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531"/>
  <workbookPr defaultThemeVersion="166925"/>
  <mc:AlternateContent xmlns:mc="http://schemas.openxmlformats.org/markup-compatibility/2006">
    <mc:Choice Requires="x15">
      <x15ac:absPath xmlns:x15ac="http://schemas.microsoft.com/office/spreadsheetml/2010/11/ac" url="D:\BENJAMÍN\2024\CNGE\Cuestionarios VF_Centrales\Con fechas\"/>
    </mc:Choice>
  </mc:AlternateContent>
  <xr:revisionPtr revIDLastSave="0" documentId="13_ncr:1_{27874DD8-D3CF-4821-A137-5E0AC4BEEEB0}" xr6:coauthVersionLast="47" xr6:coauthVersionMax="47" xr10:uidLastSave="{00000000-0000-0000-0000-000000000000}"/>
  <bookViews>
    <workbookView xWindow="-120" yWindow="-120" windowWidth="20730" windowHeight="11160" activeTab="4" xr2:uid="{F2FE4092-E571-4260-9B50-3484FE07B550}"/>
  </bookViews>
  <sheets>
    <sheet name="Índice" sheetId="1" r:id="rId1"/>
    <sheet name="Presentación" sheetId="16" r:id="rId2"/>
    <sheet name="Informantes" sheetId="14" r:id="rId3"/>
    <sheet name="Participantes" sheetId="17" r:id="rId4"/>
    <sheet name="CNGE_2024_M1_Secc5" sheetId="5" r:id="rId5"/>
    <sheet name="Complemento 1" sheetId="7" r:id="rId6"/>
    <sheet name="Complemento 2" sheetId="8" r:id="rId7"/>
    <sheet name="Complemento 3" sheetId="9" r:id="rId8"/>
    <sheet name="Complemento 4" sheetId="10" r:id="rId9"/>
    <sheet name="Complemento 5" sheetId="11" r:id="rId10"/>
    <sheet name="Glosario" sheetId="6" r:id="rId11"/>
  </sheets>
  <definedNames>
    <definedName name="_xlnm.Print_Area" localSheetId="4">CNGE_2024_M1_Secc5!$A$1:$AE$5427</definedName>
    <definedName name="_xlnm.Print_Area" localSheetId="5">'Complemento 1'!$A$1:$AE$89</definedName>
    <definedName name="_xlnm.Print_Area" localSheetId="6">'Complemento 2'!$A$1:$AE$165</definedName>
    <definedName name="_xlnm.Print_Area" localSheetId="7">'Complemento 3'!$A$1:$EC$120</definedName>
    <definedName name="_xlnm.Print_Area" localSheetId="8">'Complemento 4'!$A$1:$AE$152</definedName>
    <definedName name="_xlnm.Print_Area" localSheetId="9">'Complemento 5'!$A$1:$AE$282</definedName>
    <definedName name="_xlnm.Print_Area" localSheetId="10">Glosario!$A$1:$AE$97</definedName>
    <definedName name="_xlnm.Print_Area" localSheetId="0">Índice!$A$1:$AE$35</definedName>
    <definedName name="_xlnm.Print_Area" localSheetId="2">Informantes!$A$1:$AE$58</definedName>
    <definedName name="_xlnm.Print_Area" localSheetId="3">Participantes!$A$1:$BJ$73</definedName>
    <definedName name="_xlnm.Print_Area" localSheetId="1">Presentación!$A$1:$AE$132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D146" i="11" l="1"/>
  <c r="AY28" i="11"/>
  <c r="AZ28" i="11"/>
  <c r="BA28" i="11"/>
  <c r="BB28" i="11"/>
  <c r="BC28" i="11"/>
  <c r="BD28" i="11"/>
  <c r="BE28" i="11"/>
  <c r="AY29" i="11"/>
  <c r="AZ29" i="11"/>
  <c r="BA29" i="11"/>
  <c r="BB29" i="11"/>
  <c r="BC29" i="11"/>
  <c r="BD29" i="11"/>
  <c r="BE29" i="11"/>
  <c r="AY30" i="11"/>
  <c r="AZ30" i="11"/>
  <c r="BA30" i="11"/>
  <c r="BB30" i="11"/>
  <c r="BC30" i="11"/>
  <c r="BD30" i="11"/>
  <c r="BE30" i="11"/>
  <c r="AY31" i="11"/>
  <c r="AZ31" i="11"/>
  <c r="BA31" i="11"/>
  <c r="BB31" i="11"/>
  <c r="BC31" i="11"/>
  <c r="BD31" i="11"/>
  <c r="BE31" i="11"/>
  <c r="AY32" i="11"/>
  <c r="AZ32" i="11"/>
  <c r="BA32" i="11"/>
  <c r="BB32" i="11"/>
  <c r="BC32" i="11"/>
  <c r="BD32" i="11"/>
  <c r="BE32" i="11"/>
  <c r="AY33" i="11"/>
  <c r="AZ33" i="11"/>
  <c r="BA33" i="11"/>
  <c r="BB33" i="11"/>
  <c r="BC33" i="11"/>
  <c r="BD33" i="11"/>
  <c r="BE33" i="11"/>
  <c r="AY34" i="11"/>
  <c r="AZ34" i="11"/>
  <c r="BA34" i="11"/>
  <c r="BB34" i="11"/>
  <c r="BC34" i="11"/>
  <c r="BD34" i="11"/>
  <c r="BE34" i="11"/>
  <c r="AY35" i="11"/>
  <c r="AZ35" i="11"/>
  <c r="BA35" i="11"/>
  <c r="BB35" i="11"/>
  <c r="BC35" i="11"/>
  <c r="BD35" i="11"/>
  <c r="BE35" i="11"/>
  <c r="AY36" i="11"/>
  <c r="AZ36" i="11"/>
  <c r="BA36" i="11"/>
  <c r="BB36" i="11"/>
  <c r="BC36" i="11"/>
  <c r="BD36" i="11"/>
  <c r="BE36" i="11"/>
  <c r="AY37" i="11"/>
  <c r="AZ37" i="11"/>
  <c r="BA37" i="11"/>
  <c r="BB37" i="11"/>
  <c r="BC37" i="11"/>
  <c r="BD37" i="11"/>
  <c r="BE37" i="11"/>
  <c r="AY38" i="11"/>
  <c r="AZ38" i="11"/>
  <c r="BA38" i="11"/>
  <c r="BB38" i="11"/>
  <c r="BC38" i="11"/>
  <c r="BD38" i="11"/>
  <c r="BE38" i="11"/>
  <c r="AY39" i="11"/>
  <c r="AZ39" i="11"/>
  <c r="BA39" i="11"/>
  <c r="BB39" i="11"/>
  <c r="BC39" i="11"/>
  <c r="BD39" i="11"/>
  <c r="BE39" i="11"/>
  <c r="AY40" i="11"/>
  <c r="AZ40" i="11"/>
  <c r="BA40" i="11"/>
  <c r="BB40" i="11"/>
  <c r="BC40" i="11"/>
  <c r="BD40" i="11"/>
  <c r="BE40" i="11"/>
  <c r="AY41" i="11"/>
  <c r="AZ41" i="11"/>
  <c r="BA41" i="11"/>
  <c r="BB41" i="11"/>
  <c r="BC41" i="11"/>
  <c r="BD41" i="11"/>
  <c r="BE41" i="11"/>
  <c r="AY42" i="11"/>
  <c r="AZ42" i="11"/>
  <c r="BA42" i="11"/>
  <c r="BB42" i="11"/>
  <c r="BC42" i="11"/>
  <c r="BD42" i="11"/>
  <c r="BE42" i="11"/>
  <c r="AY43" i="11"/>
  <c r="AZ43" i="11"/>
  <c r="BA43" i="11"/>
  <c r="BB43" i="11"/>
  <c r="BC43" i="11"/>
  <c r="BD43" i="11"/>
  <c r="BE43" i="11"/>
  <c r="AY44" i="11"/>
  <c r="AZ44" i="11"/>
  <c r="BA44" i="11"/>
  <c r="BB44" i="11"/>
  <c r="BC44" i="11"/>
  <c r="BD44" i="11"/>
  <c r="BE44" i="11"/>
  <c r="AY45" i="11"/>
  <c r="AZ45" i="11"/>
  <c r="BA45" i="11"/>
  <c r="BB45" i="11"/>
  <c r="BC45" i="11"/>
  <c r="BD45" i="11"/>
  <c r="BE45" i="11"/>
  <c r="AY46" i="11"/>
  <c r="AZ46" i="11"/>
  <c r="BA46" i="11"/>
  <c r="BB46" i="11"/>
  <c r="BC46" i="11"/>
  <c r="BD46" i="11"/>
  <c r="BE46" i="11"/>
  <c r="AY47" i="11"/>
  <c r="AZ47" i="11"/>
  <c r="BA47" i="11"/>
  <c r="BB47" i="11"/>
  <c r="BC47" i="11"/>
  <c r="BD47" i="11"/>
  <c r="BE47" i="11"/>
  <c r="AY48" i="11"/>
  <c r="AZ48" i="11"/>
  <c r="BA48" i="11"/>
  <c r="BB48" i="11"/>
  <c r="BC48" i="11"/>
  <c r="BD48" i="11"/>
  <c r="BE48" i="11"/>
  <c r="AY49" i="11"/>
  <c r="AZ49" i="11"/>
  <c r="BA49" i="11"/>
  <c r="BB49" i="11"/>
  <c r="BC49" i="11"/>
  <c r="BD49" i="11"/>
  <c r="BE49" i="11"/>
  <c r="AY50" i="11"/>
  <c r="AZ50" i="11"/>
  <c r="BA50" i="11"/>
  <c r="BB50" i="11"/>
  <c r="BC50" i="11"/>
  <c r="BD50" i="11"/>
  <c r="BE50" i="11"/>
  <c r="AY51" i="11"/>
  <c r="AZ51" i="11"/>
  <c r="BA51" i="11"/>
  <c r="BB51" i="11"/>
  <c r="BC51" i="11"/>
  <c r="BD51" i="11"/>
  <c r="BE51" i="11"/>
  <c r="AY52" i="11"/>
  <c r="AZ52" i="11"/>
  <c r="BA52" i="11"/>
  <c r="BB52" i="11"/>
  <c r="BC52" i="11"/>
  <c r="BD52" i="11"/>
  <c r="BE52" i="11"/>
  <c r="AY53" i="11"/>
  <c r="AZ53" i="11"/>
  <c r="BA53" i="11"/>
  <c r="BB53" i="11"/>
  <c r="BC53" i="11"/>
  <c r="BD53" i="11"/>
  <c r="BE53" i="11"/>
  <c r="AY54" i="11"/>
  <c r="AZ54" i="11"/>
  <c r="BA54" i="11"/>
  <c r="BB54" i="11"/>
  <c r="BC54" i="11"/>
  <c r="BD54" i="11"/>
  <c r="BE54" i="11"/>
  <c r="AY55" i="11"/>
  <c r="AZ55" i="11"/>
  <c r="BA55" i="11"/>
  <c r="BB55" i="11"/>
  <c r="BC55" i="11"/>
  <c r="BD55" i="11"/>
  <c r="BE55" i="11"/>
  <c r="AY56" i="11"/>
  <c r="AZ56" i="11"/>
  <c r="BA56" i="11"/>
  <c r="BB56" i="11"/>
  <c r="BC56" i="11"/>
  <c r="BD56" i="11"/>
  <c r="BE56" i="11"/>
  <c r="AY57" i="11"/>
  <c r="AZ57" i="11"/>
  <c r="BA57" i="11"/>
  <c r="BB57" i="11"/>
  <c r="BC57" i="11"/>
  <c r="BD57" i="11"/>
  <c r="BE57" i="11"/>
  <c r="AY58" i="11"/>
  <c r="AZ58" i="11"/>
  <c r="BA58" i="11"/>
  <c r="BB58" i="11"/>
  <c r="BC58" i="11"/>
  <c r="BD58" i="11"/>
  <c r="BE58" i="11"/>
  <c r="AY59" i="11"/>
  <c r="AZ59" i="11"/>
  <c r="BA59" i="11"/>
  <c r="BB59" i="11"/>
  <c r="BC59" i="11"/>
  <c r="BD59" i="11"/>
  <c r="BE59" i="11"/>
  <c r="AY60" i="11"/>
  <c r="AZ60" i="11"/>
  <c r="BA60" i="11"/>
  <c r="BB60" i="11"/>
  <c r="BC60" i="11"/>
  <c r="BD60" i="11"/>
  <c r="BE60" i="11"/>
  <c r="AY61" i="11"/>
  <c r="AZ61" i="11"/>
  <c r="BA61" i="11"/>
  <c r="BB61" i="11"/>
  <c r="BC61" i="11"/>
  <c r="BD61" i="11"/>
  <c r="BE61" i="11"/>
  <c r="AY62" i="11"/>
  <c r="AZ62" i="11"/>
  <c r="BA62" i="11"/>
  <c r="BB62" i="11"/>
  <c r="BC62" i="11"/>
  <c r="BD62" i="11"/>
  <c r="BE62" i="11"/>
  <c r="AY63" i="11"/>
  <c r="AZ63" i="11"/>
  <c r="BA63" i="11"/>
  <c r="BB63" i="11"/>
  <c r="BC63" i="11"/>
  <c r="BD63" i="11"/>
  <c r="BE63" i="11"/>
  <c r="AY64" i="11"/>
  <c r="AZ64" i="11"/>
  <c r="BA64" i="11"/>
  <c r="BB64" i="11"/>
  <c r="BC64" i="11"/>
  <c r="BD64" i="11"/>
  <c r="BE64" i="11"/>
  <c r="AY65" i="11"/>
  <c r="AZ65" i="11"/>
  <c r="BA65" i="11"/>
  <c r="BB65" i="11"/>
  <c r="BC65" i="11"/>
  <c r="BD65" i="11"/>
  <c r="BE65" i="11"/>
  <c r="AY66" i="11"/>
  <c r="AZ66" i="11"/>
  <c r="BA66" i="11"/>
  <c r="BB66" i="11"/>
  <c r="BC66" i="11"/>
  <c r="BD66" i="11"/>
  <c r="BE66" i="11"/>
  <c r="AY67" i="11"/>
  <c r="AZ67" i="11"/>
  <c r="BA67" i="11"/>
  <c r="BB67" i="11"/>
  <c r="BC67" i="11"/>
  <c r="BD67" i="11"/>
  <c r="BE67" i="11"/>
  <c r="AY68" i="11"/>
  <c r="AZ68" i="11"/>
  <c r="BA68" i="11"/>
  <c r="BB68" i="11"/>
  <c r="BC68" i="11"/>
  <c r="BD68" i="11"/>
  <c r="BE68" i="11"/>
  <c r="AY69" i="11"/>
  <c r="AZ69" i="11"/>
  <c r="BA69" i="11"/>
  <c r="BB69" i="11"/>
  <c r="BC69" i="11"/>
  <c r="BD69" i="11"/>
  <c r="BE69" i="11"/>
  <c r="AY70" i="11"/>
  <c r="AZ70" i="11"/>
  <c r="BA70" i="11"/>
  <c r="BB70" i="11"/>
  <c r="BC70" i="11"/>
  <c r="BD70" i="11"/>
  <c r="BE70" i="11"/>
  <c r="AY71" i="11"/>
  <c r="AZ71" i="11"/>
  <c r="BA71" i="11"/>
  <c r="BB71" i="11"/>
  <c r="BC71" i="11"/>
  <c r="BD71" i="11"/>
  <c r="BE71" i="11"/>
  <c r="AY72" i="11"/>
  <c r="AZ72" i="11"/>
  <c r="BA72" i="11"/>
  <c r="BB72" i="11"/>
  <c r="BC72" i="11"/>
  <c r="BD72" i="11"/>
  <c r="BE72" i="11"/>
  <c r="AY73" i="11"/>
  <c r="AZ73" i="11"/>
  <c r="BA73" i="11"/>
  <c r="BB73" i="11"/>
  <c r="BC73" i="11"/>
  <c r="BD73" i="11"/>
  <c r="BE73" i="11"/>
  <c r="AY74" i="11"/>
  <c r="AZ74" i="11"/>
  <c r="BA74" i="11"/>
  <c r="BB74" i="11"/>
  <c r="BC74" i="11"/>
  <c r="BD74" i="11"/>
  <c r="BE74" i="11"/>
  <c r="AY75" i="11"/>
  <c r="AZ75" i="11"/>
  <c r="BA75" i="11"/>
  <c r="BB75" i="11"/>
  <c r="BC75" i="11"/>
  <c r="BD75" i="11"/>
  <c r="BE75" i="11"/>
  <c r="AY76" i="11"/>
  <c r="AZ76" i="11"/>
  <c r="BA76" i="11"/>
  <c r="BB76" i="11"/>
  <c r="BC76" i="11"/>
  <c r="BD76" i="11"/>
  <c r="BE76" i="11"/>
  <c r="AY77" i="11"/>
  <c r="AZ77" i="11"/>
  <c r="BA77" i="11"/>
  <c r="BB77" i="11"/>
  <c r="BC77" i="11"/>
  <c r="BD77" i="11"/>
  <c r="BE77" i="11"/>
  <c r="AY78" i="11"/>
  <c r="AZ78" i="11"/>
  <c r="BA78" i="11"/>
  <c r="BB78" i="11"/>
  <c r="BC78" i="11"/>
  <c r="BD78" i="11"/>
  <c r="BE78" i="11"/>
  <c r="AY79" i="11"/>
  <c r="AZ79" i="11"/>
  <c r="BA79" i="11"/>
  <c r="BB79" i="11"/>
  <c r="BC79" i="11"/>
  <c r="BD79" i="11"/>
  <c r="BE79" i="11"/>
  <c r="AY80" i="11"/>
  <c r="AZ80" i="11"/>
  <c r="BA80" i="11"/>
  <c r="BB80" i="11"/>
  <c r="BC80" i="11"/>
  <c r="BD80" i="11"/>
  <c r="BE80" i="11"/>
  <c r="AY81" i="11"/>
  <c r="AZ81" i="11"/>
  <c r="BA81" i="11"/>
  <c r="BB81" i="11"/>
  <c r="BC81" i="11"/>
  <c r="BD81" i="11"/>
  <c r="BE81" i="11"/>
  <c r="AY82" i="11"/>
  <c r="AZ82" i="11"/>
  <c r="BA82" i="11"/>
  <c r="BB82" i="11"/>
  <c r="BC82" i="11"/>
  <c r="BD82" i="11"/>
  <c r="BE82" i="11"/>
  <c r="AY83" i="11"/>
  <c r="AZ83" i="11"/>
  <c r="BA83" i="11"/>
  <c r="BB83" i="11"/>
  <c r="BC83" i="11"/>
  <c r="BD83" i="11"/>
  <c r="BE83" i="11"/>
  <c r="AY84" i="11"/>
  <c r="AZ84" i="11"/>
  <c r="BA84" i="11"/>
  <c r="BB84" i="11"/>
  <c r="BC84" i="11"/>
  <c r="BD84" i="11"/>
  <c r="BE84" i="11"/>
  <c r="AY85" i="11"/>
  <c r="AZ85" i="11"/>
  <c r="BA85" i="11"/>
  <c r="BB85" i="11"/>
  <c r="BC85" i="11"/>
  <c r="BD85" i="11"/>
  <c r="BE85" i="11"/>
  <c r="AY86" i="11"/>
  <c r="AZ86" i="11"/>
  <c r="BA86" i="11"/>
  <c r="BB86" i="11"/>
  <c r="BC86" i="11"/>
  <c r="BD86" i="11"/>
  <c r="BE86" i="11"/>
  <c r="AY87" i="11"/>
  <c r="AZ87" i="11"/>
  <c r="BA87" i="11"/>
  <c r="BB87" i="11"/>
  <c r="BC87" i="11"/>
  <c r="BD87" i="11"/>
  <c r="BE87" i="11"/>
  <c r="AY88" i="11"/>
  <c r="AZ88" i="11"/>
  <c r="BA88" i="11"/>
  <c r="BB88" i="11"/>
  <c r="BC88" i="11"/>
  <c r="BD88" i="11"/>
  <c r="BE88" i="11"/>
  <c r="AY89" i="11"/>
  <c r="AZ89" i="11"/>
  <c r="BA89" i="11"/>
  <c r="BB89" i="11"/>
  <c r="BC89" i="11"/>
  <c r="BD89" i="11"/>
  <c r="BE89" i="11"/>
  <c r="AY90" i="11"/>
  <c r="AZ90" i="11"/>
  <c r="BA90" i="11"/>
  <c r="BB90" i="11"/>
  <c r="BC90" i="11"/>
  <c r="BD90" i="11"/>
  <c r="BE90" i="11"/>
  <c r="AY91" i="11"/>
  <c r="AZ91" i="11"/>
  <c r="BA91" i="11"/>
  <c r="BB91" i="11"/>
  <c r="BC91" i="11"/>
  <c r="BD91" i="11"/>
  <c r="BE91" i="11"/>
  <c r="AY92" i="11"/>
  <c r="AZ92" i="11"/>
  <c r="BA92" i="11"/>
  <c r="BB92" i="11"/>
  <c r="BC92" i="11"/>
  <c r="BD92" i="11"/>
  <c r="BE92" i="11"/>
  <c r="AY93" i="11"/>
  <c r="AZ93" i="11"/>
  <c r="BA93" i="11"/>
  <c r="BB93" i="11"/>
  <c r="BC93" i="11"/>
  <c r="BD93" i="11"/>
  <c r="BE93" i="11"/>
  <c r="AY94" i="11"/>
  <c r="AZ94" i="11"/>
  <c r="BA94" i="11"/>
  <c r="BB94" i="11"/>
  <c r="BC94" i="11"/>
  <c r="BD94" i="11"/>
  <c r="BE94" i="11"/>
  <c r="AY95" i="11"/>
  <c r="AZ95" i="11"/>
  <c r="BA95" i="11"/>
  <c r="BB95" i="11"/>
  <c r="BC95" i="11"/>
  <c r="BD95" i="11"/>
  <c r="BE95" i="11"/>
  <c r="AY96" i="11"/>
  <c r="AZ96" i="11"/>
  <c r="BA96" i="11"/>
  <c r="BB96" i="11"/>
  <c r="BC96" i="11"/>
  <c r="BD96" i="11"/>
  <c r="BE96" i="11"/>
  <c r="AY97" i="11"/>
  <c r="AZ97" i="11"/>
  <c r="BA97" i="11"/>
  <c r="BB97" i="11"/>
  <c r="BC97" i="11"/>
  <c r="BD97" i="11"/>
  <c r="BE97" i="11"/>
  <c r="AY98" i="11"/>
  <c r="AZ98" i="11"/>
  <c r="BA98" i="11"/>
  <c r="BB98" i="11"/>
  <c r="BC98" i="11"/>
  <c r="BD98" i="11"/>
  <c r="BE98" i="11"/>
  <c r="AY99" i="11"/>
  <c r="AZ99" i="11"/>
  <c r="BA99" i="11"/>
  <c r="BB99" i="11"/>
  <c r="BC99" i="11"/>
  <c r="BD99" i="11"/>
  <c r="BE99" i="11"/>
  <c r="AY100" i="11"/>
  <c r="AZ100" i="11"/>
  <c r="BA100" i="11"/>
  <c r="BB100" i="11"/>
  <c r="BC100" i="11"/>
  <c r="BD100" i="11"/>
  <c r="BE100" i="11"/>
  <c r="AY101" i="11"/>
  <c r="AZ101" i="11"/>
  <c r="BA101" i="11"/>
  <c r="BB101" i="11"/>
  <c r="BC101" i="11"/>
  <c r="BD101" i="11"/>
  <c r="BE101" i="11"/>
  <c r="AY102" i="11"/>
  <c r="AZ102" i="11"/>
  <c r="BA102" i="11"/>
  <c r="BB102" i="11"/>
  <c r="BC102" i="11"/>
  <c r="BD102" i="11"/>
  <c r="BE102" i="11"/>
  <c r="AY103" i="11"/>
  <c r="AZ103" i="11"/>
  <c r="BA103" i="11"/>
  <c r="BB103" i="11"/>
  <c r="BC103" i="11"/>
  <c r="BD103" i="11"/>
  <c r="BE103" i="11"/>
  <c r="AY104" i="11"/>
  <c r="AZ104" i="11"/>
  <c r="BA104" i="11"/>
  <c r="BB104" i="11"/>
  <c r="BC104" i="11"/>
  <c r="BD104" i="11"/>
  <c r="BE104" i="11"/>
  <c r="AY105" i="11"/>
  <c r="AZ105" i="11"/>
  <c r="BA105" i="11"/>
  <c r="BB105" i="11"/>
  <c r="BC105" i="11"/>
  <c r="BD105" i="11"/>
  <c r="BE105" i="11"/>
  <c r="AY106" i="11"/>
  <c r="AZ106" i="11"/>
  <c r="BA106" i="11"/>
  <c r="BB106" i="11"/>
  <c r="BC106" i="11"/>
  <c r="BD106" i="11"/>
  <c r="BE106" i="11"/>
  <c r="AY107" i="11"/>
  <c r="AZ107" i="11"/>
  <c r="BA107" i="11"/>
  <c r="BB107" i="11"/>
  <c r="BC107" i="11"/>
  <c r="BD107" i="11"/>
  <c r="BE107" i="11"/>
  <c r="AY108" i="11"/>
  <c r="AZ108" i="11"/>
  <c r="BA108" i="11"/>
  <c r="BB108" i="11"/>
  <c r="BC108" i="11"/>
  <c r="BD108" i="11"/>
  <c r="BE108" i="11"/>
  <c r="AY109" i="11"/>
  <c r="AZ109" i="11"/>
  <c r="BA109" i="11"/>
  <c r="BB109" i="11"/>
  <c r="BC109" i="11"/>
  <c r="BD109" i="11"/>
  <c r="BE109" i="11"/>
  <c r="AY110" i="11"/>
  <c r="AZ110" i="11"/>
  <c r="BA110" i="11"/>
  <c r="BB110" i="11"/>
  <c r="BC110" i="11"/>
  <c r="BD110" i="11"/>
  <c r="BE110" i="11"/>
  <c r="AY111" i="11"/>
  <c r="AZ111" i="11"/>
  <c r="BA111" i="11"/>
  <c r="BB111" i="11"/>
  <c r="BC111" i="11"/>
  <c r="BD111" i="11"/>
  <c r="BE111" i="11"/>
  <c r="AY112" i="11"/>
  <c r="AZ112" i="11"/>
  <c r="BA112" i="11"/>
  <c r="BB112" i="11"/>
  <c r="BC112" i="11"/>
  <c r="BD112" i="11"/>
  <c r="BE112" i="11"/>
  <c r="AY113" i="11"/>
  <c r="AZ113" i="11"/>
  <c r="BA113" i="11"/>
  <c r="BB113" i="11"/>
  <c r="BC113" i="11"/>
  <c r="BD113" i="11"/>
  <c r="BE113" i="11"/>
  <c r="AY114" i="11"/>
  <c r="AZ114" i="11"/>
  <c r="BA114" i="11"/>
  <c r="BB114" i="11"/>
  <c r="BC114" i="11"/>
  <c r="BD114" i="11"/>
  <c r="BE114" i="11"/>
  <c r="AY115" i="11"/>
  <c r="AZ115" i="11"/>
  <c r="BA115" i="11"/>
  <c r="BB115" i="11"/>
  <c r="BC115" i="11"/>
  <c r="BD115" i="11"/>
  <c r="BE115" i="11"/>
  <c r="AY116" i="11"/>
  <c r="AZ116" i="11"/>
  <c r="BA116" i="11"/>
  <c r="BB116" i="11"/>
  <c r="BC116" i="11"/>
  <c r="BD116" i="11"/>
  <c r="BE116" i="11"/>
  <c r="AY117" i="11"/>
  <c r="AZ117" i="11"/>
  <c r="BA117" i="11"/>
  <c r="BB117" i="11"/>
  <c r="BC117" i="11"/>
  <c r="BD117" i="11"/>
  <c r="BE117" i="11"/>
  <c r="AY118" i="11"/>
  <c r="AZ118" i="11"/>
  <c r="BA118" i="11"/>
  <c r="BB118" i="11"/>
  <c r="BC118" i="11"/>
  <c r="BD118" i="11"/>
  <c r="BE118" i="11"/>
  <c r="AY119" i="11"/>
  <c r="AZ119" i="11"/>
  <c r="BA119" i="11"/>
  <c r="BB119" i="11"/>
  <c r="BC119" i="11"/>
  <c r="BD119" i="11"/>
  <c r="BE119" i="11"/>
  <c r="AY120" i="11"/>
  <c r="AZ120" i="11"/>
  <c r="BA120" i="11"/>
  <c r="BB120" i="11"/>
  <c r="BC120" i="11"/>
  <c r="BD120" i="11"/>
  <c r="BE120" i="11"/>
  <c r="AY121" i="11"/>
  <c r="AZ121" i="11"/>
  <c r="BA121" i="11"/>
  <c r="BB121" i="11"/>
  <c r="BC121" i="11"/>
  <c r="BD121" i="11"/>
  <c r="BE121" i="11"/>
  <c r="AY122" i="11"/>
  <c r="AZ122" i="11"/>
  <c r="BA122" i="11"/>
  <c r="BB122" i="11"/>
  <c r="BC122" i="11"/>
  <c r="BD122" i="11"/>
  <c r="BE122" i="11"/>
  <c r="AY123" i="11"/>
  <c r="AZ123" i="11"/>
  <c r="BA123" i="11"/>
  <c r="BB123" i="11"/>
  <c r="BC123" i="11"/>
  <c r="BD123" i="11"/>
  <c r="BE123" i="11"/>
  <c r="AY124" i="11"/>
  <c r="AZ124" i="11"/>
  <c r="BA124" i="11"/>
  <c r="BB124" i="11"/>
  <c r="BC124" i="11"/>
  <c r="BD124" i="11"/>
  <c r="BE124" i="11"/>
  <c r="AY125" i="11"/>
  <c r="AZ125" i="11"/>
  <c r="BA125" i="11"/>
  <c r="BB125" i="11"/>
  <c r="BC125" i="11"/>
  <c r="BD125" i="11"/>
  <c r="BE125" i="11"/>
  <c r="AY126" i="11"/>
  <c r="AZ126" i="11"/>
  <c r="BA126" i="11"/>
  <c r="BB126" i="11"/>
  <c r="BC126" i="11"/>
  <c r="BD126" i="11"/>
  <c r="BE126" i="11"/>
  <c r="AY127" i="11"/>
  <c r="AZ127" i="11"/>
  <c r="BA127" i="11"/>
  <c r="BB127" i="11"/>
  <c r="BC127" i="11"/>
  <c r="BD127" i="11"/>
  <c r="BE127" i="11"/>
  <c r="AY128" i="11"/>
  <c r="AZ128" i="11"/>
  <c r="BA128" i="11"/>
  <c r="BB128" i="11"/>
  <c r="BC128" i="11"/>
  <c r="BD128" i="11"/>
  <c r="BE128" i="11"/>
  <c r="AY129" i="11"/>
  <c r="AZ129" i="11"/>
  <c r="BA129" i="11"/>
  <c r="BB129" i="11"/>
  <c r="BC129" i="11"/>
  <c r="BD129" i="11"/>
  <c r="BE129" i="11"/>
  <c r="AY130" i="11"/>
  <c r="AZ130" i="11"/>
  <c r="BA130" i="11"/>
  <c r="BB130" i="11"/>
  <c r="BC130" i="11"/>
  <c r="BD130" i="11"/>
  <c r="BE130" i="11"/>
  <c r="AY131" i="11"/>
  <c r="AZ131" i="11"/>
  <c r="BA131" i="11"/>
  <c r="BB131" i="11"/>
  <c r="BC131" i="11"/>
  <c r="BD131" i="11"/>
  <c r="BE131" i="11"/>
  <c r="AY132" i="11"/>
  <c r="AZ132" i="11"/>
  <c r="BA132" i="11"/>
  <c r="BB132" i="11"/>
  <c r="BC132" i="11"/>
  <c r="BD132" i="11"/>
  <c r="BE132" i="11"/>
  <c r="AY133" i="11"/>
  <c r="AZ133" i="11"/>
  <c r="BA133" i="11"/>
  <c r="BB133" i="11"/>
  <c r="BC133" i="11"/>
  <c r="BD133" i="11"/>
  <c r="BE133" i="11"/>
  <c r="AY134" i="11"/>
  <c r="AZ134" i="11"/>
  <c r="BA134" i="11"/>
  <c r="BB134" i="11"/>
  <c r="BC134" i="11"/>
  <c r="BD134" i="11"/>
  <c r="BE134" i="11"/>
  <c r="AY135" i="11"/>
  <c r="AZ135" i="11"/>
  <c r="BA135" i="11"/>
  <c r="BB135" i="11"/>
  <c r="BC135" i="11"/>
  <c r="BD135" i="11"/>
  <c r="BE135" i="11"/>
  <c r="AY136" i="11"/>
  <c r="AZ136" i="11"/>
  <c r="BA136" i="11"/>
  <c r="BB136" i="11"/>
  <c r="BC136" i="11"/>
  <c r="BD136" i="11"/>
  <c r="BE136" i="11"/>
  <c r="AY137" i="11"/>
  <c r="AZ137" i="11"/>
  <c r="BA137" i="11"/>
  <c r="BB137" i="11"/>
  <c r="BC137" i="11"/>
  <c r="BD137" i="11"/>
  <c r="BE137" i="11"/>
  <c r="AY138" i="11"/>
  <c r="AZ138" i="11"/>
  <c r="BA138" i="11"/>
  <c r="BB138" i="11"/>
  <c r="BC138" i="11"/>
  <c r="BD138" i="11"/>
  <c r="BE138" i="11"/>
  <c r="AY139" i="11"/>
  <c r="AZ139" i="11"/>
  <c r="BA139" i="11"/>
  <c r="BB139" i="11"/>
  <c r="BC139" i="11"/>
  <c r="BD139" i="11"/>
  <c r="BE139" i="11"/>
  <c r="AY140" i="11"/>
  <c r="AZ140" i="11"/>
  <c r="BA140" i="11"/>
  <c r="BB140" i="11"/>
  <c r="BC140" i="11"/>
  <c r="BD140" i="11"/>
  <c r="BE140" i="11"/>
  <c r="AY141" i="11"/>
  <c r="AZ141" i="11"/>
  <c r="BA141" i="11"/>
  <c r="BB141" i="11"/>
  <c r="BC141" i="11"/>
  <c r="BD141" i="11"/>
  <c r="BE141" i="11"/>
  <c r="AY142" i="11"/>
  <c r="AZ142" i="11"/>
  <c r="BA142" i="11"/>
  <c r="BB142" i="11"/>
  <c r="BC142" i="11"/>
  <c r="BD142" i="11"/>
  <c r="BE142" i="11"/>
  <c r="AY143" i="11"/>
  <c r="AZ143" i="11"/>
  <c r="BA143" i="11"/>
  <c r="BB143" i="11"/>
  <c r="BC143" i="11"/>
  <c r="BD143" i="11"/>
  <c r="BE143" i="11"/>
  <c r="AY144" i="11"/>
  <c r="AZ144" i="11"/>
  <c r="BA144" i="11"/>
  <c r="BB144" i="11"/>
  <c r="BC144" i="11"/>
  <c r="BD144" i="11"/>
  <c r="BE144" i="11"/>
  <c r="AY145" i="11"/>
  <c r="AZ145" i="11"/>
  <c r="BA145" i="11"/>
  <c r="BB145" i="11"/>
  <c r="BC145" i="11"/>
  <c r="BD145" i="11"/>
  <c r="BE145" i="11"/>
  <c r="AY146" i="11"/>
  <c r="AZ146" i="11"/>
  <c r="BA146" i="11"/>
  <c r="BB146" i="11"/>
  <c r="BC146" i="11"/>
  <c r="BE146" i="11"/>
  <c r="BE27" i="11"/>
  <c r="BD27" i="11"/>
  <c r="BC27" i="11"/>
  <c r="BB27" i="11"/>
  <c r="BA27" i="11"/>
  <c r="AZ27" i="11"/>
  <c r="AY27" i="11"/>
  <c r="AU27" i="11"/>
  <c r="AU28" i="11"/>
  <c r="AN33" i="11"/>
  <c r="AG142" i="10"/>
  <c r="AG95" i="10"/>
  <c r="AG96" i="10"/>
  <c r="AG97" i="10"/>
  <c r="AG98" i="10"/>
  <c r="AG99" i="10"/>
  <c r="AG100" i="10"/>
  <c r="AG101" i="10"/>
  <c r="AG102" i="10"/>
  <c r="AG103" i="10"/>
  <c r="AG104" i="10"/>
  <c r="AG105" i="10"/>
  <c r="AG106" i="10"/>
  <c r="AG107" i="10"/>
  <c r="AG108" i="10"/>
  <c r="AG109" i="10"/>
  <c r="AG110" i="10"/>
  <c r="AG111" i="10"/>
  <c r="AG112" i="10"/>
  <c r="AG113" i="10"/>
  <c r="AG114" i="10"/>
  <c r="AG115" i="10"/>
  <c r="AG116" i="10"/>
  <c r="AG117" i="10"/>
  <c r="AG118" i="10"/>
  <c r="AG119" i="10"/>
  <c r="AG120" i="10"/>
  <c r="AG121" i="10"/>
  <c r="AG122" i="10"/>
  <c r="AG123" i="10"/>
  <c r="AG124" i="10"/>
  <c r="AG125" i="10"/>
  <c r="AG126" i="10"/>
  <c r="AG127" i="10"/>
  <c r="AG128" i="10"/>
  <c r="AG129" i="10"/>
  <c r="AG130" i="10"/>
  <c r="AG131" i="10"/>
  <c r="AG132" i="10"/>
  <c r="AG133" i="10"/>
  <c r="AG134" i="10"/>
  <c r="AG135" i="10"/>
  <c r="AG136" i="10"/>
  <c r="AG137" i="10"/>
  <c r="AG138" i="10"/>
  <c r="AG139" i="10"/>
  <c r="AG140" i="10"/>
  <c r="AG141" i="10"/>
  <c r="AP23" i="10"/>
  <c r="AG36" i="7"/>
  <c r="AG37" i="7"/>
  <c r="AG38" i="7"/>
  <c r="AG39" i="7"/>
  <c r="AG40" i="7"/>
  <c r="AG41" i="7"/>
  <c r="AG42" i="7"/>
  <c r="AG43" i="7"/>
  <c r="AG35" i="7"/>
  <c r="AM2245" i="5"/>
  <c r="AG2261" i="5"/>
  <c r="AG2219" i="5"/>
  <c r="BR1956" i="5"/>
  <c r="BS1956" i="5"/>
  <c r="BU1956" i="5" s="1"/>
  <c r="BT1956" i="5"/>
  <c r="BV1956" i="5"/>
  <c r="BW1956" i="5"/>
  <c r="BX1956" i="5"/>
  <c r="BY1956" i="5"/>
  <c r="BZ1956" i="5"/>
  <c r="CA1956" i="5"/>
  <c r="CC1956" i="5" s="1"/>
  <c r="CB1956" i="5"/>
  <c r="BR1957" i="5"/>
  <c r="BS1957" i="5"/>
  <c r="BT1957" i="5"/>
  <c r="BU1957" i="5"/>
  <c r="BV1957" i="5"/>
  <c r="BW1957" i="5"/>
  <c r="BY1957" i="5" s="1"/>
  <c r="BX1957" i="5"/>
  <c r="BZ1957" i="5"/>
  <c r="CA1957" i="5"/>
  <c r="CC1957" i="5" s="1"/>
  <c r="CB1957" i="5"/>
  <c r="BR1958" i="5"/>
  <c r="BS1958" i="5"/>
  <c r="BU1958" i="5" s="1"/>
  <c r="BT1958" i="5"/>
  <c r="BV1958" i="5"/>
  <c r="BW1958" i="5"/>
  <c r="BY1958" i="5" s="1"/>
  <c r="BX1958" i="5"/>
  <c r="BZ1958" i="5"/>
  <c r="CA1958" i="5"/>
  <c r="CC1958" i="5" s="1"/>
  <c r="CB1958" i="5"/>
  <c r="BR1959" i="5"/>
  <c r="BS1959" i="5"/>
  <c r="BU1959" i="5" s="1"/>
  <c r="BT1959" i="5"/>
  <c r="BV1959" i="5"/>
  <c r="BW1959" i="5"/>
  <c r="BY1959" i="5" s="1"/>
  <c r="BX1959" i="5"/>
  <c r="BZ1959" i="5"/>
  <c r="CA1959" i="5"/>
  <c r="CC1959" i="5" s="1"/>
  <c r="CB1959" i="5"/>
  <c r="BR1960" i="5"/>
  <c r="BS1960" i="5"/>
  <c r="BU1960" i="5" s="1"/>
  <c r="BT1960" i="5"/>
  <c r="BV1960" i="5"/>
  <c r="BW1960" i="5"/>
  <c r="BY1960" i="5" s="1"/>
  <c r="BX1960" i="5"/>
  <c r="BZ1960" i="5"/>
  <c r="CA1960" i="5"/>
  <c r="CC1960" i="5" s="1"/>
  <c r="CB1960" i="5"/>
  <c r="BR1961" i="5"/>
  <c r="BS1961" i="5"/>
  <c r="BT1961" i="5"/>
  <c r="BU1961" i="5"/>
  <c r="BV1961" i="5"/>
  <c r="BW1961" i="5"/>
  <c r="BY1961" i="5" s="1"/>
  <c r="BX1961" i="5"/>
  <c r="BZ1961" i="5"/>
  <c r="CA1961" i="5"/>
  <c r="CC1961" i="5" s="1"/>
  <c r="CB1961" i="5"/>
  <c r="BR1962" i="5"/>
  <c r="BS1962" i="5"/>
  <c r="BU1962" i="5" s="1"/>
  <c r="BT1962" i="5"/>
  <c r="BV1962" i="5"/>
  <c r="BW1962" i="5"/>
  <c r="BX1962" i="5"/>
  <c r="BY1962" i="5"/>
  <c r="BZ1962" i="5"/>
  <c r="CA1962" i="5"/>
  <c r="CC1962" i="5" s="1"/>
  <c r="CB1962" i="5"/>
  <c r="BR1963" i="5"/>
  <c r="BS1963" i="5"/>
  <c r="BT1963" i="5"/>
  <c r="BU1963" i="5"/>
  <c r="BV1963" i="5"/>
  <c r="BW1963" i="5"/>
  <c r="BY1963" i="5" s="1"/>
  <c r="BX1963" i="5"/>
  <c r="BZ1963" i="5"/>
  <c r="CA1963" i="5"/>
  <c r="CC1963" i="5" s="1"/>
  <c r="CB1963" i="5"/>
  <c r="BR1964" i="5"/>
  <c r="BS1964" i="5"/>
  <c r="BU1964" i="5" s="1"/>
  <c r="BT1964" i="5"/>
  <c r="BV1964" i="5"/>
  <c r="BW1964" i="5"/>
  <c r="BY1964" i="5" s="1"/>
  <c r="BX1964" i="5"/>
  <c r="BZ1964" i="5"/>
  <c r="CA1964" i="5"/>
  <c r="CC1964" i="5" s="1"/>
  <c r="CB1964" i="5"/>
  <c r="BR1965" i="5"/>
  <c r="BS1965" i="5"/>
  <c r="BU1965" i="5" s="1"/>
  <c r="BT1965" i="5"/>
  <c r="BV1965" i="5"/>
  <c r="BW1965" i="5"/>
  <c r="BY1965" i="5" s="1"/>
  <c r="BX1965" i="5"/>
  <c r="BZ1965" i="5"/>
  <c r="CA1965" i="5"/>
  <c r="CB1965" i="5"/>
  <c r="CC1965" i="5"/>
  <c r="BR1966" i="5"/>
  <c r="BS1966" i="5"/>
  <c r="BU1966" i="5" s="1"/>
  <c r="BT1966" i="5"/>
  <c r="BV1966" i="5"/>
  <c r="BW1966" i="5"/>
  <c r="BX1966" i="5"/>
  <c r="BY1966" i="5"/>
  <c r="BZ1966" i="5"/>
  <c r="CA1966" i="5"/>
  <c r="CC1966" i="5" s="1"/>
  <c r="CB1966" i="5"/>
  <c r="BR1967" i="5"/>
  <c r="BS1967" i="5"/>
  <c r="BU1967" i="5" s="1"/>
  <c r="BT1967" i="5"/>
  <c r="BV1967" i="5"/>
  <c r="BW1967" i="5"/>
  <c r="BY1967" i="5" s="1"/>
  <c r="BX1967" i="5"/>
  <c r="BZ1967" i="5"/>
  <c r="CA1967" i="5"/>
  <c r="CB1967" i="5"/>
  <c r="CC1967" i="5"/>
  <c r="BR1968" i="5"/>
  <c r="BS1968" i="5"/>
  <c r="BU1968" i="5" s="1"/>
  <c r="BT1968" i="5"/>
  <c r="BV1968" i="5"/>
  <c r="BW1968" i="5"/>
  <c r="BX1968" i="5"/>
  <c r="BY1968" i="5"/>
  <c r="BZ1968" i="5"/>
  <c r="CA1968" i="5"/>
  <c r="CC1968" i="5" s="1"/>
  <c r="CB1968" i="5"/>
  <c r="BR1969" i="5"/>
  <c r="BS1969" i="5"/>
  <c r="BU1969" i="5" s="1"/>
  <c r="BT1969" i="5"/>
  <c r="BV1969" i="5"/>
  <c r="BW1969" i="5"/>
  <c r="BY1969" i="5" s="1"/>
  <c r="BX1969" i="5"/>
  <c r="BZ1969" i="5"/>
  <c r="CA1969" i="5"/>
  <c r="CC1969" i="5" s="1"/>
  <c r="CB1969" i="5"/>
  <c r="BR1970" i="5"/>
  <c r="BS1970" i="5"/>
  <c r="BU1970" i="5" s="1"/>
  <c r="BT1970" i="5"/>
  <c r="BV1970" i="5"/>
  <c r="BW1970" i="5"/>
  <c r="BY1970" i="5" s="1"/>
  <c r="BX1970" i="5"/>
  <c r="BZ1970" i="5"/>
  <c r="CA1970" i="5"/>
  <c r="CC1970" i="5" s="1"/>
  <c r="CB1970" i="5"/>
  <c r="BR1971" i="5"/>
  <c r="BS1971" i="5"/>
  <c r="BT1971" i="5"/>
  <c r="BU1971" i="5"/>
  <c r="BV1971" i="5"/>
  <c r="BW1971" i="5"/>
  <c r="BY1971" i="5" s="1"/>
  <c r="BX1971" i="5"/>
  <c r="BZ1971" i="5"/>
  <c r="CA1971" i="5"/>
  <c r="CB1971" i="5"/>
  <c r="CC1971" i="5"/>
  <c r="BR1972" i="5"/>
  <c r="BS1972" i="5"/>
  <c r="BU1972" i="5" s="1"/>
  <c r="BT1972" i="5"/>
  <c r="BV1972" i="5"/>
  <c r="BW1972" i="5"/>
  <c r="BY1972" i="5" s="1"/>
  <c r="BX1972" i="5"/>
  <c r="BZ1972" i="5"/>
  <c r="CA1972" i="5"/>
  <c r="CC1972" i="5" s="1"/>
  <c r="CB1972" i="5"/>
  <c r="BR1973" i="5"/>
  <c r="BS1973" i="5"/>
  <c r="BU1973" i="5" s="1"/>
  <c r="BT1973" i="5"/>
  <c r="BV1973" i="5"/>
  <c r="BW1973" i="5"/>
  <c r="BY1973" i="5" s="1"/>
  <c r="BX1973" i="5"/>
  <c r="BZ1973" i="5"/>
  <c r="CA1973" i="5"/>
  <c r="CB1973" i="5"/>
  <c r="CC1973" i="5"/>
  <c r="BR1974" i="5"/>
  <c r="BS1974" i="5"/>
  <c r="BU1974" i="5" s="1"/>
  <c r="BT1974" i="5"/>
  <c r="BV1974" i="5"/>
  <c r="BW1974" i="5"/>
  <c r="BY1974" i="5" s="1"/>
  <c r="BX1974" i="5"/>
  <c r="BZ1974" i="5"/>
  <c r="CA1974" i="5"/>
  <c r="CC1974" i="5" s="1"/>
  <c r="CB1974" i="5"/>
  <c r="BR1975" i="5"/>
  <c r="BS1975" i="5"/>
  <c r="BU1975" i="5" s="1"/>
  <c r="BT1975" i="5"/>
  <c r="BV1975" i="5"/>
  <c r="BW1975" i="5"/>
  <c r="BY1975" i="5" s="1"/>
  <c r="BX1975" i="5"/>
  <c r="BZ1975" i="5"/>
  <c r="CA1975" i="5"/>
  <c r="CC1975" i="5" s="1"/>
  <c r="CB1975" i="5"/>
  <c r="BR1976" i="5"/>
  <c r="BS1976" i="5"/>
  <c r="BU1976" i="5" s="1"/>
  <c r="BT1976" i="5"/>
  <c r="BV1976" i="5"/>
  <c r="BW1976" i="5"/>
  <c r="BX1976" i="5"/>
  <c r="BY1976" i="5"/>
  <c r="BZ1976" i="5"/>
  <c r="CA1976" i="5"/>
  <c r="CC1976" i="5" s="1"/>
  <c r="CB1976" i="5"/>
  <c r="BR1977" i="5"/>
  <c r="BS1977" i="5"/>
  <c r="BT1977" i="5"/>
  <c r="BU1977" i="5"/>
  <c r="BV1977" i="5"/>
  <c r="BW1977" i="5"/>
  <c r="BY1977" i="5" s="1"/>
  <c r="BX1977" i="5"/>
  <c r="BZ1977" i="5"/>
  <c r="CA1977" i="5"/>
  <c r="CC1977" i="5" s="1"/>
  <c r="CB1977" i="5"/>
  <c r="BR1978" i="5"/>
  <c r="BS1978" i="5"/>
  <c r="BU1978" i="5" s="1"/>
  <c r="BT1978" i="5"/>
  <c r="BV1978" i="5"/>
  <c r="BW1978" i="5"/>
  <c r="BY1978" i="5" s="1"/>
  <c r="BX1978" i="5"/>
  <c r="BZ1978" i="5"/>
  <c r="CA1978" i="5"/>
  <c r="CC1978" i="5" s="1"/>
  <c r="CB1978" i="5"/>
  <c r="BR1979" i="5"/>
  <c r="BS1979" i="5"/>
  <c r="BT1979" i="5"/>
  <c r="BU1979" i="5"/>
  <c r="BV1979" i="5"/>
  <c r="BW1979" i="5"/>
  <c r="BY1979" i="5" s="1"/>
  <c r="BX1979" i="5"/>
  <c r="BZ1979" i="5"/>
  <c r="CA1979" i="5"/>
  <c r="CC1979" i="5" s="1"/>
  <c r="CB1979" i="5"/>
  <c r="BR1980" i="5"/>
  <c r="BS1980" i="5"/>
  <c r="BU1980" i="5" s="1"/>
  <c r="BT1980" i="5"/>
  <c r="BV1980" i="5"/>
  <c r="BW1980" i="5"/>
  <c r="BY1980" i="5" s="1"/>
  <c r="BX1980" i="5"/>
  <c r="BZ1980" i="5"/>
  <c r="CA1980" i="5"/>
  <c r="CC1980" i="5" s="1"/>
  <c r="CB1980" i="5"/>
  <c r="BR1981" i="5"/>
  <c r="BS1981" i="5"/>
  <c r="BU1981" i="5" s="1"/>
  <c r="BT1981" i="5"/>
  <c r="BV1981" i="5"/>
  <c r="BW1981" i="5"/>
  <c r="BY1981" i="5" s="1"/>
  <c r="BX1981" i="5"/>
  <c r="BZ1981" i="5"/>
  <c r="CA1981" i="5"/>
  <c r="CB1981" i="5"/>
  <c r="CC1981" i="5"/>
  <c r="BR1982" i="5"/>
  <c r="BS1982" i="5"/>
  <c r="BU1982" i="5" s="1"/>
  <c r="BT1982" i="5"/>
  <c r="BV1982" i="5"/>
  <c r="BW1982" i="5"/>
  <c r="BX1982" i="5"/>
  <c r="BY1982" i="5"/>
  <c r="BZ1982" i="5"/>
  <c r="CA1982" i="5"/>
  <c r="CC1982" i="5" s="1"/>
  <c r="CB1982" i="5"/>
  <c r="BR1983" i="5"/>
  <c r="BS1983" i="5"/>
  <c r="BU1983" i="5" s="1"/>
  <c r="BT1983" i="5"/>
  <c r="BV1983" i="5"/>
  <c r="BW1983" i="5"/>
  <c r="BY1983" i="5" s="1"/>
  <c r="BX1983" i="5"/>
  <c r="BZ1983" i="5"/>
  <c r="CA1983" i="5"/>
  <c r="CC1983" i="5" s="1"/>
  <c r="CB1983" i="5"/>
  <c r="BR1984" i="5"/>
  <c r="BS1984" i="5"/>
  <c r="BU1984" i="5" s="1"/>
  <c r="BT1984" i="5"/>
  <c r="BV1984" i="5"/>
  <c r="BW1984" i="5"/>
  <c r="BX1984" i="5"/>
  <c r="BY1984" i="5"/>
  <c r="BZ1984" i="5"/>
  <c r="CA1984" i="5"/>
  <c r="CC1984" i="5" s="1"/>
  <c r="CB1984" i="5"/>
  <c r="BR1985" i="5"/>
  <c r="BS1985" i="5"/>
  <c r="BU1985" i="5" s="1"/>
  <c r="BT1985" i="5"/>
  <c r="BV1985" i="5"/>
  <c r="BW1985" i="5"/>
  <c r="BY1985" i="5" s="1"/>
  <c r="BX1985" i="5"/>
  <c r="BZ1985" i="5"/>
  <c r="CA1985" i="5"/>
  <c r="CC1985" i="5" s="1"/>
  <c r="CB1985" i="5"/>
  <c r="BR1986" i="5"/>
  <c r="BS1986" i="5"/>
  <c r="BU1986" i="5" s="1"/>
  <c r="BT1986" i="5"/>
  <c r="BV1986" i="5"/>
  <c r="BW1986" i="5"/>
  <c r="BY1986" i="5" s="1"/>
  <c r="BX1986" i="5"/>
  <c r="BZ1986" i="5"/>
  <c r="CA1986" i="5"/>
  <c r="CC1986" i="5" s="1"/>
  <c r="CB1986" i="5"/>
  <c r="BR1987" i="5"/>
  <c r="BS1987" i="5"/>
  <c r="BT1987" i="5"/>
  <c r="BU1987" i="5"/>
  <c r="BV1987" i="5"/>
  <c r="BW1987" i="5"/>
  <c r="BY1987" i="5" s="1"/>
  <c r="BX1987" i="5"/>
  <c r="BZ1987" i="5"/>
  <c r="CA1987" i="5"/>
  <c r="CB1987" i="5"/>
  <c r="CC1987" i="5"/>
  <c r="BR1988" i="5"/>
  <c r="BS1988" i="5"/>
  <c r="BU1988" i="5" s="1"/>
  <c r="BT1988" i="5"/>
  <c r="BV1988" i="5"/>
  <c r="BW1988" i="5"/>
  <c r="BY1988" i="5" s="1"/>
  <c r="BX1988" i="5"/>
  <c r="BZ1988" i="5"/>
  <c r="CA1988" i="5"/>
  <c r="CC1988" i="5" s="1"/>
  <c r="CB1988" i="5"/>
  <c r="BR1989" i="5"/>
  <c r="BS1989" i="5"/>
  <c r="BU1989" i="5" s="1"/>
  <c r="BT1989" i="5"/>
  <c r="BV1989" i="5"/>
  <c r="BW1989" i="5"/>
  <c r="BY1989" i="5" s="1"/>
  <c r="BX1989" i="5"/>
  <c r="BZ1989" i="5"/>
  <c r="CA1989" i="5"/>
  <c r="CB1989" i="5"/>
  <c r="CC1989" i="5"/>
  <c r="BR1990" i="5"/>
  <c r="BS1990" i="5"/>
  <c r="BU1990" i="5" s="1"/>
  <c r="BT1990" i="5"/>
  <c r="BV1990" i="5"/>
  <c r="BW1990" i="5"/>
  <c r="BY1990" i="5" s="1"/>
  <c r="BX1990" i="5"/>
  <c r="BZ1990" i="5"/>
  <c r="CA1990" i="5"/>
  <c r="CC1990" i="5" s="1"/>
  <c r="CB1990" i="5"/>
  <c r="BR1991" i="5"/>
  <c r="BS1991" i="5"/>
  <c r="BU1991" i="5" s="1"/>
  <c r="BT1991" i="5"/>
  <c r="BV1991" i="5"/>
  <c r="BW1991" i="5"/>
  <c r="BY1991" i="5" s="1"/>
  <c r="BX1991" i="5"/>
  <c r="BZ1991" i="5"/>
  <c r="CA1991" i="5"/>
  <c r="CC1991" i="5" s="1"/>
  <c r="CB1991" i="5"/>
  <c r="BR1992" i="5"/>
  <c r="BS1992" i="5"/>
  <c r="BU1992" i="5" s="1"/>
  <c r="BT1992" i="5"/>
  <c r="BV1992" i="5"/>
  <c r="BW1992" i="5"/>
  <c r="BX1992" i="5"/>
  <c r="BY1992" i="5"/>
  <c r="BZ1992" i="5"/>
  <c r="CA1992" i="5"/>
  <c r="CC1992" i="5" s="1"/>
  <c r="CB1992" i="5"/>
  <c r="BR1993" i="5"/>
  <c r="BS1993" i="5"/>
  <c r="BT1993" i="5"/>
  <c r="BU1993" i="5"/>
  <c r="BV1993" i="5"/>
  <c r="BW1993" i="5"/>
  <c r="BY1993" i="5" s="1"/>
  <c r="BX1993" i="5"/>
  <c r="BZ1993" i="5"/>
  <c r="CA1993" i="5"/>
  <c r="CC1993" i="5" s="1"/>
  <c r="CB1993" i="5"/>
  <c r="BR1994" i="5"/>
  <c r="BS1994" i="5"/>
  <c r="BU1994" i="5" s="1"/>
  <c r="BT1994" i="5"/>
  <c r="BV1994" i="5"/>
  <c r="BW1994" i="5"/>
  <c r="BX1994" i="5"/>
  <c r="BY1994" i="5"/>
  <c r="BZ1994" i="5"/>
  <c r="CA1994" i="5"/>
  <c r="CC1994" i="5" s="1"/>
  <c r="CB1994" i="5"/>
  <c r="BR1995" i="5"/>
  <c r="BS1995" i="5"/>
  <c r="BT1995" i="5"/>
  <c r="BU1995" i="5"/>
  <c r="BV1995" i="5"/>
  <c r="BW1995" i="5"/>
  <c r="BY1995" i="5" s="1"/>
  <c r="BX1995" i="5"/>
  <c r="BZ1995" i="5"/>
  <c r="CA1995" i="5"/>
  <c r="CC1995" i="5" s="1"/>
  <c r="CB1995" i="5"/>
  <c r="BR1996" i="5"/>
  <c r="BS1996" i="5"/>
  <c r="BU1996" i="5" s="1"/>
  <c r="BT1996" i="5"/>
  <c r="BV1996" i="5"/>
  <c r="BW1996" i="5"/>
  <c r="BX1996" i="5"/>
  <c r="BZ1996" i="5"/>
  <c r="CA1996" i="5"/>
  <c r="CC1996" i="5" s="1"/>
  <c r="CB1996" i="5"/>
  <c r="BR1997" i="5"/>
  <c r="BS1997" i="5"/>
  <c r="BU1997" i="5" s="1"/>
  <c r="BT1997" i="5"/>
  <c r="BV1997" i="5"/>
  <c r="BW1997" i="5"/>
  <c r="BX1997" i="5"/>
  <c r="BZ1997" i="5"/>
  <c r="CA1997" i="5"/>
  <c r="CB1997" i="5"/>
  <c r="CC1997" i="5"/>
  <c r="BR1998" i="5"/>
  <c r="BS1998" i="5"/>
  <c r="BT1998" i="5"/>
  <c r="BV1998" i="5"/>
  <c r="BW1998" i="5"/>
  <c r="BX1998" i="5"/>
  <c r="BY1998" i="5"/>
  <c r="BZ1998" i="5"/>
  <c r="CA1998" i="5"/>
  <c r="CC1998" i="5" s="1"/>
  <c r="CB1998" i="5"/>
  <c r="BR1999" i="5"/>
  <c r="BS1999" i="5"/>
  <c r="BU1999" i="5" s="1"/>
  <c r="BT1999" i="5"/>
  <c r="BV1999" i="5"/>
  <c r="BW1999" i="5"/>
  <c r="BY1999" i="5" s="1"/>
  <c r="BX1999" i="5"/>
  <c r="BZ1999" i="5"/>
  <c r="CA1999" i="5"/>
  <c r="CC1999" i="5" s="1"/>
  <c r="CB1999" i="5"/>
  <c r="BR2000" i="5"/>
  <c r="BS2000" i="5"/>
  <c r="BU2000" i="5" s="1"/>
  <c r="BT2000" i="5"/>
  <c r="BV2000" i="5"/>
  <c r="BW2000" i="5"/>
  <c r="BX2000" i="5"/>
  <c r="BY2000" i="5" s="1"/>
  <c r="BZ2000" i="5"/>
  <c r="CA2000" i="5"/>
  <c r="CB2000" i="5"/>
  <c r="BR2001" i="5"/>
  <c r="BS2001" i="5"/>
  <c r="BT2001" i="5"/>
  <c r="BU2001" i="5"/>
  <c r="BV2001" i="5"/>
  <c r="BW2001" i="5"/>
  <c r="BY2001" i="5" s="1"/>
  <c r="BX2001" i="5"/>
  <c r="BZ2001" i="5"/>
  <c r="CA2001" i="5"/>
  <c r="CC2001" i="5" s="1"/>
  <c r="CB2001" i="5"/>
  <c r="BR2002" i="5"/>
  <c r="BS2002" i="5"/>
  <c r="BU2002" i="5" s="1"/>
  <c r="BT2002" i="5"/>
  <c r="BV2002" i="5"/>
  <c r="BW2002" i="5"/>
  <c r="BX2002" i="5"/>
  <c r="BY2002" i="5" s="1"/>
  <c r="BZ2002" i="5"/>
  <c r="CA2002" i="5"/>
  <c r="CB2002" i="5"/>
  <c r="BR2003" i="5"/>
  <c r="BS2003" i="5"/>
  <c r="BT2003" i="5"/>
  <c r="BU2003" i="5"/>
  <c r="BV2003" i="5"/>
  <c r="BW2003" i="5"/>
  <c r="BX2003" i="5"/>
  <c r="BZ2003" i="5"/>
  <c r="CA2003" i="5"/>
  <c r="CC2003" i="5" s="1"/>
  <c r="CB2003" i="5"/>
  <c r="BR2004" i="5"/>
  <c r="BS2004" i="5"/>
  <c r="BU2004" i="5" s="1"/>
  <c r="BT2004" i="5"/>
  <c r="BV2004" i="5"/>
  <c r="BW2004" i="5"/>
  <c r="BY2004" i="5" s="1"/>
  <c r="BX2004" i="5"/>
  <c r="BZ2004" i="5"/>
  <c r="CA2004" i="5"/>
  <c r="CB2004" i="5"/>
  <c r="BR2005" i="5"/>
  <c r="BS2005" i="5"/>
  <c r="BT2005" i="5"/>
  <c r="BU2005" i="5"/>
  <c r="BV2005" i="5"/>
  <c r="BW2005" i="5"/>
  <c r="BY2005" i="5" s="1"/>
  <c r="BX2005" i="5"/>
  <c r="BZ2005" i="5"/>
  <c r="CA2005" i="5"/>
  <c r="CB2005" i="5"/>
  <c r="CC2005" i="5" s="1"/>
  <c r="BR2006" i="5"/>
  <c r="BS2006" i="5"/>
  <c r="BT2006" i="5"/>
  <c r="BV2006" i="5"/>
  <c r="BW2006" i="5"/>
  <c r="BY2006" i="5" s="1"/>
  <c r="BX2006" i="5"/>
  <c r="BZ2006" i="5"/>
  <c r="CA2006" i="5"/>
  <c r="CC2006" i="5" s="1"/>
  <c r="CB2006" i="5"/>
  <c r="BR2007" i="5"/>
  <c r="BS2007" i="5"/>
  <c r="BT2007" i="5"/>
  <c r="BV2007" i="5"/>
  <c r="BW2007" i="5"/>
  <c r="BY2007" i="5" s="1"/>
  <c r="BX2007" i="5"/>
  <c r="BZ2007" i="5"/>
  <c r="CA2007" i="5"/>
  <c r="CC2007" i="5" s="1"/>
  <c r="CB2007" i="5"/>
  <c r="BR2008" i="5"/>
  <c r="BS2008" i="5"/>
  <c r="BU2008" i="5" s="1"/>
  <c r="BT2008" i="5"/>
  <c r="BV2008" i="5"/>
  <c r="BW2008" i="5"/>
  <c r="BX2008" i="5"/>
  <c r="BY2008" i="5"/>
  <c r="BZ2008" i="5"/>
  <c r="CA2008" i="5"/>
  <c r="CB2008" i="5"/>
  <c r="BR2009" i="5"/>
  <c r="BS2009" i="5"/>
  <c r="BT2009" i="5"/>
  <c r="BU2009" i="5"/>
  <c r="BV2009" i="5"/>
  <c r="BW2009" i="5"/>
  <c r="BY2009" i="5" s="1"/>
  <c r="BX2009" i="5"/>
  <c r="BZ2009" i="5"/>
  <c r="CA2009" i="5"/>
  <c r="CC2009" i="5" s="1"/>
  <c r="CB2009" i="5"/>
  <c r="BR2010" i="5"/>
  <c r="BS2010" i="5"/>
  <c r="BT2010" i="5"/>
  <c r="BV2010" i="5"/>
  <c r="BW2010" i="5"/>
  <c r="BY2010" i="5" s="1"/>
  <c r="BX2010" i="5"/>
  <c r="BZ2010" i="5"/>
  <c r="CA2010" i="5"/>
  <c r="CC2010" i="5" s="1"/>
  <c r="CB2010" i="5"/>
  <c r="BR2011" i="5"/>
  <c r="BS2011" i="5"/>
  <c r="BT2011" i="5"/>
  <c r="BU2011" i="5" s="1"/>
  <c r="BV2011" i="5"/>
  <c r="BW2011" i="5"/>
  <c r="BX2011" i="5"/>
  <c r="BZ2011" i="5"/>
  <c r="CA2011" i="5"/>
  <c r="CC2011" i="5" s="1"/>
  <c r="CB2011" i="5"/>
  <c r="BR2012" i="5"/>
  <c r="BS2012" i="5"/>
  <c r="BU2012" i="5" s="1"/>
  <c r="BT2012" i="5"/>
  <c r="BV2012" i="5"/>
  <c r="BW2012" i="5"/>
  <c r="BX2012" i="5"/>
  <c r="BZ2012" i="5"/>
  <c r="CA2012" i="5"/>
  <c r="CC2012" i="5" s="1"/>
  <c r="CB2012" i="5"/>
  <c r="BR2013" i="5"/>
  <c r="BS2013" i="5"/>
  <c r="BT2013" i="5"/>
  <c r="BV2013" i="5"/>
  <c r="BW2013" i="5"/>
  <c r="BY2013" i="5" s="1"/>
  <c r="BX2013" i="5"/>
  <c r="BZ2013" i="5"/>
  <c r="CA2013" i="5"/>
  <c r="CC2013" i="5" s="1"/>
  <c r="CB2013" i="5"/>
  <c r="BR2014" i="5"/>
  <c r="BS2014" i="5"/>
  <c r="BU2014" i="5" s="1"/>
  <c r="BT2014" i="5"/>
  <c r="BV2014" i="5"/>
  <c r="BW2014" i="5"/>
  <c r="BX2014" i="5"/>
  <c r="BZ2014" i="5"/>
  <c r="CA2014" i="5"/>
  <c r="CC2014" i="5" s="1"/>
  <c r="CB2014" i="5"/>
  <c r="BR2015" i="5"/>
  <c r="BS2015" i="5"/>
  <c r="BT2015" i="5"/>
  <c r="BV2015" i="5"/>
  <c r="BW2015" i="5"/>
  <c r="BY2015" i="5" s="1"/>
  <c r="BX2015" i="5"/>
  <c r="BZ2015" i="5"/>
  <c r="CA2015" i="5"/>
  <c r="CB2015" i="5"/>
  <c r="BR2016" i="5"/>
  <c r="BS2016" i="5"/>
  <c r="BU2016" i="5" s="1"/>
  <c r="BT2016" i="5"/>
  <c r="BV2016" i="5"/>
  <c r="BW2016" i="5"/>
  <c r="BX2016" i="5"/>
  <c r="BZ2016" i="5"/>
  <c r="CA2016" i="5"/>
  <c r="CC2016" i="5" s="1"/>
  <c r="CB2016" i="5"/>
  <c r="BR2017" i="5"/>
  <c r="BS2017" i="5"/>
  <c r="BT2017" i="5"/>
  <c r="BV2017" i="5"/>
  <c r="BW2017" i="5"/>
  <c r="BY2017" i="5" s="1"/>
  <c r="BX2017" i="5"/>
  <c r="BZ2017" i="5"/>
  <c r="CA2017" i="5"/>
  <c r="CB2017" i="5"/>
  <c r="BR2018" i="5"/>
  <c r="BS2018" i="5"/>
  <c r="BU2018" i="5" s="1"/>
  <c r="BT2018" i="5"/>
  <c r="BV2018" i="5"/>
  <c r="BW2018" i="5"/>
  <c r="BX2018" i="5"/>
  <c r="BZ2018" i="5"/>
  <c r="CA2018" i="5"/>
  <c r="CC2018" i="5" s="1"/>
  <c r="CB2018" i="5"/>
  <c r="BR2019" i="5"/>
  <c r="BS2019" i="5"/>
  <c r="BT2019" i="5"/>
  <c r="BV2019" i="5"/>
  <c r="BW2019" i="5"/>
  <c r="BY2019" i="5" s="1"/>
  <c r="BX2019" i="5"/>
  <c r="BZ2019" i="5"/>
  <c r="CA2019" i="5"/>
  <c r="CB2019" i="5"/>
  <c r="BR2020" i="5"/>
  <c r="BS2020" i="5"/>
  <c r="BU2020" i="5" s="1"/>
  <c r="BT2020" i="5"/>
  <c r="BV2020" i="5"/>
  <c r="BW2020" i="5"/>
  <c r="BX2020" i="5"/>
  <c r="BZ2020" i="5"/>
  <c r="CA2020" i="5"/>
  <c r="CC2020" i="5" s="1"/>
  <c r="CB2020" i="5"/>
  <c r="BR2021" i="5"/>
  <c r="BS2021" i="5"/>
  <c r="BT2021" i="5"/>
  <c r="BV2021" i="5"/>
  <c r="BW2021" i="5"/>
  <c r="BY2021" i="5" s="1"/>
  <c r="BX2021" i="5"/>
  <c r="BZ2021" i="5"/>
  <c r="CA2021" i="5"/>
  <c r="CB2021" i="5"/>
  <c r="BR2022" i="5"/>
  <c r="BS2022" i="5"/>
  <c r="BU2022" i="5" s="1"/>
  <c r="BT2022" i="5"/>
  <c r="BV2022" i="5"/>
  <c r="BW2022" i="5"/>
  <c r="BX2022" i="5"/>
  <c r="BZ2022" i="5"/>
  <c r="CA2022" i="5"/>
  <c r="CC2022" i="5" s="1"/>
  <c r="CB2022" i="5"/>
  <c r="BR2023" i="5"/>
  <c r="BS2023" i="5"/>
  <c r="BT2023" i="5"/>
  <c r="BV2023" i="5"/>
  <c r="BW2023" i="5"/>
  <c r="BY2023" i="5" s="1"/>
  <c r="BX2023" i="5"/>
  <c r="BZ2023" i="5"/>
  <c r="CA2023" i="5"/>
  <c r="CB2023" i="5"/>
  <c r="BR2024" i="5"/>
  <c r="BS2024" i="5"/>
  <c r="BU2024" i="5" s="1"/>
  <c r="BT2024" i="5"/>
  <c r="BV2024" i="5"/>
  <c r="BW2024" i="5"/>
  <c r="BX2024" i="5"/>
  <c r="BZ2024" i="5"/>
  <c r="CA2024" i="5"/>
  <c r="CC2024" i="5" s="1"/>
  <c r="CB2024" i="5"/>
  <c r="BR2025" i="5"/>
  <c r="BS2025" i="5"/>
  <c r="BT2025" i="5"/>
  <c r="BV2025" i="5"/>
  <c r="BW2025" i="5"/>
  <c r="BY2025" i="5" s="1"/>
  <c r="BX2025" i="5"/>
  <c r="BZ2025" i="5"/>
  <c r="CA2025" i="5"/>
  <c r="CB2025" i="5"/>
  <c r="BR2026" i="5"/>
  <c r="BS2026" i="5"/>
  <c r="BU2026" i="5" s="1"/>
  <c r="BT2026" i="5"/>
  <c r="BV2026" i="5"/>
  <c r="BW2026" i="5"/>
  <c r="BX2026" i="5"/>
  <c r="BZ2026" i="5"/>
  <c r="CA2026" i="5"/>
  <c r="CC2026" i="5" s="1"/>
  <c r="CB2026" i="5"/>
  <c r="BR2027" i="5"/>
  <c r="BS2027" i="5"/>
  <c r="BT2027" i="5"/>
  <c r="BV2027" i="5"/>
  <c r="BW2027" i="5"/>
  <c r="BY2027" i="5" s="1"/>
  <c r="BX2027" i="5"/>
  <c r="BZ2027" i="5"/>
  <c r="CA2027" i="5"/>
  <c r="CB2027" i="5"/>
  <c r="BR2028" i="5"/>
  <c r="BS2028" i="5"/>
  <c r="BU2028" i="5" s="1"/>
  <c r="BT2028" i="5"/>
  <c r="BV2028" i="5"/>
  <c r="BW2028" i="5"/>
  <c r="BX2028" i="5"/>
  <c r="BZ2028" i="5"/>
  <c r="CA2028" i="5"/>
  <c r="CC2028" i="5" s="1"/>
  <c r="CB2028" i="5"/>
  <c r="BR2029" i="5"/>
  <c r="BS2029" i="5"/>
  <c r="BT2029" i="5"/>
  <c r="BV2029" i="5"/>
  <c r="BW2029" i="5"/>
  <c r="BY2029" i="5" s="1"/>
  <c r="BX2029" i="5"/>
  <c r="BZ2029" i="5"/>
  <c r="CA2029" i="5"/>
  <c r="CB2029" i="5"/>
  <c r="BR2030" i="5"/>
  <c r="BS2030" i="5"/>
  <c r="BU2030" i="5" s="1"/>
  <c r="BT2030" i="5"/>
  <c r="BV2030" i="5"/>
  <c r="BW2030" i="5"/>
  <c r="BX2030" i="5"/>
  <c r="BZ2030" i="5"/>
  <c r="CA2030" i="5"/>
  <c r="CC2030" i="5" s="1"/>
  <c r="CB2030" i="5"/>
  <c r="BR2031" i="5"/>
  <c r="BS2031" i="5"/>
  <c r="BT2031" i="5"/>
  <c r="BV2031" i="5"/>
  <c r="BW2031" i="5"/>
  <c r="BY2031" i="5" s="1"/>
  <c r="BX2031" i="5"/>
  <c r="BZ2031" i="5"/>
  <c r="CA2031" i="5"/>
  <c r="CB2031" i="5"/>
  <c r="BR2032" i="5"/>
  <c r="BS2032" i="5"/>
  <c r="BU2032" i="5" s="1"/>
  <c r="BT2032" i="5"/>
  <c r="BV2032" i="5"/>
  <c r="BW2032" i="5"/>
  <c r="BX2032" i="5"/>
  <c r="BZ2032" i="5"/>
  <c r="CA2032" i="5"/>
  <c r="CC2032" i="5" s="1"/>
  <c r="CB2032" i="5"/>
  <c r="BR2033" i="5"/>
  <c r="BS2033" i="5"/>
  <c r="BT2033" i="5"/>
  <c r="BV2033" i="5"/>
  <c r="BW2033" i="5"/>
  <c r="BY2033" i="5" s="1"/>
  <c r="BX2033" i="5"/>
  <c r="BZ2033" i="5"/>
  <c r="CA2033" i="5"/>
  <c r="CB2033" i="5"/>
  <c r="BR2034" i="5"/>
  <c r="BS2034" i="5"/>
  <c r="BU2034" i="5" s="1"/>
  <c r="BT2034" i="5"/>
  <c r="BV2034" i="5"/>
  <c r="BW2034" i="5"/>
  <c r="BX2034" i="5"/>
  <c r="BZ2034" i="5"/>
  <c r="CA2034" i="5"/>
  <c r="CC2034" i="5" s="1"/>
  <c r="CB2034" i="5"/>
  <c r="BR2035" i="5"/>
  <c r="BS2035" i="5"/>
  <c r="BT2035" i="5"/>
  <c r="BV2035" i="5"/>
  <c r="BW2035" i="5"/>
  <c r="BY2035" i="5" s="1"/>
  <c r="BX2035" i="5"/>
  <c r="BZ2035" i="5"/>
  <c r="CA2035" i="5"/>
  <c r="CB2035" i="5"/>
  <c r="BR2036" i="5"/>
  <c r="BS2036" i="5"/>
  <c r="BU2036" i="5" s="1"/>
  <c r="BT2036" i="5"/>
  <c r="BV2036" i="5"/>
  <c r="BW2036" i="5"/>
  <c r="BX2036" i="5"/>
  <c r="BZ2036" i="5"/>
  <c r="CA2036" i="5"/>
  <c r="CC2036" i="5" s="1"/>
  <c r="CB2036" i="5"/>
  <c r="BR2037" i="5"/>
  <c r="BS2037" i="5"/>
  <c r="BT2037" i="5"/>
  <c r="BV2037" i="5"/>
  <c r="BW2037" i="5"/>
  <c r="BY2037" i="5" s="1"/>
  <c r="BX2037" i="5"/>
  <c r="BZ2037" i="5"/>
  <c r="CA2037" i="5"/>
  <c r="CB2037" i="5"/>
  <c r="BR2038" i="5"/>
  <c r="BS2038" i="5"/>
  <c r="BU2038" i="5" s="1"/>
  <c r="BT2038" i="5"/>
  <c r="BV2038" i="5"/>
  <c r="BW2038" i="5"/>
  <c r="BX2038" i="5"/>
  <c r="BZ2038" i="5"/>
  <c r="CA2038" i="5"/>
  <c r="CC2038" i="5" s="1"/>
  <c r="CB2038" i="5"/>
  <c r="BR2039" i="5"/>
  <c r="BS2039" i="5"/>
  <c r="BT2039" i="5"/>
  <c r="BV2039" i="5"/>
  <c r="BW2039" i="5"/>
  <c r="BY2039" i="5" s="1"/>
  <c r="BX2039" i="5"/>
  <c r="BZ2039" i="5"/>
  <c r="CA2039" i="5"/>
  <c r="CB2039" i="5"/>
  <c r="BR2040" i="5"/>
  <c r="BS2040" i="5"/>
  <c r="BU2040" i="5" s="1"/>
  <c r="BT2040" i="5"/>
  <c r="BV2040" i="5"/>
  <c r="BW2040" i="5"/>
  <c r="BX2040" i="5"/>
  <c r="BZ2040" i="5"/>
  <c r="CA2040" i="5"/>
  <c r="CC2040" i="5" s="1"/>
  <c r="CB2040" i="5"/>
  <c r="BR2041" i="5"/>
  <c r="BS2041" i="5"/>
  <c r="BT2041" i="5"/>
  <c r="BV2041" i="5"/>
  <c r="BW2041" i="5"/>
  <c r="BY2041" i="5" s="1"/>
  <c r="BX2041" i="5"/>
  <c r="BZ2041" i="5"/>
  <c r="CA2041" i="5"/>
  <c r="CB2041" i="5"/>
  <c r="BR2042" i="5"/>
  <c r="BS2042" i="5"/>
  <c r="BU2042" i="5" s="1"/>
  <c r="BT2042" i="5"/>
  <c r="BV2042" i="5"/>
  <c r="BW2042" i="5"/>
  <c r="BX2042" i="5"/>
  <c r="BZ2042" i="5"/>
  <c r="CA2042" i="5"/>
  <c r="CC2042" i="5" s="1"/>
  <c r="CB2042" i="5"/>
  <c r="BR2043" i="5"/>
  <c r="BS2043" i="5"/>
  <c r="BT2043" i="5"/>
  <c r="BV2043" i="5"/>
  <c r="BW2043" i="5"/>
  <c r="BY2043" i="5" s="1"/>
  <c r="BX2043" i="5"/>
  <c r="BZ2043" i="5"/>
  <c r="CA2043" i="5"/>
  <c r="CB2043" i="5"/>
  <c r="BR2044" i="5"/>
  <c r="BS2044" i="5"/>
  <c r="BU2044" i="5" s="1"/>
  <c r="BT2044" i="5"/>
  <c r="BV2044" i="5"/>
  <c r="BW2044" i="5"/>
  <c r="BX2044" i="5"/>
  <c r="BZ2044" i="5"/>
  <c r="CA2044" i="5"/>
  <c r="CC2044" i="5" s="1"/>
  <c r="CB2044" i="5"/>
  <c r="BR2045" i="5"/>
  <c r="BS2045" i="5"/>
  <c r="BT2045" i="5"/>
  <c r="BV2045" i="5"/>
  <c r="BW2045" i="5"/>
  <c r="BY2045" i="5" s="1"/>
  <c r="BX2045" i="5"/>
  <c r="BZ2045" i="5"/>
  <c r="CA2045" i="5"/>
  <c r="CB2045" i="5"/>
  <c r="BR2046" i="5"/>
  <c r="BS2046" i="5"/>
  <c r="BU2046" i="5" s="1"/>
  <c r="BT2046" i="5"/>
  <c r="BV2046" i="5"/>
  <c r="BW2046" i="5"/>
  <c r="BX2046" i="5"/>
  <c r="BZ2046" i="5"/>
  <c r="CA2046" i="5"/>
  <c r="CC2046" i="5" s="1"/>
  <c r="CB2046" i="5"/>
  <c r="BR2047" i="5"/>
  <c r="BS2047" i="5"/>
  <c r="BT2047" i="5"/>
  <c r="BV2047" i="5"/>
  <c r="BW2047" i="5"/>
  <c r="BY2047" i="5" s="1"/>
  <c r="BX2047" i="5"/>
  <c r="BZ2047" i="5"/>
  <c r="CA2047" i="5"/>
  <c r="CB2047" i="5"/>
  <c r="BR2048" i="5"/>
  <c r="BS2048" i="5"/>
  <c r="BU2048" i="5" s="1"/>
  <c r="BT2048" i="5"/>
  <c r="BV2048" i="5"/>
  <c r="BW2048" i="5"/>
  <c r="BX2048" i="5"/>
  <c r="BZ2048" i="5"/>
  <c r="CA2048" i="5"/>
  <c r="CC2048" i="5" s="1"/>
  <c r="CB2048" i="5"/>
  <c r="BR2049" i="5"/>
  <c r="BS2049" i="5"/>
  <c r="BT2049" i="5"/>
  <c r="BV2049" i="5"/>
  <c r="BW2049" i="5"/>
  <c r="BX2049" i="5"/>
  <c r="BZ2049" i="5"/>
  <c r="CC2049" i="5" s="1"/>
  <c r="CA2049" i="5"/>
  <c r="CB2049" i="5"/>
  <c r="BR2050" i="5"/>
  <c r="BS2050" i="5"/>
  <c r="BT2050" i="5"/>
  <c r="BV2050" i="5"/>
  <c r="BW2050" i="5"/>
  <c r="BX2050" i="5"/>
  <c r="BZ2050" i="5"/>
  <c r="CA2050" i="5"/>
  <c r="CB2050" i="5"/>
  <c r="BR2051" i="5"/>
  <c r="BS2051" i="5"/>
  <c r="BT2051" i="5"/>
  <c r="BV2051" i="5"/>
  <c r="BW2051" i="5"/>
  <c r="BX2051" i="5"/>
  <c r="BZ2051" i="5"/>
  <c r="CC2051" i="5" s="1"/>
  <c r="CA2051" i="5"/>
  <c r="CB2051" i="5"/>
  <c r="BR2052" i="5"/>
  <c r="BS2052" i="5"/>
  <c r="BT2052" i="5"/>
  <c r="BV2052" i="5"/>
  <c r="BY2052" i="5" s="1"/>
  <c r="BW2052" i="5"/>
  <c r="BX2052" i="5"/>
  <c r="BZ2052" i="5"/>
  <c r="CA2052" i="5"/>
  <c r="CB2052" i="5"/>
  <c r="BR2053" i="5"/>
  <c r="BS2053" i="5"/>
  <c r="BT2053" i="5"/>
  <c r="BV2053" i="5"/>
  <c r="BW2053" i="5"/>
  <c r="BX2053" i="5"/>
  <c r="BZ2053" i="5"/>
  <c r="CA2053" i="5"/>
  <c r="CB2053" i="5"/>
  <c r="BR2054" i="5"/>
  <c r="BS2054" i="5"/>
  <c r="BT2054" i="5"/>
  <c r="BV2054" i="5"/>
  <c r="BY2054" i="5" s="1"/>
  <c r="BW2054" i="5"/>
  <c r="BX2054" i="5"/>
  <c r="BZ2054" i="5"/>
  <c r="CA2054" i="5"/>
  <c r="CB2054" i="5"/>
  <c r="BR2055" i="5"/>
  <c r="BU2055" i="5" s="1"/>
  <c r="BS2055" i="5"/>
  <c r="BT2055" i="5"/>
  <c r="BV2055" i="5"/>
  <c r="BW2055" i="5"/>
  <c r="BX2055" i="5"/>
  <c r="BZ2055" i="5"/>
  <c r="CA2055" i="5"/>
  <c r="CB2055" i="5"/>
  <c r="BR2056" i="5"/>
  <c r="BS2056" i="5"/>
  <c r="BT2056" i="5"/>
  <c r="BV2056" i="5"/>
  <c r="BW2056" i="5"/>
  <c r="BX2056" i="5"/>
  <c r="BZ2056" i="5"/>
  <c r="CA2056" i="5"/>
  <c r="CB2056" i="5"/>
  <c r="BR2057" i="5"/>
  <c r="BU2057" i="5" s="1"/>
  <c r="BS2057" i="5"/>
  <c r="BT2057" i="5"/>
  <c r="BV2057" i="5"/>
  <c r="BW2057" i="5"/>
  <c r="BX2057" i="5"/>
  <c r="BZ2057" i="5"/>
  <c r="CC2057" i="5" s="1"/>
  <c r="CA2057" i="5"/>
  <c r="CB2057" i="5"/>
  <c r="BR2058" i="5"/>
  <c r="BS2058" i="5"/>
  <c r="BT2058" i="5"/>
  <c r="BV2058" i="5"/>
  <c r="BW2058" i="5"/>
  <c r="BX2058" i="5"/>
  <c r="BZ2058" i="5"/>
  <c r="CA2058" i="5"/>
  <c r="CB2058" i="5"/>
  <c r="BR2059" i="5"/>
  <c r="BS2059" i="5"/>
  <c r="BT2059" i="5"/>
  <c r="BV2059" i="5"/>
  <c r="BW2059" i="5"/>
  <c r="BX2059" i="5"/>
  <c r="BZ2059" i="5"/>
  <c r="CC2059" i="5" s="1"/>
  <c r="CA2059" i="5"/>
  <c r="CB2059" i="5"/>
  <c r="BR2060" i="5"/>
  <c r="BS2060" i="5"/>
  <c r="BT2060" i="5"/>
  <c r="BV2060" i="5"/>
  <c r="BY2060" i="5" s="1"/>
  <c r="BW2060" i="5"/>
  <c r="BX2060" i="5"/>
  <c r="BZ2060" i="5"/>
  <c r="CC2060" i="5" s="1"/>
  <c r="CA2060" i="5"/>
  <c r="CB2060" i="5"/>
  <c r="BR2061" i="5"/>
  <c r="BU2061" i="5" s="1"/>
  <c r="BS2061" i="5"/>
  <c r="BT2061" i="5"/>
  <c r="BV2061" i="5"/>
  <c r="BY2061" i="5" s="1"/>
  <c r="BW2061" i="5"/>
  <c r="BX2061" i="5"/>
  <c r="BZ2061" i="5"/>
  <c r="CC2061" i="5" s="1"/>
  <c r="CA2061" i="5"/>
  <c r="CB2061" i="5"/>
  <c r="BR2062" i="5"/>
  <c r="BU2062" i="5" s="1"/>
  <c r="BS2062" i="5"/>
  <c r="BT2062" i="5"/>
  <c r="BV2062" i="5"/>
  <c r="BY2062" i="5" s="1"/>
  <c r="BW2062" i="5"/>
  <c r="BX2062" i="5"/>
  <c r="BZ2062" i="5"/>
  <c r="CC2062" i="5" s="1"/>
  <c r="CA2062" i="5"/>
  <c r="CB2062" i="5"/>
  <c r="BR2063" i="5"/>
  <c r="BU2063" i="5" s="1"/>
  <c r="BS2063" i="5"/>
  <c r="BT2063" i="5"/>
  <c r="BV2063" i="5"/>
  <c r="BY2063" i="5" s="1"/>
  <c r="BW2063" i="5"/>
  <c r="BX2063" i="5"/>
  <c r="BZ2063" i="5"/>
  <c r="CC2063" i="5" s="1"/>
  <c r="CA2063" i="5"/>
  <c r="CB2063" i="5"/>
  <c r="BR2064" i="5"/>
  <c r="BU2064" i="5" s="1"/>
  <c r="BS2064" i="5"/>
  <c r="BT2064" i="5"/>
  <c r="BV2064" i="5"/>
  <c r="BY2064" i="5" s="1"/>
  <c r="BW2064" i="5"/>
  <c r="BX2064" i="5"/>
  <c r="BZ2064" i="5"/>
  <c r="CC2064" i="5" s="1"/>
  <c r="CA2064" i="5"/>
  <c r="CB2064" i="5"/>
  <c r="BR2065" i="5"/>
  <c r="BU2065" i="5" s="1"/>
  <c r="BS2065" i="5"/>
  <c r="BT2065" i="5"/>
  <c r="BV2065" i="5"/>
  <c r="BY2065" i="5" s="1"/>
  <c r="BW2065" i="5"/>
  <c r="BX2065" i="5"/>
  <c r="BZ2065" i="5"/>
  <c r="CC2065" i="5" s="1"/>
  <c r="CA2065" i="5"/>
  <c r="CB2065" i="5"/>
  <c r="BR2066" i="5"/>
  <c r="BU2066" i="5" s="1"/>
  <c r="BS2066" i="5"/>
  <c r="BT2066" i="5"/>
  <c r="BV2066" i="5"/>
  <c r="BY2066" i="5" s="1"/>
  <c r="BW2066" i="5"/>
  <c r="BX2066" i="5"/>
  <c r="BZ2066" i="5"/>
  <c r="CC2066" i="5" s="1"/>
  <c r="CA2066" i="5"/>
  <c r="CB2066" i="5"/>
  <c r="BR2067" i="5"/>
  <c r="BU2067" i="5" s="1"/>
  <c r="BS2067" i="5"/>
  <c r="BT2067" i="5"/>
  <c r="BV2067" i="5"/>
  <c r="BY2067" i="5" s="1"/>
  <c r="BW2067" i="5"/>
  <c r="BX2067" i="5"/>
  <c r="BZ2067" i="5"/>
  <c r="CC2067" i="5" s="1"/>
  <c r="CA2067" i="5"/>
  <c r="CB2067" i="5"/>
  <c r="BR2068" i="5"/>
  <c r="BU2068" i="5" s="1"/>
  <c r="BS2068" i="5"/>
  <c r="BT2068" i="5"/>
  <c r="BV2068" i="5"/>
  <c r="BY2068" i="5" s="1"/>
  <c r="BW2068" i="5"/>
  <c r="BX2068" i="5"/>
  <c r="BZ2068" i="5"/>
  <c r="CC2068" i="5" s="1"/>
  <c r="CA2068" i="5"/>
  <c r="CB2068" i="5"/>
  <c r="BR2069" i="5"/>
  <c r="BU2069" i="5" s="1"/>
  <c r="BS2069" i="5"/>
  <c r="BT2069" i="5"/>
  <c r="BV2069" i="5"/>
  <c r="BY2069" i="5" s="1"/>
  <c r="BW2069" i="5"/>
  <c r="BX2069" i="5"/>
  <c r="BZ2069" i="5"/>
  <c r="CC2069" i="5" s="1"/>
  <c r="CA2069" i="5"/>
  <c r="CB2069" i="5"/>
  <c r="BR2070" i="5"/>
  <c r="BU2070" i="5" s="1"/>
  <c r="BS2070" i="5"/>
  <c r="BT2070" i="5"/>
  <c r="BV2070" i="5"/>
  <c r="BY2070" i="5" s="1"/>
  <c r="BW2070" i="5"/>
  <c r="BX2070" i="5"/>
  <c r="BZ2070" i="5"/>
  <c r="CC2070" i="5" s="1"/>
  <c r="CA2070" i="5"/>
  <c r="CB2070" i="5"/>
  <c r="BR2071" i="5"/>
  <c r="BU2071" i="5" s="1"/>
  <c r="BS2071" i="5"/>
  <c r="BT2071" i="5"/>
  <c r="BV2071" i="5"/>
  <c r="BY2071" i="5" s="1"/>
  <c r="BW2071" i="5"/>
  <c r="BX2071" i="5"/>
  <c r="BZ2071" i="5"/>
  <c r="CC2071" i="5" s="1"/>
  <c r="CA2071" i="5"/>
  <c r="CB2071" i="5"/>
  <c r="BR2072" i="5"/>
  <c r="BU2072" i="5" s="1"/>
  <c r="BS2072" i="5"/>
  <c r="BT2072" i="5"/>
  <c r="BV2072" i="5"/>
  <c r="BY2072" i="5" s="1"/>
  <c r="BW2072" i="5"/>
  <c r="BX2072" i="5"/>
  <c r="BZ2072" i="5"/>
  <c r="CC2072" i="5" s="1"/>
  <c r="CA2072" i="5"/>
  <c r="CB2072" i="5"/>
  <c r="BR2073" i="5"/>
  <c r="BU2073" i="5" s="1"/>
  <c r="BS2073" i="5"/>
  <c r="BT2073" i="5"/>
  <c r="BV2073" i="5"/>
  <c r="BY2073" i="5" s="1"/>
  <c r="BW2073" i="5"/>
  <c r="BX2073" i="5"/>
  <c r="BZ2073" i="5"/>
  <c r="CC2073" i="5" s="1"/>
  <c r="CA2073" i="5"/>
  <c r="CB2073" i="5"/>
  <c r="BR2074" i="5"/>
  <c r="BU2074" i="5" s="1"/>
  <c r="BS2074" i="5"/>
  <c r="BT2074" i="5"/>
  <c r="BV2074" i="5"/>
  <c r="BY2074" i="5" s="1"/>
  <c r="BW2074" i="5"/>
  <c r="BX2074" i="5"/>
  <c r="BZ2074" i="5"/>
  <c r="CC2074" i="5" s="1"/>
  <c r="CA2074" i="5"/>
  <c r="CB2074" i="5"/>
  <c r="CC1955" i="5"/>
  <c r="CB1955" i="5"/>
  <c r="CA1955" i="5"/>
  <c r="BZ1955" i="5"/>
  <c r="BY1955" i="5"/>
  <c r="BX1955" i="5"/>
  <c r="BW1955" i="5"/>
  <c r="BV1955" i="5"/>
  <c r="BU1955" i="5"/>
  <c r="BT1955" i="5"/>
  <c r="BS1955" i="5"/>
  <c r="BR1955" i="5"/>
  <c r="AG2027" i="5"/>
  <c r="AG2028" i="5"/>
  <c r="AG2029" i="5"/>
  <c r="AG2030" i="5"/>
  <c r="AG2031" i="5"/>
  <c r="AG2032" i="5"/>
  <c r="AG2033" i="5"/>
  <c r="AG2034" i="5"/>
  <c r="AG2035" i="5"/>
  <c r="AG2036" i="5"/>
  <c r="AG2037" i="5"/>
  <c r="AG2038" i="5"/>
  <c r="AG2039" i="5"/>
  <c r="AG2040" i="5"/>
  <c r="AG2041" i="5"/>
  <c r="AG2042" i="5"/>
  <c r="AG2043" i="5"/>
  <c r="AG2044" i="5"/>
  <c r="AG2045" i="5"/>
  <c r="AG2046" i="5"/>
  <c r="AG2047" i="5"/>
  <c r="AG2048" i="5"/>
  <c r="AG2049" i="5"/>
  <c r="AG2050" i="5"/>
  <c r="AG2051" i="5"/>
  <c r="AG2052" i="5"/>
  <c r="AG2053" i="5"/>
  <c r="AG2054" i="5"/>
  <c r="AG2055" i="5"/>
  <c r="AG2056" i="5"/>
  <c r="AG2057" i="5"/>
  <c r="AG2058" i="5"/>
  <c r="AG2059" i="5"/>
  <c r="AG2060" i="5"/>
  <c r="AG2061" i="5"/>
  <c r="AG2062" i="5"/>
  <c r="AG2063" i="5"/>
  <c r="AG2064" i="5"/>
  <c r="AG2065" i="5"/>
  <c r="AG2066" i="5"/>
  <c r="AG2067" i="5"/>
  <c r="AG2068" i="5"/>
  <c r="AG2069" i="5"/>
  <c r="AG2070" i="5"/>
  <c r="AG2071" i="5"/>
  <c r="AG2072" i="5"/>
  <c r="AG2073" i="5"/>
  <c r="AG2074" i="5"/>
  <c r="AU1663" i="5"/>
  <c r="AV1663" i="5" s="1"/>
  <c r="AZ1663" i="5"/>
  <c r="AY1663" i="5"/>
  <c r="AX1663" i="5"/>
  <c r="AY1545" i="5"/>
  <c r="AX1545" i="5"/>
  <c r="AV1545" i="5"/>
  <c r="AU1545" i="5"/>
  <c r="AO1543" i="5"/>
  <c r="AN1543" i="5"/>
  <c r="AM1543" i="5"/>
  <c r="AL1543" i="5"/>
  <c r="AK1543" i="5"/>
  <c r="AJ1543" i="5"/>
  <c r="AI1543" i="5"/>
  <c r="AH1543" i="5"/>
  <c r="AG635" i="5"/>
  <c r="AG636" i="5"/>
  <c r="AG637" i="5"/>
  <c r="AG638" i="5"/>
  <c r="AG639" i="5"/>
  <c r="AG633" i="5"/>
  <c r="AG553" i="5"/>
  <c r="AG552" i="5"/>
  <c r="AG551" i="5"/>
  <c r="AG550" i="5"/>
  <c r="AG480" i="5"/>
  <c r="AO550" i="5"/>
  <c r="AO524" i="5"/>
  <c r="AH503" i="5"/>
  <c r="BN272" i="5"/>
  <c r="D363" i="5"/>
  <c r="D364" i="5"/>
  <c r="D365" i="5"/>
  <c r="D366" i="5"/>
  <c r="D367" i="5"/>
  <c r="D368" i="5"/>
  <c r="D369" i="5"/>
  <c r="D370" i="5"/>
  <c r="D371" i="5"/>
  <c r="D372" i="5"/>
  <c r="D373" i="5"/>
  <c r="D374" i="5"/>
  <c r="D375" i="5"/>
  <c r="D376" i="5"/>
  <c r="D377" i="5"/>
  <c r="D378" i="5"/>
  <c r="D379" i="5"/>
  <c r="D380" i="5"/>
  <c r="D381" i="5"/>
  <c r="D382" i="5"/>
  <c r="D383" i="5"/>
  <c r="D384" i="5"/>
  <c r="D385" i="5"/>
  <c r="D386" i="5"/>
  <c r="D387" i="5"/>
  <c r="D388" i="5"/>
  <c r="D389" i="5"/>
  <c r="D390" i="5"/>
  <c r="D391" i="5"/>
  <c r="D392" i="5"/>
  <c r="D393" i="5"/>
  <c r="D394" i="5"/>
  <c r="D395" i="5"/>
  <c r="D396" i="5"/>
  <c r="D397" i="5"/>
  <c r="D398" i="5"/>
  <c r="D399" i="5"/>
  <c r="D400" i="5"/>
  <c r="D401" i="5"/>
  <c r="D402" i="5"/>
  <c r="D403" i="5"/>
  <c r="D404" i="5"/>
  <c r="D405" i="5"/>
  <c r="D406" i="5"/>
  <c r="D407" i="5"/>
  <c r="D408" i="5"/>
  <c r="D409" i="5"/>
  <c r="D410" i="5"/>
  <c r="D411" i="5"/>
  <c r="D412" i="5"/>
  <c r="D413" i="5"/>
  <c r="D414" i="5"/>
  <c r="D415" i="5"/>
  <c r="D416" i="5"/>
  <c r="D417" i="5"/>
  <c r="D418" i="5"/>
  <c r="D419" i="5"/>
  <c r="D420" i="5"/>
  <c r="D421" i="5"/>
  <c r="D422" i="5"/>
  <c r="D423" i="5"/>
  <c r="D424" i="5"/>
  <c r="D425" i="5"/>
  <c r="D426" i="5"/>
  <c r="D427" i="5"/>
  <c r="D428" i="5"/>
  <c r="D429" i="5"/>
  <c r="D430" i="5"/>
  <c r="D431" i="5"/>
  <c r="D432" i="5"/>
  <c r="D433" i="5"/>
  <c r="D434" i="5"/>
  <c r="D435" i="5"/>
  <c r="D436" i="5"/>
  <c r="D437" i="5"/>
  <c r="D438" i="5"/>
  <c r="D439" i="5"/>
  <c r="D440" i="5"/>
  <c r="D441" i="5"/>
  <c r="D442" i="5"/>
  <c r="D443" i="5"/>
  <c r="D444" i="5"/>
  <c r="D445" i="5"/>
  <c r="D446" i="5"/>
  <c r="D447" i="5"/>
  <c r="AI235" i="5"/>
  <c r="AG272" i="5"/>
  <c r="AG235" i="5"/>
  <c r="AG211" i="5"/>
  <c r="AG210" i="5"/>
  <c r="AG209" i="5"/>
  <c r="BY2059" i="5" l="1"/>
  <c r="CC2056" i="5"/>
  <c r="BU2054" i="5"/>
  <c r="BY2051" i="5"/>
  <c r="CC2047" i="5"/>
  <c r="BU2045" i="5"/>
  <c r="BY2042" i="5"/>
  <c r="CC2039" i="5"/>
  <c r="BU2037" i="5"/>
  <c r="BY2034" i="5"/>
  <c r="CC2031" i="5"/>
  <c r="BU2029" i="5"/>
  <c r="BY2026" i="5"/>
  <c r="CC2023" i="5"/>
  <c r="BU2021" i="5"/>
  <c r="BY2018" i="5"/>
  <c r="CC2015" i="5"/>
  <c r="BU2013" i="5"/>
  <c r="CC2002" i="5"/>
  <c r="BY1996" i="5"/>
  <c r="BY2058" i="5"/>
  <c r="BU2060" i="5"/>
  <c r="BY2057" i="5"/>
  <c r="CC2054" i="5"/>
  <c r="BU2052" i="5"/>
  <c r="BY2049" i="5"/>
  <c r="BY2048" i="5"/>
  <c r="CC2045" i="5"/>
  <c r="BU2043" i="5"/>
  <c r="BY2040" i="5"/>
  <c r="CC2037" i="5"/>
  <c r="BU2035" i="5"/>
  <c r="BY2032" i="5"/>
  <c r="CC2029" i="5"/>
  <c r="BU2027" i="5"/>
  <c r="BY2024" i="5"/>
  <c r="CC2021" i="5"/>
  <c r="BU2019" i="5"/>
  <c r="BY2016" i="5"/>
  <c r="BY2056" i="5"/>
  <c r="CC2053" i="5"/>
  <c r="CC2055" i="5"/>
  <c r="BY2050" i="5"/>
  <c r="BU2059" i="5"/>
  <c r="BU2051" i="5"/>
  <c r="BU2058" i="5"/>
  <c r="BY2055" i="5"/>
  <c r="CC2052" i="5"/>
  <c r="BU2050" i="5"/>
  <c r="BU2049" i="5"/>
  <c r="BY2046" i="5"/>
  <c r="CC2043" i="5"/>
  <c r="BU2041" i="5"/>
  <c r="BY2038" i="5"/>
  <c r="CC2035" i="5"/>
  <c r="BU2033" i="5"/>
  <c r="BY2030" i="5"/>
  <c r="CC2027" i="5"/>
  <c r="BU2025" i="5"/>
  <c r="BY2022" i="5"/>
  <c r="CC2019" i="5"/>
  <c r="BU2017" i="5"/>
  <c r="BY2014" i="5"/>
  <c r="BU2007" i="5"/>
  <c r="CC2004" i="5"/>
  <c r="BU2053" i="5"/>
  <c r="CC2058" i="5"/>
  <c r="BU2056" i="5"/>
  <c r="BY2053" i="5"/>
  <c r="CC2050" i="5"/>
  <c r="BU2047" i="5"/>
  <c r="BY2044" i="5"/>
  <c r="CC2041" i="5"/>
  <c r="BU2039" i="5"/>
  <c r="BY2036" i="5"/>
  <c r="CC2033" i="5"/>
  <c r="BU2031" i="5"/>
  <c r="BY2028" i="5"/>
  <c r="CC2025" i="5"/>
  <c r="BU2023" i="5"/>
  <c r="BY2020" i="5"/>
  <c r="CC2017" i="5"/>
  <c r="BU2015" i="5"/>
  <c r="BY2012" i="5"/>
  <c r="BU2010" i="5"/>
  <c r="BY1997" i="5"/>
  <c r="BY2011" i="5"/>
  <c r="BU2006" i="5"/>
  <c r="CC2000" i="5"/>
  <c r="CC2008" i="5"/>
  <c r="BY2003" i="5"/>
  <c r="BU1998" i="5"/>
  <c r="D28" i="11" l="1"/>
  <c r="D29" i="11"/>
  <c r="D30" i="11"/>
  <c r="D31" i="11"/>
  <c r="D32" i="11"/>
  <c r="D33" i="11"/>
  <c r="D34" i="11"/>
  <c r="D160" i="11" s="1"/>
  <c r="D35" i="11"/>
  <c r="D161" i="11" s="1"/>
  <c r="D36" i="11"/>
  <c r="D37" i="11"/>
  <c r="D38" i="11"/>
  <c r="D39" i="11"/>
  <c r="D40" i="11"/>
  <c r="D41" i="11"/>
  <c r="D42" i="11"/>
  <c r="AG42" i="11" s="1"/>
  <c r="BM42" i="11" s="1"/>
  <c r="BN42" i="11" s="1"/>
  <c r="D43" i="11"/>
  <c r="D169" i="11" s="1"/>
  <c r="D44" i="11"/>
  <c r="D45" i="11"/>
  <c r="D46" i="11"/>
  <c r="D47" i="11"/>
  <c r="D48" i="11"/>
  <c r="D49" i="11"/>
  <c r="D50" i="11"/>
  <c r="AG50" i="11" s="1"/>
  <c r="BM50" i="11" s="1"/>
  <c r="BN50" i="11" s="1"/>
  <c r="D51" i="11"/>
  <c r="D177" i="11" s="1"/>
  <c r="D52" i="11"/>
  <c r="D53" i="11"/>
  <c r="D54" i="11"/>
  <c r="D55" i="11"/>
  <c r="D56" i="11"/>
  <c r="D57" i="11"/>
  <c r="D58" i="11"/>
  <c r="D184" i="11" s="1"/>
  <c r="D59" i="11"/>
  <c r="D185" i="11" s="1"/>
  <c r="D60" i="11"/>
  <c r="D61" i="11"/>
  <c r="D62" i="11"/>
  <c r="D63" i="11"/>
  <c r="D64" i="11"/>
  <c r="D65" i="11"/>
  <c r="D66" i="11"/>
  <c r="D192" i="11" s="1"/>
  <c r="D67" i="11"/>
  <c r="D193" i="11" s="1"/>
  <c r="D68" i="11"/>
  <c r="D69" i="11"/>
  <c r="D70" i="11"/>
  <c r="D71" i="11"/>
  <c r="D72" i="11"/>
  <c r="D73" i="11"/>
  <c r="D74" i="11"/>
  <c r="D200" i="11" s="1"/>
  <c r="D75" i="11"/>
  <c r="D201" i="11" s="1"/>
  <c r="D76" i="11"/>
  <c r="D77" i="11"/>
  <c r="D78" i="11"/>
  <c r="D79" i="11"/>
  <c r="D80" i="11"/>
  <c r="D81" i="11"/>
  <c r="D82" i="11"/>
  <c r="AG82" i="11" s="1"/>
  <c r="BM82" i="11" s="1"/>
  <c r="BN82" i="11" s="1"/>
  <c r="D83" i="11"/>
  <c r="D209" i="11" s="1"/>
  <c r="D84" i="11"/>
  <c r="D85" i="11"/>
  <c r="D86" i="11"/>
  <c r="D87" i="11"/>
  <c r="D88" i="11"/>
  <c r="D89" i="11"/>
  <c r="D90" i="11"/>
  <c r="AG90" i="11" s="1"/>
  <c r="BM90" i="11" s="1"/>
  <c r="BN90" i="11" s="1"/>
  <c r="D91" i="11"/>
  <c r="D217" i="11" s="1"/>
  <c r="D92" i="11"/>
  <c r="D93" i="11"/>
  <c r="D94" i="11"/>
  <c r="D95" i="11"/>
  <c r="D96" i="11"/>
  <c r="D97" i="11"/>
  <c r="D98" i="11"/>
  <c r="D224" i="11" s="1"/>
  <c r="D99" i="11"/>
  <c r="D225" i="11" s="1"/>
  <c r="D100" i="11"/>
  <c r="D101" i="11"/>
  <c r="D102" i="11"/>
  <c r="D103" i="11"/>
  <c r="D104" i="11"/>
  <c r="D105" i="11"/>
  <c r="D106" i="11"/>
  <c r="D107" i="11"/>
  <c r="D233" i="11" s="1"/>
  <c r="D108" i="11"/>
  <c r="D109" i="11"/>
  <c r="D110" i="11"/>
  <c r="D111" i="11"/>
  <c r="D112" i="11"/>
  <c r="D113" i="11"/>
  <c r="D114" i="11"/>
  <c r="D115" i="11"/>
  <c r="D241" i="11" s="1"/>
  <c r="D116" i="11"/>
  <c r="D117" i="11"/>
  <c r="D118" i="11"/>
  <c r="D119" i="11"/>
  <c r="D120" i="11"/>
  <c r="D121" i="11"/>
  <c r="D122" i="11"/>
  <c r="D123" i="11"/>
  <c r="D249" i="11" s="1"/>
  <c r="D124" i="11"/>
  <c r="D125" i="11"/>
  <c r="D126" i="11"/>
  <c r="D127" i="11"/>
  <c r="D128" i="11"/>
  <c r="D129" i="11"/>
  <c r="D130" i="11"/>
  <c r="D131" i="11"/>
  <c r="D257" i="11" s="1"/>
  <c r="D132" i="11"/>
  <c r="D133" i="11"/>
  <c r="D134" i="11"/>
  <c r="D135" i="11"/>
  <c r="D136" i="11"/>
  <c r="D137" i="11"/>
  <c r="D138" i="11"/>
  <c r="D139" i="11"/>
  <c r="D265" i="11" s="1"/>
  <c r="D140" i="11"/>
  <c r="D141" i="11"/>
  <c r="D142" i="11"/>
  <c r="D143" i="11"/>
  <c r="D144" i="11"/>
  <c r="D145" i="11"/>
  <c r="D146" i="11"/>
  <c r="D27" i="11"/>
  <c r="D153" i="11" s="1"/>
  <c r="D23" i="10"/>
  <c r="AG23" i="10" s="1"/>
  <c r="D24" i="10"/>
  <c r="AG24" i="10" s="1"/>
  <c r="D25" i="10"/>
  <c r="AG25" i="10" s="1"/>
  <c r="D26" i="10"/>
  <c r="AG26" i="10" s="1"/>
  <c r="D27" i="10"/>
  <c r="AG27" i="10" s="1"/>
  <c r="D28" i="10"/>
  <c r="AG28" i="10" s="1"/>
  <c r="D29" i="10"/>
  <c r="AG29" i="10" s="1"/>
  <c r="AQ29" i="10" s="1"/>
  <c r="AR29" i="10" s="1"/>
  <c r="D30" i="10"/>
  <c r="D31" i="10"/>
  <c r="D32" i="10"/>
  <c r="AG32" i="10" s="1"/>
  <c r="D33" i="10"/>
  <c r="AG33" i="10" s="1"/>
  <c r="D34" i="10"/>
  <c r="AG34" i="10" s="1"/>
  <c r="D35" i="10"/>
  <c r="AG35" i="10" s="1"/>
  <c r="D36" i="10"/>
  <c r="AG36" i="10" s="1"/>
  <c r="D37" i="10"/>
  <c r="AG37" i="10" s="1"/>
  <c r="D38" i="10"/>
  <c r="D39" i="10"/>
  <c r="AG39" i="10" s="1"/>
  <c r="D40" i="10"/>
  <c r="AG40" i="10" s="1"/>
  <c r="D41" i="10"/>
  <c r="AG41" i="10" s="1"/>
  <c r="D42" i="10"/>
  <c r="AG42" i="10" s="1"/>
  <c r="D43" i="10"/>
  <c r="AG43" i="10" s="1"/>
  <c r="D44" i="10"/>
  <c r="AG44" i="10" s="1"/>
  <c r="D45" i="10"/>
  <c r="AG45" i="10" s="1"/>
  <c r="AQ45" i="10" s="1"/>
  <c r="AR45" i="10" s="1"/>
  <c r="D46" i="10"/>
  <c r="D47" i="10"/>
  <c r="D48" i="10"/>
  <c r="AG48" i="10" s="1"/>
  <c r="D49" i="10"/>
  <c r="AG49" i="10" s="1"/>
  <c r="D50" i="10"/>
  <c r="AG50" i="10" s="1"/>
  <c r="D51" i="10"/>
  <c r="AG51" i="10" s="1"/>
  <c r="D52" i="10"/>
  <c r="AG52" i="10" s="1"/>
  <c r="D53" i="10"/>
  <c r="AG53" i="10" s="1"/>
  <c r="D54" i="10"/>
  <c r="AG54" i="10" s="1"/>
  <c r="D55" i="10"/>
  <c r="D56" i="10"/>
  <c r="AG56" i="10" s="1"/>
  <c r="D57" i="10"/>
  <c r="AG57" i="10" s="1"/>
  <c r="D58" i="10"/>
  <c r="AG58" i="10" s="1"/>
  <c r="D59" i="10"/>
  <c r="AG59" i="10" s="1"/>
  <c r="D60" i="10"/>
  <c r="AG60" i="10" s="1"/>
  <c r="D61" i="10"/>
  <c r="AG61" i="10" s="1"/>
  <c r="AQ61" i="10" s="1"/>
  <c r="AR61" i="10" s="1"/>
  <c r="D62" i="10"/>
  <c r="D63" i="10"/>
  <c r="D64" i="10"/>
  <c r="AG64" i="10" s="1"/>
  <c r="D65" i="10"/>
  <c r="AG65" i="10" s="1"/>
  <c r="D66" i="10"/>
  <c r="AG66" i="10" s="1"/>
  <c r="D67" i="10"/>
  <c r="AG67" i="10" s="1"/>
  <c r="D68" i="10"/>
  <c r="AG68" i="10" s="1"/>
  <c r="D69" i="10"/>
  <c r="AG69" i="10" s="1"/>
  <c r="AQ69" i="10" s="1"/>
  <c r="AR69" i="10" s="1"/>
  <c r="D70" i="10"/>
  <c r="D71" i="10"/>
  <c r="AG71" i="10" s="1"/>
  <c r="D72" i="10"/>
  <c r="AG72" i="10" s="1"/>
  <c r="D73" i="10"/>
  <c r="AG73" i="10" s="1"/>
  <c r="D74" i="10"/>
  <c r="AG74" i="10" s="1"/>
  <c r="D75" i="10"/>
  <c r="AG75" i="10" s="1"/>
  <c r="D76" i="10"/>
  <c r="AG76" i="10" s="1"/>
  <c r="D77" i="10"/>
  <c r="AG77" i="10" s="1"/>
  <c r="AQ77" i="10" s="1"/>
  <c r="AR77" i="10" s="1"/>
  <c r="D78" i="10"/>
  <c r="D79" i="10"/>
  <c r="D80" i="10"/>
  <c r="AG80" i="10" s="1"/>
  <c r="D81" i="10"/>
  <c r="AG81" i="10" s="1"/>
  <c r="D82" i="10"/>
  <c r="AG82" i="10" s="1"/>
  <c r="D83" i="10"/>
  <c r="AG83" i="10" s="1"/>
  <c r="D84" i="10"/>
  <c r="AG84" i="10" s="1"/>
  <c r="D85" i="10"/>
  <c r="AG85" i="10" s="1"/>
  <c r="AQ85" i="10" s="1"/>
  <c r="AR85" i="10" s="1"/>
  <c r="D86" i="10"/>
  <c r="AG86" i="10" s="1"/>
  <c r="D87" i="10"/>
  <c r="D88" i="10"/>
  <c r="AG88" i="10" s="1"/>
  <c r="D89" i="10"/>
  <c r="AG89" i="10" s="1"/>
  <c r="D90" i="10"/>
  <c r="AG90" i="10" s="1"/>
  <c r="D91" i="10"/>
  <c r="AG91" i="10" s="1"/>
  <c r="D92" i="10"/>
  <c r="AG92" i="10" s="1"/>
  <c r="D93" i="10"/>
  <c r="AG93" i="10" s="1"/>
  <c r="D94" i="10"/>
  <c r="D95" i="10"/>
  <c r="AQ95" i="10" s="1"/>
  <c r="AR95" i="10" s="1"/>
  <c r="D96" i="10"/>
  <c r="D97" i="10"/>
  <c r="D98" i="10"/>
  <c r="D99" i="10"/>
  <c r="D100" i="10"/>
  <c r="D101" i="10"/>
  <c r="D102" i="10"/>
  <c r="AQ102" i="10" s="1"/>
  <c r="AR102" i="10" s="1"/>
  <c r="D103" i="10"/>
  <c r="D104" i="10"/>
  <c r="D105" i="10"/>
  <c r="D106" i="10"/>
  <c r="D107" i="10"/>
  <c r="D108" i="10"/>
  <c r="D109" i="10"/>
  <c r="D110" i="10"/>
  <c r="AQ110" i="10" s="1"/>
  <c r="AR110" i="10" s="1"/>
  <c r="D111" i="10"/>
  <c r="AQ111" i="10" s="1"/>
  <c r="AR111" i="10" s="1"/>
  <c r="D112" i="10"/>
  <c r="D113" i="10"/>
  <c r="D114" i="10"/>
  <c r="D115" i="10"/>
  <c r="D116" i="10"/>
  <c r="D117" i="10"/>
  <c r="D118" i="10"/>
  <c r="D119" i="10"/>
  <c r="AQ119" i="10" s="1"/>
  <c r="AR119" i="10" s="1"/>
  <c r="D120" i="10"/>
  <c r="D121" i="10"/>
  <c r="D122" i="10"/>
  <c r="D123" i="10"/>
  <c r="D124" i="10"/>
  <c r="D125" i="10"/>
  <c r="D126" i="10"/>
  <c r="AQ126" i="10" s="1"/>
  <c r="AR126" i="10" s="1"/>
  <c r="D127" i="10"/>
  <c r="AQ127" i="10" s="1"/>
  <c r="AR127" i="10" s="1"/>
  <c r="D128" i="10"/>
  <c r="D129" i="10"/>
  <c r="D130" i="10"/>
  <c r="D131" i="10"/>
  <c r="D132" i="10"/>
  <c r="D133" i="10"/>
  <c r="D134" i="10"/>
  <c r="AQ134" i="10" s="1"/>
  <c r="AR134" i="10" s="1"/>
  <c r="D135" i="10"/>
  <c r="D136" i="10"/>
  <c r="D137" i="10"/>
  <c r="D138" i="10"/>
  <c r="D139" i="10"/>
  <c r="D140" i="10"/>
  <c r="D141" i="10"/>
  <c r="D142" i="10"/>
  <c r="AQ142" i="10" s="1"/>
  <c r="AR142" i="10" s="1"/>
  <c r="D721" i="5"/>
  <c r="L23" i="9" a="1"/>
  <c r="L23" i="9" s="1"/>
  <c r="D25" i="9"/>
  <c r="AP35" i="7"/>
  <c r="B281" i="11"/>
  <c r="B278" i="11"/>
  <c r="D154" i="11"/>
  <c r="D155" i="11"/>
  <c r="D156" i="11"/>
  <c r="D157" i="11"/>
  <c r="D158" i="11"/>
  <c r="D159" i="11"/>
  <c r="D162" i="11"/>
  <c r="D163" i="11"/>
  <c r="D164" i="11"/>
  <c r="D165" i="11"/>
  <c r="D166" i="11"/>
  <c r="D167" i="11"/>
  <c r="D170" i="11"/>
  <c r="D171" i="11"/>
  <c r="D172" i="11"/>
  <c r="D173" i="11"/>
  <c r="D174" i="11"/>
  <c r="D175" i="11"/>
  <c r="D178" i="11"/>
  <c r="D179" i="11"/>
  <c r="D180" i="11"/>
  <c r="D181" i="11"/>
  <c r="D182" i="11"/>
  <c r="D183" i="11"/>
  <c r="D186" i="11"/>
  <c r="D187" i="11"/>
  <c r="D188" i="11"/>
  <c r="D189" i="11"/>
  <c r="D190" i="11"/>
  <c r="D191" i="11"/>
  <c r="D194" i="11"/>
  <c r="D195" i="11"/>
  <c r="D196" i="11"/>
  <c r="D197" i="11"/>
  <c r="D198" i="11"/>
  <c r="D199" i="11"/>
  <c r="D202" i="11"/>
  <c r="D203" i="11"/>
  <c r="D204" i="11"/>
  <c r="D205" i="11"/>
  <c r="D206" i="11"/>
  <c r="D207" i="11"/>
  <c r="D208" i="11"/>
  <c r="D210" i="11"/>
  <c r="D211" i="11"/>
  <c r="D212" i="11"/>
  <c r="D213" i="11"/>
  <c r="D214" i="11"/>
  <c r="D215" i="11"/>
  <c r="D218" i="11"/>
  <c r="D219" i="11"/>
  <c r="D220" i="11"/>
  <c r="D221" i="11"/>
  <c r="D222" i="11"/>
  <c r="D223" i="11"/>
  <c r="D226" i="11"/>
  <c r="D227" i="11"/>
  <c r="D228" i="11"/>
  <c r="D229" i="11"/>
  <c r="D230" i="11"/>
  <c r="D231" i="11"/>
  <c r="D232" i="11"/>
  <c r="D234" i="11"/>
  <c r="D235" i="11"/>
  <c r="D236" i="11"/>
  <c r="D237" i="11"/>
  <c r="D238" i="11"/>
  <c r="D239" i="11"/>
  <c r="D240" i="11"/>
  <c r="D242" i="11"/>
  <c r="D243" i="11"/>
  <c r="D244" i="11"/>
  <c r="D245" i="11"/>
  <c r="D246" i="11"/>
  <c r="D247" i="11"/>
  <c r="D248" i="11"/>
  <c r="D250" i="11"/>
  <c r="D251" i="11"/>
  <c r="D252" i="11"/>
  <c r="D253" i="11"/>
  <c r="D254" i="11"/>
  <c r="D255" i="11"/>
  <c r="D256" i="11"/>
  <c r="D258" i="11"/>
  <c r="D259" i="11"/>
  <c r="D260" i="11"/>
  <c r="D261" i="11"/>
  <c r="D262" i="11"/>
  <c r="D263" i="11"/>
  <c r="D264" i="11"/>
  <c r="D266" i="11"/>
  <c r="D267" i="11"/>
  <c r="D268" i="11"/>
  <c r="D269" i="11"/>
  <c r="D270" i="11"/>
  <c r="D271" i="11"/>
  <c r="D272" i="11"/>
  <c r="D2081" i="5"/>
  <c r="AH147" i="11"/>
  <c r="AH28" i="11"/>
  <c r="AH29" i="11"/>
  <c r="AH30" i="11"/>
  <c r="AH31" i="11"/>
  <c r="AH32" i="11"/>
  <c r="AH33" i="11"/>
  <c r="AH34" i="11"/>
  <c r="AH35" i="11"/>
  <c r="AH36" i="11"/>
  <c r="AH37" i="11"/>
  <c r="AH38" i="11"/>
  <c r="AH39" i="11"/>
  <c r="AH40" i="11"/>
  <c r="AH41" i="11"/>
  <c r="AH42" i="11"/>
  <c r="AH43" i="11"/>
  <c r="AH44" i="11"/>
  <c r="AH45" i="11"/>
  <c r="AH46" i="11"/>
  <c r="AH47" i="11"/>
  <c r="AH48" i="11"/>
  <c r="AH49" i="11"/>
  <c r="AH50" i="11"/>
  <c r="AH51" i="11"/>
  <c r="AH52" i="11"/>
  <c r="AH53" i="11"/>
  <c r="AH54" i="11"/>
  <c r="AH55" i="11"/>
  <c r="AH56" i="11"/>
  <c r="AH57" i="11"/>
  <c r="AH58" i="11"/>
  <c r="AH59" i="11"/>
  <c r="AH60" i="11"/>
  <c r="AH61" i="11"/>
  <c r="AH62" i="11"/>
  <c r="AH63" i="11"/>
  <c r="AH64" i="11"/>
  <c r="AH65" i="11"/>
  <c r="AH66" i="11"/>
  <c r="AH67" i="11"/>
  <c r="AH68" i="11"/>
  <c r="AH69" i="11"/>
  <c r="AH70" i="11"/>
  <c r="AH71" i="11"/>
  <c r="AH72" i="11"/>
  <c r="AH73" i="11"/>
  <c r="AH74" i="11"/>
  <c r="AH75" i="11"/>
  <c r="AH76" i="11"/>
  <c r="AH77" i="11"/>
  <c r="AH78" i="11"/>
  <c r="AH79" i="11"/>
  <c r="AH80" i="11"/>
  <c r="AH81" i="11"/>
  <c r="AH82" i="11"/>
  <c r="AH83" i="11"/>
  <c r="AH84" i="11"/>
  <c r="AH85" i="11"/>
  <c r="AH86" i="11"/>
  <c r="AH87" i="11"/>
  <c r="AH88" i="11"/>
  <c r="AH89" i="11"/>
  <c r="AH90" i="11"/>
  <c r="AH91" i="11"/>
  <c r="AH92" i="11"/>
  <c r="AH93" i="11"/>
  <c r="AH94" i="11"/>
  <c r="AH95" i="11"/>
  <c r="AH96" i="11"/>
  <c r="AH97" i="11"/>
  <c r="AH98" i="11"/>
  <c r="AH99" i="11"/>
  <c r="AH100" i="11"/>
  <c r="AH101" i="11"/>
  <c r="AH102" i="11"/>
  <c r="AH103" i="11"/>
  <c r="AH104" i="11"/>
  <c r="AH105" i="11"/>
  <c r="AH106" i="11"/>
  <c r="AH107" i="11"/>
  <c r="AH108" i="11"/>
  <c r="AH109" i="11"/>
  <c r="AH110" i="11"/>
  <c r="AH111" i="11"/>
  <c r="AH112" i="11"/>
  <c r="AH113" i="11"/>
  <c r="AH114" i="11"/>
  <c r="AH115" i="11"/>
  <c r="AH116" i="11"/>
  <c r="AH117" i="11"/>
  <c r="AH118" i="11"/>
  <c r="AH119" i="11"/>
  <c r="AH120" i="11"/>
  <c r="AH121" i="11"/>
  <c r="AH122" i="11"/>
  <c r="AH123" i="11"/>
  <c r="AH124" i="11"/>
  <c r="AH125" i="11"/>
  <c r="AH126" i="11"/>
  <c r="AH127" i="11"/>
  <c r="AH128" i="11"/>
  <c r="AH129" i="11"/>
  <c r="AH130" i="11"/>
  <c r="AH131" i="11"/>
  <c r="AH132" i="11"/>
  <c r="AH133" i="11"/>
  <c r="AH134" i="11"/>
  <c r="AH135" i="11"/>
  <c r="AH136" i="11"/>
  <c r="AH137" i="11"/>
  <c r="AH138" i="11"/>
  <c r="AH139" i="11"/>
  <c r="AH140" i="11"/>
  <c r="AH141" i="11"/>
  <c r="AH142" i="11"/>
  <c r="AH143" i="11"/>
  <c r="AH144" i="11"/>
  <c r="AH145" i="11"/>
  <c r="AH146" i="11"/>
  <c r="AH27" i="11"/>
  <c r="BS146" i="11"/>
  <c r="BT146" i="11" s="1"/>
  <c r="BS28" i="11"/>
  <c r="BT28" i="11" s="1"/>
  <c r="BS29" i="11"/>
  <c r="BT29" i="11" s="1"/>
  <c r="BS30" i="11"/>
  <c r="BT30" i="11" s="1"/>
  <c r="BS31" i="11"/>
  <c r="BT31" i="11" s="1"/>
  <c r="BS32" i="11"/>
  <c r="BT32" i="11" s="1"/>
  <c r="BS33" i="11"/>
  <c r="BT33" i="11" s="1"/>
  <c r="BS34" i="11"/>
  <c r="BT34" i="11" s="1"/>
  <c r="BS35" i="11"/>
  <c r="BT35" i="11" s="1"/>
  <c r="BS36" i="11"/>
  <c r="BT36" i="11" s="1"/>
  <c r="BS37" i="11"/>
  <c r="BT37" i="11" s="1"/>
  <c r="BS38" i="11"/>
  <c r="BT38" i="11" s="1"/>
  <c r="BS39" i="11"/>
  <c r="BT39" i="11" s="1"/>
  <c r="BS40" i="11"/>
  <c r="BT40" i="11" s="1"/>
  <c r="BS41" i="11"/>
  <c r="BT41" i="11" s="1"/>
  <c r="BS42" i="11"/>
  <c r="BT42" i="11" s="1"/>
  <c r="BS43" i="11"/>
  <c r="BT43" i="11" s="1"/>
  <c r="BS44" i="11"/>
  <c r="BT44" i="11" s="1"/>
  <c r="BS45" i="11"/>
  <c r="BT45" i="11" s="1"/>
  <c r="BS46" i="11"/>
  <c r="BT46" i="11" s="1"/>
  <c r="BS47" i="11"/>
  <c r="BT47" i="11" s="1"/>
  <c r="BS48" i="11"/>
  <c r="BT48" i="11" s="1"/>
  <c r="BS49" i="11"/>
  <c r="BT49" i="11" s="1"/>
  <c r="BS50" i="11"/>
  <c r="BT50" i="11" s="1"/>
  <c r="BS51" i="11"/>
  <c r="BT51" i="11" s="1"/>
  <c r="BS52" i="11"/>
  <c r="BT52" i="11" s="1"/>
  <c r="BS53" i="11"/>
  <c r="BT53" i="11" s="1"/>
  <c r="BS54" i="11"/>
  <c r="BT54" i="11" s="1"/>
  <c r="BS55" i="11"/>
  <c r="BT55" i="11" s="1"/>
  <c r="BS56" i="11"/>
  <c r="BT56" i="11" s="1"/>
  <c r="BS57" i="11"/>
  <c r="BT57" i="11" s="1"/>
  <c r="BS58" i="11"/>
  <c r="BT58" i="11" s="1"/>
  <c r="BS59" i="11"/>
  <c r="BT59" i="11" s="1"/>
  <c r="BS60" i="11"/>
  <c r="BT60" i="11" s="1"/>
  <c r="BS61" i="11"/>
  <c r="BT61" i="11" s="1"/>
  <c r="BS62" i="11"/>
  <c r="BT62" i="11" s="1"/>
  <c r="BS63" i="11"/>
  <c r="BT63" i="11" s="1"/>
  <c r="BS64" i="11"/>
  <c r="BT64" i="11" s="1"/>
  <c r="BS65" i="11"/>
  <c r="BT65" i="11" s="1"/>
  <c r="BS66" i="11"/>
  <c r="BT66" i="11" s="1"/>
  <c r="BS67" i="11"/>
  <c r="BT67" i="11" s="1"/>
  <c r="BS68" i="11"/>
  <c r="BT68" i="11" s="1"/>
  <c r="BS69" i="11"/>
  <c r="BT69" i="11" s="1"/>
  <c r="BS70" i="11"/>
  <c r="BT70" i="11" s="1"/>
  <c r="BS71" i="11"/>
  <c r="BT71" i="11" s="1"/>
  <c r="BS72" i="11"/>
  <c r="BT72" i="11" s="1"/>
  <c r="BS73" i="11"/>
  <c r="BT73" i="11" s="1"/>
  <c r="BS74" i="11"/>
  <c r="BT74" i="11" s="1"/>
  <c r="BS75" i="11"/>
  <c r="BT75" i="11" s="1"/>
  <c r="BS76" i="11"/>
  <c r="BT76" i="11" s="1"/>
  <c r="BS77" i="11"/>
  <c r="BT77" i="11" s="1"/>
  <c r="BS78" i="11"/>
  <c r="BT78" i="11" s="1"/>
  <c r="BS79" i="11"/>
  <c r="BT79" i="11" s="1"/>
  <c r="BS80" i="11"/>
  <c r="BT80" i="11" s="1"/>
  <c r="BS81" i="11"/>
  <c r="BT81" i="11" s="1"/>
  <c r="BS82" i="11"/>
  <c r="BT82" i="11" s="1"/>
  <c r="BS83" i="11"/>
  <c r="BT83" i="11" s="1"/>
  <c r="BS84" i="11"/>
  <c r="BT84" i="11" s="1"/>
  <c r="BS85" i="11"/>
  <c r="BT85" i="11" s="1"/>
  <c r="BS86" i="11"/>
  <c r="BT86" i="11" s="1"/>
  <c r="BS87" i="11"/>
  <c r="BT87" i="11" s="1"/>
  <c r="BS88" i="11"/>
  <c r="BT88" i="11" s="1"/>
  <c r="BS89" i="11"/>
  <c r="BT89" i="11" s="1"/>
  <c r="BS90" i="11"/>
  <c r="BT90" i="11" s="1"/>
  <c r="BS91" i="11"/>
  <c r="BT91" i="11" s="1"/>
  <c r="BS92" i="11"/>
  <c r="BT92" i="11" s="1"/>
  <c r="BS93" i="11"/>
  <c r="BT93" i="11" s="1"/>
  <c r="BS94" i="11"/>
  <c r="BT94" i="11" s="1"/>
  <c r="BS95" i="11"/>
  <c r="BT95" i="11" s="1"/>
  <c r="BS96" i="11"/>
  <c r="BT96" i="11" s="1"/>
  <c r="BS97" i="11"/>
  <c r="BT97" i="11" s="1"/>
  <c r="BS98" i="11"/>
  <c r="BT98" i="11" s="1"/>
  <c r="BS99" i="11"/>
  <c r="BT99" i="11" s="1"/>
  <c r="BS100" i="11"/>
  <c r="BT100" i="11" s="1"/>
  <c r="BS101" i="11"/>
  <c r="BT101" i="11" s="1"/>
  <c r="BS102" i="11"/>
  <c r="BT102" i="11" s="1"/>
  <c r="BS103" i="11"/>
  <c r="BT103" i="11" s="1"/>
  <c r="BS104" i="11"/>
  <c r="BT104" i="11" s="1"/>
  <c r="BS105" i="11"/>
  <c r="BT105" i="11" s="1"/>
  <c r="BS106" i="11"/>
  <c r="BT106" i="11" s="1"/>
  <c r="BS107" i="11"/>
  <c r="BT107" i="11" s="1"/>
  <c r="BS108" i="11"/>
  <c r="BT108" i="11" s="1"/>
  <c r="BS109" i="11"/>
  <c r="BT109" i="11" s="1"/>
  <c r="BS110" i="11"/>
  <c r="BT110" i="11" s="1"/>
  <c r="BS111" i="11"/>
  <c r="BT111" i="11" s="1"/>
  <c r="BS112" i="11"/>
  <c r="BT112" i="11" s="1"/>
  <c r="BS113" i="11"/>
  <c r="BT113" i="11" s="1"/>
  <c r="BS114" i="11"/>
  <c r="BT114" i="11" s="1"/>
  <c r="BS115" i="11"/>
  <c r="BT115" i="11" s="1"/>
  <c r="BS116" i="11"/>
  <c r="BT116" i="11" s="1"/>
  <c r="BS117" i="11"/>
  <c r="BT117" i="11" s="1"/>
  <c r="BS118" i="11"/>
  <c r="BT118" i="11" s="1"/>
  <c r="BS119" i="11"/>
  <c r="BT119" i="11" s="1"/>
  <c r="BS120" i="11"/>
  <c r="BT120" i="11" s="1"/>
  <c r="BS121" i="11"/>
  <c r="BT121" i="11" s="1"/>
  <c r="BS122" i="11"/>
  <c r="BT122" i="11" s="1"/>
  <c r="BS123" i="11"/>
  <c r="BT123" i="11" s="1"/>
  <c r="BS124" i="11"/>
  <c r="BT124" i="11" s="1"/>
  <c r="BS125" i="11"/>
  <c r="BT125" i="11" s="1"/>
  <c r="BS126" i="11"/>
  <c r="BT126" i="11" s="1"/>
  <c r="BS127" i="11"/>
  <c r="BT127" i="11" s="1"/>
  <c r="BS128" i="11"/>
  <c r="BT128" i="11" s="1"/>
  <c r="BS129" i="11"/>
  <c r="BT129" i="11" s="1"/>
  <c r="BS130" i="11"/>
  <c r="BT130" i="11" s="1"/>
  <c r="BS131" i="11"/>
  <c r="BT131" i="11" s="1"/>
  <c r="BS132" i="11"/>
  <c r="BT132" i="11" s="1"/>
  <c r="BS133" i="11"/>
  <c r="BT133" i="11" s="1"/>
  <c r="BS134" i="11"/>
  <c r="BT134" i="11" s="1"/>
  <c r="BS135" i="11"/>
  <c r="BT135" i="11" s="1"/>
  <c r="BS136" i="11"/>
  <c r="BT136" i="11" s="1"/>
  <c r="BS137" i="11"/>
  <c r="BT137" i="11" s="1"/>
  <c r="BS138" i="11"/>
  <c r="BT138" i="11" s="1"/>
  <c r="BS139" i="11"/>
  <c r="BT139" i="11" s="1"/>
  <c r="BS140" i="11"/>
  <c r="BT140" i="11" s="1"/>
  <c r="BS141" i="11"/>
  <c r="BT141" i="11" s="1"/>
  <c r="BS142" i="11"/>
  <c r="BT142" i="11" s="1"/>
  <c r="BS143" i="11"/>
  <c r="BT143" i="11" s="1"/>
  <c r="BS144" i="11"/>
  <c r="BT144" i="11" s="1"/>
  <c r="BS145" i="11"/>
  <c r="BT145" i="11" s="1"/>
  <c r="BS27" i="11"/>
  <c r="BT27" i="11" s="1"/>
  <c r="BP28" i="11"/>
  <c r="BQ28" i="11" s="1"/>
  <c r="BP29" i="11"/>
  <c r="BQ29" i="11" s="1"/>
  <c r="BP30" i="11"/>
  <c r="BQ30" i="11" s="1"/>
  <c r="BP31" i="11"/>
  <c r="BQ31" i="11" s="1"/>
  <c r="BP32" i="11"/>
  <c r="BQ32" i="11" s="1"/>
  <c r="BP33" i="11"/>
  <c r="BQ33" i="11" s="1"/>
  <c r="BP34" i="11"/>
  <c r="BQ34" i="11" s="1"/>
  <c r="BP35" i="11"/>
  <c r="BQ35" i="11" s="1"/>
  <c r="BP36" i="11"/>
  <c r="BQ36" i="11" s="1"/>
  <c r="BP37" i="11"/>
  <c r="BQ37" i="11" s="1"/>
  <c r="BP38" i="11"/>
  <c r="BQ38" i="11" s="1"/>
  <c r="BP39" i="11"/>
  <c r="BQ39" i="11" s="1"/>
  <c r="BP40" i="11"/>
  <c r="BQ40" i="11" s="1"/>
  <c r="BP41" i="11"/>
  <c r="BQ41" i="11" s="1"/>
  <c r="BP42" i="11"/>
  <c r="BQ42" i="11" s="1"/>
  <c r="BP43" i="11"/>
  <c r="BQ43" i="11" s="1"/>
  <c r="BP44" i="11"/>
  <c r="BQ44" i="11" s="1"/>
  <c r="BP45" i="11"/>
  <c r="BQ45" i="11" s="1"/>
  <c r="BP46" i="11"/>
  <c r="BQ46" i="11" s="1"/>
  <c r="BP47" i="11"/>
  <c r="BQ47" i="11" s="1"/>
  <c r="BP48" i="11"/>
  <c r="BQ48" i="11" s="1"/>
  <c r="BP49" i="11"/>
  <c r="BQ49" i="11" s="1"/>
  <c r="BP50" i="11"/>
  <c r="BQ50" i="11" s="1"/>
  <c r="BP51" i="11"/>
  <c r="BQ51" i="11" s="1"/>
  <c r="BP52" i="11"/>
  <c r="BQ52" i="11" s="1"/>
  <c r="BP53" i="11"/>
  <c r="BQ53" i="11" s="1"/>
  <c r="BP54" i="11"/>
  <c r="BQ54" i="11" s="1"/>
  <c r="BP55" i="11"/>
  <c r="BQ55" i="11" s="1"/>
  <c r="BP56" i="11"/>
  <c r="BQ56" i="11" s="1"/>
  <c r="BP57" i="11"/>
  <c r="BQ57" i="11" s="1"/>
  <c r="BP58" i="11"/>
  <c r="BQ58" i="11" s="1"/>
  <c r="BP59" i="11"/>
  <c r="BQ59" i="11" s="1"/>
  <c r="BP60" i="11"/>
  <c r="BQ60" i="11" s="1"/>
  <c r="BP61" i="11"/>
  <c r="BQ61" i="11" s="1"/>
  <c r="BP62" i="11"/>
  <c r="BQ62" i="11" s="1"/>
  <c r="BP63" i="11"/>
  <c r="BP64" i="11"/>
  <c r="BQ64" i="11" s="1"/>
  <c r="BP65" i="11"/>
  <c r="BQ65" i="11" s="1"/>
  <c r="BP66" i="11"/>
  <c r="BQ66" i="11" s="1"/>
  <c r="BP67" i="11"/>
  <c r="BQ67" i="11" s="1"/>
  <c r="BP68" i="11"/>
  <c r="BQ68" i="11" s="1"/>
  <c r="BP69" i="11"/>
  <c r="BQ69" i="11" s="1"/>
  <c r="BP70" i="11"/>
  <c r="BQ70" i="11" s="1"/>
  <c r="BP71" i="11"/>
  <c r="BQ71" i="11" s="1"/>
  <c r="BP72" i="11"/>
  <c r="BQ72" i="11" s="1"/>
  <c r="BP73" i="11"/>
  <c r="BQ73" i="11" s="1"/>
  <c r="BP74" i="11"/>
  <c r="BQ74" i="11" s="1"/>
  <c r="BP75" i="11"/>
  <c r="BQ75" i="11" s="1"/>
  <c r="BP76" i="11"/>
  <c r="BQ76" i="11" s="1"/>
  <c r="BP77" i="11"/>
  <c r="BQ77" i="11" s="1"/>
  <c r="BP78" i="11"/>
  <c r="BQ78" i="11" s="1"/>
  <c r="BP79" i="11"/>
  <c r="BQ79" i="11" s="1"/>
  <c r="BP80" i="11"/>
  <c r="BQ80" i="11" s="1"/>
  <c r="BP81" i="11"/>
  <c r="BQ81" i="11" s="1"/>
  <c r="BP82" i="11"/>
  <c r="BQ82" i="11" s="1"/>
  <c r="BP83" i="11"/>
  <c r="BQ83" i="11" s="1"/>
  <c r="BP84" i="11"/>
  <c r="BQ84" i="11" s="1"/>
  <c r="BP85" i="11"/>
  <c r="BQ85" i="11" s="1"/>
  <c r="BP86" i="11"/>
  <c r="BQ86" i="11" s="1"/>
  <c r="BP87" i="11"/>
  <c r="BQ87" i="11" s="1"/>
  <c r="BP88" i="11"/>
  <c r="BQ88" i="11" s="1"/>
  <c r="BP89" i="11"/>
  <c r="BQ89" i="11" s="1"/>
  <c r="BP90" i="11"/>
  <c r="BQ90" i="11" s="1"/>
  <c r="BP91" i="11"/>
  <c r="BQ91" i="11" s="1"/>
  <c r="BP92" i="11"/>
  <c r="BQ92" i="11" s="1"/>
  <c r="BP93" i="11"/>
  <c r="BQ93" i="11" s="1"/>
  <c r="BP94" i="11"/>
  <c r="BQ94" i="11" s="1"/>
  <c r="BP95" i="11"/>
  <c r="BQ95" i="11" s="1"/>
  <c r="BP96" i="11"/>
  <c r="BQ96" i="11" s="1"/>
  <c r="BP97" i="11"/>
  <c r="BQ97" i="11" s="1"/>
  <c r="BP98" i="11"/>
  <c r="BQ98" i="11" s="1"/>
  <c r="BP99" i="11"/>
  <c r="BQ99" i="11" s="1"/>
  <c r="BP100" i="11"/>
  <c r="BQ100" i="11" s="1"/>
  <c r="BP101" i="11"/>
  <c r="BQ101" i="11" s="1"/>
  <c r="BP102" i="11"/>
  <c r="BQ102" i="11" s="1"/>
  <c r="BP103" i="11"/>
  <c r="BQ103" i="11" s="1"/>
  <c r="BP104" i="11"/>
  <c r="BQ104" i="11" s="1"/>
  <c r="BP105" i="11"/>
  <c r="BQ105" i="11" s="1"/>
  <c r="BP106" i="11"/>
  <c r="BQ106" i="11" s="1"/>
  <c r="BP107" i="11"/>
  <c r="BQ107" i="11" s="1"/>
  <c r="BP108" i="11"/>
  <c r="BQ108" i="11" s="1"/>
  <c r="BP109" i="11"/>
  <c r="BQ109" i="11" s="1"/>
  <c r="BP110" i="11"/>
  <c r="BQ110" i="11" s="1"/>
  <c r="BP111" i="11"/>
  <c r="BQ111" i="11" s="1"/>
  <c r="BP112" i="11"/>
  <c r="BQ112" i="11" s="1"/>
  <c r="BP113" i="11"/>
  <c r="BQ113" i="11" s="1"/>
  <c r="BP114" i="11"/>
  <c r="BQ114" i="11" s="1"/>
  <c r="BP115" i="11"/>
  <c r="BQ115" i="11" s="1"/>
  <c r="BP116" i="11"/>
  <c r="BQ116" i="11" s="1"/>
  <c r="BP117" i="11"/>
  <c r="BQ117" i="11" s="1"/>
  <c r="BP118" i="11"/>
  <c r="BQ118" i="11" s="1"/>
  <c r="BP119" i="11"/>
  <c r="BQ119" i="11" s="1"/>
  <c r="BP120" i="11"/>
  <c r="BQ120" i="11" s="1"/>
  <c r="BP121" i="11"/>
  <c r="BQ121" i="11" s="1"/>
  <c r="BP122" i="11"/>
  <c r="BQ122" i="11" s="1"/>
  <c r="BP123" i="11"/>
  <c r="BQ123" i="11" s="1"/>
  <c r="BP124" i="11"/>
  <c r="BQ124" i="11" s="1"/>
  <c r="BP125" i="11"/>
  <c r="BQ125" i="11" s="1"/>
  <c r="BP126" i="11"/>
  <c r="BQ126" i="11" s="1"/>
  <c r="BP127" i="11"/>
  <c r="BQ127" i="11" s="1"/>
  <c r="BP128" i="11"/>
  <c r="BQ128" i="11" s="1"/>
  <c r="BP129" i="11"/>
  <c r="BQ129" i="11" s="1"/>
  <c r="BP130" i="11"/>
  <c r="BQ130" i="11" s="1"/>
  <c r="BP131" i="11"/>
  <c r="BQ131" i="11" s="1"/>
  <c r="BP132" i="11"/>
  <c r="BQ132" i="11" s="1"/>
  <c r="BP133" i="11"/>
  <c r="BQ133" i="11" s="1"/>
  <c r="BP134" i="11"/>
  <c r="BQ134" i="11" s="1"/>
  <c r="BP135" i="11"/>
  <c r="BQ135" i="11" s="1"/>
  <c r="BP136" i="11"/>
  <c r="BQ136" i="11" s="1"/>
  <c r="BP137" i="11"/>
  <c r="BQ137" i="11" s="1"/>
  <c r="BP138" i="11"/>
  <c r="BQ138" i="11" s="1"/>
  <c r="BP139" i="11"/>
  <c r="BQ139" i="11" s="1"/>
  <c r="BP140" i="11"/>
  <c r="BQ140" i="11" s="1"/>
  <c r="BP141" i="11"/>
  <c r="BQ141" i="11" s="1"/>
  <c r="BP142" i="11"/>
  <c r="BQ142" i="11" s="1"/>
  <c r="BP143" i="11"/>
  <c r="BQ143" i="11" s="1"/>
  <c r="BP144" i="11"/>
  <c r="BQ144" i="11" s="1"/>
  <c r="BP145" i="11"/>
  <c r="BQ145" i="11" s="1"/>
  <c r="BP146" i="11"/>
  <c r="BQ146" i="11" s="1"/>
  <c r="BN2081" i="5"/>
  <c r="BM128" i="11"/>
  <c r="BN128" i="11" s="1"/>
  <c r="AG28" i="11"/>
  <c r="BM28" i="11" s="1"/>
  <c r="BN28" i="11" s="1"/>
  <c r="AG29" i="11"/>
  <c r="BM29" i="11" s="1"/>
  <c r="BN29" i="11" s="1"/>
  <c r="AG30" i="11"/>
  <c r="BM30" i="11" s="1"/>
  <c r="BN30" i="11" s="1"/>
  <c r="AG31" i="11"/>
  <c r="BM31" i="11" s="1"/>
  <c r="BN31" i="11" s="1"/>
  <c r="AG32" i="11"/>
  <c r="BM32" i="11" s="1"/>
  <c r="BN32" i="11" s="1"/>
  <c r="AG33" i="11"/>
  <c r="BM33" i="11" s="1"/>
  <c r="BN33" i="11" s="1"/>
  <c r="AG34" i="11"/>
  <c r="BM34" i="11" s="1"/>
  <c r="BN34" i="11" s="1"/>
  <c r="AG36" i="11"/>
  <c r="BM36" i="11" s="1"/>
  <c r="BN36" i="11" s="1"/>
  <c r="AG37" i="11"/>
  <c r="BM37" i="11" s="1"/>
  <c r="BN37" i="11" s="1"/>
  <c r="AG38" i="11"/>
  <c r="BM38" i="11" s="1"/>
  <c r="BN38" i="11" s="1"/>
  <c r="AG39" i="11"/>
  <c r="BM39" i="11" s="1"/>
  <c r="BN39" i="11" s="1"/>
  <c r="AG40" i="11"/>
  <c r="BM40" i="11" s="1"/>
  <c r="BN40" i="11" s="1"/>
  <c r="AG41" i="11"/>
  <c r="BM41" i="11" s="1"/>
  <c r="BN41" i="11" s="1"/>
  <c r="AG44" i="11"/>
  <c r="BM44" i="11" s="1"/>
  <c r="BN44" i="11" s="1"/>
  <c r="AG45" i="11"/>
  <c r="BM45" i="11" s="1"/>
  <c r="BN45" i="11" s="1"/>
  <c r="AG46" i="11"/>
  <c r="BM46" i="11" s="1"/>
  <c r="BN46" i="11" s="1"/>
  <c r="AG47" i="11"/>
  <c r="BM47" i="11" s="1"/>
  <c r="BN47" i="11" s="1"/>
  <c r="AG48" i="11"/>
  <c r="BM48" i="11" s="1"/>
  <c r="BN48" i="11" s="1"/>
  <c r="AG49" i="11"/>
  <c r="BM49" i="11" s="1"/>
  <c r="BN49" i="11" s="1"/>
  <c r="AG52" i="11"/>
  <c r="BM52" i="11" s="1"/>
  <c r="BN52" i="11" s="1"/>
  <c r="AG53" i="11"/>
  <c r="BM53" i="11" s="1"/>
  <c r="BN53" i="11" s="1"/>
  <c r="AG54" i="11"/>
  <c r="BM54" i="11" s="1"/>
  <c r="BN54" i="11" s="1"/>
  <c r="AG55" i="11"/>
  <c r="BM55" i="11" s="1"/>
  <c r="BN55" i="11" s="1"/>
  <c r="AG56" i="11"/>
  <c r="BM56" i="11" s="1"/>
  <c r="BN56" i="11" s="1"/>
  <c r="AG57" i="11"/>
  <c r="BM57" i="11" s="1"/>
  <c r="BN57" i="11" s="1"/>
  <c r="AG58" i="11"/>
  <c r="BM58" i="11" s="1"/>
  <c r="BN58" i="11" s="1"/>
  <c r="AG60" i="11"/>
  <c r="BM60" i="11" s="1"/>
  <c r="BN60" i="11" s="1"/>
  <c r="AG61" i="11"/>
  <c r="BM61" i="11" s="1"/>
  <c r="BN61" i="11" s="1"/>
  <c r="AG62" i="11"/>
  <c r="BM62" i="11" s="1"/>
  <c r="BN62" i="11" s="1"/>
  <c r="AG63" i="11"/>
  <c r="BM63" i="11" s="1"/>
  <c r="BN63" i="11" s="1"/>
  <c r="AG64" i="11"/>
  <c r="BM64" i="11" s="1"/>
  <c r="BN64" i="11" s="1"/>
  <c r="AG65" i="11"/>
  <c r="BM65" i="11" s="1"/>
  <c r="BN65" i="11" s="1"/>
  <c r="AG68" i="11"/>
  <c r="BM68" i="11" s="1"/>
  <c r="BN68" i="11" s="1"/>
  <c r="AG69" i="11"/>
  <c r="BM69" i="11" s="1"/>
  <c r="BN69" i="11" s="1"/>
  <c r="AG70" i="11"/>
  <c r="BM70" i="11" s="1"/>
  <c r="BN70" i="11" s="1"/>
  <c r="AG71" i="11"/>
  <c r="BM71" i="11" s="1"/>
  <c r="BN71" i="11" s="1"/>
  <c r="AG72" i="11"/>
  <c r="BM72" i="11" s="1"/>
  <c r="BN72" i="11" s="1"/>
  <c r="AG73" i="11"/>
  <c r="BM73" i="11" s="1"/>
  <c r="BN73" i="11" s="1"/>
  <c r="AG76" i="11"/>
  <c r="BM76" i="11" s="1"/>
  <c r="BN76" i="11" s="1"/>
  <c r="AG77" i="11"/>
  <c r="BM77" i="11" s="1"/>
  <c r="BN77" i="11" s="1"/>
  <c r="AG78" i="11"/>
  <c r="BM78" i="11" s="1"/>
  <c r="BN78" i="11" s="1"/>
  <c r="AG79" i="11"/>
  <c r="BM79" i="11" s="1"/>
  <c r="BN79" i="11" s="1"/>
  <c r="AG80" i="11"/>
  <c r="BM80" i="11" s="1"/>
  <c r="BN80" i="11" s="1"/>
  <c r="AG81" i="11"/>
  <c r="BM81" i="11" s="1"/>
  <c r="BN81" i="11" s="1"/>
  <c r="AG84" i="11"/>
  <c r="BM84" i="11" s="1"/>
  <c r="BN84" i="11" s="1"/>
  <c r="AG85" i="11"/>
  <c r="BM85" i="11" s="1"/>
  <c r="BN85" i="11" s="1"/>
  <c r="AG86" i="11"/>
  <c r="BM86" i="11" s="1"/>
  <c r="BN86" i="11" s="1"/>
  <c r="AG87" i="11"/>
  <c r="BM87" i="11" s="1"/>
  <c r="BN87" i="11" s="1"/>
  <c r="AG88" i="11"/>
  <c r="BM88" i="11" s="1"/>
  <c r="BN88" i="11" s="1"/>
  <c r="AG89" i="11"/>
  <c r="BM89" i="11" s="1"/>
  <c r="BN89" i="11" s="1"/>
  <c r="AG92" i="11"/>
  <c r="BM92" i="11" s="1"/>
  <c r="BN92" i="11" s="1"/>
  <c r="AG93" i="11"/>
  <c r="BM93" i="11" s="1"/>
  <c r="BN93" i="11" s="1"/>
  <c r="AG94" i="11"/>
  <c r="BM94" i="11" s="1"/>
  <c r="BN94" i="11" s="1"/>
  <c r="AG95" i="11"/>
  <c r="BM95" i="11" s="1"/>
  <c r="BN95" i="11" s="1"/>
  <c r="AG96" i="11"/>
  <c r="BM96" i="11" s="1"/>
  <c r="BN96" i="11" s="1"/>
  <c r="AG97" i="11"/>
  <c r="BM97" i="11" s="1"/>
  <c r="BN97" i="11" s="1"/>
  <c r="AG98" i="11"/>
  <c r="BM98" i="11" s="1"/>
  <c r="BN98" i="11" s="1"/>
  <c r="AG100" i="11"/>
  <c r="BM100" i="11" s="1"/>
  <c r="BN100" i="11" s="1"/>
  <c r="AG101" i="11"/>
  <c r="BM101" i="11" s="1"/>
  <c r="BN101" i="11" s="1"/>
  <c r="AG102" i="11"/>
  <c r="BM102" i="11" s="1"/>
  <c r="BN102" i="11" s="1"/>
  <c r="AG103" i="11"/>
  <c r="BM103" i="11" s="1"/>
  <c r="BN103" i="11" s="1"/>
  <c r="AG104" i="11"/>
  <c r="BM104" i="11" s="1"/>
  <c r="BN104" i="11" s="1"/>
  <c r="AG105" i="11"/>
  <c r="BM105" i="11" s="1"/>
  <c r="BN105" i="11" s="1"/>
  <c r="AG106" i="11"/>
  <c r="BM106" i="11" s="1"/>
  <c r="BN106" i="11" s="1"/>
  <c r="AG108" i="11"/>
  <c r="BM108" i="11" s="1"/>
  <c r="BN108" i="11" s="1"/>
  <c r="AG109" i="11"/>
  <c r="BM109" i="11" s="1"/>
  <c r="BN109" i="11" s="1"/>
  <c r="AG110" i="11"/>
  <c r="BM110" i="11" s="1"/>
  <c r="BN110" i="11" s="1"/>
  <c r="AG111" i="11"/>
  <c r="BM111" i="11" s="1"/>
  <c r="BN111" i="11" s="1"/>
  <c r="AG112" i="11"/>
  <c r="BM112" i="11" s="1"/>
  <c r="BN112" i="11" s="1"/>
  <c r="AG113" i="11"/>
  <c r="BM113" i="11" s="1"/>
  <c r="BN113" i="11" s="1"/>
  <c r="AG114" i="11"/>
  <c r="BM114" i="11" s="1"/>
  <c r="BN114" i="11" s="1"/>
  <c r="AG116" i="11"/>
  <c r="BM116" i="11" s="1"/>
  <c r="BN116" i="11" s="1"/>
  <c r="AG117" i="11"/>
  <c r="BM117" i="11" s="1"/>
  <c r="BN117" i="11" s="1"/>
  <c r="AG118" i="11"/>
  <c r="BM118" i="11" s="1"/>
  <c r="BN118" i="11" s="1"/>
  <c r="AG119" i="11"/>
  <c r="BM119" i="11" s="1"/>
  <c r="BN119" i="11" s="1"/>
  <c r="AG120" i="11"/>
  <c r="BM120" i="11" s="1"/>
  <c r="BN120" i="11" s="1"/>
  <c r="AG121" i="11"/>
  <c r="BM121" i="11" s="1"/>
  <c r="BN121" i="11" s="1"/>
  <c r="AG122" i="11"/>
  <c r="BM122" i="11" s="1"/>
  <c r="BN122" i="11" s="1"/>
  <c r="AG124" i="11"/>
  <c r="BM124" i="11" s="1"/>
  <c r="BN124" i="11" s="1"/>
  <c r="AG125" i="11"/>
  <c r="BM125" i="11" s="1"/>
  <c r="BN125" i="11" s="1"/>
  <c r="AG126" i="11"/>
  <c r="BM126" i="11" s="1"/>
  <c r="BN126" i="11" s="1"/>
  <c r="AG127" i="11"/>
  <c r="BM127" i="11" s="1"/>
  <c r="BN127" i="11" s="1"/>
  <c r="AG128" i="11"/>
  <c r="AG129" i="11"/>
  <c r="BM129" i="11" s="1"/>
  <c r="BN129" i="11" s="1"/>
  <c r="AG130" i="11"/>
  <c r="BM130" i="11" s="1"/>
  <c r="BN130" i="11" s="1"/>
  <c r="AG132" i="11"/>
  <c r="BM132" i="11" s="1"/>
  <c r="BN132" i="11" s="1"/>
  <c r="AG133" i="11"/>
  <c r="BM133" i="11" s="1"/>
  <c r="BN133" i="11" s="1"/>
  <c r="AG134" i="11"/>
  <c r="BM134" i="11" s="1"/>
  <c r="BN134" i="11" s="1"/>
  <c r="AG135" i="11"/>
  <c r="BM135" i="11" s="1"/>
  <c r="BN135" i="11" s="1"/>
  <c r="AG136" i="11"/>
  <c r="BM136" i="11" s="1"/>
  <c r="BN136" i="11" s="1"/>
  <c r="AG137" i="11"/>
  <c r="BM137" i="11" s="1"/>
  <c r="BN137" i="11" s="1"/>
  <c r="AG138" i="11"/>
  <c r="BM138" i="11" s="1"/>
  <c r="BN138" i="11" s="1"/>
  <c r="AG140" i="11"/>
  <c r="BM140" i="11" s="1"/>
  <c r="BN140" i="11" s="1"/>
  <c r="AG141" i="11"/>
  <c r="BM141" i="11" s="1"/>
  <c r="BN141" i="11" s="1"/>
  <c r="AG142" i="11"/>
  <c r="BM142" i="11" s="1"/>
  <c r="BN142" i="11" s="1"/>
  <c r="AG143" i="11"/>
  <c r="BM143" i="11" s="1"/>
  <c r="BN143" i="11" s="1"/>
  <c r="AG144" i="11"/>
  <c r="BM144" i="11" s="1"/>
  <c r="BN144" i="11" s="1"/>
  <c r="AG145" i="11"/>
  <c r="BM145" i="11" s="1"/>
  <c r="BN145" i="11" s="1"/>
  <c r="AG146" i="11"/>
  <c r="BM146" i="11" s="1"/>
  <c r="BN146" i="11" s="1"/>
  <c r="AG27" i="11"/>
  <c r="BM27" i="11" s="1"/>
  <c r="BN27" i="11" s="1"/>
  <c r="AL33" i="11"/>
  <c r="AL32" i="11"/>
  <c r="AL31" i="11"/>
  <c r="AL30" i="11"/>
  <c r="AL29" i="11"/>
  <c r="AL28" i="11"/>
  <c r="AL27" i="11"/>
  <c r="AO35" i="11"/>
  <c r="AP35" i="11"/>
  <c r="AQ35" i="11"/>
  <c r="AR35" i="11"/>
  <c r="AO36" i="11"/>
  <c r="AP36" i="11"/>
  <c r="AQ36" i="11"/>
  <c r="AR36" i="11"/>
  <c r="AO37" i="11"/>
  <c r="AP37" i="11"/>
  <c r="AQ37" i="11"/>
  <c r="AR37" i="11"/>
  <c r="AO38" i="11"/>
  <c r="AP38" i="11"/>
  <c r="AQ38" i="11"/>
  <c r="AR38" i="11"/>
  <c r="AO39" i="11"/>
  <c r="AP39" i="11"/>
  <c r="AQ39" i="11"/>
  <c r="AR39" i="11"/>
  <c r="AO40" i="11"/>
  <c r="AP40" i="11"/>
  <c r="AQ40" i="11"/>
  <c r="AR40" i="11"/>
  <c r="AO41" i="11"/>
  <c r="AP41" i="11"/>
  <c r="AQ41" i="11"/>
  <c r="AR41" i="11"/>
  <c r="AO42" i="11"/>
  <c r="AP42" i="11"/>
  <c r="AQ42" i="11"/>
  <c r="AR42" i="11"/>
  <c r="AO43" i="11"/>
  <c r="AP43" i="11"/>
  <c r="AQ43" i="11"/>
  <c r="AR43" i="11"/>
  <c r="AO44" i="11"/>
  <c r="AP44" i="11"/>
  <c r="AQ44" i="11"/>
  <c r="AR44" i="11"/>
  <c r="AO45" i="11"/>
  <c r="AP45" i="11"/>
  <c r="AQ45" i="11"/>
  <c r="AR45" i="11"/>
  <c r="AO46" i="11"/>
  <c r="AP46" i="11"/>
  <c r="AQ46" i="11"/>
  <c r="AR46" i="11"/>
  <c r="AO47" i="11"/>
  <c r="AP47" i="11"/>
  <c r="AQ47" i="11"/>
  <c r="AR47" i="11"/>
  <c r="AO48" i="11"/>
  <c r="AP48" i="11"/>
  <c r="AQ48" i="11"/>
  <c r="AR48" i="11"/>
  <c r="AO49" i="11"/>
  <c r="AP49" i="11"/>
  <c r="AQ49" i="11"/>
  <c r="AR49" i="11"/>
  <c r="AO50" i="11"/>
  <c r="AP50" i="11"/>
  <c r="AQ50" i="11"/>
  <c r="AR50" i="11"/>
  <c r="AO51" i="11"/>
  <c r="AP51" i="11"/>
  <c r="AQ51" i="11"/>
  <c r="AR51" i="11"/>
  <c r="AO52" i="11"/>
  <c r="AP52" i="11"/>
  <c r="AQ52" i="11"/>
  <c r="AR52" i="11"/>
  <c r="AO53" i="11"/>
  <c r="AP53" i="11"/>
  <c r="AQ53" i="11"/>
  <c r="AR53" i="11"/>
  <c r="AO54" i="11"/>
  <c r="AP54" i="11"/>
  <c r="AQ54" i="11"/>
  <c r="AR54" i="11"/>
  <c r="AO55" i="11"/>
  <c r="AP55" i="11"/>
  <c r="AQ55" i="11"/>
  <c r="AR55" i="11"/>
  <c r="AO56" i="11"/>
  <c r="AP56" i="11"/>
  <c r="AQ56" i="11"/>
  <c r="AR56" i="11"/>
  <c r="AO57" i="11"/>
  <c r="AP57" i="11"/>
  <c r="AQ57" i="11"/>
  <c r="AR57" i="11"/>
  <c r="AO58" i="11"/>
  <c r="AP58" i="11"/>
  <c r="AQ58" i="11"/>
  <c r="AR58" i="11"/>
  <c r="AO59" i="11"/>
  <c r="AP59" i="11"/>
  <c r="AQ59" i="11"/>
  <c r="AR59" i="11"/>
  <c r="AO60" i="11"/>
  <c r="AP60" i="11"/>
  <c r="AQ60" i="11"/>
  <c r="AR60" i="11"/>
  <c r="AO61" i="11"/>
  <c r="AP61" i="11"/>
  <c r="AQ61" i="11"/>
  <c r="AR61" i="11"/>
  <c r="AO62" i="11"/>
  <c r="AP62" i="11"/>
  <c r="AQ62" i="11"/>
  <c r="AR62" i="11"/>
  <c r="AO63" i="11"/>
  <c r="AP63" i="11"/>
  <c r="AQ63" i="11"/>
  <c r="AR63" i="11"/>
  <c r="AO64" i="11"/>
  <c r="AP64" i="11"/>
  <c r="AQ64" i="11"/>
  <c r="AR64" i="11"/>
  <c r="AO65" i="11"/>
  <c r="AP65" i="11"/>
  <c r="AQ65" i="11"/>
  <c r="AR65" i="11"/>
  <c r="AO66" i="11"/>
  <c r="AP66" i="11"/>
  <c r="AQ66" i="11"/>
  <c r="AR66" i="11"/>
  <c r="AO67" i="11"/>
  <c r="AP67" i="11"/>
  <c r="AQ67" i="11"/>
  <c r="AR67" i="11"/>
  <c r="AO68" i="11"/>
  <c r="AP68" i="11"/>
  <c r="AQ68" i="11"/>
  <c r="AR68" i="11"/>
  <c r="AO69" i="11"/>
  <c r="AP69" i="11"/>
  <c r="AQ69" i="11"/>
  <c r="AR69" i="11"/>
  <c r="AO70" i="11"/>
  <c r="AP70" i="11"/>
  <c r="AQ70" i="11"/>
  <c r="AR70" i="11"/>
  <c r="AO71" i="11"/>
  <c r="AP71" i="11"/>
  <c r="AQ71" i="11"/>
  <c r="AR71" i="11"/>
  <c r="AO72" i="11"/>
  <c r="AP72" i="11"/>
  <c r="AQ72" i="11"/>
  <c r="AR72" i="11"/>
  <c r="AO73" i="11"/>
  <c r="AP73" i="11"/>
  <c r="AQ73" i="11"/>
  <c r="AR73" i="11"/>
  <c r="AO74" i="11"/>
  <c r="AP74" i="11"/>
  <c r="AQ74" i="11"/>
  <c r="AR74" i="11"/>
  <c r="AO75" i="11"/>
  <c r="AP75" i="11"/>
  <c r="AQ75" i="11"/>
  <c r="AR75" i="11"/>
  <c r="AO76" i="11"/>
  <c r="AP76" i="11"/>
  <c r="AQ76" i="11"/>
  <c r="AR76" i="11"/>
  <c r="AO77" i="11"/>
  <c r="AP77" i="11"/>
  <c r="AQ77" i="11"/>
  <c r="AR77" i="11"/>
  <c r="AO78" i="11"/>
  <c r="AP78" i="11"/>
  <c r="AQ78" i="11"/>
  <c r="AR78" i="11"/>
  <c r="AO79" i="11"/>
  <c r="AP79" i="11"/>
  <c r="AQ79" i="11"/>
  <c r="AR79" i="11"/>
  <c r="AO80" i="11"/>
  <c r="AP80" i="11"/>
  <c r="AQ80" i="11"/>
  <c r="AR80" i="11"/>
  <c r="AO81" i="11"/>
  <c r="AP81" i="11"/>
  <c r="AQ81" i="11"/>
  <c r="AR81" i="11"/>
  <c r="AO82" i="11"/>
  <c r="AP82" i="11"/>
  <c r="AQ82" i="11"/>
  <c r="AR82" i="11"/>
  <c r="AO83" i="11"/>
  <c r="AP83" i="11"/>
  <c r="AQ83" i="11"/>
  <c r="AR83" i="11"/>
  <c r="AO84" i="11"/>
  <c r="AP84" i="11"/>
  <c r="AQ84" i="11"/>
  <c r="AR84" i="11"/>
  <c r="AO85" i="11"/>
  <c r="AP85" i="11"/>
  <c r="AQ85" i="11"/>
  <c r="AR85" i="11"/>
  <c r="AO86" i="11"/>
  <c r="AP86" i="11"/>
  <c r="AQ86" i="11"/>
  <c r="AR86" i="11"/>
  <c r="AO87" i="11"/>
  <c r="AP87" i="11"/>
  <c r="AQ87" i="11"/>
  <c r="AR87" i="11"/>
  <c r="AO88" i="11"/>
  <c r="AP88" i="11"/>
  <c r="AQ88" i="11"/>
  <c r="AR88" i="11"/>
  <c r="AO89" i="11"/>
  <c r="AP89" i="11"/>
  <c r="AQ89" i="11"/>
  <c r="AR89" i="11"/>
  <c r="AO90" i="11"/>
  <c r="AP90" i="11"/>
  <c r="AQ90" i="11"/>
  <c r="AR90" i="11"/>
  <c r="AO91" i="11"/>
  <c r="AP91" i="11"/>
  <c r="AQ91" i="11"/>
  <c r="AR91" i="11"/>
  <c r="AO92" i="11"/>
  <c r="AP92" i="11"/>
  <c r="AQ92" i="11"/>
  <c r="AR92" i="11"/>
  <c r="AO93" i="11"/>
  <c r="AP93" i="11"/>
  <c r="AQ93" i="11"/>
  <c r="AR93" i="11"/>
  <c r="AO94" i="11"/>
  <c r="AP94" i="11"/>
  <c r="AQ94" i="11"/>
  <c r="AR94" i="11"/>
  <c r="AO95" i="11"/>
  <c r="AP95" i="11"/>
  <c r="AQ95" i="11"/>
  <c r="AR95" i="11"/>
  <c r="AO96" i="11"/>
  <c r="AP96" i="11"/>
  <c r="AQ96" i="11"/>
  <c r="AR96" i="11"/>
  <c r="AO97" i="11"/>
  <c r="AP97" i="11"/>
  <c r="AQ97" i="11"/>
  <c r="AR97" i="11"/>
  <c r="AO98" i="11"/>
  <c r="AP98" i="11"/>
  <c r="AQ98" i="11"/>
  <c r="AR98" i="11"/>
  <c r="AO99" i="11"/>
  <c r="AP99" i="11"/>
  <c r="AQ99" i="11"/>
  <c r="AR99" i="11"/>
  <c r="AO100" i="11"/>
  <c r="AP100" i="11"/>
  <c r="AQ100" i="11"/>
  <c r="AR100" i="11"/>
  <c r="AO101" i="11"/>
  <c r="AP101" i="11"/>
  <c r="AQ101" i="11"/>
  <c r="AR101" i="11"/>
  <c r="AO102" i="11"/>
  <c r="AP102" i="11"/>
  <c r="AQ102" i="11"/>
  <c r="AR102" i="11"/>
  <c r="AO103" i="11"/>
  <c r="AP103" i="11"/>
  <c r="AQ103" i="11"/>
  <c r="AR103" i="11"/>
  <c r="AO104" i="11"/>
  <c r="AP104" i="11"/>
  <c r="AQ104" i="11"/>
  <c r="AR104" i="11"/>
  <c r="AO105" i="11"/>
  <c r="AP105" i="11"/>
  <c r="AQ105" i="11"/>
  <c r="AR105" i="11"/>
  <c r="AO106" i="11"/>
  <c r="AP106" i="11"/>
  <c r="AQ106" i="11"/>
  <c r="AR106" i="11"/>
  <c r="AO107" i="11"/>
  <c r="AP107" i="11"/>
  <c r="AQ107" i="11"/>
  <c r="AR107" i="11"/>
  <c r="AO108" i="11"/>
  <c r="AP108" i="11"/>
  <c r="AQ108" i="11"/>
  <c r="AR108" i="11"/>
  <c r="AO109" i="11"/>
  <c r="AP109" i="11"/>
  <c r="AQ109" i="11"/>
  <c r="AR109" i="11"/>
  <c r="AO110" i="11"/>
  <c r="AP110" i="11"/>
  <c r="AQ110" i="11"/>
  <c r="AR110" i="11"/>
  <c r="AO111" i="11"/>
  <c r="AP111" i="11"/>
  <c r="AQ111" i="11"/>
  <c r="AR111" i="11"/>
  <c r="AO112" i="11"/>
  <c r="AP112" i="11"/>
  <c r="AQ112" i="11"/>
  <c r="AR112" i="11"/>
  <c r="AO113" i="11"/>
  <c r="AP113" i="11"/>
  <c r="AQ113" i="11"/>
  <c r="AR113" i="11"/>
  <c r="AO114" i="11"/>
  <c r="AP114" i="11"/>
  <c r="AQ114" i="11"/>
  <c r="AR114" i="11"/>
  <c r="AO115" i="11"/>
  <c r="AP115" i="11"/>
  <c r="AQ115" i="11"/>
  <c r="AR115" i="11"/>
  <c r="AO116" i="11"/>
  <c r="AP116" i="11"/>
  <c r="AQ116" i="11"/>
  <c r="AR116" i="11"/>
  <c r="AO117" i="11"/>
  <c r="AP117" i="11"/>
  <c r="AQ117" i="11"/>
  <c r="AR117" i="11"/>
  <c r="AO118" i="11"/>
  <c r="AP118" i="11"/>
  <c r="AQ118" i="11"/>
  <c r="AR118" i="11"/>
  <c r="AO119" i="11"/>
  <c r="AP119" i="11"/>
  <c r="AQ119" i="11"/>
  <c r="AR119" i="11"/>
  <c r="AO120" i="11"/>
  <c r="AP120" i="11"/>
  <c r="AQ120" i="11"/>
  <c r="AR120" i="11"/>
  <c r="AO121" i="11"/>
  <c r="AP121" i="11"/>
  <c r="AQ121" i="11"/>
  <c r="AR121" i="11"/>
  <c r="AO122" i="11"/>
  <c r="AP122" i="11"/>
  <c r="AQ122" i="11"/>
  <c r="AR122" i="11"/>
  <c r="AO123" i="11"/>
  <c r="AP123" i="11"/>
  <c r="AQ123" i="11"/>
  <c r="AR123" i="11"/>
  <c r="AO124" i="11"/>
  <c r="AP124" i="11"/>
  <c r="AQ124" i="11"/>
  <c r="AR124" i="11"/>
  <c r="AO125" i="11"/>
  <c r="AP125" i="11"/>
  <c r="AQ125" i="11"/>
  <c r="AR125" i="11"/>
  <c r="AO126" i="11"/>
  <c r="AP126" i="11"/>
  <c r="AQ126" i="11"/>
  <c r="AR126" i="11"/>
  <c r="AO127" i="11"/>
  <c r="AP127" i="11"/>
  <c r="AQ127" i="11"/>
  <c r="AR127" i="11"/>
  <c r="AO128" i="11"/>
  <c r="AP128" i="11"/>
  <c r="AQ128" i="11"/>
  <c r="AR128" i="11"/>
  <c r="AO129" i="11"/>
  <c r="AP129" i="11"/>
  <c r="AQ129" i="11"/>
  <c r="AR129" i="11"/>
  <c r="AO130" i="11"/>
  <c r="AP130" i="11"/>
  <c r="AQ130" i="11"/>
  <c r="AR130" i="11"/>
  <c r="AO131" i="11"/>
  <c r="AP131" i="11"/>
  <c r="AQ131" i="11"/>
  <c r="AR131" i="11"/>
  <c r="AO132" i="11"/>
  <c r="AP132" i="11"/>
  <c r="AQ132" i="11"/>
  <c r="AR132" i="11"/>
  <c r="AO133" i="11"/>
  <c r="AP133" i="11"/>
  <c r="AQ133" i="11"/>
  <c r="AR133" i="11"/>
  <c r="AO134" i="11"/>
  <c r="AP134" i="11"/>
  <c r="AQ134" i="11"/>
  <c r="AR134" i="11"/>
  <c r="AO135" i="11"/>
  <c r="AP135" i="11"/>
  <c r="AQ135" i="11"/>
  <c r="AR135" i="11"/>
  <c r="AO136" i="11"/>
  <c r="AP136" i="11"/>
  <c r="AQ136" i="11"/>
  <c r="AR136" i="11"/>
  <c r="AO137" i="11"/>
  <c r="AP137" i="11"/>
  <c r="AQ137" i="11"/>
  <c r="AR137" i="11"/>
  <c r="AO138" i="11"/>
  <c r="AP138" i="11"/>
  <c r="AQ138" i="11"/>
  <c r="AR138" i="11"/>
  <c r="AO139" i="11"/>
  <c r="AP139" i="11"/>
  <c r="AQ139" i="11"/>
  <c r="AR139" i="11"/>
  <c r="AO140" i="11"/>
  <c r="AP140" i="11"/>
  <c r="AQ140" i="11"/>
  <c r="AR140" i="11"/>
  <c r="AO141" i="11"/>
  <c r="AP141" i="11"/>
  <c r="AQ141" i="11"/>
  <c r="AR141" i="11"/>
  <c r="AO142" i="11"/>
  <c r="AP142" i="11"/>
  <c r="AQ142" i="11"/>
  <c r="AR142" i="11"/>
  <c r="AO143" i="11"/>
  <c r="AP143" i="11"/>
  <c r="AQ143" i="11"/>
  <c r="AR143" i="11"/>
  <c r="AO144" i="11"/>
  <c r="AP144" i="11"/>
  <c r="AQ144" i="11"/>
  <c r="AR144" i="11"/>
  <c r="AO145" i="11"/>
  <c r="AP145" i="11"/>
  <c r="AQ145" i="11"/>
  <c r="AR145" i="11"/>
  <c r="AO146" i="11"/>
  <c r="AP146" i="11"/>
  <c r="AQ146" i="11"/>
  <c r="AR146" i="11"/>
  <c r="BF28" i="11"/>
  <c r="BG28" i="11"/>
  <c r="BH28" i="11"/>
  <c r="BI28" i="11"/>
  <c r="BJ28" i="11"/>
  <c r="BK28" i="11"/>
  <c r="BL28" i="11"/>
  <c r="BF29" i="11"/>
  <c r="BG29" i="11"/>
  <c r="BH29" i="11"/>
  <c r="BI29" i="11"/>
  <c r="BJ29" i="11"/>
  <c r="BK29" i="11"/>
  <c r="BL29" i="11"/>
  <c r="BF30" i="11"/>
  <c r="BG30" i="11"/>
  <c r="BH30" i="11"/>
  <c r="BI30" i="11"/>
  <c r="BJ30" i="11"/>
  <c r="BK30" i="11"/>
  <c r="BL30" i="11"/>
  <c r="BF31" i="11"/>
  <c r="BG31" i="11"/>
  <c r="BH31" i="11"/>
  <c r="BI31" i="11"/>
  <c r="BJ31" i="11"/>
  <c r="BK31" i="11"/>
  <c r="BL31" i="11"/>
  <c r="BF32" i="11"/>
  <c r="BG32" i="11"/>
  <c r="BH32" i="11"/>
  <c r="BI32" i="11"/>
  <c r="BJ32" i="11"/>
  <c r="BK32" i="11"/>
  <c r="BL32" i="11"/>
  <c r="BF33" i="11"/>
  <c r="BG33" i="11"/>
  <c r="BH33" i="11"/>
  <c r="BI33" i="11"/>
  <c r="BJ33" i="11"/>
  <c r="BK33" i="11"/>
  <c r="BL33" i="11"/>
  <c r="BF34" i="11"/>
  <c r="BG34" i="11"/>
  <c r="BH34" i="11"/>
  <c r="BI34" i="11"/>
  <c r="BJ34" i="11"/>
  <c r="BK34" i="11"/>
  <c r="BL34" i="11"/>
  <c r="BF35" i="11"/>
  <c r="BG35" i="11"/>
  <c r="BH35" i="11"/>
  <c r="BI35" i="11"/>
  <c r="BJ35" i="11"/>
  <c r="BK35" i="11"/>
  <c r="BL35" i="11"/>
  <c r="BF36" i="11"/>
  <c r="BG36" i="11"/>
  <c r="BH36" i="11"/>
  <c r="BI36" i="11"/>
  <c r="BJ36" i="11"/>
  <c r="BK36" i="11"/>
  <c r="BL36" i="11"/>
  <c r="BF37" i="11"/>
  <c r="BG37" i="11"/>
  <c r="BH37" i="11"/>
  <c r="BI37" i="11"/>
  <c r="BJ37" i="11"/>
  <c r="BK37" i="11"/>
  <c r="BL37" i="11"/>
  <c r="BF38" i="11"/>
  <c r="BG38" i="11"/>
  <c r="BH38" i="11"/>
  <c r="BI38" i="11"/>
  <c r="BJ38" i="11"/>
  <c r="BK38" i="11"/>
  <c r="BL38" i="11"/>
  <c r="BF39" i="11"/>
  <c r="BG39" i="11"/>
  <c r="BH39" i="11"/>
  <c r="BI39" i="11"/>
  <c r="BJ39" i="11"/>
  <c r="BK39" i="11"/>
  <c r="BL39" i="11"/>
  <c r="BF40" i="11"/>
  <c r="BG40" i="11"/>
  <c r="BH40" i="11"/>
  <c r="BI40" i="11"/>
  <c r="BJ40" i="11"/>
  <c r="BK40" i="11"/>
  <c r="BL40" i="11"/>
  <c r="BF41" i="11"/>
  <c r="BG41" i="11"/>
  <c r="BH41" i="11"/>
  <c r="BI41" i="11"/>
  <c r="BJ41" i="11"/>
  <c r="BK41" i="11"/>
  <c r="BL41" i="11"/>
  <c r="BF42" i="11"/>
  <c r="BG42" i="11"/>
  <c r="BH42" i="11"/>
  <c r="BI42" i="11"/>
  <c r="BJ42" i="11"/>
  <c r="BK42" i="11"/>
  <c r="BL42" i="11"/>
  <c r="BF43" i="11"/>
  <c r="BG43" i="11"/>
  <c r="BH43" i="11"/>
  <c r="BI43" i="11"/>
  <c r="BJ43" i="11"/>
  <c r="BK43" i="11"/>
  <c r="BL43" i="11"/>
  <c r="BF44" i="11"/>
  <c r="BG44" i="11"/>
  <c r="BH44" i="11"/>
  <c r="BI44" i="11"/>
  <c r="BJ44" i="11"/>
  <c r="BK44" i="11"/>
  <c r="BL44" i="11"/>
  <c r="BF45" i="11"/>
  <c r="BG45" i="11"/>
  <c r="BH45" i="11"/>
  <c r="BI45" i="11"/>
  <c r="BJ45" i="11"/>
  <c r="BK45" i="11"/>
  <c r="BL45" i="11"/>
  <c r="BF46" i="11"/>
  <c r="BG46" i="11"/>
  <c r="BH46" i="11"/>
  <c r="BI46" i="11"/>
  <c r="BJ46" i="11"/>
  <c r="BK46" i="11"/>
  <c r="BL46" i="11"/>
  <c r="BF47" i="11"/>
  <c r="BG47" i="11"/>
  <c r="BH47" i="11"/>
  <c r="BI47" i="11"/>
  <c r="BJ47" i="11"/>
  <c r="BK47" i="11"/>
  <c r="BL47" i="11"/>
  <c r="BF48" i="11"/>
  <c r="BG48" i="11"/>
  <c r="BH48" i="11"/>
  <c r="BI48" i="11"/>
  <c r="BJ48" i="11"/>
  <c r="BK48" i="11"/>
  <c r="BL48" i="11"/>
  <c r="BF49" i="11"/>
  <c r="BG49" i="11"/>
  <c r="BH49" i="11"/>
  <c r="BI49" i="11"/>
  <c r="BJ49" i="11"/>
  <c r="BK49" i="11"/>
  <c r="BL49" i="11"/>
  <c r="BF50" i="11"/>
  <c r="BG50" i="11"/>
  <c r="BH50" i="11"/>
  <c r="BI50" i="11"/>
  <c r="BJ50" i="11"/>
  <c r="BK50" i="11"/>
  <c r="BL50" i="11"/>
  <c r="BF51" i="11"/>
  <c r="BG51" i="11"/>
  <c r="BH51" i="11"/>
  <c r="BI51" i="11"/>
  <c r="BJ51" i="11"/>
  <c r="BK51" i="11"/>
  <c r="BL51" i="11"/>
  <c r="BF52" i="11"/>
  <c r="BG52" i="11"/>
  <c r="BH52" i="11"/>
  <c r="BI52" i="11"/>
  <c r="BJ52" i="11"/>
  <c r="BK52" i="11"/>
  <c r="BL52" i="11"/>
  <c r="BF53" i="11"/>
  <c r="BG53" i="11"/>
  <c r="BH53" i="11"/>
  <c r="BI53" i="11"/>
  <c r="BJ53" i="11"/>
  <c r="BK53" i="11"/>
  <c r="BL53" i="11"/>
  <c r="BF54" i="11"/>
  <c r="BG54" i="11"/>
  <c r="BH54" i="11"/>
  <c r="BI54" i="11"/>
  <c r="BJ54" i="11"/>
  <c r="BK54" i="11"/>
  <c r="BL54" i="11"/>
  <c r="BF55" i="11"/>
  <c r="BG55" i="11"/>
  <c r="BH55" i="11"/>
  <c r="BI55" i="11"/>
  <c r="BJ55" i="11"/>
  <c r="BK55" i="11"/>
  <c r="BL55" i="11"/>
  <c r="BF56" i="11"/>
  <c r="BG56" i="11"/>
  <c r="BH56" i="11"/>
  <c r="BI56" i="11"/>
  <c r="BJ56" i="11"/>
  <c r="BK56" i="11"/>
  <c r="BL56" i="11"/>
  <c r="BF57" i="11"/>
  <c r="BG57" i="11"/>
  <c r="BH57" i="11"/>
  <c r="BI57" i="11"/>
  <c r="BJ57" i="11"/>
  <c r="BK57" i="11"/>
  <c r="BL57" i="11"/>
  <c r="BF58" i="11"/>
  <c r="BG58" i="11"/>
  <c r="BH58" i="11"/>
  <c r="BI58" i="11"/>
  <c r="BJ58" i="11"/>
  <c r="BK58" i="11"/>
  <c r="BL58" i="11"/>
  <c r="BF59" i="11"/>
  <c r="BG59" i="11"/>
  <c r="BH59" i="11"/>
  <c r="BI59" i="11"/>
  <c r="BJ59" i="11"/>
  <c r="BK59" i="11"/>
  <c r="BL59" i="11"/>
  <c r="BF60" i="11"/>
  <c r="BG60" i="11"/>
  <c r="BH60" i="11"/>
  <c r="BI60" i="11"/>
  <c r="BJ60" i="11"/>
  <c r="BK60" i="11"/>
  <c r="BL60" i="11"/>
  <c r="BF61" i="11"/>
  <c r="BG61" i="11"/>
  <c r="BH61" i="11"/>
  <c r="BI61" i="11"/>
  <c r="BJ61" i="11"/>
  <c r="BK61" i="11"/>
  <c r="BL61" i="11"/>
  <c r="BF62" i="11"/>
  <c r="BG62" i="11"/>
  <c r="BH62" i="11"/>
  <c r="BI62" i="11"/>
  <c r="BJ62" i="11"/>
  <c r="BK62" i="11"/>
  <c r="BL62" i="11"/>
  <c r="BF63" i="11"/>
  <c r="BG63" i="11"/>
  <c r="BH63" i="11"/>
  <c r="BI63" i="11"/>
  <c r="BJ63" i="11"/>
  <c r="BK63" i="11"/>
  <c r="BL63" i="11"/>
  <c r="BF64" i="11"/>
  <c r="BG64" i="11"/>
  <c r="BH64" i="11"/>
  <c r="BI64" i="11"/>
  <c r="BJ64" i="11"/>
  <c r="BK64" i="11"/>
  <c r="BL64" i="11"/>
  <c r="BF65" i="11"/>
  <c r="BG65" i="11"/>
  <c r="BH65" i="11"/>
  <c r="BI65" i="11"/>
  <c r="BJ65" i="11"/>
  <c r="BK65" i="11"/>
  <c r="BL65" i="11"/>
  <c r="BF66" i="11"/>
  <c r="BG66" i="11"/>
  <c r="BH66" i="11"/>
  <c r="BI66" i="11"/>
  <c r="BJ66" i="11"/>
  <c r="BK66" i="11"/>
  <c r="BL66" i="11"/>
  <c r="BF67" i="11"/>
  <c r="BG67" i="11"/>
  <c r="BH67" i="11"/>
  <c r="BI67" i="11"/>
  <c r="BJ67" i="11"/>
  <c r="BK67" i="11"/>
  <c r="BL67" i="11"/>
  <c r="BF68" i="11"/>
  <c r="BG68" i="11"/>
  <c r="BH68" i="11"/>
  <c r="BI68" i="11"/>
  <c r="BJ68" i="11"/>
  <c r="BK68" i="11"/>
  <c r="BL68" i="11"/>
  <c r="BF69" i="11"/>
  <c r="BG69" i="11"/>
  <c r="BH69" i="11"/>
  <c r="BI69" i="11"/>
  <c r="BJ69" i="11"/>
  <c r="BK69" i="11"/>
  <c r="BL69" i="11"/>
  <c r="BF70" i="11"/>
  <c r="BG70" i="11"/>
  <c r="BH70" i="11"/>
  <c r="BI70" i="11"/>
  <c r="BJ70" i="11"/>
  <c r="BK70" i="11"/>
  <c r="BL70" i="11"/>
  <c r="BF71" i="11"/>
  <c r="BG71" i="11"/>
  <c r="BH71" i="11"/>
  <c r="BI71" i="11"/>
  <c r="BJ71" i="11"/>
  <c r="BK71" i="11"/>
  <c r="BL71" i="11"/>
  <c r="BF72" i="11"/>
  <c r="BG72" i="11"/>
  <c r="BH72" i="11"/>
  <c r="BI72" i="11"/>
  <c r="BJ72" i="11"/>
  <c r="BK72" i="11"/>
  <c r="BL72" i="11"/>
  <c r="BF73" i="11"/>
  <c r="BG73" i="11"/>
  <c r="BH73" i="11"/>
  <c r="BI73" i="11"/>
  <c r="BJ73" i="11"/>
  <c r="BK73" i="11"/>
  <c r="BL73" i="11"/>
  <c r="BF74" i="11"/>
  <c r="BG74" i="11"/>
  <c r="BH74" i="11"/>
  <c r="BI74" i="11"/>
  <c r="BJ74" i="11"/>
  <c r="BK74" i="11"/>
  <c r="BL74" i="11"/>
  <c r="BF75" i="11"/>
  <c r="BG75" i="11"/>
  <c r="BH75" i="11"/>
  <c r="BI75" i="11"/>
  <c r="BJ75" i="11"/>
  <c r="BK75" i="11"/>
  <c r="BL75" i="11"/>
  <c r="BF76" i="11"/>
  <c r="BG76" i="11"/>
  <c r="BH76" i="11"/>
  <c r="BI76" i="11"/>
  <c r="BJ76" i="11"/>
  <c r="BK76" i="11"/>
  <c r="BL76" i="11"/>
  <c r="BF77" i="11"/>
  <c r="BG77" i="11"/>
  <c r="BH77" i="11"/>
  <c r="BI77" i="11"/>
  <c r="BJ77" i="11"/>
  <c r="BK77" i="11"/>
  <c r="BL77" i="11"/>
  <c r="BF78" i="11"/>
  <c r="BG78" i="11"/>
  <c r="BH78" i="11"/>
  <c r="BI78" i="11"/>
  <c r="BJ78" i="11"/>
  <c r="BK78" i="11"/>
  <c r="BL78" i="11"/>
  <c r="BF79" i="11"/>
  <c r="BG79" i="11"/>
  <c r="BH79" i="11"/>
  <c r="BI79" i="11"/>
  <c r="BJ79" i="11"/>
  <c r="BK79" i="11"/>
  <c r="BL79" i="11"/>
  <c r="BF80" i="11"/>
  <c r="BG80" i="11"/>
  <c r="BH80" i="11"/>
  <c r="BI80" i="11"/>
  <c r="BJ80" i="11"/>
  <c r="BK80" i="11"/>
  <c r="BL80" i="11"/>
  <c r="BF81" i="11"/>
  <c r="BG81" i="11"/>
  <c r="BH81" i="11"/>
  <c r="BI81" i="11"/>
  <c r="BJ81" i="11"/>
  <c r="BK81" i="11"/>
  <c r="BL81" i="11"/>
  <c r="BF82" i="11"/>
  <c r="BG82" i="11"/>
  <c r="BH82" i="11"/>
  <c r="BI82" i="11"/>
  <c r="BJ82" i="11"/>
  <c r="BK82" i="11"/>
  <c r="BL82" i="11"/>
  <c r="BF83" i="11"/>
  <c r="BG83" i="11"/>
  <c r="BH83" i="11"/>
  <c r="BI83" i="11"/>
  <c r="BJ83" i="11"/>
  <c r="BK83" i="11"/>
  <c r="BL83" i="11"/>
  <c r="BF84" i="11"/>
  <c r="BG84" i="11"/>
  <c r="BH84" i="11"/>
  <c r="BI84" i="11"/>
  <c r="BJ84" i="11"/>
  <c r="BK84" i="11"/>
  <c r="BL84" i="11"/>
  <c r="BF85" i="11"/>
  <c r="BG85" i="11"/>
  <c r="BH85" i="11"/>
  <c r="BI85" i="11"/>
  <c r="BJ85" i="11"/>
  <c r="BK85" i="11"/>
  <c r="BL85" i="11"/>
  <c r="BF86" i="11"/>
  <c r="BG86" i="11"/>
  <c r="BH86" i="11"/>
  <c r="BI86" i="11"/>
  <c r="BJ86" i="11"/>
  <c r="BK86" i="11"/>
  <c r="BL86" i="11"/>
  <c r="BF87" i="11"/>
  <c r="BG87" i="11"/>
  <c r="BH87" i="11"/>
  <c r="BI87" i="11"/>
  <c r="BJ87" i="11"/>
  <c r="BK87" i="11"/>
  <c r="BL87" i="11"/>
  <c r="BF88" i="11"/>
  <c r="BG88" i="11"/>
  <c r="BH88" i="11"/>
  <c r="BI88" i="11"/>
  <c r="BJ88" i="11"/>
  <c r="BK88" i="11"/>
  <c r="BL88" i="11"/>
  <c r="BF89" i="11"/>
  <c r="BG89" i="11"/>
  <c r="BH89" i="11"/>
  <c r="BI89" i="11"/>
  <c r="BJ89" i="11"/>
  <c r="BK89" i="11"/>
  <c r="BL89" i="11"/>
  <c r="BF90" i="11"/>
  <c r="BG90" i="11"/>
  <c r="BH90" i="11"/>
  <c r="BI90" i="11"/>
  <c r="BJ90" i="11"/>
  <c r="BK90" i="11"/>
  <c r="BL90" i="11"/>
  <c r="BF91" i="11"/>
  <c r="BG91" i="11"/>
  <c r="BH91" i="11"/>
  <c r="BI91" i="11"/>
  <c r="BJ91" i="11"/>
  <c r="BK91" i="11"/>
  <c r="BL91" i="11"/>
  <c r="BF92" i="11"/>
  <c r="BG92" i="11"/>
  <c r="BH92" i="11"/>
  <c r="BI92" i="11"/>
  <c r="BJ92" i="11"/>
  <c r="BK92" i="11"/>
  <c r="BL92" i="11"/>
  <c r="BF93" i="11"/>
  <c r="BG93" i="11"/>
  <c r="BH93" i="11"/>
  <c r="BI93" i="11"/>
  <c r="BJ93" i="11"/>
  <c r="BK93" i="11"/>
  <c r="BL93" i="11"/>
  <c r="BF94" i="11"/>
  <c r="BG94" i="11"/>
  <c r="BH94" i="11"/>
  <c r="BI94" i="11"/>
  <c r="BJ94" i="11"/>
  <c r="BK94" i="11"/>
  <c r="BL94" i="11"/>
  <c r="BF95" i="11"/>
  <c r="BG95" i="11"/>
  <c r="BH95" i="11"/>
  <c r="BI95" i="11"/>
  <c r="BJ95" i="11"/>
  <c r="BK95" i="11"/>
  <c r="BL95" i="11"/>
  <c r="BF96" i="11"/>
  <c r="BG96" i="11"/>
  <c r="BH96" i="11"/>
  <c r="BI96" i="11"/>
  <c r="BJ96" i="11"/>
  <c r="BK96" i="11"/>
  <c r="BL96" i="11"/>
  <c r="BF97" i="11"/>
  <c r="BG97" i="11"/>
  <c r="BH97" i="11"/>
  <c r="BI97" i="11"/>
  <c r="BJ97" i="11"/>
  <c r="BK97" i="11"/>
  <c r="BL97" i="11"/>
  <c r="BF98" i="11"/>
  <c r="BG98" i="11"/>
  <c r="BH98" i="11"/>
  <c r="BI98" i="11"/>
  <c r="BJ98" i="11"/>
  <c r="BK98" i="11"/>
  <c r="BL98" i="11"/>
  <c r="BF99" i="11"/>
  <c r="BG99" i="11"/>
  <c r="BH99" i="11"/>
  <c r="BI99" i="11"/>
  <c r="BJ99" i="11"/>
  <c r="BK99" i="11"/>
  <c r="BL99" i="11"/>
  <c r="BF100" i="11"/>
  <c r="BG100" i="11"/>
  <c r="BH100" i="11"/>
  <c r="BI100" i="11"/>
  <c r="BJ100" i="11"/>
  <c r="BK100" i="11"/>
  <c r="BL100" i="11"/>
  <c r="BF101" i="11"/>
  <c r="BG101" i="11"/>
  <c r="BH101" i="11"/>
  <c r="BI101" i="11"/>
  <c r="BJ101" i="11"/>
  <c r="BK101" i="11"/>
  <c r="BL101" i="11"/>
  <c r="BF102" i="11"/>
  <c r="BG102" i="11"/>
  <c r="BH102" i="11"/>
  <c r="BI102" i="11"/>
  <c r="BJ102" i="11"/>
  <c r="BK102" i="11"/>
  <c r="BL102" i="11"/>
  <c r="BF103" i="11"/>
  <c r="BG103" i="11"/>
  <c r="BH103" i="11"/>
  <c r="BI103" i="11"/>
  <c r="BJ103" i="11"/>
  <c r="BK103" i="11"/>
  <c r="BL103" i="11"/>
  <c r="BF104" i="11"/>
  <c r="BG104" i="11"/>
  <c r="BH104" i="11"/>
  <c r="BI104" i="11"/>
  <c r="BJ104" i="11"/>
  <c r="BK104" i="11"/>
  <c r="BL104" i="11"/>
  <c r="BF105" i="11"/>
  <c r="BG105" i="11"/>
  <c r="BH105" i="11"/>
  <c r="BI105" i="11"/>
  <c r="BJ105" i="11"/>
  <c r="BK105" i="11"/>
  <c r="BL105" i="11"/>
  <c r="BF106" i="11"/>
  <c r="BG106" i="11"/>
  <c r="BH106" i="11"/>
  <c r="BI106" i="11"/>
  <c r="BJ106" i="11"/>
  <c r="BK106" i="11"/>
  <c r="BL106" i="11"/>
  <c r="BF107" i="11"/>
  <c r="BG107" i="11"/>
  <c r="BH107" i="11"/>
  <c r="BI107" i="11"/>
  <c r="BJ107" i="11"/>
  <c r="BK107" i="11"/>
  <c r="BL107" i="11"/>
  <c r="BF108" i="11"/>
  <c r="BG108" i="11"/>
  <c r="BH108" i="11"/>
  <c r="BI108" i="11"/>
  <c r="BJ108" i="11"/>
  <c r="BK108" i="11"/>
  <c r="BL108" i="11"/>
  <c r="BF109" i="11"/>
  <c r="BG109" i="11"/>
  <c r="BH109" i="11"/>
  <c r="BI109" i="11"/>
  <c r="BJ109" i="11"/>
  <c r="BK109" i="11"/>
  <c r="BL109" i="11"/>
  <c r="BF110" i="11"/>
  <c r="BG110" i="11"/>
  <c r="BH110" i="11"/>
  <c r="BI110" i="11"/>
  <c r="BJ110" i="11"/>
  <c r="BK110" i="11"/>
  <c r="BL110" i="11"/>
  <c r="BF111" i="11"/>
  <c r="BG111" i="11"/>
  <c r="BH111" i="11"/>
  <c r="BI111" i="11"/>
  <c r="BJ111" i="11"/>
  <c r="BK111" i="11"/>
  <c r="BL111" i="11"/>
  <c r="BF112" i="11"/>
  <c r="BG112" i="11"/>
  <c r="BH112" i="11"/>
  <c r="BI112" i="11"/>
  <c r="BJ112" i="11"/>
  <c r="BK112" i="11"/>
  <c r="BL112" i="11"/>
  <c r="BF113" i="11"/>
  <c r="BG113" i="11"/>
  <c r="BH113" i="11"/>
  <c r="BI113" i="11"/>
  <c r="BJ113" i="11"/>
  <c r="BK113" i="11"/>
  <c r="BL113" i="11"/>
  <c r="BF114" i="11"/>
  <c r="BG114" i="11"/>
  <c r="BH114" i="11"/>
  <c r="BI114" i="11"/>
  <c r="BJ114" i="11"/>
  <c r="BK114" i="11"/>
  <c r="BL114" i="11"/>
  <c r="BF115" i="11"/>
  <c r="BG115" i="11"/>
  <c r="BH115" i="11"/>
  <c r="BI115" i="11"/>
  <c r="BJ115" i="11"/>
  <c r="BK115" i="11"/>
  <c r="BL115" i="11"/>
  <c r="BF116" i="11"/>
  <c r="BG116" i="11"/>
  <c r="BH116" i="11"/>
  <c r="BI116" i="11"/>
  <c r="BJ116" i="11"/>
  <c r="BK116" i="11"/>
  <c r="BL116" i="11"/>
  <c r="BF117" i="11"/>
  <c r="BG117" i="11"/>
  <c r="BH117" i="11"/>
  <c r="BI117" i="11"/>
  <c r="BJ117" i="11"/>
  <c r="BK117" i="11"/>
  <c r="BL117" i="11"/>
  <c r="BF118" i="11"/>
  <c r="BG118" i="11"/>
  <c r="BH118" i="11"/>
  <c r="BI118" i="11"/>
  <c r="BJ118" i="11"/>
  <c r="BK118" i="11"/>
  <c r="BL118" i="11"/>
  <c r="BF119" i="11"/>
  <c r="BG119" i="11"/>
  <c r="BH119" i="11"/>
  <c r="BI119" i="11"/>
  <c r="BJ119" i="11"/>
  <c r="BK119" i="11"/>
  <c r="BL119" i="11"/>
  <c r="BF120" i="11"/>
  <c r="BG120" i="11"/>
  <c r="BH120" i="11"/>
  <c r="BI120" i="11"/>
  <c r="BJ120" i="11"/>
  <c r="BK120" i="11"/>
  <c r="BL120" i="11"/>
  <c r="BF121" i="11"/>
  <c r="BG121" i="11"/>
  <c r="BH121" i="11"/>
  <c r="BI121" i="11"/>
  <c r="BJ121" i="11"/>
  <c r="BK121" i="11"/>
  <c r="BL121" i="11"/>
  <c r="BF122" i="11"/>
  <c r="BG122" i="11"/>
  <c r="BH122" i="11"/>
  <c r="BI122" i="11"/>
  <c r="BJ122" i="11"/>
  <c r="BK122" i="11"/>
  <c r="BL122" i="11"/>
  <c r="BF123" i="11"/>
  <c r="BG123" i="11"/>
  <c r="BH123" i="11"/>
  <c r="BI123" i="11"/>
  <c r="BJ123" i="11"/>
  <c r="BK123" i="11"/>
  <c r="BL123" i="11"/>
  <c r="BF124" i="11"/>
  <c r="BG124" i="11"/>
  <c r="BH124" i="11"/>
  <c r="BI124" i="11"/>
  <c r="BJ124" i="11"/>
  <c r="BK124" i="11"/>
  <c r="BL124" i="11"/>
  <c r="BF125" i="11"/>
  <c r="BG125" i="11"/>
  <c r="BH125" i="11"/>
  <c r="BI125" i="11"/>
  <c r="BJ125" i="11"/>
  <c r="BK125" i="11"/>
  <c r="BL125" i="11"/>
  <c r="BF126" i="11"/>
  <c r="BG126" i="11"/>
  <c r="BH126" i="11"/>
  <c r="BI126" i="11"/>
  <c r="BJ126" i="11"/>
  <c r="BK126" i="11"/>
  <c r="BL126" i="11"/>
  <c r="BF127" i="11"/>
  <c r="BG127" i="11"/>
  <c r="BH127" i="11"/>
  <c r="BI127" i="11"/>
  <c r="BJ127" i="11"/>
  <c r="BK127" i="11"/>
  <c r="BL127" i="11"/>
  <c r="BF128" i="11"/>
  <c r="BG128" i="11"/>
  <c r="BH128" i="11"/>
  <c r="BI128" i="11"/>
  <c r="BJ128" i="11"/>
  <c r="BK128" i="11"/>
  <c r="BL128" i="11"/>
  <c r="BF129" i="11"/>
  <c r="BG129" i="11"/>
  <c r="BH129" i="11"/>
  <c r="BI129" i="11"/>
  <c r="BJ129" i="11"/>
  <c r="BK129" i="11"/>
  <c r="BL129" i="11"/>
  <c r="BF130" i="11"/>
  <c r="BG130" i="11"/>
  <c r="BH130" i="11"/>
  <c r="BI130" i="11"/>
  <c r="BJ130" i="11"/>
  <c r="BK130" i="11"/>
  <c r="BL130" i="11"/>
  <c r="BF131" i="11"/>
  <c r="BG131" i="11"/>
  <c r="BH131" i="11"/>
  <c r="BI131" i="11"/>
  <c r="BJ131" i="11"/>
  <c r="BK131" i="11"/>
  <c r="BL131" i="11"/>
  <c r="BF132" i="11"/>
  <c r="BG132" i="11"/>
  <c r="BH132" i="11"/>
  <c r="BI132" i="11"/>
  <c r="BJ132" i="11"/>
  <c r="BK132" i="11"/>
  <c r="BL132" i="11"/>
  <c r="BF133" i="11"/>
  <c r="BG133" i="11"/>
  <c r="BH133" i="11"/>
  <c r="BI133" i="11"/>
  <c r="BJ133" i="11"/>
  <c r="BK133" i="11"/>
  <c r="BL133" i="11"/>
  <c r="BF134" i="11"/>
  <c r="BG134" i="11"/>
  <c r="BH134" i="11"/>
  <c r="BI134" i="11"/>
  <c r="BJ134" i="11"/>
  <c r="BK134" i="11"/>
  <c r="BL134" i="11"/>
  <c r="BF135" i="11"/>
  <c r="BG135" i="11"/>
  <c r="BH135" i="11"/>
  <c r="BI135" i="11"/>
  <c r="BJ135" i="11"/>
  <c r="BK135" i="11"/>
  <c r="BL135" i="11"/>
  <c r="BF136" i="11"/>
  <c r="BG136" i="11"/>
  <c r="BH136" i="11"/>
  <c r="BI136" i="11"/>
  <c r="BJ136" i="11"/>
  <c r="BK136" i="11"/>
  <c r="BL136" i="11"/>
  <c r="BF137" i="11"/>
  <c r="BG137" i="11"/>
  <c r="BH137" i="11"/>
  <c r="BI137" i="11"/>
  <c r="BJ137" i="11"/>
  <c r="BK137" i="11"/>
  <c r="BL137" i="11"/>
  <c r="BF138" i="11"/>
  <c r="BG138" i="11"/>
  <c r="BH138" i="11"/>
  <c r="BI138" i="11"/>
  <c r="BJ138" i="11"/>
  <c r="BK138" i="11"/>
  <c r="BL138" i="11"/>
  <c r="BF139" i="11"/>
  <c r="BG139" i="11"/>
  <c r="BH139" i="11"/>
  <c r="BI139" i="11"/>
  <c r="BJ139" i="11"/>
  <c r="BK139" i="11"/>
  <c r="BL139" i="11"/>
  <c r="BF140" i="11"/>
  <c r="BG140" i="11"/>
  <c r="BH140" i="11"/>
  <c r="BI140" i="11"/>
  <c r="BJ140" i="11"/>
  <c r="BK140" i="11"/>
  <c r="BL140" i="11"/>
  <c r="BF141" i="11"/>
  <c r="BG141" i="11"/>
  <c r="BH141" i="11"/>
  <c r="BI141" i="11"/>
  <c r="BJ141" i="11"/>
  <c r="BK141" i="11"/>
  <c r="BL141" i="11"/>
  <c r="BF142" i="11"/>
  <c r="BG142" i="11"/>
  <c r="BH142" i="11"/>
  <c r="BI142" i="11"/>
  <c r="BJ142" i="11"/>
  <c r="BK142" i="11"/>
  <c r="BL142" i="11"/>
  <c r="BF143" i="11"/>
  <c r="BG143" i="11"/>
  <c r="BH143" i="11"/>
  <c r="BI143" i="11"/>
  <c r="BJ143" i="11"/>
  <c r="BK143" i="11"/>
  <c r="BL143" i="11"/>
  <c r="BF144" i="11"/>
  <c r="BG144" i="11"/>
  <c r="BH144" i="11"/>
  <c r="BI144" i="11"/>
  <c r="BJ144" i="11"/>
  <c r="BK144" i="11"/>
  <c r="BL144" i="11"/>
  <c r="BF145" i="11"/>
  <c r="BG145" i="11"/>
  <c r="BH145" i="11"/>
  <c r="BI145" i="11"/>
  <c r="BJ145" i="11"/>
  <c r="BK145" i="11"/>
  <c r="BL145" i="11"/>
  <c r="BF146" i="11"/>
  <c r="BG146" i="11"/>
  <c r="BH146" i="11"/>
  <c r="BI146" i="11"/>
  <c r="BJ146" i="11"/>
  <c r="BK146" i="11"/>
  <c r="BL146" i="11"/>
  <c r="BL27" i="11"/>
  <c r="BK27" i="11"/>
  <c r="BJ27" i="11"/>
  <c r="BI27" i="11"/>
  <c r="BH27" i="11"/>
  <c r="BG27" i="11"/>
  <c r="BF27" i="11"/>
  <c r="BF26" i="11" a="1"/>
  <c r="BF26" i="11" s="1"/>
  <c r="AU29" i="11"/>
  <c r="AU30" i="11"/>
  <c r="AU31" i="11"/>
  <c r="AU32" i="11"/>
  <c r="AU33" i="11"/>
  <c r="AU34" i="11"/>
  <c r="AU35" i="11"/>
  <c r="AU36" i="11"/>
  <c r="AU37" i="11"/>
  <c r="AU38" i="11"/>
  <c r="AU39" i="11"/>
  <c r="AU40" i="11"/>
  <c r="AU41" i="11"/>
  <c r="AU42" i="11"/>
  <c r="AU43" i="11"/>
  <c r="AU44" i="11"/>
  <c r="AU45" i="11"/>
  <c r="AU46" i="11"/>
  <c r="AU47" i="11"/>
  <c r="AU48" i="11"/>
  <c r="AU49" i="11"/>
  <c r="AU50" i="11"/>
  <c r="AU51" i="11"/>
  <c r="AU52" i="11"/>
  <c r="AU53" i="11"/>
  <c r="AU54" i="11"/>
  <c r="AU55" i="11"/>
  <c r="AU56" i="11"/>
  <c r="AU57" i="11"/>
  <c r="AU58" i="11"/>
  <c r="AU59" i="11"/>
  <c r="AU60" i="11"/>
  <c r="AU61" i="11"/>
  <c r="AU62" i="11"/>
  <c r="AU63" i="11"/>
  <c r="AU64" i="11"/>
  <c r="AU65" i="11"/>
  <c r="AU66" i="11"/>
  <c r="AU67" i="11"/>
  <c r="AU68" i="11"/>
  <c r="AU69" i="11"/>
  <c r="AU70" i="11"/>
  <c r="AU71" i="11"/>
  <c r="AU72" i="11"/>
  <c r="AU73" i="11"/>
  <c r="AU74" i="11"/>
  <c r="AU75" i="11"/>
  <c r="AU76" i="11"/>
  <c r="AU77" i="11"/>
  <c r="AU78" i="11"/>
  <c r="AU79" i="11"/>
  <c r="AU80" i="11"/>
  <c r="AU81" i="11"/>
  <c r="AU82" i="11"/>
  <c r="AU83" i="11"/>
  <c r="AU84" i="11"/>
  <c r="AU85" i="11"/>
  <c r="AU86" i="11"/>
  <c r="AU87" i="11"/>
  <c r="AU88" i="11"/>
  <c r="AU89" i="11"/>
  <c r="AU90" i="11"/>
  <c r="AU91" i="11"/>
  <c r="AU92" i="11"/>
  <c r="AU93" i="11"/>
  <c r="AU94" i="11"/>
  <c r="AU95" i="11"/>
  <c r="AU96" i="11"/>
  <c r="AU97" i="11"/>
  <c r="AU98" i="11"/>
  <c r="AU99" i="11"/>
  <c r="AU100" i="11"/>
  <c r="AU101" i="11"/>
  <c r="AU102" i="11"/>
  <c r="AU103" i="11"/>
  <c r="AU104" i="11"/>
  <c r="AU105" i="11"/>
  <c r="AU106" i="11"/>
  <c r="AU107" i="11"/>
  <c r="AU108" i="11"/>
  <c r="AU109" i="11"/>
  <c r="AU110" i="11"/>
  <c r="AU111" i="11"/>
  <c r="AU112" i="11"/>
  <c r="AU113" i="11"/>
  <c r="AU114" i="11"/>
  <c r="AU115" i="11"/>
  <c r="AU116" i="11"/>
  <c r="AU117" i="11"/>
  <c r="AU118" i="11"/>
  <c r="AU119" i="11"/>
  <c r="AU120" i="11"/>
  <c r="AU121" i="11"/>
  <c r="AU122" i="11"/>
  <c r="AU123" i="11"/>
  <c r="AU124" i="11"/>
  <c r="AU125" i="11"/>
  <c r="AU126" i="11"/>
  <c r="AU127" i="11"/>
  <c r="AU128" i="11"/>
  <c r="AU129" i="11"/>
  <c r="AU130" i="11"/>
  <c r="AU131" i="11"/>
  <c r="AU132" i="11"/>
  <c r="AU133" i="11"/>
  <c r="AU134" i="11"/>
  <c r="AU135" i="11"/>
  <c r="AU136" i="11"/>
  <c r="AU137" i="11"/>
  <c r="AU138" i="11"/>
  <c r="AU139" i="11"/>
  <c r="AU140" i="11"/>
  <c r="AU141" i="11"/>
  <c r="AU142" i="11"/>
  <c r="AU143" i="11"/>
  <c r="AU144" i="11"/>
  <c r="AU145" i="11"/>
  <c r="AU146" i="11"/>
  <c r="AU147" i="11"/>
  <c r="BE147" i="11"/>
  <c r="BC147" i="11"/>
  <c r="BB147" i="11"/>
  <c r="AZ147" i="11"/>
  <c r="AY147" i="11"/>
  <c r="AX31" i="11"/>
  <c r="AX28" i="11"/>
  <c r="AY26" i="11" a="1"/>
  <c r="AY26" i="11" s="1"/>
  <c r="AO28" i="11"/>
  <c r="AP28" i="11"/>
  <c r="AQ28" i="11"/>
  <c r="AR28" i="11"/>
  <c r="AS28" i="11"/>
  <c r="AT28" i="11"/>
  <c r="AO29" i="11"/>
  <c r="AP29" i="11"/>
  <c r="AQ29" i="11"/>
  <c r="AR29" i="11"/>
  <c r="AS29" i="11"/>
  <c r="AT29" i="11"/>
  <c r="AO30" i="11"/>
  <c r="AP30" i="11"/>
  <c r="AQ30" i="11"/>
  <c r="AR30" i="11"/>
  <c r="AS30" i="11"/>
  <c r="AT30" i="11"/>
  <c r="AO31" i="11"/>
  <c r="AP31" i="11"/>
  <c r="AQ31" i="11"/>
  <c r="AR31" i="11"/>
  <c r="AS31" i="11"/>
  <c r="AT31" i="11"/>
  <c r="AO32" i="11"/>
  <c r="AP32" i="11"/>
  <c r="AQ32" i="11"/>
  <c r="AR32" i="11"/>
  <c r="AS32" i="11"/>
  <c r="AT32" i="11"/>
  <c r="AO33" i="11"/>
  <c r="AP33" i="11"/>
  <c r="AQ33" i="11"/>
  <c r="AR33" i="11"/>
  <c r="AS33" i="11"/>
  <c r="AT33" i="11"/>
  <c r="AO34" i="11"/>
  <c r="AP34" i="11"/>
  <c r="AQ34" i="11"/>
  <c r="AR34" i="11"/>
  <c r="AS34" i="11"/>
  <c r="AT34" i="11"/>
  <c r="AS35" i="11"/>
  <c r="AT35" i="11"/>
  <c r="AS36" i="11"/>
  <c r="AT36" i="11"/>
  <c r="AS37" i="11"/>
  <c r="AT37" i="11"/>
  <c r="AS38" i="11"/>
  <c r="AT38" i="11"/>
  <c r="AS39" i="11"/>
  <c r="AT39" i="11"/>
  <c r="AS40" i="11"/>
  <c r="AT40" i="11"/>
  <c r="AS41" i="11"/>
  <c r="AT41" i="11"/>
  <c r="AS42" i="11"/>
  <c r="AT42" i="11"/>
  <c r="AS43" i="11"/>
  <c r="AT43" i="11"/>
  <c r="AS44" i="11"/>
  <c r="AT44" i="11"/>
  <c r="AS45" i="11"/>
  <c r="AT45" i="11"/>
  <c r="AS46" i="11"/>
  <c r="AT46" i="11"/>
  <c r="AS47" i="11"/>
  <c r="AT47" i="11"/>
  <c r="AS48" i="11"/>
  <c r="AT48" i="11"/>
  <c r="AS49" i="11"/>
  <c r="AT49" i="11"/>
  <c r="AS50" i="11"/>
  <c r="AT50" i="11"/>
  <c r="AS51" i="11"/>
  <c r="AT51" i="11"/>
  <c r="AS52" i="11"/>
  <c r="AT52" i="11"/>
  <c r="AS53" i="11"/>
  <c r="AT53" i="11"/>
  <c r="AS54" i="11"/>
  <c r="AT54" i="11"/>
  <c r="AS55" i="11"/>
  <c r="AT55" i="11"/>
  <c r="AS56" i="11"/>
  <c r="AT56" i="11"/>
  <c r="AS57" i="11"/>
  <c r="AT57" i="11"/>
  <c r="AS58" i="11"/>
  <c r="AT58" i="11"/>
  <c r="AS59" i="11"/>
  <c r="AT59" i="11"/>
  <c r="AS60" i="11"/>
  <c r="AT60" i="11"/>
  <c r="AS61" i="11"/>
  <c r="AT61" i="11"/>
  <c r="AS62" i="11"/>
  <c r="AT62" i="11"/>
  <c r="AS63" i="11"/>
  <c r="AT63" i="11"/>
  <c r="AS64" i="11"/>
  <c r="AT64" i="11"/>
  <c r="AS65" i="11"/>
  <c r="AT65" i="11"/>
  <c r="AS66" i="11"/>
  <c r="AT66" i="11"/>
  <c r="AS67" i="11"/>
  <c r="AT67" i="11"/>
  <c r="AS68" i="11"/>
  <c r="AT68" i="11"/>
  <c r="AS69" i="11"/>
  <c r="AT69" i="11"/>
  <c r="AS70" i="11"/>
  <c r="AT70" i="11"/>
  <c r="AS71" i="11"/>
  <c r="AT71" i="11"/>
  <c r="AS72" i="11"/>
  <c r="AT72" i="11"/>
  <c r="AS73" i="11"/>
  <c r="AT73" i="11"/>
  <c r="AS74" i="11"/>
  <c r="AT74" i="11"/>
  <c r="AS75" i="11"/>
  <c r="AT75" i="11"/>
  <c r="AS76" i="11"/>
  <c r="AT76" i="11"/>
  <c r="AS77" i="11"/>
  <c r="AT77" i="11"/>
  <c r="AS78" i="11"/>
  <c r="AT78" i="11"/>
  <c r="AS79" i="11"/>
  <c r="AT79" i="11"/>
  <c r="AS80" i="11"/>
  <c r="AT80" i="11"/>
  <c r="AS81" i="11"/>
  <c r="AT81" i="11"/>
  <c r="AS82" i="11"/>
  <c r="AT82" i="11"/>
  <c r="AS83" i="11"/>
  <c r="AT83" i="11"/>
  <c r="AS84" i="11"/>
  <c r="AT84" i="11"/>
  <c r="AS85" i="11"/>
  <c r="AT85" i="11"/>
  <c r="AS86" i="11"/>
  <c r="AT86" i="11"/>
  <c r="AS87" i="11"/>
  <c r="AT87" i="11"/>
  <c r="AS88" i="11"/>
  <c r="AT88" i="11"/>
  <c r="AS89" i="11"/>
  <c r="AT89" i="11"/>
  <c r="AS90" i="11"/>
  <c r="AT90" i="11"/>
  <c r="AS91" i="11"/>
  <c r="AT91" i="11"/>
  <c r="AS92" i="11"/>
  <c r="AT92" i="11"/>
  <c r="AS93" i="11"/>
  <c r="AT93" i="11"/>
  <c r="AS94" i="11"/>
  <c r="AT94" i="11"/>
  <c r="AS95" i="11"/>
  <c r="AT95" i="11"/>
  <c r="AS96" i="11"/>
  <c r="AT96" i="11"/>
  <c r="AS97" i="11"/>
  <c r="AT97" i="11"/>
  <c r="AS98" i="11"/>
  <c r="AT98" i="11"/>
  <c r="AS99" i="11"/>
  <c r="AT99" i="11"/>
  <c r="AS100" i="11"/>
  <c r="AT100" i="11"/>
  <c r="AS101" i="11"/>
  <c r="AT101" i="11"/>
  <c r="AS102" i="11"/>
  <c r="AT102" i="11"/>
  <c r="AS103" i="11"/>
  <c r="AT103" i="11"/>
  <c r="AS104" i="11"/>
  <c r="AT104" i="11"/>
  <c r="AS105" i="11"/>
  <c r="AT105" i="11"/>
  <c r="AS106" i="11"/>
  <c r="AT106" i="11"/>
  <c r="AS107" i="11"/>
  <c r="AT107" i="11"/>
  <c r="AS108" i="11"/>
  <c r="AT108" i="11"/>
  <c r="AS109" i="11"/>
  <c r="AT109" i="11"/>
  <c r="AS110" i="11"/>
  <c r="AT110" i="11"/>
  <c r="AS111" i="11"/>
  <c r="AT111" i="11"/>
  <c r="AS112" i="11"/>
  <c r="AT112" i="11"/>
  <c r="AS113" i="11"/>
  <c r="AT113" i="11"/>
  <c r="AS114" i="11"/>
  <c r="AT114" i="11"/>
  <c r="AS115" i="11"/>
  <c r="AT115" i="11"/>
  <c r="AS116" i="11"/>
  <c r="AT116" i="11"/>
  <c r="AS117" i="11"/>
  <c r="AT117" i="11"/>
  <c r="AS118" i="11"/>
  <c r="AT118" i="11"/>
  <c r="AS119" i="11"/>
  <c r="AT119" i="11"/>
  <c r="AS120" i="11"/>
  <c r="AT120" i="11"/>
  <c r="AS121" i="11"/>
  <c r="AT121" i="11"/>
  <c r="AS122" i="11"/>
  <c r="AT122" i="11"/>
  <c r="AS123" i="11"/>
  <c r="AT123" i="11"/>
  <c r="AS124" i="11"/>
  <c r="AT124" i="11"/>
  <c r="AS125" i="11"/>
  <c r="AT125" i="11"/>
  <c r="AS126" i="11"/>
  <c r="AT126" i="11"/>
  <c r="AS127" i="11"/>
  <c r="AT127" i="11"/>
  <c r="AS128" i="11"/>
  <c r="AT128" i="11"/>
  <c r="AS129" i="11"/>
  <c r="AT129" i="11"/>
  <c r="AS130" i="11"/>
  <c r="AT130" i="11"/>
  <c r="AS131" i="11"/>
  <c r="AT131" i="11"/>
  <c r="AS132" i="11"/>
  <c r="AT132" i="11"/>
  <c r="AS133" i="11"/>
  <c r="AT133" i="11"/>
  <c r="AS134" i="11"/>
  <c r="AT134" i="11"/>
  <c r="AS135" i="11"/>
  <c r="AT135" i="11"/>
  <c r="AS136" i="11"/>
  <c r="AT136" i="11"/>
  <c r="AS137" i="11"/>
  <c r="AT137" i="11"/>
  <c r="AS138" i="11"/>
  <c r="AT138" i="11"/>
  <c r="AS139" i="11"/>
  <c r="AT139" i="11"/>
  <c r="AS140" i="11"/>
  <c r="AT140" i="11"/>
  <c r="AS141" i="11"/>
  <c r="AT141" i="11"/>
  <c r="AS142" i="11"/>
  <c r="AT142" i="11"/>
  <c r="AS143" i="11"/>
  <c r="AT143" i="11"/>
  <c r="AS144" i="11"/>
  <c r="AT144" i="11"/>
  <c r="AS145" i="11"/>
  <c r="AT145" i="11"/>
  <c r="AS146" i="11"/>
  <c r="AT146" i="11"/>
  <c r="AT27" i="11"/>
  <c r="AS27" i="11"/>
  <c r="AR27" i="11"/>
  <c r="AR147" i="11" s="1"/>
  <c r="AQ27" i="11"/>
  <c r="AP27" i="11"/>
  <c r="AO27" i="11"/>
  <c r="AO147" i="11" s="1"/>
  <c r="AJ28" i="11"/>
  <c r="AJ29" i="11"/>
  <c r="AJ30" i="11"/>
  <c r="AJ31" i="11"/>
  <c r="AJ32" i="11"/>
  <c r="AJ33" i="11"/>
  <c r="AJ34" i="11"/>
  <c r="AJ35" i="11"/>
  <c r="AJ36" i="11"/>
  <c r="AJ37" i="11"/>
  <c r="AJ38" i="11"/>
  <c r="AJ39" i="11"/>
  <c r="AJ40" i="11"/>
  <c r="AJ41" i="11"/>
  <c r="AJ42" i="11"/>
  <c r="AJ43" i="11"/>
  <c r="AJ44" i="11"/>
  <c r="AJ45" i="11"/>
  <c r="AJ46" i="11"/>
  <c r="AJ47" i="11"/>
  <c r="AJ48" i="11"/>
  <c r="AJ49" i="11"/>
  <c r="AJ50" i="11"/>
  <c r="AJ51" i="11"/>
  <c r="AJ52" i="11"/>
  <c r="AJ53" i="11"/>
  <c r="AJ54" i="11"/>
  <c r="AJ55" i="11"/>
  <c r="AJ56" i="11"/>
  <c r="AJ57" i="11"/>
  <c r="AJ58" i="11"/>
  <c r="AJ59" i="11"/>
  <c r="AJ60" i="11"/>
  <c r="AJ61" i="11"/>
  <c r="AJ62" i="11"/>
  <c r="AJ63" i="11"/>
  <c r="AJ64" i="11"/>
  <c r="AJ65" i="11"/>
  <c r="AJ66" i="11"/>
  <c r="AJ67" i="11"/>
  <c r="AJ68" i="11"/>
  <c r="AJ69" i="11"/>
  <c r="AJ70" i="11"/>
  <c r="AJ71" i="11"/>
  <c r="AJ72" i="11"/>
  <c r="AJ73" i="11"/>
  <c r="AJ74" i="11"/>
  <c r="AJ75" i="11"/>
  <c r="AJ76" i="11"/>
  <c r="AJ77" i="11"/>
  <c r="AJ78" i="11"/>
  <c r="AJ79" i="11"/>
  <c r="AJ80" i="11"/>
  <c r="AJ81" i="11"/>
  <c r="AJ82" i="11"/>
  <c r="AJ83" i="11"/>
  <c r="AJ84" i="11"/>
  <c r="AJ85" i="11"/>
  <c r="AJ86" i="11"/>
  <c r="AJ87" i="11"/>
  <c r="AJ88" i="11"/>
  <c r="AJ89" i="11"/>
  <c r="AJ90" i="11"/>
  <c r="AJ91" i="11"/>
  <c r="AJ92" i="11"/>
  <c r="AJ93" i="11"/>
  <c r="AJ94" i="11"/>
  <c r="AJ95" i="11"/>
  <c r="AJ96" i="11"/>
  <c r="AJ97" i="11"/>
  <c r="AJ98" i="11"/>
  <c r="AJ99" i="11"/>
  <c r="AJ100" i="11"/>
  <c r="AJ101" i="11"/>
  <c r="AJ102" i="11"/>
  <c r="AJ103" i="11"/>
  <c r="AJ104" i="11"/>
  <c r="AJ105" i="11"/>
  <c r="AJ106" i="11"/>
  <c r="AJ107" i="11"/>
  <c r="AJ108" i="11"/>
  <c r="AJ109" i="11"/>
  <c r="AJ110" i="11"/>
  <c r="AJ111" i="11"/>
  <c r="AJ112" i="11"/>
  <c r="AJ113" i="11"/>
  <c r="AJ114" i="11"/>
  <c r="AJ115" i="11"/>
  <c r="AJ116" i="11"/>
  <c r="AJ117" i="11"/>
  <c r="AJ118" i="11"/>
  <c r="AJ119" i="11"/>
  <c r="AJ120" i="11"/>
  <c r="AJ121" i="11"/>
  <c r="AJ122" i="11"/>
  <c r="AJ123" i="11"/>
  <c r="AJ124" i="11"/>
  <c r="AJ125" i="11"/>
  <c r="AJ126" i="11"/>
  <c r="AJ127" i="11"/>
  <c r="AJ128" i="11"/>
  <c r="AJ129" i="11"/>
  <c r="AJ130" i="11"/>
  <c r="AJ131" i="11"/>
  <c r="AJ132" i="11"/>
  <c r="AJ133" i="11"/>
  <c r="AJ134" i="11"/>
  <c r="AJ135" i="11"/>
  <c r="AJ136" i="11"/>
  <c r="AJ137" i="11"/>
  <c r="AJ138" i="11"/>
  <c r="AJ139" i="11"/>
  <c r="AJ140" i="11"/>
  <c r="AJ141" i="11"/>
  <c r="AJ142" i="11"/>
  <c r="AJ143" i="11"/>
  <c r="AJ144" i="11"/>
  <c r="AJ145" i="11"/>
  <c r="AJ146" i="11"/>
  <c r="AJ27" i="11"/>
  <c r="AN32" i="11"/>
  <c r="AN29" i="11"/>
  <c r="J273" i="11"/>
  <c r="AX30" i="11" s="1"/>
  <c r="M273" i="11"/>
  <c r="AN31" i="11" s="1"/>
  <c r="P273" i="11"/>
  <c r="S273" i="11"/>
  <c r="V273" i="11"/>
  <c r="AX32" i="11" s="1"/>
  <c r="Y273" i="11"/>
  <c r="AB273" i="11"/>
  <c r="AX33" i="11" s="1"/>
  <c r="G273" i="11"/>
  <c r="AN30" i="11" s="1"/>
  <c r="P147" i="11"/>
  <c r="AX27" i="11" s="1"/>
  <c r="S147" i="11"/>
  <c r="AN28" i="11" s="1"/>
  <c r="V147" i="11"/>
  <c r="Y147" i="11"/>
  <c r="AB147" i="11"/>
  <c r="AX29" i="11" s="1"/>
  <c r="M147" i="11"/>
  <c r="AN27" i="11" s="1"/>
  <c r="J143" i="10"/>
  <c r="AP30" i="10" s="1"/>
  <c r="B149" i="10"/>
  <c r="AT24" i="10"/>
  <c r="AU24" i="10" s="1"/>
  <c r="AQ25" i="10"/>
  <c r="AR25" i="10" s="1"/>
  <c r="AT25" i="10"/>
  <c r="AU25" i="10" s="1"/>
  <c r="AT26" i="10"/>
  <c r="AU26" i="10" s="1"/>
  <c r="AT27" i="10"/>
  <c r="AU27" i="10" s="1"/>
  <c r="AT28" i="10"/>
  <c r="AU28" i="10" s="1"/>
  <c r="AT29" i="10"/>
  <c r="AU29" i="10" s="1"/>
  <c r="AT30" i="10"/>
  <c r="AU30" i="10" s="1"/>
  <c r="AT31" i="10"/>
  <c r="AU31" i="10" s="1"/>
  <c r="AT32" i="10"/>
  <c r="AU32" i="10" s="1"/>
  <c r="AQ33" i="10"/>
  <c r="AR33" i="10" s="1"/>
  <c r="AT33" i="10"/>
  <c r="AT143" i="10" s="1"/>
  <c r="AV143" i="10" s="1"/>
  <c r="AT34" i="10"/>
  <c r="AU34" i="10" s="1"/>
  <c r="AT35" i="10"/>
  <c r="AU35" i="10" s="1"/>
  <c r="AT36" i="10"/>
  <c r="AU36" i="10" s="1"/>
  <c r="AQ37" i="10"/>
  <c r="AR37" i="10" s="1"/>
  <c r="AT37" i="10"/>
  <c r="AU37" i="10" s="1"/>
  <c r="AT38" i="10"/>
  <c r="AU38" i="10" s="1"/>
  <c r="AT39" i="10"/>
  <c r="AU39" i="10" s="1"/>
  <c r="AT40" i="10"/>
  <c r="AU40" i="10" s="1"/>
  <c r="AQ41" i="10"/>
  <c r="AR41" i="10" s="1"/>
  <c r="AT41" i="10"/>
  <c r="AU41" i="10" s="1"/>
  <c r="AT42" i="10"/>
  <c r="AU42" i="10" s="1"/>
  <c r="AT43" i="10"/>
  <c r="AU43" i="10" s="1"/>
  <c r="AT44" i="10"/>
  <c r="AU44" i="10" s="1"/>
  <c r="AT45" i="10"/>
  <c r="AU45" i="10" s="1"/>
  <c r="AT46" i="10"/>
  <c r="AU46" i="10" s="1"/>
  <c r="AT47" i="10"/>
  <c r="AU47" i="10" s="1"/>
  <c r="AT48" i="10"/>
  <c r="AU48" i="10" s="1"/>
  <c r="AQ49" i="10"/>
  <c r="AR49" i="10" s="1"/>
  <c r="AT49" i="10"/>
  <c r="AU49" i="10" s="1"/>
  <c r="AT50" i="10"/>
  <c r="AU50" i="10" s="1"/>
  <c r="AT51" i="10"/>
  <c r="AU51" i="10" s="1"/>
  <c r="AT52" i="10"/>
  <c r="AU52" i="10" s="1"/>
  <c r="AQ53" i="10"/>
  <c r="AR53" i="10" s="1"/>
  <c r="AT53" i="10"/>
  <c r="AU53" i="10" s="1"/>
  <c r="AT54" i="10"/>
  <c r="AU54" i="10" s="1"/>
  <c r="AT55" i="10"/>
  <c r="AU55" i="10" s="1"/>
  <c r="AT56" i="10"/>
  <c r="AU56" i="10" s="1"/>
  <c r="AQ57" i="10"/>
  <c r="AR57" i="10" s="1"/>
  <c r="AT57" i="10"/>
  <c r="AU57" i="10" s="1"/>
  <c r="AT58" i="10"/>
  <c r="AU58" i="10" s="1"/>
  <c r="AT59" i="10"/>
  <c r="AU59" i="10" s="1"/>
  <c r="AT60" i="10"/>
  <c r="AU60" i="10" s="1"/>
  <c r="AT61" i="10"/>
  <c r="AU61" i="10" s="1"/>
  <c r="AT62" i="10"/>
  <c r="AU62" i="10" s="1"/>
  <c r="AT63" i="10"/>
  <c r="AU63" i="10" s="1"/>
  <c r="AT64" i="10"/>
  <c r="AU64" i="10"/>
  <c r="AT65" i="10"/>
  <c r="AU65" i="10" s="1"/>
  <c r="AT66" i="10"/>
  <c r="AU66" i="10"/>
  <c r="AT67" i="10"/>
  <c r="AU67" i="10" s="1"/>
  <c r="AT68" i="10"/>
  <c r="AU68" i="10"/>
  <c r="AT69" i="10"/>
  <c r="AU69" i="10" s="1"/>
  <c r="AT70" i="10"/>
  <c r="AU70" i="10"/>
  <c r="AT71" i="10"/>
  <c r="AU71" i="10" s="1"/>
  <c r="AT72" i="10"/>
  <c r="AU72" i="10"/>
  <c r="AQ73" i="10"/>
  <c r="AR73" i="10" s="1"/>
  <c r="AT73" i="10"/>
  <c r="AU73" i="10" s="1"/>
  <c r="AT74" i="10"/>
  <c r="AU74" i="10"/>
  <c r="AT75" i="10"/>
  <c r="AU75" i="10" s="1"/>
  <c r="AT76" i="10"/>
  <c r="AU76" i="10"/>
  <c r="AT77" i="10"/>
  <c r="AU77" i="10" s="1"/>
  <c r="AT78" i="10"/>
  <c r="AU78" i="10"/>
  <c r="AT79" i="10"/>
  <c r="AU79" i="10" s="1"/>
  <c r="AT80" i="10"/>
  <c r="AU80" i="10"/>
  <c r="AT81" i="10"/>
  <c r="AU81" i="10" s="1"/>
  <c r="AT82" i="10"/>
  <c r="AU82" i="10"/>
  <c r="AT83" i="10"/>
  <c r="AU83" i="10" s="1"/>
  <c r="AQ84" i="10"/>
  <c r="AR84" i="10" s="1"/>
  <c r="AT84" i="10"/>
  <c r="AU84" i="10"/>
  <c r="AT85" i="10"/>
  <c r="AU85" i="10" s="1"/>
  <c r="AT86" i="10"/>
  <c r="AU86" i="10"/>
  <c r="AT87" i="10"/>
  <c r="AU87" i="10" s="1"/>
  <c r="AT88" i="10"/>
  <c r="AU88" i="10"/>
  <c r="AT89" i="10"/>
  <c r="AU89" i="10" s="1"/>
  <c r="AQ90" i="10"/>
  <c r="AR90" i="10" s="1"/>
  <c r="AT90" i="10"/>
  <c r="AU90" i="10"/>
  <c r="AT91" i="10"/>
  <c r="AU91" i="10" s="1"/>
  <c r="AT92" i="10"/>
  <c r="AU92" i="10"/>
  <c r="AQ93" i="10"/>
  <c r="AR93" i="10" s="1"/>
  <c r="AT93" i="10"/>
  <c r="AU93" i="10" s="1"/>
  <c r="AT94" i="10"/>
  <c r="AU94" i="10"/>
  <c r="AT95" i="10"/>
  <c r="AU95" i="10" s="1"/>
  <c r="AT96" i="10"/>
  <c r="AU96" i="10"/>
  <c r="AT97" i="10"/>
  <c r="AU97" i="10" s="1"/>
  <c r="AT98" i="10"/>
  <c r="AU98" i="10"/>
  <c r="AT99" i="10"/>
  <c r="AU99" i="10" s="1"/>
  <c r="AT100" i="10"/>
  <c r="AU100" i="10"/>
  <c r="AT101" i="10"/>
  <c r="AU101" i="10" s="1"/>
  <c r="AT102" i="10"/>
  <c r="AU102" i="10"/>
  <c r="AT103" i="10"/>
  <c r="AU103" i="10" s="1"/>
  <c r="AT104" i="10"/>
  <c r="AU104" i="10"/>
  <c r="AQ105" i="10"/>
  <c r="AR105" i="10" s="1"/>
  <c r="AT105" i="10"/>
  <c r="AU105" i="10" s="1"/>
  <c r="AT106" i="10"/>
  <c r="AU106" i="10"/>
  <c r="AT107" i="10"/>
  <c r="AU107" i="10" s="1"/>
  <c r="AT108" i="10"/>
  <c r="AU108" i="10"/>
  <c r="AT109" i="10"/>
  <c r="AU109" i="10" s="1"/>
  <c r="AT110" i="10"/>
  <c r="AU110" i="10"/>
  <c r="AT111" i="10"/>
  <c r="AU111" i="10" s="1"/>
  <c r="AT112" i="10"/>
  <c r="AU112" i="10"/>
  <c r="AT113" i="10"/>
  <c r="AU113" i="10" s="1"/>
  <c r="AT114" i="10"/>
  <c r="AU114" i="10"/>
  <c r="AT115" i="10"/>
  <c r="AU115" i="10" s="1"/>
  <c r="AQ116" i="10"/>
  <c r="AR116" i="10" s="1"/>
  <c r="AT116" i="10"/>
  <c r="AU116" i="10"/>
  <c r="AT117" i="10"/>
  <c r="AU117" i="10" s="1"/>
  <c r="AT118" i="10"/>
  <c r="AU118" i="10"/>
  <c r="AT119" i="10"/>
  <c r="AU119" i="10" s="1"/>
  <c r="AT120" i="10"/>
  <c r="AU120" i="10"/>
  <c r="AT121" i="10"/>
  <c r="AU121" i="10" s="1"/>
  <c r="AQ122" i="10"/>
  <c r="AR122" i="10" s="1"/>
  <c r="AT122" i="10"/>
  <c r="AU122" i="10"/>
  <c r="AT123" i="10"/>
  <c r="AU123" i="10" s="1"/>
  <c r="AT124" i="10"/>
  <c r="AU124" i="10"/>
  <c r="AQ125" i="10"/>
  <c r="AR125" i="10" s="1"/>
  <c r="AT125" i="10"/>
  <c r="AU125" i="10" s="1"/>
  <c r="AT126" i="10"/>
  <c r="AU126" i="10"/>
  <c r="AT127" i="10"/>
  <c r="AU127" i="10" s="1"/>
  <c r="AT128" i="10"/>
  <c r="AU128" i="10"/>
  <c r="AT129" i="10"/>
  <c r="AU129" i="10" s="1"/>
  <c r="AT130" i="10"/>
  <c r="AU130" i="10"/>
  <c r="AT131" i="10"/>
  <c r="AU131" i="10" s="1"/>
  <c r="AT132" i="10"/>
  <c r="AU132" i="10"/>
  <c r="AT133" i="10"/>
  <c r="AU133" i="10" s="1"/>
  <c r="AT134" i="10"/>
  <c r="AU134" i="10"/>
  <c r="AT135" i="10"/>
  <c r="AU135" i="10" s="1"/>
  <c r="AT136" i="10"/>
  <c r="AU136" i="10"/>
  <c r="AQ137" i="10"/>
  <c r="AR137" i="10" s="1"/>
  <c r="AT137" i="10"/>
  <c r="AU137" i="10" s="1"/>
  <c r="AT138" i="10"/>
  <c r="AU138" i="10"/>
  <c r="AT139" i="10"/>
  <c r="AU139" i="10" s="1"/>
  <c r="AT140" i="10"/>
  <c r="AU140" i="10"/>
  <c r="AT141" i="10"/>
  <c r="AU141" i="10" s="1"/>
  <c r="AT142" i="10"/>
  <c r="AU142" i="10"/>
  <c r="AU23" i="10"/>
  <c r="AT23" i="10"/>
  <c r="AR721" i="5"/>
  <c r="B148" i="10"/>
  <c r="AM23" i="10"/>
  <c r="AN23" i="10"/>
  <c r="AL143" i="10"/>
  <c r="AK143" i="10"/>
  <c r="AP29" i="10"/>
  <c r="AP28" i="10"/>
  <c r="AP27" i="10"/>
  <c r="AP26" i="10"/>
  <c r="AP25" i="10"/>
  <c r="AP24" i="10"/>
  <c r="AM142" i="10"/>
  <c r="AM24" i="10"/>
  <c r="AM25" i="10"/>
  <c r="AM26" i="10"/>
  <c r="AM27" i="10"/>
  <c r="AM28" i="10"/>
  <c r="AM29" i="10"/>
  <c r="AM30" i="10"/>
  <c r="AM31" i="10"/>
  <c r="AM32" i="10"/>
  <c r="AM33" i="10"/>
  <c r="AM34" i="10"/>
  <c r="AM35" i="10"/>
  <c r="AM36" i="10"/>
  <c r="AM37" i="10"/>
  <c r="AM38" i="10"/>
  <c r="AM39" i="10"/>
  <c r="AM40" i="10"/>
  <c r="AM41" i="10"/>
  <c r="AM42" i="10"/>
  <c r="AM43" i="10"/>
  <c r="AM44" i="10"/>
  <c r="AM45" i="10"/>
  <c r="AM46" i="10"/>
  <c r="AM47" i="10"/>
  <c r="AM48" i="10"/>
  <c r="AM49" i="10"/>
  <c r="AM50" i="10"/>
  <c r="AM51" i="10"/>
  <c r="AM52" i="10"/>
  <c r="AM53" i="10"/>
  <c r="AM54" i="10"/>
  <c r="AM55" i="10"/>
  <c r="AM56" i="10"/>
  <c r="AM57" i="10"/>
  <c r="AM58" i="10"/>
  <c r="AM59" i="10"/>
  <c r="AM60" i="10"/>
  <c r="AM61" i="10"/>
  <c r="AM62" i="10"/>
  <c r="AM63" i="10"/>
  <c r="AM64" i="10"/>
  <c r="AM65" i="10"/>
  <c r="AM66" i="10"/>
  <c r="AM67" i="10"/>
  <c r="AM68" i="10"/>
  <c r="AM69" i="10"/>
  <c r="AM70" i="10"/>
  <c r="AM71" i="10"/>
  <c r="AM72" i="10"/>
  <c r="AM73" i="10"/>
  <c r="AM74" i="10"/>
  <c r="AM75" i="10"/>
  <c r="AM76" i="10"/>
  <c r="AM77" i="10"/>
  <c r="AM78" i="10"/>
  <c r="AM79" i="10"/>
  <c r="AM80" i="10"/>
  <c r="AM81" i="10"/>
  <c r="AM82" i="10"/>
  <c r="AM83" i="10"/>
  <c r="AM84" i="10"/>
  <c r="AM85" i="10"/>
  <c r="AM86" i="10"/>
  <c r="AM87" i="10"/>
  <c r="AM88" i="10"/>
  <c r="AM89" i="10"/>
  <c r="AM90" i="10"/>
  <c r="AM91" i="10"/>
  <c r="AM92" i="10"/>
  <c r="AM93" i="10"/>
  <c r="AM94" i="10"/>
  <c r="AM95" i="10"/>
  <c r="AM96" i="10"/>
  <c r="AM97" i="10"/>
  <c r="AM98" i="10"/>
  <c r="AM99" i="10"/>
  <c r="AM100" i="10"/>
  <c r="AM101" i="10"/>
  <c r="AM102" i="10"/>
  <c r="AM103" i="10"/>
  <c r="AM104" i="10"/>
  <c r="AM105" i="10"/>
  <c r="AM106" i="10"/>
  <c r="AM107" i="10"/>
  <c r="AM108" i="10"/>
  <c r="AM109" i="10"/>
  <c r="AM110" i="10"/>
  <c r="AM111" i="10"/>
  <c r="AM112" i="10"/>
  <c r="AM113" i="10"/>
  <c r="AM114" i="10"/>
  <c r="AM115" i="10"/>
  <c r="AM116" i="10"/>
  <c r="AM117" i="10"/>
  <c r="AM118" i="10"/>
  <c r="AM119" i="10"/>
  <c r="AM120" i="10"/>
  <c r="AM121" i="10"/>
  <c r="AM122" i="10"/>
  <c r="AM123" i="10"/>
  <c r="AM124" i="10"/>
  <c r="AM125" i="10"/>
  <c r="AM126" i="10"/>
  <c r="AM127" i="10"/>
  <c r="AM128" i="10"/>
  <c r="AM129" i="10"/>
  <c r="AM130" i="10"/>
  <c r="AM131" i="10"/>
  <c r="AM132" i="10"/>
  <c r="AM133" i="10"/>
  <c r="AM134" i="10"/>
  <c r="AM135" i="10"/>
  <c r="AM136" i="10"/>
  <c r="AM137" i="10"/>
  <c r="AM138" i="10"/>
  <c r="AM139" i="10"/>
  <c r="AM140" i="10"/>
  <c r="AM141" i="10"/>
  <c r="AQ574" i="5"/>
  <c r="AN24" i="10"/>
  <c r="AN25" i="10"/>
  <c r="AN26" i="10"/>
  <c r="AN27" i="10"/>
  <c r="AN28" i="10"/>
  <c r="AN29" i="10"/>
  <c r="AN30" i="10"/>
  <c r="AN31" i="10"/>
  <c r="AN32" i="10"/>
  <c r="AN33" i="10"/>
  <c r="AN34" i="10"/>
  <c r="AN35" i="10"/>
  <c r="AN36" i="10"/>
  <c r="AN37" i="10"/>
  <c r="AN38" i="10"/>
  <c r="AN39" i="10"/>
  <c r="AN40" i="10"/>
  <c r="AN41" i="10"/>
  <c r="AN42" i="10"/>
  <c r="AN43" i="10"/>
  <c r="AN44" i="10"/>
  <c r="AN45" i="10"/>
  <c r="AN46" i="10"/>
  <c r="AN47" i="10"/>
  <c r="AN48" i="10"/>
  <c r="AN49" i="10"/>
  <c r="AN50" i="10"/>
  <c r="AN51" i="10"/>
  <c r="AN52" i="10"/>
  <c r="AN53" i="10"/>
  <c r="AN54" i="10"/>
  <c r="AN55" i="10"/>
  <c r="AN56" i="10"/>
  <c r="AN57" i="10"/>
  <c r="AN58" i="10"/>
  <c r="AN59" i="10"/>
  <c r="AN60" i="10"/>
  <c r="AN61" i="10"/>
  <c r="AN62" i="10"/>
  <c r="AN63" i="10"/>
  <c r="AN64" i="10"/>
  <c r="AN65" i="10"/>
  <c r="AN66" i="10"/>
  <c r="AN67" i="10"/>
  <c r="AN68" i="10"/>
  <c r="AN69" i="10"/>
  <c r="AN70" i="10"/>
  <c r="AN71" i="10"/>
  <c r="AN72" i="10"/>
  <c r="AN73" i="10"/>
  <c r="AN74" i="10"/>
  <c r="AN75" i="10"/>
  <c r="AN76" i="10"/>
  <c r="AN77" i="10"/>
  <c r="AN78" i="10"/>
  <c r="AN79" i="10"/>
  <c r="AN80" i="10"/>
  <c r="AN81" i="10"/>
  <c r="AN82" i="10"/>
  <c r="AN83" i="10"/>
  <c r="AN84" i="10"/>
  <c r="AN85" i="10"/>
  <c r="AN86" i="10"/>
  <c r="AN87" i="10"/>
  <c r="AN88" i="10"/>
  <c r="AN89" i="10"/>
  <c r="AN90" i="10"/>
  <c r="AN91" i="10"/>
  <c r="AN92" i="10"/>
  <c r="AN93" i="10"/>
  <c r="AN94" i="10"/>
  <c r="AN95" i="10"/>
  <c r="AN96" i="10"/>
  <c r="AN97" i="10"/>
  <c r="AN98" i="10"/>
  <c r="AN99" i="10"/>
  <c r="AN100" i="10"/>
  <c r="AN101" i="10"/>
  <c r="AN102" i="10"/>
  <c r="AN103" i="10"/>
  <c r="AN104" i="10"/>
  <c r="AN105" i="10"/>
  <c r="AN106" i="10"/>
  <c r="AN107" i="10"/>
  <c r="AN108" i="10"/>
  <c r="AN109" i="10"/>
  <c r="AN110" i="10"/>
  <c r="AN111" i="10"/>
  <c r="AN112" i="10"/>
  <c r="AN113" i="10"/>
  <c r="AN114" i="10"/>
  <c r="AN115" i="10"/>
  <c r="AN116" i="10"/>
  <c r="AN117" i="10"/>
  <c r="AN118" i="10"/>
  <c r="AN119" i="10"/>
  <c r="AN120" i="10"/>
  <c r="AN121" i="10"/>
  <c r="AN122" i="10"/>
  <c r="AN123" i="10"/>
  <c r="AN124" i="10"/>
  <c r="AN125" i="10"/>
  <c r="AN126" i="10"/>
  <c r="AN127" i="10"/>
  <c r="AN128" i="10"/>
  <c r="AN129" i="10"/>
  <c r="AN130" i="10"/>
  <c r="AN131" i="10"/>
  <c r="AN132" i="10"/>
  <c r="AN133" i="10"/>
  <c r="AN134" i="10"/>
  <c r="AN135" i="10"/>
  <c r="AN136" i="10"/>
  <c r="AN137" i="10"/>
  <c r="AN138" i="10"/>
  <c r="AN139" i="10"/>
  <c r="AN140" i="10"/>
  <c r="AN141" i="10"/>
  <c r="AN142" i="10"/>
  <c r="AQ24" i="10"/>
  <c r="AR24" i="10" s="1"/>
  <c r="AH24" i="10"/>
  <c r="AI24" i="10"/>
  <c r="AJ24" i="10"/>
  <c r="AK24" i="10"/>
  <c r="AL24" i="10"/>
  <c r="AH25" i="10"/>
  <c r="AK25" i="10" s="1"/>
  <c r="AI25" i="10"/>
  <c r="AJ25" i="10"/>
  <c r="AL25" i="10"/>
  <c r="AQ26" i="10"/>
  <c r="AR26" i="10" s="1"/>
  <c r="AH26" i="10"/>
  <c r="AI26" i="10"/>
  <c r="AJ26" i="10"/>
  <c r="AK26" i="10" s="1"/>
  <c r="AL26" i="10"/>
  <c r="AQ27" i="10"/>
  <c r="AR27" i="10" s="1"/>
  <c r="AH27" i="10"/>
  <c r="AI27" i="10"/>
  <c r="AK27" i="10" s="1"/>
  <c r="AJ27" i="10"/>
  <c r="AL27" i="10"/>
  <c r="AQ28" i="10"/>
  <c r="AR28" i="10" s="1"/>
  <c r="AH28" i="10"/>
  <c r="AI28" i="10"/>
  <c r="AJ28" i="10"/>
  <c r="AK28" i="10"/>
  <c r="AL28" i="10"/>
  <c r="AH29" i="10"/>
  <c r="AK29" i="10" s="1"/>
  <c r="AI29" i="10"/>
  <c r="AJ29" i="10"/>
  <c r="AL29" i="10"/>
  <c r="AH30" i="10"/>
  <c r="AI30" i="10"/>
  <c r="AJ30" i="10"/>
  <c r="AK30" i="10" s="1"/>
  <c r="AL30" i="10"/>
  <c r="AH31" i="10"/>
  <c r="AI31" i="10"/>
  <c r="AK31" i="10" s="1"/>
  <c r="AJ31" i="10"/>
  <c r="AL31" i="10"/>
  <c r="AQ32" i="10"/>
  <c r="AR32" i="10" s="1"/>
  <c r="AH32" i="10"/>
  <c r="AI32" i="10"/>
  <c r="AJ32" i="10"/>
  <c r="AK32" i="10"/>
  <c r="AL32" i="10"/>
  <c r="AH33" i="10"/>
  <c r="AK33" i="10" s="1"/>
  <c r="AI33" i="10"/>
  <c r="AJ33" i="10"/>
  <c r="AL33" i="10"/>
  <c r="AQ34" i="10"/>
  <c r="AR34" i="10" s="1"/>
  <c r="AH34" i="10"/>
  <c r="AI34" i="10"/>
  <c r="AJ34" i="10"/>
  <c r="AK34" i="10" s="1"/>
  <c r="AL34" i="10"/>
  <c r="AQ35" i="10"/>
  <c r="AR35" i="10" s="1"/>
  <c r="AH35" i="10"/>
  <c r="AI35" i="10"/>
  <c r="AK35" i="10" s="1"/>
  <c r="AJ35" i="10"/>
  <c r="AL35" i="10"/>
  <c r="AQ36" i="10"/>
  <c r="AR36" i="10" s="1"/>
  <c r="AH36" i="10"/>
  <c r="AI36" i="10"/>
  <c r="AJ36" i="10"/>
  <c r="AK36" i="10"/>
  <c r="AL36" i="10"/>
  <c r="AH37" i="10"/>
  <c r="AK37" i="10" s="1"/>
  <c r="AI37" i="10"/>
  <c r="AJ37" i="10"/>
  <c r="AL37" i="10"/>
  <c r="AH38" i="10"/>
  <c r="AI38" i="10"/>
  <c r="AJ38" i="10"/>
  <c r="AK38" i="10" s="1"/>
  <c r="AL38" i="10"/>
  <c r="AQ39" i="10"/>
  <c r="AR39" i="10" s="1"/>
  <c r="AH39" i="10"/>
  <c r="AI39" i="10"/>
  <c r="AK39" i="10" s="1"/>
  <c r="AJ39" i="10"/>
  <c r="AL39" i="10"/>
  <c r="AQ40" i="10"/>
  <c r="AR40" i="10" s="1"/>
  <c r="AH40" i="10"/>
  <c r="AI40" i="10"/>
  <c r="AJ40" i="10"/>
  <c r="AK40" i="10"/>
  <c r="AL40" i="10"/>
  <c r="AH41" i="10"/>
  <c r="AK41" i="10" s="1"/>
  <c r="AI41" i="10"/>
  <c r="AJ41" i="10"/>
  <c r="AL41" i="10"/>
  <c r="AQ42" i="10"/>
  <c r="AR42" i="10" s="1"/>
  <c r="AH42" i="10"/>
  <c r="AI42" i="10"/>
  <c r="AJ42" i="10"/>
  <c r="AK42" i="10" s="1"/>
  <c r="AL42" i="10"/>
  <c r="AQ43" i="10"/>
  <c r="AR43" i="10" s="1"/>
  <c r="AH43" i="10"/>
  <c r="AI43" i="10"/>
  <c r="AK43" i="10" s="1"/>
  <c r="AJ43" i="10"/>
  <c r="AL43" i="10"/>
  <c r="AQ44" i="10"/>
  <c r="AR44" i="10" s="1"/>
  <c r="AH44" i="10"/>
  <c r="AI44" i="10"/>
  <c r="AJ44" i="10"/>
  <c r="AK44" i="10"/>
  <c r="AL44" i="10"/>
  <c r="AH45" i="10"/>
  <c r="AK45" i="10" s="1"/>
  <c r="AI45" i="10"/>
  <c r="AJ45" i="10"/>
  <c r="AL45" i="10"/>
  <c r="AH46" i="10"/>
  <c r="AI46" i="10"/>
  <c r="AJ46" i="10"/>
  <c r="AK46" i="10" s="1"/>
  <c r="AL46" i="10"/>
  <c r="AH47" i="10"/>
  <c r="AI47" i="10"/>
  <c r="AK47" i="10" s="1"/>
  <c r="AJ47" i="10"/>
  <c r="AL47" i="10"/>
  <c r="AQ48" i="10"/>
  <c r="AR48" i="10" s="1"/>
  <c r="AH48" i="10"/>
  <c r="AI48" i="10"/>
  <c r="AJ48" i="10"/>
  <c r="AK48" i="10"/>
  <c r="AL48" i="10"/>
  <c r="AH49" i="10"/>
  <c r="AK49" i="10" s="1"/>
  <c r="AI49" i="10"/>
  <c r="AJ49" i="10"/>
  <c r="AL49" i="10"/>
  <c r="AQ50" i="10"/>
  <c r="AR50" i="10" s="1"/>
  <c r="AH50" i="10"/>
  <c r="AI50" i="10"/>
  <c r="AJ50" i="10"/>
  <c r="AK50" i="10" s="1"/>
  <c r="AL50" i="10"/>
  <c r="AQ51" i="10"/>
  <c r="AR51" i="10" s="1"/>
  <c r="AH51" i="10"/>
  <c r="AI51" i="10"/>
  <c r="AK51" i="10" s="1"/>
  <c r="AJ51" i="10"/>
  <c r="AL51" i="10"/>
  <c r="AQ52" i="10"/>
  <c r="AR52" i="10" s="1"/>
  <c r="AH52" i="10"/>
  <c r="AI52" i="10"/>
  <c r="AJ52" i="10"/>
  <c r="AK52" i="10"/>
  <c r="AL52" i="10"/>
  <c r="AH53" i="10"/>
  <c r="AK53" i="10" s="1"/>
  <c r="AI53" i="10"/>
  <c r="AJ53" i="10"/>
  <c r="AL53" i="10"/>
  <c r="AQ54" i="10"/>
  <c r="AR54" i="10" s="1"/>
  <c r="AH54" i="10"/>
  <c r="AI54" i="10"/>
  <c r="AJ54" i="10"/>
  <c r="AK54" i="10" s="1"/>
  <c r="AL54" i="10"/>
  <c r="AH55" i="10"/>
  <c r="AI55" i="10"/>
  <c r="AK55" i="10" s="1"/>
  <c r="AJ55" i="10"/>
  <c r="AL55" i="10"/>
  <c r="AQ56" i="10"/>
  <c r="AR56" i="10" s="1"/>
  <c r="AH56" i="10"/>
  <c r="AI56" i="10"/>
  <c r="AJ56" i="10"/>
  <c r="AK56" i="10"/>
  <c r="AL56" i="10"/>
  <c r="AH57" i="10"/>
  <c r="AK57" i="10" s="1"/>
  <c r="AI57" i="10"/>
  <c r="AJ57" i="10"/>
  <c r="AL57" i="10"/>
  <c r="AQ58" i="10"/>
  <c r="AR58" i="10" s="1"/>
  <c r="AH58" i="10"/>
  <c r="AI58" i="10"/>
  <c r="AJ58" i="10"/>
  <c r="AK58" i="10" s="1"/>
  <c r="AL58" i="10"/>
  <c r="AQ59" i="10"/>
  <c r="AR59" i="10" s="1"/>
  <c r="AH59" i="10"/>
  <c r="AI59" i="10"/>
  <c r="AK59" i="10" s="1"/>
  <c r="AJ59" i="10"/>
  <c r="AL59" i="10"/>
  <c r="AQ60" i="10"/>
  <c r="AR60" i="10" s="1"/>
  <c r="AH60" i="10"/>
  <c r="AI60" i="10"/>
  <c r="AJ60" i="10"/>
  <c r="AK60" i="10"/>
  <c r="AL60" i="10"/>
  <c r="AH61" i="10"/>
  <c r="AK61" i="10" s="1"/>
  <c r="AI61" i="10"/>
  <c r="AJ61" i="10"/>
  <c r="AL61" i="10"/>
  <c r="AH62" i="10"/>
  <c r="AI62" i="10"/>
  <c r="AJ62" i="10"/>
  <c r="AK62" i="10" s="1"/>
  <c r="AL62" i="10"/>
  <c r="AH63" i="10"/>
  <c r="AI63" i="10"/>
  <c r="AK63" i="10" s="1"/>
  <c r="AJ63" i="10"/>
  <c r="AL63" i="10"/>
  <c r="AQ64" i="10"/>
  <c r="AR64" i="10" s="1"/>
  <c r="AH64" i="10"/>
  <c r="AI64" i="10"/>
  <c r="AJ64" i="10"/>
  <c r="AK64" i="10"/>
  <c r="AL64" i="10"/>
  <c r="AQ65" i="10"/>
  <c r="AR65" i="10" s="1"/>
  <c r="AH65" i="10"/>
  <c r="AK65" i="10" s="1"/>
  <c r="AI65" i="10"/>
  <c r="AJ65" i="10"/>
  <c r="AL65" i="10"/>
  <c r="AQ66" i="10"/>
  <c r="AR66" i="10" s="1"/>
  <c r="AH66" i="10"/>
  <c r="AI66" i="10"/>
  <c r="AJ66" i="10"/>
  <c r="AK66" i="10" s="1"/>
  <c r="AL66" i="10"/>
  <c r="AQ67" i="10"/>
  <c r="AR67" i="10" s="1"/>
  <c r="AH67" i="10"/>
  <c r="AI67" i="10"/>
  <c r="AK67" i="10" s="1"/>
  <c r="AJ67" i="10"/>
  <c r="AL67" i="10"/>
  <c r="AQ68" i="10"/>
  <c r="AR68" i="10" s="1"/>
  <c r="AH68" i="10"/>
  <c r="AI68" i="10"/>
  <c r="AJ68" i="10"/>
  <c r="AK68" i="10"/>
  <c r="AL68" i="10"/>
  <c r="AH69" i="10"/>
  <c r="AK69" i="10" s="1"/>
  <c r="AI69" i="10"/>
  <c r="AJ69" i="10"/>
  <c r="AL69" i="10"/>
  <c r="AH70" i="10"/>
  <c r="AI70" i="10"/>
  <c r="AJ70" i="10"/>
  <c r="AK70" i="10" s="1"/>
  <c r="AL70" i="10"/>
  <c r="AQ71" i="10"/>
  <c r="AR71" i="10" s="1"/>
  <c r="AH71" i="10"/>
  <c r="AI71" i="10"/>
  <c r="AK71" i="10" s="1"/>
  <c r="AJ71" i="10"/>
  <c r="AL71" i="10"/>
  <c r="AQ72" i="10"/>
  <c r="AR72" i="10" s="1"/>
  <c r="AH72" i="10"/>
  <c r="AI72" i="10"/>
  <c r="AJ72" i="10"/>
  <c r="AK72" i="10"/>
  <c r="AL72" i="10"/>
  <c r="AH73" i="10"/>
  <c r="AK73" i="10" s="1"/>
  <c r="AI73" i="10"/>
  <c r="AJ73" i="10"/>
  <c r="AL73" i="10"/>
  <c r="AQ74" i="10"/>
  <c r="AR74" i="10" s="1"/>
  <c r="AH74" i="10"/>
  <c r="AI74" i="10"/>
  <c r="AJ74" i="10"/>
  <c r="AK74" i="10" s="1"/>
  <c r="AL74" i="10"/>
  <c r="AQ75" i="10"/>
  <c r="AR75" i="10" s="1"/>
  <c r="AH75" i="10"/>
  <c r="AI75" i="10"/>
  <c r="AK75" i="10" s="1"/>
  <c r="AJ75" i="10"/>
  <c r="AL75" i="10"/>
  <c r="AQ76" i="10"/>
  <c r="AR76" i="10" s="1"/>
  <c r="AH76" i="10"/>
  <c r="AI76" i="10"/>
  <c r="AJ76" i="10"/>
  <c r="AK76" i="10"/>
  <c r="AL76" i="10"/>
  <c r="AH77" i="10"/>
  <c r="AK77" i="10" s="1"/>
  <c r="AI77" i="10"/>
  <c r="AJ77" i="10"/>
  <c r="AL77" i="10"/>
  <c r="AH78" i="10"/>
  <c r="AI78" i="10"/>
  <c r="AJ78" i="10"/>
  <c r="AK78" i="10" s="1"/>
  <c r="AL78" i="10"/>
  <c r="AH79" i="10"/>
  <c r="AI79" i="10"/>
  <c r="AK79" i="10" s="1"/>
  <c r="AJ79" i="10"/>
  <c r="AL79" i="10"/>
  <c r="AQ80" i="10"/>
  <c r="AR80" i="10" s="1"/>
  <c r="AH80" i="10"/>
  <c r="AI80" i="10"/>
  <c r="AJ80" i="10"/>
  <c r="AK80" i="10"/>
  <c r="AL80" i="10"/>
  <c r="AQ81" i="10"/>
  <c r="AR81" i="10" s="1"/>
  <c r="AH81" i="10"/>
  <c r="AK81" i="10" s="1"/>
  <c r="AI81" i="10"/>
  <c r="AJ81" i="10"/>
  <c r="AL81" i="10"/>
  <c r="AQ82" i="10"/>
  <c r="AR82" i="10" s="1"/>
  <c r="AH82" i="10"/>
  <c r="AI82" i="10"/>
  <c r="AJ82" i="10"/>
  <c r="AK82" i="10" s="1"/>
  <c r="AL82" i="10"/>
  <c r="AQ83" i="10"/>
  <c r="AR83" i="10" s="1"/>
  <c r="AH83" i="10"/>
  <c r="AI83" i="10"/>
  <c r="AK83" i="10" s="1"/>
  <c r="AJ83" i="10"/>
  <c r="AL83" i="10"/>
  <c r="AH84" i="10"/>
  <c r="AI84" i="10"/>
  <c r="AJ84" i="10"/>
  <c r="AK84" i="10"/>
  <c r="AL84" i="10"/>
  <c r="AH85" i="10"/>
  <c r="AK85" i="10" s="1"/>
  <c r="AI85" i="10"/>
  <c r="AJ85" i="10"/>
  <c r="AL85" i="10"/>
  <c r="AQ86" i="10"/>
  <c r="AR86" i="10" s="1"/>
  <c r="AH86" i="10"/>
  <c r="AI86" i="10"/>
  <c r="AJ86" i="10"/>
  <c r="AK86" i="10" s="1"/>
  <c r="AL86" i="10"/>
  <c r="AH87" i="10"/>
  <c r="AI87" i="10"/>
  <c r="AK87" i="10" s="1"/>
  <c r="AJ87" i="10"/>
  <c r="AL87" i="10"/>
  <c r="AQ88" i="10"/>
  <c r="AR88" i="10" s="1"/>
  <c r="AH88" i="10"/>
  <c r="AI88" i="10"/>
  <c r="AJ88" i="10"/>
  <c r="AK88" i="10"/>
  <c r="AL88" i="10"/>
  <c r="AQ89" i="10"/>
  <c r="AR89" i="10" s="1"/>
  <c r="AH89" i="10"/>
  <c r="AK89" i="10" s="1"/>
  <c r="AI89" i="10"/>
  <c r="AJ89" i="10"/>
  <c r="AL89" i="10"/>
  <c r="AH90" i="10"/>
  <c r="AI90" i="10"/>
  <c r="AJ90" i="10"/>
  <c r="AK90" i="10" s="1"/>
  <c r="AL90" i="10"/>
  <c r="AQ91" i="10"/>
  <c r="AR91" i="10" s="1"/>
  <c r="AH91" i="10"/>
  <c r="AI91" i="10"/>
  <c r="AK91" i="10" s="1"/>
  <c r="AJ91" i="10"/>
  <c r="AL91" i="10"/>
  <c r="AQ92" i="10"/>
  <c r="AR92" i="10" s="1"/>
  <c r="AH92" i="10"/>
  <c r="AI92" i="10"/>
  <c r="AJ92" i="10"/>
  <c r="AK92" i="10"/>
  <c r="AL92" i="10"/>
  <c r="AH93" i="10"/>
  <c r="AK93" i="10" s="1"/>
  <c r="AI93" i="10"/>
  <c r="AJ93" i="10"/>
  <c r="AL93" i="10"/>
  <c r="AH94" i="10"/>
  <c r="AI94" i="10"/>
  <c r="AJ94" i="10"/>
  <c r="AK94" i="10" s="1"/>
  <c r="AL94" i="10"/>
  <c r="AH95" i="10"/>
  <c r="AI95" i="10"/>
  <c r="AK95" i="10" s="1"/>
  <c r="AJ95" i="10"/>
  <c r="AL95" i="10"/>
  <c r="AQ96" i="10"/>
  <c r="AR96" i="10" s="1"/>
  <c r="AH96" i="10"/>
  <c r="AI96" i="10"/>
  <c r="AJ96" i="10"/>
  <c r="AK96" i="10"/>
  <c r="AL96" i="10"/>
  <c r="AQ97" i="10"/>
  <c r="AR97" i="10" s="1"/>
  <c r="AH97" i="10"/>
  <c r="AK97" i="10" s="1"/>
  <c r="AI97" i="10"/>
  <c r="AJ97" i="10"/>
  <c r="AL97" i="10"/>
  <c r="AQ98" i="10"/>
  <c r="AR98" i="10" s="1"/>
  <c r="AH98" i="10"/>
  <c r="AI98" i="10"/>
  <c r="AJ98" i="10"/>
  <c r="AK98" i="10" s="1"/>
  <c r="AL98" i="10"/>
  <c r="AQ99" i="10"/>
  <c r="AR99" i="10" s="1"/>
  <c r="AH99" i="10"/>
  <c r="AI99" i="10"/>
  <c r="AK99" i="10" s="1"/>
  <c r="AJ99" i="10"/>
  <c r="AL99" i="10"/>
  <c r="AQ100" i="10"/>
  <c r="AR100" i="10" s="1"/>
  <c r="AH100" i="10"/>
  <c r="AI100" i="10"/>
  <c r="AJ100" i="10"/>
  <c r="AK100" i="10"/>
  <c r="AL100" i="10"/>
  <c r="AQ101" i="10"/>
  <c r="AR101" i="10" s="1"/>
  <c r="AH101" i="10"/>
  <c r="AK101" i="10" s="1"/>
  <c r="AI101" i="10"/>
  <c r="AJ101" i="10"/>
  <c r="AL101" i="10"/>
  <c r="AH102" i="10"/>
  <c r="AI102" i="10"/>
  <c r="AJ102" i="10"/>
  <c r="AK102" i="10" s="1"/>
  <c r="AL102" i="10"/>
  <c r="AQ103" i="10"/>
  <c r="AR103" i="10" s="1"/>
  <c r="AH103" i="10"/>
  <c r="AI103" i="10"/>
  <c r="AK103" i="10" s="1"/>
  <c r="AJ103" i="10"/>
  <c r="AL103" i="10"/>
  <c r="AQ104" i="10"/>
  <c r="AR104" i="10" s="1"/>
  <c r="AH104" i="10"/>
  <c r="AI104" i="10"/>
  <c r="AJ104" i="10"/>
  <c r="AK104" i="10"/>
  <c r="AL104" i="10"/>
  <c r="AH105" i="10"/>
  <c r="AK105" i="10" s="1"/>
  <c r="AI105" i="10"/>
  <c r="AJ105" i="10"/>
  <c r="AL105" i="10"/>
  <c r="AQ106" i="10"/>
  <c r="AR106" i="10" s="1"/>
  <c r="AH106" i="10"/>
  <c r="AI106" i="10"/>
  <c r="AJ106" i="10"/>
  <c r="AK106" i="10" s="1"/>
  <c r="AL106" i="10"/>
  <c r="AQ107" i="10"/>
  <c r="AR107" i="10" s="1"/>
  <c r="AH107" i="10"/>
  <c r="AI107" i="10"/>
  <c r="AK107" i="10" s="1"/>
  <c r="AJ107" i="10"/>
  <c r="AL107" i="10"/>
  <c r="AQ108" i="10"/>
  <c r="AR108" i="10" s="1"/>
  <c r="AH108" i="10"/>
  <c r="AI108" i="10"/>
  <c r="AJ108" i="10"/>
  <c r="AK108" i="10"/>
  <c r="AL108" i="10"/>
  <c r="AQ109" i="10"/>
  <c r="AR109" i="10" s="1"/>
  <c r="AH109" i="10"/>
  <c r="AK109" i="10" s="1"/>
  <c r="AI109" i="10"/>
  <c r="AJ109" i="10"/>
  <c r="AL109" i="10"/>
  <c r="AH110" i="10"/>
  <c r="AI110" i="10"/>
  <c r="AJ110" i="10"/>
  <c r="AK110" i="10" s="1"/>
  <c r="AL110" i="10"/>
  <c r="AH111" i="10"/>
  <c r="AI111" i="10"/>
  <c r="AK111" i="10" s="1"/>
  <c r="AJ111" i="10"/>
  <c r="AL111" i="10"/>
  <c r="AQ112" i="10"/>
  <c r="AR112" i="10" s="1"/>
  <c r="AH112" i="10"/>
  <c r="AI112" i="10"/>
  <c r="AJ112" i="10"/>
  <c r="AK112" i="10"/>
  <c r="AL112" i="10"/>
  <c r="AQ113" i="10"/>
  <c r="AR113" i="10" s="1"/>
  <c r="AH113" i="10"/>
  <c r="AK113" i="10" s="1"/>
  <c r="AI113" i="10"/>
  <c r="AJ113" i="10"/>
  <c r="AL113" i="10"/>
  <c r="AQ114" i="10"/>
  <c r="AR114" i="10" s="1"/>
  <c r="AH114" i="10"/>
  <c r="AI114" i="10"/>
  <c r="AJ114" i="10"/>
  <c r="AK114" i="10" s="1"/>
  <c r="AL114" i="10"/>
  <c r="AQ115" i="10"/>
  <c r="AR115" i="10" s="1"/>
  <c r="AH115" i="10"/>
  <c r="AI115" i="10"/>
  <c r="AK115" i="10" s="1"/>
  <c r="AJ115" i="10"/>
  <c r="AL115" i="10"/>
  <c r="AH116" i="10"/>
  <c r="AI116" i="10"/>
  <c r="AJ116" i="10"/>
  <c r="AK116" i="10"/>
  <c r="AL116" i="10"/>
  <c r="AQ117" i="10"/>
  <c r="AR117" i="10" s="1"/>
  <c r="AH117" i="10"/>
  <c r="AK117" i="10" s="1"/>
  <c r="AI117" i="10"/>
  <c r="AJ117" i="10"/>
  <c r="AL117" i="10"/>
  <c r="AQ118" i="10"/>
  <c r="AR118" i="10" s="1"/>
  <c r="AH118" i="10"/>
  <c r="AI118" i="10"/>
  <c r="AJ118" i="10"/>
  <c r="AK118" i="10" s="1"/>
  <c r="AL118" i="10"/>
  <c r="AH119" i="10"/>
  <c r="AI119" i="10"/>
  <c r="AK119" i="10" s="1"/>
  <c r="AJ119" i="10"/>
  <c r="AL119" i="10"/>
  <c r="AQ120" i="10"/>
  <c r="AR120" i="10" s="1"/>
  <c r="AH120" i="10"/>
  <c r="AI120" i="10"/>
  <c r="AJ120" i="10"/>
  <c r="AK120" i="10"/>
  <c r="AL120" i="10"/>
  <c r="AQ121" i="10"/>
  <c r="AR121" i="10" s="1"/>
  <c r="AH121" i="10"/>
  <c r="AK121" i="10" s="1"/>
  <c r="AI121" i="10"/>
  <c r="AJ121" i="10"/>
  <c r="AL121" i="10"/>
  <c r="AH122" i="10"/>
  <c r="AI122" i="10"/>
  <c r="AJ122" i="10"/>
  <c r="AK122" i="10" s="1"/>
  <c r="AL122" i="10"/>
  <c r="AQ123" i="10"/>
  <c r="AR123" i="10" s="1"/>
  <c r="AH123" i="10"/>
  <c r="AI123" i="10"/>
  <c r="AK123" i="10" s="1"/>
  <c r="AJ123" i="10"/>
  <c r="AL123" i="10"/>
  <c r="AQ124" i="10"/>
  <c r="AR124" i="10" s="1"/>
  <c r="AH124" i="10"/>
  <c r="AI124" i="10"/>
  <c r="AJ124" i="10"/>
  <c r="AK124" i="10"/>
  <c r="AL124" i="10"/>
  <c r="AH125" i="10"/>
  <c r="AK125" i="10" s="1"/>
  <c r="AI125" i="10"/>
  <c r="AJ125" i="10"/>
  <c r="AL125" i="10"/>
  <c r="AH126" i="10"/>
  <c r="AI126" i="10"/>
  <c r="AJ126" i="10"/>
  <c r="AK126" i="10" s="1"/>
  <c r="AL126" i="10"/>
  <c r="AH127" i="10"/>
  <c r="AI127" i="10"/>
  <c r="AK127" i="10" s="1"/>
  <c r="AJ127" i="10"/>
  <c r="AL127" i="10"/>
  <c r="AQ128" i="10"/>
  <c r="AR128" i="10" s="1"/>
  <c r="AH128" i="10"/>
  <c r="AI128" i="10"/>
  <c r="AJ128" i="10"/>
  <c r="AK128" i="10"/>
  <c r="AL128" i="10"/>
  <c r="AQ129" i="10"/>
  <c r="AR129" i="10" s="1"/>
  <c r="AH129" i="10"/>
  <c r="AK129" i="10" s="1"/>
  <c r="AI129" i="10"/>
  <c r="AJ129" i="10"/>
  <c r="AL129" i="10"/>
  <c r="AQ130" i="10"/>
  <c r="AR130" i="10" s="1"/>
  <c r="AH130" i="10"/>
  <c r="AI130" i="10"/>
  <c r="AJ130" i="10"/>
  <c r="AK130" i="10" s="1"/>
  <c r="AL130" i="10"/>
  <c r="AQ131" i="10"/>
  <c r="AR131" i="10" s="1"/>
  <c r="AH131" i="10"/>
  <c r="AI131" i="10"/>
  <c r="AK131" i="10" s="1"/>
  <c r="AJ131" i="10"/>
  <c r="AL131" i="10"/>
  <c r="AQ132" i="10"/>
  <c r="AR132" i="10" s="1"/>
  <c r="AH132" i="10"/>
  <c r="AI132" i="10"/>
  <c r="AJ132" i="10"/>
  <c r="AK132" i="10"/>
  <c r="AL132" i="10"/>
  <c r="AQ133" i="10"/>
  <c r="AR133" i="10" s="1"/>
  <c r="AH133" i="10"/>
  <c r="AK133" i="10" s="1"/>
  <c r="AI133" i="10"/>
  <c r="AJ133" i="10"/>
  <c r="AL133" i="10"/>
  <c r="AH134" i="10"/>
  <c r="AI134" i="10"/>
  <c r="AJ134" i="10"/>
  <c r="AK134" i="10" s="1"/>
  <c r="AL134" i="10"/>
  <c r="AQ135" i="10"/>
  <c r="AR135" i="10" s="1"/>
  <c r="AH135" i="10"/>
  <c r="AI135" i="10"/>
  <c r="AK135" i="10" s="1"/>
  <c r="AJ135" i="10"/>
  <c r="AL135" i="10"/>
  <c r="AQ136" i="10"/>
  <c r="AR136" i="10" s="1"/>
  <c r="AH136" i="10"/>
  <c r="AI136" i="10"/>
  <c r="AJ136" i="10"/>
  <c r="AK136" i="10"/>
  <c r="AL136" i="10"/>
  <c r="AH137" i="10"/>
  <c r="AK137" i="10" s="1"/>
  <c r="AI137" i="10"/>
  <c r="AJ137" i="10"/>
  <c r="AL137" i="10"/>
  <c r="AQ138" i="10"/>
  <c r="AR138" i="10" s="1"/>
  <c r="AH138" i="10"/>
  <c r="AI138" i="10"/>
  <c r="AJ138" i="10"/>
  <c r="AK138" i="10" s="1"/>
  <c r="AL138" i="10"/>
  <c r="AQ139" i="10"/>
  <c r="AR139" i="10" s="1"/>
  <c r="AH139" i="10"/>
  <c r="AI139" i="10"/>
  <c r="AK139" i="10" s="1"/>
  <c r="AJ139" i="10"/>
  <c r="AL139" i="10"/>
  <c r="AQ140" i="10"/>
  <c r="AR140" i="10" s="1"/>
  <c r="AH140" i="10"/>
  <c r="AI140" i="10"/>
  <c r="AJ140" i="10"/>
  <c r="AK140" i="10"/>
  <c r="AL140" i="10"/>
  <c r="AQ141" i="10"/>
  <c r="AR141" i="10" s="1"/>
  <c r="AH141" i="10"/>
  <c r="AK141" i="10" s="1"/>
  <c r="AI141" i="10"/>
  <c r="AJ141" i="10"/>
  <c r="AL141" i="10"/>
  <c r="AH142" i="10"/>
  <c r="AI142" i="10"/>
  <c r="AJ142" i="10"/>
  <c r="AK142" i="10" s="1"/>
  <c r="AL142" i="10"/>
  <c r="AL23" i="10"/>
  <c r="AK23" i="10"/>
  <c r="AJ23" i="10"/>
  <c r="AI23" i="10"/>
  <c r="AH23" i="10"/>
  <c r="AQ23" i="10"/>
  <c r="M143" i="10"/>
  <c r="P143" i="10"/>
  <c r="S143" i="10"/>
  <c r="V143" i="10"/>
  <c r="Y143" i="10"/>
  <c r="AB143" i="10"/>
  <c r="I528" i="5"/>
  <c r="EH26" i="9"/>
  <c r="EI26" i="9" s="1"/>
  <c r="EH27" i="9"/>
  <c r="EI27" i="9" s="1"/>
  <c r="EH28" i="9"/>
  <c r="EI28" i="9" s="1"/>
  <c r="EH29" i="9"/>
  <c r="EI29" i="9" s="1"/>
  <c r="EH30" i="9"/>
  <c r="EI30" i="9" s="1"/>
  <c r="EH31" i="9"/>
  <c r="EI31" i="9" s="1"/>
  <c r="EH32" i="9"/>
  <c r="EI32" i="9" s="1"/>
  <c r="EH34" i="9"/>
  <c r="EI34" i="9" s="1"/>
  <c r="EH36" i="9"/>
  <c r="EI36" i="9" s="1"/>
  <c r="EH37" i="9"/>
  <c r="EI37" i="9" s="1"/>
  <c r="EH38" i="9"/>
  <c r="EI38" i="9" s="1"/>
  <c r="EH39" i="9"/>
  <c r="EI39" i="9" s="1"/>
  <c r="EH40" i="9"/>
  <c r="EI40" i="9" s="1"/>
  <c r="EH41" i="9"/>
  <c r="EI41" i="9" s="1"/>
  <c r="EH42" i="9"/>
  <c r="EI42" i="9" s="1"/>
  <c r="EH43" i="9"/>
  <c r="EI43" i="9" s="1"/>
  <c r="EH44" i="9"/>
  <c r="EI44" i="9" s="1"/>
  <c r="EH45" i="9"/>
  <c r="EI45" i="9" s="1"/>
  <c r="EH46" i="9"/>
  <c r="EI46" i="9" s="1"/>
  <c r="EH47" i="9"/>
  <c r="EI47" i="9" s="1"/>
  <c r="EH48" i="9"/>
  <c r="EI48" i="9" s="1"/>
  <c r="EH49" i="9"/>
  <c r="EI49" i="9" s="1"/>
  <c r="EH50" i="9"/>
  <c r="EI50" i="9" s="1"/>
  <c r="EH51" i="9"/>
  <c r="EI51" i="9" s="1"/>
  <c r="EH52" i="9"/>
  <c r="EI52" i="9" s="1"/>
  <c r="EH53" i="9"/>
  <c r="EI53" i="9" s="1"/>
  <c r="EH54" i="9"/>
  <c r="EI54" i="9" s="1"/>
  <c r="EH55" i="9"/>
  <c r="EI55" i="9" s="1"/>
  <c r="EH56" i="9"/>
  <c r="EI56" i="9" s="1"/>
  <c r="EH57" i="9"/>
  <c r="EI57" i="9" s="1"/>
  <c r="EH58" i="9"/>
  <c r="EI58" i="9" s="1"/>
  <c r="EH59" i="9"/>
  <c r="EI59" i="9" s="1"/>
  <c r="EH60" i="9"/>
  <c r="EI60" i="9" s="1"/>
  <c r="EH61" i="9"/>
  <c r="EI61" i="9" s="1"/>
  <c r="EH62" i="9"/>
  <c r="EI62" i="9" s="1"/>
  <c r="EH63" i="9"/>
  <c r="EI63" i="9" s="1"/>
  <c r="EH64" i="9"/>
  <c r="EI64" i="9" s="1"/>
  <c r="EH65" i="9"/>
  <c r="EI65" i="9" s="1"/>
  <c r="EH66" i="9"/>
  <c r="EI66" i="9" s="1"/>
  <c r="EH67" i="9"/>
  <c r="EI67" i="9" s="1"/>
  <c r="EH68" i="9"/>
  <c r="EI68" i="9" s="1"/>
  <c r="EH69" i="9"/>
  <c r="EI69" i="9" s="1"/>
  <c r="EH70" i="9"/>
  <c r="EI70" i="9" s="1"/>
  <c r="EH71" i="9"/>
  <c r="EI71" i="9" s="1"/>
  <c r="EH72" i="9"/>
  <c r="EI72" i="9" s="1"/>
  <c r="EH73" i="9"/>
  <c r="EI73" i="9" s="1"/>
  <c r="EH74" i="9"/>
  <c r="EI74" i="9" s="1"/>
  <c r="EH75" i="9"/>
  <c r="EI75" i="9" s="1"/>
  <c r="EH76" i="9"/>
  <c r="EI76" i="9" s="1"/>
  <c r="EH77" i="9"/>
  <c r="EI77" i="9" s="1"/>
  <c r="EH78" i="9"/>
  <c r="EI78" i="9" s="1"/>
  <c r="EH79" i="9"/>
  <c r="EI79" i="9" s="1"/>
  <c r="EH80" i="9"/>
  <c r="EI80" i="9" s="1"/>
  <c r="EH81" i="9"/>
  <c r="EI81" i="9" s="1"/>
  <c r="EH82" i="9"/>
  <c r="EI82" i="9" s="1"/>
  <c r="EH83" i="9"/>
  <c r="EI83" i="9" s="1"/>
  <c r="EH84" i="9"/>
  <c r="EI84" i="9" s="1"/>
  <c r="EH85" i="9"/>
  <c r="EI85" i="9" s="1"/>
  <c r="EH86" i="9"/>
  <c r="EI86" i="9" s="1"/>
  <c r="EH87" i="9"/>
  <c r="EI87" i="9" s="1"/>
  <c r="EH88" i="9"/>
  <c r="EI88" i="9" s="1"/>
  <c r="EH89" i="9"/>
  <c r="EI89" i="9" s="1"/>
  <c r="EH90" i="9"/>
  <c r="EI90" i="9" s="1"/>
  <c r="EH91" i="9"/>
  <c r="EI91" i="9" s="1"/>
  <c r="EH92" i="9"/>
  <c r="EI92" i="9" s="1"/>
  <c r="EH93" i="9"/>
  <c r="EI93" i="9" s="1"/>
  <c r="EH94" i="9"/>
  <c r="EI94" i="9" s="1"/>
  <c r="EH95" i="9"/>
  <c r="EI95" i="9" s="1"/>
  <c r="EH96" i="9"/>
  <c r="EI96" i="9" s="1"/>
  <c r="EH97" i="9"/>
  <c r="EI97" i="9" s="1"/>
  <c r="EH98" i="9"/>
  <c r="EI98" i="9" s="1"/>
  <c r="EH99" i="9"/>
  <c r="EI99" i="9" s="1"/>
  <c r="EH100" i="9"/>
  <c r="EI100" i="9" s="1"/>
  <c r="EH101" i="9"/>
  <c r="EI101" i="9" s="1"/>
  <c r="EH102" i="9"/>
  <c r="EI102" i="9" s="1"/>
  <c r="EH103" i="9"/>
  <c r="EI103" i="9" s="1"/>
  <c r="EH104" i="9"/>
  <c r="EI104" i="9" s="1"/>
  <c r="EH105" i="9"/>
  <c r="EI105" i="9" s="1"/>
  <c r="EH106" i="9"/>
  <c r="EI106" i="9" s="1"/>
  <c r="EH107" i="9"/>
  <c r="EI107" i="9" s="1"/>
  <c r="EH108" i="9"/>
  <c r="EI108" i="9" s="1"/>
  <c r="EH109" i="9"/>
  <c r="EI109" i="9" s="1"/>
  <c r="B160" i="8"/>
  <c r="AY120" i="8"/>
  <c r="AX120" i="8"/>
  <c r="AW120" i="8"/>
  <c r="AW36" i="8"/>
  <c r="AX36" i="8" s="1"/>
  <c r="AW37" i="8"/>
  <c r="AX37" i="8" s="1"/>
  <c r="AW38" i="8"/>
  <c r="AX38" i="8"/>
  <c r="AW39" i="8"/>
  <c r="AX39" i="8"/>
  <c r="AW40" i="8"/>
  <c r="AX40" i="8" s="1"/>
  <c r="AW41" i="8"/>
  <c r="AX41" i="8" s="1"/>
  <c r="AW42" i="8"/>
  <c r="AX42" i="8"/>
  <c r="AW43" i="8"/>
  <c r="AX43" i="8"/>
  <c r="AW44" i="8"/>
  <c r="AX44" i="8" s="1"/>
  <c r="AW45" i="8"/>
  <c r="AX45" i="8" s="1"/>
  <c r="AW46" i="8"/>
  <c r="AX46" i="8"/>
  <c r="AW47" i="8"/>
  <c r="AX47" i="8"/>
  <c r="AW48" i="8"/>
  <c r="AX48" i="8" s="1"/>
  <c r="AW49" i="8"/>
  <c r="AX49" i="8" s="1"/>
  <c r="AW50" i="8"/>
  <c r="AX50" i="8"/>
  <c r="AW51" i="8"/>
  <c r="AX51" i="8"/>
  <c r="AW52" i="8"/>
  <c r="AX52" i="8" s="1"/>
  <c r="AW53" i="8"/>
  <c r="AX53" i="8" s="1"/>
  <c r="AW54" i="8"/>
  <c r="AX54" i="8"/>
  <c r="AW55" i="8"/>
  <c r="AX55" i="8"/>
  <c r="AW56" i="8"/>
  <c r="AX56" i="8" s="1"/>
  <c r="AW57" i="8"/>
  <c r="AX57" i="8" s="1"/>
  <c r="AW58" i="8"/>
  <c r="AX58" i="8"/>
  <c r="AW59" i="8"/>
  <c r="AX59" i="8"/>
  <c r="AW60" i="8"/>
  <c r="AX60" i="8" s="1"/>
  <c r="AW61" i="8"/>
  <c r="AX61" i="8" s="1"/>
  <c r="AW62" i="8"/>
  <c r="AX62" i="8"/>
  <c r="AW63" i="8"/>
  <c r="AX63" i="8"/>
  <c r="AW64" i="8"/>
  <c r="AX64" i="8" s="1"/>
  <c r="AW65" i="8"/>
  <c r="AX65" i="8" s="1"/>
  <c r="AW66" i="8"/>
  <c r="AX66" i="8"/>
  <c r="AW67" i="8"/>
  <c r="AX67" i="8"/>
  <c r="AW68" i="8"/>
  <c r="AX68" i="8" s="1"/>
  <c r="AW69" i="8"/>
  <c r="AX69" i="8" s="1"/>
  <c r="AW70" i="8"/>
  <c r="AX70" i="8"/>
  <c r="AW71" i="8"/>
  <c r="AX71" i="8"/>
  <c r="AW72" i="8"/>
  <c r="AX72" i="8" s="1"/>
  <c r="AW73" i="8"/>
  <c r="AX73" i="8" s="1"/>
  <c r="AW74" i="8"/>
  <c r="AX74" i="8"/>
  <c r="AW75" i="8"/>
  <c r="AX75" i="8"/>
  <c r="AW76" i="8"/>
  <c r="AX76" i="8" s="1"/>
  <c r="AW77" i="8"/>
  <c r="AX77" i="8" s="1"/>
  <c r="AW78" i="8"/>
  <c r="AX78" i="8"/>
  <c r="AW79" i="8"/>
  <c r="AX79" i="8"/>
  <c r="AW80" i="8"/>
  <c r="AX80" i="8" s="1"/>
  <c r="AW81" i="8"/>
  <c r="AX81" i="8" s="1"/>
  <c r="AW82" i="8"/>
  <c r="AX82" i="8"/>
  <c r="AW83" i="8"/>
  <c r="AX83" i="8"/>
  <c r="AW84" i="8"/>
  <c r="AX84" i="8" s="1"/>
  <c r="AW85" i="8"/>
  <c r="AX85" i="8" s="1"/>
  <c r="AW86" i="8"/>
  <c r="AX86" i="8"/>
  <c r="AW87" i="8"/>
  <c r="AX87" i="8"/>
  <c r="AW88" i="8"/>
  <c r="AX88" i="8" s="1"/>
  <c r="AW89" i="8"/>
  <c r="AX89" i="8" s="1"/>
  <c r="AW90" i="8"/>
  <c r="AX90" i="8"/>
  <c r="AW91" i="8"/>
  <c r="AX91" i="8"/>
  <c r="AW92" i="8"/>
  <c r="AX92" i="8" s="1"/>
  <c r="AW93" i="8"/>
  <c r="AX93" i="8" s="1"/>
  <c r="AW94" i="8"/>
  <c r="AX94" i="8"/>
  <c r="AW95" i="8"/>
  <c r="AX95" i="8"/>
  <c r="AW96" i="8"/>
  <c r="AX96" i="8" s="1"/>
  <c r="AW97" i="8"/>
  <c r="AX97" i="8" s="1"/>
  <c r="AW98" i="8"/>
  <c r="AX98" i="8"/>
  <c r="AW99" i="8"/>
  <c r="AX99" i="8"/>
  <c r="AW100" i="8"/>
  <c r="AX100" i="8" s="1"/>
  <c r="AW101" i="8"/>
  <c r="AX101" i="8" s="1"/>
  <c r="AW102" i="8"/>
  <c r="AX102" i="8"/>
  <c r="AW103" i="8"/>
  <c r="AX103" i="8"/>
  <c r="AW104" i="8"/>
  <c r="AX104" i="8" s="1"/>
  <c r="AW105" i="8"/>
  <c r="AX105" i="8" s="1"/>
  <c r="AW106" i="8"/>
  <c r="AX106" i="8"/>
  <c r="AW107" i="8"/>
  <c r="AX107" i="8"/>
  <c r="AW108" i="8"/>
  <c r="AX108" i="8" s="1"/>
  <c r="AW109" i="8"/>
  <c r="AX109" i="8" s="1"/>
  <c r="AW110" i="8"/>
  <c r="AX110" i="8"/>
  <c r="AW111" i="8"/>
  <c r="AX111" i="8"/>
  <c r="AW112" i="8"/>
  <c r="AX112" i="8" s="1"/>
  <c r="AW113" i="8"/>
  <c r="AX113" i="8" s="1"/>
  <c r="AW114" i="8"/>
  <c r="AX114" i="8"/>
  <c r="AW115" i="8"/>
  <c r="AX115" i="8"/>
  <c r="AW116" i="8"/>
  <c r="AX116" i="8" s="1"/>
  <c r="AW117" i="8"/>
  <c r="AX117" i="8" s="1"/>
  <c r="AW118" i="8"/>
  <c r="AX118" i="8"/>
  <c r="AW119" i="8"/>
  <c r="AX119" i="8"/>
  <c r="AX35" i="8"/>
  <c r="AW35" i="8"/>
  <c r="B112" i="9"/>
  <c r="EF110" i="9"/>
  <c r="ED26" i="9"/>
  <c r="EE26" i="9"/>
  <c r="EF26" i="9"/>
  <c r="ED27" i="9"/>
  <c r="EE27" i="9"/>
  <c r="EF27" i="9"/>
  <c r="ED28" i="9"/>
  <c r="EE28" i="9"/>
  <c r="EF28" i="9"/>
  <c r="ED29" i="9"/>
  <c r="EE29" i="9"/>
  <c r="EF29" i="9"/>
  <c r="ED30" i="9"/>
  <c r="EE30" i="9"/>
  <c r="EF30" i="9"/>
  <c r="ED31" i="9"/>
  <c r="EE31" i="9"/>
  <c r="EF31" i="9"/>
  <c r="ED32" i="9"/>
  <c r="EE32" i="9"/>
  <c r="EF32" i="9"/>
  <c r="ED33" i="9"/>
  <c r="EH33" i="9" s="1"/>
  <c r="EI33" i="9" s="1"/>
  <c r="EE33" i="9"/>
  <c r="EF33" i="9"/>
  <c r="ED34" i="9"/>
  <c r="EE34" i="9"/>
  <c r="EF34" i="9"/>
  <c r="ED35" i="9"/>
  <c r="EH35" i="9" s="1"/>
  <c r="EI35" i="9" s="1"/>
  <c r="EE35" i="9"/>
  <c r="EF35" i="9"/>
  <c r="ED36" i="9"/>
  <c r="EE36" i="9"/>
  <c r="EF36" i="9"/>
  <c r="ED37" i="9"/>
  <c r="EE37" i="9"/>
  <c r="EF37" i="9"/>
  <c r="ED38" i="9"/>
  <c r="EE38" i="9"/>
  <c r="EF38" i="9"/>
  <c r="ED39" i="9"/>
  <c r="EE39" i="9"/>
  <c r="EF39" i="9"/>
  <c r="ED40" i="9"/>
  <c r="EE40" i="9"/>
  <c r="EF40" i="9"/>
  <c r="ED41" i="9"/>
  <c r="EE41" i="9"/>
  <c r="EF41" i="9"/>
  <c r="ED42" i="9"/>
  <c r="EE42" i="9"/>
  <c r="EF42" i="9"/>
  <c r="ED43" i="9"/>
  <c r="EE43" i="9"/>
  <c r="EF43" i="9"/>
  <c r="ED44" i="9"/>
  <c r="EE44" i="9"/>
  <c r="EF44" i="9"/>
  <c r="ED45" i="9"/>
  <c r="EE45" i="9"/>
  <c r="EF45" i="9"/>
  <c r="ED46" i="9"/>
  <c r="EE46" i="9"/>
  <c r="EF46" i="9"/>
  <c r="ED47" i="9"/>
  <c r="EE47" i="9"/>
  <c r="EF47" i="9"/>
  <c r="ED48" i="9"/>
  <c r="EE48" i="9"/>
  <c r="EF48" i="9"/>
  <c r="ED49" i="9"/>
  <c r="EE49" i="9"/>
  <c r="EF49" i="9"/>
  <c r="ED50" i="9"/>
  <c r="EE50" i="9"/>
  <c r="EF50" i="9"/>
  <c r="ED51" i="9"/>
  <c r="EE51" i="9"/>
  <c r="EF51" i="9"/>
  <c r="ED52" i="9"/>
  <c r="EE52" i="9"/>
  <c r="EF52" i="9"/>
  <c r="ED53" i="9"/>
  <c r="EE53" i="9"/>
  <c r="EF53" i="9"/>
  <c r="ED54" i="9"/>
  <c r="EE54" i="9"/>
  <c r="EF54" i="9"/>
  <c r="ED55" i="9"/>
  <c r="EE55" i="9"/>
  <c r="EF55" i="9"/>
  <c r="ED56" i="9"/>
  <c r="EE56" i="9"/>
  <c r="EF56" i="9"/>
  <c r="ED57" i="9"/>
  <c r="EE57" i="9"/>
  <c r="EF57" i="9"/>
  <c r="ED58" i="9"/>
  <c r="EE58" i="9"/>
  <c r="EF58" i="9"/>
  <c r="ED59" i="9"/>
  <c r="EE59" i="9"/>
  <c r="EF59" i="9"/>
  <c r="ED60" i="9"/>
  <c r="EE60" i="9"/>
  <c r="EF60" i="9"/>
  <c r="ED61" i="9"/>
  <c r="EE61" i="9"/>
  <c r="EF61" i="9"/>
  <c r="ED62" i="9"/>
  <c r="EE62" i="9"/>
  <c r="EF62" i="9"/>
  <c r="ED63" i="9"/>
  <c r="EE63" i="9"/>
  <c r="EF63" i="9"/>
  <c r="ED64" i="9"/>
  <c r="EE64" i="9"/>
  <c r="EF64" i="9"/>
  <c r="ED65" i="9"/>
  <c r="EE65" i="9"/>
  <c r="EF65" i="9"/>
  <c r="ED66" i="9"/>
  <c r="EE66" i="9"/>
  <c r="EF66" i="9"/>
  <c r="ED67" i="9"/>
  <c r="EE67" i="9"/>
  <c r="EF67" i="9"/>
  <c r="ED68" i="9"/>
  <c r="EE68" i="9"/>
  <c r="EF68" i="9"/>
  <c r="ED69" i="9"/>
  <c r="EE69" i="9"/>
  <c r="EF69" i="9"/>
  <c r="ED70" i="9"/>
  <c r="EE70" i="9"/>
  <c r="EF70" i="9"/>
  <c r="ED71" i="9"/>
  <c r="EE71" i="9"/>
  <c r="EF71" i="9"/>
  <c r="ED72" i="9"/>
  <c r="EE72" i="9"/>
  <c r="EF72" i="9"/>
  <c r="ED73" i="9"/>
  <c r="EE73" i="9"/>
  <c r="EF73" i="9"/>
  <c r="ED74" i="9"/>
  <c r="EE74" i="9"/>
  <c r="EF74" i="9"/>
  <c r="ED75" i="9"/>
  <c r="EE75" i="9"/>
  <c r="EF75" i="9"/>
  <c r="ED76" i="9"/>
  <c r="EE76" i="9"/>
  <c r="EF76" i="9"/>
  <c r="ED77" i="9"/>
  <c r="EE77" i="9"/>
  <c r="EF77" i="9"/>
  <c r="ED78" i="9"/>
  <c r="EE78" i="9"/>
  <c r="EF78" i="9"/>
  <c r="ED79" i="9"/>
  <c r="EE79" i="9"/>
  <c r="EF79" i="9"/>
  <c r="ED80" i="9"/>
  <c r="EE80" i="9"/>
  <c r="EF80" i="9"/>
  <c r="ED81" i="9"/>
  <c r="EE81" i="9"/>
  <c r="EF81" i="9"/>
  <c r="ED82" i="9"/>
  <c r="EE82" i="9"/>
  <c r="EF82" i="9"/>
  <c r="ED83" i="9"/>
  <c r="EE83" i="9"/>
  <c r="EF83" i="9"/>
  <c r="ED84" i="9"/>
  <c r="EE84" i="9"/>
  <c r="EF84" i="9"/>
  <c r="ED85" i="9"/>
  <c r="EE85" i="9"/>
  <c r="EF85" i="9"/>
  <c r="ED86" i="9"/>
  <c r="EE86" i="9"/>
  <c r="EF86" i="9"/>
  <c r="ED87" i="9"/>
  <c r="EE87" i="9"/>
  <c r="EF87" i="9"/>
  <c r="ED88" i="9"/>
  <c r="EE88" i="9"/>
  <c r="EF88" i="9"/>
  <c r="ED89" i="9"/>
  <c r="EE89" i="9"/>
  <c r="EF89" i="9"/>
  <c r="ED90" i="9"/>
  <c r="EE90" i="9"/>
  <c r="EF90" i="9"/>
  <c r="ED91" i="9"/>
  <c r="EE91" i="9"/>
  <c r="EF91" i="9"/>
  <c r="ED92" i="9"/>
  <c r="EE92" i="9"/>
  <c r="EF92" i="9"/>
  <c r="ED93" i="9"/>
  <c r="EE93" i="9"/>
  <c r="EF93" i="9"/>
  <c r="ED94" i="9"/>
  <c r="EE94" i="9"/>
  <c r="EF94" i="9"/>
  <c r="ED95" i="9"/>
  <c r="EE95" i="9"/>
  <c r="EF95" i="9"/>
  <c r="ED96" i="9"/>
  <c r="EE96" i="9"/>
  <c r="EF96" i="9"/>
  <c r="ED97" i="9"/>
  <c r="EE97" i="9"/>
  <c r="EF97" i="9"/>
  <c r="ED98" i="9"/>
  <c r="EE98" i="9"/>
  <c r="EF98" i="9"/>
  <c r="ED99" i="9"/>
  <c r="EE99" i="9"/>
  <c r="EF99" i="9"/>
  <c r="ED100" i="9"/>
  <c r="EE100" i="9"/>
  <c r="EF100" i="9"/>
  <c r="ED101" i="9"/>
  <c r="EE101" i="9"/>
  <c r="EF101" i="9"/>
  <c r="ED102" i="9"/>
  <c r="EE102" i="9"/>
  <c r="EF102" i="9"/>
  <c r="ED103" i="9"/>
  <c r="EE103" i="9"/>
  <c r="EF103" i="9"/>
  <c r="ED104" i="9"/>
  <c r="EE104" i="9"/>
  <c r="EF104" i="9"/>
  <c r="ED105" i="9"/>
  <c r="EE105" i="9"/>
  <c r="EF105" i="9"/>
  <c r="ED106" i="9"/>
  <c r="EE106" i="9"/>
  <c r="EF106" i="9"/>
  <c r="ED107" i="9"/>
  <c r="EE107" i="9"/>
  <c r="EF107" i="9"/>
  <c r="ED108" i="9"/>
  <c r="EE108" i="9"/>
  <c r="EF108" i="9"/>
  <c r="ED109" i="9"/>
  <c r="EE109" i="9"/>
  <c r="EF109" i="9"/>
  <c r="EF25" i="9"/>
  <c r="EE25" i="9"/>
  <c r="ED25" i="9"/>
  <c r="AG66" i="11" l="1"/>
  <c r="BM66" i="11" s="1"/>
  <c r="BN66" i="11" s="1"/>
  <c r="D216" i="11"/>
  <c r="AG74" i="11"/>
  <c r="BM74" i="11" s="1"/>
  <c r="BN74" i="11" s="1"/>
  <c r="D168" i="11"/>
  <c r="D176" i="11"/>
  <c r="AG87" i="10"/>
  <c r="AQ87" i="10" s="1"/>
  <c r="AR87" i="10" s="1"/>
  <c r="AG79" i="10"/>
  <c r="AQ79" i="10" s="1"/>
  <c r="AR79" i="10" s="1"/>
  <c r="AG63" i="10"/>
  <c r="AQ63" i="10" s="1"/>
  <c r="AR63" i="10" s="1"/>
  <c r="AG55" i="10"/>
  <c r="AQ55" i="10" s="1"/>
  <c r="AR55" i="10" s="1"/>
  <c r="AG47" i="10"/>
  <c r="AQ47" i="10" s="1"/>
  <c r="AR47" i="10" s="1"/>
  <c r="AG31" i="10"/>
  <c r="AQ31" i="10" s="1"/>
  <c r="AR31" i="10" s="1"/>
  <c r="AG94" i="10"/>
  <c r="AQ94" i="10" s="1"/>
  <c r="AR94" i="10" s="1"/>
  <c r="AG78" i="10"/>
  <c r="AQ78" i="10" s="1"/>
  <c r="AR78" i="10" s="1"/>
  <c r="AG70" i="10"/>
  <c r="AQ70" i="10" s="1"/>
  <c r="AR70" i="10" s="1"/>
  <c r="AG62" i="10"/>
  <c r="AQ62" i="10" s="1"/>
  <c r="AR62" i="10" s="1"/>
  <c r="AG46" i="10"/>
  <c r="AQ46" i="10" s="1"/>
  <c r="AR46" i="10" s="1"/>
  <c r="AG38" i="10"/>
  <c r="AQ38" i="10" s="1"/>
  <c r="AR38" i="10" s="1"/>
  <c r="AG30" i="10"/>
  <c r="AQ30" i="10" s="1"/>
  <c r="BS147" i="11"/>
  <c r="BP147" i="11"/>
  <c r="BR147" i="11" s="1"/>
  <c r="B280" i="11" s="1"/>
  <c r="ED110" i="9"/>
  <c r="EE110" i="9"/>
  <c r="AG139" i="11"/>
  <c r="BM139" i="11" s="1"/>
  <c r="BN139" i="11" s="1"/>
  <c r="AG131" i="11"/>
  <c r="BM131" i="11" s="1"/>
  <c r="BN131" i="11" s="1"/>
  <c r="AG123" i="11"/>
  <c r="BM123" i="11" s="1"/>
  <c r="BN123" i="11" s="1"/>
  <c r="AG115" i="11"/>
  <c r="BM115" i="11" s="1"/>
  <c r="BN115" i="11" s="1"/>
  <c r="AG107" i="11"/>
  <c r="BM107" i="11" s="1"/>
  <c r="BN107" i="11" s="1"/>
  <c r="AG99" i="11"/>
  <c r="BM99" i="11" s="1"/>
  <c r="BN99" i="11" s="1"/>
  <c r="AG91" i="11"/>
  <c r="BM91" i="11" s="1"/>
  <c r="BN91" i="11" s="1"/>
  <c r="AG83" i="11"/>
  <c r="BM83" i="11" s="1"/>
  <c r="BN83" i="11" s="1"/>
  <c r="AG75" i="11"/>
  <c r="BM75" i="11" s="1"/>
  <c r="BN75" i="11" s="1"/>
  <c r="AG67" i="11"/>
  <c r="BM67" i="11" s="1"/>
  <c r="BN67" i="11" s="1"/>
  <c r="AG59" i="11"/>
  <c r="BM59" i="11" s="1"/>
  <c r="BN59" i="11" s="1"/>
  <c r="AG51" i="11"/>
  <c r="BM51" i="11" s="1"/>
  <c r="BN51" i="11" s="1"/>
  <c r="AG43" i="11"/>
  <c r="BM43" i="11" s="1"/>
  <c r="BN43" i="11" s="1"/>
  <c r="AG35" i="11"/>
  <c r="BM35" i="11" s="1"/>
  <c r="BN35" i="11" s="1"/>
  <c r="AR23" i="10"/>
  <c r="EH25" i="9"/>
  <c r="EG25" i="9"/>
  <c r="EG27" i="9"/>
  <c r="EG31" i="9"/>
  <c r="EG37" i="9"/>
  <c r="EG39" i="9"/>
  <c r="EG41" i="9"/>
  <c r="EG45" i="9"/>
  <c r="EG51" i="9"/>
  <c r="EG57" i="9"/>
  <c r="EG61" i="9"/>
  <c r="EG63" i="9"/>
  <c r="EG69" i="9"/>
  <c r="EG73" i="9"/>
  <c r="EG77" i="9"/>
  <c r="EG81" i="9"/>
  <c r="EG87" i="9"/>
  <c r="EG91" i="9"/>
  <c r="EG95" i="9"/>
  <c r="EG99" i="9"/>
  <c r="EG103" i="9"/>
  <c r="EG107" i="9"/>
  <c r="EG30" i="9"/>
  <c r="EG34" i="9"/>
  <c r="EG40" i="9"/>
  <c r="EG46" i="9"/>
  <c r="EG52" i="9"/>
  <c r="EG58" i="9"/>
  <c r="EG66" i="9"/>
  <c r="EG70" i="9"/>
  <c r="EG78" i="9"/>
  <c r="EG86" i="9"/>
  <c r="EG90" i="9"/>
  <c r="EG98" i="9"/>
  <c r="EG104" i="9"/>
  <c r="EG29" i="9"/>
  <c r="EG67" i="9"/>
  <c r="EG83" i="9"/>
  <c r="EG93" i="9"/>
  <c r="EG105" i="9"/>
  <c r="EG28" i="9"/>
  <c r="EG32" i="9"/>
  <c r="EG38" i="9"/>
  <c r="EG42" i="9"/>
  <c r="EG44" i="9"/>
  <c r="EG50" i="9"/>
  <c r="EG54" i="9"/>
  <c r="EG60" i="9"/>
  <c r="EG62" i="9"/>
  <c r="EG68" i="9"/>
  <c r="EG72" i="9"/>
  <c r="EG76" i="9"/>
  <c r="EG80" i="9"/>
  <c r="EG84" i="9"/>
  <c r="EG88" i="9"/>
  <c r="EG94" i="9"/>
  <c r="EG96" i="9"/>
  <c r="EG102" i="9"/>
  <c r="EG106" i="9"/>
  <c r="EG35" i="9"/>
  <c r="EG43" i="9"/>
  <c r="EG47" i="9"/>
  <c r="EG49" i="9"/>
  <c r="EG55" i="9"/>
  <c r="EG59" i="9"/>
  <c r="EG65" i="9"/>
  <c r="EG71" i="9"/>
  <c r="EG75" i="9"/>
  <c r="EG79" i="9"/>
  <c r="EG85" i="9"/>
  <c r="EG89" i="9"/>
  <c r="EG97" i="9"/>
  <c r="EG101" i="9"/>
  <c r="EG109" i="9"/>
  <c r="EG26" i="9"/>
  <c r="EG36" i="9"/>
  <c r="EG48" i="9"/>
  <c r="EG56" i="9"/>
  <c r="EG64" i="9"/>
  <c r="EG74" i="9"/>
  <c r="EG82" i="9"/>
  <c r="EG92" i="9"/>
  <c r="EG100" i="9"/>
  <c r="EG108" i="9"/>
  <c r="EG33" i="9"/>
  <c r="EG53" i="9"/>
  <c r="BQ63" i="11"/>
  <c r="BM147" i="11"/>
  <c r="BO147" i="11" s="1"/>
  <c r="B277" i="11" s="1"/>
  <c r="AP147" i="11"/>
  <c r="AQ147" i="11"/>
  <c r="AJ147" i="11"/>
  <c r="BD147" i="11"/>
  <c r="AS147" i="11"/>
  <c r="BP27" i="11"/>
  <c r="BQ27" i="11" s="1"/>
  <c r="BA147" i="11"/>
  <c r="AT147" i="11"/>
  <c r="AL34" i="11"/>
  <c r="AX34" i="11"/>
  <c r="AN34" i="11"/>
  <c r="B279" i="11" s="1"/>
  <c r="AU33" i="10"/>
  <c r="AU143" i="10"/>
  <c r="AN143" i="10"/>
  <c r="AM143" i="10"/>
  <c r="AR30" i="10" l="1"/>
  <c r="AQ143" i="10"/>
  <c r="AS143" i="10" s="1"/>
  <c r="B147" i="10" s="1"/>
  <c r="AG143" i="10"/>
  <c r="BU147" i="11"/>
  <c r="B282" i="11" s="1"/>
  <c r="BT147" i="11"/>
  <c r="BE148" i="11"/>
  <c r="BQ147" i="11"/>
  <c r="BN147" i="11"/>
  <c r="AR143" i="10"/>
  <c r="EI25" i="9"/>
  <c r="EH110" i="9"/>
  <c r="EG110" i="9"/>
  <c r="B116" i="9" s="1"/>
  <c r="D26" i="9"/>
  <c r="D27" i="9"/>
  <c r="D28" i="9"/>
  <c r="D29" i="9"/>
  <c r="D30" i="9"/>
  <c r="D31" i="9"/>
  <c r="D32" i="9"/>
  <c r="D33" i="9"/>
  <c r="D34" i="9"/>
  <c r="D35" i="9"/>
  <c r="D36" i="9"/>
  <c r="D37" i="9"/>
  <c r="D38" i="9"/>
  <c r="D39" i="9"/>
  <c r="D40" i="9"/>
  <c r="D41" i="9"/>
  <c r="D42" i="9"/>
  <c r="D43" i="9"/>
  <c r="D44" i="9"/>
  <c r="D45" i="9"/>
  <c r="D46" i="9"/>
  <c r="D47" i="9"/>
  <c r="D48" i="9"/>
  <c r="D49" i="9"/>
  <c r="D50" i="9"/>
  <c r="D51" i="9"/>
  <c r="D52" i="9"/>
  <c r="D53" i="9"/>
  <c r="D54" i="9"/>
  <c r="D55" i="9"/>
  <c r="D56" i="9"/>
  <c r="D57" i="9"/>
  <c r="D58" i="9"/>
  <c r="D59" i="9"/>
  <c r="D60" i="9"/>
  <c r="D61" i="9"/>
  <c r="D62" i="9"/>
  <c r="D63" i="9"/>
  <c r="D64" i="9"/>
  <c r="D65" i="9"/>
  <c r="D66" i="9"/>
  <c r="D67" i="9"/>
  <c r="D68" i="9"/>
  <c r="D69" i="9"/>
  <c r="D70" i="9"/>
  <c r="D71" i="9"/>
  <c r="D72" i="9"/>
  <c r="D73" i="9"/>
  <c r="D74" i="9"/>
  <c r="D75" i="9"/>
  <c r="D76" i="9"/>
  <c r="D77" i="9"/>
  <c r="D78" i="9"/>
  <c r="D79" i="9"/>
  <c r="D80" i="9"/>
  <c r="D81" i="9"/>
  <c r="D82" i="9"/>
  <c r="D83" i="9"/>
  <c r="D84" i="9"/>
  <c r="D85" i="9"/>
  <c r="D86" i="9"/>
  <c r="D87" i="9"/>
  <c r="D88" i="9"/>
  <c r="D89" i="9"/>
  <c r="D90" i="9"/>
  <c r="D91" i="9"/>
  <c r="D92" i="9"/>
  <c r="D93" i="9"/>
  <c r="D94" i="9"/>
  <c r="D95" i="9"/>
  <c r="D96" i="9"/>
  <c r="D97" i="9"/>
  <c r="D98" i="9"/>
  <c r="D99" i="9"/>
  <c r="D100" i="9"/>
  <c r="D101" i="9"/>
  <c r="D102" i="9"/>
  <c r="D103" i="9"/>
  <c r="D104" i="9"/>
  <c r="D105" i="9"/>
  <c r="D106" i="9"/>
  <c r="D107" i="9"/>
  <c r="D108" i="9"/>
  <c r="D109" i="9"/>
  <c r="D35" i="8"/>
  <c r="B165" i="8"/>
  <c r="B164" i="8"/>
  <c r="B163" i="8"/>
  <c r="B162" i="8"/>
  <c r="B161" i="8"/>
  <c r="B157" i="8"/>
  <c r="B122" i="8"/>
  <c r="AV120" i="8"/>
  <c r="AU120" i="8"/>
  <c r="AS120" i="8"/>
  <c r="AR120" i="8"/>
  <c r="AP120" i="8"/>
  <c r="B120" i="8" s="1"/>
  <c r="AO120" i="8"/>
  <c r="AN120" i="8"/>
  <c r="AM120" i="8"/>
  <c r="AL120" i="8"/>
  <c r="AK120" i="8"/>
  <c r="AJ120" i="8"/>
  <c r="AI120" i="8"/>
  <c r="AH120" i="8"/>
  <c r="AV35" i="8"/>
  <c r="AS35" i="8"/>
  <c r="AH35" i="8"/>
  <c r="AH36" i="8"/>
  <c r="AI36" i="8"/>
  <c r="AJ36" i="8"/>
  <c r="AK36" i="8"/>
  <c r="AL36" i="8"/>
  <c r="AM36" i="8"/>
  <c r="AN36" i="8"/>
  <c r="AO36" i="8" a="1"/>
  <c r="AO36" i="8" s="1"/>
  <c r="AQ36" i="8"/>
  <c r="AP36" i="8" s="1"/>
  <c r="AR36" i="8"/>
  <c r="AS36" i="8"/>
  <c r="AT36" i="8"/>
  <c r="AU36" i="8" s="1"/>
  <c r="AV36" i="8"/>
  <c r="AH37" i="8"/>
  <c r="AI37" i="8"/>
  <c r="AJ37" i="8"/>
  <c r="AK37" i="8"/>
  <c r="AL37" i="8"/>
  <c r="AM37" i="8"/>
  <c r="AN37" i="8"/>
  <c r="AO37" i="8" a="1"/>
  <c r="AO37" i="8" s="1"/>
  <c r="AQ37" i="8"/>
  <c r="AP37" i="8" s="1"/>
  <c r="AR37" i="8"/>
  <c r="AS37" i="8"/>
  <c r="AT37" i="8"/>
  <c r="AU37" i="8" s="1"/>
  <c r="AV37" i="8"/>
  <c r="AH38" i="8"/>
  <c r="AI38" i="8"/>
  <c r="AJ38" i="8"/>
  <c r="AK38" i="8"/>
  <c r="AL38" i="8"/>
  <c r="AM38" i="8"/>
  <c r="AN38" i="8"/>
  <c r="AO38" i="8" a="1"/>
  <c r="AO38" i="8" s="1"/>
  <c r="AQ38" i="8"/>
  <c r="AP38" i="8" s="1"/>
  <c r="AR38" i="8"/>
  <c r="AS38" i="8"/>
  <c r="AT38" i="8"/>
  <c r="AU38" i="8" s="1"/>
  <c r="AV38" i="8"/>
  <c r="AH39" i="8"/>
  <c r="AI39" i="8"/>
  <c r="AJ39" i="8"/>
  <c r="AK39" i="8"/>
  <c r="AL39" i="8"/>
  <c r="AM39" i="8"/>
  <c r="AN39" i="8"/>
  <c r="AO39" i="8" a="1"/>
  <c r="AO39" i="8" s="1"/>
  <c r="AQ39" i="8"/>
  <c r="AP39" i="8" s="1"/>
  <c r="AR39" i="8"/>
  <c r="AS39" i="8"/>
  <c r="AT39" i="8"/>
  <c r="AU39" i="8" s="1"/>
  <c r="AV39" i="8"/>
  <c r="AH40" i="8"/>
  <c r="AI40" i="8"/>
  <c r="AJ40" i="8"/>
  <c r="AK40" i="8"/>
  <c r="AL40" i="8"/>
  <c r="AM40" i="8"/>
  <c r="AN40" i="8"/>
  <c r="AO40" i="8" a="1"/>
  <c r="AO40" i="8" s="1"/>
  <c r="AQ40" i="8"/>
  <c r="AP40" i="8" s="1"/>
  <c r="AR40" i="8"/>
  <c r="AS40" i="8"/>
  <c r="AT40" i="8"/>
  <c r="AU40" i="8" s="1"/>
  <c r="AV40" i="8"/>
  <c r="AH41" i="8"/>
  <c r="AI41" i="8"/>
  <c r="AJ41" i="8"/>
  <c r="AK41" i="8"/>
  <c r="AL41" i="8"/>
  <c r="AM41" i="8"/>
  <c r="AN41" i="8"/>
  <c r="AO41" i="8" a="1"/>
  <c r="AO41" i="8" s="1"/>
  <c r="AQ41" i="8"/>
  <c r="AP41" i="8" s="1"/>
  <c r="AR41" i="8"/>
  <c r="AS41" i="8"/>
  <c r="AT41" i="8"/>
  <c r="AU41" i="8" s="1"/>
  <c r="AV41" i="8"/>
  <c r="AH42" i="8"/>
  <c r="AI42" i="8"/>
  <c r="AJ42" i="8"/>
  <c r="AK42" i="8"/>
  <c r="AL42" i="8"/>
  <c r="AM42" i="8"/>
  <c r="AN42" i="8"/>
  <c r="AO42" i="8" a="1"/>
  <c r="AO42" i="8" s="1"/>
  <c r="AQ42" i="8"/>
  <c r="AP42" i="8" s="1"/>
  <c r="AR42" i="8"/>
  <c r="AS42" i="8"/>
  <c r="AT42" i="8"/>
  <c r="AU42" i="8" s="1"/>
  <c r="AV42" i="8"/>
  <c r="AH43" i="8"/>
  <c r="AI43" i="8"/>
  <c r="AJ43" i="8"/>
  <c r="AK43" i="8"/>
  <c r="AL43" i="8"/>
  <c r="AM43" i="8"/>
  <c r="AN43" i="8"/>
  <c r="AO43" i="8" a="1"/>
  <c r="AO43" i="8" s="1"/>
  <c r="AQ43" i="8"/>
  <c r="AP43" i="8" s="1"/>
  <c r="AR43" i="8"/>
  <c r="AS43" i="8"/>
  <c r="AT43" i="8"/>
  <c r="AU43" i="8" s="1"/>
  <c r="AV43" i="8"/>
  <c r="AH44" i="8"/>
  <c r="AI44" i="8"/>
  <c r="AJ44" i="8"/>
  <c r="AK44" i="8"/>
  <c r="AL44" i="8"/>
  <c r="AM44" i="8"/>
  <c r="AN44" i="8"/>
  <c r="AO44" i="8" a="1"/>
  <c r="AO44" i="8" s="1"/>
  <c r="AQ44" i="8"/>
  <c r="AP44" i="8" s="1"/>
  <c r="AR44" i="8"/>
  <c r="AS44" i="8"/>
  <c r="AT44" i="8"/>
  <c r="AU44" i="8" s="1"/>
  <c r="AV44" i="8"/>
  <c r="AH45" i="8"/>
  <c r="AI45" i="8"/>
  <c r="AJ45" i="8"/>
  <c r="AK45" i="8"/>
  <c r="AL45" i="8"/>
  <c r="AM45" i="8"/>
  <c r="AN45" i="8"/>
  <c r="AO45" i="8" a="1"/>
  <c r="AO45" i="8" s="1"/>
  <c r="AQ45" i="8"/>
  <c r="AP45" i="8" s="1"/>
  <c r="AR45" i="8"/>
  <c r="AS45" i="8"/>
  <c r="AT45" i="8"/>
  <c r="AU45" i="8" s="1"/>
  <c r="AV45" i="8"/>
  <c r="AH46" i="8"/>
  <c r="AI46" i="8"/>
  <c r="AJ46" i="8"/>
  <c r="AK46" i="8"/>
  <c r="AL46" i="8"/>
  <c r="AM46" i="8"/>
  <c r="AN46" i="8"/>
  <c r="AO46" i="8" a="1"/>
  <c r="AO46" i="8" s="1"/>
  <c r="AQ46" i="8"/>
  <c r="AP46" i="8" s="1"/>
  <c r="AR46" i="8"/>
  <c r="AS46" i="8"/>
  <c r="AT46" i="8"/>
  <c r="AU46" i="8" s="1"/>
  <c r="AV46" i="8"/>
  <c r="AH47" i="8"/>
  <c r="AI47" i="8"/>
  <c r="AJ47" i="8"/>
  <c r="AK47" i="8"/>
  <c r="AL47" i="8"/>
  <c r="AM47" i="8"/>
  <c r="AN47" i="8"/>
  <c r="AO47" i="8" a="1"/>
  <c r="AO47" i="8" s="1"/>
  <c r="AQ47" i="8"/>
  <c r="AP47" i="8" s="1"/>
  <c r="AR47" i="8"/>
  <c r="AS47" i="8"/>
  <c r="AT47" i="8"/>
  <c r="AU47" i="8" s="1"/>
  <c r="AV47" i="8"/>
  <c r="AH48" i="8"/>
  <c r="AI48" i="8"/>
  <c r="AJ48" i="8"/>
  <c r="AK48" i="8"/>
  <c r="AL48" i="8"/>
  <c r="AM48" i="8"/>
  <c r="AN48" i="8"/>
  <c r="AO48" i="8" a="1"/>
  <c r="AO48" i="8" s="1"/>
  <c r="AQ48" i="8"/>
  <c r="AP48" i="8" s="1"/>
  <c r="AR48" i="8"/>
  <c r="AS48" i="8"/>
  <c r="AT48" i="8"/>
  <c r="AU48" i="8" s="1"/>
  <c r="AV48" i="8"/>
  <c r="AH49" i="8"/>
  <c r="AI49" i="8"/>
  <c r="AJ49" i="8"/>
  <c r="AK49" i="8"/>
  <c r="AL49" i="8"/>
  <c r="AM49" i="8"/>
  <c r="AN49" i="8"/>
  <c r="AO49" i="8" a="1"/>
  <c r="AO49" i="8" s="1"/>
  <c r="AQ49" i="8"/>
  <c r="AP49" i="8" s="1"/>
  <c r="AR49" i="8"/>
  <c r="AS49" i="8"/>
  <c r="AT49" i="8"/>
  <c r="AU49" i="8" s="1"/>
  <c r="AV49" i="8"/>
  <c r="AH50" i="8"/>
  <c r="AI50" i="8"/>
  <c r="AJ50" i="8"/>
  <c r="AK50" i="8"/>
  <c r="AL50" i="8"/>
  <c r="AM50" i="8"/>
  <c r="AN50" i="8"/>
  <c r="AO50" i="8" a="1"/>
  <c r="AO50" i="8" s="1"/>
  <c r="AQ50" i="8"/>
  <c r="AP50" i="8" s="1"/>
  <c r="AR50" i="8"/>
  <c r="AS50" i="8"/>
  <c r="AT50" i="8"/>
  <c r="AU50" i="8" s="1"/>
  <c r="AV50" i="8"/>
  <c r="AH51" i="8"/>
  <c r="AI51" i="8"/>
  <c r="AJ51" i="8"/>
  <c r="AK51" i="8"/>
  <c r="AL51" i="8"/>
  <c r="AM51" i="8"/>
  <c r="AN51" i="8"/>
  <c r="AO51" i="8" a="1"/>
  <c r="AO51" i="8" s="1"/>
  <c r="AQ51" i="8"/>
  <c r="AP51" i="8" s="1"/>
  <c r="AR51" i="8"/>
  <c r="AS51" i="8"/>
  <c r="AT51" i="8"/>
  <c r="AU51" i="8" s="1"/>
  <c r="AV51" i="8"/>
  <c r="AH52" i="8"/>
  <c r="AI52" i="8"/>
  <c r="AJ52" i="8"/>
  <c r="AK52" i="8"/>
  <c r="AL52" i="8"/>
  <c r="AM52" i="8"/>
  <c r="AN52" i="8"/>
  <c r="AO52" i="8" a="1"/>
  <c r="AO52" i="8" s="1"/>
  <c r="AQ52" i="8"/>
  <c r="AP52" i="8" s="1"/>
  <c r="AR52" i="8"/>
  <c r="AS52" i="8"/>
  <c r="AT52" i="8"/>
  <c r="AU52" i="8" s="1"/>
  <c r="AV52" i="8"/>
  <c r="AH53" i="8"/>
  <c r="AI53" i="8"/>
  <c r="AJ53" i="8"/>
  <c r="AK53" i="8"/>
  <c r="AL53" i="8"/>
  <c r="AM53" i="8"/>
  <c r="AN53" i="8"/>
  <c r="AO53" i="8" a="1"/>
  <c r="AO53" i="8" s="1"/>
  <c r="AQ53" i="8"/>
  <c r="AP53" i="8" s="1"/>
  <c r="AR53" i="8"/>
  <c r="AS53" i="8"/>
  <c r="AT53" i="8"/>
  <c r="AU53" i="8" s="1"/>
  <c r="AV53" i="8"/>
  <c r="AH54" i="8"/>
  <c r="AI54" i="8"/>
  <c r="AJ54" i="8"/>
  <c r="AK54" i="8"/>
  <c r="AL54" i="8"/>
  <c r="AM54" i="8"/>
  <c r="AN54" i="8"/>
  <c r="AO54" i="8" a="1"/>
  <c r="AO54" i="8" s="1"/>
  <c r="AQ54" i="8"/>
  <c r="AP54" i="8" s="1"/>
  <c r="AR54" i="8"/>
  <c r="AS54" i="8"/>
  <c r="AT54" i="8"/>
  <c r="AU54" i="8" s="1"/>
  <c r="AV54" i="8"/>
  <c r="AH55" i="8"/>
  <c r="AI55" i="8"/>
  <c r="AJ55" i="8"/>
  <c r="AK55" i="8"/>
  <c r="AL55" i="8"/>
  <c r="AM55" i="8"/>
  <c r="AN55" i="8"/>
  <c r="AO55" i="8" a="1"/>
  <c r="AO55" i="8" s="1"/>
  <c r="AQ55" i="8"/>
  <c r="AP55" i="8" s="1"/>
  <c r="AR55" i="8"/>
  <c r="AS55" i="8"/>
  <c r="AT55" i="8"/>
  <c r="AU55" i="8" s="1"/>
  <c r="AV55" i="8"/>
  <c r="AH56" i="8"/>
  <c r="AI56" i="8"/>
  <c r="AJ56" i="8"/>
  <c r="AK56" i="8"/>
  <c r="AL56" i="8"/>
  <c r="AM56" i="8"/>
  <c r="AN56" i="8"/>
  <c r="AO56" i="8" a="1"/>
  <c r="AO56" i="8" s="1"/>
  <c r="AQ56" i="8"/>
  <c r="AP56" i="8" s="1"/>
  <c r="AR56" i="8"/>
  <c r="AS56" i="8"/>
  <c r="AT56" i="8"/>
  <c r="AU56" i="8" s="1"/>
  <c r="AV56" i="8"/>
  <c r="AH57" i="8"/>
  <c r="AI57" i="8"/>
  <c r="AJ57" i="8"/>
  <c r="AK57" i="8"/>
  <c r="AL57" i="8"/>
  <c r="AM57" i="8"/>
  <c r="AN57" i="8"/>
  <c r="AO57" i="8" a="1"/>
  <c r="AO57" i="8" s="1"/>
  <c r="AQ57" i="8"/>
  <c r="AP57" i="8" s="1"/>
  <c r="AR57" i="8"/>
  <c r="AS57" i="8"/>
  <c r="AT57" i="8"/>
  <c r="AU57" i="8" s="1"/>
  <c r="AV57" i="8"/>
  <c r="AH58" i="8"/>
  <c r="AI58" i="8"/>
  <c r="AJ58" i="8"/>
  <c r="AK58" i="8"/>
  <c r="AL58" i="8"/>
  <c r="AM58" i="8"/>
  <c r="AN58" i="8"/>
  <c r="AO58" i="8" a="1"/>
  <c r="AO58" i="8" s="1"/>
  <c r="AQ58" i="8"/>
  <c r="AP58" i="8" s="1"/>
  <c r="AR58" i="8"/>
  <c r="AS58" i="8"/>
  <c r="AT58" i="8"/>
  <c r="AU58" i="8" s="1"/>
  <c r="AV58" i="8"/>
  <c r="AH59" i="8"/>
  <c r="AI59" i="8"/>
  <c r="AJ59" i="8"/>
  <c r="AK59" i="8"/>
  <c r="AL59" i="8"/>
  <c r="AM59" i="8"/>
  <c r="AN59" i="8"/>
  <c r="AO59" i="8" a="1"/>
  <c r="AO59" i="8" s="1"/>
  <c r="AQ59" i="8"/>
  <c r="AP59" i="8" s="1"/>
  <c r="AR59" i="8"/>
  <c r="AS59" i="8"/>
  <c r="AT59" i="8"/>
  <c r="AU59" i="8" s="1"/>
  <c r="AV59" i="8"/>
  <c r="AH60" i="8"/>
  <c r="AI60" i="8"/>
  <c r="AJ60" i="8"/>
  <c r="AK60" i="8"/>
  <c r="AL60" i="8"/>
  <c r="AM60" i="8"/>
  <c r="AN60" i="8"/>
  <c r="AO60" i="8" a="1"/>
  <c r="AO60" i="8" s="1"/>
  <c r="AQ60" i="8"/>
  <c r="AP60" i="8" s="1"/>
  <c r="AR60" i="8"/>
  <c r="AS60" i="8"/>
  <c r="AT60" i="8"/>
  <c r="AU60" i="8" s="1"/>
  <c r="AV60" i="8"/>
  <c r="AH61" i="8"/>
  <c r="AI61" i="8"/>
  <c r="AJ61" i="8"/>
  <c r="AK61" i="8"/>
  <c r="AL61" i="8"/>
  <c r="AM61" i="8"/>
  <c r="AN61" i="8"/>
  <c r="AO61" i="8" a="1"/>
  <c r="AO61" i="8" s="1"/>
  <c r="AQ61" i="8"/>
  <c r="AP61" i="8" s="1"/>
  <c r="AR61" i="8"/>
  <c r="AS61" i="8"/>
  <c r="AT61" i="8"/>
  <c r="AU61" i="8" s="1"/>
  <c r="AV61" i="8"/>
  <c r="AH62" i="8"/>
  <c r="AI62" i="8"/>
  <c r="AJ62" i="8"/>
  <c r="AK62" i="8"/>
  <c r="AL62" i="8"/>
  <c r="AM62" i="8"/>
  <c r="AN62" i="8"/>
  <c r="AO62" i="8" a="1"/>
  <c r="AO62" i="8" s="1"/>
  <c r="AQ62" i="8"/>
  <c r="AP62" i="8" s="1"/>
  <c r="AR62" i="8"/>
  <c r="AS62" i="8"/>
  <c r="AT62" i="8"/>
  <c r="AU62" i="8" s="1"/>
  <c r="AV62" i="8"/>
  <c r="AH63" i="8"/>
  <c r="AI63" i="8"/>
  <c r="AJ63" i="8"/>
  <c r="AK63" i="8"/>
  <c r="AL63" i="8"/>
  <c r="AM63" i="8"/>
  <c r="AN63" i="8"/>
  <c r="AO63" i="8" a="1"/>
  <c r="AO63" i="8" s="1"/>
  <c r="AQ63" i="8"/>
  <c r="AP63" i="8" s="1"/>
  <c r="AR63" i="8"/>
  <c r="AS63" i="8"/>
  <c r="AT63" i="8"/>
  <c r="AU63" i="8" s="1"/>
  <c r="AV63" i="8"/>
  <c r="AH64" i="8"/>
  <c r="AI64" i="8"/>
  <c r="AJ64" i="8"/>
  <c r="AK64" i="8"/>
  <c r="AL64" i="8"/>
  <c r="AM64" i="8"/>
  <c r="AN64" i="8"/>
  <c r="AO64" i="8" a="1"/>
  <c r="AO64" i="8" s="1"/>
  <c r="AQ64" i="8"/>
  <c r="AP64" i="8" s="1"/>
  <c r="AR64" i="8"/>
  <c r="AS64" i="8"/>
  <c r="AT64" i="8"/>
  <c r="AU64" i="8" s="1"/>
  <c r="AV64" i="8"/>
  <c r="AH65" i="8"/>
  <c r="AI65" i="8"/>
  <c r="AJ65" i="8"/>
  <c r="AK65" i="8"/>
  <c r="AL65" i="8"/>
  <c r="AM65" i="8"/>
  <c r="AN65" i="8"/>
  <c r="AO65" i="8" a="1"/>
  <c r="AO65" i="8" s="1"/>
  <c r="AQ65" i="8"/>
  <c r="AP65" i="8" s="1"/>
  <c r="AR65" i="8"/>
  <c r="AS65" i="8"/>
  <c r="AT65" i="8"/>
  <c r="AU65" i="8" s="1"/>
  <c r="AV65" i="8"/>
  <c r="AH66" i="8"/>
  <c r="AI66" i="8"/>
  <c r="AJ66" i="8"/>
  <c r="AK66" i="8"/>
  <c r="AL66" i="8"/>
  <c r="AM66" i="8"/>
  <c r="AN66" i="8"/>
  <c r="AO66" i="8" a="1"/>
  <c r="AO66" i="8" s="1"/>
  <c r="AQ66" i="8"/>
  <c r="AP66" i="8" s="1"/>
  <c r="AR66" i="8"/>
  <c r="AS66" i="8"/>
  <c r="AT66" i="8"/>
  <c r="AU66" i="8" s="1"/>
  <c r="AV66" i="8"/>
  <c r="AH67" i="8"/>
  <c r="AI67" i="8"/>
  <c r="AJ67" i="8"/>
  <c r="AK67" i="8"/>
  <c r="AL67" i="8"/>
  <c r="AM67" i="8"/>
  <c r="AN67" i="8"/>
  <c r="AO67" i="8" a="1"/>
  <c r="AO67" i="8"/>
  <c r="AQ67" i="8"/>
  <c r="AP67" i="8" s="1"/>
  <c r="AR67" i="8"/>
  <c r="AS67" i="8"/>
  <c r="AT67" i="8"/>
  <c r="AU67" i="8" s="1"/>
  <c r="AV67" i="8"/>
  <c r="AH68" i="8"/>
  <c r="AI68" i="8"/>
  <c r="AJ68" i="8"/>
  <c r="AK68" i="8"/>
  <c r="AL68" i="8"/>
  <c r="AM68" i="8"/>
  <c r="AN68" i="8"/>
  <c r="AO68" i="8" a="1"/>
  <c r="AO68" i="8"/>
  <c r="AQ68" i="8"/>
  <c r="AP68" i="8" s="1"/>
  <c r="AR68" i="8"/>
  <c r="AS68" i="8"/>
  <c r="AT68" i="8"/>
  <c r="AU68" i="8" s="1"/>
  <c r="AV68" i="8"/>
  <c r="AH69" i="8"/>
  <c r="AI69" i="8"/>
  <c r="AJ69" i="8"/>
  <c r="AK69" i="8"/>
  <c r="AL69" i="8"/>
  <c r="AM69" i="8"/>
  <c r="AN69" i="8"/>
  <c r="AO69" i="8" a="1"/>
  <c r="AO69" i="8"/>
  <c r="AQ69" i="8"/>
  <c r="AP69" i="8" s="1"/>
  <c r="AR69" i="8"/>
  <c r="AS69" i="8"/>
  <c r="AT69" i="8"/>
  <c r="AU69" i="8" s="1"/>
  <c r="AV69" i="8"/>
  <c r="AH70" i="8"/>
  <c r="AI70" i="8"/>
  <c r="AJ70" i="8"/>
  <c r="AK70" i="8"/>
  <c r="AL70" i="8"/>
  <c r="AM70" i="8"/>
  <c r="AN70" i="8"/>
  <c r="AO70" i="8" a="1"/>
  <c r="AO70" i="8"/>
  <c r="AQ70" i="8"/>
  <c r="AP70" i="8" s="1"/>
  <c r="AR70" i="8"/>
  <c r="AS70" i="8"/>
  <c r="AT70" i="8"/>
  <c r="AU70" i="8" s="1"/>
  <c r="AV70" i="8"/>
  <c r="AH71" i="8"/>
  <c r="AI71" i="8"/>
  <c r="AJ71" i="8"/>
  <c r="AK71" i="8"/>
  <c r="AL71" i="8"/>
  <c r="AM71" i="8"/>
  <c r="AN71" i="8"/>
  <c r="AO71" i="8" a="1"/>
  <c r="AO71" i="8"/>
  <c r="AQ71" i="8"/>
  <c r="AP71" i="8" s="1"/>
  <c r="AR71" i="8"/>
  <c r="AS71" i="8"/>
  <c r="AT71" i="8"/>
  <c r="AU71" i="8" s="1"/>
  <c r="AV71" i="8"/>
  <c r="AH72" i="8"/>
  <c r="AI72" i="8"/>
  <c r="AJ72" i="8"/>
  <c r="AK72" i="8"/>
  <c r="AL72" i="8"/>
  <c r="AM72" i="8"/>
  <c r="AN72" i="8"/>
  <c r="AO72" i="8" a="1"/>
  <c r="AO72" i="8"/>
  <c r="AQ72" i="8"/>
  <c r="AP72" i="8" s="1"/>
  <c r="AR72" i="8"/>
  <c r="AS72" i="8"/>
  <c r="AT72" i="8"/>
  <c r="AU72" i="8" s="1"/>
  <c r="AV72" i="8"/>
  <c r="AH73" i="8"/>
  <c r="AI73" i="8"/>
  <c r="AJ73" i="8"/>
  <c r="AK73" i="8"/>
  <c r="AL73" i="8"/>
  <c r="AM73" i="8"/>
  <c r="AN73" i="8"/>
  <c r="AO73" i="8" a="1"/>
  <c r="AO73" i="8"/>
  <c r="AQ73" i="8"/>
  <c r="AP73" i="8" s="1"/>
  <c r="AR73" i="8"/>
  <c r="AS73" i="8"/>
  <c r="AT73" i="8"/>
  <c r="AU73" i="8" s="1"/>
  <c r="AV73" i="8"/>
  <c r="AH74" i="8"/>
  <c r="AI74" i="8"/>
  <c r="AJ74" i="8"/>
  <c r="AK74" i="8"/>
  <c r="AL74" i="8"/>
  <c r="AM74" i="8"/>
  <c r="AN74" i="8"/>
  <c r="AO74" i="8" a="1"/>
  <c r="AO74" i="8"/>
  <c r="AQ74" i="8"/>
  <c r="AP74" i="8" s="1"/>
  <c r="AR74" i="8"/>
  <c r="AS74" i="8"/>
  <c r="AT74" i="8"/>
  <c r="AU74" i="8" s="1"/>
  <c r="AV74" i="8"/>
  <c r="AH75" i="8"/>
  <c r="AI75" i="8"/>
  <c r="AJ75" i="8"/>
  <c r="AK75" i="8"/>
  <c r="AL75" i="8"/>
  <c r="AM75" i="8"/>
  <c r="AN75" i="8"/>
  <c r="AO75" i="8" a="1"/>
  <c r="AO75" i="8"/>
  <c r="AQ75" i="8"/>
  <c r="AP75" i="8" s="1"/>
  <c r="AR75" i="8"/>
  <c r="AS75" i="8"/>
  <c r="AT75" i="8"/>
  <c r="AU75" i="8" s="1"/>
  <c r="AV75" i="8"/>
  <c r="AH76" i="8"/>
  <c r="AI76" i="8"/>
  <c r="AJ76" i="8"/>
  <c r="AK76" i="8"/>
  <c r="AL76" i="8"/>
  <c r="AM76" i="8"/>
  <c r="AN76" i="8"/>
  <c r="AO76" i="8" a="1"/>
  <c r="AO76" i="8"/>
  <c r="AQ76" i="8"/>
  <c r="AP76" i="8" s="1"/>
  <c r="AR76" i="8"/>
  <c r="AS76" i="8"/>
  <c r="AT76" i="8"/>
  <c r="AU76" i="8" s="1"/>
  <c r="AV76" i="8"/>
  <c r="AH77" i="8"/>
  <c r="AI77" i="8"/>
  <c r="AJ77" i="8"/>
  <c r="AK77" i="8"/>
  <c r="AL77" i="8"/>
  <c r="AM77" i="8"/>
  <c r="AN77" i="8"/>
  <c r="AO77" i="8" a="1"/>
  <c r="AO77" i="8"/>
  <c r="AQ77" i="8"/>
  <c r="AP77" i="8" s="1"/>
  <c r="AR77" i="8"/>
  <c r="AS77" i="8"/>
  <c r="AT77" i="8"/>
  <c r="AU77" i="8" s="1"/>
  <c r="AV77" i="8"/>
  <c r="AH78" i="8"/>
  <c r="AI78" i="8"/>
  <c r="AJ78" i="8"/>
  <c r="AK78" i="8"/>
  <c r="AL78" i="8"/>
  <c r="AM78" i="8"/>
  <c r="AN78" i="8"/>
  <c r="AO78" i="8" a="1"/>
  <c r="AO78" i="8"/>
  <c r="AQ78" i="8"/>
  <c r="AP78" i="8" s="1"/>
  <c r="AR78" i="8"/>
  <c r="AS78" i="8"/>
  <c r="AT78" i="8"/>
  <c r="AU78" i="8" s="1"/>
  <c r="AV78" i="8"/>
  <c r="AH79" i="8"/>
  <c r="AI79" i="8"/>
  <c r="AJ79" i="8"/>
  <c r="AK79" i="8"/>
  <c r="AL79" i="8"/>
  <c r="AM79" i="8"/>
  <c r="AN79" i="8"/>
  <c r="AO79" i="8" a="1"/>
  <c r="AO79" i="8"/>
  <c r="AQ79" i="8"/>
  <c r="AP79" i="8" s="1"/>
  <c r="AR79" i="8"/>
  <c r="AS79" i="8"/>
  <c r="AT79" i="8"/>
  <c r="AU79" i="8" s="1"/>
  <c r="AV79" i="8"/>
  <c r="AH80" i="8"/>
  <c r="AI80" i="8"/>
  <c r="AJ80" i="8"/>
  <c r="AK80" i="8"/>
  <c r="AL80" i="8"/>
  <c r="AM80" i="8"/>
  <c r="AN80" i="8"/>
  <c r="AO80" i="8" a="1"/>
  <c r="AO80" i="8"/>
  <c r="AQ80" i="8"/>
  <c r="AP80" i="8" s="1"/>
  <c r="AR80" i="8"/>
  <c r="AS80" i="8"/>
  <c r="AT80" i="8"/>
  <c r="AU80" i="8" s="1"/>
  <c r="AV80" i="8"/>
  <c r="AH81" i="8"/>
  <c r="AI81" i="8"/>
  <c r="AJ81" i="8"/>
  <c r="AK81" i="8"/>
  <c r="AL81" i="8"/>
  <c r="AM81" i="8"/>
  <c r="AN81" i="8"/>
  <c r="AO81" i="8" a="1"/>
  <c r="AO81" i="8"/>
  <c r="AQ81" i="8"/>
  <c r="AP81" i="8" s="1"/>
  <c r="AR81" i="8"/>
  <c r="AS81" i="8"/>
  <c r="AT81" i="8"/>
  <c r="AU81" i="8" s="1"/>
  <c r="AV81" i="8"/>
  <c r="AH82" i="8"/>
  <c r="AI82" i="8"/>
  <c r="AJ82" i="8"/>
  <c r="AK82" i="8"/>
  <c r="AL82" i="8"/>
  <c r="AM82" i="8"/>
  <c r="AN82" i="8"/>
  <c r="AO82" i="8" a="1"/>
  <c r="AO82" i="8"/>
  <c r="AQ82" i="8"/>
  <c r="AP82" i="8" s="1"/>
  <c r="AR82" i="8"/>
  <c r="AS82" i="8"/>
  <c r="AT82" i="8"/>
  <c r="AU82" i="8" s="1"/>
  <c r="AV82" i="8"/>
  <c r="AH83" i="8"/>
  <c r="AI83" i="8"/>
  <c r="AJ83" i="8"/>
  <c r="AK83" i="8"/>
  <c r="AL83" i="8"/>
  <c r="AM83" i="8"/>
  <c r="AN83" i="8"/>
  <c r="AO83" i="8" a="1"/>
  <c r="AO83" i="8"/>
  <c r="AQ83" i="8"/>
  <c r="AP83" i="8" s="1"/>
  <c r="AR83" i="8"/>
  <c r="AS83" i="8"/>
  <c r="AT83" i="8"/>
  <c r="AU83" i="8" s="1"/>
  <c r="AV83" i="8"/>
  <c r="AH84" i="8"/>
  <c r="AI84" i="8"/>
  <c r="AJ84" i="8"/>
  <c r="AK84" i="8"/>
  <c r="AL84" i="8"/>
  <c r="AM84" i="8"/>
  <c r="AN84" i="8"/>
  <c r="AO84" i="8" a="1"/>
  <c r="AO84" i="8"/>
  <c r="AQ84" i="8"/>
  <c r="AP84" i="8" s="1"/>
  <c r="AR84" i="8"/>
  <c r="AS84" i="8"/>
  <c r="AT84" i="8"/>
  <c r="AU84" i="8" s="1"/>
  <c r="AV84" i="8"/>
  <c r="AH85" i="8"/>
  <c r="AI85" i="8"/>
  <c r="AJ85" i="8"/>
  <c r="AK85" i="8"/>
  <c r="AL85" i="8"/>
  <c r="AM85" i="8"/>
  <c r="AN85" i="8"/>
  <c r="AO85" i="8" a="1"/>
  <c r="AO85" i="8"/>
  <c r="AQ85" i="8"/>
  <c r="AP85" i="8" s="1"/>
  <c r="AR85" i="8"/>
  <c r="AS85" i="8"/>
  <c r="AT85" i="8"/>
  <c r="AU85" i="8" s="1"/>
  <c r="AV85" i="8"/>
  <c r="AH86" i="8"/>
  <c r="AI86" i="8"/>
  <c r="AJ86" i="8"/>
  <c r="AK86" i="8"/>
  <c r="AL86" i="8"/>
  <c r="AM86" i="8"/>
  <c r="AN86" i="8"/>
  <c r="AO86" i="8" a="1"/>
  <c r="AO86" i="8"/>
  <c r="AQ86" i="8"/>
  <c r="AP86" i="8" s="1"/>
  <c r="AR86" i="8"/>
  <c r="AS86" i="8"/>
  <c r="AT86" i="8"/>
  <c r="AU86" i="8" s="1"/>
  <c r="AV86" i="8"/>
  <c r="AH87" i="8"/>
  <c r="AI87" i="8"/>
  <c r="AJ87" i="8"/>
  <c r="AK87" i="8"/>
  <c r="AL87" i="8"/>
  <c r="AM87" i="8"/>
  <c r="AN87" i="8"/>
  <c r="AO87" i="8" a="1"/>
  <c r="AO87" i="8"/>
  <c r="AQ87" i="8"/>
  <c r="AP87" i="8" s="1"/>
  <c r="AR87" i="8"/>
  <c r="AS87" i="8"/>
  <c r="AT87" i="8"/>
  <c r="AU87" i="8" s="1"/>
  <c r="AV87" i="8"/>
  <c r="AH88" i="8"/>
  <c r="AI88" i="8"/>
  <c r="AJ88" i="8"/>
  <c r="AK88" i="8"/>
  <c r="AL88" i="8"/>
  <c r="AM88" i="8"/>
  <c r="AN88" i="8"/>
  <c r="AO88" i="8" a="1"/>
  <c r="AO88" i="8"/>
  <c r="AQ88" i="8"/>
  <c r="AP88" i="8" s="1"/>
  <c r="AR88" i="8"/>
  <c r="AS88" i="8"/>
  <c r="AT88" i="8"/>
  <c r="AU88" i="8" s="1"/>
  <c r="AV88" i="8"/>
  <c r="AH89" i="8"/>
  <c r="AI89" i="8"/>
  <c r="AJ89" i="8"/>
  <c r="AK89" i="8"/>
  <c r="AL89" i="8"/>
  <c r="AM89" i="8"/>
  <c r="AN89" i="8"/>
  <c r="AO89" i="8" a="1"/>
  <c r="AO89" i="8"/>
  <c r="AQ89" i="8"/>
  <c r="AP89" i="8" s="1"/>
  <c r="AR89" i="8"/>
  <c r="AS89" i="8"/>
  <c r="AT89" i="8"/>
  <c r="AU89" i="8" s="1"/>
  <c r="AV89" i="8"/>
  <c r="AH90" i="8"/>
  <c r="AI90" i="8"/>
  <c r="AJ90" i="8"/>
  <c r="AK90" i="8"/>
  <c r="AL90" i="8"/>
  <c r="AM90" i="8"/>
  <c r="AN90" i="8"/>
  <c r="AO90" i="8" a="1"/>
  <c r="AO90" i="8"/>
  <c r="AQ90" i="8"/>
  <c r="AP90" i="8" s="1"/>
  <c r="AR90" i="8"/>
  <c r="AS90" i="8"/>
  <c r="AT90" i="8"/>
  <c r="AU90" i="8" s="1"/>
  <c r="AV90" i="8"/>
  <c r="AH91" i="8"/>
  <c r="AI91" i="8"/>
  <c r="AJ91" i="8"/>
  <c r="AK91" i="8"/>
  <c r="AL91" i="8"/>
  <c r="AM91" i="8"/>
  <c r="AN91" i="8"/>
  <c r="AO91" i="8" a="1"/>
  <c r="AO91" i="8"/>
  <c r="AQ91" i="8"/>
  <c r="AP91" i="8" s="1"/>
  <c r="AR91" i="8"/>
  <c r="AS91" i="8"/>
  <c r="AT91" i="8"/>
  <c r="AU91" i="8" s="1"/>
  <c r="AV91" i="8"/>
  <c r="AH92" i="8"/>
  <c r="AI92" i="8"/>
  <c r="AJ92" i="8"/>
  <c r="AK92" i="8"/>
  <c r="AL92" i="8"/>
  <c r="AM92" i="8"/>
  <c r="AN92" i="8"/>
  <c r="AO92" i="8" a="1"/>
  <c r="AO92" i="8"/>
  <c r="AQ92" i="8"/>
  <c r="AP92" i="8" s="1"/>
  <c r="AR92" i="8"/>
  <c r="AS92" i="8"/>
  <c r="AT92" i="8"/>
  <c r="AU92" i="8" s="1"/>
  <c r="AV92" i="8"/>
  <c r="AH93" i="8"/>
  <c r="AI93" i="8"/>
  <c r="AJ93" i="8"/>
  <c r="AK93" i="8"/>
  <c r="AL93" i="8"/>
  <c r="AM93" i="8"/>
  <c r="AN93" i="8"/>
  <c r="AO93" i="8" a="1"/>
  <c r="AO93" i="8"/>
  <c r="AQ93" i="8"/>
  <c r="AP93" i="8" s="1"/>
  <c r="AR93" i="8"/>
  <c r="AS93" i="8"/>
  <c r="AT93" i="8"/>
  <c r="AU93" i="8" s="1"/>
  <c r="AV93" i="8"/>
  <c r="AH94" i="8"/>
  <c r="AI94" i="8"/>
  <c r="AJ94" i="8"/>
  <c r="AK94" i="8"/>
  <c r="AL94" i="8"/>
  <c r="AM94" i="8"/>
  <c r="AN94" i="8"/>
  <c r="AO94" i="8" a="1"/>
  <c r="AO94" i="8"/>
  <c r="AQ94" i="8"/>
  <c r="AP94" i="8" s="1"/>
  <c r="AR94" i="8"/>
  <c r="AS94" i="8"/>
  <c r="AT94" i="8"/>
  <c r="AU94" i="8" s="1"/>
  <c r="AV94" i="8"/>
  <c r="AH95" i="8"/>
  <c r="AI95" i="8"/>
  <c r="AJ95" i="8"/>
  <c r="AK95" i="8"/>
  <c r="AL95" i="8"/>
  <c r="AM95" i="8"/>
  <c r="AN95" i="8"/>
  <c r="AO95" i="8" a="1"/>
  <c r="AO95" i="8"/>
  <c r="AQ95" i="8"/>
  <c r="AP95" i="8" s="1"/>
  <c r="AR95" i="8"/>
  <c r="AS95" i="8"/>
  <c r="AT95" i="8"/>
  <c r="AU95" i="8" s="1"/>
  <c r="AV95" i="8"/>
  <c r="AH96" i="8"/>
  <c r="AI96" i="8"/>
  <c r="AJ96" i="8"/>
  <c r="AK96" i="8"/>
  <c r="AL96" i="8"/>
  <c r="AM96" i="8"/>
  <c r="AN96" i="8"/>
  <c r="AO96" i="8" a="1"/>
  <c r="AO96" i="8"/>
  <c r="AQ96" i="8"/>
  <c r="AP96" i="8" s="1"/>
  <c r="AR96" i="8"/>
  <c r="AS96" i="8"/>
  <c r="AT96" i="8"/>
  <c r="AU96" i="8" s="1"/>
  <c r="AV96" i="8"/>
  <c r="AH97" i="8"/>
  <c r="AI97" i="8"/>
  <c r="AJ97" i="8"/>
  <c r="AK97" i="8"/>
  <c r="AL97" i="8"/>
  <c r="AM97" i="8"/>
  <c r="AN97" i="8"/>
  <c r="AO97" i="8" a="1"/>
  <c r="AO97" i="8"/>
  <c r="AQ97" i="8"/>
  <c r="AP97" i="8" s="1"/>
  <c r="AR97" i="8"/>
  <c r="AS97" i="8"/>
  <c r="AT97" i="8"/>
  <c r="AU97" i="8" s="1"/>
  <c r="AV97" i="8"/>
  <c r="AH98" i="8"/>
  <c r="AI98" i="8"/>
  <c r="AJ98" i="8"/>
  <c r="AK98" i="8"/>
  <c r="AL98" i="8"/>
  <c r="AM98" i="8"/>
  <c r="AN98" i="8"/>
  <c r="AO98" i="8" a="1"/>
  <c r="AO98" i="8"/>
  <c r="AQ98" i="8"/>
  <c r="AP98" i="8" s="1"/>
  <c r="AR98" i="8"/>
  <c r="AS98" i="8"/>
  <c r="AT98" i="8"/>
  <c r="AU98" i="8" s="1"/>
  <c r="AV98" i="8"/>
  <c r="AH99" i="8"/>
  <c r="AI99" i="8"/>
  <c r="AJ99" i="8"/>
  <c r="AK99" i="8"/>
  <c r="AL99" i="8"/>
  <c r="AM99" i="8"/>
  <c r="AN99" i="8"/>
  <c r="AO99" i="8" a="1"/>
  <c r="AO99" i="8"/>
  <c r="AQ99" i="8"/>
  <c r="AP99" i="8" s="1"/>
  <c r="AR99" i="8"/>
  <c r="AS99" i="8"/>
  <c r="AT99" i="8"/>
  <c r="AU99" i="8" s="1"/>
  <c r="AV99" i="8"/>
  <c r="AH100" i="8"/>
  <c r="AI100" i="8"/>
  <c r="AJ100" i="8"/>
  <c r="AK100" i="8"/>
  <c r="AL100" i="8"/>
  <c r="AM100" i="8"/>
  <c r="AN100" i="8"/>
  <c r="AO100" i="8" a="1"/>
  <c r="AO100" i="8"/>
  <c r="AQ100" i="8"/>
  <c r="AP100" i="8" s="1"/>
  <c r="AR100" i="8"/>
  <c r="AS100" i="8"/>
  <c r="AT100" i="8"/>
  <c r="AU100" i="8" s="1"/>
  <c r="AV100" i="8"/>
  <c r="AH101" i="8"/>
  <c r="AI101" i="8"/>
  <c r="AJ101" i="8"/>
  <c r="AK101" i="8"/>
  <c r="AL101" i="8"/>
  <c r="AM101" i="8"/>
  <c r="AN101" i="8"/>
  <c r="AO101" i="8" a="1"/>
  <c r="AO101" i="8"/>
  <c r="AQ101" i="8"/>
  <c r="AP101" i="8" s="1"/>
  <c r="AR101" i="8"/>
  <c r="AS101" i="8"/>
  <c r="AT101" i="8"/>
  <c r="AU101" i="8" s="1"/>
  <c r="AV101" i="8"/>
  <c r="AH102" i="8"/>
  <c r="AI102" i="8"/>
  <c r="AJ102" i="8"/>
  <c r="AK102" i="8"/>
  <c r="AL102" i="8"/>
  <c r="AM102" i="8"/>
  <c r="AN102" i="8"/>
  <c r="AO102" i="8" a="1"/>
  <c r="AO102" i="8"/>
  <c r="AQ102" i="8"/>
  <c r="AP102" i="8" s="1"/>
  <c r="AR102" i="8"/>
  <c r="AS102" i="8"/>
  <c r="AT102" i="8"/>
  <c r="AU102" i="8" s="1"/>
  <c r="AV102" i="8"/>
  <c r="AH103" i="8"/>
  <c r="AI103" i="8"/>
  <c r="AJ103" i="8"/>
  <c r="AK103" i="8"/>
  <c r="AL103" i="8"/>
  <c r="AM103" i="8"/>
  <c r="AN103" i="8"/>
  <c r="AO103" i="8" a="1"/>
  <c r="AO103" i="8"/>
  <c r="AQ103" i="8"/>
  <c r="AP103" i="8" s="1"/>
  <c r="AR103" i="8"/>
  <c r="AS103" i="8"/>
  <c r="AT103" i="8"/>
  <c r="AU103" i="8" s="1"/>
  <c r="AV103" i="8"/>
  <c r="AH104" i="8"/>
  <c r="AI104" i="8"/>
  <c r="AJ104" i="8"/>
  <c r="AK104" i="8"/>
  <c r="AL104" i="8"/>
  <c r="AM104" i="8"/>
  <c r="AN104" i="8"/>
  <c r="AO104" i="8" a="1"/>
  <c r="AO104" i="8"/>
  <c r="AQ104" i="8"/>
  <c r="AP104" i="8" s="1"/>
  <c r="AR104" i="8"/>
  <c r="AS104" i="8"/>
  <c r="AT104" i="8"/>
  <c r="AU104" i="8" s="1"/>
  <c r="AV104" i="8"/>
  <c r="AH105" i="8"/>
  <c r="AI105" i="8"/>
  <c r="AJ105" i="8"/>
  <c r="AK105" i="8"/>
  <c r="AL105" i="8"/>
  <c r="AM105" i="8"/>
  <c r="AN105" i="8"/>
  <c r="AO105" i="8" a="1"/>
  <c r="AO105" i="8"/>
  <c r="AQ105" i="8"/>
  <c r="AP105" i="8" s="1"/>
  <c r="AR105" i="8"/>
  <c r="AS105" i="8"/>
  <c r="AT105" i="8"/>
  <c r="AU105" i="8" s="1"/>
  <c r="AV105" i="8"/>
  <c r="AH106" i="8"/>
  <c r="AI106" i="8"/>
  <c r="AJ106" i="8"/>
  <c r="AK106" i="8"/>
  <c r="AL106" i="8"/>
  <c r="AM106" i="8"/>
  <c r="AN106" i="8"/>
  <c r="AO106" i="8" a="1"/>
  <c r="AO106" i="8"/>
  <c r="AQ106" i="8"/>
  <c r="AP106" i="8" s="1"/>
  <c r="AR106" i="8"/>
  <c r="AS106" i="8"/>
  <c r="AT106" i="8"/>
  <c r="AU106" i="8" s="1"/>
  <c r="AV106" i="8"/>
  <c r="AH107" i="8"/>
  <c r="AI107" i="8"/>
  <c r="AJ107" i="8"/>
  <c r="AK107" i="8"/>
  <c r="AL107" i="8"/>
  <c r="AM107" i="8"/>
  <c r="AN107" i="8"/>
  <c r="AO107" i="8" a="1"/>
  <c r="AO107" i="8"/>
  <c r="AQ107" i="8"/>
  <c r="AP107" i="8" s="1"/>
  <c r="AR107" i="8"/>
  <c r="AS107" i="8"/>
  <c r="AT107" i="8"/>
  <c r="AU107" i="8" s="1"/>
  <c r="AV107" i="8"/>
  <c r="AH108" i="8"/>
  <c r="AI108" i="8"/>
  <c r="AJ108" i="8"/>
  <c r="AK108" i="8"/>
  <c r="AL108" i="8"/>
  <c r="AM108" i="8"/>
  <c r="AN108" i="8"/>
  <c r="AO108" i="8" a="1"/>
  <c r="AO108" i="8"/>
  <c r="AQ108" i="8"/>
  <c r="AP108" i="8" s="1"/>
  <c r="AR108" i="8"/>
  <c r="AS108" i="8"/>
  <c r="AT108" i="8"/>
  <c r="AU108" i="8" s="1"/>
  <c r="AV108" i="8"/>
  <c r="AH109" i="8"/>
  <c r="AI109" i="8"/>
  <c r="AJ109" i="8"/>
  <c r="AK109" i="8"/>
  <c r="AL109" i="8"/>
  <c r="AM109" i="8"/>
  <c r="AN109" i="8"/>
  <c r="AO109" i="8" a="1"/>
  <c r="AO109" i="8"/>
  <c r="AQ109" i="8"/>
  <c r="AP109" i="8" s="1"/>
  <c r="AR109" i="8"/>
  <c r="AS109" i="8"/>
  <c r="AT109" i="8"/>
  <c r="AU109" i="8" s="1"/>
  <c r="AV109" i="8"/>
  <c r="AH110" i="8"/>
  <c r="AI110" i="8"/>
  <c r="AJ110" i="8"/>
  <c r="AK110" i="8"/>
  <c r="AL110" i="8"/>
  <c r="AM110" i="8"/>
  <c r="AN110" i="8"/>
  <c r="AO110" i="8" a="1"/>
  <c r="AO110" i="8"/>
  <c r="AQ110" i="8"/>
  <c r="AP110" i="8" s="1"/>
  <c r="AR110" i="8"/>
  <c r="AS110" i="8"/>
  <c r="AT110" i="8"/>
  <c r="AU110" i="8" s="1"/>
  <c r="AV110" i="8"/>
  <c r="AH111" i="8"/>
  <c r="AI111" i="8"/>
  <c r="AJ111" i="8"/>
  <c r="AK111" i="8"/>
  <c r="AL111" i="8"/>
  <c r="AM111" i="8"/>
  <c r="AN111" i="8"/>
  <c r="AO111" i="8" a="1"/>
  <c r="AO111" i="8"/>
  <c r="AQ111" i="8"/>
  <c r="AP111" i="8" s="1"/>
  <c r="AR111" i="8"/>
  <c r="AS111" i="8"/>
  <c r="AT111" i="8"/>
  <c r="AU111" i="8" s="1"/>
  <c r="AV111" i="8"/>
  <c r="AH112" i="8"/>
  <c r="AI112" i="8"/>
  <c r="AJ112" i="8"/>
  <c r="AK112" i="8"/>
  <c r="AL112" i="8"/>
  <c r="AM112" i="8"/>
  <c r="AN112" i="8"/>
  <c r="AO112" i="8" a="1"/>
  <c r="AO112" i="8"/>
  <c r="AQ112" i="8"/>
  <c r="AP112" i="8" s="1"/>
  <c r="AR112" i="8"/>
  <c r="AS112" i="8"/>
  <c r="AT112" i="8"/>
  <c r="AU112" i="8" s="1"/>
  <c r="AV112" i="8"/>
  <c r="AH113" i="8"/>
  <c r="AI113" i="8"/>
  <c r="AJ113" i="8"/>
  <c r="AK113" i="8"/>
  <c r="AL113" i="8"/>
  <c r="AM113" i="8"/>
  <c r="AN113" i="8"/>
  <c r="AO113" i="8" a="1"/>
  <c r="AO113" i="8"/>
  <c r="AQ113" i="8"/>
  <c r="AP113" i="8" s="1"/>
  <c r="AR113" i="8"/>
  <c r="AS113" i="8"/>
  <c r="AT113" i="8"/>
  <c r="AU113" i="8" s="1"/>
  <c r="AV113" i="8"/>
  <c r="AH114" i="8"/>
  <c r="AI114" i="8"/>
  <c r="AJ114" i="8"/>
  <c r="AK114" i="8"/>
  <c r="AL114" i="8"/>
  <c r="AM114" i="8"/>
  <c r="AN114" i="8"/>
  <c r="AO114" i="8" a="1"/>
  <c r="AO114" i="8"/>
  <c r="AQ114" i="8"/>
  <c r="AP114" i="8" s="1"/>
  <c r="AR114" i="8"/>
  <c r="AS114" i="8"/>
  <c r="AT114" i="8"/>
  <c r="AU114" i="8" s="1"/>
  <c r="AV114" i="8"/>
  <c r="AH115" i="8"/>
  <c r="AI115" i="8"/>
  <c r="AJ115" i="8"/>
  <c r="AK115" i="8"/>
  <c r="AL115" i="8"/>
  <c r="AM115" i="8"/>
  <c r="AN115" i="8"/>
  <c r="AO115" i="8" a="1"/>
  <c r="AO115" i="8"/>
  <c r="AQ115" i="8"/>
  <c r="AP115" i="8" s="1"/>
  <c r="AR115" i="8"/>
  <c r="AS115" i="8"/>
  <c r="AT115" i="8"/>
  <c r="AU115" i="8" s="1"/>
  <c r="AV115" i="8"/>
  <c r="AH116" i="8"/>
  <c r="AI116" i="8"/>
  <c r="AJ116" i="8"/>
  <c r="AK116" i="8"/>
  <c r="AL116" i="8"/>
  <c r="AM116" i="8"/>
  <c r="AN116" i="8"/>
  <c r="AO116" i="8" a="1"/>
  <c r="AO116" i="8"/>
  <c r="AQ116" i="8"/>
  <c r="AP116" i="8" s="1"/>
  <c r="AR116" i="8"/>
  <c r="AS116" i="8"/>
  <c r="AT116" i="8"/>
  <c r="AU116" i="8" s="1"/>
  <c r="AV116" i="8"/>
  <c r="AH117" i="8"/>
  <c r="AI117" i="8"/>
  <c r="AJ117" i="8"/>
  <c r="AK117" i="8"/>
  <c r="AL117" i="8"/>
  <c r="AM117" i="8"/>
  <c r="AN117" i="8"/>
  <c r="AO117" i="8" a="1"/>
  <c r="AO117" i="8"/>
  <c r="AQ117" i="8"/>
  <c r="AP117" i="8" s="1"/>
  <c r="AR117" i="8"/>
  <c r="AS117" i="8"/>
  <c r="AT117" i="8"/>
  <c r="AU117" i="8" s="1"/>
  <c r="AV117" i="8"/>
  <c r="AH118" i="8"/>
  <c r="AI118" i="8"/>
  <c r="AJ118" i="8"/>
  <c r="AK118" i="8"/>
  <c r="AL118" i="8"/>
  <c r="AM118" i="8"/>
  <c r="AN118" i="8"/>
  <c r="AO118" i="8" a="1"/>
  <c r="AO118" i="8"/>
  <c r="AQ118" i="8"/>
  <c r="AP118" i="8" s="1"/>
  <c r="AR118" i="8"/>
  <c r="AS118" i="8"/>
  <c r="AT118" i="8"/>
  <c r="AU118" i="8" s="1"/>
  <c r="AV118" i="8"/>
  <c r="AH119" i="8"/>
  <c r="AI119" i="8"/>
  <c r="AJ119" i="8"/>
  <c r="AK119" i="8"/>
  <c r="AL119" i="8"/>
  <c r="AM119" i="8"/>
  <c r="AN119" i="8"/>
  <c r="AO119" i="8" a="1"/>
  <c r="AO119" i="8"/>
  <c r="AQ119" i="8"/>
  <c r="AP119" i="8" s="1"/>
  <c r="AR119" i="8"/>
  <c r="AS119" i="8"/>
  <c r="AT119" i="8"/>
  <c r="AU119" i="8" s="1"/>
  <c r="AV119" i="8"/>
  <c r="AU35" i="8"/>
  <c r="AT35" i="8"/>
  <c r="AR35" i="8"/>
  <c r="AQ35" i="8"/>
  <c r="AP35" i="8" s="1"/>
  <c r="AO35" i="8" a="1"/>
  <c r="AO35" i="8" s="1"/>
  <c r="AO36" i="7" a="1"/>
  <c r="AO36" i="7" s="1"/>
  <c r="AO37" i="7" a="1"/>
  <c r="AO37" i="7" s="1"/>
  <c r="AO38" i="7" a="1"/>
  <c r="AO38" i="7" s="1"/>
  <c r="AO39" i="7" a="1"/>
  <c r="AO39" i="7"/>
  <c r="AO40" i="7" a="1"/>
  <c r="AO40" i="7" s="1"/>
  <c r="AO41" i="7" a="1"/>
  <c r="AO41" i="7" s="1"/>
  <c r="AO42" i="7" a="1"/>
  <c r="AO42" i="7" s="1"/>
  <c r="AO43" i="7" a="1"/>
  <c r="AO43" i="7"/>
  <c r="AO35" i="7" a="1"/>
  <c r="AO35" i="7" s="1"/>
  <c r="AN35" i="8"/>
  <c r="AM35" i="8"/>
  <c r="AL35" i="8"/>
  <c r="AK35" i="8"/>
  <c r="AJ35" i="8"/>
  <c r="AI35" i="8"/>
  <c r="AG35" i="8"/>
  <c r="AG120" i="8" s="1"/>
  <c r="AG36" i="8"/>
  <c r="AG37" i="8"/>
  <c r="AG38" i="8"/>
  <c r="AG39" i="8"/>
  <c r="AG40" i="8"/>
  <c r="AG41" i="8"/>
  <c r="AG42" i="8"/>
  <c r="AG43" i="8"/>
  <c r="AG44" i="8"/>
  <c r="AG45" i="8"/>
  <c r="AG46" i="8"/>
  <c r="AG47" i="8"/>
  <c r="AG48" i="8"/>
  <c r="AG49" i="8"/>
  <c r="AG50" i="8"/>
  <c r="AG51" i="8"/>
  <c r="AG52" i="8"/>
  <c r="AG53" i="8"/>
  <c r="AG54" i="8"/>
  <c r="AG55" i="8"/>
  <c r="AG56" i="8"/>
  <c r="AG57" i="8"/>
  <c r="AG58" i="8"/>
  <c r="AG59" i="8"/>
  <c r="AG60" i="8"/>
  <c r="AG61" i="8"/>
  <c r="AG62" i="8"/>
  <c r="AG63" i="8"/>
  <c r="AG64" i="8"/>
  <c r="AG65" i="8"/>
  <c r="AG66" i="8"/>
  <c r="AG67" i="8"/>
  <c r="AG68" i="8"/>
  <c r="AG69" i="8"/>
  <c r="AG70" i="8"/>
  <c r="AG71" i="8"/>
  <c r="AG72" i="8"/>
  <c r="AG73" i="8"/>
  <c r="AG74" i="8"/>
  <c r="AG75" i="8"/>
  <c r="AG76" i="8"/>
  <c r="AG77" i="8"/>
  <c r="AG78" i="8"/>
  <c r="AG79" i="8"/>
  <c r="AG80" i="8"/>
  <c r="AG81" i="8"/>
  <c r="AG82" i="8"/>
  <c r="AG83" i="8"/>
  <c r="AG84" i="8"/>
  <c r="AG85" i="8"/>
  <c r="AG86" i="8"/>
  <c r="AG87" i="8"/>
  <c r="AG88" i="8"/>
  <c r="AG89" i="8"/>
  <c r="AG90" i="8"/>
  <c r="AG91" i="8"/>
  <c r="AG92" i="8"/>
  <c r="AG93" i="8"/>
  <c r="AG94" i="8"/>
  <c r="AG95" i="8"/>
  <c r="AG96" i="8"/>
  <c r="AG97" i="8"/>
  <c r="AG98" i="8"/>
  <c r="AG99" i="8"/>
  <c r="AG100" i="8"/>
  <c r="AG101" i="8"/>
  <c r="AG102" i="8"/>
  <c r="AG103" i="8"/>
  <c r="AG104" i="8"/>
  <c r="AG105" i="8"/>
  <c r="AG106" i="8"/>
  <c r="AG107" i="8"/>
  <c r="AG108" i="8"/>
  <c r="AG109" i="8"/>
  <c r="AG110" i="8"/>
  <c r="AG111" i="8"/>
  <c r="AG112" i="8"/>
  <c r="AG113" i="8"/>
  <c r="AG114" i="8"/>
  <c r="AG115" i="8"/>
  <c r="AG116" i="8"/>
  <c r="AG117" i="8"/>
  <c r="AG118" i="8"/>
  <c r="AG119" i="8"/>
  <c r="D36" i="8"/>
  <c r="D37" i="8"/>
  <c r="D38" i="8"/>
  <c r="D39" i="8"/>
  <c r="D40" i="8"/>
  <c r="D41" i="8"/>
  <c r="D42" i="8"/>
  <c r="D43" i="8"/>
  <c r="D44" i="8"/>
  <c r="D45" i="8"/>
  <c r="D46" i="8"/>
  <c r="D47" i="8"/>
  <c r="D48" i="8"/>
  <c r="D49" i="8"/>
  <c r="D50" i="8"/>
  <c r="D51" i="8"/>
  <c r="D52" i="8"/>
  <c r="D53" i="8"/>
  <c r="D54" i="8"/>
  <c r="D55" i="8"/>
  <c r="D56" i="8"/>
  <c r="D57" i="8"/>
  <c r="D58" i="8"/>
  <c r="D59" i="8"/>
  <c r="D60" i="8"/>
  <c r="D61" i="8"/>
  <c r="D62" i="8"/>
  <c r="D63" i="8"/>
  <c r="D64" i="8"/>
  <c r="D65" i="8"/>
  <c r="D66" i="8"/>
  <c r="D67" i="8"/>
  <c r="D68" i="8"/>
  <c r="D69" i="8"/>
  <c r="D70" i="8"/>
  <c r="D71" i="8"/>
  <c r="D72" i="8"/>
  <c r="D73" i="8"/>
  <c r="D74" i="8"/>
  <c r="D75" i="8"/>
  <c r="D76" i="8"/>
  <c r="D77" i="8"/>
  <c r="D78" i="8"/>
  <c r="D79" i="8"/>
  <c r="D80" i="8"/>
  <c r="D81" i="8"/>
  <c r="D82" i="8"/>
  <c r="D83" i="8"/>
  <c r="D84" i="8"/>
  <c r="D85" i="8"/>
  <c r="D86" i="8"/>
  <c r="D87" i="8"/>
  <c r="D88" i="8"/>
  <c r="D89" i="8"/>
  <c r="D90" i="8"/>
  <c r="D91" i="8"/>
  <c r="D92" i="8"/>
  <c r="D93" i="8"/>
  <c r="D94" i="8"/>
  <c r="D95" i="8"/>
  <c r="D96" i="8"/>
  <c r="D97" i="8"/>
  <c r="D98" i="8"/>
  <c r="D99" i="8"/>
  <c r="D100" i="8"/>
  <c r="D101" i="8"/>
  <c r="D102" i="8"/>
  <c r="D103" i="8"/>
  <c r="D104" i="8"/>
  <c r="D105" i="8"/>
  <c r="D106" i="8"/>
  <c r="D107" i="8"/>
  <c r="D108" i="8"/>
  <c r="D109" i="8"/>
  <c r="D110" i="8"/>
  <c r="D111" i="8"/>
  <c r="D112" i="8"/>
  <c r="D113" i="8"/>
  <c r="D114" i="8"/>
  <c r="D115" i="8"/>
  <c r="D116" i="8"/>
  <c r="D117" i="8"/>
  <c r="D118" i="8"/>
  <c r="D119" i="8"/>
  <c r="B44" i="7"/>
  <c r="AP44" i="7"/>
  <c r="AP36" i="7"/>
  <c r="AQ35" i="7"/>
  <c r="B88" i="7"/>
  <c r="B87" i="7"/>
  <c r="B86" i="7"/>
  <c r="B85" i="7"/>
  <c r="B81" i="7"/>
  <c r="AL35" i="7"/>
  <c r="AL44" i="7" s="1"/>
  <c r="AK35" i="7"/>
  <c r="AK44" i="7" s="1"/>
  <c r="AV35" i="7"/>
  <c r="AU44" i="7"/>
  <c r="AV36" i="7"/>
  <c r="AV37" i="7"/>
  <c r="AV38" i="7"/>
  <c r="AV39" i="7"/>
  <c r="AV40" i="7"/>
  <c r="AV41" i="7"/>
  <c r="AV42" i="7"/>
  <c r="AV43" i="7"/>
  <c r="B46" i="7"/>
  <c r="AS35" i="7"/>
  <c r="AR35" i="7"/>
  <c r="AU43" i="7"/>
  <c r="AR44" i="7"/>
  <c r="AJ44" i="7"/>
  <c r="AI44" i="7"/>
  <c r="AH36" i="7"/>
  <c r="AH44" i="7" s="1"/>
  <c r="AI36" i="7"/>
  <c r="AJ36" i="7"/>
  <c r="AK36" i="7"/>
  <c r="AL36" i="7"/>
  <c r="AM36" i="7"/>
  <c r="AN36" i="7"/>
  <c r="AN44" i="7" s="1"/>
  <c r="AQ36" i="7"/>
  <c r="AR36" i="7"/>
  <c r="AS36" i="7"/>
  <c r="AT36" i="7"/>
  <c r="AU36" i="7" s="1"/>
  <c r="AH37" i="7"/>
  <c r="AI37" i="7"/>
  <c r="AJ37" i="7"/>
  <c r="AK37" i="7"/>
  <c r="AL37" i="7"/>
  <c r="AM37" i="7"/>
  <c r="AN37" i="7"/>
  <c r="AQ37" i="7"/>
  <c r="AP37" i="7" s="1"/>
  <c r="AR37" i="7"/>
  <c r="AS37" i="7"/>
  <c r="AT37" i="7"/>
  <c r="AU37" i="7" s="1"/>
  <c r="AH38" i="7"/>
  <c r="AI38" i="7"/>
  <c r="AJ38" i="7"/>
  <c r="AK38" i="7"/>
  <c r="AL38" i="7"/>
  <c r="AM38" i="7"/>
  <c r="AN38" i="7"/>
  <c r="AQ38" i="7"/>
  <c r="AP38" i="7" s="1"/>
  <c r="AR38" i="7"/>
  <c r="AS38" i="7"/>
  <c r="AT38" i="7"/>
  <c r="AU38" i="7" s="1"/>
  <c r="AH39" i="7"/>
  <c r="AI39" i="7"/>
  <c r="AJ39" i="7"/>
  <c r="AK39" i="7"/>
  <c r="AL39" i="7"/>
  <c r="AM39" i="7"/>
  <c r="AN39" i="7"/>
  <c r="AQ39" i="7"/>
  <c r="AP39" i="7" s="1"/>
  <c r="AR39" i="7"/>
  <c r="AS39" i="7"/>
  <c r="AT39" i="7"/>
  <c r="AU39" i="7" s="1"/>
  <c r="AH40" i="7"/>
  <c r="AI40" i="7"/>
  <c r="AJ40" i="7"/>
  <c r="AK40" i="7"/>
  <c r="AL40" i="7"/>
  <c r="AM40" i="7"/>
  <c r="AN40" i="7"/>
  <c r="AQ40" i="7"/>
  <c r="AP40" i="7" s="1"/>
  <c r="AR40" i="7"/>
  <c r="AS40" i="7"/>
  <c r="AT40" i="7"/>
  <c r="AU40" i="7" s="1"/>
  <c r="AH41" i="7"/>
  <c r="AI41" i="7"/>
  <c r="AJ41" i="7"/>
  <c r="AK41" i="7"/>
  <c r="AL41" i="7"/>
  <c r="AM41" i="7"/>
  <c r="AN41" i="7"/>
  <c r="AQ41" i="7"/>
  <c r="AP41" i="7" s="1"/>
  <c r="AR41" i="7"/>
  <c r="AS41" i="7"/>
  <c r="AT41" i="7"/>
  <c r="AU41" i="7" s="1"/>
  <c r="AH42" i="7"/>
  <c r="AI42" i="7"/>
  <c r="AJ42" i="7"/>
  <c r="AK42" i="7"/>
  <c r="AL42" i="7"/>
  <c r="AM42" i="7"/>
  <c r="AN42" i="7"/>
  <c r="AQ42" i="7"/>
  <c r="AP42" i="7" s="1"/>
  <c r="AR42" i="7"/>
  <c r="AS42" i="7"/>
  <c r="AT42" i="7"/>
  <c r="AU42" i="7" s="1"/>
  <c r="AH43" i="7"/>
  <c r="AI43" i="7"/>
  <c r="AJ43" i="7"/>
  <c r="AK43" i="7"/>
  <c r="AL43" i="7"/>
  <c r="AM43" i="7"/>
  <c r="AN43" i="7"/>
  <c r="AQ43" i="7"/>
  <c r="AP43" i="7" s="1"/>
  <c r="AR43" i="7"/>
  <c r="AS43" i="7"/>
  <c r="AT43" i="7"/>
  <c r="AU35" i="7"/>
  <c r="AT35" i="7"/>
  <c r="AN35" i="7"/>
  <c r="AM35" i="7"/>
  <c r="AM44" i="7" s="1"/>
  <c r="AJ35" i="7"/>
  <c r="AI35" i="7"/>
  <c r="AH35" i="7"/>
  <c r="BK1815" i="5"/>
  <c r="EI110" i="9" l="1"/>
  <c r="EJ110" i="9" s="1"/>
  <c r="B115" i="9" s="1"/>
  <c r="AO44" i="7"/>
  <c r="B89" i="7" s="1"/>
  <c r="AV44" i="7"/>
  <c r="AG44" i="7"/>
  <c r="B84" i="7" s="1"/>
  <c r="AS44" i="7"/>
  <c r="AU148" i="11" l="1"/>
  <c r="B9" i="1" l="1"/>
  <c r="N10" i="16"/>
  <c r="N9" i="1" s="1"/>
  <c r="AQ3544" i="5" l="1"/>
  <c r="AS3544" i="5" s="1"/>
  <c r="AQ3424" i="5"/>
  <c r="BT3409" i="5"/>
  <c r="BZ3131" i="5"/>
  <c r="DR2669" i="5"/>
  <c r="CT2405" i="5"/>
  <c r="AS1389" i="5"/>
  <c r="B1123" i="5"/>
  <c r="AS1115" i="5"/>
  <c r="AR1115" i="5"/>
  <c r="AQ1115" i="5"/>
  <c r="AR1001" i="5"/>
  <c r="AQ995" i="5"/>
  <c r="AR995" i="5" s="1"/>
  <c r="AQ1114" i="5"/>
  <c r="AR1114" i="5" s="1"/>
  <c r="AQ1113" i="5"/>
  <c r="AR1113" i="5" s="1"/>
  <c r="AQ1112" i="5"/>
  <c r="AR1112" i="5" s="1"/>
  <c r="AQ1111" i="5"/>
  <c r="AR1111" i="5" s="1"/>
  <c r="AQ1110" i="5"/>
  <c r="AR1110" i="5" s="1"/>
  <c r="AQ1109" i="5"/>
  <c r="AR1109" i="5" s="1"/>
  <c r="AQ1108" i="5"/>
  <c r="AR1108" i="5" s="1"/>
  <c r="AQ1107" i="5"/>
  <c r="AR1107" i="5" s="1"/>
  <c r="AQ1106" i="5"/>
  <c r="AR1106" i="5" s="1"/>
  <c r="AQ1105" i="5"/>
  <c r="AR1105" i="5" s="1"/>
  <c r="AQ1104" i="5"/>
  <c r="AR1104" i="5" s="1"/>
  <c r="AQ1103" i="5"/>
  <c r="AR1103" i="5" s="1"/>
  <c r="AQ1102" i="5"/>
  <c r="AR1102" i="5" s="1"/>
  <c r="AQ1101" i="5"/>
  <c r="AR1101" i="5" s="1"/>
  <c r="AQ1100" i="5"/>
  <c r="AR1100" i="5" s="1"/>
  <c r="AQ1099" i="5"/>
  <c r="AR1099" i="5" s="1"/>
  <c r="AQ1098" i="5"/>
  <c r="AR1098" i="5" s="1"/>
  <c r="AQ1097" i="5"/>
  <c r="AR1097" i="5" s="1"/>
  <c r="AQ1096" i="5"/>
  <c r="AR1096" i="5" s="1"/>
  <c r="AQ1095" i="5"/>
  <c r="AR1095" i="5" s="1"/>
  <c r="AQ1094" i="5"/>
  <c r="AR1094" i="5" s="1"/>
  <c r="AQ1093" i="5"/>
  <c r="AR1093" i="5" s="1"/>
  <c r="AQ1092" i="5"/>
  <c r="AR1092" i="5" s="1"/>
  <c r="AQ1091" i="5"/>
  <c r="AR1091" i="5" s="1"/>
  <c r="AQ1090" i="5"/>
  <c r="AR1090" i="5" s="1"/>
  <c r="AQ1089" i="5"/>
  <c r="AR1089" i="5" s="1"/>
  <c r="AQ1088" i="5"/>
  <c r="AR1088" i="5" s="1"/>
  <c r="AQ1087" i="5"/>
  <c r="AR1087" i="5" s="1"/>
  <c r="AQ1086" i="5"/>
  <c r="AR1086" i="5" s="1"/>
  <c r="AQ1085" i="5"/>
  <c r="AR1085" i="5" s="1"/>
  <c r="AQ1084" i="5"/>
  <c r="AR1084" i="5" s="1"/>
  <c r="AQ1083" i="5"/>
  <c r="AR1083" i="5" s="1"/>
  <c r="AQ1082" i="5"/>
  <c r="AR1082" i="5" s="1"/>
  <c r="AQ1081" i="5"/>
  <c r="AR1081" i="5" s="1"/>
  <c r="AQ1080" i="5"/>
  <c r="AR1080" i="5" s="1"/>
  <c r="AQ1079" i="5"/>
  <c r="AR1079" i="5" s="1"/>
  <c r="AQ1078" i="5"/>
  <c r="AR1078" i="5" s="1"/>
  <c r="AQ1077" i="5"/>
  <c r="AR1077" i="5" s="1"/>
  <c r="AQ1076" i="5"/>
  <c r="AR1076" i="5" s="1"/>
  <c r="AQ1075" i="5"/>
  <c r="AR1075" i="5" s="1"/>
  <c r="AQ1074" i="5"/>
  <c r="AR1074" i="5" s="1"/>
  <c r="AQ1073" i="5"/>
  <c r="AR1073" i="5" s="1"/>
  <c r="AQ1072" i="5"/>
  <c r="AR1072" i="5" s="1"/>
  <c r="AQ1071" i="5"/>
  <c r="AR1071" i="5" s="1"/>
  <c r="AQ1070" i="5"/>
  <c r="AR1070" i="5" s="1"/>
  <c r="AQ1069" i="5"/>
  <c r="AR1069" i="5" s="1"/>
  <c r="AQ1068" i="5"/>
  <c r="AR1068" i="5" s="1"/>
  <c r="AQ1067" i="5"/>
  <c r="AR1067" i="5" s="1"/>
  <c r="AR1066" i="5"/>
  <c r="AQ1066" i="5"/>
  <c r="AQ1065" i="5"/>
  <c r="AR1065" i="5" s="1"/>
  <c r="AQ1064" i="5"/>
  <c r="AR1064" i="5" s="1"/>
  <c r="AQ1063" i="5"/>
  <c r="AR1063" i="5" s="1"/>
  <c r="AR1062" i="5"/>
  <c r="AQ1062" i="5"/>
  <c r="AQ1061" i="5"/>
  <c r="AR1061" i="5" s="1"/>
  <c r="AQ1060" i="5"/>
  <c r="AR1060" i="5" s="1"/>
  <c r="AQ1059" i="5"/>
  <c r="AR1059" i="5" s="1"/>
  <c r="AR1058" i="5"/>
  <c r="AQ1058" i="5"/>
  <c r="AQ1057" i="5"/>
  <c r="AR1057" i="5" s="1"/>
  <c r="AQ1056" i="5"/>
  <c r="AR1056" i="5" s="1"/>
  <c r="AQ1055" i="5"/>
  <c r="AR1055" i="5" s="1"/>
  <c r="AR1054" i="5"/>
  <c r="AQ1054" i="5"/>
  <c r="AQ1053" i="5"/>
  <c r="AR1053" i="5" s="1"/>
  <c r="AQ1052" i="5"/>
  <c r="AR1052" i="5" s="1"/>
  <c r="AQ1051" i="5"/>
  <c r="AR1051" i="5" s="1"/>
  <c r="AR1050" i="5"/>
  <c r="AQ1050" i="5"/>
  <c r="AQ1049" i="5"/>
  <c r="AR1049" i="5" s="1"/>
  <c r="AQ1048" i="5"/>
  <c r="AR1048" i="5" s="1"/>
  <c r="AQ1047" i="5"/>
  <c r="AR1047" i="5" s="1"/>
  <c r="AR1046" i="5"/>
  <c r="AQ1046" i="5"/>
  <c r="AQ1045" i="5"/>
  <c r="AR1045" i="5" s="1"/>
  <c r="AQ1044" i="5"/>
  <c r="AR1044" i="5" s="1"/>
  <c r="AQ1043" i="5"/>
  <c r="AR1043" i="5" s="1"/>
  <c r="AR1042" i="5"/>
  <c r="AQ1042" i="5"/>
  <c r="AQ1041" i="5"/>
  <c r="AR1041" i="5" s="1"/>
  <c r="AQ1040" i="5"/>
  <c r="AR1040" i="5" s="1"/>
  <c r="AQ1039" i="5"/>
  <c r="AR1039" i="5" s="1"/>
  <c r="AR1038" i="5"/>
  <c r="AQ1038" i="5"/>
  <c r="AQ1037" i="5"/>
  <c r="AR1037" i="5" s="1"/>
  <c r="AQ1036" i="5"/>
  <c r="AR1036" i="5" s="1"/>
  <c r="AQ1035" i="5"/>
  <c r="AR1035" i="5" s="1"/>
  <c r="AR1034" i="5"/>
  <c r="AQ1034" i="5"/>
  <c r="AQ1033" i="5"/>
  <c r="AR1033" i="5" s="1"/>
  <c r="AQ1032" i="5"/>
  <c r="AR1032" i="5" s="1"/>
  <c r="AQ1031" i="5"/>
  <c r="AR1031" i="5" s="1"/>
  <c r="AR1030" i="5"/>
  <c r="AQ1030" i="5"/>
  <c r="AQ1029" i="5"/>
  <c r="AR1029" i="5" s="1"/>
  <c r="AQ1028" i="5"/>
  <c r="AR1028" i="5" s="1"/>
  <c r="AQ1027" i="5"/>
  <c r="AR1027" i="5" s="1"/>
  <c r="AR1026" i="5"/>
  <c r="AQ1026" i="5"/>
  <c r="AQ1025" i="5"/>
  <c r="AR1025" i="5" s="1"/>
  <c r="AQ1024" i="5"/>
  <c r="AR1024" i="5" s="1"/>
  <c r="AQ1023" i="5"/>
  <c r="AR1023" i="5" s="1"/>
  <c r="AR1022" i="5"/>
  <c r="AQ1022" i="5"/>
  <c r="AQ1021" i="5"/>
  <c r="AR1021" i="5" s="1"/>
  <c r="AQ1020" i="5"/>
  <c r="AR1020" i="5" s="1"/>
  <c r="AQ1019" i="5"/>
  <c r="AR1019" i="5" s="1"/>
  <c r="AR1018" i="5"/>
  <c r="AQ1018" i="5"/>
  <c r="AQ1017" i="5"/>
  <c r="AR1017" i="5" s="1"/>
  <c r="AQ1016" i="5"/>
  <c r="AR1016" i="5" s="1"/>
  <c r="AQ1015" i="5"/>
  <c r="AR1015" i="5" s="1"/>
  <c r="AR1014" i="5"/>
  <c r="AQ1014" i="5"/>
  <c r="AQ1013" i="5"/>
  <c r="AR1013" i="5" s="1"/>
  <c r="AQ1012" i="5"/>
  <c r="AR1012" i="5" s="1"/>
  <c r="AQ1011" i="5"/>
  <c r="AR1011" i="5" s="1"/>
  <c r="AR1010" i="5"/>
  <c r="AQ1010" i="5"/>
  <c r="AQ1009" i="5"/>
  <c r="AR1009" i="5" s="1"/>
  <c r="AQ1008" i="5"/>
  <c r="AR1008" i="5" s="1"/>
  <c r="AQ1007" i="5"/>
  <c r="AR1007" i="5" s="1"/>
  <c r="AR1006" i="5"/>
  <c r="AQ1006" i="5"/>
  <c r="AQ1005" i="5"/>
  <c r="AR1005" i="5" s="1"/>
  <c r="AQ1004" i="5"/>
  <c r="AR1004" i="5" s="1"/>
  <c r="AQ1003" i="5"/>
  <c r="AR1003" i="5" s="1"/>
  <c r="AR1002" i="5"/>
  <c r="AQ1002" i="5"/>
  <c r="AQ1001" i="5"/>
  <c r="AQ1000" i="5"/>
  <c r="AR1000" i="5" s="1"/>
  <c r="AQ999" i="5"/>
  <c r="AR999" i="5" s="1"/>
  <c r="AR998" i="5"/>
  <c r="AQ998" i="5"/>
  <c r="AQ997" i="5"/>
  <c r="AR997" i="5" s="1"/>
  <c r="AQ996" i="5"/>
  <c r="AR996" i="5" s="1"/>
  <c r="AR840" i="5"/>
  <c r="AR839" i="5"/>
  <c r="AR838" i="5"/>
  <c r="AR837" i="5"/>
  <c r="AR836" i="5"/>
  <c r="AR835" i="5"/>
  <c r="AR834" i="5"/>
  <c r="AR833" i="5"/>
  <c r="AR832" i="5"/>
  <c r="AR831" i="5"/>
  <c r="AR830" i="5"/>
  <c r="AR829" i="5"/>
  <c r="AR828" i="5"/>
  <c r="AR827" i="5"/>
  <c r="AR826" i="5"/>
  <c r="AR825" i="5"/>
  <c r="AR824" i="5"/>
  <c r="AR823" i="5"/>
  <c r="AR822" i="5"/>
  <c r="AR821" i="5"/>
  <c r="AR820" i="5"/>
  <c r="AR819" i="5"/>
  <c r="AR818" i="5"/>
  <c r="AR817" i="5"/>
  <c r="AR816" i="5"/>
  <c r="AR815" i="5"/>
  <c r="AR814" i="5"/>
  <c r="AR813" i="5"/>
  <c r="AR812" i="5"/>
  <c r="AR811" i="5"/>
  <c r="AR810" i="5"/>
  <c r="AR809" i="5"/>
  <c r="AR808" i="5"/>
  <c r="AR807" i="5"/>
  <c r="AR806" i="5"/>
  <c r="AR805" i="5"/>
  <c r="AR804" i="5"/>
  <c r="AR803" i="5"/>
  <c r="AR802" i="5"/>
  <c r="AR801" i="5"/>
  <c r="AR800" i="5"/>
  <c r="AR799" i="5"/>
  <c r="AR798" i="5"/>
  <c r="AR797" i="5"/>
  <c r="AR796" i="5"/>
  <c r="AR795" i="5"/>
  <c r="AR794" i="5"/>
  <c r="AR793" i="5"/>
  <c r="AR792" i="5"/>
  <c r="AR791" i="5"/>
  <c r="AR790" i="5"/>
  <c r="AR789" i="5"/>
  <c r="AR788" i="5"/>
  <c r="AR787" i="5"/>
  <c r="AR786" i="5"/>
  <c r="AR785" i="5"/>
  <c r="AR784" i="5"/>
  <c r="AR783" i="5"/>
  <c r="AR782" i="5"/>
  <c r="AR781" i="5"/>
  <c r="AR780" i="5"/>
  <c r="AR779" i="5"/>
  <c r="AR778" i="5"/>
  <c r="AR777" i="5"/>
  <c r="AR776" i="5"/>
  <c r="AR775" i="5"/>
  <c r="AR774" i="5"/>
  <c r="AR773" i="5"/>
  <c r="AR772" i="5"/>
  <c r="AR771" i="5"/>
  <c r="AR770" i="5"/>
  <c r="AR769" i="5"/>
  <c r="AR768" i="5"/>
  <c r="AR767" i="5"/>
  <c r="AR766" i="5"/>
  <c r="AR765" i="5"/>
  <c r="AR764" i="5"/>
  <c r="AR763" i="5"/>
  <c r="AR762" i="5"/>
  <c r="AR761" i="5"/>
  <c r="AR760" i="5"/>
  <c r="AR759" i="5"/>
  <c r="AR758" i="5"/>
  <c r="AR757" i="5"/>
  <c r="AR756" i="5"/>
  <c r="AR755" i="5"/>
  <c r="AR754" i="5"/>
  <c r="AR753" i="5"/>
  <c r="AR752" i="5"/>
  <c r="AR751" i="5"/>
  <c r="AR750" i="5"/>
  <c r="AR749" i="5"/>
  <c r="AR748" i="5"/>
  <c r="AR747" i="5"/>
  <c r="AR746" i="5"/>
  <c r="AR745" i="5"/>
  <c r="AR744" i="5"/>
  <c r="AR743" i="5"/>
  <c r="AR742" i="5"/>
  <c r="AR741" i="5"/>
  <c r="AR740" i="5"/>
  <c r="AR739" i="5"/>
  <c r="AR738" i="5"/>
  <c r="AR737" i="5"/>
  <c r="AR736" i="5"/>
  <c r="AR735" i="5"/>
  <c r="AR734" i="5"/>
  <c r="AR733" i="5"/>
  <c r="AR732" i="5"/>
  <c r="AR731" i="5"/>
  <c r="AR730" i="5"/>
  <c r="AR729" i="5"/>
  <c r="AR728" i="5"/>
  <c r="AR727" i="5"/>
  <c r="AR726" i="5"/>
  <c r="AR725" i="5"/>
  <c r="AR724" i="5"/>
  <c r="AR723" i="5"/>
  <c r="AR722" i="5"/>
  <c r="AS841" i="5"/>
  <c r="BP448" i="5"/>
  <c r="AL448" i="5"/>
  <c r="AI448" i="5"/>
  <c r="AX3541" i="5"/>
  <c r="AW3496" i="5"/>
  <c r="AX3496" i="5"/>
  <c r="AW3497" i="5"/>
  <c r="AX3497" i="5"/>
  <c r="AW3498" i="5"/>
  <c r="AX3498" i="5" s="1"/>
  <c r="AW3499" i="5"/>
  <c r="AX3499" i="5" s="1"/>
  <c r="AW3500" i="5"/>
  <c r="AX3500" i="5"/>
  <c r="AW3501" i="5"/>
  <c r="AX3501" i="5"/>
  <c r="AW3502" i="5"/>
  <c r="AX3502" i="5" s="1"/>
  <c r="AW3503" i="5"/>
  <c r="AX3503" i="5" s="1"/>
  <c r="AW3504" i="5"/>
  <c r="AX3504" i="5"/>
  <c r="AW3505" i="5"/>
  <c r="AX3505" i="5"/>
  <c r="AW3506" i="5"/>
  <c r="AX3506" i="5" s="1"/>
  <c r="AW3507" i="5"/>
  <c r="AX3507" i="5" s="1"/>
  <c r="AW3508" i="5"/>
  <c r="AX3508" i="5"/>
  <c r="AW3509" i="5"/>
  <c r="AX3509" i="5"/>
  <c r="AW3510" i="5"/>
  <c r="AX3510" i="5" s="1"/>
  <c r="AW3511" i="5"/>
  <c r="AX3511" i="5" s="1"/>
  <c r="AW3512" i="5"/>
  <c r="AX3512" i="5"/>
  <c r="AW3513" i="5"/>
  <c r="AX3513" i="5"/>
  <c r="AW3514" i="5"/>
  <c r="AX3514" i="5" s="1"/>
  <c r="AW3515" i="5"/>
  <c r="AX3515" i="5" s="1"/>
  <c r="AW3516" i="5"/>
  <c r="AX3516" i="5"/>
  <c r="AW3517" i="5"/>
  <c r="AX3517" i="5"/>
  <c r="AW3518" i="5"/>
  <c r="AX3518" i="5" s="1"/>
  <c r="AW3519" i="5"/>
  <c r="AX3519" i="5" s="1"/>
  <c r="AW3520" i="5"/>
  <c r="AX3520" i="5"/>
  <c r="AW3521" i="5"/>
  <c r="AX3521" i="5"/>
  <c r="AW3522" i="5"/>
  <c r="AX3522" i="5" s="1"/>
  <c r="AW3523" i="5"/>
  <c r="AX3523" i="5" s="1"/>
  <c r="AW3524" i="5"/>
  <c r="AX3524" i="5"/>
  <c r="AW3525" i="5"/>
  <c r="AX3525" i="5"/>
  <c r="AW3526" i="5"/>
  <c r="AX3526" i="5" s="1"/>
  <c r="AW3527" i="5"/>
  <c r="AX3527" i="5" s="1"/>
  <c r="AW3528" i="5"/>
  <c r="AX3528" i="5"/>
  <c r="AW3529" i="5"/>
  <c r="AX3529" i="5"/>
  <c r="AW3530" i="5"/>
  <c r="AX3530" i="5" s="1"/>
  <c r="AW3531" i="5"/>
  <c r="AX3531" i="5" s="1"/>
  <c r="AW3532" i="5"/>
  <c r="AX3532" i="5"/>
  <c r="AW3533" i="5"/>
  <c r="AX3533" i="5"/>
  <c r="AW3534" i="5"/>
  <c r="AX3534" i="5" s="1"/>
  <c r="AW3535" i="5"/>
  <c r="AX3535" i="5" s="1"/>
  <c r="AW3536" i="5"/>
  <c r="AX3536" i="5"/>
  <c r="AW3537" i="5"/>
  <c r="AX3537" i="5"/>
  <c r="AW3538" i="5"/>
  <c r="AX3538" i="5" s="1"/>
  <c r="AW3539" i="5"/>
  <c r="AX3539" i="5" s="1"/>
  <c r="AW3540" i="5"/>
  <c r="AX3540" i="5"/>
  <c r="AW3541" i="5"/>
  <c r="AW3542" i="5"/>
  <c r="AX3542" i="5" s="1"/>
  <c r="AW3543" i="5"/>
  <c r="AX3543" i="5" s="1"/>
  <c r="CE3402" i="5"/>
  <c r="CB3402" i="5"/>
  <c r="BY3402" i="5"/>
  <c r="BV3402" i="5"/>
  <c r="BS3402" i="5"/>
  <c r="BR3290" i="5"/>
  <c r="BS3290" i="5" s="1"/>
  <c r="BX3290" i="5"/>
  <c r="BY3290" i="5" s="1"/>
  <c r="CA3290" i="5"/>
  <c r="CB3290" i="5" s="1"/>
  <c r="CD3290" i="5"/>
  <c r="CE3290" i="5" s="1"/>
  <c r="BR3291" i="5"/>
  <c r="BS3291" i="5" s="1"/>
  <c r="BX3291" i="5"/>
  <c r="BY3291" i="5" s="1"/>
  <c r="CA3291" i="5"/>
  <c r="CB3291" i="5" s="1"/>
  <c r="CD3291" i="5"/>
  <c r="CE3291" i="5" s="1"/>
  <c r="BR3292" i="5"/>
  <c r="BS3292" i="5" s="1"/>
  <c r="BX3292" i="5"/>
  <c r="BY3292" i="5" s="1"/>
  <c r="CA3292" i="5"/>
  <c r="CB3292" i="5" s="1"/>
  <c r="CD3292" i="5"/>
  <c r="CE3292" i="5" s="1"/>
  <c r="BR3293" i="5"/>
  <c r="BS3293" i="5" s="1"/>
  <c r="BX3293" i="5"/>
  <c r="BY3293" i="5" s="1"/>
  <c r="CA3293" i="5"/>
  <c r="CB3293" i="5" s="1"/>
  <c r="CD3293" i="5"/>
  <c r="CE3293" i="5" s="1"/>
  <c r="BR3294" i="5"/>
  <c r="BS3294" i="5" s="1"/>
  <c r="BX3294" i="5"/>
  <c r="BY3294" i="5" s="1"/>
  <c r="CA3294" i="5"/>
  <c r="CB3294" i="5" s="1"/>
  <c r="CD3294" i="5"/>
  <c r="CE3294" i="5" s="1"/>
  <c r="BR3295" i="5"/>
  <c r="BS3295" i="5" s="1"/>
  <c r="BX3295" i="5"/>
  <c r="BY3295" i="5" s="1"/>
  <c r="CA3295" i="5"/>
  <c r="CB3295" i="5" s="1"/>
  <c r="CD3295" i="5"/>
  <c r="CE3295" i="5" s="1"/>
  <c r="BR3296" i="5"/>
  <c r="BS3296" i="5" s="1"/>
  <c r="BX3296" i="5"/>
  <c r="BY3296" i="5" s="1"/>
  <c r="CA3296" i="5"/>
  <c r="CB3296" i="5" s="1"/>
  <c r="CD3296" i="5"/>
  <c r="CE3296" i="5" s="1"/>
  <c r="BR3297" i="5"/>
  <c r="BS3297" i="5" s="1"/>
  <c r="BX3297" i="5"/>
  <c r="BY3297" i="5" s="1"/>
  <c r="CA3297" i="5"/>
  <c r="CB3297" i="5" s="1"/>
  <c r="CD3297" i="5"/>
  <c r="CE3297" i="5" s="1"/>
  <c r="BR3298" i="5"/>
  <c r="BS3298" i="5" s="1"/>
  <c r="BX3298" i="5"/>
  <c r="BY3298" i="5" s="1"/>
  <c r="CA3298" i="5"/>
  <c r="CB3298" i="5" s="1"/>
  <c r="CD3298" i="5"/>
  <c r="CE3298" i="5" s="1"/>
  <c r="BR3299" i="5"/>
  <c r="BS3299" i="5" s="1"/>
  <c r="BX3299" i="5"/>
  <c r="BY3299" i="5" s="1"/>
  <c r="CA3299" i="5"/>
  <c r="CB3299" i="5" s="1"/>
  <c r="CD3299" i="5"/>
  <c r="CE3299" i="5" s="1"/>
  <c r="BR3300" i="5"/>
  <c r="BS3300" i="5" s="1"/>
  <c r="BX3300" i="5"/>
  <c r="BY3300" i="5" s="1"/>
  <c r="CA3300" i="5"/>
  <c r="CB3300" i="5" s="1"/>
  <c r="CD3300" i="5"/>
  <c r="CE3300" i="5" s="1"/>
  <c r="BR3301" i="5"/>
  <c r="BS3301" i="5" s="1"/>
  <c r="BX3301" i="5"/>
  <c r="BY3301" i="5" s="1"/>
  <c r="CA3301" i="5"/>
  <c r="CB3301" i="5" s="1"/>
  <c r="CD3301" i="5"/>
  <c r="CE3301" i="5" s="1"/>
  <c r="BR3302" i="5"/>
  <c r="BS3302" i="5" s="1"/>
  <c r="BX3302" i="5"/>
  <c r="BY3302" i="5" s="1"/>
  <c r="CA3302" i="5"/>
  <c r="CB3302" i="5" s="1"/>
  <c r="CD3302" i="5"/>
  <c r="CE3302" i="5" s="1"/>
  <c r="BR3303" i="5"/>
  <c r="BS3303" i="5" s="1"/>
  <c r="BX3303" i="5"/>
  <c r="BY3303" i="5" s="1"/>
  <c r="CA3303" i="5"/>
  <c r="CB3303" i="5" s="1"/>
  <c r="CD3303" i="5"/>
  <c r="CE3303" i="5" s="1"/>
  <c r="BR3304" i="5"/>
  <c r="BS3304" i="5" s="1"/>
  <c r="BX3304" i="5"/>
  <c r="BY3304" i="5" s="1"/>
  <c r="CA3304" i="5"/>
  <c r="CB3304" i="5" s="1"/>
  <c r="CD3304" i="5"/>
  <c r="CE3304" i="5" s="1"/>
  <c r="BR3305" i="5"/>
  <c r="BS3305" i="5" s="1"/>
  <c r="BX3305" i="5"/>
  <c r="BY3305" i="5" s="1"/>
  <c r="CA3305" i="5"/>
  <c r="CB3305" i="5" s="1"/>
  <c r="CD3305" i="5"/>
  <c r="CE3305" i="5" s="1"/>
  <c r="BR3306" i="5"/>
  <c r="BS3306" i="5" s="1"/>
  <c r="BX3306" i="5"/>
  <c r="BY3306" i="5" s="1"/>
  <c r="CA3306" i="5"/>
  <c r="CB3306" i="5" s="1"/>
  <c r="CD3306" i="5"/>
  <c r="CE3306" i="5" s="1"/>
  <c r="BR3307" i="5"/>
  <c r="BS3307" i="5" s="1"/>
  <c r="BX3307" i="5"/>
  <c r="BY3307" i="5" s="1"/>
  <c r="CA3307" i="5"/>
  <c r="CB3307" i="5" s="1"/>
  <c r="CD3307" i="5"/>
  <c r="CE3307" i="5" s="1"/>
  <c r="BR3308" i="5"/>
  <c r="BS3308" i="5" s="1"/>
  <c r="BX3308" i="5"/>
  <c r="BY3308" i="5" s="1"/>
  <c r="CA3308" i="5"/>
  <c r="CB3308" i="5" s="1"/>
  <c r="CD3308" i="5"/>
  <c r="CE3308" i="5" s="1"/>
  <c r="BR3309" i="5"/>
  <c r="BS3309" i="5" s="1"/>
  <c r="BX3309" i="5"/>
  <c r="BY3309" i="5" s="1"/>
  <c r="CA3309" i="5"/>
  <c r="CB3309" i="5" s="1"/>
  <c r="CD3309" i="5"/>
  <c r="CE3309" i="5" s="1"/>
  <c r="BR3310" i="5"/>
  <c r="BS3310" i="5" s="1"/>
  <c r="BX3310" i="5"/>
  <c r="BY3310" i="5" s="1"/>
  <c r="CA3310" i="5"/>
  <c r="CB3310" i="5" s="1"/>
  <c r="CD3310" i="5"/>
  <c r="CE3310" i="5" s="1"/>
  <c r="BR3311" i="5"/>
  <c r="BS3311" i="5" s="1"/>
  <c r="BX3311" i="5"/>
  <c r="BY3311" i="5" s="1"/>
  <c r="CA3311" i="5"/>
  <c r="CB3311" i="5" s="1"/>
  <c r="CD3311" i="5"/>
  <c r="CE3311" i="5" s="1"/>
  <c r="BR3312" i="5"/>
  <c r="BS3312" i="5" s="1"/>
  <c r="BX3312" i="5"/>
  <c r="BY3312" i="5" s="1"/>
  <c r="CA3312" i="5"/>
  <c r="CB3312" i="5" s="1"/>
  <c r="CD3312" i="5"/>
  <c r="CE3312" i="5" s="1"/>
  <c r="BR3313" i="5"/>
  <c r="BS3313" i="5" s="1"/>
  <c r="BX3313" i="5"/>
  <c r="BY3313" i="5" s="1"/>
  <c r="CA3313" i="5"/>
  <c r="CB3313" i="5" s="1"/>
  <c r="CD3313" i="5"/>
  <c r="CE3313" i="5" s="1"/>
  <c r="BR3314" i="5"/>
  <c r="BS3314" i="5" s="1"/>
  <c r="BX3314" i="5"/>
  <c r="BY3314" i="5" s="1"/>
  <c r="CA3314" i="5"/>
  <c r="CB3314" i="5" s="1"/>
  <c r="CD3314" i="5"/>
  <c r="CE3314" i="5" s="1"/>
  <c r="BR3315" i="5"/>
  <c r="BS3315" i="5" s="1"/>
  <c r="BX3315" i="5"/>
  <c r="BY3315" i="5" s="1"/>
  <c r="CA3315" i="5"/>
  <c r="CB3315" i="5" s="1"/>
  <c r="CD3315" i="5"/>
  <c r="CE3315" i="5" s="1"/>
  <c r="BR3316" i="5"/>
  <c r="BS3316" i="5" s="1"/>
  <c r="BX3316" i="5"/>
  <c r="BY3316" i="5" s="1"/>
  <c r="CA3316" i="5"/>
  <c r="CB3316" i="5" s="1"/>
  <c r="CD3316" i="5"/>
  <c r="CE3316" i="5" s="1"/>
  <c r="BR3317" i="5"/>
  <c r="BS3317" i="5" s="1"/>
  <c r="BX3317" i="5"/>
  <c r="BY3317" i="5" s="1"/>
  <c r="CA3317" i="5"/>
  <c r="CB3317" i="5" s="1"/>
  <c r="CD3317" i="5"/>
  <c r="CE3317" i="5" s="1"/>
  <c r="BR3318" i="5"/>
  <c r="BS3318" i="5" s="1"/>
  <c r="BX3318" i="5"/>
  <c r="BY3318" i="5" s="1"/>
  <c r="CA3318" i="5"/>
  <c r="CB3318" i="5" s="1"/>
  <c r="CD3318" i="5"/>
  <c r="CE3318" i="5" s="1"/>
  <c r="BR3319" i="5"/>
  <c r="BS3319" i="5" s="1"/>
  <c r="BX3319" i="5"/>
  <c r="BY3319" i="5" s="1"/>
  <c r="CA3319" i="5"/>
  <c r="CB3319" i="5" s="1"/>
  <c r="CD3319" i="5"/>
  <c r="CE3319" i="5" s="1"/>
  <c r="BR3320" i="5"/>
  <c r="BS3320" i="5" s="1"/>
  <c r="BX3320" i="5"/>
  <c r="BY3320" i="5" s="1"/>
  <c r="CA3320" i="5"/>
  <c r="CB3320" i="5" s="1"/>
  <c r="CD3320" i="5"/>
  <c r="CE3320" i="5" s="1"/>
  <c r="BR3321" i="5"/>
  <c r="BS3321" i="5" s="1"/>
  <c r="BX3321" i="5"/>
  <c r="BY3321" i="5" s="1"/>
  <c r="CA3321" i="5"/>
  <c r="CB3321" i="5" s="1"/>
  <c r="CD3321" i="5"/>
  <c r="CE3321" i="5" s="1"/>
  <c r="BR3322" i="5"/>
  <c r="BS3322" i="5" s="1"/>
  <c r="BX3322" i="5"/>
  <c r="BY3322" i="5" s="1"/>
  <c r="CA3322" i="5"/>
  <c r="CB3322" i="5" s="1"/>
  <c r="CD3322" i="5"/>
  <c r="CE3322" i="5" s="1"/>
  <c r="BR3323" i="5"/>
  <c r="BS3323" i="5" s="1"/>
  <c r="BX3323" i="5"/>
  <c r="BY3323" i="5" s="1"/>
  <c r="CA3323" i="5"/>
  <c r="CB3323" i="5" s="1"/>
  <c r="CD3323" i="5"/>
  <c r="CE3323" i="5" s="1"/>
  <c r="BR3324" i="5"/>
  <c r="BS3324" i="5" s="1"/>
  <c r="BX3324" i="5"/>
  <c r="BY3324" i="5" s="1"/>
  <c r="CA3324" i="5"/>
  <c r="CB3324" i="5" s="1"/>
  <c r="CD3324" i="5"/>
  <c r="CE3324" i="5" s="1"/>
  <c r="BR3325" i="5"/>
  <c r="BS3325" i="5" s="1"/>
  <c r="BX3325" i="5"/>
  <c r="BY3325" i="5" s="1"/>
  <c r="CA3325" i="5"/>
  <c r="CB3325" i="5" s="1"/>
  <c r="CD3325" i="5"/>
  <c r="CE3325" i="5" s="1"/>
  <c r="BR3326" i="5"/>
  <c r="BS3326" i="5" s="1"/>
  <c r="BX3326" i="5"/>
  <c r="BY3326" i="5" s="1"/>
  <c r="CA3326" i="5"/>
  <c r="CB3326" i="5" s="1"/>
  <c r="CD3326" i="5"/>
  <c r="CE3326" i="5" s="1"/>
  <c r="BR3327" i="5"/>
  <c r="BS3327" i="5" s="1"/>
  <c r="BX3327" i="5"/>
  <c r="BY3327" i="5" s="1"/>
  <c r="CA3327" i="5"/>
  <c r="CB3327" i="5" s="1"/>
  <c r="CD3327" i="5"/>
  <c r="CE3327" i="5" s="1"/>
  <c r="BR3328" i="5"/>
  <c r="BS3328" i="5" s="1"/>
  <c r="BX3328" i="5"/>
  <c r="BY3328" i="5" s="1"/>
  <c r="CA3328" i="5"/>
  <c r="CB3328" i="5" s="1"/>
  <c r="CD3328" i="5"/>
  <c r="CE3328" i="5" s="1"/>
  <c r="BR3329" i="5"/>
  <c r="BS3329" i="5" s="1"/>
  <c r="BX3329" i="5"/>
  <c r="BY3329" i="5" s="1"/>
  <c r="CA3329" i="5"/>
  <c r="CB3329" i="5" s="1"/>
  <c r="CD3329" i="5"/>
  <c r="CE3329" i="5" s="1"/>
  <c r="BR3330" i="5"/>
  <c r="BS3330" i="5" s="1"/>
  <c r="BX3330" i="5"/>
  <c r="BY3330" i="5" s="1"/>
  <c r="CA3330" i="5"/>
  <c r="CB3330" i="5" s="1"/>
  <c r="CD3330" i="5"/>
  <c r="CE3330" i="5" s="1"/>
  <c r="BR3331" i="5"/>
  <c r="BS3331" i="5" s="1"/>
  <c r="BX3331" i="5"/>
  <c r="BY3331" i="5" s="1"/>
  <c r="CA3331" i="5"/>
  <c r="CB3331" i="5" s="1"/>
  <c r="CD3331" i="5"/>
  <c r="CE3331" i="5" s="1"/>
  <c r="BR3332" i="5"/>
  <c r="BS3332" i="5" s="1"/>
  <c r="BX3332" i="5"/>
  <c r="BY3332" i="5" s="1"/>
  <c r="CA3332" i="5"/>
  <c r="CB3332" i="5" s="1"/>
  <c r="CD3332" i="5"/>
  <c r="CE3332" i="5" s="1"/>
  <c r="BR3333" i="5"/>
  <c r="BS3333" i="5" s="1"/>
  <c r="BX3333" i="5"/>
  <c r="BY3333" i="5" s="1"/>
  <c r="CA3333" i="5"/>
  <c r="CB3333" i="5" s="1"/>
  <c r="CD3333" i="5"/>
  <c r="CE3333" i="5" s="1"/>
  <c r="BR3334" i="5"/>
  <c r="BS3334" i="5" s="1"/>
  <c r="BX3334" i="5"/>
  <c r="BY3334" i="5" s="1"/>
  <c r="CA3334" i="5"/>
  <c r="CB3334" i="5" s="1"/>
  <c r="CD3334" i="5"/>
  <c r="CE3334" i="5" s="1"/>
  <c r="BR3335" i="5"/>
  <c r="BS3335" i="5" s="1"/>
  <c r="BX3335" i="5"/>
  <c r="BY3335" i="5" s="1"/>
  <c r="CA3335" i="5"/>
  <c r="CB3335" i="5" s="1"/>
  <c r="CD3335" i="5"/>
  <c r="CE3335" i="5" s="1"/>
  <c r="BR3336" i="5"/>
  <c r="BS3336" i="5" s="1"/>
  <c r="BX3336" i="5"/>
  <c r="BY3336" i="5" s="1"/>
  <c r="CA3336" i="5"/>
  <c r="CB3336" i="5" s="1"/>
  <c r="CD3336" i="5"/>
  <c r="CE3336" i="5" s="1"/>
  <c r="BR3337" i="5"/>
  <c r="BS3337" i="5" s="1"/>
  <c r="BX3337" i="5"/>
  <c r="BY3337" i="5" s="1"/>
  <c r="CA3337" i="5"/>
  <c r="CB3337" i="5" s="1"/>
  <c r="CD3337" i="5"/>
  <c r="CE3337" i="5" s="1"/>
  <c r="BR3338" i="5"/>
  <c r="BS3338" i="5" s="1"/>
  <c r="BX3338" i="5"/>
  <c r="BY3338" i="5" s="1"/>
  <c r="CA3338" i="5"/>
  <c r="CB3338" i="5" s="1"/>
  <c r="CD3338" i="5"/>
  <c r="CE3338" i="5" s="1"/>
  <c r="BR3339" i="5"/>
  <c r="BS3339" i="5" s="1"/>
  <c r="BX3339" i="5"/>
  <c r="BY3339" i="5" s="1"/>
  <c r="CA3339" i="5"/>
  <c r="CB3339" i="5" s="1"/>
  <c r="CD3339" i="5"/>
  <c r="CE3339" i="5" s="1"/>
  <c r="BR3340" i="5"/>
  <c r="BS3340" i="5" s="1"/>
  <c r="BX3340" i="5"/>
  <c r="BY3340" i="5" s="1"/>
  <c r="CA3340" i="5"/>
  <c r="CB3340" i="5" s="1"/>
  <c r="CD3340" i="5"/>
  <c r="CE3340" i="5" s="1"/>
  <c r="BR3341" i="5"/>
  <c r="BS3341" i="5" s="1"/>
  <c r="BX3341" i="5"/>
  <c r="BY3341" i="5" s="1"/>
  <c r="CA3341" i="5"/>
  <c r="CB3341" i="5" s="1"/>
  <c r="CD3341" i="5"/>
  <c r="CE3341" i="5" s="1"/>
  <c r="BR3342" i="5"/>
  <c r="BS3342" i="5" s="1"/>
  <c r="BX3342" i="5"/>
  <c r="BY3342" i="5" s="1"/>
  <c r="CA3342" i="5"/>
  <c r="CB3342" i="5" s="1"/>
  <c r="CD3342" i="5"/>
  <c r="CE3342" i="5" s="1"/>
  <c r="BR3343" i="5"/>
  <c r="BS3343" i="5" s="1"/>
  <c r="BX3343" i="5"/>
  <c r="BY3343" i="5" s="1"/>
  <c r="CA3343" i="5"/>
  <c r="CB3343" i="5" s="1"/>
  <c r="CD3343" i="5"/>
  <c r="CE3343" i="5" s="1"/>
  <c r="BR3344" i="5"/>
  <c r="BS3344" i="5" s="1"/>
  <c r="BX3344" i="5"/>
  <c r="BY3344" i="5" s="1"/>
  <c r="CA3344" i="5"/>
  <c r="CB3344" i="5" s="1"/>
  <c r="CD3344" i="5"/>
  <c r="CE3344" i="5" s="1"/>
  <c r="BR3345" i="5"/>
  <c r="BS3345" i="5" s="1"/>
  <c r="BX3345" i="5"/>
  <c r="BY3345" i="5" s="1"/>
  <c r="CA3345" i="5"/>
  <c r="CB3345" i="5" s="1"/>
  <c r="CD3345" i="5"/>
  <c r="CE3345" i="5" s="1"/>
  <c r="BR3346" i="5"/>
  <c r="BS3346" i="5" s="1"/>
  <c r="BX3346" i="5"/>
  <c r="BY3346" i="5" s="1"/>
  <c r="CA3346" i="5"/>
  <c r="CB3346" i="5" s="1"/>
  <c r="CD3346" i="5"/>
  <c r="CE3346" i="5" s="1"/>
  <c r="BR3347" i="5"/>
  <c r="BS3347" i="5" s="1"/>
  <c r="BX3347" i="5"/>
  <c r="BY3347" i="5" s="1"/>
  <c r="CA3347" i="5"/>
  <c r="CB3347" i="5" s="1"/>
  <c r="CD3347" i="5"/>
  <c r="CE3347" i="5" s="1"/>
  <c r="BR3348" i="5"/>
  <c r="BS3348" i="5" s="1"/>
  <c r="BX3348" i="5"/>
  <c r="BY3348" i="5" s="1"/>
  <c r="CA3348" i="5"/>
  <c r="CB3348" i="5" s="1"/>
  <c r="CD3348" i="5"/>
  <c r="CE3348" i="5" s="1"/>
  <c r="BR3349" i="5"/>
  <c r="BS3349" i="5" s="1"/>
  <c r="BX3349" i="5"/>
  <c r="BY3349" i="5" s="1"/>
  <c r="CA3349" i="5"/>
  <c r="CB3349" i="5" s="1"/>
  <c r="CD3349" i="5"/>
  <c r="CE3349" i="5" s="1"/>
  <c r="BR3350" i="5"/>
  <c r="BS3350" i="5" s="1"/>
  <c r="BX3350" i="5"/>
  <c r="BY3350" i="5" s="1"/>
  <c r="CA3350" i="5"/>
  <c r="CB3350" i="5" s="1"/>
  <c r="CD3350" i="5"/>
  <c r="CE3350" i="5" s="1"/>
  <c r="BR3351" i="5"/>
  <c r="BS3351" i="5" s="1"/>
  <c r="BX3351" i="5"/>
  <c r="BY3351" i="5" s="1"/>
  <c r="CA3351" i="5"/>
  <c r="CB3351" i="5" s="1"/>
  <c r="CD3351" i="5"/>
  <c r="CE3351" i="5" s="1"/>
  <c r="BR3352" i="5"/>
  <c r="BS3352" i="5" s="1"/>
  <c r="BX3352" i="5"/>
  <c r="BY3352" i="5" s="1"/>
  <c r="CA3352" i="5"/>
  <c r="CB3352" i="5" s="1"/>
  <c r="CD3352" i="5"/>
  <c r="CE3352" i="5" s="1"/>
  <c r="BR3353" i="5"/>
  <c r="BS3353" i="5" s="1"/>
  <c r="BX3353" i="5"/>
  <c r="BY3353" i="5" s="1"/>
  <c r="CA3353" i="5"/>
  <c r="CB3353" i="5" s="1"/>
  <c r="CD3353" i="5"/>
  <c r="CE3353" i="5" s="1"/>
  <c r="BR3354" i="5"/>
  <c r="BS3354" i="5" s="1"/>
  <c r="BX3354" i="5"/>
  <c r="BY3354" i="5" s="1"/>
  <c r="CA3354" i="5"/>
  <c r="CB3354" i="5" s="1"/>
  <c r="CD3354" i="5"/>
  <c r="CE3354" i="5" s="1"/>
  <c r="BR3355" i="5"/>
  <c r="BS3355" i="5" s="1"/>
  <c r="BX3355" i="5"/>
  <c r="BY3355" i="5" s="1"/>
  <c r="CA3355" i="5"/>
  <c r="CB3355" i="5" s="1"/>
  <c r="CD3355" i="5"/>
  <c r="CE3355" i="5" s="1"/>
  <c r="BR3356" i="5"/>
  <c r="BS3356" i="5" s="1"/>
  <c r="BX3356" i="5"/>
  <c r="BY3356" i="5" s="1"/>
  <c r="CA3356" i="5"/>
  <c r="CB3356" i="5" s="1"/>
  <c r="CD3356" i="5"/>
  <c r="CE3356" i="5" s="1"/>
  <c r="BR3357" i="5"/>
  <c r="BS3357" i="5" s="1"/>
  <c r="BX3357" i="5"/>
  <c r="BY3357" i="5" s="1"/>
  <c r="CA3357" i="5"/>
  <c r="CB3357" i="5" s="1"/>
  <c r="CD3357" i="5"/>
  <c r="CE3357" i="5" s="1"/>
  <c r="BR3358" i="5"/>
  <c r="BS3358" i="5"/>
  <c r="BX3358" i="5"/>
  <c r="BY3358" i="5" s="1"/>
  <c r="CA3358" i="5"/>
  <c r="CB3358" i="5" s="1"/>
  <c r="CD3358" i="5"/>
  <c r="CE3358" i="5"/>
  <c r="BR3359" i="5"/>
  <c r="BS3359" i="5"/>
  <c r="BX3359" i="5"/>
  <c r="BY3359" i="5" s="1"/>
  <c r="CA3359" i="5"/>
  <c r="CB3359" i="5"/>
  <c r="CD3359" i="5"/>
  <c r="CE3359" i="5"/>
  <c r="BR3360" i="5"/>
  <c r="BS3360" i="5" s="1"/>
  <c r="BX3360" i="5"/>
  <c r="BY3360" i="5"/>
  <c r="CA3360" i="5"/>
  <c r="CB3360" i="5"/>
  <c r="CD3360" i="5"/>
  <c r="CE3360" i="5" s="1"/>
  <c r="BR3361" i="5"/>
  <c r="BS3361" i="5" s="1"/>
  <c r="BU3361" i="5"/>
  <c r="BV3361" i="5"/>
  <c r="BX3361" i="5"/>
  <c r="BY3361" i="5"/>
  <c r="CA3361" i="5"/>
  <c r="CB3361" i="5" s="1"/>
  <c r="CD3361" i="5"/>
  <c r="CE3361" i="5" s="1"/>
  <c r="BR3362" i="5"/>
  <c r="BS3362" i="5"/>
  <c r="BU3362" i="5"/>
  <c r="BV3362" i="5"/>
  <c r="BX3362" i="5"/>
  <c r="BY3362" i="5" s="1"/>
  <c r="CA3362" i="5"/>
  <c r="CB3362" i="5" s="1"/>
  <c r="CD3362" i="5"/>
  <c r="CE3362" i="5"/>
  <c r="BR3363" i="5"/>
  <c r="BS3363" i="5"/>
  <c r="BU3363" i="5"/>
  <c r="BV3363" i="5" s="1"/>
  <c r="BX3363" i="5"/>
  <c r="BY3363" i="5" s="1"/>
  <c r="CA3363" i="5"/>
  <c r="CB3363" i="5"/>
  <c r="CD3363" i="5"/>
  <c r="CE3363" i="5"/>
  <c r="BR3364" i="5"/>
  <c r="BS3364" i="5" s="1"/>
  <c r="BU3364" i="5"/>
  <c r="BV3364" i="5" s="1"/>
  <c r="BX3364" i="5"/>
  <c r="BY3364" i="5"/>
  <c r="CA3364" i="5"/>
  <c r="CB3364" i="5"/>
  <c r="CD3364" i="5"/>
  <c r="CE3364" i="5" s="1"/>
  <c r="BR3365" i="5"/>
  <c r="BS3365" i="5" s="1"/>
  <c r="BU3365" i="5"/>
  <c r="BV3365" i="5"/>
  <c r="BX3365" i="5"/>
  <c r="BY3365" i="5"/>
  <c r="CA3365" i="5"/>
  <c r="CB3365" i="5" s="1"/>
  <c r="CD3365" i="5"/>
  <c r="CE3365" i="5" s="1"/>
  <c r="BR3366" i="5"/>
  <c r="BS3366" i="5"/>
  <c r="BU3366" i="5"/>
  <c r="BV3366" i="5"/>
  <c r="BX3366" i="5"/>
  <c r="BY3366" i="5" s="1"/>
  <c r="CA3366" i="5"/>
  <c r="CB3366" i="5" s="1"/>
  <c r="CD3366" i="5"/>
  <c r="CE3366" i="5"/>
  <c r="BR3367" i="5"/>
  <c r="BS3367" i="5"/>
  <c r="BU3367" i="5"/>
  <c r="BV3367" i="5" s="1"/>
  <c r="BX3367" i="5"/>
  <c r="BY3367" i="5" s="1"/>
  <c r="CA3367" i="5"/>
  <c r="CB3367" i="5"/>
  <c r="CD3367" i="5"/>
  <c r="CE3367" i="5"/>
  <c r="BR3368" i="5"/>
  <c r="BS3368" i="5" s="1"/>
  <c r="BU3368" i="5"/>
  <c r="BV3368" i="5" s="1"/>
  <c r="BX3368" i="5"/>
  <c r="BY3368" i="5"/>
  <c r="CA3368" i="5"/>
  <c r="CB3368" i="5"/>
  <c r="CD3368" i="5"/>
  <c r="CE3368" i="5" s="1"/>
  <c r="BR3369" i="5"/>
  <c r="BS3369" i="5" s="1"/>
  <c r="BU3369" i="5"/>
  <c r="BV3369" i="5"/>
  <c r="BX3369" i="5"/>
  <c r="BY3369" i="5"/>
  <c r="CA3369" i="5"/>
  <c r="CB3369" i="5" s="1"/>
  <c r="CD3369" i="5"/>
  <c r="CE3369" i="5" s="1"/>
  <c r="BR3370" i="5"/>
  <c r="BS3370" i="5"/>
  <c r="BU3370" i="5"/>
  <c r="BV3370" i="5"/>
  <c r="BX3370" i="5"/>
  <c r="BY3370" i="5" s="1"/>
  <c r="CA3370" i="5"/>
  <c r="CB3370" i="5" s="1"/>
  <c r="CD3370" i="5"/>
  <c r="CE3370" i="5"/>
  <c r="BR3371" i="5"/>
  <c r="BS3371" i="5"/>
  <c r="BU3371" i="5"/>
  <c r="BV3371" i="5" s="1"/>
  <c r="BX3371" i="5"/>
  <c r="BY3371" i="5" s="1"/>
  <c r="CA3371" i="5"/>
  <c r="CB3371" i="5"/>
  <c r="CD3371" i="5"/>
  <c r="CE3371" i="5"/>
  <c r="BR3372" i="5"/>
  <c r="BS3372" i="5" s="1"/>
  <c r="BU3372" i="5"/>
  <c r="BV3372" i="5" s="1"/>
  <c r="BX3372" i="5"/>
  <c r="BY3372" i="5"/>
  <c r="CA3372" i="5"/>
  <c r="CB3372" i="5"/>
  <c r="CD3372" i="5"/>
  <c r="CE3372" i="5" s="1"/>
  <c r="BR3373" i="5"/>
  <c r="BS3373" i="5" s="1"/>
  <c r="BU3373" i="5"/>
  <c r="BV3373" i="5"/>
  <c r="BX3373" i="5"/>
  <c r="BY3373" i="5"/>
  <c r="CA3373" i="5"/>
  <c r="CB3373" i="5" s="1"/>
  <c r="CD3373" i="5"/>
  <c r="CE3373" i="5" s="1"/>
  <c r="BR3374" i="5"/>
  <c r="BS3374" i="5"/>
  <c r="BU3374" i="5"/>
  <c r="BV3374" i="5"/>
  <c r="BX3374" i="5"/>
  <c r="BY3374" i="5" s="1"/>
  <c r="CA3374" i="5"/>
  <c r="CB3374" i="5" s="1"/>
  <c r="CD3374" i="5"/>
  <c r="CE3374" i="5"/>
  <c r="BR3375" i="5"/>
  <c r="BS3375" i="5"/>
  <c r="BU3375" i="5"/>
  <c r="BV3375" i="5" s="1"/>
  <c r="BX3375" i="5"/>
  <c r="BY3375" i="5" s="1"/>
  <c r="CA3375" i="5"/>
  <c r="CB3375" i="5"/>
  <c r="CD3375" i="5"/>
  <c r="CE3375" i="5"/>
  <c r="BR3376" i="5"/>
  <c r="BS3376" i="5" s="1"/>
  <c r="BU3376" i="5"/>
  <c r="BV3376" i="5" s="1"/>
  <c r="BX3376" i="5"/>
  <c r="BY3376" i="5"/>
  <c r="CA3376" i="5"/>
  <c r="CB3376" i="5"/>
  <c r="CD3376" i="5"/>
  <c r="CE3376" i="5" s="1"/>
  <c r="BR3377" i="5"/>
  <c r="BS3377" i="5" s="1"/>
  <c r="BU3377" i="5"/>
  <c r="BV3377" i="5"/>
  <c r="BX3377" i="5"/>
  <c r="BY3377" i="5"/>
  <c r="CA3377" i="5"/>
  <c r="CB3377" i="5" s="1"/>
  <c r="CD3377" i="5"/>
  <c r="CE3377" i="5" s="1"/>
  <c r="BR3378" i="5"/>
  <c r="BS3378" i="5"/>
  <c r="BU3378" i="5"/>
  <c r="BV3378" i="5"/>
  <c r="BX3378" i="5"/>
  <c r="BY3378" i="5" s="1"/>
  <c r="CA3378" i="5"/>
  <c r="CB3378" i="5" s="1"/>
  <c r="CD3378" i="5"/>
  <c r="CE3378" i="5"/>
  <c r="BR3379" i="5"/>
  <c r="BS3379" i="5"/>
  <c r="BU3379" i="5"/>
  <c r="BV3379" i="5" s="1"/>
  <c r="BX3379" i="5"/>
  <c r="BY3379" i="5" s="1"/>
  <c r="CA3379" i="5"/>
  <c r="CB3379" i="5"/>
  <c r="CD3379" i="5"/>
  <c r="CE3379" i="5"/>
  <c r="BR3380" i="5"/>
  <c r="BS3380" i="5" s="1"/>
  <c r="BU3380" i="5"/>
  <c r="BV3380" i="5" s="1"/>
  <c r="BX3380" i="5"/>
  <c r="BY3380" i="5"/>
  <c r="CA3380" i="5"/>
  <c r="CB3380" i="5"/>
  <c r="CD3380" i="5"/>
  <c r="CE3380" i="5" s="1"/>
  <c r="BR3381" i="5"/>
  <c r="BS3381" i="5" s="1"/>
  <c r="BU3381" i="5"/>
  <c r="BV3381" i="5"/>
  <c r="BX3381" i="5"/>
  <c r="BY3381" i="5"/>
  <c r="CA3381" i="5"/>
  <c r="CB3381" i="5" s="1"/>
  <c r="CD3381" i="5"/>
  <c r="CE3381" i="5" s="1"/>
  <c r="BR3382" i="5"/>
  <c r="BS3382" i="5"/>
  <c r="BU3382" i="5"/>
  <c r="BV3382" i="5"/>
  <c r="BX3382" i="5"/>
  <c r="BY3382" i="5" s="1"/>
  <c r="CA3382" i="5"/>
  <c r="CB3382" i="5" s="1"/>
  <c r="CD3382" i="5"/>
  <c r="CE3382" i="5"/>
  <c r="BR3383" i="5"/>
  <c r="BS3383" i="5"/>
  <c r="BU3383" i="5"/>
  <c r="BV3383" i="5" s="1"/>
  <c r="BX3383" i="5"/>
  <c r="BY3383" i="5" s="1"/>
  <c r="CA3383" i="5"/>
  <c r="CB3383" i="5"/>
  <c r="CD3383" i="5"/>
  <c r="CE3383" i="5"/>
  <c r="BR3384" i="5"/>
  <c r="BS3384" i="5" s="1"/>
  <c r="BU3384" i="5"/>
  <c r="BV3384" i="5" s="1"/>
  <c r="BX3384" i="5"/>
  <c r="BY3384" i="5"/>
  <c r="CA3384" i="5"/>
  <c r="CB3384" i="5"/>
  <c r="CD3384" i="5"/>
  <c r="CE3384" i="5" s="1"/>
  <c r="BR3385" i="5"/>
  <c r="BS3385" i="5" s="1"/>
  <c r="BU3385" i="5"/>
  <c r="BV3385" i="5"/>
  <c r="BX3385" i="5"/>
  <c r="BY3385" i="5"/>
  <c r="CA3385" i="5"/>
  <c r="CB3385" i="5" s="1"/>
  <c r="CD3385" i="5"/>
  <c r="CE3385" i="5" s="1"/>
  <c r="BR3386" i="5"/>
  <c r="BS3386" i="5"/>
  <c r="BU3386" i="5"/>
  <c r="BV3386" i="5"/>
  <c r="BX3386" i="5"/>
  <c r="BY3386" i="5" s="1"/>
  <c r="CA3386" i="5"/>
  <c r="CB3386" i="5" s="1"/>
  <c r="CD3386" i="5"/>
  <c r="CE3386" i="5"/>
  <c r="BR3387" i="5"/>
  <c r="BS3387" i="5"/>
  <c r="BU3387" i="5"/>
  <c r="BV3387" i="5" s="1"/>
  <c r="BX3387" i="5"/>
  <c r="BY3387" i="5" s="1"/>
  <c r="CA3387" i="5"/>
  <c r="CB3387" i="5"/>
  <c r="CD3387" i="5"/>
  <c r="CE3387" i="5"/>
  <c r="BR3388" i="5"/>
  <c r="BS3388" i="5" s="1"/>
  <c r="BU3388" i="5"/>
  <c r="BV3388" i="5" s="1"/>
  <c r="BX3388" i="5"/>
  <c r="BY3388" i="5"/>
  <c r="CA3388" i="5"/>
  <c r="CB3388" i="5"/>
  <c r="CD3388" i="5"/>
  <c r="CE3388" i="5" s="1"/>
  <c r="BR3389" i="5"/>
  <c r="BS3389" i="5" s="1"/>
  <c r="BU3389" i="5"/>
  <c r="BV3389" i="5"/>
  <c r="BX3389" i="5"/>
  <c r="BY3389" i="5"/>
  <c r="CA3389" i="5"/>
  <c r="CB3389" i="5" s="1"/>
  <c r="CD3389" i="5"/>
  <c r="CE3389" i="5" s="1"/>
  <c r="BR3390" i="5"/>
  <c r="BS3390" i="5"/>
  <c r="BU3390" i="5"/>
  <c r="BV3390" i="5"/>
  <c r="BX3390" i="5"/>
  <c r="BY3390" i="5" s="1"/>
  <c r="CA3390" i="5"/>
  <c r="CB3390" i="5" s="1"/>
  <c r="CD3390" i="5"/>
  <c r="CE3390" i="5"/>
  <c r="BR3391" i="5"/>
  <c r="BS3391" i="5"/>
  <c r="BU3391" i="5"/>
  <c r="BV3391" i="5" s="1"/>
  <c r="BX3391" i="5"/>
  <c r="BY3391" i="5" s="1"/>
  <c r="CA3391" i="5"/>
  <c r="CB3391" i="5"/>
  <c r="CD3391" i="5"/>
  <c r="CE3391" i="5"/>
  <c r="BR3392" i="5"/>
  <c r="BS3392" i="5" s="1"/>
  <c r="BU3392" i="5"/>
  <c r="BV3392" i="5" s="1"/>
  <c r="BX3392" i="5"/>
  <c r="BY3392" i="5"/>
  <c r="CA3392" i="5"/>
  <c r="CB3392" i="5"/>
  <c r="CD3392" i="5"/>
  <c r="CE3392" i="5" s="1"/>
  <c r="BR3393" i="5"/>
  <c r="BS3393" i="5" s="1"/>
  <c r="BU3393" i="5"/>
  <c r="BV3393" i="5"/>
  <c r="BX3393" i="5"/>
  <c r="BY3393" i="5"/>
  <c r="CA3393" i="5"/>
  <c r="CB3393" i="5" s="1"/>
  <c r="CD3393" i="5"/>
  <c r="CE3393" i="5" s="1"/>
  <c r="BR3394" i="5"/>
  <c r="BS3394" i="5"/>
  <c r="BU3394" i="5"/>
  <c r="BV3394" i="5"/>
  <c r="BX3394" i="5"/>
  <c r="BY3394" i="5" s="1"/>
  <c r="CA3394" i="5"/>
  <c r="CB3394" i="5" s="1"/>
  <c r="CD3394" i="5"/>
  <c r="CE3394" i="5"/>
  <c r="BR3395" i="5"/>
  <c r="BS3395" i="5"/>
  <c r="BU3395" i="5"/>
  <c r="BV3395" i="5" s="1"/>
  <c r="BX3395" i="5"/>
  <c r="BY3395" i="5" s="1"/>
  <c r="CA3395" i="5"/>
  <c r="CB3395" i="5"/>
  <c r="CD3395" i="5"/>
  <c r="CE3395" i="5"/>
  <c r="BR3396" i="5"/>
  <c r="BS3396" i="5" s="1"/>
  <c r="BU3396" i="5"/>
  <c r="BV3396" i="5" s="1"/>
  <c r="BX3396" i="5"/>
  <c r="BY3396" i="5"/>
  <c r="CA3396" i="5"/>
  <c r="CB3396" i="5"/>
  <c r="CD3396" i="5"/>
  <c r="CE3396" i="5" s="1"/>
  <c r="BR3397" i="5"/>
  <c r="BS3397" i="5" s="1"/>
  <c r="BU3397" i="5"/>
  <c r="BV3397" i="5"/>
  <c r="BX3397" i="5"/>
  <c r="BY3397" i="5"/>
  <c r="CA3397" i="5"/>
  <c r="CB3397" i="5" s="1"/>
  <c r="CD3397" i="5"/>
  <c r="CE3397" i="5" s="1"/>
  <c r="BR3398" i="5"/>
  <c r="BS3398" i="5"/>
  <c r="BU3398" i="5"/>
  <c r="BV3398" i="5"/>
  <c r="BX3398" i="5"/>
  <c r="BY3398" i="5" s="1"/>
  <c r="CA3398" i="5"/>
  <c r="CB3398" i="5" s="1"/>
  <c r="CD3398" i="5"/>
  <c r="CE3398" i="5"/>
  <c r="BR3399" i="5"/>
  <c r="BS3399" i="5"/>
  <c r="BU3399" i="5"/>
  <c r="BV3399" i="5" s="1"/>
  <c r="BX3399" i="5"/>
  <c r="BY3399" i="5" s="1"/>
  <c r="CA3399" i="5"/>
  <c r="CB3399" i="5"/>
  <c r="CD3399" i="5"/>
  <c r="CE3399" i="5"/>
  <c r="BR3400" i="5"/>
  <c r="BS3400" i="5" s="1"/>
  <c r="BU3400" i="5"/>
  <c r="BV3400" i="5" s="1"/>
  <c r="BX3400" i="5"/>
  <c r="BY3400" i="5"/>
  <c r="CA3400" i="5"/>
  <c r="CB3400" i="5"/>
  <c r="CD3400" i="5"/>
  <c r="CE3400" i="5" s="1"/>
  <c r="BR3401" i="5"/>
  <c r="BS3401" i="5" s="1"/>
  <c r="BU3401" i="5"/>
  <c r="BV3401" i="5"/>
  <c r="BX3401" i="5"/>
  <c r="BY3401" i="5"/>
  <c r="CA3401" i="5"/>
  <c r="CB3401" i="5" s="1"/>
  <c r="CD3401" i="5"/>
  <c r="CE3401" i="5" s="1"/>
  <c r="BR3402" i="5"/>
  <c r="BU3402" i="5"/>
  <c r="BX3402" i="5"/>
  <c r="CA3402" i="5"/>
  <c r="CD3402" i="5"/>
  <c r="BR3403" i="5"/>
  <c r="BS3403" i="5"/>
  <c r="BU3403" i="5"/>
  <c r="BV3403" i="5" s="1"/>
  <c r="BX3403" i="5"/>
  <c r="BY3403" i="5" s="1"/>
  <c r="CA3403" i="5"/>
  <c r="CB3403" i="5"/>
  <c r="CD3403" i="5"/>
  <c r="CE3403" i="5"/>
  <c r="BR3404" i="5"/>
  <c r="BS3404" i="5" s="1"/>
  <c r="BU3404" i="5"/>
  <c r="BV3404" i="5" s="1"/>
  <c r="BX3404" i="5"/>
  <c r="BY3404" i="5"/>
  <c r="CA3404" i="5"/>
  <c r="CB3404" i="5"/>
  <c r="CD3404" i="5"/>
  <c r="CE3404" i="5" s="1"/>
  <c r="BR3405" i="5"/>
  <c r="BS3405" i="5" s="1"/>
  <c r="BU3405" i="5"/>
  <c r="BV3405" i="5"/>
  <c r="BX3405" i="5"/>
  <c r="BY3405" i="5"/>
  <c r="CA3405" i="5"/>
  <c r="CB3405" i="5" s="1"/>
  <c r="CD3405" i="5"/>
  <c r="CE3405" i="5" s="1"/>
  <c r="BR3406" i="5"/>
  <c r="BS3406" i="5"/>
  <c r="BU3406" i="5"/>
  <c r="BV3406" i="5"/>
  <c r="BX3406" i="5"/>
  <c r="BY3406" i="5" s="1"/>
  <c r="CA3406" i="5"/>
  <c r="CB3406" i="5" s="1"/>
  <c r="CD3406" i="5"/>
  <c r="CE3406" i="5"/>
  <c r="BR3407" i="5"/>
  <c r="BS3407" i="5"/>
  <c r="BU3407" i="5"/>
  <c r="BV3407" i="5" s="1"/>
  <c r="BX3407" i="5"/>
  <c r="BY3407" i="5" s="1"/>
  <c r="CA3407" i="5"/>
  <c r="CB3407" i="5"/>
  <c r="CD3407" i="5"/>
  <c r="CE3407" i="5"/>
  <c r="BR3408" i="5"/>
  <c r="BS3408" i="5" s="1"/>
  <c r="BU3408" i="5"/>
  <c r="BV3408" i="5" s="1"/>
  <c r="BX3408" i="5"/>
  <c r="BY3408" i="5"/>
  <c r="CA3408" i="5"/>
  <c r="CB3408" i="5"/>
  <c r="CD3408" i="5"/>
  <c r="CE3408" i="5" s="1"/>
  <c r="CE3289" i="5"/>
  <c r="CB3289" i="5"/>
  <c r="BY3289" i="5"/>
  <c r="BS3289" i="5"/>
  <c r="CD3289" i="5"/>
  <c r="CA3289" i="5"/>
  <c r="BX3289" i="5"/>
  <c r="DP2669" i="5"/>
  <c r="DQ2669" i="5" s="1"/>
  <c r="CR2405" i="5"/>
  <c r="BK1935" i="5"/>
  <c r="BM1935" i="5" s="1"/>
  <c r="B1941" i="5" s="1"/>
  <c r="BY3131" i="5"/>
  <c r="BX3131" i="5"/>
  <c r="BR3289" i="5"/>
  <c r="BL1815" i="5"/>
  <c r="AZ1815" i="5"/>
  <c r="AY1815" i="5"/>
  <c r="AX1815" i="5"/>
  <c r="BL1887" i="5"/>
  <c r="AR1273" i="5"/>
  <c r="AR1272" i="5"/>
  <c r="AR1271" i="5"/>
  <c r="AR1270" i="5"/>
  <c r="AR1269" i="5"/>
  <c r="AR1388" i="5"/>
  <c r="AR1387" i="5"/>
  <c r="AR1386" i="5"/>
  <c r="AR1385" i="5"/>
  <c r="AR1384" i="5"/>
  <c r="AR1383" i="5"/>
  <c r="AR1382" i="5"/>
  <c r="AR1381" i="5"/>
  <c r="AR1380" i="5"/>
  <c r="AR1379" i="5"/>
  <c r="AR1378" i="5"/>
  <c r="AR1377" i="5"/>
  <c r="AR1376" i="5"/>
  <c r="AR1375" i="5"/>
  <c r="AR1374" i="5"/>
  <c r="AR1373" i="5"/>
  <c r="AR1372" i="5"/>
  <c r="AR1371" i="5"/>
  <c r="AR1370" i="5"/>
  <c r="AR1369" i="5"/>
  <c r="AR1368" i="5"/>
  <c r="AR1367" i="5"/>
  <c r="AR1366" i="5"/>
  <c r="AR1365" i="5"/>
  <c r="AR1364" i="5"/>
  <c r="AR1363" i="5"/>
  <c r="AR1362" i="5"/>
  <c r="AR1361" i="5"/>
  <c r="AR1360" i="5"/>
  <c r="AR1359" i="5"/>
  <c r="AR1358" i="5"/>
  <c r="AR1357" i="5"/>
  <c r="AR1356" i="5"/>
  <c r="AR1355" i="5"/>
  <c r="AR1354" i="5"/>
  <c r="AR1353" i="5"/>
  <c r="AR1352" i="5"/>
  <c r="AR1351" i="5"/>
  <c r="AR1350" i="5"/>
  <c r="AR1349" i="5"/>
  <c r="AR1348" i="5"/>
  <c r="AR1347" i="5"/>
  <c r="AR1346" i="5"/>
  <c r="AR1345" i="5"/>
  <c r="AR1344" i="5"/>
  <c r="AR1343" i="5"/>
  <c r="AR1342" i="5"/>
  <c r="AR1341" i="5"/>
  <c r="AR1340" i="5"/>
  <c r="AR1339" i="5"/>
  <c r="AR1338" i="5"/>
  <c r="AR1337" i="5"/>
  <c r="AR1336" i="5"/>
  <c r="AR1335" i="5"/>
  <c r="AR1334" i="5"/>
  <c r="AR1333" i="5"/>
  <c r="AR1332" i="5"/>
  <c r="AR1331" i="5"/>
  <c r="AR1330" i="5"/>
  <c r="AR1329" i="5"/>
  <c r="AR1328" i="5"/>
  <c r="AR1327" i="5"/>
  <c r="AR1326" i="5"/>
  <c r="AR1325" i="5"/>
  <c r="AR1324" i="5"/>
  <c r="AR1323" i="5"/>
  <c r="AR1322" i="5"/>
  <c r="AR1321" i="5"/>
  <c r="AR1320" i="5"/>
  <c r="AR1319" i="5"/>
  <c r="AR1318" i="5"/>
  <c r="AR1317" i="5"/>
  <c r="AR1316" i="5"/>
  <c r="AR1315" i="5"/>
  <c r="AR1314" i="5"/>
  <c r="AR1313" i="5"/>
  <c r="AR1312" i="5"/>
  <c r="AR1311" i="5"/>
  <c r="AR1310" i="5"/>
  <c r="AR1309" i="5"/>
  <c r="AR1308" i="5"/>
  <c r="AR1307" i="5"/>
  <c r="AR1306" i="5"/>
  <c r="AR1305" i="5"/>
  <c r="AR1304" i="5"/>
  <c r="AR1303" i="5"/>
  <c r="AR1302" i="5"/>
  <c r="AR1301" i="5"/>
  <c r="AR1300" i="5"/>
  <c r="AR1299" i="5"/>
  <c r="AR1298" i="5"/>
  <c r="AR1297" i="5"/>
  <c r="AR1296" i="5"/>
  <c r="AR1295" i="5"/>
  <c r="AR1294" i="5"/>
  <c r="AR1293" i="5"/>
  <c r="AR1292" i="5"/>
  <c r="AR1291" i="5"/>
  <c r="AR1290" i="5"/>
  <c r="AR1289" i="5"/>
  <c r="AR1288" i="5"/>
  <c r="AR1287" i="5"/>
  <c r="AR1286" i="5"/>
  <c r="AR1285" i="5"/>
  <c r="AR1284" i="5"/>
  <c r="AR1283" i="5"/>
  <c r="AR1282" i="5"/>
  <c r="AR1281" i="5"/>
  <c r="AR1280" i="5"/>
  <c r="AR1279" i="5"/>
  <c r="AR1278" i="5"/>
  <c r="AR1277" i="5"/>
  <c r="AR1276" i="5"/>
  <c r="AR1275" i="5"/>
  <c r="AR1274" i="5"/>
  <c r="BA5415" i="5"/>
  <c r="AZ5415" i="5"/>
  <c r="AW5415" i="5"/>
  <c r="AV5415" i="5"/>
  <c r="AU5415" i="5"/>
  <c r="AP5415" i="5"/>
  <c r="AN5415" i="5"/>
  <c r="AG5415" i="5"/>
  <c r="BA5414" i="5"/>
  <c r="AZ5414" i="5"/>
  <c r="AW5414" i="5"/>
  <c r="AV5414" i="5"/>
  <c r="AU5414" i="5"/>
  <c r="AP5414" i="5"/>
  <c r="AN5414" i="5"/>
  <c r="AG5414" i="5"/>
  <c r="BA5413" i="5"/>
  <c r="AZ5413" i="5"/>
  <c r="AW5413" i="5"/>
  <c r="AV5413" i="5"/>
  <c r="AU5413" i="5"/>
  <c r="AP5413" i="5"/>
  <c r="AN5413" i="5"/>
  <c r="AG5413" i="5"/>
  <c r="BA5412" i="5"/>
  <c r="AZ5412" i="5"/>
  <c r="AW5412" i="5"/>
  <c r="AV5412" i="5"/>
  <c r="AU5412" i="5"/>
  <c r="AP5412" i="5"/>
  <c r="AN5412" i="5"/>
  <c r="AG5412" i="5"/>
  <c r="BA5411" i="5"/>
  <c r="AZ5411" i="5"/>
  <c r="AW5411" i="5"/>
  <c r="AV5411" i="5"/>
  <c r="AU5411" i="5"/>
  <c r="AP5411" i="5"/>
  <c r="AN5411" i="5"/>
  <c r="AG5411" i="5"/>
  <c r="BA5410" i="5"/>
  <c r="AZ5410" i="5"/>
  <c r="AW5410" i="5"/>
  <c r="AV5410" i="5"/>
  <c r="AU5410" i="5"/>
  <c r="AP5410" i="5"/>
  <c r="AN5410" i="5"/>
  <c r="AG5410" i="5"/>
  <c r="BA5409" i="5"/>
  <c r="AZ5409" i="5"/>
  <c r="AW5409" i="5"/>
  <c r="AV5409" i="5"/>
  <c r="AU5409" i="5"/>
  <c r="AP5409" i="5"/>
  <c r="AN5409" i="5"/>
  <c r="AG5409" i="5"/>
  <c r="BA5408" i="5"/>
  <c r="AZ5408" i="5"/>
  <c r="AW5408" i="5"/>
  <c r="AV5408" i="5"/>
  <c r="AU5408" i="5"/>
  <c r="AP5408" i="5"/>
  <c r="AN5408" i="5"/>
  <c r="AG5408" i="5"/>
  <c r="BA5407" i="5"/>
  <c r="AZ5407" i="5"/>
  <c r="AW5407" i="5"/>
  <c r="AV5407" i="5"/>
  <c r="AU5407" i="5"/>
  <c r="AP5407" i="5"/>
  <c r="AN5407" i="5"/>
  <c r="AG5407" i="5"/>
  <c r="BA5406" i="5"/>
  <c r="AZ5406" i="5"/>
  <c r="AW5406" i="5"/>
  <c r="AV5406" i="5"/>
  <c r="AU5406" i="5"/>
  <c r="AP5406" i="5"/>
  <c r="AN5406" i="5"/>
  <c r="AG5406" i="5"/>
  <c r="BA5405" i="5"/>
  <c r="AZ5405" i="5"/>
  <c r="AW5405" i="5"/>
  <c r="AV5405" i="5"/>
  <c r="AU5405" i="5"/>
  <c r="AP5405" i="5"/>
  <c r="AN5405" i="5"/>
  <c r="AG5405" i="5"/>
  <c r="BA5404" i="5"/>
  <c r="AZ5404" i="5"/>
  <c r="AW5404" i="5"/>
  <c r="AV5404" i="5"/>
  <c r="AU5404" i="5"/>
  <c r="AP5404" i="5"/>
  <c r="AN5404" i="5"/>
  <c r="AG5404" i="5"/>
  <c r="BA5403" i="5"/>
  <c r="AZ5403" i="5"/>
  <c r="AW5403" i="5"/>
  <c r="AV5403" i="5"/>
  <c r="AU5403" i="5"/>
  <c r="AP5403" i="5"/>
  <c r="AN5403" i="5"/>
  <c r="AG5403" i="5"/>
  <c r="BA5402" i="5"/>
  <c r="AZ5402" i="5"/>
  <c r="AW5402" i="5"/>
  <c r="AV5402" i="5"/>
  <c r="AU5402" i="5"/>
  <c r="AP5402" i="5"/>
  <c r="AN5402" i="5"/>
  <c r="AG5402" i="5"/>
  <c r="BA5401" i="5"/>
  <c r="AZ5401" i="5"/>
  <c r="AW5401" i="5"/>
  <c r="AV5401" i="5"/>
  <c r="AU5401" i="5"/>
  <c r="AP5401" i="5"/>
  <c r="AN5401" i="5"/>
  <c r="AG5401" i="5"/>
  <c r="BA5400" i="5"/>
  <c r="AZ5400" i="5"/>
  <c r="AW5400" i="5"/>
  <c r="AV5400" i="5"/>
  <c r="AU5400" i="5"/>
  <c r="AP5400" i="5"/>
  <c r="AN5400" i="5"/>
  <c r="AG5400" i="5"/>
  <c r="BA5399" i="5"/>
  <c r="AZ5399" i="5"/>
  <c r="AW5399" i="5"/>
  <c r="AV5399" i="5"/>
  <c r="AU5399" i="5"/>
  <c r="AP5399" i="5"/>
  <c r="AN5399" i="5"/>
  <c r="AG5399" i="5"/>
  <c r="BA5398" i="5"/>
  <c r="AZ5398" i="5"/>
  <c r="AW5398" i="5"/>
  <c r="AV5398" i="5"/>
  <c r="AU5398" i="5"/>
  <c r="AP5398" i="5"/>
  <c r="AN5398" i="5"/>
  <c r="AG5398" i="5"/>
  <c r="BA5397" i="5"/>
  <c r="AZ5397" i="5"/>
  <c r="AY5397" i="5"/>
  <c r="AW5397" i="5"/>
  <c r="AV5397" i="5"/>
  <c r="AU5397" i="5"/>
  <c r="AP5397" i="5"/>
  <c r="AN5397" i="5"/>
  <c r="AG5397" i="5"/>
  <c r="BA5372" i="5"/>
  <c r="AZ5372" i="5"/>
  <c r="AY5372" i="5"/>
  <c r="AL5341" i="5"/>
  <c r="AK5341" i="5"/>
  <c r="AJ5341" i="5"/>
  <c r="AI5341" i="5"/>
  <c r="AH5341" i="5"/>
  <c r="AL5340" i="5"/>
  <c r="AK5340" i="5"/>
  <c r="AI5340" i="5"/>
  <c r="AJ5340" i="5" s="1"/>
  <c r="AH5340" i="5"/>
  <c r="AL5339" i="5"/>
  <c r="AK5339" i="5"/>
  <c r="AI5339" i="5"/>
  <c r="AJ5339" i="5" s="1"/>
  <c r="AH5339" i="5"/>
  <c r="AK5338" i="5"/>
  <c r="AL5338" i="5" s="1"/>
  <c r="AI5338" i="5"/>
  <c r="AJ5338" i="5" s="1"/>
  <c r="AH5338" i="5"/>
  <c r="AK5337" i="5"/>
  <c r="AL5337" i="5" s="1"/>
  <c r="AI5337" i="5"/>
  <c r="AJ5337" i="5" s="1"/>
  <c r="AH5337" i="5"/>
  <c r="AK5336" i="5"/>
  <c r="AL5336" i="5" s="1"/>
  <c r="AI5336" i="5"/>
  <c r="AJ5336" i="5" s="1"/>
  <c r="AH5336" i="5"/>
  <c r="AK5335" i="5"/>
  <c r="AL5335" i="5" s="1"/>
  <c r="AJ5335" i="5"/>
  <c r="AI5335" i="5"/>
  <c r="AH5335" i="5"/>
  <c r="AK5334" i="5"/>
  <c r="AL5334" i="5" s="1"/>
  <c r="AJ5334" i="5"/>
  <c r="AI5334" i="5"/>
  <c r="AH5334" i="5"/>
  <c r="AL5333" i="5"/>
  <c r="AK5333" i="5"/>
  <c r="AJ5333" i="5"/>
  <c r="AI5333" i="5"/>
  <c r="AH5333" i="5"/>
  <c r="AL5332" i="5"/>
  <c r="AK5332" i="5"/>
  <c r="AI5332" i="5"/>
  <c r="AJ5332" i="5" s="1"/>
  <c r="AH5332" i="5"/>
  <c r="AL5331" i="5"/>
  <c r="AK5331" i="5"/>
  <c r="AI5331" i="5"/>
  <c r="AJ5331" i="5" s="1"/>
  <c r="AH5331" i="5"/>
  <c r="AG5331" i="5"/>
  <c r="AM5284" i="5"/>
  <c r="AL5284" i="5"/>
  <c r="AK5284" i="5"/>
  <c r="AI5284" i="5"/>
  <c r="AJ5284" i="5" s="1"/>
  <c r="AH5284" i="5"/>
  <c r="AG5284" i="5"/>
  <c r="AM5283" i="5"/>
  <c r="AL5283" i="5"/>
  <c r="AK5283" i="5"/>
  <c r="AI5283" i="5"/>
  <c r="AJ5283" i="5" s="1"/>
  <c r="AH5283" i="5"/>
  <c r="AG5283" i="5"/>
  <c r="AM5282" i="5"/>
  <c r="AL5282" i="5"/>
  <c r="AK5282" i="5"/>
  <c r="AI5282" i="5"/>
  <c r="AJ5282" i="5" s="1"/>
  <c r="AH5282" i="5"/>
  <c r="AG5282" i="5"/>
  <c r="AM5281" i="5"/>
  <c r="AL5281" i="5"/>
  <c r="AK5281" i="5"/>
  <c r="AI5281" i="5"/>
  <c r="AJ5281" i="5" s="1"/>
  <c r="AH5281" i="5"/>
  <c r="AG5281" i="5"/>
  <c r="AM5280" i="5"/>
  <c r="AL5280" i="5"/>
  <c r="AK5280" i="5"/>
  <c r="AI5280" i="5"/>
  <c r="AJ5280" i="5" s="1"/>
  <c r="AH5280" i="5"/>
  <c r="AG5280" i="5"/>
  <c r="AM5279" i="5"/>
  <c r="AL5279" i="5"/>
  <c r="AK5279" i="5"/>
  <c r="AI5279" i="5"/>
  <c r="AJ5279" i="5" s="1"/>
  <c r="AH5279" i="5"/>
  <c r="AG5279" i="5"/>
  <c r="AM5278" i="5"/>
  <c r="AL5278" i="5"/>
  <c r="AK5278" i="5"/>
  <c r="AI5278" i="5"/>
  <c r="AJ5278" i="5" s="1"/>
  <c r="AH5278" i="5"/>
  <c r="AG5278" i="5"/>
  <c r="AM5277" i="5"/>
  <c r="AL5277" i="5"/>
  <c r="AK5277" i="5"/>
  <c r="AI5277" i="5"/>
  <c r="AJ5277" i="5" s="1"/>
  <c r="AH5277" i="5"/>
  <c r="AG5277" i="5"/>
  <c r="AM5276" i="5"/>
  <c r="AL5276" i="5"/>
  <c r="AK5276" i="5"/>
  <c r="AI5276" i="5"/>
  <c r="AJ5276" i="5" s="1"/>
  <c r="AH5276" i="5"/>
  <c r="AG5276" i="5"/>
  <c r="AM5275" i="5"/>
  <c r="AL5275" i="5"/>
  <c r="AK5275" i="5"/>
  <c r="AI5275" i="5"/>
  <c r="AJ5275" i="5" s="1"/>
  <c r="AH5275" i="5"/>
  <c r="AG5275" i="5"/>
  <c r="AM5274" i="5"/>
  <c r="AL5274" i="5"/>
  <c r="AK5274" i="5"/>
  <c r="AI5274" i="5"/>
  <c r="AJ5274" i="5" s="1"/>
  <c r="AH5274" i="5"/>
  <c r="AG5274" i="5"/>
  <c r="AM5273" i="5"/>
  <c r="AL5273" i="5"/>
  <c r="AK5273" i="5"/>
  <c r="AI5273" i="5"/>
  <c r="AJ5273" i="5" s="1"/>
  <c r="AH5273" i="5"/>
  <c r="AG5273" i="5"/>
  <c r="AM5272" i="5"/>
  <c r="AL5272" i="5"/>
  <c r="AK5272" i="5"/>
  <c r="AI5272" i="5"/>
  <c r="AJ5272" i="5" s="1"/>
  <c r="AH5272" i="5"/>
  <c r="AG5272" i="5"/>
  <c r="AM5271" i="5"/>
  <c r="AL5271" i="5"/>
  <c r="AK5271" i="5"/>
  <c r="AI5271" i="5"/>
  <c r="AJ5271" i="5" s="1"/>
  <c r="AH5271" i="5"/>
  <c r="AG5271" i="5"/>
  <c r="AM5270" i="5"/>
  <c r="AL5270" i="5"/>
  <c r="AK5270" i="5"/>
  <c r="AI5270" i="5"/>
  <c r="AJ5270" i="5" s="1"/>
  <c r="AH5270" i="5"/>
  <c r="AG5270" i="5"/>
  <c r="AM5269" i="5"/>
  <c r="AL5269" i="5"/>
  <c r="AK5269" i="5"/>
  <c r="AI5269" i="5"/>
  <c r="AJ5269" i="5" s="1"/>
  <c r="AH5269" i="5"/>
  <c r="AG5269" i="5"/>
  <c r="AM5268" i="5"/>
  <c r="AL5268" i="5"/>
  <c r="AK5268" i="5"/>
  <c r="AI5268" i="5"/>
  <c r="AJ5268" i="5" s="1"/>
  <c r="AH5268" i="5"/>
  <c r="AG5268" i="5"/>
  <c r="AM5267" i="5"/>
  <c r="AL5267" i="5"/>
  <c r="AK5267" i="5"/>
  <c r="AI5267" i="5"/>
  <c r="AJ5267" i="5" s="1"/>
  <c r="AH5267" i="5"/>
  <c r="AG5267" i="5"/>
  <c r="AM5266" i="5"/>
  <c r="AL5266" i="5"/>
  <c r="AK5266" i="5"/>
  <c r="AI5266" i="5"/>
  <c r="AJ5266" i="5" s="1"/>
  <c r="AH5266" i="5"/>
  <c r="AG5266" i="5"/>
  <c r="AM5265" i="5"/>
  <c r="AL5265" i="5"/>
  <c r="AK5265" i="5"/>
  <c r="AI5265" i="5"/>
  <c r="AJ5265" i="5" s="1"/>
  <c r="AH5265" i="5"/>
  <c r="AG5265" i="5"/>
  <c r="AM5264" i="5"/>
  <c r="AL5264" i="5"/>
  <c r="AK5264" i="5"/>
  <c r="AI5264" i="5"/>
  <c r="AJ5264" i="5" s="1"/>
  <c r="AH5264" i="5"/>
  <c r="AG5264" i="5"/>
  <c r="AM5263" i="5"/>
  <c r="AL5263" i="5"/>
  <c r="AK5263" i="5"/>
  <c r="AI5263" i="5"/>
  <c r="AJ5263" i="5" s="1"/>
  <c r="AH5263" i="5"/>
  <c r="AG5263" i="5"/>
  <c r="AM5262" i="5"/>
  <c r="AL5262" i="5"/>
  <c r="AK5262" i="5"/>
  <c r="AI5262" i="5"/>
  <c r="AJ5262" i="5" s="1"/>
  <c r="AH5262" i="5"/>
  <c r="AG5262" i="5"/>
  <c r="AM5261" i="5"/>
  <c r="AL5261" i="5"/>
  <c r="AK5261" i="5"/>
  <c r="AI5261" i="5"/>
  <c r="AJ5261" i="5" s="1"/>
  <c r="AH5261" i="5"/>
  <c r="AG5261" i="5"/>
  <c r="AM5260" i="5"/>
  <c r="AL5260" i="5"/>
  <c r="AK5260" i="5"/>
  <c r="AI5260" i="5"/>
  <c r="AJ5260" i="5" s="1"/>
  <c r="AH5260" i="5"/>
  <c r="AG5260" i="5"/>
  <c r="AM5259" i="5"/>
  <c r="AL5259" i="5"/>
  <c r="AK5259" i="5"/>
  <c r="AI5259" i="5"/>
  <c r="AJ5259" i="5" s="1"/>
  <c r="AH5259" i="5"/>
  <c r="AG5259" i="5"/>
  <c r="AM5258" i="5"/>
  <c r="AL5258" i="5"/>
  <c r="AK5258" i="5"/>
  <c r="AI5258" i="5"/>
  <c r="AJ5258" i="5" s="1"/>
  <c r="AH5258" i="5"/>
  <c r="AG5258" i="5"/>
  <c r="AM5257" i="5"/>
  <c r="AL5257" i="5"/>
  <c r="AK5257" i="5"/>
  <c r="AI5257" i="5"/>
  <c r="AJ5257" i="5" s="1"/>
  <c r="AH5257" i="5"/>
  <c r="AG5257" i="5"/>
  <c r="AM5256" i="5"/>
  <c r="AL5256" i="5"/>
  <c r="AK5256" i="5"/>
  <c r="AI5256" i="5"/>
  <c r="AJ5256" i="5" s="1"/>
  <c r="AH5256" i="5"/>
  <c r="AG5256" i="5"/>
  <c r="AM5255" i="5"/>
  <c r="AL5255" i="5"/>
  <c r="AK5255" i="5"/>
  <c r="AI5255" i="5"/>
  <c r="AJ5255" i="5" s="1"/>
  <c r="AH5255" i="5"/>
  <c r="AG5255" i="5"/>
  <c r="AM5254" i="5"/>
  <c r="AL5254" i="5"/>
  <c r="AK5254" i="5"/>
  <c r="AI5254" i="5"/>
  <c r="AJ5254" i="5" s="1"/>
  <c r="AH5254" i="5"/>
  <c r="AG5254" i="5"/>
  <c r="AM5253" i="5"/>
  <c r="AL5253" i="5"/>
  <c r="AK5253" i="5"/>
  <c r="AI5253" i="5"/>
  <c r="AJ5253" i="5" s="1"/>
  <c r="AH5253" i="5"/>
  <c r="AG5253" i="5"/>
  <c r="AM5252" i="5"/>
  <c r="AL5252" i="5"/>
  <c r="AK5252" i="5"/>
  <c r="AI5252" i="5"/>
  <c r="AJ5252" i="5" s="1"/>
  <c r="AH5252" i="5"/>
  <c r="AG5252" i="5"/>
  <c r="AM5251" i="5"/>
  <c r="AL5251" i="5"/>
  <c r="AK5251" i="5"/>
  <c r="AI5251" i="5"/>
  <c r="AJ5251" i="5" s="1"/>
  <c r="AH5251" i="5"/>
  <c r="AG5251" i="5"/>
  <c r="AM5250" i="5"/>
  <c r="AL5250" i="5"/>
  <c r="AK5250" i="5"/>
  <c r="AI5250" i="5"/>
  <c r="AJ5250" i="5" s="1"/>
  <c r="AH5250" i="5"/>
  <c r="AG5250" i="5"/>
  <c r="AM5249" i="5"/>
  <c r="AL5249" i="5"/>
  <c r="AK5249" i="5"/>
  <c r="AI5249" i="5"/>
  <c r="AJ5249" i="5" s="1"/>
  <c r="AH5249" i="5"/>
  <c r="AG5249" i="5"/>
  <c r="AM5248" i="5"/>
  <c r="AL5248" i="5"/>
  <c r="AK5248" i="5"/>
  <c r="AI5248" i="5"/>
  <c r="AJ5248" i="5" s="1"/>
  <c r="AH5248" i="5"/>
  <c r="AG5248" i="5"/>
  <c r="AM5247" i="5"/>
  <c r="AL5247" i="5"/>
  <c r="AK5247" i="5"/>
  <c r="AI5247" i="5"/>
  <c r="AJ5247" i="5" s="1"/>
  <c r="AH5247" i="5"/>
  <c r="AG5247" i="5"/>
  <c r="AM5246" i="5"/>
  <c r="AL5246" i="5"/>
  <c r="AK5246" i="5"/>
  <c r="AI5246" i="5"/>
  <c r="AJ5246" i="5" s="1"/>
  <c r="AH5246" i="5"/>
  <c r="AG5246" i="5"/>
  <c r="AM5245" i="5"/>
  <c r="AL5245" i="5"/>
  <c r="AK5245" i="5"/>
  <c r="AI5245" i="5"/>
  <c r="AJ5245" i="5" s="1"/>
  <c r="AH5245" i="5"/>
  <c r="AG5245" i="5"/>
  <c r="AM5244" i="5"/>
  <c r="AL5244" i="5"/>
  <c r="AK5244" i="5"/>
  <c r="AI5244" i="5"/>
  <c r="AJ5244" i="5" s="1"/>
  <c r="AH5244" i="5"/>
  <c r="AG5244" i="5"/>
  <c r="AM5243" i="5"/>
  <c r="AL5243" i="5"/>
  <c r="AK5243" i="5"/>
  <c r="AI5243" i="5"/>
  <c r="AJ5243" i="5" s="1"/>
  <c r="AH5243" i="5"/>
  <c r="AG5243" i="5"/>
  <c r="AM5242" i="5"/>
  <c r="AK5242" i="5"/>
  <c r="AL5242" i="5" s="1"/>
  <c r="AI5242" i="5"/>
  <c r="AJ5242" i="5" s="1"/>
  <c r="AH5242" i="5"/>
  <c r="AG5242" i="5"/>
  <c r="AM5241" i="5"/>
  <c r="AL5241" i="5"/>
  <c r="AK5241" i="5"/>
  <c r="AI5241" i="5"/>
  <c r="AJ5241" i="5" s="1"/>
  <c r="AH5241" i="5"/>
  <c r="AG5241" i="5"/>
  <c r="AM5240" i="5"/>
  <c r="AK5240" i="5"/>
  <c r="AL5240" i="5" s="1"/>
  <c r="AI5240" i="5"/>
  <c r="AJ5240" i="5" s="1"/>
  <c r="AH5240" i="5"/>
  <c r="AG5240" i="5"/>
  <c r="AM5239" i="5"/>
  <c r="AK5239" i="5"/>
  <c r="AL5239" i="5" s="1"/>
  <c r="AI5239" i="5"/>
  <c r="AJ5239" i="5" s="1"/>
  <c r="AH5239" i="5"/>
  <c r="AG5239" i="5"/>
  <c r="AM5238" i="5"/>
  <c r="AK5238" i="5"/>
  <c r="AL5238" i="5" s="1"/>
  <c r="AI5238" i="5"/>
  <c r="AJ5238" i="5" s="1"/>
  <c r="AH5238" i="5"/>
  <c r="AG5238" i="5"/>
  <c r="AM5237" i="5"/>
  <c r="AL5237" i="5"/>
  <c r="AK5237" i="5"/>
  <c r="AI5237" i="5"/>
  <c r="AJ5237" i="5" s="1"/>
  <c r="AH5237" i="5"/>
  <c r="AG5237" i="5"/>
  <c r="AM5236" i="5"/>
  <c r="AK5236" i="5"/>
  <c r="AL5236" i="5" s="1"/>
  <c r="AI5236" i="5"/>
  <c r="AJ5236" i="5" s="1"/>
  <c r="AH5236" i="5"/>
  <c r="AG5236" i="5"/>
  <c r="AM5235" i="5"/>
  <c r="AL5235" i="5"/>
  <c r="AK5235" i="5"/>
  <c r="AI5235" i="5"/>
  <c r="AJ5235" i="5" s="1"/>
  <c r="AH5235" i="5"/>
  <c r="AG5235" i="5"/>
  <c r="AM5234" i="5"/>
  <c r="AK5234" i="5"/>
  <c r="AL5234" i="5" s="1"/>
  <c r="AI5234" i="5"/>
  <c r="AJ5234" i="5" s="1"/>
  <c r="AH5234" i="5"/>
  <c r="AG5234" i="5"/>
  <c r="AM5233" i="5"/>
  <c r="AL5233" i="5"/>
  <c r="AK5233" i="5"/>
  <c r="AI5233" i="5"/>
  <c r="AJ5233" i="5" s="1"/>
  <c r="AH5233" i="5"/>
  <c r="AG5233" i="5"/>
  <c r="AM5232" i="5"/>
  <c r="AK5232" i="5"/>
  <c r="AL5232" i="5" s="1"/>
  <c r="AI5232" i="5"/>
  <c r="AJ5232" i="5" s="1"/>
  <c r="AH5232" i="5"/>
  <c r="AG5232" i="5"/>
  <c r="AM5231" i="5"/>
  <c r="AK5231" i="5"/>
  <c r="AL5231" i="5" s="1"/>
  <c r="AI5231" i="5"/>
  <c r="AJ5231" i="5" s="1"/>
  <c r="AH5231" i="5"/>
  <c r="AG5231" i="5"/>
  <c r="AM5230" i="5"/>
  <c r="AK5230" i="5"/>
  <c r="AL5230" i="5" s="1"/>
  <c r="AI5230" i="5"/>
  <c r="AJ5230" i="5" s="1"/>
  <c r="AH5230" i="5"/>
  <c r="AG5230" i="5"/>
  <c r="AM5229" i="5"/>
  <c r="AL5229" i="5"/>
  <c r="AK5229" i="5"/>
  <c r="AI5229" i="5"/>
  <c r="AJ5229" i="5" s="1"/>
  <c r="AH5229" i="5"/>
  <c r="AG5229" i="5"/>
  <c r="AM5228" i="5"/>
  <c r="AK5228" i="5"/>
  <c r="AL5228" i="5" s="1"/>
  <c r="AI5228" i="5"/>
  <c r="AJ5228" i="5" s="1"/>
  <c r="AH5228" i="5"/>
  <c r="AG5228" i="5"/>
  <c r="AM5227" i="5"/>
  <c r="AL5227" i="5"/>
  <c r="AK5227" i="5"/>
  <c r="AI5227" i="5"/>
  <c r="AJ5227" i="5" s="1"/>
  <c r="AH5227" i="5"/>
  <c r="AG5227" i="5"/>
  <c r="AM5226" i="5"/>
  <c r="AK5226" i="5"/>
  <c r="AL5226" i="5" s="1"/>
  <c r="AI5226" i="5"/>
  <c r="AJ5226" i="5" s="1"/>
  <c r="AH5226" i="5"/>
  <c r="AG5226" i="5"/>
  <c r="AM5225" i="5"/>
  <c r="AL5225" i="5"/>
  <c r="AK5225" i="5"/>
  <c r="AI5225" i="5"/>
  <c r="AJ5225" i="5" s="1"/>
  <c r="AH5225" i="5"/>
  <c r="AG5225" i="5"/>
  <c r="AM5224" i="5"/>
  <c r="AK5224" i="5"/>
  <c r="AL5224" i="5" s="1"/>
  <c r="AI5224" i="5"/>
  <c r="AJ5224" i="5" s="1"/>
  <c r="AH5224" i="5"/>
  <c r="AG5224" i="5"/>
  <c r="AM5223" i="5"/>
  <c r="AK5223" i="5"/>
  <c r="AL5223" i="5" s="1"/>
  <c r="AI5223" i="5"/>
  <c r="AJ5223" i="5" s="1"/>
  <c r="AH5223" i="5"/>
  <c r="AG5223" i="5"/>
  <c r="AM5222" i="5"/>
  <c r="AK5222" i="5"/>
  <c r="AL5222" i="5" s="1"/>
  <c r="AI5222" i="5"/>
  <c r="AJ5222" i="5" s="1"/>
  <c r="AH5222" i="5"/>
  <c r="AG5222" i="5"/>
  <c r="AM5221" i="5"/>
  <c r="AL5221" i="5"/>
  <c r="AK5221" i="5"/>
  <c r="AI5221" i="5"/>
  <c r="AJ5221" i="5" s="1"/>
  <c r="AH5221" i="5"/>
  <c r="AG5221" i="5"/>
  <c r="AM5220" i="5"/>
  <c r="AK5220" i="5"/>
  <c r="AL5220" i="5" s="1"/>
  <c r="AI5220" i="5"/>
  <c r="AJ5220" i="5" s="1"/>
  <c r="AH5220" i="5"/>
  <c r="AG5220" i="5"/>
  <c r="AM5219" i="5"/>
  <c r="AL5219" i="5"/>
  <c r="AK5219" i="5"/>
  <c r="AI5219" i="5"/>
  <c r="AJ5219" i="5" s="1"/>
  <c r="AH5219" i="5"/>
  <c r="AG5219" i="5"/>
  <c r="AM5218" i="5"/>
  <c r="AK5218" i="5"/>
  <c r="AL5218" i="5" s="1"/>
  <c r="AI5218" i="5"/>
  <c r="AJ5218" i="5" s="1"/>
  <c r="AH5218" i="5"/>
  <c r="AG5218" i="5"/>
  <c r="AM5217" i="5"/>
  <c r="AL5217" i="5"/>
  <c r="AK5217" i="5"/>
  <c r="AI5217" i="5"/>
  <c r="AJ5217" i="5" s="1"/>
  <c r="AH5217" i="5"/>
  <c r="AG5217" i="5"/>
  <c r="AM5216" i="5"/>
  <c r="AL5216" i="5"/>
  <c r="AK5216" i="5"/>
  <c r="AI5216" i="5"/>
  <c r="AJ5216" i="5" s="1"/>
  <c r="AH5216" i="5"/>
  <c r="AG5216" i="5"/>
  <c r="AM5215" i="5"/>
  <c r="AK5215" i="5"/>
  <c r="AL5215" i="5" s="1"/>
  <c r="AI5215" i="5"/>
  <c r="AJ5215" i="5" s="1"/>
  <c r="AH5215" i="5"/>
  <c r="AG5215" i="5"/>
  <c r="AQ5215" i="5" s="1"/>
  <c r="AR5215" i="5" s="1"/>
  <c r="AM5214" i="5"/>
  <c r="AK5214" i="5"/>
  <c r="AL5214" i="5" s="1"/>
  <c r="AI5214" i="5"/>
  <c r="AJ5214" i="5" s="1"/>
  <c r="AH5214" i="5"/>
  <c r="AG5214" i="5"/>
  <c r="AM5213" i="5"/>
  <c r="AL5213" i="5"/>
  <c r="AK5213" i="5"/>
  <c r="AI5213" i="5"/>
  <c r="AJ5213" i="5" s="1"/>
  <c r="AH5213" i="5"/>
  <c r="AG5213" i="5"/>
  <c r="AM5212" i="5"/>
  <c r="AK5212" i="5"/>
  <c r="AL5212" i="5" s="1"/>
  <c r="AI5212" i="5"/>
  <c r="AJ5212" i="5" s="1"/>
  <c r="AH5212" i="5"/>
  <c r="AG5212" i="5"/>
  <c r="AQ5212" i="5" s="1"/>
  <c r="AR5212" i="5" s="1"/>
  <c r="AM5211" i="5"/>
  <c r="AK5211" i="5"/>
  <c r="AL5211" i="5" s="1"/>
  <c r="AI5211" i="5"/>
  <c r="AJ5211" i="5" s="1"/>
  <c r="AH5211" i="5"/>
  <c r="AG5211" i="5"/>
  <c r="AM5210" i="5"/>
  <c r="AK5210" i="5"/>
  <c r="AL5210" i="5" s="1"/>
  <c r="AI5210" i="5"/>
  <c r="AJ5210" i="5" s="1"/>
  <c r="AH5210" i="5"/>
  <c r="AG5210" i="5"/>
  <c r="AM5209" i="5"/>
  <c r="AL5209" i="5"/>
  <c r="AK5209" i="5"/>
  <c r="AI5209" i="5"/>
  <c r="AJ5209" i="5" s="1"/>
  <c r="AH5209" i="5"/>
  <c r="AG5209" i="5"/>
  <c r="AQ5209" i="5" s="1"/>
  <c r="AR5209" i="5" s="1"/>
  <c r="AM5208" i="5"/>
  <c r="AL5208" i="5"/>
  <c r="AK5208" i="5"/>
  <c r="AI5208" i="5"/>
  <c r="AJ5208" i="5" s="1"/>
  <c r="AH5208" i="5"/>
  <c r="AG5208" i="5"/>
  <c r="AM5207" i="5"/>
  <c r="AK5207" i="5"/>
  <c r="AL5207" i="5" s="1"/>
  <c r="AI5207" i="5"/>
  <c r="AJ5207" i="5" s="1"/>
  <c r="AH5207" i="5"/>
  <c r="AG5207" i="5"/>
  <c r="AM5206" i="5"/>
  <c r="AK5206" i="5"/>
  <c r="AL5206" i="5" s="1"/>
  <c r="AI5206" i="5"/>
  <c r="AJ5206" i="5" s="1"/>
  <c r="AH5206" i="5"/>
  <c r="AG5206" i="5"/>
  <c r="AQ5206" i="5" s="1"/>
  <c r="AR5206" i="5" s="1"/>
  <c r="AM5205" i="5"/>
  <c r="AL5205" i="5"/>
  <c r="AK5205" i="5"/>
  <c r="AI5205" i="5"/>
  <c r="AJ5205" i="5" s="1"/>
  <c r="AH5205" i="5"/>
  <c r="AG5205" i="5"/>
  <c r="AM5204" i="5"/>
  <c r="AK5204" i="5"/>
  <c r="AL5204" i="5" s="1"/>
  <c r="AI5204" i="5"/>
  <c r="AJ5204" i="5" s="1"/>
  <c r="AH5204" i="5"/>
  <c r="AG5204" i="5"/>
  <c r="AM5203" i="5"/>
  <c r="AK5203" i="5"/>
  <c r="AL5203" i="5" s="1"/>
  <c r="AI5203" i="5"/>
  <c r="AJ5203" i="5" s="1"/>
  <c r="AH5203" i="5"/>
  <c r="AG5203" i="5"/>
  <c r="AM5202" i="5"/>
  <c r="AK5202" i="5"/>
  <c r="AL5202" i="5" s="1"/>
  <c r="AI5202" i="5"/>
  <c r="AJ5202" i="5" s="1"/>
  <c r="AH5202" i="5"/>
  <c r="AG5202" i="5"/>
  <c r="AM5201" i="5"/>
  <c r="AK5201" i="5"/>
  <c r="AL5201" i="5" s="1"/>
  <c r="AJ5201" i="5"/>
  <c r="AI5201" i="5"/>
  <c r="AH5201" i="5"/>
  <c r="AG5201" i="5"/>
  <c r="AM5200" i="5"/>
  <c r="AK5200" i="5"/>
  <c r="AL5200" i="5" s="1"/>
  <c r="AI5200" i="5"/>
  <c r="AJ5200" i="5" s="1"/>
  <c r="AH5200" i="5"/>
  <c r="AG5200" i="5"/>
  <c r="AQ5200" i="5" s="1"/>
  <c r="AR5200" i="5" s="1"/>
  <c r="AM5199" i="5"/>
  <c r="AK5199" i="5"/>
  <c r="AL5199" i="5" s="1"/>
  <c r="AI5199" i="5"/>
  <c r="AJ5199" i="5" s="1"/>
  <c r="AH5199" i="5"/>
  <c r="AG5199" i="5"/>
  <c r="AM5198" i="5"/>
  <c r="AK5198" i="5"/>
  <c r="AL5198" i="5" s="1"/>
  <c r="AI5198" i="5"/>
  <c r="AJ5198" i="5" s="1"/>
  <c r="AH5198" i="5"/>
  <c r="AG5198" i="5"/>
  <c r="AM5197" i="5"/>
  <c r="AK5197" i="5"/>
  <c r="AL5197" i="5" s="1"/>
  <c r="AI5197" i="5"/>
  <c r="AJ5197" i="5" s="1"/>
  <c r="AH5197" i="5"/>
  <c r="AG5197" i="5"/>
  <c r="AM5196" i="5"/>
  <c r="AK5196" i="5"/>
  <c r="AL5196" i="5" s="1"/>
  <c r="AJ5196" i="5"/>
  <c r="AI5196" i="5"/>
  <c r="AH5196" i="5"/>
  <c r="AG5196" i="5"/>
  <c r="AM5195" i="5"/>
  <c r="AK5195" i="5"/>
  <c r="AL5195" i="5" s="1"/>
  <c r="AI5195" i="5"/>
  <c r="AJ5195" i="5" s="1"/>
  <c r="AH5195" i="5"/>
  <c r="AG5195" i="5"/>
  <c r="AM5194" i="5"/>
  <c r="AK5194" i="5"/>
  <c r="AL5194" i="5" s="1"/>
  <c r="AI5194" i="5"/>
  <c r="AJ5194" i="5" s="1"/>
  <c r="AH5194" i="5"/>
  <c r="AG5194" i="5"/>
  <c r="AM5193" i="5"/>
  <c r="AK5193" i="5"/>
  <c r="AL5193" i="5" s="1"/>
  <c r="AJ5193" i="5"/>
  <c r="AI5193" i="5"/>
  <c r="AH5193" i="5"/>
  <c r="AG5193" i="5"/>
  <c r="AM5192" i="5"/>
  <c r="AK5192" i="5"/>
  <c r="AL5192" i="5" s="1"/>
  <c r="AI5192" i="5"/>
  <c r="AJ5192" i="5" s="1"/>
  <c r="AH5192" i="5"/>
  <c r="AG5192" i="5"/>
  <c r="AM5191" i="5"/>
  <c r="AK5191" i="5"/>
  <c r="AL5191" i="5" s="1"/>
  <c r="AI5191" i="5"/>
  <c r="AJ5191" i="5" s="1"/>
  <c r="AH5191" i="5"/>
  <c r="AG5191" i="5"/>
  <c r="AM5190" i="5"/>
  <c r="AK5190" i="5"/>
  <c r="AL5190" i="5" s="1"/>
  <c r="AI5190" i="5"/>
  <c r="AJ5190" i="5" s="1"/>
  <c r="AH5190" i="5"/>
  <c r="AG5190" i="5"/>
  <c r="AM5189" i="5"/>
  <c r="AK5189" i="5"/>
  <c r="AL5189" i="5" s="1"/>
  <c r="AJ5189" i="5"/>
  <c r="AI5189" i="5"/>
  <c r="AH5189" i="5"/>
  <c r="AG5189" i="5"/>
  <c r="AM5188" i="5"/>
  <c r="AK5188" i="5"/>
  <c r="AL5188" i="5" s="1"/>
  <c r="AJ5188" i="5"/>
  <c r="AI5188" i="5"/>
  <c r="AH5188" i="5"/>
  <c r="AG5188" i="5"/>
  <c r="AQ5188" i="5" s="1"/>
  <c r="AR5188" i="5" s="1"/>
  <c r="AM5187" i="5"/>
  <c r="AK5187" i="5"/>
  <c r="AL5187" i="5" s="1"/>
  <c r="AI5187" i="5"/>
  <c r="AJ5187" i="5" s="1"/>
  <c r="AH5187" i="5"/>
  <c r="AG5187" i="5"/>
  <c r="AM5186" i="5"/>
  <c r="AK5186" i="5"/>
  <c r="AL5186" i="5" s="1"/>
  <c r="AI5186" i="5"/>
  <c r="AJ5186" i="5" s="1"/>
  <c r="AH5186" i="5"/>
  <c r="AG5186" i="5"/>
  <c r="AM5185" i="5"/>
  <c r="AK5185" i="5"/>
  <c r="AL5185" i="5" s="1"/>
  <c r="AJ5185" i="5"/>
  <c r="AI5185" i="5"/>
  <c r="AH5185" i="5"/>
  <c r="AG5185" i="5"/>
  <c r="AQ5185" i="5" s="1"/>
  <c r="AR5185" i="5" s="1"/>
  <c r="AM5184" i="5"/>
  <c r="AK5184" i="5"/>
  <c r="AL5184" i="5" s="1"/>
  <c r="AI5184" i="5"/>
  <c r="AJ5184" i="5" s="1"/>
  <c r="AH5184" i="5"/>
  <c r="AG5184" i="5"/>
  <c r="AM5183" i="5"/>
  <c r="AK5183" i="5"/>
  <c r="AL5183" i="5" s="1"/>
  <c r="AI5183" i="5"/>
  <c r="AJ5183" i="5" s="1"/>
  <c r="AH5183" i="5"/>
  <c r="AG5183" i="5"/>
  <c r="AM5182" i="5"/>
  <c r="AK5182" i="5"/>
  <c r="AL5182" i="5" s="1"/>
  <c r="AI5182" i="5"/>
  <c r="AJ5182" i="5" s="1"/>
  <c r="AH5182" i="5"/>
  <c r="AG5182" i="5"/>
  <c r="AM5181" i="5"/>
  <c r="AK5181" i="5"/>
  <c r="AL5181" i="5" s="1"/>
  <c r="AJ5181" i="5"/>
  <c r="AI5181" i="5"/>
  <c r="AH5181" i="5"/>
  <c r="AG5181" i="5"/>
  <c r="AM5180" i="5"/>
  <c r="AK5180" i="5"/>
  <c r="AL5180" i="5" s="1"/>
  <c r="AJ5180" i="5"/>
  <c r="AI5180" i="5"/>
  <c r="AH5180" i="5"/>
  <c r="AG5180" i="5"/>
  <c r="AM5179" i="5"/>
  <c r="AK5179" i="5"/>
  <c r="AL5179" i="5" s="1"/>
  <c r="AI5179" i="5"/>
  <c r="AJ5179" i="5" s="1"/>
  <c r="AH5179" i="5"/>
  <c r="AG5179" i="5"/>
  <c r="AM5178" i="5"/>
  <c r="AK5178" i="5"/>
  <c r="AL5178" i="5" s="1"/>
  <c r="AI5178" i="5"/>
  <c r="AJ5178" i="5" s="1"/>
  <c r="AH5178" i="5"/>
  <c r="AG5178" i="5"/>
  <c r="AM5177" i="5"/>
  <c r="AK5177" i="5"/>
  <c r="AL5177" i="5" s="1"/>
  <c r="AJ5177" i="5"/>
  <c r="AI5177" i="5"/>
  <c r="AH5177" i="5"/>
  <c r="AG5177" i="5"/>
  <c r="AM5176" i="5"/>
  <c r="AK5176" i="5"/>
  <c r="AL5176" i="5" s="1"/>
  <c r="AJ5176" i="5"/>
  <c r="AI5176" i="5"/>
  <c r="AH5176" i="5"/>
  <c r="AG5176" i="5"/>
  <c r="AM5175" i="5"/>
  <c r="AK5175" i="5"/>
  <c r="AL5175" i="5" s="1"/>
  <c r="AI5175" i="5"/>
  <c r="AJ5175" i="5" s="1"/>
  <c r="AH5175" i="5"/>
  <c r="AG5175" i="5"/>
  <c r="AM5174" i="5"/>
  <c r="AK5174" i="5"/>
  <c r="AL5174" i="5" s="1"/>
  <c r="AI5174" i="5"/>
  <c r="AJ5174" i="5" s="1"/>
  <c r="AH5174" i="5"/>
  <c r="AG5174" i="5"/>
  <c r="AM5173" i="5"/>
  <c r="AK5173" i="5"/>
  <c r="AL5173" i="5" s="1"/>
  <c r="AJ5173" i="5"/>
  <c r="AI5173" i="5"/>
  <c r="AH5173" i="5"/>
  <c r="AG5173" i="5"/>
  <c r="AM5172" i="5"/>
  <c r="AK5172" i="5"/>
  <c r="AL5172" i="5" s="1"/>
  <c r="AJ5172" i="5"/>
  <c r="AI5172" i="5"/>
  <c r="AH5172" i="5"/>
  <c r="AG5172" i="5"/>
  <c r="AM5171" i="5"/>
  <c r="AK5171" i="5"/>
  <c r="AL5171" i="5" s="1"/>
  <c r="AI5171" i="5"/>
  <c r="AJ5171" i="5" s="1"/>
  <c r="AH5171" i="5"/>
  <c r="AG5171" i="5"/>
  <c r="AM5170" i="5"/>
  <c r="AK5170" i="5"/>
  <c r="AL5170" i="5" s="1"/>
  <c r="AI5170" i="5"/>
  <c r="AJ5170" i="5" s="1"/>
  <c r="AH5170" i="5"/>
  <c r="AG5170" i="5"/>
  <c r="AM5169" i="5"/>
  <c r="AK5169" i="5"/>
  <c r="AL5169" i="5" s="1"/>
  <c r="AJ5169" i="5"/>
  <c r="AI5169" i="5"/>
  <c r="AH5169" i="5"/>
  <c r="AG5169" i="5"/>
  <c r="AM5168" i="5"/>
  <c r="AK5168" i="5"/>
  <c r="AL5168" i="5" s="1"/>
  <c r="AJ5168" i="5"/>
  <c r="AI5168" i="5"/>
  <c r="AH5168" i="5"/>
  <c r="AG5168" i="5"/>
  <c r="AM5167" i="5"/>
  <c r="AK5167" i="5"/>
  <c r="AL5167" i="5" s="1"/>
  <c r="AI5167" i="5"/>
  <c r="AJ5167" i="5" s="1"/>
  <c r="AH5167" i="5"/>
  <c r="AG5167" i="5"/>
  <c r="AM5166" i="5"/>
  <c r="AK5166" i="5"/>
  <c r="AL5166" i="5" s="1"/>
  <c r="AI5166" i="5"/>
  <c r="AJ5166" i="5" s="1"/>
  <c r="AH5166" i="5"/>
  <c r="AG5166" i="5"/>
  <c r="AM5165" i="5"/>
  <c r="AK5165" i="5"/>
  <c r="AL5165" i="5" s="1"/>
  <c r="AJ5165" i="5"/>
  <c r="AI5165" i="5"/>
  <c r="AH5165" i="5"/>
  <c r="AG5165" i="5"/>
  <c r="AM5164" i="5"/>
  <c r="AK5164" i="5"/>
  <c r="AL5164" i="5" s="1"/>
  <c r="AJ5164" i="5"/>
  <c r="AI5164" i="5"/>
  <c r="AH5164" i="5"/>
  <c r="AG5164" i="5"/>
  <c r="AM5163" i="5"/>
  <c r="AK5163" i="5"/>
  <c r="AL5163" i="5" s="1"/>
  <c r="AI5163" i="5"/>
  <c r="AJ5163" i="5" s="1"/>
  <c r="AH5163" i="5"/>
  <c r="AG5163" i="5"/>
  <c r="AM5162" i="5"/>
  <c r="AK5162" i="5"/>
  <c r="AL5162" i="5" s="1"/>
  <c r="AI5162" i="5"/>
  <c r="AJ5162" i="5" s="1"/>
  <c r="AH5162" i="5"/>
  <c r="AG5162" i="5"/>
  <c r="AM5161" i="5"/>
  <c r="AK5161" i="5"/>
  <c r="AL5161" i="5" s="1"/>
  <c r="AJ5161" i="5"/>
  <c r="AI5161" i="5"/>
  <c r="AH5161" i="5"/>
  <c r="AG5161" i="5"/>
  <c r="AM5160" i="5"/>
  <c r="AK5160" i="5"/>
  <c r="AL5160" i="5" s="1"/>
  <c r="AJ5160" i="5"/>
  <c r="AI5160" i="5"/>
  <c r="AH5160" i="5"/>
  <c r="AG5160" i="5"/>
  <c r="AM5159" i="5"/>
  <c r="AK5159" i="5"/>
  <c r="AL5159" i="5" s="1"/>
  <c r="AI5159" i="5"/>
  <c r="AJ5159" i="5" s="1"/>
  <c r="AH5159" i="5"/>
  <c r="AG5159" i="5"/>
  <c r="AM5158" i="5"/>
  <c r="AK5158" i="5"/>
  <c r="AL5158" i="5" s="1"/>
  <c r="AI5158" i="5"/>
  <c r="AJ5158" i="5" s="1"/>
  <c r="AH5158" i="5"/>
  <c r="AG5158" i="5"/>
  <c r="AM5157" i="5"/>
  <c r="AK5157" i="5"/>
  <c r="AL5157" i="5" s="1"/>
  <c r="AJ5157" i="5"/>
  <c r="AI5157" i="5"/>
  <c r="AH5157" i="5"/>
  <c r="AG5157" i="5"/>
  <c r="AM5156" i="5"/>
  <c r="AK5156" i="5"/>
  <c r="AL5156" i="5" s="1"/>
  <c r="AJ5156" i="5"/>
  <c r="AI5156" i="5"/>
  <c r="AH5156" i="5"/>
  <c r="AG5156" i="5"/>
  <c r="AM5155" i="5"/>
  <c r="AK5155" i="5"/>
  <c r="AL5155" i="5" s="1"/>
  <c r="AI5155" i="5"/>
  <c r="AJ5155" i="5" s="1"/>
  <c r="AH5155" i="5"/>
  <c r="AG5155" i="5"/>
  <c r="AM5154" i="5"/>
  <c r="AK5154" i="5"/>
  <c r="AL5154" i="5" s="1"/>
  <c r="AI5154" i="5"/>
  <c r="AJ5154" i="5" s="1"/>
  <c r="AH5154" i="5"/>
  <c r="AG5154" i="5"/>
  <c r="AM5153" i="5"/>
  <c r="AK5153" i="5"/>
  <c r="AL5153" i="5" s="1"/>
  <c r="AJ5153" i="5"/>
  <c r="AI5153" i="5"/>
  <c r="AH5153" i="5"/>
  <c r="AG5153" i="5"/>
  <c r="AM5152" i="5"/>
  <c r="AK5152" i="5"/>
  <c r="AL5152" i="5" s="1"/>
  <c r="AJ5152" i="5"/>
  <c r="AI5152" i="5"/>
  <c r="AH5152" i="5"/>
  <c r="AG5152" i="5"/>
  <c r="AM5151" i="5"/>
  <c r="AK5151" i="5"/>
  <c r="AL5151" i="5" s="1"/>
  <c r="AI5151" i="5"/>
  <c r="AJ5151" i="5" s="1"/>
  <c r="AH5151" i="5"/>
  <c r="AG5151" i="5"/>
  <c r="AM5150" i="5"/>
  <c r="AK5150" i="5"/>
  <c r="AL5150" i="5" s="1"/>
  <c r="AI5150" i="5"/>
  <c r="AJ5150" i="5" s="1"/>
  <c r="AH5150" i="5"/>
  <c r="AG5150" i="5"/>
  <c r="AM5149" i="5"/>
  <c r="AK5149" i="5"/>
  <c r="AL5149" i="5" s="1"/>
  <c r="AJ5149" i="5"/>
  <c r="AI5149" i="5"/>
  <c r="AH5149" i="5"/>
  <c r="AG5149" i="5"/>
  <c r="AM5148" i="5"/>
  <c r="AK5148" i="5"/>
  <c r="AL5148" i="5" s="1"/>
  <c r="AJ5148" i="5"/>
  <c r="AI5148" i="5"/>
  <c r="AH5148" i="5"/>
  <c r="AG5148" i="5"/>
  <c r="AM5147" i="5"/>
  <c r="AK5147" i="5"/>
  <c r="AL5147" i="5" s="1"/>
  <c r="AI5147" i="5"/>
  <c r="AJ5147" i="5" s="1"/>
  <c r="AH5147" i="5"/>
  <c r="AG5147" i="5"/>
  <c r="AM5146" i="5"/>
  <c r="AK5146" i="5"/>
  <c r="AL5146" i="5" s="1"/>
  <c r="AI5146" i="5"/>
  <c r="AJ5146" i="5" s="1"/>
  <c r="AH5146" i="5"/>
  <c r="AG5146" i="5"/>
  <c r="AM5145" i="5"/>
  <c r="AK5145" i="5"/>
  <c r="AL5145" i="5" s="1"/>
  <c r="AJ5145" i="5"/>
  <c r="AI5145" i="5"/>
  <c r="AH5145" i="5"/>
  <c r="AG5145" i="5"/>
  <c r="AM5144" i="5"/>
  <c r="AK5144" i="5"/>
  <c r="AL5144" i="5" s="1"/>
  <c r="AJ5144" i="5"/>
  <c r="AI5144" i="5"/>
  <c r="AH5144" i="5"/>
  <c r="AG5144" i="5"/>
  <c r="AM5143" i="5"/>
  <c r="AK5143" i="5"/>
  <c r="AL5143" i="5" s="1"/>
  <c r="AI5143" i="5"/>
  <c r="AJ5143" i="5" s="1"/>
  <c r="AH5143" i="5"/>
  <c r="AG5143" i="5"/>
  <c r="AM5142" i="5"/>
  <c r="AK5142" i="5"/>
  <c r="AL5142" i="5" s="1"/>
  <c r="AI5142" i="5"/>
  <c r="AJ5142" i="5" s="1"/>
  <c r="AH5142" i="5"/>
  <c r="AG5142" i="5"/>
  <c r="AM5141" i="5"/>
  <c r="AK5141" i="5"/>
  <c r="AL5141" i="5" s="1"/>
  <c r="AJ5141" i="5"/>
  <c r="AI5141" i="5"/>
  <c r="AH5141" i="5"/>
  <c r="AG5141" i="5"/>
  <c r="AM5140" i="5"/>
  <c r="AK5140" i="5"/>
  <c r="AL5140" i="5" s="1"/>
  <c r="AJ5140" i="5"/>
  <c r="AI5140" i="5"/>
  <c r="AH5140" i="5"/>
  <c r="AG5140" i="5"/>
  <c r="AM5139" i="5"/>
  <c r="AK5139" i="5"/>
  <c r="AL5139" i="5" s="1"/>
  <c r="AI5139" i="5"/>
  <c r="AJ5139" i="5" s="1"/>
  <c r="AH5139" i="5"/>
  <c r="AG5139" i="5"/>
  <c r="AM5138" i="5"/>
  <c r="AK5138" i="5"/>
  <c r="AL5138" i="5" s="1"/>
  <c r="AI5138" i="5"/>
  <c r="AJ5138" i="5" s="1"/>
  <c r="AH5138" i="5"/>
  <c r="AG5138" i="5"/>
  <c r="AM5137" i="5"/>
  <c r="AK5137" i="5"/>
  <c r="AL5137" i="5" s="1"/>
  <c r="AJ5137" i="5"/>
  <c r="AI5137" i="5"/>
  <c r="AH5137" i="5"/>
  <c r="AG5137" i="5"/>
  <c r="AM5136" i="5"/>
  <c r="AK5136" i="5"/>
  <c r="AL5136" i="5" s="1"/>
  <c r="AJ5136" i="5"/>
  <c r="AI5136" i="5"/>
  <c r="AH5136" i="5"/>
  <c r="AG5136" i="5"/>
  <c r="AM5135" i="5"/>
  <c r="AK5135" i="5"/>
  <c r="AL5135" i="5" s="1"/>
  <c r="AI5135" i="5"/>
  <c r="AJ5135" i="5" s="1"/>
  <c r="AH5135" i="5"/>
  <c r="AG5135" i="5"/>
  <c r="AM5134" i="5"/>
  <c r="AK5134" i="5"/>
  <c r="AL5134" i="5" s="1"/>
  <c r="AI5134" i="5"/>
  <c r="AJ5134" i="5" s="1"/>
  <c r="AH5134" i="5"/>
  <c r="AG5134" i="5"/>
  <c r="AM5133" i="5"/>
  <c r="AK5133" i="5"/>
  <c r="AL5133" i="5" s="1"/>
  <c r="AJ5133" i="5"/>
  <c r="AI5133" i="5"/>
  <c r="AH5133" i="5"/>
  <c r="AG5133" i="5"/>
  <c r="AM5132" i="5"/>
  <c r="AK5132" i="5"/>
  <c r="AL5132" i="5" s="1"/>
  <c r="AJ5132" i="5"/>
  <c r="AI5132" i="5"/>
  <c r="AH5132" i="5"/>
  <c r="AG5132" i="5"/>
  <c r="AM5131" i="5"/>
  <c r="AK5131" i="5"/>
  <c r="AL5131" i="5" s="1"/>
  <c r="AJ5131" i="5"/>
  <c r="AI5131" i="5"/>
  <c r="AH5131" i="5"/>
  <c r="AG5131" i="5"/>
  <c r="AM5130" i="5"/>
  <c r="AK5130" i="5"/>
  <c r="AL5130" i="5" s="1"/>
  <c r="AJ5130" i="5"/>
  <c r="AI5130" i="5"/>
  <c r="AH5130" i="5"/>
  <c r="AG5130" i="5"/>
  <c r="AM5129" i="5"/>
  <c r="AK5129" i="5"/>
  <c r="AL5129" i="5" s="1"/>
  <c r="AJ5129" i="5"/>
  <c r="AI5129" i="5"/>
  <c r="AH5129" i="5"/>
  <c r="AG5129" i="5"/>
  <c r="AM5128" i="5"/>
  <c r="AK5128" i="5"/>
  <c r="AL5128" i="5" s="1"/>
  <c r="AJ5128" i="5"/>
  <c r="AI5128" i="5"/>
  <c r="AH5128" i="5"/>
  <c r="AG5128" i="5"/>
  <c r="AM5127" i="5"/>
  <c r="AK5127" i="5"/>
  <c r="AL5127" i="5" s="1"/>
  <c r="AJ5127" i="5"/>
  <c r="AI5127" i="5"/>
  <c r="AH5127" i="5"/>
  <c r="AG5127" i="5"/>
  <c r="AM5126" i="5"/>
  <c r="AK5126" i="5"/>
  <c r="AL5126" i="5" s="1"/>
  <c r="AJ5126" i="5"/>
  <c r="AI5126" i="5"/>
  <c r="AH5126" i="5"/>
  <c r="AG5126" i="5"/>
  <c r="AM5125" i="5"/>
  <c r="AK5125" i="5"/>
  <c r="AL5125" i="5" s="1"/>
  <c r="AI5125" i="5"/>
  <c r="AJ5125" i="5" s="1"/>
  <c r="AH5125" i="5"/>
  <c r="AG5125" i="5"/>
  <c r="AM5124" i="5"/>
  <c r="AK5124" i="5"/>
  <c r="AL5124" i="5" s="1"/>
  <c r="AI5124" i="5"/>
  <c r="AJ5124" i="5" s="1"/>
  <c r="AH5124" i="5"/>
  <c r="AG5124" i="5"/>
  <c r="AM5123" i="5"/>
  <c r="AK5123" i="5"/>
  <c r="AL5123" i="5" s="1"/>
  <c r="AI5123" i="5"/>
  <c r="AJ5123" i="5" s="1"/>
  <c r="AH5123" i="5"/>
  <c r="AG5123" i="5"/>
  <c r="AM5122" i="5"/>
  <c r="AK5122" i="5"/>
  <c r="AL5122" i="5" s="1"/>
  <c r="AI5122" i="5"/>
  <c r="AJ5122" i="5" s="1"/>
  <c r="AH5122" i="5"/>
  <c r="AG5122" i="5"/>
  <c r="AM5121" i="5"/>
  <c r="AK5121" i="5"/>
  <c r="AL5121" i="5" s="1"/>
  <c r="AJ5121" i="5"/>
  <c r="AI5121" i="5"/>
  <c r="AH5121" i="5"/>
  <c r="AG5121" i="5"/>
  <c r="AM5120" i="5"/>
  <c r="AK5120" i="5"/>
  <c r="AL5120" i="5" s="1"/>
  <c r="AI5120" i="5"/>
  <c r="AJ5120" i="5" s="1"/>
  <c r="AH5120" i="5"/>
  <c r="AG5120" i="5"/>
  <c r="AM5119" i="5"/>
  <c r="AK5119" i="5"/>
  <c r="AL5119" i="5" s="1"/>
  <c r="AI5119" i="5"/>
  <c r="AJ5119" i="5" s="1"/>
  <c r="AH5119" i="5"/>
  <c r="AG5119" i="5"/>
  <c r="AM5118" i="5"/>
  <c r="AK5118" i="5"/>
  <c r="AL5118" i="5" s="1"/>
  <c r="AJ5118" i="5"/>
  <c r="AI5118" i="5"/>
  <c r="AH5118" i="5"/>
  <c r="AG5118" i="5"/>
  <c r="AM5117" i="5"/>
  <c r="AK5117" i="5"/>
  <c r="AL5117" i="5" s="1"/>
  <c r="AI5117" i="5"/>
  <c r="AJ5117" i="5" s="1"/>
  <c r="AH5117" i="5"/>
  <c r="AG5117" i="5"/>
  <c r="AM5116" i="5"/>
  <c r="AK5116" i="5"/>
  <c r="AL5116" i="5" s="1"/>
  <c r="AI5116" i="5"/>
  <c r="AJ5116" i="5" s="1"/>
  <c r="AH5116" i="5"/>
  <c r="AG5116" i="5"/>
  <c r="AM5115" i="5"/>
  <c r="AK5115" i="5"/>
  <c r="AL5115" i="5" s="1"/>
  <c r="AI5115" i="5"/>
  <c r="AJ5115" i="5" s="1"/>
  <c r="AH5115" i="5"/>
  <c r="AG5115" i="5"/>
  <c r="AM5114" i="5"/>
  <c r="AK5114" i="5"/>
  <c r="AL5114" i="5" s="1"/>
  <c r="AJ5114" i="5"/>
  <c r="AI5114" i="5"/>
  <c r="AH5114" i="5"/>
  <c r="AG5114" i="5"/>
  <c r="AM5113" i="5"/>
  <c r="AK5113" i="5"/>
  <c r="AL5113" i="5" s="1"/>
  <c r="AJ5113" i="5"/>
  <c r="AI5113" i="5"/>
  <c r="AH5113" i="5"/>
  <c r="AG5113" i="5"/>
  <c r="AM5112" i="5"/>
  <c r="AK5112" i="5"/>
  <c r="AL5112" i="5" s="1"/>
  <c r="AI5112" i="5"/>
  <c r="AJ5112" i="5" s="1"/>
  <c r="AH5112" i="5"/>
  <c r="AG5112" i="5"/>
  <c r="AM5111" i="5"/>
  <c r="AK5111" i="5"/>
  <c r="AL5111" i="5" s="1"/>
  <c r="AI5111" i="5"/>
  <c r="AJ5111" i="5" s="1"/>
  <c r="AH5111" i="5"/>
  <c r="AG5111" i="5"/>
  <c r="AM5110" i="5"/>
  <c r="AK5110" i="5"/>
  <c r="AL5110" i="5" s="1"/>
  <c r="AJ5110" i="5"/>
  <c r="AI5110" i="5"/>
  <c r="AH5110" i="5"/>
  <c r="AG5110" i="5"/>
  <c r="AM5109" i="5"/>
  <c r="AK5109" i="5"/>
  <c r="AL5109" i="5" s="1"/>
  <c r="AJ5109" i="5"/>
  <c r="AI5109" i="5"/>
  <c r="AH5109" i="5"/>
  <c r="AG5109" i="5"/>
  <c r="AM5108" i="5"/>
  <c r="AK5108" i="5"/>
  <c r="AL5108" i="5" s="1"/>
  <c r="AI5108" i="5"/>
  <c r="AJ5108" i="5" s="1"/>
  <c r="AH5108" i="5"/>
  <c r="AG5108" i="5"/>
  <c r="AM5107" i="5"/>
  <c r="AK5107" i="5"/>
  <c r="AL5107" i="5" s="1"/>
  <c r="AI5107" i="5"/>
  <c r="AJ5107" i="5" s="1"/>
  <c r="AH5107" i="5"/>
  <c r="AG5107" i="5"/>
  <c r="AM5106" i="5"/>
  <c r="AK5106" i="5"/>
  <c r="AL5106" i="5" s="1"/>
  <c r="AJ5106" i="5"/>
  <c r="AI5106" i="5"/>
  <c r="AH5106" i="5"/>
  <c r="AG5106" i="5"/>
  <c r="AM5105" i="5"/>
  <c r="AK5105" i="5"/>
  <c r="AL5105" i="5" s="1"/>
  <c r="AJ5105" i="5"/>
  <c r="AI5105" i="5"/>
  <c r="AH5105" i="5"/>
  <c r="AG5105" i="5"/>
  <c r="AQ5105" i="5" s="1"/>
  <c r="AR5105" i="5" s="1"/>
  <c r="AM5104" i="5"/>
  <c r="AK5104" i="5"/>
  <c r="AL5104" i="5" s="1"/>
  <c r="AI5104" i="5"/>
  <c r="AJ5104" i="5" s="1"/>
  <c r="AH5104" i="5"/>
  <c r="AG5104" i="5"/>
  <c r="AM5103" i="5"/>
  <c r="AK5103" i="5"/>
  <c r="AL5103" i="5" s="1"/>
  <c r="AI5103" i="5"/>
  <c r="AJ5103" i="5" s="1"/>
  <c r="AH5103" i="5"/>
  <c r="AG5103" i="5"/>
  <c r="AM5102" i="5"/>
  <c r="AK5102" i="5"/>
  <c r="AL5102" i="5" s="1"/>
  <c r="AJ5102" i="5"/>
  <c r="AI5102" i="5"/>
  <c r="AH5102" i="5"/>
  <c r="AG5102" i="5"/>
  <c r="AQ5102" i="5" s="1"/>
  <c r="AR5102" i="5" s="1"/>
  <c r="AM5101" i="5"/>
  <c r="AK5101" i="5"/>
  <c r="AL5101" i="5" s="1"/>
  <c r="AJ5101" i="5"/>
  <c r="AI5101" i="5"/>
  <c r="AH5101" i="5"/>
  <c r="AG5101" i="5"/>
  <c r="AM5100" i="5"/>
  <c r="AK5100" i="5"/>
  <c r="AL5100" i="5" s="1"/>
  <c r="AI5100" i="5"/>
  <c r="AJ5100" i="5" s="1"/>
  <c r="AH5100" i="5"/>
  <c r="AG5100" i="5"/>
  <c r="AM5099" i="5"/>
  <c r="AK5099" i="5"/>
  <c r="AL5099" i="5" s="1"/>
  <c r="AI5099" i="5"/>
  <c r="AJ5099" i="5" s="1"/>
  <c r="AH5099" i="5"/>
  <c r="AG5099" i="5"/>
  <c r="AM5098" i="5"/>
  <c r="AK5098" i="5"/>
  <c r="AL5098" i="5" s="1"/>
  <c r="AJ5098" i="5"/>
  <c r="AI5098" i="5"/>
  <c r="AH5098" i="5"/>
  <c r="AG5098" i="5"/>
  <c r="AM5097" i="5"/>
  <c r="AK5097" i="5"/>
  <c r="AL5097" i="5" s="1"/>
  <c r="AJ5097" i="5"/>
  <c r="AI5097" i="5"/>
  <c r="AH5097" i="5"/>
  <c r="AG5097" i="5"/>
  <c r="AM5096" i="5"/>
  <c r="AK5096" i="5"/>
  <c r="AL5096" i="5" s="1"/>
  <c r="AI5096" i="5"/>
  <c r="AJ5096" i="5" s="1"/>
  <c r="AH5096" i="5"/>
  <c r="AG5096" i="5"/>
  <c r="AM5095" i="5"/>
  <c r="AK5095" i="5"/>
  <c r="AL5095" i="5" s="1"/>
  <c r="AI5095" i="5"/>
  <c r="AJ5095" i="5" s="1"/>
  <c r="AH5095" i="5"/>
  <c r="AG5095" i="5"/>
  <c r="AM5094" i="5"/>
  <c r="AK5094" i="5"/>
  <c r="AL5094" i="5" s="1"/>
  <c r="AJ5094" i="5"/>
  <c r="AI5094" i="5"/>
  <c r="AH5094" i="5"/>
  <c r="AG5094" i="5"/>
  <c r="AM5093" i="5"/>
  <c r="AK5093" i="5"/>
  <c r="AL5093" i="5" s="1"/>
  <c r="AJ5093" i="5"/>
  <c r="AI5093" i="5"/>
  <c r="AH5093" i="5"/>
  <c r="AG5093" i="5"/>
  <c r="AM5092" i="5"/>
  <c r="AK5092" i="5"/>
  <c r="AL5092" i="5" s="1"/>
  <c r="AI5092" i="5"/>
  <c r="AJ5092" i="5" s="1"/>
  <c r="AH5092" i="5"/>
  <c r="AG5092" i="5"/>
  <c r="AM5091" i="5"/>
  <c r="AK5091" i="5"/>
  <c r="AL5091" i="5" s="1"/>
  <c r="AI5091" i="5"/>
  <c r="AJ5091" i="5" s="1"/>
  <c r="AH5091" i="5"/>
  <c r="AG5091" i="5"/>
  <c r="AM5090" i="5"/>
  <c r="AK5090" i="5"/>
  <c r="AL5090" i="5" s="1"/>
  <c r="AJ5090" i="5"/>
  <c r="AI5090" i="5"/>
  <c r="AH5090" i="5"/>
  <c r="AG5090" i="5"/>
  <c r="AM5089" i="5"/>
  <c r="AK5089" i="5"/>
  <c r="AL5089" i="5" s="1"/>
  <c r="AJ5089" i="5"/>
  <c r="AI5089" i="5"/>
  <c r="AH5089" i="5"/>
  <c r="AG5089" i="5"/>
  <c r="AQ5089" i="5" s="1"/>
  <c r="AR5089" i="5" s="1"/>
  <c r="AM5088" i="5"/>
  <c r="AK5088" i="5"/>
  <c r="AL5088" i="5" s="1"/>
  <c r="AI5088" i="5"/>
  <c r="AJ5088" i="5" s="1"/>
  <c r="AH5088" i="5"/>
  <c r="AG5088" i="5"/>
  <c r="AM5087" i="5"/>
  <c r="AK5087" i="5"/>
  <c r="AL5087" i="5" s="1"/>
  <c r="AI5087" i="5"/>
  <c r="AJ5087" i="5" s="1"/>
  <c r="AH5087" i="5"/>
  <c r="AG5087" i="5"/>
  <c r="AM5086" i="5"/>
  <c r="AK5086" i="5"/>
  <c r="AL5086" i="5" s="1"/>
  <c r="AJ5086" i="5"/>
  <c r="AI5086" i="5"/>
  <c r="AH5086" i="5"/>
  <c r="AG5086" i="5"/>
  <c r="AQ5086" i="5" s="1"/>
  <c r="AR5086" i="5" s="1"/>
  <c r="AM5085" i="5"/>
  <c r="AK5085" i="5"/>
  <c r="AL5085" i="5" s="1"/>
  <c r="AJ5085" i="5"/>
  <c r="AI5085" i="5"/>
  <c r="AH5085" i="5"/>
  <c r="AG5085" i="5"/>
  <c r="AM5084" i="5"/>
  <c r="AK5084" i="5"/>
  <c r="AL5084" i="5" s="1"/>
  <c r="AI5084" i="5"/>
  <c r="AJ5084" i="5" s="1"/>
  <c r="AH5084" i="5"/>
  <c r="AG5084" i="5"/>
  <c r="AM5083" i="5"/>
  <c r="AK5083" i="5"/>
  <c r="AL5083" i="5" s="1"/>
  <c r="AI5083" i="5"/>
  <c r="AJ5083" i="5" s="1"/>
  <c r="AH5083" i="5"/>
  <c r="AG5083" i="5"/>
  <c r="AM5082" i="5"/>
  <c r="AK5082" i="5"/>
  <c r="AL5082" i="5" s="1"/>
  <c r="AJ5082" i="5"/>
  <c r="AI5082" i="5"/>
  <c r="AH5082" i="5"/>
  <c r="AG5082" i="5"/>
  <c r="AM5081" i="5"/>
  <c r="AK5081" i="5"/>
  <c r="AL5081" i="5" s="1"/>
  <c r="AJ5081" i="5"/>
  <c r="AI5081" i="5"/>
  <c r="AH5081" i="5"/>
  <c r="AG5081" i="5"/>
  <c r="AM5080" i="5"/>
  <c r="AK5080" i="5"/>
  <c r="AL5080" i="5" s="1"/>
  <c r="AI5080" i="5"/>
  <c r="AJ5080" i="5" s="1"/>
  <c r="AH5080" i="5"/>
  <c r="AG5080" i="5"/>
  <c r="AM5079" i="5"/>
  <c r="AK5079" i="5"/>
  <c r="AL5079" i="5" s="1"/>
  <c r="AI5079" i="5"/>
  <c r="AJ5079" i="5" s="1"/>
  <c r="AH5079" i="5"/>
  <c r="AG5079" i="5"/>
  <c r="AM5078" i="5"/>
  <c r="AK5078" i="5"/>
  <c r="AL5078" i="5" s="1"/>
  <c r="AJ5078" i="5"/>
  <c r="AI5078" i="5"/>
  <c r="AH5078" i="5"/>
  <c r="AG5078" i="5"/>
  <c r="AM5077" i="5"/>
  <c r="AK5077" i="5"/>
  <c r="AL5077" i="5" s="1"/>
  <c r="AJ5077" i="5"/>
  <c r="AI5077" i="5"/>
  <c r="AH5077" i="5"/>
  <c r="AG5077" i="5"/>
  <c r="AM5076" i="5"/>
  <c r="AK5076" i="5"/>
  <c r="AL5076" i="5" s="1"/>
  <c r="AI5076" i="5"/>
  <c r="AJ5076" i="5" s="1"/>
  <c r="AH5076" i="5"/>
  <c r="AG5076" i="5"/>
  <c r="AM5075" i="5"/>
  <c r="AK5075" i="5"/>
  <c r="AL5075" i="5" s="1"/>
  <c r="AI5075" i="5"/>
  <c r="AJ5075" i="5" s="1"/>
  <c r="AH5075" i="5"/>
  <c r="AG5075" i="5"/>
  <c r="AM5074" i="5"/>
  <c r="AK5074" i="5"/>
  <c r="AL5074" i="5" s="1"/>
  <c r="AJ5074" i="5"/>
  <c r="AI5074" i="5"/>
  <c r="AH5074" i="5"/>
  <c r="AG5074" i="5"/>
  <c r="AM5073" i="5"/>
  <c r="AK5073" i="5"/>
  <c r="AL5073" i="5" s="1"/>
  <c r="AJ5073" i="5"/>
  <c r="AI5073" i="5"/>
  <c r="AH5073" i="5"/>
  <c r="AG5073" i="5"/>
  <c r="AQ5073" i="5" s="1"/>
  <c r="AR5073" i="5" s="1"/>
  <c r="AM5072" i="5"/>
  <c r="AK5072" i="5"/>
  <c r="AL5072" i="5" s="1"/>
  <c r="AI5072" i="5"/>
  <c r="AJ5072" i="5" s="1"/>
  <c r="AH5072" i="5"/>
  <c r="AG5072" i="5"/>
  <c r="AM5071" i="5"/>
  <c r="AK5071" i="5"/>
  <c r="AL5071" i="5" s="1"/>
  <c r="AI5071" i="5"/>
  <c r="AJ5071" i="5" s="1"/>
  <c r="AH5071" i="5"/>
  <c r="AG5071" i="5"/>
  <c r="AM5070" i="5"/>
  <c r="AK5070" i="5"/>
  <c r="AL5070" i="5" s="1"/>
  <c r="AJ5070" i="5"/>
  <c r="AI5070" i="5"/>
  <c r="AH5070" i="5"/>
  <c r="AG5070" i="5"/>
  <c r="AQ5070" i="5" s="1"/>
  <c r="AR5070" i="5" s="1"/>
  <c r="AM5069" i="5"/>
  <c r="AK5069" i="5"/>
  <c r="AL5069" i="5" s="1"/>
  <c r="AJ5069" i="5"/>
  <c r="AI5069" i="5"/>
  <c r="AH5069" i="5"/>
  <c r="AG5069" i="5"/>
  <c r="AM5068" i="5"/>
  <c r="AK5068" i="5"/>
  <c r="AL5068" i="5" s="1"/>
  <c r="AI5068" i="5"/>
  <c r="AJ5068" i="5" s="1"/>
  <c r="AH5068" i="5"/>
  <c r="AG5068" i="5"/>
  <c r="AM5067" i="5"/>
  <c r="AK5067" i="5"/>
  <c r="AL5067" i="5" s="1"/>
  <c r="AI5067" i="5"/>
  <c r="AJ5067" i="5" s="1"/>
  <c r="AH5067" i="5"/>
  <c r="AG5067" i="5"/>
  <c r="AM5066" i="5"/>
  <c r="AK5066" i="5"/>
  <c r="AL5066" i="5" s="1"/>
  <c r="AJ5066" i="5"/>
  <c r="AI5066" i="5"/>
  <c r="AH5066" i="5"/>
  <c r="AG5066" i="5"/>
  <c r="AM5065" i="5"/>
  <c r="AK5065" i="5"/>
  <c r="AL5065" i="5" s="1"/>
  <c r="AJ5065" i="5"/>
  <c r="AI5065" i="5"/>
  <c r="AH5065" i="5"/>
  <c r="AG5065" i="5"/>
  <c r="AM5064" i="5"/>
  <c r="AK5064" i="5"/>
  <c r="AL5064" i="5" s="1"/>
  <c r="AI5064" i="5"/>
  <c r="AJ5064" i="5" s="1"/>
  <c r="AH5064" i="5"/>
  <c r="AG5064" i="5"/>
  <c r="AM5063" i="5"/>
  <c r="AK5063" i="5"/>
  <c r="AL5063" i="5" s="1"/>
  <c r="AI5063" i="5"/>
  <c r="AJ5063" i="5" s="1"/>
  <c r="AH5063" i="5"/>
  <c r="AG5063" i="5"/>
  <c r="AM5062" i="5"/>
  <c r="AK5062" i="5"/>
  <c r="AL5062" i="5" s="1"/>
  <c r="AJ5062" i="5"/>
  <c r="AI5062" i="5"/>
  <c r="AH5062" i="5"/>
  <c r="AG5062" i="5"/>
  <c r="AM5061" i="5"/>
  <c r="AK5061" i="5"/>
  <c r="AL5061" i="5" s="1"/>
  <c r="AJ5061" i="5"/>
  <c r="AI5061" i="5"/>
  <c r="AH5061" i="5"/>
  <c r="AG5061" i="5"/>
  <c r="AM5060" i="5"/>
  <c r="AK5060" i="5"/>
  <c r="AL5060" i="5" s="1"/>
  <c r="AI5060" i="5"/>
  <c r="AJ5060" i="5" s="1"/>
  <c r="AH5060" i="5"/>
  <c r="AG5060" i="5"/>
  <c r="AM5059" i="5"/>
  <c r="AK5059" i="5"/>
  <c r="AL5059" i="5" s="1"/>
  <c r="AI5059" i="5"/>
  <c r="AJ5059" i="5" s="1"/>
  <c r="AH5059" i="5"/>
  <c r="AG5059" i="5"/>
  <c r="AM5058" i="5"/>
  <c r="AK5058" i="5"/>
  <c r="AL5058" i="5" s="1"/>
  <c r="AJ5058" i="5"/>
  <c r="AI5058" i="5"/>
  <c r="AH5058" i="5"/>
  <c r="AG5058" i="5"/>
  <c r="AM5057" i="5"/>
  <c r="AK5057" i="5"/>
  <c r="AL5057" i="5" s="1"/>
  <c r="AJ5057" i="5"/>
  <c r="AI5057" i="5"/>
  <c r="AH5057" i="5"/>
  <c r="AG5057" i="5"/>
  <c r="AQ5057" i="5" s="1"/>
  <c r="AR5057" i="5" s="1"/>
  <c r="AM5056" i="5"/>
  <c r="AK5056" i="5"/>
  <c r="AL5056" i="5" s="1"/>
  <c r="AI5056" i="5"/>
  <c r="AJ5056" i="5" s="1"/>
  <c r="AH5056" i="5"/>
  <c r="AG5056" i="5"/>
  <c r="AM5055" i="5"/>
  <c r="AK5055" i="5"/>
  <c r="AL5055" i="5" s="1"/>
  <c r="AI5055" i="5"/>
  <c r="AJ5055" i="5" s="1"/>
  <c r="AH5055" i="5"/>
  <c r="AG5055" i="5"/>
  <c r="AM5054" i="5"/>
  <c r="AK5054" i="5"/>
  <c r="AL5054" i="5" s="1"/>
  <c r="AJ5054" i="5"/>
  <c r="AI5054" i="5"/>
  <c r="AH5054" i="5"/>
  <c r="AG5054" i="5"/>
  <c r="AQ5054" i="5" s="1"/>
  <c r="AR5054" i="5" s="1"/>
  <c r="AM5053" i="5"/>
  <c r="AK5053" i="5"/>
  <c r="AL5053" i="5" s="1"/>
  <c r="AJ5053" i="5"/>
  <c r="AI5053" i="5"/>
  <c r="AH5053" i="5"/>
  <c r="AG5053" i="5"/>
  <c r="AM5052" i="5"/>
  <c r="AK5052" i="5"/>
  <c r="AL5052" i="5" s="1"/>
  <c r="AI5052" i="5"/>
  <c r="AJ5052" i="5" s="1"/>
  <c r="AH5052" i="5"/>
  <c r="AG5052" i="5"/>
  <c r="AM5051" i="5"/>
  <c r="AK5051" i="5"/>
  <c r="AL5051" i="5" s="1"/>
  <c r="AI5051" i="5"/>
  <c r="AJ5051" i="5" s="1"/>
  <c r="AH5051" i="5"/>
  <c r="AG5051" i="5"/>
  <c r="AM5050" i="5"/>
  <c r="AK5050" i="5"/>
  <c r="AL5050" i="5" s="1"/>
  <c r="AJ5050" i="5"/>
  <c r="AI5050" i="5"/>
  <c r="AH5050" i="5"/>
  <c r="AG5050" i="5"/>
  <c r="AM5049" i="5"/>
  <c r="AK5049" i="5"/>
  <c r="AL5049" i="5" s="1"/>
  <c r="AJ5049" i="5"/>
  <c r="AI5049" i="5"/>
  <c r="AH5049" i="5"/>
  <c r="AG5049" i="5"/>
  <c r="AM5048" i="5"/>
  <c r="AK5048" i="5"/>
  <c r="AL5048" i="5" s="1"/>
  <c r="AI5048" i="5"/>
  <c r="AJ5048" i="5" s="1"/>
  <c r="AH5048" i="5"/>
  <c r="AG5048" i="5"/>
  <c r="AM5047" i="5"/>
  <c r="AK5047" i="5"/>
  <c r="AL5047" i="5" s="1"/>
  <c r="AI5047" i="5"/>
  <c r="AJ5047" i="5" s="1"/>
  <c r="AH5047" i="5"/>
  <c r="AG5047" i="5"/>
  <c r="AM5046" i="5"/>
  <c r="AK5046" i="5"/>
  <c r="AL5046" i="5" s="1"/>
  <c r="AJ5046" i="5"/>
  <c r="AI5046" i="5"/>
  <c r="AH5046" i="5"/>
  <c r="AG5046" i="5"/>
  <c r="AM5045" i="5"/>
  <c r="AK5045" i="5"/>
  <c r="AL5045" i="5" s="1"/>
  <c r="AJ5045" i="5"/>
  <c r="AI5045" i="5"/>
  <c r="AH5045" i="5"/>
  <c r="AG5045" i="5"/>
  <c r="AM5044" i="5"/>
  <c r="AK5044" i="5"/>
  <c r="AL5044" i="5" s="1"/>
  <c r="AI5044" i="5"/>
  <c r="AJ5044" i="5" s="1"/>
  <c r="AH5044" i="5"/>
  <c r="AG5044" i="5"/>
  <c r="AM5043" i="5"/>
  <c r="AK5043" i="5"/>
  <c r="AL5043" i="5" s="1"/>
  <c r="AI5043" i="5"/>
  <c r="AJ5043" i="5" s="1"/>
  <c r="AH5043" i="5"/>
  <c r="AG5043" i="5"/>
  <c r="AM5042" i="5"/>
  <c r="AK5042" i="5"/>
  <c r="AL5042" i="5" s="1"/>
  <c r="AJ5042" i="5"/>
  <c r="AI5042" i="5"/>
  <c r="AH5042" i="5"/>
  <c r="AG5042" i="5"/>
  <c r="AM5041" i="5"/>
  <c r="AK5041" i="5"/>
  <c r="AL5041" i="5" s="1"/>
  <c r="AJ5041" i="5"/>
  <c r="AI5041" i="5"/>
  <c r="AH5041" i="5"/>
  <c r="AG5041" i="5"/>
  <c r="AQ5041" i="5" s="1"/>
  <c r="AR5041" i="5" s="1"/>
  <c r="AM5040" i="5"/>
  <c r="AK5040" i="5"/>
  <c r="AL5040" i="5" s="1"/>
  <c r="AI5040" i="5"/>
  <c r="AJ5040" i="5" s="1"/>
  <c r="AH5040" i="5"/>
  <c r="AG5040" i="5"/>
  <c r="AM5039" i="5"/>
  <c r="AK5039" i="5"/>
  <c r="AL5039" i="5" s="1"/>
  <c r="AI5039" i="5"/>
  <c r="AJ5039" i="5" s="1"/>
  <c r="AH5039" i="5"/>
  <c r="AG5039" i="5"/>
  <c r="AM5038" i="5"/>
  <c r="AK5038" i="5"/>
  <c r="AL5038" i="5" s="1"/>
  <c r="AJ5038" i="5"/>
  <c r="AI5038" i="5"/>
  <c r="AH5038" i="5"/>
  <c r="AG5038" i="5"/>
  <c r="AQ5038" i="5" s="1"/>
  <c r="AR5038" i="5" s="1"/>
  <c r="AM5037" i="5"/>
  <c r="AK5037" i="5"/>
  <c r="AL5037" i="5" s="1"/>
  <c r="AJ5037" i="5"/>
  <c r="AI5037" i="5"/>
  <c r="AH5037" i="5"/>
  <c r="AG5037" i="5"/>
  <c r="AM5036" i="5"/>
  <c r="AK5036" i="5"/>
  <c r="AL5036" i="5" s="1"/>
  <c r="AI5036" i="5"/>
  <c r="AJ5036" i="5" s="1"/>
  <c r="AH5036" i="5"/>
  <c r="AG5036" i="5"/>
  <c r="AM5035" i="5"/>
  <c r="AK5035" i="5"/>
  <c r="AL5035" i="5" s="1"/>
  <c r="AI5035" i="5"/>
  <c r="AJ5035" i="5" s="1"/>
  <c r="AH5035" i="5"/>
  <c r="AG5035" i="5"/>
  <c r="AM5034" i="5"/>
  <c r="AK5034" i="5"/>
  <c r="AL5034" i="5" s="1"/>
  <c r="AJ5034" i="5"/>
  <c r="AI5034" i="5"/>
  <c r="AH5034" i="5"/>
  <c r="AG5034" i="5"/>
  <c r="AM5033" i="5"/>
  <c r="AK5033" i="5"/>
  <c r="AL5033" i="5" s="1"/>
  <c r="AJ5033" i="5"/>
  <c r="AI5033" i="5"/>
  <c r="AH5033" i="5"/>
  <c r="AG5033" i="5"/>
  <c r="AM5032" i="5"/>
  <c r="AK5032" i="5"/>
  <c r="AL5032" i="5" s="1"/>
  <c r="AI5032" i="5"/>
  <c r="AJ5032" i="5" s="1"/>
  <c r="AH5032" i="5"/>
  <c r="AG5032" i="5"/>
  <c r="AM5031" i="5"/>
  <c r="AK5031" i="5"/>
  <c r="AL5031" i="5" s="1"/>
  <c r="AI5031" i="5"/>
  <c r="AJ5031" i="5" s="1"/>
  <c r="AH5031" i="5"/>
  <c r="AG5031" i="5"/>
  <c r="AM5030" i="5"/>
  <c r="AK5030" i="5"/>
  <c r="AL5030" i="5" s="1"/>
  <c r="AJ5030" i="5"/>
  <c r="AI5030" i="5"/>
  <c r="AH5030" i="5"/>
  <c r="AG5030" i="5"/>
  <c r="AM5029" i="5"/>
  <c r="AK5029" i="5"/>
  <c r="AL5029" i="5" s="1"/>
  <c r="AJ5029" i="5"/>
  <c r="AI5029" i="5"/>
  <c r="AH5029" i="5"/>
  <c r="AG5029" i="5"/>
  <c r="AM5028" i="5"/>
  <c r="AK5028" i="5"/>
  <c r="AL5028" i="5" s="1"/>
  <c r="AI5028" i="5"/>
  <c r="AJ5028" i="5" s="1"/>
  <c r="AH5028" i="5"/>
  <c r="AG5028" i="5"/>
  <c r="AM5027" i="5"/>
  <c r="AK5027" i="5"/>
  <c r="AL5027" i="5" s="1"/>
  <c r="AI5027" i="5"/>
  <c r="AJ5027" i="5" s="1"/>
  <c r="AH5027" i="5"/>
  <c r="AG5027" i="5"/>
  <c r="AM5026" i="5"/>
  <c r="AK5026" i="5"/>
  <c r="AL5026" i="5" s="1"/>
  <c r="AJ5026" i="5"/>
  <c r="AI5026" i="5"/>
  <c r="AH5026" i="5"/>
  <c r="AG5026" i="5"/>
  <c r="AM5025" i="5"/>
  <c r="AK5025" i="5"/>
  <c r="AL5025" i="5" s="1"/>
  <c r="AJ5025" i="5"/>
  <c r="AI5025" i="5"/>
  <c r="AH5025" i="5"/>
  <c r="AG5025" i="5"/>
  <c r="AQ5025" i="5" s="1"/>
  <c r="AR5025" i="5" s="1"/>
  <c r="AM5024" i="5"/>
  <c r="AK5024" i="5"/>
  <c r="AL5024" i="5" s="1"/>
  <c r="AI5024" i="5"/>
  <c r="AJ5024" i="5" s="1"/>
  <c r="AH5024" i="5"/>
  <c r="AG5024" i="5"/>
  <c r="AM5023" i="5"/>
  <c r="AK5023" i="5"/>
  <c r="AL5023" i="5" s="1"/>
  <c r="AI5023" i="5"/>
  <c r="AJ5023" i="5" s="1"/>
  <c r="AH5023" i="5"/>
  <c r="AG5023" i="5"/>
  <c r="AM5022" i="5"/>
  <c r="AK5022" i="5"/>
  <c r="AL5022" i="5" s="1"/>
  <c r="AJ5022" i="5"/>
  <c r="AI5022" i="5"/>
  <c r="AH5022" i="5"/>
  <c r="AG5022" i="5"/>
  <c r="AQ5022" i="5" s="1"/>
  <c r="AR5022" i="5" s="1"/>
  <c r="AM5021" i="5"/>
  <c r="AK5021" i="5"/>
  <c r="AL5021" i="5" s="1"/>
  <c r="AJ5021" i="5"/>
  <c r="AI5021" i="5"/>
  <c r="AH5021" i="5"/>
  <c r="AG5021" i="5"/>
  <c r="AM5020" i="5"/>
  <c r="AK5020" i="5"/>
  <c r="AL5020" i="5" s="1"/>
  <c r="AI5020" i="5"/>
  <c r="AJ5020" i="5" s="1"/>
  <c r="AH5020" i="5"/>
  <c r="AG5020" i="5"/>
  <c r="AM5019" i="5"/>
  <c r="AK5019" i="5"/>
  <c r="AL5019" i="5" s="1"/>
  <c r="AI5019" i="5"/>
  <c r="AJ5019" i="5" s="1"/>
  <c r="AH5019" i="5"/>
  <c r="AG5019" i="5"/>
  <c r="AM5018" i="5"/>
  <c r="AK5018" i="5"/>
  <c r="AL5018" i="5" s="1"/>
  <c r="AJ5018" i="5"/>
  <c r="AI5018" i="5"/>
  <c r="AH5018" i="5"/>
  <c r="AG5018" i="5"/>
  <c r="AM5017" i="5"/>
  <c r="AK5017" i="5"/>
  <c r="AL5017" i="5" s="1"/>
  <c r="AJ5017" i="5"/>
  <c r="AI5017" i="5"/>
  <c r="AH5017" i="5"/>
  <c r="AG5017" i="5"/>
  <c r="AM5016" i="5"/>
  <c r="AK5016" i="5"/>
  <c r="AL5016" i="5" s="1"/>
  <c r="AI5016" i="5"/>
  <c r="AJ5016" i="5" s="1"/>
  <c r="AH5016" i="5"/>
  <c r="AG5016" i="5"/>
  <c r="AM5015" i="5"/>
  <c r="AK5015" i="5"/>
  <c r="AL5015" i="5" s="1"/>
  <c r="AI5015" i="5"/>
  <c r="AJ5015" i="5" s="1"/>
  <c r="AH5015" i="5"/>
  <c r="AG5015" i="5"/>
  <c r="AM5014" i="5"/>
  <c r="AK5014" i="5"/>
  <c r="AL5014" i="5" s="1"/>
  <c r="AJ5014" i="5"/>
  <c r="AI5014" i="5"/>
  <c r="AH5014" i="5"/>
  <c r="AG5014" i="5"/>
  <c r="AM5013" i="5"/>
  <c r="AK5013" i="5"/>
  <c r="AL5013" i="5" s="1"/>
  <c r="AJ5013" i="5"/>
  <c r="AI5013" i="5"/>
  <c r="AH5013" i="5"/>
  <c r="AG5013" i="5"/>
  <c r="AM5012" i="5"/>
  <c r="AK5012" i="5"/>
  <c r="AL5012" i="5" s="1"/>
  <c r="AI5012" i="5"/>
  <c r="AJ5012" i="5" s="1"/>
  <c r="AH5012" i="5"/>
  <c r="AG5012" i="5"/>
  <c r="AM5011" i="5"/>
  <c r="AK5011" i="5"/>
  <c r="AL5011" i="5" s="1"/>
  <c r="AI5011" i="5"/>
  <c r="AJ5011" i="5" s="1"/>
  <c r="AH5011" i="5"/>
  <c r="AG5011" i="5"/>
  <c r="AM5010" i="5"/>
  <c r="AK5010" i="5"/>
  <c r="AL5010" i="5" s="1"/>
  <c r="AJ5010" i="5"/>
  <c r="AI5010" i="5"/>
  <c r="AH5010" i="5"/>
  <c r="AG5010" i="5"/>
  <c r="AM5009" i="5"/>
  <c r="AK5009" i="5"/>
  <c r="AL5009" i="5" s="1"/>
  <c r="AJ5009" i="5"/>
  <c r="AI5009" i="5"/>
  <c r="AH5009" i="5"/>
  <c r="AG5009" i="5"/>
  <c r="AQ5009" i="5" s="1"/>
  <c r="AR5009" i="5" s="1"/>
  <c r="AM5008" i="5"/>
  <c r="AK5008" i="5"/>
  <c r="AL5008" i="5" s="1"/>
  <c r="AI5008" i="5"/>
  <c r="AJ5008" i="5" s="1"/>
  <c r="AH5008" i="5"/>
  <c r="AG5008" i="5"/>
  <c r="AM5007" i="5"/>
  <c r="AK5007" i="5"/>
  <c r="AL5007" i="5" s="1"/>
  <c r="AI5007" i="5"/>
  <c r="AJ5007" i="5" s="1"/>
  <c r="AH5007" i="5"/>
  <c r="AG5007" i="5"/>
  <c r="AM5006" i="5"/>
  <c r="AK5006" i="5"/>
  <c r="AL5006" i="5" s="1"/>
  <c r="AJ5006" i="5"/>
  <c r="AI5006" i="5"/>
  <c r="AH5006" i="5"/>
  <c r="AG5006" i="5"/>
  <c r="AQ5006" i="5" s="1"/>
  <c r="AR5006" i="5" s="1"/>
  <c r="AM5005" i="5"/>
  <c r="AK5005" i="5"/>
  <c r="AL5005" i="5" s="1"/>
  <c r="AJ5005" i="5"/>
  <c r="AI5005" i="5"/>
  <c r="AH5005" i="5"/>
  <c r="AG5005" i="5"/>
  <c r="AM5004" i="5"/>
  <c r="AK5004" i="5"/>
  <c r="AL5004" i="5" s="1"/>
  <c r="AI5004" i="5"/>
  <c r="AJ5004" i="5" s="1"/>
  <c r="AH5004" i="5"/>
  <c r="AG5004" i="5"/>
  <c r="AM5003" i="5"/>
  <c r="AK5003" i="5"/>
  <c r="AL5003" i="5" s="1"/>
  <c r="AI5003" i="5"/>
  <c r="AJ5003" i="5" s="1"/>
  <c r="AH5003" i="5"/>
  <c r="AG5003" i="5"/>
  <c r="AM5002" i="5"/>
  <c r="AK5002" i="5"/>
  <c r="AL5002" i="5" s="1"/>
  <c r="AJ5002" i="5"/>
  <c r="AI5002" i="5"/>
  <c r="AH5002" i="5"/>
  <c r="AG5002" i="5"/>
  <c r="AM5001" i="5"/>
  <c r="AK5001" i="5"/>
  <c r="AL5001" i="5" s="1"/>
  <c r="AJ5001" i="5"/>
  <c r="AI5001" i="5"/>
  <c r="AH5001" i="5"/>
  <c r="AG5001" i="5"/>
  <c r="AM5000" i="5"/>
  <c r="AK5000" i="5"/>
  <c r="AL5000" i="5" s="1"/>
  <c r="AI5000" i="5"/>
  <c r="AJ5000" i="5" s="1"/>
  <c r="AH5000" i="5"/>
  <c r="AG5000" i="5"/>
  <c r="AM4999" i="5"/>
  <c r="AK4999" i="5"/>
  <c r="AL4999" i="5" s="1"/>
  <c r="AI4999" i="5"/>
  <c r="AJ4999" i="5" s="1"/>
  <c r="AH4999" i="5"/>
  <c r="AG4999" i="5"/>
  <c r="AM4998" i="5"/>
  <c r="AK4998" i="5"/>
  <c r="AL4998" i="5" s="1"/>
  <c r="AJ4998" i="5"/>
  <c r="AI4998" i="5"/>
  <c r="AH4998" i="5"/>
  <c r="AG4998" i="5"/>
  <c r="AM4997" i="5"/>
  <c r="AK4997" i="5"/>
  <c r="AL4997" i="5" s="1"/>
  <c r="AJ4997" i="5"/>
  <c r="AI4997" i="5"/>
  <c r="AH4997" i="5"/>
  <c r="AG4997" i="5"/>
  <c r="AM4996" i="5"/>
  <c r="AK4996" i="5"/>
  <c r="AL4996" i="5" s="1"/>
  <c r="AI4996" i="5"/>
  <c r="AJ4996" i="5" s="1"/>
  <c r="AH4996" i="5"/>
  <c r="AG4996" i="5"/>
  <c r="AM4995" i="5"/>
  <c r="AK4995" i="5"/>
  <c r="AL4995" i="5" s="1"/>
  <c r="AI4995" i="5"/>
  <c r="AJ4995" i="5" s="1"/>
  <c r="AH4995" i="5"/>
  <c r="AG4995" i="5"/>
  <c r="AM4994" i="5"/>
  <c r="AK4994" i="5"/>
  <c r="AL4994" i="5" s="1"/>
  <c r="AJ4994" i="5"/>
  <c r="AI4994" i="5"/>
  <c r="AH4994" i="5"/>
  <c r="AG4994" i="5"/>
  <c r="AM4993" i="5"/>
  <c r="AK4993" i="5"/>
  <c r="AL4993" i="5" s="1"/>
  <c r="AJ4993" i="5"/>
  <c r="AI4993" i="5"/>
  <c r="AH4993" i="5"/>
  <c r="AG4993" i="5"/>
  <c r="AQ4993" i="5" s="1"/>
  <c r="AR4993" i="5" s="1"/>
  <c r="AM4992" i="5"/>
  <c r="AK4992" i="5"/>
  <c r="AL4992" i="5" s="1"/>
  <c r="AI4992" i="5"/>
  <c r="AJ4992" i="5" s="1"/>
  <c r="AH4992" i="5"/>
  <c r="AG4992" i="5"/>
  <c r="AM4991" i="5"/>
  <c r="AK4991" i="5"/>
  <c r="AL4991" i="5" s="1"/>
  <c r="AI4991" i="5"/>
  <c r="AJ4991" i="5" s="1"/>
  <c r="AH4991" i="5"/>
  <c r="AG4991" i="5"/>
  <c r="AM4990" i="5"/>
  <c r="AK4990" i="5"/>
  <c r="AL4990" i="5" s="1"/>
  <c r="AJ4990" i="5"/>
  <c r="AI4990" i="5"/>
  <c r="AH4990" i="5"/>
  <c r="AG4990" i="5"/>
  <c r="AQ4990" i="5" s="1"/>
  <c r="AR4990" i="5" s="1"/>
  <c r="AM4989" i="5"/>
  <c r="AK4989" i="5"/>
  <c r="AL4989" i="5" s="1"/>
  <c r="AJ4989" i="5"/>
  <c r="AI4989" i="5"/>
  <c r="AH4989" i="5"/>
  <c r="AG4989" i="5"/>
  <c r="AM4988" i="5"/>
  <c r="AK4988" i="5"/>
  <c r="AL4988" i="5" s="1"/>
  <c r="AI4988" i="5"/>
  <c r="AJ4988" i="5" s="1"/>
  <c r="AH4988" i="5"/>
  <c r="AG4988" i="5"/>
  <c r="AM4987" i="5"/>
  <c r="AK4987" i="5"/>
  <c r="AL4987" i="5" s="1"/>
  <c r="AI4987" i="5"/>
  <c r="AJ4987" i="5" s="1"/>
  <c r="AH4987" i="5"/>
  <c r="AG4987" i="5"/>
  <c r="AM4986" i="5"/>
  <c r="AK4986" i="5"/>
  <c r="AL4986" i="5" s="1"/>
  <c r="AJ4986" i="5"/>
  <c r="AI4986" i="5"/>
  <c r="AH4986" i="5"/>
  <c r="AG4986" i="5"/>
  <c r="AM4985" i="5"/>
  <c r="AK4985" i="5"/>
  <c r="AL4985" i="5" s="1"/>
  <c r="AJ4985" i="5"/>
  <c r="AI4985" i="5"/>
  <c r="AH4985" i="5"/>
  <c r="AG4985" i="5"/>
  <c r="AM4984" i="5"/>
  <c r="AK4984" i="5"/>
  <c r="AL4984" i="5" s="1"/>
  <c r="AI4984" i="5"/>
  <c r="AJ4984" i="5" s="1"/>
  <c r="AH4984" i="5"/>
  <c r="AG4984" i="5"/>
  <c r="AM4983" i="5"/>
  <c r="AK4983" i="5"/>
  <c r="AL4983" i="5" s="1"/>
  <c r="AI4983" i="5"/>
  <c r="AJ4983" i="5" s="1"/>
  <c r="AH4983" i="5"/>
  <c r="AG4983" i="5"/>
  <c r="AM4982" i="5"/>
  <c r="AK4982" i="5"/>
  <c r="AL4982" i="5" s="1"/>
  <c r="AJ4982" i="5"/>
  <c r="AI4982" i="5"/>
  <c r="AH4982" i="5"/>
  <c r="AG4982" i="5"/>
  <c r="AM4981" i="5"/>
  <c r="AK4981" i="5"/>
  <c r="AL4981" i="5" s="1"/>
  <c r="AJ4981" i="5"/>
  <c r="AI4981" i="5"/>
  <c r="AH4981" i="5"/>
  <c r="AG4981" i="5"/>
  <c r="AM4980" i="5"/>
  <c r="AK4980" i="5"/>
  <c r="AL4980" i="5" s="1"/>
  <c r="AI4980" i="5"/>
  <c r="AJ4980" i="5" s="1"/>
  <c r="AH4980" i="5"/>
  <c r="AG4980" i="5"/>
  <c r="AM4979" i="5"/>
  <c r="AL4979" i="5"/>
  <c r="AK4979" i="5"/>
  <c r="AI4979" i="5"/>
  <c r="AJ4979" i="5" s="1"/>
  <c r="AH4979" i="5"/>
  <c r="AG4979" i="5"/>
  <c r="AM4978" i="5"/>
  <c r="AL4978" i="5"/>
  <c r="AK4978" i="5"/>
  <c r="AI4978" i="5"/>
  <c r="AJ4978" i="5" s="1"/>
  <c r="AH4978" i="5"/>
  <c r="AG4978" i="5"/>
  <c r="AM4977" i="5"/>
  <c r="AL4977" i="5"/>
  <c r="AK4977" i="5"/>
  <c r="AI4977" i="5"/>
  <c r="AJ4977" i="5" s="1"/>
  <c r="AH4977" i="5"/>
  <c r="AG4977" i="5"/>
  <c r="AM4976" i="5"/>
  <c r="AL4976" i="5"/>
  <c r="AK4976" i="5"/>
  <c r="AI4976" i="5"/>
  <c r="AJ4976" i="5" s="1"/>
  <c r="AH4976" i="5"/>
  <c r="AG4976" i="5"/>
  <c r="AM4975" i="5"/>
  <c r="AL4975" i="5"/>
  <c r="AK4975" i="5"/>
  <c r="AI4975" i="5"/>
  <c r="AJ4975" i="5" s="1"/>
  <c r="AH4975" i="5"/>
  <c r="AG4975" i="5"/>
  <c r="AM4974" i="5"/>
  <c r="AL4974" i="5"/>
  <c r="AK4974" i="5"/>
  <c r="AI4974" i="5"/>
  <c r="AJ4974" i="5" s="1"/>
  <c r="AH4974" i="5"/>
  <c r="AG4974" i="5"/>
  <c r="AM4973" i="5"/>
  <c r="AL4973" i="5"/>
  <c r="AK4973" i="5"/>
  <c r="AI4973" i="5"/>
  <c r="AJ4973" i="5" s="1"/>
  <c r="AH4973" i="5"/>
  <c r="AG4973" i="5"/>
  <c r="AM4972" i="5"/>
  <c r="AL4972" i="5"/>
  <c r="AK4972" i="5"/>
  <c r="AI4972" i="5"/>
  <c r="AJ4972" i="5" s="1"/>
  <c r="AH4972" i="5"/>
  <c r="AG4972" i="5"/>
  <c r="AM4971" i="5"/>
  <c r="AL4971" i="5"/>
  <c r="AK4971" i="5"/>
  <c r="AI4971" i="5"/>
  <c r="AJ4971" i="5" s="1"/>
  <c r="AH4971" i="5"/>
  <c r="AG4971" i="5"/>
  <c r="AM4970" i="5"/>
  <c r="AL4970" i="5"/>
  <c r="AK4970" i="5"/>
  <c r="AI4970" i="5"/>
  <c r="AJ4970" i="5" s="1"/>
  <c r="AH4970" i="5"/>
  <c r="AG4970" i="5"/>
  <c r="AM4969" i="5"/>
  <c r="AL4969" i="5"/>
  <c r="AK4969" i="5"/>
  <c r="AI4969" i="5"/>
  <c r="AJ4969" i="5" s="1"/>
  <c r="AH4969" i="5"/>
  <c r="AG4969" i="5"/>
  <c r="AM4968" i="5"/>
  <c r="AL4968" i="5"/>
  <c r="AK4968" i="5"/>
  <c r="AI4968" i="5"/>
  <c r="AJ4968" i="5" s="1"/>
  <c r="AH4968" i="5"/>
  <c r="AG4968" i="5"/>
  <c r="AM4967" i="5"/>
  <c r="AL4967" i="5"/>
  <c r="AK4967" i="5"/>
  <c r="AI4967" i="5"/>
  <c r="AJ4967" i="5" s="1"/>
  <c r="AH4967" i="5"/>
  <c r="AG4967" i="5"/>
  <c r="AM4966" i="5"/>
  <c r="AL4966" i="5"/>
  <c r="AK4966" i="5"/>
  <c r="AI4966" i="5"/>
  <c r="AJ4966" i="5" s="1"/>
  <c r="AH4966" i="5"/>
  <c r="AG4966" i="5"/>
  <c r="AM4965" i="5"/>
  <c r="AL4965" i="5"/>
  <c r="AK4965" i="5"/>
  <c r="AI4965" i="5"/>
  <c r="AJ4965" i="5" s="1"/>
  <c r="AH4965" i="5"/>
  <c r="AG4965" i="5"/>
  <c r="AM4964" i="5"/>
  <c r="AL4964" i="5"/>
  <c r="AK4964" i="5"/>
  <c r="AI4964" i="5"/>
  <c r="AJ4964" i="5" s="1"/>
  <c r="AH4964" i="5"/>
  <c r="AG4964" i="5"/>
  <c r="AM4963" i="5"/>
  <c r="AL4963" i="5"/>
  <c r="AK4963" i="5"/>
  <c r="AI4963" i="5"/>
  <c r="AJ4963" i="5" s="1"/>
  <c r="AH4963" i="5"/>
  <c r="AG4963" i="5"/>
  <c r="AM4962" i="5"/>
  <c r="AL4962" i="5"/>
  <c r="AK4962" i="5"/>
  <c r="AI4962" i="5"/>
  <c r="AJ4962" i="5" s="1"/>
  <c r="AH4962" i="5"/>
  <c r="AG4962" i="5"/>
  <c r="AM4961" i="5"/>
  <c r="AL4961" i="5"/>
  <c r="AK4961" i="5"/>
  <c r="AI4961" i="5"/>
  <c r="AJ4961" i="5" s="1"/>
  <c r="AH4961" i="5"/>
  <c r="AG4961" i="5"/>
  <c r="AM4960" i="5"/>
  <c r="AL4960" i="5"/>
  <c r="AK4960" i="5"/>
  <c r="AI4960" i="5"/>
  <c r="AJ4960" i="5" s="1"/>
  <c r="AH4960" i="5"/>
  <c r="AG4960" i="5"/>
  <c r="AM4959" i="5"/>
  <c r="AL4959" i="5"/>
  <c r="AK4959" i="5"/>
  <c r="AI4959" i="5"/>
  <c r="AJ4959" i="5" s="1"/>
  <c r="AH4959" i="5"/>
  <c r="AG4959" i="5"/>
  <c r="AM4958" i="5"/>
  <c r="AL4958" i="5"/>
  <c r="AK4958" i="5"/>
  <c r="AI4958" i="5"/>
  <c r="AJ4958" i="5" s="1"/>
  <c r="AH4958" i="5"/>
  <c r="AG4958" i="5"/>
  <c r="AM4957" i="5"/>
  <c r="AL4957" i="5"/>
  <c r="AK4957" i="5"/>
  <c r="AI4957" i="5"/>
  <c r="AJ4957" i="5" s="1"/>
  <c r="AH4957" i="5"/>
  <c r="AG4957" i="5"/>
  <c r="AM4956" i="5"/>
  <c r="AL4956" i="5"/>
  <c r="AK4956" i="5"/>
  <c r="AI4956" i="5"/>
  <c r="AJ4956" i="5" s="1"/>
  <c r="AH4956" i="5"/>
  <c r="AG4956" i="5"/>
  <c r="AM4955" i="5"/>
  <c r="AL4955" i="5"/>
  <c r="AK4955" i="5"/>
  <c r="AI4955" i="5"/>
  <c r="AJ4955" i="5" s="1"/>
  <c r="AH4955" i="5"/>
  <c r="AG4955" i="5"/>
  <c r="AM4954" i="5"/>
  <c r="AL4954" i="5"/>
  <c r="AK4954" i="5"/>
  <c r="AI4954" i="5"/>
  <c r="AJ4954" i="5" s="1"/>
  <c r="AH4954" i="5"/>
  <c r="AG4954" i="5"/>
  <c r="AM4953" i="5"/>
  <c r="AL4953" i="5"/>
  <c r="AK4953" i="5"/>
  <c r="AI4953" i="5"/>
  <c r="AJ4953" i="5" s="1"/>
  <c r="AH4953" i="5"/>
  <c r="AG4953" i="5"/>
  <c r="AM4952" i="5"/>
  <c r="AL4952" i="5"/>
  <c r="AK4952" i="5"/>
  <c r="AI4952" i="5"/>
  <c r="AJ4952" i="5" s="1"/>
  <c r="AH4952" i="5"/>
  <c r="AG4952" i="5"/>
  <c r="AM4951" i="5"/>
  <c r="AL4951" i="5"/>
  <c r="AK4951" i="5"/>
  <c r="AI4951" i="5"/>
  <c r="AJ4951" i="5" s="1"/>
  <c r="AH4951" i="5"/>
  <c r="AG4951" i="5"/>
  <c r="AM4950" i="5"/>
  <c r="AL4950" i="5"/>
  <c r="AK4950" i="5"/>
  <c r="AI4950" i="5"/>
  <c r="AJ4950" i="5" s="1"/>
  <c r="AH4950" i="5"/>
  <c r="AG4950" i="5"/>
  <c r="AM4949" i="5"/>
  <c r="AL4949" i="5"/>
  <c r="AK4949" i="5"/>
  <c r="AI4949" i="5"/>
  <c r="AJ4949" i="5" s="1"/>
  <c r="AH4949" i="5"/>
  <c r="AG4949" i="5"/>
  <c r="AM4948" i="5"/>
  <c r="AL4948" i="5"/>
  <c r="AK4948" i="5"/>
  <c r="AI4948" i="5"/>
  <c r="AJ4948" i="5" s="1"/>
  <c r="AH4948" i="5"/>
  <c r="AG4948" i="5"/>
  <c r="AM4947" i="5"/>
  <c r="AL4947" i="5"/>
  <c r="AK4947" i="5"/>
  <c r="AI4947" i="5"/>
  <c r="AJ4947" i="5" s="1"/>
  <c r="AH4947" i="5"/>
  <c r="AG4947" i="5"/>
  <c r="AM4946" i="5"/>
  <c r="AL4946" i="5"/>
  <c r="AK4946" i="5"/>
  <c r="AI4946" i="5"/>
  <c r="AJ4946" i="5" s="1"/>
  <c r="AH4946" i="5"/>
  <c r="AG4946" i="5"/>
  <c r="AM4945" i="5"/>
  <c r="AL4945" i="5"/>
  <c r="AK4945" i="5"/>
  <c r="AI4945" i="5"/>
  <c r="AJ4945" i="5" s="1"/>
  <c r="AH4945" i="5"/>
  <c r="AG4945" i="5"/>
  <c r="AM4944" i="5"/>
  <c r="AL4944" i="5"/>
  <c r="AK4944" i="5"/>
  <c r="AI4944" i="5"/>
  <c r="AJ4944" i="5" s="1"/>
  <c r="AH4944" i="5"/>
  <c r="AG4944" i="5"/>
  <c r="AM4943" i="5"/>
  <c r="AL4943" i="5"/>
  <c r="AK4943" i="5"/>
  <c r="AI4943" i="5"/>
  <c r="AJ4943" i="5" s="1"/>
  <c r="AH4943" i="5"/>
  <c r="AG4943" i="5"/>
  <c r="AM4942" i="5"/>
  <c r="AL4942" i="5"/>
  <c r="AK4942" i="5"/>
  <c r="AI4942" i="5"/>
  <c r="AJ4942" i="5" s="1"/>
  <c r="AH4942" i="5"/>
  <c r="AG4942" i="5"/>
  <c r="AM4941" i="5"/>
  <c r="AL4941" i="5"/>
  <c r="AK4941" i="5"/>
  <c r="AI4941" i="5"/>
  <c r="AJ4941" i="5" s="1"/>
  <c r="AH4941" i="5"/>
  <c r="AG4941" i="5"/>
  <c r="AM4940" i="5"/>
  <c r="AL4940" i="5"/>
  <c r="AK4940" i="5"/>
  <c r="AI4940" i="5"/>
  <c r="AJ4940" i="5" s="1"/>
  <c r="AH4940" i="5"/>
  <c r="AG4940" i="5"/>
  <c r="AM4939" i="5"/>
  <c r="AL4939" i="5"/>
  <c r="AK4939" i="5"/>
  <c r="AI4939" i="5"/>
  <c r="AJ4939" i="5" s="1"/>
  <c r="AH4939" i="5"/>
  <c r="AG4939" i="5"/>
  <c r="AM4938" i="5"/>
  <c r="AL4938" i="5"/>
  <c r="AK4938" i="5"/>
  <c r="AI4938" i="5"/>
  <c r="AJ4938" i="5" s="1"/>
  <c r="AH4938" i="5"/>
  <c r="AG4938" i="5"/>
  <c r="AM4937" i="5"/>
  <c r="AL4937" i="5"/>
  <c r="AK4937" i="5"/>
  <c r="AI4937" i="5"/>
  <c r="AJ4937" i="5" s="1"/>
  <c r="AH4937" i="5"/>
  <c r="AG4937" i="5"/>
  <c r="AM4936" i="5"/>
  <c r="AL4936" i="5"/>
  <c r="AK4936" i="5"/>
  <c r="AI4936" i="5"/>
  <c r="AJ4936" i="5" s="1"/>
  <c r="AH4936" i="5"/>
  <c r="AG4936" i="5"/>
  <c r="AM4935" i="5"/>
  <c r="AL4935" i="5"/>
  <c r="AK4935" i="5"/>
  <c r="AI4935" i="5"/>
  <c r="AJ4935" i="5" s="1"/>
  <c r="AH4935" i="5"/>
  <c r="AG4935" i="5"/>
  <c r="AM4934" i="5"/>
  <c r="AL4934" i="5"/>
  <c r="AK4934" i="5"/>
  <c r="AI4934" i="5"/>
  <c r="AJ4934" i="5" s="1"/>
  <c r="AH4934" i="5"/>
  <c r="AG4934" i="5"/>
  <c r="AM4933" i="5"/>
  <c r="AL4933" i="5"/>
  <c r="AK4933" i="5"/>
  <c r="AI4933" i="5"/>
  <c r="AJ4933" i="5" s="1"/>
  <c r="AH4933" i="5"/>
  <c r="AG4933" i="5"/>
  <c r="AM4932" i="5"/>
  <c r="AL4932" i="5"/>
  <c r="AK4932" i="5"/>
  <c r="AJ4932" i="5"/>
  <c r="AI4932" i="5"/>
  <c r="AH4932" i="5"/>
  <c r="AG4932" i="5"/>
  <c r="AQ4932" i="5" s="1"/>
  <c r="AR4932" i="5" s="1"/>
  <c r="AM4931" i="5"/>
  <c r="AL4931" i="5"/>
  <c r="AK4931" i="5"/>
  <c r="AJ4931" i="5"/>
  <c r="AI4931" i="5"/>
  <c r="AH4931" i="5"/>
  <c r="AG4931" i="5"/>
  <c r="AM4930" i="5"/>
  <c r="AL4930" i="5"/>
  <c r="AK4930" i="5"/>
  <c r="AJ4930" i="5"/>
  <c r="AI4930" i="5"/>
  <c r="AH4930" i="5"/>
  <c r="AG4930" i="5"/>
  <c r="AM4929" i="5"/>
  <c r="AL4929" i="5"/>
  <c r="AK4929" i="5"/>
  <c r="AI4929" i="5"/>
  <c r="AJ4929" i="5" s="1"/>
  <c r="AH4929" i="5"/>
  <c r="AG4929" i="5"/>
  <c r="AM4928" i="5"/>
  <c r="AL4928" i="5"/>
  <c r="AK4928" i="5"/>
  <c r="AI4928" i="5"/>
  <c r="AJ4928" i="5" s="1"/>
  <c r="AH4928" i="5"/>
  <c r="AG4928" i="5"/>
  <c r="AM4927" i="5"/>
  <c r="AL4927" i="5"/>
  <c r="AK4927" i="5"/>
  <c r="AI4927" i="5"/>
  <c r="AJ4927" i="5" s="1"/>
  <c r="AH4927" i="5"/>
  <c r="AG4927" i="5"/>
  <c r="AQ4927" i="5" s="1"/>
  <c r="AR4927" i="5" s="1"/>
  <c r="AM4926" i="5"/>
  <c r="AL4926" i="5"/>
  <c r="AK4926" i="5"/>
  <c r="AI4926" i="5"/>
  <c r="AJ4926" i="5" s="1"/>
  <c r="AH4926" i="5"/>
  <c r="AG4926" i="5"/>
  <c r="AM4925" i="5"/>
  <c r="AL4925" i="5"/>
  <c r="AK4925" i="5"/>
  <c r="AI4925" i="5"/>
  <c r="AJ4925" i="5" s="1"/>
  <c r="AH4925" i="5"/>
  <c r="AG4925" i="5"/>
  <c r="AM4924" i="5"/>
  <c r="AL4924" i="5"/>
  <c r="AK4924" i="5"/>
  <c r="AI4924" i="5"/>
  <c r="AJ4924" i="5" s="1"/>
  <c r="AH4924" i="5"/>
  <c r="AG4924" i="5"/>
  <c r="AM4923" i="5"/>
  <c r="AL4923" i="5"/>
  <c r="AK4923" i="5"/>
  <c r="AI4923" i="5"/>
  <c r="AJ4923" i="5" s="1"/>
  <c r="AH4923" i="5"/>
  <c r="AG4923" i="5"/>
  <c r="AM4922" i="5"/>
  <c r="AL4922" i="5"/>
  <c r="AK4922" i="5"/>
  <c r="AI4922" i="5"/>
  <c r="AJ4922" i="5" s="1"/>
  <c r="AH4922" i="5"/>
  <c r="AG4922" i="5"/>
  <c r="AM4921" i="5"/>
  <c r="AL4921" i="5"/>
  <c r="AK4921" i="5"/>
  <c r="AI4921" i="5"/>
  <c r="AJ4921" i="5" s="1"/>
  <c r="AH4921" i="5"/>
  <c r="AG4921" i="5"/>
  <c r="AM4920" i="5"/>
  <c r="AL4920" i="5"/>
  <c r="AK4920" i="5"/>
  <c r="AI4920" i="5"/>
  <c r="AJ4920" i="5" s="1"/>
  <c r="AH4920" i="5"/>
  <c r="AG4920" i="5"/>
  <c r="AM4919" i="5"/>
  <c r="AL4919" i="5"/>
  <c r="AK4919" i="5"/>
  <c r="AI4919" i="5"/>
  <c r="AJ4919" i="5" s="1"/>
  <c r="AH4919" i="5"/>
  <c r="AG4919" i="5"/>
  <c r="AQ4919" i="5" s="1"/>
  <c r="AR4919" i="5" s="1"/>
  <c r="AM4918" i="5"/>
  <c r="AL4918" i="5"/>
  <c r="AK4918" i="5"/>
  <c r="AI4918" i="5"/>
  <c r="AJ4918" i="5" s="1"/>
  <c r="AH4918" i="5"/>
  <c r="AG4918" i="5"/>
  <c r="AM4917" i="5"/>
  <c r="AL4917" i="5"/>
  <c r="AK4917" i="5"/>
  <c r="AI4917" i="5"/>
  <c r="AJ4917" i="5" s="1"/>
  <c r="AH4917" i="5"/>
  <c r="AG4917" i="5"/>
  <c r="AM4916" i="5"/>
  <c r="AL4916" i="5"/>
  <c r="AK4916" i="5"/>
  <c r="AI4916" i="5"/>
  <c r="AJ4916" i="5" s="1"/>
  <c r="AH4916" i="5"/>
  <c r="AG4916" i="5"/>
  <c r="AM4915" i="5"/>
  <c r="AL4915" i="5"/>
  <c r="AK4915" i="5"/>
  <c r="AI4915" i="5"/>
  <c r="AJ4915" i="5" s="1"/>
  <c r="AH4915" i="5"/>
  <c r="AG4915" i="5"/>
  <c r="AM4914" i="5"/>
  <c r="AL4914" i="5"/>
  <c r="AK4914" i="5"/>
  <c r="AI4914" i="5"/>
  <c r="AJ4914" i="5" s="1"/>
  <c r="AH4914" i="5"/>
  <c r="AG4914" i="5"/>
  <c r="AM4913" i="5"/>
  <c r="AL4913" i="5"/>
  <c r="AK4913" i="5"/>
  <c r="AI4913" i="5"/>
  <c r="AJ4913" i="5" s="1"/>
  <c r="AH4913" i="5"/>
  <c r="AG4913" i="5"/>
  <c r="AM4912" i="5"/>
  <c r="AL4912" i="5"/>
  <c r="AK4912" i="5"/>
  <c r="AI4912" i="5"/>
  <c r="AJ4912" i="5" s="1"/>
  <c r="AH4912" i="5"/>
  <c r="AG4912" i="5"/>
  <c r="AM4911" i="5"/>
  <c r="AL4911" i="5"/>
  <c r="AK4911" i="5"/>
  <c r="AI4911" i="5"/>
  <c r="AJ4911" i="5" s="1"/>
  <c r="AH4911" i="5"/>
  <c r="AG4911" i="5"/>
  <c r="AQ4911" i="5" s="1"/>
  <c r="AR4911" i="5" s="1"/>
  <c r="AM4910" i="5"/>
  <c r="AL4910" i="5"/>
  <c r="AK4910" i="5"/>
  <c r="AI4910" i="5"/>
  <c r="AJ4910" i="5" s="1"/>
  <c r="AH4910" i="5"/>
  <c r="AG4910" i="5"/>
  <c r="AM4909" i="5"/>
  <c r="AL4909" i="5"/>
  <c r="AK4909" i="5"/>
  <c r="AI4909" i="5"/>
  <c r="AJ4909" i="5" s="1"/>
  <c r="AH4909" i="5"/>
  <c r="AG4909" i="5"/>
  <c r="AM4908" i="5"/>
  <c r="AL4908" i="5"/>
  <c r="AK4908" i="5"/>
  <c r="AI4908" i="5"/>
  <c r="AJ4908" i="5" s="1"/>
  <c r="AH4908" i="5"/>
  <c r="AG4908" i="5"/>
  <c r="AM4907" i="5"/>
  <c r="AL4907" i="5"/>
  <c r="AK4907" i="5"/>
  <c r="AI4907" i="5"/>
  <c r="AJ4907" i="5" s="1"/>
  <c r="AH4907" i="5"/>
  <c r="AG4907" i="5"/>
  <c r="AM4906" i="5"/>
  <c r="AL4906" i="5"/>
  <c r="AK4906" i="5"/>
  <c r="AI4906" i="5"/>
  <c r="AJ4906" i="5" s="1"/>
  <c r="AH4906" i="5"/>
  <c r="AG4906" i="5"/>
  <c r="AM4905" i="5"/>
  <c r="AL4905" i="5"/>
  <c r="AK4905" i="5"/>
  <c r="AI4905" i="5"/>
  <c r="AJ4905" i="5" s="1"/>
  <c r="AH4905" i="5"/>
  <c r="AG4905" i="5"/>
  <c r="AM4904" i="5"/>
  <c r="AL4904" i="5"/>
  <c r="AK4904" i="5"/>
  <c r="AI4904" i="5"/>
  <c r="AJ4904" i="5" s="1"/>
  <c r="AH4904" i="5"/>
  <c r="AG4904" i="5"/>
  <c r="AM4903" i="5"/>
  <c r="AL4903" i="5"/>
  <c r="AK4903" i="5"/>
  <c r="AI4903" i="5"/>
  <c r="AJ4903" i="5" s="1"/>
  <c r="AH4903" i="5"/>
  <c r="AG4903" i="5"/>
  <c r="AQ4903" i="5" s="1"/>
  <c r="AR4903" i="5" s="1"/>
  <c r="AM4902" i="5"/>
  <c r="AL4902" i="5"/>
  <c r="AK4902" i="5"/>
  <c r="AI4902" i="5"/>
  <c r="AJ4902" i="5" s="1"/>
  <c r="AH4902" i="5"/>
  <c r="AG4902" i="5"/>
  <c r="AM4901" i="5"/>
  <c r="AL4901" i="5"/>
  <c r="AK4901" i="5"/>
  <c r="AI4901" i="5"/>
  <c r="AJ4901" i="5" s="1"/>
  <c r="AH4901" i="5"/>
  <c r="AG4901" i="5"/>
  <c r="AM4900" i="5"/>
  <c r="AL4900" i="5"/>
  <c r="AK4900" i="5"/>
  <c r="AI4900" i="5"/>
  <c r="AJ4900" i="5" s="1"/>
  <c r="AH4900" i="5"/>
  <c r="AG4900" i="5"/>
  <c r="AM4899" i="5"/>
  <c r="AL4899" i="5"/>
  <c r="AK4899" i="5"/>
  <c r="AI4899" i="5"/>
  <c r="AJ4899" i="5" s="1"/>
  <c r="AH4899" i="5"/>
  <c r="AG4899" i="5"/>
  <c r="AM4898" i="5"/>
  <c r="AL4898" i="5"/>
  <c r="AK4898" i="5"/>
  <c r="AI4898" i="5"/>
  <c r="AJ4898" i="5" s="1"/>
  <c r="AH4898" i="5"/>
  <c r="AG4898" i="5"/>
  <c r="AM4897" i="5"/>
  <c r="AL4897" i="5"/>
  <c r="AK4897" i="5"/>
  <c r="AI4897" i="5"/>
  <c r="AJ4897" i="5" s="1"/>
  <c r="AH4897" i="5"/>
  <c r="AG4897" i="5"/>
  <c r="AM4896" i="5"/>
  <c r="AL4896" i="5"/>
  <c r="AK4896" i="5"/>
  <c r="AI4896" i="5"/>
  <c r="AJ4896" i="5" s="1"/>
  <c r="AH4896" i="5"/>
  <c r="AG4896" i="5"/>
  <c r="AM4895" i="5"/>
  <c r="AL4895" i="5"/>
  <c r="AK4895" i="5"/>
  <c r="AI4895" i="5"/>
  <c r="AJ4895" i="5" s="1"/>
  <c r="AH4895" i="5"/>
  <c r="AG4895" i="5"/>
  <c r="AQ4895" i="5" s="1"/>
  <c r="AR4895" i="5" s="1"/>
  <c r="AM4894" i="5"/>
  <c r="AL4894" i="5"/>
  <c r="AK4894" i="5"/>
  <c r="AI4894" i="5"/>
  <c r="AJ4894" i="5" s="1"/>
  <c r="AH4894" i="5"/>
  <c r="AG4894" i="5"/>
  <c r="AM4893" i="5"/>
  <c r="AL4893" i="5"/>
  <c r="AK4893" i="5"/>
  <c r="AI4893" i="5"/>
  <c r="AJ4893" i="5" s="1"/>
  <c r="AH4893" i="5"/>
  <c r="AG4893" i="5"/>
  <c r="AM4892" i="5"/>
  <c r="AL4892" i="5"/>
  <c r="AK4892" i="5"/>
  <c r="AI4892" i="5"/>
  <c r="AJ4892" i="5" s="1"/>
  <c r="AH4892" i="5"/>
  <c r="AG4892" i="5"/>
  <c r="AM4891" i="5"/>
  <c r="AL4891" i="5"/>
  <c r="AK4891" i="5"/>
  <c r="AI4891" i="5"/>
  <c r="AJ4891" i="5" s="1"/>
  <c r="AH4891" i="5"/>
  <c r="AG4891" i="5"/>
  <c r="AM4890" i="5"/>
  <c r="AL4890" i="5"/>
  <c r="AK4890" i="5"/>
  <c r="AI4890" i="5"/>
  <c r="AJ4890" i="5" s="1"/>
  <c r="AH4890" i="5"/>
  <c r="AG4890" i="5"/>
  <c r="AM4889" i="5"/>
  <c r="AL4889" i="5"/>
  <c r="AK4889" i="5"/>
  <c r="AI4889" i="5"/>
  <c r="AJ4889" i="5" s="1"/>
  <c r="AH4889" i="5"/>
  <c r="AG4889" i="5"/>
  <c r="AM4888" i="5"/>
  <c r="AL4888" i="5"/>
  <c r="AK4888" i="5"/>
  <c r="AI4888" i="5"/>
  <c r="AJ4888" i="5" s="1"/>
  <c r="AH4888" i="5"/>
  <c r="AG4888" i="5"/>
  <c r="AM4887" i="5"/>
  <c r="AL4887" i="5"/>
  <c r="AK4887" i="5"/>
  <c r="AI4887" i="5"/>
  <c r="AJ4887" i="5" s="1"/>
  <c r="AH4887" i="5"/>
  <c r="AG4887" i="5"/>
  <c r="AQ4887" i="5" s="1"/>
  <c r="AR4887" i="5" s="1"/>
  <c r="AM4886" i="5"/>
  <c r="AL4886" i="5"/>
  <c r="AK4886" i="5"/>
  <c r="AI4886" i="5"/>
  <c r="AJ4886" i="5" s="1"/>
  <c r="AH4886" i="5"/>
  <c r="AG4886" i="5"/>
  <c r="AM4885" i="5"/>
  <c r="AL4885" i="5"/>
  <c r="AK4885" i="5"/>
  <c r="AI4885" i="5"/>
  <c r="AJ4885" i="5" s="1"/>
  <c r="AH4885" i="5"/>
  <c r="AG4885" i="5"/>
  <c r="AM4884" i="5"/>
  <c r="AL4884" i="5"/>
  <c r="AK4884" i="5"/>
  <c r="AI4884" i="5"/>
  <c r="AJ4884" i="5" s="1"/>
  <c r="AH4884" i="5"/>
  <c r="AG4884" i="5"/>
  <c r="AM4883" i="5"/>
  <c r="AL4883" i="5"/>
  <c r="AK4883" i="5"/>
  <c r="AI4883" i="5"/>
  <c r="AJ4883" i="5" s="1"/>
  <c r="AH4883" i="5"/>
  <c r="AG4883" i="5"/>
  <c r="AM4882" i="5"/>
  <c r="AL4882" i="5"/>
  <c r="AK4882" i="5"/>
  <c r="AI4882" i="5"/>
  <c r="AJ4882" i="5" s="1"/>
  <c r="AH4882" i="5"/>
  <c r="AG4882" i="5"/>
  <c r="AM4881" i="5"/>
  <c r="AL4881" i="5"/>
  <c r="AK4881" i="5"/>
  <c r="AI4881" i="5"/>
  <c r="AJ4881" i="5" s="1"/>
  <c r="AH4881" i="5"/>
  <c r="AG4881" i="5"/>
  <c r="AM4880" i="5"/>
  <c r="AL4880" i="5"/>
  <c r="AK4880" i="5"/>
  <c r="AI4880" i="5"/>
  <c r="AJ4880" i="5" s="1"/>
  <c r="AH4880" i="5"/>
  <c r="AG4880" i="5"/>
  <c r="AM4879" i="5"/>
  <c r="AL4879" i="5"/>
  <c r="AK4879" i="5"/>
  <c r="AI4879" i="5"/>
  <c r="AJ4879" i="5" s="1"/>
  <c r="AH4879" i="5"/>
  <c r="AG4879" i="5"/>
  <c r="AQ4879" i="5" s="1"/>
  <c r="AR4879" i="5" s="1"/>
  <c r="AM4878" i="5"/>
  <c r="AL4878" i="5"/>
  <c r="AK4878" i="5"/>
  <c r="AI4878" i="5"/>
  <c r="AJ4878" i="5" s="1"/>
  <c r="AH4878" i="5"/>
  <c r="AG4878" i="5"/>
  <c r="AM4877" i="5"/>
  <c r="AL4877" i="5"/>
  <c r="AK4877" i="5"/>
  <c r="AI4877" i="5"/>
  <c r="AJ4877" i="5" s="1"/>
  <c r="AH4877" i="5"/>
  <c r="AG4877" i="5"/>
  <c r="AM4876" i="5"/>
  <c r="AL4876" i="5"/>
  <c r="AK4876" i="5"/>
  <c r="AI4876" i="5"/>
  <c r="AJ4876" i="5" s="1"/>
  <c r="AH4876" i="5"/>
  <c r="AG4876" i="5"/>
  <c r="AM4875" i="5"/>
  <c r="AL4875" i="5"/>
  <c r="AK4875" i="5"/>
  <c r="AI4875" i="5"/>
  <c r="AJ4875" i="5" s="1"/>
  <c r="AH4875" i="5"/>
  <c r="AG4875" i="5"/>
  <c r="AM4874" i="5"/>
  <c r="AL4874" i="5"/>
  <c r="AK4874" i="5"/>
  <c r="AI4874" i="5"/>
  <c r="AJ4874" i="5" s="1"/>
  <c r="AH4874" i="5"/>
  <c r="AG4874" i="5"/>
  <c r="AM4873" i="5"/>
  <c r="AL4873" i="5"/>
  <c r="AK4873" i="5"/>
  <c r="AI4873" i="5"/>
  <c r="AJ4873" i="5" s="1"/>
  <c r="AH4873" i="5"/>
  <c r="AG4873" i="5"/>
  <c r="AM4872" i="5"/>
  <c r="AL4872" i="5"/>
  <c r="AK4872" i="5"/>
  <c r="AI4872" i="5"/>
  <c r="AJ4872" i="5" s="1"/>
  <c r="AH4872" i="5"/>
  <c r="AG4872" i="5"/>
  <c r="AM4871" i="5"/>
  <c r="AL4871" i="5"/>
  <c r="AK4871" i="5"/>
  <c r="AI4871" i="5"/>
  <c r="AJ4871" i="5" s="1"/>
  <c r="AH4871" i="5"/>
  <c r="AG4871" i="5"/>
  <c r="AQ4871" i="5" s="1"/>
  <c r="AR4871" i="5" s="1"/>
  <c r="AM4870" i="5"/>
  <c r="AL4870" i="5"/>
  <c r="AK4870" i="5"/>
  <c r="AI4870" i="5"/>
  <c r="AJ4870" i="5" s="1"/>
  <c r="AH4870" i="5"/>
  <c r="AG4870" i="5"/>
  <c r="AM4869" i="5"/>
  <c r="AL4869" i="5"/>
  <c r="AK4869" i="5"/>
  <c r="AI4869" i="5"/>
  <c r="AJ4869" i="5" s="1"/>
  <c r="AH4869" i="5"/>
  <c r="AG4869" i="5"/>
  <c r="AM4868" i="5"/>
  <c r="AL4868" i="5"/>
  <c r="AK4868" i="5"/>
  <c r="AI4868" i="5"/>
  <c r="AJ4868" i="5" s="1"/>
  <c r="AH4868" i="5"/>
  <c r="AG4868" i="5"/>
  <c r="AM4867" i="5"/>
  <c r="AL4867" i="5"/>
  <c r="AK4867" i="5"/>
  <c r="AI4867" i="5"/>
  <c r="AJ4867" i="5" s="1"/>
  <c r="AH4867" i="5"/>
  <c r="AG4867" i="5"/>
  <c r="AM4866" i="5"/>
  <c r="AL4866" i="5"/>
  <c r="AK4866" i="5"/>
  <c r="AI4866" i="5"/>
  <c r="AJ4866" i="5" s="1"/>
  <c r="AH4866" i="5"/>
  <c r="AG4866" i="5"/>
  <c r="AM4865" i="5"/>
  <c r="AL4865" i="5"/>
  <c r="AK4865" i="5"/>
  <c r="AI4865" i="5"/>
  <c r="AJ4865" i="5" s="1"/>
  <c r="AH4865" i="5"/>
  <c r="AG4865" i="5"/>
  <c r="AM4864" i="5"/>
  <c r="AL4864" i="5"/>
  <c r="AK4864" i="5"/>
  <c r="AI4864" i="5"/>
  <c r="AJ4864" i="5" s="1"/>
  <c r="AH4864" i="5"/>
  <c r="AG4864" i="5"/>
  <c r="AM4863" i="5"/>
  <c r="AL4863" i="5"/>
  <c r="AK4863" i="5"/>
  <c r="AI4863" i="5"/>
  <c r="AJ4863" i="5" s="1"/>
  <c r="AH4863" i="5"/>
  <c r="AG4863" i="5"/>
  <c r="AQ4863" i="5" s="1"/>
  <c r="AR4863" i="5" s="1"/>
  <c r="AM4862" i="5"/>
  <c r="AL4862" i="5"/>
  <c r="AK4862" i="5"/>
  <c r="AI4862" i="5"/>
  <c r="AJ4862" i="5" s="1"/>
  <c r="AH4862" i="5"/>
  <c r="AG4862" i="5"/>
  <c r="AM4861" i="5"/>
  <c r="AL4861" i="5"/>
  <c r="AK4861" i="5"/>
  <c r="AI4861" i="5"/>
  <c r="AJ4861" i="5" s="1"/>
  <c r="AH4861" i="5"/>
  <c r="AG4861" i="5"/>
  <c r="AM4860" i="5"/>
  <c r="AL4860" i="5"/>
  <c r="AK4860" i="5"/>
  <c r="AI4860" i="5"/>
  <c r="AJ4860" i="5" s="1"/>
  <c r="AH4860" i="5"/>
  <c r="AG4860" i="5"/>
  <c r="AM4859" i="5"/>
  <c r="AK4859" i="5"/>
  <c r="AL4859" i="5" s="1"/>
  <c r="AI4859" i="5"/>
  <c r="AJ4859" i="5" s="1"/>
  <c r="AH4859" i="5"/>
  <c r="AG4859" i="5"/>
  <c r="AM4858" i="5"/>
  <c r="AL4858" i="5"/>
  <c r="AK4858" i="5"/>
  <c r="AI4858" i="5"/>
  <c r="AJ4858" i="5" s="1"/>
  <c r="AH4858" i="5"/>
  <c r="AG4858" i="5"/>
  <c r="AM4857" i="5"/>
  <c r="AK4857" i="5"/>
  <c r="AL4857" i="5" s="1"/>
  <c r="AI4857" i="5"/>
  <c r="AJ4857" i="5" s="1"/>
  <c r="AH4857" i="5"/>
  <c r="AG4857" i="5"/>
  <c r="AM4856" i="5"/>
  <c r="AL4856" i="5"/>
  <c r="AK4856" i="5"/>
  <c r="AI4856" i="5"/>
  <c r="AJ4856" i="5" s="1"/>
  <c r="AH4856" i="5"/>
  <c r="AG4856" i="5"/>
  <c r="AQ4856" i="5" s="1"/>
  <c r="AR4856" i="5" s="1"/>
  <c r="AM4855" i="5"/>
  <c r="AK4855" i="5"/>
  <c r="AL4855" i="5" s="1"/>
  <c r="AI4855" i="5"/>
  <c r="AJ4855" i="5" s="1"/>
  <c r="AH4855" i="5"/>
  <c r="AG4855" i="5"/>
  <c r="AM4854" i="5"/>
  <c r="AL4854" i="5"/>
  <c r="AK4854" i="5"/>
  <c r="AI4854" i="5"/>
  <c r="AJ4854" i="5" s="1"/>
  <c r="AH4854" i="5"/>
  <c r="AG4854" i="5"/>
  <c r="AM4853" i="5"/>
  <c r="AK4853" i="5"/>
  <c r="AL4853" i="5" s="1"/>
  <c r="AI4853" i="5"/>
  <c r="AJ4853" i="5" s="1"/>
  <c r="AH4853" i="5"/>
  <c r="AG4853" i="5"/>
  <c r="AQ4853" i="5" s="1"/>
  <c r="AR4853" i="5" s="1"/>
  <c r="AM4852" i="5"/>
  <c r="AL4852" i="5"/>
  <c r="AK4852" i="5"/>
  <c r="AI4852" i="5"/>
  <c r="AJ4852" i="5" s="1"/>
  <c r="AH4852" i="5"/>
  <c r="AG4852" i="5"/>
  <c r="AM4851" i="5"/>
  <c r="AK4851" i="5"/>
  <c r="AL4851" i="5" s="1"/>
  <c r="AI4851" i="5"/>
  <c r="AJ4851" i="5" s="1"/>
  <c r="AH4851" i="5"/>
  <c r="AG4851" i="5"/>
  <c r="AM4850" i="5"/>
  <c r="AL4850" i="5"/>
  <c r="AK4850" i="5"/>
  <c r="AI4850" i="5"/>
  <c r="AJ4850" i="5" s="1"/>
  <c r="AH4850" i="5"/>
  <c r="AG4850" i="5"/>
  <c r="AM4849" i="5"/>
  <c r="AK4849" i="5"/>
  <c r="AL4849" i="5" s="1"/>
  <c r="AI4849" i="5"/>
  <c r="AJ4849" i="5" s="1"/>
  <c r="AH4849" i="5"/>
  <c r="AG4849" i="5"/>
  <c r="AM4848" i="5"/>
  <c r="AL4848" i="5"/>
  <c r="AK4848" i="5"/>
  <c r="AI4848" i="5"/>
  <c r="AJ4848" i="5" s="1"/>
  <c r="AH4848" i="5"/>
  <c r="AG4848" i="5"/>
  <c r="AM4847" i="5"/>
  <c r="AK4847" i="5"/>
  <c r="AL4847" i="5" s="1"/>
  <c r="AI4847" i="5"/>
  <c r="AJ4847" i="5" s="1"/>
  <c r="AH4847" i="5"/>
  <c r="AG4847" i="5"/>
  <c r="AM4846" i="5"/>
  <c r="AL4846" i="5"/>
  <c r="AK4846" i="5"/>
  <c r="AJ4846" i="5"/>
  <c r="AI4846" i="5"/>
  <c r="AH4846" i="5"/>
  <c r="AG4846" i="5"/>
  <c r="AQ4846" i="5" s="1"/>
  <c r="AR4846" i="5" s="1"/>
  <c r="AM4845" i="5"/>
  <c r="AL4845" i="5"/>
  <c r="AK4845" i="5"/>
  <c r="AJ4845" i="5"/>
  <c r="AI4845" i="5"/>
  <c r="AH4845" i="5"/>
  <c r="AG4845" i="5"/>
  <c r="AM4844" i="5"/>
  <c r="AL4844" i="5"/>
  <c r="AK4844" i="5"/>
  <c r="AJ4844" i="5"/>
  <c r="AI4844" i="5"/>
  <c r="AH4844" i="5"/>
  <c r="AG4844" i="5"/>
  <c r="AM4843" i="5"/>
  <c r="AL4843" i="5"/>
  <c r="AK4843" i="5"/>
  <c r="AJ4843" i="5"/>
  <c r="AI4843" i="5"/>
  <c r="AH4843" i="5"/>
  <c r="AG4843" i="5"/>
  <c r="AM4842" i="5"/>
  <c r="AL4842" i="5"/>
  <c r="AK4842" i="5"/>
  <c r="AJ4842" i="5"/>
  <c r="AI4842" i="5"/>
  <c r="AH4842" i="5"/>
  <c r="AG4842" i="5"/>
  <c r="AM4841" i="5"/>
  <c r="AL4841" i="5"/>
  <c r="AK4841" i="5"/>
  <c r="AJ4841" i="5"/>
  <c r="AI4841" i="5"/>
  <c r="AH4841" i="5"/>
  <c r="AG4841" i="5"/>
  <c r="AM4840" i="5"/>
  <c r="AL4840" i="5"/>
  <c r="AK4840" i="5"/>
  <c r="AJ4840" i="5"/>
  <c r="AI4840" i="5"/>
  <c r="AH4840" i="5"/>
  <c r="AG4840" i="5"/>
  <c r="AM4839" i="5"/>
  <c r="AL4839" i="5"/>
  <c r="AK4839" i="5"/>
  <c r="AJ4839" i="5"/>
  <c r="AI4839" i="5"/>
  <c r="AH4839" i="5"/>
  <c r="AG4839" i="5"/>
  <c r="AM4838" i="5"/>
  <c r="AL4838" i="5"/>
  <c r="AK4838" i="5"/>
  <c r="AJ4838" i="5"/>
  <c r="AI4838" i="5"/>
  <c r="AH4838" i="5"/>
  <c r="AG4838" i="5"/>
  <c r="AQ4838" i="5" s="1"/>
  <c r="AR4838" i="5" s="1"/>
  <c r="AM4837" i="5"/>
  <c r="AL4837" i="5"/>
  <c r="AK4837" i="5"/>
  <c r="AJ4837" i="5"/>
  <c r="AI4837" i="5"/>
  <c r="AH4837" i="5"/>
  <c r="AG4837" i="5"/>
  <c r="AM4836" i="5"/>
  <c r="AL4836" i="5"/>
  <c r="AK4836" i="5"/>
  <c r="AJ4836" i="5"/>
  <c r="AI4836" i="5"/>
  <c r="AH4836" i="5"/>
  <c r="AG4836" i="5"/>
  <c r="AM4835" i="5"/>
  <c r="AL4835" i="5"/>
  <c r="AK4835" i="5"/>
  <c r="AJ4835" i="5"/>
  <c r="AI4835" i="5"/>
  <c r="AH4835" i="5"/>
  <c r="AG4835" i="5"/>
  <c r="AM4834" i="5"/>
  <c r="AL4834" i="5"/>
  <c r="AK4834" i="5"/>
  <c r="AJ4834" i="5"/>
  <c r="AI4834" i="5"/>
  <c r="AH4834" i="5"/>
  <c r="AG4834" i="5"/>
  <c r="AM4833" i="5"/>
  <c r="AL4833" i="5"/>
  <c r="AK4833" i="5"/>
  <c r="AJ4833" i="5"/>
  <c r="AI4833" i="5"/>
  <c r="AH4833" i="5"/>
  <c r="AG4833" i="5"/>
  <c r="AM4832" i="5"/>
  <c r="AL4832" i="5"/>
  <c r="AK4832" i="5"/>
  <c r="AJ4832" i="5"/>
  <c r="AI4832" i="5"/>
  <c r="AH4832" i="5"/>
  <c r="AG4832" i="5"/>
  <c r="AM4831" i="5"/>
  <c r="AL4831" i="5"/>
  <c r="AK4831" i="5"/>
  <c r="AJ4831" i="5"/>
  <c r="AI4831" i="5"/>
  <c r="AH4831" i="5"/>
  <c r="AG4831" i="5"/>
  <c r="AM4830" i="5"/>
  <c r="AL4830" i="5"/>
  <c r="AK4830" i="5"/>
  <c r="AI4830" i="5"/>
  <c r="AJ4830" i="5" s="1"/>
  <c r="AH4830" i="5"/>
  <c r="AG4830" i="5"/>
  <c r="AM4829" i="5"/>
  <c r="AL4829" i="5"/>
  <c r="AK4829" i="5"/>
  <c r="AI4829" i="5"/>
  <c r="AJ4829" i="5" s="1"/>
  <c r="AH4829" i="5"/>
  <c r="AG4829" i="5"/>
  <c r="AM4828" i="5"/>
  <c r="AL4828" i="5"/>
  <c r="AK4828" i="5"/>
  <c r="AI4828" i="5"/>
  <c r="AJ4828" i="5" s="1"/>
  <c r="AH4828" i="5"/>
  <c r="AG4828" i="5"/>
  <c r="AM4827" i="5"/>
  <c r="AL4827" i="5"/>
  <c r="AK4827" i="5"/>
  <c r="AI4827" i="5"/>
  <c r="AJ4827" i="5" s="1"/>
  <c r="AH4827" i="5"/>
  <c r="AG4827" i="5"/>
  <c r="AM4826" i="5"/>
  <c r="AL4826" i="5"/>
  <c r="AK4826" i="5"/>
  <c r="AI4826" i="5"/>
  <c r="AJ4826" i="5" s="1"/>
  <c r="AH4826" i="5"/>
  <c r="AG4826" i="5"/>
  <c r="AM4825" i="5"/>
  <c r="AL4825" i="5"/>
  <c r="AK4825" i="5"/>
  <c r="AI4825" i="5"/>
  <c r="AJ4825" i="5" s="1"/>
  <c r="AH4825" i="5"/>
  <c r="AG4825" i="5"/>
  <c r="AM4824" i="5"/>
  <c r="AL4824" i="5"/>
  <c r="AK4824" i="5"/>
  <c r="AI4824" i="5"/>
  <c r="AJ4824" i="5" s="1"/>
  <c r="AH4824" i="5"/>
  <c r="AG4824" i="5"/>
  <c r="AM4823" i="5"/>
  <c r="AK4823" i="5"/>
  <c r="AL4823" i="5" s="1"/>
  <c r="AI4823" i="5"/>
  <c r="AJ4823" i="5" s="1"/>
  <c r="AH4823" i="5"/>
  <c r="AG4823" i="5"/>
  <c r="AQ4823" i="5" s="1"/>
  <c r="AR4823" i="5" s="1"/>
  <c r="AM4822" i="5"/>
  <c r="AK4822" i="5"/>
  <c r="AL4822" i="5" s="1"/>
  <c r="AJ4822" i="5"/>
  <c r="AI4822" i="5"/>
  <c r="AH4822" i="5"/>
  <c r="AG4822" i="5"/>
  <c r="AM4821" i="5"/>
  <c r="AK4821" i="5"/>
  <c r="AL4821" i="5" s="1"/>
  <c r="AI4821" i="5"/>
  <c r="AJ4821" i="5" s="1"/>
  <c r="AH4821" i="5"/>
  <c r="AG4821" i="5"/>
  <c r="AM4820" i="5"/>
  <c r="AK4820" i="5"/>
  <c r="AL4820" i="5" s="1"/>
  <c r="AJ4820" i="5"/>
  <c r="AI4820" i="5"/>
  <c r="AH4820" i="5"/>
  <c r="AG4820" i="5"/>
  <c r="AM4819" i="5"/>
  <c r="AK4819" i="5"/>
  <c r="AL4819" i="5" s="1"/>
  <c r="AI4819" i="5"/>
  <c r="AJ4819" i="5" s="1"/>
  <c r="AH4819" i="5"/>
  <c r="AG4819" i="5"/>
  <c r="AM4818" i="5"/>
  <c r="AK4818" i="5"/>
  <c r="AL4818" i="5" s="1"/>
  <c r="AJ4818" i="5"/>
  <c r="AI4818" i="5"/>
  <c r="AH4818" i="5"/>
  <c r="AG4818" i="5"/>
  <c r="AM4817" i="5"/>
  <c r="AK4817" i="5"/>
  <c r="AL4817" i="5" s="1"/>
  <c r="AJ4817" i="5"/>
  <c r="AI4817" i="5"/>
  <c r="AH4817" i="5"/>
  <c r="AG4817" i="5"/>
  <c r="AM4816" i="5"/>
  <c r="AK4816" i="5"/>
  <c r="AL4816" i="5" s="1"/>
  <c r="AI4816" i="5"/>
  <c r="AJ4816" i="5" s="1"/>
  <c r="AH4816" i="5"/>
  <c r="AG4816" i="5"/>
  <c r="AM4815" i="5"/>
  <c r="AK4815" i="5"/>
  <c r="AL4815" i="5" s="1"/>
  <c r="AI4815" i="5"/>
  <c r="AJ4815" i="5" s="1"/>
  <c r="AH4815" i="5"/>
  <c r="AG4815" i="5"/>
  <c r="AM4814" i="5"/>
  <c r="AK4814" i="5"/>
  <c r="AL4814" i="5" s="1"/>
  <c r="AJ4814" i="5"/>
  <c r="AI4814" i="5"/>
  <c r="AH4814" i="5"/>
  <c r="AG4814" i="5"/>
  <c r="AM4813" i="5"/>
  <c r="AK4813" i="5"/>
  <c r="AL4813" i="5" s="1"/>
  <c r="AI4813" i="5"/>
  <c r="AJ4813" i="5" s="1"/>
  <c r="AH4813" i="5"/>
  <c r="AG4813" i="5"/>
  <c r="AM4812" i="5"/>
  <c r="AK4812" i="5"/>
  <c r="AL4812" i="5" s="1"/>
  <c r="AI4812" i="5"/>
  <c r="AJ4812" i="5" s="1"/>
  <c r="AH4812" i="5"/>
  <c r="AG4812" i="5"/>
  <c r="AM4811" i="5"/>
  <c r="AK4811" i="5"/>
  <c r="AL4811" i="5" s="1"/>
  <c r="AI4811" i="5"/>
  <c r="AJ4811" i="5" s="1"/>
  <c r="AH4811" i="5"/>
  <c r="AG4811" i="5"/>
  <c r="AM4810" i="5"/>
  <c r="AK4810" i="5"/>
  <c r="AL4810" i="5" s="1"/>
  <c r="AJ4810" i="5"/>
  <c r="AI4810" i="5"/>
  <c r="AH4810" i="5"/>
  <c r="AG4810" i="5"/>
  <c r="AM4809" i="5"/>
  <c r="AK4809" i="5"/>
  <c r="AL4809" i="5" s="1"/>
  <c r="AJ4809" i="5"/>
  <c r="AI4809" i="5"/>
  <c r="AH4809" i="5"/>
  <c r="AG4809" i="5"/>
  <c r="AM4808" i="5"/>
  <c r="AK4808" i="5"/>
  <c r="AL4808" i="5" s="1"/>
  <c r="AI4808" i="5"/>
  <c r="AJ4808" i="5" s="1"/>
  <c r="AH4808" i="5"/>
  <c r="AG4808" i="5"/>
  <c r="AM4807" i="5"/>
  <c r="AK4807" i="5"/>
  <c r="AL4807" i="5" s="1"/>
  <c r="AI4807" i="5"/>
  <c r="AJ4807" i="5" s="1"/>
  <c r="AH4807" i="5"/>
  <c r="AG4807" i="5"/>
  <c r="AM4806" i="5"/>
  <c r="AK4806" i="5"/>
  <c r="AL4806" i="5" s="1"/>
  <c r="AJ4806" i="5"/>
  <c r="AI4806" i="5"/>
  <c r="AH4806" i="5"/>
  <c r="AG4806" i="5"/>
  <c r="AM4805" i="5"/>
  <c r="AK4805" i="5"/>
  <c r="AL4805" i="5" s="1"/>
  <c r="AI4805" i="5"/>
  <c r="AJ4805" i="5" s="1"/>
  <c r="AH4805" i="5"/>
  <c r="AG4805" i="5"/>
  <c r="AM4804" i="5"/>
  <c r="AK4804" i="5"/>
  <c r="AL4804" i="5" s="1"/>
  <c r="AI4804" i="5"/>
  <c r="AJ4804" i="5" s="1"/>
  <c r="AH4804" i="5"/>
  <c r="AG4804" i="5"/>
  <c r="AM4803" i="5"/>
  <c r="AK4803" i="5"/>
  <c r="AL4803" i="5" s="1"/>
  <c r="AI4803" i="5"/>
  <c r="AJ4803" i="5" s="1"/>
  <c r="AH4803" i="5"/>
  <c r="AG4803" i="5"/>
  <c r="AM4802" i="5"/>
  <c r="AK4802" i="5"/>
  <c r="AL4802" i="5" s="1"/>
  <c r="AJ4802" i="5"/>
  <c r="AI4802" i="5"/>
  <c r="AH4802" i="5"/>
  <c r="AG4802" i="5"/>
  <c r="AM4801" i="5"/>
  <c r="AK4801" i="5"/>
  <c r="AL4801" i="5" s="1"/>
  <c r="AJ4801" i="5"/>
  <c r="AI4801" i="5"/>
  <c r="AH4801" i="5"/>
  <c r="AG4801" i="5"/>
  <c r="AQ4801" i="5" s="1"/>
  <c r="AR4801" i="5" s="1"/>
  <c r="AM4800" i="5"/>
  <c r="AK4800" i="5"/>
  <c r="AL4800" i="5" s="1"/>
  <c r="AI4800" i="5"/>
  <c r="AJ4800" i="5" s="1"/>
  <c r="AH4800" i="5"/>
  <c r="AG4800" i="5"/>
  <c r="AM4799" i="5"/>
  <c r="AK4799" i="5"/>
  <c r="AL4799" i="5" s="1"/>
  <c r="AI4799" i="5"/>
  <c r="AJ4799" i="5" s="1"/>
  <c r="AH4799" i="5"/>
  <c r="AG4799" i="5"/>
  <c r="AM4798" i="5"/>
  <c r="AK4798" i="5"/>
  <c r="AL4798" i="5" s="1"/>
  <c r="AJ4798" i="5"/>
  <c r="AI4798" i="5"/>
  <c r="AH4798" i="5"/>
  <c r="AG4798" i="5"/>
  <c r="AQ4798" i="5" s="1"/>
  <c r="AR4798" i="5" s="1"/>
  <c r="AM4797" i="5"/>
  <c r="AK4797" i="5"/>
  <c r="AL4797" i="5" s="1"/>
  <c r="AJ4797" i="5"/>
  <c r="AI4797" i="5"/>
  <c r="AH4797" i="5"/>
  <c r="AG4797" i="5"/>
  <c r="AM4796" i="5"/>
  <c r="AK4796" i="5"/>
  <c r="AL4796" i="5" s="1"/>
  <c r="AI4796" i="5"/>
  <c r="AJ4796" i="5" s="1"/>
  <c r="AH4796" i="5"/>
  <c r="AG4796" i="5"/>
  <c r="AM4795" i="5"/>
  <c r="AK4795" i="5"/>
  <c r="AL4795" i="5" s="1"/>
  <c r="AI4795" i="5"/>
  <c r="AJ4795" i="5" s="1"/>
  <c r="AH4795" i="5"/>
  <c r="AG4795" i="5"/>
  <c r="AM4794" i="5"/>
  <c r="AK4794" i="5"/>
  <c r="AL4794" i="5" s="1"/>
  <c r="AJ4794" i="5"/>
  <c r="AI4794" i="5"/>
  <c r="AH4794" i="5"/>
  <c r="AG4794" i="5"/>
  <c r="AM4793" i="5"/>
  <c r="AK4793" i="5"/>
  <c r="AL4793" i="5" s="1"/>
  <c r="AJ4793" i="5"/>
  <c r="AI4793" i="5"/>
  <c r="AH4793" i="5"/>
  <c r="AG4793" i="5"/>
  <c r="AM4792" i="5"/>
  <c r="AK4792" i="5"/>
  <c r="AL4792" i="5" s="1"/>
  <c r="AI4792" i="5"/>
  <c r="AJ4792" i="5" s="1"/>
  <c r="AH4792" i="5"/>
  <c r="AG4792" i="5"/>
  <c r="AM4791" i="5"/>
  <c r="AK4791" i="5"/>
  <c r="AL4791" i="5" s="1"/>
  <c r="AI4791" i="5"/>
  <c r="AJ4791" i="5" s="1"/>
  <c r="AH4791" i="5"/>
  <c r="AG4791" i="5"/>
  <c r="AM4790" i="5"/>
  <c r="AK4790" i="5"/>
  <c r="AL4790" i="5" s="1"/>
  <c r="AJ4790" i="5"/>
  <c r="AI4790" i="5"/>
  <c r="AH4790" i="5"/>
  <c r="AG4790" i="5"/>
  <c r="AM4789" i="5"/>
  <c r="AK4789" i="5"/>
  <c r="AL4789" i="5" s="1"/>
  <c r="AJ4789" i="5"/>
  <c r="AI4789" i="5"/>
  <c r="AH4789" i="5"/>
  <c r="AG4789" i="5"/>
  <c r="AM4788" i="5"/>
  <c r="AK4788" i="5"/>
  <c r="AL4788" i="5" s="1"/>
  <c r="AI4788" i="5"/>
  <c r="AJ4788" i="5" s="1"/>
  <c r="AH4788" i="5"/>
  <c r="AG4788" i="5"/>
  <c r="AM4787" i="5"/>
  <c r="AK4787" i="5"/>
  <c r="AL4787" i="5" s="1"/>
  <c r="AI4787" i="5"/>
  <c r="AJ4787" i="5" s="1"/>
  <c r="AH4787" i="5"/>
  <c r="AG4787" i="5"/>
  <c r="AM4786" i="5"/>
  <c r="AK4786" i="5"/>
  <c r="AL4786" i="5" s="1"/>
  <c r="AJ4786" i="5"/>
  <c r="AI4786" i="5"/>
  <c r="AH4786" i="5"/>
  <c r="AG4786" i="5"/>
  <c r="AM4785" i="5"/>
  <c r="AK4785" i="5"/>
  <c r="AL4785" i="5" s="1"/>
  <c r="AJ4785" i="5"/>
  <c r="AI4785" i="5"/>
  <c r="AH4785" i="5"/>
  <c r="AG4785" i="5"/>
  <c r="AQ4785" i="5" s="1"/>
  <c r="AR4785" i="5" s="1"/>
  <c r="AM4784" i="5"/>
  <c r="AK4784" i="5"/>
  <c r="AL4784" i="5" s="1"/>
  <c r="AI4784" i="5"/>
  <c r="AJ4784" i="5" s="1"/>
  <c r="AH4784" i="5"/>
  <c r="AG4784" i="5"/>
  <c r="AM4783" i="5"/>
  <c r="AK4783" i="5"/>
  <c r="AL4783" i="5" s="1"/>
  <c r="AI4783" i="5"/>
  <c r="AJ4783" i="5" s="1"/>
  <c r="AH4783" i="5"/>
  <c r="AG4783" i="5"/>
  <c r="AM4782" i="5"/>
  <c r="AK4782" i="5"/>
  <c r="AL4782" i="5" s="1"/>
  <c r="AJ4782" i="5"/>
  <c r="AI4782" i="5"/>
  <c r="AH4782" i="5"/>
  <c r="AG4782" i="5"/>
  <c r="AQ4782" i="5" s="1"/>
  <c r="AR4782" i="5" s="1"/>
  <c r="AM4781" i="5"/>
  <c r="AK4781" i="5"/>
  <c r="AL4781" i="5" s="1"/>
  <c r="AJ4781" i="5"/>
  <c r="AI4781" i="5"/>
  <c r="AH4781" i="5"/>
  <c r="AG4781" i="5"/>
  <c r="AM4780" i="5"/>
  <c r="AK4780" i="5"/>
  <c r="AL4780" i="5" s="1"/>
  <c r="AI4780" i="5"/>
  <c r="AJ4780" i="5" s="1"/>
  <c r="AH4780" i="5"/>
  <c r="AG4780" i="5"/>
  <c r="AM4779" i="5"/>
  <c r="AK4779" i="5"/>
  <c r="AL4779" i="5" s="1"/>
  <c r="AI4779" i="5"/>
  <c r="AJ4779" i="5" s="1"/>
  <c r="AH4779" i="5"/>
  <c r="AG4779" i="5"/>
  <c r="AM4778" i="5"/>
  <c r="AK4778" i="5"/>
  <c r="AL4778" i="5" s="1"/>
  <c r="AJ4778" i="5"/>
  <c r="AI4778" i="5"/>
  <c r="AH4778" i="5"/>
  <c r="AG4778" i="5"/>
  <c r="AM4777" i="5"/>
  <c r="AK4777" i="5"/>
  <c r="AL4777" i="5" s="1"/>
  <c r="AJ4777" i="5"/>
  <c r="AI4777" i="5"/>
  <c r="AH4777" i="5"/>
  <c r="AG4777" i="5"/>
  <c r="AM4776" i="5"/>
  <c r="AK4776" i="5"/>
  <c r="AL4776" i="5" s="1"/>
  <c r="AI4776" i="5"/>
  <c r="AJ4776" i="5" s="1"/>
  <c r="AH4776" i="5"/>
  <c r="AG4776" i="5"/>
  <c r="AM4775" i="5"/>
  <c r="AK4775" i="5"/>
  <c r="AL4775" i="5" s="1"/>
  <c r="AI4775" i="5"/>
  <c r="AJ4775" i="5" s="1"/>
  <c r="AH4775" i="5"/>
  <c r="AG4775" i="5"/>
  <c r="AM4774" i="5"/>
  <c r="AK4774" i="5"/>
  <c r="AL4774" i="5" s="1"/>
  <c r="AJ4774" i="5"/>
  <c r="AI4774" i="5"/>
  <c r="AH4774" i="5"/>
  <c r="AG4774" i="5"/>
  <c r="AM4773" i="5"/>
  <c r="AK4773" i="5"/>
  <c r="AL4773" i="5" s="1"/>
  <c r="AJ4773" i="5"/>
  <c r="AI4773" i="5"/>
  <c r="AH4773" i="5"/>
  <c r="AG4773" i="5"/>
  <c r="AM4772" i="5"/>
  <c r="AK4772" i="5"/>
  <c r="AL4772" i="5" s="1"/>
  <c r="AI4772" i="5"/>
  <c r="AJ4772" i="5" s="1"/>
  <c r="AH4772" i="5"/>
  <c r="AG4772" i="5"/>
  <c r="AM4771" i="5"/>
  <c r="AK4771" i="5"/>
  <c r="AL4771" i="5" s="1"/>
  <c r="AI4771" i="5"/>
  <c r="AJ4771" i="5" s="1"/>
  <c r="AH4771" i="5"/>
  <c r="AG4771" i="5"/>
  <c r="AM4770" i="5"/>
  <c r="AK4770" i="5"/>
  <c r="AL4770" i="5" s="1"/>
  <c r="AJ4770" i="5"/>
  <c r="AI4770" i="5"/>
  <c r="AH4770" i="5"/>
  <c r="AG4770" i="5"/>
  <c r="AM4769" i="5"/>
  <c r="AK4769" i="5"/>
  <c r="AL4769" i="5" s="1"/>
  <c r="AJ4769" i="5"/>
  <c r="AI4769" i="5"/>
  <c r="AH4769" i="5"/>
  <c r="AG4769" i="5"/>
  <c r="AQ4769" i="5" s="1"/>
  <c r="AR4769" i="5" s="1"/>
  <c r="AM4768" i="5"/>
  <c r="AK4768" i="5"/>
  <c r="AL4768" i="5" s="1"/>
  <c r="AI4768" i="5"/>
  <c r="AJ4768" i="5" s="1"/>
  <c r="AH4768" i="5"/>
  <c r="AG4768" i="5"/>
  <c r="AM4767" i="5"/>
  <c r="AK4767" i="5"/>
  <c r="AL4767" i="5" s="1"/>
  <c r="AI4767" i="5"/>
  <c r="AJ4767" i="5" s="1"/>
  <c r="AH4767" i="5"/>
  <c r="AG4767" i="5"/>
  <c r="AM4766" i="5"/>
  <c r="AK4766" i="5"/>
  <c r="AL4766" i="5" s="1"/>
  <c r="AJ4766" i="5"/>
  <c r="AI4766" i="5"/>
  <c r="AH4766" i="5"/>
  <c r="AG4766" i="5"/>
  <c r="AQ4766" i="5" s="1"/>
  <c r="AR4766" i="5" s="1"/>
  <c r="AM4765" i="5"/>
  <c r="AK4765" i="5"/>
  <c r="AL4765" i="5" s="1"/>
  <c r="AJ4765" i="5"/>
  <c r="AI4765" i="5"/>
  <c r="AH4765" i="5"/>
  <c r="AG4765" i="5"/>
  <c r="AM4764" i="5"/>
  <c r="AK4764" i="5"/>
  <c r="AL4764" i="5" s="1"/>
  <c r="AI4764" i="5"/>
  <c r="AJ4764" i="5" s="1"/>
  <c r="AH4764" i="5"/>
  <c r="AG4764" i="5"/>
  <c r="AM4763" i="5"/>
  <c r="AK4763" i="5"/>
  <c r="AL4763" i="5" s="1"/>
  <c r="AI4763" i="5"/>
  <c r="AJ4763" i="5" s="1"/>
  <c r="AH4763" i="5"/>
  <c r="AG4763" i="5"/>
  <c r="AM4762" i="5"/>
  <c r="AK4762" i="5"/>
  <c r="AL4762" i="5" s="1"/>
  <c r="AJ4762" i="5"/>
  <c r="AI4762" i="5"/>
  <c r="AH4762" i="5"/>
  <c r="AG4762" i="5"/>
  <c r="AM4761" i="5"/>
  <c r="AK4761" i="5"/>
  <c r="AL4761" i="5" s="1"/>
  <c r="AJ4761" i="5"/>
  <c r="AI4761" i="5"/>
  <c r="AH4761" i="5"/>
  <c r="AG4761" i="5"/>
  <c r="AM4760" i="5"/>
  <c r="AK4760" i="5"/>
  <c r="AL4760" i="5" s="1"/>
  <c r="AI4760" i="5"/>
  <c r="AJ4760" i="5" s="1"/>
  <c r="AH4760" i="5"/>
  <c r="AG4760" i="5"/>
  <c r="AM4759" i="5"/>
  <c r="AK4759" i="5"/>
  <c r="AL4759" i="5" s="1"/>
  <c r="AI4759" i="5"/>
  <c r="AJ4759" i="5" s="1"/>
  <c r="AH4759" i="5"/>
  <c r="AG4759" i="5"/>
  <c r="AM4758" i="5"/>
  <c r="AK4758" i="5"/>
  <c r="AL4758" i="5" s="1"/>
  <c r="AJ4758" i="5"/>
  <c r="AI4758" i="5"/>
  <c r="AH4758" i="5"/>
  <c r="AG4758" i="5"/>
  <c r="AM4757" i="5"/>
  <c r="AK4757" i="5"/>
  <c r="AL4757" i="5" s="1"/>
  <c r="AJ4757" i="5"/>
  <c r="AI4757" i="5"/>
  <c r="AH4757" i="5"/>
  <c r="AG4757" i="5"/>
  <c r="AM4756" i="5"/>
  <c r="AK4756" i="5"/>
  <c r="AL4756" i="5" s="1"/>
  <c r="AI4756" i="5"/>
  <c r="AJ4756" i="5" s="1"/>
  <c r="AH4756" i="5"/>
  <c r="AG4756" i="5"/>
  <c r="AM4755" i="5"/>
  <c r="AK4755" i="5"/>
  <c r="AL4755" i="5" s="1"/>
  <c r="AI4755" i="5"/>
  <c r="AJ4755" i="5" s="1"/>
  <c r="AH4755" i="5"/>
  <c r="AG4755" i="5"/>
  <c r="AM4754" i="5"/>
  <c r="AK4754" i="5"/>
  <c r="AL4754" i="5" s="1"/>
  <c r="AJ4754" i="5"/>
  <c r="AI4754" i="5"/>
  <c r="AH4754" i="5"/>
  <c r="AG4754" i="5"/>
  <c r="AM4753" i="5"/>
  <c r="AK4753" i="5"/>
  <c r="AL4753" i="5" s="1"/>
  <c r="AJ4753" i="5"/>
  <c r="AI4753" i="5"/>
  <c r="AH4753" i="5"/>
  <c r="AG4753" i="5"/>
  <c r="AQ4753" i="5" s="1"/>
  <c r="AR4753" i="5" s="1"/>
  <c r="AM4752" i="5"/>
  <c r="AK4752" i="5"/>
  <c r="AL4752" i="5" s="1"/>
  <c r="AI4752" i="5"/>
  <c r="AJ4752" i="5" s="1"/>
  <c r="AH4752" i="5"/>
  <c r="AG4752" i="5"/>
  <c r="AM4751" i="5"/>
  <c r="AK4751" i="5"/>
  <c r="AL4751" i="5" s="1"/>
  <c r="AI4751" i="5"/>
  <c r="AJ4751" i="5" s="1"/>
  <c r="AH4751" i="5"/>
  <c r="AG4751" i="5"/>
  <c r="AM4750" i="5"/>
  <c r="AK4750" i="5"/>
  <c r="AL4750" i="5" s="1"/>
  <c r="AJ4750" i="5"/>
  <c r="AI4750" i="5"/>
  <c r="AH4750" i="5"/>
  <c r="AG4750" i="5"/>
  <c r="AQ4750" i="5" s="1"/>
  <c r="AR4750" i="5" s="1"/>
  <c r="AM4749" i="5"/>
  <c r="AK4749" i="5"/>
  <c r="AL4749" i="5" s="1"/>
  <c r="AJ4749" i="5"/>
  <c r="AI4749" i="5"/>
  <c r="AH4749" i="5"/>
  <c r="AG4749" i="5"/>
  <c r="AM4748" i="5"/>
  <c r="AK4748" i="5"/>
  <c r="AL4748" i="5" s="1"/>
  <c r="AI4748" i="5"/>
  <c r="AJ4748" i="5" s="1"/>
  <c r="AH4748" i="5"/>
  <c r="AG4748" i="5"/>
  <c r="AM4747" i="5"/>
  <c r="AK4747" i="5"/>
  <c r="AL4747" i="5" s="1"/>
  <c r="AI4747" i="5"/>
  <c r="AJ4747" i="5" s="1"/>
  <c r="AH4747" i="5"/>
  <c r="AG4747" i="5"/>
  <c r="AM4746" i="5"/>
  <c r="AK4746" i="5"/>
  <c r="AL4746" i="5" s="1"/>
  <c r="AJ4746" i="5"/>
  <c r="AI4746" i="5"/>
  <c r="AH4746" i="5"/>
  <c r="AG4746" i="5"/>
  <c r="AM4745" i="5"/>
  <c r="AK4745" i="5"/>
  <c r="AL4745" i="5" s="1"/>
  <c r="AJ4745" i="5"/>
  <c r="AI4745" i="5"/>
  <c r="AH4745" i="5"/>
  <c r="AG4745" i="5"/>
  <c r="AM4744" i="5"/>
  <c r="AK4744" i="5"/>
  <c r="AL4744" i="5" s="1"/>
  <c r="AI4744" i="5"/>
  <c r="AJ4744" i="5" s="1"/>
  <c r="AH4744" i="5"/>
  <c r="AG4744" i="5"/>
  <c r="AM4743" i="5"/>
  <c r="AK4743" i="5"/>
  <c r="AL4743" i="5" s="1"/>
  <c r="AI4743" i="5"/>
  <c r="AJ4743" i="5" s="1"/>
  <c r="AH4743" i="5"/>
  <c r="AG4743" i="5"/>
  <c r="AM4742" i="5"/>
  <c r="AK4742" i="5"/>
  <c r="AL4742" i="5" s="1"/>
  <c r="AJ4742" i="5"/>
  <c r="AI4742" i="5"/>
  <c r="AH4742" i="5"/>
  <c r="AG4742" i="5"/>
  <c r="AM4741" i="5"/>
  <c r="AK4741" i="5"/>
  <c r="AL4741" i="5" s="1"/>
  <c r="AJ4741" i="5"/>
  <c r="AI4741" i="5"/>
  <c r="AH4741" i="5"/>
  <c r="AG4741" i="5"/>
  <c r="AM4740" i="5"/>
  <c r="AK4740" i="5"/>
  <c r="AL4740" i="5" s="1"/>
  <c r="AJ4740" i="5"/>
  <c r="AI4740" i="5"/>
  <c r="AH4740" i="5"/>
  <c r="AG4740" i="5"/>
  <c r="AQ4740" i="5" s="1"/>
  <c r="AR4740" i="5" s="1"/>
  <c r="AM4739" i="5"/>
  <c r="AK4739" i="5"/>
  <c r="AL4739" i="5" s="1"/>
  <c r="AJ4739" i="5"/>
  <c r="AI4739" i="5"/>
  <c r="AH4739" i="5"/>
  <c r="AG4739" i="5"/>
  <c r="AM4738" i="5"/>
  <c r="AK4738" i="5"/>
  <c r="AL4738" i="5" s="1"/>
  <c r="AJ4738" i="5"/>
  <c r="AI4738" i="5"/>
  <c r="AH4738" i="5"/>
  <c r="AG4738" i="5"/>
  <c r="AM4737" i="5"/>
  <c r="AK4737" i="5"/>
  <c r="AL4737" i="5" s="1"/>
  <c r="AJ4737" i="5"/>
  <c r="AI4737" i="5"/>
  <c r="AH4737" i="5"/>
  <c r="AG4737" i="5"/>
  <c r="AM4736" i="5"/>
  <c r="AK4736" i="5"/>
  <c r="AL4736" i="5" s="1"/>
  <c r="AJ4736" i="5"/>
  <c r="AI4736" i="5"/>
  <c r="AH4736" i="5"/>
  <c r="AG4736" i="5"/>
  <c r="AQ4736" i="5" s="1"/>
  <c r="AR4736" i="5" s="1"/>
  <c r="AM4735" i="5"/>
  <c r="AK4735" i="5"/>
  <c r="AL4735" i="5" s="1"/>
  <c r="AJ4735" i="5"/>
  <c r="AI4735" i="5"/>
  <c r="AH4735" i="5"/>
  <c r="AG4735" i="5"/>
  <c r="AM4734" i="5"/>
  <c r="AK4734" i="5"/>
  <c r="AL4734" i="5" s="1"/>
  <c r="AJ4734" i="5"/>
  <c r="AI4734" i="5"/>
  <c r="AH4734" i="5"/>
  <c r="AG4734" i="5"/>
  <c r="AM4733" i="5"/>
  <c r="AK4733" i="5"/>
  <c r="AL4733" i="5" s="1"/>
  <c r="AJ4733" i="5"/>
  <c r="AI4733" i="5"/>
  <c r="AH4733" i="5"/>
  <c r="AG4733" i="5"/>
  <c r="AM4732" i="5"/>
  <c r="AK4732" i="5"/>
  <c r="AL4732" i="5" s="1"/>
  <c r="AJ4732" i="5"/>
  <c r="AI4732" i="5"/>
  <c r="AH4732" i="5"/>
  <c r="AG4732" i="5"/>
  <c r="AQ4732" i="5" s="1"/>
  <c r="AR4732" i="5" s="1"/>
  <c r="AM4731" i="5"/>
  <c r="AK4731" i="5"/>
  <c r="AL4731" i="5" s="1"/>
  <c r="AJ4731" i="5"/>
  <c r="AI4731" i="5"/>
  <c r="AH4731" i="5"/>
  <c r="AG4731" i="5"/>
  <c r="AM4730" i="5"/>
  <c r="AK4730" i="5"/>
  <c r="AL4730" i="5" s="1"/>
  <c r="AJ4730" i="5"/>
  <c r="AI4730" i="5"/>
  <c r="AH4730" i="5"/>
  <c r="AG4730" i="5"/>
  <c r="AM4729" i="5"/>
  <c r="AK4729" i="5"/>
  <c r="AL4729" i="5" s="1"/>
  <c r="AJ4729" i="5"/>
  <c r="AI4729" i="5"/>
  <c r="AH4729" i="5"/>
  <c r="AG4729" i="5"/>
  <c r="AM4728" i="5"/>
  <c r="AK4728" i="5"/>
  <c r="AL4728" i="5" s="1"/>
  <c r="AJ4728" i="5"/>
  <c r="AI4728" i="5"/>
  <c r="AH4728" i="5"/>
  <c r="AG4728" i="5"/>
  <c r="AQ4728" i="5" s="1"/>
  <c r="AR4728" i="5" s="1"/>
  <c r="AM4727" i="5"/>
  <c r="AK4727" i="5"/>
  <c r="AL4727" i="5" s="1"/>
  <c r="AJ4727" i="5"/>
  <c r="AI4727" i="5"/>
  <c r="AH4727" i="5"/>
  <c r="AG4727" i="5"/>
  <c r="AM4726" i="5"/>
  <c r="AK4726" i="5"/>
  <c r="AL4726" i="5" s="1"/>
  <c r="AJ4726" i="5"/>
  <c r="AI4726" i="5"/>
  <c r="AH4726" i="5"/>
  <c r="AG4726" i="5"/>
  <c r="AM4725" i="5"/>
  <c r="AK4725" i="5"/>
  <c r="AL4725" i="5" s="1"/>
  <c r="AJ4725" i="5"/>
  <c r="AI4725" i="5"/>
  <c r="AH4725" i="5"/>
  <c r="AG4725" i="5"/>
  <c r="AM4724" i="5"/>
  <c r="AK4724" i="5"/>
  <c r="AL4724" i="5" s="1"/>
  <c r="AJ4724" i="5"/>
  <c r="AI4724" i="5"/>
  <c r="AH4724" i="5"/>
  <c r="AG4724" i="5"/>
  <c r="AQ4724" i="5" s="1"/>
  <c r="AR4724" i="5" s="1"/>
  <c r="AM4723" i="5"/>
  <c r="AK4723" i="5"/>
  <c r="AL4723" i="5" s="1"/>
  <c r="AJ4723" i="5"/>
  <c r="AI4723" i="5"/>
  <c r="AH4723" i="5"/>
  <c r="AG4723" i="5"/>
  <c r="AM4722" i="5"/>
  <c r="AK4722" i="5"/>
  <c r="AL4722" i="5" s="1"/>
  <c r="AJ4722" i="5"/>
  <c r="AI4722" i="5"/>
  <c r="AH4722" i="5"/>
  <c r="AG4722" i="5"/>
  <c r="AM4721" i="5"/>
  <c r="AK4721" i="5"/>
  <c r="AL4721" i="5" s="1"/>
  <c r="AJ4721" i="5"/>
  <c r="AI4721" i="5"/>
  <c r="AH4721" i="5"/>
  <c r="AG4721" i="5"/>
  <c r="AM4720" i="5"/>
  <c r="AK4720" i="5"/>
  <c r="AL4720" i="5" s="1"/>
  <c r="AJ4720" i="5"/>
  <c r="AI4720" i="5"/>
  <c r="AH4720" i="5"/>
  <c r="AG4720" i="5"/>
  <c r="AQ4720" i="5" s="1"/>
  <c r="AR4720" i="5" s="1"/>
  <c r="AM4719" i="5"/>
  <c r="AK4719" i="5"/>
  <c r="AL4719" i="5" s="1"/>
  <c r="AJ4719" i="5"/>
  <c r="AI4719" i="5"/>
  <c r="AH4719" i="5"/>
  <c r="AG4719" i="5"/>
  <c r="AM4718" i="5"/>
  <c r="AK4718" i="5"/>
  <c r="AL4718" i="5" s="1"/>
  <c r="AJ4718" i="5"/>
  <c r="AI4718" i="5"/>
  <c r="AH4718" i="5"/>
  <c r="AG4718" i="5"/>
  <c r="AM4717" i="5"/>
  <c r="AK4717" i="5"/>
  <c r="AL4717" i="5" s="1"/>
  <c r="AI4717" i="5"/>
  <c r="AJ4717" i="5" s="1"/>
  <c r="AH4717" i="5"/>
  <c r="AG4717" i="5"/>
  <c r="AM4716" i="5"/>
  <c r="AK4716" i="5"/>
  <c r="AL4716" i="5" s="1"/>
  <c r="AI4716" i="5"/>
  <c r="AJ4716" i="5" s="1"/>
  <c r="AH4716" i="5"/>
  <c r="AG4716" i="5"/>
  <c r="AM4715" i="5"/>
  <c r="AK4715" i="5"/>
  <c r="AL4715" i="5" s="1"/>
  <c r="AI4715" i="5"/>
  <c r="AJ4715" i="5" s="1"/>
  <c r="AH4715" i="5"/>
  <c r="AG4715" i="5"/>
  <c r="AM4714" i="5"/>
  <c r="AK4714" i="5"/>
  <c r="AL4714" i="5" s="1"/>
  <c r="AI4714" i="5"/>
  <c r="AJ4714" i="5" s="1"/>
  <c r="AH4714" i="5"/>
  <c r="AG4714" i="5"/>
  <c r="AQ4714" i="5" s="1"/>
  <c r="AR4714" i="5" s="1"/>
  <c r="AM4713" i="5"/>
  <c r="AK4713" i="5"/>
  <c r="AL4713" i="5" s="1"/>
  <c r="AI4713" i="5"/>
  <c r="AJ4713" i="5" s="1"/>
  <c r="AH4713" i="5"/>
  <c r="AG4713" i="5"/>
  <c r="AM4712" i="5"/>
  <c r="AK4712" i="5"/>
  <c r="AL4712" i="5" s="1"/>
  <c r="AI4712" i="5"/>
  <c r="AJ4712" i="5" s="1"/>
  <c r="AH4712" i="5"/>
  <c r="AG4712" i="5"/>
  <c r="AM4711" i="5"/>
  <c r="AK4711" i="5"/>
  <c r="AL4711" i="5" s="1"/>
  <c r="AI4711" i="5"/>
  <c r="AJ4711" i="5" s="1"/>
  <c r="AH4711" i="5"/>
  <c r="AG4711" i="5"/>
  <c r="AM4710" i="5"/>
  <c r="AK4710" i="5"/>
  <c r="AL4710" i="5" s="1"/>
  <c r="AI4710" i="5"/>
  <c r="AJ4710" i="5" s="1"/>
  <c r="AH4710" i="5"/>
  <c r="AG4710" i="5"/>
  <c r="AM4709" i="5"/>
  <c r="AK4709" i="5"/>
  <c r="AL4709" i="5" s="1"/>
  <c r="AI4709" i="5"/>
  <c r="AJ4709" i="5" s="1"/>
  <c r="AH4709" i="5"/>
  <c r="AG4709" i="5"/>
  <c r="AM4708" i="5"/>
  <c r="AK4708" i="5"/>
  <c r="AL4708" i="5" s="1"/>
  <c r="AI4708" i="5"/>
  <c r="AJ4708" i="5" s="1"/>
  <c r="AH4708" i="5"/>
  <c r="AG4708" i="5"/>
  <c r="AM4707" i="5"/>
  <c r="AK4707" i="5"/>
  <c r="AL4707" i="5" s="1"/>
  <c r="AI4707" i="5"/>
  <c r="AJ4707" i="5" s="1"/>
  <c r="AH4707" i="5"/>
  <c r="AG4707" i="5"/>
  <c r="AM4706" i="5"/>
  <c r="AK4706" i="5"/>
  <c r="AL4706" i="5" s="1"/>
  <c r="AI4706" i="5"/>
  <c r="AJ4706" i="5" s="1"/>
  <c r="AH4706" i="5"/>
  <c r="AG4706" i="5"/>
  <c r="AQ4706" i="5" s="1"/>
  <c r="AR4706" i="5" s="1"/>
  <c r="AM4705" i="5"/>
  <c r="AK4705" i="5"/>
  <c r="AL4705" i="5" s="1"/>
  <c r="AI4705" i="5"/>
  <c r="AJ4705" i="5" s="1"/>
  <c r="AH4705" i="5"/>
  <c r="AG4705" i="5"/>
  <c r="AM4704" i="5"/>
  <c r="AK4704" i="5"/>
  <c r="AL4704" i="5" s="1"/>
  <c r="AI4704" i="5"/>
  <c r="AJ4704" i="5" s="1"/>
  <c r="AH4704" i="5"/>
  <c r="AG4704" i="5"/>
  <c r="AM4703" i="5"/>
  <c r="AK4703" i="5"/>
  <c r="AL4703" i="5" s="1"/>
  <c r="AI4703" i="5"/>
  <c r="AJ4703" i="5" s="1"/>
  <c r="AH4703" i="5"/>
  <c r="AG4703" i="5"/>
  <c r="AM4702" i="5"/>
  <c r="AK4702" i="5"/>
  <c r="AL4702" i="5" s="1"/>
  <c r="AI4702" i="5"/>
  <c r="AJ4702" i="5" s="1"/>
  <c r="AH4702" i="5"/>
  <c r="AG4702" i="5"/>
  <c r="AM4701" i="5"/>
  <c r="AK4701" i="5"/>
  <c r="AL4701" i="5" s="1"/>
  <c r="AI4701" i="5"/>
  <c r="AJ4701" i="5" s="1"/>
  <c r="AH4701" i="5"/>
  <c r="AG4701" i="5"/>
  <c r="AM4700" i="5"/>
  <c r="AK4700" i="5"/>
  <c r="AL4700" i="5" s="1"/>
  <c r="AI4700" i="5"/>
  <c r="AJ4700" i="5" s="1"/>
  <c r="AH4700" i="5"/>
  <c r="AG4700" i="5"/>
  <c r="AM4699" i="5"/>
  <c r="AK4699" i="5"/>
  <c r="AL4699" i="5" s="1"/>
  <c r="AI4699" i="5"/>
  <c r="AJ4699" i="5" s="1"/>
  <c r="AH4699" i="5"/>
  <c r="AG4699" i="5"/>
  <c r="AM4698" i="5"/>
  <c r="AK4698" i="5"/>
  <c r="AL4698" i="5" s="1"/>
  <c r="AI4698" i="5"/>
  <c r="AJ4698" i="5" s="1"/>
  <c r="AH4698" i="5"/>
  <c r="AG4698" i="5"/>
  <c r="AQ4698" i="5" s="1"/>
  <c r="AR4698" i="5" s="1"/>
  <c r="AM4697" i="5"/>
  <c r="AK4697" i="5"/>
  <c r="AL4697" i="5" s="1"/>
  <c r="AI4697" i="5"/>
  <c r="AJ4697" i="5" s="1"/>
  <c r="AH4697" i="5"/>
  <c r="AG4697" i="5"/>
  <c r="AM4696" i="5"/>
  <c r="AK4696" i="5"/>
  <c r="AL4696" i="5" s="1"/>
  <c r="AJ4696" i="5"/>
  <c r="AI4696" i="5"/>
  <c r="AH4696" i="5"/>
  <c r="AG4696" i="5"/>
  <c r="AM4695" i="5"/>
  <c r="AK4695" i="5"/>
  <c r="AL4695" i="5" s="1"/>
  <c r="AI4695" i="5"/>
  <c r="AJ4695" i="5" s="1"/>
  <c r="AH4695" i="5"/>
  <c r="AG4695" i="5"/>
  <c r="AQ4695" i="5" s="1"/>
  <c r="AR4695" i="5" s="1"/>
  <c r="AM4694" i="5"/>
  <c r="AK4694" i="5"/>
  <c r="AL4694" i="5" s="1"/>
  <c r="AJ4694" i="5"/>
  <c r="AI4694" i="5"/>
  <c r="AH4694" i="5"/>
  <c r="AG4694" i="5"/>
  <c r="AM4693" i="5"/>
  <c r="AK4693" i="5"/>
  <c r="AL4693" i="5" s="1"/>
  <c r="AI4693" i="5"/>
  <c r="AJ4693" i="5" s="1"/>
  <c r="AH4693" i="5"/>
  <c r="AG4693" i="5"/>
  <c r="AM4692" i="5"/>
  <c r="AK4692" i="5"/>
  <c r="AL4692" i="5" s="1"/>
  <c r="AJ4692" i="5"/>
  <c r="AI4692" i="5"/>
  <c r="AH4692" i="5"/>
  <c r="AG4692" i="5"/>
  <c r="AM4691" i="5"/>
  <c r="AK4691" i="5"/>
  <c r="AL4691" i="5" s="1"/>
  <c r="AI4691" i="5"/>
  <c r="AJ4691" i="5" s="1"/>
  <c r="AH4691" i="5"/>
  <c r="AG4691" i="5"/>
  <c r="AM4690" i="5"/>
  <c r="AK4690" i="5"/>
  <c r="AL4690" i="5" s="1"/>
  <c r="AJ4690" i="5"/>
  <c r="AI4690" i="5"/>
  <c r="AH4690" i="5"/>
  <c r="AG4690" i="5"/>
  <c r="AM4689" i="5"/>
  <c r="AK4689" i="5"/>
  <c r="AL4689" i="5" s="1"/>
  <c r="AI4689" i="5"/>
  <c r="AJ4689" i="5" s="1"/>
  <c r="AH4689" i="5"/>
  <c r="AG4689" i="5"/>
  <c r="AM4688" i="5"/>
  <c r="AK4688" i="5"/>
  <c r="AL4688" i="5" s="1"/>
  <c r="AJ4688" i="5"/>
  <c r="AI4688" i="5"/>
  <c r="AH4688" i="5"/>
  <c r="AG4688" i="5"/>
  <c r="AM4687" i="5"/>
  <c r="AK4687" i="5"/>
  <c r="AL4687" i="5" s="1"/>
  <c r="AI4687" i="5"/>
  <c r="AJ4687" i="5" s="1"/>
  <c r="AH4687" i="5"/>
  <c r="AG4687" i="5"/>
  <c r="AM4686" i="5"/>
  <c r="AK4686" i="5"/>
  <c r="AL4686" i="5" s="1"/>
  <c r="AJ4686" i="5"/>
  <c r="AI4686" i="5"/>
  <c r="AH4686" i="5"/>
  <c r="AG4686" i="5"/>
  <c r="AM4685" i="5"/>
  <c r="AK4685" i="5"/>
  <c r="AL4685" i="5" s="1"/>
  <c r="AI4685" i="5"/>
  <c r="AJ4685" i="5" s="1"/>
  <c r="AH4685" i="5"/>
  <c r="AG4685" i="5"/>
  <c r="AM4684" i="5"/>
  <c r="AK4684" i="5"/>
  <c r="AL4684" i="5" s="1"/>
  <c r="AJ4684" i="5"/>
  <c r="AI4684" i="5"/>
  <c r="AH4684" i="5"/>
  <c r="AG4684" i="5"/>
  <c r="AM4683" i="5"/>
  <c r="AK4683" i="5"/>
  <c r="AL4683" i="5" s="1"/>
  <c r="AI4683" i="5"/>
  <c r="AJ4683" i="5" s="1"/>
  <c r="AH4683" i="5"/>
  <c r="AG4683" i="5"/>
  <c r="AM4682" i="5"/>
  <c r="AK4682" i="5"/>
  <c r="AL4682" i="5" s="1"/>
  <c r="AJ4682" i="5"/>
  <c r="AI4682" i="5"/>
  <c r="AH4682" i="5"/>
  <c r="AG4682" i="5"/>
  <c r="AQ4682" i="5" s="1"/>
  <c r="AR4682" i="5" s="1"/>
  <c r="AM4681" i="5"/>
  <c r="AK4681" i="5"/>
  <c r="AL4681" i="5" s="1"/>
  <c r="AI4681" i="5"/>
  <c r="AJ4681" i="5" s="1"/>
  <c r="AH4681" i="5"/>
  <c r="AG4681" i="5"/>
  <c r="AM4680" i="5"/>
  <c r="AK4680" i="5"/>
  <c r="AL4680" i="5" s="1"/>
  <c r="AJ4680" i="5"/>
  <c r="AI4680" i="5"/>
  <c r="AH4680" i="5"/>
  <c r="AG4680" i="5"/>
  <c r="AM4679" i="5"/>
  <c r="AK4679" i="5"/>
  <c r="AL4679" i="5" s="1"/>
  <c r="AI4679" i="5"/>
  <c r="AJ4679" i="5" s="1"/>
  <c r="AH4679" i="5"/>
  <c r="AG4679" i="5"/>
  <c r="AQ4679" i="5" s="1"/>
  <c r="AR4679" i="5" s="1"/>
  <c r="AM4678" i="5"/>
  <c r="AK4678" i="5"/>
  <c r="AL4678" i="5" s="1"/>
  <c r="AJ4678" i="5"/>
  <c r="AI4678" i="5"/>
  <c r="AH4678" i="5"/>
  <c r="AG4678" i="5"/>
  <c r="AM4677" i="5"/>
  <c r="AK4677" i="5"/>
  <c r="AL4677" i="5" s="1"/>
  <c r="AI4677" i="5"/>
  <c r="AJ4677" i="5" s="1"/>
  <c r="AH4677" i="5"/>
  <c r="AG4677" i="5"/>
  <c r="AM4676" i="5"/>
  <c r="AK4676" i="5"/>
  <c r="AL4676" i="5" s="1"/>
  <c r="AJ4676" i="5"/>
  <c r="AI4676" i="5"/>
  <c r="AH4676" i="5"/>
  <c r="AG4676" i="5"/>
  <c r="AM4675" i="5"/>
  <c r="AK4675" i="5"/>
  <c r="AL4675" i="5" s="1"/>
  <c r="AI4675" i="5"/>
  <c r="AJ4675" i="5" s="1"/>
  <c r="AH4675" i="5"/>
  <c r="AG4675" i="5"/>
  <c r="AM4674" i="5"/>
  <c r="AK4674" i="5"/>
  <c r="AL4674" i="5" s="1"/>
  <c r="AJ4674" i="5"/>
  <c r="AI4674" i="5"/>
  <c r="AH4674" i="5"/>
  <c r="AG4674" i="5"/>
  <c r="AM4673" i="5"/>
  <c r="AK4673" i="5"/>
  <c r="AL4673" i="5" s="1"/>
  <c r="AI4673" i="5"/>
  <c r="AJ4673" i="5" s="1"/>
  <c r="AH4673" i="5"/>
  <c r="AG4673" i="5"/>
  <c r="AM4672" i="5"/>
  <c r="AK4672" i="5"/>
  <c r="AL4672" i="5" s="1"/>
  <c r="AJ4672" i="5"/>
  <c r="AI4672" i="5"/>
  <c r="AH4672" i="5"/>
  <c r="AG4672" i="5"/>
  <c r="AM4671" i="5"/>
  <c r="AK4671" i="5"/>
  <c r="AL4671" i="5" s="1"/>
  <c r="AJ4671" i="5"/>
  <c r="AI4671" i="5"/>
  <c r="AH4671" i="5"/>
  <c r="AG4671" i="5"/>
  <c r="AM4670" i="5"/>
  <c r="AK4670" i="5"/>
  <c r="AL4670" i="5" s="1"/>
  <c r="AJ4670" i="5"/>
  <c r="AI4670" i="5"/>
  <c r="AH4670" i="5"/>
  <c r="AG4670" i="5"/>
  <c r="AM4669" i="5"/>
  <c r="AK4669" i="5"/>
  <c r="AL4669" i="5" s="1"/>
  <c r="AI4669" i="5"/>
  <c r="AJ4669" i="5" s="1"/>
  <c r="AH4669" i="5"/>
  <c r="AG4669" i="5"/>
  <c r="AQ4669" i="5" s="1"/>
  <c r="AR4669" i="5" s="1"/>
  <c r="AM4668" i="5"/>
  <c r="AK4668" i="5"/>
  <c r="AL4668" i="5" s="1"/>
  <c r="AJ4668" i="5"/>
  <c r="AI4668" i="5"/>
  <c r="AH4668" i="5"/>
  <c r="AG4668" i="5"/>
  <c r="AM4667" i="5"/>
  <c r="AK4667" i="5"/>
  <c r="AL4667" i="5" s="1"/>
  <c r="AI4667" i="5"/>
  <c r="AJ4667" i="5" s="1"/>
  <c r="AH4667" i="5"/>
  <c r="AG4667" i="5"/>
  <c r="AM4666" i="5"/>
  <c r="AK4666" i="5"/>
  <c r="AL4666" i="5" s="1"/>
  <c r="AJ4666" i="5"/>
  <c r="AI4666" i="5"/>
  <c r="AH4666" i="5"/>
  <c r="AG4666" i="5"/>
  <c r="AM4665" i="5"/>
  <c r="AK4665" i="5"/>
  <c r="AL4665" i="5" s="1"/>
  <c r="AI4665" i="5"/>
  <c r="AJ4665" i="5" s="1"/>
  <c r="AH4665" i="5"/>
  <c r="AG4665" i="5"/>
  <c r="AM4664" i="5"/>
  <c r="AK4664" i="5"/>
  <c r="AL4664" i="5" s="1"/>
  <c r="AI4664" i="5"/>
  <c r="AJ4664" i="5" s="1"/>
  <c r="AH4664" i="5"/>
  <c r="AG4664" i="5"/>
  <c r="AM4663" i="5"/>
  <c r="AK4663" i="5"/>
  <c r="AL4663" i="5" s="1"/>
  <c r="AJ4663" i="5"/>
  <c r="AI4663" i="5"/>
  <c r="AH4663" i="5"/>
  <c r="AG4663" i="5"/>
  <c r="AM4662" i="5"/>
  <c r="AK4662" i="5"/>
  <c r="AL4662" i="5" s="1"/>
  <c r="AJ4662" i="5"/>
  <c r="AI4662" i="5"/>
  <c r="AH4662" i="5"/>
  <c r="AG4662" i="5"/>
  <c r="AM4661" i="5"/>
  <c r="AK4661" i="5"/>
  <c r="AL4661" i="5" s="1"/>
  <c r="AI4661" i="5"/>
  <c r="AJ4661" i="5" s="1"/>
  <c r="AH4661" i="5"/>
  <c r="AG4661" i="5"/>
  <c r="AM4660" i="5"/>
  <c r="AK4660" i="5"/>
  <c r="AL4660" i="5" s="1"/>
  <c r="AJ4660" i="5"/>
  <c r="AI4660" i="5"/>
  <c r="AH4660" i="5"/>
  <c r="AG4660" i="5"/>
  <c r="AM4659" i="5"/>
  <c r="AK4659" i="5"/>
  <c r="AL4659" i="5" s="1"/>
  <c r="AI4659" i="5"/>
  <c r="AJ4659" i="5" s="1"/>
  <c r="AH4659" i="5"/>
  <c r="AG4659" i="5"/>
  <c r="AM4658" i="5"/>
  <c r="AK4658" i="5"/>
  <c r="AL4658" i="5" s="1"/>
  <c r="AJ4658" i="5"/>
  <c r="AI4658" i="5"/>
  <c r="AH4658" i="5"/>
  <c r="AG4658" i="5"/>
  <c r="AM4657" i="5"/>
  <c r="AK4657" i="5"/>
  <c r="AL4657" i="5" s="1"/>
  <c r="AI4657" i="5"/>
  <c r="AJ4657" i="5" s="1"/>
  <c r="AH4657" i="5"/>
  <c r="AG4657" i="5"/>
  <c r="AM4656" i="5"/>
  <c r="AK4656" i="5"/>
  <c r="AL4656" i="5" s="1"/>
  <c r="AI4656" i="5"/>
  <c r="AJ4656" i="5" s="1"/>
  <c r="AH4656" i="5"/>
  <c r="AG4656" i="5"/>
  <c r="AM4655" i="5"/>
  <c r="AK4655" i="5"/>
  <c r="AL4655" i="5" s="1"/>
  <c r="AJ4655" i="5"/>
  <c r="AI4655" i="5"/>
  <c r="AH4655" i="5"/>
  <c r="AG4655" i="5"/>
  <c r="AM4654" i="5"/>
  <c r="AK4654" i="5"/>
  <c r="AL4654" i="5" s="1"/>
  <c r="AJ4654" i="5"/>
  <c r="AI4654" i="5"/>
  <c r="AH4654" i="5"/>
  <c r="AG4654" i="5"/>
  <c r="AM4653" i="5"/>
  <c r="AK4653" i="5"/>
  <c r="AL4653" i="5" s="1"/>
  <c r="AI4653" i="5"/>
  <c r="AJ4653" i="5" s="1"/>
  <c r="AH4653" i="5"/>
  <c r="AG4653" i="5"/>
  <c r="AQ4653" i="5" s="1"/>
  <c r="AR4653" i="5" s="1"/>
  <c r="AM4652" i="5"/>
  <c r="AK4652" i="5"/>
  <c r="AL4652" i="5" s="1"/>
  <c r="AJ4652" i="5"/>
  <c r="AI4652" i="5"/>
  <c r="AH4652" i="5"/>
  <c r="AG4652" i="5"/>
  <c r="AM4651" i="5"/>
  <c r="AK4651" i="5"/>
  <c r="AL4651" i="5" s="1"/>
  <c r="AJ4651" i="5"/>
  <c r="AI4651" i="5"/>
  <c r="AH4651" i="5"/>
  <c r="AG4651" i="5"/>
  <c r="AM4650" i="5"/>
  <c r="AK4650" i="5"/>
  <c r="AL4650" i="5" s="1"/>
  <c r="AJ4650" i="5"/>
  <c r="AI4650" i="5"/>
  <c r="AH4650" i="5"/>
  <c r="AG4650" i="5"/>
  <c r="AM4649" i="5"/>
  <c r="AK4649" i="5"/>
  <c r="AL4649" i="5" s="1"/>
  <c r="AI4649" i="5"/>
  <c r="AJ4649" i="5" s="1"/>
  <c r="AH4649" i="5"/>
  <c r="AG4649" i="5"/>
  <c r="AM4648" i="5"/>
  <c r="AK4648" i="5"/>
  <c r="AL4648" i="5" s="1"/>
  <c r="AI4648" i="5"/>
  <c r="AJ4648" i="5" s="1"/>
  <c r="AH4648" i="5"/>
  <c r="AG4648" i="5"/>
  <c r="AM4647" i="5"/>
  <c r="AK4647" i="5"/>
  <c r="AL4647" i="5" s="1"/>
  <c r="AJ4647" i="5"/>
  <c r="AI4647" i="5"/>
  <c r="AH4647" i="5"/>
  <c r="AG4647" i="5"/>
  <c r="AM4646" i="5"/>
  <c r="AK4646" i="5"/>
  <c r="AL4646" i="5" s="1"/>
  <c r="AJ4646" i="5"/>
  <c r="AI4646" i="5"/>
  <c r="AH4646" i="5"/>
  <c r="AG4646" i="5"/>
  <c r="AQ4646" i="5" s="1"/>
  <c r="AR4646" i="5" s="1"/>
  <c r="AM4645" i="5"/>
  <c r="AK4645" i="5"/>
  <c r="AL4645" i="5" s="1"/>
  <c r="AI4645" i="5"/>
  <c r="AJ4645" i="5" s="1"/>
  <c r="AH4645" i="5"/>
  <c r="AG4645" i="5"/>
  <c r="AM4644" i="5"/>
  <c r="AK4644" i="5"/>
  <c r="AL4644" i="5" s="1"/>
  <c r="AJ4644" i="5"/>
  <c r="AI4644" i="5"/>
  <c r="AH4644" i="5"/>
  <c r="AG4644" i="5"/>
  <c r="AM4643" i="5"/>
  <c r="AK4643" i="5"/>
  <c r="AL4643" i="5" s="1"/>
  <c r="AJ4643" i="5"/>
  <c r="AI4643" i="5"/>
  <c r="AH4643" i="5"/>
  <c r="AG4643" i="5"/>
  <c r="AM4642" i="5"/>
  <c r="AK4642" i="5"/>
  <c r="AL4642" i="5" s="1"/>
  <c r="AJ4642" i="5"/>
  <c r="AI4642" i="5"/>
  <c r="AH4642" i="5"/>
  <c r="AG4642" i="5"/>
  <c r="AM4641" i="5"/>
  <c r="AK4641" i="5"/>
  <c r="AL4641" i="5" s="1"/>
  <c r="AI4641" i="5"/>
  <c r="AJ4641" i="5" s="1"/>
  <c r="AH4641" i="5"/>
  <c r="AG4641" i="5"/>
  <c r="AM4640" i="5"/>
  <c r="AK4640" i="5"/>
  <c r="AL4640" i="5" s="1"/>
  <c r="AI4640" i="5"/>
  <c r="AJ4640" i="5" s="1"/>
  <c r="AH4640" i="5"/>
  <c r="AG4640" i="5"/>
  <c r="AM4639" i="5"/>
  <c r="AK4639" i="5"/>
  <c r="AL4639" i="5" s="1"/>
  <c r="AJ4639" i="5"/>
  <c r="AI4639" i="5"/>
  <c r="AH4639" i="5"/>
  <c r="AG4639" i="5"/>
  <c r="AM4638" i="5"/>
  <c r="AK4638" i="5"/>
  <c r="AL4638" i="5" s="1"/>
  <c r="AJ4638" i="5"/>
  <c r="AI4638" i="5"/>
  <c r="AH4638" i="5"/>
  <c r="AG4638" i="5"/>
  <c r="AM4637" i="5"/>
  <c r="AK4637" i="5"/>
  <c r="AL4637" i="5" s="1"/>
  <c r="AI4637" i="5"/>
  <c r="AJ4637" i="5" s="1"/>
  <c r="AH4637" i="5"/>
  <c r="AG4637" i="5"/>
  <c r="AM4636" i="5"/>
  <c r="AK4636" i="5"/>
  <c r="AL4636" i="5" s="1"/>
  <c r="AJ4636" i="5"/>
  <c r="AI4636" i="5"/>
  <c r="AH4636" i="5"/>
  <c r="AG4636" i="5"/>
  <c r="AQ4636" i="5" s="1"/>
  <c r="AR4636" i="5" s="1"/>
  <c r="AM4635" i="5"/>
  <c r="AK4635" i="5"/>
  <c r="AL4635" i="5" s="1"/>
  <c r="AJ4635" i="5"/>
  <c r="AI4635" i="5"/>
  <c r="AH4635" i="5"/>
  <c r="AG4635" i="5"/>
  <c r="AM4634" i="5"/>
  <c r="AK4634" i="5"/>
  <c r="AL4634" i="5" s="1"/>
  <c r="AJ4634" i="5"/>
  <c r="AI4634" i="5"/>
  <c r="AH4634" i="5"/>
  <c r="AG4634" i="5"/>
  <c r="AM4633" i="5"/>
  <c r="AK4633" i="5"/>
  <c r="AL4633" i="5" s="1"/>
  <c r="AI4633" i="5"/>
  <c r="AJ4633" i="5" s="1"/>
  <c r="AH4633" i="5"/>
  <c r="AG4633" i="5"/>
  <c r="AM4632" i="5"/>
  <c r="AK4632" i="5"/>
  <c r="AL4632" i="5" s="1"/>
  <c r="AI4632" i="5"/>
  <c r="AJ4632" i="5" s="1"/>
  <c r="AH4632" i="5"/>
  <c r="AG4632" i="5"/>
  <c r="AM4631" i="5"/>
  <c r="AK4631" i="5"/>
  <c r="AL4631" i="5" s="1"/>
  <c r="AJ4631" i="5"/>
  <c r="AI4631" i="5"/>
  <c r="AH4631" i="5"/>
  <c r="AG4631" i="5"/>
  <c r="AM4630" i="5"/>
  <c r="AK4630" i="5"/>
  <c r="AL4630" i="5" s="1"/>
  <c r="AJ4630" i="5"/>
  <c r="AI4630" i="5"/>
  <c r="AH4630" i="5"/>
  <c r="AG4630" i="5"/>
  <c r="AM4629" i="5"/>
  <c r="AK4629" i="5"/>
  <c r="AL4629" i="5" s="1"/>
  <c r="AI4629" i="5"/>
  <c r="AJ4629" i="5" s="1"/>
  <c r="AH4629" i="5"/>
  <c r="AG4629" i="5"/>
  <c r="AM4628" i="5"/>
  <c r="AK4628" i="5"/>
  <c r="AL4628" i="5" s="1"/>
  <c r="AI4628" i="5"/>
  <c r="AJ4628" i="5" s="1"/>
  <c r="AH4628" i="5"/>
  <c r="AG4628" i="5"/>
  <c r="AM4627" i="5"/>
  <c r="AK4627" i="5"/>
  <c r="AL4627" i="5" s="1"/>
  <c r="AJ4627" i="5"/>
  <c r="AI4627" i="5"/>
  <c r="AH4627" i="5"/>
  <c r="AG4627" i="5"/>
  <c r="AM4626" i="5"/>
  <c r="AK4626" i="5"/>
  <c r="AL4626" i="5" s="1"/>
  <c r="AJ4626" i="5"/>
  <c r="AI4626" i="5"/>
  <c r="AH4626" i="5"/>
  <c r="AG4626" i="5"/>
  <c r="AQ4626" i="5" s="1"/>
  <c r="AR4626" i="5" s="1"/>
  <c r="AM4625" i="5"/>
  <c r="AK4625" i="5"/>
  <c r="AL4625" i="5" s="1"/>
  <c r="AI4625" i="5"/>
  <c r="AJ4625" i="5" s="1"/>
  <c r="AH4625" i="5"/>
  <c r="AG4625" i="5"/>
  <c r="AM4624" i="5"/>
  <c r="AK4624" i="5"/>
  <c r="AL4624" i="5" s="1"/>
  <c r="AI4624" i="5"/>
  <c r="AJ4624" i="5" s="1"/>
  <c r="AH4624" i="5"/>
  <c r="AG4624" i="5"/>
  <c r="AM4623" i="5"/>
  <c r="AK4623" i="5"/>
  <c r="AL4623" i="5" s="1"/>
  <c r="AJ4623" i="5"/>
  <c r="AI4623" i="5"/>
  <c r="AH4623" i="5"/>
  <c r="AG4623" i="5"/>
  <c r="AQ4623" i="5" s="1"/>
  <c r="AR4623" i="5" s="1"/>
  <c r="AM4622" i="5"/>
  <c r="AK4622" i="5"/>
  <c r="AL4622" i="5" s="1"/>
  <c r="AJ4622" i="5"/>
  <c r="AI4622" i="5"/>
  <c r="AH4622" i="5"/>
  <c r="AG4622" i="5"/>
  <c r="AM4621" i="5"/>
  <c r="AK4621" i="5"/>
  <c r="AL4621" i="5" s="1"/>
  <c r="AI4621" i="5"/>
  <c r="AJ4621" i="5" s="1"/>
  <c r="AH4621" i="5"/>
  <c r="AG4621" i="5"/>
  <c r="AM4620" i="5"/>
  <c r="AK4620" i="5"/>
  <c r="AL4620" i="5" s="1"/>
  <c r="AI4620" i="5"/>
  <c r="AJ4620" i="5" s="1"/>
  <c r="AH4620" i="5"/>
  <c r="AG4620" i="5"/>
  <c r="AQ4620" i="5" s="1"/>
  <c r="AR4620" i="5" s="1"/>
  <c r="AM4619" i="5"/>
  <c r="AK4619" i="5"/>
  <c r="AL4619" i="5" s="1"/>
  <c r="AJ4619" i="5"/>
  <c r="AI4619" i="5"/>
  <c r="AH4619" i="5"/>
  <c r="AG4619" i="5"/>
  <c r="AM4618" i="5"/>
  <c r="AK4618" i="5"/>
  <c r="AL4618" i="5" s="1"/>
  <c r="AJ4618" i="5"/>
  <c r="AI4618" i="5"/>
  <c r="AH4618" i="5"/>
  <c r="AG4618" i="5"/>
  <c r="AM4617" i="5"/>
  <c r="AK4617" i="5"/>
  <c r="AL4617" i="5" s="1"/>
  <c r="AI4617" i="5"/>
  <c r="AJ4617" i="5" s="1"/>
  <c r="AH4617" i="5"/>
  <c r="AG4617" i="5"/>
  <c r="AM4616" i="5"/>
  <c r="AK4616" i="5"/>
  <c r="AL4616" i="5" s="1"/>
  <c r="AI4616" i="5"/>
  <c r="AJ4616" i="5" s="1"/>
  <c r="AH4616" i="5"/>
  <c r="AG4616" i="5"/>
  <c r="AM4615" i="5"/>
  <c r="AK4615" i="5"/>
  <c r="AL4615" i="5" s="1"/>
  <c r="AJ4615" i="5"/>
  <c r="AI4615" i="5"/>
  <c r="AH4615" i="5"/>
  <c r="AG4615" i="5"/>
  <c r="AM4614" i="5"/>
  <c r="AK4614" i="5"/>
  <c r="AL4614" i="5" s="1"/>
  <c r="AJ4614" i="5"/>
  <c r="AI4614" i="5"/>
  <c r="AH4614" i="5"/>
  <c r="AG4614" i="5"/>
  <c r="AM4613" i="5"/>
  <c r="AK4613" i="5"/>
  <c r="AL4613" i="5" s="1"/>
  <c r="AJ4613" i="5"/>
  <c r="AI4613" i="5"/>
  <c r="AH4613" i="5"/>
  <c r="AG4613" i="5"/>
  <c r="AQ4613" i="5" s="1"/>
  <c r="AR4613" i="5" s="1"/>
  <c r="AM4612" i="5"/>
  <c r="AK4612" i="5"/>
  <c r="AL4612" i="5" s="1"/>
  <c r="AJ4612" i="5"/>
  <c r="AI4612" i="5"/>
  <c r="AH4612" i="5"/>
  <c r="AG4612" i="5"/>
  <c r="AM4611" i="5"/>
  <c r="AK4611" i="5"/>
  <c r="AL4611" i="5" s="1"/>
  <c r="AJ4611" i="5"/>
  <c r="AI4611" i="5"/>
  <c r="AH4611" i="5"/>
  <c r="AG4611" i="5"/>
  <c r="AM4610" i="5"/>
  <c r="AK4610" i="5"/>
  <c r="AL4610" i="5" s="1"/>
  <c r="AJ4610" i="5"/>
  <c r="AI4610" i="5"/>
  <c r="AH4610" i="5"/>
  <c r="AG4610" i="5"/>
  <c r="AM4609" i="5"/>
  <c r="AK4609" i="5"/>
  <c r="AL4609" i="5" s="1"/>
  <c r="AJ4609" i="5"/>
  <c r="AI4609" i="5"/>
  <c r="AH4609" i="5"/>
  <c r="AG4609" i="5"/>
  <c r="AQ4609" i="5" s="1"/>
  <c r="AR4609" i="5" s="1"/>
  <c r="AM4608" i="5"/>
  <c r="AK4608" i="5"/>
  <c r="AL4608" i="5" s="1"/>
  <c r="AJ4608" i="5"/>
  <c r="AI4608" i="5"/>
  <c r="AH4608" i="5"/>
  <c r="AG4608" i="5"/>
  <c r="AM4607" i="5"/>
  <c r="AK4607" i="5"/>
  <c r="AL4607" i="5" s="1"/>
  <c r="AJ4607" i="5"/>
  <c r="AI4607" i="5"/>
  <c r="AH4607" i="5"/>
  <c r="AG4607" i="5"/>
  <c r="AM4606" i="5"/>
  <c r="AK4606" i="5"/>
  <c r="AL4606" i="5" s="1"/>
  <c r="AJ4606" i="5"/>
  <c r="AI4606" i="5"/>
  <c r="AH4606" i="5"/>
  <c r="AG4606" i="5"/>
  <c r="AM4605" i="5"/>
  <c r="AK4605" i="5"/>
  <c r="AL4605" i="5" s="1"/>
  <c r="AJ4605" i="5"/>
  <c r="AI4605" i="5"/>
  <c r="AH4605" i="5"/>
  <c r="AG4605" i="5"/>
  <c r="AQ4605" i="5" s="1"/>
  <c r="AR4605" i="5" s="1"/>
  <c r="AM4604" i="5"/>
  <c r="AK4604" i="5"/>
  <c r="AL4604" i="5" s="1"/>
  <c r="AJ4604" i="5"/>
  <c r="AI4604" i="5"/>
  <c r="AH4604" i="5"/>
  <c r="AG4604" i="5"/>
  <c r="AM4603" i="5"/>
  <c r="AK4603" i="5"/>
  <c r="AL4603" i="5" s="1"/>
  <c r="AJ4603" i="5"/>
  <c r="AI4603" i="5"/>
  <c r="AH4603" i="5"/>
  <c r="AG4603" i="5"/>
  <c r="AM4602" i="5"/>
  <c r="AK4602" i="5"/>
  <c r="AL4602" i="5" s="1"/>
  <c r="AJ4602" i="5"/>
  <c r="AI4602" i="5"/>
  <c r="AH4602" i="5"/>
  <c r="AG4602" i="5"/>
  <c r="AM4601" i="5"/>
  <c r="AK4601" i="5"/>
  <c r="AL4601" i="5" s="1"/>
  <c r="AJ4601" i="5"/>
  <c r="AI4601" i="5"/>
  <c r="AH4601" i="5"/>
  <c r="AG4601" i="5"/>
  <c r="AQ4601" i="5" s="1"/>
  <c r="AR4601" i="5" s="1"/>
  <c r="AM4600" i="5"/>
  <c r="AK4600" i="5"/>
  <c r="AL4600" i="5" s="1"/>
  <c r="AJ4600" i="5"/>
  <c r="AI4600" i="5"/>
  <c r="AH4600" i="5"/>
  <c r="AG4600" i="5"/>
  <c r="AM4599" i="5"/>
  <c r="AK4599" i="5"/>
  <c r="AL4599" i="5" s="1"/>
  <c r="AJ4599" i="5"/>
  <c r="AI4599" i="5"/>
  <c r="AH4599" i="5"/>
  <c r="AG4599" i="5"/>
  <c r="AM4598" i="5"/>
  <c r="AK4598" i="5"/>
  <c r="AL4598" i="5" s="1"/>
  <c r="AJ4598" i="5"/>
  <c r="AI4598" i="5"/>
  <c r="AH4598" i="5"/>
  <c r="AG4598" i="5"/>
  <c r="AM4597" i="5"/>
  <c r="AK4597" i="5"/>
  <c r="AL4597" i="5" s="1"/>
  <c r="AI4597" i="5"/>
  <c r="AJ4597" i="5" s="1"/>
  <c r="AH4597" i="5"/>
  <c r="AG4597" i="5"/>
  <c r="AM4596" i="5"/>
  <c r="AK4596" i="5"/>
  <c r="AL4596" i="5" s="1"/>
  <c r="AI4596" i="5"/>
  <c r="AJ4596" i="5" s="1"/>
  <c r="AH4596" i="5"/>
  <c r="AG4596" i="5"/>
  <c r="AM4595" i="5"/>
  <c r="AK4595" i="5"/>
  <c r="AL4595" i="5" s="1"/>
  <c r="AI4595" i="5"/>
  <c r="AJ4595" i="5" s="1"/>
  <c r="AH4595" i="5"/>
  <c r="AG4595" i="5"/>
  <c r="AM4594" i="5"/>
  <c r="AK4594" i="5"/>
  <c r="AL4594" i="5" s="1"/>
  <c r="AI4594" i="5"/>
  <c r="AJ4594" i="5" s="1"/>
  <c r="AH4594" i="5"/>
  <c r="AG4594" i="5"/>
  <c r="AM4593" i="5"/>
  <c r="AK4593" i="5"/>
  <c r="AL4593" i="5" s="1"/>
  <c r="AI4593" i="5"/>
  <c r="AJ4593" i="5" s="1"/>
  <c r="AH4593" i="5"/>
  <c r="AG4593" i="5"/>
  <c r="AM4592" i="5"/>
  <c r="AK4592" i="5"/>
  <c r="AL4592" i="5" s="1"/>
  <c r="AI4592" i="5"/>
  <c r="AJ4592" i="5" s="1"/>
  <c r="AH4592" i="5"/>
  <c r="AG4592" i="5"/>
  <c r="AQ4592" i="5" s="1"/>
  <c r="AR4592" i="5" s="1"/>
  <c r="AM4591" i="5"/>
  <c r="AK4591" i="5"/>
  <c r="AL4591" i="5" s="1"/>
  <c r="AI4591" i="5"/>
  <c r="AJ4591" i="5" s="1"/>
  <c r="AH4591" i="5"/>
  <c r="AG4591" i="5"/>
  <c r="AM4590" i="5"/>
  <c r="AK4590" i="5"/>
  <c r="AL4590" i="5" s="1"/>
  <c r="AI4590" i="5"/>
  <c r="AJ4590" i="5" s="1"/>
  <c r="AH4590" i="5"/>
  <c r="AG4590" i="5"/>
  <c r="AM4589" i="5"/>
  <c r="AK4589" i="5"/>
  <c r="AL4589" i="5" s="1"/>
  <c r="AI4589" i="5"/>
  <c r="AJ4589" i="5" s="1"/>
  <c r="AH4589" i="5"/>
  <c r="AG4589" i="5"/>
  <c r="AM4588" i="5"/>
  <c r="AK4588" i="5"/>
  <c r="AL4588" i="5" s="1"/>
  <c r="AI4588" i="5"/>
  <c r="AJ4588" i="5" s="1"/>
  <c r="AH4588" i="5"/>
  <c r="AG4588" i="5"/>
  <c r="AM4587" i="5"/>
  <c r="AK4587" i="5"/>
  <c r="AL4587" i="5" s="1"/>
  <c r="AI4587" i="5"/>
  <c r="AJ4587" i="5" s="1"/>
  <c r="AH4587" i="5"/>
  <c r="AG4587" i="5"/>
  <c r="AM4586" i="5"/>
  <c r="AK4586" i="5"/>
  <c r="AL4586" i="5" s="1"/>
  <c r="AI4586" i="5"/>
  <c r="AJ4586" i="5" s="1"/>
  <c r="AH4586" i="5"/>
  <c r="AG4586" i="5"/>
  <c r="AM4585" i="5"/>
  <c r="AK4585" i="5"/>
  <c r="AL4585" i="5" s="1"/>
  <c r="AI4585" i="5"/>
  <c r="AJ4585" i="5" s="1"/>
  <c r="AH4585" i="5"/>
  <c r="AG4585" i="5"/>
  <c r="AM4584" i="5"/>
  <c r="AK4584" i="5"/>
  <c r="AL4584" i="5" s="1"/>
  <c r="AI4584" i="5"/>
  <c r="AJ4584" i="5" s="1"/>
  <c r="AH4584" i="5"/>
  <c r="AG4584" i="5"/>
  <c r="AQ4584" i="5" s="1"/>
  <c r="AR4584" i="5" s="1"/>
  <c r="AM4583" i="5"/>
  <c r="AK4583" i="5"/>
  <c r="AL4583" i="5" s="1"/>
  <c r="AI4583" i="5"/>
  <c r="AJ4583" i="5" s="1"/>
  <c r="AH4583" i="5"/>
  <c r="AG4583" i="5"/>
  <c r="AM4582" i="5"/>
  <c r="AK4582" i="5"/>
  <c r="AL4582" i="5" s="1"/>
  <c r="AI4582" i="5"/>
  <c r="AJ4582" i="5" s="1"/>
  <c r="AH4582" i="5"/>
  <c r="AG4582" i="5"/>
  <c r="AM4581" i="5"/>
  <c r="AK4581" i="5"/>
  <c r="AL4581" i="5" s="1"/>
  <c r="AI4581" i="5"/>
  <c r="AJ4581" i="5" s="1"/>
  <c r="AH4581" i="5"/>
  <c r="AG4581" i="5"/>
  <c r="AM4580" i="5"/>
  <c r="AK4580" i="5"/>
  <c r="AL4580" i="5" s="1"/>
  <c r="AI4580" i="5"/>
  <c r="AJ4580" i="5" s="1"/>
  <c r="AH4580" i="5"/>
  <c r="AG4580" i="5"/>
  <c r="AM4579" i="5"/>
  <c r="AK4579" i="5"/>
  <c r="AL4579" i="5" s="1"/>
  <c r="AI4579" i="5"/>
  <c r="AJ4579" i="5" s="1"/>
  <c r="AH4579" i="5"/>
  <c r="AG4579" i="5"/>
  <c r="AM4578" i="5"/>
  <c r="AK4578" i="5"/>
  <c r="AL4578" i="5" s="1"/>
  <c r="AI4578" i="5"/>
  <c r="AJ4578" i="5" s="1"/>
  <c r="AH4578" i="5"/>
  <c r="AG4578" i="5"/>
  <c r="AM4577" i="5"/>
  <c r="AK4577" i="5"/>
  <c r="AL4577" i="5" s="1"/>
  <c r="AI4577" i="5"/>
  <c r="AJ4577" i="5" s="1"/>
  <c r="AH4577" i="5"/>
  <c r="AG4577" i="5"/>
  <c r="AM4576" i="5"/>
  <c r="AK4576" i="5"/>
  <c r="AL4576" i="5" s="1"/>
  <c r="AI4576" i="5"/>
  <c r="AJ4576" i="5" s="1"/>
  <c r="AH4576" i="5"/>
  <c r="AG4576" i="5"/>
  <c r="AQ4576" i="5" s="1"/>
  <c r="AR4576" i="5" s="1"/>
  <c r="AM4575" i="5"/>
  <c r="AK4575" i="5"/>
  <c r="AL4575" i="5" s="1"/>
  <c r="AJ4575" i="5"/>
  <c r="AI4575" i="5"/>
  <c r="AH4575" i="5"/>
  <c r="AG4575" i="5"/>
  <c r="AM4574" i="5"/>
  <c r="AK4574" i="5"/>
  <c r="AL4574" i="5" s="1"/>
  <c r="AI4574" i="5"/>
  <c r="AJ4574" i="5" s="1"/>
  <c r="AH4574" i="5"/>
  <c r="AG4574" i="5"/>
  <c r="AM4573" i="5"/>
  <c r="AK4573" i="5"/>
  <c r="AL4573" i="5" s="1"/>
  <c r="AJ4573" i="5"/>
  <c r="AI4573" i="5"/>
  <c r="AH4573" i="5"/>
  <c r="AG4573" i="5"/>
  <c r="AM4572" i="5"/>
  <c r="AK4572" i="5"/>
  <c r="AL4572" i="5" s="1"/>
  <c r="AI4572" i="5"/>
  <c r="AJ4572" i="5" s="1"/>
  <c r="AH4572" i="5"/>
  <c r="AG4572" i="5"/>
  <c r="AM4571" i="5"/>
  <c r="AK4571" i="5"/>
  <c r="AL4571" i="5" s="1"/>
  <c r="AJ4571" i="5"/>
  <c r="AI4571" i="5"/>
  <c r="AH4571" i="5"/>
  <c r="AG4571" i="5"/>
  <c r="AM4570" i="5"/>
  <c r="AK4570" i="5"/>
  <c r="AL4570" i="5" s="1"/>
  <c r="AI4570" i="5"/>
  <c r="AJ4570" i="5" s="1"/>
  <c r="AH4570" i="5"/>
  <c r="AG4570" i="5"/>
  <c r="AM4569" i="5"/>
  <c r="AK4569" i="5"/>
  <c r="AL4569" i="5" s="1"/>
  <c r="AJ4569" i="5"/>
  <c r="AI4569" i="5"/>
  <c r="AH4569" i="5"/>
  <c r="AG4569" i="5"/>
  <c r="AM4568" i="5"/>
  <c r="AK4568" i="5"/>
  <c r="AL4568" i="5" s="1"/>
  <c r="AI4568" i="5"/>
  <c r="AJ4568" i="5" s="1"/>
  <c r="AH4568" i="5"/>
  <c r="AG4568" i="5"/>
  <c r="AM4567" i="5"/>
  <c r="AK4567" i="5"/>
  <c r="AL4567" i="5" s="1"/>
  <c r="AJ4567" i="5"/>
  <c r="AI4567" i="5"/>
  <c r="AH4567" i="5"/>
  <c r="AG4567" i="5"/>
  <c r="AM4566" i="5"/>
  <c r="AK4566" i="5"/>
  <c r="AL4566" i="5" s="1"/>
  <c r="AI4566" i="5"/>
  <c r="AJ4566" i="5" s="1"/>
  <c r="AH4566" i="5"/>
  <c r="AG4566" i="5"/>
  <c r="AM4565" i="5"/>
  <c r="AK4565" i="5"/>
  <c r="AL4565" i="5" s="1"/>
  <c r="AJ4565" i="5"/>
  <c r="AI4565" i="5"/>
  <c r="AH4565" i="5"/>
  <c r="AG4565" i="5"/>
  <c r="AM4564" i="5"/>
  <c r="AK4564" i="5"/>
  <c r="AL4564" i="5" s="1"/>
  <c r="AI4564" i="5"/>
  <c r="AJ4564" i="5" s="1"/>
  <c r="AH4564" i="5"/>
  <c r="AG4564" i="5"/>
  <c r="AM4563" i="5"/>
  <c r="AK4563" i="5"/>
  <c r="AL4563" i="5" s="1"/>
  <c r="AJ4563" i="5"/>
  <c r="AI4563" i="5"/>
  <c r="AH4563" i="5"/>
  <c r="AG4563" i="5"/>
  <c r="AM4562" i="5"/>
  <c r="AK4562" i="5"/>
  <c r="AL4562" i="5" s="1"/>
  <c r="AI4562" i="5"/>
  <c r="AJ4562" i="5" s="1"/>
  <c r="AH4562" i="5"/>
  <c r="AG4562" i="5"/>
  <c r="AM4561" i="5"/>
  <c r="AK4561" i="5"/>
  <c r="AL4561" i="5" s="1"/>
  <c r="AI4561" i="5"/>
  <c r="AJ4561" i="5" s="1"/>
  <c r="AH4561" i="5"/>
  <c r="AG4561" i="5"/>
  <c r="AM4560" i="5"/>
  <c r="AK4560" i="5"/>
  <c r="AL4560" i="5" s="1"/>
  <c r="AI4560" i="5"/>
  <c r="AJ4560" i="5" s="1"/>
  <c r="AH4560" i="5"/>
  <c r="AG4560" i="5"/>
  <c r="AM4559" i="5"/>
  <c r="AK4559" i="5"/>
  <c r="AL4559" i="5" s="1"/>
  <c r="AJ4559" i="5"/>
  <c r="AI4559" i="5"/>
  <c r="AH4559" i="5"/>
  <c r="AG4559" i="5"/>
  <c r="AM4558" i="5"/>
  <c r="AK4558" i="5"/>
  <c r="AL4558" i="5" s="1"/>
  <c r="AI4558" i="5"/>
  <c r="AJ4558" i="5" s="1"/>
  <c r="AH4558" i="5"/>
  <c r="AG4558" i="5"/>
  <c r="AM4557" i="5"/>
  <c r="AK4557" i="5"/>
  <c r="AL4557" i="5" s="1"/>
  <c r="AI4557" i="5"/>
  <c r="AJ4557" i="5" s="1"/>
  <c r="AH4557" i="5"/>
  <c r="AG4557" i="5"/>
  <c r="AM4556" i="5"/>
  <c r="AK4556" i="5"/>
  <c r="AL4556" i="5" s="1"/>
  <c r="AI4556" i="5"/>
  <c r="AJ4556" i="5" s="1"/>
  <c r="AH4556" i="5"/>
  <c r="AG4556" i="5"/>
  <c r="AM4555" i="5"/>
  <c r="AK4555" i="5"/>
  <c r="AL4555" i="5" s="1"/>
  <c r="AI4555" i="5"/>
  <c r="AJ4555" i="5" s="1"/>
  <c r="AH4555" i="5"/>
  <c r="AG4555" i="5"/>
  <c r="AM4554" i="5"/>
  <c r="AK4554" i="5"/>
  <c r="AL4554" i="5" s="1"/>
  <c r="AI4554" i="5"/>
  <c r="AJ4554" i="5" s="1"/>
  <c r="AH4554" i="5"/>
  <c r="AG4554" i="5"/>
  <c r="AM4553" i="5"/>
  <c r="AK4553" i="5"/>
  <c r="AL4553" i="5" s="1"/>
  <c r="AI4553" i="5"/>
  <c r="AJ4553" i="5" s="1"/>
  <c r="AH4553" i="5"/>
  <c r="AG4553" i="5"/>
  <c r="AM4552" i="5"/>
  <c r="AK4552" i="5"/>
  <c r="AL4552" i="5" s="1"/>
  <c r="AI4552" i="5"/>
  <c r="AJ4552" i="5" s="1"/>
  <c r="AH4552" i="5"/>
  <c r="AG4552" i="5"/>
  <c r="AQ4552" i="5" s="1"/>
  <c r="AR4552" i="5" s="1"/>
  <c r="AM4551" i="5"/>
  <c r="AK4551" i="5"/>
  <c r="AL4551" i="5" s="1"/>
  <c r="AI4551" i="5"/>
  <c r="AJ4551" i="5" s="1"/>
  <c r="AH4551" i="5"/>
  <c r="AG4551" i="5"/>
  <c r="AM4550" i="5"/>
  <c r="AK4550" i="5"/>
  <c r="AL4550" i="5" s="1"/>
  <c r="AI4550" i="5"/>
  <c r="AJ4550" i="5" s="1"/>
  <c r="AH4550" i="5"/>
  <c r="AG4550" i="5"/>
  <c r="AM4549" i="5"/>
  <c r="AK4549" i="5"/>
  <c r="AL4549" i="5" s="1"/>
  <c r="AI4549" i="5"/>
  <c r="AJ4549" i="5" s="1"/>
  <c r="AH4549" i="5"/>
  <c r="AG4549" i="5"/>
  <c r="AM4548" i="5"/>
  <c r="AK4548" i="5"/>
  <c r="AL4548" i="5" s="1"/>
  <c r="AI4548" i="5"/>
  <c r="AJ4548" i="5" s="1"/>
  <c r="AH4548" i="5"/>
  <c r="AG4548" i="5"/>
  <c r="AM4547" i="5"/>
  <c r="AK4547" i="5"/>
  <c r="AL4547" i="5" s="1"/>
  <c r="AI4547" i="5"/>
  <c r="AJ4547" i="5" s="1"/>
  <c r="AH4547" i="5"/>
  <c r="AG4547" i="5"/>
  <c r="AM4546" i="5"/>
  <c r="AK4546" i="5"/>
  <c r="AL4546" i="5" s="1"/>
  <c r="AI4546" i="5"/>
  <c r="AJ4546" i="5" s="1"/>
  <c r="AH4546" i="5"/>
  <c r="AG4546" i="5"/>
  <c r="AM4545" i="5"/>
  <c r="AK4545" i="5"/>
  <c r="AL4545" i="5" s="1"/>
  <c r="AI4545" i="5"/>
  <c r="AJ4545" i="5" s="1"/>
  <c r="AH4545" i="5"/>
  <c r="AG4545" i="5"/>
  <c r="AM4544" i="5"/>
  <c r="AK4544" i="5"/>
  <c r="AL4544" i="5" s="1"/>
  <c r="AJ4544" i="5"/>
  <c r="AI4544" i="5"/>
  <c r="AH4544" i="5"/>
  <c r="AG4544" i="5"/>
  <c r="AM4543" i="5"/>
  <c r="AK4543" i="5"/>
  <c r="AL4543" i="5" s="1"/>
  <c r="AI4543" i="5"/>
  <c r="AJ4543" i="5" s="1"/>
  <c r="AH4543" i="5"/>
  <c r="AG4543" i="5"/>
  <c r="AM4542" i="5"/>
  <c r="AK4542" i="5"/>
  <c r="AL4542" i="5" s="1"/>
  <c r="AI4542" i="5"/>
  <c r="AJ4542" i="5" s="1"/>
  <c r="AH4542" i="5"/>
  <c r="AG4542" i="5"/>
  <c r="AM4541" i="5"/>
  <c r="AK4541" i="5"/>
  <c r="AL4541" i="5" s="1"/>
  <c r="AI4541" i="5"/>
  <c r="AJ4541" i="5" s="1"/>
  <c r="AH4541" i="5"/>
  <c r="AG4541" i="5"/>
  <c r="AQ4541" i="5" s="1"/>
  <c r="AR4541" i="5" s="1"/>
  <c r="AM4540" i="5"/>
  <c r="AK4540" i="5"/>
  <c r="AL4540" i="5" s="1"/>
  <c r="AJ4540" i="5"/>
  <c r="AI4540" i="5"/>
  <c r="AH4540" i="5"/>
  <c r="AG4540" i="5"/>
  <c r="AM4539" i="5"/>
  <c r="AK4539" i="5"/>
  <c r="AL4539" i="5" s="1"/>
  <c r="AI4539" i="5"/>
  <c r="AJ4539" i="5" s="1"/>
  <c r="AH4539" i="5"/>
  <c r="AG4539" i="5"/>
  <c r="AM4538" i="5"/>
  <c r="AK4538" i="5"/>
  <c r="AL4538" i="5" s="1"/>
  <c r="AI4538" i="5"/>
  <c r="AJ4538" i="5" s="1"/>
  <c r="AH4538" i="5"/>
  <c r="AG4538" i="5"/>
  <c r="AQ4538" i="5" s="1"/>
  <c r="AR4538" i="5" s="1"/>
  <c r="AM4537" i="5"/>
  <c r="AK4537" i="5"/>
  <c r="AL4537" i="5" s="1"/>
  <c r="AI4537" i="5"/>
  <c r="AJ4537" i="5" s="1"/>
  <c r="AH4537" i="5"/>
  <c r="AG4537" i="5"/>
  <c r="AM4536" i="5"/>
  <c r="AK4536" i="5"/>
  <c r="AL4536" i="5" s="1"/>
  <c r="AJ4536" i="5"/>
  <c r="AI4536" i="5"/>
  <c r="AH4536" i="5"/>
  <c r="AG4536" i="5"/>
  <c r="AM4535" i="5"/>
  <c r="AK4535" i="5"/>
  <c r="AL4535" i="5" s="1"/>
  <c r="AI4535" i="5"/>
  <c r="AJ4535" i="5" s="1"/>
  <c r="AH4535" i="5"/>
  <c r="AG4535" i="5"/>
  <c r="AQ4535" i="5" s="1"/>
  <c r="AR4535" i="5" s="1"/>
  <c r="AM4534" i="5"/>
  <c r="AK4534" i="5"/>
  <c r="AL4534" i="5" s="1"/>
  <c r="AI4534" i="5"/>
  <c r="AJ4534" i="5" s="1"/>
  <c r="AH4534" i="5"/>
  <c r="AG4534" i="5"/>
  <c r="AM4533" i="5"/>
  <c r="AK4533" i="5"/>
  <c r="AL4533" i="5" s="1"/>
  <c r="AI4533" i="5"/>
  <c r="AJ4533" i="5" s="1"/>
  <c r="AH4533" i="5"/>
  <c r="AG4533" i="5"/>
  <c r="AM4532" i="5"/>
  <c r="AK4532" i="5"/>
  <c r="AL4532" i="5" s="1"/>
  <c r="AJ4532" i="5"/>
  <c r="AI4532" i="5"/>
  <c r="AH4532" i="5"/>
  <c r="AG4532" i="5"/>
  <c r="AQ4532" i="5" s="1"/>
  <c r="AR4532" i="5" s="1"/>
  <c r="AM4531" i="5"/>
  <c r="AK4531" i="5"/>
  <c r="AL4531" i="5" s="1"/>
  <c r="AI4531" i="5"/>
  <c r="AJ4531" i="5" s="1"/>
  <c r="AH4531" i="5"/>
  <c r="AG4531" i="5"/>
  <c r="AM4530" i="5"/>
  <c r="AK4530" i="5"/>
  <c r="AL4530" i="5" s="1"/>
  <c r="AI4530" i="5"/>
  <c r="AJ4530" i="5" s="1"/>
  <c r="AH4530" i="5"/>
  <c r="AG4530" i="5"/>
  <c r="AM4529" i="5"/>
  <c r="AK4529" i="5"/>
  <c r="AL4529" i="5" s="1"/>
  <c r="AI4529" i="5"/>
  <c r="AJ4529" i="5" s="1"/>
  <c r="AH4529" i="5"/>
  <c r="AG4529" i="5"/>
  <c r="AM4528" i="5"/>
  <c r="AK4528" i="5"/>
  <c r="AL4528" i="5" s="1"/>
  <c r="AJ4528" i="5"/>
  <c r="AI4528" i="5"/>
  <c r="AH4528" i="5"/>
  <c r="AG4528" i="5"/>
  <c r="AM4527" i="5"/>
  <c r="AK4527" i="5"/>
  <c r="AL4527" i="5" s="1"/>
  <c r="AI4527" i="5"/>
  <c r="AJ4527" i="5" s="1"/>
  <c r="AH4527" i="5"/>
  <c r="AG4527" i="5"/>
  <c r="AM4526" i="5"/>
  <c r="AK4526" i="5"/>
  <c r="AL4526" i="5" s="1"/>
  <c r="AI4526" i="5"/>
  <c r="AJ4526" i="5" s="1"/>
  <c r="AH4526" i="5"/>
  <c r="AG4526" i="5"/>
  <c r="AM4525" i="5"/>
  <c r="AK4525" i="5"/>
  <c r="AL4525" i="5" s="1"/>
  <c r="AI4525" i="5"/>
  <c r="AJ4525" i="5" s="1"/>
  <c r="AH4525" i="5"/>
  <c r="AG4525" i="5"/>
  <c r="AM4524" i="5"/>
  <c r="AK4524" i="5"/>
  <c r="AL4524" i="5" s="1"/>
  <c r="AJ4524" i="5"/>
  <c r="AI4524" i="5"/>
  <c r="AH4524" i="5"/>
  <c r="AG4524" i="5"/>
  <c r="AM4523" i="5"/>
  <c r="AK4523" i="5"/>
  <c r="AL4523" i="5" s="1"/>
  <c r="AI4523" i="5"/>
  <c r="AJ4523" i="5" s="1"/>
  <c r="AH4523" i="5"/>
  <c r="AG4523" i="5"/>
  <c r="AM4522" i="5"/>
  <c r="AK4522" i="5"/>
  <c r="AL4522" i="5" s="1"/>
  <c r="AI4522" i="5"/>
  <c r="AJ4522" i="5" s="1"/>
  <c r="AH4522" i="5"/>
  <c r="AG4522" i="5"/>
  <c r="AM4521" i="5"/>
  <c r="AK4521" i="5"/>
  <c r="AL4521" i="5" s="1"/>
  <c r="AI4521" i="5"/>
  <c r="AJ4521" i="5" s="1"/>
  <c r="AH4521" i="5"/>
  <c r="AG4521" i="5"/>
  <c r="AM4520" i="5"/>
  <c r="AK4520" i="5"/>
  <c r="AL4520" i="5" s="1"/>
  <c r="AJ4520" i="5"/>
  <c r="AI4520" i="5"/>
  <c r="AH4520" i="5"/>
  <c r="AG4520" i="5"/>
  <c r="AM4519" i="5"/>
  <c r="AK4519" i="5"/>
  <c r="AL4519" i="5" s="1"/>
  <c r="AI4519" i="5"/>
  <c r="AJ4519" i="5" s="1"/>
  <c r="AH4519" i="5"/>
  <c r="AG4519" i="5"/>
  <c r="AM4518" i="5"/>
  <c r="AK4518" i="5"/>
  <c r="AL4518" i="5" s="1"/>
  <c r="AI4518" i="5"/>
  <c r="AJ4518" i="5" s="1"/>
  <c r="AH4518" i="5"/>
  <c r="AG4518" i="5"/>
  <c r="AM4517" i="5"/>
  <c r="AK4517" i="5"/>
  <c r="AL4517" i="5" s="1"/>
  <c r="AI4517" i="5"/>
  <c r="AJ4517" i="5" s="1"/>
  <c r="AH4517" i="5"/>
  <c r="AG4517" i="5"/>
  <c r="AM4516" i="5"/>
  <c r="AK4516" i="5"/>
  <c r="AL4516" i="5" s="1"/>
  <c r="AJ4516" i="5"/>
  <c r="AI4516" i="5"/>
  <c r="AH4516" i="5"/>
  <c r="AG4516" i="5"/>
  <c r="AM4515" i="5"/>
  <c r="AK4515" i="5"/>
  <c r="AL4515" i="5" s="1"/>
  <c r="AI4515" i="5"/>
  <c r="AJ4515" i="5" s="1"/>
  <c r="AH4515" i="5"/>
  <c r="AG4515" i="5"/>
  <c r="AM4514" i="5"/>
  <c r="AK4514" i="5"/>
  <c r="AL4514" i="5" s="1"/>
  <c r="AI4514" i="5"/>
  <c r="AJ4514" i="5" s="1"/>
  <c r="AH4514" i="5"/>
  <c r="AG4514" i="5"/>
  <c r="AM4513" i="5"/>
  <c r="AK4513" i="5"/>
  <c r="AL4513" i="5" s="1"/>
  <c r="AI4513" i="5"/>
  <c r="AJ4513" i="5" s="1"/>
  <c r="AH4513" i="5"/>
  <c r="AG4513" i="5"/>
  <c r="AM4512" i="5"/>
  <c r="AK4512" i="5"/>
  <c r="AL4512" i="5" s="1"/>
  <c r="AJ4512" i="5"/>
  <c r="AI4512" i="5"/>
  <c r="AH4512" i="5"/>
  <c r="AG4512" i="5"/>
  <c r="AM4511" i="5"/>
  <c r="AK4511" i="5"/>
  <c r="AL4511" i="5" s="1"/>
  <c r="AI4511" i="5"/>
  <c r="AJ4511" i="5" s="1"/>
  <c r="AH4511" i="5"/>
  <c r="AG4511" i="5"/>
  <c r="AM4510" i="5"/>
  <c r="AK4510" i="5"/>
  <c r="AL4510" i="5" s="1"/>
  <c r="AI4510" i="5"/>
  <c r="AJ4510" i="5" s="1"/>
  <c r="AH4510" i="5"/>
  <c r="AG4510" i="5"/>
  <c r="AM4509" i="5"/>
  <c r="AK4509" i="5"/>
  <c r="AL4509" i="5" s="1"/>
  <c r="AI4509" i="5"/>
  <c r="AJ4509" i="5" s="1"/>
  <c r="AH4509" i="5"/>
  <c r="AG4509" i="5"/>
  <c r="AQ4509" i="5" s="1"/>
  <c r="AR4509" i="5" s="1"/>
  <c r="AM4508" i="5"/>
  <c r="AK4508" i="5"/>
  <c r="AL4508" i="5" s="1"/>
  <c r="AJ4508" i="5"/>
  <c r="AI4508" i="5"/>
  <c r="AH4508" i="5"/>
  <c r="AG4508" i="5"/>
  <c r="AM4507" i="5"/>
  <c r="AK4507" i="5"/>
  <c r="AL4507" i="5" s="1"/>
  <c r="AI4507" i="5"/>
  <c r="AJ4507" i="5" s="1"/>
  <c r="AH4507" i="5"/>
  <c r="AG4507" i="5"/>
  <c r="AM4506" i="5"/>
  <c r="AK4506" i="5"/>
  <c r="AL4506" i="5" s="1"/>
  <c r="AI4506" i="5"/>
  <c r="AJ4506" i="5" s="1"/>
  <c r="AH4506" i="5"/>
  <c r="AG4506" i="5"/>
  <c r="AQ4506" i="5" s="1"/>
  <c r="AR4506" i="5" s="1"/>
  <c r="AM4505" i="5"/>
  <c r="AK4505" i="5"/>
  <c r="AL4505" i="5" s="1"/>
  <c r="AI4505" i="5"/>
  <c r="AJ4505" i="5" s="1"/>
  <c r="AH4505" i="5"/>
  <c r="AG4505" i="5"/>
  <c r="AM4504" i="5"/>
  <c r="AK4504" i="5"/>
  <c r="AL4504" i="5" s="1"/>
  <c r="AJ4504" i="5"/>
  <c r="AI4504" i="5"/>
  <c r="AH4504" i="5"/>
  <c r="AG4504" i="5"/>
  <c r="AM4503" i="5"/>
  <c r="AK4503" i="5"/>
  <c r="AL4503" i="5" s="1"/>
  <c r="AI4503" i="5"/>
  <c r="AJ4503" i="5" s="1"/>
  <c r="AH4503" i="5"/>
  <c r="AG4503" i="5"/>
  <c r="AQ4503" i="5" s="1"/>
  <c r="AR4503" i="5" s="1"/>
  <c r="AM4502" i="5"/>
  <c r="AK4502" i="5"/>
  <c r="AL4502" i="5" s="1"/>
  <c r="AI4502" i="5"/>
  <c r="AJ4502" i="5" s="1"/>
  <c r="AH4502" i="5"/>
  <c r="AG4502" i="5"/>
  <c r="AM4501" i="5"/>
  <c r="AK4501" i="5"/>
  <c r="AL4501" i="5" s="1"/>
  <c r="AI4501" i="5"/>
  <c r="AJ4501" i="5" s="1"/>
  <c r="AH4501" i="5"/>
  <c r="AG4501" i="5"/>
  <c r="AM4500" i="5"/>
  <c r="AK4500" i="5"/>
  <c r="AL4500" i="5" s="1"/>
  <c r="AJ4500" i="5"/>
  <c r="AI4500" i="5"/>
  <c r="AH4500" i="5"/>
  <c r="AG4500" i="5"/>
  <c r="AQ4500" i="5" s="1"/>
  <c r="AR4500" i="5" s="1"/>
  <c r="AM4499" i="5"/>
  <c r="AK4499" i="5"/>
  <c r="AL4499" i="5" s="1"/>
  <c r="AI4499" i="5"/>
  <c r="AJ4499" i="5" s="1"/>
  <c r="AH4499" i="5"/>
  <c r="AG4499" i="5"/>
  <c r="AM4498" i="5"/>
  <c r="AK4498" i="5"/>
  <c r="AL4498" i="5" s="1"/>
  <c r="AI4498" i="5"/>
  <c r="AJ4498" i="5" s="1"/>
  <c r="AH4498" i="5"/>
  <c r="AG4498" i="5"/>
  <c r="AM4497" i="5"/>
  <c r="AK4497" i="5"/>
  <c r="AL4497" i="5" s="1"/>
  <c r="AI4497" i="5"/>
  <c r="AJ4497" i="5" s="1"/>
  <c r="AH4497" i="5"/>
  <c r="AG4497" i="5"/>
  <c r="AM4496" i="5"/>
  <c r="AK4496" i="5"/>
  <c r="AL4496" i="5" s="1"/>
  <c r="AJ4496" i="5"/>
  <c r="AI4496" i="5"/>
  <c r="AH4496" i="5"/>
  <c r="AG4496" i="5"/>
  <c r="AM4495" i="5"/>
  <c r="AK4495" i="5"/>
  <c r="AL4495" i="5" s="1"/>
  <c r="AI4495" i="5"/>
  <c r="AJ4495" i="5" s="1"/>
  <c r="AH4495" i="5"/>
  <c r="AG4495" i="5"/>
  <c r="AM4494" i="5"/>
  <c r="AK4494" i="5"/>
  <c r="AL4494" i="5" s="1"/>
  <c r="AI4494" i="5"/>
  <c r="AJ4494" i="5" s="1"/>
  <c r="AH4494" i="5"/>
  <c r="AG4494" i="5"/>
  <c r="AM4493" i="5"/>
  <c r="AK4493" i="5"/>
  <c r="AL4493" i="5" s="1"/>
  <c r="AI4493" i="5"/>
  <c r="AJ4493" i="5" s="1"/>
  <c r="AH4493" i="5"/>
  <c r="AG4493" i="5"/>
  <c r="AM4492" i="5"/>
  <c r="AK4492" i="5"/>
  <c r="AL4492" i="5" s="1"/>
  <c r="AJ4492" i="5"/>
  <c r="AI4492" i="5"/>
  <c r="AH4492" i="5"/>
  <c r="AG4492" i="5"/>
  <c r="AM4491" i="5"/>
  <c r="AK4491" i="5"/>
  <c r="AL4491" i="5" s="1"/>
  <c r="AI4491" i="5"/>
  <c r="AJ4491" i="5" s="1"/>
  <c r="AH4491" i="5"/>
  <c r="AG4491" i="5"/>
  <c r="AM4490" i="5"/>
  <c r="AK4490" i="5"/>
  <c r="AL4490" i="5" s="1"/>
  <c r="AI4490" i="5"/>
  <c r="AJ4490" i="5" s="1"/>
  <c r="AH4490" i="5"/>
  <c r="AG4490" i="5"/>
  <c r="AM4489" i="5"/>
  <c r="AK4489" i="5"/>
  <c r="AL4489" i="5" s="1"/>
  <c r="AI4489" i="5"/>
  <c r="AJ4489" i="5" s="1"/>
  <c r="AH4489" i="5"/>
  <c r="AG4489" i="5"/>
  <c r="AM4488" i="5"/>
  <c r="AK4488" i="5"/>
  <c r="AL4488" i="5" s="1"/>
  <c r="AJ4488" i="5"/>
  <c r="AI4488" i="5"/>
  <c r="AH4488" i="5"/>
  <c r="AG4488" i="5"/>
  <c r="AM4487" i="5"/>
  <c r="AK4487" i="5"/>
  <c r="AL4487" i="5" s="1"/>
  <c r="AI4487" i="5"/>
  <c r="AJ4487" i="5" s="1"/>
  <c r="AH4487" i="5"/>
  <c r="AG4487" i="5"/>
  <c r="AM4486" i="5"/>
  <c r="AK4486" i="5"/>
  <c r="AL4486" i="5" s="1"/>
  <c r="AI4486" i="5"/>
  <c r="AJ4486" i="5" s="1"/>
  <c r="AH4486" i="5"/>
  <c r="AG4486" i="5"/>
  <c r="AM4485" i="5"/>
  <c r="AK4485" i="5"/>
  <c r="AL4485" i="5" s="1"/>
  <c r="AI4485" i="5"/>
  <c r="AJ4485" i="5" s="1"/>
  <c r="AH4485" i="5"/>
  <c r="AG4485" i="5"/>
  <c r="AM4484" i="5"/>
  <c r="AK4484" i="5"/>
  <c r="AL4484" i="5" s="1"/>
  <c r="AJ4484" i="5"/>
  <c r="AI4484" i="5"/>
  <c r="AH4484" i="5"/>
  <c r="AG4484" i="5"/>
  <c r="AM4483" i="5"/>
  <c r="AK4483" i="5"/>
  <c r="AL4483" i="5" s="1"/>
  <c r="AI4483" i="5"/>
  <c r="AJ4483" i="5" s="1"/>
  <c r="AH4483" i="5"/>
  <c r="AG4483" i="5"/>
  <c r="AM4482" i="5"/>
  <c r="AK4482" i="5"/>
  <c r="AL4482" i="5" s="1"/>
  <c r="AI4482" i="5"/>
  <c r="AJ4482" i="5" s="1"/>
  <c r="AH4482" i="5"/>
  <c r="AG4482" i="5"/>
  <c r="AM4481" i="5"/>
  <c r="AK4481" i="5"/>
  <c r="AL4481" i="5" s="1"/>
  <c r="AI4481" i="5"/>
  <c r="AJ4481" i="5" s="1"/>
  <c r="AH4481" i="5"/>
  <c r="AG4481" i="5"/>
  <c r="AM4480" i="5"/>
  <c r="AK4480" i="5"/>
  <c r="AL4480" i="5" s="1"/>
  <c r="AJ4480" i="5"/>
  <c r="AI4480" i="5"/>
  <c r="AH4480" i="5"/>
  <c r="AG4480" i="5"/>
  <c r="AM4479" i="5"/>
  <c r="AK4479" i="5"/>
  <c r="AL4479" i="5" s="1"/>
  <c r="AI4479" i="5"/>
  <c r="AJ4479" i="5" s="1"/>
  <c r="AH4479" i="5"/>
  <c r="AG4479" i="5"/>
  <c r="AM4478" i="5"/>
  <c r="AK4478" i="5"/>
  <c r="AL4478" i="5" s="1"/>
  <c r="AI4478" i="5"/>
  <c r="AJ4478" i="5" s="1"/>
  <c r="AH4478" i="5"/>
  <c r="AG4478" i="5"/>
  <c r="AM4477" i="5"/>
  <c r="AK4477" i="5"/>
  <c r="AL4477" i="5" s="1"/>
  <c r="AI4477" i="5"/>
  <c r="AJ4477" i="5" s="1"/>
  <c r="AH4477" i="5"/>
  <c r="AG4477" i="5"/>
  <c r="AQ4477" i="5" s="1"/>
  <c r="AR4477" i="5" s="1"/>
  <c r="AM4476" i="5"/>
  <c r="AK4476" i="5"/>
  <c r="AL4476" i="5" s="1"/>
  <c r="AJ4476" i="5"/>
  <c r="AI4476" i="5"/>
  <c r="AH4476" i="5"/>
  <c r="AG4476" i="5"/>
  <c r="AM4475" i="5"/>
  <c r="AK4475" i="5"/>
  <c r="AL4475" i="5" s="1"/>
  <c r="AJ4475" i="5"/>
  <c r="AI4475" i="5"/>
  <c r="AH4475" i="5"/>
  <c r="AG4475" i="5"/>
  <c r="AM4474" i="5"/>
  <c r="AK4474" i="5"/>
  <c r="AL4474" i="5" s="1"/>
  <c r="AI4474" i="5"/>
  <c r="AJ4474" i="5" s="1"/>
  <c r="AH4474" i="5"/>
  <c r="AG4474" i="5"/>
  <c r="AM4473" i="5"/>
  <c r="AL4473" i="5"/>
  <c r="AK4473" i="5"/>
  <c r="AI4473" i="5"/>
  <c r="AJ4473" i="5" s="1"/>
  <c r="AH4473" i="5"/>
  <c r="AG4473" i="5"/>
  <c r="AM4472" i="5"/>
  <c r="AL4472" i="5"/>
  <c r="AK4472" i="5"/>
  <c r="AI4472" i="5"/>
  <c r="AJ4472" i="5" s="1"/>
  <c r="AH4472" i="5"/>
  <c r="AG4472" i="5"/>
  <c r="AM4471" i="5"/>
  <c r="AL4471" i="5"/>
  <c r="AK4471" i="5"/>
  <c r="AI4471" i="5"/>
  <c r="AJ4471" i="5" s="1"/>
  <c r="AH4471" i="5"/>
  <c r="AG4471" i="5"/>
  <c r="AM4470" i="5"/>
  <c r="AL4470" i="5"/>
  <c r="AK4470" i="5"/>
  <c r="AI4470" i="5"/>
  <c r="AJ4470" i="5" s="1"/>
  <c r="AH4470" i="5"/>
  <c r="AG4470" i="5"/>
  <c r="AM4469" i="5"/>
  <c r="AL4469" i="5"/>
  <c r="AK4469" i="5"/>
  <c r="AI4469" i="5"/>
  <c r="AJ4469" i="5" s="1"/>
  <c r="AH4469" i="5"/>
  <c r="AG4469" i="5"/>
  <c r="AM4468" i="5"/>
  <c r="AL4468" i="5"/>
  <c r="AK4468" i="5"/>
  <c r="AI4468" i="5"/>
  <c r="AJ4468" i="5" s="1"/>
  <c r="AH4468" i="5"/>
  <c r="AG4468" i="5"/>
  <c r="AM4467" i="5"/>
  <c r="AL4467" i="5"/>
  <c r="AK4467" i="5"/>
  <c r="AI4467" i="5"/>
  <c r="AJ4467" i="5" s="1"/>
  <c r="AH4467" i="5"/>
  <c r="AG4467" i="5"/>
  <c r="AM4466" i="5"/>
  <c r="AL4466" i="5"/>
  <c r="AK4466" i="5"/>
  <c r="AI4466" i="5"/>
  <c r="AJ4466" i="5" s="1"/>
  <c r="AH4466" i="5"/>
  <c r="AG4466" i="5"/>
  <c r="AM4465" i="5"/>
  <c r="AL4465" i="5"/>
  <c r="AK4465" i="5"/>
  <c r="AI4465" i="5"/>
  <c r="AJ4465" i="5" s="1"/>
  <c r="AH4465" i="5"/>
  <c r="AG4465" i="5"/>
  <c r="AM4464" i="5"/>
  <c r="AL4464" i="5"/>
  <c r="AK4464" i="5"/>
  <c r="AI4464" i="5"/>
  <c r="AJ4464" i="5" s="1"/>
  <c r="AH4464" i="5"/>
  <c r="AG4464" i="5"/>
  <c r="AM4463" i="5"/>
  <c r="AL4463" i="5"/>
  <c r="AK4463" i="5"/>
  <c r="AI4463" i="5"/>
  <c r="AJ4463" i="5" s="1"/>
  <c r="AH4463" i="5"/>
  <c r="AG4463" i="5"/>
  <c r="AM4462" i="5"/>
  <c r="AL4462" i="5"/>
  <c r="AK4462" i="5"/>
  <c r="AI4462" i="5"/>
  <c r="AJ4462" i="5" s="1"/>
  <c r="AH4462" i="5"/>
  <c r="AG4462" i="5"/>
  <c r="AM4461" i="5"/>
  <c r="AL4461" i="5"/>
  <c r="AK4461" i="5"/>
  <c r="AI4461" i="5"/>
  <c r="AJ4461" i="5" s="1"/>
  <c r="AH4461" i="5"/>
  <c r="AG4461" i="5"/>
  <c r="AM4460" i="5"/>
  <c r="AL4460" i="5"/>
  <c r="AK4460" i="5"/>
  <c r="AI4460" i="5"/>
  <c r="AJ4460" i="5" s="1"/>
  <c r="AH4460" i="5"/>
  <c r="AG4460" i="5"/>
  <c r="AM4459" i="5"/>
  <c r="AL4459" i="5"/>
  <c r="AK4459" i="5"/>
  <c r="AI4459" i="5"/>
  <c r="AJ4459" i="5" s="1"/>
  <c r="AH4459" i="5"/>
  <c r="AG4459" i="5"/>
  <c r="AM4458" i="5"/>
  <c r="AL4458" i="5"/>
  <c r="AK4458" i="5"/>
  <c r="AI4458" i="5"/>
  <c r="AJ4458" i="5" s="1"/>
  <c r="AH4458" i="5"/>
  <c r="AG4458" i="5"/>
  <c r="AM4457" i="5"/>
  <c r="AL4457" i="5"/>
  <c r="AK4457" i="5"/>
  <c r="AI4457" i="5"/>
  <c r="AJ4457" i="5" s="1"/>
  <c r="AH4457" i="5"/>
  <c r="AG4457" i="5"/>
  <c r="AM4456" i="5"/>
  <c r="AL4456" i="5"/>
  <c r="AK4456" i="5"/>
  <c r="AI4456" i="5"/>
  <c r="AJ4456" i="5" s="1"/>
  <c r="AH4456" i="5"/>
  <c r="AG4456" i="5"/>
  <c r="AM4455" i="5"/>
  <c r="AL4455" i="5"/>
  <c r="AK4455" i="5"/>
  <c r="AI4455" i="5"/>
  <c r="AJ4455" i="5" s="1"/>
  <c r="AH4455" i="5"/>
  <c r="AG4455" i="5"/>
  <c r="AM4454" i="5"/>
  <c r="AL4454" i="5"/>
  <c r="AK4454" i="5"/>
  <c r="AI4454" i="5"/>
  <c r="AJ4454" i="5" s="1"/>
  <c r="AH4454" i="5"/>
  <c r="AG4454" i="5"/>
  <c r="AM4453" i="5"/>
  <c r="AL4453" i="5"/>
  <c r="AK4453" i="5"/>
  <c r="AI4453" i="5"/>
  <c r="AJ4453" i="5" s="1"/>
  <c r="AH4453" i="5"/>
  <c r="AG4453" i="5"/>
  <c r="AM4452" i="5"/>
  <c r="AL4452" i="5"/>
  <c r="AK4452" i="5"/>
  <c r="AI4452" i="5"/>
  <c r="AJ4452" i="5" s="1"/>
  <c r="AH4452" i="5"/>
  <c r="AG4452" i="5"/>
  <c r="AM4451" i="5"/>
  <c r="AL4451" i="5"/>
  <c r="AK4451" i="5"/>
  <c r="AI4451" i="5"/>
  <c r="AJ4451" i="5" s="1"/>
  <c r="AH4451" i="5"/>
  <c r="AG4451" i="5"/>
  <c r="AM4450" i="5"/>
  <c r="AL4450" i="5"/>
  <c r="AK4450" i="5"/>
  <c r="AI4450" i="5"/>
  <c r="AJ4450" i="5" s="1"/>
  <c r="AH4450" i="5"/>
  <c r="AG4450" i="5"/>
  <c r="AM4449" i="5"/>
  <c r="AL4449" i="5"/>
  <c r="AK4449" i="5"/>
  <c r="AI4449" i="5"/>
  <c r="AJ4449" i="5" s="1"/>
  <c r="AH4449" i="5"/>
  <c r="AG4449" i="5"/>
  <c r="AM4448" i="5"/>
  <c r="AL4448" i="5"/>
  <c r="AK4448" i="5"/>
  <c r="AI4448" i="5"/>
  <c r="AJ4448" i="5" s="1"/>
  <c r="AH4448" i="5"/>
  <c r="AG4448" i="5"/>
  <c r="AM4447" i="5"/>
  <c r="AL4447" i="5"/>
  <c r="AK4447" i="5"/>
  <c r="AI4447" i="5"/>
  <c r="AJ4447" i="5" s="1"/>
  <c r="AH4447" i="5"/>
  <c r="AG4447" i="5"/>
  <c r="AM4446" i="5"/>
  <c r="AL4446" i="5"/>
  <c r="AK4446" i="5"/>
  <c r="AI4446" i="5"/>
  <c r="AJ4446" i="5" s="1"/>
  <c r="AH4446" i="5"/>
  <c r="AG4446" i="5"/>
  <c r="AM4445" i="5"/>
  <c r="AL4445" i="5"/>
  <c r="AK4445" i="5"/>
  <c r="AI4445" i="5"/>
  <c r="AJ4445" i="5" s="1"/>
  <c r="AH4445" i="5"/>
  <c r="AG4445" i="5"/>
  <c r="AM4444" i="5"/>
  <c r="AL4444" i="5"/>
  <c r="AK4444" i="5"/>
  <c r="AI4444" i="5"/>
  <c r="AJ4444" i="5" s="1"/>
  <c r="AH4444" i="5"/>
  <c r="AG4444" i="5"/>
  <c r="AM4443" i="5"/>
  <c r="AL4443" i="5"/>
  <c r="AK4443" i="5"/>
  <c r="AI4443" i="5"/>
  <c r="AJ4443" i="5" s="1"/>
  <c r="AH4443" i="5"/>
  <c r="AG4443" i="5"/>
  <c r="AM4442" i="5"/>
  <c r="AL4442" i="5"/>
  <c r="AK4442" i="5"/>
  <c r="AI4442" i="5"/>
  <c r="AJ4442" i="5" s="1"/>
  <c r="AH4442" i="5"/>
  <c r="AG4442" i="5"/>
  <c r="AM4441" i="5"/>
  <c r="AL4441" i="5"/>
  <c r="AK4441" i="5"/>
  <c r="AI4441" i="5"/>
  <c r="AJ4441" i="5" s="1"/>
  <c r="AH4441" i="5"/>
  <c r="AG4441" i="5"/>
  <c r="AM4440" i="5"/>
  <c r="AL4440" i="5"/>
  <c r="AK4440" i="5"/>
  <c r="AI4440" i="5"/>
  <c r="AJ4440" i="5" s="1"/>
  <c r="AH4440" i="5"/>
  <c r="AG4440" i="5"/>
  <c r="AM4439" i="5"/>
  <c r="AL4439" i="5"/>
  <c r="AK4439" i="5"/>
  <c r="AI4439" i="5"/>
  <c r="AJ4439" i="5" s="1"/>
  <c r="AH4439" i="5"/>
  <c r="AG4439" i="5"/>
  <c r="AM4438" i="5"/>
  <c r="AL4438" i="5"/>
  <c r="AK4438" i="5"/>
  <c r="AI4438" i="5"/>
  <c r="AJ4438" i="5" s="1"/>
  <c r="AH4438" i="5"/>
  <c r="AG4438" i="5"/>
  <c r="AM4437" i="5"/>
  <c r="AL4437" i="5"/>
  <c r="AK4437" i="5"/>
  <c r="AI4437" i="5"/>
  <c r="AJ4437" i="5" s="1"/>
  <c r="AH4437" i="5"/>
  <c r="AG4437" i="5"/>
  <c r="AM4436" i="5"/>
  <c r="AL4436" i="5"/>
  <c r="AK4436" i="5"/>
  <c r="AI4436" i="5"/>
  <c r="AJ4436" i="5" s="1"/>
  <c r="AH4436" i="5"/>
  <c r="AG4436" i="5"/>
  <c r="AM4435" i="5"/>
  <c r="AL4435" i="5"/>
  <c r="AK4435" i="5"/>
  <c r="AI4435" i="5"/>
  <c r="AJ4435" i="5" s="1"/>
  <c r="AH4435" i="5"/>
  <c r="AG4435" i="5"/>
  <c r="AM4434" i="5"/>
  <c r="AL4434" i="5"/>
  <c r="AK4434" i="5"/>
  <c r="AI4434" i="5"/>
  <c r="AJ4434" i="5" s="1"/>
  <c r="AH4434" i="5"/>
  <c r="AG4434" i="5"/>
  <c r="AM4433" i="5"/>
  <c r="AL4433" i="5"/>
  <c r="AK4433" i="5"/>
  <c r="AI4433" i="5"/>
  <c r="AJ4433" i="5" s="1"/>
  <c r="AH4433" i="5"/>
  <c r="AG4433" i="5"/>
  <c r="AM4432" i="5"/>
  <c r="AL4432" i="5"/>
  <c r="AK4432" i="5"/>
  <c r="AI4432" i="5"/>
  <c r="AJ4432" i="5" s="1"/>
  <c r="AH4432" i="5"/>
  <c r="AG4432" i="5"/>
  <c r="AM4431" i="5"/>
  <c r="AL4431" i="5"/>
  <c r="AK4431" i="5"/>
  <c r="AI4431" i="5"/>
  <c r="AJ4431" i="5" s="1"/>
  <c r="AH4431" i="5"/>
  <c r="AG4431" i="5"/>
  <c r="AM4430" i="5"/>
  <c r="AL4430" i="5"/>
  <c r="AK4430" i="5"/>
  <c r="AI4430" i="5"/>
  <c r="AJ4430" i="5" s="1"/>
  <c r="AH4430" i="5"/>
  <c r="AG4430" i="5"/>
  <c r="AM4429" i="5"/>
  <c r="AL4429" i="5"/>
  <c r="AK4429" i="5"/>
  <c r="AI4429" i="5"/>
  <c r="AJ4429" i="5" s="1"/>
  <c r="AH4429" i="5"/>
  <c r="AG4429" i="5"/>
  <c r="AM4428" i="5"/>
  <c r="AL4428" i="5"/>
  <c r="AK4428" i="5"/>
  <c r="AI4428" i="5"/>
  <c r="AJ4428" i="5" s="1"/>
  <c r="AH4428" i="5"/>
  <c r="AG4428" i="5"/>
  <c r="AM4427" i="5"/>
  <c r="AL4427" i="5"/>
  <c r="AK4427" i="5"/>
  <c r="AI4427" i="5"/>
  <c r="AJ4427" i="5" s="1"/>
  <c r="AH4427" i="5"/>
  <c r="AG4427" i="5"/>
  <c r="AM4426" i="5"/>
  <c r="AL4426" i="5"/>
  <c r="AK4426" i="5"/>
  <c r="AI4426" i="5"/>
  <c r="AJ4426" i="5" s="1"/>
  <c r="AH4426" i="5"/>
  <c r="AG4426" i="5"/>
  <c r="AM4425" i="5"/>
  <c r="AL4425" i="5"/>
  <c r="AK4425" i="5"/>
  <c r="AI4425" i="5"/>
  <c r="AJ4425" i="5" s="1"/>
  <c r="AH4425" i="5"/>
  <c r="AG4425" i="5"/>
  <c r="AM4424" i="5"/>
  <c r="AL4424" i="5"/>
  <c r="AK4424" i="5"/>
  <c r="AI4424" i="5"/>
  <c r="AJ4424" i="5" s="1"/>
  <c r="AH4424" i="5"/>
  <c r="AG4424" i="5"/>
  <c r="AM4423" i="5"/>
  <c r="AL4423" i="5"/>
  <c r="AK4423" i="5"/>
  <c r="AI4423" i="5"/>
  <c r="AJ4423" i="5" s="1"/>
  <c r="AH4423" i="5"/>
  <c r="AG4423" i="5"/>
  <c r="AM4422" i="5"/>
  <c r="AL4422" i="5"/>
  <c r="AK4422" i="5"/>
  <c r="AI4422" i="5"/>
  <c r="AJ4422" i="5" s="1"/>
  <c r="AH4422" i="5"/>
  <c r="AG4422" i="5"/>
  <c r="AM4421" i="5"/>
  <c r="AL4421" i="5"/>
  <c r="AK4421" i="5"/>
  <c r="AI4421" i="5"/>
  <c r="AJ4421" i="5" s="1"/>
  <c r="AH4421" i="5"/>
  <c r="AG4421" i="5"/>
  <c r="AM4420" i="5"/>
  <c r="AL4420" i="5"/>
  <c r="AK4420" i="5"/>
  <c r="AI4420" i="5"/>
  <c r="AJ4420" i="5" s="1"/>
  <c r="AH4420" i="5"/>
  <c r="AG4420" i="5"/>
  <c r="AM4419" i="5"/>
  <c r="AL4419" i="5"/>
  <c r="AK4419" i="5"/>
  <c r="AI4419" i="5"/>
  <c r="AJ4419" i="5" s="1"/>
  <c r="AH4419" i="5"/>
  <c r="AG4419" i="5"/>
  <c r="AM4418" i="5"/>
  <c r="AL4418" i="5"/>
  <c r="AK4418" i="5"/>
  <c r="AI4418" i="5"/>
  <c r="AJ4418" i="5" s="1"/>
  <c r="AH4418" i="5"/>
  <c r="AG4418" i="5"/>
  <c r="AM4417" i="5"/>
  <c r="AL4417" i="5"/>
  <c r="AK4417" i="5"/>
  <c r="AI4417" i="5"/>
  <c r="AJ4417" i="5" s="1"/>
  <c r="AH4417" i="5"/>
  <c r="AG4417" i="5"/>
  <c r="AM4416" i="5"/>
  <c r="AL4416" i="5"/>
  <c r="AK4416" i="5"/>
  <c r="AI4416" i="5"/>
  <c r="AJ4416" i="5" s="1"/>
  <c r="AH4416" i="5"/>
  <c r="AG4416" i="5"/>
  <c r="AM4415" i="5"/>
  <c r="AL4415" i="5"/>
  <c r="AK4415" i="5"/>
  <c r="AI4415" i="5"/>
  <c r="AJ4415" i="5" s="1"/>
  <c r="AH4415" i="5"/>
  <c r="AG4415" i="5"/>
  <c r="AM4414" i="5"/>
  <c r="AL4414" i="5"/>
  <c r="AK4414" i="5"/>
  <c r="AI4414" i="5"/>
  <c r="AJ4414" i="5" s="1"/>
  <c r="AH4414" i="5"/>
  <c r="AG4414" i="5"/>
  <c r="AM4413" i="5"/>
  <c r="AL4413" i="5"/>
  <c r="AK4413" i="5"/>
  <c r="AI4413" i="5"/>
  <c r="AJ4413" i="5" s="1"/>
  <c r="AH4413" i="5"/>
  <c r="AG4413" i="5"/>
  <c r="AM4412" i="5"/>
  <c r="AL4412" i="5"/>
  <c r="AK4412" i="5"/>
  <c r="AI4412" i="5"/>
  <c r="AJ4412" i="5" s="1"/>
  <c r="AH4412" i="5"/>
  <c r="AG4412" i="5"/>
  <c r="AM4411" i="5"/>
  <c r="AL4411" i="5"/>
  <c r="AK4411" i="5"/>
  <c r="AI4411" i="5"/>
  <c r="AJ4411" i="5" s="1"/>
  <c r="AH4411" i="5"/>
  <c r="AG4411" i="5"/>
  <c r="AM4410" i="5"/>
  <c r="AL4410" i="5"/>
  <c r="AK4410" i="5"/>
  <c r="AI4410" i="5"/>
  <c r="AJ4410" i="5" s="1"/>
  <c r="AH4410" i="5"/>
  <c r="AG4410" i="5"/>
  <c r="AM4409" i="5"/>
  <c r="AL4409" i="5"/>
  <c r="AK4409" i="5"/>
  <c r="AI4409" i="5"/>
  <c r="AJ4409" i="5" s="1"/>
  <c r="AH4409" i="5"/>
  <c r="AG4409" i="5"/>
  <c r="AM4408" i="5"/>
  <c r="AL4408" i="5"/>
  <c r="AK4408" i="5"/>
  <c r="AI4408" i="5"/>
  <c r="AJ4408" i="5" s="1"/>
  <c r="AH4408" i="5"/>
  <c r="AG4408" i="5"/>
  <c r="AM4407" i="5"/>
  <c r="AL4407" i="5"/>
  <c r="AK4407" i="5"/>
  <c r="AI4407" i="5"/>
  <c r="AJ4407" i="5" s="1"/>
  <c r="AH4407" i="5"/>
  <c r="AG4407" i="5"/>
  <c r="AM4406" i="5"/>
  <c r="AL4406" i="5"/>
  <c r="AK4406" i="5"/>
  <c r="AI4406" i="5"/>
  <c r="AJ4406" i="5" s="1"/>
  <c r="AH4406" i="5"/>
  <c r="AG4406" i="5"/>
  <c r="AM4405" i="5"/>
  <c r="AL4405" i="5"/>
  <c r="AK4405" i="5"/>
  <c r="AI4405" i="5"/>
  <c r="AJ4405" i="5" s="1"/>
  <c r="AH4405" i="5"/>
  <c r="AG4405" i="5"/>
  <c r="AM4404" i="5"/>
  <c r="AL4404" i="5"/>
  <c r="AK4404" i="5"/>
  <c r="AI4404" i="5"/>
  <c r="AJ4404" i="5" s="1"/>
  <c r="AH4404" i="5"/>
  <c r="AG4404" i="5"/>
  <c r="AM4403" i="5"/>
  <c r="AL4403" i="5"/>
  <c r="AK4403" i="5"/>
  <c r="AI4403" i="5"/>
  <c r="AJ4403" i="5" s="1"/>
  <c r="AH4403" i="5"/>
  <c r="AG4403" i="5"/>
  <c r="AM4402" i="5"/>
  <c r="AL4402" i="5"/>
  <c r="AK4402" i="5"/>
  <c r="AI4402" i="5"/>
  <c r="AJ4402" i="5" s="1"/>
  <c r="AH4402" i="5"/>
  <c r="AG4402" i="5"/>
  <c r="AM4401" i="5"/>
  <c r="AL4401" i="5"/>
  <c r="AK4401" i="5"/>
  <c r="AI4401" i="5"/>
  <c r="AJ4401" i="5" s="1"/>
  <c r="AH4401" i="5"/>
  <c r="AG4401" i="5"/>
  <c r="AM4400" i="5"/>
  <c r="AL4400" i="5"/>
  <c r="AK4400" i="5"/>
  <c r="AI4400" i="5"/>
  <c r="AJ4400" i="5" s="1"/>
  <c r="AH4400" i="5"/>
  <c r="AG4400" i="5"/>
  <c r="AM4399" i="5"/>
  <c r="AL4399" i="5"/>
  <c r="AK4399" i="5"/>
  <c r="AI4399" i="5"/>
  <c r="AJ4399" i="5" s="1"/>
  <c r="AH4399" i="5"/>
  <c r="AG4399" i="5"/>
  <c r="AM4398" i="5"/>
  <c r="AL4398" i="5"/>
  <c r="AK4398" i="5"/>
  <c r="AI4398" i="5"/>
  <c r="AJ4398" i="5" s="1"/>
  <c r="AH4398" i="5"/>
  <c r="AG4398" i="5"/>
  <c r="AM4397" i="5"/>
  <c r="AL4397" i="5"/>
  <c r="AK4397" i="5"/>
  <c r="AI4397" i="5"/>
  <c r="AJ4397" i="5" s="1"/>
  <c r="AH4397" i="5"/>
  <c r="AG4397" i="5"/>
  <c r="AM4396" i="5"/>
  <c r="AL4396" i="5"/>
  <c r="AK4396" i="5"/>
  <c r="AI4396" i="5"/>
  <c r="AJ4396" i="5" s="1"/>
  <c r="AH4396" i="5"/>
  <c r="AG4396" i="5"/>
  <c r="AM4395" i="5"/>
  <c r="AL4395" i="5"/>
  <c r="AK4395" i="5"/>
  <c r="AI4395" i="5"/>
  <c r="AJ4395" i="5" s="1"/>
  <c r="AH4395" i="5"/>
  <c r="AG4395" i="5"/>
  <c r="AM4394" i="5"/>
  <c r="AL4394" i="5"/>
  <c r="AK4394" i="5"/>
  <c r="AI4394" i="5"/>
  <c r="AJ4394" i="5" s="1"/>
  <c r="AH4394" i="5"/>
  <c r="AG4394" i="5"/>
  <c r="AM4393" i="5"/>
  <c r="AL4393" i="5"/>
  <c r="AK4393" i="5"/>
  <c r="AI4393" i="5"/>
  <c r="AJ4393" i="5" s="1"/>
  <c r="AH4393" i="5"/>
  <c r="AG4393" i="5"/>
  <c r="AM4392" i="5"/>
  <c r="AL4392" i="5"/>
  <c r="AK4392" i="5"/>
  <c r="AI4392" i="5"/>
  <c r="AJ4392" i="5" s="1"/>
  <c r="AH4392" i="5"/>
  <c r="AG4392" i="5"/>
  <c r="AM4391" i="5"/>
  <c r="AL4391" i="5"/>
  <c r="AK4391" i="5"/>
  <c r="AI4391" i="5"/>
  <c r="AJ4391" i="5" s="1"/>
  <c r="AH4391" i="5"/>
  <c r="AG4391" i="5"/>
  <c r="AM4390" i="5"/>
  <c r="AL4390" i="5"/>
  <c r="AK4390" i="5"/>
  <c r="AI4390" i="5"/>
  <c r="AJ4390" i="5" s="1"/>
  <c r="AH4390" i="5"/>
  <c r="AG4390" i="5"/>
  <c r="AM4389" i="5"/>
  <c r="AL4389" i="5"/>
  <c r="AK4389" i="5"/>
  <c r="AI4389" i="5"/>
  <c r="AJ4389" i="5" s="1"/>
  <c r="AH4389" i="5"/>
  <c r="AG4389" i="5"/>
  <c r="AM4388" i="5"/>
  <c r="AL4388" i="5"/>
  <c r="AK4388" i="5"/>
  <c r="AI4388" i="5"/>
  <c r="AJ4388" i="5" s="1"/>
  <c r="AH4388" i="5"/>
  <c r="AG4388" i="5"/>
  <c r="AM4387" i="5"/>
  <c r="AL4387" i="5"/>
  <c r="AK4387" i="5"/>
  <c r="AI4387" i="5"/>
  <c r="AJ4387" i="5" s="1"/>
  <c r="AH4387" i="5"/>
  <c r="AG4387" i="5"/>
  <c r="AM4386" i="5"/>
  <c r="AL4386" i="5"/>
  <c r="AK4386" i="5"/>
  <c r="AI4386" i="5"/>
  <c r="AJ4386" i="5" s="1"/>
  <c r="AH4386" i="5"/>
  <c r="AG4386" i="5"/>
  <c r="AM4385" i="5"/>
  <c r="AL4385" i="5"/>
  <c r="AK4385" i="5"/>
  <c r="AI4385" i="5"/>
  <c r="AJ4385" i="5" s="1"/>
  <c r="AH4385" i="5"/>
  <c r="AG4385" i="5"/>
  <c r="AM4384" i="5"/>
  <c r="AL4384" i="5"/>
  <c r="AK4384" i="5"/>
  <c r="AI4384" i="5"/>
  <c r="AJ4384" i="5" s="1"/>
  <c r="AH4384" i="5"/>
  <c r="AG4384" i="5"/>
  <c r="AM4383" i="5"/>
  <c r="AL4383" i="5"/>
  <c r="AK4383" i="5"/>
  <c r="AI4383" i="5"/>
  <c r="AJ4383" i="5" s="1"/>
  <c r="AH4383" i="5"/>
  <c r="AG4383" i="5"/>
  <c r="AM4382" i="5"/>
  <c r="AL4382" i="5"/>
  <c r="AK4382" i="5"/>
  <c r="AI4382" i="5"/>
  <c r="AJ4382" i="5" s="1"/>
  <c r="AH4382" i="5"/>
  <c r="AG4382" i="5"/>
  <c r="AM4381" i="5"/>
  <c r="AL4381" i="5"/>
  <c r="AK4381" i="5"/>
  <c r="AI4381" i="5"/>
  <c r="AJ4381" i="5" s="1"/>
  <c r="AH4381" i="5"/>
  <c r="AG4381" i="5"/>
  <c r="AM4380" i="5"/>
  <c r="AL4380" i="5"/>
  <c r="AK4380" i="5"/>
  <c r="AI4380" i="5"/>
  <c r="AJ4380" i="5" s="1"/>
  <c r="AH4380" i="5"/>
  <c r="AG4380" i="5"/>
  <c r="AM4379" i="5"/>
  <c r="AL4379" i="5"/>
  <c r="AK4379" i="5"/>
  <c r="AI4379" i="5"/>
  <c r="AJ4379" i="5" s="1"/>
  <c r="AH4379" i="5"/>
  <c r="AG4379" i="5"/>
  <c r="AM4378" i="5"/>
  <c r="AL4378" i="5"/>
  <c r="AK4378" i="5"/>
  <c r="AI4378" i="5"/>
  <c r="AJ4378" i="5" s="1"/>
  <c r="AH4378" i="5"/>
  <c r="AG4378" i="5"/>
  <c r="AM4377" i="5"/>
  <c r="AL4377" i="5"/>
  <c r="AK4377" i="5"/>
  <c r="AI4377" i="5"/>
  <c r="AJ4377" i="5" s="1"/>
  <c r="AH4377" i="5"/>
  <c r="AG4377" i="5"/>
  <c r="AM4376" i="5"/>
  <c r="AL4376" i="5"/>
  <c r="AK4376" i="5"/>
  <c r="AI4376" i="5"/>
  <c r="AJ4376" i="5" s="1"/>
  <c r="AH4376" i="5"/>
  <c r="AG4376" i="5"/>
  <c r="AM4375" i="5"/>
  <c r="AL4375" i="5"/>
  <c r="AK4375" i="5"/>
  <c r="AI4375" i="5"/>
  <c r="AJ4375" i="5" s="1"/>
  <c r="AH4375" i="5"/>
  <c r="AG4375" i="5"/>
  <c r="AM4374" i="5"/>
  <c r="AL4374" i="5"/>
  <c r="AK4374" i="5"/>
  <c r="AI4374" i="5"/>
  <c r="AJ4374" i="5" s="1"/>
  <c r="AH4374" i="5"/>
  <c r="AG4374" i="5"/>
  <c r="AM4373" i="5"/>
  <c r="AL4373" i="5"/>
  <c r="AK4373" i="5"/>
  <c r="AI4373" i="5"/>
  <c r="AJ4373" i="5" s="1"/>
  <c r="AH4373" i="5"/>
  <c r="AG4373" i="5"/>
  <c r="AM4372" i="5"/>
  <c r="AL4372" i="5"/>
  <c r="AK4372" i="5"/>
  <c r="AI4372" i="5"/>
  <c r="AJ4372" i="5" s="1"/>
  <c r="AH4372" i="5"/>
  <c r="AG4372" i="5"/>
  <c r="AM4371" i="5"/>
  <c r="AL4371" i="5"/>
  <c r="AK4371" i="5"/>
  <c r="AI4371" i="5"/>
  <c r="AJ4371" i="5" s="1"/>
  <c r="AH4371" i="5"/>
  <c r="AG4371" i="5"/>
  <c r="AM4370" i="5"/>
  <c r="AL4370" i="5"/>
  <c r="AK4370" i="5"/>
  <c r="AI4370" i="5"/>
  <c r="AJ4370" i="5" s="1"/>
  <c r="AH4370" i="5"/>
  <c r="AG4370" i="5"/>
  <c r="AM4369" i="5"/>
  <c r="AL4369" i="5"/>
  <c r="AK4369" i="5"/>
  <c r="AI4369" i="5"/>
  <c r="AJ4369" i="5" s="1"/>
  <c r="AH4369" i="5"/>
  <c r="AG4369" i="5"/>
  <c r="AM4368" i="5"/>
  <c r="AL4368" i="5"/>
  <c r="AK4368" i="5"/>
  <c r="AI4368" i="5"/>
  <c r="AJ4368" i="5" s="1"/>
  <c r="AH4368" i="5"/>
  <c r="AG4368" i="5"/>
  <c r="AM4367" i="5"/>
  <c r="AL4367" i="5"/>
  <c r="AK4367" i="5"/>
  <c r="AI4367" i="5"/>
  <c r="AJ4367" i="5" s="1"/>
  <c r="AH4367" i="5"/>
  <c r="AG4367" i="5"/>
  <c r="AM4366" i="5"/>
  <c r="AL4366" i="5"/>
  <c r="AK4366" i="5"/>
  <c r="AI4366" i="5"/>
  <c r="AJ4366" i="5" s="1"/>
  <c r="AH4366" i="5"/>
  <c r="AG4366" i="5"/>
  <c r="AM4365" i="5"/>
  <c r="AL4365" i="5"/>
  <c r="AK4365" i="5"/>
  <c r="AI4365" i="5"/>
  <c r="AJ4365" i="5" s="1"/>
  <c r="AH4365" i="5"/>
  <c r="AG4365" i="5"/>
  <c r="AM4364" i="5"/>
  <c r="AL4364" i="5"/>
  <c r="AK4364" i="5"/>
  <c r="AI4364" i="5"/>
  <c r="AJ4364" i="5" s="1"/>
  <c r="AH4364" i="5"/>
  <c r="AG4364" i="5"/>
  <c r="AM4363" i="5"/>
  <c r="AL4363" i="5"/>
  <c r="AK4363" i="5"/>
  <c r="AI4363" i="5"/>
  <c r="AJ4363" i="5" s="1"/>
  <c r="AH4363" i="5"/>
  <c r="AG4363" i="5"/>
  <c r="AM4362" i="5"/>
  <c r="AL4362" i="5"/>
  <c r="AK4362" i="5"/>
  <c r="AI4362" i="5"/>
  <c r="AJ4362" i="5" s="1"/>
  <c r="AH4362" i="5"/>
  <c r="AG4362" i="5"/>
  <c r="AM4361" i="5"/>
  <c r="AL4361" i="5"/>
  <c r="AK4361" i="5"/>
  <c r="AI4361" i="5"/>
  <c r="AJ4361" i="5" s="1"/>
  <c r="AH4361" i="5"/>
  <c r="AG4361" i="5"/>
  <c r="AM4360" i="5"/>
  <c r="AL4360" i="5"/>
  <c r="AK4360" i="5"/>
  <c r="AI4360" i="5"/>
  <c r="AJ4360" i="5" s="1"/>
  <c r="AH4360" i="5"/>
  <c r="AG4360" i="5"/>
  <c r="AM4359" i="5"/>
  <c r="AL4359" i="5"/>
  <c r="AK4359" i="5"/>
  <c r="AI4359" i="5"/>
  <c r="AJ4359" i="5" s="1"/>
  <c r="AH4359" i="5"/>
  <c r="AG4359" i="5"/>
  <c r="AM4358" i="5"/>
  <c r="AK4358" i="5"/>
  <c r="AL4358" i="5" s="1"/>
  <c r="AI4358" i="5"/>
  <c r="AJ4358" i="5" s="1"/>
  <c r="AH4358" i="5"/>
  <c r="AG4358" i="5"/>
  <c r="AQ4358" i="5" s="1"/>
  <c r="AR4358" i="5" s="1"/>
  <c r="AM4357" i="5"/>
  <c r="AL4357" i="5"/>
  <c r="AK4357" i="5"/>
  <c r="AI4357" i="5"/>
  <c r="AJ4357" i="5" s="1"/>
  <c r="AH4357" i="5"/>
  <c r="AG4357" i="5"/>
  <c r="AM4356" i="5"/>
  <c r="AK4356" i="5"/>
  <c r="AL4356" i="5" s="1"/>
  <c r="AI4356" i="5"/>
  <c r="AJ4356" i="5" s="1"/>
  <c r="AH4356" i="5"/>
  <c r="AG4356" i="5"/>
  <c r="AM4355" i="5"/>
  <c r="AL4355" i="5"/>
  <c r="AK4355" i="5"/>
  <c r="AI4355" i="5"/>
  <c r="AJ4355" i="5" s="1"/>
  <c r="AH4355" i="5"/>
  <c r="AG4355" i="5"/>
  <c r="AM4354" i="5"/>
  <c r="AK4354" i="5"/>
  <c r="AL4354" i="5" s="1"/>
  <c r="AI4354" i="5"/>
  <c r="AJ4354" i="5" s="1"/>
  <c r="AH4354" i="5"/>
  <c r="AG4354" i="5"/>
  <c r="AM4353" i="5"/>
  <c r="AL4353" i="5"/>
  <c r="AK4353" i="5"/>
  <c r="AI4353" i="5"/>
  <c r="AJ4353" i="5" s="1"/>
  <c r="AH4353" i="5"/>
  <c r="AG4353" i="5"/>
  <c r="AM4352" i="5"/>
  <c r="AK4352" i="5"/>
  <c r="AL4352" i="5" s="1"/>
  <c r="AI4352" i="5"/>
  <c r="AJ4352" i="5" s="1"/>
  <c r="AH4352" i="5"/>
  <c r="AG4352" i="5"/>
  <c r="AM4351" i="5"/>
  <c r="AL4351" i="5"/>
  <c r="AK4351" i="5"/>
  <c r="AI4351" i="5"/>
  <c r="AJ4351" i="5" s="1"/>
  <c r="AH4351" i="5"/>
  <c r="AG4351" i="5"/>
  <c r="AM4350" i="5"/>
  <c r="AK4350" i="5"/>
  <c r="AL4350" i="5" s="1"/>
  <c r="AI4350" i="5"/>
  <c r="AJ4350" i="5" s="1"/>
  <c r="AH4350" i="5"/>
  <c r="AG4350" i="5"/>
  <c r="AM4349" i="5"/>
  <c r="AL4349" i="5"/>
  <c r="AK4349" i="5"/>
  <c r="AI4349" i="5"/>
  <c r="AJ4349" i="5" s="1"/>
  <c r="AH4349" i="5"/>
  <c r="AG4349" i="5"/>
  <c r="AM4348" i="5"/>
  <c r="AK4348" i="5"/>
  <c r="AL4348" i="5" s="1"/>
  <c r="AI4348" i="5"/>
  <c r="AJ4348" i="5" s="1"/>
  <c r="AH4348" i="5"/>
  <c r="AG4348" i="5"/>
  <c r="AM4347" i="5"/>
  <c r="AL4347" i="5"/>
  <c r="AK4347" i="5"/>
  <c r="AI4347" i="5"/>
  <c r="AJ4347" i="5" s="1"/>
  <c r="AH4347" i="5"/>
  <c r="AG4347" i="5"/>
  <c r="AM4346" i="5"/>
  <c r="AK4346" i="5"/>
  <c r="AL4346" i="5" s="1"/>
  <c r="AI4346" i="5"/>
  <c r="AJ4346" i="5" s="1"/>
  <c r="AH4346" i="5"/>
  <c r="AG4346" i="5"/>
  <c r="AM4345" i="5"/>
  <c r="AL4345" i="5"/>
  <c r="AK4345" i="5"/>
  <c r="AI4345" i="5"/>
  <c r="AJ4345" i="5" s="1"/>
  <c r="AH4345" i="5"/>
  <c r="AG4345" i="5"/>
  <c r="AQ4345" i="5" s="1"/>
  <c r="AR4345" i="5" s="1"/>
  <c r="AM4344" i="5"/>
  <c r="AK4344" i="5"/>
  <c r="AL4344" i="5" s="1"/>
  <c r="AI4344" i="5"/>
  <c r="AJ4344" i="5" s="1"/>
  <c r="AH4344" i="5"/>
  <c r="AG4344" i="5"/>
  <c r="AM4343" i="5"/>
  <c r="AL4343" i="5"/>
  <c r="AK4343" i="5"/>
  <c r="AI4343" i="5"/>
  <c r="AJ4343" i="5" s="1"/>
  <c r="AH4343" i="5"/>
  <c r="AG4343" i="5"/>
  <c r="AM4342" i="5"/>
  <c r="AK4342" i="5"/>
  <c r="AL4342" i="5" s="1"/>
  <c r="AI4342" i="5"/>
  <c r="AJ4342" i="5" s="1"/>
  <c r="AH4342" i="5"/>
  <c r="AG4342" i="5"/>
  <c r="AQ4342" i="5" s="1"/>
  <c r="AR4342" i="5" s="1"/>
  <c r="AM4341" i="5"/>
  <c r="AL4341" i="5"/>
  <c r="AK4341" i="5"/>
  <c r="AI4341" i="5"/>
  <c r="AJ4341" i="5" s="1"/>
  <c r="AH4341" i="5"/>
  <c r="AG4341" i="5"/>
  <c r="AM4340" i="5"/>
  <c r="AK4340" i="5"/>
  <c r="AL4340" i="5" s="1"/>
  <c r="AI4340" i="5"/>
  <c r="AJ4340" i="5" s="1"/>
  <c r="AH4340" i="5"/>
  <c r="AG4340" i="5"/>
  <c r="AM4339" i="5"/>
  <c r="AL4339" i="5"/>
  <c r="AK4339" i="5"/>
  <c r="AI4339" i="5"/>
  <c r="AJ4339" i="5" s="1"/>
  <c r="AH4339" i="5"/>
  <c r="AG4339" i="5"/>
  <c r="AM4338" i="5"/>
  <c r="AK4338" i="5"/>
  <c r="AL4338" i="5" s="1"/>
  <c r="AI4338" i="5"/>
  <c r="AJ4338" i="5" s="1"/>
  <c r="AH4338" i="5"/>
  <c r="AG4338" i="5"/>
  <c r="AM4337" i="5"/>
  <c r="AL4337" i="5"/>
  <c r="AK4337" i="5"/>
  <c r="AI4337" i="5"/>
  <c r="AJ4337" i="5" s="1"/>
  <c r="AH4337" i="5"/>
  <c r="AG4337" i="5"/>
  <c r="AM4336" i="5"/>
  <c r="AK4336" i="5"/>
  <c r="AL4336" i="5" s="1"/>
  <c r="AI4336" i="5"/>
  <c r="AJ4336" i="5" s="1"/>
  <c r="AH4336" i="5"/>
  <c r="AG4336" i="5"/>
  <c r="AM4335" i="5"/>
  <c r="AL4335" i="5"/>
  <c r="AK4335" i="5"/>
  <c r="AI4335" i="5"/>
  <c r="AJ4335" i="5" s="1"/>
  <c r="AH4335" i="5"/>
  <c r="AG4335" i="5"/>
  <c r="AM4334" i="5"/>
  <c r="AK4334" i="5"/>
  <c r="AL4334" i="5" s="1"/>
  <c r="AI4334" i="5"/>
  <c r="AJ4334" i="5" s="1"/>
  <c r="AH4334" i="5"/>
  <c r="AG4334" i="5"/>
  <c r="AM4333" i="5"/>
  <c r="AL4333" i="5"/>
  <c r="AK4333" i="5"/>
  <c r="AI4333" i="5"/>
  <c r="AJ4333" i="5" s="1"/>
  <c r="AH4333" i="5"/>
  <c r="AG4333" i="5"/>
  <c r="AM4332" i="5"/>
  <c r="AK4332" i="5"/>
  <c r="AL4332" i="5" s="1"/>
  <c r="AI4332" i="5"/>
  <c r="AJ4332" i="5" s="1"/>
  <c r="AH4332" i="5"/>
  <c r="AG4332" i="5"/>
  <c r="AM4331" i="5"/>
  <c r="AL4331" i="5"/>
  <c r="AK4331" i="5"/>
  <c r="AI4331" i="5"/>
  <c r="AJ4331" i="5" s="1"/>
  <c r="AH4331" i="5"/>
  <c r="AG4331" i="5"/>
  <c r="AM4330" i="5"/>
  <c r="AK4330" i="5"/>
  <c r="AL4330" i="5" s="1"/>
  <c r="AI4330" i="5"/>
  <c r="AJ4330" i="5" s="1"/>
  <c r="AH4330" i="5"/>
  <c r="AG4330" i="5"/>
  <c r="AM4329" i="5"/>
  <c r="AL4329" i="5"/>
  <c r="AK4329" i="5"/>
  <c r="AI4329" i="5"/>
  <c r="AJ4329" i="5" s="1"/>
  <c r="AH4329" i="5"/>
  <c r="AG4329" i="5"/>
  <c r="AQ4329" i="5" s="1"/>
  <c r="AR4329" i="5" s="1"/>
  <c r="AM4328" i="5"/>
  <c r="AK4328" i="5"/>
  <c r="AL4328" i="5" s="1"/>
  <c r="AI4328" i="5"/>
  <c r="AJ4328" i="5" s="1"/>
  <c r="AH4328" i="5"/>
  <c r="AG4328" i="5"/>
  <c r="AM4327" i="5"/>
  <c r="AL4327" i="5"/>
  <c r="AK4327" i="5"/>
  <c r="AI4327" i="5"/>
  <c r="AJ4327" i="5" s="1"/>
  <c r="AH4327" i="5"/>
  <c r="AG4327" i="5"/>
  <c r="AM4326" i="5"/>
  <c r="AK4326" i="5"/>
  <c r="AL4326" i="5" s="1"/>
  <c r="AI4326" i="5"/>
  <c r="AJ4326" i="5" s="1"/>
  <c r="AH4326" i="5"/>
  <c r="AG4326" i="5"/>
  <c r="AQ4326" i="5" s="1"/>
  <c r="AR4326" i="5" s="1"/>
  <c r="AM4325" i="5"/>
  <c r="AL4325" i="5"/>
  <c r="AK4325" i="5"/>
  <c r="AI4325" i="5"/>
  <c r="AJ4325" i="5" s="1"/>
  <c r="AH4325" i="5"/>
  <c r="AG4325" i="5"/>
  <c r="AM4324" i="5"/>
  <c r="AK4324" i="5"/>
  <c r="AL4324" i="5" s="1"/>
  <c r="AI4324" i="5"/>
  <c r="AJ4324" i="5" s="1"/>
  <c r="AH4324" i="5"/>
  <c r="AG4324" i="5"/>
  <c r="AM4323" i="5"/>
  <c r="AL4323" i="5"/>
  <c r="AK4323" i="5"/>
  <c r="AI4323" i="5"/>
  <c r="AJ4323" i="5" s="1"/>
  <c r="AH4323" i="5"/>
  <c r="AG4323" i="5"/>
  <c r="AM4322" i="5"/>
  <c r="AK4322" i="5"/>
  <c r="AL4322" i="5" s="1"/>
  <c r="AI4322" i="5"/>
  <c r="AJ4322" i="5" s="1"/>
  <c r="AH4322" i="5"/>
  <c r="AG4322" i="5"/>
  <c r="AM4321" i="5"/>
  <c r="AK4321" i="5"/>
  <c r="AL4321" i="5" s="1"/>
  <c r="AI4321" i="5"/>
  <c r="AJ4321" i="5" s="1"/>
  <c r="AH4321" i="5"/>
  <c r="AG4321" i="5"/>
  <c r="AM4320" i="5"/>
  <c r="AK4320" i="5"/>
  <c r="AL4320" i="5" s="1"/>
  <c r="AI4320" i="5"/>
  <c r="AJ4320" i="5" s="1"/>
  <c r="AH4320" i="5"/>
  <c r="AG4320" i="5"/>
  <c r="AQ4320" i="5" s="1"/>
  <c r="AR4320" i="5" s="1"/>
  <c r="AM4319" i="5"/>
  <c r="AK4319" i="5"/>
  <c r="AL4319" i="5" s="1"/>
  <c r="AI4319" i="5"/>
  <c r="AJ4319" i="5" s="1"/>
  <c r="AH4319" i="5"/>
  <c r="AG4319" i="5"/>
  <c r="AM4318" i="5"/>
  <c r="AK4318" i="5"/>
  <c r="AL4318" i="5" s="1"/>
  <c r="AI4318" i="5"/>
  <c r="AJ4318" i="5" s="1"/>
  <c r="AH4318" i="5"/>
  <c r="AG4318" i="5"/>
  <c r="AM4317" i="5"/>
  <c r="AK4317" i="5"/>
  <c r="AL4317" i="5" s="1"/>
  <c r="AI4317" i="5"/>
  <c r="AJ4317" i="5" s="1"/>
  <c r="AH4317" i="5"/>
  <c r="AG4317" i="5"/>
  <c r="AM4316" i="5"/>
  <c r="AK4316" i="5"/>
  <c r="AL4316" i="5" s="1"/>
  <c r="AI4316" i="5"/>
  <c r="AJ4316" i="5" s="1"/>
  <c r="AH4316" i="5"/>
  <c r="AG4316" i="5"/>
  <c r="AM4315" i="5"/>
  <c r="AK4315" i="5"/>
  <c r="AL4315" i="5" s="1"/>
  <c r="AI4315" i="5"/>
  <c r="AJ4315" i="5" s="1"/>
  <c r="AH4315" i="5"/>
  <c r="AG4315" i="5"/>
  <c r="AM4314" i="5"/>
  <c r="AK4314" i="5"/>
  <c r="AL4314" i="5" s="1"/>
  <c r="AI4314" i="5"/>
  <c r="AJ4314" i="5" s="1"/>
  <c r="AH4314" i="5"/>
  <c r="AG4314" i="5"/>
  <c r="AM4313" i="5"/>
  <c r="AK4313" i="5"/>
  <c r="AL4313" i="5" s="1"/>
  <c r="AI4313" i="5"/>
  <c r="AJ4313" i="5" s="1"/>
  <c r="AH4313" i="5"/>
  <c r="AG4313" i="5"/>
  <c r="AM4312" i="5"/>
  <c r="AK4312" i="5"/>
  <c r="AL4312" i="5" s="1"/>
  <c r="AI4312" i="5"/>
  <c r="AJ4312" i="5" s="1"/>
  <c r="AH4312" i="5"/>
  <c r="AG4312" i="5"/>
  <c r="AQ4312" i="5" s="1"/>
  <c r="AR4312" i="5" s="1"/>
  <c r="AM4311" i="5"/>
  <c r="AK4311" i="5"/>
  <c r="AL4311" i="5" s="1"/>
  <c r="AI4311" i="5"/>
  <c r="AJ4311" i="5" s="1"/>
  <c r="AH4311" i="5"/>
  <c r="AG4311" i="5"/>
  <c r="AM4310" i="5"/>
  <c r="AK4310" i="5"/>
  <c r="AL4310" i="5" s="1"/>
  <c r="AI4310" i="5"/>
  <c r="AJ4310" i="5" s="1"/>
  <c r="AH4310" i="5"/>
  <c r="AG4310" i="5"/>
  <c r="AM4309" i="5"/>
  <c r="AK4309" i="5"/>
  <c r="AL4309" i="5" s="1"/>
  <c r="AI4309" i="5"/>
  <c r="AJ4309" i="5" s="1"/>
  <c r="AH4309" i="5"/>
  <c r="AG4309" i="5"/>
  <c r="AM4308" i="5"/>
  <c r="AK4308" i="5"/>
  <c r="AL4308" i="5" s="1"/>
  <c r="AI4308" i="5"/>
  <c r="AJ4308" i="5" s="1"/>
  <c r="AH4308" i="5"/>
  <c r="AG4308" i="5"/>
  <c r="AM4307" i="5"/>
  <c r="AK4307" i="5"/>
  <c r="AL4307" i="5" s="1"/>
  <c r="AI4307" i="5"/>
  <c r="AJ4307" i="5" s="1"/>
  <c r="AH4307" i="5"/>
  <c r="AG4307" i="5"/>
  <c r="AM4306" i="5"/>
  <c r="AK4306" i="5"/>
  <c r="AL4306" i="5" s="1"/>
  <c r="AI4306" i="5"/>
  <c r="AJ4306" i="5" s="1"/>
  <c r="AH4306" i="5"/>
  <c r="AG4306" i="5"/>
  <c r="AM4305" i="5"/>
  <c r="AK4305" i="5"/>
  <c r="AL4305" i="5" s="1"/>
  <c r="AI4305" i="5"/>
  <c r="AJ4305" i="5" s="1"/>
  <c r="AH4305" i="5"/>
  <c r="AG4305" i="5"/>
  <c r="AM4304" i="5"/>
  <c r="AK4304" i="5"/>
  <c r="AL4304" i="5" s="1"/>
  <c r="AI4304" i="5"/>
  <c r="AJ4304" i="5" s="1"/>
  <c r="AH4304" i="5"/>
  <c r="AG4304" i="5"/>
  <c r="AQ4304" i="5" s="1"/>
  <c r="AR4304" i="5" s="1"/>
  <c r="AM4303" i="5"/>
  <c r="AK4303" i="5"/>
  <c r="AL4303" i="5" s="1"/>
  <c r="AI4303" i="5"/>
  <c r="AJ4303" i="5" s="1"/>
  <c r="AH4303" i="5"/>
  <c r="AG4303" i="5"/>
  <c r="AM4302" i="5"/>
  <c r="AK4302" i="5"/>
  <c r="AL4302" i="5" s="1"/>
  <c r="AI4302" i="5"/>
  <c r="AJ4302" i="5" s="1"/>
  <c r="AH4302" i="5"/>
  <c r="AG4302" i="5"/>
  <c r="AM4301" i="5"/>
  <c r="AK4301" i="5"/>
  <c r="AL4301" i="5" s="1"/>
  <c r="AI4301" i="5"/>
  <c r="AJ4301" i="5" s="1"/>
  <c r="AH4301" i="5"/>
  <c r="AG4301" i="5"/>
  <c r="AM4300" i="5"/>
  <c r="AK4300" i="5"/>
  <c r="AL4300" i="5" s="1"/>
  <c r="AI4300" i="5"/>
  <c r="AJ4300" i="5" s="1"/>
  <c r="AH4300" i="5"/>
  <c r="AG4300" i="5"/>
  <c r="AM4299" i="5"/>
  <c r="AK4299" i="5"/>
  <c r="AL4299" i="5" s="1"/>
  <c r="AI4299" i="5"/>
  <c r="AJ4299" i="5" s="1"/>
  <c r="AH4299" i="5"/>
  <c r="AG4299" i="5"/>
  <c r="AM4298" i="5"/>
  <c r="AK4298" i="5"/>
  <c r="AL4298" i="5" s="1"/>
  <c r="AI4298" i="5"/>
  <c r="AJ4298" i="5" s="1"/>
  <c r="AH4298" i="5"/>
  <c r="AG4298" i="5"/>
  <c r="AM4297" i="5"/>
  <c r="AK4297" i="5"/>
  <c r="AL4297" i="5" s="1"/>
  <c r="AI4297" i="5"/>
  <c r="AJ4297" i="5" s="1"/>
  <c r="AH4297" i="5"/>
  <c r="AG4297" i="5"/>
  <c r="AM4296" i="5"/>
  <c r="AK4296" i="5"/>
  <c r="AL4296" i="5" s="1"/>
  <c r="AI4296" i="5"/>
  <c r="AJ4296" i="5" s="1"/>
  <c r="AH4296" i="5"/>
  <c r="AG4296" i="5"/>
  <c r="AQ4296" i="5" s="1"/>
  <c r="AR4296" i="5" s="1"/>
  <c r="AM4295" i="5"/>
  <c r="AK4295" i="5"/>
  <c r="AL4295" i="5" s="1"/>
  <c r="AI4295" i="5"/>
  <c r="AJ4295" i="5" s="1"/>
  <c r="AH4295" i="5"/>
  <c r="AG4295" i="5"/>
  <c r="AM4294" i="5"/>
  <c r="AK4294" i="5"/>
  <c r="AL4294" i="5" s="1"/>
  <c r="AI4294" i="5"/>
  <c r="AJ4294" i="5" s="1"/>
  <c r="AH4294" i="5"/>
  <c r="AG4294" i="5"/>
  <c r="AM4293" i="5"/>
  <c r="AK4293" i="5"/>
  <c r="AL4293" i="5" s="1"/>
  <c r="AI4293" i="5"/>
  <c r="AJ4293" i="5" s="1"/>
  <c r="AH4293" i="5"/>
  <c r="AG4293" i="5"/>
  <c r="AM4292" i="5"/>
  <c r="AK4292" i="5"/>
  <c r="AL4292" i="5" s="1"/>
  <c r="AI4292" i="5"/>
  <c r="AJ4292" i="5" s="1"/>
  <c r="AH4292" i="5"/>
  <c r="AG4292" i="5"/>
  <c r="AM4291" i="5"/>
  <c r="AK4291" i="5"/>
  <c r="AL4291" i="5" s="1"/>
  <c r="AI4291" i="5"/>
  <c r="AJ4291" i="5" s="1"/>
  <c r="AH4291" i="5"/>
  <c r="AG4291" i="5"/>
  <c r="AM4290" i="5"/>
  <c r="AK4290" i="5"/>
  <c r="AL4290" i="5" s="1"/>
  <c r="AI4290" i="5"/>
  <c r="AJ4290" i="5" s="1"/>
  <c r="AH4290" i="5"/>
  <c r="AG4290" i="5"/>
  <c r="AM4289" i="5"/>
  <c r="AK4289" i="5"/>
  <c r="AL4289" i="5" s="1"/>
  <c r="AI4289" i="5"/>
  <c r="AJ4289" i="5" s="1"/>
  <c r="AH4289" i="5"/>
  <c r="AG4289" i="5"/>
  <c r="AM4288" i="5"/>
  <c r="AK4288" i="5"/>
  <c r="AL4288" i="5" s="1"/>
  <c r="AI4288" i="5"/>
  <c r="AJ4288" i="5" s="1"/>
  <c r="AH4288" i="5"/>
  <c r="AG4288" i="5"/>
  <c r="AQ4288" i="5" s="1"/>
  <c r="AR4288" i="5" s="1"/>
  <c r="AM4287" i="5"/>
  <c r="AK4287" i="5"/>
  <c r="AL4287" i="5" s="1"/>
  <c r="AI4287" i="5"/>
  <c r="AJ4287" i="5" s="1"/>
  <c r="AH4287" i="5"/>
  <c r="AG4287" i="5"/>
  <c r="AM4286" i="5"/>
  <c r="AK4286" i="5"/>
  <c r="AL4286" i="5" s="1"/>
  <c r="AI4286" i="5"/>
  <c r="AJ4286" i="5" s="1"/>
  <c r="AH4286" i="5"/>
  <c r="AG4286" i="5"/>
  <c r="AM4285" i="5"/>
  <c r="AK4285" i="5"/>
  <c r="AL4285" i="5" s="1"/>
  <c r="AI4285" i="5"/>
  <c r="AJ4285" i="5" s="1"/>
  <c r="AH4285" i="5"/>
  <c r="AG4285" i="5"/>
  <c r="AM4284" i="5"/>
  <c r="AK4284" i="5"/>
  <c r="AL4284" i="5" s="1"/>
  <c r="AI4284" i="5"/>
  <c r="AJ4284" i="5" s="1"/>
  <c r="AH4284" i="5"/>
  <c r="AG4284" i="5"/>
  <c r="AM4283" i="5"/>
  <c r="AK4283" i="5"/>
  <c r="AL4283" i="5" s="1"/>
  <c r="AI4283" i="5"/>
  <c r="AJ4283" i="5" s="1"/>
  <c r="AH4283" i="5"/>
  <c r="AG4283" i="5"/>
  <c r="AM4282" i="5"/>
  <c r="AK4282" i="5"/>
  <c r="AL4282" i="5" s="1"/>
  <c r="AI4282" i="5"/>
  <c r="AJ4282" i="5" s="1"/>
  <c r="AH4282" i="5"/>
  <c r="AG4282" i="5"/>
  <c r="AM4281" i="5"/>
  <c r="AL4281" i="5"/>
  <c r="AK4281" i="5"/>
  <c r="AI4281" i="5"/>
  <c r="AJ4281" i="5" s="1"/>
  <c r="AH4281" i="5"/>
  <c r="AG4281" i="5"/>
  <c r="AM4280" i="5"/>
  <c r="AK4280" i="5"/>
  <c r="AL4280" i="5" s="1"/>
  <c r="AI4280" i="5"/>
  <c r="AJ4280" i="5" s="1"/>
  <c r="AH4280" i="5"/>
  <c r="AG4280" i="5"/>
  <c r="AM4279" i="5"/>
  <c r="AL4279" i="5"/>
  <c r="AK4279" i="5"/>
  <c r="AI4279" i="5"/>
  <c r="AJ4279" i="5" s="1"/>
  <c r="AH4279" i="5"/>
  <c r="AG4279" i="5"/>
  <c r="AM4278" i="5"/>
  <c r="AK4278" i="5"/>
  <c r="AL4278" i="5" s="1"/>
  <c r="AI4278" i="5"/>
  <c r="AJ4278" i="5" s="1"/>
  <c r="AH4278" i="5"/>
  <c r="AG4278" i="5"/>
  <c r="AM4277" i="5"/>
  <c r="AL4277" i="5"/>
  <c r="AK4277" i="5"/>
  <c r="AI4277" i="5"/>
  <c r="AJ4277" i="5" s="1"/>
  <c r="AH4277" i="5"/>
  <c r="AG4277" i="5"/>
  <c r="AM4276" i="5"/>
  <c r="AK4276" i="5"/>
  <c r="AL4276" i="5" s="1"/>
  <c r="AI4276" i="5"/>
  <c r="AJ4276" i="5" s="1"/>
  <c r="AH4276" i="5"/>
  <c r="AG4276" i="5"/>
  <c r="AM4275" i="5"/>
  <c r="AL4275" i="5"/>
  <c r="AK4275" i="5"/>
  <c r="AI4275" i="5"/>
  <c r="AJ4275" i="5" s="1"/>
  <c r="AH4275" i="5"/>
  <c r="AG4275" i="5"/>
  <c r="AM4274" i="5"/>
  <c r="AK4274" i="5"/>
  <c r="AL4274" i="5" s="1"/>
  <c r="AI4274" i="5"/>
  <c r="AJ4274" i="5" s="1"/>
  <c r="AH4274" i="5"/>
  <c r="AG4274" i="5"/>
  <c r="AM4273" i="5"/>
  <c r="AL4273" i="5"/>
  <c r="AK4273" i="5"/>
  <c r="AI4273" i="5"/>
  <c r="AJ4273" i="5" s="1"/>
  <c r="AH4273" i="5"/>
  <c r="AG4273" i="5"/>
  <c r="AQ4273" i="5" s="1"/>
  <c r="AR4273" i="5" s="1"/>
  <c r="AM4272" i="5"/>
  <c r="AK4272" i="5"/>
  <c r="AL4272" i="5" s="1"/>
  <c r="AI4272" i="5"/>
  <c r="AJ4272" i="5" s="1"/>
  <c r="AH4272" i="5"/>
  <c r="AG4272" i="5"/>
  <c r="AM4271" i="5"/>
  <c r="AL4271" i="5"/>
  <c r="AK4271" i="5"/>
  <c r="AI4271" i="5"/>
  <c r="AJ4271" i="5" s="1"/>
  <c r="AH4271" i="5"/>
  <c r="AG4271" i="5"/>
  <c r="AM4270" i="5"/>
  <c r="AK4270" i="5"/>
  <c r="AL4270" i="5" s="1"/>
  <c r="AI4270" i="5"/>
  <c r="AJ4270" i="5" s="1"/>
  <c r="AH4270" i="5"/>
  <c r="AG4270" i="5"/>
  <c r="AQ4270" i="5" s="1"/>
  <c r="AR4270" i="5" s="1"/>
  <c r="AM4269" i="5"/>
  <c r="AL4269" i="5"/>
  <c r="AK4269" i="5"/>
  <c r="AI4269" i="5"/>
  <c r="AJ4269" i="5" s="1"/>
  <c r="AH4269" i="5"/>
  <c r="AG4269" i="5"/>
  <c r="AM4268" i="5"/>
  <c r="AK4268" i="5"/>
  <c r="AL4268" i="5" s="1"/>
  <c r="AI4268" i="5"/>
  <c r="AJ4268" i="5" s="1"/>
  <c r="AH4268" i="5"/>
  <c r="AG4268" i="5"/>
  <c r="AM4267" i="5"/>
  <c r="AL4267" i="5"/>
  <c r="AK4267" i="5"/>
  <c r="AI4267" i="5"/>
  <c r="AJ4267" i="5" s="1"/>
  <c r="AH4267" i="5"/>
  <c r="AG4267" i="5"/>
  <c r="AM4266" i="5"/>
  <c r="AK4266" i="5"/>
  <c r="AL4266" i="5" s="1"/>
  <c r="AI4266" i="5"/>
  <c r="AJ4266" i="5" s="1"/>
  <c r="AH4266" i="5"/>
  <c r="AG4266" i="5"/>
  <c r="AM4265" i="5"/>
  <c r="AL4265" i="5"/>
  <c r="AK4265" i="5"/>
  <c r="AI4265" i="5"/>
  <c r="AJ4265" i="5" s="1"/>
  <c r="AH4265" i="5"/>
  <c r="AG4265" i="5"/>
  <c r="AM4264" i="5"/>
  <c r="AK4264" i="5"/>
  <c r="AL4264" i="5" s="1"/>
  <c r="AI4264" i="5"/>
  <c r="AJ4264" i="5" s="1"/>
  <c r="AH4264" i="5"/>
  <c r="AG4264" i="5"/>
  <c r="AM4263" i="5"/>
  <c r="AL4263" i="5"/>
  <c r="AK4263" i="5"/>
  <c r="AI4263" i="5"/>
  <c r="AJ4263" i="5" s="1"/>
  <c r="AH4263" i="5"/>
  <c r="AG4263" i="5"/>
  <c r="AM4262" i="5"/>
  <c r="AK4262" i="5"/>
  <c r="AL4262" i="5" s="1"/>
  <c r="AI4262" i="5"/>
  <c r="AJ4262" i="5" s="1"/>
  <c r="AH4262" i="5"/>
  <c r="AG4262" i="5"/>
  <c r="AM4261" i="5"/>
  <c r="AL4261" i="5"/>
  <c r="AK4261" i="5"/>
  <c r="AI4261" i="5"/>
  <c r="AJ4261" i="5" s="1"/>
  <c r="AH4261" i="5"/>
  <c r="AG4261" i="5"/>
  <c r="AM4260" i="5"/>
  <c r="AK4260" i="5"/>
  <c r="AL4260" i="5" s="1"/>
  <c r="AI4260" i="5"/>
  <c r="AJ4260" i="5" s="1"/>
  <c r="AH4260" i="5"/>
  <c r="AG4260" i="5"/>
  <c r="AM4259" i="5"/>
  <c r="AL4259" i="5"/>
  <c r="AK4259" i="5"/>
  <c r="AI4259" i="5"/>
  <c r="AJ4259" i="5" s="1"/>
  <c r="AH4259" i="5"/>
  <c r="AG4259" i="5"/>
  <c r="AM4258" i="5"/>
  <c r="AK4258" i="5"/>
  <c r="AL4258" i="5" s="1"/>
  <c r="AI4258" i="5"/>
  <c r="AJ4258" i="5" s="1"/>
  <c r="AH4258" i="5"/>
  <c r="AG4258" i="5"/>
  <c r="AM4257" i="5"/>
  <c r="AL4257" i="5"/>
  <c r="AK4257" i="5"/>
  <c r="AI4257" i="5"/>
  <c r="AJ4257" i="5" s="1"/>
  <c r="AH4257" i="5"/>
  <c r="AG4257" i="5"/>
  <c r="AQ4257" i="5" s="1"/>
  <c r="AR4257" i="5" s="1"/>
  <c r="AM4256" i="5"/>
  <c r="AK4256" i="5"/>
  <c r="AL4256" i="5" s="1"/>
  <c r="AI4256" i="5"/>
  <c r="AJ4256" i="5" s="1"/>
  <c r="AH4256" i="5"/>
  <c r="AG4256" i="5"/>
  <c r="AM4255" i="5"/>
  <c r="AL4255" i="5"/>
  <c r="AK4255" i="5"/>
  <c r="AI4255" i="5"/>
  <c r="AJ4255" i="5" s="1"/>
  <c r="AH4255" i="5"/>
  <c r="AG4255" i="5"/>
  <c r="AM4254" i="5"/>
  <c r="AK4254" i="5"/>
  <c r="AL4254" i="5" s="1"/>
  <c r="AI4254" i="5"/>
  <c r="AJ4254" i="5" s="1"/>
  <c r="AH4254" i="5"/>
  <c r="AG4254" i="5"/>
  <c r="AQ4254" i="5" s="1"/>
  <c r="AR4254" i="5" s="1"/>
  <c r="AM4253" i="5"/>
  <c r="AL4253" i="5"/>
  <c r="AK4253" i="5"/>
  <c r="AI4253" i="5"/>
  <c r="AJ4253" i="5" s="1"/>
  <c r="AH4253" i="5"/>
  <c r="AG4253" i="5"/>
  <c r="AM4252" i="5"/>
  <c r="AK4252" i="5"/>
  <c r="AL4252" i="5" s="1"/>
  <c r="AI4252" i="5"/>
  <c r="AJ4252" i="5" s="1"/>
  <c r="AH4252" i="5"/>
  <c r="AG4252" i="5"/>
  <c r="AM4251" i="5"/>
  <c r="AL4251" i="5"/>
  <c r="AK4251" i="5"/>
  <c r="AI4251" i="5"/>
  <c r="AJ4251" i="5" s="1"/>
  <c r="AH4251" i="5"/>
  <c r="AG4251" i="5"/>
  <c r="AM4250" i="5"/>
  <c r="AK4250" i="5"/>
  <c r="AL4250" i="5" s="1"/>
  <c r="AI4250" i="5"/>
  <c r="AJ4250" i="5" s="1"/>
  <c r="AH4250" i="5"/>
  <c r="AG4250" i="5"/>
  <c r="AM4249" i="5"/>
  <c r="AL4249" i="5"/>
  <c r="AK4249" i="5"/>
  <c r="AI4249" i="5"/>
  <c r="AJ4249" i="5" s="1"/>
  <c r="AH4249" i="5"/>
  <c r="AG4249" i="5"/>
  <c r="AM4248" i="5"/>
  <c r="AK4248" i="5"/>
  <c r="AL4248" i="5" s="1"/>
  <c r="AI4248" i="5"/>
  <c r="AJ4248" i="5" s="1"/>
  <c r="AH4248" i="5"/>
  <c r="AG4248" i="5"/>
  <c r="AM4247" i="5"/>
  <c r="AL4247" i="5"/>
  <c r="AK4247" i="5"/>
  <c r="AI4247" i="5"/>
  <c r="AJ4247" i="5" s="1"/>
  <c r="AH4247" i="5"/>
  <c r="AG4247" i="5"/>
  <c r="AM4246" i="5"/>
  <c r="AK4246" i="5"/>
  <c r="AL4246" i="5" s="1"/>
  <c r="AI4246" i="5"/>
  <c r="AJ4246" i="5" s="1"/>
  <c r="AH4246" i="5"/>
  <c r="AG4246" i="5"/>
  <c r="AM4245" i="5"/>
  <c r="AL4245" i="5"/>
  <c r="AK4245" i="5"/>
  <c r="AI4245" i="5"/>
  <c r="AJ4245" i="5" s="1"/>
  <c r="AH4245" i="5"/>
  <c r="AG4245" i="5"/>
  <c r="AM4244" i="5"/>
  <c r="AL4244" i="5"/>
  <c r="AK4244" i="5"/>
  <c r="AI4244" i="5"/>
  <c r="AJ4244" i="5" s="1"/>
  <c r="AH4244" i="5"/>
  <c r="AG4244" i="5"/>
  <c r="AQ4244" i="5" s="1"/>
  <c r="AR4244" i="5" s="1"/>
  <c r="AM4243" i="5"/>
  <c r="AL4243" i="5"/>
  <c r="AK4243" i="5"/>
  <c r="AI4243" i="5"/>
  <c r="AJ4243" i="5" s="1"/>
  <c r="AH4243" i="5"/>
  <c r="AG4243" i="5"/>
  <c r="AM4242" i="5"/>
  <c r="AL4242" i="5"/>
  <c r="AK4242" i="5"/>
  <c r="AI4242" i="5"/>
  <c r="AJ4242" i="5" s="1"/>
  <c r="AH4242" i="5"/>
  <c r="AG4242" i="5"/>
  <c r="AM4241" i="5"/>
  <c r="AL4241" i="5"/>
  <c r="AK4241" i="5"/>
  <c r="AI4241" i="5"/>
  <c r="AJ4241" i="5" s="1"/>
  <c r="AH4241" i="5"/>
  <c r="AG4241" i="5"/>
  <c r="AM4240" i="5"/>
  <c r="AL4240" i="5"/>
  <c r="AK4240" i="5"/>
  <c r="AI4240" i="5"/>
  <c r="AJ4240" i="5" s="1"/>
  <c r="AH4240" i="5"/>
  <c r="AG4240" i="5"/>
  <c r="AQ4240" i="5" s="1"/>
  <c r="AR4240" i="5" s="1"/>
  <c r="AM4239" i="5"/>
  <c r="AL4239" i="5"/>
  <c r="AK4239" i="5"/>
  <c r="AI4239" i="5"/>
  <c r="AJ4239" i="5" s="1"/>
  <c r="AH4239" i="5"/>
  <c r="AG4239" i="5"/>
  <c r="AM4238" i="5"/>
  <c r="AL4238" i="5"/>
  <c r="AK4238" i="5"/>
  <c r="AI4238" i="5"/>
  <c r="AJ4238" i="5" s="1"/>
  <c r="AH4238" i="5"/>
  <c r="AG4238" i="5"/>
  <c r="AM4237" i="5"/>
  <c r="AL4237" i="5"/>
  <c r="AK4237" i="5"/>
  <c r="AI4237" i="5"/>
  <c r="AJ4237" i="5" s="1"/>
  <c r="AH4237" i="5"/>
  <c r="AG4237" i="5"/>
  <c r="AM4236" i="5"/>
  <c r="AL4236" i="5"/>
  <c r="AK4236" i="5"/>
  <c r="AI4236" i="5"/>
  <c r="AJ4236" i="5" s="1"/>
  <c r="AH4236" i="5"/>
  <c r="AG4236" i="5"/>
  <c r="AQ4236" i="5" s="1"/>
  <c r="AR4236" i="5" s="1"/>
  <c r="AM4235" i="5"/>
  <c r="AL4235" i="5"/>
  <c r="AK4235" i="5"/>
  <c r="AI4235" i="5"/>
  <c r="AJ4235" i="5" s="1"/>
  <c r="AH4235" i="5"/>
  <c r="AG4235" i="5"/>
  <c r="AM4234" i="5"/>
  <c r="AL4234" i="5"/>
  <c r="AK4234" i="5"/>
  <c r="AI4234" i="5"/>
  <c r="AJ4234" i="5" s="1"/>
  <c r="AH4234" i="5"/>
  <c r="AG4234" i="5"/>
  <c r="AM4233" i="5"/>
  <c r="AL4233" i="5"/>
  <c r="AK4233" i="5"/>
  <c r="AI4233" i="5"/>
  <c r="AJ4233" i="5" s="1"/>
  <c r="AH4233" i="5"/>
  <c r="AG4233" i="5"/>
  <c r="AM4232" i="5"/>
  <c r="AL4232" i="5"/>
  <c r="AK4232" i="5"/>
  <c r="AI4232" i="5"/>
  <c r="AJ4232" i="5" s="1"/>
  <c r="AH4232" i="5"/>
  <c r="AG4232" i="5"/>
  <c r="AQ4232" i="5" s="1"/>
  <c r="AR4232" i="5" s="1"/>
  <c r="AM4231" i="5"/>
  <c r="AL4231" i="5"/>
  <c r="AK4231" i="5"/>
  <c r="AI4231" i="5"/>
  <c r="AJ4231" i="5" s="1"/>
  <c r="AH4231" i="5"/>
  <c r="AG4231" i="5"/>
  <c r="AM4230" i="5"/>
  <c r="AL4230" i="5"/>
  <c r="AK4230" i="5"/>
  <c r="AI4230" i="5"/>
  <c r="AJ4230" i="5" s="1"/>
  <c r="AH4230" i="5"/>
  <c r="AG4230" i="5"/>
  <c r="AM4229" i="5"/>
  <c r="AL4229" i="5"/>
  <c r="AK4229" i="5"/>
  <c r="AI4229" i="5"/>
  <c r="AJ4229" i="5" s="1"/>
  <c r="AH4229" i="5"/>
  <c r="AG4229" i="5"/>
  <c r="AM4228" i="5"/>
  <c r="AL4228" i="5"/>
  <c r="AK4228" i="5"/>
  <c r="AI4228" i="5"/>
  <c r="AJ4228" i="5" s="1"/>
  <c r="AH4228" i="5"/>
  <c r="AG4228" i="5"/>
  <c r="AQ4228" i="5" s="1"/>
  <c r="AR4228" i="5" s="1"/>
  <c r="AM4227" i="5"/>
  <c r="AL4227" i="5"/>
  <c r="AK4227" i="5"/>
  <c r="AI4227" i="5"/>
  <c r="AJ4227" i="5" s="1"/>
  <c r="AH4227" i="5"/>
  <c r="AG4227" i="5"/>
  <c r="AM4226" i="5"/>
  <c r="AL4226" i="5"/>
  <c r="AK4226" i="5"/>
  <c r="AI4226" i="5"/>
  <c r="AJ4226" i="5" s="1"/>
  <c r="AH4226" i="5"/>
  <c r="AG4226" i="5"/>
  <c r="AM4225" i="5"/>
  <c r="AL4225" i="5"/>
  <c r="AK4225" i="5"/>
  <c r="AI4225" i="5"/>
  <c r="AJ4225" i="5" s="1"/>
  <c r="AH4225" i="5"/>
  <c r="AG4225" i="5"/>
  <c r="AM4224" i="5"/>
  <c r="AL4224" i="5"/>
  <c r="AK4224" i="5"/>
  <c r="AI4224" i="5"/>
  <c r="AJ4224" i="5" s="1"/>
  <c r="AH4224" i="5"/>
  <c r="AG4224" i="5"/>
  <c r="AQ4224" i="5" s="1"/>
  <c r="AR4224" i="5" s="1"/>
  <c r="AM4223" i="5"/>
  <c r="AL4223" i="5"/>
  <c r="AK4223" i="5"/>
  <c r="AI4223" i="5"/>
  <c r="AJ4223" i="5" s="1"/>
  <c r="AH4223" i="5"/>
  <c r="AG4223" i="5"/>
  <c r="AM4222" i="5"/>
  <c r="AL4222" i="5"/>
  <c r="AK4222" i="5"/>
  <c r="AI4222" i="5"/>
  <c r="AJ4222" i="5" s="1"/>
  <c r="AH4222" i="5"/>
  <c r="AG4222" i="5"/>
  <c r="AM4221" i="5"/>
  <c r="AL4221" i="5"/>
  <c r="AK4221" i="5"/>
  <c r="AI4221" i="5"/>
  <c r="AJ4221" i="5" s="1"/>
  <c r="AH4221" i="5"/>
  <c r="AG4221" i="5"/>
  <c r="AM4220" i="5"/>
  <c r="AL4220" i="5"/>
  <c r="AK4220" i="5"/>
  <c r="AI4220" i="5"/>
  <c r="AJ4220" i="5" s="1"/>
  <c r="AH4220" i="5"/>
  <c r="AG4220" i="5"/>
  <c r="AQ4220" i="5" s="1"/>
  <c r="AR4220" i="5" s="1"/>
  <c r="AM4219" i="5"/>
  <c r="AL4219" i="5"/>
  <c r="AK4219" i="5"/>
  <c r="AI4219" i="5"/>
  <c r="AJ4219" i="5" s="1"/>
  <c r="AH4219" i="5"/>
  <c r="AG4219" i="5"/>
  <c r="AM4218" i="5"/>
  <c r="AL4218" i="5"/>
  <c r="AK4218" i="5"/>
  <c r="AI4218" i="5"/>
  <c r="AJ4218" i="5" s="1"/>
  <c r="AH4218" i="5"/>
  <c r="AG4218" i="5"/>
  <c r="AM4217" i="5"/>
  <c r="AL4217" i="5"/>
  <c r="AK4217" i="5"/>
  <c r="AI4217" i="5"/>
  <c r="AJ4217" i="5" s="1"/>
  <c r="AH4217" i="5"/>
  <c r="AG4217" i="5"/>
  <c r="AM4216" i="5"/>
  <c r="AL4216" i="5"/>
  <c r="AK4216" i="5"/>
  <c r="AI4216" i="5"/>
  <c r="AJ4216" i="5" s="1"/>
  <c r="AH4216" i="5"/>
  <c r="AG4216" i="5"/>
  <c r="AQ4216" i="5" s="1"/>
  <c r="AR4216" i="5" s="1"/>
  <c r="AM4215" i="5"/>
  <c r="AL4215" i="5"/>
  <c r="AK4215" i="5"/>
  <c r="AI4215" i="5"/>
  <c r="AJ4215" i="5" s="1"/>
  <c r="AH4215" i="5"/>
  <c r="AG4215" i="5"/>
  <c r="AM4214" i="5"/>
  <c r="AL4214" i="5"/>
  <c r="AK4214" i="5"/>
  <c r="AI4214" i="5"/>
  <c r="AJ4214" i="5" s="1"/>
  <c r="AH4214" i="5"/>
  <c r="AG4214" i="5"/>
  <c r="AM4213" i="5"/>
  <c r="AL4213" i="5"/>
  <c r="AK4213" i="5"/>
  <c r="AI4213" i="5"/>
  <c r="AJ4213" i="5" s="1"/>
  <c r="AH4213" i="5"/>
  <c r="AG4213" i="5"/>
  <c r="AM4212" i="5"/>
  <c r="AL4212" i="5"/>
  <c r="AK4212" i="5"/>
  <c r="AI4212" i="5"/>
  <c r="AJ4212" i="5" s="1"/>
  <c r="AH4212" i="5"/>
  <c r="AG4212" i="5"/>
  <c r="AQ4212" i="5" s="1"/>
  <c r="AR4212" i="5" s="1"/>
  <c r="AM4211" i="5"/>
  <c r="AL4211" i="5"/>
  <c r="AK4211" i="5"/>
  <c r="AI4211" i="5"/>
  <c r="AJ4211" i="5" s="1"/>
  <c r="AH4211" i="5"/>
  <c r="AG4211" i="5"/>
  <c r="AM4210" i="5"/>
  <c r="AL4210" i="5"/>
  <c r="AK4210" i="5"/>
  <c r="AI4210" i="5"/>
  <c r="AJ4210" i="5" s="1"/>
  <c r="AH4210" i="5"/>
  <c r="AG4210" i="5"/>
  <c r="AM4209" i="5"/>
  <c r="AL4209" i="5"/>
  <c r="AK4209" i="5"/>
  <c r="AI4209" i="5"/>
  <c r="AJ4209" i="5" s="1"/>
  <c r="AH4209" i="5"/>
  <c r="AG4209" i="5"/>
  <c r="AM4208" i="5"/>
  <c r="AL4208" i="5"/>
  <c r="AK4208" i="5"/>
  <c r="AI4208" i="5"/>
  <c r="AJ4208" i="5" s="1"/>
  <c r="AH4208" i="5"/>
  <c r="AG4208" i="5"/>
  <c r="AQ4208" i="5" s="1"/>
  <c r="AR4208" i="5" s="1"/>
  <c r="AM4207" i="5"/>
  <c r="AL4207" i="5"/>
  <c r="AK4207" i="5"/>
  <c r="AI4207" i="5"/>
  <c r="AJ4207" i="5" s="1"/>
  <c r="AH4207" i="5"/>
  <c r="AG4207" i="5"/>
  <c r="AM4206" i="5"/>
  <c r="AL4206" i="5"/>
  <c r="AK4206" i="5"/>
  <c r="AI4206" i="5"/>
  <c r="AJ4206" i="5" s="1"/>
  <c r="AH4206" i="5"/>
  <c r="AG4206" i="5"/>
  <c r="AM4205" i="5"/>
  <c r="AL4205" i="5"/>
  <c r="AK4205" i="5"/>
  <c r="AI4205" i="5"/>
  <c r="AJ4205" i="5" s="1"/>
  <c r="AH4205" i="5"/>
  <c r="AG4205" i="5"/>
  <c r="AM4204" i="5"/>
  <c r="AL4204" i="5"/>
  <c r="AK4204" i="5"/>
  <c r="AI4204" i="5"/>
  <c r="AJ4204" i="5" s="1"/>
  <c r="AH4204" i="5"/>
  <c r="AG4204" i="5"/>
  <c r="AQ4204" i="5" s="1"/>
  <c r="AR4204" i="5" s="1"/>
  <c r="AM4203" i="5"/>
  <c r="AL4203" i="5"/>
  <c r="AK4203" i="5"/>
  <c r="AI4203" i="5"/>
  <c r="AJ4203" i="5" s="1"/>
  <c r="AH4203" i="5"/>
  <c r="AG4203" i="5"/>
  <c r="AM4202" i="5"/>
  <c r="AL4202" i="5"/>
  <c r="AK4202" i="5"/>
  <c r="AI4202" i="5"/>
  <c r="AJ4202" i="5" s="1"/>
  <c r="AH4202" i="5"/>
  <c r="AG4202" i="5"/>
  <c r="AM4201" i="5"/>
  <c r="AL4201" i="5"/>
  <c r="AK4201" i="5"/>
  <c r="AI4201" i="5"/>
  <c r="AJ4201" i="5" s="1"/>
  <c r="AH4201" i="5"/>
  <c r="AG4201" i="5"/>
  <c r="AM4200" i="5"/>
  <c r="AL4200" i="5"/>
  <c r="AK4200" i="5"/>
  <c r="AI4200" i="5"/>
  <c r="AJ4200" i="5" s="1"/>
  <c r="AH4200" i="5"/>
  <c r="AG4200" i="5"/>
  <c r="AQ4200" i="5" s="1"/>
  <c r="AR4200" i="5" s="1"/>
  <c r="AM4199" i="5"/>
  <c r="AL4199" i="5"/>
  <c r="AK4199" i="5"/>
  <c r="AI4199" i="5"/>
  <c r="AJ4199" i="5" s="1"/>
  <c r="AH4199" i="5"/>
  <c r="AG4199" i="5"/>
  <c r="AM4198" i="5"/>
  <c r="AL4198" i="5"/>
  <c r="AK4198" i="5"/>
  <c r="AI4198" i="5"/>
  <c r="AJ4198" i="5" s="1"/>
  <c r="AH4198" i="5"/>
  <c r="AG4198" i="5"/>
  <c r="AM4197" i="5"/>
  <c r="AL4197" i="5"/>
  <c r="AK4197" i="5"/>
  <c r="AI4197" i="5"/>
  <c r="AJ4197" i="5" s="1"/>
  <c r="AH4197" i="5"/>
  <c r="AG4197" i="5"/>
  <c r="AM4196" i="5"/>
  <c r="AL4196" i="5"/>
  <c r="AK4196" i="5"/>
  <c r="AI4196" i="5"/>
  <c r="AJ4196" i="5" s="1"/>
  <c r="AH4196" i="5"/>
  <c r="AG4196" i="5"/>
  <c r="AQ4196" i="5" s="1"/>
  <c r="AR4196" i="5" s="1"/>
  <c r="AM4195" i="5"/>
  <c r="AL4195" i="5"/>
  <c r="AK4195" i="5"/>
  <c r="AI4195" i="5"/>
  <c r="AJ4195" i="5" s="1"/>
  <c r="AH4195" i="5"/>
  <c r="AG4195" i="5"/>
  <c r="AM4194" i="5"/>
  <c r="AL4194" i="5"/>
  <c r="AK4194" i="5"/>
  <c r="AI4194" i="5"/>
  <c r="AJ4194" i="5" s="1"/>
  <c r="AH4194" i="5"/>
  <c r="AG4194" i="5"/>
  <c r="AM4193" i="5"/>
  <c r="AL4193" i="5"/>
  <c r="AK4193" i="5"/>
  <c r="AI4193" i="5"/>
  <c r="AJ4193" i="5" s="1"/>
  <c r="AH4193" i="5"/>
  <c r="AG4193" i="5"/>
  <c r="AM4192" i="5"/>
  <c r="AL4192" i="5"/>
  <c r="AK4192" i="5"/>
  <c r="AI4192" i="5"/>
  <c r="AJ4192" i="5" s="1"/>
  <c r="AH4192" i="5"/>
  <c r="AG4192" i="5"/>
  <c r="AQ4192" i="5" s="1"/>
  <c r="AR4192" i="5" s="1"/>
  <c r="AM4191" i="5"/>
  <c r="AL4191" i="5"/>
  <c r="AK4191" i="5"/>
  <c r="AI4191" i="5"/>
  <c r="AJ4191" i="5" s="1"/>
  <c r="AH4191" i="5"/>
  <c r="AG4191" i="5"/>
  <c r="AM4190" i="5"/>
  <c r="AL4190" i="5"/>
  <c r="AK4190" i="5"/>
  <c r="AI4190" i="5"/>
  <c r="AJ4190" i="5" s="1"/>
  <c r="AH4190" i="5"/>
  <c r="AG4190" i="5"/>
  <c r="AM4189" i="5"/>
  <c r="AL4189" i="5"/>
  <c r="AK4189" i="5"/>
  <c r="AI4189" i="5"/>
  <c r="AJ4189" i="5" s="1"/>
  <c r="AH4189" i="5"/>
  <c r="AG4189" i="5"/>
  <c r="AM4188" i="5"/>
  <c r="AL4188" i="5"/>
  <c r="AK4188" i="5"/>
  <c r="AI4188" i="5"/>
  <c r="AJ4188" i="5" s="1"/>
  <c r="AH4188" i="5"/>
  <c r="AG4188" i="5"/>
  <c r="AQ4188" i="5" s="1"/>
  <c r="AR4188" i="5" s="1"/>
  <c r="AM4187" i="5"/>
  <c r="AL4187" i="5"/>
  <c r="AK4187" i="5"/>
  <c r="AI4187" i="5"/>
  <c r="AJ4187" i="5" s="1"/>
  <c r="AH4187" i="5"/>
  <c r="AG4187" i="5"/>
  <c r="AM4186" i="5"/>
  <c r="AL4186" i="5"/>
  <c r="AK4186" i="5"/>
  <c r="AI4186" i="5"/>
  <c r="AJ4186" i="5" s="1"/>
  <c r="AH4186" i="5"/>
  <c r="AG4186" i="5"/>
  <c r="AM4185" i="5"/>
  <c r="AL4185" i="5"/>
  <c r="AK4185" i="5"/>
  <c r="AI4185" i="5"/>
  <c r="AJ4185" i="5" s="1"/>
  <c r="AH4185" i="5"/>
  <c r="AG4185" i="5"/>
  <c r="AM4184" i="5"/>
  <c r="AL4184" i="5"/>
  <c r="AK4184" i="5"/>
  <c r="AI4184" i="5"/>
  <c r="AJ4184" i="5" s="1"/>
  <c r="AH4184" i="5"/>
  <c r="AG4184" i="5"/>
  <c r="AQ4184" i="5" s="1"/>
  <c r="AR4184" i="5" s="1"/>
  <c r="AM4183" i="5"/>
  <c r="AL4183" i="5"/>
  <c r="AK4183" i="5"/>
  <c r="AI4183" i="5"/>
  <c r="AJ4183" i="5" s="1"/>
  <c r="AH4183" i="5"/>
  <c r="AG4183" i="5"/>
  <c r="AM4182" i="5"/>
  <c r="AL4182" i="5"/>
  <c r="AK4182" i="5"/>
  <c r="AI4182" i="5"/>
  <c r="AJ4182" i="5" s="1"/>
  <c r="AH4182" i="5"/>
  <c r="AG4182" i="5"/>
  <c r="AM4181" i="5"/>
  <c r="AL4181" i="5"/>
  <c r="AK4181" i="5"/>
  <c r="AI4181" i="5"/>
  <c r="AJ4181" i="5" s="1"/>
  <c r="AH4181" i="5"/>
  <c r="AG4181" i="5"/>
  <c r="AM4180" i="5"/>
  <c r="AL4180" i="5"/>
  <c r="AK4180" i="5"/>
  <c r="AI4180" i="5"/>
  <c r="AJ4180" i="5" s="1"/>
  <c r="AH4180" i="5"/>
  <c r="AG4180" i="5"/>
  <c r="AQ4180" i="5" s="1"/>
  <c r="AR4180" i="5" s="1"/>
  <c r="AM4179" i="5"/>
  <c r="AL4179" i="5"/>
  <c r="AK4179" i="5"/>
  <c r="AI4179" i="5"/>
  <c r="AJ4179" i="5" s="1"/>
  <c r="AH4179" i="5"/>
  <c r="AG4179" i="5"/>
  <c r="AM4178" i="5"/>
  <c r="AL4178" i="5"/>
  <c r="AK4178" i="5"/>
  <c r="AI4178" i="5"/>
  <c r="AJ4178" i="5" s="1"/>
  <c r="AH4178" i="5"/>
  <c r="AG4178" i="5"/>
  <c r="AM4177" i="5"/>
  <c r="AL4177" i="5"/>
  <c r="AK4177" i="5"/>
  <c r="AI4177" i="5"/>
  <c r="AJ4177" i="5" s="1"/>
  <c r="AH4177" i="5"/>
  <c r="AG4177" i="5"/>
  <c r="AM4176" i="5"/>
  <c r="AL4176" i="5"/>
  <c r="AK4176" i="5"/>
  <c r="AI4176" i="5"/>
  <c r="AJ4176" i="5" s="1"/>
  <c r="AH4176" i="5"/>
  <c r="AG4176" i="5"/>
  <c r="AQ4176" i="5" s="1"/>
  <c r="AR4176" i="5" s="1"/>
  <c r="AM4175" i="5"/>
  <c r="AL4175" i="5"/>
  <c r="AK4175" i="5"/>
  <c r="AI4175" i="5"/>
  <c r="AJ4175" i="5" s="1"/>
  <c r="AH4175" i="5"/>
  <c r="AG4175" i="5"/>
  <c r="AM4174" i="5"/>
  <c r="AL4174" i="5"/>
  <c r="AK4174" i="5"/>
  <c r="AI4174" i="5"/>
  <c r="AJ4174" i="5" s="1"/>
  <c r="AH4174" i="5"/>
  <c r="AG4174" i="5"/>
  <c r="AM4173" i="5"/>
  <c r="AL4173" i="5"/>
  <c r="AK4173" i="5"/>
  <c r="AI4173" i="5"/>
  <c r="AJ4173" i="5" s="1"/>
  <c r="AH4173" i="5"/>
  <c r="AG4173" i="5"/>
  <c r="AM4172" i="5"/>
  <c r="AL4172" i="5"/>
  <c r="AK4172" i="5"/>
  <c r="AI4172" i="5"/>
  <c r="AJ4172" i="5" s="1"/>
  <c r="AH4172" i="5"/>
  <c r="AG4172" i="5"/>
  <c r="AQ4172" i="5" s="1"/>
  <c r="AR4172" i="5" s="1"/>
  <c r="AM4171" i="5"/>
  <c r="AL4171" i="5"/>
  <c r="AK4171" i="5"/>
  <c r="AI4171" i="5"/>
  <c r="AJ4171" i="5" s="1"/>
  <c r="AH4171" i="5"/>
  <c r="AG4171" i="5"/>
  <c r="AM4170" i="5"/>
  <c r="AL4170" i="5"/>
  <c r="AK4170" i="5"/>
  <c r="AI4170" i="5"/>
  <c r="AJ4170" i="5" s="1"/>
  <c r="AH4170" i="5"/>
  <c r="AG4170" i="5"/>
  <c r="AM4169" i="5"/>
  <c r="AL4169" i="5"/>
  <c r="AK4169" i="5"/>
  <c r="AI4169" i="5"/>
  <c r="AJ4169" i="5" s="1"/>
  <c r="AH4169" i="5"/>
  <c r="AG4169" i="5"/>
  <c r="AM4168" i="5"/>
  <c r="AL4168" i="5"/>
  <c r="AK4168" i="5"/>
  <c r="AI4168" i="5"/>
  <c r="AJ4168" i="5" s="1"/>
  <c r="AH4168" i="5"/>
  <c r="AG4168" i="5"/>
  <c r="AQ4168" i="5" s="1"/>
  <c r="AR4168" i="5" s="1"/>
  <c r="AM4167" i="5"/>
  <c r="AL4167" i="5"/>
  <c r="AK4167" i="5"/>
  <c r="AI4167" i="5"/>
  <c r="AJ4167" i="5" s="1"/>
  <c r="AH4167" i="5"/>
  <c r="AG4167" i="5"/>
  <c r="AM4166" i="5"/>
  <c r="AL4166" i="5"/>
  <c r="AK4166" i="5"/>
  <c r="AI4166" i="5"/>
  <c r="AJ4166" i="5" s="1"/>
  <c r="AH4166" i="5"/>
  <c r="AG4166" i="5"/>
  <c r="AM4165" i="5"/>
  <c r="AL4165" i="5"/>
  <c r="AK4165" i="5"/>
  <c r="AI4165" i="5"/>
  <c r="AJ4165" i="5" s="1"/>
  <c r="AH4165" i="5"/>
  <c r="AG4165" i="5"/>
  <c r="AM4164" i="5"/>
  <c r="AL4164" i="5"/>
  <c r="AK4164" i="5"/>
  <c r="AI4164" i="5"/>
  <c r="AJ4164" i="5" s="1"/>
  <c r="AH4164" i="5"/>
  <c r="AG4164" i="5"/>
  <c r="AQ4164" i="5" s="1"/>
  <c r="AR4164" i="5" s="1"/>
  <c r="AM4163" i="5"/>
  <c r="AL4163" i="5"/>
  <c r="AK4163" i="5"/>
  <c r="AI4163" i="5"/>
  <c r="AJ4163" i="5" s="1"/>
  <c r="AH4163" i="5"/>
  <c r="AG4163" i="5"/>
  <c r="AM4162" i="5"/>
  <c r="AL4162" i="5"/>
  <c r="AK4162" i="5"/>
  <c r="AI4162" i="5"/>
  <c r="AJ4162" i="5" s="1"/>
  <c r="AH4162" i="5"/>
  <c r="AG4162" i="5"/>
  <c r="AM4161" i="5"/>
  <c r="AL4161" i="5"/>
  <c r="AK4161" i="5"/>
  <c r="AI4161" i="5"/>
  <c r="AJ4161" i="5" s="1"/>
  <c r="AH4161" i="5"/>
  <c r="AG4161" i="5"/>
  <c r="AM4160" i="5"/>
  <c r="AK4160" i="5"/>
  <c r="AL4160" i="5" s="1"/>
  <c r="AI4160" i="5"/>
  <c r="AJ4160" i="5" s="1"/>
  <c r="AH4160" i="5"/>
  <c r="AG4160" i="5"/>
  <c r="AM4159" i="5"/>
  <c r="AL4159" i="5"/>
  <c r="AK4159" i="5"/>
  <c r="AI4159" i="5"/>
  <c r="AJ4159" i="5" s="1"/>
  <c r="AH4159" i="5"/>
  <c r="AG4159" i="5"/>
  <c r="AM4158" i="5"/>
  <c r="AK4158" i="5"/>
  <c r="AL4158" i="5" s="1"/>
  <c r="AI4158" i="5"/>
  <c r="AJ4158" i="5" s="1"/>
  <c r="AH4158" i="5"/>
  <c r="AG4158" i="5"/>
  <c r="AM4157" i="5"/>
  <c r="AL4157" i="5"/>
  <c r="AK4157" i="5"/>
  <c r="AI4157" i="5"/>
  <c r="AJ4157" i="5" s="1"/>
  <c r="AH4157" i="5"/>
  <c r="AG4157" i="5"/>
  <c r="AQ4157" i="5" s="1"/>
  <c r="AR4157" i="5" s="1"/>
  <c r="AM4156" i="5"/>
  <c r="AK4156" i="5"/>
  <c r="AL4156" i="5" s="1"/>
  <c r="AI4156" i="5"/>
  <c r="AJ4156" i="5" s="1"/>
  <c r="AH4156" i="5"/>
  <c r="AG4156" i="5"/>
  <c r="AM4155" i="5"/>
  <c r="AK4155" i="5"/>
  <c r="AL4155" i="5" s="1"/>
  <c r="AI4155" i="5"/>
  <c r="AJ4155" i="5" s="1"/>
  <c r="AH4155" i="5"/>
  <c r="AG4155" i="5"/>
  <c r="AM4154" i="5"/>
  <c r="AK4154" i="5"/>
  <c r="AL4154" i="5" s="1"/>
  <c r="AI4154" i="5"/>
  <c r="AJ4154" i="5" s="1"/>
  <c r="AH4154" i="5"/>
  <c r="AG4154" i="5"/>
  <c r="AM4153" i="5"/>
  <c r="AK4153" i="5"/>
  <c r="AL4153" i="5" s="1"/>
  <c r="AI4153" i="5"/>
  <c r="AJ4153" i="5" s="1"/>
  <c r="AH4153" i="5"/>
  <c r="AG4153" i="5"/>
  <c r="AM4152" i="5"/>
  <c r="AK4152" i="5"/>
  <c r="AL4152" i="5" s="1"/>
  <c r="AI4152" i="5"/>
  <c r="AJ4152" i="5" s="1"/>
  <c r="AH4152" i="5"/>
  <c r="AG4152" i="5"/>
  <c r="AM4151" i="5"/>
  <c r="AK4151" i="5"/>
  <c r="AL4151" i="5" s="1"/>
  <c r="AI4151" i="5"/>
  <c r="AJ4151" i="5" s="1"/>
  <c r="AH4151" i="5"/>
  <c r="AG4151" i="5"/>
  <c r="AM4150" i="5"/>
  <c r="AK4150" i="5"/>
  <c r="AL4150" i="5" s="1"/>
  <c r="AI4150" i="5"/>
  <c r="AJ4150" i="5" s="1"/>
  <c r="AH4150" i="5"/>
  <c r="AG4150" i="5"/>
  <c r="AM4149" i="5"/>
  <c r="AK4149" i="5"/>
  <c r="AL4149" i="5" s="1"/>
  <c r="AI4149" i="5"/>
  <c r="AJ4149" i="5" s="1"/>
  <c r="AH4149" i="5"/>
  <c r="AG4149" i="5"/>
  <c r="AQ4149" i="5" s="1"/>
  <c r="AR4149" i="5" s="1"/>
  <c r="AM4148" i="5"/>
  <c r="AK4148" i="5"/>
  <c r="AL4148" i="5" s="1"/>
  <c r="AI4148" i="5"/>
  <c r="AJ4148" i="5" s="1"/>
  <c r="AH4148" i="5"/>
  <c r="AG4148" i="5"/>
  <c r="AM4147" i="5"/>
  <c r="AK4147" i="5"/>
  <c r="AL4147" i="5" s="1"/>
  <c r="AI4147" i="5"/>
  <c r="AJ4147" i="5" s="1"/>
  <c r="AH4147" i="5"/>
  <c r="AG4147" i="5"/>
  <c r="AM4146" i="5"/>
  <c r="AK4146" i="5"/>
  <c r="AL4146" i="5" s="1"/>
  <c r="AI4146" i="5"/>
  <c r="AJ4146" i="5" s="1"/>
  <c r="AH4146" i="5"/>
  <c r="AG4146" i="5"/>
  <c r="AM4145" i="5"/>
  <c r="AK4145" i="5"/>
  <c r="AL4145" i="5" s="1"/>
  <c r="AI4145" i="5"/>
  <c r="AJ4145" i="5" s="1"/>
  <c r="AH4145" i="5"/>
  <c r="AG4145" i="5"/>
  <c r="AM4144" i="5"/>
  <c r="AK4144" i="5"/>
  <c r="AL4144" i="5" s="1"/>
  <c r="AI4144" i="5"/>
  <c r="AJ4144" i="5" s="1"/>
  <c r="AH4144" i="5"/>
  <c r="AG4144" i="5"/>
  <c r="AM4143" i="5"/>
  <c r="AK4143" i="5"/>
  <c r="AL4143" i="5" s="1"/>
  <c r="AI4143" i="5"/>
  <c r="AJ4143" i="5" s="1"/>
  <c r="AH4143" i="5"/>
  <c r="AG4143" i="5"/>
  <c r="AM4142" i="5"/>
  <c r="AK4142" i="5"/>
  <c r="AL4142" i="5" s="1"/>
  <c r="AI4142" i="5"/>
  <c r="AJ4142" i="5" s="1"/>
  <c r="AH4142" i="5"/>
  <c r="AG4142" i="5"/>
  <c r="AM4141" i="5"/>
  <c r="AK4141" i="5"/>
  <c r="AL4141" i="5" s="1"/>
  <c r="AI4141" i="5"/>
  <c r="AJ4141" i="5" s="1"/>
  <c r="AH4141" i="5"/>
  <c r="AG4141" i="5"/>
  <c r="AQ4141" i="5" s="1"/>
  <c r="AR4141" i="5" s="1"/>
  <c r="AM4140" i="5"/>
  <c r="AK4140" i="5"/>
  <c r="AL4140" i="5" s="1"/>
  <c r="AI4140" i="5"/>
  <c r="AJ4140" i="5" s="1"/>
  <c r="AH4140" i="5"/>
  <c r="AG4140" i="5"/>
  <c r="AM4139" i="5"/>
  <c r="AK4139" i="5"/>
  <c r="AL4139" i="5" s="1"/>
  <c r="AI4139" i="5"/>
  <c r="AJ4139" i="5" s="1"/>
  <c r="AH4139" i="5"/>
  <c r="AG4139" i="5"/>
  <c r="AM4138" i="5"/>
  <c r="AK4138" i="5"/>
  <c r="AL4138" i="5" s="1"/>
  <c r="AI4138" i="5"/>
  <c r="AJ4138" i="5" s="1"/>
  <c r="AH4138" i="5"/>
  <c r="AG4138" i="5"/>
  <c r="AM4137" i="5"/>
  <c r="AK4137" i="5"/>
  <c r="AL4137" i="5" s="1"/>
  <c r="AI4137" i="5"/>
  <c r="AJ4137" i="5" s="1"/>
  <c r="AH4137" i="5"/>
  <c r="AG4137" i="5"/>
  <c r="AM4136" i="5"/>
  <c r="AK4136" i="5"/>
  <c r="AL4136" i="5" s="1"/>
  <c r="AI4136" i="5"/>
  <c r="AJ4136" i="5" s="1"/>
  <c r="AH4136" i="5"/>
  <c r="AG4136" i="5"/>
  <c r="AM4135" i="5"/>
  <c r="AK4135" i="5"/>
  <c r="AL4135" i="5" s="1"/>
  <c r="AI4135" i="5"/>
  <c r="AJ4135" i="5" s="1"/>
  <c r="AH4135" i="5"/>
  <c r="AG4135" i="5"/>
  <c r="AM4134" i="5"/>
  <c r="AK4134" i="5"/>
  <c r="AL4134" i="5" s="1"/>
  <c r="AI4134" i="5"/>
  <c r="AJ4134" i="5" s="1"/>
  <c r="AH4134" i="5"/>
  <c r="AG4134" i="5"/>
  <c r="AM4133" i="5"/>
  <c r="AK4133" i="5"/>
  <c r="AL4133" i="5" s="1"/>
  <c r="AI4133" i="5"/>
  <c r="AJ4133" i="5" s="1"/>
  <c r="AH4133" i="5"/>
  <c r="AG4133" i="5"/>
  <c r="AQ4133" i="5" s="1"/>
  <c r="AR4133" i="5" s="1"/>
  <c r="AM4132" i="5"/>
  <c r="AK4132" i="5"/>
  <c r="AL4132" i="5" s="1"/>
  <c r="AI4132" i="5"/>
  <c r="AJ4132" i="5" s="1"/>
  <c r="AH4132" i="5"/>
  <c r="AG4132" i="5"/>
  <c r="AM4131" i="5"/>
  <c r="AK4131" i="5"/>
  <c r="AL4131" i="5" s="1"/>
  <c r="AI4131" i="5"/>
  <c r="AJ4131" i="5" s="1"/>
  <c r="AH4131" i="5"/>
  <c r="AG4131" i="5"/>
  <c r="AM4130" i="5"/>
  <c r="AK4130" i="5"/>
  <c r="AL4130" i="5" s="1"/>
  <c r="AI4130" i="5"/>
  <c r="AJ4130" i="5" s="1"/>
  <c r="AH4130" i="5"/>
  <c r="AG4130" i="5"/>
  <c r="AM4129" i="5"/>
  <c r="AK4129" i="5"/>
  <c r="AL4129" i="5" s="1"/>
  <c r="AI4129" i="5"/>
  <c r="AJ4129" i="5" s="1"/>
  <c r="AH4129" i="5"/>
  <c r="AG4129" i="5"/>
  <c r="AM4128" i="5"/>
  <c r="AK4128" i="5"/>
  <c r="AL4128" i="5" s="1"/>
  <c r="AI4128" i="5"/>
  <c r="AJ4128" i="5" s="1"/>
  <c r="AH4128" i="5"/>
  <c r="AG4128" i="5"/>
  <c r="AM4127" i="5"/>
  <c r="AK4127" i="5"/>
  <c r="AL4127" i="5" s="1"/>
  <c r="AI4127" i="5"/>
  <c r="AJ4127" i="5" s="1"/>
  <c r="AH4127" i="5"/>
  <c r="AG4127" i="5"/>
  <c r="AM4126" i="5"/>
  <c r="AK4126" i="5"/>
  <c r="AL4126" i="5" s="1"/>
  <c r="AI4126" i="5"/>
  <c r="AJ4126" i="5" s="1"/>
  <c r="AH4126" i="5"/>
  <c r="AG4126" i="5"/>
  <c r="AM4125" i="5"/>
  <c r="AK4125" i="5"/>
  <c r="AL4125" i="5" s="1"/>
  <c r="AI4125" i="5"/>
  <c r="AJ4125" i="5" s="1"/>
  <c r="AH4125" i="5"/>
  <c r="AG4125" i="5"/>
  <c r="AQ4125" i="5" s="1"/>
  <c r="AR4125" i="5" s="1"/>
  <c r="AM4124" i="5"/>
  <c r="AK4124" i="5"/>
  <c r="AL4124" i="5" s="1"/>
  <c r="AI4124" i="5"/>
  <c r="AJ4124" i="5" s="1"/>
  <c r="AH4124" i="5"/>
  <c r="AG4124" i="5"/>
  <c r="AM4123" i="5"/>
  <c r="AK4123" i="5"/>
  <c r="AL4123" i="5" s="1"/>
  <c r="AI4123" i="5"/>
  <c r="AJ4123" i="5" s="1"/>
  <c r="AH4123" i="5"/>
  <c r="AG4123" i="5"/>
  <c r="AM4122" i="5"/>
  <c r="AK4122" i="5"/>
  <c r="AL4122" i="5" s="1"/>
  <c r="AI4122" i="5"/>
  <c r="AJ4122" i="5" s="1"/>
  <c r="AH4122" i="5"/>
  <c r="AG4122" i="5"/>
  <c r="AM4121" i="5"/>
  <c r="AK4121" i="5"/>
  <c r="AL4121" i="5" s="1"/>
  <c r="AI4121" i="5"/>
  <c r="AJ4121" i="5" s="1"/>
  <c r="AH4121" i="5"/>
  <c r="AG4121" i="5"/>
  <c r="AM4120" i="5"/>
  <c r="AK4120" i="5"/>
  <c r="AL4120" i="5" s="1"/>
  <c r="AI4120" i="5"/>
  <c r="AJ4120" i="5" s="1"/>
  <c r="AH4120" i="5"/>
  <c r="AG4120" i="5"/>
  <c r="AM4119" i="5"/>
  <c r="AK4119" i="5"/>
  <c r="AL4119" i="5" s="1"/>
  <c r="AI4119" i="5"/>
  <c r="AJ4119" i="5" s="1"/>
  <c r="AH4119" i="5"/>
  <c r="AG4119" i="5"/>
  <c r="AM4118" i="5"/>
  <c r="AK4118" i="5"/>
  <c r="AL4118" i="5" s="1"/>
  <c r="AI4118" i="5"/>
  <c r="AJ4118" i="5" s="1"/>
  <c r="AH4118" i="5"/>
  <c r="AG4118" i="5"/>
  <c r="AM4117" i="5"/>
  <c r="AK4117" i="5"/>
  <c r="AL4117" i="5" s="1"/>
  <c r="AI4117" i="5"/>
  <c r="AJ4117" i="5" s="1"/>
  <c r="AH4117" i="5"/>
  <c r="AG4117" i="5"/>
  <c r="AQ4117" i="5" s="1"/>
  <c r="AR4117" i="5" s="1"/>
  <c r="AM4116" i="5"/>
  <c r="AK4116" i="5"/>
  <c r="AL4116" i="5" s="1"/>
  <c r="AI4116" i="5"/>
  <c r="AJ4116" i="5" s="1"/>
  <c r="AH4116" i="5"/>
  <c r="AG4116" i="5"/>
  <c r="AM4115" i="5"/>
  <c r="AK4115" i="5"/>
  <c r="AL4115" i="5" s="1"/>
  <c r="AI4115" i="5"/>
  <c r="AJ4115" i="5" s="1"/>
  <c r="AH4115" i="5"/>
  <c r="AG4115" i="5"/>
  <c r="AM4114" i="5"/>
  <c r="AK4114" i="5"/>
  <c r="AL4114" i="5" s="1"/>
  <c r="AI4114" i="5"/>
  <c r="AJ4114" i="5" s="1"/>
  <c r="AH4114" i="5"/>
  <c r="AG4114" i="5"/>
  <c r="AM4113" i="5"/>
  <c r="AK4113" i="5"/>
  <c r="AL4113" i="5" s="1"/>
  <c r="AI4113" i="5"/>
  <c r="AJ4113" i="5" s="1"/>
  <c r="AH4113" i="5"/>
  <c r="AG4113" i="5"/>
  <c r="AM4112" i="5"/>
  <c r="AK4112" i="5"/>
  <c r="AL4112" i="5" s="1"/>
  <c r="AI4112" i="5"/>
  <c r="AJ4112" i="5" s="1"/>
  <c r="AH4112" i="5"/>
  <c r="AG4112" i="5"/>
  <c r="AM4111" i="5"/>
  <c r="AK4111" i="5"/>
  <c r="AL4111" i="5" s="1"/>
  <c r="AI4111" i="5"/>
  <c r="AJ4111" i="5" s="1"/>
  <c r="AH4111" i="5"/>
  <c r="AG4111" i="5"/>
  <c r="AM4110" i="5"/>
  <c r="AK4110" i="5"/>
  <c r="AL4110" i="5" s="1"/>
  <c r="AI4110" i="5"/>
  <c r="AJ4110" i="5" s="1"/>
  <c r="AH4110" i="5"/>
  <c r="AG4110" i="5"/>
  <c r="AM4109" i="5"/>
  <c r="AK4109" i="5"/>
  <c r="AL4109" i="5" s="1"/>
  <c r="AI4109" i="5"/>
  <c r="AJ4109" i="5" s="1"/>
  <c r="AH4109" i="5"/>
  <c r="AG4109" i="5"/>
  <c r="AQ4109" i="5" s="1"/>
  <c r="AR4109" i="5" s="1"/>
  <c r="AM4108" i="5"/>
  <c r="AK4108" i="5"/>
  <c r="AL4108" i="5" s="1"/>
  <c r="AI4108" i="5"/>
  <c r="AJ4108" i="5" s="1"/>
  <c r="AH4108" i="5"/>
  <c r="AG4108" i="5"/>
  <c r="AM4107" i="5"/>
  <c r="AK4107" i="5"/>
  <c r="AL4107" i="5" s="1"/>
  <c r="AI4107" i="5"/>
  <c r="AJ4107" i="5" s="1"/>
  <c r="AH4107" i="5"/>
  <c r="AG4107" i="5"/>
  <c r="AM4106" i="5"/>
  <c r="AK4106" i="5"/>
  <c r="AL4106" i="5" s="1"/>
  <c r="AI4106" i="5"/>
  <c r="AJ4106" i="5" s="1"/>
  <c r="AH4106" i="5"/>
  <c r="AG4106" i="5"/>
  <c r="AM4105" i="5"/>
  <c r="AK4105" i="5"/>
  <c r="AL4105" i="5" s="1"/>
  <c r="AI4105" i="5"/>
  <c r="AJ4105" i="5" s="1"/>
  <c r="AH4105" i="5"/>
  <c r="AG4105" i="5"/>
  <c r="AM4104" i="5"/>
  <c r="AK4104" i="5"/>
  <c r="AL4104" i="5" s="1"/>
  <c r="AI4104" i="5"/>
  <c r="AJ4104" i="5" s="1"/>
  <c r="AH4104" i="5"/>
  <c r="AG4104" i="5"/>
  <c r="AM4103" i="5"/>
  <c r="AK4103" i="5"/>
  <c r="AL4103" i="5" s="1"/>
  <c r="AI4103" i="5"/>
  <c r="AJ4103" i="5" s="1"/>
  <c r="AH4103" i="5"/>
  <c r="AG4103" i="5"/>
  <c r="AM4102" i="5"/>
  <c r="AK4102" i="5"/>
  <c r="AL4102" i="5" s="1"/>
  <c r="AI4102" i="5"/>
  <c r="AJ4102" i="5" s="1"/>
  <c r="AH4102" i="5"/>
  <c r="AG4102" i="5"/>
  <c r="AM4101" i="5"/>
  <c r="AK4101" i="5"/>
  <c r="AL4101" i="5" s="1"/>
  <c r="AI4101" i="5"/>
  <c r="AJ4101" i="5" s="1"/>
  <c r="AH4101" i="5"/>
  <c r="AG4101" i="5"/>
  <c r="AQ4101" i="5" s="1"/>
  <c r="AR4101" i="5" s="1"/>
  <c r="AM4100" i="5"/>
  <c r="AK4100" i="5"/>
  <c r="AL4100" i="5" s="1"/>
  <c r="AI4100" i="5"/>
  <c r="AJ4100" i="5" s="1"/>
  <c r="AH4100" i="5"/>
  <c r="AG4100" i="5"/>
  <c r="AM4099" i="5"/>
  <c r="AK4099" i="5"/>
  <c r="AL4099" i="5" s="1"/>
  <c r="AI4099" i="5"/>
  <c r="AJ4099" i="5" s="1"/>
  <c r="AH4099" i="5"/>
  <c r="AG4099" i="5"/>
  <c r="AM4098" i="5"/>
  <c r="AK4098" i="5"/>
  <c r="AL4098" i="5" s="1"/>
  <c r="AI4098" i="5"/>
  <c r="AJ4098" i="5" s="1"/>
  <c r="AH4098" i="5"/>
  <c r="AG4098" i="5"/>
  <c r="AM4097" i="5"/>
  <c r="AK4097" i="5"/>
  <c r="AL4097" i="5" s="1"/>
  <c r="AI4097" i="5"/>
  <c r="AJ4097" i="5" s="1"/>
  <c r="AH4097" i="5"/>
  <c r="AG4097" i="5"/>
  <c r="AM4096" i="5"/>
  <c r="AK4096" i="5"/>
  <c r="AL4096" i="5" s="1"/>
  <c r="AI4096" i="5"/>
  <c r="AJ4096" i="5" s="1"/>
  <c r="AH4096" i="5"/>
  <c r="AG4096" i="5"/>
  <c r="AM4095" i="5"/>
  <c r="AK4095" i="5"/>
  <c r="AL4095" i="5" s="1"/>
  <c r="AI4095" i="5"/>
  <c r="AJ4095" i="5" s="1"/>
  <c r="AH4095" i="5"/>
  <c r="AG4095" i="5"/>
  <c r="AM4094" i="5"/>
  <c r="AK4094" i="5"/>
  <c r="AL4094" i="5" s="1"/>
  <c r="AI4094" i="5"/>
  <c r="AJ4094" i="5" s="1"/>
  <c r="AH4094" i="5"/>
  <c r="AG4094" i="5"/>
  <c r="AM4093" i="5"/>
  <c r="AK4093" i="5"/>
  <c r="AL4093" i="5" s="1"/>
  <c r="AI4093" i="5"/>
  <c r="AJ4093" i="5" s="1"/>
  <c r="AH4093" i="5"/>
  <c r="AG4093" i="5"/>
  <c r="AQ4093" i="5" s="1"/>
  <c r="AR4093" i="5" s="1"/>
  <c r="AM4092" i="5"/>
  <c r="AK4092" i="5"/>
  <c r="AL4092" i="5" s="1"/>
  <c r="AI4092" i="5"/>
  <c r="AJ4092" i="5" s="1"/>
  <c r="AH4092" i="5"/>
  <c r="AG4092" i="5"/>
  <c r="AM4091" i="5"/>
  <c r="AK4091" i="5"/>
  <c r="AL4091" i="5" s="1"/>
  <c r="AI4091" i="5"/>
  <c r="AJ4091" i="5" s="1"/>
  <c r="AH4091" i="5"/>
  <c r="AG4091" i="5"/>
  <c r="AM4090" i="5"/>
  <c r="AK4090" i="5"/>
  <c r="AL4090" i="5" s="1"/>
  <c r="AI4090" i="5"/>
  <c r="AJ4090" i="5" s="1"/>
  <c r="AH4090" i="5"/>
  <c r="AG4090" i="5"/>
  <c r="AM4089" i="5"/>
  <c r="AK4089" i="5"/>
  <c r="AL4089" i="5" s="1"/>
  <c r="AI4089" i="5"/>
  <c r="AJ4089" i="5" s="1"/>
  <c r="AH4089" i="5"/>
  <c r="AG4089" i="5"/>
  <c r="AM4088" i="5"/>
  <c r="AK4088" i="5"/>
  <c r="AL4088" i="5" s="1"/>
  <c r="AI4088" i="5"/>
  <c r="AJ4088" i="5" s="1"/>
  <c r="AH4088" i="5"/>
  <c r="AG4088" i="5"/>
  <c r="AM4087" i="5"/>
  <c r="AK4087" i="5"/>
  <c r="AL4087" i="5" s="1"/>
  <c r="AI4087" i="5"/>
  <c r="AJ4087" i="5" s="1"/>
  <c r="AH4087" i="5"/>
  <c r="AG4087" i="5"/>
  <c r="AM4086" i="5"/>
  <c r="AK4086" i="5"/>
  <c r="AL4086" i="5" s="1"/>
  <c r="AI4086" i="5"/>
  <c r="AJ4086" i="5" s="1"/>
  <c r="AH4086" i="5"/>
  <c r="AG4086" i="5"/>
  <c r="AM4085" i="5"/>
  <c r="AK4085" i="5"/>
  <c r="AL4085" i="5" s="1"/>
  <c r="AI4085" i="5"/>
  <c r="AJ4085" i="5" s="1"/>
  <c r="AH4085" i="5"/>
  <c r="AG4085" i="5"/>
  <c r="AQ4085" i="5" s="1"/>
  <c r="AR4085" i="5" s="1"/>
  <c r="AM4084" i="5"/>
  <c r="AK4084" i="5"/>
  <c r="AL4084" i="5" s="1"/>
  <c r="AI4084" i="5"/>
  <c r="AJ4084" i="5" s="1"/>
  <c r="AH4084" i="5"/>
  <c r="AG4084" i="5"/>
  <c r="AM4083" i="5"/>
  <c r="AK4083" i="5"/>
  <c r="AL4083" i="5" s="1"/>
  <c r="AI4083" i="5"/>
  <c r="AJ4083" i="5" s="1"/>
  <c r="AH4083" i="5"/>
  <c r="AG4083" i="5"/>
  <c r="AM4082" i="5"/>
  <c r="AK4082" i="5"/>
  <c r="AL4082" i="5" s="1"/>
  <c r="AI4082" i="5"/>
  <c r="AJ4082" i="5" s="1"/>
  <c r="AH4082" i="5"/>
  <c r="AG4082" i="5"/>
  <c r="AM4081" i="5"/>
  <c r="AK4081" i="5"/>
  <c r="AL4081" i="5" s="1"/>
  <c r="AI4081" i="5"/>
  <c r="AJ4081" i="5" s="1"/>
  <c r="AH4081" i="5"/>
  <c r="AG4081" i="5"/>
  <c r="AM4080" i="5"/>
  <c r="AK4080" i="5"/>
  <c r="AL4080" i="5" s="1"/>
  <c r="AI4080" i="5"/>
  <c r="AJ4080" i="5" s="1"/>
  <c r="AH4080" i="5"/>
  <c r="AG4080" i="5"/>
  <c r="AM4079" i="5"/>
  <c r="AK4079" i="5"/>
  <c r="AL4079" i="5" s="1"/>
  <c r="AI4079" i="5"/>
  <c r="AJ4079" i="5" s="1"/>
  <c r="AH4079" i="5"/>
  <c r="AG4079" i="5"/>
  <c r="AM4078" i="5"/>
  <c r="AK4078" i="5"/>
  <c r="AL4078" i="5" s="1"/>
  <c r="AI4078" i="5"/>
  <c r="AJ4078" i="5" s="1"/>
  <c r="AH4078" i="5"/>
  <c r="AG4078" i="5"/>
  <c r="AM4077" i="5"/>
  <c r="AK4077" i="5"/>
  <c r="AL4077" i="5" s="1"/>
  <c r="AI4077" i="5"/>
  <c r="AJ4077" i="5" s="1"/>
  <c r="AH4077" i="5"/>
  <c r="AG4077" i="5"/>
  <c r="AQ4077" i="5" s="1"/>
  <c r="AR4077" i="5" s="1"/>
  <c r="AM4076" i="5"/>
  <c r="AK4076" i="5"/>
  <c r="AL4076" i="5" s="1"/>
  <c r="AI4076" i="5"/>
  <c r="AJ4076" i="5" s="1"/>
  <c r="AH4076" i="5"/>
  <c r="AG4076" i="5"/>
  <c r="AM4075" i="5"/>
  <c r="AK4075" i="5"/>
  <c r="AL4075" i="5" s="1"/>
  <c r="AI4075" i="5"/>
  <c r="AJ4075" i="5" s="1"/>
  <c r="AH4075" i="5"/>
  <c r="AG4075" i="5"/>
  <c r="AM4074" i="5"/>
  <c r="AL4074" i="5"/>
  <c r="AK4074" i="5"/>
  <c r="AI4074" i="5"/>
  <c r="AJ4074" i="5" s="1"/>
  <c r="AH4074" i="5"/>
  <c r="AG4074" i="5"/>
  <c r="AQ4074" i="5" s="1"/>
  <c r="AR4074" i="5" s="1"/>
  <c r="AM4073" i="5"/>
  <c r="AK4073" i="5"/>
  <c r="AL4073" i="5" s="1"/>
  <c r="AI4073" i="5"/>
  <c r="AJ4073" i="5" s="1"/>
  <c r="AH4073" i="5"/>
  <c r="AG4073" i="5"/>
  <c r="AM4072" i="5"/>
  <c r="AL4072" i="5"/>
  <c r="AK4072" i="5"/>
  <c r="AI4072" i="5"/>
  <c r="AJ4072" i="5" s="1"/>
  <c r="AH4072" i="5"/>
  <c r="AG4072" i="5"/>
  <c r="AM4071" i="5"/>
  <c r="AK4071" i="5"/>
  <c r="AL4071" i="5" s="1"/>
  <c r="AI4071" i="5"/>
  <c r="AJ4071" i="5" s="1"/>
  <c r="AH4071" i="5"/>
  <c r="AG4071" i="5"/>
  <c r="AQ4071" i="5" s="1"/>
  <c r="AR4071" i="5" s="1"/>
  <c r="AM4070" i="5"/>
  <c r="AL4070" i="5"/>
  <c r="AK4070" i="5"/>
  <c r="AI4070" i="5"/>
  <c r="AJ4070" i="5" s="1"/>
  <c r="AH4070" i="5"/>
  <c r="AG4070" i="5"/>
  <c r="AM4069" i="5"/>
  <c r="AK4069" i="5"/>
  <c r="AL4069" i="5" s="1"/>
  <c r="AI4069" i="5"/>
  <c r="AJ4069" i="5" s="1"/>
  <c r="AH4069" i="5"/>
  <c r="AG4069" i="5"/>
  <c r="AM4068" i="5"/>
  <c r="AL4068" i="5"/>
  <c r="AK4068" i="5"/>
  <c r="AI4068" i="5"/>
  <c r="AJ4068" i="5" s="1"/>
  <c r="AH4068" i="5"/>
  <c r="AG4068" i="5"/>
  <c r="AM4067" i="5"/>
  <c r="AK4067" i="5"/>
  <c r="AL4067" i="5" s="1"/>
  <c r="AI4067" i="5"/>
  <c r="AJ4067" i="5" s="1"/>
  <c r="AH4067" i="5"/>
  <c r="AG4067" i="5"/>
  <c r="AM4066" i="5"/>
  <c r="AL4066" i="5"/>
  <c r="AK4066" i="5"/>
  <c r="AI4066" i="5"/>
  <c r="AJ4066" i="5" s="1"/>
  <c r="AH4066" i="5"/>
  <c r="AG4066" i="5"/>
  <c r="AM4065" i="5"/>
  <c r="AK4065" i="5"/>
  <c r="AL4065" i="5" s="1"/>
  <c r="AI4065" i="5"/>
  <c r="AJ4065" i="5" s="1"/>
  <c r="AH4065" i="5"/>
  <c r="AG4065" i="5"/>
  <c r="AM4064" i="5"/>
  <c r="AL4064" i="5"/>
  <c r="AK4064" i="5"/>
  <c r="AI4064" i="5"/>
  <c r="AJ4064" i="5" s="1"/>
  <c r="AH4064" i="5"/>
  <c r="AG4064" i="5"/>
  <c r="AM4063" i="5"/>
  <c r="AK4063" i="5"/>
  <c r="AL4063" i="5" s="1"/>
  <c r="AI4063" i="5"/>
  <c r="AJ4063" i="5" s="1"/>
  <c r="AH4063" i="5"/>
  <c r="AG4063" i="5"/>
  <c r="AM4062" i="5"/>
  <c r="AL4062" i="5"/>
  <c r="AK4062" i="5"/>
  <c r="AI4062" i="5"/>
  <c r="AJ4062" i="5" s="1"/>
  <c r="AH4062" i="5"/>
  <c r="AG4062" i="5"/>
  <c r="AM4061" i="5"/>
  <c r="AK4061" i="5"/>
  <c r="AL4061" i="5" s="1"/>
  <c r="AI4061" i="5"/>
  <c r="AJ4061" i="5" s="1"/>
  <c r="AH4061" i="5"/>
  <c r="AG4061" i="5"/>
  <c r="AM4060" i="5"/>
  <c r="AL4060" i="5"/>
  <c r="AK4060" i="5"/>
  <c r="AI4060" i="5"/>
  <c r="AJ4060" i="5" s="1"/>
  <c r="AH4060" i="5"/>
  <c r="AG4060" i="5"/>
  <c r="AM4059" i="5"/>
  <c r="AK4059" i="5"/>
  <c r="AL4059" i="5" s="1"/>
  <c r="AI4059" i="5"/>
  <c r="AJ4059" i="5" s="1"/>
  <c r="AH4059" i="5"/>
  <c r="AG4059" i="5"/>
  <c r="AM4058" i="5"/>
  <c r="AL4058" i="5"/>
  <c r="AK4058" i="5"/>
  <c r="AI4058" i="5"/>
  <c r="AJ4058" i="5" s="1"/>
  <c r="AH4058" i="5"/>
  <c r="AG4058" i="5"/>
  <c r="AQ4058" i="5" s="1"/>
  <c r="AR4058" i="5" s="1"/>
  <c r="AM4057" i="5"/>
  <c r="AK4057" i="5"/>
  <c r="AL4057" i="5" s="1"/>
  <c r="AI4057" i="5"/>
  <c r="AJ4057" i="5" s="1"/>
  <c r="AH4057" i="5"/>
  <c r="AG4057" i="5"/>
  <c r="AM4056" i="5"/>
  <c r="AL4056" i="5"/>
  <c r="AK4056" i="5"/>
  <c r="AI4056" i="5"/>
  <c r="AJ4056" i="5" s="1"/>
  <c r="AH4056" i="5"/>
  <c r="AG4056" i="5"/>
  <c r="AM4055" i="5"/>
  <c r="AK4055" i="5"/>
  <c r="AL4055" i="5" s="1"/>
  <c r="AI4055" i="5"/>
  <c r="AJ4055" i="5" s="1"/>
  <c r="AH4055" i="5"/>
  <c r="AG4055" i="5"/>
  <c r="AQ4055" i="5" s="1"/>
  <c r="AR4055" i="5" s="1"/>
  <c r="AM4054" i="5"/>
  <c r="AL4054" i="5"/>
  <c r="AK4054" i="5"/>
  <c r="AI4054" i="5"/>
  <c r="AJ4054" i="5" s="1"/>
  <c r="AH4054" i="5"/>
  <c r="AG4054" i="5"/>
  <c r="AM4053" i="5"/>
  <c r="AK4053" i="5"/>
  <c r="AL4053" i="5" s="1"/>
  <c r="AI4053" i="5"/>
  <c r="AJ4053" i="5" s="1"/>
  <c r="AH4053" i="5"/>
  <c r="AG4053" i="5"/>
  <c r="AM4052" i="5"/>
  <c r="AL4052" i="5"/>
  <c r="AK4052" i="5"/>
  <c r="AI4052" i="5"/>
  <c r="AJ4052" i="5" s="1"/>
  <c r="AH4052" i="5"/>
  <c r="AG4052" i="5"/>
  <c r="AM4051" i="5"/>
  <c r="AK4051" i="5"/>
  <c r="AL4051" i="5" s="1"/>
  <c r="AI4051" i="5"/>
  <c r="AJ4051" i="5" s="1"/>
  <c r="AH4051" i="5"/>
  <c r="AG4051" i="5"/>
  <c r="AM4050" i="5"/>
  <c r="AL4050" i="5"/>
  <c r="AK4050" i="5"/>
  <c r="AI4050" i="5"/>
  <c r="AJ4050" i="5" s="1"/>
  <c r="AH4050" i="5"/>
  <c r="AG4050" i="5"/>
  <c r="AM4049" i="5"/>
  <c r="AK4049" i="5"/>
  <c r="AL4049" i="5" s="1"/>
  <c r="AI4049" i="5"/>
  <c r="AJ4049" i="5" s="1"/>
  <c r="AH4049" i="5"/>
  <c r="AG4049" i="5"/>
  <c r="AM4048" i="5"/>
  <c r="AL4048" i="5"/>
  <c r="AK4048" i="5"/>
  <c r="AI4048" i="5"/>
  <c r="AJ4048" i="5" s="1"/>
  <c r="AH4048" i="5"/>
  <c r="AG4048" i="5"/>
  <c r="AM4047" i="5"/>
  <c r="AK4047" i="5"/>
  <c r="AL4047" i="5" s="1"/>
  <c r="AI4047" i="5"/>
  <c r="AJ4047" i="5" s="1"/>
  <c r="AH4047" i="5"/>
  <c r="AG4047" i="5"/>
  <c r="AM4046" i="5"/>
  <c r="AL4046" i="5"/>
  <c r="AK4046" i="5"/>
  <c r="AI4046" i="5"/>
  <c r="AJ4046" i="5" s="1"/>
  <c r="AH4046" i="5"/>
  <c r="AG4046" i="5"/>
  <c r="AM4045" i="5"/>
  <c r="AK4045" i="5"/>
  <c r="AL4045" i="5" s="1"/>
  <c r="AI4045" i="5"/>
  <c r="AJ4045" i="5" s="1"/>
  <c r="AH4045" i="5"/>
  <c r="AG4045" i="5"/>
  <c r="AM4044" i="5"/>
  <c r="AL4044" i="5"/>
  <c r="AK4044" i="5"/>
  <c r="AI4044" i="5"/>
  <c r="AJ4044" i="5" s="1"/>
  <c r="AH4044" i="5"/>
  <c r="AG4044" i="5"/>
  <c r="AM4043" i="5"/>
  <c r="AK4043" i="5"/>
  <c r="AL4043" i="5" s="1"/>
  <c r="AI4043" i="5"/>
  <c r="AJ4043" i="5" s="1"/>
  <c r="AH4043" i="5"/>
  <c r="AG4043" i="5"/>
  <c r="AM4042" i="5"/>
  <c r="AL4042" i="5"/>
  <c r="AK4042" i="5"/>
  <c r="AI4042" i="5"/>
  <c r="AJ4042" i="5" s="1"/>
  <c r="AH4042" i="5"/>
  <c r="AG4042" i="5"/>
  <c r="AQ4042" i="5" s="1"/>
  <c r="AR4042" i="5" s="1"/>
  <c r="AM4041" i="5"/>
  <c r="AK4041" i="5"/>
  <c r="AL4041" i="5" s="1"/>
  <c r="AI4041" i="5"/>
  <c r="AJ4041" i="5" s="1"/>
  <c r="AH4041" i="5"/>
  <c r="AG4041" i="5"/>
  <c r="AM4040" i="5"/>
  <c r="AL4040" i="5"/>
  <c r="AK4040" i="5"/>
  <c r="AI4040" i="5"/>
  <c r="AJ4040" i="5" s="1"/>
  <c r="AH4040" i="5"/>
  <c r="AG4040" i="5"/>
  <c r="AM4039" i="5"/>
  <c r="AK4039" i="5"/>
  <c r="AL4039" i="5" s="1"/>
  <c r="AI4039" i="5"/>
  <c r="AJ4039" i="5" s="1"/>
  <c r="AH4039" i="5"/>
  <c r="AG4039" i="5"/>
  <c r="AQ4039" i="5" s="1"/>
  <c r="AR4039" i="5" s="1"/>
  <c r="AM4038" i="5"/>
  <c r="AL4038" i="5"/>
  <c r="AK4038" i="5"/>
  <c r="AI4038" i="5"/>
  <c r="AJ4038" i="5" s="1"/>
  <c r="AH4038" i="5"/>
  <c r="AG4038" i="5"/>
  <c r="AM4037" i="5"/>
  <c r="AK4037" i="5"/>
  <c r="AL4037" i="5" s="1"/>
  <c r="AI4037" i="5"/>
  <c r="AJ4037" i="5" s="1"/>
  <c r="AH4037" i="5"/>
  <c r="AG4037" i="5"/>
  <c r="AM4036" i="5"/>
  <c r="AL4036" i="5"/>
  <c r="AK4036" i="5"/>
  <c r="AI4036" i="5"/>
  <c r="AJ4036" i="5" s="1"/>
  <c r="AH4036" i="5"/>
  <c r="AG4036" i="5"/>
  <c r="AM4035" i="5"/>
  <c r="AK4035" i="5"/>
  <c r="AL4035" i="5" s="1"/>
  <c r="AI4035" i="5"/>
  <c r="AJ4035" i="5" s="1"/>
  <c r="AH4035" i="5"/>
  <c r="AG4035" i="5"/>
  <c r="AM4034" i="5"/>
  <c r="AL4034" i="5"/>
  <c r="AK4034" i="5"/>
  <c r="AI4034" i="5"/>
  <c r="AJ4034" i="5" s="1"/>
  <c r="AH4034" i="5"/>
  <c r="AG4034" i="5"/>
  <c r="AM4033" i="5"/>
  <c r="AK4033" i="5"/>
  <c r="AL4033" i="5" s="1"/>
  <c r="AI4033" i="5"/>
  <c r="AJ4033" i="5" s="1"/>
  <c r="AH4033" i="5"/>
  <c r="AG4033" i="5"/>
  <c r="AM4032" i="5"/>
  <c r="AL4032" i="5"/>
  <c r="AK4032" i="5"/>
  <c r="AI4032" i="5"/>
  <c r="AJ4032" i="5" s="1"/>
  <c r="AH4032" i="5"/>
  <c r="AG4032" i="5"/>
  <c r="AM4031" i="5"/>
  <c r="AK4031" i="5"/>
  <c r="AL4031" i="5" s="1"/>
  <c r="AI4031" i="5"/>
  <c r="AJ4031" i="5" s="1"/>
  <c r="AH4031" i="5"/>
  <c r="AG4031" i="5"/>
  <c r="AM4030" i="5"/>
  <c r="AL4030" i="5"/>
  <c r="AK4030" i="5"/>
  <c r="AI4030" i="5"/>
  <c r="AJ4030" i="5" s="1"/>
  <c r="AH4030" i="5"/>
  <c r="AG4030" i="5"/>
  <c r="AM4029" i="5"/>
  <c r="AK4029" i="5"/>
  <c r="AL4029" i="5" s="1"/>
  <c r="AI4029" i="5"/>
  <c r="AJ4029" i="5" s="1"/>
  <c r="AH4029" i="5"/>
  <c r="AG4029" i="5"/>
  <c r="AM4028" i="5"/>
  <c r="AL4028" i="5"/>
  <c r="AK4028" i="5"/>
  <c r="AI4028" i="5"/>
  <c r="AJ4028" i="5" s="1"/>
  <c r="AH4028" i="5"/>
  <c r="AG4028" i="5"/>
  <c r="AM4027" i="5"/>
  <c r="AK4027" i="5"/>
  <c r="AL4027" i="5" s="1"/>
  <c r="AI4027" i="5"/>
  <c r="AJ4027" i="5" s="1"/>
  <c r="AH4027" i="5"/>
  <c r="AG4027" i="5"/>
  <c r="AM4026" i="5"/>
  <c r="AL4026" i="5"/>
  <c r="AK4026" i="5"/>
  <c r="AI4026" i="5"/>
  <c r="AJ4026" i="5" s="1"/>
  <c r="AH4026" i="5"/>
  <c r="AG4026" i="5"/>
  <c r="AQ4026" i="5" s="1"/>
  <c r="AR4026" i="5" s="1"/>
  <c r="AM4025" i="5"/>
  <c r="AK4025" i="5"/>
  <c r="AL4025" i="5" s="1"/>
  <c r="AI4025" i="5"/>
  <c r="AJ4025" i="5" s="1"/>
  <c r="AH4025" i="5"/>
  <c r="AG4025" i="5"/>
  <c r="AM4024" i="5"/>
  <c r="AL4024" i="5"/>
  <c r="AK4024" i="5"/>
  <c r="AI4024" i="5"/>
  <c r="AJ4024" i="5" s="1"/>
  <c r="AH4024" i="5"/>
  <c r="AG4024" i="5"/>
  <c r="AM4023" i="5"/>
  <c r="AK4023" i="5"/>
  <c r="AL4023" i="5" s="1"/>
  <c r="AI4023" i="5"/>
  <c r="AJ4023" i="5" s="1"/>
  <c r="AH4023" i="5"/>
  <c r="AG4023" i="5"/>
  <c r="AQ4023" i="5" s="1"/>
  <c r="AR4023" i="5" s="1"/>
  <c r="AM4022" i="5"/>
  <c r="AL4022" i="5"/>
  <c r="AK4022" i="5"/>
  <c r="AI4022" i="5"/>
  <c r="AJ4022" i="5" s="1"/>
  <c r="AH4022" i="5"/>
  <c r="AG4022" i="5"/>
  <c r="AM4021" i="5"/>
  <c r="AK4021" i="5"/>
  <c r="AL4021" i="5" s="1"/>
  <c r="AI4021" i="5"/>
  <c r="AJ4021" i="5" s="1"/>
  <c r="AH4021" i="5"/>
  <c r="AG4021" i="5"/>
  <c r="AM4020" i="5"/>
  <c r="AL4020" i="5"/>
  <c r="AK4020" i="5"/>
  <c r="AI4020" i="5"/>
  <c r="AJ4020" i="5" s="1"/>
  <c r="AH4020" i="5"/>
  <c r="AG4020" i="5"/>
  <c r="AM4019" i="5"/>
  <c r="AK4019" i="5"/>
  <c r="AL4019" i="5" s="1"/>
  <c r="AI4019" i="5"/>
  <c r="AJ4019" i="5" s="1"/>
  <c r="AH4019" i="5"/>
  <c r="AG4019" i="5"/>
  <c r="AM4018" i="5"/>
  <c r="AL4018" i="5"/>
  <c r="AK4018" i="5"/>
  <c r="AI4018" i="5"/>
  <c r="AJ4018" i="5" s="1"/>
  <c r="AH4018" i="5"/>
  <c r="AG4018" i="5"/>
  <c r="AM4017" i="5"/>
  <c r="AK4017" i="5"/>
  <c r="AL4017" i="5" s="1"/>
  <c r="AI4017" i="5"/>
  <c r="AJ4017" i="5" s="1"/>
  <c r="AH4017" i="5"/>
  <c r="AG4017" i="5"/>
  <c r="AM4016" i="5"/>
  <c r="AL4016" i="5"/>
  <c r="AK4016" i="5"/>
  <c r="AI4016" i="5"/>
  <c r="AJ4016" i="5" s="1"/>
  <c r="AH4016" i="5"/>
  <c r="AG4016" i="5"/>
  <c r="AM4015" i="5"/>
  <c r="AK4015" i="5"/>
  <c r="AL4015" i="5" s="1"/>
  <c r="AI4015" i="5"/>
  <c r="AJ4015" i="5" s="1"/>
  <c r="AH4015" i="5"/>
  <c r="AG4015" i="5"/>
  <c r="AM4014" i="5"/>
  <c r="AL4014" i="5"/>
  <c r="AK4014" i="5"/>
  <c r="AI4014" i="5"/>
  <c r="AJ4014" i="5" s="1"/>
  <c r="AH4014" i="5"/>
  <c r="AG4014" i="5"/>
  <c r="AM4013" i="5"/>
  <c r="AL4013" i="5"/>
  <c r="AK4013" i="5"/>
  <c r="AI4013" i="5"/>
  <c r="AJ4013" i="5" s="1"/>
  <c r="AH4013" i="5"/>
  <c r="AG4013" i="5"/>
  <c r="AQ4013" i="5" s="1"/>
  <c r="AR4013" i="5" s="1"/>
  <c r="AM4012" i="5"/>
  <c r="AL4012" i="5"/>
  <c r="AK4012" i="5"/>
  <c r="AI4012" i="5"/>
  <c r="AJ4012" i="5" s="1"/>
  <c r="AH4012" i="5"/>
  <c r="AG4012" i="5"/>
  <c r="AM4011" i="5"/>
  <c r="AL4011" i="5"/>
  <c r="AK4011" i="5"/>
  <c r="AI4011" i="5"/>
  <c r="AJ4011" i="5" s="1"/>
  <c r="AH4011" i="5"/>
  <c r="AG4011" i="5"/>
  <c r="AM4010" i="5"/>
  <c r="AL4010" i="5"/>
  <c r="AK4010" i="5"/>
  <c r="AI4010" i="5"/>
  <c r="AJ4010" i="5" s="1"/>
  <c r="AH4010" i="5"/>
  <c r="AG4010" i="5"/>
  <c r="AM4009" i="5"/>
  <c r="AL4009" i="5"/>
  <c r="AK4009" i="5"/>
  <c r="AI4009" i="5"/>
  <c r="AJ4009" i="5" s="1"/>
  <c r="AH4009" i="5"/>
  <c r="AG4009" i="5"/>
  <c r="AQ4009" i="5" s="1"/>
  <c r="AR4009" i="5" s="1"/>
  <c r="AM4008" i="5"/>
  <c r="AL4008" i="5"/>
  <c r="AK4008" i="5"/>
  <c r="AI4008" i="5"/>
  <c r="AJ4008" i="5" s="1"/>
  <c r="AH4008" i="5"/>
  <c r="AG4008" i="5"/>
  <c r="AM4007" i="5"/>
  <c r="AL4007" i="5"/>
  <c r="AK4007" i="5"/>
  <c r="AI4007" i="5"/>
  <c r="AJ4007" i="5" s="1"/>
  <c r="AH4007" i="5"/>
  <c r="AG4007" i="5"/>
  <c r="AM4006" i="5"/>
  <c r="AL4006" i="5"/>
  <c r="AK4006" i="5"/>
  <c r="AI4006" i="5"/>
  <c r="AJ4006" i="5" s="1"/>
  <c r="AH4006" i="5"/>
  <c r="AG4006" i="5"/>
  <c r="AM4005" i="5"/>
  <c r="AL4005" i="5"/>
  <c r="AK4005" i="5"/>
  <c r="AI4005" i="5"/>
  <c r="AJ4005" i="5" s="1"/>
  <c r="AH4005" i="5"/>
  <c r="AG4005" i="5"/>
  <c r="AQ4005" i="5" s="1"/>
  <c r="AR4005" i="5" s="1"/>
  <c r="AM4004" i="5"/>
  <c r="AL4004" i="5"/>
  <c r="AK4004" i="5"/>
  <c r="AI4004" i="5"/>
  <c r="AJ4004" i="5" s="1"/>
  <c r="AH4004" i="5"/>
  <c r="AG4004" i="5"/>
  <c r="AM4003" i="5"/>
  <c r="AL4003" i="5"/>
  <c r="AK4003" i="5"/>
  <c r="AI4003" i="5"/>
  <c r="AJ4003" i="5" s="1"/>
  <c r="AH4003" i="5"/>
  <c r="AG4003" i="5"/>
  <c r="AM4002" i="5"/>
  <c r="AL4002" i="5"/>
  <c r="AK4002" i="5"/>
  <c r="AI4002" i="5"/>
  <c r="AJ4002" i="5" s="1"/>
  <c r="AH4002" i="5"/>
  <c r="AG4002" i="5"/>
  <c r="AM4001" i="5"/>
  <c r="AL4001" i="5"/>
  <c r="AK4001" i="5"/>
  <c r="AI4001" i="5"/>
  <c r="AJ4001" i="5" s="1"/>
  <c r="AH4001" i="5"/>
  <c r="AG4001" i="5"/>
  <c r="AQ4001" i="5" s="1"/>
  <c r="AR4001" i="5" s="1"/>
  <c r="AM4000" i="5"/>
  <c r="AL4000" i="5"/>
  <c r="AK4000" i="5"/>
  <c r="AI4000" i="5"/>
  <c r="AJ4000" i="5" s="1"/>
  <c r="AH4000" i="5"/>
  <c r="AG4000" i="5"/>
  <c r="AM3999" i="5"/>
  <c r="AL3999" i="5"/>
  <c r="AK3999" i="5"/>
  <c r="AI3999" i="5"/>
  <c r="AJ3999" i="5" s="1"/>
  <c r="AH3999" i="5"/>
  <c r="AG3999" i="5"/>
  <c r="AM3998" i="5"/>
  <c r="AL3998" i="5"/>
  <c r="AK3998" i="5"/>
  <c r="AI3998" i="5"/>
  <c r="AJ3998" i="5" s="1"/>
  <c r="AH3998" i="5"/>
  <c r="AG3998" i="5"/>
  <c r="AM3997" i="5"/>
  <c r="AL3997" i="5"/>
  <c r="AK3997" i="5"/>
  <c r="AI3997" i="5"/>
  <c r="AJ3997" i="5" s="1"/>
  <c r="AH3997" i="5"/>
  <c r="AG3997" i="5"/>
  <c r="AQ3997" i="5" s="1"/>
  <c r="AR3997" i="5" s="1"/>
  <c r="AM3996" i="5"/>
  <c r="AL3996" i="5"/>
  <c r="AK3996" i="5"/>
  <c r="AI3996" i="5"/>
  <c r="AJ3996" i="5" s="1"/>
  <c r="AH3996" i="5"/>
  <c r="AG3996" i="5"/>
  <c r="AM3995" i="5"/>
  <c r="AL3995" i="5"/>
  <c r="AK3995" i="5"/>
  <c r="AI3995" i="5"/>
  <c r="AJ3995" i="5" s="1"/>
  <c r="AH3995" i="5"/>
  <c r="AG3995" i="5"/>
  <c r="AM3994" i="5"/>
  <c r="AL3994" i="5"/>
  <c r="AK3994" i="5"/>
  <c r="AI3994" i="5"/>
  <c r="AJ3994" i="5" s="1"/>
  <c r="AH3994" i="5"/>
  <c r="AG3994" i="5"/>
  <c r="AM3993" i="5"/>
  <c r="AL3993" i="5"/>
  <c r="AK3993" i="5"/>
  <c r="AI3993" i="5"/>
  <c r="AJ3993" i="5" s="1"/>
  <c r="AH3993" i="5"/>
  <c r="AG3993" i="5"/>
  <c r="AQ3993" i="5" s="1"/>
  <c r="AR3993" i="5" s="1"/>
  <c r="AM3992" i="5"/>
  <c r="AL3992" i="5"/>
  <c r="AK3992" i="5"/>
  <c r="AI3992" i="5"/>
  <c r="AJ3992" i="5" s="1"/>
  <c r="AH3992" i="5"/>
  <c r="AG3992" i="5"/>
  <c r="AM3991" i="5"/>
  <c r="AL3991" i="5"/>
  <c r="AK3991" i="5"/>
  <c r="AI3991" i="5"/>
  <c r="AJ3991" i="5" s="1"/>
  <c r="AH3991" i="5"/>
  <c r="AG3991" i="5"/>
  <c r="AM3990" i="5"/>
  <c r="AL3990" i="5"/>
  <c r="AK3990" i="5"/>
  <c r="AI3990" i="5"/>
  <c r="AJ3990" i="5" s="1"/>
  <c r="AH3990" i="5"/>
  <c r="AG3990" i="5"/>
  <c r="AM3989" i="5"/>
  <c r="AL3989" i="5"/>
  <c r="AK3989" i="5"/>
  <c r="AI3989" i="5"/>
  <c r="AJ3989" i="5" s="1"/>
  <c r="AH3989" i="5"/>
  <c r="AG3989" i="5"/>
  <c r="AQ3989" i="5" s="1"/>
  <c r="AR3989" i="5" s="1"/>
  <c r="AM3988" i="5"/>
  <c r="AL3988" i="5"/>
  <c r="AK3988" i="5"/>
  <c r="AI3988" i="5"/>
  <c r="AJ3988" i="5" s="1"/>
  <c r="AH3988" i="5"/>
  <c r="AG3988" i="5"/>
  <c r="AM3987" i="5"/>
  <c r="AL3987" i="5"/>
  <c r="AK3987" i="5"/>
  <c r="AI3987" i="5"/>
  <c r="AJ3987" i="5" s="1"/>
  <c r="AH3987" i="5"/>
  <c r="AG3987" i="5"/>
  <c r="AM3986" i="5"/>
  <c r="AL3986" i="5"/>
  <c r="AK3986" i="5"/>
  <c r="AI3986" i="5"/>
  <c r="AJ3986" i="5" s="1"/>
  <c r="AH3986" i="5"/>
  <c r="AG3986" i="5"/>
  <c r="AM3985" i="5"/>
  <c r="AL3985" i="5"/>
  <c r="AK3985" i="5"/>
  <c r="AI3985" i="5"/>
  <c r="AJ3985" i="5" s="1"/>
  <c r="AH3985" i="5"/>
  <c r="AG3985" i="5"/>
  <c r="AQ3985" i="5" s="1"/>
  <c r="AR3985" i="5" s="1"/>
  <c r="AM3984" i="5"/>
  <c r="AL3984" i="5"/>
  <c r="AK3984" i="5"/>
  <c r="AI3984" i="5"/>
  <c r="AJ3984" i="5" s="1"/>
  <c r="AH3984" i="5"/>
  <c r="AG3984" i="5"/>
  <c r="AM3983" i="5"/>
  <c r="AL3983" i="5"/>
  <c r="AK3983" i="5"/>
  <c r="AI3983" i="5"/>
  <c r="AJ3983" i="5" s="1"/>
  <c r="AH3983" i="5"/>
  <c r="AG3983" i="5"/>
  <c r="AM3982" i="5"/>
  <c r="AL3982" i="5"/>
  <c r="AK3982" i="5"/>
  <c r="AI3982" i="5"/>
  <c r="AJ3982" i="5" s="1"/>
  <c r="AH3982" i="5"/>
  <c r="AG3982" i="5"/>
  <c r="AM3981" i="5"/>
  <c r="AL3981" i="5"/>
  <c r="AK3981" i="5"/>
  <c r="AI3981" i="5"/>
  <c r="AJ3981" i="5" s="1"/>
  <c r="AH3981" i="5"/>
  <c r="AG3981" i="5"/>
  <c r="AQ3981" i="5" s="1"/>
  <c r="AR3981" i="5" s="1"/>
  <c r="AM3980" i="5"/>
  <c r="AL3980" i="5"/>
  <c r="AK3980" i="5"/>
  <c r="AI3980" i="5"/>
  <c r="AJ3980" i="5" s="1"/>
  <c r="AH3980" i="5"/>
  <c r="AG3980" i="5"/>
  <c r="AM3979" i="5"/>
  <c r="AL3979" i="5"/>
  <c r="AK3979" i="5"/>
  <c r="AI3979" i="5"/>
  <c r="AJ3979" i="5" s="1"/>
  <c r="AH3979" i="5"/>
  <c r="AG3979" i="5"/>
  <c r="AM3978" i="5"/>
  <c r="AL3978" i="5"/>
  <c r="AK3978" i="5"/>
  <c r="AI3978" i="5"/>
  <c r="AJ3978" i="5" s="1"/>
  <c r="AH3978" i="5"/>
  <c r="AG3978" i="5"/>
  <c r="AM3977" i="5"/>
  <c r="AL3977" i="5"/>
  <c r="AK3977" i="5"/>
  <c r="AI3977" i="5"/>
  <c r="AJ3977" i="5" s="1"/>
  <c r="AH3977" i="5"/>
  <c r="AG3977" i="5"/>
  <c r="AQ3977" i="5" s="1"/>
  <c r="AR3977" i="5" s="1"/>
  <c r="AM3976" i="5"/>
  <c r="AL3976" i="5"/>
  <c r="AK3976" i="5"/>
  <c r="AI3976" i="5"/>
  <c r="AJ3976" i="5" s="1"/>
  <c r="AH3976" i="5"/>
  <c r="AG3976" i="5"/>
  <c r="AM3975" i="5"/>
  <c r="AL3975" i="5"/>
  <c r="AK3975" i="5"/>
  <c r="AI3975" i="5"/>
  <c r="AJ3975" i="5" s="1"/>
  <c r="AH3975" i="5"/>
  <c r="AG3975" i="5"/>
  <c r="AM3974" i="5"/>
  <c r="AL3974" i="5"/>
  <c r="AK3974" i="5"/>
  <c r="AI3974" i="5"/>
  <c r="AJ3974" i="5" s="1"/>
  <c r="AH3974" i="5"/>
  <c r="AG3974" i="5"/>
  <c r="AM3973" i="5"/>
  <c r="AL3973" i="5"/>
  <c r="AK3973" i="5"/>
  <c r="AI3973" i="5"/>
  <c r="AJ3973" i="5" s="1"/>
  <c r="AH3973" i="5"/>
  <c r="AG3973" i="5"/>
  <c r="AQ3973" i="5" s="1"/>
  <c r="AR3973" i="5" s="1"/>
  <c r="AM3972" i="5"/>
  <c r="AL3972" i="5"/>
  <c r="AK3972" i="5"/>
  <c r="AI3972" i="5"/>
  <c r="AJ3972" i="5" s="1"/>
  <c r="AH3972" i="5"/>
  <c r="AG3972" i="5"/>
  <c r="AM3971" i="5"/>
  <c r="AL3971" i="5"/>
  <c r="AK3971" i="5"/>
  <c r="AI3971" i="5"/>
  <c r="AJ3971" i="5" s="1"/>
  <c r="AH3971" i="5"/>
  <c r="AG3971" i="5"/>
  <c r="AM3970" i="5"/>
  <c r="AL3970" i="5"/>
  <c r="AK3970" i="5"/>
  <c r="AI3970" i="5"/>
  <c r="AJ3970" i="5" s="1"/>
  <c r="AH3970" i="5"/>
  <c r="AG3970" i="5"/>
  <c r="AM3969" i="5"/>
  <c r="AL3969" i="5"/>
  <c r="AK3969" i="5"/>
  <c r="AI3969" i="5"/>
  <c r="AJ3969" i="5" s="1"/>
  <c r="AH3969" i="5"/>
  <c r="AG3969" i="5"/>
  <c r="AQ3969" i="5" s="1"/>
  <c r="AR3969" i="5" s="1"/>
  <c r="AM3968" i="5"/>
  <c r="AL3968" i="5"/>
  <c r="AK3968" i="5"/>
  <c r="AI3968" i="5"/>
  <c r="AJ3968" i="5" s="1"/>
  <c r="AH3968" i="5"/>
  <c r="AG3968" i="5"/>
  <c r="AM3967" i="5"/>
  <c r="AL3967" i="5"/>
  <c r="AK3967" i="5"/>
  <c r="AI3967" i="5"/>
  <c r="AJ3967" i="5" s="1"/>
  <c r="AH3967" i="5"/>
  <c r="AG3967" i="5"/>
  <c r="AM3966" i="5"/>
  <c r="AL3966" i="5"/>
  <c r="AK3966" i="5"/>
  <c r="AI3966" i="5"/>
  <c r="AJ3966" i="5" s="1"/>
  <c r="AH3966" i="5"/>
  <c r="AG3966" i="5"/>
  <c r="AM3965" i="5"/>
  <c r="AL3965" i="5"/>
  <c r="AK3965" i="5"/>
  <c r="AI3965" i="5"/>
  <c r="AJ3965" i="5" s="1"/>
  <c r="AH3965" i="5"/>
  <c r="AG3965" i="5"/>
  <c r="AQ3965" i="5" s="1"/>
  <c r="AR3965" i="5" s="1"/>
  <c r="AM3964" i="5"/>
  <c r="AL3964" i="5"/>
  <c r="AK3964" i="5"/>
  <c r="AI3964" i="5"/>
  <c r="AJ3964" i="5" s="1"/>
  <c r="AH3964" i="5"/>
  <c r="AG3964" i="5"/>
  <c r="AM3963" i="5"/>
  <c r="AL3963" i="5"/>
  <c r="AK3963" i="5"/>
  <c r="AI3963" i="5"/>
  <c r="AJ3963" i="5" s="1"/>
  <c r="AH3963" i="5"/>
  <c r="AG3963" i="5"/>
  <c r="AM3962" i="5"/>
  <c r="AL3962" i="5"/>
  <c r="AK3962" i="5"/>
  <c r="AI3962" i="5"/>
  <c r="AJ3962" i="5" s="1"/>
  <c r="AH3962" i="5"/>
  <c r="AG3962" i="5"/>
  <c r="AM3961" i="5"/>
  <c r="AL3961" i="5"/>
  <c r="AK3961" i="5"/>
  <c r="AI3961" i="5"/>
  <c r="AJ3961" i="5" s="1"/>
  <c r="AH3961" i="5"/>
  <c r="AG3961" i="5"/>
  <c r="AQ3961" i="5" s="1"/>
  <c r="AR3961" i="5" s="1"/>
  <c r="AM3960" i="5"/>
  <c r="AL3960" i="5"/>
  <c r="AK3960" i="5"/>
  <c r="AI3960" i="5"/>
  <c r="AJ3960" i="5" s="1"/>
  <c r="AH3960" i="5"/>
  <c r="AG3960" i="5"/>
  <c r="AM3959" i="5"/>
  <c r="AL3959" i="5"/>
  <c r="AK3959" i="5"/>
  <c r="AI3959" i="5"/>
  <c r="AJ3959" i="5" s="1"/>
  <c r="AH3959" i="5"/>
  <c r="AG3959" i="5"/>
  <c r="AM3958" i="5"/>
  <c r="AL3958" i="5"/>
  <c r="AK3958" i="5"/>
  <c r="AI3958" i="5"/>
  <c r="AJ3958" i="5" s="1"/>
  <c r="AH3958" i="5"/>
  <c r="AG3958" i="5"/>
  <c r="AM3957" i="5"/>
  <c r="AL3957" i="5"/>
  <c r="AK3957" i="5"/>
  <c r="AI3957" i="5"/>
  <c r="AJ3957" i="5" s="1"/>
  <c r="AH3957" i="5"/>
  <c r="AG3957" i="5"/>
  <c r="AQ3957" i="5" s="1"/>
  <c r="AR3957" i="5" s="1"/>
  <c r="AM3956" i="5"/>
  <c r="AL3956" i="5"/>
  <c r="AK3956" i="5"/>
  <c r="AI3956" i="5"/>
  <c r="AJ3956" i="5" s="1"/>
  <c r="AH3956" i="5"/>
  <c r="AG3956" i="5"/>
  <c r="AM3955" i="5"/>
  <c r="AL3955" i="5"/>
  <c r="AK3955" i="5"/>
  <c r="AI3955" i="5"/>
  <c r="AJ3955" i="5" s="1"/>
  <c r="AH3955" i="5"/>
  <c r="AG3955" i="5"/>
  <c r="AM3954" i="5"/>
  <c r="AL3954" i="5"/>
  <c r="AK3954" i="5"/>
  <c r="AI3954" i="5"/>
  <c r="AJ3954" i="5" s="1"/>
  <c r="AH3954" i="5"/>
  <c r="AG3954" i="5"/>
  <c r="AM3953" i="5"/>
  <c r="AL3953" i="5"/>
  <c r="AK3953" i="5"/>
  <c r="AI3953" i="5"/>
  <c r="AJ3953" i="5" s="1"/>
  <c r="AH3953" i="5"/>
  <c r="AG3953" i="5"/>
  <c r="AQ3953" i="5" s="1"/>
  <c r="AR3953" i="5" s="1"/>
  <c r="AM3952" i="5"/>
  <c r="AL3952" i="5"/>
  <c r="AK3952" i="5"/>
  <c r="AI3952" i="5"/>
  <c r="AJ3952" i="5" s="1"/>
  <c r="AH3952" i="5"/>
  <c r="AG3952" i="5"/>
  <c r="AM3951" i="5"/>
  <c r="AL3951" i="5"/>
  <c r="AK3951" i="5"/>
  <c r="AI3951" i="5"/>
  <c r="AJ3951" i="5" s="1"/>
  <c r="AH3951" i="5"/>
  <c r="AG3951" i="5"/>
  <c r="AM3950" i="5"/>
  <c r="AL3950" i="5"/>
  <c r="AK3950" i="5"/>
  <c r="AI3950" i="5"/>
  <c r="AJ3950" i="5" s="1"/>
  <c r="AH3950" i="5"/>
  <c r="AG3950" i="5"/>
  <c r="AM3949" i="5"/>
  <c r="AL3949" i="5"/>
  <c r="AK3949" i="5"/>
  <c r="AI3949" i="5"/>
  <c r="AJ3949" i="5" s="1"/>
  <c r="AH3949" i="5"/>
  <c r="AG3949" i="5"/>
  <c r="AQ3949" i="5" s="1"/>
  <c r="AR3949" i="5" s="1"/>
  <c r="AM3948" i="5"/>
  <c r="AL3948" i="5"/>
  <c r="AK3948" i="5"/>
  <c r="AI3948" i="5"/>
  <c r="AJ3948" i="5" s="1"/>
  <c r="AH3948" i="5"/>
  <c r="AG3948" i="5"/>
  <c r="AM3947" i="5"/>
  <c r="AL3947" i="5"/>
  <c r="AK3947" i="5"/>
  <c r="AI3947" i="5"/>
  <c r="AJ3947" i="5" s="1"/>
  <c r="AH3947" i="5"/>
  <c r="AG3947" i="5"/>
  <c r="AM3946" i="5"/>
  <c r="AL3946" i="5"/>
  <c r="AK3946" i="5"/>
  <c r="AI3946" i="5"/>
  <c r="AJ3946" i="5" s="1"/>
  <c r="AH3946" i="5"/>
  <c r="AG3946" i="5"/>
  <c r="AM3945" i="5"/>
  <c r="AL3945" i="5"/>
  <c r="AK3945" i="5"/>
  <c r="AI3945" i="5"/>
  <c r="AJ3945" i="5" s="1"/>
  <c r="AH3945" i="5"/>
  <c r="AG3945" i="5"/>
  <c r="AQ3945" i="5" s="1"/>
  <c r="AR3945" i="5" s="1"/>
  <c r="AM3944" i="5"/>
  <c r="AL3944" i="5"/>
  <c r="AK3944" i="5"/>
  <c r="AI3944" i="5"/>
  <c r="AJ3944" i="5" s="1"/>
  <c r="AH3944" i="5"/>
  <c r="AG3944" i="5"/>
  <c r="AM3943" i="5"/>
  <c r="AL3943" i="5"/>
  <c r="AK3943" i="5"/>
  <c r="AI3943" i="5"/>
  <c r="AJ3943" i="5" s="1"/>
  <c r="AH3943" i="5"/>
  <c r="AG3943" i="5"/>
  <c r="AM3942" i="5"/>
  <c r="AL3942" i="5"/>
  <c r="AK3942" i="5"/>
  <c r="AI3942" i="5"/>
  <c r="AJ3942" i="5" s="1"/>
  <c r="AH3942" i="5"/>
  <c r="AG3942" i="5"/>
  <c r="AM3941" i="5"/>
  <c r="AL3941" i="5"/>
  <c r="AK3941" i="5"/>
  <c r="AI3941" i="5"/>
  <c r="AJ3941" i="5" s="1"/>
  <c r="AH3941" i="5"/>
  <c r="AG3941" i="5"/>
  <c r="AQ3941" i="5" s="1"/>
  <c r="AR3941" i="5" s="1"/>
  <c r="AM3940" i="5"/>
  <c r="AL3940" i="5"/>
  <c r="AK3940" i="5"/>
  <c r="AI3940" i="5"/>
  <c r="AJ3940" i="5" s="1"/>
  <c r="AH3940" i="5"/>
  <c r="AG3940" i="5"/>
  <c r="AM3939" i="5"/>
  <c r="AL3939" i="5"/>
  <c r="AK3939" i="5"/>
  <c r="AI3939" i="5"/>
  <c r="AJ3939" i="5" s="1"/>
  <c r="AH3939" i="5"/>
  <c r="AG3939" i="5"/>
  <c r="AM3938" i="5"/>
  <c r="AL3938" i="5"/>
  <c r="AK3938" i="5"/>
  <c r="AI3938" i="5"/>
  <c r="AJ3938" i="5" s="1"/>
  <c r="AH3938" i="5"/>
  <c r="AG3938" i="5"/>
  <c r="AM3937" i="5"/>
  <c r="AL3937" i="5"/>
  <c r="AK3937" i="5"/>
  <c r="AI3937" i="5"/>
  <c r="AJ3937" i="5" s="1"/>
  <c r="AH3937" i="5"/>
  <c r="AG3937" i="5"/>
  <c r="AQ3937" i="5" s="1"/>
  <c r="AR3937" i="5" s="1"/>
  <c r="AM3936" i="5"/>
  <c r="AL3936" i="5"/>
  <c r="AK3936" i="5"/>
  <c r="AI3936" i="5"/>
  <c r="AJ3936" i="5" s="1"/>
  <c r="AH3936" i="5"/>
  <c r="AG3936" i="5"/>
  <c r="AM3935" i="5"/>
  <c r="AL3935" i="5"/>
  <c r="AK3935" i="5"/>
  <c r="AI3935" i="5"/>
  <c r="AJ3935" i="5" s="1"/>
  <c r="AH3935" i="5"/>
  <c r="AG3935" i="5"/>
  <c r="AM3934" i="5"/>
  <c r="AL3934" i="5"/>
  <c r="AK3934" i="5"/>
  <c r="AI3934" i="5"/>
  <c r="AJ3934" i="5" s="1"/>
  <c r="AH3934" i="5"/>
  <c r="AG3934" i="5"/>
  <c r="AM3933" i="5"/>
  <c r="AL3933" i="5"/>
  <c r="AK3933" i="5"/>
  <c r="AI3933" i="5"/>
  <c r="AJ3933" i="5" s="1"/>
  <c r="AH3933" i="5"/>
  <c r="AG3933" i="5"/>
  <c r="AQ3933" i="5" s="1"/>
  <c r="AR3933" i="5" s="1"/>
  <c r="AM3932" i="5"/>
  <c r="AL3932" i="5"/>
  <c r="AK3932" i="5"/>
  <c r="AI3932" i="5"/>
  <c r="AJ3932" i="5" s="1"/>
  <c r="AH3932" i="5"/>
  <c r="AG3932" i="5"/>
  <c r="AM3931" i="5"/>
  <c r="AL3931" i="5"/>
  <c r="AK3931" i="5"/>
  <c r="AI3931" i="5"/>
  <c r="AJ3931" i="5" s="1"/>
  <c r="AH3931" i="5"/>
  <c r="AG3931" i="5"/>
  <c r="AM3930" i="5"/>
  <c r="AL3930" i="5"/>
  <c r="AK3930" i="5"/>
  <c r="AI3930" i="5"/>
  <c r="AJ3930" i="5" s="1"/>
  <c r="AH3930" i="5"/>
  <c r="AG3930" i="5"/>
  <c r="AM3929" i="5"/>
  <c r="AL3929" i="5"/>
  <c r="AK3929" i="5"/>
  <c r="AI3929" i="5"/>
  <c r="AJ3929" i="5" s="1"/>
  <c r="AH3929" i="5"/>
  <c r="AG3929" i="5"/>
  <c r="AQ3929" i="5" s="1"/>
  <c r="AR3929" i="5" s="1"/>
  <c r="AM3928" i="5"/>
  <c r="AL3928" i="5"/>
  <c r="AK3928" i="5"/>
  <c r="AI3928" i="5"/>
  <c r="AJ3928" i="5" s="1"/>
  <c r="AH3928" i="5"/>
  <c r="AG3928" i="5"/>
  <c r="AM3927" i="5"/>
  <c r="AL3927" i="5"/>
  <c r="AK3927" i="5"/>
  <c r="AI3927" i="5"/>
  <c r="AJ3927" i="5" s="1"/>
  <c r="AH3927" i="5"/>
  <c r="AG3927" i="5"/>
  <c r="AM3926" i="5"/>
  <c r="AL3926" i="5"/>
  <c r="AK3926" i="5"/>
  <c r="AI3926" i="5"/>
  <c r="AJ3926" i="5" s="1"/>
  <c r="AH3926" i="5"/>
  <c r="AG3926" i="5"/>
  <c r="AM3925" i="5"/>
  <c r="AL3925" i="5"/>
  <c r="AK3925" i="5"/>
  <c r="AI3925" i="5"/>
  <c r="AJ3925" i="5" s="1"/>
  <c r="AH3925" i="5"/>
  <c r="AG3925" i="5"/>
  <c r="AQ3925" i="5" s="1"/>
  <c r="AR3925" i="5" s="1"/>
  <c r="AM3924" i="5"/>
  <c r="AL3924" i="5"/>
  <c r="AK3924" i="5"/>
  <c r="AI3924" i="5"/>
  <c r="AJ3924" i="5" s="1"/>
  <c r="AH3924" i="5"/>
  <c r="AG3924" i="5"/>
  <c r="AM3923" i="5"/>
  <c r="AL3923" i="5"/>
  <c r="AK3923" i="5"/>
  <c r="AI3923" i="5"/>
  <c r="AJ3923" i="5" s="1"/>
  <c r="AH3923" i="5"/>
  <c r="AG3923" i="5"/>
  <c r="AM3922" i="5"/>
  <c r="AL3922" i="5"/>
  <c r="AK3922" i="5"/>
  <c r="AI3922" i="5"/>
  <c r="AJ3922" i="5" s="1"/>
  <c r="AH3922" i="5"/>
  <c r="AG3922" i="5"/>
  <c r="AM3921" i="5"/>
  <c r="AL3921" i="5"/>
  <c r="AK3921" i="5"/>
  <c r="AI3921" i="5"/>
  <c r="AJ3921" i="5" s="1"/>
  <c r="AH3921" i="5"/>
  <c r="AG3921" i="5"/>
  <c r="AQ3921" i="5" s="1"/>
  <c r="AR3921" i="5" s="1"/>
  <c r="AM3920" i="5"/>
  <c r="AL3920" i="5"/>
  <c r="AK3920" i="5"/>
  <c r="AI3920" i="5"/>
  <c r="AJ3920" i="5" s="1"/>
  <c r="AH3920" i="5"/>
  <c r="AG3920" i="5"/>
  <c r="AM3919" i="5"/>
  <c r="AL3919" i="5"/>
  <c r="AK3919" i="5"/>
  <c r="AI3919" i="5"/>
  <c r="AJ3919" i="5" s="1"/>
  <c r="AH3919" i="5"/>
  <c r="AG3919" i="5"/>
  <c r="AM3918" i="5"/>
  <c r="AL3918" i="5"/>
  <c r="AK3918" i="5"/>
  <c r="AI3918" i="5"/>
  <c r="AJ3918" i="5" s="1"/>
  <c r="AH3918" i="5"/>
  <c r="AG3918" i="5"/>
  <c r="AM3917" i="5"/>
  <c r="AL3917" i="5"/>
  <c r="AK3917" i="5"/>
  <c r="AI3917" i="5"/>
  <c r="AJ3917" i="5" s="1"/>
  <c r="AH3917" i="5"/>
  <c r="AG3917" i="5"/>
  <c r="AQ3917" i="5" s="1"/>
  <c r="AR3917" i="5" s="1"/>
  <c r="AM3916" i="5"/>
  <c r="AL3916" i="5"/>
  <c r="AK3916" i="5"/>
  <c r="AI3916" i="5"/>
  <c r="AJ3916" i="5" s="1"/>
  <c r="AH3916" i="5"/>
  <c r="AG3916" i="5"/>
  <c r="AM3915" i="5"/>
  <c r="AL3915" i="5"/>
  <c r="AK3915" i="5"/>
  <c r="AI3915" i="5"/>
  <c r="AJ3915" i="5" s="1"/>
  <c r="AH3915" i="5"/>
  <c r="AG3915" i="5"/>
  <c r="AM3914" i="5"/>
  <c r="AL3914" i="5"/>
  <c r="AK3914" i="5"/>
  <c r="AI3914" i="5"/>
  <c r="AJ3914" i="5" s="1"/>
  <c r="AH3914" i="5"/>
  <c r="AG3914" i="5"/>
  <c r="AM3913" i="5"/>
  <c r="AL3913" i="5"/>
  <c r="AK3913" i="5"/>
  <c r="AI3913" i="5"/>
  <c r="AJ3913" i="5" s="1"/>
  <c r="AH3913" i="5"/>
  <c r="AG3913" i="5"/>
  <c r="AQ3913" i="5" s="1"/>
  <c r="AR3913" i="5" s="1"/>
  <c r="AM3912" i="5"/>
  <c r="AL3912" i="5"/>
  <c r="AK3912" i="5"/>
  <c r="AI3912" i="5"/>
  <c r="AJ3912" i="5" s="1"/>
  <c r="AH3912" i="5"/>
  <c r="AG3912" i="5"/>
  <c r="AM3911" i="5"/>
  <c r="AL3911" i="5"/>
  <c r="AK3911" i="5"/>
  <c r="AI3911" i="5"/>
  <c r="AJ3911" i="5" s="1"/>
  <c r="AH3911" i="5"/>
  <c r="AG3911" i="5"/>
  <c r="AM3910" i="5"/>
  <c r="AL3910" i="5"/>
  <c r="AK3910" i="5"/>
  <c r="AI3910" i="5"/>
  <c r="AJ3910" i="5" s="1"/>
  <c r="AH3910" i="5"/>
  <c r="AG3910" i="5"/>
  <c r="AM3909" i="5"/>
  <c r="AL3909" i="5"/>
  <c r="AK3909" i="5"/>
  <c r="AI3909" i="5"/>
  <c r="AJ3909" i="5" s="1"/>
  <c r="AH3909" i="5"/>
  <c r="AG3909" i="5"/>
  <c r="AQ3909" i="5" s="1"/>
  <c r="AR3909" i="5" s="1"/>
  <c r="AM3908" i="5"/>
  <c r="AL3908" i="5"/>
  <c r="AK3908" i="5"/>
  <c r="AI3908" i="5"/>
  <c r="AJ3908" i="5" s="1"/>
  <c r="AH3908" i="5"/>
  <c r="AG3908" i="5"/>
  <c r="AM3907" i="5"/>
  <c r="AL3907" i="5"/>
  <c r="AK3907" i="5"/>
  <c r="AI3907" i="5"/>
  <c r="AJ3907" i="5" s="1"/>
  <c r="AH3907" i="5"/>
  <c r="AG3907" i="5"/>
  <c r="AM3906" i="5"/>
  <c r="AL3906" i="5"/>
  <c r="AK3906" i="5"/>
  <c r="AI3906" i="5"/>
  <c r="AJ3906" i="5" s="1"/>
  <c r="AH3906" i="5"/>
  <c r="AG3906" i="5"/>
  <c r="AM3905" i="5"/>
  <c r="AL3905" i="5"/>
  <c r="AK3905" i="5"/>
  <c r="AI3905" i="5"/>
  <c r="AJ3905" i="5" s="1"/>
  <c r="AH3905" i="5"/>
  <c r="AG3905" i="5"/>
  <c r="AQ3905" i="5" s="1"/>
  <c r="AR3905" i="5" s="1"/>
  <c r="AM3904" i="5"/>
  <c r="AL3904" i="5"/>
  <c r="AK3904" i="5"/>
  <c r="AI3904" i="5"/>
  <c r="AJ3904" i="5" s="1"/>
  <c r="AH3904" i="5"/>
  <c r="AG3904" i="5"/>
  <c r="AM3903" i="5"/>
  <c r="AL3903" i="5"/>
  <c r="AK3903" i="5"/>
  <c r="AI3903" i="5"/>
  <c r="AJ3903" i="5" s="1"/>
  <c r="AH3903" i="5"/>
  <c r="AG3903" i="5"/>
  <c r="AM3902" i="5"/>
  <c r="AL3902" i="5"/>
  <c r="AK3902" i="5"/>
  <c r="AI3902" i="5"/>
  <c r="AJ3902" i="5" s="1"/>
  <c r="AH3902" i="5"/>
  <c r="AG3902" i="5"/>
  <c r="AM3901" i="5"/>
  <c r="AL3901" i="5"/>
  <c r="AK3901" i="5"/>
  <c r="AI3901" i="5"/>
  <c r="AJ3901" i="5" s="1"/>
  <c r="AH3901" i="5"/>
  <c r="AG3901" i="5"/>
  <c r="AQ3901" i="5" s="1"/>
  <c r="AR3901" i="5" s="1"/>
  <c r="AM3900" i="5"/>
  <c r="AL3900" i="5"/>
  <c r="AK3900" i="5"/>
  <c r="AI3900" i="5"/>
  <c r="AJ3900" i="5" s="1"/>
  <c r="AH3900" i="5"/>
  <c r="AG3900" i="5"/>
  <c r="AM3899" i="5"/>
  <c r="AL3899" i="5"/>
  <c r="AK3899" i="5"/>
  <c r="AI3899" i="5"/>
  <c r="AJ3899" i="5" s="1"/>
  <c r="AH3899" i="5"/>
  <c r="AG3899" i="5"/>
  <c r="AM3898" i="5"/>
  <c r="AL3898" i="5"/>
  <c r="AK3898" i="5"/>
  <c r="AI3898" i="5"/>
  <c r="AJ3898" i="5" s="1"/>
  <c r="AH3898" i="5"/>
  <c r="AG3898" i="5"/>
  <c r="AM3897" i="5"/>
  <c r="AL3897" i="5"/>
  <c r="AK3897" i="5"/>
  <c r="AI3897" i="5"/>
  <c r="AJ3897" i="5" s="1"/>
  <c r="AH3897" i="5"/>
  <c r="AG3897" i="5"/>
  <c r="AQ3897" i="5" s="1"/>
  <c r="AR3897" i="5" s="1"/>
  <c r="AM3896" i="5"/>
  <c r="AL3896" i="5"/>
  <c r="AK3896" i="5"/>
  <c r="AI3896" i="5"/>
  <c r="AJ3896" i="5" s="1"/>
  <c r="AH3896" i="5"/>
  <c r="AG3896" i="5"/>
  <c r="AM3895" i="5"/>
  <c r="AL3895" i="5"/>
  <c r="AK3895" i="5"/>
  <c r="AI3895" i="5"/>
  <c r="AJ3895" i="5" s="1"/>
  <c r="AH3895" i="5"/>
  <c r="AG3895" i="5"/>
  <c r="AM3894" i="5"/>
  <c r="AL3894" i="5"/>
  <c r="AK3894" i="5"/>
  <c r="AI3894" i="5"/>
  <c r="AJ3894" i="5" s="1"/>
  <c r="AH3894" i="5"/>
  <c r="AG3894" i="5"/>
  <c r="AM3893" i="5"/>
  <c r="AL3893" i="5"/>
  <c r="AK3893" i="5"/>
  <c r="AI3893" i="5"/>
  <c r="AJ3893" i="5" s="1"/>
  <c r="AH3893" i="5"/>
  <c r="AG3893" i="5"/>
  <c r="AQ3893" i="5" s="1"/>
  <c r="AR3893" i="5" s="1"/>
  <c r="AM3892" i="5"/>
  <c r="AL3892" i="5"/>
  <c r="AK3892" i="5"/>
  <c r="AI3892" i="5"/>
  <c r="AJ3892" i="5" s="1"/>
  <c r="AH3892" i="5"/>
  <c r="AG3892" i="5"/>
  <c r="AM3891" i="5"/>
  <c r="AL3891" i="5"/>
  <c r="AK3891" i="5"/>
  <c r="AI3891" i="5"/>
  <c r="AJ3891" i="5" s="1"/>
  <c r="AH3891" i="5"/>
  <c r="AG3891" i="5"/>
  <c r="AM3890" i="5"/>
  <c r="AL3890" i="5"/>
  <c r="AK3890" i="5"/>
  <c r="AI3890" i="5"/>
  <c r="AJ3890" i="5" s="1"/>
  <c r="AH3890" i="5"/>
  <c r="AG3890" i="5"/>
  <c r="AM3889" i="5"/>
  <c r="AL3889" i="5"/>
  <c r="AK3889" i="5"/>
  <c r="AI3889" i="5"/>
  <c r="AJ3889" i="5" s="1"/>
  <c r="AH3889" i="5"/>
  <c r="AG3889" i="5"/>
  <c r="AQ3889" i="5" s="1"/>
  <c r="AR3889" i="5" s="1"/>
  <c r="AM3888" i="5"/>
  <c r="AL3888" i="5"/>
  <c r="AK3888" i="5"/>
  <c r="AI3888" i="5"/>
  <c r="AJ3888" i="5" s="1"/>
  <c r="AH3888" i="5"/>
  <c r="AG3888" i="5"/>
  <c r="AM3887" i="5"/>
  <c r="AL3887" i="5"/>
  <c r="AK3887" i="5"/>
  <c r="AI3887" i="5"/>
  <c r="AJ3887" i="5" s="1"/>
  <c r="AH3887" i="5"/>
  <c r="AG3887" i="5"/>
  <c r="AM3886" i="5"/>
  <c r="AL3886" i="5"/>
  <c r="AK3886" i="5"/>
  <c r="AI3886" i="5"/>
  <c r="AJ3886" i="5" s="1"/>
  <c r="AH3886" i="5"/>
  <c r="AG3886" i="5"/>
  <c r="AM3885" i="5"/>
  <c r="AL3885" i="5"/>
  <c r="AK3885" i="5"/>
  <c r="AI3885" i="5"/>
  <c r="AJ3885" i="5" s="1"/>
  <c r="AH3885" i="5"/>
  <c r="AG3885" i="5"/>
  <c r="AQ3885" i="5" s="1"/>
  <c r="AR3885" i="5" s="1"/>
  <c r="AM3884" i="5"/>
  <c r="AL3884" i="5"/>
  <c r="AK3884" i="5"/>
  <c r="AI3884" i="5"/>
  <c r="AJ3884" i="5" s="1"/>
  <c r="AH3884" i="5"/>
  <c r="AG3884" i="5"/>
  <c r="AM3883" i="5"/>
  <c r="AL3883" i="5"/>
  <c r="AK3883" i="5"/>
  <c r="AI3883" i="5"/>
  <c r="AJ3883" i="5" s="1"/>
  <c r="AH3883" i="5"/>
  <c r="AG3883" i="5"/>
  <c r="AM3882" i="5"/>
  <c r="AL3882" i="5"/>
  <c r="AK3882" i="5"/>
  <c r="AI3882" i="5"/>
  <c r="AJ3882" i="5" s="1"/>
  <c r="AH3882" i="5"/>
  <c r="AG3882" i="5"/>
  <c r="AM3881" i="5"/>
  <c r="AL3881" i="5"/>
  <c r="AK3881" i="5"/>
  <c r="AI3881" i="5"/>
  <c r="AJ3881" i="5" s="1"/>
  <c r="AH3881" i="5"/>
  <c r="AG3881" i="5"/>
  <c r="AQ3881" i="5" s="1"/>
  <c r="AR3881" i="5" s="1"/>
  <c r="AM3880" i="5"/>
  <c r="AL3880" i="5"/>
  <c r="AK3880" i="5"/>
  <c r="AI3880" i="5"/>
  <c r="AJ3880" i="5" s="1"/>
  <c r="AH3880" i="5"/>
  <c r="AG3880" i="5"/>
  <c r="AM3879" i="5"/>
  <c r="AL3879" i="5"/>
  <c r="AK3879" i="5"/>
  <c r="AI3879" i="5"/>
  <c r="AJ3879" i="5" s="1"/>
  <c r="AH3879" i="5"/>
  <c r="AG3879" i="5"/>
  <c r="AM3878" i="5"/>
  <c r="AL3878" i="5"/>
  <c r="AK3878" i="5"/>
  <c r="AI3878" i="5"/>
  <c r="AJ3878" i="5" s="1"/>
  <c r="AH3878" i="5"/>
  <c r="AG3878" i="5"/>
  <c r="AM3877" i="5"/>
  <c r="AL3877" i="5"/>
  <c r="AK3877" i="5"/>
  <c r="AI3877" i="5"/>
  <c r="AJ3877" i="5" s="1"/>
  <c r="AH3877" i="5"/>
  <c r="AG3877" i="5"/>
  <c r="AQ3877" i="5" s="1"/>
  <c r="AR3877" i="5" s="1"/>
  <c r="AM3876" i="5"/>
  <c r="AL3876" i="5"/>
  <c r="AK3876" i="5"/>
  <c r="AI3876" i="5"/>
  <c r="AJ3876" i="5" s="1"/>
  <c r="AH3876" i="5"/>
  <c r="AG3876" i="5"/>
  <c r="AM3875" i="5"/>
  <c r="AL3875" i="5"/>
  <c r="AK3875" i="5"/>
  <c r="AI3875" i="5"/>
  <c r="AJ3875" i="5" s="1"/>
  <c r="AH3875" i="5"/>
  <c r="AG3875" i="5"/>
  <c r="AM3874" i="5"/>
  <c r="AL3874" i="5"/>
  <c r="AK3874" i="5"/>
  <c r="AI3874" i="5"/>
  <c r="AJ3874" i="5" s="1"/>
  <c r="AH3874" i="5"/>
  <c r="AG3874" i="5"/>
  <c r="AM3873" i="5"/>
  <c r="AL3873" i="5"/>
  <c r="AK3873" i="5"/>
  <c r="AI3873" i="5"/>
  <c r="AJ3873" i="5" s="1"/>
  <c r="AH3873" i="5"/>
  <c r="AG3873" i="5"/>
  <c r="AQ3873" i="5" s="1"/>
  <c r="AR3873" i="5" s="1"/>
  <c r="AM3872" i="5"/>
  <c r="AL3872" i="5"/>
  <c r="AK3872" i="5"/>
  <c r="AI3872" i="5"/>
  <c r="AJ3872" i="5" s="1"/>
  <c r="AH3872" i="5"/>
  <c r="AG3872" i="5"/>
  <c r="AM3871" i="5"/>
  <c r="AL3871" i="5"/>
  <c r="AK3871" i="5"/>
  <c r="AI3871" i="5"/>
  <c r="AJ3871" i="5" s="1"/>
  <c r="AH3871" i="5"/>
  <c r="AG3871" i="5"/>
  <c r="AM3870" i="5"/>
  <c r="AL3870" i="5"/>
  <c r="AK3870" i="5"/>
  <c r="AI3870" i="5"/>
  <c r="AJ3870" i="5" s="1"/>
  <c r="AH3870" i="5"/>
  <c r="AG3870" i="5"/>
  <c r="AM3869" i="5"/>
  <c r="AL3869" i="5"/>
  <c r="AK3869" i="5"/>
  <c r="AI3869" i="5"/>
  <c r="AJ3869" i="5" s="1"/>
  <c r="AH3869" i="5"/>
  <c r="AG3869" i="5"/>
  <c r="AQ3869" i="5" s="1"/>
  <c r="AR3869" i="5" s="1"/>
  <c r="AM3868" i="5"/>
  <c r="AL3868" i="5"/>
  <c r="AK3868" i="5"/>
  <c r="AI3868" i="5"/>
  <c r="AJ3868" i="5" s="1"/>
  <c r="AH3868" i="5"/>
  <c r="AG3868" i="5"/>
  <c r="AM3867" i="5"/>
  <c r="AL3867" i="5"/>
  <c r="AK3867" i="5"/>
  <c r="AI3867" i="5"/>
  <c r="AJ3867" i="5" s="1"/>
  <c r="AH3867" i="5"/>
  <c r="AG3867" i="5"/>
  <c r="AM3866" i="5"/>
  <c r="AL3866" i="5"/>
  <c r="AK3866" i="5"/>
  <c r="AI3866" i="5"/>
  <c r="AJ3866" i="5" s="1"/>
  <c r="AH3866" i="5"/>
  <c r="AG3866" i="5"/>
  <c r="AM3865" i="5"/>
  <c r="AL3865" i="5"/>
  <c r="AK3865" i="5"/>
  <c r="AI3865" i="5"/>
  <c r="AJ3865" i="5" s="1"/>
  <c r="AH3865" i="5"/>
  <c r="AG3865" i="5"/>
  <c r="AQ3865" i="5" s="1"/>
  <c r="AR3865" i="5" s="1"/>
  <c r="AM3864" i="5"/>
  <c r="AL3864" i="5"/>
  <c r="AK3864" i="5"/>
  <c r="AI3864" i="5"/>
  <c r="AJ3864" i="5" s="1"/>
  <c r="AH3864" i="5"/>
  <c r="AG3864" i="5"/>
  <c r="AM3863" i="5"/>
  <c r="AL3863" i="5"/>
  <c r="AK3863" i="5"/>
  <c r="AI3863" i="5"/>
  <c r="AJ3863" i="5" s="1"/>
  <c r="AH3863" i="5"/>
  <c r="AG3863" i="5"/>
  <c r="AM3862" i="5"/>
  <c r="AL3862" i="5"/>
  <c r="AK3862" i="5"/>
  <c r="AI3862" i="5"/>
  <c r="AJ3862" i="5" s="1"/>
  <c r="AH3862" i="5"/>
  <c r="AG3862" i="5"/>
  <c r="AM3861" i="5"/>
  <c r="AL3861" i="5"/>
  <c r="AK3861" i="5"/>
  <c r="AI3861" i="5"/>
  <c r="AJ3861" i="5" s="1"/>
  <c r="AH3861" i="5"/>
  <c r="AG3861" i="5"/>
  <c r="AQ3861" i="5" s="1"/>
  <c r="AR3861" i="5" s="1"/>
  <c r="AM3860" i="5"/>
  <c r="AL3860" i="5"/>
  <c r="AK3860" i="5"/>
  <c r="AI3860" i="5"/>
  <c r="AJ3860" i="5" s="1"/>
  <c r="AH3860" i="5"/>
  <c r="AG3860" i="5"/>
  <c r="AM3859" i="5"/>
  <c r="AL3859" i="5"/>
  <c r="AK3859" i="5"/>
  <c r="AI3859" i="5"/>
  <c r="AJ3859" i="5" s="1"/>
  <c r="AH3859" i="5"/>
  <c r="AG3859" i="5"/>
  <c r="AM3858" i="5"/>
  <c r="AL3858" i="5"/>
  <c r="AK3858" i="5"/>
  <c r="AI3858" i="5"/>
  <c r="AJ3858" i="5" s="1"/>
  <c r="AH3858" i="5"/>
  <c r="AG3858" i="5"/>
  <c r="AM3857" i="5"/>
  <c r="AL3857" i="5"/>
  <c r="AK3857" i="5"/>
  <c r="AI3857" i="5"/>
  <c r="AJ3857" i="5" s="1"/>
  <c r="AH3857" i="5"/>
  <c r="AG3857" i="5"/>
  <c r="AQ3857" i="5" s="1"/>
  <c r="AR3857" i="5" s="1"/>
  <c r="AM3856" i="5"/>
  <c r="AL3856" i="5"/>
  <c r="AK3856" i="5"/>
  <c r="AI3856" i="5"/>
  <c r="AJ3856" i="5" s="1"/>
  <c r="AH3856" i="5"/>
  <c r="AG3856" i="5"/>
  <c r="AM3855" i="5"/>
  <c r="AL3855" i="5"/>
  <c r="AK3855" i="5"/>
  <c r="AI3855" i="5"/>
  <c r="AJ3855" i="5" s="1"/>
  <c r="AH3855" i="5"/>
  <c r="AG3855" i="5"/>
  <c r="AM3854" i="5"/>
  <c r="AL3854" i="5"/>
  <c r="AK3854" i="5"/>
  <c r="AI3854" i="5"/>
  <c r="AJ3854" i="5" s="1"/>
  <c r="AH3854" i="5"/>
  <c r="AG3854" i="5"/>
  <c r="AM3853" i="5"/>
  <c r="AL3853" i="5"/>
  <c r="AK3853" i="5"/>
  <c r="AI3853" i="5"/>
  <c r="AJ3853" i="5" s="1"/>
  <c r="AH3853" i="5"/>
  <c r="AG3853" i="5"/>
  <c r="AQ3853" i="5" s="1"/>
  <c r="AR3853" i="5" s="1"/>
  <c r="AM3852" i="5"/>
  <c r="AL3852" i="5"/>
  <c r="AK3852" i="5"/>
  <c r="AI3852" i="5"/>
  <c r="AJ3852" i="5" s="1"/>
  <c r="AH3852" i="5"/>
  <c r="AG3852" i="5"/>
  <c r="AM3851" i="5"/>
  <c r="AL3851" i="5"/>
  <c r="AK3851" i="5"/>
  <c r="AI3851" i="5"/>
  <c r="AJ3851" i="5" s="1"/>
  <c r="AH3851" i="5"/>
  <c r="AG3851" i="5"/>
  <c r="AM3850" i="5"/>
  <c r="AL3850" i="5"/>
  <c r="AK3850" i="5"/>
  <c r="AI3850" i="5"/>
  <c r="AJ3850" i="5" s="1"/>
  <c r="AH3850" i="5"/>
  <c r="AG3850" i="5"/>
  <c r="AM3849" i="5"/>
  <c r="AL3849" i="5"/>
  <c r="AK3849" i="5"/>
  <c r="AI3849" i="5"/>
  <c r="AJ3849" i="5" s="1"/>
  <c r="AH3849" i="5"/>
  <c r="AG3849" i="5"/>
  <c r="AQ3849" i="5" s="1"/>
  <c r="AR3849" i="5" s="1"/>
  <c r="AM3848" i="5"/>
  <c r="AL3848" i="5"/>
  <c r="AK3848" i="5"/>
  <c r="AI3848" i="5"/>
  <c r="AJ3848" i="5" s="1"/>
  <c r="AH3848" i="5"/>
  <c r="AG3848" i="5"/>
  <c r="AM3847" i="5"/>
  <c r="AL3847" i="5"/>
  <c r="AK3847" i="5"/>
  <c r="AI3847" i="5"/>
  <c r="AJ3847" i="5" s="1"/>
  <c r="AH3847" i="5"/>
  <c r="AG3847" i="5"/>
  <c r="AM3846" i="5"/>
  <c r="AL3846" i="5"/>
  <c r="AK3846" i="5"/>
  <c r="AI3846" i="5"/>
  <c r="AJ3846" i="5" s="1"/>
  <c r="AH3846" i="5"/>
  <c r="AG3846" i="5"/>
  <c r="AM3845" i="5"/>
  <c r="AL3845" i="5"/>
  <c r="AK3845" i="5"/>
  <c r="AI3845" i="5"/>
  <c r="AJ3845" i="5" s="1"/>
  <c r="AH3845" i="5"/>
  <c r="AG3845" i="5"/>
  <c r="AQ3845" i="5" s="1"/>
  <c r="AR3845" i="5" s="1"/>
  <c r="AM3844" i="5"/>
  <c r="AL3844" i="5"/>
  <c r="AK3844" i="5"/>
  <c r="AI3844" i="5"/>
  <c r="AJ3844" i="5" s="1"/>
  <c r="AH3844" i="5"/>
  <c r="AG3844" i="5"/>
  <c r="AM3843" i="5"/>
  <c r="AL3843" i="5"/>
  <c r="AK3843" i="5"/>
  <c r="AI3843" i="5"/>
  <c r="AJ3843" i="5" s="1"/>
  <c r="AH3843" i="5"/>
  <c r="AG3843" i="5"/>
  <c r="AM3842" i="5"/>
  <c r="AL3842" i="5"/>
  <c r="AK3842" i="5"/>
  <c r="AI3842" i="5"/>
  <c r="AJ3842" i="5" s="1"/>
  <c r="AH3842" i="5"/>
  <c r="AG3842" i="5"/>
  <c r="AM3841" i="5"/>
  <c r="AL3841" i="5"/>
  <c r="AK3841" i="5"/>
  <c r="AI3841" i="5"/>
  <c r="AJ3841" i="5" s="1"/>
  <c r="AH3841" i="5"/>
  <c r="AG3841" i="5"/>
  <c r="AQ3841" i="5" s="1"/>
  <c r="AR3841" i="5" s="1"/>
  <c r="AM3840" i="5"/>
  <c r="AL3840" i="5"/>
  <c r="AK3840" i="5"/>
  <c r="AI3840" i="5"/>
  <c r="AJ3840" i="5" s="1"/>
  <c r="AH3840" i="5"/>
  <c r="AG3840" i="5"/>
  <c r="AM3839" i="5"/>
  <c r="AL3839" i="5"/>
  <c r="AK3839" i="5"/>
  <c r="AI3839" i="5"/>
  <c r="AJ3839" i="5" s="1"/>
  <c r="AH3839" i="5"/>
  <c r="AG3839" i="5"/>
  <c r="AM3838" i="5"/>
  <c r="AL3838" i="5"/>
  <c r="AK3838" i="5"/>
  <c r="AI3838" i="5"/>
  <c r="AJ3838" i="5" s="1"/>
  <c r="AH3838" i="5"/>
  <c r="AG3838" i="5"/>
  <c r="AM3837" i="5"/>
  <c r="AL3837" i="5"/>
  <c r="AK3837" i="5"/>
  <c r="AI3837" i="5"/>
  <c r="AJ3837" i="5" s="1"/>
  <c r="AH3837" i="5"/>
  <c r="AG3837" i="5"/>
  <c r="AQ3837" i="5" s="1"/>
  <c r="AR3837" i="5" s="1"/>
  <c r="AM3836" i="5"/>
  <c r="AL3836" i="5"/>
  <c r="AK3836" i="5"/>
  <c r="AI3836" i="5"/>
  <c r="AJ3836" i="5" s="1"/>
  <c r="AH3836" i="5"/>
  <c r="AG3836" i="5"/>
  <c r="AM3835" i="5"/>
  <c r="AL3835" i="5"/>
  <c r="AK3835" i="5"/>
  <c r="AI3835" i="5"/>
  <c r="AJ3835" i="5" s="1"/>
  <c r="AH3835" i="5"/>
  <c r="AG3835" i="5"/>
  <c r="AM3834" i="5"/>
  <c r="AL3834" i="5"/>
  <c r="AK3834" i="5"/>
  <c r="AI3834" i="5"/>
  <c r="AJ3834" i="5" s="1"/>
  <c r="AH3834" i="5"/>
  <c r="AG3834" i="5"/>
  <c r="AM3833" i="5"/>
  <c r="AL3833" i="5"/>
  <c r="AK3833" i="5"/>
  <c r="AI3833" i="5"/>
  <c r="AJ3833" i="5" s="1"/>
  <c r="AH3833" i="5"/>
  <c r="AG3833" i="5"/>
  <c r="AQ3833" i="5" s="1"/>
  <c r="AR3833" i="5" s="1"/>
  <c r="AM3832" i="5"/>
  <c r="AL3832" i="5"/>
  <c r="AK3832" i="5"/>
  <c r="AI3832" i="5"/>
  <c r="AJ3832" i="5" s="1"/>
  <c r="AH3832" i="5"/>
  <c r="AG3832" i="5"/>
  <c r="AM3831" i="5"/>
  <c r="AL3831" i="5"/>
  <c r="AK3831" i="5"/>
  <c r="AI3831" i="5"/>
  <c r="AJ3831" i="5" s="1"/>
  <c r="AH3831" i="5"/>
  <c r="AG3831" i="5"/>
  <c r="AM3830" i="5"/>
  <c r="AL3830" i="5"/>
  <c r="AK3830" i="5"/>
  <c r="AI3830" i="5"/>
  <c r="AJ3830" i="5" s="1"/>
  <c r="AH3830" i="5"/>
  <c r="AG3830" i="5"/>
  <c r="AM3829" i="5"/>
  <c r="AL3829" i="5"/>
  <c r="AK3829" i="5"/>
  <c r="AI3829" i="5"/>
  <c r="AJ3829" i="5" s="1"/>
  <c r="AH3829" i="5"/>
  <c r="AG3829" i="5"/>
  <c r="AQ3829" i="5" s="1"/>
  <c r="AR3829" i="5" s="1"/>
  <c r="AM3828" i="5"/>
  <c r="AK3828" i="5"/>
  <c r="AL3828" i="5" s="1"/>
  <c r="AI3828" i="5"/>
  <c r="AJ3828" i="5" s="1"/>
  <c r="AH3828" i="5"/>
  <c r="AG3828" i="5"/>
  <c r="AM3827" i="5"/>
  <c r="AL3827" i="5"/>
  <c r="AK3827" i="5"/>
  <c r="AI3827" i="5"/>
  <c r="AJ3827" i="5" s="1"/>
  <c r="AH3827" i="5"/>
  <c r="AG3827" i="5"/>
  <c r="AM3826" i="5"/>
  <c r="AK3826" i="5"/>
  <c r="AL3826" i="5" s="1"/>
  <c r="AI3826" i="5"/>
  <c r="AJ3826" i="5" s="1"/>
  <c r="AH3826" i="5"/>
  <c r="AG3826" i="5"/>
  <c r="AQ3826" i="5" s="1"/>
  <c r="AR3826" i="5" s="1"/>
  <c r="AM3825" i="5"/>
  <c r="AK3825" i="5"/>
  <c r="AL3825" i="5" s="1"/>
  <c r="AI3825" i="5"/>
  <c r="AJ3825" i="5" s="1"/>
  <c r="AH3825" i="5"/>
  <c r="AG3825" i="5"/>
  <c r="AM3824" i="5"/>
  <c r="AK3824" i="5"/>
  <c r="AL3824" i="5" s="1"/>
  <c r="AI3824" i="5"/>
  <c r="AJ3824" i="5" s="1"/>
  <c r="AH3824" i="5"/>
  <c r="AG3824" i="5"/>
  <c r="AM3823" i="5"/>
  <c r="AK3823" i="5"/>
  <c r="AL3823" i="5" s="1"/>
  <c r="AI3823" i="5"/>
  <c r="AJ3823" i="5" s="1"/>
  <c r="AH3823" i="5"/>
  <c r="AG3823" i="5"/>
  <c r="AM3822" i="5"/>
  <c r="AK3822" i="5"/>
  <c r="AL3822" i="5" s="1"/>
  <c r="AI3822" i="5"/>
  <c r="AJ3822" i="5" s="1"/>
  <c r="AH3822" i="5"/>
  <c r="AG3822" i="5"/>
  <c r="AM3821" i="5"/>
  <c r="AK3821" i="5"/>
  <c r="AL3821" i="5" s="1"/>
  <c r="AI3821" i="5"/>
  <c r="AJ3821" i="5" s="1"/>
  <c r="AH3821" i="5"/>
  <c r="AG3821" i="5"/>
  <c r="AM3820" i="5"/>
  <c r="AK3820" i="5"/>
  <c r="AL3820" i="5" s="1"/>
  <c r="AI3820" i="5"/>
  <c r="AJ3820" i="5" s="1"/>
  <c r="AH3820" i="5"/>
  <c r="AG3820" i="5"/>
  <c r="AM3819" i="5"/>
  <c r="AK3819" i="5"/>
  <c r="AL3819" i="5" s="1"/>
  <c r="AI3819" i="5"/>
  <c r="AJ3819" i="5" s="1"/>
  <c r="AH3819" i="5"/>
  <c r="AG3819" i="5"/>
  <c r="AM3818" i="5"/>
  <c r="AK3818" i="5"/>
  <c r="AL3818" i="5" s="1"/>
  <c r="AI3818" i="5"/>
  <c r="AJ3818" i="5" s="1"/>
  <c r="AH3818" i="5"/>
  <c r="AG3818" i="5"/>
  <c r="AQ3818" i="5" s="1"/>
  <c r="AR3818" i="5" s="1"/>
  <c r="AM3817" i="5"/>
  <c r="AK3817" i="5"/>
  <c r="AL3817" i="5" s="1"/>
  <c r="AI3817" i="5"/>
  <c r="AJ3817" i="5" s="1"/>
  <c r="AH3817" i="5"/>
  <c r="AG3817" i="5"/>
  <c r="AM3816" i="5"/>
  <c r="AK3816" i="5"/>
  <c r="AL3816" i="5" s="1"/>
  <c r="AI3816" i="5"/>
  <c r="AJ3816" i="5" s="1"/>
  <c r="AH3816" i="5"/>
  <c r="AG3816" i="5"/>
  <c r="AM3815" i="5"/>
  <c r="AK3815" i="5"/>
  <c r="AL3815" i="5" s="1"/>
  <c r="AI3815" i="5"/>
  <c r="AJ3815" i="5" s="1"/>
  <c r="AH3815" i="5"/>
  <c r="AG3815" i="5"/>
  <c r="AM3814" i="5"/>
  <c r="AK3814" i="5"/>
  <c r="AL3814" i="5" s="1"/>
  <c r="AI3814" i="5"/>
  <c r="AJ3814" i="5" s="1"/>
  <c r="AH3814" i="5"/>
  <c r="AG3814" i="5"/>
  <c r="AM3813" i="5"/>
  <c r="AK3813" i="5"/>
  <c r="AL3813" i="5" s="1"/>
  <c r="AI3813" i="5"/>
  <c r="AJ3813" i="5" s="1"/>
  <c r="AH3813" i="5"/>
  <c r="AG3813" i="5"/>
  <c r="AM3812" i="5"/>
  <c r="AK3812" i="5"/>
  <c r="AL3812" i="5" s="1"/>
  <c r="AI3812" i="5"/>
  <c r="AJ3812" i="5" s="1"/>
  <c r="AH3812" i="5"/>
  <c r="AG3812" i="5"/>
  <c r="AM3811" i="5"/>
  <c r="AK3811" i="5"/>
  <c r="AL3811" i="5" s="1"/>
  <c r="AI3811" i="5"/>
  <c r="AJ3811" i="5" s="1"/>
  <c r="AH3811" i="5"/>
  <c r="AG3811" i="5"/>
  <c r="AM3810" i="5"/>
  <c r="AK3810" i="5"/>
  <c r="AL3810" i="5" s="1"/>
  <c r="AI3810" i="5"/>
  <c r="AJ3810" i="5" s="1"/>
  <c r="AH3810" i="5"/>
  <c r="AG3810" i="5"/>
  <c r="AQ3810" i="5" s="1"/>
  <c r="AR3810" i="5" s="1"/>
  <c r="AM3809" i="5"/>
  <c r="AK3809" i="5"/>
  <c r="AL3809" i="5" s="1"/>
  <c r="AI3809" i="5"/>
  <c r="AJ3809" i="5" s="1"/>
  <c r="AH3809" i="5"/>
  <c r="AG3809" i="5"/>
  <c r="AM3808" i="5"/>
  <c r="AK3808" i="5"/>
  <c r="AL3808" i="5" s="1"/>
  <c r="AI3808" i="5"/>
  <c r="AJ3808" i="5" s="1"/>
  <c r="AH3808" i="5"/>
  <c r="AG3808" i="5"/>
  <c r="AM3807" i="5"/>
  <c r="AK3807" i="5"/>
  <c r="AL3807" i="5" s="1"/>
  <c r="AI3807" i="5"/>
  <c r="AJ3807" i="5" s="1"/>
  <c r="AH3807" i="5"/>
  <c r="AG3807" i="5"/>
  <c r="AM3806" i="5"/>
  <c r="AK3806" i="5"/>
  <c r="AL3806" i="5" s="1"/>
  <c r="AI3806" i="5"/>
  <c r="AJ3806" i="5" s="1"/>
  <c r="AH3806" i="5"/>
  <c r="AG3806" i="5"/>
  <c r="AM3805" i="5"/>
  <c r="AK3805" i="5"/>
  <c r="AL3805" i="5" s="1"/>
  <c r="AI3805" i="5"/>
  <c r="AJ3805" i="5" s="1"/>
  <c r="AH3805" i="5"/>
  <c r="AG3805" i="5"/>
  <c r="AM3804" i="5"/>
  <c r="AK3804" i="5"/>
  <c r="AL3804" i="5" s="1"/>
  <c r="AI3804" i="5"/>
  <c r="AJ3804" i="5" s="1"/>
  <c r="AH3804" i="5"/>
  <c r="AG3804" i="5"/>
  <c r="AM3803" i="5"/>
  <c r="AK3803" i="5"/>
  <c r="AL3803" i="5" s="1"/>
  <c r="AI3803" i="5"/>
  <c r="AJ3803" i="5" s="1"/>
  <c r="AH3803" i="5"/>
  <c r="AG3803" i="5"/>
  <c r="AM3802" i="5"/>
  <c r="AK3802" i="5"/>
  <c r="AL3802" i="5" s="1"/>
  <c r="AI3802" i="5"/>
  <c r="AJ3802" i="5" s="1"/>
  <c r="AH3802" i="5"/>
  <c r="AG3802" i="5"/>
  <c r="AQ3802" i="5" s="1"/>
  <c r="AR3802" i="5" s="1"/>
  <c r="AM3801" i="5"/>
  <c r="AK3801" i="5"/>
  <c r="AL3801" i="5" s="1"/>
  <c r="AI3801" i="5"/>
  <c r="AJ3801" i="5" s="1"/>
  <c r="AH3801" i="5"/>
  <c r="AG3801" i="5"/>
  <c r="AM3800" i="5"/>
  <c r="AK3800" i="5"/>
  <c r="AL3800" i="5" s="1"/>
  <c r="AI3800" i="5"/>
  <c r="AJ3800" i="5" s="1"/>
  <c r="AH3800" i="5"/>
  <c r="AG3800" i="5"/>
  <c r="AM3799" i="5"/>
  <c r="AK3799" i="5"/>
  <c r="AL3799" i="5" s="1"/>
  <c r="AI3799" i="5"/>
  <c r="AJ3799" i="5" s="1"/>
  <c r="AH3799" i="5"/>
  <c r="AG3799" i="5"/>
  <c r="AM3798" i="5"/>
  <c r="AK3798" i="5"/>
  <c r="AL3798" i="5" s="1"/>
  <c r="AI3798" i="5"/>
  <c r="AJ3798" i="5" s="1"/>
  <c r="AH3798" i="5"/>
  <c r="AG3798" i="5"/>
  <c r="AM3797" i="5"/>
  <c r="AK3797" i="5"/>
  <c r="AL3797" i="5" s="1"/>
  <c r="AI3797" i="5"/>
  <c r="AJ3797" i="5" s="1"/>
  <c r="AH3797" i="5"/>
  <c r="AG3797" i="5"/>
  <c r="AM3796" i="5"/>
  <c r="AK3796" i="5"/>
  <c r="AL3796" i="5" s="1"/>
  <c r="AI3796" i="5"/>
  <c r="AJ3796" i="5" s="1"/>
  <c r="AH3796" i="5"/>
  <c r="AG3796" i="5"/>
  <c r="AM3795" i="5"/>
  <c r="AK3795" i="5"/>
  <c r="AL3795" i="5" s="1"/>
  <c r="AI3795" i="5"/>
  <c r="AJ3795" i="5" s="1"/>
  <c r="AH3795" i="5"/>
  <c r="AG3795" i="5"/>
  <c r="AM3794" i="5"/>
  <c r="AK3794" i="5"/>
  <c r="AL3794" i="5" s="1"/>
  <c r="AI3794" i="5"/>
  <c r="AJ3794" i="5" s="1"/>
  <c r="AH3794" i="5"/>
  <c r="AG3794" i="5"/>
  <c r="AQ3794" i="5" s="1"/>
  <c r="AR3794" i="5" s="1"/>
  <c r="AM3793" i="5"/>
  <c r="AK3793" i="5"/>
  <c r="AL3793" i="5" s="1"/>
  <c r="AI3793" i="5"/>
  <c r="AJ3793" i="5" s="1"/>
  <c r="AH3793" i="5"/>
  <c r="AG3793" i="5"/>
  <c r="AM3792" i="5"/>
  <c r="AK3792" i="5"/>
  <c r="AL3792" i="5" s="1"/>
  <c r="AI3792" i="5"/>
  <c r="AJ3792" i="5" s="1"/>
  <c r="AH3792" i="5"/>
  <c r="AG3792" i="5"/>
  <c r="AM3791" i="5"/>
  <c r="AK3791" i="5"/>
  <c r="AL3791" i="5" s="1"/>
  <c r="AI3791" i="5"/>
  <c r="AJ3791" i="5" s="1"/>
  <c r="AH3791" i="5"/>
  <c r="AG3791" i="5"/>
  <c r="AM3790" i="5"/>
  <c r="AK3790" i="5"/>
  <c r="AL3790" i="5" s="1"/>
  <c r="AI3790" i="5"/>
  <c r="AJ3790" i="5" s="1"/>
  <c r="AH3790" i="5"/>
  <c r="AG3790" i="5"/>
  <c r="AM3789" i="5"/>
  <c r="AK3789" i="5"/>
  <c r="AL3789" i="5" s="1"/>
  <c r="AI3789" i="5"/>
  <c r="AJ3789" i="5" s="1"/>
  <c r="AH3789" i="5"/>
  <c r="AG3789" i="5"/>
  <c r="AM3788" i="5"/>
  <c r="AK3788" i="5"/>
  <c r="AL3788" i="5" s="1"/>
  <c r="AI3788" i="5"/>
  <c r="AJ3788" i="5" s="1"/>
  <c r="AH3788" i="5"/>
  <c r="AG3788" i="5"/>
  <c r="AM3787" i="5"/>
  <c r="AK3787" i="5"/>
  <c r="AL3787" i="5" s="1"/>
  <c r="AI3787" i="5"/>
  <c r="AJ3787" i="5" s="1"/>
  <c r="AH3787" i="5"/>
  <c r="AG3787" i="5"/>
  <c r="AM3786" i="5"/>
  <c r="AK3786" i="5"/>
  <c r="AL3786" i="5" s="1"/>
  <c r="AI3786" i="5"/>
  <c r="AJ3786" i="5" s="1"/>
  <c r="AH3786" i="5"/>
  <c r="AG3786" i="5"/>
  <c r="AQ3786" i="5" s="1"/>
  <c r="AR3786" i="5" s="1"/>
  <c r="AM3785" i="5"/>
  <c r="AK3785" i="5"/>
  <c r="AL3785" i="5" s="1"/>
  <c r="AI3785" i="5"/>
  <c r="AJ3785" i="5" s="1"/>
  <c r="AH3785" i="5"/>
  <c r="AG3785" i="5"/>
  <c r="AM3784" i="5"/>
  <c r="AK3784" i="5"/>
  <c r="AL3784" i="5" s="1"/>
  <c r="AI3784" i="5"/>
  <c r="AJ3784" i="5" s="1"/>
  <c r="AH3784" i="5"/>
  <c r="AG3784" i="5"/>
  <c r="AM3783" i="5"/>
  <c r="AK3783" i="5"/>
  <c r="AL3783" i="5" s="1"/>
  <c r="AI3783" i="5"/>
  <c r="AJ3783" i="5" s="1"/>
  <c r="AH3783" i="5"/>
  <c r="AG3783" i="5"/>
  <c r="AM3782" i="5"/>
  <c r="AK3782" i="5"/>
  <c r="AL3782" i="5" s="1"/>
  <c r="AI3782" i="5"/>
  <c r="AJ3782" i="5" s="1"/>
  <c r="AH3782" i="5"/>
  <c r="AG3782" i="5"/>
  <c r="AM3781" i="5"/>
  <c r="AK3781" i="5"/>
  <c r="AL3781" i="5" s="1"/>
  <c r="AI3781" i="5"/>
  <c r="AJ3781" i="5" s="1"/>
  <c r="AH3781" i="5"/>
  <c r="AG3781" i="5"/>
  <c r="AM3780" i="5"/>
  <c r="AK3780" i="5"/>
  <c r="AL3780" i="5" s="1"/>
  <c r="AI3780" i="5"/>
  <c r="AJ3780" i="5" s="1"/>
  <c r="AH3780" i="5"/>
  <c r="AG3780" i="5"/>
  <c r="AM3779" i="5"/>
  <c r="AK3779" i="5"/>
  <c r="AL3779" i="5" s="1"/>
  <c r="AI3779" i="5"/>
  <c r="AJ3779" i="5" s="1"/>
  <c r="AH3779" i="5"/>
  <c r="AG3779" i="5"/>
  <c r="AM3778" i="5"/>
  <c r="AK3778" i="5"/>
  <c r="AL3778" i="5" s="1"/>
  <c r="AI3778" i="5"/>
  <c r="AJ3778" i="5" s="1"/>
  <c r="AH3778" i="5"/>
  <c r="AG3778" i="5"/>
  <c r="AQ3778" i="5" s="1"/>
  <c r="AR3778" i="5" s="1"/>
  <c r="AM3777" i="5"/>
  <c r="AK3777" i="5"/>
  <c r="AL3777" i="5" s="1"/>
  <c r="AI3777" i="5"/>
  <c r="AJ3777" i="5" s="1"/>
  <c r="AH3777" i="5"/>
  <c r="AG3777" i="5"/>
  <c r="AM3776" i="5"/>
  <c r="AK3776" i="5"/>
  <c r="AL3776" i="5" s="1"/>
  <c r="AI3776" i="5"/>
  <c r="AJ3776" i="5" s="1"/>
  <c r="AH3776" i="5"/>
  <c r="AG3776" i="5"/>
  <c r="AM3775" i="5"/>
  <c r="AK3775" i="5"/>
  <c r="AL3775" i="5" s="1"/>
  <c r="AI3775" i="5"/>
  <c r="AJ3775" i="5" s="1"/>
  <c r="AH3775" i="5"/>
  <c r="AG3775" i="5"/>
  <c r="AM3774" i="5"/>
  <c r="AK3774" i="5"/>
  <c r="AL3774" i="5" s="1"/>
  <c r="AI3774" i="5"/>
  <c r="AJ3774" i="5" s="1"/>
  <c r="AH3774" i="5"/>
  <c r="AG3774" i="5"/>
  <c r="AM3773" i="5"/>
  <c r="AK3773" i="5"/>
  <c r="AL3773" i="5" s="1"/>
  <c r="AI3773" i="5"/>
  <c r="AJ3773" i="5" s="1"/>
  <c r="AH3773" i="5"/>
  <c r="AG3773" i="5"/>
  <c r="AM3772" i="5"/>
  <c r="AK3772" i="5"/>
  <c r="AL3772" i="5" s="1"/>
  <c r="AI3772" i="5"/>
  <c r="AJ3772" i="5" s="1"/>
  <c r="AH3772" i="5"/>
  <c r="AG3772" i="5"/>
  <c r="AM3771" i="5"/>
  <c r="AK3771" i="5"/>
  <c r="AL3771" i="5" s="1"/>
  <c r="AI3771" i="5"/>
  <c r="AJ3771" i="5" s="1"/>
  <c r="AH3771" i="5"/>
  <c r="AG3771" i="5"/>
  <c r="AM3770" i="5"/>
  <c r="AK3770" i="5"/>
  <c r="AL3770" i="5" s="1"/>
  <c r="AI3770" i="5"/>
  <c r="AJ3770" i="5" s="1"/>
  <c r="AH3770" i="5"/>
  <c r="AG3770" i="5"/>
  <c r="AQ3770" i="5" s="1"/>
  <c r="AR3770" i="5" s="1"/>
  <c r="AM3769" i="5"/>
  <c r="AK3769" i="5"/>
  <c r="AL3769" i="5" s="1"/>
  <c r="AI3769" i="5"/>
  <c r="AJ3769" i="5" s="1"/>
  <c r="AH3769" i="5"/>
  <c r="AG3769" i="5"/>
  <c r="AM3768" i="5"/>
  <c r="AK3768" i="5"/>
  <c r="AL3768" i="5" s="1"/>
  <c r="AI3768" i="5"/>
  <c r="AJ3768" i="5" s="1"/>
  <c r="AH3768" i="5"/>
  <c r="AG3768" i="5"/>
  <c r="AM3767" i="5"/>
  <c r="AK3767" i="5"/>
  <c r="AL3767" i="5" s="1"/>
  <c r="AI3767" i="5"/>
  <c r="AJ3767" i="5" s="1"/>
  <c r="AH3767" i="5"/>
  <c r="AG3767" i="5"/>
  <c r="AM3766" i="5"/>
  <c r="AK3766" i="5"/>
  <c r="AL3766" i="5" s="1"/>
  <c r="AI3766" i="5"/>
  <c r="AJ3766" i="5" s="1"/>
  <c r="AH3766" i="5"/>
  <c r="AG3766" i="5"/>
  <c r="AM3765" i="5"/>
  <c r="AK3765" i="5"/>
  <c r="AL3765" i="5" s="1"/>
  <c r="AI3765" i="5"/>
  <c r="AJ3765" i="5" s="1"/>
  <c r="AH3765" i="5"/>
  <c r="AG3765" i="5"/>
  <c r="AM3764" i="5"/>
  <c r="AK3764" i="5"/>
  <c r="AL3764" i="5" s="1"/>
  <c r="AI3764" i="5"/>
  <c r="AJ3764" i="5" s="1"/>
  <c r="AH3764" i="5"/>
  <c r="AG3764" i="5"/>
  <c r="AM3763" i="5"/>
  <c r="AK3763" i="5"/>
  <c r="AL3763" i="5" s="1"/>
  <c r="AI3763" i="5"/>
  <c r="AJ3763" i="5" s="1"/>
  <c r="AH3763" i="5"/>
  <c r="AG3763" i="5"/>
  <c r="AM3762" i="5"/>
  <c r="AK3762" i="5"/>
  <c r="AL3762" i="5" s="1"/>
  <c r="AI3762" i="5"/>
  <c r="AJ3762" i="5" s="1"/>
  <c r="AH3762" i="5"/>
  <c r="AG3762" i="5"/>
  <c r="AQ3762" i="5" s="1"/>
  <c r="AR3762" i="5" s="1"/>
  <c r="AM3761" i="5"/>
  <c r="AK3761" i="5"/>
  <c r="AL3761" i="5" s="1"/>
  <c r="AI3761" i="5"/>
  <c r="AJ3761" i="5" s="1"/>
  <c r="AH3761" i="5"/>
  <c r="AG3761" i="5"/>
  <c r="AM3760" i="5"/>
  <c r="AK3760" i="5"/>
  <c r="AL3760" i="5" s="1"/>
  <c r="AI3760" i="5"/>
  <c r="AJ3760" i="5" s="1"/>
  <c r="AH3760" i="5"/>
  <c r="AG3760" i="5"/>
  <c r="AM3759" i="5"/>
  <c r="AK3759" i="5"/>
  <c r="AL3759" i="5" s="1"/>
  <c r="AI3759" i="5"/>
  <c r="AJ3759" i="5" s="1"/>
  <c r="AH3759" i="5"/>
  <c r="AG3759" i="5"/>
  <c r="AM3758" i="5"/>
  <c r="AK3758" i="5"/>
  <c r="AL3758" i="5" s="1"/>
  <c r="AI3758" i="5"/>
  <c r="AJ3758" i="5" s="1"/>
  <c r="AH3758" i="5"/>
  <c r="AG3758" i="5"/>
  <c r="AM3757" i="5"/>
  <c r="AK3757" i="5"/>
  <c r="AL3757" i="5" s="1"/>
  <c r="AI3757" i="5"/>
  <c r="AJ3757" i="5" s="1"/>
  <c r="AH3757" i="5"/>
  <c r="AG3757" i="5"/>
  <c r="AM3756" i="5"/>
  <c r="AK3756" i="5"/>
  <c r="AL3756" i="5" s="1"/>
  <c r="AI3756" i="5"/>
  <c r="AJ3756" i="5" s="1"/>
  <c r="AH3756" i="5"/>
  <c r="AG3756" i="5"/>
  <c r="AM3755" i="5"/>
  <c r="AK3755" i="5"/>
  <c r="AL3755" i="5" s="1"/>
  <c r="AI3755" i="5"/>
  <c r="AJ3755" i="5" s="1"/>
  <c r="AH3755" i="5"/>
  <c r="AG3755" i="5"/>
  <c r="AM3754" i="5"/>
  <c r="AK3754" i="5"/>
  <c r="AL3754" i="5" s="1"/>
  <c r="AI3754" i="5"/>
  <c r="AJ3754" i="5" s="1"/>
  <c r="AH3754" i="5"/>
  <c r="AG3754" i="5"/>
  <c r="AQ3754" i="5" s="1"/>
  <c r="AR3754" i="5" s="1"/>
  <c r="AM3753" i="5"/>
  <c r="AK3753" i="5"/>
  <c r="AL3753" i="5" s="1"/>
  <c r="AI3753" i="5"/>
  <c r="AJ3753" i="5" s="1"/>
  <c r="AH3753" i="5"/>
  <c r="AG3753" i="5"/>
  <c r="AM3752" i="5"/>
  <c r="AK3752" i="5"/>
  <c r="AL3752" i="5" s="1"/>
  <c r="AI3752" i="5"/>
  <c r="AJ3752" i="5" s="1"/>
  <c r="AH3752" i="5"/>
  <c r="AG3752" i="5"/>
  <c r="AM3751" i="5"/>
  <c r="AK3751" i="5"/>
  <c r="AL3751" i="5" s="1"/>
  <c r="AI3751" i="5"/>
  <c r="AJ3751" i="5" s="1"/>
  <c r="AH3751" i="5"/>
  <c r="AG3751" i="5"/>
  <c r="AM3750" i="5"/>
  <c r="AK3750" i="5"/>
  <c r="AL3750" i="5" s="1"/>
  <c r="AI3750" i="5"/>
  <c r="AJ3750" i="5" s="1"/>
  <c r="AH3750" i="5"/>
  <c r="AG3750" i="5"/>
  <c r="AM3749" i="5"/>
  <c r="AK3749" i="5"/>
  <c r="AL3749" i="5" s="1"/>
  <c r="AI3749" i="5"/>
  <c r="AJ3749" i="5" s="1"/>
  <c r="AH3749" i="5"/>
  <c r="AG3749" i="5"/>
  <c r="AM3748" i="5"/>
  <c r="AK3748" i="5"/>
  <c r="AL3748" i="5" s="1"/>
  <c r="AI3748" i="5"/>
  <c r="AJ3748" i="5" s="1"/>
  <c r="AH3748" i="5"/>
  <c r="AG3748" i="5"/>
  <c r="AM3747" i="5"/>
  <c r="AK3747" i="5"/>
  <c r="AL3747" i="5" s="1"/>
  <c r="AI3747" i="5"/>
  <c r="AJ3747" i="5" s="1"/>
  <c r="AH3747" i="5"/>
  <c r="AG3747" i="5"/>
  <c r="AM3746" i="5"/>
  <c r="AK3746" i="5"/>
  <c r="AL3746" i="5" s="1"/>
  <c r="AI3746" i="5"/>
  <c r="AJ3746" i="5" s="1"/>
  <c r="AH3746" i="5"/>
  <c r="AG3746" i="5"/>
  <c r="AQ3746" i="5" s="1"/>
  <c r="AR3746" i="5" s="1"/>
  <c r="AM3745" i="5"/>
  <c r="AK3745" i="5"/>
  <c r="AL3745" i="5" s="1"/>
  <c r="AI3745" i="5"/>
  <c r="AJ3745" i="5" s="1"/>
  <c r="AH3745" i="5"/>
  <c r="AG3745" i="5"/>
  <c r="AM3744" i="5"/>
  <c r="AK3744" i="5"/>
  <c r="AL3744" i="5" s="1"/>
  <c r="AI3744" i="5"/>
  <c r="AJ3744" i="5" s="1"/>
  <c r="AH3744" i="5"/>
  <c r="AG3744" i="5"/>
  <c r="AM3743" i="5"/>
  <c r="AK3743" i="5"/>
  <c r="AL3743" i="5" s="1"/>
  <c r="AI3743" i="5"/>
  <c r="AJ3743" i="5" s="1"/>
  <c r="AH3743" i="5"/>
  <c r="AG3743" i="5"/>
  <c r="AM3742" i="5"/>
  <c r="AL3742" i="5"/>
  <c r="AK3742" i="5"/>
  <c r="AI3742" i="5"/>
  <c r="AJ3742" i="5" s="1"/>
  <c r="AH3742" i="5"/>
  <c r="AG3742" i="5"/>
  <c r="AM3741" i="5"/>
  <c r="AL3741" i="5"/>
  <c r="AK3741" i="5"/>
  <c r="AI3741" i="5"/>
  <c r="AJ3741" i="5" s="1"/>
  <c r="AH3741" i="5"/>
  <c r="AG3741" i="5"/>
  <c r="AM3740" i="5"/>
  <c r="AL3740" i="5"/>
  <c r="AK3740" i="5"/>
  <c r="AI3740" i="5"/>
  <c r="AJ3740" i="5" s="1"/>
  <c r="AH3740" i="5"/>
  <c r="AG3740" i="5"/>
  <c r="AM3739" i="5"/>
  <c r="AL3739" i="5"/>
  <c r="AK3739" i="5"/>
  <c r="AI3739" i="5"/>
  <c r="AJ3739" i="5" s="1"/>
  <c r="AH3739" i="5"/>
  <c r="AG3739" i="5"/>
  <c r="AM3738" i="5"/>
  <c r="AL3738" i="5"/>
  <c r="AK3738" i="5"/>
  <c r="AI3738" i="5"/>
  <c r="AJ3738" i="5" s="1"/>
  <c r="AH3738" i="5"/>
  <c r="AG3738" i="5"/>
  <c r="AM3737" i="5"/>
  <c r="AL3737" i="5"/>
  <c r="AK3737" i="5"/>
  <c r="AI3737" i="5"/>
  <c r="AJ3737" i="5" s="1"/>
  <c r="AH3737" i="5"/>
  <c r="AG3737" i="5"/>
  <c r="AM3736" i="5"/>
  <c r="AL3736" i="5"/>
  <c r="AK3736" i="5"/>
  <c r="AI3736" i="5"/>
  <c r="AJ3736" i="5" s="1"/>
  <c r="AH3736" i="5"/>
  <c r="AG3736" i="5"/>
  <c r="AM3735" i="5"/>
  <c r="AL3735" i="5"/>
  <c r="AK3735" i="5"/>
  <c r="AI3735" i="5"/>
  <c r="AJ3735" i="5" s="1"/>
  <c r="AH3735" i="5"/>
  <c r="AG3735" i="5"/>
  <c r="AM3734" i="5"/>
  <c r="AL3734" i="5"/>
  <c r="AK3734" i="5"/>
  <c r="AI3734" i="5"/>
  <c r="AJ3734" i="5" s="1"/>
  <c r="AH3734" i="5"/>
  <c r="AG3734" i="5"/>
  <c r="AM3733" i="5"/>
  <c r="AL3733" i="5"/>
  <c r="AK3733" i="5"/>
  <c r="AI3733" i="5"/>
  <c r="AJ3733" i="5" s="1"/>
  <c r="AH3733" i="5"/>
  <c r="AG3733" i="5"/>
  <c r="AM3732" i="5"/>
  <c r="AL3732" i="5"/>
  <c r="AK3732" i="5"/>
  <c r="AI3732" i="5"/>
  <c r="AJ3732" i="5" s="1"/>
  <c r="AH3732" i="5"/>
  <c r="AG3732" i="5"/>
  <c r="AM3731" i="5"/>
  <c r="AL3731" i="5"/>
  <c r="AK3731" i="5"/>
  <c r="AI3731" i="5"/>
  <c r="AJ3731" i="5" s="1"/>
  <c r="AH3731" i="5"/>
  <c r="AG3731" i="5"/>
  <c r="AM3730" i="5"/>
  <c r="AL3730" i="5"/>
  <c r="AK3730" i="5"/>
  <c r="AI3730" i="5"/>
  <c r="AJ3730" i="5" s="1"/>
  <c r="AH3730" i="5"/>
  <c r="AG3730" i="5"/>
  <c r="AM3729" i="5"/>
  <c r="AL3729" i="5"/>
  <c r="AK3729" i="5"/>
  <c r="AI3729" i="5"/>
  <c r="AJ3729" i="5" s="1"/>
  <c r="AH3729" i="5"/>
  <c r="AG3729" i="5"/>
  <c r="AM3728" i="5"/>
  <c r="AL3728" i="5"/>
  <c r="AK3728" i="5"/>
  <c r="AI3728" i="5"/>
  <c r="AJ3728" i="5" s="1"/>
  <c r="AH3728" i="5"/>
  <c r="AG3728" i="5"/>
  <c r="AM3727" i="5"/>
  <c r="AL3727" i="5"/>
  <c r="AK3727" i="5"/>
  <c r="AI3727" i="5"/>
  <c r="AJ3727" i="5" s="1"/>
  <c r="AH3727" i="5"/>
  <c r="AG3727" i="5"/>
  <c r="AM3726" i="5"/>
  <c r="AL3726" i="5"/>
  <c r="AK3726" i="5"/>
  <c r="AI3726" i="5"/>
  <c r="AJ3726" i="5" s="1"/>
  <c r="AH3726" i="5"/>
  <c r="AG3726" i="5"/>
  <c r="AM3725" i="5"/>
  <c r="AL3725" i="5"/>
  <c r="AK3725" i="5"/>
  <c r="AI3725" i="5"/>
  <c r="AJ3725" i="5" s="1"/>
  <c r="AH3725" i="5"/>
  <c r="AG3725" i="5"/>
  <c r="AM3724" i="5"/>
  <c r="AL3724" i="5"/>
  <c r="AK3724" i="5"/>
  <c r="AI3724" i="5"/>
  <c r="AJ3724" i="5" s="1"/>
  <c r="AH3724" i="5"/>
  <c r="AG3724" i="5"/>
  <c r="AM3723" i="5"/>
  <c r="AL3723" i="5"/>
  <c r="AK3723" i="5"/>
  <c r="AI3723" i="5"/>
  <c r="AJ3723" i="5" s="1"/>
  <c r="AH3723" i="5"/>
  <c r="AG3723" i="5"/>
  <c r="AM3722" i="5"/>
  <c r="AL3722" i="5"/>
  <c r="AK3722" i="5"/>
  <c r="AI3722" i="5"/>
  <c r="AJ3722" i="5" s="1"/>
  <c r="AH3722" i="5"/>
  <c r="AG3722" i="5"/>
  <c r="AM3721" i="5"/>
  <c r="AL3721" i="5"/>
  <c r="AK3721" i="5"/>
  <c r="AI3721" i="5"/>
  <c r="AJ3721" i="5" s="1"/>
  <c r="AH3721" i="5"/>
  <c r="AG3721" i="5"/>
  <c r="AM3720" i="5"/>
  <c r="AL3720" i="5"/>
  <c r="AK3720" i="5"/>
  <c r="AI3720" i="5"/>
  <c r="AJ3720" i="5" s="1"/>
  <c r="AH3720" i="5"/>
  <c r="AG3720" i="5"/>
  <c r="AM3719" i="5"/>
  <c r="AL3719" i="5"/>
  <c r="AK3719" i="5"/>
  <c r="AI3719" i="5"/>
  <c r="AJ3719" i="5" s="1"/>
  <c r="AH3719" i="5"/>
  <c r="AG3719" i="5"/>
  <c r="AM3718" i="5"/>
  <c r="AL3718" i="5"/>
  <c r="AK3718" i="5"/>
  <c r="AI3718" i="5"/>
  <c r="AJ3718" i="5" s="1"/>
  <c r="AH3718" i="5"/>
  <c r="AG3718" i="5"/>
  <c r="AM3717" i="5"/>
  <c r="AL3717" i="5"/>
  <c r="AK3717" i="5"/>
  <c r="AI3717" i="5"/>
  <c r="AJ3717" i="5" s="1"/>
  <c r="AH3717" i="5"/>
  <c r="AG3717" i="5"/>
  <c r="AM3716" i="5"/>
  <c r="AL3716" i="5"/>
  <c r="AK3716" i="5"/>
  <c r="AI3716" i="5"/>
  <c r="AJ3716" i="5" s="1"/>
  <c r="AH3716" i="5"/>
  <c r="AG3716" i="5"/>
  <c r="AM3715" i="5"/>
  <c r="AL3715" i="5"/>
  <c r="AK3715" i="5"/>
  <c r="AI3715" i="5"/>
  <c r="AJ3715" i="5" s="1"/>
  <c r="AH3715" i="5"/>
  <c r="AG3715" i="5"/>
  <c r="AM3714" i="5"/>
  <c r="AL3714" i="5"/>
  <c r="AK3714" i="5"/>
  <c r="AI3714" i="5"/>
  <c r="AJ3714" i="5" s="1"/>
  <c r="AH3714" i="5"/>
  <c r="AG3714" i="5"/>
  <c r="AM3713" i="5"/>
  <c r="AL3713" i="5"/>
  <c r="AK3713" i="5"/>
  <c r="AI3713" i="5"/>
  <c r="AJ3713" i="5" s="1"/>
  <c r="AH3713" i="5"/>
  <c r="AG3713" i="5"/>
  <c r="AM3712" i="5"/>
  <c r="AL3712" i="5"/>
  <c r="AK3712" i="5"/>
  <c r="AI3712" i="5"/>
  <c r="AJ3712" i="5" s="1"/>
  <c r="AH3712" i="5"/>
  <c r="AG3712" i="5"/>
  <c r="AM3711" i="5"/>
  <c r="AL3711" i="5"/>
  <c r="AK3711" i="5"/>
  <c r="AI3711" i="5"/>
  <c r="AJ3711" i="5" s="1"/>
  <c r="AH3711" i="5"/>
  <c r="AG3711" i="5"/>
  <c r="AM3710" i="5"/>
  <c r="AL3710" i="5"/>
  <c r="AK3710" i="5"/>
  <c r="AI3710" i="5"/>
  <c r="AJ3710" i="5" s="1"/>
  <c r="AH3710" i="5"/>
  <c r="AG3710" i="5"/>
  <c r="AM3709" i="5"/>
  <c r="AL3709" i="5"/>
  <c r="AK3709" i="5"/>
  <c r="AI3709" i="5"/>
  <c r="AJ3709" i="5" s="1"/>
  <c r="AH3709" i="5"/>
  <c r="AG3709" i="5"/>
  <c r="AM3708" i="5"/>
  <c r="AL3708" i="5"/>
  <c r="AK3708" i="5"/>
  <c r="AI3708" i="5"/>
  <c r="AJ3708" i="5" s="1"/>
  <c r="AH3708" i="5"/>
  <c r="AG3708" i="5"/>
  <c r="AM3707" i="5"/>
  <c r="AL3707" i="5"/>
  <c r="AK3707" i="5"/>
  <c r="AI3707" i="5"/>
  <c r="AJ3707" i="5" s="1"/>
  <c r="AH3707" i="5"/>
  <c r="AG3707" i="5"/>
  <c r="AM3706" i="5"/>
  <c r="AL3706" i="5"/>
  <c r="AK3706" i="5"/>
  <c r="AI3706" i="5"/>
  <c r="AJ3706" i="5" s="1"/>
  <c r="AH3706" i="5"/>
  <c r="AG3706" i="5"/>
  <c r="AM3705" i="5"/>
  <c r="AL3705" i="5"/>
  <c r="AK3705" i="5"/>
  <c r="AI3705" i="5"/>
  <c r="AJ3705" i="5" s="1"/>
  <c r="AH3705" i="5"/>
  <c r="AG3705" i="5"/>
  <c r="AM3704" i="5"/>
  <c r="AL3704" i="5"/>
  <c r="AK3704" i="5"/>
  <c r="AI3704" i="5"/>
  <c r="AJ3704" i="5" s="1"/>
  <c r="AH3704" i="5"/>
  <c r="AG3704" i="5"/>
  <c r="AM3703" i="5"/>
  <c r="AL3703" i="5"/>
  <c r="AK3703" i="5"/>
  <c r="AI3703" i="5"/>
  <c r="AJ3703" i="5" s="1"/>
  <c r="AH3703" i="5"/>
  <c r="AG3703" i="5"/>
  <c r="AM3702" i="5"/>
  <c r="AL3702" i="5"/>
  <c r="AK3702" i="5"/>
  <c r="AI3702" i="5"/>
  <c r="AJ3702" i="5" s="1"/>
  <c r="AH3702" i="5"/>
  <c r="AG3702" i="5"/>
  <c r="AM3701" i="5"/>
  <c r="AL3701" i="5"/>
  <c r="AK3701" i="5"/>
  <c r="AI3701" i="5"/>
  <c r="AJ3701" i="5" s="1"/>
  <c r="AH3701" i="5"/>
  <c r="AG3701" i="5"/>
  <c r="AM3700" i="5"/>
  <c r="AL3700" i="5"/>
  <c r="AK3700" i="5"/>
  <c r="AI3700" i="5"/>
  <c r="AJ3700" i="5" s="1"/>
  <c r="AH3700" i="5"/>
  <c r="AG3700" i="5"/>
  <c r="AM3699" i="5"/>
  <c r="AL3699" i="5"/>
  <c r="AK3699" i="5"/>
  <c r="AI3699" i="5"/>
  <c r="AJ3699" i="5" s="1"/>
  <c r="AH3699" i="5"/>
  <c r="AG3699" i="5"/>
  <c r="AM3698" i="5"/>
  <c r="AL3698" i="5"/>
  <c r="AK3698" i="5"/>
  <c r="AI3698" i="5"/>
  <c r="AJ3698" i="5" s="1"/>
  <c r="AH3698" i="5"/>
  <c r="AG3698" i="5"/>
  <c r="AM3697" i="5"/>
  <c r="AL3697" i="5"/>
  <c r="AK3697" i="5"/>
  <c r="AI3697" i="5"/>
  <c r="AJ3697" i="5" s="1"/>
  <c r="AH3697" i="5"/>
  <c r="AG3697" i="5"/>
  <c r="AM3696" i="5"/>
  <c r="AL3696" i="5"/>
  <c r="AK3696" i="5"/>
  <c r="AI3696" i="5"/>
  <c r="AJ3696" i="5" s="1"/>
  <c r="AH3696" i="5"/>
  <c r="AG3696" i="5"/>
  <c r="AM3695" i="5"/>
  <c r="AL3695" i="5"/>
  <c r="AK3695" i="5"/>
  <c r="AI3695" i="5"/>
  <c r="AJ3695" i="5" s="1"/>
  <c r="AH3695" i="5"/>
  <c r="AG3695" i="5"/>
  <c r="AM3694" i="5"/>
  <c r="AL3694" i="5"/>
  <c r="AK3694" i="5"/>
  <c r="AI3694" i="5"/>
  <c r="AJ3694" i="5" s="1"/>
  <c r="AH3694" i="5"/>
  <c r="AG3694" i="5"/>
  <c r="AM3693" i="5"/>
  <c r="AL3693" i="5"/>
  <c r="AK3693" i="5"/>
  <c r="AI3693" i="5"/>
  <c r="AJ3693" i="5" s="1"/>
  <c r="AH3693" i="5"/>
  <c r="AG3693" i="5"/>
  <c r="AM3692" i="5"/>
  <c r="AL3692" i="5"/>
  <c r="AK3692" i="5"/>
  <c r="AI3692" i="5"/>
  <c r="AJ3692" i="5" s="1"/>
  <c r="AH3692" i="5"/>
  <c r="AG3692" i="5"/>
  <c r="AM3691" i="5"/>
  <c r="AL3691" i="5"/>
  <c r="AK3691" i="5"/>
  <c r="AI3691" i="5"/>
  <c r="AJ3691" i="5" s="1"/>
  <c r="AH3691" i="5"/>
  <c r="AG3691" i="5"/>
  <c r="AM3690" i="5"/>
  <c r="AL3690" i="5"/>
  <c r="AK3690" i="5"/>
  <c r="AI3690" i="5"/>
  <c r="AJ3690" i="5" s="1"/>
  <c r="AH3690" i="5"/>
  <c r="AG3690" i="5"/>
  <c r="AM3689" i="5"/>
  <c r="AL3689" i="5"/>
  <c r="AK3689" i="5"/>
  <c r="AI3689" i="5"/>
  <c r="AJ3689" i="5" s="1"/>
  <c r="AH3689" i="5"/>
  <c r="AG3689" i="5"/>
  <c r="AM3688" i="5"/>
  <c r="AL3688" i="5"/>
  <c r="AK3688" i="5"/>
  <c r="AI3688" i="5"/>
  <c r="AJ3688" i="5" s="1"/>
  <c r="AH3688" i="5"/>
  <c r="AG3688" i="5"/>
  <c r="AM3687" i="5"/>
  <c r="AL3687" i="5"/>
  <c r="AK3687" i="5"/>
  <c r="AI3687" i="5"/>
  <c r="AJ3687" i="5" s="1"/>
  <c r="AH3687" i="5"/>
  <c r="AG3687" i="5"/>
  <c r="AM3686" i="5"/>
  <c r="AL3686" i="5"/>
  <c r="AK3686" i="5"/>
  <c r="AI3686" i="5"/>
  <c r="AJ3686" i="5" s="1"/>
  <c r="AH3686" i="5"/>
  <c r="AG3686" i="5"/>
  <c r="AM3685" i="5"/>
  <c r="AL3685" i="5"/>
  <c r="AK3685" i="5"/>
  <c r="AI3685" i="5"/>
  <c r="AJ3685" i="5" s="1"/>
  <c r="AH3685" i="5"/>
  <c r="AG3685" i="5"/>
  <c r="AM3684" i="5"/>
  <c r="AL3684" i="5"/>
  <c r="AK3684" i="5"/>
  <c r="AI3684" i="5"/>
  <c r="AJ3684" i="5" s="1"/>
  <c r="AH3684" i="5"/>
  <c r="AG3684" i="5"/>
  <c r="AM3683" i="5"/>
  <c r="AL3683" i="5"/>
  <c r="AK3683" i="5"/>
  <c r="AI3683" i="5"/>
  <c r="AJ3683" i="5" s="1"/>
  <c r="AH3683" i="5"/>
  <c r="AG3683" i="5"/>
  <c r="AM3682" i="5"/>
  <c r="AL3682" i="5"/>
  <c r="AK3682" i="5"/>
  <c r="AI3682" i="5"/>
  <c r="AJ3682" i="5" s="1"/>
  <c r="AH3682" i="5"/>
  <c r="AG3682" i="5"/>
  <c r="AM3681" i="5"/>
  <c r="AL3681" i="5"/>
  <c r="AK3681" i="5"/>
  <c r="AI3681" i="5"/>
  <c r="AJ3681" i="5" s="1"/>
  <c r="AH3681" i="5"/>
  <c r="AG3681" i="5"/>
  <c r="AM3680" i="5"/>
  <c r="AL3680" i="5"/>
  <c r="AK3680" i="5"/>
  <c r="AI3680" i="5"/>
  <c r="AJ3680" i="5" s="1"/>
  <c r="AH3680" i="5"/>
  <c r="AG3680" i="5"/>
  <c r="AM3679" i="5"/>
  <c r="AL3679" i="5"/>
  <c r="AK3679" i="5"/>
  <c r="AI3679" i="5"/>
  <c r="AJ3679" i="5" s="1"/>
  <c r="AH3679" i="5"/>
  <c r="AG3679" i="5"/>
  <c r="AM3678" i="5"/>
  <c r="AL3678" i="5"/>
  <c r="AK3678" i="5"/>
  <c r="AI3678" i="5"/>
  <c r="AJ3678" i="5" s="1"/>
  <c r="AH3678" i="5"/>
  <c r="AG3678" i="5"/>
  <c r="AM3677" i="5"/>
  <c r="AL3677" i="5"/>
  <c r="AK3677" i="5"/>
  <c r="AI3677" i="5"/>
  <c r="AJ3677" i="5" s="1"/>
  <c r="AH3677" i="5"/>
  <c r="AG3677" i="5"/>
  <c r="AM3676" i="5"/>
  <c r="AL3676" i="5"/>
  <c r="AK3676" i="5"/>
  <c r="AI3676" i="5"/>
  <c r="AJ3676" i="5" s="1"/>
  <c r="AH3676" i="5"/>
  <c r="AG3676" i="5"/>
  <c r="AM3675" i="5"/>
  <c r="AL3675" i="5"/>
  <c r="AK3675" i="5"/>
  <c r="AI3675" i="5"/>
  <c r="AJ3675" i="5" s="1"/>
  <c r="AH3675" i="5"/>
  <c r="AG3675" i="5"/>
  <c r="AM3674" i="5"/>
  <c r="AL3674" i="5"/>
  <c r="AK3674" i="5"/>
  <c r="AI3674" i="5"/>
  <c r="AJ3674" i="5" s="1"/>
  <c r="AH3674" i="5"/>
  <c r="AG3674" i="5"/>
  <c r="AM3673" i="5"/>
  <c r="AL3673" i="5"/>
  <c r="AK3673" i="5"/>
  <c r="AI3673" i="5"/>
  <c r="AJ3673" i="5" s="1"/>
  <c r="AH3673" i="5"/>
  <c r="AG3673" i="5"/>
  <c r="AM3672" i="5"/>
  <c r="AL3672" i="5"/>
  <c r="AK3672" i="5"/>
  <c r="AI3672" i="5"/>
  <c r="AJ3672" i="5" s="1"/>
  <c r="AH3672" i="5"/>
  <c r="AG3672" i="5"/>
  <c r="AM3671" i="5"/>
  <c r="AL3671" i="5"/>
  <c r="AK3671" i="5"/>
  <c r="AI3671" i="5"/>
  <c r="AJ3671" i="5" s="1"/>
  <c r="AH3671" i="5"/>
  <c r="AG3671" i="5"/>
  <c r="AM3670" i="5"/>
  <c r="AL3670" i="5"/>
  <c r="AK3670" i="5"/>
  <c r="AI3670" i="5"/>
  <c r="AJ3670" i="5" s="1"/>
  <c r="AH3670" i="5"/>
  <c r="AG3670" i="5"/>
  <c r="AM3669" i="5"/>
  <c r="AL3669" i="5"/>
  <c r="AK3669" i="5"/>
  <c r="AI3669" i="5"/>
  <c r="AJ3669" i="5" s="1"/>
  <c r="AH3669" i="5"/>
  <c r="AG3669" i="5"/>
  <c r="AM3668" i="5"/>
  <c r="AL3668" i="5"/>
  <c r="AK3668" i="5"/>
  <c r="AI3668" i="5"/>
  <c r="AJ3668" i="5" s="1"/>
  <c r="AH3668" i="5"/>
  <c r="AG3668" i="5"/>
  <c r="AM3667" i="5"/>
  <c r="AL3667" i="5"/>
  <c r="AK3667" i="5"/>
  <c r="AI3667" i="5"/>
  <c r="AJ3667" i="5" s="1"/>
  <c r="AH3667" i="5"/>
  <c r="AG3667" i="5"/>
  <c r="AM3666" i="5"/>
  <c r="AL3666" i="5"/>
  <c r="AK3666" i="5"/>
  <c r="AI3666" i="5"/>
  <c r="AJ3666" i="5" s="1"/>
  <c r="AH3666" i="5"/>
  <c r="AG3666" i="5"/>
  <c r="AM3665" i="5"/>
  <c r="AL3665" i="5"/>
  <c r="AK3665" i="5"/>
  <c r="AI3665" i="5"/>
  <c r="AJ3665" i="5" s="1"/>
  <c r="AH3665" i="5"/>
  <c r="AG3665" i="5"/>
  <c r="AM3664" i="5"/>
  <c r="AL3664" i="5"/>
  <c r="AK3664" i="5"/>
  <c r="AI3664" i="5"/>
  <c r="AJ3664" i="5" s="1"/>
  <c r="AH3664" i="5"/>
  <c r="AG3664" i="5"/>
  <c r="AM3663" i="5"/>
  <c r="AL3663" i="5"/>
  <c r="AK3663" i="5"/>
  <c r="AI3663" i="5"/>
  <c r="AJ3663" i="5" s="1"/>
  <c r="AH3663" i="5"/>
  <c r="AG3663" i="5"/>
  <c r="AM3662" i="5"/>
  <c r="AL3662" i="5"/>
  <c r="AK3662" i="5"/>
  <c r="AI3662" i="5"/>
  <c r="AJ3662" i="5" s="1"/>
  <c r="AH3662" i="5"/>
  <c r="AG3662" i="5"/>
  <c r="AM3661" i="5"/>
  <c r="AL3661" i="5"/>
  <c r="AK3661" i="5"/>
  <c r="AI3661" i="5"/>
  <c r="AJ3661" i="5" s="1"/>
  <c r="AH3661" i="5"/>
  <c r="AG3661" i="5"/>
  <c r="AM3660" i="5"/>
  <c r="AL3660" i="5"/>
  <c r="AK3660" i="5"/>
  <c r="AI3660" i="5"/>
  <c r="AJ3660" i="5" s="1"/>
  <c r="AH3660" i="5"/>
  <c r="AG3660" i="5"/>
  <c r="AM3659" i="5"/>
  <c r="AL3659" i="5"/>
  <c r="AK3659" i="5"/>
  <c r="AI3659" i="5"/>
  <c r="AJ3659" i="5" s="1"/>
  <c r="AH3659" i="5"/>
  <c r="AG3659" i="5"/>
  <c r="AM3658" i="5"/>
  <c r="AL3658" i="5"/>
  <c r="AK3658" i="5"/>
  <c r="AI3658" i="5"/>
  <c r="AJ3658" i="5" s="1"/>
  <c r="AH3658" i="5"/>
  <c r="AG3658" i="5"/>
  <c r="AM3657" i="5"/>
  <c r="AL3657" i="5"/>
  <c r="AK3657" i="5"/>
  <c r="AI3657" i="5"/>
  <c r="AJ3657" i="5" s="1"/>
  <c r="AH3657" i="5"/>
  <c r="AG3657" i="5"/>
  <c r="AM3656" i="5"/>
  <c r="AL3656" i="5"/>
  <c r="AK3656" i="5"/>
  <c r="AI3656" i="5"/>
  <c r="AJ3656" i="5" s="1"/>
  <c r="AH3656" i="5"/>
  <c r="AG3656" i="5"/>
  <c r="AM3655" i="5"/>
  <c r="AL3655" i="5"/>
  <c r="AK3655" i="5"/>
  <c r="AI3655" i="5"/>
  <c r="AJ3655" i="5" s="1"/>
  <c r="AH3655" i="5"/>
  <c r="AG3655" i="5"/>
  <c r="AM3654" i="5"/>
  <c r="AL3654" i="5"/>
  <c r="AK3654" i="5"/>
  <c r="AI3654" i="5"/>
  <c r="AJ3654" i="5" s="1"/>
  <c r="AH3654" i="5"/>
  <c r="AG3654" i="5"/>
  <c r="AM3653" i="5"/>
  <c r="AL3653" i="5"/>
  <c r="AK3653" i="5"/>
  <c r="AI3653" i="5"/>
  <c r="AJ3653" i="5" s="1"/>
  <c r="AH3653" i="5"/>
  <c r="AG3653" i="5"/>
  <c r="AM3652" i="5"/>
  <c r="AL3652" i="5"/>
  <c r="AK3652" i="5"/>
  <c r="AI3652" i="5"/>
  <c r="AJ3652" i="5" s="1"/>
  <c r="AH3652" i="5"/>
  <c r="AG3652" i="5"/>
  <c r="AM3651" i="5"/>
  <c r="AL3651" i="5"/>
  <c r="AK3651" i="5"/>
  <c r="AI3651" i="5"/>
  <c r="AJ3651" i="5" s="1"/>
  <c r="AH3651" i="5"/>
  <c r="AG3651" i="5"/>
  <c r="AM3650" i="5"/>
  <c r="AL3650" i="5"/>
  <c r="AK3650" i="5"/>
  <c r="AI3650" i="5"/>
  <c r="AJ3650" i="5" s="1"/>
  <c r="AH3650" i="5"/>
  <c r="AG3650" i="5"/>
  <c r="AM3649" i="5"/>
  <c r="AL3649" i="5"/>
  <c r="AK3649" i="5"/>
  <c r="AI3649" i="5"/>
  <c r="AJ3649" i="5" s="1"/>
  <c r="AH3649" i="5"/>
  <c r="AG3649" i="5"/>
  <c r="AM3648" i="5"/>
  <c r="AL3648" i="5"/>
  <c r="AK3648" i="5"/>
  <c r="AI3648" i="5"/>
  <c r="AJ3648" i="5" s="1"/>
  <c r="AH3648" i="5"/>
  <c r="AG3648" i="5"/>
  <c r="AM3647" i="5"/>
  <c r="AL3647" i="5"/>
  <c r="AK3647" i="5"/>
  <c r="AI3647" i="5"/>
  <c r="AJ3647" i="5" s="1"/>
  <c r="AH3647" i="5"/>
  <c r="AG3647" i="5"/>
  <c r="AM3646" i="5"/>
  <c r="AL3646" i="5"/>
  <c r="AK3646" i="5"/>
  <c r="AI3646" i="5"/>
  <c r="AJ3646" i="5" s="1"/>
  <c r="AH3646" i="5"/>
  <c r="AG3646" i="5"/>
  <c r="AM3645" i="5"/>
  <c r="AL3645" i="5"/>
  <c r="AK3645" i="5"/>
  <c r="AI3645" i="5"/>
  <c r="AJ3645" i="5" s="1"/>
  <c r="AH3645" i="5"/>
  <c r="AG3645" i="5"/>
  <c r="AM3644" i="5"/>
  <c r="AL3644" i="5"/>
  <c r="AK3644" i="5"/>
  <c r="AI3644" i="5"/>
  <c r="AJ3644" i="5" s="1"/>
  <c r="AH3644" i="5"/>
  <c r="AG3644" i="5"/>
  <c r="AM3643" i="5"/>
  <c r="AL3643" i="5"/>
  <c r="AK3643" i="5"/>
  <c r="AI3643" i="5"/>
  <c r="AJ3643" i="5" s="1"/>
  <c r="AH3643" i="5"/>
  <c r="AG3643" i="5"/>
  <c r="AM3642" i="5"/>
  <c r="AL3642" i="5"/>
  <c r="AK3642" i="5"/>
  <c r="AI3642" i="5"/>
  <c r="AJ3642" i="5" s="1"/>
  <c r="AH3642" i="5"/>
  <c r="AG3642" i="5"/>
  <c r="AM3641" i="5"/>
  <c r="AL3641" i="5"/>
  <c r="AK3641" i="5"/>
  <c r="AI3641" i="5"/>
  <c r="AJ3641" i="5" s="1"/>
  <c r="AH3641" i="5"/>
  <c r="AG3641" i="5"/>
  <c r="AM3640" i="5"/>
  <c r="AL3640" i="5"/>
  <c r="AK3640" i="5"/>
  <c r="AI3640" i="5"/>
  <c r="AJ3640" i="5" s="1"/>
  <c r="AH3640" i="5"/>
  <c r="AG3640" i="5"/>
  <c r="AM3639" i="5"/>
  <c r="AL3639" i="5"/>
  <c r="AK3639" i="5"/>
  <c r="AI3639" i="5"/>
  <c r="AJ3639" i="5" s="1"/>
  <c r="AH3639" i="5"/>
  <c r="AG3639" i="5"/>
  <c r="AM3638" i="5"/>
  <c r="AL3638" i="5"/>
  <c r="AK3638" i="5"/>
  <c r="AI3638" i="5"/>
  <c r="AJ3638" i="5" s="1"/>
  <c r="AH3638" i="5"/>
  <c r="AG3638" i="5"/>
  <c r="AM3637" i="5"/>
  <c r="AL3637" i="5"/>
  <c r="AK3637" i="5"/>
  <c r="AI3637" i="5"/>
  <c r="AJ3637" i="5" s="1"/>
  <c r="AH3637" i="5"/>
  <c r="AG3637" i="5"/>
  <c r="AM3636" i="5"/>
  <c r="AL3636" i="5"/>
  <c r="AK3636" i="5"/>
  <c r="AI3636" i="5"/>
  <c r="AJ3636" i="5" s="1"/>
  <c r="AH3636" i="5"/>
  <c r="AG3636" i="5"/>
  <c r="AM3635" i="5"/>
  <c r="AL3635" i="5"/>
  <c r="AK3635" i="5"/>
  <c r="AI3635" i="5"/>
  <c r="AJ3635" i="5" s="1"/>
  <c r="AH3635" i="5"/>
  <c r="AG3635" i="5"/>
  <c r="AM3634" i="5"/>
  <c r="AL3634" i="5"/>
  <c r="AK3634" i="5"/>
  <c r="AI3634" i="5"/>
  <c r="AJ3634" i="5" s="1"/>
  <c r="AH3634" i="5"/>
  <c r="AG3634" i="5"/>
  <c r="AM3633" i="5"/>
  <c r="AL3633" i="5"/>
  <c r="AK3633" i="5"/>
  <c r="AI3633" i="5"/>
  <c r="AJ3633" i="5" s="1"/>
  <c r="AH3633" i="5"/>
  <c r="AG3633" i="5"/>
  <c r="AM3632" i="5"/>
  <c r="AL3632" i="5"/>
  <c r="AK3632" i="5"/>
  <c r="AI3632" i="5"/>
  <c r="AJ3632" i="5" s="1"/>
  <c r="AH3632" i="5"/>
  <c r="AG3632" i="5"/>
  <c r="AM3631" i="5"/>
  <c r="AL3631" i="5"/>
  <c r="AK3631" i="5"/>
  <c r="AI3631" i="5"/>
  <c r="AJ3631" i="5" s="1"/>
  <c r="AH3631" i="5"/>
  <c r="AG3631" i="5"/>
  <c r="AM3630" i="5"/>
  <c r="AL3630" i="5"/>
  <c r="AK3630" i="5"/>
  <c r="AI3630" i="5"/>
  <c r="AJ3630" i="5" s="1"/>
  <c r="AH3630" i="5"/>
  <c r="AG3630" i="5"/>
  <c r="AM3629" i="5"/>
  <c r="AL3629" i="5"/>
  <c r="AK3629" i="5"/>
  <c r="AI3629" i="5"/>
  <c r="AJ3629" i="5" s="1"/>
  <c r="AH3629" i="5"/>
  <c r="AG3629" i="5"/>
  <c r="AM3628" i="5"/>
  <c r="AL3628" i="5"/>
  <c r="AK3628" i="5"/>
  <c r="AI3628" i="5"/>
  <c r="AJ3628" i="5" s="1"/>
  <c r="AH3628" i="5"/>
  <c r="AG3628" i="5"/>
  <c r="AM3627" i="5"/>
  <c r="AL3627" i="5"/>
  <c r="AK3627" i="5"/>
  <c r="AI3627" i="5"/>
  <c r="AJ3627" i="5" s="1"/>
  <c r="AH3627" i="5"/>
  <c r="AG3627" i="5"/>
  <c r="AM3626" i="5"/>
  <c r="AL3626" i="5"/>
  <c r="AK3626" i="5"/>
  <c r="AI3626" i="5"/>
  <c r="AJ3626" i="5" s="1"/>
  <c r="AH3626" i="5"/>
  <c r="AG3626" i="5"/>
  <c r="AM3625" i="5"/>
  <c r="AL3625" i="5"/>
  <c r="AK3625" i="5"/>
  <c r="AI3625" i="5"/>
  <c r="AJ3625" i="5" s="1"/>
  <c r="AH3625" i="5"/>
  <c r="AG3625" i="5"/>
  <c r="AM3624" i="5"/>
  <c r="AL3624" i="5"/>
  <c r="AK3624" i="5"/>
  <c r="AI3624" i="5"/>
  <c r="AJ3624" i="5" s="1"/>
  <c r="AH3624" i="5"/>
  <c r="AG3624" i="5"/>
  <c r="AM3623" i="5"/>
  <c r="AL3623" i="5"/>
  <c r="AK3623" i="5"/>
  <c r="AI3623" i="5"/>
  <c r="AJ3623" i="5" s="1"/>
  <c r="AH3623" i="5"/>
  <c r="AG3623" i="5"/>
  <c r="AM3622" i="5"/>
  <c r="AL3622" i="5"/>
  <c r="AK3622" i="5"/>
  <c r="AI3622" i="5"/>
  <c r="AJ3622" i="5" s="1"/>
  <c r="AH3622" i="5"/>
  <c r="AG3622" i="5"/>
  <c r="AM3621" i="5"/>
  <c r="AL3621" i="5"/>
  <c r="AK3621" i="5"/>
  <c r="AI3621" i="5"/>
  <c r="AJ3621" i="5" s="1"/>
  <c r="AH3621" i="5"/>
  <c r="AG3621" i="5"/>
  <c r="AM3620" i="5"/>
  <c r="AL3620" i="5"/>
  <c r="AK3620" i="5"/>
  <c r="AI3620" i="5"/>
  <c r="AJ3620" i="5" s="1"/>
  <c r="AH3620" i="5"/>
  <c r="AG3620" i="5"/>
  <c r="AM3619" i="5"/>
  <c r="AL3619" i="5"/>
  <c r="AK3619" i="5"/>
  <c r="AI3619" i="5"/>
  <c r="AJ3619" i="5" s="1"/>
  <c r="AH3619" i="5"/>
  <c r="AG3619" i="5"/>
  <c r="AM3618" i="5"/>
  <c r="AL3618" i="5"/>
  <c r="AK3618" i="5"/>
  <c r="AI3618" i="5"/>
  <c r="AJ3618" i="5" s="1"/>
  <c r="AH3618" i="5"/>
  <c r="AG3618" i="5"/>
  <c r="AM3617" i="5"/>
  <c r="AL3617" i="5"/>
  <c r="AK3617" i="5"/>
  <c r="AI3617" i="5"/>
  <c r="AJ3617" i="5" s="1"/>
  <c r="AH3617" i="5"/>
  <c r="AG3617" i="5"/>
  <c r="AM3616" i="5"/>
  <c r="AL3616" i="5"/>
  <c r="AK3616" i="5"/>
  <c r="AI3616" i="5"/>
  <c r="AJ3616" i="5" s="1"/>
  <c r="AH3616" i="5"/>
  <c r="AG3616" i="5"/>
  <c r="AM3615" i="5"/>
  <c r="AL3615" i="5"/>
  <c r="AK3615" i="5"/>
  <c r="AI3615" i="5"/>
  <c r="AJ3615" i="5" s="1"/>
  <c r="AH3615" i="5"/>
  <c r="AG3615" i="5"/>
  <c r="AM3614" i="5"/>
  <c r="AL3614" i="5"/>
  <c r="AK3614" i="5"/>
  <c r="AI3614" i="5"/>
  <c r="AJ3614" i="5" s="1"/>
  <c r="AH3614" i="5"/>
  <c r="AG3614" i="5"/>
  <c r="AM3613" i="5"/>
  <c r="AL3613" i="5"/>
  <c r="AK3613" i="5"/>
  <c r="AI3613" i="5"/>
  <c r="AJ3613" i="5" s="1"/>
  <c r="AH3613" i="5"/>
  <c r="AG3613" i="5"/>
  <c r="AM3612" i="5"/>
  <c r="AL3612" i="5"/>
  <c r="AK3612" i="5"/>
  <c r="AI3612" i="5"/>
  <c r="AJ3612" i="5" s="1"/>
  <c r="AH3612" i="5"/>
  <c r="AG3612" i="5"/>
  <c r="AM3611" i="5"/>
  <c r="AL3611" i="5"/>
  <c r="AK3611" i="5"/>
  <c r="AI3611" i="5"/>
  <c r="AJ3611" i="5" s="1"/>
  <c r="AH3611" i="5"/>
  <c r="AG3611" i="5"/>
  <c r="AM3610" i="5"/>
  <c r="AL3610" i="5"/>
  <c r="AK3610" i="5"/>
  <c r="AI3610" i="5"/>
  <c r="AJ3610" i="5" s="1"/>
  <c r="AH3610" i="5"/>
  <c r="AG3610" i="5"/>
  <c r="AM3609" i="5"/>
  <c r="AL3609" i="5"/>
  <c r="AK3609" i="5"/>
  <c r="AI3609" i="5"/>
  <c r="AJ3609" i="5" s="1"/>
  <c r="AH3609" i="5"/>
  <c r="AG3609" i="5"/>
  <c r="AM3608" i="5"/>
  <c r="AL3608" i="5"/>
  <c r="AK3608" i="5"/>
  <c r="AI3608" i="5"/>
  <c r="AJ3608" i="5" s="1"/>
  <c r="AH3608" i="5"/>
  <c r="AG3608" i="5"/>
  <c r="AM3607" i="5"/>
  <c r="AL3607" i="5"/>
  <c r="AK3607" i="5"/>
  <c r="AI3607" i="5"/>
  <c r="AJ3607" i="5" s="1"/>
  <c r="AH3607" i="5"/>
  <c r="AG3607" i="5"/>
  <c r="AM3606" i="5"/>
  <c r="AL3606" i="5"/>
  <c r="AK3606" i="5"/>
  <c r="AI3606" i="5"/>
  <c r="AJ3606" i="5" s="1"/>
  <c r="AH3606" i="5"/>
  <c r="AG3606" i="5"/>
  <c r="AM3605" i="5"/>
  <c r="AL3605" i="5"/>
  <c r="AK3605" i="5"/>
  <c r="AI3605" i="5"/>
  <c r="AJ3605" i="5" s="1"/>
  <c r="AH3605" i="5"/>
  <c r="AG3605" i="5"/>
  <c r="AM3604" i="5"/>
  <c r="AL3604" i="5"/>
  <c r="AK3604" i="5"/>
  <c r="AI3604" i="5"/>
  <c r="AJ3604" i="5" s="1"/>
  <c r="AH3604" i="5"/>
  <c r="AG3604" i="5"/>
  <c r="AM3603" i="5"/>
  <c r="AL3603" i="5"/>
  <c r="AK3603" i="5"/>
  <c r="AI3603" i="5"/>
  <c r="AJ3603" i="5" s="1"/>
  <c r="AH3603" i="5"/>
  <c r="AG3603" i="5"/>
  <c r="AM3602" i="5"/>
  <c r="AL3602" i="5"/>
  <c r="AK3602" i="5"/>
  <c r="AI3602" i="5"/>
  <c r="AJ3602" i="5" s="1"/>
  <c r="AH3602" i="5"/>
  <c r="AG3602" i="5"/>
  <c r="AM3601" i="5"/>
  <c r="AL3601" i="5"/>
  <c r="AK3601" i="5"/>
  <c r="AI3601" i="5"/>
  <c r="AJ3601" i="5" s="1"/>
  <c r="AH3601" i="5"/>
  <c r="AG3601" i="5"/>
  <c r="AM3600" i="5"/>
  <c r="AL3600" i="5"/>
  <c r="AK3600" i="5"/>
  <c r="AI3600" i="5"/>
  <c r="AJ3600" i="5" s="1"/>
  <c r="AH3600" i="5"/>
  <c r="AG3600" i="5"/>
  <c r="AM3599" i="5"/>
  <c r="AL3599" i="5"/>
  <c r="AK3599" i="5"/>
  <c r="AI3599" i="5"/>
  <c r="AJ3599" i="5" s="1"/>
  <c r="AH3599" i="5"/>
  <c r="AG3599" i="5"/>
  <c r="AM3598" i="5"/>
  <c r="AL3598" i="5"/>
  <c r="AK3598" i="5"/>
  <c r="AI3598" i="5"/>
  <c r="AJ3598" i="5" s="1"/>
  <c r="AH3598" i="5"/>
  <c r="AG3598" i="5"/>
  <c r="AM3597" i="5"/>
  <c r="AL3597" i="5"/>
  <c r="AK3597" i="5"/>
  <c r="AI3597" i="5"/>
  <c r="AJ3597" i="5" s="1"/>
  <c r="AH3597" i="5"/>
  <c r="AG3597" i="5"/>
  <c r="AM3596" i="5"/>
  <c r="AL3596" i="5"/>
  <c r="AK3596" i="5"/>
  <c r="AI3596" i="5"/>
  <c r="AJ3596" i="5" s="1"/>
  <c r="AH3596" i="5"/>
  <c r="AG3596" i="5"/>
  <c r="AM3595" i="5"/>
  <c r="AL3595" i="5"/>
  <c r="AK3595" i="5"/>
  <c r="AI3595" i="5"/>
  <c r="AJ3595" i="5" s="1"/>
  <c r="AH3595" i="5"/>
  <c r="AG3595" i="5"/>
  <c r="AM3594" i="5"/>
  <c r="AL3594" i="5"/>
  <c r="AK3594" i="5"/>
  <c r="AI3594" i="5"/>
  <c r="AJ3594" i="5" s="1"/>
  <c r="AH3594" i="5"/>
  <c r="AG3594" i="5"/>
  <c r="AM3593" i="5"/>
  <c r="AL3593" i="5"/>
  <c r="AK3593" i="5"/>
  <c r="AI3593" i="5"/>
  <c r="AJ3593" i="5" s="1"/>
  <c r="AH3593" i="5"/>
  <c r="AG3593" i="5"/>
  <c r="AM3592" i="5"/>
  <c r="AL3592" i="5"/>
  <c r="AK3592" i="5"/>
  <c r="AI3592" i="5"/>
  <c r="AJ3592" i="5" s="1"/>
  <c r="AH3592" i="5"/>
  <c r="AG3592" i="5"/>
  <c r="AM3591" i="5"/>
  <c r="AL3591" i="5"/>
  <c r="AK3591" i="5"/>
  <c r="AI3591" i="5"/>
  <c r="AJ3591" i="5" s="1"/>
  <c r="AH3591" i="5"/>
  <c r="AG3591" i="5"/>
  <c r="AM3590" i="5"/>
  <c r="AL3590" i="5"/>
  <c r="AK3590" i="5"/>
  <c r="AI3590" i="5"/>
  <c r="AJ3590" i="5" s="1"/>
  <c r="AH3590" i="5"/>
  <c r="AG3590" i="5"/>
  <c r="AM3589" i="5"/>
  <c r="AL3589" i="5"/>
  <c r="AK3589" i="5"/>
  <c r="AI3589" i="5"/>
  <c r="AJ3589" i="5" s="1"/>
  <c r="AH3589" i="5"/>
  <c r="AG3589" i="5"/>
  <c r="AM3588" i="5"/>
  <c r="AL3588" i="5"/>
  <c r="AK3588" i="5"/>
  <c r="AI3588" i="5"/>
  <c r="AJ3588" i="5" s="1"/>
  <c r="AH3588" i="5"/>
  <c r="AG3588" i="5"/>
  <c r="AM3587" i="5"/>
  <c r="AL3587" i="5"/>
  <c r="AK3587" i="5"/>
  <c r="AI3587" i="5"/>
  <c r="AJ3587" i="5" s="1"/>
  <c r="AH3587" i="5"/>
  <c r="AG3587" i="5"/>
  <c r="AM3586" i="5"/>
  <c r="AL3586" i="5"/>
  <c r="AK3586" i="5"/>
  <c r="AI3586" i="5"/>
  <c r="AJ3586" i="5" s="1"/>
  <c r="AH3586" i="5"/>
  <c r="AG3586" i="5"/>
  <c r="AM3585" i="5"/>
  <c r="AL3585" i="5"/>
  <c r="AK3585" i="5"/>
  <c r="AI3585" i="5"/>
  <c r="AJ3585" i="5" s="1"/>
  <c r="AH3585" i="5"/>
  <c r="AG3585" i="5"/>
  <c r="AR3543" i="5"/>
  <c r="AR3542" i="5"/>
  <c r="AR3541" i="5"/>
  <c r="AR3540" i="5"/>
  <c r="AR3539" i="5"/>
  <c r="AR3538" i="5"/>
  <c r="AR3537" i="5"/>
  <c r="AR3536" i="5"/>
  <c r="AR3535" i="5"/>
  <c r="AR3534" i="5"/>
  <c r="AR3533" i="5"/>
  <c r="AR3532" i="5"/>
  <c r="AR3531" i="5"/>
  <c r="AR3530" i="5"/>
  <c r="AR3529" i="5"/>
  <c r="AR3528" i="5"/>
  <c r="AR3527" i="5"/>
  <c r="AR3526" i="5"/>
  <c r="AR3525" i="5"/>
  <c r="AR3524" i="5"/>
  <c r="AR3523" i="5"/>
  <c r="AR3522" i="5"/>
  <c r="AR3521" i="5"/>
  <c r="AR3520" i="5"/>
  <c r="AR3519" i="5"/>
  <c r="AR3518" i="5"/>
  <c r="AR3517" i="5"/>
  <c r="AR3516" i="5"/>
  <c r="AR3515" i="5"/>
  <c r="AR3514" i="5"/>
  <c r="AR3513" i="5"/>
  <c r="AR3512" i="5"/>
  <c r="AR3511" i="5"/>
  <c r="AR3510" i="5"/>
  <c r="AR3509" i="5"/>
  <c r="AR3508" i="5"/>
  <c r="AR3507" i="5"/>
  <c r="AR3506" i="5"/>
  <c r="AR3505" i="5"/>
  <c r="AR3504" i="5"/>
  <c r="AR3503" i="5"/>
  <c r="AR3502" i="5"/>
  <c r="AR3501" i="5"/>
  <c r="AR3500" i="5"/>
  <c r="AR3499" i="5"/>
  <c r="AR3498" i="5"/>
  <c r="AR3497" i="5"/>
  <c r="AR3496" i="5"/>
  <c r="AR3495" i="5"/>
  <c r="AR3494" i="5"/>
  <c r="AR3493" i="5"/>
  <c r="AR3492" i="5"/>
  <c r="AR3491" i="5"/>
  <c r="AR3490" i="5"/>
  <c r="AR3489" i="5"/>
  <c r="AR3488" i="5"/>
  <c r="AR3487" i="5"/>
  <c r="AR3486" i="5"/>
  <c r="AR3485" i="5"/>
  <c r="AR3484" i="5"/>
  <c r="AR3483" i="5"/>
  <c r="AR3482" i="5"/>
  <c r="AR3481" i="5"/>
  <c r="AR3480" i="5"/>
  <c r="AR3479" i="5"/>
  <c r="AR3478" i="5"/>
  <c r="AR3477" i="5"/>
  <c r="AR3476" i="5"/>
  <c r="AR3475" i="5"/>
  <c r="AR3474" i="5"/>
  <c r="AR3473" i="5"/>
  <c r="AR3472" i="5"/>
  <c r="AR3471" i="5"/>
  <c r="AR3470" i="5"/>
  <c r="AR3469" i="5"/>
  <c r="AR3468" i="5"/>
  <c r="AR3467" i="5"/>
  <c r="AR3466" i="5"/>
  <c r="AR3465" i="5"/>
  <c r="AR3464" i="5"/>
  <c r="AR3463" i="5"/>
  <c r="AR3462" i="5"/>
  <c r="AR3461" i="5"/>
  <c r="AR3460" i="5"/>
  <c r="AR3459" i="5"/>
  <c r="AR3458" i="5"/>
  <c r="AR3457" i="5"/>
  <c r="AR3456" i="5"/>
  <c r="AR3455" i="5"/>
  <c r="AR3454" i="5"/>
  <c r="AR3453" i="5"/>
  <c r="AR3452" i="5"/>
  <c r="AR3451" i="5"/>
  <c r="AR3450" i="5"/>
  <c r="AR3449" i="5"/>
  <c r="AR3448" i="5"/>
  <c r="AR3447" i="5"/>
  <c r="AR3446" i="5"/>
  <c r="AR3445" i="5"/>
  <c r="AR3444" i="5"/>
  <c r="AR3443" i="5"/>
  <c r="AR3442" i="5"/>
  <c r="AR3441" i="5"/>
  <c r="AR3440" i="5"/>
  <c r="AR3439" i="5"/>
  <c r="AR3438" i="5"/>
  <c r="AR3437" i="5"/>
  <c r="AR3436" i="5"/>
  <c r="AR3435" i="5"/>
  <c r="AR3434" i="5"/>
  <c r="AR3433" i="5"/>
  <c r="AR3432" i="5"/>
  <c r="AR3431" i="5"/>
  <c r="AR3430" i="5"/>
  <c r="AR3429" i="5"/>
  <c r="AR3428" i="5"/>
  <c r="AR3427" i="5"/>
  <c r="AR3426" i="5"/>
  <c r="AR3425" i="5"/>
  <c r="AR3424" i="5"/>
  <c r="BQ3408" i="5"/>
  <c r="BP3408" i="5"/>
  <c r="BO3408" i="5"/>
  <c r="BN3408" i="5"/>
  <c r="BM3408" i="5"/>
  <c r="BL3408" i="5"/>
  <c r="BK3408" i="5"/>
  <c r="BJ3408" i="5"/>
  <c r="BI3408" i="5"/>
  <c r="BQ3407" i="5"/>
  <c r="BP3407" i="5"/>
  <c r="BO3407" i="5"/>
  <c r="BN3407" i="5"/>
  <c r="BM3407" i="5"/>
  <c r="BL3407" i="5"/>
  <c r="BK3407" i="5"/>
  <c r="BJ3407" i="5"/>
  <c r="BI3407" i="5"/>
  <c r="BQ3406" i="5"/>
  <c r="BP3406" i="5"/>
  <c r="BO3406" i="5"/>
  <c r="BN3406" i="5"/>
  <c r="BM3406" i="5"/>
  <c r="BL3406" i="5"/>
  <c r="BK3406" i="5"/>
  <c r="BJ3406" i="5"/>
  <c r="BI3406" i="5"/>
  <c r="BQ3405" i="5"/>
  <c r="BP3405" i="5"/>
  <c r="BO3405" i="5"/>
  <c r="BN3405" i="5"/>
  <c r="BM3405" i="5"/>
  <c r="BL3405" i="5"/>
  <c r="BK3405" i="5"/>
  <c r="BJ3405" i="5"/>
  <c r="BI3405" i="5"/>
  <c r="BQ3404" i="5"/>
  <c r="BP3404" i="5"/>
  <c r="BO3404" i="5"/>
  <c r="BN3404" i="5"/>
  <c r="BM3404" i="5"/>
  <c r="BL3404" i="5"/>
  <c r="BK3404" i="5"/>
  <c r="BJ3404" i="5"/>
  <c r="BI3404" i="5"/>
  <c r="BQ3403" i="5"/>
  <c r="BP3403" i="5"/>
  <c r="BO3403" i="5"/>
  <c r="BN3403" i="5"/>
  <c r="BM3403" i="5"/>
  <c r="BL3403" i="5"/>
  <c r="BK3403" i="5"/>
  <c r="BJ3403" i="5"/>
  <c r="BI3403" i="5"/>
  <c r="BQ3402" i="5"/>
  <c r="BP3402" i="5"/>
  <c r="BO3402" i="5"/>
  <c r="BN3402" i="5"/>
  <c r="BM3402" i="5"/>
  <c r="BL3402" i="5"/>
  <c r="BK3402" i="5"/>
  <c r="BJ3402" i="5"/>
  <c r="BI3402" i="5"/>
  <c r="BQ3401" i="5"/>
  <c r="BP3401" i="5"/>
  <c r="BO3401" i="5"/>
  <c r="BN3401" i="5"/>
  <c r="BM3401" i="5"/>
  <c r="BL3401" i="5"/>
  <c r="BK3401" i="5"/>
  <c r="BJ3401" i="5"/>
  <c r="BI3401" i="5"/>
  <c r="BQ3400" i="5"/>
  <c r="BP3400" i="5"/>
  <c r="BO3400" i="5"/>
  <c r="BN3400" i="5"/>
  <c r="BM3400" i="5"/>
  <c r="BL3400" i="5"/>
  <c r="BK3400" i="5"/>
  <c r="BJ3400" i="5"/>
  <c r="BI3400" i="5"/>
  <c r="BQ3399" i="5"/>
  <c r="BP3399" i="5"/>
  <c r="BO3399" i="5"/>
  <c r="BN3399" i="5"/>
  <c r="BM3399" i="5"/>
  <c r="BL3399" i="5"/>
  <c r="BK3399" i="5"/>
  <c r="BJ3399" i="5"/>
  <c r="BI3399" i="5"/>
  <c r="BQ3398" i="5"/>
  <c r="BP3398" i="5"/>
  <c r="BO3398" i="5"/>
  <c r="BN3398" i="5"/>
  <c r="BM3398" i="5"/>
  <c r="BL3398" i="5"/>
  <c r="BK3398" i="5"/>
  <c r="BJ3398" i="5"/>
  <c r="BI3398" i="5"/>
  <c r="BQ3397" i="5"/>
  <c r="BP3397" i="5"/>
  <c r="BO3397" i="5"/>
  <c r="BN3397" i="5"/>
  <c r="BM3397" i="5"/>
  <c r="BL3397" i="5"/>
  <c r="BK3397" i="5"/>
  <c r="BJ3397" i="5"/>
  <c r="BI3397" i="5"/>
  <c r="BQ3396" i="5"/>
  <c r="BP3396" i="5"/>
  <c r="BO3396" i="5"/>
  <c r="BN3396" i="5"/>
  <c r="BM3396" i="5"/>
  <c r="BL3396" i="5"/>
  <c r="BK3396" i="5"/>
  <c r="BJ3396" i="5"/>
  <c r="BI3396" i="5"/>
  <c r="BQ3395" i="5"/>
  <c r="BP3395" i="5"/>
  <c r="BO3395" i="5"/>
  <c r="BN3395" i="5"/>
  <c r="BM3395" i="5"/>
  <c r="BL3395" i="5"/>
  <c r="BK3395" i="5"/>
  <c r="BJ3395" i="5"/>
  <c r="BI3395" i="5"/>
  <c r="BQ3394" i="5"/>
  <c r="BP3394" i="5"/>
  <c r="BO3394" i="5"/>
  <c r="BN3394" i="5"/>
  <c r="BM3394" i="5"/>
  <c r="BL3394" i="5"/>
  <c r="BK3394" i="5"/>
  <c r="BJ3394" i="5"/>
  <c r="BI3394" i="5"/>
  <c r="BQ3393" i="5"/>
  <c r="BP3393" i="5"/>
  <c r="BO3393" i="5"/>
  <c r="BN3393" i="5"/>
  <c r="BM3393" i="5"/>
  <c r="BL3393" i="5"/>
  <c r="BK3393" i="5"/>
  <c r="BJ3393" i="5"/>
  <c r="BI3393" i="5"/>
  <c r="BQ3392" i="5"/>
  <c r="BP3392" i="5"/>
  <c r="BO3392" i="5"/>
  <c r="BN3392" i="5"/>
  <c r="BM3392" i="5"/>
  <c r="BL3392" i="5"/>
  <c r="BK3392" i="5"/>
  <c r="BJ3392" i="5"/>
  <c r="BI3392" i="5"/>
  <c r="BQ3391" i="5"/>
  <c r="BP3391" i="5"/>
  <c r="BO3391" i="5"/>
  <c r="BN3391" i="5"/>
  <c r="BM3391" i="5"/>
  <c r="BL3391" i="5"/>
  <c r="BK3391" i="5"/>
  <c r="BJ3391" i="5"/>
  <c r="BI3391" i="5"/>
  <c r="BQ3390" i="5"/>
  <c r="BP3390" i="5"/>
  <c r="BO3390" i="5"/>
  <c r="BN3390" i="5"/>
  <c r="BM3390" i="5"/>
  <c r="BL3390" i="5"/>
  <c r="BK3390" i="5"/>
  <c r="BJ3390" i="5"/>
  <c r="BI3390" i="5"/>
  <c r="BQ3389" i="5"/>
  <c r="BP3389" i="5"/>
  <c r="BO3389" i="5"/>
  <c r="BN3389" i="5"/>
  <c r="BM3389" i="5"/>
  <c r="BL3389" i="5"/>
  <c r="BK3389" i="5"/>
  <c r="BJ3389" i="5"/>
  <c r="BI3389" i="5"/>
  <c r="BQ3388" i="5"/>
  <c r="BP3388" i="5"/>
  <c r="BO3388" i="5"/>
  <c r="BN3388" i="5"/>
  <c r="BM3388" i="5"/>
  <c r="BL3388" i="5"/>
  <c r="BK3388" i="5"/>
  <c r="BJ3388" i="5"/>
  <c r="BI3388" i="5"/>
  <c r="BQ3387" i="5"/>
  <c r="BP3387" i="5"/>
  <c r="BO3387" i="5"/>
  <c r="BN3387" i="5"/>
  <c r="BM3387" i="5"/>
  <c r="BL3387" i="5"/>
  <c r="BK3387" i="5"/>
  <c r="BJ3387" i="5"/>
  <c r="BI3387" i="5"/>
  <c r="BQ3386" i="5"/>
  <c r="BP3386" i="5"/>
  <c r="BO3386" i="5"/>
  <c r="BN3386" i="5"/>
  <c r="BM3386" i="5"/>
  <c r="BL3386" i="5"/>
  <c r="BK3386" i="5"/>
  <c r="BJ3386" i="5"/>
  <c r="BI3386" i="5"/>
  <c r="BQ3385" i="5"/>
  <c r="BP3385" i="5"/>
  <c r="BO3385" i="5"/>
  <c r="BN3385" i="5"/>
  <c r="BM3385" i="5"/>
  <c r="BL3385" i="5"/>
  <c r="BK3385" i="5"/>
  <c r="BJ3385" i="5"/>
  <c r="BI3385" i="5"/>
  <c r="BQ3384" i="5"/>
  <c r="BP3384" i="5"/>
  <c r="BO3384" i="5"/>
  <c r="BN3384" i="5"/>
  <c r="BM3384" i="5"/>
  <c r="BL3384" i="5"/>
  <c r="BK3384" i="5"/>
  <c r="BJ3384" i="5"/>
  <c r="BI3384" i="5"/>
  <c r="BQ3383" i="5"/>
  <c r="BP3383" i="5"/>
  <c r="BO3383" i="5"/>
  <c r="BN3383" i="5"/>
  <c r="BM3383" i="5"/>
  <c r="BL3383" i="5"/>
  <c r="BK3383" i="5"/>
  <c r="BJ3383" i="5"/>
  <c r="BI3383" i="5"/>
  <c r="BQ3382" i="5"/>
  <c r="BP3382" i="5"/>
  <c r="BO3382" i="5"/>
  <c r="BN3382" i="5"/>
  <c r="BM3382" i="5"/>
  <c r="BL3382" i="5"/>
  <c r="BK3382" i="5"/>
  <c r="BJ3382" i="5"/>
  <c r="BI3382" i="5"/>
  <c r="BQ3381" i="5"/>
  <c r="BP3381" i="5"/>
  <c r="BO3381" i="5"/>
  <c r="BN3381" i="5"/>
  <c r="BM3381" i="5"/>
  <c r="BL3381" i="5"/>
  <c r="BK3381" i="5"/>
  <c r="BJ3381" i="5"/>
  <c r="BI3381" i="5"/>
  <c r="BQ3380" i="5"/>
  <c r="BP3380" i="5"/>
  <c r="BO3380" i="5"/>
  <c r="BN3380" i="5"/>
  <c r="BM3380" i="5"/>
  <c r="BL3380" i="5"/>
  <c r="BK3380" i="5"/>
  <c r="BJ3380" i="5"/>
  <c r="BI3380" i="5"/>
  <c r="BQ3379" i="5"/>
  <c r="BP3379" i="5"/>
  <c r="BO3379" i="5"/>
  <c r="BN3379" i="5"/>
  <c r="BM3379" i="5"/>
  <c r="BL3379" i="5"/>
  <c r="BK3379" i="5"/>
  <c r="BJ3379" i="5"/>
  <c r="BI3379" i="5"/>
  <c r="BQ3378" i="5"/>
  <c r="BP3378" i="5"/>
  <c r="BO3378" i="5"/>
  <c r="BN3378" i="5"/>
  <c r="BM3378" i="5"/>
  <c r="BL3378" i="5"/>
  <c r="BK3378" i="5"/>
  <c r="BJ3378" i="5"/>
  <c r="BI3378" i="5"/>
  <c r="BQ3377" i="5"/>
  <c r="BP3377" i="5"/>
  <c r="BO3377" i="5"/>
  <c r="BN3377" i="5"/>
  <c r="BM3377" i="5"/>
  <c r="BL3377" i="5"/>
  <c r="BK3377" i="5"/>
  <c r="BJ3377" i="5"/>
  <c r="BI3377" i="5"/>
  <c r="BQ3376" i="5"/>
  <c r="BP3376" i="5"/>
  <c r="BO3376" i="5"/>
  <c r="BN3376" i="5"/>
  <c r="BM3376" i="5"/>
  <c r="BL3376" i="5"/>
  <c r="BK3376" i="5"/>
  <c r="BJ3376" i="5"/>
  <c r="BI3376" i="5"/>
  <c r="BQ3375" i="5"/>
  <c r="BP3375" i="5"/>
  <c r="BO3375" i="5"/>
  <c r="BN3375" i="5"/>
  <c r="BM3375" i="5"/>
  <c r="BL3375" i="5"/>
  <c r="BK3375" i="5"/>
  <c r="BJ3375" i="5"/>
  <c r="BI3375" i="5"/>
  <c r="BQ3374" i="5"/>
  <c r="BP3374" i="5"/>
  <c r="BO3374" i="5"/>
  <c r="BN3374" i="5"/>
  <c r="BM3374" i="5"/>
  <c r="BL3374" i="5"/>
  <c r="BK3374" i="5"/>
  <c r="BJ3374" i="5"/>
  <c r="BI3374" i="5"/>
  <c r="BQ3373" i="5"/>
  <c r="BP3373" i="5"/>
  <c r="BO3373" i="5"/>
  <c r="BN3373" i="5"/>
  <c r="BM3373" i="5"/>
  <c r="BL3373" i="5"/>
  <c r="BK3373" i="5"/>
  <c r="BJ3373" i="5"/>
  <c r="BI3373" i="5"/>
  <c r="BQ3372" i="5"/>
  <c r="BP3372" i="5"/>
  <c r="BO3372" i="5"/>
  <c r="BN3372" i="5"/>
  <c r="BM3372" i="5"/>
  <c r="BL3372" i="5"/>
  <c r="BK3372" i="5"/>
  <c r="BJ3372" i="5"/>
  <c r="BI3372" i="5"/>
  <c r="BQ3371" i="5"/>
  <c r="BP3371" i="5"/>
  <c r="BO3371" i="5"/>
  <c r="BN3371" i="5"/>
  <c r="BM3371" i="5"/>
  <c r="BL3371" i="5"/>
  <c r="BK3371" i="5"/>
  <c r="BJ3371" i="5"/>
  <c r="BI3371" i="5"/>
  <c r="BQ3370" i="5"/>
  <c r="BP3370" i="5"/>
  <c r="BO3370" i="5"/>
  <c r="BN3370" i="5"/>
  <c r="BM3370" i="5"/>
  <c r="BL3370" i="5"/>
  <c r="BK3370" i="5"/>
  <c r="BJ3370" i="5"/>
  <c r="BI3370" i="5"/>
  <c r="BQ3369" i="5"/>
  <c r="BP3369" i="5"/>
  <c r="BO3369" i="5"/>
  <c r="BN3369" i="5"/>
  <c r="BM3369" i="5"/>
  <c r="BL3369" i="5"/>
  <c r="BK3369" i="5"/>
  <c r="BJ3369" i="5"/>
  <c r="BI3369" i="5"/>
  <c r="BQ3368" i="5"/>
  <c r="BP3368" i="5"/>
  <c r="BO3368" i="5"/>
  <c r="BN3368" i="5"/>
  <c r="BM3368" i="5"/>
  <c r="BL3368" i="5"/>
  <c r="BK3368" i="5"/>
  <c r="BJ3368" i="5"/>
  <c r="BI3368" i="5"/>
  <c r="BQ3367" i="5"/>
  <c r="BP3367" i="5"/>
  <c r="BO3367" i="5"/>
  <c r="BN3367" i="5"/>
  <c r="BM3367" i="5"/>
  <c r="BL3367" i="5"/>
  <c r="BK3367" i="5"/>
  <c r="BJ3367" i="5"/>
  <c r="BI3367" i="5"/>
  <c r="BQ3366" i="5"/>
  <c r="BP3366" i="5"/>
  <c r="BO3366" i="5"/>
  <c r="BN3366" i="5"/>
  <c r="BM3366" i="5"/>
  <c r="BL3366" i="5"/>
  <c r="BK3366" i="5"/>
  <c r="BJ3366" i="5"/>
  <c r="BI3366" i="5"/>
  <c r="BQ3365" i="5"/>
  <c r="BP3365" i="5"/>
  <c r="BO3365" i="5"/>
  <c r="BN3365" i="5"/>
  <c r="BM3365" i="5"/>
  <c r="BL3365" i="5"/>
  <c r="BK3365" i="5"/>
  <c r="BJ3365" i="5"/>
  <c r="BI3365" i="5"/>
  <c r="BQ3364" i="5"/>
  <c r="BP3364" i="5"/>
  <c r="BO3364" i="5"/>
  <c r="BN3364" i="5"/>
  <c r="BM3364" i="5"/>
  <c r="BL3364" i="5"/>
  <c r="BK3364" i="5"/>
  <c r="BJ3364" i="5"/>
  <c r="BI3364" i="5"/>
  <c r="BQ3363" i="5"/>
  <c r="BP3363" i="5"/>
  <c r="BO3363" i="5"/>
  <c r="BN3363" i="5"/>
  <c r="BM3363" i="5"/>
  <c r="BL3363" i="5"/>
  <c r="BK3363" i="5"/>
  <c r="BJ3363" i="5"/>
  <c r="BI3363" i="5"/>
  <c r="BQ3362" i="5"/>
  <c r="BP3362" i="5"/>
  <c r="BO3362" i="5"/>
  <c r="BN3362" i="5"/>
  <c r="BM3362" i="5"/>
  <c r="BL3362" i="5"/>
  <c r="BK3362" i="5"/>
  <c r="BJ3362" i="5"/>
  <c r="BI3362" i="5"/>
  <c r="BQ3361" i="5"/>
  <c r="BP3361" i="5"/>
  <c r="BO3361" i="5"/>
  <c r="BN3361" i="5"/>
  <c r="BM3361" i="5"/>
  <c r="BL3361" i="5"/>
  <c r="BK3361" i="5"/>
  <c r="BJ3361" i="5"/>
  <c r="BI3361" i="5"/>
  <c r="BQ3360" i="5"/>
  <c r="BP3360" i="5"/>
  <c r="BO3360" i="5"/>
  <c r="BN3360" i="5"/>
  <c r="BM3360" i="5"/>
  <c r="BL3360" i="5"/>
  <c r="BK3360" i="5"/>
  <c r="BJ3360" i="5"/>
  <c r="BI3360" i="5"/>
  <c r="BQ3359" i="5"/>
  <c r="BP3359" i="5"/>
  <c r="BO3359" i="5"/>
  <c r="BN3359" i="5"/>
  <c r="BM3359" i="5"/>
  <c r="BL3359" i="5"/>
  <c r="BK3359" i="5"/>
  <c r="BJ3359" i="5"/>
  <c r="BI3359" i="5"/>
  <c r="BQ3358" i="5"/>
  <c r="BP3358" i="5"/>
  <c r="BO3358" i="5"/>
  <c r="BN3358" i="5"/>
  <c r="BM3358" i="5"/>
  <c r="BL3358" i="5"/>
  <c r="BK3358" i="5"/>
  <c r="BJ3358" i="5"/>
  <c r="BI3358" i="5"/>
  <c r="BQ3357" i="5"/>
  <c r="BP3357" i="5"/>
  <c r="BO3357" i="5"/>
  <c r="BN3357" i="5"/>
  <c r="BM3357" i="5"/>
  <c r="BL3357" i="5"/>
  <c r="BK3357" i="5"/>
  <c r="BJ3357" i="5"/>
  <c r="BI3357" i="5"/>
  <c r="BQ3356" i="5"/>
  <c r="BP3356" i="5"/>
  <c r="BO3356" i="5"/>
  <c r="BN3356" i="5"/>
  <c r="BM3356" i="5"/>
  <c r="BL3356" i="5"/>
  <c r="BK3356" i="5"/>
  <c r="BJ3356" i="5"/>
  <c r="BI3356" i="5"/>
  <c r="BQ3355" i="5"/>
  <c r="BP3355" i="5"/>
  <c r="BO3355" i="5"/>
  <c r="BN3355" i="5"/>
  <c r="BM3355" i="5"/>
  <c r="BL3355" i="5"/>
  <c r="BK3355" i="5"/>
  <c r="BJ3355" i="5"/>
  <c r="BI3355" i="5"/>
  <c r="BQ3354" i="5"/>
  <c r="BP3354" i="5"/>
  <c r="BO3354" i="5"/>
  <c r="BN3354" i="5"/>
  <c r="BM3354" i="5"/>
  <c r="BL3354" i="5"/>
  <c r="BK3354" i="5"/>
  <c r="BJ3354" i="5"/>
  <c r="BI3354" i="5"/>
  <c r="BQ3353" i="5"/>
  <c r="BP3353" i="5"/>
  <c r="BO3353" i="5"/>
  <c r="BN3353" i="5"/>
  <c r="BM3353" i="5"/>
  <c r="BL3353" i="5"/>
  <c r="BK3353" i="5"/>
  <c r="BJ3353" i="5"/>
  <c r="BI3353" i="5"/>
  <c r="BQ3352" i="5"/>
  <c r="BP3352" i="5"/>
  <c r="BO3352" i="5"/>
  <c r="BN3352" i="5"/>
  <c r="BM3352" i="5"/>
  <c r="BL3352" i="5"/>
  <c r="BK3352" i="5"/>
  <c r="BJ3352" i="5"/>
  <c r="BI3352" i="5"/>
  <c r="BQ3351" i="5"/>
  <c r="BP3351" i="5"/>
  <c r="BO3351" i="5"/>
  <c r="BN3351" i="5"/>
  <c r="BM3351" i="5"/>
  <c r="BL3351" i="5"/>
  <c r="BK3351" i="5"/>
  <c r="BJ3351" i="5"/>
  <c r="BI3351" i="5"/>
  <c r="BQ3350" i="5"/>
  <c r="BP3350" i="5"/>
  <c r="BO3350" i="5"/>
  <c r="BN3350" i="5"/>
  <c r="BM3350" i="5"/>
  <c r="BL3350" i="5"/>
  <c r="BK3350" i="5"/>
  <c r="BJ3350" i="5"/>
  <c r="BI3350" i="5"/>
  <c r="BQ3349" i="5"/>
  <c r="BP3349" i="5"/>
  <c r="BO3349" i="5"/>
  <c r="BN3349" i="5"/>
  <c r="BM3349" i="5"/>
  <c r="BL3349" i="5"/>
  <c r="BK3349" i="5"/>
  <c r="BJ3349" i="5"/>
  <c r="BI3349" i="5"/>
  <c r="BQ3348" i="5"/>
  <c r="BP3348" i="5"/>
  <c r="BO3348" i="5"/>
  <c r="BN3348" i="5"/>
  <c r="BM3348" i="5"/>
  <c r="BL3348" i="5"/>
  <c r="BK3348" i="5"/>
  <c r="BJ3348" i="5"/>
  <c r="BI3348" i="5"/>
  <c r="BQ3347" i="5"/>
  <c r="BP3347" i="5"/>
  <c r="BO3347" i="5"/>
  <c r="BN3347" i="5"/>
  <c r="BM3347" i="5"/>
  <c r="BL3347" i="5"/>
  <c r="BK3347" i="5"/>
  <c r="BJ3347" i="5"/>
  <c r="BI3347" i="5"/>
  <c r="BQ3346" i="5"/>
  <c r="BP3346" i="5"/>
  <c r="BO3346" i="5"/>
  <c r="BN3346" i="5"/>
  <c r="BM3346" i="5"/>
  <c r="BL3346" i="5"/>
  <c r="BK3346" i="5"/>
  <c r="BJ3346" i="5"/>
  <c r="BI3346" i="5"/>
  <c r="BQ3345" i="5"/>
  <c r="BP3345" i="5"/>
  <c r="BO3345" i="5"/>
  <c r="BN3345" i="5"/>
  <c r="BM3345" i="5"/>
  <c r="BL3345" i="5"/>
  <c r="BK3345" i="5"/>
  <c r="BJ3345" i="5"/>
  <c r="BI3345" i="5"/>
  <c r="BQ3344" i="5"/>
  <c r="BP3344" i="5"/>
  <c r="BO3344" i="5"/>
  <c r="BN3344" i="5"/>
  <c r="BM3344" i="5"/>
  <c r="BL3344" i="5"/>
  <c r="BK3344" i="5"/>
  <c r="BJ3344" i="5"/>
  <c r="BI3344" i="5"/>
  <c r="BQ3343" i="5"/>
  <c r="BP3343" i="5"/>
  <c r="BO3343" i="5"/>
  <c r="BN3343" i="5"/>
  <c r="BM3343" i="5"/>
  <c r="BL3343" i="5"/>
  <c r="BK3343" i="5"/>
  <c r="BJ3343" i="5"/>
  <c r="BI3343" i="5"/>
  <c r="BQ3342" i="5"/>
  <c r="BP3342" i="5"/>
  <c r="BO3342" i="5"/>
  <c r="BN3342" i="5"/>
  <c r="BM3342" i="5"/>
  <c r="BL3342" i="5"/>
  <c r="BK3342" i="5"/>
  <c r="BJ3342" i="5"/>
  <c r="BI3342" i="5"/>
  <c r="BQ3341" i="5"/>
  <c r="BP3341" i="5"/>
  <c r="BO3341" i="5"/>
  <c r="BN3341" i="5"/>
  <c r="BM3341" i="5"/>
  <c r="BL3341" i="5"/>
  <c r="BK3341" i="5"/>
  <c r="BJ3341" i="5"/>
  <c r="BI3341" i="5"/>
  <c r="BQ3340" i="5"/>
  <c r="BP3340" i="5"/>
  <c r="BO3340" i="5"/>
  <c r="BN3340" i="5"/>
  <c r="BM3340" i="5"/>
  <c r="BL3340" i="5"/>
  <c r="BK3340" i="5"/>
  <c r="BJ3340" i="5"/>
  <c r="BI3340" i="5"/>
  <c r="BQ3339" i="5"/>
  <c r="BP3339" i="5"/>
  <c r="BO3339" i="5"/>
  <c r="BN3339" i="5"/>
  <c r="BM3339" i="5"/>
  <c r="BL3339" i="5"/>
  <c r="BK3339" i="5"/>
  <c r="BJ3339" i="5"/>
  <c r="BI3339" i="5"/>
  <c r="BQ3338" i="5"/>
  <c r="BP3338" i="5"/>
  <c r="BO3338" i="5"/>
  <c r="BN3338" i="5"/>
  <c r="BM3338" i="5"/>
  <c r="BL3338" i="5"/>
  <c r="BK3338" i="5"/>
  <c r="BJ3338" i="5"/>
  <c r="BI3338" i="5"/>
  <c r="BQ3337" i="5"/>
  <c r="BP3337" i="5"/>
  <c r="BO3337" i="5"/>
  <c r="BN3337" i="5"/>
  <c r="BM3337" i="5"/>
  <c r="BL3337" i="5"/>
  <c r="BK3337" i="5"/>
  <c r="BJ3337" i="5"/>
  <c r="BI3337" i="5"/>
  <c r="BQ3336" i="5"/>
  <c r="BP3336" i="5"/>
  <c r="BO3336" i="5"/>
  <c r="BN3336" i="5"/>
  <c r="BM3336" i="5"/>
  <c r="BL3336" i="5"/>
  <c r="BK3336" i="5"/>
  <c r="BJ3336" i="5"/>
  <c r="BI3336" i="5"/>
  <c r="BQ3335" i="5"/>
  <c r="BP3335" i="5"/>
  <c r="BO3335" i="5"/>
  <c r="BN3335" i="5"/>
  <c r="BM3335" i="5"/>
  <c r="BL3335" i="5"/>
  <c r="BK3335" i="5"/>
  <c r="BJ3335" i="5"/>
  <c r="BI3335" i="5"/>
  <c r="BQ3334" i="5"/>
  <c r="BP3334" i="5"/>
  <c r="BO3334" i="5"/>
  <c r="BN3334" i="5"/>
  <c r="BM3334" i="5"/>
  <c r="BL3334" i="5"/>
  <c r="BK3334" i="5"/>
  <c r="BJ3334" i="5"/>
  <c r="BI3334" i="5"/>
  <c r="BQ3333" i="5"/>
  <c r="BP3333" i="5"/>
  <c r="BO3333" i="5"/>
  <c r="BN3333" i="5"/>
  <c r="BM3333" i="5"/>
  <c r="BL3333" i="5"/>
  <c r="BK3333" i="5"/>
  <c r="BJ3333" i="5"/>
  <c r="BI3333" i="5"/>
  <c r="BQ3332" i="5"/>
  <c r="BP3332" i="5"/>
  <c r="BO3332" i="5"/>
  <c r="BN3332" i="5"/>
  <c r="BM3332" i="5"/>
  <c r="BL3332" i="5"/>
  <c r="BK3332" i="5"/>
  <c r="BJ3332" i="5"/>
  <c r="BI3332" i="5"/>
  <c r="BQ3331" i="5"/>
  <c r="BP3331" i="5"/>
  <c r="BO3331" i="5"/>
  <c r="BN3331" i="5"/>
  <c r="BM3331" i="5"/>
  <c r="BL3331" i="5"/>
  <c r="BK3331" i="5"/>
  <c r="BJ3331" i="5"/>
  <c r="BI3331" i="5"/>
  <c r="BQ3330" i="5"/>
  <c r="BP3330" i="5"/>
  <c r="BO3330" i="5"/>
  <c r="BN3330" i="5"/>
  <c r="BM3330" i="5"/>
  <c r="BL3330" i="5"/>
  <c r="BK3330" i="5"/>
  <c r="BJ3330" i="5"/>
  <c r="BI3330" i="5"/>
  <c r="BQ3329" i="5"/>
  <c r="BP3329" i="5"/>
  <c r="BO3329" i="5"/>
  <c r="BN3329" i="5"/>
  <c r="BM3329" i="5"/>
  <c r="BL3329" i="5"/>
  <c r="BK3329" i="5"/>
  <c r="BJ3329" i="5"/>
  <c r="BI3329" i="5"/>
  <c r="BQ3328" i="5"/>
  <c r="BP3328" i="5"/>
  <c r="BO3328" i="5"/>
  <c r="BN3328" i="5"/>
  <c r="BM3328" i="5"/>
  <c r="BL3328" i="5"/>
  <c r="BK3328" i="5"/>
  <c r="BJ3328" i="5"/>
  <c r="BI3328" i="5"/>
  <c r="BQ3327" i="5"/>
  <c r="BP3327" i="5"/>
  <c r="BO3327" i="5"/>
  <c r="BN3327" i="5"/>
  <c r="BM3327" i="5"/>
  <c r="BL3327" i="5"/>
  <c r="BK3327" i="5"/>
  <c r="BJ3327" i="5"/>
  <c r="BI3327" i="5"/>
  <c r="BQ3326" i="5"/>
  <c r="BP3326" i="5"/>
  <c r="BO3326" i="5"/>
  <c r="BN3326" i="5"/>
  <c r="BM3326" i="5"/>
  <c r="BL3326" i="5"/>
  <c r="BK3326" i="5"/>
  <c r="BJ3326" i="5"/>
  <c r="BI3326" i="5"/>
  <c r="BQ3325" i="5"/>
  <c r="BP3325" i="5"/>
  <c r="BO3325" i="5"/>
  <c r="BN3325" i="5"/>
  <c r="BM3325" i="5"/>
  <c r="BL3325" i="5"/>
  <c r="BK3325" i="5"/>
  <c r="BJ3325" i="5"/>
  <c r="BI3325" i="5"/>
  <c r="BQ3324" i="5"/>
  <c r="BP3324" i="5"/>
  <c r="BO3324" i="5"/>
  <c r="BN3324" i="5"/>
  <c r="BM3324" i="5"/>
  <c r="BL3324" i="5"/>
  <c r="BK3324" i="5"/>
  <c r="BJ3324" i="5"/>
  <c r="BI3324" i="5"/>
  <c r="BQ3323" i="5"/>
  <c r="BP3323" i="5"/>
  <c r="BO3323" i="5"/>
  <c r="BN3323" i="5"/>
  <c r="BM3323" i="5"/>
  <c r="BL3323" i="5"/>
  <c r="BK3323" i="5"/>
  <c r="BJ3323" i="5"/>
  <c r="BI3323" i="5"/>
  <c r="BQ3322" i="5"/>
  <c r="BP3322" i="5"/>
  <c r="BO3322" i="5"/>
  <c r="BN3322" i="5"/>
  <c r="BM3322" i="5"/>
  <c r="BL3322" i="5"/>
  <c r="BK3322" i="5"/>
  <c r="BJ3322" i="5"/>
  <c r="BI3322" i="5"/>
  <c r="BQ3321" i="5"/>
  <c r="BP3321" i="5"/>
  <c r="BO3321" i="5"/>
  <c r="BN3321" i="5"/>
  <c r="BM3321" i="5"/>
  <c r="BL3321" i="5"/>
  <c r="BK3321" i="5"/>
  <c r="BJ3321" i="5"/>
  <c r="BI3321" i="5"/>
  <c r="BQ3320" i="5"/>
  <c r="BP3320" i="5"/>
  <c r="BO3320" i="5"/>
  <c r="BN3320" i="5"/>
  <c r="BM3320" i="5"/>
  <c r="BL3320" i="5"/>
  <c r="BK3320" i="5"/>
  <c r="BJ3320" i="5"/>
  <c r="BI3320" i="5"/>
  <c r="BQ3319" i="5"/>
  <c r="BP3319" i="5"/>
  <c r="BO3319" i="5"/>
  <c r="BN3319" i="5"/>
  <c r="BM3319" i="5"/>
  <c r="BL3319" i="5"/>
  <c r="BK3319" i="5"/>
  <c r="BJ3319" i="5"/>
  <c r="BI3319" i="5"/>
  <c r="BQ3318" i="5"/>
  <c r="BP3318" i="5"/>
  <c r="BO3318" i="5"/>
  <c r="BN3318" i="5"/>
  <c r="BM3318" i="5"/>
  <c r="BL3318" i="5"/>
  <c r="BK3318" i="5"/>
  <c r="BJ3318" i="5"/>
  <c r="BI3318" i="5"/>
  <c r="BQ3317" i="5"/>
  <c r="BP3317" i="5"/>
  <c r="BO3317" i="5"/>
  <c r="BN3317" i="5"/>
  <c r="BM3317" i="5"/>
  <c r="BL3317" i="5"/>
  <c r="BK3317" i="5"/>
  <c r="BJ3317" i="5"/>
  <c r="BI3317" i="5"/>
  <c r="BQ3316" i="5"/>
  <c r="BP3316" i="5"/>
  <c r="BO3316" i="5"/>
  <c r="BN3316" i="5"/>
  <c r="BM3316" i="5"/>
  <c r="BL3316" i="5"/>
  <c r="BK3316" i="5"/>
  <c r="BJ3316" i="5"/>
  <c r="BI3316" i="5"/>
  <c r="BQ3315" i="5"/>
  <c r="BP3315" i="5"/>
  <c r="BO3315" i="5"/>
  <c r="BN3315" i="5"/>
  <c r="BM3315" i="5"/>
  <c r="BL3315" i="5"/>
  <c r="BK3315" i="5"/>
  <c r="BJ3315" i="5"/>
  <c r="BI3315" i="5"/>
  <c r="BQ3314" i="5"/>
  <c r="BP3314" i="5"/>
  <c r="BO3314" i="5"/>
  <c r="BN3314" i="5"/>
  <c r="BM3314" i="5"/>
  <c r="BL3314" i="5"/>
  <c r="BK3314" i="5"/>
  <c r="BJ3314" i="5"/>
  <c r="BI3314" i="5"/>
  <c r="BQ3313" i="5"/>
  <c r="BP3313" i="5"/>
  <c r="BO3313" i="5"/>
  <c r="BN3313" i="5"/>
  <c r="BM3313" i="5"/>
  <c r="BL3313" i="5"/>
  <c r="BK3313" i="5"/>
  <c r="BJ3313" i="5"/>
  <c r="BI3313" i="5"/>
  <c r="BQ3312" i="5"/>
  <c r="BP3312" i="5"/>
  <c r="BO3312" i="5"/>
  <c r="BN3312" i="5"/>
  <c r="BM3312" i="5"/>
  <c r="BL3312" i="5"/>
  <c r="BK3312" i="5"/>
  <c r="BJ3312" i="5"/>
  <c r="BI3312" i="5"/>
  <c r="BQ3311" i="5"/>
  <c r="BP3311" i="5"/>
  <c r="BO3311" i="5"/>
  <c r="BN3311" i="5"/>
  <c r="BM3311" i="5"/>
  <c r="BL3311" i="5"/>
  <c r="BK3311" i="5"/>
  <c r="BJ3311" i="5"/>
  <c r="BI3311" i="5"/>
  <c r="BQ3310" i="5"/>
  <c r="BP3310" i="5"/>
  <c r="BO3310" i="5"/>
  <c r="BN3310" i="5"/>
  <c r="BM3310" i="5"/>
  <c r="BL3310" i="5"/>
  <c r="BK3310" i="5"/>
  <c r="BJ3310" i="5"/>
  <c r="BI3310" i="5"/>
  <c r="BQ3309" i="5"/>
  <c r="BP3309" i="5"/>
  <c r="BO3309" i="5"/>
  <c r="BN3309" i="5"/>
  <c r="BM3309" i="5"/>
  <c r="BL3309" i="5"/>
  <c r="BK3309" i="5"/>
  <c r="BJ3309" i="5"/>
  <c r="BI3309" i="5"/>
  <c r="BQ3308" i="5"/>
  <c r="BP3308" i="5"/>
  <c r="BO3308" i="5"/>
  <c r="BN3308" i="5"/>
  <c r="BM3308" i="5"/>
  <c r="BL3308" i="5"/>
  <c r="BK3308" i="5"/>
  <c r="BJ3308" i="5"/>
  <c r="BI3308" i="5"/>
  <c r="BQ3307" i="5"/>
  <c r="BP3307" i="5"/>
  <c r="BO3307" i="5"/>
  <c r="BN3307" i="5"/>
  <c r="BM3307" i="5"/>
  <c r="BL3307" i="5"/>
  <c r="BK3307" i="5"/>
  <c r="BJ3307" i="5"/>
  <c r="BI3307" i="5"/>
  <c r="BQ3306" i="5"/>
  <c r="BP3306" i="5"/>
  <c r="BO3306" i="5"/>
  <c r="BN3306" i="5"/>
  <c r="BM3306" i="5"/>
  <c r="BL3306" i="5"/>
  <c r="BK3306" i="5"/>
  <c r="BJ3306" i="5"/>
  <c r="BI3306" i="5"/>
  <c r="BQ3305" i="5"/>
  <c r="BP3305" i="5"/>
  <c r="BO3305" i="5"/>
  <c r="BN3305" i="5"/>
  <c r="BM3305" i="5"/>
  <c r="BL3305" i="5"/>
  <c r="BK3305" i="5"/>
  <c r="BJ3305" i="5"/>
  <c r="BI3305" i="5"/>
  <c r="BQ3304" i="5"/>
  <c r="BP3304" i="5"/>
  <c r="BO3304" i="5"/>
  <c r="BN3304" i="5"/>
  <c r="BM3304" i="5"/>
  <c r="BL3304" i="5"/>
  <c r="BK3304" i="5"/>
  <c r="BJ3304" i="5"/>
  <c r="BI3304" i="5"/>
  <c r="BQ3303" i="5"/>
  <c r="BP3303" i="5"/>
  <c r="BO3303" i="5"/>
  <c r="BN3303" i="5"/>
  <c r="BM3303" i="5"/>
  <c r="BL3303" i="5"/>
  <c r="BK3303" i="5"/>
  <c r="BJ3303" i="5"/>
  <c r="BI3303" i="5"/>
  <c r="BQ3302" i="5"/>
  <c r="BP3302" i="5"/>
  <c r="BO3302" i="5"/>
  <c r="BN3302" i="5"/>
  <c r="BM3302" i="5"/>
  <c r="BL3302" i="5"/>
  <c r="BK3302" i="5"/>
  <c r="BJ3302" i="5"/>
  <c r="BI3302" i="5"/>
  <c r="BQ3301" i="5"/>
  <c r="BP3301" i="5"/>
  <c r="BO3301" i="5"/>
  <c r="BN3301" i="5"/>
  <c r="BM3301" i="5"/>
  <c r="BL3301" i="5"/>
  <c r="BK3301" i="5"/>
  <c r="BJ3301" i="5"/>
  <c r="BI3301" i="5"/>
  <c r="BQ3300" i="5"/>
  <c r="BP3300" i="5"/>
  <c r="BO3300" i="5"/>
  <c r="BN3300" i="5"/>
  <c r="BM3300" i="5"/>
  <c r="BL3300" i="5"/>
  <c r="BK3300" i="5"/>
  <c r="BJ3300" i="5"/>
  <c r="BI3300" i="5"/>
  <c r="BQ3299" i="5"/>
  <c r="BP3299" i="5"/>
  <c r="BO3299" i="5"/>
  <c r="BN3299" i="5"/>
  <c r="BM3299" i="5"/>
  <c r="BL3299" i="5"/>
  <c r="BK3299" i="5"/>
  <c r="BJ3299" i="5"/>
  <c r="BI3299" i="5"/>
  <c r="BQ3298" i="5"/>
  <c r="BP3298" i="5"/>
  <c r="BO3298" i="5"/>
  <c r="BN3298" i="5"/>
  <c r="BM3298" i="5"/>
  <c r="BL3298" i="5"/>
  <c r="BK3298" i="5"/>
  <c r="BJ3298" i="5"/>
  <c r="BI3298" i="5"/>
  <c r="BQ3297" i="5"/>
  <c r="BP3297" i="5"/>
  <c r="BO3297" i="5"/>
  <c r="BN3297" i="5"/>
  <c r="BM3297" i="5"/>
  <c r="BL3297" i="5"/>
  <c r="BK3297" i="5"/>
  <c r="BJ3297" i="5"/>
  <c r="BI3297" i="5"/>
  <c r="BQ3296" i="5"/>
  <c r="BP3296" i="5"/>
  <c r="BO3296" i="5"/>
  <c r="BN3296" i="5"/>
  <c r="BM3296" i="5"/>
  <c r="BL3296" i="5"/>
  <c r="BK3296" i="5"/>
  <c r="BJ3296" i="5"/>
  <c r="BI3296" i="5"/>
  <c r="BQ3295" i="5"/>
  <c r="BP3295" i="5"/>
  <c r="BO3295" i="5"/>
  <c r="BN3295" i="5"/>
  <c r="BM3295" i="5"/>
  <c r="BL3295" i="5"/>
  <c r="BK3295" i="5"/>
  <c r="BJ3295" i="5"/>
  <c r="BI3295" i="5"/>
  <c r="BQ3294" i="5"/>
  <c r="BP3294" i="5"/>
  <c r="BO3294" i="5"/>
  <c r="BN3294" i="5"/>
  <c r="BM3294" i="5"/>
  <c r="BL3294" i="5"/>
  <c r="BK3294" i="5"/>
  <c r="BJ3294" i="5"/>
  <c r="BI3294" i="5"/>
  <c r="BQ3293" i="5"/>
  <c r="BP3293" i="5"/>
  <c r="BO3293" i="5"/>
  <c r="BN3293" i="5"/>
  <c r="BM3293" i="5"/>
  <c r="BL3293" i="5"/>
  <c r="BK3293" i="5"/>
  <c r="BJ3293" i="5"/>
  <c r="BI3293" i="5"/>
  <c r="BQ3292" i="5"/>
  <c r="BP3292" i="5"/>
  <c r="BO3292" i="5"/>
  <c r="BN3292" i="5"/>
  <c r="BM3292" i="5"/>
  <c r="BL3292" i="5"/>
  <c r="BK3292" i="5"/>
  <c r="BJ3292" i="5"/>
  <c r="BI3292" i="5"/>
  <c r="BQ3291" i="5"/>
  <c r="BP3291" i="5"/>
  <c r="BO3291" i="5"/>
  <c r="BN3291" i="5"/>
  <c r="BM3291" i="5"/>
  <c r="BL3291" i="5"/>
  <c r="BK3291" i="5"/>
  <c r="BJ3291" i="5"/>
  <c r="BI3291" i="5"/>
  <c r="BQ3290" i="5"/>
  <c r="BP3290" i="5"/>
  <c r="BO3290" i="5"/>
  <c r="BN3290" i="5"/>
  <c r="BM3290" i="5"/>
  <c r="BL3290" i="5"/>
  <c r="BK3290" i="5"/>
  <c r="BJ3290" i="5"/>
  <c r="BI3290" i="5"/>
  <c r="BQ3289" i="5"/>
  <c r="BP3289" i="5"/>
  <c r="BO3289" i="5"/>
  <c r="BN3289" i="5"/>
  <c r="BM3289" i="5"/>
  <c r="BL3289" i="5"/>
  <c r="BK3289" i="5"/>
  <c r="BJ3289" i="5"/>
  <c r="BI3289" i="5"/>
  <c r="BW3257" i="5"/>
  <c r="BT3257" i="5"/>
  <c r="BS3257" i="5"/>
  <c r="BR3257" i="5"/>
  <c r="BQ3257" i="5"/>
  <c r="BP3257" i="5"/>
  <c r="BO3257" i="5"/>
  <c r="BN3257" i="5"/>
  <c r="BM3257" i="5"/>
  <c r="BL3257" i="5"/>
  <c r="BK3257" i="5"/>
  <c r="BJ3257" i="5"/>
  <c r="BI3257" i="5"/>
  <c r="BH3257" i="5"/>
  <c r="BG3257" i="5"/>
  <c r="BF3257" i="5"/>
  <c r="BE3257" i="5"/>
  <c r="BD3257" i="5"/>
  <c r="BC3257" i="5"/>
  <c r="BB3257" i="5"/>
  <c r="BA3257" i="5"/>
  <c r="AZ3257" i="5"/>
  <c r="AY3257" i="5"/>
  <c r="AX3257" i="5"/>
  <c r="AW3257" i="5"/>
  <c r="AV3257" i="5"/>
  <c r="AU3257" i="5"/>
  <c r="AT3257" i="5"/>
  <c r="AS3257" i="5"/>
  <c r="AR3257" i="5"/>
  <c r="AQ3257" i="5"/>
  <c r="AP3257" i="5"/>
  <c r="AO3257" i="5"/>
  <c r="AN3257" i="5"/>
  <c r="AM3257" i="5"/>
  <c r="AL3257" i="5"/>
  <c r="AK3257" i="5"/>
  <c r="BW3256" i="5"/>
  <c r="BT3256" i="5"/>
  <c r="BS3256" i="5"/>
  <c r="BR3256" i="5"/>
  <c r="BQ3256" i="5"/>
  <c r="BP3256" i="5"/>
  <c r="BO3256" i="5"/>
  <c r="BN3256" i="5"/>
  <c r="BM3256" i="5"/>
  <c r="BL3256" i="5"/>
  <c r="BK3256" i="5"/>
  <c r="BJ3256" i="5"/>
  <c r="BI3256" i="5"/>
  <c r="BH3256" i="5"/>
  <c r="BG3256" i="5"/>
  <c r="BF3256" i="5"/>
  <c r="BE3256" i="5"/>
  <c r="BD3256" i="5"/>
  <c r="BC3256" i="5"/>
  <c r="BB3256" i="5"/>
  <c r="BA3256" i="5"/>
  <c r="AZ3256" i="5"/>
  <c r="AY3256" i="5"/>
  <c r="AX3256" i="5"/>
  <c r="AW3256" i="5"/>
  <c r="AV3256" i="5"/>
  <c r="AU3256" i="5"/>
  <c r="AT3256" i="5"/>
  <c r="AS3256" i="5"/>
  <c r="AR3256" i="5"/>
  <c r="AQ3256" i="5"/>
  <c r="AP3256" i="5"/>
  <c r="AO3256" i="5"/>
  <c r="AN3256" i="5"/>
  <c r="AM3256" i="5"/>
  <c r="AL3256" i="5"/>
  <c r="AK3256" i="5"/>
  <c r="BW3255" i="5"/>
  <c r="BT3255" i="5"/>
  <c r="BS3255" i="5"/>
  <c r="BR3255" i="5"/>
  <c r="BQ3255" i="5"/>
  <c r="BP3255" i="5"/>
  <c r="BO3255" i="5"/>
  <c r="BN3255" i="5"/>
  <c r="BM3255" i="5"/>
  <c r="BL3255" i="5"/>
  <c r="BK3255" i="5"/>
  <c r="BJ3255" i="5"/>
  <c r="BI3255" i="5"/>
  <c r="BH3255" i="5"/>
  <c r="BG3255" i="5"/>
  <c r="BF3255" i="5"/>
  <c r="BE3255" i="5"/>
  <c r="BD3255" i="5"/>
  <c r="BC3255" i="5"/>
  <c r="BB3255" i="5"/>
  <c r="BA3255" i="5"/>
  <c r="AZ3255" i="5"/>
  <c r="AY3255" i="5"/>
  <c r="AX3255" i="5"/>
  <c r="AW3255" i="5"/>
  <c r="AV3255" i="5"/>
  <c r="AU3255" i="5"/>
  <c r="AT3255" i="5"/>
  <c r="AS3255" i="5"/>
  <c r="AR3255" i="5"/>
  <c r="AQ3255" i="5"/>
  <c r="AP3255" i="5"/>
  <c r="AO3255" i="5"/>
  <c r="AN3255" i="5"/>
  <c r="AM3255" i="5"/>
  <c r="AL3255" i="5"/>
  <c r="AK3255" i="5"/>
  <c r="BW3254" i="5"/>
  <c r="BT3254" i="5"/>
  <c r="BS3254" i="5"/>
  <c r="BR3254" i="5"/>
  <c r="BQ3254" i="5"/>
  <c r="BP3254" i="5"/>
  <c r="BO3254" i="5"/>
  <c r="BN3254" i="5"/>
  <c r="BM3254" i="5"/>
  <c r="BL3254" i="5"/>
  <c r="BK3254" i="5"/>
  <c r="BJ3254" i="5"/>
  <c r="BI3254" i="5"/>
  <c r="BH3254" i="5"/>
  <c r="BG3254" i="5"/>
  <c r="BF3254" i="5"/>
  <c r="BE3254" i="5"/>
  <c r="BD3254" i="5"/>
  <c r="BC3254" i="5"/>
  <c r="BB3254" i="5"/>
  <c r="BA3254" i="5"/>
  <c r="AZ3254" i="5"/>
  <c r="AY3254" i="5"/>
  <c r="AX3254" i="5"/>
  <c r="AW3254" i="5"/>
  <c r="AV3254" i="5"/>
  <c r="AU3254" i="5"/>
  <c r="AT3254" i="5"/>
  <c r="AS3254" i="5"/>
  <c r="AR3254" i="5"/>
  <c r="AQ3254" i="5"/>
  <c r="AP3254" i="5"/>
  <c r="AO3254" i="5"/>
  <c r="AN3254" i="5"/>
  <c r="AM3254" i="5"/>
  <c r="AL3254" i="5"/>
  <c r="AK3254" i="5"/>
  <c r="BW3253" i="5"/>
  <c r="BT3253" i="5"/>
  <c r="BS3253" i="5"/>
  <c r="BR3253" i="5"/>
  <c r="BQ3253" i="5"/>
  <c r="BP3253" i="5"/>
  <c r="BO3253" i="5"/>
  <c r="BN3253" i="5"/>
  <c r="BM3253" i="5"/>
  <c r="BL3253" i="5"/>
  <c r="BK3253" i="5"/>
  <c r="BJ3253" i="5"/>
  <c r="BI3253" i="5"/>
  <c r="BH3253" i="5"/>
  <c r="BG3253" i="5"/>
  <c r="BF3253" i="5"/>
  <c r="BE3253" i="5"/>
  <c r="BD3253" i="5"/>
  <c r="BC3253" i="5"/>
  <c r="BB3253" i="5"/>
  <c r="BA3253" i="5"/>
  <c r="AZ3253" i="5"/>
  <c r="AY3253" i="5"/>
  <c r="AX3253" i="5"/>
  <c r="AW3253" i="5"/>
  <c r="AV3253" i="5"/>
  <c r="AU3253" i="5"/>
  <c r="AT3253" i="5"/>
  <c r="AS3253" i="5"/>
  <c r="AR3253" i="5"/>
  <c r="AQ3253" i="5"/>
  <c r="AP3253" i="5"/>
  <c r="AO3253" i="5"/>
  <c r="AN3253" i="5"/>
  <c r="AM3253" i="5"/>
  <c r="AL3253" i="5"/>
  <c r="AK3253" i="5"/>
  <c r="BW3252" i="5"/>
  <c r="BT3252" i="5"/>
  <c r="BS3252" i="5"/>
  <c r="BR3252" i="5"/>
  <c r="BQ3252" i="5"/>
  <c r="BP3252" i="5"/>
  <c r="BO3252" i="5"/>
  <c r="BN3252" i="5"/>
  <c r="BM3252" i="5"/>
  <c r="BL3252" i="5"/>
  <c r="BK3252" i="5"/>
  <c r="BJ3252" i="5"/>
  <c r="BI3252" i="5"/>
  <c r="BH3252" i="5"/>
  <c r="BG3252" i="5"/>
  <c r="BF3252" i="5"/>
  <c r="BE3252" i="5"/>
  <c r="BD3252" i="5"/>
  <c r="BC3252" i="5"/>
  <c r="BB3252" i="5"/>
  <c r="BA3252" i="5"/>
  <c r="AZ3252" i="5"/>
  <c r="AY3252" i="5"/>
  <c r="AX3252" i="5"/>
  <c r="AW3252" i="5"/>
  <c r="AV3252" i="5"/>
  <c r="AU3252" i="5"/>
  <c r="AT3252" i="5"/>
  <c r="AS3252" i="5"/>
  <c r="AR3252" i="5"/>
  <c r="AQ3252" i="5"/>
  <c r="AP3252" i="5"/>
  <c r="AO3252" i="5"/>
  <c r="AN3252" i="5"/>
  <c r="AM3252" i="5"/>
  <c r="AL3252" i="5"/>
  <c r="AK3252" i="5"/>
  <c r="BW3251" i="5"/>
  <c r="BT3251" i="5"/>
  <c r="BS3251" i="5"/>
  <c r="BR3251" i="5"/>
  <c r="BQ3251" i="5"/>
  <c r="BP3251" i="5"/>
  <c r="BO3251" i="5"/>
  <c r="BN3251" i="5"/>
  <c r="BM3251" i="5"/>
  <c r="BL3251" i="5"/>
  <c r="BK3251" i="5"/>
  <c r="BJ3251" i="5"/>
  <c r="BI3251" i="5"/>
  <c r="BH3251" i="5"/>
  <c r="BG3251" i="5"/>
  <c r="BF3251" i="5"/>
  <c r="BE3251" i="5"/>
  <c r="BD3251" i="5"/>
  <c r="BC3251" i="5"/>
  <c r="BB3251" i="5"/>
  <c r="BA3251" i="5"/>
  <c r="AZ3251" i="5"/>
  <c r="AY3251" i="5"/>
  <c r="AX3251" i="5"/>
  <c r="AW3251" i="5"/>
  <c r="AV3251" i="5"/>
  <c r="AU3251" i="5"/>
  <c r="AT3251" i="5"/>
  <c r="AS3251" i="5"/>
  <c r="AR3251" i="5"/>
  <c r="AQ3251" i="5"/>
  <c r="AP3251" i="5"/>
  <c r="AO3251" i="5"/>
  <c r="AN3251" i="5"/>
  <c r="AM3251" i="5"/>
  <c r="AL3251" i="5"/>
  <c r="AK3251" i="5"/>
  <c r="BW3250" i="5"/>
  <c r="BT3250" i="5"/>
  <c r="BS3250" i="5"/>
  <c r="BR3250" i="5"/>
  <c r="BQ3250" i="5"/>
  <c r="BP3250" i="5"/>
  <c r="BO3250" i="5"/>
  <c r="BN3250" i="5"/>
  <c r="BM3250" i="5"/>
  <c r="BL3250" i="5"/>
  <c r="BK3250" i="5"/>
  <c r="BJ3250" i="5"/>
  <c r="BI3250" i="5"/>
  <c r="BH3250" i="5"/>
  <c r="BG3250" i="5"/>
  <c r="BF3250" i="5"/>
  <c r="BE3250" i="5"/>
  <c r="BD3250" i="5"/>
  <c r="BC3250" i="5"/>
  <c r="BB3250" i="5"/>
  <c r="BA3250" i="5"/>
  <c r="AZ3250" i="5"/>
  <c r="AY3250" i="5"/>
  <c r="AX3250" i="5"/>
  <c r="AW3250" i="5"/>
  <c r="AV3250" i="5"/>
  <c r="AU3250" i="5"/>
  <c r="AT3250" i="5"/>
  <c r="AS3250" i="5"/>
  <c r="AR3250" i="5"/>
  <c r="AQ3250" i="5"/>
  <c r="AP3250" i="5"/>
  <c r="AO3250" i="5"/>
  <c r="AN3250" i="5"/>
  <c r="AM3250" i="5"/>
  <c r="AL3250" i="5"/>
  <c r="AK3250" i="5"/>
  <c r="BW3249" i="5"/>
  <c r="BT3249" i="5"/>
  <c r="BS3249" i="5"/>
  <c r="BR3249" i="5"/>
  <c r="BQ3249" i="5"/>
  <c r="BP3249" i="5"/>
  <c r="BO3249" i="5"/>
  <c r="BN3249" i="5"/>
  <c r="BM3249" i="5"/>
  <c r="BL3249" i="5"/>
  <c r="BK3249" i="5"/>
  <c r="BJ3249" i="5"/>
  <c r="BI3249" i="5"/>
  <c r="BH3249" i="5"/>
  <c r="BG3249" i="5"/>
  <c r="BF3249" i="5"/>
  <c r="BE3249" i="5"/>
  <c r="BD3249" i="5"/>
  <c r="BC3249" i="5"/>
  <c r="BB3249" i="5"/>
  <c r="BA3249" i="5"/>
  <c r="AZ3249" i="5"/>
  <c r="AY3249" i="5"/>
  <c r="AX3249" i="5"/>
  <c r="AW3249" i="5"/>
  <c r="AV3249" i="5"/>
  <c r="AU3249" i="5"/>
  <c r="AT3249" i="5"/>
  <c r="AS3249" i="5"/>
  <c r="AR3249" i="5"/>
  <c r="AQ3249" i="5"/>
  <c r="AP3249" i="5"/>
  <c r="AO3249" i="5"/>
  <c r="AN3249" i="5"/>
  <c r="AM3249" i="5"/>
  <c r="AL3249" i="5"/>
  <c r="AK3249" i="5"/>
  <c r="BW3248" i="5"/>
  <c r="BT3248" i="5"/>
  <c r="BS3248" i="5"/>
  <c r="BR3248" i="5"/>
  <c r="BQ3248" i="5"/>
  <c r="BP3248" i="5"/>
  <c r="BO3248" i="5"/>
  <c r="BN3248" i="5"/>
  <c r="BM3248" i="5"/>
  <c r="BL3248" i="5"/>
  <c r="BK3248" i="5"/>
  <c r="BJ3248" i="5"/>
  <c r="BI3248" i="5"/>
  <c r="BH3248" i="5"/>
  <c r="BG3248" i="5"/>
  <c r="BF3248" i="5"/>
  <c r="BE3248" i="5"/>
  <c r="BD3248" i="5"/>
  <c r="BC3248" i="5"/>
  <c r="BB3248" i="5"/>
  <c r="BA3248" i="5"/>
  <c r="AZ3248" i="5"/>
  <c r="AY3248" i="5"/>
  <c r="AX3248" i="5"/>
  <c r="AW3248" i="5"/>
  <c r="AV3248" i="5"/>
  <c r="AU3248" i="5"/>
  <c r="AT3248" i="5"/>
  <c r="AS3248" i="5"/>
  <c r="AR3248" i="5"/>
  <c r="AQ3248" i="5"/>
  <c r="AP3248" i="5"/>
  <c r="AO3248" i="5"/>
  <c r="AN3248" i="5"/>
  <c r="AM3248" i="5"/>
  <c r="AL3248" i="5"/>
  <c r="AK3248" i="5"/>
  <c r="BW3247" i="5"/>
  <c r="BT3247" i="5"/>
  <c r="BS3247" i="5"/>
  <c r="BR3247" i="5"/>
  <c r="BQ3247" i="5"/>
  <c r="BP3247" i="5"/>
  <c r="BO3247" i="5"/>
  <c r="BN3247" i="5"/>
  <c r="BM3247" i="5"/>
  <c r="BL3247" i="5"/>
  <c r="BK3247" i="5"/>
  <c r="BJ3247" i="5"/>
  <c r="BI3247" i="5"/>
  <c r="BH3247" i="5"/>
  <c r="BG3247" i="5"/>
  <c r="BF3247" i="5"/>
  <c r="BE3247" i="5"/>
  <c r="BD3247" i="5"/>
  <c r="BC3247" i="5"/>
  <c r="BB3247" i="5"/>
  <c r="BA3247" i="5"/>
  <c r="AZ3247" i="5"/>
  <c r="AY3247" i="5"/>
  <c r="AX3247" i="5"/>
  <c r="AW3247" i="5"/>
  <c r="AV3247" i="5"/>
  <c r="AU3247" i="5"/>
  <c r="AT3247" i="5"/>
  <c r="AS3247" i="5"/>
  <c r="AR3247" i="5"/>
  <c r="AQ3247" i="5"/>
  <c r="AP3247" i="5"/>
  <c r="AO3247" i="5"/>
  <c r="AN3247" i="5"/>
  <c r="AM3247" i="5"/>
  <c r="AL3247" i="5"/>
  <c r="AK3247" i="5"/>
  <c r="BW3246" i="5"/>
  <c r="BT3246" i="5"/>
  <c r="BS3246" i="5"/>
  <c r="BR3246" i="5"/>
  <c r="BQ3246" i="5"/>
  <c r="BP3246" i="5"/>
  <c r="BO3246" i="5"/>
  <c r="BN3246" i="5"/>
  <c r="BM3246" i="5"/>
  <c r="BL3246" i="5"/>
  <c r="BK3246" i="5"/>
  <c r="BJ3246" i="5"/>
  <c r="BI3246" i="5"/>
  <c r="BH3246" i="5"/>
  <c r="BG3246" i="5"/>
  <c r="BF3246" i="5"/>
  <c r="BE3246" i="5"/>
  <c r="BD3246" i="5"/>
  <c r="BC3246" i="5"/>
  <c r="BB3246" i="5"/>
  <c r="BA3246" i="5"/>
  <c r="AZ3246" i="5"/>
  <c r="AY3246" i="5"/>
  <c r="AX3246" i="5"/>
  <c r="AW3246" i="5"/>
  <c r="AV3246" i="5"/>
  <c r="AU3246" i="5"/>
  <c r="AT3246" i="5"/>
  <c r="AS3246" i="5"/>
  <c r="AR3246" i="5"/>
  <c r="AQ3246" i="5"/>
  <c r="AP3246" i="5"/>
  <c r="AO3246" i="5"/>
  <c r="AN3246" i="5"/>
  <c r="AM3246" i="5"/>
  <c r="AL3246" i="5"/>
  <c r="AK3246" i="5"/>
  <c r="BW3245" i="5"/>
  <c r="BT3245" i="5"/>
  <c r="BS3245" i="5"/>
  <c r="BR3245" i="5"/>
  <c r="BQ3245" i="5"/>
  <c r="BP3245" i="5"/>
  <c r="BO3245" i="5"/>
  <c r="BN3245" i="5"/>
  <c r="BM3245" i="5"/>
  <c r="BL3245" i="5"/>
  <c r="BK3245" i="5"/>
  <c r="BJ3245" i="5"/>
  <c r="BI3245" i="5"/>
  <c r="BH3245" i="5"/>
  <c r="BG3245" i="5"/>
  <c r="BF3245" i="5"/>
  <c r="BE3245" i="5"/>
  <c r="BD3245" i="5"/>
  <c r="BC3245" i="5"/>
  <c r="BB3245" i="5"/>
  <c r="BA3245" i="5"/>
  <c r="AZ3245" i="5"/>
  <c r="AY3245" i="5"/>
  <c r="AX3245" i="5"/>
  <c r="AW3245" i="5"/>
  <c r="AV3245" i="5"/>
  <c r="AU3245" i="5"/>
  <c r="AT3245" i="5"/>
  <c r="AS3245" i="5"/>
  <c r="AR3245" i="5"/>
  <c r="AQ3245" i="5"/>
  <c r="AP3245" i="5"/>
  <c r="AO3245" i="5"/>
  <c r="AN3245" i="5"/>
  <c r="AM3245" i="5"/>
  <c r="AL3245" i="5"/>
  <c r="AK3245" i="5"/>
  <c r="BW3244" i="5"/>
  <c r="BT3244" i="5"/>
  <c r="BS3244" i="5"/>
  <c r="BR3244" i="5"/>
  <c r="BQ3244" i="5"/>
  <c r="BP3244" i="5"/>
  <c r="BO3244" i="5"/>
  <c r="BN3244" i="5"/>
  <c r="BM3244" i="5"/>
  <c r="BL3244" i="5"/>
  <c r="BK3244" i="5"/>
  <c r="BJ3244" i="5"/>
  <c r="BI3244" i="5"/>
  <c r="BH3244" i="5"/>
  <c r="BG3244" i="5"/>
  <c r="BF3244" i="5"/>
  <c r="BE3244" i="5"/>
  <c r="BD3244" i="5"/>
  <c r="BC3244" i="5"/>
  <c r="BB3244" i="5"/>
  <c r="BA3244" i="5"/>
  <c r="AZ3244" i="5"/>
  <c r="AY3244" i="5"/>
  <c r="AX3244" i="5"/>
  <c r="AW3244" i="5"/>
  <c r="AV3244" i="5"/>
  <c r="AU3244" i="5"/>
  <c r="AT3244" i="5"/>
  <c r="AS3244" i="5"/>
  <c r="AR3244" i="5"/>
  <c r="AQ3244" i="5"/>
  <c r="AP3244" i="5"/>
  <c r="AO3244" i="5"/>
  <c r="AN3244" i="5"/>
  <c r="AM3244" i="5"/>
  <c r="AL3244" i="5"/>
  <c r="AK3244" i="5"/>
  <c r="BW3243" i="5"/>
  <c r="BT3243" i="5"/>
  <c r="BS3243" i="5"/>
  <c r="BR3243" i="5"/>
  <c r="BQ3243" i="5"/>
  <c r="BP3243" i="5"/>
  <c r="BO3243" i="5"/>
  <c r="BN3243" i="5"/>
  <c r="BM3243" i="5"/>
  <c r="BL3243" i="5"/>
  <c r="BK3243" i="5"/>
  <c r="BJ3243" i="5"/>
  <c r="BI3243" i="5"/>
  <c r="BH3243" i="5"/>
  <c r="BG3243" i="5"/>
  <c r="BF3243" i="5"/>
  <c r="BE3243" i="5"/>
  <c r="BD3243" i="5"/>
  <c r="BC3243" i="5"/>
  <c r="BB3243" i="5"/>
  <c r="BA3243" i="5"/>
  <c r="AZ3243" i="5"/>
  <c r="AY3243" i="5"/>
  <c r="AX3243" i="5"/>
  <c r="AW3243" i="5"/>
  <c r="AV3243" i="5"/>
  <c r="AU3243" i="5"/>
  <c r="AT3243" i="5"/>
  <c r="AS3243" i="5"/>
  <c r="AR3243" i="5"/>
  <c r="AQ3243" i="5"/>
  <c r="AP3243" i="5"/>
  <c r="AO3243" i="5"/>
  <c r="AN3243" i="5"/>
  <c r="AM3243" i="5"/>
  <c r="AL3243" i="5"/>
  <c r="AK3243" i="5"/>
  <c r="BW3242" i="5"/>
  <c r="BT3242" i="5"/>
  <c r="BS3242" i="5"/>
  <c r="BR3242" i="5"/>
  <c r="BQ3242" i="5"/>
  <c r="BP3242" i="5"/>
  <c r="BO3242" i="5"/>
  <c r="BN3242" i="5"/>
  <c r="BM3242" i="5"/>
  <c r="BL3242" i="5"/>
  <c r="BK3242" i="5"/>
  <c r="BJ3242" i="5"/>
  <c r="BI3242" i="5"/>
  <c r="BH3242" i="5"/>
  <c r="BG3242" i="5"/>
  <c r="BF3242" i="5"/>
  <c r="BE3242" i="5"/>
  <c r="BD3242" i="5"/>
  <c r="BC3242" i="5"/>
  <c r="BB3242" i="5"/>
  <c r="BA3242" i="5"/>
  <c r="AZ3242" i="5"/>
  <c r="AY3242" i="5"/>
  <c r="AX3242" i="5"/>
  <c r="AW3242" i="5"/>
  <c r="AV3242" i="5"/>
  <c r="AU3242" i="5"/>
  <c r="AT3242" i="5"/>
  <c r="AS3242" i="5"/>
  <c r="AR3242" i="5"/>
  <c r="AQ3242" i="5"/>
  <c r="AP3242" i="5"/>
  <c r="AO3242" i="5"/>
  <c r="AN3242" i="5"/>
  <c r="AM3242" i="5"/>
  <c r="AL3242" i="5"/>
  <c r="AK3242" i="5"/>
  <c r="BW3241" i="5"/>
  <c r="BT3241" i="5"/>
  <c r="BS3241" i="5"/>
  <c r="BR3241" i="5"/>
  <c r="BQ3241" i="5"/>
  <c r="BP3241" i="5"/>
  <c r="BO3241" i="5"/>
  <c r="BN3241" i="5"/>
  <c r="BM3241" i="5"/>
  <c r="BL3241" i="5"/>
  <c r="BK3241" i="5"/>
  <c r="BJ3241" i="5"/>
  <c r="BI3241" i="5"/>
  <c r="BH3241" i="5"/>
  <c r="BG3241" i="5"/>
  <c r="BF3241" i="5"/>
  <c r="BE3241" i="5"/>
  <c r="BD3241" i="5"/>
  <c r="BC3241" i="5"/>
  <c r="BB3241" i="5"/>
  <c r="BA3241" i="5"/>
  <c r="AZ3241" i="5"/>
  <c r="AY3241" i="5"/>
  <c r="AX3241" i="5"/>
  <c r="AW3241" i="5"/>
  <c r="AV3241" i="5"/>
  <c r="AU3241" i="5"/>
  <c r="AT3241" i="5"/>
  <c r="AS3241" i="5"/>
  <c r="AR3241" i="5"/>
  <c r="AQ3241" i="5"/>
  <c r="AP3241" i="5"/>
  <c r="AO3241" i="5"/>
  <c r="AN3241" i="5"/>
  <c r="AM3241" i="5"/>
  <c r="AL3241" i="5"/>
  <c r="AK3241" i="5"/>
  <c r="BW3240" i="5"/>
  <c r="BT3240" i="5"/>
  <c r="BS3240" i="5"/>
  <c r="BR3240" i="5"/>
  <c r="BQ3240" i="5"/>
  <c r="BP3240" i="5"/>
  <c r="BO3240" i="5"/>
  <c r="BN3240" i="5"/>
  <c r="BM3240" i="5"/>
  <c r="BL3240" i="5"/>
  <c r="BK3240" i="5"/>
  <c r="BJ3240" i="5"/>
  <c r="BI3240" i="5"/>
  <c r="BH3240" i="5"/>
  <c r="BG3240" i="5"/>
  <c r="BF3240" i="5"/>
  <c r="BE3240" i="5"/>
  <c r="BD3240" i="5"/>
  <c r="BC3240" i="5"/>
  <c r="BB3240" i="5"/>
  <c r="BA3240" i="5"/>
  <c r="AZ3240" i="5"/>
  <c r="AY3240" i="5"/>
  <c r="AX3240" i="5"/>
  <c r="AW3240" i="5"/>
  <c r="AV3240" i="5"/>
  <c r="AU3240" i="5"/>
  <c r="AT3240" i="5"/>
  <c r="AS3240" i="5"/>
  <c r="AR3240" i="5"/>
  <c r="AQ3240" i="5"/>
  <c r="AP3240" i="5"/>
  <c r="AO3240" i="5"/>
  <c r="AN3240" i="5"/>
  <c r="AM3240" i="5"/>
  <c r="AL3240" i="5"/>
  <c r="AK3240" i="5"/>
  <c r="BW3239" i="5"/>
  <c r="BT3239" i="5"/>
  <c r="BS3239" i="5"/>
  <c r="BR3239" i="5"/>
  <c r="BQ3239" i="5"/>
  <c r="BP3239" i="5"/>
  <c r="BO3239" i="5"/>
  <c r="BN3239" i="5"/>
  <c r="BM3239" i="5"/>
  <c r="BL3239" i="5"/>
  <c r="BK3239" i="5"/>
  <c r="BJ3239" i="5"/>
  <c r="BI3239" i="5"/>
  <c r="BH3239" i="5"/>
  <c r="BG3239" i="5"/>
  <c r="BF3239" i="5"/>
  <c r="BE3239" i="5"/>
  <c r="BD3239" i="5"/>
  <c r="BC3239" i="5"/>
  <c r="BB3239" i="5"/>
  <c r="BA3239" i="5"/>
  <c r="AZ3239" i="5"/>
  <c r="AY3239" i="5"/>
  <c r="AX3239" i="5"/>
  <c r="AW3239" i="5"/>
  <c r="AV3239" i="5"/>
  <c r="AU3239" i="5"/>
  <c r="AT3239" i="5"/>
  <c r="AS3239" i="5"/>
  <c r="AR3239" i="5"/>
  <c r="AQ3239" i="5"/>
  <c r="AP3239" i="5"/>
  <c r="AO3239" i="5"/>
  <c r="AN3239" i="5"/>
  <c r="AM3239" i="5"/>
  <c r="AL3239" i="5"/>
  <c r="AK3239" i="5"/>
  <c r="BW3238" i="5"/>
  <c r="BT3238" i="5"/>
  <c r="BS3238" i="5"/>
  <c r="BR3238" i="5"/>
  <c r="BQ3238" i="5"/>
  <c r="BP3238" i="5"/>
  <c r="BO3238" i="5"/>
  <c r="BN3238" i="5"/>
  <c r="BM3238" i="5"/>
  <c r="BL3238" i="5"/>
  <c r="BK3238" i="5"/>
  <c r="BJ3238" i="5"/>
  <c r="BI3238" i="5"/>
  <c r="BH3238" i="5"/>
  <c r="BG3238" i="5"/>
  <c r="BF3238" i="5"/>
  <c r="BE3238" i="5"/>
  <c r="BD3238" i="5"/>
  <c r="BC3238" i="5"/>
  <c r="BB3238" i="5"/>
  <c r="BA3238" i="5"/>
  <c r="AZ3238" i="5"/>
  <c r="AY3238" i="5"/>
  <c r="AX3238" i="5"/>
  <c r="AW3238" i="5"/>
  <c r="AV3238" i="5"/>
  <c r="AU3238" i="5"/>
  <c r="AT3238" i="5"/>
  <c r="AS3238" i="5"/>
  <c r="AR3238" i="5"/>
  <c r="AQ3238" i="5"/>
  <c r="AP3238" i="5"/>
  <c r="AO3238" i="5"/>
  <c r="AN3238" i="5"/>
  <c r="AM3238" i="5"/>
  <c r="AL3238" i="5"/>
  <c r="AK3238" i="5"/>
  <c r="BW3237" i="5"/>
  <c r="BT3237" i="5"/>
  <c r="BS3237" i="5"/>
  <c r="BR3237" i="5"/>
  <c r="BQ3237" i="5"/>
  <c r="BP3237" i="5"/>
  <c r="BO3237" i="5"/>
  <c r="BN3237" i="5"/>
  <c r="BM3237" i="5"/>
  <c r="BL3237" i="5"/>
  <c r="BK3237" i="5"/>
  <c r="BJ3237" i="5"/>
  <c r="BI3237" i="5"/>
  <c r="BH3237" i="5"/>
  <c r="BG3237" i="5"/>
  <c r="BF3237" i="5"/>
  <c r="BE3237" i="5"/>
  <c r="BD3237" i="5"/>
  <c r="BC3237" i="5"/>
  <c r="BB3237" i="5"/>
  <c r="BA3237" i="5"/>
  <c r="AZ3237" i="5"/>
  <c r="AY3237" i="5"/>
  <c r="AX3237" i="5"/>
  <c r="AW3237" i="5"/>
  <c r="AV3237" i="5"/>
  <c r="AU3237" i="5"/>
  <c r="AT3237" i="5"/>
  <c r="AS3237" i="5"/>
  <c r="AR3237" i="5"/>
  <c r="AQ3237" i="5"/>
  <c r="AP3237" i="5"/>
  <c r="AO3237" i="5"/>
  <c r="AN3237" i="5"/>
  <c r="AM3237" i="5"/>
  <c r="AL3237" i="5"/>
  <c r="AK3237" i="5"/>
  <c r="BW3236" i="5"/>
  <c r="BT3236" i="5"/>
  <c r="BS3236" i="5"/>
  <c r="BR3236" i="5"/>
  <c r="BQ3236" i="5"/>
  <c r="BP3236" i="5"/>
  <c r="BO3236" i="5"/>
  <c r="BN3236" i="5"/>
  <c r="BM3236" i="5"/>
  <c r="BL3236" i="5"/>
  <c r="BK3236" i="5"/>
  <c r="BJ3236" i="5"/>
  <c r="BI3236" i="5"/>
  <c r="BH3236" i="5"/>
  <c r="BG3236" i="5"/>
  <c r="BF3236" i="5"/>
  <c r="BE3236" i="5"/>
  <c r="BD3236" i="5"/>
  <c r="BC3236" i="5"/>
  <c r="BB3236" i="5"/>
  <c r="BA3236" i="5"/>
  <c r="AZ3236" i="5"/>
  <c r="AY3236" i="5"/>
  <c r="AX3236" i="5"/>
  <c r="AW3236" i="5"/>
  <c r="AV3236" i="5"/>
  <c r="AU3236" i="5"/>
  <c r="AT3236" i="5"/>
  <c r="AS3236" i="5"/>
  <c r="AR3236" i="5"/>
  <c r="AQ3236" i="5"/>
  <c r="AP3236" i="5"/>
  <c r="AO3236" i="5"/>
  <c r="AN3236" i="5"/>
  <c r="AM3236" i="5"/>
  <c r="AL3236" i="5"/>
  <c r="AK3236" i="5"/>
  <c r="BW3235" i="5"/>
  <c r="BT3235" i="5"/>
  <c r="BS3235" i="5"/>
  <c r="BR3235" i="5"/>
  <c r="BQ3235" i="5"/>
  <c r="BP3235" i="5"/>
  <c r="BO3235" i="5"/>
  <c r="BN3235" i="5"/>
  <c r="BM3235" i="5"/>
  <c r="BL3235" i="5"/>
  <c r="BK3235" i="5"/>
  <c r="BJ3235" i="5"/>
  <c r="BI3235" i="5"/>
  <c r="BH3235" i="5"/>
  <c r="BG3235" i="5"/>
  <c r="BF3235" i="5"/>
  <c r="BE3235" i="5"/>
  <c r="BD3235" i="5"/>
  <c r="BC3235" i="5"/>
  <c r="BB3235" i="5"/>
  <c r="BA3235" i="5"/>
  <c r="AZ3235" i="5"/>
  <c r="AY3235" i="5"/>
  <c r="AX3235" i="5"/>
  <c r="AW3235" i="5"/>
  <c r="AV3235" i="5"/>
  <c r="AU3235" i="5"/>
  <c r="AT3235" i="5"/>
  <c r="AS3235" i="5"/>
  <c r="AR3235" i="5"/>
  <c r="AQ3235" i="5"/>
  <c r="AP3235" i="5"/>
  <c r="AO3235" i="5"/>
  <c r="AN3235" i="5"/>
  <c r="AM3235" i="5"/>
  <c r="AL3235" i="5"/>
  <c r="AK3235" i="5"/>
  <c r="BW3234" i="5"/>
  <c r="BT3234" i="5"/>
  <c r="BS3234" i="5"/>
  <c r="BR3234" i="5"/>
  <c r="BQ3234" i="5"/>
  <c r="BP3234" i="5"/>
  <c r="BO3234" i="5"/>
  <c r="BN3234" i="5"/>
  <c r="BM3234" i="5"/>
  <c r="BL3234" i="5"/>
  <c r="BK3234" i="5"/>
  <c r="BJ3234" i="5"/>
  <c r="BI3234" i="5"/>
  <c r="BH3234" i="5"/>
  <c r="BG3234" i="5"/>
  <c r="BF3234" i="5"/>
  <c r="BE3234" i="5"/>
  <c r="BD3234" i="5"/>
  <c r="BC3234" i="5"/>
  <c r="BB3234" i="5"/>
  <c r="BA3234" i="5"/>
  <c r="AZ3234" i="5"/>
  <c r="AY3234" i="5"/>
  <c r="AX3234" i="5"/>
  <c r="AW3234" i="5"/>
  <c r="AV3234" i="5"/>
  <c r="AU3234" i="5"/>
  <c r="AT3234" i="5"/>
  <c r="AS3234" i="5"/>
  <c r="AR3234" i="5"/>
  <c r="AQ3234" i="5"/>
  <c r="AP3234" i="5"/>
  <c r="AO3234" i="5"/>
  <c r="AN3234" i="5"/>
  <c r="AM3234" i="5"/>
  <c r="AL3234" i="5"/>
  <c r="AK3234" i="5"/>
  <c r="BW3233" i="5"/>
  <c r="BT3233" i="5"/>
  <c r="BS3233" i="5"/>
  <c r="BR3233" i="5"/>
  <c r="BQ3233" i="5"/>
  <c r="BP3233" i="5"/>
  <c r="BO3233" i="5"/>
  <c r="BN3233" i="5"/>
  <c r="BM3233" i="5"/>
  <c r="BL3233" i="5"/>
  <c r="BK3233" i="5"/>
  <c r="BJ3233" i="5"/>
  <c r="BI3233" i="5"/>
  <c r="BH3233" i="5"/>
  <c r="BG3233" i="5"/>
  <c r="BF3233" i="5"/>
  <c r="BE3233" i="5"/>
  <c r="BD3233" i="5"/>
  <c r="BC3233" i="5"/>
  <c r="BB3233" i="5"/>
  <c r="BA3233" i="5"/>
  <c r="AZ3233" i="5"/>
  <c r="AY3233" i="5"/>
  <c r="AX3233" i="5"/>
  <c r="AW3233" i="5"/>
  <c r="AV3233" i="5"/>
  <c r="AU3233" i="5"/>
  <c r="AT3233" i="5"/>
  <c r="AS3233" i="5"/>
  <c r="AR3233" i="5"/>
  <c r="AQ3233" i="5"/>
  <c r="AP3233" i="5"/>
  <c r="AO3233" i="5"/>
  <c r="AN3233" i="5"/>
  <c r="AM3233" i="5"/>
  <c r="AL3233" i="5"/>
  <c r="AK3233" i="5"/>
  <c r="BW3232" i="5"/>
  <c r="BT3232" i="5"/>
  <c r="BS3232" i="5"/>
  <c r="BR3232" i="5"/>
  <c r="BQ3232" i="5"/>
  <c r="BP3232" i="5"/>
  <c r="BO3232" i="5"/>
  <c r="BN3232" i="5"/>
  <c r="BM3232" i="5"/>
  <c r="BL3232" i="5"/>
  <c r="BK3232" i="5"/>
  <c r="BJ3232" i="5"/>
  <c r="BI3232" i="5"/>
  <c r="BH3232" i="5"/>
  <c r="BG3232" i="5"/>
  <c r="BF3232" i="5"/>
  <c r="BE3232" i="5"/>
  <c r="BD3232" i="5"/>
  <c r="BC3232" i="5"/>
  <c r="BB3232" i="5"/>
  <c r="BA3232" i="5"/>
  <c r="AZ3232" i="5"/>
  <c r="AY3232" i="5"/>
  <c r="AX3232" i="5"/>
  <c r="AW3232" i="5"/>
  <c r="AV3232" i="5"/>
  <c r="AU3232" i="5"/>
  <c r="AT3232" i="5"/>
  <c r="AS3232" i="5"/>
  <c r="AR3232" i="5"/>
  <c r="AQ3232" i="5"/>
  <c r="AP3232" i="5"/>
  <c r="AO3232" i="5"/>
  <c r="AN3232" i="5"/>
  <c r="AM3232" i="5"/>
  <c r="AL3232" i="5"/>
  <c r="AK3232" i="5"/>
  <c r="BW3231" i="5"/>
  <c r="BT3231" i="5"/>
  <c r="BS3231" i="5"/>
  <c r="BR3231" i="5"/>
  <c r="BQ3231" i="5"/>
  <c r="BP3231" i="5"/>
  <c r="BO3231" i="5"/>
  <c r="BN3231" i="5"/>
  <c r="BM3231" i="5"/>
  <c r="BL3231" i="5"/>
  <c r="BK3231" i="5"/>
  <c r="BJ3231" i="5"/>
  <c r="BI3231" i="5"/>
  <c r="BH3231" i="5"/>
  <c r="BG3231" i="5"/>
  <c r="BF3231" i="5"/>
  <c r="BE3231" i="5"/>
  <c r="BD3231" i="5"/>
  <c r="BC3231" i="5"/>
  <c r="BB3231" i="5"/>
  <c r="BA3231" i="5"/>
  <c r="AZ3231" i="5"/>
  <c r="AY3231" i="5"/>
  <c r="AX3231" i="5"/>
  <c r="AW3231" i="5"/>
  <c r="AV3231" i="5"/>
  <c r="AU3231" i="5"/>
  <c r="AT3231" i="5"/>
  <c r="AS3231" i="5"/>
  <c r="AR3231" i="5"/>
  <c r="AQ3231" i="5"/>
  <c r="AP3231" i="5"/>
  <c r="AO3231" i="5"/>
  <c r="AN3231" i="5"/>
  <c r="AM3231" i="5"/>
  <c r="AL3231" i="5"/>
  <c r="AK3231" i="5"/>
  <c r="BW3230" i="5"/>
  <c r="BT3230" i="5"/>
  <c r="BS3230" i="5"/>
  <c r="BR3230" i="5"/>
  <c r="BQ3230" i="5"/>
  <c r="BP3230" i="5"/>
  <c r="BO3230" i="5"/>
  <c r="BN3230" i="5"/>
  <c r="BM3230" i="5"/>
  <c r="BL3230" i="5"/>
  <c r="BK3230" i="5"/>
  <c r="BJ3230" i="5"/>
  <c r="BI3230" i="5"/>
  <c r="BH3230" i="5"/>
  <c r="BG3230" i="5"/>
  <c r="BF3230" i="5"/>
  <c r="BE3230" i="5"/>
  <c r="BD3230" i="5"/>
  <c r="BC3230" i="5"/>
  <c r="BB3230" i="5"/>
  <c r="BA3230" i="5"/>
  <c r="AZ3230" i="5"/>
  <c r="AY3230" i="5"/>
  <c r="AX3230" i="5"/>
  <c r="AW3230" i="5"/>
  <c r="AV3230" i="5"/>
  <c r="AU3230" i="5"/>
  <c r="AT3230" i="5"/>
  <c r="AS3230" i="5"/>
  <c r="AR3230" i="5"/>
  <c r="AQ3230" i="5"/>
  <c r="AP3230" i="5"/>
  <c r="AO3230" i="5"/>
  <c r="AN3230" i="5"/>
  <c r="AM3230" i="5"/>
  <c r="AL3230" i="5"/>
  <c r="AK3230" i="5"/>
  <c r="BW3229" i="5"/>
  <c r="BT3229" i="5"/>
  <c r="BS3229" i="5"/>
  <c r="BR3229" i="5"/>
  <c r="BQ3229" i="5"/>
  <c r="BP3229" i="5"/>
  <c r="BO3229" i="5"/>
  <c r="BN3229" i="5"/>
  <c r="BM3229" i="5"/>
  <c r="BL3229" i="5"/>
  <c r="BK3229" i="5"/>
  <c r="BJ3229" i="5"/>
  <c r="BI3229" i="5"/>
  <c r="BH3229" i="5"/>
  <c r="BG3229" i="5"/>
  <c r="BF3229" i="5"/>
  <c r="BE3229" i="5"/>
  <c r="BD3229" i="5"/>
  <c r="BC3229" i="5"/>
  <c r="BB3229" i="5"/>
  <c r="BA3229" i="5"/>
  <c r="AZ3229" i="5"/>
  <c r="AY3229" i="5"/>
  <c r="AX3229" i="5"/>
  <c r="AW3229" i="5"/>
  <c r="AV3229" i="5"/>
  <c r="AU3229" i="5"/>
  <c r="AT3229" i="5"/>
  <c r="AS3229" i="5"/>
  <c r="AR3229" i="5"/>
  <c r="AQ3229" i="5"/>
  <c r="AP3229" i="5"/>
  <c r="AO3229" i="5"/>
  <c r="AN3229" i="5"/>
  <c r="AM3229" i="5"/>
  <c r="AL3229" i="5"/>
  <c r="AK3229" i="5"/>
  <c r="BW3228" i="5"/>
  <c r="BT3228" i="5"/>
  <c r="BS3228" i="5"/>
  <c r="BR3228" i="5"/>
  <c r="BQ3228" i="5"/>
  <c r="BP3228" i="5"/>
  <c r="BO3228" i="5"/>
  <c r="BN3228" i="5"/>
  <c r="BM3228" i="5"/>
  <c r="BL3228" i="5"/>
  <c r="BK3228" i="5"/>
  <c r="BJ3228" i="5"/>
  <c r="BI3228" i="5"/>
  <c r="BH3228" i="5"/>
  <c r="BG3228" i="5"/>
  <c r="BF3228" i="5"/>
  <c r="BE3228" i="5"/>
  <c r="BD3228" i="5"/>
  <c r="BC3228" i="5"/>
  <c r="BB3228" i="5"/>
  <c r="BA3228" i="5"/>
  <c r="AZ3228" i="5"/>
  <c r="AY3228" i="5"/>
  <c r="AX3228" i="5"/>
  <c r="AW3228" i="5"/>
  <c r="AV3228" i="5"/>
  <c r="AU3228" i="5"/>
  <c r="AT3228" i="5"/>
  <c r="AS3228" i="5"/>
  <c r="AR3228" i="5"/>
  <c r="AQ3228" i="5"/>
  <c r="AP3228" i="5"/>
  <c r="AO3228" i="5"/>
  <c r="AN3228" i="5"/>
  <c r="AM3228" i="5"/>
  <c r="AL3228" i="5"/>
  <c r="AK3228" i="5"/>
  <c r="BW3227" i="5"/>
  <c r="BT3227" i="5"/>
  <c r="BS3227" i="5"/>
  <c r="BR3227" i="5"/>
  <c r="BQ3227" i="5"/>
  <c r="BP3227" i="5"/>
  <c r="BO3227" i="5"/>
  <c r="BN3227" i="5"/>
  <c r="BM3227" i="5"/>
  <c r="BL3227" i="5"/>
  <c r="BK3227" i="5"/>
  <c r="BJ3227" i="5"/>
  <c r="BI3227" i="5"/>
  <c r="BH3227" i="5"/>
  <c r="BG3227" i="5"/>
  <c r="BF3227" i="5"/>
  <c r="BE3227" i="5"/>
  <c r="BD3227" i="5"/>
  <c r="BC3227" i="5"/>
  <c r="BB3227" i="5"/>
  <c r="BA3227" i="5"/>
  <c r="AZ3227" i="5"/>
  <c r="AY3227" i="5"/>
  <c r="AX3227" i="5"/>
  <c r="AW3227" i="5"/>
  <c r="AV3227" i="5"/>
  <c r="AU3227" i="5"/>
  <c r="AT3227" i="5"/>
  <c r="AS3227" i="5"/>
  <c r="AR3227" i="5"/>
  <c r="AQ3227" i="5"/>
  <c r="AP3227" i="5"/>
  <c r="AO3227" i="5"/>
  <c r="AN3227" i="5"/>
  <c r="AM3227" i="5"/>
  <c r="AL3227" i="5"/>
  <c r="AK3227" i="5"/>
  <c r="BW3226" i="5"/>
  <c r="BT3226" i="5"/>
  <c r="BS3226" i="5"/>
  <c r="BR3226" i="5"/>
  <c r="BQ3226" i="5"/>
  <c r="BP3226" i="5"/>
  <c r="BO3226" i="5"/>
  <c r="BN3226" i="5"/>
  <c r="BM3226" i="5"/>
  <c r="BL3226" i="5"/>
  <c r="BK3226" i="5"/>
  <c r="BJ3226" i="5"/>
  <c r="BI3226" i="5"/>
  <c r="BH3226" i="5"/>
  <c r="BG3226" i="5"/>
  <c r="BF3226" i="5"/>
  <c r="BE3226" i="5"/>
  <c r="BD3226" i="5"/>
  <c r="BC3226" i="5"/>
  <c r="BB3226" i="5"/>
  <c r="BA3226" i="5"/>
  <c r="AZ3226" i="5"/>
  <c r="AY3226" i="5"/>
  <c r="AX3226" i="5"/>
  <c r="AW3226" i="5"/>
  <c r="AV3226" i="5"/>
  <c r="AU3226" i="5"/>
  <c r="AT3226" i="5"/>
  <c r="AS3226" i="5"/>
  <c r="AR3226" i="5"/>
  <c r="AQ3226" i="5"/>
  <c r="AP3226" i="5"/>
  <c r="AO3226" i="5"/>
  <c r="AN3226" i="5"/>
  <c r="AM3226" i="5"/>
  <c r="AL3226" i="5"/>
  <c r="AK3226" i="5"/>
  <c r="BW3225" i="5"/>
  <c r="BT3225" i="5"/>
  <c r="BS3225" i="5"/>
  <c r="BR3225" i="5"/>
  <c r="BQ3225" i="5"/>
  <c r="BP3225" i="5"/>
  <c r="BO3225" i="5"/>
  <c r="BN3225" i="5"/>
  <c r="BM3225" i="5"/>
  <c r="BL3225" i="5"/>
  <c r="BK3225" i="5"/>
  <c r="BJ3225" i="5"/>
  <c r="BI3225" i="5"/>
  <c r="BH3225" i="5"/>
  <c r="BG3225" i="5"/>
  <c r="BF3225" i="5"/>
  <c r="BE3225" i="5"/>
  <c r="BD3225" i="5"/>
  <c r="BC3225" i="5"/>
  <c r="BB3225" i="5"/>
  <c r="BA3225" i="5"/>
  <c r="AZ3225" i="5"/>
  <c r="AY3225" i="5"/>
  <c r="AX3225" i="5"/>
  <c r="AW3225" i="5"/>
  <c r="AV3225" i="5"/>
  <c r="AU3225" i="5"/>
  <c r="AT3225" i="5"/>
  <c r="AS3225" i="5"/>
  <c r="AR3225" i="5"/>
  <c r="AQ3225" i="5"/>
  <c r="AP3225" i="5"/>
  <c r="AO3225" i="5"/>
  <c r="AN3225" i="5"/>
  <c r="AM3225" i="5"/>
  <c r="AL3225" i="5"/>
  <c r="AK3225" i="5"/>
  <c r="BW3224" i="5"/>
  <c r="BT3224" i="5"/>
  <c r="BS3224" i="5"/>
  <c r="BR3224" i="5"/>
  <c r="BQ3224" i="5"/>
  <c r="BP3224" i="5"/>
  <c r="BO3224" i="5"/>
  <c r="BN3224" i="5"/>
  <c r="BM3224" i="5"/>
  <c r="BL3224" i="5"/>
  <c r="BK3224" i="5"/>
  <c r="BJ3224" i="5"/>
  <c r="BI3224" i="5"/>
  <c r="BH3224" i="5"/>
  <c r="BG3224" i="5"/>
  <c r="BF3224" i="5"/>
  <c r="BE3224" i="5"/>
  <c r="BD3224" i="5"/>
  <c r="BC3224" i="5"/>
  <c r="BB3224" i="5"/>
  <c r="BA3224" i="5"/>
  <c r="AZ3224" i="5"/>
  <c r="AY3224" i="5"/>
  <c r="AX3224" i="5"/>
  <c r="AW3224" i="5"/>
  <c r="AV3224" i="5"/>
  <c r="AU3224" i="5"/>
  <c r="AT3224" i="5"/>
  <c r="AS3224" i="5"/>
  <c r="AR3224" i="5"/>
  <c r="AQ3224" i="5"/>
  <c r="AP3224" i="5"/>
  <c r="AO3224" i="5"/>
  <c r="AN3224" i="5"/>
  <c r="AM3224" i="5"/>
  <c r="AL3224" i="5"/>
  <c r="AK3224" i="5"/>
  <c r="BW3223" i="5"/>
  <c r="BT3223" i="5"/>
  <c r="BS3223" i="5"/>
  <c r="BR3223" i="5"/>
  <c r="BQ3223" i="5"/>
  <c r="BP3223" i="5"/>
  <c r="BO3223" i="5"/>
  <c r="BN3223" i="5"/>
  <c r="BM3223" i="5"/>
  <c r="BL3223" i="5"/>
  <c r="BK3223" i="5"/>
  <c r="BJ3223" i="5"/>
  <c r="BI3223" i="5"/>
  <c r="BH3223" i="5"/>
  <c r="BG3223" i="5"/>
  <c r="BF3223" i="5"/>
  <c r="BE3223" i="5"/>
  <c r="BD3223" i="5"/>
  <c r="BC3223" i="5"/>
  <c r="BB3223" i="5"/>
  <c r="BA3223" i="5"/>
  <c r="AZ3223" i="5"/>
  <c r="AY3223" i="5"/>
  <c r="AX3223" i="5"/>
  <c r="AW3223" i="5"/>
  <c r="AV3223" i="5"/>
  <c r="AU3223" i="5"/>
  <c r="AT3223" i="5"/>
  <c r="AS3223" i="5"/>
  <c r="AR3223" i="5"/>
  <c r="AQ3223" i="5"/>
  <c r="AP3223" i="5"/>
  <c r="AO3223" i="5"/>
  <c r="AN3223" i="5"/>
  <c r="AM3223" i="5"/>
  <c r="AL3223" i="5"/>
  <c r="AK3223" i="5"/>
  <c r="BW3222" i="5"/>
  <c r="BT3222" i="5"/>
  <c r="BS3222" i="5"/>
  <c r="BR3222" i="5"/>
  <c r="BQ3222" i="5"/>
  <c r="BP3222" i="5"/>
  <c r="BO3222" i="5"/>
  <c r="BN3222" i="5"/>
  <c r="BM3222" i="5"/>
  <c r="BL3222" i="5"/>
  <c r="BK3222" i="5"/>
  <c r="BJ3222" i="5"/>
  <c r="BI3222" i="5"/>
  <c r="BH3222" i="5"/>
  <c r="BG3222" i="5"/>
  <c r="BF3222" i="5"/>
  <c r="BE3222" i="5"/>
  <c r="BD3222" i="5"/>
  <c r="BC3222" i="5"/>
  <c r="BB3222" i="5"/>
  <c r="BA3222" i="5"/>
  <c r="AZ3222" i="5"/>
  <c r="AY3222" i="5"/>
  <c r="AX3222" i="5"/>
  <c r="AW3222" i="5"/>
  <c r="AV3222" i="5"/>
  <c r="AU3222" i="5"/>
  <c r="AT3222" i="5"/>
  <c r="AS3222" i="5"/>
  <c r="AR3222" i="5"/>
  <c r="AQ3222" i="5"/>
  <c r="AP3222" i="5"/>
  <c r="AO3222" i="5"/>
  <c r="AN3222" i="5"/>
  <c r="AM3222" i="5"/>
  <c r="AL3222" i="5"/>
  <c r="AK3222" i="5"/>
  <c r="BW3221" i="5"/>
  <c r="BT3221" i="5"/>
  <c r="BS3221" i="5"/>
  <c r="BR3221" i="5"/>
  <c r="BQ3221" i="5"/>
  <c r="BP3221" i="5"/>
  <c r="BO3221" i="5"/>
  <c r="BN3221" i="5"/>
  <c r="BM3221" i="5"/>
  <c r="BL3221" i="5"/>
  <c r="BK3221" i="5"/>
  <c r="BJ3221" i="5"/>
  <c r="BI3221" i="5"/>
  <c r="BH3221" i="5"/>
  <c r="BG3221" i="5"/>
  <c r="BF3221" i="5"/>
  <c r="BE3221" i="5"/>
  <c r="BD3221" i="5"/>
  <c r="BC3221" i="5"/>
  <c r="BB3221" i="5"/>
  <c r="BA3221" i="5"/>
  <c r="AZ3221" i="5"/>
  <c r="AY3221" i="5"/>
  <c r="AX3221" i="5"/>
  <c r="AW3221" i="5"/>
  <c r="AV3221" i="5"/>
  <c r="AU3221" i="5"/>
  <c r="AT3221" i="5"/>
  <c r="AS3221" i="5"/>
  <c r="AR3221" i="5"/>
  <c r="AQ3221" i="5"/>
  <c r="AP3221" i="5"/>
  <c r="AO3221" i="5"/>
  <c r="AN3221" i="5"/>
  <c r="AM3221" i="5"/>
  <c r="AL3221" i="5"/>
  <c r="AK3221" i="5"/>
  <c r="BW3220" i="5"/>
  <c r="BT3220" i="5"/>
  <c r="BS3220" i="5"/>
  <c r="BR3220" i="5"/>
  <c r="BQ3220" i="5"/>
  <c r="BP3220" i="5"/>
  <c r="BO3220" i="5"/>
  <c r="BN3220" i="5"/>
  <c r="BM3220" i="5"/>
  <c r="BL3220" i="5"/>
  <c r="BK3220" i="5"/>
  <c r="BJ3220" i="5"/>
  <c r="BI3220" i="5"/>
  <c r="BH3220" i="5"/>
  <c r="BG3220" i="5"/>
  <c r="BF3220" i="5"/>
  <c r="BE3220" i="5"/>
  <c r="BD3220" i="5"/>
  <c r="BC3220" i="5"/>
  <c r="BB3220" i="5"/>
  <c r="BA3220" i="5"/>
  <c r="AZ3220" i="5"/>
  <c r="AY3220" i="5"/>
  <c r="AX3220" i="5"/>
  <c r="AW3220" i="5"/>
  <c r="AV3220" i="5"/>
  <c r="AU3220" i="5"/>
  <c r="AT3220" i="5"/>
  <c r="AS3220" i="5"/>
  <c r="AR3220" i="5"/>
  <c r="AQ3220" i="5"/>
  <c r="AP3220" i="5"/>
  <c r="AO3220" i="5"/>
  <c r="AN3220" i="5"/>
  <c r="AM3220" i="5"/>
  <c r="AL3220" i="5"/>
  <c r="AK3220" i="5"/>
  <c r="BW3219" i="5"/>
  <c r="BT3219" i="5"/>
  <c r="BS3219" i="5"/>
  <c r="BR3219" i="5"/>
  <c r="BQ3219" i="5"/>
  <c r="BP3219" i="5"/>
  <c r="BO3219" i="5"/>
  <c r="BN3219" i="5"/>
  <c r="BM3219" i="5"/>
  <c r="BL3219" i="5"/>
  <c r="BK3219" i="5"/>
  <c r="BJ3219" i="5"/>
  <c r="BI3219" i="5"/>
  <c r="BH3219" i="5"/>
  <c r="BG3219" i="5"/>
  <c r="BF3219" i="5"/>
  <c r="BE3219" i="5"/>
  <c r="BD3219" i="5"/>
  <c r="BC3219" i="5"/>
  <c r="BB3219" i="5"/>
  <c r="BA3219" i="5"/>
  <c r="AZ3219" i="5"/>
  <c r="AY3219" i="5"/>
  <c r="AX3219" i="5"/>
  <c r="AW3219" i="5"/>
  <c r="AV3219" i="5"/>
  <c r="AU3219" i="5"/>
  <c r="AT3219" i="5"/>
  <c r="AS3219" i="5"/>
  <c r="AR3219" i="5"/>
  <c r="AQ3219" i="5"/>
  <c r="AP3219" i="5"/>
  <c r="AO3219" i="5"/>
  <c r="AN3219" i="5"/>
  <c r="AM3219" i="5"/>
  <c r="AL3219" i="5"/>
  <c r="AK3219" i="5"/>
  <c r="BW3218" i="5"/>
  <c r="BT3218" i="5"/>
  <c r="BS3218" i="5"/>
  <c r="BR3218" i="5"/>
  <c r="BQ3218" i="5"/>
  <c r="BP3218" i="5"/>
  <c r="BO3218" i="5"/>
  <c r="BN3218" i="5"/>
  <c r="BM3218" i="5"/>
  <c r="BL3218" i="5"/>
  <c r="BK3218" i="5"/>
  <c r="BJ3218" i="5"/>
  <c r="BI3218" i="5"/>
  <c r="BH3218" i="5"/>
  <c r="BG3218" i="5"/>
  <c r="BF3218" i="5"/>
  <c r="BE3218" i="5"/>
  <c r="BD3218" i="5"/>
  <c r="BC3218" i="5"/>
  <c r="BB3218" i="5"/>
  <c r="BA3218" i="5"/>
  <c r="AZ3218" i="5"/>
  <c r="AY3218" i="5"/>
  <c r="AX3218" i="5"/>
  <c r="AW3218" i="5"/>
  <c r="AV3218" i="5"/>
  <c r="AU3218" i="5"/>
  <c r="AT3218" i="5"/>
  <c r="AS3218" i="5"/>
  <c r="AR3218" i="5"/>
  <c r="AQ3218" i="5"/>
  <c r="AP3218" i="5"/>
  <c r="AO3218" i="5"/>
  <c r="AN3218" i="5"/>
  <c r="AM3218" i="5"/>
  <c r="AL3218" i="5"/>
  <c r="AK3218" i="5"/>
  <c r="BW3217" i="5"/>
  <c r="BT3217" i="5"/>
  <c r="BS3217" i="5"/>
  <c r="BR3217" i="5"/>
  <c r="BQ3217" i="5"/>
  <c r="BP3217" i="5"/>
  <c r="BO3217" i="5"/>
  <c r="BN3217" i="5"/>
  <c r="BM3217" i="5"/>
  <c r="BL3217" i="5"/>
  <c r="BK3217" i="5"/>
  <c r="BJ3217" i="5"/>
  <c r="BI3217" i="5"/>
  <c r="BH3217" i="5"/>
  <c r="BG3217" i="5"/>
  <c r="BF3217" i="5"/>
  <c r="BE3217" i="5"/>
  <c r="BD3217" i="5"/>
  <c r="BC3217" i="5"/>
  <c r="BB3217" i="5"/>
  <c r="BA3217" i="5"/>
  <c r="AZ3217" i="5"/>
  <c r="AY3217" i="5"/>
  <c r="AX3217" i="5"/>
  <c r="AW3217" i="5"/>
  <c r="AV3217" i="5"/>
  <c r="AU3217" i="5"/>
  <c r="AT3217" i="5"/>
  <c r="AS3217" i="5"/>
  <c r="AR3217" i="5"/>
  <c r="AQ3217" i="5"/>
  <c r="AP3217" i="5"/>
  <c r="AO3217" i="5"/>
  <c r="AN3217" i="5"/>
  <c r="AM3217" i="5"/>
  <c r="AL3217" i="5"/>
  <c r="AK3217" i="5"/>
  <c r="BW3216" i="5"/>
  <c r="BT3216" i="5"/>
  <c r="BS3216" i="5"/>
  <c r="BR3216" i="5"/>
  <c r="BQ3216" i="5"/>
  <c r="BP3216" i="5"/>
  <c r="BO3216" i="5"/>
  <c r="BN3216" i="5"/>
  <c r="BM3216" i="5"/>
  <c r="BL3216" i="5"/>
  <c r="BK3216" i="5"/>
  <c r="BJ3216" i="5"/>
  <c r="BI3216" i="5"/>
  <c r="BH3216" i="5"/>
  <c r="BG3216" i="5"/>
  <c r="BF3216" i="5"/>
  <c r="BE3216" i="5"/>
  <c r="BD3216" i="5"/>
  <c r="BC3216" i="5"/>
  <c r="BB3216" i="5"/>
  <c r="BA3216" i="5"/>
  <c r="AZ3216" i="5"/>
  <c r="AY3216" i="5"/>
  <c r="AX3216" i="5"/>
  <c r="AW3216" i="5"/>
  <c r="AV3216" i="5"/>
  <c r="AU3216" i="5"/>
  <c r="AT3216" i="5"/>
  <c r="AS3216" i="5"/>
  <c r="AR3216" i="5"/>
  <c r="AQ3216" i="5"/>
  <c r="AP3216" i="5"/>
  <c r="AO3216" i="5"/>
  <c r="AN3216" i="5"/>
  <c r="AM3216" i="5"/>
  <c r="AL3216" i="5"/>
  <c r="AK3216" i="5"/>
  <c r="BW3215" i="5"/>
  <c r="BT3215" i="5"/>
  <c r="BS3215" i="5"/>
  <c r="BR3215" i="5"/>
  <c r="BQ3215" i="5"/>
  <c r="BP3215" i="5"/>
  <c r="BO3215" i="5"/>
  <c r="BN3215" i="5"/>
  <c r="BM3215" i="5"/>
  <c r="BL3215" i="5"/>
  <c r="BK3215" i="5"/>
  <c r="BJ3215" i="5"/>
  <c r="BI3215" i="5"/>
  <c r="BH3215" i="5"/>
  <c r="BG3215" i="5"/>
  <c r="BF3215" i="5"/>
  <c r="BE3215" i="5"/>
  <c r="BD3215" i="5"/>
  <c r="BC3215" i="5"/>
  <c r="BB3215" i="5"/>
  <c r="BA3215" i="5"/>
  <c r="AZ3215" i="5"/>
  <c r="AY3215" i="5"/>
  <c r="AX3215" i="5"/>
  <c r="AW3215" i="5"/>
  <c r="AV3215" i="5"/>
  <c r="AU3215" i="5"/>
  <c r="AT3215" i="5"/>
  <c r="AS3215" i="5"/>
  <c r="AR3215" i="5"/>
  <c r="AQ3215" i="5"/>
  <c r="AP3215" i="5"/>
  <c r="AO3215" i="5"/>
  <c r="AN3215" i="5"/>
  <c r="AM3215" i="5"/>
  <c r="AL3215" i="5"/>
  <c r="AK3215" i="5"/>
  <c r="BW3214" i="5"/>
  <c r="BT3214" i="5"/>
  <c r="BS3214" i="5"/>
  <c r="BR3214" i="5"/>
  <c r="BQ3214" i="5"/>
  <c r="BP3214" i="5"/>
  <c r="BO3214" i="5"/>
  <c r="BN3214" i="5"/>
  <c r="BM3214" i="5"/>
  <c r="BL3214" i="5"/>
  <c r="BK3214" i="5"/>
  <c r="BJ3214" i="5"/>
  <c r="BI3214" i="5"/>
  <c r="BH3214" i="5"/>
  <c r="BG3214" i="5"/>
  <c r="BF3214" i="5"/>
  <c r="BE3214" i="5"/>
  <c r="BD3214" i="5"/>
  <c r="BC3214" i="5"/>
  <c r="BB3214" i="5"/>
  <c r="BA3214" i="5"/>
  <c r="AZ3214" i="5"/>
  <c r="AY3214" i="5"/>
  <c r="AX3214" i="5"/>
  <c r="AW3214" i="5"/>
  <c r="AV3214" i="5"/>
  <c r="AU3214" i="5"/>
  <c r="AT3214" i="5"/>
  <c r="AS3214" i="5"/>
  <c r="AR3214" i="5"/>
  <c r="AQ3214" i="5"/>
  <c r="AP3214" i="5"/>
  <c r="AO3214" i="5"/>
  <c r="AN3214" i="5"/>
  <c r="AM3214" i="5"/>
  <c r="AL3214" i="5"/>
  <c r="AK3214" i="5"/>
  <c r="BW3213" i="5"/>
  <c r="BT3213" i="5"/>
  <c r="BS3213" i="5"/>
  <c r="BR3213" i="5"/>
  <c r="BQ3213" i="5"/>
  <c r="BP3213" i="5"/>
  <c r="BO3213" i="5"/>
  <c r="BN3213" i="5"/>
  <c r="BM3213" i="5"/>
  <c r="BL3213" i="5"/>
  <c r="BK3213" i="5"/>
  <c r="BJ3213" i="5"/>
  <c r="BI3213" i="5"/>
  <c r="BH3213" i="5"/>
  <c r="BG3213" i="5"/>
  <c r="BF3213" i="5"/>
  <c r="BE3213" i="5"/>
  <c r="BD3213" i="5"/>
  <c r="BC3213" i="5"/>
  <c r="BB3213" i="5"/>
  <c r="BA3213" i="5"/>
  <c r="AZ3213" i="5"/>
  <c r="AY3213" i="5"/>
  <c r="AX3213" i="5"/>
  <c r="AW3213" i="5"/>
  <c r="AV3213" i="5"/>
  <c r="AU3213" i="5"/>
  <c r="AT3213" i="5"/>
  <c r="AS3213" i="5"/>
  <c r="AR3213" i="5"/>
  <c r="AQ3213" i="5"/>
  <c r="AP3213" i="5"/>
  <c r="AO3213" i="5"/>
  <c r="AN3213" i="5"/>
  <c r="AM3213" i="5"/>
  <c r="AL3213" i="5"/>
  <c r="AK3213" i="5"/>
  <c r="BW3212" i="5"/>
  <c r="BT3212" i="5"/>
  <c r="BS3212" i="5"/>
  <c r="BR3212" i="5"/>
  <c r="BQ3212" i="5"/>
  <c r="BP3212" i="5"/>
  <c r="BO3212" i="5"/>
  <c r="BN3212" i="5"/>
  <c r="BM3212" i="5"/>
  <c r="BL3212" i="5"/>
  <c r="BK3212" i="5"/>
  <c r="BJ3212" i="5"/>
  <c r="BI3212" i="5"/>
  <c r="BH3212" i="5"/>
  <c r="BG3212" i="5"/>
  <c r="BF3212" i="5"/>
  <c r="BE3212" i="5"/>
  <c r="BD3212" i="5"/>
  <c r="BC3212" i="5"/>
  <c r="BB3212" i="5"/>
  <c r="BA3212" i="5"/>
  <c r="AZ3212" i="5"/>
  <c r="AY3212" i="5"/>
  <c r="AX3212" i="5"/>
  <c r="AW3212" i="5"/>
  <c r="AV3212" i="5"/>
  <c r="AU3212" i="5"/>
  <c r="AT3212" i="5"/>
  <c r="AS3212" i="5"/>
  <c r="AR3212" i="5"/>
  <c r="AQ3212" i="5"/>
  <c r="AP3212" i="5"/>
  <c r="AO3212" i="5"/>
  <c r="AN3212" i="5"/>
  <c r="AM3212" i="5"/>
  <c r="AL3212" i="5"/>
  <c r="AK3212" i="5"/>
  <c r="BW3211" i="5"/>
  <c r="BT3211" i="5"/>
  <c r="BS3211" i="5"/>
  <c r="BR3211" i="5"/>
  <c r="BQ3211" i="5"/>
  <c r="BP3211" i="5"/>
  <c r="BO3211" i="5"/>
  <c r="BN3211" i="5"/>
  <c r="BM3211" i="5"/>
  <c r="BL3211" i="5"/>
  <c r="BK3211" i="5"/>
  <c r="BJ3211" i="5"/>
  <c r="BI3211" i="5"/>
  <c r="BH3211" i="5"/>
  <c r="BG3211" i="5"/>
  <c r="BF3211" i="5"/>
  <c r="BE3211" i="5"/>
  <c r="BD3211" i="5"/>
  <c r="BC3211" i="5"/>
  <c r="BB3211" i="5"/>
  <c r="BA3211" i="5"/>
  <c r="AZ3211" i="5"/>
  <c r="AY3211" i="5"/>
  <c r="AX3211" i="5"/>
  <c r="AW3211" i="5"/>
  <c r="AV3211" i="5"/>
  <c r="AU3211" i="5"/>
  <c r="AT3211" i="5"/>
  <c r="AS3211" i="5"/>
  <c r="AR3211" i="5"/>
  <c r="AQ3211" i="5"/>
  <c r="AP3211" i="5"/>
  <c r="AO3211" i="5"/>
  <c r="AN3211" i="5"/>
  <c r="AM3211" i="5"/>
  <c r="AL3211" i="5"/>
  <c r="AK3211" i="5"/>
  <c r="BW3210" i="5"/>
  <c r="BT3210" i="5"/>
  <c r="BS3210" i="5"/>
  <c r="BR3210" i="5"/>
  <c r="BQ3210" i="5"/>
  <c r="BP3210" i="5"/>
  <c r="BO3210" i="5"/>
  <c r="BN3210" i="5"/>
  <c r="BM3210" i="5"/>
  <c r="BL3210" i="5"/>
  <c r="BK3210" i="5"/>
  <c r="BJ3210" i="5"/>
  <c r="BI3210" i="5"/>
  <c r="BH3210" i="5"/>
  <c r="BG3210" i="5"/>
  <c r="BF3210" i="5"/>
  <c r="BE3210" i="5"/>
  <c r="BD3210" i="5"/>
  <c r="BC3210" i="5"/>
  <c r="BB3210" i="5"/>
  <c r="BA3210" i="5"/>
  <c r="AZ3210" i="5"/>
  <c r="AY3210" i="5"/>
  <c r="AX3210" i="5"/>
  <c r="AW3210" i="5"/>
  <c r="AV3210" i="5"/>
  <c r="AU3210" i="5"/>
  <c r="AT3210" i="5"/>
  <c r="AS3210" i="5"/>
  <c r="AR3210" i="5"/>
  <c r="AQ3210" i="5"/>
  <c r="AP3210" i="5"/>
  <c r="AO3210" i="5"/>
  <c r="AN3210" i="5"/>
  <c r="AM3210" i="5"/>
  <c r="AL3210" i="5"/>
  <c r="AK3210" i="5"/>
  <c r="BW3209" i="5"/>
  <c r="BT3209" i="5"/>
  <c r="BS3209" i="5"/>
  <c r="BR3209" i="5"/>
  <c r="BQ3209" i="5"/>
  <c r="BP3209" i="5"/>
  <c r="BO3209" i="5"/>
  <c r="BN3209" i="5"/>
  <c r="BM3209" i="5"/>
  <c r="BL3209" i="5"/>
  <c r="BK3209" i="5"/>
  <c r="BJ3209" i="5"/>
  <c r="BI3209" i="5"/>
  <c r="BH3209" i="5"/>
  <c r="BG3209" i="5"/>
  <c r="BF3209" i="5"/>
  <c r="BE3209" i="5"/>
  <c r="BD3209" i="5"/>
  <c r="BC3209" i="5"/>
  <c r="BB3209" i="5"/>
  <c r="BA3209" i="5"/>
  <c r="AZ3209" i="5"/>
  <c r="AY3209" i="5"/>
  <c r="AX3209" i="5"/>
  <c r="AW3209" i="5"/>
  <c r="AV3209" i="5"/>
  <c r="AU3209" i="5"/>
  <c r="AT3209" i="5"/>
  <c r="AS3209" i="5"/>
  <c r="AR3209" i="5"/>
  <c r="AQ3209" i="5"/>
  <c r="AP3209" i="5"/>
  <c r="AO3209" i="5"/>
  <c r="AN3209" i="5"/>
  <c r="AM3209" i="5"/>
  <c r="AL3209" i="5"/>
  <c r="AK3209" i="5"/>
  <c r="BW3208" i="5"/>
  <c r="BT3208" i="5"/>
  <c r="BS3208" i="5"/>
  <c r="BR3208" i="5"/>
  <c r="BQ3208" i="5"/>
  <c r="BP3208" i="5"/>
  <c r="BO3208" i="5"/>
  <c r="BN3208" i="5"/>
  <c r="BM3208" i="5"/>
  <c r="BL3208" i="5"/>
  <c r="BK3208" i="5"/>
  <c r="BJ3208" i="5"/>
  <c r="BI3208" i="5"/>
  <c r="BH3208" i="5"/>
  <c r="BG3208" i="5"/>
  <c r="BF3208" i="5"/>
  <c r="BE3208" i="5"/>
  <c r="BD3208" i="5"/>
  <c r="BC3208" i="5"/>
  <c r="BB3208" i="5"/>
  <c r="BA3208" i="5"/>
  <c r="AZ3208" i="5"/>
  <c r="AY3208" i="5"/>
  <c r="AX3208" i="5"/>
  <c r="AW3208" i="5"/>
  <c r="AV3208" i="5"/>
  <c r="AU3208" i="5"/>
  <c r="AT3208" i="5"/>
  <c r="AS3208" i="5"/>
  <c r="AR3208" i="5"/>
  <c r="AQ3208" i="5"/>
  <c r="AP3208" i="5"/>
  <c r="AO3208" i="5"/>
  <c r="AN3208" i="5"/>
  <c r="AM3208" i="5"/>
  <c r="AL3208" i="5"/>
  <c r="AK3208" i="5"/>
  <c r="BW3207" i="5"/>
  <c r="BT3207" i="5"/>
  <c r="BS3207" i="5"/>
  <c r="BR3207" i="5"/>
  <c r="BQ3207" i="5"/>
  <c r="BP3207" i="5"/>
  <c r="BO3207" i="5"/>
  <c r="BN3207" i="5"/>
  <c r="BM3207" i="5"/>
  <c r="BL3207" i="5"/>
  <c r="BK3207" i="5"/>
  <c r="BJ3207" i="5"/>
  <c r="BI3207" i="5"/>
  <c r="BH3207" i="5"/>
  <c r="BG3207" i="5"/>
  <c r="BF3207" i="5"/>
  <c r="BE3207" i="5"/>
  <c r="BD3207" i="5"/>
  <c r="BC3207" i="5"/>
  <c r="BB3207" i="5"/>
  <c r="BA3207" i="5"/>
  <c r="AZ3207" i="5"/>
  <c r="AY3207" i="5"/>
  <c r="AX3207" i="5"/>
  <c r="AW3207" i="5"/>
  <c r="AV3207" i="5"/>
  <c r="AU3207" i="5"/>
  <c r="AT3207" i="5"/>
  <c r="AS3207" i="5"/>
  <c r="AR3207" i="5"/>
  <c r="AQ3207" i="5"/>
  <c r="AP3207" i="5"/>
  <c r="AO3207" i="5"/>
  <c r="AN3207" i="5"/>
  <c r="AM3207" i="5"/>
  <c r="AL3207" i="5"/>
  <c r="AK3207" i="5"/>
  <c r="BW3206" i="5"/>
  <c r="BT3206" i="5"/>
  <c r="BS3206" i="5"/>
  <c r="BR3206" i="5"/>
  <c r="BQ3206" i="5"/>
  <c r="BP3206" i="5"/>
  <c r="BO3206" i="5"/>
  <c r="BN3206" i="5"/>
  <c r="BM3206" i="5"/>
  <c r="BL3206" i="5"/>
  <c r="BK3206" i="5"/>
  <c r="BJ3206" i="5"/>
  <c r="BI3206" i="5"/>
  <c r="BH3206" i="5"/>
  <c r="BG3206" i="5"/>
  <c r="BF3206" i="5"/>
  <c r="BE3206" i="5"/>
  <c r="BD3206" i="5"/>
  <c r="BC3206" i="5"/>
  <c r="BB3206" i="5"/>
  <c r="BA3206" i="5"/>
  <c r="AZ3206" i="5"/>
  <c r="AY3206" i="5"/>
  <c r="AX3206" i="5"/>
  <c r="AW3206" i="5"/>
  <c r="AV3206" i="5"/>
  <c r="AU3206" i="5"/>
  <c r="AT3206" i="5"/>
  <c r="AS3206" i="5"/>
  <c r="AR3206" i="5"/>
  <c r="AQ3206" i="5"/>
  <c r="AP3206" i="5"/>
  <c r="AO3206" i="5"/>
  <c r="AN3206" i="5"/>
  <c r="AM3206" i="5"/>
  <c r="AL3206" i="5"/>
  <c r="AK3206" i="5"/>
  <c r="BW3205" i="5"/>
  <c r="BT3205" i="5"/>
  <c r="BS3205" i="5"/>
  <c r="BR3205" i="5"/>
  <c r="BQ3205" i="5"/>
  <c r="BP3205" i="5"/>
  <c r="BO3205" i="5"/>
  <c r="BN3205" i="5"/>
  <c r="BM3205" i="5"/>
  <c r="BL3205" i="5"/>
  <c r="BK3205" i="5"/>
  <c r="BJ3205" i="5"/>
  <c r="BI3205" i="5"/>
  <c r="BH3205" i="5"/>
  <c r="BG3205" i="5"/>
  <c r="BF3205" i="5"/>
  <c r="BE3205" i="5"/>
  <c r="BD3205" i="5"/>
  <c r="BC3205" i="5"/>
  <c r="BB3205" i="5"/>
  <c r="BA3205" i="5"/>
  <c r="AZ3205" i="5"/>
  <c r="AY3205" i="5"/>
  <c r="AX3205" i="5"/>
  <c r="AW3205" i="5"/>
  <c r="AV3205" i="5"/>
  <c r="AU3205" i="5"/>
  <c r="AT3205" i="5"/>
  <c r="AS3205" i="5"/>
  <c r="AR3205" i="5"/>
  <c r="AQ3205" i="5"/>
  <c r="AP3205" i="5"/>
  <c r="AO3205" i="5"/>
  <c r="AN3205" i="5"/>
  <c r="AM3205" i="5"/>
  <c r="AL3205" i="5"/>
  <c r="AK3205" i="5"/>
  <c r="BW3204" i="5"/>
  <c r="BT3204" i="5"/>
  <c r="BS3204" i="5"/>
  <c r="BR3204" i="5"/>
  <c r="BQ3204" i="5"/>
  <c r="BP3204" i="5"/>
  <c r="BO3204" i="5"/>
  <c r="BN3204" i="5"/>
  <c r="BM3204" i="5"/>
  <c r="BL3204" i="5"/>
  <c r="BK3204" i="5"/>
  <c r="BJ3204" i="5"/>
  <c r="BI3204" i="5"/>
  <c r="BH3204" i="5"/>
  <c r="BG3204" i="5"/>
  <c r="BF3204" i="5"/>
  <c r="BE3204" i="5"/>
  <c r="BD3204" i="5"/>
  <c r="BC3204" i="5"/>
  <c r="BB3204" i="5"/>
  <c r="BA3204" i="5"/>
  <c r="AZ3204" i="5"/>
  <c r="AY3204" i="5"/>
  <c r="AX3204" i="5"/>
  <c r="AW3204" i="5"/>
  <c r="AV3204" i="5"/>
  <c r="AU3204" i="5"/>
  <c r="AT3204" i="5"/>
  <c r="AS3204" i="5"/>
  <c r="AR3204" i="5"/>
  <c r="AQ3204" i="5"/>
  <c r="AP3204" i="5"/>
  <c r="AO3204" i="5"/>
  <c r="AN3204" i="5"/>
  <c r="AM3204" i="5"/>
  <c r="AL3204" i="5"/>
  <c r="AK3204" i="5"/>
  <c r="BW3203" i="5"/>
  <c r="BT3203" i="5"/>
  <c r="BS3203" i="5"/>
  <c r="BR3203" i="5"/>
  <c r="BQ3203" i="5"/>
  <c r="BP3203" i="5"/>
  <c r="BO3203" i="5"/>
  <c r="BN3203" i="5"/>
  <c r="BM3203" i="5"/>
  <c r="BL3203" i="5"/>
  <c r="BK3203" i="5"/>
  <c r="BJ3203" i="5"/>
  <c r="BI3203" i="5"/>
  <c r="BH3203" i="5"/>
  <c r="BG3203" i="5"/>
  <c r="BF3203" i="5"/>
  <c r="BE3203" i="5"/>
  <c r="BD3203" i="5"/>
  <c r="BC3203" i="5"/>
  <c r="BB3203" i="5"/>
  <c r="BA3203" i="5"/>
  <c r="AZ3203" i="5"/>
  <c r="AY3203" i="5"/>
  <c r="AX3203" i="5"/>
  <c r="AW3203" i="5"/>
  <c r="AV3203" i="5"/>
  <c r="AU3203" i="5"/>
  <c r="AT3203" i="5"/>
  <c r="AS3203" i="5"/>
  <c r="AR3203" i="5"/>
  <c r="AQ3203" i="5"/>
  <c r="AP3203" i="5"/>
  <c r="AO3203" i="5"/>
  <c r="AN3203" i="5"/>
  <c r="AM3203" i="5"/>
  <c r="AL3203" i="5"/>
  <c r="AK3203" i="5"/>
  <c r="BW3202" i="5"/>
  <c r="BT3202" i="5"/>
  <c r="BS3202" i="5"/>
  <c r="BR3202" i="5"/>
  <c r="BQ3202" i="5"/>
  <c r="BP3202" i="5"/>
  <c r="BO3202" i="5"/>
  <c r="BN3202" i="5"/>
  <c r="BM3202" i="5"/>
  <c r="BL3202" i="5"/>
  <c r="BK3202" i="5"/>
  <c r="BJ3202" i="5"/>
  <c r="BI3202" i="5"/>
  <c r="BH3202" i="5"/>
  <c r="BG3202" i="5"/>
  <c r="BF3202" i="5"/>
  <c r="BE3202" i="5"/>
  <c r="BD3202" i="5"/>
  <c r="BC3202" i="5"/>
  <c r="BB3202" i="5"/>
  <c r="BA3202" i="5"/>
  <c r="AZ3202" i="5"/>
  <c r="AY3202" i="5"/>
  <c r="AX3202" i="5"/>
  <c r="AW3202" i="5"/>
  <c r="AV3202" i="5"/>
  <c r="AU3202" i="5"/>
  <c r="AT3202" i="5"/>
  <c r="AS3202" i="5"/>
  <c r="AR3202" i="5"/>
  <c r="AQ3202" i="5"/>
  <c r="AP3202" i="5"/>
  <c r="AO3202" i="5"/>
  <c r="AN3202" i="5"/>
  <c r="AM3202" i="5"/>
  <c r="AL3202" i="5"/>
  <c r="AK3202" i="5"/>
  <c r="BW3201" i="5"/>
  <c r="BT3201" i="5"/>
  <c r="BS3201" i="5"/>
  <c r="BR3201" i="5"/>
  <c r="BQ3201" i="5"/>
  <c r="BP3201" i="5"/>
  <c r="BO3201" i="5"/>
  <c r="BN3201" i="5"/>
  <c r="BM3201" i="5"/>
  <c r="BL3201" i="5"/>
  <c r="BK3201" i="5"/>
  <c r="BJ3201" i="5"/>
  <c r="BI3201" i="5"/>
  <c r="BH3201" i="5"/>
  <c r="BG3201" i="5"/>
  <c r="BF3201" i="5"/>
  <c r="BE3201" i="5"/>
  <c r="BD3201" i="5"/>
  <c r="BC3201" i="5"/>
  <c r="BB3201" i="5"/>
  <c r="BA3201" i="5"/>
  <c r="AZ3201" i="5"/>
  <c r="AY3201" i="5"/>
  <c r="AX3201" i="5"/>
  <c r="AW3201" i="5"/>
  <c r="AV3201" i="5"/>
  <c r="AU3201" i="5"/>
  <c r="AT3201" i="5"/>
  <c r="AS3201" i="5"/>
  <c r="AR3201" i="5"/>
  <c r="AQ3201" i="5"/>
  <c r="AP3201" i="5"/>
  <c r="AO3201" i="5"/>
  <c r="AN3201" i="5"/>
  <c r="AM3201" i="5"/>
  <c r="AL3201" i="5"/>
  <c r="AK3201" i="5"/>
  <c r="BW3200" i="5"/>
  <c r="BT3200" i="5"/>
  <c r="BS3200" i="5"/>
  <c r="BR3200" i="5"/>
  <c r="BQ3200" i="5"/>
  <c r="BP3200" i="5"/>
  <c r="BO3200" i="5"/>
  <c r="BN3200" i="5"/>
  <c r="BM3200" i="5"/>
  <c r="BL3200" i="5"/>
  <c r="BK3200" i="5"/>
  <c r="BJ3200" i="5"/>
  <c r="BI3200" i="5"/>
  <c r="BH3200" i="5"/>
  <c r="BG3200" i="5"/>
  <c r="BF3200" i="5"/>
  <c r="BE3200" i="5"/>
  <c r="BD3200" i="5"/>
  <c r="BC3200" i="5"/>
  <c r="BB3200" i="5"/>
  <c r="BA3200" i="5"/>
  <c r="AZ3200" i="5"/>
  <c r="AY3200" i="5"/>
  <c r="AX3200" i="5"/>
  <c r="AW3200" i="5"/>
  <c r="AV3200" i="5"/>
  <c r="AU3200" i="5"/>
  <c r="AT3200" i="5"/>
  <c r="AS3200" i="5"/>
  <c r="AR3200" i="5"/>
  <c r="AQ3200" i="5"/>
  <c r="AP3200" i="5"/>
  <c r="AO3200" i="5"/>
  <c r="AN3200" i="5"/>
  <c r="AM3200" i="5"/>
  <c r="AL3200" i="5"/>
  <c r="AK3200" i="5"/>
  <c r="BW3199" i="5"/>
  <c r="BT3199" i="5"/>
  <c r="BS3199" i="5"/>
  <c r="BR3199" i="5"/>
  <c r="BQ3199" i="5"/>
  <c r="BP3199" i="5"/>
  <c r="BO3199" i="5"/>
  <c r="BN3199" i="5"/>
  <c r="BM3199" i="5"/>
  <c r="BL3199" i="5"/>
  <c r="BK3199" i="5"/>
  <c r="BJ3199" i="5"/>
  <c r="BI3199" i="5"/>
  <c r="BH3199" i="5"/>
  <c r="BG3199" i="5"/>
  <c r="BF3199" i="5"/>
  <c r="BE3199" i="5"/>
  <c r="BD3199" i="5"/>
  <c r="BC3199" i="5"/>
  <c r="BB3199" i="5"/>
  <c r="BA3199" i="5"/>
  <c r="AZ3199" i="5"/>
  <c r="AY3199" i="5"/>
  <c r="AX3199" i="5"/>
  <c r="AW3199" i="5"/>
  <c r="AV3199" i="5"/>
  <c r="AU3199" i="5"/>
  <c r="AT3199" i="5"/>
  <c r="AS3199" i="5"/>
  <c r="AR3199" i="5"/>
  <c r="AQ3199" i="5"/>
  <c r="AP3199" i="5"/>
  <c r="AO3199" i="5"/>
  <c r="AN3199" i="5"/>
  <c r="AM3199" i="5"/>
  <c r="AL3199" i="5"/>
  <c r="AK3199" i="5"/>
  <c r="BW3198" i="5"/>
  <c r="BT3198" i="5"/>
  <c r="BS3198" i="5"/>
  <c r="BR3198" i="5"/>
  <c r="BQ3198" i="5"/>
  <c r="BP3198" i="5"/>
  <c r="BO3198" i="5"/>
  <c r="BN3198" i="5"/>
  <c r="BM3198" i="5"/>
  <c r="BL3198" i="5"/>
  <c r="BK3198" i="5"/>
  <c r="BJ3198" i="5"/>
  <c r="BI3198" i="5"/>
  <c r="BH3198" i="5"/>
  <c r="BG3198" i="5"/>
  <c r="BF3198" i="5"/>
  <c r="BE3198" i="5"/>
  <c r="BD3198" i="5"/>
  <c r="BC3198" i="5"/>
  <c r="BB3198" i="5"/>
  <c r="BA3198" i="5"/>
  <c r="AZ3198" i="5"/>
  <c r="AY3198" i="5"/>
  <c r="AX3198" i="5"/>
  <c r="AW3198" i="5"/>
  <c r="AV3198" i="5"/>
  <c r="AU3198" i="5"/>
  <c r="AT3198" i="5"/>
  <c r="AS3198" i="5"/>
  <c r="AR3198" i="5"/>
  <c r="AQ3198" i="5"/>
  <c r="AP3198" i="5"/>
  <c r="AO3198" i="5"/>
  <c r="AN3198" i="5"/>
  <c r="AM3198" i="5"/>
  <c r="AL3198" i="5"/>
  <c r="AK3198" i="5"/>
  <c r="BW3197" i="5"/>
  <c r="BT3197" i="5"/>
  <c r="BS3197" i="5"/>
  <c r="BR3197" i="5"/>
  <c r="BQ3197" i="5"/>
  <c r="BP3197" i="5"/>
  <c r="BO3197" i="5"/>
  <c r="BN3197" i="5"/>
  <c r="BM3197" i="5"/>
  <c r="BL3197" i="5"/>
  <c r="BK3197" i="5"/>
  <c r="BJ3197" i="5"/>
  <c r="BI3197" i="5"/>
  <c r="BH3197" i="5"/>
  <c r="BG3197" i="5"/>
  <c r="BF3197" i="5"/>
  <c r="BE3197" i="5"/>
  <c r="BD3197" i="5"/>
  <c r="BC3197" i="5"/>
  <c r="BB3197" i="5"/>
  <c r="BA3197" i="5"/>
  <c r="AZ3197" i="5"/>
  <c r="AY3197" i="5"/>
  <c r="AX3197" i="5"/>
  <c r="AW3197" i="5"/>
  <c r="AV3197" i="5"/>
  <c r="AU3197" i="5"/>
  <c r="AT3197" i="5"/>
  <c r="AS3197" i="5"/>
  <c r="AR3197" i="5"/>
  <c r="AQ3197" i="5"/>
  <c r="AP3197" i="5"/>
  <c r="AO3197" i="5"/>
  <c r="AN3197" i="5"/>
  <c r="AM3197" i="5"/>
  <c r="AL3197" i="5"/>
  <c r="AK3197" i="5"/>
  <c r="BW3196" i="5"/>
  <c r="BT3196" i="5"/>
  <c r="BS3196" i="5"/>
  <c r="BR3196" i="5"/>
  <c r="BQ3196" i="5"/>
  <c r="BP3196" i="5"/>
  <c r="BO3196" i="5"/>
  <c r="BN3196" i="5"/>
  <c r="BM3196" i="5"/>
  <c r="BL3196" i="5"/>
  <c r="BK3196" i="5"/>
  <c r="BJ3196" i="5"/>
  <c r="BI3196" i="5"/>
  <c r="BH3196" i="5"/>
  <c r="BG3196" i="5"/>
  <c r="BF3196" i="5"/>
  <c r="BE3196" i="5"/>
  <c r="BD3196" i="5"/>
  <c r="BC3196" i="5"/>
  <c r="BB3196" i="5"/>
  <c r="BA3196" i="5"/>
  <c r="AZ3196" i="5"/>
  <c r="AY3196" i="5"/>
  <c r="AX3196" i="5"/>
  <c r="AW3196" i="5"/>
  <c r="AV3196" i="5"/>
  <c r="AU3196" i="5"/>
  <c r="AT3196" i="5"/>
  <c r="AS3196" i="5"/>
  <c r="AR3196" i="5"/>
  <c r="AQ3196" i="5"/>
  <c r="AP3196" i="5"/>
  <c r="AO3196" i="5"/>
  <c r="AN3196" i="5"/>
  <c r="AM3196" i="5"/>
  <c r="AL3196" i="5"/>
  <c r="AK3196" i="5"/>
  <c r="BW3195" i="5"/>
  <c r="BT3195" i="5"/>
  <c r="BS3195" i="5"/>
  <c r="BR3195" i="5"/>
  <c r="BQ3195" i="5"/>
  <c r="BP3195" i="5"/>
  <c r="BO3195" i="5"/>
  <c r="BN3195" i="5"/>
  <c r="BM3195" i="5"/>
  <c r="BL3195" i="5"/>
  <c r="BK3195" i="5"/>
  <c r="BJ3195" i="5"/>
  <c r="BI3195" i="5"/>
  <c r="BH3195" i="5"/>
  <c r="BG3195" i="5"/>
  <c r="BF3195" i="5"/>
  <c r="BE3195" i="5"/>
  <c r="BD3195" i="5"/>
  <c r="BC3195" i="5"/>
  <c r="BB3195" i="5"/>
  <c r="BA3195" i="5"/>
  <c r="AZ3195" i="5"/>
  <c r="AY3195" i="5"/>
  <c r="AX3195" i="5"/>
  <c r="AW3195" i="5"/>
  <c r="AV3195" i="5"/>
  <c r="AU3195" i="5"/>
  <c r="AT3195" i="5"/>
  <c r="AS3195" i="5"/>
  <c r="AR3195" i="5"/>
  <c r="AQ3195" i="5"/>
  <c r="AP3195" i="5"/>
  <c r="AO3195" i="5"/>
  <c r="AN3195" i="5"/>
  <c r="AM3195" i="5"/>
  <c r="AL3195" i="5"/>
  <c r="AK3195" i="5"/>
  <c r="BW3194" i="5"/>
  <c r="BT3194" i="5"/>
  <c r="BS3194" i="5"/>
  <c r="BR3194" i="5"/>
  <c r="BQ3194" i="5"/>
  <c r="BP3194" i="5"/>
  <c r="BO3194" i="5"/>
  <c r="BN3194" i="5"/>
  <c r="BM3194" i="5"/>
  <c r="BL3194" i="5"/>
  <c r="BK3194" i="5"/>
  <c r="BJ3194" i="5"/>
  <c r="BI3194" i="5"/>
  <c r="BH3194" i="5"/>
  <c r="BG3194" i="5"/>
  <c r="BF3194" i="5"/>
  <c r="BE3194" i="5"/>
  <c r="BD3194" i="5"/>
  <c r="BC3194" i="5"/>
  <c r="BB3194" i="5"/>
  <c r="BA3194" i="5"/>
  <c r="AZ3194" i="5"/>
  <c r="AY3194" i="5"/>
  <c r="AX3194" i="5"/>
  <c r="AW3194" i="5"/>
  <c r="AV3194" i="5"/>
  <c r="AU3194" i="5"/>
  <c r="AT3194" i="5"/>
  <c r="AS3194" i="5"/>
  <c r="AR3194" i="5"/>
  <c r="AQ3194" i="5"/>
  <c r="AP3194" i="5"/>
  <c r="AO3194" i="5"/>
  <c r="AN3194" i="5"/>
  <c r="AM3194" i="5"/>
  <c r="AL3194" i="5"/>
  <c r="AK3194" i="5"/>
  <c r="BW3193" i="5"/>
  <c r="BT3193" i="5"/>
  <c r="BS3193" i="5"/>
  <c r="BR3193" i="5"/>
  <c r="BQ3193" i="5"/>
  <c r="BP3193" i="5"/>
  <c r="BO3193" i="5"/>
  <c r="BN3193" i="5"/>
  <c r="BM3193" i="5"/>
  <c r="BL3193" i="5"/>
  <c r="BK3193" i="5"/>
  <c r="BJ3193" i="5"/>
  <c r="BI3193" i="5"/>
  <c r="BH3193" i="5"/>
  <c r="BG3193" i="5"/>
  <c r="BF3193" i="5"/>
  <c r="BE3193" i="5"/>
  <c r="BD3193" i="5"/>
  <c r="BC3193" i="5"/>
  <c r="BB3193" i="5"/>
  <c r="BA3193" i="5"/>
  <c r="AZ3193" i="5"/>
  <c r="AY3193" i="5"/>
  <c r="AX3193" i="5"/>
  <c r="AW3193" i="5"/>
  <c r="AV3193" i="5"/>
  <c r="AU3193" i="5"/>
  <c r="AT3193" i="5"/>
  <c r="AS3193" i="5"/>
  <c r="AR3193" i="5"/>
  <c r="AQ3193" i="5"/>
  <c r="AP3193" i="5"/>
  <c r="AO3193" i="5"/>
  <c r="AN3193" i="5"/>
  <c r="AM3193" i="5"/>
  <c r="AL3193" i="5"/>
  <c r="AK3193" i="5"/>
  <c r="BW3192" i="5"/>
  <c r="BT3192" i="5"/>
  <c r="BS3192" i="5"/>
  <c r="BR3192" i="5"/>
  <c r="BQ3192" i="5"/>
  <c r="BP3192" i="5"/>
  <c r="BO3192" i="5"/>
  <c r="BN3192" i="5"/>
  <c r="BM3192" i="5"/>
  <c r="BL3192" i="5"/>
  <c r="BK3192" i="5"/>
  <c r="BJ3192" i="5"/>
  <c r="BI3192" i="5"/>
  <c r="BH3192" i="5"/>
  <c r="BG3192" i="5"/>
  <c r="BF3192" i="5"/>
  <c r="BE3192" i="5"/>
  <c r="BD3192" i="5"/>
  <c r="BC3192" i="5"/>
  <c r="BB3192" i="5"/>
  <c r="BA3192" i="5"/>
  <c r="AZ3192" i="5"/>
  <c r="AY3192" i="5"/>
  <c r="AX3192" i="5"/>
  <c r="AW3192" i="5"/>
  <c r="AV3192" i="5"/>
  <c r="AU3192" i="5"/>
  <c r="AT3192" i="5"/>
  <c r="AS3192" i="5"/>
  <c r="AR3192" i="5"/>
  <c r="AQ3192" i="5"/>
  <c r="AP3192" i="5"/>
  <c r="AO3192" i="5"/>
  <c r="AN3192" i="5"/>
  <c r="AM3192" i="5"/>
  <c r="AL3192" i="5"/>
  <c r="AK3192" i="5"/>
  <c r="BW3191" i="5"/>
  <c r="BT3191" i="5"/>
  <c r="BS3191" i="5"/>
  <c r="BR3191" i="5"/>
  <c r="BQ3191" i="5"/>
  <c r="BP3191" i="5"/>
  <c r="BO3191" i="5"/>
  <c r="BN3191" i="5"/>
  <c r="BM3191" i="5"/>
  <c r="BL3191" i="5"/>
  <c r="BK3191" i="5"/>
  <c r="BJ3191" i="5"/>
  <c r="BI3191" i="5"/>
  <c r="BH3191" i="5"/>
  <c r="BG3191" i="5"/>
  <c r="BF3191" i="5"/>
  <c r="BE3191" i="5"/>
  <c r="BD3191" i="5"/>
  <c r="BC3191" i="5"/>
  <c r="BB3191" i="5"/>
  <c r="BA3191" i="5"/>
  <c r="AZ3191" i="5"/>
  <c r="AY3191" i="5"/>
  <c r="AX3191" i="5"/>
  <c r="AW3191" i="5"/>
  <c r="AV3191" i="5"/>
  <c r="AU3191" i="5"/>
  <c r="AT3191" i="5"/>
  <c r="AS3191" i="5"/>
  <c r="AR3191" i="5"/>
  <c r="AQ3191" i="5"/>
  <c r="AP3191" i="5"/>
  <c r="AO3191" i="5"/>
  <c r="AN3191" i="5"/>
  <c r="AM3191" i="5"/>
  <c r="AL3191" i="5"/>
  <c r="AK3191" i="5"/>
  <c r="BW3190" i="5"/>
  <c r="BT3190" i="5"/>
  <c r="BS3190" i="5"/>
  <c r="BR3190" i="5"/>
  <c r="BQ3190" i="5"/>
  <c r="BP3190" i="5"/>
  <c r="BO3190" i="5"/>
  <c r="BN3190" i="5"/>
  <c r="BM3190" i="5"/>
  <c r="BL3190" i="5"/>
  <c r="BK3190" i="5"/>
  <c r="BJ3190" i="5"/>
  <c r="BI3190" i="5"/>
  <c r="BH3190" i="5"/>
  <c r="BG3190" i="5"/>
  <c r="BF3190" i="5"/>
  <c r="BE3190" i="5"/>
  <c r="BD3190" i="5"/>
  <c r="BC3190" i="5"/>
  <c r="BB3190" i="5"/>
  <c r="BA3190" i="5"/>
  <c r="AZ3190" i="5"/>
  <c r="AY3190" i="5"/>
  <c r="AX3190" i="5"/>
  <c r="AW3190" i="5"/>
  <c r="AV3190" i="5"/>
  <c r="AU3190" i="5"/>
  <c r="AT3190" i="5"/>
  <c r="AS3190" i="5"/>
  <c r="AR3190" i="5"/>
  <c r="AQ3190" i="5"/>
  <c r="AP3190" i="5"/>
  <c r="AO3190" i="5"/>
  <c r="AN3190" i="5"/>
  <c r="AM3190" i="5"/>
  <c r="AL3190" i="5"/>
  <c r="AK3190" i="5"/>
  <c r="BW3189" i="5"/>
  <c r="BT3189" i="5"/>
  <c r="BS3189" i="5"/>
  <c r="BR3189" i="5"/>
  <c r="BQ3189" i="5"/>
  <c r="BP3189" i="5"/>
  <c r="BO3189" i="5"/>
  <c r="BN3189" i="5"/>
  <c r="BM3189" i="5"/>
  <c r="BL3189" i="5"/>
  <c r="BK3189" i="5"/>
  <c r="BJ3189" i="5"/>
  <c r="BI3189" i="5"/>
  <c r="BH3189" i="5"/>
  <c r="BG3189" i="5"/>
  <c r="BF3189" i="5"/>
  <c r="BE3189" i="5"/>
  <c r="BD3189" i="5"/>
  <c r="BC3189" i="5"/>
  <c r="BB3189" i="5"/>
  <c r="BA3189" i="5"/>
  <c r="AZ3189" i="5"/>
  <c r="AY3189" i="5"/>
  <c r="AX3189" i="5"/>
  <c r="AW3189" i="5"/>
  <c r="AV3189" i="5"/>
  <c r="AU3189" i="5"/>
  <c r="AT3189" i="5"/>
  <c r="AS3189" i="5"/>
  <c r="AR3189" i="5"/>
  <c r="AQ3189" i="5"/>
  <c r="AP3189" i="5"/>
  <c r="AO3189" i="5"/>
  <c r="AN3189" i="5"/>
  <c r="AM3189" i="5"/>
  <c r="AL3189" i="5"/>
  <c r="AK3189" i="5"/>
  <c r="BW3188" i="5"/>
  <c r="BT3188" i="5"/>
  <c r="BS3188" i="5"/>
  <c r="BR3188" i="5"/>
  <c r="BQ3188" i="5"/>
  <c r="BP3188" i="5"/>
  <c r="BO3188" i="5"/>
  <c r="BN3188" i="5"/>
  <c r="BM3188" i="5"/>
  <c r="BL3188" i="5"/>
  <c r="BK3188" i="5"/>
  <c r="BJ3188" i="5"/>
  <c r="BI3188" i="5"/>
  <c r="BH3188" i="5"/>
  <c r="BG3188" i="5"/>
  <c r="BF3188" i="5"/>
  <c r="BE3188" i="5"/>
  <c r="BD3188" i="5"/>
  <c r="BC3188" i="5"/>
  <c r="BB3188" i="5"/>
  <c r="BA3188" i="5"/>
  <c r="AZ3188" i="5"/>
  <c r="AY3188" i="5"/>
  <c r="AX3188" i="5"/>
  <c r="AW3188" i="5"/>
  <c r="AV3188" i="5"/>
  <c r="AU3188" i="5"/>
  <c r="AT3188" i="5"/>
  <c r="AS3188" i="5"/>
  <c r="AR3188" i="5"/>
  <c r="AQ3188" i="5"/>
  <c r="AP3188" i="5"/>
  <c r="AO3188" i="5"/>
  <c r="AN3188" i="5"/>
  <c r="AM3188" i="5"/>
  <c r="AL3188" i="5"/>
  <c r="AK3188" i="5"/>
  <c r="BW3187" i="5"/>
  <c r="BT3187" i="5"/>
  <c r="BS3187" i="5"/>
  <c r="BR3187" i="5"/>
  <c r="BQ3187" i="5"/>
  <c r="BP3187" i="5"/>
  <c r="BO3187" i="5"/>
  <c r="BN3187" i="5"/>
  <c r="BM3187" i="5"/>
  <c r="BL3187" i="5"/>
  <c r="BK3187" i="5"/>
  <c r="BJ3187" i="5"/>
  <c r="BI3187" i="5"/>
  <c r="BH3187" i="5"/>
  <c r="BG3187" i="5"/>
  <c r="BF3187" i="5"/>
  <c r="BE3187" i="5"/>
  <c r="BD3187" i="5"/>
  <c r="BC3187" i="5"/>
  <c r="BB3187" i="5"/>
  <c r="BA3187" i="5"/>
  <c r="AZ3187" i="5"/>
  <c r="AY3187" i="5"/>
  <c r="AX3187" i="5"/>
  <c r="AW3187" i="5"/>
  <c r="AV3187" i="5"/>
  <c r="AU3187" i="5"/>
  <c r="AT3187" i="5"/>
  <c r="AS3187" i="5"/>
  <c r="AR3187" i="5"/>
  <c r="AQ3187" i="5"/>
  <c r="AP3187" i="5"/>
  <c r="AO3187" i="5"/>
  <c r="AN3187" i="5"/>
  <c r="AM3187" i="5"/>
  <c r="AL3187" i="5"/>
  <c r="AK3187" i="5"/>
  <c r="BW3186" i="5"/>
  <c r="BT3186" i="5"/>
  <c r="BS3186" i="5"/>
  <c r="BR3186" i="5"/>
  <c r="BQ3186" i="5"/>
  <c r="BP3186" i="5"/>
  <c r="BO3186" i="5"/>
  <c r="BN3186" i="5"/>
  <c r="BM3186" i="5"/>
  <c r="BL3186" i="5"/>
  <c r="BK3186" i="5"/>
  <c r="BJ3186" i="5"/>
  <c r="BI3186" i="5"/>
  <c r="BH3186" i="5"/>
  <c r="BG3186" i="5"/>
  <c r="BF3186" i="5"/>
  <c r="BE3186" i="5"/>
  <c r="BD3186" i="5"/>
  <c r="BC3186" i="5"/>
  <c r="BB3186" i="5"/>
  <c r="BA3186" i="5"/>
  <c r="AZ3186" i="5"/>
  <c r="AY3186" i="5"/>
  <c r="AX3186" i="5"/>
  <c r="AW3186" i="5"/>
  <c r="AV3186" i="5"/>
  <c r="AU3186" i="5"/>
  <c r="AT3186" i="5"/>
  <c r="AS3186" i="5"/>
  <c r="AR3186" i="5"/>
  <c r="AQ3186" i="5"/>
  <c r="AP3186" i="5"/>
  <c r="AO3186" i="5"/>
  <c r="AN3186" i="5"/>
  <c r="AM3186" i="5"/>
  <c r="AL3186" i="5"/>
  <c r="AK3186" i="5"/>
  <c r="BW3185" i="5"/>
  <c r="BT3185" i="5"/>
  <c r="BS3185" i="5"/>
  <c r="BR3185" i="5"/>
  <c r="BQ3185" i="5"/>
  <c r="BP3185" i="5"/>
  <c r="BO3185" i="5"/>
  <c r="BN3185" i="5"/>
  <c r="BM3185" i="5"/>
  <c r="BL3185" i="5"/>
  <c r="BK3185" i="5"/>
  <c r="BJ3185" i="5"/>
  <c r="BI3185" i="5"/>
  <c r="BH3185" i="5"/>
  <c r="BG3185" i="5"/>
  <c r="BF3185" i="5"/>
  <c r="BE3185" i="5"/>
  <c r="BD3185" i="5"/>
  <c r="BC3185" i="5"/>
  <c r="BB3185" i="5"/>
  <c r="BA3185" i="5"/>
  <c r="AZ3185" i="5"/>
  <c r="AY3185" i="5"/>
  <c r="AX3185" i="5"/>
  <c r="AW3185" i="5"/>
  <c r="AV3185" i="5"/>
  <c r="AU3185" i="5"/>
  <c r="AT3185" i="5"/>
  <c r="AS3185" i="5"/>
  <c r="AR3185" i="5"/>
  <c r="AQ3185" i="5"/>
  <c r="AP3185" i="5"/>
  <c r="AO3185" i="5"/>
  <c r="AN3185" i="5"/>
  <c r="AM3185" i="5"/>
  <c r="AL3185" i="5"/>
  <c r="AK3185" i="5"/>
  <c r="BW3184" i="5"/>
  <c r="BT3184" i="5"/>
  <c r="BS3184" i="5"/>
  <c r="BR3184" i="5"/>
  <c r="BQ3184" i="5"/>
  <c r="BP3184" i="5"/>
  <c r="BO3184" i="5"/>
  <c r="BN3184" i="5"/>
  <c r="BM3184" i="5"/>
  <c r="BL3184" i="5"/>
  <c r="BK3184" i="5"/>
  <c r="BJ3184" i="5"/>
  <c r="BI3184" i="5"/>
  <c r="BH3184" i="5"/>
  <c r="BG3184" i="5"/>
  <c r="BF3184" i="5"/>
  <c r="BE3184" i="5"/>
  <c r="BD3184" i="5"/>
  <c r="BC3184" i="5"/>
  <c r="BB3184" i="5"/>
  <c r="BA3184" i="5"/>
  <c r="AZ3184" i="5"/>
  <c r="AY3184" i="5"/>
  <c r="AX3184" i="5"/>
  <c r="AW3184" i="5"/>
  <c r="AV3184" i="5"/>
  <c r="AU3184" i="5"/>
  <c r="AT3184" i="5"/>
  <c r="AS3184" i="5"/>
  <c r="AR3184" i="5"/>
  <c r="AQ3184" i="5"/>
  <c r="AP3184" i="5"/>
  <c r="AO3184" i="5"/>
  <c r="AN3184" i="5"/>
  <c r="AM3184" i="5"/>
  <c r="AL3184" i="5"/>
  <c r="AK3184" i="5"/>
  <c r="BW3183" i="5"/>
  <c r="BT3183" i="5"/>
  <c r="BS3183" i="5"/>
  <c r="BR3183" i="5"/>
  <c r="BQ3183" i="5"/>
  <c r="BP3183" i="5"/>
  <c r="BO3183" i="5"/>
  <c r="BN3183" i="5"/>
  <c r="BM3183" i="5"/>
  <c r="BL3183" i="5"/>
  <c r="BK3183" i="5"/>
  <c r="BJ3183" i="5"/>
  <c r="BI3183" i="5"/>
  <c r="BH3183" i="5"/>
  <c r="BG3183" i="5"/>
  <c r="BF3183" i="5"/>
  <c r="BE3183" i="5"/>
  <c r="BD3183" i="5"/>
  <c r="BC3183" i="5"/>
  <c r="BB3183" i="5"/>
  <c r="BA3183" i="5"/>
  <c r="AZ3183" i="5"/>
  <c r="AY3183" i="5"/>
  <c r="AX3183" i="5"/>
  <c r="AW3183" i="5"/>
  <c r="AV3183" i="5"/>
  <c r="AU3183" i="5"/>
  <c r="AT3183" i="5"/>
  <c r="AS3183" i="5"/>
  <c r="AR3183" i="5"/>
  <c r="AQ3183" i="5"/>
  <c r="AP3183" i="5"/>
  <c r="AO3183" i="5"/>
  <c r="AN3183" i="5"/>
  <c r="AM3183" i="5"/>
  <c r="AL3183" i="5"/>
  <c r="AK3183" i="5"/>
  <c r="BW3182" i="5"/>
  <c r="BT3182" i="5"/>
  <c r="BS3182" i="5"/>
  <c r="BR3182" i="5"/>
  <c r="BQ3182" i="5"/>
  <c r="BP3182" i="5"/>
  <c r="BO3182" i="5"/>
  <c r="BN3182" i="5"/>
  <c r="BM3182" i="5"/>
  <c r="BL3182" i="5"/>
  <c r="BK3182" i="5"/>
  <c r="BJ3182" i="5"/>
  <c r="BI3182" i="5"/>
  <c r="BH3182" i="5"/>
  <c r="BG3182" i="5"/>
  <c r="BF3182" i="5"/>
  <c r="BE3182" i="5"/>
  <c r="BD3182" i="5"/>
  <c r="BC3182" i="5"/>
  <c r="BB3182" i="5"/>
  <c r="BA3182" i="5"/>
  <c r="AZ3182" i="5"/>
  <c r="AY3182" i="5"/>
  <c r="AX3182" i="5"/>
  <c r="AW3182" i="5"/>
  <c r="AV3182" i="5"/>
  <c r="AU3182" i="5"/>
  <c r="AT3182" i="5"/>
  <c r="AS3182" i="5"/>
  <c r="AR3182" i="5"/>
  <c r="AQ3182" i="5"/>
  <c r="AP3182" i="5"/>
  <c r="AO3182" i="5"/>
  <c r="AN3182" i="5"/>
  <c r="AM3182" i="5"/>
  <c r="AL3182" i="5"/>
  <c r="AK3182" i="5"/>
  <c r="BW3181" i="5"/>
  <c r="BT3181" i="5"/>
  <c r="BS3181" i="5"/>
  <c r="BR3181" i="5"/>
  <c r="BQ3181" i="5"/>
  <c r="BP3181" i="5"/>
  <c r="BO3181" i="5"/>
  <c r="BN3181" i="5"/>
  <c r="BM3181" i="5"/>
  <c r="BL3181" i="5"/>
  <c r="BK3181" i="5"/>
  <c r="BJ3181" i="5"/>
  <c r="BI3181" i="5"/>
  <c r="BH3181" i="5"/>
  <c r="BG3181" i="5"/>
  <c r="BF3181" i="5"/>
  <c r="BE3181" i="5"/>
  <c r="BD3181" i="5"/>
  <c r="BC3181" i="5"/>
  <c r="BB3181" i="5"/>
  <c r="BA3181" i="5"/>
  <c r="AZ3181" i="5"/>
  <c r="AY3181" i="5"/>
  <c r="AX3181" i="5"/>
  <c r="AW3181" i="5"/>
  <c r="AV3181" i="5"/>
  <c r="AU3181" i="5"/>
  <c r="AT3181" i="5"/>
  <c r="AS3181" i="5"/>
  <c r="AR3181" i="5"/>
  <c r="AQ3181" i="5"/>
  <c r="AP3181" i="5"/>
  <c r="AO3181" i="5"/>
  <c r="AN3181" i="5"/>
  <c r="AM3181" i="5"/>
  <c r="AL3181" i="5"/>
  <c r="AK3181" i="5"/>
  <c r="BW3180" i="5"/>
  <c r="BT3180" i="5"/>
  <c r="BS3180" i="5"/>
  <c r="BR3180" i="5"/>
  <c r="BQ3180" i="5"/>
  <c r="BP3180" i="5"/>
  <c r="BO3180" i="5"/>
  <c r="BN3180" i="5"/>
  <c r="BM3180" i="5"/>
  <c r="BL3180" i="5"/>
  <c r="BK3180" i="5"/>
  <c r="BJ3180" i="5"/>
  <c r="BI3180" i="5"/>
  <c r="BH3180" i="5"/>
  <c r="BG3180" i="5"/>
  <c r="BF3180" i="5"/>
  <c r="BE3180" i="5"/>
  <c r="BD3180" i="5"/>
  <c r="BC3180" i="5"/>
  <c r="BB3180" i="5"/>
  <c r="BA3180" i="5"/>
  <c r="AZ3180" i="5"/>
  <c r="AY3180" i="5"/>
  <c r="AX3180" i="5"/>
  <c r="AW3180" i="5"/>
  <c r="AV3180" i="5"/>
  <c r="AU3180" i="5"/>
  <c r="AT3180" i="5"/>
  <c r="AS3180" i="5"/>
  <c r="AR3180" i="5"/>
  <c r="AQ3180" i="5"/>
  <c r="AP3180" i="5"/>
  <c r="AO3180" i="5"/>
  <c r="AN3180" i="5"/>
  <c r="AM3180" i="5"/>
  <c r="AL3180" i="5"/>
  <c r="AK3180" i="5"/>
  <c r="BW3179" i="5"/>
  <c r="BT3179" i="5"/>
  <c r="BS3179" i="5"/>
  <c r="BR3179" i="5"/>
  <c r="BQ3179" i="5"/>
  <c r="BP3179" i="5"/>
  <c r="BO3179" i="5"/>
  <c r="BN3179" i="5"/>
  <c r="BM3179" i="5"/>
  <c r="BL3179" i="5"/>
  <c r="BK3179" i="5"/>
  <c r="BJ3179" i="5"/>
  <c r="BI3179" i="5"/>
  <c r="BH3179" i="5"/>
  <c r="BG3179" i="5"/>
  <c r="BF3179" i="5"/>
  <c r="BE3179" i="5"/>
  <c r="BD3179" i="5"/>
  <c r="BC3179" i="5"/>
  <c r="BB3179" i="5"/>
  <c r="BA3179" i="5"/>
  <c r="AZ3179" i="5"/>
  <c r="AY3179" i="5"/>
  <c r="AX3179" i="5"/>
  <c r="AW3179" i="5"/>
  <c r="AV3179" i="5"/>
  <c r="AU3179" i="5"/>
  <c r="AT3179" i="5"/>
  <c r="AS3179" i="5"/>
  <c r="AR3179" i="5"/>
  <c r="AQ3179" i="5"/>
  <c r="AP3179" i="5"/>
  <c r="AO3179" i="5"/>
  <c r="AN3179" i="5"/>
  <c r="AM3179" i="5"/>
  <c r="AL3179" i="5"/>
  <c r="AK3179" i="5"/>
  <c r="BW3178" i="5"/>
  <c r="BT3178" i="5"/>
  <c r="BS3178" i="5"/>
  <c r="BR3178" i="5"/>
  <c r="BQ3178" i="5"/>
  <c r="BP3178" i="5"/>
  <c r="BO3178" i="5"/>
  <c r="BN3178" i="5"/>
  <c r="BM3178" i="5"/>
  <c r="BL3178" i="5"/>
  <c r="BK3178" i="5"/>
  <c r="BJ3178" i="5"/>
  <c r="BI3178" i="5"/>
  <c r="BH3178" i="5"/>
  <c r="BG3178" i="5"/>
  <c r="BF3178" i="5"/>
  <c r="BE3178" i="5"/>
  <c r="BD3178" i="5"/>
  <c r="BC3178" i="5"/>
  <c r="BB3178" i="5"/>
  <c r="BA3178" i="5"/>
  <c r="AZ3178" i="5"/>
  <c r="AY3178" i="5"/>
  <c r="AX3178" i="5"/>
  <c r="AW3178" i="5"/>
  <c r="AV3178" i="5"/>
  <c r="AU3178" i="5"/>
  <c r="AT3178" i="5"/>
  <c r="AS3178" i="5"/>
  <c r="AR3178" i="5"/>
  <c r="AQ3178" i="5"/>
  <c r="AP3178" i="5"/>
  <c r="AO3178" i="5"/>
  <c r="AN3178" i="5"/>
  <c r="AM3178" i="5"/>
  <c r="AL3178" i="5"/>
  <c r="AK3178" i="5"/>
  <c r="BW3177" i="5"/>
  <c r="BT3177" i="5"/>
  <c r="BS3177" i="5"/>
  <c r="BR3177" i="5"/>
  <c r="BQ3177" i="5"/>
  <c r="BP3177" i="5"/>
  <c r="BO3177" i="5"/>
  <c r="BN3177" i="5"/>
  <c r="BM3177" i="5"/>
  <c r="BL3177" i="5"/>
  <c r="BK3177" i="5"/>
  <c r="BJ3177" i="5"/>
  <c r="BI3177" i="5"/>
  <c r="BH3177" i="5"/>
  <c r="BG3177" i="5"/>
  <c r="BF3177" i="5"/>
  <c r="BE3177" i="5"/>
  <c r="BD3177" i="5"/>
  <c r="BC3177" i="5"/>
  <c r="BB3177" i="5"/>
  <c r="BA3177" i="5"/>
  <c r="AZ3177" i="5"/>
  <c r="AY3177" i="5"/>
  <c r="AX3177" i="5"/>
  <c r="AW3177" i="5"/>
  <c r="AV3177" i="5"/>
  <c r="AU3177" i="5"/>
  <c r="AT3177" i="5"/>
  <c r="AS3177" i="5"/>
  <c r="AR3177" i="5"/>
  <c r="AQ3177" i="5"/>
  <c r="AP3177" i="5"/>
  <c r="AO3177" i="5"/>
  <c r="AN3177" i="5"/>
  <c r="AM3177" i="5"/>
  <c r="AL3177" i="5"/>
  <c r="AK3177" i="5"/>
  <c r="BW3176" i="5"/>
  <c r="BT3176" i="5"/>
  <c r="BS3176" i="5"/>
  <c r="BR3176" i="5"/>
  <c r="BQ3176" i="5"/>
  <c r="BP3176" i="5"/>
  <c r="BO3176" i="5"/>
  <c r="BN3176" i="5"/>
  <c r="BM3176" i="5"/>
  <c r="BL3176" i="5"/>
  <c r="BK3176" i="5"/>
  <c r="BJ3176" i="5"/>
  <c r="BI3176" i="5"/>
  <c r="BH3176" i="5"/>
  <c r="BG3176" i="5"/>
  <c r="BF3176" i="5"/>
  <c r="BE3176" i="5"/>
  <c r="BD3176" i="5"/>
  <c r="BC3176" i="5"/>
  <c r="BB3176" i="5"/>
  <c r="BA3176" i="5"/>
  <c r="AZ3176" i="5"/>
  <c r="AY3176" i="5"/>
  <c r="AX3176" i="5"/>
  <c r="AW3176" i="5"/>
  <c r="AV3176" i="5"/>
  <c r="AU3176" i="5"/>
  <c r="AT3176" i="5"/>
  <c r="AS3176" i="5"/>
  <c r="AR3176" i="5"/>
  <c r="AQ3176" i="5"/>
  <c r="AP3176" i="5"/>
  <c r="AO3176" i="5"/>
  <c r="AN3176" i="5"/>
  <c r="AM3176" i="5"/>
  <c r="AL3176" i="5"/>
  <c r="AK3176" i="5"/>
  <c r="BW3175" i="5"/>
  <c r="BT3175" i="5"/>
  <c r="BS3175" i="5"/>
  <c r="BR3175" i="5"/>
  <c r="BQ3175" i="5"/>
  <c r="BP3175" i="5"/>
  <c r="BO3175" i="5"/>
  <c r="BN3175" i="5"/>
  <c r="BM3175" i="5"/>
  <c r="BL3175" i="5"/>
  <c r="BK3175" i="5"/>
  <c r="BJ3175" i="5"/>
  <c r="BI3175" i="5"/>
  <c r="BH3175" i="5"/>
  <c r="BG3175" i="5"/>
  <c r="BF3175" i="5"/>
  <c r="BE3175" i="5"/>
  <c r="BD3175" i="5"/>
  <c r="BC3175" i="5"/>
  <c r="BB3175" i="5"/>
  <c r="BA3175" i="5"/>
  <c r="AZ3175" i="5"/>
  <c r="AY3175" i="5"/>
  <c r="AX3175" i="5"/>
  <c r="AW3175" i="5"/>
  <c r="AV3175" i="5"/>
  <c r="AU3175" i="5"/>
  <c r="AT3175" i="5"/>
  <c r="AS3175" i="5"/>
  <c r="AR3175" i="5"/>
  <c r="AQ3175" i="5"/>
  <c r="AP3175" i="5"/>
  <c r="AO3175" i="5"/>
  <c r="AN3175" i="5"/>
  <c r="AM3175" i="5"/>
  <c r="AL3175" i="5"/>
  <c r="AK3175" i="5"/>
  <c r="BW3174" i="5"/>
  <c r="BT3174" i="5"/>
  <c r="BS3174" i="5"/>
  <c r="BR3174" i="5"/>
  <c r="BQ3174" i="5"/>
  <c r="BP3174" i="5"/>
  <c r="BO3174" i="5"/>
  <c r="BN3174" i="5"/>
  <c r="BM3174" i="5"/>
  <c r="BL3174" i="5"/>
  <c r="BK3174" i="5"/>
  <c r="BJ3174" i="5"/>
  <c r="BI3174" i="5"/>
  <c r="BH3174" i="5"/>
  <c r="BG3174" i="5"/>
  <c r="BF3174" i="5"/>
  <c r="BE3174" i="5"/>
  <c r="BD3174" i="5"/>
  <c r="BC3174" i="5"/>
  <c r="BB3174" i="5"/>
  <c r="BA3174" i="5"/>
  <c r="AZ3174" i="5"/>
  <c r="AY3174" i="5"/>
  <c r="AX3174" i="5"/>
  <c r="AW3174" i="5"/>
  <c r="AV3174" i="5"/>
  <c r="AU3174" i="5"/>
  <c r="AT3174" i="5"/>
  <c r="AS3174" i="5"/>
  <c r="AR3174" i="5"/>
  <c r="AQ3174" i="5"/>
  <c r="AP3174" i="5"/>
  <c r="AO3174" i="5"/>
  <c r="AN3174" i="5"/>
  <c r="AM3174" i="5"/>
  <c r="AL3174" i="5"/>
  <c r="AK3174" i="5"/>
  <c r="BW3173" i="5"/>
  <c r="BT3173" i="5"/>
  <c r="BS3173" i="5"/>
  <c r="BR3173" i="5"/>
  <c r="BQ3173" i="5"/>
  <c r="BP3173" i="5"/>
  <c r="BO3173" i="5"/>
  <c r="BN3173" i="5"/>
  <c r="BM3173" i="5"/>
  <c r="BL3173" i="5"/>
  <c r="BK3173" i="5"/>
  <c r="BJ3173" i="5"/>
  <c r="BI3173" i="5"/>
  <c r="BH3173" i="5"/>
  <c r="BG3173" i="5"/>
  <c r="BF3173" i="5"/>
  <c r="BE3173" i="5"/>
  <c r="BD3173" i="5"/>
  <c r="BC3173" i="5"/>
  <c r="BB3173" i="5"/>
  <c r="BA3173" i="5"/>
  <c r="AZ3173" i="5"/>
  <c r="AY3173" i="5"/>
  <c r="AX3173" i="5"/>
  <c r="AW3173" i="5"/>
  <c r="AV3173" i="5"/>
  <c r="AU3173" i="5"/>
  <c r="AT3173" i="5"/>
  <c r="AS3173" i="5"/>
  <c r="AR3173" i="5"/>
  <c r="AQ3173" i="5"/>
  <c r="AP3173" i="5"/>
  <c r="AO3173" i="5"/>
  <c r="AN3173" i="5"/>
  <c r="AM3173" i="5"/>
  <c r="AL3173" i="5"/>
  <c r="AK3173" i="5"/>
  <c r="BW3172" i="5"/>
  <c r="BT3172" i="5"/>
  <c r="BS3172" i="5"/>
  <c r="BR3172" i="5"/>
  <c r="BQ3172" i="5"/>
  <c r="BP3172" i="5"/>
  <c r="BO3172" i="5"/>
  <c r="BN3172" i="5"/>
  <c r="BM3172" i="5"/>
  <c r="BL3172" i="5"/>
  <c r="BK3172" i="5"/>
  <c r="BJ3172" i="5"/>
  <c r="BI3172" i="5"/>
  <c r="BH3172" i="5"/>
  <c r="BG3172" i="5"/>
  <c r="BF3172" i="5"/>
  <c r="BE3172" i="5"/>
  <c r="BD3172" i="5"/>
  <c r="BC3172" i="5"/>
  <c r="BB3172" i="5"/>
  <c r="BA3172" i="5"/>
  <c r="AZ3172" i="5"/>
  <c r="AY3172" i="5"/>
  <c r="AX3172" i="5"/>
  <c r="AW3172" i="5"/>
  <c r="AV3172" i="5"/>
  <c r="AU3172" i="5"/>
  <c r="AT3172" i="5"/>
  <c r="AS3172" i="5"/>
  <c r="AR3172" i="5"/>
  <c r="AQ3172" i="5"/>
  <c r="AP3172" i="5"/>
  <c r="AO3172" i="5"/>
  <c r="AN3172" i="5"/>
  <c r="AM3172" i="5"/>
  <c r="AL3172" i="5"/>
  <c r="AK3172" i="5"/>
  <c r="BW3171" i="5"/>
  <c r="BT3171" i="5"/>
  <c r="BS3171" i="5"/>
  <c r="BR3171" i="5"/>
  <c r="BQ3171" i="5"/>
  <c r="BP3171" i="5"/>
  <c r="BO3171" i="5"/>
  <c r="BN3171" i="5"/>
  <c r="BM3171" i="5"/>
  <c r="BL3171" i="5"/>
  <c r="BK3171" i="5"/>
  <c r="BJ3171" i="5"/>
  <c r="BI3171" i="5"/>
  <c r="BH3171" i="5"/>
  <c r="BG3171" i="5"/>
  <c r="BF3171" i="5"/>
  <c r="BE3171" i="5"/>
  <c r="BD3171" i="5"/>
  <c r="BC3171" i="5"/>
  <c r="BB3171" i="5"/>
  <c r="BA3171" i="5"/>
  <c r="AZ3171" i="5"/>
  <c r="AY3171" i="5"/>
  <c r="AX3171" i="5"/>
  <c r="AW3171" i="5"/>
  <c r="AV3171" i="5"/>
  <c r="AU3171" i="5"/>
  <c r="AT3171" i="5"/>
  <c r="AS3171" i="5"/>
  <c r="AR3171" i="5"/>
  <c r="AQ3171" i="5"/>
  <c r="AP3171" i="5"/>
  <c r="AO3171" i="5"/>
  <c r="AN3171" i="5"/>
  <c r="AM3171" i="5"/>
  <c r="AL3171" i="5"/>
  <c r="AK3171" i="5"/>
  <c r="BW3170" i="5"/>
  <c r="BT3170" i="5"/>
  <c r="BS3170" i="5"/>
  <c r="BR3170" i="5"/>
  <c r="BQ3170" i="5"/>
  <c r="BP3170" i="5"/>
  <c r="BO3170" i="5"/>
  <c r="BN3170" i="5"/>
  <c r="BM3170" i="5"/>
  <c r="BL3170" i="5"/>
  <c r="BK3170" i="5"/>
  <c r="BJ3170" i="5"/>
  <c r="BI3170" i="5"/>
  <c r="BH3170" i="5"/>
  <c r="BG3170" i="5"/>
  <c r="BF3170" i="5"/>
  <c r="BE3170" i="5"/>
  <c r="BD3170" i="5"/>
  <c r="BC3170" i="5"/>
  <c r="BB3170" i="5"/>
  <c r="BA3170" i="5"/>
  <c r="AZ3170" i="5"/>
  <c r="AY3170" i="5"/>
  <c r="AX3170" i="5"/>
  <c r="AW3170" i="5"/>
  <c r="AV3170" i="5"/>
  <c r="AU3170" i="5"/>
  <c r="AT3170" i="5"/>
  <c r="AS3170" i="5"/>
  <c r="AR3170" i="5"/>
  <c r="AQ3170" i="5"/>
  <c r="AP3170" i="5"/>
  <c r="AO3170" i="5"/>
  <c r="AN3170" i="5"/>
  <c r="AM3170" i="5"/>
  <c r="AL3170" i="5"/>
  <c r="AK3170" i="5"/>
  <c r="BW3169" i="5"/>
  <c r="BT3169" i="5"/>
  <c r="BS3169" i="5"/>
  <c r="BR3169" i="5"/>
  <c r="BQ3169" i="5"/>
  <c r="BP3169" i="5"/>
  <c r="BO3169" i="5"/>
  <c r="BN3169" i="5"/>
  <c r="BM3169" i="5"/>
  <c r="BL3169" i="5"/>
  <c r="BK3169" i="5"/>
  <c r="BJ3169" i="5"/>
  <c r="BI3169" i="5"/>
  <c r="BH3169" i="5"/>
  <c r="BG3169" i="5"/>
  <c r="BF3169" i="5"/>
  <c r="BE3169" i="5"/>
  <c r="BD3169" i="5"/>
  <c r="BC3169" i="5"/>
  <c r="BB3169" i="5"/>
  <c r="BA3169" i="5"/>
  <c r="AZ3169" i="5"/>
  <c r="AY3169" i="5"/>
  <c r="AX3169" i="5"/>
  <c r="AW3169" i="5"/>
  <c r="AV3169" i="5"/>
  <c r="AU3169" i="5"/>
  <c r="AT3169" i="5"/>
  <c r="AS3169" i="5"/>
  <c r="AR3169" i="5"/>
  <c r="AQ3169" i="5"/>
  <c r="AP3169" i="5"/>
  <c r="AO3169" i="5"/>
  <c r="AN3169" i="5"/>
  <c r="AM3169" i="5"/>
  <c r="AL3169" i="5"/>
  <c r="AK3169" i="5"/>
  <c r="BW3168" i="5"/>
  <c r="BT3168" i="5"/>
  <c r="BS3168" i="5"/>
  <c r="BR3168" i="5"/>
  <c r="BQ3168" i="5"/>
  <c r="BP3168" i="5"/>
  <c r="BO3168" i="5"/>
  <c r="BN3168" i="5"/>
  <c r="BM3168" i="5"/>
  <c r="BL3168" i="5"/>
  <c r="BK3168" i="5"/>
  <c r="BJ3168" i="5"/>
  <c r="BI3168" i="5"/>
  <c r="BH3168" i="5"/>
  <c r="BG3168" i="5"/>
  <c r="BF3168" i="5"/>
  <c r="BE3168" i="5"/>
  <c r="BD3168" i="5"/>
  <c r="BC3168" i="5"/>
  <c r="BB3168" i="5"/>
  <c r="BA3168" i="5"/>
  <c r="AZ3168" i="5"/>
  <c r="AY3168" i="5"/>
  <c r="AX3168" i="5"/>
  <c r="AW3168" i="5"/>
  <c r="AV3168" i="5"/>
  <c r="AU3168" i="5"/>
  <c r="AT3168" i="5"/>
  <c r="AS3168" i="5"/>
  <c r="AR3168" i="5"/>
  <c r="AQ3168" i="5"/>
  <c r="AP3168" i="5"/>
  <c r="AO3168" i="5"/>
  <c r="AN3168" i="5"/>
  <c r="AM3168" i="5"/>
  <c r="AL3168" i="5"/>
  <c r="AK3168" i="5"/>
  <c r="BW3167" i="5"/>
  <c r="BT3167" i="5"/>
  <c r="BS3167" i="5"/>
  <c r="BR3167" i="5"/>
  <c r="BQ3167" i="5"/>
  <c r="BP3167" i="5"/>
  <c r="BO3167" i="5"/>
  <c r="BN3167" i="5"/>
  <c r="BM3167" i="5"/>
  <c r="BL3167" i="5"/>
  <c r="BK3167" i="5"/>
  <c r="BJ3167" i="5"/>
  <c r="BI3167" i="5"/>
  <c r="BH3167" i="5"/>
  <c r="BG3167" i="5"/>
  <c r="BF3167" i="5"/>
  <c r="BE3167" i="5"/>
  <c r="BD3167" i="5"/>
  <c r="BC3167" i="5"/>
  <c r="BB3167" i="5"/>
  <c r="BA3167" i="5"/>
  <c r="AZ3167" i="5"/>
  <c r="AY3167" i="5"/>
  <c r="AX3167" i="5"/>
  <c r="AW3167" i="5"/>
  <c r="AV3167" i="5"/>
  <c r="AU3167" i="5"/>
  <c r="AT3167" i="5"/>
  <c r="AS3167" i="5"/>
  <c r="AR3167" i="5"/>
  <c r="AQ3167" i="5"/>
  <c r="AP3167" i="5"/>
  <c r="AO3167" i="5"/>
  <c r="AN3167" i="5"/>
  <c r="AM3167" i="5"/>
  <c r="AL3167" i="5"/>
  <c r="AK3167" i="5"/>
  <c r="BW3166" i="5"/>
  <c r="BT3166" i="5"/>
  <c r="BS3166" i="5"/>
  <c r="BR3166" i="5"/>
  <c r="BQ3166" i="5"/>
  <c r="BP3166" i="5"/>
  <c r="BO3166" i="5"/>
  <c r="BN3166" i="5"/>
  <c r="BM3166" i="5"/>
  <c r="BL3166" i="5"/>
  <c r="BK3166" i="5"/>
  <c r="BJ3166" i="5"/>
  <c r="BI3166" i="5"/>
  <c r="BH3166" i="5"/>
  <c r="BG3166" i="5"/>
  <c r="BF3166" i="5"/>
  <c r="BE3166" i="5"/>
  <c r="BD3166" i="5"/>
  <c r="BC3166" i="5"/>
  <c r="BB3166" i="5"/>
  <c r="BA3166" i="5"/>
  <c r="AZ3166" i="5"/>
  <c r="AY3166" i="5"/>
  <c r="AX3166" i="5"/>
  <c r="AW3166" i="5"/>
  <c r="AV3166" i="5"/>
  <c r="AU3166" i="5"/>
  <c r="AT3166" i="5"/>
  <c r="AS3166" i="5"/>
  <c r="AR3166" i="5"/>
  <c r="AQ3166" i="5"/>
  <c r="AP3166" i="5"/>
  <c r="AO3166" i="5"/>
  <c r="AN3166" i="5"/>
  <c r="AM3166" i="5"/>
  <c r="AL3166" i="5"/>
  <c r="AK3166" i="5"/>
  <c r="BW3165" i="5"/>
  <c r="BT3165" i="5"/>
  <c r="BS3165" i="5"/>
  <c r="BR3165" i="5"/>
  <c r="BQ3165" i="5"/>
  <c r="BP3165" i="5"/>
  <c r="BO3165" i="5"/>
  <c r="BN3165" i="5"/>
  <c r="BM3165" i="5"/>
  <c r="BL3165" i="5"/>
  <c r="BK3165" i="5"/>
  <c r="BJ3165" i="5"/>
  <c r="BI3165" i="5"/>
  <c r="BH3165" i="5"/>
  <c r="BG3165" i="5"/>
  <c r="BF3165" i="5"/>
  <c r="BE3165" i="5"/>
  <c r="BD3165" i="5"/>
  <c r="BC3165" i="5"/>
  <c r="BB3165" i="5"/>
  <c r="BA3165" i="5"/>
  <c r="AZ3165" i="5"/>
  <c r="AY3165" i="5"/>
  <c r="AX3165" i="5"/>
  <c r="AW3165" i="5"/>
  <c r="AV3165" i="5"/>
  <c r="AU3165" i="5"/>
  <c r="AT3165" i="5"/>
  <c r="AS3165" i="5"/>
  <c r="AR3165" i="5"/>
  <c r="AQ3165" i="5"/>
  <c r="AP3165" i="5"/>
  <c r="AO3165" i="5"/>
  <c r="AN3165" i="5"/>
  <c r="AM3165" i="5"/>
  <c r="AL3165" i="5"/>
  <c r="AK3165" i="5"/>
  <c r="BW3164" i="5"/>
  <c r="BT3164" i="5"/>
  <c r="BS3164" i="5"/>
  <c r="BR3164" i="5"/>
  <c r="BQ3164" i="5"/>
  <c r="BP3164" i="5"/>
  <c r="BO3164" i="5"/>
  <c r="BN3164" i="5"/>
  <c r="BM3164" i="5"/>
  <c r="BL3164" i="5"/>
  <c r="BK3164" i="5"/>
  <c r="BJ3164" i="5"/>
  <c r="BI3164" i="5"/>
  <c r="BH3164" i="5"/>
  <c r="BG3164" i="5"/>
  <c r="BF3164" i="5"/>
  <c r="BE3164" i="5"/>
  <c r="BD3164" i="5"/>
  <c r="BC3164" i="5"/>
  <c r="BB3164" i="5"/>
  <c r="BA3164" i="5"/>
  <c r="AZ3164" i="5"/>
  <c r="AY3164" i="5"/>
  <c r="AX3164" i="5"/>
  <c r="AW3164" i="5"/>
  <c r="AV3164" i="5"/>
  <c r="AU3164" i="5"/>
  <c r="AT3164" i="5"/>
  <c r="AS3164" i="5"/>
  <c r="AR3164" i="5"/>
  <c r="AQ3164" i="5"/>
  <c r="AP3164" i="5"/>
  <c r="AO3164" i="5"/>
  <c r="AN3164" i="5"/>
  <c r="AM3164" i="5"/>
  <c r="AL3164" i="5"/>
  <c r="AK3164" i="5"/>
  <c r="BW3163" i="5"/>
  <c r="BT3163" i="5"/>
  <c r="BS3163" i="5"/>
  <c r="BR3163" i="5"/>
  <c r="BQ3163" i="5"/>
  <c r="BP3163" i="5"/>
  <c r="BO3163" i="5"/>
  <c r="BN3163" i="5"/>
  <c r="BM3163" i="5"/>
  <c r="BL3163" i="5"/>
  <c r="BK3163" i="5"/>
  <c r="BJ3163" i="5"/>
  <c r="BI3163" i="5"/>
  <c r="BH3163" i="5"/>
  <c r="BG3163" i="5"/>
  <c r="BF3163" i="5"/>
  <c r="BE3163" i="5"/>
  <c r="BD3163" i="5"/>
  <c r="BC3163" i="5"/>
  <c r="BB3163" i="5"/>
  <c r="BA3163" i="5"/>
  <c r="AZ3163" i="5"/>
  <c r="AY3163" i="5"/>
  <c r="AX3163" i="5"/>
  <c r="AW3163" i="5"/>
  <c r="AV3163" i="5"/>
  <c r="AU3163" i="5"/>
  <c r="AT3163" i="5"/>
  <c r="AS3163" i="5"/>
  <c r="AR3163" i="5"/>
  <c r="AQ3163" i="5"/>
  <c r="AP3163" i="5"/>
  <c r="AO3163" i="5"/>
  <c r="AN3163" i="5"/>
  <c r="AM3163" i="5"/>
  <c r="AL3163" i="5"/>
  <c r="AK3163" i="5"/>
  <c r="BW3162" i="5"/>
  <c r="BT3162" i="5"/>
  <c r="BS3162" i="5"/>
  <c r="BR3162" i="5"/>
  <c r="BQ3162" i="5"/>
  <c r="BP3162" i="5"/>
  <c r="BO3162" i="5"/>
  <c r="BN3162" i="5"/>
  <c r="BM3162" i="5"/>
  <c r="BL3162" i="5"/>
  <c r="BK3162" i="5"/>
  <c r="BJ3162" i="5"/>
  <c r="BI3162" i="5"/>
  <c r="BH3162" i="5"/>
  <c r="BG3162" i="5"/>
  <c r="BF3162" i="5"/>
  <c r="BE3162" i="5"/>
  <c r="BD3162" i="5"/>
  <c r="BC3162" i="5"/>
  <c r="BB3162" i="5"/>
  <c r="BA3162" i="5"/>
  <c r="AZ3162" i="5"/>
  <c r="AY3162" i="5"/>
  <c r="AX3162" i="5"/>
  <c r="AW3162" i="5"/>
  <c r="AV3162" i="5"/>
  <c r="AU3162" i="5"/>
  <c r="AT3162" i="5"/>
  <c r="AS3162" i="5"/>
  <c r="AR3162" i="5"/>
  <c r="AQ3162" i="5"/>
  <c r="AP3162" i="5"/>
  <c r="AO3162" i="5"/>
  <c r="AN3162" i="5"/>
  <c r="AM3162" i="5"/>
  <c r="AL3162" i="5"/>
  <c r="AK3162" i="5"/>
  <c r="BW3161" i="5"/>
  <c r="BT3161" i="5"/>
  <c r="BS3161" i="5"/>
  <c r="BR3161" i="5"/>
  <c r="BQ3161" i="5"/>
  <c r="BP3161" i="5"/>
  <c r="BO3161" i="5"/>
  <c r="BN3161" i="5"/>
  <c r="BM3161" i="5"/>
  <c r="BL3161" i="5"/>
  <c r="BK3161" i="5"/>
  <c r="BJ3161" i="5"/>
  <c r="BI3161" i="5"/>
  <c r="BH3161" i="5"/>
  <c r="BG3161" i="5"/>
  <c r="BF3161" i="5"/>
  <c r="BE3161" i="5"/>
  <c r="BD3161" i="5"/>
  <c r="BC3161" i="5"/>
  <c r="BB3161" i="5"/>
  <c r="BA3161" i="5"/>
  <c r="AZ3161" i="5"/>
  <c r="AY3161" i="5"/>
  <c r="AX3161" i="5"/>
  <c r="AW3161" i="5"/>
  <c r="AV3161" i="5"/>
  <c r="AU3161" i="5"/>
  <c r="AT3161" i="5"/>
  <c r="AS3161" i="5"/>
  <c r="AR3161" i="5"/>
  <c r="AQ3161" i="5"/>
  <c r="AP3161" i="5"/>
  <c r="AO3161" i="5"/>
  <c r="AN3161" i="5"/>
  <c r="AM3161" i="5"/>
  <c r="AL3161" i="5"/>
  <c r="AK3161" i="5"/>
  <c r="BW3160" i="5"/>
  <c r="BT3160" i="5"/>
  <c r="BS3160" i="5"/>
  <c r="BR3160" i="5"/>
  <c r="BQ3160" i="5"/>
  <c r="BP3160" i="5"/>
  <c r="BO3160" i="5"/>
  <c r="BN3160" i="5"/>
  <c r="BM3160" i="5"/>
  <c r="BL3160" i="5"/>
  <c r="BK3160" i="5"/>
  <c r="BJ3160" i="5"/>
  <c r="BI3160" i="5"/>
  <c r="BH3160" i="5"/>
  <c r="BG3160" i="5"/>
  <c r="BF3160" i="5"/>
  <c r="BE3160" i="5"/>
  <c r="BD3160" i="5"/>
  <c r="BC3160" i="5"/>
  <c r="BB3160" i="5"/>
  <c r="BA3160" i="5"/>
  <c r="AZ3160" i="5"/>
  <c r="AY3160" i="5"/>
  <c r="AX3160" i="5"/>
  <c r="AW3160" i="5"/>
  <c r="AV3160" i="5"/>
  <c r="AU3160" i="5"/>
  <c r="AT3160" i="5"/>
  <c r="AS3160" i="5"/>
  <c r="AR3160" i="5"/>
  <c r="AQ3160" i="5"/>
  <c r="AP3160" i="5"/>
  <c r="AO3160" i="5"/>
  <c r="AN3160" i="5"/>
  <c r="AM3160" i="5"/>
  <c r="AL3160" i="5"/>
  <c r="AK3160" i="5"/>
  <c r="BW3159" i="5"/>
  <c r="BT3159" i="5"/>
  <c r="BS3159" i="5"/>
  <c r="BR3159" i="5"/>
  <c r="BQ3159" i="5"/>
  <c r="BP3159" i="5"/>
  <c r="BO3159" i="5"/>
  <c r="BN3159" i="5"/>
  <c r="BM3159" i="5"/>
  <c r="BL3159" i="5"/>
  <c r="BK3159" i="5"/>
  <c r="BJ3159" i="5"/>
  <c r="BI3159" i="5"/>
  <c r="BH3159" i="5"/>
  <c r="BG3159" i="5"/>
  <c r="BF3159" i="5"/>
  <c r="BE3159" i="5"/>
  <c r="BD3159" i="5"/>
  <c r="BC3159" i="5"/>
  <c r="BB3159" i="5"/>
  <c r="BA3159" i="5"/>
  <c r="AZ3159" i="5"/>
  <c r="AY3159" i="5"/>
  <c r="AX3159" i="5"/>
  <c r="AW3159" i="5"/>
  <c r="AV3159" i="5"/>
  <c r="AU3159" i="5"/>
  <c r="AT3159" i="5"/>
  <c r="AS3159" i="5"/>
  <c r="AR3159" i="5"/>
  <c r="AQ3159" i="5"/>
  <c r="AP3159" i="5"/>
  <c r="AO3159" i="5"/>
  <c r="AN3159" i="5"/>
  <c r="AM3159" i="5"/>
  <c r="AL3159" i="5"/>
  <c r="AK3159" i="5"/>
  <c r="BW3158" i="5"/>
  <c r="BT3158" i="5"/>
  <c r="BS3158" i="5"/>
  <c r="BR3158" i="5"/>
  <c r="BQ3158" i="5"/>
  <c r="BP3158" i="5"/>
  <c r="BO3158" i="5"/>
  <c r="BN3158" i="5"/>
  <c r="BM3158" i="5"/>
  <c r="BL3158" i="5"/>
  <c r="BK3158" i="5"/>
  <c r="BJ3158" i="5"/>
  <c r="BI3158" i="5"/>
  <c r="BH3158" i="5"/>
  <c r="BG3158" i="5"/>
  <c r="BF3158" i="5"/>
  <c r="BE3158" i="5"/>
  <c r="BD3158" i="5"/>
  <c r="BC3158" i="5"/>
  <c r="BB3158" i="5"/>
  <c r="BA3158" i="5"/>
  <c r="AZ3158" i="5"/>
  <c r="AY3158" i="5"/>
  <c r="AX3158" i="5"/>
  <c r="AW3158" i="5"/>
  <c r="AV3158" i="5"/>
  <c r="AU3158" i="5"/>
  <c r="AT3158" i="5"/>
  <c r="AS3158" i="5"/>
  <c r="AR3158" i="5"/>
  <c r="AQ3158" i="5"/>
  <c r="AP3158" i="5"/>
  <c r="AO3158" i="5"/>
  <c r="AN3158" i="5"/>
  <c r="AM3158" i="5"/>
  <c r="AL3158" i="5"/>
  <c r="AK3158" i="5"/>
  <c r="BW3157" i="5"/>
  <c r="BT3157" i="5"/>
  <c r="BS3157" i="5"/>
  <c r="BR3157" i="5"/>
  <c r="BQ3157" i="5"/>
  <c r="BP3157" i="5"/>
  <c r="BO3157" i="5"/>
  <c r="BN3157" i="5"/>
  <c r="BM3157" i="5"/>
  <c r="BL3157" i="5"/>
  <c r="BK3157" i="5"/>
  <c r="BJ3157" i="5"/>
  <c r="BI3157" i="5"/>
  <c r="BH3157" i="5"/>
  <c r="BG3157" i="5"/>
  <c r="BF3157" i="5"/>
  <c r="BE3157" i="5"/>
  <c r="BD3157" i="5"/>
  <c r="BC3157" i="5"/>
  <c r="BB3157" i="5"/>
  <c r="BA3157" i="5"/>
  <c r="AZ3157" i="5"/>
  <c r="AY3157" i="5"/>
  <c r="AX3157" i="5"/>
  <c r="AW3157" i="5"/>
  <c r="AV3157" i="5"/>
  <c r="AU3157" i="5"/>
  <c r="AT3157" i="5"/>
  <c r="AS3157" i="5"/>
  <c r="AR3157" i="5"/>
  <c r="AQ3157" i="5"/>
  <c r="AP3157" i="5"/>
  <c r="AO3157" i="5"/>
  <c r="AN3157" i="5"/>
  <c r="AM3157" i="5"/>
  <c r="AL3157" i="5"/>
  <c r="AK3157" i="5"/>
  <c r="BW3156" i="5"/>
  <c r="BT3156" i="5"/>
  <c r="BS3156" i="5"/>
  <c r="BR3156" i="5"/>
  <c r="BQ3156" i="5"/>
  <c r="BP3156" i="5"/>
  <c r="BO3156" i="5"/>
  <c r="BN3156" i="5"/>
  <c r="BM3156" i="5"/>
  <c r="BL3156" i="5"/>
  <c r="BK3156" i="5"/>
  <c r="BJ3156" i="5"/>
  <c r="BI3156" i="5"/>
  <c r="BH3156" i="5"/>
  <c r="BG3156" i="5"/>
  <c r="BF3156" i="5"/>
  <c r="BE3156" i="5"/>
  <c r="BD3156" i="5"/>
  <c r="BC3156" i="5"/>
  <c r="BB3156" i="5"/>
  <c r="BA3156" i="5"/>
  <c r="AZ3156" i="5"/>
  <c r="AY3156" i="5"/>
  <c r="AX3156" i="5"/>
  <c r="AW3156" i="5"/>
  <c r="AV3156" i="5"/>
  <c r="AU3156" i="5"/>
  <c r="AT3156" i="5"/>
  <c r="AS3156" i="5"/>
  <c r="AR3156" i="5"/>
  <c r="AQ3156" i="5"/>
  <c r="AP3156" i="5"/>
  <c r="AO3156" i="5"/>
  <c r="AN3156" i="5"/>
  <c r="AM3156" i="5"/>
  <c r="AL3156" i="5"/>
  <c r="AK3156" i="5"/>
  <c r="BW3155" i="5"/>
  <c r="BT3155" i="5"/>
  <c r="BS3155" i="5"/>
  <c r="BR3155" i="5"/>
  <c r="BQ3155" i="5"/>
  <c r="BP3155" i="5"/>
  <c r="BO3155" i="5"/>
  <c r="BN3155" i="5"/>
  <c r="BM3155" i="5"/>
  <c r="BL3155" i="5"/>
  <c r="BK3155" i="5"/>
  <c r="BJ3155" i="5"/>
  <c r="BI3155" i="5"/>
  <c r="BH3155" i="5"/>
  <c r="BG3155" i="5"/>
  <c r="BF3155" i="5"/>
  <c r="BE3155" i="5"/>
  <c r="BD3155" i="5"/>
  <c r="BC3155" i="5"/>
  <c r="BB3155" i="5"/>
  <c r="BA3155" i="5"/>
  <c r="AZ3155" i="5"/>
  <c r="AY3155" i="5"/>
  <c r="AX3155" i="5"/>
  <c r="AW3155" i="5"/>
  <c r="AV3155" i="5"/>
  <c r="AU3155" i="5"/>
  <c r="AT3155" i="5"/>
  <c r="AS3155" i="5"/>
  <c r="AR3155" i="5"/>
  <c r="AQ3155" i="5"/>
  <c r="AP3155" i="5"/>
  <c r="AO3155" i="5"/>
  <c r="AN3155" i="5"/>
  <c r="AM3155" i="5"/>
  <c r="AL3155" i="5"/>
  <c r="AK3155" i="5"/>
  <c r="BW3154" i="5"/>
  <c r="BT3154" i="5"/>
  <c r="BS3154" i="5"/>
  <c r="BR3154" i="5"/>
  <c r="BQ3154" i="5"/>
  <c r="BP3154" i="5"/>
  <c r="BO3154" i="5"/>
  <c r="BN3154" i="5"/>
  <c r="BM3154" i="5"/>
  <c r="BL3154" i="5"/>
  <c r="BK3154" i="5"/>
  <c r="BJ3154" i="5"/>
  <c r="BI3154" i="5"/>
  <c r="BH3154" i="5"/>
  <c r="BG3154" i="5"/>
  <c r="BF3154" i="5"/>
  <c r="BE3154" i="5"/>
  <c r="BD3154" i="5"/>
  <c r="BC3154" i="5"/>
  <c r="BB3154" i="5"/>
  <c r="BA3154" i="5"/>
  <c r="AZ3154" i="5"/>
  <c r="AY3154" i="5"/>
  <c r="AX3154" i="5"/>
  <c r="AW3154" i="5"/>
  <c r="AV3154" i="5"/>
  <c r="AU3154" i="5"/>
  <c r="AT3154" i="5"/>
  <c r="AS3154" i="5"/>
  <c r="AR3154" i="5"/>
  <c r="AQ3154" i="5"/>
  <c r="AP3154" i="5"/>
  <c r="AO3154" i="5"/>
  <c r="AN3154" i="5"/>
  <c r="AM3154" i="5"/>
  <c r="AL3154" i="5"/>
  <c r="AK3154" i="5"/>
  <c r="BW3153" i="5"/>
  <c r="BT3153" i="5"/>
  <c r="BS3153" i="5"/>
  <c r="BR3153" i="5"/>
  <c r="BQ3153" i="5"/>
  <c r="BP3153" i="5"/>
  <c r="BO3153" i="5"/>
  <c r="BN3153" i="5"/>
  <c r="BM3153" i="5"/>
  <c r="BL3153" i="5"/>
  <c r="BK3153" i="5"/>
  <c r="BJ3153" i="5"/>
  <c r="BI3153" i="5"/>
  <c r="BH3153" i="5"/>
  <c r="BG3153" i="5"/>
  <c r="BF3153" i="5"/>
  <c r="BE3153" i="5"/>
  <c r="BD3153" i="5"/>
  <c r="BC3153" i="5"/>
  <c r="BB3153" i="5"/>
  <c r="BA3153" i="5"/>
  <c r="AZ3153" i="5"/>
  <c r="AY3153" i="5"/>
  <c r="AX3153" i="5"/>
  <c r="AW3153" i="5"/>
  <c r="AV3153" i="5"/>
  <c r="AU3153" i="5"/>
  <c r="AT3153" i="5"/>
  <c r="AS3153" i="5"/>
  <c r="AR3153" i="5"/>
  <c r="AQ3153" i="5"/>
  <c r="AP3153" i="5"/>
  <c r="AO3153" i="5"/>
  <c r="AN3153" i="5"/>
  <c r="AM3153" i="5"/>
  <c r="AL3153" i="5"/>
  <c r="AK3153" i="5"/>
  <c r="BW3152" i="5"/>
  <c r="BT3152" i="5"/>
  <c r="BS3152" i="5"/>
  <c r="BR3152" i="5"/>
  <c r="BQ3152" i="5"/>
  <c r="BP3152" i="5"/>
  <c r="BO3152" i="5"/>
  <c r="BN3152" i="5"/>
  <c r="BM3152" i="5"/>
  <c r="BL3152" i="5"/>
  <c r="BK3152" i="5"/>
  <c r="BJ3152" i="5"/>
  <c r="BI3152" i="5"/>
  <c r="BH3152" i="5"/>
  <c r="BG3152" i="5"/>
  <c r="BF3152" i="5"/>
  <c r="BE3152" i="5"/>
  <c r="BD3152" i="5"/>
  <c r="BC3152" i="5"/>
  <c r="BB3152" i="5"/>
  <c r="BA3152" i="5"/>
  <c r="AZ3152" i="5"/>
  <c r="AY3152" i="5"/>
  <c r="AX3152" i="5"/>
  <c r="AW3152" i="5"/>
  <c r="AV3152" i="5"/>
  <c r="AU3152" i="5"/>
  <c r="AT3152" i="5"/>
  <c r="AS3152" i="5"/>
  <c r="AR3152" i="5"/>
  <c r="AQ3152" i="5"/>
  <c r="AP3152" i="5"/>
  <c r="AO3152" i="5"/>
  <c r="AN3152" i="5"/>
  <c r="AM3152" i="5"/>
  <c r="AL3152" i="5"/>
  <c r="AK3152" i="5"/>
  <c r="BW3151" i="5"/>
  <c r="BT3151" i="5"/>
  <c r="BS3151" i="5"/>
  <c r="BR3151" i="5"/>
  <c r="BQ3151" i="5"/>
  <c r="BP3151" i="5"/>
  <c r="BO3151" i="5"/>
  <c r="BN3151" i="5"/>
  <c r="BM3151" i="5"/>
  <c r="BL3151" i="5"/>
  <c r="BK3151" i="5"/>
  <c r="BJ3151" i="5"/>
  <c r="BI3151" i="5"/>
  <c r="BH3151" i="5"/>
  <c r="BG3151" i="5"/>
  <c r="BF3151" i="5"/>
  <c r="BE3151" i="5"/>
  <c r="BD3151" i="5"/>
  <c r="BC3151" i="5"/>
  <c r="BB3151" i="5"/>
  <c r="BA3151" i="5"/>
  <c r="AZ3151" i="5"/>
  <c r="AY3151" i="5"/>
  <c r="AX3151" i="5"/>
  <c r="AW3151" i="5"/>
  <c r="AV3151" i="5"/>
  <c r="AU3151" i="5"/>
  <c r="AT3151" i="5"/>
  <c r="AS3151" i="5"/>
  <c r="AR3151" i="5"/>
  <c r="AQ3151" i="5"/>
  <c r="AP3151" i="5"/>
  <c r="AO3151" i="5"/>
  <c r="AN3151" i="5"/>
  <c r="AM3151" i="5"/>
  <c r="AL3151" i="5"/>
  <c r="AK3151" i="5"/>
  <c r="BW3150" i="5"/>
  <c r="BT3150" i="5"/>
  <c r="BS3150" i="5"/>
  <c r="BR3150" i="5"/>
  <c r="BQ3150" i="5"/>
  <c r="BP3150" i="5"/>
  <c r="BO3150" i="5"/>
  <c r="BN3150" i="5"/>
  <c r="BM3150" i="5"/>
  <c r="BL3150" i="5"/>
  <c r="BK3150" i="5"/>
  <c r="BJ3150" i="5"/>
  <c r="BI3150" i="5"/>
  <c r="BH3150" i="5"/>
  <c r="BG3150" i="5"/>
  <c r="BF3150" i="5"/>
  <c r="BE3150" i="5"/>
  <c r="BD3150" i="5"/>
  <c r="BC3150" i="5"/>
  <c r="BB3150" i="5"/>
  <c r="BA3150" i="5"/>
  <c r="AZ3150" i="5"/>
  <c r="AY3150" i="5"/>
  <c r="AX3150" i="5"/>
  <c r="AW3150" i="5"/>
  <c r="AV3150" i="5"/>
  <c r="AU3150" i="5"/>
  <c r="AT3150" i="5"/>
  <c r="AS3150" i="5"/>
  <c r="AR3150" i="5"/>
  <c r="AQ3150" i="5"/>
  <c r="AP3150" i="5"/>
  <c r="AO3150" i="5"/>
  <c r="AN3150" i="5"/>
  <c r="AM3150" i="5"/>
  <c r="AL3150" i="5"/>
  <c r="AK3150" i="5"/>
  <c r="BW3149" i="5"/>
  <c r="BT3149" i="5"/>
  <c r="BS3149" i="5"/>
  <c r="BR3149" i="5"/>
  <c r="BQ3149" i="5"/>
  <c r="BP3149" i="5"/>
  <c r="BO3149" i="5"/>
  <c r="BN3149" i="5"/>
  <c r="BM3149" i="5"/>
  <c r="BL3149" i="5"/>
  <c r="BK3149" i="5"/>
  <c r="BJ3149" i="5"/>
  <c r="BI3149" i="5"/>
  <c r="BH3149" i="5"/>
  <c r="BG3149" i="5"/>
  <c r="BF3149" i="5"/>
  <c r="BE3149" i="5"/>
  <c r="BD3149" i="5"/>
  <c r="BC3149" i="5"/>
  <c r="BB3149" i="5"/>
  <c r="BA3149" i="5"/>
  <c r="AZ3149" i="5"/>
  <c r="AY3149" i="5"/>
  <c r="AX3149" i="5"/>
  <c r="AW3149" i="5"/>
  <c r="AV3149" i="5"/>
  <c r="AU3149" i="5"/>
  <c r="AT3149" i="5"/>
  <c r="AS3149" i="5"/>
  <c r="AR3149" i="5"/>
  <c r="AQ3149" i="5"/>
  <c r="AP3149" i="5"/>
  <c r="AO3149" i="5"/>
  <c r="AN3149" i="5"/>
  <c r="AM3149" i="5"/>
  <c r="AL3149" i="5"/>
  <c r="AK3149" i="5"/>
  <c r="BW3148" i="5"/>
  <c r="BT3148" i="5"/>
  <c r="BS3148" i="5"/>
  <c r="BR3148" i="5"/>
  <c r="BQ3148" i="5"/>
  <c r="BP3148" i="5"/>
  <c r="BO3148" i="5"/>
  <c r="BN3148" i="5"/>
  <c r="BM3148" i="5"/>
  <c r="BL3148" i="5"/>
  <c r="BK3148" i="5"/>
  <c r="BJ3148" i="5"/>
  <c r="BI3148" i="5"/>
  <c r="BH3148" i="5"/>
  <c r="BG3148" i="5"/>
  <c r="BF3148" i="5"/>
  <c r="BE3148" i="5"/>
  <c r="BD3148" i="5"/>
  <c r="BC3148" i="5"/>
  <c r="BB3148" i="5"/>
  <c r="BA3148" i="5"/>
  <c r="AZ3148" i="5"/>
  <c r="AY3148" i="5"/>
  <c r="AX3148" i="5"/>
  <c r="AW3148" i="5"/>
  <c r="AV3148" i="5"/>
  <c r="AU3148" i="5"/>
  <c r="AT3148" i="5"/>
  <c r="AS3148" i="5"/>
  <c r="AR3148" i="5"/>
  <c r="AQ3148" i="5"/>
  <c r="AP3148" i="5"/>
  <c r="AO3148" i="5"/>
  <c r="AN3148" i="5"/>
  <c r="AM3148" i="5"/>
  <c r="AL3148" i="5"/>
  <c r="AK3148" i="5"/>
  <c r="BW3147" i="5"/>
  <c r="BT3147" i="5"/>
  <c r="BS3147" i="5"/>
  <c r="BR3147" i="5"/>
  <c r="BQ3147" i="5"/>
  <c r="BP3147" i="5"/>
  <c r="BO3147" i="5"/>
  <c r="BN3147" i="5"/>
  <c r="BM3147" i="5"/>
  <c r="BL3147" i="5"/>
  <c r="BK3147" i="5"/>
  <c r="BJ3147" i="5"/>
  <c r="BI3147" i="5"/>
  <c r="BH3147" i="5"/>
  <c r="BG3147" i="5"/>
  <c r="BF3147" i="5"/>
  <c r="BE3147" i="5"/>
  <c r="BD3147" i="5"/>
  <c r="BC3147" i="5"/>
  <c r="BB3147" i="5"/>
  <c r="BA3147" i="5"/>
  <c r="AZ3147" i="5"/>
  <c r="AY3147" i="5"/>
  <c r="AX3147" i="5"/>
  <c r="AW3147" i="5"/>
  <c r="AV3147" i="5"/>
  <c r="AU3147" i="5"/>
  <c r="AT3147" i="5"/>
  <c r="AS3147" i="5"/>
  <c r="AR3147" i="5"/>
  <c r="AQ3147" i="5"/>
  <c r="AP3147" i="5"/>
  <c r="AO3147" i="5"/>
  <c r="AN3147" i="5"/>
  <c r="AM3147" i="5"/>
  <c r="AL3147" i="5"/>
  <c r="AK3147" i="5"/>
  <c r="BW3146" i="5"/>
  <c r="BT3146" i="5"/>
  <c r="BS3146" i="5"/>
  <c r="BR3146" i="5"/>
  <c r="BQ3146" i="5"/>
  <c r="BP3146" i="5"/>
  <c r="BO3146" i="5"/>
  <c r="BN3146" i="5"/>
  <c r="BM3146" i="5"/>
  <c r="BL3146" i="5"/>
  <c r="BK3146" i="5"/>
  <c r="BJ3146" i="5"/>
  <c r="BI3146" i="5"/>
  <c r="BH3146" i="5"/>
  <c r="BG3146" i="5"/>
  <c r="BF3146" i="5"/>
  <c r="BE3146" i="5"/>
  <c r="BD3146" i="5"/>
  <c r="BC3146" i="5"/>
  <c r="BB3146" i="5"/>
  <c r="BA3146" i="5"/>
  <c r="AZ3146" i="5"/>
  <c r="AY3146" i="5"/>
  <c r="AX3146" i="5"/>
  <c r="AW3146" i="5"/>
  <c r="AV3146" i="5"/>
  <c r="AU3146" i="5"/>
  <c r="AT3146" i="5"/>
  <c r="AS3146" i="5"/>
  <c r="AR3146" i="5"/>
  <c r="AQ3146" i="5"/>
  <c r="AP3146" i="5"/>
  <c r="AO3146" i="5"/>
  <c r="AN3146" i="5"/>
  <c r="AM3146" i="5"/>
  <c r="AL3146" i="5"/>
  <c r="AK3146" i="5"/>
  <c r="BW3145" i="5"/>
  <c r="BT3145" i="5"/>
  <c r="BS3145" i="5"/>
  <c r="BR3145" i="5"/>
  <c r="BQ3145" i="5"/>
  <c r="BP3145" i="5"/>
  <c r="BO3145" i="5"/>
  <c r="BN3145" i="5"/>
  <c r="BM3145" i="5"/>
  <c r="BL3145" i="5"/>
  <c r="BK3145" i="5"/>
  <c r="BJ3145" i="5"/>
  <c r="BI3145" i="5"/>
  <c r="BH3145" i="5"/>
  <c r="BG3145" i="5"/>
  <c r="BF3145" i="5"/>
  <c r="BE3145" i="5"/>
  <c r="BD3145" i="5"/>
  <c r="BC3145" i="5"/>
  <c r="BB3145" i="5"/>
  <c r="BA3145" i="5"/>
  <c r="AZ3145" i="5"/>
  <c r="AY3145" i="5"/>
  <c r="AX3145" i="5"/>
  <c r="AW3145" i="5"/>
  <c r="AV3145" i="5"/>
  <c r="AU3145" i="5"/>
  <c r="AT3145" i="5"/>
  <c r="AS3145" i="5"/>
  <c r="AR3145" i="5"/>
  <c r="AQ3145" i="5"/>
  <c r="AP3145" i="5"/>
  <c r="AO3145" i="5"/>
  <c r="AN3145" i="5"/>
  <c r="AM3145" i="5"/>
  <c r="AL3145" i="5"/>
  <c r="AK3145" i="5"/>
  <c r="BW3144" i="5"/>
  <c r="BT3144" i="5"/>
  <c r="BS3144" i="5"/>
  <c r="BR3144" i="5"/>
  <c r="BQ3144" i="5"/>
  <c r="BP3144" i="5"/>
  <c r="BO3144" i="5"/>
  <c r="BN3144" i="5"/>
  <c r="BM3144" i="5"/>
  <c r="BL3144" i="5"/>
  <c r="BK3144" i="5"/>
  <c r="BJ3144" i="5"/>
  <c r="BI3144" i="5"/>
  <c r="BH3144" i="5"/>
  <c r="BG3144" i="5"/>
  <c r="BF3144" i="5"/>
  <c r="BE3144" i="5"/>
  <c r="BD3144" i="5"/>
  <c r="BC3144" i="5"/>
  <c r="BB3144" i="5"/>
  <c r="BA3144" i="5"/>
  <c r="AZ3144" i="5"/>
  <c r="AY3144" i="5"/>
  <c r="AX3144" i="5"/>
  <c r="AW3144" i="5"/>
  <c r="AV3144" i="5"/>
  <c r="AU3144" i="5"/>
  <c r="AT3144" i="5"/>
  <c r="AS3144" i="5"/>
  <c r="AR3144" i="5"/>
  <c r="AQ3144" i="5"/>
  <c r="AP3144" i="5"/>
  <c r="AO3144" i="5"/>
  <c r="AN3144" i="5"/>
  <c r="AM3144" i="5"/>
  <c r="AL3144" i="5"/>
  <c r="AK3144" i="5"/>
  <c r="BW3143" i="5"/>
  <c r="BT3143" i="5"/>
  <c r="BS3143" i="5"/>
  <c r="BR3143" i="5"/>
  <c r="BQ3143" i="5"/>
  <c r="BP3143" i="5"/>
  <c r="BO3143" i="5"/>
  <c r="BN3143" i="5"/>
  <c r="BM3143" i="5"/>
  <c r="BL3143" i="5"/>
  <c r="BK3143" i="5"/>
  <c r="BJ3143" i="5"/>
  <c r="BI3143" i="5"/>
  <c r="BH3143" i="5"/>
  <c r="BG3143" i="5"/>
  <c r="BF3143" i="5"/>
  <c r="BE3143" i="5"/>
  <c r="BD3143" i="5"/>
  <c r="BC3143" i="5"/>
  <c r="BB3143" i="5"/>
  <c r="BA3143" i="5"/>
  <c r="AZ3143" i="5"/>
  <c r="AY3143" i="5"/>
  <c r="AX3143" i="5"/>
  <c r="AW3143" i="5"/>
  <c r="AV3143" i="5"/>
  <c r="AU3143" i="5"/>
  <c r="AT3143" i="5"/>
  <c r="AS3143" i="5"/>
  <c r="AR3143" i="5"/>
  <c r="AQ3143" i="5"/>
  <c r="AP3143" i="5"/>
  <c r="AO3143" i="5"/>
  <c r="AN3143" i="5"/>
  <c r="AM3143" i="5"/>
  <c r="AL3143" i="5"/>
  <c r="AK3143" i="5"/>
  <c r="BW3142" i="5"/>
  <c r="BT3142" i="5"/>
  <c r="BS3142" i="5"/>
  <c r="BR3142" i="5"/>
  <c r="BQ3142" i="5"/>
  <c r="BP3142" i="5"/>
  <c r="BO3142" i="5"/>
  <c r="BN3142" i="5"/>
  <c r="BM3142" i="5"/>
  <c r="BL3142" i="5"/>
  <c r="BK3142" i="5"/>
  <c r="BJ3142" i="5"/>
  <c r="BI3142" i="5"/>
  <c r="BH3142" i="5"/>
  <c r="BG3142" i="5"/>
  <c r="BF3142" i="5"/>
  <c r="BE3142" i="5"/>
  <c r="BD3142" i="5"/>
  <c r="BC3142" i="5"/>
  <c r="BB3142" i="5"/>
  <c r="BA3142" i="5"/>
  <c r="AZ3142" i="5"/>
  <c r="AY3142" i="5"/>
  <c r="AX3142" i="5"/>
  <c r="AW3142" i="5"/>
  <c r="AV3142" i="5"/>
  <c r="AU3142" i="5"/>
  <c r="AT3142" i="5"/>
  <c r="AS3142" i="5"/>
  <c r="AR3142" i="5"/>
  <c r="AQ3142" i="5"/>
  <c r="AP3142" i="5"/>
  <c r="AO3142" i="5"/>
  <c r="AN3142" i="5"/>
  <c r="AM3142" i="5"/>
  <c r="AL3142" i="5"/>
  <c r="AK3142" i="5"/>
  <c r="BW3141" i="5"/>
  <c r="BT3141" i="5"/>
  <c r="BS3141" i="5"/>
  <c r="BR3141" i="5"/>
  <c r="BQ3141" i="5"/>
  <c r="BP3141" i="5"/>
  <c r="BO3141" i="5"/>
  <c r="BN3141" i="5"/>
  <c r="BM3141" i="5"/>
  <c r="BL3141" i="5"/>
  <c r="BK3141" i="5"/>
  <c r="BJ3141" i="5"/>
  <c r="BI3141" i="5"/>
  <c r="BH3141" i="5"/>
  <c r="BG3141" i="5"/>
  <c r="BF3141" i="5"/>
  <c r="BE3141" i="5"/>
  <c r="BD3141" i="5"/>
  <c r="BC3141" i="5"/>
  <c r="BB3141" i="5"/>
  <c r="BA3141" i="5"/>
  <c r="AZ3141" i="5"/>
  <c r="AY3141" i="5"/>
  <c r="AX3141" i="5"/>
  <c r="AW3141" i="5"/>
  <c r="AV3141" i="5"/>
  <c r="AU3141" i="5"/>
  <c r="AT3141" i="5"/>
  <c r="AS3141" i="5"/>
  <c r="AR3141" i="5"/>
  <c r="AQ3141" i="5"/>
  <c r="AP3141" i="5"/>
  <c r="AO3141" i="5"/>
  <c r="AN3141" i="5"/>
  <c r="AM3141" i="5"/>
  <c r="AL3141" i="5"/>
  <c r="AK3141" i="5"/>
  <c r="BW3140" i="5"/>
  <c r="BT3140" i="5"/>
  <c r="BS3140" i="5"/>
  <c r="BR3140" i="5"/>
  <c r="BQ3140" i="5"/>
  <c r="BP3140" i="5"/>
  <c r="BO3140" i="5"/>
  <c r="BN3140" i="5"/>
  <c r="BM3140" i="5"/>
  <c r="BL3140" i="5"/>
  <c r="BK3140" i="5"/>
  <c r="BJ3140" i="5"/>
  <c r="BI3140" i="5"/>
  <c r="BH3140" i="5"/>
  <c r="BG3140" i="5"/>
  <c r="BF3140" i="5"/>
  <c r="BE3140" i="5"/>
  <c r="BD3140" i="5"/>
  <c r="BC3140" i="5"/>
  <c r="BB3140" i="5"/>
  <c r="BA3140" i="5"/>
  <c r="AZ3140" i="5"/>
  <c r="AY3140" i="5"/>
  <c r="AX3140" i="5"/>
  <c r="AW3140" i="5"/>
  <c r="AV3140" i="5"/>
  <c r="AU3140" i="5"/>
  <c r="AT3140" i="5"/>
  <c r="AS3140" i="5"/>
  <c r="AR3140" i="5"/>
  <c r="AQ3140" i="5"/>
  <c r="AP3140" i="5"/>
  <c r="AO3140" i="5"/>
  <c r="AN3140" i="5"/>
  <c r="AM3140" i="5"/>
  <c r="AL3140" i="5"/>
  <c r="AK3140" i="5"/>
  <c r="BW3139" i="5"/>
  <c r="BT3139" i="5"/>
  <c r="BS3139" i="5"/>
  <c r="BR3139" i="5"/>
  <c r="BQ3139" i="5"/>
  <c r="BP3139" i="5"/>
  <c r="BO3139" i="5"/>
  <c r="BN3139" i="5"/>
  <c r="BM3139" i="5"/>
  <c r="BL3139" i="5"/>
  <c r="BK3139" i="5"/>
  <c r="BJ3139" i="5"/>
  <c r="BI3139" i="5"/>
  <c r="BH3139" i="5"/>
  <c r="BG3139" i="5"/>
  <c r="BF3139" i="5"/>
  <c r="BE3139" i="5"/>
  <c r="BD3139" i="5"/>
  <c r="BC3139" i="5"/>
  <c r="BB3139" i="5"/>
  <c r="BA3139" i="5"/>
  <c r="AZ3139" i="5"/>
  <c r="AY3139" i="5"/>
  <c r="AX3139" i="5"/>
  <c r="AW3139" i="5"/>
  <c r="AV3139" i="5"/>
  <c r="AU3139" i="5"/>
  <c r="AT3139" i="5"/>
  <c r="AS3139" i="5"/>
  <c r="AR3139" i="5"/>
  <c r="AQ3139" i="5"/>
  <c r="AP3139" i="5"/>
  <c r="AO3139" i="5"/>
  <c r="AN3139" i="5"/>
  <c r="AM3139" i="5"/>
  <c r="AL3139" i="5"/>
  <c r="AK3139" i="5"/>
  <c r="BW3138" i="5"/>
  <c r="BT3138" i="5"/>
  <c r="BS3138" i="5"/>
  <c r="BR3138" i="5"/>
  <c r="BQ3138" i="5"/>
  <c r="BP3138" i="5"/>
  <c r="BO3138" i="5"/>
  <c r="BN3138" i="5"/>
  <c r="BM3138" i="5"/>
  <c r="BL3138" i="5"/>
  <c r="BK3138" i="5"/>
  <c r="BJ3138" i="5"/>
  <c r="BI3138" i="5"/>
  <c r="BH3138" i="5"/>
  <c r="BG3138" i="5"/>
  <c r="BF3138" i="5"/>
  <c r="BE3138" i="5"/>
  <c r="BD3138" i="5"/>
  <c r="BC3138" i="5"/>
  <c r="BB3138" i="5"/>
  <c r="BA3138" i="5"/>
  <c r="AZ3138" i="5"/>
  <c r="AY3138" i="5"/>
  <c r="AX3138" i="5"/>
  <c r="AW3138" i="5"/>
  <c r="AV3138" i="5"/>
  <c r="AU3138" i="5"/>
  <c r="AT3138" i="5"/>
  <c r="AS3138" i="5"/>
  <c r="AR3138" i="5"/>
  <c r="AQ3138" i="5"/>
  <c r="AP3138" i="5"/>
  <c r="AO3138" i="5"/>
  <c r="AN3138" i="5"/>
  <c r="AM3138" i="5"/>
  <c r="AL3138" i="5"/>
  <c r="AK3138" i="5"/>
  <c r="CC3130" i="5"/>
  <c r="BY3130" i="5"/>
  <c r="BW3130" i="5"/>
  <c r="CC3129" i="5"/>
  <c r="BY3129" i="5"/>
  <c r="BW3129" i="5"/>
  <c r="CC3128" i="5"/>
  <c r="BY3128" i="5"/>
  <c r="BW3128" i="5"/>
  <c r="CC3127" i="5"/>
  <c r="BY3127" i="5"/>
  <c r="BW3127" i="5"/>
  <c r="CC3126" i="5"/>
  <c r="BY3126" i="5"/>
  <c r="BW3126" i="5"/>
  <c r="CC3125" i="5"/>
  <c r="BY3125" i="5"/>
  <c r="BW3125" i="5"/>
  <c r="CC3124" i="5"/>
  <c r="BY3124" i="5"/>
  <c r="BW3124" i="5"/>
  <c r="CC3123" i="5"/>
  <c r="BY3123" i="5"/>
  <c r="BW3123" i="5"/>
  <c r="CC3122" i="5"/>
  <c r="BY3122" i="5"/>
  <c r="BW3122" i="5"/>
  <c r="CC3121" i="5"/>
  <c r="BY3121" i="5"/>
  <c r="BW3121" i="5"/>
  <c r="CC3120" i="5"/>
  <c r="BY3120" i="5"/>
  <c r="BW3120" i="5"/>
  <c r="CC3119" i="5"/>
  <c r="BY3119" i="5"/>
  <c r="BW3119" i="5"/>
  <c r="CC3118" i="5"/>
  <c r="BY3118" i="5"/>
  <c r="BW3118" i="5"/>
  <c r="CC3117" i="5"/>
  <c r="BY3117" i="5"/>
  <c r="BW3117" i="5"/>
  <c r="CC3116" i="5"/>
  <c r="BY3116" i="5"/>
  <c r="BW3116" i="5"/>
  <c r="CC3115" i="5"/>
  <c r="BY3115" i="5"/>
  <c r="BW3115" i="5"/>
  <c r="CC3114" i="5"/>
  <c r="BY3114" i="5"/>
  <c r="BW3114" i="5"/>
  <c r="CC3113" i="5"/>
  <c r="BY3113" i="5"/>
  <c r="BW3113" i="5"/>
  <c r="CC3112" i="5"/>
  <c r="BY3112" i="5"/>
  <c r="BW3112" i="5"/>
  <c r="CC3111" i="5"/>
  <c r="BY3111" i="5"/>
  <c r="BW3111" i="5"/>
  <c r="CC3110" i="5"/>
  <c r="BY3110" i="5"/>
  <c r="BW3110" i="5"/>
  <c r="CC3109" i="5"/>
  <c r="BY3109" i="5"/>
  <c r="BW3109" i="5"/>
  <c r="CC3108" i="5"/>
  <c r="BY3108" i="5"/>
  <c r="BW3108" i="5"/>
  <c r="CC3107" i="5"/>
  <c r="BY3107" i="5"/>
  <c r="BW3107" i="5"/>
  <c r="CC3106" i="5"/>
  <c r="BY3106" i="5"/>
  <c r="BW3106" i="5"/>
  <c r="CC3105" i="5"/>
  <c r="BY3105" i="5"/>
  <c r="BW3105" i="5"/>
  <c r="CC3104" i="5"/>
  <c r="BY3104" i="5"/>
  <c r="BW3104" i="5"/>
  <c r="CC3103" i="5"/>
  <c r="BY3103" i="5"/>
  <c r="BW3103" i="5"/>
  <c r="CC3102" i="5"/>
  <c r="BY3102" i="5"/>
  <c r="BW3102" i="5"/>
  <c r="CC3101" i="5"/>
  <c r="BY3101" i="5"/>
  <c r="BW3101" i="5"/>
  <c r="CC3100" i="5"/>
  <c r="BY3100" i="5"/>
  <c r="BW3100" i="5"/>
  <c r="CC3099" i="5"/>
  <c r="BY3099" i="5"/>
  <c r="BW3099" i="5"/>
  <c r="CC3098" i="5"/>
  <c r="BY3098" i="5"/>
  <c r="BW3098" i="5"/>
  <c r="CC3097" i="5"/>
  <c r="BY3097" i="5"/>
  <c r="BW3097" i="5"/>
  <c r="CC3096" i="5"/>
  <c r="BY3096" i="5"/>
  <c r="BW3096" i="5"/>
  <c r="CC3095" i="5"/>
  <c r="BY3095" i="5"/>
  <c r="BW3095" i="5"/>
  <c r="CC3094" i="5"/>
  <c r="BY3094" i="5"/>
  <c r="BW3094" i="5"/>
  <c r="CC3093" i="5"/>
  <c r="BY3093" i="5"/>
  <c r="BW3093" i="5"/>
  <c r="CC3092" i="5"/>
  <c r="BY3092" i="5"/>
  <c r="BW3092" i="5"/>
  <c r="CC3091" i="5"/>
  <c r="BY3091" i="5"/>
  <c r="BW3091" i="5"/>
  <c r="CC3090" i="5"/>
  <c r="BY3090" i="5"/>
  <c r="BW3090" i="5"/>
  <c r="CC3089" i="5"/>
  <c r="BY3089" i="5"/>
  <c r="BW3089" i="5"/>
  <c r="CC3088" i="5"/>
  <c r="BY3088" i="5"/>
  <c r="BW3088" i="5"/>
  <c r="CC3087" i="5"/>
  <c r="BY3087" i="5"/>
  <c r="BW3087" i="5"/>
  <c r="CC3086" i="5"/>
  <c r="BY3086" i="5"/>
  <c r="BW3086" i="5"/>
  <c r="CC3085" i="5"/>
  <c r="BY3085" i="5"/>
  <c r="BW3085" i="5"/>
  <c r="CC3084" i="5"/>
  <c r="BY3084" i="5"/>
  <c r="BW3084" i="5"/>
  <c r="CC3083" i="5"/>
  <c r="BY3083" i="5"/>
  <c r="BW3083" i="5"/>
  <c r="BY3082" i="5"/>
  <c r="BW3082" i="5"/>
  <c r="BY3081" i="5"/>
  <c r="BW3081" i="5"/>
  <c r="BY3080" i="5"/>
  <c r="BW3080" i="5"/>
  <c r="BY3079" i="5"/>
  <c r="BW3079" i="5"/>
  <c r="BY3078" i="5"/>
  <c r="BW3078" i="5"/>
  <c r="BY3077" i="5"/>
  <c r="BW3077" i="5"/>
  <c r="BY3076" i="5"/>
  <c r="BW3076" i="5"/>
  <c r="BY3075" i="5"/>
  <c r="BW3075" i="5"/>
  <c r="BY3074" i="5"/>
  <c r="BW3074" i="5"/>
  <c r="BY3073" i="5"/>
  <c r="BW3073" i="5"/>
  <c r="BY3072" i="5"/>
  <c r="BW3072" i="5"/>
  <c r="BY3071" i="5"/>
  <c r="BW3071" i="5"/>
  <c r="BY3070" i="5"/>
  <c r="BW3070" i="5"/>
  <c r="BY3069" i="5"/>
  <c r="BW3069" i="5"/>
  <c r="BY3068" i="5"/>
  <c r="BW3068" i="5"/>
  <c r="BY3067" i="5"/>
  <c r="BW3067" i="5"/>
  <c r="BY3066" i="5"/>
  <c r="BW3066" i="5"/>
  <c r="BY3065" i="5"/>
  <c r="BW3065" i="5"/>
  <c r="BY3064" i="5"/>
  <c r="BW3064" i="5"/>
  <c r="BY3063" i="5"/>
  <c r="BW3063" i="5"/>
  <c r="BY3062" i="5"/>
  <c r="BW3062" i="5"/>
  <c r="BY3061" i="5"/>
  <c r="BW3061" i="5"/>
  <c r="BY3060" i="5"/>
  <c r="BW3060" i="5"/>
  <c r="BY3059" i="5"/>
  <c r="BW3059" i="5"/>
  <c r="BY3058" i="5"/>
  <c r="BW3058" i="5"/>
  <c r="BY3057" i="5"/>
  <c r="BW3057" i="5"/>
  <c r="BY3056" i="5"/>
  <c r="BW3056" i="5"/>
  <c r="BY3055" i="5"/>
  <c r="BW3055" i="5"/>
  <c r="BY3054" i="5"/>
  <c r="BW3054" i="5"/>
  <c r="BY3053" i="5"/>
  <c r="BW3053" i="5"/>
  <c r="BY3052" i="5"/>
  <c r="BW3052" i="5"/>
  <c r="BY3051" i="5"/>
  <c r="BW3051" i="5"/>
  <c r="BY3050" i="5"/>
  <c r="BW3050" i="5"/>
  <c r="BY3049" i="5"/>
  <c r="BW3049" i="5"/>
  <c r="BY3048" i="5"/>
  <c r="BW3048" i="5"/>
  <c r="BY3047" i="5"/>
  <c r="BW3047" i="5"/>
  <c r="BY3046" i="5"/>
  <c r="BW3046" i="5"/>
  <c r="BY3045" i="5"/>
  <c r="BW3045" i="5"/>
  <c r="BY3044" i="5"/>
  <c r="BW3044" i="5"/>
  <c r="BY3043" i="5"/>
  <c r="BW3043" i="5"/>
  <c r="BY3042" i="5"/>
  <c r="BW3042" i="5"/>
  <c r="BY3041" i="5"/>
  <c r="BW3041" i="5"/>
  <c r="BY3040" i="5"/>
  <c r="BW3040" i="5"/>
  <c r="BY3039" i="5"/>
  <c r="BW3039" i="5"/>
  <c r="BY3038" i="5"/>
  <c r="BW3038" i="5"/>
  <c r="BY3037" i="5"/>
  <c r="BW3037" i="5"/>
  <c r="BY3036" i="5"/>
  <c r="BW3036" i="5"/>
  <c r="BY3035" i="5"/>
  <c r="BW3035" i="5"/>
  <c r="BY3034" i="5"/>
  <c r="BW3034" i="5"/>
  <c r="BY3033" i="5"/>
  <c r="BW3033" i="5"/>
  <c r="BY3032" i="5"/>
  <c r="BW3032" i="5"/>
  <c r="BY3031" i="5"/>
  <c r="BW3031" i="5"/>
  <c r="BY3030" i="5"/>
  <c r="BW3030" i="5"/>
  <c r="BY3029" i="5"/>
  <c r="BW3029" i="5"/>
  <c r="BY3028" i="5"/>
  <c r="BW3028" i="5"/>
  <c r="BY3027" i="5"/>
  <c r="BW3027" i="5"/>
  <c r="BY3026" i="5"/>
  <c r="BW3026" i="5"/>
  <c r="BY3025" i="5"/>
  <c r="BW3025" i="5"/>
  <c r="BY3024" i="5"/>
  <c r="BW3024" i="5"/>
  <c r="BY3023" i="5"/>
  <c r="BW3023" i="5"/>
  <c r="BY3022" i="5"/>
  <c r="BW3022" i="5"/>
  <c r="BY3021" i="5"/>
  <c r="BW3021" i="5"/>
  <c r="BY3020" i="5"/>
  <c r="BW3020" i="5"/>
  <c r="BY3019" i="5"/>
  <c r="BW3019" i="5"/>
  <c r="BY3018" i="5"/>
  <c r="BW3018" i="5"/>
  <c r="BY3017" i="5"/>
  <c r="BW3017" i="5"/>
  <c r="BY3016" i="5"/>
  <c r="BW3016" i="5"/>
  <c r="BY3015" i="5"/>
  <c r="BW3015" i="5"/>
  <c r="BY3014" i="5"/>
  <c r="BW3014" i="5"/>
  <c r="BY3013" i="5"/>
  <c r="BW3013" i="5"/>
  <c r="BY3012" i="5"/>
  <c r="BW3012" i="5"/>
  <c r="BY3011" i="5"/>
  <c r="BW3011" i="5"/>
  <c r="AG2968" i="5"/>
  <c r="AG2943" i="5"/>
  <c r="AH2934" i="5"/>
  <c r="AH2933" i="5"/>
  <c r="CE2794" i="5"/>
  <c r="CD2794" i="5"/>
  <c r="CC2794" i="5"/>
  <c r="CB2794" i="5"/>
  <c r="CA2794" i="5"/>
  <c r="BZ2794" i="5"/>
  <c r="BY2794" i="5"/>
  <c r="BX2794" i="5"/>
  <c r="BW2794" i="5"/>
  <c r="BV2794" i="5"/>
  <c r="BU2794" i="5"/>
  <c r="BT2794" i="5"/>
  <c r="BS2794" i="5"/>
  <c r="BR2794" i="5"/>
  <c r="BQ2794" i="5"/>
  <c r="BP2794" i="5"/>
  <c r="BO2794" i="5"/>
  <c r="BN2794" i="5"/>
  <c r="BM2794" i="5"/>
  <c r="BL2794" i="5"/>
  <c r="BK2794" i="5"/>
  <c r="BJ2794" i="5"/>
  <c r="BI2794" i="5"/>
  <c r="BH2794" i="5"/>
  <c r="BG2794" i="5"/>
  <c r="BF2794" i="5"/>
  <c r="BE2794" i="5"/>
  <c r="BD2794" i="5"/>
  <c r="BC2794" i="5"/>
  <c r="BB2794" i="5"/>
  <c r="BA2794" i="5"/>
  <c r="AZ2794" i="5"/>
  <c r="AY2794" i="5"/>
  <c r="AX2794" i="5"/>
  <c r="AW2794" i="5"/>
  <c r="AV2794" i="5"/>
  <c r="AU2794" i="5"/>
  <c r="AT2794" i="5"/>
  <c r="AS2794" i="5"/>
  <c r="AR2794" i="5"/>
  <c r="AQ2794" i="5"/>
  <c r="AP2794" i="5"/>
  <c r="AO2794" i="5"/>
  <c r="AN2794" i="5"/>
  <c r="AM2794" i="5"/>
  <c r="AL2794" i="5"/>
  <c r="AK2794" i="5"/>
  <c r="AJ2794" i="5"/>
  <c r="AI2794" i="5"/>
  <c r="AH2794" i="5"/>
  <c r="AG2794" i="5"/>
  <c r="CE2793" i="5"/>
  <c r="CD2793" i="5"/>
  <c r="CC2793" i="5"/>
  <c r="CB2793" i="5"/>
  <c r="CA2793" i="5"/>
  <c r="BZ2793" i="5"/>
  <c r="BY2793" i="5"/>
  <c r="BX2793" i="5"/>
  <c r="BW2793" i="5"/>
  <c r="BV2793" i="5"/>
  <c r="BU2793" i="5"/>
  <c r="BT2793" i="5"/>
  <c r="BS2793" i="5"/>
  <c r="BR2793" i="5"/>
  <c r="BQ2793" i="5"/>
  <c r="BP2793" i="5"/>
  <c r="BO2793" i="5"/>
  <c r="BN2793" i="5"/>
  <c r="BM2793" i="5"/>
  <c r="BL2793" i="5"/>
  <c r="BK2793" i="5"/>
  <c r="BJ2793" i="5"/>
  <c r="BI2793" i="5"/>
  <c r="BH2793" i="5"/>
  <c r="BG2793" i="5"/>
  <c r="BF2793" i="5"/>
  <c r="BE2793" i="5"/>
  <c r="BD2793" i="5"/>
  <c r="BC2793" i="5"/>
  <c r="BB2793" i="5"/>
  <c r="BA2793" i="5"/>
  <c r="AZ2793" i="5"/>
  <c r="AY2793" i="5"/>
  <c r="AX2793" i="5"/>
  <c r="AW2793" i="5"/>
  <c r="AV2793" i="5"/>
  <c r="AU2793" i="5"/>
  <c r="AT2793" i="5"/>
  <c r="AS2793" i="5"/>
  <c r="AR2793" i="5"/>
  <c r="AQ2793" i="5"/>
  <c r="AP2793" i="5"/>
  <c r="AO2793" i="5"/>
  <c r="AN2793" i="5"/>
  <c r="AM2793" i="5"/>
  <c r="AL2793" i="5"/>
  <c r="AK2793" i="5"/>
  <c r="AJ2793" i="5"/>
  <c r="AI2793" i="5"/>
  <c r="AH2793" i="5"/>
  <c r="AG2793" i="5"/>
  <c r="CE2792" i="5"/>
  <c r="CD2792" i="5"/>
  <c r="CC2792" i="5"/>
  <c r="CB2792" i="5"/>
  <c r="CA2792" i="5"/>
  <c r="BZ2792" i="5"/>
  <c r="BY2792" i="5"/>
  <c r="BX2792" i="5"/>
  <c r="BW2792" i="5"/>
  <c r="BV2792" i="5"/>
  <c r="BU2792" i="5"/>
  <c r="BT2792" i="5"/>
  <c r="BS2792" i="5"/>
  <c r="BR2792" i="5"/>
  <c r="BQ2792" i="5"/>
  <c r="BP2792" i="5"/>
  <c r="BO2792" i="5"/>
  <c r="BN2792" i="5"/>
  <c r="BM2792" i="5"/>
  <c r="BL2792" i="5"/>
  <c r="BK2792" i="5"/>
  <c r="BJ2792" i="5"/>
  <c r="BI2792" i="5"/>
  <c r="BH2792" i="5"/>
  <c r="BG2792" i="5"/>
  <c r="BF2792" i="5"/>
  <c r="BE2792" i="5"/>
  <c r="BD2792" i="5"/>
  <c r="BC2792" i="5"/>
  <c r="BB2792" i="5"/>
  <c r="BA2792" i="5"/>
  <c r="AZ2792" i="5"/>
  <c r="AY2792" i="5"/>
  <c r="AX2792" i="5"/>
  <c r="AW2792" i="5"/>
  <c r="AV2792" i="5"/>
  <c r="AU2792" i="5"/>
  <c r="AT2792" i="5"/>
  <c r="AS2792" i="5"/>
  <c r="AR2792" i="5"/>
  <c r="AQ2792" i="5"/>
  <c r="AP2792" i="5"/>
  <c r="AO2792" i="5"/>
  <c r="AN2792" i="5"/>
  <c r="AM2792" i="5"/>
  <c r="AL2792" i="5"/>
  <c r="AK2792" i="5"/>
  <c r="AJ2792" i="5"/>
  <c r="AI2792" i="5"/>
  <c r="AH2792" i="5"/>
  <c r="AG2792" i="5"/>
  <c r="CE2791" i="5"/>
  <c r="CD2791" i="5"/>
  <c r="CC2791" i="5"/>
  <c r="CB2791" i="5"/>
  <c r="CA2791" i="5"/>
  <c r="BZ2791" i="5"/>
  <c r="BY2791" i="5"/>
  <c r="BX2791" i="5"/>
  <c r="BW2791" i="5"/>
  <c r="BV2791" i="5"/>
  <c r="BU2791" i="5"/>
  <c r="BT2791" i="5"/>
  <c r="BS2791" i="5"/>
  <c r="BR2791" i="5"/>
  <c r="BQ2791" i="5"/>
  <c r="BP2791" i="5"/>
  <c r="BO2791" i="5"/>
  <c r="BN2791" i="5"/>
  <c r="BM2791" i="5"/>
  <c r="BL2791" i="5"/>
  <c r="BK2791" i="5"/>
  <c r="BJ2791" i="5"/>
  <c r="BI2791" i="5"/>
  <c r="BH2791" i="5"/>
  <c r="BG2791" i="5"/>
  <c r="BF2791" i="5"/>
  <c r="BE2791" i="5"/>
  <c r="BD2791" i="5"/>
  <c r="BC2791" i="5"/>
  <c r="BB2791" i="5"/>
  <c r="BA2791" i="5"/>
  <c r="AZ2791" i="5"/>
  <c r="AY2791" i="5"/>
  <c r="AX2791" i="5"/>
  <c r="AW2791" i="5"/>
  <c r="AV2791" i="5"/>
  <c r="AU2791" i="5"/>
  <c r="AT2791" i="5"/>
  <c r="AS2791" i="5"/>
  <c r="AR2791" i="5"/>
  <c r="AQ2791" i="5"/>
  <c r="AP2791" i="5"/>
  <c r="AO2791" i="5"/>
  <c r="AN2791" i="5"/>
  <c r="AM2791" i="5"/>
  <c r="AL2791" i="5"/>
  <c r="AK2791" i="5"/>
  <c r="AJ2791" i="5"/>
  <c r="AI2791" i="5"/>
  <c r="AH2791" i="5"/>
  <c r="AG2791" i="5"/>
  <c r="CE2790" i="5"/>
  <c r="CD2790" i="5"/>
  <c r="CC2790" i="5"/>
  <c r="CB2790" i="5"/>
  <c r="CA2790" i="5"/>
  <c r="BZ2790" i="5"/>
  <c r="BY2790" i="5"/>
  <c r="BX2790" i="5"/>
  <c r="BW2790" i="5"/>
  <c r="BV2790" i="5"/>
  <c r="BU2790" i="5"/>
  <c r="BT2790" i="5"/>
  <c r="BS2790" i="5"/>
  <c r="BR2790" i="5"/>
  <c r="BQ2790" i="5"/>
  <c r="BP2790" i="5"/>
  <c r="BO2790" i="5"/>
  <c r="BN2790" i="5"/>
  <c r="BM2790" i="5"/>
  <c r="BL2790" i="5"/>
  <c r="BK2790" i="5"/>
  <c r="BJ2790" i="5"/>
  <c r="BI2790" i="5"/>
  <c r="BH2790" i="5"/>
  <c r="BG2790" i="5"/>
  <c r="BF2790" i="5"/>
  <c r="BE2790" i="5"/>
  <c r="BD2790" i="5"/>
  <c r="BC2790" i="5"/>
  <c r="BB2790" i="5"/>
  <c r="BA2790" i="5"/>
  <c r="AZ2790" i="5"/>
  <c r="AY2790" i="5"/>
  <c r="AX2790" i="5"/>
  <c r="AW2790" i="5"/>
  <c r="AV2790" i="5"/>
  <c r="AU2790" i="5"/>
  <c r="AT2790" i="5"/>
  <c r="AS2790" i="5"/>
  <c r="AR2790" i="5"/>
  <c r="AQ2790" i="5"/>
  <c r="AP2790" i="5"/>
  <c r="AO2790" i="5"/>
  <c r="AN2790" i="5"/>
  <c r="AM2790" i="5"/>
  <c r="AL2790" i="5"/>
  <c r="AK2790" i="5"/>
  <c r="AJ2790" i="5"/>
  <c r="AI2790" i="5"/>
  <c r="AH2790" i="5"/>
  <c r="AG2790" i="5"/>
  <c r="CE2789" i="5"/>
  <c r="CD2789" i="5"/>
  <c r="CC2789" i="5"/>
  <c r="CB2789" i="5"/>
  <c r="CA2789" i="5"/>
  <c r="BZ2789" i="5"/>
  <c r="BY2789" i="5"/>
  <c r="BX2789" i="5"/>
  <c r="BW2789" i="5"/>
  <c r="BV2789" i="5"/>
  <c r="BU2789" i="5"/>
  <c r="BT2789" i="5"/>
  <c r="BS2789" i="5"/>
  <c r="BR2789" i="5"/>
  <c r="BQ2789" i="5"/>
  <c r="BP2789" i="5"/>
  <c r="BO2789" i="5"/>
  <c r="BN2789" i="5"/>
  <c r="BM2789" i="5"/>
  <c r="BL2789" i="5"/>
  <c r="BK2789" i="5"/>
  <c r="BJ2789" i="5"/>
  <c r="BI2789" i="5"/>
  <c r="BH2789" i="5"/>
  <c r="BG2789" i="5"/>
  <c r="BF2789" i="5"/>
  <c r="BE2789" i="5"/>
  <c r="BD2789" i="5"/>
  <c r="BC2789" i="5"/>
  <c r="BB2789" i="5"/>
  <c r="BA2789" i="5"/>
  <c r="AZ2789" i="5"/>
  <c r="AY2789" i="5"/>
  <c r="AX2789" i="5"/>
  <c r="AW2789" i="5"/>
  <c r="AV2789" i="5"/>
  <c r="AU2789" i="5"/>
  <c r="AT2789" i="5"/>
  <c r="AS2789" i="5"/>
  <c r="AR2789" i="5"/>
  <c r="AQ2789" i="5"/>
  <c r="AP2789" i="5"/>
  <c r="AO2789" i="5"/>
  <c r="AN2789" i="5"/>
  <c r="AM2789" i="5"/>
  <c r="AL2789" i="5"/>
  <c r="AK2789" i="5"/>
  <c r="AJ2789" i="5"/>
  <c r="AI2789" i="5"/>
  <c r="AH2789" i="5"/>
  <c r="AG2789" i="5"/>
  <c r="CE2788" i="5"/>
  <c r="CD2788" i="5"/>
  <c r="CC2788" i="5"/>
  <c r="CB2788" i="5"/>
  <c r="CA2788" i="5"/>
  <c r="BZ2788" i="5"/>
  <c r="BY2788" i="5"/>
  <c r="BX2788" i="5"/>
  <c r="BW2788" i="5"/>
  <c r="BV2788" i="5"/>
  <c r="BU2788" i="5"/>
  <c r="BT2788" i="5"/>
  <c r="BS2788" i="5"/>
  <c r="BR2788" i="5"/>
  <c r="BQ2788" i="5"/>
  <c r="BP2788" i="5"/>
  <c r="BO2788" i="5"/>
  <c r="BN2788" i="5"/>
  <c r="BM2788" i="5"/>
  <c r="BL2788" i="5"/>
  <c r="BK2788" i="5"/>
  <c r="BJ2788" i="5"/>
  <c r="BI2788" i="5"/>
  <c r="BH2788" i="5"/>
  <c r="BG2788" i="5"/>
  <c r="BF2788" i="5"/>
  <c r="BE2788" i="5"/>
  <c r="BD2788" i="5"/>
  <c r="BC2788" i="5"/>
  <c r="BB2788" i="5"/>
  <c r="BA2788" i="5"/>
  <c r="AZ2788" i="5"/>
  <c r="AY2788" i="5"/>
  <c r="AX2788" i="5"/>
  <c r="AW2788" i="5"/>
  <c r="AV2788" i="5"/>
  <c r="AU2788" i="5"/>
  <c r="AT2788" i="5"/>
  <c r="AS2788" i="5"/>
  <c r="AR2788" i="5"/>
  <c r="AQ2788" i="5"/>
  <c r="AP2788" i="5"/>
  <c r="AO2788" i="5"/>
  <c r="AN2788" i="5"/>
  <c r="AM2788" i="5"/>
  <c r="AL2788" i="5"/>
  <c r="AK2788" i="5"/>
  <c r="AJ2788" i="5"/>
  <c r="AI2788" i="5"/>
  <c r="AH2788" i="5"/>
  <c r="AG2788" i="5"/>
  <c r="CE2787" i="5"/>
  <c r="CD2787" i="5"/>
  <c r="CC2787" i="5"/>
  <c r="CB2787" i="5"/>
  <c r="CA2787" i="5"/>
  <c r="BZ2787" i="5"/>
  <c r="BY2787" i="5"/>
  <c r="BX2787" i="5"/>
  <c r="BW2787" i="5"/>
  <c r="BV2787" i="5"/>
  <c r="BU2787" i="5"/>
  <c r="BT2787" i="5"/>
  <c r="BS2787" i="5"/>
  <c r="BR2787" i="5"/>
  <c r="BQ2787" i="5"/>
  <c r="BP2787" i="5"/>
  <c r="BO2787" i="5"/>
  <c r="BN2787" i="5"/>
  <c r="BM2787" i="5"/>
  <c r="BL2787" i="5"/>
  <c r="BK2787" i="5"/>
  <c r="BJ2787" i="5"/>
  <c r="BI2787" i="5"/>
  <c r="BH2787" i="5"/>
  <c r="BG2787" i="5"/>
  <c r="BF2787" i="5"/>
  <c r="BE2787" i="5"/>
  <c r="BD2787" i="5"/>
  <c r="BC2787" i="5"/>
  <c r="BB2787" i="5"/>
  <c r="BA2787" i="5"/>
  <c r="AZ2787" i="5"/>
  <c r="AY2787" i="5"/>
  <c r="AX2787" i="5"/>
  <c r="AW2787" i="5"/>
  <c r="AV2787" i="5"/>
  <c r="AU2787" i="5"/>
  <c r="AT2787" i="5"/>
  <c r="AS2787" i="5"/>
  <c r="AR2787" i="5"/>
  <c r="AQ2787" i="5"/>
  <c r="AP2787" i="5"/>
  <c r="AO2787" i="5"/>
  <c r="AN2787" i="5"/>
  <c r="AM2787" i="5"/>
  <c r="AL2787" i="5"/>
  <c r="AK2787" i="5"/>
  <c r="AJ2787" i="5"/>
  <c r="AI2787" i="5"/>
  <c r="AH2787" i="5"/>
  <c r="AG2787" i="5"/>
  <c r="CE2786" i="5"/>
  <c r="CD2786" i="5"/>
  <c r="CC2786" i="5"/>
  <c r="CB2786" i="5"/>
  <c r="CA2786" i="5"/>
  <c r="BZ2786" i="5"/>
  <c r="BY2786" i="5"/>
  <c r="BX2786" i="5"/>
  <c r="BW2786" i="5"/>
  <c r="BV2786" i="5"/>
  <c r="BU2786" i="5"/>
  <c r="BT2786" i="5"/>
  <c r="BS2786" i="5"/>
  <c r="BR2786" i="5"/>
  <c r="BQ2786" i="5"/>
  <c r="BP2786" i="5"/>
  <c r="BO2786" i="5"/>
  <c r="BN2786" i="5"/>
  <c r="BM2786" i="5"/>
  <c r="BL2786" i="5"/>
  <c r="BK2786" i="5"/>
  <c r="BJ2786" i="5"/>
  <c r="BI2786" i="5"/>
  <c r="BH2786" i="5"/>
  <c r="BG2786" i="5"/>
  <c r="BF2786" i="5"/>
  <c r="BE2786" i="5"/>
  <c r="BD2786" i="5"/>
  <c r="BC2786" i="5"/>
  <c r="BB2786" i="5"/>
  <c r="BA2786" i="5"/>
  <c r="AZ2786" i="5"/>
  <c r="AY2786" i="5"/>
  <c r="AX2786" i="5"/>
  <c r="AW2786" i="5"/>
  <c r="AV2786" i="5"/>
  <c r="AU2786" i="5"/>
  <c r="AT2786" i="5"/>
  <c r="AS2786" i="5"/>
  <c r="AR2786" i="5"/>
  <c r="AQ2786" i="5"/>
  <c r="AP2786" i="5"/>
  <c r="AO2786" i="5"/>
  <c r="AN2786" i="5"/>
  <c r="AM2786" i="5"/>
  <c r="AL2786" i="5"/>
  <c r="AK2786" i="5"/>
  <c r="AJ2786" i="5"/>
  <c r="AI2786" i="5"/>
  <c r="AH2786" i="5"/>
  <c r="AG2786" i="5"/>
  <c r="CE2785" i="5"/>
  <c r="CD2785" i="5"/>
  <c r="CC2785" i="5"/>
  <c r="CB2785" i="5"/>
  <c r="CA2785" i="5"/>
  <c r="BZ2785" i="5"/>
  <c r="BY2785" i="5"/>
  <c r="BX2785" i="5"/>
  <c r="BW2785" i="5"/>
  <c r="BV2785" i="5"/>
  <c r="BU2785" i="5"/>
  <c r="BT2785" i="5"/>
  <c r="BS2785" i="5"/>
  <c r="BR2785" i="5"/>
  <c r="BQ2785" i="5"/>
  <c r="BP2785" i="5"/>
  <c r="BO2785" i="5"/>
  <c r="BN2785" i="5"/>
  <c r="BM2785" i="5"/>
  <c r="BL2785" i="5"/>
  <c r="BK2785" i="5"/>
  <c r="BJ2785" i="5"/>
  <c r="BI2785" i="5"/>
  <c r="BH2785" i="5"/>
  <c r="BG2785" i="5"/>
  <c r="BF2785" i="5"/>
  <c r="BE2785" i="5"/>
  <c r="BD2785" i="5"/>
  <c r="BC2785" i="5"/>
  <c r="BB2785" i="5"/>
  <c r="BA2785" i="5"/>
  <c r="AZ2785" i="5"/>
  <c r="AY2785" i="5"/>
  <c r="AX2785" i="5"/>
  <c r="AW2785" i="5"/>
  <c r="AV2785" i="5"/>
  <c r="AU2785" i="5"/>
  <c r="AT2785" i="5"/>
  <c r="AS2785" i="5"/>
  <c r="AR2785" i="5"/>
  <c r="AQ2785" i="5"/>
  <c r="AP2785" i="5"/>
  <c r="AO2785" i="5"/>
  <c r="AN2785" i="5"/>
  <c r="AM2785" i="5"/>
  <c r="AL2785" i="5"/>
  <c r="AK2785" i="5"/>
  <c r="AJ2785" i="5"/>
  <c r="AI2785" i="5"/>
  <c r="AH2785" i="5"/>
  <c r="AG2785" i="5"/>
  <c r="CE2784" i="5"/>
  <c r="CD2784" i="5"/>
  <c r="CC2784" i="5"/>
  <c r="CB2784" i="5"/>
  <c r="CA2784" i="5"/>
  <c r="BZ2784" i="5"/>
  <c r="BY2784" i="5"/>
  <c r="BX2784" i="5"/>
  <c r="BW2784" i="5"/>
  <c r="BV2784" i="5"/>
  <c r="BU2784" i="5"/>
  <c r="BT2784" i="5"/>
  <c r="BS2784" i="5"/>
  <c r="BR2784" i="5"/>
  <c r="BQ2784" i="5"/>
  <c r="BP2784" i="5"/>
  <c r="BO2784" i="5"/>
  <c r="BN2784" i="5"/>
  <c r="BM2784" i="5"/>
  <c r="BL2784" i="5"/>
  <c r="BK2784" i="5"/>
  <c r="BJ2784" i="5"/>
  <c r="BI2784" i="5"/>
  <c r="BH2784" i="5"/>
  <c r="BG2784" i="5"/>
  <c r="BF2784" i="5"/>
  <c r="BE2784" i="5"/>
  <c r="BD2784" i="5"/>
  <c r="BC2784" i="5"/>
  <c r="BB2784" i="5"/>
  <c r="BA2784" i="5"/>
  <c r="AZ2784" i="5"/>
  <c r="AY2784" i="5"/>
  <c r="AX2784" i="5"/>
  <c r="AW2784" i="5"/>
  <c r="AV2784" i="5"/>
  <c r="AU2784" i="5"/>
  <c r="AT2784" i="5"/>
  <c r="AS2784" i="5"/>
  <c r="AR2784" i="5"/>
  <c r="AQ2784" i="5"/>
  <c r="AP2784" i="5"/>
  <c r="AO2784" i="5"/>
  <c r="AN2784" i="5"/>
  <c r="AM2784" i="5"/>
  <c r="AL2784" i="5"/>
  <c r="AK2784" i="5"/>
  <c r="AJ2784" i="5"/>
  <c r="AI2784" i="5"/>
  <c r="AH2784" i="5"/>
  <c r="AG2784" i="5"/>
  <c r="CE2783" i="5"/>
  <c r="CD2783" i="5"/>
  <c r="CC2783" i="5"/>
  <c r="CB2783" i="5"/>
  <c r="CA2783" i="5"/>
  <c r="BZ2783" i="5"/>
  <c r="BY2783" i="5"/>
  <c r="BX2783" i="5"/>
  <c r="BW2783" i="5"/>
  <c r="BV2783" i="5"/>
  <c r="BU2783" i="5"/>
  <c r="BT2783" i="5"/>
  <c r="BS2783" i="5"/>
  <c r="BR2783" i="5"/>
  <c r="BQ2783" i="5"/>
  <c r="BP2783" i="5"/>
  <c r="BO2783" i="5"/>
  <c r="BN2783" i="5"/>
  <c r="BM2783" i="5"/>
  <c r="BL2783" i="5"/>
  <c r="BK2783" i="5"/>
  <c r="BJ2783" i="5"/>
  <c r="BI2783" i="5"/>
  <c r="BH2783" i="5"/>
  <c r="BG2783" i="5"/>
  <c r="BF2783" i="5"/>
  <c r="BE2783" i="5"/>
  <c r="BD2783" i="5"/>
  <c r="BC2783" i="5"/>
  <c r="BB2783" i="5"/>
  <c r="BA2783" i="5"/>
  <c r="AZ2783" i="5"/>
  <c r="AY2783" i="5"/>
  <c r="AX2783" i="5"/>
  <c r="AW2783" i="5"/>
  <c r="AV2783" i="5"/>
  <c r="AU2783" i="5"/>
  <c r="AT2783" i="5"/>
  <c r="AS2783" i="5"/>
  <c r="AR2783" i="5"/>
  <c r="AQ2783" i="5"/>
  <c r="AP2783" i="5"/>
  <c r="AO2783" i="5"/>
  <c r="AN2783" i="5"/>
  <c r="AM2783" i="5"/>
  <c r="AL2783" i="5"/>
  <c r="AK2783" i="5"/>
  <c r="AJ2783" i="5"/>
  <c r="AI2783" i="5"/>
  <c r="AH2783" i="5"/>
  <c r="AG2783" i="5"/>
  <c r="CE2782" i="5"/>
  <c r="CD2782" i="5"/>
  <c r="CC2782" i="5"/>
  <c r="CB2782" i="5"/>
  <c r="CA2782" i="5"/>
  <c r="BZ2782" i="5"/>
  <c r="BY2782" i="5"/>
  <c r="BX2782" i="5"/>
  <c r="BW2782" i="5"/>
  <c r="BV2782" i="5"/>
  <c r="BU2782" i="5"/>
  <c r="BT2782" i="5"/>
  <c r="BS2782" i="5"/>
  <c r="BR2782" i="5"/>
  <c r="BQ2782" i="5"/>
  <c r="BP2782" i="5"/>
  <c r="BO2782" i="5"/>
  <c r="BN2782" i="5"/>
  <c r="BM2782" i="5"/>
  <c r="BL2782" i="5"/>
  <c r="BK2782" i="5"/>
  <c r="BJ2782" i="5"/>
  <c r="BI2782" i="5"/>
  <c r="BH2782" i="5"/>
  <c r="BG2782" i="5"/>
  <c r="BF2782" i="5"/>
  <c r="BE2782" i="5"/>
  <c r="BD2782" i="5"/>
  <c r="BC2782" i="5"/>
  <c r="BB2782" i="5"/>
  <c r="BA2782" i="5"/>
  <c r="AZ2782" i="5"/>
  <c r="AY2782" i="5"/>
  <c r="AX2782" i="5"/>
  <c r="AW2782" i="5"/>
  <c r="AV2782" i="5"/>
  <c r="AU2782" i="5"/>
  <c r="AT2782" i="5"/>
  <c r="AS2782" i="5"/>
  <c r="AR2782" i="5"/>
  <c r="AQ2782" i="5"/>
  <c r="AP2782" i="5"/>
  <c r="AO2782" i="5"/>
  <c r="AN2782" i="5"/>
  <c r="AM2782" i="5"/>
  <c r="AL2782" i="5"/>
  <c r="AK2782" i="5"/>
  <c r="AJ2782" i="5"/>
  <c r="AI2782" i="5"/>
  <c r="AH2782" i="5"/>
  <c r="AG2782" i="5"/>
  <c r="CE2781" i="5"/>
  <c r="CD2781" i="5"/>
  <c r="CC2781" i="5"/>
  <c r="CB2781" i="5"/>
  <c r="CA2781" i="5"/>
  <c r="BZ2781" i="5"/>
  <c r="BY2781" i="5"/>
  <c r="BX2781" i="5"/>
  <c r="BW2781" i="5"/>
  <c r="BV2781" i="5"/>
  <c r="BU2781" i="5"/>
  <c r="BT2781" i="5"/>
  <c r="BS2781" i="5"/>
  <c r="BR2781" i="5"/>
  <c r="BQ2781" i="5"/>
  <c r="BP2781" i="5"/>
  <c r="BO2781" i="5"/>
  <c r="BN2781" i="5"/>
  <c r="BM2781" i="5"/>
  <c r="BL2781" i="5"/>
  <c r="BK2781" i="5"/>
  <c r="BJ2781" i="5"/>
  <c r="BI2781" i="5"/>
  <c r="BH2781" i="5"/>
  <c r="BG2781" i="5"/>
  <c r="BF2781" i="5"/>
  <c r="BE2781" i="5"/>
  <c r="BD2781" i="5"/>
  <c r="BC2781" i="5"/>
  <c r="BB2781" i="5"/>
  <c r="BA2781" i="5"/>
  <c r="AZ2781" i="5"/>
  <c r="AY2781" i="5"/>
  <c r="AX2781" i="5"/>
  <c r="AW2781" i="5"/>
  <c r="AV2781" i="5"/>
  <c r="AU2781" i="5"/>
  <c r="AT2781" i="5"/>
  <c r="AS2781" i="5"/>
  <c r="AR2781" i="5"/>
  <c r="AQ2781" i="5"/>
  <c r="AP2781" i="5"/>
  <c r="AO2781" i="5"/>
  <c r="AN2781" i="5"/>
  <c r="AM2781" i="5"/>
  <c r="AL2781" i="5"/>
  <c r="AK2781" i="5"/>
  <c r="AJ2781" i="5"/>
  <c r="AI2781" i="5"/>
  <c r="AH2781" i="5"/>
  <c r="AG2781" i="5"/>
  <c r="CE2780" i="5"/>
  <c r="CD2780" i="5"/>
  <c r="CC2780" i="5"/>
  <c r="CB2780" i="5"/>
  <c r="CA2780" i="5"/>
  <c r="BZ2780" i="5"/>
  <c r="BY2780" i="5"/>
  <c r="BX2780" i="5"/>
  <c r="BW2780" i="5"/>
  <c r="BV2780" i="5"/>
  <c r="BU2780" i="5"/>
  <c r="BT2780" i="5"/>
  <c r="BS2780" i="5"/>
  <c r="BR2780" i="5"/>
  <c r="BQ2780" i="5"/>
  <c r="BP2780" i="5"/>
  <c r="BO2780" i="5"/>
  <c r="BN2780" i="5"/>
  <c r="BM2780" i="5"/>
  <c r="BL2780" i="5"/>
  <c r="BK2780" i="5"/>
  <c r="BJ2780" i="5"/>
  <c r="BI2780" i="5"/>
  <c r="BH2780" i="5"/>
  <c r="BG2780" i="5"/>
  <c r="BF2780" i="5"/>
  <c r="BE2780" i="5"/>
  <c r="BD2780" i="5"/>
  <c r="BC2780" i="5"/>
  <c r="BB2780" i="5"/>
  <c r="BA2780" i="5"/>
  <c r="AZ2780" i="5"/>
  <c r="AY2780" i="5"/>
  <c r="AX2780" i="5"/>
  <c r="AW2780" i="5"/>
  <c r="AV2780" i="5"/>
  <c r="AU2780" i="5"/>
  <c r="AT2780" i="5"/>
  <c r="AS2780" i="5"/>
  <c r="AR2780" i="5"/>
  <c r="AQ2780" i="5"/>
  <c r="AP2780" i="5"/>
  <c r="AO2780" i="5"/>
  <c r="AN2780" i="5"/>
  <c r="AM2780" i="5"/>
  <c r="AL2780" i="5"/>
  <c r="AK2780" i="5"/>
  <c r="AJ2780" i="5"/>
  <c r="AI2780" i="5"/>
  <c r="AH2780" i="5"/>
  <c r="AG2780" i="5"/>
  <c r="CE2779" i="5"/>
  <c r="CD2779" i="5"/>
  <c r="CC2779" i="5"/>
  <c r="CB2779" i="5"/>
  <c r="CA2779" i="5"/>
  <c r="BZ2779" i="5"/>
  <c r="BY2779" i="5"/>
  <c r="BX2779" i="5"/>
  <c r="BW2779" i="5"/>
  <c r="BV2779" i="5"/>
  <c r="BU2779" i="5"/>
  <c r="BT2779" i="5"/>
  <c r="BS2779" i="5"/>
  <c r="BR2779" i="5"/>
  <c r="BQ2779" i="5"/>
  <c r="BP2779" i="5"/>
  <c r="BO2779" i="5"/>
  <c r="BN2779" i="5"/>
  <c r="BM2779" i="5"/>
  <c r="BL2779" i="5"/>
  <c r="BK2779" i="5"/>
  <c r="BJ2779" i="5"/>
  <c r="BI2779" i="5"/>
  <c r="BH2779" i="5"/>
  <c r="BG2779" i="5"/>
  <c r="BF2779" i="5"/>
  <c r="BE2779" i="5"/>
  <c r="BD2779" i="5"/>
  <c r="BC2779" i="5"/>
  <c r="BB2779" i="5"/>
  <c r="BA2779" i="5"/>
  <c r="AZ2779" i="5"/>
  <c r="AY2779" i="5"/>
  <c r="AX2779" i="5"/>
  <c r="AW2779" i="5"/>
  <c r="AV2779" i="5"/>
  <c r="AU2779" i="5"/>
  <c r="AT2779" i="5"/>
  <c r="AS2779" i="5"/>
  <c r="AR2779" i="5"/>
  <c r="AQ2779" i="5"/>
  <c r="AP2779" i="5"/>
  <c r="AO2779" i="5"/>
  <c r="AN2779" i="5"/>
  <c r="AM2779" i="5"/>
  <c r="AL2779" i="5"/>
  <c r="AK2779" i="5"/>
  <c r="AJ2779" i="5"/>
  <c r="AI2779" i="5"/>
  <c r="AH2779" i="5"/>
  <c r="AG2779" i="5"/>
  <c r="CE2778" i="5"/>
  <c r="CD2778" i="5"/>
  <c r="CC2778" i="5"/>
  <c r="CB2778" i="5"/>
  <c r="CA2778" i="5"/>
  <c r="BZ2778" i="5"/>
  <c r="BY2778" i="5"/>
  <c r="BX2778" i="5"/>
  <c r="BW2778" i="5"/>
  <c r="BV2778" i="5"/>
  <c r="BU2778" i="5"/>
  <c r="BT2778" i="5"/>
  <c r="BS2778" i="5"/>
  <c r="BR2778" i="5"/>
  <c r="BQ2778" i="5"/>
  <c r="BP2778" i="5"/>
  <c r="BO2778" i="5"/>
  <c r="BN2778" i="5"/>
  <c r="BM2778" i="5"/>
  <c r="BL2778" i="5"/>
  <c r="BK2778" i="5"/>
  <c r="BJ2778" i="5"/>
  <c r="BI2778" i="5"/>
  <c r="BH2778" i="5"/>
  <c r="BG2778" i="5"/>
  <c r="BF2778" i="5"/>
  <c r="BE2778" i="5"/>
  <c r="BD2778" i="5"/>
  <c r="BC2778" i="5"/>
  <c r="BB2778" i="5"/>
  <c r="BA2778" i="5"/>
  <c r="AZ2778" i="5"/>
  <c r="AY2778" i="5"/>
  <c r="AX2778" i="5"/>
  <c r="AW2778" i="5"/>
  <c r="AV2778" i="5"/>
  <c r="AU2778" i="5"/>
  <c r="AT2778" i="5"/>
  <c r="AS2778" i="5"/>
  <c r="AR2778" i="5"/>
  <c r="AQ2778" i="5"/>
  <c r="AP2778" i="5"/>
  <c r="AO2778" i="5"/>
  <c r="AN2778" i="5"/>
  <c r="AM2778" i="5"/>
  <c r="AL2778" i="5"/>
  <c r="AK2778" i="5"/>
  <c r="AJ2778" i="5"/>
  <c r="AI2778" i="5"/>
  <c r="AH2778" i="5"/>
  <c r="AG2778" i="5"/>
  <c r="CE2777" i="5"/>
  <c r="CD2777" i="5"/>
  <c r="CC2777" i="5"/>
  <c r="CB2777" i="5"/>
  <c r="CA2777" i="5"/>
  <c r="BZ2777" i="5"/>
  <c r="BY2777" i="5"/>
  <c r="BX2777" i="5"/>
  <c r="BW2777" i="5"/>
  <c r="BV2777" i="5"/>
  <c r="BU2777" i="5"/>
  <c r="BT2777" i="5"/>
  <c r="BS2777" i="5"/>
  <c r="BR2777" i="5"/>
  <c r="BQ2777" i="5"/>
  <c r="BP2777" i="5"/>
  <c r="BO2777" i="5"/>
  <c r="BN2777" i="5"/>
  <c r="BM2777" i="5"/>
  <c r="BL2777" i="5"/>
  <c r="BK2777" i="5"/>
  <c r="BJ2777" i="5"/>
  <c r="BI2777" i="5"/>
  <c r="BH2777" i="5"/>
  <c r="BG2777" i="5"/>
  <c r="BF2777" i="5"/>
  <c r="BE2777" i="5"/>
  <c r="BD2777" i="5"/>
  <c r="BC2777" i="5"/>
  <c r="BB2777" i="5"/>
  <c r="BA2777" i="5"/>
  <c r="AZ2777" i="5"/>
  <c r="AY2777" i="5"/>
  <c r="AX2777" i="5"/>
  <c r="AW2777" i="5"/>
  <c r="AV2777" i="5"/>
  <c r="AU2777" i="5"/>
  <c r="AT2777" i="5"/>
  <c r="AS2777" i="5"/>
  <c r="AR2777" i="5"/>
  <c r="AQ2777" i="5"/>
  <c r="AP2777" i="5"/>
  <c r="AO2777" i="5"/>
  <c r="AN2777" i="5"/>
  <c r="AM2777" i="5"/>
  <c r="AL2777" i="5"/>
  <c r="AK2777" i="5"/>
  <c r="AJ2777" i="5"/>
  <c r="AI2777" i="5"/>
  <c r="AH2777" i="5"/>
  <c r="AG2777" i="5"/>
  <c r="CE2776" i="5"/>
  <c r="CD2776" i="5"/>
  <c r="CC2776" i="5"/>
  <c r="CB2776" i="5"/>
  <c r="CA2776" i="5"/>
  <c r="BZ2776" i="5"/>
  <c r="BY2776" i="5"/>
  <c r="BX2776" i="5"/>
  <c r="BW2776" i="5"/>
  <c r="BV2776" i="5"/>
  <c r="BU2776" i="5"/>
  <c r="BT2776" i="5"/>
  <c r="BS2776" i="5"/>
  <c r="BR2776" i="5"/>
  <c r="BQ2776" i="5"/>
  <c r="BP2776" i="5"/>
  <c r="BO2776" i="5"/>
  <c r="BN2776" i="5"/>
  <c r="BM2776" i="5"/>
  <c r="BL2776" i="5"/>
  <c r="BK2776" i="5"/>
  <c r="BJ2776" i="5"/>
  <c r="BI2776" i="5"/>
  <c r="BH2776" i="5"/>
  <c r="BG2776" i="5"/>
  <c r="BF2776" i="5"/>
  <c r="BE2776" i="5"/>
  <c r="BD2776" i="5"/>
  <c r="BC2776" i="5"/>
  <c r="BB2776" i="5"/>
  <c r="BA2776" i="5"/>
  <c r="AZ2776" i="5"/>
  <c r="AY2776" i="5"/>
  <c r="AX2776" i="5"/>
  <c r="AW2776" i="5"/>
  <c r="AV2776" i="5"/>
  <c r="AU2776" i="5"/>
  <c r="AT2776" i="5"/>
  <c r="AS2776" i="5"/>
  <c r="AR2776" i="5"/>
  <c r="AQ2776" i="5"/>
  <c r="AP2776" i="5"/>
  <c r="AO2776" i="5"/>
  <c r="AN2776" i="5"/>
  <c r="AM2776" i="5"/>
  <c r="AL2776" i="5"/>
  <c r="AK2776" i="5"/>
  <c r="AJ2776" i="5"/>
  <c r="AI2776" i="5"/>
  <c r="AH2776" i="5"/>
  <c r="AG2776" i="5"/>
  <c r="CE2775" i="5"/>
  <c r="CD2775" i="5"/>
  <c r="CC2775" i="5"/>
  <c r="CB2775" i="5"/>
  <c r="CA2775" i="5"/>
  <c r="BZ2775" i="5"/>
  <c r="BY2775" i="5"/>
  <c r="BX2775" i="5"/>
  <c r="BW2775" i="5"/>
  <c r="BV2775" i="5"/>
  <c r="BU2775" i="5"/>
  <c r="BT2775" i="5"/>
  <c r="BS2775" i="5"/>
  <c r="BR2775" i="5"/>
  <c r="BQ2775" i="5"/>
  <c r="BP2775" i="5"/>
  <c r="BO2775" i="5"/>
  <c r="BN2775" i="5"/>
  <c r="BM2775" i="5"/>
  <c r="BL2775" i="5"/>
  <c r="BK2775" i="5"/>
  <c r="BJ2775" i="5"/>
  <c r="BI2775" i="5"/>
  <c r="BH2775" i="5"/>
  <c r="BG2775" i="5"/>
  <c r="BF2775" i="5"/>
  <c r="BE2775" i="5"/>
  <c r="BD2775" i="5"/>
  <c r="BC2775" i="5"/>
  <c r="BB2775" i="5"/>
  <c r="BA2775" i="5"/>
  <c r="AZ2775" i="5"/>
  <c r="AY2775" i="5"/>
  <c r="AX2775" i="5"/>
  <c r="AW2775" i="5"/>
  <c r="AV2775" i="5"/>
  <c r="AU2775" i="5"/>
  <c r="AT2775" i="5"/>
  <c r="AS2775" i="5"/>
  <c r="AR2775" i="5"/>
  <c r="AQ2775" i="5"/>
  <c r="AP2775" i="5"/>
  <c r="AO2775" i="5"/>
  <c r="AN2775" i="5"/>
  <c r="AM2775" i="5"/>
  <c r="AL2775" i="5"/>
  <c r="AK2775" i="5"/>
  <c r="AJ2775" i="5"/>
  <c r="AI2775" i="5"/>
  <c r="AH2775" i="5"/>
  <c r="AG2775" i="5"/>
  <c r="CE2774" i="5"/>
  <c r="CD2774" i="5"/>
  <c r="CC2774" i="5"/>
  <c r="CB2774" i="5"/>
  <c r="CA2774" i="5"/>
  <c r="BZ2774" i="5"/>
  <c r="BY2774" i="5"/>
  <c r="BX2774" i="5"/>
  <c r="BW2774" i="5"/>
  <c r="BV2774" i="5"/>
  <c r="BU2774" i="5"/>
  <c r="BT2774" i="5"/>
  <c r="BS2774" i="5"/>
  <c r="BR2774" i="5"/>
  <c r="BQ2774" i="5"/>
  <c r="BP2774" i="5"/>
  <c r="BO2774" i="5"/>
  <c r="BN2774" i="5"/>
  <c r="BM2774" i="5"/>
  <c r="BL2774" i="5"/>
  <c r="BK2774" i="5"/>
  <c r="BJ2774" i="5"/>
  <c r="BI2774" i="5"/>
  <c r="BH2774" i="5"/>
  <c r="BG2774" i="5"/>
  <c r="BF2774" i="5"/>
  <c r="BE2774" i="5"/>
  <c r="BD2774" i="5"/>
  <c r="BC2774" i="5"/>
  <c r="BB2774" i="5"/>
  <c r="BA2774" i="5"/>
  <c r="AZ2774" i="5"/>
  <c r="AY2774" i="5"/>
  <c r="AX2774" i="5"/>
  <c r="AW2774" i="5"/>
  <c r="AV2774" i="5"/>
  <c r="AU2774" i="5"/>
  <c r="AT2774" i="5"/>
  <c r="AS2774" i="5"/>
  <c r="AR2774" i="5"/>
  <c r="AQ2774" i="5"/>
  <c r="AP2774" i="5"/>
  <c r="AO2774" i="5"/>
  <c r="AN2774" i="5"/>
  <c r="AM2774" i="5"/>
  <c r="AL2774" i="5"/>
  <c r="AK2774" i="5"/>
  <c r="AJ2774" i="5"/>
  <c r="AI2774" i="5"/>
  <c r="AH2774" i="5"/>
  <c r="AG2774" i="5"/>
  <c r="CE2773" i="5"/>
  <c r="CD2773" i="5"/>
  <c r="CC2773" i="5"/>
  <c r="CB2773" i="5"/>
  <c r="CA2773" i="5"/>
  <c r="BZ2773" i="5"/>
  <c r="BY2773" i="5"/>
  <c r="BX2773" i="5"/>
  <c r="BW2773" i="5"/>
  <c r="BV2773" i="5"/>
  <c r="BU2773" i="5"/>
  <c r="BT2773" i="5"/>
  <c r="BS2773" i="5"/>
  <c r="BR2773" i="5"/>
  <c r="BQ2773" i="5"/>
  <c r="BP2773" i="5"/>
  <c r="BO2773" i="5"/>
  <c r="BN2773" i="5"/>
  <c r="BM2773" i="5"/>
  <c r="BL2773" i="5"/>
  <c r="BK2773" i="5"/>
  <c r="BJ2773" i="5"/>
  <c r="BI2773" i="5"/>
  <c r="BH2773" i="5"/>
  <c r="BG2773" i="5"/>
  <c r="BF2773" i="5"/>
  <c r="BE2773" i="5"/>
  <c r="BD2773" i="5"/>
  <c r="BC2773" i="5"/>
  <c r="BB2773" i="5"/>
  <c r="BA2773" i="5"/>
  <c r="AZ2773" i="5"/>
  <c r="AY2773" i="5"/>
  <c r="AX2773" i="5"/>
  <c r="AW2773" i="5"/>
  <c r="AV2773" i="5"/>
  <c r="AU2773" i="5"/>
  <c r="AT2773" i="5"/>
  <c r="AS2773" i="5"/>
  <c r="AR2773" i="5"/>
  <c r="AQ2773" i="5"/>
  <c r="AP2773" i="5"/>
  <c r="AO2773" i="5"/>
  <c r="AN2773" i="5"/>
  <c r="AM2773" i="5"/>
  <c r="AL2773" i="5"/>
  <c r="AK2773" i="5"/>
  <c r="AJ2773" i="5"/>
  <c r="AI2773" i="5"/>
  <c r="AH2773" i="5"/>
  <c r="AG2773" i="5"/>
  <c r="CE2772" i="5"/>
  <c r="CD2772" i="5"/>
  <c r="CC2772" i="5"/>
  <c r="CB2772" i="5"/>
  <c r="CA2772" i="5"/>
  <c r="BZ2772" i="5"/>
  <c r="BY2772" i="5"/>
  <c r="BX2772" i="5"/>
  <c r="BW2772" i="5"/>
  <c r="BV2772" i="5"/>
  <c r="BU2772" i="5"/>
  <c r="BT2772" i="5"/>
  <c r="BS2772" i="5"/>
  <c r="BR2772" i="5"/>
  <c r="BQ2772" i="5"/>
  <c r="BP2772" i="5"/>
  <c r="BO2772" i="5"/>
  <c r="BN2772" i="5"/>
  <c r="BM2772" i="5"/>
  <c r="BL2772" i="5"/>
  <c r="BK2772" i="5"/>
  <c r="BJ2772" i="5"/>
  <c r="BI2772" i="5"/>
  <c r="BH2772" i="5"/>
  <c r="BG2772" i="5"/>
  <c r="BF2772" i="5"/>
  <c r="BE2772" i="5"/>
  <c r="BD2772" i="5"/>
  <c r="BC2772" i="5"/>
  <c r="BB2772" i="5"/>
  <c r="BA2772" i="5"/>
  <c r="AZ2772" i="5"/>
  <c r="AY2772" i="5"/>
  <c r="AX2772" i="5"/>
  <c r="AW2772" i="5"/>
  <c r="AV2772" i="5"/>
  <c r="AU2772" i="5"/>
  <c r="AT2772" i="5"/>
  <c r="AS2772" i="5"/>
  <c r="AR2772" i="5"/>
  <c r="AQ2772" i="5"/>
  <c r="AP2772" i="5"/>
  <c r="AO2772" i="5"/>
  <c r="AN2772" i="5"/>
  <c r="AM2772" i="5"/>
  <c r="AL2772" i="5"/>
  <c r="AK2772" i="5"/>
  <c r="AJ2772" i="5"/>
  <c r="AI2772" i="5"/>
  <c r="AH2772" i="5"/>
  <c r="AG2772" i="5"/>
  <c r="CE2771" i="5"/>
  <c r="CD2771" i="5"/>
  <c r="CC2771" i="5"/>
  <c r="CB2771" i="5"/>
  <c r="CA2771" i="5"/>
  <c r="BZ2771" i="5"/>
  <c r="BY2771" i="5"/>
  <c r="BX2771" i="5"/>
  <c r="BW2771" i="5"/>
  <c r="BV2771" i="5"/>
  <c r="BU2771" i="5"/>
  <c r="BT2771" i="5"/>
  <c r="BS2771" i="5"/>
  <c r="BR2771" i="5"/>
  <c r="BQ2771" i="5"/>
  <c r="BP2771" i="5"/>
  <c r="BO2771" i="5"/>
  <c r="BN2771" i="5"/>
  <c r="BM2771" i="5"/>
  <c r="BL2771" i="5"/>
  <c r="BK2771" i="5"/>
  <c r="BJ2771" i="5"/>
  <c r="BI2771" i="5"/>
  <c r="BH2771" i="5"/>
  <c r="BG2771" i="5"/>
  <c r="BF2771" i="5"/>
  <c r="BE2771" i="5"/>
  <c r="BD2771" i="5"/>
  <c r="BC2771" i="5"/>
  <c r="BB2771" i="5"/>
  <c r="BA2771" i="5"/>
  <c r="AZ2771" i="5"/>
  <c r="AY2771" i="5"/>
  <c r="AX2771" i="5"/>
  <c r="AW2771" i="5"/>
  <c r="AV2771" i="5"/>
  <c r="AU2771" i="5"/>
  <c r="AT2771" i="5"/>
  <c r="AS2771" i="5"/>
  <c r="AR2771" i="5"/>
  <c r="AQ2771" i="5"/>
  <c r="AP2771" i="5"/>
  <c r="AO2771" i="5"/>
  <c r="AN2771" i="5"/>
  <c r="AM2771" i="5"/>
  <c r="AL2771" i="5"/>
  <c r="AK2771" i="5"/>
  <c r="AJ2771" i="5"/>
  <c r="AI2771" i="5"/>
  <c r="AH2771" i="5"/>
  <c r="AG2771" i="5"/>
  <c r="CE2770" i="5"/>
  <c r="CD2770" i="5"/>
  <c r="CC2770" i="5"/>
  <c r="CB2770" i="5"/>
  <c r="CA2770" i="5"/>
  <c r="BZ2770" i="5"/>
  <c r="BY2770" i="5"/>
  <c r="BX2770" i="5"/>
  <c r="BW2770" i="5"/>
  <c r="BV2770" i="5"/>
  <c r="BU2770" i="5"/>
  <c r="BT2770" i="5"/>
  <c r="BS2770" i="5"/>
  <c r="BR2770" i="5"/>
  <c r="BQ2770" i="5"/>
  <c r="BP2770" i="5"/>
  <c r="BO2770" i="5"/>
  <c r="BN2770" i="5"/>
  <c r="BM2770" i="5"/>
  <c r="BL2770" i="5"/>
  <c r="BK2770" i="5"/>
  <c r="BJ2770" i="5"/>
  <c r="BI2770" i="5"/>
  <c r="BH2770" i="5"/>
  <c r="BG2770" i="5"/>
  <c r="BF2770" i="5"/>
  <c r="BE2770" i="5"/>
  <c r="BD2770" i="5"/>
  <c r="BC2770" i="5"/>
  <c r="BB2770" i="5"/>
  <c r="BA2770" i="5"/>
  <c r="AZ2770" i="5"/>
  <c r="AY2770" i="5"/>
  <c r="AX2770" i="5"/>
  <c r="AW2770" i="5"/>
  <c r="AV2770" i="5"/>
  <c r="AU2770" i="5"/>
  <c r="AT2770" i="5"/>
  <c r="AS2770" i="5"/>
  <c r="AR2770" i="5"/>
  <c r="AQ2770" i="5"/>
  <c r="AP2770" i="5"/>
  <c r="AO2770" i="5"/>
  <c r="AN2770" i="5"/>
  <c r="AM2770" i="5"/>
  <c r="AL2770" i="5"/>
  <c r="AK2770" i="5"/>
  <c r="AJ2770" i="5"/>
  <c r="AI2770" i="5"/>
  <c r="AH2770" i="5"/>
  <c r="AG2770" i="5"/>
  <c r="CE2769" i="5"/>
  <c r="CD2769" i="5"/>
  <c r="CC2769" i="5"/>
  <c r="CB2769" i="5"/>
  <c r="CA2769" i="5"/>
  <c r="BZ2769" i="5"/>
  <c r="BY2769" i="5"/>
  <c r="BX2769" i="5"/>
  <c r="BW2769" i="5"/>
  <c r="BV2769" i="5"/>
  <c r="BU2769" i="5"/>
  <c r="BT2769" i="5"/>
  <c r="BS2769" i="5"/>
  <c r="BR2769" i="5"/>
  <c r="BQ2769" i="5"/>
  <c r="BP2769" i="5"/>
  <c r="BO2769" i="5"/>
  <c r="BN2769" i="5"/>
  <c r="BM2769" i="5"/>
  <c r="BL2769" i="5"/>
  <c r="BK2769" i="5"/>
  <c r="BJ2769" i="5"/>
  <c r="BI2769" i="5"/>
  <c r="BH2769" i="5"/>
  <c r="BG2769" i="5"/>
  <c r="BF2769" i="5"/>
  <c r="BE2769" i="5"/>
  <c r="BD2769" i="5"/>
  <c r="BC2769" i="5"/>
  <c r="BB2769" i="5"/>
  <c r="BA2769" i="5"/>
  <c r="AZ2769" i="5"/>
  <c r="AY2769" i="5"/>
  <c r="AX2769" i="5"/>
  <c r="AW2769" i="5"/>
  <c r="AV2769" i="5"/>
  <c r="AU2769" i="5"/>
  <c r="AT2769" i="5"/>
  <c r="AS2769" i="5"/>
  <c r="AR2769" i="5"/>
  <c r="AQ2769" i="5"/>
  <c r="AP2769" i="5"/>
  <c r="AO2769" i="5"/>
  <c r="AN2769" i="5"/>
  <c r="AM2769" i="5"/>
  <c r="AL2769" i="5"/>
  <c r="AK2769" i="5"/>
  <c r="AJ2769" i="5"/>
  <c r="AI2769" i="5"/>
  <c r="AH2769" i="5"/>
  <c r="AG2769" i="5"/>
  <c r="CE2768" i="5"/>
  <c r="CD2768" i="5"/>
  <c r="CC2768" i="5"/>
  <c r="CB2768" i="5"/>
  <c r="CA2768" i="5"/>
  <c r="BZ2768" i="5"/>
  <c r="BY2768" i="5"/>
  <c r="BX2768" i="5"/>
  <c r="BW2768" i="5"/>
  <c r="BV2768" i="5"/>
  <c r="BU2768" i="5"/>
  <c r="BT2768" i="5"/>
  <c r="BS2768" i="5"/>
  <c r="BR2768" i="5"/>
  <c r="BQ2768" i="5"/>
  <c r="BP2768" i="5"/>
  <c r="BO2768" i="5"/>
  <c r="BN2768" i="5"/>
  <c r="BM2768" i="5"/>
  <c r="BL2768" i="5"/>
  <c r="BK2768" i="5"/>
  <c r="BJ2768" i="5"/>
  <c r="BI2768" i="5"/>
  <c r="BH2768" i="5"/>
  <c r="BG2768" i="5"/>
  <c r="BF2768" i="5"/>
  <c r="BE2768" i="5"/>
  <c r="BD2768" i="5"/>
  <c r="BC2768" i="5"/>
  <c r="BB2768" i="5"/>
  <c r="BA2768" i="5"/>
  <c r="AZ2768" i="5"/>
  <c r="AY2768" i="5"/>
  <c r="AX2768" i="5"/>
  <c r="AW2768" i="5"/>
  <c r="AV2768" i="5"/>
  <c r="AU2768" i="5"/>
  <c r="AT2768" i="5"/>
  <c r="AS2768" i="5"/>
  <c r="AR2768" i="5"/>
  <c r="AQ2768" i="5"/>
  <c r="AP2768" i="5"/>
  <c r="AO2768" i="5"/>
  <c r="AN2768" i="5"/>
  <c r="AM2768" i="5"/>
  <c r="AL2768" i="5"/>
  <c r="AK2768" i="5"/>
  <c r="AJ2768" i="5"/>
  <c r="AI2768" i="5"/>
  <c r="AH2768" i="5"/>
  <c r="AG2768" i="5"/>
  <c r="CE2767" i="5"/>
  <c r="CD2767" i="5"/>
  <c r="CC2767" i="5"/>
  <c r="CB2767" i="5"/>
  <c r="CA2767" i="5"/>
  <c r="BZ2767" i="5"/>
  <c r="BY2767" i="5"/>
  <c r="BX2767" i="5"/>
  <c r="BW2767" i="5"/>
  <c r="BV2767" i="5"/>
  <c r="BU2767" i="5"/>
  <c r="BT2767" i="5"/>
  <c r="BS2767" i="5"/>
  <c r="BR2767" i="5"/>
  <c r="BQ2767" i="5"/>
  <c r="BP2767" i="5"/>
  <c r="BO2767" i="5"/>
  <c r="BN2767" i="5"/>
  <c r="BM2767" i="5"/>
  <c r="BL2767" i="5"/>
  <c r="BK2767" i="5"/>
  <c r="BJ2767" i="5"/>
  <c r="BI2767" i="5"/>
  <c r="BH2767" i="5"/>
  <c r="BG2767" i="5"/>
  <c r="BF2767" i="5"/>
  <c r="BE2767" i="5"/>
  <c r="BD2767" i="5"/>
  <c r="BC2767" i="5"/>
  <c r="BB2767" i="5"/>
  <c r="BA2767" i="5"/>
  <c r="AZ2767" i="5"/>
  <c r="AY2767" i="5"/>
  <c r="AX2767" i="5"/>
  <c r="AW2767" i="5"/>
  <c r="AV2767" i="5"/>
  <c r="AU2767" i="5"/>
  <c r="AT2767" i="5"/>
  <c r="AS2767" i="5"/>
  <c r="AR2767" i="5"/>
  <c r="AQ2767" i="5"/>
  <c r="AP2767" i="5"/>
  <c r="AO2767" i="5"/>
  <c r="AN2767" i="5"/>
  <c r="AM2767" i="5"/>
  <c r="AL2767" i="5"/>
  <c r="AK2767" i="5"/>
  <c r="AJ2767" i="5"/>
  <c r="AI2767" i="5"/>
  <c r="AH2767" i="5"/>
  <c r="AG2767" i="5"/>
  <c r="CE2766" i="5"/>
  <c r="CD2766" i="5"/>
  <c r="CC2766" i="5"/>
  <c r="CB2766" i="5"/>
  <c r="CA2766" i="5"/>
  <c r="BZ2766" i="5"/>
  <c r="BY2766" i="5"/>
  <c r="BX2766" i="5"/>
  <c r="BW2766" i="5"/>
  <c r="BV2766" i="5"/>
  <c r="BU2766" i="5"/>
  <c r="BT2766" i="5"/>
  <c r="BS2766" i="5"/>
  <c r="BR2766" i="5"/>
  <c r="BQ2766" i="5"/>
  <c r="BP2766" i="5"/>
  <c r="BO2766" i="5"/>
  <c r="BN2766" i="5"/>
  <c r="BM2766" i="5"/>
  <c r="BL2766" i="5"/>
  <c r="BK2766" i="5"/>
  <c r="BJ2766" i="5"/>
  <c r="BI2766" i="5"/>
  <c r="BH2766" i="5"/>
  <c r="BG2766" i="5"/>
  <c r="BF2766" i="5"/>
  <c r="BE2766" i="5"/>
  <c r="BD2766" i="5"/>
  <c r="BC2766" i="5"/>
  <c r="BB2766" i="5"/>
  <c r="BA2766" i="5"/>
  <c r="AZ2766" i="5"/>
  <c r="AY2766" i="5"/>
  <c r="AX2766" i="5"/>
  <c r="AW2766" i="5"/>
  <c r="AV2766" i="5"/>
  <c r="AU2766" i="5"/>
  <c r="AT2766" i="5"/>
  <c r="AS2766" i="5"/>
  <c r="AR2766" i="5"/>
  <c r="AQ2766" i="5"/>
  <c r="AP2766" i="5"/>
  <c r="AO2766" i="5"/>
  <c r="AN2766" i="5"/>
  <c r="AM2766" i="5"/>
  <c r="AL2766" i="5"/>
  <c r="AK2766" i="5"/>
  <c r="AJ2766" i="5"/>
  <c r="AI2766" i="5"/>
  <c r="AH2766" i="5"/>
  <c r="AG2766" i="5"/>
  <c r="CE2765" i="5"/>
  <c r="CD2765" i="5"/>
  <c r="CC2765" i="5"/>
  <c r="CB2765" i="5"/>
  <c r="CA2765" i="5"/>
  <c r="BZ2765" i="5"/>
  <c r="BY2765" i="5"/>
  <c r="BX2765" i="5"/>
  <c r="BW2765" i="5"/>
  <c r="BV2765" i="5"/>
  <c r="BU2765" i="5"/>
  <c r="BT2765" i="5"/>
  <c r="BS2765" i="5"/>
  <c r="BR2765" i="5"/>
  <c r="BQ2765" i="5"/>
  <c r="BP2765" i="5"/>
  <c r="BO2765" i="5"/>
  <c r="BN2765" i="5"/>
  <c r="BM2765" i="5"/>
  <c r="BL2765" i="5"/>
  <c r="BK2765" i="5"/>
  <c r="BJ2765" i="5"/>
  <c r="BI2765" i="5"/>
  <c r="BH2765" i="5"/>
  <c r="BG2765" i="5"/>
  <c r="BF2765" i="5"/>
  <c r="BE2765" i="5"/>
  <c r="BD2765" i="5"/>
  <c r="BC2765" i="5"/>
  <c r="BB2765" i="5"/>
  <c r="BA2765" i="5"/>
  <c r="AZ2765" i="5"/>
  <c r="AY2765" i="5"/>
  <c r="AX2765" i="5"/>
  <c r="AW2765" i="5"/>
  <c r="AV2765" i="5"/>
  <c r="AU2765" i="5"/>
  <c r="AT2765" i="5"/>
  <c r="AS2765" i="5"/>
  <c r="AR2765" i="5"/>
  <c r="AQ2765" i="5"/>
  <c r="AP2765" i="5"/>
  <c r="AO2765" i="5"/>
  <c r="AN2765" i="5"/>
  <c r="AM2765" i="5"/>
  <c r="AL2765" i="5"/>
  <c r="AK2765" i="5"/>
  <c r="AJ2765" i="5"/>
  <c r="AI2765" i="5"/>
  <c r="AH2765" i="5"/>
  <c r="AG2765" i="5"/>
  <c r="CE2764" i="5"/>
  <c r="CD2764" i="5"/>
  <c r="CC2764" i="5"/>
  <c r="CB2764" i="5"/>
  <c r="CA2764" i="5"/>
  <c r="BZ2764" i="5"/>
  <c r="BY2764" i="5"/>
  <c r="BX2764" i="5"/>
  <c r="BW2764" i="5"/>
  <c r="BV2764" i="5"/>
  <c r="BU2764" i="5"/>
  <c r="BT2764" i="5"/>
  <c r="BS2764" i="5"/>
  <c r="BR2764" i="5"/>
  <c r="BQ2764" i="5"/>
  <c r="BP2764" i="5"/>
  <c r="BO2764" i="5"/>
  <c r="BN2764" i="5"/>
  <c r="BM2764" i="5"/>
  <c r="BL2764" i="5"/>
  <c r="BK2764" i="5"/>
  <c r="BJ2764" i="5"/>
  <c r="BI2764" i="5"/>
  <c r="BH2764" i="5"/>
  <c r="BG2764" i="5"/>
  <c r="BF2764" i="5"/>
  <c r="BE2764" i="5"/>
  <c r="BD2764" i="5"/>
  <c r="BC2764" i="5"/>
  <c r="BB2764" i="5"/>
  <c r="BA2764" i="5"/>
  <c r="AZ2764" i="5"/>
  <c r="AY2764" i="5"/>
  <c r="AX2764" i="5"/>
  <c r="AW2764" i="5"/>
  <c r="AV2764" i="5"/>
  <c r="AU2764" i="5"/>
  <c r="AT2764" i="5"/>
  <c r="AS2764" i="5"/>
  <c r="AR2764" i="5"/>
  <c r="AQ2764" i="5"/>
  <c r="AP2764" i="5"/>
  <c r="AO2764" i="5"/>
  <c r="AN2764" i="5"/>
  <c r="AM2764" i="5"/>
  <c r="AL2764" i="5"/>
  <c r="AK2764" i="5"/>
  <c r="AJ2764" i="5"/>
  <c r="AI2764" i="5"/>
  <c r="AH2764" i="5"/>
  <c r="AG2764" i="5"/>
  <c r="CE2763" i="5"/>
  <c r="CD2763" i="5"/>
  <c r="CC2763" i="5"/>
  <c r="CB2763" i="5"/>
  <c r="CA2763" i="5"/>
  <c r="BZ2763" i="5"/>
  <c r="BY2763" i="5"/>
  <c r="BX2763" i="5"/>
  <c r="BW2763" i="5"/>
  <c r="BV2763" i="5"/>
  <c r="BU2763" i="5"/>
  <c r="BT2763" i="5"/>
  <c r="BS2763" i="5"/>
  <c r="BR2763" i="5"/>
  <c r="BQ2763" i="5"/>
  <c r="BP2763" i="5"/>
  <c r="BO2763" i="5"/>
  <c r="BN2763" i="5"/>
  <c r="BM2763" i="5"/>
  <c r="BL2763" i="5"/>
  <c r="BK2763" i="5"/>
  <c r="BJ2763" i="5"/>
  <c r="BI2763" i="5"/>
  <c r="BH2763" i="5"/>
  <c r="BG2763" i="5"/>
  <c r="BF2763" i="5"/>
  <c r="BE2763" i="5"/>
  <c r="BD2763" i="5"/>
  <c r="BC2763" i="5"/>
  <c r="BB2763" i="5"/>
  <c r="BA2763" i="5"/>
  <c r="AZ2763" i="5"/>
  <c r="AY2763" i="5"/>
  <c r="AX2763" i="5"/>
  <c r="AW2763" i="5"/>
  <c r="AV2763" i="5"/>
  <c r="AU2763" i="5"/>
  <c r="AT2763" i="5"/>
  <c r="AS2763" i="5"/>
  <c r="AR2763" i="5"/>
  <c r="AQ2763" i="5"/>
  <c r="AP2763" i="5"/>
  <c r="AO2763" i="5"/>
  <c r="AN2763" i="5"/>
  <c r="AM2763" i="5"/>
  <c r="AL2763" i="5"/>
  <c r="AK2763" i="5"/>
  <c r="AJ2763" i="5"/>
  <c r="AI2763" i="5"/>
  <c r="AH2763" i="5"/>
  <c r="AG2763" i="5"/>
  <c r="CE2762" i="5"/>
  <c r="CD2762" i="5"/>
  <c r="CC2762" i="5"/>
  <c r="CB2762" i="5"/>
  <c r="CA2762" i="5"/>
  <c r="BZ2762" i="5"/>
  <c r="BY2762" i="5"/>
  <c r="BX2762" i="5"/>
  <c r="BW2762" i="5"/>
  <c r="BV2762" i="5"/>
  <c r="BU2762" i="5"/>
  <c r="BT2762" i="5"/>
  <c r="BS2762" i="5"/>
  <c r="BR2762" i="5"/>
  <c r="BQ2762" i="5"/>
  <c r="BP2762" i="5"/>
  <c r="BO2762" i="5"/>
  <c r="BN2762" i="5"/>
  <c r="BM2762" i="5"/>
  <c r="BL2762" i="5"/>
  <c r="BK2762" i="5"/>
  <c r="BJ2762" i="5"/>
  <c r="BI2762" i="5"/>
  <c r="BH2762" i="5"/>
  <c r="BG2762" i="5"/>
  <c r="BF2762" i="5"/>
  <c r="BE2762" i="5"/>
  <c r="BD2762" i="5"/>
  <c r="BC2762" i="5"/>
  <c r="BB2762" i="5"/>
  <c r="BA2762" i="5"/>
  <c r="AZ2762" i="5"/>
  <c r="AY2762" i="5"/>
  <c r="AX2762" i="5"/>
  <c r="AW2762" i="5"/>
  <c r="AV2762" i="5"/>
  <c r="AU2762" i="5"/>
  <c r="AT2762" i="5"/>
  <c r="AS2762" i="5"/>
  <c r="AR2762" i="5"/>
  <c r="AQ2762" i="5"/>
  <c r="AP2762" i="5"/>
  <c r="AO2762" i="5"/>
  <c r="AN2762" i="5"/>
  <c r="AM2762" i="5"/>
  <c r="AL2762" i="5"/>
  <c r="AK2762" i="5"/>
  <c r="AJ2762" i="5"/>
  <c r="AI2762" i="5"/>
  <c r="AH2762" i="5"/>
  <c r="AG2762" i="5"/>
  <c r="CE2761" i="5"/>
  <c r="CD2761" i="5"/>
  <c r="CC2761" i="5"/>
  <c r="CB2761" i="5"/>
  <c r="CA2761" i="5"/>
  <c r="BZ2761" i="5"/>
  <c r="BY2761" i="5"/>
  <c r="BX2761" i="5"/>
  <c r="BW2761" i="5"/>
  <c r="BV2761" i="5"/>
  <c r="BU2761" i="5"/>
  <c r="BT2761" i="5"/>
  <c r="BS2761" i="5"/>
  <c r="BR2761" i="5"/>
  <c r="BQ2761" i="5"/>
  <c r="BP2761" i="5"/>
  <c r="BO2761" i="5"/>
  <c r="BN2761" i="5"/>
  <c r="BM2761" i="5"/>
  <c r="BL2761" i="5"/>
  <c r="BK2761" i="5"/>
  <c r="BJ2761" i="5"/>
  <c r="BI2761" i="5"/>
  <c r="BH2761" i="5"/>
  <c r="BG2761" i="5"/>
  <c r="BF2761" i="5"/>
  <c r="BE2761" i="5"/>
  <c r="BD2761" i="5"/>
  <c r="BC2761" i="5"/>
  <c r="BB2761" i="5"/>
  <c r="BA2761" i="5"/>
  <c r="AZ2761" i="5"/>
  <c r="AY2761" i="5"/>
  <c r="AX2761" i="5"/>
  <c r="AW2761" i="5"/>
  <c r="AV2761" i="5"/>
  <c r="AU2761" i="5"/>
  <c r="AT2761" i="5"/>
  <c r="AS2761" i="5"/>
  <c r="AR2761" i="5"/>
  <c r="AQ2761" i="5"/>
  <c r="AP2761" i="5"/>
  <c r="AO2761" i="5"/>
  <c r="AN2761" i="5"/>
  <c r="AM2761" i="5"/>
  <c r="AL2761" i="5"/>
  <c r="AK2761" i="5"/>
  <c r="AJ2761" i="5"/>
  <c r="AI2761" i="5"/>
  <c r="AH2761" i="5"/>
  <c r="AG2761" i="5"/>
  <c r="CE2760" i="5"/>
  <c r="CD2760" i="5"/>
  <c r="CC2760" i="5"/>
  <c r="CB2760" i="5"/>
  <c r="CA2760" i="5"/>
  <c r="BZ2760" i="5"/>
  <c r="BY2760" i="5"/>
  <c r="BX2760" i="5"/>
  <c r="BW2760" i="5"/>
  <c r="BV2760" i="5"/>
  <c r="BU2760" i="5"/>
  <c r="BT2760" i="5"/>
  <c r="BS2760" i="5"/>
  <c r="BR2760" i="5"/>
  <c r="BQ2760" i="5"/>
  <c r="BP2760" i="5"/>
  <c r="BO2760" i="5"/>
  <c r="BN2760" i="5"/>
  <c r="BM2760" i="5"/>
  <c r="BL2760" i="5"/>
  <c r="BK2760" i="5"/>
  <c r="BJ2760" i="5"/>
  <c r="BI2760" i="5"/>
  <c r="BH2760" i="5"/>
  <c r="BG2760" i="5"/>
  <c r="BF2760" i="5"/>
  <c r="BE2760" i="5"/>
  <c r="BD2760" i="5"/>
  <c r="BC2760" i="5"/>
  <c r="BB2760" i="5"/>
  <c r="BA2760" i="5"/>
  <c r="AZ2760" i="5"/>
  <c r="AY2760" i="5"/>
  <c r="AX2760" i="5"/>
  <c r="AW2760" i="5"/>
  <c r="AV2760" i="5"/>
  <c r="AU2760" i="5"/>
  <c r="AT2760" i="5"/>
  <c r="AS2760" i="5"/>
  <c r="AR2760" i="5"/>
  <c r="AQ2760" i="5"/>
  <c r="AP2760" i="5"/>
  <c r="AO2760" i="5"/>
  <c r="AN2760" i="5"/>
  <c r="AM2760" i="5"/>
  <c r="AL2760" i="5"/>
  <c r="AK2760" i="5"/>
  <c r="AJ2760" i="5"/>
  <c r="AI2760" i="5"/>
  <c r="AH2760" i="5"/>
  <c r="AG2760" i="5"/>
  <c r="CE2759" i="5"/>
  <c r="CD2759" i="5"/>
  <c r="CC2759" i="5"/>
  <c r="CB2759" i="5"/>
  <c r="CA2759" i="5"/>
  <c r="BZ2759" i="5"/>
  <c r="BY2759" i="5"/>
  <c r="BX2759" i="5"/>
  <c r="BW2759" i="5"/>
  <c r="BV2759" i="5"/>
  <c r="BU2759" i="5"/>
  <c r="BT2759" i="5"/>
  <c r="BS2759" i="5"/>
  <c r="BR2759" i="5"/>
  <c r="BQ2759" i="5"/>
  <c r="BP2759" i="5"/>
  <c r="BO2759" i="5"/>
  <c r="BN2759" i="5"/>
  <c r="BM2759" i="5"/>
  <c r="BL2759" i="5"/>
  <c r="BK2759" i="5"/>
  <c r="BJ2759" i="5"/>
  <c r="BI2759" i="5"/>
  <c r="BH2759" i="5"/>
  <c r="BG2759" i="5"/>
  <c r="BF2759" i="5"/>
  <c r="BE2759" i="5"/>
  <c r="BD2759" i="5"/>
  <c r="BC2759" i="5"/>
  <c r="BB2759" i="5"/>
  <c r="BA2759" i="5"/>
  <c r="AZ2759" i="5"/>
  <c r="AY2759" i="5"/>
  <c r="AX2759" i="5"/>
  <c r="AW2759" i="5"/>
  <c r="AV2759" i="5"/>
  <c r="AU2759" i="5"/>
  <c r="AT2759" i="5"/>
  <c r="AS2759" i="5"/>
  <c r="AR2759" i="5"/>
  <c r="AQ2759" i="5"/>
  <c r="AP2759" i="5"/>
  <c r="AO2759" i="5"/>
  <c r="AN2759" i="5"/>
  <c r="AM2759" i="5"/>
  <c r="AL2759" i="5"/>
  <c r="AK2759" i="5"/>
  <c r="AJ2759" i="5"/>
  <c r="AI2759" i="5"/>
  <c r="AH2759" i="5"/>
  <c r="AG2759" i="5"/>
  <c r="CE2758" i="5"/>
  <c r="CD2758" i="5"/>
  <c r="CC2758" i="5"/>
  <c r="CB2758" i="5"/>
  <c r="CA2758" i="5"/>
  <c r="BZ2758" i="5"/>
  <c r="BY2758" i="5"/>
  <c r="BX2758" i="5"/>
  <c r="BW2758" i="5"/>
  <c r="BV2758" i="5"/>
  <c r="BU2758" i="5"/>
  <c r="BT2758" i="5"/>
  <c r="BS2758" i="5"/>
  <c r="BR2758" i="5"/>
  <c r="BQ2758" i="5"/>
  <c r="BP2758" i="5"/>
  <c r="BO2758" i="5"/>
  <c r="BN2758" i="5"/>
  <c r="BM2758" i="5"/>
  <c r="BL2758" i="5"/>
  <c r="BK2758" i="5"/>
  <c r="BJ2758" i="5"/>
  <c r="BI2758" i="5"/>
  <c r="BH2758" i="5"/>
  <c r="BG2758" i="5"/>
  <c r="BF2758" i="5"/>
  <c r="BE2758" i="5"/>
  <c r="BD2758" i="5"/>
  <c r="BC2758" i="5"/>
  <c r="BB2758" i="5"/>
  <c r="BA2758" i="5"/>
  <c r="AZ2758" i="5"/>
  <c r="AY2758" i="5"/>
  <c r="AX2758" i="5"/>
  <c r="AW2758" i="5"/>
  <c r="AV2758" i="5"/>
  <c r="AU2758" i="5"/>
  <c r="AT2758" i="5"/>
  <c r="AS2758" i="5"/>
  <c r="AR2758" i="5"/>
  <c r="AQ2758" i="5"/>
  <c r="AP2758" i="5"/>
  <c r="AO2758" i="5"/>
  <c r="AN2758" i="5"/>
  <c r="AM2758" i="5"/>
  <c r="AL2758" i="5"/>
  <c r="AK2758" i="5"/>
  <c r="AJ2758" i="5"/>
  <c r="AI2758" i="5"/>
  <c r="AH2758" i="5"/>
  <c r="AG2758" i="5"/>
  <c r="CE2757" i="5"/>
  <c r="CD2757" i="5"/>
  <c r="CC2757" i="5"/>
  <c r="CB2757" i="5"/>
  <c r="CA2757" i="5"/>
  <c r="BZ2757" i="5"/>
  <c r="BY2757" i="5"/>
  <c r="BX2757" i="5"/>
  <c r="BW2757" i="5"/>
  <c r="BV2757" i="5"/>
  <c r="BU2757" i="5"/>
  <c r="BT2757" i="5"/>
  <c r="BS2757" i="5"/>
  <c r="BR2757" i="5"/>
  <c r="BQ2757" i="5"/>
  <c r="BP2757" i="5"/>
  <c r="BO2757" i="5"/>
  <c r="BN2757" i="5"/>
  <c r="BM2757" i="5"/>
  <c r="BL2757" i="5"/>
  <c r="BK2757" i="5"/>
  <c r="BJ2757" i="5"/>
  <c r="BI2757" i="5"/>
  <c r="BH2757" i="5"/>
  <c r="BG2757" i="5"/>
  <c r="BF2757" i="5"/>
  <c r="BE2757" i="5"/>
  <c r="BD2757" i="5"/>
  <c r="BC2757" i="5"/>
  <c r="BB2757" i="5"/>
  <c r="BA2757" i="5"/>
  <c r="AZ2757" i="5"/>
  <c r="AY2757" i="5"/>
  <c r="AX2757" i="5"/>
  <c r="AW2757" i="5"/>
  <c r="AV2757" i="5"/>
  <c r="AU2757" i="5"/>
  <c r="AT2757" i="5"/>
  <c r="AS2757" i="5"/>
  <c r="AR2757" i="5"/>
  <c r="AQ2757" i="5"/>
  <c r="AP2757" i="5"/>
  <c r="AO2757" i="5"/>
  <c r="AN2757" i="5"/>
  <c r="AM2757" i="5"/>
  <c r="AL2757" i="5"/>
  <c r="AK2757" i="5"/>
  <c r="AJ2757" i="5"/>
  <c r="AI2757" i="5"/>
  <c r="AH2757" i="5"/>
  <c r="AG2757" i="5"/>
  <c r="CE2756" i="5"/>
  <c r="CD2756" i="5"/>
  <c r="CC2756" i="5"/>
  <c r="CB2756" i="5"/>
  <c r="CA2756" i="5"/>
  <c r="BZ2756" i="5"/>
  <c r="BY2756" i="5"/>
  <c r="BX2756" i="5"/>
  <c r="BW2756" i="5"/>
  <c r="BV2756" i="5"/>
  <c r="BU2756" i="5"/>
  <c r="BT2756" i="5"/>
  <c r="BS2756" i="5"/>
  <c r="BR2756" i="5"/>
  <c r="BQ2756" i="5"/>
  <c r="BP2756" i="5"/>
  <c r="BO2756" i="5"/>
  <c r="BN2756" i="5"/>
  <c r="BM2756" i="5"/>
  <c r="BL2756" i="5"/>
  <c r="BK2756" i="5"/>
  <c r="BJ2756" i="5"/>
  <c r="BI2756" i="5"/>
  <c r="BH2756" i="5"/>
  <c r="BG2756" i="5"/>
  <c r="BF2756" i="5"/>
  <c r="BE2756" i="5"/>
  <c r="BD2756" i="5"/>
  <c r="BC2756" i="5"/>
  <c r="BB2756" i="5"/>
  <c r="BA2756" i="5"/>
  <c r="AZ2756" i="5"/>
  <c r="AY2756" i="5"/>
  <c r="AX2756" i="5"/>
  <c r="AW2756" i="5"/>
  <c r="AV2756" i="5"/>
  <c r="AU2756" i="5"/>
  <c r="AT2756" i="5"/>
  <c r="AS2756" i="5"/>
  <c r="AR2756" i="5"/>
  <c r="AQ2756" i="5"/>
  <c r="AP2756" i="5"/>
  <c r="AO2756" i="5"/>
  <c r="AN2756" i="5"/>
  <c r="AM2756" i="5"/>
  <c r="AL2756" i="5"/>
  <c r="AK2756" i="5"/>
  <c r="AJ2756" i="5"/>
  <c r="AI2756" i="5"/>
  <c r="AH2756" i="5"/>
  <c r="AG2756" i="5"/>
  <c r="CE2755" i="5"/>
  <c r="CD2755" i="5"/>
  <c r="CC2755" i="5"/>
  <c r="CB2755" i="5"/>
  <c r="CA2755" i="5"/>
  <c r="BZ2755" i="5"/>
  <c r="BY2755" i="5"/>
  <c r="BX2755" i="5"/>
  <c r="BW2755" i="5"/>
  <c r="BV2755" i="5"/>
  <c r="BU2755" i="5"/>
  <c r="BT2755" i="5"/>
  <c r="BS2755" i="5"/>
  <c r="BR2755" i="5"/>
  <c r="BQ2755" i="5"/>
  <c r="BP2755" i="5"/>
  <c r="BO2755" i="5"/>
  <c r="BN2755" i="5"/>
  <c r="BM2755" i="5"/>
  <c r="BL2755" i="5"/>
  <c r="BK2755" i="5"/>
  <c r="BJ2755" i="5"/>
  <c r="BI2755" i="5"/>
  <c r="BH2755" i="5"/>
  <c r="BG2755" i="5"/>
  <c r="BF2755" i="5"/>
  <c r="BE2755" i="5"/>
  <c r="BD2755" i="5"/>
  <c r="BC2755" i="5"/>
  <c r="BB2755" i="5"/>
  <c r="BA2755" i="5"/>
  <c r="AZ2755" i="5"/>
  <c r="AY2755" i="5"/>
  <c r="AX2755" i="5"/>
  <c r="AW2755" i="5"/>
  <c r="AV2755" i="5"/>
  <c r="AU2755" i="5"/>
  <c r="AT2755" i="5"/>
  <c r="AS2755" i="5"/>
  <c r="AR2755" i="5"/>
  <c r="AQ2755" i="5"/>
  <c r="AP2755" i="5"/>
  <c r="AO2755" i="5"/>
  <c r="AN2755" i="5"/>
  <c r="AM2755" i="5"/>
  <c r="AL2755" i="5"/>
  <c r="AK2755" i="5"/>
  <c r="AJ2755" i="5"/>
  <c r="AI2755" i="5"/>
  <c r="AH2755" i="5"/>
  <c r="AG2755" i="5"/>
  <c r="CE2754" i="5"/>
  <c r="CD2754" i="5"/>
  <c r="CC2754" i="5"/>
  <c r="CB2754" i="5"/>
  <c r="CA2754" i="5"/>
  <c r="BZ2754" i="5"/>
  <c r="BY2754" i="5"/>
  <c r="BX2754" i="5"/>
  <c r="BW2754" i="5"/>
  <c r="BV2754" i="5"/>
  <c r="BU2754" i="5"/>
  <c r="BT2754" i="5"/>
  <c r="BS2754" i="5"/>
  <c r="BR2754" i="5"/>
  <c r="BQ2754" i="5"/>
  <c r="BP2754" i="5"/>
  <c r="BO2754" i="5"/>
  <c r="BN2754" i="5"/>
  <c r="BM2754" i="5"/>
  <c r="BL2754" i="5"/>
  <c r="BK2754" i="5"/>
  <c r="BJ2754" i="5"/>
  <c r="BI2754" i="5"/>
  <c r="BH2754" i="5"/>
  <c r="BG2754" i="5"/>
  <c r="BF2754" i="5"/>
  <c r="BE2754" i="5"/>
  <c r="BD2754" i="5"/>
  <c r="BC2754" i="5"/>
  <c r="BB2754" i="5"/>
  <c r="BA2754" i="5"/>
  <c r="AZ2754" i="5"/>
  <c r="AY2754" i="5"/>
  <c r="AX2754" i="5"/>
  <c r="AW2754" i="5"/>
  <c r="AV2754" i="5"/>
  <c r="AU2754" i="5"/>
  <c r="AT2754" i="5"/>
  <c r="AS2754" i="5"/>
  <c r="AR2754" i="5"/>
  <c r="AQ2754" i="5"/>
  <c r="AP2754" i="5"/>
  <c r="AO2754" i="5"/>
  <c r="AN2754" i="5"/>
  <c r="AM2754" i="5"/>
  <c r="AL2754" i="5"/>
  <c r="AK2754" i="5"/>
  <c r="AJ2754" i="5"/>
  <c r="AI2754" i="5"/>
  <c r="AH2754" i="5"/>
  <c r="AG2754" i="5"/>
  <c r="CE2753" i="5"/>
  <c r="CD2753" i="5"/>
  <c r="CC2753" i="5"/>
  <c r="CB2753" i="5"/>
  <c r="CA2753" i="5"/>
  <c r="BZ2753" i="5"/>
  <c r="BY2753" i="5"/>
  <c r="BX2753" i="5"/>
  <c r="BW2753" i="5"/>
  <c r="BV2753" i="5"/>
  <c r="BU2753" i="5"/>
  <c r="BT2753" i="5"/>
  <c r="BS2753" i="5"/>
  <c r="BR2753" i="5"/>
  <c r="BQ2753" i="5"/>
  <c r="BP2753" i="5"/>
  <c r="BO2753" i="5"/>
  <c r="BN2753" i="5"/>
  <c r="BM2753" i="5"/>
  <c r="BL2753" i="5"/>
  <c r="BK2753" i="5"/>
  <c r="BJ2753" i="5"/>
  <c r="BI2753" i="5"/>
  <c r="BH2753" i="5"/>
  <c r="BG2753" i="5"/>
  <c r="BF2753" i="5"/>
  <c r="BE2753" i="5"/>
  <c r="BD2753" i="5"/>
  <c r="BC2753" i="5"/>
  <c r="BB2753" i="5"/>
  <c r="BA2753" i="5"/>
  <c r="AZ2753" i="5"/>
  <c r="AY2753" i="5"/>
  <c r="AX2753" i="5"/>
  <c r="AW2753" i="5"/>
  <c r="AV2753" i="5"/>
  <c r="AU2753" i="5"/>
  <c r="AT2753" i="5"/>
  <c r="AS2753" i="5"/>
  <c r="AR2753" i="5"/>
  <c r="AQ2753" i="5"/>
  <c r="AP2753" i="5"/>
  <c r="AO2753" i="5"/>
  <c r="AN2753" i="5"/>
  <c r="AM2753" i="5"/>
  <c r="AL2753" i="5"/>
  <c r="AK2753" i="5"/>
  <c r="AJ2753" i="5"/>
  <c r="AI2753" i="5"/>
  <c r="AH2753" i="5"/>
  <c r="AG2753" i="5"/>
  <c r="CE2752" i="5"/>
  <c r="CD2752" i="5"/>
  <c r="CC2752" i="5"/>
  <c r="CB2752" i="5"/>
  <c r="CA2752" i="5"/>
  <c r="BZ2752" i="5"/>
  <c r="BY2752" i="5"/>
  <c r="BX2752" i="5"/>
  <c r="BW2752" i="5"/>
  <c r="BV2752" i="5"/>
  <c r="BU2752" i="5"/>
  <c r="BT2752" i="5"/>
  <c r="BS2752" i="5"/>
  <c r="BR2752" i="5"/>
  <c r="BQ2752" i="5"/>
  <c r="BP2752" i="5"/>
  <c r="BO2752" i="5"/>
  <c r="BN2752" i="5"/>
  <c r="BM2752" i="5"/>
  <c r="BL2752" i="5"/>
  <c r="BK2752" i="5"/>
  <c r="BJ2752" i="5"/>
  <c r="BI2752" i="5"/>
  <c r="BH2752" i="5"/>
  <c r="BG2752" i="5"/>
  <c r="BF2752" i="5"/>
  <c r="BE2752" i="5"/>
  <c r="BD2752" i="5"/>
  <c r="BC2752" i="5"/>
  <c r="BB2752" i="5"/>
  <c r="BA2752" i="5"/>
  <c r="AZ2752" i="5"/>
  <c r="AY2752" i="5"/>
  <c r="AX2752" i="5"/>
  <c r="AW2752" i="5"/>
  <c r="AV2752" i="5"/>
  <c r="AU2752" i="5"/>
  <c r="AT2752" i="5"/>
  <c r="AS2752" i="5"/>
  <c r="AR2752" i="5"/>
  <c r="AQ2752" i="5"/>
  <c r="AP2752" i="5"/>
  <c r="AO2752" i="5"/>
  <c r="AN2752" i="5"/>
  <c r="AM2752" i="5"/>
  <c r="AL2752" i="5"/>
  <c r="AK2752" i="5"/>
  <c r="AJ2752" i="5"/>
  <c r="AI2752" i="5"/>
  <c r="AH2752" i="5"/>
  <c r="AG2752" i="5"/>
  <c r="CE2751" i="5"/>
  <c r="CD2751" i="5"/>
  <c r="CC2751" i="5"/>
  <c r="CB2751" i="5"/>
  <c r="CA2751" i="5"/>
  <c r="BZ2751" i="5"/>
  <c r="BY2751" i="5"/>
  <c r="BX2751" i="5"/>
  <c r="BW2751" i="5"/>
  <c r="BV2751" i="5"/>
  <c r="BU2751" i="5"/>
  <c r="BT2751" i="5"/>
  <c r="BS2751" i="5"/>
  <c r="BR2751" i="5"/>
  <c r="BQ2751" i="5"/>
  <c r="BP2751" i="5"/>
  <c r="BO2751" i="5"/>
  <c r="BN2751" i="5"/>
  <c r="BM2751" i="5"/>
  <c r="BL2751" i="5"/>
  <c r="BK2751" i="5"/>
  <c r="BJ2751" i="5"/>
  <c r="BI2751" i="5"/>
  <c r="BH2751" i="5"/>
  <c r="BG2751" i="5"/>
  <c r="BF2751" i="5"/>
  <c r="BE2751" i="5"/>
  <c r="BD2751" i="5"/>
  <c r="BC2751" i="5"/>
  <c r="BB2751" i="5"/>
  <c r="BA2751" i="5"/>
  <c r="AZ2751" i="5"/>
  <c r="AY2751" i="5"/>
  <c r="AX2751" i="5"/>
  <c r="AW2751" i="5"/>
  <c r="AV2751" i="5"/>
  <c r="AU2751" i="5"/>
  <c r="AT2751" i="5"/>
  <c r="AS2751" i="5"/>
  <c r="AR2751" i="5"/>
  <c r="AQ2751" i="5"/>
  <c r="AP2751" i="5"/>
  <c r="AO2751" i="5"/>
  <c r="AN2751" i="5"/>
  <c r="AM2751" i="5"/>
  <c r="AL2751" i="5"/>
  <c r="AK2751" i="5"/>
  <c r="AJ2751" i="5"/>
  <c r="AI2751" i="5"/>
  <c r="AH2751" i="5"/>
  <c r="AG2751" i="5"/>
  <c r="CE2750" i="5"/>
  <c r="CD2750" i="5"/>
  <c r="CC2750" i="5"/>
  <c r="CB2750" i="5"/>
  <c r="CA2750" i="5"/>
  <c r="BZ2750" i="5"/>
  <c r="BY2750" i="5"/>
  <c r="BX2750" i="5"/>
  <c r="BW2750" i="5"/>
  <c r="BV2750" i="5"/>
  <c r="BU2750" i="5"/>
  <c r="BT2750" i="5"/>
  <c r="BS2750" i="5"/>
  <c r="BR2750" i="5"/>
  <c r="BQ2750" i="5"/>
  <c r="BP2750" i="5"/>
  <c r="BO2750" i="5"/>
  <c r="BN2750" i="5"/>
  <c r="BM2750" i="5"/>
  <c r="BL2750" i="5"/>
  <c r="BK2750" i="5"/>
  <c r="BJ2750" i="5"/>
  <c r="BI2750" i="5"/>
  <c r="BH2750" i="5"/>
  <c r="BG2750" i="5"/>
  <c r="BF2750" i="5"/>
  <c r="BE2750" i="5"/>
  <c r="BD2750" i="5"/>
  <c r="BC2750" i="5"/>
  <c r="BB2750" i="5"/>
  <c r="BA2750" i="5"/>
  <c r="AZ2750" i="5"/>
  <c r="AY2750" i="5"/>
  <c r="AX2750" i="5"/>
  <c r="AW2750" i="5"/>
  <c r="AV2750" i="5"/>
  <c r="AU2750" i="5"/>
  <c r="AT2750" i="5"/>
  <c r="AS2750" i="5"/>
  <c r="AR2750" i="5"/>
  <c r="AQ2750" i="5"/>
  <c r="AP2750" i="5"/>
  <c r="AO2750" i="5"/>
  <c r="AN2750" i="5"/>
  <c r="AM2750" i="5"/>
  <c r="AL2750" i="5"/>
  <c r="AK2750" i="5"/>
  <c r="AJ2750" i="5"/>
  <c r="AI2750" i="5"/>
  <c r="AH2750" i="5"/>
  <c r="AG2750" i="5"/>
  <c r="CE2749" i="5"/>
  <c r="CD2749" i="5"/>
  <c r="CC2749" i="5"/>
  <c r="CB2749" i="5"/>
  <c r="CA2749" i="5"/>
  <c r="BZ2749" i="5"/>
  <c r="BY2749" i="5"/>
  <c r="BX2749" i="5"/>
  <c r="BW2749" i="5"/>
  <c r="BV2749" i="5"/>
  <c r="BU2749" i="5"/>
  <c r="BT2749" i="5"/>
  <c r="BS2749" i="5"/>
  <c r="BR2749" i="5"/>
  <c r="BQ2749" i="5"/>
  <c r="BP2749" i="5"/>
  <c r="BO2749" i="5"/>
  <c r="BN2749" i="5"/>
  <c r="BM2749" i="5"/>
  <c r="BL2749" i="5"/>
  <c r="BK2749" i="5"/>
  <c r="BJ2749" i="5"/>
  <c r="BI2749" i="5"/>
  <c r="BH2749" i="5"/>
  <c r="BG2749" i="5"/>
  <c r="BF2749" i="5"/>
  <c r="BE2749" i="5"/>
  <c r="BD2749" i="5"/>
  <c r="BC2749" i="5"/>
  <c r="BB2749" i="5"/>
  <c r="BA2749" i="5"/>
  <c r="AZ2749" i="5"/>
  <c r="AY2749" i="5"/>
  <c r="AX2749" i="5"/>
  <c r="AW2749" i="5"/>
  <c r="AV2749" i="5"/>
  <c r="AU2749" i="5"/>
  <c r="AT2749" i="5"/>
  <c r="AS2749" i="5"/>
  <c r="AR2749" i="5"/>
  <c r="AQ2749" i="5"/>
  <c r="AP2749" i="5"/>
  <c r="AO2749" i="5"/>
  <c r="AN2749" i="5"/>
  <c r="AM2749" i="5"/>
  <c r="AL2749" i="5"/>
  <c r="AK2749" i="5"/>
  <c r="AJ2749" i="5"/>
  <c r="AI2749" i="5"/>
  <c r="AH2749" i="5"/>
  <c r="AG2749" i="5"/>
  <c r="CE2748" i="5"/>
  <c r="CD2748" i="5"/>
  <c r="CC2748" i="5"/>
  <c r="CB2748" i="5"/>
  <c r="CA2748" i="5"/>
  <c r="BZ2748" i="5"/>
  <c r="BY2748" i="5"/>
  <c r="BX2748" i="5"/>
  <c r="BW2748" i="5"/>
  <c r="BV2748" i="5"/>
  <c r="BU2748" i="5"/>
  <c r="BT2748" i="5"/>
  <c r="BS2748" i="5"/>
  <c r="BR2748" i="5"/>
  <c r="BQ2748" i="5"/>
  <c r="BP2748" i="5"/>
  <c r="BO2748" i="5"/>
  <c r="BN2748" i="5"/>
  <c r="BM2748" i="5"/>
  <c r="BL2748" i="5"/>
  <c r="BK2748" i="5"/>
  <c r="BJ2748" i="5"/>
  <c r="BI2748" i="5"/>
  <c r="BH2748" i="5"/>
  <c r="BG2748" i="5"/>
  <c r="BF2748" i="5"/>
  <c r="BE2748" i="5"/>
  <c r="BD2748" i="5"/>
  <c r="BC2748" i="5"/>
  <c r="BB2748" i="5"/>
  <c r="BA2748" i="5"/>
  <c r="AZ2748" i="5"/>
  <c r="AY2748" i="5"/>
  <c r="AX2748" i="5"/>
  <c r="AW2748" i="5"/>
  <c r="AV2748" i="5"/>
  <c r="AU2748" i="5"/>
  <c r="AT2748" i="5"/>
  <c r="AS2748" i="5"/>
  <c r="AR2748" i="5"/>
  <c r="AQ2748" i="5"/>
  <c r="AP2748" i="5"/>
  <c r="AO2748" i="5"/>
  <c r="AN2748" i="5"/>
  <c r="AM2748" i="5"/>
  <c r="AL2748" i="5"/>
  <c r="AK2748" i="5"/>
  <c r="AJ2748" i="5"/>
  <c r="AI2748" i="5"/>
  <c r="AH2748" i="5"/>
  <c r="AG2748" i="5"/>
  <c r="CE2747" i="5"/>
  <c r="CD2747" i="5"/>
  <c r="CC2747" i="5"/>
  <c r="CB2747" i="5"/>
  <c r="CA2747" i="5"/>
  <c r="BZ2747" i="5"/>
  <c r="BY2747" i="5"/>
  <c r="BX2747" i="5"/>
  <c r="BW2747" i="5"/>
  <c r="BV2747" i="5"/>
  <c r="BU2747" i="5"/>
  <c r="BT2747" i="5"/>
  <c r="BS2747" i="5"/>
  <c r="BR2747" i="5"/>
  <c r="BQ2747" i="5"/>
  <c r="BP2747" i="5"/>
  <c r="BO2747" i="5"/>
  <c r="BN2747" i="5"/>
  <c r="BM2747" i="5"/>
  <c r="BL2747" i="5"/>
  <c r="BK2747" i="5"/>
  <c r="BJ2747" i="5"/>
  <c r="BI2747" i="5"/>
  <c r="BH2747" i="5"/>
  <c r="BG2747" i="5"/>
  <c r="BF2747" i="5"/>
  <c r="BE2747" i="5"/>
  <c r="BD2747" i="5"/>
  <c r="BC2747" i="5"/>
  <c r="BB2747" i="5"/>
  <c r="BA2747" i="5"/>
  <c r="AZ2747" i="5"/>
  <c r="AY2747" i="5"/>
  <c r="AX2747" i="5"/>
  <c r="AW2747" i="5"/>
  <c r="AV2747" i="5"/>
  <c r="AU2747" i="5"/>
  <c r="AT2747" i="5"/>
  <c r="AS2747" i="5"/>
  <c r="AR2747" i="5"/>
  <c r="AQ2747" i="5"/>
  <c r="AP2747" i="5"/>
  <c r="AO2747" i="5"/>
  <c r="AN2747" i="5"/>
  <c r="AM2747" i="5"/>
  <c r="AL2747" i="5"/>
  <c r="AK2747" i="5"/>
  <c r="AJ2747" i="5"/>
  <c r="AI2747" i="5"/>
  <c r="AH2747" i="5"/>
  <c r="AG2747" i="5"/>
  <c r="CE2746" i="5"/>
  <c r="CD2746" i="5"/>
  <c r="CC2746" i="5"/>
  <c r="CB2746" i="5"/>
  <c r="CA2746" i="5"/>
  <c r="BZ2746" i="5"/>
  <c r="BY2746" i="5"/>
  <c r="BX2746" i="5"/>
  <c r="BW2746" i="5"/>
  <c r="BV2746" i="5"/>
  <c r="BU2746" i="5"/>
  <c r="BT2746" i="5"/>
  <c r="BS2746" i="5"/>
  <c r="BR2746" i="5"/>
  <c r="BQ2746" i="5"/>
  <c r="BP2746" i="5"/>
  <c r="BO2746" i="5"/>
  <c r="BN2746" i="5"/>
  <c r="BM2746" i="5"/>
  <c r="BL2746" i="5"/>
  <c r="BK2746" i="5"/>
  <c r="BJ2746" i="5"/>
  <c r="BI2746" i="5"/>
  <c r="BH2746" i="5"/>
  <c r="BG2746" i="5"/>
  <c r="BF2746" i="5"/>
  <c r="BE2746" i="5"/>
  <c r="BD2746" i="5"/>
  <c r="BC2746" i="5"/>
  <c r="BB2746" i="5"/>
  <c r="BA2746" i="5"/>
  <c r="AZ2746" i="5"/>
  <c r="AY2746" i="5"/>
  <c r="AX2746" i="5"/>
  <c r="AW2746" i="5"/>
  <c r="AV2746" i="5"/>
  <c r="AU2746" i="5"/>
  <c r="AT2746" i="5"/>
  <c r="AS2746" i="5"/>
  <c r="AR2746" i="5"/>
  <c r="AQ2746" i="5"/>
  <c r="AP2746" i="5"/>
  <c r="AO2746" i="5"/>
  <c r="AN2746" i="5"/>
  <c r="AM2746" i="5"/>
  <c r="AL2746" i="5"/>
  <c r="AK2746" i="5"/>
  <c r="AJ2746" i="5"/>
  <c r="AI2746" i="5"/>
  <c r="AH2746" i="5"/>
  <c r="AG2746" i="5"/>
  <c r="CE2745" i="5"/>
  <c r="CD2745" i="5"/>
  <c r="CC2745" i="5"/>
  <c r="CB2745" i="5"/>
  <c r="CA2745" i="5"/>
  <c r="BZ2745" i="5"/>
  <c r="BY2745" i="5"/>
  <c r="BX2745" i="5"/>
  <c r="BW2745" i="5"/>
  <c r="BV2745" i="5"/>
  <c r="BU2745" i="5"/>
  <c r="BT2745" i="5"/>
  <c r="BS2745" i="5"/>
  <c r="BR2745" i="5"/>
  <c r="BQ2745" i="5"/>
  <c r="BP2745" i="5"/>
  <c r="BO2745" i="5"/>
  <c r="BN2745" i="5"/>
  <c r="BM2745" i="5"/>
  <c r="BL2745" i="5"/>
  <c r="BK2745" i="5"/>
  <c r="BJ2745" i="5"/>
  <c r="BI2745" i="5"/>
  <c r="BH2745" i="5"/>
  <c r="BG2745" i="5"/>
  <c r="BF2745" i="5"/>
  <c r="BE2745" i="5"/>
  <c r="BD2745" i="5"/>
  <c r="BC2745" i="5"/>
  <c r="BB2745" i="5"/>
  <c r="BA2745" i="5"/>
  <c r="AZ2745" i="5"/>
  <c r="AY2745" i="5"/>
  <c r="AX2745" i="5"/>
  <c r="AW2745" i="5"/>
  <c r="AV2745" i="5"/>
  <c r="AU2745" i="5"/>
  <c r="AT2745" i="5"/>
  <c r="AS2745" i="5"/>
  <c r="AR2745" i="5"/>
  <c r="AQ2745" i="5"/>
  <c r="AP2745" i="5"/>
  <c r="AO2745" i="5"/>
  <c r="AN2745" i="5"/>
  <c r="AM2745" i="5"/>
  <c r="AL2745" i="5"/>
  <c r="AK2745" i="5"/>
  <c r="AJ2745" i="5"/>
  <c r="AI2745" i="5"/>
  <c r="AH2745" i="5"/>
  <c r="AG2745" i="5"/>
  <c r="CE2744" i="5"/>
  <c r="CD2744" i="5"/>
  <c r="CC2744" i="5"/>
  <c r="CB2744" i="5"/>
  <c r="CA2744" i="5"/>
  <c r="BZ2744" i="5"/>
  <c r="BY2744" i="5"/>
  <c r="BX2744" i="5"/>
  <c r="BW2744" i="5"/>
  <c r="BV2744" i="5"/>
  <c r="BU2744" i="5"/>
  <c r="BT2744" i="5"/>
  <c r="BS2744" i="5"/>
  <c r="BR2744" i="5"/>
  <c r="BQ2744" i="5"/>
  <c r="BP2744" i="5"/>
  <c r="BO2744" i="5"/>
  <c r="BN2744" i="5"/>
  <c r="BM2744" i="5"/>
  <c r="BL2744" i="5"/>
  <c r="BK2744" i="5"/>
  <c r="BJ2744" i="5"/>
  <c r="BI2744" i="5"/>
  <c r="BH2744" i="5"/>
  <c r="BG2744" i="5"/>
  <c r="BF2744" i="5"/>
  <c r="BE2744" i="5"/>
  <c r="BD2744" i="5"/>
  <c r="BC2744" i="5"/>
  <c r="BB2744" i="5"/>
  <c r="BA2744" i="5"/>
  <c r="AZ2744" i="5"/>
  <c r="AY2744" i="5"/>
  <c r="AX2744" i="5"/>
  <c r="AW2744" i="5"/>
  <c r="AV2744" i="5"/>
  <c r="AU2744" i="5"/>
  <c r="AT2744" i="5"/>
  <c r="AS2744" i="5"/>
  <c r="AR2744" i="5"/>
  <c r="AQ2744" i="5"/>
  <c r="AP2744" i="5"/>
  <c r="AO2744" i="5"/>
  <c r="AN2744" i="5"/>
  <c r="AM2744" i="5"/>
  <c r="AL2744" i="5"/>
  <c r="AK2744" i="5"/>
  <c r="AJ2744" i="5"/>
  <c r="AI2744" i="5"/>
  <c r="AH2744" i="5"/>
  <c r="AG2744" i="5"/>
  <c r="CE2743" i="5"/>
  <c r="CD2743" i="5"/>
  <c r="CC2743" i="5"/>
  <c r="CB2743" i="5"/>
  <c r="CA2743" i="5"/>
  <c r="BZ2743" i="5"/>
  <c r="BY2743" i="5"/>
  <c r="BX2743" i="5"/>
  <c r="BW2743" i="5"/>
  <c r="BV2743" i="5"/>
  <c r="BU2743" i="5"/>
  <c r="BT2743" i="5"/>
  <c r="BS2743" i="5"/>
  <c r="BR2743" i="5"/>
  <c r="BQ2743" i="5"/>
  <c r="BP2743" i="5"/>
  <c r="BO2743" i="5"/>
  <c r="BN2743" i="5"/>
  <c r="BM2743" i="5"/>
  <c r="BL2743" i="5"/>
  <c r="BK2743" i="5"/>
  <c r="BJ2743" i="5"/>
  <c r="BI2743" i="5"/>
  <c r="BH2743" i="5"/>
  <c r="BG2743" i="5"/>
  <c r="BF2743" i="5"/>
  <c r="BE2743" i="5"/>
  <c r="BD2743" i="5"/>
  <c r="BC2743" i="5"/>
  <c r="BB2743" i="5"/>
  <c r="BA2743" i="5"/>
  <c r="AZ2743" i="5"/>
  <c r="AY2743" i="5"/>
  <c r="AX2743" i="5"/>
  <c r="AW2743" i="5"/>
  <c r="AV2743" i="5"/>
  <c r="AU2743" i="5"/>
  <c r="AT2743" i="5"/>
  <c r="AS2743" i="5"/>
  <c r="AR2743" i="5"/>
  <c r="AQ2743" i="5"/>
  <c r="AP2743" i="5"/>
  <c r="AO2743" i="5"/>
  <c r="AN2743" i="5"/>
  <c r="AM2743" i="5"/>
  <c r="AL2743" i="5"/>
  <c r="AK2743" i="5"/>
  <c r="AJ2743" i="5"/>
  <c r="AI2743" i="5"/>
  <c r="AH2743" i="5"/>
  <c r="AG2743" i="5"/>
  <c r="CE2742" i="5"/>
  <c r="CD2742" i="5"/>
  <c r="CC2742" i="5"/>
  <c r="CB2742" i="5"/>
  <c r="CA2742" i="5"/>
  <c r="BZ2742" i="5"/>
  <c r="BY2742" i="5"/>
  <c r="BX2742" i="5"/>
  <c r="BW2742" i="5"/>
  <c r="BV2742" i="5"/>
  <c r="BU2742" i="5"/>
  <c r="BT2742" i="5"/>
  <c r="BS2742" i="5"/>
  <c r="BR2742" i="5"/>
  <c r="BQ2742" i="5"/>
  <c r="BP2742" i="5"/>
  <c r="BO2742" i="5"/>
  <c r="BN2742" i="5"/>
  <c r="BM2742" i="5"/>
  <c r="BL2742" i="5"/>
  <c r="BK2742" i="5"/>
  <c r="BJ2742" i="5"/>
  <c r="BI2742" i="5"/>
  <c r="BH2742" i="5"/>
  <c r="BG2742" i="5"/>
  <c r="BF2742" i="5"/>
  <c r="BE2742" i="5"/>
  <c r="BD2742" i="5"/>
  <c r="BC2742" i="5"/>
  <c r="BB2742" i="5"/>
  <c r="BA2742" i="5"/>
  <c r="AZ2742" i="5"/>
  <c r="AY2742" i="5"/>
  <c r="AX2742" i="5"/>
  <c r="AW2742" i="5"/>
  <c r="AV2742" i="5"/>
  <c r="AU2742" i="5"/>
  <c r="AT2742" i="5"/>
  <c r="AS2742" i="5"/>
  <c r="AR2742" i="5"/>
  <c r="AQ2742" i="5"/>
  <c r="AP2742" i="5"/>
  <c r="AO2742" i="5"/>
  <c r="AN2742" i="5"/>
  <c r="AM2742" i="5"/>
  <c r="AL2742" i="5"/>
  <c r="AK2742" i="5"/>
  <c r="AJ2742" i="5"/>
  <c r="AI2742" i="5"/>
  <c r="AH2742" i="5"/>
  <c r="AG2742" i="5"/>
  <c r="CE2741" i="5"/>
  <c r="CD2741" i="5"/>
  <c r="CC2741" i="5"/>
  <c r="CB2741" i="5"/>
  <c r="CA2741" i="5"/>
  <c r="BZ2741" i="5"/>
  <c r="BY2741" i="5"/>
  <c r="BX2741" i="5"/>
  <c r="BW2741" i="5"/>
  <c r="BV2741" i="5"/>
  <c r="BU2741" i="5"/>
  <c r="BT2741" i="5"/>
  <c r="BS2741" i="5"/>
  <c r="BR2741" i="5"/>
  <c r="BQ2741" i="5"/>
  <c r="BP2741" i="5"/>
  <c r="BO2741" i="5"/>
  <c r="BN2741" i="5"/>
  <c r="BM2741" i="5"/>
  <c r="BL2741" i="5"/>
  <c r="BK2741" i="5"/>
  <c r="BJ2741" i="5"/>
  <c r="BI2741" i="5"/>
  <c r="BH2741" i="5"/>
  <c r="BG2741" i="5"/>
  <c r="BF2741" i="5"/>
  <c r="BE2741" i="5"/>
  <c r="BD2741" i="5"/>
  <c r="BC2741" i="5"/>
  <c r="BB2741" i="5"/>
  <c r="BA2741" i="5"/>
  <c r="AZ2741" i="5"/>
  <c r="AY2741" i="5"/>
  <c r="AX2741" i="5"/>
  <c r="AW2741" i="5"/>
  <c r="AV2741" i="5"/>
  <c r="AU2741" i="5"/>
  <c r="AT2741" i="5"/>
  <c r="AS2741" i="5"/>
  <c r="AR2741" i="5"/>
  <c r="AQ2741" i="5"/>
  <c r="AP2741" i="5"/>
  <c r="AO2741" i="5"/>
  <c r="AN2741" i="5"/>
  <c r="AM2741" i="5"/>
  <c r="AL2741" i="5"/>
  <c r="AK2741" i="5"/>
  <c r="AJ2741" i="5"/>
  <c r="AI2741" i="5"/>
  <c r="AH2741" i="5"/>
  <c r="AG2741" i="5"/>
  <c r="CE2740" i="5"/>
  <c r="CD2740" i="5"/>
  <c r="CC2740" i="5"/>
  <c r="CB2740" i="5"/>
  <c r="CA2740" i="5"/>
  <c r="BZ2740" i="5"/>
  <c r="BY2740" i="5"/>
  <c r="BX2740" i="5"/>
  <c r="BW2740" i="5"/>
  <c r="BV2740" i="5"/>
  <c r="BU2740" i="5"/>
  <c r="BT2740" i="5"/>
  <c r="BS2740" i="5"/>
  <c r="BR2740" i="5"/>
  <c r="BQ2740" i="5"/>
  <c r="BP2740" i="5"/>
  <c r="BO2740" i="5"/>
  <c r="BN2740" i="5"/>
  <c r="BM2740" i="5"/>
  <c r="BL2740" i="5"/>
  <c r="BK2740" i="5"/>
  <c r="BJ2740" i="5"/>
  <c r="BI2740" i="5"/>
  <c r="BH2740" i="5"/>
  <c r="BG2740" i="5"/>
  <c r="BF2740" i="5"/>
  <c r="BE2740" i="5"/>
  <c r="BD2740" i="5"/>
  <c r="BC2740" i="5"/>
  <c r="BB2740" i="5"/>
  <c r="BA2740" i="5"/>
  <c r="AZ2740" i="5"/>
  <c r="AY2740" i="5"/>
  <c r="AX2740" i="5"/>
  <c r="AW2740" i="5"/>
  <c r="AV2740" i="5"/>
  <c r="AU2740" i="5"/>
  <c r="AT2740" i="5"/>
  <c r="AS2740" i="5"/>
  <c r="AR2740" i="5"/>
  <c r="AQ2740" i="5"/>
  <c r="AP2740" i="5"/>
  <c r="AO2740" i="5"/>
  <c r="AN2740" i="5"/>
  <c r="AM2740" i="5"/>
  <c r="AL2740" i="5"/>
  <c r="AK2740" i="5"/>
  <c r="AJ2740" i="5"/>
  <c r="AI2740" i="5"/>
  <c r="AH2740" i="5"/>
  <c r="AG2740" i="5"/>
  <c r="CE2739" i="5"/>
  <c r="CD2739" i="5"/>
  <c r="CC2739" i="5"/>
  <c r="CB2739" i="5"/>
  <c r="CA2739" i="5"/>
  <c r="BZ2739" i="5"/>
  <c r="BY2739" i="5"/>
  <c r="BX2739" i="5"/>
  <c r="BW2739" i="5"/>
  <c r="BV2739" i="5"/>
  <c r="BU2739" i="5"/>
  <c r="BT2739" i="5"/>
  <c r="BS2739" i="5"/>
  <c r="BR2739" i="5"/>
  <c r="BQ2739" i="5"/>
  <c r="BP2739" i="5"/>
  <c r="BO2739" i="5"/>
  <c r="BN2739" i="5"/>
  <c r="BM2739" i="5"/>
  <c r="BL2739" i="5"/>
  <c r="BK2739" i="5"/>
  <c r="BJ2739" i="5"/>
  <c r="BI2739" i="5"/>
  <c r="BH2739" i="5"/>
  <c r="BG2739" i="5"/>
  <c r="BF2739" i="5"/>
  <c r="BE2739" i="5"/>
  <c r="BD2739" i="5"/>
  <c r="BC2739" i="5"/>
  <c r="BB2739" i="5"/>
  <c r="BA2739" i="5"/>
  <c r="AZ2739" i="5"/>
  <c r="AY2739" i="5"/>
  <c r="AX2739" i="5"/>
  <c r="AW2739" i="5"/>
  <c r="AV2739" i="5"/>
  <c r="AU2739" i="5"/>
  <c r="AT2739" i="5"/>
  <c r="AS2739" i="5"/>
  <c r="AR2739" i="5"/>
  <c r="AQ2739" i="5"/>
  <c r="AP2739" i="5"/>
  <c r="AO2739" i="5"/>
  <c r="AN2739" i="5"/>
  <c r="AM2739" i="5"/>
  <c r="AL2739" i="5"/>
  <c r="AK2739" i="5"/>
  <c r="AJ2739" i="5"/>
  <c r="AI2739" i="5"/>
  <c r="AH2739" i="5"/>
  <c r="AG2739" i="5"/>
  <c r="CE2738" i="5"/>
  <c r="CD2738" i="5"/>
  <c r="CC2738" i="5"/>
  <c r="CB2738" i="5"/>
  <c r="CA2738" i="5"/>
  <c r="BZ2738" i="5"/>
  <c r="BY2738" i="5"/>
  <c r="BX2738" i="5"/>
  <c r="BW2738" i="5"/>
  <c r="BV2738" i="5"/>
  <c r="BU2738" i="5"/>
  <c r="BT2738" i="5"/>
  <c r="BS2738" i="5"/>
  <c r="BR2738" i="5"/>
  <c r="BQ2738" i="5"/>
  <c r="BP2738" i="5"/>
  <c r="BO2738" i="5"/>
  <c r="BN2738" i="5"/>
  <c r="BM2738" i="5"/>
  <c r="BL2738" i="5"/>
  <c r="BK2738" i="5"/>
  <c r="BJ2738" i="5"/>
  <c r="BI2738" i="5"/>
  <c r="BH2738" i="5"/>
  <c r="BG2738" i="5"/>
  <c r="BF2738" i="5"/>
  <c r="BE2738" i="5"/>
  <c r="BD2738" i="5"/>
  <c r="BC2738" i="5"/>
  <c r="BB2738" i="5"/>
  <c r="BA2738" i="5"/>
  <c r="AZ2738" i="5"/>
  <c r="AY2738" i="5"/>
  <c r="AX2738" i="5"/>
  <c r="AW2738" i="5"/>
  <c r="AV2738" i="5"/>
  <c r="AU2738" i="5"/>
  <c r="AT2738" i="5"/>
  <c r="AS2738" i="5"/>
  <c r="AR2738" i="5"/>
  <c r="AQ2738" i="5"/>
  <c r="AP2738" i="5"/>
  <c r="AO2738" i="5"/>
  <c r="AN2738" i="5"/>
  <c r="AM2738" i="5"/>
  <c r="AL2738" i="5"/>
  <c r="AK2738" i="5"/>
  <c r="AJ2738" i="5"/>
  <c r="AI2738" i="5"/>
  <c r="AH2738" i="5"/>
  <c r="AG2738" i="5"/>
  <c r="CE2737" i="5"/>
  <c r="CD2737" i="5"/>
  <c r="CC2737" i="5"/>
  <c r="CB2737" i="5"/>
  <c r="CA2737" i="5"/>
  <c r="BZ2737" i="5"/>
  <c r="BY2737" i="5"/>
  <c r="BX2737" i="5"/>
  <c r="BW2737" i="5"/>
  <c r="BV2737" i="5"/>
  <c r="BU2737" i="5"/>
  <c r="BT2737" i="5"/>
  <c r="BS2737" i="5"/>
  <c r="BR2737" i="5"/>
  <c r="BQ2737" i="5"/>
  <c r="BP2737" i="5"/>
  <c r="BO2737" i="5"/>
  <c r="BN2737" i="5"/>
  <c r="BM2737" i="5"/>
  <c r="BL2737" i="5"/>
  <c r="BK2737" i="5"/>
  <c r="BJ2737" i="5"/>
  <c r="BI2737" i="5"/>
  <c r="BH2737" i="5"/>
  <c r="BG2737" i="5"/>
  <c r="BF2737" i="5"/>
  <c r="BE2737" i="5"/>
  <c r="BD2737" i="5"/>
  <c r="BC2737" i="5"/>
  <c r="BB2737" i="5"/>
  <c r="BA2737" i="5"/>
  <c r="AZ2737" i="5"/>
  <c r="AY2737" i="5"/>
  <c r="AX2737" i="5"/>
  <c r="AW2737" i="5"/>
  <c r="AV2737" i="5"/>
  <c r="AU2737" i="5"/>
  <c r="AT2737" i="5"/>
  <c r="AS2737" i="5"/>
  <c r="AR2737" i="5"/>
  <c r="AQ2737" i="5"/>
  <c r="AP2737" i="5"/>
  <c r="AO2737" i="5"/>
  <c r="AN2737" i="5"/>
  <c r="AM2737" i="5"/>
  <c r="AL2737" i="5"/>
  <c r="AK2737" i="5"/>
  <c r="AJ2737" i="5"/>
  <c r="AI2737" i="5"/>
  <c r="AH2737" i="5"/>
  <c r="AG2737" i="5"/>
  <c r="CE2736" i="5"/>
  <c r="CD2736" i="5"/>
  <c r="CC2736" i="5"/>
  <c r="CB2736" i="5"/>
  <c r="CA2736" i="5"/>
  <c r="BZ2736" i="5"/>
  <c r="BY2736" i="5"/>
  <c r="BX2736" i="5"/>
  <c r="BW2736" i="5"/>
  <c r="BV2736" i="5"/>
  <c r="BU2736" i="5"/>
  <c r="BT2736" i="5"/>
  <c r="BS2736" i="5"/>
  <c r="BR2736" i="5"/>
  <c r="BQ2736" i="5"/>
  <c r="BP2736" i="5"/>
  <c r="BO2736" i="5"/>
  <c r="BN2736" i="5"/>
  <c r="BM2736" i="5"/>
  <c r="BL2736" i="5"/>
  <c r="BK2736" i="5"/>
  <c r="BJ2736" i="5"/>
  <c r="BI2736" i="5"/>
  <c r="BH2736" i="5"/>
  <c r="BG2736" i="5"/>
  <c r="BF2736" i="5"/>
  <c r="BE2736" i="5"/>
  <c r="BD2736" i="5"/>
  <c r="BC2736" i="5"/>
  <c r="BB2736" i="5"/>
  <c r="BA2736" i="5"/>
  <c r="AZ2736" i="5"/>
  <c r="AY2736" i="5"/>
  <c r="AX2736" i="5"/>
  <c r="AW2736" i="5"/>
  <c r="AV2736" i="5"/>
  <c r="AU2736" i="5"/>
  <c r="AT2736" i="5"/>
  <c r="AS2736" i="5"/>
  <c r="AR2736" i="5"/>
  <c r="AQ2736" i="5"/>
  <c r="AP2736" i="5"/>
  <c r="AO2736" i="5"/>
  <c r="AN2736" i="5"/>
  <c r="AM2736" i="5"/>
  <c r="AL2736" i="5"/>
  <c r="AK2736" i="5"/>
  <c r="AJ2736" i="5"/>
  <c r="AI2736" i="5"/>
  <c r="AH2736" i="5"/>
  <c r="AG2736" i="5"/>
  <c r="CE2735" i="5"/>
  <c r="CD2735" i="5"/>
  <c r="CC2735" i="5"/>
  <c r="CB2735" i="5"/>
  <c r="CA2735" i="5"/>
  <c r="BZ2735" i="5"/>
  <c r="BY2735" i="5"/>
  <c r="BX2735" i="5"/>
  <c r="BW2735" i="5"/>
  <c r="BV2735" i="5"/>
  <c r="BU2735" i="5"/>
  <c r="BT2735" i="5"/>
  <c r="BS2735" i="5"/>
  <c r="BR2735" i="5"/>
  <c r="BQ2735" i="5"/>
  <c r="BP2735" i="5"/>
  <c r="BO2735" i="5"/>
  <c r="BN2735" i="5"/>
  <c r="BM2735" i="5"/>
  <c r="BL2735" i="5"/>
  <c r="BK2735" i="5"/>
  <c r="BJ2735" i="5"/>
  <c r="BI2735" i="5"/>
  <c r="BH2735" i="5"/>
  <c r="BG2735" i="5"/>
  <c r="BF2735" i="5"/>
  <c r="BE2735" i="5"/>
  <c r="BD2735" i="5"/>
  <c r="BC2735" i="5"/>
  <c r="BB2735" i="5"/>
  <c r="BA2735" i="5"/>
  <c r="AZ2735" i="5"/>
  <c r="AY2735" i="5"/>
  <c r="AX2735" i="5"/>
  <c r="AW2735" i="5"/>
  <c r="AV2735" i="5"/>
  <c r="AU2735" i="5"/>
  <c r="AT2735" i="5"/>
  <c r="AS2735" i="5"/>
  <c r="AR2735" i="5"/>
  <c r="AQ2735" i="5"/>
  <c r="AP2735" i="5"/>
  <c r="AO2735" i="5"/>
  <c r="AN2735" i="5"/>
  <c r="AM2735" i="5"/>
  <c r="AL2735" i="5"/>
  <c r="AK2735" i="5"/>
  <c r="AJ2735" i="5"/>
  <c r="AI2735" i="5"/>
  <c r="AH2735" i="5"/>
  <c r="AG2735" i="5"/>
  <c r="CE2734" i="5"/>
  <c r="CD2734" i="5"/>
  <c r="CC2734" i="5"/>
  <c r="CB2734" i="5"/>
  <c r="CA2734" i="5"/>
  <c r="BZ2734" i="5"/>
  <c r="BY2734" i="5"/>
  <c r="BX2734" i="5"/>
  <c r="BW2734" i="5"/>
  <c r="BV2734" i="5"/>
  <c r="BU2734" i="5"/>
  <c r="BT2734" i="5"/>
  <c r="BS2734" i="5"/>
  <c r="BR2734" i="5"/>
  <c r="BQ2734" i="5"/>
  <c r="BP2734" i="5"/>
  <c r="BO2734" i="5"/>
  <c r="BN2734" i="5"/>
  <c r="BM2734" i="5"/>
  <c r="BL2734" i="5"/>
  <c r="BK2734" i="5"/>
  <c r="BJ2734" i="5"/>
  <c r="BI2734" i="5"/>
  <c r="BH2734" i="5"/>
  <c r="BG2734" i="5"/>
  <c r="BF2734" i="5"/>
  <c r="BE2734" i="5"/>
  <c r="BD2734" i="5"/>
  <c r="BC2734" i="5"/>
  <c r="BB2734" i="5"/>
  <c r="BA2734" i="5"/>
  <c r="AZ2734" i="5"/>
  <c r="AY2734" i="5"/>
  <c r="AX2734" i="5"/>
  <c r="AW2734" i="5"/>
  <c r="AV2734" i="5"/>
  <c r="AU2734" i="5"/>
  <c r="AT2734" i="5"/>
  <c r="AS2734" i="5"/>
  <c r="AR2734" i="5"/>
  <c r="AQ2734" i="5"/>
  <c r="AP2734" i="5"/>
  <c r="AO2734" i="5"/>
  <c r="AN2734" i="5"/>
  <c r="AM2734" i="5"/>
  <c r="AL2734" i="5"/>
  <c r="AK2734" i="5"/>
  <c r="AJ2734" i="5"/>
  <c r="AI2734" i="5"/>
  <c r="AH2734" i="5"/>
  <c r="AG2734" i="5"/>
  <c r="CE2733" i="5"/>
  <c r="CD2733" i="5"/>
  <c r="CC2733" i="5"/>
  <c r="CB2733" i="5"/>
  <c r="CA2733" i="5"/>
  <c r="BZ2733" i="5"/>
  <c r="BY2733" i="5"/>
  <c r="BX2733" i="5"/>
  <c r="BW2733" i="5"/>
  <c r="BV2733" i="5"/>
  <c r="BU2733" i="5"/>
  <c r="BT2733" i="5"/>
  <c r="BS2733" i="5"/>
  <c r="BR2733" i="5"/>
  <c r="BQ2733" i="5"/>
  <c r="BP2733" i="5"/>
  <c r="BO2733" i="5"/>
  <c r="BN2733" i="5"/>
  <c r="BM2733" i="5"/>
  <c r="BL2733" i="5"/>
  <c r="BK2733" i="5"/>
  <c r="BJ2733" i="5"/>
  <c r="BI2733" i="5"/>
  <c r="BH2733" i="5"/>
  <c r="BG2733" i="5"/>
  <c r="BF2733" i="5"/>
  <c r="BE2733" i="5"/>
  <c r="BD2733" i="5"/>
  <c r="BC2733" i="5"/>
  <c r="BB2733" i="5"/>
  <c r="BA2733" i="5"/>
  <c r="AZ2733" i="5"/>
  <c r="AY2733" i="5"/>
  <c r="AX2733" i="5"/>
  <c r="AW2733" i="5"/>
  <c r="AV2733" i="5"/>
  <c r="AU2733" i="5"/>
  <c r="AT2733" i="5"/>
  <c r="AS2733" i="5"/>
  <c r="AR2733" i="5"/>
  <c r="AQ2733" i="5"/>
  <c r="AP2733" i="5"/>
  <c r="AO2733" i="5"/>
  <c r="AN2733" i="5"/>
  <c r="AM2733" i="5"/>
  <c r="AL2733" i="5"/>
  <c r="AK2733" i="5"/>
  <c r="AJ2733" i="5"/>
  <c r="AI2733" i="5"/>
  <c r="AH2733" i="5"/>
  <c r="AG2733" i="5"/>
  <c r="CE2732" i="5"/>
  <c r="CD2732" i="5"/>
  <c r="CC2732" i="5"/>
  <c r="CB2732" i="5"/>
  <c r="CA2732" i="5"/>
  <c r="BZ2732" i="5"/>
  <c r="BY2732" i="5"/>
  <c r="BX2732" i="5"/>
  <c r="BW2732" i="5"/>
  <c r="BV2732" i="5"/>
  <c r="BU2732" i="5"/>
  <c r="BT2732" i="5"/>
  <c r="BS2732" i="5"/>
  <c r="BR2732" i="5"/>
  <c r="BQ2732" i="5"/>
  <c r="BP2732" i="5"/>
  <c r="BO2732" i="5"/>
  <c r="BN2732" i="5"/>
  <c r="BM2732" i="5"/>
  <c r="BL2732" i="5"/>
  <c r="BK2732" i="5"/>
  <c r="BJ2732" i="5"/>
  <c r="BI2732" i="5"/>
  <c r="BH2732" i="5"/>
  <c r="BG2732" i="5"/>
  <c r="BF2732" i="5"/>
  <c r="BE2732" i="5"/>
  <c r="BD2732" i="5"/>
  <c r="BC2732" i="5"/>
  <c r="BB2732" i="5"/>
  <c r="BA2732" i="5"/>
  <c r="AZ2732" i="5"/>
  <c r="AY2732" i="5"/>
  <c r="AX2732" i="5"/>
  <c r="AW2732" i="5"/>
  <c r="AV2732" i="5"/>
  <c r="AU2732" i="5"/>
  <c r="AT2732" i="5"/>
  <c r="AS2732" i="5"/>
  <c r="AR2732" i="5"/>
  <c r="AQ2732" i="5"/>
  <c r="AP2732" i="5"/>
  <c r="AO2732" i="5"/>
  <c r="AN2732" i="5"/>
  <c r="AM2732" i="5"/>
  <c r="AL2732" i="5"/>
  <c r="AK2732" i="5"/>
  <c r="AJ2732" i="5"/>
  <c r="AI2732" i="5"/>
  <c r="AH2732" i="5"/>
  <c r="AG2732" i="5"/>
  <c r="CE2731" i="5"/>
  <c r="CD2731" i="5"/>
  <c r="CC2731" i="5"/>
  <c r="CB2731" i="5"/>
  <c r="CA2731" i="5"/>
  <c r="BZ2731" i="5"/>
  <c r="BY2731" i="5"/>
  <c r="BX2731" i="5"/>
  <c r="BW2731" i="5"/>
  <c r="BV2731" i="5"/>
  <c r="BU2731" i="5"/>
  <c r="BT2731" i="5"/>
  <c r="BS2731" i="5"/>
  <c r="BR2731" i="5"/>
  <c r="BQ2731" i="5"/>
  <c r="BP2731" i="5"/>
  <c r="BO2731" i="5"/>
  <c r="BN2731" i="5"/>
  <c r="BM2731" i="5"/>
  <c r="BL2731" i="5"/>
  <c r="BK2731" i="5"/>
  <c r="BJ2731" i="5"/>
  <c r="BI2731" i="5"/>
  <c r="BH2731" i="5"/>
  <c r="BG2731" i="5"/>
  <c r="BF2731" i="5"/>
  <c r="BE2731" i="5"/>
  <c r="BD2731" i="5"/>
  <c r="BC2731" i="5"/>
  <c r="BB2731" i="5"/>
  <c r="BA2731" i="5"/>
  <c r="AZ2731" i="5"/>
  <c r="AY2731" i="5"/>
  <c r="AX2731" i="5"/>
  <c r="AW2731" i="5"/>
  <c r="AV2731" i="5"/>
  <c r="AU2731" i="5"/>
  <c r="AT2731" i="5"/>
  <c r="AS2731" i="5"/>
  <c r="AR2731" i="5"/>
  <c r="AQ2731" i="5"/>
  <c r="AP2731" i="5"/>
  <c r="AO2731" i="5"/>
  <c r="AN2731" i="5"/>
  <c r="AM2731" i="5"/>
  <c r="AL2731" i="5"/>
  <c r="AK2731" i="5"/>
  <c r="AJ2731" i="5"/>
  <c r="AI2731" i="5"/>
  <c r="AH2731" i="5"/>
  <c r="AG2731" i="5"/>
  <c r="CE2730" i="5"/>
  <c r="CD2730" i="5"/>
  <c r="CC2730" i="5"/>
  <c r="CB2730" i="5"/>
  <c r="CA2730" i="5"/>
  <c r="BZ2730" i="5"/>
  <c r="BY2730" i="5"/>
  <c r="BX2730" i="5"/>
  <c r="BW2730" i="5"/>
  <c r="BV2730" i="5"/>
  <c r="BU2730" i="5"/>
  <c r="BT2730" i="5"/>
  <c r="BS2730" i="5"/>
  <c r="BR2730" i="5"/>
  <c r="BQ2730" i="5"/>
  <c r="BP2730" i="5"/>
  <c r="BO2730" i="5"/>
  <c r="BN2730" i="5"/>
  <c r="BM2730" i="5"/>
  <c r="BL2730" i="5"/>
  <c r="BK2730" i="5"/>
  <c r="BJ2730" i="5"/>
  <c r="BI2730" i="5"/>
  <c r="BH2730" i="5"/>
  <c r="BG2730" i="5"/>
  <c r="BF2730" i="5"/>
  <c r="BE2730" i="5"/>
  <c r="BD2730" i="5"/>
  <c r="BC2730" i="5"/>
  <c r="BB2730" i="5"/>
  <c r="BA2730" i="5"/>
  <c r="AZ2730" i="5"/>
  <c r="AY2730" i="5"/>
  <c r="AX2730" i="5"/>
  <c r="AW2730" i="5"/>
  <c r="AV2730" i="5"/>
  <c r="AU2730" i="5"/>
  <c r="AT2730" i="5"/>
  <c r="AS2730" i="5"/>
  <c r="AR2730" i="5"/>
  <c r="AQ2730" i="5"/>
  <c r="AP2730" i="5"/>
  <c r="AO2730" i="5"/>
  <c r="AN2730" i="5"/>
  <c r="AM2730" i="5"/>
  <c r="AL2730" i="5"/>
  <c r="AK2730" i="5"/>
  <c r="AJ2730" i="5"/>
  <c r="AI2730" i="5"/>
  <c r="AH2730" i="5"/>
  <c r="AG2730" i="5"/>
  <c r="CE2729" i="5"/>
  <c r="CD2729" i="5"/>
  <c r="CC2729" i="5"/>
  <c r="CB2729" i="5"/>
  <c r="CA2729" i="5"/>
  <c r="BZ2729" i="5"/>
  <c r="BY2729" i="5"/>
  <c r="BX2729" i="5"/>
  <c r="BW2729" i="5"/>
  <c r="BV2729" i="5"/>
  <c r="BU2729" i="5"/>
  <c r="BT2729" i="5"/>
  <c r="BS2729" i="5"/>
  <c r="BR2729" i="5"/>
  <c r="BQ2729" i="5"/>
  <c r="BP2729" i="5"/>
  <c r="BO2729" i="5"/>
  <c r="BN2729" i="5"/>
  <c r="BM2729" i="5"/>
  <c r="BL2729" i="5"/>
  <c r="BK2729" i="5"/>
  <c r="BJ2729" i="5"/>
  <c r="BI2729" i="5"/>
  <c r="BH2729" i="5"/>
  <c r="BG2729" i="5"/>
  <c r="BF2729" i="5"/>
  <c r="BE2729" i="5"/>
  <c r="BD2729" i="5"/>
  <c r="BC2729" i="5"/>
  <c r="BB2729" i="5"/>
  <c r="BA2729" i="5"/>
  <c r="AZ2729" i="5"/>
  <c r="AY2729" i="5"/>
  <c r="AX2729" i="5"/>
  <c r="AW2729" i="5"/>
  <c r="AV2729" i="5"/>
  <c r="AU2729" i="5"/>
  <c r="AT2729" i="5"/>
  <c r="AS2729" i="5"/>
  <c r="AR2729" i="5"/>
  <c r="AQ2729" i="5"/>
  <c r="AP2729" i="5"/>
  <c r="AO2729" i="5"/>
  <c r="AN2729" i="5"/>
  <c r="AM2729" i="5"/>
  <c r="AL2729" i="5"/>
  <c r="AK2729" i="5"/>
  <c r="AJ2729" i="5"/>
  <c r="AI2729" i="5"/>
  <c r="AH2729" i="5"/>
  <c r="AG2729" i="5"/>
  <c r="CE2728" i="5"/>
  <c r="CD2728" i="5"/>
  <c r="CC2728" i="5"/>
  <c r="CB2728" i="5"/>
  <c r="CA2728" i="5"/>
  <c r="BZ2728" i="5"/>
  <c r="BY2728" i="5"/>
  <c r="BX2728" i="5"/>
  <c r="BW2728" i="5"/>
  <c r="BV2728" i="5"/>
  <c r="BU2728" i="5"/>
  <c r="BT2728" i="5"/>
  <c r="BS2728" i="5"/>
  <c r="BR2728" i="5"/>
  <c r="BQ2728" i="5"/>
  <c r="BP2728" i="5"/>
  <c r="BO2728" i="5"/>
  <c r="BN2728" i="5"/>
  <c r="BM2728" i="5"/>
  <c r="BL2728" i="5"/>
  <c r="BK2728" i="5"/>
  <c r="BJ2728" i="5"/>
  <c r="BI2728" i="5"/>
  <c r="BH2728" i="5"/>
  <c r="BG2728" i="5"/>
  <c r="BF2728" i="5"/>
  <c r="BE2728" i="5"/>
  <c r="BD2728" i="5"/>
  <c r="BC2728" i="5"/>
  <c r="BB2728" i="5"/>
  <c r="BA2728" i="5"/>
  <c r="AZ2728" i="5"/>
  <c r="AY2728" i="5"/>
  <c r="AX2728" i="5"/>
  <c r="AW2728" i="5"/>
  <c r="AV2728" i="5"/>
  <c r="AU2728" i="5"/>
  <c r="AT2728" i="5"/>
  <c r="AS2728" i="5"/>
  <c r="AR2728" i="5"/>
  <c r="AQ2728" i="5"/>
  <c r="AP2728" i="5"/>
  <c r="AO2728" i="5"/>
  <c r="AN2728" i="5"/>
  <c r="AM2728" i="5"/>
  <c r="AL2728" i="5"/>
  <c r="AK2728" i="5"/>
  <c r="AJ2728" i="5"/>
  <c r="AI2728" i="5"/>
  <c r="AH2728" i="5"/>
  <c r="AG2728" i="5"/>
  <c r="CE2727" i="5"/>
  <c r="CD2727" i="5"/>
  <c r="CC2727" i="5"/>
  <c r="CB2727" i="5"/>
  <c r="CA2727" i="5"/>
  <c r="BZ2727" i="5"/>
  <c r="BY2727" i="5"/>
  <c r="BX2727" i="5"/>
  <c r="BW2727" i="5"/>
  <c r="BV2727" i="5"/>
  <c r="BU2727" i="5"/>
  <c r="BT2727" i="5"/>
  <c r="BS2727" i="5"/>
  <c r="BR2727" i="5"/>
  <c r="BQ2727" i="5"/>
  <c r="BP2727" i="5"/>
  <c r="BO2727" i="5"/>
  <c r="BN2727" i="5"/>
  <c r="BM2727" i="5"/>
  <c r="BL2727" i="5"/>
  <c r="BK2727" i="5"/>
  <c r="BJ2727" i="5"/>
  <c r="BI2727" i="5"/>
  <c r="BH2727" i="5"/>
  <c r="BG2727" i="5"/>
  <c r="BF2727" i="5"/>
  <c r="BE2727" i="5"/>
  <c r="BD2727" i="5"/>
  <c r="BC2727" i="5"/>
  <c r="BB2727" i="5"/>
  <c r="BA2727" i="5"/>
  <c r="AZ2727" i="5"/>
  <c r="AY2727" i="5"/>
  <c r="AX2727" i="5"/>
  <c r="AW2727" i="5"/>
  <c r="AV2727" i="5"/>
  <c r="AU2727" i="5"/>
  <c r="AT2727" i="5"/>
  <c r="AS2727" i="5"/>
  <c r="AR2727" i="5"/>
  <c r="AQ2727" i="5"/>
  <c r="AP2727" i="5"/>
  <c r="AO2727" i="5"/>
  <c r="AN2727" i="5"/>
  <c r="AM2727" i="5"/>
  <c r="AL2727" i="5"/>
  <c r="AK2727" i="5"/>
  <c r="AJ2727" i="5"/>
  <c r="AI2727" i="5"/>
  <c r="AH2727" i="5"/>
  <c r="AG2727" i="5"/>
  <c r="CE2726" i="5"/>
  <c r="CD2726" i="5"/>
  <c r="CC2726" i="5"/>
  <c r="CB2726" i="5"/>
  <c r="CA2726" i="5"/>
  <c r="BZ2726" i="5"/>
  <c r="BY2726" i="5"/>
  <c r="BX2726" i="5"/>
  <c r="BW2726" i="5"/>
  <c r="BV2726" i="5"/>
  <c r="BU2726" i="5"/>
  <c r="BT2726" i="5"/>
  <c r="BS2726" i="5"/>
  <c r="BR2726" i="5"/>
  <c r="BQ2726" i="5"/>
  <c r="BP2726" i="5"/>
  <c r="BO2726" i="5"/>
  <c r="BN2726" i="5"/>
  <c r="BM2726" i="5"/>
  <c r="BL2726" i="5"/>
  <c r="BK2726" i="5"/>
  <c r="BJ2726" i="5"/>
  <c r="BI2726" i="5"/>
  <c r="BH2726" i="5"/>
  <c r="BG2726" i="5"/>
  <c r="BF2726" i="5"/>
  <c r="BE2726" i="5"/>
  <c r="BD2726" i="5"/>
  <c r="BC2726" i="5"/>
  <c r="BB2726" i="5"/>
  <c r="BA2726" i="5"/>
  <c r="AZ2726" i="5"/>
  <c r="AY2726" i="5"/>
  <c r="AX2726" i="5"/>
  <c r="AW2726" i="5"/>
  <c r="AV2726" i="5"/>
  <c r="AU2726" i="5"/>
  <c r="AT2726" i="5"/>
  <c r="AS2726" i="5"/>
  <c r="AR2726" i="5"/>
  <c r="AQ2726" i="5"/>
  <c r="AP2726" i="5"/>
  <c r="AO2726" i="5"/>
  <c r="AN2726" i="5"/>
  <c r="AM2726" i="5"/>
  <c r="AL2726" i="5"/>
  <c r="AK2726" i="5"/>
  <c r="AJ2726" i="5"/>
  <c r="AI2726" i="5"/>
  <c r="AH2726" i="5"/>
  <c r="AG2726" i="5"/>
  <c r="CE2725" i="5"/>
  <c r="CD2725" i="5"/>
  <c r="CC2725" i="5"/>
  <c r="CB2725" i="5"/>
  <c r="CA2725" i="5"/>
  <c r="BZ2725" i="5"/>
  <c r="BY2725" i="5"/>
  <c r="BX2725" i="5"/>
  <c r="BW2725" i="5"/>
  <c r="BV2725" i="5"/>
  <c r="BU2725" i="5"/>
  <c r="BT2725" i="5"/>
  <c r="BS2725" i="5"/>
  <c r="BR2725" i="5"/>
  <c r="BQ2725" i="5"/>
  <c r="BP2725" i="5"/>
  <c r="BO2725" i="5"/>
  <c r="BN2725" i="5"/>
  <c r="BM2725" i="5"/>
  <c r="BL2725" i="5"/>
  <c r="BK2725" i="5"/>
  <c r="BJ2725" i="5"/>
  <c r="BI2725" i="5"/>
  <c r="BH2725" i="5"/>
  <c r="BG2725" i="5"/>
  <c r="BF2725" i="5"/>
  <c r="BE2725" i="5"/>
  <c r="BD2725" i="5"/>
  <c r="BC2725" i="5"/>
  <c r="BB2725" i="5"/>
  <c r="BA2725" i="5"/>
  <c r="AZ2725" i="5"/>
  <c r="AY2725" i="5"/>
  <c r="AX2725" i="5"/>
  <c r="AW2725" i="5"/>
  <c r="AV2725" i="5"/>
  <c r="AU2725" i="5"/>
  <c r="AT2725" i="5"/>
  <c r="AS2725" i="5"/>
  <c r="AR2725" i="5"/>
  <c r="AQ2725" i="5"/>
  <c r="AP2725" i="5"/>
  <c r="AO2725" i="5"/>
  <c r="AN2725" i="5"/>
  <c r="AM2725" i="5"/>
  <c r="AL2725" i="5"/>
  <c r="AK2725" i="5"/>
  <c r="AJ2725" i="5"/>
  <c r="AI2725" i="5"/>
  <c r="AH2725" i="5"/>
  <c r="AG2725" i="5"/>
  <c r="CE2724" i="5"/>
  <c r="CD2724" i="5"/>
  <c r="CC2724" i="5"/>
  <c r="CB2724" i="5"/>
  <c r="CA2724" i="5"/>
  <c r="BZ2724" i="5"/>
  <c r="BY2724" i="5"/>
  <c r="BX2724" i="5"/>
  <c r="BW2724" i="5"/>
  <c r="BV2724" i="5"/>
  <c r="BU2724" i="5"/>
  <c r="BT2724" i="5"/>
  <c r="BS2724" i="5"/>
  <c r="BR2724" i="5"/>
  <c r="BQ2724" i="5"/>
  <c r="BP2724" i="5"/>
  <c r="BO2724" i="5"/>
  <c r="BN2724" i="5"/>
  <c r="BM2724" i="5"/>
  <c r="BL2724" i="5"/>
  <c r="BK2724" i="5"/>
  <c r="BJ2724" i="5"/>
  <c r="BI2724" i="5"/>
  <c r="BH2724" i="5"/>
  <c r="BG2724" i="5"/>
  <c r="BF2724" i="5"/>
  <c r="BE2724" i="5"/>
  <c r="BD2724" i="5"/>
  <c r="BC2724" i="5"/>
  <c r="BB2724" i="5"/>
  <c r="BA2724" i="5"/>
  <c r="AZ2724" i="5"/>
  <c r="AY2724" i="5"/>
  <c r="AX2724" i="5"/>
  <c r="AW2724" i="5"/>
  <c r="AV2724" i="5"/>
  <c r="AU2724" i="5"/>
  <c r="AT2724" i="5"/>
  <c r="AS2724" i="5"/>
  <c r="AR2724" i="5"/>
  <c r="AQ2724" i="5"/>
  <c r="AP2724" i="5"/>
  <c r="AO2724" i="5"/>
  <c r="AN2724" i="5"/>
  <c r="AM2724" i="5"/>
  <c r="AL2724" i="5"/>
  <c r="AK2724" i="5"/>
  <c r="AJ2724" i="5"/>
  <c r="AI2724" i="5"/>
  <c r="AH2724" i="5"/>
  <c r="AG2724" i="5"/>
  <c r="CE2723" i="5"/>
  <c r="CD2723" i="5"/>
  <c r="CC2723" i="5"/>
  <c r="CB2723" i="5"/>
  <c r="CA2723" i="5"/>
  <c r="BZ2723" i="5"/>
  <c r="BY2723" i="5"/>
  <c r="BX2723" i="5"/>
  <c r="BW2723" i="5"/>
  <c r="BV2723" i="5"/>
  <c r="BU2723" i="5"/>
  <c r="BT2723" i="5"/>
  <c r="BS2723" i="5"/>
  <c r="BR2723" i="5"/>
  <c r="BQ2723" i="5"/>
  <c r="BP2723" i="5"/>
  <c r="BO2723" i="5"/>
  <c r="BN2723" i="5"/>
  <c r="BM2723" i="5"/>
  <c r="BL2723" i="5"/>
  <c r="BK2723" i="5"/>
  <c r="BJ2723" i="5"/>
  <c r="BI2723" i="5"/>
  <c r="BH2723" i="5"/>
  <c r="BG2723" i="5"/>
  <c r="BF2723" i="5"/>
  <c r="BE2723" i="5"/>
  <c r="BD2723" i="5"/>
  <c r="BC2723" i="5"/>
  <c r="BB2723" i="5"/>
  <c r="BA2723" i="5"/>
  <c r="AZ2723" i="5"/>
  <c r="AY2723" i="5"/>
  <c r="AX2723" i="5"/>
  <c r="AW2723" i="5"/>
  <c r="AV2723" i="5"/>
  <c r="AU2723" i="5"/>
  <c r="AT2723" i="5"/>
  <c r="AS2723" i="5"/>
  <c r="AR2723" i="5"/>
  <c r="AQ2723" i="5"/>
  <c r="AP2723" i="5"/>
  <c r="AO2723" i="5"/>
  <c r="AN2723" i="5"/>
  <c r="AM2723" i="5"/>
  <c r="AL2723" i="5"/>
  <c r="AK2723" i="5"/>
  <c r="AJ2723" i="5"/>
  <c r="AI2723" i="5"/>
  <c r="AH2723" i="5"/>
  <c r="AG2723" i="5"/>
  <c r="CE2722" i="5"/>
  <c r="CD2722" i="5"/>
  <c r="CC2722" i="5"/>
  <c r="CB2722" i="5"/>
  <c r="CA2722" i="5"/>
  <c r="BZ2722" i="5"/>
  <c r="BY2722" i="5"/>
  <c r="BX2722" i="5"/>
  <c r="BW2722" i="5"/>
  <c r="BV2722" i="5"/>
  <c r="BU2722" i="5"/>
  <c r="BT2722" i="5"/>
  <c r="BS2722" i="5"/>
  <c r="BR2722" i="5"/>
  <c r="BQ2722" i="5"/>
  <c r="BP2722" i="5"/>
  <c r="BO2722" i="5"/>
  <c r="BN2722" i="5"/>
  <c r="BM2722" i="5"/>
  <c r="BL2722" i="5"/>
  <c r="BK2722" i="5"/>
  <c r="BJ2722" i="5"/>
  <c r="BI2722" i="5"/>
  <c r="BH2722" i="5"/>
  <c r="BG2722" i="5"/>
  <c r="BF2722" i="5"/>
  <c r="BE2722" i="5"/>
  <c r="BD2722" i="5"/>
  <c r="BC2722" i="5"/>
  <c r="BB2722" i="5"/>
  <c r="BA2722" i="5"/>
  <c r="AZ2722" i="5"/>
  <c r="AY2722" i="5"/>
  <c r="AX2722" i="5"/>
  <c r="AW2722" i="5"/>
  <c r="AV2722" i="5"/>
  <c r="AU2722" i="5"/>
  <c r="AT2722" i="5"/>
  <c r="AS2722" i="5"/>
  <c r="AR2722" i="5"/>
  <c r="AQ2722" i="5"/>
  <c r="AP2722" i="5"/>
  <c r="AO2722" i="5"/>
  <c r="AN2722" i="5"/>
  <c r="AM2722" i="5"/>
  <c r="AL2722" i="5"/>
  <c r="AK2722" i="5"/>
  <c r="AJ2722" i="5"/>
  <c r="AI2722" i="5"/>
  <c r="AH2722" i="5"/>
  <c r="AG2722" i="5"/>
  <c r="CE2721" i="5"/>
  <c r="CD2721" i="5"/>
  <c r="CC2721" i="5"/>
  <c r="CB2721" i="5"/>
  <c r="CA2721" i="5"/>
  <c r="BZ2721" i="5"/>
  <c r="BY2721" i="5"/>
  <c r="BX2721" i="5"/>
  <c r="BW2721" i="5"/>
  <c r="BV2721" i="5"/>
  <c r="BU2721" i="5"/>
  <c r="BT2721" i="5"/>
  <c r="BS2721" i="5"/>
  <c r="BR2721" i="5"/>
  <c r="BQ2721" i="5"/>
  <c r="BP2721" i="5"/>
  <c r="BO2721" i="5"/>
  <c r="BN2721" i="5"/>
  <c r="BM2721" i="5"/>
  <c r="BL2721" i="5"/>
  <c r="BK2721" i="5"/>
  <c r="BJ2721" i="5"/>
  <c r="BI2721" i="5"/>
  <c r="BH2721" i="5"/>
  <c r="BG2721" i="5"/>
  <c r="BF2721" i="5"/>
  <c r="BE2721" i="5"/>
  <c r="BD2721" i="5"/>
  <c r="BC2721" i="5"/>
  <c r="BB2721" i="5"/>
  <c r="BA2721" i="5"/>
  <c r="AZ2721" i="5"/>
  <c r="AY2721" i="5"/>
  <c r="AX2721" i="5"/>
  <c r="AW2721" i="5"/>
  <c r="AV2721" i="5"/>
  <c r="AU2721" i="5"/>
  <c r="AT2721" i="5"/>
  <c r="AS2721" i="5"/>
  <c r="AR2721" i="5"/>
  <c r="AQ2721" i="5"/>
  <c r="AP2721" i="5"/>
  <c r="AO2721" i="5"/>
  <c r="AN2721" i="5"/>
  <c r="AM2721" i="5"/>
  <c r="AL2721" i="5"/>
  <c r="AK2721" i="5"/>
  <c r="AJ2721" i="5"/>
  <c r="AI2721" i="5"/>
  <c r="AH2721" i="5"/>
  <c r="AG2721" i="5"/>
  <c r="CE2720" i="5"/>
  <c r="CD2720" i="5"/>
  <c r="CC2720" i="5"/>
  <c r="CB2720" i="5"/>
  <c r="CA2720" i="5"/>
  <c r="BZ2720" i="5"/>
  <c r="BY2720" i="5"/>
  <c r="BX2720" i="5"/>
  <c r="BW2720" i="5"/>
  <c r="BV2720" i="5"/>
  <c r="BU2720" i="5"/>
  <c r="BT2720" i="5"/>
  <c r="BS2720" i="5"/>
  <c r="BR2720" i="5"/>
  <c r="BQ2720" i="5"/>
  <c r="BP2720" i="5"/>
  <c r="BO2720" i="5"/>
  <c r="BN2720" i="5"/>
  <c r="BM2720" i="5"/>
  <c r="BL2720" i="5"/>
  <c r="BK2720" i="5"/>
  <c r="BJ2720" i="5"/>
  <c r="BI2720" i="5"/>
  <c r="BH2720" i="5"/>
  <c r="BG2720" i="5"/>
  <c r="BF2720" i="5"/>
  <c r="BE2720" i="5"/>
  <c r="BD2720" i="5"/>
  <c r="BC2720" i="5"/>
  <c r="BB2720" i="5"/>
  <c r="BA2720" i="5"/>
  <c r="AZ2720" i="5"/>
  <c r="AY2720" i="5"/>
  <c r="AX2720" i="5"/>
  <c r="AW2720" i="5"/>
  <c r="AV2720" i="5"/>
  <c r="AU2720" i="5"/>
  <c r="AT2720" i="5"/>
  <c r="AS2720" i="5"/>
  <c r="AR2720" i="5"/>
  <c r="AQ2720" i="5"/>
  <c r="AP2720" i="5"/>
  <c r="AO2720" i="5"/>
  <c r="AN2720" i="5"/>
  <c r="AM2720" i="5"/>
  <c r="AL2720" i="5"/>
  <c r="AK2720" i="5"/>
  <c r="AJ2720" i="5"/>
  <c r="AI2720" i="5"/>
  <c r="AH2720" i="5"/>
  <c r="AG2720" i="5"/>
  <c r="CE2719" i="5"/>
  <c r="CD2719" i="5"/>
  <c r="CC2719" i="5"/>
  <c r="CB2719" i="5"/>
  <c r="CA2719" i="5"/>
  <c r="BZ2719" i="5"/>
  <c r="BY2719" i="5"/>
  <c r="BX2719" i="5"/>
  <c r="BW2719" i="5"/>
  <c r="BV2719" i="5"/>
  <c r="BU2719" i="5"/>
  <c r="BT2719" i="5"/>
  <c r="BS2719" i="5"/>
  <c r="BR2719" i="5"/>
  <c r="BQ2719" i="5"/>
  <c r="BP2719" i="5"/>
  <c r="BO2719" i="5"/>
  <c r="BN2719" i="5"/>
  <c r="BM2719" i="5"/>
  <c r="BL2719" i="5"/>
  <c r="BK2719" i="5"/>
  <c r="BJ2719" i="5"/>
  <c r="BI2719" i="5"/>
  <c r="BH2719" i="5"/>
  <c r="BG2719" i="5"/>
  <c r="BF2719" i="5"/>
  <c r="BE2719" i="5"/>
  <c r="BD2719" i="5"/>
  <c r="BC2719" i="5"/>
  <c r="BB2719" i="5"/>
  <c r="BA2719" i="5"/>
  <c r="AZ2719" i="5"/>
  <c r="AY2719" i="5"/>
  <c r="AX2719" i="5"/>
  <c r="AW2719" i="5"/>
  <c r="AV2719" i="5"/>
  <c r="AU2719" i="5"/>
  <c r="AT2719" i="5"/>
  <c r="AS2719" i="5"/>
  <c r="AR2719" i="5"/>
  <c r="AQ2719" i="5"/>
  <c r="AP2719" i="5"/>
  <c r="AO2719" i="5"/>
  <c r="AN2719" i="5"/>
  <c r="AM2719" i="5"/>
  <c r="AL2719" i="5"/>
  <c r="AK2719" i="5"/>
  <c r="AJ2719" i="5"/>
  <c r="AI2719" i="5"/>
  <c r="AH2719" i="5"/>
  <c r="AG2719" i="5"/>
  <c r="CE2718" i="5"/>
  <c r="CD2718" i="5"/>
  <c r="CC2718" i="5"/>
  <c r="CB2718" i="5"/>
  <c r="CA2718" i="5"/>
  <c r="BZ2718" i="5"/>
  <c r="BY2718" i="5"/>
  <c r="BX2718" i="5"/>
  <c r="BW2718" i="5"/>
  <c r="BV2718" i="5"/>
  <c r="BU2718" i="5"/>
  <c r="BT2718" i="5"/>
  <c r="BS2718" i="5"/>
  <c r="BR2718" i="5"/>
  <c r="BQ2718" i="5"/>
  <c r="BP2718" i="5"/>
  <c r="BO2718" i="5"/>
  <c r="BN2718" i="5"/>
  <c r="BM2718" i="5"/>
  <c r="BL2718" i="5"/>
  <c r="BK2718" i="5"/>
  <c r="BJ2718" i="5"/>
  <c r="BI2718" i="5"/>
  <c r="BH2718" i="5"/>
  <c r="BG2718" i="5"/>
  <c r="BF2718" i="5"/>
  <c r="BE2718" i="5"/>
  <c r="BD2718" i="5"/>
  <c r="BC2718" i="5"/>
  <c r="BB2718" i="5"/>
  <c r="BA2718" i="5"/>
  <c r="AZ2718" i="5"/>
  <c r="AY2718" i="5"/>
  <c r="AX2718" i="5"/>
  <c r="AW2718" i="5"/>
  <c r="AV2718" i="5"/>
  <c r="AU2718" i="5"/>
  <c r="AT2718" i="5"/>
  <c r="AS2718" i="5"/>
  <c r="AR2718" i="5"/>
  <c r="AQ2718" i="5"/>
  <c r="AP2718" i="5"/>
  <c r="AO2718" i="5"/>
  <c r="AN2718" i="5"/>
  <c r="AM2718" i="5"/>
  <c r="AL2718" i="5"/>
  <c r="AK2718" i="5"/>
  <c r="AJ2718" i="5"/>
  <c r="AI2718" i="5"/>
  <c r="AH2718" i="5"/>
  <c r="AG2718" i="5"/>
  <c r="CE2717" i="5"/>
  <c r="CD2717" i="5"/>
  <c r="CC2717" i="5"/>
  <c r="CB2717" i="5"/>
  <c r="CA2717" i="5"/>
  <c r="BZ2717" i="5"/>
  <c r="BY2717" i="5"/>
  <c r="BX2717" i="5"/>
  <c r="BW2717" i="5"/>
  <c r="BV2717" i="5"/>
  <c r="BU2717" i="5"/>
  <c r="BT2717" i="5"/>
  <c r="BS2717" i="5"/>
  <c r="BR2717" i="5"/>
  <c r="BQ2717" i="5"/>
  <c r="BP2717" i="5"/>
  <c r="BO2717" i="5"/>
  <c r="BN2717" i="5"/>
  <c r="BM2717" i="5"/>
  <c r="BL2717" i="5"/>
  <c r="BK2717" i="5"/>
  <c r="BJ2717" i="5"/>
  <c r="BI2717" i="5"/>
  <c r="BH2717" i="5"/>
  <c r="BG2717" i="5"/>
  <c r="BF2717" i="5"/>
  <c r="BE2717" i="5"/>
  <c r="BD2717" i="5"/>
  <c r="BC2717" i="5"/>
  <c r="BB2717" i="5"/>
  <c r="BA2717" i="5"/>
  <c r="AZ2717" i="5"/>
  <c r="AY2717" i="5"/>
  <c r="AX2717" i="5"/>
  <c r="AW2717" i="5"/>
  <c r="AV2717" i="5"/>
  <c r="AU2717" i="5"/>
  <c r="AT2717" i="5"/>
  <c r="AS2717" i="5"/>
  <c r="AR2717" i="5"/>
  <c r="AQ2717" i="5"/>
  <c r="AP2717" i="5"/>
  <c r="AO2717" i="5"/>
  <c r="AN2717" i="5"/>
  <c r="AM2717" i="5"/>
  <c r="AL2717" i="5"/>
  <c r="AK2717" i="5"/>
  <c r="AJ2717" i="5"/>
  <c r="AI2717" i="5"/>
  <c r="AH2717" i="5"/>
  <c r="AG2717" i="5"/>
  <c r="CE2716" i="5"/>
  <c r="CD2716" i="5"/>
  <c r="CC2716" i="5"/>
  <c r="CB2716" i="5"/>
  <c r="CA2716" i="5"/>
  <c r="BZ2716" i="5"/>
  <c r="BY2716" i="5"/>
  <c r="BX2716" i="5"/>
  <c r="BW2716" i="5"/>
  <c r="BV2716" i="5"/>
  <c r="BU2716" i="5"/>
  <c r="BT2716" i="5"/>
  <c r="BS2716" i="5"/>
  <c r="BR2716" i="5"/>
  <c r="BQ2716" i="5"/>
  <c r="BP2716" i="5"/>
  <c r="BO2716" i="5"/>
  <c r="BN2716" i="5"/>
  <c r="BM2716" i="5"/>
  <c r="BL2716" i="5"/>
  <c r="BK2716" i="5"/>
  <c r="BJ2716" i="5"/>
  <c r="BI2716" i="5"/>
  <c r="BH2716" i="5"/>
  <c r="BG2716" i="5"/>
  <c r="BF2716" i="5"/>
  <c r="BE2716" i="5"/>
  <c r="BD2716" i="5"/>
  <c r="BC2716" i="5"/>
  <c r="BB2716" i="5"/>
  <c r="BA2716" i="5"/>
  <c r="AZ2716" i="5"/>
  <c r="AY2716" i="5"/>
  <c r="AX2716" i="5"/>
  <c r="AW2716" i="5"/>
  <c r="AV2716" i="5"/>
  <c r="AU2716" i="5"/>
  <c r="AT2716" i="5"/>
  <c r="AS2716" i="5"/>
  <c r="AR2716" i="5"/>
  <c r="AQ2716" i="5"/>
  <c r="AP2716" i="5"/>
  <c r="AO2716" i="5"/>
  <c r="AN2716" i="5"/>
  <c r="AM2716" i="5"/>
  <c r="AL2716" i="5"/>
  <c r="AK2716" i="5"/>
  <c r="AJ2716" i="5"/>
  <c r="AI2716" i="5"/>
  <c r="AH2716" i="5"/>
  <c r="AG2716" i="5"/>
  <c r="CE2715" i="5"/>
  <c r="CD2715" i="5"/>
  <c r="CC2715" i="5"/>
  <c r="CB2715" i="5"/>
  <c r="CA2715" i="5"/>
  <c r="BZ2715" i="5"/>
  <c r="BY2715" i="5"/>
  <c r="BX2715" i="5"/>
  <c r="BW2715" i="5"/>
  <c r="BV2715" i="5"/>
  <c r="BU2715" i="5"/>
  <c r="BT2715" i="5"/>
  <c r="BS2715" i="5"/>
  <c r="BR2715" i="5"/>
  <c r="BQ2715" i="5"/>
  <c r="BP2715" i="5"/>
  <c r="BO2715" i="5"/>
  <c r="BN2715" i="5"/>
  <c r="BM2715" i="5"/>
  <c r="BL2715" i="5"/>
  <c r="BK2715" i="5"/>
  <c r="BJ2715" i="5"/>
  <c r="BI2715" i="5"/>
  <c r="BH2715" i="5"/>
  <c r="BG2715" i="5"/>
  <c r="BF2715" i="5"/>
  <c r="BE2715" i="5"/>
  <c r="BD2715" i="5"/>
  <c r="BC2715" i="5"/>
  <c r="BB2715" i="5"/>
  <c r="BA2715" i="5"/>
  <c r="AZ2715" i="5"/>
  <c r="AY2715" i="5"/>
  <c r="AX2715" i="5"/>
  <c r="AW2715" i="5"/>
  <c r="AV2715" i="5"/>
  <c r="AU2715" i="5"/>
  <c r="AT2715" i="5"/>
  <c r="AS2715" i="5"/>
  <c r="AR2715" i="5"/>
  <c r="AQ2715" i="5"/>
  <c r="AP2715" i="5"/>
  <c r="AO2715" i="5"/>
  <c r="AN2715" i="5"/>
  <c r="AM2715" i="5"/>
  <c r="AL2715" i="5"/>
  <c r="AK2715" i="5"/>
  <c r="AJ2715" i="5"/>
  <c r="AI2715" i="5"/>
  <c r="AH2715" i="5"/>
  <c r="AG2715" i="5"/>
  <c r="CE2714" i="5"/>
  <c r="CD2714" i="5"/>
  <c r="CC2714" i="5"/>
  <c r="CB2714" i="5"/>
  <c r="CA2714" i="5"/>
  <c r="BZ2714" i="5"/>
  <c r="BY2714" i="5"/>
  <c r="BX2714" i="5"/>
  <c r="BW2714" i="5"/>
  <c r="BV2714" i="5"/>
  <c r="BU2714" i="5"/>
  <c r="BT2714" i="5"/>
  <c r="BS2714" i="5"/>
  <c r="BR2714" i="5"/>
  <c r="BQ2714" i="5"/>
  <c r="BP2714" i="5"/>
  <c r="BO2714" i="5"/>
  <c r="BN2714" i="5"/>
  <c r="BM2714" i="5"/>
  <c r="BL2714" i="5"/>
  <c r="BK2714" i="5"/>
  <c r="BJ2714" i="5"/>
  <c r="BI2714" i="5"/>
  <c r="BH2714" i="5"/>
  <c r="BG2714" i="5"/>
  <c r="BF2714" i="5"/>
  <c r="BE2714" i="5"/>
  <c r="BD2714" i="5"/>
  <c r="BC2714" i="5"/>
  <c r="BB2714" i="5"/>
  <c r="BA2714" i="5"/>
  <c r="AZ2714" i="5"/>
  <c r="AY2714" i="5"/>
  <c r="AX2714" i="5"/>
  <c r="AW2714" i="5"/>
  <c r="AV2714" i="5"/>
  <c r="AU2714" i="5"/>
  <c r="AT2714" i="5"/>
  <c r="AS2714" i="5"/>
  <c r="AR2714" i="5"/>
  <c r="AQ2714" i="5"/>
  <c r="AP2714" i="5"/>
  <c r="AO2714" i="5"/>
  <c r="AN2714" i="5"/>
  <c r="AM2714" i="5"/>
  <c r="AL2714" i="5"/>
  <c r="AK2714" i="5"/>
  <c r="AJ2714" i="5"/>
  <c r="AI2714" i="5"/>
  <c r="AH2714" i="5"/>
  <c r="AG2714" i="5"/>
  <c r="CE2713" i="5"/>
  <c r="CD2713" i="5"/>
  <c r="CC2713" i="5"/>
  <c r="CB2713" i="5"/>
  <c r="CA2713" i="5"/>
  <c r="BZ2713" i="5"/>
  <c r="BY2713" i="5"/>
  <c r="BX2713" i="5"/>
  <c r="BW2713" i="5"/>
  <c r="BV2713" i="5"/>
  <c r="BU2713" i="5"/>
  <c r="BT2713" i="5"/>
  <c r="BS2713" i="5"/>
  <c r="BR2713" i="5"/>
  <c r="BQ2713" i="5"/>
  <c r="BP2713" i="5"/>
  <c r="BO2713" i="5"/>
  <c r="BN2713" i="5"/>
  <c r="BM2713" i="5"/>
  <c r="BL2713" i="5"/>
  <c r="BK2713" i="5"/>
  <c r="BJ2713" i="5"/>
  <c r="BI2713" i="5"/>
  <c r="BH2713" i="5"/>
  <c r="BG2713" i="5"/>
  <c r="BF2713" i="5"/>
  <c r="BE2713" i="5"/>
  <c r="BD2713" i="5"/>
  <c r="BC2713" i="5"/>
  <c r="BB2713" i="5"/>
  <c r="BA2713" i="5"/>
  <c r="AZ2713" i="5"/>
  <c r="AY2713" i="5"/>
  <c r="AX2713" i="5"/>
  <c r="AW2713" i="5"/>
  <c r="AV2713" i="5"/>
  <c r="AU2713" i="5"/>
  <c r="AT2713" i="5"/>
  <c r="AS2713" i="5"/>
  <c r="AR2713" i="5"/>
  <c r="AQ2713" i="5"/>
  <c r="AP2713" i="5"/>
  <c r="AO2713" i="5"/>
  <c r="AN2713" i="5"/>
  <c r="AM2713" i="5"/>
  <c r="AL2713" i="5"/>
  <c r="AK2713" i="5"/>
  <c r="AJ2713" i="5"/>
  <c r="AI2713" i="5"/>
  <c r="AH2713" i="5"/>
  <c r="AG2713" i="5"/>
  <c r="CE2712" i="5"/>
  <c r="CD2712" i="5"/>
  <c r="CC2712" i="5"/>
  <c r="CB2712" i="5"/>
  <c r="CA2712" i="5"/>
  <c r="BZ2712" i="5"/>
  <c r="BY2712" i="5"/>
  <c r="BX2712" i="5"/>
  <c r="BW2712" i="5"/>
  <c r="BV2712" i="5"/>
  <c r="BU2712" i="5"/>
  <c r="BT2712" i="5"/>
  <c r="BS2712" i="5"/>
  <c r="BR2712" i="5"/>
  <c r="BQ2712" i="5"/>
  <c r="BP2712" i="5"/>
  <c r="BO2712" i="5"/>
  <c r="BN2712" i="5"/>
  <c r="BM2712" i="5"/>
  <c r="BL2712" i="5"/>
  <c r="BK2712" i="5"/>
  <c r="BJ2712" i="5"/>
  <c r="BI2712" i="5"/>
  <c r="BH2712" i="5"/>
  <c r="BG2712" i="5"/>
  <c r="BF2712" i="5"/>
  <c r="BE2712" i="5"/>
  <c r="BD2712" i="5"/>
  <c r="BC2712" i="5"/>
  <c r="BB2712" i="5"/>
  <c r="BA2712" i="5"/>
  <c r="AZ2712" i="5"/>
  <c r="AY2712" i="5"/>
  <c r="AX2712" i="5"/>
  <c r="AW2712" i="5"/>
  <c r="AV2712" i="5"/>
  <c r="AU2712" i="5"/>
  <c r="AT2712" i="5"/>
  <c r="AS2712" i="5"/>
  <c r="AR2712" i="5"/>
  <c r="AQ2712" i="5"/>
  <c r="AP2712" i="5"/>
  <c r="AO2712" i="5"/>
  <c r="AN2712" i="5"/>
  <c r="AM2712" i="5"/>
  <c r="AL2712" i="5"/>
  <c r="AK2712" i="5"/>
  <c r="AJ2712" i="5"/>
  <c r="AI2712" i="5"/>
  <c r="AH2712" i="5"/>
  <c r="AG2712" i="5"/>
  <c r="CE2711" i="5"/>
  <c r="CD2711" i="5"/>
  <c r="CC2711" i="5"/>
  <c r="CB2711" i="5"/>
  <c r="CA2711" i="5"/>
  <c r="BZ2711" i="5"/>
  <c r="BY2711" i="5"/>
  <c r="BX2711" i="5"/>
  <c r="BW2711" i="5"/>
  <c r="BV2711" i="5"/>
  <c r="BU2711" i="5"/>
  <c r="BT2711" i="5"/>
  <c r="BS2711" i="5"/>
  <c r="BR2711" i="5"/>
  <c r="BQ2711" i="5"/>
  <c r="BP2711" i="5"/>
  <c r="BO2711" i="5"/>
  <c r="BN2711" i="5"/>
  <c r="BM2711" i="5"/>
  <c r="BL2711" i="5"/>
  <c r="BK2711" i="5"/>
  <c r="BJ2711" i="5"/>
  <c r="BI2711" i="5"/>
  <c r="BH2711" i="5"/>
  <c r="BG2711" i="5"/>
  <c r="BF2711" i="5"/>
  <c r="BE2711" i="5"/>
  <c r="BD2711" i="5"/>
  <c r="BC2711" i="5"/>
  <c r="BB2711" i="5"/>
  <c r="BA2711" i="5"/>
  <c r="AZ2711" i="5"/>
  <c r="AY2711" i="5"/>
  <c r="AX2711" i="5"/>
  <c r="AW2711" i="5"/>
  <c r="AV2711" i="5"/>
  <c r="AU2711" i="5"/>
  <c r="AT2711" i="5"/>
  <c r="AS2711" i="5"/>
  <c r="AR2711" i="5"/>
  <c r="AQ2711" i="5"/>
  <c r="AP2711" i="5"/>
  <c r="AO2711" i="5"/>
  <c r="AN2711" i="5"/>
  <c r="AM2711" i="5"/>
  <c r="AL2711" i="5"/>
  <c r="AK2711" i="5"/>
  <c r="AJ2711" i="5"/>
  <c r="AI2711" i="5"/>
  <c r="AH2711" i="5"/>
  <c r="AG2711" i="5"/>
  <c r="CE2710" i="5"/>
  <c r="CD2710" i="5"/>
  <c r="CC2710" i="5"/>
  <c r="CB2710" i="5"/>
  <c r="CA2710" i="5"/>
  <c r="BZ2710" i="5"/>
  <c r="BY2710" i="5"/>
  <c r="BX2710" i="5"/>
  <c r="BW2710" i="5"/>
  <c r="BV2710" i="5"/>
  <c r="BU2710" i="5"/>
  <c r="BT2710" i="5"/>
  <c r="BS2710" i="5"/>
  <c r="BR2710" i="5"/>
  <c r="BQ2710" i="5"/>
  <c r="BP2710" i="5"/>
  <c r="BO2710" i="5"/>
  <c r="BN2710" i="5"/>
  <c r="BM2710" i="5"/>
  <c r="BL2710" i="5"/>
  <c r="BK2710" i="5"/>
  <c r="BJ2710" i="5"/>
  <c r="BI2710" i="5"/>
  <c r="BH2710" i="5"/>
  <c r="BG2710" i="5"/>
  <c r="BF2710" i="5"/>
  <c r="BE2710" i="5"/>
  <c r="BD2710" i="5"/>
  <c r="BC2710" i="5"/>
  <c r="BB2710" i="5"/>
  <c r="BA2710" i="5"/>
  <c r="AZ2710" i="5"/>
  <c r="AY2710" i="5"/>
  <c r="AX2710" i="5"/>
  <c r="AW2710" i="5"/>
  <c r="AV2710" i="5"/>
  <c r="AU2710" i="5"/>
  <c r="AT2710" i="5"/>
  <c r="AS2710" i="5"/>
  <c r="AR2710" i="5"/>
  <c r="AQ2710" i="5"/>
  <c r="AP2710" i="5"/>
  <c r="AO2710" i="5"/>
  <c r="AN2710" i="5"/>
  <c r="AM2710" i="5"/>
  <c r="AL2710" i="5"/>
  <c r="AK2710" i="5"/>
  <c r="AJ2710" i="5"/>
  <c r="AI2710" i="5"/>
  <c r="AH2710" i="5"/>
  <c r="AG2710" i="5"/>
  <c r="CE2709" i="5"/>
  <c r="CD2709" i="5"/>
  <c r="CC2709" i="5"/>
  <c r="CB2709" i="5"/>
  <c r="CA2709" i="5"/>
  <c r="BZ2709" i="5"/>
  <c r="BY2709" i="5"/>
  <c r="BX2709" i="5"/>
  <c r="BW2709" i="5"/>
  <c r="BV2709" i="5"/>
  <c r="BU2709" i="5"/>
  <c r="BT2709" i="5"/>
  <c r="BS2709" i="5"/>
  <c r="BR2709" i="5"/>
  <c r="BQ2709" i="5"/>
  <c r="BP2709" i="5"/>
  <c r="BO2709" i="5"/>
  <c r="BN2709" i="5"/>
  <c r="BM2709" i="5"/>
  <c r="BL2709" i="5"/>
  <c r="BK2709" i="5"/>
  <c r="BJ2709" i="5"/>
  <c r="BI2709" i="5"/>
  <c r="BH2709" i="5"/>
  <c r="BG2709" i="5"/>
  <c r="BF2709" i="5"/>
  <c r="BE2709" i="5"/>
  <c r="BD2709" i="5"/>
  <c r="BC2709" i="5"/>
  <c r="BB2709" i="5"/>
  <c r="BA2709" i="5"/>
  <c r="AZ2709" i="5"/>
  <c r="AY2709" i="5"/>
  <c r="AX2709" i="5"/>
  <c r="AW2709" i="5"/>
  <c r="AV2709" i="5"/>
  <c r="AU2709" i="5"/>
  <c r="AT2709" i="5"/>
  <c r="AS2709" i="5"/>
  <c r="AR2709" i="5"/>
  <c r="AQ2709" i="5"/>
  <c r="AP2709" i="5"/>
  <c r="AO2709" i="5"/>
  <c r="AN2709" i="5"/>
  <c r="AM2709" i="5"/>
  <c r="AL2709" i="5"/>
  <c r="AK2709" i="5"/>
  <c r="AJ2709" i="5"/>
  <c r="AI2709" i="5"/>
  <c r="AH2709" i="5"/>
  <c r="AG2709" i="5"/>
  <c r="CE2708" i="5"/>
  <c r="CD2708" i="5"/>
  <c r="CC2708" i="5"/>
  <c r="CB2708" i="5"/>
  <c r="CA2708" i="5"/>
  <c r="BZ2708" i="5"/>
  <c r="BY2708" i="5"/>
  <c r="BX2708" i="5"/>
  <c r="BW2708" i="5"/>
  <c r="BV2708" i="5"/>
  <c r="BU2708" i="5"/>
  <c r="BT2708" i="5"/>
  <c r="BS2708" i="5"/>
  <c r="BR2708" i="5"/>
  <c r="BQ2708" i="5"/>
  <c r="BP2708" i="5"/>
  <c r="BO2708" i="5"/>
  <c r="BN2708" i="5"/>
  <c r="BM2708" i="5"/>
  <c r="BL2708" i="5"/>
  <c r="BK2708" i="5"/>
  <c r="BJ2708" i="5"/>
  <c r="BI2708" i="5"/>
  <c r="BH2708" i="5"/>
  <c r="BG2708" i="5"/>
  <c r="BF2708" i="5"/>
  <c r="BE2708" i="5"/>
  <c r="BD2708" i="5"/>
  <c r="BC2708" i="5"/>
  <c r="BB2708" i="5"/>
  <c r="BA2708" i="5"/>
  <c r="AZ2708" i="5"/>
  <c r="AY2708" i="5"/>
  <c r="AX2708" i="5"/>
  <c r="AW2708" i="5"/>
  <c r="AV2708" i="5"/>
  <c r="AU2708" i="5"/>
  <c r="AT2708" i="5"/>
  <c r="AS2708" i="5"/>
  <c r="AR2708" i="5"/>
  <c r="AQ2708" i="5"/>
  <c r="AP2708" i="5"/>
  <c r="AO2708" i="5"/>
  <c r="AN2708" i="5"/>
  <c r="AM2708" i="5"/>
  <c r="AL2708" i="5"/>
  <c r="AK2708" i="5"/>
  <c r="AJ2708" i="5"/>
  <c r="AI2708" i="5"/>
  <c r="AH2708" i="5"/>
  <c r="AG2708" i="5"/>
  <c r="CE2707" i="5"/>
  <c r="CD2707" i="5"/>
  <c r="CC2707" i="5"/>
  <c r="CB2707" i="5"/>
  <c r="CA2707" i="5"/>
  <c r="BZ2707" i="5"/>
  <c r="BY2707" i="5"/>
  <c r="BX2707" i="5"/>
  <c r="BW2707" i="5"/>
  <c r="BV2707" i="5"/>
  <c r="BU2707" i="5"/>
  <c r="BT2707" i="5"/>
  <c r="BS2707" i="5"/>
  <c r="BR2707" i="5"/>
  <c r="BQ2707" i="5"/>
  <c r="BP2707" i="5"/>
  <c r="BO2707" i="5"/>
  <c r="BN2707" i="5"/>
  <c r="BM2707" i="5"/>
  <c r="BL2707" i="5"/>
  <c r="BK2707" i="5"/>
  <c r="BJ2707" i="5"/>
  <c r="BI2707" i="5"/>
  <c r="BH2707" i="5"/>
  <c r="BG2707" i="5"/>
  <c r="BF2707" i="5"/>
  <c r="BE2707" i="5"/>
  <c r="BD2707" i="5"/>
  <c r="BC2707" i="5"/>
  <c r="BB2707" i="5"/>
  <c r="BA2707" i="5"/>
  <c r="AZ2707" i="5"/>
  <c r="AY2707" i="5"/>
  <c r="AX2707" i="5"/>
  <c r="AW2707" i="5"/>
  <c r="AV2707" i="5"/>
  <c r="AU2707" i="5"/>
  <c r="AT2707" i="5"/>
  <c r="AS2707" i="5"/>
  <c r="AR2707" i="5"/>
  <c r="AQ2707" i="5"/>
  <c r="AP2707" i="5"/>
  <c r="AO2707" i="5"/>
  <c r="AN2707" i="5"/>
  <c r="AM2707" i="5"/>
  <c r="AL2707" i="5"/>
  <c r="AK2707" i="5"/>
  <c r="AJ2707" i="5"/>
  <c r="AI2707" i="5"/>
  <c r="AH2707" i="5"/>
  <c r="AG2707" i="5"/>
  <c r="CE2706" i="5"/>
  <c r="CD2706" i="5"/>
  <c r="CC2706" i="5"/>
  <c r="CB2706" i="5"/>
  <c r="CA2706" i="5"/>
  <c r="BZ2706" i="5"/>
  <c r="BY2706" i="5"/>
  <c r="BX2706" i="5"/>
  <c r="BW2706" i="5"/>
  <c r="BV2706" i="5"/>
  <c r="BU2706" i="5"/>
  <c r="BT2706" i="5"/>
  <c r="BS2706" i="5"/>
  <c r="BR2706" i="5"/>
  <c r="BQ2706" i="5"/>
  <c r="BP2706" i="5"/>
  <c r="BO2706" i="5"/>
  <c r="BN2706" i="5"/>
  <c r="BM2706" i="5"/>
  <c r="BL2706" i="5"/>
  <c r="BK2706" i="5"/>
  <c r="BJ2706" i="5"/>
  <c r="BI2706" i="5"/>
  <c r="BH2706" i="5"/>
  <c r="BG2706" i="5"/>
  <c r="BF2706" i="5"/>
  <c r="BE2706" i="5"/>
  <c r="BD2706" i="5"/>
  <c r="BC2706" i="5"/>
  <c r="BB2706" i="5"/>
  <c r="BA2706" i="5"/>
  <c r="AZ2706" i="5"/>
  <c r="AY2706" i="5"/>
  <c r="AX2706" i="5"/>
  <c r="AW2706" i="5"/>
  <c r="AV2706" i="5"/>
  <c r="AU2706" i="5"/>
  <c r="AT2706" i="5"/>
  <c r="AS2706" i="5"/>
  <c r="AR2706" i="5"/>
  <c r="AQ2706" i="5"/>
  <c r="AP2706" i="5"/>
  <c r="AO2706" i="5"/>
  <c r="AN2706" i="5"/>
  <c r="AM2706" i="5"/>
  <c r="AL2706" i="5"/>
  <c r="AK2706" i="5"/>
  <c r="AJ2706" i="5"/>
  <c r="AI2706" i="5"/>
  <c r="AH2706" i="5"/>
  <c r="AG2706" i="5"/>
  <c r="CE2705" i="5"/>
  <c r="CD2705" i="5"/>
  <c r="CC2705" i="5"/>
  <c r="CB2705" i="5"/>
  <c r="CA2705" i="5"/>
  <c r="BZ2705" i="5"/>
  <c r="BY2705" i="5"/>
  <c r="BX2705" i="5"/>
  <c r="BW2705" i="5"/>
  <c r="BV2705" i="5"/>
  <c r="BU2705" i="5"/>
  <c r="BT2705" i="5"/>
  <c r="BS2705" i="5"/>
  <c r="BR2705" i="5"/>
  <c r="BQ2705" i="5"/>
  <c r="BP2705" i="5"/>
  <c r="BO2705" i="5"/>
  <c r="BN2705" i="5"/>
  <c r="BM2705" i="5"/>
  <c r="BL2705" i="5"/>
  <c r="BK2705" i="5"/>
  <c r="BJ2705" i="5"/>
  <c r="BI2705" i="5"/>
  <c r="BH2705" i="5"/>
  <c r="BG2705" i="5"/>
  <c r="BF2705" i="5"/>
  <c r="BE2705" i="5"/>
  <c r="BD2705" i="5"/>
  <c r="BC2705" i="5"/>
  <c r="BB2705" i="5"/>
  <c r="BA2705" i="5"/>
  <c r="AZ2705" i="5"/>
  <c r="AY2705" i="5"/>
  <c r="AX2705" i="5"/>
  <c r="AW2705" i="5"/>
  <c r="AV2705" i="5"/>
  <c r="AU2705" i="5"/>
  <c r="AT2705" i="5"/>
  <c r="AS2705" i="5"/>
  <c r="AR2705" i="5"/>
  <c r="AQ2705" i="5"/>
  <c r="AP2705" i="5"/>
  <c r="AO2705" i="5"/>
  <c r="AN2705" i="5"/>
  <c r="AM2705" i="5"/>
  <c r="AL2705" i="5"/>
  <c r="AK2705" i="5"/>
  <c r="AJ2705" i="5"/>
  <c r="AI2705" i="5"/>
  <c r="AH2705" i="5"/>
  <c r="AG2705" i="5"/>
  <c r="CE2704" i="5"/>
  <c r="CD2704" i="5"/>
  <c r="CC2704" i="5"/>
  <c r="CB2704" i="5"/>
  <c r="CA2704" i="5"/>
  <c r="BZ2704" i="5"/>
  <c r="BY2704" i="5"/>
  <c r="BX2704" i="5"/>
  <c r="BW2704" i="5"/>
  <c r="BV2704" i="5"/>
  <c r="BU2704" i="5"/>
  <c r="BT2704" i="5"/>
  <c r="BS2704" i="5"/>
  <c r="BR2704" i="5"/>
  <c r="BQ2704" i="5"/>
  <c r="BP2704" i="5"/>
  <c r="BO2704" i="5"/>
  <c r="BN2704" i="5"/>
  <c r="BM2704" i="5"/>
  <c r="BL2704" i="5"/>
  <c r="BK2704" i="5"/>
  <c r="BJ2704" i="5"/>
  <c r="BI2704" i="5"/>
  <c r="BH2704" i="5"/>
  <c r="BG2704" i="5"/>
  <c r="BF2704" i="5"/>
  <c r="BE2704" i="5"/>
  <c r="BD2704" i="5"/>
  <c r="BC2704" i="5"/>
  <c r="BB2704" i="5"/>
  <c r="BA2704" i="5"/>
  <c r="AZ2704" i="5"/>
  <c r="AY2704" i="5"/>
  <c r="AX2704" i="5"/>
  <c r="AW2704" i="5"/>
  <c r="AV2704" i="5"/>
  <c r="AU2704" i="5"/>
  <c r="AT2704" i="5"/>
  <c r="AS2704" i="5"/>
  <c r="AR2704" i="5"/>
  <c r="AQ2704" i="5"/>
  <c r="AP2704" i="5"/>
  <c r="AO2704" i="5"/>
  <c r="AN2704" i="5"/>
  <c r="AM2704" i="5"/>
  <c r="AL2704" i="5"/>
  <c r="AK2704" i="5"/>
  <c r="AJ2704" i="5"/>
  <c r="AI2704" i="5"/>
  <c r="AH2704" i="5"/>
  <c r="AG2704" i="5"/>
  <c r="CE2703" i="5"/>
  <c r="CD2703" i="5"/>
  <c r="CC2703" i="5"/>
  <c r="CB2703" i="5"/>
  <c r="CA2703" i="5"/>
  <c r="BZ2703" i="5"/>
  <c r="BY2703" i="5"/>
  <c r="BX2703" i="5"/>
  <c r="BW2703" i="5"/>
  <c r="BV2703" i="5"/>
  <c r="BU2703" i="5"/>
  <c r="BT2703" i="5"/>
  <c r="BS2703" i="5"/>
  <c r="BR2703" i="5"/>
  <c r="BQ2703" i="5"/>
  <c r="BP2703" i="5"/>
  <c r="BO2703" i="5"/>
  <c r="BN2703" i="5"/>
  <c r="BM2703" i="5"/>
  <c r="BL2703" i="5"/>
  <c r="BK2703" i="5"/>
  <c r="BJ2703" i="5"/>
  <c r="BI2703" i="5"/>
  <c r="BH2703" i="5"/>
  <c r="BG2703" i="5"/>
  <c r="BF2703" i="5"/>
  <c r="BE2703" i="5"/>
  <c r="BD2703" i="5"/>
  <c r="BC2703" i="5"/>
  <c r="BB2703" i="5"/>
  <c r="BA2703" i="5"/>
  <c r="AZ2703" i="5"/>
  <c r="AY2703" i="5"/>
  <c r="AX2703" i="5"/>
  <c r="AW2703" i="5"/>
  <c r="AV2703" i="5"/>
  <c r="AU2703" i="5"/>
  <c r="AT2703" i="5"/>
  <c r="AS2703" i="5"/>
  <c r="AR2703" i="5"/>
  <c r="AQ2703" i="5"/>
  <c r="AP2703" i="5"/>
  <c r="AO2703" i="5"/>
  <c r="AN2703" i="5"/>
  <c r="AM2703" i="5"/>
  <c r="AL2703" i="5"/>
  <c r="AK2703" i="5"/>
  <c r="AJ2703" i="5"/>
  <c r="AI2703" i="5"/>
  <c r="AH2703" i="5"/>
  <c r="AG2703" i="5"/>
  <c r="CE2702" i="5"/>
  <c r="CD2702" i="5"/>
  <c r="CC2702" i="5"/>
  <c r="CB2702" i="5"/>
  <c r="CA2702" i="5"/>
  <c r="BZ2702" i="5"/>
  <c r="BY2702" i="5"/>
  <c r="BX2702" i="5"/>
  <c r="BW2702" i="5"/>
  <c r="BV2702" i="5"/>
  <c r="BU2702" i="5"/>
  <c r="BT2702" i="5"/>
  <c r="BS2702" i="5"/>
  <c r="BR2702" i="5"/>
  <c r="BQ2702" i="5"/>
  <c r="BP2702" i="5"/>
  <c r="BO2702" i="5"/>
  <c r="BN2702" i="5"/>
  <c r="BM2702" i="5"/>
  <c r="BL2702" i="5"/>
  <c r="BK2702" i="5"/>
  <c r="BJ2702" i="5"/>
  <c r="BI2702" i="5"/>
  <c r="BH2702" i="5"/>
  <c r="BG2702" i="5"/>
  <c r="BF2702" i="5"/>
  <c r="BE2702" i="5"/>
  <c r="BD2702" i="5"/>
  <c r="BC2702" i="5"/>
  <c r="BB2702" i="5"/>
  <c r="BA2702" i="5"/>
  <c r="AZ2702" i="5"/>
  <c r="AY2702" i="5"/>
  <c r="AX2702" i="5"/>
  <c r="AW2702" i="5"/>
  <c r="AV2702" i="5"/>
  <c r="AU2702" i="5"/>
  <c r="AT2702" i="5"/>
  <c r="AS2702" i="5"/>
  <c r="AR2702" i="5"/>
  <c r="AQ2702" i="5"/>
  <c r="AP2702" i="5"/>
  <c r="AO2702" i="5"/>
  <c r="AN2702" i="5"/>
  <c r="AM2702" i="5"/>
  <c r="AL2702" i="5"/>
  <c r="AK2702" i="5"/>
  <c r="AJ2702" i="5"/>
  <c r="AI2702" i="5"/>
  <c r="AH2702" i="5"/>
  <c r="AG2702" i="5"/>
  <c r="CE2701" i="5"/>
  <c r="CD2701" i="5"/>
  <c r="CC2701" i="5"/>
  <c r="CB2701" i="5"/>
  <c r="CA2701" i="5"/>
  <c r="BZ2701" i="5"/>
  <c r="BY2701" i="5"/>
  <c r="BX2701" i="5"/>
  <c r="BW2701" i="5"/>
  <c r="BV2701" i="5"/>
  <c r="BU2701" i="5"/>
  <c r="BT2701" i="5"/>
  <c r="BS2701" i="5"/>
  <c r="BR2701" i="5"/>
  <c r="BQ2701" i="5"/>
  <c r="BP2701" i="5"/>
  <c r="BO2701" i="5"/>
  <c r="BN2701" i="5"/>
  <c r="BM2701" i="5"/>
  <c r="BL2701" i="5"/>
  <c r="BK2701" i="5"/>
  <c r="BJ2701" i="5"/>
  <c r="BI2701" i="5"/>
  <c r="BH2701" i="5"/>
  <c r="BG2701" i="5"/>
  <c r="BF2701" i="5"/>
  <c r="BE2701" i="5"/>
  <c r="BD2701" i="5"/>
  <c r="BC2701" i="5"/>
  <c r="BB2701" i="5"/>
  <c r="BA2701" i="5"/>
  <c r="AZ2701" i="5"/>
  <c r="AY2701" i="5"/>
  <c r="AX2701" i="5"/>
  <c r="AW2701" i="5"/>
  <c r="AV2701" i="5"/>
  <c r="AU2701" i="5"/>
  <c r="AT2701" i="5"/>
  <c r="AS2701" i="5"/>
  <c r="AR2701" i="5"/>
  <c r="AQ2701" i="5"/>
  <c r="AP2701" i="5"/>
  <c r="AO2701" i="5"/>
  <c r="AN2701" i="5"/>
  <c r="AM2701" i="5"/>
  <c r="AL2701" i="5"/>
  <c r="AK2701" i="5"/>
  <c r="AJ2701" i="5"/>
  <c r="AI2701" i="5"/>
  <c r="AH2701" i="5"/>
  <c r="AG2701" i="5"/>
  <c r="CE2700" i="5"/>
  <c r="CD2700" i="5"/>
  <c r="CC2700" i="5"/>
  <c r="CB2700" i="5"/>
  <c r="CA2700" i="5"/>
  <c r="BZ2700" i="5"/>
  <c r="BY2700" i="5"/>
  <c r="BX2700" i="5"/>
  <c r="BW2700" i="5"/>
  <c r="BV2700" i="5"/>
  <c r="BU2700" i="5"/>
  <c r="BT2700" i="5"/>
  <c r="BS2700" i="5"/>
  <c r="BR2700" i="5"/>
  <c r="BQ2700" i="5"/>
  <c r="BP2700" i="5"/>
  <c r="BO2700" i="5"/>
  <c r="BN2700" i="5"/>
  <c r="BM2700" i="5"/>
  <c r="BL2700" i="5"/>
  <c r="BK2700" i="5"/>
  <c r="BJ2700" i="5"/>
  <c r="BI2700" i="5"/>
  <c r="BH2700" i="5"/>
  <c r="BG2700" i="5"/>
  <c r="BF2700" i="5"/>
  <c r="BE2700" i="5"/>
  <c r="BD2700" i="5"/>
  <c r="BC2700" i="5"/>
  <c r="BB2700" i="5"/>
  <c r="BA2700" i="5"/>
  <c r="AZ2700" i="5"/>
  <c r="AY2700" i="5"/>
  <c r="AX2700" i="5"/>
  <c r="AW2700" i="5"/>
  <c r="AV2700" i="5"/>
  <c r="AU2700" i="5"/>
  <c r="AT2700" i="5"/>
  <c r="AS2700" i="5"/>
  <c r="AR2700" i="5"/>
  <c r="AQ2700" i="5"/>
  <c r="AP2700" i="5"/>
  <c r="AO2700" i="5"/>
  <c r="AN2700" i="5"/>
  <c r="AM2700" i="5"/>
  <c r="AL2700" i="5"/>
  <c r="AK2700" i="5"/>
  <c r="AJ2700" i="5"/>
  <c r="AI2700" i="5"/>
  <c r="AH2700" i="5"/>
  <c r="AG2700" i="5"/>
  <c r="CE2699" i="5"/>
  <c r="CD2699" i="5"/>
  <c r="CC2699" i="5"/>
  <c r="CB2699" i="5"/>
  <c r="CA2699" i="5"/>
  <c r="BZ2699" i="5"/>
  <c r="BY2699" i="5"/>
  <c r="BX2699" i="5"/>
  <c r="BW2699" i="5"/>
  <c r="BV2699" i="5"/>
  <c r="BU2699" i="5"/>
  <c r="BT2699" i="5"/>
  <c r="BS2699" i="5"/>
  <c r="BR2699" i="5"/>
  <c r="BQ2699" i="5"/>
  <c r="BP2699" i="5"/>
  <c r="BO2699" i="5"/>
  <c r="BN2699" i="5"/>
  <c r="BM2699" i="5"/>
  <c r="BL2699" i="5"/>
  <c r="BK2699" i="5"/>
  <c r="BJ2699" i="5"/>
  <c r="BI2699" i="5"/>
  <c r="BH2699" i="5"/>
  <c r="BG2699" i="5"/>
  <c r="BF2699" i="5"/>
  <c r="BE2699" i="5"/>
  <c r="BD2699" i="5"/>
  <c r="BC2699" i="5"/>
  <c r="BB2699" i="5"/>
  <c r="BA2699" i="5"/>
  <c r="AZ2699" i="5"/>
  <c r="AY2699" i="5"/>
  <c r="AX2699" i="5"/>
  <c r="AW2699" i="5"/>
  <c r="AV2699" i="5"/>
  <c r="AU2699" i="5"/>
  <c r="AT2699" i="5"/>
  <c r="AS2699" i="5"/>
  <c r="AR2699" i="5"/>
  <c r="AQ2699" i="5"/>
  <c r="AP2699" i="5"/>
  <c r="AO2699" i="5"/>
  <c r="AN2699" i="5"/>
  <c r="AM2699" i="5"/>
  <c r="AL2699" i="5"/>
  <c r="AK2699" i="5"/>
  <c r="AJ2699" i="5"/>
  <c r="AI2699" i="5"/>
  <c r="AH2699" i="5"/>
  <c r="AG2699" i="5"/>
  <c r="CE2698" i="5"/>
  <c r="CD2698" i="5"/>
  <c r="CC2698" i="5"/>
  <c r="CB2698" i="5"/>
  <c r="CA2698" i="5"/>
  <c r="BZ2698" i="5"/>
  <c r="BY2698" i="5"/>
  <c r="BX2698" i="5"/>
  <c r="BW2698" i="5"/>
  <c r="BV2698" i="5"/>
  <c r="BU2698" i="5"/>
  <c r="BT2698" i="5"/>
  <c r="BS2698" i="5"/>
  <c r="BR2698" i="5"/>
  <c r="BQ2698" i="5"/>
  <c r="BP2698" i="5"/>
  <c r="BO2698" i="5"/>
  <c r="BN2698" i="5"/>
  <c r="BM2698" i="5"/>
  <c r="BL2698" i="5"/>
  <c r="BK2698" i="5"/>
  <c r="BJ2698" i="5"/>
  <c r="BI2698" i="5"/>
  <c r="BH2698" i="5"/>
  <c r="BG2698" i="5"/>
  <c r="BF2698" i="5"/>
  <c r="BE2698" i="5"/>
  <c r="BD2698" i="5"/>
  <c r="BC2698" i="5"/>
  <c r="BB2698" i="5"/>
  <c r="BA2698" i="5"/>
  <c r="AZ2698" i="5"/>
  <c r="AY2698" i="5"/>
  <c r="AX2698" i="5"/>
  <c r="AW2698" i="5"/>
  <c r="AV2698" i="5"/>
  <c r="AU2698" i="5"/>
  <c r="AT2698" i="5"/>
  <c r="AS2698" i="5"/>
  <c r="AR2698" i="5"/>
  <c r="AQ2698" i="5"/>
  <c r="AP2698" i="5"/>
  <c r="AO2698" i="5"/>
  <c r="AN2698" i="5"/>
  <c r="AM2698" i="5"/>
  <c r="AL2698" i="5"/>
  <c r="AK2698" i="5"/>
  <c r="AJ2698" i="5"/>
  <c r="AI2698" i="5"/>
  <c r="AH2698" i="5"/>
  <c r="AG2698" i="5"/>
  <c r="CE2697" i="5"/>
  <c r="CD2697" i="5"/>
  <c r="CC2697" i="5"/>
  <c r="CB2697" i="5"/>
  <c r="CA2697" i="5"/>
  <c r="BZ2697" i="5"/>
  <c r="BY2697" i="5"/>
  <c r="BX2697" i="5"/>
  <c r="BW2697" i="5"/>
  <c r="BV2697" i="5"/>
  <c r="BU2697" i="5"/>
  <c r="BT2697" i="5"/>
  <c r="BS2697" i="5"/>
  <c r="BR2697" i="5"/>
  <c r="BQ2697" i="5"/>
  <c r="BP2697" i="5"/>
  <c r="BO2697" i="5"/>
  <c r="BN2697" i="5"/>
  <c r="BM2697" i="5"/>
  <c r="BL2697" i="5"/>
  <c r="BK2697" i="5"/>
  <c r="BJ2697" i="5"/>
  <c r="BI2697" i="5"/>
  <c r="BH2697" i="5"/>
  <c r="BG2697" i="5"/>
  <c r="BF2697" i="5"/>
  <c r="BE2697" i="5"/>
  <c r="BD2697" i="5"/>
  <c r="BC2697" i="5"/>
  <c r="BB2697" i="5"/>
  <c r="BA2697" i="5"/>
  <c r="AZ2697" i="5"/>
  <c r="AY2697" i="5"/>
  <c r="AX2697" i="5"/>
  <c r="AW2697" i="5"/>
  <c r="AV2697" i="5"/>
  <c r="AU2697" i="5"/>
  <c r="AT2697" i="5"/>
  <c r="AS2697" i="5"/>
  <c r="AR2697" i="5"/>
  <c r="AQ2697" i="5"/>
  <c r="AP2697" i="5"/>
  <c r="AO2697" i="5"/>
  <c r="AN2697" i="5"/>
  <c r="AM2697" i="5"/>
  <c r="AL2697" i="5"/>
  <c r="AK2697" i="5"/>
  <c r="AJ2697" i="5"/>
  <c r="AI2697" i="5"/>
  <c r="AH2697" i="5"/>
  <c r="AG2697" i="5"/>
  <c r="CE2696" i="5"/>
  <c r="CD2696" i="5"/>
  <c r="CC2696" i="5"/>
  <c r="CB2696" i="5"/>
  <c r="CA2696" i="5"/>
  <c r="BZ2696" i="5"/>
  <c r="BY2696" i="5"/>
  <c r="BX2696" i="5"/>
  <c r="BW2696" i="5"/>
  <c r="BV2696" i="5"/>
  <c r="BU2696" i="5"/>
  <c r="BT2696" i="5"/>
  <c r="BS2696" i="5"/>
  <c r="BR2696" i="5"/>
  <c r="BQ2696" i="5"/>
  <c r="BP2696" i="5"/>
  <c r="BO2696" i="5"/>
  <c r="BN2696" i="5"/>
  <c r="BM2696" i="5"/>
  <c r="BL2696" i="5"/>
  <c r="BK2696" i="5"/>
  <c r="BJ2696" i="5"/>
  <c r="BI2696" i="5"/>
  <c r="BH2696" i="5"/>
  <c r="BG2696" i="5"/>
  <c r="BF2696" i="5"/>
  <c r="BE2696" i="5"/>
  <c r="BD2696" i="5"/>
  <c r="BC2696" i="5"/>
  <c r="BB2696" i="5"/>
  <c r="BA2696" i="5"/>
  <c r="AZ2696" i="5"/>
  <c r="AY2696" i="5"/>
  <c r="AX2696" i="5"/>
  <c r="AW2696" i="5"/>
  <c r="AV2696" i="5"/>
  <c r="AU2696" i="5"/>
  <c r="AT2696" i="5"/>
  <c r="AS2696" i="5"/>
  <c r="AR2696" i="5"/>
  <c r="AQ2696" i="5"/>
  <c r="AP2696" i="5"/>
  <c r="AO2696" i="5"/>
  <c r="AN2696" i="5"/>
  <c r="AM2696" i="5"/>
  <c r="AL2696" i="5"/>
  <c r="AK2696" i="5"/>
  <c r="AJ2696" i="5"/>
  <c r="AI2696" i="5"/>
  <c r="AH2696" i="5"/>
  <c r="AG2696" i="5"/>
  <c r="CE2695" i="5"/>
  <c r="CD2695" i="5"/>
  <c r="CC2695" i="5"/>
  <c r="CB2695" i="5"/>
  <c r="CA2695" i="5"/>
  <c r="BZ2695" i="5"/>
  <c r="BY2695" i="5"/>
  <c r="BX2695" i="5"/>
  <c r="BW2695" i="5"/>
  <c r="BV2695" i="5"/>
  <c r="BU2695" i="5"/>
  <c r="BT2695" i="5"/>
  <c r="BS2695" i="5"/>
  <c r="BR2695" i="5"/>
  <c r="BQ2695" i="5"/>
  <c r="BP2695" i="5"/>
  <c r="BO2695" i="5"/>
  <c r="BN2695" i="5"/>
  <c r="BM2695" i="5"/>
  <c r="BL2695" i="5"/>
  <c r="BK2695" i="5"/>
  <c r="BJ2695" i="5"/>
  <c r="BI2695" i="5"/>
  <c r="BH2695" i="5"/>
  <c r="BG2695" i="5"/>
  <c r="BF2695" i="5"/>
  <c r="BE2695" i="5"/>
  <c r="BD2695" i="5"/>
  <c r="BC2695" i="5"/>
  <c r="BB2695" i="5"/>
  <c r="BA2695" i="5"/>
  <c r="AZ2695" i="5"/>
  <c r="AY2695" i="5"/>
  <c r="AX2695" i="5"/>
  <c r="AW2695" i="5"/>
  <c r="AV2695" i="5"/>
  <c r="AU2695" i="5"/>
  <c r="AT2695" i="5"/>
  <c r="AS2695" i="5"/>
  <c r="AR2695" i="5"/>
  <c r="AQ2695" i="5"/>
  <c r="AP2695" i="5"/>
  <c r="AO2695" i="5"/>
  <c r="AN2695" i="5"/>
  <c r="AM2695" i="5"/>
  <c r="AL2695" i="5"/>
  <c r="AK2695" i="5"/>
  <c r="AJ2695" i="5"/>
  <c r="AI2695" i="5"/>
  <c r="AH2695" i="5"/>
  <c r="AG2695" i="5"/>
  <c r="CE2694" i="5"/>
  <c r="CD2694" i="5"/>
  <c r="CC2694" i="5"/>
  <c r="CB2694" i="5"/>
  <c r="CA2694" i="5"/>
  <c r="BZ2694" i="5"/>
  <c r="BY2694" i="5"/>
  <c r="BX2694" i="5"/>
  <c r="BW2694" i="5"/>
  <c r="BV2694" i="5"/>
  <c r="BU2694" i="5"/>
  <c r="BT2694" i="5"/>
  <c r="BS2694" i="5"/>
  <c r="BR2694" i="5"/>
  <c r="BQ2694" i="5"/>
  <c r="BP2694" i="5"/>
  <c r="BO2694" i="5"/>
  <c r="BN2694" i="5"/>
  <c r="BM2694" i="5"/>
  <c r="BL2694" i="5"/>
  <c r="BK2694" i="5"/>
  <c r="BJ2694" i="5"/>
  <c r="BI2694" i="5"/>
  <c r="BH2694" i="5"/>
  <c r="BG2694" i="5"/>
  <c r="BF2694" i="5"/>
  <c r="BE2694" i="5"/>
  <c r="BD2694" i="5"/>
  <c r="BC2694" i="5"/>
  <c r="BB2694" i="5"/>
  <c r="BA2694" i="5"/>
  <c r="AZ2694" i="5"/>
  <c r="AY2694" i="5"/>
  <c r="AX2694" i="5"/>
  <c r="AW2694" i="5"/>
  <c r="AV2694" i="5"/>
  <c r="AU2694" i="5"/>
  <c r="AT2694" i="5"/>
  <c r="AS2694" i="5"/>
  <c r="AR2694" i="5"/>
  <c r="AQ2694" i="5"/>
  <c r="AP2694" i="5"/>
  <c r="AO2694" i="5"/>
  <c r="AN2694" i="5"/>
  <c r="AM2694" i="5"/>
  <c r="AL2694" i="5"/>
  <c r="AK2694" i="5"/>
  <c r="AJ2694" i="5"/>
  <c r="AI2694" i="5"/>
  <c r="AH2694" i="5"/>
  <c r="AG2694" i="5"/>
  <c r="CE2693" i="5"/>
  <c r="CD2693" i="5"/>
  <c r="CC2693" i="5"/>
  <c r="CB2693" i="5"/>
  <c r="CA2693" i="5"/>
  <c r="BZ2693" i="5"/>
  <c r="BY2693" i="5"/>
  <c r="BX2693" i="5"/>
  <c r="BW2693" i="5"/>
  <c r="BV2693" i="5"/>
  <c r="BU2693" i="5"/>
  <c r="BT2693" i="5"/>
  <c r="BS2693" i="5"/>
  <c r="BR2693" i="5"/>
  <c r="BQ2693" i="5"/>
  <c r="BP2693" i="5"/>
  <c r="BO2693" i="5"/>
  <c r="BN2693" i="5"/>
  <c r="BM2693" i="5"/>
  <c r="BL2693" i="5"/>
  <c r="BK2693" i="5"/>
  <c r="BJ2693" i="5"/>
  <c r="BI2693" i="5"/>
  <c r="BH2693" i="5"/>
  <c r="BG2693" i="5"/>
  <c r="BF2693" i="5"/>
  <c r="BE2693" i="5"/>
  <c r="BD2693" i="5"/>
  <c r="BC2693" i="5"/>
  <c r="BB2693" i="5"/>
  <c r="BA2693" i="5"/>
  <c r="AZ2693" i="5"/>
  <c r="AY2693" i="5"/>
  <c r="AX2693" i="5"/>
  <c r="AW2693" i="5"/>
  <c r="AV2693" i="5"/>
  <c r="AU2693" i="5"/>
  <c r="AT2693" i="5"/>
  <c r="AS2693" i="5"/>
  <c r="AR2693" i="5"/>
  <c r="AQ2693" i="5"/>
  <c r="AP2693" i="5"/>
  <c r="AO2693" i="5"/>
  <c r="AN2693" i="5"/>
  <c r="AM2693" i="5"/>
  <c r="AL2693" i="5"/>
  <c r="AK2693" i="5"/>
  <c r="AJ2693" i="5"/>
  <c r="AI2693" i="5"/>
  <c r="AH2693" i="5"/>
  <c r="AG2693" i="5"/>
  <c r="CE2692" i="5"/>
  <c r="CD2692" i="5"/>
  <c r="CC2692" i="5"/>
  <c r="CB2692" i="5"/>
  <c r="CA2692" i="5"/>
  <c r="BZ2692" i="5"/>
  <c r="BY2692" i="5"/>
  <c r="BX2692" i="5"/>
  <c r="BW2692" i="5"/>
  <c r="BV2692" i="5"/>
  <c r="BU2692" i="5"/>
  <c r="BT2692" i="5"/>
  <c r="BS2692" i="5"/>
  <c r="BR2692" i="5"/>
  <c r="BQ2692" i="5"/>
  <c r="BP2692" i="5"/>
  <c r="BO2692" i="5"/>
  <c r="BN2692" i="5"/>
  <c r="BM2692" i="5"/>
  <c r="BL2692" i="5"/>
  <c r="BK2692" i="5"/>
  <c r="BJ2692" i="5"/>
  <c r="BI2692" i="5"/>
  <c r="BH2692" i="5"/>
  <c r="BG2692" i="5"/>
  <c r="BF2692" i="5"/>
  <c r="BE2692" i="5"/>
  <c r="BD2692" i="5"/>
  <c r="BC2692" i="5"/>
  <c r="BB2692" i="5"/>
  <c r="BA2692" i="5"/>
  <c r="AZ2692" i="5"/>
  <c r="AY2692" i="5"/>
  <c r="AX2692" i="5"/>
  <c r="AW2692" i="5"/>
  <c r="AV2692" i="5"/>
  <c r="AU2692" i="5"/>
  <c r="AT2692" i="5"/>
  <c r="AS2692" i="5"/>
  <c r="AR2692" i="5"/>
  <c r="AQ2692" i="5"/>
  <c r="AP2692" i="5"/>
  <c r="AO2692" i="5"/>
  <c r="AN2692" i="5"/>
  <c r="AM2692" i="5"/>
  <c r="AL2692" i="5"/>
  <c r="AK2692" i="5"/>
  <c r="AJ2692" i="5"/>
  <c r="AI2692" i="5"/>
  <c r="AH2692" i="5"/>
  <c r="AG2692" i="5"/>
  <c r="CE2691" i="5"/>
  <c r="CD2691" i="5"/>
  <c r="CC2691" i="5"/>
  <c r="CB2691" i="5"/>
  <c r="CA2691" i="5"/>
  <c r="BZ2691" i="5"/>
  <c r="BY2691" i="5"/>
  <c r="BX2691" i="5"/>
  <c r="BW2691" i="5"/>
  <c r="BV2691" i="5"/>
  <c r="BU2691" i="5"/>
  <c r="BT2691" i="5"/>
  <c r="BS2691" i="5"/>
  <c r="BR2691" i="5"/>
  <c r="BQ2691" i="5"/>
  <c r="BP2691" i="5"/>
  <c r="BO2691" i="5"/>
  <c r="BN2691" i="5"/>
  <c r="BM2691" i="5"/>
  <c r="BL2691" i="5"/>
  <c r="BK2691" i="5"/>
  <c r="BJ2691" i="5"/>
  <c r="BI2691" i="5"/>
  <c r="BH2691" i="5"/>
  <c r="BG2691" i="5"/>
  <c r="BF2691" i="5"/>
  <c r="BE2691" i="5"/>
  <c r="BD2691" i="5"/>
  <c r="BC2691" i="5"/>
  <c r="BB2691" i="5"/>
  <c r="BA2691" i="5"/>
  <c r="AZ2691" i="5"/>
  <c r="AY2691" i="5"/>
  <c r="AX2691" i="5"/>
  <c r="AW2691" i="5"/>
  <c r="AV2691" i="5"/>
  <c r="AU2691" i="5"/>
  <c r="AT2691" i="5"/>
  <c r="AS2691" i="5"/>
  <c r="AR2691" i="5"/>
  <c r="AQ2691" i="5"/>
  <c r="AP2691" i="5"/>
  <c r="AO2691" i="5"/>
  <c r="AN2691" i="5"/>
  <c r="AM2691" i="5"/>
  <c r="AL2691" i="5"/>
  <c r="AK2691" i="5"/>
  <c r="AJ2691" i="5"/>
  <c r="AI2691" i="5"/>
  <c r="AH2691" i="5"/>
  <c r="AG2691" i="5"/>
  <c r="CE2690" i="5"/>
  <c r="CD2690" i="5"/>
  <c r="CC2690" i="5"/>
  <c r="CB2690" i="5"/>
  <c r="CA2690" i="5"/>
  <c r="BZ2690" i="5"/>
  <c r="BY2690" i="5"/>
  <c r="BX2690" i="5"/>
  <c r="BW2690" i="5"/>
  <c r="BV2690" i="5"/>
  <c r="BU2690" i="5"/>
  <c r="BT2690" i="5"/>
  <c r="BS2690" i="5"/>
  <c r="BR2690" i="5"/>
  <c r="BQ2690" i="5"/>
  <c r="BP2690" i="5"/>
  <c r="BO2690" i="5"/>
  <c r="BN2690" i="5"/>
  <c r="BM2690" i="5"/>
  <c r="BL2690" i="5"/>
  <c r="BK2690" i="5"/>
  <c r="BJ2690" i="5"/>
  <c r="BI2690" i="5"/>
  <c r="BH2690" i="5"/>
  <c r="BG2690" i="5"/>
  <c r="BF2690" i="5"/>
  <c r="BE2690" i="5"/>
  <c r="BD2690" i="5"/>
  <c r="BC2690" i="5"/>
  <c r="BB2690" i="5"/>
  <c r="BA2690" i="5"/>
  <c r="AZ2690" i="5"/>
  <c r="AY2690" i="5"/>
  <c r="AX2690" i="5"/>
  <c r="AW2690" i="5"/>
  <c r="AV2690" i="5"/>
  <c r="AU2690" i="5"/>
  <c r="AT2690" i="5"/>
  <c r="AS2690" i="5"/>
  <c r="AR2690" i="5"/>
  <c r="AQ2690" i="5"/>
  <c r="AP2690" i="5"/>
  <c r="AO2690" i="5"/>
  <c r="AN2690" i="5"/>
  <c r="AM2690" i="5"/>
  <c r="AL2690" i="5"/>
  <c r="AK2690" i="5"/>
  <c r="AJ2690" i="5"/>
  <c r="AI2690" i="5"/>
  <c r="AH2690" i="5"/>
  <c r="AG2690" i="5"/>
  <c r="CE2689" i="5"/>
  <c r="CD2689" i="5"/>
  <c r="CC2689" i="5"/>
  <c r="CB2689" i="5"/>
  <c r="CA2689" i="5"/>
  <c r="BZ2689" i="5"/>
  <c r="BY2689" i="5"/>
  <c r="BX2689" i="5"/>
  <c r="BW2689" i="5"/>
  <c r="BV2689" i="5"/>
  <c r="BU2689" i="5"/>
  <c r="BT2689" i="5"/>
  <c r="BS2689" i="5"/>
  <c r="BR2689" i="5"/>
  <c r="BQ2689" i="5"/>
  <c r="BP2689" i="5"/>
  <c r="BO2689" i="5"/>
  <c r="BN2689" i="5"/>
  <c r="BM2689" i="5"/>
  <c r="BL2689" i="5"/>
  <c r="BK2689" i="5"/>
  <c r="BJ2689" i="5"/>
  <c r="BI2689" i="5"/>
  <c r="BH2689" i="5"/>
  <c r="BG2689" i="5"/>
  <c r="BF2689" i="5"/>
  <c r="BE2689" i="5"/>
  <c r="BD2689" i="5"/>
  <c r="BC2689" i="5"/>
  <c r="BB2689" i="5"/>
  <c r="BA2689" i="5"/>
  <c r="AZ2689" i="5"/>
  <c r="AY2689" i="5"/>
  <c r="AX2689" i="5"/>
  <c r="AW2689" i="5"/>
  <c r="AV2689" i="5"/>
  <c r="AU2689" i="5"/>
  <c r="AT2689" i="5"/>
  <c r="AS2689" i="5"/>
  <c r="AR2689" i="5"/>
  <c r="AQ2689" i="5"/>
  <c r="AP2689" i="5"/>
  <c r="AO2689" i="5"/>
  <c r="AN2689" i="5"/>
  <c r="AM2689" i="5"/>
  <c r="AL2689" i="5"/>
  <c r="AK2689" i="5"/>
  <c r="AJ2689" i="5"/>
  <c r="AI2689" i="5"/>
  <c r="AH2689" i="5"/>
  <c r="AG2689" i="5"/>
  <c r="CE2688" i="5"/>
  <c r="CD2688" i="5"/>
  <c r="CC2688" i="5"/>
  <c r="CB2688" i="5"/>
  <c r="CA2688" i="5"/>
  <c r="BZ2688" i="5"/>
  <c r="BY2688" i="5"/>
  <c r="BX2688" i="5"/>
  <c r="BW2688" i="5"/>
  <c r="BV2688" i="5"/>
  <c r="BU2688" i="5"/>
  <c r="BT2688" i="5"/>
  <c r="BS2688" i="5"/>
  <c r="BR2688" i="5"/>
  <c r="BQ2688" i="5"/>
  <c r="BP2688" i="5"/>
  <c r="BO2688" i="5"/>
  <c r="BN2688" i="5"/>
  <c r="BM2688" i="5"/>
  <c r="BL2688" i="5"/>
  <c r="BK2688" i="5"/>
  <c r="BJ2688" i="5"/>
  <c r="BI2688" i="5"/>
  <c r="BH2688" i="5"/>
  <c r="BG2688" i="5"/>
  <c r="BF2688" i="5"/>
  <c r="BE2688" i="5"/>
  <c r="BD2688" i="5"/>
  <c r="BC2688" i="5"/>
  <c r="BB2688" i="5"/>
  <c r="BA2688" i="5"/>
  <c r="AZ2688" i="5"/>
  <c r="AY2688" i="5"/>
  <c r="AX2688" i="5"/>
  <c r="AW2688" i="5"/>
  <c r="AV2688" i="5"/>
  <c r="AU2688" i="5"/>
  <c r="AT2688" i="5"/>
  <c r="AS2688" i="5"/>
  <c r="AR2688" i="5"/>
  <c r="AQ2688" i="5"/>
  <c r="AP2688" i="5"/>
  <c r="AO2688" i="5"/>
  <c r="AN2688" i="5"/>
  <c r="AM2688" i="5"/>
  <c r="AL2688" i="5"/>
  <c r="AK2688" i="5"/>
  <c r="AJ2688" i="5"/>
  <c r="AI2688" i="5"/>
  <c r="AH2688" i="5"/>
  <c r="AG2688" i="5"/>
  <c r="CE2687" i="5"/>
  <c r="CD2687" i="5"/>
  <c r="CC2687" i="5"/>
  <c r="CB2687" i="5"/>
  <c r="CA2687" i="5"/>
  <c r="BZ2687" i="5"/>
  <c r="BY2687" i="5"/>
  <c r="BX2687" i="5"/>
  <c r="BW2687" i="5"/>
  <c r="BV2687" i="5"/>
  <c r="BU2687" i="5"/>
  <c r="BT2687" i="5"/>
  <c r="BS2687" i="5"/>
  <c r="BR2687" i="5"/>
  <c r="BQ2687" i="5"/>
  <c r="BP2687" i="5"/>
  <c r="BO2687" i="5"/>
  <c r="BN2687" i="5"/>
  <c r="BM2687" i="5"/>
  <c r="BL2687" i="5"/>
  <c r="BK2687" i="5"/>
  <c r="BJ2687" i="5"/>
  <c r="BI2687" i="5"/>
  <c r="BH2687" i="5"/>
  <c r="BG2687" i="5"/>
  <c r="BF2687" i="5"/>
  <c r="BE2687" i="5"/>
  <c r="BD2687" i="5"/>
  <c r="BC2687" i="5"/>
  <c r="BB2687" i="5"/>
  <c r="BA2687" i="5"/>
  <c r="AZ2687" i="5"/>
  <c r="AY2687" i="5"/>
  <c r="AX2687" i="5"/>
  <c r="AW2687" i="5"/>
  <c r="AV2687" i="5"/>
  <c r="AU2687" i="5"/>
  <c r="AT2687" i="5"/>
  <c r="AS2687" i="5"/>
  <c r="AR2687" i="5"/>
  <c r="AQ2687" i="5"/>
  <c r="AP2687" i="5"/>
  <c r="AO2687" i="5"/>
  <c r="AN2687" i="5"/>
  <c r="AM2687" i="5"/>
  <c r="AL2687" i="5"/>
  <c r="AK2687" i="5"/>
  <c r="AJ2687" i="5"/>
  <c r="AI2687" i="5"/>
  <c r="AH2687" i="5"/>
  <c r="AG2687" i="5"/>
  <c r="CE2686" i="5"/>
  <c r="CD2686" i="5"/>
  <c r="CC2686" i="5"/>
  <c r="CB2686" i="5"/>
  <c r="CA2686" i="5"/>
  <c r="BZ2686" i="5"/>
  <c r="BY2686" i="5"/>
  <c r="BX2686" i="5"/>
  <c r="BW2686" i="5"/>
  <c r="BV2686" i="5"/>
  <c r="BU2686" i="5"/>
  <c r="BT2686" i="5"/>
  <c r="BS2686" i="5"/>
  <c r="BR2686" i="5"/>
  <c r="BQ2686" i="5"/>
  <c r="BP2686" i="5"/>
  <c r="BO2686" i="5"/>
  <c r="BN2686" i="5"/>
  <c r="BM2686" i="5"/>
  <c r="BL2686" i="5"/>
  <c r="BK2686" i="5"/>
  <c r="BJ2686" i="5"/>
  <c r="BI2686" i="5"/>
  <c r="BH2686" i="5"/>
  <c r="BG2686" i="5"/>
  <c r="BF2686" i="5"/>
  <c r="BE2686" i="5"/>
  <c r="BD2686" i="5"/>
  <c r="BC2686" i="5"/>
  <c r="BB2686" i="5"/>
  <c r="BA2686" i="5"/>
  <c r="AZ2686" i="5"/>
  <c r="AY2686" i="5"/>
  <c r="AX2686" i="5"/>
  <c r="AW2686" i="5"/>
  <c r="AV2686" i="5"/>
  <c r="AU2686" i="5"/>
  <c r="AT2686" i="5"/>
  <c r="AS2686" i="5"/>
  <c r="AR2686" i="5"/>
  <c r="AQ2686" i="5"/>
  <c r="AP2686" i="5"/>
  <c r="AO2686" i="5"/>
  <c r="AN2686" i="5"/>
  <c r="AM2686" i="5"/>
  <c r="AL2686" i="5"/>
  <c r="AK2686" i="5"/>
  <c r="AJ2686" i="5"/>
  <c r="AI2686" i="5"/>
  <c r="AH2686" i="5"/>
  <c r="AG2686" i="5"/>
  <c r="CE2685" i="5"/>
  <c r="CD2685" i="5"/>
  <c r="CC2685" i="5"/>
  <c r="CB2685" i="5"/>
  <c r="CA2685" i="5"/>
  <c r="BZ2685" i="5"/>
  <c r="BY2685" i="5"/>
  <c r="BX2685" i="5"/>
  <c r="BW2685" i="5"/>
  <c r="BV2685" i="5"/>
  <c r="BU2685" i="5"/>
  <c r="BT2685" i="5"/>
  <c r="BS2685" i="5"/>
  <c r="BR2685" i="5"/>
  <c r="BQ2685" i="5"/>
  <c r="BP2685" i="5"/>
  <c r="BO2685" i="5"/>
  <c r="BN2685" i="5"/>
  <c r="BM2685" i="5"/>
  <c r="BL2685" i="5"/>
  <c r="BK2685" i="5"/>
  <c r="BJ2685" i="5"/>
  <c r="BI2685" i="5"/>
  <c r="BH2685" i="5"/>
  <c r="BG2685" i="5"/>
  <c r="BF2685" i="5"/>
  <c r="BE2685" i="5"/>
  <c r="BD2685" i="5"/>
  <c r="BC2685" i="5"/>
  <c r="BB2685" i="5"/>
  <c r="BA2685" i="5"/>
  <c r="AZ2685" i="5"/>
  <c r="AY2685" i="5"/>
  <c r="AX2685" i="5"/>
  <c r="AW2685" i="5"/>
  <c r="AV2685" i="5"/>
  <c r="AU2685" i="5"/>
  <c r="AT2685" i="5"/>
  <c r="AS2685" i="5"/>
  <c r="AR2685" i="5"/>
  <c r="AQ2685" i="5"/>
  <c r="AP2685" i="5"/>
  <c r="AO2685" i="5"/>
  <c r="AN2685" i="5"/>
  <c r="AM2685" i="5"/>
  <c r="AL2685" i="5"/>
  <c r="AK2685" i="5"/>
  <c r="AJ2685" i="5"/>
  <c r="AI2685" i="5"/>
  <c r="AH2685" i="5"/>
  <c r="AG2685" i="5"/>
  <c r="CE2684" i="5"/>
  <c r="CD2684" i="5"/>
  <c r="CC2684" i="5"/>
  <c r="CB2684" i="5"/>
  <c r="CA2684" i="5"/>
  <c r="BZ2684" i="5"/>
  <c r="BY2684" i="5"/>
  <c r="BX2684" i="5"/>
  <c r="BW2684" i="5"/>
  <c r="BV2684" i="5"/>
  <c r="BU2684" i="5"/>
  <c r="BT2684" i="5"/>
  <c r="BS2684" i="5"/>
  <c r="BR2684" i="5"/>
  <c r="BQ2684" i="5"/>
  <c r="BP2684" i="5"/>
  <c r="BO2684" i="5"/>
  <c r="BN2684" i="5"/>
  <c r="BM2684" i="5"/>
  <c r="BL2684" i="5"/>
  <c r="BK2684" i="5"/>
  <c r="BJ2684" i="5"/>
  <c r="BI2684" i="5"/>
  <c r="BH2684" i="5"/>
  <c r="BG2684" i="5"/>
  <c r="BF2684" i="5"/>
  <c r="BE2684" i="5"/>
  <c r="BD2684" i="5"/>
  <c r="BC2684" i="5"/>
  <c r="BB2684" i="5"/>
  <c r="BA2684" i="5"/>
  <c r="AZ2684" i="5"/>
  <c r="AY2684" i="5"/>
  <c r="AX2684" i="5"/>
  <c r="AW2684" i="5"/>
  <c r="AV2684" i="5"/>
  <c r="AU2684" i="5"/>
  <c r="AT2684" i="5"/>
  <c r="AS2684" i="5"/>
  <c r="AR2684" i="5"/>
  <c r="AQ2684" i="5"/>
  <c r="AP2684" i="5"/>
  <c r="AO2684" i="5"/>
  <c r="AN2684" i="5"/>
  <c r="AM2684" i="5"/>
  <c r="AL2684" i="5"/>
  <c r="AK2684" i="5"/>
  <c r="AJ2684" i="5"/>
  <c r="AI2684" i="5"/>
  <c r="AH2684" i="5"/>
  <c r="AG2684" i="5"/>
  <c r="CE2683" i="5"/>
  <c r="CD2683" i="5"/>
  <c r="CC2683" i="5"/>
  <c r="CB2683" i="5"/>
  <c r="CA2683" i="5"/>
  <c r="BZ2683" i="5"/>
  <c r="BY2683" i="5"/>
  <c r="BX2683" i="5"/>
  <c r="BW2683" i="5"/>
  <c r="BV2683" i="5"/>
  <c r="BU2683" i="5"/>
  <c r="BT2683" i="5"/>
  <c r="BS2683" i="5"/>
  <c r="BR2683" i="5"/>
  <c r="BQ2683" i="5"/>
  <c r="BP2683" i="5"/>
  <c r="BO2683" i="5"/>
  <c r="BN2683" i="5"/>
  <c r="BM2683" i="5"/>
  <c r="BL2683" i="5"/>
  <c r="BK2683" i="5"/>
  <c r="BJ2683" i="5"/>
  <c r="BI2683" i="5"/>
  <c r="BH2683" i="5"/>
  <c r="BG2683" i="5"/>
  <c r="BF2683" i="5"/>
  <c r="BE2683" i="5"/>
  <c r="BD2683" i="5"/>
  <c r="BC2683" i="5"/>
  <c r="BB2683" i="5"/>
  <c r="BA2683" i="5"/>
  <c r="AZ2683" i="5"/>
  <c r="AY2683" i="5"/>
  <c r="AX2683" i="5"/>
  <c r="AW2683" i="5"/>
  <c r="AV2683" i="5"/>
  <c r="AU2683" i="5"/>
  <c r="AT2683" i="5"/>
  <c r="AS2683" i="5"/>
  <c r="AR2683" i="5"/>
  <c r="AQ2683" i="5"/>
  <c r="AP2683" i="5"/>
  <c r="AO2683" i="5"/>
  <c r="AN2683" i="5"/>
  <c r="AM2683" i="5"/>
  <c r="AL2683" i="5"/>
  <c r="AK2683" i="5"/>
  <c r="AJ2683" i="5"/>
  <c r="AI2683" i="5"/>
  <c r="AH2683" i="5"/>
  <c r="AG2683" i="5"/>
  <c r="CE2682" i="5"/>
  <c r="CD2682" i="5"/>
  <c r="CC2682" i="5"/>
  <c r="CB2682" i="5"/>
  <c r="CA2682" i="5"/>
  <c r="BZ2682" i="5"/>
  <c r="BY2682" i="5"/>
  <c r="BX2682" i="5"/>
  <c r="BW2682" i="5"/>
  <c r="BV2682" i="5"/>
  <c r="BU2682" i="5"/>
  <c r="BT2682" i="5"/>
  <c r="BS2682" i="5"/>
  <c r="BR2682" i="5"/>
  <c r="BQ2682" i="5"/>
  <c r="BP2682" i="5"/>
  <c r="BO2682" i="5"/>
  <c r="BN2682" i="5"/>
  <c r="BM2682" i="5"/>
  <c r="BL2682" i="5"/>
  <c r="BK2682" i="5"/>
  <c r="BJ2682" i="5"/>
  <c r="BI2682" i="5"/>
  <c r="BH2682" i="5"/>
  <c r="BG2682" i="5"/>
  <c r="BF2682" i="5"/>
  <c r="BE2682" i="5"/>
  <c r="BD2682" i="5"/>
  <c r="BC2682" i="5"/>
  <c r="BB2682" i="5"/>
  <c r="BA2682" i="5"/>
  <c r="AZ2682" i="5"/>
  <c r="AY2682" i="5"/>
  <c r="AX2682" i="5"/>
  <c r="AW2682" i="5"/>
  <c r="AV2682" i="5"/>
  <c r="AU2682" i="5"/>
  <c r="AT2682" i="5"/>
  <c r="AS2682" i="5"/>
  <c r="AR2682" i="5"/>
  <c r="AQ2682" i="5"/>
  <c r="AP2682" i="5"/>
  <c r="AO2682" i="5"/>
  <c r="AN2682" i="5"/>
  <c r="AM2682" i="5"/>
  <c r="AL2682" i="5"/>
  <c r="AK2682" i="5"/>
  <c r="AJ2682" i="5"/>
  <c r="AI2682" i="5"/>
  <c r="AH2682" i="5"/>
  <c r="AG2682" i="5"/>
  <c r="CE2681" i="5"/>
  <c r="CD2681" i="5"/>
  <c r="CC2681" i="5"/>
  <c r="CB2681" i="5"/>
  <c r="CA2681" i="5"/>
  <c r="BZ2681" i="5"/>
  <c r="BY2681" i="5"/>
  <c r="BX2681" i="5"/>
  <c r="BW2681" i="5"/>
  <c r="BV2681" i="5"/>
  <c r="BU2681" i="5"/>
  <c r="BT2681" i="5"/>
  <c r="BS2681" i="5"/>
  <c r="BR2681" i="5"/>
  <c r="BQ2681" i="5"/>
  <c r="BP2681" i="5"/>
  <c r="BO2681" i="5"/>
  <c r="BN2681" i="5"/>
  <c r="BM2681" i="5"/>
  <c r="BL2681" i="5"/>
  <c r="BK2681" i="5"/>
  <c r="BJ2681" i="5"/>
  <c r="BI2681" i="5"/>
  <c r="BH2681" i="5"/>
  <c r="BG2681" i="5"/>
  <c r="BF2681" i="5"/>
  <c r="BE2681" i="5"/>
  <c r="BD2681" i="5"/>
  <c r="BC2681" i="5"/>
  <c r="BB2681" i="5"/>
  <c r="BA2681" i="5"/>
  <c r="AZ2681" i="5"/>
  <c r="AY2681" i="5"/>
  <c r="AX2681" i="5"/>
  <c r="AW2681" i="5"/>
  <c r="AV2681" i="5"/>
  <c r="AU2681" i="5"/>
  <c r="AT2681" i="5"/>
  <c r="AS2681" i="5"/>
  <c r="AR2681" i="5"/>
  <c r="AQ2681" i="5"/>
  <c r="AP2681" i="5"/>
  <c r="AO2681" i="5"/>
  <c r="AN2681" i="5"/>
  <c r="AM2681" i="5"/>
  <c r="AL2681" i="5"/>
  <c r="AK2681" i="5"/>
  <c r="AJ2681" i="5"/>
  <c r="AI2681" i="5"/>
  <c r="AH2681" i="5"/>
  <c r="AG2681" i="5"/>
  <c r="CE2680" i="5"/>
  <c r="CD2680" i="5"/>
  <c r="CC2680" i="5"/>
  <c r="CB2680" i="5"/>
  <c r="CA2680" i="5"/>
  <c r="BZ2680" i="5"/>
  <c r="BY2680" i="5"/>
  <c r="BX2680" i="5"/>
  <c r="BW2680" i="5"/>
  <c r="BV2680" i="5"/>
  <c r="BU2680" i="5"/>
  <c r="BT2680" i="5"/>
  <c r="BS2680" i="5"/>
  <c r="BR2680" i="5"/>
  <c r="BQ2680" i="5"/>
  <c r="BP2680" i="5"/>
  <c r="BO2680" i="5"/>
  <c r="BN2680" i="5"/>
  <c r="BM2680" i="5"/>
  <c r="BL2680" i="5"/>
  <c r="BK2680" i="5"/>
  <c r="BJ2680" i="5"/>
  <c r="BI2680" i="5"/>
  <c r="BH2680" i="5"/>
  <c r="BG2680" i="5"/>
  <c r="BF2680" i="5"/>
  <c r="BE2680" i="5"/>
  <c r="BD2680" i="5"/>
  <c r="BC2680" i="5"/>
  <c r="BB2680" i="5"/>
  <c r="BA2680" i="5"/>
  <c r="AZ2680" i="5"/>
  <c r="AY2680" i="5"/>
  <c r="AX2680" i="5"/>
  <c r="AW2680" i="5"/>
  <c r="AV2680" i="5"/>
  <c r="AU2680" i="5"/>
  <c r="AT2680" i="5"/>
  <c r="AS2680" i="5"/>
  <c r="AR2680" i="5"/>
  <c r="AQ2680" i="5"/>
  <c r="AP2680" i="5"/>
  <c r="AO2680" i="5"/>
  <c r="AN2680" i="5"/>
  <c r="AM2680" i="5"/>
  <c r="AL2680" i="5"/>
  <c r="AK2680" i="5"/>
  <c r="AJ2680" i="5"/>
  <c r="AI2680" i="5"/>
  <c r="AH2680" i="5"/>
  <c r="AG2680" i="5"/>
  <c r="CE2679" i="5"/>
  <c r="CD2679" i="5"/>
  <c r="CC2679" i="5"/>
  <c r="CB2679" i="5"/>
  <c r="CA2679" i="5"/>
  <c r="BZ2679" i="5"/>
  <c r="BY2679" i="5"/>
  <c r="BX2679" i="5"/>
  <c r="BW2679" i="5"/>
  <c r="BV2679" i="5"/>
  <c r="BU2679" i="5"/>
  <c r="BT2679" i="5"/>
  <c r="BS2679" i="5"/>
  <c r="BR2679" i="5"/>
  <c r="BQ2679" i="5"/>
  <c r="BP2679" i="5"/>
  <c r="BO2679" i="5"/>
  <c r="BN2679" i="5"/>
  <c r="BM2679" i="5"/>
  <c r="BL2679" i="5"/>
  <c r="BK2679" i="5"/>
  <c r="BJ2679" i="5"/>
  <c r="BI2679" i="5"/>
  <c r="BH2679" i="5"/>
  <c r="BG2679" i="5"/>
  <c r="BF2679" i="5"/>
  <c r="BE2679" i="5"/>
  <c r="BD2679" i="5"/>
  <c r="BC2679" i="5"/>
  <c r="BB2679" i="5"/>
  <c r="BA2679" i="5"/>
  <c r="AZ2679" i="5"/>
  <c r="AY2679" i="5"/>
  <c r="AX2679" i="5"/>
  <c r="AW2679" i="5"/>
  <c r="AV2679" i="5"/>
  <c r="AU2679" i="5"/>
  <c r="AT2679" i="5"/>
  <c r="AS2679" i="5"/>
  <c r="AR2679" i="5"/>
  <c r="AQ2679" i="5"/>
  <c r="AP2679" i="5"/>
  <c r="AO2679" i="5"/>
  <c r="AN2679" i="5"/>
  <c r="AM2679" i="5"/>
  <c r="AL2679" i="5"/>
  <c r="AK2679" i="5"/>
  <c r="AJ2679" i="5"/>
  <c r="AI2679" i="5"/>
  <c r="AH2679" i="5"/>
  <c r="AG2679" i="5"/>
  <c r="CE2678" i="5"/>
  <c r="CD2678" i="5"/>
  <c r="CC2678" i="5"/>
  <c r="CB2678" i="5"/>
  <c r="CA2678" i="5"/>
  <c r="BZ2678" i="5"/>
  <c r="BY2678" i="5"/>
  <c r="BX2678" i="5"/>
  <c r="BW2678" i="5"/>
  <c r="BV2678" i="5"/>
  <c r="BU2678" i="5"/>
  <c r="BT2678" i="5"/>
  <c r="BS2678" i="5"/>
  <c r="BR2678" i="5"/>
  <c r="BQ2678" i="5"/>
  <c r="BP2678" i="5"/>
  <c r="BO2678" i="5"/>
  <c r="BN2678" i="5"/>
  <c r="BM2678" i="5"/>
  <c r="BL2678" i="5"/>
  <c r="BK2678" i="5"/>
  <c r="BJ2678" i="5"/>
  <c r="BI2678" i="5"/>
  <c r="BH2678" i="5"/>
  <c r="BG2678" i="5"/>
  <c r="BF2678" i="5"/>
  <c r="BE2678" i="5"/>
  <c r="BD2678" i="5"/>
  <c r="BC2678" i="5"/>
  <c r="BB2678" i="5"/>
  <c r="BA2678" i="5"/>
  <c r="AZ2678" i="5"/>
  <c r="AY2678" i="5"/>
  <c r="AX2678" i="5"/>
  <c r="AW2678" i="5"/>
  <c r="AV2678" i="5"/>
  <c r="AU2678" i="5"/>
  <c r="AT2678" i="5"/>
  <c r="AS2678" i="5"/>
  <c r="AR2678" i="5"/>
  <c r="AQ2678" i="5"/>
  <c r="AP2678" i="5"/>
  <c r="AO2678" i="5"/>
  <c r="AN2678" i="5"/>
  <c r="AM2678" i="5"/>
  <c r="AL2678" i="5"/>
  <c r="AK2678" i="5"/>
  <c r="AJ2678" i="5"/>
  <c r="AI2678" i="5"/>
  <c r="AH2678" i="5"/>
  <c r="AG2678" i="5"/>
  <c r="CE2677" i="5"/>
  <c r="CD2677" i="5"/>
  <c r="CC2677" i="5"/>
  <c r="CB2677" i="5"/>
  <c r="CA2677" i="5"/>
  <c r="BZ2677" i="5"/>
  <c r="BY2677" i="5"/>
  <c r="BX2677" i="5"/>
  <c r="BW2677" i="5"/>
  <c r="BV2677" i="5"/>
  <c r="BU2677" i="5"/>
  <c r="BT2677" i="5"/>
  <c r="BS2677" i="5"/>
  <c r="BR2677" i="5"/>
  <c r="BQ2677" i="5"/>
  <c r="BP2677" i="5"/>
  <c r="BO2677" i="5"/>
  <c r="BN2677" i="5"/>
  <c r="BM2677" i="5"/>
  <c r="BL2677" i="5"/>
  <c r="BK2677" i="5"/>
  <c r="BJ2677" i="5"/>
  <c r="BI2677" i="5"/>
  <c r="BH2677" i="5"/>
  <c r="BG2677" i="5"/>
  <c r="BF2677" i="5"/>
  <c r="BE2677" i="5"/>
  <c r="BD2677" i="5"/>
  <c r="BC2677" i="5"/>
  <c r="BB2677" i="5"/>
  <c r="BA2677" i="5"/>
  <c r="AZ2677" i="5"/>
  <c r="AY2677" i="5"/>
  <c r="AX2677" i="5"/>
  <c r="AW2677" i="5"/>
  <c r="AV2677" i="5"/>
  <c r="AU2677" i="5"/>
  <c r="AT2677" i="5"/>
  <c r="AS2677" i="5"/>
  <c r="AR2677" i="5"/>
  <c r="AQ2677" i="5"/>
  <c r="AP2677" i="5"/>
  <c r="AO2677" i="5"/>
  <c r="AN2677" i="5"/>
  <c r="AM2677" i="5"/>
  <c r="AL2677" i="5"/>
  <c r="AK2677" i="5"/>
  <c r="AJ2677" i="5"/>
  <c r="AI2677" i="5"/>
  <c r="AH2677" i="5"/>
  <c r="AG2677" i="5"/>
  <c r="CE2676" i="5"/>
  <c r="CD2676" i="5"/>
  <c r="CC2676" i="5"/>
  <c r="CB2676" i="5"/>
  <c r="CA2676" i="5"/>
  <c r="BZ2676" i="5"/>
  <c r="BY2676" i="5"/>
  <c r="BX2676" i="5"/>
  <c r="BW2676" i="5"/>
  <c r="BV2676" i="5"/>
  <c r="BU2676" i="5"/>
  <c r="BT2676" i="5"/>
  <c r="BS2676" i="5"/>
  <c r="BR2676" i="5"/>
  <c r="BQ2676" i="5"/>
  <c r="BP2676" i="5"/>
  <c r="BO2676" i="5"/>
  <c r="BN2676" i="5"/>
  <c r="BM2676" i="5"/>
  <c r="BL2676" i="5"/>
  <c r="BK2676" i="5"/>
  <c r="BJ2676" i="5"/>
  <c r="BI2676" i="5"/>
  <c r="BH2676" i="5"/>
  <c r="BG2676" i="5"/>
  <c r="BF2676" i="5"/>
  <c r="BE2676" i="5"/>
  <c r="BD2676" i="5"/>
  <c r="BC2676" i="5"/>
  <c r="BB2676" i="5"/>
  <c r="BA2676" i="5"/>
  <c r="AZ2676" i="5"/>
  <c r="AY2676" i="5"/>
  <c r="AX2676" i="5"/>
  <c r="AW2676" i="5"/>
  <c r="AV2676" i="5"/>
  <c r="AU2676" i="5"/>
  <c r="AT2676" i="5"/>
  <c r="AS2676" i="5"/>
  <c r="AR2676" i="5"/>
  <c r="AQ2676" i="5"/>
  <c r="AP2676" i="5"/>
  <c r="AO2676" i="5"/>
  <c r="AN2676" i="5"/>
  <c r="AM2676" i="5"/>
  <c r="AL2676" i="5"/>
  <c r="AK2676" i="5"/>
  <c r="AJ2676" i="5"/>
  <c r="AI2676" i="5"/>
  <c r="AH2676" i="5"/>
  <c r="AG2676" i="5"/>
  <c r="CE2675" i="5"/>
  <c r="CD2675" i="5"/>
  <c r="CC2675" i="5"/>
  <c r="CB2675" i="5"/>
  <c r="CA2675" i="5"/>
  <c r="BZ2675" i="5"/>
  <c r="BY2675" i="5"/>
  <c r="BX2675" i="5"/>
  <c r="BW2675" i="5"/>
  <c r="BV2675" i="5"/>
  <c r="BU2675" i="5"/>
  <c r="BT2675" i="5"/>
  <c r="BS2675" i="5"/>
  <c r="BR2675" i="5"/>
  <c r="BQ2675" i="5"/>
  <c r="BP2675" i="5"/>
  <c r="BO2675" i="5"/>
  <c r="BN2675" i="5"/>
  <c r="BM2675" i="5"/>
  <c r="BL2675" i="5"/>
  <c r="BK2675" i="5"/>
  <c r="BJ2675" i="5"/>
  <c r="BI2675" i="5"/>
  <c r="BH2675" i="5"/>
  <c r="BG2675" i="5"/>
  <c r="BF2675" i="5"/>
  <c r="BE2675" i="5"/>
  <c r="BD2675" i="5"/>
  <c r="BC2675" i="5"/>
  <c r="BB2675" i="5"/>
  <c r="BA2675" i="5"/>
  <c r="AZ2675" i="5"/>
  <c r="AY2675" i="5"/>
  <c r="AX2675" i="5"/>
  <c r="AW2675" i="5"/>
  <c r="AV2675" i="5"/>
  <c r="AU2675" i="5"/>
  <c r="AT2675" i="5"/>
  <c r="AS2675" i="5"/>
  <c r="AR2675" i="5"/>
  <c r="AQ2675" i="5"/>
  <c r="AP2675" i="5"/>
  <c r="AO2675" i="5"/>
  <c r="AN2675" i="5"/>
  <c r="AM2675" i="5"/>
  <c r="AL2675" i="5"/>
  <c r="AK2675" i="5"/>
  <c r="AJ2675" i="5"/>
  <c r="AI2675" i="5"/>
  <c r="AH2675" i="5"/>
  <c r="AG2675" i="5"/>
  <c r="DT2668" i="5"/>
  <c r="DQ2668" i="5"/>
  <c r="DO2668" i="5"/>
  <c r="DT2667" i="5"/>
  <c r="DQ2667" i="5"/>
  <c r="DO2667" i="5"/>
  <c r="DT2666" i="5"/>
  <c r="DQ2666" i="5"/>
  <c r="DO2666" i="5"/>
  <c r="DT2665" i="5"/>
  <c r="DQ2665" i="5"/>
  <c r="DO2665" i="5"/>
  <c r="DT2664" i="5"/>
  <c r="DQ2664" i="5"/>
  <c r="DO2664" i="5"/>
  <c r="DT2663" i="5"/>
  <c r="DQ2663" i="5"/>
  <c r="DO2663" i="5"/>
  <c r="DT2662" i="5"/>
  <c r="DQ2662" i="5"/>
  <c r="DO2662" i="5"/>
  <c r="DT2661" i="5"/>
  <c r="DQ2661" i="5"/>
  <c r="DO2661" i="5"/>
  <c r="DT2660" i="5"/>
  <c r="DQ2660" i="5"/>
  <c r="DO2660" i="5"/>
  <c r="DT2659" i="5"/>
  <c r="DQ2659" i="5"/>
  <c r="DO2659" i="5"/>
  <c r="DT2658" i="5"/>
  <c r="DQ2658" i="5"/>
  <c r="DO2658" i="5"/>
  <c r="DT2657" i="5"/>
  <c r="DQ2657" i="5"/>
  <c r="DO2657" i="5"/>
  <c r="DT2656" i="5"/>
  <c r="DQ2656" i="5"/>
  <c r="DO2656" i="5"/>
  <c r="DT2655" i="5"/>
  <c r="DQ2655" i="5"/>
  <c r="DO2655" i="5"/>
  <c r="DT2654" i="5"/>
  <c r="DQ2654" i="5"/>
  <c r="DO2654" i="5"/>
  <c r="DT2653" i="5"/>
  <c r="DQ2653" i="5"/>
  <c r="DO2653" i="5"/>
  <c r="DT2652" i="5"/>
  <c r="DQ2652" i="5"/>
  <c r="DO2652" i="5"/>
  <c r="DT2651" i="5"/>
  <c r="DQ2651" i="5"/>
  <c r="DO2651" i="5"/>
  <c r="DT2650" i="5"/>
  <c r="DQ2650" i="5"/>
  <c r="DO2650" i="5"/>
  <c r="DT2649" i="5"/>
  <c r="DQ2649" i="5"/>
  <c r="DO2649" i="5"/>
  <c r="DT2648" i="5"/>
  <c r="DQ2648" i="5"/>
  <c r="DO2648" i="5"/>
  <c r="DT2647" i="5"/>
  <c r="DQ2647" i="5"/>
  <c r="DO2647" i="5"/>
  <c r="DT2646" i="5"/>
  <c r="DQ2646" i="5"/>
  <c r="DO2646" i="5"/>
  <c r="DT2645" i="5"/>
  <c r="DQ2645" i="5"/>
  <c r="DO2645" i="5"/>
  <c r="DT2644" i="5"/>
  <c r="DQ2644" i="5"/>
  <c r="DO2644" i="5"/>
  <c r="DT2643" i="5"/>
  <c r="DQ2643" i="5"/>
  <c r="DO2643" i="5"/>
  <c r="DT2642" i="5"/>
  <c r="DQ2642" i="5"/>
  <c r="DO2642" i="5"/>
  <c r="DT2641" i="5"/>
  <c r="DQ2641" i="5"/>
  <c r="DO2641" i="5"/>
  <c r="DT2640" i="5"/>
  <c r="DQ2640" i="5"/>
  <c r="DO2640" i="5"/>
  <c r="DT2639" i="5"/>
  <c r="DQ2639" i="5"/>
  <c r="DO2639" i="5"/>
  <c r="DT2638" i="5"/>
  <c r="DQ2638" i="5"/>
  <c r="DO2638" i="5"/>
  <c r="DT2637" i="5"/>
  <c r="DQ2637" i="5"/>
  <c r="DO2637" i="5"/>
  <c r="DT2636" i="5"/>
  <c r="DQ2636" i="5"/>
  <c r="DO2636" i="5"/>
  <c r="DT2635" i="5"/>
  <c r="DQ2635" i="5"/>
  <c r="DO2635" i="5"/>
  <c r="DT2634" i="5"/>
  <c r="DQ2634" i="5"/>
  <c r="DO2634" i="5"/>
  <c r="DT2633" i="5"/>
  <c r="DQ2633" i="5"/>
  <c r="DO2633" i="5"/>
  <c r="DT2632" i="5"/>
  <c r="DQ2632" i="5"/>
  <c r="DO2632" i="5"/>
  <c r="DT2631" i="5"/>
  <c r="DQ2631" i="5"/>
  <c r="DO2631" i="5"/>
  <c r="DT2630" i="5"/>
  <c r="DQ2630" i="5"/>
  <c r="DO2630" i="5"/>
  <c r="DT2629" i="5"/>
  <c r="DQ2629" i="5"/>
  <c r="DO2629" i="5"/>
  <c r="DT2628" i="5"/>
  <c r="DQ2628" i="5"/>
  <c r="DO2628" i="5"/>
  <c r="DT2627" i="5"/>
  <c r="DQ2627" i="5"/>
  <c r="DO2627" i="5"/>
  <c r="DT2626" i="5"/>
  <c r="DQ2626" i="5"/>
  <c r="DO2626" i="5"/>
  <c r="DT2625" i="5"/>
  <c r="DQ2625" i="5"/>
  <c r="DO2625" i="5"/>
  <c r="DT2624" i="5"/>
  <c r="DQ2624" i="5"/>
  <c r="DO2624" i="5"/>
  <c r="DT2623" i="5"/>
  <c r="DQ2623" i="5"/>
  <c r="DO2623" i="5"/>
  <c r="DT2622" i="5"/>
  <c r="DQ2622" i="5"/>
  <c r="DO2622" i="5"/>
  <c r="DT2621" i="5"/>
  <c r="DQ2621" i="5"/>
  <c r="DO2621" i="5"/>
  <c r="DQ2620" i="5"/>
  <c r="DO2620" i="5"/>
  <c r="DQ2619" i="5"/>
  <c r="DO2619" i="5"/>
  <c r="DQ2618" i="5"/>
  <c r="DO2618" i="5"/>
  <c r="DQ2617" i="5"/>
  <c r="DO2617" i="5"/>
  <c r="DQ2616" i="5"/>
  <c r="DO2616" i="5"/>
  <c r="DQ2615" i="5"/>
  <c r="DO2615" i="5"/>
  <c r="DQ2614" i="5"/>
  <c r="DO2614" i="5"/>
  <c r="DQ2613" i="5"/>
  <c r="DO2613" i="5"/>
  <c r="DQ2612" i="5"/>
  <c r="DO2612" i="5"/>
  <c r="DQ2611" i="5"/>
  <c r="DO2611" i="5"/>
  <c r="DQ2610" i="5"/>
  <c r="DO2610" i="5"/>
  <c r="DQ2609" i="5"/>
  <c r="DO2609" i="5"/>
  <c r="DQ2608" i="5"/>
  <c r="DO2608" i="5"/>
  <c r="DQ2607" i="5"/>
  <c r="DO2607" i="5"/>
  <c r="DQ2606" i="5"/>
  <c r="DO2606" i="5"/>
  <c r="DQ2605" i="5"/>
  <c r="DO2605" i="5"/>
  <c r="DQ2604" i="5"/>
  <c r="DO2604" i="5"/>
  <c r="DQ2603" i="5"/>
  <c r="DO2603" i="5"/>
  <c r="DQ2602" i="5"/>
  <c r="DO2602" i="5"/>
  <c r="DQ2601" i="5"/>
  <c r="DO2601" i="5"/>
  <c r="DQ2600" i="5"/>
  <c r="DO2600" i="5"/>
  <c r="DQ2599" i="5"/>
  <c r="DO2599" i="5"/>
  <c r="DQ2598" i="5"/>
  <c r="DO2598" i="5"/>
  <c r="DQ2597" i="5"/>
  <c r="DO2597" i="5"/>
  <c r="DQ2596" i="5"/>
  <c r="DO2596" i="5"/>
  <c r="DQ2595" i="5"/>
  <c r="DO2595" i="5"/>
  <c r="DQ2594" i="5"/>
  <c r="DO2594" i="5"/>
  <c r="DQ2593" i="5"/>
  <c r="DO2593" i="5"/>
  <c r="DQ2592" i="5"/>
  <c r="DO2592" i="5"/>
  <c r="DQ2591" i="5"/>
  <c r="DO2591" i="5"/>
  <c r="DQ2590" i="5"/>
  <c r="DO2590" i="5"/>
  <c r="DQ2589" i="5"/>
  <c r="DO2589" i="5"/>
  <c r="DQ2588" i="5"/>
  <c r="DO2588" i="5"/>
  <c r="DQ2587" i="5"/>
  <c r="DO2587" i="5"/>
  <c r="DQ2586" i="5"/>
  <c r="DO2586" i="5"/>
  <c r="DQ2585" i="5"/>
  <c r="DO2585" i="5"/>
  <c r="DQ2584" i="5"/>
  <c r="DO2584" i="5"/>
  <c r="DQ2583" i="5"/>
  <c r="DO2583" i="5"/>
  <c r="DQ2582" i="5"/>
  <c r="DO2582" i="5"/>
  <c r="DQ2581" i="5"/>
  <c r="DO2581" i="5"/>
  <c r="DQ2580" i="5"/>
  <c r="DO2580" i="5"/>
  <c r="DQ2579" i="5"/>
  <c r="DO2579" i="5"/>
  <c r="DQ2578" i="5"/>
  <c r="DO2578" i="5"/>
  <c r="DQ2577" i="5"/>
  <c r="DO2577" i="5"/>
  <c r="DQ2576" i="5"/>
  <c r="DO2576" i="5"/>
  <c r="DQ2575" i="5"/>
  <c r="DO2575" i="5"/>
  <c r="DQ2574" i="5"/>
  <c r="DO2574" i="5"/>
  <c r="DQ2573" i="5"/>
  <c r="DO2573" i="5"/>
  <c r="DQ2572" i="5"/>
  <c r="DO2572" i="5"/>
  <c r="DQ2571" i="5"/>
  <c r="DO2571" i="5"/>
  <c r="DQ2570" i="5"/>
  <c r="DO2570" i="5"/>
  <c r="DQ2569" i="5"/>
  <c r="DO2569" i="5"/>
  <c r="DQ2568" i="5"/>
  <c r="DO2568" i="5"/>
  <c r="DQ2567" i="5"/>
  <c r="DO2567" i="5"/>
  <c r="DQ2566" i="5"/>
  <c r="DO2566" i="5"/>
  <c r="DQ2565" i="5"/>
  <c r="DO2565" i="5"/>
  <c r="DQ2564" i="5"/>
  <c r="DO2564" i="5"/>
  <c r="DQ2563" i="5"/>
  <c r="DO2563" i="5"/>
  <c r="DQ2562" i="5"/>
  <c r="DO2562" i="5"/>
  <c r="DQ2561" i="5"/>
  <c r="DO2561" i="5"/>
  <c r="DQ2560" i="5"/>
  <c r="DO2560" i="5"/>
  <c r="DQ2559" i="5"/>
  <c r="DO2559" i="5"/>
  <c r="DQ2558" i="5"/>
  <c r="DO2558" i="5"/>
  <c r="DQ2557" i="5"/>
  <c r="DO2557" i="5"/>
  <c r="DQ2556" i="5"/>
  <c r="DO2556" i="5"/>
  <c r="DQ2555" i="5"/>
  <c r="DO2555" i="5"/>
  <c r="DQ2554" i="5"/>
  <c r="DO2554" i="5"/>
  <c r="DQ2553" i="5"/>
  <c r="DO2553" i="5"/>
  <c r="DQ2552" i="5"/>
  <c r="DO2552" i="5"/>
  <c r="DQ2551" i="5"/>
  <c r="DO2551" i="5"/>
  <c r="DQ2550" i="5"/>
  <c r="DO2550" i="5"/>
  <c r="DQ2549" i="5"/>
  <c r="DO2549" i="5"/>
  <c r="BY2530" i="5"/>
  <c r="BW2530" i="5"/>
  <c r="BV2530" i="5"/>
  <c r="BU2530" i="5"/>
  <c r="BT2530" i="5"/>
  <c r="BS2530" i="5"/>
  <c r="BR2530" i="5"/>
  <c r="BQ2530" i="5"/>
  <c r="BP2530" i="5"/>
  <c r="BO2530" i="5"/>
  <c r="BN2530" i="5"/>
  <c r="BM2530" i="5"/>
  <c r="BL2530" i="5"/>
  <c r="BK2530" i="5"/>
  <c r="BJ2530" i="5"/>
  <c r="BI2530" i="5"/>
  <c r="BH2530" i="5"/>
  <c r="BG2530" i="5"/>
  <c r="BF2530" i="5"/>
  <c r="BE2530" i="5"/>
  <c r="BD2530" i="5"/>
  <c r="BC2530" i="5"/>
  <c r="BB2530" i="5"/>
  <c r="BA2530" i="5"/>
  <c r="AZ2530" i="5"/>
  <c r="AY2530" i="5"/>
  <c r="AX2530" i="5"/>
  <c r="AW2530" i="5"/>
  <c r="AV2530" i="5"/>
  <c r="AU2530" i="5"/>
  <c r="AT2530" i="5"/>
  <c r="AS2530" i="5"/>
  <c r="AR2530" i="5"/>
  <c r="AQ2530" i="5"/>
  <c r="BY2529" i="5"/>
  <c r="BW2529" i="5"/>
  <c r="BV2529" i="5"/>
  <c r="BU2529" i="5"/>
  <c r="BT2529" i="5"/>
  <c r="BS2529" i="5"/>
  <c r="BR2529" i="5"/>
  <c r="BQ2529" i="5"/>
  <c r="BP2529" i="5"/>
  <c r="BO2529" i="5"/>
  <c r="BN2529" i="5"/>
  <c r="BM2529" i="5"/>
  <c r="BL2529" i="5"/>
  <c r="BK2529" i="5"/>
  <c r="BJ2529" i="5"/>
  <c r="BI2529" i="5"/>
  <c r="BH2529" i="5"/>
  <c r="BG2529" i="5"/>
  <c r="BF2529" i="5"/>
  <c r="BE2529" i="5"/>
  <c r="BD2529" i="5"/>
  <c r="BC2529" i="5"/>
  <c r="BB2529" i="5"/>
  <c r="BA2529" i="5"/>
  <c r="AZ2529" i="5"/>
  <c r="AY2529" i="5"/>
  <c r="AX2529" i="5"/>
  <c r="AW2529" i="5"/>
  <c r="AV2529" i="5"/>
  <c r="AU2529" i="5"/>
  <c r="AT2529" i="5"/>
  <c r="AS2529" i="5"/>
  <c r="AR2529" i="5"/>
  <c r="AQ2529" i="5"/>
  <c r="BY2528" i="5"/>
  <c r="BW2528" i="5"/>
  <c r="BV2528" i="5"/>
  <c r="BU2528" i="5"/>
  <c r="BT2528" i="5"/>
  <c r="BS2528" i="5"/>
  <c r="BR2528" i="5"/>
  <c r="BQ2528" i="5"/>
  <c r="BP2528" i="5"/>
  <c r="BO2528" i="5"/>
  <c r="BN2528" i="5"/>
  <c r="BM2528" i="5"/>
  <c r="BL2528" i="5"/>
  <c r="BK2528" i="5"/>
  <c r="BJ2528" i="5"/>
  <c r="BI2528" i="5"/>
  <c r="BH2528" i="5"/>
  <c r="BG2528" i="5"/>
  <c r="BF2528" i="5"/>
  <c r="BE2528" i="5"/>
  <c r="BD2528" i="5"/>
  <c r="BC2528" i="5"/>
  <c r="BB2528" i="5"/>
  <c r="BA2528" i="5"/>
  <c r="AZ2528" i="5"/>
  <c r="AY2528" i="5"/>
  <c r="AX2528" i="5"/>
  <c r="AW2528" i="5"/>
  <c r="AV2528" i="5"/>
  <c r="AU2528" i="5"/>
  <c r="AT2528" i="5"/>
  <c r="AS2528" i="5"/>
  <c r="AR2528" i="5"/>
  <c r="AQ2528" i="5"/>
  <c r="BY2527" i="5"/>
  <c r="BW2527" i="5"/>
  <c r="BV2527" i="5"/>
  <c r="BU2527" i="5"/>
  <c r="BT2527" i="5"/>
  <c r="BS2527" i="5"/>
  <c r="BR2527" i="5"/>
  <c r="BQ2527" i="5"/>
  <c r="BP2527" i="5"/>
  <c r="BO2527" i="5"/>
  <c r="BN2527" i="5"/>
  <c r="BM2527" i="5"/>
  <c r="BL2527" i="5"/>
  <c r="BK2527" i="5"/>
  <c r="BJ2527" i="5"/>
  <c r="BI2527" i="5"/>
  <c r="BH2527" i="5"/>
  <c r="BG2527" i="5"/>
  <c r="BF2527" i="5"/>
  <c r="BE2527" i="5"/>
  <c r="BD2527" i="5"/>
  <c r="BC2527" i="5"/>
  <c r="BB2527" i="5"/>
  <c r="BA2527" i="5"/>
  <c r="AZ2527" i="5"/>
  <c r="AY2527" i="5"/>
  <c r="AX2527" i="5"/>
  <c r="AW2527" i="5"/>
  <c r="AV2527" i="5"/>
  <c r="AU2527" i="5"/>
  <c r="AT2527" i="5"/>
  <c r="AS2527" i="5"/>
  <c r="AR2527" i="5"/>
  <c r="AQ2527" i="5"/>
  <c r="BY2526" i="5"/>
  <c r="BW2526" i="5"/>
  <c r="BV2526" i="5"/>
  <c r="BU2526" i="5"/>
  <c r="BT2526" i="5"/>
  <c r="BS2526" i="5"/>
  <c r="BR2526" i="5"/>
  <c r="BQ2526" i="5"/>
  <c r="BP2526" i="5"/>
  <c r="BO2526" i="5"/>
  <c r="BN2526" i="5"/>
  <c r="BM2526" i="5"/>
  <c r="BL2526" i="5"/>
  <c r="BK2526" i="5"/>
  <c r="BJ2526" i="5"/>
  <c r="BI2526" i="5"/>
  <c r="BH2526" i="5"/>
  <c r="BG2526" i="5"/>
  <c r="BF2526" i="5"/>
  <c r="BE2526" i="5"/>
  <c r="BD2526" i="5"/>
  <c r="BC2526" i="5"/>
  <c r="BB2526" i="5"/>
  <c r="BA2526" i="5"/>
  <c r="AZ2526" i="5"/>
  <c r="AY2526" i="5"/>
  <c r="AX2526" i="5"/>
  <c r="AW2526" i="5"/>
  <c r="AV2526" i="5"/>
  <c r="AU2526" i="5"/>
  <c r="AT2526" i="5"/>
  <c r="AS2526" i="5"/>
  <c r="AR2526" i="5"/>
  <c r="AQ2526" i="5"/>
  <c r="BY2525" i="5"/>
  <c r="BW2525" i="5"/>
  <c r="BV2525" i="5"/>
  <c r="BU2525" i="5"/>
  <c r="BT2525" i="5"/>
  <c r="BS2525" i="5"/>
  <c r="BR2525" i="5"/>
  <c r="BQ2525" i="5"/>
  <c r="BP2525" i="5"/>
  <c r="BO2525" i="5"/>
  <c r="BN2525" i="5"/>
  <c r="BM2525" i="5"/>
  <c r="BL2525" i="5"/>
  <c r="BK2525" i="5"/>
  <c r="BJ2525" i="5"/>
  <c r="BI2525" i="5"/>
  <c r="BH2525" i="5"/>
  <c r="BG2525" i="5"/>
  <c r="BF2525" i="5"/>
  <c r="BE2525" i="5"/>
  <c r="BD2525" i="5"/>
  <c r="BC2525" i="5"/>
  <c r="BB2525" i="5"/>
  <c r="BA2525" i="5"/>
  <c r="AZ2525" i="5"/>
  <c r="AY2525" i="5"/>
  <c r="AX2525" i="5"/>
  <c r="AW2525" i="5"/>
  <c r="AV2525" i="5"/>
  <c r="AU2525" i="5"/>
  <c r="AT2525" i="5"/>
  <c r="AS2525" i="5"/>
  <c r="AR2525" i="5"/>
  <c r="AQ2525" i="5"/>
  <c r="BY2524" i="5"/>
  <c r="BW2524" i="5"/>
  <c r="BV2524" i="5"/>
  <c r="BU2524" i="5"/>
  <c r="BT2524" i="5"/>
  <c r="BS2524" i="5"/>
  <c r="BR2524" i="5"/>
  <c r="BQ2524" i="5"/>
  <c r="BP2524" i="5"/>
  <c r="BO2524" i="5"/>
  <c r="BN2524" i="5"/>
  <c r="BM2524" i="5"/>
  <c r="BL2524" i="5"/>
  <c r="BK2524" i="5"/>
  <c r="BJ2524" i="5"/>
  <c r="BI2524" i="5"/>
  <c r="BH2524" i="5"/>
  <c r="BG2524" i="5"/>
  <c r="BF2524" i="5"/>
  <c r="BE2524" i="5"/>
  <c r="BD2524" i="5"/>
  <c r="BC2524" i="5"/>
  <c r="BB2524" i="5"/>
  <c r="BA2524" i="5"/>
  <c r="AZ2524" i="5"/>
  <c r="AY2524" i="5"/>
  <c r="AX2524" i="5"/>
  <c r="AW2524" i="5"/>
  <c r="AV2524" i="5"/>
  <c r="AU2524" i="5"/>
  <c r="AT2524" i="5"/>
  <c r="AS2524" i="5"/>
  <c r="AR2524" i="5"/>
  <c r="AQ2524" i="5"/>
  <c r="BY2523" i="5"/>
  <c r="BW2523" i="5"/>
  <c r="BV2523" i="5"/>
  <c r="BU2523" i="5"/>
  <c r="BT2523" i="5"/>
  <c r="BS2523" i="5"/>
  <c r="BR2523" i="5"/>
  <c r="BQ2523" i="5"/>
  <c r="BP2523" i="5"/>
  <c r="BO2523" i="5"/>
  <c r="BN2523" i="5"/>
  <c r="BM2523" i="5"/>
  <c r="BL2523" i="5"/>
  <c r="BK2523" i="5"/>
  <c r="BJ2523" i="5"/>
  <c r="BI2523" i="5"/>
  <c r="BH2523" i="5"/>
  <c r="BG2523" i="5"/>
  <c r="BF2523" i="5"/>
  <c r="BE2523" i="5"/>
  <c r="BD2523" i="5"/>
  <c r="BC2523" i="5"/>
  <c r="BB2523" i="5"/>
  <c r="BA2523" i="5"/>
  <c r="AZ2523" i="5"/>
  <c r="AY2523" i="5"/>
  <c r="AX2523" i="5"/>
  <c r="AW2523" i="5"/>
  <c r="AV2523" i="5"/>
  <c r="AU2523" i="5"/>
  <c r="AT2523" i="5"/>
  <c r="AS2523" i="5"/>
  <c r="AR2523" i="5"/>
  <c r="AQ2523" i="5"/>
  <c r="BY2522" i="5"/>
  <c r="BW2522" i="5"/>
  <c r="BV2522" i="5"/>
  <c r="BU2522" i="5"/>
  <c r="BT2522" i="5"/>
  <c r="BS2522" i="5"/>
  <c r="BR2522" i="5"/>
  <c r="BQ2522" i="5"/>
  <c r="BP2522" i="5"/>
  <c r="BO2522" i="5"/>
  <c r="BN2522" i="5"/>
  <c r="BM2522" i="5"/>
  <c r="BL2522" i="5"/>
  <c r="BK2522" i="5"/>
  <c r="BJ2522" i="5"/>
  <c r="BI2522" i="5"/>
  <c r="BH2522" i="5"/>
  <c r="BG2522" i="5"/>
  <c r="BF2522" i="5"/>
  <c r="BE2522" i="5"/>
  <c r="BD2522" i="5"/>
  <c r="BC2522" i="5"/>
  <c r="BB2522" i="5"/>
  <c r="BA2522" i="5"/>
  <c r="AZ2522" i="5"/>
  <c r="AY2522" i="5"/>
  <c r="AX2522" i="5"/>
  <c r="AW2522" i="5"/>
  <c r="AV2522" i="5"/>
  <c r="AU2522" i="5"/>
  <c r="AT2522" i="5"/>
  <c r="AS2522" i="5"/>
  <c r="AR2522" i="5"/>
  <c r="AQ2522" i="5"/>
  <c r="BY2521" i="5"/>
  <c r="BW2521" i="5"/>
  <c r="BV2521" i="5"/>
  <c r="BU2521" i="5"/>
  <c r="BT2521" i="5"/>
  <c r="BS2521" i="5"/>
  <c r="BR2521" i="5"/>
  <c r="BQ2521" i="5"/>
  <c r="BP2521" i="5"/>
  <c r="BO2521" i="5"/>
  <c r="BN2521" i="5"/>
  <c r="BM2521" i="5"/>
  <c r="BL2521" i="5"/>
  <c r="BK2521" i="5"/>
  <c r="BJ2521" i="5"/>
  <c r="BI2521" i="5"/>
  <c r="BH2521" i="5"/>
  <c r="BG2521" i="5"/>
  <c r="BF2521" i="5"/>
  <c r="BE2521" i="5"/>
  <c r="BD2521" i="5"/>
  <c r="BC2521" i="5"/>
  <c r="BB2521" i="5"/>
  <c r="BA2521" i="5"/>
  <c r="AZ2521" i="5"/>
  <c r="AY2521" i="5"/>
  <c r="AX2521" i="5"/>
  <c r="AW2521" i="5"/>
  <c r="AV2521" i="5"/>
  <c r="AU2521" i="5"/>
  <c r="AT2521" i="5"/>
  <c r="AS2521" i="5"/>
  <c r="AR2521" i="5"/>
  <c r="AQ2521" i="5"/>
  <c r="BY2520" i="5"/>
  <c r="BW2520" i="5"/>
  <c r="BV2520" i="5"/>
  <c r="BU2520" i="5"/>
  <c r="BT2520" i="5"/>
  <c r="BS2520" i="5"/>
  <c r="BR2520" i="5"/>
  <c r="BQ2520" i="5"/>
  <c r="BP2520" i="5"/>
  <c r="BO2520" i="5"/>
  <c r="BN2520" i="5"/>
  <c r="BM2520" i="5"/>
  <c r="BL2520" i="5"/>
  <c r="BK2520" i="5"/>
  <c r="BJ2520" i="5"/>
  <c r="BI2520" i="5"/>
  <c r="BH2520" i="5"/>
  <c r="BG2520" i="5"/>
  <c r="BF2520" i="5"/>
  <c r="BE2520" i="5"/>
  <c r="BD2520" i="5"/>
  <c r="BC2520" i="5"/>
  <c r="BB2520" i="5"/>
  <c r="BA2520" i="5"/>
  <c r="AZ2520" i="5"/>
  <c r="AY2520" i="5"/>
  <c r="AX2520" i="5"/>
  <c r="AW2520" i="5"/>
  <c r="AV2520" i="5"/>
  <c r="AU2520" i="5"/>
  <c r="AT2520" i="5"/>
  <c r="AS2520" i="5"/>
  <c r="AR2520" i="5"/>
  <c r="AQ2520" i="5"/>
  <c r="BY2519" i="5"/>
  <c r="BW2519" i="5"/>
  <c r="BV2519" i="5"/>
  <c r="BU2519" i="5"/>
  <c r="BT2519" i="5"/>
  <c r="BS2519" i="5"/>
  <c r="BR2519" i="5"/>
  <c r="BQ2519" i="5"/>
  <c r="BP2519" i="5"/>
  <c r="BO2519" i="5"/>
  <c r="BN2519" i="5"/>
  <c r="BM2519" i="5"/>
  <c r="BL2519" i="5"/>
  <c r="BK2519" i="5"/>
  <c r="BJ2519" i="5"/>
  <c r="BI2519" i="5"/>
  <c r="BH2519" i="5"/>
  <c r="BG2519" i="5"/>
  <c r="BF2519" i="5"/>
  <c r="BE2519" i="5"/>
  <c r="BD2519" i="5"/>
  <c r="BC2519" i="5"/>
  <c r="BB2519" i="5"/>
  <c r="BA2519" i="5"/>
  <c r="AZ2519" i="5"/>
  <c r="AY2519" i="5"/>
  <c r="AX2519" i="5"/>
  <c r="AW2519" i="5"/>
  <c r="AV2519" i="5"/>
  <c r="AU2519" i="5"/>
  <c r="AT2519" i="5"/>
  <c r="AS2519" i="5"/>
  <c r="AR2519" i="5"/>
  <c r="AQ2519" i="5"/>
  <c r="BY2518" i="5"/>
  <c r="BW2518" i="5"/>
  <c r="BV2518" i="5"/>
  <c r="BU2518" i="5"/>
  <c r="BT2518" i="5"/>
  <c r="BS2518" i="5"/>
  <c r="BR2518" i="5"/>
  <c r="BQ2518" i="5"/>
  <c r="BP2518" i="5"/>
  <c r="BO2518" i="5"/>
  <c r="BN2518" i="5"/>
  <c r="BM2518" i="5"/>
  <c r="BL2518" i="5"/>
  <c r="BK2518" i="5"/>
  <c r="BJ2518" i="5"/>
  <c r="BI2518" i="5"/>
  <c r="BH2518" i="5"/>
  <c r="BG2518" i="5"/>
  <c r="BF2518" i="5"/>
  <c r="BE2518" i="5"/>
  <c r="BD2518" i="5"/>
  <c r="BC2518" i="5"/>
  <c r="BB2518" i="5"/>
  <c r="BA2518" i="5"/>
  <c r="AZ2518" i="5"/>
  <c r="AY2518" i="5"/>
  <c r="AX2518" i="5"/>
  <c r="AW2518" i="5"/>
  <c r="AV2518" i="5"/>
  <c r="AU2518" i="5"/>
  <c r="AT2518" i="5"/>
  <c r="AS2518" i="5"/>
  <c r="AR2518" i="5"/>
  <c r="AQ2518" i="5"/>
  <c r="BY2517" i="5"/>
  <c r="BW2517" i="5"/>
  <c r="BV2517" i="5"/>
  <c r="BU2517" i="5"/>
  <c r="BT2517" i="5"/>
  <c r="BS2517" i="5"/>
  <c r="BR2517" i="5"/>
  <c r="BQ2517" i="5"/>
  <c r="BP2517" i="5"/>
  <c r="BO2517" i="5"/>
  <c r="BN2517" i="5"/>
  <c r="BM2517" i="5"/>
  <c r="BL2517" i="5"/>
  <c r="BK2517" i="5"/>
  <c r="BJ2517" i="5"/>
  <c r="BI2517" i="5"/>
  <c r="BH2517" i="5"/>
  <c r="BG2517" i="5"/>
  <c r="BF2517" i="5"/>
  <c r="BE2517" i="5"/>
  <c r="BD2517" i="5"/>
  <c r="BC2517" i="5"/>
  <c r="BB2517" i="5"/>
  <c r="BA2517" i="5"/>
  <c r="AZ2517" i="5"/>
  <c r="AY2517" i="5"/>
  <c r="AX2517" i="5"/>
  <c r="AW2517" i="5"/>
  <c r="AV2517" i="5"/>
  <c r="AU2517" i="5"/>
  <c r="AT2517" i="5"/>
  <c r="AS2517" i="5"/>
  <c r="AR2517" i="5"/>
  <c r="AQ2517" i="5"/>
  <c r="BY2516" i="5"/>
  <c r="BW2516" i="5"/>
  <c r="BV2516" i="5"/>
  <c r="BU2516" i="5"/>
  <c r="BT2516" i="5"/>
  <c r="BS2516" i="5"/>
  <c r="BR2516" i="5"/>
  <c r="BQ2516" i="5"/>
  <c r="BP2516" i="5"/>
  <c r="BO2516" i="5"/>
  <c r="BN2516" i="5"/>
  <c r="BM2516" i="5"/>
  <c r="BL2516" i="5"/>
  <c r="BK2516" i="5"/>
  <c r="BJ2516" i="5"/>
  <c r="BI2516" i="5"/>
  <c r="BH2516" i="5"/>
  <c r="BG2516" i="5"/>
  <c r="BF2516" i="5"/>
  <c r="BE2516" i="5"/>
  <c r="BD2516" i="5"/>
  <c r="BC2516" i="5"/>
  <c r="BB2516" i="5"/>
  <c r="BA2516" i="5"/>
  <c r="AZ2516" i="5"/>
  <c r="AY2516" i="5"/>
  <c r="AX2516" i="5"/>
  <c r="AW2516" i="5"/>
  <c r="AV2516" i="5"/>
  <c r="AU2516" i="5"/>
  <c r="AT2516" i="5"/>
  <c r="AS2516" i="5"/>
  <c r="AR2516" i="5"/>
  <c r="AQ2516" i="5"/>
  <c r="BY2515" i="5"/>
  <c r="BW2515" i="5"/>
  <c r="BV2515" i="5"/>
  <c r="BU2515" i="5"/>
  <c r="BT2515" i="5"/>
  <c r="BS2515" i="5"/>
  <c r="BR2515" i="5"/>
  <c r="BQ2515" i="5"/>
  <c r="BP2515" i="5"/>
  <c r="BO2515" i="5"/>
  <c r="BN2515" i="5"/>
  <c r="BM2515" i="5"/>
  <c r="BL2515" i="5"/>
  <c r="BK2515" i="5"/>
  <c r="BJ2515" i="5"/>
  <c r="BI2515" i="5"/>
  <c r="BH2515" i="5"/>
  <c r="BG2515" i="5"/>
  <c r="BF2515" i="5"/>
  <c r="BE2515" i="5"/>
  <c r="BD2515" i="5"/>
  <c r="BC2515" i="5"/>
  <c r="BB2515" i="5"/>
  <c r="BA2515" i="5"/>
  <c r="AZ2515" i="5"/>
  <c r="AY2515" i="5"/>
  <c r="AX2515" i="5"/>
  <c r="AW2515" i="5"/>
  <c r="AV2515" i="5"/>
  <c r="AU2515" i="5"/>
  <c r="AT2515" i="5"/>
  <c r="AS2515" i="5"/>
  <c r="AR2515" i="5"/>
  <c r="AQ2515" i="5"/>
  <c r="BY2514" i="5"/>
  <c r="BW2514" i="5"/>
  <c r="BV2514" i="5"/>
  <c r="BU2514" i="5"/>
  <c r="BT2514" i="5"/>
  <c r="BS2514" i="5"/>
  <c r="BR2514" i="5"/>
  <c r="BQ2514" i="5"/>
  <c r="BP2514" i="5"/>
  <c r="BO2514" i="5"/>
  <c r="BN2514" i="5"/>
  <c r="BM2514" i="5"/>
  <c r="BL2514" i="5"/>
  <c r="BK2514" i="5"/>
  <c r="BJ2514" i="5"/>
  <c r="BI2514" i="5"/>
  <c r="BH2514" i="5"/>
  <c r="BG2514" i="5"/>
  <c r="BF2514" i="5"/>
  <c r="BE2514" i="5"/>
  <c r="BD2514" i="5"/>
  <c r="BC2514" i="5"/>
  <c r="BB2514" i="5"/>
  <c r="BA2514" i="5"/>
  <c r="AZ2514" i="5"/>
  <c r="AY2514" i="5"/>
  <c r="AX2514" i="5"/>
  <c r="AW2514" i="5"/>
  <c r="AV2514" i="5"/>
  <c r="AU2514" i="5"/>
  <c r="AT2514" i="5"/>
  <c r="AS2514" i="5"/>
  <c r="AR2514" i="5"/>
  <c r="AQ2514" i="5"/>
  <c r="BY2513" i="5"/>
  <c r="BW2513" i="5"/>
  <c r="BV2513" i="5"/>
  <c r="BU2513" i="5"/>
  <c r="BT2513" i="5"/>
  <c r="BS2513" i="5"/>
  <c r="BR2513" i="5"/>
  <c r="BQ2513" i="5"/>
  <c r="BP2513" i="5"/>
  <c r="BO2513" i="5"/>
  <c r="BN2513" i="5"/>
  <c r="BM2513" i="5"/>
  <c r="BL2513" i="5"/>
  <c r="BK2513" i="5"/>
  <c r="BJ2513" i="5"/>
  <c r="BI2513" i="5"/>
  <c r="BH2513" i="5"/>
  <c r="BG2513" i="5"/>
  <c r="BF2513" i="5"/>
  <c r="BE2513" i="5"/>
  <c r="BD2513" i="5"/>
  <c r="BC2513" i="5"/>
  <c r="BB2513" i="5"/>
  <c r="BA2513" i="5"/>
  <c r="AZ2513" i="5"/>
  <c r="AY2513" i="5"/>
  <c r="AX2513" i="5"/>
  <c r="AW2513" i="5"/>
  <c r="AV2513" i="5"/>
  <c r="AU2513" i="5"/>
  <c r="AT2513" i="5"/>
  <c r="AS2513" i="5"/>
  <c r="AR2513" i="5"/>
  <c r="AQ2513" i="5"/>
  <c r="BY2512" i="5"/>
  <c r="BW2512" i="5"/>
  <c r="BV2512" i="5"/>
  <c r="BU2512" i="5"/>
  <c r="BT2512" i="5"/>
  <c r="BS2512" i="5"/>
  <c r="BR2512" i="5"/>
  <c r="BQ2512" i="5"/>
  <c r="BP2512" i="5"/>
  <c r="BO2512" i="5"/>
  <c r="BN2512" i="5"/>
  <c r="BM2512" i="5"/>
  <c r="BL2512" i="5"/>
  <c r="BK2512" i="5"/>
  <c r="BJ2512" i="5"/>
  <c r="BI2512" i="5"/>
  <c r="BH2512" i="5"/>
  <c r="BG2512" i="5"/>
  <c r="BF2512" i="5"/>
  <c r="BE2512" i="5"/>
  <c r="BD2512" i="5"/>
  <c r="BC2512" i="5"/>
  <c r="BB2512" i="5"/>
  <c r="BA2512" i="5"/>
  <c r="AZ2512" i="5"/>
  <c r="AY2512" i="5"/>
  <c r="AX2512" i="5"/>
  <c r="AW2512" i="5"/>
  <c r="AV2512" i="5"/>
  <c r="AU2512" i="5"/>
  <c r="AT2512" i="5"/>
  <c r="AS2512" i="5"/>
  <c r="AR2512" i="5"/>
  <c r="AQ2512" i="5"/>
  <c r="BY2511" i="5"/>
  <c r="BW2511" i="5"/>
  <c r="BV2511" i="5"/>
  <c r="BU2511" i="5"/>
  <c r="BT2511" i="5"/>
  <c r="BS2511" i="5"/>
  <c r="BR2511" i="5"/>
  <c r="BQ2511" i="5"/>
  <c r="BP2511" i="5"/>
  <c r="BO2511" i="5"/>
  <c r="BN2511" i="5"/>
  <c r="BM2511" i="5"/>
  <c r="BL2511" i="5"/>
  <c r="BK2511" i="5"/>
  <c r="BJ2511" i="5"/>
  <c r="BI2511" i="5"/>
  <c r="BH2511" i="5"/>
  <c r="BG2511" i="5"/>
  <c r="BF2511" i="5"/>
  <c r="BE2511" i="5"/>
  <c r="BD2511" i="5"/>
  <c r="BC2511" i="5"/>
  <c r="BB2511" i="5"/>
  <c r="BA2511" i="5"/>
  <c r="AZ2511" i="5"/>
  <c r="AY2511" i="5"/>
  <c r="AX2511" i="5"/>
  <c r="AW2511" i="5"/>
  <c r="AV2511" i="5"/>
  <c r="AU2511" i="5"/>
  <c r="AT2511" i="5"/>
  <c r="AS2511" i="5"/>
  <c r="AR2511" i="5"/>
  <c r="AQ2511" i="5"/>
  <c r="BY2510" i="5"/>
  <c r="BW2510" i="5"/>
  <c r="BV2510" i="5"/>
  <c r="BU2510" i="5"/>
  <c r="BT2510" i="5"/>
  <c r="BS2510" i="5"/>
  <c r="BR2510" i="5"/>
  <c r="BQ2510" i="5"/>
  <c r="BP2510" i="5"/>
  <c r="BO2510" i="5"/>
  <c r="BN2510" i="5"/>
  <c r="BM2510" i="5"/>
  <c r="BL2510" i="5"/>
  <c r="BK2510" i="5"/>
  <c r="BJ2510" i="5"/>
  <c r="BI2510" i="5"/>
  <c r="BH2510" i="5"/>
  <c r="BG2510" i="5"/>
  <c r="BF2510" i="5"/>
  <c r="BE2510" i="5"/>
  <c r="BD2510" i="5"/>
  <c r="BC2510" i="5"/>
  <c r="BB2510" i="5"/>
  <c r="BA2510" i="5"/>
  <c r="AZ2510" i="5"/>
  <c r="AY2510" i="5"/>
  <c r="AX2510" i="5"/>
  <c r="AW2510" i="5"/>
  <c r="AV2510" i="5"/>
  <c r="AU2510" i="5"/>
  <c r="AT2510" i="5"/>
  <c r="AS2510" i="5"/>
  <c r="AR2510" i="5"/>
  <c r="AQ2510" i="5"/>
  <c r="BY2509" i="5"/>
  <c r="BW2509" i="5"/>
  <c r="BV2509" i="5"/>
  <c r="BU2509" i="5"/>
  <c r="BT2509" i="5"/>
  <c r="BS2509" i="5"/>
  <c r="BR2509" i="5"/>
  <c r="BQ2509" i="5"/>
  <c r="BP2509" i="5"/>
  <c r="BO2509" i="5"/>
  <c r="BN2509" i="5"/>
  <c r="BM2509" i="5"/>
  <c r="BL2509" i="5"/>
  <c r="BK2509" i="5"/>
  <c r="BJ2509" i="5"/>
  <c r="BI2509" i="5"/>
  <c r="BH2509" i="5"/>
  <c r="BG2509" i="5"/>
  <c r="BF2509" i="5"/>
  <c r="BE2509" i="5"/>
  <c r="BD2509" i="5"/>
  <c r="BC2509" i="5"/>
  <c r="BB2509" i="5"/>
  <c r="BA2509" i="5"/>
  <c r="AZ2509" i="5"/>
  <c r="AY2509" i="5"/>
  <c r="AX2509" i="5"/>
  <c r="AW2509" i="5"/>
  <c r="AV2509" i="5"/>
  <c r="AU2509" i="5"/>
  <c r="AT2509" i="5"/>
  <c r="AS2509" i="5"/>
  <c r="AR2509" i="5"/>
  <c r="AQ2509" i="5"/>
  <c r="BY2508" i="5"/>
  <c r="BW2508" i="5"/>
  <c r="BV2508" i="5"/>
  <c r="BU2508" i="5"/>
  <c r="BT2508" i="5"/>
  <c r="BS2508" i="5"/>
  <c r="BR2508" i="5"/>
  <c r="BQ2508" i="5"/>
  <c r="BP2508" i="5"/>
  <c r="BO2508" i="5"/>
  <c r="BN2508" i="5"/>
  <c r="BM2508" i="5"/>
  <c r="BL2508" i="5"/>
  <c r="BK2508" i="5"/>
  <c r="BJ2508" i="5"/>
  <c r="BI2508" i="5"/>
  <c r="BH2508" i="5"/>
  <c r="BG2508" i="5"/>
  <c r="BF2508" i="5"/>
  <c r="BE2508" i="5"/>
  <c r="BD2508" i="5"/>
  <c r="BC2508" i="5"/>
  <c r="BB2508" i="5"/>
  <c r="BA2508" i="5"/>
  <c r="AZ2508" i="5"/>
  <c r="AY2508" i="5"/>
  <c r="AX2508" i="5"/>
  <c r="AW2508" i="5"/>
  <c r="AV2508" i="5"/>
  <c r="AU2508" i="5"/>
  <c r="AT2508" i="5"/>
  <c r="AS2508" i="5"/>
  <c r="AR2508" i="5"/>
  <c r="AQ2508" i="5"/>
  <c r="BY2507" i="5"/>
  <c r="BW2507" i="5"/>
  <c r="BV2507" i="5"/>
  <c r="BU2507" i="5"/>
  <c r="BT2507" i="5"/>
  <c r="BS2507" i="5"/>
  <c r="BR2507" i="5"/>
  <c r="BQ2507" i="5"/>
  <c r="BP2507" i="5"/>
  <c r="BO2507" i="5"/>
  <c r="BN2507" i="5"/>
  <c r="BM2507" i="5"/>
  <c r="BL2507" i="5"/>
  <c r="BK2507" i="5"/>
  <c r="BJ2507" i="5"/>
  <c r="BI2507" i="5"/>
  <c r="BH2507" i="5"/>
  <c r="BG2507" i="5"/>
  <c r="BF2507" i="5"/>
  <c r="BE2507" i="5"/>
  <c r="BD2507" i="5"/>
  <c r="BC2507" i="5"/>
  <c r="BB2507" i="5"/>
  <c r="BA2507" i="5"/>
  <c r="AZ2507" i="5"/>
  <c r="AY2507" i="5"/>
  <c r="AX2507" i="5"/>
  <c r="AW2507" i="5"/>
  <c r="AV2507" i="5"/>
  <c r="AU2507" i="5"/>
  <c r="AT2507" i="5"/>
  <c r="AS2507" i="5"/>
  <c r="AR2507" i="5"/>
  <c r="AQ2507" i="5"/>
  <c r="BY2506" i="5"/>
  <c r="BW2506" i="5"/>
  <c r="BV2506" i="5"/>
  <c r="BU2506" i="5"/>
  <c r="BT2506" i="5"/>
  <c r="BS2506" i="5"/>
  <c r="BR2506" i="5"/>
  <c r="BQ2506" i="5"/>
  <c r="BP2506" i="5"/>
  <c r="BO2506" i="5"/>
  <c r="BN2506" i="5"/>
  <c r="BM2506" i="5"/>
  <c r="BL2506" i="5"/>
  <c r="BK2506" i="5"/>
  <c r="BJ2506" i="5"/>
  <c r="BI2506" i="5"/>
  <c r="BH2506" i="5"/>
  <c r="BG2506" i="5"/>
  <c r="BF2506" i="5"/>
  <c r="BE2506" i="5"/>
  <c r="BD2506" i="5"/>
  <c r="BC2506" i="5"/>
  <c r="BB2506" i="5"/>
  <c r="BA2506" i="5"/>
  <c r="AZ2506" i="5"/>
  <c r="AY2506" i="5"/>
  <c r="AX2506" i="5"/>
  <c r="AW2506" i="5"/>
  <c r="AV2506" i="5"/>
  <c r="AU2506" i="5"/>
  <c r="AT2506" i="5"/>
  <c r="AS2506" i="5"/>
  <c r="AR2506" i="5"/>
  <c r="AQ2506" i="5"/>
  <c r="BY2505" i="5"/>
  <c r="BW2505" i="5"/>
  <c r="BV2505" i="5"/>
  <c r="BU2505" i="5"/>
  <c r="BT2505" i="5"/>
  <c r="BS2505" i="5"/>
  <c r="BR2505" i="5"/>
  <c r="BQ2505" i="5"/>
  <c r="BP2505" i="5"/>
  <c r="BO2505" i="5"/>
  <c r="BN2505" i="5"/>
  <c r="BM2505" i="5"/>
  <c r="BL2505" i="5"/>
  <c r="BK2505" i="5"/>
  <c r="BJ2505" i="5"/>
  <c r="BI2505" i="5"/>
  <c r="BH2505" i="5"/>
  <c r="BG2505" i="5"/>
  <c r="BF2505" i="5"/>
  <c r="BE2505" i="5"/>
  <c r="BD2505" i="5"/>
  <c r="BC2505" i="5"/>
  <c r="BB2505" i="5"/>
  <c r="BA2505" i="5"/>
  <c r="AZ2505" i="5"/>
  <c r="AY2505" i="5"/>
  <c r="AX2505" i="5"/>
  <c r="AW2505" i="5"/>
  <c r="AV2505" i="5"/>
  <c r="AU2505" i="5"/>
  <c r="AT2505" i="5"/>
  <c r="AS2505" i="5"/>
  <c r="AR2505" i="5"/>
  <c r="AQ2505" i="5"/>
  <c r="BY2504" i="5"/>
  <c r="BW2504" i="5"/>
  <c r="BV2504" i="5"/>
  <c r="BU2504" i="5"/>
  <c r="BT2504" i="5"/>
  <c r="BS2504" i="5"/>
  <c r="BR2504" i="5"/>
  <c r="BQ2504" i="5"/>
  <c r="BP2504" i="5"/>
  <c r="BO2504" i="5"/>
  <c r="BN2504" i="5"/>
  <c r="BM2504" i="5"/>
  <c r="BL2504" i="5"/>
  <c r="BK2504" i="5"/>
  <c r="BJ2504" i="5"/>
  <c r="BI2504" i="5"/>
  <c r="BH2504" i="5"/>
  <c r="BG2504" i="5"/>
  <c r="BF2504" i="5"/>
  <c r="BE2504" i="5"/>
  <c r="BD2504" i="5"/>
  <c r="BC2504" i="5"/>
  <c r="BB2504" i="5"/>
  <c r="BA2504" i="5"/>
  <c r="AZ2504" i="5"/>
  <c r="AY2504" i="5"/>
  <c r="AX2504" i="5"/>
  <c r="AW2504" i="5"/>
  <c r="AV2504" i="5"/>
  <c r="AU2504" i="5"/>
  <c r="AT2504" i="5"/>
  <c r="AS2504" i="5"/>
  <c r="AR2504" i="5"/>
  <c r="AQ2504" i="5"/>
  <c r="BY2503" i="5"/>
  <c r="BW2503" i="5"/>
  <c r="BV2503" i="5"/>
  <c r="BU2503" i="5"/>
  <c r="BT2503" i="5"/>
  <c r="BS2503" i="5"/>
  <c r="BR2503" i="5"/>
  <c r="BQ2503" i="5"/>
  <c r="BP2503" i="5"/>
  <c r="BO2503" i="5"/>
  <c r="BN2503" i="5"/>
  <c r="BM2503" i="5"/>
  <c r="BL2503" i="5"/>
  <c r="BK2503" i="5"/>
  <c r="BJ2503" i="5"/>
  <c r="BI2503" i="5"/>
  <c r="BH2503" i="5"/>
  <c r="BG2503" i="5"/>
  <c r="BF2503" i="5"/>
  <c r="BE2503" i="5"/>
  <c r="BD2503" i="5"/>
  <c r="BC2503" i="5"/>
  <c r="BB2503" i="5"/>
  <c r="BA2503" i="5"/>
  <c r="AZ2503" i="5"/>
  <c r="AY2503" i="5"/>
  <c r="AX2503" i="5"/>
  <c r="AW2503" i="5"/>
  <c r="AV2503" i="5"/>
  <c r="AU2503" i="5"/>
  <c r="AT2503" i="5"/>
  <c r="AS2503" i="5"/>
  <c r="AR2503" i="5"/>
  <c r="AQ2503" i="5"/>
  <c r="BY2502" i="5"/>
  <c r="BW2502" i="5"/>
  <c r="BV2502" i="5"/>
  <c r="BU2502" i="5"/>
  <c r="BT2502" i="5"/>
  <c r="BS2502" i="5"/>
  <c r="BR2502" i="5"/>
  <c r="BQ2502" i="5"/>
  <c r="BP2502" i="5"/>
  <c r="BO2502" i="5"/>
  <c r="BN2502" i="5"/>
  <c r="BM2502" i="5"/>
  <c r="BL2502" i="5"/>
  <c r="BK2502" i="5"/>
  <c r="BJ2502" i="5"/>
  <c r="BI2502" i="5"/>
  <c r="BH2502" i="5"/>
  <c r="BG2502" i="5"/>
  <c r="BF2502" i="5"/>
  <c r="BE2502" i="5"/>
  <c r="BD2502" i="5"/>
  <c r="BC2502" i="5"/>
  <c r="BB2502" i="5"/>
  <c r="BA2502" i="5"/>
  <c r="AZ2502" i="5"/>
  <c r="AY2502" i="5"/>
  <c r="AX2502" i="5"/>
  <c r="AW2502" i="5"/>
  <c r="AV2502" i="5"/>
  <c r="AU2502" i="5"/>
  <c r="AT2502" i="5"/>
  <c r="AS2502" i="5"/>
  <c r="AR2502" i="5"/>
  <c r="AQ2502" i="5"/>
  <c r="BY2501" i="5"/>
  <c r="BW2501" i="5"/>
  <c r="BV2501" i="5"/>
  <c r="BU2501" i="5"/>
  <c r="BT2501" i="5"/>
  <c r="BS2501" i="5"/>
  <c r="BR2501" i="5"/>
  <c r="BQ2501" i="5"/>
  <c r="BP2501" i="5"/>
  <c r="BO2501" i="5"/>
  <c r="BN2501" i="5"/>
  <c r="BM2501" i="5"/>
  <c r="BL2501" i="5"/>
  <c r="BK2501" i="5"/>
  <c r="BJ2501" i="5"/>
  <c r="BI2501" i="5"/>
  <c r="BH2501" i="5"/>
  <c r="BG2501" i="5"/>
  <c r="BF2501" i="5"/>
  <c r="BE2501" i="5"/>
  <c r="BD2501" i="5"/>
  <c r="BC2501" i="5"/>
  <c r="BB2501" i="5"/>
  <c r="BA2501" i="5"/>
  <c r="AZ2501" i="5"/>
  <c r="AY2501" i="5"/>
  <c r="AX2501" i="5"/>
  <c r="AW2501" i="5"/>
  <c r="AV2501" i="5"/>
  <c r="AU2501" i="5"/>
  <c r="AT2501" i="5"/>
  <c r="AS2501" i="5"/>
  <c r="AR2501" i="5"/>
  <c r="AQ2501" i="5"/>
  <c r="BY2500" i="5"/>
  <c r="BW2500" i="5"/>
  <c r="BV2500" i="5"/>
  <c r="BU2500" i="5"/>
  <c r="BT2500" i="5"/>
  <c r="BS2500" i="5"/>
  <c r="BR2500" i="5"/>
  <c r="BQ2500" i="5"/>
  <c r="BP2500" i="5"/>
  <c r="BO2500" i="5"/>
  <c r="BN2500" i="5"/>
  <c r="BM2500" i="5"/>
  <c r="BL2500" i="5"/>
  <c r="BK2500" i="5"/>
  <c r="BJ2500" i="5"/>
  <c r="BI2500" i="5"/>
  <c r="BH2500" i="5"/>
  <c r="BG2500" i="5"/>
  <c r="BF2500" i="5"/>
  <c r="BE2500" i="5"/>
  <c r="BD2500" i="5"/>
  <c r="BC2500" i="5"/>
  <c r="BB2500" i="5"/>
  <c r="BA2500" i="5"/>
  <c r="AZ2500" i="5"/>
  <c r="AY2500" i="5"/>
  <c r="AX2500" i="5"/>
  <c r="AW2500" i="5"/>
  <c r="AV2500" i="5"/>
  <c r="AU2500" i="5"/>
  <c r="AT2500" i="5"/>
  <c r="AS2500" i="5"/>
  <c r="AR2500" i="5"/>
  <c r="AQ2500" i="5"/>
  <c r="BY2499" i="5"/>
  <c r="BW2499" i="5"/>
  <c r="BV2499" i="5"/>
  <c r="BU2499" i="5"/>
  <c r="BT2499" i="5"/>
  <c r="BS2499" i="5"/>
  <c r="BR2499" i="5"/>
  <c r="BQ2499" i="5"/>
  <c r="BP2499" i="5"/>
  <c r="BO2499" i="5"/>
  <c r="BN2499" i="5"/>
  <c r="BM2499" i="5"/>
  <c r="BL2499" i="5"/>
  <c r="BK2499" i="5"/>
  <c r="BJ2499" i="5"/>
  <c r="BI2499" i="5"/>
  <c r="BH2499" i="5"/>
  <c r="BG2499" i="5"/>
  <c r="BF2499" i="5"/>
  <c r="BE2499" i="5"/>
  <c r="BD2499" i="5"/>
  <c r="BC2499" i="5"/>
  <c r="BB2499" i="5"/>
  <c r="BA2499" i="5"/>
  <c r="AZ2499" i="5"/>
  <c r="AY2499" i="5"/>
  <c r="AX2499" i="5"/>
  <c r="AW2499" i="5"/>
  <c r="AV2499" i="5"/>
  <c r="AU2499" i="5"/>
  <c r="AT2499" i="5"/>
  <c r="AS2499" i="5"/>
  <c r="AR2499" i="5"/>
  <c r="AQ2499" i="5"/>
  <c r="BY2498" i="5"/>
  <c r="BW2498" i="5"/>
  <c r="BV2498" i="5"/>
  <c r="BU2498" i="5"/>
  <c r="BT2498" i="5"/>
  <c r="BS2498" i="5"/>
  <c r="BR2498" i="5"/>
  <c r="BQ2498" i="5"/>
  <c r="BP2498" i="5"/>
  <c r="BO2498" i="5"/>
  <c r="BN2498" i="5"/>
  <c r="BM2498" i="5"/>
  <c r="BL2498" i="5"/>
  <c r="BK2498" i="5"/>
  <c r="BJ2498" i="5"/>
  <c r="BI2498" i="5"/>
  <c r="BH2498" i="5"/>
  <c r="BG2498" i="5"/>
  <c r="BF2498" i="5"/>
  <c r="BE2498" i="5"/>
  <c r="BD2498" i="5"/>
  <c r="BC2498" i="5"/>
  <c r="BB2498" i="5"/>
  <c r="BA2498" i="5"/>
  <c r="AZ2498" i="5"/>
  <c r="AY2498" i="5"/>
  <c r="AX2498" i="5"/>
  <c r="AW2498" i="5"/>
  <c r="AV2498" i="5"/>
  <c r="AU2498" i="5"/>
  <c r="AT2498" i="5"/>
  <c r="AS2498" i="5"/>
  <c r="AR2498" i="5"/>
  <c r="AQ2498" i="5"/>
  <c r="BY2497" i="5"/>
  <c r="BW2497" i="5"/>
  <c r="BV2497" i="5"/>
  <c r="BU2497" i="5"/>
  <c r="BT2497" i="5"/>
  <c r="BS2497" i="5"/>
  <c r="BR2497" i="5"/>
  <c r="BQ2497" i="5"/>
  <c r="BP2497" i="5"/>
  <c r="BO2497" i="5"/>
  <c r="BN2497" i="5"/>
  <c r="BM2497" i="5"/>
  <c r="BL2497" i="5"/>
  <c r="BK2497" i="5"/>
  <c r="BJ2497" i="5"/>
  <c r="BI2497" i="5"/>
  <c r="BH2497" i="5"/>
  <c r="BG2497" i="5"/>
  <c r="BF2497" i="5"/>
  <c r="BE2497" i="5"/>
  <c r="BD2497" i="5"/>
  <c r="BC2497" i="5"/>
  <c r="BB2497" i="5"/>
  <c r="BA2497" i="5"/>
  <c r="AZ2497" i="5"/>
  <c r="AY2497" i="5"/>
  <c r="AX2497" i="5"/>
  <c r="AW2497" i="5"/>
  <c r="AV2497" i="5"/>
  <c r="AU2497" i="5"/>
  <c r="AT2497" i="5"/>
  <c r="AS2497" i="5"/>
  <c r="AR2497" i="5"/>
  <c r="AQ2497" i="5"/>
  <c r="BY2496" i="5"/>
  <c r="BW2496" i="5"/>
  <c r="BV2496" i="5"/>
  <c r="BU2496" i="5"/>
  <c r="BT2496" i="5"/>
  <c r="BS2496" i="5"/>
  <c r="BR2496" i="5"/>
  <c r="BQ2496" i="5"/>
  <c r="BP2496" i="5"/>
  <c r="BO2496" i="5"/>
  <c r="BN2496" i="5"/>
  <c r="BM2496" i="5"/>
  <c r="BL2496" i="5"/>
  <c r="BK2496" i="5"/>
  <c r="BJ2496" i="5"/>
  <c r="BI2496" i="5"/>
  <c r="BH2496" i="5"/>
  <c r="BG2496" i="5"/>
  <c r="BF2496" i="5"/>
  <c r="BE2496" i="5"/>
  <c r="BD2496" i="5"/>
  <c r="BC2496" i="5"/>
  <c r="BB2496" i="5"/>
  <c r="BA2496" i="5"/>
  <c r="AZ2496" i="5"/>
  <c r="AY2496" i="5"/>
  <c r="AX2496" i="5"/>
  <c r="AW2496" i="5"/>
  <c r="AV2496" i="5"/>
  <c r="AU2496" i="5"/>
  <c r="AT2496" i="5"/>
  <c r="AS2496" i="5"/>
  <c r="AR2496" i="5"/>
  <c r="AQ2496" i="5"/>
  <c r="BY2495" i="5"/>
  <c r="BW2495" i="5"/>
  <c r="BV2495" i="5"/>
  <c r="BU2495" i="5"/>
  <c r="BT2495" i="5"/>
  <c r="BS2495" i="5"/>
  <c r="BR2495" i="5"/>
  <c r="BQ2495" i="5"/>
  <c r="BP2495" i="5"/>
  <c r="BO2495" i="5"/>
  <c r="BN2495" i="5"/>
  <c r="BM2495" i="5"/>
  <c r="BL2495" i="5"/>
  <c r="BK2495" i="5"/>
  <c r="BJ2495" i="5"/>
  <c r="BI2495" i="5"/>
  <c r="BH2495" i="5"/>
  <c r="BG2495" i="5"/>
  <c r="BF2495" i="5"/>
  <c r="BE2495" i="5"/>
  <c r="BD2495" i="5"/>
  <c r="BC2495" i="5"/>
  <c r="BB2495" i="5"/>
  <c r="BA2495" i="5"/>
  <c r="AZ2495" i="5"/>
  <c r="AY2495" i="5"/>
  <c r="AX2495" i="5"/>
  <c r="AW2495" i="5"/>
  <c r="AV2495" i="5"/>
  <c r="AU2495" i="5"/>
  <c r="AT2495" i="5"/>
  <c r="AS2495" i="5"/>
  <c r="AR2495" i="5"/>
  <c r="AQ2495" i="5"/>
  <c r="BY2494" i="5"/>
  <c r="BW2494" i="5"/>
  <c r="BV2494" i="5"/>
  <c r="BU2494" i="5"/>
  <c r="BT2494" i="5"/>
  <c r="BS2494" i="5"/>
  <c r="BR2494" i="5"/>
  <c r="BQ2494" i="5"/>
  <c r="BP2494" i="5"/>
  <c r="BO2494" i="5"/>
  <c r="BN2494" i="5"/>
  <c r="BM2494" i="5"/>
  <c r="BL2494" i="5"/>
  <c r="BK2494" i="5"/>
  <c r="BJ2494" i="5"/>
  <c r="BI2494" i="5"/>
  <c r="BH2494" i="5"/>
  <c r="BG2494" i="5"/>
  <c r="BF2494" i="5"/>
  <c r="BE2494" i="5"/>
  <c r="BD2494" i="5"/>
  <c r="BC2494" i="5"/>
  <c r="BB2494" i="5"/>
  <c r="BA2494" i="5"/>
  <c r="AZ2494" i="5"/>
  <c r="AY2494" i="5"/>
  <c r="AX2494" i="5"/>
  <c r="AW2494" i="5"/>
  <c r="AV2494" i="5"/>
  <c r="AU2494" i="5"/>
  <c r="AT2494" i="5"/>
  <c r="AS2494" i="5"/>
  <c r="AR2494" i="5"/>
  <c r="AQ2494" i="5"/>
  <c r="BY2493" i="5"/>
  <c r="BW2493" i="5"/>
  <c r="BV2493" i="5"/>
  <c r="BU2493" i="5"/>
  <c r="BT2493" i="5"/>
  <c r="BS2493" i="5"/>
  <c r="BR2493" i="5"/>
  <c r="BQ2493" i="5"/>
  <c r="BP2493" i="5"/>
  <c r="BO2493" i="5"/>
  <c r="BN2493" i="5"/>
  <c r="BM2493" i="5"/>
  <c r="BL2493" i="5"/>
  <c r="BK2493" i="5"/>
  <c r="BJ2493" i="5"/>
  <c r="BI2493" i="5"/>
  <c r="BH2493" i="5"/>
  <c r="BG2493" i="5"/>
  <c r="BF2493" i="5"/>
  <c r="BE2493" i="5"/>
  <c r="BD2493" i="5"/>
  <c r="BC2493" i="5"/>
  <c r="BB2493" i="5"/>
  <c r="BA2493" i="5"/>
  <c r="AZ2493" i="5"/>
  <c r="AY2493" i="5"/>
  <c r="AX2493" i="5"/>
  <c r="AW2493" i="5"/>
  <c r="AV2493" i="5"/>
  <c r="AU2493" i="5"/>
  <c r="AT2493" i="5"/>
  <c r="AS2493" i="5"/>
  <c r="AR2493" i="5"/>
  <c r="AQ2493" i="5"/>
  <c r="BY2492" i="5"/>
  <c r="BW2492" i="5"/>
  <c r="BV2492" i="5"/>
  <c r="BU2492" i="5"/>
  <c r="BT2492" i="5"/>
  <c r="BS2492" i="5"/>
  <c r="BR2492" i="5"/>
  <c r="BQ2492" i="5"/>
  <c r="BP2492" i="5"/>
  <c r="BO2492" i="5"/>
  <c r="BN2492" i="5"/>
  <c r="BM2492" i="5"/>
  <c r="BL2492" i="5"/>
  <c r="BK2492" i="5"/>
  <c r="BJ2492" i="5"/>
  <c r="BI2492" i="5"/>
  <c r="BH2492" i="5"/>
  <c r="BG2492" i="5"/>
  <c r="BF2492" i="5"/>
  <c r="BE2492" i="5"/>
  <c r="BD2492" i="5"/>
  <c r="BC2492" i="5"/>
  <c r="BB2492" i="5"/>
  <c r="BA2492" i="5"/>
  <c r="AZ2492" i="5"/>
  <c r="AY2492" i="5"/>
  <c r="AX2492" i="5"/>
  <c r="AW2492" i="5"/>
  <c r="AV2492" i="5"/>
  <c r="AU2492" i="5"/>
  <c r="AT2492" i="5"/>
  <c r="AS2492" i="5"/>
  <c r="AR2492" i="5"/>
  <c r="AQ2492" i="5"/>
  <c r="BY2491" i="5"/>
  <c r="BW2491" i="5"/>
  <c r="BV2491" i="5"/>
  <c r="BU2491" i="5"/>
  <c r="BT2491" i="5"/>
  <c r="BS2491" i="5"/>
  <c r="BR2491" i="5"/>
  <c r="BQ2491" i="5"/>
  <c r="BP2491" i="5"/>
  <c r="BO2491" i="5"/>
  <c r="BN2491" i="5"/>
  <c r="BM2491" i="5"/>
  <c r="BL2491" i="5"/>
  <c r="BK2491" i="5"/>
  <c r="BJ2491" i="5"/>
  <c r="BI2491" i="5"/>
  <c r="BH2491" i="5"/>
  <c r="BG2491" i="5"/>
  <c r="BF2491" i="5"/>
  <c r="BE2491" i="5"/>
  <c r="BD2491" i="5"/>
  <c r="BC2491" i="5"/>
  <c r="BB2491" i="5"/>
  <c r="BA2491" i="5"/>
  <c r="AZ2491" i="5"/>
  <c r="AY2491" i="5"/>
  <c r="AX2491" i="5"/>
  <c r="AW2491" i="5"/>
  <c r="AV2491" i="5"/>
  <c r="AU2491" i="5"/>
  <c r="AT2491" i="5"/>
  <c r="AS2491" i="5"/>
  <c r="AR2491" i="5"/>
  <c r="AQ2491" i="5"/>
  <c r="BY2490" i="5"/>
  <c r="BW2490" i="5"/>
  <c r="BV2490" i="5"/>
  <c r="BU2490" i="5"/>
  <c r="BT2490" i="5"/>
  <c r="BS2490" i="5"/>
  <c r="BR2490" i="5"/>
  <c r="BQ2490" i="5"/>
  <c r="BP2490" i="5"/>
  <c r="BO2490" i="5"/>
  <c r="BN2490" i="5"/>
  <c r="BM2490" i="5"/>
  <c r="BL2490" i="5"/>
  <c r="BK2490" i="5"/>
  <c r="BJ2490" i="5"/>
  <c r="BI2490" i="5"/>
  <c r="BH2490" i="5"/>
  <c r="BG2490" i="5"/>
  <c r="BF2490" i="5"/>
  <c r="BE2490" i="5"/>
  <c r="BD2490" i="5"/>
  <c r="BC2490" i="5"/>
  <c r="BB2490" i="5"/>
  <c r="BA2490" i="5"/>
  <c r="AZ2490" i="5"/>
  <c r="AY2490" i="5"/>
  <c r="AX2490" i="5"/>
  <c r="AW2490" i="5"/>
  <c r="AV2490" i="5"/>
  <c r="AU2490" i="5"/>
  <c r="AT2490" i="5"/>
  <c r="AS2490" i="5"/>
  <c r="AR2490" i="5"/>
  <c r="AQ2490" i="5"/>
  <c r="BY2489" i="5"/>
  <c r="BW2489" i="5"/>
  <c r="BV2489" i="5"/>
  <c r="BU2489" i="5"/>
  <c r="BT2489" i="5"/>
  <c r="BS2489" i="5"/>
  <c r="BR2489" i="5"/>
  <c r="BQ2489" i="5"/>
  <c r="BP2489" i="5"/>
  <c r="BO2489" i="5"/>
  <c r="BN2489" i="5"/>
  <c r="BM2489" i="5"/>
  <c r="BL2489" i="5"/>
  <c r="BK2489" i="5"/>
  <c r="BJ2489" i="5"/>
  <c r="BI2489" i="5"/>
  <c r="BH2489" i="5"/>
  <c r="BG2489" i="5"/>
  <c r="BF2489" i="5"/>
  <c r="BE2489" i="5"/>
  <c r="BD2489" i="5"/>
  <c r="BC2489" i="5"/>
  <c r="BB2489" i="5"/>
  <c r="BA2489" i="5"/>
  <c r="AZ2489" i="5"/>
  <c r="AY2489" i="5"/>
  <c r="AX2489" i="5"/>
  <c r="AW2489" i="5"/>
  <c r="AV2489" i="5"/>
  <c r="AU2489" i="5"/>
  <c r="AT2489" i="5"/>
  <c r="AS2489" i="5"/>
  <c r="AR2489" i="5"/>
  <c r="AQ2489" i="5"/>
  <c r="BY2488" i="5"/>
  <c r="BW2488" i="5"/>
  <c r="BV2488" i="5"/>
  <c r="BU2488" i="5"/>
  <c r="BT2488" i="5"/>
  <c r="BS2488" i="5"/>
  <c r="BR2488" i="5"/>
  <c r="BQ2488" i="5"/>
  <c r="BP2488" i="5"/>
  <c r="BO2488" i="5"/>
  <c r="BN2488" i="5"/>
  <c r="BM2488" i="5"/>
  <c r="BL2488" i="5"/>
  <c r="BK2488" i="5"/>
  <c r="BJ2488" i="5"/>
  <c r="BI2488" i="5"/>
  <c r="BH2488" i="5"/>
  <c r="BG2488" i="5"/>
  <c r="BF2488" i="5"/>
  <c r="BE2488" i="5"/>
  <c r="BD2488" i="5"/>
  <c r="BC2488" i="5"/>
  <c r="BB2488" i="5"/>
  <c r="BA2488" i="5"/>
  <c r="AZ2488" i="5"/>
  <c r="AY2488" i="5"/>
  <c r="AX2488" i="5"/>
  <c r="AW2488" i="5"/>
  <c r="AV2488" i="5"/>
  <c r="AU2488" i="5"/>
  <c r="AT2488" i="5"/>
  <c r="AS2488" i="5"/>
  <c r="AR2488" i="5"/>
  <c r="AQ2488" i="5"/>
  <c r="BY2487" i="5"/>
  <c r="BW2487" i="5"/>
  <c r="BV2487" i="5"/>
  <c r="BU2487" i="5"/>
  <c r="BT2487" i="5"/>
  <c r="BS2487" i="5"/>
  <c r="BR2487" i="5"/>
  <c r="BQ2487" i="5"/>
  <c r="BP2487" i="5"/>
  <c r="BO2487" i="5"/>
  <c r="BN2487" i="5"/>
  <c r="BM2487" i="5"/>
  <c r="BL2487" i="5"/>
  <c r="BK2487" i="5"/>
  <c r="BJ2487" i="5"/>
  <c r="BI2487" i="5"/>
  <c r="BH2487" i="5"/>
  <c r="BG2487" i="5"/>
  <c r="BF2487" i="5"/>
  <c r="BE2487" i="5"/>
  <c r="BD2487" i="5"/>
  <c r="BC2487" i="5"/>
  <c r="BB2487" i="5"/>
  <c r="BA2487" i="5"/>
  <c r="AZ2487" i="5"/>
  <c r="AY2487" i="5"/>
  <c r="AX2487" i="5"/>
  <c r="AW2487" i="5"/>
  <c r="AV2487" i="5"/>
  <c r="AU2487" i="5"/>
  <c r="AT2487" i="5"/>
  <c r="AS2487" i="5"/>
  <c r="AR2487" i="5"/>
  <c r="AQ2487" i="5"/>
  <c r="BY2486" i="5"/>
  <c r="BW2486" i="5"/>
  <c r="BV2486" i="5"/>
  <c r="BU2486" i="5"/>
  <c r="BT2486" i="5"/>
  <c r="BS2486" i="5"/>
  <c r="BR2486" i="5"/>
  <c r="BQ2486" i="5"/>
  <c r="BP2486" i="5"/>
  <c r="BO2486" i="5"/>
  <c r="BN2486" i="5"/>
  <c r="BM2486" i="5"/>
  <c r="BL2486" i="5"/>
  <c r="BK2486" i="5"/>
  <c r="BJ2486" i="5"/>
  <c r="BI2486" i="5"/>
  <c r="BH2486" i="5"/>
  <c r="BG2486" i="5"/>
  <c r="BF2486" i="5"/>
  <c r="BE2486" i="5"/>
  <c r="BD2486" i="5"/>
  <c r="BC2486" i="5"/>
  <c r="BB2486" i="5"/>
  <c r="BA2486" i="5"/>
  <c r="AZ2486" i="5"/>
  <c r="AY2486" i="5"/>
  <c r="AX2486" i="5"/>
  <c r="AW2486" i="5"/>
  <c r="AV2486" i="5"/>
  <c r="AU2486" i="5"/>
  <c r="AT2486" i="5"/>
  <c r="AS2486" i="5"/>
  <c r="AR2486" i="5"/>
  <c r="AQ2486" i="5"/>
  <c r="BY2485" i="5"/>
  <c r="BW2485" i="5"/>
  <c r="BV2485" i="5"/>
  <c r="BU2485" i="5"/>
  <c r="BT2485" i="5"/>
  <c r="BS2485" i="5"/>
  <c r="BR2485" i="5"/>
  <c r="BQ2485" i="5"/>
  <c r="BP2485" i="5"/>
  <c r="BO2485" i="5"/>
  <c r="BN2485" i="5"/>
  <c r="BM2485" i="5"/>
  <c r="BL2485" i="5"/>
  <c r="BK2485" i="5"/>
  <c r="BJ2485" i="5"/>
  <c r="BI2485" i="5"/>
  <c r="BH2485" i="5"/>
  <c r="BG2485" i="5"/>
  <c r="BF2485" i="5"/>
  <c r="BE2485" i="5"/>
  <c r="BD2485" i="5"/>
  <c r="BC2485" i="5"/>
  <c r="BB2485" i="5"/>
  <c r="BA2485" i="5"/>
  <c r="AZ2485" i="5"/>
  <c r="AY2485" i="5"/>
  <c r="AX2485" i="5"/>
  <c r="AW2485" i="5"/>
  <c r="AV2485" i="5"/>
  <c r="AU2485" i="5"/>
  <c r="AT2485" i="5"/>
  <c r="AS2485" i="5"/>
  <c r="AR2485" i="5"/>
  <c r="AQ2485" i="5"/>
  <c r="BY2484" i="5"/>
  <c r="BW2484" i="5"/>
  <c r="BV2484" i="5"/>
  <c r="BU2484" i="5"/>
  <c r="BT2484" i="5"/>
  <c r="BS2484" i="5"/>
  <c r="BR2484" i="5"/>
  <c r="BQ2484" i="5"/>
  <c r="BP2484" i="5"/>
  <c r="BO2484" i="5"/>
  <c r="BN2484" i="5"/>
  <c r="BM2484" i="5"/>
  <c r="BL2484" i="5"/>
  <c r="BK2484" i="5"/>
  <c r="BJ2484" i="5"/>
  <c r="BI2484" i="5"/>
  <c r="BH2484" i="5"/>
  <c r="BG2484" i="5"/>
  <c r="BF2484" i="5"/>
  <c r="BE2484" i="5"/>
  <c r="BD2484" i="5"/>
  <c r="BC2484" i="5"/>
  <c r="BB2484" i="5"/>
  <c r="BA2484" i="5"/>
  <c r="AZ2484" i="5"/>
  <c r="AY2484" i="5"/>
  <c r="AX2484" i="5"/>
  <c r="AW2484" i="5"/>
  <c r="AV2484" i="5"/>
  <c r="AU2484" i="5"/>
  <c r="AT2484" i="5"/>
  <c r="AS2484" i="5"/>
  <c r="AR2484" i="5"/>
  <c r="AQ2484" i="5"/>
  <c r="BY2483" i="5"/>
  <c r="BW2483" i="5"/>
  <c r="BV2483" i="5"/>
  <c r="BU2483" i="5"/>
  <c r="BT2483" i="5"/>
  <c r="BS2483" i="5"/>
  <c r="BR2483" i="5"/>
  <c r="BQ2483" i="5"/>
  <c r="BP2483" i="5"/>
  <c r="BO2483" i="5"/>
  <c r="BN2483" i="5"/>
  <c r="BM2483" i="5"/>
  <c r="BL2483" i="5"/>
  <c r="BK2483" i="5"/>
  <c r="BJ2483" i="5"/>
  <c r="BI2483" i="5"/>
  <c r="BH2483" i="5"/>
  <c r="BG2483" i="5"/>
  <c r="BF2483" i="5"/>
  <c r="BE2483" i="5"/>
  <c r="BD2483" i="5"/>
  <c r="BC2483" i="5"/>
  <c r="BB2483" i="5"/>
  <c r="BA2483" i="5"/>
  <c r="AZ2483" i="5"/>
  <c r="AY2483" i="5"/>
  <c r="AX2483" i="5"/>
  <c r="AW2483" i="5"/>
  <c r="AV2483" i="5"/>
  <c r="AU2483" i="5"/>
  <c r="AT2483" i="5"/>
  <c r="AS2483" i="5"/>
  <c r="AR2483" i="5"/>
  <c r="AQ2483" i="5"/>
  <c r="BY2482" i="5"/>
  <c r="BW2482" i="5"/>
  <c r="BV2482" i="5"/>
  <c r="BU2482" i="5"/>
  <c r="BT2482" i="5"/>
  <c r="BS2482" i="5"/>
  <c r="BR2482" i="5"/>
  <c r="BQ2482" i="5"/>
  <c r="BP2482" i="5"/>
  <c r="BO2482" i="5"/>
  <c r="BN2482" i="5"/>
  <c r="BM2482" i="5"/>
  <c r="BL2482" i="5"/>
  <c r="BK2482" i="5"/>
  <c r="BJ2482" i="5"/>
  <c r="BI2482" i="5"/>
  <c r="BH2482" i="5"/>
  <c r="BG2482" i="5"/>
  <c r="BF2482" i="5"/>
  <c r="BE2482" i="5"/>
  <c r="BD2482" i="5"/>
  <c r="BC2482" i="5"/>
  <c r="BB2482" i="5"/>
  <c r="BA2482" i="5"/>
  <c r="AZ2482" i="5"/>
  <c r="AY2482" i="5"/>
  <c r="AX2482" i="5"/>
  <c r="AW2482" i="5"/>
  <c r="AV2482" i="5"/>
  <c r="AU2482" i="5"/>
  <c r="AT2482" i="5"/>
  <c r="AS2482" i="5"/>
  <c r="AR2482" i="5"/>
  <c r="AQ2482" i="5"/>
  <c r="BY2481" i="5"/>
  <c r="BW2481" i="5"/>
  <c r="BV2481" i="5"/>
  <c r="BU2481" i="5"/>
  <c r="BT2481" i="5"/>
  <c r="BS2481" i="5"/>
  <c r="BR2481" i="5"/>
  <c r="BQ2481" i="5"/>
  <c r="BP2481" i="5"/>
  <c r="BO2481" i="5"/>
  <c r="BN2481" i="5"/>
  <c r="BM2481" i="5"/>
  <c r="BL2481" i="5"/>
  <c r="BK2481" i="5"/>
  <c r="BJ2481" i="5"/>
  <c r="BI2481" i="5"/>
  <c r="BH2481" i="5"/>
  <c r="BG2481" i="5"/>
  <c r="BF2481" i="5"/>
  <c r="BE2481" i="5"/>
  <c r="BD2481" i="5"/>
  <c r="BC2481" i="5"/>
  <c r="BB2481" i="5"/>
  <c r="BA2481" i="5"/>
  <c r="AZ2481" i="5"/>
  <c r="AY2481" i="5"/>
  <c r="AX2481" i="5"/>
  <c r="AW2481" i="5"/>
  <c r="AV2481" i="5"/>
  <c r="AU2481" i="5"/>
  <c r="AT2481" i="5"/>
  <c r="AS2481" i="5"/>
  <c r="AR2481" i="5"/>
  <c r="AQ2481" i="5"/>
  <c r="BY2480" i="5"/>
  <c r="BW2480" i="5"/>
  <c r="BV2480" i="5"/>
  <c r="BU2480" i="5"/>
  <c r="BT2480" i="5"/>
  <c r="BS2480" i="5"/>
  <c r="BR2480" i="5"/>
  <c r="BQ2480" i="5"/>
  <c r="BP2480" i="5"/>
  <c r="BO2480" i="5"/>
  <c r="BN2480" i="5"/>
  <c r="BM2480" i="5"/>
  <c r="BL2480" i="5"/>
  <c r="BK2480" i="5"/>
  <c r="BJ2480" i="5"/>
  <c r="BI2480" i="5"/>
  <c r="BH2480" i="5"/>
  <c r="BG2480" i="5"/>
  <c r="BF2480" i="5"/>
  <c r="BE2480" i="5"/>
  <c r="BD2480" i="5"/>
  <c r="BC2480" i="5"/>
  <c r="BB2480" i="5"/>
  <c r="BA2480" i="5"/>
  <c r="AZ2480" i="5"/>
  <c r="AY2480" i="5"/>
  <c r="AX2480" i="5"/>
  <c r="AW2480" i="5"/>
  <c r="AV2480" i="5"/>
  <c r="AU2480" i="5"/>
  <c r="AT2480" i="5"/>
  <c r="AS2480" i="5"/>
  <c r="AR2480" i="5"/>
  <c r="AQ2480" i="5"/>
  <c r="BY2479" i="5"/>
  <c r="BW2479" i="5"/>
  <c r="BV2479" i="5"/>
  <c r="BU2479" i="5"/>
  <c r="BT2479" i="5"/>
  <c r="BS2479" i="5"/>
  <c r="BR2479" i="5"/>
  <c r="BQ2479" i="5"/>
  <c r="BP2479" i="5"/>
  <c r="BO2479" i="5"/>
  <c r="BN2479" i="5"/>
  <c r="BM2479" i="5"/>
  <c r="BL2479" i="5"/>
  <c r="BK2479" i="5"/>
  <c r="BJ2479" i="5"/>
  <c r="BI2479" i="5"/>
  <c r="BH2479" i="5"/>
  <c r="BG2479" i="5"/>
  <c r="BF2479" i="5"/>
  <c r="BE2479" i="5"/>
  <c r="BD2479" i="5"/>
  <c r="BC2479" i="5"/>
  <c r="BB2479" i="5"/>
  <c r="BA2479" i="5"/>
  <c r="AZ2479" i="5"/>
  <c r="AY2479" i="5"/>
  <c r="AX2479" i="5"/>
  <c r="AW2479" i="5"/>
  <c r="AV2479" i="5"/>
  <c r="AU2479" i="5"/>
  <c r="AT2479" i="5"/>
  <c r="AS2479" i="5"/>
  <c r="AR2479" i="5"/>
  <c r="AQ2479" i="5"/>
  <c r="BY2478" i="5"/>
  <c r="BW2478" i="5"/>
  <c r="BV2478" i="5"/>
  <c r="BU2478" i="5"/>
  <c r="BT2478" i="5"/>
  <c r="BS2478" i="5"/>
  <c r="BR2478" i="5"/>
  <c r="BQ2478" i="5"/>
  <c r="BP2478" i="5"/>
  <c r="BO2478" i="5"/>
  <c r="BN2478" i="5"/>
  <c r="BM2478" i="5"/>
  <c r="BL2478" i="5"/>
  <c r="BK2478" i="5"/>
  <c r="BJ2478" i="5"/>
  <c r="BI2478" i="5"/>
  <c r="BH2478" i="5"/>
  <c r="BG2478" i="5"/>
  <c r="BF2478" i="5"/>
  <c r="BE2478" i="5"/>
  <c r="BD2478" i="5"/>
  <c r="BC2478" i="5"/>
  <c r="BB2478" i="5"/>
  <c r="BA2478" i="5"/>
  <c r="AZ2478" i="5"/>
  <c r="AY2478" i="5"/>
  <c r="AX2478" i="5"/>
  <c r="AW2478" i="5"/>
  <c r="AV2478" i="5"/>
  <c r="AU2478" i="5"/>
  <c r="AT2478" i="5"/>
  <c r="AS2478" i="5"/>
  <c r="AR2478" i="5"/>
  <c r="AQ2478" i="5"/>
  <c r="BY2477" i="5"/>
  <c r="BW2477" i="5"/>
  <c r="BV2477" i="5"/>
  <c r="BU2477" i="5"/>
  <c r="BT2477" i="5"/>
  <c r="BS2477" i="5"/>
  <c r="BR2477" i="5"/>
  <c r="BQ2477" i="5"/>
  <c r="BP2477" i="5"/>
  <c r="BO2477" i="5"/>
  <c r="BN2477" i="5"/>
  <c r="BM2477" i="5"/>
  <c r="BL2477" i="5"/>
  <c r="BK2477" i="5"/>
  <c r="BJ2477" i="5"/>
  <c r="BI2477" i="5"/>
  <c r="BH2477" i="5"/>
  <c r="BG2477" i="5"/>
  <c r="BF2477" i="5"/>
  <c r="BE2477" i="5"/>
  <c r="BD2477" i="5"/>
  <c r="BC2477" i="5"/>
  <c r="BB2477" i="5"/>
  <c r="BA2477" i="5"/>
  <c r="AZ2477" i="5"/>
  <c r="AY2477" i="5"/>
  <c r="AX2477" i="5"/>
  <c r="AW2477" i="5"/>
  <c r="AV2477" i="5"/>
  <c r="AU2477" i="5"/>
  <c r="AT2477" i="5"/>
  <c r="AS2477" i="5"/>
  <c r="AR2477" i="5"/>
  <c r="AQ2477" i="5"/>
  <c r="BY2476" i="5"/>
  <c r="BW2476" i="5"/>
  <c r="BV2476" i="5"/>
  <c r="BU2476" i="5"/>
  <c r="BT2476" i="5"/>
  <c r="BS2476" i="5"/>
  <c r="BR2476" i="5"/>
  <c r="BQ2476" i="5"/>
  <c r="BP2476" i="5"/>
  <c r="BO2476" i="5"/>
  <c r="BN2476" i="5"/>
  <c r="BM2476" i="5"/>
  <c r="BL2476" i="5"/>
  <c r="BK2476" i="5"/>
  <c r="BJ2476" i="5"/>
  <c r="BI2476" i="5"/>
  <c r="BH2476" i="5"/>
  <c r="BG2476" i="5"/>
  <c r="BF2476" i="5"/>
  <c r="BE2476" i="5"/>
  <c r="BD2476" i="5"/>
  <c r="BC2476" i="5"/>
  <c r="BB2476" i="5"/>
  <c r="BA2476" i="5"/>
  <c r="AZ2476" i="5"/>
  <c r="AY2476" i="5"/>
  <c r="AX2476" i="5"/>
  <c r="AW2476" i="5"/>
  <c r="AV2476" i="5"/>
  <c r="AU2476" i="5"/>
  <c r="AT2476" i="5"/>
  <c r="AS2476" i="5"/>
  <c r="AR2476" i="5"/>
  <c r="AQ2476" i="5"/>
  <c r="BY2475" i="5"/>
  <c r="BW2475" i="5"/>
  <c r="BV2475" i="5"/>
  <c r="BU2475" i="5"/>
  <c r="BT2475" i="5"/>
  <c r="BS2475" i="5"/>
  <c r="BR2475" i="5"/>
  <c r="BQ2475" i="5"/>
  <c r="BP2475" i="5"/>
  <c r="BO2475" i="5"/>
  <c r="BN2475" i="5"/>
  <c r="BM2475" i="5"/>
  <c r="BL2475" i="5"/>
  <c r="BK2475" i="5"/>
  <c r="BJ2475" i="5"/>
  <c r="BI2475" i="5"/>
  <c r="BH2475" i="5"/>
  <c r="BG2475" i="5"/>
  <c r="BF2475" i="5"/>
  <c r="BE2475" i="5"/>
  <c r="BD2475" i="5"/>
  <c r="BC2475" i="5"/>
  <c r="BB2475" i="5"/>
  <c r="BA2475" i="5"/>
  <c r="AZ2475" i="5"/>
  <c r="AY2475" i="5"/>
  <c r="AX2475" i="5"/>
  <c r="AW2475" i="5"/>
  <c r="AV2475" i="5"/>
  <c r="AU2475" i="5"/>
  <c r="AT2475" i="5"/>
  <c r="AS2475" i="5"/>
  <c r="AR2475" i="5"/>
  <c r="AQ2475" i="5"/>
  <c r="BY2474" i="5"/>
  <c r="BW2474" i="5"/>
  <c r="BV2474" i="5"/>
  <c r="BU2474" i="5"/>
  <c r="BT2474" i="5"/>
  <c r="BS2474" i="5"/>
  <c r="BR2474" i="5"/>
  <c r="BQ2474" i="5"/>
  <c r="BP2474" i="5"/>
  <c r="BO2474" i="5"/>
  <c r="BN2474" i="5"/>
  <c r="BM2474" i="5"/>
  <c r="BL2474" i="5"/>
  <c r="BK2474" i="5"/>
  <c r="BJ2474" i="5"/>
  <c r="BI2474" i="5"/>
  <c r="BH2474" i="5"/>
  <c r="BG2474" i="5"/>
  <c r="BF2474" i="5"/>
  <c r="BE2474" i="5"/>
  <c r="BD2474" i="5"/>
  <c r="BC2474" i="5"/>
  <c r="BB2474" i="5"/>
  <c r="BA2474" i="5"/>
  <c r="AZ2474" i="5"/>
  <c r="AY2474" i="5"/>
  <c r="AX2474" i="5"/>
  <c r="AW2474" i="5"/>
  <c r="AV2474" i="5"/>
  <c r="AU2474" i="5"/>
  <c r="AT2474" i="5"/>
  <c r="AS2474" i="5"/>
  <c r="AR2474" i="5"/>
  <c r="AQ2474" i="5"/>
  <c r="BY2473" i="5"/>
  <c r="BW2473" i="5"/>
  <c r="BV2473" i="5"/>
  <c r="BU2473" i="5"/>
  <c r="BT2473" i="5"/>
  <c r="BS2473" i="5"/>
  <c r="BR2473" i="5"/>
  <c r="BQ2473" i="5"/>
  <c r="BP2473" i="5"/>
  <c r="BO2473" i="5"/>
  <c r="BN2473" i="5"/>
  <c r="BM2473" i="5"/>
  <c r="BL2473" i="5"/>
  <c r="BK2473" i="5"/>
  <c r="BJ2473" i="5"/>
  <c r="BI2473" i="5"/>
  <c r="BH2473" i="5"/>
  <c r="BG2473" i="5"/>
  <c r="BF2473" i="5"/>
  <c r="BE2473" i="5"/>
  <c r="BD2473" i="5"/>
  <c r="BC2473" i="5"/>
  <c r="BB2473" i="5"/>
  <c r="BA2473" i="5"/>
  <c r="AZ2473" i="5"/>
  <c r="AY2473" i="5"/>
  <c r="AX2473" i="5"/>
  <c r="AW2473" i="5"/>
  <c r="AV2473" i="5"/>
  <c r="AU2473" i="5"/>
  <c r="AT2473" i="5"/>
  <c r="AS2473" i="5"/>
  <c r="AR2473" i="5"/>
  <c r="AQ2473" i="5"/>
  <c r="BY2472" i="5"/>
  <c r="BW2472" i="5"/>
  <c r="BV2472" i="5"/>
  <c r="BU2472" i="5"/>
  <c r="BT2472" i="5"/>
  <c r="BS2472" i="5"/>
  <c r="BR2472" i="5"/>
  <c r="BQ2472" i="5"/>
  <c r="BP2472" i="5"/>
  <c r="BO2472" i="5"/>
  <c r="BN2472" i="5"/>
  <c r="BM2472" i="5"/>
  <c r="BL2472" i="5"/>
  <c r="BK2472" i="5"/>
  <c r="BJ2472" i="5"/>
  <c r="BI2472" i="5"/>
  <c r="BH2472" i="5"/>
  <c r="BG2472" i="5"/>
  <c r="BF2472" i="5"/>
  <c r="BE2472" i="5"/>
  <c r="BD2472" i="5"/>
  <c r="BC2472" i="5"/>
  <c r="BB2472" i="5"/>
  <c r="BA2472" i="5"/>
  <c r="AZ2472" i="5"/>
  <c r="AY2472" i="5"/>
  <c r="AX2472" i="5"/>
  <c r="AW2472" i="5"/>
  <c r="AV2472" i="5"/>
  <c r="AU2472" i="5"/>
  <c r="AT2472" i="5"/>
  <c r="AS2472" i="5"/>
  <c r="AR2472" i="5"/>
  <c r="AQ2472" i="5"/>
  <c r="BY2471" i="5"/>
  <c r="BW2471" i="5"/>
  <c r="BV2471" i="5"/>
  <c r="BU2471" i="5"/>
  <c r="BT2471" i="5"/>
  <c r="BS2471" i="5"/>
  <c r="BR2471" i="5"/>
  <c r="BQ2471" i="5"/>
  <c r="BP2471" i="5"/>
  <c r="BO2471" i="5"/>
  <c r="BN2471" i="5"/>
  <c r="BM2471" i="5"/>
  <c r="BL2471" i="5"/>
  <c r="BK2471" i="5"/>
  <c r="BJ2471" i="5"/>
  <c r="BI2471" i="5"/>
  <c r="BH2471" i="5"/>
  <c r="BG2471" i="5"/>
  <c r="BF2471" i="5"/>
  <c r="BE2471" i="5"/>
  <c r="BD2471" i="5"/>
  <c r="BC2471" i="5"/>
  <c r="BB2471" i="5"/>
  <c r="BA2471" i="5"/>
  <c r="AZ2471" i="5"/>
  <c r="AY2471" i="5"/>
  <c r="AX2471" i="5"/>
  <c r="AW2471" i="5"/>
  <c r="AV2471" i="5"/>
  <c r="AU2471" i="5"/>
  <c r="AT2471" i="5"/>
  <c r="AS2471" i="5"/>
  <c r="AR2471" i="5"/>
  <c r="AQ2471" i="5"/>
  <c r="BY2470" i="5"/>
  <c r="BW2470" i="5"/>
  <c r="BV2470" i="5"/>
  <c r="BU2470" i="5"/>
  <c r="BT2470" i="5"/>
  <c r="BS2470" i="5"/>
  <c r="BR2470" i="5"/>
  <c r="BQ2470" i="5"/>
  <c r="BP2470" i="5"/>
  <c r="BO2470" i="5"/>
  <c r="BN2470" i="5"/>
  <c r="BM2470" i="5"/>
  <c r="BL2470" i="5"/>
  <c r="BK2470" i="5"/>
  <c r="BJ2470" i="5"/>
  <c r="BI2470" i="5"/>
  <c r="BH2470" i="5"/>
  <c r="BG2470" i="5"/>
  <c r="BF2470" i="5"/>
  <c r="BE2470" i="5"/>
  <c r="BD2470" i="5"/>
  <c r="BC2470" i="5"/>
  <c r="BB2470" i="5"/>
  <c r="BA2470" i="5"/>
  <c r="AZ2470" i="5"/>
  <c r="AY2470" i="5"/>
  <c r="AX2470" i="5"/>
  <c r="AW2470" i="5"/>
  <c r="AV2470" i="5"/>
  <c r="AU2470" i="5"/>
  <c r="AT2470" i="5"/>
  <c r="AS2470" i="5"/>
  <c r="AR2470" i="5"/>
  <c r="AQ2470" i="5"/>
  <c r="BY2469" i="5"/>
  <c r="BW2469" i="5"/>
  <c r="BV2469" i="5"/>
  <c r="BU2469" i="5"/>
  <c r="BT2469" i="5"/>
  <c r="BS2469" i="5"/>
  <c r="BR2469" i="5"/>
  <c r="BQ2469" i="5"/>
  <c r="BP2469" i="5"/>
  <c r="BO2469" i="5"/>
  <c r="BN2469" i="5"/>
  <c r="BM2469" i="5"/>
  <c r="BL2469" i="5"/>
  <c r="BK2469" i="5"/>
  <c r="BJ2469" i="5"/>
  <c r="BI2469" i="5"/>
  <c r="BH2469" i="5"/>
  <c r="BG2469" i="5"/>
  <c r="BF2469" i="5"/>
  <c r="BE2469" i="5"/>
  <c r="BD2469" i="5"/>
  <c r="BC2469" i="5"/>
  <c r="BB2469" i="5"/>
  <c r="BA2469" i="5"/>
  <c r="AZ2469" i="5"/>
  <c r="AY2469" i="5"/>
  <c r="AX2469" i="5"/>
  <c r="AW2469" i="5"/>
  <c r="AV2469" i="5"/>
  <c r="AU2469" i="5"/>
  <c r="AT2469" i="5"/>
  <c r="AS2469" i="5"/>
  <c r="AR2469" i="5"/>
  <c r="AQ2469" i="5"/>
  <c r="BY2468" i="5"/>
  <c r="BW2468" i="5"/>
  <c r="BV2468" i="5"/>
  <c r="BU2468" i="5"/>
  <c r="BT2468" i="5"/>
  <c r="BS2468" i="5"/>
  <c r="BR2468" i="5"/>
  <c r="BQ2468" i="5"/>
  <c r="BP2468" i="5"/>
  <c r="BO2468" i="5"/>
  <c r="BN2468" i="5"/>
  <c r="BM2468" i="5"/>
  <c r="BL2468" i="5"/>
  <c r="BK2468" i="5"/>
  <c r="BJ2468" i="5"/>
  <c r="BI2468" i="5"/>
  <c r="BH2468" i="5"/>
  <c r="BG2468" i="5"/>
  <c r="BF2468" i="5"/>
  <c r="BE2468" i="5"/>
  <c r="BD2468" i="5"/>
  <c r="BC2468" i="5"/>
  <c r="BB2468" i="5"/>
  <c r="BA2468" i="5"/>
  <c r="AZ2468" i="5"/>
  <c r="AY2468" i="5"/>
  <c r="AX2468" i="5"/>
  <c r="AW2468" i="5"/>
  <c r="AV2468" i="5"/>
  <c r="AU2468" i="5"/>
  <c r="AT2468" i="5"/>
  <c r="AS2468" i="5"/>
  <c r="AR2468" i="5"/>
  <c r="AQ2468" i="5"/>
  <c r="BY2467" i="5"/>
  <c r="BW2467" i="5"/>
  <c r="BV2467" i="5"/>
  <c r="BU2467" i="5"/>
  <c r="BT2467" i="5"/>
  <c r="BS2467" i="5"/>
  <c r="BR2467" i="5"/>
  <c r="BQ2467" i="5"/>
  <c r="BP2467" i="5"/>
  <c r="BO2467" i="5"/>
  <c r="BN2467" i="5"/>
  <c r="BM2467" i="5"/>
  <c r="BL2467" i="5"/>
  <c r="BK2467" i="5"/>
  <c r="BJ2467" i="5"/>
  <c r="BI2467" i="5"/>
  <c r="BH2467" i="5"/>
  <c r="BG2467" i="5"/>
  <c r="BF2467" i="5"/>
  <c r="BE2467" i="5"/>
  <c r="BD2467" i="5"/>
  <c r="BC2467" i="5"/>
  <c r="BB2467" i="5"/>
  <c r="BA2467" i="5"/>
  <c r="AZ2467" i="5"/>
  <c r="AY2467" i="5"/>
  <c r="AX2467" i="5"/>
  <c r="AW2467" i="5"/>
  <c r="AV2467" i="5"/>
  <c r="AU2467" i="5"/>
  <c r="AT2467" i="5"/>
  <c r="AS2467" i="5"/>
  <c r="AR2467" i="5"/>
  <c r="AQ2467" i="5"/>
  <c r="BY2466" i="5"/>
  <c r="BW2466" i="5"/>
  <c r="BV2466" i="5"/>
  <c r="BU2466" i="5"/>
  <c r="BT2466" i="5"/>
  <c r="BS2466" i="5"/>
  <c r="BR2466" i="5"/>
  <c r="BQ2466" i="5"/>
  <c r="BP2466" i="5"/>
  <c r="BO2466" i="5"/>
  <c r="BN2466" i="5"/>
  <c r="BM2466" i="5"/>
  <c r="BL2466" i="5"/>
  <c r="BK2466" i="5"/>
  <c r="BJ2466" i="5"/>
  <c r="BI2466" i="5"/>
  <c r="BH2466" i="5"/>
  <c r="BG2466" i="5"/>
  <c r="BF2466" i="5"/>
  <c r="BE2466" i="5"/>
  <c r="BD2466" i="5"/>
  <c r="BC2466" i="5"/>
  <c r="BB2466" i="5"/>
  <c r="BA2466" i="5"/>
  <c r="AZ2466" i="5"/>
  <c r="AY2466" i="5"/>
  <c r="AX2466" i="5"/>
  <c r="AW2466" i="5"/>
  <c r="AV2466" i="5"/>
  <c r="AU2466" i="5"/>
  <c r="AT2466" i="5"/>
  <c r="AS2466" i="5"/>
  <c r="AR2466" i="5"/>
  <c r="AQ2466" i="5"/>
  <c r="BY2465" i="5"/>
  <c r="BW2465" i="5"/>
  <c r="BV2465" i="5"/>
  <c r="BU2465" i="5"/>
  <c r="BT2465" i="5"/>
  <c r="BS2465" i="5"/>
  <c r="BR2465" i="5"/>
  <c r="BQ2465" i="5"/>
  <c r="BP2465" i="5"/>
  <c r="BO2465" i="5"/>
  <c r="BN2465" i="5"/>
  <c r="BM2465" i="5"/>
  <c r="BL2465" i="5"/>
  <c r="BK2465" i="5"/>
  <c r="BJ2465" i="5"/>
  <c r="BI2465" i="5"/>
  <c r="BH2465" i="5"/>
  <c r="BG2465" i="5"/>
  <c r="BF2465" i="5"/>
  <c r="BE2465" i="5"/>
  <c r="BD2465" i="5"/>
  <c r="BC2465" i="5"/>
  <c r="BB2465" i="5"/>
  <c r="BA2465" i="5"/>
  <c r="AZ2465" i="5"/>
  <c r="AY2465" i="5"/>
  <c r="AX2465" i="5"/>
  <c r="AW2465" i="5"/>
  <c r="AV2465" i="5"/>
  <c r="AU2465" i="5"/>
  <c r="AT2465" i="5"/>
  <c r="AS2465" i="5"/>
  <c r="AR2465" i="5"/>
  <c r="AQ2465" i="5"/>
  <c r="BY2464" i="5"/>
  <c r="BW2464" i="5"/>
  <c r="BV2464" i="5"/>
  <c r="BU2464" i="5"/>
  <c r="BT2464" i="5"/>
  <c r="BS2464" i="5"/>
  <c r="BR2464" i="5"/>
  <c r="BQ2464" i="5"/>
  <c r="BP2464" i="5"/>
  <c r="BO2464" i="5"/>
  <c r="BN2464" i="5"/>
  <c r="BM2464" i="5"/>
  <c r="BL2464" i="5"/>
  <c r="BK2464" i="5"/>
  <c r="BJ2464" i="5"/>
  <c r="BI2464" i="5"/>
  <c r="BH2464" i="5"/>
  <c r="BG2464" i="5"/>
  <c r="BF2464" i="5"/>
  <c r="BE2464" i="5"/>
  <c r="BD2464" i="5"/>
  <c r="BC2464" i="5"/>
  <c r="BB2464" i="5"/>
  <c r="BA2464" i="5"/>
  <c r="AZ2464" i="5"/>
  <c r="AY2464" i="5"/>
  <c r="AX2464" i="5"/>
  <c r="AW2464" i="5"/>
  <c r="AV2464" i="5"/>
  <c r="AU2464" i="5"/>
  <c r="AT2464" i="5"/>
  <c r="AS2464" i="5"/>
  <c r="AR2464" i="5"/>
  <c r="AQ2464" i="5"/>
  <c r="BY2463" i="5"/>
  <c r="BW2463" i="5"/>
  <c r="BV2463" i="5"/>
  <c r="BU2463" i="5"/>
  <c r="BT2463" i="5"/>
  <c r="BS2463" i="5"/>
  <c r="BR2463" i="5"/>
  <c r="BQ2463" i="5"/>
  <c r="BP2463" i="5"/>
  <c r="BO2463" i="5"/>
  <c r="BN2463" i="5"/>
  <c r="BM2463" i="5"/>
  <c r="BL2463" i="5"/>
  <c r="BK2463" i="5"/>
  <c r="BJ2463" i="5"/>
  <c r="BI2463" i="5"/>
  <c r="BH2463" i="5"/>
  <c r="BG2463" i="5"/>
  <c r="BF2463" i="5"/>
  <c r="BE2463" i="5"/>
  <c r="BD2463" i="5"/>
  <c r="BC2463" i="5"/>
  <c r="BB2463" i="5"/>
  <c r="BA2463" i="5"/>
  <c r="AZ2463" i="5"/>
  <c r="AY2463" i="5"/>
  <c r="AX2463" i="5"/>
  <c r="AW2463" i="5"/>
  <c r="AV2463" i="5"/>
  <c r="AU2463" i="5"/>
  <c r="AT2463" i="5"/>
  <c r="AS2463" i="5"/>
  <c r="AR2463" i="5"/>
  <c r="AQ2463" i="5"/>
  <c r="BY2462" i="5"/>
  <c r="BW2462" i="5"/>
  <c r="BV2462" i="5"/>
  <c r="BU2462" i="5"/>
  <c r="BT2462" i="5"/>
  <c r="BS2462" i="5"/>
  <c r="BR2462" i="5"/>
  <c r="BQ2462" i="5"/>
  <c r="BP2462" i="5"/>
  <c r="BO2462" i="5"/>
  <c r="BN2462" i="5"/>
  <c r="BM2462" i="5"/>
  <c r="BL2462" i="5"/>
  <c r="BK2462" i="5"/>
  <c r="BJ2462" i="5"/>
  <c r="BI2462" i="5"/>
  <c r="BH2462" i="5"/>
  <c r="BG2462" i="5"/>
  <c r="BF2462" i="5"/>
  <c r="BE2462" i="5"/>
  <c r="BD2462" i="5"/>
  <c r="BC2462" i="5"/>
  <c r="BB2462" i="5"/>
  <c r="BA2462" i="5"/>
  <c r="AZ2462" i="5"/>
  <c r="AY2462" i="5"/>
  <c r="AX2462" i="5"/>
  <c r="AW2462" i="5"/>
  <c r="AV2462" i="5"/>
  <c r="AU2462" i="5"/>
  <c r="AT2462" i="5"/>
  <c r="AS2462" i="5"/>
  <c r="AR2462" i="5"/>
  <c r="AQ2462" i="5"/>
  <c r="BY2461" i="5"/>
  <c r="BW2461" i="5"/>
  <c r="BV2461" i="5"/>
  <c r="BU2461" i="5"/>
  <c r="BT2461" i="5"/>
  <c r="BS2461" i="5"/>
  <c r="BR2461" i="5"/>
  <c r="BQ2461" i="5"/>
  <c r="BP2461" i="5"/>
  <c r="BO2461" i="5"/>
  <c r="BN2461" i="5"/>
  <c r="BM2461" i="5"/>
  <c r="BL2461" i="5"/>
  <c r="BK2461" i="5"/>
  <c r="BJ2461" i="5"/>
  <c r="BI2461" i="5"/>
  <c r="BH2461" i="5"/>
  <c r="BG2461" i="5"/>
  <c r="BF2461" i="5"/>
  <c r="BE2461" i="5"/>
  <c r="BD2461" i="5"/>
  <c r="BC2461" i="5"/>
  <c r="BB2461" i="5"/>
  <c r="BA2461" i="5"/>
  <c r="AZ2461" i="5"/>
  <c r="AY2461" i="5"/>
  <c r="AX2461" i="5"/>
  <c r="AW2461" i="5"/>
  <c r="AV2461" i="5"/>
  <c r="AU2461" i="5"/>
  <c r="AT2461" i="5"/>
  <c r="AS2461" i="5"/>
  <c r="AR2461" i="5"/>
  <c r="AQ2461" i="5"/>
  <c r="BY2460" i="5"/>
  <c r="BW2460" i="5"/>
  <c r="BV2460" i="5"/>
  <c r="BU2460" i="5"/>
  <c r="BT2460" i="5"/>
  <c r="BS2460" i="5"/>
  <c r="BR2460" i="5"/>
  <c r="BQ2460" i="5"/>
  <c r="BP2460" i="5"/>
  <c r="BO2460" i="5"/>
  <c r="BN2460" i="5"/>
  <c r="BM2460" i="5"/>
  <c r="BL2460" i="5"/>
  <c r="BK2460" i="5"/>
  <c r="BJ2460" i="5"/>
  <c r="BI2460" i="5"/>
  <c r="BH2460" i="5"/>
  <c r="BG2460" i="5"/>
  <c r="BF2460" i="5"/>
  <c r="BE2460" i="5"/>
  <c r="BD2460" i="5"/>
  <c r="BC2460" i="5"/>
  <c r="BB2460" i="5"/>
  <c r="BA2460" i="5"/>
  <c r="AZ2460" i="5"/>
  <c r="AY2460" i="5"/>
  <c r="AX2460" i="5"/>
  <c r="AW2460" i="5"/>
  <c r="AV2460" i="5"/>
  <c r="AU2460" i="5"/>
  <c r="AT2460" i="5"/>
  <c r="AS2460" i="5"/>
  <c r="AR2460" i="5"/>
  <c r="AQ2460" i="5"/>
  <c r="BY2459" i="5"/>
  <c r="BW2459" i="5"/>
  <c r="BV2459" i="5"/>
  <c r="BU2459" i="5"/>
  <c r="BT2459" i="5"/>
  <c r="BS2459" i="5"/>
  <c r="BR2459" i="5"/>
  <c r="BQ2459" i="5"/>
  <c r="BP2459" i="5"/>
  <c r="BO2459" i="5"/>
  <c r="BN2459" i="5"/>
  <c r="BM2459" i="5"/>
  <c r="BL2459" i="5"/>
  <c r="BK2459" i="5"/>
  <c r="BJ2459" i="5"/>
  <c r="BI2459" i="5"/>
  <c r="BH2459" i="5"/>
  <c r="BG2459" i="5"/>
  <c r="BF2459" i="5"/>
  <c r="BE2459" i="5"/>
  <c r="BD2459" i="5"/>
  <c r="BC2459" i="5"/>
  <c r="BB2459" i="5"/>
  <c r="BA2459" i="5"/>
  <c r="AZ2459" i="5"/>
  <c r="AY2459" i="5"/>
  <c r="AX2459" i="5"/>
  <c r="AW2459" i="5"/>
  <c r="AV2459" i="5"/>
  <c r="AU2459" i="5"/>
  <c r="AT2459" i="5"/>
  <c r="AS2459" i="5"/>
  <c r="AR2459" i="5"/>
  <c r="AQ2459" i="5"/>
  <c r="BY2458" i="5"/>
  <c r="BW2458" i="5"/>
  <c r="BV2458" i="5"/>
  <c r="BU2458" i="5"/>
  <c r="BT2458" i="5"/>
  <c r="BS2458" i="5"/>
  <c r="BR2458" i="5"/>
  <c r="BQ2458" i="5"/>
  <c r="BP2458" i="5"/>
  <c r="BO2458" i="5"/>
  <c r="BN2458" i="5"/>
  <c r="BM2458" i="5"/>
  <c r="BL2458" i="5"/>
  <c r="BK2458" i="5"/>
  <c r="BJ2458" i="5"/>
  <c r="BI2458" i="5"/>
  <c r="BH2458" i="5"/>
  <c r="BG2458" i="5"/>
  <c r="BF2458" i="5"/>
  <c r="BE2458" i="5"/>
  <c r="BD2458" i="5"/>
  <c r="BC2458" i="5"/>
  <c r="BB2458" i="5"/>
  <c r="BA2458" i="5"/>
  <c r="AZ2458" i="5"/>
  <c r="AY2458" i="5"/>
  <c r="AX2458" i="5"/>
  <c r="AW2458" i="5"/>
  <c r="AV2458" i="5"/>
  <c r="AU2458" i="5"/>
  <c r="AT2458" i="5"/>
  <c r="AS2458" i="5"/>
  <c r="AR2458" i="5"/>
  <c r="AQ2458" i="5"/>
  <c r="BY2457" i="5"/>
  <c r="BW2457" i="5"/>
  <c r="BV2457" i="5"/>
  <c r="BU2457" i="5"/>
  <c r="BT2457" i="5"/>
  <c r="BS2457" i="5"/>
  <c r="BR2457" i="5"/>
  <c r="BQ2457" i="5"/>
  <c r="BP2457" i="5"/>
  <c r="BO2457" i="5"/>
  <c r="BN2457" i="5"/>
  <c r="BM2457" i="5"/>
  <c r="BL2457" i="5"/>
  <c r="BK2457" i="5"/>
  <c r="BJ2457" i="5"/>
  <c r="BI2457" i="5"/>
  <c r="BH2457" i="5"/>
  <c r="BG2457" i="5"/>
  <c r="BF2457" i="5"/>
  <c r="BE2457" i="5"/>
  <c r="BD2457" i="5"/>
  <c r="BC2457" i="5"/>
  <c r="BB2457" i="5"/>
  <c r="BA2457" i="5"/>
  <c r="AZ2457" i="5"/>
  <c r="AY2457" i="5"/>
  <c r="AX2457" i="5"/>
  <c r="AW2457" i="5"/>
  <c r="AV2457" i="5"/>
  <c r="AU2457" i="5"/>
  <c r="AT2457" i="5"/>
  <c r="AS2457" i="5"/>
  <c r="AR2457" i="5"/>
  <c r="AQ2457" i="5"/>
  <c r="BY2456" i="5"/>
  <c r="BW2456" i="5"/>
  <c r="BV2456" i="5"/>
  <c r="BU2456" i="5"/>
  <c r="BT2456" i="5"/>
  <c r="BS2456" i="5"/>
  <c r="BR2456" i="5"/>
  <c r="BQ2456" i="5"/>
  <c r="BP2456" i="5"/>
  <c r="BO2456" i="5"/>
  <c r="BN2456" i="5"/>
  <c r="BM2456" i="5"/>
  <c r="BL2456" i="5"/>
  <c r="BK2456" i="5"/>
  <c r="BJ2456" i="5"/>
  <c r="BI2456" i="5"/>
  <c r="BH2456" i="5"/>
  <c r="BG2456" i="5"/>
  <c r="BF2456" i="5"/>
  <c r="BE2456" i="5"/>
  <c r="BD2456" i="5"/>
  <c r="BC2456" i="5"/>
  <c r="BB2456" i="5"/>
  <c r="BA2456" i="5"/>
  <c r="AZ2456" i="5"/>
  <c r="AY2456" i="5"/>
  <c r="AX2456" i="5"/>
  <c r="AW2456" i="5"/>
  <c r="AV2456" i="5"/>
  <c r="AU2456" i="5"/>
  <c r="AT2456" i="5"/>
  <c r="AS2456" i="5"/>
  <c r="AR2456" i="5"/>
  <c r="AQ2456" i="5"/>
  <c r="BY2455" i="5"/>
  <c r="BW2455" i="5"/>
  <c r="BV2455" i="5"/>
  <c r="BU2455" i="5"/>
  <c r="BT2455" i="5"/>
  <c r="BS2455" i="5"/>
  <c r="BR2455" i="5"/>
  <c r="BQ2455" i="5"/>
  <c r="BP2455" i="5"/>
  <c r="BO2455" i="5"/>
  <c r="BN2455" i="5"/>
  <c r="BM2455" i="5"/>
  <c r="BL2455" i="5"/>
  <c r="BK2455" i="5"/>
  <c r="BJ2455" i="5"/>
  <c r="BI2455" i="5"/>
  <c r="BH2455" i="5"/>
  <c r="BG2455" i="5"/>
  <c r="BF2455" i="5"/>
  <c r="BE2455" i="5"/>
  <c r="BD2455" i="5"/>
  <c r="BC2455" i="5"/>
  <c r="BB2455" i="5"/>
  <c r="BA2455" i="5"/>
  <c r="AZ2455" i="5"/>
  <c r="AY2455" i="5"/>
  <c r="AX2455" i="5"/>
  <c r="AW2455" i="5"/>
  <c r="AV2455" i="5"/>
  <c r="AU2455" i="5"/>
  <c r="AT2455" i="5"/>
  <c r="AS2455" i="5"/>
  <c r="AR2455" i="5"/>
  <c r="AQ2455" i="5"/>
  <c r="BY2454" i="5"/>
  <c r="BW2454" i="5"/>
  <c r="BV2454" i="5"/>
  <c r="BU2454" i="5"/>
  <c r="BT2454" i="5"/>
  <c r="BS2454" i="5"/>
  <c r="BR2454" i="5"/>
  <c r="BQ2454" i="5"/>
  <c r="BP2454" i="5"/>
  <c r="BO2454" i="5"/>
  <c r="BN2454" i="5"/>
  <c r="BM2454" i="5"/>
  <c r="BL2454" i="5"/>
  <c r="BK2454" i="5"/>
  <c r="BJ2454" i="5"/>
  <c r="BI2454" i="5"/>
  <c r="BH2454" i="5"/>
  <c r="BG2454" i="5"/>
  <c r="BF2454" i="5"/>
  <c r="BE2454" i="5"/>
  <c r="BD2454" i="5"/>
  <c r="BC2454" i="5"/>
  <c r="BB2454" i="5"/>
  <c r="BA2454" i="5"/>
  <c r="AZ2454" i="5"/>
  <c r="AY2454" i="5"/>
  <c r="AX2454" i="5"/>
  <c r="AW2454" i="5"/>
  <c r="AV2454" i="5"/>
  <c r="AU2454" i="5"/>
  <c r="AT2454" i="5"/>
  <c r="AS2454" i="5"/>
  <c r="AR2454" i="5"/>
  <c r="AQ2454" i="5"/>
  <c r="BY2453" i="5"/>
  <c r="BW2453" i="5"/>
  <c r="BV2453" i="5"/>
  <c r="BU2453" i="5"/>
  <c r="BT2453" i="5"/>
  <c r="BS2453" i="5"/>
  <c r="BR2453" i="5"/>
  <c r="BQ2453" i="5"/>
  <c r="BP2453" i="5"/>
  <c r="BO2453" i="5"/>
  <c r="BN2453" i="5"/>
  <c r="BM2453" i="5"/>
  <c r="BL2453" i="5"/>
  <c r="BK2453" i="5"/>
  <c r="BJ2453" i="5"/>
  <c r="BI2453" i="5"/>
  <c r="BH2453" i="5"/>
  <c r="BG2453" i="5"/>
  <c r="BF2453" i="5"/>
  <c r="BE2453" i="5"/>
  <c r="BD2453" i="5"/>
  <c r="BC2453" i="5"/>
  <c r="BB2453" i="5"/>
  <c r="BA2453" i="5"/>
  <c r="AZ2453" i="5"/>
  <c r="AY2453" i="5"/>
  <c r="AX2453" i="5"/>
  <c r="AW2453" i="5"/>
  <c r="AV2453" i="5"/>
  <c r="AU2453" i="5"/>
  <c r="AT2453" i="5"/>
  <c r="AS2453" i="5"/>
  <c r="AR2453" i="5"/>
  <c r="AQ2453" i="5"/>
  <c r="BY2452" i="5"/>
  <c r="BW2452" i="5"/>
  <c r="BV2452" i="5"/>
  <c r="BU2452" i="5"/>
  <c r="BT2452" i="5"/>
  <c r="BS2452" i="5"/>
  <c r="BR2452" i="5"/>
  <c r="BQ2452" i="5"/>
  <c r="BP2452" i="5"/>
  <c r="BO2452" i="5"/>
  <c r="BN2452" i="5"/>
  <c r="BM2452" i="5"/>
  <c r="BL2452" i="5"/>
  <c r="BK2452" i="5"/>
  <c r="BJ2452" i="5"/>
  <c r="BI2452" i="5"/>
  <c r="BH2452" i="5"/>
  <c r="BG2452" i="5"/>
  <c r="BF2452" i="5"/>
  <c r="BE2452" i="5"/>
  <c r="BD2452" i="5"/>
  <c r="BC2452" i="5"/>
  <c r="BB2452" i="5"/>
  <c r="BA2452" i="5"/>
  <c r="AZ2452" i="5"/>
  <c r="AY2452" i="5"/>
  <c r="AX2452" i="5"/>
  <c r="AW2452" i="5"/>
  <c r="AV2452" i="5"/>
  <c r="AU2452" i="5"/>
  <c r="AT2452" i="5"/>
  <c r="AS2452" i="5"/>
  <c r="AR2452" i="5"/>
  <c r="AQ2452" i="5"/>
  <c r="BY2451" i="5"/>
  <c r="BW2451" i="5"/>
  <c r="BV2451" i="5"/>
  <c r="BU2451" i="5"/>
  <c r="BT2451" i="5"/>
  <c r="BS2451" i="5"/>
  <c r="BR2451" i="5"/>
  <c r="BQ2451" i="5"/>
  <c r="BP2451" i="5"/>
  <c r="BO2451" i="5"/>
  <c r="BN2451" i="5"/>
  <c r="BM2451" i="5"/>
  <c r="BL2451" i="5"/>
  <c r="BK2451" i="5"/>
  <c r="BJ2451" i="5"/>
  <c r="BI2451" i="5"/>
  <c r="BH2451" i="5"/>
  <c r="BG2451" i="5"/>
  <c r="BF2451" i="5"/>
  <c r="BE2451" i="5"/>
  <c r="BD2451" i="5"/>
  <c r="BC2451" i="5"/>
  <c r="BB2451" i="5"/>
  <c r="BA2451" i="5"/>
  <c r="AZ2451" i="5"/>
  <c r="AY2451" i="5"/>
  <c r="AX2451" i="5"/>
  <c r="AW2451" i="5"/>
  <c r="AV2451" i="5"/>
  <c r="AU2451" i="5"/>
  <c r="AT2451" i="5"/>
  <c r="AS2451" i="5"/>
  <c r="AR2451" i="5"/>
  <c r="AQ2451" i="5"/>
  <c r="BY2450" i="5"/>
  <c r="BW2450" i="5"/>
  <c r="BV2450" i="5"/>
  <c r="BU2450" i="5"/>
  <c r="BT2450" i="5"/>
  <c r="BS2450" i="5"/>
  <c r="BR2450" i="5"/>
  <c r="BQ2450" i="5"/>
  <c r="BP2450" i="5"/>
  <c r="BO2450" i="5"/>
  <c r="BN2450" i="5"/>
  <c r="BM2450" i="5"/>
  <c r="BL2450" i="5"/>
  <c r="BK2450" i="5"/>
  <c r="BJ2450" i="5"/>
  <c r="BI2450" i="5"/>
  <c r="BH2450" i="5"/>
  <c r="BG2450" i="5"/>
  <c r="BF2450" i="5"/>
  <c r="BE2450" i="5"/>
  <c r="BD2450" i="5"/>
  <c r="BC2450" i="5"/>
  <c r="BB2450" i="5"/>
  <c r="BA2450" i="5"/>
  <c r="AZ2450" i="5"/>
  <c r="AY2450" i="5"/>
  <c r="AX2450" i="5"/>
  <c r="AW2450" i="5"/>
  <c r="AV2450" i="5"/>
  <c r="AU2450" i="5"/>
  <c r="AT2450" i="5"/>
  <c r="AS2450" i="5"/>
  <c r="AR2450" i="5"/>
  <c r="AQ2450" i="5"/>
  <c r="BY2449" i="5"/>
  <c r="BW2449" i="5"/>
  <c r="BV2449" i="5"/>
  <c r="BU2449" i="5"/>
  <c r="BT2449" i="5"/>
  <c r="BS2449" i="5"/>
  <c r="BR2449" i="5"/>
  <c r="BQ2449" i="5"/>
  <c r="BP2449" i="5"/>
  <c r="BO2449" i="5"/>
  <c r="BN2449" i="5"/>
  <c r="BM2449" i="5"/>
  <c r="BL2449" i="5"/>
  <c r="BK2449" i="5"/>
  <c r="BJ2449" i="5"/>
  <c r="BI2449" i="5"/>
  <c r="BH2449" i="5"/>
  <c r="BG2449" i="5"/>
  <c r="BF2449" i="5"/>
  <c r="BE2449" i="5"/>
  <c r="BD2449" i="5"/>
  <c r="BC2449" i="5"/>
  <c r="BB2449" i="5"/>
  <c r="BA2449" i="5"/>
  <c r="AZ2449" i="5"/>
  <c r="AY2449" i="5"/>
  <c r="AX2449" i="5"/>
  <c r="AW2449" i="5"/>
  <c r="AV2449" i="5"/>
  <c r="AU2449" i="5"/>
  <c r="AT2449" i="5"/>
  <c r="AS2449" i="5"/>
  <c r="AR2449" i="5"/>
  <c r="AQ2449" i="5"/>
  <c r="BY2448" i="5"/>
  <c r="BW2448" i="5"/>
  <c r="BV2448" i="5"/>
  <c r="BU2448" i="5"/>
  <c r="BT2448" i="5"/>
  <c r="BS2448" i="5"/>
  <c r="BR2448" i="5"/>
  <c r="BQ2448" i="5"/>
  <c r="BP2448" i="5"/>
  <c r="BO2448" i="5"/>
  <c r="BN2448" i="5"/>
  <c r="BM2448" i="5"/>
  <c r="BL2448" i="5"/>
  <c r="BK2448" i="5"/>
  <c r="BJ2448" i="5"/>
  <c r="BI2448" i="5"/>
  <c r="BH2448" i="5"/>
  <c r="BG2448" i="5"/>
  <c r="BF2448" i="5"/>
  <c r="BE2448" i="5"/>
  <c r="BD2448" i="5"/>
  <c r="BC2448" i="5"/>
  <c r="BB2448" i="5"/>
  <c r="BA2448" i="5"/>
  <c r="AZ2448" i="5"/>
  <c r="AY2448" i="5"/>
  <c r="AX2448" i="5"/>
  <c r="AW2448" i="5"/>
  <c r="AV2448" i="5"/>
  <c r="AU2448" i="5"/>
  <c r="AT2448" i="5"/>
  <c r="AS2448" i="5"/>
  <c r="AR2448" i="5"/>
  <c r="AQ2448" i="5"/>
  <c r="BY2447" i="5"/>
  <c r="BW2447" i="5"/>
  <c r="BV2447" i="5"/>
  <c r="BU2447" i="5"/>
  <c r="BT2447" i="5"/>
  <c r="BS2447" i="5"/>
  <c r="BR2447" i="5"/>
  <c r="BQ2447" i="5"/>
  <c r="BP2447" i="5"/>
  <c r="BO2447" i="5"/>
  <c r="BN2447" i="5"/>
  <c r="BM2447" i="5"/>
  <c r="BL2447" i="5"/>
  <c r="BK2447" i="5"/>
  <c r="BJ2447" i="5"/>
  <c r="BI2447" i="5"/>
  <c r="BH2447" i="5"/>
  <c r="BG2447" i="5"/>
  <c r="BF2447" i="5"/>
  <c r="BE2447" i="5"/>
  <c r="BD2447" i="5"/>
  <c r="BC2447" i="5"/>
  <c r="BB2447" i="5"/>
  <c r="BA2447" i="5"/>
  <c r="AZ2447" i="5"/>
  <c r="AY2447" i="5"/>
  <c r="AX2447" i="5"/>
  <c r="AW2447" i="5"/>
  <c r="AV2447" i="5"/>
  <c r="AU2447" i="5"/>
  <c r="AT2447" i="5"/>
  <c r="AS2447" i="5"/>
  <c r="AR2447" i="5"/>
  <c r="AQ2447" i="5"/>
  <c r="BY2446" i="5"/>
  <c r="BW2446" i="5"/>
  <c r="BV2446" i="5"/>
  <c r="BU2446" i="5"/>
  <c r="BT2446" i="5"/>
  <c r="BS2446" i="5"/>
  <c r="BR2446" i="5"/>
  <c r="BQ2446" i="5"/>
  <c r="BP2446" i="5"/>
  <c r="BO2446" i="5"/>
  <c r="BN2446" i="5"/>
  <c r="BM2446" i="5"/>
  <c r="BL2446" i="5"/>
  <c r="BK2446" i="5"/>
  <c r="BJ2446" i="5"/>
  <c r="BI2446" i="5"/>
  <c r="BH2446" i="5"/>
  <c r="BG2446" i="5"/>
  <c r="BF2446" i="5"/>
  <c r="BE2446" i="5"/>
  <c r="BD2446" i="5"/>
  <c r="BC2446" i="5"/>
  <c r="BB2446" i="5"/>
  <c r="BA2446" i="5"/>
  <c r="AZ2446" i="5"/>
  <c r="AY2446" i="5"/>
  <c r="AX2446" i="5"/>
  <c r="AW2446" i="5"/>
  <c r="AV2446" i="5"/>
  <c r="AU2446" i="5"/>
  <c r="AT2446" i="5"/>
  <c r="AS2446" i="5"/>
  <c r="AR2446" i="5"/>
  <c r="AQ2446" i="5"/>
  <c r="BY2445" i="5"/>
  <c r="BW2445" i="5"/>
  <c r="BV2445" i="5"/>
  <c r="BU2445" i="5"/>
  <c r="BT2445" i="5"/>
  <c r="BS2445" i="5"/>
  <c r="BR2445" i="5"/>
  <c r="BQ2445" i="5"/>
  <c r="BP2445" i="5"/>
  <c r="BO2445" i="5"/>
  <c r="BN2445" i="5"/>
  <c r="BM2445" i="5"/>
  <c r="BL2445" i="5"/>
  <c r="BK2445" i="5"/>
  <c r="BJ2445" i="5"/>
  <c r="BI2445" i="5"/>
  <c r="BH2445" i="5"/>
  <c r="BG2445" i="5"/>
  <c r="BF2445" i="5"/>
  <c r="BE2445" i="5"/>
  <c r="BD2445" i="5"/>
  <c r="BC2445" i="5"/>
  <c r="BB2445" i="5"/>
  <c r="BA2445" i="5"/>
  <c r="AZ2445" i="5"/>
  <c r="AY2445" i="5"/>
  <c r="AX2445" i="5"/>
  <c r="AW2445" i="5"/>
  <c r="AV2445" i="5"/>
  <c r="AU2445" i="5"/>
  <c r="AT2445" i="5"/>
  <c r="AS2445" i="5"/>
  <c r="AR2445" i="5"/>
  <c r="AQ2445" i="5"/>
  <c r="BY2444" i="5"/>
  <c r="BW2444" i="5"/>
  <c r="BV2444" i="5"/>
  <c r="BU2444" i="5"/>
  <c r="BT2444" i="5"/>
  <c r="BS2444" i="5"/>
  <c r="BR2444" i="5"/>
  <c r="BQ2444" i="5"/>
  <c r="BP2444" i="5"/>
  <c r="BO2444" i="5"/>
  <c r="BN2444" i="5"/>
  <c r="BM2444" i="5"/>
  <c r="BL2444" i="5"/>
  <c r="BK2444" i="5"/>
  <c r="BJ2444" i="5"/>
  <c r="BI2444" i="5"/>
  <c r="BH2444" i="5"/>
  <c r="BG2444" i="5"/>
  <c r="BF2444" i="5"/>
  <c r="BE2444" i="5"/>
  <c r="BD2444" i="5"/>
  <c r="BC2444" i="5"/>
  <c r="BB2444" i="5"/>
  <c r="BA2444" i="5"/>
  <c r="AZ2444" i="5"/>
  <c r="AY2444" i="5"/>
  <c r="AX2444" i="5"/>
  <c r="AW2444" i="5"/>
  <c r="AV2444" i="5"/>
  <c r="AU2444" i="5"/>
  <c r="AT2444" i="5"/>
  <c r="AS2444" i="5"/>
  <c r="AR2444" i="5"/>
  <c r="AQ2444" i="5"/>
  <c r="BY2443" i="5"/>
  <c r="BW2443" i="5"/>
  <c r="BV2443" i="5"/>
  <c r="BU2443" i="5"/>
  <c r="BT2443" i="5"/>
  <c r="BS2443" i="5"/>
  <c r="BR2443" i="5"/>
  <c r="BQ2443" i="5"/>
  <c r="BP2443" i="5"/>
  <c r="BO2443" i="5"/>
  <c r="BN2443" i="5"/>
  <c r="BM2443" i="5"/>
  <c r="BL2443" i="5"/>
  <c r="BK2443" i="5"/>
  <c r="BJ2443" i="5"/>
  <c r="BI2443" i="5"/>
  <c r="BH2443" i="5"/>
  <c r="BG2443" i="5"/>
  <c r="BF2443" i="5"/>
  <c r="BE2443" i="5"/>
  <c r="BD2443" i="5"/>
  <c r="BC2443" i="5"/>
  <c r="BB2443" i="5"/>
  <c r="BA2443" i="5"/>
  <c r="AZ2443" i="5"/>
  <c r="AY2443" i="5"/>
  <c r="AX2443" i="5"/>
  <c r="AW2443" i="5"/>
  <c r="AV2443" i="5"/>
  <c r="AU2443" i="5"/>
  <c r="AT2443" i="5"/>
  <c r="AS2443" i="5"/>
  <c r="AR2443" i="5"/>
  <c r="AQ2443" i="5"/>
  <c r="BY2442" i="5"/>
  <c r="BW2442" i="5"/>
  <c r="BV2442" i="5"/>
  <c r="BU2442" i="5"/>
  <c r="BT2442" i="5"/>
  <c r="BS2442" i="5"/>
  <c r="BR2442" i="5"/>
  <c r="BQ2442" i="5"/>
  <c r="BP2442" i="5"/>
  <c r="BO2442" i="5"/>
  <c r="BN2442" i="5"/>
  <c r="BM2442" i="5"/>
  <c r="BL2442" i="5"/>
  <c r="BK2442" i="5"/>
  <c r="BJ2442" i="5"/>
  <c r="BI2442" i="5"/>
  <c r="BH2442" i="5"/>
  <c r="BG2442" i="5"/>
  <c r="BF2442" i="5"/>
  <c r="BE2442" i="5"/>
  <c r="BD2442" i="5"/>
  <c r="BC2442" i="5"/>
  <c r="BB2442" i="5"/>
  <c r="BA2442" i="5"/>
  <c r="AZ2442" i="5"/>
  <c r="AY2442" i="5"/>
  <c r="AX2442" i="5"/>
  <c r="AW2442" i="5"/>
  <c r="AV2442" i="5"/>
  <c r="AU2442" i="5"/>
  <c r="AT2442" i="5"/>
  <c r="AS2442" i="5"/>
  <c r="AR2442" i="5"/>
  <c r="AQ2442" i="5"/>
  <c r="BY2441" i="5"/>
  <c r="BW2441" i="5"/>
  <c r="BV2441" i="5"/>
  <c r="BU2441" i="5"/>
  <c r="BT2441" i="5"/>
  <c r="BS2441" i="5"/>
  <c r="BR2441" i="5"/>
  <c r="BQ2441" i="5"/>
  <c r="BP2441" i="5"/>
  <c r="BO2441" i="5"/>
  <c r="BN2441" i="5"/>
  <c r="BM2441" i="5"/>
  <c r="BL2441" i="5"/>
  <c r="BK2441" i="5"/>
  <c r="BJ2441" i="5"/>
  <c r="BI2441" i="5"/>
  <c r="BH2441" i="5"/>
  <c r="BG2441" i="5"/>
  <c r="BF2441" i="5"/>
  <c r="BE2441" i="5"/>
  <c r="BD2441" i="5"/>
  <c r="BC2441" i="5"/>
  <c r="BB2441" i="5"/>
  <c r="BA2441" i="5"/>
  <c r="AZ2441" i="5"/>
  <c r="AY2441" i="5"/>
  <c r="AX2441" i="5"/>
  <c r="AW2441" i="5"/>
  <c r="AV2441" i="5"/>
  <c r="AU2441" i="5"/>
  <c r="AT2441" i="5"/>
  <c r="AS2441" i="5"/>
  <c r="AR2441" i="5"/>
  <c r="AQ2441" i="5"/>
  <c r="BY2440" i="5"/>
  <c r="BW2440" i="5"/>
  <c r="BV2440" i="5"/>
  <c r="BU2440" i="5"/>
  <c r="BT2440" i="5"/>
  <c r="BS2440" i="5"/>
  <c r="BR2440" i="5"/>
  <c r="BQ2440" i="5"/>
  <c r="BP2440" i="5"/>
  <c r="BO2440" i="5"/>
  <c r="BN2440" i="5"/>
  <c r="BM2440" i="5"/>
  <c r="BL2440" i="5"/>
  <c r="BK2440" i="5"/>
  <c r="BJ2440" i="5"/>
  <c r="BI2440" i="5"/>
  <c r="BH2440" i="5"/>
  <c r="BG2440" i="5"/>
  <c r="BF2440" i="5"/>
  <c r="BE2440" i="5"/>
  <c r="BD2440" i="5"/>
  <c r="BC2440" i="5"/>
  <c r="BB2440" i="5"/>
  <c r="BA2440" i="5"/>
  <c r="AZ2440" i="5"/>
  <c r="AY2440" i="5"/>
  <c r="AX2440" i="5"/>
  <c r="AW2440" i="5"/>
  <c r="AV2440" i="5"/>
  <c r="AU2440" i="5"/>
  <c r="AT2440" i="5"/>
  <c r="AS2440" i="5"/>
  <c r="AR2440" i="5"/>
  <c r="AQ2440" i="5"/>
  <c r="BY2439" i="5"/>
  <c r="BW2439" i="5"/>
  <c r="BV2439" i="5"/>
  <c r="BU2439" i="5"/>
  <c r="BT2439" i="5"/>
  <c r="BS2439" i="5"/>
  <c r="BR2439" i="5"/>
  <c r="BQ2439" i="5"/>
  <c r="BP2439" i="5"/>
  <c r="BO2439" i="5"/>
  <c r="BN2439" i="5"/>
  <c r="BM2439" i="5"/>
  <c r="BL2439" i="5"/>
  <c r="BK2439" i="5"/>
  <c r="BJ2439" i="5"/>
  <c r="BI2439" i="5"/>
  <c r="BH2439" i="5"/>
  <c r="BG2439" i="5"/>
  <c r="BF2439" i="5"/>
  <c r="BE2439" i="5"/>
  <c r="BD2439" i="5"/>
  <c r="BC2439" i="5"/>
  <c r="BB2439" i="5"/>
  <c r="BA2439" i="5"/>
  <c r="AZ2439" i="5"/>
  <c r="AY2439" i="5"/>
  <c r="AX2439" i="5"/>
  <c r="AW2439" i="5"/>
  <c r="AV2439" i="5"/>
  <c r="AU2439" i="5"/>
  <c r="AT2439" i="5"/>
  <c r="AS2439" i="5"/>
  <c r="AR2439" i="5"/>
  <c r="AQ2439" i="5"/>
  <c r="BY2438" i="5"/>
  <c r="BW2438" i="5"/>
  <c r="BV2438" i="5"/>
  <c r="BU2438" i="5"/>
  <c r="BT2438" i="5"/>
  <c r="BS2438" i="5"/>
  <c r="BR2438" i="5"/>
  <c r="BQ2438" i="5"/>
  <c r="BP2438" i="5"/>
  <c r="BO2438" i="5"/>
  <c r="BN2438" i="5"/>
  <c r="BM2438" i="5"/>
  <c r="BL2438" i="5"/>
  <c r="BK2438" i="5"/>
  <c r="BJ2438" i="5"/>
  <c r="BI2438" i="5"/>
  <c r="BH2438" i="5"/>
  <c r="BG2438" i="5"/>
  <c r="BF2438" i="5"/>
  <c r="BE2438" i="5"/>
  <c r="BD2438" i="5"/>
  <c r="BC2438" i="5"/>
  <c r="BB2438" i="5"/>
  <c r="BA2438" i="5"/>
  <c r="AZ2438" i="5"/>
  <c r="AY2438" i="5"/>
  <c r="AX2438" i="5"/>
  <c r="AW2438" i="5"/>
  <c r="AV2438" i="5"/>
  <c r="AU2438" i="5"/>
  <c r="AT2438" i="5"/>
  <c r="AS2438" i="5"/>
  <c r="AR2438" i="5"/>
  <c r="AQ2438" i="5"/>
  <c r="BY2437" i="5"/>
  <c r="BW2437" i="5"/>
  <c r="BV2437" i="5"/>
  <c r="BU2437" i="5"/>
  <c r="BT2437" i="5"/>
  <c r="BS2437" i="5"/>
  <c r="BR2437" i="5"/>
  <c r="BQ2437" i="5"/>
  <c r="BP2437" i="5"/>
  <c r="BO2437" i="5"/>
  <c r="BN2437" i="5"/>
  <c r="BM2437" i="5"/>
  <c r="BL2437" i="5"/>
  <c r="BK2437" i="5"/>
  <c r="BJ2437" i="5"/>
  <c r="BI2437" i="5"/>
  <c r="BH2437" i="5"/>
  <c r="BG2437" i="5"/>
  <c r="BF2437" i="5"/>
  <c r="BE2437" i="5"/>
  <c r="BD2437" i="5"/>
  <c r="BC2437" i="5"/>
  <c r="BB2437" i="5"/>
  <c r="BA2437" i="5"/>
  <c r="AZ2437" i="5"/>
  <c r="AY2437" i="5"/>
  <c r="AX2437" i="5"/>
  <c r="AW2437" i="5"/>
  <c r="AV2437" i="5"/>
  <c r="AU2437" i="5"/>
  <c r="AT2437" i="5"/>
  <c r="AS2437" i="5"/>
  <c r="AR2437" i="5"/>
  <c r="AQ2437" i="5"/>
  <c r="BY2436" i="5"/>
  <c r="BW2436" i="5"/>
  <c r="BV2436" i="5"/>
  <c r="BU2436" i="5"/>
  <c r="BT2436" i="5"/>
  <c r="BS2436" i="5"/>
  <c r="BR2436" i="5"/>
  <c r="BQ2436" i="5"/>
  <c r="BP2436" i="5"/>
  <c r="BO2436" i="5"/>
  <c r="BN2436" i="5"/>
  <c r="BM2436" i="5"/>
  <c r="BL2436" i="5"/>
  <c r="BK2436" i="5"/>
  <c r="BJ2436" i="5"/>
  <c r="BI2436" i="5"/>
  <c r="BH2436" i="5"/>
  <c r="BG2436" i="5"/>
  <c r="BF2436" i="5"/>
  <c r="BE2436" i="5"/>
  <c r="BD2436" i="5"/>
  <c r="BC2436" i="5"/>
  <c r="BB2436" i="5"/>
  <c r="BA2436" i="5"/>
  <c r="AZ2436" i="5"/>
  <c r="AY2436" i="5"/>
  <c r="AX2436" i="5"/>
  <c r="AW2436" i="5"/>
  <c r="AV2436" i="5"/>
  <c r="AU2436" i="5"/>
  <c r="AT2436" i="5"/>
  <c r="AS2436" i="5"/>
  <c r="AR2436" i="5"/>
  <c r="AQ2436" i="5"/>
  <c r="BY2435" i="5"/>
  <c r="BW2435" i="5"/>
  <c r="BV2435" i="5"/>
  <c r="BU2435" i="5"/>
  <c r="BT2435" i="5"/>
  <c r="BS2435" i="5"/>
  <c r="BR2435" i="5"/>
  <c r="BQ2435" i="5"/>
  <c r="BP2435" i="5"/>
  <c r="BO2435" i="5"/>
  <c r="BN2435" i="5"/>
  <c r="BM2435" i="5"/>
  <c r="BL2435" i="5"/>
  <c r="BK2435" i="5"/>
  <c r="BJ2435" i="5"/>
  <c r="BI2435" i="5"/>
  <c r="BH2435" i="5"/>
  <c r="BG2435" i="5"/>
  <c r="BF2435" i="5"/>
  <c r="BE2435" i="5"/>
  <c r="BD2435" i="5"/>
  <c r="BC2435" i="5"/>
  <c r="BB2435" i="5"/>
  <c r="BA2435" i="5"/>
  <c r="AZ2435" i="5"/>
  <c r="AY2435" i="5"/>
  <c r="AX2435" i="5"/>
  <c r="AW2435" i="5"/>
  <c r="AV2435" i="5"/>
  <c r="AU2435" i="5"/>
  <c r="AT2435" i="5"/>
  <c r="AS2435" i="5"/>
  <c r="AR2435" i="5"/>
  <c r="AQ2435" i="5"/>
  <c r="BY2434" i="5"/>
  <c r="BW2434" i="5"/>
  <c r="BV2434" i="5"/>
  <c r="BU2434" i="5"/>
  <c r="BT2434" i="5"/>
  <c r="BS2434" i="5"/>
  <c r="BR2434" i="5"/>
  <c r="BQ2434" i="5"/>
  <c r="BP2434" i="5"/>
  <c r="BO2434" i="5"/>
  <c r="BN2434" i="5"/>
  <c r="BM2434" i="5"/>
  <c r="BL2434" i="5"/>
  <c r="BK2434" i="5"/>
  <c r="BJ2434" i="5"/>
  <c r="BI2434" i="5"/>
  <c r="BH2434" i="5"/>
  <c r="BG2434" i="5"/>
  <c r="BF2434" i="5"/>
  <c r="BE2434" i="5"/>
  <c r="BD2434" i="5"/>
  <c r="BC2434" i="5"/>
  <c r="BB2434" i="5"/>
  <c r="BA2434" i="5"/>
  <c r="AZ2434" i="5"/>
  <c r="AY2434" i="5"/>
  <c r="AX2434" i="5"/>
  <c r="AW2434" i="5"/>
  <c r="AV2434" i="5"/>
  <c r="AU2434" i="5"/>
  <c r="AT2434" i="5"/>
  <c r="AS2434" i="5"/>
  <c r="AR2434" i="5"/>
  <c r="AQ2434" i="5"/>
  <c r="BY2433" i="5"/>
  <c r="BW2433" i="5"/>
  <c r="BV2433" i="5"/>
  <c r="BU2433" i="5"/>
  <c r="BT2433" i="5"/>
  <c r="BS2433" i="5"/>
  <c r="BR2433" i="5"/>
  <c r="BQ2433" i="5"/>
  <c r="BP2433" i="5"/>
  <c r="BO2433" i="5"/>
  <c r="BN2433" i="5"/>
  <c r="BM2433" i="5"/>
  <c r="BL2433" i="5"/>
  <c r="BK2433" i="5"/>
  <c r="BJ2433" i="5"/>
  <c r="BI2433" i="5"/>
  <c r="BH2433" i="5"/>
  <c r="BG2433" i="5"/>
  <c r="BF2433" i="5"/>
  <c r="BE2433" i="5"/>
  <c r="BD2433" i="5"/>
  <c r="BC2433" i="5"/>
  <c r="BB2433" i="5"/>
  <c r="BA2433" i="5"/>
  <c r="AZ2433" i="5"/>
  <c r="AY2433" i="5"/>
  <c r="AX2433" i="5"/>
  <c r="AW2433" i="5"/>
  <c r="AV2433" i="5"/>
  <c r="AU2433" i="5"/>
  <c r="AT2433" i="5"/>
  <c r="AS2433" i="5"/>
  <c r="AR2433" i="5"/>
  <c r="AQ2433" i="5"/>
  <c r="BY2432" i="5"/>
  <c r="BW2432" i="5"/>
  <c r="BV2432" i="5"/>
  <c r="BU2432" i="5"/>
  <c r="BT2432" i="5"/>
  <c r="BS2432" i="5"/>
  <c r="BR2432" i="5"/>
  <c r="BQ2432" i="5"/>
  <c r="BP2432" i="5"/>
  <c r="BO2432" i="5"/>
  <c r="BN2432" i="5"/>
  <c r="BM2432" i="5"/>
  <c r="BL2432" i="5"/>
  <c r="BK2432" i="5"/>
  <c r="BJ2432" i="5"/>
  <c r="BI2432" i="5"/>
  <c r="BH2432" i="5"/>
  <c r="BG2432" i="5"/>
  <c r="BF2432" i="5"/>
  <c r="BE2432" i="5"/>
  <c r="BD2432" i="5"/>
  <c r="BC2432" i="5"/>
  <c r="BB2432" i="5"/>
  <c r="BA2432" i="5"/>
  <c r="AZ2432" i="5"/>
  <c r="AY2432" i="5"/>
  <c r="AX2432" i="5"/>
  <c r="AW2432" i="5"/>
  <c r="AV2432" i="5"/>
  <c r="AU2432" i="5"/>
  <c r="AT2432" i="5"/>
  <c r="AS2432" i="5"/>
  <c r="AR2432" i="5"/>
  <c r="AQ2432" i="5"/>
  <c r="BY2431" i="5"/>
  <c r="BW2431" i="5"/>
  <c r="BV2431" i="5"/>
  <c r="BU2431" i="5"/>
  <c r="BT2431" i="5"/>
  <c r="BS2431" i="5"/>
  <c r="BR2431" i="5"/>
  <c r="BQ2431" i="5"/>
  <c r="BP2431" i="5"/>
  <c r="BO2431" i="5"/>
  <c r="BN2431" i="5"/>
  <c r="BM2431" i="5"/>
  <c r="BL2431" i="5"/>
  <c r="BK2431" i="5"/>
  <c r="BJ2431" i="5"/>
  <c r="BI2431" i="5"/>
  <c r="BH2431" i="5"/>
  <c r="BG2431" i="5"/>
  <c r="BF2431" i="5"/>
  <c r="BE2431" i="5"/>
  <c r="BD2431" i="5"/>
  <c r="BC2431" i="5"/>
  <c r="BB2431" i="5"/>
  <c r="BA2431" i="5"/>
  <c r="AZ2431" i="5"/>
  <c r="AY2431" i="5"/>
  <c r="AX2431" i="5"/>
  <c r="AW2431" i="5"/>
  <c r="AV2431" i="5"/>
  <c r="AU2431" i="5"/>
  <c r="AT2431" i="5"/>
  <c r="AS2431" i="5"/>
  <c r="AR2431" i="5"/>
  <c r="AQ2431" i="5"/>
  <c r="BY2430" i="5"/>
  <c r="BW2430" i="5"/>
  <c r="BV2430" i="5"/>
  <c r="BU2430" i="5"/>
  <c r="BT2430" i="5"/>
  <c r="BS2430" i="5"/>
  <c r="BR2430" i="5"/>
  <c r="BQ2430" i="5"/>
  <c r="BP2430" i="5"/>
  <c r="BO2430" i="5"/>
  <c r="BN2430" i="5"/>
  <c r="BM2430" i="5"/>
  <c r="BL2430" i="5"/>
  <c r="BK2430" i="5"/>
  <c r="BJ2430" i="5"/>
  <c r="BI2430" i="5"/>
  <c r="BH2430" i="5"/>
  <c r="BG2430" i="5"/>
  <c r="BF2430" i="5"/>
  <c r="BE2430" i="5"/>
  <c r="BD2430" i="5"/>
  <c r="BC2430" i="5"/>
  <c r="BB2430" i="5"/>
  <c r="BA2430" i="5"/>
  <c r="AZ2430" i="5"/>
  <c r="AY2430" i="5"/>
  <c r="AX2430" i="5"/>
  <c r="AW2430" i="5"/>
  <c r="AV2430" i="5"/>
  <c r="AU2430" i="5"/>
  <c r="AT2430" i="5"/>
  <c r="AS2430" i="5"/>
  <c r="AR2430" i="5"/>
  <c r="AQ2430" i="5"/>
  <c r="BY2429" i="5"/>
  <c r="BW2429" i="5"/>
  <c r="BV2429" i="5"/>
  <c r="BU2429" i="5"/>
  <c r="BT2429" i="5"/>
  <c r="BS2429" i="5"/>
  <c r="BR2429" i="5"/>
  <c r="BQ2429" i="5"/>
  <c r="BP2429" i="5"/>
  <c r="BO2429" i="5"/>
  <c r="BN2429" i="5"/>
  <c r="BM2429" i="5"/>
  <c r="BL2429" i="5"/>
  <c r="BK2429" i="5"/>
  <c r="BJ2429" i="5"/>
  <c r="BI2429" i="5"/>
  <c r="BH2429" i="5"/>
  <c r="BG2429" i="5"/>
  <c r="BF2429" i="5"/>
  <c r="BE2429" i="5"/>
  <c r="BD2429" i="5"/>
  <c r="BC2429" i="5"/>
  <c r="BB2429" i="5"/>
  <c r="BA2429" i="5"/>
  <c r="AZ2429" i="5"/>
  <c r="AY2429" i="5"/>
  <c r="AX2429" i="5"/>
  <c r="AW2429" i="5"/>
  <c r="AV2429" i="5"/>
  <c r="AU2429" i="5"/>
  <c r="AT2429" i="5"/>
  <c r="AS2429" i="5"/>
  <c r="AR2429" i="5"/>
  <c r="AQ2429" i="5"/>
  <c r="BY2428" i="5"/>
  <c r="BW2428" i="5"/>
  <c r="BV2428" i="5"/>
  <c r="BU2428" i="5"/>
  <c r="BT2428" i="5"/>
  <c r="BS2428" i="5"/>
  <c r="BR2428" i="5"/>
  <c r="BQ2428" i="5"/>
  <c r="BP2428" i="5"/>
  <c r="BO2428" i="5"/>
  <c r="BN2428" i="5"/>
  <c r="BM2428" i="5"/>
  <c r="BL2428" i="5"/>
  <c r="BK2428" i="5"/>
  <c r="BJ2428" i="5"/>
  <c r="BI2428" i="5"/>
  <c r="BH2428" i="5"/>
  <c r="BG2428" i="5"/>
  <c r="BF2428" i="5"/>
  <c r="BE2428" i="5"/>
  <c r="BD2428" i="5"/>
  <c r="BC2428" i="5"/>
  <c r="BB2428" i="5"/>
  <c r="BA2428" i="5"/>
  <c r="AZ2428" i="5"/>
  <c r="AY2428" i="5"/>
  <c r="AX2428" i="5"/>
  <c r="AW2428" i="5"/>
  <c r="AV2428" i="5"/>
  <c r="AU2428" i="5"/>
  <c r="AT2428" i="5"/>
  <c r="AS2428" i="5"/>
  <c r="AR2428" i="5"/>
  <c r="AQ2428" i="5"/>
  <c r="BY2427" i="5"/>
  <c r="BW2427" i="5"/>
  <c r="BV2427" i="5"/>
  <c r="BU2427" i="5"/>
  <c r="BT2427" i="5"/>
  <c r="BS2427" i="5"/>
  <c r="BR2427" i="5"/>
  <c r="BQ2427" i="5"/>
  <c r="BP2427" i="5"/>
  <c r="BO2427" i="5"/>
  <c r="BN2427" i="5"/>
  <c r="BM2427" i="5"/>
  <c r="BL2427" i="5"/>
  <c r="BK2427" i="5"/>
  <c r="BJ2427" i="5"/>
  <c r="BI2427" i="5"/>
  <c r="BH2427" i="5"/>
  <c r="BG2427" i="5"/>
  <c r="BF2427" i="5"/>
  <c r="BE2427" i="5"/>
  <c r="BD2427" i="5"/>
  <c r="BC2427" i="5"/>
  <c r="BB2427" i="5"/>
  <c r="BA2427" i="5"/>
  <c r="AZ2427" i="5"/>
  <c r="AY2427" i="5"/>
  <c r="AX2427" i="5"/>
  <c r="AW2427" i="5"/>
  <c r="AV2427" i="5"/>
  <c r="AU2427" i="5"/>
  <c r="AT2427" i="5"/>
  <c r="AS2427" i="5"/>
  <c r="AR2427" i="5"/>
  <c r="AQ2427" i="5"/>
  <c r="BY2426" i="5"/>
  <c r="BW2426" i="5"/>
  <c r="BV2426" i="5"/>
  <c r="BU2426" i="5"/>
  <c r="BT2426" i="5"/>
  <c r="BS2426" i="5"/>
  <c r="BR2426" i="5"/>
  <c r="BQ2426" i="5"/>
  <c r="BP2426" i="5"/>
  <c r="BO2426" i="5"/>
  <c r="BN2426" i="5"/>
  <c r="BM2426" i="5"/>
  <c r="BL2426" i="5"/>
  <c r="BK2426" i="5"/>
  <c r="BJ2426" i="5"/>
  <c r="BI2426" i="5"/>
  <c r="BH2426" i="5"/>
  <c r="BG2426" i="5"/>
  <c r="BF2426" i="5"/>
  <c r="BE2426" i="5"/>
  <c r="BD2426" i="5"/>
  <c r="BC2426" i="5"/>
  <c r="BB2426" i="5"/>
  <c r="BA2426" i="5"/>
  <c r="AZ2426" i="5"/>
  <c r="AY2426" i="5"/>
  <c r="AX2426" i="5"/>
  <c r="AW2426" i="5"/>
  <c r="AV2426" i="5"/>
  <c r="AU2426" i="5"/>
  <c r="AT2426" i="5"/>
  <c r="AS2426" i="5"/>
  <c r="AR2426" i="5"/>
  <c r="AQ2426" i="5"/>
  <c r="BY2425" i="5"/>
  <c r="BW2425" i="5"/>
  <c r="BV2425" i="5"/>
  <c r="BU2425" i="5"/>
  <c r="BT2425" i="5"/>
  <c r="BS2425" i="5"/>
  <c r="BR2425" i="5"/>
  <c r="BQ2425" i="5"/>
  <c r="BP2425" i="5"/>
  <c r="BO2425" i="5"/>
  <c r="BN2425" i="5"/>
  <c r="BM2425" i="5"/>
  <c r="BL2425" i="5"/>
  <c r="BK2425" i="5"/>
  <c r="BJ2425" i="5"/>
  <c r="BI2425" i="5"/>
  <c r="BH2425" i="5"/>
  <c r="BG2425" i="5"/>
  <c r="BF2425" i="5"/>
  <c r="BE2425" i="5"/>
  <c r="BD2425" i="5"/>
  <c r="BC2425" i="5"/>
  <c r="BB2425" i="5"/>
  <c r="BA2425" i="5"/>
  <c r="AZ2425" i="5"/>
  <c r="AY2425" i="5"/>
  <c r="AX2425" i="5"/>
  <c r="AW2425" i="5"/>
  <c r="AV2425" i="5"/>
  <c r="AU2425" i="5"/>
  <c r="AT2425" i="5"/>
  <c r="AS2425" i="5"/>
  <c r="AR2425" i="5"/>
  <c r="AQ2425" i="5"/>
  <c r="BY2424" i="5"/>
  <c r="BW2424" i="5"/>
  <c r="BV2424" i="5"/>
  <c r="BU2424" i="5"/>
  <c r="BT2424" i="5"/>
  <c r="BS2424" i="5"/>
  <c r="BR2424" i="5"/>
  <c r="BQ2424" i="5"/>
  <c r="BP2424" i="5"/>
  <c r="BO2424" i="5"/>
  <c r="BN2424" i="5"/>
  <c r="BM2424" i="5"/>
  <c r="BL2424" i="5"/>
  <c r="BK2424" i="5"/>
  <c r="BJ2424" i="5"/>
  <c r="BI2424" i="5"/>
  <c r="BH2424" i="5"/>
  <c r="BG2424" i="5"/>
  <c r="BF2424" i="5"/>
  <c r="BE2424" i="5"/>
  <c r="BD2424" i="5"/>
  <c r="BC2424" i="5"/>
  <c r="BB2424" i="5"/>
  <c r="BA2424" i="5"/>
  <c r="AZ2424" i="5"/>
  <c r="AY2424" i="5"/>
  <c r="AX2424" i="5"/>
  <c r="AW2424" i="5"/>
  <c r="AV2424" i="5"/>
  <c r="AU2424" i="5"/>
  <c r="AT2424" i="5"/>
  <c r="AS2424" i="5"/>
  <c r="AR2424" i="5"/>
  <c r="AQ2424" i="5"/>
  <c r="BY2423" i="5"/>
  <c r="BW2423" i="5"/>
  <c r="BV2423" i="5"/>
  <c r="BU2423" i="5"/>
  <c r="BT2423" i="5"/>
  <c r="BS2423" i="5"/>
  <c r="BR2423" i="5"/>
  <c r="BQ2423" i="5"/>
  <c r="BP2423" i="5"/>
  <c r="BO2423" i="5"/>
  <c r="BN2423" i="5"/>
  <c r="BM2423" i="5"/>
  <c r="BL2423" i="5"/>
  <c r="BK2423" i="5"/>
  <c r="BJ2423" i="5"/>
  <c r="BI2423" i="5"/>
  <c r="BH2423" i="5"/>
  <c r="BG2423" i="5"/>
  <c r="BF2423" i="5"/>
  <c r="BE2423" i="5"/>
  <c r="BD2423" i="5"/>
  <c r="BC2423" i="5"/>
  <c r="BB2423" i="5"/>
  <c r="BA2423" i="5"/>
  <c r="AZ2423" i="5"/>
  <c r="AY2423" i="5"/>
  <c r="AX2423" i="5"/>
  <c r="AW2423" i="5"/>
  <c r="AV2423" i="5"/>
  <c r="AU2423" i="5"/>
  <c r="AT2423" i="5"/>
  <c r="AS2423" i="5"/>
  <c r="AR2423" i="5"/>
  <c r="AQ2423" i="5"/>
  <c r="BY2422" i="5"/>
  <c r="BW2422" i="5"/>
  <c r="BV2422" i="5"/>
  <c r="BU2422" i="5"/>
  <c r="BT2422" i="5"/>
  <c r="BS2422" i="5"/>
  <c r="BR2422" i="5"/>
  <c r="BQ2422" i="5"/>
  <c r="BP2422" i="5"/>
  <c r="BO2422" i="5"/>
  <c r="BN2422" i="5"/>
  <c r="BM2422" i="5"/>
  <c r="BL2422" i="5"/>
  <c r="BK2422" i="5"/>
  <c r="BJ2422" i="5"/>
  <c r="BI2422" i="5"/>
  <c r="BH2422" i="5"/>
  <c r="BG2422" i="5"/>
  <c r="BF2422" i="5"/>
  <c r="BE2422" i="5"/>
  <c r="BD2422" i="5"/>
  <c r="BC2422" i="5"/>
  <c r="BB2422" i="5"/>
  <c r="BA2422" i="5"/>
  <c r="AZ2422" i="5"/>
  <c r="AY2422" i="5"/>
  <c r="AX2422" i="5"/>
  <c r="AW2422" i="5"/>
  <c r="AV2422" i="5"/>
  <c r="AU2422" i="5"/>
  <c r="AT2422" i="5"/>
  <c r="AS2422" i="5"/>
  <c r="AR2422" i="5"/>
  <c r="AQ2422" i="5"/>
  <c r="BY2421" i="5"/>
  <c r="BW2421" i="5"/>
  <c r="BV2421" i="5"/>
  <c r="BU2421" i="5"/>
  <c r="BT2421" i="5"/>
  <c r="BS2421" i="5"/>
  <c r="BR2421" i="5"/>
  <c r="BQ2421" i="5"/>
  <c r="BP2421" i="5"/>
  <c r="BO2421" i="5"/>
  <c r="BN2421" i="5"/>
  <c r="BM2421" i="5"/>
  <c r="BL2421" i="5"/>
  <c r="BK2421" i="5"/>
  <c r="BJ2421" i="5"/>
  <c r="BI2421" i="5"/>
  <c r="BH2421" i="5"/>
  <c r="BG2421" i="5"/>
  <c r="BF2421" i="5"/>
  <c r="BE2421" i="5"/>
  <c r="BD2421" i="5"/>
  <c r="BC2421" i="5"/>
  <c r="BB2421" i="5"/>
  <c r="BA2421" i="5"/>
  <c r="AZ2421" i="5"/>
  <c r="AY2421" i="5"/>
  <c r="AX2421" i="5"/>
  <c r="AW2421" i="5"/>
  <c r="AV2421" i="5"/>
  <c r="AU2421" i="5"/>
  <c r="AT2421" i="5"/>
  <c r="AS2421" i="5"/>
  <c r="AR2421" i="5"/>
  <c r="AQ2421" i="5"/>
  <c r="BY2420" i="5"/>
  <c r="BW2420" i="5"/>
  <c r="BV2420" i="5"/>
  <c r="BU2420" i="5"/>
  <c r="BT2420" i="5"/>
  <c r="BS2420" i="5"/>
  <c r="BR2420" i="5"/>
  <c r="BQ2420" i="5"/>
  <c r="BP2420" i="5"/>
  <c r="BO2420" i="5"/>
  <c r="BN2420" i="5"/>
  <c r="BM2420" i="5"/>
  <c r="BL2420" i="5"/>
  <c r="BK2420" i="5"/>
  <c r="BJ2420" i="5"/>
  <c r="BI2420" i="5"/>
  <c r="BH2420" i="5"/>
  <c r="BG2420" i="5"/>
  <c r="BF2420" i="5"/>
  <c r="BE2420" i="5"/>
  <c r="BD2420" i="5"/>
  <c r="BC2420" i="5"/>
  <c r="BB2420" i="5"/>
  <c r="BA2420" i="5"/>
  <c r="AZ2420" i="5"/>
  <c r="AY2420" i="5"/>
  <c r="AX2420" i="5"/>
  <c r="AW2420" i="5"/>
  <c r="AV2420" i="5"/>
  <c r="AU2420" i="5"/>
  <c r="AT2420" i="5"/>
  <c r="AS2420" i="5"/>
  <c r="AR2420" i="5"/>
  <c r="AQ2420" i="5"/>
  <c r="BY2419" i="5"/>
  <c r="BW2419" i="5"/>
  <c r="BV2419" i="5"/>
  <c r="BU2419" i="5"/>
  <c r="BT2419" i="5"/>
  <c r="BS2419" i="5"/>
  <c r="BR2419" i="5"/>
  <c r="BQ2419" i="5"/>
  <c r="BP2419" i="5"/>
  <c r="BO2419" i="5"/>
  <c r="BN2419" i="5"/>
  <c r="BM2419" i="5"/>
  <c r="BL2419" i="5"/>
  <c r="BK2419" i="5"/>
  <c r="BJ2419" i="5"/>
  <c r="BI2419" i="5"/>
  <c r="BH2419" i="5"/>
  <c r="BG2419" i="5"/>
  <c r="BF2419" i="5"/>
  <c r="BE2419" i="5"/>
  <c r="BD2419" i="5"/>
  <c r="BC2419" i="5"/>
  <c r="BB2419" i="5"/>
  <c r="BA2419" i="5"/>
  <c r="AZ2419" i="5"/>
  <c r="AY2419" i="5"/>
  <c r="AX2419" i="5"/>
  <c r="AW2419" i="5"/>
  <c r="AV2419" i="5"/>
  <c r="AU2419" i="5"/>
  <c r="AT2419" i="5"/>
  <c r="AS2419" i="5"/>
  <c r="AR2419" i="5"/>
  <c r="AQ2419" i="5"/>
  <c r="BY2418" i="5"/>
  <c r="BW2418" i="5"/>
  <c r="BV2418" i="5"/>
  <c r="BU2418" i="5"/>
  <c r="BT2418" i="5"/>
  <c r="BS2418" i="5"/>
  <c r="BR2418" i="5"/>
  <c r="BQ2418" i="5"/>
  <c r="BP2418" i="5"/>
  <c r="BO2418" i="5"/>
  <c r="BN2418" i="5"/>
  <c r="BM2418" i="5"/>
  <c r="BL2418" i="5"/>
  <c r="BK2418" i="5"/>
  <c r="BJ2418" i="5"/>
  <c r="BI2418" i="5"/>
  <c r="BH2418" i="5"/>
  <c r="BG2418" i="5"/>
  <c r="BF2418" i="5"/>
  <c r="BE2418" i="5"/>
  <c r="BD2418" i="5"/>
  <c r="BC2418" i="5"/>
  <c r="BB2418" i="5"/>
  <c r="BA2418" i="5"/>
  <c r="AZ2418" i="5"/>
  <c r="AY2418" i="5"/>
  <c r="AX2418" i="5"/>
  <c r="AW2418" i="5"/>
  <c r="AV2418" i="5"/>
  <c r="AU2418" i="5"/>
  <c r="AT2418" i="5"/>
  <c r="AS2418" i="5"/>
  <c r="AR2418" i="5"/>
  <c r="AQ2418" i="5"/>
  <c r="BY2417" i="5"/>
  <c r="BW2417" i="5"/>
  <c r="BV2417" i="5"/>
  <c r="BU2417" i="5"/>
  <c r="BT2417" i="5"/>
  <c r="BS2417" i="5"/>
  <c r="BR2417" i="5"/>
  <c r="BQ2417" i="5"/>
  <c r="BP2417" i="5"/>
  <c r="BO2417" i="5"/>
  <c r="BN2417" i="5"/>
  <c r="BM2417" i="5"/>
  <c r="BL2417" i="5"/>
  <c r="BK2417" i="5"/>
  <c r="BJ2417" i="5"/>
  <c r="BI2417" i="5"/>
  <c r="BH2417" i="5"/>
  <c r="BG2417" i="5"/>
  <c r="BF2417" i="5"/>
  <c r="BE2417" i="5"/>
  <c r="BD2417" i="5"/>
  <c r="BC2417" i="5"/>
  <c r="BB2417" i="5"/>
  <c r="BA2417" i="5"/>
  <c r="AZ2417" i="5"/>
  <c r="AY2417" i="5"/>
  <c r="AX2417" i="5"/>
  <c r="AW2417" i="5"/>
  <c r="AV2417" i="5"/>
  <c r="AU2417" i="5"/>
  <c r="AT2417" i="5"/>
  <c r="AS2417" i="5"/>
  <c r="AR2417" i="5"/>
  <c r="AQ2417" i="5"/>
  <c r="BY2416" i="5"/>
  <c r="BW2416" i="5"/>
  <c r="BV2416" i="5"/>
  <c r="BU2416" i="5"/>
  <c r="BT2416" i="5"/>
  <c r="BS2416" i="5"/>
  <c r="BR2416" i="5"/>
  <c r="BQ2416" i="5"/>
  <c r="BP2416" i="5"/>
  <c r="BO2416" i="5"/>
  <c r="BN2416" i="5"/>
  <c r="BM2416" i="5"/>
  <c r="BL2416" i="5"/>
  <c r="BK2416" i="5"/>
  <c r="BJ2416" i="5"/>
  <c r="BI2416" i="5"/>
  <c r="BH2416" i="5"/>
  <c r="BG2416" i="5"/>
  <c r="BF2416" i="5"/>
  <c r="BE2416" i="5"/>
  <c r="BD2416" i="5"/>
  <c r="BC2416" i="5"/>
  <c r="BB2416" i="5"/>
  <c r="BA2416" i="5"/>
  <c r="AZ2416" i="5"/>
  <c r="AY2416" i="5"/>
  <c r="AX2416" i="5"/>
  <c r="AW2416" i="5"/>
  <c r="AV2416" i="5"/>
  <c r="AU2416" i="5"/>
  <c r="AT2416" i="5"/>
  <c r="AS2416" i="5"/>
  <c r="AR2416" i="5"/>
  <c r="AQ2416" i="5"/>
  <c r="BY2415" i="5"/>
  <c r="BW2415" i="5"/>
  <c r="BV2415" i="5"/>
  <c r="BU2415" i="5"/>
  <c r="BT2415" i="5"/>
  <c r="BS2415" i="5"/>
  <c r="BR2415" i="5"/>
  <c r="BQ2415" i="5"/>
  <c r="BP2415" i="5"/>
  <c r="BO2415" i="5"/>
  <c r="BN2415" i="5"/>
  <c r="BM2415" i="5"/>
  <c r="BL2415" i="5"/>
  <c r="BK2415" i="5"/>
  <c r="BJ2415" i="5"/>
  <c r="BI2415" i="5"/>
  <c r="BH2415" i="5"/>
  <c r="BG2415" i="5"/>
  <c r="BF2415" i="5"/>
  <c r="BE2415" i="5"/>
  <c r="BD2415" i="5"/>
  <c r="BC2415" i="5"/>
  <c r="BB2415" i="5"/>
  <c r="BA2415" i="5"/>
  <c r="AZ2415" i="5"/>
  <c r="AY2415" i="5"/>
  <c r="AX2415" i="5"/>
  <c r="AW2415" i="5"/>
  <c r="AV2415" i="5"/>
  <c r="AU2415" i="5"/>
  <c r="AT2415" i="5"/>
  <c r="AS2415" i="5"/>
  <c r="AR2415" i="5"/>
  <c r="AQ2415" i="5"/>
  <c r="BY2414" i="5"/>
  <c r="BW2414" i="5"/>
  <c r="BV2414" i="5"/>
  <c r="BU2414" i="5"/>
  <c r="BT2414" i="5"/>
  <c r="BS2414" i="5"/>
  <c r="BR2414" i="5"/>
  <c r="BQ2414" i="5"/>
  <c r="BP2414" i="5"/>
  <c r="BO2414" i="5"/>
  <c r="BN2414" i="5"/>
  <c r="BM2414" i="5"/>
  <c r="BL2414" i="5"/>
  <c r="BK2414" i="5"/>
  <c r="BJ2414" i="5"/>
  <c r="BI2414" i="5"/>
  <c r="BH2414" i="5"/>
  <c r="BG2414" i="5"/>
  <c r="BF2414" i="5"/>
  <c r="BE2414" i="5"/>
  <c r="BD2414" i="5"/>
  <c r="BC2414" i="5"/>
  <c r="BB2414" i="5"/>
  <c r="BA2414" i="5"/>
  <c r="AZ2414" i="5"/>
  <c r="AY2414" i="5"/>
  <c r="AX2414" i="5"/>
  <c r="AW2414" i="5"/>
  <c r="AV2414" i="5"/>
  <c r="AU2414" i="5"/>
  <c r="AT2414" i="5"/>
  <c r="AS2414" i="5"/>
  <c r="AR2414" i="5"/>
  <c r="AQ2414" i="5"/>
  <c r="BY2413" i="5"/>
  <c r="BW2413" i="5"/>
  <c r="BV2413" i="5"/>
  <c r="BU2413" i="5"/>
  <c r="BT2413" i="5"/>
  <c r="BS2413" i="5"/>
  <c r="BR2413" i="5"/>
  <c r="BQ2413" i="5"/>
  <c r="BP2413" i="5"/>
  <c r="BO2413" i="5"/>
  <c r="BN2413" i="5"/>
  <c r="BM2413" i="5"/>
  <c r="BL2413" i="5"/>
  <c r="BK2413" i="5"/>
  <c r="BJ2413" i="5"/>
  <c r="BI2413" i="5"/>
  <c r="BH2413" i="5"/>
  <c r="BG2413" i="5"/>
  <c r="BF2413" i="5"/>
  <c r="BE2413" i="5"/>
  <c r="BD2413" i="5"/>
  <c r="BC2413" i="5"/>
  <c r="BB2413" i="5"/>
  <c r="BA2413" i="5"/>
  <c r="AZ2413" i="5"/>
  <c r="AY2413" i="5"/>
  <c r="AX2413" i="5"/>
  <c r="AW2413" i="5"/>
  <c r="AV2413" i="5"/>
  <c r="AU2413" i="5"/>
  <c r="AT2413" i="5"/>
  <c r="AS2413" i="5"/>
  <c r="AR2413" i="5"/>
  <c r="AQ2413" i="5"/>
  <c r="BY2412" i="5"/>
  <c r="BW2412" i="5"/>
  <c r="BV2412" i="5"/>
  <c r="BU2412" i="5"/>
  <c r="BT2412" i="5"/>
  <c r="BS2412" i="5"/>
  <c r="BR2412" i="5"/>
  <c r="BQ2412" i="5"/>
  <c r="BP2412" i="5"/>
  <c r="BO2412" i="5"/>
  <c r="BN2412" i="5"/>
  <c r="BM2412" i="5"/>
  <c r="BL2412" i="5"/>
  <c r="BK2412" i="5"/>
  <c r="BJ2412" i="5"/>
  <c r="BI2412" i="5"/>
  <c r="BH2412" i="5"/>
  <c r="BG2412" i="5"/>
  <c r="BF2412" i="5"/>
  <c r="BE2412" i="5"/>
  <c r="BD2412" i="5"/>
  <c r="BC2412" i="5"/>
  <c r="BB2412" i="5"/>
  <c r="BA2412" i="5"/>
  <c r="AZ2412" i="5"/>
  <c r="AY2412" i="5"/>
  <c r="AX2412" i="5"/>
  <c r="AW2412" i="5"/>
  <c r="AV2412" i="5"/>
  <c r="AU2412" i="5"/>
  <c r="AT2412" i="5"/>
  <c r="AS2412" i="5"/>
  <c r="AR2412" i="5"/>
  <c r="AQ2412" i="5"/>
  <c r="BY2411" i="5"/>
  <c r="BW2411" i="5"/>
  <c r="BV2411" i="5"/>
  <c r="BU2411" i="5"/>
  <c r="BT2411" i="5"/>
  <c r="BS2411" i="5"/>
  <c r="BR2411" i="5"/>
  <c r="BQ2411" i="5"/>
  <c r="BP2411" i="5"/>
  <c r="BO2411" i="5"/>
  <c r="BN2411" i="5"/>
  <c r="BM2411" i="5"/>
  <c r="BL2411" i="5"/>
  <c r="BK2411" i="5"/>
  <c r="BJ2411" i="5"/>
  <c r="BI2411" i="5"/>
  <c r="BH2411" i="5"/>
  <c r="BG2411" i="5"/>
  <c r="BF2411" i="5"/>
  <c r="BE2411" i="5"/>
  <c r="BD2411" i="5"/>
  <c r="BC2411" i="5"/>
  <c r="BB2411" i="5"/>
  <c r="BA2411" i="5"/>
  <c r="AZ2411" i="5"/>
  <c r="AY2411" i="5"/>
  <c r="AX2411" i="5"/>
  <c r="AW2411" i="5"/>
  <c r="AV2411" i="5"/>
  <c r="AU2411" i="5"/>
  <c r="AT2411" i="5"/>
  <c r="AS2411" i="5"/>
  <c r="AR2411" i="5"/>
  <c r="AQ2411" i="5"/>
  <c r="CV2404" i="5"/>
  <c r="CS2404" i="5"/>
  <c r="CV2403" i="5"/>
  <c r="CS2403" i="5"/>
  <c r="CV2402" i="5"/>
  <c r="CS2402" i="5"/>
  <c r="CV2401" i="5"/>
  <c r="CS2401" i="5"/>
  <c r="CV2400" i="5"/>
  <c r="CS2400" i="5"/>
  <c r="CV2399" i="5"/>
  <c r="CS2399" i="5"/>
  <c r="CV2398" i="5"/>
  <c r="CS2398" i="5"/>
  <c r="CV2397" i="5"/>
  <c r="CS2397" i="5"/>
  <c r="CV2396" i="5"/>
  <c r="CS2396" i="5"/>
  <c r="CV2395" i="5"/>
  <c r="CS2395" i="5"/>
  <c r="CV2394" i="5"/>
  <c r="CS2394" i="5"/>
  <c r="CV2393" i="5"/>
  <c r="CS2393" i="5"/>
  <c r="CV2392" i="5"/>
  <c r="CS2392" i="5"/>
  <c r="CV2391" i="5"/>
  <c r="CS2391" i="5"/>
  <c r="CV2390" i="5"/>
  <c r="CS2390" i="5"/>
  <c r="CV2389" i="5"/>
  <c r="CS2389" i="5"/>
  <c r="CV2388" i="5"/>
  <c r="CS2388" i="5"/>
  <c r="CV2387" i="5"/>
  <c r="CS2387" i="5"/>
  <c r="CV2386" i="5"/>
  <c r="CS2386" i="5"/>
  <c r="CV2385" i="5"/>
  <c r="CS2385" i="5"/>
  <c r="CV2384" i="5"/>
  <c r="CS2384" i="5"/>
  <c r="CV2383" i="5"/>
  <c r="CS2383" i="5"/>
  <c r="CV2382" i="5"/>
  <c r="CS2382" i="5"/>
  <c r="CV2381" i="5"/>
  <c r="CS2381" i="5"/>
  <c r="CV2380" i="5"/>
  <c r="CS2380" i="5"/>
  <c r="CV2379" i="5"/>
  <c r="CS2379" i="5"/>
  <c r="CV2378" i="5"/>
  <c r="CS2378" i="5"/>
  <c r="CV2377" i="5"/>
  <c r="CS2377" i="5"/>
  <c r="CV2376" i="5"/>
  <c r="CS2376" i="5"/>
  <c r="CV2375" i="5"/>
  <c r="CS2375" i="5"/>
  <c r="CV2374" i="5"/>
  <c r="CS2374" i="5"/>
  <c r="CV2373" i="5"/>
  <c r="CS2373" i="5"/>
  <c r="CV2372" i="5"/>
  <c r="CS2372" i="5"/>
  <c r="CV2371" i="5"/>
  <c r="CS2371" i="5"/>
  <c r="CV2370" i="5"/>
  <c r="CS2370" i="5"/>
  <c r="CV2369" i="5"/>
  <c r="CS2369" i="5"/>
  <c r="CV2368" i="5"/>
  <c r="CS2368" i="5"/>
  <c r="CV2367" i="5"/>
  <c r="CS2367" i="5"/>
  <c r="CV2366" i="5"/>
  <c r="CS2366" i="5"/>
  <c r="CV2365" i="5"/>
  <c r="CS2365" i="5"/>
  <c r="CV2364" i="5"/>
  <c r="CS2364" i="5"/>
  <c r="CV2363" i="5"/>
  <c r="CS2363" i="5"/>
  <c r="CV2362" i="5"/>
  <c r="CS2362" i="5"/>
  <c r="CV2361" i="5"/>
  <c r="CS2361" i="5"/>
  <c r="CV2360" i="5"/>
  <c r="CS2360" i="5"/>
  <c r="CV2359" i="5"/>
  <c r="CS2359" i="5"/>
  <c r="CV2358" i="5"/>
  <c r="CS2358" i="5"/>
  <c r="CV2357" i="5"/>
  <c r="CS2357" i="5"/>
  <c r="CS2356" i="5"/>
  <c r="CS2355" i="5"/>
  <c r="CS2354" i="5"/>
  <c r="CS2353" i="5"/>
  <c r="CS2352" i="5"/>
  <c r="CS2351" i="5"/>
  <c r="CS2350" i="5"/>
  <c r="CS2349" i="5"/>
  <c r="CS2348" i="5"/>
  <c r="CS2347" i="5"/>
  <c r="CS2346" i="5"/>
  <c r="CS2345" i="5"/>
  <c r="CS2344" i="5"/>
  <c r="CS2343" i="5"/>
  <c r="CS2342" i="5"/>
  <c r="CS2341" i="5"/>
  <c r="CS2340" i="5"/>
  <c r="CS2339" i="5"/>
  <c r="CS2338" i="5"/>
  <c r="CS2337" i="5"/>
  <c r="CS2336" i="5"/>
  <c r="CS2335" i="5"/>
  <c r="CS2334" i="5"/>
  <c r="CS2333" i="5"/>
  <c r="CS2332" i="5"/>
  <c r="CS2331" i="5"/>
  <c r="CS2330" i="5"/>
  <c r="CS2329" i="5"/>
  <c r="CS2328" i="5"/>
  <c r="CS2327" i="5"/>
  <c r="CS2326" i="5"/>
  <c r="CS2325" i="5"/>
  <c r="CS2324" i="5"/>
  <c r="CS2323" i="5"/>
  <c r="CS2322" i="5"/>
  <c r="CS2321" i="5"/>
  <c r="CS2320" i="5"/>
  <c r="CS2319" i="5"/>
  <c r="CS2318" i="5"/>
  <c r="CS2317" i="5"/>
  <c r="CS2316" i="5"/>
  <c r="CS2315" i="5"/>
  <c r="CS2314" i="5"/>
  <c r="CS2313" i="5"/>
  <c r="CS2312" i="5"/>
  <c r="CS2311" i="5"/>
  <c r="CS2310" i="5"/>
  <c r="CS2309" i="5"/>
  <c r="CS2308" i="5"/>
  <c r="CS2307" i="5"/>
  <c r="CS2306" i="5"/>
  <c r="CS2305" i="5"/>
  <c r="CS2304" i="5"/>
  <c r="CS2303" i="5"/>
  <c r="CS2302" i="5"/>
  <c r="CS2301" i="5"/>
  <c r="CS2300" i="5"/>
  <c r="CS2299" i="5"/>
  <c r="CS2298" i="5"/>
  <c r="CS2297" i="5"/>
  <c r="CS2296" i="5"/>
  <c r="CS2295" i="5"/>
  <c r="CS2294" i="5"/>
  <c r="CS2293" i="5"/>
  <c r="CS2292" i="5"/>
  <c r="CS2291" i="5"/>
  <c r="CS2290" i="5"/>
  <c r="CS2289" i="5"/>
  <c r="CS2288" i="5"/>
  <c r="CS2287" i="5"/>
  <c r="CS2286" i="5"/>
  <c r="CS2285" i="5"/>
  <c r="CQ2285" i="5"/>
  <c r="AK2245" i="5"/>
  <c r="AG2245" i="5"/>
  <c r="BK2200" i="5"/>
  <c r="BI2200" i="5"/>
  <c r="BG2200" i="5"/>
  <c r="BF2200" i="5"/>
  <c r="BE2200" i="5"/>
  <c r="BD2200" i="5"/>
  <c r="BC2200" i="5"/>
  <c r="BB2200" i="5"/>
  <c r="BA2200" i="5"/>
  <c r="AZ2200" i="5"/>
  <c r="AY2200" i="5"/>
  <c r="AX2200" i="5"/>
  <c r="AW2200" i="5"/>
  <c r="AV2200" i="5"/>
  <c r="AU2200" i="5"/>
  <c r="AT2200" i="5"/>
  <c r="AS2200" i="5"/>
  <c r="AR2200" i="5"/>
  <c r="AQ2200" i="5"/>
  <c r="AP2200" i="5"/>
  <c r="AO2200" i="5"/>
  <c r="AN2200" i="5"/>
  <c r="AM2200" i="5"/>
  <c r="AL2200" i="5"/>
  <c r="AK2200" i="5"/>
  <c r="AJ2200" i="5"/>
  <c r="BI2199" i="5"/>
  <c r="BG2199" i="5"/>
  <c r="BF2199" i="5"/>
  <c r="BE2199" i="5"/>
  <c r="BD2199" i="5"/>
  <c r="BC2199" i="5"/>
  <c r="BB2199" i="5"/>
  <c r="BA2199" i="5"/>
  <c r="AZ2199" i="5"/>
  <c r="AY2199" i="5"/>
  <c r="AX2199" i="5"/>
  <c r="AW2199" i="5"/>
  <c r="AV2199" i="5"/>
  <c r="AU2199" i="5"/>
  <c r="AT2199" i="5"/>
  <c r="AS2199" i="5"/>
  <c r="AR2199" i="5"/>
  <c r="AQ2199" i="5"/>
  <c r="AP2199" i="5"/>
  <c r="AO2199" i="5"/>
  <c r="AN2199" i="5"/>
  <c r="AM2199" i="5"/>
  <c r="AL2199" i="5"/>
  <c r="AK2199" i="5"/>
  <c r="AJ2199" i="5"/>
  <c r="BI2198" i="5"/>
  <c r="BG2198" i="5"/>
  <c r="BF2198" i="5"/>
  <c r="BE2198" i="5"/>
  <c r="BD2198" i="5"/>
  <c r="BC2198" i="5"/>
  <c r="BB2198" i="5"/>
  <c r="BA2198" i="5"/>
  <c r="AZ2198" i="5"/>
  <c r="AY2198" i="5"/>
  <c r="AX2198" i="5"/>
  <c r="AW2198" i="5"/>
  <c r="AV2198" i="5"/>
  <c r="AU2198" i="5"/>
  <c r="AT2198" i="5"/>
  <c r="AS2198" i="5"/>
  <c r="AR2198" i="5"/>
  <c r="AQ2198" i="5"/>
  <c r="AP2198" i="5"/>
  <c r="AO2198" i="5"/>
  <c r="AN2198" i="5"/>
  <c r="AM2198" i="5"/>
  <c r="AL2198" i="5"/>
  <c r="AK2198" i="5"/>
  <c r="AJ2198" i="5"/>
  <c r="BI2197" i="5"/>
  <c r="BG2197" i="5"/>
  <c r="BF2197" i="5"/>
  <c r="BE2197" i="5"/>
  <c r="BD2197" i="5"/>
  <c r="BC2197" i="5"/>
  <c r="BB2197" i="5"/>
  <c r="BA2197" i="5"/>
  <c r="AZ2197" i="5"/>
  <c r="AY2197" i="5"/>
  <c r="AX2197" i="5"/>
  <c r="AW2197" i="5"/>
  <c r="AV2197" i="5"/>
  <c r="AU2197" i="5"/>
  <c r="AT2197" i="5"/>
  <c r="AS2197" i="5"/>
  <c r="AR2197" i="5"/>
  <c r="AQ2197" i="5"/>
  <c r="AP2197" i="5"/>
  <c r="AO2197" i="5"/>
  <c r="AN2197" i="5"/>
  <c r="AM2197" i="5"/>
  <c r="AL2197" i="5"/>
  <c r="AK2197" i="5"/>
  <c r="AJ2197" i="5"/>
  <c r="BI2196" i="5"/>
  <c r="BG2196" i="5"/>
  <c r="BF2196" i="5"/>
  <c r="BE2196" i="5"/>
  <c r="BD2196" i="5"/>
  <c r="BC2196" i="5"/>
  <c r="BB2196" i="5"/>
  <c r="BA2196" i="5"/>
  <c r="AZ2196" i="5"/>
  <c r="AY2196" i="5"/>
  <c r="AX2196" i="5"/>
  <c r="AW2196" i="5"/>
  <c r="AV2196" i="5"/>
  <c r="AU2196" i="5"/>
  <c r="AT2196" i="5"/>
  <c r="AS2196" i="5"/>
  <c r="AR2196" i="5"/>
  <c r="AQ2196" i="5"/>
  <c r="AP2196" i="5"/>
  <c r="AO2196" i="5"/>
  <c r="AN2196" i="5"/>
  <c r="AM2196" i="5"/>
  <c r="AL2196" i="5"/>
  <c r="AK2196" i="5"/>
  <c r="AJ2196" i="5"/>
  <c r="BI2195" i="5"/>
  <c r="BG2195" i="5"/>
  <c r="BF2195" i="5"/>
  <c r="BE2195" i="5"/>
  <c r="BD2195" i="5"/>
  <c r="BC2195" i="5"/>
  <c r="BB2195" i="5"/>
  <c r="BA2195" i="5"/>
  <c r="AZ2195" i="5"/>
  <c r="AY2195" i="5"/>
  <c r="AX2195" i="5"/>
  <c r="AW2195" i="5"/>
  <c r="AV2195" i="5"/>
  <c r="AU2195" i="5"/>
  <c r="AT2195" i="5"/>
  <c r="AS2195" i="5"/>
  <c r="AR2195" i="5"/>
  <c r="AQ2195" i="5"/>
  <c r="AP2195" i="5"/>
  <c r="AO2195" i="5"/>
  <c r="AN2195" i="5"/>
  <c r="AM2195" i="5"/>
  <c r="AL2195" i="5"/>
  <c r="AK2195" i="5"/>
  <c r="AJ2195" i="5"/>
  <c r="BI2194" i="5"/>
  <c r="BG2194" i="5"/>
  <c r="BF2194" i="5"/>
  <c r="BE2194" i="5"/>
  <c r="BD2194" i="5"/>
  <c r="BC2194" i="5"/>
  <c r="BB2194" i="5"/>
  <c r="BA2194" i="5"/>
  <c r="AZ2194" i="5"/>
  <c r="AY2194" i="5"/>
  <c r="AX2194" i="5"/>
  <c r="AW2194" i="5"/>
  <c r="AV2194" i="5"/>
  <c r="AU2194" i="5"/>
  <c r="AT2194" i="5"/>
  <c r="AS2194" i="5"/>
  <c r="AR2194" i="5"/>
  <c r="AQ2194" i="5"/>
  <c r="AP2194" i="5"/>
  <c r="AO2194" i="5"/>
  <c r="AN2194" i="5"/>
  <c r="AM2194" i="5"/>
  <c r="AL2194" i="5"/>
  <c r="AK2194" i="5"/>
  <c r="AJ2194" i="5"/>
  <c r="BI2193" i="5"/>
  <c r="BG2193" i="5"/>
  <c r="BF2193" i="5"/>
  <c r="BE2193" i="5"/>
  <c r="BD2193" i="5"/>
  <c r="BC2193" i="5"/>
  <c r="BB2193" i="5"/>
  <c r="BA2193" i="5"/>
  <c r="AZ2193" i="5"/>
  <c r="AY2193" i="5"/>
  <c r="AX2193" i="5"/>
  <c r="AW2193" i="5"/>
  <c r="AV2193" i="5"/>
  <c r="AU2193" i="5"/>
  <c r="AT2193" i="5"/>
  <c r="AS2193" i="5"/>
  <c r="AR2193" i="5"/>
  <c r="AQ2193" i="5"/>
  <c r="AP2193" i="5"/>
  <c r="AO2193" i="5"/>
  <c r="AN2193" i="5"/>
  <c r="AM2193" i="5"/>
  <c r="AL2193" i="5"/>
  <c r="AK2193" i="5"/>
  <c r="AJ2193" i="5"/>
  <c r="BI2192" i="5"/>
  <c r="BG2192" i="5"/>
  <c r="BF2192" i="5"/>
  <c r="BE2192" i="5"/>
  <c r="BD2192" i="5"/>
  <c r="BC2192" i="5"/>
  <c r="BB2192" i="5"/>
  <c r="BA2192" i="5"/>
  <c r="AZ2192" i="5"/>
  <c r="AY2192" i="5"/>
  <c r="AX2192" i="5"/>
  <c r="AW2192" i="5"/>
  <c r="AV2192" i="5"/>
  <c r="AU2192" i="5"/>
  <c r="AT2192" i="5"/>
  <c r="AS2192" i="5"/>
  <c r="AR2192" i="5"/>
  <c r="AQ2192" i="5"/>
  <c r="AP2192" i="5"/>
  <c r="AO2192" i="5"/>
  <c r="AN2192" i="5"/>
  <c r="AM2192" i="5"/>
  <c r="AL2192" i="5"/>
  <c r="AK2192" i="5"/>
  <c r="AJ2192" i="5"/>
  <c r="BI2191" i="5"/>
  <c r="BG2191" i="5"/>
  <c r="BF2191" i="5"/>
  <c r="BE2191" i="5"/>
  <c r="BD2191" i="5"/>
  <c r="BC2191" i="5"/>
  <c r="BB2191" i="5"/>
  <c r="BA2191" i="5"/>
  <c r="AZ2191" i="5"/>
  <c r="AY2191" i="5"/>
  <c r="AX2191" i="5"/>
  <c r="AW2191" i="5"/>
  <c r="AV2191" i="5"/>
  <c r="AU2191" i="5"/>
  <c r="AT2191" i="5"/>
  <c r="AS2191" i="5"/>
  <c r="AR2191" i="5"/>
  <c r="AQ2191" i="5"/>
  <c r="AP2191" i="5"/>
  <c r="AO2191" i="5"/>
  <c r="AN2191" i="5"/>
  <c r="AM2191" i="5"/>
  <c r="AL2191" i="5"/>
  <c r="AK2191" i="5"/>
  <c r="AJ2191" i="5"/>
  <c r="BI2190" i="5"/>
  <c r="BG2190" i="5"/>
  <c r="BF2190" i="5"/>
  <c r="BE2190" i="5"/>
  <c r="BD2190" i="5"/>
  <c r="BC2190" i="5"/>
  <c r="BB2190" i="5"/>
  <c r="BA2190" i="5"/>
  <c r="AZ2190" i="5"/>
  <c r="AY2190" i="5"/>
  <c r="AX2190" i="5"/>
  <c r="AW2190" i="5"/>
  <c r="AV2190" i="5"/>
  <c r="AU2190" i="5"/>
  <c r="AT2190" i="5"/>
  <c r="AS2190" i="5"/>
  <c r="AR2190" i="5"/>
  <c r="AQ2190" i="5"/>
  <c r="AP2190" i="5"/>
  <c r="AO2190" i="5"/>
  <c r="AN2190" i="5"/>
  <c r="AM2190" i="5"/>
  <c r="AL2190" i="5"/>
  <c r="AK2190" i="5"/>
  <c r="AJ2190" i="5"/>
  <c r="BI2189" i="5"/>
  <c r="BG2189" i="5"/>
  <c r="BF2189" i="5"/>
  <c r="BE2189" i="5"/>
  <c r="BD2189" i="5"/>
  <c r="BC2189" i="5"/>
  <c r="BB2189" i="5"/>
  <c r="BA2189" i="5"/>
  <c r="AZ2189" i="5"/>
  <c r="AY2189" i="5"/>
  <c r="AX2189" i="5"/>
  <c r="AW2189" i="5"/>
  <c r="AV2189" i="5"/>
  <c r="AU2189" i="5"/>
  <c r="AT2189" i="5"/>
  <c r="AS2189" i="5"/>
  <c r="AR2189" i="5"/>
  <c r="AQ2189" i="5"/>
  <c r="AP2189" i="5"/>
  <c r="AO2189" i="5"/>
  <c r="AN2189" i="5"/>
  <c r="AM2189" i="5"/>
  <c r="AL2189" i="5"/>
  <c r="AK2189" i="5"/>
  <c r="AJ2189" i="5"/>
  <c r="BI2188" i="5"/>
  <c r="BG2188" i="5"/>
  <c r="BF2188" i="5"/>
  <c r="BE2188" i="5"/>
  <c r="BD2188" i="5"/>
  <c r="BC2188" i="5"/>
  <c r="BB2188" i="5"/>
  <c r="BA2188" i="5"/>
  <c r="AZ2188" i="5"/>
  <c r="AY2188" i="5"/>
  <c r="AX2188" i="5"/>
  <c r="AW2188" i="5"/>
  <c r="AV2188" i="5"/>
  <c r="AU2188" i="5"/>
  <c r="AT2188" i="5"/>
  <c r="AS2188" i="5"/>
  <c r="AR2188" i="5"/>
  <c r="AQ2188" i="5"/>
  <c r="AP2188" i="5"/>
  <c r="AO2188" i="5"/>
  <c r="AN2188" i="5"/>
  <c r="AM2188" i="5"/>
  <c r="AL2188" i="5"/>
  <c r="AK2188" i="5"/>
  <c r="AJ2188" i="5"/>
  <c r="BI2187" i="5"/>
  <c r="BG2187" i="5"/>
  <c r="BF2187" i="5"/>
  <c r="BE2187" i="5"/>
  <c r="BD2187" i="5"/>
  <c r="BC2187" i="5"/>
  <c r="BB2187" i="5"/>
  <c r="BA2187" i="5"/>
  <c r="AZ2187" i="5"/>
  <c r="AY2187" i="5"/>
  <c r="AX2187" i="5"/>
  <c r="AW2187" i="5"/>
  <c r="AV2187" i="5"/>
  <c r="AU2187" i="5"/>
  <c r="AT2187" i="5"/>
  <c r="AS2187" i="5"/>
  <c r="AR2187" i="5"/>
  <c r="AQ2187" i="5"/>
  <c r="AP2187" i="5"/>
  <c r="AO2187" i="5"/>
  <c r="AN2187" i="5"/>
  <c r="AM2187" i="5"/>
  <c r="AL2187" i="5"/>
  <c r="AK2187" i="5"/>
  <c r="AJ2187" i="5"/>
  <c r="BI2186" i="5"/>
  <c r="BG2186" i="5"/>
  <c r="BF2186" i="5"/>
  <c r="BE2186" i="5"/>
  <c r="BD2186" i="5"/>
  <c r="BC2186" i="5"/>
  <c r="BB2186" i="5"/>
  <c r="BA2186" i="5"/>
  <c r="AZ2186" i="5"/>
  <c r="AY2186" i="5"/>
  <c r="AX2186" i="5"/>
  <c r="AW2186" i="5"/>
  <c r="AV2186" i="5"/>
  <c r="AU2186" i="5"/>
  <c r="AT2186" i="5"/>
  <c r="AS2186" i="5"/>
  <c r="AR2186" i="5"/>
  <c r="AQ2186" i="5"/>
  <c r="AP2186" i="5"/>
  <c r="AO2186" i="5"/>
  <c r="AN2186" i="5"/>
  <c r="AM2186" i="5"/>
  <c r="AL2186" i="5"/>
  <c r="AK2186" i="5"/>
  <c r="AJ2186" i="5"/>
  <c r="BI2185" i="5"/>
  <c r="BG2185" i="5"/>
  <c r="BF2185" i="5"/>
  <c r="BE2185" i="5"/>
  <c r="BD2185" i="5"/>
  <c r="BC2185" i="5"/>
  <c r="BB2185" i="5"/>
  <c r="BA2185" i="5"/>
  <c r="AZ2185" i="5"/>
  <c r="AY2185" i="5"/>
  <c r="AX2185" i="5"/>
  <c r="AW2185" i="5"/>
  <c r="AV2185" i="5"/>
  <c r="AU2185" i="5"/>
  <c r="AT2185" i="5"/>
  <c r="AS2185" i="5"/>
  <c r="AR2185" i="5"/>
  <c r="AQ2185" i="5"/>
  <c r="AP2185" i="5"/>
  <c r="AO2185" i="5"/>
  <c r="AN2185" i="5"/>
  <c r="AM2185" i="5"/>
  <c r="AL2185" i="5"/>
  <c r="AK2185" i="5"/>
  <c r="AJ2185" i="5"/>
  <c r="BI2184" i="5"/>
  <c r="BG2184" i="5"/>
  <c r="BF2184" i="5"/>
  <c r="BE2184" i="5"/>
  <c r="BD2184" i="5"/>
  <c r="BC2184" i="5"/>
  <c r="BB2184" i="5"/>
  <c r="BA2184" i="5"/>
  <c r="AZ2184" i="5"/>
  <c r="AY2184" i="5"/>
  <c r="AX2184" i="5"/>
  <c r="AW2184" i="5"/>
  <c r="AV2184" i="5"/>
  <c r="AU2184" i="5"/>
  <c r="AT2184" i="5"/>
  <c r="AS2184" i="5"/>
  <c r="AR2184" i="5"/>
  <c r="AQ2184" i="5"/>
  <c r="AP2184" i="5"/>
  <c r="AO2184" i="5"/>
  <c r="AN2184" i="5"/>
  <c r="AM2184" i="5"/>
  <c r="AL2184" i="5"/>
  <c r="AK2184" i="5"/>
  <c r="AJ2184" i="5"/>
  <c r="BI2183" i="5"/>
  <c r="BG2183" i="5"/>
  <c r="BF2183" i="5"/>
  <c r="BE2183" i="5"/>
  <c r="BD2183" i="5"/>
  <c r="BC2183" i="5"/>
  <c r="BB2183" i="5"/>
  <c r="BA2183" i="5"/>
  <c r="AZ2183" i="5"/>
  <c r="AY2183" i="5"/>
  <c r="AX2183" i="5"/>
  <c r="AW2183" i="5"/>
  <c r="AV2183" i="5"/>
  <c r="AU2183" i="5"/>
  <c r="AT2183" i="5"/>
  <c r="AS2183" i="5"/>
  <c r="AR2183" i="5"/>
  <c r="AQ2183" i="5"/>
  <c r="AP2183" i="5"/>
  <c r="AO2183" i="5"/>
  <c r="AN2183" i="5"/>
  <c r="AM2183" i="5"/>
  <c r="AL2183" i="5"/>
  <c r="AK2183" i="5"/>
  <c r="AJ2183" i="5"/>
  <c r="BI2182" i="5"/>
  <c r="BG2182" i="5"/>
  <c r="BF2182" i="5"/>
  <c r="BE2182" i="5"/>
  <c r="BD2182" i="5"/>
  <c r="BC2182" i="5"/>
  <c r="BB2182" i="5"/>
  <c r="BA2182" i="5"/>
  <c r="AZ2182" i="5"/>
  <c r="AY2182" i="5"/>
  <c r="AX2182" i="5"/>
  <c r="AW2182" i="5"/>
  <c r="AV2182" i="5"/>
  <c r="AU2182" i="5"/>
  <c r="AT2182" i="5"/>
  <c r="AS2182" i="5"/>
  <c r="AR2182" i="5"/>
  <c r="AQ2182" i="5"/>
  <c r="AP2182" i="5"/>
  <c r="AO2182" i="5"/>
  <c r="AN2182" i="5"/>
  <c r="AM2182" i="5"/>
  <c r="AL2182" i="5"/>
  <c r="AK2182" i="5"/>
  <c r="AJ2182" i="5"/>
  <c r="BI2181" i="5"/>
  <c r="BG2181" i="5"/>
  <c r="BF2181" i="5"/>
  <c r="BE2181" i="5"/>
  <c r="BD2181" i="5"/>
  <c r="BC2181" i="5"/>
  <c r="BB2181" i="5"/>
  <c r="BA2181" i="5"/>
  <c r="AZ2181" i="5"/>
  <c r="AY2181" i="5"/>
  <c r="AX2181" i="5"/>
  <c r="AW2181" i="5"/>
  <c r="AV2181" i="5"/>
  <c r="AU2181" i="5"/>
  <c r="AT2181" i="5"/>
  <c r="AS2181" i="5"/>
  <c r="AR2181" i="5"/>
  <c r="AQ2181" i="5"/>
  <c r="AP2181" i="5"/>
  <c r="AO2181" i="5"/>
  <c r="AN2181" i="5"/>
  <c r="AM2181" i="5"/>
  <c r="AL2181" i="5"/>
  <c r="AK2181" i="5"/>
  <c r="AJ2181" i="5"/>
  <c r="BI2180" i="5"/>
  <c r="BG2180" i="5"/>
  <c r="BF2180" i="5"/>
  <c r="BE2180" i="5"/>
  <c r="BD2180" i="5"/>
  <c r="BC2180" i="5"/>
  <c r="BB2180" i="5"/>
  <c r="BA2180" i="5"/>
  <c r="AZ2180" i="5"/>
  <c r="AY2180" i="5"/>
  <c r="AX2180" i="5"/>
  <c r="AW2180" i="5"/>
  <c r="AV2180" i="5"/>
  <c r="AU2180" i="5"/>
  <c r="AT2180" i="5"/>
  <c r="AS2180" i="5"/>
  <c r="AR2180" i="5"/>
  <c r="AQ2180" i="5"/>
  <c r="AP2180" i="5"/>
  <c r="AO2180" i="5"/>
  <c r="AN2180" i="5"/>
  <c r="AM2180" i="5"/>
  <c r="AL2180" i="5"/>
  <c r="AK2180" i="5"/>
  <c r="AJ2180" i="5"/>
  <c r="BI2179" i="5"/>
  <c r="BG2179" i="5"/>
  <c r="BF2179" i="5"/>
  <c r="BE2179" i="5"/>
  <c r="BD2179" i="5"/>
  <c r="BC2179" i="5"/>
  <c r="BB2179" i="5"/>
  <c r="BA2179" i="5"/>
  <c r="AZ2179" i="5"/>
  <c r="AY2179" i="5"/>
  <c r="AX2179" i="5"/>
  <c r="AW2179" i="5"/>
  <c r="AV2179" i="5"/>
  <c r="AU2179" i="5"/>
  <c r="AT2179" i="5"/>
  <c r="AS2179" i="5"/>
  <c r="AR2179" i="5"/>
  <c r="AQ2179" i="5"/>
  <c r="AP2179" i="5"/>
  <c r="AO2179" i="5"/>
  <c r="AN2179" i="5"/>
  <c r="AM2179" i="5"/>
  <c r="AL2179" i="5"/>
  <c r="AK2179" i="5"/>
  <c r="AJ2179" i="5"/>
  <c r="BI2178" i="5"/>
  <c r="BG2178" i="5"/>
  <c r="BF2178" i="5"/>
  <c r="BE2178" i="5"/>
  <c r="BD2178" i="5"/>
  <c r="BC2178" i="5"/>
  <c r="BB2178" i="5"/>
  <c r="BA2178" i="5"/>
  <c r="AZ2178" i="5"/>
  <c r="AY2178" i="5"/>
  <c r="AX2178" i="5"/>
  <c r="AW2178" i="5"/>
  <c r="AV2178" i="5"/>
  <c r="AU2178" i="5"/>
  <c r="AT2178" i="5"/>
  <c r="AS2178" i="5"/>
  <c r="AR2178" i="5"/>
  <c r="AQ2178" i="5"/>
  <c r="AP2178" i="5"/>
  <c r="AO2178" i="5"/>
  <c r="AN2178" i="5"/>
  <c r="AM2178" i="5"/>
  <c r="AL2178" i="5"/>
  <c r="AK2178" i="5"/>
  <c r="AJ2178" i="5"/>
  <c r="BI2177" i="5"/>
  <c r="BG2177" i="5"/>
  <c r="BF2177" i="5"/>
  <c r="BE2177" i="5"/>
  <c r="BD2177" i="5"/>
  <c r="BC2177" i="5"/>
  <c r="BB2177" i="5"/>
  <c r="BA2177" i="5"/>
  <c r="AZ2177" i="5"/>
  <c r="AY2177" i="5"/>
  <c r="AX2177" i="5"/>
  <c r="AW2177" i="5"/>
  <c r="AV2177" i="5"/>
  <c r="AU2177" i="5"/>
  <c r="AT2177" i="5"/>
  <c r="AS2177" i="5"/>
  <c r="AR2177" i="5"/>
  <c r="AQ2177" i="5"/>
  <c r="AP2177" i="5"/>
  <c r="AO2177" i="5"/>
  <c r="AN2177" i="5"/>
  <c r="AM2177" i="5"/>
  <c r="AL2177" i="5"/>
  <c r="AK2177" i="5"/>
  <c r="AJ2177" i="5"/>
  <c r="BI2176" i="5"/>
  <c r="BG2176" i="5"/>
  <c r="BF2176" i="5"/>
  <c r="BE2176" i="5"/>
  <c r="BD2176" i="5"/>
  <c r="BC2176" i="5"/>
  <c r="BB2176" i="5"/>
  <c r="BA2176" i="5"/>
  <c r="AZ2176" i="5"/>
  <c r="AY2176" i="5"/>
  <c r="AX2176" i="5"/>
  <c r="AW2176" i="5"/>
  <c r="AV2176" i="5"/>
  <c r="AU2176" i="5"/>
  <c r="AT2176" i="5"/>
  <c r="AS2176" i="5"/>
  <c r="AR2176" i="5"/>
  <c r="AQ2176" i="5"/>
  <c r="AP2176" i="5"/>
  <c r="AO2176" i="5"/>
  <c r="AN2176" i="5"/>
  <c r="AM2176" i="5"/>
  <c r="AL2176" i="5"/>
  <c r="AK2176" i="5"/>
  <c r="AJ2176" i="5"/>
  <c r="BI2175" i="5"/>
  <c r="BG2175" i="5"/>
  <c r="BF2175" i="5"/>
  <c r="BE2175" i="5"/>
  <c r="BD2175" i="5"/>
  <c r="BC2175" i="5"/>
  <c r="BB2175" i="5"/>
  <c r="BA2175" i="5"/>
  <c r="AZ2175" i="5"/>
  <c r="AY2175" i="5"/>
  <c r="AX2175" i="5"/>
  <c r="AW2175" i="5"/>
  <c r="AV2175" i="5"/>
  <c r="AU2175" i="5"/>
  <c r="AT2175" i="5"/>
  <c r="AS2175" i="5"/>
  <c r="AR2175" i="5"/>
  <c r="AQ2175" i="5"/>
  <c r="AP2175" i="5"/>
  <c r="AO2175" i="5"/>
  <c r="AN2175" i="5"/>
  <c r="AM2175" i="5"/>
  <c r="AL2175" i="5"/>
  <c r="AK2175" i="5"/>
  <c r="AJ2175" i="5"/>
  <c r="BI2174" i="5"/>
  <c r="BG2174" i="5"/>
  <c r="BF2174" i="5"/>
  <c r="BE2174" i="5"/>
  <c r="BD2174" i="5"/>
  <c r="BC2174" i="5"/>
  <c r="BB2174" i="5"/>
  <c r="BA2174" i="5"/>
  <c r="AZ2174" i="5"/>
  <c r="AY2174" i="5"/>
  <c r="AX2174" i="5"/>
  <c r="AW2174" i="5"/>
  <c r="AV2174" i="5"/>
  <c r="AU2174" i="5"/>
  <c r="AT2174" i="5"/>
  <c r="AS2174" i="5"/>
  <c r="AR2174" i="5"/>
  <c r="AQ2174" i="5"/>
  <c r="AP2174" i="5"/>
  <c r="AO2174" i="5"/>
  <c r="AN2174" i="5"/>
  <c r="AM2174" i="5"/>
  <c r="AL2174" i="5"/>
  <c r="AK2174" i="5"/>
  <c r="AJ2174" i="5"/>
  <c r="BI2173" i="5"/>
  <c r="BG2173" i="5"/>
  <c r="BF2173" i="5"/>
  <c r="BE2173" i="5"/>
  <c r="BD2173" i="5"/>
  <c r="BC2173" i="5"/>
  <c r="BB2173" i="5"/>
  <c r="BA2173" i="5"/>
  <c r="AZ2173" i="5"/>
  <c r="AY2173" i="5"/>
  <c r="AX2173" i="5"/>
  <c r="AW2173" i="5"/>
  <c r="AV2173" i="5"/>
  <c r="AU2173" i="5"/>
  <c r="AT2173" i="5"/>
  <c r="AS2173" i="5"/>
  <c r="AR2173" i="5"/>
  <c r="AQ2173" i="5"/>
  <c r="AP2173" i="5"/>
  <c r="AO2173" i="5"/>
  <c r="AN2173" i="5"/>
  <c r="AM2173" i="5"/>
  <c r="AL2173" i="5"/>
  <c r="AK2173" i="5"/>
  <c r="AJ2173" i="5"/>
  <c r="BI2172" i="5"/>
  <c r="BG2172" i="5"/>
  <c r="BF2172" i="5"/>
  <c r="BE2172" i="5"/>
  <c r="BD2172" i="5"/>
  <c r="BC2172" i="5"/>
  <c r="BB2172" i="5"/>
  <c r="BA2172" i="5"/>
  <c r="AZ2172" i="5"/>
  <c r="AY2172" i="5"/>
  <c r="AX2172" i="5"/>
  <c r="AW2172" i="5"/>
  <c r="AV2172" i="5"/>
  <c r="AU2172" i="5"/>
  <c r="AT2172" i="5"/>
  <c r="AS2172" i="5"/>
  <c r="AR2172" i="5"/>
  <c r="AQ2172" i="5"/>
  <c r="AP2172" i="5"/>
  <c r="AO2172" i="5"/>
  <c r="AN2172" i="5"/>
  <c r="AM2172" i="5"/>
  <c r="AL2172" i="5"/>
  <c r="AK2172" i="5"/>
  <c r="AJ2172" i="5"/>
  <c r="BI2171" i="5"/>
  <c r="BG2171" i="5"/>
  <c r="BF2171" i="5"/>
  <c r="BE2171" i="5"/>
  <c r="BD2171" i="5"/>
  <c r="BC2171" i="5"/>
  <c r="BB2171" i="5"/>
  <c r="BA2171" i="5"/>
  <c r="AZ2171" i="5"/>
  <c r="AY2171" i="5"/>
  <c r="AX2171" i="5"/>
  <c r="AW2171" i="5"/>
  <c r="AV2171" i="5"/>
  <c r="AU2171" i="5"/>
  <c r="AT2171" i="5"/>
  <c r="AS2171" i="5"/>
  <c r="AR2171" i="5"/>
  <c r="AQ2171" i="5"/>
  <c r="AP2171" i="5"/>
  <c r="AO2171" i="5"/>
  <c r="AN2171" i="5"/>
  <c r="AM2171" i="5"/>
  <c r="AL2171" i="5"/>
  <c r="AK2171" i="5"/>
  <c r="AJ2171" i="5"/>
  <c r="BI2170" i="5"/>
  <c r="BG2170" i="5"/>
  <c r="BF2170" i="5"/>
  <c r="BE2170" i="5"/>
  <c r="BD2170" i="5"/>
  <c r="BC2170" i="5"/>
  <c r="BB2170" i="5"/>
  <c r="BA2170" i="5"/>
  <c r="AZ2170" i="5"/>
  <c r="AY2170" i="5"/>
  <c r="AX2170" i="5"/>
  <c r="AW2170" i="5"/>
  <c r="AV2170" i="5"/>
  <c r="AU2170" i="5"/>
  <c r="AT2170" i="5"/>
  <c r="AS2170" i="5"/>
  <c r="AR2170" i="5"/>
  <c r="AQ2170" i="5"/>
  <c r="AP2170" i="5"/>
  <c r="AO2170" i="5"/>
  <c r="AN2170" i="5"/>
  <c r="AM2170" i="5"/>
  <c r="AL2170" i="5"/>
  <c r="AK2170" i="5"/>
  <c r="AJ2170" i="5"/>
  <c r="BI2169" i="5"/>
  <c r="BG2169" i="5"/>
  <c r="BF2169" i="5"/>
  <c r="BE2169" i="5"/>
  <c r="BD2169" i="5"/>
  <c r="BC2169" i="5"/>
  <c r="BB2169" i="5"/>
  <c r="BA2169" i="5"/>
  <c r="AZ2169" i="5"/>
  <c r="AY2169" i="5"/>
  <c r="AX2169" i="5"/>
  <c r="AW2169" i="5"/>
  <c r="AV2169" i="5"/>
  <c r="AU2169" i="5"/>
  <c r="AT2169" i="5"/>
  <c r="AS2169" i="5"/>
  <c r="AR2169" i="5"/>
  <c r="AQ2169" i="5"/>
  <c r="AP2169" i="5"/>
  <c r="AO2169" i="5"/>
  <c r="AN2169" i="5"/>
  <c r="AM2169" i="5"/>
  <c r="AL2169" i="5"/>
  <c r="AK2169" i="5"/>
  <c r="AJ2169" i="5"/>
  <c r="BI2168" i="5"/>
  <c r="BG2168" i="5"/>
  <c r="BF2168" i="5"/>
  <c r="BE2168" i="5"/>
  <c r="BD2168" i="5"/>
  <c r="BC2168" i="5"/>
  <c r="BB2168" i="5"/>
  <c r="BA2168" i="5"/>
  <c r="AZ2168" i="5"/>
  <c r="AY2168" i="5"/>
  <c r="AX2168" i="5"/>
  <c r="AW2168" i="5"/>
  <c r="AV2168" i="5"/>
  <c r="AU2168" i="5"/>
  <c r="AT2168" i="5"/>
  <c r="AS2168" i="5"/>
  <c r="AR2168" i="5"/>
  <c r="AQ2168" i="5"/>
  <c r="AP2168" i="5"/>
  <c r="AO2168" i="5"/>
  <c r="AN2168" i="5"/>
  <c r="AM2168" i="5"/>
  <c r="AL2168" i="5"/>
  <c r="AK2168" i="5"/>
  <c r="AJ2168" i="5"/>
  <c r="BI2167" i="5"/>
  <c r="BG2167" i="5"/>
  <c r="BF2167" i="5"/>
  <c r="BE2167" i="5"/>
  <c r="BD2167" i="5"/>
  <c r="BC2167" i="5"/>
  <c r="BB2167" i="5"/>
  <c r="BA2167" i="5"/>
  <c r="AZ2167" i="5"/>
  <c r="AY2167" i="5"/>
  <c r="AX2167" i="5"/>
  <c r="AW2167" i="5"/>
  <c r="AV2167" i="5"/>
  <c r="AU2167" i="5"/>
  <c r="AT2167" i="5"/>
  <c r="AS2167" i="5"/>
  <c r="AR2167" i="5"/>
  <c r="AQ2167" i="5"/>
  <c r="AP2167" i="5"/>
  <c r="AO2167" i="5"/>
  <c r="AN2167" i="5"/>
  <c r="AM2167" i="5"/>
  <c r="AL2167" i="5"/>
  <c r="AK2167" i="5"/>
  <c r="AJ2167" i="5"/>
  <c r="BI2166" i="5"/>
  <c r="BG2166" i="5"/>
  <c r="BF2166" i="5"/>
  <c r="BE2166" i="5"/>
  <c r="BD2166" i="5"/>
  <c r="BC2166" i="5"/>
  <c r="BB2166" i="5"/>
  <c r="BA2166" i="5"/>
  <c r="AZ2166" i="5"/>
  <c r="AY2166" i="5"/>
  <c r="AX2166" i="5"/>
  <c r="AW2166" i="5"/>
  <c r="AV2166" i="5"/>
  <c r="AU2166" i="5"/>
  <c r="AT2166" i="5"/>
  <c r="AS2166" i="5"/>
  <c r="AR2166" i="5"/>
  <c r="AQ2166" i="5"/>
  <c r="AP2166" i="5"/>
  <c r="AO2166" i="5"/>
  <c r="AN2166" i="5"/>
  <c r="AM2166" i="5"/>
  <c r="AL2166" i="5"/>
  <c r="AK2166" i="5"/>
  <c r="AJ2166" i="5"/>
  <c r="BI2165" i="5"/>
  <c r="BG2165" i="5"/>
  <c r="BF2165" i="5"/>
  <c r="BE2165" i="5"/>
  <c r="BD2165" i="5"/>
  <c r="BC2165" i="5"/>
  <c r="BB2165" i="5"/>
  <c r="BA2165" i="5"/>
  <c r="AZ2165" i="5"/>
  <c r="AY2165" i="5"/>
  <c r="AX2165" i="5"/>
  <c r="AW2165" i="5"/>
  <c r="AV2165" i="5"/>
  <c r="AU2165" i="5"/>
  <c r="AT2165" i="5"/>
  <c r="AS2165" i="5"/>
  <c r="AR2165" i="5"/>
  <c r="AQ2165" i="5"/>
  <c r="AP2165" i="5"/>
  <c r="AO2165" i="5"/>
  <c r="AN2165" i="5"/>
  <c r="AM2165" i="5"/>
  <c r="AL2165" i="5"/>
  <c r="AK2165" i="5"/>
  <c r="AJ2165" i="5"/>
  <c r="BI2164" i="5"/>
  <c r="BG2164" i="5"/>
  <c r="BF2164" i="5"/>
  <c r="BE2164" i="5"/>
  <c r="BD2164" i="5"/>
  <c r="BC2164" i="5"/>
  <c r="BB2164" i="5"/>
  <c r="BA2164" i="5"/>
  <c r="AZ2164" i="5"/>
  <c r="AY2164" i="5"/>
  <c r="AX2164" i="5"/>
  <c r="AW2164" i="5"/>
  <c r="AV2164" i="5"/>
  <c r="AU2164" i="5"/>
  <c r="AT2164" i="5"/>
  <c r="AS2164" i="5"/>
  <c r="AR2164" i="5"/>
  <c r="AQ2164" i="5"/>
  <c r="AP2164" i="5"/>
  <c r="AO2164" i="5"/>
  <c r="AN2164" i="5"/>
  <c r="AM2164" i="5"/>
  <c r="AL2164" i="5"/>
  <c r="AK2164" i="5"/>
  <c r="AJ2164" i="5"/>
  <c r="BI2163" i="5"/>
  <c r="BG2163" i="5"/>
  <c r="BF2163" i="5"/>
  <c r="BE2163" i="5"/>
  <c r="BD2163" i="5"/>
  <c r="BC2163" i="5"/>
  <c r="BB2163" i="5"/>
  <c r="BA2163" i="5"/>
  <c r="AZ2163" i="5"/>
  <c r="AY2163" i="5"/>
  <c r="AX2163" i="5"/>
  <c r="AW2163" i="5"/>
  <c r="AV2163" i="5"/>
  <c r="AU2163" i="5"/>
  <c r="AT2163" i="5"/>
  <c r="AS2163" i="5"/>
  <c r="AR2163" i="5"/>
  <c r="AQ2163" i="5"/>
  <c r="AP2163" i="5"/>
  <c r="AO2163" i="5"/>
  <c r="AN2163" i="5"/>
  <c r="AM2163" i="5"/>
  <c r="AL2163" i="5"/>
  <c r="AK2163" i="5"/>
  <c r="AJ2163" i="5"/>
  <c r="BI2162" i="5"/>
  <c r="BG2162" i="5"/>
  <c r="BF2162" i="5"/>
  <c r="BE2162" i="5"/>
  <c r="BD2162" i="5"/>
  <c r="BC2162" i="5"/>
  <c r="BB2162" i="5"/>
  <c r="BA2162" i="5"/>
  <c r="AZ2162" i="5"/>
  <c r="AY2162" i="5"/>
  <c r="AX2162" i="5"/>
  <c r="AW2162" i="5"/>
  <c r="AV2162" i="5"/>
  <c r="AU2162" i="5"/>
  <c r="AT2162" i="5"/>
  <c r="AS2162" i="5"/>
  <c r="AR2162" i="5"/>
  <c r="AQ2162" i="5"/>
  <c r="AP2162" i="5"/>
  <c r="AO2162" i="5"/>
  <c r="AN2162" i="5"/>
  <c r="AM2162" i="5"/>
  <c r="AL2162" i="5"/>
  <c r="AK2162" i="5"/>
  <c r="AJ2162" i="5"/>
  <c r="BI2161" i="5"/>
  <c r="BG2161" i="5"/>
  <c r="BF2161" i="5"/>
  <c r="BE2161" i="5"/>
  <c r="BD2161" i="5"/>
  <c r="BC2161" i="5"/>
  <c r="BB2161" i="5"/>
  <c r="BA2161" i="5"/>
  <c r="AZ2161" i="5"/>
  <c r="AY2161" i="5"/>
  <c r="AX2161" i="5"/>
  <c r="AW2161" i="5"/>
  <c r="AV2161" i="5"/>
  <c r="AU2161" i="5"/>
  <c r="AT2161" i="5"/>
  <c r="AS2161" i="5"/>
  <c r="AR2161" i="5"/>
  <c r="AQ2161" i="5"/>
  <c r="AP2161" i="5"/>
  <c r="AO2161" i="5"/>
  <c r="AN2161" i="5"/>
  <c r="AM2161" i="5"/>
  <c r="AL2161" i="5"/>
  <c r="AK2161" i="5"/>
  <c r="AJ2161" i="5"/>
  <c r="BI2160" i="5"/>
  <c r="BG2160" i="5"/>
  <c r="BF2160" i="5"/>
  <c r="BE2160" i="5"/>
  <c r="BD2160" i="5"/>
  <c r="BC2160" i="5"/>
  <c r="BB2160" i="5"/>
  <c r="BA2160" i="5"/>
  <c r="AZ2160" i="5"/>
  <c r="AY2160" i="5"/>
  <c r="AX2160" i="5"/>
  <c r="AW2160" i="5"/>
  <c r="AV2160" i="5"/>
  <c r="AU2160" i="5"/>
  <c r="AT2160" i="5"/>
  <c r="AS2160" i="5"/>
  <c r="AR2160" i="5"/>
  <c r="AQ2160" i="5"/>
  <c r="AP2160" i="5"/>
  <c r="AO2160" i="5"/>
  <c r="AN2160" i="5"/>
  <c r="AM2160" i="5"/>
  <c r="AL2160" i="5"/>
  <c r="AK2160" i="5"/>
  <c r="AJ2160" i="5"/>
  <c r="BI2159" i="5"/>
  <c r="BG2159" i="5"/>
  <c r="BF2159" i="5"/>
  <c r="BE2159" i="5"/>
  <c r="BD2159" i="5"/>
  <c r="BC2159" i="5"/>
  <c r="BB2159" i="5"/>
  <c r="BA2159" i="5"/>
  <c r="AZ2159" i="5"/>
  <c r="AY2159" i="5"/>
  <c r="AX2159" i="5"/>
  <c r="AW2159" i="5"/>
  <c r="AV2159" i="5"/>
  <c r="AU2159" i="5"/>
  <c r="AT2159" i="5"/>
  <c r="AS2159" i="5"/>
  <c r="AR2159" i="5"/>
  <c r="AQ2159" i="5"/>
  <c r="AP2159" i="5"/>
  <c r="AO2159" i="5"/>
  <c r="AN2159" i="5"/>
  <c r="AM2159" i="5"/>
  <c r="AL2159" i="5"/>
  <c r="AK2159" i="5"/>
  <c r="AJ2159" i="5"/>
  <c r="BI2158" i="5"/>
  <c r="BG2158" i="5"/>
  <c r="BF2158" i="5"/>
  <c r="BE2158" i="5"/>
  <c r="BD2158" i="5"/>
  <c r="BC2158" i="5"/>
  <c r="BB2158" i="5"/>
  <c r="BA2158" i="5"/>
  <c r="AZ2158" i="5"/>
  <c r="AY2158" i="5"/>
  <c r="AX2158" i="5"/>
  <c r="AW2158" i="5"/>
  <c r="AV2158" i="5"/>
  <c r="AU2158" i="5"/>
  <c r="AT2158" i="5"/>
  <c r="AS2158" i="5"/>
  <c r="AR2158" i="5"/>
  <c r="AQ2158" i="5"/>
  <c r="AP2158" i="5"/>
  <c r="AO2158" i="5"/>
  <c r="AN2158" i="5"/>
  <c r="AM2158" i="5"/>
  <c r="AL2158" i="5"/>
  <c r="AK2158" i="5"/>
  <c r="AJ2158" i="5"/>
  <c r="BI2157" i="5"/>
  <c r="BG2157" i="5"/>
  <c r="BF2157" i="5"/>
  <c r="BE2157" i="5"/>
  <c r="BD2157" i="5"/>
  <c r="BC2157" i="5"/>
  <c r="BB2157" i="5"/>
  <c r="BA2157" i="5"/>
  <c r="AZ2157" i="5"/>
  <c r="AY2157" i="5"/>
  <c r="AX2157" i="5"/>
  <c r="AW2157" i="5"/>
  <c r="AV2157" i="5"/>
  <c r="AU2157" i="5"/>
  <c r="AT2157" i="5"/>
  <c r="AS2157" i="5"/>
  <c r="AR2157" i="5"/>
  <c r="AQ2157" i="5"/>
  <c r="AP2157" i="5"/>
  <c r="AO2157" i="5"/>
  <c r="AN2157" i="5"/>
  <c r="AM2157" i="5"/>
  <c r="AL2157" i="5"/>
  <c r="AK2157" i="5"/>
  <c r="AJ2157" i="5"/>
  <c r="BI2156" i="5"/>
  <c r="BG2156" i="5"/>
  <c r="BF2156" i="5"/>
  <c r="BE2156" i="5"/>
  <c r="BD2156" i="5"/>
  <c r="BC2156" i="5"/>
  <c r="BB2156" i="5"/>
  <c r="BA2156" i="5"/>
  <c r="AZ2156" i="5"/>
  <c r="AY2156" i="5"/>
  <c r="AX2156" i="5"/>
  <c r="AW2156" i="5"/>
  <c r="AV2156" i="5"/>
  <c r="AU2156" i="5"/>
  <c r="AT2156" i="5"/>
  <c r="AS2156" i="5"/>
  <c r="AR2156" i="5"/>
  <c r="AQ2156" i="5"/>
  <c r="AP2156" i="5"/>
  <c r="AO2156" i="5"/>
  <c r="AN2156" i="5"/>
  <c r="AM2156" i="5"/>
  <c r="AL2156" i="5"/>
  <c r="AK2156" i="5"/>
  <c r="AJ2156" i="5"/>
  <c r="BI2155" i="5"/>
  <c r="BG2155" i="5"/>
  <c r="BF2155" i="5"/>
  <c r="BE2155" i="5"/>
  <c r="BD2155" i="5"/>
  <c r="BC2155" i="5"/>
  <c r="BB2155" i="5"/>
  <c r="BA2155" i="5"/>
  <c r="AZ2155" i="5"/>
  <c r="AY2155" i="5"/>
  <c r="AX2155" i="5"/>
  <c r="AW2155" i="5"/>
  <c r="AV2155" i="5"/>
  <c r="AU2155" i="5"/>
  <c r="AT2155" i="5"/>
  <c r="AS2155" i="5"/>
  <c r="AR2155" i="5"/>
  <c r="AQ2155" i="5"/>
  <c r="AP2155" i="5"/>
  <c r="AO2155" i="5"/>
  <c r="AN2155" i="5"/>
  <c r="AM2155" i="5"/>
  <c r="AL2155" i="5"/>
  <c r="AK2155" i="5"/>
  <c r="AJ2155" i="5"/>
  <c r="BI2154" i="5"/>
  <c r="BG2154" i="5"/>
  <c r="BF2154" i="5"/>
  <c r="BE2154" i="5"/>
  <c r="BD2154" i="5"/>
  <c r="BC2154" i="5"/>
  <c r="BB2154" i="5"/>
  <c r="BA2154" i="5"/>
  <c r="AZ2154" i="5"/>
  <c r="AY2154" i="5"/>
  <c r="AX2154" i="5"/>
  <c r="AW2154" i="5"/>
  <c r="AV2154" i="5"/>
  <c r="AU2154" i="5"/>
  <c r="AT2154" i="5"/>
  <c r="AS2154" i="5"/>
  <c r="AR2154" i="5"/>
  <c r="AQ2154" i="5"/>
  <c r="AP2154" i="5"/>
  <c r="AO2154" i="5"/>
  <c r="AN2154" i="5"/>
  <c r="AM2154" i="5"/>
  <c r="AL2154" i="5"/>
  <c r="AK2154" i="5"/>
  <c r="AJ2154" i="5"/>
  <c r="BI2153" i="5"/>
  <c r="BG2153" i="5"/>
  <c r="BF2153" i="5"/>
  <c r="BE2153" i="5"/>
  <c r="BD2153" i="5"/>
  <c r="BC2153" i="5"/>
  <c r="BB2153" i="5"/>
  <c r="BA2153" i="5"/>
  <c r="AZ2153" i="5"/>
  <c r="AY2153" i="5"/>
  <c r="AX2153" i="5"/>
  <c r="AW2153" i="5"/>
  <c r="AV2153" i="5"/>
  <c r="AU2153" i="5"/>
  <c r="AT2153" i="5"/>
  <c r="AS2153" i="5"/>
  <c r="AR2153" i="5"/>
  <c r="AQ2153" i="5"/>
  <c r="AP2153" i="5"/>
  <c r="AO2153" i="5"/>
  <c r="AN2153" i="5"/>
  <c r="AM2153" i="5"/>
  <c r="AL2153" i="5"/>
  <c r="AK2153" i="5"/>
  <c r="AJ2153" i="5"/>
  <c r="BI2152" i="5"/>
  <c r="BG2152" i="5"/>
  <c r="BF2152" i="5"/>
  <c r="BE2152" i="5"/>
  <c r="BD2152" i="5"/>
  <c r="BC2152" i="5"/>
  <c r="BB2152" i="5"/>
  <c r="BA2152" i="5"/>
  <c r="AZ2152" i="5"/>
  <c r="AY2152" i="5"/>
  <c r="AX2152" i="5"/>
  <c r="AW2152" i="5"/>
  <c r="AV2152" i="5"/>
  <c r="AU2152" i="5"/>
  <c r="AT2152" i="5"/>
  <c r="AS2152" i="5"/>
  <c r="AR2152" i="5"/>
  <c r="AQ2152" i="5"/>
  <c r="AP2152" i="5"/>
  <c r="AO2152" i="5"/>
  <c r="AN2152" i="5"/>
  <c r="AM2152" i="5"/>
  <c r="AL2152" i="5"/>
  <c r="AK2152" i="5"/>
  <c r="AJ2152" i="5"/>
  <c r="BI2151" i="5"/>
  <c r="BG2151" i="5"/>
  <c r="BF2151" i="5"/>
  <c r="BE2151" i="5"/>
  <c r="BD2151" i="5"/>
  <c r="BC2151" i="5"/>
  <c r="BB2151" i="5"/>
  <c r="BA2151" i="5"/>
  <c r="AZ2151" i="5"/>
  <c r="AY2151" i="5"/>
  <c r="AX2151" i="5"/>
  <c r="AW2151" i="5"/>
  <c r="AV2151" i="5"/>
  <c r="AU2151" i="5"/>
  <c r="AT2151" i="5"/>
  <c r="AS2151" i="5"/>
  <c r="AR2151" i="5"/>
  <c r="AQ2151" i="5"/>
  <c r="AP2151" i="5"/>
  <c r="AO2151" i="5"/>
  <c r="AN2151" i="5"/>
  <c r="AM2151" i="5"/>
  <c r="AL2151" i="5"/>
  <c r="AK2151" i="5"/>
  <c r="AJ2151" i="5"/>
  <c r="BI2150" i="5"/>
  <c r="BG2150" i="5"/>
  <c r="BF2150" i="5"/>
  <c r="BE2150" i="5"/>
  <c r="BD2150" i="5"/>
  <c r="BC2150" i="5"/>
  <c r="BB2150" i="5"/>
  <c r="BA2150" i="5"/>
  <c r="AZ2150" i="5"/>
  <c r="AY2150" i="5"/>
  <c r="AX2150" i="5"/>
  <c r="AW2150" i="5"/>
  <c r="AV2150" i="5"/>
  <c r="AU2150" i="5"/>
  <c r="AT2150" i="5"/>
  <c r="AS2150" i="5"/>
  <c r="AR2150" i="5"/>
  <c r="AQ2150" i="5"/>
  <c r="AP2150" i="5"/>
  <c r="AO2150" i="5"/>
  <c r="AN2150" i="5"/>
  <c r="AM2150" i="5"/>
  <c r="AL2150" i="5"/>
  <c r="AK2150" i="5"/>
  <c r="AJ2150" i="5"/>
  <c r="BI2149" i="5"/>
  <c r="BG2149" i="5"/>
  <c r="BF2149" i="5"/>
  <c r="BE2149" i="5"/>
  <c r="BD2149" i="5"/>
  <c r="BC2149" i="5"/>
  <c r="BB2149" i="5"/>
  <c r="BA2149" i="5"/>
  <c r="AZ2149" i="5"/>
  <c r="AY2149" i="5"/>
  <c r="AX2149" i="5"/>
  <c r="AW2149" i="5"/>
  <c r="AV2149" i="5"/>
  <c r="AU2149" i="5"/>
  <c r="AT2149" i="5"/>
  <c r="AS2149" i="5"/>
  <c r="AR2149" i="5"/>
  <c r="AQ2149" i="5"/>
  <c r="AP2149" i="5"/>
  <c r="AO2149" i="5"/>
  <c r="AN2149" i="5"/>
  <c r="AM2149" i="5"/>
  <c r="AL2149" i="5"/>
  <c r="AK2149" i="5"/>
  <c r="AJ2149" i="5"/>
  <c r="BI2148" i="5"/>
  <c r="BG2148" i="5"/>
  <c r="BF2148" i="5"/>
  <c r="BE2148" i="5"/>
  <c r="BD2148" i="5"/>
  <c r="BC2148" i="5"/>
  <c r="BB2148" i="5"/>
  <c r="BA2148" i="5"/>
  <c r="AZ2148" i="5"/>
  <c r="AY2148" i="5"/>
  <c r="AX2148" i="5"/>
  <c r="AW2148" i="5"/>
  <c r="AV2148" i="5"/>
  <c r="AU2148" i="5"/>
  <c r="AT2148" i="5"/>
  <c r="AS2148" i="5"/>
  <c r="AR2148" i="5"/>
  <c r="AQ2148" i="5"/>
  <c r="AP2148" i="5"/>
  <c r="AO2148" i="5"/>
  <c r="AN2148" i="5"/>
  <c r="AM2148" i="5"/>
  <c r="AL2148" i="5"/>
  <c r="AK2148" i="5"/>
  <c r="AJ2148" i="5"/>
  <c r="BI2147" i="5"/>
  <c r="BG2147" i="5"/>
  <c r="BF2147" i="5"/>
  <c r="BE2147" i="5"/>
  <c r="BD2147" i="5"/>
  <c r="BC2147" i="5"/>
  <c r="BB2147" i="5"/>
  <c r="BA2147" i="5"/>
  <c r="AZ2147" i="5"/>
  <c r="AY2147" i="5"/>
  <c r="AX2147" i="5"/>
  <c r="AW2147" i="5"/>
  <c r="AV2147" i="5"/>
  <c r="AU2147" i="5"/>
  <c r="AT2147" i="5"/>
  <c r="AS2147" i="5"/>
  <c r="AR2147" i="5"/>
  <c r="AQ2147" i="5"/>
  <c r="AP2147" i="5"/>
  <c r="AO2147" i="5"/>
  <c r="AN2147" i="5"/>
  <c r="AM2147" i="5"/>
  <c r="AL2147" i="5"/>
  <c r="AK2147" i="5"/>
  <c r="AJ2147" i="5"/>
  <c r="BI2146" i="5"/>
  <c r="BG2146" i="5"/>
  <c r="BF2146" i="5"/>
  <c r="BE2146" i="5"/>
  <c r="BD2146" i="5"/>
  <c r="BC2146" i="5"/>
  <c r="BB2146" i="5"/>
  <c r="BA2146" i="5"/>
  <c r="AZ2146" i="5"/>
  <c r="AY2146" i="5"/>
  <c r="AX2146" i="5"/>
  <c r="AW2146" i="5"/>
  <c r="AV2146" i="5"/>
  <c r="AU2146" i="5"/>
  <c r="AT2146" i="5"/>
  <c r="AS2146" i="5"/>
  <c r="AR2146" i="5"/>
  <c r="AQ2146" i="5"/>
  <c r="AP2146" i="5"/>
  <c r="AO2146" i="5"/>
  <c r="AN2146" i="5"/>
  <c r="AM2146" i="5"/>
  <c r="AL2146" i="5"/>
  <c r="AK2146" i="5"/>
  <c r="AJ2146" i="5"/>
  <c r="BI2145" i="5"/>
  <c r="BG2145" i="5"/>
  <c r="BF2145" i="5"/>
  <c r="BE2145" i="5"/>
  <c r="BD2145" i="5"/>
  <c r="BC2145" i="5"/>
  <c r="BB2145" i="5"/>
  <c r="BA2145" i="5"/>
  <c r="AZ2145" i="5"/>
  <c r="AY2145" i="5"/>
  <c r="AX2145" i="5"/>
  <c r="AW2145" i="5"/>
  <c r="AV2145" i="5"/>
  <c r="AU2145" i="5"/>
  <c r="AT2145" i="5"/>
  <c r="AS2145" i="5"/>
  <c r="AR2145" i="5"/>
  <c r="AQ2145" i="5"/>
  <c r="AP2145" i="5"/>
  <c r="AO2145" i="5"/>
  <c r="AN2145" i="5"/>
  <c r="AM2145" i="5"/>
  <c r="AL2145" i="5"/>
  <c r="AK2145" i="5"/>
  <c r="AJ2145" i="5"/>
  <c r="BI2144" i="5"/>
  <c r="BG2144" i="5"/>
  <c r="BF2144" i="5"/>
  <c r="BE2144" i="5"/>
  <c r="BD2144" i="5"/>
  <c r="BC2144" i="5"/>
  <c r="BB2144" i="5"/>
  <c r="BA2144" i="5"/>
  <c r="AZ2144" i="5"/>
  <c r="AY2144" i="5"/>
  <c r="AX2144" i="5"/>
  <c r="AW2144" i="5"/>
  <c r="AV2144" i="5"/>
  <c r="AU2144" i="5"/>
  <c r="AT2144" i="5"/>
  <c r="AS2144" i="5"/>
  <c r="AR2144" i="5"/>
  <c r="AQ2144" i="5"/>
  <c r="AP2144" i="5"/>
  <c r="AO2144" i="5"/>
  <c r="AN2144" i="5"/>
  <c r="AM2144" i="5"/>
  <c r="AL2144" i="5"/>
  <c r="AK2144" i="5"/>
  <c r="AJ2144" i="5"/>
  <c r="BI2143" i="5"/>
  <c r="BG2143" i="5"/>
  <c r="BF2143" i="5"/>
  <c r="BE2143" i="5"/>
  <c r="BD2143" i="5"/>
  <c r="BC2143" i="5"/>
  <c r="BB2143" i="5"/>
  <c r="BA2143" i="5"/>
  <c r="AZ2143" i="5"/>
  <c r="AY2143" i="5"/>
  <c r="AX2143" i="5"/>
  <c r="AW2143" i="5"/>
  <c r="AV2143" i="5"/>
  <c r="AU2143" i="5"/>
  <c r="AT2143" i="5"/>
  <c r="AS2143" i="5"/>
  <c r="AR2143" i="5"/>
  <c r="AQ2143" i="5"/>
  <c r="AP2143" i="5"/>
  <c r="AO2143" i="5"/>
  <c r="AN2143" i="5"/>
  <c r="AM2143" i="5"/>
  <c r="AL2143" i="5"/>
  <c r="AK2143" i="5"/>
  <c r="AJ2143" i="5"/>
  <c r="BI2142" i="5"/>
  <c r="BG2142" i="5"/>
  <c r="BF2142" i="5"/>
  <c r="BE2142" i="5"/>
  <c r="BD2142" i="5"/>
  <c r="BC2142" i="5"/>
  <c r="BB2142" i="5"/>
  <c r="BA2142" i="5"/>
  <c r="AZ2142" i="5"/>
  <c r="AY2142" i="5"/>
  <c r="AX2142" i="5"/>
  <c r="AW2142" i="5"/>
  <c r="AV2142" i="5"/>
  <c r="AU2142" i="5"/>
  <c r="AT2142" i="5"/>
  <c r="AS2142" i="5"/>
  <c r="AR2142" i="5"/>
  <c r="AQ2142" i="5"/>
  <c r="AP2142" i="5"/>
  <c r="AO2142" i="5"/>
  <c r="AN2142" i="5"/>
  <c r="AM2142" i="5"/>
  <c r="AL2142" i="5"/>
  <c r="AK2142" i="5"/>
  <c r="AJ2142" i="5"/>
  <c r="BI2141" i="5"/>
  <c r="BG2141" i="5"/>
  <c r="BF2141" i="5"/>
  <c r="BE2141" i="5"/>
  <c r="BD2141" i="5"/>
  <c r="BC2141" i="5"/>
  <c r="BB2141" i="5"/>
  <c r="BA2141" i="5"/>
  <c r="AZ2141" i="5"/>
  <c r="AY2141" i="5"/>
  <c r="AX2141" i="5"/>
  <c r="AW2141" i="5"/>
  <c r="AV2141" i="5"/>
  <c r="AU2141" i="5"/>
  <c r="AT2141" i="5"/>
  <c r="AS2141" i="5"/>
  <c r="AR2141" i="5"/>
  <c r="AQ2141" i="5"/>
  <c r="AP2141" i="5"/>
  <c r="AO2141" i="5"/>
  <c r="AN2141" i="5"/>
  <c r="AM2141" i="5"/>
  <c r="AL2141" i="5"/>
  <c r="AK2141" i="5"/>
  <c r="AJ2141" i="5"/>
  <c r="BI2140" i="5"/>
  <c r="BG2140" i="5"/>
  <c r="BF2140" i="5"/>
  <c r="BE2140" i="5"/>
  <c r="BD2140" i="5"/>
  <c r="BC2140" i="5"/>
  <c r="BB2140" i="5"/>
  <c r="BA2140" i="5"/>
  <c r="AZ2140" i="5"/>
  <c r="AY2140" i="5"/>
  <c r="AX2140" i="5"/>
  <c r="AW2140" i="5"/>
  <c r="AV2140" i="5"/>
  <c r="AU2140" i="5"/>
  <c r="AT2140" i="5"/>
  <c r="AS2140" i="5"/>
  <c r="AR2140" i="5"/>
  <c r="AQ2140" i="5"/>
  <c r="AP2140" i="5"/>
  <c r="AO2140" i="5"/>
  <c r="AN2140" i="5"/>
  <c r="AM2140" i="5"/>
  <c r="AL2140" i="5"/>
  <c r="AK2140" i="5"/>
  <c r="AJ2140" i="5"/>
  <c r="BI2139" i="5"/>
  <c r="BG2139" i="5"/>
  <c r="BF2139" i="5"/>
  <c r="BE2139" i="5"/>
  <c r="BD2139" i="5"/>
  <c r="BC2139" i="5"/>
  <c r="BB2139" i="5"/>
  <c r="BA2139" i="5"/>
  <c r="AZ2139" i="5"/>
  <c r="AY2139" i="5"/>
  <c r="AX2139" i="5"/>
  <c r="AW2139" i="5"/>
  <c r="AV2139" i="5"/>
  <c r="AU2139" i="5"/>
  <c r="AT2139" i="5"/>
  <c r="AS2139" i="5"/>
  <c r="AR2139" i="5"/>
  <c r="AQ2139" i="5"/>
  <c r="AP2139" i="5"/>
  <c r="AO2139" i="5"/>
  <c r="AN2139" i="5"/>
  <c r="AM2139" i="5"/>
  <c r="AL2139" i="5"/>
  <c r="AK2139" i="5"/>
  <c r="AJ2139" i="5"/>
  <c r="BI2138" i="5"/>
  <c r="BG2138" i="5"/>
  <c r="BF2138" i="5"/>
  <c r="BE2138" i="5"/>
  <c r="BD2138" i="5"/>
  <c r="BC2138" i="5"/>
  <c r="BB2138" i="5"/>
  <c r="BA2138" i="5"/>
  <c r="AZ2138" i="5"/>
  <c r="AY2138" i="5"/>
  <c r="AX2138" i="5"/>
  <c r="AW2138" i="5"/>
  <c r="AV2138" i="5"/>
  <c r="AU2138" i="5"/>
  <c r="AT2138" i="5"/>
  <c r="AS2138" i="5"/>
  <c r="AR2138" i="5"/>
  <c r="AQ2138" i="5"/>
  <c r="AP2138" i="5"/>
  <c r="AO2138" i="5"/>
  <c r="AN2138" i="5"/>
  <c r="AM2138" i="5"/>
  <c r="AL2138" i="5"/>
  <c r="AK2138" i="5"/>
  <c r="AJ2138" i="5"/>
  <c r="BI2137" i="5"/>
  <c r="BG2137" i="5"/>
  <c r="BF2137" i="5"/>
  <c r="BE2137" i="5"/>
  <c r="BD2137" i="5"/>
  <c r="BC2137" i="5"/>
  <c r="BB2137" i="5"/>
  <c r="BA2137" i="5"/>
  <c r="AZ2137" i="5"/>
  <c r="AY2137" i="5"/>
  <c r="AX2137" i="5"/>
  <c r="AW2137" i="5"/>
  <c r="AV2137" i="5"/>
  <c r="AU2137" i="5"/>
  <c r="AT2137" i="5"/>
  <c r="AS2137" i="5"/>
  <c r="AR2137" i="5"/>
  <c r="AQ2137" i="5"/>
  <c r="AP2137" i="5"/>
  <c r="AO2137" i="5"/>
  <c r="AN2137" i="5"/>
  <c r="AM2137" i="5"/>
  <c r="AL2137" i="5"/>
  <c r="AK2137" i="5"/>
  <c r="AJ2137" i="5"/>
  <c r="BI2136" i="5"/>
  <c r="BG2136" i="5"/>
  <c r="BF2136" i="5"/>
  <c r="BE2136" i="5"/>
  <c r="BD2136" i="5"/>
  <c r="BC2136" i="5"/>
  <c r="BB2136" i="5"/>
  <c r="BA2136" i="5"/>
  <c r="AZ2136" i="5"/>
  <c r="AY2136" i="5"/>
  <c r="AX2136" i="5"/>
  <c r="AW2136" i="5"/>
  <c r="AV2136" i="5"/>
  <c r="AU2136" i="5"/>
  <c r="AT2136" i="5"/>
  <c r="AS2136" i="5"/>
  <c r="AR2136" i="5"/>
  <c r="AQ2136" i="5"/>
  <c r="AP2136" i="5"/>
  <c r="AO2136" i="5"/>
  <c r="AN2136" i="5"/>
  <c r="AM2136" i="5"/>
  <c r="AL2136" i="5"/>
  <c r="AK2136" i="5"/>
  <c r="AJ2136" i="5"/>
  <c r="BI2135" i="5"/>
  <c r="BG2135" i="5"/>
  <c r="BF2135" i="5"/>
  <c r="BE2135" i="5"/>
  <c r="BD2135" i="5"/>
  <c r="BC2135" i="5"/>
  <c r="BB2135" i="5"/>
  <c r="BA2135" i="5"/>
  <c r="AZ2135" i="5"/>
  <c r="AY2135" i="5"/>
  <c r="AX2135" i="5"/>
  <c r="AW2135" i="5"/>
  <c r="AV2135" i="5"/>
  <c r="AU2135" i="5"/>
  <c r="AT2135" i="5"/>
  <c r="AS2135" i="5"/>
  <c r="AR2135" i="5"/>
  <c r="AQ2135" i="5"/>
  <c r="AP2135" i="5"/>
  <c r="AO2135" i="5"/>
  <c r="AN2135" i="5"/>
  <c r="AM2135" i="5"/>
  <c r="AL2135" i="5"/>
  <c r="AK2135" i="5"/>
  <c r="AJ2135" i="5"/>
  <c r="BI2134" i="5"/>
  <c r="BG2134" i="5"/>
  <c r="BF2134" i="5"/>
  <c r="BE2134" i="5"/>
  <c r="BD2134" i="5"/>
  <c r="BC2134" i="5"/>
  <c r="BB2134" i="5"/>
  <c r="BA2134" i="5"/>
  <c r="AZ2134" i="5"/>
  <c r="AY2134" i="5"/>
  <c r="AX2134" i="5"/>
  <c r="AW2134" i="5"/>
  <c r="AV2134" i="5"/>
  <c r="AU2134" i="5"/>
  <c r="AT2134" i="5"/>
  <c r="AS2134" i="5"/>
  <c r="AR2134" i="5"/>
  <c r="AQ2134" i="5"/>
  <c r="AP2134" i="5"/>
  <c r="AO2134" i="5"/>
  <c r="AN2134" i="5"/>
  <c r="AM2134" i="5"/>
  <c r="AL2134" i="5"/>
  <c r="AK2134" i="5"/>
  <c r="AJ2134" i="5"/>
  <c r="BI2133" i="5"/>
  <c r="BG2133" i="5"/>
  <c r="BF2133" i="5"/>
  <c r="BE2133" i="5"/>
  <c r="BD2133" i="5"/>
  <c r="BC2133" i="5"/>
  <c r="BB2133" i="5"/>
  <c r="BA2133" i="5"/>
  <c r="AZ2133" i="5"/>
  <c r="AY2133" i="5"/>
  <c r="AX2133" i="5"/>
  <c r="AW2133" i="5"/>
  <c r="AV2133" i="5"/>
  <c r="AU2133" i="5"/>
  <c r="AT2133" i="5"/>
  <c r="AS2133" i="5"/>
  <c r="AR2133" i="5"/>
  <c r="AQ2133" i="5"/>
  <c r="AP2133" i="5"/>
  <c r="AO2133" i="5"/>
  <c r="AN2133" i="5"/>
  <c r="AM2133" i="5"/>
  <c r="AL2133" i="5"/>
  <c r="AK2133" i="5"/>
  <c r="AJ2133" i="5"/>
  <c r="BI2132" i="5"/>
  <c r="BG2132" i="5"/>
  <c r="BF2132" i="5"/>
  <c r="BE2132" i="5"/>
  <c r="BD2132" i="5"/>
  <c r="BC2132" i="5"/>
  <c r="BB2132" i="5"/>
  <c r="BA2132" i="5"/>
  <c r="AZ2132" i="5"/>
  <c r="AY2132" i="5"/>
  <c r="AX2132" i="5"/>
  <c r="AW2132" i="5"/>
  <c r="AV2132" i="5"/>
  <c r="AU2132" i="5"/>
  <c r="AT2132" i="5"/>
  <c r="AS2132" i="5"/>
  <c r="AR2132" i="5"/>
  <c r="AQ2132" i="5"/>
  <c r="AP2132" i="5"/>
  <c r="AO2132" i="5"/>
  <c r="AN2132" i="5"/>
  <c r="AM2132" i="5"/>
  <c r="AL2132" i="5"/>
  <c r="AK2132" i="5"/>
  <c r="AJ2132" i="5"/>
  <c r="BI2131" i="5"/>
  <c r="BG2131" i="5"/>
  <c r="BF2131" i="5"/>
  <c r="BE2131" i="5"/>
  <c r="BD2131" i="5"/>
  <c r="BC2131" i="5"/>
  <c r="BB2131" i="5"/>
  <c r="BA2131" i="5"/>
  <c r="AZ2131" i="5"/>
  <c r="AY2131" i="5"/>
  <c r="AX2131" i="5"/>
  <c r="AW2131" i="5"/>
  <c r="AV2131" i="5"/>
  <c r="AU2131" i="5"/>
  <c r="AT2131" i="5"/>
  <c r="AS2131" i="5"/>
  <c r="AR2131" i="5"/>
  <c r="AQ2131" i="5"/>
  <c r="AP2131" i="5"/>
  <c r="AO2131" i="5"/>
  <c r="AN2131" i="5"/>
  <c r="AM2131" i="5"/>
  <c r="AL2131" i="5"/>
  <c r="AK2131" i="5"/>
  <c r="AJ2131" i="5"/>
  <c r="BI2130" i="5"/>
  <c r="BG2130" i="5"/>
  <c r="BF2130" i="5"/>
  <c r="BE2130" i="5"/>
  <c r="BD2130" i="5"/>
  <c r="BC2130" i="5"/>
  <c r="BB2130" i="5"/>
  <c r="BA2130" i="5"/>
  <c r="AZ2130" i="5"/>
  <c r="AY2130" i="5"/>
  <c r="AX2130" i="5"/>
  <c r="AW2130" i="5"/>
  <c r="AV2130" i="5"/>
  <c r="AU2130" i="5"/>
  <c r="AT2130" i="5"/>
  <c r="AS2130" i="5"/>
  <c r="AR2130" i="5"/>
  <c r="AQ2130" i="5"/>
  <c r="AP2130" i="5"/>
  <c r="AO2130" i="5"/>
  <c r="AN2130" i="5"/>
  <c r="AM2130" i="5"/>
  <c r="AL2130" i="5"/>
  <c r="AK2130" i="5"/>
  <c r="AJ2130" i="5"/>
  <c r="BI2129" i="5"/>
  <c r="BG2129" i="5"/>
  <c r="BF2129" i="5"/>
  <c r="BE2129" i="5"/>
  <c r="BD2129" i="5"/>
  <c r="BC2129" i="5"/>
  <c r="BB2129" i="5"/>
  <c r="BA2129" i="5"/>
  <c r="AZ2129" i="5"/>
  <c r="AY2129" i="5"/>
  <c r="AX2129" i="5"/>
  <c r="AW2129" i="5"/>
  <c r="AV2129" i="5"/>
  <c r="AU2129" i="5"/>
  <c r="AT2129" i="5"/>
  <c r="AS2129" i="5"/>
  <c r="AR2129" i="5"/>
  <c r="AQ2129" i="5"/>
  <c r="AP2129" i="5"/>
  <c r="AO2129" i="5"/>
  <c r="AN2129" i="5"/>
  <c r="AM2129" i="5"/>
  <c r="AL2129" i="5"/>
  <c r="AK2129" i="5"/>
  <c r="AJ2129" i="5"/>
  <c r="BI2128" i="5"/>
  <c r="BG2128" i="5"/>
  <c r="BF2128" i="5"/>
  <c r="BE2128" i="5"/>
  <c r="BD2128" i="5"/>
  <c r="BC2128" i="5"/>
  <c r="BB2128" i="5"/>
  <c r="BA2128" i="5"/>
  <c r="AZ2128" i="5"/>
  <c r="AY2128" i="5"/>
  <c r="AX2128" i="5"/>
  <c r="AW2128" i="5"/>
  <c r="AV2128" i="5"/>
  <c r="AU2128" i="5"/>
  <c r="AT2128" i="5"/>
  <c r="AS2128" i="5"/>
  <c r="AR2128" i="5"/>
  <c r="AQ2128" i="5"/>
  <c r="AP2128" i="5"/>
  <c r="AO2128" i="5"/>
  <c r="AN2128" i="5"/>
  <c r="AM2128" i="5"/>
  <c r="AL2128" i="5"/>
  <c r="AK2128" i="5"/>
  <c r="AJ2128" i="5"/>
  <c r="BI2127" i="5"/>
  <c r="BG2127" i="5"/>
  <c r="BF2127" i="5"/>
  <c r="BE2127" i="5"/>
  <c r="BD2127" i="5"/>
  <c r="BC2127" i="5"/>
  <c r="BB2127" i="5"/>
  <c r="BA2127" i="5"/>
  <c r="AZ2127" i="5"/>
  <c r="AY2127" i="5"/>
  <c r="AX2127" i="5"/>
  <c r="AW2127" i="5"/>
  <c r="AV2127" i="5"/>
  <c r="AU2127" i="5"/>
  <c r="AT2127" i="5"/>
  <c r="AS2127" i="5"/>
  <c r="AR2127" i="5"/>
  <c r="AQ2127" i="5"/>
  <c r="AP2127" i="5"/>
  <c r="AO2127" i="5"/>
  <c r="AN2127" i="5"/>
  <c r="AM2127" i="5"/>
  <c r="AL2127" i="5"/>
  <c r="AK2127" i="5"/>
  <c r="AJ2127" i="5"/>
  <c r="BI2126" i="5"/>
  <c r="BG2126" i="5"/>
  <c r="BF2126" i="5"/>
  <c r="BE2126" i="5"/>
  <c r="BD2126" i="5"/>
  <c r="BC2126" i="5"/>
  <c r="BB2126" i="5"/>
  <c r="BA2126" i="5"/>
  <c r="AZ2126" i="5"/>
  <c r="AY2126" i="5"/>
  <c r="AX2126" i="5"/>
  <c r="AW2126" i="5"/>
  <c r="AV2126" i="5"/>
  <c r="AU2126" i="5"/>
  <c r="AT2126" i="5"/>
  <c r="AS2126" i="5"/>
  <c r="AR2126" i="5"/>
  <c r="AQ2126" i="5"/>
  <c r="AP2126" i="5"/>
  <c r="AO2126" i="5"/>
  <c r="AN2126" i="5"/>
  <c r="AM2126" i="5"/>
  <c r="AL2126" i="5"/>
  <c r="AK2126" i="5"/>
  <c r="AJ2126" i="5"/>
  <c r="BI2125" i="5"/>
  <c r="BG2125" i="5"/>
  <c r="BF2125" i="5"/>
  <c r="BE2125" i="5"/>
  <c r="BD2125" i="5"/>
  <c r="BC2125" i="5"/>
  <c r="BB2125" i="5"/>
  <c r="BA2125" i="5"/>
  <c r="AZ2125" i="5"/>
  <c r="AY2125" i="5"/>
  <c r="AX2125" i="5"/>
  <c r="AW2125" i="5"/>
  <c r="AV2125" i="5"/>
  <c r="AU2125" i="5"/>
  <c r="AT2125" i="5"/>
  <c r="AS2125" i="5"/>
  <c r="AR2125" i="5"/>
  <c r="AQ2125" i="5"/>
  <c r="AP2125" i="5"/>
  <c r="AO2125" i="5"/>
  <c r="AN2125" i="5"/>
  <c r="AM2125" i="5"/>
  <c r="AL2125" i="5"/>
  <c r="AK2125" i="5"/>
  <c r="AJ2125" i="5"/>
  <c r="BI2124" i="5"/>
  <c r="BG2124" i="5"/>
  <c r="BF2124" i="5"/>
  <c r="BE2124" i="5"/>
  <c r="BD2124" i="5"/>
  <c r="BC2124" i="5"/>
  <c r="BB2124" i="5"/>
  <c r="BA2124" i="5"/>
  <c r="AZ2124" i="5"/>
  <c r="AY2124" i="5"/>
  <c r="AX2124" i="5"/>
  <c r="AW2124" i="5"/>
  <c r="AV2124" i="5"/>
  <c r="AU2124" i="5"/>
  <c r="AT2124" i="5"/>
  <c r="AS2124" i="5"/>
  <c r="AR2124" i="5"/>
  <c r="AQ2124" i="5"/>
  <c r="AP2124" i="5"/>
  <c r="AO2124" i="5"/>
  <c r="AN2124" i="5"/>
  <c r="AM2124" i="5"/>
  <c r="AL2124" i="5"/>
  <c r="AK2124" i="5"/>
  <c r="AJ2124" i="5"/>
  <c r="BI2123" i="5"/>
  <c r="BG2123" i="5"/>
  <c r="BF2123" i="5"/>
  <c r="BE2123" i="5"/>
  <c r="BD2123" i="5"/>
  <c r="BC2123" i="5"/>
  <c r="BB2123" i="5"/>
  <c r="BA2123" i="5"/>
  <c r="AZ2123" i="5"/>
  <c r="AY2123" i="5"/>
  <c r="AX2123" i="5"/>
  <c r="AW2123" i="5"/>
  <c r="AV2123" i="5"/>
  <c r="AU2123" i="5"/>
  <c r="AT2123" i="5"/>
  <c r="AS2123" i="5"/>
  <c r="AR2123" i="5"/>
  <c r="AQ2123" i="5"/>
  <c r="AP2123" i="5"/>
  <c r="AO2123" i="5"/>
  <c r="AN2123" i="5"/>
  <c r="AM2123" i="5"/>
  <c r="AL2123" i="5"/>
  <c r="AK2123" i="5"/>
  <c r="AJ2123" i="5"/>
  <c r="BI2122" i="5"/>
  <c r="BG2122" i="5"/>
  <c r="BF2122" i="5"/>
  <c r="BE2122" i="5"/>
  <c r="BD2122" i="5"/>
  <c r="BC2122" i="5"/>
  <c r="BB2122" i="5"/>
  <c r="BA2122" i="5"/>
  <c r="AZ2122" i="5"/>
  <c r="AY2122" i="5"/>
  <c r="AX2122" i="5"/>
  <c r="AW2122" i="5"/>
  <c r="AV2122" i="5"/>
  <c r="AU2122" i="5"/>
  <c r="AT2122" i="5"/>
  <c r="AS2122" i="5"/>
  <c r="AR2122" i="5"/>
  <c r="AQ2122" i="5"/>
  <c r="AP2122" i="5"/>
  <c r="AO2122" i="5"/>
  <c r="AN2122" i="5"/>
  <c r="AM2122" i="5"/>
  <c r="AL2122" i="5"/>
  <c r="AK2122" i="5"/>
  <c r="AJ2122" i="5"/>
  <c r="BI2121" i="5"/>
  <c r="BG2121" i="5"/>
  <c r="BF2121" i="5"/>
  <c r="BE2121" i="5"/>
  <c r="BD2121" i="5"/>
  <c r="BC2121" i="5"/>
  <c r="BB2121" i="5"/>
  <c r="BA2121" i="5"/>
  <c r="AZ2121" i="5"/>
  <c r="AY2121" i="5"/>
  <c r="AX2121" i="5"/>
  <c r="AW2121" i="5"/>
  <c r="AV2121" i="5"/>
  <c r="AU2121" i="5"/>
  <c r="AT2121" i="5"/>
  <c r="AS2121" i="5"/>
  <c r="AR2121" i="5"/>
  <c r="AQ2121" i="5"/>
  <c r="AP2121" i="5"/>
  <c r="AO2121" i="5"/>
  <c r="AN2121" i="5"/>
  <c r="AM2121" i="5"/>
  <c r="AL2121" i="5"/>
  <c r="AK2121" i="5"/>
  <c r="AJ2121" i="5"/>
  <c r="BI2120" i="5"/>
  <c r="BG2120" i="5"/>
  <c r="BF2120" i="5"/>
  <c r="BE2120" i="5"/>
  <c r="BD2120" i="5"/>
  <c r="BC2120" i="5"/>
  <c r="BB2120" i="5"/>
  <c r="BA2120" i="5"/>
  <c r="AZ2120" i="5"/>
  <c r="AY2120" i="5"/>
  <c r="AX2120" i="5"/>
  <c r="AW2120" i="5"/>
  <c r="AV2120" i="5"/>
  <c r="AU2120" i="5"/>
  <c r="AT2120" i="5"/>
  <c r="AS2120" i="5"/>
  <c r="AR2120" i="5"/>
  <c r="AQ2120" i="5"/>
  <c r="AP2120" i="5"/>
  <c r="AO2120" i="5"/>
  <c r="AN2120" i="5"/>
  <c r="AM2120" i="5"/>
  <c r="AL2120" i="5"/>
  <c r="AK2120" i="5"/>
  <c r="AJ2120" i="5"/>
  <c r="BI2119" i="5"/>
  <c r="BG2119" i="5"/>
  <c r="BF2119" i="5"/>
  <c r="BE2119" i="5"/>
  <c r="BD2119" i="5"/>
  <c r="BC2119" i="5"/>
  <c r="BB2119" i="5"/>
  <c r="BA2119" i="5"/>
  <c r="AZ2119" i="5"/>
  <c r="AY2119" i="5"/>
  <c r="AX2119" i="5"/>
  <c r="AW2119" i="5"/>
  <c r="AV2119" i="5"/>
  <c r="AU2119" i="5"/>
  <c r="AT2119" i="5"/>
  <c r="AS2119" i="5"/>
  <c r="AR2119" i="5"/>
  <c r="AQ2119" i="5"/>
  <c r="AP2119" i="5"/>
  <c r="AO2119" i="5"/>
  <c r="AN2119" i="5"/>
  <c r="AM2119" i="5"/>
  <c r="AL2119" i="5"/>
  <c r="AK2119" i="5"/>
  <c r="AJ2119" i="5"/>
  <c r="BI2118" i="5"/>
  <c r="BG2118" i="5"/>
  <c r="BF2118" i="5"/>
  <c r="BE2118" i="5"/>
  <c r="BD2118" i="5"/>
  <c r="BC2118" i="5"/>
  <c r="BB2118" i="5"/>
  <c r="BA2118" i="5"/>
  <c r="AZ2118" i="5"/>
  <c r="AY2118" i="5"/>
  <c r="AX2118" i="5"/>
  <c r="AW2118" i="5"/>
  <c r="AV2118" i="5"/>
  <c r="AU2118" i="5"/>
  <c r="AT2118" i="5"/>
  <c r="AS2118" i="5"/>
  <c r="AR2118" i="5"/>
  <c r="AQ2118" i="5"/>
  <c r="AP2118" i="5"/>
  <c r="AO2118" i="5"/>
  <c r="AN2118" i="5"/>
  <c r="AM2118" i="5"/>
  <c r="AL2118" i="5"/>
  <c r="AK2118" i="5"/>
  <c r="AJ2118" i="5"/>
  <c r="BI2117" i="5"/>
  <c r="BG2117" i="5"/>
  <c r="BF2117" i="5"/>
  <c r="BE2117" i="5"/>
  <c r="BD2117" i="5"/>
  <c r="BC2117" i="5"/>
  <c r="BB2117" i="5"/>
  <c r="BA2117" i="5"/>
  <c r="AZ2117" i="5"/>
  <c r="AY2117" i="5"/>
  <c r="AX2117" i="5"/>
  <c r="AW2117" i="5"/>
  <c r="AV2117" i="5"/>
  <c r="AU2117" i="5"/>
  <c r="AT2117" i="5"/>
  <c r="AS2117" i="5"/>
  <c r="AR2117" i="5"/>
  <c r="AQ2117" i="5"/>
  <c r="AP2117" i="5"/>
  <c r="AO2117" i="5"/>
  <c r="AN2117" i="5"/>
  <c r="AM2117" i="5"/>
  <c r="AL2117" i="5"/>
  <c r="AK2117" i="5"/>
  <c r="AJ2117" i="5"/>
  <c r="BI2116" i="5"/>
  <c r="BG2116" i="5"/>
  <c r="BF2116" i="5"/>
  <c r="BE2116" i="5"/>
  <c r="BD2116" i="5"/>
  <c r="BC2116" i="5"/>
  <c r="BB2116" i="5"/>
  <c r="BA2116" i="5"/>
  <c r="AZ2116" i="5"/>
  <c r="AY2116" i="5"/>
  <c r="AX2116" i="5"/>
  <c r="AW2116" i="5"/>
  <c r="AV2116" i="5"/>
  <c r="AU2116" i="5"/>
  <c r="AT2116" i="5"/>
  <c r="AS2116" i="5"/>
  <c r="AR2116" i="5"/>
  <c r="AQ2116" i="5"/>
  <c r="AP2116" i="5"/>
  <c r="AO2116" i="5"/>
  <c r="AN2116" i="5"/>
  <c r="AM2116" i="5"/>
  <c r="AL2116" i="5"/>
  <c r="AK2116" i="5"/>
  <c r="AJ2116" i="5"/>
  <c r="BI2115" i="5"/>
  <c r="BG2115" i="5"/>
  <c r="BF2115" i="5"/>
  <c r="BE2115" i="5"/>
  <c r="BD2115" i="5"/>
  <c r="BC2115" i="5"/>
  <c r="BB2115" i="5"/>
  <c r="BA2115" i="5"/>
  <c r="AZ2115" i="5"/>
  <c r="AY2115" i="5"/>
  <c r="AX2115" i="5"/>
  <c r="AW2115" i="5"/>
  <c r="AV2115" i="5"/>
  <c r="AU2115" i="5"/>
  <c r="AT2115" i="5"/>
  <c r="AS2115" i="5"/>
  <c r="AR2115" i="5"/>
  <c r="AQ2115" i="5"/>
  <c r="AP2115" i="5"/>
  <c r="AO2115" i="5"/>
  <c r="AN2115" i="5"/>
  <c r="AM2115" i="5"/>
  <c r="AL2115" i="5"/>
  <c r="AK2115" i="5"/>
  <c r="AJ2115" i="5"/>
  <c r="BI2114" i="5"/>
  <c r="BG2114" i="5"/>
  <c r="BF2114" i="5"/>
  <c r="BE2114" i="5"/>
  <c r="BD2114" i="5"/>
  <c r="BC2114" i="5"/>
  <c r="BB2114" i="5"/>
  <c r="BA2114" i="5"/>
  <c r="AZ2114" i="5"/>
  <c r="AY2114" i="5"/>
  <c r="AX2114" i="5"/>
  <c r="AW2114" i="5"/>
  <c r="AV2114" i="5"/>
  <c r="AU2114" i="5"/>
  <c r="AT2114" i="5"/>
  <c r="AS2114" i="5"/>
  <c r="AR2114" i="5"/>
  <c r="AQ2114" i="5"/>
  <c r="AP2114" i="5"/>
  <c r="AO2114" i="5"/>
  <c r="AN2114" i="5"/>
  <c r="AM2114" i="5"/>
  <c r="AL2114" i="5"/>
  <c r="AK2114" i="5"/>
  <c r="AJ2114" i="5"/>
  <c r="BI2113" i="5"/>
  <c r="BG2113" i="5"/>
  <c r="BF2113" i="5"/>
  <c r="BE2113" i="5"/>
  <c r="BD2113" i="5"/>
  <c r="BC2113" i="5"/>
  <c r="BB2113" i="5"/>
  <c r="BA2113" i="5"/>
  <c r="AZ2113" i="5"/>
  <c r="AY2113" i="5"/>
  <c r="AX2113" i="5"/>
  <c r="AW2113" i="5"/>
  <c r="AV2113" i="5"/>
  <c r="AU2113" i="5"/>
  <c r="AT2113" i="5"/>
  <c r="AS2113" i="5"/>
  <c r="AR2113" i="5"/>
  <c r="AQ2113" i="5"/>
  <c r="AP2113" i="5"/>
  <c r="AO2113" i="5"/>
  <c r="AN2113" i="5"/>
  <c r="AM2113" i="5"/>
  <c r="AL2113" i="5"/>
  <c r="AK2113" i="5"/>
  <c r="AJ2113" i="5"/>
  <c r="BI2112" i="5"/>
  <c r="BG2112" i="5"/>
  <c r="BF2112" i="5"/>
  <c r="BE2112" i="5"/>
  <c r="BD2112" i="5"/>
  <c r="BC2112" i="5"/>
  <c r="BB2112" i="5"/>
  <c r="BA2112" i="5"/>
  <c r="AZ2112" i="5"/>
  <c r="AY2112" i="5"/>
  <c r="AX2112" i="5"/>
  <c r="AW2112" i="5"/>
  <c r="AV2112" i="5"/>
  <c r="AU2112" i="5"/>
  <c r="AT2112" i="5"/>
  <c r="AS2112" i="5"/>
  <c r="AR2112" i="5"/>
  <c r="AQ2112" i="5"/>
  <c r="AP2112" i="5"/>
  <c r="AO2112" i="5"/>
  <c r="AN2112" i="5"/>
  <c r="AM2112" i="5"/>
  <c r="AL2112" i="5"/>
  <c r="AK2112" i="5"/>
  <c r="AJ2112" i="5"/>
  <c r="BI2111" i="5"/>
  <c r="BG2111" i="5"/>
  <c r="BF2111" i="5"/>
  <c r="BE2111" i="5"/>
  <c r="BD2111" i="5"/>
  <c r="BC2111" i="5"/>
  <c r="BB2111" i="5"/>
  <c r="BA2111" i="5"/>
  <c r="AZ2111" i="5"/>
  <c r="AY2111" i="5"/>
  <c r="AX2111" i="5"/>
  <c r="AW2111" i="5"/>
  <c r="AV2111" i="5"/>
  <c r="AU2111" i="5"/>
  <c r="AT2111" i="5"/>
  <c r="AS2111" i="5"/>
  <c r="AR2111" i="5"/>
  <c r="AQ2111" i="5"/>
  <c r="AP2111" i="5"/>
  <c r="AO2111" i="5"/>
  <c r="AN2111" i="5"/>
  <c r="AM2111" i="5"/>
  <c r="AL2111" i="5"/>
  <c r="AK2111" i="5"/>
  <c r="AJ2111" i="5"/>
  <c r="BI2110" i="5"/>
  <c r="BG2110" i="5"/>
  <c r="BF2110" i="5"/>
  <c r="BE2110" i="5"/>
  <c r="BD2110" i="5"/>
  <c r="BC2110" i="5"/>
  <c r="BB2110" i="5"/>
  <c r="BA2110" i="5"/>
  <c r="AZ2110" i="5"/>
  <c r="AY2110" i="5"/>
  <c r="AX2110" i="5"/>
  <c r="AW2110" i="5"/>
  <c r="AV2110" i="5"/>
  <c r="AU2110" i="5"/>
  <c r="AT2110" i="5"/>
  <c r="AS2110" i="5"/>
  <c r="AR2110" i="5"/>
  <c r="AQ2110" i="5"/>
  <c r="AP2110" i="5"/>
  <c r="AO2110" i="5"/>
  <c r="AN2110" i="5"/>
  <c r="AM2110" i="5"/>
  <c r="AL2110" i="5"/>
  <c r="AK2110" i="5"/>
  <c r="AJ2110" i="5"/>
  <c r="BI2109" i="5"/>
  <c r="BG2109" i="5"/>
  <c r="BF2109" i="5"/>
  <c r="BE2109" i="5"/>
  <c r="BD2109" i="5"/>
  <c r="BC2109" i="5"/>
  <c r="BB2109" i="5"/>
  <c r="BA2109" i="5"/>
  <c r="AZ2109" i="5"/>
  <c r="AY2109" i="5"/>
  <c r="AX2109" i="5"/>
  <c r="AW2109" i="5"/>
  <c r="AV2109" i="5"/>
  <c r="AU2109" i="5"/>
  <c r="AT2109" i="5"/>
  <c r="AS2109" i="5"/>
  <c r="AR2109" i="5"/>
  <c r="AQ2109" i="5"/>
  <c r="AP2109" i="5"/>
  <c r="AO2109" i="5"/>
  <c r="AN2109" i="5"/>
  <c r="AM2109" i="5"/>
  <c r="AL2109" i="5"/>
  <c r="AK2109" i="5"/>
  <c r="AJ2109" i="5"/>
  <c r="BI2108" i="5"/>
  <c r="BG2108" i="5"/>
  <c r="BF2108" i="5"/>
  <c r="BE2108" i="5"/>
  <c r="BD2108" i="5"/>
  <c r="BC2108" i="5"/>
  <c r="BB2108" i="5"/>
  <c r="BA2108" i="5"/>
  <c r="AZ2108" i="5"/>
  <c r="AY2108" i="5"/>
  <c r="AX2108" i="5"/>
  <c r="AW2108" i="5"/>
  <c r="AV2108" i="5"/>
  <c r="AU2108" i="5"/>
  <c r="AT2108" i="5"/>
  <c r="AS2108" i="5"/>
  <c r="AR2108" i="5"/>
  <c r="AQ2108" i="5"/>
  <c r="AP2108" i="5"/>
  <c r="AO2108" i="5"/>
  <c r="AN2108" i="5"/>
  <c r="AM2108" i="5"/>
  <c r="AL2108" i="5"/>
  <c r="AK2108" i="5"/>
  <c r="AJ2108" i="5"/>
  <c r="BI2107" i="5"/>
  <c r="BG2107" i="5"/>
  <c r="BF2107" i="5"/>
  <c r="BE2107" i="5"/>
  <c r="BD2107" i="5"/>
  <c r="BC2107" i="5"/>
  <c r="BB2107" i="5"/>
  <c r="BA2107" i="5"/>
  <c r="AZ2107" i="5"/>
  <c r="AY2107" i="5"/>
  <c r="AX2107" i="5"/>
  <c r="AW2107" i="5"/>
  <c r="AV2107" i="5"/>
  <c r="AU2107" i="5"/>
  <c r="AT2107" i="5"/>
  <c r="AS2107" i="5"/>
  <c r="AR2107" i="5"/>
  <c r="AQ2107" i="5"/>
  <c r="AP2107" i="5"/>
  <c r="AO2107" i="5"/>
  <c r="AN2107" i="5"/>
  <c r="AM2107" i="5"/>
  <c r="AL2107" i="5"/>
  <c r="AK2107" i="5"/>
  <c r="AJ2107" i="5"/>
  <c r="BI2106" i="5"/>
  <c r="BG2106" i="5"/>
  <c r="BF2106" i="5"/>
  <c r="BE2106" i="5"/>
  <c r="BD2106" i="5"/>
  <c r="BC2106" i="5"/>
  <c r="BB2106" i="5"/>
  <c r="BA2106" i="5"/>
  <c r="AZ2106" i="5"/>
  <c r="AY2106" i="5"/>
  <c r="AX2106" i="5"/>
  <c r="AW2106" i="5"/>
  <c r="AV2106" i="5"/>
  <c r="AU2106" i="5"/>
  <c r="AT2106" i="5"/>
  <c r="AS2106" i="5"/>
  <c r="AR2106" i="5"/>
  <c r="AQ2106" i="5"/>
  <c r="AP2106" i="5"/>
  <c r="AO2106" i="5"/>
  <c r="AN2106" i="5"/>
  <c r="AM2106" i="5"/>
  <c r="AL2106" i="5"/>
  <c r="AK2106" i="5"/>
  <c r="AJ2106" i="5"/>
  <c r="BI2105" i="5"/>
  <c r="BG2105" i="5"/>
  <c r="BF2105" i="5"/>
  <c r="BE2105" i="5"/>
  <c r="BD2105" i="5"/>
  <c r="BC2105" i="5"/>
  <c r="BB2105" i="5"/>
  <c r="BA2105" i="5"/>
  <c r="AZ2105" i="5"/>
  <c r="AY2105" i="5"/>
  <c r="AX2105" i="5"/>
  <c r="AW2105" i="5"/>
  <c r="AV2105" i="5"/>
  <c r="AU2105" i="5"/>
  <c r="AT2105" i="5"/>
  <c r="AS2105" i="5"/>
  <c r="AR2105" i="5"/>
  <c r="AQ2105" i="5"/>
  <c r="AP2105" i="5"/>
  <c r="AO2105" i="5"/>
  <c r="AN2105" i="5"/>
  <c r="AM2105" i="5"/>
  <c r="AL2105" i="5"/>
  <c r="AK2105" i="5"/>
  <c r="AJ2105" i="5"/>
  <c r="BI2104" i="5"/>
  <c r="BG2104" i="5"/>
  <c r="BF2104" i="5"/>
  <c r="BE2104" i="5"/>
  <c r="BD2104" i="5"/>
  <c r="BC2104" i="5"/>
  <c r="BB2104" i="5"/>
  <c r="BA2104" i="5"/>
  <c r="AZ2104" i="5"/>
  <c r="AY2104" i="5"/>
  <c r="AX2104" i="5"/>
  <c r="AW2104" i="5"/>
  <c r="AV2104" i="5"/>
  <c r="AU2104" i="5"/>
  <c r="AT2104" i="5"/>
  <c r="AS2104" i="5"/>
  <c r="AR2104" i="5"/>
  <c r="AQ2104" i="5"/>
  <c r="AP2104" i="5"/>
  <c r="AO2104" i="5"/>
  <c r="AN2104" i="5"/>
  <c r="AM2104" i="5"/>
  <c r="AL2104" i="5"/>
  <c r="AK2104" i="5"/>
  <c r="AJ2104" i="5"/>
  <c r="BI2103" i="5"/>
  <c r="BG2103" i="5"/>
  <c r="BF2103" i="5"/>
  <c r="BE2103" i="5"/>
  <c r="BD2103" i="5"/>
  <c r="BC2103" i="5"/>
  <c r="BB2103" i="5"/>
  <c r="BA2103" i="5"/>
  <c r="AZ2103" i="5"/>
  <c r="AY2103" i="5"/>
  <c r="AX2103" i="5"/>
  <c r="AW2103" i="5"/>
  <c r="AV2103" i="5"/>
  <c r="AU2103" i="5"/>
  <c r="AT2103" i="5"/>
  <c r="AS2103" i="5"/>
  <c r="AR2103" i="5"/>
  <c r="AQ2103" i="5"/>
  <c r="AP2103" i="5"/>
  <c r="AO2103" i="5"/>
  <c r="AN2103" i="5"/>
  <c r="AM2103" i="5"/>
  <c r="AL2103" i="5"/>
  <c r="AK2103" i="5"/>
  <c r="AJ2103" i="5"/>
  <c r="BI2102" i="5"/>
  <c r="BG2102" i="5"/>
  <c r="BF2102" i="5"/>
  <c r="BE2102" i="5"/>
  <c r="BD2102" i="5"/>
  <c r="BC2102" i="5"/>
  <c r="BB2102" i="5"/>
  <c r="BA2102" i="5"/>
  <c r="AZ2102" i="5"/>
  <c r="AY2102" i="5"/>
  <c r="AX2102" i="5"/>
  <c r="AW2102" i="5"/>
  <c r="AV2102" i="5"/>
  <c r="AU2102" i="5"/>
  <c r="AT2102" i="5"/>
  <c r="AS2102" i="5"/>
  <c r="AR2102" i="5"/>
  <c r="AQ2102" i="5"/>
  <c r="AP2102" i="5"/>
  <c r="AO2102" i="5"/>
  <c r="AN2102" i="5"/>
  <c r="AM2102" i="5"/>
  <c r="AL2102" i="5"/>
  <c r="AK2102" i="5"/>
  <c r="AJ2102" i="5"/>
  <c r="BI2101" i="5"/>
  <c r="BG2101" i="5"/>
  <c r="BF2101" i="5"/>
  <c r="BE2101" i="5"/>
  <c r="BD2101" i="5"/>
  <c r="BC2101" i="5"/>
  <c r="BB2101" i="5"/>
  <c r="BA2101" i="5"/>
  <c r="AZ2101" i="5"/>
  <c r="AY2101" i="5"/>
  <c r="AX2101" i="5"/>
  <c r="AW2101" i="5"/>
  <c r="AV2101" i="5"/>
  <c r="AU2101" i="5"/>
  <c r="AT2101" i="5"/>
  <c r="AS2101" i="5"/>
  <c r="AR2101" i="5"/>
  <c r="AQ2101" i="5"/>
  <c r="AP2101" i="5"/>
  <c r="AO2101" i="5"/>
  <c r="AN2101" i="5"/>
  <c r="AM2101" i="5"/>
  <c r="AL2101" i="5"/>
  <c r="AK2101" i="5"/>
  <c r="AJ2101" i="5"/>
  <c r="BI2100" i="5"/>
  <c r="BG2100" i="5"/>
  <c r="BF2100" i="5"/>
  <c r="BE2100" i="5"/>
  <c r="BD2100" i="5"/>
  <c r="BC2100" i="5"/>
  <c r="BB2100" i="5"/>
  <c r="BA2100" i="5"/>
  <c r="AZ2100" i="5"/>
  <c r="AY2100" i="5"/>
  <c r="AX2100" i="5"/>
  <c r="AW2100" i="5"/>
  <c r="AV2100" i="5"/>
  <c r="AU2100" i="5"/>
  <c r="AT2100" i="5"/>
  <c r="AS2100" i="5"/>
  <c r="AR2100" i="5"/>
  <c r="AQ2100" i="5"/>
  <c r="AP2100" i="5"/>
  <c r="AO2100" i="5"/>
  <c r="AN2100" i="5"/>
  <c r="AM2100" i="5"/>
  <c r="AL2100" i="5"/>
  <c r="AK2100" i="5"/>
  <c r="AJ2100" i="5"/>
  <c r="BI2099" i="5"/>
  <c r="BG2099" i="5"/>
  <c r="BF2099" i="5"/>
  <c r="BE2099" i="5"/>
  <c r="BD2099" i="5"/>
  <c r="BC2099" i="5"/>
  <c r="BB2099" i="5"/>
  <c r="BA2099" i="5"/>
  <c r="AZ2099" i="5"/>
  <c r="AY2099" i="5"/>
  <c r="AX2099" i="5"/>
  <c r="AW2099" i="5"/>
  <c r="AV2099" i="5"/>
  <c r="AU2099" i="5"/>
  <c r="AT2099" i="5"/>
  <c r="AS2099" i="5"/>
  <c r="AR2099" i="5"/>
  <c r="AQ2099" i="5"/>
  <c r="AP2099" i="5"/>
  <c r="AO2099" i="5"/>
  <c r="AN2099" i="5"/>
  <c r="AM2099" i="5"/>
  <c r="AL2099" i="5"/>
  <c r="AK2099" i="5"/>
  <c r="AJ2099" i="5"/>
  <c r="BI2098" i="5"/>
  <c r="BG2098" i="5"/>
  <c r="BF2098" i="5"/>
  <c r="BE2098" i="5"/>
  <c r="BD2098" i="5"/>
  <c r="BC2098" i="5"/>
  <c r="BB2098" i="5"/>
  <c r="BA2098" i="5"/>
  <c r="AZ2098" i="5"/>
  <c r="AY2098" i="5"/>
  <c r="AX2098" i="5"/>
  <c r="AW2098" i="5"/>
  <c r="AV2098" i="5"/>
  <c r="AU2098" i="5"/>
  <c r="AT2098" i="5"/>
  <c r="AS2098" i="5"/>
  <c r="AR2098" i="5"/>
  <c r="AQ2098" i="5"/>
  <c r="AP2098" i="5"/>
  <c r="AO2098" i="5"/>
  <c r="AN2098" i="5"/>
  <c r="AM2098" i="5"/>
  <c r="AL2098" i="5"/>
  <c r="AK2098" i="5"/>
  <c r="AJ2098" i="5"/>
  <c r="BI2097" i="5"/>
  <c r="BG2097" i="5"/>
  <c r="BF2097" i="5"/>
  <c r="BE2097" i="5"/>
  <c r="BD2097" i="5"/>
  <c r="BC2097" i="5"/>
  <c r="BB2097" i="5"/>
  <c r="BA2097" i="5"/>
  <c r="AZ2097" i="5"/>
  <c r="AY2097" i="5"/>
  <c r="AX2097" i="5"/>
  <c r="AW2097" i="5"/>
  <c r="AV2097" i="5"/>
  <c r="AU2097" i="5"/>
  <c r="AT2097" i="5"/>
  <c r="AS2097" i="5"/>
  <c r="AR2097" i="5"/>
  <c r="AQ2097" i="5"/>
  <c r="AP2097" i="5"/>
  <c r="AO2097" i="5"/>
  <c r="AN2097" i="5"/>
  <c r="AM2097" i="5"/>
  <c r="AL2097" i="5"/>
  <c r="AK2097" i="5"/>
  <c r="AJ2097" i="5"/>
  <c r="BI2096" i="5"/>
  <c r="BG2096" i="5"/>
  <c r="BF2096" i="5"/>
  <c r="BE2096" i="5"/>
  <c r="BD2096" i="5"/>
  <c r="BC2096" i="5"/>
  <c r="BB2096" i="5"/>
  <c r="BA2096" i="5"/>
  <c r="AZ2096" i="5"/>
  <c r="AY2096" i="5"/>
  <c r="AX2096" i="5"/>
  <c r="AW2096" i="5"/>
  <c r="AV2096" i="5"/>
  <c r="AU2096" i="5"/>
  <c r="AT2096" i="5"/>
  <c r="AS2096" i="5"/>
  <c r="AR2096" i="5"/>
  <c r="AQ2096" i="5"/>
  <c r="AP2096" i="5"/>
  <c r="AO2096" i="5"/>
  <c r="AN2096" i="5"/>
  <c r="AM2096" i="5"/>
  <c r="AL2096" i="5"/>
  <c r="AK2096" i="5"/>
  <c r="AJ2096" i="5"/>
  <c r="BI2095" i="5"/>
  <c r="BG2095" i="5"/>
  <c r="BF2095" i="5"/>
  <c r="BE2095" i="5"/>
  <c r="BD2095" i="5"/>
  <c r="BC2095" i="5"/>
  <c r="BB2095" i="5"/>
  <c r="BA2095" i="5"/>
  <c r="AZ2095" i="5"/>
  <c r="AY2095" i="5"/>
  <c r="AX2095" i="5"/>
  <c r="AW2095" i="5"/>
  <c r="AV2095" i="5"/>
  <c r="AU2095" i="5"/>
  <c r="AT2095" i="5"/>
  <c r="AS2095" i="5"/>
  <c r="AR2095" i="5"/>
  <c r="AQ2095" i="5"/>
  <c r="AP2095" i="5"/>
  <c r="AO2095" i="5"/>
  <c r="AN2095" i="5"/>
  <c r="AM2095" i="5"/>
  <c r="AL2095" i="5"/>
  <c r="AK2095" i="5"/>
  <c r="AJ2095" i="5"/>
  <c r="BI2094" i="5"/>
  <c r="BG2094" i="5"/>
  <c r="BF2094" i="5"/>
  <c r="BE2094" i="5"/>
  <c r="BD2094" i="5"/>
  <c r="BC2094" i="5"/>
  <c r="BB2094" i="5"/>
  <c r="BA2094" i="5"/>
  <c r="AZ2094" i="5"/>
  <c r="AY2094" i="5"/>
  <c r="AX2094" i="5"/>
  <c r="AW2094" i="5"/>
  <c r="AV2094" i="5"/>
  <c r="AU2094" i="5"/>
  <c r="AT2094" i="5"/>
  <c r="AS2094" i="5"/>
  <c r="AR2094" i="5"/>
  <c r="AQ2094" i="5"/>
  <c r="AP2094" i="5"/>
  <c r="AO2094" i="5"/>
  <c r="AN2094" i="5"/>
  <c r="AM2094" i="5"/>
  <c r="AL2094" i="5"/>
  <c r="AK2094" i="5"/>
  <c r="AJ2094" i="5"/>
  <c r="BI2093" i="5"/>
  <c r="BG2093" i="5"/>
  <c r="BF2093" i="5"/>
  <c r="BE2093" i="5"/>
  <c r="BD2093" i="5"/>
  <c r="BC2093" i="5"/>
  <c r="BB2093" i="5"/>
  <c r="BA2093" i="5"/>
  <c r="AZ2093" i="5"/>
  <c r="AY2093" i="5"/>
  <c r="AX2093" i="5"/>
  <c r="AW2093" i="5"/>
  <c r="AV2093" i="5"/>
  <c r="AU2093" i="5"/>
  <c r="AT2093" i="5"/>
  <c r="AS2093" i="5"/>
  <c r="AR2093" i="5"/>
  <c r="AQ2093" i="5"/>
  <c r="AP2093" i="5"/>
  <c r="AO2093" i="5"/>
  <c r="AN2093" i="5"/>
  <c r="AM2093" i="5"/>
  <c r="AL2093" i="5"/>
  <c r="AK2093" i="5"/>
  <c r="AJ2093" i="5"/>
  <c r="BI2092" i="5"/>
  <c r="BG2092" i="5"/>
  <c r="BF2092" i="5"/>
  <c r="BE2092" i="5"/>
  <c r="BD2092" i="5"/>
  <c r="BC2092" i="5"/>
  <c r="BB2092" i="5"/>
  <c r="BA2092" i="5"/>
  <c r="AZ2092" i="5"/>
  <c r="AY2092" i="5"/>
  <c r="AX2092" i="5"/>
  <c r="AW2092" i="5"/>
  <c r="AV2092" i="5"/>
  <c r="AU2092" i="5"/>
  <c r="AT2092" i="5"/>
  <c r="AS2092" i="5"/>
  <c r="AR2092" i="5"/>
  <c r="AQ2092" i="5"/>
  <c r="AP2092" i="5"/>
  <c r="AO2092" i="5"/>
  <c r="AN2092" i="5"/>
  <c r="AM2092" i="5"/>
  <c r="AL2092" i="5"/>
  <c r="AK2092" i="5"/>
  <c r="AJ2092" i="5"/>
  <c r="BI2091" i="5"/>
  <c r="BG2091" i="5"/>
  <c r="BF2091" i="5"/>
  <c r="BE2091" i="5"/>
  <c r="BD2091" i="5"/>
  <c r="BC2091" i="5"/>
  <c r="BB2091" i="5"/>
  <c r="BA2091" i="5"/>
  <c r="AZ2091" i="5"/>
  <c r="AY2091" i="5"/>
  <c r="AX2091" i="5"/>
  <c r="AW2091" i="5"/>
  <c r="AV2091" i="5"/>
  <c r="AU2091" i="5"/>
  <c r="AT2091" i="5"/>
  <c r="AS2091" i="5"/>
  <c r="AR2091" i="5"/>
  <c r="AQ2091" i="5"/>
  <c r="AP2091" i="5"/>
  <c r="AO2091" i="5"/>
  <c r="AN2091" i="5"/>
  <c r="AM2091" i="5"/>
  <c r="AL2091" i="5"/>
  <c r="AK2091" i="5"/>
  <c r="AJ2091" i="5"/>
  <c r="BI2090" i="5"/>
  <c r="BG2090" i="5"/>
  <c r="BF2090" i="5"/>
  <c r="BE2090" i="5"/>
  <c r="BD2090" i="5"/>
  <c r="BC2090" i="5"/>
  <c r="BB2090" i="5"/>
  <c r="BA2090" i="5"/>
  <c r="AZ2090" i="5"/>
  <c r="AY2090" i="5"/>
  <c r="AX2090" i="5"/>
  <c r="AW2090" i="5"/>
  <c r="AV2090" i="5"/>
  <c r="AU2090" i="5"/>
  <c r="AT2090" i="5"/>
  <c r="AS2090" i="5"/>
  <c r="AR2090" i="5"/>
  <c r="AQ2090" i="5"/>
  <c r="AP2090" i="5"/>
  <c r="AO2090" i="5"/>
  <c r="AN2090" i="5"/>
  <c r="AM2090" i="5"/>
  <c r="AL2090" i="5"/>
  <c r="AK2090" i="5"/>
  <c r="AJ2090" i="5"/>
  <c r="BI2089" i="5"/>
  <c r="BG2089" i="5"/>
  <c r="BF2089" i="5"/>
  <c r="BE2089" i="5"/>
  <c r="BD2089" i="5"/>
  <c r="BC2089" i="5"/>
  <c r="BB2089" i="5"/>
  <c r="BA2089" i="5"/>
  <c r="AZ2089" i="5"/>
  <c r="AY2089" i="5"/>
  <c r="AX2089" i="5"/>
  <c r="AW2089" i="5"/>
  <c r="AV2089" i="5"/>
  <c r="AU2089" i="5"/>
  <c r="AT2089" i="5"/>
  <c r="AS2089" i="5"/>
  <c r="AR2089" i="5"/>
  <c r="AQ2089" i="5"/>
  <c r="AP2089" i="5"/>
  <c r="AO2089" i="5"/>
  <c r="AN2089" i="5"/>
  <c r="AM2089" i="5"/>
  <c r="AL2089" i="5"/>
  <c r="AK2089" i="5"/>
  <c r="AJ2089" i="5"/>
  <c r="BI2088" i="5"/>
  <c r="BG2088" i="5"/>
  <c r="BF2088" i="5"/>
  <c r="BE2088" i="5"/>
  <c r="BD2088" i="5"/>
  <c r="BC2088" i="5"/>
  <c r="BB2088" i="5"/>
  <c r="BA2088" i="5"/>
  <c r="AZ2088" i="5"/>
  <c r="AY2088" i="5"/>
  <c r="AX2088" i="5"/>
  <c r="AW2088" i="5"/>
  <c r="AV2088" i="5"/>
  <c r="AU2088" i="5"/>
  <c r="AT2088" i="5"/>
  <c r="AS2088" i="5"/>
  <c r="AR2088" i="5"/>
  <c r="AQ2088" i="5"/>
  <c r="AP2088" i="5"/>
  <c r="AO2088" i="5"/>
  <c r="AN2088" i="5"/>
  <c r="AM2088" i="5"/>
  <c r="AL2088" i="5"/>
  <c r="AK2088" i="5"/>
  <c r="AJ2088" i="5"/>
  <c r="BI2087" i="5"/>
  <c r="BG2087" i="5"/>
  <c r="BF2087" i="5"/>
  <c r="BE2087" i="5"/>
  <c r="BD2087" i="5"/>
  <c r="BC2087" i="5"/>
  <c r="BB2087" i="5"/>
  <c r="BA2087" i="5"/>
  <c r="AZ2087" i="5"/>
  <c r="AY2087" i="5"/>
  <c r="AX2087" i="5"/>
  <c r="AW2087" i="5"/>
  <c r="AV2087" i="5"/>
  <c r="AU2087" i="5"/>
  <c r="AT2087" i="5"/>
  <c r="AS2087" i="5"/>
  <c r="AR2087" i="5"/>
  <c r="AQ2087" i="5"/>
  <c r="AP2087" i="5"/>
  <c r="AO2087" i="5"/>
  <c r="AN2087" i="5"/>
  <c r="AM2087" i="5"/>
  <c r="AL2087" i="5"/>
  <c r="AK2087" i="5"/>
  <c r="AJ2087" i="5"/>
  <c r="BI2086" i="5"/>
  <c r="BG2086" i="5"/>
  <c r="BF2086" i="5"/>
  <c r="BE2086" i="5"/>
  <c r="BD2086" i="5"/>
  <c r="BC2086" i="5"/>
  <c r="BB2086" i="5"/>
  <c r="BA2086" i="5"/>
  <c r="AZ2086" i="5"/>
  <c r="AY2086" i="5"/>
  <c r="AX2086" i="5"/>
  <c r="AW2086" i="5"/>
  <c r="AV2086" i="5"/>
  <c r="AU2086" i="5"/>
  <c r="AT2086" i="5"/>
  <c r="AS2086" i="5"/>
  <c r="AR2086" i="5"/>
  <c r="AQ2086" i="5"/>
  <c r="AP2086" i="5"/>
  <c r="AO2086" i="5"/>
  <c r="AN2086" i="5"/>
  <c r="AM2086" i="5"/>
  <c r="AL2086" i="5"/>
  <c r="AK2086" i="5"/>
  <c r="AJ2086" i="5"/>
  <c r="BI2085" i="5"/>
  <c r="BG2085" i="5"/>
  <c r="BF2085" i="5"/>
  <c r="BE2085" i="5"/>
  <c r="BD2085" i="5"/>
  <c r="BC2085" i="5"/>
  <c r="BB2085" i="5"/>
  <c r="BA2085" i="5"/>
  <c r="AZ2085" i="5"/>
  <c r="AY2085" i="5"/>
  <c r="AX2085" i="5"/>
  <c r="AW2085" i="5"/>
  <c r="AV2085" i="5"/>
  <c r="AU2085" i="5"/>
  <c r="AT2085" i="5"/>
  <c r="AS2085" i="5"/>
  <c r="AR2085" i="5"/>
  <c r="AQ2085" i="5"/>
  <c r="AP2085" i="5"/>
  <c r="AO2085" i="5"/>
  <c r="AN2085" i="5"/>
  <c r="AM2085" i="5"/>
  <c r="AL2085" i="5"/>
  <c r="AK2085" i="5"/>
  <c r="AJ2085" i="5"/>
  <c r="BI2084" i="5"/>
  <c r="BG2084" i="5"/>
  <c r="BF2084" i="5"/>
  <c r="BE2084" i="5"/>
  <c r="BD2084" i="5"/>
  <c r="BC2084" i="5"/>
  <c r="BB2084" i="5"/>
  <c r="BA2084" i="5"/>
  <c r="AZ2084" i="5"/>
  <c r="BM2084" i="5" s="1"/>
  <c r="BN2084" i="5" s="1"/>
  <c r="AY2084" i="5"/>
  <c r="AX2084" i="5"/>
  <c r="AW2084" i="5"/>
  <c r="AV2084" i="5"/>
  <c r="AU2084" i="5"/>
  <c r="AT2084" i="5"/>
  <c r="AS2084" i="5"/>
  <c r="AR2084" i="5"/>
  <c r="AQ2084" i="5"/>
  <c r="AP2084" i="5"/>
  <c r="AO2084" i="5"/>
  <c r="AN2084" i="5"/>
  <c r="AM2084" i="5"/>
  <c r="AL2084" i="5"/>
  <c r="AK2084" i="5"/>
  <c r="AJ2084" i="5"/>
  <c r="BI2083" i="5"/>
  <c r="BG2083" i="5"/>
  <c r="BF2083" i="5"/>
  <c r="BE2083" i="5"/>
  <c r="BD2083" i="5"/>
  <c r="BC2083" i="5"/>
  <c r="BB2083" i="5"/>
  <c r="BA2083" i="5"/>
  <c r="AZ2083" i="5"/>
  <c r="AY2083" i="5"/>
  <c r="AX2083" i="5"/>
  <c r="AW2083" i="5"/>
  <c r="AV2083" i="5"/>
  <c r="AU2083" i="5"/>
  <c r="AT2083" i="5"/>
  <c r="AS2083" i="5"/>
  <c r="AR2083" i="5"/>
  <c r="AQ2083" i="5"/>
  <c r="AP2083" i="5"/>
  <c r="AO2083" i="5"/>
  <c r="AN2083" i="5"/>
  <c r="AM2083" i="5"/>
  <c r="AL2083" i="5"/>
  <c r="AK2083" i="5"/>
  <c r="AJ2083" i="5"/>
  <c r="BI2082" i="5"/>
  <c r="BG2082" i="5"/>
  <c r="BF2082" i="5"/>
  <c r="BE2082" i="5"/>
  <c r="BD2082" i="5"/>
  <c r="BC2082" i="5"/>
  <c r="BB2082" i="5"/>
  <c r="BA2082" i="5"/>
  <c r="AZ2082" i="5"/>
  <c r="AY2082" i="5"/>
  <c r="AX2082" i="5"/>
  <c r="AW2082" i="5"/>
  <c r="AV2082" i="5"/>
  <c r="AU2082" i="5"/>
  <c r="AT2082" i="5"/>
  <c r="AS2082" i="5"/>
  <c r="AR2082" i="5"/>
  <c r="AQ2082" i="5"/>
  <c r="AP2082" i="5"/>
  <c r="AO2082" i="5"/>
  <c r="AN2082" i="5"/>
  <c r="AM2082" i="5"/>
  <c r="AL2082" i="5"/>
  <c r="AK2082" i="5"/>
  <c r="AJ2082" i="5"/>
  <c r="BK2081" i="5"/>
  <c r="BI2081" i="5"/>
  <c r="BG2081" i="5"/>
  <c r="BF2081" i="5"/>
  <c r="BE2081" i="5"/>
  <c r="BD2081" i="5"/>
  <c r="BC2081" i="5"/>
  <c r="BB2081" i="5"/>
  <c r="BA2081" i="5"/>
  <c r="AZ2081" i="5"/>
  <c r="AY2081" i="5"/>
  <c r="AX2081" i="5"/>
  <c r="AW2081" i="5"/>
  <c r="AV2081" i="5"/>
  <c r="AU2081" i="5"/>
  <c r="AT2081" i="5"/>
  <c r="AS2081" i="5"/>
  <c r="AR2081" i="5"/>
  <c r="AQ2081" i="5"/>
  <c r="AP2081" i="5"/>
  <c r="AO2081" i="5"/>
  <c r="BM2081" i="5" s="1"/>
  <c r="AN2081" i="5"/>
  <c r="AM2081" i="5"/>
  <c r="AL2081" i="5"/>
  <c r="AK2081" i="5"/>
  <c r="AJ2081" i="5"/>
  <c r="BO1934" i="5"/>
  <c r="BL1934" i="5"/>
  <c r="BO1933" i="5"/>
  <c r="BL1933" i="5"/>
  <c r="BO1932" i="5"/>
  <c r="BL1932" i="5"/>
  <c r="BO1931" i="5"/>
  <c r="BL1931" i="5"/>
  <c r="BO1930" i="5"/>
  <c r="BL1930" i="5"/>
  <c r="BO1929" i="5"/>
  <c r="BL1929" i="5"/>
  <c r="BO1928" i="5"/>
  <c r="BL1928" i="5"/>
  <c r="BO1927" i="5"/>
  <c r="BL1927" i="5"/>
  <c r="BO1926" i="5"/>
  <c r="BL1926" i="5"/>
  <c r="BO1925" i="5"/>
  <c r="BL1925" i="5"/>
  <c r="BO1924" i="5"/>
  <c r="BL1924" i="5"/>
  <c r="BO1923" i="5"/>
  <c r="BL1923" i="5"/>
  <c r="BO1922" i="5"/>
  <c r="BL1922" i="5"/>
  <c r="BO1921" i="5"/>
  <c r="BL1921" i="5"/>
  <c r="BO1920" i="5"/>
  <c r="BL1920" i="5"/>
  <c r="BO1919" i="5"/>
  <c r="BL1919" i="5"/>
  <c r="BO1918" i="5"/>
  <c r="BL1918" i="5"/>
  <c r="BO1917" i="5"/>
  <c r="BL1917" i="5"/>
  <c r="BO1916" i="5"/>
  <c r="BL1916" i="5"/>
  <c r="BO1915" i="5"/>
  <c r="BL1915" i="5"/>
  <c r="BO1914" i="5"/>
  <c r="BL1914" i="5"/>
  <c r="BO1913" i="5"/>
  <c r="BL1913" i="5"/>
  <c r="BO1912" i="5"/>
  <c r="BL1912" i="5"/>
  <c r="BO1911" i="5"/>
  <c r="BL1911" i="5"/>
  <c r="BO1910" i="5"/>
  <c r="BL1910" i="5"/>
  <c r="BO1909" i="5"/>
  <c r="BL1909" i="5"/>
  <c r="BO1908" i="5"/>
  <c r="BL1908" i="5"/>
  <c r="BO1907" i="5"/>
  <c r="BL1907" i="5"/>
  <c r="BO1906" i="5"/>
  <c r="BL1906" i="5"/>
  <c r="BO1905" i="5"/>
  <c r="BL1905" i="5"/>
  <c r="BO1904" i="5"/>
  <c r="BL1904" i="5"/>
  <c r="BO1903" i="5"/>
  <c r="BL1903" i="5"/>
  <c r="BO1902" i="5"/>
  <c r="BL1902" i="5"/>
  <c r="BO1901" i="5"/>
  <c r="BL1901" i="5"/>
  <c r="BO1900" i="5"/>
  <c r="BL1900" i="5"/>
  <c r="BO1899" i="5"/>
  <c r="BL1899" i="5"/>
  <c r="BO1898" i="5"/>
  <c r="BL1898" i="5"/>
  <c r="BO1897" i="5"/>
  <c r="BL1897" i="5"/>
  <c r="BO1896" i="5"/>
  <c r="BL1896" i="5"/>
  <c r="BO1895" i="5"/>
  <c r="BL1895" i="5"/>
  <c r="BO1894" i="5"/>
  <c r="BL1894" i="5"/>
  <c r="BO1893" i="5"/>
  <c r="BL1893" i="5"/>
  <c r="BO1892" i="5"/>
  <c r="BL1892" i="5"/>
  <c r="BO1891" i="5"/>
  <c r="BL1891" i="5"/>
  <c r="BO1890" i="5"/>
  <c r="BL1890" i="5"/>
  <c r="BO1889" i="5"/>
  <c r="BL1889" i="5"/>
  <c r="BO1888" i="5"/>
  <c r="BL1888" i="5"/>
  <c r="BO1887" i="5"/>
  <c r="BL1886" i="5"/>
  <c r="BL1885" i="5"/>
  <c r="BL1884" i="5"/>
  <c r="BL1883" i="5"/>
  <c r="BL1882" i="5"/>
  <c r="BL1881" i="5"/>
  <c r="BL1880" i="5"/>
  <c r="BL1879" i="5"/>
  <c r="BL1878" i="5"/>
  <c r="BL1877" i="5"/>
  <c r="BL1876" i="5"/>
  <c r="BL1875" i="5"/>
  <c r="BL1874" i="5"/>
  <c r="BL1873" i="5"/>
  <c r="BL1872" i="5"/>
  <c r="BL1871" i="5"/>
  <c r="BL1870" i="5"/>
  <c r="BL1869" i="5"/>
  <c r="BL1868" i="5"/>
  <c r="BL1867" i="5"/>
  <c r="BL1866" i="5"/>
  <c r="BL1865" i="5"/>
  <c r="BL1864" i="5"/>
  <c r="BL1863" i="5"/>
  <c r="BL1862" i="5"/>
  <c r="BL1861" i="5"/>
  <c r="BL1860" i="5"/>
  <c r="BL1859" i="5"/>
  <c r="BL1858" i="5"/>
  <c r="BL1857" i="5"/>
  <c r="BL1856" i="5"/>
  <c r="BL1855" i="5"/>
  <c r="BL1854" i="5"/>
  <c r="BL1853" i="5"/>
  <c r="BL1852" i="5"/>
  <c r="BL1851" i="5"/>
  <c r="BL1850" i="5"/>
  <c r="BL1849" i="5"/>
  <c r="BL1848" i="5"/>
  <c r="BL1847" i="5"/>
  <c r="BL1846" i="5"/>
  <c r="BL1845" i="5"/>
  <c r="BL1844" i="5"/>
  <c r="BL1843" i="5"/>
  <c r="BL1842" i="5"/>
  <c r="BL1841" i="5"/>
  <c r="BL1840" i="5"/>
  <c r="BL1839" i="5"/>
  <c r="BL1838" i="5"/>
  <c r="BL1837" i="5"/>
  <c r="BL1836" i="5"/>
  <c r="BL1835" i="5"/>
  <c r="BL1834" i="5"/>
  <c r="BL1833" i="5"/>
  <c r="BL1832" i="5"/>
  <c r="BL1831" i="5"/>
  <c r="BL1830" i="5"/>
  <c r="BL1829" i="5"/>
  <c r="BL1828" i="5"/>
  <c r="BL1827" i="5"/>
  <c r="BL1826" i="5"/>
  <c r="BL1825" i="5"/>
  <c r="BL1824" i="5"/>
  <c r="BL1823" i="5"/>
  <c r="BL1822" i="5"/>
  <c r="BL1821" i="5"/>
  <c r="BL1820" i="5"/>
  <c r="BL1819" i="5"/>
  <c r="BL1818" i="5"/>
  <c r="BL1817" i="5"/>
  <c r="BL1816" i="5"/>
  <c r="AJ1798" i="5"/>
  <c r="AJ1797" i="5"/>
  <c r="AJ1796" i="5"/>
  <c r="AJ1795" i="5"/>
  <c r="AJ1794" i="5"/>
  <c r="AJ1793" i="5"/>
  <c r="AJ1792" i="5"/>
  <c r="AJ1791" i="5"/>
  <c r="AJ1790" i="5"/>
  <c r="AJ1789" i="5"/>
  <c r="AJ1788" i="5"/>
  <c r="AJ1787" i="5"/>
  <c r="AJ1786" i="5"/>
  <c r="AJ1785" i="5"/>
  <c r="AJ1784" i="5"/>
  <c r="AJ1783" i="5"/>
  <c r="AJ1782" i="5"/>
  <c r="AJ1781" i="5"/>
  <c r="AJ1780" i="5"/>
  <c r="AJ1779" i="5"/>
  <c r="AJ1778" i="5"/>
  <c r="AJ1777" i="5"/>
  <c r="AJ1776" i="5"/>
  <c r="AJ1775" i="5"/>
  <c r="AJ1774" i="5"/>
  <c r="AJ1773" i="5"/>
  <c r="AJ1772" i="5"/>
  <c r="AJ1771" i="5"/>
  <c r="AJ1770" i="5"/>
  <c r="AJ1769" i="5"/>
  <c r="AJ1768" i="5"/>
  <c r="AJ1767" i="5"/>
  <c r="AJ1766" i="5"/>
  <c r="AJ1765" i="5"/>
  <c r="AJ1764" i="5"/>
  <c r="AJ1763" i="5"/>
  <c r="AJ1762" i="5"/>
  <c r="AJ1761" i="5"/>
  <c r="AJ1760" i="5"/>
  <c r="AJ1759" i="5"/>
  <c r="AJ1758" i="5"/>
  <c r="AJ1757" i="5"/>
  <c r="AJ1756" i="5"/>
  <c r="AJ1755" i="5"/>
  <c r="AJ1754" i="5"/>
  <c r="AJ1753" i="5"/>
  <c r="AJ1752" i="5"/>
  <c r="AJ1751" i="5"/>
  <c r="AV1662" i="5"/>
  <c r="AS1662" i="5"/>
  <c r="AO1662" i="5"/>
  <c r="AN1662" i="5"/>
  <c r="AM1662" i="5"/>
  <c r="AL1662" i="5"/>
  <c r="AK1662" i="5"/>
  <c r="AJ1662" i="5"/>
  <c r="AI1662" i="5"/>
  <c r="AV1661" i="5"/>
  <c r="AS1661" i="5"/>
  <c r="AO1661" i="5"/>
  <c r="AN1661" i="5"/>
  <c r="AM1661" i="5"/>
  <c r="AL1661" i="5"/>
  <c r="AK1661" i="5"/>
  <c r="AJ1661" i="5"/>
  <c r="AI1661" i="5"/>
  <c r="AV1660" i="5"/>
  <c r="AS1660" i="5"/>
  <c r="AO1660" i="5"/>
  <c r="AN1660" i="5"/>
  <c r="AM1660" i="5"/>
  <c r="AL1660" i="5"/>
  <c r="AK1660" i="5"/>
  <c r="AJ1660" i="5"/>
  <c r="AI1660" i="5"/>
  <c r="AV1659" i="5"/>
  <c r="AS1659" i="5"/>
  <c r="AO1659" i="5"/>
  <c r="AN1659" i="5"/>
  <c r="AM1659" i="5"/>
  <c r="AL1659" i="5"/>
  <c r="AK1659" i="5"/>
  <c r="AJ1659" i="5"/>
  <c r="AI1659" i="5"/>
  <c r="AV1658" i="5"/>
  <c r="AS1658" i="5"/>
  <c r="AO1658" i="5"/>
  <c r="AN1658" i="5"/>
  <c r="AM1658" i="5"/>
  <c r="AL1658" i="5"/>
  <c r="AK1658" i="5"/>
  <c r="AJ1658" i="5"/>
  <c r="AI1658" i="5"/>
  <c r="AV1657" i="5"/>
  <c r="AS1657" i="5"/>
  <c r="AO1657" i="5"/>
  <c r="AN1657" i="5"/>
  <c r="AM1657" i="5"/>
  <c r="AL1657" i="5"/>
  <c r="AK1657" i="5"/>
  <c r="AJ1657" i="5"/>
  <c r="AX1657" i="5" s="1"/>
  <c r="AY1657" i="5" s="1"/>
  <c r="AI1657" i="5"/>
  <c r="AV1656" i="5"/>
  <c r="AS1656" i="5"/>
  <c r="AO1656" i="5"/>
  <c r="AN1656" i="5"/>
  <c r="AM1656" i="5"/>
  <c r="AL1656" i="5"/>
  <c r="AK1656" i="5"/>
  <c r="AJ1656" i="5"/>
  <c r="AI1656" i="5"/>
  <c r="AV1655" i="5"/>
  <c r="AS1655" i="5"/>
  <c r="AO1655" i="5"/>
  <c r="AN1655" i="5"/>
  <c r="AM1655" i="5"/>
  <c r="AL1655" i="5"/>
  <c r="AK1655" i="5"/>
  <c r="AJ1655" i="5"/>
  <c r="AI1655" i="5"/>
  <c r="AV1654" i="5"/>
  <c r="AS1654" i="5"/>
  <c r="AO1654" i="5"/>
  <c r="AN1654" i="5"/>
  <c r="AM1654" i="5"/>
  <c r="AL1654" i="5"/>
  <c r="AK1654" i="5"/>
  <c r="AJ1654" i="5"/>
  <c r="AI1654" i="5"/>
  <c r="AV1653" i="5"/>
  <c r="AS1653" i="5"/>
  <c r="AO1653" i="5"/>
  <c r="AN1653" i="5"/>
  <c r="AM1653" i="5"/>
  <c r="AL1653" i="5"/>
  <c r="AK1653" i="5"/>
  <c r="AJ1653" i="5"/>
  <c r="AI1653" i="5"/>
  <c r="AV1652" i="5"/>
  <c r="AS1652" i="5"/>
  <c r="AO1652" i="5"/>
  <c r="AN1652" i="5"/>
  <c r="AM1652" i="5"/>
  <c r="AL1652" i="5"/>
  <c r="AK1652" i="5"/>
  <c r="AJ1652" i="5"/>
  <c r="AI1652" i="5"/>
  <c r="AV1651" i="5"/>
  <c r="AS1651" i="5"/>
  <c r="AO1651" i="5"/>
  <c r="AN1651" i="5"/>
  <c r="AX1651" i="5" s="1"/>
  <c r="AY1651" i="5" s="1"/>
  <c r="AM1651" i="5"/>
  <c r="AL1651" i="5"/>
  <c r="AK1651" i="5"/>
  <c r="AJ1651" i="5"/>
  <c r="AI1651" i="5"/>
  <c r="AV1650" i="5"/>
  <c r="AS1650" i="5"/>
  <c r="AO1650" i="5"/>
  <c r="AN1650" i="5"/>
  <c r="AM1650" i="5"/>
  <c r="AL1650" i="5"/>
  <c r="AK1650" i="5"/>
  <c r="AX1650" i="5" s="1"/>
  <c r="AY1650" i="5" s="1"/>
  <c r="AJ1650" i="5"/>
  <c r="AI1650" i="5"/>
  <c r="AV1649" i="5"/>
  <c r="AS1649" i="5"/>
  <c r="AO1649" i="5"/>
  <c r="AN1649" i="5"/>
  <c r="AM1649" i="5"/>
  <c r="AL1649" i="5"/>
  <c r="AK1649" i="5"/>
  <c r="AJ1649" i="5"/>
  <c r="AX1649" i="5" s="1"/>
  <c r="AY1649" i="5" s="1"/>
  <c r="AI1649" i="5"/>
  <c r="AV1648" i="5"/>
  <c r="AS1648" i="5"/>
  <c r="AO1648" i="5"/>
  <c r="AN1648" i="5"/>
  <c r="AM1648" i="5"/>
  <c r="AL1648" i="5"/>
  <c r="AK1648" i="5"/>
  <c r="AJ1648" i="5"/>
  <c r="AI1648" i="5"/>
  <c r="AV1647" i="5"/>
  <c r="AS1647" i="5"/>
  <c r="AO1647" i="5"/>
  <c r="AN1647" i="5"/>
  <c r="AM1647" i="5"/>
  <c r="AL1647" i="5"/>
  <c r="AK1647" i="5"/>
  <c r="AJ1647" i="5"/>
  <c r="AI1647" i="5"/>
  <c r="AV1646" i="5"/>
  <c r="AS1646" i="5"/>
  <c r="AO1646" i="5"/>
  <c r="AN1646" i="5"/>
  <c r="AM1646" i="5"/>
  <c r="AL1646" i="5"/>
  <c r="AK1646" i="5"/>
  <c r="AJ1646" i="5"/>
  <c r="AI1646" i="5"/>
  <c r="AV1645" i="5"/>
  <c r="AS1645" i="5"/>
  <c r="AO1645" i="5"/>
  <c r="AN1645" i="5"/>
  <c r="AM1645" i="5"/>
  <c r="AL1645" i="5"/>
  <c r="AK1645" i="5"/>
  <c r="AJ1645" i="5"/>
  <c r="AI1645" i="5"/>
  <c r="AV1644" i="5"/>
  <c r="AS1644" i="5"/>
  <c r="AO1644" i="5"/>
  <c r="AN1644" i="5"/>
  <c r="AM1644" i="5"/>
  <c r="AL1644" i="5"/>
  <c r="AX1644" i="5" s="1"/>
  <c r="AY1644" i="5" s="1"/>
  <c r="AK1644" i="5"/>
  <c r="AJ1644" i="5"/>
  <c r="AI1644" i="5"/>
  <c r="AV1643" i="5"/>
  <c r="AS1643" i="5"/>
  <c r="AO1643" i="5"/>
  <c r="AN1643" i="5"/>
  <c r="AM1643" i="5"/>
  <c r="AL1643" i="5"/>
  <c r="AK1643" i="5"/>
  <c r="AJ1643" i="5"/>
  <c r="AI1643" i="5"/>
  <c r="AV1642" i="5"/>
  <c r="AS1642" i="5"/>
  <c r="AO1642" i="5"/>
  <c r="AN1642" i="5"/>
  <c r="AM1642" i="5"/>
  <c r="AL1642" i="5"/>
  <c r="AK1642" i="5"/>
  <c r="AJ1642" i="5"/>
  <c r="AI1642" i="5"/>
  <c r="AV1641" i="5"/>
  <c r="AS1641" i="5"/>
  <c r="AO1641" i="5"/>
  <c r="AN1641" i="5"/>
  <c r="AM1641" i="5"/>
  <c r="AL1641" i="5"/>
  <c r="AK1641" i="5"/>
  <c r="AJ1641" i="5"/>
  <c r="AI1641" i="5"/>
  <c r="AV1640" i="5"/>
  <c r="AS1640" i="5"/>
  <c r="AO1640" i="5"/>
  <c r="AN1640" i="5"/>
  <c r="AM1640" i="5"/>
  <c r="AL1640" i="5"/>
  <c r="AK1640" i="5"/>
  <c r="AJ1640" i="5"/>
  <c r="AI1640" i="5"/>
  <c r="AV1639" i="5"/>
  <c r="AS1639" i="5"/>
  <c r="AO1639" i="5"/>
  <c r="AN1639" i="5"/>
  <c r="AM1639" i="5"/>
  <c r="AL1639" i="5"/>
  <c r="AK1639" i="5"/>
  <c r="AJ1639" i="5"/>
  <c r="AI1639" i="5"/>
  <c r="AV1638" i="5"/>
  <c r="AS1638" i="5"/>
  <c r="AO1638" i="5"/>
  <c r="AN1638" i="5"/>
  <c r="AM1638" i="5"/>
  <c r="AL1638" i="5"/>
  <c r="AK1638" i="5"/>
  <c r="AJ1638" i="5"/>
  <c r="AI1638" i="5"/>
  <c r="AV1637" i="5"/>
  <c r="AS1637" i="5"/>
  <c r="AO1637" i="5"/>
  <c r="AN1637" i="5"/>
  <c r="AM1637" i="5"/>
  <c r="AL1637" i="5"/>
  <c r="AK1637" i="5"/>
  <c r="AJ1637" i="5"/>
  <c r="AI1637" i="5"/>
  <c r="AV1636" i="5"/>
  <c r="AS1636" i="5"/>
  <c r="AO1636" i="5"/>
  <c r="AN1636" i="5"/>
  <c r="AM1636" i="5"/>
  <c r="AL1636" i="5"/>
  <c r="AK1636" i="5"/>
  <c r="AJ1636" i="5"/>
  <c r="AI1636" i="5"/>
  <c r="AV1635" i="5"/>
  <c r="AS1635" i="5"/>
  <c r="AO1635" i="5"/>
  <c r="AN1635" i="5"/>
  <c r="AM1635" i="5"/>
  <c r="AL1635" i="5"/>
  <c r="AK1635" i="5"/>
  <c r="AJ1635" i="5"/>
  <c r="AI1635" i="5"/>
  <c r="AV1634" i="5"/>
  <c r="AS1634" i="5"/>
  <c r="AO1634" i="5"/>
  <c r="AN1634" i="5"/>
  <c r="AM1634" i="5"/>
  <c r="AL1634" i="5"/>
  <c r="AK1634" i="5"/>
  <c r="AJ1634" i="5"/>
  <c r="AI1634" i="5"/>
  <c r="AV1633" i="5"/>
  <c r="AS1633" i="5"/>
  <c r="AO1633" i="5"/>
  <c r="AN1633" i="5"/>
  <c r="AM1633" i="5"/>
  <c r="AL1633" i="5"/>
  <c r="AK1633" i="5"/>
  <c r="AJ1633" i="5"/>
  <c r="AX1633" i="5" s="1"/>
  <c r="AY1633" i="5" s="1"/>
  <c r="AI1633" i="5"/>
  <c r="AV1632" i="5"/>
  <c r="AS1632" i="5"/>
  <c r="AO1632" i="5"/>
  <c r="AN1632" i="5"/>
  <c r="AM1632" i="5"/>
  <c r="AL1632" i="5"/>
  <c r="AK1632" i="5"/>
  <c r="AJ1632" i="5"/>
  <c r="AI1632" i="5"/>
  <c r="AV1631" i="5"/>
  <c r="AS1631" i="5"/>
  <c r="AO1631" i="5"/>
  <c r="AN1631" i="5"/>
  <c r="AM1631" i="5"/>
  <c r="AL1631" i="5"/>
  <c r="AK1631" i="5"/>
  <c r="AJ1631" i="5"/>
  <c r="AI1631" i="5"/>
  <c r="AV1630" i="5"/>
  <c r="AS1630" i="5"/>
  <c r="AO1630" i="5"/>
  <c r="AN1630" i="5"/>
  <c r="AM1630" i="5"/>
  <c r="AL1630" i="5"/>
  <c r="AK1630" i="5"/>
  <c r="AJ1630" i="5"/>
  <c r="AI1630" i="5"/>
  <c r="AV1629" i="5"/>
  <c r="AS1629" i="5"/>
  <c r="AO1629" i="5"/>
  <c r="AN1629" i="5"/>
  <c r="AM1629" i="5"/>
  <c r="AL1629" i="5"/>
  <c r="AK1629" i="5"/>
  <c r="AJ1629" i="5"/>
  <c r="AI1629" i="5"/>
  <c r="AV1628" i="5"/>
  <c r="AS1628" i="5"/>
  <c r="AO1628" i="5"/>
  <c r="AN1628" i="5"/>
  <c r="AM1628" i="5"/>
  <c r="AL1628" i="5"/>
  <c r="AX1628" i="5" s="1"/>
  <c r="AY1628" i="5" s="1"/>
  <c r="AK1628" i="5"/>
  <c r="AJ1628" i="5"/>
  <c r="AI1628" i="5"/>
  <c r="AV1627" i="5"/>
  <c r="AS1627" i="5"/>
  <c r="AO1627" i="5"/>
  <c r="AN1627" i="5"/>
  <c r="AM1627" i="5"/>
  <c r="AL1627" i="5"/>
  <c r="AK1627" i="5"/>
  <c r="AJ1627" i="5"/>
  <c r="AI1627" i="5"/>
  <c r="AV1626" i="5"/>
  <c r="AS1626" i="5"/>
  <c r="AO1626" i="5"/>
  <c r="AN1626" i="5"/>
  <c r="AM1626" i="5"/>
  <c r="AL1626" i="5"/>
  <c r="AK1626" i="5"/>
  <c r="AJ1626" i="5"/>
  <c r="AI1626" i="5"/>
  <c r="AV1625" i="5"/>
  <c r="AS1625" i="5"/>
  <c r="AO1625" i="5"/>
  <c r="AN1625" i="5"/>
  <c r="AM1625" i="5"/>
  <c r="AL1625" i="5"/>
  <c r="AK1625" i="5"/>
  <c r="AJ1625" i="5"/>
  <c r="AX1625" i="5" s="1"/>
  <c r="AY1625" i="5" s="1"/>
  <c r="AI1625" i="5"/>
  <c r="AV1624" i="5"/>
  <c r="AS1624" i="5"/>
  <c r="AO1624" i="5"/>
  <c r="AN1624" i="5"/>
  <c r="AM1624" i="5"/>
  <c r="AL1624" i="5"/>
  <c r="AK1624" i="5"/>
  <c r="AJ1624" i="5"/>
  <c r="AI1624" i="5"/>
  <c r="AV1623" i="5"/>
  <c r="AS1623" i="5"/>
  <c r="AO1623" i="5"/>
  <c r="AN1623" i="5"/>
  <c r="AM1623" i="5"/>
  <c r="AL1623" i="5"/>
  <c r="AK1623" i="5"/>
  <c r="AJ1623" i="5"/>
  <c r="AI1623" i="5"/>
  <c r="AV1622" i="5"/>
  <c r="AS1622" i="5"/>
  <c r="AO1622" i="5"/>
  <c r="AN1622" i="5"/>
  <c r="AM1622" i="5"/>
  <c r="AL1622" i="5"/>
  <c r="AK1622" i="5"/>
  <c r="AJ1622" i="5"/>
  <c r="AI1622" i="5"/>
  <c r="AV1621" i="5"/>
  <c r="AS1621" i="5"/>
  <c r="AO1621" i="5"/>
  <c r="AN1621" i="5"/>
  <c r="AM1621" i="5"/>
  <c r="AL1621" i="5"/>
  <c r="AK1621" i="5"/>
  <c r="AJ1621" i="5"/>
  <c r="AX1621" i="5" s="1"/>
  <c r="AY1621" i="5" s="1"/>
  <c r="AI1621" i="5"/>
  <c r="AV1620" i="5"/>
  <c r="AS1620" i="5"/>
  <c r="AO1620" i="5"/>
  <c r="AN1620" i="5"/>
  <c r="AM1620" i="5"/>
  <c r="AL1620" i="5"/>
  <c r="AK1620" i="5"/>
  <c r="AJ1620" i="5"/>
  <c r="AI1620" i="5"/>
  <c r="AV1619" i="5"/>
  <c r="AS1619" i="5"/>
  <c r="AO1619" i="5"/>
  <c r="AN1619" i="5"/>
  <c r="AM1619" i="5"/>
  <c r="AL1619" i="5"/>
  <c r="AK1619" i="5"/>
  <c r="AJ1619" i="5"/>
  <c r="AI1619" i="5"/>
  <c r="AV1618" i="5"/>
  <c r="AS1618" i="5"/>
  <c r="AO1618" i="5"/>
  <c r="AN1618" i="5"/>
  <c r="AM1618" i="5"/>
  <c r="AL1618" i="5"/>
  <c r="AK1618" i="5"/>
  <c r="AJ1618" i="5"/>
  <c r="AI1618" i="5"/>
  <c r="AV1617" i="5"/>
  <c r="AS1617" i="5"/>
  <c r="AO1617" i="5"/>
  <c r="AN1617" i="5"/>
  <c r="AM1617" i="5"/>
  <c r="AL1617" i="5"/>
  <c r="AK1617" i="5"/>
  <c r="AJ1617" i="5"/>
  <c r="AI1617" i="5"/>
  <c r="AV1616" i="5"/>
  <c r="AS1616" i="5"/>
  <c r="AO1616" i="5"/>
  <c r="AN1616" i="5"/>
  <c r="AM1616" i="5"/>
  <c r="AL1616" i="5"/>
  <c r="AX1616" i="5" s="1"/>
  <c r="AY1616" i="5" s="1"/>
  <c r="AK1616" i="5"/>
  <c r="AJ1616" i="5"/>
  <c r="AI1616" i="5"/>
  <c r="AV1615" i="5"/>
  <c r="AS1615" i="5"/>
  <c r="AO1615" i="5"/>
  <c r="AN1615" i="5"/>
  <c r="AM1615" i="5"/>
  <c r="AL1615" i="5"/>
  <c r="AK1615" i="5"/>
  <c r="AJ1615" i="5"/>
  <c r="AI1615" i="5"/>
  <c r="AV1614" i="5"/>
  <c r="AO1614" i="5"/>
  <c r="AN1614" i="5"/>
  <c r="AM1614" i="5"/>
  <c r="AL1614" i="5"/>
  <c r="AK1614" i="5"/>
  <c r="AJ1614" i="5"/>
  <c r="AI1614" i="5"/>
  <c r="AV1613" i="5"/>
  <c r="AO1613" i="5"/>
  <c r="AN1613" i="5"/>
  <c r="AM1613" i="5"/>
  <c r="AL1613" i="5"/>
  <c r="AK1613" i="5"/>
  <c r="AJ1613" i="5"/>
  <c r="AI1613" i="5"/>
  <c r="AV1612" i="5"/>
  <c r="AO1612" i="5"/>
  <c r="AN1612" i="5"/>
  <c r="AM1612" i="5"/>
  <c r="AL1612" i="5"/>
  <c r="AK1612" i="5"/>
  <c r="AJ1612" i="5"/>
  <c r="AI1612" i="5"/>
  <c r="AV1611" i="5"/>
  <c r="AO1611" i="5"/>
  <c r="AN1611" i="5"/>
  <c r="AX1611" i="5" s="1"/>
  <c r="AY1611" i="5" s="1"/>
  <c r="AM1611" i="5"/>
  <c r="AL1611" i="5"/>
  <c r="AK1611" i="5"/>
  <c r="AJ1611" i="5"/>
  <c r="AI1611" i="5"/>
  <c r="AV1610" i="5"/>
  <c r="AO1610" i="5"/>
  <c r="AN1610" i="5"/>
  <c r="AM1610" i="5"/>
  <c r="AL1610" i="5"/>
  <c r="AK1610" i="5"/>
  <c r="AJ1610" i="5"/>
  <c r="AI1610" i="5"/>
  <c r="AV1609" i="5"/>
  <c r="AO1609" i="5"/>
  <c r="AN1609" i="5"/>
  <c r="AM1609" i="5"/>
  <c r="AL1609" i="5"/>
  <c r="AK1609" i="5"/>
  <c r="AJ1609" i="5"/>
  <c r="AX1609" i="5" s="1"/>
  <c r="AY1609" i="5" s="1"/>
  <c r="AI1609" i="5"/>
  <c r="AV1608" i="5"/>
  <c r="AO1608" i="5"/>
  <c r="AN1608" i="5"/>
  <c r="AM1608" i="5"/>
  <c r="AL1608" i="5"/>
  <c r="AK1608" i="5"/>
  <c r="AJ1608" i="5"/>
  <c r="AI1608" i="5"/>
  <c r="AV1607" i="5"/>
  <c r="AO1607" i="5"/>
  <c r="AN1607" i="5"/>
  <c r="AM1607" i="5"/>
  <c r="AL1607" i="5"/>
  <c r="AK1607" i="5"/>
  <c r="AJ1607" i="5"/>
  <c r="AI1607" i="5"/>
  <c r="AV1606" i="5"/>
  <c r="AO1606" i="5"/>
  <c r="AN1606" i="5"/>
  <c r="AM1606" i="5"/>
  <c r="AL1606" i="5"/>
  <c r="AK1606" i="5"/>
  <c r="AJ1606" i="5"/>
  <c r="AI1606" i="5"/>
  <c r="AV1605" i="5"/>
  <c r="AO1605" i="5"/>
  <c r="AN1605" i="5"/>
  <c r="AM1605" i="5"/>
  <c r="AL1605" i="5"/>
  <c r="AK1605" i="5"/>
  <c r="AJ1605" i="5"/>
  <c r="AI1605" i="5"/>
  <c r="AV1604" i="5"/>
  <c r="AO1604" i="5"/>
  <c r="AN1604" i="5"/>
  <c r="AM1604" i="5"/>
  <c r="AL1604" i="5"/>
  <c r="AK1604" i="5"/>
  <c r="AJ1604" i="5"/>
  <c r="AI1604" i="5"/>
  <c r="AV1603" i="5"/>
  <c r="AO1603" i="5"/>
  <c r="AN1603" i="5"/>
  <c r="AM1603" i="5"/>
  <c r="AL1603" i="5"/>
  <c r="AK1603" i="5"/>
  <c r="AJ1603" i="5"/>
  <c r="AI1603" i="5"/>
  <c r="AV1602" i="5"/>
  <c r="AO1602" i="5"/>
  <c r="AN1602" i="5"/>
  <c r="AM1602" i="5"/>
  <c r="AL1602" i="5"/>
  <c r="AK1602" i="5"/>
  <c r="AJ1602" i="5"/>
  <c r="AI1602" i="5"/>
  <c r="AV1601" i="5"/>
  <c r="AO1601" i="5"/>
  <c r="AN1601" i="5"/>
  <c r="AM1601" i="5"/>
  <c r="AL1601" i="5"/>
  <c r="AK1601" i="5"/>
  <c r="AJ1601" i="5"/>
  <c r="AI1601" i="5"/>
  <c r="AV1600" i="5"/>
  <c r="AO1600" i="5"/>
  <c r="AN1600" i="5"/>
  <c r="AM1600" i="5"/>
  <c r="AL1600" i="5"/>
  <c r="AX1600" i="5" s="1"/>
  <c r="AY1600" i="5" s="1"/>
  <c r="AK1600" i="5"/>
  <c r="AJ1600" i="5"/>
  <c r="AI1600" i="5"/>
  <c r="AV1599" i="5"/>
  <c r="AO1599" i="5"/>
  <c r="AN1599" i="5"/>
  <c r="AM1599" i="5"/>
  <c r="AL1599" i="5"/>
  <c r="AK1599" i="5"/>
  <c r="AJ1599" i="5"/>
  <c r="AI1599" i="5"/>
  <c r="AV1598" i="5"/>
  <c r="AO1598" i="5"/>
  <c r="AN1598" i="5"/>
  <c r="AM1598" i="5"/>
  <c r="AL1598" i="5"/>
  <c r="AK1598" i="5"/>
  <c r="AJ1598" i="5"/>
  <c r="AI1598" i="5"/>
  <c r="AV1597" i="5"/>
  <c r="AO1597" i="5"/>
  <c r="AN1597" i="5"/>
  <c r="AM1597" i="5"/>
  <c r="AL1597" i="5"/>
  <c r="AK1597" i="5"/>
  <c r="AJ1597" i="5"/>
  <c r="AI1597" i="5"/>
  <c r="AV1596" i="5"/>
  <c r="AO1596" i="5"/>
  <c r="AN1596" i="5"/>
  <c r="AM1596" i="5"/>
  <c r="AL1596" i="5"/>
  <c r="AK1596" i="5"/>
  <c r="AJ1596" i="5"/>
  <c r="AI1596" i="5"/>
  <c r="AV1595" i="5"/>
  <c r="AO1595" i="5"/>
  <c r="AN1595" i="5"/>
  <c r="AM1595" i="5"/>
  <c r="AL1595" i="5"/>
  <c r="AK1595" i="5"/>
  <c r="AJ1595" i="5"/>
  <c r="AI1595" i="5"/>
  <c r="AV1594" i="5"/>
  <c r="AO1594" i="5"/>
  <c r="AN1594" i="5"/>
  <c r="AM1594" i="5"/>
  <c r="AL1594" i="5"/>
  <c r="AK1594" i="5"/>
  <c r="AJ1594" i="5"/>
  <c r="AI1594" i="5"/>
  <c r="AV1593" i="5"/>
  <c r="AO1593" i="5"/>
  <c r="AN1593" i="5"/>
  <c r="AM1593" i="5"/>
  <c r="AL1593" i="5"/>
  <c r="AK1593" i="5"/>
  <c r="AJ1593" i="5"/>
  <c r="AX1593" i="5" s="1"/>
  <c r="AY1593" i="5" s="1"/>
  <c r="AI1593" i="5"/>
  <c r="AV1592" i="5"/>
  <c r="AO1592" i="5"/>
  <c r="AN1592" i="5"/>
  <c r="AM1592" i="5"/>
  <c r="AL1592" i="5"/>
  <c r="AK1592" i="5"/>
  <c r="AJ1592" i="5"/>
  <c r="AI1592" i="5"/>
  <c r="AV1591" i="5"/>
  <c r="AO1591" i="5"/>
  <c r="AN1591" i="5"/>
  <c r="AM1591" i="5"/>
  <c r="AL1591" i="5"/>
  <c r="AK1591" i="5"/>
  <c r="AJ1591" i="5"/>
  <c r="AI1591" i="5"/>
  <c r="AV1590" i="5"/>
  <c r="AO1590" i="5"/>
  <c r="AN1590" i="5"/>
  <c r="AM1590" i="5"/>
  <c r="AL1590" i="5"/>
  <c r="AK1590" i="5"/>
  <c r="AJ1590" i="5"/>
  <c r="AI1590" i="5"/>
  <c r="AV1589" i="5"/>
  <c r="AO1589" i="5"/>
  <c r="AN1589" i="5"/>
  <c r="AM1589" i="5"/>
  <c r="AL1589" i="5"/>
  <c r="AK1589" i="5"/>
  <c r="AJ1589" i="5"/>
  <c r="AX1589" i="5" s="1"/>
  <c r="AY1589" i="5" s="1"/>
  <c r="AI1589" i="5"/>
  <c r="AV1588" i="5"/>
  <c r="AO1588" i="5"/>
  <c r="AN1588" i="5"/>
  <c r="AM1588" i="5"/>
  <c r="AL1588" i="5"/>
  <c r="AK1588" i="5"/>
  <c r="AJ1588" i="5"/>
  <c r="AI1588" i="5"/>
  <c r="AV1587" i="5"/>
  <c r="AO1587" i="5"/>
  <c r="AN1587" i="5"/>
  <c r="AM1587" i="5"/>
  <c r="AL1587" i="5"/>
  <c r="AK1587" i="5"/>
  <c r="AJ1587" i="5"/>
  <c r="AI1587" i="5"/>
  <c r="AV1586" i="5"/>
  <c r="AO1586" i="5"/>
  <c r="AN1586" i="5"/>
  <c r="AM1586" i="5"/>
  <c r="AL1586" i="5"/>
  <c r="AK1586" i="5"/>
  <c r="AJ1586" i="5"/>
  <c r="AI1586" i="5"/>
  <c r="AV1585" i="5"/>
  <c r="AO1585" i="5"/>
  <c r="AN1585" i="5"/>
  <c r="AM1585" i="5"/>
  <c r="AL1585" i="5"/>
  <c r="AK1585" i="5"/>
  <c r="AJ1585" i="5"/>
  <c r="AI1585" i="5"/>
  <c r="AV1584" i="5"/>
  <c r="AO1584" i="5"/>
  <c r="AN1584" i="5"/>
  <c r="AM1584" i="5"/>
  <c r="AL1584" i="5"/>
  <c r="AK1584" i="5"/>
  <c r="AJ1584" i="5"/>
  <c r="AI1584" i="5"/>
  <c r="AV1583" i="5"/>
  <c r="AO1583" i="5"/>
  <c r="AN1583" i="5"/>
  <c r="AM1583" i="5"/>
  <c r="AL1583" i="5"/>
  <c r="AK1583" i="5"/>
  <c r="AJ1583" i="5"/>
  <c r="AI1583" i="5"/>
  <c r="AV1582" i="5"/>
  <c r="AO1582" i="5"/>
  <c r="AN1582" i="5"/>
  <c r="AM1582" i="5"/>
  <c r="AL1582" i="5"/>
  <c r="AK1582" i="5"/>
  <c r="AX1582" i="5" s="1"/>
  <c r="AY1582" i="5" s="1"/>
  <c r="AJ1582" i="5"/>
  <c r="AI1582" i="5"/>
  <c r="AV1581" i="5"/>
  <c r="AO1581" i="5"/>
  <c r="AN1581" i="5"/>
  <c r="AM1581" i="5"/>
  <c r="AL1581" i="5"/>
  <c r="AK1581" i="5"/>
  <c r="AJ1581" i="5"/>
  <c r="AI1581" i="5"/>
  <c r="AV1580" i="5"/>
  <c r="AO1580" i="5"/>
  <c r="AN1580" i="5"/>
  <c r="AM1580" i="5"/>
  <c r="AL1580" i="5"/>
  <c r="AK1580" i="5"/>
  <c r="AJ1580" i="5"/>
  <c r="AI1580" i="5"/>
  <c r="AV1579" i="5"/>
  <c r="AO1579" i="5"/>
  <c r="AN1579" i="5"/>
  <c r="AM1579" i="5"/>
  <c r="AL1579" i="5"/>
  <c r="AK1579" i="5"/>
  <c r="AJ1579" i="5"/>
  <c r="AI1579" i="5"/>
  <c r="AV1578" i="5"/>
  <c r="AO1578" i="5"/>
  <c r="AN1578" i="5"/>
  <c r="AM1578" i="5"/>
  <c r="AL1578" i="5"/>
  <c r="AK1578" i="5"/>
  <c r="AJ1578" i="5"/>
  <c r="AI1578" i="5"/>
  <c r="AV1577" i="5"/>
  <c r="AO1577" i="5"/>
  <c r="AN1577" i="5"/>
  <c r="AM1577" i="5"/>
  <c r="AL1577" i="5"/>
  <c r="AK1577" i="5"/>
  <c r="AJ1577" i="5"/>
  <c r="AX1577" i="5" s="1"/>
  <c r="AY1577" i="5" s="1"/>
  <c r="AI1577" i="5"/>
  <c r="AV1576" i="5"/>
  <c r="AO1576" i="5"/>
  <c r="AN1576" i="5"/>
  <c r="AM1576" i="5"/>
  <c r="AL1576" i="5"/>
  <c r="AK1576" i="5"/>
  <c r="AJ1576" i="5"/>
  <c r="AI1576" i="5"/>
  <c r="AV1575" i="5"/>
  <c r="AO1575" i="5"/>
  <c r="AN1575" i="5"/>
  <c r="AM1575" i="5"/>
  <c r="AL1575" i="5"/>
  <c r="AK1575" i="5"/>
  <c r="AJ1575" i="5"/>
  <c r="AI1575" i="5"/>
  <c r="AV1574" i="5"/>
  <c r="AO1574" i="5"/>
  <c r="AN1574" i="5"/>
  <c r="AM1574" i="5"/>
  <c r="AL1574" i="5"/>
  <c r="AK1574" i="5"/>
  <c r="AJ1574" i="5"/>
  <c r="AI1574" i="5"/>
  <c r="AV1573" i="5"/>
  <c r="AO1573" i="5"/>
  <c r="AN1573" i="5"/>
  <c r="AM1573" i="5"/>
  <c r="AL1573" i="5"/>
  <c r="AK1573" i="5"/>
  <c r="AJ1573" i="5"/>
  <c r="AI1573" i="5"/>
  <c r="AV1572" i="5"/>
  <c r="AO1572" i="5"/>
  <c r="AN1572" i="5"/>
  <c r="AM1572" i="5"/>
  <c r="AL1572" i="5"/>
  <c r="AX1572" i="5" s="1"/>
  <c r="AY1572" i="5" s="1"/>
  <c r="AK1572" i="5"/>
  <c r="AJ1572" i="5"/>
  <c r="AI1572" i="5"/>
  <c r="AV1571" i="5"/>
  <c r="AO1571" i="5"/>
  <c r="AN1571" i="5"/>
  <c r="AM1571" i="5"/>
  <c r="AL1571" i="5"/>
  <c r="AK1571" i="5"/>
  <c r="AJ1571" i="5"/>
  <c r="AI1571" i="5"/>
  <c r="AV1570" i="5"/>
  <c r="AO1570" i="5"/>
  <c r="AN1570" i="5"/>
  <c r="AM1570" i="5"/>
  <c r="AL1570" i="5"/>
  <c r="AK1570" i="5"/>
  <c r="AJ1570" i="5"/>
  <c r="AI1570" i="5"/>
  <c r="AV1569" i="5"/>
  <c r="AO1569" i="5"/>
  <c r="AN1569" i="5"/>
  <c r="AM1569" i="5"/>
  <c r="AL1569" i="5"/>
  <c r="AK1569" i="5"/>
  <c r="AJ1569" i="5"/>
  <c r="AI1569" i="5"/>
  <c r="AV1568" i="5"/>
  <c r="AO1568" i="5"/>
  <c r="AN1568" i="5"/>
  <c r="AM1568" i="5"/>
  <c r="AL1568" i="5"/>
  <c r="AX1568" i="5" s="1"/>
  <c r="AY1568" i="5" s="1"/>
  <c r="AK1568" i="5"/>
  <c r="AJ1568" i="5"/>
  <c r="AI1568" i="5"/>
  <c r="AV1567" i="5"/>
  <c r="AO1567" i="5"/>
  <c r="AN1567" i="5"/>
  <c r="AM1567" i="5"/>
  <c r="AL1567" i="5"/>
  <c r="AK1567" i="5"/>
  <c r="AJ1567" i="5"/>
  <c r="AI1567" i="5"/>
  <c r="AV1566" i="5"/>
  <c r="AO1566" i="5"/>
  <c r="AN1566" i="5"/>
  <c r="AM1566" i="5"/>
  <c r="AL1566" i="5"/>
  <c r="AK1566" i="5"/>
  <c r="AJ1566" i="5"/>
  <c r="AI1566" i="5"/>
  <c r="AV1565" i="5"/>
  <c r="AO1565" i="5"/>
  <c r="AN1565" i="5"/>
  <c r="AM1565" i="5"/>
  <c r="AL1565" i="5"/>
  <c r="AK1565" i="5"/>
  <c r="AJ1565" i="5"/>
  <c r="AI1565" i="5"/>
  <c r="AV1564" i="5"/>
  <c r="AO1564" i="5"/>
  <c r="AN1564" i="5"/>
  <c r="AM1564" i="5"/>
  <c r="AL1564" i="5"/>
  <c r="AX1564" i="5" s="1"/>
  <c r="AY1564" i="5" s="1"/>
  <c r="AK1564" i="5"/>
  <c r="AJ1564" i="5"/>
  <c r="AI1564" i="5"/>
  <c r="AV1563" i="5"/>
  <c r="AO1563" i="5"/>
  <c r="AN1563" i="5"/>
  <c r="AM1563" i="5"/>
  <c r="AL1563" i="5"/>
  <c r="AK1563" i="5"/>
  <c r="AJ1563" i="5"/>
  <c r="AI1563" i="5"/>
  <c r="AV1562" i="5"/>
  <c r="AO1562" i="5"/>
  <c r="AN1562" i="5"/>
  <c r="AM1562" i="5"/>
  <c r="AL1562" i="5"/>
  <c r="AK1562" i="5"/>
  <c r="AJ1562" i="5"/>
  <c r="AI1562" i="5"/>
  <c r="AV1561" i="5"/>
  <c r="AO1561" i="5"/>
  <c r="AN1561" i="5"/>
  <c r="AM1561" i="5"/>
  <c r="AL1561" i="5"/>
  <c r="AK1561" i="5"/>
  <c r="AJ1561" i="5"/>
  <c r="AI1561" i="5"/>
  <c r="AV1560" i="5"/>
  <c r="AO1560" i="5"/>
  <c r="AN1560" i="5"/>
  <c r="AM1560" i="5"/>
  <c r="AL1560" i="5"/>
  <c r="AK1560" i="5"/>
  <c r="AJ1560" i="5"/>
  <c r="AI1560" i="5"/>
  <c r="AV1559" i="5"/>
  <c r="AO1559" i="5"/>
  <c r="AN1559" i="5"/>
  <c r="AM1559" i="5"/>
  <c r="AL1559" i="5"/>
  <c r="AK1559" i="5"/>
  <c r="AJ1559" i="5"/>
  <c r="AI1559" i="5"/>
  <c r="AV1558" i="5"/>
  <c r="AO1558" i="5"/>
  <c r="AN1558" i="5"/>
  <c r="AM1558" i="5"/>
  <c r="AL1558" i="5"/>
  <c r="AK1558" i="5"/>
  <c r="AJ1558" i="5"/>
  <c r="AI1558" i="5"/>
  <c r="AV1557" i="5"/>
  <c r="AO1557" i="5"/>
  <c r="AN1557" i="5"/>
  <c r="AM1557" i="5"/>
  <c r="AL1557" i="5"/>
  <c r="AK1557" i="5"/>
  <c r="AJ1557" i="5"/>
  <c r="AX1557" i="5" s="1"/>
  <c r="AY1557" i="5" s="1"/>
  <c r="AI1557" i="5"/>
  <c r="AV1556" i="5"/>
  <c r="AO1556" i="5"/>
  <c r="AN1556" i="5"/>
  <c r="AM1556" i="5"/>
  <c r="AL1556" i="5"/>
  <c r="AK1556" i="5"/>
  <c r="AJ1556" i="5"/>
  <c r="AI1556" i="5"/>
  <c r="AV1555" i="5"/>
  <c r="AO1555" i="5"/>
  <c r="AN1555" i="5"/>
  <c r="AM1555" i="5"/>
  <c r="AL1555" i="5"/>
  <c r="AK1555" i="5"/>
  <c r="AJ1555" i="5"/>
  <c r="AI1555" i="5"/>
  <c r="AV1554" i="5"/>
  <c r="AO1554" i="5"/>
  <c r="AN1554" i="5"/>
  <c r="AM1554" i="5"/>
  <c r="AL1554" i="5"/>
  <c r="AK1554" i="5"/>
  <c r="AJ1554" i="5"/>
  <c r="AI1554" i="5"/>
  <c r="AV1553" i="5"/>
  <c r="AO1553" i="5"/>
  <c r="AN1553" i="5"/>
  <c r="AM1553" i="5"/>
  <c r="AL1553" i="5"/>
  <c r="AK1553" i="5"/>
  <c r="AJ1553" i="5"/>
  <c r="AI1553" i="5"/>
  <c r="AV1552" i="5"/>
  <c r="AO1552" i="5"/>
  <c r="AN1552" i="5"/>
  <c r="AM1552" i="5"/>
  <c r="AL1552" i="5"/>
  <c r="AK1552" i="5"/>
  <c r="AJ1552" i="5"/>
  <c r="AI1552" i="5"/>
  <c r="AV1551" i="5"/>
  <c r="AO1551" i="5"/>
  <c r="AN1551" i="5"/>
  <c r="AM1551" i="5"/>
  <c r="AL1551" i="5"/>
  <c r="AK1551" i="5"/>
  <c r="AJ1551" i="5"/>
  <c r="AI1551" i="5"/>
  <c r="AX1551" i="5" s="1"/>
  <c r="AY1551" i="5" s="1"/>
  <c r="AV1550" i="5"/>
  <c r="AO1550" i="5"/>
  <c r="AN1550" i="5"/>
  <c r="AM1550" i="5"/>
  <c r="AL1550" i="5"/>
  <c r="AK1550" i="5"/>
  <c r="AX1550" i="5" s="1"/>
  <c r="AY1550" i="5" s="1"/>
  <c r="AJ1550" i="5"/>
  <c r="AI1550" i="5"/>
  <c r="AV1549" i="5"/>
  <c r="AO1549" i="5"/>
  <c r="AN1549" i="5"/>
  <c r="AM1549" i="5"/>
  <c r="AL1549" i="5"/>
  <c r="AK1549" i="5"/>
  <c r="AJ1549" i="5"/>
  <c r="AI1549" i="5"/>
  <c r="AV1548" i="5"/>
  <c r="AO1548" i="5"/>
  <c r="AN1548" i="5"/>
  <c r="AM1548" i="5"/>
  <c r="AL1548" i="5"/>
  <c r="AK1548" i="5"/>
  <c r="AJ1548" i="5"/>
  <c r="AI1548" i="5"/>
  <c r="AV1547" i="5"/>
  <c r="AO1547" i="5"/>
  <c r="AN1547" i="5"/>
  <c r="AX1547" i="5" s="1"/>
  <c r="AY1547" i="5" s="1"/>
  <c r="AM1547" i="5"/>
  <c r="AL1547" i="5"/>
  <c r="AK1547" i="5"/>
  <c r="AJ1547" i="5"/>
  <c r="AI1547" i="5"/>
  <c r="AV1546" i="5"/>
  <c r="AO1546" i="5"/>
  <c r="AN1546" i="5"/>
  <c r="AM1546" i="5"/>
  <c r="AL1546" i="5"/>
  <c r="AK1546" i="5"/>
  <c r="AJ1546" i="5"/>
  <c r="AI1546" i="5"/>
  <c r="AO1545" i="5"/>
  <c r="AN1545" i="5"/>
  <c r="AM1545" i="5"/>
  <c r="AL1545" i="5"/>
  <c r="AK1545" i="5"/>
  <c r="AJ1545" i="5"/>
  <c r="AI1545" i="5"/>
  <c r="AV1544" i="5"/>
  <c r="AO1544" i="5"/>
  <c r="AN1544" i="5"/>
  <c r="AM1544" i="5"/>
  <c r="AL1544" i="5"/>
  <c r="AX1544" i="5" s="1"/>
  <c r="AY1544" i="5" s="1"/>
  <c r="AK1544" i="5"/>
  <c r="AJ1544" i="5"/>
  <c r="AI1544" i="5"/>
  <c r="AX1543" i="5"/>
  <c r="AY1543" i="5" s="1"/>
  <c r="AJ1523" i="5"/>
  <c r="AJ1522" i="5"/>
  <c r="AJ1521" i="5"/>
  <c r="AJ1520" i="5"/>
  <c r="AJ1519" i="5"/>
  <c r="AJ1518" i="5"/>
  <c r="AJ1517" i="5"/>
  <c r="AJ1516" i="5"/>
  <c r="AJ1515" i="5"/>
  <c r="AJ1514" i="5"/>
  <c r="AJ1513" i="5"/>
  <c r="AJ1512" i="5"/>
  <c r="AJ1511" i="5"/>
  <c r="AJ1510" i="5"/>
  <c r="AJ1509" i="5"/>
  <c r="AJ1508" i="5"/>
  <c r="AJ1507" i="5"/>
  <c r="AJ1506" i="5"/>
  <c r="AJ1505" i="5"/>
  <c r="AJ1504" i="5"/>
  <c r="AJ1503" i="5"/>
  <c r="AJ1502" i="5"/>
  <c r="AJ1501" i="5"/>
  <c r="AJ1500" i="5"/>
  <c r="AJ1499" i="5"/>
  <c r="AJ1498" i="5"/>
  <c r="AJ1497" i="5"/>
  <c r="AJ1496" i="5"/>
  <c r="AJ1495" i="5"/>
  <c r="AJ1494" i="5"/>
  <c r="AJ1493" i="5"/>
  <c r="AJ1492" i="5"/>
  <c r="AJ1491" i="5"/>
  <c r="AJ1490" i="5"/>
  <c r="AJ1489" i="5"/>
  <c r="AJ1488" i="5"/>
  <c r="AJ1487" i="5"/>
  <c r="AJ1486" i="5"/>
  <c r="AJ1485" i="5"/>
  <c r="AJ1484" i="5"/>
  <c r="AJ1483" i="5"/>
  <c r="AJ1482" i="5"/>
  <c r="AJ1481" i="5"/>
  <c r="AJ1480" i="5"/>
  <c r="AJ1479" i="5"/>
  <c r="AJ1478" i="5"/>
  <c r="AJ1477" i="5"/>
  <c r="AJ1476" i="5"/>
  <c r="AO1388" i="5"/>
  <c r="AO1387" i="5"/>
  <c r="AO1386" i="5"/>
  <c r="AO1385" i="5"/>
  <c r="AO1384" i="5"/>
  <c r="AO1383" i="5"/>
  <c r="AO1382" i="5"/>
  <c r="AO1381" i="5"/>
  <c r="AO1380" i="5"/>
  <c r="AO1379" i="5"/>
  <c r="AO1378" i="5"/>
  <c r="AO1377" i="5"/>
  <c r="AO1376" i="5"/>
  <c r="AO1375" i="5"/>
  <c r="AO1374" i="5"/>
  <c r="AO1373" i="5"/>
  <c r="AO1372" i="5"/>
  <c r="AO1371" i="5"/>
  <c r="AO1370" i="5"/>
  <c r="AO1369" i="5"/>
  <c r="AO1368" i="5"/>
  <c r="AO1367" i="5"/>
  <c r="AO1366" i="5"/>
  <c r="AO1365" i="5"/>
  <c r="AO1364" i="5"/>
  <c r="AO1363" i="5"/>
  <c r="AO1362" i="5"/>
  <c r="AO1361" i="5"/>
  <c r="AO1360" i="5"/>
  <c r="AO1359" i="5"/>
  <c r="AO1358" i="5"/>
  <c r="AO1357" i="5"/>
  <c r="AO1356" i="5"/>
  <c r="AO1355" i="5"/>
  <c r="AO1354" i="5"/>
  <c r="AO1353" i="5"/>
  <c r="AO1352" i="5"/>
  <c r="AO1351" i="5"/>
  <c r="AO1350" i="5"/>
  <c r="AO1349" i="5"/>
  <c r="AO1348" i="5"/>
  <c r="AO1347" i="5"/>
  <c r="AO1346" i="5"/>
  <c r="AO1345" i="5"/>
  <c r="AO1344" i="5"/>
  <c r="AO1343" i="5"/>
  <c r="AO1342" i="5"/>
  <c r="AO1341" i="5"/>
  <c r="AJ1250" i="5"/>
  <c r="AJ1249" i="5"/>
  <c r="AJ1248" i="5"/>
  <c r="AJ1247" i="5"/>
  <c r="AJ1246" i="5"/>
  <c r="AJ1245" i="5"/>
  <c r="AJ1244" i="5"/>
  <c r="AJ1243" i="5"/>
  <c r="AJ1242" i="5"/>
  <c r="AJ1241" i="5"/>
  <c r="AJ1240" i="5"/>
  <c r="AJ1239" i="5"/>
  <c r="AJ1238" i="5"/>
  <c r="AJ1237" i="5"/>
  <c r="AJ1236" i="5"/>
  <c r="AJ1235" i="5"/>
  <c r="AJ1234" i="5"/>
  <c r="AJ1233" i="5"/>
  <c r="AJ1232" i="5"/>
  <c r="AJ1231" i="5"/>
  <c r="AJ1230" i="5"/>
  <c r="AJ1229" i="5"/>
  <c r="AJ1228" i="5"/>
  <c r="AJ1227" i="5"/>
  <c r="AJ1226" i="5"/>
  <c r="AJ1225" i="5"/>
  <c r="AJ1224" i="5"/>
  <c r="AJ1223" i="5"/>
  <c r="AJ1222" i="5"/>
  <c r="AJ1221" i="5"/>
  <c r="AJ1220" i="5"/>
  <c r="AJ1219" i="5"/>
  <c r="AJ1218" i="5"/>
  <c r="AJ1217" i="5"/>
  <c r="AJ1216" i="5"/>
  <c r="AJ1215" i="5"/>
  <c r="AJ1214" i="5"/>
  <c r="AJ1213" i="5"/>
  <c r="AJ1212" i="5"/>
  <c r="AJ1211" i="5"/>
  <c r="AJ1210" i="5"/>
  <c r="AJ1209" i="5"/>
  <c r="AJ1208" i="5"/>
  <c r="AJ1207" i="5"/>
  <c r="AJ1206" i="5"/>
  <c r="AJ1205" i="5"/>
  <c r="AJ1204" i="5"/>
  <c r="AJ1203" i="5"/>
  <c r="AO1114" i="5"/>
  <c r="AO1113" i="5"/>
  <c r="AO1112" i="5"/>
  <c r="AO1111" i="5"/>
  <c r="AO1110" i="5"/>
  <c r="AO1109" i="5"/>
  <c r="AO1108" i="5"/>
  <c r="AO1107" i="5"/>
  <c r="AO1106" i="5"/>
  <c r="AO1105" i="5"/>
  <c r="AO1104" i="5"/>
  <c r="AO1103" i="5"/>
  <c r="AO1102" i="5"/>
  <c r="AO1101" i="5"/>
  <c r="AO1100" i="5"/>
  <c r="AO1099" i="5"/>
  <c r="AO1098" i="5"/>
  <c r="AO1097" i="5"/>
  <c r="AO1096" i="5"/>
  <c r="AO1095" i="5"/>
  <c r="AO1094" i="5"/>
  <c r="AO1093" i="5"/>
  <c r="AO1092" i="5"/>
  <c r="AO1091" i="5"/>
  <c r="AO1090" i="5"/>
  <c r="AO1089" i="5"/>
  <c r="AO1088" i="5"/>
  <c r="AO1087" i="5"/>
  <c r="AO1086" i="5"/>
  <c r="AO1085" i="5"/>
  <c r="AO1084" i="5"/>
  <c r="AO1083" i="5"/>
  <c r="AO1082" i="5"/>
  <c r="AO1081" i="5"/>
  <c r="AO1080" i="5"/>
  <c r="AO1079" i="5"/>
  <c r="AO1078" i="5"/>
  <c r="AO1077" i="5"/>
  <c r="AO1076" i="5"/>
  <c r="AO1075" i="5"/>
  <c r="AO1074" i="5"/>
  <c r="AO1073" i="5"/>
  <c r="AO1072" i="5"/>
  <c r="AO1071" i="5"/>
  <c r="AO1070" i="5"/>
  <c r="AO1069" i="5"/>
  <c r="AO1068" i="5"/>
  <c r="AO1067" i="5"/>
  <c r="AL978" i="5"/>
  <c r="AL977" i="5"/>
  <c r="AL976" i="5"/>
  <c r="AL975" i="5"/>
  <c r="AL974" i="5"/>
  <c r="AL973" i="5"/>
  <c r="AL972" i="5"/>
  <c r="AL971" i="5"/>
  <c r="AL970" i="5"/>
  <c r="AL969" i="5"/>
  <c r="AL968" i="5"/>
  <c r="AL967" i="5"/>
  <c r="AL966" i="5"/>
  <c r="AL965" i="5"/>
  <c r="AL964" i="5"/>
  <c r="AL963" i="5"/>
  <c r="AL962" i="5"/>
  <c r="AL961" i="5"/>
  <c r="AL960" i="5"/>
  <c r="AL959" i="5"/>
  <c r="AL958" i="5"/>
  <c r="AL957" i="5"/>
  <c r="AL956" i="5"/>
  <c r="AL955" i="5"/>
  <c r="AL954" i="5"/>
  <c r="AL953" i="5"/>
  <c r="AL952" i="5"/>
  <c r="AL951" i="5"/>
  <c r="AL950" i="5"/>
  <c r="AL949" i="5"/>
  <c r="AL948" i="5"/>
  <c r="AL947" i="5"/>
  <c r="AL946" i="5"/>
  <c r="AL945" i="5"/>
  <c r="AL944" i="5"/>
  <c r="AL943" i="5"/>
  <c r="AL942" i="5"/>
  <c r="AL941" i="5"/>
  <c r="AL940" i="5"/>
  <c r="AL939" i="5"/>
  <c r="AL938" i="5"/>
  <c r="AL937" i="5"/>
  <c r="AL936" i="5"/>
  <c r="AL935" i="5"/>
  <c r="AL934" i="5"/>
  <c r="AL933" i="5"/>
  <c r="AL932" i="5"/>
  <c r="AL931" i="5"/>
  <c r="AI859" i="5"/>
  <c r="AO840" i="5"/>
  <c r="AO839" i="5"/>
  <c r="AO838" i="5"/>
  <c r="AO837" i="5"/>
  <c r="AO836" i="5"/>
  <c r="AO835" i="5"/>
  <c r="AO834" i="5"/>
  <c r="AO833" i="5"/>
  <c r="AO832" i="5"/>
  <c r="AO831" i="5"/>
  <c r="AO830" i="5"/>
  <c r="AO829" i="5"/>
  <c r="AO828" i="5"/>
  <c r="AO827" i="5"/>
  <c r="AO826" i="5"/>
  <c r="AO825" i="5"/>
  <c r="AO824" i="5"/>
  <c r="AO823" i="5"/>
  <c r="AO822" i="5"/>
  <c r="AO821" i="5"/>
  <c r="AO820" i="5"/>
  <c r="AO819" i="5"/>
  <c r="AO818" i="5"/>
  <c r="AO817" i="5"/>
  <c r="AO816" i="5"/>
  <c r="AO815" i="5"/>
  <c r="AO814" i="5"/>
  <c r="AO813" i="5"/>
  <c r="AO812" i="5"/>
  <c r="AO811" i="5"/>
  <c r="AO810" i="5"/>
  <c r="AO809" i="5"/>
  <c r="AO808" i="5"/>
  <c r="AO807" i="5"/>
  <c r="AO806" i="5"/>
  <c r="AO805" i="5"/>
  <c r="AO804" i="5"/>
  <c r="AO803" i="5"/>
  <c r="AO802" i="5"/>
  <c r="AO801" i="5"/>
  <c r="AO800" i="5"/>
  <c r="AO799" i="5"/>
  <c r="AO798" i="5"/>
  <c r="AO797" i="5"/>
  <c r="AO796" i="5"/>
  <c r="AO795" i="5"/>
  <c r="AO794" i="5"/>
  <c r="AO793" i="5"/>
  <c r="AH699" i="5"/>
  <c r="AH698" i="5"/>
  <c r="AI675" i="5"/>
  <c r="AG675" i="5"/>
  <c r="AR652" i="5"/>
  <c r="AQ652" i="5"/>
  <c r="AP652" i="5"/>
  <c r="AO652" i="5"/>
  <c r="AN652" i="5"/>
  <c r="AM652" i="5"/>
  <c r="AL652" i="5"/>
  <c r="AK652" i="5"/>
  <c r="AJ652" i="5"/>
  <c r="AI652" i="5"/>
  <c r="AG652" i="5"/>
  <c r="AR651" i="5"/>
  <c r="AQ651" i="5"/>
  <c r="AP651" i="5"/>
  <c r="AO651" i="5"/>
  <c r="AN651" i="5"/>
  <c r="AM651" i="5"/>
  <c r="AL651" i="5"/>
  <c r="AK651" i="5"/>
  <c r="AJ651" i="5"/>
  <c r="AI651" i="5"/>
  <c r="AG651" i="5"/>
  <c r="AR650" i="5"/>
  <c r="AQ650" i="5"/>
  <c r="AP650" i="5"/>
  <c r="AO650" i="5"/>
  <c r="AN650" i="5"/>
  <c r="AM650" i="5"/>
  <c r="AL650" i="5"/>
  <c r="AK650" i="5"/>
  <c r="AJ650" i="5"/>
  <c r="AI650" i="5"/>
  <c r="AG650" i="5"/>
  <c r="AR649" i="5"/>
  <c r="AQ649" i="5"/>
  <c r="AP649" i="5"/>
  <c r="AO649" i="5"/>
  <c r="AN649" i="5"/>
  <c r="AM649" i="5"/>
  <c r="AL649" i="5"/>
  <c r="AK649" i="5"/>
  <c r="AJ649" i="5"/>
  <c r="AI649" i="5"/>
  <c r="AG649" i="5"/>
  <c r="AR648" i="5"/>
  <c r="AQ648" i="5"/>
  <c r="AP648" i="5"/>
  <c r="AO648" i="5"/>
  <c r="AN648" i="5"/>
  <c r="AM648" i="5"/>
  <c r="AL648" i="5"/>
  <c r="AK648" i="5"/>
  <c r="AJ648" i="5"/>
  <c r="AI648" i="5"/>
  <c r="AG648" i="5"/>
  <c r="AR647" i="5"/>
  <c r="AQ647" i="5"/>
  <c r="AP647" i="5"/>
  <c r="AO647" i="5"/>
  <c r="AN647" i="5"/>
  <c r="AM647" i="5"/>
  <c r="AL647" i="5"/>
  <c r="AK647" i="5"/>
  <c r="AJ647" i="5"/>
  <c r="AI647" i="5"/>
  <c r="AG647" i="5"/>
  <c r="AR646" i="5"/>
  <c r="AQ646" i="5"/>
  <c r="AP646" i="5"/>
  <c r="AO646" i="5"/>
  <c r="AN646" i="5"/>
  <c r="AM646" i="5"/>
  <c r="AL646" i="5"/>
  <c r="AK646" i="5"/>
  <c r="AJ646" i="5"/>
  <c r="AI646" i="5"/>
  <c r="AG646" i="5"/>
  <c r="AX639" i="5"/>
  <c r="AW639" i="5"/>
  <c r="AV639" i="5"/>
  <c r="AU639" i="5"/>
  <c r="AT639" i="5"/>
  <c r="AS639" i="5"/>
  <c r="AR639" i="5"/>
  <c r="AQ639" i="5"/>
  <c r="AP639" i="5"/>
  <c r="AO639" i="5"/>
  <c r="AM639" i="5"/>
  <c r="AJ639" i="5"/>
  <c r="AI639" i="5"/>
  <c r="AX638" i="5"/>
  <c r="AW638" i="5"/>
  <c r="AV638" i="5"/>
  <c r="AU638" i="5"/>
  <c r="AT638" i="5"/>
  <c r="AS638" i="5"/>
  <c r="AR638" i="5"/>
  <c r="AQ638" i="5"/>
  <c r="AP638" i="5"/>
  <c r="AO638" i="5"/>
  <c r="AM638" i="5"/>
  <c r="AJ638" i="5"/>
  <c r="AI638" i="5"/>
  <c r="AX637" i="5"/>
  <c r="AW637" i="5"/>
  <c r="AV637" i="5"/>
  <c r="AU637" i="5"/>
  <c r="AT637" i="5"/>
  <c r="AS637" i="5"/>
  <c r="AR637" i="5"/>
  <c r="AQ637" i="5"/>
  <c r="AP637" i="5"/>
  <c r="AO637" i="5"/>
  <c r="AM637" i="5"/>
  <c r="AJ637" i="5"/>
  <c r="AI637" i="5"/>
  <c r="AX636" i="5"/>
  <c r="AW636" i="5"/>
  <c r="AV636" i="5"/>
  <c r="AU636" i="5"/>
  <c r="AT636" i="5"/>
  <c r="AS636" i="5"/>
  <c r="AR636" i="5"/>
  <c r="AQ636" i="5"/>
  <c r="AP636" i="5"/>
  <c r="AO636" i="5"/>
  <c r="AM636" i="5"/>
  <c r="AJ636" i="5"/>
  <c r="AI636" i="5"/>
  <c r="AX635" i="5"/>
  <c r="AW635" i="5"/>
  <c r="AV635" i="5"/>
  <c r="AU635" i="5"/>
  <c r="AT635" i="5"/>
  <c r="AS635" i="5"/>
  <c r="AR635" i="5"/>
  <c r="AQ635" i="5"/>
  <c r="AP635" i="5"/>
  <c r="AO635" i="5"/>
  <c r="AM635" i="5"/>
  <c r="AJ635" i="5"/>
  <c r="AI635" i="5"/>
  <c r="AX634" i="5"/>
  <c r="AW634" i="5"/>
  <c r="AV634" i="5"/>
  <c r="AU634" i="5"/>
  <c r="AT634" i="5"/>
  <c r="AS634" i="5"/>
  <c r="AR634" i="5"/>
  <c r="AQ634" i="5"/>
  <c r="AP634" i="5"/>
  <c r="AO634" i="5"/>
  <c r="AM634" i="5"/>
  <c r="AJ634" i="5"/>
  <c r="AI634" i="5"/>
  <c r="AG634" i="5"/>
  <c r="AX633" i="5"/>
  <c r="AW633" i="5"/>
  <c r="AV633" i="5"/>
  <c r="AU633" i="5"/>
  <c r="AT633" i="5"/>
  <c r="AS633" i="5"/>
  <c r="AR633" i="5"/>
  <c r="AQ633" i="5"/>
  <c r="AP633" i="5"/>
  <c r="AO633" i="5"/>
  <c r="AM633" i="5"/>
  <c r="AL633" i="5"/>
  <c r="AK633" i="5"/>
  <c r="AJ633" i="5"/>
  <c r="AI633" i="5"/>
  <c r="AI600" i="5"/>
  <c r="AG600" i="5"/>
  <c r="AZ577" i="5"/>
  <c r="AY577" i="5"/>
  <c r="AX577" i="5"/>
  <c r="AW577" i="5"/>
  <c r="AV577" i="5"/>
  <c r="AU577" i="5"/>
  <c r="AT577" i="5"/>
  <c r="AS577" i="5"/>
  <c r="AP577" i="5"/>
  <c r="AO577" i="5"/>
  <c r="AM577" i="5"/>
  <c r="AG577" i="5"/>
  <c r="AZ576" i="5"/>
  <c r="AY576" i="5"/>
  <c r="AX576" i="5"/>
  <c r="AW576" i="5"/>
  <c r="AV576" i="5"/>
  <c r="AU576" i="5"/>
  <c r="AT576" i="5"/>
  <c r="AS576" i="5"/>
  <c r="AP576" i="5"/>
  <c r="AO576" i="5"/>
  <c r="AM576" i="5"/>
  <c r="AG576" i="5"/>
  <c r="AZ575" i="5"/>
  <c r="AY575" i="5"/>
  <c r="AX575" i="5"/>
  <c r="AW575" i="5"/>
  <c r="AV575" i="5"/>
  <c r="AU575" i="5"/>
  <c r="AT575" i="5"/>
  <c r="AS575" i="5"/>
  <c r="AP575" i="5"/>
  <c r="AO575" i="5"/>
  <c r="AM575" i="5"/>
  <c r="AG575" i="5"/>
  <c r="AZ574" i="5"/>
  <c r="AY574" i="5"/>
  <c r="AX574" i="5"/>
  <c r="AW574" i="5"/>
  <c r="AV574" i="5"/>
  <c r="AU574" i="5"/>
  <c r="AT574" i="5"/>
  <c r="AS574" i="5"/>
  <c r="AP574" i="5"/>
  <c r="AO574" i="5"/>
  <c r="AM574" i="5"/>
  <c r="AG574" i="5"/>
  <c r="AQ553" i="5"/>
  <c r="AP553" i="5"/>
  <c r="AO553" i="5"/>
  <c r="AM553" i="5"/>
  <c r="AQ552" i="5"/>
  <c r="AP552" i="5"/>
  <c r="AO552" i="5"/>
  <c r="AM552" i="5"/>
  <c r="AQ551" i="5"/>
  <c r="AP551" i="5"/>
  <c r="AO551" i="5"/>
  <c r="AM551" i="5"/>
  <c r="AQ550" i="5"/>
  <c r="AP550" i="5"/>
  <c r="AM550" i="5"/>
  <c r="AO527" i="5"/>
  <c r="AM527" i="5"/>
  <c r="AG527" i="5"/>
  <c r="AO526" i="5"/>
  <c r="AM526" i="5"/>
  <c r="AG526" i="5"/>
  <c r="AO525" i="5"/>
  <c r="AM525" i="5"/>
  <c r="AG525" i="5"/>
  <c r="AM524" i="5"/>
  <c r="AG524" i="5"/>
  <c r="AI506" i="5"/>
  <c r="AH506" i="5"/>
  <c r="AG506" i="5"/>
  <c r="AI505" i="5"/>
  <c r="AH505" i="5"/>
  <c r="AG505" i="5"/>
  <c r="AI504" i="5"/>
  <c r="AH504" i="5"/>
  <c r="AG504" i="5"/>
  <c r="AI503" i="5"/>
  <c r="AG503" i="5"/>
  <c r="AI483" i="5"/>
  <c r="AH483" i="5"/>
  <c r="AG483" i="5"/>
  <c r="AI482" i="5"/>
  <c r="AH482" i="5"/>
  <c r="AG482" i="5"/>
  <c r="AI481" i="5"/>
  <c r="AH481" i="5"/>
  <c r="AG481" i="5"/>
  <c r="AI480" i="5"/>
  <c r="AH480" i="5"/>
  <c r="AH447" i="5"/>
  <c r="AH446" i="5"/>
  <c r="AH445" i="5"/>
  <c r="AH444" i="5"/>
  <c r="AH443" i="5"/>
  <c r="AH442" i="5"/>
  <c r="AH441" i="5"/>
  <c r="AH440" i="5"/>
  <c r="AH439" i="5"/>
  <c r="AH438" i="5"/>
  <c r="AH437" i="5"/>
  <c r="AH436" i="5"/>
  <c r="AH435" i="5"/>
  <c r="AH434" i="5"/>
  <c r="AH433" i="5"/>
  <c r="AH432" i="5"/>
  <c r="AH431" i="5"/>
  <c r="AH430" i="5"/>
  <c r="AH429" i="5"/>
  <c r="AH428" i="5"/>
  <c r="AH427" i="5"/>
  <c r="AH426" i="5"/>
  <c r="AH425" i="5"/>
  <c r="AH424" i="5"/>
  <c r="AH423" i="5"/>
  <c r="AH422" i="5"/>
  <c r="AH421" i="5"/>
  <c r="AH420" i="5"/>
  <c r="AH419" i="5"/>
  <c r="AH418" i="5"/>
  <c r="AH417" i="5"/>
  <c r="AH416" i="5"/>
  <c r="AH415" i="5"/>
  <c r="AH414" i="5"/>
  <c r="AH413" i="5"/>
  <c r="AH412" i="5"/>
  <c r="AH411" i="5"/>
  <c r="AH410" i="5"/>
  <c r="AH409" i="5"/>
  <c r="AH408" i="5"/>
  <c r="AH407" i="5"/>
  <c r="AH406" i="5"/>
  <c r="AH405" i="5"/>
  <c r="AH404" i="5"/>
  <c r="AH403" i="5"/>
  <c r="AH402" i="5"/>
  <c r="AH401" i="5"/>
  <c r="AH400" i="5"/>
  <c r="AH399" i="5"/>
  <c r="AH398" i="5"/>
  <c r="AH397" i="5"/>
  <c r="AH396" i="5"/>
  <c r="AH395" i="5"/>
  <c r="AH394" i="5"/>
  <c r="AH393" i="5"/>
  <c r="AH392" i="5"/>
  <c r="AH391" i="5"/>
  <c r="AH390" i="5"/>
  <c r="AH389" i="5"/>
  <c r="AH388" i="5"/>
  <c r="AH387" i="5"/>
  <c r="AH386" i="5"/>
  <c r="AH385" i="5"/>
  <c r="AH384" i="5"/>
  <c r="AH383" i="5"/>
  <c r="AH382" i="5"/>
  <c r="AH381" i="5"/>
  <c r="AH380" i="5"/>
  <c r="AH379" i="5"/>
  <c r="AH378" i="5"/>
  <c r="AH377" i="5"/>
  <c r="AH376" i="5"/>
  <c r="AH375" i="5"/>
  <c r="AH374" i="5"/>
  <c r="AH373" i="5"/>
  <c r="AH372" i="5"/>
  <c r="AH371" i="5"/>
  <c r="AH370" i="5"/>
  <c r="AH369" i="5"/>
  <c r="AH368" i="5"/>
  <c r="AH367" i="5"/>
  <c r="AH366" i="5"/>
  <c r="AH365" i="5"/>
  <c r="AH364" i="5"/>
  <c r="AH363" i="5"/>
  <c r="BK356" i="5"/>
  <c r="BJ356" i="5"/>
  <c r="BI356" i="5"/>
  <c r="BH356" i="5"/>
  <c r="BG356" i="5"/>
  <c r="BF356" i="5"/>
  <c r="BE356" i="5"/>
  <c r="BD356" i="5"/>
  <c r="BC356" i="5"/>
  <c r="BB356" i="5"/>
  <c r="BA356" i="5"/>
  <c r="AZ356" i="5"/>
  <c r="AY356" i="5"/>
  <c r="AX356" i="5"/>
  <c r="AW356" i="5"/>
  <c r="AP356" i="5"/>
  <c r="AO356" i="5"/>
  <c r="AN356" i="5"/>
  <c r="AM356" i="5"/>
  <c r="AK356" i="5"/>
  <c r="AL356" i="5" s="1"/>
  <c r="AI356" i="5"/>
  <c r="AJ356" i="5" s="1"/>
  <c r="AH356" i="5"/>
  <c r="AG356" i="5"/>
  <c r="AM447" i="5" s="1"/>
  <c r="AN447" i="5" s="1"/>
  <c r="BK355" i="5"/>
  <c r="BJ355" i="5"/>
  <c r="BI355" i="5"/>
  <c r="BH355" i="5"/>
  <c r="BG355" i="5"/>
  <c r="BF355" i="5"/>
  <c r="BE355" i="5"/>
  <c r="BD355" i="5"/>
  <c r="BC355" i="5"/>
  <c r="BB355" i="5"/>
  <c r="BA355" i="5"/>
  <c r="AZ355" i="5"/>
  <c r="AY355" i="5"/>
  <c r="AX355" i="5"/>
  <c r="AW355" i="5"/>
  <c r="AP355" i="5"/>
  <c r="AO355" i="5"/>
  <c r="AN355" i="5"/>
  <c r="AM355" i="5"/>
  <c r="AL355" i="5"/>
  <c r="AK355" i="5"/>
  <c r="AI355" i="5"/>
  <c r="AJ355" i="5" s="1"/>
  <c r="AH355" i="5"/>
  <c r="AG355" i="5"/>
  <c r="AM446" i="5" s="1"/>
  <c r="AN446" i="5" s="1"/>
  <c r="BK354" i="5"/>
  <c r="BJ354" i="5"/>
  <c r="BI354" i="5"/>
  <c r="BH354" i="5"/>
  <c r="BG354" i="5"/>
  <c r="BF354" i="5"/>
  <c r="BE354" i="5"/>
  <c r="BD354" i="5"/>
  <c r="BC354" i="5"/>
  <c r="BB354" i="5"/>
  <c r="BA354" i="5"/>
  <c r="AZ354" i="5"/>
  <c r="AY354" i="5"/>
  <c r="AX354" i="5"/>
  <c r="AW354" i="5"/>
  <c r="AP354" i="5"/>
  <c r="AO354" i="5"/>
  <c r="AN354" i="5"/>
  <c r="AM354" i="5"/>
  <c r="AK354" i="5"/>
  <c r="AL354" i="5" s="1"/>
  <c r="AJ354" i="5"/>
  <c r="AI354" i="5"/>
  <c r="AH354" i="5"/>
  <c r="AG354" i="5"/>
  <c r="AM445" i="5" s="1"/>
  <c r="AN445" i="5" s="1"/>
  <c r="BK353" i="5"/>
  <c r="BJ353" i="5"/>
  <c r="BI353" i="5"/>
  <c r="BH353" i="5"/>
  <c r="BG353" i="5"/>
  <c r="BF353" i="5"/>
  <c r="BE353" i="5"/>
  <c r="BD353" i="5"/>
  <c r="BC353" i="5"/>
  <c r="BB353" i="5"/>
  <c r="BA353" i="5"/>
  <c r="AZ353" i="5"/>
  <c r="AY353" i="5"/>
  <c r="AX353" i="5"/>
  <c r="AW353" i="5"/>
  <c r="AP353" i="5"/>
  <c r="AO353" i="5"/>
  <c r="AN353" i="5"/>
  <c r="AM353" i="5"/>
  <c r="AK353" i="5"/>
  <c r="AL353" i="5" s="1"/>
  <c r="AI353" i="5"/>
  <c r="AJ353" i="5" s="1"/>
  <c r="AH353" i="5"/>
  <c r="AG353" i="5"/>
  <c r="AM444" i="5" s="1"/>
  <c r="AN444" i="5" s="1"/>
  <c r="BK352" i="5"/>
  <c r="BJ352" i="5"/>
  <c r="BI352" i="5"/>
  <c r="BH352" i="5"/>
  <c r="BG352" i="5"/>
  <c r="BF352" i="5"/>
  <c r="BE352" i="5"/>
  <c r="BD352" i="5"/>
  <c r="BC352" i="5"/>
  <c r="BB352" i="5"/>
  <c r="BA352" i="5"/>
  <c r="AZ352" i="5"/>
  <c r="AY352" i="5"/>
  <c r="AX352" i="5"/>
  <c r="AW352" i="5"/>
  <c r="AP352" i="5"/>
  <c r="AO352" i="5"/>
  <c r="AN352" i="5"/>
  <c r="AM352" i="5"/>
  <c r="AL352" i="5"/>
  <c r="AK352" i="5"/>
  <c r="AJ352" i="5"/>
  <c r="AI352" i="5"/>
  <c r="AH352" i="5"/>
  <c r="AG352" i="5"/>
  <c r="AM443" i="5" s="1"/>
  <c r="AN443" i="5" s="1"/>
  <c r="BK351" i="5"/>
  <c r="BJ351" i="5"/>
  <c r="BI351" i="5"/>
  <c r="BH351" i="5"/>
  <c r="BG351" i="5"/>
  <c r="BF351" i="5"/>
  <c r="BE351" i="5"/>
  <c r="BD351" i="5"/>
  <c r="BC351" i="5"/>
  <c r="BB351" i="5"/>
  <c r="BA351" i="5"/>
  <c r="AZ351" i="5"/>
  <c r="AY351" i="5"/>
  <c r="AX351" i="5"/>
  <c r="AW351" i="5"/>
  <c r="AP351" i="5"/>
  <c r="AO351" i="5"/>
  <c r="AN351" i="5"/>
  <c r="AM351" i="5"/>
  <c r="AK351" i="5"/>
  <c r="AL351" i="5" s="1"/>
  <c r="AI351" i="5"/>
  <c r="AJ351" i="5" s="1"/>
  <c r="AH351" i="5"/>
  <c r="AG351" i="5"/>
  <c r="BK350" i="5"/>
  <c r="BJ350" i="5"/>
  <c r="BI350" i="5"/>
  <c r="BH350" i="5"/>
  <c r="BG350" i="5"/>
  <c r="BF350" i="5"/>
  <c r="BE350" i="5"/>
  <c r="BD350" i="5"/>
  <c r="BC350" i="5"/>
  <c r="BB350" i="5"/>
  <c r="BA350" i="5"/>
  <c r="AZ350" i="5"/>
  <c r="AY350" i="5"/>
  <c r="AX350" i="5"/>
  <c r="AW350" i="5"/>
  <c r="AP350" i="5"/>
  <c r="AO350" i="5"/>
  <c r="AN350" i="5"/>
  <c r="AM350" i="5"/>
  <c r="AL350" i="5"/>
  <c r="AK350" i="5"/>
  <c r="AJ350" i="5"/>
  <c r="AI350" i="5"/>
  <c r="AH350" i="5"/>
  <c r="AG350" i="5"/>
  <c r="BK349" i="5"/>
  <c r="BJ349" i="5"/>
  <c r="BI349" i="5"/>
  <c r="BH349" i="5"/>
  <c r="BG349" i="5"/>
  <c r="BF349" i="5"/>
  <c r="BE349" i="5"/>
  <c r="BD349" i="5"/>
  <c r="BC349" i="5"/>
  <c r="BB349" i="5"/>
  <c r="BA349" i="5"/>
  <c r="AZ349" i="5"/>
  <c r="AY349" i="5"/>
  <c r="AX349" i="5"/>
  <c r="AW349" i="5"/>
  <c r="AP349" i="5"/>
  <c r="AO349" i="5"/>
  <c r="AN349" i="5"/>
  <c r="AM349" i="5"/>
  <c r="AK349" i="5"/>
  <c r="AL349" i="5" s="1"/>
  <c r="AJ349" i="5"/>
  <c r="AI349" i="5"/>
  <c r="AH349" i="5"/>
  <c r="AG349" i="5"/>
  <c r="BK348" i="5"/>
  <c r="BJ348" i="5"/>
  <c r="BI348" i="5"/>
  <c r="BH348" i="5"/>
  <c r="BG348" i="5"/>
  <c r="BF348" i="5"/>
  <c r="BE348" i="5"/>
  <c r="BD348" i="5"/>
  <c r="BC348" i="5"/>
  <c r="BB348" i="5"/>
  <c r="BA348" i="5"/>
  <c r="AZ348" i="5"/>
  <c r="AY348" i="5"/>
  <c r="AX348" i="5"/>
  <c r="AW348" i="5"/>
  <c r="AP348" i="5"/>
  <c r="AO348" i="5"/>
  <c r="AN348" i="5"/>
  <c r="AM348" i="5"/>
  <c r="AK348" i="5"/>
  <c r="AL348" i="5" s="1"/>
  <c r="AI348" i="5"/>
  <c r="AJ348" i="5" s="1"/>
  <c r="AH348" i="5"/>
  <c r="AG348" i="5"/>
  <c r="BK347" i="5"/>
  <c r="BJ347" i="5"/>
  <c r="BI347" i="5"/>
  <c r="BH347" i="5"/>
  <c r="BG347" i="5"/>
  <c r="BF347" i="5"/>
  <c r="BE347" i="5"/>
  <c r="BD347" i="5"/>
  <c r="BC347" i="5"/>
  <c r="BB347" i="5"/>
  <c r="BA347" i="5"/>
  <c r="AZ347" i="5"/>
  <c r="AY347" i="5"/>
  <c r="AX347" i="5"/>
  <c r="AW347" i="5"/>
  <c r="AP347" i="5"/>
  <c r="AO347" i="5"/>
  <c r="AN347" i="5"/>
  <c r="AM347" i="5"/>
  <c r="AL347" i="5"/>
  <c r="AK347" i="5"/>
  <c r="AI347" i="5"/>
  <c r="AJ347" i="5" s="1"/>
  <c r="AH347" i="5"/>
  <c r="AG347" i="5"/>
  <c r="BK346" i="5"/>
  <c r="BJ346" i="5"/>
  <c r="BI346" i="5"/>
  <c r="BH346" i="5"/>
  <c r="BG346" i="5"/>
  <c r="BF346" i="5"/>
  <c r="BE346" i="5"/>
  <c r="BD346" i="5"/>
  <c r="BC346" i="5"/>
  <c r="BB346" i="5"/>
  <c r="BA346" i="5"/>
  <c r="AZ346" i="5"/>
  <c r="AY346" i="5"/>
  <c r="AX346" i="5"/>
  <c r="AW346" i="5"/>
  <c r="AP346" i="5"/>
  <c r="AO346" i="5"/>
  <c r="AN346" i="5"/>
  <c r="AM346" i="5"/>
  <c r="AK346" i="5"/>
  <c r="AL346" i="5" s="1"/>
  <c r="AJ346" i="5"/>
  <c r="AI346" i="5"/>
  <c r="AH346" i="5"/>
  <c r="AG346" i="5"/>
  <c r="BK345" i="5"/>
  <c r="BJ345" i="5"/>
  <c r="BI345" i="5"/>
  <c r="BH345" i="5"/>
  <c r="BG345" i="5"/>
  <c r="BF345" i="5"/>
  <c r="BE345" i="5"/>
  <c r="BD345" i="5"/>
  <c r="BC345" i="5"/>
  <c r="BB345" i="5"/>
  <c r="BA345" i="5"/>
  <c r="AZ345" i="5"/>
  <c r="AY345" i="5"/>
  <c r="AX345" i="5"/>
  <c r="AW345" i="5"/>
  <c r="AP345" i="5"/>
  <c r="AO345" i="5"/>
  <c r="AN345" i="5"/>
  <c r="AM345" i="5"/>
  <c r="AK345" i="5"/>
  <c r="AL345" i="5" s="1"/>
  <c r="AI345" i="5"/>
  <c r="AJ345" i="5" s="1"/>
  <c r="AH345" i="5"/>
  <c r="AG345" i="5"/>
  <c r="BK344" i="5"/>
  <c r="BJ344" i="5"/>
  <c r="BI344" i="5"/>
  <c r="BH344" i="5"/>
  <c r="BG344" i="5"/>
  <c r="BF344" i="5"/>
  <c r="BE344" i="5"/>
  <c r="BD344" i="5"/>
  <c r="BC344" i="5"/>
  <c r="BB344" i="5"/>
  <c r="BA344" i="5"/>
  <c r="AZ344" i="5"/>
  <c r="AY344" i="5"/>
  <c r="AX344" i="5"/>
  <c r="AW344" i="5"/>
  <c r="AP344" i="5"/>
  <c r="AO344" i="5"/>
  <c r="AN344" i="5"/>
  <c r="AM344" i="5"/>
  <c r="AL344" i="5"/>
  <c r="AK344" i="5"/>
  <c r="AJ344" i="5"/>
  <c r="AI344" i="5"/>
  <c r="AH344" i="5"/>
  <c r="AG344" i="5"/>
  <c r="BK343" i="5"/>
  <c r="BJ343" i="5"/>
  <c r="BI343" i="5"/>
  <c r="BH343" i="5"/>
  <c r="BG343" i="5"/>
  <c r="BF343" i="5"/>
  <c r="BE343" i="5"/>
  <c r="BD343" i="5"/>
  <c r="BC343" i="5"/>
  <c r="BB343" i="5"/>
  <c r="BA343" i="5"/>
  <c r="AZ343" i="5"/>
  <c r="AY343" i="5"/>
  <c r="AX343" i="5"/>
  <c r="AW343" i="5"/>
  <c r="AP343" i="5"/>
  <c r="AO343" i="5"/>
  <c r="AN343" i="5"/>
  <c r="AM343" i="5"/>
  <c r="AK343" i="5"/>
  <c r="AL343" i="5" s="1"/>
  <c r="AI343" i="5"/>
  <c r="AJ343" i="5" s="1"/>
  <c r="AH343" i="5"/>
  <c r="AG343" i="5"/>
  <c r="BK342" i="5"/>
  <c r="BJ342" i="5"/>
  <c r="BI342" i="5"/>
  <c r="BH342" i="5"/>
  <c r="BG342" i="5"/>
  <c r="BF342" i="5"/>
  <c r="BE342" i="5"/>
  <c r="BD342" i="5"/>
  <c r="BC342" i="5"/>
  <c r="BB342" i="5"/>
  <c r="BA342" i="5"/>
  <c r="AZ342" i="5"/>
  <c r="AY342" i="5"/>
  <c r="AX342" i="5"/>
  <c r="AW342" i="5"/>
  <c r="AP342" i="5"/>
  <c r="AO342" i="5"/>
  <c r="AN342" i="5"/>
  <c r="AM342" i="5"/>
  <c r="AL342" i="5"/>
  <c r="AK342" i="5"/>
  <c r="AJ342" i="5"/>
  <c r="AI342" i="5"/>
  <c r="AH342" i="5"/>
  <c r="AG342" i="5"/>
  <c r="BK341" i="5"/>
  <c r="BJ341" i="5"/>
  <c r="BI341" i="5"/>
  <c r="BH341" i="5"/>
  <c r="BG341" i="5"/>
  <c r="BF341" i="5"/>
  <c r="BE341" i="5"/>
  <c r="BD341" i="5"/>
  <c r="BC341" i="5"/>
  <c r="BB341" i="5"/>
  <c r="BA341" i="5"/>
  <c r="AZ341" i="5"/>
  <c r="AY341" i="5"/>
  <c r="AX341" i="5"/>
  <c r="AW341" i="5"/>
  <c r="AP341" i="5"/>
  <c r="AO341" i="5"/>
  <c r="AN341" i="5"/>
  <c r="AM341" i="5"/>
  <c r="AK341" i="5"/>
  <c r="AL341" i="5" s="1"/>
  <c r="AJ341" i="5"/>
  <c r="AI341" i="5"/>
  <c r="AH341" i="5"/>
  <c r="AG341" i="5"/>
  <c r="AM432" i="5" s="1"/>
  <c r="AN432" i="5" s="1"/>
  <c r="BK340" i="5"/>
  <c r="BJ340" i="5"/>
  <c r="BI340" i="5"/>
  <c r="BH340" i="5"/>
  <c r="BG340" i="5"/>
  <c r="BF340" i="5"/>
  <c r="BE340" i="5"/>
  <c r="BD340" i="5"/>
  <c r="BC340" i="5"/>
  <c r="BB340" i="5"/>
  <c r="BA340" i="5"/>
  <c r="AZ340" i="5"/>
  <c r="AY340" i="5"/>
  <c r="AX340" i="5"/>
  <c r="AW340" i="5"/>
  <c r="AP340" i="5"/>
  <c r="AO340" i="5"/>
  <c r="AN340" i="5"/>
  <c r="AM340" i="5"/>
  <c r="AK340" i="5"/>
  <c r="AL340" i="5" s="1"/>
  <c r="AI340" i="5"/>
  <c r="AJ340" i="5" s="1"/>
  <c r="AH340" i="5"/>
  <c r="AG340" i="5"/>
  <c r="BK339" i="5"/>
  <c r="BJ339" i="5"/>
  <c r="BI339" i="5"/>
  <c r="BH339" i="5"/>
  <c r="BG339" i="5"/>
  <c r="BF339" i="5"/>
  <c r="BE339" i="5"/>
  <c r="BD339" i="5"/>
  <c r="BC339" i="5"/>
  <c r="BB339" i="5"/>
  <c r="BA339" i="5"/>
  <c r="AZ339" i="5"/>
  <c r="AY339" i="5"/>
  <c r="AX339" i="5"/>
  <c r="AW339" i="5"/>
  <c r="AP339" i="5"/>
  <c r="AO339" i="5"/>
  <c r="AN339" i="5"/>
  <c r="AM339" i="5"/>
  <c r="AL339" i="5"/>
  <c r="AK339" i="5"/>
  <c r="AI339" i="5"/>
  <c r="AJ339" i="5" s="1"/>
  <c r="AH339" i="5"/>
  <c r="AG339" i="5"/>
  <c r="BK338" i="5"/>
  <c r="BJ338" i="5"/>
  <c r="BI338" i="5"/>
  <c r="BH338" i="5"/>
  <c r="BG338" i="5"/>
  <c r="BF338" i="5"/>
  <c r="BE338" i="5"/>
  <c r="BD338" i="5"/>
  <c r="BC338" i="5"/>
  <c r="BB338" i="5"/>
  <c r="BA338" i="5"/>
  <c r="AZ338" i="5"/>
  <c r="AY338" i="5"/>
  <c r="AX338" i="5"/>
  <c r="AW338" i="5"/>
  <c r="AP338" i="5"/>
  <c r="AO338" i="5"/>
  <c r="AN338" i="5"/>
  <c r="AM338" i="5"/>
  <c r="AK338" i="5"/>
  <c r="AL338" i="5" s="1"/>
  <c r="AJ338" i="5"/>
  <c r="AI338" i="5"/>
  <c r="AH338" i="5"/>
  <c r="AG338" i="5"/>
  <c r="BK337" i="5"/>
  <c r="BJ337" i="5"/>
  <c r="BI337" i="5"/>
  <c r="BH337" i="5"/>
  <c r="BG337" i="5"/>
  <c r="BF337" i="5"/>
  <c r="BE337" i="5"/>
  <c r="BD337" i="5"/>
  <c r="BC337" i="5"/>
  <c r="BB337" i="5"/>
  <c r="BA337" i="5"/>
  <c r="AZ337" i="5"/>
  <c r="AY337" i="5"/>
  <c r="AX337" i="5"/>
  <c r="AW337" i="5"/>
  <c r="AP337" i="5"/>
  <c r="AO337" i="5"/>
  <c r="AN337" i="5"/>
  <c r="AM337" i="5"/>
  <c r="AK337" i="5"/>
  <c r="AL337" i="5" s="1"/>
  <c r="AI337" i="5"/>
  <c r="AJ337" i="5" s="1"/>
  <c r="AH337" i="5"/>
  <c r="AG337" i="5"/>
  <c r="BK336" i="5"/>
  <c r="BJ336" i="5"/>
  <c r="BI336" i="5"/>
  <c r="BH336" i="5"/>
  <c r="BG336" i="5"/>
  <c r="BF336" i="5"/>
  <c r="BE336" i="5"/>
  <c r="BD336" i="5"/>
  <c r="BC336" i="5"/>
  <c r="BB336" i="5"/>
  <c r="BA336" i="5"/>
  <c r="AZ336" i="5"/>
  <c r="AY336" i="5"/>
  <c r="AX336" i="5"/>
  <c r="AW336" i="5"/>
  <c r="AP336" i="5"/>
  <c r="AO336" i="5"/>
  <c r="AN336" i="5"/>
  <c r="AM336" i="5"/>
  <c r="AL336" i="5"/>
  <c r="AK336" i="5"/>
  <c r="AJ336" i="5"/>
  <c r="AI336" i="5"/>
  <c r="AH336" i="5"/>
  <c r="AG336" i="5"/>
  <c r="BK335" i="5"/>
  <c r="BJ335" i="5"/>
  <c r="BI335" i="5"/>
  <c r="BH335" i="5"/>
  <c r="BG335" i="5"/>
  <c r="BF335" i="5"/>
  <c r="BE335" i="5"/>
  <c r="BD335" i="5"/>
  <c r="BC335" i="5"/>
  <c r="BB335" i="5"/>
  <c r="BA335" i="5"/>
  <c r="AZ335" i="5"/>
  <c r="AY335" i="5"/>
  <c r="AX335" i="5"/>
  <c r="AW335" i="5"/>
  <c r="AP335" i="5"/>
  <c r="AO335" i="5"/>
  <c r="AN335" i="5"/>
  <c r="AM335" i="5"/>
  <c r="AK335" i="5"/>
  <c r="AL335" i="5" s="1"/>
  <c r="AI335" i="5"/>
  <c r="AJ335" i="5" s="1"/>
  <c r="AH335" i="5"/>
  <c r="AG335" i="5"/>
  <c r="BK334" i="5"/>
  <c r="BJ334" i="5"/>
  <c r="BI334" i="5"/>
  <c r="BH334" i="5"/>
  <c r="BG334" i="5"/>
  <c r="BF334" i="5"/>
  <c r="BE334" i="5"/>
  <c r="BD334" i="5"/>
  <c r="BC334" i="5"/>
  <c r="BB334" i="5"/>
  <c r="BA334" i="5"/>
  <c r="AZ334" i="5"/>
  <c r="AY334" i="5"/>
  <c r="AX334" i="5"/>
  <c r="AW334" i="5"/>
  <c r="AP334" i="5"/>
  <c r="AO334" i="5"/>
  <c r="AN334" i="5"/>
  <c r="AM334" i="5"/>
  <c r="AL334" i="5"/>
  <c r="AK334" i="5"/>
  <c r="AJ334" i="5"/>
  <c r="AI334" i="5"/>
  <c r="AH334" i="5"/>
  <c r="AG334" i="5"/>
  <c r="BK333" i="5"/>
  <c r="BJ333" i="5"/>
  <c r="BI333" i="5"/>
  <c r="BH333" i="5"/>
  <c r="BG333" i="5"/>
  <c r="BF333" i="5"/>
  <c r="BE333" i="5"/>
  <c r="BD333" i="5"/>
  <c r="BC333" i="5"/>
  <c r="BB333" i="5"/>
  <c r="BA333" i="5"/>
  <c r="AZ333" i="5"/>
  <c r="AY333" i="5"/>
  <c r="AX333" i="5"/>
  <c r="AW333" i="5"/>
  <c r="AP333" i="5"/>
  <c r="AO333" i="5"/>
  <c r="AN333" i="5"/>
  <c r="AM333" i="5"/>
  <c r="AK333" i="5"/>
  <c r="AL333" i="5" s="1"/>
  <c r="AJ333" i="5"/>
  <c r="AI333" i="5"/>
  <c r="AH333" i="5"/>
  <c r="AG333" i="5"/>
  <c r="BK332" i="5"/>
  <c r="BJ332" i="5"/>
  <c r="BI332" i="5"/>
  <c r="BH332" i="5"/>
  <c r="BG332" i="5"/>
  <c r="BF332" i="5"/>
  <c r="BE332" i="5"/>
  <c r="BD332" i="5"/>
  <c r="BC332" i="5"/>
  <c r="BB332" i="5"/>
  <c r="BA332" i="5"/>
  <c r="AZ332" i="5"/>
  <c r="AY332" i="5"/>
  <c r="AX332" i="5"/>
  <c r="AW332" i="5"/>
  <c r="AP332" i="5"/>
  <c r="AO332" i="5"/>
  <c r="AN332" i="5"/>
  <c r="AM332" i="5"/>
  <c r="AK332" i="5"/>
  <c r="AL332" i="5" s="1"/>
  <c r="AI332" i="5"/>
  <c r="AJ332" i="5" s="1"/>
  <c r="AH332" i="5"/>
  <c r="AG332" i="5"/>
  <c r="BK331" i="5"/>
  <c r="BJ331" i="5"/>
  <c r="BI331" i="5"/>
  <c r="BH331" i="5"/>
  <c r="BG331" i="5"/>
  <c r="BF331" i="5"/>
  <c r="BE331" i="5"/>
  <c r="BD331" i="5"/>
  <c r="BC331" i="5"/>
  <c r="BB331" i="5"/>
  <c r="BA331" i="5"/>
  <c r="AZ331" i="5"/>
  <c r="AY331" i="5"/>
  <c r="AX331" i="5"/>
  <c r="AW331" i="5"/>
  <c r="AP331" i="5"/>
  <c r="AO331" i="5"/>
  <c r="AN331" i="5"/>
  <c r="AM331" i="5"/>
  <c r="AL331" i="5"/>
  <c r="AK331" i="5"/>
  <c r="AI331" i="5"/>
  <c r="AJ331" i="5" s="1"/>
  <c r="AH331" i="5"/>
  <c r="AG331" i="5"/>
  <c r="BK330" i="5"/>
  <c r="BJ330" i="5"/>
  <c r="BI330" i="5"/>
  <c r="BH330" i="5"/>
  <c r="BG330" i="5"/>
  <c r="BF330" i="5"/>
  <c r="BE330" i="5"/>
  <c r="BD330" i="5"/>
  <c r="BC330" i="5"/>
  <c r="BB330" i="5"/>
  <c r="BA330" i="5"/>
  <c r="AZ330" i="5"/>
  <c r="AY330" i="5"/>
  <c r="AX330" i="5"/>
  <c r="AW330" i="5"/>
  <c r="AP330" i="5"/>
  <c r="AO330" i="5"/>
  <c r="AN330" i="5"/>
  <c r="AM330" i="5"/>
  <c r="AK330" i="5"/>
  <c r="AL330" i="5" s="1"/>
  <c r="AJ330" i="5"/>
  <c r="AI330" i="5"/>
  <c r="AH330" i="5"/>
  <c r="AG330" i="5"/>
  <c r="BK329" i="5"/>
  <c r="BJ329" i="5"/>
  <c r="BI329" i="5"/>
  <c r="BH329" i="5"/>
  <c r="BG329" i="5"/>
  <c r="BF329" i="5"/>
  <c r="BE329" i="5"/>
  <c r="BD329" i="5"/>
  <c r="BC329" i="5"/>
  <c r="BB329" i="5"/>
  <c r="BA329" i="5"/>
  <c r="AZ329" i="5"/>
  <c r="AY329" i="5"/>
  <c r="AX329" i="5"/>
  <c r="AW329" i="5"/>
  <c r="AP329" i="5"/>
  <c r="AO329" i="5"/>
  <c r="AN329" i="5"/>
  <c r="AM329" i="5"/>
  <c r="AK329" i="5"/>
  <c r="AL329" i="5" s="1"/>
  <c r="AI329" i="5"/>
  <c r="AJ329" i="5" s="1"/>
  <c r="AH329" i="5"/>
  <c r="AG329" i="5"/>
  <c r="AM420" i="5" s="1"/>
  <c r="AN420" i="5" s="1"/>
  <c r="BK328" i="5"/>
  <c r="BJ328" i="5"/>
  <c r="BI328" i="5"/>
  <c r="BH328" i="5"/>
  <c r="BG328" i="5"/>
  <c r="BF328" i="5"/>
  <c r="BE328" i="5"/>
  <c r="BD328" i="5"/>
  <c r="BC328" i="5"/>
  <c r="BB328" i="5"/>
  <c r="BA328" i="5"/>
  <c r="AZ328" i="5"/>
  <c r="AY328" i="5"/>
  <c r="AX328" i="5"/>
  <c r="AW328" i="5"/>
  <c r="AP328" i="5"/>
  <c r="AO328" i="5"/>
  <c r="AN328" i="5"/>
  <c r="AM328" i="5"/>
  <c r="AL328" i="5"/>
  <c r="AK328" i="5"/>
  <c r="AJ328" i="5"/>
  <c r="AI328" i="5"/>
  <c r="AH328" i="5"/>
  <c r="AG328" i="5"/>
  <c r="BK327" i="5"/>
  <c r="BJ327" i="5"/>
  <c r="BI327" i="5"/>
  <c r="BH327" i="5"/>
  <c r="BG327" i="5"/>
  <c r="BF327" i="5"/>
  <c r="BE327" i="5"/>
  <c r="BD327" i="5"/>
  <c r="BC327" i="5"/>
  <c r="BB327" i="5"/>
  <c r="BA327" i="5"/>
  <c r="AZ327" i="5"/>
  <c r="AY327" i="5"/>
  <c r="AX327" i="5"/>
  <c r="AW327" i="5"/>
  <c r="AP327" i="5"/>
  <c r="AO327" i="5"/>
  <c r="AN327" i="5"/>
  <c r="AM327" i="5"/>
  <c r="AK327" i="5"/>
  <c r="AL327" i="5" s="1"/>
  <c r="AI327" i="5"/>
  <c r="AJ327" i="5" s="1"/>
  <c r="AH327" i="5"/>
  <c r="AG327" i="5"/>
  <c r="AM418" i="5" s="1"/>
  <c r="AN418" i="5" s="1"/>
  <c r="BK326" i="5"/>
  <c r="BJ326" i="5"/>
  <c r="BI326" i="5"/>
  <c r="BH326" i="5"/>
  <c r="BG326" i="5"/>
  <c r="BF326" i="5"/>
  <c r="BE326" i="5"/>
  <c r="BD326" i="5"/>
  <c r="BC326" i="5"/>
  <c r="BB326" i="5"/>
  <c r="BA326" i="5"/>
  <c r="AZ326" i="5"/>
  <c r="AY326" i="5"/>
  <c r="AX326" i="5"/>
  <c r="AW326" i="5"/>
  <c r="AP326" i="5"/>
  <c r="AO326" i="5"/>
  <c r="AN326" i="5"/>
  <c r="AM326" i="5"/>
  <c r="AL326" i="5"/>
  <c r="AK326" i="5"/>
  <c r="AJ326" i="5"/>
  <c r="AI326" i="5"/>
  <c r="AH326" i="5"/>
  <c r="AG326" i="5"/>
  <c r="BK325" i="5"/>
  <c r="BJ325" i="5"/>
  <c r="BI325" i="5"/>
  <c r="BH325" i="5"/>
  <c r="BG325" i="5"/>
  <c r="BF325" i="5"/>
  <c r="BE325" i="5"/>
  <c r="BD325" i="5"/>
  <c r="BC325" i="5"/>
  <c r="BB325" i="5"/>
  <c r="BA325" i="5"/>
  <c r="AZ325" i="5"/>
  <c r="AY325" i="5"/>
  <c r="AX325" i="5"/>
  <c r="AW325" i="5"/>
  <c r="AP325" i="5"/>
  <c r="AO325" i="5"/>
  <c r="AN325" i="5"/>
  <c r="AM325" i="5"/>
  <c r="AK325" i="5"/>
  <c r="AL325" i="5" s="1"/>
  <c r="AJ325" i="5"/>
  <c r="AI325" i="5"/>
  <c r="AH325" i="5"/>
  <c r="AG325" i="5"/>
  <c r="BK324" i="5"/>
  <c r="BJ324" i="5"/>
  <c r="BI324" i="5"/>
  <c r="BH324" i="5"/>
  <c r="BG324" i="5"/>
  <c r="BF324" i="5"/>
  <c r="BE324" i="5"/>
  <c r="BD324" i="5"/>
  <c r="BC324" i="5"/>
  <c r="BB324" i="5"/>
  <c r="BA324" i="5"/>
  <c r="AZ324" i="5"/>
  <c r="AY324" i="5"/>
  <c r="AX324" i="5"/>
  <c r="AW324" i="5"/>
  <c r="AP324" i="5"/>
  <c r="AO324" i="5"/>
  <c r="AN324" i="5"/>
  <c r="AM324" i="5"/>
  <c r="AK324" i="5"/>
  <c r="AL324" i="5" s="1"/>
  <c r="AI324" i="5"/>
  <c r="AJ324" i="5" s="1"/>
  <c r="AH324" i="5"/>
  <c r="AG324" i="5"/>
  <c r="AM415" i="5" s="1"/>
  <c r="AN415" i="5" s="1"/>
  <c r="BK323" i="5"/>
  <c r="BJ323" i="5"/>
  <c r="BI323" i="5"/>
  <c r="BH323" i="5"/>
  <c r="BG323" i="5"/>
  <c r="BF323" i="5"/>
  <c r="BE323" i="5"/>
  <c r="BD323" i="5"/>
  <c r="BC323" i="5"/>
  <c r="BB323" i="5"/>
  <c r="BA323" i="5"/>
  <c r="AZ323" i="5"/>
  <c r="AY323" i="5"/>
  <c r="AX323" i="5"/>
  <c r="AW323" i="5"/>
  <c r="AP323" i="5"/>
  <c r="AO323" i="5"/>
  <c r="AN323" i="5"/>
  <c r="AM323" i="5"/>
  <c r="AL323" i="5"/>
  <c r="AK323" i="5"/>
  <c r="AI323" i="5"/>
  <c r="AJ323" i="5" s="1"/>
  <c r="AH323" i="5"/>
  <c r="AG323" i="5"/>
  <c r="BK322" i="5"/>
  <c r="BJ322" i="5"/>
  <c r="BI322" i="5"/>
  <c r="BH322" i="5"/>
  <c r="BG322" i="5"/>
  <c r="BF322" i="5"/>
  <c r="BE322" i="5"/>
  <c r="BD322" i="5"/>
  <c r="BC322" i="5"/>
  <c r="BB322" i="5"/>
  <c r="BA322" i="5"/>
  <c r="AZ322" i="5"/>
  <c r="AY322" i="5"/>
  <c r="AX322" i="5"/>
  <c r="AW322" i="5"/>
  <c r="AP322" i="5"/>
  <c r="AO322" i="5"/>
  <c r="AN322" i="5"/>
  <c r="AM322" i="5"/>
  <c r="AK322" i="5"/>
  <c r="AL322" i="5" s="1"/>
  <c r="AJ322" i="5"/>
  <c r="AI322" i="5"/>
  <c r="AH322" i="5"/>
  <c r="AG322" i="5"/>
  <c r="AM413" i="5" s="1"/>
  <c r="AN413" i="5" s="1"/>
  <c r="BK321" i="5"/>
  <c r="BJ321" i="5"/>
  <c r="BI321" i="5"/>
  <c r="BH321" i="5"/>
  <c r="BG321" i="5"/>
  <c r="BF321" i="5"/>
  <c r="BE321" i="5"/>
  <c r="BD321" i="5"/>
  <c r="BC321" i="5"/>
  <c r="BB321" i="5"/>
  <c r="BA321" i="5"/>
  <c r="AZ321" i="5"/>
  <c r="AY321" i="5"/>
  <c r="AX321" i="5"/>
  <c r="AW321" i="5"/>
  <c r="AP321" i="5"/>
  <c r="AO321" i="5"/>
  <c r="AN321" i="5"/>
  <c r="AM321" i="5"/>
  <c r="AK321" i="5"/>
  <c r="AL321" i="5" s="1"/>
  <c r="AI321" i="5"/>
  <c r="AJ321" i="5" s="1"/>
  <c r="AH321" i="5"/>
  <c r="AG321" i="5"/>
  <c r="AM412" i="5" s="1"/>
  <c r="AN412" i="5" s="1"/>
  <c r="BK320" i="5"/>
  <c r="BJ320" i="5"/>
  <c r="BI320" i="5"/>
  <c r="BH320" i="5"/>
  <c r="BG320" i="5"/>
  <c r="BF320" i="5"/>
  <c r="BE320" i="5"/>
  <c r="BD320" i="5"/>
  <c r="BC320" i="5"/>
  <c r="BB320" i="5"/>
  <c r="BA320" i="5"/>
  <c r="AZ320" i="5"/>
  <c r="AY320" i="5"/>
  <c r="AX320" i="5"/>
  <c r="AW320" i="5"/>
  <c r="AP320" i="5"/>
  <c r="AO320" i="5"/>
  <c r="AN320" i="5"/>
  <c r="AM320" i="5"/>
  <c r="AL320" i="5"/>
  <c r="AK320" i="5"/>
  <c r="AJ320" i="5"/>
  <c r="AI320" i="5"/>
  <c r="AH320" i="5"/>
  <c r="AG320" i="5"/>
  <c r="AM411" i="5" s="1"/>
  <c r="AN411" i="5" s="1"/>
  <c r="BK319" i="5"/>
  <c r="BJ319" i="5"/>
  <c r="BI319" i="5"/>
  <c r="BH319" i="5"/>
  <c r="BG319" i="5"/>
  <c r="BF319" i="5"/>
  <c r="BE319" i="5"/>
  <c r="BD319" i="5"/>
  <c r="BC319" i="5"/>
  <c r="BB319" i="5"/>
  <c r="BA319" i="5"/>
  <c r="AZ319" i="5"/>
  <c r="AY319" i="5"/>
  <c r="AX319" i="5"/>
  <c r="AW319" i="5"/>
  <c r="AP319" i="5"/>
  <c r="AO319" i="5"/>
  <c r="AN319" i="5"/>
  <c r="AM319" i="5"/>
  <c r="AK319" i="5"/>
  <c r="AL319" i="5" s="1"/>
  <c r="AI319" i="5"/>
  <c r="AJ319" i="5" s="1"/>
  <c r="AH319" i="5"/>
  <c r="AG319" i="5"/>
  <c r="AM410" i="5" s="1"/>
  <c r="AN410" i="5" s="1"/>
  <c r="BK318" i="5"/>
  <c r="BJ318" i="5"/>
  <c r="BI318" i="5"/>
  <c r="BH318" i="5"/>
  <c r="BG318" i="5"/>
  <c r="BF318" i="5"/>
  <c r="BE318" i="5"/>
  <c r="BD318" i="5"/>
  <c r="BC318" i="5"/>
  <c r="BB318" i="5"/>
  <c r="BA318" i="5"/>
  <c r="AZ318" i="5"/>
  <c r="AY318" i="5"/>
  <c r="AX318" i="5"/>
  <c r="AW318" i="5"/>
  <c r="AP318" i="5"/>
  <c r="AO318" i="5"/>
  <c r="AN318" i="5"/>
  <c r="AM318" i="5"/>
  <c r="AL318" i="5"/>
  <c r="AK318" i="5"/>
  <c r="AJ318" i="5"/>
  <c r="AI318" i="5"/>
  <c r="AH318" i="5"/>
  <c r="AG318" i="5"/>
  <c r="AM409" i="5" s="1"/>
  <c r="AN409" i="5" s="1"/>
  <c r="BK317" i="5"/>
  <c r="BJ317" i="5"/>
  <c r="BI317" i="5"/>
  <c r="BH317" i="5"/>
  <c r="BG317" i="5"/>
  <c r="BF317" i="5"/>
  <c r="BE317" i="5"/>
  <c r="BD317" i="5"/>
  <c r="BC317" i="5"/>
  <c r="BB317" i="5"/>
  <c r="BA317" i="5"/>
  <c r="AZ317" i="5"/>
  <c r="AY317" i="5"/>
  <c r="AX317" i="5"/>
  <c r="AW317" i="5"/>
  <c r="AP317" i="5"/>
  <c r="AO317" i="5"/>
  <c r="AN317" i="5"/>
  <c r="AM317" i="5"/>
  <c r="AK317" i="5"/>
  <c r="AL317" i="5" s="1"/>
  <c r="AJ317" i="5"/>
  <c r="AI317" i="5"/>
  <c r="AH317" i="5"/>
  <c r="AG317" i="5"/>
  <c r="AM408" i="5" s="1"/>
  <c r="AN408" i="5" s="1"/>
  <c r="BK316" i="5"/>
  <c r="BJ316" i="5"/>
  <c r="BI316" i="5"/>
  <c r="BH316" i="5"/>
  <c r="BG316" i="5"/>
  <c r="BF316" i="5"/>
  <c r="BE316" i="5"/>
  <c r="BD316" i="5"/>
  <c r="BC316" i="5"/>
  <c r="BB316" i="5"/>
  <c r="BA316" i="5"/>
  <c r="AZ316" i="5"/>
  <c r="AY316" i="5"/>
  <c r="AX316" i="5"/>
  <c r="AW316" i="5"/>
  <c r="AP316" i="5"/>
  <c r="AO316" i="5"/>
  <c r="AN316" i="5"/>
  <c r="AM316" i="5"/>
  <c r="AK316" i="5"/>
  <c r="AL316" i="5" s="1"/>
  <c r="AI316" i="5"/>
  <c r="AJ316" i="5" s="1"/>
  <c r="AH316" i="5"/>
  <c r="AG316" i="5"/>
  <c r="AM407" i="5" s="1"/>
  <c r="AN407" i="5" s="1"/>
  <c r="BK315" i="5"/>
  <c r="BJ315" i="5"/>
  <c r="BI315" i="5"/>
  <c r="BH315" i="5"/>
  <c r="BG315" i="5"/>
  <c r="BF315" i="5"/>
  <c r="BE315" i="5"/>
  <c r="BD315" i="5"/>
  <c r="BC315" i="5"/>
  <c r="BB315" i="5"/>
  <c r="BA315" i="5"/>
  <c r="AZ315" i="5"/>
  <c r="AY315" i="5"/>
  <c r="AX315" i="5"/>
  <c r="AW315" i="5"/>
  <c r="AP315" i="5"/>
  <c r="AO315" i="5"/>
  <c r="AN315" i="5"/>
  <c r="AM315" i="5"/>
  <c r="AL315" i="5"/>
  <c r="AK315" i="5"/>
  <c r="AI315" i="5"/>
  <c r="AJ315" i="5" s="1"/>
  <c r="AH315" i="5"/>
  <c r="AG315" i="5"/>
  <c r="AM406" i="5" s="1"/>
  <c r="AN406" i="5" s="1"/>
  <c r="BK314" i="5"/>
  <c r="BJ314" i="5"/>
  <c r="BI314" i="5"/>
  <c r="BH314" i="5"/>
  <c r="BG314" i="5"/>
  <c r="BF314" i="5"/>
  <c r="BE314" i="5"/>
  <c r="BD314" i="5"/>
  <c r="BC314" i="5"/>
  <c r="BB314" i="5"/>
  <c r="BA314" i="5"/>
  <c r="AZ314" i="5"/>
  <c r="AY314" i="5"/>
  <c r="AX314" i="5"/>
  <c r="AW314" i="5"/>
  <c r="AP314" i="5"/>
  <c r="AO314" i="5"/>
  <c r="AN314" i="5"/>
  <c r="AM314" i="5"/>
  <c r="AK314" i="5"/>
  <c r="AL314" i="5" s="1"/>
  <c r="AJ314" i="5"/>
  <c r="AI314" i="5"/>
  <c r="AH314" i="5"/>
  <c r="AG314" i="5"/>
  <c r="AM405" i="5" s="1"/>
  <c r="AN405" i="5" s="1"/>
  <c r="BK313" i="5"/>
  <c r="BJ313" i="5"/>
  <c r="BI313" i="5"/>
  <c r="BH313" i="5"/>
  <c r="BG313" i="5"/>
  <c r="BF313" i="5"/>
  <c r="BE313" i="5"/>
  <c r="BD313" i="5"/>
  <c r="BC313" i="5"/>
  <c r="BB313" i="5"/>
  <c r="BA313" i="5"/>
  <c r="AZ313" i="5"/>
  <c r="AY313" i="5"/>
  <c r="AX313" i="5"/>
  <c r="AW313" i="5"/>
  <c r="AP313" i="5"/>
  <c r="AO313" i="5"/>
  <c r="AN313" i="5"/>
  <c r="AM313" i="5"/>
  <c r="AK313" i="5"/>
  <c r="AL313" i="5" s="1"/>
  <c r="AI313" i="5"/>
  <c r="AJ313" i="5" s="1"/>
  <c r="AH313" i="5"/>
  <c r="AG313" i="5"/>
  <c r="AM404" i="5" s="1"/>
  <c r="AN404" i="5" s="1"/>
  <c r="BK312" i="5"/>
  <c r="BJ312" i="5"/>
  <c r="BI312" i="5"/>
  <c r="BH312" i="5"/>
  <c r="BG312" i="5"/>
  <c r="BF312" i="5"/>
  <c r="BE312" i="5"/>
  <c r="BD312" i="5"/>
  <c r="BC312" i="5"/>
  <c r="BB312" i="5"/>
  <c r="BA312" i="5"/>
  <c r="AZ312" i="5"/>
  <c r="AY312" i="5"/>
  <c r="AX312" i="5"/>
  <c r="AW312" i="5"/>
  <c r="AP312" i="5"/>
  <c r="AO312" i="5"/>
  <c r="AN312" i="5"/>
  <c r="AM312" i="5"/>
  <c r="AL312" i="5"/>
  <c r="AK312" i="5"/>
  <c r="AJ312" i="5"/>
  <c r="AI312" i="5"/>
  <c r="AH312" i="5"/>
  <c r="AG312" i="5"/>
  <c r="BK311" i="5"/>
  <c r="BJ311" i="5"/>
  <c r="BI311" i="5"/>
  <c r="BH311" i="5"/>
  <c r="BG311" i="5"/>
  <c r="BF311" i="5"/>
  <c r="BE311" i="5"/>
  <c r="BD311" i="5"/>
  <c r="BC311" i="5"/>
  <c r="BB311" i="5"/>
  <c r="BA311" i="5"/>
  <c r="AZ311" i="5"/>
  <c r="AY311" i="5"/>
  <c r="AX311" i="5"/>
  <c r="AW311" i="5"/>
  <c r="AP311" i="5"/>
  <c r="AO311" i="5"/>
  <c r="AN311" i="5"/>
  <c r="AM311" i="5"/>
  <c r="AK311" i="5"/>
  <c r="AL311" i="5" s="1"/>
  <c r="AI311" i="5"/>
  <c r="AJ311" i="5" s="1"/>
  <c r="AH311" i="5"/>
  <c r="AG311" i="5"/>
  <c r="AM402" i="5" s="1"/>
  <c r="AN402" i="5" s="1"/>
  <c r="BK310" i="5"/>
  <c r="BJ310" i="5"/>
  <c r="BI310" i="5"/>
  <c r="BH310" i="5"/>
  <c r="BG310" i="5"/>
  <c r="BF310" i="5"/>
  <c r="BE310" i="5"/>
  <c r="BD310" i="5"/>
  <c r="BC310" i="5"/>
  <c r="BB310" i="5"/>
  <c r="BA310" i="5"/>
  <c r="AZ310" i="5"/>
  <c r="AY310" i="5"/>
  <c r="AX310" i="5"/>
  <c r="AW310" i="5"/>
  <c r="AP310" i="5"/>
  <c r="AO310" i="5"/>
  <c r="AN310" i="5"/>
  <c r="AM310" i="5"/>
  <c r="AL310" i="5"/>
  <c r="AK310" i="5"/>
  <c r="AJ310" i="5"/>
  <c r="AI310" i="5"/>
  <c r="AH310" i="5"/>
  <c r="AG310" i="5"/>
  <c r="AM401" i="5" s="1"/>
  <c r="AN401" i="5" s="1"/>
  <c r="BK309" i="5"/>
  <c r="BJ309" i="5"/>
  <c r="BI309" i="5"/>
  <c r="BH309" i="5"/>
  <c r="BG309" i="5"/>
  <c r="BF309" i="5"/>
  <c r="BE309" i="5"/>
  <c r="BD309" i="5"/>
  <c r="BC309" i="5"/>
  <c r="BB309" i="5"/>
  <c r="BA309" i="5"/>
  <c r="AZ309" i="5"/>
  <c r="AY309" i="5"/>
  <c r="AX309" i="5"/>
  <c r="AW309" i="5"/>
  <c r="AP309" i="5"/>
  <c r="AO309" i="5"/>
  <c r="AN309" i="5"/>
  <c r="AM309" i="5"/>
  <c r="AK309" i="5"/>
  <c r="AL309" i="5" s="1"/>
  <c r="AJ309" i="5"/>
  <c r="AI309" i="5"/>
  <c r="AH309" i="5"/>
  <c r="AG309" i="5"/>
  <c r="AM400" i="5" s="1"/>
  <c r="AN400" i="5" s="1"/>
  <c r="BK308" i="5"/>
  <c r="BJ308" i="5"/>
  <c r="BI308" i="5"/>
  <c r="BH308" i="5"/>
  <c r="BG308" i="5"/>
  <c r="BF308" i="5"/>
  <c r="BE308" i="5"/>
  <c r="BD308" i="5"/>
  <c r="BC308" i="5"/>
  <c r="BB308" i="5"/>
  <c r="BA308" i="5"/>
  <c r="AZ308" i="5"/>
  <c r="AY308" i="5"/>
  <c r="AX308" i="5"/>
  <c r="AW308" i="5"/>
  <c r="AP308" i="5"/>
  <c r="AO308" i="5"/>
  <c r="AN308" i="5"/>
  <c r="AM308" i="5"/>
  <c r="AK308" i="5"/>
  <c r="AL308" i="5" s="1"/>
  <c r="AI308" i="5"/>
  <c r="AJ308" i="5" s="1"/>
  <c r="AH308" i="5"/>
  <c r="AG308" i="5"/>
  <c r="AM399" i="5" s="1"/>
  <c r="AN399" i="5" s="1"/>
  <c r="BK307" i="5"/>
  <c r="BJ307" i="5"/>
  <c r="BI307" i="5"/>
  <c r="BH307" i="5"/>
  <c r="BG307" i="5"/>
  <c r="BF307" i="5"/>
  <c r="BE307" i="5"/>
  <c r="BD307" i="5"/>
  <c r="BC307" i="5"/>
  <c r="BB307" i="5"/>
  <c r="BA307" i="5"/>
  <c r="AZ307" i="5"/>
  <c r="AY307" i="5"/>
  <c r="AX307" i="5"/>
  <c r="AW307" i="5"/>
  <c r="AP307" i="5"/>
  <c r="AO307" i="5"/>
  <c r="AN307" i="5"/>
  <c r="AM307" i="5"/>
  <c r="AL307" i="5"/>
  <c r="AK307" i="5"/>
  <c r="AI307" i="5"/>
  <c r="AJ307" i="5" s="1"/>
  <c r="AH307" i="5"/>
  <c r="AG307" i="5"/>
  <c r="AM398" i="5" s="1"/>
  <c r="AN398" i="5" s="1"/>
  <c r="BK306" i="5"/>
  <c r="BJ306" i="5"/>
  <c r="BI306" i="5"/>
  <c r="BH306" i="5"/>
  <c r="BG306" i="5"/>
  <c r="BF306" i="5"/>
  <c r="BE306" i="5"/>
  <c r="BD306" i="5"/>
  <c r="BC306" i="5"/>
  <c r="BB306" i="5"/>
  <c r="BA306" i="5"/>
  <c r="AZ306" i="5"/>
  <c r="AY306" i="5"/>
  <c r="AX306" i="5"/>
  <c r="AW306" i="5"/>
  <c r="AP306" i="5"/>
  <c r="AO306" i="5"/>
  <c r="AN306" i="5"/>
  <c r="AM306" i="5"/>
  <c r="AK306" i="5"/>
  <c r="AL306" i="5" s="1"/>
  <c r="AJ306" i="5"/>
  <c r="AI306" i="5"/>
  <c r="AH306" i="5"/>
  <c r="AG306" i="5"/>
  <c r="AM397" i="5" s="1"/>
  <c r="AN397" i="5" s="1"/>
  <c r="BK305" i="5"/>
  <c r="BJ305" i="5"/>
  <c r="BI305" i="5"/>
  <c r="BH305" i="5"/>
  <c r="BG305" i="5"/>
  <c r="BF305" i="5"/>
  <c r="BE305" i="5"/>
  <c r="BD305" i="5"/>
  <c r="BC305" i="5"/>
  <c r="BB305" i="5"/>
  <c r="BA305" i="5"/>
  <c r="AZ305" i="5"/>
  <c r="AY305" i="5"/>
  <c r="AX305" i="5"/>
  <c r="AW305" i="5"/>
  <c r="AP305" i="5"/>
  <c r="AO305" i="5"/>
  <c r="AN305" i="5"/>
  <c r="AM305" i="5"/>
  <c r="AK305" i="5"/>
  <c r="AL305" i="5" s="1"/>
  <c r="AI305" i="5"/>
  <c r="AJ305" i="5" s="1"/>
  <c r="AH305" i="5"/>
  <c r="AG305" i="5"/>
  <c r="AM396" i="5" s="1"/>
  <c r="AN396" i="5" s="1"/>
  <c r="BK304" i="5"/>
  <c r="BJ304" i="5"/>
  <c r="BI304" i="5"/>
  <c r="BH304" i="5"/>
  <c r="BG304" i="5"/>
  <c r="BF304" i="5"/>
  <c r="BE304" i="5"/>
  <c r="BD304" i="5"/>
  <c r="BC304" i="5"/>
  <c r="BB304" i="5"/>
  <c r="BA304" i="5"/>
  <c r="AZ304" i="5"/>
  <c r="AY304" i="5"/>
  <c r="AX304" i="5"/>
  <c r="AW304" i="5"/>
  <c r="AP304" i="5"/>
  <c r="AO304" i="5"/>
  <c r="AN304" i="5"/>
  <c r="AM304" i="5"/>
  <c r="AL304" i="5"/>
  <c r="AK304" i="5"/>
  <c r="AJ304" i="5"/>
  <c r="AI304" i="5"/>
  <c r="AH304" i="5"/>
  <c r="AG304" i="5"/>
  <c r="AM395" i="5" s="1"/>
  <c r="AN395" i="5" s="1"/>
  <c r="BK303" i="5"/>
  <c r="BJ303" i="5"/>
  <c r="BI303" i="5"/>
  <c r="BH303" i="5"/>
  <c r="BG303" i="5"/>
  <c r="BF303" i="5"/>
  <c r="BE303" i="5"/>
  <c r="BD303" i="5"/>
  <c r="BC303" i="5"/>
  <c r="BB303" i="5"/>
  <c r="BA303" i="5"/>
  <c r="AZ303" i="5"/>
  <c r="AY303" i="5"/>
  <c r="AX303" i="5"/>
  <c r="AW303" i="5"/>
  <c r="AP303" i="5"/>
  <c r="AO303" i="5"/>
  <c r="AN303" i="5"/>
  <c r="AM303" i="5"/>
  <c r="AK303" i="5"/>
  <c r="AL303" i="5" s="1"/>
  <c r="AI303" i="5"/>
  <c r="AJ303" i="5" s="1"/>
  <c r="AH303" i="5"/>
  <c r="AG303" i="5"/>
  <c r="AM394" i="5" s="1"/>
  <c r="AN394" i="5" s="1"/>
  <c r="BK302" i="5"/>
  <c r="BJ302" i="5"/>
  <c r="BI302" i="5"/>
  <c r="BH302" i="5"/>
  <c r="BG302" i="5"/>
  <c r="BF302" i="5"/>
  <c r="BE302" i="5"/>
  <c r="BD302" i="5"/>
  <c r="BC302" i="5"/>
  <c r="BB302" i="5"/>
  <c r="BA302" i="5"/>
  <c r="AZ302" i="5"/>
  <c r="AY302" i="5"/>
  <c r="AX302" i="5"/>
  <c r="AW302" i="5"/>
  <c r="AP302" i="5"/>
  <c r="AO302" i="5"/>
  <c r="AN302" i="5"/>
  <c r="AM302" i="5"/>
  <c r="AL302" i="5"/>
  <c r="AK302" i="5"/>
  <c r="AJ302" i="5"/>
  <c r="AI302" i="5"/>
  <c r="AH302" i="5"/>
  <c r="AG302" i="5"/>
  <c r="AM393" i="5" s="1"/>
  <c r="AN393" i="5" s="1"/>
  <c r="BK301" i="5"/>
  <c r="BJ301" i="5"/>
  <c r="BI301" i="5"/>
  <c r="BH301" i="5"/>
  <c r="BG301" i="5"/>
  <c r="BF301" i="5"/>
  <c r="BE301" i="5"/>
  <c r="BD301" i="5"/>
  <c r="BC301" i="5"/>
  <c r="BB301" i="5"/>
  <c r="BA301" i="5"/>
  <c r="AZ301" i="5"/>
  <c r="AY301" i="5"/>
  <c r="AX301" i="5"/>
  <c r="AW301" i="5"/>
  <c r="AP301" i="5"/>
  <c r="AO301" i="5"/>
  <c r="AN301" i="5"/>
  <c r="AM301" i="5"/>
  <c r="AK301" i="5"/>
  <c r="AL301" i="5" s="1"/>
  <c r="AJ301" i="5"/>
  <c r="AI301" i="5"/>
  <c r="AH301" i="5"/>
  <c r="AG301" i="5"/>
  <c r="AM392" i="5" s="1"/>
  <c r="AN392" i="5" s="1"/>
  <c r="BK300" i="5"/>
  <c r="BJ300" i="5"/>
  <c r="BI300" i="5"/>
  <c r="BH300" i="5"/>
  <c r="BG300" i="5"/>
  <c r="BF300" i="5"/>
  <c r="BE300" i="5"/>
  <c r="BD300" i="5"/>
  <c r="BC300" i="5"/>
  <c r="BB300" i="5"/>
  <c r="BA300" i="5"/>
  <c r="AZ300" i="5"/>
  <c r="AY300" i="5"/>
  <c r="AX300" i="5"/>
  <c r="AW300" i="5"/>
  <c r="AP300" i="5"/>
  <c r="AO300" i="5"/>
  <c r="AN300" i="5"/>
  <c r="AM300" i="5"/>
  <c r="AK300" i="5"/>
  <c r="AL300" i="5" s="1"/>
  <c r="AI300" i="5"/>
  <c r="AJ300" i="5" s="1"/>
  <c r="AH300" i="5"/>
  <c r="AG300" i="5"/>
  <c r="AM391" i="5" s="1"/>
  <c r="AN391" i="5" s="1"/>
  <c r="BK299" i="5"/>
  <c r="BJ299" i="5"/>
  <c r="BI299" i="5"/>
  <c r="BH299" i="5"/>
  <c r="BG299" i="5"/>
  <c r="BF299" i="5"/>
  <c r="BE299" i="5"/>
  <c r="BD299" i="5"/>
  <c r="BC299" i="5"/>
  <c r="BB299" i="5"/>
  <c r="BA299" i="5"/>
  <c r="AZ299" i="5"/>
  <c r="AY299" i="5"/>
  <c r="AX299" i="5"/>
  <c r="AW299" i="5"/>
  <c r="AP299" i="5"/>
  <c r="AO299" i="5"/>
  <c r="AN299" i="5"/>
  <c r="AM299" i="5"/>
  <c r="AL299" i="5"/>
  <c r="AK299" i="5"/>
  <c r="AI299" i="5"/>
  <c r="AJ299" i="5" s="1"/>
  <c r="AH299" i="5"/>
  <c r="AG299" i="5"/>
  <c r="AM390" i="5" s="1"/>
  <c r="AN390" i="5" s="1"/>
  <c r="BK298" i="5"/>
  <c r="BJ298" i="5"/>
  <c r="BI298" i="5"/>
  <c r="BH298" i="5"/>
  <c r="BG298" i="5"/>
  <c r="BF298" i="5"/>
  <c r="BE298" i="5"/>
  <c r="BD298" i="5"/>
  <c r="BC298" i="5"/>
  <c r="BB298" i="5"/>
  <c r="BA298" i="5"/>
  <c r="AZ298" i="5"/>
  <c r="AY298" i="5"/>
  <c r="AX298" i="5"/>
  <c r="AW298" i="5"/>
  <c r="AP298" i="5"/>
  <c r="AO298" i="5"/>
  <c r="AN298" i="5"/>
  <c r="AM298" i="5"/>
  <c r="AK298" i="5"/>
  <c r="AL298" i="5" s="1"/>
  <c r="AJ298" i="5"/>
  <c r="AI298" i="5"/>
  <c r="AH298" i="5"/>
  <c r="AG298" i="5"/>
  <c r="BK297" i="5"/>
  <c r="BJ297" i="5"/>
  <c r="BI297" i="5"/>
  <c r="BH297" i="5"/>
  <c r="BG297" i="5"/>
  <c r="BF297" i="5"/>
  <c r="BE297" i="5"/>
  <c r="BD297" i="5"/>
  <c r="BC297" i="5"/>
  <c r="BB297" i="5"/>
  <c r="BA297" i="5"/>
  <c r="AZ297" i="5"/>
  <c r="AY297" i="5"/>
  <c r="AX297" i="5"/>
  <c r="AW297" i="5"/>
  <c r="AP297" i="5"/>
  <c r="AO297" i="5"/>
  <c r="AN297" i="5"/>
  <c r="AM297" i="5"/>
  <c r="AK297" i="5"/>
  <c r="AL297" i="5" s="1"/>
  <c r="AI297" i="5"/>
  <c r="AJ297" i="5" s="1"/>
  <c r="AH297" i="5"/>
  <c r="AG297" i="5"/>
  <c r="BK296" i="5"/>
  <c r="BJ296" i="5"/>
  <c r="BI296" i="5"/>
  <c r="BH296" i="5"/>
  <c r="BG296" i="5"/>
  <c r="BF296" i="5"/>
  <c r="BE296" i="5"/>
  <c r="BD296" i="5"/>
  <c r="BC296" i="5"/>
  <c r="BB296" i="5"/>
  <c r="BA296" i="5"/>
  <c r="AZ296" i="5"/>
  <c r="AY296" i="5"/>
  <c r="AX296" i="5"/>
  <c r="AW296" i="5"/>
  <c r="AP296" i="5"/>
  <c r="AO296" i="5"/>
  <c r="AN296" i="5"/>
  <c r="AM296" i="5"/>
  <c r="AL296" i="5"/>
  <c r="AK296" i="5"/>
  <c r="AJ296" i="5"/>
  <c r="AI296" i="5"/>
  <c r="AH296" i="5"/>
  <c r="AG296" i="5"/>
  <c r="BK295" i="5"/>
  <c r="BJ295" i="5"/>
  <c r="BI295" i="5"/>
  <c r="BH295" i="5"/>
  <c r="BG295" i="5"/>
  <c r="BF295" i="5"/>
  <c r="BE295" i="5"/>
  <c r="BD295" i="5"/>
  <c r="BC295" i="5"/>
  <c r="BB295" i="5"/>
  <c r="BA295" i="5"/>
  <c r="AZ295" i="5"/>
  <c r="AY295" i="5"/>
  <c r="AX295" i="5"/>
  <c r="AW295" i="5"/>
  <c r="AP295" i="5"/>
  <c r="AO295" i="5"/>
  <c r="AN295" i="5"/>
  <c r="AM295" i="5"/>
  <c r="AK295" i="5"/>
  <c r="AL295" i="5" s="1"/>
  <c r="AI295" i="5"/>
  <c r="AJ295" i="5" s="1"/>
  <c r="AH295" i="5"/>
  <c r="AG295" i="5"/>
  <c r="BK294" i="5"/>
  <c r="BJ294" i="5"/>
  <c r="BI294" i="5"/>
  <c r="BH294" i="5"/>
  <c r="BG294" i="5"/>
  <c r="BF294" i="5"/>
  <c r="BE294" i="5"/>
  <c r="BD294" i="5"/>
  <c r="BC294" i="5"/>
  <c r="BB294" i="5"/>
  <c r="BA294" i="5"/>
  <c r="AZ294" i="5"/>
  <c r="AY294" i="5"/>
  <c r="AX294" i="5"/>
  <c r="AW294" i="5"/>
  <c r="AP294" i="5"/>
  <c r="AO294" i="5"/>
  <c r="AN294" i="5"/>
  <c r="AM294" i="5"/>
  <c r="AL294" i="5"/>
  <c r="AK294" i="5"/>
  <c r="AJ294" i="5"/>
  <c r="AI294" i="5"/>
  <c r="AH294" i="5"/>
  <c r="AG294" i="5"/>
  <c r="AM385" i="5" s="1"/>
  <c r="AN385" i="5" s="1"/>
  <c r="BK293" i="5"/>
  <c r="BJ293" i="5"/>
  <c r="BI293" i="5"/>
  <c r="BH293" i="5"/>
  <c r="BG293" i="5"/>
  <c r="BF293" i="5"/>
  <c r="BE293" i="5"/>
  <c r="BD293" i="5"/>
  <c r="BC293" i="5"/>
  <c r="BB293" i="5"/>
  <c r="BA293" i="5"/>
  <c r="AZ293" i="5"/>
  <c r="AY293" i="5"/>
  <c r="AX293" i="5"/>
  <c r="AW293" i="5"/>
  <c r="AP293" i="5"/>
  <c r="AO293" i="5"/>
  <c r="AN293" i="5"/>
  <c r="AM293" i="5"/>
  <c r="AK293" i="5"/>
  <c r="AL293" i="5" s="1"/>
  <c r="AJ293" i="5"/>
  <c r="AI293" i="5"/>
  <c r="AH293" i="5"/>
  <c r="AG293" i="5"/>
  <c r="BK292" i="5"/>
  <c r="BJ292" i="5"/>
  <c r="BI292" i="5"/>
  <c r="BH292" i="5"/>
  <c r="BG292" i="5"/>
  <c r="BF292" i="5"/>
  <c r="BE292" i="5"/>
  <c r="BD292" i="5"/>
  <c r="BC292" i="5"/>
  <c r="BB292" i="5"/>
  <c r="BA292" i="5"/>
  <c r="AZ292" i="5"/>
  <c r="AY292" i="5"/>
  <c r="AX292" i="5"/>
  <c r="AW292" i="5"/>
  <c r="AP292" i="5"/>
  <c r="AO292" i="5"/>
  <c r="AN292" i="5"/>
  <c r="AM292" i="5"/>
  <c r="AK292" i="5"/>
  <c r="AL292" i="5" s="1"/>
  <c r="AI292" i="5"/>
  <c r="AJ292" i="5" s="1"/>
  <c r="AH292" i="5"/>
  <c r="AG292" i="5"/>
  <c r="AM383" i="5" s="1"/>
  <c r="AN383" i="5" s="1"/>
  <c r="BK291" i="5"/>
  <c r="BJ291" i="5"/>
  <c r="BI291" i="5"/>
  <c r="BH291" i="5"/>
  <c r="BG291" i="5"/>
  <c r="BF291" i="5"/>
  <c r="BE291" i="5"/>
  <c r="BD291" i="5"/>
  <c r="BC291" i="5"/>
  <c r="BB291" i="5"/>
  <c r="BA291" i="5"/>
  <c r="AZ291" i="5"/>
  <c r="AY291" i="5"/>
  <c r="AX291" i="5"/>
  <c r="AW291" i="5"/>
  <c r="AP291" i="5"/>
  <c r="AO291" i="5"/>
  <c r="AN291" i="5"/>
  <c r="AM291" i="5"/>
  <c r="AL291" i="5"/>
  <c r="AK291" i="5"/>
  <c r="AI291" i="5"/>
  <c r="AJ291" i="5" s="1"/>
  <c r="AH291" i="5"/>
  <c r="AG291" i="5"/>
  <c r="AM382" i="5" s="1"/>
  <c r="AN382" i="5" s="1"/>
  <c r="BK290" i="5"/>
  <c r="BJ290" i="5"/>
  <c r="BI290" i="5"/>
  <c r="BH290" i="5"/>
  <c r="BG290" i="5"/>
  <c r="BF290" i="5"/>
  <c r="BE290" i="5"/>
  <c r="BD290" i="5"/>
  <c r="BC290" i="5"/>
  <c r="BB290" i="5"/>
  <c r="BA290" i="5"/>
  <c r="AZ290" i="5"/>
  <c r="AY290" i="5"/>
  <c r="AX290" i="5"/>
  <c r="AW290" i="5"/>
  <c r="AP290" i="5"/>
  <c r="AO290" i="5"/>
  <c r="AN290" i="5"/>
  <c r="AM290" i="5"/>
  <c r="AK290" i="5"/>
  <c r="AL290" i="5" s="1"/>
  <c r="AJ290" i="5"/>
  <c r="AI290" i="5"/>
  <c r="AH290" i="5"/>
  <c r="AG290" i="5"/>
  <c r="AM381" i="5" s="1"/>
  <c r="AN381" i="5" s="1"/>
  <c r="BK289" i="5"/>
  <c r="BJ289" i="5"/>
  <c r="BI289" i="5"/>
  <c r="BH289" i="5"/>
  <c r="BG289" i="5"/>
  <c r="BF289" i="5"/>
  <c r="BE289" i="5"/>
  <c r="BD289" i="5"/>
  <c r="BC289" i="5"/>
  <c r="BB289" i="5"/>
  <c r="BA289" i="5"/>
  <c r="AZ289" i="5"/>
  <c r="AY289" i="5"/>
  <c r="AX289" i="5"/>
  <c r="AW289" i="5"/>
  <c r="AP289" i="5"/>
  <c r="AO289" i="5"/>
  <c r="AN289" i="5"/>
  <c r="AM289" i="5"/>
  <c r="AL289" i="5"/>
  <c r="AK289" i="5"/>
  <c r="AI289" i="5"/>
  <c r="AJ289" i="5" s="1"/>
  <c r="AH289" i="5"/>
  <c r="AG289" i="5"/>
  <c r="AM380" i="5" s="1"/>
  <c r="AN380" i="5" s="1"/>
  <c r="BK288" i="5"/>
  <c r="BJ288" i="5"/>
  <c r="BI288" i="5"/>
  <c r="BH288" i="5"/>
  <c r="BG288" i="5"/>
  <c r="BF288" i="5"/>
  <c r="BE288" i="5"/>
  <c r="BD288" i="5"/>
  <c r="BC288" i="5"/>
  <c r="BB288" i="5"/>
  <c r="BA288" i="5"/>
  <c r="AZ288" i="5"/>
  <c r="AY288" i="5"/>
  <c r="AX288" i="5"/>
  <c r="AW288" i="5"/>
  <c r="AP288" i="5"/>
  <c r="AO288" i="5"/>
  <c r="AN288" i="5"/>
  <c r="AM288" i="5"/>
  <c r="AL288" i="5"/>
  <c r="AK288" i="5"/>
  <c r="AJ288" i="5"/>
  <c r="AI288" i="5"/>
  <c r="AH288" i="5"/>
  <c r="AG288" i="5"/>
  <c r="AM379" i="5" s="1"/>
  <c r="AN379" i="5" s="1"/>
  <c r="BK287" i="5"/>
  <c r="BJ287" i="5"/>
  <c r="BI287" i="5"/>
  <c r="BH287" i="5"/>
  <c r="BG287" i="5"/>
  <c r="BF287" i="5"/>
  <c r="BE287" i="5"/>
  <c r="BD287" i="5"/>
  <c r="BC287" i="5"/>
  <c r="BB287" i="5"/>
  <c r="BA287" i="5"/>
  <c r="AZ287" i="5"/>
  <c r="AY287" i="5"/>
  <c r="AX287" i="5"/>
  <c r="AW287" i="5"/>
  <c r="AP287" i="5"/>
  <c r="AO287" i="5"/>
  <c r="AN287" i="5"/>
  <c r="AM287" i="5"/>
  <c r="AK287" i="5"/>
  <c r="AL287" i="5" s="1"/>
  <c r="AI287" i="5"/>
  <c r="AJ287" i="5" s="1"/>
  <c r="AH287" i="5"/>
  <c r="AG287" i="5"/>
  <c r="AM378" i="5" s="1"/>
  <c r="AN378" i="5" s="1"/>
  <c r="BK286" i="5"/>
  <c r="BJ286" i="5"/>
  <c r="BI286" i="5"/>
  <c r="BH286" i="5"/>
  <c r="BG286" i="5"/>
  <c r="BF286" i="5"/>
  <c r="BE286" i="5"/>
  <c r="BD286" i="5"/>
  <c r="BC286" i="5"/>
  <c r="BB286" i="5"/>
  <c r="BA286" i="5"/>
  <c r="AZ286" i="5"/>
  <c r="AY286" i="5"/>
  <c r="AX286" i="5"/>
  <c r="AW286" i="5"/>
  <c r="AP286" i="5"/>
  <c r="AO286" i="5"/>
  <c r="AN286" i="5"/>
  <c r="AM286" i="5"/>
  <c r="AL286" i="5"/>
  <c r="AK286" i="5"/>
  <c r="AJ286" i="5"/>
  <c r="AI286" i="5"/>
  <c r="AH286" i="5"/>
  <c r="AG286" i="5"/>
  <c r="AM377" i="5" s="1"/>
  <c r="AN377" i="5" s="1"/>
  <c r="BK285" i="5"/>
  <c r="BJ285" i="5"/>
  <c r="BI285" i="5"/>
  <c r="BH285" i="5"/>
  <c r="BG285" i="5"/>
  <c r="BF285" i="5"/>
  <c r="BE285" i="5"/>
  <c r="BD285" i="5"/>
  <c r="BC285" i="5"/>
  <c r="BB285" i="5"/>
  <c r="BA285" i="5"/>
  <c r="AZ285" i="5"/>
  <c r="AY285" i="5"/>
  <c r="AX285" i="5"/>
  <c r="AW285" i="5"/>
  <c r="AP285" i="5"/>
  <c r="AO285" i="5"/>
  <c r="AN285" i="5"/>
  <c r="AM285" i="5"/>
  <c r="AK285" i="5"/>
  <c r="AL285" i="5" s="1"/>
  <c r="AJ285" i="5"/>
  <c r="AI285" i="5"/>
  <c r="AH285" i="5"/>
  <c r="AG285" i="5"/>
  <c r="BK284" i="5"/>
  <c r="BJ284" i="5"/>
  <c r="BI284" i="5"/>
  <c r="BH284" i="5"/>
  <c r="BG284" i="5"/>
  <c r="BF284" i="5"/>
  <c r="BE284" i="5"/>
  <c r="BD284" i="5"/>
  <c r="BC284" i="5"/>
  <c r="BB284" i="5"/>
  <c r="BA284" i="5"/>
  <c r="AZ284" i="5"/>
  <c r="AY284" i="5"/>
  <c r="AX284" i="5"/>
  <c r="AW284" i="5"/>
  <c r="AP284" i="5"/>
  <c r="AO284" i="5"/>
  <c r="AN284" i="5"/>
  <c r="AM284" i="5"/>
  <c r="AK284" i="5"/>
  <c r="AL284" i="5" s="1"/>
  <c r="AI284" i="5"/>
  <c r="AJ284" i="5" s="1"/>
  <c r="AH284" i="5"/>
  <c r="AG284" i="5"/>
  <c r="AM375" i="5" s="1"/>
  <c r="AN375" i="5" s="1"/>
  <c r="BK283" i="5"/>
  <c r="BJ283" i="5"/>
  <c r="BI283" i="5"/>
  <c r="BH283" i="5"/>
  <c r="BG283" i="5"/>
  <c r="BF283" i="5"/>
  <c r="BE283" i="5"/>
  <c r="BD283" i="5"/>
  <c r="BC283" i="5"/>
  <c r="BB283" i="5"/>
  <c r="BA283" i="5"/>
  <c r="AZ283" i="5"/>
  <c r="AY283" i="5"/>
  <c r="AX283" i="5"/>
  <c r="AW283" i="5"/>
  <c r="AP283" i="5"/>
  <c r="AO283" i="5"/>
  <c r="AN283" i="5"/>
  <c r="AM283" i="5"/>
  <c r="AL283" i="5"/>
  <c r="AK283" i="5"/>
  <c r="AJ283" i="5"/>
  <c r="AI283" i="5"/>
  <c r="AH283" i="5"/>
  <c r="AG283" i="5"/>
  <c r="AM374" i="5" s="1"/>
  <c r="AN374" i="5" s="1"/>
  <c r="BK282" i="5"/>
  <c r="BJ282" i="5"/>
  <c r="BI282" i="5"/>
  <c r="BH282" i="5"/>
  <c r="BG282" i="5"/>
  <c r="BF282" i="5"/>
  <c r="BE282" i="5"/>
  <c r="BD282" i="5"/>
  <c r="BC282" i="5"/>
  <c r="BB282" i="5"/>
  <c r="BA282" i="5"/>
  <c r="AZ282" i="5"/>
  <c r="AY282" i="5"/>
  <c r="AX282" i="5"/>
  <c r="AW282" i="5"/>
  <c r="AP282" i="5"/>
  <c r="AO282" i="5"/>
  <c r="AN282" i="5"/>
  <c r="AM282" i="5"/>
  <c r="AK282" i="5"/>
  <c r="AL282" i="5" s="1"/>
  <c r="AJ282" i="5"/>
  <c r="AI282" i="5"/>
  <c r="AH282" i="5"/>
  <c r="AG282" i="5"/>
  <c r="AM373" i="5" s="1"/>
  <c r="AN373" i="5" s="1"/>
  <c r="BK281" i="5"/>
  <c r="BJ281" i="5"/>
  <c r="BI281" i="5"/>
  <c r="BH281" i="5"/>
  <c r="BG281" i="5"/>
  <c r="BF281" i="5"/>
  <c r="BE281" i="5"/>
  <c r="BD281" i="5"/>
  <c r="BC281" i="5"/>
  <c r="BB281" i="5"/>
  <c r="BA281" i="5"/>
  <c r="AZ281" i="5"/>
  <c r="AY281" i="5"/>
  <c r="AX281" i="5"/>
  <c r="AW281" i="5"/>
  <c r="AP281" i="5"/>
  <c r="AO281" i="5"/>
  <c r="AN281" i="5"/>
  <c r="AM281" i="5"/>
  <c r="AL281" i="5"/>
  <c r="AK281" i="5"/>
  <c r="AI281" i="5"/>
  <c r="AJ281" i="5" s="1"/>
  <c r="AH281" i="5"/>
  <c r="AG281" i="5"/>
  <c r="AM372" i="5" s="1"/>
  <c r="AN372" i="5" s="1"/>
  <c r="BK280" i="5"/>
  <c r="BJ280" i="5"/>
  <c r="BI280" i="5"/>
  <c r="BH280" i="5"/>
  <c r="BG280" i="5"/>
  <c r="BF280" i="5"/>
  <c r="BE280" i="5"/>
  <c r="BD280" i="5"/>
  <c r="BC280" i="5"/>
  <c r="BB280" i="5"/>
  <c r="BA280" i="5"/>
  <c r="AZ280" i="5"/>
  <c r="AY280" i="5"/>
  <c r="AX280" i="5"/>
  <c r="AW280" i="5"/>
  <c r="AP280" i="5"/>
  <c r="AO280" i="5"/>
  <c r="AN280" i="5"/>
  <c r="AM280" i="5"/>
  <c r="AL280" i="5"/>
  <c r="AK280" i="5"/>
  <c r="AJ280" i="5"/>
  <c r="AI280" i="5"/>
  <c r="AH280" i="5"/>
  <c r="AG280" i="5"/>
  <c r="AM371" i="5" s="1"/>
  <c r="AN371" i="5" s="1"/>
  <c r="BK279" i="5"/>
  <c r="BJ279" i="5"/>
  <c r="BI279" i="5"/>
  <c r="BH279" i="5"/>
  <c r="BG279" i="5"/>
  <c r="BF279" i="5"/>
  <c r="BE279" i="5"/>
  <c r="BD279" i="5"/>
  <c r="BC279" i="5"/>
  <c r="BB279" i="5"/>
  <c r="BA279" i="5"/>
  <c r="AZ279" i="5"/>
  <c r="AY279" i="5"/>
  <c r="AX279" i="5"/>
  <c r="AW279" i="5"/>
  <c r="AP279" i="5"/>
  <c r="AO279" i="5"/>
  <c r="AN279" i="5"/>
  <c r="AM279" i="5"/>
  <c r="AK279" i="5"/>
  <c r="AL279" i="5" s="1"/>
  <c r="AI279" i="5"/>
  <c r="AJ279" i="5" s="1"/>
  <c r="AH279" i="5"/>
  <c r="AG279" i="5"/>
  <c r="BK278" i="5"/>
  <c r="BJ278" i="5"/>
  <c r="BI278" i="5"/>
  <c r="BH278" i="5"/>
  <c r="BG278" i="5"/>
  <c r="BF278" i="5"/>
  <c r="BE278" i="5"/>
  <c r="BD278" i="5"/>
  <c r="BC278" i="5"/>
  <c r="BB278" i="5"/>
  <c r="BA278" i="5"/>
  <c r="AZ278" i="5"/>
  <c r="AY278" i="5"/>
  <c r="AX278" i="5"/>
  <c r="AW278" i="5"/>
  <c r="AP278" i="5"/>
  <c r="AO278" i="5"/>
  <c r="AN278" i="5"/>
  <c r="AM278" i="5"/>
  <c r="AL278" i="5"/>
  <c r="AK278" i="5"/>
  <c r="AI278" i="5"/>
  <c r="AJ278" i="5" s="1"/>
  <c r="AH278" i="5"/>
  <c r="AG278" i="5"/>
  <c r="AM369" i="5" s="1"/>
  <c r="AN369" i="5" s="1"/>
  <c r="BK277" i="5"/>
  <c r="BJ277" i="5"/>
  <c r="BI277" i="5"/>
  <c r="BH277" i="5"/>
  <c r="BG277" i="5"/>
  <c r="BF277" i="5"/>
  <c r="BE277" i="5"/>
  <c r="BD277" i="5"/>
  <c r="BC277" i="5"/>
  <c r="BB277" i="5"/>
  <c r="BA277" i="5"/>
  <c r="AZ277" i="5"/>
  <c r="AY277" i="5"/>
  <c r="AX277" i="5"/>
  <c r="AW277" i="5"/>
  <c r="AP277" i="5"/>
  <c r="AO277" i="5"/>
  <c r="AN277" i="5"/>
  <c r="AM277" i="5"/>
  <c r="AK277" i="5"/>
  <c r="AL277" i="5" s="1"/>
  <c r="AJ277" i="5"/>
  <c r="AI277" i="5"/>
  <c r="AH277" i="5"/>
  <c r="AG277" i="5"/>
  <c r="AM368" i="5" s="1"/>
  <c r="AN368" i="5" s="1"/>
  <c r="BK276" i="5"/>
  <c r="BJ276" i="5"/>
  <c r="BI276" i="5"/>
  <c r="BH276" i="5"/>
  <c r="BG276" i="5"/>
  <c r="BF276" i="5"/>
  <c r="BE276" i="5"/>
  <c r="BD276" i="5"/>
  <c r="BC276" i="5"/>
  <c r="BB276" i="5"/>
  <c r="BA276" i="5"/>
  <c r="AZ276" i="5"/>
  <c r="AY276" i="5"/>
  <c r="AX276" i="5"/>
  <c r="AW276" i="5"/>
  <c r="AP276" i="5"/>
  <c r="AO276" i="5"/>
  <c r="AN276" i="5"/>
  <c r="AM276" i="5"/>
  <c r="AL276" i="5"/>
  <c r="AK276" i="5"/>
  <c r="AI276" i="5"/>
  <c r="AJ276" i="5" s="1"/>
  <c r="AH276" i="5"/>
  <c r="AG276" i="5"/>
  <c r="AM367" i="5" s="1"/>
  <c r="AN367" i="5" s="1"/>
  <c r="BK275" i="5"/>
  <c r="BJ275" i="5"/>
  <c r="BI275" i="5"/>
  <c r="BH275" i="5"/>
  <c r="BG275" i="5"/>
  <c r="BF275" i="5"/>
  <c r="BE275" i="5"/>
  <c r="BD275" i="5"/>
  <c r="BC275" i="5"/>
  <c r="BB275" i="5"/>
  <c r="BA275" i="5"/>
  <c r="AZ275" i="5"/>
  <c r="AY275" i="5"/>
  <c r="AX275" i="5"/>
  <c r="AW275" i="5"/>
  <c r="AP275" i="5"/>
  <c r="AO275" i="5"/>
  <c r="AN275" i="5"/>
  <c r="AM275" i="5"/>
  <c r="AL275" i="5"/>
  <c r="AK275" i="5"/>
  <c r="AI275" i="5"/>
  <c r="AJ275" i="5" s="1"/>
  <c r="AH275" i="5"/>
  <c r="AG275" i="5"/>
  <c r="AM366" i="5" s="1"/>
  <c r="AN366" i="5" s="1"/>
  <c r="BK274" i="5"/>
  <c r="BJ274" i="5"/>
  <c r="BI274" i="5"/>
  <c r="BH274" i="5"/>
  <c r="BG274" i="5"/>
  <c r="BF274" i="5"/>
  <c r="BE274" i="5"/>
  <c r="BD274" i="5"/>
  <c r="BC274" i="5"/>
  <c r="BB274" i="5"/>
  <c r="BA274" i="5"/>
  <c r="AZ274" i="5"/>
  <c r="AY274" i="5"/>
  <c r="AX274" i="5"/>
  <c r="AW274" i="5"/>
  <c r="AP274" i="5"/>
  <c r="AO274" i="5"/>
  <c r="AN274" i="5"/>
  <c r="AM274" i="5"/>
  <c r="AK274" i="5"/>
  <c r="AL274" i="5" s="1"/>
  <c r="AI274" i="5"/>
  <c r="AJ274" i="5" s="1"/>
  <c r="AH274" i="5"/>
  <c r="AG274" i="5"/>
  <c r="AM365" i="5" s="1"/>
  <c r="AN365" i="5" s="1"/>
  <c r="BK273" i="5"/>
  <c r="BJ273" i="5"/>
  <c r="BI273" i="5"/>
  <c r="BH273" i="5"/>
  <c r="BG273" i="5"/>
  <c r="BF273" i="5"/>
  <c r="BE273" i="5"/>
  <c r="BD273" i="5"/>
  <c r="BC273" i="5"/>
  <c r="BB273" i="5"/>
  <c r="BA273" i="5"/>
  <c r="AZ273" i="5"/>
  <c r="AY273" i="5"/>
  <c r="AX273" i="5"/>
  <c r="AW273" i="5"/>
  <c r="AP273" i="5"/>
  <c r="AO273" i="5"/>
  <c r="AN273" i="5"/>
  <c r="AM273" i="5"/>
  <c r="AK273" i="5"/>
  <c r="AL273" i="5" s="1"/>
  <c r="AJ273" i="5"/>
  <c r="AI273" i="5"/>
  <c r="AH273" i="5"/>
  <c r="AG273" i="5"/>
  <c r="AM364" i="5" s="1"/>
  <c r="AN364" i="5" s="1"/>
  <c r="BQ272" i="5"/>
  <c r="BP272" i="5"/>
  <c r="BO272" i="5"/>
  <c r="BK272" i="5"/>
  <c r="BJ272" i="5"/>
  <c r="BI272" i="5"/>
  <c r="BH272" i="5"/>
  <c r="BG272" i="5"/>
  <c r="BF272" i="5"/>
  <c r="BE272" i="5"/>
  <c r="BD272" i="5"/>
  <c r="BC272" i="5"/>
  <c r="BB272" i="5"/>
  <c r="BA272" i="5"/>
  <c r="AZ272" i="5"/>
  <c r="AY272" i="5"/>
  <c r="AX272" i="5"/>
  <c r="AW272" i="5"/>
  <c r="AP272" i="5"/>
  <c r="AO272" i="5"/>
  <c r="AN272" i="5"/>
  <c r="AM272" i="5"/>
  <c r="AK272" i="5"/>
  <c r="AL272" i="5" s="1"/>
  <c r="AI272" i="5"/>
  <c r="AJ272" i="5" s="1"/>
  <c r="AH272" i="5"/>
  <c r="AN236" i="5"/>
  <c r="AM235" i="5"/>
  <c r="AL235" i="5"/>
  <c r="AK235" i="5"/>
  <c r="AV211" i="5"/>
  <c r="AU211" i="5"/>
  <c r="AS211" i="5"/>
  <c r="AT211" i="5" s="1"/>
  <c r="AR211" i="5"/>
  <c r="AQ211" i="5"/>
  <c r="AP211" i="5"/>
  <c r="AN211" i="5"/>
  <c r="AO211" i="5" s="1"/>
  <c r="AM211" i="5"/>
  <c r="AK211" i="5"/>
  <c r="AL211" i="5" s="1"/>
  <c r="AI211" i="5"/>
  <c r="AJ211" i="5" s="1"/>
  <c r="AH211" i="5"/>
  <c r="AV210" i="5"/>
  <c r="AU210" i="5"/>
  <c r="AT210" i="5"/>
  <c r="AS210" i="5"/>
  <c r="AR210" i="5"/>
  <c r="AQ210" i="5"/>
  <c r="AP210" i="5"/>
  <c r="AN210" i="5"/>
  <c r="AO210" i="5" s="1"/>
  <c r="AM210" i="5"/>
  <c r="AK210" i="5"/>
  <c r="AL210" i="5" s="1"/>
  <c r="AI210" i="5"/>
  <c r="AJ210" i="5" s="1"/>
  <c r="AH210" i="5"/>
  <c r="AZ209" i="5"/>
  <c r="AY209" i="5"/>
  <c r="AX209" i="5"/>
  <c r="AW209" i="5"/>
  <c r="AU209" i="5"/>
  <c r="AV209" i="5" s="1"/>
  <c r="AT209" i="5"/>
  <c r="AS209" i="5"/>
  <c r="AR209" i="5"/>
  <c r="AP209" i="5"/>
  <c r="AQ209" i="5" s="1"/>
  <c r="AO209" i="5"/>
  <c r="AN209" i="5"/>
  <c r="AM209" i="5"/>
  <c r="AL209" i="5"/>
  <c r="AK209" i="5"/>
  <c r="AJ209" i="5"/>
  <c r="AI209" i="5"/>
  <c r="AH209" i="5"/>
  <c r="AJ184" i="5"/>
  <c r="AI184" i="5"/>
  <c r="AH184" i="5"/>
  <c r="AJ183" i="5"/>
  <c r="AI183" i="5"/>
  <c r="AH183" i="5"/>
  <c r="AJ182" i="5"/>
  <c r="AI182" i="5"/>
  <c r="AH182" i="5"/>
  <c r="AJ181" i="5"/>
  <c r="AI181" i="5"/>
  <c r="AH181" i="5"/>
  <c r="AL159" i="5"/>
  <c r="AJ159" i="5"/>
  <c r="AI159" i="5"/>
  <c r="AL158" i="5"/>
  <c r="AJ158" i="5"/>
  <c r="AI158" i="5"/>
  <c r="AL157" i="5"/>
  <c r="AJ157" i="5"/>
  <c r="AI157" i="5"/>
  <c r="AL156" i="5"/>
  <c r="AJ156" i="5"/>
  <c r="AI156" i="5"/>
  <c r="AL155" i="5"/>
  <c r="AJ155" i="5"/>
  <c r="AI155" i="5"/>
  <c r="AL154" i="5"/>
  <c r="AJ154" i="5"/>
  <c r="AI154" i="5"/>
  <c r="AL153" i="5"/>
  <c r="AJ153" i="5"/>
  <c r="AI153" i="5"/>
  <c r="AL152" i="5"/>
  <c r="AJ152" i="5"/>
  <c r="AI152" i="5"/>
  <c r="AL151" i="5"/>
  <c r="AJ151" i="5"/>
  <c r="AI151" i="5"/>
  <c r="AL150" i="5"/>
  <c r="AJ150" i="5"/>
  <c r="AI150" i="5"/>
  <c r="AL149" i="5"/>
  <c r="AJ149" i="5"/>
  <c r="AI149" i="5"/>
  <c r="AL148" i="5"/>
  <c r="AJ148" i="5"/>
  <c r="AI148" i="5"/>
  <c r="AL147" i="5"/>
  <c r="AJ147" i="5"/>
  <c r="AI147" i="5"/>
  <c r="AL146" i="5"/>
  <c r="AJ146" i="5"/>
  <c r="AI146" i="5"/>
  <c r="AL145" i="5"/>
  <c r="AJ145" i="5"/>
  <c r="AI145" i="5"/>
  <c r="AL144" i="5"/>
  <c r="AJ144" i="5"/>
  <c r="AI144" i="5"/>
  <c r="AL143" i="5"/>
  <c r="AJ143" i="5"/>
  <c r="AI143" i="5"/>
  <c r="AL142" i="5"/>
  <c r="AJ142" i="5"/>
  <c r="AI142" i="5"/>
  <c r="AL141" i="5"/>
  <c r="AJ141" i="5"/>
  <c r="AI141" i="5"/>
  <c r="AL140" i="5"/>
  <c r="AJ140" i="5"/>
  <c r="AI140" i="5"/>
  <c r="AL139" i="5"/>
  <c r="AJ139" i="5"/>
  <c r="AI139" i="5"/>
  <c r="AL138" i="5"/>
  <c r="AJ138" i="5"/>
  <c r="AI138" i="5"/>
  <c r="AL137" i="5"/>
  <c r="AJ137" i="5"/>
  <c r="AI137" i="5"/>
  <c r="AL136" i="5"/>
  <c r="AJ136" i="5"/>
  <c r="AI136" i="5"/>
  <c r="AL135" i="5"/>
  <c r="AJ135" i="5"/>
  <c r="AI135" i="5"/>
  <c r="AL134" i="5"/>
  <c r="AJ134" i="5"/>
  <c r="AI134" i="5"/>
  <c r="AL133" i="5"/>
  <c r="AJ133" i="5"/>
  <c r="AI133" i="5"/>
  <c r="AL132" i="5"/>
  <c r="AJ132" i="5"/>
  <c r="AI132" i="5"/>
  <c r="AL131" i="5"/>
  <c r="AJ131" i="5"/>
  <c r="AI131" i="5"/>
  <c r="AL130" i="5"/>
  <c r="AJ130" i="5"/>
  <c r="AI130" i="5"/>
  <c r="AL129" i="5"/>
  <c r="AJ129" i="5"/>
  <c r="AI129" i="5"/>
  <c r="AL128" i="5"/>
  <c r="AJ128" i="5"/>
  <c r="AI128" i="5"/>
  <c r="AL127" i="5"/>
  <c r="AJ127" i="5"/>
  <c r="AI127" i="5"/>
  <c r="AL126" i="5"/>
  <c r="AJ126" i="5"/>
  <c r="AI126" i="5"/>
  <c r="AL125" i="5"/>
  <c r="AJ125" i="5"/>
  <c r="AI125" i="5"/>
  <c r="AL124" i="5"/>
  <c r="AJ124" i="5"/>
  <c r="AI124" i="5"/>
  <c r="AL123" i="5"/>
  <c r="AJ123" i="5"/>
  <c r="AI123" i="5"/>
  <c r="AL122" i="5"/>
  <c r="AJ122" i="5"/>
  <c r="AI122" i="5"/>
  <c r="AL121" i="5"/>
  <c r="AJ121" i="5"/>
  <c r="AI121" i="5"/>
  <c r="AL120" i="5"/>
  <c r="AJ120" i="5"/>
  <c r="AI120" i="5"/>
  <c r="AL119" i="5"/>
  <c r="AJ119" i="5"/>
  <c r="AI119" i="5"/>
  <c r="AL118" i="5"/>
  <c r="AJ118" i="5"/>
  <c r="AI118" i="5"/>
  <c r="AL117" i="5"/>
  <c r="AJ117" i="5"/>
  <c r="AI117" i="5"/>
  <c r="AL116" i="5"/>
  <c r="AJ116" i="5"/>
  <c r="AI116" i="5"/>
  <c r="AL115" i="5"/>
  <c r="AJ115" i="5"/>
  <c r="AI115" i="5"/>
  <c r="AL114" i="5"/>
  <c r="AJ114" i="5"/>
  <c r="AI114" i="5"/>
  <c r="AL113" i="5"/>
  <c r="AJ113" i="5"/>
  <c r="AI113" i="5"/>
  <c r="AL112" i="5"/>
  <c r="AJ112" i="5"/>
  <c r="AI112" i="5"/>
  <c r="AJ111" i="5"/>
  <c r="AI111" i="5"/>
  <c r="AJ110" i="5"/>
  <c r="AI110" i="5"/>
  <c r="AJ109" i="5"/>
  <c r="AI109" i="5"/>
  <c r="AJ108" i="5"/>
  <c r="AI108" i="5"/>
  <c r="AJ107" i="5"/>
  <c r="AI107" i="5"/>
  <c r="AJ106" i="5"/>
  <c r="AI106" i="5"/>
  <c r="AJ105" i="5"/>
  <c r="AI105" i="5"/>
  <c r="AJ104" i="5"/>
  <c r="AI104" i="5"/>
  <c r="AJ103" i="5"/>
  <c r="AI103" i="5"/>
  <c r="AJ102" i="5"/>
  <c r="AI102" i="5"/>
  <c r="AJ101" i="5"/>
  <c r="AI101" i="5"/>
  <c r="AJ100" i="5"/>
  <c r="AI100" i="5"/>
  <c r="AJ99" i="5"/>
  <c r="AI99" i="5"/>
  <c r="AJ98" i="5"/>
  <c r="AI98" i="5"/>
  <c r="AJ97" i="5"/>
  <c r="AI97" i="5"/>
  <c r="AJ96" i="5"/>
  <c r="AI96" i="5"/>
  <c r="AJ95" i="5"/>
  <c r="AI95" i="5"/>
  <c r="AJ94" i="5"/>
  <c r="AI94" i="5"/>
  <c r="AJ93" i="5"/>
  <c r="AI93" i="5"/>
  <c r="AJ92" i="5"/>
  <c r="AI92" i="5"/>
  <c r="AJ91" i="5"/>
  <c r="AI91" i="5"/>
  <c r="AJ90" i="5"/>
  <c r="AI90" i="5"/>
  <c r="AJ89" i="5"/>
  <c r="AI89" i="5"/>
  <c r="AJ88" i="5"/>
  <c r="AI88" i="5"/>
  <c r="AJ87" i="5"/>
  <c r="AI87" i="5"/>
  <c r="AJ86" i="5"/>
  <c r="AI86" i="5"/>
  <c r="AJ85" i="5"/>
  <c r="AI85" i="5"/>
  <c r="AJ84" i="5"/>
  <c r="AI84" i="5"/>
  <c r="AJ83" i="5"/>
  <c r="AI83" i="5"/>
  <c r="AJ82" i="5"/>
  <c r="AI82" i="5"/>
  <c r="AJ81" i="5"/>
  <c r="AI81" i="5"/>
  <c r="AJ80" i="5"/>
  <c r="AI80" i="5"/>
  <c r="AJ79" i="5"/>
  <c r="AI79" i="5"/>
  <c r="AJ78" i="5"/>
  <c r="AI78" i="5"/>
  <c r="AJ77" i="5"/>
  <c r="AI77" i="5"/>
  <c r="AJ76" i="5"/>
  <c r="AI76" i="5"/>
  <c r="AJ75" i="5"/>
  <c r="AI75" i="5"/>
  <c r="AJ74" i="5"/>
  <c r="AI74" i="5"/>
  <c r="AJ73" i="5"/>
  <c r="AI73" i="5"/>
  <c r="AJ72" i="5"/>
  <c r="AI72" i="5"/>
  <c r="AJ71" i="5"/>
  <c r="AI71" i="5"/>
  <c r="AJ70" i="5"/>
  <c r="AI70" i="5"/>
  <c r="AJ69" i="5"/>
  <c r="AI69" i="5"/>
  <c r="AJ68" i="5"/>
  <c r="AI68" i="5"/>
  <c r="AJ67" i="5"/>
  <c r="AI67" i="5"/>
  <c r="AJ66" i="5"/>
  <c r="AI66" i="5"/>
  <c r="AJ65" i="5"/>
  <c r="AI65" i="5"/>
  <c r="AJ64" i="5"/>
  <c r="AI64" i="5"/>
  <c r="AJ63" i="5"/>
  <c r="AI63" i="5"/>
  <c r="AJ62" i="5"/>
  <c r="AI62" i="5"/>
  <c r="AJ61" i="5"/>
  <c r="AI61" i="5"/>
  <c r="AJ60" i="5"/>
  <c r="AI60" i="5"/>
  <c r="AJ59" i="5"/>
  <c r="AI59" i="5"/>
  <c r="AJ58" i="5"/>
  <c r="AI58" i="5"/>
  <c r="AJ57" i="5"/>
  <c r="AI57" i="5"/>
  <c r="AJ56" i="5"/>
  <c r="AI56" i="5"/>
  <c r="AJ55" i="5"/>
  <c r="AI55" i="5"/>
  <c r="AJ54" i="5"/>
  <c r="AI54" i="5"/>
  <c r="AJ53" i="5"/>
  <c r="AI53" i="5"/>
  <c r="AJ52" i="5"/>
  <c r="AI52" i="5"/>
  <c r="AJ51" i="5"/>
  <c r="AI51" i="5"/>
  <c r="AJ50" i="5"/>
  <c r="AI50" i="5"/>
  <c r="AJ49" i="5"/>
  <c r="AI49" i="5"/>
  <c r="AJ48" i="5"/>
  <c r="AI48" i="5"/>
  <c r="AJ47" i="5"/>
  <c r="AI47" i="5"/>
  <c r="AJ46" i="5"/>
  <c r="AI46" i="5"/>
  <c r="AJ45" i="5"/>
  <c r="AI45" i="5"/>
  <c r="AJ44" i="5"/>
  <c r="AI44" i="5"/>
  <c r="AJ43" i="5"/>
  <c r="AI43" i="5"/>
  <c r="AJ42" i="5"/>
  <c r="AI42" i="5"/>
  <c r="AJ41" i="5"/>
  <c r="AI41" i="5"/>
  <c r="AJ40" i="5"/>
  <c r="AI40" i="5"/>
  <c r="CA2528" i="5"/>
  <c r="CB2528" i="5" s="1"/>
  <c r="CA2524" i="5"/>
  <c r="CB2524" i="5" s="1"/>
  <c r="CA2520" i="5"/>
  <c r="CB2520" i="5" s="1"/>
  <c r="CA2516" i="5"/>
  <c r="CB2516" i="5" s="1"/>
  <c r="CA2512" i="5"/>
  <c r="CB2512" i="5" s="1"/>
  <c r="CA2510" i="5"/>
  <c r="CB2510" i="5" s="1"/>
  <c r="CA2508" i="5"/>
  <c r="CB2508" i="5" s="1"/>
  <c r="CA2506" i="5"/>
  <c r="CB2506" i="5" s="1"/>
  <c r="CA2504" i="5"/>
  <c r="CB2504" i="5" s="1"/>
  <c r="CA2502" i="5"/>
  <c r="CB2502" i="5" s="1"/>
  <c r="CA2501" i="5"/>
  <c r="CB2501" i="5" s="1"/>
  <c r="CA2500" i="5"/>
  <c r="CB2500" i="5" s="1"/>
  <c r="CA2498" i="5"/>
  <c r="CB2498" i="5" s="1"/>
  <c r="CA2497" i="5"/>
  <c r="CB2497" i="5" s="1"/>
  <c r="CA2496" i="5"/>
  <c r="CB2496" i="5" s="1"/>
  <c r="CA2494" i="5"/>
  <c r="CB2494" i="5" s="1"/>
  <c r="CA2493" i="5"/>
  <c r="CB2493" i="5" s="1"/>
  <c r="CA2492" i="5"/>
  <c r="CB2492" i="5" s="1"/>
  <c r="CA2490" i="5"/>
  <c r="CB2490" i="5" s="1"/>
  <c r="CA2489" i="5"/>
  <c r="CB2489" i="5" s="1"/>
  <c r="CA2488" i="5"/>
  <c r="CB2488" i="5" s="1"/>
  <c r="CA2486" i="5"/>
  <c r="CB2486" i="5" s="1"/>
  <c r="CA2485" i="5"/>
  <c r="CB2485" i="5" s="1"/>
  <c r="CA2484" i="5"/>
  <c r="CB2484" i="5" s="1"/>
  <c r="CA2482" i="5"/>
  <c r="CB2482" i="5" s="1"/>
  <c r="CA2481" i="5"/>
  <c r="CB2481" i="5" s="1"/>
  <c r="CA2480" i="5"/>
  <c r="CB2480" i="5" s="1"/>
  <c r="CA2478" i="5"/>
  <c r="CB2478" i="5" s="1"/>
  <c r="CA2477" i="5"/>
  <c r="CB2477" i="5" s="1"/>
  <c r="CA2476" i="5"/>
  <c r="CB2476" i="5" s="1"/>
  <c r="CA2474" i="5"/>
  <c r="CB2474" i="5" s="1"/>
  <c r="CA2473" i="5"/>
  <c r="CB2473" i="5" s="1"/>
  <c r="CA2472" i="5"/>
  <c r="CB2472" i="5" s="1"/>
  <c r="CA2470" i="5"/>
  <c r="CB2470" i="5" s="1"/>
  <c r="CA2469" i="5"/>
  <c r="CB2469" i="5" s="1"/>
  <c r="CA2468" i="5"/>
  <c r="CB2468" i="5" s="1"/>
  <c r="CA2466" i="5"/>
  <c r="CB2466" i="5" s="1"/>
  <c r="CA2465" i="5"/>
  <c r="CB2465" i="5" s="1"/>
  <c r="CA2464" i="5"/>
  <c r="CB2464" i="5" s="1"/>
  <c r="CA2462" i="5"/>
  <c r="CB2462" i="5" s="1"/>
  <c r="CA2461" i="5"/>
  <c r="CB2461" i="5" s="1"/>
  <c r="CA2460" i="5"/>
  <c r="CB2460" i="5" s="1"/>
  <c r="CA2458" i="5"/>
  <c r="CB2458" i="5" s="1"/>
  <c r="CA2457" i="5"/>
  <c r="CB2457" i="5" s="1"/>
  <c r="CA2456" i="5"/>
  <c r="CB2456" i="5" s="1"/>
  <c r="CA2454" i="5"/>
  <c r="CB2454" i="5" s="1"/>
  <c r="CA2453" i="5"/>
  <c r="CB2453" i="5" s="1"/>
  <c r="CA2452" i="5"/>
  <c r="CB2452" i="5" s="1"/>
  <c r="CA2450" i="5"/>
  <c r="CB2450" i="5" s="1"/>
  <c r="CA2449" i="5"/>
  <c r="CB2449" i="5" s="1"/>
  <c r="CA2448" i="5"/>
  <c r="CB2448" i="5" s="1"/>
  <c r="CA2446" i="5"/>
  <c r="CB2446" i="5" s="1"/>
  <c r="CA2445" i="5"/>
  <c r="CB2445" i="5" s="1"/>
  <c r="CA2444" i="5"/>
  <c r="CB2444" i="5" s="1"/>
  <c r="CA2442" i="5"/>
  <c r="CB2442" i="5" s="1"/>
  <c r="CA2441" i="5"/>
  <c r="CB2441" i="5" s="1"/>
  <c r="CA2440" i="5"/>
  <c r="CB2440" i="5" s="1"/>
  <c r="CA2438" i="5"/>
  <c r="CB2438" i="5" s="1"/>
  <c r="CA2437" i="5"/>
  <c r="CB2437" i="5" s="1"/>
  <c r="CA2436" i="5"/>
  <c r="CB2436" i="5" s="1"/>
  <c r="CA2434" i="5"/>
  <c r="CB2434" i="5" s="1"/>
  <c r="CA2433" i="5"/>
  <c r="CB2433" i="5" s="1"/>
  <c r="CA2432" i="5"/>
  <c r="CB2432" i="5" s="1"/>
  <c r="CA2430" i="5"/>
  <c r="CB2430" i="5" s="1"/>
  <c r="CA2429" i="5"/>
  <c r="CB2429" i="5" s="1"/>
  <c r="CA2428" i="5"/>
  <c r="CB2428" i="5" s="1"/>
  <c r="CA2427" i="5"/>
  <c r="CB2427" i="5" s="1"/>
  <c r="CA2426" i="5"/>
  <c r="CB2426" i="5" s="1"/>
  <c r="CA2425" i="5"/>
  <c r="CB2425" i="5" s="1"/>
  <c r="CA2424" i="5"/>
  <c r="CB2424" i="5" s="1"/>
  <c r="CA2422" i="5"/>
  <c r="CB2422" i="5" s="1"/>
  <c r="CA2421" i="5"/>
  <c r="CB2421" i="5" s="1"/>
  <c r="CA2420" i="5"/>
  <c r="CB2420" i="5" s="1"/>
  <c r="CA2418" i="5"/>
  <c r="CB2418" i="5" s="1"/>
  <c r="CA2417" i="5"/>
  <c r="CB2417" i="5" s="1"/>
  <c r="CA2416" i="5"/>
  <c r="CB2416" i="5" s="1"/>
  <c r="CA2414" i="5"/>
  <c r="CB2414" i="5" s="1"/>
  <c r="CA2413" i="5"/>
  <c r="CB2413" i="5" s="1"/>
  <c r="CA2412" i="5"/>
  <c r="CB2412" i="5" s="1"/>
  <c r="BM2200" i="5"/>
  <c r="BN2200" i="5" s="1"/>
  <c r="BM2198" i="5"/>
  <c r="BN2198" i="5" s="1"/>
  <c r="BM2197" i="5"/>
  <c r="BN2197" i="5" s="1"/>
  <c r="BM2196" i="5"/>
  <c r="BN2196" i="5" s="1"/>
  <c r="BM2193" i="5"/>
  <c r="BN2193" i="5" s="1"/>
  <c r="BM2192" i="5"/>
  <c r="BN2192" i="5" s="1"/>
  <c r="BM2189" i="5"/>
  <c r="BN2189" i="5" s="1"/>
  <c r="BM2188" i="5"/>
  <c r="BN2188" i="5" s="1"/>
  <c r="BM2185" i="5"/>
  <c r="BN2185" i="5" s="1"/>
  <c r="BM2184" i="5"/>
  <c r="BN2184" i="5" s="1"/>
  <c r="BM2181" i="5"/>
  <c r="BN2181" i="5" s="1"/>
  <c r="BM2180" i="5"/>
  <c r="BN2180" i="5" s="1"/>
  <c r="BM2177" i="5"/>
  <c r="BN2177" i="5" s="1"/>
  <c r="BM2176" i="5"/>
  <c r="BN2176" i="5" s="1"/>
  <c r="BM2173" i="5"/>
  <c r="BN2173" i="5" s="1"/>
  <c r="BM2172" i="5"/>
  <c r="BN2172" i="5" s="1"/>
  <c r="BM2171" i="5"/>
  <c r="BN2171" i="5" s="1"/>
  <c r="BM2169" i="5"/>
  <c r="BN2169" i="5" s="1"/>
  <c r="BM2168" i="5"/>
  <c r="BN2168" i="5" s="1"/>
  <c r="BM2165" i="5"/>
  <c r="BN2165" i="5" s="1"/>
  <c r="BM2164" i="5"/>
  <c r="BN2164" i="5" s="1"/>
  <c r="BM2162" i="5"/>
  <c r="BN2162" i="5" s="1"/>
  <c r="BM2161" i="5"/>
  <c r="BN2161" i="5" s="1"/>
  <c r="BM2160" i="5"/>
  <c r="BN2160" i="5" s="1"/>
  <c r="BM2157" i="5"/>
  <c r="BN2157" i="5" s="1"/>
  <c r="BM2156" i="5"/>
  <c r="BN2156" i="5" s="1"/>
  <c r="BM2153" i="5"/>
  <c r="BN2153" i="5" s="1"/>
  <c r="BM2152" i="5"/>
  <c r="BN2152" i="5" s="1"/>
  <c r="BM2149" i="5"/>
  <c r="BN2149" i="5" s="1"/>
  <c r="BM2148" i="5"/>
  <c r="BN2148" i="5" s="1"/>
  <c r="BM2145" i="5"/>
  <c r="BN2145" i="5" s="1"/>
  <c r="BM2144" i="5"/>
  <c r="BN2144" i="5" s="1"/>
  <c r="BM2143" i="5"/>
  <c r="BN2143" i="5" s="1"/>
  <c r="BM2141" i="5"/>
  <c r="BN2141" i="5" s="1"/>
  <c r="BM2140" i="5"/>
  <c r="BN2140" i="5" s="1"/>
  <c r="BM2137" i="5"/>
  <c r="BN2137" i="5" s="1"/>
  <c r="BM2136" i="5"/>
  <c r="BN2136" i="5" s="1"/>
  <c r="BM2134" i="5"/>
  <c r="BN2134" i="5" s="1"/>
  <c r="BM2133" i="5"/>
  <c r="BN2133" i="5" s="1"/>
  <c r="BM2132" i="5"/>
  <c r="BN2132" i="5" s="1"/>
  <c r="BM2129" i="5"/>
  <c r="BN2129" i="5" s="1"/>
  <c r="BM2128" i="5"/>
  <c r="BN2128" i="5" s="1"/>
  <c r="BM2125" i="5"/>
  <c r="BN2125" i="5" s="1"/>
  <c r="BM2124" i="5"/>
  <c r="BN2124" i="5" s="1"/>
  <c r="BM2121" i="5"/>
  <c r="BN2121" i="5" s="1"/>
  <c r="BM2120" i="5"/>
  <c r="BN2120" i="5" s="1"/>
  <c r="BM2116" i="5"/>
  <c r="BN2116" i="5" s="1"/>
  <c r="BM2114" i="5"/>
  <c r="BN2114" i="5" s="1"/>
  <c r="BM2112" i="5"/>
  <c r="BN2112" i="5" s="1"/>
  <c r="BM2111" i="5"/>
  <c r="BN2111" i="5" s="1"/>
  <c r="BM2109" i="5"/>
  <c r="BN2109" i="5" s="1"/>
  <c r="BM2108" i="5"/>
  <c r="BN2108" i="5" s="1"/>
  <c r="BM2107" i="5"/>
  <c r="BN2107" i="5" s="1"/>
  <c r="BM2105" i="5"/>
  <c r="BN2105" i="5" s="1"/>
  <c r="BM2103" i="5"/>
  <c r="BN2103" i="5" s="1"/>
  <c r="BM2101" i="5"/>
  <c r="BN2101" i="5" s="1"/>
  <c r="BM2100" i="5"/>
  <c r="BN2100" i="5" s="1"/>
  <c r="BM2093" i="5"/>
  <c r="BN2093" i="5" s="1"/>
  <c r="AX1662" i="5"/>
  <c r="AY1662" i="5" s="1"/>
  <c r="AX1661" i="5"/>
  <c r="AY1661" i="5" s="1"/>
  <c r="AX1656" i="5"/>
  <c r="AY1656" i="5" s="1"/>
  <c r="AX1654" i="5"/>
  <c r="AY1654" i="5" s="1"/>
  <c r="AX1653" i="5"/>
  <c r="AY1653" i="5" s="1"/>
  <c r="AX1652" i="5"/>
  <c r="AY1652" i="5" s="1"/>
  <c r="AX1646" i="5"/>
  <c r="AY1646" i="5" s="1"/>
  <c r="AX1645" i="5"/>
  <c r="AY1645" i="5" s="1"/>
  <c r="AX1641" i="5"/>
  <c r="AY1641" i="5" s="1"/>
  <c r="AX1637" i="5"/>
  <c r="AY1637" i="5" s="1"/>
  <c r="AX1636" i="5"/>
  <c r="AY1636" i="5" s="1"/>
  <c r="AX1634" i="5"/>
  <c r="AY1634" i="5" s="1"/>
  <c r="AX1632" i="5"/>
  <c r="AY1632" i="5" s="1"/>
  <c r="AX1630" i="5"/>
  <c r="AY1630" i="5" s="1"/>
  <c r="AX1620" i="5"/>
  <c r="AY1620" i="5" s="1"/>
  <c r="AX1618" i="5"/>
  <c r="AY1618" i="5" s="1"/>
  <c r="AX1617" i="5"/>
  <c r="AY1617" i="5" s="1"/>
  <c r="AX1614" i="5"/>
  <c r="AY1614" i="5" s="1"/>
  <c r="AX1612" i="5"/>
  <c r="AY1612" i="5" s="1"/>
  <c r="AX1605" i="5"/>
  <c r="AY1605" i="5" s="1"/>
  <c r="AX1604" i="5"/>
  <c r="AY1604" i="5" s="1"/>
  <c r="AX1602" i="5"/>
  <c r="AY1602" i="5" s="1"/>
  <c r="AX1601" i="5"/>
  <c r="AY1601" i="5" s="1"/>
  <c r="AX1598" i="5"/>
  <c r="AY1598" i="5" s="1"/>
  <c r="AX1596" i="5"/>
  <c r="AY1596" i="5" s="1"/>
  <c r="AX1588" i="5"/>
  <c r="AY1588" i="5" s="1"/>
  <c r="AX1586" i="5"/>
  <c r="AY1586" i="5" s="1"/>
  <c r="AX1585" i="5"/>
  <c r="AY1585" i="5" s="1"/>
  <c r="AX1584" i="5"/>
  <c r="AY1584" i="5" s="1"/>
  <c r="AX1580" i="5"/>
  <c r="AY1580" i="5" s="1"/>
  <c r="AX1573" i="5"/>
  <c r="AY1573" i="5" s="1"/>
  <c r="AX1570" i="5"/>
  <c r="AY1570" i="5" s="1"/>
  <c r="AX1569" i="5"/>
  <c r="AY1569" i="5" s="1"/>
  <c r="AX1566" i="5"/>
  <c r="AY1566" i="5" s="1"/>
  <c r="AX1556" i="5"/>
  <c r="AY1556" i="5" s="1"/>
  <c r="AX1553" i="5"/>
  <c r="AY1553" i="5" s="1"/>
  <c r="AX1552" i="5"/>
  <c r="AY1552" i="5" s="1"/>
  <c r="AX1549" i="5"/>
  <c r="AY1549" i="5" s="1"/>
  <c r="AM439" i="5"/>
  <c r="AN439" i="5" s="1"/>
  <c r="AM437" i="5"/>
  <c r="AN437" i="5" s="1"/>
  <c r="AM429" i="5"/>
  <c r="AN429" i="5" s="1"/>
  <c r="AM423" i="5"/>
  <c r="AN423" i="5" s="1"/>
  <c r="AM421" i="5"/>
  <c r="AN421" i="5" s="1"/>
  <c r="AQ1270" i="5"/>
  <c r="AQ1271" i="5"/>
  <c r="AQ1272" i="5"/>
  <c r="AQ1273" i="5"/>
  <c r="AQ1274" i="5"/>
  <c r="AQ1275" i="5"/>
  <c r="AQ1276" i="5"/>
  <c r="AQ1277" i="5"/>
  <c r="AQ1278" i="5"/>
  <c r="AQ1279" i="5"/>
  <c r="AQ1280" i="5"/>
  <c r="AQ1281" i="5"/>
  <c r="AQ1282" i="5"/>
  <c r="AQ1283" i="5"/>
  <c r="AQ1284" i="5"/>
  <c r="AQ1285" i="5"/>
  <c r="AQ1286" i="5"/>
  <c r="AQ1287" i="5"/>
  <c r="AQ1288" i="5"/>
  <c r="AQ1289" i="5"/>
  <c r="AQ1290" i="5"/>
  <c r="AQ1291" i="5"/>
  <c r="AQ1292" i="5"/>
  <c r="AQ1293" i="5"/>
  <c r="AQ1294" i="5"/>
  <c r="AQ1295" i="5"/>
  <c r="AQ1296" i="5"/>
  <c r="AQ1297" i="5"/>
  <c r="AQ1298" i="5"/>
  <c r="AQ1299" i="5"/>
  <c r="AQ1300" i="5"/>
  <c r="AQ1301" i="5"/>
  <c r="AQ1302" i="5"/>
  <c r="AQ1303" i="5"/>
  <c r="AQ1304" i="5"/>
  <c r="AQ1305" i="5"/>
  <c r="AQ1306" i="5"/>
  <c r="AQ1307" i="5"/>
  <c r="AQ1308" i="5"/>
  <c r="AQ1309" i="5"/>
  <c r="AQ1310" i="5"/>
  <c r="AQ1311" i="5"/>
  <c r="AQ1312" i="5"/>
  <c r="AQ1313" i="5"/>
  <c r="AQ1314" i="5"/>
  <c r="AQ1315" i="5"/>
  <c r="AQ1316" i="5"/>
  <c r="AQ1317" i="5"/>
  <c r="AQ1318" i="5"/>
  <c r="AQ1319" i="5"/>
  <c r="AQ1320" i="5"/>
  <c r="AQ1321" i="5"/>
  <c r="AQ1322" i="5"/>
  <c r="AQ1323" i="5"/>
  <c r="AQ1324" i="5"/>
  <c r="AQ1325" i="5"/>
  <c r="AQ1326" i="5"/>
  <c r="AQ1327" i="5"/>
  <c r="AQ1328" i="5"/>
  <c r="AQ1329" i="5"/>
  <c r="AQ1330" i="5"/>
  <c r="AQ1331" i="5"/>
  <c r="AQ1332" i="5"/>
  <c r="AQ1333" i="5"/>
  <c r="AQ1334" i="5"/>
  <c r="AQ1335" i="5"/>
  <c r="AQ1336" i="5"/>
  <c r="AQ1337" i="5"/>
  <c r="AQ1338" i="5"/>
  <c r="AQ1339" i="5"/>
  <c r="AQ1340" i="5"/>
  <c r="AQ1341" i="5"/>
  <c r="AQ1342" i="5"/>
  <c r="AQ1343" i="5"/>
  <c r="AQ1344" i="5"/>
  <c r="AQ1345" i="5"/>
  <c r="AQ1346" i="5"/>
  <c r="AQ1347" i="5"/>
  <c r="AQ1348" i="5"/>
  <c r="AQ1349" i="5"/>
  <c r="AQ1350" i="5"/>
  <c r="AQ1351" i="5"/>
  <c r="AQ1352" i="5"/>
  <c r="AQ1353" i="5"/>
  <c r="AQ1354" i="5"/>
  <c r="AQ1355" i="5"/>
  <c r="AQ1356" i="5"/>
  <c r="AQ1357" i="5"/>
  <c r="AQ1358" i="5"/>
  <c r="AQ1359" i="5"/>
  <c r="AQ1360" i="5"/>
  <c r="AQ1361" i="5"/>
  <c r="AQ1362" i="5"/>
  <c r="AQ1363" i="5"/>
  <c r="AQ1364" i="5"/>
  <c r="AQ1365" i="5"/>
  <c r="AQ1366" i="5"/>
  <c r="AQ1367" i="5"/>
  <c r="AQ1368" i="5"/>
  <c r="AQ1369" i="5"/>
  <c r="AQ1370" i="5"/>
  <c r="AQ1371" i="5"/>
  <c r="AQ1372" i="5"/>
  <c r="AQ1373" i="5"/>
  <c r="AQ1374" i="5"/>
  <c r="AQ1375" i="5"/>
  <c r="AQ1376" i="5"/>
  <c r="AQ1377" i="5"/>
  <c r="AQ1378" i="5"/>
  <c r="AQ1379" i="5"/>
  <c r="AQ1380" i="5"/>
  <c r="AQ1381" i="5"/>
  <c r="AQ1382" i="5"/>
  <c r="AQ1383" i="5"/>
  <c r="AQ1384" i="5"/>
  <c r="AQ1385" i="5"/>
  <c r="AQ1386" i="5"/>
  <c r="AQ1387" i="5"/>
  <c r="AQ1388" i="5"/>
  <c r="AQ1269" i="5"/>
  <c r="B849" i="5"/>
  <c r="AQ722" i="5"/>
  <c r="AQ723" i="5"/>
  <c r="AQ724" i="5"/>
  <c r="AQ725" i="5"/>
  <c r="AQ726" i="5"/>
  <c r="AQ727" i="5"/>
  <c r="AQ728" i="5"/>
  <c r="AQ729" i="5"/>
  <c r="AQ730" i="5"/>
  <c r="AQ731" i="5"/>
  <c r="AQ732" i="5"/>
  <c r="AQ733" i="5"/>
  <c r="AQ734" i="5"/>
  <c r="AQ735" i="5"/>
  <c r="AQ736" i="5"/>
  <c r="AQ737" i="5"/>
  <c r="AQ738" i="5"/>
  <c r="AQ739" i="5"/>
  <c r="AQ740" i="5"/>
  <c r="AQ741" i="5"/>
  <c r="AQ742" i="5"/>
  <c r="AQ743" i="5"/>
  <c r="AQ744" i="5"/>
  <c r="AQ745" i="5"/>
  <c r="AQ746" i="5"/>
  <c r="AQ747" i="5"/>
  <c r="AQ748" i="5"/>
  <c r="AQ749" i="5"/>
  <c r="AQ750" i="5"/>
  <c r="AQ751" i="5"/>
  <c r="AQ752" i="5"/>
  <c r="AQ753" i="5"/>
  <c r="AQ754" i="5"/>
  <c r="AQ755" i="5"/>
  <c r="AQ756" i="5"/>
  <c r="AQ757" i="5"/>
  <c r="AQ758" i="5"/>
  <c r="AQ759" i="5"/>
  <c r="AQ760" i="5"/>
  <c r="AQ761" i="5"/>
  <c r="AQ762" i="5"/>
  <c r="AQ763" i="5"/>
  <c r="AQ764" i="5"/>
  <c r="AQ765" i="5"/>
  <c r="AQ766" i="5"/>
  <c r="AQ767" i="5"/>
  <c r="AQ768" i="5"/>
  <c r="AQ769" i="5"/>
  <c r="AQ770" i="5"/>
  <c r="AQ771" i="5"/>
  <c r="AQ772" i="5"/>
  <c r="AQ773" i="5"/>
  <c r="AQ774" i="5"/>
  <c r="AQ775" i="5"/>
  <c r="AQ776" i="5"/>
  <c r="AQ777" i="5"/>
  <c r="AQ778" i="5"/>
  <c r="AQ779" i="5"/>
  <c r="AQ780" i="5"/>
  <c r="AQ781" i="5"/>
  <c r="AQ782" i="5"/>
  <c r="AQ783" i="5"/>
  <c r="AQ784" i="5"/>
  <c r="AQ785" i="5"/>
  <c r="AQ786" i="5"/>
  <c r="AQ787" i="5"/>
  <c r="AQ788" i="5"/>
  <c r="AQ789" i="5"/>
  <c r="AQ790" i="5"/>
  <c r="AQ791" i="5"/>
  <c r="AQ792" i="5"/>
  <c r="AQ793" i="5"/>
  <c r="AQ794" i="5"/>
  <c r="AQ795" i="5"/>
  <c r="AQ796" i="5"/>
  <c r="AQ797" i="5"/>
  <c r="AQ798" i="5"/>
  <c r="AQ799" i="5"/>
  <c r="AQ800" i="5"/>
  <c r="AQ801" i="5"/>
  <c r="AQ802" i="5"/>
  <c r="AQ803" i="5"/>
  <c r="AQ804" i="5"/>
  <c r="AQ805" i="5"/>
  <c r="AQ806" i="5"/>
  <c r="AQ807" i="5"/>
  <c r="AQ808" i="5"/>
  <c r="AQ809" i="5"/>
  <c r="AQ810" i="5"/>
  <c r="AQ811" i="5"/>
  <c r="AQ812" i="5"/>
  <c r="AQ813" i="5"/>
  <c r="AQ814" i="5"/>
  <c r="AQ815" i="5"/>
  <c r="AQ816" i="5"/>
  <c r="AQ817" i="5"/>
  <c r="AQ818" i="5"/>
  <c r="AQ819" i="5"/>
  <c r="AQ820" i="5"/>
  <c r="AQ821" i="5"/>
  <c r="AQ822" i="5"/>
  <c r="AQ823" i="5"/>
  <c r="AQ824" i="5"/>
  <c r="AQ825" i="5"/>
  <c r="AQ826" i="5"/>
  <c r="AQ827" i="5"/>
  <c r="AQ828" i="5"/>
  <c r="AQ829" i="5"/>
  <c r="AQ830" i="5"/>
  <c r="AQ831" i="5"/>
  <c r="AQ832" i="5"/>
  <c r="AQ833" i="5"/>
  <c r="AQ834" i="5"/>
  <c r="AQ835" i="5"/>
  <c r="AQ836" i="5"/>
  <c r="AQ837" i="5"/>
  <c r="AQ838" i="5"/>
  <c r="AQ839" i="5"/>
  <c r="AQ840" i="5"/>
  <c r="AQ721" i="5"/>
  <c r="BO448" i="5"/>
  <c r="BN448" i="5"/>
  <c r="AK721" i="5"/>
  <c r="B457" i="5"/>
  <c r="BO447" i="5"/>
  <c r="BO446" i="5"/>
  <c r="BO445" i="5"/>
  <c r="BO444" i="5"/>
  <c r="BO443" i="5"/>
  <c r="BO442" i="5"/>
  <c r="BO441" i="5"/>
  <c r="BO440" i="5"/>
  <c r="BO439" i="5"/>
  <c r="BO438" i="5"/>
  <c r="BO437" i="5"/>
  <c r="BO436" i="5"/>
  <c r="BO435" i="5"/>
  <c r="BO434" i="5"/>
  <c r="BO433" i="5"/>
  <c r="BO432" i="5"/>
  <c r="BO431" i="5"/>
  <c r="BO430" i="5"/>
  <c r="BO429" i="5"/>
  <c r="BO428" i="5"/>
  <c r="BO427" i="5"/>
  <c r="BO426" i="5"/>
  <c r="BO425" i="5"/>
  <c r="BO424" i="5"/>
  <c r="BO423" i="5"/>
  <c r="BO422" i="5"/>
  <c r="BO421" i="5"/>
  <c r="BO420" i="5"/>
  <c r="BO419" i="5"/>
  <c r="BO418" i="5"/>
  <c r="BO417" i="5"/>
  <c r="BO416" i="5"/>
  <c r="BO415" i="5"/>
  <c r="BO414" i="5"/>
  <c r="BO413" i="5"/>
  <c r="BO412" i="5"/>
  <c r="BO411" i="5"/>
  <c r="BO410" i="5"/>
  <c r="BO409" i="5"/>
  <c r="BO408" i="5"/>
  <c r="BO407" i="5"/>
  <c r="BO406" i="5"/>
  <c r="BO405" i="5"/>
  <c r="BO404" i="5"/>
  <c r="BO403" i="5"/>
  <c r="BO402" i="5"/>
  <c r="BO401" i="5"/>
  <c r="BO400" i="5"/>
  <c r="BO399" i="5"/>
  <c r="BO398" i="5"/>
  <c r="BO397" i="5"/>
  <c r="BO396" i="5"/>
  <c r="BO395" i="5"/>
  <c r="BO394" i="5"/>
  <c r="BO393" i="5"/>
  <c r="BO392" i="5"/>
  <c r="BO391" i="5"/>
  <c r="BO390" i="5"/>
  <c r="BO389" i="5"/>
  <c r="BO388" i="5"/>
  <c r="BO387" i="5"/>
  <c r="BO386" i="5"/>
  <c r="BO385" i="5"/>
  <c r="BO384" i="5"/>
  <c r="BO383" i="5"/>
  <c r="BO382" i="5"/>
  <c r="BO381" i="5"/>
  <c r="BO380" i="5"/>
  <c r="BO379" i="5"/>
  <c r="BO378" i="5"/>
  <c r="BO377" i="5"/>
  <c r="BO376" i="5"/>
  <c r="BO375" i="5"/>
  <c r="BO374" i="5"/>
  <c r="BO373" i="5"/>
  <c r="BO372" i="5"/>
  <c r="BO371" i="5"/>
  <c r="BO370" i="5"/>
  <c r="BO369" i="5"/>
  <c r="BO368" i="5"/>
  <c r="BO367" i="5"/>
  <c r="BO366" i="5"/>
  <c r="BO365" i="5"/>
  <c r="BO364" i="5"/>
  <c r="BO363" i="5"/>
  <c r="BO362" i="5"/>
  <c r="BN363" i="5"/>
  <c r="BN364" i="5"/>
  <c r="BN365" i="5"/>
  <c r="BN366" i="5"/>
  <c r="BN367" i="5"/>
  <c r="BN368" i="5"/>
  <c r="BN369" i="5"/>
  <c r="BN370" i="5"/>
  <c r="BN371" i="5"/>
  <c r="BN372" i="5"/>
  <c r="BN373" i="5"/>
  <c r="BN374" i="5"/>
  <c r="BN375" i="5"/>
  <c r="BN376" i="5"/>
  <c r="BN377" i="5"/>
  <c r="BN378" i="5"/>
  <c r="BN379" i="5"/>
  <c r="BN380" i="5"/>
  <c r="BN381" i="5"/>
  <c r="BN382" i="5"/>
  <c r="BN383" i="5"/>
  <c r="BN384" i="5"/>
  <c r="BN385" i="5"/>
  <c r="BN386" i="5"/>
  <c r="BN387" i="5"/>
  <c r="BN388" i="5"/>
  <c r="BN389" i="5"/>
  <c r="BN390" i="5"/>
  <c r="BN391" i="5"/>
  <c r="BN392" i="5"/>
  <c r="BN393" i="5"/>
  <c r="BN394" i="5"/>
  <c r="BN395" i="5"/>
  <c r="BN396" i="5"/>
  <c r="BN397" i="5"/>
  <c r="BN398" i="5"/>
  <c r="BN399" i="5"/>
  <c r="BN400" i="5"/>
  <c r="BN401" i="5"/>
  <c r="BN402" i="5"/>
  <c r="BN403" i="5"/>
  <c r="BN404" i="5"/>
  <c r="BN405" i="5"/>
  <c r="BN406" i="5"/>
  <c r="BN407" i="5"/>
  <c r="BN408" i="5"/>
  <c r="BN409" i="5"/>
  <c r="BN410" i="5"/>
  <c r="BN411" i="5"/>
  <c r="BN412" i="5"/>
  <c r="BN413" i="5"/>
  <c r="BN414" i="5"/>
  <c r="BN415" i="5"/>
  <c r="BN416" i="5"/>
  <c r="BN417" i="5"/>
  <c r="BN418" i="5"/>
  <c r="BN419" i="5"/>
  <c r="BN420" i="5"/>
  <c r="BN421" i="5"/>
  <c r="BN422" i="5"/>
  <c r="BN423" i="5"/>
  <c r="BN424" i="5"/>
  <c r="BN425" i="5"/>
  <c r="BN426" i="5"/>
  <c r="BN427" i="5"/>
  <c r="BN428" i="5"/>
  <c r="BN429" i="5"/>
  <c r="BN430" i="5"/>
  <c r="BN431" i="5"/>
  <c r="BN432" i="5"/>
  <c r="BN433" i="5"/>
  <c r="BN434" i="5"/>
  <c r="BN435" i="5"/>
  <c r="BN436" i="5"/>
  <c r="BN437" i="5"/>
  <c r="BN438" i="5"/>
  <c r="BN439" i="5"/>
  <c r="BN440" i="5"/>
  <c r="BN441" i="5"/>
  <c r="BN442" i="5"/>
  <c r="BN443" i="5"/>
  <c r="BN444" i="5"/>
  <c r="BN445" i="5"/>
  <c r="BN446" i="5"/>
  <c r="BN447" i="5"/>
  <c r="BN362" i="5"/>
  <c r="BM2117" i="5"/>
  <c r="BN2117" i="5" s="1"/>
  <c r="BM2097" i="5"/>
  <c r="BN2097" i="5" s="1"/>
  <c r="BM2085" i="5"/>
  <c r="BN2085" i="5" s="1"/>
  <c r="AX1640" i="5"/>
  <c r="AY1640" i="5" s="1"/>
  <c r="AX1629" i="5"/>
  <c r="AY1629" i="5" s="1"/>
  <c r="AX1624" i="5"/>
  <c r="AY1624" i="5" s="1"/>
  <c r="AX1613" i="5"/>
  <c r="AY1613" i="5" s="1"/>
  <c r="AX1608" i="5"/>
  <c r="AY1608" i="5" s="1"/>
  <c r="AX1597" i="5"/>
  <c r="AY1597" i="5" s="1"/>
  <c r="AX1592" i="5"/>
  <c r="AY1592" i="5" s="1"/>
  <c r="AX1581" i="5"/>
  <c r="AY1581" i="5" s="1"/>
  <c r="AX1576" i="5"/>
  <c r="AY1576" i="5" s="1"/>
  <c r="AX1565" i="5"/>
  <c r="AY1565" i="5" s="1"/>
  <c r="AX1561" i="5"/>
  <c r="AY1561" i="5" s="1"/>
  <c r="AX1560" i="5"/>
  <c r="AY1560" i="5" s="1"/>
  <c r="AX1548" i="5"/>
  <c r="AY1548" i="5" s="1"/>
  <c r="AX1546" i="5"/>
  <c r="AY1546" i="5" s="1"/>
  <c r="AM431" i="5"/>
  <c r="AN431" i="5" s="1"/>
  <c r="AM424" i="5"/>
  <c r="AN424" i="5" s="1"/>
  <c r="AM422" i="5"/>
  <c r="AN422" i="5" s="1"/>
  <c r="AM414" i="5"/>
  <c r="AN414" i="5" s="1"/>
  <c r="AM389" i="5"/>
  <c r="AN389" i="5" s="1"/>
  <c r="AM384" i="5"/>
  <c r="AN384" i="5" s="1"/>
  <c r="AM363" i="5"/>
  <c r="AN363" i="5" s="1"/>
  <c r="BI362" i="5"/>
  <c r="BI448" i="5" s="1"/>
  <c r="AS362" i="5"/>
  <c r="BM448" i="5"/>
  <c r="BE448" i="5"/>
  <c r="BA448" i="5"/>
  <c r="AW448" i="5"/>
  <c r="AS448" i="5"/>
  <c r="AP363" i="5"/>
  <c r="AS363" i="5" s="1"/>
  <c r="AQ363" i="5"/>
  <c r="AR363" i="5"/>
  <c r="AT363" i="5"/>
  <c r="AU363" i="5"/>
  <c r="AV363" i="5"/>
  <c r="AW363" i="5"/>
  <c r="AX363" i="5"/>
  <c r="BA363" i="5" s="1"/>
  <c r="AY363" i="5"/>
  <c r="AZ363" i="5"/>
  <c r="BB363" i="5"/>
  <c r="BC363" i="5"/>
  <c r="BD363" i="5"/>
  <c r="BE363" i="5"/>
  <c r="BF363" i="5"/>
  <c r="BG363" i="5"/>
  <c r="BH363" i="5"/>
  <c r="BJ363" i="5"/>
  <c r="BK363" i="5"/>
  <c r="BL363" i="5"/>
  <c r="BM363" i="5"/>
  <c r="AP364" i="5"/>
  <c r="AQ364" i="5"/>
  <c r="AR364" i="5"/>
  <c r="AT364" i="5"/>
  <c r="AU364" i="5"/>
  <c r="AW364" i="5" s="1"/>
  <c r="AV364" i="5"/>
  <c r="AX364" i="5"/>
  <c r="AY364" i="5"/>
  <c r="AZ364" i="5"/>
  <c r="BB364" i="5"/>
  <c r="BC364" i="5"/>
  <c r="BE364" i="5" s="1"/>
  <c r="BD364" i="5"/>
  <c r="BF364" i="5"/>
  <c r="BG364" i="5"/>
  <c r="BH364" i="5"/>
  <c r="BJ364" i="5"/>
  <c r="BK364" i="5"/>
  <c r="BM364" i="5" s="1"/>
  <c r="BL364" i="5"/>
  <c r="AP365" i="5"/>
  <c r="AQ365" i="5"/>
  <c r="AR365" i="5"/>
  <c r="AT365" i="5"/>
  <c r="AU365" i="5"/>
  <c r="AW365" i="5" s="1"/>
  <c r="AV365" i="5"/>
  <c r="AX365" i="5"/>
  <c r="AY365" i="5"/>
  <c r="AZ365" i="5"/>
  <c r="BB365" i="5"/>
  <c r="BC365" i="5"/>
  <c r="BD365" i="5"/>
  <c r="BE365" i="5"/>
  <c r="BF365" i="5"/>
  <c r="BI365" i="5" s="1"/>
  <c r="BG365" i="5"/>
  <c r="BH365" i="5"/>
  <c r="BJ365" i="5"/>
  <c r="BK365" i="5"/>
  <c r="BM365" i="5" s="1"/>
  <c r="BL365" i="5"/>
  <c r="AP366" i="5"/>
  <c r="AS366" i="5" s="1"/>
  <c r="AQ366" i="5"/>
  <c r="AR366" i="5"/>
  <c r="AT366" i="5"/>
  <c r="AU366" i="5"/>
  <c r="AV366" i="5"/>
  <c r="AW366" i="5"/>
  <c r="AX366" i="5"/>
  <c r="AY366" i="5"/>
  <c r="AZ366" i="5"/>
  <c r="BB366" i="5"/>
  <c r="BC366" i="5"/>
  <c r="BD366" i="5"/>
  <c r="BE366" i="5"/>
  <c r="BF366" i="5"/>
  <c r="BG366" i="5"/>
  <c r="BH366" i="5"/>
  <c r="BJ366" i="5"/>
  <c r="BK366" i="5"/>
  <c r="BL366" i="5"/>
  <c r="BM366" i="5"/>
  <c r="AP367" i="5"/>
  <c r="AS367" i="5" s="1"/>
  <c r="AQ367" i="5"/>
  <c r="AR367" i="5"/>
  <c r="AT367" i="5"/>
  <c r="AU367" i="5"/>
  <c r="AW367" i="5" s="1"/>
  <c r="AV367" i="5"/>
  <c r="AX367" i="5"/>
  <c r="AY367" i="5"/>
  <c r="AZ367" i="5"/>
  <c r="BB367" i="5"/>
  <c r="BC367" i="5"/>
  <c r="BE367" i="5" s="1"/>
  <c r="BD367" i="5"/>
  <c r="BF367" i="5"/>
  <c r="BI367" i="5" s="1"/>
  <c r="BG367" i="5"/>
  <c r="BH367" i="5"/>
  <c r="BJ367" i="5"/>
  <c r="BK367" i="5"/>
  <c r="BL367" i="5"/>
  <c r="BM367" i="5"/>
  <c r="AP368" i="5"/>
  <c r="AQ368" i="5"/>
  <c r="AR368" i="5"/>
  <c r="AT368" i="5"/>
  <c r="AU368" i="5"/>
  <c r="AV368" i="5"/>
  <c r="AW368" i="5"/>
  <c r="AX368" i="5"/>
  <c r="BA368" i="5" s="1"/>
  <c r="AY368" i="5"/>
  <c r="AZ368" i="5"/>
  <c r="BB368" i="5"/>
  <c r="BC368" i="5"/>
  <c r="BE368" i="5" s="1"/>
  <c r="BD368" i="5"/>
  <c r="BF368" i="5"/>
  <c r="BI368" i="5" s="1"/>
  <c r="BG368" i="5"/>
  <c r="BH368" i="5"/>
  <c r="BJ368" i="5"/>
  <c r="BK368" i="5"/>
  <c r="BL368" i="5"/>
  <c r="BM368" i="5"/>
  <c r="AP369" i="5"/>
  <c r="AQ369" i="5"/>
  <c r="AR369" i="5"/>
  <c r="AT369" i="5"/>
  <c r="AU369" i="5"/>
  <c r="AV369" i="5"/>
  <c r="AW369" i="5"/>
  <c r="AX369" i="5"/>
  <c r="AY369" i="5"/>
  <c r="AZ369" i="5"/>
  <c r="BB369" i="5"/>
  <c r="BC369" i="5"/>
  <c r="BD369" i="5"/>
  <c r="BE369" i="5"/>
  <c r="BF369" i="5"/>
  <c r="BI369" i="5" s="1"/>
  <c r="BG369" i="5"/>
  <c r="BH369" i="5"/>
  <c r="BJ369" i="5"/>
  <c r="BK369" i="5"/>
  <c r="BM369" i="5" s="1"/>
  <c r="BL369" i="5"/>
  <c r="AP370" i="5"/>
  <c r="AQ370" i="5"/>
  <c r="AR370" i="5"/>
  <c r="AT370" i="5"/>
  <c r="AU370" i="5"/>
  <c r="AW370" i="5" s="1"/>
  <c r="AV370" i="5"/>
  <c r="AX370" i="5"/>
  <c r="BA370" i="5" s="1"/>
  <c r="AY370" i="5"/>
  <c r="AZ370" i="5"/>
  <c r="BB370" i="5"/>
  <c r="BC370" i="5"/>
  <c r="BD370" i="5"/>
  <c r="BE370" i="5"/>
  <c r="BF370" i="5"/>
  <c r="BG370" i="5"/>
  <c r="BH370" i="5"/>
  <c r="BJ370" i="5"/>
  <c r="BK370" i="5"/>
  <c r="BL370" i="5"/>
  <c r="BM370" i="5"/>
  <c r="AP371" i="5"/>
  <c r="AS371" i="5" s="1"/>
  <c r="AQ371" i="5"/>
  <c r="AR371" i="5"/>
  <c r="AT371" i="5"/>
  <c r="AU371" i="5"/>
  <c r="AW371" i="5" s="1"/>
  <c r="AV371" i="5"/>
  <c r="AX371" i="5"/>
  <c r="BA371" i="5" s="1"/>
  <c r="AY371" i="5"/>
  <c r="AZ371" i="5"/>
  <c r="BB371" i="5"/>
  <c r="BC371" i="5"/>
  <c r="BD371" i="5"/>
  <c r="BE371" i="5"/>
  <c r="BF371" i="5"/>
  <c r="BG371" i="5"/>
  <c r="BH371" i="5"/>
  <c r="BJ371" i="5"/>
  <c r="BK371" i="5"/>
  <c r="BL371" i="5"/>
  <c r="BM371" i="5"/>
  <c r="AP372" i="5"/>
  <c r="AQ372" i="5"/>
  <c r="AR372" i="5"/>
  <c r="AT372" i="5"/>
  <c r="AU372" i="5"/>
  <c r="AV372" i="5"/>
  <c r="AW372" i="5"/>
  <c r="AX372" i="5"/>
  <c r="BA372" i="5" s="1"/>
  <c r="AY372" i="5"/>
  <c r="AZ372" i="5"/>
  <c r="BB372" i="5"/>
  <c r="BC372" i="5"/>
  <c r="BE372" i="5" s="1"/>
  <c r="BD372" i="5"/>
  <c r="BF372" i="5"/>
  <c r="BG372" i="5"/>
  <c r="BH372" i="5"/>
  <c r="BJ372" i="5"/>
  <c r="BK372" i="5"/>
  <c r="BM372" i="5" s="1"/>
  <c r="BL372" i="5"/>
  <c r="AP373" i="5"/>
  <c r="AS373" i="5" s="1"/>
  <c r="AQ373" i="5"/>
  <c r="AR373" i="5"/>
  <c r="AT373" i="5"/>
  <c r="AU373" i="5"/>
  <c r="AV373" i="5"/>
  <c r="AW373" i="5"/>
  <c r="AX373" i="5"/>
  <c r="AY373" i="5"/>
  <c r="AZ373" i="5"/>
  <c r="BB373" i="5"/>
  <c r="BC373" i="5"/>
  <c r="BD373" i="5"/>
  <c r="BE373" i="5"/>
  <c r="BF373" i="5"/>
  <c r="BI373" i="5" s="1"/>
  <c r="BG373" i="5"/>
  <c r="BH373" i="5"/>
  <c r="BJ373" i="5"/>
  <c r="BK373" i="5"/>
  <c r="BM373" i="5" s="1"/>
  <c r="BL373" i="5"/>
  <c r="AP374" i="5"/>
  <c r="AS374" i="5" s="1"/>
  <c r="AQ374" i="5"/>
  <c r="AR374" i="5"/>
  <c r="AT374" i="5"/>
  <c r="AU374" i="5"/>
  <c r="AV374" i="5"/>
  <c r="AW374" i="5"/>
  <c r="AX374" i="5"/>
  <c r="AY374" i="5"/>
  <c r="AZ374" i="5"/>
  <c r="BB374" i="5"/>
  <c r="BC374" i="5"/>
  <c r="BD374" i="5"/>
  <c r="BE374" i="5"/>
  <c r="BF374" i="5"/>
  <c r="BG374" i="5"/>
  <c r="BH374" i="5"/>
  <c r="BJ374" i="5"/>
  <c r="BK374" i="5"/>
  <c r="BL374" i="5"/>
  <c r="BM374" i="5"/>
  <c r="AP375" i="5"/>
  <c r="AS375" i="5" s="1"/>
  <c r="AQ375" i="5"/>
  <c r="AR375" i="5"/>
  <c r="AT375" i="5"/>
  <c r="AU375" i="5"/>
  <c r="AW375" i="5" s="1"/>
  <c r="AV375" i="5"/>
  <c r="AX375" i="5"/>
  <c r="AY375" i="5"/>
  <c r="AZ375" i="5"/>
  <c r="BB375" i="5"/>
  <c r="BC375" i="5"/>
  <c r="BE375" i="5" s="1"/>
  <c r="BD375" i="5"/>
  <c r="BF375" i="5"/>
  <c r="BI375" i="5" s="1"/>
  <c r="BG375" i="5"/>
  <c r="BH375" i="5"/>
  <c r="BJ375" i="5"/>
  <c r="BK375" i="5"/>
  <c r="BL375" i="5"/>
  <c r="BM375" i="5"/>
  <c r="AP376" i="5"/>
  <c r="AQ376" i="5"/>
  <c r="AR376" i="5"/>
  <c r="AT376" i="5"/>
  <c r="AU376" i="5"/>
  <c r="AV376" i="5"/>
  <c r="AW376" i="5"/>
  <c r="AX376" i="5"/>
  <c r="BA376" i="5" s="1"/>
  <c r="AY376" i="5"/>
  <c r="AZ376" i="5"/>
  <c r="BB376" i="5"/>
  <c r="BC376" i="5"/>
  <c r="BE376" i="5" s="1"/>
  <c r="BD376" i="5"/>
  <c r="BF376" i="5"/>
  <c r="BI376" i="5" s="1"/>
  <c r="BG376" i="5"/>
  <c r="BH376" i="5"/>
  <c r="BJ376" i="5"/>
  <c r="BK376" i="5"/>
  <c r="BL376" i="5"/>
  <c r="BM376" i="5"/>
  <c r="AP377" i="5"/>
  <c r="AQ377" i="5"/>
  <c r="AR377" i="5"/>
  <c r="AT377" i="5"/>
  <c r="AU377" i="5"/>
  <c r="AV377" i="5"/>
  <c r="AW377" i="5"/>
  <c r="AX377" i="5"/>
  <c r="AY377" i="5"/>
  <c r="AZ377" i="5"/>
  <c r="BB377" i="5"/>
  <c r="BC377" i="5"/>
  <c r="BD377" i="5"/>
  <c r="BE377" i="5"/>
  <c r="BF377" i="5"/>
  <c r="BI377" i="5" s="1"/>
  <c r="BG377" i="5"/>
  <c r="BH377" i="5"/>
  <c r="BJ377" i="5"/>
  <c r="BK377" i="5"/>
  <c r="BM377" i="5" s="1"/>
  <c r="BL377" i="5"/>
  <c r="AP378" i="5"/>
  <c r="AQ378" i="5"/>
  <c r="AR378" i="5"/>
  <c r="AT378" i="5"/>
  <c r="AU378" i="5"/>
  <c r="AW378" i="5" s="1"/>
  <c r="AV378" i="5"/>
  <c r="AX378" i="5"/>
  <c r="BA378" i="5" s="1"/>
  <c r="AY378" i="5"/>
  <c r="AZ378" i="5"/>
  <c r="BB378" i="5"/>
  <c r="BC378" i="5"/>
  <c r="BD378" i="5"/>
  <c r="BE378" i="5"/>
  <c r="BF378" i="5"/>
  <c r="BG378" i="5"/>
  <c r="BH378" i="5"/>
  <c r="BJ378" i="5"/>
  <c r="BK378" i="5"/>
  <c r="BL378" i="5"/>
  <c r="BM378" i="5"/>
  <c r="AP379" i="5"/>
  <c r="AS379" i="5" s="1"/>
  <c r="AQ379" i="5"/>
  <c r="AR379" i="5"/>
  <c r="AT379" i="5"/>
  <c r="AU379" i="5"/>
  <c r="AW379" i="5" s="1"/>
  <c r="AV379" i="5"/>
  <c r="AX379" i="5"/>
  <c r="BA379" i="5" s="1"/>
  <c r="AY379" i="5"/>
  <c r="AZ379" i="5"/>
  <c r="BB379" i="5"/>
  <c r="BC379" i="5"/>
  <c r="BD379" i="5"/>
  <c r="BE379" i="5"/>
  <c r="BF379" i="5"/>
  <c r="BG379" i="5"/>
  <c r="BH379" i="5"/>
  <c r="BJ379" i="5"/>
  <c r="BK379" i="5"/>
  <c r="BL379" i="5"/>
  <c r="BM379" i="5"/>
  <c r="AP380" i="5"/>
  <c r="AQ380" i="5"/>
  <c r="AR380" i="5"/>
  <c r="AT380" i="5"/>
  <c r="AU380" i="5"/>
  <c r="AV380" i="5"/>
  <c r="AW380" i="5"/>
  <c r="AX380" i="5"/>
  <c r="BA380" i="5" s="1"/>
  <c r="AY380" i="5"/>
  <c r="AZ380" i="5"/>
  <c r="BB380" i="5"/>
  <c r="BC380" i="5"/>
  <c r="BE380" i="5" s="1"/>
  <c r="BD380" i="5"/>
  <c r="BF380" i="5"/>
  <c r="BG380" i="5"/>
  <c r="BH380" i="5"/>
  <c r="BJ380" i="5"/>
  <c r="BK380" i="5"/>
  <c r="BM380" i="5" s="1"/>
  <c r="BL380" i="5"/>
  <c r="AP381" i="5"/>
  <c r="AS381" i="5" s="1"/>
  <c r="AQ381" i="5"/>
  <c r="AR381" i="5"/>
  <c r="AT381" i="5"/>
  <c r="AU381" i="5"/>
  <c r="AV381" i="5"/>
  <c r="AW381" i="5"/>
  <c r="AX381" i="5"/>
  <c r="AY381" i="5"/>
  <c r="AZ381" i="5"/>
  <c r="BB381" i="5"/>
  <c r="BC381" i="5"/>
  <c r="BD381" i="5"/>
  <c r="BE381" i="5"/>
  <c r="BF381" i="5"/>
  <c r="BI381" i="5" s="1"/>
  <c r="BG381" i="5"/>
  <c r="BH381" i="5"/>
  <c r="BJ381" i="5"/>
  <c r="BK381" i="5"/>
  <c r="BM381" i="5" s="1"/>
  <c r="BL381" i="5"/>
  <c r="AP382" i="5"/>
  <c r="AS382" i="5" s="1"/>
  <c r="AQ382" i="5"/>
  <c r="AR382" i="5"/>
  <c r="AT382" i="5"/>
  <c r="AU382" i="5"/>
  <c r="AV382" i="5"/>
  <c r="AW382" i="5"/>
  <c r="AX382" i="5"/>
  <c r="AY382" i="5"/>
  <c r="AZ382" i="5"/>
  <c r="BB382" i="5"/>
  <c r="BC382" i="5"/>
  <c r="BD382" i="5"/>
  <c r="BE382" i="5"/>
  <c r="BF382" i="5"/>
  <c r="BG382" i="5"/>
  <c r="BH382" i="5"/>
  <c r="BJ382" i="5"/>
  <c r="BK382" i="5"/>
  <c r="BL382" i="5"/>
  <c r="BM382" i="5"/>
  <c r="AP383" i="5"/>
  <c r="AS383" i="5" s="1"/>
  <c r="AQ383" i="5"/>
  <c r="AR383" i="5"/>
  <c r="AT383" i="5"/>
  <c r="AU383" i="5"/>
  <c r="AW383" i="5" s="1"/>
  <c r="AV383" i="5"/>
  <c r="AX383" i="5"/>
  <c r="AY383" i="5"/>
  <c r="AZ383" i="5"/>
  <c r="BB383" i="5"/>
  <c r="BC383" i="5"/>
  <c r="BE383" i="5" s="1"/>
  <c r="BD383" i="5"/>
  <c r="BF383" i="5"/>
  <c r="BI383" i="5" s="1"/>
  <c r="BG383" i="5"/>
  <c r="BH383" i="5"/>
  <c r="BJ383" i="5"/>
  <c r="BK383" i="5"/>
  <c r="BL383" i="5"/>
  <c r="BM383" i="5"/>
  <c r="AP384" i="5"/>
  <c r="AQ384" i="5"/>
  <c r="AR384" i="5"/>
  <c r="AT384" i="5"/>
  <c r="AU384" i="5"/>
  <c r="AV384" i="5"/>
  <c r="AW384" i="5"/>
  <c r="AX384" i="5"/>
  <c r="BA384" i="5" s="1"/>
  <c r="AY384" i="5"/>
  <c r="AZ384" i="5"/>
  <c r="BB384" i="5"/>
  <c r="BC384" i="5"/>
  <c r="BE384" i="5" s="1"/>
  <c r="BD384" i="5"/>
  <c r="BF384" i="5"/>
  <c r="BI384" i="5" s="1"/>
  <c r="BG384" i="5"/>
  <c r="BH384" i="5"/>
  <c r="BJ384" i="5"/>
  <c r="BK384" i="5"/>
  <c r="BL384" i="5"/>
  <c r="BM384" i="5"/>
  <c r="AP385" i="5"/>
  <c r="AQ385" i="5"/>
  <c r="AR385" i="5"/>
  <c r="AT385" i="5"/>
  <c r="AU385" i="5"/>
  <c r="AV385" i="5"/>
  <c r="AW385" i="5"/>
  <c r="AX385" i="5"/>
  <c r="AY385" i="5"/>
  <c r="BA385" i="5" s="1"/>
  <c r="AZ385" i="5"/>
  <c r="BB385" i="5"/>
  <c r="BC385" i="5"/>
  <c r="BD385" i="5"/>
  <c r="BE385" i="5"/>
  <c r="BF385" i="5"/>
  <c r="BG385" i="5"/>
  <c r="BI385" i="5" s="1"/>
  <c r="BH385" i="5"/>
  <c r="BJ385" i="5"/>
  <c r="BK385" i="5"/>
  <c r="BM385" i="5" s="1"/>
  <c r="BL385" i="5"/>
  <c r="AP386" i="5"/>
  <c r="AQ386" i="5"/>
  <c r="AR386" i="5"/>
  <c r="AT386" i="5"/>
  <c r="AU386" i="5"/>
  <c r="AW386" i="5" s="1"/>
  <c r="AV386" i="5"/>
  <c r="AX386" i="5"/>
  <c r="AY386" i="5"/>
  <c r="BA386" i="5" s="1"/>
  <c r="AZ386" i="5"/>
  <c r="BB386" i="5"/>
  <c r="BC386" i="5"/>
  <c r="BD386" i="5"/>
  <c r="BE386" i="5"/>
  <c r="BF386" i="5"/>
  <c r="BG386" i="5"/>
  <c r="BI386" i="5" s="1"/>
  <c r="BH386" i="5"/>
  <c r="BJ386" i="5"/>
  <c r="BK386" i="5"/>
  <c r="BL386" i="5"/>
  <c r="BM386" i="5"/>
  <c r="AP387" i="5"/>
  <c r="AQ387" i="5"/>
  <c r="AS387" i="5" s="1"/>
  <c r="AR387" i="5"/>
  <c r="AT387" i="5"/>
  <c r="AU387" i="5"/>
  <c r="AW387" i="5" s="1"/>
  <c r="AV387" i="5"/>
  <c r="AX387" i="5"/>
  <c r="AY387" i="5"/>
  <c r="BA387" i="5" s="1"/>
  <c r="AZ387" i="5"/>
  <c r="BB387" i="5"/>
  <c r="BC387" i="5"/>
  <c r="BD387" i="5"/>
  <c r="BE387" i="5"/>
  <c r="BF387" i="5"/>
  <c r="BG387" i="5"/>
  <c r="BI387" i="5" s="1"/>
  <c r="BH387" i="5"/>
  <c r="BJ387" i="5"/>
  <c r="BK387" i="5"/>
  <c r="BL387" i="5"/>
  <c r="BM387" i="5"/>
  <c r="AP388" i="5"/>
  <c r="AQ388" i="5"/>
  <c r="AS388" i="5" s="1"/>
  <c r="AR388" i="5"/>
  <c r="AT388" i="5"/>
  <c r="AU388" i="5"/>
  <c r="AV388" i="5"/>
  <c r="AW388" i="5"/>
  <c r="AX388" i="5"/>
  <c r="AY388" i="5"/>
  <c r="BA388" i="5" s="1"/>
  <c r="AZ388" i="5"/>
  <c r="BB388" i="5"/>
  <c r="BC388" i="5"/>
  <c r="BE388" i="5" s="1"/>
  <c r="BD388" i="5"/>
  <c r="BF388" i="5"/>
  <c r="BG388" i="5"/>
  <c r="BI388" i="5" s="1"/>
  <c r="BH388" i="5"/>
  <c r="BJ388" i="5"/>
  <c r="BK388" i="5"/>
  <c r="BM388" i="5" s="1"/>
  <c r="BL388" i="5"/>
  <c r="AP389" i="5"/>
  <c r="AQ389" i="5"/>
  <c r="AS389" i="5" s="1"/>
  <c r="AR389" i="5"/>
  <c r="AT389" i="5"/>
  <c r="AU389" i="5"/>
  <c r="AV389" i="5"/>
  <c r="AW389" i="5"/>
  <c r="AX389" i="5"/>
  <c r="AY389" i="5"/>
  <c r="BA389" i="5" s="1"/>
  <c r="AZ389" i="5"/>
  <c r="BB389" i="5"/>
  <c r="BC389" i="5"/>
  <c r="BD389" i="5"/>
  <c r="BE389" i="5"/>
  <c r="BF389" i="5"/>
  <c r="BG389" i="5"/>
  <c r="BH389" i="5"/>
  <c r="BJ389" i="5"/>
  <c r="BK389" i="5"/>
  <c r="BM389" i="5" s="1"/>
  <c r="BL389" i="5"/>
  <c r="AP390" i="5"/>
  <c r="AQ390" i="5"/>
  <c r="AS390" i="5" s="1"/>
  <c r="AR390" i="5"/>
  <c r="AT390" i="5"/>
  <c r="AU390" i="5"/>
  <c r="AV390" i="5"/>
  <c r="AW390" i="5"/>
  <c r="AX390" i="5"/>
  <c r="AY390" i="5"/>
  <c r="BA390" i="5" s="1"/>
  <c r="AZ390" i="5"/>
  <c r="BB390" i="5"/>
  <c r="BC390" i="5"/>
  <c r="BD390" i="5"/>
  <c r="BE390" i="5"/>
  <c r="BF390" i="5"/>
  <c r="BG390" i="5"/>
  <c r="BH390" i="5"/>
  <c r="BJ390" i="5"/>
  <c r="BK390" i="5"/>
  <c r="BL390" i="5"/>
  <c r="BM390" i="5"/>
  <c r="AP391" i="5"/>
  <c r="AQ391" i="5"/>
  <c r="AR391" i="5"/>
  <c r="AT391" i="5"/>
  <c r="AU391" i="5"/>
  <c r="AW391" i="5" s="1"/>
  <c r="AV391" i="5"/>
  <c r="AX391" i="5"/>
  <c r="AY391" i="5"/>
  <c r="BA391" i="5" s="1"/>
  <c r="AZ391" i="5"/>
  <c r="BB391" i="5"/>
  <c r="BC391" i="5"/>
  <c r="BE391" i="5" s="1"/>
  <c r="BD391" i="5"/>
  <c r="BF391" i="5"/>
  <c r="BG391" i="5"/>
  <c r="BI391" i="5" s="1"/>
  <c r="BH391" i="5"/>
  <c r="BJ391" i="5"/>
  <c r="BK391" i="5"/>
  <c r="BM391" i="5" s="1"/>
  <c r="BL391" i="5"/>
  <c r="AP392" i="5"/>
  <c r="AQ392" i="5"/>
  <c r="AS392" i="5" s="1"/>
  <c r="AR392" i="5"/>
  <c r="AT392" i="5"/>
  <c r="AU392" i="5"/>
  <c r="AW392" i="5" s="1"/>
  <c r="AV392" i="5"/>
  <c r="AX392" i="5"/>
  <c r="AY392" i="5"/>
  <c r="BA392" i="5" s="1"/>
  <c r="AZ392" i="5"/>
  <c r="BB392" i="5"/>
  <c r="BC392" i="5"/>
  <c r="BE392" i="5" s="1"/>
  <c r="BD392" i="5"/>
  <c r="BF392" i="5"/>
  <c r="BG392" i="5"/>
  <c r="BI392" i="5" s="1"/>
  <c r="BH392" i="5"/>
  <c r="BJ392" i="5"/>
  <c r="BK392" i="5"/>
  <c r="BM392" i="5" s="1"/>
  <c r="BL392" i="5"/>
  <c r="AP393" i="5"/>
  <c r="AQ393" i="5"/>
  <c r="AS393" i="5" s="1"/>
  <c r="AR393" i="5"/>
  <c r="AT393" i="5"/>
  <c r="AU393" i="5"/>
  <c r="AW393" i="5" s="1"/>
  <c r="AV393" i="5"/>
  <c r="AX393" i="5"/>
  <c r="AY393" i="5"/>
  <c r="BA393" i="5" s="1"/>
  <c r="AZ393" i="5"/>
  <c r="BB393" i="5"/>
  <c r="BC393" i="5"/>
  <c r="BD393" i="5"/>
  <c r="BF393" i="5"/>
  <c r="BG393" i="5"/>
  <c r="BI393" i="5" s="1"/>
  <c r="BH393" i="5"/>
  <c r="BJ393" i="5"/>
  <c r="BM393" i="5" s="1"/>
  <c r="BK393" i="5"/>
  <c r="BL393" i="5"/>
  <c r="AP394" i="5"/>
  <c r="AQ394" i="5"/>
  <c r="AS394" i="5" s="1"/>
  <c r="AR394" i="5"/>
  <c r="AT394" i="5"/>
  <c r="AW394" i="5" s="1"/>
  <c r="AU394" i="5"/>
  <c r="AV394" i="5"/>
  <c r="AX394" i="5"/>
  <c r="AY394" i="5"/>
  <c r="BA394" i="5" s="1"/>
  <c r="AZ394" i="5"/>
  <c r="BB394" i="5"/>
  <c r="BC394" i="5"/>
  <c r="BD394" i="5"/>
  <c r="BF394" i="5"/>
  <c r="BG394" i="5"/>
  <c r="BI394" i="5" s="1"/>
  <c r="BH394" i="5"/>
  <c r="BJ394" i="5"/>
  <c r="BK394" i="5"/>
  <c r="BL394" i="5"/>
  <c r="AP395" i="5"/>
  <c r="AQ395" i="5"/>
  <c r="AS395" i="5" s="1"/>
  <c r="AR395" i="5"/>
  <c r="AT395" i="5"/>
  <c r="AW395" i="5" s="1"/>
  <c r="AU395" i="5"/>
  <c r="AV395" i="5"/>
  <c r="AX395" i="5"/>
  <c r="AY395" i="5"/>
  <c r="BA395" i="5" s="1"/>
  <c r="AZ395" i="5"/>
  <c r="BB395" i="5"/>
  <c r="BE395" i="5" s="1"/>
  <c r="BC395" i="5"/>
  <c r="BD395" i="5"/>
  <c r="BF395" i="5"/>
  <c r="BG395" i="5"/>
  <c r="BI395" i="5" s="1"/>
  <c r="BH395" i="5"/>
  <c r="BJ395" i="5"/>
  <c r="BK395" i="5"/>
  <c r="BL395" i="5"/>
  <c r="AP396" i="5"/>
  <c r="AQ396" i="5"/>
  <c r="AS396" i="5" s="1"/>
  <c r="AR396" i="5"/>
  <c r="AT396" i="5"/>
  <c r="AU396" i="5"/>
  <c r="AV396" i="5"/>
  <c r="AX396" i="5"/>
  <c r="AY396" i="5"/>
  <c r="BA396" i="5" s="1"/>
  <c r="AZ396" i="5"/>
  <c r="BB396" i="5"/>
  <c r="BE396" i="5" s="1"/>
  <c r="BC396" i="5"/>
  <c r="BD396" i="5"/>
  <c r="BF396" i="5"/>
  <c r="BG396" i="5"/>
  <c r="BI396" i="5" s="1"/>
  <c r="BH396" i="5"/>
  <c r="BJ396" i="5"/>
  <c r="BM396" i="5" s="1"/>
  <c r="BK396" i="5"/>
  <c r="BL396" i="5"/>
  <c r="AP397" i="5"/>
  <c r="AQ397" i="5"/>
  <c r="AS397" i="5" s="1"/>
  <c r="AR397" i="5"/>
  <c r="AT397" i="5"/>
  <c r="AW397" i="5" s="1"/>
  <c r="AU397" i="5"/>
  <c r="AV397" i="5"/>
  <c r="AX397" i="5"/>
  <c r="AY397" i="5"/>
  <c r="BA397" i="5" s="1"/>
  <c r="AZ397" i="5"/>
  <c r="BB397" i="5"/>
  <c r="BC397" i="5"/>
  <c r="BE397" i="5" s="1"/>
  <c r="BD397" i="5"/>
  <c r="BF397" i="5"/>
  <c r="BG397" i="5"/>
  <c r="BI397" i="5" s="1"/>
  <c r="BH397" i="5"/>
  <c r="BJ397" i="5"/>
  <c r="BK397" i="5"/>
  <c r="BM397" i="5" s="1"/>
  <c r="BL397" i="5"/>
  <c r="AP398" i="5"/>
  <c r="AQ398" i="5"/>
  <c r="AS398" i="5" s="1"/>
  <c r="AR398" i="5"/>
  <c r="AT398" i="5"/>
  <c r="AU398" i="5"/>
  <c r="AV398" i="5"/>
  <c r="AW398" i="5"/>
  <c r="AX398" i="5"/>
  <c r="AY398" i="5"/>
  <c r="BA398" i="5" s="1"/>
  <c r="AZ398" i="5"/>
  <c r="BB398" i="5"/>
  <c r="BC398" i="5"/>
  <c r="BD398" i="5"/>
  <c r="BE398" i="5"/>
  <c r="BF398" i="5"/>
  <c r="BG398" i="5"/>
  <c r="BI398" i="5" s="1"/>
  <c r="BH398" i="5"/>
  <c r="BJ398" i="5"/>
  <c r="BM398" i="5" s="1"/>
  <c r="BK398" i="5"/>
  <c r="BL398" i="5"/>
  <c r="AP399" i="5"/>
  <c r="AQ399" i="5"/>
  <c r="AS399" i="5" s="1"/>
  <c r="AR399" i="5"/>
  <c r="AT399" i="5"/>
  <c r="AW399" i="5" s="1"/>
  <c r="AU399" i="5"/>
  <c r="AV399" i="5"/>
  <c r="AX399" i="5"/>
  <c r="AY399" i="5"/>
  <c r="BA399" i="5" s="1"/>
  <c r="AZ399" i="5"/>
  <c r="BB399" i="5"/>
  <c r="BE399" i="5" s="1"/>
  <c r="BC399" i="5"/>
  <c r="BD399" i="5"/>
  <c r="BF399" i="5"/>
  <c r="BG399" i="5"/>
  <c r="BI399" i="5" s="1"/>
  <c r="BH399" i="5"/>
  <c r="BJ399" i="5"/>
  <c r="BM399" i="5" s="1"/>
  <c r="BK399" i="5"/>
  <c r="BL399" i="5"/>
  <c r="AP400" i="5"/>
  <c r="AQ400" i="5"/>
  <c r="AS400" i="5" s="1"/>
  <c r="AR400" i="5"/>
  <c r="AT400" i="5"/>
  <c r="AU400" i="5"/>
  <c r="AV400" i="5"/>
  <c r="AW400" i="5"/>
  <c r="AX400" i="5"/>
  <c r="AY400" i="5"/>
  <c r="BA400" i="5" s="1"/>
  <c r="AZ400" i="5"/>
  <c r="BB400" i="5"/>
  <c r="BC400" i="5"/>
  <c r="BE400" i="5" s="1"/>
  <c r="BD400" i="5"/>
  <c r="BF400" i="5"/>
  <c r="BG400" i="5"/>
  <c r="BI400" i="5" s="1"/>
  <c r="BH400" i="5"/>
  <c r="BJ400" i="5"/>
  <c r="BK400" i="5"/>
  <c r="BL400" i="5"/>
  <c r="BM400" i="5"/>
  <c r="AP401" i="5"/>
  <c r="AQ401" i="5"/>
  <c r="AS401" i="5" s="1"/>
  <c r="AR401" i="5"/>
  <c r="AT401" i="5"/>
  <c r="AU401" i="5"/>
  <c r="AV401" i="5"/>
  <c r="AW401" i="5"/>
  <c r="AX401" i="5"/>
  <c r="AY401" i="5"/>
  <c r="BA401" i="5" s="1"/>
  <c r="AZ401" i="5"/>
  <c r="BB401" i="5"/>
  <c r="BE401" i="5" s="1"/>
  <c r="BC401" i="5"/>
  <c r="BD401" i="5"/>
  <c r="BF401" i="5"/>
  <c r="BG401" i="5"/>
  <c r="BI401" i="5" s="1"/>
  <c r="BH401" i="5"/>
  <c r="BJ401" i="5"/>
  <c r="BM401" i="5" s="1"/>
  <c r="BK401" i="5"/>
  <c r="BL401" i="5"/>
  <c r="AP402" i="5"/>
  <c r="AQ402" i="5"/>
  <c r="AS402" i="5" s="1"/>
  <c r="AR402" i="5"/>
  <c r="AT402" i="5"/>
  <c r="AU402" i="5"/>
  <c r="AV402" i="5"/>
  <c r="AX402" i="5"/>
  <c r="AY402" i="5"/>
  <c r="BA402" i="5" s="1"/>
  <c r="AZ402" i="5"/>
  <c r="BB402" i="5"/>
  <c r="BE402" i="5" s="1"/>
  <c r="BC402" i="5"/>
  <c r="BD402" i="5"/>
  <c r="BF402" i="5"/>
  <c r="BG402" i="5"/>
  <c r="BI402" i="5" s="1"/>
  <c r="BH402" i="5"/>
  <c r="BJ402" i="5"/>
  <c r="BK402" i="5"/>
  <c r="BM402" i="5" s="1"/>
  <c r="BL402" i="5"/>
  <c r="AP403" i="5"/>
  <c r="AQ403" i="5"/>
  <c r="AS403" i="5" s="1"/>
  <c r="AR403" i="5"/>
  <c r="AT403" i="5"/>
  <c r="AU403" i="5"/>
  <c r="AW403" i="5" s="1"/>
  <c r="AV403" i="5"/>
  <c r="AX403" i="5"/>
  <c r="AY403" i="5"/>
  <c r="BA403" i="5" s="1"/>
  <c r="AZ403" i="5"/>
  <c r="BB403" i="5"/>
  <c r="BC403" i="5"/>
  <c r="BD403" i="5"/>
  <c r="BE403" i="5"/>
  <c r="BF403" i="5"/>
  <c r="BG403" i="5"/>
  <c r="BI403" i="5" s="1"/>
  <c r="BH403" i="5"/>
  <c r="BJ403" i="5"/>
  <c r="BK403" i="5"/>
  <c r="BL403" i="5"/>
  <c r="BM403" i="5"/>
  <c r="AP404" i="5"/>
  <c r="AQ404" i="5"/>
  <c r="AS404" i="5" s="1"/>
  <c r="AR404" i="5"/>
  <c r="AT404" i="5"/>
  <c r="AW404" i="5" s="1"/>
  <c r="AU404" i="5"/>
  <c r="AV404" i="5"/>
  <c r="AX404" i="5"/>
  <c r="AY404" i="5"/>
  <c r="BA404" i="5" s="1"/>
  <c r="AZ404" i="5"/>
  <c r="BB404" i="5"/>
  <c r="BE404" i="5" s="1"/>
  <c r="BC404" i="5"/>
  <c r="BD404" i="5"/>
  <c r="BF404" i="5"/>
  <c r="BG404" i="5"/>
  <c r="BI404" i="5" s="1"/>
  <c r="BH404" i="5"/>
  <c r="BJ404" i="5"/>
  <c r="BK404" i="5"/>
  <c r="BL404" i="5"/>
  <c r="AP405" i="5"/>
  <c r="AQ405" i="5"/>
  <c r="AS405" i="5" s="1"/>
  <c r="AR405" i="5"/>
  <c r="AT405" i="5"/>
  <c r="AW405" i="5" s="1"/>
  <c r="AU405" i="5"/>
  <c r="AV405" i="5"/>
  <c r="AX405" i="5"/>
  <c r="AY405" i="5"/>
  <c r="BA405" i="5" s="1"/>
  <c r="AZ405" i="5"/>
  <c r="BB405" i="5"/>
  <c r="BC405" i="5"/>
  <c r="BD405" i="5"/>
  <c r="BE405" i="5"/>
  <c r="BF405" i="5"/>
  <c r="BG405" i="5"/>
  <c r="BI405" i="5" s="1"/>
  <c r="BH405" i="5"/>
  <c r="BJ405" i="5"/>
  <c r="BK405" i="5"/>
  <c r="BM405" i="5" s="1"/>
  <c r="BL405" i="5"/>
  <c r="AP406" i="5"/>
  <c r="AQ406" i="5"/>
  <c r="AS406" i="5" s="1"/>
  <c r="AR406" i="5"/>
  <c r="AT406" i="5"/>
  <c r="AU406" i="5"/>
  <c r="AV406" i="5"/>
  <c r="AW406" i="5"/>
  <c r="AX406" i="5"/>
  <c r="AY406" i="5"/>
  <c r="BA406" i="5" s="1"/>
  <c r="AZ406" i="5"/>
  <c r="BB406" i="5"/>
  <c r="BC406" i="5"/>
  <c r="BD406" i="5"/>
  <c r="BE406" i="5"/>
  <c r="BF406" i="5"/>
  <c r="BG406" i="5"/>
  <c r="BI406" i="5" s="1"/>
  <c r="BH406" i="5"/>
  <c r="BJ406" i="5"/>
  <c r="BM406" i="5" s="1"/>
  <c r="BK406" i="5"/>
  <c r="BL406" i="5"/>
  <c r="AP407" i="5"/>
  <c r="AQ407" i="5"/>
  <c r="AS407" i="5" s="1"/>
  <c r="AR407" i="5"/>
  <c r="AT407" i="5"/>
  <c r="AU407" i="5"/>
  <c r="AV407" i="5"/>
  <c r="AX407" i="5"/>
  <c r="AY407" i="5"/>
  <c r="BA407" i="5" s="1"/>
  <c r="AZ407" i="5"/>
  <c r="BB407" i="5"/>
  <c r="BC407" i="5"/>
  <c r="BD407" i="5"/>
  <c r="BF407" i="5"/>
  <c r="BG407" i="5"/>
  <c r="BI407" i="5" s="1"/>
  <c r="BH407" i="5"/>
  <c r="BJ407" i="5"/>
  <c r="BM407" i="5" s="1"/>
  <c r="BK407" i="5"/>
  <c r="BL407" i="5"/>
  <c r="AP408" i="5"/>
  <c r="AQ408" i="5"/>
  <c r="AS408" i="5" s="1"/>
  <c r="AR408" i="5"/>
  <c r="AT408" i="5"/>
  <c r="AW408" i="5" s="1"/>
  <c r="AU408" i="5"/>
  <c r="AV408" i="5"/>
  <c r="AX408" i="5"/>
  <c r="AY408" i="5"/>
  <c r="BA408" i="5" s="1"/>
  <c r="AZ408" i="5"/>
  <c r="BB408" i="5"/>
  <c r="BC408" i="5"/>
  <c r="BE408" i="5" s="1"/>
  <c r="BD408" i="5"/>
  <c r="BF408" i="5"/>
  <c r="BG408" i="5"/>
  <c r="BI408" i="5" s="1"/>
  <c r="BH408" i="5"/>
  <c r="BJ408" i="5"/>
  <c r="BK408" i="5"/>
  <c r="BL408" i="5"/>
  <c r="BM408" i="5"/>
  <c r="AP409" i="5"/>
  <c r="AQ409" i="5"/>
  <c r="AS409" i="5" s="1"/>
  <c r="AR409" i="5"/>
  <c r="AT409" i="5"/>
  <c r="AU409" i="5"/>
  <c r="AW409" i="5" s="1"/>
  <c r="AV409" i="5"/>
  <c r="AX409" i="5"/>
  <c r="AY409" i="5"/>
  <c r="BA409" i="5" s="1"/>
  <c r="AZ409" i="5"/>
  <c r="BB409" i="5"/>
  <c r="BE409" i="5" s="1"/>
  <c r="BC409" i="5"/>
  <c r="BD409" i="5"/>
  <c r="BF409" i="5"/>
  <c r="BG409" i="5"/>
  <c r="BI409" i="5" s="1"/>
  <c r="BH409" i="5"/>
  <c r="BJ409" i="5"/>
  <c r="BM409" i="5" s="1"/>
  <c r="BK409" i="5"/>
  <c r="BL409" i="5"/>
  <c r="AP410" i="5"/>
  <c r="AQ410" i="5"/>
  <c r="AS410" i="5" s="1"/>
  <c r="AR410" i="5"/>
  <c r="AT410" i="5"/>
  <c r="AW410" i="5" s="1"/>
  <c r="AU410" i="5"/>
  <c r="AV410" i="5"/>
  <c r="AX410" i="5"/>
  <c r="AY410" i="5"/>
  <c r="BA410" i="5" s="1"/>
  <c r="AZ410" i="5"/>
  <c r="BB410" i="5"/>
  <c r="BE410" i="5" s="1"/>
  <c r="BC410" i="5"/>
  <c r="BD410" i="5"/>
  <c r="BF410" i="5"/>
  <c r="BG410" i="5"/>
  <c r="BI410" i="5" s="1"/>
  <c r="BH410" i="5"/>
  <c r="BJ410" i="5"/>
  <c r="BK410" i="5"/>
  <c r="BL410" i="5"/>
  <c r="BM410" i="5"/>
  <c r="AP411" i="5"/>
  <c r="AQ411" i="5"/>
  <c r="AS411" i="5" s="1"/>
  <c r="AR411" i="5"/>
  <c r="AT411" i="5"/>
  <c r="AU411" i="5"/>
  <c r="AW411" i="5" s="1"/>
  <c r="AV411" i="5"/>
  <c r="AX411" i="5"/>
  <c r="AY411" i="5"/>
  <c r="BA411" i="5" s="1"/>
  <c r="AZ411" i="5"/>
  <c r="BB411" i="5"/>
  <c r="BC411" i="5"/>
  <c r="BD411" i="5"/>
  <c r="BE411" i="5"/>
  <c r="BF411" i="5"/>
  <c r="BG411" i="5"/>
  <c r="BI411" i="5" s="1"/>
  <c r="BH411" i="5"/>
  <c r="BJ411" i="5"/>
  <c r="BK411" i="5"/>
  <c r="BL411" i="5"/>
  <c r="BM411" i="5"/>
  <c r="AP412" i="5"/>
  <c r="AQ412" i="5"/>
  <c r="AS412" i="5" s="1"/>
  <c r="AR412" i="5"/>
  <c r="AT412" i="5"/>
  <c r="AW412" i="5" s="1"/>
  <c r="AU412" i="5"/>
  <c r="AV412" i="5"/>
  <c r="AX412" i="5"/>
  <c r="AY412" i="5"/>
  <c r="BA412" i="5" s="1"/>
  <c r="AZ412" i="5"/>
  <c r="BB412" i="5"/>
  <c r="BE412" i="5" s="1"/>
  <c r="BC412" i="5"/>
  <c r="BD412" i="5"/>
  <c r="BF412" i="5"/>
  <c r="BG412" i="5"/>
  <c r="BI412" i="5" s="1"/>
  <c r="BH412" i="5"/>
  <c r="BJ412" i="5"/>
  <c r="BM412" i="5" s="1"/>
  <c r="BK412" i="5"/>
  <c r="BL412" i="5"/>
  <c r="AP413" i="5"/>
  <c r="AQ413" i="5"/>
  <c r="AR413" i="5"/>
  <c r="AS413" i="5"/>
  <c r="AT413" i="5"/>
  <c r="AU413" i="5"/>
  <c r="AV413" i="5"/>
  <c r="AX413" i="5"/>
  <c r="AY413" i="5"/>
  <c r="AZ413" i="5"/>
  <c r="BA413" i="5"/>
  <c r="BB413" i="5"/>
  <c r="BC413" i="5"/>
  <c r="BD413" i="5"/>
  <c r="BF413" i="5"/>
  <c r="BG413" i="5"/>
  <c r="BH413" i="5"/>
  <c r="BI413" i="5"/>
  <c r="BJ413" i="5"/>
  <c r="BM413" i="5" s="1"/>
  <c r="BK413" i="5"/>
  <c r="BL413" i="5"/>
  <c r="AP414" i="5"/>
  <c r="AQ414" i="5"/>
  <c r="AR414" i="5"/>
  <c r="AS414" i="5" s="1"/>
  <c r="AT414" i="5"/>
  <c r="AU414" i="5"/>
  <c r="AV414" i="5"/>
  <c r="AX414" i="5"/>
  <c r="AY414" i="5"/>
  <c r="AZ414" i="5"/>
  <c r="BA414" i="5"/>
  <c r="BB414" i="5"/>
  <c r="BE414" i="5" s="1"/>
  <c r="BC414" i="5"/>
  <c r="BD414" i="5"/>
  <c r="BF414" i="5"/>
  <c r="BG414" i="5"/>
  <c r="BH414" i="5"/>
  <c r="BI414" i="5" s="1"/>
  <c r="BJ414" i="5"/>
  <c r="BM414" i="5" s="1"/>
  <c r="BK414" i="5"/>
  <c r="BL414" i="5"/>
  <c r="AP415" i="5"/>
  <c r="AQ415" i="5"/>
  <c r="AR415" i="5"/>
  <c r="AS415" i="5"/>
  <c r="AT415" i="5"/>
  <c r="AU415" i="5"/>
  <c r="AV415" i="5"/>
  <c r="AX415" i="5"/>
  <c r="AY415" i="5"/>
  <c r="AZ415" i="5"/>
  <c r="BA415" i="5"/>
  <c r="BB415" i="5"/>
  <c r="BE415" i="5" s="1"/>
  <c r="BC415" i="5"/>
  <c r="BD415" i="5"/>
  <c r="BF415" i="5"/>
  <c r="BG415" i="5"/>
  <c r="BH415" i="5"/>
  <c r="BI415" i="5" s="1"/>
  <c r="BJ415" i="5"/>
  <c r="BK415" i="5"/>
  <c r="BL415" i="5"/>
  <c r="AP416" i="5"/>
  <c r="AQ416" i="5"/>
  <c r="AR416" i="5"/>
  <c r="AS416" i="5"/>
  <c r="AT416" i="5"/>
  <c r="AU416" i="5"/>
  <c r="AV416" i="5"/>
  <c r="AX416" i="5"/>
  <c r="AY416" i="5"/>
  <c r="AZ416" i="5"/>
  <c r="BA416" i="5" s="1"/>
  <c r="BB416" i="5"/>
  <c r="BE416" i="5" s="1"/>
  <c r="BC416" i="5"/>
  <c r="BD416" i="5"/>
  <c r="BF416" i="5"/>
  <c r="BG416" i="5"/>
  <c r="BH416" i="5"/>
  <c r="BI416" i="5" s="1"/>
  <c r="BJ416" i="5"/>
  <c r="BK416" i="5"/>
  <c r="BL416" i="5"/>
  <c r="AP417" i="5"/>
  <c r="AQ417" i="5"/>
  <c r="AR417" i="5"/>
  <c r="AS417" i="5"/>
  <c r="AT417" i="5"/>
  <c r="AW417" i="5" s="1"/>
  <c r="AU417" i="5"/>
  <c r="AV417" i="5"/>
  <c r="AX417" i="5"/>
  <c r="AY417" i="5"/>
  <c r="AZ417" i="5"/>
  <c r="BA417" i="5" s="1"/>
  <c r="BB417" i="5"/>
  <c r="BE417" i="5" s="1"/>
  <c r="BC417" i="5"/>
  <c r="BD417" i="5"/>
  <c r="BF417" i="5"/>
  <c r="BG417" i="5"/>
  <c r="BH417" i="5"/>
  <c r="BI417" i="5"/>
  <c r="BJ417" i="5"/>
  <c r="BK417" i="5"/>
  <c r="BL417" i="5"/>
  <c r="AP418" i="5"/>
  <c r="AQ418" i="5"/>
  <c r="AR418" i="5"/>
  <c r="AS418" i="5"/>
  <c r="AT418" i="5"/>
  <c r="AW418" i="5" s="1"/>
  <c r="AU418" i="5"/>
  <c r="AV418" i="5"/>
  <c r="AX418" i="5"/>
  <c r="AY418" i="5"/>
  <c r="BA418" i="5" s="1"/>
  <c r="AZ418" i="5"/>
  <c r="BB418" i="5"/>
  <c r="BC418" i="5"/>
  <c r="BD418" i="5"/>
  <c r="BF418" i="5"/>
  <c r="BG418" i="5"/>
  <c r="BH418" i="5"/>
  <c r="BI418" i="5"/>
  <c r="BJ418" i="5"/>
  <c r="BK418" i="5"/>
  <c r="BL418" i="5"/>
  <c r="AP419" i="5"/>
  <c r="AQ419" i="5"/>
  <c r="AS419" i="5" s="1"/>
  <c r="AR419" i="5"/>
  <c r="AT419" i="5"/>
  <c r="AW419" i="5" s="1"/>
  <c r="AU419" i="5"/>
  <c r="AV419" i="5"/>
  <c r="AX419" i="5"/>
  <c r="AY419" i="5"/>
  <c r="AZ419" i="5"/>
  <c r="BA419" i="5" s="1"/>
  <c r="BB419" i="5"/>
  <c r="BC419" i="5"/>
  <c r="BD419" i="5"/>
  <c r="BF419" i="5"/>
  <c r="BG419" i="5"/>
  <c r="BH419" i="5"/>
  <c r="BI419" i="5"/>
  <c r="BJ419" i="5"/>
  <c r="BM419" i="5" s="1"/>
  <c r="BK419" i="5"/>
  <c r="BL419" i="5"/>
  <c r="AP420" i="5"/>
  <c r="AQ420" i="5"/>
  <c r="AS420" i="5" s="1"/>
  <c r="AR420" i="5"/>
  <c r="AT420" i="5"/>
  <c r="AW420" i="5" s="1"/>
  <c r="AU420" i="5"/>
  <c r="AV420" i="5"/>
  <c r="AX420" i="5"/>
  <c r="AY420" i="5"/>
  <c r="AZ420" i="5"/>
  <c r="BA420" i="5"/>
  <c r="BB420" i="5"/>
  <c r="BC420" i="5"/>
  <c r="BD420" i="5"/>
  <c r="BF420" i="5"/>
  <c r="BG420" i="5"/>
  <c r="BH420" i="5"/>
  <c r="BI420" i="5"/>
  <c r="BJ420" i="5"/>
  <c r="BM420" i="5" s="1"/>
  <c r="BK420" i="5"/>
  <c r="BL420" i="5"/>
  <c r="AP421" i="5"/>
  <c r="AQ421" i="5"/>
  <c r="AS421" i="5" s="1"/>
  <c r="AR421" i="5"/>
  <c r="AT421" i="5"/>
  <c r="AU421" i="5"/>
  <c r="AV421" i="5"/>
  <c r="AX421" i="5"/>
  <c r="AY421" i="5"/>
  <c r="AZ421" i="5"/>
  <c r="BA421" i="5"/>
  <c r="BB421" i="5"/>
  <c r="BC421" i="5"/>
  <c r="BD421" i="5"/>
  <c r="BF421" i="5"/>
  <c r="BG421" i="5"/>
  <c r="BI421" i="5" s="1"/>
  <c r="BH421" i="5"/>
  <c r="BJ421" i="5"/>
  <c r="BM421" i="5" s="1"/>
  <c r="BK421" i="5"/>
  <c r="BL421" i="5"/>
  <c r="AP422" i="5"/>
  <c r="AQ422" i="5"/>
  <c r="AR422" i="5"/>
  <c r="AS422" i="5" s="1"/>
  <c r="AT422" i="5"/>
  <c r="AU422" i="5"/>
  <c r="AV422" i="5"/>
  <c r="AX422" i="5"/>
  <c r="AY422" i="5"/>
  <c r="AZ422" i="5"/>
  <c r="BA422" i="5"/>
  <c r="BB422" i="5"/>
  <c r="BE422" i="5" s="1"/>
  <c r="BC422" i="5"/>
  <c r="BD422" i="5"/>
  <c r="BF422" i="5"/>
  <c r="BG422" i="5"/>
  <c r="BI422" i="5" s="1"/>
  <c r="BH422" i="5"/>
  <c r="BJ422" i="5"/>
  <c r="BM422" i="5" s="1"/>
  <c r="BK422" i="5"/>
  <c r="BL422" i="5"/>
  <c r="AP423" i="5"/>
  <c r="AQ423" i="5"/>
  <c r="AR423" i="5"/>
  <c r="AS423" i="5"/>
  <c r="AT423" i="5"/>
  <c r="AU423" i="5"/>
  <c r="AV423" i="5"/>
  <c r="AX423" i="5"/>
  <c r="AY423" i="5"/>
  <c r="BA423" i="5" s="1"/>
  <c r="AZ423" i="5"/>
  <c r="BB423" i="5"/>
  <c r="BE423" i="5" s="1"/>
  <c r="BC423" i="5"/>
  <c r="BD423" i="5"/>
  <c r="BF423" i="5"/>
  <c r="BG423" i="5"/>
  <c r="BI423" i="5" s="1"/>
  <c r="BH423" i="5"/>
  <c r="BJ423" i="5"/>
  <c r="BK423" i="5"/>
  <c r="BL423" i="5"/>
  <c r="AP424" i="5"/>
  <c r="AQ424" i="5"/>
  <c r="AR424" i="5"/>
  <c r="AS424" i="5"/>
  <c r="AT424" i="5"/>
  <c r="AU424" i="5"/>
  <c r="AV424" i="5"/>
  <c r="AX424" i="5"/>
  <c r="AY424" i="5"/>
  <c r="BA424" i="5" s="1"/>
  <c r="AZ424" i="5"/>
  <c r="BB424" i="5"/>
  <c r="BE424" i="5" s="1"/>
  <c r="BC424" i="5"/>
  <c r="BD424" i="5"/>
  <c r="BF424" i="5"/>
  <c r="BG424" i="5"/>
  <c r="BH424" i="5"/>
  <c r="BI424" i="5" s="1"/>
  <c r="BJ424" i="5"/>
  <c r="BK424" i="5"/>
  <c r="BL424" i="5"/>
  <c r="AP425" i="5"/>
  <c r="AQ425" i="5"/>
  <c r="AR425" i="5"/>
  <c r="AS425" i="5"/>
  <c r="AT425" i="5"/>
  <c r="AW425" i="5" s="1"/>
  <c r="AU425" i="5"/>
  <c r="AV425" i="5"/>
  <c r="AX425" i="5"/>
  <c r="AY425" i="5"/>
  <c r="BA425" i="5" s="1"/>
  <c r="AZ425" i="5"/>
  <c r="BB425" i="5"/>
  <c r="BE425" i="5" s="1"/>
  <c r="BC425" i="5"/>
  <c r="BD425" i="5"/>
  <c r="BF425" i="5"/>
  <c r="BG425" i="5"/>
  <c r="BH425" i="5"/>
  <c r="BI425" i="5"/>
  <c r="BJ425" i="5"/>
  <c r="BK425" i="5"/>
  <c r="BL425" i="5"/>
  <c r="AP426" i="5"/>
  <c r="AQ426" i="5"/>
  <c r="AS426" i="5" s="1"/>
  <c r="AR426" i="5"/>
  <c r="AT426" i="5"/>
  <c r="AW426" i="5" s="1"/>
  <c r="AU426" i="5"/>
  <c r="AV426" i="5"/>
  <c r="AX426" i="5"/>
  <c r="AY426" i="5"/>
  <c r="BA426" i="5" s="1"/>
  <c r="AZ426" i="5"/>
  <c r="BB426" i="5"/>
  <c r="BC426" i="5"/>
  <c r="BD426" i="5"/>
  <c r="BF426" i="5"/>
  <c r="BG426" i="5"/>
  <c r="BH426" i="5"/>
  <c r="BI426" i="5"/>
  <c r="BJ426" i="5"/>
  <c r="BK426" i="5"/>
  <c r="BL426" i="5"/>
  <c r="AP427" i="5"/>
  <c r="AQ427" i="5"/>
  <c r="AS427" i="5" s="1"/>
  <c r="AR427" i="5"/>
  <c r="AT427" i="5"/>
  <c r="AW427" i="5" s="1"/>
  <c r="AU427" i="5"/>
  <c r="AV427" i="5"/>
  <c r="AX427" i="5"/>
  <c r="AY427" i="5"/>
  <c r="AZ427" i="5"/>
  <c r="BA427" i="5" s="1"/>
  <c r="BB427" i="5"/>
  <c r="BC427" i="5"/>
  <c r="BD427" i="5"/>
  <c r="BF427" i="5"/>
  <c r="BG427" i="5"/>
  <c r="BH427" i="5"/>
  <c r="BI427" i="5"/>
  <c r="BJ427" i="5"/>
  <c r="BM427" i="5" s="1"/>
  <c r="BK427" i="5"/>
  <c r="BL427" i="5"/>
  <c r="AP428" i="5"/>
  <c r="AQ428" i="5"/>
  <c r="AS428" i="5" s="1"/>
  <c r="AR428" i="5"/>
  <c r="AT428" i="5"/>
  <c r="AW428" i="5" s="1"/>
  <c r="AU428" i="5"/>
  <c r="AV428" i="5"/>
  <c r="AX428" i="5"/>
  <c r="AY428" i="5"/>
  <c r="AZ428" i="5"/>
  <c r="BA428" i="5"/>
  <c r="BB428" i="5"/>
  <c r="BC428" i="5"/>
  <c r="BD428" i="5"/>
  <c r="BF428" i="5"/>
  <c r="BG428" i="5"/>
  <c r="BI428" i="5" s="1"/>
  <c r="BH428" i="5"/>
  <c r="BJ428" i="5"/>
  <c r="BM428" i="5" s="1"/>
  <c r="BK428" i="5"/>
  <c r="BL428" i="5"/>
  <c r="AP429" i="5"/>
  <c r="AQ429" i="5"/>
  <c r="AS429" i="5" s="1"/>
  <c r="AR429" i="5"/>
  <c r="AT429" i="5"/>
  <c r="AU429" i="5"/>
  <c r="AV429" i="5"/>
  <c r="AX429" i="5"/>
  <c r="AY429" i="5"/>
  <c r="AZ429" i="5"/>
  <c r="BA429" i="5"/>
  <c r="BB429" i="5"/>
  <c r="BC429" i="5"/>
  <c r="BD429" i="5"/>
  <c r="BF429" i="5"/>
  <c r="BG429" i="5"/>
  <c r="BI429" i="5" s="1"/>
  <c r="BH429" i="5"/>
  <c r="BJ429" i="5"/>
  <c r="BM429" i="5" s="1"/>
  <c r="BK429" i="5"/>
  <c r="BL429" i="5"/>
  <c r="AP430" i="5"/>
  <c r="AQ430" i="5"/>
  <c r="AR430" i="5"/>
  <c r="AS430" i="5" s="1"/>
  <c r="AT430" i="5"/>
  <c r="AU430" i="5"/>
  <c r="AV430" i="5"/>
  <c r="AX430" i="5"/>
  <c r="AY430" i="5"/>
  <c r="AZ430" i="5"/>
  <c r="BA430" i="5"/>
  <c r="BB430" i="5"/>
  <c r="BE430" i="5" s="1"/>
  <c r="BC430" i="5"/>
  <c r="BD430" i="5"/>
  <c r="BF430" i="5"/>
  <c r="BG430" i="5"/>
  <c r="BI430" i="5" s="1"/>
  <c r="BH430" i="5"/>
  <c r="BJ430" i="5"/>
  <c r="BM430" i="5" s="1"/>
  <c r="BK430" i="5"/>
  <c r="BL430" i="5"/>
  <c r="AP431" i="5"/>
  <c r="AQ431" i="5"/>
  <c r="AR431" i="5"/>
  <c r="AS431" i="5"/>
  <c r="AT431" i="5"/>
  <c r="AU431" i="5"/>
  <c r="AV431" i="5"/>
  <c r="AX431" i="5"/>
  <c r="AY431" i="5"/>
  <c r="BA431" i="5" s="1"/>
  <c r="AZ431" i="5"/>
  <c r="BB431" i="5"/>
  <c r="BE431" i="5" s="1"/>
  <c r="BC431" i="5"/>
  <c r="BD431" i="5"/>
  <c r="BF431" i="5"/>
  <c r="BG431" i="5"/>
  <c r="BI431" i="5" s="1"/>
  <c r="BH431" i="5"/>
  <c r="BJ431" i="5"/>
  <c r="BK431" i="5"/>
  <c r="BL431" i="5"/>
  <c r="AP432" i="5"/>
  <c r="AQ432" i="5"/>
  <c r="AR432" i="5"/>
  <c r="AS432" i="5"/>
  <c r="AT432" i="5"/>
  <c r="AU432" i="5"/>
  <c r="AV432" i="5"/>
  <c r="AX432" i="5"/>
  <c r="AY432" i="5"/>
  <c r="BA432" i="5" s="1"/>
  <c r="AZ432" i="5"/>
  <c r="BB432" i="5"/>
  <c r="BE432" i="5" s="1"/>
  <c r="BC432" i="5"/>
  <c r="BD432" i="5"/>
  <c r="BF432" i="5"/>
  <c r="BG432" i="5"/>
  <c r="BH432" i="5"/>
  <c r="BI432" i="5" s="1"/>
  <c r="BJ432" i="5"/>
  <c r="BK432" i="5"/>
  <c r="BL432" i="5"/>
  <c r="AP433" i="5"/>
  <c r="AQ433" i="5"/>
  <c r="AR433" i="5"/>
  <c r="AS433" i="5"/>
  <c r="AT433" i="5"/>
  <c r="AW433" i="5" s="1"/>
  <c r="AU433" i="5"/>
  <c r="AV433" i="5"/>
  <c r="AX433" i="5"/>
  <c r="AY433" i="5"/>
  <c r="BA433" i="5" s="1"/>
  <c r="AZ433" i="5"/>
  <c r="BB433" i="5"/>
  <c r="BE433" i="5" s="1"/>
  <c r="BC433" i="5"/>
  <c r="BD433" i="5"/>
  <c r="BF433" i="5"/>
  <c r="BG433" i="5"/>
  <c r="BH433" i="5"/>
  <c r="BI433" i="5"/>
  <c r="BJ433" i="5"/>
  <c r="BK433" i="5"/>
  <c r="BL433" i="5"/>
  <c r="AP434" i="5"/>
  <c r="AQ434" i="5"/>
  <c r="AS434" i="5" s="1"/>
  <c r="AR434" i="5"/>
  <c r="AT434" i="5"/>
  <c r="AW434" i="5" s="1"/>
  <c r="AU434" i="5"/>
  <c r="AV434" i="5"/>
  <c r="AX434" i="5"/>
  <c r="AY434" i="5"/>
  <c r="BA434" i="5" s="1"/>
  <c r="AZ434" i="5"/>
  <c r="BB434" i="5"/>
  <c r="BC434" i="5"/>
  <c r="BD434" i="5"/>
  <c r="BF434" i="5"/>
  <c r="BG434" i="5"/>
  <c r="BH434" i="5"/>
  <c r="BI434" i="5"/>
  <c r="BJ434" i="5"/>
  <c r="BK434" i="5"/>
  <c r="BL434" i="5"/>
  <c r="AP435" i="5"/>
  <c r="AQ435" i="5"/>
  <c r="AS435" i="5" s="1"/>
  <c r="AR435" i="5"/>
  <c r="AT435" i="5"/>
  <c r="AW435" i="5" s="1"/>
  <c r="AU435" i="5"/>
  <c r="AV435" i="5"/>
  <c r="AX435" i="5"/>
  <c r="AY435" i="5"/>
  <c r="AZ435" i="5"/>
  <c r="BA435" i="5" s="1"/>
  <c r="BB435" i="5"/>
  <c r="BC435" i="5"/>
  <c r="BD435" i="5"/>
  <c r="BF435" i="5"/>
  <c r="BG435" i="5"/>
  <c r="BH435" i="5"/>
  <c r="BI435" i="5"/>
  <c r="BJ435" i="5"/>
  <c r="BM435" i="5" s="1"/>
  <c r="BK435" i="5"/>
  <c r="BL435" i="5"/>
  <c r="AP436" i="5"/>
  <c r="AQ436" i="5"/>
  <c r="AS436" i="5" s="1"/>
  <c r="AR436" i="5"/>
  <c r="AT436" i="5"/>
  <c r="AW436" i="5" s="1"/>
  <c r="AU436" i="5"/>
  <c r="AV436" i="5"/>
  <c r="AX436" i="5"/>
  <c r="AY436" i="5"/>
  <c r="AZ436" i="5"/>
  <c r="BA436" i="5"/>
  <c r="BB436" i="5"/>
  <c r="BC436" i="5"/>
  <c r="BD436" i="5"/>
  <c r="BF436" i="5"/>
  <c r="BG436" i="5"/>
  <c r="BI436" i="5" s="1"/>
  <c r="BH436" i="5"/>
  <c r="BJ436" i="5"/>
  <c r="BM436" i="5" s="1"/>
  <c r="BK436" i="5"/>
  <c r="BL436" i="5"/>
  <c r="AP437" i="5"/>
  <c r="AQ437" i="5"/>
  <c r="AS437" i="5" s="1"/>
  <c r="AR437" i="5"/>
  <c r="AT437" i="5"/>
  <c r="AU437" i="5"/>
  <c r="AV437" i="5"/>
  <c r="AX437" i="5"/>
  <c r="AY437" i="5"/>
  <c r="AZ437" i="5"/>
  <c r="BA437" i="5"/>
  <c r="BB437" i="5"/>
  <c r="BC437" i="5"/>
  <c r="BD437" i="5"/>
  <c r="BF437" i="5"/>
  <c r="BG437" i="5"/>
  <c r="BI437" i="5" s="1"/>
  <c r="BH437" i="5"/>
  <c r="BJ437" i="5"/>
  <c r="BM437" i="5" s="1"/>
  <c r="BK437" i="5"/>
  <c r="BL437" i="5"/>
  <c r="AP438" i="5"/>
  <c r="AQ438" i="5"/>
  <c r="AR438" i="5"/>
  <c r="AS438" i="5" s="1"/>
  <c r="AT438" i="5"/>
  <c r="AU438" i="5"/>
  <c r="AW438" i="5" s="1"/>
  <c r="AV438" i="5"/>
  <c r="AX438" i="5"/>
  <c r="AY438" i="5"/>
  <c r="AZ438" i="5"/>
  <c r="BA438" i="5" s="1"/>
  <c r="BB438" i="5"/>
  <c r="BC438" i="5"/>
  <c r="BE438" i="5" s="1"/>
  <c r="BD438" i="5"/>
  <c r="BF438" i="5"/>
  <c r="BG438" i="5"/>
  <c r="BH438" i="5"/>
  <c r="BI438" i="5" s="1"/>
  <c r="BJ438" i="5"/>
  <c r="BK438" i="5"/>
  <c r="BM438" i="5" s="1"/>
  <c r="BL438" i="5"/>
  <c r="AP439" i="5"/>
  <c r="AQ439" i="5"/>
  <c r="AR439" i="5"/>
  <c r="AS439" i="5" s="1"/>
  <c r="AT439" i="5"/>
  <c r="AU439" i="5"/>
  <c r="AW439" i="5" s="1"/>
  <c r="AV439" i="5"/>
  <c r="AX439" i="5"/>
  <c r="AY439" i="5"/>
  <c r="AZ439" i="5"/>
  <c r="BA439" i="5" s="1"/>
  <c r="BB439" i="5"/>
  <c r="BC439" i="5"/>
  <c r="BE439" i="5" s="1"/>
  <c r="BD439" i="5"/>
  <c r="BF439" i="5"/>
  <c r="BG439" i="5"/>
  <c r="BH439" i="5"/>
  <c r="BI439" i="5" s="1"/>
  <c r="BJ439" i="5"/>
  <c r="BK439" i="5"/>
  <c r="BM439" i="5" s="1"/>
  <c r="BL439" i="5"/>
  <c r="AP440" i="5"/>
  <c r="AQ440" i="5"/>
  <c r="AR440" i="5"/>
  <c r="AS440" i="5" s="1"/>
  <c r="AT440" i="5"/>
  <c r="AU440" i="5"/>
  <c r="AW440" i="5" s="1"/>
  <c r="AV440" i="5"/>
  <c r="AX440" i="5"/>
  <c r="AY440" i="5"/>
  <c r="AZ440" i="5"/>
  <c r="BA440" i="5" s="1"/>
  <c r="BB440" i="5"/>
  <c r="BC440" i="5"/>
  <c r="BE440" i="5" s="1"/>
  <c r="BD440" i="5"/>
  <c r="BF440" i="5"/>
  <c r="BG440" i="5"/>
  <c r="BH440" i="5"/>
  <c r="BI440" i="5" s="1"/>
  <c r="BJ440" i="5"/>
  <c r="BK440" i="5"/>
  <c r="BM440" i="5" s="1"/>
  <c r="BL440" i="5"/>
  <c r="AP441" i="5"/>
  <c r="AQ441" i="5"/>
  <c r="AR441" i="5"/>
  <c r="AS441" i="5" s="1"/>
  <c r="AT441" i="5"/>
  <c r="AU441" i="5"/>
  <c r="AW441" i="5" s="1"/>
  <c r="AV441" i="5"/>
  <c r="AX441" i="5"/>
  <c r="AY441" i="5"/>
  <c r="AZ441" i="5"/>
  <c r="BA441" i="5" s="1"/>
  <c r="BB441" i="5"/>
  <c r="BC441" i="5"/>
  <c r="BE441" i="5" s="1"/>
  <c r="BD441" i="5"/>
  <c r="BF441" i="5"/>
  <c r="BG441" i="5"/>
  <c r="BH441" i="5"/>
  <c r="BI441" i="5" s="1"/>
  <c r="BJ441" i="5"/>
  <c r="BK441" i="5"/>
  <c r="BM441" i="5" s="1"/>
  <c r="BL441" i="5"/>
  <c r="AP442" i="5"/>
  <c r="AQ442" i="5"/>
  <c r="AR442" i="5"/>
  <c r="AS442" i="5" s="1"/>
  <c r="AT442" i="5"/>
  <c r="AU442" i="5"/>
  <c r="AW442" i="5" s="1"/>
  <c r="AV442" i="5"/>
  <c r="AX442" i="5"/>
  <c r="AY442" i="5"/>
  <c r="AZ442" i="5"/>
  <c r="BA442" i="5" s="1"/>
  <c r="BB442" i="5"/>
  <c r="BC442" i="5"/>
  <c r="BE442" i="5" s="1"/>
  <c r="BD442" i="5"/>
  <c r="BF442" i="5"/>
  <c r="BG442" i="5"/>
  <c r="BH442" i="5"/>
  <c r="BI442" i="5" s="1"/>
  <c r="BJ442" i="5"/>
  <c r="BK442" i="5"/>
  <c r="BM442" i="5" s="1"/>
  <c r="BL442" i="5"/>
  <c r="AP443" i="5"/>
  <c r="AQ443" i="5"/>
  <c r="AR443" i="5"/>
  <c r="AS443" i="5" s="1"/>
  <c r="AT443" i="5"/>
  <c r="AU443" i="5"/>
  <c r="AW443" i="5" s="1"/>
  <c r="AV443" i="5"/>
  <c r="AX443" i="5"/>
  <c r="AY443" i="5"/>
  <c r="AZ443" i="5"/>
  <c r="BA443" i="5" s="1"/>
  <c r="BB443" i="5"/>
  <c r="BC443" i="5"/>
  <c r="BE443" i="5" s="1"/>
  <c r="BD443" i="5"/>
  <c r="BF443" i="5"/>
  <c r="BG443" i="5"/>
  <c r="BH443" i="5"/>
  <c r="BI443" i="5" s="1"/>
  <c r="BJ443" i="5"/>
  <c r="BK443" i="5"/>
  <c r="BM443" i="5" s="1"/>
  <c r="BL443" i="5"/>
  <c r="AP444" i="5"/>
  <c r="AQ444" i="5"/>
  <c r="AR444" i="5"/>
  <c r="AS444" i="5" s="1"/>
  <c r="AT444" i="5"/>
  <c r="AU444" i="5"/>
  <c r="AW444" i="5" s="1"/>
  <c r="AV444" i="5"/>
  <c r="AX444" i="5"/>
  <c r="AY444" i="5"/>
  <c r="AZ444" i="5"/>
  <c r="BA444" i="5" s="1"/>
  <c r="BB444" i="5"/>
  <c r="BC444" i="5"/>
  <c r="BE444" i="5" s="1"/>
  <c r="BD444" i="5"/>
  <c r="BF444" i="5"/>
  <c r="BG444" i="5"/>
  <c r="BH444" i="5"/>
  <c r="BI444" i="5" s="1"/>
  <c r="BJ444" i="5"/>
  <c r="BK444" i="5"/>
  <c r="BM444" i="5" s="1"/>
  <c r="BL444" i="5"/>
  <c r="AP445" i="5"/>
  <c r="AQ445" i="5"/>
  <c r="AR445" i="5"/>
  <c r="AS445" i="5" s="1"/>
  <c r="AT445" i="5"/>
  <c r="AU445" i="5"/>
  <c r="AW445" i="5" s="1"/>
  <c r="AV445" i="5"/>
  <c r="AX445" i="5"/>
  <c r="AY445" i="5"/>
  <c r="AZ445" i="5"/>
  <c r="BA445" i="5" s="1"/>
  <c r="BB445" i="5"/>
  <c r="BC445" i="5"/>
  <c r="BE445" i="5" s="1"/>
  <c r="BD445" i="5"/>
  <c r="BF445" i="5"/>
  <c r="BG445" i="5"/>
  <c r="BH445" i="5"/>
  <c r="BI445" i="5" s="1"/>
  <c r="BJ445" i="5"/>
  <c r="BK445" i="5"/>
  <c r="BM445" i="5" s="1"/>
  <c r="BL445" i="5"/>
  <c r="AP446" i="5"/>
  <c r="AQ446" i="5"/>
  <c r="AS446" i="5" s="1"/>
  <c r="AR446" i="5"/>
  <c r="AT446" i="5"/>
  <c r="AU446" i="5"/>
  <c r="AW446" i="5" s="1"/>
  <c r="AV446" i="5"/>
  <c r="AX446" i="5"/>
  <c r="AY446" i="5"/>
  <c r="BA446" i="5" s="1"/>
  <c r="AZ446" i="5"/>
  <c r="BB446" i="5"/>
  <c r="BC446" i="5"/>
  <c r="BE446" i="5" s="1"/>
  <c r="BD446" i="5"/>
  <c r="BF446" i="5"/>
  <c r="BG446" i="5"/>
  <c r="BI446" i="5" s="1"/>
  <c r="BH446" i="5"/>
  <c r="BJ446" i="5"/>
  <c r="BK446" i="5"/>
  <c r="BM446" i="5" s="1"/>
  <c r="BL446" i="5"/>
  <c r="AP447" i="5"/>
  <c r="AQ447" i="5"/>
  <c r="AS447" i="5" s="1"/>
  <c r="AR447" i="5"/>
  <c r="AT447" i="5"/>
  <c r="AU447" i="5"/>
  <c r="AW447" i="5" s="1"/>
  <c r="AV447" i="5"/>
  <c r="AX447" i="5"/>
  <c r="AY447" i="5"/>
  <c r="BA447" i="5" s="1"/>
  <c r="AZ447" i="5"/>
  <c r="BB447" i="5"/>
  <c r="BC447" i="5"/>
  <c r="BE447" i="5" s="1"/>
  <c r="BD447" i="5"/>
  <c r="BF447" i="5"/>
  <c r="BG447" i="5"/>
  <c r="BI447" i="5" s="1"/>
  <c r="BH447" i="5"/>
  <c r="BJ447" i="5"/>
  <c r="BK447" i="5"/>
  <c r="BM447" i="5" s="1"/>
  <c r="BL447" i="5"/>
  <c r="BL362" i="5"/>
  <c r="BK362" i="5"/>
  <c r="BJ362" i="5"/>
  <c r="BH362" i="5"/>
  <c r="BG362" i="5"/>
  <c r="BF362" i="5"/>
  <c r="BE362" i="5"/>
  <c r="BD362" i="5"/>
  <c r="BB362" i="5"/>
  <c r="BC362" i="5"/>
  <c r="AZ362" i="5"/>
  <c r="AY362" i="5"/>
  <c r="AX362" i="5"/>
  <c r="AV362" i="5"/>
  <c r="AU362" i="5"/>
  <c r="AT362" i="5"/>
  <c r="AR362" i="5"/>
  <c r="AQ362" i="5"/>
  <c r="AP362" i="5"/>
  <c r="B3267" i="5"/>
  <c r="BV3258" i="5"/>
  <c r="BX3258" i="5" s="1"/>
  <c r="BV3139" i="5"/>
  <c r="BY3139" i="5"/>
  <c r="BZ3139" i="5" s="1"/>
  <c r="BV3140" i="5"/>
  <c r="BY3140" i="5"/>
  <c r="BZ3140" i="5" s="1"/>
  <c r="BV3141" i="5"/>
  <c r="BY3141" i="5"/>
  <c r="BZ3141" i="5" s="1"/>
  <c r="BV3142" i="5"/>
  <c r="BY3142" i="5"/>
  <c r="BZ3142" i="5" s="1"/>
  <c r="BV3143" i="5"/>
  <c r="BY3143" i="5"/>
  <c r="BZ3143" i="5" s="1"/>
  <c r="BV3144" i="5"/>
  <c r="BY3144" i="5"/>
  <c r="BZ3144" i="5" s="1"/>
  <c r="BV3145" i="5"/>
  <c r="BY3145" i="5"/>
  <c r="BZ3145" i="5" s="1"/>
  <c r="BV3146" i="5"/>
  <c r="BY3146" i="5"/>
  <c r="BZ3146" i="5" s="1"/>
  <c r="BV3147" i="5"/>
  <c r="BY3147" i="5"/>
  <c r="BZ3147" i="5" s="1"/>
  <c r="BV3148" i="5"/>
  <c r="BY3148" i="5"/>
  <c r="BZ3148" i="5" s="1"/>
  <c r="BV3149" i="5"/>
  <c r="BY3149" i="5"/>
  <c r="BZ3149" i="5" s="1"/>
  <c r="BV3150" i="5"/>
  <c r="BY3150" i="5"/>
  <c r="BZ3150" i="5" s="1"/>
  <c r="BV3151" i="5"/>
  <c r="BY3151" i="5"/>
  <c r="BZ3151" i="5" s="1"/>
  <c r="BV3152" i="5"/>
  <c r="BY3152" i="5"/>
  <c r="BZ3152" i="5" s="1"/>
  <c r="BV3153" i="5"/>
  <c r="BY3153" i="5"/>
  <c r="BZ3153" i="5" s="1"/>
  <c r="BV3154" i="5"/>
  <c r="BY3154" i="5"/>
  <c r="BZ3154" i="5" s="1"/>
  <c r="BV3155" i="5"/>
  <c r="BY3155" i="5"/>
  <c r="BZ3155" i="5" s="1"/>
  <c r="BV3156" i="5"/>
  <c r="BY3156" i="5"/>
  <c r="BZ3156" i="5" s="1"/>
  <c r="BV3157" i="5"/>
  <c r="BY3157" i="5"/>
  <c r="BZ3157" i="5" s="1"/>
  <c r="BV3158" i="5"/>
  <c r="BY3158" i="5"/>
  <c r="BZ3158" i="5" s="1"/>
  <c r="BV3159" i="5"/>
  <c r="BY3159" i="5"/>
  <c r="BZ3159" i="5" s="1"/>
  <c r="BV3160" i="5"/>
  <c r="BY3160" i="5"/>
  <c r="BZ3160" i="5" s="1"/>
  <c r="BV3161" i="5"/>
  <c r="BY3161" i="5"/>
  <c r="BZ3161" i="5" s="1"/>
  <c r="BV3162" i="5"/>
  <c r="BY3162" i="5"/>
  <c r="BZ3162" i="5" s="1"/>
  <c r="BV3163" i="5"/>
  <c r="BY3163" i="5"/>
  <c r="BZ3163" i="5" s="1"/>
  <c r="BV3164" i="5"/>
  <c r="BY3164" i="5"/>
  <c r="BZ3164" i="5" s="1"/>
  <c r="BV3165" i="5"/>
  <c r="BY3165" i="5"/>
  <c r="BZ3165" i="5" s="1"/>
  <c r="BV3166" i="5"/>
  <c r="BY3166" i="5"/>
  <c r="BZ3166" i="5" s="1"/>
  <c r="BV3167" i="5"/>
  <c r="BY3167" i="5"/>
  <c r="BZ3167" i="5" s="1"/>
  <c r="BV3168" i="5"/>
  <c r="BY3168" i="5"/>
  <c r="BZ3168" i="5" s="1"/>
  <c r="BV3169" i="5"/>
  <c r="BY3169" i="5"/>
  <c r="BZ3169" i="5" s="1"/>
  <c r="BV3170" i="5"/>
  <c r="BY3170" i="5"/>
  <c r="BZ3170" i="5" s="1"/>
  <c r="BV3171" i="5"/>
  <c r="BY3171" i="5"/>
  <c r="BZ3171" i="5" s="1"/>
  <c r="BV3172" i="5"/>
  <c r="BY3172" i="5"/>
  <c r="BZ3172" i="5" s="1"/>
  <c r="BV3173" i="5"/>
  <c r="BY3173" i="5"/>
  <c r="BZ3173" i="5" s="1"/>
  <c r="BV3174" i="5"/>
  <c r="BY3174" i="5"/>
  <c r="BZ3174" i="5" s="1"/>
  <c r="BV3175" i="5"/>
  <c r="BY3175" i="5"/>
  <c r="BZ3175" i="5" s="1"/>
  <c r="BV3176" i="5"/>
  <c r="BY3176" i="5"/>
  <c r="BZ3176" i="5" s="1"/>
  <c r="BV3177" i="5"/>
  <c r="BY3177" i="5"/>
  <c r="BZ3177" i="5" s="1"/>
  <c r="BV3178" i="5"/>
  <c r="BY3178" i="5"/>
  <c r="BZ3178" i="5" s="1"/>
  <c r="BV3179" i="5"/>
  <c r="BY3179" i="5"/>
  <c r="BZ3179" i="5" s="1"/>
  <c r="BV3180" i="5"/>
  <c r="BY3180" i="5"/>
  <c r="BZ3180" i="5" s="1"/>
  <c r="BV3181" i="5"/>
  <c r="BY3181" i="5"/>
  <c r="BZ3181" i="5" s="1"/>
  <c r="BV3182" i="5"/>
  <c r="BY3182" i="5"/>
  <c r="BZ3182" i="5" s="1"/>
  <c r="BV3183" i="5"/>
  <c r="BY3183" i="5"/>
  <c r="BZ3183" i="5" s="1"/>
  <c r="BV3184" i="5"/>
  <c r="BY3184" i="5"/>
  <c r="BZ3184" i="5" s="1"/>
  <c r="BV3185" i="5"/>
  <c r="BY3185" i="5"/>
  <c r="BZ3185" i="5" s="1"/>
  <c r="BV3186" i="5"/>
  <c r="BY3186" i="5"/>
  <c r="BZ3186" i="5" s="1"/>
  <c r="BV3187" i="5"/>
  <c r="BY3187" i="5"/>
  <c r="BZ3187" i="5" s="1"/>
  <c r="BV3188" i="5"/>
  <c r="BY3188" i="5"/>
  <c r="BZ3188" i="5" s="1"/>
  <c r="BV3189" i="5"/>
  <c r="BY3189" i="5"/>
  <c r="BZ3189" i="5" s="1"/>
  <c r="BV3190" i="5"/>
  <c r="BY3190" i="5"/>
  <c r="BZ3190" i="5" s="1"/>
  <c r="BV3191" i="5"/>
  <c r="BY3191" i="5"/>
  <c r="BZ3191" i="5" s="1"/>
  <c r="BV3192" i="5"/>
  <c r="BY3192" i="5"/>
  <c r="BZ3192" i="5" s="1"/>
  <c r="BV3193" i="5"/>
  <c r="BY3193" i="5"/>
  <c r="BZ3193" i="5" s="1"/>
  <c r="BV3194" i="5"/>
  <c r="BY3194" i="5"/>
  <c r="BZ3194" i="5" s="1"/>
  <c r="BV3195" i="5"/>
  <c r="BY3195" i="5"/>
  <c r="BZ3195" i="5" s="1"/>
  <c r="BV3196" i="5"/>
  <c r="BY3196" i="5"/>
  <c r="BZ3196" i="5" s="1"/>
  <c r="BV3197" i="5"/>
  <c r="BY3197" i="5"/>
  <c r="BZ3197" i="5" s="1"/>
  <c r="BV3198" i="5"/>
  <c r="BY3198" i="5"/>
  <c r="BZ3198" i="5" s="1"/>
  <c r="BV3199" i="5"/>
  <c r="BY3199" i="5"/>
  <c r="BZ3199" i="5" s="1"/>
  <c r="BV3200" i="5"/>
  <c r="BY3200" i="5"/>
  <c r="BZ3200" i="5" s="1"/>
  <c r="BV3201" i="5"/>
  <c r="BY3201" i="5"/>
  <c r="BZ3201" i="5" s="1"/>
  <c r="BV3202" i="5"/>
  <c r="BY3202" i="5"/>
  <c r="BZ3202" i="5" s="1"/>
  <c r="BV3203" i="5"/>
  <c r="BY3203" i="5"/>
  <c r="BZ3203" i="5" s="1"/>
  <c r="BV3204" i="5"/>
  <c r="BY3204" i="5"/>
  <c r="BZ3204" i="5" s="1"/>
  <c r="BV3205" i="5"/>
  <c r="BY3205" i="5"/>
  <c r="BZ3205" i="5" s="1"/>
  <c r="BV3206" i="5"/>
  <c r="BY3206" i="5"/>
  <c r="BZ3206" i="5" s="1"/>
  <c r="BV3207" i="5"/>
  <c r="BY3207" i="5"/>
  <c r="BZ3207" i="5" s="1"/>
  <c r="BV3208" i="5"/>
  <c r="BY3208" i="5"/>
  <c r="BZ3208" i="5" s="1"/>
  <c r="BV3209" i="5"/>
  <c r="BY3209" i="5"/>
  <c r="BZ3209" i="5" s="1"/>
  <c r="BV3210" i="5"/>
  <c r="BY3210" i="5"/>
  <c r="BZ3210" i="5" s="1"/>
  <c r="BV3211" i="5"/>
  <c r="BY3211" i="5"/>
  <c r="BZ3211" i="5" s="1"/>
  <c r="BV3212" i="5"/>
  <c r="BY3212" i="5"/>
  <c r="BZ3212" i="5" s="1"/>
  <c r="BV3213" i="5"/>
  <c r="BY3213" i="5"/>
  <c r="BZ3213" i="5" s="1"/>
  <c r="BV3214" i="5"/>
  <c r="BY3214" i="5"/>
  <c r="BZ3214" i="5" s="1"/>
  <c r="BV3215" i="5"/>
  <c r="BY3215" i="5"/>
  <c r="BZ3215" i="5" s="1"/>
  <c r="BV3216" i="5"/>
  <c r="BY3216" i="5"/>
  <c r="BZ3216" i="5" s="1"/>
  <c r="BV3217" i="5"/>
  <c r="BY3217" i="5"/>
  <c r="BZ3217" i="5" s="1"/>
  <c r="BV3218" i="5"/>
  <c r="BY3218" i="5"/>
  <c r="BZ3218" i="5" s="1"/>
  <c r="BV3219" i="5"/>
  <c r="BY3219" i="5"/>
  <c r="BZ3219" i="5" s="1"/>
  <c r="BV3220" i="5"/>
  <c r="BY3220" i="5"/>
  <c r="BZ3220" i="5" s="1"/>
  <c r="BV3221" i="5"/>
  <c r="BY3221" i="5"/>
  <c r="BZ3221" i="5" s="1"/>
  <c r="BV3222" i="5"/>
  <c r="BY3222" i="5"/>
  <c r="BZ3222" i="5" s="1"/>
  <c r="BV3223" i="5"/>
  <c r="BY3223" i="5"/>
  <c r="BZ3223" i="5" s="1"/>
  <c r="BV3224" i="5"/>
  <c r="BY3224" i="5"/>
  <c r="BZ3224" i="5" s="1"/>
  <c r="BV3225" i="5"/>
  <c r="BY3225" i="5"/>
  <c r="BZ3225" i="5" s="1"/>
  <c r="BV3226" i="5"/>
  <c r="BY3226" i="5"/>
  <c r="BZ3226" i="5" s="1"/>
  <c r="BV3227" i="5"/>
  <c r="BY3227" i="5"/>
  <c r="BZ3227" i="5" s="1"/>
  <c r="BV3228" i="5"/>
  <c r="BY3228" i="5"/>
  <c r="BZ3228" i="5" s="1"/>
  <c r="BV3229" i="5"/>
  <c r="BY3229" i="5"/>
  <c r="BZ3229" i="5" s="1"/>
  <c r="BV3230" i="5"/>
  <c r="BY3230" i="5"/>
  <c r="BZ3230" i="5" s="1"/>
  <c r="BV3231" i="5"/>
  <c r="BY3231" i="5"/>
  <c r="BZ3231" i="5" s="1"/>
  <c r="BV3232" i="5"/>
  <c r="BY3232" i="5"/>
  <c r="BZ3232" i="5" s="1"/>
  <c r="BV3233" i="5"/>
  <c r="BY3233" i="5"/>
  <c r="BZ3233" i="5" s="1"/>
  <c r="BV3234" i="5"/>
  <c r="BY3234" i="5"/>
  <c r="BZ3234" i="5" s="1"/>
  <c r="BV3235" i="5"/>
  <c r="BY3235" i="5"/>
  <c r="BZ3235" i="5" s="1"/>
  <c r="BV3236" i="5"/>
  <c r="BY3236" i="5"/>
  <c r="BZ3236" i="5" s="1"/>
  <c r="BV3237" i="5"/>
  <c r="BY3237" i="5"/>
  <c r="BZ3237" i="5" s="1"/>
  <c r="BV3238" i="5"/>
  <c r="BY3238" i="5"/>
  <c r="BZ3238" i="5" s="1"/>
  <c r="BV3239" i="5"/>
  <c r="BY3239" i="5"/>
  <c r="BZ3239" i="5" s="1"/>
  <c r="BV3240" i="5"/>
  <c r="BY3240" i="5"/>
  <c r="BZ3240" i="5" s="1"/>
  <c r="BV3241" i="5"/>
  <c r="BY3241" i="5"/>
  <c r="BZ3241" i="5" s="1"/>
  <c r="BV3242" i="5"/>
  <c r="BY3242" i="5"/>
  <c r="BZ3242" i="5" s="1"/>
  <c r="BV3243" i="5"/>
  <c r="BY3243" i="5"/>
  <c r="BZ3243" i="5" s="1"/>
  <c r="BV3244" i="5"/>
  <c r="BY3244" i="5"/>
  <c r="BZ3244" i="5" s="1"/>
  <c r="BV3245" i="5"/>
  <c r="BY3245" i="5"/>
  <c r="BZ3245" i="5" s="1"/>
  <c r="BV3246" i="5"/>
  <c r="BY3246" i="5"/>
  <c r="BZ3246" i="5" s="1"/>
  <c r="BV3247" i="5"/>
  <c r="BY3247" i="5"/>
  <c r="BZ3247" i="5" s="1"/>
  <c r="BV3248" i="5"/>
  <c r="BY3248" i="5"/>
  <c r="BZ3248" i="5" s="1"/>
  <c r="BV3249" i="5"/>
  <c r="BY3249" i="5"/>
  <c r="BZ3249" i="5" s="1"/>
  <c r="BV3250" i="5"/>
  <c r="BY3250" i="5"/>
  <c r="BZ3250" i="5" s="1"/>
  <c r="BV3251" i="5"/>
  <c r="BY3251" i="5"/>
  <c r="BZ3251" i="5" s="1"/>
  <c r="BV3252" i="5"/>
  <c r="BY3252" i="5"/>
  <c r="BZ3252" i="5" s="1"/>
  <c r="BV3253" i="5"/>
  <c r="BY3253" i="5"/>
  <c r="BZ3253" i="5" s="1"/>
  <c r="BV3254" i="5"/>
  <c r="BY3254" i="5"/>
  <c r="BZ3254" i="5" s="1"/>
  <c r="BV3255" i="5"/>
  <c r="BY3255" i="5"/>
  <c r="BZ3255" i="5" s="1"/>
  <c r="BV3256" i="5"/>
  <c r="BY3256" i="5"/>
  <c r="BZ3256" i="5" s="1"/>
  <c r="BV3257" i="5"/>
  <c r="BY3257" i="5"/>
  <c r="BZ3257" i="5" s="1"/>
  <c r="BY3138" i="5"/>
  <c r="BZ3138" i="5" s="1"/>
  <c r="BV3138" i="5"/>
  <c r="CB3083" i="5"/>
  <c r="CB3084" i="5"/>
  <c r="CB3085" i="5"/>
  <c r="CB3086" i="5"/>
  <c r="CB3087" i="5"/>
  <c r="CB3088" i="5"/>
  <c r="CB3089" i="5"/>
  <c r="CB3090" i="5"/>
  <c r="CB3091" i="5"/>
  <c r="CB3092" i="5"/>
  <c r="CB3093" i="5"/>
  <c r="CB3094" i="5"/>
  <c r="CB3095" i="5"/>
  <c r="CB3096" i="5"/>
  <c r="CB3097" i="5"/>
  <c r="CB3098" i="5"/>
  <c r="CB3099" i="5"/>
  <c r="CB3100" i="5"/>
  <c r="CB3101" i="5"/>
  <c r="CB3102" i="5"/>
  <c r="CB3103" i="5"/>
  <c r="CB3104" i="5"/>
  <c r="CB3105" i="5"/>
  <c r="CB3106" i="5"/>
  <c r="CB3107" i="5"/>
  <c r="CB3108" i="5"/>
  <c r="CB3109" i="5"/>
  <c r="CB3110" i="5"/>
  <c r="CB3111" i="5"/>
  <c r="CB3112" i="5"/>
  <c r="CB3113" i="5"/>
  <c r="CB3114" i="5"/>
  <c r="CB3115" i="5"/>
  <c r="CB3116" i="5"/>
  <c r="CB3117" i="5"/>
  <c r="CB3118" i="5"/>
  <c r="CB3119" i="5"/>
  <c r="CB3120" i="5"/>
  <c r="CB3121" i="5"/>
  <c r="CB3122" i="5"/>
  <c r="CB3123" i="5"/>
  <c r="CB3124" i="5"/>
  <c r="CB3125" i="5"/>
  <c r="CB3126" i="5"/>
  <c r="CB3127" i="5"/>
  <c r="CB3128" i="5"/>
  <c r="CB3129" i="5"/>
  <c r="CB3130" i="5"/>
  <c r="AM2943" i="5"/>
  <c r="AH2411" i="5"/>
  <c r="BX2411" i="5" s="1"/>
  <c r="AN2411" i="5"/>
  <c r="CG2676" i="5"/>
  <c r="CH2676" i="5" s="1"/>
  <c r="CG2677" i="5"/>
  <c r="CH2677" i="5" s="1"/>
  <c r="CG2678" i="5"/>
  <c r="CH2678" i="5" s="1"/>
  <c r="CG2679" i="5"/>
  <c r="CH2679" i="5" s="1"/>
  <c r="CG2680" i="5"/>
  <c r="CH2680" i="5" s="1"/>
  <c r="CG2681" i="5"/>
  <c r="CH2681" i="5" s="1"/>
  <c r="CG2682" i="5"/>
  <c r="CH2682" i="5" s="1"/>
  <c r="CG2683" i="5"/>
  <c r="CH2683" i="5" s="1"/>
  <c r="CG2684" i="5"/>
  <c r="CH2684" i="5" s="1"/>
  <c r="CG2685" i="5"/>
  <c r="CH2685" i="5" s="1"/>
  <c r="CG2686" i="5"/>
  <c r="CH2686" i="5" s="1"/>
  <c r="CG2687" i="5"/>
  <c r="CH2687" i="5" s="1"/>
  <c r="CG2688" i="5"/>
  <c r="CH2688" i="5" s="1"/>
  <c r="CG2689" i="5"/>
  <c r="CH2689" i="5" s="1"/>
  <c r="CG2690" i="5"/>
  <c r="CH2690" i="5" s="1"/>
  <c r="CG2691" i="5"/>
  <c r="CH2691" i="5" s="1"/>
  <c r="CG2692" i="5"/>
  <c r="CH2692" i="5" s="1"/>
  <c r="CG2693" i="5"/>
  <c r="CH2693" i="5" s="1"/>
  <c r="CG2694" i="5"/>
  <c r="CH2694" i="5" s="1"/>
  <c r="CG2695" i="5"/>
  <c r="CH2695" i="5" s="1"/>
  <c r="CG2696" i="5"/>
  <c r="CH2696" i="5" s="1"/>
  <c r="CG2697" i="5"/>
  <c r="CH2697" i="5" s="1"/>
  <c r="CG2698" i="5"/>
  <c r="CH2698" i="5" s="1"/>
  <c r="CG2699" i="5"/>
  <c r="CH2699" i="5" s="1"/>
  <c r="CG2700" i="5"/>
  <c r="CH2700" i="5" s="1"/>
  <c r="CG2701" i="5"/>
  <c r="CH2701" i="5" s="1"/>
  <c r="CG2702" i="5"/>
  <c r="CH2702" i="5" s="1"/>
  <c r="CG2703" i="5"/>
  <c r="CH2703" i="5" s="1"/>
  <c r="CG2704" i="5"/>
  <c r="CH2704" i="5" s="1"/>
  <c r="CG2705" i="5"/>
  <c r="CH2705" i="5" s="1"/>
  <c r="CG2706" i="5"/>
  <c r="CH2706" i="5" s="1"/>
  <c r="CG2707" i="5"/>
  <c r="CH2707" i="5" s="1"/>
  <c r="CG2708" i="5"/>
  <c r="CH2708" i="5" s="1"/>
  <c r="CG2709" i="5"/>
  <c r="CH2709" i="5" s="1"/>
  <c r="CG2710" i="5"/>
  <c r="CH2710" i="5" s="1"/>
  <c r="CG2711" i="5"/>
  <c r="CH2711" i="5" s="1"/>
  <c r="CG2712" i="5"/>
  <c r="CH2712" i="5" s="1"/>
  <c r="CG2713" i="5"/>
  <c r="CH2713" i="5" s="1"/>
  <c r="CG2714" i="5"/>
  <c r="CH2714" i="5" s="1"/>
  <c r="CG2715" i="5"/>
  <c r="CH2715" i="5" s="1"/>
  <c r="CG2716" i="5"/>
  <c r="CH2716" i="5" s="1"/>
  <c r="CG2717" i="5"/>
  <c r="CH2717" i="5" s="1"/>
  <c r="CG2718" i="5"/>
  <c r="CH2718" i="5" s="1"/>
  <c r="CG2719" i="5"/>
  <c r="CH2719" i="5" s="1"/>
  <c r="CG2720" i="5"/>
  <c r="CH2720" i="5" s="1"/>
  <c r="CG2721" i="5"/>
  <c r="CH2721" i="5" s="1"/>
  <c r="CG2722" i="5"/>
  <c r="CH2722" i="5" s="1"/>
  <c r="CG2723" i="5"/>
  <c r="CH2723" i="5" s="1"/>
  <c r="CG2724" i="5"/>
  <c r="CH2724" i="5" s="1"/>
  <c r="CG2725" i="5"/>
  <c r="CH2725" i="5" s="1"/>
  <c r="CG2726" i="5"/>
  <c r="CH2726" i="5" s="1"/>
  <c r="CG2727" i="5"/>
  <c r="CH2727" i="5" s="1"/>
  <c r="CG2728" i="5"/>
  <c r="CH2728" i="5" s="1"/>
  <c r="CG2729" i="5"/>
  <c r="CH2729" i="5" s="1"/>
  <c r="CG2730" i="5"/>
  <c r="CH2730" i="5" s="1"/>
  <c r="CG2731" i="5"/>
  <c r="CH2731" i="5" s="1"/>
  <c r="CG2732" i="5"/>
  <c r="CH2732" i="5" s="1"/>
  <c r="CG2733" i="5"/>
  <c r="CH2733" i="5" s="1"/>
  <c r="CG2734" i="5"/>
  <c r="CH2734" i="5" s="1"/>
  <c r="CG2735" i="5"/>
  <c r="CH2735" i="5" s="1"/>
  <c r="CG2736" i="5"/>
  <c r="CH2736" i="5" s="1"/>
  <c r="CG2737" i="5"/>
  <c r="CH2737" i="5" s="1"/>
  <c r="CG2738" i="5"/>
  <c r="CH2738" i="5" s="1"/>
  <c r="CG2739" i="5"/>
  <c r="CH2739" i="5" s="1"/>
  <c r="CG2740" i="5"/>
  <c r="CH2740" i="5" s="1"/>
  <c r="CG2741" i="5"/>
  <c r="CH2741" i="5" s="1"/>
  <c r="CG2742" i="5"/>
  <c r="CH2742" i="5" s="1"/>
  <c r="CG2743" i="5"/>
  <c r="CH2743" i="5" s="1"/>
  <c r="CG2744" i="5"/>
  <c r="CH2744" i="5" s="1"/>
  <c r="CG2745" i="5"/>
  <c r="CH2745" i="5" s="1"/>
  <c r="CG2746" i="5"/>
  <c r="CH2746" i="5" s="1"/>
  <c r="CG2747" i="5"/>
  <c r="CH2747" i="5" s="1"/>
  <c r="CG2748" i="5"/>
  <c r="CH2748" i="5" s="1"/>
  <c r="CG2749" i="5"/>
  <c r="CH2749" i="5" s="1"/>
  <c r="CG2750" i="5"/>
  <c r="CH2750" i="5" s="1"/>
  <c r="CG2751" i="5"/>
  <c r="CH2751" i="5" s="1"/>
  <c r="CG2752" i="5"/>
  <c r="CH2752" i="5" s="1"/>
  <c r="CG2753" i="5"/>
  <c r="CH2753" i="5" s="1"/>
  <c r="CG2754" i="5"/>
  <c r="CH2754" i="5" s="1"/>
  <c r="CG2755" i="5"/>
  <c r="CH2755" i="5" s="1"/>
  <c r="CG2756" i="5"/>
  <c r="CH2756" i="5" s="1"/>
  <c r="CG2757" i="5"/>
  <c r="CH2757" i="5" s="1"/>
  <c r="CG2758" i="5"/>
  <c r="CH2758" i="5" s="1"/>
  <c r="CG2759" i="5"/>
  <c r="CH2759" i="5" s="1"/>
  <c r="CG2760" i="5"/>
  <c r="CH2760" i="5" s="1"/>
  <c r="CG2761" i="5"/>
  <c r="CH2761" i="5" s="1"/>
  <c r="CG2762" i="5"/>
  <c r="CH2762" i="5" s="1"/>
  <c r="CG2763" i="5"/>
  <c r="CH2763" i="5" s="1"/>
  <c r="CG2764" i="5"/>
  <c r="CH2764" i="5" s="1"/>
  <c r="CG2765" i="5"/>
  <c r="CH2765" i="5" s="1"/>
  <c r="CG2766" i="5"/>
  <c r="CH2766" i="5" s="1"/>
  <c r="CG2767" i="5"/>
  <c r="CH2767" i="5" s="1"/>
  <c r="CG2768" i="5"/>
  <c r="CH2768" i="5" s="1"/>
  <c r="CG2769" i="5"/>
  <c r="CH2769" i="5" s="1"/>
  <c r="CG2770" i="5"/>
  <c r="CH2770" i="5" s="1"/>
  <c r="CG2771" i="5"/>
  <c r="CH2771" i="5" s="1"/>
  <c r="CG2772" i="5"/>
  <c r="CH2772" i="5" s="1"/>
  <c r="CG2773" i="5"/>
  <c r="CH2773" i="5" s="1"/>
  <c r="CG2774" i="5"/>
  <c r="CH2774" i="5" s="1"/>
  <c r="CG2775" i="5"/>
  <c r="CH2775" i="5" s="1"/>
  <c r="CG2776" i="5"/>
  <c r="CH2776" i="5" s="1"/>
  <c r="CG2777" i="5"/>
  <c r="CH2777" i="5" s="1"/>
  <c r="CG2778" i="5"/>
  <c r="CH2778" i="5" s="1"/>
  <c r="CG2779" i="5"/>
  <c r="CH2779" i="5" s="1"/>
  <c r="CG2780" i="5"/>
  <c r="CH2780" i="5" s="1"/>
  <c r="CG2781" i="5"/>
  <c r="CH2781" i="5" s="1"/>
  <c r="CG2782" i="5"/>
  <c r="CH2782" i="5" s="1"/>
  <c r="CG2783" i="5"/>
  <c r="CH2783" i="5" s="1"/>
  <c r="CG2784" i="5"/>
  <c r="CH2784" i="5" s="1"/>
  <c r="CG2785" i="5"/>
  <c r="CH2785" i="5" s="1"/>
  <c r="CG2786" i="5"/>
  <c r="CH2786" i="5" s="1"/>
  <c r="CG2787" i="5"/>
  <c r="CH2787" i="5" s="1"/>
  <c r="CG2788" i="5"/>
  <c r="CH2788" i="5" s="1"/>
  <c r="CG2789" i="5"/>
  <c r="CH2789" i="5" s="1"/>
  <c r="CG2790" i="5"/>
  <c r="CH2790" i="5" s="1"/>
  <c r="CG2791" i="5"/>
  <c r="CH2791" i="5" s="1"/>
  <c r="CG2792" i="5"/>
  <c r="CH2792" i="5" s="1"/>
  <c r="CG2793" i="5"/>
  <c r="CH2793" i="5" s="1"/>
  <c r="CG2794" i="5"/>
  <c r="CH2794" i="5" s="1"/>
  <c r="CG2675" i="5"/>
  <c r="CH2675" i="5" s="1"/>
  <c r="DS2621" i="5"/>
  <c r="DS2622" i="5"/>
  <c r="DS2623" i="5"/>
  <c r="DS2624" i="5"/>
  <c r="DS2625" i="5"/>
  <c r="DS2626" i="5"/>
  <c r="DS2627" i="5"/>
  <c r="DS2628" i="5"/>
  <c r="DS2629" i="5"/>
  <c r="DS2630" i="5"/>
  <c r="DS2631" i="5"/>
  <c r="DS2632" i="5"/>
  <c r="DS2633" i="5"/>
  <c r="DS2634" i="5"/>
  <c r="DS2635" i="5"/>
  <c r="DS2636" i="5"/>
  <c r="DS2637" i="5"/>
  <c r="DS2638" i="5"/>
  <c r="DS2639" i="5"/>
  <c r="DS2640" i="5"/>
  <c r="DS2641" i="5"/>
  <c r="DS2642" i="5"/>
  <c r="DS2643" i="5"/>
  <c r="DS2644" i="5"/>
  <c r="DS2645" i="5"/>
  <c r="DS2646" i="5"/>
  <c r="DS2647" i="5"/>
  <c r="DS2648" i="5"/>
  <c r="DS2649" i="5"/>
  <c r="DS2650" i="5"/>
  <c r="DS2651" i="5"/>
  <c r="DS2652" i="5"/>
  <c r="DS2653" i="5"/>
  <c r="DS2654" i="5"/>
  <c r="DS2655" i="5"/>
  <c r="DS2656" i="5"/>
  <c r="DS2657" i="5"/>
  <c r="DS2658" i="5"/>
  <c r="DS2659" i="5"/>
  <c r="DS2660" i="5"/>
  <c r="DS2661" i="5"/>
  <c r="DS2662" i="5"/>
  <c r="DS2663" i="5"/>
  <c r="DS2664" i="5"/>
  <c r="DS2665" i="5"/>
  <c r="DS2666" i="5"/>
  <c r="DS2667" i="5"/>
  <c r="DS2668" i="5"/>
  <c r="BZ2531" i="5"/>
  <c r="B2540" i="5" s="1"/>
  <c r="BX2531" i="5"/>
  <c r="BX2412" i="5"/>
  <c r="BX2413" i="5"/>
  <c r="BX2414" i="5"/>
  <c r="BX2415" i="5"/>
  <c r="CA2415" i="5"/>
  <c r="CB2415" i="5" s="1"/>
  <c r="BX2416" i="5"/>
  <c r="BX2417" i="5"/>
  <c r="BX2418" i="5"/>
  <c r="BX2419" i="5"/>
  <c r="CA2419" i="5"/>
  <c r="CB2419" i="5" s="1"/>
  <c r="BX2420" i="5"/>
  <c r="BX2421" i="5"/>
  <c r="BX2422" i="5"/>
  <c r="BX2423" i="5"/>
  <c r="CA2423" i="5"/>
  <c r="CB2423" i="5" s="1"/>
  <c r="BX2424" i="5"/>
  <c r="BX2425" i="5"/>
  <c r="BX2426" i="5"/>
  <c r="BX2427" i="5"/>
  <c r="BX2428" i="5"/>
  <c r="BX2429" i="5"/>
  <c r="BX2430" i="5"/>
  <c r="BX2431" i="5"/>
  <c r="CA2431" i="5"/>
  <c r="CB2431" i="5" s="1"/>
  <c r="BX2432" i="5"/>
  <c r="BX2433" i="5"/>
  <c r="BX2434" i="5"/>
  <c r="BX2435" i="5"/>
  <c r="CA2435" i="5"/>
  <c r="CB2435" i="5" s="1"/>
  <c r="BX2436" i="5"/>
  <c r="BX2437" i="5"/>
  <c r="BX2438" i="5"/>
  <c r="BX2439" i="5"/>
  <c r="CA2439" i="5"/>
  <c r="CB2439" i="5" s="1"/>
  <c r="BX2440" i="5"/>
  <c r="BX2441" i="5"/>
  <c r="BX2442" i="5"/>
  <c r="BX2443" i="5"/>
  <c r="CA2443" i="5"/>
  <c r="CB2443" i="5" s="1"/>
  <c r="BX2444" i="5"/>
  <c r="BX2445" i="5"/>
  <c r="BX2446" i="5"/>
  <c r="BX2447" i="5"/>
  <c r="CA2447" i="5"/>
  <c r="CB2447" i="5" s="1"/>
  <c r="BX2448" i="5"/>
  <c r="BX2449" i="5"/>
  <c r="BX2450" i="5"/>
  <c r="BX2451" i="5"/>
  <c r="CA2451" i="5"/>
  <c r="CB2451" i="5" s="1"/>
  <c r="BX2452" i="5"/>
  <c r="BX2453" i="5"/>
  <c r="BX2454" i="5"/>
  <c r="BX2455" i="5"/>
  <c r="CA2455" i="5"/>
  <c r="CB2455" i="5" s="1"/>
  <c r="BX2456" i="5"/>
  <c r="BX2457" i="5"/>
  <c r="BX2458" i="5"/>
  <c r="BX2459" i="5"/>
  <c r="CA2459" i="5"/>
  <c r="CB2459" i="5" s="1"/>
  <c r="BX2460" i="5"/>
  <c r="BX2461" i="5"/>
  <c r="BX2462" i="5"/>
  <c r="BX2463" i="5"/>
  <c r="CA2463" i="5"/>
  <c r="CB2463" i="5" s="1"/>
  <c r="BX2464" i="5"/>
  <c r="BX2465" i="5"/>
  <c r="BX2466" i="5"/>
  <c r="BX2467" i="5"/>
  <c r="CA2467" i="5"/>
  <c r="CB2467" i="5" s="1"/>
  <c r="BX2468" i="5"/>
  <c r="BX2469" i="5"/>
  <c r="BX2470" i="5"/>
  <c r="BX2471" i="5"/>
  <c r="CA2471" i="5"/>
  <c r="CB2471" i="5" s="1"/>
  <c r="BX2472" i="5"/>
  <c r="BX2473" i="5"/>
  <c r="BX2474" i="5"/>
  <c r="BX2475" i="5"/>
  <c r="CA2475" i="5"/>
  <c r="CB2475" i="5" s="1"/>
  <c r="BX2476" i="5"/>
  <c r="BX2477" i="5"/>
  <c r="BX2478" i="5"/>
  <c r="BX2479" i="5"/>
  <c r="CA2479" i="5"/>
  <c r="CB2479" i="5" s="1"/>
  <c r="BX2480" i="5"/>
  <c r="BX2481" i="5"/>
  <c r="BX2482" i="5"/>
  <c r="BX2483" i="5"/>
  <c r="CA2483" i="5"/>
  <c r="CB2483" i="5" s="1"/>
  <c r="BX2484" i="5"/>
  <c r="BX2485" i="5"/>
  <c r="BX2486" i="5"/>
  <c r="BX2487" i="5"/>
  <c r="CA2487" i="5"/>
  <c r="CB2487" i="5" s="1"/>
  <c r="BX2488" i="5"/>
  <c r="BX2489" i="5"/>
  <c r="BX2490" i="5"/>
  <c r="BX2491" i="5"/>
  <c r="CA2491" i="5"/>
  <c r="CB2491" i="5" s="1"/>
  <c r="BX2492" i="5"/>
  <c r="BX2493" i="5"/>
  <c r="BX2494" i="5"/>
  <c r="BX2495" i="5"/>
  <c r="CA2495" i="5"/>
  <c r="CB2495" i="5" s="1"/>
  <c r="BX2496" i="5"/>
  <c r="BX2497" i="5"/>
  <c r="BX2498" i="5"/>
  <c r="BX2499" i="5"/>
  <c r="CA2499" i="5"/>
  <c r="CB2499" i="5" s="1"/>
  <c r="BX2500" i="5"/>
  <c r="BX2501" i="5"/>
  <c r="BX2502" i="5"/>
  <c r="BX2503" i="5"/>
  <c r="CA2503" i="5"/>
  <c r="CB2503" i="5" s="1"/>
  <c r="BX2504" i="5"/>
  <c r="BX2505" i="5"/>
  <c r="CA2505" i="5"/>
  <c r="CB2505" i="5" s="1"/>
  <c r="BX2506" i="5"/>
  <c r="BX2507" i="5"/>
  <c r="CA2507" i="5"/>
  <c r="CB2507" i="5" s="1"/>
  <c r="BX2508" i="5"/>
  <c r="BX2509" i="5"/>
  <c r="CA2509" i="5"/>
  <c r="CB2509" i="5" s="1"/>
  <c r="BX2510" i="5"/>
  <c r="BX2511" i="5"/>
  <c r="CA2511" i="5"/>
  <c r="CB2511" i="5" s="1"/>
  <c r="BX2512" i="5"/>
  <c r="BX2513" i="5"/>
  <c r="CA2513" i="5"/>
  <c r="CB2513" i="5" s="1"/>
  <c r="BX2514" i="5"/>
  <c r="CA2514" i="5"/>
  <c r="CB2514" i="5" s="1"/>
  <c r="BX2515" i="5"/>
  <c r="CA2515" i="5"/>
  <c r="CB2515" i="5" s="1"/>
  <c r="BX2516" i="5"/>
  <c r="BX2517" i="5"/>
  <c r="CA2517" i="5"/>
  <c r="CB2517" i="5" s="1"/>
  <c r="BX2518" i="5"/>
  <c r="CA2518" i="5"/>
  <c r="CB2518" i="5" s="1"/>
  <c r="BX2519" i="5"/>
  <c r="CA2519" i="5"/>
  <c r="CB2519" i="5" s="1"/>
  <c r="BX2520" i="5"/>
  <c r="BX2521" i="5"/>
  <c r="CA2521" i="5"/>
  <c r="CB2521" i="5" s="1"/>
  <c r="BX2522" i="5"/>
  <c r="CA2522" i="5"/>
  <c r="CB2522" i="5" s="1"/>
  <c r="BX2523" i="5"/>
  <c r="CA2523" i="5"/>
  <c r="CB2523" i="5" s="1"/>
  <c r="BX2524" i="5"/>
  <c r="BX2525" i="5"/>
  <c r="CA2525" i="5"/>
  <c r="CB2525" i="5" s="1"/>
  <c r="BX2526" i="5"/>
  <c r="CA2526" i="5"/>
  <c r="CB2526" i="5" s="1"/>
  <c r="BX2527" i="5"/>
  <c r="CA2527" i="5"/>
  <c r="CB2527" i="5" s="1"/>
  <c r="BX2528" i="5"/>
  <c r="BX2529" i="5"/>
  <c r="CA2529" i="5"/>
  <c r="CB2529" i="5" s="1"/>
  <c r="BX2530" i="5"/>
  <c r="CA2530" i="5"/>
  <c r="CB2530" i="5" s="1"/>
  <c r="CA2411" i="5"/>
  <c r="CB2411" i="5" s="1"/>
  <c r="CU2357" i="5"/>
  <c r="CU2358" i="5"/>
  <c r="CU2359" i="5"/>
  <c r="CU2360" i="5"/>
  <c r="CU2361" i="5"/>
  <c r="CU2362" i="5"/>
  <c r="CU2363" i="5"/>
  <c r="CU2364" i="5"/>
  <c r="CU2365" i="5"/>
  <c r="CU2366" i="5"/>
  <c r="CU2367" i="5"/>
  <c r="CU2368" i="5"/>
  <c r="CU2369" i="5"/>
  <c r="CU2370" i="5"/>
  <c r="CU2371" i="5"/>
  <c r="CU2372" i="5"/>
  <c r="CU2373" i="5"/>
  <c r="CU2374" i="5"/>
  <c r="CU2375" i="5"/>
  <c r="CU2376" i="5"/>
  <c r="CU2377" i="5"/>
  <c r="CU2378" i="5"/>
  <c r="CU2379" i="5"/>
  <c r="CU2380" i="5"/>
  <c r="CU2381" i="5"/>
  <c r="CU2382" i="5"/>
  <c r="CU2383" i="5"/>
  <c r="CU2384" i="5"/>
  <c r="CU2385" i="5"/>
  <c r="CU2386" i="5"/>
  <c r="CU2387" i="5"/>
  <c r="CU2388" i="5"/>
  <c r="CU2389" i="5"/>
  <c r="CU2390" i="5"/>
  <c r="CU2391" i="5"/>
  <c r="CU2392" i="5"/>
  <c r="CU2393" i="5"/>
  <c r="CU2394" i="5"/>
  <c r="CU2395" i="5"/>
  <c r="CU2396" i="5"/>
  <c r="CU2397" i="5"/>
  <c r="CU2398" i="5"/>
  <c r="CU2399" i="5"/>
  <c r="CU2400" i="5"/>
  <c r="CU2401" i="5"/>
  <c r="CU2402" i="5"/>
  <c r="CU2403" i="5"/>
  <c r="CU2404" i="5"/>
  <c r="BM2083" i="5"/>
  <c r="BN2083" i="5" s="1"/>
  <c r="BM2086" i="5"/>
  <c r="BN2086" i="5" s="1"/>
  <c r="BM2087" i="5"/>
  <c r="BN2087" i="5" s="1"/>
  <c r="BM2092" i="5"/>
  <c r="BN2092" i="5" s="1"/>
  <c r="BM2095" i="5"/>
  <c r="BN2095" i="5" s="1"/>
  <c r="BM2096" i="5"/>
  <c r="BN2096" i="5" s="1"/>
  <c r="BM2104" i="5"/>
  <c r="BN2104" i="5" s="1"/>
  <c r="BM2106" i="5"/>
  <c r="BN2106" i="5" s="1"/>
  <c r="BM2110" i="5"/>
  <c r="BN2110" i="5" s="1"/>
  <c r="BM2115" i="5"/>
  <c r="BN2115" i="5" s="1"/>
  <c r="BM2118" i="5"/>
  <c r="BN2118" i="5" s="1"/>
  <c r="BM2119" i="5"/>
  <c r="BN2119" i="5" s="1"/>
  <c r="BM2122" i="5"/>
  <c r="BN2122" i="5" s="1"/>
  <c r="BM2123" i="5"/>
  <c r="BN2123" i="5" s="1"/>
  <c r="BM2126" i="5"/>
  <c r="BN2126" i="5" s="1"/>
  <c r="BM2127" i="5"/>
  <c r="BN2127" i="5" s="1"/>
  <c r="BM2130" i="5"/>
  <c r="BN2130" i="5" s="1"/>
  <c r="BM2131" i="5"/>
  <c r="BN2131" i="5" s="1"/>
  <c r="BM2135" i="5"/>
  <c r="BN2135" i="5" s="1"/>
  <c r="BM2138" i="5"/>
  <c r="BN2138" i="5" s="1"/>
  <c r="BM2139" i="5"/>
  <c r="BN2139" i="5" s="1"/>
  <c r="BM2142" i="5"/>
  <c r="BN2142" i="5" s="1"/>
  <c r="BM2146" i="5"/>
  <c r="BN2146" i="5" s="1"/>
  <c r="BM2147" i="5"/>
  <c r="BN2147" i="5" s="1"/>
  <c r="BM2150" i="5"/>
  <c r="BN2150" i="5" s="1"/>
  <c r="BM2151" i="5"/>
  <c r="BN2151" i="5" s="1"/>
  <c r="BM2154" i="5"/>
  <c r="BN2154" i="5" s="1"/>
  <c r="BM2155" i="5"/>
  <c r="BN2155" i="5" s="1"/>
  <c r="BM2158" i="5"/>
  <c r="BN2158" i="5" s="1"/>
  <c r="BM2159" i="5"/>
  <c r="BN2159" i="5" s="1"/>
  <c r="BM2163" i="5"/>
  <c r="BN2163" i="5" s="1"/>
  <c r="BM2166" i="5"/>
  <c r="BN2166" i="5" s="1"/>
  <c r="BM2167" i="5"/>
  <c r="BN2167" i="5" s="1"/>
  <c r="BM2170" i="5"/>
  <c r="BN2170" i="5" s="1"/>
  <c r="BM2174" i="5"/>
  <c r="BN2174" i="5" s="1"/>
  <c r="BM2175" i="5"/>
  <c r="BN2175" i="5" s="1"/>
  <c r="BM2178" i="5"/>
  <c r="BN2178" i="5" s="1"/>
  <c r="BM2179" i="5"/>
  <c r="BN2179" i="5" s="1"/>
  <c r="BM2182" i="5"/>
  <c r="BN2182" i="5" s="1"/>
  <c r="BM2183" i="5"/>
  <c r="BN2183" i="5" s="1"/>
  <c r="BM2186" i="5"/>
  <c r="BN2186" i="5" s="1"/>
  <c r="BM2187" i="5"/>
  <c r="BN2187" i="5" s="1"/>
  <c r="BM2190" i="5"/>
  <c r="BN2190" i="5" s="1"/>
  <c r="BM2191" i="5"/>
  <c r="BN2191" i="5" s="1"/>
  <c r="BM2194" i="5"/>
  <c r="BN2194" i="5" s="1"/>
  <c r="BM2195" i="5"/>
  <c r="BN2195" i="5" s="1"/>
  <c r="BM2199" i="5"/>
  <c r="BN2199" i="5" s="1"/>
  <c r="BJ2200" i="5"/>
  <c r="BJ2081" i="5"/>
  <c r="CH2027" i="5"/>
  <c r="CI2027" i="5" s="1"/>
  <c r="CH2028" i="5"/>
  <c r="CI2028" i="5" s="1"/>
  <c r="CH2029" i="5"/>
  <c r="CI2029" i="5" s="1"/>
  <c r="CH2030" i="5"/>
  <c r="CI2030" i="5" s="1"/>
  <c r="CH2031" i="5"/>
  <c r="CI2031" i="5" s="1"/>
  <c r="CH2032" i="5"/>
  <c r="CI2032" i="5" s="1"/>
  <c r="CH2033" i="5"/>
  <c r="CI2033" i="5" s="1"/>
  <c r="CH2034" i="5"/>
  <c r="CI2034" i="5" s="1"/>
  <c r="CH2035" i="5"/>
  <c r="CI2035" i="5" s="1"/>
  <c r="CH2036" i="5"/>
  <c r="CI2036" i="5" s="1"/>
  <c r="CH2037" i="5"/>
  <c r="CI2037" i="5" s="1"/>
  <c r="CH2038" i="5"/>
  <c r="CI2038" i="5" s="1"/>
  <c r="CH2039" i="5"/>
  <c r="CI2039" i="5" s="1"/>
  <c r="CH2040" i="5"/>
  <c r="CI2040" i="5" s="1"/>
  <c r="CH2041" i="5"/>
  <c r="CI2041" i="5" s="1"/>
  <c r="CH2042" i="5"/>
  <c r="CI2042" i="5" s="1"/>
  <c r="CH2043" i="5"/>
  <c r="CI2043" i="5" s="1"/>
  <c r="CH2044" i="5"/>
  <c r="CI2044" i="5" s="1"/>
  <c r="CH2045" i="5"/>
  <c r="CI2045" i="5" s="1"/>
  <c r="CH2046" i="5"/>
  <c r="CI2046" i="5" s="1"/>
  <c r="CH2047" i="5"/>
  <c r="CI2047" i="5" s="1"/>
  <c r="CH2048" i="5"/>
  <c r="CI2048" i="5" s="1"/>
  <c r="CH2049" i="5"/>
  <c r="CI2049" i="5" s="1"/>
  <c r="CH2050" i="5"/>
  <c r="CI2050" i="5" s="1"/>
  <c r="CH2051" i="5"/>
  <c r="CI2051" i="5" s="1"/>
  <c r="CH2052" i="5"/>
  <c r="CI2052" i="5" s="1"/>
  <c r="CH2053" i="5"/>
  <c r="CI2053" i="5" s="1"/>
  <c r="CH2054" i="5"/>
  <c r="CI2054" i="5" s="1"/>
  <c r="CH2055" i="5"/>
  <c r="CI2055" i="5" s="1"/>
  <c r="CH2056" i="5"/>
  <c r="CI2056" i="5" s="1"/>
  <c r="CH2057" i="5"/>
  <c r="CI2057" i="5" s="1"/>
  <c r="CH2058" i="5"/>
  <c r="CI2058" i="5" s="1"/>
  <c r="CH2059" i="5"/>
  <c r="CI2059" i="5" s="1"/>
  <c r="CH2060" i="5"/>
  <c r="CI2060" i="5" s="1"/>
  <c r="CH2061" i="5"/>
  <c r="CI2061" i="5" s="1"/>
  <c r="CH2062" i="5"/>
  <c r="CI2062" i="5" s="1"/>
  <c r="CH2063" i="5"/>
  <c r="CI2063" i="5" s="1"/>
  <c r="CH2064" i="5"/>
  <c r="CI2064" i="5" s="1"/>
  <c r="CH2065" i="5"/>
  <c r="CI2065" i="5" s="1"/>
  <c r="CH2066" i="5"/>
  <c r="CI2066" i="5" s="1"/>
  <c r="CH2067" i="5"/>
  <c r="CI2067" i="5" s="1"/>
  <c r="CH2068" i="5"/>
  <c r="CI2068" i="5" s="1"/>
  <c r="CH2069" i="5"/>
  <c r="CI2069" i="5" s="1"/>
  <c r="CH2070" i="5"/>
  <c r="CI2070" i="5" s="1"/>
  <c r="CH2071" i="5"/>
  <c r="CI2071" i="5" s="1"/>
  <c r="CH2072" i="5"/>
  <c r="CI2072" i="5" s="1"/>
  <c r="CH2073" i="5"/>
  <c r="CI2073" i="5" s="1"/>
  <c r="CH2074" i="5"/>
  <c r="CI2074" i="5" s="1"/>
  <c r="BN1887" i="5"/>
  <c r="BN1888" i="5"/>
  <c r="BN1889" i="5"/>
  <c r="BN1890" i="5"/>
  <c r="BN1891" i="5"/>
  <c r="BN1892" i="5"/>
  <c r="BN1893" i="5"/>
  <c r="BN1894" i="5"/>
  <c r="BN1895" i="5"/>
  <c r="BN1896" i="5"/>
  <c r="BN1897" i="5"/>
  <c r="BN1898" i="5"/>
  <c r="BN1899" i="5"/>
  <c r="BN1900" i="5"/>
  <c r="BN1901" i="5"/>
  <c r="BN1902" i="5"/>
  <c r="BN1903" i="5"/>
  <c r="BN1904" i="5"/>
  <c r="BN1905" i="5"/>
  <c r="BN1906" i="5"/>
  <c r="BN1907" i="5"/>
  <c r="BN1908" i="5"/>
  <c r="BN1909" i="5"/>
  <c r="BN1910" i="5"/>
  <c r="BN1911" i="5"/>
  <c r="BN1912" i="5"/>
  <c r="BN1913" i="5"/>
  <c r="BN1914" i="5"/>
  <c r="BN1915" i="5"/>
  <c r="BN1916" i="5"/>
  <c r="BN1917" i="5"/>
  <c r="BN1918" i="5"/>
  <c r="BN1919" i="5"/>
  <c r="BN1920" i="5"/>
  <c r="BN1921" i="5"/>
  <c r="BN1922" i="5"/>
  <c r="BN1923" i="5"/>
  <c r="BN1924" i="5"/>
  <c r="BN1925" i="5"/>
  <c r="BN1926" i="5"/>
  <c r="BN1927" i="5"/>
  <c r="BN1928" i="5"/>
  <c r="BN1929" i="5"/>
  <c r="BN1930" i="5"/>
  <c r="BN1931" i="5"/>
  <c r="BN1932" i="5"/>
  <c r="BN1933" i="5"/>
  <c r="BN1934" i="5"/>
  <c r="AI1751" i="5"/>
  <c r="AI1752" i="5"/>
  <c r="AI1753" i="5"/>
  <c r="AI1754" i="5"/>
  <c r="AI1755" i="5"/>
  <c r="AI1756" i="5"/>
  <c r="AI1757" i="5"/>
  <c r="AI1758" i="5"/>
  <c r="AI1759" i="5"/>
  <c r="AI1760" i="5"/>
  <c r="AI1761" i="5"/>
  <c r="AI1762" i="5"/>
  <c r="AI1763" i="5"/>
  <c r="AI1764" i="5"/>
  <c r="AI1765" i="5"/>
  <c r="AI1766" i="5"/>
  <c r="AI1767" i="5"/>
  <c r="AI1768" i="5"/>
  <c r="AI1769" i="5"/>
  <c r="AI1770" i="5"/>
  <c r="AI1771" i="5"/>
  <c r="AI1772" i="5"/>
  <c r="AI1773" i="5"/>
  <c r="AI1774" i="5"/>
  <c r="AI1775" i="5"/>
  <c r="AI1776" i="5"/>
  <c r="AI1777" i="5"/>
  <c r="AI1778" i="5"/>
  <c r="AI1779" i="5"/>
  <c r="AI1780" i="5"/>
  <c r="AI1781" i="5"/>
  <c r="AI1782" i="5"/>
  <c r="AI1783" i="5"/>
  <c r="AI1784" i="5"/>
  <c r="AI1785" i="5"/>
  <c r="AI1786" i="5"/>
  <c r="AI1787" i="5"/>
  <c r="AI1788" i="5"/>
  <c r="AI1789" i="5"/>
  <c r="AI1790" i="5"/>
  <c r="AI1791" i="5"/>
  <c r="AI1792" i="5"/>
  <c r="AI1793" i="5"/>
  <c r="AI1794" i="5"/>
  <c r="AI1795" i="5"/>
  <c r="AI1796" i="5"/>
  <c r="AI1797" i="5"/>
  <c r="AI1798" i="5"/>
  <c r="AW1663" i="5"/>
  <c r="B1672" i="5" s="1"/>
  <c r="AU1544" i="5"/>
  <c r="AU1546" i="5"/>
  <c r="AU1547" i="5"/>
  <c r="AU1548" i="5"/>
  <c r="AU1549" i="5"/>
  <c r="AU1550" i="5"/>
  <c r="AU1551" i="5"/>
  <c r="AU1552" i="5"/>
  <c r="AU1553" i="5"/>
  <c r="AU1554" i="5"/>
  <c r="AU1555" i="5"/>
  <c r="AX1555" i="5"/>
  <c r="AY1555" i="5" s="1"/>
  <c r="AU1556" i="5"/>
  <c r="AU1557" i="5"/>
  <c r="AU1558" i="5"/>
  <c r="AX1558" i="5"/>
  <c r="AY1558" i="5" s="1"/>
  <c r="AU1559" i="5"/>
  <c r="AX1559" i="5"/>
  <c r="AY1559" i="5" s="1"/>
  <c r="AU1560" i="5"/>
  <c r="AU1561" i="5"/>
  <c r="AU1562" i="5"/>
  <c r="AX1562" i="5"/>
  <c r="AY1562" i="5" s="1"/>
  <c r="AU1563" i="5"/>
  <c r="AX1563" i="5"/>
  <c r="AY1563" i="5" s="1"/>
  <c r="AU1564" i="5"/>
  <c r="AU1565" i="5"/>
  <c r="AU1566" i="5"/>
  <c r="AU1567" i="5"/>
  <c r="AX1567" i="5"/>
  <c r="AY1567" i="5" s="1"/>
  <c r="AU1568" i="5"/>
  <c r="AU1569" i="5"/>
  <c r="AU1570" i="5"/>
  <c r="AU1571" i="5"/>
  <c r="AX1571" i="5"/>
  <c r="AY1571" i="5" s="1"/>
  <c r="AU1572" i="5"/>
  <c r="AU1573" i="5"/>
  <c r="AU1574" i="5"/>
  <c r="AX1574" i="5"/>
  <c r="AY1574" i="5" s="1"/>
  <c r="AU1575" i="5"/>
  <c r="AX1575" i="5"/>
  <c r="AY1575" i="5" s="1"/>
  <c r="AU1576" i="5"/>
  <c r="AU1577" i="5"/>
  <c r="AU1578" i="5"/>
  <c r="AX1578" i="5"/>
  <c r="AY1578" i="5" s="1"/>
  <c r="AU1579" i="5"/>
  <c r="AX1579" i="5"/>
  <c r="AY1579" i="5" s="1"/>
  <c r="AU1580" i="5"/>
  <c r="AU1581" i="5"/>
  <c r="AU1582" i="5"/>
  <c r="AU1583" i="5"/>
  <c r="AX1583" i="5"/>
  <c r="AY1583" i="5" s="1"/>
  <c r="AU1584" i="5"/>
  <c r="AU1585" i="5"/>
  <c r="AU1586" i="5"/>
  <c r="AU1587" i="5"/>
  <c r="AX1587" i="5"/>
  <c r="AY1587" i="5" s="1"/>
  <c r="AU1588" i="5"/>
  <c r="AU1589" i="5"/>
  <c r="AU1590" i="5"/>
  <c r="AX1590" i="5"/>
  <c r="AY1590" i="5" s="1"/>
  <c r="AU1591" i="5"/>
  <c r="AX1591" i="5"/>
  <c r="AY1591" i="5" s="1"/>
  <c r="AU1592" i="5"/>
  <c r="AU1593" i="5"/>
  <c r="AU1594" i="5"/>
  <c r="AX1594" i="5"/>
  <c r="AY1594" i="5" s="1"/>
  <c r="AU1595" i="5"/>
  <c r="AX1595" i="5"/>
  <c r="AY1595" i="5" s="1"/>
  <c r="AU1596" i="5"/>
  <c r="AU1597" i="5"/>
  <c r="AU1598" i="5"/>
  <c r="AU1599" i="5"/>
  <c r="AU1600" i="5"/>
  <c r="AU1601" i="5"/>
  <c r="AU1602" i="5"/>
  <c r="AU1603" i="5"/>
  <c r="AX1603" i="5"/>
  <c r="AY1603" i="5" s="1"/>
  <c r="AU1604" i="5"/>
  <c r="AU1605" i="5"/>
  <c r="AU1606" i="5"/>
  <c r="AX1606" i="5"/>
  <c r="AY1606" i="5" s="1"/>
  <c r="AU1607" i="5"/>
  <c r="AX1607" i="5"/>
  <c r="AY1607" i="5" s="1"/>
  <c r="AU1608" i="5"/>
  <c r="AU1609" i="5"/>
  <c r="AU1610" i="5"/>
  <c r="AX1610" i="5"/>
  <c r="AY1610" i="5" s="1"/>
  <c r="AU1611" i="5"/>
  <c r="AU1612" i="5"/>
  <c r="AU1613" i="5"/>
  <c r="AU1614" i="5"/>
  <c r="AU1615" i="5"/>
  <c r="AX1615" i="5"/>
  <c r="AY1615" i="5" s="1"/>
  <c r="AU1616" i="5"/>
  <c r="AU1617" i="5"/>
  <c r="AU1618" i="5"/>
  <c r="AU1619" i="5"/>
  <c r="AX1619" i="5"/>
  <c r="AY1619" i="5" s="1"/>
  <c r="AU1620" i="5"/>
  <c r="AU1621" i="5"/>
  <c r="AU1622" i="5"/>
  <c r="AX1622" i="5"/>
  <c r="AY1622" i="5" s="1"/>
  <c r="AU1623" i="5"/>
  <c r="AX1623" i="5"/>
  <c r="AY1623" i="5" s="1"/>
  <c r="AU1624" i="5"/>
  <c r="AU1625" i="5"/>
  <c r="AU1626" i="5"/>
  <c r="AX1626" i="5"/>
  <c r="AY1626" i="5" s="1"/>
  <c r="AU1627" i="5"/>
  <c r="AX1627" i="5"/>
  <c r="AY1627" i="5" s="1"/>
  <c r="AU1628" i="5"/>
  <c r="AU1629" i="5"/>
  <c r="AU1630" i="5"/>
  <c r="AU1631" i="5"/>
  <c r="AX1631" i="5"/>
  <c r="AY1631" i="5" s="1"/>
  <c r="AU1632" i="5"/>
  <c r="AU1633" i="5"/>
  <c r="AU1634" i="5"/>
  <c r="AU1635" i="5"/>
  <c r="AX1635" i="5"/>
  <c r="AY1635" i="5" s="1"/>
  <c r="AU1636" i="5"/>
  <c r="AU1637" i="5"/>
  <c r="AU1638" i="5"/>
  <c r="AX1638" i="5"/>
  <c r="AY1638" i="5" s="1"/>
  <c r="AU1639" i="5"/>
  <c r="AX1639" i="5"/>
  <c r="AY1639" i="5" s="1"/>
  <c r="AU1640" i="5"/>
  <c r="AU1641" i="5"/>
  <c r="AU1642" i="5"/>
  <c r="AX1642" i="5"/>
  <c r="AY1642" i="5" s="1"/>
  <c r="AU1643" i="5"/>
  <c r="AX1643" i="5"/>
  <c r="AY1643" i="5" s="1"/>
  <c r="AU1644" i="5"/>
  <c r="AU1645" i="5"/>
  <c r="AU1646" i="5"/>
  <c r="AU1647" i="5"/>
  <c r="AX1647" i="5"/>
  <c r="AY1647" i="5" s="1"/>
  <c r="AU1648" i="5"/>
  <c r="AX1648" i="5"/>
  <c r="AY1648" i="5" s="1"/>
  <c r="AU1649" i="5"/>
  <c r="AU1650" i="5"/>
  <c r="AU1651" i="5"/>
  <c r="AU1652" i="5"/>
  <c r="AU1653" i="5"/>
  <c r="AU1654" i="5"/>
  <c r="AU1655" i="5"/>
  <c r="AX1655" i="5"/>
  <c r="AY1655" i="5" s="1"/>
  <c r="AU1656" i="5"/>
  <c r="AU1657" i="5"/>
  <c r="AU1658" i="5"/>
  <c r="AX1658" i="5"/>
  <c r="AY1658" i="5" s="1"/>
  <c r="AU1659" i="5"/>
  <c r="AX1659" i="5"/>
  <c r="AY1659" i="5" s="1"/>
  <c r="AU1660" i="5"/>
  <c r="AX1660" i="5"/>
  <c r="AY1660" i="5" s="1"/>
  <c r="AU1661" i="5"/>
  <c r="AU1662" i="5"/>
  <c r="AU1543" i="5"/>
  <c r="AV1543" i="5" s="1"/>
  <c r="AR1615" i="5"/>
  <c r="AR1616" i="5"/>
  <c r="AR1617" i="5"/>
  <c r="AR1618" i="5"/>
  <c r="AR1619" i="5"/>
  <c r="AR1620" i="5"/>
  <c r="AR1621" i="5"/>
  <c r="AR1622" i="5"/>
  <c r="AR1623" i="5"/>
  <c r="AR1624" i="5"/>
  <c r="AR1625" i="5"/>
  <c r="AR1626" i="5"/>
  <c r="AR1627" i="5"/>
  <c r="AR1628" i="5"/>
  <c r="AR1629" i="5"/>
  <c r="AR1630" i="5"/>
  <c r="AR1631" i="5"/>
  <c r="AR1632" i="5"/>
  <c r="AR1633" i="5"/>
  <c r="AR1634" i="5"/>
  <c r="AR1635" i="5"/>
  <c r="AR1636" i="5"/>
  <c r="AR1637" i="5"/>
  <c r="AR1638" i="5"/>
  <c r="AR1639" i="5"/>
  <c r="AR1640" i="5"/>
  <c r="AR1641" i="5"/>
  <c r="AR1642" i="5"/>
  <c r="AR1643" i="5"/>
  <c r="AR1644" i="5"/>
  <c r="AR1645" i="5"/>
  <c r="AR1646" i="5"/>
  <c r="AR1647" i="5"/>
  <c r="AR1648" i="5"/>
  <c r="AR1649" i="5"/>
  <c r="AR1650" i="5"/>
  <c r="AR1651" i="5"/>
  <c r="AR1652" i="5"/>
  <c r="AR1653" i="5"/>
  <c r="AR1654" i="5"/>
  <c r="AR1655" i="5"/>
  <c r="AR1656" i="5"/>
  <c r="AR1657" i="5"/>
  <c r="AR1658" i="5"/>
  <c r="AR1659" i="5"/>
  <c r="AR1660" i="5"/>
  <c r="AR1661" i="5"/>
  <c r="AR1662" i="5"/>
  <c r="AI1476" i="5"/>
  <c r="AI1477" i="5"/>
  <c r="AI1478" i="5"/>
  <c r="AI1479" i="5"/>
  <c r="AI1480" i="5"/>
  <c r="AI1481" i="5"/>
  <c r="AI1482" i="5"/>
  <c r="AI1483" i="5"/>
  <c r="AI1484" i="5"/>
  <c r="AI1485" i="5"/>
  <c r="AI1486" i="5"/>
  <c r="AI1487" i="5"/>
  <c r="AI1488" i="5"/>
  <c r="AI1489" i="5"/>
  <c r="AI1490" i="5"/>
  <c r="AI1491" i="5"/>
  <c r="AI1492" i="5"/>
  <c r="AI1493" i="5"/>
  <c r="AI1494" i="5"/>
  <c r="AI1495" i="5"/>
  <c r="AI1496" i="5"/>
  <c r="AI1497" i="5"/>
  <c r="AI1498" i="5"/>
  <c r="AI1499" i="5"/>
  <c r="AI1500" i="5"/>
  <c r="AI1501" i="5"/>
  <c r="AI1502" i="5"/>
  <c r="AI1503" i="5"/>
  <c r="AI1504" i="5"/>
  <c r="AI1505" i="5"/>
  <c r="AI1506" i="5"/>
  <c r="AI1507" i="5"/>
  <c r="AI1508" i="5"/>
  <c r="AI1509" i="5"/>
  <c r="AI1510" i="5"/>
  <c r="AI1511" i="5"/>
  <c r="AI1512" i="5"/>
  <c r="AI1513" i="5"/>
  <c r="AI1514" i="5"/>
  <c r="AI1515" i="5"/>
  <c r="AI1516" i="5"/>
  <c r="AI1517" i="5"/>
  <c r="AI1518" i="5"/>
  <c r="AI1519" i="5"/>
  <c r="AI1520" i="5"/>
  <c r="AI1521" i="5"/>
  <c r="AI1522" i="5"/>
  <c r="AI1523" i="5"/>
  <c r="AN1341" i="5"/>
  <c r="AN1342" i="5"/>
  <c r="AN1343" i="5"/>
  <c r="AN1344" i="5"/>
  <c r="AN1345" i="5"/>
  <c r="AN1346" i="5"/>
  <c r="AN1347" i="5"/>
  <c r="AN1348" i="5"/>
  <c r="AN1349" i="5"/>
  <c r="AN1350" i="5"/>
  <c r="AN1351" i="5"/>
  <c r="AN1352" i="5"/>
  <c r="AN1353" i="5"/>
  <c r="AN1354" i="5"/>
  <c r="AN1355" i="5"/>
  <c r="AN1356" i="5"/>
  <c r="AN1357" i="5"/>
  <c r="AN1358" i="5"/>
  <c r="AN1359" i="5"/>
  <c r="AN1360" i="5"/>
  <c r="AN1361" i="5"/>
  <c r="AN1362" i="5"/>
  <c r="AN1363" i="5"/>
  <c r="AN1364" i="5"/>
  <c r="AN1365" i="5"/>
  <c r="AN1366" i="5"/>
  <c r="AN1367" i="5"/>
  <c r="AN1368" i="5"/>
  <c r="AN1369" i="5"/>
  <c r="AN1370" i="5"/>
  <c r="AN1371" i="5"/>
  <c r="AN1372" i="5"/>
  <c r="AN1373" i="5"/>
  <c r="AN1374" i="5"/>
  <c r="AN1375" i="5"/>
  <c r="AN1376" i="5"/>
  <c r="AN1377" i="5"/>
  <c r="AN1378" i="5"/>
  <c r="AN1379" i="5"/>
  <c r="AN1380" i="5"/>
  <c r="AN1381" i="5"/>
  <c r="AN1382" i="5"/>
  <c r="AN1383" i="5"/>
  <c r="AN1384" i="5"/>
  <c r="AN1385" i="5"/>
  <c r="AN1386" i="5"/>
  <c r="AN1387" i="5"/>
  <c r="AN1388" i="5"/>
  <c r="AI1203" i="5"/>
  <c r="AI1204" i="5"/>
  <c r="AI1205" i="5"/>
  <c r="AI1206" i="5"/>
  <c r="AI1207" i="5"/>
  <c r="AI1208" i="5"/>
  <c r="AI1209" i="5"/>
  <c r="AI1210" i="5"/>
  <c r="AI1211" i="5"/>
  <c r="AI1212" i="5"/>
  <c r="AI1213" i="5"/>
  <c r="AI1214" i="5"/>
  <c r="AI1215" i="5"/>
  <c r="AI1216" i="5"/>
  <c r="AI1217" i="5"/>
  <c r="AI1218" i="5"/>
  <c r="AI1219" i="5"/>
  <c r="AI1220" i="5"/>
  <c r="AI1221" i="5"/>
  <c r="AI1222" i="5"/>
  <c r="AI1223" i="5"/>
  <c r="AI1224" i="5"/>
  <c r="AI1225" i="5"/>
  <c r="AI1226" i="5"/>
  <c r="AI1227" i="5"/>
  <c r="AI1228" i="5"/>
  <c r="AI1229" i="5"/>
  <c r="AI1230" i="5"/>
  <c r="AI1231" i="5"/>
  <c r="AI1232" i="5"/>
  <c r="AI1233" i="5"/>
  <c r="AI1234" i="5"/>
  <c r="AI1235" i="5"/>
  <c r="AI1236" i="5"/>
  <c r="AI1237" i="5"/>
  <c r="AI1238" i="5"/>
  <c r="AI1239" i="5"/>
  <c r="AI1240" i="5"/>
  <c r="AI1241" i="5"/>
  <c r="AI1242" i="5"/>
  <c r="AI1243" i="5"/>
  <c r="AI1244" i="5"/>
  <c r="AI1245" i="5"/>
  <c r="AI1246" i="5"/>
  <c r="AI1247" i="5"/>
  <c r="AI1248" i="5"/>
  <c r="AI1249" i="5"/>
  <c r="AI1250" i="5"/>
  <c r="AN1067" i="5"/>
  <c r="AN1068" i="5"/>
  <c r="AN1069" i="5"/>
  <c r="AN1070" i="5"/>
  <c r="AN1071" i="5"/>
  <c r="AN1072" i="5"/>
  <c r="AN1073" i="5"/>
  <c r="AN1074" i="5"/>
  <c r="AN1075" i="5"/>
  <c r="AN1076" i="5"/>
  <c r="AN1077" i="5"/>
  <c r="AN1078" i="5"/>
  <c r="AN1079" i="5"/>
  <c r="AN1080" i="5"/>
  <c r="AN1081" i="5"/>
  <c r="AN1082" i="5"/>
  <c r="AN1083" i="5"/>
  <c r="AN1084" i="5"/>
  <c r="AN1085" i="5"/>
  <c r="AN1086" i="5"/>
  <c r="AN1087" i="5"/>
  <c r="AN1088" i="5"/>
  <c r="AN1089" i="5"/>
  <c r="AN1090" i="5"/>
  <c r="AN1091" i="5"/>
  <c r="AN1092" i="5"/>
  <c r="AN1093" i="5"/>
  <c r="AN1094" i="5"/>
  <c r="AN1095" i="5"/>
  <c r="AN1096" i="5"/>
  <c r="AN1097" i="5"/>
  <c r="AN1098" i="5"/>
  <c r="AN1099" i="5"/>
  <c r="AN1100" i="5"/>
  <c r="AN1101" i="5"/>
  <c r="AN1102" i="5"/>
  <c r="AN1103" i="5"/>
  <c r="AN1104" i="5"/>
  <c r="AN1105" i="5"/>
  <c r="AN1113" i="5"/>
  <c r="AN1114" i="5"/>
  <c r="AK931" i="5"/>
  <c r="AK932" i="5"/>
  <c r="AK933" i="5"/>
  <c r="AK934" i="5"/>
  <c r="AK935" i="5"/>
  <c r="AK936" i="5"/>
  <c r="AK937" i="5"/>
  <c r="AK938" i="5"/>
  <c r="AK939" i="5"/>
  <c r="AK940" i="5"/>
  <c r="AK941" i="5"/>
  <c r="AK942" i="5"/>
  <c r="AK943" i="5"/>
  <c r="AK944" i="5"/>
  <c r="AK945" i="5"/>
  <c r="AK946" i="5"/>
  <c r="AK947" i="5"/>
  <c r="AK948" i="5"/>
  <c r="AK949" i="5"/>
  <c r="AK950" i="5"/>
  <c r="AK951" i="5"/>
  <c r="AK952" i="5"/>
  <c r="AK953" i="5"/>
  <c r="AK954" i="5"/>
  <c r="AK955" i="5"/>
  <c r="AK956" i="5"/>
  <c r="AK957" i="5"/>
  <c r="AK958" i="5"/>
  <c r="AK959" i="5"/>
  <c r="AK960" i="5"/>
  <c r="AK961" i="5"/>
  <c r="AK962" i="5"/>
  <c r="AK963" i="5"/>
  <c r="AK964" i="5"/>
  <c r="AK965" i="5"/>
  <c r="AK966" i="5"/>
  <c r="AK967" i="5"/>
  <c r="AK968" i="5"/>
  <c r="AK969" i="5"/>
  <c r="AK970" i="5"/>
  <c r="AK971" i="5"/>
  <c r="AK972" i="5"/>
  <c r="AK974" i="5"/>
  <c r="AK975" i="5"/>
  <c r="AK976" i="5"/>
  <c r="AK977" i="5"/>
  <c r="AK978" i="5"/>
  <c r="AN793" i="5"/>
  <c r="AN794" i="5"/>
  <c r="AN795" i="5"/>
  <c r="AN796" i="5"/>
  <c r="AN797" i="5"/>
  <c r="AN798" i="5"/>
  <c r="AN799" i="5"/>
  <c r="AN800" i="5"/>
  <c r="AN801" i="5"/>
  <c r="AN802" i="5"/>
  <c r="AN803" i="5"/>
  <c r="AN804" i="5"/>
  <c r="AN805" i="5"/>
  <c r="AN806" i="5"/>
  <c r="AN807" i="5"/>
  <c r="AN808" i="5"/>
  <c r="AN809" i="5"/>
  <c r="AN810" i="5"/>
  <c r="AN811" i="5"/>
  <c r="AN812" i="5"/>
  <c r="AN813" i="5"/>
  <c r="AN814" i="5"/>
  <c r="AN815" i="5"/>
  <c r="AN816" i="5"/>
  <c r="AN817" i="5"/>
  <c r="AN818" i="5"/>
  <c r="AN819" i="5"/>
  <c r="AN820" i="5"/>
  <c r="AN821" i="5"/>
  <c r="AN822" i="5"/>
  <c r="AN823" i="5"/>
  <c r="AN824" i="5"/>
  <c r="AN825" i="5"/>
  <c r="AN826" i="5"/>
  <c r="AN827" i="5"/>
  <c r="AN828" i="5"/>
  <c r="AN829" i="5"/>
  <c r="AN830" i="5"/>
  <c r="AN831" i="5"/>
  <c r="AN832" i="5"/>
  <c r="AN833" i="5"/>
  <c r="AN834" i="5"/>
  <c r="AN835" i="5"/>
  <c r="AN836" i="5"/>
  <c r="AN838" i="5"/>
  <c r="AN839" i="5"/>
  <c r="AN840" i="5"/>
  <c r="AM370" i="5"/>
  <c r="AN370" i="5" s="1"/>
  <c r="AM376" i="5"/>
  <c r="AN376" i="5" s="1"/>
  <c r="AM386" i="5"/>
  <c r="AN386" i="5" s="1"/>
  <c r="AM387" i="5"/>
  <c r="AN387" i="5" s="1"/>
  <c r="AM388" i="5"/>
  <c r="AN388" i="5" s="1"/>
  <c r="AM403" i="5"/>
  <c r="AN403" i="5" s="1"/>
  <c r="AM416" i="5"/>
  <c r="AN416" i="5" s="1"/>
  <c r="AM417" i="5"/>
  <c r="AN417" i="5" s="1"/>
  <c r="AM419" i="5"/>
  <c r="AN419" i="5" s="1"/>
  <c r="AM425" i="5"/>
  <c r="AN425" i="5" s="1"/>
  <c r="AM426" i="5"/>
  <c r="AN426" i="5" s="1"/>
  <c r="AM427" i="5"/>
  <c r="AN427" i="5" s="1"/>
  <c r="AM428" i="5"/>
  <c r="AN428" i="5" s="1"/>
  <c r="AM430" i="5"/>
  <c r="AN430" i="5" s="1"/>
  <c r="AM433" i="5"/>
  <c r="AN433" i="5" s="1"/>
  <c r="AM434" i="5"/>
  <c r="AN434" i="5" s="1"/>
  <c r="AM435" i="5"/>
  <c r="AN435" i="5" s="1"/>
  <c r="AM436" i="5"/>
  <c r="AN436" i="5" s="1"/>
  <c r="AM438" i="5"/>
  <c r="AN438" i="5" s="1"/>
  <c r="AM441" i="5"/>
  <c r="AN441" i="5" s="1"/>
  <c r="AM442" i="5"/>
  <c r="AN442" i="5" s="1"/>
  <c r="AK112" i="5"/>
  <c r="AK113" i="5"/>
  <c r="AK114" i="5"/>
  <c r="AK115" i="5"/>
  <c r="AK116" i="5"/>
  <c r="AK117" i="5"/>
  <c r="AK118" i="5"/>
  <c r="AK119" i="5"/>
  <c r="AK120" i="5"/>
  <c r="AK121" i="5"/>
  <c r="AK122" i="5"/>
  <c r="AK123" i="5"/>
  <c r="AK124" i="5"/>
  <c r="AK125" i="5"/>
  <c r="AK126" i="5"/>
  <c r="AK127" i="5"/>
  <c r="AK128" i="5"/>
  <c r="AK129" i="5"/>
  <c r="AK130" i="5"/>
  <c r="AK131" i="5"/>
  <c r="AK132" i="5"/>
  <c r="AK133" i="5"/>
  <c r="AK134" i="5"/>
  <c r="AK135" i="5"/>
  <c r="AK136" i="5"/>
  <c r="AK137" i="5"/>
  <c r="AK138" i="5"/>
  <c r="AK139" i="5"/>
  <c r="AK140" i="5"/>
  <c r="AK141" i="5"/>
  <c r="AK142" i="5"/>
  <c r="AK143" i="5"/>
  <c r="AK144" i="5"/>
  <c r="AK145" i="5"/>
  <c r="AK146" i="5"/>
  <c r="AK147" i="5"/>
  <c r="AK148" i="5"/>
  <c r="AK149" i="5"/>
  <c r="AK150" i="5"/>
  <c r="AK151" i="5"/>
  <c r="AK152" i="5"/>
  <c r="AK153" i="5"/>
  <c r="AK154" i="5"/>
  <c r="AK155" i="5"/>
  <c r="AK156" i="5"/>
  <c r="AK157" i="5"/>
  <c r="AK158" i="5"/>
  <c r="AK159" i="5"/>
  <c r="AG427" i="5"/>
  <c r="AQ5284" i="5"/>
  <c r="AR5284" i="5" s="1"/>
  <c r="AQ3586" i="5"/>
  <c r="AR3586" i="5" s="1"/>
  <c r="AQ3587" i="5"/>
  <c r="AR3587" i="5" s="1"/>
  <c r="AQ3588" i="5"/>
  <c r="AR3588" i="5" s="1"/>
  <c r="AQ3589" i="5"/>
  <c r="AR3589" i="5" s="1"/>
  <c r="AQ3590" i="5"/>
  <c r="AR3590" i="5" s="1"/>
  <c r="AQ3591" i="5"/>
  <c r="AR3591" i="5" s="1"/>
  <c r="AQ3592" i="5"/>
  <c r="AR3592" i="5" s="1"/>
  <c r="AQ3593" i="5"/>
  <c r="AR3593" i="5" s="1"/>
  <c r="AQ3594" i="5"/>
  <c r="AR3594" i="5" s="1"/>
  <c r="AQ3595" i="5"/>
  <c r="AR3595" i="5" s="1"/>
  <c r="AQ3596" i="5"/>
  <c r="AR3596" i="5" s="1"/>
  <c r="AQ3597" i="5"/>
  <c r="AR3597" i="5" s="1"/>
  <c r="AQ3598" i="5"/>
  <c r="AR3598" i="5" s="1"/>
  <c r="AQ3599" i="5"/>
  <c r="AR3599" i="5" s="1"/>
  <c r="AQ3600" i="5"/>
  <c r="AR3600" i="5" s="1"/>
  <c r="AQ3601" i="5"/>
  <c r="AR3601" i="5" s="1"/>
  <c r="AQ3602" i="5"/>
  <c r="AR3602" i="5" s="1"/>
  <c r="AQ3603" i="5"/>
  <c r="AR3603" i="5" s="1"/>
  <c r="AQ3604" i="5"/>
  <c r="AR3604" i="5" s="1"/>
  <c r="AQ3605" i="5"/>
  <c r="AR3605" i="5" s="1"/>
  <c r="AQ3606" i="5"/>
  <c r="AR3606" i="5" s="1"/>
  <c r="AQ3607" i="5"/>
  <c r="AR3607" i="5" s="1"/>
  <c r="AQ3608" i="5"/>
  <c r="AR3608" i="5" s="1"/>
  <c r="AQ3609" i="5"/>
  <c r="AR3609" i="5" s="1"/>
  <c r="AQ3610" i="5"/>
  <c r="AR3610" i="5" s="1"/>
  <c r="AQ3611" i="5"/>
  <c r="AR3611" i="5" s="1"/>
  <c r="AQ3612" i="5"/>
  <c r="AR3612" i="5" s="1"/>
  <c r="AQ3613" i="5"/>
  <c r="AR3613" i="5" s="1"/>
  <c r="AQ3614" i="5"/>
  <c r="AR3614" i="5" s="1"/>
  <c r="AQ3615" i="5"/>
  <c r="AR3615" i="5" s="1"/>
  <c r="AQ3616" i="5"/>
  <c r="AR3616" i="5" s="1"/>
  <c r="AQ3617" i="5"/>
  <c r="AR3617" i="5" s="1"/>
  <c r="AQ3618" i="5"/>
  <c r="AR3618" i="5" s="1"/>
  <c r="AQ3619" i="5"/>
  <c r="AR3619" i="5" s="1"/>
  <c r="AQ3620" i="5"/>
  <c r="AR3620" i="5" s="1"/>
  <c r="AQ3621" i="5"/>
  <c r="AR3621" i="5" s="1"/>
  <c r="AQ3622" i="5"/>
  <c r="AR3622" i="5" s="1"/>
  <c r="AQ3623" i="5"/>
  <c r="AR3623" i="5" s="1"/>
  <c r="AQ3624" i="5"/>
  <c r="AR3624" i="5" s="1"/>
  <c r="AQ3625" i="5"/>
  <c r="AR3625" i="5" s="1"/>
  <c r="AQ3626" i="5"/>
  <c r="AR3626" i="5" s="1"/>
  <c r="AQ3627" i="5"/>
  <c r="AR3627" i="5" s="1"/>
  <c r="AQ3628" i="5"/>
  <c r="AR3628" i="5" s="1"/>
  <c r="AQ3629" i="5"/>
  <c r="AR3629" i="5" s="1"/>
  <c r="AQ3630" i="5"/>
  <c r="AR3630" i="5" s="1"/>
  <c r="AQ3631" i="5"/>
  <c r="AR3631" i="5" s="1"/>
  <c r="AQ3632" i="5"/>
  <c r="AR3632" i="5" s="1"/>
  <c r="AQ3633" i="5"/>
  <c r="AR3633" i="5" s="1"/>
  <c r="AQ3634" i="5"/>
  <c r="AR3634" i="5" s="1"/>
  <c r="AQ3635" i="5"/>
  <c r="AR3635" i="5" s="1"/>
  <c r="AQ3636" i="5"/>
  <c r="AR3636" i="5" s="1"/>
  <c r="AQ3637" i="5"/>
  <c r="AR3637" i="5" s="1"/>
  <c r="AQ3638" i="5"/>
  <c r="AR3638" i="5" s="1"/>
  <c r="AQ3639" i="5"/>
  <c r="AR3639" i="5" s="1"/>
  <c r="AQ3640" i="5"/>
  <c r="AR3640" i="5" s="1"/>
  <c r="AQ3641" i="5"/>
  <c r="AR3641" i="5" s="1"/>
  <c r="AQ3642" i="5"/>
  <c r="AR3642" i="5" s="1"/>
  <c r="AQ3643" i="5"/>
  <c r="AR3643" i="5" s="1"/>
  <c r="AQ3644" i="5"/>
  <c r="AR3644" i="5" s="1"/>
  <c r="AQ3645" i="5"/>
  <c r="AR3645" i="5" s="1"/>
  <c r="AQ3646" i="5"/>
  <c r="AR3646" i="5" s="1"/>
  <c r="AQ3647" i="5"/>
  <c r="AR3647" i="5" s="1"/>
  <c r="AQ3648" i="5"/>
  <c r="AR3648" i="5" s="1"/>
  <c r="AQ3649" i="5"/>
  <c r="AR3649" i="5" s="1"/>
  <c r="AQ3650" i="5"/>
  <c r="AR3650" i="5" s="1"/>
  <c r="AQ3651" i="5"/>
  <c r="AR3651" i="5" s="1"/>
  <c r="AQ3652" i="5"/>
  <c r="AR3652" i="5" s="1"/>
  <c r="AQ3653" i="5"/>
  <c r="AR3653" i="5" s="1"/>
  <c r="AQ3654" i="5"/>
  <c r="AR3654" i="5" s="1"/>
  <c r="AQ3655" i="5"/>
  <c r="AR3655" i="5" s="1"/>
  <c r="AQ3656" i="5"/>
  <c r="AR3656" i="5" s="1"/>
  <c r="AQ3657" i="5"/>
  <c r="AR3657" i="5" s="1"/>
  <c r="AQ3658" i="5"/>
  <c r="AR3658" i="5" s="1"/>
  <c r="AQ3659" i="5"/>
  <c r="AR3659" i="5" s="1"/>
  <c r="AQ3660" i="5"/>
  <c r="AR3660" i="5" s="1"/>
  <c r="AQ3661" i="5"/>
  <c r="AR3661" i="5" s="1"/>
  <c r="AQ3662" i="5"/>
  <c r="AR3662" i="5" s="1"/>
  <c r="AQ3663" i="5"/>
  <c r="AR3663" i="5" s="1"/>
  <c r="AQ3664" i="5"/>
  <c r="AR3664" i="5" s="1"/>
  <c r="AQ3665" i="5"/>
  <c r="AR3665" i="5" s="1"/>
  <c r="AQ3666" i="5"/>
  <c r="AR3666" i="5" s="1"/>
  <c r="AQ3667" i="5"/>
  <c r="AR3667" i="5" s="1"/>
  <c r="AQ3668" i="5"/>
  <c r="AR3668" i="5" s="1"/>
  <c r="AQ3669" i="5"/>
  <c r="AR3669" i="5" s="1"/>
  <c r="AQ3670" i="5"/>
  <c r="AR3670" i="5" s="1"/>
  <c r="AQ3671" i="5"/>
  <c r="AR3671" i="5" s="1"/>
  <c r="AQ3672" i="5"/>
  <c r="AR3672" i="5" s="1"/>
  <c r="AQ3673" i="5"/>
  <c r="AR3673" i="5" s="1"/>
  <c r="AQ3674" i="5"/>
  <c r="AR3674" i="5" s="1"/>
  <c r="AQ3675" i="5"/>
  <c r="AR3675" i="5" s="1"/>
  <c r="AQ3676" i="5"/>
  <c r="AR3676" i="5" s="1"/>
  <c r="AQ3677" i="5"/>
  <c r="AR3677" i="5" s="1"/>
  <c r="AQ3678" i="5"/>
  <c r="AR3678" i="5" s="1"/>
  <c r="AQ3679" i="5"/>
  <c r="AR3679" i="5" s="1"/>
  <c r="AQ3680" i="5"/>
  <c r="AR3680" i="5" s="1"/>
  <c r="AQ3681" i="5"/>
  <c r="AR3681" i="5" s="1"/>
  <c r="AQ3682" i="5"/>
  <c r="AR3682" i="5" s="1"/>
  <c r="AQ3683" i="5"/>
  <c r="AR3683" i="5" s="1"/>
  <c r="AQ3684" i="5"/>
  <c r="AR3684" i="5" s="1"/>
  <c r="AQ3685" i="5"/>
  <c r="AR3685" i="5" s="1"/>
  <c r="AQ3686" i="5"/>
  <c r="AR3686" i="5" s="1"/>
  <c r="AQ3687" i="5"/>
  <c r="AR3687" i="5" s="1"/>
  <c r="AQ3688" i="5"/>
  <c r="AR3688" i="5" s="1"/>
  <c r="AQ3689" i="5"/>
  <c r="AR3689" i="5" s="1"/>
  <c r="AQ3690" i="5"/>
  <c r="AR3690" i="5" s="1"/>
  <c r="AQ3691" i="5"/>
  <c r="AR3691" i="5" s="1"/>
  <c r="AQ3692" i="5"/>
  <c r="AR3692" i="5" s="1"/>
  <c r="AQ3693" i="5"/>
  <c r="AR3693" i="5" s="1"/>
  <c r="AQ3694" i="5"/>
  <c r="AR3694" i="5" s="1"/>
  <c r="AQ3695" i="5"/>
  <c r="AR3695" i="5" s="1"/>
  <c r="AQ3696" i="5"/>
  <c r="AR3696" i="5" s="1"/>
  <c r="AQ3697" i="5"/>
  <c r="AR3697" i="5" s="1"/>
  <c r="AQ3698" i="5"/>
  <c r="AR3698" i="5" s="1"/>
  <c r="AQ3699" i="5"/>
  <c r="AR3699" i="5" s="1"/>
  <c r="AQ3700" i="5"/>
  <c r="AR3700" i="5" s="1"/>
  <c r="AQ3701" i="5"/>
  <c r="AR3701" i="5" s="1"/>
  <c r="AQ3702" i="5"/>
  <c r="AR3702" i="5" s="1"/>
  <c r="AQ3703" i="5"/>
  <c r="AR3703" i="5" s="1"/>
  <c r="AQ3704" i="5"/>
  <c r="AR3704" i="5" s="1"/>
  <c r="AQ3705" i="5"/>
  <c r="AR3705" i="5" s="1"/>
  <c r="AQ3706" i="5"/>
  <c r="AR3706" i="5" s="1"/>
  <c r="AQ3707" i="5"/>
  <c r="AR3707" i="5" s="1"/>
  <c r="AQ3708" i="5"/>
  <c r="AR3708" i="5" s="1"/>
  <c r="AQ3709" i="5"/>
  <c r="AR3709" i="5" s="1"/>
  <c r="AQ3710" i="5"/>
  <c r="AR3710" i="5" s="1"/>
  <c r="AQ3711" i="5"/>
  <c r="AR3711" i="5" s="1"/>
  <c r="AQ3712" i="5"/>
  <c r="AR3712" i="5" s="1"/>
  <c r="AQ3713" i="5"/>
  <c r="AR3713" i="5" s="1"/>
  <c r="AQ3714" i="5"/>
  <c r="AR3714" i="5" s="1"/>
  <c r="AQ3715" i="5"/>
  <c r="AR3715" i="5" s="1"/>
  <c r="AQ3716" i="5"/>
  <c r="AR3716" i="5" s="1"/>
  <c r="AQ3717" i="5"/>
  <c r="AR3717" i="5" s="1"/>
  <c r="AQ3718" i="5"/>
  <c r="AR3718" i="5" s="1"/>
  <c r="AQ3719" i="5"/>
  <c r="AR3719" i="5" s="1"/>
  <c r="AQ3720" i="5"/>
  <c r="AR3720" i="5" s="1"/>
  <c r="AQ3721" i="5"/>
  <c r="AR3721" i="5" s="1"/>
  <c r="AQ3722" i="5"/>
  <c r="AR3722" i="5" s="1"/>
  <c r="AQ3723" i="5"/>
  <c r="AR3723" i="5" s="1"/>
  <c r="AQ3724" i="5"/>
  <c r="AR3724" i="5" s="1"/>
  <c r="AQ3725" i="5"/>
  <c r="AR3725" i="5" s="1"/>
  <c r="AQ3726" i="5"/>
  <c r="AR3726" i="5" s="1"/>
  <c r="AQ3727" i="5"/>
  <c r="AR3727" i="5" s="1"/>
  <c r="AQ3728" i="5"/>
  <c r="AR3728" i="5" s="1"/>
  <c r="AQ3729" i="5"/>
  <c r="AR3729" i="5" s="1"/>
  <c r="AQ3730" i="5"/>
  <c r="AR3730" i="5" s="1"/>
  <c r="AQ3731" i="5"/>
  <c r="AR3731" i="5" s="1"/>
  <c r="AQ3732" i="5"/>
  <c r="AR3732" i="5" s="1"/>
  <c r="AQ3733" i="5"/>
  <c r="AR3733" i="5" s="1"/>
  <c r="AQ3734" i="5"/>
  <c r="AR3734" i="5" s="1"/>
  <c r="AQ3735" i="5"/>
  <c r="AR3735" i="5" s="1"/>
  <c r="AQ3736" i="5"/>
  <c r="AR3736" i="5" s="1"/>
  <c r="AQ3737" i="5"/>
  <c r="AR3737" i="5" s="1"/>
  <c r="AQ3738" i="5"/>
  <c r="AR3738" i="5" s="1"/>
  <c r="AQ3739" i="5"/>
  <c r="AR3739" i="5" s="1"/>
  <c r="AQ3740" i="5"/>
  <c r="AR3740" i="5" s="1"/>
  <c r="AQ3741" i="5"/>
  <c r="AR3741" i="5" s="1"/>
  <c r="AQ3742" i="5"/>
  <c r="AR3742" i="5" s="1"/>
  <c r="AQ3743" i="5"/>
  <c r="AR3743" i="5" s="1"/>
  <c r="AQ3744" i="5"/>
  <c r="AR3744" i="5" s="1"/>
  <c r="AQ3745" i="5"/>
  <c r="AR3745" i="5" s="1"/>
  <c r="AQ3747" i="5"/>
  <c r="AR3747" i="5" s="1"/>
  <c r="AQ3748" i="5"/>
  <c r="AR3748" i="5" s="1"/>
  <c r="AQ3749" i="5"/>
  <c r="AR3749" i="5" s="1"/>
  <c r="AQ3750" i="5"/>
  <c r="AR3750" i="5" s="1"/>
  <c r="AQ3751" i="5"/>
  <c r="AR3751" i="5" s="1"/>
  <c r="AQ3752" i="5"/>
  <c r="AR3752" i="5" s="1"/>
  <c r="AQ3753" i="5"/>
  <c r="AR3753" i="5" s="1"/>
  <c r="AQ3755" i="5"/>
  <c r="AR3755" i="5" s="1"/>
  <c r="AQ3756" i="5"/>
  <c r="AR3756" i="5" s="1"/>
  <c r="AQ3757" i="5"/>
  <c r="AR3757" i="5" s="1"/>
  <c r="AQ3758" i="5"/>
  <c r="AR3758" i="5" s="1"/>
  <c r="AQ3759" i="5"/>
  <c r="AR3759" i="5" s="1"/>
  <c r="AQ3760" i="5"/>
  <c r="AR3760" i="5" s="1"/>
  <c r="AQ3761" i="5"/>
  <c r="AR3761" i="5" s="1"/>
  <c r="AQ3763" i="5"/>
  <c r="AR3763" i="5" s="1"/>
  <c r="AQ3764" i="5"/>
  <c r="AR3764" i="5" s="1"/>
  <c r="AQ3765" i="5"/>
  <c r="AR3765" i="5" s="1"/>
  <c r="AQ3766" i="5"/>
  <c r="AR3766" i="5" s="1"/>
  <c r="AQ3767" i="5"/>
  <c r="AR3767" i="5" s="1"/>
  <c r="AQ3768" i="5"/>
  <c r="AR3768" i="5" s="1"/>
  <c r="AQ3769" i="5"/>
  <c r="AR3769" i="5" s="1"/>
  <c r="AQ3771" i="5"/>
  <c r="AR3771" i="5" s="1"/>
  <c r="AQ3772" i="5"/>
  <c r="AR3772" i="5" s="1"/>
  <c r="AQ3773" i="5"/>
  <c r="AR3773" i="5" s="1"/>
  <c r="AQ3774" i="5"/>
  <c r="AR3774" i="5" s="1"/>
  <c r="AQ3775" i="5"/>
  <c r="AR3775" i="5" s="1"/>
  <c r="AQ3776" i="5"/>
  <c r="AR3776" i="5" s="1"/>
  <c r="AQ3777" i="5"/>
  <c r="AR3777" i="5" s="1"/>
  <c r="AQ3779" i="5"/>
  <c r="AR3779" i="5" s="1"/>
  <c r="AQ3780" i="5"/>
  <c r="AR3780" i="5" s="1"/>
  <c r="AQ3781" i="5"/>
  <c r="AR3781" i="5" s="1"/>
  <c r="AQ3782" i="5"/>
  <c r="AR3782" i="5" s="1"/>
  <c r="AQ3783" i="5"/>
  <c r="AR3783" i="5" s="1"/>
  <c r="AQ3784" i="5"/>
  <c r="AR3784" i="5" s="1"/>
  <c r="AQ3785" i="5"/>
  <c r="AR3785" i="5" s="1"/>
  <c r="AQ3787" i="5"/>
  <c r="AR3787" i="5" s="1"/>
  <c r="AQ3788" i="5"/>
  <c r="AR3788" i="5" s="1"/>
  <c r="AQ3789" i="5"/>
  <c r="AR3789" i="5" s="1"/>
  <c r="AQ3790" i="5"/>
  <c r="AR3790" i="5" s="1"/>
  <c r="AQ3791" i="5"/>
  <c r="AR3791" i="5" s="1"/>
  <c r="AQ3792" i="5"/>
  <c r="AR3792" i="5" s="1"/>
  <c r="AQ3793" i="5"/>
  <c r="AR3793" i="5" s="1"/>
  <c r="AQ3795" i="5"/>
  <c r="AR3795" i="5" s="1"/>
  <c r="AQ3796" i="5"/>
  <c r="AR3796" i="5" s="1"/>
  <c r="AQ3797" i="5"/>
  <c r="AR3797" i="5" s="1"/>
  <c r="AQ3798" i="5"/>
  <c r="AR3798" i="5" s="1"/>
  <c r="AQ3799" i="5"/>
  <c r="AR3799" i="5" s="1"/>
  <c r="AQ3800" i="5"/>
  <c r="AR3800" i="5" s="1"/>
  <c r="AQ3801" i="5"/>
  <c r="AR3801" i="5" s="1"/>
  <c r="AQ3803" i="5"/>
  <c r="AR3803" i="5" s="1"/>
  <c r="AQ3804" i="5"/>
  <c r="AR3804" i="5" s="1"/>
  <c r="AQ3805" i="5"/>
  <c r="AR3805" i="5" s="1"/>
  <c r="AQ3806" i="5"/>
  <c r="AR3806" i="5" s="1"/>
  <c r="AQ3807" i="5"/>
  <c r="AR3807" i="5" s="1"/>
  <c r="AQ3808" i="5"/>
  <c r="AR3808" i="5" s="1"/>
  <c r="AQ3809" i="5"/>
  <c r="AR3809" i="5" s="1"/>
  <c r="AQ3811" i="5"/>
  <c r="AR3811" i="5" s="1"/>
  <c r="AQ3812" i="5"/>
  <c r="AR3812" i="5" s="1"/>
  <c r="AQ3813" i="5"/>
  <c r="AR3813" i="5" s="1"/>
  <c r="AQ3814" i="5"/>
  <c r="AR3814" i="5" s="1"/>
  <c r="AQ3815" i="5"/>
  <c r="AR3815" i="5" s="1"/>
  <c r="AQ3816" i="5"/>
  <c r="AR3816" i="5" s="1"/>
  <c r="AQ3817" i="5"/>
  <c r="AR3817" i="5" s="1"/>
  <c r="AQ3819" i="5"/>
  <c r="AR3819" i="5" s="1"/>
  <c r="AQ3820" i="5"/>
  <c r="AR3820" i="5" s="1"/>
  <c r="AQ3821" i="5"/>
  <c r="AR3821" i="5" s="1"/>
  <c r="AQ3822" i="5"/>
  <c r="AR3822" i="5" s="1"/>
  <c r="AQ3823" i="5"/>
  <c r="AR3823" i="5" s="1"/>
  <c r="AQ3824" i="5"/>
  <c r="AR3824" i="5" s="1"/>
  <c r="AQ3825" i="5"/>
  <c r="AR3825" i="5" s="1"/>
  <c r="AQ3827" i="5"/>
  <c r="AR3827" i="5" s="1"/>
  <c r="AQ3828" i="5"/>
  <c r="AR3828" i="5" s="1"/>
  <c r="AQ3830" i="5"/>
  <c r="AR3830" i="5" s="1"/>
  <c r="AQ3831" i="5"/>
  <c r="AR3831" i="5" s="1"/>
  <c r="AQ3832" i="5"/>
  <c r="AR3832" i="5" s="1"/>
  <c r="AQ3834" i="5"/>
  <c r="AR3834" i="5" s="1"/>
  <c r="AQ3835" i="5"/>
  <c r="AR3835" i="5" s="1"/>
  <c r="AQ3836" i="5"/>
  <c r="AR3836" i="5" s="1"/>
  <c r="AQ3838" i="5"/>
  <c r="AR3838" i="5" s="1"/>
  <c r="AQ3839" i="5"/>
  <c r="AR3839" i="5" s="1"/>
  <c r="AQ3840" i="5"/>
  <c r="AR3840" i="5" s="1"/>
  <c r="AQ3842" i="5"/>
  <c r="AR3842" i="5" s="1"/>
  <c r="AQ3843" i="5"/>
  <c r="AR3843" i="5" s="1"/>
  <c r="AQ3844" i="5"/>
  <c r="AR3844" i="5" s="1"/>
  <c r="AQ3846" i="5"/>
  <c r="AR3846" i="5" s="1"/>
  <c r="AQ3847" i="5"/>
  <c r="AR3847" i="5" s="1"/>
  <c r="AQ3848" i="5"/>
  <c r="AR3848" i="5" s="1"/>
  <c r="AQ3850" i="5"/>
  <c r="AR3850" i="5" s="1"/>
  <c r="AQ3851" i="5"/>
  <c r="AR3851" i="5" s="1"/>
  <c r="AQ3852" i="5"/>
  <c r="AR3852" i="5" s="1"/>
  <c r="AQ3854" i="5"/>
  <c r="AR3854" i="5" s="1"/>
  <c r="AQ3855" i="5"/>
  <c r="AR3855" i="5" s="1"/>
  <c r="AQ3856" i="5"/>
  <c r="AR3856" i="5" s="1"/>
  <c r="AQ3858" i="5"/>
  <c r="AR3858" i="5" s="1"/>
  <c r="AQ3859" i="5"/>
  <c r="AR3859" i="5" s="1"/>
  <c r="AQ3860" i="5"/>
  <c r="AR3860" i="5" s="1"/>
  <c r="AQ3862" i="5"/>
  <c r="AR3862" i="5" s="1"/>
  <c r="AQ3863" i="5"/>
  <c r="AR3863" i="5" s="1"/>
  <c r="AQ3864" i="5"/>
  <c r="AR3864" i="5" s="1"/>
  <c r="AQ3866" i="5"/>
  <c r="AR3866" i="5" s="1"/>
  <c r="AQ3867" i="5"/>
  <c r="AR3867" i="5" s="1"/>
  <c r="AQ3868" i="5"/>
  <c r="AR3868" i="5" s="1"/>
  <c r="AQ3870" i="5"/>
  <c r="AR3870" i="5" s="1"/>
  <c r="AQ3871" i="5"/>
  <c r="AR3871" i="5" s="1"/>
  <c r="AQ3872" i="5"/>
  <c r="AR3872" i="5" s="1"/>
  <c r="AQ3874" i="5"/>
  <c r="AR3874" i="5" s="1"/>
  <c r="AQ3875" i="5"/>
  <c r="AR3875" i="5" s="1"/>
  <c r="AQ3876" i="5"/>
  <c r="AR3876" i="5" s="1"/>
  <c r="AQ3878" i="5"/>
  <c r="AR3878" i="5" s="1"/>
  <c r="AQ3879" i="5"/>
  <c r="AR3879" i="5" s="1"/>
  <c r="AQ3880" i="5"/>
  <c r="AR3880" i="5" s="1"/>
  <c r="AQ3882" i="5"/>
  <c r="AR3882" i="5" s="1"/>
  <c r="AQ3883" i="5"/>
  <c r="AR3883" i="5" s="1"/>
  <c r="AQ3884" i="5"/>
  <c r="AR3884" i="5" s="1"/>
  <c r="AQ3886" i="5"/>
  <c r="AR3886" i="5" s="1"/>
  <c r="AQ3887" i="5"/>
  <c r="AR3887" i="5" s="1"/>
  <c r="AQ3888" i="5"/>
  <c r="AR3888" i="5" s="1"/>
  <c r="AQ3890" i="5"/>
  <c r="AR3890" i="5" s="1"/>
  <c r="AQ3891" i="5"/>
  <c r="AR3891" i="5" s="1"/>
  <c r="AQ3892" i="5"/>
  <c r="AR3892" i="5" s="1"/>
  <c r="AQ3894" i="5"/>
  <c r="AR3894" i="5" s="1"/>
  <c r="AQ3895" i="5"/>
  <c r="AR3895" i="5" s="1"/>
  <c r="AQ3896" i="5"/>
  <c r="AR3896" i="5" s="1"/>
  <c r="AQ3898" i="5"/>
  <c r="AR3898" i="5" s="1"/>
  <c r="AQ3899" i="5"/>
  <c r="AR3899" i="5" s="1"/>
  <c r="AQ3900" i="5"/>
  <c r="AR3900" i="5" s="1"/>
  <c r="AQ3902" i="5"/>
  <c r="AR3902" i="5" s="1"/>
  <c r="AQ3903" i="5"/>
  <c r="AR3903" i="5" s="1"/>
  <c r="AQ3904" i="5"/>
  <c r="AR3904" i="5" s="1"/>
  <c r="AQ3906" i="5"/>
  <c r="AR3906" i="5" s="1"/>
  <c r="AQ3907" i="5"/>
  <c r="AR3907" i="5" s="1"/>
  <c r="AQ3908" i="5"/>
  <c r="AR3908" i="5" s="1"/>
  <c r="AQ3910" i="5"/>
  <c r="AR3910" i="5" s="1"/>
  <c r="AQ3911" i="5"/>
  <c r="AR3911" i="5" s="1"/>
  <c r="AQ3912" i="5"/>
  <c r="AR3912" i="5" s="1"/>
  <c r="AQ3914" i="5"/>
  <c r="AR3914" i="5" s="1"/>
  <c r="AQ3915" i="5"/>
  <c r="AR3915" i="5" s="1"/>
  <c r="AQ3916" i="5"/>
  <c r="AR3916" i="5" s="1"/>
  <c r="AQ3918" i="5"/>
  <c r="AR3918" i="5" s="1"/>
  <c r="AQ3919" i="5"/>
  <c r="AR3919" i="5" s="1"/>
  <c r="AQ3920" i="5"/>
  <c r="AR3920" i="5" s="1"/>
  <c r="AQ3922" i="5"/>
  <c r="AR3922" i="5" s="1"/>
  <c r="AQ3923" i="5"/>
  <c r="AR3923" i="5" s="1"/>
  <c r="AQ3924" i="5"/>
  <c r="AR3924" i="5" s="1"/>
  <c r="AQ3926" i="5"/>
  <c r="AR3926" i="5" s="1"/>
  <c r="AQ3927" i="5"/>
  <c r="AR3927" i="5" s="1"/>
  <c r="AQ3928" i="5"/>
  <c r="AR3928" i="5" s="1"/>
  <c r="AQ3930" i="5"/>
  <c r="AR3930" i="5" s="1"/>
  <c r="AQ3931" i="5"/>
  <c r="AR3931" i="5" s="1"/>
  <c r="AQ3932" i="5"/>
  <c r="AR3932" i="5" s="1"/>
  <c r="AQ3934" i="5"/>
  <c r="AR3934" i="5" s="1"/>
  <c r="AQ3935" i="5"/>
  <c r="AR3935" i="5" s="1"/>
  <c r="AQ3936" i="5"/>
  <c r="AR3936" i="5" s="1"/>
  <c r="AQ3938" i="5"/>
  <c r="AR3938" i="5" s="1"/>
  <c r="AQ3939" i="5"/>
  <c r="AR3939" i="5" s="1"/>
  <c r="AQ3940" i="5"/>
  <c r="AR3940" i="5" s="1"/>
  <c r="AQ3942" i="5"/>
  <c r="AR3942" i="5" s="1"/>
  <c r="AQ3943" i="5"/>
  <c r="AR3943" i="5" s="1"/>
  <c r="AQ3944" i="5"/>
  <c r="AR3944" i="5" s="1"/>
  <c r="AQ3946" i="5"/>
  <c r="AR3946" i="5" s="1"/>
  <c r="AQ3947" i="5"/>
  <c r="AR3947" i="5" s="1"/>
  <c r="AQ3948" i="5"/>
  <c r="AR3948" i="5" s="1"/>
  <c r="AQ3950" i="5"/>
  <c r="AR3950" i="5" s="1"/>
  <c r="AQ3951" i="5"/>
  <c r="AR3951" i="5" s="1"/>
  <c r="AQ3952" i="5"/>
  <c r="AR3952" i="5" s="1"/>
  <c r="AQ3954" i="5"/>
  <c r="AR3954" i="5" s="1"/>
  <c r="AQ3955" i="5"/>
  <c r="AR3955" i="5" s="1"/>
  <c r="AQ3956" i="5"/>
  <c r="AR3956" i="5" s="1"/>
  <c r="AQ3958" i="5"/>
  <c r="AR3958" i="5" s="1"/>
  <c r="AQ3959" i="5"/>
  <c r="AR3959" i="5" s="1"/>
  <c r="AQ3960" i="5"/>
  <c r="AR3960" i="5" s="1"/>
  <c r="AQ3962" i="5"/>
  <c r="AR3962" i="5" s="1"/>
  <c r="AQ3963" i="5"/>
  <c r="AR3963" i="5" s="1"/>
  <c r="AQ3964" i="5"/>
  <c r="AR3964" i="5" s="1"/>
  <c r="AQ3966" i="5"/>
  <c r="AR3966" i="5" s="1"/>
  <c r="AQ3967" i="5"/>
  <c r="AR3967" i="5" s="1"/>
  <c r="AQ3968" i="5"/>
  <c r="AR3968" i="5" s="1"/>
  <c r="AQ3970" i="5"/>
  <c r="AR3970" i="5" s="1"/>
  <c r="AQ3971" i="5"/>
  <c r="AR3971" i="5" s="1"/>
  <c r="AQ3972" i="5"/>
  <c r="AR3972" i="5" s="1"/>
  <c r="AQ3974" i="5"/>
  <c r="AR3974" i="5" s="1"/>
  <c r="AQ3975" i="5"/>
  <c r="AR3975" i="5" s="1"/>
  <c r="AQ3976" i="5"/>
  <c r="AR3976" i="5" s="1"/>
  <c r="AQ3978" i="5"/>
  <c r="AR3978" i="5" s="1"/>
  <c r="AQ3979" i="5"/>
  <c r="AR3979" i="5" s="1"/>
  <c r="AQ3980" i="5"/>
  <c r="AR3980" i="5" s="1"/>
  <c r="AQ3982" i="5"/>
  <c r="AR3982" i="5" s="1"/>
  <c r="AQ3983" i="5"/>
  <c r="AR3983" i="5" s="1"/>
  <c r="AQ3984" i="5"/>
  <c r="AR3984" i="5" s="1"/>
  <c r="AQ3986" i="5"/>
  <c r="AR3986" i="5" s="1"/>
  <c r="AQ3987" i="5"/>
  <c r="AR3987" i="5" s="1"/>
  <c r="AQ3988" i="5"/>
  <c r="AR3988" i="5" s="1"/>
  <c r="AQ3990" i="5"/>
  <c r="AR3990" i="5" s="1"/>
  <c r="AQ3991" i="5"/>
  <c r="AR3991" i="5" s="1"/>
  <c r="AQ3992" i="5"/>
  <c r="AR3992" i="5" s="1"/>
  <c r="AQ3994" i="5"/>
  <c r="AR3994" i="5" s="1"/>
  <c r="AQ3995" i="5"/>
  <c r="AR3995" i="5" s="1"/>
  <c r="AQ3996" i="5"/>
  <c r="AR3996" i="5" s="1"/>
  <c r="AQ3998" i="5"/>
  <c r="AR3998" i="5" s="1"/>
  <c r="AQ3999" i="5"/>
  <c r="AR3999" i="5" s="1"/>
  <c r="AQ4000" i="5"/>
  <c r="AR4000" i="5" s="1"/>
  <c r="AQ4002" i="5"/>
  <c r="AR4002" i="5" s="1"/>
  <c r="AQ4003" i="5"/>
  <c r="AR4003" i="5" s="1"/>
  <c r="AQ4004" i="5"/>
  <c r="AR4004" i="5" s="1"/>
  <c r="AQ4006" i="5"/>
  <c r="AR4006" i="5" s="1"/>
  <c r="AQ4007" i="5"/>
  <c r="AR4007" i="5" s="1"/>
  <c r="AQ4008" i="5"/>
  <c r="AR4008" i="5" s="1"/>
  <c r="AQ4010" i="5"/>
  <c r="AR4010" i="5" s="1"/>
  <c r="AQ4011" i="5"/>
  <c r="AR4011" i="5" s="1"/>
  <c r="AQ4012" i="5"/>
  <c r="AR4012" i="5" s="1"/>
  <c r="AQ4014" i="5"/>
  <c r="AR4014" i="5" s="1"/>
  <c r="AQ4015" i="5"/>
  <c r="AR4015" i="5" s="1"/>
  <c r="AQ4016" i="5"/>
  <c r="AR4016" i="5" s="1"/>
  <c r="AQ4017" i="5"/>
  <c r="AR4017" i="5" s="1"/>
  <c r="AQ4018" i="5"/>
  <c r="AR4018" i="5" s="1"/>
  <c r="AQ4019" i="5"/>
  <c r="AR4019" i="5" s="1"/>
  <c r="AQ4020" i="5"/>
  <c r="AR4020" i="5" s="1"/>
  <c r="AQ4021" i="5"/>
  <c r="AR4021" i="5" s="1"/>
  <c r="AQ4022" i="5"/>
  <c r="AR4022" i="5" s="1"/>
  <c r="AQ4024" i="5"/>
  <c r="AR4024" i="5" s="1"/>
  <c r="AQ4025" i="5"/>
  <c r="AR4025" i="5" s="1"/>
  <c r="AQ4027" i="5"/>
  <c r="AR4027" i="5" s="1"/>
  <c r="AQ4028" i="5"/>
  <c r="AR4028" i="5" s="1"/>
  <c r="AQ4029" i="5"/>
  <c r="AR4029" i="5" s="1"/>
  <c r="AQ4030" i="5"/>
  <c r="AR4030" i="5" s="1"/>
  <c r="AQ4031" i="5"/>
  <c r="AR4031" i="5" s="1"/>
  <c r="AQ4032" i="5"/>
  <c r="AR4032" i="5" s="1"/>
  <c r="AQ4033" i="5"/>
  <c r="AR4033" i="5" s="1"/>
  <c r="AQ4034" i="5"/>
  <c r="AR4034" i="5" s="1"/>
  <c r="AQ4035" i="5"/>
  <c r="AR4035" i="5" s="1"/>
  <c r="AQ4036" i="5"/>
  <c r="AR4036" i="5" s="1"/>
  <c r="AQ4037" i="5"/>
  <c r="AR4037" i="5" s="1"/>
  <c r="AQ4038" i="5"/>
  <c r="AR4038" i="5" s="1"/>
  <c r="AQ4040" i="5"/>
  <c r="AR4040" i="5" s="1"/>
  <c r="AQ4041" i="5"/>
  <c r="AR4041" i="5" s="1"/>
  <c r="AQ4043" i="5"/>
  <c r="AR4043" i="5" s="1"/>
  <c r="AQ4044" i="5"/>
  <c r="AR4044" i="5" s="1"/>
  <c r="AQ4045" i="5"/>
  <c r="AR4045" i="5" s="1"/>
  <c r="AQ4046" i="5"/>
  <c r="AR4046" i="5" s="1"/>
  <c r="AQ4047" i="5"/>
  <c r="AR4047" i="5" s="1"/>
  <c r="AQ4048" i="5"/>
  <c r="AR4048" i="5" s="1"/>
  <c r="AQ4049" i="5"/>
  <c r="AR4049" i="5" s="1"/>
  <c r="AQ4050" i="5"/>
  <c r="AR4050" i="5" s="1"/>
  <c r="AQ4051" i="5"/>
  <c r="AR4051" i="5" s="1"/>
  <c r="AQ4052" i="5"/>
  <c r="AR4052" i="5" s="1"/>
  <c r="AQ4053" i="5"/>
  <c r="AR4053" i="5" s="1"/>
  <c r="AQ4054" i="5"/>
  <c r="AR4054" i="5" s="1"/>
  <c r="AQ4056" i="5"/>
  <c r="AR4056" i="5" s="1"/>
  <c r="AQ4057" i="5"/>
  <c r="AR4057" i="5" s="1"/>
  <c r="AQ4059" i="5"/>
  <c r="AR4059" i="5" s="1"/>
  <c r="AQ4060" i="5"/>
  <c r="AR4060" i="5" s="1"/>
  <c r="AQ4061" i="5"/>
  <c r="AR4061" i="5" s="1"/>
  <c r="AQ4062" i="5"/>
  <c r="AR4062" i="5" s="1"/>
  <c r="AQ4063" i="5"/>
  <c r="AR4063" i="5" s="1"/>
  <c r="AQ4064" i="5"/>
  <c r="AR4064" i="5" s="1"/>
  <c r="AQ4065" i="5"/>
  <c r="AR4065" i="5" s="1"/>
  <c r="AQ4066" i="5"/>
  <c r="AR4066" i="5" s="1"/>
  <c r="AQ4067" i="5"/>
  <c r="AR4067" i="5" s="1"/>
  <c r="AQ4068" i="5"/>
  <c r="AR4068" i="5" s="1"/>
  <c r="AQ4069" i="5"/>
  <c r="AR4069" i="5" s="1"/>
  <c r="AQ4070" i="5"/>
  <c r="AR4070" i="5" s="1"/>
  <c r="AQ4072" i="5"/>
  <c r="AR4072" i="5" s="1"/>
  <c r="AQ4073" i="5"/>
  <c r="AR4073" i="5" s="1"/>
  <c r="AQ4075" i="5"/>
  <c r="AR4075" i="5" s="1"/>
  <c r="AQ4076" i="5"/>
  <c r="AR4076" i="5" s="1"/>
  <c r="AQ4078" i="5"/>
  <c r="AR4078" i="5" s="1"/>
  <c r="AQ4079" i="5"/>
  <c r="AR4079" i="5" s="1"/>
  <c r="AQ4080" i="5"/>
  <c r="AR4080" i="5" s="1"/>
  <c r="AQ4081" i="5"/>
  <c r="AR4081" i="5" s="1"/>
  <c r="AQ4082" i="5"/>
  <c r="AR4082" i="5" s="1"/>
  <c r="AQ4083" i="5"/>
  <c r="AR4083" i="5" s="1"/>
  <c r="AQ4084" i="5"/>
  <c r="AR4084" i="5" s="1"/>
  <c r="AQ4086" i="5"/>
  <c r="AR4086" i="5" s="1"/>
  <c r="AQ4087" i="5"/>
  <c r="AR4087" i="5" s="1"/>
  <c r="AQ4088" i="5"/>
  <c r="AR4088" i="5" s="1"/>
  <c r="AQ4089" i="5"/>
  <c r="AR4089" i="5" s="1"/>
  <c r="AQ4090" i="5"/>
  <c r="AR4090" i="5" s="1"/>
  <c r="AQ4091" i="5"/>
  <c r="AR4091" i="5" s="1"/>
  <c r="AQ4092" i="5"/>
  <c r="AR4092" i="5" s="1"/>
  <c r="AQ4094" i="5"/>
  <c r="AR4094" i="5" s="1"/>
  <c r="AQ4095" i="5"/>
  <c r="AR4095" i="5" s="1"/>
  <c r="AQ4096" i="5"/>
  <c r="AR4096" i="5" s="1"/>
  <c r="AQ4097" i="5"/>
  <c r="AR4097" i="5" s="1"/>
  <c r="AQ4098" i="5"/>
  <c r="AR4098" i="5" s="1"/>
  <c r="AQ4099" i="5"/>
  <c r="AR4099" i="5" s="1"/>
  <c r="AQ4100" i="5"/>
  <c r="AR4100" i="5" s="1"/>
  <c r="AQ4102" i="5"/>
  <c r="AR4102" i="5" s="1"/>
  <c r="AQ4103" i="5"/>
  <c r="AR4103" i="5" s="1"/>
  <c r="AQ4104" i="5"/>
  <c r="AR4104" i="5" s="1"/>
  <c r="AQ4105" i="5"/>
  <c r="AR4105" i="5" s="1"/>
  <c r="AQ4106" i="5"/>
  <c r="AR4106" i="5" s="1"/>
  <c r="AQ4107" i="5"/>
  <c r="AR4107" i="5" s="1"/>
  <c r="AQ4108" i="5"/>
  <c r="AR4108" i="5" s="1"/>
  <c r="AQ4110" i="5"/>
  <c r="AR4110" i="5" s="1"/>
  <c r="AQ4111" i="5"/>
  <c r="AR4111" i="5" s="1"/>
  <c r="AQ4112" i="5"/>
  <c r="AR4112" i="5" s="1"/>
  <c r="AQ4113" i="5"/>
  <c r="AR4113" i="5" s="1"/>
  <c r="AQ4114" i="5"/>
  <c r="AR4114" i="5" s="1"/>
  <c r="AQ4115" i="5"/>
  <c r="AR4115" i="5" s="1"/>
  <c r="AQ4116" i="5"/>
  <c r="AR4116" i="5" s="1"/>
  <c r="AQ4118" i="5"/>
  <c r="AR4118" i="5" s="1"/>
  <c r="AQ4119" i="5"/>
  <c r="AR4119" i="5" s="1"/>
  <c r="AQ4120" i="5"/>
  <c r="AR4120" i="5" s="1"/>
  <c r="AQ4121" i="5"/>
  <c r="AR4121" i="5" s="1"/>
  <c r="AQ4122" i="5"/>
  <c r="AR4122" i="5" s="1"/>
  <c r="AQ4123" i="5"/>
  <c r="AR4123" i="5" s="1"/>
  <c r="AQ4124" i="5"/>
  <c r="AR4124" i="5" s="1"/>
  <c r="AQ4126" i="5"/>
  <c r="AR4126" i="5" s="1"/>
  <c r="AQ4127" i="5"/>
  <c r="AR4127" i="5" s="1"/>
  <c r="AQ4128" i="5"/>
  <c r="AR4128" i="5" s="1"/>
  <c r="AQ4129" i="5"/>
  <c r="AR4129" i="5" s="1"/>
  <c r="AQ4130" i="5"/>
  <c r="AR4130" i="5" s="1"/>
  <c r="AQ4131" i="5"/>
  <c r="AR4131" i="5" s="1"/>
  <c r="AQ4132" i="5"/>
  <c r="AR4132" i="5" s="1"/>
  <c r="AQ4134" i="5"/>
  <c r="AR4134" i="5" s="1"/>
  <c r="AQ4135" i="5"/>
  <c r="AR4135" i="5" s="1"/>
  <c r="AQ4136" i="5"/>
  <c r="AR4136" i="5" s="1"/>
  <c r="AQ4137" i="5"/>
  <c r="AR4137" i="5" s="1"/>
  <c r="AQ4138" i="5"/>
  <c r="AR4138" i="5" s="1"/>
  <c r="AQ4139" i="5"/>
  <c r="AR4139" i="5" s="1"/>
  <c r="AQ4140" i="5"/>
  <c r="AR4140" i="5" s="1"/>
  <c r="AQ4142" i="5"/>
  <c r="AR4142" i="5" s="1"/>
  <c r="AQ4143" i="5"/>
  <c r="AR4143" i="5" s="1"/>
  <c r="AQ4144" i="5"/>
  <c r="AR4144" i="5" s="1"/>
  <c r="AQ4145" i="5"/>
  <c r="AR4145" i="5" s="1"/>
  <c r="AQ4146" i="5"/>
  <c r="AR4146" i="5" s="1"/>
  <c r="AQ4147" i="5"/>
  <c r="AR4147" i="5" s="1"/>
  <c r="AQ4148" i="5"/>
  <c r="AR4148" i="5" s="1"/>
  <c r="AQ4150" i="5"/>
  <c r="AR4150" i="5" s="1"/>
  <c r="AQ4151" i="5"/>
  <c r="AR4151" i="5" s="1"/>
  <c r="AQ4152" i="5"/>
  <c r="AR4152" i="5" s="1"/>
  <c r="AQ4153" i="5"/>
  <c r="AR4153" i="5" s="1"/>
  <c r="AQ4154" i="5"/>
  <c r="AR4154" i="5" s="1"/>
  <c r="AQ4155" i="5"/>
  <c r="AR4155" i="5" s="1"/>
  <c r="AQ4156" i="5"/>
  <c r="AR4156" i="5" s="1"/>
  <c r="AQ4158" i="5"/>
  <c r="AR4158" i="5" s="1"/>
  <c r="AQ4159" i="5"/>
  <c r="AR4159" i="5" s="1"/>
  <c r="AQ4160" i="5"/>
  <c r="AR4160" i="5" s="1"/>
  <c r="AQ4161" i="5"/>
  <c r="AR4161" i="5" s="1"/>
  <c r="AQ4162" i="5"/>
  <c r="AR4162" i="5" s="1"/>
  <c r="AQ4163" i="5"/>
  <c r="AR4163" i="5" s="1"/>
  <c r="AQ4165" i="5"/>
  <c r="AR4165" i="5" s="1"/>
  <c r="AQ4166" i="5"/>
  <c r="AR4166" i="5" s="1"/>
  <c r="AQ4167" i="5"/>
  <c r="AR4167" i="5" s="1"/>
  <c r="AQ4169" i="5"/>
  <c r="AR4169" i="5" s="1"/>
  <c r="AQ4170" i="5"/>
  <c r="AR4170" i="5" s="1"/>
  <c r="AQ4171" i="5"/>
  <c r="AR4171" i="5" s="1"/>
  <c r="AQ4173" i="5"/>
  <c r="AR4173" i="5" s="1"/>
  <c r="AQ4174" i="5"/>
  <c r="AR4174" i="5" s="1"/>
  <c r="AQ4175" i="5"/>
  <c r="AR4175" i="5" s="1"/>
  <c r="AQ4177" i="5"/>
  <c r="AR4177" i="5" s="1"/>
  <c r="AQ4178" i="5"/>
  <c r="AR4178" i="5" s="1"/>
  <c r="AQ4179" i="5"/>
  <c r="AR4179" i="5" s="1"/>
  <c r="AQ4181" i="5"/>
  <c r="AR4181" i="5" s="1"/>
  <c r="AQ4182" i="5"/>
  <c r="AR4182" i="5" s="1"/>
  <c r="AQ4183" i="5"/>
  <c r="AR4183" i="5" s="1"/>
  <c r="AQ4185" i="5"/>
  <c r="AR4185" i="5" s="1"/>
  <c r="AQ4186" i="5"/>
  <c r="AR4186" i="5" s="1"/>
  <c r="AQ4187" i="5"/>
  <c r="AR4187" i="5" s="1"/>
  <c r="AQ4189" i="5"/>
  <c r="AR4189" i="5" s="1"/>
  <c r="AQ4190" i="5"/>
  <c r="AR4190" i="5" s="1"/>
  <c r="AQ4191" i="5"/>
  <c r="AR4191" i="5" s="1"/>
  <c r="AQ4193" i="5"/>
  <c r="AR4193" i="5" s="1"/>
  <c r="AQ4194" i="5"/>
  <c r="AR4194" i="5" s="1"/>
  <c r="AQ4195" i="5"/>
  <c r="AR4195" i="5" s="1"/>
  <c r="AQ4197" i="5"/>
  <c r="AR4197" i="5" s="1"/>
  <c r="AQ4198" i="5"/>
  <c r="AR4198" i="5" s="1"/>
  <c r="AQ4199" i="5"/>
  <c r="AR4199" i="5" s="1"/>
  <c r="AQ4201" i="5"/>
  <c r="AR4201" i="5" s="1"/>
  <c r="AQ4202" i="5"/>
  <c r="AR4202" i="5" s="1"/>
  <c r="AQ4203" i="5"/>
  <c r="AR4203" i="5" s="1"/>
  <c r="AQ4205" i="5"/>
  <c r="AR4205" i="5" s="1"/>
  <c r="AQ4206" i="5"/>
  <c r="AR4206" i="5" s="1"/>
  <c r="AQ4207" i="5"/>
  <c r="AR4207" i="5" s="1"/>
  <c r="AQ4209" i="5"/>
  <c r="AR4209" i="5" s="1"/>
  <c r="AQ4210" i="5"/>
  <c r="AR4210" i="5" s="1"/>
  <c r="AQ4211" i="5"/>
  <c r="AR4211" i="5" s="1"/>
  <c r="AQ4213" i="5"/>
  <c r="AR4213" i="5" s="1"/>
  <c r="AQ4214" i="5"/>
  <c r="AR4214" i="5" s="1"/>
  <c r="AQ4215" i="5"/>
  <c r="AR4215" i="5" s="1"/>
  <c r="AQ4217" i="5"/>
  <c r="AR4217" i="5" s="1"/>
  <c r="AQ4218" i="5"/>
  <c r="AR4218" i="5" s="1"/>
  <c r="AQ4219" i="5"/>
  <c r="AR4219" i="5" s="1"/>
  <c r="AQ4221" i="5"/>
  <c r="AR4221" i="5" s="1"/>
  <c r="AQ4222" i="5"/>
  <c r="AR4222" i="5" s="1"/>
  <c r="AQ4223" i="5"/>
  <c r="AR4223" i="5" s="1"/>
  <c r="AQ4225" i="5"/>
  <c r="AR4225" i="5" s="1"/>
  <c r="AQ4226" i="5"/>
  <c r="AR4226" i="5" s="1"/>
  <c r="AQ4227" i="5"/>
  <c r="AR4227" i="5" s="1"/>
  <c r="AQ4229" i="5"/>
  <c r="AR4229" i="5" s="1"/>
  <c r="AQ4230" i="5"/>
  <c r="AR4230" i="5" s="1"/>
  <c r="AQ4231" i="5"/>
  <c r="AR4231" i="5" s="1"/>
  <c r="AQ4233" i="5"/>
  <c r="AR4233" i="5" s="1"/>
  <c r="AQ4234" i="5"/>
  <c r="AR4234" i="5" s="1"/>
  <c r="AQ4235" i="5"/>
  <c r="AR4235" i="5" s="1"/>
  <c r="AQ4237" i="5"/>
  <c r="AR4237" i="5" s="1"/>
  <c r="AQ4238" i="5"/>
  <c r="AR4238" i="5" s="1"/>
  <c r="AQ4239" i="5"/>
  <c r="AR4239" i="5" s="1"/>
  <c r="AQ4241" i="5"/>
  <c r="AR4241" i="5" s="1"/>
  <c r="AQ4242" i="5"/>
  <c r="AR4242" i="5" s="1"/>
  <c r="AQ4243" i="5"/>
  <c r="AR4243" i="5" s="1"/>
  <c r="AQ4245" i="5"/>
  <c r="AR4245" i="5" s="1"/>
  <c r="AQ4246" i="5"/>
  <c r="AR4246" i="5" s="1"/>
  <c r="AQ4247" i="5"/>
  <c r="AR4247" i="5" s="1"/>
  <c r="AQ4248" i="5"/>
  <c r="AR4248" i="5" s="1"/>
  <c r="AQ4249" i="5"/>
  <c r="AR4249" i="5" s="1"/>
  <c r="AQ4250" i="5"/>
  <c r="AR4250" i="5" s="1"/>
  <c r="AQ4251" i="5"/>
  <c r="AR4251" i="5" s="1"/>
  <c r="AQ4252" i="5"/>
  <c r="AR4252" i="5" s="1"/>
  <c r="AQ4253" i="5"/>
  <c r="AR4253" i="5" s="1"/>
  <c r="AQ4255" i="5"/>
  <c r="AR4255" i="5" s="1"/>
  <c r="AQ4256" i="5"/>
  <c r="AR4256" i="5" s="1"/>
  <c r="AQ4258" i="5"/>
  <c r="AR4258" i="5" s="1"/>
  <c r="AQ4259" i="5"/>
  <c r="AR4259" i="5" s="1"/>
  <c r="AQ4260" i="5"/>
  <c r="AR4260" i="5" s="1"/>
  <c r="AQ4261" i="5"/>
  <c r="AR4261" i="5" s="1"/>
  <c r="AQ4262" i="5"/>
  <c r="AR4262" i="5" s="1"/>
  <c r="AQ4263" i="5"/>
  <c r="AR4263" i="5" s="1"/>
  <c r="AQ4264" i="5"/>
  <c r="AR4264" i="5" s="1"/>
  <c r="AQ4265" i="5"/>
  <c r="AR4265" i="5" s="1"/>
  <c r="AQ4266" i="5"/>
  <c r="AR4266" i="5" s="1"/>
  <c r="AQ4267" i="5"/>
  <c r="AR4267" i="5" s="1"/>
  <c r="AQ4268" i="5"/>
  <c r="AR4268" i="5" s="1"/>
  <c r="AQ4269" i="5"/>
  <c r="AR4269" i="5" s="1"/>
  <c r="AQ4271" i="5"/>
  <c r="AR4271" i="5" s="1"/>
  <c r="AQ4272" i="5"/>
  <c r="AR4272" i="5" s="1"/>
  <c r="AQ4274" i="5"/>
  <c r="AR4274" i="5" s="1"/>
  <c r="AQ4275" i="5"/>
  <c r="AR4275" i="5" s="1"/>
  <c r="AQ4276" i="5"/>
  <c r="AR4276" i="5" s="1"/>
  <c r="AQ4277" i="5"/>
  <c r="AR4277" i="5" s="1"/>
  <c r="AQ4278" i="5"/>
  <c r="AR4278" i="5" s="1"/>
  <c r="AQ4279" i="5"/>
  <c r="AR4279" i="5" s="1"/>
  <c r="AQ4280" i="5"/>
  <c r="AR4280" i="5" s="1"/>
  <c r="AQ4281" i="5"/>
  <c r="AR4281" i="5" s="1"/>
  <c r="AQ4282" i="5"/>
  <c r="AR4282" i="5" s="1"/>
  <c r="AQ4283" i="5"/>
  <c r="AR4283" i="5" s="1"/>
  <c r="AQ4284" i="5"/>
  <c r="AR4284" i="5" s="1"/>
  <c r="AQ4285" i="5"/>
  <c r="AR4285" i="5" s="1"/>
  <c r="AQ4286" i="5"/>
  <c r="AR4286" i="5" s="1"/>
  <c r="AQ4287" i="5"/>
  <c r="AR4287" i="5" s="1"/>
  <c r="AQ4289" i="5"/>
  <c r="AR4289" i="5" s="1"/>
  <c r="AQ4290" i="5"/>
  <c r="AR4290" i="5" s="1"/>
  <c r="AQ4291" i="5"/>
  <c r="AR4291" i="5" s="1"/>
  <c r="AQ4292" i="5"/>
  <c r="AR4292" i="5" s="1"/>
  <c r="AQ4293" i="5"/>
  <c r="AR4293" i="5" s="1"/>
  <c r="AQ4294" i="5"/>
  <c r="AR4294" i="5" s="1"/>
  <c r="AQ4295" i="5"/>
  <c r="AR4295" i="5" s="1"/>
  <c r="AQ4297" i="5"/>
  <c r="AR4297" i="5" s="1"/>
  <c r="AQ4298" i="5"/>
  <c r="AR4298" i="5" s="1"/>
  <c r="AQ4299" i="5"/>
  <c r="AR4299" i="5" s="1"/>
  <c r="AQ4300" i="5"/>
  <c r="AR4300" i="5" s="1"/>
  <c r="AQ4301" i="5"/>
  <c r="AR4301" i="5" s="1"/>
  <c r="AQ4302" i="5"/>
  <c r="AR4302" i="5" s="1"/>
  <c r="AQ4303" i="5"/>
  <c r="AR4303" i="5" s="1"/>
  <c r="AQ4305" i="5"/>
  <c r="AR4305" i="5" s="1"/>
  <c r="AQ4306" i="5"/>
  <c r="AR4306" i="5" s="1"/>
  <c r="AQ4307" i="5"/>
  <c r="AR4307" i="5" s="1"/>
  <c r="AQ4308" i="5"/>
  <c r="AR4308" i="5" s="1"/>
  <c r="AQ4309" i="5"/>
  <c r="AR4309" i="5" s="1"/>
  <c r="AQ4310" i="5"/>
  <c r="AR4310" i="5" s="1"/>
  <c r="AQ4311" i="5"/>
  <c r="AR4311" i="5" s="1"/>
  <c r="AQ4313" i="5"/>
  <c r="AR4313" i="5" s="1"/>
  <c r="AQ4314" i="5"/>
  <c r="AR4314" i="5" s="1"/>
  <c r="AQ4315" i="5"/>
  <c r="AR4315" i="5" s="1"/>
  <c r="AQ4316" i="5"/>
  <c r="AR4316" i="5" s="1"/>
  <c r="AQ4317" i="5"/>
  <c r="AR4317" i="5" s="1"/>
  <c r="AQ4318" i="5"/>
  <c r="AR4318" i="5" s="1"/>
  <c r="AQ4319" i="5"/>
  <c r="AR4319" i="5" s="1"/>
  <c r="AQ4321" i="5"/>
  <c r="AR4321" i="5" s="1"/>
  <c r="AQ4322" i="5"/>
  <c r="AR4322" i="5" s="1"/>
  <c r="AQ4323" i="5"/>
  <c r="AR4323" i="5" s="1"/>
  <c r="AQ4324" i="5"/>
  <c r="AR4324" i="5" s="1"/>
  <c r="AQ4325" i="5"/>
  <c r="AR4325" i="5" s="1"/>
  <c r="AQ4327" i="5"/>
  <c r="AR4327" i="5" s="1"/>
  <c r="AQ4328" i="5"/>
  <c r="AR4328" i="5" s="1"/>
  <c r="AQ4330" i="5"/>
  <c r="AR4330" i="5" s="1"/>
  <c r="AQ4331" i="5"/>
  <c r="AR4331" i="5" s="1"/>
  <c r="AQ4332" i="5"/>
  <c r="AR4332" i="5" s="1"/>
  <c r="AQ4333" i="5"/>
  <c r="AR4333" i="5" s="1"/>
  <c r="AQ4334" i="5"/>
  <c r="AR4334" i="5" s="1"/>
  <c r="AQ4335" i="5"/>
  <c r="AR4335" i="5" s="1"/>
  <c r="AQ4336" i="5"/>
  <c r="AR4336" i="5" s="1"/>
  <c r="AQ4337" i="5"/>
  <c r="AR4337" i="5" s="1"/>
  <c r="AQ4338" i="5"/>
  <c r="AR4338" i="5" s="1"/>
  <c r="AQ4339" i="5"/>
  <c r="AR4339" i="5" s="1"/>
  <c r="AQ4340" i="5"/>
  <c r="AR4340" i="5" s="1"/>
  <c r="AQ4341" i="5"/>
  <c r="AR4341" i="5" s="1"/>
  <c r="AQ4343" i="5"/>
  <c r="AR4343" i="5" s="1"/>
  <c r="AQ4344" i="5"/>
  <c r="AR4344" i="5" s="1"/>
  <c r="AQ4346" i="5"/>
  <c r="AR4346" i="5" s="1"/>
  <c r="AQ4347" i="5"/>
  <c r="AR4347" i="5" s="1"/>
  <c r="AQ4348" i="5"/>
  <c r="AR4348" i="5" s="1"/>
  <c r="AQ4349" i="5"/>
  <c r="AR4349" i="5" s="1"/>
  <c r="AQ4350" i="5"/>
  <c r="AR4350" i="5" s="1"/>
  <c r="AQ4351" i="5"/>
  <c r="AR4351" i="5" s="1"/>
  <c r="AQ4352" i="5"/>
  <c r="AR4352" i="5" s="1"/>
  <c r="AQ4353" i="5"/>
  <c r="AR4353" i="5" s="1"/>
  <c r="AQ4354" i="5"/>
  <c r="AR4354" i="5" s="1"/>
  <c r="AQ4355" i="5"/>
  <c r="AR4355" i="5" s="1"/>
  <c r="AQ4356" i="5"/>
  <c r="AR4356" i="5" s="1"/>
  <c r="AQ4357" i="5"/>
  <c r="AR4357" i="5" s="1"/>
  <c r="AQ4359" i="5"/>
  <c r="AR4359" i="5" s="1"/>
  <c r="AQ4360" i="5"/>
  <c r="AR4360" i="5" s="1"/>
  <c r="AQ4361" i="5"/>
  <c r="AR4361" i="5" s="1"/>
  <c r="AQ4362" i="5"/>
  <c r="AR4362" i="5" s="1"/>
  <c r="AQ4363" i="5"/>
  <c r="AR4363" i="5" s="1"/>
  <c r="AQ4364" i="5"/>
  <c r="AR4364" i="5" s="1"/>
  <c r="AQ4365" i="5"/>
  <c r="AR4365" i="5" s="1"/>
  <c r="AQ4366" i="5"/>
  <c r="AR4366" i="5" s="1"/>
  <c r="AQ4367" i="5"/>
  <c r="AR4367" i="5" s="1"/>
  <c r="AQ4368" i="5"/>
  <c r="AR4368" i="5" s="1"/>
  <c r="AQ4369" i="5"/>
  <c r="AR4369" i="5" s="1"/>
  <c r="AQ4370" i="5"/>
  <c r="AR4370" i="5" s="1"/>
  <c r="AQ4371" i="5"/>
  <c r="AR4371" i="5" s="1"/>
  <c r="AQ4372" i="5"/>
  <c r="AR4372" i="5" s="1"/>
  <c r="AQ4373" i="5"/>
  <c r="AR4373" i="5" s="1"/>
  <c r="AQ4374" i="5"/>
  <c r="AR4374" i="5" s="1"/>
  <c r="AQ4375" i="5"/>
  <c r="AR4375" i="5" s="1"/>
  <c r="AQ4376" i="5"/>
  <c r="AR4376" i="5" s="1"/>
  <c r="AQ4377" i="5"/>
  <c r="AR4377" i="5" s="1"/>
  <c r="AQ4378" i="5"/>
  <c r="AR4378" i="5" s="1"/>
  <c r="AQ4379" i="5"/>
  <c r="AR4379" i="5" s="1"/>
  <c r="AQ4380" i="5"/>
  <c r="AR4380" i="5" s="1"/>
  <c r="AQ4381" i="5"/>
  <c r="AR4381" i="5" s="1"/>
  <c r="AQ4382" i="5"/>
  <c r="AR4382" i="5" s="1"/>
  <c r="AQ4383" i="5"/>
  <c r="AR4383" i="5" s="1"/>
  <c r="AQ4384" i="5"/>
  <c r="AR4384" i="5" s="1"/>
  <c r="AQ4385" i="5"/>
  <c r="AR4385" i="5" s="1"/>
  <c r="AQ4386" i="5"/>
  <c r="AR4386" i="5" s="1"/>
  <c r="AQ4387" i="5"/>
  <c r="AR4387" i="5" s="1"/>
  <c r="AQ4388" i="5"/>
  <c r="AR4388" i="5" s="1"/>
  <c r="AQ4389" i="5"/>
  <c r="AR4389" i="5" s="1"/>
  <c r="AQ4390" i="5"/>
  <c r="AR4390" i="5" s="1"/>
  <c r="AQ4391" i="5"/>
  <c r="AR4391" i="5" s="1"/>
  <c r="AQ4392" i="5"/>
  <c r="AR4392" i="5" s="1"/>
  <c r="AQ4393" i="5"/>
  <c r="AR4393" i="5" s="1"/>
  <c r="AQ4394" i="5"/>
  <c r="AR4394" i="5" s="1"/>
  <c r="AQ4395" i="5"/>
  <c r="AR4395" i="5" s="1"/>
  <c r="AQ4396" i="5"/>
  <c r="AR4396" i="5" s="1"/>
  <c r="AQ4397" i="5"/>
  <c r="AR4397" i="5" s="1"/>
  <c r="AQ4398" i="5"/>
  <c r="AR4398" i="5" s="1"/>
  <c r="AQ4399" i="5"/>
  <c r="AR4399" i="5" s="1"/>
  <c r="AQ4400" i="5"/>
  <c r="AR4400" i="5" s="1"/>
  <c r="AQ4401" i="5"/>
  <c r="AR4401" i="5" s="1"/>
  <c r="AQ4402" i="5"/>
  <c r="AR4402" i="5" s="1"/>
  <c r="AQ4403" i="5"/>
  <c r="AR4403" i="5" s="1"/>
  <c r="AQ4404" i="5"/>
  <c r="AR4404" i="5" s="1"/>
  <c r="AQ4405" i="5"/>
  <c r="AR4405" i="5" s="1"/>
  <c r="AQ4406" i="5"/>
  <c r="AR4406" i="5" s="1"/>
  <c r="AQ4407" i="5"/>
  <c r="AR4407" i="5" s="1"/>
  <c r="AQ4408" i="5"/>
  <c r="AR4408" i="5" s="1"/>
  <c r="AQ4409" i="5"/>
  <c r="AR4409" i="5" s="1"/>
  <c r="AQ4410" i="5"/>
  <c r="AR4410" i="5" s="1"/>
  <c r="AQ4411" i="5"/>
  <c r="AR4411" i="5" s="1"/>
  <c r="AQ4412" i="5"/>
  <c r="AR4412" i="5" s="1"/>
  <c r="AQ4413" i="5"/>
  <c r="AR4413" i="5" s="1"/>
  <c r="AQ4414" i="5"/>
  <c r="AR4414" i="5" s="1"/>
  <c r="AQ4415" i="5"/>
  <c r="AR4415" i="5" s="1"/>
  <c r="AQ4416" i="5"/>
  <c r="AR4416" i="5" s="1"/>
  <c r="AQ4417" i="5"/>
  <c r="AR4417" i="5" s="1"/>
  <c r="AQ4418" i="5"/>
  <c r="AR4418" i="5" s="1"/>
  <c r="AQ4419" i="5"/>
  <c r="AR4419" i="5" s="1"/>
  <c r="AQ4420" i="5"/>
  <c r="AR4420" i="5" s="1"/>
  <c r="AQ4421" i="5"/>
  <c r="AR4421" i="5" s="1"/>
  <c r="AQ4422" i="5"/>
  <c r="AR4422" i="5" s="1"/>
  <c r="AQ4423" i="5"/>
  <c r="AR4423" i="5" s="1"/>
  <c r="AQ4424" i="5"/>
  <c r="AR4424" i="5" s="1"/>
  <c r="AQ4425" i="5"/>
  <c r="AR4425" i="5" s="1"/>
  <c r="AQ4426" i="5"/>
  <c r="AR4426" i="5" s="1"/>
  <c r="AQ4427" i="5"/>
  <c r="AR4427" i="5" s="1"/>
  <c r="AQ4428" i="5"/>
  <c r="AR4428" i="5" s="1"/>
  <c r="AQ4429" i="5"/>
  <c r="AR4429" i="5" s="1"/>
  <c r="AQ4430" i="5"/>
  <c r="AR4430" i="5" s="1"/>
  <c r="AQ4431" i="5"/>
  <c r="AR4431" i="5" s="1"/>
  <c r="AQ4432" i="5"/>
  <c r="AR4432" i="5" s="1"/>
  <c r="AQ4433" i="5"/>
  <c r="AR4433" i="5" s="1"/>
  <c r="AQ4434" i="5"/>
  <c r="AR4434" i="5" s="1"/>
  <c r="AQ4435" i="5"/>
  <c r="AR4435" i="5" s="1"/>
  <c r="AQ4436" i="5"/>
  <c r="AR4436" i="5" s="1"/>
  <c r="AQ4437" i="5"/>
  <c r="AR4437" i="5" s="1"/>
  <c r="AQ4438" i="5"/>
  <c r="AR4438" i="5" s="1"/>
  <c r="AQ4439" i="5"/>
  <c r="AR4439" i="5" s="1"/>
  <c r="AQ4440" i="5"/>
  <c r="AR4440" i="5" s="1"/>
  <c r="AQ4441" i="5"/>
  <c r="AR4441" i="5" s="1"/>
  <c r="AQ4442" i="5"/>
  <c r="AR4442" i="5" s="1"/>
  <c r="AQ4443" i="5"/>
  <c r="AR4443" i="5" s="1"/>
  <c r="AQ4444" i="5"/>
  <c r="AR4444" i="5" s="1"/>
  <c r="AQ4445" i="5"/>
  <c r="AR4445" i="5" s="1"/>
  <c r="AQ4446" i="5"/>
  <c r="AR4446" i="5" s="1"/>
  <c r="AQ4447" i="5"/>
  <c r="AR4447" i="5" s="1"/>
  <c r="AQ4448" i="5"/>
  <c r="AR4448" i="5" s="1"/>
  <c r="AQ4449" i="5"/>
  <c r="AR4449" i="5" s="1"/>
  <c r="AQ4450" i="5"/>
  <c r="AR4450" i="5" s="1"/>
  <c r="AQ4451" i="5"/>
  <c r="AR4451" i="5" s="1"/>
  <c r="AQ4452" i="5"/>
  <c r="AR4452" i="5" s="1"/>
  <c r="AQ4453" i="5"/>
  <c r="AR4453" i="5" s="1"/>
  <c r="AQ4454" i="5"/>
  <c r="AR4454" i="5" s="1"/>
  <c r="AQ4455" i="5"/>
  <c r="AR4455" i="5" s="1"/>
  <c r="AQ4456" i="5"/>
  <c r="AR4456" i="5" s="1"/>
  <c r="AQ4457" i="5"/>
  <c r="AR4457" i="5" s="1"/>
  <c r="AQ4458" i="5"/>
  <c r="AR4458" i="5" s="1"/>
  <c r="AQ4459" i="5"/>
  <c r="AR4459" i="5" s="1"/>
  <c r="AQ4460" i="5"/>
  <c r="AR4460" i="5" s="1"/>
  <c r="AQ4461" i="5"/>
  <c r="AR4461" i="5" s="1"/>
  <c r="AQ4462" i="5"/>
  <c r="AR4462" i="5" s="1"/>
  <c r="AQ4463" i="5"/>
  <c r="AR4463" i="5" s="1"/>
  <c r="AQ4464" i="5"/>
  <c r="AR4464" i="5" s="1"/>
  <c r="AQ4465" i="5"/>
  <c r="AR4465" i="5" s="1"/>
  <c r="AQ4466" i="5"/>
  <c r="AR4466" i="5" s="1"/>
  <c r="AQ4467" i="5"/>
  <c r="AR4467" i="5" s="1"/>
  <c r="AQ4468" i="5"/>
  <c r="AR4468" i="5" s="1"/>
  <c r="AQ4469" i="5"/>
  <c r="AR4469" i="5" s="1"/>
  <c r="AQ4470" i="5"/>
  <c r="AR4470" i="5" s="1"/>
  <c r="AQ4471" i="5"/>
  <c r="AR4471" i="5" s="1"/>
  <c r="AQ4472" i="5"/>
  <c r="AR4472" i="5" s="1"/>
  <c r="AQ4473" i="5"/>
  <c r="AR4473" i="5" s="1"/>
  <c r="AQ4474" i="5"/>
  <c r="AR4474" i="5" s="1"/>
  <c r="AQ4475" i="5"/>
  <c r="AR4475" i="5" s="1"/>
  <c r="AQ4476" i="5"/>
  <c r="AR4476" i="5" s="1"/>
  <c r="AQ4478" i="5"/>
  <c r="AR4478" i="5" s="1"/>
  <c r="AQ4479" i="5"/>
  <c r="AR4479" i="5" s="1"/>
  <c r="AQ4480" i="5"/>
  <c r="AR4480" i="5" s="1"/>
  <c r="AQ4481" i="5"/>
  <c r="AR4481" i="5" s="1"/>
  <c r="AQ4482" i="5"/>
  <c r="AR4482" i="5" s="1"/>
  <c r="AQ4483" i="5"/>
  <c r="AR4483" i="5" s="1"/>
  <c r="AQ4484" i="5"/>
  <c r="AR4484" i="5" s="1"/>
  <c r="AQ4485" i="5"/>
  <c r="AR4485" i="5" s="1"/>
  <c r="AQ4486" i="5"/>
  <c r="AR4486" i="5" s="1"/>
  <c r="AQ4487" i="5"/>
  <c r="AR4487" i="5" s="1"/>
  <c r="AQ4488" i="5"/>
  <c r="AR4488" i="5" s="1"/>
  <c r="AQ4489" i="5"/>
  <c r="AR4489" i="5" s="1"/>
  <c r="AQ4490" i="5"/>
  <c r="AR4490" i="5" s="1"/>
  <c r="AQ4491" i="5"/>
  <c r="AR4491" i="5" s="1"/>
  <c r="AQ4492" i="5"/>
  <c r="AR4492" i="5" s="1"/>
  <c r="AQ4493" i="5"/>
  <c r="AR4493" i="5" s="1"/>
  <c r="AQ4494" i="5"/>
  <c r="AR4494" i="5" s="1"/>
  <c r="AQ4495" i="5"/>
  <c r="AR4495" i="5" s="1"/>
  <c r="AQ4496" i="5"/>
  <c r="AR4496" i="5" s="1"/>
  <c r="AQ4497" i="5"/>
  <c r="AR4497" i="5" s="1"/>
  <c r="AQ4498" i="5"/>
  <c r="AR4498" i="5" s="1"/>
  <c r="AQ4499" i="5"/>
  <c r="AR4499" i="5" s="1"/>
  <c r="AQ4501" i="5"/>
  <c r="AR4501" i="5" s="1"/>
  <c r="AQ4502" i="5"/>
  <c r="AR4502" i="5" s="1"/>
  <c r="AQ4504" i="5"/>
  <c r="AR4504" i="5" s="1"/>
  <c r="AQ4505" i="5"/>
  <c r="AR4505" i="5" s="1"/>
  <c r="AQ4507" i="5"/>
  <c r="AR4507" i="5" s="1"/>
  <c r="AQ4508" i="5"/>
  <c r="AR4508" i="5" s="1"/>
  <c r="AQ4510" i="5"/>
  <c r="AR4510" i="5" s="1"/>
  <c r="AQ4511" i="5"/>
  <c r="AR4511" i="5" s="1"/>
  <c r="AQ4512" i="5"/>
  <c r="AR4512" i="5" s="1"/>
  <c r="AQ4513" i="5"/>
  <c r="AR4513" i="5" s="1"/>
  <c r="AQ4514" i="5"/>
  <c r="AR4514" i="5" s="1"/>
  <c r="AQ4515" i="5"/>
  <c r="AR4515" i="5" s="1"/>
  <c r="AQ4516" i="5"/>
  <c r="AR4516" i="5" s="1"/>
  <c r="AQ4517" i="5"/>
  <c r="AR4517" i="5" s="1"/>
  <c r="AQ4518" i="5"/>
  <c r="AR4518" i="5" s="1"/>
  <c r="AQ4519" i="5"/>
  <c r="AR4519" i="5" s="1"/>
  <c r="AQ4520" i="5"/>
  <c r="AR4520" i="5" s="1"/>
  <c r="AQ4521" i="5"/>
  <c r="AR4521" i="5" s="1"/>
  <c r="AQ4522" i="5"/>
  <c r="AR4522" i="5" s="1"/>
  <c r="AQ4523" i="5"/>
  <c r="AR4523" i="5" s="1"/>
  <c r="AQ4524" i="5"/>
  <c r="AR4524" i="5" s="1"/>
  <c r="AQ4525" i="5"/>
  <c r="AR4525" i="5" s="1"/>
  <c r="AQ4526" i="5"/>
  <c r="AR4526" i="5" s="1"/>
  <c r="AQ4527" i="5"/>
  <c r="AR4527" i="5" s="1"/>
  <c r="AQ4528" i="5"/>
  <c r="AR4528" i="5" s="1"/>
  <c r="AQ4529" i="5"/>
  <c r="AR4529" i="5" s="1"/>
  <c r="AQ4530" i="5"/>
  <c r="AR4530" i="5" s="1"/>
  <c r="AQ4531" i="5"/>
  <c r="AR4531" i="5" s="1"/>
  <c r="AQ4533" i="5"/>
  <c r="AR4533" i="5" s="1"/>
  <c r="AQ4534" i="5"/>
  <c r="AR4534" i="5" s="1"/>
  <c r="AQ4536" i="5"/>
  <c r="AR4536" i="5" s="1"/>
  <c r="AQ4537" i="5"/>
  <c r="AR4537" i="5" s="1"/>
  <c r="AQ4539" i="5"/>
  <c r="AR4539" i="5" s="1"/>
  <c r="AQ4540" i="5"/>
  <c r="AR4540" i="5" s="1"/>
  <c r="AQ4542" i="5"/>
  <c r="AR4542" i="5" s="1"/>
  <c r="AQ4543" i="5"/>
  <c r="AR4543" i="5" s="1"/>
  <c r="AQ4544" i="5"/>
  <c r="AR4544" i="5" s="1"/>
  <c r="AQ4545" i="5"/>
  <c r="AR4545" i="5" s="1"/>
  <c r="AQ4546" i="5"/>
  <c r="AR4546" i="5" s="1"/>
  <c r="AQ4547" i="5"/>
  <c r="AR4547" i="5" s="1"/>
  <c r="AQ4548" i="5"/>
  <c r="AR4548" i="5" s="1"/>
  <c r="AQ4549" i="5"/>
  <c r="AR4549" i="5" s="1"/>
  <c r="AQ4550" i="5"/>
  <c r="AR4550" i="5" s="1"/>
  <c r="AQ4551" i="5"/>
  <c r="AR4551" i="5" s="1"/>
  <c r="AQ4553" i="5"/>
  <c r="AR4553" i="5" s="1"/>
  <c r="AQ4554" i="5"/>
  <c r="AR4554" i="5" s="1"/>
  <c r="AQ4555" i="5"/>
  <c r="AR4555" i="5" s="1"/>
  <c r="AQ4556" i="5"/>
  <c r="AR4556" i="5" s="1"/>
  <c r="AQ4557" i="5"/>
  <c r="AR4557" i="5" s="1"/>
  <c r="AQ4558" i="5"/>
  <c r="AR4558" i="5" s="1"/>
  <c r="AQ4559" i="5"/>
  <c r="AR4559" i="5" s="1"/>
  <c r="AQ4560" i="5"/>
  <c r="AR4560" i="5" s="1"/>
  <c r="AQ4561" i="5"/>
  <c r="AR4561" i="5" s="1"/>
  <c r="AQ4562" i="5"/>
  <c r="AR4562" i="5" s="1"/>
  <c r="AQ4563" i="5"/>
  <c r="AR4563" i="5" s="1"/>
  <c r="AQ4564" i="5"/>
  <c r="AR4564" i="5" s="1"/>
  <c r="AQ4565" i="5"/>
  <c r="AR4565" i="5" s="1"/>
  <c r="AQ4566" i="5"/>
  <c r="AR4566" i="5" s="1"/>
  <c r="AQ4567" i="5"/>
  <c r="AR4567" i="5" s="1"/>
  <c r="AQ4568" i="5"/>
  <c r="AR4568" i="5" s="1"/>
  <c r="AQ4569" i="5"/>
  <c r="AR4569" i="5" s="1"/>
  <c r="AQ4570" i="5"/>
  <c r="AR4570" i="5" s="1"/>
  <c r="AQ4571" i="5"/>
  <c r="AR4571" i="5" s="1"/>
  <c r="AQ4572" i="5"/>
  <c r="AR4572" i="5" s="1"/>
  <c r="AQ4573" i="5"/>
  <c r="AR4573" i="5" s="1"/>
  <c r="AQ4574" i="5"/>
  <c r="AR4574" i="5" s="1"/>
  <c r="AQ4575" i="5"/>
  <c r="AR4575" i="5" s="1"/>
  <c r="AQ4577" i="5"/>
  <c r="AR4577" i="5" s="1"/>
  <c r="AQ4578" i="5"/>
  <c r="AR4578" i="5" s="1"/>
  <c r="AQ4579" i="5"/>
  <c r="AR4579" i="5" s="1"/>
  <c r="AQ4580" i="5"/>
  <c r="AR4580" i="5" s="1"/>
  <c r="AQ4581" i="5"/>
  <c r="AR4581" i="5" s="1"/>
  <c r="AQ4582" i="5"/>
  <c r="AR4582" i="5" s="1"/>
  <c r="AQ4583" i="5"/>
  <c r="AR4583" i="5" s="1"/>
  <c r="AQ4585" i="5"/>
  <c r="AR4585" i="5" s="1"/>
  <c r="AQ4586" i="5"/>
  <c r="AR4586" i="5" s="1"/>
  <c r="AQ4587" i="5"/>
  <c r="AR4587" i="5" s="1"/>
  <c r="AQ4588" i="5"/>
  <c r="AR4588" i="5" s="1"/>
  <c r="AQ4589" i="5"/>
  <c r="AR4589" i="5" s="1"/>
  <c r="AQ4590" i="5"/>
  <c r="AR4590" i="5" s="1"/>
  <c r="AQ4591" i="5"/>
  <c r="AR4591" i="5" s="1"/>
  <c r="AQ4593" i="5"/>
  <c r="AR4593" i="5" s="1"/>
  <c r="AQ4594" i="5"/>
  <c r="AR4594" i="5" s="1"/>
  <c r="AQ4595" i="5"/>
  <c r="AR4595" i="5" s="1"/>
  <c r="AQ4596" i="5"/>
  <c r="AR4596" i="5" s="1"/>
  <c r="AQ4597" i="5"/>
  <c r="AR4597" i="5" s="1"/>
  <c r="AQ4598" i="5"/>
  <c r="AR4598" i="5" s="1"/>
  <c r="AQ4599" i="5"/>
  <c r="AR4599" i="5" s="1"/>
  <c r="AQ4600" i="5"/>
  <c r="AR4600" i="5" s="1"/>
  <c r="AQ4602" i="5"/>
  <c r="AR4602" i="5" s="1"/>
  <c r="AQ4603" i="5"/>
  <c r="AR4603" i="5" s="1"/>
  <c r="AQ4604" i="5"/>
  <c r="AR4604" i="5" s="1"/>
  <c r="AQ4606" i="5"/>
  <c r="AR4606" i="5" s="1"/>
  <c r="AQ4607" i="5"/>
  <c r="AR4607" i="5" s="1"/>
  <c r="AQ4608" i="5"/>
  <c r="AR4608" i="5" s="1"/>
  <c r="AQ4610" i="5"/>
  <c r="AR4610" i="5" s="1"/>
  <c r="AQ4611" i="5"/>
  <c r="AR4611" i="5" s="1"/>
  <c r="AQ4612" i="5"/>
  <c r="AR4612" i="5" s="1"/>
  <c r="AQ4614" i="5"/>
  <c r="AR4614" i="5" s="1"/>
  <c r="AQ4615" i="5"/>
  <c r="AR4615" i="5" s="1"/>
  <c r="AQ4616" i="5"/>
  <c r="AR4616" i="5" s="1"/>
  <c r="AQ4617" i="5"/>
  <c r="AR4617" i="5" s="1"/>
  <c r="AQ4618" i="5"/>
  <c r="AR4618" i="5" s="1"/>
  <c r="AQ4619" i="5"/>
  <c r="AR4619" i="5" s="1"/>
  <c r="AQ4621" i="5"/>
  <c r="AR4621" i="5" s="1"/>
  <c r="AQ4622" i="5"/>
  <c r="AR4622" i="5" s="1"/>
  <c r="AQ4624" i="5"/>
  <c r="AR4624" i="5" s="1"/>
  <c r="AQ4625" i="5"/>
  <c r="AR4625" i="5" s="1"/>
  <c r="AQ4627" i="5"/>
  <c r="AR4627" i="5" s="1"/>
  <c r="AQ4628" i="5"/>
  <c r="AR4628" i="5" s="1"/>
  <c r="AQ4629" i="5"/>
  <c r="AR4629" i="5" s="1"/>
  <c r="AQ4630" i="5"/>
  <c r="AR4630" i="5" s="1"/>
  <c r="AQ4631" i="5"/>
  <c r="AR4631" i="5" s="1"/>
  <c r="AQ4632" i="5"/>
  <c r="AR4632" i="5" s="1"/>
  <c r="AQ4633" i="5"/>
  <c r="AR4633" i="5" s="1"/>
  <c r="AQ4634" i="5"/>
  <c r="AR4634" i="5" s="1"/>
  <c r="AQ4635" i="5"/>
  <c r="AR4635" i="5" s="1"/>
  <c r="AQ4637" i="5"/>
  <c r="AR4637" i="5" s="1"/>
  <c r="AQ4638" i="5"/>
  <c r="AR4638" i="5" s="1"/>
  <c r="AQ4639" i="5"/>
  <c r="AR4639" i="5" s="1"/>
  <c r="AQ4640" i="5"/>
  <c r="AR4640" i="5" s="1"/>
  <c r="AQ4641" i="5"/>
  <c r="AR4641" i="5" s="1"/>
  <c r="AQ4642" i="5"/>
  <c r="AR4642" i="5" s="1"/>
  <c r="AQ4643" i="5"/>
  <c r="AR4643" i="5" s="1"/>
  <c r="AQ4644" i="5"/>
  <c r="AR4644" i="5" s="1"/>
  <c r="AQ4645" i="5"/>
  <c r="AR4645" i="5" s="1"/>
  <c r="AQ4647" i="5"/>
  <c r="AR4647" i="5" s="1"/>
  <c r="AQ4648" i="5"/>
  <c r="AR4648" i="5" s="1"/>
  <c r="AQ4649" i="5"/>
  <c r="AR4649" i="5" s="1"/>
  <c r="AQ4650" i="5"/>
  <c r="AR4650" i="5" s="1"/>
  <c r="AQ4651" i="5"/>
  <c r="AR4651" i="5" s="1"/>
  <c r="AQ4652" i="5"/>
  <c r="AR4652" i="5" s="1"/>
  <c r="AQ4654" i="5"/>
  <c r="AR4654" i="5" s="1"/>
  <c r="AQ4655" i="5"/>
  <c r="AR4655" i="5" s="1"/>
  <c r="AQ4656" i="5"/>
  <c r="AR4656" i="5" s="1"/>
  <c r="AQ4657" i="5"/>
  <c r="AR4657" i="5" s="1"/>
  <c r="AQ4658" i="5"/>
  <c r="AR4658" i="5" s="1"/>
  <c r="AQ4659" i="5"/>
  <c r="AR4659" i="5" s="1"/>
  <c r="AQ4660" i="5"/>
  <c r="AR4660" i="5" s="1"/>
  <c r="AQ4661" i="5"/>
  <c r="AR4661" i="5" s="1"/>
  <c r="AQ4662" i="5"/>
  <c r="AR4662" i="5" s="1"/>
  <c r="AQ4663" i="5"/>
  <c r="AR4663" i="5" s="1"/>
  <c r="AQ4664" i="5"/>
  <c r="AR4664" i="5" s="1"/>
  <c r="AQ4665" i="5"/>
  <c r="AR4665" i="5" s="1"/>
  <c r="AQ4666" i="5"/>
  <c r="AR4666" i="5" s="1"/>
  <c r="AQ4667" i="5"/>
  <c r="AR4667" i="5" s="1"/>
  <c r="AQ4668" i="5"/>
  <c r="AR4668" i="5" s="1"/>
  <c r="AQ4670" i="5"/>
  <c r="AR4670" i="5" s="1"/>
  <c r="AQ4671" i="5"/>
  <c r="AR4671" i="5" s="1"/>
  <c r="AQ4672" i="5"/>
  <c r="AR4672" i="5" s="1"/>
  <c r="AQ4673" i="5"/>
  <c r="AR4673" i="5" s="1"/>
  <c r="AQ4674" i="5"/>
  <c r="AR4674" i="5" s="1"/>
  <c r="AQ4675" i="5"/>
  <c r="AR4675" i="5" s="1"/>
  <c r="AQ4676" i="5"/>
  <c r="AR4676" i="5" s="1"/>
  <c r="AQ4677" i="5"/>
  <c r="AR4677" i="5" s="1"/>
  <c r="AQ4678" i="5"/>
  <c r="AR4678" i="5" s="1"/>
  <c r="AQ4680" i="5"/>
  <c r="AR4680" i="5" s="1"/>
  <c r="AQ4681" i="5"/>
  <c r="AR4681" i="5" s="1"/>
  <c r="AQ4683" i="5"/>
  <c r="AR4683" i="5" s="1"/>
  <c r="AQ4684" i="5"/>
  <c r="AR4684" i="5" s="1"/>
  <c r="AQ4685" i="5"/>
  <c r="AR4685" i="5" s="1"/>
  <c r="AQ4686" i="5"/>
  <c r="AR4686" i="5" s="1"/>
  <c r="AQ4687" i="5"/>
  <c r="AR4687" i="5" s="1"/>
  <c r="AQ4688" i="5"/>
  <c r="AR4688" i="5" s="1"/>
  <c r="AQ4689" i="5"/>
  <c r="AR4689" i="5" s="1"/>
  <c r="AQ4690" i="5"/>
  <c r="AR4690" i="5" s="1"/>
  <c r="AQ4691" i="5"/>
  <c r="AR4691" i="5" s="1"/>
  <c r="AQ4692" i="5"/>
  <c r="AR4692" i="5" s="1"/>
  <c r="AQ4693" i="5"/>
  <c r="AR4693" i="5" s="1"/>
  <c r="AQ4694" i="5"/>
  <c r="AR4694" i="5" s="1"/>
  <c r="AQ4696" i="5"/>
  <c r="AR4696" i="5" s="1"/>
  <c r="AQ4697" i="5"/>
  <c r="AR4697" i="5" s="1"/>
  <c r="AQ4699" i="5"/>
  <c r="AR4699" i="5" s="1"/>
  <c r="AQ4700" i="5"/>
  <c r="AR4700" i="5" s="1"/>
  <c r="AQ4701" i="5"/>
  <c r="AR4701" i="5" s="1"/>
  <c r="AQ4702" i="5"/>
  <c r="AR4702" i="5" s="1"/>
  <c r="AQ4703" i="5"/>
  <c r="AR4703" i="5" s="1"/>
  <c r="AQ4704" i="5"/>
  <c r="AR4704" i="5" s="1"/>
  <c r="AQ4705" i="5"/>
  <c r="AR4705" i="5" s="1"/>
  <c r="AQ4707" i="5"/>
  <c r="AR4707" i="5" s="1"/>
  <c r="AQ4708" i="5"/>
  <c r="AR4708" i="5" s="1"/>
  <c r="AQ4709" i="5"/>
  <c r="AR4709" i="5" s="1"/>
  <c r="AQ4710" i="5"/>
  <c r="AR4710" i="5" s="1"/>
  <c r="AQ4711" i="5"/>
  <c r="AR4711" i="5" s="1"/>
  <c r="AQ4712" i="5"/>
  <c r="AR4712" i="5" s="1"/>
  <c r="AQ4713" i="5"/>
  <c r="AR4713" i="5" s="1"/>
  <c r="AQ4715" i="5"/>
  <c r="AR4715" i="5" s="1"/>
  <c r="AQ4716" i="5"/>
  <c r="AR4716" i="5" s="1"/>
  <c r="AQ4717" i="5"/>
  <c r="AR4717" i="5" s="1"/>
  <c r="AQ4718" i="5"/>
  <c r="AR4718" i="5" s="1"/>
  <c r="AQ4719" i="5"/>
  <c r="AR4719" i="5" s="1"/>
  <c r="AQ4721" i="5"/>
  <c r="AR4721" i="5" s="1"/>
  <c r="AQ4722" i="5"/>
  <c r="AR4722" i="5" s="1"/>
  <c r="AQ4723" i="5"/>
  <c r="AR4723" i="5" s="1"/>
  <c r="AQ4725" i="5"/>
  <c r="AR4725" i="5" s="1"/>
  <c r="AQ4726" i="5"/>
  <c r="AR4726" i="5" s="1"/>
  <c r="AQ4727" i="5"/>
  <c r="AR4727" i="5" s="1"/>
  <c r="AQ4729" i="5"/>
  <c r="AR4729" i="5" s="1"/>
  <c r="AQ4730" i="5"/>
  <c r="AR4730" i="5" s="1"/>
  <c r="AQ4731" i="5"/>
  <c r="AR4731" i="5" s="1"/>
  <c r="AQ4733" i="5"/>
  <c r="AR4733" i="5" s="1"/>
  <c r="AQ4734" i="5"/>
  <c r="AR4734" i="5" s="1"/>
  <c r="AQ4735" i="5"/>
  <c r="AR4735" i="5" s="1"/>
  <c r="AQ4737" i="5"/>
  <c r="AR4737" i="5" s="1"/>
  <c r="AQ4738" i="5"/>
  <c r="AR4738" i="5" s="1"/>
  <c r="AQ4739" i="5"/>
  <c r="AR4739" i="5" s="1"/>
  <c r="AQ4741" i="5"/>
  <c r="AR4741" i="5" s="1"/>
  <c r="AQ4742" i="5"/>
  <c r="AR4742" i="5" s="1"/>
  <c r="AQ4743" i="5"/>
  <c r="AR4743" i="5" s="1"/>
  <c r="AQ4744" i="5"/>
  <c r="AR4744" i="5" s="1"/>
  <c r="AQ4745" i="5"/>
  <c r="AR4745" i="5" s="1"/>
  <c r="AQ4746" i="5"/>
  <c r="AR4746" i="5" s="1"/>
  <c r="AQ4747" i="5"/>
  <c r="AR4747" i="5" s="1"/>
  <c r="AQ4748" i="5"/>
  <c r="AR4748" i="5" s="1"/>
  <c r="AQ4749" i="5"/>
  <c r="AR4749" i="5" s="1"/>
  <c r="AQ4751" i="5"/>
  <c r="AR4751" i="5" s="1"/>
  <c r="AQ4752" i="5"/>
  <c r="AR4752" i="5" s="1"/>
  <c r="AQ4754" i="5"/>
  <c r="AR4754" i="5" s="1"/>
  <c r="AQ4755" i="5"/>
  <c r="AR4755" i="5" s="1"/>
  <c r="AQ4756" i="5"/>
  <c r="AR4756" i="5" s="1"/>
  <c r="AQ4757" i="5"/>
  <c r="AR4757" i="5" s="1"/>
  <c r="AQ4758" i="5"/>
  <c r="AR4758" i="5" s="1"/>
  <c r="AQ4759" i="5"/>
  <c r="AR4759" i="5" s="1"/>
  <c r="AQ4760" i="5"/>
  <c r="AR4760" i="5" s="1"/>
  <c r="AQ4761" i="5"/>
  <c r="AR4761" i="5" s="1"/>
  <c r="AQ4762" i="5"/>
  <c r="AR4762" i="5" s="1"/>
  <c r="AQ4763" i="5"/>
  <c r="AR4763" i="5" s="1"/>
  <c r="AQ4764" i="5"/>
  <c r="AR4764" i="5" s="1"/>
  <c r="AQ4765" i="5"/>
  <c r="AR4765" i="5" s="1"/>
  <c r="AQ4767" i="5"/>
  <c r="AR4767" i="5" s="1"/>
  <c r="AQ4768" i="5"/>
  <c r="AR4768" i="5" s="1"/>
  <c r="AQ4770" i="5"/>
  <c r="AR4770" i="5" s="1"/>
  <c r="AQ4771" i="5"/>
  <c r="AR4771" i="5" s="1"/>
  <c r="AQ4772" i="5"/>
  <c r="AR4772" i="5" s="1"/>
  <c r="AQ4773" i="5"/>
  <c r="AR4773" i="5" s="1"/>
  <c r="AQ4774" i="5"/>
  <c r="AR4774" i="5" s="1"/>
  <c r="AQ4775" i="5"/>
  <c r="AR4775" i="5" s="1"/>
  <c r="AQ4776" i="5"/>
  <c r="AR4776" i="5" s="1"/>
  <c r="AQ4777" i="5"/>
  <c r="AR4777" i="5" s="1"/>
  <c r="AQ4778" i="5"/>
  <c r="AR4778" i="5" s="1"/>
  <c r="AQ4779" i="5"/>
  <c r="AR4779" i="5" s="1"/>
  <c r="AQ4780" i="5"/>
  <c r="AR4780" i="5" s="1"/>
  <c r="AQ4781" i="5"/>
  <c r="AR4781" i="5" s="1"/>
  <c r="AQ4783" i="5"/>
  <c r="AR4783" i="5" s="1"/>
  <c r="AQ4784" i="5"/>
  <c r="AR4784" i="5" s="1"/>
  <c r="AQ4786" i="5"/>
  <c r="AR4786" i="5" s="1"/>
  <c r="AQ4787" i="5"/>
  <c r="AR4787" i="5" s="1"/>
  <c r="AQ4788" i="5"/>
  <c r="AR4788" i="5" s="1"/>
  <c r="AQ4789" i="5"/>
  <c r="AR4789" i="5" s="1"/>
  <c r="AQ4790" i="5"/>
  <c r="AR4790" i="5" s="1"/>
  <c r="AQ4791" i="5"/>
  <c r="AR4791" i="5" s="1"/>
  <c r="AQ4792" i="5"/>
  <c r="AR4792" i="5" s="1"/>
  <c r="AQ4793" i="5"/>
  <c r="AR4793" i="5" s="1"/>
  <c r="AQ4794" i="5"/>
  <c r="AR4794" i="5" s="1"/>
  <c r="AQ4795" i="5"/>
  <c r="AR4795" i="5" s="1"/>
  <c r="AQ4796" i="5"/>
  <c r="AR4796" i="5" s="1"/>
  <c r="AQ4797" i="5"/>
  <c r="AR4797" i="5" s="1"/>
  <c r="AQ4799" i="5"/>
  <c r="AR4799" i="5" s="1"/>
  <c r="AQ4800" i="5"/>
  <c r="AR4800" i="5" s="1"/>
  <c r="AQ4802" i="5"/>
  <c r="AR4802" i="5" s="1"/>
  <c r="AQ4803" i="5"/>
  <c r="AR4803" i="5" s="1"/>
  <c r="AQ4804" i="5"/>
  <c r="AR4804" i="5" s="1"/>
  <c r="AQ4805" i="5"/>
  <c r="AR4805" i="5" s="1"/>
  <c r="AQ4806" i="5"/>
  <c r="AR4806" i="5" s="1"/>
  <c r="AQ4807" i="5"/>
  <c r="AR4807" i="5" s="1"/>
  <c r="AQ4808" i="5"/>
  <c r="AR4808" i="5" s="1"/>
  <c r="AQ4809" i="5"/>
  <c r="AR4809" i="5" s="1"/>
  <c r="AQ4810" i="5"/>
  <c r="AR4810" i="5" s="1"/>
  <c r="AQ4811" i="5"/>
  <c r="AR4811" i="5" s="1"/>
  <c r="AQ4812" i="5"/>
  <c r="AR4812" i="5" s="1"/>
  <c r="AQ4813" i="5"/>
  <c r="AR4813" i="5" s="1"/>
  <c r="AQ4814" i="5"/>
  <c r="AR4814" i="5" s="1"/>
  <c r="AQ4815" i="5"/>
  <c r="AR4815" i="5" s="1"/>
  <c r="AQ4816" i="5"/>
  <c r="AR4816" i="5" s="1"/>
  <c r="AQ4817" i="5"/>
  <c r="AR4817" i="5" s="1"/>
  <c r="AQ4818" i="5"/>
  <c r="AR4818" i="5" s="1"/>
  <c r="AQ4819" i="5"/>
  <c r="AR4819" i="5" s="1"/>
  <c r="AQ4820" i="5"/>
  <c r="AR4820" i="5" s="1"/>
  <c r="AQ4821" i="5"/>
  <c r="AR4821" i="5" s="1"/>
  <c r="AQ4822" i="5"/>
  <c r="AR4822" i="5" s="1"/>
  <c r="AQ4824" i="5"/>
  <c r="AR4824" i="5" s="1"/>
  <c r="AQ4825" i="5"/>
  <c r="AR4825" i="5" s="1"/>
  <c r="AQ4826" i="5"/>
  <c r="AR4826" i="5" s="1"/>
  <c r="AQ4827" i="5"/>
  <c r="AR4827" i="5" s="1"/>
  <c r="AQ4828" i="5"/>
  <c r="AR4828" i="5" s="1"/>
  <c r="AQ4829" i="5"/>
  <c r="AR4829" i="5" s="1"/>
  <c r="AQ4830" i="5"/>
  <c r="AR4830" i="5" s="1"/>
  <c r="AQ4831" i="5"/>
  <c r="AR4831" i="5" s="1"/>
  <c r="AQ4832" i="5"/>
  <c r="AR4832" i="5" s="1"/>
  <c r="AQ4833" i="5"/>
  <c r="AR4833" i="5" s="1"/>
  <c r="AQ4834" i="5"/>
  <c r="AR4834" i="5" s="1"/>
  <c r="AQ4835" i="5"/>
  <c r="AR4835" i="5" s="1"/>
  <c r="AQ4836" i="5"/>
  <c r="AR4836" i="5" s="1"/>
  <c r="AQ4837" i="5"/>
  <c r="AR4837" i="5" s="1"/>
  <c r="AQ4839" i="5"/>
  <c r="AR4839" i="5" s="1"/>
  <c r="AQ4840" i="5"/>
  <c r="AR4840" i="5" s="1"/>
  <c r="AQ4841" i="5"/>
  <c r="AR4841" i="5" s="1"/>
  <c r="AQ4842" i="5"/>
  <c r="AR4842" i="5" s="1"/>
  <c r="AQ4843" i="5"/>
  <c r="AR4843" i="5" s="1"/>
  <c r="AQ4844" i="5"/>
  <c r="AR4844" i="5" s="1"/>
  <c r="AQ4845" i="5"/>
  <c r="AR4845" i="5" s="1"/>
  <c r="AQ4847" i="5"/>
  <c r="AR4847" i="5" s="1"/>
  <c r="AQ4848" i="5"/>
  <c r="AR4848" i="5" s="1"/>
  <c r="AQ4849" i="5"/>
  <c r="AR4849" i="5" s="1"/>
  <c r="AQ4850" i="5"/>
  <c r="AR4850" i="5" s="1"/>
  <c r="AQ4851" i="5"/>
  <c r="AR4851" i="5" s="1"/>
  <c r="AQ4852" i="5"/>
  <c r="AR4852" i="5" s="1"/>
  <c r="AQ4854" i="5"/>
  <c r="AR4854" i="5" s="1"/>
  <c r="AQ4855" i="5"/>
  <c r="AR4855" i="5" s="1"/>
  <c r="AQ4857" i="5"/>
  <c r="AR4857" i="5" s="1"/>
  <c r="AQ4858" i="5"/>
  <c r="AR4858" i="5" s="1"/>
  <c r="AQ4859" i="5"/>
  <c r="AR4859" i="5" s="1"/>
  <c r="AQ4860" i="5"/>
  <c r="AR4860" i="5" s="1"/>
  <c r="AQ4861" i="5"/>
  <c r="AR4861" i="5" s="1"/>
  <c r="AQ4862" i="5"/>
  <c r="AR4862" i="5" s="1"/>
  <c r="AQ4864" i="5"/>
  <c r="AR4864" i="5" s="1"/>
  <c r="AQ4865" i="5"/>
  <c r="AR4865" i="5" s="1"/>
  <c r="AQ4866" i="5"/>
  <c r="AR4866" i="5" s="1"/>
  <c r="AQ4867" i="5"/>
  <c r="AR4867" i="5" s="1"/>
  <c r="AQ4868" i="5"/>
  <c r="AR4868" i="5" s="1"/>
  <c r="AQ4869" i="5"/>
  <c r="AR4869" i="5" s="1"/>
  <c r="AQ4870" i="5"/>
  <c r="AR4870" i="5" s="1"/>
  <c r="AQ4872" i="5"/>
  <c r="AR4872" i="5" s="1"/>
  <c r="AQ4873" i="5"/>
  <c r="AR4873" i="5" s="1"/>
  <c r="AQ4874" i="5"/>
  <c r="AR4874" i="5" s="1"/>
  <c r="AQ4875" i="5"/>
  <c r="AR4875" i="5" s="1"/>
  <c r="AQ4876" i="5"/>
  <c r="AR4876" i="5" s="1"/>
  <c r="AQ4877" i="5"/>
  <c r="AR4877" i="5" s="1"/>
  <c r="AQ4878" i="5"/>
  <c r="AR4878" i="5" s="1"/>
  <c r="AQ4880" i="5"/>
  <c r="AR4880" i="5" s="1"/>
  <c r="AQ4881" i="5"/>
  <c r="AR4881" i="5" s="1"/>
  <c r="AQ4882" i="5"/>
  <c r="AR4882" i="5" s="1"/>
  <c r="AQ4883" i="5"/>
  <c r="AR4883" i="5" s="1"/>
  <c r="AQ4884" i="5"/>
  <c r="AR4884" i="5" s="1"/>
  <c r="AQ4885" i="5"/>
  <c r="AR4885" i="5" s="1"/>
  <c r="AQ4886" i="5"/>
  <c r="AR4886" i="5" s="1"/>
  <c r="AQ4888" i="5"/>
  <c r="AR4888" i="5" s="1"/>
  <c r="AQ4889" i="5"/>
  <c r="AR4889" i="5" s="1"/>
  <c r="AQ4890" i="5"/>
  <c r="AR4890" i="5" s="1"/>
  <c r="AQ4891" i="5"/>
  <c r="AR4891" i="5" s="1"/>
  <c r="AQ4892" i="5"/>
  <c r="AR4892" i="5" s="1"/>
  <c r="AQ4893" i="5"/>
  <c r="AR4893" i="5" s="1"/>
  <c r="AQ4894" i="5"/>
  <c r="AR4894" i="5" s="1"/>
  <c r="AQ4896" i="5"/>
  <c r="AR4896" i="5" s="1"/>
  <c r="AQ4897" i="5"/>
  <c r="AR4897" i="5" s="1"/>
  <c r="AQ4898" i="5"/>
  <c r="AR4898" i="5" s="1"/>
  <c r="AQ4899" i="5"/>
  <c r="AR4899" i="5" s="1"/>
  <c r="AQ4900" i="5"/>
  <c r="AR4900" i="5" s="1"/>
  <c r="AQ4901" i="5"/>
  <c r="AR4901" i="5" s="1"/>
  <c r="AQ4902" i="5"/>
  <c r="AR4902" i="5" s="1"/>
  <c r="AQ4904" i="5"/>
  <c r="AR4904" i="5" s="1"/>
  <c r="AQ4905" i="5"/>
  <c r="AR4905" i="5" s="1"/>
  <c r="AQ4906" i="5"/>
  <c r="AR4906" i="5" s="1"/>
  <c r="AQ4907" i="5"/>
  <c r="AR4907" i="5" s="1"/>
  <c r="AQ4908" i="5"/>
  <c r="AR4908" i="5" s="1"/>
  <c r="AQ4909" i="5"/>
  <c r="AR4909" i="5" s="1"/>
  <c r="AQ4910" i="5"/>
  <c r="AR4910" i="5" s="1"/>
  <c r="AQ4912" i="5"/>
  <c r="AR4912" i="5" s="1"/>
  <c r="AQ4913" i="5"/>
  <c r="AR4913" i="5" s="1"/>
  <c r="AQ4914" i="5"/>
  <c r="AR4914" i="5" s="1"/>
  <c r="AQ4915" i="5"/>
  <c r="AR4915" i="5" s="1"/>
  <c r="AQ4916" i="5"/>
  <c r="AR4916" i="5" s="1"/>
  <c r="AQ4917" i="5"/>
  <c r="AR4917" i="5" s="1"/>
  <c r="AQ4918" i="5"/>
  <c r="AR4918" i="5" s="1"/>
  <c r="AQ4920" i="5"/>
  <c r="AR4920" i="5" s="1"/>
  <c r="AQ4921" i="5"/>
  <c r="AR4921" i="5" s="1"/>
  <c r="AQ4922" i="5"/>
  <c r="AR4922" i="5" s="1"/>
  <c r="AQ4923" i="5"/>
  <c r="AR4923" i="5" s="1"/>
  <c r="AQ4924" i="5"/>
  <c r="AR4924" i="5" s="1"/>
  <c r="AQ4925" i="5"/>
  <c r="AR4925" i="5" s="1"/>
  <c r="AQ4926" i="5"/>
  <c r="AR4926" i="5" s="1"/>
  <c r="AQ4928" i="5"/>
  <c r="AR4928" i="5" s="1"/>
  <c r="AQ4929" i="5"/>
  <c r="AR4929" i="5" s="1"/>
  <c r="AQ4930" i="5"/>
  <c r="AR4930" i="5" s="1"/>
  <c r="AQ4931" i="5"/>
  <c r="AR4931" i="5" s="1"/>
  <c r="AQ4933" i="5"/>
  <c r="AR4933" i="5" s="1"/>
  <c r="AQ4934" i="5"/>
  <c r="AR4934" i="5" s="1"/>
  <c r="AQ4935" i="5"/>
  <c r="AR4935" i="5" s="1"/>
  <c r="AQ4936" i="5"/>
  <c r="AR4936" i="5" s="1"/>
  <c r="AQ4937" i="5"/>
  <c r="AR4937" i="5" s="1"/>
  <c r="AQ4938" i="5"/>
  <c r="AR4938" i="5" s="1"/>
  <c r="AQ4939" i="5"/>
  <c r="AR4939" i="5" s="1"/>
  <c r="AQ4940" i="5"/>
  <c r="AR4940" i="5" s="1"/>
  <c r="AQ4941" i="5"/>
  <c r="AR4941" i="5" s="1"/>
  <c r="AQ4942" i="5"/>
  <c r="AR4942" i="5" s="1"/>
  <c r="AQ4943" i="5"/>
  <c r="AR4943" i="5" s="1"/>
  <c r="AQ4944" i="5"/>
  <c r="AR4944" i="5" s="1"/>
  <c r="AQ4945" i="5"/>
  <c r="AR4945" i="5" s="1"/>
  <c r="AQ4946" i="5"/>
  <c r="AR4946" i="5" s="1"/>
  <c r="AQ4947" i="5"/>
  <c r="AR4947" i="5" s="1"/>
  <c r="AQ4948" i="5"/>
  <c r="AR4948" i="5" s="1"/>
  <c r="AQ4949" i="5"/>
  <c r="AR4949" i="5" s="1"/>
  <c r="AQ4950" i="5"/>
  <c r="AR4950" i="5" s="1"/>
  <c r="AQ4951" i="5"/>
  <c r="AR4951" i="5" s="1"/>
  <c r="AQ4952" i="5"/>
  <c r="AR4952" i="5" s="1"/>
  <c r="AQ4953" i="5"/>
  <c r="AR4953" i="5" s="1"/>
  <c r="AQ4954" i="5"/>
  <c r="AR4954" i="5" s="1"/>
  <c r="AQ4955" i="5"/>
  <c r="AR4955" i="5" s="1"/>
  <c r="AQ4956" i="5"/>
  <c r="AR4956" i="5" s="1"/>
  <c r="AQ4957" i="5"/>
  <c r="AR4957" i="5" s="1"/>
  <c r="AQ4958" i="5"/>
  <c r="AR4958" i="5" s="1"/>
  <c r="AQ4959" i="5"/>
  <c r="AR4959" i="5" s="1"/>
  <c r="AQ4960" i="5"/>
  <c r="AR4960" i="5" s="1"/>
  <c r="AQ4961" i="5"/>
  <c r="AR4961" i="5" s="1"/>
  <c r="AQ4962" i="5"/>
  <c r="AR4962" i="5" s="1"/>
  <c r="AQ4963" i="5"/>
  <c r="AR4963" i="5" s="1"/>
  <c r="AQ4964" i="5"/>
  <c r="AR4964" i="5" s="1"/>
  <c r="AQ4965" i="5"/>
  <c r="AR4965" i="5" s="1"/>
  <c r="AQ4966" i="5"/>
  <c r="AR4966" i="5" s="1"/>
  <c r="AQ4967" i="5"/>
  <c r="AR4967" i="5" s="1"/>
  <c r="AQ4968" i="5"/>
  <c r="AR4968" i="5" s="1"/>
  <c r="AQ4969" i="5"/>
  <c r="AR4969" i="5" s="1"/>
  <c r="AQ4970" i="5"/>
  <c r="AR4970" i="5" s="1"/>
  <c r="AQ4971" i="5"/>
  <c r="AR4971" i="5" s="1"/>
  <c r="AQ4972" i="5"/>
  <c r="AR4972" i="5" s="1"/>
  <c r="AQ4973" i="5"/>
  <c r="AR4973" i="5" s="1"/>
  <c r="AQ4974" i="5"/>
  <c r="AR4974" i="5" s="1"/>
  <c r="AQ4975" i="5"/>
  <c r="AR4975" i="5" s="1"/>
  <c r="AQ4976" i="5"/>
  <c r="AR4976" i="5" s="1"/>
  <c r="AQ4977" i="5"/>
  <c r="AR4977" i="5" s="1"/>
  <c r="AQ4978" i="5"/>
  <c r="AR4978" i="5" s="1"/>
  <c r="AQ4979" i="5"/>
  <c r="AR4979" i="5" s="1"/>
  <c r="AQ4980" i="5"/>
  <c r="AR4980" i="5" s="1"/>
  <c r="AQ4981" i="5"/>
  <c r="AR4981" i="5" s="1"/>
  <c r="AQ4982" i="5"/>
  <c r="AR4982" i="5" s="1"/>
  <c r="AQ4983" i="5"/>
  <c r="AR4983" i="5" s="1"/>
  <c r="AQ4984" i="5"/>
  <c r="AR4984" i="5" s="1"/>
  <c r="AQ4985" i="5"/>
  <c r="AR4985" i="5" s="1"/>
  <c r="AQ4986" i="5"/>
  <c r="AR4986" i="5" s="1"/>
  <c r="AQ4987" i="5"/>
  <c r="AR4987" i="5" s="1"/>
  <c r="AQ4988" i="5"/>
  <c r="AR4988" i="5" s="1"/>
  <c r="AQ4989" i="5"/>
  <c r="AR4989" i="5" s="1"/>
  <c r="AQ4991" i="5"/>
  <c r="AR4991" i="5" s="1"/>
  <c r="AQ4992" i="5"/>
  <c r="AR4992" i="5" s="1"/>
  <c r="AQ4994" i="5"/>
  <c r="AR4994" i="5" s="1"/>
  <c r="AQ4995" i="5"/>
  <c r="AR4995" i="5" s="1"/>
  <c r="AQ4996" i="5"/>
  <c r="AR4996" i="5" s="1"/>
  <c r="AQ4997" i="5"/>
  <c r="AR4997" i="5" s="1"/>
  <c r="AQ4998" i="5"/>
  <c r="AR4998" i="5" s="1"/>
  <c r="AQ4999" i="5"/>
  <c r="AR4999" i="5" s="1"/>
  <c r="AQ5000" i="5"/>
  <c r="AR5000" i="5" s="1"/>
  <c r="AQ5001" i="5"/>
  <c r="AR5001" i="5" s="1"/>
  <c r="AQ5002" i="5"/>
  <c r="AR5002" i="5" s="1"/>
  <c r="AQ5003" i="5"/>
  <c r="AR5003" i="5" s="1"/>
  <c r="AQ5004" i="5"/>
  <c r="AR5004" i="5" s="1"/>
  <c r="AQ5005" i="5"/>
  <c r="AR5005" i="5" s="1"/>
  <c r="AQ5007" i="5"/>
  <c r="AR5007" i="5" s="1"/>
  <c r="AQ5008" i="5"/>
  <c r="AR5008" i="5" s="1"/>
  <c r="AQ5010" i="5"/>
  <c r="AR5010" i="5" s="1"/>
  <c r="AQ5011" i="5"/>
  <c r="AR5011" i="5" s="1"/>
  <c r="AQ5012" i="5"/>
  <c r="AR5012" i="5" s="1"/>
  <c r="AQ5013" i="5"/>
  <c r="AR5013" i="5" s="1"/>
  <c r="AQ5014" i="5"/>
  <c r="AR5014" i="5" s="1"/>
  <c r="AQ5015" i="5"/>
  <c r="AR5015" i="5" s="1"/>
  <c r="AQ5016" i="5"/>
  <c r="AR5016" i="5" s="1"/>
  <c r="AQ5017" i="5"/>
  <c r="AR5017" i="5" s="1"/>
  <c r="AQ5018" i="5"/>
  <c r="AR5018" i="5" s="1"/>
  <c r="AQ5019" i="5"/>
  <c r="AR5019" i="5" s="1"/>
  <c r="AQ5020" i="5"/>
  <c r="AR5020" i="5" s="1"/>
  <c r="AQ5021" i="5"/>
  <c r="AR5021" i="5" s="1"/>
  <c r="AQ5023" i="5"/>
  <c r="AR5023" i="5" s="1"/>
  <c r="AQ5024" i="5"/>
  <c r="AR5024" i="5" s="1"/>
  <c r="AQ5026" i="5"/>
  <c r="AR5026" i="5" s="1"/>
  <c r="AQ5027" i="5"/>
  <c r="AR5027" i="5" s="1"/>
  <c r="AQ5028" i="5"/>
  <c r="AR5028" i="5" s="1"/>
  <c r="AQ5029" i="5"/>
  <c r="AR5029" i="5" s="1"/>
  <c r="AQ5030" i="5"/>
  <c r="AR5030" i="5" s="1"/>
  <c r="AQ5031" i="5"/>
  <c r="AR5031" i="5" s="1"/>
  <c r="AQ5032" i="5"/>
  <c r="AR5032" i="5" s="1"/>
  <c r="AQ5033" i="5"/>
  <c r="AR5033" i="5" s="1"/>
  <c r="AQ5034" i="5"/>
  <c r="AR5034" i="5" s="1"/>
  <c r="AQ5035" i="5"/>
  <c r="AR5035" i="5" s="1"/>
  <c r="AQ5036" i="5"/>
  <c r="AR5036" i="5" s="1"/>
  <c r="AQ5037" i="5"/>
  <c r="AR5037" i="5" s="1"/>
  <c r="AQ5039" i="5"/>
  <c r="AR5039" i="5" s="1"/>
  <c r="AQ5040" i="5"/>
  <c r="AR5040" i="5" s="1"/>
  <c r="AQ5042" i="5"/>
  <c r="AR5042" i="5" s="1"/>
  <c r="AQ5043" i="5"/>
  <c r="AR5043" i="5" s="1"/>
  <c r="AQ5044" i="5"/>
  <c r="AR5044" i="5" s="1"/>
  <c r="AQ5045" i="5"/>
  <c r="AR5045" i="5" s="1"/>
  <c r="AQ5046" i="5"/>
  <c r="AR5046" i="5" s="1"/>
  <c r="AQ5047" i="5"/>
  <c r="AR5047" i="5" s="1"/>
  <c r="AQ5048" i="5"/>
  <c r="AR5048" i="5" s="1"/>
  <c r="AQ5049" i="5"/>
  <c r="AR5049" i="5" s="1"/>
  <c r="AQ5050" i="5"/>
  <c r="AR5050" i="5" s="1"/>
  <c r="AQ5051" i="5"/>
  <c r="AR5051" i="5" s="1"/>
  <c r="AQ5052" i="5"/>
  <c r="AR5052" i="5" s="1"/>
  <c r="AQ5053" i="5"/>
  <c r="AR5053" i="5" s="1"/>
  <c r="AQ5055" i="5"/>
  <c r="AR5055" i="5" s="1"/>
  <c r="AQ5056" i="5"/>
  <c r="AR5056" i="5" s="1"/>
  <c r="AQ5058" i="5"/>
  <c r="AR5058" i="5" s="1"/>
  <c r="AQ5059" i="5"/>
  <c r="AR5059" i="5" s="1"/>
  <c r="AQ5060" i="5"/>
  <c r="AR5060" i="5" s="1"/>
  <c r="AQ5061" i="5"/>
  <c r="AR5061" i="5" s="1"/>
  <c r="AQ5062" i="5"/>
  <c r="AR5062" i="5" s="1"/>
  <c r="AQ5063" i="5"/>
  <c r="AR5063" i="5" s="1"/>
  <c r="AQ5064" i="5"/>
  <c r="AR5064" i="5" s="1"/>
  <c r="AQ5065" i="5"/>
  <c r="AR5065" i="5" s="1"/>
  <c r="AQ5066" i="5"/>
  <c r="AR5066" i="5" s="1"/>
  <c r="AQ5067" i="5"/>
  <c r="AR5067" i="5" s="1"/>
  <c r="AQ5068" i="5"/>
  <c r="AR5068" i="5" s="1"/>
  <c r="AQ5069" i="5"/>
  <c r="AR5069" i="5" s="1"/>
  <c r="AQ5071" i="5"/>
  <c r="AR5071" i="5" s="1"/>
  <c r="AQ5072" i="5"/>
  <c r="AR5072" i="5" s="1"/>
  <c r="AQ5074" i="5"/>
  <c r="AR5074" i="5" s="1"/>
  <c r="AQ5075" i="5"/>
  <c r="AR5075" i="5" s="1"/>
  <c r="AQ5076" i="5"/>
  <c r="AR5076" i="5" s="1"/>
  <c r="AQ5077" i="5"/>
  <c r="AR5077" i="5" s="1"/>
  <c r="AQ5078" i="5"/>
  <c r="AR5078" i="5" s="1"/>
  <c r="AQ5079" i="5"/>
  <c r="AR5079" i="5" s="1"/>
  <c r="AQ5080" i="5"/>
  <c r="AR5080" i="5" s="1"/>
  <c r="AQ5081" i="5"/>
  <c r="AR5081" i="5" s="1"/>
  <c r="AQ5082" i="5"/>
  <c r="AR5082" i="5" s="1"/>
  <c r="AQ5083" i="5"/>
  <c r="AR5083" i="5" s="1"/>
  <c r="AQ5084" i="5"/>
  <c r="AR5084" i="5" s="1"/>
  <c r="AQ5085" i="5"/>
  <c r="AR5085" i="5" s="1"/>
  <c r="AQ5087" i="5"/>
  <c r="AR5087" i="5" s="1"/>
  <c r="AQ5088" i="5"/>
  <c r="AR5088" i="5" s="1"/>
  <c r="AQ5090" i="5"/>
  <c r="AR5090" i="5" s="1"/>
  <c r="AQ5091" i="5"/>
  <c r="AR5091" i="5" s="1"/>
  <c r="AQ5092" i="5"/>
  <c r="AR5092" i="5" s="1"/>
  <c r="AQ5093" i="5"/>
  <c r="AR5093" i="5" s="1"/>
  <c r="AQ5094" i="5"/>
  <c r="AR5094" i="5" s="1"/>
  <c r="AQ5095" i="5"/>
  <c r="AR5095" i="5" s="1"/>
  <c r="AQ5096" i="5"/>
  <c r="AR5096" i="5" s="1"/>
  <c r="AQ5097" i="5"/>
  <c r="AR5097" i="5" s="1"/>
  <c r="AQ5098" i="5"/>
  <c r="AR5098" i="5" s="1"/>
  <c r="AQ5099" i="5"/>
  <c r="AR5099" i="5" s="1"/>
  <c r="AQ5100" i="5"/>
  <c r="AR5100" i="5" s="1"/>
  <c r="AQ5101" i="5"/>
  <c r="AR5101" i="5" s="1"/>
  <c r="AQ5103" i="5"/>
  <c r="AR5103" i="5" s="1"/>
  <c r="AQ5104" i="5"/>
  <c r="AR5104" i="5" s="1"/>
  <c r="AQ5106" i="5"/>
  <c r="AR5106" i="5" s="1"/>
  <c r="AQ5107" i="5"/>
  <c r="AR5107" i="5" s="1"/>
  <c r="AQ5108" i="5"/>
  <c r="AR5108" i="5" s="1"/>
  <c r="AQ5109" i="5"/>
  <c r="AR5109" i="5" s="1"/>
  <c r="AQ5110" i="5"/>
  <c r="AR5110" i="5" s="1"/>
  <c r="AQ5111" i="5"/>
  <c r="AR5111" i="5" s="1"/>
  <c r="AQ5112" i="5"/>
  <c r="AR5112" i="5" s="1"/>
  <c r="AQ5113" i="5"/>
  <c r="AR5113" i="5" s="1"/>
  <c r="AQ5114" i="5"/>
  <c r="AR5114" i="5" s="1"/>
  <c r="AQ5115" i="5"/>
  <c r="AR5115" i="5" s="1"/>
  <c r="AQ5116" i="5"/>
  <c r="AR5116" i="5" s="1"/>
  <c r="AQ5117" i="5"/>
  <c r="AR5117" i="5" s="1"/>
  <c r="AQ5118" i="5"/>
  <c r="AR5118" i="5" s="1"/>
  <c r="AQ5119" i="5"/>
  <c r="AR5119" i="5" s="1"/>
  <c r="AQ5120" i="5"/>
  <c r="AR5120" i="5" s="1"/>
  <c r="AQ5121" i="5"/>
  <c r="AR5121" i="5" s="1"/>
  <c r="AQ5122" i="5"/>
  <c r="AR5122" i="5" s="1"/>
  <c r="AQ5123" i="5"/>
  <c r="AR5123" i="5" s="1"/>
  <c r="AQ5124" i="5"/>
  <c r="AR5124" i="5" s="1"/>
  <c r="AQ5125" i="5"/>
  <c r="AR5125" i="5" s="1"/>
  <c r="AQ5126" i="5"/>
  <c r="AR5126" i="5" s="1"/>
  <c r="AQ5127" i="5"/>
  <c r="AR5127" i="5" s="1"/>
  <c r="AQ5128" i="5"/>
  <c r="AR5128" i="5" s="1"/>
  <c r="AQ5129" i="5"/>
  <c r="AR5129" i="5" s="1"/>
  <c r="AQ5130" i="5"/>
  <c r="AR5130" i="5" s="1"/>
  <c r="AQ5131" i="5"/>
  <c r="AR5131" i="5" s="1"/>
  <c r="AQ5132" i="5"/>
  <c r="AR5132" i="5" s="1"/>
  <c r="AQ5133" i="5"/>
  <c r="AR5133" i="5" s="1"/>
  <c r="AQ5134" i="5"/>
  <c r="AR5134" i="5" s="1"/>
  <c r="AQ5135" i="5"/>
  <c r="AR5135" i="5" s="1"/>
  <c r="AQ5136" i="5"/>
  <c r="AR5136" i="5" s="1"/>
  <c r="AQ5137" i="5"/>
  <c r="AR5137" i="5" s="1"/>
  <c r="AQ5138" i="5"/>
  <c r="AR5138" i="5" s="1"/>
  <c r="AQ5139" i="5"/>
  <c r="AR5139" i="5" s="1"/>
  <c r="AQ5140" i="5"/>
  <c r="AR5140" i="5" s="1"/>
  <c r="AQ5141" i="5"/>
  <c r="AR5141" i="5" s="1"/>
  <c r="AQ5142" i="5"/>
  <c r="AR5142" i="5" s="1"/>
  <c r="AQ5143" i="5"/>
  <c r="AR5143" i="5" s="1"/>
  <c r="AQ5144" i="5"/>
  <c r="AR5144" i="5" s="1"/>
  <c r="AQ5145" i="5"/>
  <c r="AR5145" i="5" s="1"/>
  <c r="AQ5146" i="5"/>
  <c r="AR5146" i="5" s="1"/>
  <c r="AQ5147" i="5"/>
  <c r="AR5147" i="5" s="1"/>
  <c r="AQ5148" i="5"/>
  <c r="AR5148" i="5" s="1"/>
  <c r="AQ5149" i="5"/>
  <c r="AR5149" i="5" s="1"/>
  <c r="AQ5150" i="5"/>
  <c r="AR5150" i="5" s="1"/>
  <c r="AQ5151" i="5"/>
  <c r="AR5151" i="5" s="1"/>
  <c r="AQ5152" i="5"/>
  <c r="AR5152" i="5" s="1"/>
  <c r="AQ5153" i="5"/>
  <c r="AR5153" i="5" s="1"/>
  <c r="AQ5154" i="5"/>
  <c r="AR5154" i="5" s="1"/>
  <c r="AQ5155" i="5"/>
  <c r="AR5155" i="5" s="1"/>
  <c r="AQ5156" i="5"/>
  <c r="AR5156" i="5" s="1"/>
  <c r="AQ5157" i="5"/>
  <c r="AR5157" i="5" s="1"/>
  <c r="AQ5158" i="5"/>
  <c r="AR5158" i="5" s="1"/>
  <c r="AQ5159" i="5"/>
  <c r="AR5159" i="5" s="1"/>
  <c r="AQ5160" i="5"/>
  <c r="AR5160" i="5" s="1"/>
  <c r="AQ5161" i="5"/>
  <c r="AR5161" i="5" s="1"/>
  <c r="AQ5162" i="5"/>
  <c r="AR5162" i="5" s="1"/>
  <c r="AQ5163" i="5"/>
  <c r="AR5163" i="5" s="1"/>
  <c r="AQ5164" i="5"/>
  <c r="AR5164" i="5" s="1"/>
  <c r="AQ5165" i="5"/>
  <c r="AR5165" i="5" s="1"/>
  <c r="AQ5166" i="5"/>
  <c r="AR5166" i="5" s="1"/>
  <c r="AQ5167" i="5"/>
  <c r="AR5167" i="5" s="1"/>
  <c r="AQ5168" i="5"/>
  <c r="AR5168" i="5" s="1"/>
  <c r="AQ5169" i="5"/>
  <c r="AR5169" i="5" s="1"/>
  <c r="AQ5170" i="5"/>
  <c r="AR5170" i="5" s="1"/>
  <c r="AQ5171" i="5"/>
  <c r="AR5171" i="5" s="1"/>
  <c r="AQ5172" i="5"/>
  <c r="AR5172" i="5" s="1"/>
  <c r="AQ5173" i="5"/>
  <c r="AR5173" i="5" s="1"/>
  <c r="AQ5174" i="5"/>
  <c r="AR5174" i="5" s="1"/>
  <c r="AQ5175" i="5"/>
  <c r="AR5175" i="5" s="1"/>
  <c r="AQ5176" i="5"/>
  <c r="AR5176" i="5" s="1"/>
  <c r="AQ5177" i="5"/>
  <c r="AR5177" i="5" s="1"/>
  <c r="AQ5178" i="5"/>
  <c r="AR5178" i="5" s="1"/>
  <c r="AQ5179" i="5"/>
  <c r="AR5179" i="5" s="1"/>
  <c r="AQ5180" i="5"/>
  <c r="AR5180" i="5" s="1"/>
  <c r="AQ5181" i="5"/>
  <c r="AR5181" i="5" s="1"/>
  <c r="AQ5182" i="5"/>
  <c r="AR5182" i="5" s="1"/>
  <c r="AQ5183" i="5"/>
  <c r="AR5183" i="5" s="1"/>
  <c r="AQ5184" i="5"/>
  <c r="AR5184" i="5" s="1"/>
  <c r="AQ5186" i="5"/>
  <c r="AR5186" i="5" s="1"/>
  <c r="AQ5187" i="5"/>
  <c r="AR5187" i="5" s="1"/>
  <c r="AQ5189" i="5"/>
  <c r="AR5189" i="5" s="1"/>
  <c r="AQ5190" i="5"/>
  <c r="AR5190" i="5" s="1"/>
  <c r="AQ5191" i="5"/>
  <c r="AR5191" i="5" s="1"/>
  <c r="AQ5192" i="5"/>
  <c r="AR5192" i="5" s="1"/>
  <c r="AQ5193" i="5"/>
  <c r="AR5193" i="5" s="1"/>
  <c r="AQ5194" i="5"/>
  <c r="AR5194" i="5" s="1"/>
  <c r="AQ5195" i="5"/>
  <c r="AR5195" i="5" s="1"/>
  <c r="AQ5196" i="5"/>
  <c r="AR5196" i="5" s="1"/>
  <c r="AQ5197" i="5"/>
  <c r="AR5197" i="5" s="1"/>
  <c r="AQ5198" i="5"/>
  <c r="AR5198" i="5" s="1"/>
  <c r="AQ5199" i="5"/>
  <c r="AR5199" i="5" s="1"/>
  <c r="AQ5201" i="5"/>
  <c r="AR5201" i="5" s="1"/>
  <c r="AQ5202" i="5"/>
  <c r="AR5202" i="5" s="1"/>
  <c r="AQ5203" i="5"/>
  <c r="AR5203" i="5" s="1"/>
  <c r="AQ5204" i="5"/>
  <c r="AR5204" i="5" s="1"/>
  <c r="AQ5205" i="5"/>
  <c r="AR5205" i="5" s="1"/>
  <c r="AQ5207" i="5"/>
  <c r="AR5207" i="5" s="1"/>
  <c r="AQ5208" i="5"/>
  <c r="AR5208" i="5" s="1"/>
  <c r="AQ5210" i="5"/>
  <c r="AR5210" i="5" s="1"/>
  <c r="AQ5211" i="5"/>
  <c r="AR5211" i="5" s="1"/>
  <c r="AQ5213" i="5"/>
  <c r="AR5213" i="5" s="1"/>
  <c r="AQ5214" i="5"/>
  <c r="AR5214" i="5" s="1"/>
  <c r="AQ5216" i="5"/>
  <c r="AR5216" i="5" s="1"/>
  <c r="AQ5217" i="5"/>
  <c r="AR5217" i="5" s="1"/>
  <c r="AQ5218" i="5"/>
  <c r="AR5218" i="5" s="1"/>
  <c r="AQ5219" i="5"/>
  <c r="AR5219" i="5" s="1"/>
  <c r="AQ5220" i="5"/>
  <c r="AR5220" i="5" s="1"/>
  <c r="AQ5221" i="5"/>
  <c r="AR5221" i="5" s="1"/>
  <c r="AQ5222" i="5"/>
  <c r="AR5222" i="5" s="1"/>
  <c r="AQ5223" i="5"/>
  <c r="AR5223" i="5" s="1"/>
  <c r="AQ5224" i="5"/>
  <c r="AR5224" i="5" s="1"/>
  <c r="AQ5225" i="5"/>
  <c r="AR5225" i="5" s="1"/>
  <c r="AQ5226" i="5"/>
  <c r="AR5226" i="5" s="1"/>
  <c r="AQ5227" i="5"/>
  <c r="AR5227" i="5" s="1"/>
  <c r="AQ5228" i="5"/>
  <c r="AR5228" i="5" s="1"/>
  <c r="AQ5229" i="5"/>
  <c r="AR5229" i="5" s="1"/>
  <c r="AQ5230" i="5"/>
  <c r="AR5230" i="5" s="1"/>
  <c r="AQ5231" i="5"/>
  <c r="AR5231" i="5" s="1"/>
  <c r="AQ5232" i="5"/>
  <c r="AR5232" i="5" s="1"/>
  <c r="AQ5233" i="5"/>
  <c r="AR5233" i="5" s="1"/>
  <c r="AQ5234" i="5"/>
  <c r="AR5234" i="5" s="1"/>
  <c r="AQ5235" i="5"/>
  <c r="AR5235" i="5" s="1"/>
  <c r="AQ5236" i="5"/>
  <c r="AR5236" i="5" s="1"/>
  <c r="AQ5237" i="5"/>
  <c r="AR5237" i="5" s="1"/>
  <c r="AQ5238" i="5"/>
  <c r="AR5238" i="5" s="1"/>
  <c r="AQ5239" i="5"/>
  <c r="AR5239" i="5" s="1"/>
  <c r="AQ5240" i="5"/>
  <c r="AR5240" i="5" s="1"/>
  <c r="AQ5241" i="5"/>
  <c r="AR5241" i="5" s="1"/>
  <c r="AQ5242" i="5"/>
  <c r="AR5242" i="5" s="1"/>
  <c r="AQ5243" i="5"/>
  <c r="AR5243" i="5" s="1"/>
  <c r="AQ5244" i="5"/>
  <c r="AR5244" i="5" s="1"/>
  <c r="AQ5245" i="5"/>
  <c r="AR5245" i="5" s="1"/>
  <c r="AQ5246" i="5"/>
  <c r="AR5246" i="5" s="1"/>
  <c r="AQ5247" i="5"/>
  <c r="AR5247" i="5" s="1"/>
  <c r="AQ5248" i="5"/>
  <c r="AR5248" i="5" s="1"/>
  <c r="AQ5249" i="5"/>
  <c r="AR5249" i="5" s="1"/>
  <c r="AQ5250" i="5"/>
  <c r="AR5250" i="5" s="1"/>
  <c r="AQ5251" i="5"/>
  <c r="AR5251" i="5" s="1"/>
  <c r="AQ5252" i="5"/>
  <c r="AR5252" i="5" s="1"/>
  <c r="AQ5253" i="5"/>
  <c r="AR5253" i="5" s="1"/>
  <c r="AQ5254" i="5"/>
  <c r="AR5254" i="5" s="1"/>
  <c r="AQ5255" i="5"/>
  <c r="AR5255" i="5" s="1"/>
  <c r="AQ5256" i="5"/>
  <c r="AR5256" i="5" s="1"/>
  <c r="AQ5257" i="5"/>
  <c r="AR5257" i="5" s="1"/>
  <c r="AQ5258" i="5"/>
  <c r="AR5258" i="5" s="1"/>
  <c r="AQ5259" i="5"/>
  <c r="AR5259" i="5" s="1"/>
  <c r="AQ5260" i="5"/>
  <c r="AR5260" i="5" s="1"/>
  <c r="AQ5261" i="5"/>
  <c r="AR5261" i="5" s="1"/>
  <c r="AQ5262" i="5"/>
  <c r="AR5262" i="5" s="1"/>
  <c r="AQ5263" i="5"/>
  <c r="AR5263" i="5" s="1"/>
  <c r="AQ5264" i="5"/>
  <c r="AR5264" i="5" s="1"/>
  <c r="AQ5265" i="5"/>
  <c r="AR5265" i="5" s="1"/>
  <c r="AQ5266" i="5"/>
  <c r="AR5266" i="5" s="1"/>
  <c r="AQ5267" i="5"/>
  <c r="AR5267" i="5" s="1"/>
  <c r="AQ5268" i="5"/>
  <c r="AR5268" i="5" s="1"/>
  <c r="AQ5269" i="5"/>
  <c r="AR5269" i="5" s="1"/>
  <c r="AQ5270" i="5"/>
  <c r="AR5270" i="5" s="1"/>
  <c r="AQ5271" i="5"/>
  <c r="AR5271" i="5" s="1"/>
  <c r="AQ5272" i="5"/>
  <c r="AR5272" i="5" s="1"/>
  <c r="AQ5273" i="5"/>
  <c r="AR5273" i="5" s="1"/>
  <c r="AQ3585" i="5"/>
  <c r="AR3585" i="5" s="1"/>
  <c r="B5419" i="5"/>
  <c r="BM2091" i="5" l="1"/>
  <c r="BN2091" i="5" s="1"/>
  <c r="BM2099" i="5"/>
  <c r="BN2099" i="5" s="1"/>
  <c r="BM2082" i="5"/>
  <c r="BN2082" i="5" s="1"/>
  <c r="BM2098" i="5"/>
  <c r="BN2098" i="5" s="1"/>
  <c r="BM2089" i="5"/>
  <c r="BN2089" i="5" s="1"/>
  <c r="BM2088" i="5"/>
  <c r="BN2088" i="5" s="1"/>
  <c r="BM2094" i="5"/>
  <c r="BN2094" i="5" s="1"/>
  <c r="BM2090" i="5"/>
  <c r="BN2090" i="5" s="1"/>
  <c r="BM2113" i="5"/>
  <c r="BN2113" i="5" s="1"/>
  <c r="BM2102" i="5"/>
  <c r="BN2102" i="5" s="1"/>
  <c r="AR3544" i="5"/>
  <c r="BR3409" i="5"/>
  <c r="B3415" i="5" s="1"/>
  <c r="BX3409" i="5"/>
  <c r="BZ3409" i="5" s="1"/>
  <c r="B3416" i="5" s="1"/>
  <c r="CA3409" i="5"/>
  <c r="CC3409" i="5" s="1"/>
  <c r="B3417" i="5" s="1"/>
  <c r="CD3409" i="5"/>
  <c r="CF3409" i="5" s="1"/>
  <c r="B3418" i="5" s="1"/>
  <c r="CS2405" i="5"/>
  <c r="BL1935" i="5"/>
  <c r="BS3409" i="5"/>
  <c r="AX1554" i="5"/>
  <c r="AY1554" i="5" s="1"/>
  <c r="AX1599" i="5"/>
  <c r="AY1599" i="5" s="1"/>
  <c r="AQ1389" i="5"/>
  <c r="AQ841" i="5"/>
  <c r="BM2201" i="5"/>
  <c r="BO2201" i="5" s="1"/>
  <c r="B2210" i="5" s="1"/>
  <c r="BY3258" i="5"/>
  <c r="CA3258" i="5" s="1"/>
  <c r="B3268" i="5" s="1"/>
  <c r="B2930" i="5"/>
  <c r="B1671" i="5"/>
  <c r="CG2795" i="5"/>
  <c r="CI2795" i="5" s="1"/>
  <c r="B2929" i="5" s="1"/>
  <c r="CA2531" i="5"/>
  <c r="CC2531" i="5" s="1"/>
  <c r="B2539" i="5" s="1"/>
  <c r="AT449" i="5"/>
  <c r="BE436" i="5"/>
  <c r="BM433" i="5"/>
  <c r="AW431" i="5"/>
  <c r="BE428" i="5"/>
  <c r="BM425" i="5"/>
  <c r="AW423" i="5"/>
  <c r="BE420" i="5"/>
  <c r="BM417" i="5"/>
  <c r="AW415" i="5"/>
  <c r="BM404" i="5"/>
  <c r="AW437" i="5"/>
  <c r="BE434" i="5"/>
  <c r="BM431" i="5"/>
  <c r="AW429" i="5"/>
  <c r="BE426" i="5"/>
  <c r="BM423" i="5"/>
  <c r="AW421" i="5"/>
  <c r="BE418" i="5"/>
  <c r="BM415" i="5"/>
  <c r="AW413" i="5"/>
  <c r="BE437" i="5"/>
  <c r="BM434" i="5"/>
  <c r="AW432" i="5"/>
  <c r="BE429" i="5"/>
  <c r="BM426" i="5"/>
  <c r="AW424" i="5"/>
  <c r="BE421" i="5"/>
  <c r="BM418" i="5"/>
  <c r="AW416" i="5"/>
  <c r="BE413" i="5"/>
  <c r="AW407" i="5"/>
  <c r="AW402" i="5"/>
  <c r="BE435" i="5"/>
  <c r="BM432" i="5"/>
  <c r="AW430" i="5"/>
  <c r="BE427" i="5"/>
  <c r="BM424" i="5"/>
  <c r="AW422" i="5"/>
  <c r="BE419" i="5"/>
  <c r="BM416" i="5"/>
  <c r="AW414" i="5"/>
  <c r="BE407" i="5"/>
  <c r="BM395" i="5"/>
  <c r="BE394" i="5"/>
  <c r="AW396" i="5"/>
  <c r="BM394" i="5"/>
  <c r="BE393" i="5"/>
  <c r="BI390" i="5"/>
  <c r="AS385" i="5"/>
  <c r="BA382" i="5"/>
  <c r="BI379" i="5"/>
  <c r="AS377" i="5"/>
  <c r="BA374" i="5"/>
  <c r="BI371" i="5"/>
  <c r="AS369" i="5"/>
  <c r="BA366" i="5"/>
  <c r="BI363" i="5"/>
  <c r="AS391" i="5"/>
  <c r="BI382" i="5"/>
  <c r="AS380" i="5"/>
  <c r="BA377" i="5"/>
  <c r="BI374" i="5"/>
  <c r="AS372" i="5"/>
  <c r="BA369" i="5"/>
  <c r="BI366" i="5"/>
  <c r="AS364" i="5"/>
  <c r="BA364" i="5"/>
  <c r="AS386" i="5"/>
  <c r="BA383" i="5"/>
  <c r="BI380" i="5"/>
  <c r="AS378" i="5"/>
  <c r="BA375" i="5"/>
  <c r="BI372" i="5"/>
  <c r="AS370" i="5"/>
  <c r="BA367" i="5"/>
  <c r="BI364" i="5"/>
  <c r="AS365" i="5"/>
  <c r="BI389" i="5"/>
  <c r="AS384" i="5"/>
  <c r="BA381" i="5"/>
  <c r="BI378" i="5"/>
  <c r="AS376" i="5"/>
  <c r="BA373" i="5"/>
  <c r="BI370" i="5"/>
  <c r="AS368" i="5"/>
  <c r="BA365" i="5"/>
  <c r="BM362" i="5"/>
  <c r="BA362" i="5"/>
  <c r="AW362" i="5"/>
  <c r="BW3258" i="5"/>
  <c r="CH2795" i="5"/>
  <c r="BY2531" i="5"/>
  <c r="B5425" i="5"/>
  <c r="B5424" i="5"/>
  <c r="BB5398" i="5"/>
  <c r="BB5399" i="5"/>
  <c r="BB5400" i="5"/>
  <c r="BB5401" i="5"/>
  <c r="BB5402" i="5"/>
  <c r="BB5403" i="5"/>
  <c r="BB5404" i="5"/>
  <c r="BB5405" i="5"/>
  <c r="BB5406" i="5"/>
  <c r="BB5407" i="5"/>
  <c r="BB5416" i="5" s="1"/>
  <c r="BB5408" i="5"/>
  <c r="BB5409" i="5"/>
  <c r="BB5410" i="5"/>
  <c r="BB5411" i="5"/>
  <c r="BB5412" i="5"/>
  <c r="BB5413" i="5"/>
  <c r="BB5414" i="5"/>
  <c r="BB5415" i="5"/>
  <c r="BB5397" i="5"/>
  <c r="AX5397" i="5"/>
  <c r="AW5416" i="5"/>
  <c r="AH5421" i="5" s="1"/>
  <c r="AI5421" i="5" s="1"/>
  <c r="AT5398" i="5"/>
  <c r="AP5416" i="5"/>
  <c r="AH5420" i="5" s="1"/>
  <c r="AI5420" i="5" s="1"/>
  <c r="AN5416" i="5"/>
  <c r="AH5419" i="5" s="1"/>
  <c r="AQ5398" i="5"/>
  <c r="AQ5399" i="5"/>
  <c r="AQ5400" i="5"/>
  <c r="AQ5401" i="5"/>
  <c r="AQ5402" i="5"/>
  <c r="AQ5403" i="5"/>
  <c r="AQ5404" i="5"/>
  <c r="AQ5405" i="5"/>
  <c r="AQ5406" i="5"/>
  <c r="AQ5407" i="5"/>
  <c r="AQ5408" i="5"/>
  <c r="AQ5409" i="5"/>
  <c r="AQ5410" i="5"/>
  <c r="AQ5411" i="5"/>
  <c r="AQ5412" i="5"/>
  <c r="AQ5413" i="5"/>
  <c r="AQ5414" i="5"/>
  <c r="AQ5415" i="5"/>
  <c r="AM5397" i="5"/>
  <c r="AT5397" i="5"/>
  <c r="AS5397" i="5"/>
  <c r="AR5397" i="5"/>
  <c r="AL5416" i="5"/>
  <c r="AH5398" i="5"/>
  <c r="AI5398" i="5"/>
  <c r="AL5398" i="5" s="1"/>
  <c r="AJ5398" i="5"/>
  <c r="AK5398" i="5"/>
  <c r="AH5399" i="5"/>
  <c r="AI5399" i="5"/>
  <c r="AJ5399" i="5"/>
  <c r="AL5399" i="5" s="1"/>
  <c r="AK5399" i="5"/>
  <c r="AH5400" i="5"/>
  <c r="AI5400" i="5"/>
  <c r="AL5400" i="5" s="1"/>
  <c r="AJ5400" i="5"/>
  <c r="AK5400" i="5"/>
  <c r="AH5401" i="5"/>
  <c r="AI5401" i="5"/>
  <c r="AJ5401" i="5"/>
  <c r="AK5401" i="5"/>
  <c r="AL5401" i="5" s="1"/>
  <c r="AH5402" i="5"/>
  <c r="AI5402" i="5"/>
  <c r="AJ5402" i="5"/>
  <c r="AL5402" i="5" s="1"/>
  <c r="AK5402" i="5"/>
  <c r="AH5403" i="5"/>
  <c r="AI5403" i="5"/>
  <c r="AJ5403" i="5"/>
  <c r="AK5403" i="5"/>
  <c r="AL5403" i="5"/>
  <c r="AH5404" i="5"/>
  <c r="AI5404" i="5"/>
  <c r="AL5404" i="5" s="1"/>
  <c r="AJ5404" i="5"/>
  <c r="AK5404" i="5"/>
  <c r="AH5405" i="5"/>
  <c r="AI5405" i="5"/>
  <c r="AJ5405" i="5"/>
  <c r="AK5405" i="5"/>
  <c r="AL5405" i="5" s="1"/>
  <c r="AH5406" i="5"/>
  <c r="AI5406" i="5"/>
  <c r="AJ5406" i="5"/>
  <c r="AL5406" i="5" s="1"/>
  <c r="AK5406" i="5"/>
  <c r="AG5416" i="5"/>
  <c r="B5422" i="5" s="1"/>
  <c r="AH5407" i="5"/>
  <c r="AH5416" i="5" s="1"/>
  <c r="AI5407" i="5"/>
  <c r="AJ5407" i="5"/>
  <c r="AK5407" i="5"/>
  <c r="AL5407" i="5"/>
  <c r="AH5408" i="5"/>
  <c r="AI5408" i="5"/>
  <c r="AL5408" i="5" s="1"/>
  <c r="AJ5408" i="5"/>
  <c r="AK5408" i="5"/>
  <c r="AH5409" i="5"/>
  <c r="AI5409" i="5"/>
  <c r="AJ5409" i="5"/>
  <c r="AK5409" i="5"/>
  <c r="AL5409" i="5" s="1"/>
  <c r="AH5410" i="5"/>
  <c r="AI5410" i="5"/>
  <c r="AJ5410" i="5"/>
  <c r="AL5410" i="5" s="1"/>
  <c r="AK5410" i="5"/>
  <c r="AH5411" i="5"/>
  <c r="AI5411" i="5"/>
  <c r="AJ5411" i="5"/>
  <c r="AK5411" i="5"/>
  <c r="AL5411" i="5"/>
  <c r="AH5412" i="5"/>
  <c r="AI5412" i="5"/>
  <c r="AL5412" i="5" s="1"/>
  <c r="AJ5412" i="5"/>
  <c r="AK5412" i="5"/>
  <c r="AH5413" i="5"/>
  <c r="AI5413" i="5"/>
  <c r="AJ5413" i="5"/>
  <c r="AK5413" i="5"/>
  <c r="AL5413" i="5" s="1"/>
  <c r="AH5414" i="5"/>
  <c r="AI5414" i="5"/>
  <c r="AJ5414" i="5"/>
  <c r="AL5414" i="5" s="1"/>
  <c r="AK5414" i="5"/>
  <c r="AH5415" i="5"/>
  <c r="AI5415" i="5"/>
  <c r="AJ5415" i="5"/>
  <c r="AK5415" i="5"/>
  <c r="AL5415" i="5"/>
  <c r="AL5397" i="5"/>
  <c r="AK5397" i="5"/>
  <c r="AJ5397" i="5"/>
  <c r="AI5397" i="5"/>
  <c r="AH5397" i="5"/>
  <c r="B5376" i="5"/>
  <c r="B5379" i="5"/>
  <c r="B5378" i="5"/>
  <c r="B5377" i="5"/>
  <c r="B5380" i="5"/>
  <c r="AX5373" i="5"/>
  <c r="AX5372" i="5"/>
  <c r="AW5372" i="5"/>
  <c r="AV5372" i="5"/>
  <c r="AU5372" i="5"/>
  <c r="AM5374" i="5"/>
  <c r="AT5372" i="5"/>
  <c r="AS5372" i="5"/>
  <c r="AR5372" i="5"/>
  <c r="AQ5372" i="5"/>
  <c r="AP5372" i="5"/>
  <c r="AO5372" i="5"/>
  <c r="AN5372" i="5"/>
  <c r="AM5372" i="5"/>
  <c r="AK5372" i="5"/>
  <c r="AJ5372" i="5"/>
  <c r="AL5372" i="5" s="1"/>
  <c r="AI5372" i="5"/>
  <c r="AH5372" i="5"/>
  <c r="AG5372" i="5"/>
  <c r="B5346" i="5"/>
  <c r="B5345" i="5"/>
  <c r="AM5342" i="5"/>
  <c r="AM5332" i="5"/>
  <c r="AM5333" i="5"/>
  <c r="AM5334" i="5"/>
  <c r="AM5335" i="5"/>
  <c r="AM5336" i="5"/>
  <c r="AM5337" i="5"/>
  <c r="AM5338" i="5"/>
  <c r="AM5339" i="5"/>
  <c r="AM5340" i="5"/>
  <c r="AM5341" i="5"/>
  <c r="AM5331" i="5"/>
  <c r="AL5342" i="5"/>
  <c r="AJ5342" i="5"/>
  <c r="AH5342" i="5"/>
  <c r="AG5316" i="5"/>
  <c r="B5320" i="5" s="1"/>
  <c r="AP3585" i="5"/>
  <c r="AO3585" i="5"/>
  <c r="B8" i="5"/>
  <c r="N8" i="5"/>
  <c r="AG40" i="5"/>
  <c r="AK40" i="5" s="1"/>
  <c r="AH40" i="5"/>
  <c r="AG41" i="5"/>
  <c r="AK41" i="5" s="1"/>
  <c r="AH41" i="5"/>
  <c r="AG42" i="5"/>
  <c r="AK42" i="5" s="1"/>
  <c r="AH42" i="5"/>
  <c r="AG43" i="5"/>
  <c r="AK43" i="5" s="1"/>
  <c r="AH43" i="5"/>
  <c r="AG44" i="5"/>
  <c r="AK44" i="5" s="1"/>
  <c r="AH44" i="5"/>
  <c r="AG45" i="5"/>
  <c r="AK45" i="5" s="1"/>
  <c r="AH45" i="5"/>
  <c r="AG46" i="5"/>
  <c r="AK46" i="5" s="1"/>
  <c r="AH46" i="5"/>
  <c r="AG47" i="5"/>
  <c r="AK47" i="5" s="1"/>
  <c r="AH47" i="5"/>
  <c r="AG48" i="5"/>
  <c r="AK48" i="5" s="1"/>
  <c r="AH48" i="5"/>
  <c r="AG49" i="5"/>
  <c r="AK49" i="5" s="1"/>
  <c r="AH49" i="5"/>
  <c r="AG50" i="5"/>
  <c r="AK50" i="5" s="1"/>
  <c r="AH50" i="5"/>
  <c r="AG51" i="5"/>
  <c r="AK51" i="5" s="1"/>
  <c r="AH51" i="5"/>
  <c r="AG52" i="5"/>
  <c r="AK52" i="5" s="1"/>
  <c r="AH52" i="5"/>
  <c r="AG53" i="5"/>
  <c r="AK53" i="5" s="1"/>
  <c r="AH53" i="5"/>
  <c r="AG54" i="5"/>
  <c r="AK54" i="5" s="1"/>
  <c r="AH54" i="5"/>
  <c r="AG55" i="5"/>
  <c r="AK55" i="5" s="1"/>
  <c r="AH55" i="5"/>
  <c r="AG56" i="5"/>
  <c r="AK56" i="5" s="1"/>
  <c r="AH56" i="5"/>
  <c r="AG57" i="5"/>
  <c r="AK57" i="5" s="1"/>
  <c r="AH57" i="5"/>
  <c r="AG58" i="5"/>
  <c r="AK58" i="5" s="1"/>
  <c r="AH58" i="5"/>
  <c r="AG59" i="5"/>
  <c r="AK59" i="5" s="1"/>
  <c r="AH59" i="5"/>
  <c r="AG60" i="5"/>
  <c r="AK60" i="5" s="1"/>
  <c r="AH60" i="5"/>
  <c r="AG61" i="5"/>
  <c r="AK61" i="5" s="1"/>
  <c r="AH61" i="5"/>
  <c r="AG62" i="5"/>
  <c r="AK62" i="5" s="1"/>
  <c r="AH62" i="5"/>
  <c r="AG63" i="5"/>
  <c r="AK63" i="5" s="1"/>
  <c r="AH63" i="5"/>
  <c r="AG64" i="5"/>
  <c r="AK64" i="5" s="1"/>
  <c r="AH64" i="5"/>
  <c r="AG65" i="5"/>
  <c r="AK65" i="5" s="1"/>
  <c r="AH65" i="5"/>
  <c r="AG66" i="5"/>
  <c r="AK66" i="5" s="1"/>
  <c r="AH66" i="5"/>
  <c r="AG67" i="5"/>
  <c r="AK67" i="5" s="1"/>
  <c r="AH67" i="5"/>
  <c r="AG68" i="5"/>
  <c r="AK68" i="5" s="1"/>
  <c r="AH68" i="5"/>
  <c r="AG69" i="5"/>
  <c r="AK69" i="5" s="1"/>
  <c r="AH69" i="5"/>
  <c r="AG70" i="5"/>
  <c r="AK70" i="5" s="1"/>
  <c r="AH70" i="5"/>
  <c r="AG71" i="5"/>
  <c r="AK71" i="5" s="1"/>
  <c r="AH71" i="5"/>
  <c r="AG72" i="5"/>
  <c r="AK72" i="5" s="1"/>
  <c r="AH72" i="5"/>
  <c r="AG73" i="5"/>
  <c r="AK73" i="5" s="1"/>
  <c r="AH73" i="5"/>
  <c r="AG74" i="5"/>
  <c r="AK74" i="5" s="1"/>
  <c r="AH74" i="5"/>
  <c r="AG75" i="5"/>
  <c r="AK75" i="5" s="1"/>
  <c r="AH75" i="5"/>
  <c r="AG76" i="5"/>
  <c r="AK76" i="5" s="1"/>
  <c r="AH76" i="5"/>
  <c r="AG77" i="5"/>
  <c r="AK77" i="5" s="1"/>
  <c r="AH77" i="5"/>
  <c r="AG78" i="5"/>
  <c r="AK78" i="5" s="1"/>
  <c r="AH78" i="5"/>
  <c r="AG79" i="5"/>
  <c r="AK79" i="5" s="1"/>
  <c r="AH79" i="5"/>
  <c r="AG80" i="5"/>
  <c r="AK80" i="5" s="1"/>
  <c r="AH80" i="5"/>
  <c r="AG81" i="5"/>
  <c r="AK81" i="5" s="1"/>
  <c r="AH81" i="5"/>
  <c r="AG82" i="5"/>
  <c r="AK82" i="5" s="1"/>
  <c r="AH82" i="5"/>
  <c r="AG83" i="5"/>
  <c r="AK83" i="5" s="1"/>
  <c r="AH83" i="5"/>
  <c r="AG84" i="5"/>
  <c r="AK84" i="5" s="1"/>
  <c r="AH84" i="5"/>
  <c r="AG85" i="5"/>
  <c r="AK85" i="5" s="1"/>
  <c r="AH85" i="5"/>
  <c r="AG86" i="5"/>
  <c r="AK86" i="5" s="1"/>
  <c r="AH86" i="5"/>
  <c r="AG87" i="5"/>
  <c r="AK87" i="5" s="1"/>
  <c r="AH87" i="5"/>
  <c r="AG88" i="5"/>
  <c r="AK88" i="5" s="1"/>
  <c r="AH88" i="5"/>
  <c r="AG89" i="5"/>
  <c r="AK89" i="5" s="1"/>
  <c r="AH89" i="5"/>
  <c r="AG90" i="5"/>
  <c r="AK90" i="5" s="1"/>
  <c r="AH90" i="5"/>
  <c r="AG91" i="5"/>
  <c r="AK91" i="5" s="1"/>
  <c r="AH91" i="5"/>
  <c r="AG92" i="5"/>
  <c r="AK92" i="5" s="1"/>
  <c r="AH92" i="5"/>
  <c r="AG93" i="5"/>
  <c r="AK93" i="5" s="1"/>
  <c r="AH93" i="5"/>
  <c r="AG94" i="5"/>
  <c r="AK94" i="5" s="1"/>
  <c r="AH94" i="5"/>
  <c r="AG95" i="5"/>
  <c r="AK95" i="5" s="1"/>
  <c r="AH95" i="5"/>
  <c r="AG96" i="5"/>
  <c r="AK96" i="5" s="1"/>
  <c r="AH96" i="5"/>
  <c r="AG97" i="5"/>
  <c r="AK97" i="5" s="1"/>
  <c r="AH97" i="5"/>
  <c r="AG98" i="5"/>
  <c r="AK98" i="5" s="1"/>
  <c r="AH98" i="5"/>
  <c r="AG99" i="5"/>
  <c r="AK99" i="5" s="1"/>
  <c r="AH99" i="5"/>
  <c r="AG100" i="5"/>
  <c r="AK100" i="5" s="1"/>
  <c r="AH100" i="5"/>
  <c r="AG101" i="5"/>
  <c r="AK101" i="5" s="1"/>
  <c r="AH101" i="5"/>
  <c r="AG102" i="5"/>
  <c r="AK102" i="5" s="1"/>
  <c r="AH102" i="5"/>
  <c r="AG103" i="5"/>
  <c r="AK103" i="5" s="1"/>
  <c r="AH103" i="5"/>
  <c r="AG104" i="5"/>
  <c r="AK104" i="5" s="1"/>
  <c r="AH104" i="5"/>
  <c r="AG105" i="5"/>
  <c r="AK105" i="5" s="1"/>
  <c r="AH105" i="5"/>
  <c r="AG106" i="5"/>
  <c r="AK106" i="5" s="1"/>
  <c r="AH106" i="5"/>
  <c r="AG107" i="5"/>
  <c r="AK107" i="5" s="1"/>
  <c r="AH107" i="5"/>
  <c r="AG108" i="5"/>
  <c r="AK108" i="5" s="1"/>
  <c r="AH108" i="5"/>
  <c r="AG109" i="5"/>
  <c r="AK109" i="5" s="1"/>
  <c r="AH109" i="5"/>
  <c r="AG110" i="5"/>
  <c r="AK110" i="5" s="1"/>
  <c r="AH110" i="5"/>
  <c r="AG111" i="5"/>
  <c r="AK111" i="5" s="1"/>
  <c r="AH111" i="5"/>
  <c r="AG112" i="5"/>
  <c r="AH112" i="5"/>
  <c r="AG113" i="5"/>
  <c r="AH113" i="5"/>
  <c r="AG114" i="5"/>
  <c r="AH114" i="5"/>
  <c r="AG115" i="5"/>
  <c r="AH115" i="5"/>
  <c r="AG116" i="5"/>
  <c r="AH116" i="5"/>
  <c r="AG117" i="5"/>
  <c r="AH117" i="5"/>
  <c r="AG118" i="5"/>
  <c r="AH118" i="5"/>
  <c r="AG119" i="5"/>
  <c r="AH119" i="5"/>
  <c r="AG120" i="5"/>
  <c r="AH120" i="5"/>
  <c r="AG121" i="5"/>
  <c r="AH121" i="5"/>
  <c r="AG122" i="5"/>
  <c r="AH122" i="5"/>
  <c r="AG123" i="5"/>
  <c r="AH123" i="5"/>
  <c r="AG124" i="5"/>
  <c r="AH124" i="5"/>
  <c r="AG125" i="5"/>
  <c r="AH125" i="5"/>
  <c r="AG126" i="5"/>
  <c r="AH126" i="5"/>
  <c r="AG127" i="5"/>
  <c r="AH127" i="5"/>
  <c r="AG128" i="5"/>
  <c r="AH128" i="5"/>
  <c r="AG129" i="5"/>
  <c r="AH129" i="5"/>
  <c r="AG130" i="5"/>
  <c r="AH130" i="5"/>
  <c r="AG131" i="5"/>
  <c r="AH131" i="5"/>
  <c r="AG132" i="5"/>
  <c r="AH132" i="5"/>
  <c r="AG133" i="5"/>
  <c r="AH133" i="5"/>
  <c r="AG134" i="5"/>
  <c r="AH134" i="5"/>
  <c r="AG135" i="5"/>
  <c r="AH135" i="5"/>
  <c r="AG136" i="5"/>
  <c r="AH136" i="5"/>
  <c r="AG137" i="5"/>
  <c r="AH137" i="5"/>
  <c r="AG138" i="5"/>
  <c r="AH138" i="5"/>
  <c r="AG139" i="5"/>
  <c r="AH139" i="5"/>
  <c r="AG140" i="5"/>
  <c r="AH140" i="5"/>
  <c r="AG141" i="5"/>
  <c r="AH141" i="5"/>
  <c r="AG142" i="5"/>
  <c r="AH142" i="5"/>
  <c r="AG143" i="5"/>
  <c r="AH143" i="5"/>
  <c r="AG144" i="5"/>
  <c r="AH144" i="5"/>
  <c r="AG145" i="5"/>
  <c r="AH145" i="5"/>
  <c r="AG146" i="5"/>
  <c r="AH146" i="5"/>
  <c r="AG147" i="5"/>
  <c r="AH147" i="5"/>
  <c r="AG148" i="5"/>
  <c r="AH148" i="5"/>
  <c r="AG149" i="5"/>
  <c r="AH149" i="5"/>
  <c r="AG150" i="5"/>
  <c r="AH150" i="5"/>
  <c r="AG151" i="5"/>
  <c r="AH151" i="5"/>
  <c r="AG152" i="5"/>
  <c r="AH152" i="5"/>
  <c r="AG153" i="5"/>
  <c r="AH153" i="5"/>
  <c r="AG154" i="5"/>
  <c r="AH154" i="5"/>
  <c r="AG155" i="5"/>
  <c r="AH155" i="5"/>
  <c r="AG156" i="5"/>
  <c r="AH156" i="5"/>
  <c r="AG157" i="5"/>
  <c r="AH157" i="5"/>
  <c r="AG158" i="5"/>
  <c r="AH158" i="5"/>
  <c r="AG159" i="5"/>
  <c r="AH159" i="5"/>
  <c r="AI160" i="5"/>
  <c r="AJ160" i="5"/>
  <c r="AG181" i="5"/>
  <c r="AI185" i="5"/>
  <c r="AK181" i="5"/>
  <c r="B187" i="5" s="1"/>
  <c r="AL181" i="5"/>
  <c r="B191" i="5" s="1"/>
  <c r="AM181" i="5"/>
  <c r="B192" i="5" s="1"/>
  <c r="AG182" i="5"/>
  <c r="AG183" i="5"/>
  <c r="AG184" i="5"/>
  <c r="AG185" i="5"/>
  <c r="AH185" i="5"/>
  <c r="AJ185" i="5"/>
  <c r="AM212" i="5"/>
  <c r="AR212" i="5"/>
  <c r="AV212" i="5"/>
  <c r="BA209" i="5"/>
  <c r="BB209" i="5"/>
  <c r="AL212" i="5"/>
  <c r="AT212" i="5"/>
  <c r="BB210" i="5"/>
  <c r="AH212" i="5"/>
  <c r="AQ212" i="5"/>
  <c r="BB211" i="5"/>
  <c r="AG212" i="5"/>
  <c r="B215" i="5" s="1"/>
  <c r="BB212" i="5"/>
  <c r="B218" i="5" s="1"/>
  <c r="B216" i="5"/>
  <c r="B241" i="5"/>
  <c r="AH235" i="5"/>
  <c r="B242" i="5" s="1"/>
  <c r="AJ235" i="5"/>
  <c r="AM236" i="5"/>
  <c r="B244" i="5" s="1"/>
  <c r="B238" i="5"/>
  <c r="B243" i="5"/>
  <c r="AQ272" i="5"/>
  <c r="AR272" i="5"/>
  <c r="B461" i="5" s="1"/>
  <c r="AS272" i="5"/>
  <c r="B463" i="5" s="1"/>
  <c r="AT272" i="5"/>
  <c r="AU272" i="5"/>
  <c r="AV272" i="5"/>
  <c r="BL272" i="5"/>
  <c r="BM272" i="5"/>
  <c r="AQ273" i="5"/>
  <c r="AT273" i="5"/>
  <c r="AU273" i="5"/>
  <c r="AV273" i="5"/>
  <c r="AQ274" i="5"/>
  <c r="AT274" i="5"/>
  <c r="AU274" i="5"/>
  <c r="AV274" i="5"/>
  <c r="AQ275" i="5"/>
  <c r="AT275" i="5"/>
  <c r="AG366" i="5" s="1"/>
  <c r="AU275" i="5"/>
  <c r="AV275" i="5"/>
  <c r="AQ276" i="5"/>
  <c r="AT276" i="5"/>
  <c r="AU276" i="5"/>
  <c r="AV276" i="5"/>
  <c r="AQ277" i="5"/>
  <c r="AT277" i="5"/>
  <c r="AU277" i="5"/>
  <c r="AV277" i="5"/>
  <c r="AQ278" i="5"/>
  <c r="AT278" i="5"/>
  <c r="AU278" i="5"/>
  <c r="AV278" i="5"/>
  <c r="AQ279" i="5"/>
  <c r="AT279" i="5"/>
  <c r="AU279" i="5"/>
  <c r="AV279" i="5"/>
  <c r="AQ280" i="5"/>
  <c r="AT280" i="5"/>
  <c r="AU280" i="5"/>
  <c r="AV280" i="5"/>
  <c r="AQ281" i="5"/>
  <c r="AT281" i="5"/>
  <c r="AU281" i="5"/>
  <c r="AV281" i="5"/>
  <c r="AQ282" i="5"/>
  <c r="AT282" i="5"/>
  <c r="AU282" i="5"/>
  <c r="AV282" i="5"/>
  <c r="AQ283" i="5"/>
  <c r="AT283" i="5"/>
  <c r="AU283" i="5"/>
  <c r="AV283" i="5"/>
  <c r="AQ284" i="5"/>
  <c r="AT284" i="5"/>
  <c r="AU284" i="5"/>
  <c r="AV284" i="5"/>
  <c r="AQ285" i="5"/>
  <c r="AT285" i="5"/>
  <c r="AU285" i="5"/>
  <c r="AV285" i="5"/>
  <c r="AQ286" i="5"/>
  <c r="AT286" i="5"/>
  <c r="AU286" i="5"/>
  <c r="AV286" i="5"/>
  <c r="AQ287" i="5"/>
  <c r="AT287" i="5"/>
  <c r="AU287" i="5"/>
  <c r="AV287" i="5"/>
  <c r="AQ288" i="5"/>
  <c r="AT288" i="5"/>
  <c r="AU288" i="5"/>
  <c r="AV288" i="5"/>
  <c r="AJ379" i="5"/>
  <c r="AK379" i="5" s="1"/>
  <c r="AQ289" i="5"/>
  <c r="AT289" i="5"/>
  <c r="AU289" i="5"/>
  <c r="AV289" i="5"/>
  <c r="AQ290" i="5"/>
  <c r="AT290" i="5"/>
  <c r="AU290" i="5"/>
  <c r="AG381" i="5" s="1"/>
  <c r="AV290" i="5"/>
  <c r="AQ291" i="5"/>
  <c r="AT291" i="5"/>
  <c r="AG382" i="5" s="1"/>
  <c r="AU291" i="5"/>
  <c r="AV291" i="5"/>
  <c r="AQ292" i="5"/>
  <c r="AT292" i="5"/>
  <c r="AU292" i="5"/>
  <c r="AG383" i="5" s="1"/>
  <c r="AV292" i="5"/>
  <c r="AJ383" i="5"/>
  <c r="AK383" i="5" s="1"/>
  <c r="AQ293" i="5"/>
  <c r="AT293" i="5"/>
  <c r="AU293" i="5"/>
  <c r="AV293" i="5"/>
  <c r="AQ294" i="5"/>
  <c r="AT294" i="5"/>
  <c r="AU294" i="5"/>
  <c r="AV294" i="5"/>
  <c r="AQ295" i="5"/>
  <c r="AT295" i="5"/>
  <c r="AU295" i="5"/>
  <c r="AV295" i="5"/>
  <c r="AQ296" i="5"/>
  <c r="AT296" i="5"/>
  <c r="AU296" i="5"/>
  <c r="AV296" i="5"/>
  <c r="AQ297" i="5"/>
  <c r="AT297" i="5"/>
  <c r="AU297" i="5"/>
  <c r="AV297" i="5"/>
  <c r="AQ298" i="5"/>
  <c r="AT298" i="5"/>
  <c r="AU298" i="5"/>
  <c r="AG389" i="5" s="1"/>
  <c r="AV298" i="5"/>
  <c r="AJ389" i="5"/>
  <c r="AK389" i="5" s="1"/>
  <c r="AQ299" i="5"/>
  <c r="AT299" i="5"/>
  <c r="AU299" i="5"/>
  <c r="AV299" i="5"/>
  <c r="AQ300" i="5"/>
  <c r="AT300" i="5"/>
  <c r="AU300" i="5"/>
  <c r="AV300" i="5"/>
  <c r="AJ391" i="5"/>
  <c r="AK391" i="5" s="1"/>
  <c r="AQ301" i="5"/>
  <c r="AT301" i="5"/>
  <c r="AU301" i="5"/>
  <c r="AV301" i="5"/>
  <c r="AQ302" i="5"/>
  <c r="AT302" i="5"/>
  <c r="AU302" i="5"/>
  <c r="AV302" i="5"/>
  <c r="AQ303" i="5"/>
  <c r="AT303" i="5"/>
  <c r="AU303" i="5"/>
  <c r="AV303" i="5"/>
  <c r="AG394" i="5" s="1"/>
  <c r="AJ394" i="5"/>
  <c r="AK394" i="5" s="1"/>
  <c r="AQ304" i="5"/>
  <c r="AT304" i="5"/>
  <c r="AU304" i="5"/>
  <c r="AV304" i="5"/>
  <c r="AQ305" i="5"/>
  <c r="AT305" i="5"/>
  <c r="AU305" i="5"/>
  <c r="AV305" i="5"/>
  <c r="AQ306" i="5"/>
  <c r="AT306" i="5"/>
  <c r="AU306" i="5"/>
  <c r="AG397" i="5" s="1"/>
  <c r="AV306" i="5"/>
  <c r="AQ307" i="5"/>
  <c r="AT307" i="5"/>
  <c r="AG398" i="5" s="1"/>
  <c r="AU307" i="5"/>
  <c r="AV307" i="5"/>
  <c r="AJ398" i="5"/>
  <c r="AK398" i="5" s="1"/>
  <c r="AQ308" i="5"/>
  <c r="AT308" i="5"/>
  <c r="AU308" i="5"/>
  <c r="AV308" i="5"/>
  <c r="AQ309" i="5"/>
  <c r="AT309" i="5"/>
  <c r="AU309" i="5"/>
  <c r="AV309" i="5"/>
  <c r="AQ310" i="5"/>
  <c r="AT310" i="5"/>
  <c r="AU310" i="5"/>
  <c r="AV310" i="5"/>
  <c r="AQ311" i="5"/>
  <c r="AT311" i="5"/>
  <c r="AG402" i="5" s="1"/>
  <c r="AU311" i="5"/>
  <c r="AV311" i="5"/>
  <c r="AJ402" i="5"/>
  <c r="AK402" i="5" s="1"/>
  <c r="AQ312" i="5"/>
  <c r="AT312" i="5"/>
  <c r="AU312" i="5"/>
  <c r="AV312" i="5"/>
  <c r="AQ313" i="5"/>
  <c r="AT313" i="5"/>
  <c r="AU313" i="5"/>
  <c r="AV313" i="5"/>
  <c r="AQ314" i="5"/>
  <c r="AT314" i="5"/>
  <c r="AU314" i="5"/>
  <c r="AG405" i="5" s="1"/>
  <c r="AV314" i="5"/>
  <c r="AQ315" i="5"/>
  <c r="AT315" i="5"/>
  <c r="AG406" i="5" s="1"/>
  <c r="AU315" i="5"/>
  <c r="AV315" i="5"/>
  <c r="AJ406" i="5"/>
  <c r="AK406" i="5" s="1"/>
  <c r="AQ316" i="5"/>
  <c r="AT316" i="5"/>
  <c r="AU316" i="5"/>
  <c r="AV316" i="5"/>
  <c r="AJ407" i="5"/>
  <c r="AK407" i="5" s="1"/>
  <c r="AQ317" i="5"/>
  <c r="AT317" i="5"/>
  <c r="AU317" i="5"/>
  <c r="AV317" i="5"/>
  <c r="AQ318" i="5"/>
  <c r="AT318" i="5"/>
  <c r="AU318" i="5"/>
  <c r="AV318" i="5"/>
  <c r="AQ319" i="5"/>
  <c r="AT319" i="5"/>
  <c r="AU319" i="5"/>
  <c r="AV319" i="5"/>
  <c r="AQ320" i="5"/>
  <c r="AT320" i="5"/>
  <c r="AU320" i="5"/>
  <c r="AV320" i="5"/>
  <c r="AQ321" i="5"/>
  <c r="AT321" i="5"/>
  <c r="AU321" i="5"/>
  <c r="AV321" i="5"/>
  <c r="AQ322" i="5"/>
  <c r="AT322" i="5"/>
  <c r="AU322" i="5"/>
  <c r="AG413" i="5" s="1"/>
  <c r="AV322" i="5"/>
  <c r="AQ323" i="5"/>
  <c r="AT323" i="5"/>
  <c r="AG414" i="5" s="1"/>
  <c r="AU323" i="5"/>
  <c r="AV323" i="5"/>
  <c r="AJ414" i="5"/>
  <c r="AK414" i="5" s="1"/>
  <c r="AQ324" i="5"/>
  <c r="AT324" i="5"/>
  <c r="AU324" i="5"/>
  <c r="AG415" i="5" s="1"/>
  <c r="AV324" i="5"/>
  <c r="AJ415" i="5"/>
  <c r="AK415" i="5" s="1"/>
  <c r="AQ325" i="5"/>
  <c r="AT325" i="5"/>
  <c r="AU325" i="5"/>
  <c r="AV325" i="5"/>
  <c r="AQ326" i="5"/>
  <c r="AT326" i="5"/>
  <c r="AU326" i="5"/>
  <c r="AG417" i="5" s="1"/>
  <c r="AV326" i="5"/>
  <c r="AJ417" i="5"/>
  <c r="AK417" i="5" s="1"/>
  <c r="AQ327" i="5"/>
  <c r="AT327" i="5"/>
  <c r="AU327" i="5"/>
  <c r="AV327" i="5"/>
  <c r="AJ418" i="5"/>
  <c r="AK418" i="5" s="1"/>
  <c r="AQ328" i="5"/>
  <c r="AT328" i="5"/>
  <c r="AU328" i="5"/>
  <c r="AV328" i="5"/>
  <c r="AQ329" i="5"/>
  <c r="AT329" i="5"/>
  <c r="AU329" i="5"/>
  <c r="AV329" i="5"/>
  <c r="AQ330" i="5"/>
  <c r="AT330" i="5"/>
  <c r="AG421" i="5" s="1"/>
  <c r="AU330" i="5"/>
  <c r="AV330" i="5"/>
  <c r="AJ421" i="5"/>
  <c r="AK421" i="5" s="1"/>
  <c r="AQ331" i="5"/>
  <c r="AT331" i="5"/>
  <c r="AG422" i="5" s="1"/>
  <c r="AU331" i="5"/>
  <c r="AV331" i="5"/>
  <c r="AQ332" i="5"/>
  <c r="AT332" i="5"/>
  <c r="AU332" i="5"/>
  <c r="AV332" i="5"/>
  <c r="AQ333" i="5"/>
  <c r="AT333" i="5"/>
  <c r="AU333" i="5"/>
  <c r="AV333" i="5"/>
  <c r="AG424" i="5" s="1"/>
  <c r="AQ334" i="5"/>
  <c r="AT334" i="5"/>
  <c r="AU334" i="5"/>
  <c r="AV334" i="5"/>
  <c r="AQ335" i="5"/>
  <c r="AT335" i="5"/>
  <c r="AG426" i="5" s="1"/>
  <c r="AU335" i="5"/>
  <c r="AV335" i="5"/>
  <c r="AJ426" i="5"/>
  <c r="AK426" i="5" s="1"/>
  <c r="AQ336" i="5"/>
  <c r="AT336" i="5"/>
  <c r="AU336" i="5"/>
  <c r="AV336" i="5"/>
  <c r="AQ337" i="5"/>
  <c r="AT337" i="5"/>
  <c r="AU337" i="5"/>
  <c r="AV337" i="5"/>
  <c r="AQ338" i="5"/>
  <c r="AT338" i="5"/>
  <c r="AG429" i="5" s="1"/>
  <c r="AU338" i="5"/>
  <c r="AV338" i="5"/>
  <c r="AJ429" i="5"/>
  <c r="AK429" i="5" s="1"/>
  <c r="AQ339" i="5"/>
  <c r="AT339" i="5"/>
  <c r="AG430" i="5" s="1"/>
  <c r="AU339" i="5"/>
  <c r="AV339" i="5"/>
  <c r="AQ340" i="5"/>
  <c r="AT340" i="5"/>
  <c r="AU340" i="5"/>
  <c r="AV340" i="5"/>
  <c r="AG431" i="5" s="1"/>
  <c r="AJ431" i="5"/>
  <c r="AK431" i="5" s="1"/>
  <c r="AQ341" i="5"/>
  <c r="AT341" i="5"/>
  <c r="AU341" i="5"/>
  <c r="AV341" i="5"/>
  <c r="AQ342" i="5"/>
  <c r="AT342" i="5"/>
  <c r="AU342" i="5"/>
  <c r="AG433" i="5" s="1"/>
  <c r="AV342" i="5"/>
  <c r="AQ343" i="5"/>
  <c r="AT343" i="5"/>
  <c r="AU343" i="5"/>
  <c r="AV343" i="5"/>
  <c r="AQ344" i="5"/>
  <c r="AT344" i="5"/>
  <c r="AU344" i="5"/>
  <c r="AV344" i="5"/>
  <c r="AQ345" i="5"/>
  <c r="AT345" i="5"/>
  <c r="AU345" i="5"/>
  <c r="AV345" i="5"/>
  <c r="AQ346" i="5"/>
  <c r="AT346" i="5"/>
  <c r="AG437" i="5" s="1"/>
  <c r="AU346" i="5"/>
  <c r="AV346" i="5"/>
  <c r="AJ437" i="5"/>
  <c r="AK437" i="5" s="1"/>
  <c r="AQ347" i="5"/>
  <c r="AT347" i="5"/>
  <c r="AG438" i="5" s="1"/>
  <c r="AU347" i="5"/>
  <c r="AV347" i="5"/>
  <c r="AJ438" i="5"/>
  <c r="AK438" i="5" s="1"/>
  <c r="AQ348" i="5"/>
  <c r="AT348" i="5"/>
  <c r="AU348" i="5"/>
  <c r="AV348" i="5"/>
  <c r="AM440" i="5"/>
  <c r="AN440" i="5" s="1"/>
  <c r="AQ349" i="5"/>
  <c r="AT349" i="5"/>
  <c r="AU349" i="5"/>
  <c r="AV349" i="5"/>
  <c r="AQ350" i="5"/>
  <c r="AT350" i="5"/>
  <c r="AU350" i="5"/>
  <c r="AG441" i="5" s="1"/>
  <c r="AV350" i="5"/>
  <c r="AQ351" i="5"/>
  <c r="AT351" i="5"/>
  <c r="AG442" i="5" s="1"/>
  <c r="AU351" i="5"/>
  <c r="AV351" i="5"/>
  <c r="AQ352" i="5"/>
  <c r="AT352" i="5"/>
  <c r="AU352" i="5"/>
  <c r="AV352" i="5"/>
  <c r="AQ353" i="5"/>
  <c r="AT353" i="5"/>
  <c r="AU353" i="5"/>
  <c r="AV353" i="5"/>
  <c r="AQ354" i="5"/>
  <c r="AT354" i="5"/>
  <c r="AU354" i="5"/>
  <c r="AV354" i="5"/>
  <c r="AJ445" i="5"/>
  <c r="AK445" i="5" s="1"/>
  <c r="AQ355" i="5"/>
  <c r="AT355" i="5"/>
  <c r="AG446" i="5" s="1"/>
  <c r="AU355" i="5"/>
  <c r="AV355" i="5"/>
  <c r="AQ356" i="5"/>
  <c r="AT356" i="5"/>
  <c r="AU356" i="5"/>
  <c r="AV356" i="5"/>
  <c r="AG447" i="5" s="1"/>
  <c r="AG363" i="5"/>
  <c r="AG364" i="5"/>
  <c r="AG365" i="5"/>
  <c r="AJ365" i="5"/>
  <c r="AK365" i="5" s="1"/>
  <c r="AJ366" i="5"/>
  <c r="AK366" i="5" s="1"/>
  <c r="AG367" i="5"/>
  <c r="AJ367" i="5"/>
  <c r="AK367" i="5" s="1"/>
  <c r="AG368" i="5"/>
  <c r="AJ368" i="5"/>
  <c r="AK368" i="5" s="1"/>
  <c r="AG369" i="5"/>
  <c r="AJ369" i="5"/>
  <c r="AK369" i="5" s="1"/>
  <c r="AG370" i="5"/>
  <c r="AJ370" i="5"/>
  <c r="AK370" i="5" s="1"/>
  <c r="AG371" i="5"/>
  <c r="AG372" i="5"/>
  <c r="AG373" i="5"/>
  <c r="AJ373" i="5"/>
  <c r="AK373" i="5" s="1"/>
  <c r="AJ374" i="5"/>
  <c r="AK374" i="5" s="1"/>
  <c r="AG375" i="5"/>
  <c r="AJ375" i="5"/>
  <c r="AK375" i="5" s="1"/>
  <c r="AG376" i="5"/>
  <c r="AJ376" i="5"/>
  <c r="AK376" i="5" s="1"/>
  <c r="AG377" i="5"/>
  <c r="AJ377" i="5"/>
  <c r="AK377" i="5" s="1"/>
  <c r="AG378" i="5"/>
  <c r="AJ378" i="5"/>
  <c r="AK378" i="5" s="1"/>
  <c r="AG379" i="5"/>
  <c r="AG380" i="5"/>
  <c r="AJ381" i="5"/>
  <c r="AK381" i="5" s="1"/>
  <c r="AJ382" i="5"/>
  <c r="AK382" i="5" s="1"/>
  <c r="AG384" i="5"/>
  <c r="AJ384" i="5"/>
  <c r="AK384" i="5" s="1"/>
  <c r="AG385" i="5"/>
  <c r="AJ385" i="5"/>
  <c r="AK385" i="5" s="1"/>
  <c r="AG386" i="5"/>
  <c r="AJ386" i="5"/>
  <c r="AK386" i="5" s="1"/>
  <c r="AG387" i="5"/>
  <c r="AG388" i="5"/>
  <c r="AJ390" i="5"/>
  <c r="AK390" i="5" s="1"/>
  <c r="AG391" i="5"/>
  <c r="AG392" i="5"/>
  <c r="AJ392" i="5"/>
  <c r="AK392" i="5" s="1"/>
  <c r="AG393" i="5"/>
  <c r="AJ393" i="5"/>
  <c r="AK393" i="5" s="1"/>
  <c r="AG395" i="5"/>
  <c r="AG396" i="5"/>
  <c r="AJ397" i="5"/>
  <c r="AK397" i="5" s="1"/>
  <c r="AG399" i="5"/>
  <c r="AJ399" i="5"/>
  <c r="AK399" i="5" s="1"/>
  <c r="AG400" i="5"/>
  <c r="AJ400" i="5"/>
  <c r="AK400" i="5" s="1"/>
  <c r="AG401" i="5"/>
  <c r="AJ401" i="5"/>
  <c r="AK401" i="5" s="1"/>
  <c r="AG403" i="5"/>
  <c r="AG404" i="5"/>
  <c r="AJ405" i="5"/>
  <c r="AK405" i="5" s="1"/>
  <c r="AG407" i="5"/>
  <c r="AG408" i="5"/>
  <c r="AJ408" i="5"/>
  <c r="AK408" i="5" s="1"/>
  <c r="AG409" i="5"/>
  <c r="AJ409" i="5"/>
  <c r="AK409" i="5" s="1"/>
  <c r="AG410" i="5"/>
  <c r="AJ410" i="5"/>
  <c r="AK410" i="5" s="1"/>
  <c r="AG411" i="5"/>
  <c r="AG412" i="5"/>
  <c r="AJ413" i="5"/>
  <c r="AK413" i="5" s="1"/>
  <c r="AG416" i="5"/>
  <c r="AJ416" i="5"/>
  <c r="AK416" i="5" s="1"/>
  <c r="AG418" i="5"/>
  <c r="AG419" i="5"/>
  <c r="AG420" i="5"/>
  <c r="AJ422" i="5"/>
  <c r="AK422" i="5" s="1"/>
  <c r="AG423" i="5"/>
  <c r="AJ424" i="5"/>
  <c r="AK424" i="5" s="1"/>
  <c r="AG425" i="5"/>
  <c r="AG428" i="5"/>
  <c r="AG432" i="5"/>
  <c r="AJ432" i="5"/>
  <c r="AK432" i="5" s="1"/>
  <c r="AG434" i="5"/>
  <c r="AG435" i="5"/>
  <c r="AG436" i="5"/>
  <c r="AG439" i="5"/>
  <c r="AJ440" i="5"/>
  <c r="AK440" i="5" s="1"/>
  <c r="AG443" i="5"/>
  <c r="AG444" i="5"/>
  <c r="B450" i="5"/>
  <c r="AJ480" i="5"/>
  <c r="B490" i="5" s="1"/>
  <c r="AK480" i="5"/>
  <c r="AI484" i="5"/>
  <c r="AG484" i="5"/>
  <c r="B489" i="5" s="1"/>
  <c r="AH484" i="5"/>
  <c r="B486" i="5"/>
  <c r="AI507" i="5"/>
  <c r="AJ503" i="5"/>
  <c r="B513" i="5" s="1"/>
  <c r="AK503" i="5"/>
  <c r="B509" i="5" s="1"/>
  <c r="AH507" i="5"/>
  <c r="AH524" i="5"/>
  <c r="AK524" i="5" s="1"/>
  <c r="AI524" i="5"/>
  <c r="AJ524" i="5"/>
  <c r="AL524" i="5"/>
  <c r="AM528" i="5"/>
  <c r="AH525" i="5"/>
  <c r="AI525" i="5"/>
  <c r="AJ525" i="5"/>
  <c r="AH526" i="5"/>
  <c r="AK526" i="5" s="1"/>
  <c r="AI526" i="5"/>
  <c r="AJ526" i="5"/>
  <c r="AG528" i="5"/>
  <c r="B534" i="5" s="1"/>
  <c r="AH527" i="5"/>
  <c r="AI527" i="5"/>
  <c r="AJ527" i="5"/>
  <c r="AK527" i="5"/>
  <c r="K528" i="5"/>
  <c r="M528" i="5"/>
  <c r="O528" i="5"/>
  <c r="Q528" i="5"/>
  <c r="S528" i="5"/>
  <c r="U528" i="5"/>
  <c r="W528" i="5"/>
  <c r="Y528" i="5"/>
  <c r="AA528" i="5"/>
  <c r="AN524" i="5" s="1"/>
  <c r="B531" i="5" s="1"/>
  <c r="AC528" i="5"/>
  <c r="AO528" i="5"/>
  <c r="B535" i="5"/>
  <c r="AH550" i="5"/>
  <c r="AI550" i="5"/>
  <c r="AK550" i="5" s="1"/>
  <c r="AJ550" i="5"/>
  <c r="AL550" i="5"/>
  <c r="B561" i="5" s="1"/>
  <c r="AN550" i="5"/>
  <c r="AH551" i="5"/>
  <c r="AI551" i="5"/>
  <c r="AK551" i="5" s="1"/>
  <c r="AJ551" i="5"/>
  <c r="AM554" i="5"/>
  <c r="AQ554" i="5"/>
  <c r="B563" i="5" s="1"/>
  <c r="AH552" i="5"/>
  <c r="AK552" i="5" s="1"/>
  <c r="AI552" i="5"/>
  <c r="AJ552" i="5"/>
  <c r="AH553" i="5"/>
  <c r="AI553" i="5"/>
  <c r="AJ553" i="5"/>
  <c r="J554" i="5"/>
  <c r="M554" i="5"/>
  <c r="P554" i="5"/>
  <c r="S554" i="5"/>
  <c r="V554" i="5"/>
  <c r="Y554" i="5"/>
  <c r="AB554" i="5"/>
  <c r="AO554" i="5"/>
  <c r="B557" i="5"/>
  <c r="AH574" i="5"/>
  <c r="AI574" i="5"/>
  <c r="AK574" i="5" s="1"/>
  <c r="AJ574" i="5"/>
  <c r="AL574" i="5"/>
  <c r="B585" i="5" s="1"/>
  <c r="AM578" i="5"/>
  <c r="AN574" i="5"/>
  <c r="B581" i="5" s="1"/>
  <c r="AG578" i="5"/>
  <c r="B584" i="5" s="1"/>
  <c r="AH575" i="5"/>
  <c r="AI575" i="5"/>
  <c r="AJ575" i="5"/>
  <c r="AK575" i="5"/>
  <c r="AQ575" i="5"/>
  <c r="AQ578" i="5" s="1"/>
  <c r="B587" i="5" s="1"/>
  <c r="AH576" i="5"/>
  <c r="AI576" i="5"/>
  <c r="AJ576" i="5"/>
  <c r="AO578" i="5"/>
  <c r="AQ576" i="5"/>
  <c r="AH577" i="5"/>
  <c r="AI577" i="5"/>
  <c r="AJ577" i="5"/>
  <c r="AQ577" i="5"/>
  <c r="M578" i="5"/>
  <c r="O578" i="5"/>
  <c r="Q578" i="5"/>
  <c r="S578" i="5"/>
  <c r="U578" i="5"/>
  <c r="W578" i="5"/>
  <c r="Y578" i="5"/>
  <c r="AA578" i="5"/>
  <c r="AC578" i="5"/>
  <c r="AZ578" i="5"/>
  <c r="B588" i="5" s="1"/>
  <c r="AH600" i="5"/>
  <c r="B605" i="5" s="1"/>
  <c r="AJ600" i="5"/>
  <c r="B604" i="5"/>
  <c r="B606" i="5"/>
  <c r="AG640" i="5"/>
  <c r="B661" i="5" s="1"/>
  <c r="AH633" i="5"/>
  <c r="AN633" i="5"/>
  <c r="AX640" i="5"/>
  <c r="B665" i="5" s="1"/>
  <c r="AN634" i="5"/>
  <c r="AM640" i="5"/>
  <c r="AN635" i="5"/>
  <c r="AN636" i="5"/>
  <c r="AN640" i="5" s="1"/>
  <c r="AN637" i="5"/>
  <c r="AN638" i="5"/>
  <c r="AN639" i="5"/>
  <c r="T640" i="5"/>
  <c r="U640" i="5"/>
  <c r="V640" i="5"/>
  <c r="W640" i="5"/>
  <c r="X640" i="5"/>
  <c r="Y640" i="5"/>
  <c r="Z640" i="5"/>
  <c r="AA640" i="5"/>
  <c r="AB640" i="5"/>
  <c r="AC640" i="5"/>
  <c r="AD640" i="5"/>
  <c r="AI640" i="5"/>
  <c r="AH646" i="5"/>
  <c r="AS646" i="5"/>
  <c r="AT646" i="5"/>
  <c r="AU646" i="5"/>
  <c r="AV646" i="5"/>
  <c r="AW646" i="5"/>
  <c r="AX646" i="5"/>
  <c r="AY646" i="5"/>
  <c r="AZ646" i="5"/>
  <c r="BA646" i="5"/>
  <c r="BB646" i="5"/>
  <c r="BC646" i="5"/>
  <c r="BD646" i="5"/>
  <c r="B656" i="5" s="1"/>
  <c r="AH647" i="5"/>
  <c r="AS647" i="5"/>
  <c r="AT647" i="5"/>
  <c r="AU647" i="5"/>
  <c r="AV647" i="5"/>
  <c r="AW647" i="5"/>
  <c r="AX647" i="5"/>
  <c r="AY647" i="5"/>
  <c r="AZ647" i="5"/>
  <c r="BA647" i="5"/>
  <c r="BB647" i="5"/>
  <c r="BC647" i="5"/>
  <c r="AH648" i="5"/>
  <c r="AS648" i="5"/>
  <c r="AT648" i="5"/>
  <c r="AU648" i="5"/>
  <c r="AV648" i="5"/>
  <c r="AW648" i="5"/>
  <c r="AX648" i="5"/>
  <c r="AY648" i="5"/>
  <c r="AZ648" i="5"/>
  <c r="BA648" i="5"/>
  <c r="BB648" i="5"/>
  <c r="BC648" i="5"/>
  <c r="AG653" i="5"/>
  <c r="B663" i="5" s="1"/>
  <c r="AH649" i="5"/>
  <c r="AS649" i="5"/>
  <c r="AT649" i="5"/>
  <c r="AU649" i="5"/>
  <c r="AV649" i="5"/>
  <c r="AW649" i="5"/>
  <c r="AX649" i="5"/>
  <c r="AY649" i="5"/>
  <c r="AZ649" i="5"/>
  <c r="BA649" i="5"/>
  <c r="BB649" i="5"/>
  <c r="BC649" i="5"/>
  <c r="AH650" i="5"/>
  <c r="AS650" i="5"/>
  <c r="AT650" i="5"/>
  <c r="AU650" i="5"/>
  <c r="AV650" i="5"/>
  <c r="AW650" i="5"/>
  <c r="AX650" i="5"/>
  <c r="AY650" i="5"/>
  <c r="AZ650" i="5"/>
  <c r="BA650" i="5"/>
  <c r="BB650" i="5"/>
  <c r="BC650" i="5"/>
  <c r="AH651" i="5"/>
  <c r="AS651" i="5"/>
  <c r="AT651" i="5"/>
  <c r="AU651" i="5"/>
  <c r="AV651" i="5"/>
  <c r="AW651" i="5"/>
  <c r="AX651" i="5"/>
  <c r="AY651" i="5"/>
  <c r="AZ651" i="5"/>
  <c r="BA651" i="5"/>
  <c r="BB651" i="5"/>
  <c r="BC651" i="5"/>
  <c r="AH652" i="5"/>
  <c r="AS652" i="5"/>
  <c r="AT652" i="5"/>
  <c r="AU652" i="5"/>
  <c r="AV652" i="5"/>
  <c r="AW652" i="5"/>
  <c r="AX652" i="5"/>
  <c r="AY652" i="5"/>
  <c r="AZ652" i="5"/>
  <c r="BA652" i="5"/>
  <c r="BB652" i="5"/>
  <c r="BC652" i="5"/>
  <c r="T653" i="5"/>
  <c r="U653" i="5"/>
  <c r="V653" i="5"/>
  <c r="W653" i="5"/>
  <c r="X653" i="5"/>
  <c r="Y653" i="5"/>
  <c r="Z653" i="5"/>
  <c r="AA653" i="5"/>
  <c r="AB653" i="5"/>
  <c r="AC653" i="5"/>
  <c r="AD653" i="5"/>
  <c r="BE646" i="5" s="1"/>
  <c r="B658" i="5" s="1"/>
  <c r="AH653" i="5"/>
  <c r="B662" i="5"/>
  <c r="B664" i="5"/>
  <c r="AH675" i="5"/>
  <c r="B680" i="5" s="1"/>
  <c r="AJ675" i="5"/>
  <c r="AK675" i="5"/>
  <c r="AL675" i="5"/>
  <c r="B683" i="5" s="1"/>
  <c r="B679" i="5"/>
  <c r="B681" i="5"/>
  <c r="B682" i="5"/>
  <c r="AG698" i="5"/>
  <c r="B709" i="5" s="1"/>
  <c r="AH700" i="5"/>
  <c r="AL721" i="5"/>
  <c r="AG721" i="5"/>
  <c r="AN721" i="5" s="1"/>
  <c r="AO721" i="5" s="1"/>
  <c r="AH721" i="5"/>
  <c r="AI721" i="5"/>
  <c r="AJ721" i="5"/>
  <c r="AM721" i="5"/>
  <c r="D722" i="5"/>
  <c r="AL722" i="5" s="1"/>
  <c r="AG722" i="5"/>
  <c r="AN722" i="5" s="1"/>
  <c r="AH722" i="5"/>
  <c r="AI722" i="5"/>
  <c r="AJ722" i="5"/>
  <c r="AK722" i="5"/>
  <c r="D723" i="5"/>
  <c r="AL723" i="5" s="1"/>
  <c r="AG723" i="5"/>
  <c r="AN723" i="5" s="1"/>
  <c r="AH723" i="5"/>
  <c r="AI723" i="5"/>
  <c r="AJ723" i="5"/>
  <c r="AK723" i="5"/>
  <c r="D724" i="5"/>
  <c r="AG724" i="5"/>
  <c r="AN724" i="5" s="1"/>
  <c r="AH724" i="5"/>
  <c r="AK724" i="5" s="1"/>
  <c r="AI724" i="5"/>
  <c r="AJ724" i="5"/>
  <c r="AL724" i="5"/>
  <c r="D725" i="5"/>
  <c r="AH725" i="5"/>
  <c r="AI725" i="5"/>
  <c r="AJ725" i="5"/>
  <c r="D726" i="5"/>
  <c r="AL726" i="5" s="1"/>
  <c r="AH726" i="5"/>
  <c r="AI726" i="5"/>
  <c r="AK726" i="5" s="1"/>
  <c r="AJ726" i="5"/>
  <c r="D727" i="5"/>
  <c r="AL727" i="5" s="1"/>
  <c r="AH727" i="5"/>
  <c r="AI727" i="5"/>
  <c r="AJ727" i="5"/>
  <c r="AK727" i="5"/>
  <c r="D728" i="5"/>
  <c r="AL728" i="5" s="1"/>
  <c r="AG728" i="5"/>
  <c r="AN728" i="5" s="1"/>
  <c r="AH728" i="5"/>
  <c r="AI728" i="5"/>
  <c r="AJ728" i="5"/>
  <c r="AK728" i="5"/>
  <c r="D729" i="5"/>
  <c r="AG729" i="5" s="1"/>
  <c r="AN729" i="5" s="1"/>
  <c r="AH729" i="5"/>
  <c r="AI729" i="5"/>
  <c r="AJ729" i="5"/>
  <c r="D730" i="5"/>
  <c r="AL730" i="5" s="1"/>
  <c r="AG730" i="5"/>
  <c r="AN730" i="5" s="1"/>
  <c r="AH730" i="5"/>
  <c r="AI730" i="5"/>
  <c r="AJ730" i="5"/>
  <c r="AK730" i="5"/>
  <c r="D731" i="5"/>
  <c r="AL731" i="5" s="1"/>
  <c r="AG731" i="5"/>
  <c r="AN731" i="5" s="1"/>
  <c r="AH731" i="5"/>
  <c r="AI731" i="5"/>
  <c r="AJ731" i="5"/>
  <c r="AK731" i="5" s="1"/>
  <c r="D732" i="5"/>
  <c r="AL732" i="5" s="1"/>
  <c r="AG732" i="5"/>
  <c r="AN732" i="5" s="1"/>
  <c r="AH732" i="5"/>
  <c r="AI732" i="5"/>
  <c r="AJ732" i="5"/>
  <c r="AK732" i="5"/>
  <c r="D733" i="5"/>
  <c r="AG733" i="5" s="1"/>
  <c r="AN733" i="5" s="1"/>
  <c r="AH733" i="5"/>
  <c r="AK733" i="5" s="1"/>
  <c r="AI733" i="5"/>
  <c r="AJ733" i="5"/>
  <c r="D734" i="5"/>
  <c r="AL734" i="5" s="1"/>
  <c r="AG734" i="5"/>
  <c r="AN734" i="5" s="1"/>
  <c r="AH734" i="5"/>
  <c r="AI734" i="5"/>
  <c r="AJ734" i="5"/>
  <c r="AK734" i="5" s="1"/>
  <c r="D735" i="5"/>
  <c r="AG735" i="5" s="1"/>
  <c r="AN735" i="5" s="1"/>
  <c r="AH735" i="5"/>
  <c r="AK735" i="5" s="1"/>
  <c r="AI735" i="5"/>
  <c r="AJ735" i="5"/>
  <c r="D736" i="5"/>
  <c r="AG736" i="5" s="1"/>
  <c r="AN736" i="5" s="1"/>
  <c r="AH736" i="5"/>
  <c r="AI736" i="5"/>
  <c r="AK736" i="5" s="1"/>
  <c r="AJ736" i="5"/>
  <c r="D737" i="5"/>
  <c r="AG737" i="5" s="1"/>
  <c r="AN737" i="5" s="1"/>
  <c r="AH737" i="5"/>
  <c r="AI737" i="5"/>
  <c r="AJ737" i="5"/>
  <c r="D738" i="5"/>
  <c r="AL738" i="5" s="1"/>
  <c r="AH738" i="5"/>
  <c r="AI738" i="5"/>
  <c r="AK738" i="5" s="1"/>
  <c r="AJ738" i="5"/>
  <c r="D739" i="5"/>
  <c r="AG739" i="5"/>
  <c r="AN739" i="5" s="1"/>
  <c r="AH739" i="5"/>
  <c r="AK739" i="5" s="1"/>
  <c r="AI739" i="5"/>
  <c r="AJ739" i="5"/>
  <c r="AL739" i="5"/>
  <c r="D740" i="5"/>
  <c r="AL740" i="5" s="1"/>
  <c r="AH740" i="5"/>
  <c r="AK740" i="5" s="1"/>
  <c r="AI740" i="5"/>
  <c r="AJ740" i="5"/>
  <c r="D741" i="5"/>
  <c r="AG741" i="5" s="1"/>
  <c r="AN741" i="5" s="1"/>
  <c r="AH741" i="5"/>
  <c r="AI741" i="5"/>
  <c r="AJ741" i="5"/>
  <c r="D742" i="5"/>
  <c r="AL742" i="5" s="1"/>
  <c r="AH742" i="5"/>
  <c r="AI742" i="5"/>
  <c r="AK742" i="5" s="1"/>
  <c r="AJ742" i="5"/>
  <c r="D743" i="5"/>
  <c r="AL743" i="5" s="1"/>
  <c r="AH743" i="5"/>
  <c r="AK743" i="5" s="1"/>
  <c r="AI743" i="5"/>
  <c r="AJ743" i="5"/>
  <c r="D744" i="5"/>
  <c r="AG744" i="5" s="1"/>
  <c r="AN744" i="5" s="1"/>
  <c r="AH744" i="5"/>
  <c r="AK744" i="5" s="1"/>
  <c r="AI744" i="5"/>
  <c r="AJ744" i="5"/>
  <c r="D745" i="5"/>
  <c r="AG745" i="5" s="1"/>
  <c r="AN745" i="5" s="1"/>
  <c r="AH745" i="5"/>
  <c r="AI745" i="5"/>
  <c r="AJ745" i="5"/>
  <c r="AL745" i="5"/>
  <c r="D746" i="5"/>
  <c r="AL746" i="5" s="1"/>
  <c r="AH746" i="5"/>
  <c r="AI746" i="5"/>
  <c r="AJ746" i="5"/>
  <c r="AK746" i="5"/>
  <c r="D747" i="5"/>
  <c r="AL747" i="5" s="1"/>
  <c r="AH747" i="5"/>
  <c r="AI747" i="5"/>
  <c r="AJ747" i="5"/>
  <c r="AK747" i="5"/>
  <c r="D748" i="5"/>
  <c r="AG748" i="5"/>
  <c r="AN748" i="5" s="1"/>
  <c r="AH748" i="5"/>
  <c r="AK748" i="5" s="1"/>
  <c r="AI748" i="5"/>
  <c r="AJ748" i="5"/>
  <c r="AL748" i="5"/>
  <c r="D749" i="5"/>
  <c r="AG749" i="5" s="1"/>
  <c r="AN749" i="5" s="1"/>
  <c r="AH749" i="5"/>
  <c r="AI749" i="5"/>
  <c r="AJ749" i="5"/>
  <c r="D750" i="5"/>
  <c r="AL750" i="5" s="1"/>
  <c r="AH750" i="5"/>
  <c r="AI750" i="5"/>
  <c r="AJ750" i="5"/>
  <c r="AK750" i="5"/>
  <c r="D751" i="5"/>
  <c r="AG751" i="5" s="1"/>
  <c r="AN751" i="5" s="1"/>
  <c r="AH751" i="5"/>
  <c r="AK751" i="5" s="1"/>
  <c r="AI751" i="5"/>
  <c r="AJ751" i="5"/>
  <c r="AL751" i="5"/>
  <c r="D752" i="5"/>
  <c r="AL752" i="5" s="1"/>
  <c r="AG752" i="5"/>
  <c r="AN752" i="5" s="1"/>
  <c r="AH752" i="5"/>
  <c r="AI752" i="5"/>
  <c r="AK752" i="5" s="1"/>
  <c r="AJ752" i="5"/>
  <c r="D753" i="5"/>
  <c r="AG753" i="5" s="1"/>
  <c r="AN753" i="5" s="1"/>
  <c r="AH753" i="5"/>
  <c r="AK753" i="5" s="1"/>
  <c r="AI753" i="5"/>
  <c r="AJ753" i="5"/>
  <c r="AL753" i="5"/>
  <c r="D754" i="5"/>
  <c r="AL754" i="5" s="1"/>
  <c r="AG754" i="5"/>
  <c r="AN754" i="5" s="1"/>
  <c r="AH754" i="5"/>
  <c r="AI754" i="5"/>
  <c r="AK754" i="5" s="1"/>
  <c r="AJ754" i="5"/>
  <c r="D755" i="5"/>
  <c r="AL755" i="5" s="1"/>
  <c r="AG755" i="5"/>
  <c r="AN755" i="5" s="1"/>
  <c r="AH755" i="5"/>
  <c r="AI755" i="5"/>
  <c r="AJ755" i="5"/>
  <c r="AK755" i="5"/>
  <c r="D756" i="5"/>
  <c r="AG756" i="5"/>
  <c r="AN756" i="5" s="1"/>
  <c r="AH756" i="5"/>
  <c r="AK756" i="5" s="1"/>
  <c r="AI756" i="5"/>
  <c r="AJ756" i="5"/>
  <c r="AL756" i="5"/>
  <c r="D757" i="5"/>
  <c r="AG757" i="5" s="1"/>
  <c r="AN757" i="5" s="1"/>
  <c r="AH757" i="5"/>
  <c r="AI757" i="5"/>
  <c r="AJ757" i="5"/>
  <c r="D758" i="5"/>
  <c r="AL758" i="5" s="1"/>
  <c r="AH758" i="5"/>
  <c r="AI758" i="5"/>
  <c r="AK758" i="5" s="1"/>
  <c r="AJ758" i="5"/>
  <c r="D759" i="5"/>
  <c r="AL759" i="5" s="1"/>
  <c r="AH759" i="5"/>
  <c r="AI759" i="5"/>
  <c r="AJ759" i="5"/>
  <c r="AK759" i="5"/>
  <c r="D760" i="5"/>
  <c r="AL760" i="5" s="1"/>
  <c r="AH760" i="5"/>
  <c r="AI760" i="5"/>
  <c r="AJ760" i="5"/>
  <c r="AK760" i="5"/>
  <c r="D761" i="5"/>
  <c r="AG761" i="5" s="1"/>
  <c r="AN761" i="5" s="1"/>
  <c r="AH761" i="5"/>
  <c r="AI761" i="5"/>
  <c r="AJ761" i="5"/>
  <c r="D762" i="5"/>
  <c r="AL762" i="5" s="1"/>
  <c r="AH762" i="5"/>
  <c r="AI762" i="5"/>
  <c r="AJ762" i="5"/>
  <c r="AK762" i="5"/>
  <c r="D763" i="5"/>
  <c r="AL763" i="5" s="1"/>
  <c r="AG763" i="5"/>
  <c r="AN763" i="5" s="1"/>
  <c r="AH763" i="5"/>
  <c r="AI763" i="5"/>
  <c r="AJ763" i="5"/>
  <c r="AK763" i="5" s="1"/>
  <c r="D764" i="5"/>
  <c r="AL764" i="5" s="1"/>
  <c r="AH764" i="5"/>
  <c r="AI764" i="5"/>
  <c r="AJ764" i="5"/>
  <c r="AK764" i="5"/>
  <c r="D765" i="5"/>
  <c r="AG765" i="5" s="1"/>
  <c r="AN765" i="5" s="1"/>
  <c r="AH765" i="5"/>
  <c r="AK765" i="5" s="1"/>
  <c r="AI765" i="5"/>
  <c r="AJ765" i="5"/>
  <c r="D766" i="5"/>
  <c r="AL766" i="5" s="1"/>
  <c r="AH766" i="5"/>
  <c r="AI766" i="5"/>
  <c r="AJ766" i="5"/>
  <c r="AK766" i="5" s="1"/>
  <c r="D767" i="5"/>
  <c r="AG767" i="5" s="1"/>
  <c r="AN767" i="5" s="1"/>
  <c r="AH767" i="5"/>
  <c r="AK767" i="5" s="1"/>
  <c r="AI767" i="5"/>
  <c r="AJ767" i="5"/>
  <c r="D768" i="5"/>
  <c r="AG768" i="5"/>
  <c r="AN768" i="5" s="1"/>
  <c r="AH768" i="5"/>
  <c r="AI768" i="5"/>
  <c r="AK768" i="5" s="1"/>
  <c r="AJ768" i="5"/>
  <c r="AL768" i="5"/>
  <c r="D769" i="5"/>
  <c r="AG769" i="5" s="1"/>
  <c r="AN769" i="5" s="1"/>
  <c r="AH769" i="5"/>
  <c r="AI769" i="5"/>
  <c r="AJ769" i="5"/>
  <c r="AL769" i="5"/>
  <c r="D770" i="5"/>
  <c r="AL770" i="5" s="1"/>
  <c r="AH770" i="5"/>
  <c r="AI770" i="5"/>
  <c r="AK770" i="5" s="1"/>
  <c r="AJ770" i="5"/>
  <c r="D771" i="5"/>
  <c r="AG771" i="5" s="1"/>
  <c r="AN771" i="5" s="1"/>
  <c r="AH771" i="5"/>
  <c r="AK771" i="5" s="1"/>
  <c r="AI771" i="5"/>
  <c r="AJ771" i="5"/>
  <c r="D772" i="5"/>
  <c r="AG772" i="5"/>
  <c r="AN772" i="5" s="1"/>
  <c r="AH772" i="5"/>
  <c r="AK772" i="5" s="1"/>
  <c r="AI772" i="5"/>
  <c r="AJ772" i="5"/>
  <c r="AL772" i="5"/>
  <c r="D773" i="5"/>
  <c r="AG773" i="5" s="1"/>
  <c r="AN773" i="5" s="1"/>
  <c r="AH773" i="5"/>
  <c r="AI773" i="5"/>
  <c r="AJ773" i="5"/>
  <c r="D774" i="5"/>
  <c r="AL774" i="5" s="1"/>
  <c r="AH774" i="5"/>
  <c r="AI774" i="5"/>
  <c r="AK774" i="5" s="1"/>
  <c r="AJ774" i="5"/>
  <c r="D775" i="5"/>
  <c r="AL775" i="5" s="1"/>
  <c r="AG775" i="5"/>
  <c r="AN775" i="5" s="1"/>
  <c r="AH775" i="5"/>
  <c r="AK775" i="5" s="1"/>
  <c r="AI775" i="5"/>
  <c r="AJ775" i="5"/>
  <c r="D776" i="5"/>
  <c r="AG776" i="5"/>
  <c r="AN776" i="5" s="1"/>
  <c r="AH776" i="5"/>
  <c r="AK776" i="5" s="1"/>
  <c r="AI776" i="5"/>
  <c r="AJ776" i="5"/>
  <c r="AL776" i="5"/>
  <c r="D777" i="5"/>
  <c r="AG777" i="5" s="1"/>
  <c r="AN777" i="5" s="1"/>
  <c r="AH777" i="5"/>
  <c r="AI777" i="5"/>
  <c r="AJ777" i="5"/>
  <c r="D778" i="5"/>
  <c r="AL778" i="5" s="1"/>
  <c r="AH778" i="5"/>
  <c r="AI778" i="5"/>
  <c r="AJ778" i="5"/>
  <c r="AK778" i="5"/>
  <c r="D779" i="5"/>
  <c r="AL779" i="5" s="1"/>
  <c r="AH779" i="5"/>
  <c r="AI779" i="5"/>
  <c r="AJ779" i="5"/>
  <c r="AK779" i="5"/>
  <c r="D780" i="5"/>
  <c r="AG780" i="5" s="1"/>
  <c r="AN780" i="5" s="1"/>
  <c r="AH780" i="5"/>
  <c r="AK780" i="5" s="1"/>
  <c r="AI780" i="5"/>
  <c r="AJ780" i="5"/>
  <c r="AL780" i="5"/>
  <c r="D781" i="5"/>
  <c r="AG781" i="5" s="1"/>
  <c r="AN781" i="5" s="1"/>
  <c r="AH781" i="5"/>
  <c r="AI781" i="5"/>
  <c r="AJ781" i="5"/>
  <c r="D782" i="5"/>
  <c r="AL782" i="5" s="1"/>
  <c r="AH782" i="5"/>
  <c r="AI782" i="5"/>
  <c r="AJ782" i="5"/>
  <c r="AK782" i="5"/>
  <c r="D783" i="5"/>
  <c r="AG783" i="5" s="1"/>
  <c r="AN783" i="5" s="1"/>
  <c r="AH783" i="5"/>
  <c r="AK783" i="5" s="1"/>
  <c r="AI783" i="5"/>
  <c r="AJ783" i="5"/>
  <c r="AL783" i="5"/>
  <c r="D784" i="5"/>
  <c r="AL784" i="5" s="1"/>
  <c r="AH784" i="5"/>
  <c r="AI784" i="5"/>
  <c r="AK784" i="5" s="1"/>
  <c r="AJ784" i="5"/>
  <c r="D785" i="5"/>
  <c r="AG785" i="5" s="1"/>
  <c r="AN785" i="5" s="1"/>
  <c r="AH785" i="5"/>
  <c r="AK785" i="5" s="1"/>
  <c r="AI785" i="5"/>
  <c r="AJ785" i="5"/>
  <c r="D786" i="5"/>
  <c r="AL786" i="5" s="1"/>
  <c r="AG786" i="5"/>
  <c r="AN786" i="5" s="1"/>
  <c r="AH786" i="5"/>
  <c r="AI786" i="5"/>
  <c r="AK786" i="5" s="1"/>
  <c r="AJ786" i="5"/>
  <c r="D787" i="5"/>
  <c r="AL787" i="5" s="1"/>
  <c r="AG787" i="5"/>
  <c r="AN787" i="5" s="1"/>
  <c r="AH787" i="5"/>
  <c r="AI787" i="5"/>
  <c r="AJ787" i="5"/>
  <c r="AK787" i="5"/>
  <c r="D788" i="5"/>
  <c r="AG788" i="5"/>
  <c r="AN788" i="5" s="1"/>
  <c r="AH788" i="5"/>
  <c r="AK788" i="5" s="1"/>
  <c r="AI788" i="5"/>
  <c r="AJ788" i="5"/>
  <c r="AL788" i="5"/>
  <c r="D789" i="5"/>
  <c r="AG789" i="5" s="1"/>
  <c r="AN789" i="5" s="1"/>
  <c r="AH789" i="5"/>
  <c r="AI789" i="5"/>
  <c r="AJ789" i="5"/>
  <c r="D790" i="5"/>
  <c r="AL790" i="5" s="1"/>
  <c r="AH790" i="5"/>
  <c r="AI790" i="5"/>
  <c r="AK790" i="5" s="1"/>
  <c r="AJ790" i="5"/>
  <c r="D791" i="5"/>
  <c r="AL791" i="5" s="1"/>
  <c r="AH791" i="5"/>
  <c r="AI791" i="5"/>
  <c r="AJ791" i="5"/>
  <c r="AK791" i="5"/>
  <c r="D792" i="5"/>
  <c r="AL792" i="5" s="1"/>
  <c r="AH792" i="5"/>
  <c r="AI792" i="5"/>
  <c r="AJ792" i="5"/>
  <c r="AK792" i="5"/>
  <c r="D793" i="5"/>
  <c r="AG793" i="5" s="1"/>
  <c r="AH793" i="5"/>
  <c r="AI793" i="5"/>
  <c r="AJ793" i="5"/>
  <c r="AL793" i="5"/>
  <c r="D794" i="5"/>
  <c r="AL794" i="5" s="1"/>
  <c r="AG794" i="5"/>
  <c r="AH794" i="5"/>
  <c r="AI794" i="5"/>
  <c r="AJ794" i="5"/>
  <c r="AK794" i="5"/>
  <c r="D795" i="5"/>
  <c r="AL795" i="5" s="1"/>
  <c r="AG795" i="5"/>
  <c r="AH795" i="5"/>
  <c r="AI795" i="5"/>
  <c r="AJ795" i="5"/>
  <c r="AK795" i="5" s="1"/>
  <c r="D796" i="5"/>
  <c r="AG796" i="5"/>
  <c r="AH796" i="5"/>
  <c r="AI796" i="5"/>
  <c r="AJ796" i="5"/>
  <c r="AK796" i="5"/>
  <c r="AL796" i="5"/>
  <c r="D797" i="5"/>
  <c r="AG797" i="5" s="1"/>
  <c r="AH797" i="5"/>
  <c r="AK797" i="5" s="1"/>
  <c r="AI797" i="5"/>
  <c r="AJ797" i="5"/>
  <c r="AL797" i="5"/>
  <c r="D798" i="5"/>
  <c r="AL798" i="5" s="1"/>
  <c r="AG798" i="5"/>
  <c r="AH798" i="5"/>
  <c r="AI798" i="5"/>
  <c r="AJ798" i="5"/>
  <c r="AK798" i="5" s="1"/>
  <c r="D799" i="5"/>
  <c r="AG799" i="5" s="1"/>
  <c r="AH799" i="5"/>
  <c r="AK799" i="5" s="1"/>
  <c r="AI799" i="5"/>
  <c r="AJ799" i="5"/>
  <c r="AL799" i="5"/>
  <c r="D800" i="5"/>
  <c r="AL800" i="5" s="1"/>
  <c r="AG800" i="5"/>
  <c r="AH800" i="5"/>
  <c r="AI800" i="5"/>
  <c r="AK800" i="5" s="1"/>
  <c r="AJ800" i="5"/>
  <c r="D801" i="5"/>
  <c r="AG801" i="5" s="1"/>
  <c r="AH801" i="5"/>
  <c r="AI801" i="5"/>
  <c r="AJ801" i="5"/>
  <c r="AL801" i="5"/>
  <c r="D802" i="5"/>
  <c r="AL802" i="5" s="1"/>
  <c r="AH802" i="5"/>
  <c r="AK802" i="5" s="1"/>
  <c r="AI802" i="5"/>
  <c r="AJ802" i="5"/>
  <c r="D803" i="5"/>
  <c r="AL803" i="5" s="1"/>
  <c r="AG803" i="5"/>
  <c r="AH803" i="5"/>
  <c r="AK803" i="5" s="1"/>
  <c r="AI803" i="5"/>
  <c r="AJ803" i="5"/>
  <c r="D804" i="5"/>
  <c r="AG804" i="5"/>
  <c r="AH804" i="5"/>
  <c r="AK804" i="5" s="1"/>
  <c r="AI804" i="5"/>
  <c r="AJ804" i="5"/>
  <c r="AL804" i="5"/>
  <c r="D805" i="5"/>
  <c r="AG805" i="5" s="1"/>
  <c r="AH805" i="5"/>
  <c r="AI805" i="5"/>
  <c r="AK805" i="5" s="1"/>
  <c r="AJ805" i="5"/>
  <c r="D806" i="5"/>
  <c r="AL806" i="5" s="1"/>
  <c r="AH806" i="5"/>
  <c r="AI806" i="5"/>
  <c r="AJ806" i="5"/>
  <c r="AK806" i="5"/>
  <c r="D807" i="5"/>
  <c r="AG807" i="5"/>
  <c r="AH807" i="5"/>
  <c r="AI807" i="5"/>
  <c r="AJ807" i="5"/>
  <c r="AK807" i="5"/>
  <c r="AL807" i="5"/>
  <c r="D808" i="5"/>
  <c r="AG808" i="5" s="1"/>
  <c r="AH808" i="5"/>
  <c r="AK808" i="5" s="1"/>
  <c r="AI808" i="5"/>
  <c r="AJ808" i="5"/>
  <c r="AL808" i="5"/>
  <c r="D809" i="5"/>
  <c r="AL809" i="5" s="1"/>
  <c r="AH809" i="5"/>
  <c r="AI809" i="5"/>
  <c r="AK809" i="5" s="1"/>
  <c r="AJ809" i="5"/>
  <c r="D810" i="5"/>
  <c r="AL810" i="5" s="1"/>
  <c r="AG810" i="5"/>
  <c r="AH810" i="5"/>
  <c r="AK810" i="5" s="1"/>
  <c r="AI810" i="5"/>
  <c r="AJ810" i="5"/>
  <c r="D811" i="5"/>
  <c r="AG811" i="5"/>
  <c r="AH811" i="5"/>
  <c r="AK811" i="5" s="1"/>
  <c r="AI811" i="5"/>
  <c r="AJ811" i="5"/>
  <c r="AL811" i="5"/>
  <c r="D812" i="5"/>
  <c r="AG812" i="5" s="1"/>
  <c r="AH812" i="5"/>
  <c r="AK812" i="5" s="1"/>
  <c r="AI812" i="5"/>
  <c r="AJ812" i="5"/>
  <c r="AL812" i="5"/>
  <c r="D813" i="5"/>
  <c r="AL813" i="5" s="1"/>
  <c r="AG813" i="5"/>
  <c r="AH813" i="5"/>
  <c r="AI813" i="5"/>
  <c r="AK813" i="5" s="1"/>
  <c r="AJ813" i="5"/>
  <c r="D814" i="5"/>
  <c r="AL814" i="5" s="1"/>
  <c r="AH814" i="5"/>
  <c r="AI814" i="5"/>
  <c r="AJ814" i="5"/>
  <c r="AK814" i="5"/>
  <c r="D815" i="5"/>
  <c r="AG815" i="5"/>
  <c r="AH815" i="5"/>
  <c r="AI815" i="5"/>
  <c r="AJ815" i="5"/>
  <c r="AK815" i="5"/>
  <c r="AL815" i="5"/>
  <c r="D816" i="5"/>
  <c r="AG816" i="5" s="1"/>
  <c r="AH816" i="5"/>
  <c r="AK816" i="5" s="1"/>
  <c r="AI816" i="5"/>
  <c r="AJ816" i="5"/>
  <c r="AL816" i="5"/>
  <c r="D817" i="5"/>
  <c r="AL817" i="5" s="1"/>
  <c r="AH817" i="5"/>
  <c r="AI817" i="5"/>
  <c r="AK817" i="5" s="1"/>
  <c r="AJ817" i="5"/>
  <c r="D818" i="5"/>
  <c r="AL818" i="5" s="1"/>
  <c r="AG818" i="5"/>
  <c r="AH818" i="5"/>
  <c r="AK818" i="5" s="1"/>
  <c r="AI818" i="5"/>
  <c r="AJ818" i="5"/>
  <c r="D819" i="5"/>
  <c r="AG819" i="5"/>
  <c r="AH819" i="5"/>
  <c r="AK819" i="5" s="1"/>
  <c r="AI819" i="5"/>
  <c r="AJ819" i="5"/>
  <c r="AL819" i="5"/>
  <c r="D820" i="5"/>
  <c r="AG820" i="5" s="1"/>
  <c r="AH820" i="5"/>
  <c r="AK820" i="5" s="1"/>
  <c r="AI820" i="5"/>
  <c r="AJ820" i="5"/>
  <c r="AL820" i="5"/>
  <c r="D821" i="5"/>
  <c r="AL821" i="5" s="1"/>
  <c r="AG821" i="5"/>
  <c r="AH821" i="5"/>
  <c r="AI821" i="5"/>
  <c r="AK821" i="5" s="1"/>
  <c r="AJ821" i="5"/>
  <c r="D822" i="5"/>
  <c r="AL822" i="5" s="1"/>
  <c r="AH822" i="5"/>
  <c r="AI822" i="5"/>
  <c r="AJ822" i="5"/>
  <c r="AK822" i="5"/>
  <c r="D823" i="5"/>
  <c r="AG823" i="5"/>
  <c r="AH823" i="5"/>
  <c r="AI823" i="5"/>
  <c r="AJ823" i="5"/>
  <c r="AK823" i="5"/>
  <c r="AL823" i="5"/>
  <c r="D824" i="5"/>
  <c r="AG824" i="5" s="1"/>
  <c r="AH824" i="5"/>
  <c r="AK824" i="5" s="1"/>
  <c r="AI824" i="5"/>
  <c r="AJ824" i="5"/>
  <c r="AL824" i="5"/>
  <c r="D825" i="5"/>
  <c r="AL825" i="5" s="1"/>
  <c r="AH825" i="5"/>
  <c r="AI825" i="5"/>
  <c r="AK825" i="5" s="1"/>
  <c r="AJ825" i="5"/>
  <c r="D826" i="5"/>
  <c r="AL826" i="5" s="1"/>
  <c r="AG826" i="5"/>
  <c r="AH826" i="5"/>
  <c r="AK826" i="5" s="1"/>
  <c r="AI826" i="5"/>
  <c r="AJ826" i="5"/>
  <c r="D827" i="5"/>
  <c r="AG827" i="5"/>
  <c r="AH827" i="5"/>
  <c r="AK827" i="5" s="1"/>
  <c r="AI827" i="5"/>
  <c r="AJ827" i="5"/>
  <c r="AL827" i="5"/>
  <c r="D828" i="5"/>
  <c r="AG828" i="5" s="1"/>
  <c r="AH828" i="5"/>
  <c r="AK828" i="5" s="1"/>
  <c r="AI828" i="5"/>
  <c r="AJ828" i="5"/>
  <c r="AL828" i="5"/>
  <c r="D829" i="5"/>
  <c r="AL829" i="5" s="1"/>
  <c r="AG829" i="5"/>
  <c r="AH829" i="5"/>
  <c r="AI829" i="5"/>
  <c r="AK829" i="5" s="1"/>
  <c r="AJ829" i="5"/>
  <c r="D830" i="5"/>
  <c r="AL830" i="5" s="1"/>
  <c r="AH830" i="5"/>
  <c r="AI830" i="5"/>
  <c r="AJ830" i="5"/>
  <c r="AK830" i="5"/>
  <c r="D831" i="5"/>
  <c r="AG831" i="5"/>
  <c r="AH831" i="5"/>
  <c r="AI831" i="5"/>
  <c r="AJ831" i="5"/>
  <c r="AK831" i="5"/>
  <c r="AL831" i="5"/>
  <c r="D832" i="5"/>
  <c r="AG832" i="5" s="1"/>
  <c r="AH832" i="5"/>
  <c r="AK832" i="5" s="1"/>
  <c r="AI832" i="5"/>
  <c r="AJ832" i="5"/>
  <c r="AL832" i="5"/>
  <c r="D833" i="5"/>
  <c r="AL833" i="5" s="1"/>
  <c r="AH833" i="5"/>
  <c r="AI833" i="5"/>
  <c r="AK833" i="5" s="1"/>
  <c r="AJ833" i="5"/>
  <c r="D834" i="5"/>
  <c r="AL834" i="5" s="1"/>
  <c r="AG834" i="5"/>
  <c r="AH834" i="5"/>
  <c r="AK834" i="5" s="1"/>
  <c r="AI834" i="5"/>
  <c r="AJ834" i="5"/>
  <c r="D835" i="5"/>
  <c r="AG835" i="5"/>
  <c r="AH835" i="5"/>
  <c r="AK835" i="5" s="1"/>
  <c r="AI835" i="5"/>
  <c r="AJ835" i="5"/>
  <c r="AL835" i="5"/>
  <c r="D836" i="5"/>
  <c r="AG836" i="5" s="1"/>
  <c r="AH836" i="5"/>
  <c r="AK836" i="5" s="1"/>
  <c r="AI836" i="5"/>
  <c r="AJ836" i="5"/>
  <c r="AL836" i="5"/>
  <c r="D837" i="5"/>
  <c r="AL837" i="5" s="1"/>
  <c r="AG837" i="5"/>
  <c r="AN837" i="5" s="1"/>
  <c r="AH837" i="5"/>
  <c r="AI837" i="5"/>
  <c r="AJ837" i="5"/>
  <c r="D838" i="5"/>
  <c r="AL838" i="5" s="1"/>
  <c r="AH838" i="5"/>
  <c r="AI838" i="5"/>
  <c r="AJ838" i="5"/>
  <c r="AK838" i="5"/>
  <c r="D839" i="5"/>
  <c r="AG839" i="5"/>
  <c r="AH839" i="5"/>
  <c r="AI839" i="5"/>
  <c r="AJ839" i="5"/>
  <c r="AK839" i="5"/>
  <c r="AL839" i="5"/>
  <c r="D840" i="5"/>
  <c r="AG840" i="5" s="1"/>
  <c r="AH840" i="5"/>
  <c r="AK840" i="5" s="1"/>
  <c r="AI840" i="5"/>
  <c r="AJ840" i="5"/>
  <c r="AL840" i="5"/>
  <c r="G841" i="5"/>
  <c r="J841" i="5"/>
  <c r="M841" i="5"/>
  <c r="P841" i="5"/>
  <c r="S841" i="5"/>
  <c r="V841" i="5"/>
  <c r="Y841" i="5"/>
  <c r="AB841" i="5"/>
  <c r="B844" i="5"/>
  <c r="D859" i="5"/>
  <c r="AG859" i="5" s="1"/>
  <c r="AK859" i="5" s="1"/>
  <c r="AL859" i="5" s="1"/>
  <c r="AH859" i="5"/>
  <c r="AJ859" i="5"/>
  <c r="D860" i="5"/>
  <c r="AG860" i="5" s="1"/>
  <c r="AK860" i="5" s="1"/>
  <c r="AL860" i="5" s="1"/>
  <c r="AH860" i="5"/>
  <c r="AI860" i="5"/>
  <c r="AJ860" i="5"/>
  <c r="D861" i="5"/>
  <c r="AG861" i="5" s="1"/>
  <c r="AK861" i="5" s="1"/>
  <c r="AL861" i="5" s="1"/>
  <c r="AH861" i="5"/>
  <c r="AI861" i="5"/>
  <c r="AJ861" i="5"/>
  <c r="D862" i="5"/>
  <c r="AG862" i="5"/>
  <c r="AK862" i="5" s="1"/>
  <c r="AL862" i="5" s="1"/>
  <c r="AH862" i="5"/>
  <c r="AI862" i="5"/>
  <c r="AJ862" i="5"/>
  <c r="D863" i="5"/>
  <c r="AG863" i="5" s="1"/>
  <c r="AK863" i="5" s="1"/>
  <c r="AL863" i="5" s="1"/>
  <c r="AH863" i="5"/>
  <c r="AI863" i="5"/>
  <c r="AJ863" i="5"/>
  <c r="D864" i="5"/>
  <c r="AG864" i="5" s="1"/>
  <c r="AK864" i="5" s="1"/>
  <c r="AL864" i="5" s="1"/>
  <c r="AH864" i="5"/>
  <c r="AI864" i="5"/>
  <c r="AJ864" i="5"/>
  <c r="D865" i="5"/>
  <c r="AG865" i="5" s="1"/>
  <c r="AK865" i="5" s="1"/>
  <c r="AL865" i="5" s="1"/>
  <c r="AH865" i="5"/>
  <c r="AI865" i="5"/>
  <c r="AJ865" i="5"/>
  <c r="D866" i="5"/>
  <c r="AG866" i="5"/>
  <c r="AK866" i="5" s="1"/>
  <c r="AL866" i="5" s="1"/>
  <c r="AH866" i="5"/>
  <c r="AI866" i="5"/>
  <c r="AJ866" i="5"/>
  <c r="D867" i="5"/>
  <c r="AG867" i="5" s="1"/>
  <c r="AK867" i="5" s="1"/>
  <c r="AL867" i="5" s="1"/>
  <c r="AH867" i="5"/>
  <c r="AI867" i="5"/>
  <c r="AJ867" i="5"/>
  <c r="D868" i="5"/>
  <c r="AG868" i="5"/>
  <c r="AK868" i="5" s="1"/>
  <c r="AL868" i="5" s="1"/>
  <c r="AH868" i="5"/>
  <c r="AI868" i="5"/>
  <c r="AJ868" i="5"/>
  <c r="D869" i="5"/>
  <c r="AG869" i="5" s="1"/>
  <c r="AK869" i="5" s="1"/>
  <c r="AL869" i="5" s="1"/>
  <c r="AH869" i="5"/>
  <c r="AI869" i="5"/>
  <c r="AJ869" i="5"/>
  <c r="D870" i="5"/>
  <c r="AG870" i="5"/>
  <c r="AK870" i="5" s="1"/>
  <c r="AL870" i="5" s="1"/>
  <c r="AH870" i="5"/>
  <c r="AI870" i="5"/>
  <c r="AJ870" i="5"/>
  <c r="D871" i="5"/>
  <c r="AG871" i="5" s="1"/>
  <c r="AK871" i="5" s="1"/>
  <c r="AL871" i="5" s="1"/>
  <c r="AH871" i="5"/>
  <c r="AI871" i="5"/>
  <c r="AJ871" i="5"/>
  <c r="D872" i="5"/>
  <c r="AG872" i="5" s="1"/>
  <c r="AK872" i="5" s="1"/>
  <c r="AL872" i="5" s="1"/>
  <c r="AH872" i="5"/>
  <c r="AI872" i="5"/>
  <c r="AJ872" i="5"/>
  <c r="D873" i="5"/>
  <c r="AG873" i="5" s="1"/>
  <c r="AK873" i="5" s="1"/>
  <c r="AL873" i="5" s="1"/>
  <c r="AH873" i="5"/>
  <c r="AI873" i="5"/>
  <c r="AJ873" i="5"/>
  <c r="D874" i="5"/>
  <c r="AG874" i="5"/>
  <c r="AK874" i="5" s="1"/>
  <c r="AL874" i="5" s="1"/>
  <c r="AH874" i="5"/>
  <c r="AI874" i="5"/>
  <c r="AJ874" i="5"/>
  <c r="D875" i="5"/>
  <c r="AG875" i="5" s="1"/>
  <c r="AK875" i="5" s="1"/>
  <c r="AL875" i="5" s="1"/>
  <c r="AH875" i="5"/>
  <c r="AI875" i="5"/>
  <c r="AJ875" i="5"/>
  <c r="D876" i="5"/>
  <c r="AG876" i="5" s="1"/>
  <c r="AK876" i="5" s="1"/>
  <c r="AL876" i="5" s="1"/>
  <c r="AH876" i="5"/>
  <c r="AI876" i="5"/>
  <c r="AJ876" i="5"/>
  <c r="D877" i="5"/>
  <c r="AG877" i="5" s="1"/>
  <c r="AK877" i="5" s="1"/>
  <c r="AL877" i="5" s="1"/>
  <c r="AH877" i="5"/>
  <c r="AI877" i="5"/>
  <c r="AJ877" i="5"/>
  <c r="D878" i="5"/>
  <c r="AG878" i="5"/>
  <c r="AK878" i="5" s="1"/>
  <c r="AL878" i="5" s="1"/>
  <c r="AH878" i="5"/>
  <c r="AI878" i="5"/>
  <c r="AJ878" i="5"/>
  <c r="D879" i="5"/>
  <c r="AG879" i="5" s="1"/>
  <c r="AK879" i="5" s="1"/>
  <c r="AL879" i="5" s="1"/>
  <c r="AH879" i="5"/>
  <c r="AI879" i="5"/>
  <c r="AJ879" i="5"/>
  <c r="D880" i="5"/>
  <c r="AG880" i="5" s="1"/>
  <c r="AK880" i="5" s="1"/>
  <c r="AL880" i="5" s="1"/>
  <c r="AH880" i="5"/>
  <c r="AI880" i="5"/>
  <c r="AJ880" i="5"/>
  <c r="D881" i="5"/>
  <c r="AG881" i="5" s="1"/>
  <c r="AK881" i="5" s="1"/>
  <c r="AL881" i="5" s="1"/>
  <c r="AH881" i="5"/>
  <c r="AI881" i="5"/>
  <c r="AJ881" i="5"/>
  <c r="D882" i="5"/>
  <c r="AG882" i="5" s="1"/>
  <c r="AK882" i="5" s="1"/>
  <c r="AL882" i="5" s="1"/>
  <c r="AH882" i="5"/>
  <c r="AI882" i="5"/>
  <c r="AJ882" i="5"/>
  <c r="D883" i="5"/>
  <c r="AG883" i="5" s="1"/>
  <c r="AK883" i="5" s="1"/>
  <c r="AL883" i="5" s="1"/>
  <c r="AH883" i="5"/>
  <c r="AI883" i="5"/>
  <c r="AJ883" i="5"/>
  <c r="D884" i="5"/>
  <c r="AG884" i="5"/>
  <c r="AK884" i="5" s="1"/>
  <c r="AL884" i="5" s="1"/>
  <c r="AH884" i="5"/>
  <c r="AI884" i="5"/>
  <c r="AJ884" i="5"/>
  <c r="D885" i="5"/>
  <c r="AG885" i="5" s="1"/>
  <c r="AK885" i="5" s="1"/>
  <c r="AL885" i="5" s="1"/>
  <c r="AH885" i="5"/>
  <c r="AI885" i="5"/>
  <c r="AJ885" i="5"/>
  <c r="D886" i="5"/>
  <c r="AG886" i="5"/>
  <c r="AK886" i="5" s="1"/>
  <c r="AL886" i="5" s="1"/>
  <c r="AH886" i="5"/>
  <c r="AI886" i="5"/>
  <c r="AJ886" i="5"/>
  <c r="D887" i="5"/>
  <c r="AG887" i="5" s="1"/>
  <c r="AK887" i="5" s="1"/>
  <c r="AL887" i="5" s="1"/>
  <c r="AH887" i="5"/>
  <c r="AI887" i="5"/>
  <c r="AJ887" i="5"/>
  <c r="D888" i="5"/>
  <c r="AG888" i="5" s="1"/>
  <c r="AK888" i="5" s="1"/>
  <c r="AL888" i="5" s="1"/>
  <c r="AH888" i="5"/>
  <c r="AI888" i="5"/>
  <c r="AJ888" i="5"/>
  <c r="D889" i="5"/>
  <c r="AG889" i="5" s="1"/>
  <c r="AK889" i="5" s="1"/>
  <c r="AL889" i="5" s="1"/>
  <c r="AH889" i="5"/>
  <c r="AI889" i="5"/>
  <c r="AJ889" i="5"/>
  <c r="D890" i="5"/>
  <c r="AG890" i="5"/>
  <c r="AK890" i="5" s="1"/>
  <c r="AL890" i="5" s="1"/>
  <c r="AH890" i="5"/>
  <c r="AI890" i="5"/>
  <c r="AJ890" i="5"/>
  <c r="D891" i="5"/>
  <c r="AG891" i="5" s="1"/>
  <c r="AK891" i="5" s="1"/>
  <c r="AL891" i="5" s="1"/>
  <c r="AH891" i="5"/>
  <c r="AI891" i="5"/>
  <c r="AJ891" i="5"/>
  <c r="D892" i="5"/>
  <c r="AG892" i="5" s="1"/>
  <c r="AK892" i="5" s="1"/>
  <c r="AL892" i="5" s="1"/>
  <c r="AH892" i="5"/>
  <c r="AI892" i="5"/>
  <c r="AJ892" i="5"/>
  <c r="D893" i="5"/>
  <c r="AG893" i="5" s="1"/>
  <c r="AK893" i="5" s="1"/>
  <c r="AL893" i="5" s="1"/>
  <c r="AH893" i="5"/>
  <c r="AI893" i="5"/>
  <c r="AJ893" i="5"/>
  <c r="D894" i="5"/>
  <c r="AG894" i="5"/>
  <c r="AK894" i="5" s="1"/>
  <c r="AL894" i="5" s="1"/>
  <c r="AH894" i="5"/>
  <c r="AI894" i="5"/>
  <c r="AJ894" i="5"/>
  <c r="D895" i="5"/>
  <c r="AG895" i="5" s="1"/>
  <c r="AK895" i="5" s="1"/>
  <c r="AL895" i="5" s="1"/>
  <c r="AH895" i="5"/>
  <c r="AI895" i="5"/>
  <c r="AJ895" i="5"/>
  <c r="D896" i="5"/>
  <c r="AG896" i="5" s="1"/>
  <c r="AK896" i="5" s="1"/>
  <c r="AL896" i="5" s="1"/>
  <c r="AH896" i="5"/>
  <c r="AI896" i="5"/>
  <c r="AJ896" i="5"/>
  <c r="D897" i="5"/>
  <c r="AG897" i="5" s="1"/>
  <c r="AK897" i="5" s="1"/>
  <c r="AL897" i="5" s="1"/>
  <c r="AH897" i="5"/>
  <c r="AI897" i="5"/>
  <c r="AJ897" i="5"/>
  <c r="D898" i="5"/>
  <c r="AG898" i="5" s="1"/>
  <c r="AK898" i="5" s="1"/>
  <c r="AL898" i="5" s="1"/>
  <c r="AH898" i="5"/>
  <c r="AI898" i="5"/>
  <c r="AJ898" i="5"/>
  <c r="D899" i="5"/>
  <c r="AG899" i="5" s="1"/>
  <c r="AK899" i="5" s="1"/>
  <c r="AL899" i="5" s="1"/>
  <c r="AH899" i="5"/>
  <c r="AI899" i="5"/>
  <c r="AJ899" i="5"/>
  <c r="D900" i="5"/>
  <c r="AG900" i="5"/>
  <c r="AK900" i="5" s="1"/>
  <c r="AL900" i="5" s="1"/>
  <c r="AH900" i="5"/>
  <c r="AI900" i="5"/>
  <c r="AJ900" i="5"/>
  <c r="D901" i="5"/>
  <c r="AG901" i="5" s="1"/>
  <c r="AK901" i="5" s="1"/>
  <c r="AL901" i="5" s="1"/>
  <c r="AH901" i="5"/>
  <c r="AI901" i="5"/>
  <c r="AJ901" i="5"/>
  <c r="D902" i="5"/>
  <c r="AG902" i="5"/>
  <c r="AK902" i="5" s="1"/>
  <c r="AL902" i="5" s="1"/>
  <c r="AH902" i="5"/>
  <c r="AI902" i="5"/>
  <c r="AJ902" i="5"/>
  <c r="D903" i="5"/>
  <c r="AG903" i="5" s="1"/>
  <c r="AK903" i="5" s="1"/>
  <c r="AL903" i="5" s="1"/>
  <c r="AH903" i="5"/>
  <c r="AI903" i="5"/>
  <c r="AJ903" i="5"/>
  <c r="D904" i="5"/>
  <c r="AG904" i="5" s="1"/>
  <c r="AK904" i="5" s="1"/>
  <c r="AL904" i="5" s="1"/>
  <c r="AH904" i="5"/>
  <c r="AI904" i="5"/>
  <c r="AJ904" i="5"/>
  <c r="D905" i="5"/>
  <c r="AG905" i="5" s="1"/>
  <c r="AK905" i="5" s="1"/>
  <c r="AL905" i="5" s="1"/>
  <c r="AH905" i="5"/>
  <c r="AI905" i="5"/>
  <c r="AJ905" i="5"/>
  <c r="D906" i="5"/>
  <c r="AG906" i="5" s="1"/>
  <c r="AK906" i="5" s="1"/>
  <c r="AL906" i="5" s="1"/>
  <c r="AH906" i="5"/>
  <c r="AI906" i="5"/>
  <c r="AJ906" i="5"/>
  <c r="D907" i="5"/>
  <c r="AG907" i="5" s="1"/>
  <c r="AK907" i="5" s="1"/>
  <c r="AL907" i="5" s="1"/>
  <c r="AH907" i="5"/>
  <c r="AI907" i="5"/>
  <c r="AJ907" i="5"/>
  <c r="D908" i="5"/>
  <c r="AG908" i="5" s="1"/>
  <c r="AK908" i="5" s="1"/>
  <c r="AL908" i="5" s="1"/>
  <c r="AH908" i="5"/>
  <c r="AI908" i="5"/>
  <c r="AJ908" i="5"/>
  <c r="D909" i="5"/>
  <c r="AG909" i="5" s="1"/>
  <c r="AK909" i="5" s="1"/>
  <c r="AL909" i="5" s="1"/>
  <c r="AH909" i="5"/>
  <c r="AI909" i="5"/>
  <c r="AJ909" i="5"/>
  <c r="D910" i="5"/>
  <c r="AG910" i="5"/>
  <c r="AK910" i="5" s="1"/>
  <c r="AL910" i="5" s="1"/>
  <c r="AH910" i="5"/>
  <c r="AI910" i="5"/>
  <c r="AJ910" i="5"/>
  <c r="D911" i="5"/>
  <c r="AG911" i="5" s="1"/>
  <c r="AK911" i="5" s="1"/>
  <c r="AL911" i="5" s="1"/>
  <c r="AH911" i="5"/>
  <c r="AI911" i="5"/>
  <c r="AJ911" i="5"/>
  <c r="D912" i="5"/>
  <c r="AG912" i="5" s="1"/>
  <c r="AK912" i="5" s="1"/>
  <c r="AL912" i="5" s="1"/>
  <c r="AH912" i="5"/>
  <c r="AI912" i="5"/>
  <c r="AJ912" i="5"/>
  <c r="D913" i="5"/>
  <c r="AG913" i="5" s="1"/>
  <c r="AK913" i="5" s="1"/>
  <c r="AL913" i="5" s="1"/>
  <c r="AH913" i="5"/>
  <c r="AI913" i="5"/>
  <c r="AJ913" i="5"/>
  <c r="D914" i="5"/>
  <c r="AG914" i="5" s="1"/>
  <c r="AK914" i="5" s="1"/>
  <c r="AL914" i="5" s="1"/>
  <c r="AH914" i="5"/>
  <c r="AI914" i="5"/>
  <c r="AJ914" i="5"/>
  <c r="D915" i="5"/>
  <c r="AG915" i="5" s="1"/>
  <c r="AK915" i="5" s="1"/>
  <c r="AL915" i="5" s="1"/>
  <c r="AH915" i="5"/>
  <c r="AI915" i="5"/>
  <c r="AJ915" i="5"/>
  <c r="D916" i="5"/>
  <c r="AG916" i="5"/>
  <c r="AK916" i="5" s="1"/>
  <c r="AL916" i="5" s="1"/>
  <c r="AH916" i="5"/>
  <c r="AI916" i="5"/>
  <c r="AJ916" i="5"/>
  <c r="D917" i="5"/>
  <c r="AG917" i="5" s="1"/>
  <c r="AK917" i="5" s="1"/>
  <c r="AL917" i="5" s="1"/>
  <c r="AH917" i="5"/>
  <c r="AI917" i="5"/>
  <c r="AJ917" i="5"/>
  <c r="D918" i="5"/>
  <c r="AG918" i="5"/>
  <c r="AK918" i="5" s="1"/>
  <c r="AL918" i="5" s="1"/>
  <c r="AH918" i="5"/>
  <c r="AI918" i="5"/>
  <c r="AJ918" i="5"/>
  <c r="D919" i="5"/>
  <c r="AG919" i="5" s="1"/>
  <c r="AK919" i="5" s="1"/>
  <c r="AL919" i="5" s="1"/>
  <c r="AH919" i="5"/>
  <c r="AI919" i="5"/>
  <c r="AJ919" i="5"/>
  <c r="D920" i="5"/>
  <c r="AG920" i="5" s="1"/>
  <c r="AK920" i="5" s="1"/>
  <c r="AL920" i="5" s="1"/>
  <c r="AH920" i="5"/>
  <c r="AI920" i="5"/>
  <c r="AJ920" i="5"/>
  <c r="D921" i="5"/>
  <c r="AG921" i="5" s="1"/>
  <c r="AK921" i="5" s="1"/>
  <c r="AL921" i="5" s="1"/>
  <c r="AH921" i="5"/>
  <c r="AI921" i="5"/>
  <c r="AJ921" i="5"/>
  <c r="D922" i="5"/>
  <c r="AG922" i="5" s="1"/>
  <c r="AK922" i="5" s="1"/>
  <c r="AL922" i="5" s="1"/>
  <c r="AH922" i="5"/>
  <c r="AI922" i="5"/>
  <c r="AJ922" i="5"/>
  <c r="D923" i="5"/>
  <c r="AG923" i="5" s="1"/>
  <c r="AK923" i="5" s="1"/>
  <c r="AL923" i="5" s="1"/>
  <c r="AH923" i="5"/>
  <c r="AI923" i="5"/>
  <c r="AJ923" i="5"/>
  <c r="D924" i="5"/>
  <c r="AG924" i="5" s="1"/>
  <c r="AK924" i="5" s="1"/>
  <c r="AL924" i="5" s="1"/>
  <c r="AH924" i="5"/>
  <c r="AI924" i="5"/>
  <c r="AJ924" i="5"/>
  <c r="D925" i="5"/>
  <c r="AG925" i="5" s="1"/>
  <c r="AK925" i="5" s="1"/>
  <c r="AL925" i="5" s="1"/>
  <c r="AH925" i="5"/>
  <c r="AI925" i="5"/>
  <c r="AJ925" i="5"/>
  <c r="D926" i="5"/>
  <c r="AG926" i="5"/>
  <c r="AK926" i="5" s="1"/>
  <c r="AL926" i="5" s="1"/>
  <c r="AH926" i="5"/>
  <c r="AI926" i="5"/>
  <c r="AJ926" i="5"/>
  <c r="D927" i="5"/>
  <c r="AG927" i="5" s="1"/>
  <c r="AK927" i="5" s="1"/>
  <c r="AL927" i="5" s="1"/>
  <c r="AH927" i="5"/>
  <c r="AI927" i="5"/>
  <c r="AJ927" i="5"/>
  <c r="D928" i="5"/>
  <c r="AG928" i="5" s="1"/>
  <c r="AK928" i="5" s="1"/>
  <c r="AL928" i="5" s="1"/>
  <c r="AH928" i="5"/>
  <c r="AI928" i="5"/>
  <c r="AJ928" i="5"/>
  <c r="D929" i="5"/>
  <c r="AG929" i="5" s="1"/>
  <c r="AK929" i="5" s="1"/>
  <c r="AL929" i="5" s="1"/>
  <c r="AH929" i="5"/>
  <c r="AI929" i="5"/>
  <c r="AJ929" i="5"/>
  <c r="D930" i="5"/>
  <c r="AG930" i="5" s="1"/>
  <c r="AK930" i="5" s="1"/>
  <c r="AL930" i="5" s="1"/>
  <c r="AH930" i="5"/>
  <c r="AI930" i="5"/>
  <c r="AJ930" i="5"/>
  <c r="D931" i="5"/>
  <c r="AG931" i="5"/>
  <c r="AH931" i="5"/>
  <c r="AI931" i="5"/>
  <c r="AJ931" i="5"/>
  <c r="D932" i="5"/>
  <c r="AG932" i="5"/>
  <c r="AH932" i="5"/>
  <c r="AI932" i="5"/>
  <c r="AJ932" i="5"/>
  <c r="D933" i="5"/>
  <c r="AG933" i="5" s="1"/>
  <c r="AH933" i="5"/>
  <c r="AI933" i="5"/>
  <c r="AJ933" i="5"/>
  <c r="D934" i="5"/>
  <c r="AG934" i="5"/>
  <c r="AH934" i="5"/>
  <c r="AI934" i="5"/>
  <c r="AJ934" i="5"/>
  <c r="D935" i="5"/>
  <c r="AG935" i="5" s="1"/>
  <c r="AH935" i="5"/>
  <c r="AI935" i="5"/>
  <c r="AJ935" i="5"/>
  <c r="D936" i="5"/>
  <c r="AG936" i="5" s="1"/>
  <c r="AH936" i="5"/>
  <c r="AI936" i="5"/>
  <c r="AJ936" i="5"/>
  <c r="D937" i="5"/>
  <c r="AG937" i="5" s="1"/>
  <c r="AH937" i="5"/>
  <c r="AI937" i="5"/>
  <c r="AJ937" i="5"/>
  <c r="D938" i="5"/>
  <c r="AG938" i="5"/>
  <c r="AH938" i="5"/>
  <c r="AI938" i="5"/>
  <c r="AJ938" i="5"/>
  <c r="D939" i="5"/>
  <c r="AG939" i="5"/>
  <c r="AH939" i="5"/>
  <c r="AI939" i="5"/>
  <c r="AJ939" i="5"/>
  <c r="D940" i="5"/>
  <c r="AG940" i="5"/>
  <c r="AH940" i="5"/>
  <c r="AI940" i="5"/>
  <c r="AJ940" i="5"/>
  <c r="D941" i="5"/>
  <c r="AG941" i="5" s="1"/>
  <c r="AH941" i="5"/>
  <c r="AI941" i="5"/>
  <c r="AJ941" i="5"/>
  <c r="D942" i="5"/>
  <c r="AG942" i="5"/>
  <c r="AH942" i="5"/>
  <c r="AI942" i="5"/>
  <c r="AJ942" i="5"/>
  <c r="D943" i="5"/>
  <c r="AG943" i="5" s="1"/>
  <c r="AH943" i="5"/>
  <c r="AI943" i="5"/>
  <c r="AJ943" i="5"/>
  <c r="D944" i="5"/>
  <c r="AG944" i="5" s="1"/>
  <c r="AH944" i="5"/>
  <c r="AI944" i="5"/>
  <c r="AJ944" i="5"/>
  <c r="D945" i="5"/>
  <c r="AG945" i="5" s="1"/>
  <c r="AH945" i="5"/>
  <c r="AI945" i="5"/>
  <c r="AJ945" i="5"/>
  <c r="D946" i="5"/>
  <c r="AG946" i="5"/>
  <c r="AH946" i="5"/>
  <c r="AI946" i="5"/>
  <c r="AJ946" i="5"/>
  <c r="D947" i="5"/>
  <c r="AG947" i="5"/>
  <c r="AH947" i="5"/>
  <c r="AI947" i="5"/>
  <c r="AJ947" i="5"/>
  <c r="D948" i="5"/>
  <c r="AG948" i="5"/>
  <c r="AH948" i="5"/>
  <c r="AI948" i="5"/>
  <c r="AJ948" i="5"/>
  <c r="D949" i="5"/>
  <c r="AG949" i="5" s="1"/>
  <c r="AH949" i="5"/>
  <c r="AI949" i="5"/>
  <c r="AJ949" i="5"/>
  <c r="D950" i="5"/>
  <c r="AG950" i="5"/>
  <c r="AH950" i="5"/>
  <c r="AI950" i="5"/>
  <c r="AJ950" i="5"/>
  <c r="D951" i="5"/>
  <c r="AG951" i="5" s="1"/>
  <c r="AH951" i="5"/>
  <c r="AI951" i="5"/>
  <c r="AJ951" i="5"/>
  <c r="D952" i="5"/>
  <c r="AG952" i="5" s="1"/>
  <c r="AH952" i="5"/>
  <c r="AI952" i="5"/>
  <c r="AJ952" i="5"/>
  <c r="D953" i="5"/>
  <c r="AG953" i="5" s="1"/>
  <c r="AH953" i="5"/>
  <c r="AI953" i="5"/>
  <c r="AJ953" i="5"/>
  <c r="D954" i="5"/>
  <c r="AG954" i="5"/>
  <c r="AH954" i="5"/>
  <c r="AI954" i="5"/>
  <c r="AJ954" i="5"/>
  <c r="D955" i="5"/>
  <c r="AG955" i="5"/>
  <c r="AH955" i="5"/>
  <c r="AI955" i="5"/>
  <c r="AJ955" i="5"/>
  <c r="D956" i="5"/>
  <c r="AG956" i="5"/>
  <c r="AH956" i="5"/>
  <c r="AI956" i="5"/>
  <c r="AJ956" i="5"/>
  <c r="D957" i="5"/>
  <c r="AG957" i="5" s="1"/>
  <c r="AH957" i="5"/>
  <c r="AI957" i="5"/>
  <c r="AJ957" i="5"/>
  <c r="D958" i="5"/>
  <c r="AG958" i="5"/>
  <c r="AH958" i="5"/>
  <c r="AI958" i="5"/>
  <c r="AJ958" i="5"/>
  <c r="D959" i="5"/>
  <c r="AG959" i="5" s="1"/>
  <c r="AH959" i="5"/>
  <c r="AI959" i="5"/>
  <c r="AJ959" i="5"/>
  <c r="D960" i="5"/>
  <c r="AG960" i="5" s="1"/>
  <c r="AH960" i="5"/>
  <c r="AI960" i="5"/>
  <c r="AJ960" i="5"/>
  <c r="D961" i="5"/>
  <c r="AG961" i="5" s="1"/>
  <c r="AH961" i="5"/>
  <c r="AI961" i="5"/>
  <c r="AJ961" i="5"/>
  <c r="D962" i="5"/>
  <c r="AG962" i="5"/>
  <c r="AH962" i="5"/>
  <c r="AI962" i="5"/>
  <c r="AJ962" i="5"/>
  <c r="D963" i="5"/>
  <c r="AG963" i="5"/>
  <c r="AH963" i="5"/>
  <c r="AI963" i="5"/>
  <c r="AJ963" i="5"/>
  <c r="D964" i="5"/>
  <c r="AG964" i="5"/>
  <c r="AH964" i="5"/>
  <c r="AI964" i="5"/>
  <c r="AJ964" i="5"/>
  <c r="D965" i="5"/>
  <c r="AG965" i="5" s="1"/>
  <c r="AH965" i="5"/>
  <c r="AI965" i="5"/>
  <c r="AJ965" i="5"/>
  <c r="D966" i="5"/>
  <c r="AG966" i="5"/>
  <c r="AH966" i="5"/>
  <c r="AI966" i="5"/>
  <c r="AJ966" i="5"/>
  <c r="D967" i="5"/>
  <c r="AG967" i="5" s="1"/>
  <c r="AH967" i="5"/>
  <c r="AI967" i="5"/>
  <c r="AJ967" i="5"/>
  <c r="D968" i="5"/>
  <c r="AG968" i="5" s="1"/>
  <c r="AH968" i="5"/>
  <c r="AI968" i="5"/>
  <c r="AJ968" i="5"/>
  <c r="D969" i="5"/>
  <c r="AG969" i="5" s="1"/>
  <c r="AH969" i="5"/>
  <c r="AI969" i="5"/>
  <c r="AJ969" i="5"/>
  <c r="D970" i="5"/>
  <c r="AG970" i="5"/>
  <c r="AH970" i="5"/>
  <c r="AI970" i="5"/>
  <c r="AJ970" i="5"/>
  <c r="D971" i="5"/>
  <c r="AG971" i="5"/>
  <c r="AH971" i="5"/>
  <c r="AI971" i="5"/>
  <c r="AJ971" i="5"/>
  <c r="D972" i="5"/>
  <c r="AG972" i="5"/>
  <c r="AH972" i="5"/>
  <c r="AI972" i="5"/>
  <c r="AJ972" i="5"/>
  <c r="D973" i="5"/>
  <c r="AG973" i="5" s="1"/>
  <c r="AK973" i="5" s="1"/>
  <c r="AH973" i="5"/>
  <c r="AI973" i="5"/>
  <c r="AJ973" i="5"/>
  <c r="D974" i="5"/>
  <c r="AG974" i="5"/>
  <c r="AH974" i="5"/>
  <c r="AI974" i="5"/>
  <c r="AJ974" i="5"/>
  <c r="D975" i="5"/>
  <c r="AG975" i="5" s="1"/>
  <c r="AH975" i="5"/>
  <c r="AI975" i="5"/>
  <c r="AJ975" i="5"/>
  <c r="D976" i="5"/>
  <c r="AG976" i="5" s="1"/>
  <c r="AH976" i="5"/>
  <c r="AI976" i="5"/>
  <c r="AJ976" i="5"/>
  <c r="D977" i="5"/>
  <c r="AG977" i="5" s="1"/>
  <c r="AH977" i="5"/>
  <c r="AI977" i="5"/>
  <c r="AJ977" i="5"/>
  <c r="D978" i="5"/>
  <c r="AG978" i="5"/>
  <c r="AH978" i="5"/>
  <c r="AI978" i="5"/>
  <c r="AJ978" i="5"/>
  <c r="Y979" i="5"/>
  <c r="D995" i="5"/>
  <c r="AG995" i="5" s="1"/>
  <c r="AN995" i="5" s="1"/>
  <c r="AO995" i="5" s="1"/>
  <c r="AH995" i="5"/>
  <c r="AK995" i="5" s="1"/>
  <c r="AI995" i="5"/>
  <c r="AJ995" i="5"/>
  <c r="AM995" i="5"/>
  <c r="B1118" i="5" s="1"/>
  <c r="D996" i="5"/>
  <c r="AG996" i="5" s="1"/>
  <c r="AN996" i="5" s="1"/>
  <c r="AH996" i="5"/>
  <c r="AK996" i="5" s="1"/>
  <c r="AI996" i="5"/>
  <c r="AJ996" i="5"/>
  <c r="D997" i="5"/>
  <c r="AG997" i="5"/>
  <c r="AN997" i="5" s="1"/>
  <c r="AH997" i="5"/>
  <c r="AK997" i="5" s="1"/>
  <c r="AI997" i="5"/>
  <c r="AJ997" i="5"/>
  <c r="AL997" i="5"/>
  <c r="D998" i="5"/>
  <c r="AG998" i="5" s="1"/>
  <c r="AN998" i="5" s="1"/>
  <c r="AH998" i="5"/>
  <c r="AK998" i="5" s="1"/>
  <c r="AI998" i="5"/>
  <c r="AJ998" i="5"/>
  <c r="D999" i="5"/>
  <c r="AL999" i="5" s="1"/>
  <c r="AG999" i="5"/>
  <c r="AN999" i="5" s="1"/>
  <c r="AH999" i="5"/>
  <c r="AI999" i="5"/>
  <c r="AK999" i="5" s="1"/>
  <c r="AJ999" i="5"/>
  <c r="D1000" i="5"/>
  <c r="AL1000" i="5" s="1"/>
  <c r="AH1000" i="5"/>
  <c r="AI1000" i="5"/>
  <c r="AJ1000" i="5"/>
  <c r="AK1000" i="5" s="1"/>
  <c r="D1001" i="5"/>
  <c r="AL1001" i="5" s="1"/>
  <c r="AG1001" i="5"/>
  <c r="AN1001" i="5" s="1"/>
  <c r="AH1001" i="5"/>
  <c r="AI1001" i="5"/>
  <c r="AJ1001" i="5"/>
  <c r="AK1001" i="5"/>
  <c r="D1002" i="5"/>
  <c r="AG1002" i="5" s="1"/>
  <c r="AN1002" i="5" s="1"/>
  <c r="AH1002" i="5"/>
  <c r="AK1002" i="5" s="1"/>
  <c r="AI1002" i="5"/>
  <c r="AJ1002" i="5"/>
  <c r="AL1002" i="5"/>
  <c r="D1003" i="5"/>
  <c r="AL1003" i="5" s="1"/>
  <c r="AH1003" i="5"/>
  <c r="AI1003" i="5"/>
  <c r="AK1003" i="5" s="1"/>
  <c r="AJ1003" i="5"/>
  <c r="D1004" i="5"/>
  <c r="AG1004" i="5" s="1"/>
  <c r="AN1004" i="5" s="1"/>
  <c r="AH1004" i="5"/>
  <c r="AK1004" i="5" s="1"/>
  <c r="AI1004" i="5"/>
  <c r="AJ1004" i="5"/>
  <c r="D1005" i="5"/>
  <c r="AG1005" i="5"/>
  <c r="AN1005" i="5" s="1"/>
  <c r="AH1005" i="5"/>
  <c r="AK1005" i="5" s="1"/>
  <c r="AI1005" i="5"/>
  <c r="AJ1005" i="5"/>
  <c r="AL1005" i="5"/>
  <c r="D1006" i="5"/>
  <c r="AG1006" i="5" s="1"/>
  <c r="AN1006" i="5" s="1"/>
  <c r="AH1006" i="5"/>
  <c r="AK1006" i="5" s="1"/>
  <c r="AI1006" i="5"/>
  <c r="AJ1006" i="5"/>
  <c r="D1007" i="5"/>
  <c r="AL1007" i="5" s="1"/>
  <c r="AG1007" i="5"/>
  <c r="AN1007" i="5" s="1"/>
  <c r="AH1007" i="5"/>
  <c r="AI1007" i="5"/>
  <c r="AK1007" i="5" s="1"/>
  <c r="AJ1007" i="5"/>
  <c r="D1008" i="5"/>
  <c r="AL1008" i="5" s="1"/>
  <c r="AH1008" i="5"/>
  <c r="AI1008" i="5"/>
  <c r="AJ1008" i="5"/>
  <c r="AK1008" i="5" s="1"/>
  <c r="D1009" i="5"/>
  <c r="AL1009" i="5" s="1"/>
  <c r="AG1009" i="5"/>
  <c r="AN1009" i="5" s="1"/>
  <c r="AH1009" i="5"/>
  <c r="AI1009" i="5"/>
  <c r="AJ1009" i="5"/>
  <c r="AK1009" i="5"/>
  <c r="D1010" i="5"/>
  <c r="AG1010" i="5" s="1"/>
  <c r="AN1010" i="5" s="1"/>
  <c r="AH1010" i="5"/>
  <c r="AK1010" i="5" s="1"/>
  <c r="AI1010" i="5"/>
  <c r="AJ1010" i="5"/>
  <c r="AL1010" i="5"/>
  <c r="D1011" i="5"/>
  <c r="AL1011" i="5" s="1"/>
  <c r="AH1011" i="5"/>
  <c r="AI1011" i="5"/>
  <c r="AK1011" i="5" s="1"/>
  <c r="AJ1011" i="5"/>
  <c r="D1012" i="5"/>
  <c r="AH1012" i="5"/>
  <c r="AK1012" i="5" s="1"/>
  <c r="AI1012" i="5"/>
  <c r="AJ1012" i="5"/>
  <c r="D1013" i="5"/>
  <c r="AG1013" i="5"/>
  <c r="AN1013" i="5" s="1"/>
  <c r="AH1013" i="5"/>
  <c r="AK1013" i="5" s="1"/>
  <c r="AI1013" i="5"/>
  <c r="AJ1013" i="5"/>
  <c r="AL1013" i="5"/>
  <c r="D1014" i="5"/>
  <c r="AG1014" i="5" s="1"/>
  <c r="AN1014" i="5" s="1"/>
  <c r="AH1014" i="5"/>
  <c r="AK1014" i="5" s="1"/>
  <c r="AI1014" i="5"/>
  <c r="AJ1014" i="5"/>
  <c r="D1015" i="5"/>
  <c r="AL1015" i="5" s="1"/>
  <c r="AG1015" i="5"/>
  <c r="AN1015" i="5" s="1"/>
  <c r="AH1015" i="5"/>
  <c r="AI1015" i="5"/>
  <c r="AJ1015" i="5"/>
  <c r="D1016" i="5"/>
  <c r="AL1016" i="5" s="1"/>
  <c r="AH1016" i="5"/>
  <c r="AI1016" i="5"/>
  <c r="AJ1016" i="5"/>
  <c r="AK1016" i="5" s="1"/>
  <c r="D1017" i="5"/>
  <c r="AL1017" i="5" s="1"/>
  <c r="AG1017" i="5"/>
  <c r="AN1017" i="5" s="1"/>
  <c r="AH1017" i="5"/>
  <c r="AI1017" i="5"/>
  <c r="AJ1017" i="5"/>
  <c r="AK1017" i="5"/>
  <c r="D1018" i="5"/>
  <c r="AG1018" i="5" s="1"/>
  <c r="AN1018" i="5" s="1"/>
  <c r="AH1018" i="5"/>
  <c r="AK1018" i="5" s="1"/>
  <c r="AI1018" i="5"/>
  <c r="AJ1018" i="5"/>
  <c r="AL1018" i="5"/>
  <c r="D1019" i="5"/>
  <c r="AH1019" i="5"/>
  <c r="AI1019" i="5"/>
  <c r="AK1019" i="5" s="1"/>
  <c r="AJ1019" i="5"/>
  <c r="D1020" i="5"/>
  <c r="AL1020" i="5" s="1"/>
  <c r="AH1020" i="5"/>
  <c r="AK1020" i="5" s="1"/>
  <c r="AI1020" i="5"/>
  <c r="AJ1020" i="5"/>
  <c r="D1021" i="5"/>
  <c r="AG1021" i="5"/>
  <c r="AN1021" i="5" s="1"/>
  <c r="AH1021" i="5"/>
  <c r="AK1021" i="5" s="1"/>
  <c r="AI1021" i="5"/>
  <c r="AJ1021" i="5"/>
  <c r="AL1021" i="5"/>
  <c r="D1022" i="5"/>
  <c r="AG1022" i="5" s="1"/>
  <c r="AN1022" i="5" s="1"/>
  <c r="AH1022" i="5"/>
  <c r="AI1022" i="5"/>
  <c r="AJ1022" i="5"/>
  <c r="D1023" i="5"/>
  <c r="AL1023" i="5" s="1"/>
  <c r="AG1023" i="5"/>
  <c r="AN1023" i="5" s="1"/>
  <c r="AH1023" i="5"/>
  <c r="AI1023" i="5"/>
  <c r="AK1023" i="5" s="1"/>
  <c r="AJ1023" i="5"/>
  <c r="D1024" i="5"/>
  <c r="AL1024" i="5" s="1"/>
  <c r="AH1024" i="5"/>
  <c r="AI1024" i="5"/>
  <c r="AJ1024" i="5"/>
  <c r="AK1024" i="5" s="1"/>
  <c r="D1025" i="5"/>
  <c r="AL1025" i="5" s="1"/>
  <c r="AG1025" i="5"/>
  <c r="AN1025" i="5" s="1"/>
  <c r="AH1025" i="5"/>
  <c r="AI1025" i="5"/>
  <c r="AJ1025" i="5"/>
  <c r="AK1025" i="5"/>
  <c r="D1026" i="5"/>
  <c r="AG1026" i="5" s="1"/>
  <c r="AN1026" i="5" s="1"/>
  <c r="AH1026" i="5"/>
  <c r="AK1026" i="5" s="1"/>
  <c r="AI1026" i="5"/>
  <c r="AJ1026" i="5"/>
  <c r="AL1026" i="5"/>
  <c r="D1027" i="5"/>
  <c r="AH1027" i="5"/>
  <c r="AI1027" i="5"/>
  <c r="AK1027" i="5" s="1"/>
  <c r="AJ1027" i="5"/>
  <c r="D1028" i="5"/>
  <c r="AL1028" i="5" s="1"/>
  <c r="AH1028" i="5"/>
  <c r="AK1028" i="5" s="1"/>
  <c r="AI1028" i="5"/>
  <c r="AJ1028" i="5"/>
  <c r="D1029" i="5"/>
  <c r="AG1029" i="5"/>
  <c r="AN1029" i="5" s="1"/>
  <c r="AH1029" i="5"/>
  <c r="AK1029" i="5" s="1"/>
  <c r="AI1029" i="5"/>
  <c r="AJ1029" i="5"/>
  <c r="AL1029" i="5"/>
  <c r="D1030" i="5"/>
  <c r="AG1030" i="5" s="1"/>
  <c r="AN1030" i="5" s="1"/>
  <c r="AH1030" i="5"/>
  <c r="AK1030" i="5" s="1"/>
  <c r="AI1030" i="5"/>
  <c r="AJ1030" i="5"/>
  <c r="D1031" i="5"/>
  <c r="AL1031" i="5" s="1"/>
  <c r="AG1031" i="5"/>
  <c r="AN1031" i="5" s="1"/>
  <c r="AH1031" i="5"/>
  <c r="AI1031" i="5"/>
  <c r="AJ1031" i="5"/>
  <c r="D1032" i="5"/>
  <c r="AL1032" i="5" s="1"/>
  <c r="AH1032" i="5"/>
  <c r="AI1032" i="5"/>
  <c r="AJ1032" i="5"/>
  <c r="AK1032" i="5" s="1"/>
  <c r="D1033" i="5"/>
  <c r="AL1033" i="5" s="1"/>
  <c r="AG1033" i="5"/>
  <c r="AN1033" i="5" s="1"/>
  <c r="AH1033" i="5"/>
  <c r="AI1033" i="5"/>
  <c r="AJ1033" i="5"/>
  <c r="AK1033" i="5"/>
  <c r="D1034" i="5"/>
  <c r="AG1034" i="5" s="1"/>
  <c r="AN1034" i="5" s="1"/>
  <c r="AH1034" i="5"/>
  <c r="AK1034" i="5" s="1"/>
  <c r="AI1034" i="5"/>
  <c r="AJ1034" i="5"/>
  <c r="AL1034" i="5"/>
  <c r="D1035" i="5"/>
  <c r="AH1035" i="5"/>
  <c r="AI1035" i="5"/>
  <c r="AK1035" i="5" s="1"/>
  <c r="AJ1035" i="5"/>
  <c r="D1036" i="5"/>
  <c r="AL1036" i="5" s="1"/>
  <c r="AG1036" i="5"/>
  <c r="AN1036" i="5" s="1"/>
  <c r="AH1036" i="5"/>
  <c r="AK1036" i="5" s="1"/>
  <c r="AI1036" i="5"/>
  <c r="AJ1036" i="5"/>
  <c r="D1037" i="5"/>
  <c r="AG1037" i="5" s="1"/>
  <c r="AN1037" i="5" s="1"/>
  <c r="AH1037" i="5"/>
  <c r="AK1037" i="5" s="1"/>
  <c r="AI1037" i="5"/>
  <c r="AJ1037" i="5"/>
  <c r="D1038" i="5"/>
  <c r="AG1038" i="5" s="1"/>
  <c r="AN1038" i="5" s="1"/>
  <c r="AH1038" i="5"/>
  <c r="AK1038" i="5" s="1"/>
  <c r="AI1038" i="5"/>
  <c r="AJ1038" i="5"/>
  <c r="D1039" i="5"/>
  <c r="AL1039" i="5" s="1"/>
  <c r="AG1039" i="5"/>
  <c r="AN1039" i="5" s="1"/>
  <c r="AH1039" i="5"/>
  <c r="AI1039" i="5"/>
  <c r="AJ1039" i="5"/>
  <c r="D1040" i="5"/>
  <c r="AL1040" i="5" s="1"/>
  <c r="AH1040" i="5"/>
  <c r="AI1040" i="5"/>
  <c r="AJ1040" i="5"/>
  <c r="AK1040" i="5"/>
  <c r="D1041" i="5"/>
  <c r="AL1041" i="5" s="1"/>
  <c r="AH1041" i="5"/>
  <c r="AI1041" i="5"/>
  <c r="AJ1041" i="5"/>
  <c r="AK1041" i="5"/>
  <c r="D1042" i="5"/>
  <c r="AG1042" i="5" s="1"/>
  <c r="AN1042" i="5" s="1"/>
  <c r="AH1042" i="5"/>
  <c r="AK1042" i="5" s="1"/>
  <c r="AI1042" i="5"/>
  <c r="AJ1042" i="5"/>
  <c r="D1043" i="5"/>
  <c r="AH1043" i="5"/>
  <c r="AI1043" i="5"/>
  <c r="AK1043" i="5" s="1"/>
  <c r="AJ1043" i="5"/>
  <c r="D1044" i="5"/>
  <c r="AL1044" i="5" s="1"/>
  <c r="AH1044" i="5"/>
  <c r="AK1044" i="5" s="1"/>
  <c r="AI1044" i="5"/>
  <c r="AJ1044" i="5"/>
  <c r="D1045" i="5"/>
  <c r="AG1045" i="5"/>
  <c r="AN1045" i="5" s="1"/>
  <c r="AH1045" i="5"/>
  <c r="AK1045" i="5" s="1"/>
  <c r="AI1045" i="5"/>
  <c r="AJ1045" i="5"/>
  <c r="AL1045" i="5"/>
  <c r="D1046" i="5"/>
  <c r="AG1046" i="5" s="1"/>
  <c r="AN1046" i="5" s="1"/>
  <c r="AH1046" i="5"/>
  <c r="AK1046" i="5" s="1"/>
  <c r="AI1046" i="5"/>
  <c r="AJ1046" i="5"/>
  <c r="AL1046" i="5"/>
  <c r="D1047" i="5"/>
  <c r="AL1047" i="5" s="1"/>
  <c r="AH1047" i="5"/>
  <c r="AI1047" i="5"/>
  <c r="AJ1047" i="5"/>
  <c r="D1048" i="5"/>
  <c r="AL1048" i="5" s="1"/>
  <c r="AH1048" i="5"/>
  <c r="AI1048" i="5"/>
  <c r="AJ1048" i="5"/>
  <c r="AK1048" i="5" s="1"/>
  <c r="D1049" i="5"/>
  <c r="AL1049" i="5" s="1"/>
  <c r="AH1049" i="5"/>
  <c r="AI1049" i="5"/>
  <c r="AJ1049" i="5"/>
  <c r="AK1049" i="5"/>
  <c r="D1050" i="5"/>
  <c r="AG1050" i="5" s="1"/>
  <c r="AN1050" i="5" s="1"/>
  <c r="AH1050" i="5"/>
  <c r="AK1050" i="5" s="1"/>
  <c r="AI1050" i="5"/>
  <c r="AJ1050" i="5"/>
  <c r="D1051" i="5"/>
  <c r="AH1051" i="5"/>
  <c r="AI1051" i="5"/>
  <c r="AK1051" i="5" s="1"/>
  <c r="AJ1051" i="5"/>
  <c r="D1052" i="5"/>
  <c r="AL1052" i="5" s="1"/>
  <c r="AH1052" i="5"/>
  <c r="AK1052" i="5" s="1"/>
  <c r="AI1052" i="5"/>
  <c r="AJ1052" i="5"/>
  <c r="D1053" i="5"/>
  <c r="AG1053" i="5" s="1"/>
  <c r="AN1053" i="5" s="1"/>
  <c r="AH1053" i="5"/>
  <c r="AK1053" i="5" s="1"/>
  <c r="AI1053" i="5"/>
  <c r="AJ1053" i="5"/>
  <c r="AL1053" i="5"/>
  <c r="D1054" i="5"/>
  <c r="AG1054" i="5" s="1"/>
  <c r="AN1054" i="5" s="1"/>
  <c r="AH1054" i="5"/>
  <c r="AI1054" i="5"/>
  <c r="AJ1054" i="5"/>
  <c r="AL1054" i="5"/>
  <c r="D1055" i="5"/>
  <c r="AL1055" i="5" s="1"/>
  <c r="AH1055" i="5"/>
  <c r="AI1055" i="5"/>
  <c r="AK1055" i="5" s="1"/>
  <c r="AJ1055" i="5"/>
  <c r="D1056" i="5"/>
  <c r="AL1056" i="5" s="1"/>
  <c r="AH1056" i="5"/>
  <c r="AI1056" i="5"/>
  <c r="AJ1056" i="5"/>
  <c r="AK1056" i="5" s="1"/>
  <c r="D1057" i="5"/>
  <c r="AL1057" i="5" s="1"/>
  <c r="AH1057" i="5"/>
  <c r="AI1057" i="5"/>
  <c r="AJ1057" i="5"/>
  <c r="AK1057" i="5"/>
  <c r="D1058" i="5"/>
  <c r="AG1058" i="5" s="1"/>
  <c r="AN1058" i="5" s="1"/>
  <c r="AH1058" i="5"/>
  <c r="AK1058" i="5" s="1"/>
  <c r="AI1058" i="5"/>
  <c r="AJ1058" i="5"/>
  <c r="D1059" i="5"/>
  <c r="AH1059" i="5"/>
  <c r="AI1059" i="5"/>
  <c r="AK1059" i="5" s="1"/>
  <c r="AJ1059" i="5"/>
  <c r="D1060" i="5"/>
  <c r="AL1060" i="5" s="1"/>
  <c r="AH1060" i="5"/>
  <c r="AI1060" i="5"/>
  <c r="AJ1060" i="5"/>
  <c r="D1061" i="5"/>
  <c r="AG1061" i="5" s="1"/>
  <c r="AN1061" i="5" s="1"/>
  <c r="AH1061" i="5"/>
  <c r="AK1061" i="5" s="1"/>
  <c r="AI1061" i="5"/>
  <c r="AJ1061" i="5"/>
  <c r="AL1061" i="5"/>
  <c r="D1062" i="5"/>
  <c r="AG1062" i="5" s="1"/>
  <c r="AN1062" i="5" s="1"/>
  <c r="AH1062" i="5"/>
  <c r="AI1062" i="5"/>
  <c r="AJ1062" i="5"/>
  <c r="AL1062" i="5"/>
  <c r="D1063" i="5"/>
  <c r="AL1063" i="5" s="1"/>
  <c r="AH1063" i="5"/>
  <c r="AI1063" i="5"/>
  <c r="AK1063" i="5" s="1"/>
  <c r="AJ1063" i="5"/>
  <c r="D1064" i="5"/>
  <c r="AH1064" i="5"/>
  <c r="AI1064" i="5"/>
  <c r="AJ1064" i="5"/>
  <c r="AK1064" i="5" s="1"/>
  <c r="D1065" i="5"/>
  <c r="AL1065" i="5" s="1"/>
  <c r="AH1065" i="5"/>
  <c r="AI1065" i="5"/>
  <c r="AJ1065" i="5"/>
  <c r="AK1065" i="5"/>
  <c r="D1066" i="5"/>
  <c r="AG1066" i="5" s="1"/>
  <c r="AN1066" i="5" s="1"/>
  <c r="AH1066" i="5"/>
  <c r="AK1066" i="5" s="1"/>
  <c r="AI1066" i="5"/>
  <c r="AJ1066" i="5"/>
  <c r="D1067" i="5"/>
  <c r="AH1067" i="5"/>
  <c r="AI1067" i="5"/>
  <c r="AK1067" i="5" s="1"/>
  <c r="AJ1067" i="5"/>
  <c r="D1068" i="5"/>
  <c r="AL1068" i="5" s="1"/>
  <c r="AG1068" i="5"/>
  <c r="AH1068" i="5"/>
  <c r="AK1068" i="5" s="1"/>
  <c r="AI1068" i="5"/>
  <c r="AJ1068" i="5"/>
  <c r="D1069" i="5"/>
  <c r="AG1069" i="5"/>
  <c r="AH1069" i="5"/>
  <c r="AI1069" i="5"/>
  <c r="AJ1069" i="5"/>
  <c r="AK1069" i="5"/>
  <c r="AL1069" i="5"/>
  <c r="D1070" i="5"/>
  <c r="AG1070" i="5" s="1"/>
  <c r="AH1070" i="5"/>
  <c r="AI1070" i="5"/>
  <c r="AJ1070" i="5"/>
  <c r="AL1070" i="5"/>
  <c r="D1071" i="5"/>
  <c r="AL1071" i="5" s="1"/>
  <c r="AG1071" i="5"/>
  <c r="AH1071" i="5"/>
  <c r="AI1071" i="5"/>
  <c r="AJ1071" i="5"/>
  <c r="D1072" i="5"/>
  <c r="AH1072" i="5"/>
  <c r="AI1072" i="5"/>
  <c r="AJ1072" i="5"/>
  <c r="AK1072" i="5" s="1"/>
  <c r="D1073" i="5"/>
  <c r="AG1073" i="5"/>
  <c r="AH1073" i="5"/>
  <c r="AI1073" i="5"/>
  <c r="AJ1073" i="5"/>
  <c r="AK1073" i="5"/>
  <c r="AL1073" i="5"/>
  <c r="D1074" i="5"/>
  <c r="AG1074" i="5" s="1"/>
  <c r="AH1074" i="5"/>
  <c r="AK1074" i="5" s="1"/>
  <c r="AI1074" i="5"/>
  <c r="AJ1074" i="5"/>
  <c r="AL1074" i="5"/>
  <c r="D1075" i="5"/>
  <c r="AH1075" i="5"/>
  <c r="AI1075" i="5"/>
  <c r="AK1075" i="5" s="1"/>
  <c r="AJ1075" i="5"/>
  <c r="D1076" i="5"/>
  <c r="AL1076" i="5" s="1"/>
  <c r="AH1076" i="5"/>
  <c r="AK1076" i="5" s="1"/>
  <c r="AI1076" i="5"/>
  <c r="AJ1076" i="5"/>
  <c r="D1077" i="5"/>
  <c r="AG1077" i="5"/>
  <c r="AH1077" i="5"/>
  <c r="AI1077" i="5"/>
  <c r="AJ1077" i="5"/>
  <c r="AK1077" i="5"/>
  <c r="AL1077" i="5"/>
  <c r="D1078" i="5"/>
  <c r="AG1078" i="5" s="1"/>
  <c r="AH1078" i="5"/>
  <c r="AI1078" i="5"/>
  <c r="AJ1078" i="5"/>
  <c r="AL1078" i="5"/>
  <c r="D1079" i="5"/>
  <c r="AL1079" i="5" s="1"/>
  <c r="AG1079" i="5"/>
  <c r="AH1079" i="5"/>
  <c r="AI1079" i="5"/>
  <c r="AJ1079" i="5"/>
  <c r="D1080" i="5"/>
  <c r="AH1080" i="5"/>
  <c r="AI1080" i="5"/>
  <c r="AJ1080" i="5"/>
  <c r="AK1080" i="5"/>
  <c r="D1081" i="5"/>
  <c r="AG1081" i="5"/>
  <c r="AH1081" i="5"/>
  <c r="AI1081" i="5"/>
  <c r="AK1081" i="5" s="1"/>
  <c r="AJ1081" i="5"/>
  <c r="AL1081" i="5"/>
  <c r="D1082" i="5"/>
  <c r="AG1082" i="5" s="1"/>
  <c r="AH1082" i="5"/>
  <c r="AK1082" i="5" s="1"/>
  <c r="AI1082" i="5"/>
  <c r="AJ1082" i="5"/>
  <c r="AL1082" i="5"/>
  <c r="D1083" i="5"/>
  <c r="AH1083" i="5"/>
  <c r="AI1083" i="5"/>
  <c r="AJ1083" i="5"/>
  <c r="AK1083" i="5"/>
  <c r="D1084" i="5"/>
  <c r="AG1084" i="5"/>
  <c r="AH1084" i="5"/>
  <c r="AK1084" i="5" s="1"/>
  <c r="AI1084" i="5"/>
  <c r="AJ1084" i="5"/>
  <c r="AL1084" i="5"/>
  <c r="D1085" i="5"/>
  <c r="AG1085" i="5"/>
  <c r="AH1085" i="5"/>
  <c r="AI1085" i="5"/>
  <c r="AK1085" i="5" s="1"/>
  <c r="AJ1085" i="5"/>
  <c r="AL1085" i="5"/>
  <c r="D1086" i="5"/>
  <c r="AG1086" i="5" s="1"/>
  <c r="AH1086" i="5"/>
  <c r="AI1086" i="5"/>
  <c r="AJ1086" i="5"/>
  <c r="AL1086" i="5"/>
  <c r="D1087" i="5"/>
  <c r="AL1087" i="5" s="1"/>
  <c r="AG1087" i="5"/>
  <c r="AH1087" i="5"/>
  <c r="AI1087" i="5"/>
  <c r="AJ1087" i="5"/>
  <c r="AK1087" i="5"/>
  <c r="D1088" i="5"/>
  <c r="AG1088" i="5" s="1"/>
  <c r="AH1088" i="5"/>
  <c r="AI1088" i="5"/>
  <c r="AJ1088" i="5"/>
  <c r="AK1088" i="5"/>
  <c r="AL1088" i="5"/>
  <c r="D1089" i="5"/>
  <c r="AG1089" i="5"/>
  <c r="AH1089" i="5"/>
  <c r="AI1089" i="5"/>
  <c r="AK1089" i="5" s="1"/>
  <c r="AJ1089" i="5"/>
  <c r="AL1089" i="5"/>
  <c r="D1090" i="5"/>
  <c r="AG1090" i="5" s="1"/>
  <c r="AH1090" i="5"/>
  <c r="AK1090" i="5" s="1"/>
  <c r="AI1090" i="5"/>
  <c r="AJ1090" i="5"/>
  <c r="AL1090" i="5"/>
  <c r="D1091" i="5"/>
  <c r="AL1091" i="5" s="1"/>
  <c r="AH1091" i="5"/>
  <c r="AI1091" i="5"/>
  <c r="AJ1091" i="5"/>
  <c r="AK1091" i="5"/>
  <c r="D1092" i="5"/>
  <c r="AG1092" i="5"/>
  <c r="AH1092" i="5"/>
  <c r="AK1092" i="5" s="1"/>
  <c r="AI1092" i="5"/>
  <c r="AJ1092" i="5"/>
  <c r="AL1092" i="5"/>
  <c r="D1093" i="5"/>
  <c r="AG1093" i="5"/>
  <c r="AH1093" i="5"/>
  <c r="AI1093" i="5"/>
  <c r="AK1093" i="5" s="1"/>
  <c r="AJ1093" i="5"/>
  <c r="AL1093" i="5"/>
  <c r="D1094" i="5"/>
  <c r="AG1094" i="5" s="1"/>
  <c r="AH1094" i="5"/>
  <c r="AI1094" i="5"/>
  <c r="AJ1094" i="5"/>
  <c r="AL1094" i="5"/>
  <c r="D1095" i="5"/>
  <c r="AL1095" i="5" s="1"/>
  <c r="AG1095" i="5"/>
  <c r="AH1095" i="5"/>
  <c r="AI1095" i="5"/>
  <c r="AJ1095" i="5"/>
  <c r="AK1095" i="5"/>
  <c r="D1096" i="5"/>
  <c r="AG1096" i="5" s="1"/>
  <c r="AH1096" i="5"/>
  <c r="AK1096" i="5" s="1"/>
  <c r="AI1096" i="5"/>
  <c r="AJ1096" i="5"/>
  <c r="AL1096" i="5"/>
  <c r="D1097" i="5"/>
  <c r="AG1097" i="5"/>
  <c r="AH1097" i="5"/>
  <c r="AI1097" i="5"/>
  <c r="AK1097" i="5" s="1"/>
  <c r="AJ1097" i="5"/>
  <c r="AL1097" i="5"/>
  <c r="D1098" i="5"/>
  <c r="AG1098" i="5" s="1"/>
  <c r="AH1098" i="5"/>
  <c r="AK1098" i="5" s="1"/>
  <c r="AI1098" i="5"/>
  <c r="AJ1098" i="5"/>
  <c r="AL1098" i="5"/>
  <c r="D1099" i="5"/>
  <c r="AL1099" i="5" s="1"/>
  <c r="AH1099" i="5"/>
  <c r="AI1099" i="5"/>
  <c r="AJ1099" i="5"/>
  <c r="AK1099" i="5"/>
  <c r="D1100" i="5"/>
  <c r="AG1100" i="5"/>
  <c r="AH1100" i="5"/>
  <c r="AK1100" i="5" s="1"/>
  <c r="AI1100" i="5"/>
  <c r="AJ1100" i="5"/>
  <c r="AL1100" i="5"/>
  <c r="D1101" i="5"/>
  <c r="AG1101" i="5"/>
  <c r="AH1101" i="5"/>
  <c r="AI1101" i="5"/>
  <c r="AK1101" i="5" s="1"/>
  <c r="AJ1101" i="5"/>
  <c r="AL1101" i="5"/>
  <c r="D1102" i="5"/>
  <c r="AG1102" i="5" s="1"/>
  <c r="AH1102" i="5"/>
  <c r="AI1102" i="5"/>
  <c r="AJ1102" i="5"/>
  <c r="AL1102" i="5"/>
  <c r="D1103" i="5"/>
  <c r="AL1103" i="5" s="1"/>
  <c r="AG1103" i="5"/>
  <c r="AH1103" i="5"/>
  <c r="AI1103" i="5"/>
  <c r="AJ1103" i="5"/>
  <c r="AK1103" i="5"/>
  <c r="D1104" i="5"/>
  <c r="AG1104" i="5" s="1"/>
  <c r="AH1104" i="5"/>
  <c r="AK1104" i="5" s="1"/>
  <c r="AI1104" i="5"/>
  <c r="AJ1104" i="5"/>
  <c r="AL1104" i="5"/>
  <c r="D1105" i="5"/>
  <c r="AG1105" i="5"/>
  <c r="AH1105" i="5"/>
  <c r="AI1105" i="5"/>
  <c r="AK1105" i="5" s="1"/>
  <c r="AJ1105" i="5"/>
  <c r="AL1105" i="5"/>
  <c r="D1106" i="5"/>
  <c r="AG1106" i="5" s="1"/>
  <c r="AN1106" i="5" s="1"/>
  <c r="AH1106" i="5"/>
  <c r="AK1106" i="5" s="1"/>
  <c r="AI1106" i="5"/>
  <c r="AJ1106" i="5"/>
  <c r="AL1106" i="5"/>
  <c r="D1107" i="5"/>
  <c r="AL1107" i="5" s="1"/>
  <c r="AH1107" i="5"/>
  <c r="AI1107" i="5"/>
  <c r="AJ1107" i="5"/>
  <c r="AK1107" i="5"/>
  <c r="D1108" i="5"/>
  <c r="AG1108" i="5"/>
  <c r="AN1108" i="5" s="1"/>
  <c r="AH1108" i="5"/>
  <c r="AI1108" i="5"/>
  <c r="AJ1108" i="5"/>
  <c r="AL1108" i="5"/>
  <c r="D1109" i="5"/>
  <c r="AG1109" i="5"/>
  <c r="AN1109" i="5" s="1"/>
  <c r="AH1109" i="5"/>
  <c r="AI1109" i="5"/>
  <c r="AJ1109" i="5"/>
  <c r="AL1109" i="5"/>
  <c r="D1110" i="5"/>
  <c r="AG1110" i="5" s="1"/>
  <c r="AN1110" i="5" s="1"/>
  <c r="AH1110" i="5"/>
  <c r="AI1110" i="5"/>
  <c r="AJ1110" i="5"/>
  <c r="AL1110" i="5"/>
  <c r="D1111" i="5"/>
  <c r="AL1111" i="5" s="1"/>
  <c r="AH1111" i="5"/>
  <c r="AI1111" i="5"/>
  <c r="AJ1111" i="5"/>
  <c r="D1112" i="5"/>
  <c r="AG1112" i="5"/>
  <c r="AN1112" i="5" s="1"/>
  <c r="AH1112" i="5"/>
  <c r="AK1112" i="5" s="1"/>
  <c r="AI1112" i="5"/>
  <c r="AJ1112" i="5"/>
  <c r="AL1112" i="5"/>
  <c r="D1113" i="5"/>
  <c r="AG1113" i="5"/>
  <c r="AH1113" i="5"/>
  <c r="AK1113" i="5" s="1"/>
  <c r="AI1113" i="5"/>
  <c r="AJ1113" i="5"/>
  <c r="AL1113" i="5"/>
  <c r="D1114" i="5"/>
  <c r="AG1114" i="5" s="1"/>
  <c r="AH1114" i="5"/>
  <c r="AK1114" i="5" s="1"/>
  <c r="AI1114" i="5"/>
  <c r="AJ1114" i="5"/>
  <c r="AL1114" i="5"/>
  <c r="K1115" i="5"/>
  <c r="P1115" i="5"/>
  <c r="U1115" i="5"/>
  <c r="Z1115" i="5"/>
  <c r="D1131" i="5"/>
  <c r="AG1131" i="5" s="1"/>
  <c r="AI1131" i="5" s="1"/>
  <c r="AH1131" i="5"/>
  <c r="AH1251" i="5" s="1"/>
  <c r="B1256" i="5" s="1"/>
  <c r="D1132" i="5"/>
  <c r="AG1132" i="5"/>
  <c r="AI1132" i="5" s="1"/>
  <c r="AH1132" i="5"/>
  <c r="D1133" i="5"/>
  <c r="AG1133" i="5" s="1"/>
  <c r="AI1133" i="5" s="1"/>
  <c r="AH1133" i="5"/>
  <c r="D1134" i="5"/>
  <c r="AG1134" i="5" s="1"/>
  <c r="AI1134" i="5" s="1"/>
  <c r="AH1134" i="5"/>
  <c r="D1135" i="5"/>
  <c r="AG1135" i="5" s="1"/>
  <c r="AI1135" i="5" s="1"/>
  <c r="AH1135" i="5"/>
  <c r="D1136" i="5"/>
  <c r="AG1136" i="5"/>
  <c r="AI1136" i="5" s="1"/>
  <c r="AH1136" i="5"/>
  <c r="D1137" i="5"/>
  <c r="AG1137" i="5" s="1"/>
  <c r="AI1137" i="5" s="1"/>
  <c r="AH1137" i="5"/>
  <c r="D1138" i="5"/>
  <c r="AG1138" i="5" s="1"/>
  <c r="AI1138" i="5" s="1"/>
  <c r="AH1138" i="5"/>
  <c r="D1139" i="5"/>
  <c r="AG1139" i="5" s="1"/>
  <c r="AI1139" i="5" s="1"/>
  <c r="AH1139" i="5"/>
  <c r="D1140" i="5"/>
  <c r="AG1140" i="5" s="1"/>
  <c r="AI1140" i="5" s="1"/>
  <c r="AH1140" i="5"/>
  <c r="D1141" i="5"/>
  <c r="AG1141" i="5" s="1"/>
  <c r="AI1141" i="5" s="1"/>
  <c r="AH1141" i="5"/>
  <c r="D1142" i="5"/>
  <c r="AG1142" i="5" s="1"/>
  <c r="AI1142" i="5" s="1"/>
  <c r="AH1142" i="5"/>
  <c r="D1143" i="5"/>
  <c r="AG1143" i="5"/>
  <c r="AI1143" i="5" s="1"/>
  <c r="AH1143" i="5"/>
  <c r="D1144" i="5"/>
  <c r="AG1144" i="5" s="1"/>
  <c r="AI1144" i="5" s="1"/>
  <c r="AH1144" i="5"/>
  <c r="D1145" i="5"/>
  <c r="AG1145" i="5" s="1"/>
  <c r="AI1145" i="5" s="1"/>
  <c r="AH1145" i="5"/>
  <c r="D1146" i="5"/>
  <c r="AG1146" i="5"/>
  <c r="AI1146" i="5" s="1"/>
  <c r="AH1146" i="5"/>
  <c r="D1147" i="5"/>
  <c r="AG1147" i="5" s="1"/>
  <c r="AI1147" i="5" s="1"/>
  <c r="AH1147" i="5"/>
  <c r="D1148" i="5"/>
  <c r="AG1148" i="5" s="1"/>
  <c r="AI1148" i="5" s="1"/>
  <c r="AH1148" i="5"/>
  <c r="D1149" i="5"/>
  <c r="AG1149" i="5" s="1"/>
  <c r="AI1149" i="5" s="1"/>
  <c r="AH1149" i="5"/>
  <c r="D1150" i="5"/>
  <c r="AG1150" i="5" s="1"/>
  <c r="AI1150" i="5" s="1"/>
  <c r="AH1150" i="5"/>
  <c r="D1151" i="5"/>
  <c r="AG1151" i="5" s="1"/>
  <c r="AI1151" i="5" s="1"/>
  <c r="AH1151" i="5"/>
  <c r="D1152" i="5"/>
  <c r="AG1152" i="5" s="1"/>
  <c r="AI1152" i="5" s="1"/>
  <c r="AH1152" i="5"/>
  <c r="D1153" i="5"/>
  <c r="AG1153" i="5" s="1"/>
  <c r="AI1153" i="5" s="1"/>
  <c r="AH1153" i="5"/>
  <c r="D1154" i="5"/>
  <c r="AG1154" i="5" s="1"/>
  <c r="AI1154" i="5" s="1"/>
  <c r="AH1154" i="5"/>
  <c r="D1155" i="5"/>
  <c r="AG1155" i="5" s="1"/>
  <c r="AI1155" i="5" s="1"/>
  <c r="AH1155" i="5"/>
  <c r="D1156" i="5"/>
  <c r="AG1156" i="5" s="1"/>
  <c r="AI1156" i="5" s="1"/>
  <c r="AH1156" i="5"/>
  <c r="D1157" i="5"/>
  <c r="AG1157" i="5" s="1"/>
  <c r="AI1157" i="5" s="1"/>
  <c r="AH1157" i="5"/>
  <c r="D1158" i="5"/>
  <c r="AG1158" i="5" s="1"/>
  <c r="AI1158" i="5" s="1"/>
  <c r="AH1158" i="5"/>
  <c r="D1159" i="5"/>
  <c r="AG1159" i="5" s="1"/>
  <c r="AI1159" i="5" s="1"/>
  <c r="AH1159" i="5"/>
  <c r="D1160" i="5"/>
  <c r="AG1160" i="5" s="1"/>
  <c r="AI1160" i="5" s="1"/>
  <c r="AH1160" i="5"/>
  <c r="D1161" i="5"/>
  <c r="AG1161" i="5" s="1"/>
  <c r="AI1161" i="5" s="1"/>
  <c r="AH1161" i="5"/>
  <c r="D1162" i="5"/>
  <c r="AG1162" i="5" s="1"/>
  <c r="AI1162" i="5" s="1"/>
  <c r="AH1162" i="5"/>
  <c r="D1163" i="5"/>
  <c r="AG1163" i="5" s="1"/>
  <c r="AI1163" i="5" s="1"/>
  <c r="AH1163" i="5"/>
  <c r="D1164" i="5"/>
  <c r="AG1164" i="5"/>
  <c r="AI1164" i="5" s="1"/>
  <c r="AH1164" i="5"/>
  <c r="D1165" i="5"/>
  <c r="AG1165" i="5" s="1"/>
  <c r="AI1165" i="5" s="1"/>
  <c r="AH1165" i="5"/>
  <c r="D1166" i="5"/>
  <c r="AG1166" i="5" s="1"/>
  <c r="AI1166" i="5" s="1"/>
  <c r="AH1166" i="5"/>
  <c r="D1167" i="5"/>
  <c r="AG1167" i="5" s="1"/>
  <c r="AI1167" i="5" s="1"/>
  <c r="AH1167" i="5"/>
  <c r="D1168" i="5"/>
  <c r="AG1168" i="5"/>
  <c r="AI1168" i="5" s="1"/>
  <c r="AH1168" i="5"/>
  <c r="D1169" i="5"/>
  <c r="AG1169" i="5" s="1"/>
  <c r="AI1169" i="5" s="1"/>
  <c r="AH1169" i="5"/>
  <c r="D1170" i="5"/>
  <c r="AG1170" i="5" s="1"/>
  <c r="AI1170" i="5" s="1"/>
  <c r="AH1170" i="5"/>
  <c r="D1171" i="5"/>
  <c r="AG1171" i="5" s="1"/>
  <c r="AI1171" i="5" s="1"/>
  <c r="AH1171" i="5"/>
  <c r="D1172" i="5"/>
  <c r="AG1172" i="5" s="1"/>
  <c r="AI1172" i="5" s="1"/>
  <c r="AH1172" i="5"/>
  <c r="D1173" i="5"/>
  <c r="AG1173" i="5" s="1"/>
  <c r="AI1173" i="5" s="1"/>
  <c r="AH1173" i="5"/>
  <c r="D1174" i="5"/>
  <c r="AG1174" i="5" s="1"/>
  <c r="AI1174" i="5" s="1"/>
  <c r="AH1174" i="5"/>
  <c r="D1175" i="5"/>
  <c r="AG1175" i="5"/>
  <c r="AI1175" i="5" s="1"/>
  <c r="AH1175" i="5"/>
  <c r="D1176" i="5"/>
  <c r="AG1176" i="5" s="1"/>
  <c r="AI1176" i="5" s="1"/>
  <c r="AH1176" i="5"/>
  <c r="D1177" i="5"/>
  <c r="AG1177" i="5" s="1"/>
  <c r="AI1177" i="5" s="1"/>
  <c r="AH1177" i="5"/>
  <c r="D1178" i="5"/>
  <c r="AG1178" i="5"/>
  <c r="AI1178" i="5" s="1"/>
  <c r="AH1178" i="5"/>
  <c r="D1179" i="5"/>
  <c r="AG1179" i="5" s="1"/>
  <c r="AI1179" i="5" s="1"/>
  <c r="AH1179" i="5"/>
  <c r="D1180" i="5"/>
  <c r="AG1180" i="5" s="1"/>
  <c r="AI1180" i="5" s="1"/>
  <c r="AH1180" i="5"/>
  <c r="D1181" i="5"/>
  <c r="AG1181" i="5" s="1"/>
  <c r="AI1181" i="5" s="1"/>
  <c r="AH1181" i="5"/>
  <c r="D1182" i="5"/>
  <c r="AG1182" i="5" s="1"/>
  <c r="AI1182" i="5" s="1"/>
  <c r="AH1182" i="5"/>
  <c r="D1183" i="5"/>
  <c r="AG1183" i="5" s="1"/>
  <c r="AI1183" i="5" s="1"/>
  <c r="AH1183" i="5"/>
  <c r="D1184" i="5"/>
  <c r="AG1184" i="5" s="1"/>
  <c r="AI1184" i="5" s="1"/>
  <c r="AH1184" i="5"/>
  <c r="D1185" i="5"/>
  <c r="AG1185" i="5" s="1"/>
  <c r="AI1185" i="5" s="1"/>
  <c r="AH1185" i="5"/>
  <c r="D1186" i="5"/>
  <c r="AG1186" i="5" s="1"/>
  <c r="AI1186" i="5" s="1"/>
  <c r="AH1186" i="5"/>
  <c r="D1187" i="5"/>
  <c r="AG1187" i="5" s="1"/>
  <c r="AI1187" i="5" s="1"/>
  <c r="AH1187" i="5"/>
  <c r="D1188" i="5"/>
  <c r="AG1188" i="5" s="1"/>
  <c r="AI1188" i="5" s="1"/>
  <c r="AH1188" i="5"/>
  <c r="D1189" i="5"/>
  <c r="AG1189" i="5" s="1"/>
  <c r="AI1189" i="5" s="1"/>
  <c r="AH1189" i="5"/>
  <c r="D1190" i="5"/>
  <c r="AG1190" i="5" s="1"/>
  <c r="AI1190" i="5" s="1"/>
  <c r="AH1190" i="5"/>
  <c r="D1191" i="5"/>
  <c r="AG1191" i="5" s="1"/>
  <c r="AI1191" i="5" s="1"/>
  <c r="AH1191" i="5"/>
  <c r="D1192" i="5"/>
  <c r="AG1192" i="5" s="1"/>
  <c r="AI1192" i="5" s="1"/>
  <c r="AH1192" i="5"/>
  <c r="D1193" i="5"/>
  <c r="AG1193" i="5" s="1"/>
  <c r="AI1193" i="5" s="1"/>
  <c r="AH1193" i="5"/>
  <c r="D1194" i="5"/>
  <c r="AG1194" i="5" s="1"/>
  <c r="AI1194" i="5" s="1"/>
  <c r="AH1194" i="5"/>
  <c r="D1195" i="5"/>
  <c r="AG1195" i="5" s="1"/>
  <c r="AI1195" i="5" s="1"/>
  <c r="AH1195" i="5"/>
  <c r="D1196" i="5"/>
  <c r="AG1196" i="5"/>
  <c r="AI1196" i="5" s="1"/>
  <c r="AH1196" i="5"/>
  <c r="D1197" i="5"/>
  <c r="AG1197" i="5" s="1"/>
  <c r="AI1197" i="5" s="1"/>
  <c r="AH1197" i="5"/>
  <c r="D1198" i="5"/>
  <c r="AG1198" i="5" s="1"/>
  <c r="AI1198" i="5" s="1"/>
  <c r="AH1198" i="5"/>
  <c r="D1199" i="5"/>
  <c r="AG1199" i="5" s="1"/>
  <c r="AI1199" i="5" s="1"/>
  <c r="AH1199" i="5"/>
  <c r="D1200" i="5"/>
  <c r="AG1200" i="5"/>
  <c r="AI1200" i="5" s="1"/>
  <c r="AH1200" i="5"/>
  <c r="D1201" i="5"/>
  <c r="AG1201" i="5" s="1"/>
  <c r="AI1201" i="5" s="1"/>
  <c r="AH1201" i="5"/>
  <c r="D1202" i="5"/>
  <c r="AG1202" i="5" s="1"/>
  <c r="AI1202" i="5" s="1"/>
  <c r="AH1202" i="5"/>
  <c r="D1203" i="5"/>
  <c r="AG1203" i="5" s="1"/>
  <c r="AH1203" i="5"/>
  <c r="D1204" i="5"/>
  <c r="AG1204" i="5"/>
  <c r="AH1204" i="5"/>
  <c r="D1205" i="5"/>
  <c r="AG1205" i="5" s="1"/>
  <c r="AH1205" i="5"/>
  <c r="D1206" i="5"/>
  <c r="AG1206" i="5" s="1"/>
  <c r="AH1206" i="5"/>
  <c r="D1207" i="5"/>
  <c r="AG1207" i="5"/>
  <c r="AH1207" i="5"/>
  <c r="D1208" i="5"/>
  <c r="AG1208" i="5"/>
  <c r="AH1208" i="5"/>
  <c r="D1209" i="5"/>
  <c r="AG1209" i="5" s="1"/>
  <c r="AH1209" i="5"/>
  <c r="D1210" i="5"/>
  <c r="AG1210" i="5"/>
  <c r="AH1210" i="5"/>
  <c r="D1211" i="5"/>
  <c r="AG1211" i="5"/>
  <c r="AH1211" i="5"/>
  <c r="D1212" i="5"/>
  <c r="AG1212" i="5"/>
  <c r="AH1212" i="5"/>
  <c r="D1213" i="5"/>
  <c r="AG1213" i="5" s="1"/>
  <c r="AH1213" i="5"/>
  <c r="D1214" i="5"/>
  <c r="AG1214" i="5"/>
  <c r="AH1214" i="5"/>
  <c r="D1215" i="5"/>
  <c r="AG1215" i="5"/>
  <c r="AH1215" i="5"/>
  <c r="D1216" i="5"/>
  <c r="AG1216" i="5"/>
  <c r="AH1216" i="5"/>
  <c r="D1217" i="5"/>
  <c r="AG1217" i="5" s="1"/>
  <c r="AH1217" i="5"/>
  <c r="D1218" i="5"/>
  <c r="AG1218" i="5"/>
  <c r="AH1218" i="5"/>
  <c r="D1219" i="5"/>
  <c r="AG1219" i="5" s="1"/>
  <c r="AH1219" i="5"/>
  <c r="D1220" i="5"/>
  <c r="AG1220" i="5"/>
  <c r="AH1220" i="5"/>
  <c r="D1221" i="5"/>
  <c r="AG1221" i="5" s="1"/>
  <c r="AH1221" i="5"/>
  <c r="D1222" i="5"/>
  <c r="AG1222" i="5" s="1"/>
  <c r="AH1222" i="5"/>
  <c r="D1223" i="5"/>
  <c r="AG1223" i="5"/>
  <c r="AH1223" i="5"/>
  <c r="D1224" i="5"/>
  <c r="AG1224" i="5"/>
  <c r="AH1224" i="5"/>
  <c r="D1225" i="5"/>
  <c r="AG1225" i="5" s="1"/>
  <c r="AH1225" i="5"/>
  <c r="D1226" i="5"/>
  <c r="AG1226" i="5"/>
  <c r="AH1226" i="5"/>
  <c r="D1227" i="5"/>
  <c r="AG1227" i="5"/>
  <c r="AH1227" i="5"/>
  <c r="D1228" i="5"/>
  <c r="AG1228" i="5"/>
  <c r="AH1228" i="5"/>
  <c r="D1229" i="5"/>
  <c r="AG1229" i="5" s="1"/>
  <c r="AH1229" i="5"/>
  <c r="D1230" i="5"/>
  <c r="AG1230" i="5"/>
  <c r="AH1230" i="5"/>
  <c r="D1231" i="5"/>
  <c r="AG1231" i="5" s="1"/>
  <c r="AH1231" i="5"/>
  <c r="D1232" i="5"/>
  <c r="AG1232" i="5"/>
  <c r="AH1232" i="5"/>
  <c r="D1233" i="5"/>
  <c r="AG1233" i="5" s="1"/>
  <c r="AH1233" i="5"/>
  <c r="D1234" i="5"/>
  <c r="AG1234" i="5" s="1"/>
  <c r="AH1234" i="5"/>
  <c r="D1235" i="5"/>
  <c r="AG1235" i="5" s="1"/>
  <c r="AH1235" i="5"/>
  <c r="D1236" i="5"/>
  <c r="AG1236" i="5"/>
  <c r="AH1236" i="5"/>
  <c r="D1237" i="5"/>
  <c r="AG1237" i="5" s="1"/>
  <c r="AH1237" i="5"/>
  <c r="D1238" i="5"/>
  <c r="AG1238" i="5" s="1"/>
  <c r="AH1238" i="5"/>
  <c r="D1239" i="5"/>
  <c r="AG1239" i="5"/>
  <c r="AH1239" i="5"/>
  <c r="D1240" i="5"/>
  <c r="AG1240" i="5"/>
  <c r="AH1240" i="5"/>
  <c r="D1241" i="5"/>
  <c r="AG1241" i="5" s="1"/>
  <c r="AH1241" i="5"/>
  <c r="D1242" i="5"/>
  <c r="AG1242" i="5"/>
  <c r="AH1242" i="5"/>
  <c r="D1243" i="5"/>
  <c r="AG1243" i="5"/>
  <c r="AH1243" i="5"/>
  <c r="D1244" i="5"/>
  <c r="AG1244" i="5"/>
  <c r="AH1244" i="5"/>
  <c r="D1245" i="5"/>
  <c r="AG1245" i="5" s="1"/>
  <c r="AH1245" i="5"/>
  <c r="D1246" i="5"/>
  <c r="AG1246" i="5"/>
  <c r="AH1246" i="5"/>
  <c r="D1247" i="5"/>
  <c r="AG1247" i="5"/>
  <c r="AH1247" i="5"/>
  <c r="D1248" i="5"/>
  <c r="AG1248" i="5"/>
  <c r="AH1248" i="5"/>
  <c r="D1249" i="5"/>
  <c r="AG1249" i="5" s="1"/>
  <c r="AH1249" i="5"/>
  <c r="D1250" i="5"/>
  <c r="AG1250" i="5"/>
  <c r="AH1250" i="5"/>
  <c r="Y1251" i="5"/>
  <c r="D1269" i="5"/>
  <c r="AL1269" i="5" s="1"/>
  <c r="AH1269" i="5"/>
  <c r="AI1269" i="5"/>
  <c r="AJ1269" i="5"/>
  <c r="AK1269" i="5" s="1"/>
  <c r="AM1269" i="5"/>
  <c r="D1270" i="5"/>
  <c r="AL1270" i="5" s="1"/>
  <c r="AH1270" i="5"/>
  <c r="AI1270" i="5"/>
  <c r="AJ1270" i="5"/>
  <c r="AK1270" i="5"/>
  <c r="D1271" i="5"/>
  <c r="AG1271" i="5" s="1"/>
  <c r="AN1271" i="5" s="1"/>
  <c r="AH1271" i="5"/>
  <c r="AK1271" i="5" s="1"/>
  <c r="AI1271" i="5"/>
  <c r="AJ1271" i="5"/>
  <c r="D1272" i="5"/>
  <c r="AG1272" i="5" s="1"/>
  <c r="AN1272" i="5" s="1"/>
  <c r="AH1272" i="5"/>
  <c r="AI1272" i="5"/>
  <c r="AK1272" i="5" s="1"/>
  <c r="AJ1272" i="5"/>
  <c r="AL1272" i="5"/>
  <c r="D1273" i="5"/>
  <c r="AG1273" i="5" s="1"/>
  <c r="AN1273" i="5" s="1"/>
  <c r="AH1273" i="5"/>
  <c r="AK1273" i="5" s="1"/>
  <c r="AI1273" i="5"/>
  <c r="AJ1273" i="5"/>
  <c r="D1274" i="5"/>
  <c r="AG1274" i="5" s="1"/>
  <c r="AN1274" i="5" s="1"/>
  <c r="AH1274" i="5"/>
  <c r="AI1274" i="5"/>
  <c r="AK1274" i="5" s="1"/>
  <c r="AJ1274" i="5"/>
  <c r="AL1274" i="5"/>
  <c r="D1275" i="5"/>
  <c r="AL1275" i="5" s="1"/>
  <c r="AH1275" i="5"/>
  <c r="AI1275" i="5"/>
  <c r="AJ1275" i="5"/>
  <c r="AK1275" i="5" s="1"/>
  <c r="D1276" i="5"/>
  <c r="AL1276" i="5" s="1"/>
  <c r="AG1276" i="5"/>
  <c r="AN1276" i="5" s="1"/>
  <c r="AH1276" i="5"/>
  <c r="AI1276" i="5"/>
  <c r="AJ1276" i="5"/>
  <c r="AK1276" i="5"/>
  <c r="D1277" i="5"/>
  <c r="AG1277" i="5"/>
  <c r="AN1277" i="5" s="1"/>
  <c r="AH1277" i="5"/>
  <c r="AK1277" i="5" s="1"/>
  <c r="AI1277" i="5"/>
  <c r="AJ1277" i="5"/>
  <c r="AL1277" i="5"/>
  <c r="D1278" i="5"/>
  <c r="AL1278" i="5" s="1"/>
  <c r="AH1278" i="5"/>
  <c r="AI1278" i="5"/>
  <c r="AK1278" i="5" s="1"/>
  <c r="AJ1278" i="5"/>
  <c r="D1279" i="5"/>
  <c r="AL1279" i="5" s="1"/>
  <c r="AH1279" i="5"/>
  <c r="AK1279" i="5" s="1"/>
  <c r="AI1279" i="5"/>
  <c r="AJ1279" i="5"/>
  <c r="D1280" i="5"/>
  <c r="AG1280" i="5"/>
  <c r="AN1280" i="5" s="1"/>
  <c r="AH1280" i="5"/>
  <c r="AK1280" i="5" s="1"/>
  <c r="AI1280" i="5"/>
  <c r="AJ1280" i="5"/>
  <c r="AL1280" i="5"/>
  <c r="D1281" i="5"/>
  <c r="AG1281" i="5" s="1"/>
  <c r="AN1281" i="5" s="1"/>
  <c r="AH1281" i="5"/>
  <c r="AI1281" i="5"/>
  <c r="AJ1281" i="5"/>
  <c r="AK1281" i="5"/>
  <c r="AL1281" i="5"/>
  <c r="D1282" i="5"/>
  <c r="AG1282" i="5" s="1"/>
  <c r="AN1282" i="5" s="1"/>
  <c r="AH1282" i="5"/>
  <c r="AI1282" i="5"/>
  <c r="AJ1282" i="5"/>
  <c r="AK1282" i="5"/>
  <c r="AL1282" i="5"/>
  <c r="D1283" i="5"/>
  <c r="AG1283" i="5" s="1"/>
  <c r="AN1283" i="5" s="1"/>
  <c r="AH1283" i="5"/>
  <c r="AK1283" i="5" s="1"/>
  <c r="AI1283" i="5"/>
  <c r="AJ1283" i="5"/>
  <c r="D1284" i="5"/>
  <c r="AL1284" i="5" s="1"/>
  <c r="AH1284" i="5"/>
  <c r="AI1284" i="5"/>
  <c r="AK1284" i="5" s="1"/>
  <c r="AJ1284" i="5"/>
  <c r="D1285" i="5"/>
  <c r="AL1285" i="5" s="1"/>
  <c r="AH1285" i="5"/>
  <c r="AK1285" i="5" s="1"/>
  <c r="AI1285" i="5"/>
  <c r="AJ1285" i="5"/>
  <c r="D1286" i="5"/>
  <c r="AG1286" i="5"/>
  <c r="AN1286" i="5" s="1"/>
  <c r="AH1286" i="5"/>
  <c r="AK1286" i="5" s="1"/>
  <c r="AI1286" i="5"/>
  <c r="AJ1286" i="5"/>
  <c r="AL1286" i="5"/>
  <c r="D1287" i="5"/>
  <c r="AG1287" i="5" s="1"/>
  <c r="AN1287" i="5" s="1"/>
  <c r="AH1287" i="5"/>
  <c r="AK1287" i="5" s="1"/>
  <c r="AI1287" i="5"/>
  <c r="AJ1287" i="5"/>
  <c r="AL1287" i="5"/>
  <c r="D1288" i="5"/>
  <c r="AL1288" i="5" s="1"/>
  <c r="AH1288" i="5"/>
  <c r="AI1288" i="5"/>
  <c r="AJ1288" i="5"/>
  <c r="AK1288" i="5" s="1"/>
  <c r="D1289" i="5"/>
  <c r="AG1289" i="5"/>
  <c r="AN1289" i="5" s="1"/>
  <c r="AH1289" i="5"/>
  <c r="AI1289" i="5"/>
  <c r="AJ1289" i="5"/>
  <c r="AK1289" i="5"/>
  <c r="AL1289" i="5"/>
  <c r="D1290" i="5"/>
  <c r="AG1290" i="5" s="1"/>
  <c r="AN1290" i="5" s="1"/>
  <c r="AH1290" i="5"/>
  <c r="AK1290" i="5" s="1"/>
  <c r="AI1290" i="5"/>
  <c r="AJ1290" i="5"/>
  <c r="AL1290" i="5"/>
  <c r="D1291" i="5"/>
  <c r="AG1291" i="5" s="1"/>
  <c r="AN1291" i="5" s="1"/>
  <c r="AH1291" i="5"/>
  <c r="AK1291" i="5" s="1"/>
  <c r="AI1291" i="5"/>
  <c r="AJ1291" i="5"/>
  <c r="D1292" i="5"/>
  <c r="AL1292" i="5" s="1"/>
  <c r="AH1292" i="5"/>
  <c r="AI1292" i="5"/>
  <c r="AK1292" i="5" s="1"/>
  <c r="AJ1292" i="5"/>
  <c r="D1293" i="5"/>
  <c r="AL1293" i="5" s="1"/>
  <c r="AG1293" i="5"/>
  <c r="AN1293" i="5" s="1"/>
  <c r="AH1293" i="5"/>
  <c r="AK1293" i="5" s="1"/>
  <c r="AI1293" i="5"/>
  <c r="AJ1293" i="5"/>
  <c r="D1294" i="5"/>
  <c r="AL1294" i="5" s="1"/>
  <c r="AH1294" i="5"/>
  <c r="AK1294" i="5" s="1"/>
  <c r="AI1294" i="5"/>
  <c r="AJ1294" i="5"/>
  <c r="D1295" i="5"/>
  <c r="AG1295" i="5"/>
  <c r="AN1295" i="5" s="1"/>
  <c r="AH1295" i="5"/>
  <c r="AK1295" i="5" s="1"/>
  <c r="AI1295" i="5"/>
  <c r="AJ1295" i="5"/>
  <c r="AL1295" i="5"/>
  <c r="D1296" i="5"/>
  <c r="AL1296" i="5" s="1"/>
  <c r="AH1296" i="5"/>
  <c r="AI1296" i="5"/>
  <c r="AJ1296" i="5"/>
  <c r="AK1296" i="5" s="1"/>
  <c r="D1297" i="5"/>
  <c r="AL1297" i="5" s="1"/>
  <c r="AH1297" i="5"/>
  <c r="AI1297" i="5"/>
  <c r="AJ1297" i="5"/>
  <c r="AK1297" i="5"/>
  <c r="D1298" i="5"/>
  <c r="AG1298" i="5"/>
  <c r="AN1298" i="5" s="1"/>
  <c r="AH1298" i="5"/>
  <c r="AK1298" i="5" s="1"/>
  <c r="AI1298" i="5"/>
  <c r="AJ1298" i="5"/>
  <c r="AL1298" i="5"/>
  <c r="D1299" i="5"/>
  <c r="AG1299" i="5" s="1"/>
  <c r="AN1299" i="5" s="1"/>
  <c r="AH1299" i="5"/>
  <c r="AK1299" i="5" s="1"/>
  <c r="AI1299" i="5"/>
  <c r="AJ1299" i="5"/>
  <c r="D1300" i="5"/>
  <c r="AL1300" i="5" s="1"/>
  <c r="AH1300" i="5"/>
  <c r="AI1300" i="5"/>
  <c r="AK1300" i="5" s="1"/>
  <c r="AJ1300" i="5"/>
  <c r="D1301" i="5"/>
  <c r="AL1301" i="5" s="1"/>
  <c r="AH1301" i="5"/>
  <c r="AK1301" i="5" s="1"/>
  <c r="AI1301" i="5"/>
  <c r="AJ1301" i="5"/>
  <c r="D1302" i="5"/>
  <c r="AG1302" i="5"/>
  <c r="AN1302" i="5" s="1"/>
  <c r="AH1302" i="5"/>
  <c r="AK1302" i="5" s="1"/>
  <c r="AI1302" i="5"/>
  <c r="AJ1302" i="5"/>
  <c r="AL1302" i="5"/>
  <c r="D1303" i="5"/>
  <c r="AL1303" i="5" s="1"/>
  <c r="AH1303" i="5"/>
  <c r="AK1303" i="5" s="1"/>
  <c r="AI1303" i="5"/>
  <c r="AJ1303" i="5"/>
  <c r="D1304" i="5"/>
  <c r="AL1304" i="5" s="1"/>
  <c r="AH1304" i="5"/>
  <c r="AI1304" i="5"/>
  <c r="AJ1304" i="5"/>
  <c r="AK1304" i="5" s="1"/>
  <c r="D1305" i="5"/>
  <c r="AG1305" i="5"/>
  <c r="AN1305" i="5" s="1"/>
  <c r="AH1305" i="5"/>
  <c r="AI1305" i="5"/>
  <c r="AJ1305" i="5"/>
  <c r="AK1305" i="5"/>
  <c r="AL1305" i="5"/>
  <c r="D1306" i="5"/>
  <c r="AL1306" i="5" s="1"/>
  <c r="AH1306" i="5"/>
  <c r="AK1306" i="5" s="1"/>
  <c r="AI1306" i="5"/>
  <c r="AJ1306" i="5"/>
  <c r="D1307" i="5"/>
  <c r="AG1307" i="5" s="1"/>
  <c r="AN1307" i="5" s="1"/>
  <c r="AH1307" i="5"/>
  <c r="AK1307" i="5" s="1"/>
  <c r="AI1307" i="5"/>
  <c r="AJ1307" i="5"/>
  <c r="D1308" i="5"/>
  <c r="AL1308" i="5" s="1"/>
  <c r="AH1308" i="5"/>
  <c r="AI1308" i="5"/>
  <c r="AK1308" i="5" s="1"/>
  <c r="AJ1308" i="5"/>
  <c r="D1309" i="5"/>
  <c r="AL1309" i="5" s="1"/>
  <c r="AG1309" i="5"/>
  <c r="AN1309" i="5" s="1"/>
  <c r="AH1309" i="5"/>
  <c r="AK1309" i="5" s="1"/>
  <c r="AI1309" i="5"/>
  <c r="AJ1309" i="5"/>
  <c r="D1310" i="5"/>
  <c r="AG1310" i="5" s="1"/>
  <c r="AN1310" i="5" s="1"/>
  <c r="AH1310" i="5"/>
  <c r="AK1310" i="5" s="1"/>
  <c r="AI1310" i="5"/>
  <c r="AJ1310" i="5"/>
  <c r="AL1310" i="5"/>
  <c r="D1311" i="5"/>
  <c r="AG1311" i="5"/>
  <c r="AN1311" i="5" s="1"/>
  <c r="AH1311" i="5"/>
  <c r="AK1311" i="5" s="1"/>
  <c r="AI1311" i="5"/>
  <c r="AJ1311" i="5"/>
  <c r="AL1311" i="5"/>
  <c r="D1312" i="5"/>
  <c r="AL1312" i="5" s="1"/>
  <c r="AH1312" i="5"/>
  <c r="AI1312" i="5"/>
  <c r="AJ1312" i="5"/>
  <c r="AK1312" i="5" s="1"/>
  <c r="D1313" i="5"/>
  <c r="AG1313" i="5" s="1"/>
  <c r="AN1313" i="5" s="1"/>
  <c r="AH1313" i="5"/>
  <c r="AI1313" i="5"/>
  <c r="AJ1313" i="5"/>
  <c r="AK1313" i="5"/>
  <c r="D1314" i="5"/>
  <c r="AG1314" i="5"/>
  <c r="AN1314" i="5" s="1"/>
  <c r="AH1314" i="5"/>
  <c r="AK1314" i="5" s="1"/>
  <c r="AI1314" i="5"/>
  <c r="AJ1314" i="5"/>
  <c r="AL1314" i="5"/>
  <c r="D1315" i="5"/>
  <c r="AG1315" i="5" s="1"/>
  <c r="AN1315" i="5" s="1"/>
  <c r="AH1315" i="5"/>
  <c r="AK1315" i="5" s="1"/>
  <c r="AI1315" i="5"/>
  <c r="AJ1315" i="5"/>
  <c r="D1316" i="5"/>
  <c r="AL1316" i="5" s="1"/>
  <c r="AH1316" i="5"/>
  <c r="AI1316" i="5"/>
  <c r="AK1316" i="5" s="1"/>
  <c r="AJ1316" i="5"/>
  <c r="D1317" i="5"/>
  <c r="AL1317" i="5" s="1"/>
  <c r="AH1317" i="5"/>
  <c r="AK1317" i="5" s="1"/>
  <c r="AI1317" i="5"/>
  <c r="AJ1317" i="5"/>
  <c r="D1318" i="5"/>
  <c r="AG1318" i="5"/>
  <c r="AN1318" i="5" s="1"/>
  <c r="AH1318" i="5"/>
  <c r="AK1318" i="5" s="1"/>
  <c r="AI1318" i="5"/>
  <c r="AJ1318" i="5"/>
  <c r="AL1318" i="5"/>
  <c r="D1319" i="5"/>
  <c r="AG1319" i="5" s="1"/>
  <c r="AN1319" i="5" s="1"/>
  <c r="AH1319" i="5"/>
  <c r="AK1319" i="5" s="1"/>
  <c r="AI1319" i="5"/>
  <c r="AJ1319" i="5"/>
  <c r="AL1319" i="5"/>
  <c r="D1320" i="5"/>
  <c r="AL1320" i="5" s="1"/>
  <c r="AH1320" i="5"/>
  <c r="AI1320" i="5"/>
  <c r="AJ1320" i="5"/>
  <c r="AK1320" i="5" s="1"/>
  <c r="D1321" i="5"/>
  <c r="AG1321" i="5"/>
  <c r="AN1321" i="5" s="1"/>
  <c r="AH1321" i="5"/>
  <c r="AI1321" i="5"/>
  <c r="AJ1321" i="5"/>
  <c r="AK1321" i="5"/>
  <c r="AL1321" i="5"/>
  <c r="D1322" i="5"/>
  <c r="AG1322" i="5" s="1"/>
  <c r="AN1322" i="5" s="1"/>
  <c r="AH1322" i="5"/>
  <c r="AK1322" i="5" s="1"/>
  <c r="AI1322" i="5"/>
  <c r="AJ1322" i="5"/>
  <c r="D1323" i="5"/>
  <c r="AG1323" i="5" s="1"/>
  <c r="AN1323" i="5" s="1"/>
  <c r="AH1323" i="5"/>
  <c r="AK1323" i="5" s="1"/>
  <c r="AI1323" i="5"/>
  <c r="AJ1323" i="5"/>
  <c r="D1324" i="5"/>
  <c r="AL1324" i="5" s="1"/>
  <c r="AH1324" i="5"/>
  <c r="AI1324" i="5"/>
  <c r="AK1324" i="5" s="1"/>
  <c r="AJ1324" i="5"/>
  <c r="D1325" i="5"/>
  <c r="AL1325" i="5" s="1"/>
  <c r="AG1325" i="5"/>
  <c r="AN1325" i="5" s="1"/>
  <c r="AH1325" i="5"/>
  <c r="AK1325" i="5" s="1"/>
  <c r="AI1325" i="5"/>
  <c r="AJ1325" i="5"/>
  <c r="D1326" i="5"/>
  <c r="AL1326" i="5" s="1"/>
  <c r="AH1326" i="5"/>
  <c r="AK1326" i="5" s="1"/>
  <c r="AI1326" i="5"/>
  <c r="AJ1326" i="5"/>
  <c r="D1327" i="5"/>
  <c r="AG1327" i="5"/>
  <c r="AN1327" i="5" s="1"/>
  <c r="AH1327" i="5"/>
  <c r="AK1327" i="5" s="1"/>
  <c r="AI1327" i="5"/>
  <c r="AJ1327" i="5"/>
  <c r="AL1327" i="5"/>
  <c r="D1328" i="5"/>
  <c r="AL1328" i="5" s="1"/>
  <c r="AH1328" i="5"/>
  <c r="AI1328" i="5"/>
  <c r="AJ1328" i="5"/>
  <c r="AK1328" i="5" s="1"/>
  <c r="D1329" i="5"/>
  <c r="AL1329" i="5" s="1"/>
  <c r="AH1329" i="5"/>
  <c r="AI1329" i="5"/>
  <c r="AJ1329" i="5"/>
  <c r="AK1329" i="5"/>
  <c r="D1330" i="5"/>
  <c r="AL1330" i="5" s="1"/>
  <c r="AG1330" i="5"/>
  <c r="AN1330" i="5" s="1"/>
  <c r="AH1330" i="5"/>
  <c r="AK1330" i="5" s="1"/>
  <c r="AI1330" i="5"/>
  <c r="AJ1330" i="5"/>
  <c r="D1331" i="5"/>
  <c r="AG1331" i="5" s="1"/>
  <c r="AN1331" i="5" s="1"/>
  <c r="AH1331" i="5"/>
  <c r="AK1331" i="5" s="1"/>
  <c r="AI1331" i="5"/>
  <c r="AJ1331" i="5"/>
  <c r="D1332" i="5"/>
  <c r="AL1332" i="5" s="1"/>
  <c r="AH1332" i="5"/>
  <c r="AI1332" i="5"/>
  <c r="AK1332" i="5" s="1"/>
  <c r="AJ1332" i="5"/>
  <c r="D1333" i="5"/>
  <c r="AL1333" i="5" s="1"/>
  <c r="AH1333" i="5"/>
  <c r="AK1333" i="5" s="1"/>
  <c r="AI1333" i="5"/>
  <c r="AJ1333" i="5"/>
  <c r="D1334" i="5"/>
  <c r="AG1334" i="5"/>
  <c r="AN1334" i="5" s="1"/>
  <c r="AH1334" i="5"/>
  <c r="AK1334" i="5" s="1"/>
  <c r="AI1334" i="5"/>
  <c r="AJ1334" i="5"/>
  <c r="AL1334" i="5"/>
  <c r="D1335" i="5"/>
  <c r="AL1335" i="5" s="1"/>
  <c r="AH1335" i="5"/>
  <c r="AK1335" i="5" s="1"/>
  <c r="AI1335" i="5"/>
  <c r="AJ1335" i="5"/>
  <c r="D1336" i="5"/>
  <c r="AL1336" i="5" s="1"/>
  <c r="AH1336" i="5"/>
  <c r="AI1336" i="5"/>
  <c r="AJ1336" i="5"/>
  <c r="AK1336" i="5" s="1"/>
  <c r="D1337" i="5"/>
  <c r="AG1337" i="5"/>
  <c r="AN1337" i="5" s="1"/>
  <c r="AH1337" i="5"/>
  <c r="AI1337" i="5"/>
  <c r="AJ1337" i="5"/>
  <c r="AK1337" i="5"/>
  <c r="AL1337" i="5"/>
  <c r="D1338" i="5"/>
  <c r="AL1338" i="5" s="1"/>
  <c r="AH1338" i="5"/>
  <c r="AK1338" i="5" s="1"/>
  <c r="AI1338" i="5"/>
  <c r="AJ1338" i="5"/>
  <c r="D1339" i="5"/>
  <c r="AG1339" i="5" s="1"/>
  <c r="AN1339" i="5" s="1"/>
  <c r="AH1339" i="5"/>
  <c r="AK1339" i="5" s="1"/>
  <c r="AI1339" i="5"/>
  <c r="AJ1339" i="5"/>
  <c r="D1340" i="5"/>
  <c r="AL1340" i="5" s="1"/>
  <c r="AH1340" i="5"/>
  <c r="AI1340" i="5"/>
  <c r="AK1340" i="5" s="1"/>
  <c r="AJ1340" i="5"/>
  <c r="D1341" i="5"/>
  <c r="AL1341" i="5" s="1"/>
  <c r="AG1341" i="5"/>
  <c r="AH1341" i="5"/>
  <c r="AK1341" i="5" s="1"/>
  <c r="AI1341" i="5"/>
  <c r="AJ1341" i="5"/>
  <c r="D1342" i="5"/>
  <c r="AG1342" i="5"/>
  <c r="AH1342" i="5"/>
  <c r="AK1342" i="5" s="1"/>
  <c r="AI1342" i="5"/>
  <c r="AJ1342" i="5"/>
  <c r="AL1342" i="5"/>
  <c r="D1343" i="5"/>
  <c r="AG1343" i="5"/>
  <c r="AH1343" i="5"/>
  <c r="AK1343" i="5" s="1"/>
  <c r="AI1343" i="5"/>
  <c r="AJ1343" i="5"/>
  <c r="AL1343" i="5"/>
  <c r="D1344" i="5"/>
  <c r="AL1344" i="5" s="1"/>
  <c r="AH1344" i="5"/>
  <c r="AI1344" i="5"/>
  <c r="AJ1344" i="5"/>
  <c r="AK1344" i="5" s="1"/>
  <c r="D1345" i="5"/>
  <c r="AG1345" i="5"/>
  <c r="AH1345" i="5"/>
  <c r="AI1345" i="5"/>
  <c r="AJ1345" i="5"/>
  <c r="AK1345" i="5"/>
  <c r="AL1345" i="5"/>
  <c r="D1346" i="5"/>
  <c r="AG1346" i="5"/>
  <c r="AH1346" i="5"/>
  <c r="AK1346" i="5" s="1"/>
  <c r="AI1346" i="5"/>
  <c r="AJ1346" i="5"/>
  <c r="AL1346" i="5"/>
  <c r="D1347" i="5"/>
  <c r="AG1347" i="5" s="1"/>
  <c r="AH1347" i="5"/>
  <c r="AK1347" i="5" s="1"/>
  <c r="AI1347" i="5"/>
  <c r="AJ1347" i="5"/>
  <c r="D1348" i="5"/>
  <c r="AL1348" i="5" s="1"/>
  <c r="AH1348" i="5"/>
  <c r="AI1348" i="5"/>
  <c r="AK1348" i="5" s="1"/>
  <c r="AJ1348" i="5"/>
  <c r="D1349" i="5"/>
  <c r="AL1349" i="5" s="1"/>
  <c r="AG1349" i="5"/>
  <c r="AH1349" i="5"/>
  <c r="AK1349" i="5" s="1"/>
  <c r="AI1349" i="5"/>
  <c r="AJ1349" i="5"/>
  <c r="D1350" i="5"/>
  <c r="AG1350" i="5"/>
  <c r="AH1350" i="5"/>
  <c r="AK1350" i="5" s="1"/>
  <c r="AI1350" i="5"/>
  <c r="AJ1350" i="5"/>
  <c r="AL1350" i="5"/>
  <c r="D1351" i="5"/>
  <c r="AG1351" i="5"/>
  <c r="AH1351" i="5"/>
  <c r="AK1351" i="5" s="1"/>
  <c r="AI1351" i="5"/>
  <c r="AJ1351" i="5"/>
  <c r="AL1351" i="5"/>
  <c r="D1352" i="5"/>
  <c r="AL1352" i="5" s="1"/>
  <c r="AH1352" i="5"/>
  <c r="AI1352" i="5"/>
  <c r="AJ1352" i="5"/>
  <c r="AK1352" i="5" s="1"/>
  <c r="D1353" i="5"/>
  <c r="AG1353" i="5"/>
  <c r="AH1353" i="5"/>
  <c r="AI1353" i="5"/>
  <c r="AJ1353" i="5"/>
  <c r="AK1353" i="5"/>
  <c r="AL1353" i="5"/>
  <c r="D1354" i="5"/>
  <c r="AG1354" i="5"/>
  <c r="AH1354" i="5"/>
  <c r="AK1354" i="5" s="1"/>
  <c r="AI1354" i="5"/>
  <c r="AJ1354" i="5"/>
  <c r="AL1354" i="5"/>
  <c r="D1355" i="5"/>
  <c r="AG1355" i="5" s="1"/>
  <c r="AH1355" i="5"/>
  <c r="AK1355" i="5" s="1"/>
  <c r="AI1355" i="5"/>
  <c r="AJ1355" i="5"/>
  <c r="D1356" i="5"/>
  <c r="AL1356" i="5" s="1"/>
  <c r="AH1356" i="5"/>
  <c r="AI1356" i="5"/>
  <c r="AK1356" i="5" s="1"/>
  <c r="AJ1356" i="5"/>
  <c r="D1357" i="5"/>
  <c r="AL1357" i="5" s="1"/>
  <c r="AG1357" i="5"/>
  <c r="AH1357" i="5"/>
  <c r="AK1357" i="5" s="1"/>
  <c r="AI1357" i="5"/>
  <c r="AJ1357" i="5"/>
  <c r="D1358" i="5"/>
  <c r="AG1358" i="5"/>
  <c r="AH1358" i="5"/>
  <c r="AK1358" i="5" s="1"/>
  <c r="AI1358" i="5"/>
  <c r="AJ1358" i="5"/>
  <c r="AL1358" i="5"/>
  <c r="D1359" i="5"/>
  <c r="AG1359" i="5" s="1"/>
  <c r="AH1359" i="5"/>
  <c r="AK1359" i="5" s="1"/>
  <c r="AI1359" i="5"/>
  <c r="AJ1359" i="5"/>
  <c r="AL1359" i="5"/>
  <c r="D1360" i="5"/>
  <c r="AL1360" i="5" s="1"/>
  <c r="AH1360" i="5"/>
  <c r="AI1360" i="5"/>
  <c r="AJ1360" i="5"/>
  <c r="AK1360" i="5" s="1"/>
  <c r="D1361" i="5"/>
  <c r="AG1361" i="5"/>
  <c r="AH1361" i="5"/>
  <c r="AI1361" i="5"/>
  <c r="AJ1361" i="5"/>
  <c r="AK1361" i="5"/>
  <c r="AL1361" i="5"/>
  <c r="D1362" i="5"/>
  <c r="AG1362" i="5"/>
  <c r="AH1362" i="5"/>
  <c r="AK1362" i="5" s="1"/>
  <c r="AI1362" i="5"/>
  <c r="AJ1362" i="5"/>
  <c r="AL1362" i="5"/>
  <c r="D1363" i="5"/>
  <c r="AG1363" i="5" s="1"/>
  <c r="AH1363" i="5"/>
  <c r="AK1363" i="5" s="1"/>
  <c r="AI1363" i="5"/>
  <c r="AJ1363" i="5"/>
  <c r="D1364" i="5"/>
  <c r="AL1364" i="5" s="1"/>
  <c r="AH1364" i="5"/>
  <c r="AI1364" i="5"/>
  <c r="AK1364" i="5" s="1"/>
  <c r="AJ1364" i="5"/>
  <c r="D1365" i="5"/>
  <c r="AL1365" i="5" s="1"/>
  <c r="AG1365" i="5"/>
  <c r="AH1365" i="5"/>
  <c r="AK1365" i="5" s="1"/>
  <c r="AI1365" i="5"/>
  <c r="AJ1365" i="5"/>
  <c r="D1366" i="5"/>
  <c r="AG1366" i="5"/>
  <c r="AH1366" i="5"/>
  <c r="AK1366" i="5" s="1"/>
  <c r="AI1366" i="5"/>
  <c r="AJ1366" i="5"/>
  <c r="AL1366" i="5"/>
  <c r="D1367" i="5"/>
  <c r="AG1367" i="5" s="1"/>
  <c r="AH1367" i="5"/>
  <c r="AK1367" i="5" s="1"/>
  <c r="AI1367" i="5"/>
  <c r="AJ1367" i="5"/>
  <c r="AL1367" i="5"/>
  <c r="D1368" i="5"/>
  <c r="AL1368" i="5" s="1"/>
  <c r="AH1368" i="5"/>
  <c r="AI1368" i="5"/>
  <c r="AJ1368" i="5"/>
  <c r="AK1368" i="5" s="1"/>
  <c r="D1369" i="5"/>
  <c r="AG1369" i="5"/>
  <c r="AH1369" i="5"/>
  <c r="AI1369" i="5"/>
  <c r="AJ1369" i="5"/>
  <c r="AK1369" i="5"/>
  <c r="AL1369" i="5"/>
  <c r="D1370" i="5"/>
  <c r="AG1370" i="5"/>
  <c r="AH1370" i="5"/>
  <c r="AK1370" i="5" s="1"/>
  <c r="AI1370" i="5"/>
  <c r="AJ1370" i="5"/>
  <c r="AL1370" i="5"/>
  <c r="D1371" i="5"/>
  <c r="AG1371" i="5" s="1"/>
  <c r="AH1371" i="5"/>
  <c r="AK1371" i="5" s="1"/>
  <c r="AI1371" i="5"/>
  <c r="AJ1371" i="5"/>
  <c r="D1372" i="5"/>
  <c r="AL1372" i="5" s="1"/>
  <c r="AH1372" i="5"/>
  <c r="AI1372" i="5"/>
  <c r="AK1372" i="5" s="1"/>
  <c r="AJ1372" i="5"/>
  <c r="D1373" i="5"/>
  <c r="AL1373" i="5" s="1"/>
  <c r="AG1373" i="5"/>
  <c r="AH1373" i="5"/>
  <c r="AK1373" i="5" s="1"/>
  <c r="AI1373" i="5"/>
  <c r="AJ1373" i="5"/>
  <c r="D1374" i="5"/>
  <c r="AG1374" i="5"/>
  <c r="AH1374" i="5"/>
  <c r="AK1374" i="5" s="1"/>
  <c r="AI1374" i="5"/>
  <c r="AJ1374" i="5"/>
  <c r="AL1374" i="5"/>
  <c r="D1375" i="5"/>
  <c r="AG1375" i="5" s="1"/>
  <c r="AH1375" i="5"/>
  <c r="AK1375" i="5" s="1"/>
  <c r="AI1375" i="5"/>
  <c r="AJ1375" i="5"/>
  <c r="AL1375" i="5"/>
  <c r="D1376" i="5"/>
  <c r="AL1376" i="5" s="1"/>
  <c r="AH1376" i="5"/>
  <c r="AI1376" i="5"/>
  <c r="AJ1376" i="5"/>
  <c r="AK1376" i="5" s="1"/>
  <c r="D1377" i="5"/>
  <c r="AG1377" i="5"/>
  <c r="AH1377" i="5"/>
  <c r="AI1377" i="5"/>
  <c r="AJ1377" i="5"/>
  <c r="AK1377" i="5"/>
  <c r="AL1377" i="5"/>
  <c r="D1378" i="5"/>
  <c r="AG1378" i="5"/>
  <c r="AH1378" i="5"/>
  <c r="AK1378" i="5" s="1"/>
  <c r="AI1378" i="5"/>
  <c r="AJ1378" i="5"/>
  <c r="AL1378" i="5"/>
  <c r="D1379" i="5"/>
  <c r="AG1379" i="5" s="1"/>
  <c r="AH1379" i="5"/>
  <c r="AK1379" i="5" s="1"/>
  <c r="AI1379" i="5"/>
  <c r="AJ1379" i="5"/>
  <c r="D1380" i="5"/>
  <c r="AL1380" i="5" s="1"/>
  <c r="AH1380" i="5"/>
  <c r="AI1380" i="5"/>
  <c r="AK1380" i="5" s="1"/>
  <c r="AJ1380" i="5"/>
  <c r="D1381" i="5"/>
  <c r="AL1381" i="5" s="1"/>
  <c r="AG1381" i="5"/>
  <c r="AH1381" i="5"/>
  <c r="AK1381" i="5" s="1"/>
  <c r="AI1381" i="5"/>
  <c r="AJ1381" i="5"/>
  <c r="D1382" i="5"/>
  <c r="AG1382" i="5"/>
  <c r="AH1382" i="5"/>
  <c r="AK1382" i="5" s="1"/>
  <c r="AI1382" i="5"/>
  <c r="AJ1382" i="5"/>
  <c r="AL1382" i="5"/>
  <c r="D1383" i="5"/>
  <c r="AG1383" i="5" s="1"/>
  <c r="AH1383" i="5"/>
  <c r="AK1383" i="5" s="1"/>
  <c r="AI1383" i="5"/>
  <c r="AJ1383" i="5"/>
  <c r="AL1383" i="5"/>
  <c r="D1384" i="5"/>
  <c r="AL1384" i="5" s="1"/>
  <c r="AH1384" i="5"/>
  <c r="AI1384" i="5"/>
  <c r="AJ1384" i="5"/>
  <c r="AK1384" i="5" s="1"/>
  <c r="D1385" i="5"/>
  <c r="AG1385" i="5"/>
  <c r="AH1385" i="5"/>
  <c r="AI1385" i="5"/>
  <c r="AJ1385" i="5"/>
  <c r="AK1385" i="5"/>
  <c r="AL1385" i="5"/>
  <c r="D1386" i="5"/>
  <c r="AG1386" i="5"/>
  <c r="AH1386" i="5"/>
  <c r="AK1386" i="5" s="1"/>
  <c r="AI1386" i="5"/>
  <c r="AJ1386" i="5"/>
  <c r="AL1386" i="5"/>
  <c r="D1387" i="5"/>
  <c r="AG1387" i="5" s="1"/>
  <c r="AH1387" i="5"/>
  <c r="AK1387" i="5" s="1"/>
  <c r="AI1387" i="5"/>
  <c r="AJ1387" i="5"/>
  <c r="D1388" i="5"/>
  <c r="AL1388" i="5" s="1"/>
  <c r="AH1388" i="5"/>
  <c r="AI1388" i="5"/>
  <c r="AK1388" i="5" s="1"/>
  <c r="AJ1388" i="5"/>
  <c r="M1389" i="5"/>
  <c r="O1389" i="5"/>
  <c r="Q1389" i="5"/>
  <c r="S1389" i="5"/>
  <c r="U1389" i="5"/>
  <c r="W1389" i="5"/>
  <c r="Y1389" i="5"/>
  <c r="AA1389" i="5"/>
  <c r="AC1389" i="5"/>
  <c r="B1392" i="5"/>
  <c r="D1404" i="5"/>
  <c r="AG1404" i="5" s="1"/>
  <c r="AI1404" i="5" s="1"/>
  <c r="AH1404" i="5"/>
  <c r="AH1524" i="5" s="1"/>
  <c r="B1529" i="5" s="1"/>
  <c r="D1405" i="5"/>
  <c r="AG1405" i="5" s="1"/>
  <c r="AI1405" i="5" s="1"/>
  <c r="AH1405" i="5"/>
  <c r="D1406" i="5"/>
  <c r="AG1406" i="5" s="1"/>
  <c r="AI1406" i="5" s="1"/>
  <c r="AH1406" i="5"/>
  <c r="D1407" i="5"/>
  <c r="AG1407" i="5" s="1"/>
  <c r="AI1407" i="5" s="1"/>
  <c r="AH1407" i="5"/>
  <c r="D1408" i="5"/>
  <c r="AG1408" i="5"/>
  <c r="AI1408" i="5" s="1"/>
  <c r="AH1408" i="5"/>
  <c r="D1409" i="5"/>
  <c r="AG1409" i="5"/>
  <c r="AI1409" i="5" s="1"/>
  <c r="AH1409" i="5"/>
  <c r="D1410" i="5"/>
  <c r="AG1410" i="5" s="1"/>
  <c r="AI1410" i="5" s="1"/>
  <c r="AH1410" i="5"/>
  <c r="D1411" i="5"/>
  <c r="AG1411" i="5" s="1"/>
  <c r="AI1411" i="5" s="1"/>
  <c r="AH1411" i="5"/>
  <c r="D1412" i="5"/>
  <c r="AG1412" i="5" s="1"/>
  <c r="AI1412" i="5" s="1"/>
  <c r="AH1412" i="5"/>
  <c r="D1413" i="5"/>
  <c r="AG1413" i="5" s="1"/>
  <c r="AI1413" i="5" s="1"/>
  <c r="AH1413" i="5"/>
  <c r="D1414" i="5"/>
  <c r="AG1414" i="5" s="1"/>
  <c r="AI1414" i="5" s="1"/>
  <c r="AH1414" i="5"/>
  <c r="D1415" i="5"/>
  <c r="AG1415" i="5" s="1"/>
  <c r="AI1415" i="5" s="1"/>
  <c r="AH1415" i="5"/>
  <c r="D1416" i="5"/>
  <c r="AG1416" i="5"/>
  <c r="AI1416" i="5" s="1"/>
  <c r="AH1416" i="5"/>
  <c r="D1417" i="5"/>
  <c r="AG1417" i="5"/>
  <c r="AI1417" i="5" s="1"/>
  <c r="AH1417" i="5"/>
  <c r="D1418" i="5"/>
  <c r="AG1418" i="5" s="1"/>
  <c r="AI1418" i="5" s="1"/>
  <c r="AH1418" i="5"/>
  <c r="D1419" i="5"/>
  <c r="AG1419" i="5" s="1"/>
  <c r="AI1419" i="5" s="1"/>
  <c r="AH1419" i="5"/>
  <c r="D1420" i="5"/>
  <c r="AG1420" i="5" s="1"/>
  <c r="AI1420" i="5" s="1"/>
  <c r="AH1420" i="5"/>
  <c r="D1421" i="5"/>
  <c r="AG1421" i="5" s="1"/>
  <c r="AI1421" i="5" s="1"/>
  <c r="AH1421" i="5"/>
  <c r="D1422" i="5"/>
  <c r="AG1422" i="5" s="1"/>
  <c r="AI1422" i="5" s="1"/>
  <c r="AH1422" i="5"/>
  <c r="D1423" i="5"/>
  <c r="AG1423" i="5" s="1"/>
  <c r="AI1423" i="5" s="1"/>
  <c r="AH1423" i="5"/>
  <c r="D1424" i="5"/>
  <c r="AG1424" i="5"/>
  <c r="AI1424" i="5" s="1"/>
  <c r="AH1424" i="5"/>
  <c r="D1425" i="5"/>
  <c r="AG1425" i="5"/>
  <c r="AI1425" i="5" s="1"/>
  <c r="AH1425" i="5"/>
  <c r="D1426" i="5"/>
  <c r="AG1426" i="5" s="1"/>
  <c r="AI1426" i="5" s="1"/>
  <c r="AH1426" i="5"/>
  <c r="D1427" i="5"/>
  <c r="AG1427" i="5" s="1"/>
  <c r="AI1427" i="5" s="1"/>
  <c r="AH1427" i="5"/>
  <c r="D1428" i="5"/>
  <c r="AG1428" i="5" s="1"/>
  <c r="AI1428" i="5" s="1"/>
  <c r="AH1428" i="5"/>
  <c r="D1429" i="5"/>
  <c r="AG1429" i="5" s="1"/>
  <c r="AI1429" i="5" s="1"/>
  <c r="AH1429" i="5"/>
  <c r="D1430" i="5"/>
  <c r="AG1430" i="5" s="1"/>
  <c r="AI1430" i="5" s="1"/>
  <c r="AH1430" i="5"/>
  <c r="D1431" i="5"/>
  <c r="AG1431" i="5" s="1"/>
  <c r="AI1431" i="5" s="1"/>
  <c r="AH1431" i="5"/>
  <c r="D1432" i="5"/>
  <c r="AG1432" i="5"/>
  <c r="AI1432" i="5" s="1"/>
  <c r="AH1432" i="5"/>
  <c r="D1433" i="5"/>
  <c r="AG1433" i="5"/>
  <c r="AI1433" i="5" s="1"/>
  <c r="AH1433" i="5"/>
  <c r="D1434" i="5"/>
  <c r="AG1434" i="5" s="1"/>
  <c r="AI1434" i="5" s="1"/>
  <c r="AH1434" i="5"/>
  <c r="D1435" i="5"/>
  <c r="AG1435" i="5" s="1"/>
  <c r="AI1435" i="5" s="1"/>
  <c r="AH1435" i="5"/>
  <c r="D1436" i="5"/>
  <c r="AG1436" i="5" s="1"/>
  <c r="AI1436" i="5" s="1"/>
  <c r="AH1436" i="5"/>
  <c r="D1437" i="5"/>
  <c r="AG1437" i="5" s="1"/>
  <c r="AI1437" i="5" s="1"/>
  <c r="AH1437" i="5"/>
  <c r="D1438" i="5"/>
  <c r="AG1438" i="5" s="1"/>
  <c r="AI1438" i="5" s="1"/>
  <c r="AH1438" i="5"/>
  <c r="D1439" i="5"/>
  <c r="AG1439" i="5" s="1"/>
  <c r="AI1439" i="5" s="1"/>
  <c r="AH1439" i="5"/>
  <c r="D1440" i="5"/>
  <c r="AG1440" i="5" s="1"/>
  <c r="AI1440" i="5" s="1"/>
  <c r="AH1440" i="5"/>
  <c r="D1441" i="5"/>
  <c r="AG1441" i="5"/>
  <c r="AI1441" i="5" s="1"/>
  <c r="AH1441" i="5"/>
  <c r="D1442" i="5"/>
  <c r="AG1442" i="5" s="1"/>
  <c r="AI1442" i="5" s="1"/>
  <c r="AH1442" i="5"/>
  <c r="D1443" i="5"/>
  <c r="AG1443" i="5" s="1"/>
  <c r="AI1443" i="5" s="1"/>
  <c r="AH1443" i="5"/>
  <c r="D1444" i="5"/>
  <c r="AG1444" i="5" s="1"/>
  <c r="AI1444" i="5" s="1"/>
  <c r="AH1444" i="5"/>
  <c r="D1445" i="5"/>
  <c r="AG1445" i="5" s="1"/>
  <c r="AI1445" i="5" s="1"/>
  <c r="AH1445" i="5"/>
  <c r="D1446" i="5"/>
  <c r="AG1446" i="5" s="1"/>
  <c r="AI1446" i="5" s="1"/>
  <c r="AH1446" i="5"/>
  <c r="D1447" i="5"/>
  <c r="AG1447" i="5" s="1"/>
  <c r="AI1447" i="5" s="1"/>
  <c r="AH1447" i="5"/>
  <c r="D1448" i="5"/>
  <c r="AG1448" i="5"/>
  <c r="AI1448" i="5" s="1"/>
  <c r="AH1448" i="5"/>
  <c r="D1449" i="5"/>
  <c r="AG1449" i="5"/>
  <c r="AI1449" i="5" s="1"/>
  <c r="AH1449" i="5"/>
  <c r="D1450" i="5"/>
  <c r="AG1450" i="5" s="1"/>
  <c r="AI1450" i="5" s="1"/>
  <c r="AH1450" i="5"/>
  <c r="D1451" i="5"/>
  <c r="AG1451" i="5" s="1"/>
  <c r="AI1451" i="5" s="1"/>
  <c r="AH1451" i="5"/>
  <c r="D1452" i="5"/>
  <c r="AG1452" i="5" s="1"/>
  <c r="AI1452" i="5" s="1"/>
  <c r="AH1452" i="5"/>
  <c r="D1453" i="5"/>
  <c r="AG1453" i="5" s="1"/>
  <c r="AI1453" i="5" s="1"/>
  <c r="AH1453" i="5"/>
  <c r="D1454" i="5"/>
  <c r="AG1454" i="5" s="1"/>
  <c r="AI1454" i="5" s="1"/>
  <c r="AH1454" i="5"/>
  <c r="D1455" i="5"/>
  <c r="AG1455" i="5" s="1"/>
  <c r="AI1455" i="5" s="1"/>
  <c r="AH1455" i="5"/>
  <c r="D1456" i="5"/>
  <c r="AG1456" i="5" s="1"/>
  <c r="AI1456" i="5" s="1"/>
  <c r="AH1456" i="5"/>
  <c r="D1457" i="5"/>
  <c r="AG1457" i="5"/>
  <c r="AI1457" i="5" s="1"/>
  <c r="AH1457" i="5"/>
  <c r="D1458" i="5"/>
  <c r="AG1458" i="5" s="1"/>
  <c r="AI1458" i="5" s="1"/>
  <c r="AH1458" i="5"/>
  <c r="D1459" i="5"/>
  <c r="AG1459" i="5" s="1"/>
  <c r="AI1459" i="5" s="1"/>
  <c r="AH1459" i="5"/>
  <c r="D1460" i="5"/>
  <c r="AG1460" i="5" s="1"/>
  <c r="AI1460" i="5" s="1"/>
  <c r="AH1460" i="5"/>
  <c r="D1461" i="5"/>
  <c r="AG1461" i="5" s="1"/>
  <c r="AI1461" i="5" s="1"/>
  <c r="AH1461" i="5"/>
  <c r="D1462" i="5"/>
  <c r="AG1462" i="5" s="1"/>
  <c r="AI1462" i="5" s="1"/>
  <c r="AH1462" i="5"/>
  <c r="D1463" i="5"/>
  <c r="AG1463" i="5" s="1"/>
  <c r="AI1463" i="5" s="1"/>
  <c r="AH1463" i="5"/>
  <c r="D1464" i="5"/>
  <c r="AG1464" i="5"/>
  <c r="AI1464" i="5" s="1"/>
  <c r="AH1464" i="5"/>
  <c r="D1465" i="5"/>
  <c r="AG1465" i="5"/>
  <c r="AI1465" i="5" s="1"/>
  <c r="AH1465" i="5"/>
  <c r="D1466" i="5"/>
  <c r="AG1466" i="5" s="1"/>
  <c r="AI1466" i="5" s="1"/>
  <c r="AH1466" i="5"/>
  <c r="D1467" i="5"/>
  <c r="AG1467" i="5" s="1"/>
  <c r="AI1467" i="5" s="1"/>
  <c r="AH1467" i="5"/>
  <c r="D1468" i="5"/>
  <c r="AG1468" i="5" s="1"/>
  <c r="AI1468" i="5" s="1"/>
  <c r="AH1468" i="5"/>
  <c r="D1469" i="5"/>
  <c r="AG1469" i="5"/>
  <c r="AI1469" i="5" s="1"/>
  <c r="AH1469" i="5"/>
  <c r="D1470" i="5"/>
  <c r="AG1470" i="5" s="1"/>
  <c r="AI1470" i="5" s="1"/>
  <c r="AH1470" i="5"/>
  <c r="D1471" i="5"/>
  <c r="AG1471" i="5" s="1"/>
  <c r="AI1471" i="5" s="1"/>
  <c r="AH1471" i="5"/>
  <c r="D1472" i="5"/>
  <c r="AG1472" i="5" s="1"/>
  <c r="AI1472" i="5" s="1"/>
  <c r="AH1472" i="5"/>
  <c r="D1473" i="5"/>
  <c r="AG1473" i="5"/>
  <c r="AI1473" i="5" s="1"/>
  <c r="AH1473" i="5"/>
  <c r="D1474" i="5"/>
  <c r="AG1474" i="5" s="1"/>
  <c r="AI1474" i="5" s="1"/>
  <c r="AH1474" i="5"/>
  <c r="D1475" i="5"/>
  <c r="AG1475" i="5" s="1"/>
  <c r="AI1475" i="5" s="1"/>
  <c r="AH1475" i="5"/>
  <c r="D1476" i="5"/>
  <c r="AG1476" i="5"/>
  <c r="AH1476" i="5"/>
  <c r="D1477" i="5"/>
  <c r="AG1477" i="5"/>
  <c r="AH1477" i="5"/>
  <c r="D1478" i="5"/>
  <c r="AG1478" i="5" s="1"/>
  <c r="AH1478" i="5"/>
  <c r="D1479" i="5"/>
  <c r="AG1479" i="5" s="1"/>
  <c r="AH1479" i="5"/>
  <c r="D1480" i="5"/>
  <c r="AG1480" i="5"/>
  <c r="AH1480" i="5"/>
  <c r="D1481" i="5"/>
  <c r="AG1481" i="5"/>
  <c r="AH1481" i="5"/>
  <c r="D1482" i="5"/>
  <c r="AG1482" i="5" s="1"/>
  <c r="AH1482" i="5"/>
  <c r="D1483" i="5"/>
  <c r="AG1483" i="5" s="1"/>
  <c r="AH1483" i="5"/>
  <c r="D1484" i="5"/>
  <c r="AG1484" i="5"/>
  <c r="AH1484" i="5"/>
  <c r="D1485" i="5"/>
  <c r="AG1485" i="5"/>
  <c r="AH1485" i="5"/>
  <c r="D1486" i="5"/>
  <c r="AG1486" i="5" s="1"/>
  <c r="AH1486" i="5"/>
  <c r="D1487" i="5"/>
  <c r="AG1487" i="5" s="1"/>
  <c r="AH1487" i="5"/>
  <c r="D1488" i="5"/>
  <c r="AG1488" i="5"/>
  <c r="AH1488" i="5"/>
  <c r="D1489" i="5"/>
  <c r="AG1489" i="5"/>
  <c r="AH1489" i="5"/>
  <c r="D1490" i="5"/>
  <c r="AG1490" i="5" s="1"/>
  <c r="AH1490" i="5"/>
  <c r="D1491" i="5"/>
  <c r="AG1491" i="5" s="1"/>
  <c r="AH1491" i="5"/>
  <c r="D1492" i="5"/>
  <c r="AG1492" i="5"/>
  <c r="AH1492" i="5"/>
  <c r="D1493" i="5"/>
  <c r="AG1493" i="5"/>
  <c r="AH1493" i="5"/>
  <c r="D1494" i="5"/>
  <c r="AG1494" i="5" s="1"/>
  <c r="AH1494" i="5"/>
  <c r="D1495" i="5"/>
  <c r="AG1495" i="5" s="1"/>
  <c r="AH1495" i="5"/>
  <c r="D1496" i="5"/>
  <c r="AG1496" i="5"/>
  <c r="AH1496" i="5"/>
  <c r="D1497" i="5"/>
  <c r="AG1497" i="5"/>
  <c r="AH1497" i="5"/>
  <c r="D1498" i="5"/>
  <c r="AG1498" i="5" s="1"/>
  <c r="AH1498" i="5"/>
  <c r="D1499" i="5"/>
  <c r="AG1499" i="5" s="1"/>
  <c r="AH1499" i="5"/>
  <c r="D1500" i="5"/>
  <c r="AG1500" i="5"/>
  <c r="AH1500" i="5"/>
  <c r="D1501" i="5"/>
  <c r="AG1501" i="5"/>
  <c r="AH1501" i="5"/>
  <c r="D1502" i="5"/>
  <c r="AG1502" i="5" s="1"/>
  <c r="AH1502" i="5"/>
  <c r="D1503" i="5"/>
  <c r="AG1503" i="5" s="1"/>
  <c r="AH1503" i="5"/>
  <c r="D1504" i="5"/>
  <c r="AG1504" i="5"/>
  <c r="AH1504" i="5"/>
  <c r="D1505" i="5"/>
  <c r="AG1505" i="5"/>
  <c r="AH1505" i="5"/>
  <c r="D1506" i="5"/>
  <c r="AG1506" i="5" s="1"/>
  <c r="AH1506" i="5"/>
  <c r="D1507" i="5"/>
  <c r="AG1507" i="5" s="1"/>
  <c r="AH1507" i="5"/>
  <c r="D1508" i="5"/>
  <c r="AG1508" i="5"/>
  <c r="AH1508" i="5"/>
  <c r="D1509" i="5"/>
  <c r="AG1509" i="5"/>
  <c r="AH1509" i="5"/>
  <c r="D1510" i="5"/>
  <c r="AG1510" i="5" s="1"/>
  <c r="AH1510" i="5"/>
  <c r="D1511" i="5"/>
  <c r="AG1511" i="5" s="1"/>
  <c r="AH1511" i="5"/>
  <c r="D1512" i="5"/>
  <c r="AG1512" i="5"/>
  <c r="AH1512" i="5"/>
  <c r="D1513" i="5"/>
  <c r="AG1513" i="5"/>
  <c r="AH1513" i="5"/>
  <c r="D1514" i="5"/>
  <c r="AG1514" i="5" s="1"/>
  <c r="AH1514" i="5"/>
  <c r="D1515" i="5"/>
  <c r="AG1515" i="5" s="1"/>
  <c r="AH1515" i="5"/>
  <c r="D1516" i="5"/>
  <c r="AG1516" i="5"/>
  <c r="AH1516" i="5"/>
  <c r="D1517" i="5"/>
  <c r="AG1517" i="5"/>
  <c r="AH1517" i="5"/>
  <c r="D1518" i="5"/>
  <c r="AG1518" i="5" s="1"/>
  <c r="AH1518" i="5"/>
  <c r="D1519" i="5"/>
  <c r="AG1519" i="5" s="1"/>
  <c r="AH1519" i="5"/>
  <c r="D1520" i="5"/>
  <c r="AG1520" i="5"/>
  <c r="AH1520" i="5"/>
  <c r="D1521" i="5"/>
  <c r="AG1521" i="5"/>
  <c r="AH1521" i="5"/>
  <c r="D1522" i="5"/>
  <c r="AG1522" i="5" s="1"/>
  <c r="AH1522" i="5"/>
  <c r="D1523" i="5"/>
  <c r="AG1523" i="5" s="1"/>
  <c r="AH1523" i="5"/>
  <c r="S1524" i="5"/>
  <c r="Y1524" i="5"/>
  <c r="D1543" i="5"/>
  <c r="AG1543" i="5" s="1"/>
  <c r="AR1543" i="5" s="1"/>
  <c r="AP1543" i="5"/>
  <c r="AQ1543" i="5"/>
  <c r="B1666" i="5" s="1"/>
  <c r="D1544" i="5"/>
  <c r="AG1544" i="5" s="1"/>
  <c r="AR1544" i="5" s="1"/>
  <c r="AH1544" i="5"/>
  <c r="AP1544" i="5"/>
  <c r="D1545" i="5"/>
  <c r="AG1545" i="5" s="1"/>
  <c r="AR1545" i="5" s="1"/>
  <c r="AH1545" i="5"/>
  <c r="AP1545" i="5"/>
  <c r="D1546" i="5"/>
  <c r="AG1546" i="5" s="1"/>
  <c r="AR1546" i="5" s="1"/>
  <c r="AH1546" i="5"/>
  <c r="AP1546" i="5"/>
  <c r="D1547" i="5"/>
  <c r="AG1547" i="5"/>
  <c r="AR1547" i="5" s="1"/>
  <c r="AH1547" i="5"/>
  <c r="AP1547" i="5"/>
  <c r="D1548" i="5"/>
  <c r="AG1548" i="5" s="1"/>
  <c r="AR1548" i="5" s="1"/>
  <c r="AH1548" i="5"/>
  <c r="AP1548" i="5"/>
  <c r="D1549" i="5"/>
  <c r="AG1549" i="5" s="1"/>
  <c r="AR1549" i="5" s="1"/>
  <c r="AH1549" i="5"/>
  <c r="AP1549" i="5"/>
  <c r="D1550" i="5"/>
  <c r="AG1550" i="5"/>
  <c r="AR1550" i="5" s="1"/>
  <c r="AH1550" i="5"/>
  <c r="AP1550" i="5"/>
  <c r="D1551" i="5"/>
  <c r="AG1551" i="5"/>
  <c r="AR1551" i="5" s="1"/>
  <c r="AH1551" i="5"/>
  <c r="AP1551" i="5"/>
  <c r="D1552" i="5"/>
  <c r="AG1552" i="5" s="1"/>
  <c r="AR1552" i="5" s="1"/>
  <c r="AH1552" i="5"/>
  <c r="AP1552" i="5"/>
  <c r="D1553" i="5"/>
  <c r="AG1553" i="5" s="1"/>
  <c r="AR1553" i="5" s="1"/>
  <c r="AH1553" i="5"/>
  <c r="AP1553" i="5"/>
  <c r="D1554" i="5"/>
  <c r="AG1554" i="5"/>
  <c r="AR1554" i="5" s="1"/>
  <c r="AH1554" i="5"/>
  <c r="AP1554" i="5"/>
  <c r="D1555" i="5"/>
  <c r="AG1555" i="5" s="1"/>
  <c r="AR1555" i="5" s="1"/>
  <c r="AH1555" i="5"/>
  <c r="AP1555" i="5"/>
  <c r="D1556" i="5"/>
  <c r="AG1556" i="5" s="1"/>
  <c r="AR1556" i="5" s="1"/>
  <c r="AH1556" i="5"/>
  <c r="AP1556" i="5"/>
  <c r="D1557" i="5"/>
  <c r="AG1557" i="5" s="1"/>
  <c r="AR1557" i="5" s="1"/>
  <c r="AH1557" i="5"/>
  <c r="AP1557" i="5"/>
  <c r="D1558" i="5"/>
  <c r="AG1558" i="5"/>
  <c r="AR1558" i="5" s="1"/>
  <c r="AH1558" i="5"/>
  <c r="AP1558" i="5"/>
  <c r="D1559" i="5"/>
  <c r="AG1559" i="5"/>
  <c r="AR1559" i="5" s="1"/>
  <c r="AH1559" i="5"/>
  <c r="AP1559" i="5"/>
  <c r="D1560" i="5"/>
  <c r="AG1560" i="5" s="1"/>
  <c r="AR1560" i="5" s="1"/>
  <c r="AH1560" i="5"/>
  <c r="AP1560" i="5"/>
  <c r="D1561" i="5"/>
  <c r="AG1561" i="5" s="1"/>
  <c r="AR1561" i="5" s="1"/>
  <c r="AH1561" i="5"/>
  <c r="AP1561" i="5"/>
  <c r="D1562" i="5"/>
  <c r="AG1562" i="5" s="1"/>
  <c r="AR1562" i="5" s="1"/>
  <c r="AH1562" i="5"/>
  <c r="AP1562" i="5"/>
  <c r="D1563" i="5"/>
  <c r="AG1563" i="5"/>
  <c r="AR1563" i="5" s="1"/>
  <c r="AH1563" i="5"/>
  <c r="AP1563" i="5"/>
  <c r="D1564" i="5"/>
  <c r="AG1564" i="5" s="1"/>
  <c r="AR1564" i="5" s="1"/>
  <c r="AH1564" i="5"/>
  <c r="AP1564" i="5"/>
  <c r="D1565" i="5"/>
  <c r="AG1565" i="5" s="1"/>
  <c r="AR1565" i="5" s="1"/>
  <c r="AH1565" i="5"/>
  <c r="AP1565" i="5"/>
  <c r="D1566" i="5"/>
  <c r="AG1566" i="5"/>
  <c r="AR1566" i="5" s="1"/>
  <c r="AH1566" i="5"/>
  <c r="AP1566" i="5"/>
  <c r="D1567" i="5"/>
  <c r="AG1567" i="5"/>
  <c r="AR1567" i="5" s="1"/>
  <c r="AH1567" i="5"/>
  <c r="AP1567" i="5"/>
  <c r="D1568" i="5"/>
  <c r="AG1568" i="5" s="1"/>
  <c r="AR1568" i="5" s="1"/>
  <c r="AH1568" i="5"/>
  <c r="AP1568" i="5"/>
  <c r="D1569" i="5"/>
  <c r="AG1569" i="5" s="1"/>
  <c r="AR1569" i="5" s="1"/>
  <c r="AH1569" i="5"/>
  <c r="AP1569" i="5"/>
  <c r="D1570" i="5"/>
  <c r="AG1570" i="5"/>
  <c r="AR1570" i="5" s="1"/>
  <c r="AH1570" i="5"/>
  <c r="AP1570" i="5"/>
  <c r="D1571" i="5"/>
  <c r="AG1571" i="5" s="1"/>
  <c r="AR1571" i="5" s="1"/>
  <c r="AH1571" i="5"/>
  <c r="AP1571" i="5"/>
  <c r="D1572" i="5"/>
  <c r="AG1572" i="5" s="1"/>
  <c r="AR1572" i="5" s="1"/>
  <c r="AH1572" i="5"/>
  <c r="AP1572" i="5"/>
  <c r="D1573" i="5"/>
  <c r="AG1573" i="5" s="1"/>
  <c r="AR1573" i="5" s="1"/>
  <c r="AH1573" i="5"/>
  <c r="AP1573" i="5"/>
  <c r="D1574" i="5"/>
  <c r="AG1574" i="5"/>
  <c r="AR1574" i="5" s="1"/>
  <c r="AH1574" i="5"/>
  <c r="AP1574" i="5"/>
  <c r="D1575" i="5"/>
  <c r="AG1575" i="5"/>
  <c r="AR1575" i="5" s="1"/>
  <c r="AH1575" i="5"/>
  <c r="AP1575" i="5"/>
  <c r="D1576" i="5"/>
  <c r="AG1576" i="5" s="1"/>
  <c r="AR1576" i="5" s="1"/>
  <c r="AH1576" i="5"/>
  <c r="AP1576" i="5"/>
  <c r="D1577" i="5"/>
  <c r="AG1577" i="5" s="1"/>
  <c r="AR1577" i="5" s="1"/>
  <c r="AH1577" i="5"/>
  <c r="AP1577" i="5"/>
  <c r="D1578" i="5"/>
  <c r="AG1578" i="5" s="1"/>
  <c r="AR1578" i="5" s="1"/>
  <c r="AH1578" i="5"/>
  <c r="AP1578" i="5"/>
  <c r="D1579" i="5"/>
  <c r="AG1579" i="5"/>
  <c r="AR1579" i="5" s="1"/>
  <c r="AH1579" i="5"/>
  <c r="AP1579" i="5"/>
  <c r="D1580" i="5"/>
  <c r="AG1580" i="5" s="1"/>
  <c r="AR1580" i="5" s="1"/>
  <c r="AH1580" i="5"/>
  <c r="AP1580" i="5"/>
  <c r="D1581" i="5"/>
  <c r="AG1581" i="5" s="1"/>
  <c r="AR1581" i="5" s="1"/>
  <c r="AH1581" i="5"/>
  <c r="AP1581" i="5"/>
  <c r="D1582" i="5"/>
  <c r="AG1582" i="5"/>
  <c r="AR1582" i="5" s="1"/>
  <c r="AH1582" i="5"/>
  <c r="AP1582" i="5"/>
  <c r="D1583" i="5"/>
  <c r="AG1583" i="5"/>
  <c r="AR1583" i="5" s="1"/>
  <c r="AH1583" i="5"/>
  <c r="AP1583" i="5"/>
  <c r="D1584" i="5"/>
  <c r="AG1584" i="5" s="1"/>
  <c r="AR1584" i="5" s="1"/>
  <c r="AH1584" i="5"/>
  <c r="AP1584" i="5"/>
  <c r="D1585" i="5"/>
  <c r="AG1585" i="5" s="1"/>
  <c r="AR1585" i="5" s="1"/>
  <c r="AH1585" i="5"/>
  <c r="AP1585" i="5"/>
  <c r="D1586" i="5"/>
  <c r="AG1586" i="5"/>
  <c r="AR1586" i="5" s="1"/>
  <c r="AH1586" i="5"/>
  <c r="AP1586" i="5"/>
  <c r="D1587" i="5"/>
  <c r="AG1587" i="5" s="1"/>
  <c r="AR1587" i="5" s="1"/>
  <c r="AH1587" i="5"/>
  <c r="AP1587" i="5"/>
  <c r="D1588" i="5"/>
  <c r="AG1588" i="5" s="1"/>
  <c r="AR1588" i="5" s="1"/>
  <c r="AH1588" i="5"/>
  <c r="AP1588" i="5"/>
  <c r="D1589" i="5"/>
  <c r="AG1589" i="5" s="1"/>
  <c r="AR1589" i="5" s="1"/>
  <c r="AH1589" i="5"/>
  <c r="AP1589" i="5"/>
  <c r="D1590" i="5"/>
  <c r="AG1590" i="5"/>
  <c r="AR1590" i="5" s="1"/>
  <c r="AH1590" i="5"/>
  <c r="AP1590" i="5"/>
  <c r="D1591" i="5"/>
  <c r="AG1591" i="5"/>
  <c r="AR1591" i="5" s="1"/>
  <c r="AH1591" i="5"/>
  <c r="AP1591" i="5"/>
  <c r="D1592" i="5"/>
  <c r="AG1592" i="5" s="1"/>
  <c r="AR1592" i="5" s="1"/>
  <c r="AH1592" i="5"/>
  <c r="AP1592" i="5"/>
  <c r="D1593" i="5"/>
  <c r="AG1593" i="5" s="1"/>
  <c r="AR1593" i="5" s="1"/>
  <c r="AH1593" i="5"/>
  <c r="AP1593" i="5"/>
  <c r="D1594" i="5"/>
  <c r="AG1594" i="5" s="1"/>
  <c r="AR1594" i="5" s="1"/>
  <c r="AH1594" i="5"/>
  <c r="AP1594" i="5"/>
  <c r="D1595" i="5"/>
  <c r="AG1595" i="5"/>
  <c r="AR1595" i="5" s="1"/>
  <c r="AH1595" i="5"/>
  <c r="AP1595" i="5"/>
  <c r="D1596" i="5"/>
  <c r="AG1596" i="5" s="1"/>
  <c r="AR1596" i="5" s="1"/>
  <c r="AH1596" i="5"/>
  <c r="AP1596" i="5"/>
  <c r="D1597" i="5"/>
  <c r="AG1597" i="5" s="1"/>
  <c r="AR1597" i="5" s="1"/>
  <c r="AH1597" i="5"/>
  <c r="AP1597" i="5"/>
  <c r="D1598" i="5"/>
  <c r="AG1598" i="5"/>
  <c r="AR1598" i="5" s="1"/>
  <c r="AH1598" i="5"/>
  <c r="AP1598" i="5"/>
  <c r="D1599" i="5"/>
  <c r="AG1599" i="5"/>
  <c r="AR1599" i="5" s="1"/>
  <c r="AH1599" i="5"/>
  <c r="AP1599" i="5"/>
  <c r="D1600" i="5"/>
  <c r="AG1600" i="5" s="1"/>
  <c r="AR1600" i="5" s="1"/>
  <c r="AH1600" i="5"/>
  <c r="AP1600" i="5"/>
  <c r="D1601" i="5"/>
  <c r="AG1601" i="5" s="1"/>
  <c r="AR1601" i="5" s="1"/>
  <c r="AH1601" i="5"/>
  <c r="AP1601" i="5"/>
  <c r="D1602" i="5"/>
  <c r="AG1602" i="5"/>
  <c r="AR1602" i="5" s="1"/>
  <c r="AH1602" i="5"/>
  <c r="AP1602" i="5"/>
  <c r="D1603" i="5"/>
  <c r="AG1603" i="5" s="1"/>
  <c r="AR1603" i="5" s="1"/>
  <c r="AH1603" i="5"/>
  <c r="AP1603" i="5"/>
  <c r="D1604" i="5"/>
  <c r="AG1604" i="5" s="1"/>
  <c r="AR1604" i="5" s="1"/>
  <c r="AH1604" i="5"/>
  <c r="AP1604" i="5"/>
  <c r="D1605" i="5"/>
  <c r="AG1605" i="5" s="1"/>
  <c r="AR1605" i="5" s="1"/>
  <c r="AH1605" i="5"/>
  <c r="AP1605" i="5"/>
  <c r="D1606" i="5"/>
  <c r="AG1606" i="5"/>
  <c r="AR1606" i="5" s="1"/>
  <c r="AH1606" i="5"/>
  <c r="AP1606" i="5"/>
  <c r="D1607" i="5"/>
  <c r="AG1607" i="5"/>
  <c r="AR1607" i="5" s="1"/>
  <c r="AH1607" i="5"/>
  <c r="AP1607" i="5"/>
  <c r="D1608" i="5"/>
  <c r="AG1608" i="5" s="1"/>
  <c r="AR1608" i="5" s="1"/>
  <c r="AH1608" i="5"/>
  <c r="AP1608" i="5"/>
  <c r="D1609" i="5"/>
  <c r="AG1609" i="5" s="1"/>
  <c r="AR1609" i="5" s="1"/>
  <c r="AH1609" i="5"/>
  <c r="AP1609" i="5"/>
  <c r="D1610" i="5"/>
  <c r="AG1610" i="5" s="1"/>
  <c r="AR1610" i="5" s="1"/>
  <c r="AH1610" i="5"/>
  <c r="AP1610" i="5"/>
  <c r="D1611" i="5"/>
  <c r="AG1611" i="5"/>
  <c r="AR1611" i="5" s="1"/>
  <c r="AH1611" i="5"/>
  <c r="AP1611" i="5"/>
  <c r="D1612" i="5"/>
  <c r="AG1612" i="5" s="1"/>
  <c r="AR1612" i="5" s="1"/>
  <c r="AH1612" i="5"/>
  <c r="AP1612" i="5"/>
  <c r="D1613" i="5"/>
  <c r="AG1613" i="5" s="1"/>
  <c r="AR1613" i="5" s="1"/>
  <c r="AH1613" i="5"/>
  <c r="AP1613" i="5"/>
  <c r="D1614" i="5"/>
  <c r="AG1614" i="5"/>
  <c r="AR1614" i="5" s="1"/>
  <c r="AH1614" i="5"/>
  <c r="AP1614" i="5"/>
  <c r="D1615" i="5"/>
  <c r="AG1615" i="5"/>
  <c r="AH1615" i="5"/>
  <c r="AP1615" i="5"/>
  <c r="D1616" i="5"/>
  <c r="AG1616" i="5" s="1"/>
  <c r="AH1616" i="5"/>
  <c r="AP1616" i="5"/>
  <c r="D1617" i="5"/>
  <c r="AG1617" i="5" s="1"/>
  <c r="AH1617" i="5"/>
  <c r="AP1617" i="5"/>
  <c r="D1618" i="5"/>
  <c r="AG1618" i="5"/>
  <c r="AH1618" i="5"/>
  <c r="AP1618" i="5"/>
  <c r="D1619" i="5"/>
  <c r="AG1619" i="5"/>
  <c r="AH1619" i="5"/>
  <c r="AP1619" i="5"/>
  <c r="D1620" i="5"/>
  <c r="AG1620" i="5" s="1"/>
  <c r="AH1620" i="5"/>
  <c r="AP1620" i="5"/>
  <c r="D1621" i="5"/>
  <c r="AG1621" i="5" s="1"/>
  <c r="AH1621" i="5"/>
  <c r="AP1621" i="5"/>
  <c r="D1622" i="5"/>
  <c r="AG1622" i="5"/>
  <c r="AH1622" i="5"/>
  <c r="AP1622" i="5"/>
  <c r="D1623" i="5"/>
  <c r="AG1623" i="5"/>
  <c r="AH1623" i="5"/>
  <c r="AP1623" i="5"/>
  <c r="D1624" i="5"/>
  <c r="AG1624" i="5" s="1"/>
  <c r="AH1624" i="5"/>
  <c r="AP1624" i="5"/>
  <c r="D1625" i="5"/>
  <c r="AG1625" i="5" s="1"/>
  <c r="AH1625" i="5"/>
  <c r="AP1625" i="5"/>
  <c r="D1626" i="5"/>
  <c r="AG1626" i="5"/>
  <c r="AH1626" i="5"/>
  <c r="AP1626" i="5"/>
  <c r="D1627" i="5"/>
  <c r="AG1627" i="5"/>
  <c r="AH1627" i="5"/>
  <c r="AP1627" i="5"/>
  <c r="D1628" i="5"/>
  <c r="AG1628" i="5" s="1"/>
  <c r="AH1628" i="5"/>
  <c r="AP1628" i="5"/>
  <c r="D1629" i="5"/>
  <c r="AG1629" i="5" s="1"/>
  <c r="AH1629" i="5"/>
  <c r="AP1629" i="5"/>
  <c r="D1630" i="5"/>
  <c r="AG1630" i="5"/>
  <c r="AH1630" i="5"/>
  <c r="AP1630" i="5"/>
  <c r="D1631" i="5"/>
  <c r="AG1631" i="5"/>
  <c r="AH1631" i="5"/>
  <c r="AP1631" i="5"/>
  <c r="D1632" i="5"/>
  <c r="AG1632" i="5" s="1"/>
  <c r="AH1632" i="5"/>
  <c r="AP1632" i="5"/>
  <c r="D1633" i="5"/>
  <c r="AG1633" i="5" s="1"/>
  <c r="AH1633" i="5"/>
  <c r="AP1633" i="5"/>
  <c r="D1634" i="5"/>
  <c r="AG1634" i="5"/>
  <c r="AH1634" i="5"/>
  <c r="AO1663" i="5"/>
  <c r="AP1634" i="5"/>
  <c r="D1635" i="5"/>
  <c r="AG1635" i="5"/>
  <c r="AH1635" i="5"/>
  <c r="AP1635" i="5"/>
  <c r="D1636" i="5"/>
  <c r="AG1636" i="5" s="1"/>
  <c r="AH1636" i="5"/>
  <c r="AP1636" i="5"/>
  <c r="D1637" i="5"/>
  <c r="AG1637" i="5" s="1"/>
  <c r="AH1637" i="5"/>
  <c r="AP1637" i="5"/>
  <c r="D1638" i="5"/>
  <c r="AG1638" i="5"/>
  <c r="AH1638" i="5"/>
  <c r="AP1638" i="5"/>
  <c r="D1639" i="5"/>
  <c r="AG1639" i="5"/>
  <c r="AH1639" i="5"/>
  <c r="AP1639" i="5"/>
  <c r="D1640" i="5"/>
  <c r="AG1640" i="5" s="1"/>
  <c r="AH1640" i="5"/>
  <c r="AP1640" i="5"/>
  <c r="D1641" i="5"/>
  <c r="AG1641" i="5" s="1"/>
  <c r="AH1641" i="5"/>
  <c r="AP1641" i="5"/>
  <c r="D1642" i="5"/>
  <c r="AG1642" i="5"/>
  <c r="AH1642" i="5"/>
  <c r="AP1642" i="5"/>
  <c r="D1643" i="5"/>
  <c r="AG1643" i="5"/>
  <c r="AH1643" i="5"/>
  <c r="AP1643" i="5"/>
  <c r="D1644" i="5"/>
  <c r="AG1644" i="5" s="1"/>
  <c r="AH1644" i="5"/>
  <c r="AP1644" i="5"/>
  <c r="D1645" i="5"/>
  <c r="AG1645" i="5" s="1"/>
  <c r="AH1645" i="5"/>
  <c r="AP1645" i="5"/>
  <c r="D1646" i="5"/>
  <c r="AG1646" i="5"/>
  <c r="AH1646" i="5"/>
  <c r="AP1646" i="5"/>
  <c r="D1647" i="5"/>
  <c r="AG1647" i="5"/>
  <c r="AH1647" i="5"/>
  <c r="AH1663" i="5" s="1"/>
  <c r="AP1647" i="5"/>
  <c r="D1648" i="5"/>
  <c r="AG1648" i="5" s="1"/>
  <c r="AH1648" i="5"/>
  <c r="AP1648" i="5"/>
  <c r="D1649" i="5"/>
  <c r="AG1649" i="5" s="1"/>
  <c r="AH1649" i="5"/>
  <c r="AP1649" i="5"/>
  <c r="D1650" i="5"/>
  <c r="AG1650" i="5"/>
  <c r="AH1650" i="5"/>
  <c r="AP1650" i="5"/>
  <c r="D1651" i="5"/>
  <c r="AG1651" i="5"/>
  <c r="AH1651" i="5"/>
  <c r="AP1651" i="5"/>
  <c r="D1652" i="5"/>
  <c r="AG1652" i="5" s="1"/>
  <c r="AH1652" i="5"/>
  <c r="AP1652" i="5"/>
  <c r="D1653" i="5"/>
  <c r="AG1653" i="5" s="1"/>
  <c r="AH1653" i="5"/>
  <c r="AP1653" i="5"/>
  <c r="D1654" i="5"/>
  <c r="AG1654" i="5"/>
  <c r="AH1654" i="5"/>
  <c r="AP1654" i="5"/>
  <c r="D1655" i="5"/>
  <c r="AG1655" i="5"/>
  <c r="AH1655" i="5"/>
  <c r="AP1655" i="5"/>
  <c r="D1656" i="5"/>
  <c r="AG1656" i="5" s="1"/>
  <c r="AH1656" i="5"/>
  <c r="AP1656" i="5"/>
  <c r="D1657" i="5"/>
  <c r="AG1657" i="5" s="1"/>
  <c r="AH1657" i="5"/>
  <c r="AP1657" i="5"/>
  <c r="D1658" i="5"/>
  <c r="AG1658" i="5"/>
  <c r="AH1658" i="5"/>
  <c r="AP1658" i="5"/>
  <c r="D1659" i="5"/>
  <c r="AG1659" i="5"/>
  <c r="AH1659" i="5"/>
  <c r="AP1659" i="5"/>
  <c r="D1660" i="5"/>
  <c r="AG1660" i="5" s="1"/>
  <c r="AH1660" i="5"/>
  <c r="AP1660" i="5"/>
  <c r="D1661" i="5"/>
  <c r="AG1661" i="5" s="1"/>
  <c r="AH1661" i="5"/>
  <c r="AP1661" i="5"/>
  <c r="D1662" i="5"/>
  <c r="AG1662" i="5"/>
  <c r="AH1662" i="5"/>
  <c r="AP1662" i="5"/>
  <c r="O1663" i="5"/>
  <c r="Q1663" i="5"/>
  <c r="S1663" i="5"/>
  <c r="U1663" i="5"/>
  <c r="W1663" i="5"/>
  <c r="Y1663" i="5"/>
  <c r="AA1663" i="5"/>
  <c r="AC1663" i="5"/>
  <c r="D1679" i="5"/>
  <c r="AG1679" i="5" s="1"/>
  <c r="AI1679" i="5" s="1"/>
  <c r="AH1679" i="5"/>
  <c r="D1680" i="5"/>
  <c r="AG1680" i="5" s="1"/>
  <c r="AI1680" i="5" s="1"/>
  <c r="AH1680" i="5"/>
  <c r="D1681" i="5"/>
  <c r="AG1681" i="5" s="1"/>
  <c r="AI1681" i="5" s="1"/>
  <c r="AH1681" i="5"/>
  <c r="D1682" i="5"/>
  <c r="AG1682" i="5" s="1"/>
  <c r="AI1682" i="5" s="1"/>
  <c r="AH1682" i="5"/>
  <c r="D1683" i="5"/>
  <c r="AG1683" i="5"/>
  <c r="AI1683" i="5" s="1"/>
  <c r="AH1683" i="5"/>
  <c r="D1684" i="5"/>
  <c r="AG1684" i="5"/>
  <c r="AI1684" i="5" s="1"/>
  <c r="AH1684" i="5"/>
  <c r="D1685" i="5"/>
  <c r="AG1685" i="5" s="1"/>
  <c r="AI1685" i="5" s="1"/>
  <c r="AH1685" i="5"/>
  <c r="D1686" i="5"/>
  <c r="AG1686" i="5" s="1"/>
  <c r="AI1686" i="5" s="1"/>
  <c r="AH1686" i="5"/>
  <c r="D1687" i="5"/>
  <c r="AG1687" i="5" s="1"/>
  <c r="AI1687" i="5" s="1"/>
  <c r="AH1687" i="5"/>
  <c r="D1688" i="5"/>
  <c r="AG1688" i="5" s="1"/>
  <c r="AI1688" i="5" s="1"/>
  <c r="AH1688" i="5"/>
  <c r="D1689" i="5"/>
  <c r="AG1689" i="5" s="1"/>
  <c r="AI1689" i="5" s="1"/>
  <c r="AH1689" i="5"/>
  <c r="D1690" i="5"/>
  <c r="AG1690" i="5" s="1"/>
  <c r="AI1690" i="5" s="1"/>
  <c r="AH1690" i="5"/>
  <c r="D1691" i="5"/>
  <c r="AG1691" i="5"/>
  <c r="AI1691" i="5" s="1"/>
  <c r="AH1691" i="5"/>
  <c r="D1692" i="5"/>
  <c r="AG1692" i="5"/>
  <c r="AI1692" i="5" s="1"/>
  <c r="AH1692" i="5"/>
  <c r="D1693" i="5"/>
  <c r="AG1693" i="5" s="1"/>
  <c r="AI1693" i="5" s="1"/>
  <c r="AH1693" i="5"/>
  <c r="D1694" i="5"/>
  <c r="AG1694" i="5" s="1"/>
  <c r="AI1694" i="5" s="1"/>
  <c r="AH1694" i="5"/>
  <c r="D1695" i="5"/>
  <c r="AG1695" i="5" s="1"/>
  <c r="AI1695" i="5" s="1"/>
  <c r="AH1695" i="5"/>
  <c r="D1696" i="5"/>
  <c r="AG1696" i="5" s="1"/>
  <c r="AI1696" i="5" s="1"/>
  <c r="AH1696" i="5"/>
  <c r="D1697" i="5"/>
  <c r="AG1697" i="5" s="1"/>
  <c r="AI1697" i="5" s="1"/>
  <c r="AH1697" i="5"/>
  <c r="D1698" i="5"/>
  <c r="AG1698" i="5" s="1"/>
  <c r="AI1698" i="5" s="1"/>
  <c r="AH1698" i="5"/>
  <c r="D1699" i="5"/>
  <c r="AG1699" i="5"/>
  <c r="AI1699" i="5" s="1"/>
  <c r="AH1699" i="5"/>
  <c r="D1700" i="5"/>
  <c r="AG1700" i="5" s="1"/>
  <c r="AI1700" i="5" s="1"/>
  <c r="AH1700" i="5"/>
  <c r="D1701" i="5"/>
  <c r="AG1701" i="5" s="1"/>
  <c r="AI1701" i="5" s="1"/>
  <c r="AH1701" i="5"/>
  <c r="D1702" i="5"/>
  <c r="AG1702" i="5" s="1"/>
  <c r="AI1702" i="5" s="1"/>
  <c r="AH1702" i="5"/>
  <c r="D1703" i="5"/>
  <c r="AG1703" i="5" s="1"/>
  <c r="AI1703" i="5" s="1"/>
  <c r="AH1703" i="5"/>
  <c r="D1704" i="5"/>
  <c r="AG1704" i="5"/>
  <c r="AI1704" i="5" s="1"/>
  <c r="AH1704" i="5"/>
  <c r="D1705" i="5"/>
  <c r="AG1705" i="5" s="1"/>
  <c r="AI1705" i="5" s="1"/>
  <c r="AH1705" i="5"/>
  <c r="D1706" i="5"/>
  <c r="AG1706" i="5" s="1"/>
  <c r="AI1706" i="5" s="1"/>
  <c r="AH1706" i="5"/>
  <c r="D1707" i="5"/>
  <c r="AG1707" i="5" s="1"/>
  <c r="AI1707" i="5" s="1"/>
  <c r="AH1707" i="5"/>
  <c r="D1708" i="5"/>
  <c r="AG1708" i="5" s="1"/>
  <c r="AI1708" i="5" s="1"/>
  <c r="AH1708" i="5"/>
  <c r="D1709" i="5"/>
  <c r="AG1709" i="5" s="1"/>
  <c r="AI1709" i="5" s="1"/>
  <c r="AH1709" i="5"/>
  <c r="D1710" i="5"/>
  <c r="AG1710" i="5" s="1"/>
  <c r="AI1710" i="5" s="1"/>
  <c r="AH1710" i="5"/>
  <c r="D1711" i="5"/>
  <c r="AG1711" i="5" s="1"/>
  <c r="AI1711" i="5" s="1"/>
  <c r="AH1711" i="5"/>
  <c r="D1712" i="5"/>
  <c r="AG1712" i="5" s="1"/>
  <c r="AI1712" i="5" s="1"/>
  <c r="AH1712" i="5"/>
  <c r="D1713" i="5"/>
  <c r="AG1713" i="5" s="1"/>
  <c r="AI1713" i="5" s="1"/>
  <c r="AH1713" i="5"/>
  <c r="D1714" i="5"/>
  <c r="AG1714" i="5" s="1"/>
  <c r="AI1714" i="5" s="1"/>
  <c r="AH1714" i="5"/>
  <c r="D1715" i="5"/>
  <c r="AG1715" i="5" s="1"/>
  <c r="AI1715" i="5" s="1"/>
  <c r="AH1715" i="5"/>
  <c r="D1716" i="5"/>
  <c r="AG1716" i="5" s="1"/>
  <c r="AI1716" i="5" s="1"/>
  <c r="AH1716" i="5"/>
  <c r="D1717" i="5"/>
  <c r="AG1717" i="5" s="1"/>
  <c r="AI1717" i="5" s="1"/>
  <c r="AH1717" i="5"/>
  <c r="D1718" i="5"/>
  <c r="AG1718" i="5" s="1"/>
  <c r="AI1718" i="5" s="1"/>
  <c r="AH1718" i="5"/>
  <c r="D1719" i="5"/>
  <c r="AG1719" i="5" s="1"/>
  <c r="AI1719" i="5" s="1"/>
  <c r="AH1719" i="5"/>
  <c r="D1720" i="5"/>
  <c r="AG1720" i="5"/>
  <c r="AI1720" i="5" s="1"/>
  <c r="AH1720" i="5"/>
  <c r="D1721" i="5"/>
  <c r="AG1721" i="5" s="1"/>
  <c r="AI1721" i="5" s="1"/>
  <c r="AH1721" i="5"/>
  <c r="D1722" i="5"/>
  <c r="AG1722" i="5" s="1"/>
  <c r="AI1722" i="5" s="1"/>
  <c r="AH1722" i="5"/>
  <c r="D1723" i="5"/>
  <c r="AG1723" i="5" s="1"/>
  <c r="AI1723" i="5" s="1"/>
  <c r="AH1723" i="5"/>
  <c r="D1724" i="5"/>
  <c r="AG1724" i="5"/>
  <c r="AI1724" i="5" s="1"/>
  <c r="AH1724" i="5"/>
  <c r="D1725" i="5"/>
  <c r="AG1725" i="5" s="1"/>
  <c r="AI1725" i="5" s="1"/>
  <c r="AH1725" i="5"/>
  <c r="D1726" i="5"/>
  <c r="AG1726" i="5" s="1"/>
  <c r="AI1726" i="5" s="1"/>
  <c r="AH1726" i="5"/>
  <c r="D1727" i="5"/>
  <c r="AG1727" i="5" s="1"/>
  <c r="AI1727" i="5" s="1"/>
  <c r="AH1727" i="5"/>
  <c r="D1728" i="5"/>
  <c r="AG1728" i="5"/>
  <c r="AI1728" i="5" s="1"/>
  <c r="AH1728" i="5"/>
  <c r="D1729" i="5"/>
  <c r="AG1729" i="5" s="1"/>
  <c r="AI1729" i="5" s="1"/>
  <c r="AH1729" i="5"/>
  <c r="D1730" i="5"/>
  <c r="AG1730" i="5" s="1"/>
  <c r="AI1730" i="5" s="1"/>
  <c r="AH1730" i="5"/>
  <c r="D1731" i="5"/>
  <c r="AG1731" i="5"/>
  <c r="AI1731" i="5" s="1"/>
  <c r="AH1731" i="5"/>
  <c r="D1732" i="5"/>
  <c r="AG1732" i="5" s="1"/>
  <c r="AI1732" i="5" s="1"/>
  <c r="AH1732" i="5"/>
  <c r="D1733" i="5"/>
  <c r="AG1733" i="5" s="1"/>
  <c r="AI1733" i="5" s="1"/>
  <c r="AH1733" i="5"/>
  <c r="D1734" i="5"/>
  <c r="AG1734" i="5" s="1"/>
  <c r="AI1734" i="5" s="1"/>
  <c r="AH1734" i="5"/>
  <c r="D1735" i="5"/>
  <c r="AG1735" i="5" s="1"/>
  <c r="AI1735" i="5" s="1"/>
  <c r="AH1735" i="5"/>
  <c r="D1736" i="5"/>
  <c r="AG1736" i="5"/>
  <c r="AI1736" i="5" s="1"/>
  <c r="AH1736" i="5"/>
  <c r="D1737" i="5"/>
  <c r="AG1737" i="5" s="1"/>
  <c r="AI1737" i="5" s="1"/>
  <c r="AH1737" i="5"/>
  <c r="D1738" i="5"/>
  <c r="AG1738" i="5" s="1"/>
  <c r="AI1738" i="5" s="1"/>
  <c r="AH1738" i="5"/>
  <c r="D1739" i="5"/>
  <c r="AG1739" i="5" s="1"/>
  <c r="AI1739" i="5" s="1"/>
  <c r="AH1739" i="5"/>
  <c r="D1740" i="5"/>
  <c r="AG1740" i="5"/>
  <c r="AI1740" i="5" s="1"/>
  <c r="AH1740" i="5"/>
  <c r="D1741" i="5"/>
  <c r="AG1741" i="5" s="1"/>
  <c r="AI1741" i="5" s="1"/>
  <c r="AH1741" i="5"/>
  <c r="D1742" i="5"/>
  <c r="AG1742" i="5" s="1"/>
  <c r="AI1742" i="5" s="1"/>
  <c r="AH1742" i="5"/>
  <c r="D1743" i="5"/>
  <c r="AG1743" i="5" s="1"/>
  <c r="AI1743" i="5" s="1"/>
  <c r="AH1743" i="5"/>
  <c r="D1744" i="5"/>
  <c r="AG1744" i="5" s="1"/>
  <c r="AI1744" i="5" s="1"/>
  <c r="AH1744" i="5"/>
  <c r="D1745" i="5"/>
  <c r="AG1745" i="5" s="1"/>
  <c r="AI1745" i="5" s="1"/>
  <c r="AH1745" i="5"/>
  <c r="D1746" i="5"/>
  <c r="AG1746" i="5" s="1"/>
  <c r="AI1746" i="5" s="1"/>
  <c r="AH1746" i="5"/>
  <c r="D1747" i="5"/>
  <c r="AG1747" i="5"/>
  <c r="AI1747" i="5" s="1"/>
  <c r="AH1747" i="5"/>
  <c r="D1748" i="5"/>
  <c r="AG1748" i="5"/>
  <c r="AI1748" i="5" s="1"/>
  <c r="AH1748" i="5"/>
  <c r="D1749" i="5"/>
  <c r="AG1749" i="5" s="1"/>
  <c r="AI1749" i="5" s="1"/>
  <c r="AH1749" i="5"/>
  <c r="D1750" i="5"/>
  <c r="AG1750" i="5" s="1"/>
  <c r="AI1750" i="5" s="1"/>
  <c r="AH1750" i="5"/>
  <c r="D1751" i="5"/>
  <c r="AG1751" i="5" s="1"/>
  <c r="AH1751" i="5"/>
  <c r="D1752" i="5"/>
  <c r="AG1752" i="5"/>
  <c r="AH1752" i="5"/>
  <c r="D1753" i="5"/>
  <c r="AG1753" i="5" s="1"/>
  <c r="AH1753" i="5"/>
  <c r="D1754" i="5"/>
  <c r="AG1754" i="5" s="1"/>
  <c r="AH1754" i="5"/>
  <c r="D1755" i="5"/>
  <c r="AG1755" i="5"/>
  <c r="AH1755" i="5"/>
  <c r="D1756" i="5"/>
  <c r="AG1756" i="5"/>
  <c r="AH1756" i="5"/>
  <c r="D1757" i="5"/>
  <c r="AG1757" i="5" s="1"/>
  <c r="AH1757" i="5"/>
  <c r="D1758" i="5"/>
  <c r="AG1758" i="5" s="1"/>
  <c r="AH1758" i="5"/>
  <c r="D1759" i="5"/>
  <c r="AG1759" i="5" s="1"/>
  <c r="AH1759" i="5"/>
  <c r="D1760" i="5"/>
  <c r="AG1760" i="5"/>
  <c r="AH1760" i="5"/>
  <c r="D1761" i="5"/>
  <c r="AG1761" i="5" s="1"/>
  <c r="AH1761" i="5"/>
  <c r="D1762" i="5"/>
  <c r="AG1762" i="5" s="1"/>
  <c r="AH1762" i="5"/>
  <c r="D1763" i="5"/>
  <c r="AG1763" i="5" s="1"/>
  <c r="AH1763" i="5"/>
  <c r="D1764" i="5"/>
  <c r="AG1764" i="5"/>
  <c r="AH1764" i="5"/>
  <c r="D1765" i="5"/>
  <c r="AG1765" i="5" s="1"/>
  <c r="AH1765" i="5"/>
  <c r="D1766" i="5"/>
  <c r="AG1766" i="5" s="1"/>
  <c r="AH1766" i="5"/>
  <c r="D1767" i="5"/>
  <c r="AG1767" i="5" s="1"/>
  <c r="AH1767" i="5"/>
  <c r="D1768" i="5"/>
  <c r="AG1768" i="5"/>
  <c r="AH1768" i="5"/>
  <c r="D1769" i="5"/>
  <c r="AG1769" i="5" s="1"/>
  <c r="AH1769" i="5"/>
  <c r="D1770" i="5"/>
  <c r="AG1770" i="5" s="1"/>
  <c r="AH1770" i="5"/>
  <c r="D1771" i="5"/>
  <c r="AG1771" i="5"/>
  <c r="AH1771" i="5"/>
  <c r="D1772" i="5"/>
  <c r="AG1772" i="5"/>
  <c r="AH1772" i="5"/>
  <c r="D1773" i="5"/>
  <c r="AG1773" i="5" s="1"/>
  <c r="AH1773" i="5"/>
  <c r="D1774" i="5"/>
  <c r="AG1774" i="5" s="1"/>
  <c r="AH1774" i="5"/>
  <c r="D1775" i="5"/>
  <c r="AG1775" i="5"/>
  <c r="AH1775" i="5"/>
  <c r="D1776" i="5"/>
  <c r="AG1776" i="5"/>
  <c r="AH1776" i="5"/>
  <c r="D1777" i="5"/>
  <c r="AG1777" i="5" s="1"/>
  <c r="AH1777" i="5"/>
  <c r="AH1799" i="5" s="1"/>
  <c r="B1804" i="5" s="1"/>
  <c r="D1778" i="5"/>
  <c r="AG1778" i="5"/>
  <c r="AH1778" i="5"/>
  <c r="D1779" i="5"/>
  <c r="AG1779" i="5" s="1"/>
  <c r="AH1779" i="5"/>
  <c r="D1780" i="5"/>
  <c r="AG1780" i="5"/>
  <c r="AH1780" i="5"/>
  <c r="D1781" i="5"/>
  <c r="AG1781" i="5" s="1"/>
  <c r="AH1781" i="5"/>
  <c r="D1782" i="5"/>
  <c r="AG1782" i="5" s="1"/>
  <c r="AH1782" i="5"/>
  <c r="D1783" i="5"/>
  <c r="AG1783" i="5" s="1"/>
  <c r="AH1783" i="5"/>
  <c r="D1784" i="5"/>
  <c r="AG1784" i="5"/>
  <c r="AH1784" i="5"/>
  <c r="D1785" i="5"/>
  <c r="AG1785" i="5" s="1"/>
  <c r="AH1785" i="5"/>
  <c r="D1786" i="5"/>
  <c r="AG1786" i="5" s="1"/>
  <c r="AH1786" i="5"/>
  <c r="D1787" i="5"/>
  <c r="AG1787" i="5"/>
  <c r="AH1787" i="5"/>
  <c r="D1788" i="5"/>
  <c r="AG1788" i="5"/>
  <c r="AH1788" i="5"/>
  <c r="D1789" i="5"/>
  <c r="AG1789" i="5" s="1"/>
  <c r="AH1789" i="5"/>
  <c r="D1790" i="5"/>
  <c r="AG1790" i="5" s="1"/>
  <c r="AH1790" i="5"/>
  <c r="D1791" i="5"/>
  <c r="AG1791" i="5"/>
  <c r="AH1791" i="5"/>
  <c r="D1792" i="5"/>
  <c r="AG1792" i="5"/>
  <c r="AH1792" i="5"/>
  <c r="D1793" i="5"/>
  <c r="AG1793" i="5" s="1"/>
  <c r="AH1793" i="5"/>
  <c r="D1794" i="5"/>
  <c r="AG1794" i="5"/>
  <c r="AH1794" i="5"/>
  <c r="D1795" i="5"/>
  <c r="AG1795" i="5" s="1"/>
  <c r="AH1795" i="5"/>
  <c r="D1796" i="5"/>
  <c r="AG1796" i="5"/>
  <c r="AH1796" i="5"/>
  <c r="D1797" i="5"/>
  <c r="AG1797" i="5" s="1"/>
  <c r="AH1797" i="5"/>
  <c r="D1798" i="5"/>
  <c r="AG1798" i="5" s="1"/>
  <c r="AH1798" i="5"/>
  <c r="Y1799" i="5"/>
  <c r="D1815" i="5"/>
  <c r="AG1815" i="5" s="1"/>
  <c r="BN1815" i="5" s="1"/>
  <c r="AH1815" i="5"/>
  <c r="AI1815" i="5"/>
  <c r="AJ1815" i="5"/>
  <c r="AK1815" i="5"/>
  <c r="AL1815" i="5"/>
  <c r="AM1815" i="5"/>
  <c r="AO1815" i="5" s="1"/>
  <c r="AN1815" i="5"/>
  <c r="AP1815" i="5"/>
  <c r="AQ1815" i="5"/>
  <c r="AR1815" i="5"/>
  <c r="AS1815" i="5" s="1"/>
  <c r="AT1815" i="5"/>
  <c r="AU1815" i="5"/>
  <c r="AV1815" i="5"/>
  <c r="BA1815" i="5"/>
  <c r="BB1815" i="5"/>
  <c r="BC1815" i="5"/>
  <c r="BE1815" i="5" s="1"/>
  <c r="BD1815" i="5"/>
  <c r="BF1815" i="5"/>
  <c r="BG1815" i="5"/>
  <c r="BI1815" i="5" s="1"/>
  <c r="BH1815" i="5"/>
  <c r="BJ1815" i="5"/>
  <c r="D1816" i="5"/>
  <c r="AG1816" i="5" s="1"/>
  <c r="BN1816" i="5" s="1"/>
  <c r="AH1816" i="5"/>
  <c r="AK1816" i="5" s="1"/>
  <c r="AI1816" i="5"/>
  <c r="AJ1816" i="5"/>
  <c r="AL1816" i="5"/>
  <c r="AM1816" i="5"/>
  <c r="AN1816" i="5"/>
  <c r="AP1816" i="5"/>
  <c r="AS1816" i="5" s="1"/>
  <c r="AQ1816" i="5"/>
  <c r="AR1816" i="5"/>
  <c r="AT1816" i="5"/>
  <c r="AU1816" i="5"/>
  <c r="AV1816" i="5"/>
  <c r="AX1816" i="5"/>
  <c r="AY1816" i="5"/>
  <c r="AZ1816" i="5"/>
  <c r="BB1816" i="5"/>
  <c r="BC1816" i="5"/>
  <c r="BD1816" i="5"/>
  <c r="BF1816" i="5"/>
  <c r="BI1816" i="5" s="1"/>
  <c r="BG1816" i="5"/>
  <c r="BH1816" i="5"/>
  <c r="BJ1816" i="5"/>
  <c r="D1817" i="5"/>
  <c r="AG1817" i="5"/>
  <c r="BN1817" i="5" s="1"/>
  <c r="AH1817" i="5"/>
  <c r="AI1817" i="5"/>
  <c r="AK1817" i="5" s="1"/>
  <c r="AJ1817" i="5"/>
  <c r="AL1817" i="5"/>
  <c r="AM1817" i="5"/>
  <c r="AN1817" i="5"/>
  <c r="AO1817" i="5"/>
  <c r="AP1817" i="5"/>
  <c r="AQ1817" i="5"/>
  <c r="AS1817" i="5" s="1"/>
  <c r="AR1817" i="5"/>
  <c r="AT1817" i="5"/>
  <c r="AU1817" i="5"/>
  <c r="AV1817" i="5"/>
  <c r="AW1817" i="5"/>
  <c r="AX1817" i="5"/>
  <c r="AY1817" i="5"/>
  <c r="BA1817" i="5" s="1"/>
  <c r="AZ1817" i="5"/>
  <c r="BB1817" i="5"/>
  <c r="BC1817" i="5"/>
  <c r="BD1817" i="5"/>
  <c r="BE1817" i="5"/>
  <c r="BF1817" i="5"/>
  <c r="BG1817" i="5"/>
  <c r="BI1817" i="5" s="1"/>
  <c r="BH1817" i="5"/>
  <c r="BJ1817" i="5"/>
  <c r="D1818" i="5"/>
  <c r="AG1818" i="5" s="1"/>
  <c r="BN1818" i="5" s="1"/>
  <c r="AH1818" i="5"/>
  <c r="AK1818" i="5" s="1"/>
  <c r="AI1818" i="5"/>
  <c r="AJ1818" i="5"/>
  <c r="AL1818" i="5"/>
  <c r="AM1818" i="5"/>
  <c r="AN1818" i="5"/>
  <c r="AO1818" i="5" s="1"/>
  <c r="AP1818" i="5"/>
  <c r="AS1818" i="5" s="1"/>
  <c r="AQ1818" i="5"/>
  <c r="AR1818" i="5"/>
  <c r="AT1818" i="5"/>
  <c r="AU1818" i="5"/>
  <c r="AV1818" i="5"/>
  <c r="AW1818" i="5" s="1"/>
  <c r="AX1818" i="5"/>
  <c r="BA1818" i="5" s="1"/>
  <c r="BK1818" i="5" s="1"/>
  <c r="AY1818" i="5"/>
  <c r="AZ1818" i="5"/>
  <c r="BB1818" i="5"/>
  <c r="BC1818" i="5"/>
  <c r="BD1818" i="5"/>
  <c r="BE1818" i="5" s="1"/>
  <c r="BF1818" i="5"/>
  <c r="BI1818" i="5" s="1"/>
  <c r="BG1818" i="5"/>
  <c r="BH1818" i="5"/>
  <c r="BJ1818" i="5"/>
  <c r="D1819" i="5"/>
  <c r="AG1819" i="5" s="1"/>
  <c r="BN1819" i="5" s="1"/>
  <c r="AH1819" i="5"/>
  <c r="AI1819" i="5"/>
  <c r="AJ1819" i="5"/>
  <c r="AL1819" i="5"/>
  <c r="AM1819" i="5"/>
  <c r="AN1819" i="5"/>
  <c r="AO1819" i="5"/>
  <c r="AP1819" i="5"/>
  <c r="AQ1819" i="5"/>
  <c r="AS1819" i="5" s="1"/>
  <c r="AR1819" i="5"/>
  <c r="AT1819" i="5"/>
  <c r="AU1819" i="5"/>
  <c r="AV1819" i="5"/>
  <c r="AW1819" i="5" s="1"/>
  <c r="AX1819" i="5"/>
  <c r="AY1819" i="5"/>
  <c r="AZ1819" i="5"/>
  <c r="BB1819" i="5"/>
  <c r="BC1819" i="5"/>
  <c r="BE1819" i="5" s="1"/>
  <c r="BD1819" i="5"/>
  <c r="BF1819" i="5"/>
  <c r="BG1819" i="5"/>
  <c r="BI1819" i="5" s="1"/>
  <c r="BH1819" i="5"/>
  <c r="BJ1819" i="5"/>
  <c r="D1820" i="5"/>
  <c r="AG1820" i="5" s="1"/>
  <c r="BN1820" i="5" s="1"/>
  <c r="AH1820" i="5"/>
  <c r="AK1820" i="5" s="1"/>
  <c r="AI1820" i="5"/>
  <c r="AJ1820" i="5"/>
  <c r="AL1820" i="5"/>
  <c r="AM1820" i="5"/>
  <c r="AN1820" i="5"/>
  <c r="AP1820" i="5"/>
  <c r="AS1820" i="5" s="1"/>
  <c r="AQ1820" i="5"/>
  <c r="AR1820" i="5"/>
  <c r="AT1820" i="5"/>
  <c r="AU1820" i="5"/>
  <c r="AV1820" i="5"/>
  <c r="AX1820" i="5"/>
  <c r="BA1820" i="5" s="1"/>
  <c r="AY1820" i="5"/>
  <c r="AZ1820" i="5"/>
  <c r="BB1820" i="5"/>
  <c r="BC1820" i="5"/>
  <c r="BD1820" i="5"/>
  <c r="BF1820" i="5"/>
  <c r="BI1820" i="5" s="1"/>
  <c r="BG1820" i="5"/>
  <c r="BH1820" i="5"/>
  <c r="BJ1820" i="5"/>
  <c r="D1821" i="5"/>
  <c r="AG1821" i="5" s="1"/>
  <c r="AH1821" i="5"/>
  <c r="AK1821" i="5" s="1"/>
  <c r="AI1821" i="5"/>
  <c r="AJ1821" i="5"/>
  <c r="AL1821" i="5"/>
  <c r="AO1821" i="5" s="1"/>
  <c r="AM1821" i="5"/>
  <c r="AN1821" i="5"/>
  <c r="AP1821" i="5"/>
  <c r="AS1821" i="5" s="1"/>
  <c r="AQ1821" i="5"/>
  <c r="AR1821" i="5"/>
  <c r="AT1821" i="5"/>
  <c r="AW1821" i="5" s="1"/>
  <c r="AU1821" i="5"/>
  <c r="AV1821" i="5"/>
  <c r="AX1821" i="5"/>
  <c r="BA1821" i="5" s="1"/>
  <c r="AY1821" i="5"/>
  <c r="AZ1821" i="5"/>
  <c r="BB1821" i="5"/>
  <c r="BE1821" i="5" s="1"/>
  <c r="BC1821" i="5"/>
  <c r="BD1821" i="5"/>
  <c r="BF1821" i="5"/>
  <c r="BI1821" i="5" s="1"/>
  <c r="BG1821" i="5"/>
  <c r="BH1821" i="5"/>
  <c r="BJ1821" i="5"/>
  <c r="D1822" i="5"/>
  <c r="AG1822" i="5" s="1"/>
  <c r="BN1822" i="5" s="1"/>
  <c r="AH1822" i="5"/>
  <c r="AK1822" i="5" s="1"/>
  <c r="AI1822" i="5"/>
  <c r="AJ1822" i="5"/>
  <c r="AL1822" i="5"/>
  <c r="AO1822" i="5" s="1"/>
  <c r="AM1822" i="5"/>
  <c r="AN1822" i="5"/>
  <c r="AP1822" i="5"/>
  <c r="AS1822" i="5" s="1"/>
  <c r="AQ1822" i="5"/>
  <c r="AR1822" i="5"/>
  <c r="AT1822" i="5"/>
  <c r="AW1822" i="5" s="1"/>
  <c r="AU1822" i="5"/>
  <c r="AV1822" i="5"/>
  <c r="AX1822" i="5"/>
  <c r="BA1822" i="5" s="1"/>
  <c r="AY1822" i="5"/>
  <c r="AZ1822" i="5"/>
  <c r="BB1822" i="5"/>
  <c r="BE1822" i="5" s="1"/>
  <c r="BC1822" i="5"/>
  <c r="BD1822" i="5"/>
  <c r="BF1822" i="5"/>
  <c r="BI1822" i="5" s="1"/>
  <c r="BG1822" i="5"/>
  <c r="BH1822" i="5"/>
  <c r="BJ1822" i="5"/>
  <c r="D1823" i="5"/>
  <c r="AG1823" i="5" s="1"/>
  <c r="BN1823" i="5" s="1"/>
  <c r="AH1823" i="5"/>
  <c r="AI1823" i="5"/>
  <c r="AJ1823" i="5"/>
  <c r="AK1823" i="5" s="1"/>
  <c r="AL1823" i="5"/>
  <c r="AM1823" i="5"/>
  <c r="AN1823" i="5"/>
  <c r="AO1823" i="5" s="1"/>
  <c r="AP1823" i="5"/>
  <c r="AQ1823" i="5"/>
  <c r="AR1823" i="5"/>
  <c r="AS1823" i="5" s="1"/>
  <c r="AT1823" i="5"/>
  <c r="AU1823" i="5"/>
  <c r="AV1823" i="5"/>
  <c r="AW1823" i="5" s="1"/>
  <c r="AX1823" i="5"/>
  <c r="AY1823" i="5"/>
  <c r="AZ1823" i="5"/>
  <c r="BA1823" i="5" s="1"/>
  <c r="BB1823" i="5"/>
  <c r="BC1823" i="5"/>
  <c r="BD1823" i="5"/>
  <c r="BE1823" i="5" s="1"/>
  <c r="BF1823" i="5"/>
  <c r="BG1823" i="5"/>
  <c r="BH1823" i="5"/>
  <c r="BI1823" i="5" s="1"/>
  <c r="BJ1823" i="5"/>
  <c r="D1824" i="5"/>
  <c r="AG1824" i="5" s="1"/>
  <c r="BN1824" i="5" s="1"/>
  <c r="AH1824" i="5"/>
  <c r="AK1824" i="5" s="1"/>
  <c r="AI1824" i="5"/>
  <c r="AJ1824" i="5"/>
  <c r="AL1824" i="5"/>
  <c r="AM1824" i="5"/>
  <c r="AN1824" i="5"/>
  <c r="AP1824" i="5"/>
  <c r="AQ1824" i="5"/>
  <c r="AR1824" i="5"/>
  <c r="AT1824" i="5"/>
  <c r="AU1824" i="5"/>
  <c r="AV1824" i="5"/>
  <c r="AX1824" i="5"/>
  <c r="BA1824" i="5" s="1"/>
  <c r="AY1824" i="5"/>
  <c r="AZ1824" i="5"/>
  <c r="BB1824" i="5"/>
  <c r="BC1824" i="5"/>
  <c r="BD1824" i="5"/>
  <c r="BF1824" i="5"/>
  <c r="BG1824" i="5"/>
  <c r="BH1824" i="5"/>
  <c r="BJ1824" i="5"/>
  <c r="D1825" i="5"/>
  <c r="AG1825" i="5" s="1"/>
  <c r="BN1825" i="5" s="1"/>
  <c r="AH1825" i="5"/>
  <c r="AK1825" i="5" s="1"/>
  <c r="AI1825" i="5"/>
  <c r="AJ1825" i="5"/>
  <c r="AL1825" i="5"/>
  <c r="AO1825" i="5" s="1"/>
  <c r="AM1825" i="5"/>
  <c r="AN1825" i="5"/>
  <c r="AP1825" i="5"/>
  <c r="AS1825" i="5" s="1"/>
  <c r="AQ1825" i="5"/>
  <c r="AR1825" i="5"/>
  <c r="AT1825" i="5"/>
  <c r="AW1825" i="5" s="1"/>
  <c r="AU1825" i="5"/>
  <c r="AV1825" i="5"/>
  <c r="AX1825" i="5"/>
  <c r="BA1825" i="5" s="1"/>
  <c r="AY1825" i="5"/>
  <c r="AZ1825" i="5"/>
  <c r="BB1825" i="5"/>
  <c r="BE1825" i="5" s="1"/>
  <c r="BC1825" i="5"/>
  <c r="BD1825" i="5"/>
  <c r="BF1825" i="5"/>
  <c r="BI1825" i="5" s="1"/>
  <c r="BG1825" i="5"/>
  <c r="BH1825" i="5"/>
  <c r="BJ1825" i="5"/>
  <c r="D1826" i="5"/>
  <c r="AG1826" i="5" s="1"/>
  <c r="BN1826" i="5" s="1"/>
  <c r="AH1826" i="5"/>
  <c r="AK1826" i="5" s="1"/>
  <c r="AI1826" i="5"/>
  <c r="AJ1826" i="5"/>
  <c r="AL1826" i="5"/>
  <c r="AO1826" i="5" s="1"/>
  <c r="AM1826" i="5"/>
  <c r="AN1826" i="5"/>
  <c r="AP1826" i="5"/>
  <c r="AS1826" i="5" s="1"/>
  <c r="AQ1826" i="5"/>
  <c r="AR1826" i="5"/>
  <c r="AT1826" i="5"/>
  <c r="AW1826" i="5" s="1"/>
  <c r="AU1826" i="5"/>
  <c r="AV1826" i="5"/>
  <c r="AX1826" i="5"/>
  <c r="BA1826" i="5" s="1"/>
  <c r="AY1826" i="5"/>
  <c r="AZ1826" i="5"/>
  <c r="BB1826" i="5"/>
  <c r="BE1826" i="5" s="1"/>
  <c r="BC1826" i="5"/>
  <c r="BD1826" i="5"/>
  <c r="BF1826" i="5"/>
  <c r="BI1826" i="5" s="1"/>
  <c r="BG1826" i="5"/>
  <c r="BH1826" i="5"/>
  <c r="BJ1826" i="5"/>
  <c r="D1827" i="5"/>
  <c r="AG1827" i="5" s="1"/>
  <c r="BN1827" i="5" s="1"/>
  <c r="AH1827" i="5"/>
  <c r="AI1827" i="5"/>
  <c r="AK1827" i="5" s="1"/>
  <c r="AJ1827" i="5"/>
  <c r="AL1827" i="5"/>
  <c r="AM1827" i="5"/>
  <c r="AO1827" i="5" s="1"/>
  <c r="AN1827" i="5"/>
  <c r="AP1827" i="5"/>
  <c r="AQ1827" i="5"/>
  <c r="AS1827" i="5" s="1"/>
  <c r="AR1827" i="5"/>
  <c r="AT1827" i="5"/>
  <c r="AU1827" i="5"/>
  <c r="AW1827" i="5" s="1"/>
  <c r="AV1827" i="5"/>
  <c r="AX1827" i="5"/>
  <c r="AY1827" i="5"/>
  <c r="BA1827" i="5" s="1"/>
  <c r="BK1827" i="5" s="1"/>
  <c r="AZ1827" i="5"/>
  <c r="BB1827" i="5"/>
  <c r="BC1827" i="5"/>
  <c r="BE1827" i="5" s="1"/>
  <c r="BD1827" i="5"/>
  <c r="BF1827" i="5"/>
  <c r="BG1827" i="5"/>
  <c r="BI1827" i="5" s="1"/>
  <c r="BH1827" i="5"/>
  <c r="BJ1827" i="5"/>
  <c r="D1828" i="5"/>
  <c r="AG1828" i="5" s="1"/>
  <c r="BN1828" i="5" s="1"/>
  <c r="AH1828" i="5"/>
  <c r="AI1828" i="5"/>
  <c r="AJ1828" i="5"/>
  <c r="AL1828" i="5"/>
  <c r="AM1828" i="5"/>
  <c r="AN1828" i="5"/>
  <c r="AP1828" i="5"/>
  <c r="AS1828" i="5" s="1"/>
  <c r="AQ1828" i="5"/>
  <c r="AR1828" i="5"/>
  <c r="AT1828" i="5"/>
  <c r="AU1828" i="5"/>
  <c r="AV1828" i="5"/>
  <c r="AX1828" i="5"/>
  <c r="AY1828" i="5"/>
  <c r="AZ1828" i="5"/>
  <c r="BB1828" i="5"/>
  <c r="BC1828" i="5"/>
  <c r="BD1828" i="5"/>
  <c r="BF1828" i="5"/>
  <c r="BI1828" i="5" s="1"/>
  <c r="BG1828" i="5"/>
  <c r="BH1828" i="5"/>
  <c r="BJ1828" i="5"/>
  <c r="D1829" i="5"/>
  <c r="AG1829" i="5"/>
  <c r="BN1829" i="5" s="1"/>
  <c r="AH1829" i="5"/>
  <c r="AK1829" i="5" s="1"/>
  <c r="AI1829" i="5"/>
  <c r="AJ1829" i="5"/>
  <c r="AL1829" i="5"/>
  <c r="AO1829" i="5" s="1"/>
  <c r="AM1829" i="5"/>
  <c r="AN1829" i="5"/>
  <c r="AP1829" i="5"/>
  <c r="AS1829" i="5" s="1"/>
  <c r="AQ1829" i="5"/>
  <c r="AR1829" i="5"/>
  <c r="AT1829" i="5"/>
  <c r="AW1829" i="5" s="1"/>
  <c r="AU1829" i="5"/>
  <c r="AV1829" i="5"/>
  <c r="AX1829" i="5"/>
  <c r="BA1829" i="5" s="1"/>
  <c r="AY1829" i="5"/>
  <c r="AZ1829" i="5"/>
  <c r="BB1829" i="5"/>
  <c r="BE1829" i="5" s="1"/>
  <c r="BC1829" i="5"/>
  <c r="BD1829" i="5"/>
  <c r="BF1829" i="5"/>
  <c r="BI1829" i="5" s="1"/>
  <c r="BG1829" i="5"/>
  <c r="BH1829" i="5"/>
  <c r="BJ1829" i="5"/>
  <c r="D1830" i="5"/>
  <c r="AG1830" i="5" s="1"/>
  <c r="BN1830" i="5" s="1"/>
  <c r="AH1830" i="5"/>
  <c r="AK1830" i="5" s="1"/>
  <c r="AI1830" i="5"/>
  <c r="AJ1830" i="5"/>
  <c r="AL1830" i="5"/>
  <c r="AO1830" i="5" s="1"/>
  <c r="AM1830" i="5"/>
  <c r="AN1830" i="5"/>
  <c r="AP1830" i="5"/>
  <c r="AS1830" i="5" s="1"/>
  <c r="AQ1830" i="5"/>
  <c r="AR1830" i="5"/>
  <c r="AT1830" i="5"/>
  <c r="AW1830" i="5" s="1"/>
  <c r="AU1830" i="5"/>
  <c r="AV1830" i="5"/>
  <c r="AX1830" i="5"/>
  <c r="BA1830" i="5" s="1"/>
  <c r="BK1830" i="5" s="1"/>
  <c r="AY1830" i="5"/>
  <c r="AZ1830" i="5"/>
  <c r="BB1830" i="5"/>
  <c r="BE1830" i="5" s="1"/>
  <c r="BC1830" i="5"/>
  <c r="BD1830" i="5"/>
  <c r="BF1830" i="5"/>
  <c r="BI1830" i="5" s="1"/>
  <c r="BG1830" i="5"/>
  <c r="BH1830" i="5"/>
  <c r="BJ1830" i="5"/>
  <c r="D1831" i="5"/>
  <c r="AG1831" i="5" s="1"/>
  <c r="BN1831" i="5" s="1"/>
  <c r="AH1831" i="5"/>
  <c r="AI1831" i="5"/>
  <c r="AJ1831" i="5"/>
  <c r="AK1831" i="5"/>
  <c r="AL1831" i="5"/>
  <c r="AM1831" i="5"/>
  <c r="AN1831" i="5"/>
  <c r="AO1831" i="5" s="1"/>
  <c r="AP1831" i="5"/>
  <c r="AQ1831" i="5"/>
  <c r="AR1831" i="5"/>
  <c r="AS1831" i="5"/>
  <c r="AT1831" i="5"/>
  <c r="AU1831" i="5"/>
  <c r="AV1831" i="5"/>
  <c r="AW1831" i="5" s="1"/>
  <c r="AX1831" i="5"/>
  <c r="AY1831" i="5"/>
  <c r="AZ1831" i="5"/>
  <c r="BA1831" i="5"/>
  <c r="BB1831" i="5"/>
  <c r="BC1831" i="5"/>
  <c r="BD1831" i="5"/>
  <c r="BE1831" i="5" s="1"/>
  <c r="BF1831" i="5"/>
  <c r="BG1831" i="5"/>
  <c r="BH1831" i="5"/>
  <c r="BI1831" i="5"/>
  <c r="BJ1831" i="5"/>
  <c r="D1832" i="5"/>
  <c r="AG1832" i="5" s="1"/>
  <c r="BN1832" i="5" s="1"/>
  <c r="AH1832" i="5"/>
  <c r="AK1832" i="5" s="1"/>
  <c r="AI1832" i="5"/>
  <c r="AJ1832" i="5"/>
  <c r="AL1832" i="5"/>
  <c r="AM1832" i="5"/>
  <c r="AN1832" i="5"/>
  <c r="AP1832" i="5"/>
  <c r="AQ1832" i="5"/>
  <c r="AR1832" i="5"/>
  <c r="AT1832" i="5"/>
  <c r="AU1832" i="5"/>
  <c r="AV1832" i="5"/>
  <c r="AX1832" i="5"/>
  <c r="BA1832" i="5" s="1"/>
  <c r="AY1832" i="5"/>
  <c r="AZ1832" i="5"/>
  <c r="BB1832" i="5"/>
  <c r="BC1832" i="5"/>
  <c r="BD1832" i="5"/>
  <c r="BF1832" i="5"/>
  <c r="BG1832" i="5"/>
  <c r="BH1832" i="5"/>
  <c r="BJ1832" i="5"/>
  <c r="D1833" i="5"/>
  <c r="AG1833" i="5" s="1"/>
  <c r="BN1833" i="5" s="1"/>
  <c r="AH1833" i="5"/>
  <c r="AK1833" i="5" s="1"/>
  <c r="AI1833" i="5"/>
  <c r="AJ1833" i="5"/>
  <c r="AL1833" i="5"/>
  <c r="AO1833" i="5" s="1"/>
  <c r="AM1833" i="5"/>
  <c r="AN1833" i="5"/>
  <c r="AP1833" i="5"/>
  <c r="AS1833" i="5" s="1"/>
  <c r="AQ1833" i="5"/>
  <c r="AR1833" i="5"/>
  <c r="AT1833" i="5"/>
  <c r="AW1833" i="5" s="1"/>
  <c r="AU1833" i="5"/>
  <c r="AV1833" i="5"/>
  <c r="AX1833" i="5"/>
  <c r="BA1833" i="5" s="1"/>
  <c r="BK1833" i="5" s="1"/>
  <c r="AY1833" i="5"/>
  <c r="AZ1833" i="5"/>
  <c r="BB1833" i="5"/>
  <c r="BE1833" i="5" s="1"/>
  <c r="BC1833" i="5"/>
  <c r="BD1833" i="5"/>
  <c r="BF1833" i="5"/>
  <c r="BI1833" i="5" s="1"/>
  <c r="BG1833" i="5"/>
  <c r="BH1833" i="5"/>
  <c r="BJ1833" i="5"/>
  <c r="D1834" i="5"/>
  <c r="AG1834" i="5" s="1"/>
  <c r="BN1834" i="5" s="1"/>
  <c r="AH1834" i="5"/>
  <c r="AK1834" i="5" s="1"/>
  <c r="AI1834" i="5"/>
  <c r="AJ1834" i="5"/>
  <c r="AL1834" i="5"/>
  <c r="AO1834" i="5" s="1"/>
  <c r="AM1834" i="5"/>
  <c r="AN1834" i="5"/>
  <c r="AP1834" i="5"/>
  <c r="AS1834" i="5" s="1"/>
  <c r="AQ1834" i="5"/>
  <c r="AR1834" i="5"/>
  <c r="AT1834" i="5"/>
  <c r="AW1834" i="5" s="1"/>
  <c r="AU1834" i="5"/>
  <c r="AV1834" i="5"/>
  <c r="AX1834" i="5"/>
  <c r="BA1834" i="5" s="1"/>
  <c r="AY1834" i="5"/>
  <c r="AZ1834" i="5"/>
  <c r="BB1834" i="5"/>
  <c r="BE1834" i="5" s="1"/>
  <c r="BC1834" i="5"/>
  <c r="BD1834" i="5"/>
  <c r="BF1834" i="5"/>
  <c r="BI1834" i="5" s="1"/>
  <c r="BG1834" i="5"/>
  <c r="BH1834" i="5"/>
  <c r="BJ1834" i="5"/>
  <c r="D1835" i="5"/>
  <c r="AG1835" i="5" s="1"/>
  <c r="BN1835" i="5" s="1"/>
  <c r="AH1835" i="5"/>
  <c r="AI1835" i="5"/>
  <c r="AK1835" i="5" s="1"/>
  <c r="AJ1835" i="5"/>
  <c r="AL1835" i="5"/>
  <c r="AM1835" i="5"/>
  <c r="AO1835" i="5" s="1"/>
  <c r="AN1835" i="5"/>
  <c r="AP1835" i="5"/>
  <c r="AQ1835" i="5"/>
  <c r="AS1835" i="5" s="1"/>
  <c r="AR1835" i="5"/>
  <c r="AT1835" i="5"/>
  <c r="AU1835" i="5"/>
  <c r="AW1835" i="5" s="1"/>
  <c r="AV1835" i="5"/>
  <c r="AX1835" i="5"/>
  <c r="AY1835" i="5"/>
  <c r="BA1835" i="5" s="1"/>
  <c r="AZ1835" i="5"/>
  <c r="BB1835" i="5"/>
  <c r="BC1835" i="5"/>
  <c r="BE1835" i="5" s="1"/>
  <c r="BD1835" i="5"/>
  <c r="BF1835" i="5"/>
  <c r="BG1835" i="5"/>
  <c r="BI1835" i="5" s="1"/>
  <c r="BH1835" i="5"/>
  <c r="BJ1835" i="5"/>
  <c r="D1836" i="5"/>
  <c r="AG1836" i="5" s="1"/>
  <c r="BN1836" i="5" s="1"/>
  <c r="AH1836" i="5"/>
  <c r="AI1836" i="5"/>
  <c r="AJ1836" i="5"/>
  <c r="AL1836" i="5"/>
  <c r="AM1836" i="5"/>
  <c r="AN1836" i="5"/>
  <c r="AP1836" i="5"/>
  <c r="AS1836" i="5" s="1"/>
  <c r="AQ1836" i="5"/>
  <c r="AR1836" i="5"/>
  <c r="AT1836" i="5"/>
  <c r="AU1836" i="5"/>
  <c r="AV1836" i="5"/>
  <c r="AX1836" i="5"/>
  <c r="AY1836" i="5"/>
  <c r="AZ1836" i="5"/>
  <c r="BB1836" i="5"/>
  <c r="BC1836" i="5"/>
  <c r="BD1836" i="5"/>
  <c r="BF1836" i="5"/>
  <c r="BI1836" i="5" s="1"/>
  <c r="BG1836" i="5"/>
  <c r="BH1836" i="5"/>
  <c r="BJ1836" i="5"/>
  <c r="D1837" i="5"/>
  <c r="AG1837" i="5" s="1"/>
  <c r="BN1837" i="5" s="1"/>
  <c r="AH1837" i="5"/>
  <c r="AK1837" i="5" s="1"/>
  <c r="AI1837" i="5"/>
  <c r="AJ1837" i="5"/>
  <c r="AL1837" i="5"/>
  <c r="AM1837" i="5"/>
  <c r="AN1837" i="5"/>
  <c r="AO1837" i="5"/>
  <c r="AP1837" i="5"/>
  <c r="AS1837" i="5" s="1"/>
  <c r="AQ1837" i="5"/>
  <c r="AR1837" i="5"/>
  <c r="AT1837" i="5"/>
  <c r="AU1837" i="5"/>
  <c r="AV1837" i="5"/>
  <c r="AW1837" i="5"/>
  <c r="AX1837" i="5"/>
  <c r="BA1837" i="5" s="1"/>
  <c r="AY1837" i="5"/>
  <c r="AZ1837" i="5"/>
  <c r="BB1837" i="5"/>
  <c r="BC1837" i="5"/>
  <c r="BD1837" i="5"/>
  <c r="BE1837" i="5"/>
  <c r="BF1837" i="5"/>
  <c r="BI1837" i="5" s="1"/>
  <c r="BG1837" i="5"/>
  <c r="BH1837" i="5"/>
  <c r="BJ1837" i="5"/>
  <c r="D1838" i="5"/>
  <c r="AG1838" i="5" s="1"/>
  <c r="BN1838" i="5" s="1"/>
  <c r="AH1838" i="5"/>
  <c r="AK1838" i="5" s="1"/>
  <c r="AI1838" i="5"/>
  <c r="AJ1838" i="5"/>
  <c r="AL1838" i="5"/>
  <c r="AM1838" i="5"/>
  <c r="AN1838" i="5"/>
  <c r="AO1838" i="5"/>
  <c r="AP1838" i="5"/>
  <c r="AS1838" i="5" s="1"/>
  <c r="AQ1838" i="5"/>
  <c r="AR1838" i="5"/>
  <c r="AT1838" i="5"/>
  <c r="AU1838" i="5"/>
  <c r="AV1838" i="5"/>
  <c r="AW1838" i="5"/>
  <c r="AX1838" i="5"/>
  <c r="BA1838" i="5" s="1"/>
  <c r="AY1838" i="5"/>
  <c r="AZ1838" i="5"/>
  <c r="BB1838" i="5"/>
  <c r="BC1838" i="5"/>
  <c r="BD1838" i="5"/>
  <c r="BE1838" i="5"/>
  <c r="BF1838" i="5"/>
  <c r="BI1838" i="5" s="1"/>
  <c r="BG1838" i="5"/>
  <c r="BH1838" i="5"/>
  <c r="BJ1838" i="5"/>
  <c r="D1839" i="5"/>
  <c r="AG1839" i="5"/>
  <c r="BN1839" i="5" s="1"/>
  <c r="AH1839" i="5"/>
  <c r="AI1839" i="5"/>
  <c r="AJ1839" i="5"/>
  <c r="AK1839" i="5"/>
  <c r="AL1839" i="5"/>
  <c r="AM1839" i="5"/>
  <c r="AN1839" i="5"/>
  <c r="AO1839" i="5"/>
  <c r="AP1839" i="5"/>
  <c r="AQ1839" i="5"/>
  <c r="AR1839" i="5"/>
  <c r="AS1839" i="5"/>
  <c r="AT1839" i="5"/>
  <c r="AU1839" i="5"/>
  <c r="AV1839" i="5"/>
  <c r="AW1839" i="5"/>
  <c r="AX1839" i="5"/>
  <c r="AY1839" i="5"/>
  <c r="AZ1839" i="5"/>
  <c r="BA1839" i="5"/>
  <c r="BK1839" i="5" s="1"/>
  <c r="BB1839" i="5"/>
  <c r="BC1839" i="5"/>
  <c r="BD1839" i="5"/>
  <c r="BE1839" i="5"/>
  <c r="BF1839" i="5"/>
  <c r="BG1839" i="5"/>
  <c r="BH1839" i="5"/>
  <c r="BI1839" i="5"/>
  <c r="BJ1839" i="5"/>
  <c r="D1840" i="5"/>
  <c r="AG1840" i="5" s="1"/>
  <c r="BN1840" i="5" s="1"/>
  <c r="AH1840" i="5"/>
  <c r="AK1840" i="5" s="1"/>
  <c r="AI1840" i="5"/>
  <c r="AJ1840" i="5"/>
  <c r="AL1840" i="5"/>
  <c r="AO1840" i="5" s="1"/>
  <c r="AM1840" i="5"/>
  <c r="AN1840" i="5"/>
  <c r="AP1840" i="5"/>
  <c r="AQ1840" i="5"/>
  <c r="AR1840" i="5"/>
  <c r="AT1840" i="5"/>
  <c r="AU1840" i="5"/>
  <c r="AV1840" i="5"/>
  <c r="AX1840" i="5"/>
  <c r="BA1840" i="5" s="1"/>
  <c r="AY1840" i="5"/>
  <c r="AZ1840" i="5"/>
  <c r="BB1840" i="5"/>
  <c r="BC1840" i="5"/>
  <c r="BD1840" i="5"/>
  <c r="BF1840" i="5"/>
  <c r="BG1840" i="5"/>
  <c r="BH1840" i="5"/>
  <c r="BJ1840" i="5"/>
  <c r="D1841" i="5"/>
  <c r="AG1841" i="5"/>
  <c r="BN1841" i="5" s="1"/>
  <c r="AH1841" i="5"/>
  <c r="AK1841" i="5" s="1"/>
  <c r="AI1841" i="5"/>
  <c r="AJ1841" i="5"/>
  <c r="AL1841" i="5"/>
  <c r="AO1841" i="5" s="1"/>
  <c r="AM1841" i="5"/>
  <c r="AN1841" i="5"/>
  <c r="AP1841" i="5"/>
  <c r="AS1841" i="5" s="1"/>
  <c r="AQ1841" i="5"/>
  <c r="AR1841" i="5"/>
  <c r="AT1841" i="5"/>
  <c r="AW1841" i="5" s="1"/>
  <c r="AU1841" i="5"/>
  <c r="AV1841" i="5"/>
  <c r="AX1841" i="5"/>
  <c r="BA1841" i="5" s="1"/>
  <c r="BK1841" i="5" s="1"/>
  <c r="AY1841" i="5"/>
  <c r="AZ1841" i="5"/>
  <c r="BB1841" i="5"/>
  <c r="BE1841" i="5" s="1"/>
  <c r="BC1841" i="5"/>
  <c r="BD1841" i="5"/>
  <c r="BF1841" i="5"/>
  <c r="BI1841" i="5" s="1"/>
  <c r="BG1841" i="5"/>
  <c r="BH1841" i="5"/>
  <c r="BJ1841" i="5"/>
  <c r="D1842" i="5"/>
  <c r="AG1842" i="5" s="1"/>
  <c r="BN1842" i="5" s="1"/>
  <c r="AH1842" i="5"/>
  <c r="AK1842" i="5" s="1"/>
  <c r="AI1842" i="5"/>
  <c r="AJ1842" i="5"/>
  <c r="AL1842" i="5"/>
  <c r="AO1842" i="5" s="1"/>
  <c r="AM1842" i="5"/>
  <c r="AN1842" i="5"/>
  <c r="AP1842" i="5"/>
  <c r="AS1842" i="5" s="1"/>
  <c r="AQ1842" i="5"/>
  <c r="AR1842" i="5"/>
  <c r="AT1842" i="5"/>
  <c r="AW1842" i="5" s="1"/>
  <c r="AU1842" i="5"/>
  <c r="AV1842" i="5"/>
  <c r="AX1842" i="5"/>
  <c r="BA1842" i="5" s="1"/>
  <c r="AY1842" i="5"/>
  <c r="AZ1842" i="5"/>
  <c r="BB1842" i="5"/>
  <c r="BE1842" i="5" s="1"/>
  <c r="BC1842" i="5"/>
  <c r="BD1842" i="5"/>
  <c r="BF1842" i="5"/>
  <c r="BI1842" i="5" s="1"/>
  <c r="BG1842" i="5"/>
  <c r="BH1842" i="5"/>
  <c r="BJ1842" i="5"/>
  <c r="D1843" i="5"/>
  <c r="AG1843" i="5" s="1"/>
  <c r="BN1843" i="5" s="1"/>
  <c r="AH1843" i="5"/>
  <c r="AI1843" i="5"/>
  <c r="AK1843" i="5" s="1"/>
  <c r="AJ1843" i="5"/>
  <c r="AL1843" i="5"/>
  <c r="AO1843" i="5" s="1"/>
  <c r="AM1843" i="5"/>
  <c r="AN1843" i="5"/>
  <c r="AP1843" i="5"/>
  <c r="AQ1843" i="5"/>
  <c r="AS1843" i="5" s="1"/>
  <c r="AR1843" i="5"/>
  <c r="AT1843" i="5"/>
  <c r="AW1843" i="5" s="1"/>
  <c r="AU1843" i="5"/>
  <c r="AV1843" i="5"/>
  <c r="AX1843" i="5"/>
  <c r="AY1843" i="5"/>
  <c r="BA1843" i="5" s="1"/>
  <c r="BK1843" i="5" s="1"/>
  <c r="AZ1843" i="5"/>
  <c r="BB1843" i="5"/>
  <c r="BE1843" i="5" s="1"/>
  <c r="BC1843" i="5"/>
  <c r="BD1843" i="5"/>
  <c r="BF1843" i="5"/>
  <c r="BG1843" i="5"/>
  <c r="BI1843" i="5" s="1"/>
  <c r="BH1843" i="5"/>
  <c r="BJ1843" i="5"/>
  <c r="D1844" i="5"/>
  <c r="AG1844" i="5" s="1"/>
  <c r="BN1844" i="5" s="1"/>
  <c r="AH1844" i="5"/>
  <c r="AK1844" i="5" s="1"/>
  <c r="AI1844" i="5"/>
  <c r="AJ1844" i="5"/>
  <c r="AL1844" i="5"/>
  <c r="AM1844" i="5"/>
  <c r="AN1844" i="5"/>
  <c r="AP1844" i="5"/>
  <c r="AS1844" i="5" s="1"/>
  <c r="AQ1844" i="5"/>
  <c r="AR1844" i="5"/>
  <c r="AT1844" i="5"/>
  <c r="AU1844" i="5"/>
  <c r="AV1844" i="5"/>
  <c r="AX1844" i="5"/>
  <c r="AY1844" i="5"/>
  <c r="AZ1844" i="5"/>
  <c r="BA1844" i="5" s="1"/>
  <c r="BB1844" i="5"/>
  <c r="BC1844" i="5"/>
  <c r="BD1844" i="5"/>
  <c r="BF1844" i="5"/>
  <c r="BI1844" i="5" s="1"/>
  <c r="BG1844" i="5"/>
  <c r="BH1844" i="5"/>
  <c r="BJ1844" i="5"/>
  <c r="D1845" i="5"/>
  <c r="AG1845" i="5"/>
  <c r="BN1845" i="5" s="1"/>
  <c r="AH1845" i="5"/>
  <c r="AI1845" i="5"/>
  <c r="AJ1845" i="5"/>
  <c r="AK1845" i="5" s="1"/>
  <c r="AL1845" i="5"/>
  <c r="AM1845" i="5"/>
  <c r="AN1845" i="5"/>
  <c r="AO1845" i="5"/>
  <c r="AP1845" i="5"/>
  <c r="AQ1845" i="5"/>
  <c r="AR1845" i="5"/>
  <c r="AS1845" i="5" s="1"/>
  <c r="AT1845" i="5"/>
  <c r="AU1845" i="5"/>
  <c r="AV1845" i="5"/>
  <c r="AW1845" i="5"/>
  <c r="AX1845" i="5"/>
  <c r="AY1845" i="5"/>
  <c r="AZ1845" i="5"/>
  <c r="BA1845" i="5" s="1"/>
  <c r="BB1845" i="5"/>
  <c r="BC1845" i="5"/>
  <c r="BD1845" i="5"/>
  <c r="BE1845" i="5"/>
  <c r="BF1845" i="5"/>
  <c r="BG1845" i="5"/>
  <c r="BH1845" i="5"/>
  <c r="BI1845" i="5" s="1"/>
  <c r="BJ1845" i="5"/>
  <c r="D1846" i="5"/>
  <c r="AG1846" i="5" s="1"/>
  <c r="BN1846" i="5" s="1"/>
  <c r="AH1846" i="5"/>
  <c r="AI1846" i="5"/>
  <c r="AJ1846" i="5"/>
  <c r="AK1846" i="5" s="1"/>
  <c r="AL1846" i="5"/>
  <c r="AM1846" i="5"/>
  <c r="AN1846" i="5"/>
  <c r="AO1846" i="5"/>
  <c r="AP1846" i="5"/>
  <c r="AQ1846" i="5"/>
  <c r="AR1846" i="5"/>
  <c r="AS1846" i="5" s="1"/>
  <c r="AT1846" i="5"/>
  <c r="AU1846" i="5"/>
  <c r="AV1846" i="5"/>
  <c r="AW1846" i="5"/>
  <c r="AX1846" i="5"/>
  <c r="AY1846" i="5"/>
  <c r="AZ1846" i="5"/>
  <c r="BA1846" i="5" s="1"/>
  <c r="BB1846" i="5"/>
  <c r="BC1846" i="5"/>
  <c r="BD1846" i="5"/>
  <c r="BE1846" i="5"/>
  <c r="BF1846" i="5"/>
  <c r="BG1846" i="5"/>
  <c r="BH1846" i="5"/>
  <c r="BI1846" i="5" s="1"/>
  <c r="BJ1846" i="5"/>
  <c r="D1847" i="5"/>
  <c r="AG1847" i="5" s="1"/>
  <c r="BN1847" i="5" s="1"/>
  <c r="AH1847" i="5"/>
  <c r="AI1847" i="5"/>
  <c r="AK1847" i="5" s="1"/>
  <c r="AJ1847" i="5"/>
  <c r="AL1847" i="5"/>
  <c r="AM1847" i="5"/>
  <c r="AN1847" i="5"/>
  <c r="AO1847" i="5"/>
  <c r="AP1847" i="5"/>
  <c r="AQ1847" i="5"/>
  <c r="AS1847" i="5" s="1"/>
  <c r="AR1847" i="5"/>
  <c r="AT1847" i="5"/>
  <c r="AU1847" i="5"/>
  <c r="AV1847" i="5"/>
  <c r="AW1847" i="5"/>
  <c r="AX1847" i="5"/>
  <c r="AY1847" i="5"/>
  <c r="BA1847" i="5" s="1"/>
  <c r="BK1847" i="5" s="1"/>
  <c r="AZ1847" i="5"/>
  <c r="BB1847" i="5"/>
  <c r="BC1847" i="5"/>
  <c r="BD1847" i="5"/>
  <c r="BE1847" i="5"/>
  <c r="BF1847" i="5"/>
  <c r="BG1847" i="5"/>
  <c r="BI1847" i="5" s="1"/>
  <c r="BH1847" i="5"/>
  <c r="BJ1847" i="5"/>
  <c r="D1848" i="5"/>
  <c r="AG1848" i="5" s="1"/>
  <c r="BN1848" i="5" s="1"/>
  <c r="AH1848" i="5"/>
  <c r="AI1848" i="5"/>
  <c r="AJ1848" i="5"/>
  <c r="AL1848" i="5"/>
  <c r="AM1848" i="5"/>
  <c r="AN1848" i="5"/>
  <c r="AO1848" i="5"/>
  <c r="AP1848" i="5"/>
  <c r="AQ1848" i="5"/>
  <c r="AR1848" i="5"/>
  <c r="AT1848" i="5"/>
  <c r="AU1848" i="5"/>
  <c r="AV1848" i="5"/>
  <c r="AW1848" i="5"/>
  <c r="AX1848" i="5"/>
  <c r="BA1848" i="5" s="1"/>
  <c r="AY1848" i="5"/>
  <c r="AZ1848" i="5"/>
  <c r="BB1848" i="5"/>
  <c r="BE1848" i="5" s="1"/>
  <c r="BC1848" i="5"/>
  <c r="BD1848" i="5"/>
  <c r="BF1848" i="5"/>
  <c r="BG1848" i="5"/>
  <c r="BH1848" i="5"/>
  <c r="BJ1848" i="5"/>
  <c r="D1849" i="5"/>
  <c r="AG1849" i="5"/>
  <c r="BN1849" i="5" s="1"/>
  <c r="AH1849" i="5"/>
  <c r="AK1849" i="5" s="1"/>
  <c r="AI1849" i="5"/>
  <c r="AJ1849" i="5"/>
  <c r="AL1849" i="5"/>
  <c r="AO1849" i="5" s="1"/>
  <c r="AM1849" i="5"/>
  <c r="AN1849" i="5"/>
  <c r="AP1849" i="5"/>
  <c r="AS1849" i="5" s="1"/>
  <c r="AQ1849" i="5"/>
  <c r="AR1849" i="5"/>
  <c r="AT1849" i="5"/>
  <c r="AW1849" i="5" s="1"/>
  <c r="AU1849" i="5"/>
  <c r="AV1849" i="5"/>
  <c r="AX1849" i="5"/>
  <c r="BA1849" i="5" s="1"/>
  <c r="BK1849" i="5" s="1"/>
  <c r="AY1849" i="5"/>
  <c r="AZ1849" i="5"/>
  <c r="BB1849" i="5"/>
  <c r="BE1849" i="5" s="1"/>
  <c r="BC1849" i="5"/>
  <c r="BD1849" i="5"/>
  <c r="BF1849" i="5"/>
  <c r="BI1849" i="5" s="1"/>
  <c r="BG1849" i="5"/>
  <c r="BH1849" i="5"/>
  <c r="BJ1849" i="5"/>
  <c r="D1850" i="5"/>
  <c r="AG1850" i="5"/>
  <c r="BN1850" i="5" s="1"/>
  <c r="AH1850" i="5"/>
  <c r="AK1850" i="5" s="1"/>
  <c r="AI1850" i="5"/>
  <c r="AJ1850" i="5"/>
  <c r="AL1850" i="5"/>
  <c r="AM1850" i="5"/>
  <c r="AN1850" i="5"/>
  <c r="AO1850" i="5"/>
  <c r="AP1850" i="5"/>
  <c r="AS1850" i="5" s="1"/>
  <c r="AQ1850" i="5"/>
  <c r="AR1850" i="5"/>
  <c r="AT1850" i="5"/>
  <c r="AU1850" i="5"/>
  <c r="AV1850" i="5"/>
  <c r="AW1850" i="5"/>
  <c r="AX1850" i="5"/>
  <c r="BA1850" i="5" s="1"/>
  <c r="AY1850" i="5"/>
  <c r="AZ1850" i="5"/>
  <c r="BB1850" i="5"/>
  <c r="BC1850" i="5"/>
  <c r="BD1850" i="5"/>
  <c r="BE1850" i="5"/>
  <c r="BF1850" i="5"/>
  <c r="BI1850" i="5" s="1"/>
  <c r="BG1850" i="5"/>
  <c r="BH1850" i="5"/>
  <c r="BJ1850" i="5"/>
  <c r="D1851" i="5"/>
  <c r="AG1851" i="5"/>
  <c r="BN1851" i="5" s="1"/>
  <c r="AH1851" i="5"/>
  <c r="AI1851" i="5"/>
  <c r="AK1851" i="5" s="1"/>
  <c r="AJ1851" i="5"/>
  <c r="AL1851" i="5"/>
  <c r="AM1851" i="5"/>
  <c r="AN1851" i="5"/>
  <c r="AO1851" i="5"/>
  <c r="AP1851" i="5"/>
  <c r="AQ1851" i="5"/>
  <c r="AS1851" i="5" s="1"/>
  <c r="AR1851" i="5"/>
  <c r="AT1851" i="5"/>
  <c r="AU1851" i="5"/>
  <c r="AV1851" i="5"/>
  <c r="AW1851" i="5"/>
  <c r="AX1851" i="5"/>
  <c r="AY1851" i="5"/>
  <c r="BA1851" i="5" s="1"/>
  <c r="AZ1851" i="5"/>
  <c r="BB1851" i="5"/>
  <c r="BC1851" i="5"/>
  <c r="BD1851" i="5"/>
  <c r="BE1851" i="5"/>
  <c r="BF1851" i="5"/>
  <c r="BG1851" i="5"/>
  <c r="BI1851" i="5" s="1"/>
  <c r="BH1851" i="5"/>
  <c r="BJ1851" i="5"/>
  <c r="D1852" i="5"/>
  <c r="AG1852" i="5" s="1"/>
  <c r="BN1852" i="5" s="1"/>
  <c r="AH1852" i="5"/>
  <c r="AI1852" i="5"/>
  <c r="AK1852" i="5" s="1"/>
  <c r="AJ1852" i="5"/>
  <c r="AL1852" i="5"/>
  <c r="AM1852" i="5"/>
  <c r="AN1852" i="5"/>
  <c r="AP1852" i="5"/>
  <c r="AS1852" i="5" s="1"/>
  <c r="AQ1852" i="5"/>
  <c r="AR1852" i="5"/>
  <c r="AT1852" i="5"/>
  <c r="AW1852" i="5" s="1"/>
  <c r="AU1852" i="5"/>
  <c r="AV1852" i="5"/>
  <c r="AX1852" i="5"/>
  <c r="BA1852" i="5" s="1"/>
  <c r="BK1852" i="5" s="1"/>
  <c r="AY1852" i="5"/>
  <c r="AZ1852" i="5"/>
  <c r="BB1852" i="5"/>
  <c r="BE1852" i="5" s="1"/>
  <c r="BC1852" i="5"/>
  <c r="BD1852" i="5"/>
  <c r="BF1852" i="5"/>
  <c r="BI1852" i="5" s="1"/>
  <c r="BG1852" i="5"/>
  <c r="BH1852" i="5"/>
  <c r="BJ1852" i="5"/>
  <c r="D1853" i="5"/>
  <c r="AG1853" i="5" s="1"/>
  <c r="BN1853" i="5" s="1"/>
  <c r="AH1853" i="5"/>
  <c r="AK1853" i="5" s="1"/>
  <c r="AI1853" i="5"/>
  <c r="AJ1853" i="5"/>
  <c r="AL1853" i="5"/>
  <c r="AO1853" i="5" s="1"/>
  <c r="AM1853" i="5"/>
  <c r="AN1853" i="5"/>
  <c r="AP1853" i="5"/>
  <c r="AS1853" i="5" s="1"/>
  <c r="AQ1853" i="5"/>
  <c r="AR1853" i="5"/>
  <c r="AT1853" i="5"/>
  <c r="AW1853" i="5" s="1"/>
  <c r="AU1853" i="5"/>
  <c r="AV1853" i="5"/>
  <c r="AX1853" i="5"/>
  <c r="BA1853" i="5" s="1"/>
  <c r="AY1853" i="5"/>
  <c r="AZ1853" i="5"/>
  <c r="BB1853" i="5"/>
  <c r="BE1853" i="5" s="1"/>
  <c r="BC1853" i="5"/>
  <c r="BD1853" i="5"/>
  <c r="BF1853" i="5"/>
  <c r="BI1853" i="5" s="1"/>
  <c r="BG1853" i="5"/>
  <c r="BH1853" i="5"/>
  <c r="BJ1853" i="5"/>
  <c r="D1854" i="5"/>
  <c r="AG1854" i="5" s="1"/>
  <c r="BN1854" i="5" s="1"/>
  <c r="AH1854" i="5"/>
  <c r="AK1854" i="5" s="1"/>
  <c r="AI1854" i="5"/>
  <c r="AJ1854" i="5"/>
  <c r="AL1854" i="5"/>
  <c r="AO1854" i="5" s="1"/>
  <c r="AM1854" i="5"/>
  <c r="AN1854" i="5"/>
  <c r="AP1854" i="5"/>
  <c r="AS1854" i="5" s="1"/>
  <c r="AQ1854" i="5"/>
  <c r="AR1854" i="5"/>
  <c r="AT1854" i="5"/>
  <c r="AW1854" i="5" s="1"/>
  <c r="AU1854" i="5"/>
  <c r="AV1854" i="5"/>
  <c r="AX1854" i="5"/>
  <c r="BA1854" i="5" s="1"/>
  <c r="AY1854" i="5"/>
  <c r="AZ1854" i="5"/>
  <c r="BB1854" i="5"/>
  <c r="BE1854" i="5" s="1"/>
  <c r="BC1854" i="5"/>
  <c r="BD1854" i="5"/>
  <c r="BF1854" i="5"/>
  <c r="BG1854" i="5"/>
  <c r="BH1854" i="5"/>
  <c r="BJ1854" i="5"/>
  <c r="D1855" i="5"/>
  <c r="AG1855" i="5" s="1"/>
  <c r="BN1855" i="5" s="1"/>
  <c r="AH1855" i="5"/>
  <c r="AK1855" i="5" s="1"/>
  <c r="AI1855" i="5"/>
  <c r="AJ1855" i="5"/>
  <c r="AL1855" i="5"/>
  <c r="AM1855" i="5"/>
  <c r="AN1855" i="5"/>
  <c r="AO1855" i="5"/>
  <c r="AP1855" i="5"/>
  <c r="AS1855" i="5" s="1"/>
  <c r="AQ1855" i="5"/>
  <c r="AR1855" i="5"/>
  <c r="AT1855" i="5"/>
  <c r="AU1855" i="5"/>
  <c r="AV1855" i="5"/>
  <c r="AW1855" i="5"/>
  <c r="AX1855" i="5"/>
  <c r="BA1855" i="5" s="1"/>
  <c r="BK1855" i="5" s="1"/>
  <c r="AY1855" i="5"/>
  <c r="AZ1855" i="5"/>
  <c r="BB1855" i="5"/>
  <c r="BC1855" i="5"/>
  <c r="BD1855" i="5"/>
  <c r="BE1855" i="5"/>
  <c r="BF1855" i="5"/>
  <c r="BI1855" i="5" s="1"/>
  <c r="BG1855" i="5"/>
  <c r="BH1855" i="5"/>
  <c r="BJ1855" i="5"/>
  <c r="D1856" i="5"/>
  <c r="AG1856" i="5"/>
  <c r="BN1856" i="5" s="1"/>
  <c r="AH1856" i="5"/>
  <c r="AI1856" i="5"/>
  <c r="AK1856" i="5" s="1"/>
  <c r="AJ1856" i="5"/>
  <c r="AL1856" i="5"/>
  <c r="AM1856" i="5"/>
  <c r="AN1856" i="5"/>
  <c r="AO1856" i="5"/>
  <c r="AP1856" i="5"/>
  <c r="AQ1856" i="5"/>
  <c r="AS1856" i="5" s="1"/>
  <c r="AR1856" i="5"/>
  <c r="AT1856" i="5"/>
  <c r="AU1856" i="5"/>
  <c r="AV1856" i="5"/>
  <c r="AW1856" i="5"/>
  <c r="AX1856" i="5"/>
  <c r="AY1856" i="5"/>
  <c r="BA1856" i="5" s="1"/>
  <c r="AZ1856" i="5"/>
  <c r="BB1856" i="5"/>
  <c r="BC1856" i="5"/>
  <c r="BD1856" i="5"/>
  <c r="BE1856" i="5"/>
  <c r="BF1856" i="5"/>
  <c r="BG1856" i="5"/>
  <c r="BI1856" i="5" s="1"/>
  <c r="BH1856" i="5"/>
  <c r="BJ1856" i="5"/>
  <c r="D1857" i="5"/>
  <c r="AG1857" i="5" s="1"/>
  <c r="BN1857" i="5" s="1"/>
  <c r="AH1857" i="5"/>
  <c r="AK1857" i="5" s="1"/>
  <c r="AI1857" i="5"/>
  <c r="AJ1857" i="5"/>
  <c r="AL1857" i="5"/>
  <c r="AO1857" i="5" s="1"/>
  <c r="AM1857" i="5"/>
  <c r="AN1857" i="5"/>
  <c r="AP1857" i="5"/>
  <c r="AS1857" i="5" s="1"/>
  <c r="AQ1857" i="5"/>
  <c r="AR1857" i="5"/>
  <c r="AT1857" i="5"/>
  <c r="AW1857" i="5" s="1"/>
  <c r="AU1857" i="5"/>
  <c r="AV1857" i="5"/>
  <c r="AX1857" i="5"/>
  <c r="BA1857" i="5" s="1"/>
  <c r="AY1857" i="5"/>
  <c r="AZ1857" i="5"/>
  <c r="BB1857" i="5"/>
  <c r="BC1857" i="5"/>
  <c r="BD1857" i="5"/>
  <c r="BF1857" i="5"/>
  <c r="BI1857" i="5" s="1"/>
  <c r="BG1857" i="5"/>
  <c r="BH1857" i="5"/>
  <c r="BJ1857" i="5"/>
  <c r="D1858" i="5"/>
  <c r="AG1858" i="5"/>
  <c r="BN1858" i="5" s="1"/>
  <c r="AH1858" i="5"/>
  <c r="AK1858" i="5" s="1"/>
  <c r="AI1858" i="5"/>
  <c r="AJ1858" i="5"/>
  <c r="AL1858" i="5"/>
  <c r="AM1858" i="5"/>
  <c r="AN1858" i="5"/>
  <c r="AP1858" i="5"/>
  <c r="AS1858" i="5" s="1"/>
  <c r="AQ1858" i="5"/>
  <c r="AR1858" i="5"/>
  <c r="AT1858" i="5"/>
  <c r="AW1858" i="5" s="1"/>
  <c r="AU1858" i="5"/>
  <c r="AV1858" i="5"/>
  <c r="AX1858" i="5"/>
  <c r="BA1858" i="5" s="1"/>
  <c r="AY1858" i="5"/>
  <c r="AZ1858" i="5"/>
  <c r="BB1858" i="5"/>
  <c r="BC1858" i="5"/>
  <c r="BD1858" i="5"/>
  <c r="BF1858" i="5"/>
  <c r="BI1858" i="5" s="1"/>
  <c r="BG1858" i="5"/>
  <c r="BH1858" i="5"/>
  <c r="BJ1858" i="5"/>
  <c r="D1859" i="5"/>
  <c r="AG1859" i="5" s="1"/>
  <c r="BN1859" i="5" s="1"/>
  <c r="AH1859" i="5"/>
  <c r="AI1859" i="5"/>
  <c r="AJ1859" i="5"/>
  <c r="AK1859" i="5"/>
  <c r="AL1859" i="5"/>
  <c r="AO1859" i="5" s="1"/>
  <c r="AM1859" i="5"/>
  <c r="AN1859" i="5"/>
  <c r="AP1859" i="5"/>
  <c r="AQ1859" i="5"/>
  <c r="AR1859" i="5"/>
  <c r="AS1859" i="5"/>
  <c r="AT1859" i="5"/>
  <c r="AW1859" i="5" s="1"/>
  <c r="AU1859" i="5"/>
  <c r="AV1859" i="5"/>
  <c r="AX1859" i="5"/>
  <c r="AY1859" i="5"/>
  <c r="AZ1859" i="5"/>
  <c r="BA1859" i="5"/>
  <c r="BK1859" i="5" s="1"/>
  <c r="BB1859" i="5"/>
  <c r="BE1859" i="5" s="1"/>
  <c r="BC1859" i="5"/>
  <c r="BD1859" i="5"/>
  <c r="BF1859" i="5"/>
  <c r="BG1859" i="5"/>
  <c r="BH1859" i="5"/>
  <c r="BI1859" i="5"/>
  <c r="BJ1859" i="5"/>
  <c r="D1860" i="5"/>
  <c r="AG1860" i="5" s="1"/>
  <c r="BN1860" i="5" s="1"/>
  <c r="AH1860" i="5"/>
  <c r="AI1860" i="5"/>
  <c r="AJ1860" i="5"/>
  <c r="AK1860" i="5"/>
  <c r="AL1860" i="5"/>
  <c r="AM1860" i="5"/>
  <c r="AO1860" i="5" s="1"/>
  <c r="AN1860" i="5"/>
  <c r="AP1860" i="5"/>
  <c r="AQ1860" i="5"/>
  <c r="AR1860" i="5"/>
  <c r="AS1860" i="5"/>
  <c r="AT1860" i="5"/>
  <c r="AU1860" i="5"/>
  <c r="AW1860" i="5" s="1"/>
  <c r="AV1860" i="5"/>
  <c r="AX1860" i="5"/>
  <c r="AY1860" i="5"/>
  <c r="AZ1860" i="5"/>
  <c r="BA1860" i="5"/>
  <c r="BB1860" i="5"/>
  <c r="BC1860" i="5"/>
  <c r="BE1860" i="5" s="1"/>
  <c r="BD1860" i="5"/>
  <c r="BF1860" i="5"/>
  <c r="BG1860" i="5"/>
  <c r="BH1860" i="5"/>
  <c r="BI1860" i="5"/>
  <c r="BJ1860" i="5"/>
  <c r="D1861" i="5"/>
  <c r="AG1861" i="5" s="1"/>
  <c r="BN1861" i="5" s="1"/>
  <c r="AH1861" i="5"/>
  <c r="AI1861" i="5"/>
  <c r="AJ1861" i="5"/>
  <c r="AL1861" i="5"/>
  <c r="AO1861" i="5" s="1"/>
  <c r="AM1861" i="5"/>
  <c r="AN1861" i="5"/>
  <c r="AP1861" i="5"/>
  <c r="AQ1861" i="5"/>
  <c r="AR1861" i="5"/>
  <c r="AT1861" i="5"/>
  <c r="AW1861" i="5" s="1"/>
  <c r="AU1861" i="5"/>
  <c r="AV1861" i="5"/>
  <c r="AX1861" i="5"/>
  <c r="BA1861" i="5" s="1"/>
  <c r="AY1861" i="5"/>
  <c r="AZ1861" i="5"/>
  <c r="BB1861" i="5"/>
  <c r="BE1861" i="5" s="1"/>
  <c r="BC1861" i="5"/>
  <c r="BD1861" i="5"/>
  <c r="BF1861" i="5"/>
  <c r="BI1861" i="5" s="1"/>
  <c r="BG1861" i="5"/>
  <c r="BH1861" i="5"/>
  <c r="BJ1861" i="5"/>
  <c r="D1862" i="5"/>
  <c r="AG1862" i="5" s="1"/>
  <c r="BN1862" i="5" s="1"/>
  <c r="AH1862" i="5"/>
  <c r="AK1862" i="5" s="1"/>
  <c r="AI1862" i="5"/>
  <c r="AJ1862" i="5"/>
  <c r="AL1862" i="5"/>
  <c r="AO1862" i="5" s="1"/>
  <c r="AM1862" i="5"/>
  <c r="AN1862" i="5"/>
  <c r="AP1862" i="5"/>
  <c r="AQ1862" i="5"/>
  <c r="AR1862" i="5"/>
  <c r="AT1862" i="5"/>
  <c r="AW1862" i="5" s="1"/>
  <c r="AU1862" i="5"/>
  <c r="AV1862" i="5"/>
  <c r="AX1862" i="5"/>
  <c r="BA1862" i="5" s="1"/>
  <c r="AY1862" i="5"/>
  <c r="AZ1862" i="5"/>
  <c r="BB1862" i="5"/>
  <c r="BE1862" i="5" s="1"/>
  <c r="BC1862" i="5"/>
  <c r="BD1862" i="5"/>
  <c r="BF1862" i="5"/>
  <c r="BG1862" i="5"/>
  <c r="BH1862" i="5"/>
  <c r="BJ1862" i="5"/>
  <c r="D1863" i="5"/>
  <c r="AG1863" i="5" s="1"/>
  <c r="BN1863" i="5" s="1"/>
  <c r="AH1863" i="5"/>
  <c r="AK1863" i="5" s="1"/>
  <c r="AI1863" i="5"/>
  <c r="AJ1863" i="5"/>
  <c r="AL1863" i="5"/>
  <c r="AM1863" i="5"/>
  <c r="AN1863" i="5"/>
  <c r="AO1863" i="5"/>
  <c r="AP1863" i="5"/>
  <c r="AS1863" i="5" s="1"/>
  <c r="AQ1863" i="5"/>
  <c r="AR1863" i="5"/>
  <c r="AT1863" i="5"/>
  <c r="AU1863" i="5"/>
  <c r="AV1863" i="5"/>
  <c r="AW1863" i="5"/>
  <c r="AX1863" i="5"/>
  <c r="BA1863" i="5" s="1"/>
  <c r="BK1863" i="5" s="1"/>
  <c r="AY1863" i="5"/>
  <c r="AZ1863" i="5"/>
  <c r="BB1863" i="5"/>
  <c r="BC1863" i="5"/>
  <c r="BD1863" i="5"/>
  <c r="BE1863" i="5"/>
  <c r="BF1863" i="5"/>
  <c r="BI1863" i="5" s="1"/>
  <c r="BG1863" i="5"/>
  <c r="BH1863" i="5"/>
  <c r="BJ1863" i="5"/>
  <c r="D1864" i="5"/>
  <c r="AG1864" i="5"/>
  <c r="BN1864" i="5" s="1"/>
  <c r="AH1864" i="5"/>
  <c r="AI1864" i="5"/>
  <c r="AK1864" i="5" s="1"/>
  <c r="AJ1864" i="5"/>
  <c r="AL1864" i="5"/>
  <c r="AM1864" i="5"/>
  <c r="AN1864" i="5"/>
  <c r="AO1864" i="5"/>
  <c r="AP1864" i="5"/>
  <c r="AQ1864" i="5"/>
  <c r="AS1864" i="5" s="1"/>
  <c r="AR1864" i="5"/>
  <c r="AT1864" i="5"/>
  <c r="AU1864" i="5"/>
  <c r="AV1864" i="5"/>
  <c r="AW1864" i="5"/>
  <c r="AX1864" i="5"/>
  <c r="AY1864" i="5"/>
  <c r="BA1864" i="5" s="1"/>
  <c r="AZ1864" i="5"/>
  <c r="BB1864" i="5"/>
  <c r="BC1864" i="5"/>
  <c r="BD1864" i="5"/>
  <c r="BE1864" i="5"/>
  <c r="BF1864" i="5"/>
  <c r="BG1864" i="5"/>
  <c r="BI1864" i="5" s="1"/>
  <c r="BH1864" i="5"/>
  <c r="BJ1864" i="5"/>
  <c r="D1865" i="5"/>
  <c r="AG1865" i="5" s="1"/>
  <c r="BN1865" i="5" s="1"/>
  <c r="AH1865" i="5"/>
  <c r="AK1865" i="5" s="1"/>
  <c r="AI1865" i="5"/>
  <c r="AJ1865" i="5"/>
  <c r="AL1865" i="5"/>
  <c r="AM1865" i="5"/>
  <c r="AN1865" i="5"/>
  <c r="AP1865" i="5"/>
  <c r="AS1865" i="5" s="1"/>
  <c r="AQ1865" i="5"/>
  <c r="AR1865" i="5"/>
  <c r="AT1865" i="5"/>
  <c r="AU1865" i="5"/>
  <c r="AV1865" i="5"/>
  <c r="AX1865" i="5"/>
  <c r="BA1865" i="5" s="1"/>
  <c r="AY1865" i="5"/>
  <c r="AZ1865" i="5"/>
  <c r="BB1865" i="5"/>
  <c r="BE1865" i="5" s="1"/>
  <c r="BC1865" i="5"/>
  <c r="BD1865" i="5"/>
  <c r="BF1865" i="5"/>
  <c r="BI1865" i="5" s="1"/>
  <c r="BG1865" i="5"/>
  <c r="BH1865" i="5"/>
  <c r="BJ1865" i="5"/>
  <c r="BK1865" i="5"/>
  <c r="D1866" i="5"/>
  <c r="AG1866" i="5" s="1"/>
  <c r="BN1866" i="5" s="1"/>
  <c r="AH1866" i="5"/>
  <c r="AK1866" i="5" s="1"/>
  <c r="AI1866" i="5"/>
  <c r="AJ1866" i="5"/>
  <c r="AL1866" i="5"/>
  <c r="AM1866" i="5"/>
  <c r="AN1866" i="5"/>
  <c r="AP1866" i="5"/>
  <c r="AS1866" i="5" s="1"/>
  <c r="AQ1866" i="5"/>
  <c r="AR1866" i="5"/>
  <c r="AT1866" i="5"/>
  <c r="AW1866" i="5" s="1"/>
  <c r="AU1866" i="5"/>
  <c r="AV1866" i="5"/>
  <c r="AX1866" i="5"/>
  <c r="BA1866" i="5" s="1"/>
  <c r="AY1866" i="5"/>
  <c r="AZ1866" i="5"/>
  <c r="BB1866" i="5"/>
  <c r="BC1866" i="5"/>
  <c r="BD1866" i="5"/>
  <c r="BF1866" i="5"/>
  <c r="BI1866" i="5" s="1"/>
  <c r="BG1866" i="5"/>
  <c r="BH1866" i="5"/>
  <c r="BJ1866" i="5"/>
  <c r="D1867" i="5"/>
  <c r="AG1867" i="5" s="1"/>
  <c r="BN1867" i="5" s="1"/>
  <c r="AH1867" i="5"/>
  <c r="AI1867" i="5"/>
  <c r="AJ1867" i="5"/>
  <c r="AK1867" i="5"/>
  <c r="AL1867" i="5"/>
  <c r="AO1867" i="5" s="1"/>
  <c r="AM1867" i="5"/>
  <c r="AN1867" i="5"/>
  <c r="AP1867" i="5"/>
  <c r="AQ1867" i="5"/>
  <c r="AR1867" i="5"/>
  <c r="AS1867" i="5"/>
  <c r="AT1867" i="5"/>
  <c r="AW1867" i="5" s="1"/>
  <c r="AU1867" i="5"/>
  <c r="AV1867" i="5"/>
  <c r="AX1867" i="5"/>
  <c r="AY1867" i="5"/>
  <c r="AZ1867" i="5"/>
  <c r="BA1867" i="5"/>
  <c r="BB1867" i="5"/>
  <c r="BE1867" i="5" s="1"/>
  <c r="BC1867" i="5"/>
  <c r="BD1867" i="5"/>
  <c r="BF1867" i="5"/>
  <c r="BG1867" i="5"/>
  <c r="BH1867" i="5"/>
  <c r="BI1867" i="5"/>
  <c r="BJ1867" i="5"/>
  <c r="D1868" i="5"/>
  <c r="AG1868" i="5" s="1"/>
  <c r="BN1868" i="5" s="1"/>
  <c r="AH1868" i="5"/>
  <c r="AI1868" i="5"/>
  <c r="AJ1868" i="5"/>
  <c r="AK1868" i="5" s="1"/>
  <c r="AL1868" i="5"/>
  <c r="AM1868" i="5"/>
  <c r="AO1868" i="5" s="1"/>
  <c r="AN1868" i="5"/>
  <c r="AP1868" i="5"/>
  <c r="AQ1868" i="5"/>
  <c r="AR1868" i="5"/>
  <c r="AS1868" i="5" s="1"/>
  <c r="AT1868" i="5"/>
  <c r="AU1868" i="5"/>
  <c r="AW1868" i="5" s="1"/>
  <c r="AV1868" i="5"/>
  <c r="AX1868" i="5"/>
  <c r="AY1868" i="5"/>
  <c r="AZ1868" i="5"/>
  <c r="BA1868" i="5"/>
  <c r="BK1868" i="5" s="1"/>
  <c r="BB1868" i="5"/>
  <c r="BC1868" i="5"/>
  <c r="BE1868" i="5" s="1"/>
  <c r="BD1868" i="5"/>
  <c r="BF1868" i="5"/>
  <c r="BG1868" i="5"/>
  <c r="BH1868" i="5"/>
  <c r="BI1868" i="5"/>
  <c r="BJ1868" i="5"/>
  <c r="D1869" i="5"/>
  <c r="AG1869" i="5" s="1"/>
  <c r="BN1869" i="5" s="1"/>
  <c r="AH1869" i="5"/>
  <c r="AI1869" i="5"/>
  <c r="AJ1869" i="5"/>
  <c r="AL1869" i="5"/>
  <c r="AO1869" i="5" s="1"/>
  <c r="AM1869" i="5"/>
  <c r="AN1869" i="5"/>
  <c r="AP1869" i="5"/>
  <c r="AS1869" i="5" s="1"/>
  <c r="AQ1869" i="5"/>
  <c r="AR1869" i="5"/>
  <c r="AT1869" i="5"/>
  <c r="AW1869" i="5" s="1"/>
  <c r="AU1869" i="5"/>
  <c r="AV1869" i="5"/>
  <c r="AX1869" i="5"/>
  <c r="AY1869" i="5"/>
  <c r="AZ1869" i="5"/>
  <c r="BB1869" i="5"/>
  <c r="BE1869" i="5" s="1"/>
  <c r="BC1869" i="5"/>
  <c r="BD1869" i="5"/>
  <c r="BF1869" i="5"/>
  <c r="BI1869" i="5" s="1"/>
  <c r="BG1869" i="5"/>
  <c r="BH1869" i="5"/>
  <c r="BJ1869" i="5"/>
  <c r="D1870" i="5"/>
  <c r="AG1870" i="5"/>
  <c r="BN1870" i="5" s="1"/>
  <c r="AH1870" i="5"/>
  <c r="AI1870" i="5"/>
  <c r="AJ1870" i="5"/>
  <c r="AL1870" i="5"/>
  <c r="AO1870" i="5" s="1"/>
  <c r="AM1870" i="5"/>
  <c r="AN1870" i="5"/>
  <c r="AP1870" i="5"/>
  <c r="AS1870" i="5" s="1"/>
  <c r="AQ1870" i="5"/>
  <c r="AR1870" i="5"/>
  <c r="AT1870" i="5"/>
  <c r="AW1870" i="5" s="1"/>
  <c r="AU1870" i="5"/>
  <c r="AV1870" i="5"/>
  <c r="AX1870" i="5"/>
  <c r="AY1870" i="5"/>
  <c r="AZ1870" i="5"/>
  <c r="BB1870" i="5"/>
  <c r="BE1870" i="5" s="1"/>
  <c r="BC1870" i="5"/>
  <c r="BD1870" i="5"/>
  <c r="BF1870" i="5"/>
  <c r="BI1870" i="5" s="1"/>
  <c r="BG1870" i="5"/>
  <c r="BH1870" i="5"/>
  <c r="BJ1870" i="5"/>
  <c r="D1871" i="5"/>
  <c r="AG1871" i="5"/>
  <c r="BN1871" i="5" s="1"/>
  <c r="AH1871" i="5"/>
  <c r="AK1871" i="5" s="1"/>
  <c r="AI1871" i="5"/>
  <c r="AJ1871" i="5"/>
  <c r="AL1871" i="5"/>
  <c r="AM1871" i="5"/>
  <c r="AN1871" i="5"/>
  <c r="AO1871" i="5"/>
  <c r="AP1871" i="5"/>
  <c r="AS1871" i="5" s="1"/>
  <c r="AQ1871" i="5"/>
  <c r="AR1871" i="5"/>
  <c r="AT1871" i="5"/>
  <c r="AU1871" i="5"/>
  <c r="AV1871" i="5"/>
  <c r="AW1871" i="5"/>
  <c r="AX1871" i="5"/>
  <c r="BA1871" i="5" s="1"/>
  <c r="BK1871" i="5" s="1"/>
  <c r="AY1871" i="5"/>
  <c r="AZ1871" i="5"/>
  <c r="BB1871" i="5"/>
  <c r="BC1871" i="5"/>
  <c r="BD1871" i="5"/>
  <c r="BE1871" i="5"/>
  <c r="BF1871" i="5"/>
  <c r="BI1871" i="5" s="1"/>
  <c r="BG1871" i="5"/>
  <c r="BH1871" i="5"/>
  <c r="BJ1871" i="5"/>
  <c r="D1872" i="5"/>
  <c r="AG1872" i="5"/>
  <c r="BN1872" i="5" s="1"/>
  <c r="AH1872" i="5"/>
  <c r="AI1872" i="5"/>
  <c r="AK1872" i="5" s="1"/>
  <c r="AJ1872" i="5"/>
  <c r="AL1872" i="5"/>
  <c r="AM1872" i="5"/>
  <c r="AN1872" i="5"/>
  <c r="AO1872" i="5"/>
  <c r="AP1872" i="5"/>
  <c r="AQ1872" i="5"/>
  <c r="AS1872" i="5" s="1"/>
  <c r="AR1872" i="5"/>
  <c r="AT1872" i="5"/>
  <c r="AU1872" i="5"/>
  <c r="AV1872" i="5"/>
  <c r="AW1872" i="5" s="1"/>
  <c r="AX1872" i="5"/>
  <c r="AY1872" i="5"/>
  <c r="BA1872" i="5" s="1"/>
  <c r="AZ1872" i="5"/>
  <c r="BB1872" i="5"/>
  <c r="BC1872" i="5"/>
  <c r="BD1872" i="5"/>
  <c r="BE1872" i="5" s="1"/>
  <c r="BF1872" i="5"/>
  <c r="BG1872" i="5"/>
  <c r="BI1872" i="5" s="1"/>
  <c r="BH1872" i="5"/>
  <c r="BJ1872" i="5"/>
  <c r="D1873" i="5"/>
  <c r="AG1873" i="5" s="1"/>
  <c r="BN1873" i="5" s="1"/>
  <c r="AH1873" i="5"/>
  <c r="AK1873" i="5" s="1"/>
  <c r="AI1873" i="5"/>
  <c r="AJ1873" i="5"/>
  <c r="AL1873" i="5"/>
  <c r="AM1873" i="5"/>
  <c r="AN1873" i="5"/>
  <c r="AP1873" i="5"/>
  <c r="AS1873" i="5" s="1"/>
  <c r="AQ1873" i="5"/>
  <c r="AR1873" i="5"/>
  <c r="AT1873" i="5"/>
  <c r="AW1873" i="5" s="1"/>
  <c r="AU1873" i="5"/>
  <c r="AV1873" i="5"/>
  <c r="AX1873" i="5"/>
  <c r="BA1873" i="5" s="1"/>
  <c r="AY1873" i="5"/>
  <c r="AZ1873" i="5"/>
  <c r="BB1873" i="5"/>
  <c r="BC1873" i="5"/>
  <c r="BD1873" i="5"/>
  <c r="BF1873" i="5"/>
  <c r="BI1873" i="5" s="1"/>
  <c r="BG1873" i="5"/>
  <c r="BH1873" i="5"/>
  <c r="BJ1873" i="5"/>
  <c r="D1874" i="5"/>
  <c r="AG1874" i="5"/>
  <c r="BN1874" i="5" s="1"/>
  <c r="AH1874" i="5"/>
  <c r="AK1874" i="5" s="1"/>
  <c r="AI1874" i="5"/>
  <c r="AJ1874" i="5"/>
  <c r="AL1874" i="5"/>
  <c r="AO1874" i="5" s="1"/>
  <c r="AM1874" i="5"/>
  <c r="AN1874" i="5"/>
  <c r="AP1874" i="5"/>
  <c r="AS1874" i="5" s="1"/>
  <c r="AQ1874" i="5"/>
  <c r="AR1874" i="5"/>
  <c r="AT1874" i="5"/>
  <c r="AU1874" i="5"/>
  <c r="AV1874" i="5"/>
  <c r="AX1874" i="5"/>
  <c r="BA1874" i="5" s="1"/>
  <c r="AY1874" i="5"/>
  <c r="AZ1874" i="5"/>
  <c r="BB1874" i="5"/>
  <c r="BE1874" i="5" s="1"/>
  <c r="BC1874" i="5"/>
  <c r="BD1874" i="5"/>
  <c r="BF1874" i="5"/>
  <c r="BI1874" i="5" s="1"/>
  <c r="BG1874" i="5"/>
  <c r="BH1874" i="5"/>
  <c r="BJ1874" i="5"/>
  <c r="BK1874" i="5"/>
  <c r="D1875" i="5"/>
  <c r="AG1875" i="5" s="1"/>
  <c r="BN1875" i="5" s="1"/>
  <c r="AH1875" i="5"/>
  <c r="AI1875" i="5"/>
  <c r="AJ1875" i="5"/>
  <c r="AK1875" i="5"/>
  <c r="AL1875" i="5"/>
  <c r="AO1875" i="5" s="1"/>
  <c r="AM1875" i="5"/>
  <c r="AN1875" i="5"/>
  <c r="AP1875" i="5"/>
  <c r="AQ1875" i="5"/>
  <c r="AR1875" i="5"/>
  <c r="AS1875" i="5"/>
  <c r="AT1875" i="5"/>
  <c r="AW1875" i="5" s="1"/>
  <c r="AU1875" i="5"/>
  <c r="AV1875" i="5"/>
  <c r="AX1875" i="5"/>
  <c r="AY1875" i="5"/>
  <c r="AZ1875" i="5"/>
  <c r="BA1875" i="5"/>
  <c r="BB1875" i="5"/>
  <c r="BE1875" i="5" s="1"/>
  <c r="BC1875" i="5"/>
  <c r="BD1875" i="5"/>
  <c r="BF1875" i="5"/>
  <c r="BG1875" i="5"/>
  <c r="BH1875" i="5"/>
  <c r="BI1875" i="5"/>
  <c r="BJ1875" i="5"/>
  <c r="D1876" i="5"/>
  <c r="AG1876" i="5" s="1"/>
  <c r="BN1876" i="5" s="1"/>
  <c r="AH1876" i="5"/>
  <c r="AI1876" i="5"/>
  <c r="AJ1876" i="5"/>
  <c r="AK1876" i="5"/>
  <c r="AL1876" i="5"/>
  <c r="AM1876" i="5"/>
  <c r="AO1876" i="5" s="1"/>
  <c r="AN1876" i="5"/>
  <c r="AP1876" i="5"/>
  <c r="AQ1876" i="5"/>
  <c r="AR1876" i="5"/>
  <c r="AS1876" i="5"/>
  <c r="AT1876" i="5"/>
  <c r="AU1876" i="5"/>
  <c r="AW1876" i="5" s="1"/>
  <c r="AV1876" i="5"/>
  <c r="AX1876" i="5"/>
  <c r="AY1876" i="5"/>
  <c r="AZ1876" i="5"/>
  <c r="BA1876" i="5" s="1"/>
  <c r="BK1876" i="5" s="1"/>
  <c r="BB1876" i="5"/>
  <c r="BC1876" i="5"/>
  <c r="BE1876" i="5" s="1"/>
  <c r="BD1876" i="5"/>
  <c r="BF1876" i="5"/>
  <c r="BG1876" i="5"/>
  <c r="BH1876" i="5"/>
  <c r="BI1876" i="5" s="1"/>
  <c r="BJ1876" i="5"/>
  <c r="D1877" i="5"/>
  <c r="AG1877" i="5" s="1"/>
  <c r="BN1877" i="5" s="1"/>
  <c r="AH1877" i="5"/>
  <c r="AK1877" i="5" s="1"/>
  <c r="AI1877" i="5"/>
  <c r="AJ1877" i="5"/>
  <c r="AL1877" i="5"/>
  <c r="AO1877" i="5" s="1"/>
  <c r="AM1877" i="5"/>
  <c r="AN1877" i="5"/>
  <c r="AP1877" i="5"/>
  <c r="AQ1877" i="5"/>
  <c r="AR1877" i="5"/>
  <c r="AT1877" i="5"/>
  <c r="AW1877" i="5" s="1"/>
  <c r="AU1877" i="5"/>
  <c r="AV1877" i="5"/>
  <c r="AX1877" i="5"/>
  <c r="BA1877" i="5" s="1"/>
  <c r="AY1877" i="5"/>
  <c r="AZ1877" i="5"/>
  <c r="BB1877" i="5"/>
  <c r="BE1877" i="5" s="1"/>
  <c r="BC1877" i="5"/>
  <c r="BD1877" i="5"/>
  <c r="BF1877" i="5"/>
  <c r="BG1877" i="5"/>
  <c r="BH1877" i="5"/>
  <c r="BJ1877" i="5"/>
  <c r="D1878" i="5"/>
  <c r="AG1878" i="5" s="1"/>
  <c r="BN1878" i="5" s="1"/>
  <c r="AH1878" i="5"/>
  <c r="AK1878" i="5" s="1"/>
  <c r="AI1878" i="5"/>
  <c r="AJ1878" i="5"/>
  <c r="AL1878" i="5"/>
  <c r="AO1878" i="5" s="1"/>
  <c r="AM1878" i="5"/>
  <c r="AN1878" i="5"/>
  <c r="AP1878" i="5"/>
  <c r="AQ1878" i="5"/>
  <c r="AR1878" i="5"/>
  <c r="AT1878" i="5"/>
  <c r="AW1878" i="5" s="1"/>
  <c r="AU1878" i="5"/>
  <c r="AV1878" i="5"/>
  <c r="AX1878" i="5"/>
  <c r="BA1878" i="5" s="1"/>
  <c r="AY1878" i="5"/>
  <c r="AZ1878" i="5"/>
  <c r="BB1878" i="5"/>
  <c r="BE1878" i="5" s="1"/>
  <c r="BC1878" i="5"/>
  <c r="BD1878" i="5"/>
  <c r="BF1878" i="5"/>
  <c r="BG1878" i="5"/>
  <c r="BH1878" i="5"/>
  <c r="BJ1878" i="5"/>
  <c r="D1879" i="5"/>
  <c r="AG1879" i="5" s="1"/>
  <c r="BN1879" i="5" s="1"/>
  <c r="AH1879" i="5"/>
  <c r="AK1879" i="5" s="1"/>
  <c r="AI1879" i="5"/>
  <c r="AJ1879" i="5"/>
  <c r="AL1879" i="5"/>
  <c r="AM1879" i="5"/>
  <c r="AN1879" i="5"/>
  <c r="AO1879" i="5"/>
  <c r="AP1879" i="5"/>
  <c r="AS1879" i="5" s="1"/>
  <c r="AQ1879" i="5"/>
  <c r="AR1879" i="5"/>
  <c r="AT1879" i="5"/>
  <c r="AU1879" i="5"/>
  <c r="AV1879" i="5"/>
  <c r="AW1879" i="5"/>
  <c r="AX1879" i="5"/>
  <c r="BA1879" i="5" s="1"/>
  <c r="AY1879" i="5"/>
  <c r="AZ1879" i="5"/>
  <c r="BB1879" i="5"/>
  <c r="BC1879" i="5"/>
  <c r="BD1879" i="5"/>
  <c r="BE1879" i="5"/>
  <c r="BF1879" i="5"/>
  <c r="BI1879" i="5" s="1"/>
  <c r="BG1879" i="5"/>
  <c r="BH1879" i="5"/>
  <c r="BJ1879" i="5"/>
  <c r="D1880" i="5"/>
  <c r="AG1880" i="5" s="1"/>
  <c r="BN1880" i="5" s="1"/>
  <c r="AH1880" i="5"/>
  <c r="AI1880" i="5"/>
  <c r="AK1880" i="5" s="1"/>
  <c r="AJ1880" i="5"/>
  <c r="AL1880" i="5"/>
  <c r="AM1880" i="5"/>
  <c r="AN1880" i="5"/>
  <c r="AO1880" i="5" s="1"/>
  <c r="AP1880" i="5"/>
  <c r="AQ1880" i="5"/>
  <c r="AR1880" i="5"/>
  <c r="AT1880" i="5"/>
  <c r="AU1880" i="5"/>
  <c r="AV1880" i="5"/>
  <c r="AW1880" i="5"/>
  <c r="AX1880" i="5"/>
  <c r="AY1880" i="5"/>
  <c r="AZ1880" i="5"/>
  <c r="BB1880" i="5"/>
  <c r="BC1880" i="5"/>
  <c r="BD1880" i="5"/>
  <c r="BE1880" i="5"/>
  <c r="BF1880" i="5"/>
  <c r="BG1880" i="5"/>
  <c r="BI1880" i="5" s="1"/>
  <c r="BH1880" i="5"/>
  <c r="BJ1880" i="5"/>
  <c r="D1881" i="5"/>
  <c r="AG1881" i="5" s="1"/>
  <c r="BN1881" i="5" s="1"/>
  <c r="AH1881" i="5"/>
  <c r="AI1881" i="5"/>
  <c r="AJ1881" i="5"/>
  <c r="AL1881" i="5"/>
  <c r="AO1881" i="5" s="1"/>
  <c r="AM1881" i="5"/>
  <c r="AN1881" i="5"/>
  <c r="AP1881" i="5"/>
  <c r="AS1881" i="5" s="1"/>
  <c r="AQ1881" i="5"/>
  <c r="AR1881" i="5"/>
  <c r="AT1881" i="5"/>
  <c r="AU1881" i="5"/>
  <c r="AV1881" i="5"/>
  <c r="AX1881" i="5"/>
  <c r="AY1881" i="5"/>
  <c r="AZ1881" i="5"/>
  <c r="BB1881" i="5"/>
  <c r="BC1881" i="5"/>
  <c r="BD1881" i="5"/>
  <c r="BF1881" i="5"/>
  <c r="BI1881" i="5" s="1"/>
  <c r="BG1881" i="5"/>
  <c r="BH1881" i="5"/>
  <c r="BJ1881" i="5"/>
  <c r="D1882" i="5"/>
  <c r="AG1882" i="5"/>
  <c r="BN1882" i="5" s="1"/>
  <c r="AH1882" i="5"/>
  <c r="AK1882" i="5" s="1"/>
  <c r="AI1882" i="5"/>
  <c r="AJ1882" i="5"/>
  <c r="AL1882" i="5"/>
  <c r="AO1882" i="5" s="1"/>
  <c r="AM1882" i="5"/>
  <c r="AN1882" i="5"/>
  <c r="AP1882" i="5"/>
  <c r="AQ1882" i="5"/>
  <c r="AR1882" i="5"/>
  <c r="AT1882" i="5"/>
  <c r="AU1882" i="5"/>
  <c r="AV1882" i="5"/>
  <c r="AW1882" i="5"/>
  <c r="AX1882" i="5"/>
  <c r="AY1882" i="5"/>
  <c r="AZ1882" i="5"/>
  <c r="BB1882" i="5"/>
  <c r="BC1882" i="5"/>
  <c r="BD1882" i="5"/>
  <c r="BE1882" i="5"/>
  <c r="BF1882" i="5"/>
  <c r="BI1882" i="5" s="1"/>
  <c r="BG1882" i="5"/>
  <c r="BH1882" i="5"/>
  <c r="BJ1882" i="5"/>
  <c r="D1883" i="5"/>
  <c r="AG1883" i="5" s="1"/>
  <c r="BN1883" i="5" s="1"/>
  <c r="AH1883" i="5"/>
  <c r="AK1883" i="5" s="1"/>
  <c r="AI1883" i="5"/>
  <c r="AJ1883" i="5"/>
  <c r="AL1883" i="5"/>
  <c r="AO1883" i="5" s="1"/>
  <c r="AM1883" i="5"/>
  <c r="AN1883" i="5"/>
  <c r="AP1883" i="5"/>
  <c r="AS1883" i="5" s="1"/>
  <c r="AQ1883" i="5"/>
  <c r="AR1883" i="5"/>
  <c r="AT1883" i="5"/>
  <c r="AW1883" i="5" s="1"/>
  <c r="AU1883" i="5"/>
  <c r="AV1883" i="5"/>
  <c r="AX1883" i="5"/>
  <c r="BA1883" i="5" s="1"/>
  <c r="AY1883" i="5"/>
  <c r="AZ1883" i="5"/>
  <c r="BB1883" i="5"/>
  <c r="BE1883" i="5" s="1"/>
  <c r="BC1883" i="5"/>
  <c r="BD1883" i="5"/>
  <c r="BF1883" i="5"/>
  <c r="BI1883" i="5" s="1"/>
  <c r="BG1883" i="5"/>
  <c r="BH1883" i="5"/>
  <c r="BJ1883" i="5"/>
  <c r="D1884" i="5"/>
  <c r="AG1884" i="5" s="1"/>
  <c r="BN1884" i="5" s="1"/>
  <c r="AH1884" i="5"/>
  <c r="AI1884" i="5"/>
  <c r="AJ1884" i="5"/>
  <c r="AK1884" i="5"/>
  <c r="AL1884" i="5"/>
  <c r="AM1884" i="5"/>
  <c r="AO1884" i="5" s="1"/>
  <c r="AN1884" i="5"/>
  <c r="AP1884" i="5"/>
  <c r="AQ1884" i="5"/>
  <c r="AR1884" i="5"/>
  <c r="AS1884" i="5"/>
  <c r="AT1884" i="5"/>
  <c r="AU1884" i="5"/>
  <c r="AW1884" i="5" s="1"/>
  <c r="AV1884" i="5"/>
  <c r="AX1884" i="5"/>
  <c r="AY1884" i="5"/>
  <c r="AZ1884" i="5"/>
  <c r="BA1884" i="5"/>
  <c r="BB1884" i="5"/>
  <c r="BC1884" i="5"/>
  <c r="BE1884" i="5" s="1"/>
  <c r="BD1884" i="5"/>
  <c r="BF1884" i="5"/>
  <c r="BG1884" i="5"/>
  <c r="BH1884" i="5"/>
  <c r="BI1884" i="5"/>
  <c r="BJ1884" i="5"/>
  <c r="D1885" i="5"/>
  <c r="AG1885" i="5" s="1"/>
  <c r="BN1885" i="5" s="1"/>
  <c r="AH1885" i="5"/>
  <c r="AK1885" i="5" s="1"/>
  <c r="AI1885" i="5"/>
  <c r="AJ1885" i="5"/>
  <c r="AL1885" i="5"/>
  <c r="AM1885" i="5"/>
  <c r="AN1885" i="5"/>
  <c r="AP1885" i="5"/>
  <c r="AQ1885" i="5"/>
  <c r="AR1885" i="5"/>
  <c r="AT1885" i="5"/>
  <c r="AU1885" i="5"/>
  <c r="AV1885" i="5"/>
  <c r="AX1885" i="5"/>
  <c r="BA1885" i="5" s="1"/>
  <c r="AY1885" i="5"/>
  <c r="AZ1885" i="5"/>
  <c r="BB1885" i="5"/>
  <c r="BC1885" i="5"/>
  <c r="BD1885" i="5"/>
  <c r="BF1885" i="5"/>
  <c r="BG1885" i="5"/>
  <c r="BH1885" i="5"/>
  <c r="BJ1885" i="5"/>
  <c r="D1886" i="5"/>
  <c r="AG1886" i="5" s="1"/>
  <c r="BN1886" i="5" s="1"/>
  <c r="AH1886" i="5"/>
  <c r="AI1886" i="5"/>
  <c r="AK1886" i="5" s="1"/>
  <c r="AJ1886" i="5"/>
  <c r="AL1886" i="5"/>
  <c r="AM1886" i="5"/>
  <c r="AN1886" i="5"/>
  <c r="AP1886" i="5"/>
  <c r="AQ1886" i="5"/>
  <c r="AR1886" i="5"/>
  <c r="AS1886" i="5"/>
  <c r="AT1886" i="5"/>
  <c r="AW1886" i="5" s="1"/>
  <c r="AU1886" i="5"/>
  <c r="AV1886" i="5"/>
  <c r="AX1886" i="5"/>
  <c r="AY1886" i="5"/>
  <c r="AZ1886" i="5"/>
  <c r="BA1886" i="5"/>
  <c r="BB1886" i="5"/>
  <c r="BE1886" i="5" s="1"/>
  <c r="BC1886" i="5"/>
  <c r="BD1886" i="5"/>
  <c r="BF1886" i="5"/>
  <c r="BI1886" i="5" s="1"/>
  <c r="BK1886" i="5" s="1"/>
  <c r="BG1886" i="5"/>
  <c r="BH1886" i="5"/>
  <c r="BJ1886" i="5"/>
  <c r="D1887" i="5"/>
  <c r="AG1887" i="5"/>
  <c r="AH1887" i="5"/>
  <c r="AK1887" i="5" s="1"/>
  <c r="AI1887" i="5"/>
  <c r="AJ1887" i="5"/>
  <c r="AL1887" i="5"/>
  <c r="AO1887" i="5" s="1"/>
  <c r="AM1887" i="5"/>
  <c r="AN1887" i="5"/>
  <c r="AP1887" i="5"/>
  <c r="AS1887" i="5" s="1"/>
  <c r="AQ1887" i="5"/>
  <c r="AR1887" i="5"/>
  <c r="AT1887" i="5"/>
  <c r="AW1887" i="5" s="1"/>
  <c r="AU1887" i="5"/>
  <c r="AV1887" i="5"/>
  <c r="AX1887" i="5"/>
  <c r="BA1887" i="5" s="1"/>
  <c r="AY1887" i="5"/>
  <c r="AZ1887" i="5"/>
  <c r="BB1887" i="5"/>
  <c r="BE1887" i="5" s="1"/>
  <c r="BC1887" i="5"/>
  <c r="BD1887" i="5"/>
  <c r="BF1887" i="5"/>
  <c r="BI1887" i="5" s="1"/>
  <c r="BG1887" i="5"/>
  <c r="BH1887" i="5"/>
  <c r="BJ1887" i="5"/>
  <c r="D1888" i="5"/>
  <c r="AG1888" i="5" s="1"/>
  <c r="AH1888" i="5"/>
  <c r="AI1888" i="5"/>
  <c r="AJ1888" i="5"/>
  <c r="AK1888" i="5" s="1"/>
  <c r="AL1888" i="5"/>
  <c r="AM1888" i="5"/>
  <c r="AN1888" i="5"/>
  <c r="AO1888" i="5" s="1"/>
  <c r="AP1888" i="5"/>
  <c r="AQ1888" i="5"/>
  <c r="AR1888" i="5"/>
  <c r="AS1888" i="5" s="1"/>
  <c r="AT1888" i="5"/>
  <c r="AU1888" i="5"/>
  <c r="AV1888" i="5"/>
  <c r="AW1888" i="5" s="1"/>
  <c r="AX1888" i="5"/>
  <c r="AY1888" i="5"/>
  <c r="AZ1888" i="5"/>
  <c r="BA1888" i="5" s="1"/>
  <c r="BK1888" i="5" s="1"/>
  <c r="BB1888" i="5"/>
  <c r="BC1888" i="5"/>
  <c r="BD1888" i="5"/>
  <c r="BE1888" i="5" s="1"/>
  <c r="BF1888" i="5"/>
  <c r="BG1888" i="5"/>
  <c r="BH1888" i="5"/>
  <c r="BI1888" i="5" s="1"/>
  <c r="BJ1888" i="5"/>
  <c r="D1889" i="5"/>
  <c r="AG1889" i="5" s="1"/>
  <c r="AH1889" i="5"/>
  <c r="AI1889" i="5"/>
  <c r="AJ1889" i="5"/>
  <c r="AL1889" i="5"/>
  <c r="AM1889" i="5"/>
  <c r="AN1889" i="5"/>
  <c r="AP1889" i="5"/>
  <c r="AS1889" i="5" s="1"/>
  <c r="AQ1889" i="5"/>
  <c r="AR1889" i="5"/>
  <c r="AT1889" i="5"/>
  <c r="AU1889" i="5"/>
  <c r="AV1889" i="5"/>
  <c r="AX1889" i="5"/>
  <c r="AY1889" i="5"/>
  <c r="AZ1889" i="5"/>
  <c r="BB1889" i="5"/>
  <c r="BE1889" i="5" s="1"/>
  <c r="BC1889" i="5"/>
  <c r="BD1889" i="5"/>
  <c r="BF1889" i="5"/>
  <c r="BI1889" i="5" s="1"/>
  <c r="BG1889" i="5"/>
  <c r="BH1889" i="5"/>
  <c r="BJ1889" i="5"/>
  <c r="D1890" i="5"/>
  <c r="AG1890" i="5"/>
  <c r="AH1890" i="5"/>
  <c r="AI1890" i="5"/>
  <c r="AJ1890" i="5"/>
  <c r="AK1890" i="5"/>
  <c r="AL1890" i="5"/>
  <c r="AO1890" i="5" s="1"/>
  <c r="AM1890" i="5"/>
  <c r="AN1890" i="5"/>
  <c r="AP1890" i="5"/>
  <c r="AQ1890" i="5"/>
  <c r="AR1890" i="5"/>
  <c r="AS1890" i="5"/>
  <c r="AT1890" i="5"/>
  <c r="AW1890" i="5" s="1"/>
  <c r="AU1890" i="5"/>
  <c r="AV1890" i="5"/>
  <c r="AX1890" i="5"/>
  <c r="AY1890" i="5"/>
  <c r="AZ1890" i="5"/>
  <c r="BA1890" i="5"/>
  <c r="BK1890" i="5" s="1"/>
  <c r="BB1890" i="5"/>
  <c r="BE1890" i="5" s="1"/>
  <c r="BC1890" i="5"/>
  <c r="BD1890" i="5"/>
  <c r="BF1890" i="5"/>
  <c r="BG1890" i="5"/>
  <c r="BH1890" i="5"/>
  <c r="BI1890" i="5"/>
  <c r="BJ1890" i="5"/>
  <c r="D1891" i="5"/>
  <c r="AG1891" i="5"/>
  <c r="AH1891" i="5"/>
  <c r="AI1891" i="5"/>
  <c r="AJ1891" i="5"/>
  <c r="AK1891" i="5"/>
  <c r="AL1891" i="5"/>
  <c r="AO1891" i="5" s="1"/>
  <c r="AM1891" i="5"/>
  <c r="AN1891" i="5"/>
  <c r="AP1891" i="5"/>
  <c r="AQ1891" i="5"/>
  <c r="AR1891" i="5"/>
  <c r="AS1891" i="5"/>
  <c r="AT1891" i="5"/>
  <c r="AW1891" i="5" s="1"/>
  <c r="AU1891" i="5"/>
  <c r="AV1891" i="5"/>
  <c r="AX1891" i="5"/>
  <c r="AY1891" i="5"/>
  <c r="AZ1891" i="5"/>
  <c r="BA1891" i="5"/>
  <c r="BB1891" i="5"/>
  <c r="BE1891" i="5" s="1"/>
  <c r="BC1891" i="5"/>
  <c r="BD1891" i="5"/>
  <c r="BF1891" i="5"/>
  <c r="BG1891" i="5"/>
  <c r="BH1891" i="5"/>
  <c r="BI1891" i="5"/>
  <c r="BJ1891" i="5"/>
  <c r="D1892" i="5"/>
  <c r="AG1892" i="5"/>
  <c r="AH1892" i="5"/>
  <c r="AI1892" i="5"/>
  <c r="AJ1892" i="5"/>
  <c r="AK1892" i="5"/>
  <c r="AL1892" i="5"/>
  <c r="AM1892" i="5"/>
  <c r="AO1892" i="5" s="1"/>
  <c r="AN1892" i="5"/>
  <c r="AP1892" i="5"/>
  <c r="AQ1892" i="5"/>
  <c r="AR1892" i="5"/>
  <c r="AS1892" i="5"/>
  <c r="AT1892" i="5"/>
  <c r="AU1892" i="5"/>
  <c r="AW1892" i="5" s="1"/>
  <c r="AV1892" i="5"/>
  <c r="AX1892" i="5"/>
  <c r="AY1892" i="5"/>
  <c r="AZ1892" i="5"/>
  <c r="BA1892" i="5"/>
  <c r="BK1892" i="5" s="1"/>
  <c r="BB1892" i="5"/>
  <c r="BC1892" i="5"/>
  <c r="BE1892" i="5" s="1"/>
  <c r="BD1892" i="5"/>
  <c r="BF1892" i="5"/>
  <c r="BG1892" i="5"/>
  <c r="BH1892" i="5"/>
  <c r="BI1892" i="5"/>
  <c r="BJ1892" i="5"/>
  <c r="D1893" i="5"/>
  <c r="AG1893" i="5" s="1"/>
  <c r="AH1893" i="5"/>
  <c r="AI1893" i="5"/>
  <c r="AJ1893" i="5"/>
  <c r="AL1893" i="5"/>
  <c r="AO1893" i="5" s="1"/>
  <c r="AM1893" i="5"/>
  <c r="AN1893" i="5"/>
  <c r="AP1893" i="5"/>
  <c r="AQ1893" i="5"/>
  <c r="AR1893" i="5"/>
  <c r="AT1893" i="5"/>
  <c r="AU1893" i="5"/>
  <c r="AV1893" i="5"/>
  <c r="AX1893" i="5"/>
  <c r="AY1893" i="5"/>
  <c r="AZ1893" i="5"/>
  <c r="BB1893" i="5"/>
  <c r="BC1893" i="5"/>
  <c r="BD1893" i="5"/>
  <c r="BF1893" i="5"/>
  <c r="BG1893" i="5"/>
  <c r="BH1893" i="5"/>
  <c r="BJ1893" i="5"/>
  <c r="D1894" i="5"/>
  <c r="AG1894" i="5"/>
  <c r="AH1894" i="5"/>
  <c r="AI1894" i="5"/>
  <c r="AK1894" i="5" s="1"/>
  <c r="AJ1894" i="5"/>
  <c r="AL1894" i="5"/>
  <c r="AM1894" i="5"/>
  <c r="AN1894" i="5"/>
  <c r="AO1894" i="5"/>
  <c r="AP1894" i="5"/>
  <c r="AQ1894" i="5"/>
  <c r="AS1894" i="5" s="1"/>
  <c r="AR1894" i="5"/>
  <c r="AT1894" i="5"/>
  <c r="AU1894" i="5"/>
  <c r="AV1894" i="5"/>
  <c r="AW1894" i="5"/>
  <c r="AX1894" i="5"/>
  <c r="AY1894" i="5"/>
  <c r="BA1894" i="5" s="1"/>
  <c r="AZ1894" i="5"/>
  <c r="BB1894" i="5"/>
  <c r="BC1894" i="5"/>
  <c r="BD1894" i="5"/>
  <c r="BE1894" i="5"/>
  <c r="BF1894" i="5"/>
  <c r="BG1894" i="5"/>
  <c r="BI1894" i="5" s="1"/>
  <c r="BH1894" i="5"/>
  <c r="BJ1894" i="5"/>
  <c r="D1895" i="5"/>
  <c r="AG1895" i="5"/>
  <c r="AH1895" i="5"/>
  <c r="AI1895" i="5"/>
  <c r="AJ1895" i="5"/>
  <c r="AK1895" i="5"/>
  <c r="AL1895" i="5"/>
  <c r="AM1895" i="5"/>
  <c r="AN1895" i="5"/>
  <c r="AO1895" i="5"/>
  <c r="AP1895" i="5"/>
  <c r="AQ1895" i="5"/>
  <c r="AR1895" i="5"/>
  <c r="AS1895" i="5"/>
  <c r="AT1895" i="5"/>
  <c r="AU1895" i="5"/>
  <c r="AV1895" i="5"/>
  <c r="AW1895" i="5"/>
  <c r="AX1895" i="5"/>
  <c r="AY1895" i="5"/>
  <c r="AZ1895" i="5"/>
  <c r="BA1895" i="5"/>
  <c r="BB1895" i="5"/>
  <c r="BC1895" i="5"/>
  <c r="BD1895" i="5"/>
  <c r="BE1895" i="5"/>
  <c r="BF1895" i="5"/>
  <c r="BG1895" i="5"/>
  <c r="BH1895" i="5"/>
  <c r="BI1895" i="5"/>
  <c r="BJ1895" i="5"/>
  <c r="D1896" i="5"/>
  <c r="AG1896" i="5"/>
  <c r="AH1896" i="5"/>
  <c r="AI1896" i="5"/>
  <c r="AK1896" i="5" s="1"/>
  <c r="AJ1896" i="5"/>
  <c r="AL1896" i="5"/>
  <c r="AM1896" i="5"/>
  <c r="AN1896" i="5"/>
  <c r="AO1896" i="5"/>
  <c r="AP1896" i="5"/>
  <c r="AQ1896" i="5"/>
  <c r="AS1896" i="5" s="1"/>
  <c r="AR1896" i="5"/>
  <c r="AT1896" i="5"/>
  <c r="AU1896" i="5"/>
  <c r="AV1896" i="5"/>
  <c r="AW1896" i="5"/>
  <c r="AX1896" i="5"/>
  <c r="AY1896" i="5"/>
  <c r="BA1896" i="5" s="1"/>
  <c r="BK1896" i="5" s="1"/>
  <c r="AZ1896" i="5"/>
  <c r="BB1896" i="5"/>
  <c r="BC1896" i="5"/>
  <c r="BD1896" i="5"/>
  <c r="BE1896" i="5"/>
  <c r="BF1896" i="5"/>
  <c r="BG1896" i="5"/>
  <c r="BI1896" i="5" s="1"/>
  <c r="BH1896" i="5"/>
  <c r="BJ1896" i="5"/>
  <c r="D1897" i="5"/>
  <c r="AG1897" i="5" s="1"/>
  <c r="AH1897" i="5"/>
  <c r="AI1897" i="5"/>
  <c r="AJ1897" i="5"/>
  <c r="AL1897" i="5"/>
  <c r="AO1897" i="5" s="1"/>
  <c r="AM1897" i="5"/>
  <c r="AN1897" i="5"/>
  <c r="AP1897" i="5"/>
  <c r="AQ1897" i="5"/>
  <c r="AR1897" i="5"/>
  <c r="AT1897" i="5"/>
  <c r="AW1897" i="5" s="1"/>
  <c r="AU1897" i="5"/>
  <c r="AV1897" i="5"/>
  <c r="AX1897" i="5"/>
  <c r="AY1897" i="5"/>
  <c r="AZ1897" i="5"/>
  <c r="BB1897" i="5"/>
  <c r="BC1897" i="5"/>
  <c r="BD1897" i="5"/>
  <c r="BF1897" i="5"/>
  <c r="BG1897" i="5"/>
  <c r="BH1897" i="5"/>
  <c r="BJ1897" i="5"/>
  <c r="D1898" i="5"/>
  <c r="AG1898" i="5"/>
  <c r="AH1898" i="5"/>
  <c r="AK1898" i="5" s="1"/>
  <c r="AI1898" i="5"/>
  <c r="AJ1898" i="5"/>
  <c r="AL1898" i="5"/>
  <c r="AM1898" i="5"/>
  <c r="AN1898" i="5"/>
  <c r="AO1898" i="5"/>
  <c r="AP1898" i="5"/>
  <c r="AS1898" i="5" s="1"/>
  <c r="AQ1898" i="5"/>
  <c r="AR1898" i="5"/>
  <c r="AT1898" i="5"/>
  <c r="AU1898" i="5"/>
  <c r="AV1898" i="5"/>
  <c r="AW1898" i="5"/>
  <c r="AX1898" i="5"/>
  <c r="BA1898" i="5" s="1"/>
  <c r="AY1898" i="5"/>
  <c r="AZ1898" i="5"/>
  <c r="BB1898" i="5"/>
  <c r="BC1898" i="5"/>
  <c r="BD1898" i="5"/>
  <c r="BE1898" i="5"/>
  <c r="BF1898" i="5"/>
  <c r="BI1898" i="5" s="1"/>
  <c r="BG1898" i="5"/>
  <c r="BH1898" i="5"/>
  <c r="BJ1898" i="5"/>
  <c r="D1899" i="5"/>
  <c r="AG1899" i="5"/>
  <c r="AH1899" i="5"/>
  <c r="AK1899" i="5" s="1"/>
  <c r="AI1899" i="5"/>
  <c r="AJ1899" i="5"/>
  <c r="AL1899" i="5"/>
  <c r="AM1899" i="5"/>
  <c r="AN1899" i="5"/>
  <c r="AO1899" i="5"/>
  <c r="AP1899" i="5"/>
  <c r="AS1899" i="5" s="1"/>
  <c r="AQ1899" i="5"/>
  <c r="AR1899" i="5"/>
  <c r="AT1899" i="5"/>
  <c r="AU1899" i="5"/>
  <c r="AV1899" i="5"/>
  <c r="AW1899" i="5"/>
  <c r="AX1899" i="5"/>
  <c r="BA1899" i="5" s="1"/>
  <c r="AY1899" i="5"/>
  <c r="AZ1899" i="5"/>
  <c r="BB1899" i="5"/>
  <c r="BC1899" i="5"/>
  <c r="BD1899" i="5"/>
  <c r="BE1899" i="5"/>
  <c r="BF1899" i="5"/>
  <c r="BI1899" i="5" s="1"/>
  <c r="BG1899" i="5"/>
  <c r="BH1899" i="5"/>
  <c r="BJ1899" i="5"/>
  <c r="D1900" i="5"/>
  <c r="AG1900" i="5"/>
  <c r="AH1900" i="5"/>
  <c r="AI1900" i="5"/>
  <c r="AK1900" i="5" s="1"/>
  <c r="AJ1900" i="5"/>
  <c r="AL1900" i="5"/>
  <c r="AM1900" i="5"/>
  <c r="AN1900" i="5"/>
  <c r="AO1900" i="5"/>
  <c r="AP1900" i="5"/>
  <c r="AQ1900" i="5"/>
  <c r="AS1900" i="5" s="1"/>
  <c r="AR1900" i="5"/>
  <c r="AT1900" i="5"/>
  <c r="AU1900" i="5"/>
  <c r="AV1900" i="5"/>
  <c r="AW1900" i="5"/>
  <c r="AX1900" i="5"/>
  <c r="AY1900" i="5"/>
  <c r="BA1900" i="5" s="1"/>
  <c r="BK1900" i="5" s="1"/>
  <c r="AZ1900" i="5"/>
  <c r="BB1900" i="5"/>
  <c r="BC1900" i="5"/>
  <c r="BD1900" i="5"/>
  <c r="BE1900" i="5"/>
  <c r="BF1900" i="5"/>
  <c r="BG1900" i="5"/>
  <c r="BI1900" i="5" s="1"/>
  <c r="BH1900" i="5"/>
  <c r="BJ1900" i="5"/>
  <c r="D1901" i="5"/>
  <c r="AG1901" i="5" s="1"/>
  <c r="AH1901" i="5"/>
  <c r="AI1901" i="5"/>
  <c r="AJ1901" i="5"/>
  <c r="AL1901" i="5"/>
  <c r="AM1901" i="5"/>
  <c r="AN1901" i="5"/>
  <c r="AP1901" i="5"/>
  <c r="AQ1901" i="5"/>
  <c r="AR1901" i="5"/>
  <c r="AT1901" i="5"/>
  <c r="AW1901" i="5" s="1"/>
  <c r="AU1901" i="5"/>
  <c r="AV1901" i="5"/>
  <c r="AX1901" i="5"/>
  <c r="AY1901" i="5"/>
  <c r="AZ1901" i="5"/>
  <c r="BB1901" i="5"/>
  <c r="BE1901" i="5" s="1"/>
  <c r="BC1901" i="5"/>
  <c r="BD1901" i="5"/>
  <c r="BF1901" i="5"/>
  <c r="BG1901" i="5"/>
  <c r="BH1901" i="5"/>
  <c r="BJ1901" i="5"/>
  <c r="D1902" i="5"/>
  <c r="AG1902" i="5"/>
  <c r="AH1902" i="5"/>
  <c r="AI1902" i="5"/>
  <c r="AJ1902" i="5"/>
  <c r="AK1902" i="5"/>
  <c r="AL1902" i="5"/>
  <c r="AM1902" i="5"/>
  <c r="AO1902" i="5" s="1"/>
  <c r="AN1902" i="5"/>
  <c r="AP1902" i="5"/>
  <c r="AQ1902" i="5"/>
  <c r="AR1902" i="5"/>
  <c r="AS1902" i="5"/>
  <c r="AT1902" i="5"/>
  <c r="AU1902" i="5"/>
  <c r="AW1902" i="5" s="1"/>
  <c r="AV1902" i="5"/>
  <c r="AX1902" i="5"/>
  <c r="AY1902" i="5"/>
  <c r="AZ1902" i="5"/>
  <c r="BA1902" i="5"/>
  <c r="BB1902" i="5"/>
  <c r="BC1902" i="5"/>
  <c r="BE1902" i="5" s="1"/>
  <c r="BK1902" i="5" s="1"/>
  <c r="BD1902" i="5"/>
  <c r="BF1902" i="5"/>
  <c r="BG1902" i="5"/>
  <c r="BH1902" i="5"/>
  <c r="BI1902" i="5"/>
  <c r="BJ1902" i="5"/>
  <c r="D1903" i="5"/>
  <c r="AG1903" i="5"/>
  <c r="AH1903" i="5"/>
  <c r="AI1903" i="5"/>
  <c r="AJ1903" i="5"/>
  <c r="AK1903" i="5"/>
  <c r="AL1903" i="5"/>
  <c r="AM1903" i="5"/>
  <c r="AN1903" i="5"/>
  <c r="AO1903" i="5"/>
  <c r="AP1903" i="5"/>
  <c r="AQ1903" i="5"/>
  <c r="AR1903" i="5"/>
  <c r="AS1903" i="5"/>
  <c r="AT1903" i="5"/>
  <c r="AU1903" i="5"/>
  <c r="AV1903" i="5"/>
  <c r="AW1903" i="5"/>
  <c r="AX1903" i="5"/>
  <c r="AY1903" i="5"/>
  <c r="AZ1903" i="5"/>
  <c r="BA1903" i="5"/>
  <c r="BB1903" i="5"/>
  <c r="BC1903" i="5"/>
  <c r="BD1903" i="5"/>
  <c r="BE1903" i="5"/>
  <c r="BF1903" i="5"/>
  <c r="BG1903" i="5"/>
  <c r="BH1903" i="5"/>
  <c r="BI1903" i="5"/>
  <c r="BJ1903" i="5"/>
  <c r="D1904" i="5"/>
  <c r="AG1904" i="5"/>
  <c r="AH1904" i="5"/>
  <c r="AI1904" i="5"/>
  <c r="AJ1904" i="5"/>
  <c r="AK1904" i="5"/>
  <c r="AL1904" i="5"/>
  <c r="AM1904" i="5"/>
  <c r="AO1904" i="5" s="1"/>
  <c r="AN1904" i="5"/>
  <c r="AP1904" i="5"/>
  <c r="AQ1904" i="5"/>
  <c r="AR1904" i="5"/>
  <c r="AS1904" i="5"/>
  <c r="AT1904" i="5"/>
  <c r="AU1904" i="5"/>
  <c r="AW1904" i="5" s="1"/>
  <c r="AV1904" i="5"/>
  <c r="AX1904" i="5"/>
  <c r="AY1904" i="5"/>
  <c r="AZ1904" i="5"/>
  <c r="BA1904" i="5"/>
  <c r="BB1904" i="5"/>
  <c r="BC1904" i="5"/>
  <c r="BE1904" i="5" s="1"/>
  <c r="BK1904" i="5" s="1"/>
  <c r="BD1904" i="5"/>
  <c r="BF1904" i="5"/>
  <c r="BG1904" i="5"/>
  <c r="BH1904" i="5"/>
  <c r="BI1904" i="5"/>
  <c r="BJ1904" i="5"/>
  <c r="D1905" i="5"/>
  <c r="AG1905" i="5" s="1"/>
  <c r="AH1905" i="5"/>
  <c r="AI1905" i="5"/>
  <c r="AJ1905" i="5"/>
  <c r="AL1905" i="5"/>
  <c r="AM1905" i="5"/>
  <c r="AN1905" i="5"/>
  <c r="AP1905" i="5"/>
  <c r="AQ1905" i="5"/>
  <c r="AR1905" i="5"/>
  <c r="AT1905" i="5"/>
  <c r="AU1905" i="5"/>
  <c r="AV1905" i="5"/>
  <c r="AX1905" i="5"/>
  <c r="AY1905" i="5"/>
  <c r="AZ1905" i="5"/>
  <c r="BB1905" i="5"/>
  <c r="BE1905" i="5" s="1"/>
  <c r="BC1905" i="5"/>
  <c r="BD1905" i="5"/>
  <c r="BF1905" i="5"/>
  <c r="BG1905" i="5"/>
  <c r="BH1905" i="5"/>
  <c r="BJ1905" i="5"/>
  <c r="D1906" i="5"/>
  <c r="AG1906" i="5"/>
  <c r="AH1906" i="5"/>
  <c r="AI1906" i="5"/>
  <c r="AJ1906" i="5"/>
  <c r="AK1906" i="5"/>
  <c r="AL1906" i="5"/>
  <c r="AM1906" i="5"/>
  <c r="AO1906" i="5" s="1"/>
  <c r="AN1906" i="5"/>
  <c r="AP1906" i="5"/>
  <c r="AQ1906" i="5"/>
  <c r="AR1906" i="5"/>
  <c r="AS1906" i="5"/>
  <c r="AT1906" i="5"/>
  <c r="AU1906" i="5"/>
  <c r="AW1906" i="5" s="1"/>
  <c r="AV1906" i="5"/>
  <c r="AX1906" i="5"/>
  <c r="AY1906" i="5"/>
  <c r="AZ1906" i="5"/>
  <c r="BA1906" i="5"/>
  <c r="BB1906" i="5"/>
  <c r="BC1906" i="5"/>
  <c r="BE1906" i="5" s="1"/>
  <c r="BD1906" i="5"/>
  <c r="BF1906" i="5"/>
  <c r="BG1906" i="5"/>
  <c r="BH1906" i="5"/>
  <c r="BI1906" i="5"/>
  <c r="BJ1906" i="5"/>
  <c r="D1907" i="5"/>
  <c r="AG1907" i="5" s="1"/>
  <c r="AH1907" i="5"/>
  <c r="AK1907" i="5" s="1"/>
  <c r="AI1907" i="5"/>
  <c r="AJ1907" i="5"/>
  <c r="AL1907" i="5"/>
  <c r="AO1907" i="5" s="1"/>
  <c r="AM1907" i="5"/>
  <c r="AN1907" i="5"/>
  <c r="AP1907" i="5"/>
  <c r="AS1907" i="5" s="1"/>
  <c r="AQ1907" i="5"/>
  <c r="AR1907" i="5"/>
  <c r="AT1907" i="5"/>
  <c r="AW1907" i="5" s="1"/>
  <c r="AU1907" i="5"/>
  <c r="AV1907" i="5"/>
  <c r="AX1907" i="5"/>
  <c r="BA1907" i="5" s="1"/>
  <c r="BK1907" i="5" s="1"/>
  <c r="AY1907" i="5"/>
  <c r="AZ1907" i="5"/>
  <c r="BB1907" i="5"/>
  <c r="BE1907" i="5" s="1"/>
  <c r="BC1907" i="5"/>
  <c r="BD1907" i="5"/>
  <c r="BF1907" i="5"/>
  <c r="BI1907" i="5" s="1"/>
  <c r="BG1907" i="5"/>
  <c r="BH1907" i="5"/>
  <c r="BJ1907" i="5"/>
  <c r="D1908" i="5"/>
  <c r="AG1908" i="5"/>
  <c r="AH1908" i="5"/>
  <c r="AI1908" i="5"/>
  <c r="AK1908" i="5" s="1"/>
  <c r="AJ1908" i="5"/>
  <c r="AL1908" i="5"/>
  <c r="AM1908" i="5"/>
  <c r="AN1908" i="5"/>
  <c r="AO1908" i="5"/>
  <c r="AP1908" i="5"/>
  <c r="AQ1908" i="5"/>
  <c r="AS1908" i="5" s="1"/>
  <c r="AR1908" i="5"/>
  <c r="AT1908" i="5"/>
  <c r="AU1908" i="5"/>
  <c r="AV1908" i="5"/>
  <c r="AW1908" i="5"/>
  <c r="AX1908" i="5"/>
  <c r="AY1908" i="5"/>
  <c r="BA1908" i="5" s="1"/>
  <c r="BK1908" i="5" s="1"/>
  <c r="AZ1908" i="5"/>
  <c r="BB1908" i="5"/>
  <c r="BC1908" i="5"/>
  <c r="BD1908" i="5"/>
  <c r="BE1908" i="5"/>
  <c r="BF1908" i="5"/>
  <c r="BG1908" i="5"/>
  <c r="BI1908" i="5" s="1"/>
  <c r="BH1908" i="5"/>
  <c r="BJ1908" i="5"/>
  <c r="D1909" i="5"/>
  <c r="AG1909" i="5" s="1"/>
  <c r="AH1909" i="5"/>
  <c r="AI1909" i="5"/>
  <c r="AK1909" i="5" s="1"/>
  <c r="AJ1909" i="5"/>
  <c r="AL1909" i="5"/>
  <c r="AM1909" i="5"/>
  <c r="AN1909" i="5"/>
  <c r="AP1909" i="5"/>
  <c r="AS1909" i="5" s="1"/>
  <c r="AQ1909" i="5"/>
  <c r="AR1909" i="5"/>
  <c r="AT1909" i="5"/>
  <c r="AW1909" i="5" s="1"/>
  <c r="AU1909" i="5"/>
  <c r="AV1909" i="5"/>
  <c r="AX1909" i="5"/>
  <c r="AY1909" i="5"/>
  <c r="AZ1909" i="5"/>
  <c r="BA1909" i="5"/>
  <c r="BB1909" i="5"/>
  <c r="BC1909" i="5"/>
  <c r="BD1909" i="5"/>
  <c r="BF1909" i="5"/>
  <c r="BI1909" i="5" s="1"/>
  <c r="BG1909" i="5"/>
  <c r="BH1909" i="5"/>
  <c r="BJ1909" i="5"/>
  <c r="D1910" i="5"/>
  <c r="AG1910" i="5"/>
  <c r="AH1910" i="5"/>
  <c r="AI1910" i="5"/>
  <c r="AJ1910" i="5"/>
  <c r="AK1910" i="5"/>
  <c r="AL1910" i="5"/>
  <c r="AM1910" i="5"/>
  <c r="AO1910" i="5" s="1"/>
  <c r="AN1910" i="5"/>
  <c r="AP1910" i="5"/>
  <c r="AQ1910" i="5"/>
  <c r="AR1910" i="5"/>
  <c r="AS1910" i="5"/>
  <c r="AT1910" i="5"/>
  <c r="AU1910" i="5"/>
  <c r="AW1910" i="5" s="1"/>
  <c r="AV1910" i="5"/>
  <c r="AX1910" i="5"/>
  <c r="AY1910" i="5"/>
  <c r="AZ1910" i="5"/>
  <c r="BA1910" i="5"/>
  <c r="BK1910" i="5" s="1"/>
  <c r="BB1910" i="5"/>
  <c r="BC1910" i="5"/>
  <c r="BE1910" i="5" s="1"/>
  <c r="BD1910" i="5"/>
  <c r="BF1910" i="5"/>
  <c r="BG1910" i="5"/>
  <c r="BH1910" i="5"/>
  <c r="BI1910" i="5"/>
  <c r="BJ1910" i="5"/>
  <c r="D1911" i="5"/>
  <c r="AG1911" i="5" s="1"/>
  <c r="AH1911" i="5"/>
  <c r="AI1911" i="5"/>
  <c r="AJ1911" i="5"/>
  <c r="AL1911" i="5"/>
  <c r="AO1911" i="5" s="1"/>
  <c r="AM1911" i="5"/>
  <c r="AN1911" i="5"/>
  <c r="AP1911" i="5"/>
  <c r="AS1911" i="5" s="1"/>
  <c r="AQ1911" i="5"/>
  <c r="AR1911" i="5"/>
  <c r="AT1911" i="5"/>
  <c r="AW1911" i="5" s="1"/>
  <c r="AU1911" i="5"/>
  <c r="AV1911" i="5"/>
  <c r="AX1911" i="5"/>
  <c r="AY1911" i="5"/>
  <c r="AZ1911" i="5"/>
  <c r="BB1911" i="5"/>
  <c r="BE1911" i="5" s="1"/>
  <c r="BC1911" i="5"/>
  <c r="BD1911" i="5"/>
  <c r="BF1911" i="5"/>
  <c r="BI1911" i="5" s="1"/>
  <c r="BG1911" i="5"/>
  <c r="BH1911" i="5"/>
  <c r="BJ1911" i="5"/>
  <c r="D1912" i="5"/>
  <c r="AG1912" i="5"/>
  <c r="AH1912" i="5"/>
  <c r="AI1912" i="5"/>
  <c r="AK1912" i="5" s="1"/>
  <c r="AJ1912" i="5"/>
  <c r="AL1912" i="5"/>
  <c r="AM1912" i="5"/>
  <c r="AN1912" i="5"/>
  <c r="AO1912" i="5"/>
  <c r="AP1912" i="5"/>
  <c r="AQ1912" i="5"/>
  <c r="AS1912" i="5" s="1"/>
  <c r="AR1912" i="5"/>
  <c r="AT1912" i="5"/>
  <c r="AU1912" i="5"/>
  <c r="AV1912" i="5"/>
  <c r="AW1912" i="5"/>
  <c r="AX1912" i="5"/>
  <c r="AY1912" i="5"/>
  <c r="BA1912" i="5" s="1"/>
  <c r="AZ1912" i="5"/>
  <c r="BB1912" i="5"/>
  <c r="BC1912" i="5"/>
  <c r="BD1912" i="5"/>
  <c r="BE1912" i="5"/>
  <c r="BF1912" i="5"/>
  <c r="BG1912" i="5"/>
  <c r="BI1912" i="5" s="1"/>
  <c r="BH1912" i="5"/>
  <c r="BJ1912" i="5"/>
  <c r="D1913" i="5"/>
  <c r="AG1913" i="5" s="1"/>
  <c r="AH1913" i="5"/>
  <c r="AK1913" i="5" s="1"/>
  <c r="AI1913" i="5"/>
  <c r="AJ1913" i="5"/>
  <c r="AL1913" i="5"/>
  <c r="AO1913" i="5" s="1"/>
  <c r="AM1913" i="5"/>
  <c r="AN1913" i="5"/>
  <c r="AP1913" i="5"/>
  <c r="AS1913" i="5" s="1"/>
  <c r="AQ1913" i="5"/>
  <c r="AR1913" i="5"/>
  <c r="AT1913" i="5"/>
  <c r="AW1913" i="5" s="1"/>
  <c r="AU1913" i="5"/>
  <c r="AV1913" i="5"/>
  <c r="AX1913" i="5"/>
  <c r="BA1913" i="5" s="1"/>
  <c r="BK1913" i="5" s="1"/>
  <c r="AY1913" i="5"/>
  <c r="AZ1913" i="5"/>
  <c r="BB1913" i="5"/>
  <c r="BE1913" i="5" s="1"/>
  <c r="BC1913" i="5"/>
  <c r="BD1913" i="5"/>
  <c r="BF1913" i="5"/>
  <c r="BI1913" i="5" s="1"/>
  <c r="BG1913" i="5"/>
  <c r="BH1913" i="5"/>
  <c r="BJ1913" i="5"/>
  <c r="D1914" i="5"/>
  <c r="AG1914" i="5"/>
  <c r="AH1914" i="5"/>
  <c r="AI1914" i="5"/>
  <c r="AK1914" i="5" s="1"/>
  <c r="AJ1914" i="5"/>
  <c r="AL1914" i="5"/>
  <c r="AM1914" i="5"/>
  <c r="AN1914" i="5"/>
  <c r="AO1914" i="5"/>
  <c r="AP1914" i="5"/>
  <c r="AQ1914" i="5"/>
  <c r="AS1914" i="5" s="1"/>
  <c r="AR1914" i="5"/>
  <c r="AT1914" i="5"/>
  <c r="AU1914" i="5"/>
  <c r="AV1914" i="5"/>
  <c r="AW1914" i="5"/>
  <c r="AX1914" i="5"/>
  <c r="AY1914" i="5"/>
  <c r="BA1914" i="5" s="1"/>
  <c r="AZ1914" i="5"/>
  <c r="BB1914" i="5"/>
  <c r="BC1914" i="5"/>
  <c r="BD1914" i="5"/>
  <c r="BE1914" i="5"/>
  <c r="BF1914" i="5"/>
  <c r="BG1914" i="5"/>
  <c r="BI1914" i="5" s="1"/>
  <c r="BH1914" i="5"/>
  <c r="BJ1914" i="5"/>
  <c r="D1915" i="5"/>
  <c r="AG1915" i="5" s="1"/>
  <c r="AH1915" i="5"/>
  <c r="AK1915" i="5" s="1"/>
  <c r="AI1915" i="5"/>
  <c r="AJ1915" i="5"/>
  <c r="AL1915" i="5"/>
  <c r="AM1915" i="5"/>
  <c r="AN1915" i="5"/>
  <c r="AP1915" i="5"/>
  <c r="AS1915" i="5" s="1"/>
  <c r="AQ1915" i="5"/>
  <c r="AR1915" i="5"/>
  <c r="AT1915" i="5"/>
  <c r="AW1915" i="5" s="1"/>
  <c r="AU1915" i="5"/>
  <c r="AV1915" i="5"/>
  <c r="AX1915" i="5"/>
  <c r="BA1915" i="5" s="1"/>
  <c r="AY1915" i="5"/>
  <c r="AZ1915" i="5"/>
  <c r="BB1915" i="5"/>
  <c r="BE1915" i="5" s="1"/>
  <c r="BC1915" i="5"/>
  <c r="BD1915" i="5"/>
  <c r="BF1915" i="5"/>
  <c r="BI1915" i="5" s="1"/>
  <c r="BG1915" i="5"/>
  <c r="BH1915" i="5"/>
  <c r="BJ1915" i="5"/>
  <c r="D1916" i="5"/>
  <c r="AG1916" i="5"/>
  <c r="AH1916" i="5"/>
  <c r="AI1916" i="5"/>
  <c r="AJ1916" i="5"/>
  <c r="AK1916" i="5"/>
  <c r="AL1916" i="5"/>
  <c r="AM1916" i="5"/>
  <c r="AO1916" i="5" s="1"/>
  <c r="AN1916" i="5"/>
  <c r="AP1916" i="5"/>
  <c r="AQ1916" i="5"/>
  <c r="AR1916" i="5"/>
  <c r="AS1916" i="5"/>
  <c r="AT1916" i="5"/>
  <c r="AU1916" i="5"/>
  <c r="AW1916" i="5" s="1"/>
  <c r="AV1916" i="5"/>
  <c r="AX1916" i="5"/>
  <c r="AY1916" i="5"/>
  <c r="AZ1916" i="5"/>
  <c r="BA1916" i="5"/>
  <c r="BK1916" i="5" s="1"/>
  <c r="BB1916" i="5"/>
  <c r="BC1916" i="5"/>
  <c r="BE1916" i="5" s="1"/>
  <c r="BD1916" i="5"/>
  <c r="BF1916" i="5"/>
  <c r="BG1916" i="5"/>
  <c r="BH1916" i="5"/>
  <c r="BI1916" i="5"/>
  <c r="BJ1916" i="5"/>
  <c r="D1917" i="5"/>
  <c r="AG1917" i="5" s="1"/>
  <c r="AH1917" i="5"/>
  <c r="AK1917" i="5" s="1"/>
  <c r="AI1917" i="5"/>
  <c r="AJ1917" i="5"/>
  <c r="AL1917" i="5"/>
  <c r="AO1917" i="5" s="1"/>
  <c r="AM1917" i="5"/>
  <c r="AN1917" i="5"/>
  <c r="AP1917" i="5"/>
  <c r="AQ1917" i="5"/>
  <c r="AR1917" i="5"/>
  <c r="AT1917" i="5"/>
  <c r="AW1917" i="5" s="1"/>
  <c r="AU1917" i="5"/>
  <c r="AV1917" i="5"/>
  <c r="AX1917" i="5"/>
  <c r="BA1917" i="5" s="1"/>
  <c r="AY1917" i="5"/>
  <c r="AZ1917" i="5"/>
  <c r="BB1917" i="5"/>
  <c r="BE1917" i="5" s="1"/>
  <c r="BC1917" i="5"/>
  <c r="BD1917" i="5"/>
  <c r="BF1917" i="5"/>
  <c r="BI1917" i="5" s="1"/>
  <c r="BG1917" i="5"/>
  <c r="BH1917" i="5"/>
  <c r="BJ1917" i="5"/>
  <c r="D1918" i="5"/>
  <c r="AG1918" i="5"/>
  <c r="AH1918" i="5"/>
  <c r="AI1918" i="5"/>
  <c r="AK1918" i="5" s="1"/>
  <c r="AJ1918" i="5"/>
  <c r="AL1918" i="5"/>
  <c r="AM1918" i="5"/>
  <c r="AO1918" i="5" s="1"/>
  <c r="AN1918" i="5"/>
  <c r="AP1918" i="5"/>
  <c r="AQ1918" i="5"/>
  <c r="AS1918" i="5" s="1"/>
  <c r="AR1918" i="5"/>
  <c r="AT1918" i="5"/>
  <c r="AU1918" i="5"/>
  <c r="AW1918" i="5" s="1"/>
  <c r="AV1918" i="5"/>
  <c r="AX1918" i="5"/>
  <c r="AY1918" i="5"/>
  <c r="AZ1918" i="5"/>
  <c r="BA1918" i="5"/>
  <c r="BB1918" i="5"/>
  <c r="BC1918" i="5"/>
  <c r="BE1918" i="5" s="1"/>
  <c r="BD1918" i="5"/>
  <c r="BF1918" i="5"/>
  <c r="BG1918" i="5"/>
  <c r="BH1918" i="5"/>
  <c r="BI1918" i="5"/>
  <c r="BJ1918" i="5"/>
  <c r="D1919" i="5"/>
  <c r="AG1919" i="5" s="1"/>
  <c r="AH1919" i="5"/>
  <c r="AI1919" i="5"/>
  <c r="AJ1919" i="5"/>
  <c r="AL1919" i="5"/>
  <c r="AO1919" i="5" s="1"/>
  <c r="AM1919" i="5"/>
  <c r="AN1919" i="5"/>
  <c r="AP1919" i="5"/>
  <c r="AS1919" i="5" s="1"/>
  <c r="AQ1919" i="5"/>
  <c r="AR1919" i="5"/>
  <c r="AT1919" i="5"/>
  <c r="AW1919" i="5" s="1"/>
  <c r="AU1919" i="5"/>
  <c r="AV1919" i="5"/>
  <c r="AX1919" i="5"/>
  <c r="AY1919" i="5"/>
  <c r="AZ1919" i="5"/>
  <c r="BB1919" i="5"/>
  <c r="BE1919" i="5" s="1"/>
  <c r="BC1919" i="5"/>
  <c r="BD1919" i="5"/>
  <c r="BF1919" i="5"/>
  <c r="BI1919" i="5" s="1"/>
  <c r="BG1919" i="5"/>
  <c r="BH1919" i="5"/>
  <c r="BJ1919" i="5"/>
  <c r="D1920" i="5"/>
  <c r="AG1920" i="5"/>
  <c r="AH1920" i="5"/>
  <c r="AI1920" i="5"/>
  <c r="AK1920" i="5" s="1"/>
  <c r="AJ1920" i="5"/>
  <c r="AL1920" i="5"/>
  <c r="AM1920" i="5"/>
  <c r="AN1920" i="5"/>
  <c r="AO1920" i="5"/>
  <c r="AP1920" i="5"/>
  <c r="AQ1920" i="5"/>
  <c r="AS1920" i="5" s="1"/>
  <c r="AR1920" i="5"/>
  <c r="AT1920" i="5"/>
  <c r="AU1920" i="5"/>
  <c r="AV1920" i="5"/>
  <c r="AW1920" i="5"/>
  <c r="AX1920" i="5"/>
  <c r="AY1920" i="5"/>
  <c r="BA1920" i="5" s="1"/>
  <c r="AZ1920" i="5"/>
  <c r="BB1920" i="5"/>
  <c r="BC1920" i="5"/>
  <c r="BD1920" i="5"/>
  <c r="BE1920" i="5"/>
  <c r="BF1920" i="5"/>
  <c r="BG1920" i="5"/>
  <c r="BI1920" i="5" s="1"/>
  <c r="BH1920" i="5"/>
  <c r="BJ1920" i="5"/>
  <c r="D1921" i="5"/>
  <c r="AG1921" i="5" s="1"/>
  <c r="AH1921" i="5"/>
  <c r="AK1921" i="5" s="1"/>
  <c r="AI1921" i="5"/>
  <c r="AJ1921" i="5"/>
  <c r="AL1921" i="5"/>
  <c r="AO1921" i="5" s="1"/>
  <c r="AM1921" i="5"/>
  <c r="AN1921" i="5"/>
  <c r="AP1921" i="5"/>
  <c r="AS1921" i="5" s="1"/>
  <c r="AQ1921" i="5"/>
  <c r="AR1921" i="5"/>
  <c r="AT1921" i="5"/>
  <c r="AU1921" i="5"/>
  <c r="AV1921" i="5"/>
  <c r="AX1921" i="5"/>
  <c r="BA1921" i="5" s="1"/>
  <c r="BK1921" i="5" s="1"/>
  <c r="AY1921" i="5"/>
  <c r="AZ1921" i="5"/>
  <c r="BB1921" i="5"/>
  <c r="BE1921" i="5" s="1"/>
  <c r="BC1921" i="5"/>
  <c r="BD1921" i="5"/>
  <c r="BF1921" i="5"/>
  <c r="BI1921" i="5" s="1"/>
  <c r="BG1921" i="5"/>
  <c r="BH1921" i="5"/>
  <c r="BJ1921" i="5"/>
  <c r="D1922" i="5"/>
  <c r="AG1922" i="5"/>
  <c r="AH1922" i="5"/>
  <c r="AI1922" i="5"/>
  <c r="AK1922" i="5" s="1"/>
  <c r="AJ1922" i="5"/>
  <c r="AL1922" i="5"/>
  <c r="AM1922" i="5"/>
  <c r="AO1922" i="5" s="1"/>
  <c r="AN1922" i="5"/>
  <c r="AP1922" i="5"/>
  <c r="AQ1922" i="5"/>
  <c r="AS1922" i="5" s="1"/>
  <c r="AR1922" i="5"/>
  <c r="AT1922" i="5"/>
  <c r="AU1922" i="5"/>
  <c r="AW1922" i="5" s="1"/>
  <c r="AV1922" i="5"/>
  <c r="AX1922" i="5"/>
  <c r="AY1922" i="5"/>
  <c r="BA1922" i="5" s="1"/>
  <c r="AZ1922" i="5"/>
  <c r="BB1922" i="5"/>
  <c r="BC1922" i="5"/>
  <c r="BE1922" i="5" s="1"/>
  <c r="BD1922" i="5"/>
  <c r="BF1922" i="5"/>
  <c r="BG1922" i="5"/>
  <c r="BI1922" i="5" s="1"/>
  <c r="BH1922" i="5"/>
  <c r="BJ1922" i="5"/>
  <c r="D1923" i="5"/>
  <c r="AG1923" i="5" s="1"/>
  <c r="AH1923" i="5"/>
  <c r="AK1923" i="5" s="1"/>
  <c r="AI1923" i="5"/>
  <c r="AJ1923" i="5"/>
  <c r="AL1923" i="5"/>
  <c r="AO1923" i="5" s="1"/>
  <c r="AM1923" i="5"/>
  <c r="AN1923" i="5"/>
  <c r="AP1923" i="5"/>
  <c r="AS1923" i="5" s="1"/>
  <c r="AQ1923" i="5"/>
  <c r="AR1923" i="5"/>
  <c r="AT1923" i="5"/>
  <c r="AW1923" i="5" s="1"/>
  <c r="AU1923" i="5"/>
  <c r="AV1923" i="5"/>
  <c r="AX1923" i="5"/>
  <c r="BA1923" i="5" s="1"/>
  <c r="AY1923" i="5"/>
  <c r="AZ1923" i="5"/>
  <c r="BB1923" i="5"/>
  <c r="BE1923" i="5" s="1"/>
  <c r="BC1923" i="5"/>
  <c r="BD1923" i="5"/>
  <c r="BF1923" i="5"/>
  <c r="BI1923" i="5" s="1"/>
  <c r="BG1923" i="5"/>
  <c r="BH1923" i="5"/>
  <c r="BJ1923" i="5"/>
  <c r="D1924" i="5"/>
  <c r="AG1924" i="5"/>
  <c r="AH1924" i="5"/>
  <c r="AI1924" i="5"/>
  <c r="AJ1924" i="5"/>
  <c r="AK1924" i="5"/>
  <c r="AL1924" i="5"/>
  <c r="AM1924" i="5"/>
  <c r="AO1924" i="5" s="1"/>
  <c r="AN1924" i="5"/>
  <c r="AP1924" i="5"/>
  <c r="AQ1924" i="5"/>
  <c r="AR1924" i="5"/>
  <c r="AS1924" i="5"/>
  <c r="AT1924" i="5"/>
  <c r="AU1924" i="5"/>
  <c r="AW1924" i="5" s="1"/>
  <c r="AV1924" i="5"/>
  <c r="AX1924" i="5"/>
  <c r="AY1924" i="5"/>
  <c r="AZ1924" i="5"/>
  <c r="BA1924" i="5"/>
  <c r="BB1924" i="5"/>
  <c r="BC1924" i="5"/>
  <c r="BE1924" i="5" s="1"/>
  <c r="BK1924" i="5" s="1"/>
  <c r="BD1924" i="5"/>
  <c r="BF1924" i="5"/>
  <c r="BG1924" i="5"/>
  <c r="BH1924" i="5"/>
  <c r="BI1924" i="5"/>
  <c r="BJ1924" i="5"/>
  <c r="D1925" i="5"/>
  <c r="AG1925" i="5" s="1"/>
  <c r="AH1925" i="5"/>
  <c r="AI1925" i="5"/>
  <c r="AJ1925" i="5"/>
  <c r="AL1925" i="5"/>
  <c r="AO1925" i="5" s="1"/>
  <c r="AM1925" i="5"/>
  <c r="AN1925" i="5"/>
  <c r="AP1925" i="5"/>
  <c r="AS1925" i="5" s="1"/>
  <c r="AQ1925" i="5"/>
  <c r="AR1925" i="5"/>
  <c r="AT1925" i="5"/>
  <c r="AW1925" i="5" s="1"/>
  <c r="AU1925" i="5"/>
  <c r="AV1925" i="5"/>
  <c r="AX1925" i="5"/>
  <c r="AY1925" i="5"/>
  <c r="AZ1925" i="5"/>
  <c r="BB1925" i="5"/>
  <c r="BE1925" i="5" s="1"/>
  <c r="BC1925" i="5"/>
  <c r="BD1925" i="5"/>
  <c r="BF1925" i="5"/>
  <c r="BI1925" i="5" s="1"/>
  <c r="BG1925" i="5"/>
  <c r="BH1925" i="5"/>
  <c r="BJ1925" i="5"/>
  <c r="D1926" i="5"/>
  <c r="AG1926" i="5"/>
  <c r="AH1926" i="5"/>
  <c r="AI1926" i="5"/>
  <c r="AJ1926" i="5"/>
  <c r="AK1926" i="5"/>
  <c r="AL1926" i="5"/>
  <c r="AM1926" i="5"/>
  <c r="AO1926" i="5" s="1"/>
  <c r="AN1926" i="5"/>
  <c r="AP1926" i="5"/>
  <c r="AQ1926" i="5"/>
  <c r="AR1926" i="5"/>
  <c r="AS1926" i="5"/>
  <c r="AT1926" i="5"/>
  <c r="AU1926" i="5"/>
  <c r="AW1926" i="5" s="1"/>
  <c r="AV1926" i="5"/>
  <c r="AX1926" i="5"/>
  <c r="AY1926" i="5"/>
  <c r="BA1926" i="5" s="1"/>
  <c r="BK1926" i="5" s="1"/>
  <c r="AZ1926" i="5"/>
  <c r="BB1926" i="5"/>
  <c r="BC1926" i="5"/>
  <c r="BE1926" i="5" s="1"/>
  <c r="BD1926" i="5"/>
  <c r="BF1926" i="5"/>
  <c r="BG1926" i="5"/>
  <c r="BI1926" i="5" s="1"/>
  <c r="BH1926" i="5"/>
  <c r="BJ1926" i="5"/>
  <c r="D1927" i="5"/>
  <c r="AG1927" i="5" s="1"/>
  <c r="AH1927" i="5"/>
  <c r="AK1927" i="5" s="1"/>
  <c r="AI1927" i="5"/>
  <c r="AJ1927" i="5"/>
  <c r="AL1927" i="5"/>
  <c r="AO1927" i="5" s="1"/>
  <c r="AM1927" i="5"/>
  <c r="AN1927" i="5"/>
  <c r="AP1927" i="5"/>
  <c r="AS1927" i="5" s="1"/>
  <c r="AQ1927" i="5"/>
  <c r="AR1927" i="5"/>
  <c r="AT1927" i="5"/>
  <c r="AW1927" i="5" s="1"/>
  <c r="AU1927" i="5"/>
  <c r="AV1927" i="5"/>
  <c r="AX1927" i="5"/>
  <c r="AY1927" i="5"/>
  <c r="AZ1927" i="5"/>
  <c r="BB1927" i="5"/>
  <c r="BE1927" i="5" s="1"/>
  <c r="BC1927" i="5"/>
  <c r="BD1927" i="5"/>
  <c r="BF1927" i="5"/>
  <c r="BI1927" i="5" s="1"/>
  <c r="BG1927" i="5"/>
  <c r="BH1927" i="5"/>
  <c r="BJ1927" i="5"/>
  <c r="D1928" i="5"/>
  <c r="AG1928" i="5"/>
  <c r="AH1928" i="5"/>
  <c r="AI1928" i="5"/>
  <c r="AJ1928" i="5"/>
  <c r="AK1928" i="5"/>
  <c r="AL1928" i="5"/>
  <c r="AM1928" i="5"/>
  <c r="AN1928" i="5"/>
  <c r="AO1928" i="5"/>
  <c r="AP1928" i="5"/>
  <c r="AQ1928" i="5"/>
  <c r="AR1928" i="5"/>
  <c r="AS1928" i="5"/>
  <c r="AT1928" i="5"/>
  <c r="AU1928" i="5"/>
  <c r="AV1928" i="5"/>
  <c r="AW1928" i="5"/>
  <c r="AX1928" i="5"/>
  <c r="AY1928" i="5"/>
  <c r="AZ1928" i="5"/>
  <c r="BA1928" i="5"/>
  <c r="BB1928" i="5"/>
  <c r="BC1928" i="5"/>
  <c r="BD1928" i="5"/>
  <c r="BE1928" i="5"/>
  <c r="BF1928" i="5"/>
  <c r="BG1928" i="5"/>
  <c r="BH1928" i="5"/>
  <c r="BI1928" i="5"/>
  <c r="BJ1928" i="5"/>
  <c r="D1929" i="5"/>
  <c r="AG1929" i="5" s="1"/>
  <c r="AH1929" i="5"/>
  <c r="AK1929" i="5" s="1"/>
  <c r="AI1929" i="5"/>
  <c r="AJ1929" i="5"/>
  <c r="AL1929" i="5"/>
  <c r="AM1929" i="5"/>
  <c r="AN1929" i="5"/>
  <c r="AP1929" i="5"/>
  <c r="AQ1929" i="5"/>
  <c r="AR1929" i="5"/>
  <c r="AT1929" i="5"/>
  <c r="AW1929" i="5" s="1"/>
  <c r="AU1929" i="5"/>
  <c r="AV1929" i="5"/>
  <c r="AX1929" i="5"/>
  <c r="BA1929" i="5" s="1"/>
  <c r="AY1929" i="5"/>
  <c r="AZ1929" i="5"/>
  <c r="BB1929" i="5"/>
  <c r="BC1929" i="5"/>
  <c r="BD1929" i="5"/>
  <c r="BF1929" i="5"/>
  <c r="BG1929" i="5"/>
  <c r="BH1929" i="5"/>
  <c r="BJ1929" i="5"/>
  <c r="D1930" i="5"/>
  <c r="AG1930" i="5"/>
  <c r="AH1930" i="5"/>
  <c r="AI1930" i="5"/>
  <c r="AK1930" i="5" s="1"/>
  <c r="AJ1930" i="5"/>
  <c r="AL1930" i="5"/>
  <c r="AM1930" i="5"/>
  <c r="AO1930" i="5" s="1"/>
  <c r="AN1930" i="5"/>
  <c r="AP1930" i="5"/>
  <c r="AQ1930" i="5"/>
  <c r="AS1930" i="5" s="1"/>
  <c r="AR1930" i="5"/>
  <c r="AT1930" i="5"/>
  <c r="AU1930" i="5"/>
  <c r="AW1930" i="5" s="1"/>
  <c r="AV1930" i="5"/>
  <c r="AX1930" i="5"/>
  <c r="AY1930" i="5"/>
  <c r="BA1930" i="5" s="1"/>
  <c r="BK1930" i="5" s="1"/>
  <c r="AZ1930" i="5"/>
  <c r="BB1930" i="5"/>
  <c r="BC1930" i="5"/>
  <c r="BD1930" i="5"/>
  <c r="BE1930" i="5"/>
  <c r="BF1930" i="5"/>
  <c r="BG1930" i="5"/>
  <c r="BI1930" i="5" s="1"/>
  <c r="BH1930" i="5"/>
  <c r="BJ1930" i="5"/>
  <c r="D1931" i="5"/>
  <c r="AG1931" i="5" s="1"/>
  <c r="AH1931" i="5"/>
  <c r="AK1931" i="5" s="1"/>
  <c r="AI1931" i="5"/>
  <c r="AJ1931" i="5"/>
  <c r="AL1931" i="5"/>
  <c r="AM1931" i="5"/>
  <c r="AN1931" i="5"/>
  <c r="AP1931" i="5"/>
  <c r="AS1931" i="5" s="1"/>
  <c r="AQ1931" i="5"/>
  <c r="AR1931" i="5"/>
  <c r="AT1931" i="5"/>
  <c r="AW1931" i="5" s="1"/>
  <c r="AU1931" i="5"/>
  <c r="AV1931" i="5"/>
  <c r="AX1931" i="5"/>
  <c r="BA1931" i="5" s="1"/>
  <c r="AY1931" i="5"/>
  <c r="AZ1931" i="5"/>
  <c r="BB1931" i="5"/>
  <c r="BC1931" i="5"/>
  <c r="BD1931" i="5"/>
  <c r="BF1931" i="5"/>
  <c r="BI1931" i="5" s="1"/>
  <c r="BG1931" i="5"/>
  <c r="BH1931" i="5"/>
  <c r="BJ1931" i="5"/>
  <c r="D1932" i="5"/>
  <c r="AG1932" i="5"/>
  <c r="AH1932" i="5"/>
  <c r="AI1932" i="5"/>
  <c r="AJ1932" i="5"/>
  <c r="AK1932" i="5"/>
  <c r="AL1932" i="5"/>
  <c r="AM1932" i="5"/>
  <c r="AN1932" i="5"/>
  <c r="AO1932" i="5"/>
  <c r="AP1932" i="5"/>
  <c r="AQ1932" i="5"/>
  <c r="AR1932" i="5"/>
  <c r="AS1932" i="5"/>
  <c r="AT1932" i="5"/>
  <c r="AU1932" i="5"/>
  <c r="AV1932" i="5"/>
  <c r="AW1932" i="5"/>
  <c r="AX1932" i="5"/>
  <c r="AY1932" i="5"/>
  <c r="AZ1932" i="5"/>
  <c r="BA1932" i="5"/>
  <c r="BK1932" i="5" s="1"/>
  <c r="BB1932" i="5"/>
  <c r="BC1932" i="5"/>
  <c r="BD1932" i="5"/>
  <c r="BE1932" i="5"/>
  <c r="BF1932" i="5"/>
  <c r="BG1932" i="5"/>
  <c r="BH1932" i="5"/>
  <c r="BI1932" i="5"/>
  <c r="BJ1932" i="5"/>
  <c r="D1933" i="5"/>
  <c r="AG1933" i="5" s="1"/>
  <c r="AH1933" i="5"/>
  <c r="AK1933" i="5" s="1"/>
  <c r="AI1933" i="5"/>
  <c r="AJ1933" i="5"/>
  <c r="AL1933" i="5"/>
  <c r="AM1933" i="5"/>
  <c r="AN1933" i="5"/>
  <c r="AP1933" i="5"/>
  <c r="AQ1933" i="5"/>
  <c r="AR1933" i="5"/>
  <c r="AT1933" i="5"/>
  <c r="AW1933" i="5" s="1"/>
  <c r="AU1933" i="5"/>
  <c r="AV1933" i="5"/>
  <c r="AX1933" i="5"/>
  <c r="BA1933" i="5" s="1"/>
  <c r="AY1933" i="5"/>
  <c r="AZ1933" i="5"/>
  <c r="BB1933" i="5"/>
  <c r="BC1933" i="5"/>
  <c r="BD1933" i="5"/>
  <c r="BF1933" i="5"/>
  <c r="BG1933" i="5"/>
  <c r="BH1933" i="5"/>
  <c r="BJ1933" i="5"/>
  <c r="D1934" i="5"/>
  <c r="AG1934" i="5"/>
  <c r="AH1934" i="5"/>
  <c r="AI1934" i="5"/>
  <c r="AJ1934" i="5"/>
  <c r="AK1934" i="5"/>
  <c r="AL1934" i="5"/>
  <c r="AM1934" i="5"/>
  <c r="AO1934" i="5" s="1"/>
  <c r="AN1934" i="5"/>
  <c r="AP1934" i="5"/>
  <c r="AQ1934" i="5"/>
  <c r="AS1934" i="5" s="1"/>
  <c r="AR1934" i="5"/>
  <c r="AT1934" i="5"/>
  <c r="AU1934" i="5"/>
  <c r="AW1934" i="5" s="1"/>
  <c r="AV1934" i="5"/>
  <c r="AX1934" i="5"/>
  <c r="AY1934" i="5"/>
  <c r="BA1934" i="5" s="1"/>
  <c r="BK1934" i="5" s="1"/>
  <c r="AZ1934" i="5"/>
  <c r="BB1934" i="5"/>
  <c r="BC1934" i="5"/>
  <c r="BE1934" i="5" s="1"/>
  <c r="BD1934" i="5"/>
  <c r="BF1934" i="5"/>
  <c r="BG1934" i="5"/>
  <c r="BH1934" i="5"/>
  <c r="BI1934" i="5"/>
  <c r="BJ1934" i="5"/>
  <c r="S1935" i="5"/>
  <c r="T1935" i="5"/>
  <c r="U1935" i="5"/>
  <c r="V1935" i="5"/>
  <c r="W1935" i="5"/>
  <c r="X1935" i="5"/>
  <c r="Y1935" i="5"/>
  <c r="Z1935" i="5"/>
  <c r="AA1935" i="5"/>
  <c r="AB1935" i="5"/>
  <c r="AC1935" i="5"/>
  <c r="AD1935" i="5"/>
  <c r="D1955" i="5"/>
  <c r="AG1955" i="5" s="1"/>
  <c r="CH1955" i="5" s="1"/>
  <c r="CI1955" i="5" s="1"/>
  <c r="AH1955" i="5"/>
  <c r="AI1955" i="5"/>
  <c r="AK1955" i="5" s="1"/>
  <c r="AJ1955" i="5"/>
  <c r="AL1955" i="5"/>
  <c r="AM1955" i="5"/>
  <c r="AO1955" i="5" s="1"/>
  <c r="AN1955" i="5"/>
  <c r="AP1955" i="5"/>
  <c r="AQ1955" i="5"/>
  <c r="AS1955" i="5" s="1"/>
  <c r="AR1955" i="5"/>
  <c r="AT1955" i="5"/>
  <c r="AU1955" i="5"/>
  <c r="AW1955" i="5" s="1"/>
  <c r="AV1955" i="5"/>
  <c r="AX1955" i="5"/>
  <c r="AY1955" i="5"/>
  <c r="BA1955" i="5" s="1"/>
  <c r="AZ1955" i="5"/>
  <c r="BB1955" i="5"/>
  <c r="BC1955" i="5"/>
  <c r="BE1955" i="5" s="1"/>
  <c r="BD1955" i="5"/>
  <c r="BF1955" i="5"/>
  <c r="BG1955" i="5"/>
  <c r="BI1955" i="5" s="1"/>
  <c r="BH1955" i="5"/>
  <c r="BJ1955" i="5"/>
  <c r="BK1955" i="5"/>
  <c r="BM1955" i="5" s="1"/>
  <c r="BL1955" i="5"/>
  <c r="BN1955" i="5"/>
  <c r="BO1955" i="5"/>
  <c r="BQ1955" i="5" s="1"/>
  <c r="BP1955" i="5"/>
  <c r="CD1955" i="5"/>
  <c r="D1956" i="5"/>
  <c r="AG1956" i="5" s="1"/>
  <c r="CH1956" i="5" s="1"/>
  <c r="CI1956" i="5" s="1"/>
  <c r="AH1956" i="5"/>
  <c r="AI1956" i="5"/>
  <c r="AJ1956" i="5"/>
  <c r="AL1956" i="5"/>
  <c r="AM1956" i="5"/>
  <c r="AN1956" i="5"/>
  <c r="AP1956" i="5"/>
  <c r="AQ1956" i="5"/>
  <c r="AR1956" i="5"/>
  <c r="AT1956" i="5"/>
  <c r="AW1956" i="5" s="1"/>
  <c r="AU1956" i="5"/>
  <c r="AV1956" i="5"/>
  <c r="AX1956" i="5"/>
  <c r="AY1956" i="5"/>
  <c r="AZ1956" i="5"/>
  <c r="BB1956" i="5"/>
  <c r="BC1956" i="5"/>
  <c r="BD1956" i="5"/>
  <c r="BF1956" i="5"/>
  <c r="BG1956" i="5"/>
  <c r="BH1956" i="5"/>
  <c r="BJ1956" i="5"/>
  <c r="BM1956" i="5" s="1"/>
  <c r="BK1956" i="5"/>
  <c r="BL1956" i="5"/>
  <c r="BN1956" i="5"/>
  <c r="BO1956" i="5"/>
  <c r="BP1956" i="5"/>
  <c r="CD1956" i="5"/>
  <c r="D1957" i="5"/>
  <c r="AG1957" i="5" s="1"/>
  <c r="CH1957" i="5" s="1"/>
  <c r="CI1957" i="5" s="1"/>
  <c r="AH1957" i="5"/>
  <c r="AI1957" i="5"/>
  <c r="AJ1957" i="5"/>
  <c r="AL1957" i="5"/>
  <c r="AO1957" i="5" s="1"/>
  <c r="AM1957" i="5"/>
  <c r="AN1957" i="5"/>
  <c r="AP1957" i="5"/>
  <c r="AS1957" i="5" s="1"/>
  <c r="AQ1957" i="5"/>
  <c r="AR1957" i="5"/>
  <c r="AT1957" i="5"/>
  <c r="AU1957" i="5"/>
  <c r="AV1957" i="5"/>
  <c r="AX1957" i="5"/>
  <c r="AY1957" i="5"/>
  <c r="AZ1957" i="5"/>
  <c r="BB1957" i="5"/>
  <c r="BC1957" i="5"/>
  <c r="BD1957" i="5"/>
  <c r="BF1957" i="5"/>
  <c r="BG1957" i="5"/>
  <c r="BH1957" i="5"/>
  <c r="BJ1957" i="5"/>
  <c r="BK1957" i="5"/>
  <c r="BL1957" i="5"/>
  <c r="BN1957" i="5"/>
  <c r="BO1957" i="5"/>
  <c r="BP1957" i="5"/>
  <c r="CD1957" i="5"/>
  <c r="D1958" i="5"/>
  <c r="AG1958" i="5" s="1"/>
  <c r="CH1958" i="5" s="1"/>
  <c r="CI1958" i="5" s="1"/>
  <c r="AH1958" i="5"/>
  <c r="AK1958" i="5" s="1"/>
  <c r="AI1958" i="5"/>
  <c r="AJ1958" i="5"/>
  <c r="AL1958" i="5"/>
  <c r="AM1958" i="5"/>
  <c r="AN1958" i="5"/>
  <c r="AP1958" i="5"/>
  <c r="AS1958" i="5" s="1"/>
  <c r="AQ1958" i="5"/>
  <c r="AR1958" i="5"/>
  <c r="AT1958" i="5"/>
  <c r="AU1958" i="5"/>
  <c r="AV1958" i="5"/>
  <c r="AX1958" i="5"/>
  <c r="AY1958" i="5"/>
  <c r="AZ1958" i="5"/>
  <c r="BB1958" i="5"/>
  <c r="BC1958" i="5"/>
  <c r="BD1958" i="5"/>
  <c r="BF1958" i="5"/>
  <c r="BG1958" i="5"/>
  <c r="BH1958" i="5"/>
  <c r="BJ1958" i="5"/>
  <c r="BK1958" i="5"/>
  <c r="BL1958" i="5"/>
  <c r="BN1958" i="5"/>
  <c r="BQ1958" i="5" s="1"/>
  <c r="BO1958" i="5"/>
  <c r="BP1958" i="5"/>
  <c r="CD1958" i="5"/>
  <c r="D1959" i="5"/>
  <c r="AG1959" i="5" s="1"/>
  <c r="CH1959" i="5" s="1"/>
  <c r="CI1959" i="5" s="1"/>
  <c r="AH1959" i="5"/>
  <c r="AI1959" i="5"/>
  <c r="AJ1959" i="5"/>
  <c r="AL1959" i="5"/>
  <c r="AM1959" i="5"/>
  <c r="AN1959" i="5"/>
  <c r="AP1959" i="5"/>
  <c r="AQ1959" i="5"/>
  <c r="AR1959" i="5"/>
  <c r="AT1959" i="5"/>
  <c r="AU1959" i="5"/>
  <c r="AW1959" i="5" s="1"/>
  <c r="AV1959" i="5"/>
  <c r="AX1959" i="5"/>
  <c r="AY1959" i="5"/>
  <c r="AZ1959" i="5"/>
  <c r="BB1959" i="5"/>
  <c r="BC1959" i="5"/>
  <c r="BE1959" i="5" s="1"/>
  <c r="BD1959" i="5"/>
  <c r="BF1959" i="5"/>
  <c r="BG1959" i="5"/>
  <c r="BH1959" i="5"/>
  <c r="BJ1959" i="5"/>
  <c r="BK1959" i="5"/>
  <c r="BM1959" i="5" s="1"/>
  <c r="BL1959" i="5"/>
  <c r="BN1959" i="5"/>
  <c r="BO1959" i="5"/>
  <c r="BP1959" i="5"/>
  <c r="CD1959" i="5"/>
  <c r="D1960" i="5"/>
  <c r="AG1960" i="5" s="1"/>
  <c r="CH1960" i="5" s="1"/>
  <c r="CI1960" i="5" s="1"/>
  <c r="AH1960" i="5"/>
  <c r="AI1960" i="5"/>
  <c r="AJ1960" i="5"/>
  <c r="AL1960" i="5"/>
  <c r="AM1960" i="5"/>
  <c r="AN1960" i="5"/>
  <c r="AP1960" i="5"/>
  <c r="AQ1960" i="5"/>
  <c r="AR1960" i="5"/>
  <c r="AT1960" i="5"/>
  <c r="AU1960" i="5"/>
  <c r="AV1960" i="5"/>
  <c r="AX1960" i="5"/>
  <c r="AY1960" i="5"/>
  <c r="AZ1960" i="5"/>
  <c r="BB1960" i="5"/>
  <c r="BC1960" i="5"/>
  <c r="BD1960" i="5"/>
  <c r="BF1960" i="5"/>
  <c r="BG1960" i="5"/>
  <c r="BH1960" i="5"/>
  <c r="BJ1960" i="5"/>
  <c r="BK1960" i="5"/>
  <c r="BL1960" i="5"/>
  <c r="BN1960" i="5"/>
  <c r="BO1960" i="5"/>
  <c r="BP1960" i="5"/>
  <c r="CD1960" i="5"/>
  <c r="D1961" i="5"/>
  <c r="AG1961" i="5" s="1"/>
  <c r="CH1961" i="5" s="1"/>
  <c r="CI1961" i="5" s="1"/>
  <c r="AH1961" i="5"/>
  <c r="AI1961" i="5"/>
  <c r="AJ1961" i="5"/>
  <c r="AL1961" i="5"/>
  <c r="AM1961" i="5"/>
  <c r="AN1961" i="5"/>
  <c r="AP1961" i="5"/>
  <c r="AS1961" i="5" s="1"/>
  <c r="AQ1961" i="5"/>
  <c r="AR1961" i="5"/>
  <c r="AT1961" i="5"/>
  <c r="AW1961" i="5" s="1"/>
  <c r="AU1961" i="5"/>
  <c r="AV1961" i="5"/>
  <c r="AX1961" i="5"/>
  <c r="AY1961" i="5"/>
  <c r="AZ1961" i="5"/>
  <c r="BB1961" i="5"/>
  <c r="BC1961" i="5"/>
  <c r="BD1961" i="5"/>
  <c r="BF1961" i="5"/>
  <c r="BG1961" i="5"/>
  <c r="BH1961" i="5"/>
  <c r="BJ1961" i="5"/>
  <c r="BK1961" i="5"/>
  <c r="BL1961" i="5"/>
  <c r="BN1961" i="5"/>
  <c r="BQ1961" i="5" s="1"/>
  <c r="BO1961" i="5"/>
  <c r="BP1961" i="5"/>
  <c r="CD1961" i="5"/>
  <c r="D1962" i="5"/>
  <c r="AG1962" i="5" s="1"/>
  <c r="CH1962" i="5" s="1"/>
  <c r="CI1962" i="5" s="1"/>
  <c r="AH1962" i="5"/>
  <c r="AK1962" i="5" s="1"/>
  <c r="AI1962" i="5"/>
  <c r="AJ1962" i="5"/>
  <c r="AL1962" i="5"/>
  <c r="AM1962" i="5"/>
  <c r="AN1962" i="5"/>
  <c r="AP1962" i="5"/>
  <c r="AS1962" i="5" s="1"/>
  <c r="AQ1962" i="5"/>
  <c r="AR1962" i="5"/>
  <c r="AT1962" i="5"/>
  <c r="AU1962" i="5"/>
  <c r="AV1962" i="5"/>
  <c r="AX1962" i="5"/>
  <c r="AY1962" i="5"/>
  <c r="AZ1962" i="5"/>
  <c r="BB1962" i="5"/>
  <c r="BC1962" i="5"/>
  <c r="BD1962" i="5"/>
  <c r="BF1962" i="5"/>
  <c r="BI1962" i="5" s="1"/>
  <c r="BG1962" i="5"/>
  <c r="BH1962" i="5"/>
  <c r="BJ1962" i="5"/>
  <c r="BK1962" i="5"/>
  <c r="BL1962" i="5"/>
  <c r="BN1962" i="5"/>
  <c r="BQ1962" i="5" s="1"/>
  <c r="BO1962" i="5"/>
  <c r="BP1962" i="5"/>
  <c r="CD1962" i="5"/>
  <c r="D1963" i="5"/>
  <c r="AG1963" i="5" s="1"/>
  <c r="CH1963" i="5" s="1"/>
  <c r="CI1963" i="5" s="1"/>
  <c r="AH1963" i="5"/>
  <c r="AK1963" i="5" s="1"/>
  <c r="AI1963" i="5"/>
  <c r="AJ1963" i="5"/>
  <c r="AL1963" i="5"/>
  <c r="AM1963" i="5"/>
  <c r="AN1963" i="5"/>
  <c r="AP1963" i="5"/>
  <c r="AQ1963" i="5"/>
  <c r="AS1963" i="5" s="1"/>
  <c r="AR1963" i="5"/>
  <c r="AT1963" i="5"/>
  <c r="AU1963" i="5"/>
  <c r="AW1963" i="5" s="1"/>
  <c r="AV1963" i="5"/>
  <c r="AX1963" i="5"/>
  <c r="BA1963" i="5" s="1"/>
  <c r="AY1963" i="5"/>
  <c r="AZ1963" i="5"/>
  <c r="BB1963" i="5"/>
  <c r="BC1963" i="5"/>
  <c r="BD1963" i="5"/>
  <c r="BF1963" i="5"/>
  <c r="BG1963" i="5"/>
  <c r="BI1963" i="5" s="1"/>
  <c r="BH1963" i="5"/>
  <c r="BJ1963" i="5"/>
  <c r="BK1963" i="5"/>
  <c r="BM1963" i="5" s="1"/>
  <c r="BL1963" i="5"/>
  <c r="BN1963" i="5"/>
  <c r="BQ1963" i="5" s="1"/>
  <c r="BO1963" i="5"/>
  <c r="BP1963" i="5"/>
  <c r="CD1963" i="5"/>
  <c r="D1964" i="5"/>
  <c r="AG1964" i="5" s="1"/>
  <c r="CH1964" i="5" s="1"/>
  <c r="CI1964" i="5" s="1"/>
  <c r="AH1964" i="5"/>
  <c r="AK1964" i="5" s="1"/>
  <c r="AI1964" i="5"/>
  <c r="AJ1964" i="5"/>
  <c r="AL1964" i="5"/>
  <c r="AM1964" i="5"/>
  <c r="AN1964" i="5"/>
  <c r="AP1964" i="5"/>
  <c r="AQ1964" i="5"/>
  <c r="AR1964" i="5"/>
  <c r="AT1964" i="5"/>
  <c r="AU1964" i="5"/>
  <c r="AV1964" i="5"/>
  <c r="AX1964" i="5"/>
  <c r="AY1964" i="5"/>
  <c r="AZ1964" i="5"/>
  <c r="BB1964" i="5"/>
  <c r="BC1964" i="5"/>
  <c r="BD1964" i="5"/>
  <c r="BF1964" i="5"/>
  <c r="BG1964" i="5"/>
  <c r="BH1964" i="5"/>
  <c r="BJ1964" i="5"/>
  <c r="BK1964" i="5"/>
  <c r="BL1964" i="5"/>
  <c r="BN1964" i="5"/>
  <c r="BO1964" i="5"/>
  <c r="BP1964" i="5"/>
  <c r="CD1964" i="5"/>
  <c r="D1965" i="5"/>
  <c r="AG1965" i="5" s="1"/>
  <c r="CH1965" i="5" s="1"/>
  <c r="CI1965" i="5" s="1"/>
  <c r="AH1965" i="5"/>
  <c r="AK1965" i="5" s="1"/>
  <c r="AI1965" i="5"/>
  <c r="AJ1965" i="5"/>
  <c r="AL1965" i="5"/>
  <c r="AO1965" i="5" s="1"/>
  <c r="AM1965" i="5"/>
  <c r="AN1965" i="5"/>
  <c r="AP1965" i="5"/>
  <c r="AS1965" i="5" s="1"/>
  <c r="AQ1965" i="5"/>
  <c r="AR1965" i="5"/>
  <c r="AT1965" i="5"/>
  <c r="AW1965" i="5" s="1"/>
  <c r="AU1965" i="5"/>
  <c r="AV1965" i="5"/>
  <c r="AX1965" i="5"/>
  <c r="AY1965" i="5"/>
  <c r="BA1965" i="5" s="1"/>
  <c r="AZ1965" i="5"/>
  <c r="BB1965" i="5"/>
  <c r="BC1965" i="5"/>
  <c r="BD1965" i="5"/>
  <c r="BE1965" i="5"/>
  <c r="BF1965" i="5"/>
  <c r="BG1965" i="5"/>
  <c r="BI1965" i="5" s="1"/>
  <c r="BH1965" i="5"/>
  <c r="BJ1965" i="5"/>
  <c r="BK1965" i="5"/>
  <c r="BL1965" i="5"/>
  <c r="BM1965" i="5"/>
  <c r="BN1965" i="5"/>
  <c r="BO1965" i="5"/>
  <c r="BQ1965" i="5" s="1"/>
  <c r="BP1965" i="5"/>
  <c r="CD1965" i="5"/>
  <c r="D1966" i="5"/>
  <c r="AG1966" i="5" s="1"/>
  <c r="CH1966" i="5" s="1"/>
  <c r="CI1966" i="5" s="1"/>
  <c r="AH1966" i="5"/>
  <c r="AK1966" i="5" s="1"/>
  <c r="AI1966" i="5"/>
  <c r="AJ1966" i="5"/>
  <c r="AL1966" i="5"/>
  <c r="AO1966" i="5" s="1"/>
  <c r="AM1966" i="5"/>
  <c r="AN1966" i="5"/>
  <c r="AP1966" i="5"/>
  <c r="AS1966" i="5" s="1"/>
  <c r="AQ1966" i="5"/>
  <c r="AR1966" i="5"/>
  <c r="AT1966" i="5"/>
  <c r="AW1966" i="5" s="1"/>
  <c r="AU1966" i="5"/>
  <c r="AV1966" i="5"/>
  <c r="AX1966" i="5"/>
  <c r="BA1966" i="5" s="1"/>
  <c r="AY1966" i="5"/>
  <c r="AZ1966" i="5"/>
  <c r="BB1966" i="5"/>
  <c r="BE1966" i="5" s="1"/>
  <c r="BC1966" i="5"/>
  <c r="BD1966" i="5"/>
  <c r="BF1966" i="5"/>
  <c r="BI1966" i="5" s="1"/>
  <c r="BG1966" i="5"/>
  <c r="BH1966" i="5"/>
  <c r="BJ1966" i="5"/>
  <c r="BM1966" i="5" s="1"/>
  <c r="BK1966" i="5"/>
  <c r="BL1966" i="5"/>
  <c r="BN1966" i="5"/>
  <c r="BQ1966" i="5" s="1"/>
  <c r="BO1966" i="5"/>
  <c r="BP1966" i="5"/>
  <c r="CD1966" i="5"/>
  <c r="D1967" i="5"/>
  <c r="AG1967" i="5" s="1"/>
  <c r="CH1967" i="5" s="1"/>
  <c r="CI1967" i="5" s="1"/>
  <c r="AH1967" i="5"/>
  <c r="AK1967" i="5" s="1"/>
  <c r="AI1967" i="5"/>
  <c r="AJ1967" i="5"/>
  <c r="AL1967" i="5"/>
  <c r="AO1967" i="5" s="1"/>
  <c r="AM1967" i="5"/>
  <c r="AN1967" i="5"/>
  <c r="AP1967" i="5"/>
  <c r="AS1967" i="5" s="1"/>
  <c r="AQ1967" i="5"/>
  <c r="AR1967" i="5"/>
  <c r="AT1967" i="5"/>
  <c r="AW1967" i="5" s="1"/>
  <c r="AU1967" i="5"/>
  <c r="AV1967" i="5"/>
  <c r="AX1967" i="5"/>
  <c r="AY1967" i="5"/>
  <c r="BA1967" i="5" s="1"/>
  <c r="AZ1967" i="5"/>
  <c r="BB1967" i="5"/>
  <c r="BC1967" i="5"/>
  <c r="BD1967" i="5"/>
  <c r="BE1967" i="5"/>
  <c r="BF1967" i="5"/>
  <c r="BG1967" i="5"/>
  <c r="BI1967" i="5" s="1"/>
  <c r="BH1967" i="5"/>
  <c r="BJ1967" i="5"/>
  <c r="BK1967" i="5"/>
  <c r="BL1967" i="5"/>
  <c r="BM1967" i="5"/>
  <c r="BN1967" i="5"/>
  <c r="BO1967" i="5"/>
  <c r="BQ1967" i="5" s="1"/>
  <c r="BP1967" i="5"/>
  <c r="CD1967" i="5"/>
  <c r="D1968" i="5"/>
  <c r="AG1968" i="5" s="1"/>
  <c r="CH1968" i="5" s="1"/>
  <c r="CI1968" i="5" s="1"/>
  <c r="AH1968" i="5"/>
  <c r="AI1968" i="5"/>
  <c r="AJ1968" i="5"/>
  <c r="AL1968" i="5"/>
  <c r="AO1968" i="5" s="1"/>
  <c r="AM1968" i="5"/>
  <c r="AN1968" i="5"/>
  <c r="AP1968" i="5"/>
  <c r="AQ1968" i="5"/>
  <c r="AR1968" i="5"/>
  <c r="AT1968" i="5"/>
  <c r="AU1968" i="5"/>
  <c r="AV1968" i="5"/>
  <c r="AX1968" i="5"/>
  <c r="BA1968" i="5" s="1"/>
  <c r="AY1968" i="5"/>
  <c r="AZ1968" i="5"/>
  <c r="BB1968" i="5"/>
  <c r="BC1968" i="5"/>
  <c r="BD1968" i="5"/>
  <c r="BF1968" i="5"/>
  <c r="BG1968" i="5"/>
  <c r="BH1968" i="5"/>
  <c r="BJ1968" i="5"/>
  <c r="BK1968" i="5"/>
  <c r="BL1968" i="5"/>
  <c r="BN1968" i="5"/>
  <c r="BO1968" i="5"/>
  <c r="BP1968" i="5"/>
  <c r="CD1968" i="5"/>
  <c r="D1969" i="5"/>
  <c r="AG1969" i="5" s="1"/>
  <c r="CH1969" i="5" s="1"/>
  <c r="CI1969" i="5" s="1"/>
  <c r="AH1969" i="5"/>
  <c r="AK1969" i="5" s="1"/>
  <c r="AI1969" i="5"/>
  <c r="AJ1969" i="5"/>
  <c r="AL1969" i="5"/>
  <c r="AO1969" i="5" s="1"/>
  <c r="AM1969" i="5"/>
  <c r="AN1969" i="5"/>
  <c r="AP1969" i="5"/>
  <c r="AQ1969" i="5"/>
  <c r="AR1969" i="5"/>
  <c r="AS1969" i="5"/>
  <c r="AT1969" i="5"/>
  <c r="AU1969" i="5"/>
  <c r="AV1969" i="5"/>
  <c r="AX1969" i="5"/>
  <c r="AY1969" i="5"/>
  <c r="BA1969" i="5" s="1"/>
  <c r="AZ1969" i="5"/>
  <c r="BB1969" i="5"/>
  <c r="BC1969" i="5"/>
  <c r="BD1969" i="5"/>
  <c r="BF1969" i="5"/>
  <c r="BI1969" i="5" s="1"/>
  <c r="BG1969" i="5"/>
  <c r="BH1969" i="5"/>
  <c r="BJ1969" i="5"/>
  <c r="BK1969" i="5"/>
  <c r="BL1969" i="5"/>
  <c r="BN1969" i="5"/>
  <c r="BO1969" i="5"/>
  <c r="BQ1969" i="5" s="1"/>
  <c r="BP1969" i="5"/>
  <c r="CD1969" i="5"/>
  <c r="D1970" i="5"/>
  <c r="AG1970" i="5" s="1"/>
  <c r="CH1970" i="5" s="1"/>
  <c r="CI1970" i="5" s="1"/>
  <c r="AH1970" i="5"/>
  <c r="AK1970" i="5" s="1"/>
  <c r="AI1970" i="5"/>
  <c r="AJ1970" i="5"/>
  <c r="AL1970" i="5"/>
  <c r="AM1970" i="5"/>
  <c r="AN1970" i="5"/>
  <c r="AO1970" i="5" s="1"/>
  <c r="AP1970" i="5"/>
  <c r="AS1970" i="5" s="1"/>
  <c r="AQ1970" i="5"/>
  <c r="AR1970" i="5"/>
  <c r="AT1970" i="5"/>
  <c r="AU1970" i="5"/>
  <c r="AV1970" i="5"/>
  <c r="AX1970" i="5"/>
  <c r="AY1970" i="5"/>
  <c r="AZ1970" i="5"/>
  <c r="BB1970" i="5"/>
  <c r="BC1970" i="5"/>
  <c r="BD1970" i="5"/>
  <c r="BF1970" i="5"/>
  <c r="BI1970" i="5" s="1"/>
  <c r="BG1970" i="5"/>
  <c r="BH1970" i="5"/>
  <c r="BJ1970" i="5"/>
  <c r="BK1970" i="5"/>
  <c r="BL1970" i="5"/>
  <c r="BN1970" i="5"/>
  <c r="BO1970" i="5"/>
  <c r="BP1970" i="5"/>
  <c r="CD1970" i="5"/>
  <c r="D1971" i="5"/>
  <c r="AG1971" i="5" s="1"/>
  <c r="CH1971" i="5" s="1"/>
  <c r="CI1971" i="5" s="1"/>
  <c r="AH1971" i="5"/>
  <c r="AI1971" i="5"/>
  <c r="AJ1971" i="5"/>
  <c r="AL1971" i="5"/>
  <c r="AM1971" i="5"/>
  <c r="AO1971" i="5" s="1"/>
  <c r="AN1971" i="5"/>
  <c r="AP1971" i="5"/>
  <c r="AQ1971" i="5"/>
  <c r="AR1971" i="5"/>
  <c r="AS1971" i="5" s="1"/>
  <c r="AT1971" i="5"/>
  <c r="AU1971" i="5"/>
  <c r="AW1971" i="5" s="1"/>
  <c r="AV1971" i="5"/>
  <c r="AX1971" i="5"/>
  <c r="AY1971" i="5"/>
  <c r="AZ1971" i="5"/>
  <c r="BB1971" i="5"/>
  <c r="BC1971" i="5"/>
  <c r="BE1971" i="5" s="1"/>
  <c r="BD1971" i="5"/>
  <c r="BF1971" i="5"/>
  <c r="BG1971" i="5"/>
  <c r="BH1971" i="5"/>
  <c r="BI1971" i="5" s="1"/>
  <c r="BJ1971" i="5"/>
  <c r="BK1971" i="5"/>
  <c r="BL1971" i="5"/>
  <c r="BN1971" i="5"/>
  <c r="BO1971" i="5"/>
  <c r="BP1971" i="5"/>
  <c r="BQ1971" i="5" s="1"/>
  <c r="CD1971" i="5"/>
  <c r="D1972" i="5"/>
  <c r="AG1972" i="5" s="1"/>
  <c r="CH1972" i="5" s="1"/>
  <c r="CI1972" i="5" s="1"/>
  <c r="AH1972" i="5"/>
  <c r="AI1972" i="5"/>
  <c r="AJ1972" i="5"/>
  <c r="AL1972" i="5"/>
  <c r="AM1972" i="5"/>
  <c r="AN1972" i="5"/>
  <c r="AP1972" i="5"/>
  <c r="AS1972" i="5" s="1"/>
  <c r="AQ1972" i="5"/>
  <c r="AR1972" i="5"/>
  <c r="AT1972" i="5"/>
  <c r="AU1972" i="5"/>
  <c r="AV1972" i="5"/>
  <c r="AX1972" i="5"/>
  <c r="AY1972" i="5"/>
  <c r="AZ1972" i="5"/>
  <c r="BB1972" i="5"/>
  <c r="BC1972" i="5"/>
  <c r="BD1972" i="5"/>
  <c r="BF1972" i="5"/>
  <c r="BG1972" i="5"/>
  <c r="BH1972" i="5"/>
  <c r="BJ1972" i="5"/>
  <c r="BK1972" i="5"/>
  <c r="BL1972" i="5"/>
  <c r="BN1972" i="5"/>
  <c r="BO1972" i="5"/>
  <c r="BP1972" i="5"/>
  <c r="CD1972" i="5"/>
  <c r="D1973" i="5"/>
  <c r="AG1973" i="5" s="1"/>
  <c r="CH1973" i="5" s="1"/>
  <c r="CI1973" i="5" s="1"/>
  <c r="AH1973" i="5"/>
  <c r="AK1973" i="5" s="1"/>
  <c r="AI1973" i="5"/>
  <c r="AJ1973" i="5"/>
  <c r="AL1973" i="5"/>
  <c r="AM1973" i="5"/>
  <c r="AN1973" i="5"/>
  <c r="AP1973" i="5"/>
  <c r="AQ1973" i="5"/>
  <c r="AR1973" i="5"/>
  <c r="AT1973" i="5"/>
  <c r="AU1973" i="5"/>
  <c r="AV1973" i="5"/>
  <c r="AX1973" i="5"/>
  <c r="AY1973" i="5"/>
  <c r="AZ1973" i="5"/>
  <c r="BB1973" i="5"/>
  <c r="BC1973" i="5"/>
  <c r="BD1973" i="5"/>
  <c r="BF1973" i="5"/>
  <c r="BG1973" i="5"/>
  <c r="BH1973" i="5"/>
  <c r="BJ1973" i="5"/>
  <c r="BK1973" i="5"/>
  <c r="BL1973" i="5"/>
  <c r="BN1973" i="5"/>
  <c r="BQ1973" i="5" s="1"/>
  <c r="BO1973" i="5"/>
  <c r="BP1973" i="5"/>
  <c r="CD1973" i="5"/>
  <c r="D1974" i="5"/>
  <c r="AG1974" i="5" s="1"/>
  <c r="CH1974" i="5" s="1"/>
  <c r="CI1974" i="5" s="1"/>
  <c r="AH1974" i="5"/>
  <c r="AK1974" i="5" s="1"/>
  <c r="AI1974" i="5"/>
  <c r="AJ1974" i="5"/>
  <c r="AL1974" i="5"/>
  <c r="AM1974" i="5"/>
  <c r="AN1974" i="5"/>
  <c r="AP1974" i="5"/>
  <c r="AS1974" i="5" s="1"/>
  <c r="AQ1974" i="5"/>
  <c r="AR1974" i="5"/>
  <c r="AT1974" i="5"/>
  <c r="AU1974" i="5"/>
  <c r="AV1974" i="5"/>
  <c r="AX1974" i="5"/>
  <c r="BA1974" i="5" s="1"/>
  <c r="AY1974" i="5"/>
  <c r="AZ1974" i="5"/>
  <c r="BB1974" i="5"/>
  <c r="BC1974" i="5"/>
  <c r="BD1974" i="5"/>
  <c r="BF1974" i="5"/>
  <c r="BI1974" i="5" s="1"/>
  <c r="BG1974" i="5"/>
  <c r="BH1974" i="5"/>
  <c r="BJ1974" i="5"/>
  <c r="BK1974" i="5"/>
  <c r="BL1974" i="5"/>
  <c r="BN1974" i="5"/>
  <c r="BO1974" i="5"/>
  <c r="BP1974" i="5"/>
  <c r="CD1974" i="5"/>
  <c r="D1975" i="5"/>
  <c r="AG1975" i="5" s="1"/>
  <c r="CH1975" i="5" s="1"/>
  <c r="CI1975" i="5" s="1"/>
  <c r="AH1975" i="5"/>
  <c r="AK1975" i="5" s="1"/>
  <c r="AI1975" i="5"/>
  <c r="AJ1975" i="5"/>
  <c r="AL1975" i="5"/>
  <c r="AM1975" i="5"/>
  <c r="AO1975" i="5" s="1"/>
  <c r="AN1975" i="5"/>
  <c r="AP1975" i="5"/>
  <c r="AQ1975" i="5"/>
  <c r="AR1975" i="5"/>
  <c r="AT1975" i="5"/>
  <c r="AU1975" i="5"/>
  <c r="AV1975" i="5"/>
  <c r="AX1975" i="5"/>
  <c r="BA1975" i="5" s="1"/>
  <c r="AY1975" i="5"/>
  <c r="AZ1975" i="5"/>
  <c r="BB1975" i="5"/>
  <c r="BC1975" i="5"/>
  <c r="BD1975" i="5"/>
  <c r="BF1975" i="5"/>
  <c r="BG1975" i="5"/>
  <c r="BH1975" i="5"/>
  <c r="BJ1975" i="5"/>
  <c r="BK1975" i="5"/>
  <c r="BL1975" i="5"/>
  <c r="BN1975" i="5"/>
  <c r="BO1975" i="5"/>
  <c r="BP1975" i="5"/>
  <c r="CD1975" i="5"/>
  <c r="D1976" i="5"/>
  <c r="AG1976" i="5" s="1"/>
  <c r="CH1976" i="5" s="1"/>
  <c r="CI1976" i="5" s="1"/>
  <c r="AH1976" i="5"/>
  <c r="AI1976" i="5"/>
  <c r="AJ1976" i="5"/>
  <c r="AL1976" i="5"/>
  <c r="AM1976" i="5"/>
  <c r="AN1976" i="5"/>
  <c r="AP1976" i="5"/>
  <c r="AS1976" i="5" s="1"/>
  <c r="AQ1976" i="5"/>
  <c r="AR1976" i="5"/>
  <c r="AT1976" i="5"/>
  <c r="AU1976" i="5"/>
  <c r="AV1976" i="5"/>
  <c r="AX1976" i="5"/>
  <c r="AY1976" i="5"/>
  <c r="AZ1976" i="5"/>
  <c r="BB1976" i="5"/>
  <c r="BC1976" i="5"/>
  <c r="BD1976" i="5"/>
  <c r="BF1976" i="5"/>
  <c r="BG1976" i="5"/>
  <c r="BH1976" i="5"/>
  <c r="BJ1976" i="5"/>
  <c r="BK1976" i="5"/>
  <c r="BL1976" i="5"/>
  <c r="BN1976" i="5"/>
  <c r="BQ1976" i="5" s="1"/>
  <c r="BO1976" i="5"/>
  <c r="BP1976" i="5"/>
  <c r="CD1976" i="5"/>
  <c r="D1977" i="5"/>
  <c r="AG1977" i="5" s="1"/>
  <c r="CH1977" i="5" s="1"/>
  <c r="CI1977" i="5" s="1"/>
  <c r="AH1977" i="5"/>
  <c r="AK1977" i="5" s="1"/>
  <c r="AI1977" i="5"/>
  <c r="AJ1977" i="5"/>
  <c r="AL1977" i="5"/>
  <c r="AO1977" i="5" s="1"/>
  <c r="AM1977" i="5"/>
  <c r="AN1977" i="5"/>
  <c r="AP1977" i="5"/>
  <c r="AS1977" i="5" s="1"/>
  <c r="AQ1977" i="5"/>
  <c r="AR1977" i="5"/>
  <c r="AT1977" i="5"/>
  <c r="AW1977" i="5" s="1"/>
  <c r="AU1977" i="5"/>
  <c r="AV1977" i="5"/>
  <c r="AX1977" i="5"/>
  <c r="BA1977" i="5" s="1"/>
  <c r="AY1977" i="5"/>
  <c r="AZ1977" i="5"/>
  <c r="BB1977" i="5"/>
  <c r="BE1977" i="5" s="1"/>
  <c r="BC1977" i="5"/>
  <c r="BD1977" i="5"/>
  <c r="BF1977" i="5"/>
  <c r="BI1977" i="5" s="1"/>
  <c r="BG1977" i="5"/>
  <c r="BH1977" i="5"/>
  <c r="BJ1977" i="5"/>
  <c r="BM1977" i="5" s="1"/>
  <c r="BK1977" i="5"/>
  <c r="BL1977" i="5"/>
  <c r="BN1977" i="5"/>
  <c r="BQ1977" i="5" s="1"/>
  <c r="BO1977" i="5"/>
  <c r="BP1977" i="5"/>
  <c r="CD1977" i="5"/>
  <c r="D1978" i="5"/>
  <c r="AG1978" i="5" s="1"/>
  <c r="CH1978" i="5" s="1"/>
  <c r="CI1978" i="5" s="1"/>
  <c r="AH1978" i="5"/>
  <c r="AI1978" i="5"/>
  <c r="AJ1978" i="5"/>
  <c r="AL1978" i="5"/>
  <c r="AM1978" i="5"/>
  <c r="AN1978" i="5"/>
  <c r="AP1978" i="5"/>
  <c r="AS1978" i="5" s="1"/>
  <c r="AQ1978" i="5"/>
  <c r="AR1978" i="5"/>
  <c r="AT1978" i="5"/>
  <c r="AU1978" i="5"/>
  <c r="AV1978" i="5"/>
  <c r="AX1978" i="5"/>
  <c r="AY1978" i="5"/>
  <c r="AZ1978" i="5"/>
  <c r="BB1978" i="5"/>
  <c r="BC1978" i="5"/>
  <c r="BD1978" i="5"/>
  <c r="BF1978" i="5"/>
  <c r="BG1978" i="5"/>
  <c r="BH1978" i="5"/>
  <c r="BJ1978" i="5"/>
  <c r="BK1978" i="5"/>
  <c r="BL1978" i="5"/>
  <c r="BN1978" i="5"/>
  <c r="BO1978" i="5"/>
  <c r="BP1978" i="5"/>
  <c r="CD1978" i="5"/>
  <c r="D1979" i="5"/>
  <c r="AG1979" i="5" s="1"/>
  <c r="CH1979" i="5" s="1"/>
  <c r="CI1979" i="5" s="1"/>
  <c r="AH1979" i="5"/>
  <c r="AI1979" i="5"/>
  <c r="AJ1979" i="5"/>
  <c r="AL1979" i="5"/>
  <c r="AM1979" i="5"/>
  <c r="AN1979" i="5"/>
  <c r="AP1979" i="5"/>
  <c r="AQ1979" i="5"/>
  <c r="AR1979" i="5"/>
  <c r="AT1979" i="5"/>
  <c r="AW1979" i="5" s="1"/>
  <c r="AU1979" i="5"/>
  <c r="AV1979" i="5"/>
  <c r="AX1979" i="5"/>
  <c r="AY1979" i="5"/>
  <c r="AZ1979" i="5"/>
  <c r="BB1979" i="5"/>
  <c r="BE1979" i="5" s="1"/>
  <c r="BC1979" i="5"/>
  <c r="BD1979" i="5"/>
  <c r="BF1979" i="5"/>
  <c r="BG1979" i="5"/>
  <c r="BH1979" i="5"/>
  <c r="BJ1979" i="5"/>
  <c r="BK1979" i="5"/>
  <c r="BL1979" i="5"/>
  <c r="BN1979" i="5"/>
  <c r="BO1979" i="5"/>
  <c r="BP1979" i="5"/>
  <c r="CD1979" i="5"/>
  <c r="D1980" i="5"/>
  <c r="AG1980" i="5" s="1"/>
  <c r="CH1980" i="5" s="1"/>
  <c r="CI1980" i="5" s="1"/>
  <c r="AH1980" i="5"/>
  <c r="AI1980" i="5"/>
  <c r="AJ1980" i="5"/>
  <c r="AL1980" i="5"/>
  <c r="AO1980" i="5" s="1"/>
  <c r="AM1980" i="5"/>
  <c r="AN1980" i="5"/>
  <c r="AP1980" i="5"/>
  <c r="AS1980" i="5" s="1"/>
  <c r="AQ1980" i="5"/>
  <c r="AR1980" i="5"/>
  <c r="AT1980" i="5"/>
  <c r="AU1980" i="5"/>
  <c r="AV1980" i="5"/>
  <c r="AX1980" i="5"/>
  <c r="AY1980" i="5"/>
  <c r="AZ1980" i="5"/>
  <c r="BB1980" i="5"/>
  <c r="BC1980" i="5"/>
  <c r="BD1980" i="5"/>
  <c r="BF1980" i="5"/>
  <c r="BG1980" i="5"/>
  <c r="BH1980" i="5"/>
  <c r="BJ1980" i="5"/>
  <c r="BK1980" i="5"/>
  <c r="BL1980" i="5"/>
  <c r="BN1980" i="5"/>
  <c r="BO1980" i="5"/>
  <c r="BP1980" i="5"/>
  <c r="CD1980" i="5"/>
  <c r="D1981" i="5"/>
  <c r="AG1981" i="5" s="1"/>
  <c r="CH1981" i="5" s="1"/>
  <c r="CI1981" i="5" s="1"/>
  <c r="AH1981" i="5"/>
  <c r="AK1981" i="5" s="1"/>
  <c r="AI1981" i="5"/>
  <c r="AJ1981" i="5"/>
  <c r="AL1981" i="5"/>
  <c r="AM1981" i="5"/>
  <c r="AO1981" i="5" s="1"/>
  <c r="AN1981" i="5"/>
  <c r="AP1981" i="5"/>
  <c r="AQ1981" i="5"/>
  <c r="AR1981" i="5"/>
  <c r="AT1981" i="5"/>
  <c r="AW1981" i="5" s="1"/>
  <c r="AU1981" i="5"/>
  <c r="AV1981" i="5"/>
  <c r="AX1981" i="5"/>
  <c r="AY1981" i="5"/>
  <c r="AZ1981" i="5"/>
  <c r="BB1981" i="5"/>
  <c r="BC1981" i="5"/>
  <c r="BD1981" i="5"/>
  <c r="BE1981" i="5" s="1"/>
  <c r="BF1981" i="5"/>
  <c r="BG1981" i="5"/>
  <c r="BH1981" i="5"/>
  <c r="BJ1981" i="5"/>
  <c r="BK1981" i="5"/>
  <c r="BL1981" i="5"/>
  <c r="BN1981" i="5"/>
  <c r="BO1981" i="5"/>
  <c r="BP1981" i="5"/>
  <c r="CD1981" i="5"/>
  <c r="D1982" i="5"/>
  <c r="AG1982" i="5" s="1"/>
  <c r="CH1982" i="5" s="1"/>
  <c r="CI1982" i="5" s="1"/>
  <c r="AH1982" i="5"/>
  <c r="AI1982" i="5"/>
  <c r="AJ1982" i="5"/>
  <c r="AL1982" i="5"/>
  <c r="AM1982" i="5"/>
  <c r="AN1982" i="5"/>
  <c r="AP1982" i="5"/>
  <c r="AS1982" i="5" s="1"/>
  <c r="AQ1982" i="5"/>
  <c r="AR1982" i="5"/>
  <c r="AT1982" i="5"/>
  <c r="AU1982" i="5"/>
  <c r="AV1982" i="5"/>
  <c r="AX1982" i="5"/>
  <c r="AY1982" i="5"/>
  <c r="BA1982" i="5" s="1"/>
  <c r="AZ1982" i="5"/>
  <c r="BB1982" i="5"/>
  <c r="BC1982" i="5"/>
  <c r="BD1982" i="5"/>
  <c r="BF1982" i="5"/>
  <c r="BG1982" i="5"/>
  <c r="BH1982" i="5"/>
  <c r="BJ1982" i="5"/>
  <c r="BK1982" i="5"/>
  <c r="BL1982" i="5"/>
  <c r="BN1982" i="5"/>
  <c r="BO1982" i="5"/>
  <c r="BP1982" i="5"/>
  <c r="CD1982" i="5"/>
  <c r="D1983" i="5"/>
  <c r="AG1983" i="5" s="1"/>
  <c r="CH1983" i="5" s="1"/>
  <c r="CI1983" i="5" s="1"/>
  <c r="AH1983" i="5"/>
  <c r="AK1983" i="5" s="1"/>
  <c r="AI1983" i="5"/>
  <c r="AJ1983" i="5"/>
  <c r="AL1983" i="5"/>
  <c r="AM1983" i="5"/>
  <c r="AN1983" i="5"/>
  <c r="AP1983" i="5"/>
  <c r="AQ1983" i="5"/>
  <c r="AR1983" i="5"/>
  <c r="AT1983" i="5"/>
  <c r="AU1983" i="5"/>
  <c r="AV1983" i="5"/>
  <c r="AX1983" i="5"/>
  <c r="AY1983" i="5"/>
  <c r="AZ1983" i="5"/>
  <c r="BB1983" i="5"/>
  <c r="BC1983" i="5"/>
  <c r="BD1983" i="5"/>
  <c r="BF1983" i="5"/>
  <c r="BG1983" i="5"/>
  <c r="BH1983" i="5"/>
  <c r="BJ1983" i="5"/>
  <c r="BK1983" i="5"/>
  <c r="BL1983" i="5"/>
  <c r="BN1983" i="5"/>
  <c r="BQ1983" i="5" s="1"/>
  <c r="BO1983" i="5"/>
  <c r="BP1983" i="5"/>
  <c r="CD1983" i="5"/>
  <c r="D1984" i="5"/>
  <c r="AG1984" i="5" s="1"/>
  <c r="CH1984" i="5" s="1"/>
  <c r="CI1984" i="5" s="1"/>
  <c r="AH1984" i="5"/>
  <c r="AI1984" i="5"/>
  <c r="AJ1984" i="5"/>
  <c r="AL1984" i="5"/>
  <c r="AM1984" i="5"/>
  <c r="AO1984" i="5" s="1"/>
  <c r="AN1984" i="5"/>
  <c r="AP1984" i="5"/>
  <c r="AQ1984" i="5"/>
  <c r="AR1984" i="5"/>
  <c r="AT1984" i="5"/>
  <c r="AW1984" i="5" s="1"/>
  <c r="AU1984" i="5"/>
  <c r="AV1984" i="5"/>
  <c r="AX1984" i="5"/>
  <c r="AY1984" i="5"/>
  <c r="AZ1984" i="5"/>
  <c r="BB1984" i="5"/>
  <c r="BC1984" i="5"/>
  <c r="BE1984" i="5" s="1"/>
  <c r="BD1984" i="5"/>
  <c r="BF1984" i="5"/>
  <c r="BG1984" i="5"/>
  <c r="BH1984" i="5"/>
  <c r="BJ1984" i="5"/>
  <c r="BK1984" i="5"/>
  <c r="BL1984" i="5"/>
  <c r="BN1984" i="5"/>
  <c r="BO1984" i="5"/>
  <c r="BP1984" i="5"/>
  <c r="CD1984" i="5"/>
  <c r="D1985" i="5"/>
  <c r="AG1985" i="5" s="1"/>
  <c r="CH1985" i="5" s="1"/>
  <c r="CI1985" i="5" s="1"/>
  <c r="AH1985" i="5"/>
  <c r="AI1985" i="5"/>
  <c r="AJ1985" i="5"/>
  <c r="AK1985" i="5"/>
  <c r="AL1985" i="5"/>
  <c r="AM1985" i="5"/>
  <c r="AN1985" i="5"/>
  <c r="AP1985" i="5"/>
  <c r="AS1985" i="5" s="1"/>
  <c r="AQ1985" i="5"/>
  <c r="AR1985" i="5"/>
  <c r="AT1985" i="5"/>
  <c r="AW1985" i="5" s="1"/>
  <c r="AU1985" i="5"/>
  <c r="AV1985" i="5"/>
  <c r="AX1985" i="5"/>
  <c r="BA1985" i="5" s="1"/>
  <c r="AY1985" i="5"/>
  <c r="AZ1985" i="5"/>
  <c r="BB1985" i="5"/>
  <c r="BE1985" i="5" s="1"/>
  <c r="BC1985" i="5"/>
  <c r="BD1985" i="5"/>
  <c r="BF1985" i="5"/>
  <c r="BG1985" i="5"/>
  <c r="BH1985" i="5"/>
  <c r="BI1985" i="5"/>
  <c r="BJ1985" i="5"/>
  <c r="BK1985" i="5"/>
  <c r="BL1985" i="5"/>
  <c r="BN1985" i="5"/>
  <c r="BQ1985" i="5" s="1"/>
  <c r="BO1985" i="5"/>
  <c r="BP1985" i="5"/>
  <c r="CD1985" i="5"/>
  <c r="D1986" i="5"/>
  <c r="AG1986" i="5" s="1"/>
  <c r="CH1986" i="5" s="1"/>
  <c r="CI1986" i="5" s="1"/>
  <c r="AH1986" i="5"/>
  <c r="AI1986" i="5"/>
  <c r="AJ1986" i="5"/>
  <c r="AL1986" i="5"/>
  <c r="AM1986" i="5"/>
  <c r="AN1986" i="5"/>
  <c r="AP1986" i="5"/>
  <c r="AQ1986" i="5"/>
  <c r="AR1986" i="5"/>
  <c r="AT1986" i="5"/>
  <c r="AU1986" i="5"/>
  <c r="AV1986" i="5"/>
  <c r="AX1986" i="5"/>
  <c r="AY1986" i="5"/>
  <c r="AZ1986" i="5"/>
  <c r="BB1986" i="5"/>
  <c r="BC1986" i="5"/>
  <c r="BD1986" i="5"/>
  <c r="BF1986" i="5"/>
  <c r="BG1986" i="5"/>
  <c r="BH1986" i="5"/>
  <c r="BJ1986" i="5"/>
  <c r="BK1986" i="5"/>
  <c r="BL1986" i="5"/>
  <c r="BN1986" i="5"/>
  <c r="BO1986" i="5"/>
  <c r="BP1986" i="5"/>
  <c r="CD1986" i="5"/>
  <c r="D1987" i="5"/>
  <c r="AG1987" i="5" s="1"/>
  <c r="CH1987" i="5" s="1"/>
  <c r="CI1987" i="5" s="1"/>
  <c r="AH1987" i="5"/>
  <c r="AI1987" i="5"/>
  <c r="AK1987" i="5" s="1"/>
  <c r="AJ1987" i="5"/>
  <c r="AL1987" i="5"/>
  <c r="AM1987" i="5"/>
  <c r="AN1987" i="5"/>
  <c r="AP1987" i="5"/>
  <c r="AQ1987" i="5"/>
  <c r="AS1987" i="5" s="1"/>
  <c r="AR1987" i="5"/>
  <c r="AT1987" i="5"/>
  <c r="AW1987" i="5" s="1"/>
  <c r="AU1987" i="5"/>
  <c r="AV1987" i="5"/>
  <c r="AX1987" i="5"/>
  <c r="AY1987" i="5"/>
  <c r="AZ1987" i="5"/>
  <c r="BA1987" i="5"/>
  <c r="BB1987" i="5"/>
  <c r="BC1987" i="5"/>
  <c r="BD1987" i="5"/>
  <c r="BF1987" i="5"/>
  <c r="BI1987" i="5" s="1"/>
  <c r="BG1987" i="5"/>
  <c r="BH1987" i="5"/>
  <c r="BJ1987" i="5"/>
  <c r="BK1987" i="5"/>
  <c r="BL1987" i="5"/>
  <c r="BN1987" i="5"/>
  <c r="BQ1987" i="5" s="1"/>
  <c r="BO1987" i="5"/>
  <c r="BP1987" i="5"/>
  <c r="CD1987" i="5"/>
  <c r="D1988" i="5"/>
  <c r="AG1988" i="5" s="1"/>
  <c r="CH1988" i="5" s="1"/>
  <c r="CI1988" i="5" s="1"/>
  <c r="AH1988" i="5"/>
  <c r="AI1988" i="5"/>
  <c r="AJ1988" i="5"/>
  <c r="AL1988" i="5"/>
  <c r="AO1988" i="5" s="1"/>
  <c r="AM1988" i="5"/>
  <c r="AN1988" i="5"/>
  <c r="AP1988" i="5"/>
  <c r="AQ1988" i="5"/>
  <c r="AR1988" i="5"/>
  <c r="AS1988" i="5"/>
  <c r="AT1988" i="5"/>
  <c r="AU1988" i="5"/>
  <c r="AV1988" i="5"/>
  <c r="AX1988" i="5"/>
  <c r="AY1988" i="5"/>
  <c r="AZ1988" i="5"/>
  <c r="BA1988" i="5"/>
  <c r="BB1988" i="5"/>
  <c r="BC1988" i="5"/>
  <c r="BD1988" i="5"/>
  <c r="BF1988" i="5"/>
  <c r="BI1988" i="5" s="1"/>
  <c r="BG1988" i="5"/>
  <c r="BH1988" i="5"/>
  <c r="BJ1988" i="5"/>
  <c r="BK1988" i="5"/>
  <c r="BL1988" i="5"/>
  <c r="BN1988" i="5"/>
  <c r="BO1988" i="5"/>
  <c r="BQ1988" i="5" s="1"/>
  <c r="BP1988" i="5"/>
  <c r="CD1988" i="5"/>
  <c r="D1989" i="5"/>
  <c r="AG1989" i="5" s="1"/>
  <c r="CH1989" i="5" s="1"/>
  <c r="CI1989" i="5" s="1"/>
  <c r="AH1989" i="5"/>
  <c r="AI1989" i="5"/>
  <c r="AJ1989" i="5"/>
  <c r="AL1989" i="5"/>
  <c r="AM1989" i="5"/>
  <c r="AN1989" i="5"/>
  <c r="AO1989" i="5"/>
  <c r="AP1989" i="5"/>
  <c r="AQ1989" i="5"/>
  <c r="AS1989" i="5" s="1"/>
  <c r="AR1989" i="5"/>
  <c r="AT1989" i="5"/>
  <c r="AW1989" i="5" s="1"/>
  <c r="AU1989" i="5"/>
  <c r="AV1989" i="5"/>
  <c r="AX1989" i="5"/>
  <c r="AY1989" i="5"/>
  <c r="BA1989" i="5" s="1"/>
  <c r="AZ1989" i="5"/>
  <c r="BB1989" i="5"/>
  <c r="BE1989" i="5" s="1"/>
  <c r="BC1989" i="5"/>
  <c r="BD1989" i="5"/>
  <c r="BF1989" i="5"/>
  <c r="BG1989" i="5"/>
  <c r="BH1989" i="5"/>
  <c r="BJ1989" i="5"/>
  <c r="BK1989" i="5"/>
  <c r="BM1989" i="5" s="1"/>
  <c r="BL1989" i="5"/>
  <c r="BN1989" i="5"/>
  <c r="BO1989" i="5"/>
  <c r="BQ1989" i="5" s="1"/>
  <c r="BP1989" i="5"/>
  <c r="CD1989" i="5"/>
  <c r="D1990" i="5"/>
  <c r="AG1990" i="5" s="1"/>
  <c r="CH1990" i="5" s="1"/>
  <c r="CI1990" i="5" s="1"/>
  <c r="AH1990" i="5"/>
  <c r="AI1990" i="5"/>
  <c r="AJ1990" i="5"/>
  <c r="AL1990" i="5"/>
  <c r="AM1990" i="5"/>
  <c r="AN1990" i="5"/>
  <c r="AP1990" i="5"/>
  <c r="AQ1990" i="5"/>
  <c r="AR1990" i="5"/>
  <c r="AS1990" i="5"/>
  <c r="AT1990" i="5"/>
  <c r="AU1990" i="5"/>
  <c r="AV1990" i="5"/>
  <c r="AX1990" i="5"/>
  <c r="AY1990" i="5"/>
  <c r="AZ1990" i="5"/>
  <c r="BB1990" i="5"/>
  <c r="BC1990" i="5"/>
  <c r="BD1990" i="5"/>
  <c r="BF1990" i="5"/>
  <c r="BG1990" i="5"/>
  <c r="BH1990" i="5"/>
  <c r="BJ1990" i="5"/>
  <c r="BK1990" i="5"/>
  <c r="BL1990" i="5"/>
  <c r="BN1990" i="5"/>
  <c r="BO1990" i="5"/>
  <c r="BP1990" i="5"/>
  <c r="CD1990" i="5"/>
  <c r="D1991" i="5"/>
  <c r="AG1991" i="5" s="1"/>
  <c r="CH1991" i="5" s="1"/>
  <c r="CI1991" i="5" s="1"/>
  <c r="AH1991" i="5"/>
  <c r="AI1991" i="5"/>
  <c r="AJ1991" i="5"/>
  <c r="AL1991" i="5"/>
  <c r="AM1991" i="5"/>
  <c r="AO1991" i="5" s="1"/>
  <c r="AN1991" i="5"/>
  <c r="AP1991" i="5"/>
  <c r="AQ1991" i="5"/>
  <c r="AR1991" i="5"/>
  <c r="AT1991" i="5"/>
  <c r="AU1991" i="5"/>
  <c r="AW1991" i="5" s="1"/>
  <c r="AV1991" i="5"/>
  <c r="AX1991" i="5"/>
  <c r="AY1991" i="5"/>
  <c r="AZ1991" i="5"/>
  <c r="BB1991" i="5"/>
  <c r="BC1991" i="5"/>
  <c r="BE1991" i="5" s="1"/>
  <c r="BD1991" i="5"/>
  <c r="BF1991" i="5"/>
  <c r="BG1991" i="5"/>
  <c r="BH1991" i="5"/>
  <c r="BJ1991" i="5"/>
  <c r="BK1991" i="5"/>
  <c r="BL1991" i="5"/>
  <c r="BN1991" i="5"/>
  <c r="BO1991" i="5"/>
  <c r="BP1991" i="5"/>
  <c r="CD1991" i="5"/>
  <c r="D1992" i="5"/>
  <c r="AG1992" i="5" s="1"/>
  <c r="CH1992" i="5" s="1"/>
  <c r="CI1992" i="5" s="1"/>
  <c r="AH1992" i="5"/>
  <c r="AI1992" i="5"/>
  <c r="AJ1992" i="5"/>
  <c r="AL1992" i="5"/>
  <c r="AO1992" i="5" s="1"/>
  <c r="AM1992" i="5"/>
  <c r="AN1992" i="5"/>
  <c r="AP1992" i="5"/>
  <c r="AQ1992" i="5"/>
  <c r="AR1992" i="5"/>
  <c r="AT1992" i="5"/>
  <c r="AU1992" i="5"/>
  <c r="AW1992" i="5" s="1"/>
  <c r="AV1992" i="5"/>
  <c r="AX1992" i="5"/>
  <c r="AY1992" i="5"/>
  <c r="AZ1992" i="5"/>
  <c r="BB1992" i="5"/>
  <c r="BE1992" i="5" s="1"/>
  <c r="BC1992" i="5"/>
  <c r="BD1992" i="5"/>
  <c r="BF1992" i="5"/>
  <c r="BI1992" i="5" s="1"/>
  <c r="BG1992" i="5"/>
  <c r="BH1992" i="5"/>
  <c r="BJ1992" i="5"/>
  <c r="BK1992" i="5"/>
  <c r="BL1992" i="5"/>
  <c r="BM1992" i="5"/>
  <c r="BN1992" i="5"/>
  <c r="BO1992" i="5"/>
  <c r="BP1992" i="5"/>
  <c r="CD1992" i="5"/>
  <c r="D1993" i="5"/>
  <c r="AG1993" i="5" s="1"/>
  <c r="CH1993" i="5" s="1"/>
  <c r="CI1993" i="5" s="1"/>
  <c r="AH1993" i="5"/>
  <c r="AI1993" i="5"/>
  <c r="AK1993" i="5" s="1"/>
  <c r="AJ1993" i="5"/>
  <c r="AL1993" i="5"/>
  <c r="AM1993" i="5"/>
  <c r="AN1993" i="5"/>
  <c r="AP1993" i="5"/>
  <c r="AS1993" i="5" s="1"/>
  <c r="AQ1993" i="5"/>
  <c r="AR1993" i="5"/>
  <c r="AT1993" i="5"/>
  <c r="AU1993" i="5"/>
  <c r="AV1993" i="5"/>
  <c r="AX1993" i="5"/>
  <c r="BA1993" i="5" s="1"/>
  <c r="AY1993" i="5"/>
  <c r="AZ1993" i="5"/>
  <c r="BB1993" i="5"/>
  <c r="BE1993" i="5" s="1"/>
  <c r="BC1993" i="5"/>
  <c r="BD1993" i="5"/>
  <c r="BF1993" i="5"/>
  <c r="BG1993" i="5"/>
  <c r="BH1993" i="5"/>
  <c r="BI1993" i="5"/>
  <c r="BJ1993" i="5"/>
  <c r="BK1993" i="5"/>
  <c r="BL1993" i="5"/>
  <c r="BN1993" i="5"/>
  <c r="BQ1993" i="5" s="1"/>
  <c r="BO1993" i="5"/>
  <c r="BP1993" i="5"/>
  <c r="CD1993" i="5"/>
  <c r="D1994" i="5"/>
  <c r="AG1994" i="5" s="1"/>
  <c r="CH1994" i="5" s="1"/>
  <c r="CI1994" i="5" s="1"/>
  <c r="AH1994" i="5"/>
  <c r="AI1994" i="5"/>
  <c r="AJ1994" i="5"/>
  <c r="AL1994" i="5"/>
  <c r="AM1994" i="5"/>
  <c r="AN1994" i="5"/>
  <c r="AP1994" i="5"/>
  <c r="AQ1994" i="5"/>
  <c r="AR1994" i="5"/>
  <c r="AT1994" i="5"/>
  <c r="AU1994" i="5"/>
  <c r="AV1994" i="5"/>
  <c r="AW1994" i="5" s="1"/>
  <c r="AX1994" i="5"/>
  <c r="AY1994" i="5"/>
  <c r="AZ1994" i="5"/>
  <c r="BB1994" i="5"/>
  <c r="BE1994" i="5" s="1"/>
  <c r="BC1994" i="5"/>
  <c r="BD1994" i="5"/>
  <c r="BF1994" i="5"/>
  <c r="BG1994" i="5"/>
  <c r="BH1994" i="5"/>
  <c r="BJ1994" i="5"/>
  <c r="BK1994" i="5"/>
  <c r="BL1994" i="5"/>
  <c r="BN1994" i="5"/>
  <c r="BQ1994" i="5" s="1"/>
  <c r="BO1994" i="5"/>
  <c r="BP1994" i="5"/>
  <c r="CD1994" i="5"/>
  <c r="D1995" i="5"/>
  <c r="AG1995" i="5" s="1"/>
  <c r="CH1995" i="5" s="1"/>
  <c r="CI1995" i="5" s="1"/>
  <c r="AH1995" i="5"/>
  <c r="AI1995" i="5"/>
  <c r="AJ1995" i="5"/>
  <c r="AL1995" i="5"/>
  <c r="AM1995" i="5"/>
  <c r="AO1995" i="5" s="1"/>
  <c r="AN1995" i="5"/>
  <c r="AP1995" i="5"/>
  <c r="AS1995" i="5" s="1"/>
  <c r="AQ1995" i="5"/>
  <c r="AR1995" i="5"/>
  <c r="AT1995" i="5"/>
  <c r="AU1995" i="5"/>
  <c r="AW1995" i="5" s="1"/>
  <c r="AV1995" i="5"/>
  <c r="AX1995" i="5"/>
  <c r="AY1995" i="5"/>
  <c r="AZ1995" i="5"/>
  <c r="BB1995" i="5"/>
  <c r="BC1995" i="5"/>
  <c r="BE1995" i="5" s="1"/>
  <c r="BD1995" i="5"/>
  <c r="BF1995" i="5"/>
  <c r="BI1995" i="5" s="1"/>
  <c r="BG1995" i="5"/>
  <c r="BH1995" i="5"/>
  <c r="BJ1995" i="5"/>
  <c r="BK1995" i="5"/>
  <c r="BM1995" i="5" s="1"/>
  <c r="BL1995" i="5"/>
  <c r="BN1995" i="5"/>
  <c r="BQ1995" i="5" s="1"/>
  <c r="BO1995" i="5"/>
  <c r="BP1995" i="5"/>
  <c r="CD1995" i="5"/>
  <c r="D1996" i="5"/>
  <c r="AG1996" i="5" s="1"/>
  <c r="CH1996" i="5" s="1"/>
  <c r="CI1996" i="5" s="1"/>
  <c r="AH1996" i="5"/>
  <c r="AK1996" i="5" s="1"/>
  <c r="AI1996" i="5"/>
  <c r="AJ1996" i="5"/>
  <c r="AL1996" i="5"/>
  <c r="AM1996" i="5"/>
  <c r="AN1996" i="5"/>
  <c r="AP1996" i="5"/>
  <c r="AS1996" i="5" s="1"/>
  <c r="AQ1996" i="5"/>
  <c r="AR1996" i="5"/>
  <c r="AT1996" i="5"/>
  <c r="AW1996" i="5" s="1"/>
  <c r="AU1996" i="5"/>
  <c r="AV1996" i="5"/>
  <c r="AX1996" i="5"/>
  <c r="BA1996" i="5" s="1"/>
  <c r="AY1996" i="5"/>
  <c r="AZ1996" i="5"/>
  <c r="BB1996" i="5"/>
  <c r="BC1996" i="5"/>
  <c r="BD1996" i="5"/>
  <c r="BF1996" i="5"/>
  <c r="BI1996" i="5" s="1"/>
  <c r="BG1996" i="5"/>
  <c r="BH1996" i="5"/>
  <c r="BJ1996" i="5"/>
  <c r="BK1996" i="5"/>
  <c r="BL1996" i="5"/>
  <c r="BN1996" i="5"/>
  <c r="BO1996" i="5"/>
  <c r="BP1996" i="5"/>
  <c r="CD1996" i="5"/>
  <c r="D1997" i="5"/>
  <c r="AG1997" i="5" s="1"/>
  <c r="CH1997" i="5" s="1"/>
  <c r="CI1997" i="5" s="1"/>
  <c r="AH1997" i="5"/>
  <c r="AK1997" i="5" s="1"/>
  <c r="AI1997" i="5"/>
  <c r="AJ1997" i="5"/>
  <c r="AL1997" i="5"/>
  <c r="AM1997" i="5"/>
  <c r="AN1997" i="5"/>
  <c r="AP1997" i="5"/>
  <c r="AQ1997" i="5"/>
  <c r="AR1997" i="5"/>
  <c r="AT1997" i="5"/>
  <c r="AU1997" i="5"/>
  <c r="AV1997" i="5"/>
  <c r="AX1997" i="5"/>
  <c r="BA1997" i="5" s="1"/>
  <c r="AY1997" i="5"/>
  <c r="AZ1997" i="5"/>
  <c r="BB1997" i="5"/>
  <c r="BC1997" i="5"/>
  <c r="BD1997" i="5"/>
  <c r="BF1997" i="5"/>
  <c r="BG1997" i="5"/>
  <c r="BH1997" i="5"/>
  <c r="BJ1997" i="5"/>
  <c r="BK1997" i="5"/>
  <c r="BL1997" i="5"/>
  <c r="BN1997" i="5"/>
  <c r="BO1997" i="5"/>
  <c r="BP1997" i="5"/>
  <c r="CD1997" i="5"/>
  <c r="D1998" i="5"/>
  <c r="AG1998" i="5" s="1"/>
  <c r="CH1998" i="5" s="1"/>
  <c r="CI1998" i="5" s="1"/>
  <c r="AH1998" i="5"/>
  <c r="AI1998" i="5"/>
  <c r="AJ1998" i="5"/>
  <c r="AL1998" i="5"/>
  <c r="AM1998" i="5"/>
  <c r="AN1998" i="5"/>
  <c r="AP1998" i="5"/>
  <c r="AQ1998" i="5"/>
  <c r="AR1998" i="5"/>
  <c r="AT1998" i="5"/>
  <c r="AU1998" i="5"/>
  <c r="AV1998" i="5"/>
  <c r="AX1998" i="5"/>
  <c r="AY1998" i="5"/>
  <c r="AZ1998" i="5"/>
  <c r="BA1998" i="5" s="1"/>
  <c r="BB1998" i="5"/>
  <c r="BC1998" i="5"/>
  <c r="BD1998" i="5"/>
  <c r="BF1998" i="5"/>
  <c r="BG1998" i="5"/>
  <c r="BH1998" i="5"/>
  <c r="BI1998" i="5" s="1"/>
  <c r="BJ1998" i="5"/>
  <c r="BK1998" i="5"/>
  <c r="BL1998" i="5"/>
  <c r="BN1998" i="5"/>
  <c r="BO1998" i="5"/>
  <c r="BP1998" i="5"/>
  <c r="CD1998" i="5"/>
  <c r="D1999" i="5"/>
  <c r="AG1999" i="5" s="1"/>
  <c r="CH1999" i="5" s="1"/>
  <c r="CI1999" i="5" s="1"/>
  <c r="AH1999" i="5"/>
  <c r="AI1999" i="5"/>
  <c r="AJ1999" i="5"/>
  <c r="AL1999" i="5"/>
  <c r="AM1999" i="5"/>
  <c r="AO1999" i="5" s="1"/>
  <c r="AN1999" i="5"/>
  <c r="AP1999" i="5"/>
  <c r="AS1999" i="5" s="1"/>
  <c r="AQ1999" i="5"/>
  <c r="AR1999" i="5"/>
  <c r="AT1999" i="5"/>
  <c r="AU1999" i="5"/>
  <c r="AW1999" i="5" s="1"/>
  <c r="AV1999" i="5"/>
  <c r="AX1999" i="5"/>
  <c r="AY1999" i="5"/>
  <c r="AZ1999" i="5"/>
  <c r="BB1999" i="5"/>
  <c r="BC1999" i="5"/>
  <c r="BE1999" i="5" s="1"/>
  <c r="BD1999" i="5"/>
  <c r="BF1999" i="5"/>
  <c r="BI1999" i="5" s="1"/>
  <c r="BG1999" i="5"/>
  <c r="BH1999" i="5"/>
  <c r="BJ1999" i="5"/>
  <c r="BK1999" i="5"/>
  <c r="BM1999" i="5" s="1"/>
  <c r="BL1999" i="5"/>
  <c r="BN1999" i="5"/>
  <c r="BQ1999" i="5" s="1"/>
  <c r="BO1999" i="5"/>
  <c r="BP1999" i="5"/>
  <c r="CD1999" i="5"/>
  <c r="D2000" i="5"/>
  <c r="AG2000" i="5" s="1"/>
  <c r="CH2000" i="5" s="1"/>
  <c r="CI2000" i="5" s="1"/>
  <c r="AH2000" i="5"/>
  <c r="AK2000" i="5" s="1"/>
  <c r="AI2000" i="5"/>
  <c r="AJ2000" i="5"/>
  <c r="AL2000" i="5"/>
  <c r="AM2000" i="5"/>
  <c r="AN2000" i="5"/>
  <c r="AP2000" i="5"/>
  <c r="AS2000" i="5" s="1"/>
  <c r="AQ2000" i="5"/>
  <c r="AR2000" i="5"/>
  <c r="AT2000" i="5"/>
  <c r="AU2000" i="5"/>
  <c r="AV2000" i="5"/>
  <c r="AX2000" i="5"/>
  <c r="BA2000" i="5" s="1"/>
  <c r="AY2000" i="5"/>
  <c r="AZ2000" i="5"/>
  <c r="BB2000" i="5"/>
  <c r="BC2000" i="5"/>
  <c r="BD2000" i="5"/>
  <c r="BF2000" i="5"/>
  <c r="BI2000" i="5" s="1"/>
  <c r="BG2000" i="5"/>
  <c r="BH2000" i="5"/>
  <c r="BJ2000" i="5"/>
  <c r="BK2000" i="5"/>
  <c r="BL2000" i="5"/>
  <c r="BN2000" i="5"/>
  <c r="BO2000" i="5"/>
  <c r="BP2000" i="5"/>
  <c r="CD2000" i="5"/>
  <c r="D2001" i="5"/>
  <c r="AG2001" i="5" s="1"/>
  <c r="CH2001" i="5" s="1"/>
  <c r="CI2001" i="5" s="1"/>
  <c r="AH2001" i="5"/>
  <c r="AK2001" i="5" s="1"/>
  <c r="AI2001" i="5"/>
  <c r="AJ2001" i="5"/>
  <c r="AL2001" i="5"/>
  <c r="AO2001" i="5" s="1"/>
  <c r="AM2001" i="5"/>
  <c r="AN2001" i="5"/>
  <c r="AP2001" i="5"/>
  <c r="AQ2001" i="5"/>
  <c r="AR2001" i="5"/>
  <c r="AT2001" i="5"/>
  <c r="AU2001" i="5"/>
  <c r="AV2001" i="5"/>
  <c r="AX2001" i="5"/>
  <c r="BA2001" i="5" s="1"/>
  <c r="AY2001" i="5"/>
  <c r="AZ2001" i="5"/>
  <c r="BB2001" i="5"/>
  <c r="BE2001" i="5" s="1"/>
  <c r="BC2001" i="5"/>
  <c r="BD2001" i="5"/>
  <c r="BF2001" i="5"/>
  <c r="BI2001" i="5" s="1"/>
  <c r="BG2001" i="5"/>
  <c r="BH2001" i="5"/>
  <c r="BJ2001" i="5"/>
  <c r="BM2001" i="5" s="1"/>
  <c r="BK2001" i="5"/>
  <c r="BL2001" i="5"/>
  <c r="BN2001" i="5"/>
  <c r="BQ2001" i="5" s="1"/>
  <c r="BO2001" i="5"/>
  <c r="BP2001" i="5"/>
  <c r="CD2001" i="5"/>
  <c r="D2002" i="5"/>
  <c r="AG2002" i="5" s="1"/>
  <c r="CH2002" i="5" s="1"/>
  <c r="CI2002" i="5" s="1"/>
  <c r="AH2002" i="5"/>
  <c r="AK2002" i="5" s="1"/>
  <c r="AI2002" i="5"/>
  <c r="AJ2002" i="5"/>
  <c r="AL2002" i="5"/>
  <c r="AM2002" i="5"/>
  <c r="AN2002" i="5"/>
  <c r="AP2002" i="5"/>
  <c r="AQ2002" i="5"/>
  <c r="AR2002" i="5"/>
  <c r="AT2002" i="5"/>
  <c r="AU2002" i="5"/>
  <c r="AV2002" i="5"/>
  <c r="AX2002" i="5"/>
  <c r="AY2002" i="5"/>
  <c r="AZ2002" i="5"/>
  <c r="BB2002" i="5"/>
  <c r="BC2002" i="5"/>
  <c r="BD2002" i="5"/>
  <c r="BE2002" i="5" s="1"/>
  <c r="BF2002" i="5"/>
  <c r="BG2002" i="5"/>
  <c r="BH2002" i="5"/>
  <c r="BJ2002" i="5"/>
  <c r="BK2002" i="5"/>
  <c r="BL2002" i="5"/>
  <c r="BM2002" i="5" s="1"/>
  <c r="BN2002" i="5"/>
  <c r="BO2002" i="5"/>
  <c r="BP2002" i="5"/>
  <c r="CD2002" i="5"/>
  <c r="D2003" i="5"/>
  <c r="AG2003" i="5" s="1"/>
  <c r="CH2003" i="5" s="1"/>
  <c r="CI2003" i="5" s="1"/>
  <c r="AH2003" i="5"/>
  <c r="AI2003" i="5"/>
  <c r="AJ2003" i="5"/>
  <c r="AL2003" i="5"/>
  <c r="AM2003" i="5"/>
  <c r="AN2003" i="5"/>
  <c r="AP2003" i="5"/>
  <c r="AQ2003" i="5"/>
  <c r="AR2003" i="5"/>
  <c r="AT2003" i="5"/>
  <c r="AU2003" i="5"/>
  <c r="AV2003" i="5"/>
  <c r="AX2003" i="5"/>
  <c r="AY2003" i="5"/>
  <c r="BA2003" i="5" s="1"/>
  <c r="AZ2003" i="5"/>
  <c r="BB2003" i="5"/>
  <c r="BC2003" i="5"/>
  <c r="BD2003" i="5"/>
  <c r="BF2003" i="5"/>
  <c r="BG2003" i="5"/>
  <c r="BI2003" i="5" s="1"/>
  <c r="BH2003" i="5"/>
  <c r="BJ2003" i="5"/>
  <c r="BM2003" i="5" s="1"/>
  <c r="BK2003" i="5"/>
  <c r="BL2003" i="5"/>
  <c r="BN2003" i="5"/>
  <c r="BO2003" i="5"/>
  <c r="BQ2003" i="5" s="1"/>
  <c r="BP2003" i="5"/>
  <c r="CD2003" i="5"/>
  <c r="D2004" i="5"/>
  <c r="AG2004" i="5" s="1"/>
  <c r="CH2004" i="5" s="1"/>
  <c r="CI2004" i="5" s="1"/>
  <c r="AH2004" i="5"/>
  <c r="AK2004" i="5" s="1"/>
  <c r="AI2004" i="5"/>
  <c r="AJ2004" i="5"/>
  <c r="AL2004" i="5"/>
  <c r="AM2004" i="5"/>
  <c r="AN2004" i="5"/>
  <c r="AP2004" i="5"/>
  <c r="AQ2004" i="5"/>
  <c r="AR2004" i="5"/>
  <c r="AT2004" i="5"/>
  <c r="AU2004" i="5"/>
  <c r="AV2004" i="5"/>
  <c r="AX2004" i="5"/>
  <c r="AY2004" i="5"/>
  <c r="AZ2004" i="5"/>
  <c r="BB2004" i="5"/>
  <c r="BE2004" i="5" s="1"/>
  <c r="BC2004" i="5"/>
  <c r="BD2004" i="5"/>
  <c r="BF2004" i="5"/>
  <c r="BG2004" i="5"/>
  <c r="BH2004" i="5"/>
  <c r="BJ2004" i="5"/>
  <c r="BM2004" i="5" s="1"/>
  <c r="BK2004" i="5"/>
  <c r="BL2004" i="5"/>
  <c r="BN2004" i="5"/>
  <c r="BO2004" i="5"/>
  <c r="BP2004" i="5"/>
  <c r="CD2004" i="5"/>
  <c r="D2005" i="5"/>
  <c r="AG2005" i="5" s="1"/>
  <c r="CH2005" i="5" s="1"/>
  <c r="CI2005" i="5" s="1"/>
  <c r="AH2005" i="5"/>
  <c r="AI2005" i="5"/>
  <c r="AJ2005" i="5"/>
  <c r="AL2005" i="5"/>
  <c r="AO2005" i="5" s="1"/>
  <c r="AM2005" i="5"/>
  <c r="AN2005" i="5"/>
  <c r="AP2005" i="5"/>
  <c r="AS2005" i="5" s="1"/>
  <c r="AQ2005" i="5"/>
  <c r="AR2005" i="5"/>
  <c r="AT2005" i="5"/>
  <c r="AU2005" i="5"/>
  <c r="AV2005" i="5"/>
  <c r="AX2005" i="5"/>
  <c r="AY2005" i="5"/>
  <c r="AZ2005" i="5"/>
  <c r="BA2005" i="5"/>
  <c r="BB2005" i="5"/>
  <c r="BC2005" i="5"/>
  <c r="BE2005" i="5" s="1"/>
  <c r="BD2005" i="5"/>
  <c r="BF2005" i="5"/>
  <c r="BG2005" i="5"/>
  <c r="BH2005" i="5"/>
  <c r="BI2005" i="5"/>
  <c r="BJ2005" i="5"/>
  <c r="BK2005" i="5"/>
  <c r="BM2005" i="5" s="1"/>
  <c r="BL2005" i="5"/>
  <c r="BN2005" i="5"/>
  <c r="BO2005" i="5"/>
  <c r="BP2005" i="5"/>
  <c r="BQ2005" i="5"/>
  <c r="CD2005" i="5"/>
  <c r="D2006" i="5"/>
  <c r="AG2006" i="5" s="1"/>
  <c r="CH2006" i="5" s="1"/>
  <c r="CI2006" i="5" s="1"/>
  <c r="AH2006" i="5"/>
  <c r="AI2006" i="5"/>
  <c r="AJ2006" i="5"/>
  <c r="AL2006" i="5"/>
  <c r="AM2006" i="5"/>
  <c r="AN2006" i="5"/>
  <c r="AP2006" i="5"/>
  <c r="AQ2006" i="5"/>
  <c r="AR2006" i="5"/>
  <c r="AS2006" i="5" s="1"/>
  <c r="AT2006" i="5"/>
  <c r="AU2006" i="5"/>
  <c r="AV2006" i="5"/>
  <c r="AX2006" i="5"/>
  <c r="AY2006" i="5"/>
  <c r="AZ2006" i="5"/>
  <c r="BB2006" i="5"/>
  <c r="BC2006" i="5"/>
  <c r="BD2006" i="5"/>
  <c r="BF2006" i="5"/>
  <c r="BG2006" i="5"/>
  <c r="BH2006" i="5"/>
  <c r="BI2006" i="5" s="1"/>
  <c r="BJ2006" i="5"/>
  <c r="BK2006" i="5"/>
  <c r="BL2006" i="5"/>
  <c r="BN2006" i="5"/>
  <c r="BO2006" i="5"/>
  <c r="BP2006" i="5"/>
  <c r="BQ2006" i="5" s="1"/>
  <c r="CD2006" i="5"/>
  <c r="D2007" i="5"/>
  <c r="AG2007" i="5" s="1"/>
  <c r="CH2007" i="5" s="1"/>
  <c r="CI2007" i="5" s="1"/>
  <c r="AH2007" i="5"/>
  <c r="AI2007" i="5"/>
  <c r="AJ2007" i="5"/>
  <c r="AL2007" i="5"/>
  <c r="AM2007" i="5"/>
  <c r="AO2007" i="5" s="1"/>
  <c r="AN2007" i="5"/>
  <c r="AP2007" i="5"/>
  <c r="AS2007" i="5" s="1"/>
  <c r="AQ2007" i="5"/>
  <c r="AR2007" i="5"/>
  <c r="AT2007" i="5"/>
  <c r="AU2007" i="5"/>
  <c r="AW2007" i="5" s="1"/>
  <c r="AV2007" i="5"/>
  <c r="AX2007" i="5"/>
  <c r="AY2007" i="5"/>
  <c r="AZ2007" i="5"/>
  <c r="BB2007" i="5"/>
  <c r="BC2007" i="5"/>
  <c r="BE2007" i="5" s="1"/>
  <c r="BD2007" i="5"/>
  <c r="BF2007" i="5"/>
  <c r="BG2007" i="5"/>
  <c r="BH2007" i="5"/>
  <c r="BJ2007" i="5"/>
  <c r="BK2007" i="5"/>
  <c r="BM2007" i="5" s="1"/>
  <c r="BL2007" i="5"/>
  <c r="BN2007" i="5"/>
  <c r="BQ2007" i="5" s="1"/>
  <c r="BO2007" i="5"/>
  <c r="BP2007" i="5"/>
  <c r="CD2007" i="5"/>
  <c r="D2008" i="5"/>
  <c r="AG2008" i="5" s="1"/>
  <c r="CH2008" i="5" s="1"/>
  <c r="CI2008" i="5" s="1"/>
  <c r="AH2008" i="5"/>
  <c r="AK2008" i="5" s="1"/>
  <c r="AI2008" i="5"/>
  <c r="AJ2008" i="5"/>
  <c r="AL2008" i="5"/>
  <c r="AM2008" i="5"/>
  <c r="AN2008" i="5"/>
  <c r="AP2008" i="5"/>
  <c r="AS2008" i="5" s="1"/>
  <c r="AQ2008" i="5"/>
  <c r="AR2008" i="5"/>
  <c r="AT2008" i="5"/>
  <c r="AU2008" i="5"/>
  <c r="AV2008" i="5"/>
  <c r="AX2008" i="5"/>
  <c r="AY2008" i="5"/>
  <c r="AZ2008" i="5"/>
  <c r="BB2008" i="5"/>
  <c r="BC2008" i="5"/>
  <c r="BD2008" i="5"/>
  <c r="BF2008" i="5"/>
  <c r="BI2008" i="5" s="1"/>
  <c r="BG2008" i="5"/>
  <c r="BH2008" i="5"/>
  <c r="BJ2008" i="5"/>
  <c r="BK2008" i="5"/>
  <c r="BL2008" i="5"/>
  <c r="BN2008" i="5"/>
  <c r="BQ2008" i="5" s="1"/>
  <c r="BO2008" i="5"/>
  <c r="BP2008" i="5"/>
  <c r="CD2008" i="5"/>
  <c r="D2009" i="5"/>
  <c r="AG2009" i="5" s="1"/>
  <c r="CH2009" i="5" s="1"/>
  <c r="CI2009" i="5" s="1"/>
  <c r="AH2009" i="5"/>
  <c r="AK2009" i="5" s="1"/>
  <c r="AI2009" i="5"/>
  <c r="AJ2009" i="5"/>
  <c r="AL2009" i="5"/>
  <c r="AM2009" i="5"/>
  <c r="AN2009" i="5"/>
  <c r="AP2009" i="5"/>
  <c r="AS2009" i="5" s="1"/>
  <c r="AQ2009" i="5"/>
  <c r="AR2009" i="5"/>
  <c r="AT2009" i="5"/>
  <c r="AW2009" i="5" s="1"/>
  <c r="AU2009" i="5"/>
  <c r="AV2009" i="5"/>
  <c r="AX2009" i="5"/>
  <c r="BA2009" i="5" s="1"/>
  <c r="AY2009" i="5"/>
  <c r="AZ2009" i="5"/>
  <c r="BB2009" i="5"/>
  <c r="BE2009" i="5" s="1"/>
  <c r="BC2009" i="5"/>
  <c r="BD2009" i="5"/>
  <c r="BF2009" i="5"/>
  <c r="BI2009" i="5" s="1"/>
  <c r="BG2009" i="5"/>
  <c r="BH2009" i="5"/>
  <c r="BJ2009" i="5"/>
  <c r="BM2009" i="5" s="1"/>
  <c r="BK2009" i="5"/>
  <c r="BL2009" i="5"/>
  <c r="BN2009" i="5"/>
  <c r="BQ2009" i="5" s="1"/>
  <c r="BO2009" i="5"/>
  <c r="BP2009" i="5"/>
  <c r="CD2009" i="5"/>
  <c r="D2010" i="5"/>
  <c r="AG2010" i="5" s="1"/>
  <c r="CH2010" i="5" s="1"/>
  <c r="CI2010" i="5" s="1"/>
  <c r="AH2010" i="5"/>
  <c r="AK2010" i="5" s="1"/>
  <c r="AI2010" i="5"/>
  <c r="AJ2010" i="5"/>
  <c r="AL2010" i="5"/>
  <c r="AM2010" i="5"/>
  <c r="AN2010" i="5"/>
  <c r="AP2010" i="5"/>
  <c r="AS2010" i="5" s="1"/>
  <c r="AQ2010" i="5"/>
  <c r="AR2010" i="5"/>
  <c r="AT2010" i="5"/>
  <c r="AU2010" i="5"/>
  <c r="AV2010" i="5"/>
  <c r="AX2010" i="5"/>
  <c r="AY2010" i="5"/>
  <c r="AZ2010" i="5"/>
  <c r="BB2010" i="5"/>
  <c r="BC2010" i="5"/>
  <c r="BD2010" i="5"/>
  <c r="BF2010" i="5"/>
  <c r="BG2010" i="5"/>
  <c r="BH2010" i="5"/>
  <c r="BJ2010" i="5"/>
  <c r="BK2010" i="5"/>
  <c r="BL2010" i="5"/>
  <c r="BM2010" i="5" s="1"/>
  <c r="BN2010" i="5"/>
  <c r="BO2010" i="5"/>
  <c r="BP2010" i="5"/>
  <c r="CD2010" i="5"/>
  <c r="D2011" i="5"/>
  <c r="AG2011" i="5" s="1"/>
  <c r="CH2011" i="5" s="1"/>
  <c r="CI2011" i="5" s="1"/>
  <c r="AH2011" i="5"/>
  <c r="AI2011" i="5"/>
  <c r="AJ2011" i="5"/>
  <c r="AL2011" i="5"/>
  <c r="AM2011" i="5"/>
  <c r="AN2011" i="5"/>
  <c r="AP2011" i="5"/>
  <c r="AQ2011" i="5"/>
  <c r="AR2011" i="5"/>
  <c r="AT2011" i="5"/>
  <c r="AU2011" i="5"/>
  <c r="AV2011" i="5"/>
  <c r="AX2011" i="5"/>
  <c r="AY2011" i="5"/>
  <c r="BA2011" i="5" s="1"/>
  <c r="AZ2011" i="5"/>
  <c r="BB2011" i="5"/>
  <c r="BC2011" i="5"/>
  <c r="BD2011" i="5"/>
  <c r="BF2011" i="5"/>
  <c r="BG2011" i="5"/>
  <c r="BI2011" i="5" s="1"/>
  <c r="BH2011" i="5"/>
  <c r="BJ2011" i="5"/>
  <c r="BK2011" i="5"/>
  <c r="BL2011" i="5"/>
  <c r="BN2011" i="5"/>
  <c r="BO2011" i="5"/>
  <c r="BQ2011" i="5" s="1"/>
  <c r="BP2011" i="5"/>
  <c r="CD2011" i="5"/>
  <c r="D2012" i="5"/>
  <c r="AG2012" i="5" s="1"/>
  <c r="CH2012" i="5" s="1"/>
  <c r="CI2012" i="5" s="1"/>
  <c r="AH2012" i="5"/>
  <c r="AI2012" i="5"/>
  <c r="AJ2012" i="5"/>
  <c r="AL2012" i="5"/>
  <c r="AM2012" i="5"/>
  <c r="AN2012" i="5"/>
  <c r="AP2012" i="5"/>
  <c r="AQ2012" i="5"/>
  <c r="AR2012" i="5"/>
  <c r="AT2012" i="5"/>
  <c r="AU2012" i="5"/>
  <c r="AV2012" i="5"/>
  <c r="AX2012" i="5"/>
  <c r="AY2012" i="5"/>
  <c r="AZ2012" i="5"/>
  <c r="BB2012" i="5"/>
  <c r="BC2012" i="5"/>
  <c r="BD2012" i="5"/>
  <c r="BF2012" i="5"/>
  <c r="BG2012" i="5"/>
  <c r="BH2012" i="5"/>
  <c r="BJ2012" i="5"/>
  <c r="BM2012" i="5" s="1"/>
  <c r="BK2012" i="5"/>
  <c r="BL2012" i="5"/>
  <c r="BN2012" i="5"/>
  <c r="BO2012" i="5"/>
  <c r="BP2012" i="5"/>
  <c r="CD2012" i="5"/>
  <c r="D2013" i="5"/>
  <c r="AG2013" i="5" s="1"/>
  <c r="CH2013" i="5" s="1"/>
  <c r="CI2013" i="5" s="1"/>
  <c r="AH2013" i="5"/>
  <c r="AI2013" i="5"/>
  <c r="AJ2013" i="5"/>
  <c r="AL2013" i="5"/>
  <c r="AO2013" i="5" s="1"/>
  <c r="AM2013" i="5"/>
  <c r="AN2013" i="5"/>
  <c r="AP2013" i="5"/>
  <c r="AS2013" i="5" s="1"/>
  <c r="AQ2013" i="5"/>
  <c r="AR2013" i="5"/>
  <c r="AT2013" i="5"/>
  <c r="AW2013" i="5" s="1"/>
  <c r="AU2013" i="5"/>
  <c r="AV2013" i="5"/>
  <c r="AX2013" i="5"/>
  <c r="AY2013" i="5"/>
  <c r="BA2013" i="5" s="1"/>
  <c r="AZ2013" i="5"/>
  <c r="BB2013" i="5"/>
  <c r="BC2013" i="5"/>
  <c r="BD2013" i="5"/>
  <c r="BE2013" i="5"/>
  <c r="BF2013" i="5"/>
  <c r="BG2013" i="5"/>
  <c r="BI2013" i="5" s="1"/>
  <c r="BH2013" i="5"/>
  <c r="BJ2013" i="5"/>
  <c r="BK2013" i="5"/>
  <c r="BL2013" i="5"/>
  <c r="BM2013" i="5"/>
  <c r="BN2013" i="5"/>
  <c r="BO2013" i="5"/>
  <c r="BQ2013" i="5" s="1"/>
  <c r="BP2013" i="5"/>
  <c r="CD2013" i="5"/>
  <c r="D2014" i="5"/>
  <c r="AG2014" i="5" s="1"/>
  <c r="CH2014" i="5" s="1"/>
  <c r="CI2014" i="5" s="1"/>
  <c r="AH2014" i="5"/>
  <c r="AI2014" i="5"/>
  <c r="AJ2014" i="5"/>
  <c r="AL2014" i="5"/>
  <c r="AM2014" i="5"/>
  <c r="AN2014" i="5"/>
  <c r="AP2014" i="5"/>
  <c r="AQ2014" i="5"/>
  <c r="AR2014" i="5"/>
  <c r="AS2014" i="5" s="1"/>
  <c r="AT2014" i="5"/>
  <c r="AU2014" i="5"/>
  <c r="AV2014" i="5"/>
  <c r="AX2014" i="5"/>
  <c r="AY2014" i="5"/>
  <c r="AZ2014" i="5"/>
  <c r="BB2014" i="5"/>
  <c r="BC2014" i="5"/>
  <c r="BD2014" i="5"/>
  <c r="BF2014" i="5"/>
  <c r="BG2014" i="5"/>
  <c r="BH2014" i="5"/>
  <c r="BJ2014" i="5"/>
  <c r="BK2014" i="5"/>
  <c r="BL2014" i="5"/>
  <c r="BN2014" i="5"/>
  <c r="BO2014" i="5"/>
  <c r="BP2014" i="5"/>
  <c r="BQ2014" i="5" s="1"/>
  <c r="CD2014" i="5"/>
  <c r="D2015" i="5"/>
  <c r="AG2015" i="5" s="1"/>
  <c r="CH2015" i="5" s="1"/>
  <c r="CI2015" i="5" s="1"/>
  <c r="AH2015" i="5"/>
  <c r="AI2015" i="5"/>
  <c r="AJ2015" i="5"/>
  <c r="AL2015" i="5"/>
  <c r="AM2015" i="5"/>
  <c r="AO2015" i="5" s="1"/>
  <c r="AN2015" i="5"/>
  <c r="AP2015" i="5"/>
  <c r="AS2015" i="5" s="1"/>
  <c r="AQ2015" i="5"/>
  <c r="AR2015" i="5"/>
  <c r="AT2015" i="5"/>
  <c r="AU2015" i="5"/>
  <c r="AW2015" i="5" s="1"/>
  <c r="AV2015" i="5"/>
  <c r="AX2015" i="5"/>
  <c r="BA2015" i="5" s="1"/>
  <c r="AY2015" i="5"/>
  <c r="AZ2015" i="5"/>
  <c r="BB2015" i="5"/>
  <c r="BC2015" i="5"/>
  <c r="BE2015" i="5" s="1"/>
  <c r="BD2015" i="5"/>
  <c r="BF2015" i="5"/>
  <c r="BG2015" i="5"/>
  <c r="BH2015" i="5"/>
  <c r="BJ2015" i="5"/>
  <c r="BK2015" i="5"/>
  <c r="BM2015" i="5" s="1"/>
  <c r="BL2015" i="5"/>
  <c r="BN2015" i="5"/>
  <c r="BO2015" i="5"/>
  <c r="BP2015" i="5"/>
  <c r="CD2015" i="5"/>
  <c r="D2016" i="5"/>
  <c r="AG2016" i="5" s="1"/>
  <c r="CH2016" i="5" s="1"/>
  <c r="CI2016" i="5" s="1"/>
  <c r="AH2016" i="5"/>
  <c r="AK2016" i="5" s="1"/>
  <c r="AI2016" i="5"/>
  <c r="AJ2016" i="5"/>
  <c r="AL2016" i="5"/>
  <c r="AM2016" i="5"/>
  <c r="AN2016" i="5"/>
  <c r="AP2016" i="5"/>
  <c r="AS2016" i="5" s="1"/>
  <c r="AQ2016" i="5"/>
  <c r="AR2016" i="5"/>
  <c r="AT2016" i="5"/>
  <c r="AU2016" i="5"/>
  <c r="AV2016" i="5"/>
  <c r="AX2016" i="5"/>
  <c r="AY2016" i="5"/>
  <c r="AZ2016" i="5"/>
  <c r="BB2016" i="5"/>
  <c r="BC2016" i="5"/>
  <c r="BD2016" i="5"/>
  <c r="BF2016" i="5"/>
  <c r="BG2016" i="5"/>
  <c r="BH2016" i="5"/>
  <c r="BJ2016" i="5"/>
  <c r="BK2016" i="5"/>
  <c r="BL2016" i="5"/>
  <c r="BN2016" i="5"/>
  <c r="BQ2016" i="5" s="1"/>
  <c r="BO2016" i="5"/>
  <c r="BP2016" i="5"/>
  <c r="CD2016" i="5"/>
  <c r="D2017" i="5"/>
  <c r="AG2017" i="5" s="1"/>
  <c r="CH2017" i="5" s="1"/>
  <c r="CI2017" i="5" s="1"/>
  <c r="AH2017" i="5"/>
  <c r="AK2017" i="5" s="1"/>
  <c r="AI2017" i="5"/>
  <c r="AJ2017" i="5"/>
  <c r="AL2017" i="5"/>
  <c r="AM2017" i="5"/>
  <c r="AN2017" i="5"/>
  <c r="AP2017" i="5"/>
  <c r="AS2017" i="5" s="1"/>
  <c r="AQ2017" i="5"/>
  <c r="AR2017" i="5"/>
  <c r="AT2017" i="5"/>
  <c r="AW2017" i="5" s="1"/>
  <c r="AU2017" i="5"/>
  <c r="AV2017" i="5"/>
  <c r="AX2017" i="5"/>
  <c r="AY2017" i="5"/>
  <c r="AZ2017" i="5"/>
  <c r="BA2017" i="5" s="1"/>
  <c r="BB2017" i="5"/>
  <c r="BE2017" i="5" s="1"/>
  <c r="BC2017" i="5"/>
  <c r="BD2017" i="5"/>
  <c r="BF2017" i="5"/>
  <c r="BG2017" i="5"/>
  <c r="BH2017" i="5"/>
  <c r="BI2017" i="5" s="1"/>
  <c r="BJ2017" i="5"/>
  <c r="BM2017" i="5" s="1"/>
  <c r="BK2017" i="5"/>
  <c r="BL2017" i="5"/>
  <c r="BN2017" i="5"/>
  <c r="BO2017" i="5"/>
  <c r="BP2017" i="5"/>
  <c r="BQ2017" i="5" s="1"/>
  <c r="CD2017" i="5"/>
  <c r="D2018" i="5"/>
  <c r="AG2018" i="5" s="1"/>
  <c r="CH2018" i="5" s="1"/>
  <c r="CI2018" i="5" s="1"/>
  <c r="AH2018" i="5"/>
  <c r="AI2018" i="5"/>
  <c r="AJ2018" i="5"/>
  <c r="AL2018" i="5"/>
  <c r="AM2018" i="5"/>
  <c r="AN2018" i="5"/>
  <c r="AP2018" i="5"/>
  <c r="AQ2018" i="5"/>
  <c r="AR2018" i="5"/>
  <c r="AT2018" i="5"/>
  <c r="AU2018" i="5"/>
  <c r="AV2018" i="5"/>
  <c r="AX2018" i="5"/>
  <c r="AY2018" i="5"/>
  <c r="AZ2018" i="5"/>
  <c r="BB2018" i="5"/>
  <c r="BC2018" i="5"/>
  <c r="BD2018" i="5"/>
  <c r="BF2018" i="5"/>
  <c r="BG2018" i="5"/>
  <c r="BH2018" i="5"/>
  <c r="BJ2018" i="5"/>
  <c r="BK2018" i="5"/>
  <c r="BL2018" i="5"/>
  <c r="BN2018" i="5"/>
  <c r="BO2018" i="5"/>
  <c r="BP2018" i="5"/>
  <c r="CD2018" i="5"/>
  <c r="D2019" i="5"/>
  <c r="AG2019" i="5" s="1"/>
  <c r="CH2019" i="5" s="1"/>
  <c r="CI2019" i="5" s="1"/>
  <c r="AH2019" i="5"/>
  <c r="AI2019" i="5"/>
  <c r="AK2019" i="5" s="1"/>
  <c r="AJ2019" i="5"/>
  <c r="AL2019" i="5"/>
  <c r="AM2019" i="5"/>
  <c r="AN2019" i="5"/>
  <c r="AP2019" i="5"/>
  <c r="AQ2019" i="5"/>
  <c r="AR2019" i="5"/>
  <c r="AT2019" i="5"/>
  <c r="AW2019" i="5" s="1"/>
  <c r="AU2019" i="5"/>
  <c r="AV2019" i="5"/>
  <c r="AX2019" i="5"/>
  <c r="AY2019" i="5"/>
  <c r="BA2019" i="5" s="1"/>
  <c r="AZ2019" i="5"/>
  <c r="BB2019" i="5"/>
  <c r="BE2019" i="5" s="1"/>
  <c r="BC2019" i="5"/>
  <c r="BD2019" i="5"/>
  <c r="BF2019" i="5"/>
  <c r="BG2019" i="5"/>
  <c r="BI2019" i="5" s="1"/>
  <c r="BH2019" i="5"/>
  <c r="BJ2019" i="5"/>
  <c r="BK2019" i="5"/>
  <c r="BL2019" i="5"/>
  <c r="BN2019" i="5"/>
  <c r="BO2019" i="5"/>
  <c r="BQ2019" i="5" s="1"/>
  <c r="BP2019" i="5"/>
  <c r="CD2019" i="5"/>
  <c r="D2020" i="5"/>
  <c r="AG2020" i="5" s="1"/>
  <c r="CH2020" i="5" s="1"/>
  <c r="CI2020" i="5" s="1"/>
  <c r="AH2020" i="5"/>
  <c r="AK2020" i="5" s="1"/>
  <c r="AI2020" i="5"/>
  <c r="AJ2020" i="5"/>
  <c r="AL2020" i="5"/>
  <c r="AM2020" i="5"/>
  <c r="AN2020" i="5"/>
  <c r="AP2020" i="5"/>
  <c r="AQ2020" i="5"/>
  <c r="AR2020" i="5"/>
  <c r="AT2020" i="5"/>
  <c r="AU2020" i="5"/>
  <c r="AV2020" i="5"/>
  <c r="AX2020" i="5"/>
  <c r="AY2020" i="5"/>
  <c r="AZ2020" i="5"/>
  <c r="BB2020" i="5"/>
  <c r="BC2020" i="5"/>
  <c r="BD2020" i="5"/>
  <c r="BF2020" i="5"/>
  <c r="BG2020" i="5"/>
  <c r="BH2020" i="5"/>
  <c r="BJ2020" i="5"/>
  <c r="BK2020" i="5"/>
  <c r="BL2020" i="5"/>
  <c r="BN2020" i="5"/>
  <c r="BO2020" i="5"/>
  <c r="BP2020" i="5"/>
  <c r="CD2020" i="5"/>
  <c r="D2021" i="5"/>
  <c r="AG2021" i="5" s="1"/>
  <c r="CH2021" i="5" s="1"/>
  <c r="CI2021" i="5" s="1"/>
  <c r="AH2021" i="5"/>
  <c r="AI2021" i="5"/>
  <c r="AJ2021" i="5"/>
  <c r="AL2021" i="5"/>
  <c r="AO2021" i="5" s="1"/>
  <c r="AM2021" i="5"/>
  <c r="AN2021" i="5"/>
  <c r="AP2021" i="5"/>
  <c r="AS2021" i="5" s="1"/>
  <c r="AQ2021" i="5"/>
  <c r="AR2021" i="5"/>
  <c r="AT2021" i="5"/>
  <c r="AW2021" i="5" s="1"/>
  <c r="AU2021" i="5"/>
  <c r="AV2021" i="5"/>
  <c r="AX2021" i="5"/>
  <c r="AY2021" i="5"/>
  <c r="BA2021" i="5" s="1"/>
  <c r="AZ2021" i="5"/>
  <c r="BB2021" i="5"/>
  <c r="BC2021" i="5"/>
  <c r="BD2021" i="5"/>
  <c r="BE2021" i="5"/>
  <c r="BF2021" i="5"/>
  <c r="BG2021" i="5"/>
  <c r="BI2021" i="5" s="1"/>
  <c r="BH2021" i="5"/>
  <c r="BJ2021" i="5"/>
  <c r="BK2021" i="5"/>
  <c r="BL2021" i="5"/>
  <c r="BM2021" i="5"/>
  <c r="BN2021" i="5"/>
  <c r="BO2021" i="5"/>
  <c r="BQ2021" i="5" s="1"/>
  <c r="BP2021" i="5"/>
  <c r="CD2021" i="5"/>
  <c r="D2022" i="5"/>
  <c r="AG2022" i="5" s="1"/>
  <c r="CH2022" i="5" s="1"/>
  <c r="CI2022" i="5" s="1"/>
  <c r="AH2022" i="5"/>
  <c r="AI2022" i="5"/>
  <c r="AJ2022" i="5"/>
  <c r="AL2022" i="5"/>
  <c r="AM2022" i="5"/>
  <c r="AN2022" i="5"/>
  <c r="AP2022" i="5"/>
  <c r="AQ2022" i="5"/>
  <c r="AR2022" i="5"/>
  <c r="AS2022" i="5" s="1"/>
  <c r="AT2022" i="5"/>
  <c r="AU2022" i="5"/>
  <c r="AV2022" i="5"/>
  <c r="AX2022" i="5"/>
  <c r="AY2022" i="5"/>
  <c r="AZ2022" i="5"/>
  <c r="BA2022" i="5" s="1"/>
  <c r="BB2022" i="5"/>
  <c r="BC2022" i="5"/>
  <c r="BD2022" i="5"/>
  <c r="BF2022" i="5"/>
  <c r="BG2022" i="5"/>
  <c r="BH2022" i="5"/>
  <c r="BJ2022" i="5"/>
  <c r="BK2022" i="5"/>
  <c r="BL2022" i="5"/>
  <c r="BN2022" i="5"/>
  <c r="BO2022" i="5"/>
  <c r="BP2022" i="5"/>
  <c r="CD2022" i="5"/>
  <c r="D2023" i="5"/>
  <c r="AG2023" i="5" s="1"/>
  <c r="CH2023" i="5" s="1"/>
  <c r="CI2023" i="5" s="1"/>
  <c r="AH2023" i="5"/>
  <c r="AI2023" i="5"/>
  <c r="AJ2023" i="5"/>
  <c r="AL2023" i="5"/>
  <c r="AM2023" i="5"/>
  <c r="AO2023" i="5" s="1"/>
  <c r="AN2023" i="5"/>
  <c r="AP2023" i="5"/>
  <c r="AS2023" i="5" s="1"/>
  <c r="AQ2023" i="5"/>
  <c r="AR2023" i="5"/>
  <c r="AT2023" i="5"/>
  <c r="AU2023" i="5"/>
  <c r="AW2023" i="5" s="1"/>
  <c r="AV2023" i="5"/>
  <c r="AX2023" i="5"/>
  <c r="BA2023" i="5" s="1"/>
  <c r="AY2023" i="5"/>
  <c r="AZ2023" i="5"/>
  <c r="BB2023" i="5"/>
  <c r="BC2023" i="5"/>
  <c r="BE2023" i="5" s="1"/>
  <c r="BD2023" i="5"/>
  <c r="BF2023" i="5"/>
  <c r="BI2023" i="5" s="1"/>
  <c r="BG2023" i="5"/>
  <c r="BH2023" i="5"/>
  <c r="BJ2023" i="5"/>
  <c r="BK2023" i="5"/>
  <c r="BM2023" i="5" s="1"/>
  <c r="BL2023" i="5"/>
  <c r="BN2023" i="5"/>
  <c r="BO2023" i="5"/>
  <c r="BP2023" i="5"/>
  <c r="CD2023" i="5"/>
  <c r="D2024" i="5"/>
  <c r="AG2024" i="5" s="1"/>
  <c r="CH2024" i="5" s="1"/>
  <c r="CI2024" i="5" s="1"/>
  <c r="AH2024" i="5"/>
  <c r="AK2024" i="5" s="1"/>
  <c r="AI2024" i="5"/>
  <c r="AJ2024" i="5"/>
  <c r="AL2024" i="5"/>
  <c r="AM2024" i="5"/>
  <c r="AN2024" i="5"/>
  <c r="AP2024" i="5"/>
  <c r="AS2024" i="5" s="1"/>
  <c r="AQ2024" i="5"/>
  <c r="AR2024" i="5"/>
  <c r="AT2024" i="5"/>
  <c r="AU2024" i="5"/>
  <c r="AV2024" i="5"/>
  <c r="AX2024" i="5"/>
  <c r="BA2024" i="5" s="1"/>
  <c r="AY2024" i="5"/>
  <c r="AZ2024" i="5"/>
  <c r="BB2024" i="5"/>
  <c r="BC2024" i="5"/>
  <c r="BD2024" i="5"/>
  <c r="BF2024" i="5"/>
  <c r="BG2024" i="5"/>
  <c r="BH2024" i="5"/>
  <c r="BJ2024" i="5"/>
  <c r="BK2024" i="5"/>
  <c r="BL2024" i="5"/>
  <c r="BN2024" i="5"/>
  <c r="BO2024" i="5"/>
  <c r="BP2024" i="5"/>
  <c r="CD2024" i="5"/>
  <c r="D2025" i="5"/>
  <c r="AG2025" i="5" s="1"/>
  <c r="CH2025" i="5" s="1"/>
  <c r="CI2025" i="5" s="1"/>
  <c r="AH2025" i="5"/>
  <c r="AK2025" i="5" s="1"/>
  <c r="AI2025" i="5"/>
  <c r="AJ2025" i="5"/>
  <c r="AL2025" i="5"/>
  <c r="AM2025" i="5"/>
  <c r="AN2025" i="5"/>
  <c r="AP2025" i="5"/>
  <c r="AQ2025" i="5"/>
  <c r="AS2025" i="5" s="1"/>
  <c r="AR2025" i="5"/>
  <c r="AT2025" i="5"/>
  <c r="AU2025" i="5"/>
  <c r="AV2025" i="5"/>
  <c r="AX2025" i="5"/>
  <c r="BA2025" i="5" s="1"/>
  <c r="AY2025" i="5"/>
  <c r="AZ2025" i="5"/>
  <c r="BB2025" i="5"/>
  <c r="BE2025" i="5" s="1"/>
  <c r="BC2025" i="5"/>
  <c r="BD2025" i="5"/>
  <c r="BF2025" i="5"/>
  <c r="BI2025" i="5" s="1"/>
  <c r="BG2025" i="5"/>
  <c r="BH2025" i="5"/>
  <c r="BJ2025" i="5"/>
  <c r="BM2025" i="5" s="1"/>
  <c r="BK2025" i="5"/>
  <c r="BL2025" i="5"/>
  <c r="BN2025" i="5"/>
  <c r="BQ2025" i="5" s="1"/>
  <c r="BO2025" i="5"/>
  <c r="BP2025" i="5"/>
  <c r="CD2025" i="5"/>
  <c r="D2026" i="5"/>
  <c r="AG2026" i="5" s="1"/>
  <c r="CH2026" i="5" s="1"/>
  <c r="CI2026" i="5" s="1"/>
  <c r="AH2026" i="5"/>
  <c r="AK2026" i="5" s="1"/>
  <c r="AI2026" i="5"/>
  <c r="AJ2026" i="5"/>
  <c r="AL2026" i="5"/>
  <c r="AM2026" i="5"/>
  <c r="AN2026" i="5"/>
  <c r="AP2026" i="5"/>
  <c r="AQ2026" i="5"/>
  <c r="AR2026" i="5"/>
  <c r="AT2026" i="5"/>
  <c r="AU2026" i="5"/>
  <c r="AV2026" i="5"/>
  <c r="AX2026" i="5"/>
  <c r="AY2026" i="5"/>
  <c r="AZ2026" i="5"/>
  <c r="BB2026" i="5"/>
  <c r="BC2026" i="5"/>
  <c r="BD2026" i="5"/>
  <c r="BE2026" i="5" s="1"/>
  <c r="BF2026" i="5"/>
  <c r="BG2026" i="5"/>
  <c r="BH2026" i="5"/>
  <c r="BJ2026" i="5"/>
  <c r="BK2026" i="5"/>
  <c r="BL2026" i="5"/>
  <c r="BN2026" i="5"/>
  <c r="BO2026" i="5"/>
  <c r="BP2026" i="5"/>
  <c r="CD2026" i="5"/>
  <c r="D2027" i="5"/>
  <c r="AH2027" i="5"/>
  <c r="AI2027" i="5"/>
  <c r="AJ2027" i="5"/>
  <c r="AL2027" i="5"/>
  <c r="AM2027" i="5"/>
  <c r="AN2027" i="5"/>
  <c r="AP2027" i="5"/>
  <c r="AQ2027" i="5"/>
  <c r="AR2027" i="5"/>
  <c r="AT2027" i="5"/>
  <c r="AU2027" i="5"/>
  <c r="AV2027" i="5"/>
  <c r="AX2027" i="5"/>
  <c r="AY2027" i="5"/>
  <c r="BA2027" i="5" s="1"/>
  <c r="AZ2027" i="5"/>
  <c r="BB2027" i="5"/>
  <c r="BE2027" i="5" s="1"/>
  <c r="BC2027" i="5"/>
  <c r="BD2027" i="5"/>
  <c r="BF2027" i="5"/>
  <c r="BG2027" i="5"/>
  <c r="BI2027" i="5" s="1"/>
  <c r="BH2027" i="5"/>
  <c r="BJ2027" i="5"/>
  <c r="BM2027" i="5" s="1"/>
  <c r="BK2027" i="5"/>
  <c r="BL2027" i="5"/>
  <c r="BN2027" i="5"/>
  <c r="BO2027" i="5"/>
  <c r="BQ2027" i="5" s="1"/>
  <c r="BP2027" i="5"/>
  <c r="CD2027" i="5"/>
  <c r="D2028" i="5"/>
  <c r="AH2028" i="5"/>
  <c r="AI2028" i="5"/>
  <c r="AJ2028" i="5"/>
  <c r="AL2028" i="5"/>
  <c r="AO2028" i="5" s="1"/>
  <c r="AM2028" i="5"/>
  <c r="AN2028" i="5"/>
  <c r="AP2028" i="5"/>
  <c r="AQ2028" i="5"/>
  <c r="AR2028" i="5"/>
  <c r="AT2028" i="5"/>
  <c r="AU2028" i="5"/>
  <c r="AV2028" i="5"/>
  <c r="AX2028" i="5"/>
  <c r="AY2028" i="5"/>
  <c r="AZ2028" i="5"/>
  <c r="BB2028" i="5"/>
  <c r="BE2028" i="5" s="1"/>
  <c r="BC2028" i="5"/>
  <c r="BD2028" i="5"/>
  <c r="BF2028" i="5"/>
  <c r="BG2028" i="5"/>
  <c r="BH2028" i="5"/>
  <c r="BJ2028" i="5"/>
  <c r="BK2028" i="5"/>
  <c r="BL2028" i="5"/>
  <c r="BN2028" i="5"/>
  <c r="BO2028" i="5"/>
  <c r="BP2028" i="5"/>
  <c r="CD2028" i="5"/>
  <c r="D2029" i="5"/>
  <c r="AH2029" i="5"/>
  <c r="AK2029" i="5" s="1"/>
  <c r="AI2029" i="5"/>
  <c r="AJ2029" i="5"/>
  <c r="AL2029" i="5"/>
  <c r="AM2029" i="5"/>
  <c r="AO2029" i="5" s="1"/>
  <c r="AN2029" i="5"/>
  <c r="AP2029" i="5"/>
  <c r="AS2029" i="5" s="1"/>
  <c r="AQ2029" i="5"/>
  <c r="AR2029" i="5"/>
  <c r="AT2029" i="5"/>
  <c r="AU2029" i="5"/>
  <c r="AW2029" i="5" s="1"/>
  <c r="AV2029" i="5"/>
  <c r="AX2029" i="5"/>
  <c r="AY2029" i="5"/>
  <c r="AZ2029" i="5"/>
  <c r="BA2029" i="5"/>
  <c r="BB2029" i="5"/>
  <c r="BC2029" i="5"/>
  <c r="BE2029" i="5" s="1"/>
  <c r="BD2029" i="5"/>
  <c r="BF2029" i="5"/>
  <c r="BG2029" i="5"/>
  <c r="BH2029" i="5"/>
  <c r="BI2029" i="5"/>
  <c r="BJ2029" i="5"/>
  <c r="BK2029" i="5"/>
  <c r="BM2029" i="5" s="1"/>
  <c r="BL2029" i="5"/>
  <c r="BN2029" i="5"/>
  <c r="BO2029" i="5"/>
  <c r="BP2029" i="5"/>
  <c r="BQ2029" i="5"/>
  <c r="CD2029" i="5"/>
  <c r="D2030" i="5"/>
  <c r="AH2030" i="5"/>
  <c r="AI2030" i="5"/>
  <c r="AJ2030" i="5"/>
  <c r="AL2030" i="5"/>
  <c r="AM2030" i="5"/>
  <c r="AN2030" i="5"/>
  <c r="AP2030" i="5"/>
  <c r="AQ2030" i="5"/>
  <c r="AR2030" i="5"/>
  <c r="AT2030" i="5"/>
  <c r="AU2030" i="5"/>
  <c r="AV2030" i="5"/>
  <c r="AX2030" i="5"/>
  <c r="AY2030" i="5"/>
  <c r="AZ2030" i="5"/>
  <c r="BA2030" i="5" s="1"/>
  <c r="BB2030" i="5"/>
  <c r="BC2030" i="5"/>
  <c r="BD2030" i="5"/>
  <c r="BF2030" i="5"/>
  <c r="BG2030" i="5"/>
  <c r="BH2030" i="5"/>
  <c r="BI2030" i="5" s="1"/>
  <c r="BJ2030" i="5"/>
  <c r="BK2030" i="5"/>
  <c r="BL2030" i="5"/>
  <c r="BN2030" i="5"/>
  <c r="BO2030" i="5"/>
  <c r="BP2030" i="5"/>
  <c r="CD2030" i="5"/>
  <c r="D2031" i="5"/>
  <c r="AH2031" i="5"/>
  <c r="AI2031" i="5"/>
  <c r="AJ2031" i="5"/>
  <c r="AL2031" i="5"/>
  <c r="AM2031" i="5"/>
  <c r="AN2031" i="5"/>
  <c r="AP2031" i="5"/>
  <c r="AQ2031" i="5"/>
  <c r="AR2031" i="5"/>
  <c r="AT2031" i="5"/>
  <c r="AU2031" i="5"/>
  <c r="AV2031" i="5"/>
  <c r="AX2031" i="5"/>
  <c r="AY2031" i="5"/>
  <c r="AZ2031" i="5"/>
  <c r="BB2031" i="5"/>
  <c r="BC2031" i="5"/>
  <c r="BE2031" i="5" s="1"/>
  <c r="BD2031" i="5"/>
  <c r="BF2031" i="5"/>
  <c r="BG2031" i="5"/>
  <c r="BH2031" i="5"/>
  <c r="BJ2031" i="5"/>
  <c r="BK2031" i="5"/>
  <c r="BM2031" i="5" s="1"/>
  <c r="BL2031" i="5"/>
  <c r="BN2031" i="5"/>
  <c r="BO2031" i="5"/>
  <c r="BP2031" i="5"/>
  <c r="CD2031" i="5"/>
  <c r="D2032" i="5"/>
  <c r="AH2032" i="5"/>
  <c r="AI2032" i="5"/>
  <c r="AJ2032" i="5"/>
  <c r="AL2032" i="5"/>
  <c r="AO2032" i="5" s="1"/>
  <c r="AM2032" i="5"/>
  <c r="AN2032" i="5"/>
  <c r="AP2032" i="5"/>
  <c r="AQ2032" i="5"/>
  <c r="AR2032" i="5"/>
  <c r="AT2032" i="5"/>
  <c r="AU2032" i="5"/>
  <c r="AV2032" i="5"/>
  <c r="AX2032" i="5"/>
  <c r="BA2032" i="5" s="1"/>
  <c r="AY2032" i="5"/>
  <c r="AZ2032" i="5"/>
  <c r="BB2032" i="5"/>
  <c r="BC2032" i="5"/>
  <c r="BD2032" i="5"/>
  <c r="BF2032" i="5"/>
  <c r="BI2032" i="5" s="1"/>
  <c r="BG2032" i="5"/>
  <c r="BH2032" i="5"/>
  <c r="BJ2032" i="5"/>
  <c r="BK2032" i="5"/>
  <c r="BL2032" i="5"/>
  <c r="BN2032" i="5"/>
  <c r="BO2032" i="5"/>
  <c r="BP2032" i="5"/>
  <c r="CD2032" i="5"/>
  <c r="D2033" i="5"/>
  <c r="AH2033" i="5"/>
  <c r="AI2033" i="5"/>
  <c r="AK2033" i="5" s="1"/>
  <c r="AJ2033" i="5"/>
  <c r="AL2033" i="5"/>
  <c r="AO2033" i="5" s="1"/>
  <c r="AM2033" i="5"/>
  <c r="AN2033" i="5"/>
  <c r="AP2033" i="5"/>
  <c r="AQ2033" i="5"/>
  <c r="AS2033" i="5" s="1"/>
  <c r="AR2033" i="5"/>
  <c r="AT2033" i="5"/>
  <c r="AW2033" i="5" s="1"/>
  <c r="AU2033" i="5"/>
  <c r="AV2033" i="5"/>
  <c r="AX2033" i="5"/>
  <c r="BA2033" i="5" s="1"/>
  <c r="AY2033" i="5"/>
  <c r="AZ2033" i="5"/>
  <c r="BB2033" i="5"/>
  <c r="BC2033" i="5"/>
  <c r="BD2033" i="5"/>
  <c r="BE2033" i="5" s="1"/>
  <c r="BF2033" i="5"/>
  <c r="BI2033" i="5" s="1"/>
  <c r="BG2033" i="5"/>
  <c r="BH2033" i="5"/>
  <c r="BJ2033" i="5"/>
  <c r="BK2033" i="5"/>
  <c r="BL2033" i="5"/>
  <c r="BM2033" i="5" s="1"/>
  <c r="BN2033" i="5"/>
  <c r="BQ2033" i="5" s="1"/>
  <c r="BO2033" i="5"/>
  <c r="BP2033" i="5"/>
  <c r="CD2033" i="5"/>
  <c r="D2034" i="5"/>
  <c r="AH2034" i="5"/>
  <c r="AI2034" i="5"/>
  <c r="AJ2034" i="5"/>
  <c r="AL2034" i="5"/>
  <c r="AM2034" i="5"/>
  <c r="AN2034" i="5"/>
  <c r="AP2034" i="5"/>
  <c r="AQ2034" i="5"/>
  <c r="AR2034" i="5"/>
  <c r="AT2034" i="5"/>
  <c r="AU2034" i="5"/>
  <c r="AV2034" i="5"/>
  <c r="AW2034" i="5" s="1"/>
  <c r="AX2034" i="5"/>
  <c r="AY2034" i="5"/>
  <c r="AZ2034" i="5"/>
  <c r="BB2034" i="5"/>
  <c r="BC2034" i="5"/>
  <c r="BD2034" i="5"/>
  <c r="BE2034" i="5" s="1"/>
  <c r="BF2034" i="5"/>
  <c r="BG2034" i="5"/>
  <c r="BH2034" i="5"/>
  <c r="BJ2034" i="5"/>
  <c r="BK2034" i="5"/>
  <c r="BL2034" i="5"/>
  <c r="BM2034" i="5" s="1"/>
  <c r="BN2034" i="5"/>
  <c r="BO2034" i="5"/>
  <c r="BP2034" i="5"/>
  <c r="CD2034" i="5"/>
  <c r="D2035" i="5"/>
  <c r="AH2035" i="5"/>
  <c r="AI2035" i="5"/>
  <c r="AK2035" i="5" s="1"/>
  <c r="AJ2035" i="5"/>
  <c r="AL2035" i="5"/>
  <c r="AM2035" i="5"/>
  <c r="AN2035" i="5"/>
  <c r="AP2035" i="5"/>
  <c r="AQ2035" i="5"/>
  <c r="AR2035" i="5"/>
  <c r="AT2035" i="5"/>
  <c r="AW2035" i="5" s="1"/>
  <c r="AU2035" i="5"/>
  <c r="AV2035" i="5"/>
  <c r="AX2035" i="5"/>
  <c r="AY2035" i="5"/>
  <c r="BA2035" i="5" s="1"/>
  <c r="AZ2035" i="5"/>
  <c r="BB2035" i="5"/>
  <c r="BC2035" i="5"/>
  <c r="BD2035" i="5"/>
  <c r="BF2035" i="5"/>
  <c r="BG2035" i="5"/>
  <c r="BI2035" i="5" s="1"/>
  <c r="BH2035" i="5"/>
  <c r="BJ2035" i="5"/>
  <c r="BM2035" i="5" s="1"/>
  <c r="BK2035" i="5"/>
  <c r="BL2035" i="5"/>
  <c r="BN2035" i="5"/>
  <c r="BO2035" i="5"/>
  <c r="BQ2035" i="5" s="1"/>
  <c r="BP2035" i="5"/>
  <c r="CD2035" i="5"/>
  <c r="D2036" i="5"/>
  <c r="AH2036" i="5"/>
  <c r="AI2036" i="5"/>
  <c r="AJ2036" i="5"/>
  <c r="AL2036" i="5"/>
  <c r="AO2036" i="5" s="1"/>
  <c r="AM2036" i="5"/>
  <c r="AN2036" i="5"/>
  <c r="AP2036" i="5"/>
  <c r="AQ2036" i="5"/>
  <c r="AR2036" i="5"/>
  <c r="AT2036" i="5"/>
  <c r="AU2036" i="5"/>
  <c r="AV2036" i="5"/>
  <c r="AX2036" i="5"/>
  <c r="AY2036" i="5"/>
  <c r="AZ2036" i="5"/>
  <c r="BB2036" i="5"/>
  <c r="BE2036" i="5" s="1"/>
  <c r="BC2036" i="5"/>
  <c r="BD2036" i="5"/>
  <c r="BF2036" i="5"/>
  <c r="BG2036" i="5"/>
  <c r="BH2036" i="5"/>
  <c r="BJ2036" i="5"/>
  <c r="BM2036" i="5" s="1"/>
  <c r="BK2036" i="5"/>
  <c r="BL2036" i="5"/>
  <c r="BN2036" i="5"/>
  <c r="BO2036" i="5"/>
  <c r="BP2036" i="5"/>
  <c r="CD2036" i="5"/>
  <c r="D2037" i="5"/>
  <c r="AH2037" i="5"/>
  <c r="AK2037" i="5" s="1"/>
  <c r="AI2037" i="5"/>
  <c r="AJ2037" i="5"/>
  <c r="AL2037" i="5"/>
  <c r="AM2037" i="5"/>
  <c r="AO2037" i="5" s="1"/>
  <c r="AN2037" i="5"/>
  <c r="AP2037" i="5"/>
  <c r="AS2037" i="5" s="1"/>
  <c r="AQ2037" i="5"/>
  <c r="AR2037" i="5"/>
  <c r="AT2037" i="5"/>
  <c r="AU2037" i="5"/>
  <c r="AW2037" i="5" s="1"/>
  <c r="AV2037" i="5"/>
  <c r="AX2037" i="5"/>
  <c r="AY2037" i="5"/>
  <c r="AZ2037" i="5"/>
  <c r="BA2037" i="5"/>
  <c r="BB2037" i="5"/>
  <c r="BE2037" i="5" s="1"/>
  <c r="BC2037" i="5"/>
  <c r="BD2037" i="5"/>
  <c r="BF2037" i="5"/>
  <c r="BG2037" i="5"/>
  <c r="BH2037" i="5"/>
  <c r="BI2037" i="5"/>
  <c r="BJ2037" i="5"/>
  <c r="BM2037" i="5" s="1"/>
  <c r="BK2037" i="5"/>
  <c r="BL2037" i="5"/>
  <c r="BN2037" i="5"/>
  <c r="BO2037" i="5"/>
  <c r="BP2037" i="5"/>
  <c r="BQ2037" i="5"/>
  <c r="CD2037" i="5"/>
  <c r="D2038" i="5"/>
  <c r="AH2038" i="5"/>
  <c r="AI2038" i="5"/>
  <c r="AJ2038" i="5"/>
  <c r="AK2038" i="5" s="1"/>
  <c r="AL2038" i="5"/>
  <c r="AM2038" i="5"/>
  <c r="AN2038" i="5"/>
  <c r="AP2038" i="5"/>
  <c r="AQ2038" i="5"/>
  <c r="AR2038" i="5"/>
  <c r="AT2038" i="5"/>
  <c r="AU2038" i="5"/>
  <c r="AV2038" i="5"/>
  <c r="AX2038" i="5"/>
  <c r="AY2038" i="5"/>
  <c r="AZ2038" i="5"/>
  <c r="BB2038" i="5"/>
  <c r="BC2038" i="5"/>
  <c r="BD2038" i="5"/>
  <c r="BF2038" i="5"/>
  <c r="BG2038" i="5"/>
  <c r="BH2038" i="5"/>
  <c r="BI2038" i="5" s="1"/>
  <c r="BJ2038" i="5"/>
  <c r="BK2038" i="5"/>
  <c r="BL2038" i="5"/>
  <c r="BN2038" i="5"/>
  <c r="BO2038" i="5"/>
  <c r="BP2038" i="5"/>
  <c r="BQ2038" i="5" s="1"/>
  <c r="CD2038" i="5"/>
  <c r="D2039" i="5"/>
  <c r="AH2039" i="5"/>
  <c r="AI2039" i="5"/>
  <c r="AJ2039" i="5"/>
  <c r="AL2039" i="5"/>
  <c r="AM2039" i="5"/>
  <c r="AN2039" i="5"/>
  <c r="AP2039" i="5"/>
  <c r="AQ2039" i="5"/>
  <c r="AR2039" i="5"/>
  <c r="AT2039" i="5"/>
  <c r="AU2039" i="5"/>
  <c r="AV2039" i="5"/>
  <c r="AX2039" i="5"/>
  <c r="AY2039" i="5"/>
  <c r="AZ2039" i="5"/>
  <c r="BB2039" i="5"/>
  <c r="BC2039" i="5"/>
  <c r="BE2039" i="5" s="1"/>
  <c r="BD2039" i="5"/>
  <c r="BF2039" i="5"/>
  <c r="BG2039" i="5"/>
  <c r="BH2039" i="5"/>
  <c r="BJ2039" i="5"/>
  <c r="BK2039" i="5"/>
  <c r="BM2039" i="5" s="1"/>
  <c r="BL2039" i="5"/>
  <c r="BN2039" i="5"/>
  <c r="BO2039" i="5"/>
  <c r="BP2039" i="5"/>
  <c r="CD2039" i="5"/>
  <c r="D2040" i="5"/>
  <c r="AH2040" i="5"/>
  <c r="AI2040" i="5"/>
  <c r="AJ2040" i="5"/>
  <c r="AL2040" i="5"/>
  <c r="AO2040" i="5" s="1"/>
  <c r="AM2040" i="5"/>
  <c r="AN2040" i="5"/>
  <c r="AP2040" i="5"/>
  <c r="AQ2040" i="5"/>
  <c r="AR2040" i="5"/>
  <c r="AT2040" i="5"/>
  <c r="AU2040" i="5"/>
  <c r="AV2040" i="5"/>
  <c r="AX2040" i="5"/>
  <c r="AY2040" i="5"/>
  <c r="AZ2040" i="5"/>
  <c r="BB2040" i="5"/>
  <c r="BC2040" i="5"/>
  <c r="BD2040" i="5"/>
  <c r="BF2040" i="5"/>
  <c r="BI2040" i="5" s="1"/>
  <c r="BG2040" i="5"/>
  <c r="BH2040" i="5"/>
  <c r="BJ2040" i="5"/>
  <c r="BK2040" i="5"/>
  <c r="BL2040" i="5"/>
  <c r="BN2040" i="5"/>
  <c r="BQ2040" i="5" s="1"/>
  <c r="BO2040" i="5"/>
  <c r="BP2040" i="5"/>
  <c r="CD2040" i="5"/>
  <c r="D2041" i="5"/>
  <c r="AH2041" i="5"/>
  <c r="AI2041" i="5"/>
  <c r="AK2041" i="5" s="1"/>
  <c r="AJ2041" i="5"/>
  <c r="AL2041" i="5"/>
  <c r="AO2041" i="5" s="1"/>
  <c r="AM2041" i="5"/>
  <c r="AN2041" i="5"/>
  <c r="AP2041" i="5"/>
  <c r="AQ2041" i="5"/>
  <c r="AS2041" i="5" s="1"/>
  <c r="AR2041" i="5"/>
  <c r="AT2041" i="5"/>
  <c r="AW2041" i="5" s="1"/>
  <c r="AU2041" i="5"/>
  <c r="AV2041" i="5"/>
  <c r="AX2041" i="5"/>
  <c r="BA2041" i="5" s="1"/>
  <c r="AY2041" i="5"/>
  <c r="AZ2041" i="5"/>
  <c r="BB2041" i="5"/>
  <c r="BE2041" i="5" s="1"/>
  <c r="BC2041" i="5"/>
  <c r="BD2041" i="5"/>
  <c r="BF2041" i="5"/>
  <c r="BI2041" i="5" s="1"/>
  <c r="BG2041" i="5"/>
  <c r="BH2041" i="5"/>
  <c r="BJ2041" i="5"/>
  <c r="BM2041" i="5" s="1"/>
  <c r="BK2041" i="5"/>
  <c r="BL2041" i="5"/>
  <c r="BN2041" i="5"/>
  <c r="BQ2041" i="5" s="1"/>
  <c r="BO2041" i="5"/>
  <c r="BP2041" i="5"/>
  <c r="CD2041" i="5"/>
  <c r="D2042" i="5"/>
  <c r="AH2042" i="5"/>
  <c r="AI2042" i="5"/>
  <c r="AJ2042" i="5"/>
  <c r="AL2042" i="5"/>
  <c r="AM2042" i="5"/>
  <c r="AN2042" i="5"/>
  <c r="AP2042" i="5"/>
  <c r="AQ2042" i="5"/>
  <c r="AR2042" i="5"/>
  <c r="AT2042" i="5"/>
  <c r="AU2042" i="5"/>
  <c r="AV2042" i="5"/>
  <c r="AW2042" i="5" s="1"/>
  <c r="AX2042" i="5"/>
  <c r="AY2042" i="5"/>
  <c r="AZ2042" i="5"/>
  <c r="BB2042" i="5"/>
  <c r="BC2042" i="5"/>
  <c r="BD2042" i="5"/>
  <c r="BF2042" i="5"/>
  <c r="BG2042" i="5"/>
  <c r="BH2042" i="5"/>
  <c r="BJ2042" i="5"/>
  <c r="BK2042" i="5"/>
  <c r="BL2042" i="5"/>
  <c r="BM2042" i="5" s="1"/>
  <c r="BN2042" i="5"/>
  <c r="BO2042" i="5"/>
  <c r="BP2042" i="5"/>
  <c r="CD2042" i="5"/>
  <c r="D2043" i="5"/>
  <c r="AH2043" i="5"/>
  <c r="AI2043" i="5"/>
  <c r="AK2043" i="5" s="1"/>
  <c r="AJ2043" i="5"/>
  <c r="AL2043" i="5"/>
  <c r="AM2043" i="5"/>
  <c r="AN2043" i="5"/>
  <c r="AP2043" i="5"/>
  <c r="AQ2043" i="5"/>
  <c r="AR2043" i="5"/>
  <c r="AT2043" i="5"/>
  <c r="AW2043" i="5" s="1"/>
  <c r="AU2043" i="5"/>
  <c r="AV2043" i="5"/>
  <c r="AX2043" i="5"/>
  <c r="AY2043" i="5"/>
  <c r="BA2043" i="5" s="1"/>
  <c r="AZ2043" i="5"/>
  <c r="BB2043" i="5"/>
  <c r="BC2043" i="5"/>
  <c r="BD2043" i="5"/>
  <c r="BF2043" i="5"/>
  <c r="BG2043" i="5"/>
  <c r="BI2043" i="5" s="1"/>
  <c r="BH2043" i="5"/>
  <c r="BJ2043" i="5"/>
  <c r="BK2043" i="5"/>
  <c r="BL2043" i="5"/>
  <c r="BN2043" i="5"/>
  <c r="BO2043" i="5"/>
  <c r="BQ2043" i="5" s="1"/>
  <c r="BP2043" i="5"/>
  <c r="CD2043" i="5"/>
  <c r="D2044" i="5"/>
  <c r="AH2044" i="5"/>
  <c r="AI2044" i="5"/>
  <c r="AJ2044" i="5"/>
  <c r="AL2044" i="5"/>
  <c r="AO2044" i="5" s="1"/>
  <c r="AM2044" i="5"/>
  <c r="AN2044" i="5"/>
  <c r="AP2044" i="5"/>
  <c r="AQ2044" i="5"/>
  <c r="AR2044" i="5"/>
  <c r="AT2044" i="5"/>
  <c r="AU2044" i="5"/>
  <c r="AV2044" i="5"/>
  <c r="AX2044" i="5"/>
  <c r="AY2044" i="5"/>
  <c r="AZ2044" i="5"/>
  <c r="BB2044" i="5"/>
  <c r="BC2044" i="5"/>
  <c r="BD2044" i="5"/>
  <c r="BF2044" i="5"/>
  <c r="BG2044" i="5"/>
  <c r="BH2044" i="5"/>
  <c r="BJ2044" i="5"/>
  <c r="BM2044" i="5" s="1"/>
  <c r="BK2044" i="5"/>
  <c r="BL2044" i="5"/>
  <c r="BN2044" i="5"/>
  <c r="BO2044" i="5"/>
  <c r="BP2044" i="5"/>
  <c r="CD2044" i="5"/>
  <c r="D2045" i="5"/>
  <c r="AH2045" i="5"/>
  <c r="AK2045" i="5" s="1"/>
  <c r="AI2045" i="5"/>
  <c r="AJ2045" i="5"/>
  <c r="AL2045" i="5"/>
  <c r="AM2045" i="5"/>
  <c r="AO2045" i="5" s="1"/>
  <c r="AN2045" i="5"/>
  <c r="AP2045" i="5"/>
  <c r="AS2045" i="5" s="1"/>
  <c r="AQ2045" i="5"/>
  <c r="AR2045" i="5"/>
  <c r="AT2045" i="5"/>
  <c r="AU2045" i="5"/>
  <c r="AW2045" i="5" s="1"/>
  <c r="AV2045" i="5"/>
  <c r="AX2045" i="5"/>
  <c r="AY2045" i="5"/>
  <c r="BA2045" i="5" s="1"/>
  <c r="AZ2045" i="5"/>
  <c r="BB2045" i="5"/>
  <c r="BC2045" i="5"/>
  <c r="BD2045" i="5"/>
  <c r="BE2045" i="5"/>
  <c r="BF2045" i="5"/>
  <c r="BG2045" i="5"/>
  <c r="BI2045" i="5" s="1"/>
  <c r="BH2045" i="5"/>
  <c r="BJ2045" i="5"/>
  <c r="BK2045" i="5"/>
  <c r="BL2045" i="5"/>
  <c r="BM2045" i="5"/>
  <c r="BN2045" i="5"/>
  <c r="BO2045" i="5"/>
  <c r="BQ2045" i="5" s="1"/>
  <c r="BP2045" i="5"/>
  <c r="CD2045" i="5"/>
  <c r="D2046" i="5"/>
  <c r="AH2046" i="5"/>
  <c r="AI2046" i="5"/>
  <c r="AJ2046" i="5"/>
  <c r="AK2046" i="5" s="1"/>
  <c r="AL2046" i="5"/>
  <c r="AM2046" i="5"/>
  <c r="AN2046" i="5"/>
  <c r="AP2046" i="5"/>
  <c r="AQ2046" i="5"/>
  <c r="AR2046" i="5"/>
  <c r="AT2046" i="5"/>
  <c r="AU2046" i="5"/>
  <c r="AV2046" i="5"/>
  <c r="AX2046" i="5"/>
  <c r="AY2046" i="5"/>
  <c r="AZ2046" i="5"/>
  <c r="BB2046" i="5"/>
  <c r="BC2046" i="5"/>
  <c r="BD2046" i="5"/>
  <c r="BF2046" i="5"/>
  <c r="BG2046" i="5"/>
  <c r="BH2046" i="5"/>
  <c r="BJ2046" i="5"/>
  <c r="BK2046" i="5"/>
  <c r="BL2046" i="5"/>
  <c r="BN2046" i="5"/>
  <c r="BQ2046" i="5" s="1"/>
  <c r="BO2046" i="5"/>
  <c r="BP2046" i="5"/>
  <c r="CD2046" i="5"/>
  <c r="D2047" i="5"/>
  <c r="AH2047" i="5"/>
  <c r="AK2047" i="5" s="1"/>
  <c r="AI2047" i="5"/>
  <c r="AJ2047" i="5"/>
  <c r="AL2047" i="5"/>
  <c r="AM2047" i="5"/>
  <c r="AO2047" i="5" s="1"/>
  <c r="AN2047" i="5"/>
  <c r="AP2047" i="5"/>
  <c r="AQ2047" i="5"/>
  <c r="AR2047" i="5"/>
  <c r="AT2047" i="5"/>
  <c r="AU2047" i="5"/>
  <c r="AV2047" i="5"/>
  <c r="AX2047" i="5"/>
  <c r="AY2047" i="5"/>
  <c r="AZ2047" i="5"/>
  <c r="BB2047" i="5"/>
  <c r="BC2047" i="5"/>
  <c r="BD2047" i="5"/>
  <c r="BF2047" i="5"/>
  <c r="BG2047" i="5"/>
  <c r="BH2047" i="5"/>
  <c r="BJ2047" i="5"/>
  <c r="BK2047" i="5"/>
  <c r="BL2047" i="5"/>
  <c r="BN2047" i="5"/>
  <c r="BO2047" i="5"/>
  <c r="BP2047" i="5"/>
  <c r="CD2047" i="5"/>
  <c r="D2048" i="5"/>
  <c r="AH2048" i="5"/>
  <c r="AI2048" i="5"/>
  <c r="AJ2048" i="5"/>
  <c r="AL2048" i="5"/>
  <c r="AM2048" i="5"/>
  <c r="AN2048" i="5"/>
  <c r="AP2048" i="5"/>
  <c r="AS2048" i="5" s="1"/>
  <c r="AQ2048" i="5"/>
  <c r="AR2048" i="5"/>
  <c r="AT2048" i="5"/>
  <c r="AU2048" i="5"/>
  <c r="AV2048" i="5"/>
  <c r="AX2048" i="5"/>
  <c r="AY2048" i="5"/>
  <c r="AZ2048" i="5"/>
  <c r="BB2048" i="5"/>
  <c r="BE2048" i="5" s="1"/>
  <c r="BC2048" i="5"/>
  <c r="BD2048" i="5"/>
  <c r="BF2048" i="5"/>
  <c r="BG2048" i="5"/>
  <c r="BI2048" i="5" s="1"/>
  <c r="BH2048" i="5"/>
  <c r="BJ2048" i="5"/>
  <c r="BM2048" i="5" s="1"/>
  <c r="BK2048" i="5"/>
  <c r="BL2048" i="5"/>
  <c r="BN2048" i="5"/>
  <c r="BO2048" i="5"/>
  <c r="BP2048" i="5"/>
  <c r="CD2048" i="5"/>
  <c r="D2049" i="5"/>
  <c r="AH2049" i="5"/>
  <c r="AK2049" i="5" s="1"/>
  <c r="AI2049" i="5"/>
  <c r="AJ2049" i="5"/>
  <c r="AL2049" i="5"/>
  <c r="AO2049" i="5" s="1"/>
  <c r="AM2049" i="5"/>
  <c r="AN2049" i="5"/>
  <c r="AP2049" i="5"/>
  <c r="AQ2049" i="5"/>
  <c r="AS2049" i="5" s="1"/>
  <c r="AR2049" i="5"/>
  <c r="AT2049" i="5"/>
  <c r="AU2049" i="5"/>
  <c r="AV2049" i="5"/>
  <c r="AX2049" i="5"/>
  <c r="AY2049" i="5"/>
  <c r="AZ2049" i="5"/>
  <c r="BA2049" i="5"/>
  <c r="BB2049" i="5"/>
  <c r="BC2049" i="5"/>
  <c r="BD2049" i="5"/>
  <c r="BF2049" i="5"/>
  <c r="BG2049" i="5"/>
  <c r="BH2049" i="5"/>
  <c r="BI2049" i="5" s="1"/>
  <c r="BJ2049" i="5"/>
  <c r="BM2049" i="5" s="1"/>
  <c r="BK2049" i="5"/>
  <c r="BL2049" i="5"/>
  <c r="BN2049" i="5"/>
  <c r="BO2049" i="5"/>
  <c r="BP2049" i="5"/>
  <c r="BQ2049" i="5"/>
  <c r="CD2049" i="5"/>
  <c r="D2050" i="5"/>
  <c r="AH2050" i="5"/>
  <c r="AI2050" i="5"/>
  <c r="AJ2050" i="5"/>
  <c r="AL2050" i="5"/>
  <c r="AM2050" i="5"/>
  <c r="AN2050" i="5"/>
  <c r="AP2050" i="5"/>
  <c r="AQ2050" i="5"/>
  <c r="AR2050" i="5"/>
  <c r="AT2050" i="5"/>
  <c r="AU2050" i="5"/>
  <c r="AV2050" i="5"/>
  <c r="AW2050" i="5"/>
  <c r="AX2050" i="5"/>
  <c r="AY2050" i="5"/>
  <c r="AZ2050" i="5"/>
  <c r="BB2050" i="5"/>
  <c r="BC2050" i="5"/>
  <c r="BD2050" i="5"/>
  <c r="BF2050" i="5"/>
  <c r="BG2050" i="5"/>
  <c r="BH2050" i="5"/>
  <c r="BJ2050" i="5"/>
  <c r="BM2050" i="5" s="1"/>
  <c r="BK2050" i="5"/>
  <c r="BL2050" i="5"/>
  <c r="BN2050" i="5"/>
  <c r="BO2050" i="5"/>
  <c r="BP2050" i="5"/>
  <c r="CD2050" i="5"/>
  <c r="D2051" i="5"/>
  <c r="AH2051" i="5"/>
  <c r="AI2051" i="5"/>
  <c r="AK2051" i="5" s="1"/>
  <c r="AJ2051" i="5"/>
  <c r="AL2051" i="5"/>
  <c r="AM2051" i="5"/>
  <c r="AN2051" i="5"/>
  <c r="AP2051" i="5"/>
  <c r="AQ2051" i="5"/>
  <c r="AS2051" i="5" s="1"/>
  <c r="AR2051" i="5"/>
  <c r="AT2051" i="5"/>
  <c r="AU2051" i="5"/>
  <c r="AV2051" i="5"/>
  <c r="AX2051" i="5"/>
  <c r="AY2051" i="5"/>
  <c r="BA2051" i="5" s="1"/>
  <c r="AZ2051" i="5"/>
  <c r="BB2051" i="5"/>
  <c r="BC2051" i="5"/>
  <c r="BD2051" i="5"/>
  <c r="BF2051" i="5"/>
  <c r="BG2051" i="5"/>
  <c r="BH2051" i="5"/>
  <c r="BJ2051" i="5"/>
  <c r="BM2051" i="5" s="1"/>
  <c r="BK2051" i="5"/>
  <c r="BL2051" i="5"/>
  <c r="BN2051" i="5"/>
  <c r="BO2051" i="5"/>
  <c r="BQ2051" i="5" s="1"/>
  <c r="BP2051" i="5"/>
  <c r="CD2051" i="5"/>
  <c r="D2052" i="5"/>
  <c r="AH2052" i="5"/>
  <c r="AI2052" i="5"/>
  <c r="AJ2052" i="5"/>
  <c r="AL2052" i="5"/>
  <c r="AO2052" i="5" s="1"/>
  <c r="AM2052" i="5"/>
  <c r="AN2052" i="5"/>
  <c r="AP2052" i="5"/>
  <c r="AQ2052" i="5"/>
  <c r="AR2052" i="5"/>
  <c r="AT2052" i="5"/>
  <c r="AU2052" i="5"/>
  <c r="AV2052" i="5"/>
  <c r="AX2052" i="5"/>
  <c r="AY2052" i="5"/>
  <c r="AZ2052" i="5"/>
  <c r="BB2052" i="5"/>
  <c r="BE2052" i="5" s="1"/>
  <c r="BC2052" i="5"/>
  <c r="BD2052" i="5"/>
  <c r="BF2052" i="5"/>
  <c r="BG2052" i="5"/>
  <c r="BH2052" i="5"/>
  <c r="BJ2052" i="5"/>
  <c r="BK2052" i="5"/>
  <c r="BL2052" i="5"/>
  <c r="BN2052" i="5"/>
  <c r="BO2052" i="5"/>
  <c r="BP2052" i="5"/>
  <c r="CD2052" i="5"/>
  <c r="D2053" i="5"/>
  <c r="AH2053" i="5"/>
  <c r="AI2053" i="5"/>
  <c r="AJ2053" i="5"/>
  <c r="AL2053" i="5"/>
  <c r="AM2053" i="5"/>
  <c r="AO2053" i="5" s="1"/>
  <c r="AN2053" i="5"/>
  <c r="AP2053" i="5"/>
  <c r="AS2053" i="5" s="1"/>
  <c r="AQ2053" i="5"/>
  <c r="AR2053" i="5"/>
  <c r="AT2053" i="5"/>
  <c r="AU2053" i="5"/>
  <c r="AW2053" i="5" s="1"/>
  <c r="AV2053" i="5"/>
  <c r="AX2053" i="5"/>
  <c r="AY2053" i="5"/>
  <c r="AZ2053" i="5"/>
  <c r="BA2053" i="5"/>
  <c r="BB2053" i="5"/>
  <c r="BC2053" i="5"/>
  <c r="BE2053" i="5" s="1"/>
  <c r="BD2053" i="5"/>
  <c r="BF2053" i="5"/>
  <c r="BG2053" i="5"/>
  <c r="BH2053" i="5"/>
  <c r="BI2053" i="5"/>
  <c r="BJ2053" i="5"/>
  <c r="BK2053" i="5"/>
  <c r="BM2053" i="5" s="1"/>
  <c r="BL2053" i="5"/>
  <c r="BN2053" i="5"/>
  <c r="BO2053" i="5"/>
  <c r="BP2053" i="5"/>
  <c r="BQ2053" i="5"/>
  <c r="CE2053" i="5"/>
  <c r="CF2053" i="5" s="1"/>
  <c r="CD2053" i="5"/>
  <c r="D2054" i="5"/>
  <c r="AH2054" i="5"/>
  <c r="AI2054" i="5"/>
  <c r="AJ2054" i="5"/>
  <c r="AK2054" i="5"/>
  <c r="AL2054" i="5"/>
  <c r="AM2054" i="5"/>
  <c r="AN2054" i="5"/>
  <c r="AP2054" i="5"/>
  <c r="AQ2054" i="5"/>
  <c r="AR2054" i="5"/>
  <c r="AT2054" i="5"/>
  <c r="AU2054" i="5"/>
  <c r="AV2054" i="5"/>
  <c r="AX2054" i="5"/>
  <c r="AY2054" i="5"/>
  <c r="BA2054" i="5" s="1"/>
  <c r="AZ2054" i="5"/>
  <c r="BB2054" i="5"/>
  <c r="BC2054" i="5"/>
  <c r="BD2054" i="5"/>
  <c r="BF2054" i="5"/>
  <c r="BG2054" i="5"/>
  <c r="BI2054" i="5" s="1"/>
  <c r="BH2054" i="5"/>
  <c r="BJ2054" i="5"/>
  <c r="BK2054" i="5"/>
  <c r="BL2054" i="5"/>
  <c r="BN2054" i="5"/>
  <c r="BO2054" i="5"/>
  <c r="BP2054" i="5"/>
  <c r="BQ2054" i="5"/>
  <c r="CD2054" i="5"/>
  <c r="D2055" i="5"/>
  <c r="AH2055" i="5"/>
  <c r="AI2055" i="5"/>
  <c r="AJ2055" i="5"/>
  <c r="AL2055" i="5"/>
  <c r="AM2055" i="5"/>
  <c r="AN2055" i="5"/>
  <c r="AP2055" i="5"/>
  <c r="AQ2055" i="5"/>
  <c r="AR2055" i="5"/>
  <c r="AT2055" i="5"/>
  <c r="AU2055" i="5"/>
  <c r="AV2055" i="5"/>
  <c r="AX2055" i="5"/>
  <c r="AY2055" i="5"/>
  <c r="AZ2055" i="5"/>
  <c r="BB2055" i="5"/>
  <c r="BE2055" i="5" s="1"/>
  <c r="BC2055" i="5"/>
  <c r="BD2055" i="5"/>
  <c r="BF2055" i="5"/>
  <c r="BG2055" i="5"/>
  <c r="BH2055" i="5"/>
  <c r="BJ2055" i="5"/>
  <c r="BK2055" i="5"/>
  <c r="BL2055" i="5"/>
  <c r="BN2055" i="5"/>
  <c r="BO2055" i="5"/>
  <c r="BP2055" i="5"/>
  <c r="CD2055" i="5"/>
  <c r="D2056" i="5"/>
  <c r="AH2056" i="5"/>
  <c r="AI2056" i="5"/>
  <c r="AJ2056" i="5"/>
  <c r="AL2056" i="5"/>
  <c r="AO2056" i="5" s="1"/>
  <c r="AM2056" i="5"/>
  <c r="AN2056" i="5"/>
  <c r="AP2056" i="5"/>
  <c r="AQ2056" i="5"/>
  <c r="AR2056" i="5"/>
  <c r="AT2056" i="5"/>
  <c r="AU2056" i="5"/>
  <c r="AV2056" i="5"/>
  <c r="AX2056" i="5"/>
  <c r="AY2056" i="5"/>
  <c r="AZ2056" i="5"/>
  <c r="BB2056" i="5"/>
  <c r="BC2056" i="5"/>
  <c r="BD2056" i="5"/>
  <c r="BF2056" i="5"/>
  <c r="BG2056" i="5"/>
  <c r="BH2056" i="5"/>
  <c r="BJ2056" i="5"/>
  <c r="BK2056" i="5"/>
  <c r="BL2056" i="5"/>
  <c r="BN2056" i="5"/>
  <c r="BQ2056" i="5" s="1"/>
  <c r="BO2056" i="5"/>
  <c r="BP2056" i="5"/>
  <c r="CD2056" i="5"/>
  <c r="D2057" i="5"/>
  <c r="AH2057" i="5"/>
  <c r="AK2057" i="5" s="1"/>
  <c r="AI2057" i="5"/>
  <c r="AJ2057" i="5"/>
  <c r="AL2057" i="5"/>
  <c r="AM2057" i="5"/>
  <c r="AN2057" i="5"/>
  <c r="AP2057" i="5"/>
  <c r="AQ2057" i="5"/>
  <c r="AR2057" i="5"/>
  <c r="AT2057" i="5"/>
  <c r="AU2057" i="5"/>
  <c r="AV2057" i="5"/>
  <c r="AX2057" i="5"/>
  <c r="AY2057" i="5"/>
  <c r="AZ2057" i="5"/>
  <c r="BA2057" i="5" s="1"/>
  <c r="BB2057" i="5"/>
  <c r="BE2057" i="5" s="1"/>
  <c r="BC2057" i="5"/>
  <c r="BD2057" i="5"/>
  <c r="BF2057" i="5"/>
  <c r="BG2057" i="5"/>
  <c r="BH2057" i="5"/>
  <c r="BI2057" i="5"/>
  <c r="BJ2057" i="5"/>
  <c r="BK2057" i="5"/>
  <c r="BL2057" i="5"/>
  <c r="BN2057" i="5"/>
  <c r="BQ2057" i="5" s="1"/>
  <c r="BO2057" i="5"/>
  <c r="BP2057" i="5"/>
  <c r="CD2057" i="5"/>
  <c r="D2058" i="5"/>
  <c r="AH2058" i="5"/>
  <c r="AI2058" i="5"/>
  <c r="AJ2058" i="5"/>
  <c r="AL2058" i="5"/>
  <c r="AM2058" i="5"/>
  <c r="AN2058" i="5"/>
  <c r="AP2058" i="5"/>
  <c r="AQ2058" i="5"/>
  <c r="AR2058" i="5"/>
  <c r="AT2058" i="5"/>
  <c r="AW2058" i="5" s="1"/>
  <c r="AU2058" i="5"/>
  <c r="AV2058" i="5"/>
  <c r="AX2058" i="5"/>
  <c r="AY2058" i="5"/>
  <c r="AZ2058" i="5"/>
  <c r="BB2058" i="5"/>
  <c r="BC2058" i="5"/>
  <c r="BD2058" i="5"/>
  <c r="BF2058" i="5"/>
  <c r="BG2058" i="5"/>
  <c r="BH2058" i="5"/>
  <c r="BJ2058" i="5"/>
  <c r="BK2058" i="5"/>
  <c r="BL2058" i="5"/>
  <c r="BN2058" i="5"/>
  <c r="BO2058" i="5"/>
  <c r="BP2058" i="5"/>
  <c r="CD2058" i="5"/>
  <c r="D2059" i="5"/>
  <c r="AH2059" i="5"/>
  <c r="AI2059" i="5"/>
  <c r="AK2059" i="5" s="1"/>
  <c r="AJ2059" i="5"/>
  <c r="AL2059" i="5"/>
  <c r="AM2059" i="5"/>
  <c r="AN2059" i="5"/>
  <c r="AP2059" i="5"/>
  <c r="AQ2059" i="5"/>
  <c r="AR2059" i="5"/>
  <c r="AS2059" i="5" s="1"/>
  <c r="AT2059" i="5"/>
  <c r="AU2059" i="5"/>
  <c r="AV2059" i="5"/>
  <c r="AX2059" i="5"/>
  <c r="AY2059" i="5"/>
  <c r="AZ2059" i="5"/>
  <c r="BB2059" i="5"/>
  <c r="BC2059" i="5"/>
  <c r="BD2059" i="5"/>
  <c r="BF2059" i="5"/>
  <c r="BI2059" i="5" s="1"/>
  <c r="BG2059" i="5"/>
  <c r="BH2059" i="5"/>
  <c r="BJ2059" i="5"/>
  <c r="BK2059" i="5"/>
  <c r="BL2059" i="5"/>
  <c r="BN2059" i="5"/>
  <c r="BQ2059" i="5" s="1"/>
  <c r="BO2059" i="5"/>
  <c r="BP2059" i="5"/>
  <c r="CD2059" i="5"/>
  <c r="D2060" i="5"/>
  <c r="AH2060" i="5"/>
  <c r="AK2060" i="5" s="1"/>
  <c r="AI2060" i="5"/>
  <c r="AJ2060" i="5"/>
  <c r="AL2060" i="5"/>
  <c r="AO2060" i="5" s="1"/>
  <c r="AM2060" i="5"/>
  <c r="AN2060" i="5"/>
  <c r="AP2060" i="5"/>
  <c r="AQ2060" i="5"/>
  <c r="AS2060" i="5" s="1"/>
  <c r="AR2060" i="5"/>
  <c r="AT2060" i="5"/>
  <c r="AU2060" i="5"/>
  <c r="AV2060" i="5"/>
  <c r="AX2060" i="5"/>
  <c r="AY2060" i="5"/>
  <c r="AZ2060" i="5"/>
  <c r="BA2060" i="5"/>
  <c r="BB2060" i="5"/>
  <c r="BC2060" i="5"/>
  <c r="BD2060" i="5"/>
  <c r="BF2060" i="5"/>
  <c r="BI2060" i="5" s="1"/>
  <c r="BG2060" i="5"/>
  <c r="BH2060" i="5"/>
  <c r="BJ2060" i="5"/>
  <c r="BK2060" i="5"/>
  <c r="BL2060" i="5"/>
  <c r="BN2060" i="5"/>
  <c r="BQ2060" i="5" s="1"/>
  <c r="BO2060" i="5"/>
  <c r="BP2060" i="5"/>
  <c r="CD2060" i="5"/>
  <c r="D2061" i="5"/>
  <c r="AH2061" i="5"/>
  <c r="AK2061" i="5" s="1"/>
  <c r="AI2061" i="5"/>
  <c r="AJ2061" i="5"/>
  <c r="AL2061" i="5"/>
  <c r="AM2061" i="5"/>
  <c r="AO2061" i="5" s="1"/>
  <c r="AN2061" i="5"/>
  <c r="AP2061" i="5"/>
  <c r="AQ2061" i="5"/>
  <c r="AR2061" i="5"/>
  <c r="AT2061" i="5"/>
  <c r="AU2061" i="5"/>
  <c r="AV2061" i="5"/>
  <c r="AW2061" i="5" s="1"/>
  <c r="AX2061" i="5"/>
  <c r="AY2061" i="5"/>
  <c r="AZ2061" i="5"/>
  <c r="BB2061" i="5"/>
  <c r="BC2061" i="5"/>
  <c r="BE2061" i="5" s="1"/>
  <c r="BD2061" i="5"/>
  <c r="BF2061" i="5"/>
  <c r="BG2061" i="5"/>
  <c r="BH2061" i="5"/>
  <c r="BJ2061" i="5"/>
  <c r="BM2061" i="5" s="1"/>
  <c r="BK2061" i="5"/>
  <c r="BL2061" i="5"/>
  <c r="BN2061" i="5"/>
  <c r="BQ2061" i="5" s="1"/>
  <c r="BO2061" i="5"/>
  <c r="BP2061" i="5"/>
  <c r="CD2061" i="5"/>
  <c r="D2062" i="5"/>
  <c r="AH2062" i="5"/>
  <c r="AK2062" i="5" s="1"/>
  <c r="AI2062" i="5"/>
  <c r="AJ2062" i="5"/>
  <c r="AL2062" i="5"/>
  <c r="AM2062" i="5"/>
  <c r="AN2062" i="5"/>
  <c r="AP2062" i="5"/>
  <c r="AQ2062" i="5"/>
  <c r="AS2062" i="5" s="1"/>
  <c r="AR2062" i="5"/>
  <c r="AT2062" i="5"/>
  <c r="AU2062" i="5"/>
  <c r="AV2062" i="5"/>
  <c r="AX2062" i="5"/>
  <c r="AY2062" i="5"/>
  <c r="AZ2062" i="5"/>
  <c r="BA2062" i="5" s="1"/>
  <c r="BB2062" i="5"/>
  <c r="BC2062" i="5"/>
  <c r="BD2062" i="5"/>
  <c r="BF2062" i="5"/>
  <c r="BG2062" i="5"/>
  <c r="BH2062" i="5"/>
  <c r="BJ2062" i="5"/>
  <c r="BK2062" i="5"/>
  <c r="BL2062" i="5"/>
  <c r="BN2062" i="5"/>
  <c r="BO2062" i="5"/>
  <c r="BQ2062" i="5" s="1"/>
  <c r="BP2062" i="5"/>
  <c r="CD2062" i="5"/>
  <c r="D2063" i="5"/>
  <c r="AH2063" i="5"/>
  <c r="AK2063" i="5" s="1"/>
  <c r="AI2063" i="5"/>
  <c r="AJ2063" i="5"/>
  <c r="AL2063" i="5"/>
  <c r="AO2063" i="5" s="1"/>
  <c r="AM2063" i="5"/>
  <c r="AN2063" i="5"/>
  <c r="AP2063" i="5"/>
  <c r="AQ2063" i="5"/>
  <c r="AR2063" i="5"/>
  <c r="AT2063" i="5"/>
  <c r="AW2063" i="5" s="1"/>
  <c r="AU2063" i="5"/>
  <c r="AV2063" i="5"/>
  <c r="AX2063" i="5"/>
  <c r="AY2063" i="5"/>
  <c r="AZ2063" i="5"/>
  <c r="BB2063" i="5"/>
  <c r="BC2063" i="5"/>
  <c r="BD2063" i="5"/>
  <c r="BF2063" i="5"/>
  <c r="BG2063" i="5"/>
  <c r="BH2063" i="5"/>
  <c r="BJ2063" i="5"/>
  <c r="BK2063" i="5"/>
  <c r="BL2063" i="5"/>
  <c r="BN2063" i="5"/>
  <c r="BO2063" i="5"/>
  <c r="BP2063" i="5"/>
  <c r="CD2063" i="5"/>
  <c r="D2064" i="5"/>
  <c r="AH2064" i="5"/>
  <c r="AK2064" i="5" s="1"/>
  <c r="AI2064" i="5"/>
  <c r="AJ2064" i="5"/>
  <c r="AL2064" i="5"/>
  <c r="AO2064" i="5" s="1"/>
  <c r="AM2064" i="5"/>
  <c r="AN2064" i="5"/>
  <c r="AP2064" i="5"/>
  <c r="AS2064" i="5" s="1"/>
  <c r="AQ2064" i="5"/>
  <c r="AR2064" i="5"/>
  <c r="AT2064" i="5"/>
  <c r="AU2064" i="5"/>
  <c r="AV2064" i="5"/>
  <c r="AX2064" i="5"/>
  <c r="BA2064" i="5" s="1"/>
  <c r="AY2064" i="5"/>
  <c r="AZ2064" i="5"/>
  <c r="BB2064" i="5"/>
  <c r="BC2064" i="5"/>
  <c r="BD2064" i="5"/>
  <c r="BE2064" i="5"/>
  <c r="BF2064" i="5"/>
  <c r="BG2064" i="5"/>
  <c r="BH2064" i="5"/>
  <c r="BJ2064" i="5"/>
  <c r="BK2064" i="5"/>
  <c r="BL2064" i="5"/>
  <c r="BM2064" i="5" s="1"/>
  <c r="BN2064" i="5"/>
  <c r="BQ2064" i="5" s="1"/>
  <c r="BO2064" i="5"/>
  <c r="BP2064" i="5"/>
  <c r="CD2064" i="5"/>
  <c r="D2065" i="5"/>
  <c r="AH2065" i="5"/>
  <c r="AI2065" i="5"/>
  <c r="AJ2065" i="5"/>
  <c r="AK2065" i="5"/>
  <c r="AL2065" i="5"/>
  <c r="AM2065" i="5"/>
  <c r="AN2065" i="5"/>
  <c r="AO2065" i="5"/>
  <c r="AP2065" i="5"/>
  <c r="AQ2065" i="5"/>
  <c r="AR2065" i="5"/>
  <c r="AS2065" i="5"/>
  <c r="AT2065" i="5"/>
  <c r="AU2065" i="5"/>
  <c r="AV2065" i="5"/>
  <c r="AW2065" i="5"/>
  <c r="AX2065" i="5"/>
  <c r="BA2065" i="5" s="1"/>
  <c r="AY2065" i="5"/>
  <c r="AZ2065" i="5"/>
  <c r="BB2065" i="5"/>
  <c r="BE2065" i="5" s="1"/>
  <c r="BC2065" i="5"/>
  <c r="BD2065" i="5"/>
  <c r="BF2065" i="5"/>
  <c r="BI2065" i="5" s="1"/>
  <c r="BG2065" i="5"/>
  <c r="BH2065" i="5"/>
  <c r="BJ2065" i="5"/>
  <c r="BM2065" i="5" s="1"/>
  <c r="BK2065" i="5"/>
  <c r="BL2065" i="5"/>
  <c r="BN2065" i="5"/>
  <c r="BQ2065" i="5" s="1"/>
  <c r="BO2065" i="5"/>
  <c r="BP2065" i="5"/>
  <c r="CD2065" i="5"/>
  <c r="D2066" i="5"/>
  <c r="AH2066" i="5"/>
  <c r="AI2066" i="5"/>
  <c r="AJ2066" i="5"/>
  <c r="AL2066" i="5"/>
  <c r="AM2066" i="5"/>
  <c r="AN2066" i="5"/>
  <c r="AP2066" i="5"/>
  <c r="AQ2066" i="5"/>
  <c r="AR2066" i="5"/>
  <c r="AT2066" i="5"/>
  <c r="AU2066" i="5"/>
  <c r="AV2066" i="5"/>
  <c r="AX2066" i="5"/>
  <c r="AY2066" i="5"/>
  <c r="AZ2066" i="5"/>
  <c r="BB2066" i="5"/>
  <c r="BC2066" i="5"/>
  <c r="BE2066" i="5" s="1"/>
  <c r="BD2066" i="5"/>
  <c r="BF2066" i="5"/>
  <c r="BG2066" i="5"/>
  <c r="BH2066" i="5"/>
  <c r="BJ2066" i="5"/>
  <c r="BK2066" i="5"/>
  <c r="BL2066" i="5"/>
  <c r="BM2066" i="5"/>
  <c r="BN2066" i="5"/>
  <c r="BO2066" i="5"/>
  <c r="BP2066" i="5"/>
  <c r="CD2066" i="5"/>
  <c r="D2067" i="5"/>
  <c r="AH2067" i="5"/>
  <c r="AI2067" i="5"/>
  <c r="AJ2067" i="5"/>
  <c r="AL2067" i="5"/>
  <c r="AM2067" i="5"/>
  <c r="AN2067" i="5"/>
  <c r="AP2067" i="5"/>
  <c r="AQ2067" i="5"/>
  <c r="AR2067" i="5"/>
  <c r="AT2067" i="5"/>
  <c r="AU2067" i="5"/>
  <c r="AV2067" i="5"/>
  <c r="AX2067" i="5"/>
  <c r="AY2067" i="5"/>
  <c r="AZ2067" i="5"/>
  <c r="BA2067" i="5"/>
  <c r="BB2067" i="5"/>
  <c r="BC2067" i="5"/>
  <c r="BD2067" i="5"/>
  <c r="BF2067" i="5"/>
  <c r="BI2067" i="5" s="1"/>
  <c r="BG2067" i="5"/>
  <c r="BH2067" i="5"/>
  <c r="BJ2067" i="5"/>
  <c r="BK2067" i="5"/>
  <c r="BL2067" i="5"/>
  <c r="BN2067" i="5"/>
  <c r="BO2067" i="5"/>
  <c r="BQ2067" i="5" s="1"/>
  <c r="BP2067" i="5"/>
  <c r="CD2067" i="5"/>
  <c r="D2068" i="5"/>
  <c r="AH2068" i="5"/>
  <c r="AI2068" i="5"/>
  <c r="AJ2068" i="5"/>
  <c r="AL2068" i="5"/>
  <c r="AM2068" i="5"/>
  <c r="AN2068" i="5"/>
  <c r="AP2068" i="5"/>
  <c r="AQ2068" i="5"/>
  <c r="AR2068" i="5"/>
  <c r="AT2068" i="5"/>
  <c r="AW2068" i="5" s="1"/>
  <c r="AU2068" i="5"/>
  <c r="AV2068" i="5"/>
  <c r="AX2068" i="5"/>
  <c r="BA2068" i="5" s="1"/>
  <c r="AY2068" i="5"/>
  <c r="AZ2068" i="5"/>
  <c r="BB2068" i="5"/>
  <c r="BC2068" i="5"/>
  <c r="BD2068" i="5"/>
  <c r="BF2068" i="5"/>
  <c r="BG2068" i="5"/>
  <c r="BH2068" i="5"/>
  <c r="BJ2068" i="5"/>
  <c r="BK2068" i="5"/>
  <c r="BL2068" i="5"/>
  <c r="BN2068" i="5"/>
  <c r="BO2068" i="5"/>
  <c r="BP2068" i="5"/>
  <c r="CD2068" i="5"/>
  <c r="D2069" i="5"/>
  <c r="AH2069" i="5"/>
  <c r="AI2069" i="5"/>
  <c r="AJ2069" i="5"/>
  <c r="AK2069" i="5"/>
  <c r="AL2069" i="5"/>
  <c r="AO2069" i="5" s="1"/>
  <c r="AM2069" i="5"/>
  <c r="AN2069" i="5"/>
  <c r="AP2069" i="5"/>
  <c r="AQ2069" i="5"/>
  <c r="AR2069" i="5"/>
  <c r="AS2069" i="5"/>
  <c r="AT2069" i="5"/>
  <c r="AW2069" i="5" s="1"/>
  <c r="AU2069" i="5"/>
  <c r="AV2069" i="5"/>
  <c r="AX2069" i="5"/>
  <c r="AY2069" i="5"/>
  <c r="AZ2069" i="5"/>
  <c r="BA2069" i="5"/>
  <c r="BB2069" i="5"/>
  <c r="BC2069" i="5"/>
  <c r="BE2069" i="5" s="1"/>
  <c r="BD2069" i="5"/>
  <c r="BF2069" i="5"/>
  <c r="BG2069" i="5"/>
  <c r="BH2069" i="5"/>
  <c r="BI2069" i="5"/>
  <c r="BJ2069" i="5"/>
  <c r="BK2069" i="5"/>
  <c r="BM2069" i="5" s="1"/>
  <c r="BL2069" i="5"/>
  <c r="BN2069" i="5"/>
  <c r="BO2069" i="5"/>
  <c r="BP2069" i="5"/>
  <c r="BQ2069" i="5"/>
  <c r="CD2069" i="5"/>
  <c r="D2070" i="5"/>
  <c r="AH2070" i="5"/>
  <c r="AI2070" i="5"/>
  <c r="AK2070" i="5" s="1"/>
  <c r="AJ2070" i="5"/>
  <c r="AL2070" i="5"/>
  <c r="AM2070" i="5"/>
  <c r="AN2070" i="5"/>
  <c r="AP2070" i="5"/>
  <c r="AQ2070" i="5"/>
  <c r="AR2070" i="5"/>
  <c r="AT2070" i="5"/>
  <c r="AW2070" i="5" s="1"/>
  <c r="AU2070" i="5"/>
  <c r="AV2070" i="5"/>
  <c r="AX2070" i="5"/>
  <c r="AY2070" i="5"/>
  <c r="AZ2070" i="5"/>
  <c r="BB2070" i="5"/>
  <c r="BE2070" i="5" s="1"/>
  <c r="BC2070" i="5"/>
  <c r="BD2070" i="5"/>
  <c r="BF2070" i="5"/>
  <c r="BG2070" i="5"/>
  <c r="BH2070" i="5"/>
  <c r="BJ2070" i="5"/>
  <c r="BM2070" i="5" s="1"/>
  <c r="BK2070" i="5"/>
  <c r="BL2070" i="5"/>
  <c r="BN2070" i="5"/>
  <c r="BQ2070" i="5" s="1"/>
  <c r="BO2070" i="5"/>
  <c r="BP2070" i="5"/>
  <c r="CD2070" i="5"/>
  <c r="D2071" i="5"/>
  <c r="AH2071" i="5"/>
  <c r="AI2071" i="5"/>
  <c r="AJ2071" i="5"/>
  <c r="AK2071" i="5"/>
  <c r="AL2071" i="5"/>
  <c r="AO2071" i="5" s="1"/>
  <c r="AM2071" i="5"/>
  <c r="AN2071" i="5"/>
  <c r="AP2071" i="5"/>
  <c r="AQ2071" i="5"/>
  <c r="AR2071" i="5"/>
  <c r="AS2071" i="5" s="1"/>
  <c r="AT2071" i="5"/>
  <c r="AW2071" i="5" s="1"/>
  <c r="AU2071" i="5"/>
  <c r="AV2071" i="5"/>
  <c r="AX2071" i="5"/>
  <c r="BA2071" i="5" s="1"/>
  <c r="AY2071" i="5"/>
  <c r="AZ2071" i="5"/>
  <c r="BB2071" i="5"/>
  <c r="BE2071" i="5" s="1"/>
  <c r="BC2071" i="5"/>
  <c r="BD2071" i="5"/>
  <c r="BF2071" i="5"/>
  <c r="BI2071" i="5" s="1"/>
  <c r="BG2071" i="5"/>
  <c r="BH2071" i="5"/>
  <c r="BJ2071" i="5"/>
  <c r="BM2071" i="5" s="1"/>
  <c r="BK2071" i="5"/>
  <c r="BL2071" i="5"/>
  <c r="BN2071" i="5"/>
  <c r="BQ2071" i="5" s="1"/>
  <c r="BO2071" i="5"/>
  <c r="BP2071" i="5"/>
  <c r="CD2071" i="5"/>
  <c r="D2072" i="5"/>
  <c r="AH2072" i="5"/>
  <c r="AI2072" i="5"/>
  <c r="AJ2072" i="5"/>
  <c r="AL2072" i="5"/>
  <c r="AO2072" i="5" s="1"/>
  <c r="AM2072" i="5"/>
  <c r="AN2072" i="5"/>
  <c r="AP2072" i="5"/>
  <c r="AQ2072" i="5"/>
  <c r="AR2072" i="5"/>
  <c r="AT2072" i="5"/>
  <c r="AU2072" i="5"/>
  <c r="AV2072" i="5"/>
  <c r="AX2072" i="5"/>
  <c r="BA2072" i="5" s="1"/>
  <c r="AY2072" i="5"/>
  <c r="AZ2072" i="5"/>
  <c r="BB2072" i="5"/>
  <c r="BC2072" i="5"/>
  <c r="BD2072" i="5"/>
  <c r="BF2072" i="5"/>
  <c r="BI2072" i="5" s="1"/>
  <c r="BG2072" i="5"/>
  <c r="BH2072" i="5"/>
  <c r="BJ2072" i="5"/>
  <c r="BM2072" i="5" s="1"/>
  <c r="BK2072" i="5"/>
  <c r="BL2072" i="5"/>
  <c r="BN2072" i="5"/>
  <c r="BO2072" i="5"/>
  <c r="BP2072" i="5"/>
  <c r="CD2072" i="5"/>
  <c r="D2073" i="5"/>
  <c r="AH2073" i="5"/>
  <c r="AI2073" i="5"/>
  <c r="AJ2073" i="5"/>
  <c r="AL2073" i="5"/>
  <c r="AM2073" i="5"/>
  <c r="AN2073" i="5"/>
  <c r="AP2073" i="5"/>
  <c r="AQ2073" i="5"/>
  <c r="AR2073" i="5"/>
  <c r="AT2073" i="5"/>
  <c r="AU2073" i="5"/>
  <c r="AV2073" i="5"/>
  <c r="AX2073" i="5"/>
  <c r="AY2073" i="5"/>
  <c r="AZ2073" i="5"/>
  <c r="BB2073" i="5"/>
  <c r="BE2073" i="5" s="1"/>
  <c r="BC2073" i="5"/>
  <c r="BD2073" i="5"/>
  <c r="BF2073" i="5"/>
  <c r="BG2073" i="5"/>
  <c r="BH2073" i="5"/>
  <c r="BJ2073" i="5"/>
  <c r="BK2073" i="5"/>
  <c r="BL2073" i="5"/>
  <c r="BN2073" i="5"/>
  <c r="BO2073" i="5"/>
  <c r="BP2073" i="5"/>
  <c r="CD2073" i="5"/>
  <c r="D2074" i="5"/>
  <c r="AH2074" i="5"/>
  <c r="AK2074" i="5" s="1"/>
  <c r="AI2074" i="5"/>
  <c r="AJ2074" i="5"/>
  <c r="AL2074" i="5"/>
  <c r="AO2074" i="5" s="1"/>
  <c r="AM2074" i="5"/>
  <c r="AN2074" i="5"/>
  <c r="AP2074" i="5"/>
  <c r="AS2074" i="5" s="1"/>
  <c r="AQ2074" i="5"/>
  <c r="AR2074" i="5"/>
  <c r="AT2074" i="5"/>
  <c r="AW2074" i="5" s="1"/>
  <c r="AU2074" i="5"/>
  <c r="AV2074" i="5"/>
  <c r="AX2074" i="5"/>
  <c r="BA2074" i="5" s="1"/>
  <c r="AY2074" i="5"/>
  <c r="AZ2074" i="5"/>
  <c r="BB2074" i="5"/>
  <c r="BE2074" i="5" s="1"/>
  <c r="BC2074" i="5"/>
  <c r="BD2074" i="5"/>
  <c r="BF2074" i="5"/>
  <c r="BI2074" i="5" s="1"/>
  <c r="BG2074" i="5"/>
  <c r="BH2074" i="5"/>
  <c r="BJ2074" i="5"/>
  <c r="BM2074" i="5" s="1"/>
  <c r="BK2074" i="5"/>
  <c r="BL2074" i="5"/>
  <c r="BN2074" i="5"/>
  <c r="BQ2074" i="5" s="1"/>
  <c r="BO2074" i="5"/>
  <c r="BP2074" i="5"/>
  <c r="CD2074" i="5"/>
  <c r="S2075" i="5"/>
  <c r="T2075" i="5"/>
  <c r="U2075" i="5"/>
  <c r="V2075" i="5"/>
  <c r="W2075" i="5"/>
  <c r="X2075" i="5"/>
  <c r="Y2075" i="5"/>
  <c r="Z2075" i="5"/>
  <c r="AA2075" i="5"/>
  <c r="AB2075" i="5"/>
  <c r="AC2075" i="5"/>
  <c r="AD2075" i="5"/>
  <c r="AG2081" i="5"/>
  <c r="AH2081" i="5"/>
  <c r="AI2081" i="5"/>
  <c r="D2082" i="5"/>
  <c r="AG2082" i="5"/>
  <c r="AH2082" i="5"/>
  <c r="AI2082" i="5"/>
  <c r="D2083" i="5"/>
  <c r="AG2083" i="5"/>
  <c r="AH2083" i="5"/>
  <c r="AI2083" i="5"/>
  <c r="D2084" i="5"/>
  <c r="AG2084" i="5"/>
  <c r="AH2084" i="5"/>
  <c r="AI2084" i="5"/>
  <c r="D2085" i="5"/>
  <c r="AG2085" i="5"/>
  <c r="AH2085" i="5"/>
  <c r="AI2085" i="5"/>
  <c r="D2086" i="5"/>
  <c r="AG2086" i="5"/>
  <c r="AH2086" i="5"/>
  <c r="AI2086" i="5"/>
  <c r="D2087" i="5"/>
  <c r="AG2087" i="5"/>
  <c r="AH2087" i="5"/>
  <c r="AI2087" i="5"/>
  <c r="D2088" i="5"/>
  <c r="AG2088" i="5"/>
  <c r="AH2088" i="5"/>
  <c r="AI2088" i="5"/>
  <c r="D2089" i="5"/>
  <c r="AG2089" i="5"/>
  <c r="AH2089" i="5"/>
  <c r="AI2089" i="5"/>
  <c r="D2090" i="5"/>
  <c r="AG2090" i="5"/>
  <c r="AH2090" i="5"/>
  <c r="AI2090" i="5"/>
  <c r="D2091" i="5"/>
  <c r="AG2091" i="5"/>
  <c r="AH2091" i="5"/>
  <c r="AI2091" i="5"/>
  <c r="D2092" i="5"/>
  <c r="AG2092" i="5"/>
  <c r="AH2092" i="5"/>
  <c r="AI2092" i="5"/>
  <c r="D2093" i="5"/>
  <c r="AG2093" i="5"/>
  <c r="AH2093" i="5"/>
  <c r="AI2093" i="5"/>
  <c r="D2094" i="5"/>
  <c r="AG2094" i="5"/>
  <c r="AH2094" i="5"/>
  <c r="AI2094" i="5"/>
  <c r="D2095" i="5"/>
  <c r="AG2095" i="5"/>
  <c r="AH2095" i="5"/>
  <c r="AI2095" i="5"/>
  <c r="D2096" i="5"/>
  <c r="AG2096" i="5"/>
  <c r="AH2096" i="5"/>
  <c r="AI2096" i="5"/>
  <c r="D2097" i="5"/>
  <c r="AG2097" i="5"/>
  <c r="AH2097" i="5"/>
  <c r="AI2097" i="5"/>
  <c r="D2098" i="5"/>
  <c r="AG2098" i="5"/>
  <c r="AH2098" i="5"/>
  <c r="AI2098" i="5"/>
  <c r="D2099" i="5"/>
  <c r="AG2099" i="5"/>
  <c r="AH2099" i="5"/>
  <c r="AI2099" i="5"/>
  <c r="D2100" i="5"/>
  <c r="AG2100" i="5"/>
  <c r="AH2100" i="5"/>
  <c r="AI2100" i="5"/>
  <c r="D2101" i="5"/>
  <c r="AG2101" i="5"/>
  <c r="AH2101" i="5"/>
  <c r="AI2101" i="5"/>
  <c r="D2102" i="5"/>
  <c r="AG2102" i="5"/>
  <c r="AH2102" i="5"/>
  <c r="AI2102" i="5"/>
  <c r="D2103" i="5"/>
  <c r="AG2103" i="5"/>
  <c r="AH2103" i="5"/>
  <c r="AI2103" i="5"/>
  <c r="D2104" i="5"/>
  <c r="AG2104" i="5"/>
  <c r="AH2104" i="5"/>
  <c r="AI2104" i="5"/>
  <c r="D2105" i="5"/>
  <c r="AG2105" i="5"/>
  <c r="AH2105" i="5"/>
  <c r="AI2105" i="5"/>
  <c r="D2106" i="5"/>
  <c r="AG2106" i="5"/>
  <c r="AH2106" i="5"/>
  <c r="AI2106" i="5"/>
  <c r="D2107" i="5"/>
  <c r="AG2107" i="5"/>
  <c r="AH2107" i="5"/>
  <c r="AI2107" i="5"/>
  <c r="D2108" i="5"/>
  <c r="AG2108" i="5"/>
  <c r="AH2108" i="5"/>
  <c r="AI2108" i="5"/>
  <c r="D2109" i="5"/>
  <c r="AG2109" i="5"/>
  <c r="AH2109" i="5"/>
  <c r="AI2109" i="5"/>
  <c r="D2110" i="5"/>
  <c r="AG2110" i="5"/>
  <c r="AH2110" i="5"/>
  <c r="AI2110" i="5"/>
  <c r="D2111" i="5"/>
  <c r="AG2111" i="5"/>
  <c r="AH2111" i="5"/>
  <c r="AI2111" i="5"/>
  <c r="D2112" i="5"/>
  <c r="AG2112" i="5"/>
  <c r="AH2112" i="5"/>
  <c r="AI2112" i="5"/>
  <c r="D2113" i="5"/>
  <c r="AG2113" i="5"/>
  <c r="AH2113" i="5"/>
  <c r="AI2113" i="5"/>
  <c r="D2114" i="5"/>
  <c r="AG2114" i="5"/>
  <c r="AH2114" i="5"/>
  <c r="AI2114" i="5"/>
  <c r="D2115" i="5"/>
  <c r="AG2115" i="5"/>
  <c r="AH2115" i="5"/>
  <c r="AI2115" i="5"/>
  <c r="D2116" i="5"/>
  <c r="AG2116" i="5"/>
  <c r="AH2116" i="5"/>
  <c r="AI2116" i="5"/>
  <c r="D2117" i="5"/>
  <c r="AG2117" i="5"/>
  <c r="AH2117" i="5"/>
  <c r="AI2117" i="5"/>
  <c r="D2118" i="5"/>
  <c r="AG2118" i="5"/>
  <c r="AH2118" i="5"/>
  <c r="AI2118" i="5"/>
  <c r="D2119" i="5"/>
  <c r="AG2119" i="5"/>
  <c r="AH2119" i="5"/>
  <c r="AI2119" i="5"/>
  <c r="D2120" i="5"/>
  <c r="AG2120" i="5"/>
  <c r="AH2120" i="5"/>
  <c r="AI2120" i="5"/>
  <c r="D2121" i="5"/>
  <c r="AG2121" i="5"/>
  <c r="AH2121" i="5"/>
  <c r="AI2121" i="5"/>
  <c r="D2122" i="5"/>
  <c r="AG2122" i="5"/>
  <c r="AH2122" i="5"/>
  <c r="AI2122" i="5"/>
  <c r="D2123" i="5"/>
  <c r="AG2123" i="5"/>
  <c r="AH2123" i="5"/>
  <c r="AI2123" i="5"/>
  <c r="D2124" i="5"/>
  <c r="AG2124" i="5"/>
  <c r="AH2124" i="5"/>
  <c r="AI2124" i="5"/>
  <c r="D2125" i="5"/>
  <c r="AG2125" i="5"/>
  <c r="AH2125" i="5"/>
  <c r="AI2125" i="5"/>
  <c r="D2126" i="5"/>
  <c r="AG2126" i="5"/>
  <c r="AH2126" i="5"/>
  <c r="AI2126" i="5"/>
  <c r="D2127" i="5"/>
  <c r="AG2127" i="5"/>
  <c r="AH2127" i="5"/>
  <c r="AI2127" i="5"/>
  <c r="D2128" i="5"/>
  <c r="AG2128" i="5"/>
  <c r="AH2128" i="5"/>
  <c r="AI2128" i="5"/>
  <c r="D2129" i="5"/>
  <c r="AG2129" i="5"/>
  <c r="AH2129" i="5"/>
  <c r="AI2129" i="5"/>
  <c r="D2130" i="5"/>
  <c r="AG2130" i="5"/>
  <c r="AH2130" i="5"/>
  <c r="AI2130" i="5"/>
  <c r="D2131" i="5"/>
  <c r="AG2131" i="5"/>
  <c r="AH2131" i="5"/>
  <c r="AI2131" i="5"/>
  <c r="D2132" i="5"/>
  <c r="AG2132" i="5"/>
  <c r="AH2132" i="5"/>
  <c r="AI2132" i="5"/>
  <c r="D2133" i="5"/>
  <c r="AG2133" i="5"/>
  <c r="AH2133" i="5"/>
  <c r="AI2133" i="5"/>
  <c r="D2134" i="5"/>
  <c r="AG2134" i="5"/>
  <c r="AH2134" i="5"/>
  <c r="AI2134" i="5"/>
  <c r="D2135" i="5"/>
  <c r="AG2135" i="5"/>
  <c r="AH2135" i="5"/>
  <c r="AI2135" i="5"/>
  <c r="D2136" i="5"/>
  <c r="AG2136" i="5"/>
  <c r="AH2136" i="5"/>
  <c r="AI2136" i="5"/>
  <c r="D2137" i="5"/>
  <c r="AG2137" i="5"/>
  <c r="AH2137" i="5"/>
  <c r="AI2137" i="5"/>
  <c r="D2138" i="5"/>
  <c r="AG2138" i="5"/>
  <c r="AH2138" i="5"/>
  <c r="AI2138" i="5"/>
  <c r="D2139" i="5"/>
  <c r="AG2139" i="5"/>
  <c r="AH2139" i="5"/>
  <c r="AI2139" i="5"/>
  <c r="D2140" i="5"/>
  <c r="AG2140" i="5"/>
  <c r="AH2140" i="5"/>
  <c r="AI2140" i="5"/>
  <c r="D2141" i="5"/>
  <c r="AG2141" i="5"/>
  <c r="AH2141" i="5"/>
  <c r="AI2141" i="5"/>
  <c r="D2142" i="5"/>
  <c r="AG2142" i="5"/>
  <c r="AH2142" i="5"/>
  <c r="AI2142" i="5"/>
  <c r="D2143" i="5"/>
  <c r="AG2143" i="5"/>
  <c r="AH2143" i="5"/>
  <c r="AI2143" i="5"/>
  <c r="D2144" i="5"/>
  <c r="AG2144" i="5"/>
  <c r="AH2144" i="5"/>
  <c r="AI2144" i="5"/>
  <c r="D2145" i="5"/>
  <c r="AG2145" i="5"/>
  <c r="AH2145" i="5"/>
  <c r="AI2145" i="5"/>
  <c r="D2146" i="5"/>
  <c r="AG2146" i="5"/>
  <c r="AH2146" i="5"/>
  <c r="AI2146" i="5"/>
  <c r="D2147" i="5"/>
  <c r="AG2147" i="5"/>
  <c r="AH2147" i="5"/>
  <c r="AI2147" i="5"/>
  <c r="D2148" i="5"/>
  <c r="AG2148" i="5"/>
  <c r="AH2148" i="5"/>
  <c r="AI2148" i="5"/>
  <c r="D2149" i="5"/>
  <c r="AG2149" i="5"/>
  <c r="AH2149" i="5"/>
  <c r="AI2149" i="5"/>
  <c r="D2150" i="5"/>
  <c r="AG2150" i="5"/>
  <c r="AH2150" i="5"/>
  <c r="AI2150" i="5"/>
  <c r="D2151" i="5"/>
  <c r="AG2151" i="5"/>
  <c r="AH2151" i="5"/>
  <c r="AI2151" i="5"/>
  <c r="D2152" i="5"/>
  <c r="AG2152" i="5"/>
  <c r="AH2152" i="5"/>
  <c r="AI2152" i="5"/>
  <c r="D2153" i="5"/>
  <c r="AG2153" i="5"/>
  <c r="AH2153" i="5"/>
  <c r="AI2153" i="5"/>
  <c r="D2154" i="5"/>
  <c r="AG2154" i="5"/>
  <c r="AH2154" i="5"/>
  <c r="AI2154" i="5"/>
  <c r="D2155" i="5"/>
  <c r="AG2155" i="5"/>
  <c r="AH2155" i="5"/>
  <c r="AI2155" i="5"/>
  <c r="D2156" i="5"/>
  <c r="AG2156" i="5"/>
  <c r="AH2156" i="5"/>
  <c r="AI2156" i="5"/>
  <c r="D2157" i="5"/>
  <c r="AG2157" i="5"/>
  <c r="AH2157" i="5"/>
  <c r="AI2157" i="5"/>
  <c r="D2158" i="5"/>
  <c r="AG2158" i="5"/>
  <c r="AH2158" i="5"/>
  <c r="AI2158" i="5"/>
  <c r="D2159" i="5"/>
  <c r="AG2159" i="5"/>
  <c r="AH2159" i="5"/>
  <c r="AI2159" i="5"/>
  <c r="D2160" i="5"/>
  <c r="AG2160" i="5"/>
  <c r="AH2160" i="5"/>
  <c r="AI2160" i="5"/>
  <c r="D2161" i="5"/>
  <c r="AG2161" i="5"/>
  <c r="AH2161" i="5"/>
  <c r="AI2161" i="5"/>
  <c r="D2162" i="5"/>
  <c r="AG2162" i="5"/>
  <c r="AH2162" i="5"/>
  <c r="AI2162" i="5"/>
  <c r="D2163" i="5"/>
  <c r="AG2163" i="5"/>
  <c r="AH2163" i="5"/>
  <c r="AI2163" i="5"/>
  <c r="D2164" i="5"/>
  <c r="AG2164" i="5"/>
  <c r="AH2164" i="5"/>
  <c r="AI2164" i="5"/>
  <c r="D2165" i="5"/>
  <c r="AG2165" i="5"/>
  <c r="AH2165" i="5"/>
  <c r="AI2165" i="5"/>
  <c r="D2166" i="5"/>
  <c r="AG2166" i="5"/>
  <c r="AH2166" i="5"/>
  <c r="AI2166" i="5"/>
  <c r="D2167" i="5"/>
  <c r="AG2167" i="5"/>
  <c r="AH2167" i="5"/>
  <c r="AI2167" i="5"/>
  <c r="D2168" i="5"/>
  <c r="AG2168" i="5"/>
  <c r="AH2168" i="5"/>
  <c r="AI2168" i="5"/>
  <c r="D2169" i="5"/>
  <c r="AG2169" i="5"/>
  <c r="AH2169" i="5"/>
  <c r="AI2169" i="5"/>
  <c r="D2170" i="5"/>
  <c r="AG2170" i="5"/>
  <c r="AH2170" i="5"/>
  <c r="AI2170" i="5"/>
  <c r="BI2201" i="5"/>
  <c r="D2171" i="5"/>
  <c r="AG2171" i="5"/>
  <c r="AH2171" i="5"/>
  <c r="AI2171" i="5"/>
  <c r="D2172" i="5"/>
  <c r="AG2172" i="5"/>
  <c r="BJ2172" i="5" s="1"/>
  <c r="BK2172" i="5" s="1"/>
  <c r="AH2172" i="5"/>
  <c r="AI2172" i="5"/>
  <c r="D2173" i="5"/>
  <c r="AG2173" i="5"/>
  <c r="AH2173" i="5"/>
  <c r="AI2173" i="5"/>
  <c r="D2174" i="5"/>
  <c r="AG2174" i="5"/>
  <c r="BJ2174" i="5" s="1"/>
  <c r="BK2174" i="5" s="1"/>
  <c r="AH2174" i="5"/>
  <c r="AI2174" i="5"/>
  <c r="D2175" i="5"/>
  <c r="AG2175" i="5"/>
  <c r="AH2175" i="5"/>
  <c r="AI2175" i="5"/>
  <c r="D2176" i="5"/>
  <c r="AG2176" i="5"/>
  <c r="BJ2176" i="5" s="1"/>
  <c r="BK2176" i="5" s="1"/>
  <c r="AH2176" i="5"/>
  <c r="AI2176" i="5"/>
  <c r="D2177" i="5"/>
  <c r="AG2177" i="5"/>
  <c r="AH2177" i="5"/>
  <c r="AI2177" i="5"/>
  <c r="D2178" i="5"/>
  <c r="AG2178" i="5"/>
  <c r="BJ2178" i="5" s="1"/>
  <c r="BK2178" i="5" s="1"/>
  <c r="AH2178" i="5"/>
  <c r="AI2178" i="5"/>
  <c r="D2179" i="5"/>
  <c r="AG2179" i="5"/>
  <c r="AH2179" i="5"/>
  <c r="AI2179" i="5"/>
  <c r="D2180" i="5"/>
  <c r="AG2180" i="5"/>
  <c r="BJ2180" i="5" s="1"/>
  <c r="BK2180" i="5" s="1"/>
  <c r="AH2180" i="5"/>
  <c r="AI2180" i="5"/>
  <c r="D2181" i="5"/>
  <c r="AG2181" i="5"/>
  <c r="AH2181" i="5"/>
  <c r="AI2181" i="5"/>
  <c r="D2182" i="5"/>
  <c r="AG2182" i="5"/>
  <c r="BJ2182" i="5" s="1"/>
  <c r="BK2182" i="5" s="1"/>
  <c r="AH2182" i="5"/>
  <c r="AI2182" i="5"/>
  <c r="D2183" i="5"/>
  <c r="AG2183" i="5"/>
  <c r="AH2183" i="5"/>
  <c r="AI2183" i="5"/>
  <c r="D2184" i="5"/>
  <c r="AG2184" i="5"/>
  <c r="BJ2184" i="5" s="1"/>
  <c r="BK2184" i="5" s="1"/>
  <c r="AH2184" i="5"/>
  <c r="AI2184" i="5"/>
  <c r="D2185" i="5"/>
  <c r="AG2185" i="5"/>
  <c r="AH2185" i="5"/>
  <c r="AI2185" i="5"/>
  <c r="D2186" i="5"/>
  <c r="AG2186" i="5"/>
  <c r="BJ2186" i="5" s="1"/>
  <c r="BK2186" i="5" s="1"/>
  <c r="AH2186" i="5"/>
  <c r="AI2186" i="5"/>
  <c r="D2187" i="5"/>
  <c r="AG2187" i="5"/>
  <c r="AH2187" i="5"/>
  <c r="AI2187" i="5"/>
  <c r="D2188" i="5"/>
  <c r="AG2188" i="5"/>
  <c r="BJ2188" i="5" s="1"/>
  <c r="BK2188" i="5" s="1"/>
  <c r="AH2188" i="5"/>
  <c r="AI2188" i="5"/>
  <c r="D2189" i="5"/>
  <c r="AG2189" i="5"/>
  <c r="AH2189" i="5"/>
  <c r="AI2189" i="5"/>
  <c r="D2190" i="5"/>
  <c r="AG2190" i="5"/>
  <c r="BJ2190" i="5" s="1"/>
  <c r="BK2190" i="5" s="1"/>
  <c r="AH2190" i="5"/>
  <c r="AI2190" i="5"/>
  <c r="D2191" i="5"/>
  <c r="AG2191" i="5"/>
  <c r="AH2191" i="5"/>
  <c r="AI2191" i="5"/>
  <c r="D2192" i="5"/>
  <c r="AG2192" i="5"/>
  <c r="BJ2192" i="5" s="1"/>
  <c r="BK2192" i="5" s="1"/>
  <c r="AH2192" i="5"/>
  <c r="AI2192" i="5"/>
  <c r="D2193" i="5"/>
  <c r="AG2193" i="5"/>
  <c r="AH2193" i="5"/>
  <c r="AI2193" i="5"/>
  <c r="D2194" i="5"/>
  <c r="AG2194" i="5"/>
  <c r="BJ2194" i="5" s="1"/>
  <c r="BK2194" i="5" s="1"/>
  <c r="AH2194" i="5"/>
  <c r="AI2194" i="5"/>
  <c r="D2195" i="5"/>
  <c r="AG2195" i="5"/>
  <c r="AH2195" i="5"/>
  <c r="AI2195" i="5"/>
  <c r="D2196" i="5"/>
  <c r="AG2196" i="5"/>
  <c r="BJ2196" i="5" s="1"/>
  <c r="BK2196" i="5" s="1"/>
  <c r="AH2196" i="5"/>
  <c r="AI2196" i="5"/>
  <c r="D2197" i="5"/>
  <c r="AG2197" i="5"/>
  <c r="BJ2197" i="5" s="1"/>
  <c r="BK2197" i="5" s="1"/>
  <c r="AH2197" i="5"/>
  <c r="AI2197" i="5"/>
  <c r="D2198" i="5"/>
  <c r="AG2198" i="5"/>
  <c r="BJ2198" i="5" s="1"/>
  <c r="BK2198" i="5" s="1"/>
  <c r="AH2198" i="5"/>
  <c r="AI2198" i="5"/>
  <c r="D2199" i="5"/>
  <c r="AG2199" i="5"/>
  <c r="BJ2199" i="5" s="1"/>
  <c r="BK2199" i="5" s="1"/>
  <c r="AH2199" i="5"/>
  <c r="AI2199" i="5"/>
  <c r="D2200" i="5"/>
  <c r="AG2200" i="5"/>
  <c r="AH2200" i="5"/>
  <c r="AI2200" i="5"/>
  <c r="P2201" i="5"/>
  <c r="Q2201" i="5"/>
  <c r="R2201" i="5"/>
  <c r="S2201" i="5"/>
  <c r="T2201" i="5"/>
  <c r="U2201" i="5"/>
  <c r="V2201" i="5"/>
  <c r="W2201" i="5"/>
  <c r="X2201" i="5"/>
  <c r="Y2201" i="5"/>
  <c r="Z2201" i="5"/>
  <c r="AA2201" i="5"/>
  <c r="AB2201" i="5"/>
  <c r="AO2226" i="5" s="1"/>
  <c r="AC2201" i="5"/>
  <c r="AD2201" i="5"/>
  <c r="AH2219" i="5"/>
  <c r="AI2219" i="5"/>
  <c r="AJ2219" i="5"/>
  <c r="AL2219" i="5"/>
  <c r="AL2227" i="5" s="1"/>
  <c r="AO2219" i="5"/>
  <c r="AH2220" i="5"/>
  <c r="AI2220" i="5"/>
  <c r="AK2220" i="5" s="1"/>
  <c r="AJ2220" i="5"/>
  <c r="AL2220" i="5"/>
  <c r="AO2220" i="5"/>
  <c r="AH2221" i="5"/>
  <c r="AI2221" i="5"/>
  <c r="AJ2221" i="5"/>
  <c r="AK2221" i="5"/>
  <c r="AL2221" i="5"/>
  <c r="AO2221" i="5"/>
  <c r="AH2222" i="5"/>
  <c r="AI2222" i="5"/>
  <c r="AK2222" i="5" s="1"/>
  <c r="AJ2222" i="5"/>
  <c r="AL2222" i="5"/>
  <c r="AO2222" i="5"/>
  <c r="AH2223" i="5"/>
  <c r="AI2223" i="5"/>
  <c r="AJ2223" i="5"/>
  <c r="AK2223" i="5"/>
  <c r="AL2223" i="5"/>
  <c r="AH2224" i="5"/>
  <c r="AI2224" i="5"/>
  <c r="AK2224" i="5" s="1"/>
  <c r="AJ2224" i="5"/>
  <c r="AL2224" i="5"/>
  <c r="AO2224" i="5"/>
  <c r="AH2225" i="5"/>
  <c r="AI2225" i="5"/>
  <c r="AJ2225" i="5"/>
  <c r="AK2225" i="5"/>
  <c r="AL2225" i="5"/>
  <c r="AH2226" i="5"/>
  <c r="AI2226" i="5"/>
  <c r="AK2226" i="5" s="1"/>
  <c r="AJ2226" i="5"/>
  <c r="AL2226" i="5"/>
  <c r="M2227" i="5"/>
  <c r="S2227" i="5"/>
  <c r="Y2227" i="5"/>
  <c r="B2231" i="5"/>
  <c r="B2232" i="5"/>
  <c r="AH2245" i="5"/>
  <c r="AI2245" i="5"/>
  <c r="AJ2245" i="5"/>
  <c r="AL2245" i="5"/>
  <c r="B2251" i="5" s="1"/>
  <c r="AJ2246" i="5"/>
  <c r="B2252" i="5" s="1"/>
  <c r="B2249" i="5"/>
  <c r="B2250" i="5"/>
  <c r="AH2261" i="5"/>
  <c r="B2268" i="5" s="1"/>
  <c r="AI2261" i="5"/>
  <c r="AJ2261" i="5"/>
  <c r="B2266" i="5" s="1"/>
  <c r="B2267" i="5"/>
  <c r="B2269" i="5"/>
  <c r="D2285" i="5"/>
  <c r="AG2285" i="5"/>
  <c r="CU2285" i="5" s="1"/>
  <c r="AH2285" i="5"/>
  <c r="AI2285" i="5"/>
  <c r="AL2285" i="5" s="1"/>
  <c r="AJ2285" i="5"/>
  <c r="AK2285" i="5"/>
  <c r="AM2285" i="5"/>
  <c r="AP2285" i="5" s="1"/>
  <c r="AN2285" i="5"/>
  <c r="AO2285" i="5"/>
  <c r="AQ2285" i="5"/>
  <c r="AR2285" i="5"/>
  <c r="AS2285" i="5"/>
  <c r="AU2285" i="5"/>
  <c r="AV2285" i="5"/>
  <c r="AW2285" i="5"/>
  <c r="AY2285" i="5"/>
  <c r="AZ2285" i="5"/>
  <c r="BA2285" i="5"/>
  <c r="BC2285" i="5"/>
  <c r="BF2285" i="5" s="1"/>
  <c r="BD2285" i="5"/>
  <c r="BE2285" i="5"/>
  <c r="BG2285" i="5"/>
  <c r="BH2285" i="5"/>
  <c r="BI2285" i="5"/>
  <c r="BK2285" i="5"/>
  <c r="BL2285" i="5"/>
  <c r="BM2285" i="5"/>
  <c r="BO2285" i="5"/>
  <c r="BR2285" i="5" s="1"/>
  <c r="BP2285" i="5"/>
  <c r="BQ2285" i="5"/>
  <c r="BS2285" i="5"/>
  <c r="BV2285" i="5" s="1"/>
  <c r="BT2285" i="5"/>
  <c r="BU2285" i="5"/>
  <c r="BW2285" i="5"/>
  <c r="BX2285" i="5"/>
  <c r="BY2285" i="5"/>
  <c r="CA2285" i="5"/>
  <c r="CB2285" i="5"/>
  <c r="CC2285" i="5"/>
  <c r="CE2285" i="5"/>
  <c r="CF2285" i="5"/>
  <c r="CG2285" i="5"/>
  <c r="CI2285" i="5"/>
  <c r="CL2285" i="5" s="1"/>
  <c r="CJ2285" i="5"/>
  <c r="CK2285" i="5"/>
  <c r="CM2285" i="5"/>
  <c r="CN2285" i="5"/>
  <c r="CO2285" i="5"/>
  <c r="D2286" i="5"/>
  <c r="AG2286" i="5"/>
  <c r="CU2286" i="5" s="1"/>
  <c r="CV2286" i="5" s="1"/>
  <c r="AH2286" i="5"/>
  <c r="AI2286" i="5"/>
  <c r="AJ2286" i="5"/>
  <c r="AK2286" i="5"/>
  <c r="AM2286" i="5"/>
  <c r="AN2286" i="5"/>
  <c r="AO2286" i="5"/>
  <c r="AQ2286" i="5"/>
  <c r="AT2286" i="5" s="1"/>
  <c r="AR2286" i="5"/>
  <c r="AS2286" i="5"/>
  <c r="AU2286" i="5"/>
  <c r="AX2286" i="5" s="1"/>
  <c r="AV2286" i="5"/>
  <c r="AW2286" i="5"/>
  <c r="AY2286" i="5"/>
  <c r="AZ2286" i="5"/>
  <c r="BA2286" i="5"/>
  <c r="BC2286" i="5"/>
  <c r="BD2286" i="5"/>
  <c r="BE2286" i="5"/>
  <c r="BG2286" i="5"/>
  <c r="BH2286" i="5"/>
  <c r="BI2286" i="5"/>
  <c r="BK2286" i="5"/>
  <c r="BN2286" i="5" s="1"/>
  <c r="BL2286" i="5"/>
  <c r="BM2286" i="5"/>
  <c r="BO2286" i="5"/>
  <c r="BP2286" i="5"/>
  <c r="BQ2286" i="5"/>
  <c r="BS2286" i="5"/>
  <c r="BT2286" i="5"/>
  <c r="BU2286" i="5"/>
  <c r="BW2286" i="5"/>
  <c r="BZ2286" i="5" s="1"/>
  <c r="BX2286" i="5"/>
  <c r="BY2286" i="5"/>
  <c r="CA2286" i="5"/>
  <c r="CD2286" i="5" s="1"/>
  <c r="CB2286" i="5"/>
  <c r="CC2286" i="5"/>
  <c r="CE2286" i="5"/>
  <c r="CF2286" i="5"/>
  <c r="CG2286" i="5"/>
  <c r="CI2286" i="5"/>
  <c r="CJ2286" i="5"/>
  <c r="CK2286" i="5"/>
  <c r="CM2286" i="5"/>
  <c r="CN2286" i="5"/>
  <c r="CO2286" i="5"/>
  <c r="CQ2286" i="5"/>
  <c r="D2287" i="5"/>
  <c r="AG2287" i="5" s="1"/>
  <c r="CU2287" i="5" s="1"/>
  <c r="CV2287" i="5" s="1"/>
  <c r="AH2287" i="5"/>
  <c r="AI2287" i="5"/>
  <c r="AJ2287" i="5"/>
  <c r="AK2287" i="5"/>
  <c r="AM2287" i="5"/>
  <c r="AP2287" i="5" s="1"/>
  <c r="AN2287" i="5"/>
  <c r="AO2287" i="5"/>
  <c r="AQ2287" i="5"/>
  <c r="AR2287" i="5"/>
  <c r="AS2287" i="5"/>
  <c r="AU2287" i="5"/>
  <c r="AV2287" i="5"/>
  <c r="AW2287" i="5"/>
  <c r="AY2287" i="5"/>
  <c r="BB2287" i="5" s="1"/>
  <c r="AZ2287" i="5"/>
  <c r="BA2287" i="5"/>
  <c r="BC2287" i="5"/>
  <c r="BF2287" i="5" s="1"/>
  <c r="BD2287" i="5"/>
  <c r="BE2287" i="5"/>
  <c r="BG2287" i="5"/>
  <c r="BH2287" i="5"/>
  <c r="BI2287" i="5"/>
  <c r="BK2287" i="5"/>
  <c r="BL2287" i="5"/>
  <c r="BM2287" i="5"/>
  <c r="BO2287" i="5"/>
  <c r="BP2287" i="5"/>
  <c r="BQ2287" i="5"/>
  <c r="BS2287" i="5"/>
  <c r="BV2287" i="5" s="1"/>
  <c r="BT2287" i="5"/>
  <c r="BU2287" i="5"/>
  <c r="BW2287" i="5"/>
  <c r="BX2287" i="5"/>
  <c r="BY2287" i="5"/>
  <c r="CA2287" i="5"/>
  <c r="CB2287" i="5"/>
  <c r="CC2287" i="5"/>
  <c r="CE2287" i="5"/>
  <c r="CH2287" i="5" s="1"/>
  <c r="CF2287" i="5"/>
  <c r="CG2287" i="5"/>
  <c r="CI2287" i="5"/>
  <c r="CL2287" i="5" s="1"/>
  <c r="CJ2287" i="5"/>
  <c r="CK2287" i="5"/>
  <c r="CM2287" i="5"/>
  <c r="CN2287" i="5"/>
  <c r="CO2287" i="5"/>
  <c r="CQ2287" i="5"/>
  <c r="D2288" i="5"/>
  <c r="AG2288" i="5"/>
  <c r="CU2288" i="5" s="1"/>
  <c r="CV2288" i="5" s="1"/>
  <c r="AH2288" i="5"/>
  <c r="AI2288" i="5"/>
  <c r="AJ2288" i="5"/>
  <c r="AK2288" i="5"/>
  <c r="AM2288" i="5"/>
  <c r="AN2288" i="5"/>
  <c r="AO2288" i="5"/>
  <c r="AP2288" i="5" s="1"/>
  <c r="AQ2288" i="5"/>
  <c r="AR2288" i="5"/>
  <c r="AS2288" i="5"/>
  <c r="AU2288" i="5"/>
  <c r="AX2288" i="5" s="1"/>
  <c r="AV2288" i="5"/>
  <c r="AW2288" i="5"/>
  <c r="AY2288" i="5"/>
  <c r="AZ2288" i="5"/>
  <c r="BA2288" i="5"/>
  <c r="BC2288" i="5"/>
  <c r="BF2288" i="5" s="1"/>
  <c r="BD2288" i="5"/>
  <c r="BE2288" i="5"/>
  <c r="BG2288" i="5"/>
  <c r="BJ2288" i="5" s="1"/>
  <c r="BH2288" i="5"/>
  <c r="BI2288" i="5"/>
  <c r="BK2288" i="5"/>
  <c r="BN2288" i="5" s="1"/>
  <c r="BL2288" i="5"/>
  <c r="BM2288" i="5"/>
  <c r="BO2288" i="5"/>
  <c r="BP2288" i="5"/>
  <c r="BQ2288" i="5"/>
  <c r="BS2288" i="5"/>
  <c r="BT2288" i="5"/>
  <c r="BU2288" i="5"/>
  <c r="BV2288" i="5"/>
  <c r="BW2288" i="5"/>
  <c r="BX2288" i="5"/>
  <c r="BY2288" i="5"/>
  <c r="CA2288" i="5"/>
  <c r="CB2288" i="5"/>
  <c r="CC2288" i="5"/>
  <c r="CD2288" i="5"/>
  <c r="CE2288" i="5"/>
  <c r="CH2288" i="5" s="1"/>
  <c r="CF2288" i="5"/>
  <c r="CG2288" i="5"/>
  <c r="CI2288" i="5"/>
  <c r="CL2288" i="5" s="1"/>
  <c r="CJ2288" i="5"/>
  <c r="CK2288" i="5"/>
  <c r="CM2288" i="5"/>
  <c r="CP2288" i="5" s="1"/>
  <c r="CN2288" i="5"/>
  <c r="CO2288" i="5"/>
  <c r="CQ2288" i="5"/>
  <c r="D2289" i="5"/>
  <c r="AG2289" i="5" s="1"/>
  <c r="CU2289" i="5" s="1"/>
  <c r="CV2289" i="5" s="1"/>
  <c r="AH2289" i="5"/>
  <c r="AI2289" i="5"/>
  <c r="AL2289" i="5" s="1"/>
  <c r="AJ2289" i="5"/>
  <c r="AK2289" i="5"/>
  <c r="AM2289" i="5"/>
  <c r="AN2289" i="5"/>
  <c r="AO2289" i="5"/>
  <c r="AQ2289" i="5"/>
  <c r="AR2289" i="5"/>
  <c r="AS2289" i="5"/>
  <c r="AU2289" i="5"/>
  <c r="AX2289" i="5" s="1"/>
  <c r="AV2289" i="5"/>
  <c r="AW2289" i="5"/>
  <c r="AY2289" i="5"/>
  <c r="BB2289" i="5" s="1"/>
  <c r="AZ2289" i="5"/>
  <c r="BA2289" i="5"/>
  <c r="BC2289" i="5"/>
  <c r="BD2289" i="5"/>
  <c r="BE2289" i="5"/>
  <c r="BG2289" i="5"/>
  <c r="BH2289" i="5"/>
  <c r="BI2289" i="5"/>
  <c r="BK2289" i="5"/>
  <c r="BL2289" i="5"/>
  <c r="BM2289" i="5"/>
  <c r="BO2289" i="5"/>
  <c r="BR2289" i="5" s="1"/>
  <c r="BP2289" i="5"/>
  <c r="BQ2289" i="5"/>
  <c r="BS2289" i="5"/>
  <c r="BT2289" i="5"/>
  <c r="BU2289" i="5"/>
  <c r="BW2289" i="5"/>
  <c r="BX2289" i="5"/>
  <c r="BY2289" i="5"/>
  <c r="CA2289" i="5"/>
  <c r="CD2289" i="5" s="1"/>
  <c r="CB2289" i="5"/>
  <c r="CC2289" i="5"/>
  <c r="CE2289" i="5"/>
  <c r="CH2289" i="5" s="1"/>
  <c r="CF2289" i="5"/>
  <c r="CG2289" i="5"/>
  <c r="CI2289" i="5"/>
  <c r="CJ2289" i="5"/>
  <c r="CK2289" i="5"/>
  <c r="CM2289" i="5"/>
  <c r="CN2289" i="5"/>
  <c r="CO2289" i="5"/>
  <c r="CQ2289" i="5"/>
  <c r="D2290" i="5"/>
  <c r="AG2290" i="5"/>
  <c r="CU2290" i="5" s="1"/>
  <c r="CV2290" i="5" s="1"/>
  <c r="AH2290" i="5"/>
  <c r="AI2290" i="5"/>
  <c r="AL2290" i="5" s="1"/>
  <c r="AJ2290" i="5"/>
  <c r="AK2290" i="5"/>
  <c r="AM2290" i="5"/>
  <c r="AP2290" i="5" s="1"/>
  <c r="AN2290" i="5"/>
  <c r="AO2290" i="5"/>
  <c r="AQ2290" i="5"/>
  <c r="AT2290" i="5" s="1"/>
  <c r="AR2290" i="5"/>
  <c r="AS2290" i="5"/>
  <c r="AU2290" i="5"/>
  <c r="AX2290" i="5" s="1"/>
  <c r="AV2290" i="5"/>
  <c r="AW2290" i="5"/>
  <c r="AY2290" i="5"/>
  <c r="BB2290" i="5" s="1"/>
  <c r="AZ2290" i="5"/>
  <c r="BA2290" i="5"/>
  <c r="BC2290" i="5"/>
  <c r="BF2290" i="5" s="1"/>
  <c r="BD2290" i="5"/>
  <c r="BE2290" i="5"/>
  <c r="BG2290" i="5"/>
  <c r="BJ2290" i="5" s="1"/>
  <c r="BH2290" i="5"/>
  <c r="BI2290" i="5"/>
  <c r="BK2290" i="5"/>
  <c r="BN2290" i="5" s="1"/>
  <c r="BL2290" i="5"/>
  <c r="BM2290" i="5"/>
  <c r="BO2290" i="5"/>
  <c r="BR2290" i="5" s="1"/>
  <c r="BP2290" i="5"/>
  <c r="BQ2290" i="5"/>
  <c r="BS2290" i="5"/>
  <c r="BV2290" i="5" s="1"/>
  <c r="BT2290" i="5"/>
  <c r="BU2290" i="5"/>
  <c r="BW2290" i="5"/>
  <c r="BZ2290" i="5" s="1"/>
  <c r="BX2290" i="5"/>
  <c r="BY2290" i="5"/>
  <c r="CA2290" i="5"/>
  <c r="CD2290" i="5" s="1"/>
  <c r="CB2290" i="5"/>
  <c r="CC2290" i="5"/>
  <c r="CE2290" i="5"/>
  <c r="CH2290" i="5" s="1"/>
  <c r="CF2290" i="5"/>
  <c r="CG2290" i="5"/>
  <c r="CI2290" i="5"/>
  <c r="CL2290" i="5" s="1"/>
  <c r="CJ2290" i="5"/>
  <c r="CK2290" i="5"/>
  <c r="CM2290" i="5"/>
  <c r="CP2290" i="5" s="1"/>
  <c r="CN2290" i="5"/>
  <c r="CO2290" i="5"/>
  <c r="CQ2290" i="5"/>
  <c r="D2291" i="5"/>
  <c r="AG2291" i="5" s="1"/>
  <c r="CU2291" i="5" s="1"/>
  <c r="CV2291" i="5" s="1"/>
  <c r="AH2291" i="5"/>
  <c r="AI2291" i="5"/>
  <c r="AL2291" i="5" s="1"/>
  <c r="AJ2291" i="5"/>
  <c r="AK2291" i="5"/>
  <c r="AM2291" i="5"/>
  <c r="AN2291" i="5"/>
  <c r="AO2291" i="5"/>
  <c r="AQ2291" i="5"/>
  <c r="AR2291" i="5"/>
  <c r="AS2291" i="5"/>
  <c r="AU2291" i="5"/>
  <c r="AV2291" i="5"/>
  <c r="AW2291" i="5"/>
  <c r="AY2291" i="5"/>
  <c r="AZ2291" i="5"/>
  <c r="BA2291" i="5"/>
  <c r="BC2291" i="5"/>
  <c r="BD2291" i="5"/>
  <c r="BE2291" i="5"/>
  <c r="BG2291" i="5"/>
  <c r="BH2291" i="5"/>
  <c r="BI2291" i="5"/>
  <c r="BK2291" i="5"/>
  <c r="BN2291" i="5" s="1"/>
  <c r="BL2291" i="5"/>
  <c r="BM2291" i="5"/>
  <c r="BO2291" i="5"/>
  <c r="BR2291" i="5" s="1"/>
  <c r="BP2291" i="5"/>
  <c r="BQ2291" i="5"/>
  <c r="BS2291" i="5"/>
  <c r="BT2291" i="5"/>
  <c r="BU2291" i="5"/>
  <c r="BW2291" i="5"/>
  <c r="BX2291" i="5"/>
  <c r="BY2291" i="5"/>
  <c r="CA2291" i="5"/>
  <c r="CB2291" i="5"/>
  <c r="CC2291" i="5"/>
  <c r="CE2291" i="5"/>
  <c r="CF2291" i="5"/>
  <c r="CG2291" i="5"/>
  <c r="CI2291" i="5"/>
  <c r="CJ2291" i="5"/>
  <c r="CK2291" i="5"/>
  <c r="CM2291" i="5"/>
  <c r="CN2291" i="5"/>
  <c r="CO2291" i="5"/>
  <c r="CQ2291" i="5"/>
  <c r="D2292" i="5"/>
  <c r="AG2292" i="5" s="1"/>
  <c r="CU2292" i="5" s="1"/>
  <c r="CV2292" i="5" s="1"/>
  <c r="AH2292" i="5"/>
  <c r="AI2292" i="5"/>
  <c r="AL2292" i="5" s="1"/>
  <c r="AJ2292" i="5"/>
  <c r="AK2292" i="5"/>
  <c r="AM2292" i="5"/>
  <c r="AP2292" i="5" s="1"/>
  <c r="AN2292" i="5"/>
  <c r="AO2292" i="5"/>
  <c r="AQ2292" i="5"/>
  <c r="AT2292" i="5" s="1"/>
  <c r="AR2292" i="5"/>
  <c r="AS2292" i="5"/>
  <c r="AU2292" i="5"/>
  <c r="AX2292" i="5" s="1"/>
  <c r="AV2292" i="5"/>
  <c r="AW2292" i="5"/>
  <c r="AY2292" i="5"/>
  <c r="BB2292" i="5" s="1"/>
  <c r="AZ2292" i="5"/>
  <c r="BA2292" i="5"/>
  <c r="BC2292" i="5"/>
  <c r="BF2292" i="5" s="1"/>
  <c r="BD2292" i="5"/>
  <c r="BE2292" i="5"/>
  <c r="BG2292" i="5"/>
  <c r="BJ2292" i="5" s="1"/>
  <c r="BH2292" i="5"/>
  <c r="BI2292" i="5"/>
  <c r="BK2292" i="5"/>
  <c r="BN2292" i="5" s="1"/>
  <c r="BL2292" i="5"/>
  <c r="BM2292" i="5"/>
  <c r="BO2292" i="5"/>
  <c r="BR2292" i="5" s="1"/>
  <c r="BP2292" i="5"/>
  <c r="BQ2292" i="5"/>
  <c r="BS2292" i="5"/>
  <c r="BV2292" i="5" s="1"/>
  <c r="BT2292" i="5"/>
  <c r="BU2292" i="5"/>
  <c r="BW2292" i="5"/>
  <c r="BZ2292" i="5" s="1"/>
  <c r="BX2292" i="5"/>
  <c r="BY2292" i="5"/>
  <c r="CA2292" i="5"/>
  <c r="CD2292" i="5" s="1"/>
  <c r="CB2292" i="5"/>
  <c r="CC2292" i="5"/>
  <c r="CE2292" i="5"/>
  <c r="CH2292" i="5" s="1"/>
  <c r="CF2292" i="5"/>
  <c r="CG2292" i="5"/>
  <c r="CI2292" i="5"/>
  <c r="CL2292" i="5" s="1"/>
  <c r="CJ2292" i="5"/>
  <c r="CK2292" i="5"/>
  <c r="CM2292" i="5"/>
  <c r="CP2292" i="5" s="1"/>
  <c r="CN2292" i="5"/>
  <c r="CO2292" i="5"/>
  <c r="CQ2292" i="5"/>
  <c r="D2293" i="5"/>
  <c r="AG2293" i="5" s="1"/>
  <c r="CU2293" i="5" s="1"/>
  <c r="CV2293" i="5" s="1"/>
  <c r="AH2293" i="5"/>
  <c r="AI2293" i="5"/>
  <c r="AJ2293" i="5"/>
  <c r="AK2293" i="5"/>
  <c r="AM2293" i="5"/>
  <c r="AN2293" i="5"/>
  <c r="AO2293" i="5"/>
  <c r="AQ2293" i="5"/>
  <c r="AR2293" i="5"/>
  <c r="AS2293" i="5"/>
  <c r="AU2293" i="5"/>
  <c r="AX2293" i="5" s="1"/>
  <c r="AV2293" i="5"/>
  <c r="AW2293" i="5"/>
  <c r="AY2293" i="5"/>
  <c r="BB2293" i="5" s="1"/>
  <c r="AZ2293" i="5"/>
  <c r="BA2293" i="5"/>
  <c r="BC2293" i="5"/>
  <c r="BD2293" i="5"/>
  <c r="BE2293" i="5"/>
  <c r="BG2293" i="5"/>
  <c r="BH2293" i="5"/>
  <c r="BI2293" i="5"/>
  <c r="BK2293" i="5"/>
  <c r="BL2293" i="5"/>
  <c r="BM2293" i="5"/>
  <c r="BO2293" i="5"/>
  <c r="BP2293" i="5"/>
  <c r="BQ2293" i="5"/>
  <c r="BS2293" i="5"/>
  <c r="BT2293" i="5"/>
  <c r="BU2293" i="5"/>
  <c r="BW2293" i="5"/>
  <c r="BX2293" i="5"/>
  <c r="BY2293" i="5"/>
  <c r="CA2293" i="5"/>
  <c r="CD2293" i="5" s="1"/>
  <c r="CB2293" i="5"/>
  <c r="CC2293" i="5"/>
  <c r="CE2293" i="5"/>
  <c r="CH2293" i="5" s="1"/>
  <c r="CF2293" i="5"/>
  <c r="CG2293" i="5"/>
  <c r="CI2293" i="5"/>
  <c r="CJ2293" i="5"/>
  <c r="CK2293" i="5"/>
  <c r="CM2293" i="5"/>
  <c r="CN2293" i="5"/>
  <c r="CO2293" i="5"/>
  <c r="CQ2293" i="5"/>
  <c r="D2294" i="5"/>
  <c r="AG2294" i="5" s="1"/>
  <c r="CU2294" i="5" s="1"/>
  <c r="CV2294" i="5" s="1"/>
  <c r="AH2294" i="5"/>
  <c r="AI2294" i="5"/>
  <c r="AL2294" i="5" s="1"/>
  <c r="AJ2294" i="5"/>
  <c r="AK2294" i="5"/>
  <c r="AM2294" i="5"/>
  <c r="AP2294" i="5" s="1"/>
  <c r="AN2294" i="5"/>
  <c r="AO2294" i="5"/>
  <c r="AQ2294" i="5"/>
  <c r="AT2294" i="5" s="1"/>
  <c r="AR2294" i="5"/>
  <c r="AS2294" i="5"/>
  <c r="AU2294" i="5"/>
  <c r="AX2294" i="5" s="1"/>
  <c r="AV2294" i="5"/>
  <c r="AW2294" i="5"/>
  <c r="AY2294" i="5"/>
  <c r="BB2294" i="5" s="1"/>
  <c r="AZ2294" i="5"/>
  <c r="BA2294" i="5"/>
  <c r="BC2294" i="5"/>
  <c r="BF2294" i="5" s="1"/>
  <c r="BD2294" i="5"/>
  <c r="BE2294" i="5"/>
  <c r="BG2294" i="5"/>
  <c r="BJ2294" i="5" s="1"/>
  <c r="BH2294" i="5"/>
  <c r="BI2294" i="5"/>
  <c r="BK2294" i="5"/>
  <c r="BN2294" i="5" s="1"/>
  <c r="BL2294" i="5"/>
  <c r="BM2294" i="5"/>
  <c r="BO2294" i="5"/>
  <c r="BR2294" i="5" s="1"/>
  <c r="BP2294" i="5"/>
  <c r="BQ2294" i="5"/>
  <c r="BS2294" i="5"/>
  <c r="BV2294" i="5" s="1"/>
  <c r="BT2294" i="5"/>
  <c r="BU2294" i="5"/>
  <c r="BW2294" i="5"/>
  <c r="BZ2294" i="5" s="1"/>
  <c r="BX2294" i="5"/>
  <c r="BY2294" i="5"/>
  <c r="CA2294" i="5"/>
  <c r="CD2294" i="5" s="1"/>
  <c r="CB2294" i="5"/>
  <c r="CC2294" i="5"/>
  <c r="CE2294" i="5"/>
  <c r="CH2294" i="5" s="1"/>
  <c r="CR2294" i="5" s="1"/>
  <c r="CF2294" i="5"/>
  <c r="CG2294" i="5"/>
  <c r="CI2294" i="5"/>
  <c r="CL2294" i="5" s="1"/>
  <c r="CJ2294" i="5"/>
  <c r="CK2294" i="5"/>
  <c r="CM2294" i="5"/>
  <c r="CP2294" i="5" s="1"/>
  <c r="CN2294" i="5"/>
  <c r="CO2294" i="5"/>
  <c r="CQ2294" i="5"/>
  <c r="D2295" i="5"/>
  <c r="AG2295" i="5" s="1"/>
  <c r="CU2295" i="5" s="1"/>
  <c r="CV2295" i="5" s="1"/>
  <c r="AH2295" i="5"/>
  <c r="AI2295" i="5"/>
  <c r="AL2295" i="5" s="1"/>
  <c r="AJ2295" i="5"/>
  <c r="AK2295" i="5"/>
  <c r="AM2295" i="5"/>
  <c r="AN2295" i="5"/>
  <c r="AO2295" i="5"/>
  <c r="AQ2295" i="5"/>
  <c r="AR2295" i="5"/>
  <c r="AS2295" i="5"/>
  <c r="AU2295" i="5"/>
  <c r="AV2295" i="5"/>
  <c r="AW2295" i="5"/>
  <c r="AY2295" i="5"/>
  <c r="AZ2295" i="5"/>
  <c r="BA2295" i="5"/>
  <c r="BC2295" i="5"/>
  <c r="BD2295" i="5"/>
  <c r="BE2295" i="5"/>
  <c r="BG2295" i="5"/>
  <c r="BH2295" i="5"/>
  <c r="BI2295" i="5"/>
  <c r="BK2295" i="5"/>
  <c r="BN2295" i="5" s="1"/>
  <c r="BL2295" i="5"/>
  <c r="BM2295" i="5"/>
  <c r="BO2295" i="5"/>
  <c r="BR2295" i="5" s="1"/>
  <c r="BP2295" i="5"/>
  <c r="BQ2295" i="5"/>
  <c r="BS2295" i="5"/>
  <c r="BT2295" i="5"/>
  <c r="BU2295" i="5"/>
  <c r="BW2295" i="5"/>
  <c r="BX2295" i="5"/>
  <c r="BY2295" i="5"/>
  <c r="CA2295" i="5"/>
  <c r="CB2295" i="5"/>
  <c r="CC2295" i="5"/>
  <c r="CE2295" i="5"/>
  <c r="CF2295" i="5"/>
  <c r="CG2295" i="5"/>
  <c r="CI2295" i="5"/>
  <c r="CJ2295" i="5"/>
  <c r="CK2295" i="5"/>
  <c r="CM2295" i="5"/>
  <c r="CN2295" i="5"/>
  <c r="CO2295" i="5"/>
  <c r="CQ2295" i="5"/>
  <c r="D2296" i="5"/>
  <c r="AG2296" i="5"/>
  <c r="CU2296" i="5" s="1"/>
  <c r="CV2296" i="5" s="1"/>
  <c r="AH2296" i="5"/>
  <c r="AI2296" i="5"/>
  <c r="AL2296" i="5" s="1"/>
  <c r="AJ2296" i="5"/>
  <c r="AK2296" i="5"/>
  <c r="AM2296" i="5"/>
  <c r="AP2296" i="5" s="1"/>
  <c r="AN2296" i="5"/>
  <c r="AO2296" i="5"/>
  <c r="AQ2296" i="5"/>
  <c r="AT2296" i="5" s="1"/>
  <c r="AR2296" i="5"/>
  <c r="AS2296" i="5"/>
  <c r="AU2296" i="5"/>
  <c r="AX2296" i="5" s="1"/>
  <c r="AV2296" i="5"/>
  <c r="AW2296" i="5"/>
  <c r="AY2296" i="5"/>
  <c r="BB2296" i="5" s="1"/>
  <c r="AZ2296" i="5"/>
  <c r="BA2296" i="5"/>
  <c r="BC2296" i="5"/>
  <c r="BF2296" i="5" s="1"/>
  <c r="BD2296" i="5"/>
  <c r="BE2296" i="5"/>
  <c r="BG2296" i="5"/>
  <c r="BJ2296" i="5" s="1"/>
  <c r="BH2296" i="5"/>
  <c r="BI2296" i="5"/>
  <c r="BK2296" i="5"/>
  <c r="BN2296" i="5" s="1"/>
  <c r="BL2296" i="5"/>
  <c r="BM2296" i="5"/>
  <c r="BO2296" i="5"/>
  <c r="BR2296" i="5" s="1"/>
  <c r="BP2296" i="5"/>
  <c r="BQ2296" i="5"/>
  <c r="BS2296" i="5"/>
  <c r="BV2296" i="5" s="1"/>
  <c r="BT2296" i="5"/>
  <c r="BU2296" i="5"/>
  <c r="BW2296" i="5"/>
  <c r="BZ2296" i="5" s="1"/>
  <c r="BX2296" i="5"/>
  <c r="BY2296" i="5"/>
  <c r="CA2296" i="5"/>
  <c r="CD2296" i="5" s="1"/>
  <c r="CB2296" i="5"/>
  <c r="CC2296" i="5"/>
  <c r="CE2296" i="5"/>
  <c r="CH2296" i="5" s="1"/>
  <c r="CF2296" i="5"/>
  <c r="CG2296" i="5"/>
  <c r="CI2296" i="5"/>
  <c r="CL2296" i="5" s="1"/>
  <c r="CJ2296" i="5"/>
  <c r="CK2296" i="5"/>
  <c r="CM2296" i="5"/>
  <c r="CP2296" i="5" s="1"/>
  <c r="CN2296" i="5"/>
  <c r="CO2296" i="5"/>
  <c r="CQ2296" i="5"/>
  <c r="D2297" i="5"/>
  <c r="AG2297" i="5" s="1"/>
  <c r="CU2297" i="5" s="1"/>
  <c r="CV2297" i="5" s="1"/>
  <c r="AH2297" i="5"/>
  <c r="AI2297" i="5"/>
  <c r="AJ2297" i="5"/>
  <c r="AK2297" i="5"/>
  <c r="AM2297" i="5"/>
  <c r="AN2297" i="5"/>
  <c r="AO2297" i="5"/>
  <c r="AQ2297" i="5"/>
  <c r="AR2297" i="5"/>
  <c r="AS2297" i="5"/>
  <c r="AU2297" i="5"/>
  <c r="AX2297" i="5" s="1"/>
  <c r="AV2297" i="5"/>
  <c r="AW2297" i="5"/>
  <c r="AY2297" i="5"/>
  <c r="BB2297" i="5" s="1"/>
  <c r="AZ2297" i="5"/>
  <c r="BA2297" i="5"/>
  <c r="BC2297" i="5"/>
  <c r="BD2297" i="5"/>
  <c r="BE2297" i="5"/>
  <c r="BG2297" i="5"/>
  <c r="BH2297" i="5"/>
  <c r="BI2297" i="5"/>
  <c r="BK2297" i="5"/>
  <c r="BL2297" i="5"/>
  <c r="BM2297" i="5"/>
  <c r="BO2297" i="5"/>
  <c r="BP2297" i="5"/>
  <c r="BQ2297" i="5"/>
  <c r="BS2297" i="5"/>
  <c r="BT2297" i="5"/>
  <c r="BU2297" i="5"/>
  <c r="BW2297" i="5"/>
  <c r="BX2297" i="5"/>
  <c r="BY2297" i="5"/>
  <c r="CA2297" i="5"/>
  <c r="CD2297" i="5" s="1"/>
  <c r="CB2297" i="5"/>
  <c r="CC2297" i="5"/>
  <c r="CE2297" i="5"/>
  <c r="CH2297" i="5" s="1"/>
  <c r="CF2297" i="5"/>
  <c r="CG2297" i="5"/>
  <c r="CI2297" i="5"/>
  <c r="CJ2297" i="5"/>
  <c r="CK2297" i="5"/>
  <c r="CM2297" i="5"/>
  <c r="CN2297" i="5"/>
  <c r="CO2297" i="5"/>
  <c r="CQ2297" i="5"/>
  <c r="D2298" i="5"/>
  <c r="AG2298" i="5" s="1"/>
  <c r="CU2298" i="5" s="1"/>
  <c r="CV2298" i="5" s="1"/>
  <c r="AH2298" i="5"/>
  <c r="AI2298" i="5"/>
  <c r="AL2298" i="5" s="1"/>
  <c r="AJ2298" i="5"/>
  <c r="AK2298" i="5"/>
  <c r="AM2298" i="5"/>
  <c r="AP2298" i="5" s="1"/>
  <c r="AN2298" i="5"/>
  <c r="AO2298" i="5"/>
  <c r="AQ2298" i="5"/>
  <c r="AT2298" i="5" s="1"/>
  <c r="AR2298" i="5"/>
  <c r="AS2298" i="5"/>
  <c r="AU2298" i="5"/>
  <c r="AX2298" i="5" s="1"/>
  <c r="AV2298" i="5"/>
  <c r="AW2298" i="5"/>
  <c r="AY2298" i="5"/>
  <c r="BB2298" i="5" s="1"/>
  <c r="AZ2298" i="5"/>
  <c r="BA2298" i="5"/>
  <c r="BC2298" i="5"/>
  <c r="BF2298" i="5" s="1"/>
  <c r="BD2298" i="5"/>
  <c r="BE2298" i="5"/>
  <c r="BG2298" i="5"/>
  <c r="BJ2298" i="5" s="1"/>
  <c r="BH2298" i="5"/>
  <c r="BI2298" i="5"/>
  <c r="BK2298" i="5"/>
  <c r="BN2298" i="5" s="1"/>
  <c r="BL2298" i="5"/>
  <c r="BM2298" i="5"/>
  <c r="BO2298" i="5"/>
  <c r="BR2298" i="5" s="1"/>
  <c r="BP2298" i="5"/>
  <c r="BQ2298" i="5"/>
  <c r="BS2298" i="5"/>
  <c r="BV2298" i="5" s="1"/>
  <c r="BT2298" i="5"/>
  <c r="BU2298" i="5"/>
  <c r="BW2298" i="5"/>
  <c r="BZ2298" i="5" s="1"/>
  <c r="BX2298" i="5"/>
  <c r="BY2298" i="5"/>
  <c r="CA2298" i="5"/>
  <c r="CD2298" i="5" s="1"/>
  <c r="CB2298" i="5"/>
  <c r="CC2298" i="5"/>
  <c r="CE2298" i="5"/>
  <c r="CH2298" i="5" s="1"/>
  <c r="CF2298" i="5"/>
  <c r="CG2298" i="5"/>
  <c r="CI2298" i="5"/>
  <c r="CL2298" i="5" s="1"/>
  <c r="CJ2298" i="5"/>
  <c r="CK2298" i="5"/>
  <c r="CM2298" i="5"/>
  <c r="CP2298" i="5" s="1"/>
  <c r="CN2298" i="5"/>
  <c r="CO2298" i="5"/>
  <c r="CQ2298" i="5"/>
  <c r="D2299" i="5"/>
  <c r="AG2299" i="5" s="1"/>
  <c r="CU2299" i="5" s="1"/>
  <c r="CV2299" i="5" s="1"/>
  <c r="AH2299" i="5"/>
  <c r="AI2299" i="5"/>
  <c r="AL2299" i="5" s="1"/>
  <c r="AJ2299" i="5"/>
  <c r="AK2299" i="5"/>
  <c r="AM2299" i="5"/>
  <c r="AN2299" i="5"/>
  <c r="AO2299" i="5"/>
  <c r="AQ2299" i="5"/>
  <c r="AR2299" i="5"/>
  <c r="AS2299" i="5"/>
  <c r="AU2299" i="5"/>
  <c r="AV2299" i="5"/>
  <c r="AW2299" i="5"/>
  <c r="AY2299" i="5"/>
  <c r="AZ2299" i="5"/>
  <c r="BA2299" i="5"/>
  <c r="BC2299" i="5"/>
  <c r="BD2299" i="5"/>
  <c r="BE2299" i="5"/>
  <c r="BG2299" i="5"/>
  <c r="BH2299" i="5"/>
  <c r="BI2299" i="5"/>
  <c r="BK2299" i="5"/>
  <c r="BN2299" i="5" s="1"/>
  <c r="BL2299" i="5"/>
  <c r="BM2299" i="5"/>
  <c r="BO2299" i="5"/>
  <c r="BR2299" i="5" s="1"/>
  <c r="BP2299" i="5"/>
  <c r="BQ2299" i="5"/>
  <c r="BS2299" i="5"/>
  <c r="BT2299" i="5"/>
  <c r="BU2299" i="5"/>
  <c r="BW2299" i="5"/>
  <c r="BX2299" i="5"/>
  <c r="BY2299" i="5"/>
  <c r="CA2299" i="5"/>
  <c r="CB2299" i="5"/>
  <c r="CC2299" i="5"/>
  <c r="CE2299" i="5"/>
  <c r="CF2299" i="5"/>
  <c r="CG2299" i="5"/>
  <c r="CI2299" i="5"/>
  <c r="CJ2299" i="5"/>
  <c r="CK2299" i="5"/>
  <c r="CM2299" i="5"/>
  <c r="CN2299" i="5"/>
  <c r="CO2299" i="5"/>
  <c r="CQ2299" i="5"/>
  <c r="D2300" i="5"/>
  <c r="AG2300" i="5"/>
  <c r="CU2300" i="5" s="1"/>
  <c r="CV2300" i="5" s="1"/>
  <c r="AH2300" i="5"/>
  <c r="AI2300" i="5"/>
  <c r="AJ2300" i="5"/>
  <c r="AK2300" i="5"/>
  <c r="AM2300" i="5"/>
  <c r="AP2300" i="5" s="1"/>
  <c r="AN2300" i="5"/>
  <c r="AO2300" i="5"/>
  <c r="AQ2300" i="5"/>
  <c r="AT2300" i="5" s="1"/>
  <c r="AR2300" i="5"/>
  <c r="AS2300" i="5"/>
  <c r="AU2300" i="5"/>
  <c r="AX2300" i="5" s="1"/>
  <c r="AV2300" i="5"/>
  <c r="AW2300" i="5"/>
  <c r="AY2300" i="5"/>
  <c r="AZ2300" i="5"/>
  <c r="BA2300" i="5"/>
  <c r="BC2300" i="5"/>
  <c r="BF2300" i="5" s="1"/>
  <c r="BD2300" i="5"/>
  <c r="BE2300" i="5"/>
  <c r="BG2300" i="5"/>
  <c r="BJ2300" i="5" s="1"/>
  <c r="BH2300" i="5"/>
  <c r="BI2300" i="5"/>
  <c r="BK2300" i="5"/>
  <c r="BN2300" i="5" s="1"/>
  <c r="BL2300" i="5"/>
  <c r="BM2300" i="5"/>
  <c r="BO2300" i="5"/>
  <c r="BP2300" i="5"/>
  <c r="BQ2300" i="5"/>
  <c r="BS2300" i="5"/>
  <c r="BV2300" i="5" s="1"/>
  <c r="BT2300" i="5"/>
  <c r="BU2300" i="5"/>
  <c r="BW2300" i="5"/>
  <c r="BZ2300" i="5" s="1"/>
  <c r="BX2300" i="5"/>
  <c r="BY2300" i="5"/>
  <c r="CA2300" i="5"/>
  <c r="CD2300" i="5" s="1"/>
  <c r="CB2300" i="5"/>
  <c r="CC2300" i="5"/>
  <c r="CE2300" i="5"/>
  <c r="CF2300" i="5"/>
  <c r="CG2300" i="5"/>
  <c r="CI2300" i="5"/>
  <c r="CL2300" i="5" s="1"/>
  <c r="CJ2300" i="5"/>
  <c r="CK2300" i="5"/>
  <c r="CM2300" i="5"/>
  <c r="CP2300" i="5" s="1"/>
  <c r="CN2300" i="5"/>
  <c r="CO2300" i="5"/>
  <c r="CQ2300" i="5"/>
  <c r="D2301" i="5"/>
  <c r="AG2301" i="5" s="1"/>
  <c r="CU2301" i="5" s="1"/>
  <c r="CV2301" i="5" s="1"/>
  <c r="AH2301" i="5"/>
  <c r="AI2301" i="5"/>
  <c r="AJ2301" i="5"/>
  <c r="AK2301" i="5"/>
  <c r="AM2301" i="5"/>
  <c r="AN2301" i="5"/>
  <c r="AO2301" i="5"/>
  <c r="AQ2301" i="5"/>
  <c r="AR2301" i="5"/>
  <c r="AS2301" i="5"/>
  <c r="AU2301" i="5"/>
  <c r="AX2301" i="5" s="1"/>
  <c r="AV2301" i="5"/>
  <c r="AW2301" i="5"/>
  <c r="AY2301" i="5"/>
  <c r="BB2301" i="5" s="1"/>
  <c r="AZ2301" i="5"/>
  <c r="BA2301" i="5"/>
  <c r="BC2301" i="5"/>
  <c r="BD2301" i="5"/>
  <c r="BE2301" i="5"/>
  <c r="BG2301" i="5"/>
  <c r="BH2301" i="5"/>
  <c r="BI2301" i="5"/>
  <c r="BK2301" i="5"/>
  <c r="BL2301" i="5"/>
  <c r="BM2301" i="5"/>
  <c r="BO2301" i="5"/>
  <c r="BP2301" i="5"/>
  <c r="BQ2301" i="5"/>
  <c r="BS2301" i="5"/>
  <c r="BT2301" i="5"/>
  <c r="BU2301" i="5"/>
  <c r="BW2301" i="5"/>
  <c r="BX2301" i="5"/>
  <c r="BY2301" i="5"/>
  <c r="CA2301" i="5"/>
  <c r="CD2301" i="5" s="1"/>
  <c r="CB2301" i="5"/>
  <c r="CC2301" i="5"/>
  <c r="CE2301" i="5"/>
  <c r="CH2301" i="5" s="1"/>
  <c r="CF2301" i="5"/>
  <c r="CG2301" i="5"/>
  <c r="CI2301" i="5"/>
  <c r="CJ2301" i="5"/>
  <c r="CK2301" i="5"/>
  <c r="CM2301" i="5"/>
  <c r="CN2301" i="5"/>
  <c r="CO2301" i="5"/>
  <c r="CQ2301" i="5"/>
  <c r="D2302" i="5"/>
  <c r="AG2302" i="5" s="1"/>
  <c r="CU2302" i="5" s="1"/>
  <c r="CV2302" i="5" s="1"/>
  <c r="AH2302" i="5"/>
  <c r="AI2302" i="5"/>
  <c r="AL2302" i="5" s="1"/>
  <c r="AJ2302" i="5"/>
  <c r="AK2302" i="5"/>
  <c r="AM2302" i="5"/>
  <c r="AN2302" i="5"/>
  <c r="AO2302" i="5"/>
  <c r="AQ2302" i="5"/>
  <c r="AT2302" i="5" s="1"/>
  <c r="AR2302" i="5"/>
  <c r="AS2302" i="5"/>
  <c r="AU2302" i="5"/>
  <c r="AX2302" i="5" s="1"/>
  <c r="AV2302" i="5"/>
  <c r="AW2302" i="5"/>
  <c r="AY2302" i="5"/>
  <c r="BB2302" i="5" s="1"/>
  <c r="AZ2302" i="5"/>
  <c r="BA2302" i="5"/>
  <c r="BC2302" i="5"/>
  <c r="BD2302" i="5"/>
  <c r="BE2302" i="5"/>
  <c r="BG2302" i="5"/>
  <c r="BJ2302" i="5" s="1"/>
  <c r="BH2302" i="5"/>
  <c r="BI2302" i="5"/>
  <c r="BK2302" i="5"/>
  <c r="BN2302" i="5" s="1"/>
  <c r="BL2302" i="5"/>
  <c r="BM2302" i="5"/>
  <c r="BO2302" i="5"/>
  <c r="BR2302" i="5" s="1"/>
  <c r="BP2302" i="5"/>
  <c r="BQ2302" i="5"/>
  <c r="BS2302" i="5"/>
  <c r="BT2302" i="5"/>
  <c r="BU2302" i="5"/>
  <c r="BW2302" i="5"/>
  <c r="BZ2302" i="5" s="1"/>
  <c r="BX2302" i="5"/>
  <c r="BY2302" i="5"/>
  <c r="CA2302" i="5"/>
  <c r="CD2302" i="5" s="1"/>
  <c r="CB2302" i="5"/>
  <c r="CC2302" i="5"/>
  <c r="CE2302" i="5"/>
  <c r="CH2302" i="5" s="1"/>
  <c r="CF2302" i="5"/>
  <c r="CG2302" i="5"/>
  <c r="CI2302" i="5"/>
  <c r="CJ2302" i="5"/>
  <c r="CK2302" i="5"/>
  <c r="CM2302" i="5"/>
  <c r="CP2302" i="5" s="1"/>
  <c r="CN2302" i="5"/>
  <c r="CO2302" i="5"/>
  <c r="CQ2302" i="5"/>
  <c r="D2303" i="5"/>
  <c r="AG2303" i="5" s="1"/>
  <c r="CU2303" i="5" s="1"/>
  <c r="CV2303" i="5" s="1"/>
  <c r="AH2303" i="5"/>
  <c r="AI2303" i="5"/>
  <c r="AL2303" i="5" s="1"/>
  <c r="AJ2303" i="5"/>
  <c r="AK2303" i="5"/>
  <c r="AM2303" i="5"/>
  <c r="AN2303" i="5"/>
  <c r="AO2303" i="5"/>
  <c r="AQ2303" i="5"/>
  <c r="AR2303" i="5"/>
  <c r="AS2303" i="5"/>
  <c r="AU2303" i="5"/>
  <c r="AV2303" i="5"/>
  <c r="AW2303" i="5"/>
  <c r="AY2303" i="5"/>
  <c r="AZ2303" i="5"/>
  <c r="BA2303" i="5"/>
  <c r="BC2303" i="5"/>
  <c r="BD2303" i="5"/>
  <c r="BE2303" i="5"/>
  <c r="BG2303" i="5"/>
  <c r="BH2303" i="5"/>
  <c r="BI2303" i="5"/>
  <c r="BK2303" i="5"/>
  <c r="BN2303" i="5" s="1"/>
  <c r="BL2303" i="5"/>
  <c r="BM2303" i="5"/>
  <c r="BO2303" i="5"/>
  <c r="BR2303" i="5" s="1"/>
  <c r="BP2303" i="5"/>
  <c r="BQ2303" i="5"/>
  <c r="BS2303" i="5"/>
  <c r="BT2303" i="5"/>
  <c r="BU2303" i="5"/>
  <c r="BW2303" i="5"/>
  <c r="BX2303" i="5"/>
  <c r="BY2303" i="5"/>
  <c r="CA2303" i="5"/>
  <c r="CB2303" i="5"/>
  <c r="CC2303" i="5"/>
  <c r="CE2303" i="5"/>
  <c r="CF2303" i="5"/>
  <c r="CG2303" i="5"/>
  <c r="CI2303" i="5"/>
  <c r="CJ2303" i="5"/>
  <c r="CK2303" i="5"/>
  <c r="CM2303" i="5"/>
  <c r="CN2303" i="5"/>
  <c r="CO2303" i="5"/>
  <c r="CQ2303" i="5"/>
  <c r="D2304" i="5"/>
  <c r="AG2304" i="5"/>
  <c r="CU2304" i="5" s="1"/>
  <c r="CV2304" i="5" s="1"/>
  <c r="AH2304" i="5"/>
  <c r="AI2304" i="5"/>
  <c r="AL2304" i="5" s="1"/>
  <c r="AJ2304" i="5"/>
  <c r="AK2304" i="5"/>
  <c r="AM2304" i="5"/>
  <c r="AP2304" i="5" s="1"/>
  <c r="AN2304" i="5"/>
  <c r="AO2304" i="5"/>
  <c r="AQ2304" i="5"/>
  <c r="AR2304" i="5"/>
  <c r="AS2304" i="5"/>
  <c r="AU2304" i="5"/>
  <c r="AX2304" i="5" s="1"/>
  <c r="AV2304" i="5"/>
  <c r="AW2304" i="5"/>
  <c r="AY2304" i="5"/>
  <c r="BB2304" i="5" s="1"/>
  <c r="AZ2304" i="5"/>
  <c r="BA2304" i="5"/>
  <c r="BC2304" i="5"/>
  <c r="BF2304" i="5" s="1"/>
  <c r="BD2304" i="5"/>
  <c r="BE2304" i="5"/>
  <c r="BG2304" i="5"/>
  <c r="BH2304" i="5"/>
  <c r="BI2304" i="5"/>
  <c r="BK2304" i="5"/>
  <c r="BN2304" i="5" s="1"/>
  <c r="BL2304" i="5"/>
  <c r="BM2304" i="5"/>
  <c r="BO2304" i="5"/>
  <c r="BR2304" i="5" s="1"/>
  <c r="BP2304" i="5"/>
  <c r="BQ2304" i="5"/>
  <c r="BS2304" i="5"/>
  <c r="BV2304" i="5" s="1"/>
  <c r="BT2304" i="5"/>
  <c r="BU2304" i="5"/>
  <c r="BW2304" i="5"/>
  <c r="BX2304" i="5"/>
  <c r="BY2304" i="5"/>
  <c r="CA2304" i="5"/>
  <c r="CD2304" i="5" s="1"/>
  <c r="CB2304" i="5"/>
  <c r="CC2304" i="5"/>
  <c r="CE2304" i="5"/>
  <c r="CH2304" i="5" s="1"/>
  <c r="CF2304" i="5"/>
  <c r="CG2304" i="5"/>
  <c r="CI2304" i="5"/>
  <c r="CL2304" i="5" s="1"/>
  <c r="CJ2304" i="5"/>
  <c r="CK2304" i="5"/>
  <c r="CM2304" i="5"/>
  <c r="CN2304" i="5"/>
  <c r="CO2304" i="5"/>
  <c r="CQ2304" i="5"/>
  <c r="D2305" i="5"/>
  <c r="AG2305" i="5" s="1"/>
  <c r="CU2305" i="5" s="1"/>
  <c r="CV2305" i="5" s="1"/>
  <c r="AH2305" i="5"/>
  <c r="AI2305" i="5"/>
  <c r="AJ2305" i="5"/>
  <c r="AK2305" i="5"/>
  <c r="AM2305" i="5"/>
  <c r="AN2305" i="5"/>
  <c r="AO2305" i="5"/>
  <c r="AQ2305" i="5"/>
  <c r="AR2305" i="5"/>
  <c r="AS2305" i="5"/>
  <c r="AU2305" i="5"/>
  <c r="AX2305" i="5" s="1"/>
  <c r="AV2305" i="5"/>
  <c r="AW2305" i="5"/>
  <c r="AY2305" i="5"/>
  <c r="BB2305" i="5" s="1"/>
  <c r="AZ2305" i="5"/>
  <c r="BA2305" i="5"/>
  <c r="BC2305" i="5"/>
  <c r="BD2305" i="5"/>
  <c r="BE2305" i="5"/>
  <c r="BG2305" i="5"/>
  <c r="BH2305" i="5"/>
  <c r="BI2305" i="5"/>
  <c r="BK2305" i="5"/>
  <c r="BL2305" i="5"/>
  <c r="BM2305" i="5"/>
  <c r="BO2305" i="5"/>
  <c r="BP2305" i="5"/>
  <c r="BQ2305" i="5"/>
  <c r="BS2305" i="5"/>
  <c r="BT2305" i="5"/>
  <c r="BU2305" i="5"/>
  <c r="BW2305" i="5"/>
  <c r="BX2305" i="5"/>
  <c r="BY2305" i="5"/>
  <c r="CA2305" i="5"/>
  <c r="CD2305" i="5" s="1"/>
  <c r="CB2305" i="5"/>
  <c r="CC2305" i="5"/>
  <c r="CE2305" i="5"/>
  <c r="CH2305" i="5" s="1"/>
  <c r="CF2305" i="5"/>
  <c r="CG2305" i="5"/>
  <c r="CI2305" i="5"/>
  <c r="CJ2305" i="5"/>
  <c r="CK2305" i="5"/>
  <c r="CM2305" i="5"/>
  <c r="CN2305" i="5"/>
  <c r="CO2305" i="5"/>
  <c r="CQ2305" i="5"/>
  <c r="D2306" i="5"/>
  <c r="AG2306" i="5"/>
  <c r="CU2306" i="5" s="1"/>
  <c r="CV2306" i="5" s="1"/>
  <c r="AH2306" i="5"/>
  <c r="AI2306" i="5"/>
  <c r="AL2306" i="5" s="1"/>
  <c r="AJ2306" i="5"/>
  <c r="AK2306" i="5"/>
  <c r="AM2306" i="5"/>
  <c r="AN2306" i="5"/>
  <c r="AO2306" i="5"/>
  <c r="AQ2306" i="5"/>
  <c r="AT2306" i="5" s="1"/>
  <c r="AR2306" i="5"/>
  <c r="AS2306" i="5"/>
  <c r="AU2306" i="5"/>
  <c r="AX2306" i="5" s="1"/>
  <c r="AV2306" i="5"/>
  <c r="AW2306" i="5"/>
  <c r="AY2306" i="5"/>
  <c r="BB2306" i="5" s="1"/>
  <c r="AZ2306" i="5"/>
  <c r="BA2306" i="5"/>
  <c r="BC2306" i="5"/>
  <c r="BD2306" i="5"/>
  <c r="BE2306" i="5"/>
  <c r="BG2306" i="5"/>
  <c r="BJ2306" i="5" s="1"/>
  <c r="BH2306" i="5"/>
  <c r="BI2306" i="5"/>
  <c r="BK2306" i="5"/>
  <c r="BN2306" i="5" s="1"/>
  <c r="BL2306" i="5"/>
  <c r="BM2306" i="5"/>
  <c r="BO2306" i="5"/>
  <c r="BR2306" i="5" s="1"/>
  <c r="BP2306" i="5"/>
  <c r="BQ2306" i="5"/>
  <c r="BS2306" i="5"/>
  <c r="BT2306" i="5"/>
  <c r="BU2306" i="5"/>
  <c r="BW2306" i="5"/>
  <c r="BZ2306" i="5" s="1"/>
  <c r="BX2306" i="5"/>
  <c r="BY2306" i="5"/>
  <c r="CA2306" i="5"/>
  <c r="CD2306" i="5" s="1"/>
  <c r="CB2306" i="5"/>
  <c r="CC2306" i="5"/>
  <c r="CE2306" i="5"/>
  <c r="CH2306" i="5" s="1"/>
  <c r="CF2306" i="5"/>
  <c r="CG2306" i="5"/>
  <c r="CI2306" i="5"/>
  <c r="CJ2306" i="5"/>
  <c r="CK2306" i="5"/>
  <c r="CM2306" i="5"/>
  <c r="CP2306" i="5" s="1"/>
  <c r="CN2306" i="5"/>
  <c r="CO2306" i="5"/>
  <c r="CQ2306" i="5"/>
  <c r="D2307" i="5"/>
  <c r="AG2307" i="5" s="1"/>
  <c r="CU2307" i="5" s="1"/>
  <c r="CV2307" i="5" s="1"/>
  <c r="AH2307" i="5"/>
  <c r="AI2307" i="5"/>
  <c r="AL2307" i="5" s="1"/>
  <c r="AJ2307" i="5"/>
  <c r="AK2307" i="5"/>
  <c r="AM2307" i="5"/>
  <c r="AN2307" i="5"/>
  <c r="AO2307" i="5"/>
  <c r="AQ2307" i="5"/>
  <c r="AR2307" i="5"/>
  <c r="AS2307" i="5"/>
  <c r="AU2307" i="5"/>
  <c r="AV2307" i="5"/>
  <c r="AW2307" i="5"/>
  <c r="AY2307" i="5"/>
  <c r="AZ2307" i="5"/>
  <c r="BA2307" i="5"/>
  <c r="BC2307" i="5"/>
  <c r="BD2307" i="5"/>
  <c r="BE2307" i="5"/>
  <c r="BG2307" i="5"/>
  <c r="BH2307" i="5"/>
  <c r="BI2307" i="5"/>
  <c r="BK2307" i="5"/>
  <c r="BN2307" i="5" s="1"/>
  <c r="BL2307" i="5"/>
  <c r="BM2307" i="5"/>
  <c r="BO2307" i="5"/>
  <c r="BR2307" i="5" s="1"/>
  <c r="BP2307" i="5"/>
  <c r="BQ2307" i="5"/>
  <c r="BS2307" i="5"/>
  <c r="BT2307" i="5"/>
  <c r="BU2307" i="5"/>
  <c r="BW2307" i="5"/>
  <c r="BX2307" i="5"/>
  <c r="BY2307" i="5"/>
  <c r="CA2307" i="5"/>
  <c r="CB2307" i="5"/>
  <c r="CC2307" i="5"/>
  <c r="CE2307" i="5"/>
  <c r="CF2307" i="5"/>
  <c r="CG2307" i="5"/>
  <c r="CI2307" i="5"/>
  <c r="CJ2307" i="5"/>
  <c r="CK2307" i="5"/>
  <c r="CM2307" i="5"/>
  <c r="CN2307" i="5"/>
  <c r="CO2307" i="5"/>
  <c r="CQ2307" i="5"/>
  <c r="D2308" i="5"/>
  <c r="AG2308" i="5" s="1"/>
  <c r="CU2308" i="5" s="1"/>
  <c r="CV2308" i="5" s="1"/>
  <c r="AH2308" i="5"/>
  <c r="AI2308" i="5"/>
  <c r="AL2308" i="5" s="1"/>
  <c r="AJ2308" i="5"/>
  <c r="AK2308" i="5"/>
  <c r="AM2308" i="5"/>
  <c r="AP2308" i="5" s="1"/>
  <c r="AN2308" i="5"/>
  <c r="AO2308" i="5"/>
  <c r="AQ2308" i="5"/>
  <c r="AR2308" i="5"/>
  <c r="AS2308" i="5"/>
  <c r="AU2308" i="5"/>
  <c r="AX2308" i="5" s="1"/>
  <c r="AV2308" i="5"/>
  <c r="AW2308" i="5"/>
  <c r="AY2308" i="5"/>
  <c r="BB2308" i="5" s="1"/>
  <c r="AZ2308" i="5"/>
  <c r="BA2308" i="5"/>
  <c r="BC2308" i="5"/>
  <c r="BF2308" i="5" s="1"/>
  <c r="BD2308" i="5"/>
  <c r="BE2308" i="5"/>
  <c r="BG2308" i="5"/>
  <c r="BH2308" i="5"/>
  <c r="BI2308" i="5"/>
  <c r="BK2308" i="5"/>
  <c r="BN2308" i="5" s="1"/>
  <c r="BL2308" i="5"/>
  <c r="BM2308" i="5"/>
  <c r="BO2308" i="5"/>
  <c r="BR2308" i="5" s="1"/>
  <c r="BP2308" i="5"/>
  <c r="BQ2308" i="5"/>
  <c r="BS2308" i="5"/>
  <c r="BV2308" i="5" s="1"/>
  <c r="BT2308" i="5"/>
  <c r="BU2308" i="5"/>
  <c r="BW2308" i="5"/>
  <c r="BX2308" i="5"/>
  <c r="BY2308" i="5"/>
  <c r="CA2308" i="5"/>
  <c r="CD2308" i="5" s="1"/>
  <c r="CB2308" i="5"/>
  <c r="CC2308" i="5"/>
  <c r="CE2308" i="5"/>
  <c r="CH2308" i="5" s="1"/>
  <c r="CF2308" i="5"/>
  <c r="CG2308" i="5"/>
  <c r="CI2308" i="5"/>
  <c r="CL2308" i="5" s="1"/>
  <c r="CJ2308" i="5"/>
  <c r="CK2308" i="5"/>
  <c r="CM2308" i="5"/>
  <c r="CN2308" i="5"/>
  <c r="CO2308" i="5"/>
  <c r="CQ2308" i="5"/>
  <c r="D2309" i="5"/>
  <c r="AG2309" i="5" s="1"/>
  <c r="CU2309" i="5" s="1"/>
  <c r="CV2309" i="5" s="1"/>
  <c r="AH2309" i="5"/>
  <c r="AI2309" i="5"/>
  <c r="AJ2309" i="5"/>
  <c r="AK2309" i="5"/>
  <c r="AM2309" i="5"/>
  <c r="AN2309" i="5"/>
  <c r="AO2309" i="5"/>
  <c r="AQ2309" i="5"/>
  <c r="AR2309" i="5"/>
  <c r="AS2309" i="5"/>
  <c r="AU2309" i="5"/>
  <c r="AX2309" i="5" s="1"/>
  <c r="AV2309" i="5"/>
  <c r="AW2309" i="5"/>
  <c r="AY2309" i="5"/>
  <c r="BB2309" i="5" s="1"/>
  <c r="AZ2309" i="5"/>
  <c r="BA2309" i="5"/>
  <c r="BC2309" i="5"/>
  <c r="BD2309" i="5"/>
  <c r="BE2309" i="5"/>
  <c r="BG2309" i="5"/>
  <c r="BH2309" i="5"/>
  <c r="BI2309" i="5"/>
  <c r="BK2309" i="5"/>
  <c r="BL2309" i="5"/>
  <c r="BM2309" i="5"/>
  <c r="BO2309" i="5"/>
  <c r="BP2309" i="5"/>
  <c r="BQ2309" i="5"/>
  <c r="BS2309" i="5"/>
  <c r="BT2309" i="5"/>
  <c r="BU2309" i="5"/>
  <c r="BW2309" i="5"/>
  <c r="BX2309" i="5"/>
  <c r="BY2309" i="5"/>
  <c r="CA2309" i="5"/>
  <c r="CD2309" i="5" s="1"/>
  <c r="CB2309" i="5"/>
  <c r="CC2309" i="5"/>
  <c r="CE2309" i="5"/>
  <c r="CH2309" i="5" s="1"/>
  <c r="CF2309" i="5"/>
  <c r="CG2309" i="5"/>
  <c r="CI2309" i="5"/>
  <c r="CJ2309" i="5"/>
  <c r="CK2309" i="5"/>
  <c r="CM2309" i="5"/>
  <c r="CN2309" i="5"/>
  <c r="CO2309" i="5"/>
  <c r="CQ2309" i="5"/>
  <c r="D2310" i="5"/>
  <c r="AG2310" i="5" s="1"/>
  <c r="CU2310" i="5" s="1"/>
  <c r="CV2310" i="5" s="1"/>
  <c r="AH2310" i="5"/>
  <c r="AI2310" i="5"/>
  <c r="AL2310" i="5" s="1"/>
  <c r="AJ2310" i="5"/>
  <c r="AK2310" i="5"/>
  <c r="AM2310" i="5"/>
  <c r="AP2310" i="5" s="1"/>
  <c r="AN2310" i="5"/>
  <c r="AO2310" i="5"/>
  <c r="AQ2310" i="5"/>
  <c r="AT2310" i="5" s="1"/>
  <c r="AR2310" i="5"/>
  <c r="AS2310" i="5"/>
  <c r="AU2310" i="5"/>
  <c r="AV2310" i="5"/>
  <c r="AW2310" i="5"/>
  <c r="AY2310" i="5"/>
  <c r="BB2310" i="5" s="1"/>
  <c r="AZ2310" i="5"/>
  <c r="BA2310" i="5"/>
  <c r="BC2310" i="5"/>
  <c r="BF2310" i="5" s="1"/>
  <c r="BD2310" i="5"/>
  <c r="BE2310" i="5"/>
  <c r="BG2310" i="5"/>
  <c r="BJ2310" i="5" s="1"/>
  <c r="BH2310" i="5"/>
  <c r="BI2310" i="5"/>
  <c r="BK2310" i="5"/>
  <c r="BL2310" i="5"/>
  <c r="BM2310" i="5"/>
  <c r="BO2310" i="5"/>
  <c r="BR2310" i="5" s="1"/>
  <c r="BP2310" i="5"/>
  <c r="BQ2310" i="5"/>
  <c r="BS2310" i="5"/>
  <c r="BV2310" i="5" s="1"/>
  <c r="BT2310" i="5"/>
  <c r="BU2310" i="5"/>
  <c r="BW2310" i="5"/>
  <c r="BZ2310" i="5" s="1"/>
  <c r="BX2310" i="5"/>
  <c r="BY2310" i="5"/>
  <c r="CA2310" i="5"/>
  <c r="CB2310" i="5"/>
  <c r="CC2310" i="5"/>
  <c r="CE2310" i="5"/>
  <c r="CH2310" i="5" s="1"/>
  <c r="CF2310" i="5"/>
  <c r="CG2310" i="5"/>
  <c r="CI2310" i="5"/>
  <c r="CL2310" i="5" s="1"/>
  <c r="CJ2310" i="5"/>
  <c r="CK2310" i="5"/>
  <c r="CM2310" i="5"/>
  <c r="CP2310" i="5" s="1"/>
  <c r="CN2310" i="5"/>
  <c r="CO2310" i="5"/>
  <c r="CQ2310" i="5"/>
  <c r="D2311" i="5"/>
  <c r="AG2311" i="5" s="1"/>
  <c r="CU2311" i="5" s="1"/>
  <c r="CV2311" i="5" s="1"/>
  <c r="AH2311" i="5"/>
  <c r="AI2311" i="5"/>
  <c r="AL2311" i="5" s="1"/>
  <c r="AJ2311" i="5"/>
  <c r="AK2311" i="5"/>
  <c r="AM2311" i="5"/>
  <c r="AN2311" i="5"/>
  <c r="AO2311" i="5"/>
  <c r="AQ2311" i="5"/>
  <c r="AT2311" i="5" s="1"/>
  <c r="AR2311" i="5"/>
  <c r="AS2311" i="5"/>
  <c r="AU2311" i="5"/>
  <c r="AX2311" i="5" s="1"/>
  <c r="AV2311" i="5"/>
  <c r="AW2311" i="5"/>
  <c r="AY2311" i="5"/>
  <c r="AZ2311" i="5"/>
  <c r="BA2311" i="5"/>
  <c r="BC2311" i="5"/>
  <c r="BD2311" i="5"/>
  <c r="BE2311" i="5"/>
  <c r="BG2311" i="5"/>
  <c r="BJ2311" i="5" s="1"/>
  <c r="BH2311" i="5"/>
  <c r="BI2311" i="5"/>
  <c r="BK2311" i="5"/>
  <c r="BL2311" i="5"/>
  <c r="BM2311" i="5"/>
  <c r="BO2311" i="5"/>
  <c r="BP2311" i="5"/>
  <c r="BQ2311" i="5"/>
  <c r="BS2311" i="5"/>
  <c r="BT2311" i="5"/>
  <c r="BU2311" i="5"/>
  <c r="BW2311" i="5"/>
  <c r="BZ2311" i="5" s="1"/>
  <c r="BX2311" i="5"/>
  <c r="BY2311" i="5"/>
  <c r="CA2311" i="5"/>
  <c r="CD2311" i="5" s="1"/>
  <c r="CB2311" i="5"/>
  <c r="CC2311" i="5"/>
  <c r="CE2311" i="5"/>
  <c r="CF2311" i="5"/>
  <c r="CG2311" i="5"/>
  <c r="CI2311" i="5"/>
  <c r="CJ2311" i="5"/>
  <c r="CK2311" i="5"/>
  <c r="CM2311" i="5"/>
  <c r="CP2311" i="5" s="1"/>
  <c r="CN2311" i="5"/>
  <c r="CO2311" i="5"/>
  <c r="CQ2311" i="5"/>
  <c r="D2312" i="5"/>
  <c r="AG2312" i="5"/>
  <c r="CU2312" i="5" s="1"/>
  <c r="CV2312" i="5" s="1"/>
  <c r="AH2312" i="5"/>
  <c r="AI2312" i="5"/>
  <c r="AJ2312" i="5"/>
  <c r="AK2312" i="5"/>
  <c r="AL2312" i="5"/>
  <c r="AM2312" i="5"/>
  <c r="AN2312" i="5"/>
  <c r="AO2312" i="5"/>
  <c r="AP2312" i="5"/>
  <c r="AQ2312" i="5"/>
  <c r="AR2312" i="5"/>
  <c r="AS2312" i="5"/>
  <c r="AT2312" i="5"/>
  <c r="AU2312" i="5"/>
  <c r="AV2312" i="5"/>
  <c r="AW2312" i="5"/>
  <c r="AX2312" i="5"/>
  <c r="AY2312" i="5"/>
  <c r="AZ2312" i="5"/>
  <c r="BA2312" i="5"/>
  <c r="BB2312" i="5"/>
  <c r="BC2312" i="5"/>
  <c r="BD2312" i="5"/>
  <c r="BE2312" i="5"/>
  <c r="BF2312" i="5"/>
  <c r="BG2312" i="5"/>
  <c r="BH2312" i="5"/>
  <c r="BI2312" i="5"/>
  <c r="BJ2312" i="5"/>
  <c r="BK2312" i="5"/>
  <c r="BL2312" i="5"/>
  <c r="BM2312" i="5"/>
  <c r="BN2312" i="5"/>
  <c r="BO2312" i="5"/>
  <c r="BP2312" i="5"/>
  <c r="BQ2312" i="5"/>
  <c r="BR2312" i="5"/>
  <c r="BS2312" i="5"/>
  <c r="BT2312" i="5"/>
  <c r="BU2312" i="5"/>
  <c r="BV2312" i="5"/>
  <c r="BW2312" i="5"/>
  <c r="BX2312" i="5"/>
  <c r="BY2312" i="5"/>
  <c r="BZ2312" i="5"/>
  <c r="CA2312" i="5"/>
  <c r="CB2312" i="5"/>
  <c r="CC2312" i="5"/>
  <c r="CD2312" i="5"/>
  <c r="CE2312" i="5"/>
  <c r="CF2312" i="5"/>
  <c r="CG2312" i="5"/>
  <c r="CH2312" i="5"/>
  <c r="CI2312" i="5"/>
  <c r="CJ2312" i="5"/>
  <c r="CK2312" i="5"/>
  <c r="CL2312" i="5"/>
  <c r="CM2312" i="5"/>
  <c r="CN2312" i="5"/>
  <c r="CO2312" i="5"/>
  <c r="CP2312" i="5"/>
  <c r="CQ2312" i="5"/>
  <c r="D2313" i="5"/>
  <c r="AG2313" i="5" s="1"/>
  <c r="CU2313" i="5" s="1"/>
  <c r="CV2313" i="5" s="1"/>
  <c r="AH2313" i="5"/>
  <c r="AI2313" i="5"/>
  <c r="AL2313" i="5" s="1"/>
  <c r="AJ2313" i="5"/>
  <c r="AK2313" i="5"/>
  <c r="AM2313" i="5"/>
  <c r="AN2313" i="5"/>
  <c r="AO2313" i="5"/>
  <c r="AQ2313" i="5"/>
  <c r="AR2313" i="5"/>
  <c r="AS2313" i="5"/>
  <c r="AU2313" i="5"/>
  <c r="AV2313" i="5"/>
  <c r="AW2313" i="5"/>
  <c r="AY2313" i="5"/>
  <c r="BB2313" i="5" s="1"/>
  <c r="AZ2313" i="5"/>
  <c r="BA2313" i="5"/>
  <c r="BC2313" i="5"/>
  <c r="BF2313" i="5" s="1"/>
  <c r="BD2313" i="5"/>
  <c r="BE2313" i="5"/>
  <c r="BG2313" i="5"/>
  <c r="BH2313" i="5"/>
  <c r="BI2313" i="5"/>
  <c r="BK2313" i="5"/>
  <c r="BN2313" i="5" s="1"/>
  <c r="BL2313" i="5"/>
  <c r="BM2313" i="5"/>
  <c r="BO2313" i="5"/>
  <c r="BR2313" i="5" s="1"/>
  <c r="BP2313" i="5"/>
  <c r="BQ2313" i="5"/>
  <c r="BS2313" i="5"/>
  <c r="BT2313" i="5"/>
  <c r="BU2313" i="5"/>
  <c r="BW2313" i="5"/>
  <c r="BX2313" i="5"/>
  <c r="BY2313" i="5"/>
  <c r="CA2313" i="5"/>
  <c r="CB2313" i="5"/>
  <c r="CC2313" i="5"/>
  <c r="CE2313" i="5"/>
  <c r="CH2313" i="5" s="1"/>
  <c r="CF2313" i="5"/>
  <c r="CG2313" i="5"/>
  <c r="CI2313" i="5"/>
  <c r="CL2313" i="5" s="1"/>
  <c r="CJ2313" i="5"/>
  <c r="CK2313" i="5"/>
  <c r="CM2313" i="5"/>
  <c r="CN2313" i="5"/>
  <c r="CO2313" i="5"/>
  <c r="CQ2313" i="5"/>
  <c r="D2314" i="5"/>
  <c r="AG2314" i="5"/>
  <c r="CU2314" i="5" s="1"/>
  <c r="CV2314" i="5" s="1"/>
  <c r="AH2314" i="5"/>
  <c r="AI2314" i="5"/>
  <c r="AL2314" i="5" s="1"/>
  <c r="AJ2314" i="5"/>
  <c r="AK2314" i="5"/>
  <c r="AM2314" i="5"/>
  <c r="AN2314" i="5"/>
  <c r="AO2314" i="5"/>
  <c r="AP2314" i="5" s="1"/>
  <c r="AQ2314" i="5"/>
  <c r="AT2314" i="5" s="1"/>
  <c r="AR2314" i="5"/>
  <c r="AS2314" i="5"/>
  <c r="AU2314" i="5"/>
  <c r="AV2314" i="5"/>
  <c r="AW2314" i="5"/>
  <c r="AX2314" i="5" s="1"/>
  <c r="AY2314" i="5"/>
  <c r="BB2314" i="5" s="1"/>
  <c r="AZ2314" i="5"/>
  <c r="BA2314" i="5"/>
  <c r="BC2314" i="5"/>
  <c r="BD2314" i="5"/>
  <c r="BE2314" i="5"/>
  <c r="BF2314" i="5" s="1"/>
  <c r="BG2314" i="5"/>
  <c r="BJ2314" i="5" s="1"/>
  <c r="BH2314" i="5"/>
  <c r="BI2314" i="5"/>
  <c r="BK2314" i="5"/>
  <c r="BL2314" i="5"/>
  <c r="BM2314" i="5"/>
  <c r="BN2314" i="5" s="1"/>
  <c r="BO2314" i="5"/>
  <c r="BR2314" i="5" s="1"/>
  <c r="BP2314" i="5"/>
  <c r="BQ2314" i="5"/>
  <c r="BS2314" i="5"/>
  <c r="BT2314" i="5"/>
  <c r="BU2314" i="5"/>
  <c r="BV2314" i="5" s="1"/>
  <c r="BW2314" i="5"/>
  <c r="BZ2314" i="5" s="1"/>
  <c r="BX2314" i="5"/>
  <c r="BY2314" i="5"/>
  <c r="CA2314" i="5"/>
  <c r="CB2314" i="5"/>
  <c r="CC2314" i="5"/>
  <c r="CD2314" i="5" s="1"/>
  <c r="CE2314" i="5"/>
  <c r="CH2314" i="5" s="1"/>
  <c r="CR2314" i="5" s="1"/>
  <c r="CF2314" i="5"/>
  <c r="CG2314" i="5"/>
  <c r="CI2314" i="5"/>
  <c r="CJ2314" i="5"/>
  <c r="CK2314" i="5"/>
  <c r="CL2314" i="5" s="1"/>
  <c r="CM2314" i="5"/>
  <c r="CP2314" i="5" s="1"/>
  <c r="CN2314" i="5"/>
  <c r="CO2314" i="5"/>
  <c r="CQ2314" i="5"/>
  <c r="D2315" i="5"/>
  <c r="AG2315" i="5" s="1"/>
  <c r="CU2315" i="5" s="1"/>
  <c r="CV2315" i="5" s="1"/>
  <c r="AH2315" i="5"/>
  <c r="AI2315" i="5"/>
  <c r="AJ2315" i="5"/>
  <c r="AK2315" i="5"/>
  <c r="AM2315" i="5"/>
  <c r="AN2315" i="5"/>
  <c r="AO2315" i="5"/>
  <c r="AQ2315" i="5"/>
  <c r="AR2315" i="5"/>
  <c r="AS2315" i="5"/>
  <c r="AU2315" i="5"/>
  <c r="AX2315" i="5" s="1"/>
  <c r="AV2315" i="5"/>
  <c r="AW2315" i="5"/>
  <c r="AY2315" i="5"/>
  <c r="BB2315" i="5" s="1"/>
  <c r="AZ2315" i="5"/>
  <c r="BA2315" i="5"/>
  <c r="BC2315" i="5"/>
  <c r="BD2315" i="5"/>
  <c r="BE2315" i="5"/>
  <c r="BG2315" i="5"/>
  <c r="BJ2315" i="5" s="1"/>
  <c r="BH2315" i="5"/>
  <c r="BI2315" i="5"/>
  <c r="BK2315" i="5"/>
  <c r="BN2315" i="5" s="1"/>
  <c r="BL2315" i="5"/>
  <c r="BM2315" i="5"/>
  <c r="BO2315" i="5"/>
  <c r="BP2315" i="5"/>
  <c r="BQ2315" i="5"/>
  <c r="BS2315" i="5"/>
  <c r="BT2315" i="5"/>
  <c r="BU2315" i="5"/>
  <c r="BW2315" i="5"/>
  <c r="BX2315" i="5"/>
  <c r="BY2315" i="5"/>
  <c r="CA2315" i="5"/>
  <c r="CD2315" i="5" s="1"/>
  <c r="CB2315" i="5"/>
  <c r="CC2315" i="5"/>
  <c r="CE2315" i="5"/>
  <c r="CF2315" i="5"/>
  <c r="CG2315" i="5"/>
  <c r="CI2315" i="5"/>
  <c r="CJ2315" i="5"/>
  <c r="CK2315" i="5"/>
  <c r="CM2315" i="5"/>
  <c r="CP2315" i="5" s="1"/>
  <c r="CN2315" i="5"/>
  <c r="CO2315" i="5"/>
  <c r="CQ2315" i="5"/>
  <c r="D2316" i="5"/>
  <c r="AG2316" i="5" s="1"/>
  <c r="CU2316" i="5" s="1"/>
  <c r="CV2316" i="5" s="1"/>
  <c r="AH2316" i="5"/>
  <c r="AI2316" i="5"/>
  <c r="AJ2316" i="5"/>
  <c r="AK2316" i="5"/>
  <c r="AL2316" i="5" s="1"/>
  <c r="AM2316" i="5"/>
  <c r="AN2316" i="5"/>
  <c r="AO2316" i="5"/>
  <c r="AP2316" i="5"/>
  <c r="AQ2316" i="5"/>
  <c r="AR2316" i="5"/>
  <c r="AS2316" i="5"/>
  <c r="AT2316" i="5" s="1"/>
  <c r="AU2316" i="5"/>
  <c r="AV2316" i="5"/>
  <c r="AW2316" i="5"/>
  <c r="AX2316" i="5"/>
  <c r="AY2316" i="5"/>
  <c r="AZ2316" i="5"/>
  <c r="BA2316" i="5"/>
  <c r="BB2316" i="5" s="1"/>
  <c r="BC2316" i="5"/>
  <c r="BD2316" i="5"/>
  <c r="BE2316" i="5"/>
  <c r="BF2316" i="5"/>
  <c r="BG2316" i="5"/>
  <c r="BH2316" i="5"/>
  <c r="BI2316" i="5"/>
  <c r="BJ2316" i="5" s="1"/>
  <c r="BK2316" i="5"/>
  <c r="BL2316" i="5"/>
  <c r="BM2316" i="5"/>
  <c r="BN2316" i="5"/>
  <c r="BO2316" i="5"/>
  <c r="BP2316" i="5"/>
  <c r="BQ2316" i="5"/>
  <c r="BR2316" i="5" s="1"/>
  <c r="BS2316" i="5"/>
  <c r="BT2316" i="5"/>
  <c r="BU2316" i="5"/>
  <c r="BV2316" i="5"/>
  <c r="BW2316" i="5"/>
  <c r="BX2316" i="5"/>
  <c r="BY2316" i="5"/>
  <c r="BZ2316" i="5" s="1"/>
  <c r="CA2316" i="5"/>
  <c r="CB2316" i="5"/>
  <c r="CC2316" i="5"/>
  <c r="CD2316" i="5"/>
  <c r="CE2316" i="5"/>
  <c r="CF2316" i="5"/>
  <c r="CG2316" i="5"/>
  <c r="CH2316" i="5" s="1"/>
  <c r="CI2316" i="5"/>
  <c r="CJ2316" i="5"/>
  <c r="CK2316" i="5"/>
  <c r="CL2316" i="5"/>
  <c r="CM2316" i="5"/>
  <c r="CN2316" i="5"/>
  <c r="CO2316" i="5"/>
  <c r="CP2316" i="5" s="1"/>
  <c r="CQ2316" i="5"/>
  <c r="D2317" i="5"/>
  <c r="AG2317" i="5" s="1"/>
  <c r="CU2317" i="5" s="1"/>
  <c r="CV2317" i="5" s="1"/>
  <c r="AH2317" i="5"/>
  <c r="AI2317" i="5"/>
  <c r="AJ2317" i="5"/>
  <c r="AK2317" i="5"/>
  <c r="AM2317" i="5"/>
  <c r="AP2317" i="5" s="1"/>
  <c r="AN2317" i="5"/>
  <c r="AO2317" i="5"/>
  <c r="AQ2317" i="5"/>
  <c r="AR2317" i="5"/>
  <c r="AS2317" i="5"/>
  <c r="AU2317" i="5"/>
  <c r="AV2317" i="5"/>
  <c r="AW2317" i="5"/>
  <c r="AY2317" i="5"/>
  <c r="AZ2317" i="5"/>
  <c r="BA2317" i="5"/>
  <c r="BC2317" i="5"/>
  <c r="BF2317" i="5" s="1"/>
  <c r="BD2317" i="5"/>
  <c r="BE2317" i="5"/>
  <c r="BG2317" i="5"/>
  <c r="BH2317" i="5"/>
  <c r="BI2317" i="5"/>
  <c r="BK2317" i="5"/>
  <c r="BL2317" i="5"/>
  <c r="BM2317" i="5"/>
  <c r="BO2317" i="5"/>
  <c r="BP2317" i="5"/>
  <c r="BQ2317" i="5"/>
  <c r="BS2317" i="5"/>
  <c r="BV2317" i="5" s="1"/>
  <c r="BT2317" i="5"/>
  <c r="BU2317" i="5"/>
  <c r="BW2317" i="5"/>
  <c r="BX2317" i="5"/>
  <c r="BY2317" i="5"/>
  <c r="CA2317" i="5"/>
  <c r="CB2317" i="5"/>
  <c r="CC2317" i="5"/>
  <c r="CE2317" i="5"/>
  <c r="CF2317" i="5"/>
  <c r="CG2317" i="5"/>
  <c r="CI2317" i="5"/>
  <c r="CL2317" i="5" s="1"/>
  <c r="CJ2317" i="5"/>
  <c r="CK2317" i="5"/>
  <c r="CM2317" i="5"/>
  <c r="CN2317" i="5"/>
  <c r="CO2317" i="5"/>
  <c r="CQ2317" i="5"/>
  <c r="D2318" i="5"/>
  <c r="AG2318" i="5" s="1"/>
  <c r="CU2318" i="5" s="1"/>
  <c r="CV2318" i="5" s="1"/>
  <c r="AH2318" i="5"/>
  <c r="AI2318" i="5"/>
  <c r="AL2318" i="5" s="1"/>
  <c r="AJ2318" i="5"/>
  <c r="AK2318" i="5"/>
  <c r="AM2318" i="5"/>
  <c r="AN2318" i="5"/>
  <c r="AO2318" i="5"/>
  <c r="AP2318" i="5" s="1"/>
  <c r="AQ2318" i="5"/>
  <c r="AT2318" i="5" s="1"/>
  <c r="AR2318" i="5"/>
  <c r="AS2318" i="5"/>
  <c r="AU2318" i="5"/>
  <c r="AV2318" i="5"/>
  <c r="AW2318" i="5"/>
  <c r="AX2318" i="5" s="1"/>
  <c r="AY2318" i="5"/>
  <c r="BB2318" i="5" s="1"/>
  <c r="AZ2318" i="5"/>
  <c r="BA2318" i="5"/>
  <c r="BC2318" i="5"/>
  <c r="BD2318" i="5"/>
  <c r="BE2318" i="5"/>
  <c r="BF2318" i="5" s="1"/>
  <c r="BG2318" i="5"/>
  <c r="BJ2318" i="5" s="1"/>
  <c r="BH2318" i="5"/>
  <c r="BI2318" i="5"/>
  <c r="BK2318" i="5"/>
  <c r="BL2318" i="5"/>
  <c r="BM2318" i="5"/>
  <c r="BN2318" i="5" s="1"/>
  <c r="BO2318" i="5"/>
  <c r="BR2318" i="5" s="1"/>
  <c r="BP2318" i="5"/>
  <c r="BQ2318" i="5"/>
  <c r="BS2318" i="5"/>
  <c r="BT2318" i="5"/>
  <c r="BU2318" i="5"/>
  <c r="BV2318" i="5" s="1"/>
  <c r="BW2318" i="5"/>
  <c r="BZ2318" i="5" s="1"/>
  <c r="BX2318" i="5"/>
  <c r="BY2318" i="5"/>
  <c r="CA2318" i="5"/>
  <c r="CB2318" i="5"/>
  <c r="CC2318" i="5"/>
  <c r="CD2318" i="5" s="1"/>
  <c r="CE2318" i="5"/>
  <c r="CH2318" i="5" s="1"/>
  <c r="CF2318" i="5"/>
  <c r="CG2318" i="5"/>
  <c r="CI2318" i="5"/>
  <c r="CJ2318" i="5"/>
  <c r="CK2318" i="5"/>
  <c r="CL2318" i="5" s="1"/>
  <c r="CM2318" i="5"/>
  <c r="CP2318" i="5" s="1"/>
  <c r="CN2318" i="5"/>
  <c r="CO2318" i="5"/>
  <c r="CQ2318" i="5"/>
  <c r="D2319" i="5"/>
  <c r="AG2319" i="5" s="1"/>
  <c r="CU2319" i="5" s="1"/>
  <c r="CV2319" i="5" s="1"/>
  <c r="AH2319" i="5"/>
  <c r="AI2319" i="5"/>
  <c r="AL2319" i="5" s="1"/>
  <c r="AJ2319" i="5"/>
  <c r="AK2319" i="5"/>
  <c r="AM2319" i="5"/>
  <c r="AN2319" i="5"/>
  <c r="AO2319" i="5"/>
  <c r="AQ2319" i="5"/>
  <c r="AR2319" i="5"/>
  <c r="AS2319" i="5"/>
  <c r="AU2319" i="5"/>
  <c r="AV2319" i="5"/>
  <c r="AW2319" i="5"/>
  <c r="AY2319" i="5"/>
  <c r="BB2319" i="5" s="1"/>
  <c r="AZ2319" i="5"/>
  <c r="BA2319" i="5"/>
  <c r="BC2319" i="5"/>
  <c r="BD2319" i="5"/>
  <c r="BE2319" i="5"/>
  <c r="BG2319" i="5"/>
  <c r="BH2319" i="5"/>
  <c r="BI2319" i="5"/>
  <c r="BK2319" i="5"/>
  <c r="BL2319" i="5"/>
  <c r="BM2319" i="5"/>
  <c r="BO2319" i="5"/>
  <c r="BR2319" i="5" s="1"/>
  <c r="BP2319" i="5"/>
  <c r="BQ2319" i="5"/>
  <c r="BS2319" i="5"/>
  <c r="BT2319" i="5"/>
  <c r="BU2319" i="5"/>
  <c r="BW2319" i="5"/>
  <c r="BX2319" i="5"/>
  <c r="BY2319" i="5"/>
  <c r="CA2319" i="5"/>
  <c r="CB2319" i="5"/>
  <c r="CC2319" i="5"/>
  <c r="CE2319" i="5"/>
  <c r="CH2319" i="5" s="1"/>
  <c r="CF2319" i="5"/>
  <c r="CG2319" i="5"/>
  <c r="CI2319" i="5"/>
  <c r="CJ2319" i="5"/>
  <c r="CK2319" i="5"/>
  <c r="CM2319" i="5"/>
  <c r="CN2319" i="5"/>
  <c r="CO2319" i="5"/>
  <c r="CQ2319" i="5"/>
  <c r="D2320" i="5"/>
  <c r="AG2320" i="5"/>
  <c r="CU2320" i="5" s="1"/>
  <c r="CV2320" i="5" s="1"/>
  <c r="AH2320" i="5"/>
  <c r="AI2320" i="5"/>
  <c r="AJ2320" i="5"/>
  <c r="AK2320" i="5"/>
  <c r="AL2320" i="5" s="1"/>
  <c r="AM2320" i="5"/>
  <c r="AP2320" i="5" s="1"/>
  <c r="AN2320" i="5"/>
  <c r="AO2320" i="5"/>
  <c r="AQ2320" i="5"/>
  <c r="AR2320" i="5"/>
  <c r="AS2320" i="5"/>
  <c r="AT2320" i="5" s="1"/>
  <c r="AU2320" i="5"/>
  <c r="AX2320" i="5" s="1"/>
  <c r="AV2320" i="5"/>
  <c r="AW2320" i="5"/>
  <c r="AY2320" i="5"/>
  <c r="AZ2320" i="5"/>
  <c r="BA2320" i="5"/>
  <c r="BB2320" i="5" s="1"/>
  <c r="BC2320" i="5"/>
  <c r="BF2320" i="5" s="1"/>
  <c r="BD2320" i="5"/>
  <c r="BE2320" i="5"/>
  <c r="BG2320" i="5"/>
  <c r="BH2320" i="5"/>
  <c r="BI2320" i="5"/>
  <c r="BJ2320" i="5" s="1"/>
  <c r="BK2320" i="5"/>
  <c r="BN2320" i="5" s="1"/>
  <c r="BL2320" i="5"/>
  <c r="BM2320" i="5"/>
  <c r="BO2320" i="5"/>
  <c r="BP2320" i="5"/>
  <c r="BQ2320" i="5"/>
  <c r="BR2320" i="5" s="1"/>
  <c r="BS2320" i="5"/>
  <c r="BV2320" i="5" s="1"/>
  <c r="BT2320" i="5"/>
  <c r="BU2320" i="5"/>
  <c r="BW2320" i="5"/>
  <c r="BX2320" i="5"/>
  <c r="BY2320" i="5"/>
  <c r="BZ2320" i="5" s="1"/>
  <c r="CA2320" i="5"/>
  <c r="CD2320" i="5" s="1"/>
  <c r="CB2320" i="5"/>
  <c r="CC2320" i="5"/>
  <c r="CE2320" i="5"/>
  <c r="CF2320" i="5"/>
  <c r="CG2320" i="5"/>
  <c r="CH2320" i="5" s="1"/>
  <c r="CR2320" i="5" s="1"/>
  <c r="CI2320" i="5"/>
  <c r="CL2320" i="5" s="1"/>
  <c r="CJ2320" i="5"/>
  <c r="CK2320" i="5"/>
  <c r="CM2320" i="5"/>
  <c r="CN2320" i="5"/>
  <c r="CO2320" i="5"/>
  <c r="CP2320" i="5" s="1"/>
  <c r="CQ2320" i="5"/>
  <c r="D2321" i="5"/>
  <c r="AG2321" i="5" s="1"/>
  <c r="CU2321" i="5" s="1"/>
  <c r="CV2321" i="5" s="1"/>
  <c r="AH2321" i="5"/>
  <c r="AI2321" i="5"/>
  <c r="AJ2321" i="5"/>
  <c r="AK2321" i="5"/>
  <c r="AM2321" i="5"/>
  <c r="AN2321" i="5"/>
  <c r="AP2321" i="5" s="1"/>
  <c r="AO2321" i="5"/>
  <c r="AQ2321" i="5"/>
  <c r="AR2321" i="5"/>
  <c r="AS2321" i="5"/>
  <c r="AU2321" i="5"/>
  <c r="AV2321" i="5"/>
  <c r="AW2321" i="5"/>
  <c r="AX2321" i="5"/>
  <c r="AY2321" i="5"/>
  <c r="AZ2321" i="5"/>
  <c r="BA2321" i="5"/>
  <c r="BC2321" i="5"/>
  <c r="BD2321" i="5"/>
  <c r="BE2321" i="5"/>
  <c r="BF2321" i="5"/>
  <c r="BG2321" i="5"/>
  <c r="BJ2321" i="5" s="1"/>
  <c r="BH2321" i="5"/>
  <c r="BI2321" i="5"/>
  <c r="BK2321" i="5"/>
  <c r="BN2321" i="5" s="1"/>
  <c r="BL2321" i="5"/>
  <c r="BM2321" i="5"/>
  <c r="BO2321" i="5"/>
  <c r="BR2321" i="5" s="1"/>
  <c r="BP2321" i="5"/>
  <c r="BQ2321" i="5"/>
  <c r="BS2321" i="5"/>
  <c r="BV2321" i="5" s="1"/>
  <c r="BT2321" i="5"/>
  <c r="BU2321" i="5"/>
  <c r="BW2321" i="5"/>
  <c r="BZ2321" i="5" s="1"/>
  <c r="BX2321" i="5"/>
  <c r="BY2321" i="5"/>
  <c r="CA2321" i="5"/>
  <c r="CD2321" i="5" s="1"/>
  <c r="CB2321" i="5"/>
  <c r="CC2321" i="5"/>
  <c r="CE2321" i="5"/>
  <c r="CH2321" i="5" s="1"/>
  <c r="CR2321" i="5" s="1"/>
  <c r="CF2321" i="5"/>
  <c r="CG2321" i="5"/>
  <c r="CI2321" i="5"/>
  <c r="CL2321" i="5" s="1"/>
  <c r="CJ2321" i="5"/>
  <c r="CK2321" i="5"/>
  <c r="CM2321" i="5"/>
  <c r="CP2321" i="5" s="1"/>
  <c r="CN2321" i="5"/>
  <c r="CO2321" i="5"/>
  <c r="CQ2321" i="5"/>
  <c r="D2322" i="5"/>
  <c r="AG2322" i="5" s="1"/>
  <c r="CU2322" i="5" s="1"/>
  <c r="CV2322" i="5" s="1"/>
  <c r="AH2322" i="5"/>
  <c r="AI2322" i="5"/>
  <c r="AL2322" i="5" s="1"/>
  <c r="AJ2322" i="5"/>
  <c r="AK2322" i="5"/>
  <c r="AM2322" i="5"/>
  <c r="AN2322" i="5"/>
  <c r="AO2322" i="5"/>
  <c r="AP2322" i="5"/>
  <c r="AQ2322" i="5"/>
  <c r="AT2322" i="5" s="1"/>
  <c r="AR2322" i="5"/>
  <c r="AS2322" i="5"/>
  <c r="AU2322" i="5"/>
  <c r="AV2322" i="5"/>
  <c r="AW2322" i="5"/>
  <c r="AX2322" i="5"/>
  <c r="AY2322" i="5"/>
  <c r="BB2322" i="5" s="1"/>
  <c r="AZ2322" i="5"/>
  <c r="BA2322" i="5"/>
  <c r="BC2322" i="5"/>
  <c r="BD2322" i="5"/>
  <c r="BE2322" i="5"/>
  <c r="BF2322" i="5"/>
  <c r="BG2322" i="5"/>
  <c r="BJ2322" i="5" s="1"/>
  <c r="BH2322" i="5"/>
  <c r="BI2322" i="5"/>
  <c r="BK2322" i="5"/>
  <c r="BL2322" i="5"/>
  <c r="BM2322" i="5"/>
  <c r="BN2322" i="5"/>
  <c r="BO2322" i="5"/>
  <c r="BR2322" i="5" s="1"/>
  <c r="BP2322" i="5"/>
  <c r="BQ2322" i="5"/>
  <c r="BS2322" i="5"/>
  <c r="BT2322" i="5"/>
  <c r="BU2322" i="5"/>
  <c r="BV2322" i="5"/>
  <c r="BW2322" i="5"/>
  <c r="BZ2322" i="5" s="1"/>
  <c r="BX2322" i="5"/>
  <c r="BY2322" i="5"/>
  <c r="CA2322" i="5"/>
  <c r="CB2322" i="5"/>
  <c r="CC2322" i="5"/>
  <c r="CD2322" i="5"/>
  <c r="CE2322" i="5"/>
  <c r="CH2322" i="5" s="1"/>
  <c r="CF2322" i="5"/>
  <c r="CG2322" i="5"/>
  <c r="CI2322" i="5"/>
  <c r="CJ2322" i="5"/>
  <c r="CK2322" i="5"/>
  <c r="CL2322" i="5"/>
  <c r="CM2322" i="5"/>
  <c r="CP2322" i="5" s="1"/>
  <c r="CN2322" i="5"/>
  <c r="CO2322" i="5"/>
  <c r="CQ2322" i="5"/>
  <c r="D2323" i="5"/>
  <c r="AG2323" i="5"/>
  <c r="CU2323" i="5" s="1"/>
  <c r="CV2323" i="5" s="1"/>
  <c r="AH2323" i="5"/>
  <c r="AI2323" i="5"/>
  <c r="AJ2323" i="5"/>
  <c r="AL2323" i="5" s="1"/>
  <c r="AK2323" i="5"/>
  <c r="AM2323" i="5"/>
  <c r="AN2323" i="5"/>
  <c r="AP2323" i="5" s="1"/>
  <c r="AO2323" i="5"/>
  <c r="AQ2323" i="5"/>
  <c r="AR2323" i="5"/>
  <c r="AT2323" i="5" s="1"/>
  <c r="AS2323" i="5"/>
  <c r="AU2323" i="5"/>
  <c r="AV2323" i="5"/>
  <c r="AX2323" i="5" s="1"/>
  <c r="AW2323" i="5"/>
  <c r="AY2323" i="5"/>
  <c r="AZ2323" i="5"/>
  <c r="BB2323" i="5" s="1"/>
  <c r="BA2323" i="5"/>
  <c r="BC2323" i="5"/>
  <c r="BD2323" i="5"/>
  <c r="BF2323" i="5" s="1"/>
  <c r="BE2323" i="5"/>
  <c r="BG2323" i="5"/>
  <c r="BH2323" i="5"/>
  <c r="BJ2323" i="5" s="1"/>
  <c r="BI2323" i="5"/>
  <c r="BK2323" i="5"/>
  <c r="BL2323" i="5"/>
  <c r="BN2323" i="5" s="1"/>
  <c r="BM2323" i="5"/>
  <c r="BO2323" i="5"/>
  <c r="BP2323" i="5"/>
  <c r="BR2323" i="5" s="1"/>
  <c r="BQ2323" i="5"/>
  <c r="BS2323" i="5"/>
  <c r="BT2323" i="5"/>
  <c r="BV2323" i="5" s="1"/>
  <c r="BU2323" i="5"/>
  <c r="BW2323" i="5"/>
  <c r="BX2323" i="5"/>
  <c r="BZ2323" i="5" s="1"/>
  <c r="BY2323" i="5"/>
  <c r="CA2323" i="5"/>
  <c r="CB2323" i="5"/>
  <c r="CD2323" i="5" s="1"/>
  <c r="CC2323" i="5"/>
  <c r="CE2323" i="5"/>
  <c r="CF2323" i="5"/>
  <c r="CH2323" i="5" s="1"/>
  <c r="CG2323" i="5"/>
  <c r="CI2323" i="5"/>
  <c r="CJ2323" i="5"/>
  <c r="CL2323" i="5" s="1"/>
  <c r="CK2323" i="5"/>
  <c r="CM2323" i="5"/>
  <c r="CN2323" i="5"/>
  <c r="CP2323" i="5" s="1"/>
  <c r="CO2323" i="5"/>
  <c r="CQ2323" i="5"/>
  <c r="D2324" i="5"/>
  <c r="AG2324" i="5" s="1"/>
  <c r="CU2324" i="5" s="1"/>
  <c r="CV2324" i="5" s="1"/>
  <c r="AH2324" i="5"/>
  <c r="AI2324" i="5"/>
  <c r="AJ2324" i="5"/>
  <c r="AK2324" i="5"/>
  <c r="AL2324" i="5"/>
  <c r="AM2324" i="5"/>
  <c r="AP2324" i="5" s="1"/>
  <c r="AN2324" i="5"/>
  <c r="AO2324" i="5"/>
  <c r="AQ2324" i="5"/>
  <c r="AR2324" i="5"/>
  <c r="AS2324" i="5"/>
  <c r="AT2324" i="5"/>
  <c r="AU2324" i="5"/>
  <c r="AX2324" i="5" s="1"/>
  <c r="AV2324" i="5"/>
  <c r="AW2324" i="5"/>
  <c r="AY2324" i="5"/>
  <c r="AZ2324" i="5"/>
  <c r="BA2324" i="5"/>
  <c r="BB2324" i="5"/>
  <c r="BC2324" i="5"/>
  <c r="BF2324" i="5" s="1"/>
  <c r="BD2324" i="5"/>
  <c r="BE2324" i="5"/>
  <c r="BG2324" i="5"/>
  <c r="BH2324" i="5"/>
  <c r="BI2324" i="5"/>
  <c r="BJ2324" i="5"/>
  <c r="BK2324" i="5"/>
  <c r="BN2324" i="5" s="1"/>
  <c r="BL2324" i="5"/>
  <c r="BM2324" i="5"/>
  <c r="BO2324" i="5"/>
  <c r="BP2324" i="5"/>
  <c r="BQ2324" i="5"/>
  <c r="BR2324" i="5"/>
  <c r="BS2324" i="5"/>
  <c r="BV2324" i="5" s="1"/>
  <c r="BT2324" i="5"/>
  <c r="BU2324" i="5"/>
  <c r="BW2324" i="5"/>
  <c r="BX2324" i="5"/>
  <c r="BY2324" i="5"/>
  <c r="BZ2324" i="5"/>
  <c r="CA2324" i="5"/>
  <c r="CD2324" i="5" s="1"/>
  <c r="CB2324" i="5"/>
  <c r="CC2324" i="5"/>
  <c r="CE2324" i="5"/>
  <c r="CF2324" i="5"/>
  <c r="CG2324" i="5"/>
  <c r="CH2324" i="5"/>
  <c r="CR2324" i="5" s="1"/>
  <c r="CI2324" i="5"/>
  <c r="CL2324" i="5" s="1"/>
  <c r="CJ2324" i="5"/>
  <c r="CK2324" i="5"/>
  <c r="CM2324" i="5"/>
  <c r="CN2324" i="5"/>
  <c r="CO2324" i="5"/>
  <c r="CP2324" i="5"/>
  <c r="CQ2324" i="5"/>
  <c r="D2325" i="5"/>
  <c r="AG2325" i="5" s="1"/>
  <c r="CU2325" i="5" s="1"/>
  <c r="CV2325" i="5" s="1"/>
  <c r="AH2325" i="5"/>
  <c r="AI2325" i="5"/>
  <c r="AJ2325" i="5"/>
  <c r="AK2325" i="5"/>
  <c r="AL2325" i="5"/>
  <c r="AM2325" i="5"/>
  <c r="AN2325" i="5"/>
  <c r="AO2325" i="5"/>
  <c r="AP2325" i="5"/>
  <c r="AQ2325" i="5"/>
  <c r="AR2325" i="5"/>
  <c r="AS2325" i="5"/>
  <c r="AT2325" i="5"/>
  <c r="AU2325" i="5"/>
  <c r="AV2325" i="5"/>
  <c r="AW2325" i="5"/>
  <c r="AX2325" i="5"/>
  <c r="AY2325" i="5"/>
  <c r="AZ2325" i="5"/>
  <c r="BA2325" i="5"/>
  <c r="BB2325" i="5"/>
  <c r="BC2325" i="5"/>
  <c r="BD2325" i="5"/>
  <c r="BE2325" i="5"/>
  <c r="BF2325" i="5"/>
  <c r="BG2325" i="5"/>
  <c r="BH2325" i="5"/>
  <c r="BI2325" i="5"/>
  <c r="BJ2325" i="5"/>
  <c r="BK2325" i="5"/>
  <c r="BL2325" i="5"/>
  <c r="BM2325" i="5"/>
  <c r="BN2325" i="5"/>
  <c r="BO2325" i="5"/>
  <c r="BP2325" i="5"/>
  <c r="BQ2325" i="5"/>
  <c r="BR2325" i="5"/>
  <c r="BS2325" i="5"/>
  <c r="BT2325" i="5"/>
  <c r="BU2325" i="5"/>
  <c r="BV2325" i="5"/>
  <c r="BW2325" i="5"/>
  <c r="BX2325" i="5"/>
  <c r="BY2325" i="5"/>
  <c r="BZ2325" i="5"/>
  <c r="CA2325" i="5"/>
  <c r="CB2325" i="5"/>
  <c r="CC2325" i="5"/>
  <c r="CD2325" i="5"/>
  <c r="CE2325" i="5"/>
  <c r="CF2325" i="5"/>
  <c r="CG2325" i="5"/>
  <c r="CH2325" i="5"/>
  <c r="CR2325" i="5" s="1"/>
  <c r="CI2325" i="5"/>
  <c r="CJ2325" i="5"/>
  <c r="CK2325" i="5"/>
  <c r="CL2325" i="5"/>
  <c r="CM2325" i="5"/>
  <c r="CN2325" i="5"/>
  <c r="CO2325" i="5"/>
  <c r="CP2325" i="5"/>
  <c r="CQ2325" i="5"/>
  <c r="D2326" i="5"/>
  <c r="AG2326" i="5"/>
  <c r="CU2326" i="5" s="1"/>
  <c r="CV2326" i="5" s="1"/>
  <c r="AH2326" i="5"/>
  <c r="AI2326" i="5"/>
  <c r="AJ2326" i="5"/>
  <c r="AL2326" i="5" s="1"/>
  <c r="AK2326" i="5"/>
  <c r="AM2326" i="5"/>
  <c r="AN2326" i="5"/>
  <c r="AP2326" i="5" s="1"/>
  <c r="AO2326" i="5"/>
  <c r="AQ2326" i="5"/>
  <c r="AR2326" i="5"/>
  <c r="AT2326" i="5" s="1"/>
  <c r="AS2326" i="5"/>
  <c r="AU2326" i="5"/>
  <c r="AV2326" i="5"/>
  <c r="AX2326" i="5" s="1"/>
  <c r="AW2326" i="5"/>
  <c r="AY2326" i="5"/>
  <c r="AZ2326" i="5"/>
  <c r="BB2326" i="5" s="1"/>
  <c r="BA2326" i="5"/>
  <c r="BC2326" i="5"/>
  <c r="BD2326" i="5"/>
  <c r="BF2326" i="5" s="1"/>
  <c r="BE2326" i="5"/>
  <c r="BG2326" i="5"/>
  <c r="BH2326" i="5"/>
  <c r="BJ2326" i="5" s="1"/>
  <c r="BI2326" i="5"/>
  <c r="BK2326" i="5"/>
  <c r="BL2326" i="5"/>
  <c r="BN2326" i="5" s="1"/>
  <c r="BM2326" i="5"/>
  <c r="BO2326" i="5"/>
  <c r="BP2326" i="5"/>
  <c r="BR2326" i="5" s="1"/>
  <c r="BQ2326" i="5"/>
  <c r="BS2326" i="5"/>
  <c r="BT2326" i="5"/>
  <c r="BV2326" i="5" s="1"/>
  <c r="BU2326" i="5"/>
  <c r="BW2326" i="5"/>
  <c r="BX2326" i="5"/>
  <c r="BZ2326" i="5" s="1"/>
  <c r="BY2326" i="5"/>
  <c r="CA2326" i="5"/>
  <c r="CB2326" i="5"/>
  <c r="CD2326" i="5" s="1"/>
  <c r="CC2326" i="5"/>
  <c r="CE2326" i="5"/>
  <c r="CF2326" i="5"/>
  <c r="CH2326" i="5" s="1"/>
  <c r="CG2326" i="5"/>
  <c r="CI2326" i="5"/>
  <c r="CJ2326" i="5"/>
  <c r="CL2326" i="5" s="1"/>
  <c r="CK2326" i="5"/>
  <c r="CM2326" i="5"/>
  <c r="CN2326" i="5"/>
  <c r="CP2326" i="5" s="1"/>
  <c r="CO2326" i="5"/>
  <c r="CQ2326" i="5"/>
  <c r="D2327" i="5"/>
  <c r="AG2327" i="5" s="1"/>
  <c r="CU2327" i="5" s="1"/>
  <c r="CV2327" i="5" s="1"/>
  <c r="AH2327" i="5"/>
  <c r="AI2327" i="5"/>
  <c r="AL2327" i="5" s="1"/>
  <c r="AJ2327" i="5"/>
  <c r="AK2327" i="5"/>
  <c r="AM2327" i="5"/>
  <c r="AN2327" i="5"/>
  <c r="AO2327" i="5"/>
  <c r="AP2327" i="5"/>
  <c r="AQ2327" i="5"/>
  <c r="AT2327" i="5" s="1"/>
  <c r="AR2327" i="5"/>
  <c r="AS2327" i="5"/>
  <c r="AU2327" i="5"/>
  <c r="AV2327" i="5"/>
  <c r="AW2327" i="5"/>
  <c r="AX2327" i="5"/>
  <c r="AY2327" i="5"/>
  <c r="BB2327" i="5" s="1"/>
  <c r="AZ2327" i="5"/>
  <c r="BA2327" i="5"/>
  <c r="BC2327" i="5"/>
  <c r="BD2327" i="5"/>
  <c r="BE2327" i="5"/>
  <c r="BF2327" i="5"/>
  <c r="BG2327" i="5"/>
  <c r="BJ2327" i="5" s="1"/>
  <c r="BH2327" i="5"/>
  <c r="BI2327" i="5"/>
  <c r="BK2327" i="5"/>
  <c r="BL2327" i="5"/>
  <c r="BM2327" i="5"/>
  <c r="BN2327" i="5"/>
  <c r="BO2327" i="5"/>
  <c r="BR2327" i="5" s="1"/>
  <c r="BP2327" i="5"/>
  <c r="BQ2327" i="5"/>
  <c r="BS2327" i="5"/>
  <c r="BT2327" i="5"/>
  <c r="BU2327" i="5"/>
  <c r="BV2327" i="5"/>
  <c r="BW2327" i="5"/>
  <c r="BZ2327" i="5" s="1"/>
  <c r="BX2327" i="5"/>
  <c r="BY2327" i="5"/>
  <c r="CA2327" i="5"/>
  <c r="CB2327" i="5"/>
  <c r="CC2327" i="5"/>
  <c r="CD2327" i="5"/>
  <c r="CE2327" i="5"/>
  <c r="CH2327" i="5" s="1"/>
  <c r="CF2327" i="5"/>
  <c r="CG2327" i="5"/>
  <c r="CI2327" i="5"/>
  <c r="CJ2327" i="5"/>
  <c r="CK2327" i="5"/>
  <c r="CL2327" i="5"/>
  <c r="CM2327" i="5"/>
  <c r="CP2327" i="5" s="1"/>
  <c r="CN2327" i="5"/>
  <c r="CO2327" i="5"/>
  <c r="CQ2327" i="5"/>
  <c r="D2328" i="5"/>
  <c r="AG2328" i="5" s="1"/>
  <c r="CU2328" i="5" s="1"/>
  <c r="CV2328" i="5" s="1"/>
  <c r="AH2328" i="5"/>
  <c r="AI2328" i="5"/>
  <c r="AJ2328" i="5"/>
  <c r="AL2328" i="5" s="1"/>
  <c r="AK2328" i="5"/>
  <c r="AM2328" i="5"/>
  <c r="AN2328" i="5"/>
  <c r="AP2328" i="5" s="1"/>
  <c r="AO2328" i="5"/>
  <c r="AQ2328" i="5"/>
  <c r="AR2328" i="5"/>
  <c r="AT2328" i="5" s="1"/>
  <c r="AS2328" i="5"/>
  <c r="AU2328" i="5"/>
  <c r="AV2328" i="5"/>
  <c r="AX2328" i="5" s="1"/>
  <c r="AW2328" i="5"/>
  <c r="AY2328" i="5"/>
  <c r="AZ2328" i="5"/>
  <c r="BB2328" i="5" s="1"/>
  <c r="BA2328" i="5"/>
  <c r="BC2328" i="5"/>
  <c r="BD2328" i="5"/>
  <c r="BF2328" i="5" s="1"/>
  <c r="BE2328" i="5"/>
  <c r="BG2328" i="5"/>
  <c r="BH2328" i="5"/>
  <c r="BJ2328" i="5" s="1"/>
  <c r="BI2328" i="5"/>
  <c r="BK2328" i="5"/>
  <c r="BL2328" i="5"/>
  <c r="BN2328" i="5" s="1"/>
  <c r="BM2328" i="5"/>
  <c r="BO2328" i="5"/>
  <c r="BP2328" i="5"/>
  <c r="BR2328" i="5" s="1"/>
  <c r="BQ2328" i="5"/>
  <c r="BS2328" i="5"/>
  <c r="BT2328" i="5"/>
  <c r="BV2328" i="5" s="1"/>
  <c r="BU2328" i="5"/>
  <c r="BW2328" i="5"/>
  <c r="BX2328" i="5"/>
  <c r="BZ2328" i="5" s="1"/>
  <c r="BY2328" i="5"/>
  <c r="CA2328" i="5"/>
  <c r="CB2328" i="5"/>
  <c r="CD2328" i="5" s="1"/>
  <c r="CC2328" i="5"/>
  <c r="CE2328" i="5"/>
  <c r="CF2328" i="5"/>
  <c r="CH2328" i="5" s="1"/>
  <c r="CR2328" i="5" s="1"/>
  <c r="CG2328" i="5"/>
  <c r="CI2328" i="5"/>
  <c r="CJ2328" i="5"/>
  <c r="CL2328" i="5" s="1"/>
  <c r="CK2328" i="5"/>
  <c r="CM2328" i="5"/>
  <c r="CN2328" i="5"/>
  <c r="CP2328" i="5" s="1"/>
  <c r="CO2328" i="5"/>
  <c r="CQ2328" i="5"/>
  <c r="D2329" i="5"/>
  <c r="AG2329" i="5" s="1"/>
  <c r="CU2329" i="5" s="1"/>
  <c r="CV2329" i="5" s="1"/>
  <c r="AH2329" i="5"/>
  <c r="AI2329" i="5"/>
  <c r="AL2329" i="5" s="1"/>
  <c r="AJ2329" i="5"/>
  <c r="AK2329" i="5"/>
  <c r="AM2329" i="5"/>
  <c r="AP2329" i="5" s="1"/>
  <c r="AN2329" i="5"/>
  <c r="AO2329" i="5"/>
  <c r="AQ2329" i="5"/>
  <c r="AT2329" i="5" s="1"/>
  <c r="AR2329" i="5"/>
  <c r="AS2329" i="5"/>
  <c r="AU2329" i="5"/>
  <c r="AX2329" i="5" s="1"/>
  <c r="AV2329" i="5"/>
  <c r="AW2329" i="5"/>
  <c r="AY2329" i="5"/>
  <c r="BB2329" i="5" s="1"/>
  <c r="AZ2329" i="5"/>
  <c r="BA2329" i="5"/>
  <c r="BC2329" i="5"/>
  <c r="BF2329" i="5" s="1"/>
  <c r="BD2329" i="5"/>
  <c r="BE2329" i="5"/>
  <c r="BG2329" i="5"/>
  <c r="BJ2329" i="5" s="1"/>
  <c r="BH2329" i="5"/>
  <c r="BI2329" i="5"/>
  <c r="BK2329" i="5"/>
  <c r="BN2329" i="5" s="1"/>
  <c r="BL2329" i="5"/>
  <c r="BM2329" i="5"/>
  <c r="BO2329" i="5"/>
  <c r="BR2329" i="5" s="1"/>
  <c r="BP2329" i="5"/>
  <c r="BQ2329" i="5"/>
  <c r="BS2329" i="5"/>
  <c r="BV2329" i="5" s="1"/>
  <c r="BT2329" i="5"/>
  <c r="BU2329" i="5"/>
  <c r="BW2329" i="5"/>
  <c r="BZ2329" i="5" s="1"/>
  <c r="BX2329" i="5"/>
  <c r="BY2329" i="5"/>
  <c r="CA2329" i="5"/>
  <c r="CD2329" i="5" s="1"/>
  <c r="CB2329" i="5"/>
  <c r="CC2329" i="5"/>
  <c r="CE2329" i="5"/>
  <c r="CH2329" i="5" s="1"/>
  <c r="CR2329" i="5" s="1"/>
  <c r="CF2329" i="5"/>
  <c r="CG2329" i="5"/>
  <c r="CI2329" i="5"/>
  <c r="CL2329" i="5" s="1"/>
  <c r="CJ2329" i="5"/>
  <c r="CK2329" i="5"/>
  <c r="CM2329" i="5"/>
  <c r="CP2329" i="5" s="1"/>
  <c r="CN2329" i="5"/>
  <c r="CO2329" i="5"/>
  <c r="CQ2329" i="5"/>
  <c r="D2330" i="5"/>
  <c r="AG2330" i="5" s="1"/>
  <c r="CU2330" i="5" s="1"/>
  <c r="CV2330" i="5" s="1"/>
  <c r="AH2330" i="5"/>
  <c r="AI2330" i="5"/>
  <c r="AJ2330" i="5"/>
  <c r="AK2330" i="5"/>
  <c r="AL2330" i="5"/>
  <c r="AM2330" i="5"/>
  <c r="AN2330" i="5"/>
  <c r="AO2330" i="5"/>
  <c r="AP2330" i="5"/>
  <c r="AQ2330" i="5"/>
  <c r="AR2330" i="5"/>
  <c r="AS2330" i="5"/>
  <c r="AT2330" i="5"/>
  <c r="AU2330" i="5"/>
  <c r="AV2330" i="5"/>
  <c r="AW2330" i="5"/>
  <c r="AX2330" i="5"/>
  <c r="AY2330" i="5"/>
  <c r="AZ2330" i="5"/>
  <c r="BA2330" i="5"/>
  <c r="BB2330" i="5"/>
  <c r="BC2330" i="5"/>
  <c r="BD2330" i="5"/>
  <c r="BE2330" i="5"/>
  <c r="BF2330" i="5"/>
  <c r="BG2330" i="5"/>
  <c r="BH2330" i="5"/>
  <c r="BI2330" i="5"/>
  <c r="BJ2330" i="5"/>
  <c r="BK2330" i="5"/>
  <c r="BL2330" i="5"/>
  <c r="BM2330" i="5"/>
  <c r="BN2330" i="5"/>
  <c r="BO2330" i="5"/>
  <c r="BP2330" i="5"/>
  <c r="BQ2330" i="5"/>
  <c r="BR2330" i="5"/>
  <c r="BS2330" i="5"/>
  <c r="BT2330" i="5"/>
  <c r="BU2330" i="5"/>
  <c r="BV2330" i="5"/>
  <c r="BW2330" i="5"/>
  <c r="BX2330" i="5"/>
  <c r="BY2330" i="5"/>
  <c r="BZ2330" i="5"/>
  <c r="CA2330" i="5"/>
  <c r="CB2330" i="5"/>
  <c r="CC2330" i="5"/>
  <c r="CD2330" i="5"/>
  <c r="CE2330" i="5"/>
  <c r="CF2330" i="5"/>
  <c r="CG2330" i="5"/>
  <c r="CH2330" i="5"/>
  <c r="CR2330" i="5" s="1"/>
  <c r="CI2330" i="5"/>
  <c r="CJ2330" i="5"/>
  <c r="CK2330" i="5"/>
  <c r="CL2330" i="5"/>
  <c r="CM2330" i="5"/>
  <c r="CN2330" i="5"/>
  <c r="CO2330" i="5"/>
  <c r="CP2330" i="5"/>
  <c r="CQ2330" i="5"/>
  <c r="D2331" i="5"/>
  <c r="AG2331" i="5" s="1"/>
  <c r="AH2331" i="5"/>
  <c r="AI2331" i="5"/>
  <c r="AJ2331" i="5"/>
  <c r="AL2331" i="5" s="1"/>
  <c r="AK2331" i="5"/>
  <c r="AM2331" i="5"/>
  <c r="AN2331" i="5"/>
  <c r="AP2331" i="5" s="1"/>
  <c r="AO2331" i="5"/>
  <c r="AQ2331" i="5"/>
  <c r="AR2331" i="5"/>
  <c r="AT2331" i="5" s="1"/>
  <c r="AS2331" i="5"/>
  <c r="AU2331" i="5"/>
  <c r="AV2331" i="5"/>
  <c r="AX2331" i="5" s="1"/>
  <c r="AW2331" i="5"/>
  <c r="AY2331" i="5"/>
  <c r="AZ2331" i="5"/>
  <c r="BB2331" i="5" s="1"/>
  <c r="BA2331" i="5"/>
  <c r="BC2331" i="5"/>
  <c r="BD2331" i="5"/>
  <c r="BF2331" i="5" s="1"/>
  <c r="BE2331" i="5"/>
  <c r="BG2331" i="5"/>
  <c r="BH2331" i="5"/>
  <c r="BJ2331" i="5" s="1"/>
  <c r="BI2331" i="5"/>
  <c r="BK2331" i="5"/>
  <c r="BL2331" i="5"/>
  <c r="BN2331" i="5" s="1"/>
  <c r="BM2331" i="5"/>
  <c r="BO2331" i="5"/>
  <c r="BP2331" i="5"/>
  <c r="BR2331" i="5" s="1"/>
  <c r="BQ2331" i="5"/>
  <c r="BS2331" i="5"/>
  <c r="BT2331" i="5"/>
  <c r="BV2331" i="5" s="1"/>
  <c r="BU2331" i="5"/>
  <c r="BW2331" i="5"/>
  <c r="BX2331" i="5"/>
  <c r="BZ2331" i="5" s="1"/>
  <c r="BY2331" i="5"/>
  <c r="CA2331" i="5"/>
  <c r="CB2331" i="5"/>
  <c r="CD2331" i="5" s="1"/>
  <c r="CC2331" i="5"/>
  <c r="CE2331" i="5"/>
  <c r="CF2331" i="5"/>
  <c r="CH2331" i="5" s="1"/>
  <c r="CR2331" i="5" s="1"/>
  <c r="CG2331" i="5"/>
  <c r="CI2331" i="5"/>
  <c r="CJ2331" i="5"/>
  <c r="CL2331" i="5" s="1"/>
  <c r="CK2331" i="5"/>
  <c r="CM2331" i="5"/>
  <c r="CN2331" i="5"/>
  <c r="CP2331" i="5" s="1"/>
  <c r="CO2331" i="5"/>
  <c r="CQ2331" i="5"/>
  <c r="D2332" i="5"/>
  <c r="AG2332" i="5" s="1"/>
  <c r="CU2332" i="5" s="1"/>
  <c r="CV2332" i="5" s="1"/>
  <c r="AH2332" i="5"/>
  <c r="AI2332" i="5"/>
  <c r="AJ2332" i="5"/>
  <c r="AK2332" i="5"/>
  <c r="AL2332" i="5"/>
  <c r="AM2332" i="5"/>
  <c r="AN2332" i="5"/>
  <c r="AO2332" i="5"/>
  <c r="AP2332" i="5"/>
  <c r="AQ2332" i="5"/>
  <c r="AR2332" i="5"/>
  <c r="AS2332" i="5"/>
  <c r="AT2332" i="5"/>
  <c r="AU2332" i="5"/>
  <c r="AV2332" i="5"/>
  <c r="AW2332" i="5"/>
  <c r="AX2332" i="5"/>
  <c r="AY2332" i="5"/>
  <c r="AZ2332" i="5"/>
  <c r="BA2332" i="5"/>
  <c r="BB2332" i="5"/>
  <c r="BC2332" i="5"/>
  <c r="BD2332" i="5"/>
  <c r="BE2332" i="5"/>
  <c r="BF2332" i="5"/>
  <c r="BG2332" i="5"/>
  <c r="BH2332" i="5"/>
  <c r="BI2332" i="5"/>
  <c r="BJ2332" i="5"/>
  <c r="BK2332" i="5"/>
  <c r="BL2332" i="5"/>
  <c r="BM2332" i="5"/>
  <c r="BN2332" i="5"/>
  <c r="BO2332" i="5"/>
  <c r="BP2332" i="5"/>
  <c r="BQ2332" i="5"/>
  <c r="BR2332" i="5"/>
  <c r="BS2332" i="5"/>
  <c r="BT2332" i="5"/>
  <c r="BU2332" i="5"/>
  <c r="BV2332" i="5"/>
  <c r="BW2332" i="5"/>
  <c r="BX2332" i="5"/>
  <c r="BY2332" i="5"/>
  <c r="BZ2332" i="5"/>
  <c r="CA2332" i="5"/>
  <c r="CB2332" i="5"/>
  <c r="CC2332" i="5"/>
  <c r="CD2332" i="5"/>
  <c r="CE2332" i="5"/>
  <c r="CF2332" i="5"/>
  <c r="CG2332" i="5"/>
  <c r="CH2332" i="5"/>
  <c r="CR2332" i="5" s="1"/>
  <c r="CI2332" i="5"/>
  <c r="CJ2332" i="5"/>
  <c r="CK2332" i="5"/>
  <c r="CL2332" i="5"/>
  <c r="CM2332" i="5"/>
  <c r="CN2332" i="5"/>
  <c r="CO2332" i="5"/>
  <c r="CP2332" i="5"/>
  <c r="CQ2332" i="5"/>
  <c r="D2333" i="5"/>
  <c r="AG2333" i="5" s="1"/>
  <c r="CU2333" i="5" s="1"/>
  <c r="CV2333" i="5" s="1"/>
  <c r="AH2333" i="5"/>
  <c r="AI2333" i="5"/>
  <c r="AJ2333" i="5"/>
  <c r="AL2333" i="5" s="1"/>
  <c r="AK2333" i="5"/>
  <c r="AM2333" i="5"/>
  <c r="AN2333" i="5"/>
  <c r="AP2333" i="5" s="1"/>
  <c r="AO2333" i="5"/>
  <c r="AQ2333" i="5"/>
  <c r="AR2333" i="5"/>
  <c r="AT2333" i="5" s="1"/>
  <c r="AS2333" i="5"/>
  <c r="AU2333" i="5"/>
  <c r="AV2333" i="5"/>
  <c r="AX2333" i="5" s="1"/>
  <c r="AW2333" i="5"/>
  <c r="AY2333" i="5"/>
  <c r="AZ2333" i="5"/>
  <c r="BB2333" i="5" s="1"/>
  <c r="BA2333" i="5"/>
  <c r="BC2333" i="5"/>
  <c r="BD2333" i="5"/>
  <c r="BF2333" i="5" s="1"/>
  <c r="BE2333" i="5"/>
  <c r="BG2333" i="5"/>
  <c r="BH2333" i="5"/>
  <c r="BJ2333" i="5" s="1"/>
  <c r="BI2333" i="5"/>
  <c r="BK2333" i="5"/>
  <c r="BL2333" i="5"/>
  <c r="BN2333" i="5" s="1"/>
  <c r="BM2333" i="5"/>
  <c r="BO2333" i="5"/>
  <c r="BP2333" i="5"/>
  <c r="BR2333" i="5" s="1"/>
  <c r="BQ2333" i="5"/>
  <c r="BS2333" i="5"/>
  <c r="BT2333" i="5"/>
  <c r="BV2333" i="5" s="1"/>
  <c r="BU2333" i="5"/>
  <c r="BW2333" i="5"/>
  <c r="BX2333" i="5"/>
  <c r="BZ2333" i="5" s="1"/>
  <c r="BY2333" i="5"/>
  <c r="CA2333" i="5"/>
  <c r="CB2333" i="5"/>
  <c r="CD2333" i="5" s="1"/>
  <c r="CC2333" i="5"/>
  <c r="CE2333" i="5"/>
  <c r="CF2333" i="5"/>
  <c r="CH2333" i="5" s="1"/>
  <c r="CG2333" i="5"/>
  <c r="CI2333" i="5"/>
  <c r="CJ2333" i="5"/>
  <c r="CL2333" i="5" s="1"/>
  <c r="CK2333" i="5"/>
  <c r="CM2333" i="5"/>
  <c r="CN2333" i="5"/>
  <c r="CP2333" i="5" s="1"/>
  <c r="CO2333" i="5"/>
  <c r="CQ2333" i="5"/>
  <c r="D2334" i="5"/>
  <c r="AG2334" i="5" s="1"/>
  <c r="CU2334" i="5" s="1"/>
  <c r="CV2334" i="5" s="1"/>
  <c r="AH2334" i="5"/>
  <c r="AI2334" i="5"/>
  <c r="AJ2334" i="5"/>
  <c r="AK2334" i="5"/>
  <c r="AL2334" i="5"/>
  <c r="AM2334" i="5"/>
  <c r="AN2334" i="5"/>
  <c r="AO2334" i="5"/>
  <c r="AP2334" i="5"/>
  <c r="AQ2334" i="5"/>
  <c r="AR2334" i="5"/>
  <c r="AS2334" i="5"/>
  <c r="AT2334" i="5"/>
  <c r="AU2334" i="5"/>
  <c r="AV2334" i="5"/>
  <c r="AW2334" i="5"/>
  <c r="AX2334" i="5"/>
  <c r="AY2334" i="5"/>
  <c r="AZ2334" i="5"/>
  <c r="BA2334" i="5"/>
  <c r="BB2334" i="5"/>
  <c r="BC2334" i="5"/>
  <c r="BD2334" i="5"/>
  <c r="BE2334" i="5"/>
  <c r="BF2334" i="5"/>
  <c r="BG2334" i="5"/>
  <c r="BH2334" i="5"/>
  <c r="BI2334" i="5"/>
  <c r="BJ2334" i="5"/>
  <c r="BK2334" i="5"/>
  <c r="BL2334" i="5"/>
  <c r="BM2334" i="5"/>
  <c r="BN2334" i="5"/>
  <c r="BO2334" i="5"/>
  <c r="BP2334" i="5"/>
  <c r="BQ2334" i="5"/>
  <c r="BR2334" i="5"/>
  <c r="BS2334" i="5"/>
  <c r="BT2334" i="5"/>
  <c r="BU2334" i="5"/>
  <c r="BV2334" i="5"/>
  <c r="BW2334" i="5"/>
  <c r="BX2334" i="5"/>
  <c r="BY2334" i="5"/>
  <c r="BZ2334" i="5"/>
  <c r="CA2334" i="5"/>
  <c r="CB2334" i="5"/>
  <c r="CC2334" i="5"/>
  <c r="CD2334" i="5"/>
  <c r="CE2334" i="5"/>
  <c r="CF2334" i="5"/>
  <c r="CG2334" i="5"/>
  <c r="CH2334" i="5"/>
  <c r="CR2334" i="5" s="1"/>
  <c r="CI2334" i="5"/>
  <c r="CJ2334" i="5"/>
  <c r="CK2334" i="5"/>
  <c r="CL2334" i="5"/>
  <c r="CM2334" i="5"/>
  <c r="CN2334" i="5"/>
  <c r="CO2334" i="5"/>
  <c r="CP2334" i="5"/>
  <c r="CQ2334" i="5"/>
  <c r="D2335" i="5"/>
  <c r="AG2335" i="5" s="1"/>
  <c r="CU2335" i="5" s="1"/>
  <c r="CV2335" i="5" s="1"/>
  <c r="AH2335" i="5"/>
  <c r="AI2335" i="5"/>
  <c r="AJ2335" i="5"/>
  <c r="AL2335" i="5" s="1"/>
  <c r="AK2335" i="5"/>
  <c r="AM2335" i="5"/>
  <c r="AN2335" i="5"/>
  <c r="AP2335" i="5" s="1"/>
  <c r="AO2335" i="5"/>
  <c r="AQ2335" i="5"/>
  <c r="AR2335" i="5"/>
  <c r="AT2335" i="5" s="1"/>
  <c r="AS2335" i="5"/>
  <c r="AU2335" i="5"/>
  <c r="AV2335" i="5"/>
  <c r="AX2335" i="5" s="1"/>
  <c r="AW2335" i="5"/>
  <c r="AY2335" i="5"/>
  <c r="AZ2335" i="5"/>
  <c r="BB2335" i="5" s="1"/>
  <c r="BA2335" i="5"/>
  <c r="BC2335" i="5"/>
  <c r="BD2335" i="5"/>
  <c r="BF2335" i="5" s="1"/>
  <c r="BE2335" i="5"/>
  <c r="BG2335" i="5"/>
  <c r="BH2335" i="5"/>
  <c r="BJ2335" i="5" s="1"/>
  <c r="BI2335" i="5"/>
  <c r="BK2335" i="5"/>
  <c r="BL2335" i="5"/>
  <c r="BN2335" i="5" s="1"/>
  <c r="BM2335" i="5"/>
  <c r="BO2335" i="5"/>
  <c r="BP2335" i="5"/>
  <c r="BR2335" i="5" s="1"/>
  <c r="BQ2335" i="5"/>
  <c r="BS2335" i="5"/>
  <c r="BT2335" i="5"/>
  <c r="BV2335" i="5" s="1"/>
  <c r="BU2335" i="5"/>
  <c r="BW2335" i="5"/>
  <c r="BX2335" i="5"/>
  <c r="BZ2335" i="5" s="1"/>
  <c r="BY2335" i="5"/>
  <c r="CA2335" i="5"/>
  <c r="CB2335" i="5"/>
  <c r="CD2335" i="5" s="1"/>
  <c r="CC2335" i="5"/>
  <c r="CE2335" i="5"/>
  <c r="CF2335" i="5"/>
  <c r="CH2335" i="5" s="1"/>
  <c r="CG2335" i="5"/>
  <c r="CI2335" i="5"/>
  <c r="CJ2335" i="5"/>
  <c r="CL2335" i="5" s="1"/>
  <c r="CK2335" i="5"/>
  <c r="CM2335" i="5"/>
  <c r="CN2335" i="5"/>
  <c r="CP2335" i="5" s="1"/>
  <c r="CO2335" i="5"/>
  <c r="CQ2335" i="5"/>
  <c r="D2336" i="5"/>
  <c r="AG2336" i="5" s="1"/>
  <c r="CU2336" i="5" s="1"/>
  <c r="CV2336" i="5" s="1"/>
  <c r="AH2336" i="5"/>
  <c r="AI2336" i="5"/>
  <c r="AJ2336" i="5"/>
  <c r="AK2336" i="5"/>
  <c r="AL2336" i="5"/>
  <c r="AM2336" i="5"/>
  <c r="AN2336" i="5"/>
  <c r="AO2336" i="5"/>
  <c r="AP2336" i="5"/>
  <c r="AQ2336" i="5"/>
  <c r="AR2336" i="5"/>
  <c r="AS2336" i="5"/>
  <c r="AT2336" i="5"/>
  <c r="AU2336" i="5"/>
  <c r="AV2336" i="5"/>
  <c r="AW2336" i="5"/>
  <c r="AX2336" i="5"/>
  <c r="AY2336" i="5"/>
  <c r="AZ2336" i="5"/>
  <c r="BA2336" i="5"/>
  <c r="BB2336" i="5"/>
  <c r="BC2336" i="5"/>
  <c r="BD2336" i="5"/>
  <c r="BE2336" i="5"/>
  <c r="BF2336" i="5"/>
  <c r="BG2336" i="5"/>
  <c r="BH2336" i="5"/>
  <c r="BI2336" i="5"/>
  <c r="BJ2336" i="5"/>
  <c r="BK2336" i="5"/>
  <c r="BL2336" i="5"/>
  <c r="BM2336" i="5"/>
  <c r="BN2336" i="5"/>
  <c r="BO2336" i="5"/>
  <c r="BP2336" i="5"/>
  <c r="BQ2336" i="5"/>
  <c r="BR2336" i="5"/>
  <c r="BS2336" i="5"/>
  <c r="BT2336" i="5"/>
  <c r="BU2336" i="5"/>
  <c r="BV2336" i="5"/>
  <c r="BW2336" i="5"/>
  <c r="BX2336" i="5"/>
  <c r="BY2336" i="5"/>
  <c r="BZ2336" i="5"/>
  <c r="CA2336" i="5"/>
  <c r="CB2336" i="5"/>
  <c r="CC2336" i="5"/>
  <c r="CD2336" i="5"/>
  <c r="CE2336" i="5"/>
  <c r="CF2336" i="5"/>
  <c r="CG2336" i="5"/>
  <c r="CH2336" i="5"/>
  <c r="CR2336" i="5" s="1"/>
  <c r="CI2336" i="5"/>
  <c r="CJ2336" i="5"/>
  <c r="CK2336" i="5"/>
  <c r="CL2336" i="5"/>
  <c r="CM2336" i="5"/>
  <c r="CN2336" i="5"/>
  <c r="CO2336" i="5"/>
  <c r="CP2336" i="5"/>
  <c r="CQ2336" i="5"/>
  <c r="D2337" i="5"/>
  <c r="AG2337" i="5" s="1"/>
  <c r="CU2337" i="5" s="1"/>
  <c r="CV2337" i="5" s="1"/>
  <c r="AH2337" i="5"/>
  <c r="AI2337" i="5"/>
  <c r="AJ2337" i="5"/>
  <c r="AL2337" i="5" s="1"/>
  <c r="AK2337" i="5"/>
  <c r="AM2337" i="5"/>
  <c r="AN2337" i="5"/>
  <c r="AP2337" i="5" s="1"/>
  <c r="AO2337" i="5"/>
  <c r="AQ2337" i="5"/>
  <c r="AR2337" i="5"/>
  <c r="AT2337" i="5" s="1"/>
  <c r="AS2337" i="5"/>
  <c r="AU2337" i="5"/>
  <c r="AV2337" i="5"/>
  <c r="AX2337" i="5" s="1"/>
  <c r="AW2337" i="5"/>
  <c r="AY2337" i="5"/>
  <c r="AZ2337" i="5"/>
  <c r="BB2337" i="5" s="1"/>
  <c r="BA2337" i="5"/>
  <c r="BC2337" i="5"/>
  <c r="BD2337" i="5"/>
  <c r="BF2337" i="5" s="1"/>
  <c r="BE2337" i="5"/>
  <c r="BG2337" i="5"/>
  <c r="BH2337" i="5"/>
  <c r="BJ2337" i="5" s="1"/>
  <c r="BI2337" i="5"/>
  <c r="BK2337" i="5"/>
  <c r="BL2337" i="5"/>
  <c r="BN2337" i="5" s="1"/>
  <c r="BM2337" i="5"/>
  <c r="BO2337" i="5"/>
  <c r="BP2337" i="5"/>
  <c r="BR2337" i="5" s="1"/>
  <c r="BQ2337" i="5"/>
  <c r="BS2337" i="5"/>
  <c r="BT2337" i="5"/>
  <c r="BV2337" i="5" s="1"/>
  <c r="BU2337" i="5"/>
  <c r="BW2337" i="5"/>
  <c r="BX2337" i="5"/>
  <c r="BZ2337" i="5" s="1"/>
  <c r="BY2337" i="5"/>
  <c r="CA2337" i="5"/>
  <c r="CB2337" i="5"/>
  <c r="CD2337" i="5" s="1"/>
  <c r="CC2337" i="5"/>
  <c r="CE2337" i="5"/>
  <c r="CF2337" i="5"/>
  <c r="CH2337" i="5" s="1"/>
  <c r="CR2337" i="5" s="1"/>
  <c r="CG2337" i="5"/>
  <c r="CI2337" i="5"/>
  <c r="CJ2337" i="5"/>
  <c r="CL2337" i="5" s="1"/>
  <c r="CK2337" i="5"/>
  <c r="CM2337" i="5"/>
  <c r="CN2337" i="5"/>
  <c r="CP2337" i="5" s="1"/>
  <c r="CO2337" i="5"/>
  <c r="CQ2337" i="5"/>
  <c r="D2338" i="5"/>
  <c r="AG2338" i="5" s="1"/>
  <c r="CU2338" i="5" s="1"/>
  <c r="CV2338" i="5" s="1"/>
  <c r="AH2338" i="5"/>
  <c r="AI2338" i="5"/>
  <c r="AJ2338" i="5"/>
  <c r="AK2338" i="5"/>
  <c r="AL2338" i="5"/>
  <c r="AM2338" i="5"/>
  <c r="AN2338" i="5"/>
  <c r="AO2338" i="5"/>
  <c r="AP2338" i="5"/>
  <c r="AQ2338" i="5"/>
  <c r="AR2338" i="5"/>
  <c r="AS2338" i="5"/>
  <c r="AT2338" i="5"/>
  <c r="AU2338" i="5"/>
  <c r="AV2338" i="5"/>
  <c r="AW2338" i="5"/>
  <c r="AX2338" i="5"/>
  <c r="AY2338" i="5"/>
  <c r="AZ2338" i="5"/>
  <c r="BA2338" i="5"/>
  <c r="BB2338" i="5"/>
  <c r="BC2338" i="5"/>
  <c r="BD2338" i="5"/>
  <c r="BE2338" i="5"/>
  <c r="BF2338" i="5"/>
  <c r="BG2338" i="5"/>
  <c r="BH2338" i="5"/>
  <c r="BI2338" i="5"/>
  <c r="BJ2338" i="5"/>
  <c r="BK2338" i="5"/>
  <c r="BL2338" i="5"/>
  <c r="BM2338" i="5"/>
  <c r="BN2338" i="5"/>
  <c r="BO2338" i="5"/>
  <c r="BP2338" i="5"/>
  <c r="BQ2338" i="5"/>
  <c r="BR2338" i="5"/>
  <c r="BS2338" i="5"/>
  <c r="BT2338" i="5"/>
  <c r="BU2338" i="5"/>
  <c r="BV2338" i="5"/>
  <c r="BW2338" i="5"/>
  <c r="BX2338" i="5"/>
  <c r="BY2338" i="5"/>
  <c r="BZ2338" i="5"/>
  <c r="CA2338" i="5"/>
  <c r="CB2338" i="5"/>
  <c r="CC2338" i="5"/>
  <c r="CD2338" i="5"/>
  <c r="CE2338" i="5"/>
  <c r="CF2338" i="5"/>
  <c r="CG2338" i="5"/>
  <c r="CH2338" i="5"/>
  <c r="CI2338" i="5"/>
  <c r="CJ2338" i="5"/>
  <c r="CK2338" i="5"/>
  <c r="CL2338" i="5"/>
  <c r="CM2338" i="5"/>
  <c r="CN2338" i="5"/>
  <c r="CO2338" i="5"/>
  <c r="CP2338" i="5"/>
  <c r="CQ2338" i="5"/>
  <c r="D2339" i="5"/>
  <c r="AG2339" i="5" s="1"/>
  <c r="CU2339" i="5" s="1"/>
  <c r="CV2339" i="5" s="1"/>
  <c r="AH2339" i="5"/>
  <c r="AI2339" i="5"/>
  <c r="AJ2339" i="5"/>
  <c r="AL2339" i="5" s="1"/>
  <c r="AK2339" i="5"/>
  <c r="AM2339" i="5"/>
  <c r="AN2339" i="5"/>
  <c r="AP2339" i="5" s="1"/>
  <c r="AO2339" i="5"/>
  <c r="AQ2339" i="5"/>
  <c r="AR2339" i="5"/>
  <c r="AT2339" i="5" s="1"/>
  <c r="AS2339" i="5"/>
  <c r="AU2339" i="5"/>
  <c r="AV2339" i="5"/>
  <c r="AX2339" i="5" s="1"/>
  <c r="AW2339" i="5"/>
  <c r="AY2339" i="5"/>
  <c r="AZ2339" i="5"/>
  <c r="BB2339" i="5" s="1"/>
  <c r="BA2339" i="5"/>
  <c r="BC2339" i="5"/>
  <c r="BD2339" i="5"/>
  <c r="BF2339" i="5" s="1"/>
  <c r="BE2339" i="5"/>
  <c r="BG2339" i="5"/>
  <c r="BH2339" i="5"/>
  <c r="BJ2339" i="5" s="1"/>
  <c r="BI2339" i="5"/>
  <c r="BK2339" i="5"/>
  <c r="BL2339" i="5"/>
  <c r="BN2339" i="5" s="1"/>
  <c r="BM2339" i="5"/>
  <c r="BO2339" i="5"/>
  <c r="BP2339" i="5"/>
  <c r="BR2339" i="5" s="1"/>
  <c r="BQ2339" i="5"/>
  <c r="BS2339" i="5"/>
  <c r="BT2339" i="5"/>
  <c r="BV2339" i="5" s="1"/>
  <c r="BU2339" i="5"/>
  <c r="BW2339" i="5"/>
  <c r="BX2339" i="5"/>
  <c r="BZ2339" i="5" s="1"/>
  <c r="BY2339" i="5"/>
  <c r="CA2339" i="5"/>
  <c r="CB2339" i="5"/>
  <c r="CD2339" i="5" s="1"/>
  <c r="CC2339" i="5"/>
  <c r="CE2339" i="5"/>
  <c r="CF2339" i="5"/>
  <c r="CH2339" i="5" s="1"/>
  <c r="CR2339" i="5" s="1"/>
  <c r="CG2339" i="5"/>
  <c r="CI2339" i="5"/>
  <c r="CJ2339" i="5"/>
  <c r="CL2339" i="5" s="1"/>
  <c r="CK2339" i="5"/>
  <c r="CM2339" i="5"/>
  <c r="CN2339" i="5"/>
  <c r="CP2339" i="5" s="1"/>
  <c r="CO2339" i="5"/>
  <c r="CQ2339" i="5"/>
  <c r="D2340" i="5"/>
  <c r="AG2340" i="5" s="1"/>
  <c r="CU2340" i="5" s="1"/>
  <c r="CV2340" i="5" s="1"/>
  <c r="AH2340" i="5"/>
  <c r="AI2340" i="5"/>
  <c r="AJ2340" i="5"/>
  <c r="AK2340" i="5"/>
  <c r="AL2340" i="5"/>
  <c r="AM2340" i="5"/>
  <c r="AN2340" i="5"/>
  <c r="AO2340" i="5"/>
  <c r="AP2340" i="5"/>
  <c r="AQ2340" i="5"/>
  <c r="AR2340" i="5"/>
  <c r="AS2340" i="5"/>
  <c r="AT2340" i="5"/>
  <c r="AU2340" i="5"/>
  <c r="AV2340" i="5"/>
  <c r="AW2340" i="5"/>
  <c r="AX2340" i="5"/>
  <c r="AY2340" i="5"/>
  <c r="AZ2340" i="5"/>
  <c r="BA2340" i="5"/>
  <c r="BB2340" i="5"/>
  <c r="BC2340" i="5"/>
  <c r="BD2340" i="5"/>
  <c r="BE2340" i="5"/>
  <c r="BF2340" i="5"/>
  <c r="BG2340" i="5"/>
  <c r="BH2340" i="5"/>
  <c r="BI2340" i="5"/>
  <c r="BJ2340" i="5"/>
  <c r="BK2340" i="5"/>
  <c r="BL2340" i="5"/>
  <c r="BM2340" i="5"/>
  <c r="BN2340" i="5"/>
  <c r="BO2340" i="5"/>
  <c r="BP2340" i="5"/>
  <c r="BQ2340" i="5"/>
  <c r="BR2340" i="5"/>
  <c r="BS2340" i="5"/>
  <c r="BT2340" i="5"/>
  <c r="BU2340" i="5"/>
  <c r="BV2340" i="5"/>
  <c r="BW2340" i="5"/>
  <c r="BX2340" i="5"/>
  <c r="BY2340" i="5"/>
  <c r="BZ2340" i="5"/>
  <c r="CA2340" i="5"/>
  <c r="CB2340" i="5"/>
  <c r="CC2340" i="5"/>
  <c r="CD2340" i="5"/>
  <c r="CE2340" i="5"/>
  <c r="CF2340" i="5"/>
  <c r="CG2340" i="5"/>
  <c r="CH2340" i="5"/>
  <c r="CI2340" i="5"/>
  <c r="CJ2340" i="5"/>
  <c r="CK2340" i="5"/>
  <c r="CL2340" i="5"/>
  <c r="CM2340" i="5"/>
  <c r="CN2340" i="5"/>
  <c r="CO2340" i="5"/>
  <c r="CP2340" i="5"/>
  <c r="CQ2340" i="5"/>
  <c r="D2341" i="5"/>
  <c r="AG2341" i="5" s="1"/>
  <c r="CU2341" i="5" s="1"/>
  <c r="CV2341" i="5" s="1"/>
  <c r="AH2341" i="5"/>
  <c r="AI2341" i="5"/>
  <c r="AJ2341" i="5"/>
  <c r="AL2341" i="5" s="1"/>
  <c r="AK2341" i="5"/>
  <c r="AM2341" i="5"/>
  <c r="AN2341" i="5"/>
  <c r="AP2341" i="5" s="1"/>
  <c r="AO2341" i="5"/>
  <c r="AQ2341" i="5"/>
  <c r="AR2341" i="5"/>
  <c r="AT2341" i="5" s="1"/>
  <c r="AS2341" i="5"/>
  <c r="AU2341" i="5"/>
  <c r="AV2341" i="5"/>
  <c r="AX2341" i="5" s="1"/>
  <c r="AW2341" i="5"/>
  <c r="AY2341" i="5"/>
  <c r="AZ2341" i="5"/>
  <c r="BB2341" i="5" s="1"/>
  <c r="BA2341" i="5"/>
  <c r="BC2341" i="5"/>
  <c r="BD2341" i="5"/>
  <c r="BF2341" i="5" s="1"/>
  <c r="BE2341" i="5"/>
  <c r="BG2341" i="5"/>
  <c r="BH2341" i="5"/>
  <c r="BJ2341" i="5" s="1"/>
  <c r="BI2341" i="5"/>
  <c r="BK2341" i="5"/>
  <c r="BL2341" i="5"/>
  <c r="BN2341" i="5" s="1"/>
  <c r="BM2341" i="5"/>
  <c r="BO2341" i="5"/>
  <c r="BP2341" i="5"/>
  <c r="BR2341" i="5" s="1"/>
  <c r="BQ2341" i="5"/>
  <c r="BS2341" i="5"/>
  <c r="BT2341" i="5"/>
  <c r="BV2341" i="5" s="1"/>
  <c r="BU2341" i="5"/>
  <c r="BW2341" i="5"/>
  <c r="BX2341" i="5"/>
  <c r="BZ2341" i="5" s="1"/>
  <c r="BY2341" i="5"/>
  <c r="CA2341" i="5"/>
  <c r="CB2341" i="5"/>
  <c r="CD2341" i="5" s="1"/>
  <c r="CC2341" i="5"/>
  <c r="CE2341" i="5"/>
  <c r="CF2341" i="5"/>
  <c r="CH2341" i="5" s="1"/>
  <c r="CR2341" i="5" s="1"/>
  <c r="CG2341" i="5"/>
  <c r="CI2341" i="5"/>
  <c r="CJ2341" i="5"/>
  <c r="CL2341" i="5" s="1"/>
  <c r="CK2341" i="5"/>
  <c r="CM2341" i="5"/>
  <c r="CN2341" i="5"/>
  <c r="CP2341" i="5" s="1"/>
  <c r="CO2341" i="5"/>
  <c r="CQ2341" i="5"/>
  <c r="D2342" i="5"/>
  <c r="AG2342" i="5" s="1"/>
  <c r="CU2342" i="5" s="1"/>
  <c r="CV2342" i="5" s="1"/>
  <c r="AH2342" i="5"/>
  <c r="AI2342" i="5"/>
  <c r="AJ2342" i="5"/>
  <c r="AK2342" i="5"/>
  <c r="AL2342" i="5"/>
  <c r="AM2342" i="5"/>
  <c r="AN2342" i="5"/>
  <c r="AO2342" i="5"/>
  <c r="AP2342" i="5"/>
  <c r="AQ2342" i="5"/>
  <c r="AR2342" i="5"/>
  <c r="AS2342" i="5"/>
  <c r="AT2342" i="5"/>
  <c r="AU2342" i="5"/>
  <c r="AV2342" i="5"/>
  <c r="AW2342" i="5"/>
  <c r="AX2342" i="5"/>
  <c r="AY2342" i="5"/>
  <c r="AZ2342" i="5"/>
  <c r="BA2342" i="5"/>
  <c r="BB2342" i="5"/>
  <c r="BC2342" i="5"/>
  <c r="BD2342" i="5"/>
  <c r="BE2342" i="5"/>
  <c r="BF2342" i="5"/>
  <c r="BG2342" i="5"/>
  <c r="BH2342" i="5"/>
  <c r="BI2342" i="5"/>
  <c r="BJ2342" i="5"/>
  <c r="BK2342" i="5"/>
  <c r="BL2342" i="5"/>
  <c r="BM2342" i="5"/>
  <c r="BN2342" i="5"/>
  <c r="BO2342" i="5"/>
  <c r="BP2342" i="5"/>
  <c r="BQ2342" i="5"/>
  <c r="BR2342" i="5"/>
  <c r="BS2342" i="5"/>
  <c r="BT2342" i="5"/>
  <c r="BU2342" i="5"/>
  <c r="BV2342" i="5"/>
  <c r="BW2342" i="5"/>
  <c r="BX2342" i="5"/>
  <c r="BY2342" i="5"/>
  <c r="BZ2342" i="5"/>
  <c r="CA2342" i="5"/>
  <c r="CB2342" i="5"/>
  <c r="CC2342" i="5"/>
  <c r="CD2342" i="5"/>
  <c r="CE2342" i="5"/>
  <c r="CF2342" i="5"/>
  <c r="CG2342" i="5"/>
  <c r="CH2342" i="5"/>
  <c r="CI2342" i="5"/>
  <c r="CJ2342" i="5"/>
  <c r="CK2342" i="5"/>
  <c r="CL2342" i="5"/>
  <c r="CM2342" i="5"/>
  <c r="CN2342" i="5"/>
  <c r="CO2342" i="5"/>
  <c r="CP2342" i="5"/>
  <c r="CQ2342" i="5"/>
  <c r="D2343" i="5"/>
  <c r="AG2343" i="5" s="1"/>
  <c r="CU2343" i="5" s="1"/>
  <c r="CV2343" i="5" s="1"/>
  <c r="AH2343" i="5"/>
  <c r="AI2343" i="5"/>
  <c r="AJ2343" i="5"/>
  <c r="AL2343" i="5" s="1"/>
  <c r="AK2343" i="5"/>
  <c r="AM2343" i="5"/>
  <c r="AN2343" i="5"/>
  <c r="AP2343" i="5" s="1"/>
  <c r="AO2343" i="5"/>
  <c r="AQ2343" i="5"/>
  <c r="AR2343" i="5"/>
  <c r="AT2343" i="5" s="1"/>
  <c r="AS2343" i="5"/>
  <c r="AU2343" i="5"/>
  <c r="AV2343" i="5"/>
  <c r="AX2343" i="5" s="1"/>
  <c r="AW2343" i="5"/>
  <c r="AY2343" i="5"/>
  <c r="AZ2343" i="5"/>
  <c r="BB2343" i="5" s="1"/>
  <c r="BA2343" i="5"/>
  <c r="BC2343" i="5"/>
  <c r="BD2343" i="5"/>
  <c r="BF2343" i="5" s="1"/>
  <c r="BE2343" i="5"/>
  <c r="BG2343" i="5"/>
  <c r="BH2343" i="5"/>
  <c r="BJ2343" i="5" s="1"/>
  <c r="BI2343" i="5"/>
  <c r="BK2343" i="5"/>
  <c r="BL2343" i="5"/>
  <c r="BN2343" i="5" s="1"/>
  <c r="BM2343" i="5"/>
  <c r="BO2343" i="5"/>
  <c r="BP2343" i="5"/>
  <c r="BR2343" i="5" s="1"/>
  <c r="BQ2343" i="5"/>
  <c r="BS2343" i="5"/>
  <c r="BT2343" i="5"/>
  <c r="BV2343" i="5" s="1"/>
  <c r="BU2343" i="5"/>
  <c r="BW2343" i="5"/>
  <c r="BX2343" i="5"/>
  <c r="BZ2343" i="5" s="1"/>
  <c r="BY2343" i="5"/>
  <c r="CA2343" i="5"/>
  <c r="CB2343" i="5"/>
  <c r="CD2343" i="5" s="1"/>
  <c r="CC2343" i="5"/>
  <c r="CE2343" i="5"/>
  <c r="CF2343" i="5"/>
  <c r="CH2343" i="5" s="1"/>
  <c r="CR2343" i="5" s="1"/>
  <c r="CG2343" i="5"/>
  <c r="CI2343" i="5"/>
  <c r="CJ2343" i="5"/>
  <c r="CL2343" i="5" s="1"/>
  <c r="CK2343" i="5"/>
  <c r="CM2343" i="5"/>
  <c r="CN2343" i="5"/>
  <c r="CP2343" i="5" s="1"/>
  <c r="CO2343" i="5"/>
  <c r="CQ2343" i="5"/>
  <c r="D2344" i="5"/>
  <c r="AG2344" i="5" s="1"/>
  <c r="CU2344" i="5" s="1"/>
  <c r="CV2344" i="5" s="1"/>
  <c r="AH2344" i="5"/>
  <c r="AI2344" i="5"/>
  <c r="AJ2344" i="5"/>
  <c r="AK2344" i="5"/>
  <c r="AL2344" i="5"/>
  <c r="AM2344" i="5"/>
  <c r="AN2344" i="5"/>
  <c r="AO2344" i="5"/>
  <c r="AP2344" i="5"/>
  <c r="AQ2344" i="5"/>
  <c r="AR2344" i="5"/>
  <c r="AS2344" i="5"/>
  <c r="AT2344" i="5"/>
  <c r="AU2344" i="5"/>
  <c r="AV2344" i="5"/>
  <c r="AW2344" i="5"/>
  <c r="AX2344" i="5"/>
  <c r="AY2344" i="5"/>
  <c r="AZ2344" i="5"/>
  <c r="BA2344" i="5"/>
  <c r="BB2344" i="5"/>
  <c r="BC2344" i="5"/>
  <c r="BD2344" i="5"/>
  <c r="BE2344" i="5"/>
  <c r="BF2344" i="5"/>
  <c r="BG2344" i="5"/>
  <c r="BH2344" i="5"/>
  <c r="BI2344" i="5"/>
  <c r="BJ2344" i="5"/>
  <c r="BK2344" i="5"/>
  <c r="BL2344" i="5"/>
  <c r="BM2344" i="5"/>
  <c r="BN2344" i="5"/>
  <c r="BO2344" i="5"/>
  <c r="BP2344" i="5"/>
  <c r="BQ2344" i="5"/>
  <c r="BR2344" i="5"/>
  <c r="BS2344" i="5"/>
  <c r="BT2344" i="5"/>
  <c r="BU2344" i="5"/>
  <c r="BV2344" i="5"/>
  <c r="BW2344" i="5"/>
  <c r="BX2344" i="5"/>
  <c r="BY2344" i="5"/>
  <c r="BZ2344" i="5"/>
  <c r="CA2344" i="5"/>
  <c r="CB2344" i="5"/>
  <c r="CC2344" i="5"/>
  <c r="CD2344" i="5"/>
  <c r="CE2344" i="5"/>
  <c r="CF2344" i="5"/>
  <c r="CG2344" i="5"/>
  <c r="CH2344" i="5"/>
  <c r="CI2344" i="5"/>
  <c r="CJ2344" i="5"/>
  <c r="CK2344" i="5"/>
  <c r="CL2344" i="5"/>
  <c r="CM2344" i="5"/>
  <c r="CN2344" i="5"/>
  <c r="CO2344" i="5"/>
  <c r="CP2344" i="5"/>
  <c r="CQ2344" i="5"/>
  <c r="D2345" i="5"/>
  <c r="AG2345" i="5" s="1"/>
  <c r="CU2345" i="5" s="1"/>
  <c r="CV2345" i="5" s="1"/>
  <c r="AH2345" i="5"/>
  <c r="AI2345" i="5"/>
  <c r="AJ2345" i="5"/>
  <c r="AL2345" i="5" s="1"/>
  <c r="AK2345" i="5"/>
  <c r="AM2345" i="5"/>
  <c r="AN2345" i="5"/>
  <c r="AP2345" i="5" s="1"/>
  <c r="AO2345" i="5"/>
  <c r="AQ2345" i="5"/>
  <c r="AR2345" i="5"/>
  <c r="AT2345" i="5" s="1"/>
  <c r="AS2345" i="5"/>
  <c r="AU2345" i="5"/>
  <c r="AV2345" i="5"/>
  <c r="AX2345" i="5" s="1"/>
  <c r="AW2345" i="5"/>
  <c r="AY2345" i="5"/>
  <c r="AZ2345" i="5"/>
  <c r="BB2345" i="5" s="1"/>
  <c r="BA2345" i="5"/>
  <c r="BC2345" i="5"/>
  <c r="BD2345" i="5"/>
  <c r="BF2345" i="5" s="1"/>
  <c r="BE2345" i="5"/>
  <c r="BG2345" i="5"/>
  <c r="BH2345" i="5"/>
  <c r="BJ2345" i="5" s="1"/>
  <c r="BI2345" i="5"/>
  <c r="BK2345" i="5"/>
  <c r="BL2345" i="5"/>
  <c r="BN2345" i="5" s="1"/>
  <c r="BM2345" i="5"/>
  <c r="BO2345" i="5"/>
  <c r="BP2345" i="5"/>
  <c r="BR2345" i="5" s="1"/>
  <c r="BQ2345" i="5"/>
  <c r="BS2345" i="5"/>
  <c r="BT2345" i="5"/>
  <c r="BV2345" i="5" s="1"/>
  <c r="BU2345" i="5"/>
  <c r="BW2345" i="5"/>
  <c r="BX2345" i="5"/>
  <c r="BZ2345" i="5" s="1"/>
  <c r="BY2345" i="5"/>
  <c r="CA2345" i="5"/>
  <c r="CB2345" i="5"/>
  <c r="CD2345" i="5" s="1"/>
  <c r="CC2345" i="5"/>
  <c r="CE2345" i="5"/>
  <c r="CF2345" i="5"/>
  <c r="CH2345" i="5" s="1"/>
  <c r="CR2345" i="5" s="1"/>
  <c r="CG2345" i="5"/>
  <c r="CI2345" i="5"/>
  <c r="CJ2345" i="5"/>
  <c r="CL2345" i="5" s="1"/>
  <c r="CK2345" i="5"/>
  <c r="CM2345" i="5"/>
  <c r="CN2345" i="5"/>
  <c r="CP2345" i="5" s="1"/>
  <c r="CO2345" i="5"/>
  <c r="CQ2345" i="5"/>
  <c r="D2346" i="5"/>
  <c r="AG2346" i="5" s="1"/>
  <c r="CU2346" i="5" s="1"/>
  <c r="CV2346" i="5" s="1"/>
  <c r="AH2346" i="5"/>
  <c r="AI2346" i="5"/>
  <c r="AJ2346" i="5"/>
  <c r="AK2346" i="5"/>
  <c r="AL2346" i="5"/>
  <c r="AM2346" i="5"/>
  <c r="AN2346" i="5"/>
  <c r="AO2346" i="5"/>
  <c r="AP2346" i="5"/>
  <c r="AQ2346" i="5"/>
  <c r="AR2346" i="5"/>
  <c r="AS2346" i="5"/>
  <c r="AT2346" i="5"/>
  <c r="AU2346" i="5"/>
  <c r="AV2346" i="5"/>
  <c r="AW2346" i="5"/>
  <c r="AX2346" i="5"/>
  <c r="AY2346" i="5"/>
  <c r="AZ2346" i="5"/>
  <c r="BA2346" i="5"/>
  <c r="BB2346" i="5"/>
  <c r="BC2346" i="5"/>
  <c r="BD2346" i="5"/>
  <c r="BE2346" i="5"/>
  <c r="BF2346" i="5"/>
  <c r="BG2346" i="5"/>
  <c r="BH2346" i="5"/>
  <c r="BI2346" i="5"/>
  <c r="BJ2346" i="5"/>
  <c r="BK2346" i="5"/>
  <c r="BL2346" i="5"/>
  <c r="BM2346" i="5"/>
  <c r="BN2346" i="5"/>
  <c r="BO2346" i="5"/>
  <c r="BP2346" i="5"/>
  <c r="BQ2346" i="5"/>
  <c r="BR2346" i="5"/>
  <c r="BS2346" i="5"/>
  <c r="BT2346" i="5"/>
  <c r="BU2346" i="5"/>
  <c r="BV2346" i="5"/>
  <c r="BW2346" i="5"/>
  <c r="BX2346" i="5"/>
  <c r="BY2346" i="5"/>
  <c r="BZ2346" i="5"/>
  <c r="CA2346" i="5"/>
  <c r="CB2346" i="5"/>
  <c r="CC2346" i="5"/>
  <c r="CD2346" i="5"/>
  <c r="CE2346" i="5"/>
  <c r="CF2346" i="5"/>
  <c r="CG2346" i="5"/>
  <c r="CH2346" i="5"/>
  <c r="CI2346" i="5"/>
  <c r="CJ2346" i="5"/>
  <c r="CK2346" i="5"/>
  <c r="CL2346" i="5"/>
  <c r="CM2346" i="5"/>
  <c r="CN2346" i="5"/>
  <c r="CO2346" i="5"/>
  <c r="CP2346" i="5"/>
  <c r="CQ2346" i="5"/>
  <c r="D2347" i="5"/>
  <c r="AG2347" i="5" s="1"/>
  <c r="CU2347" i="5" s="1"/>
  <c r="CV2347" i="5" s="1"/>
  <c r="AH2347" i="5"/>
  <c r="AI2347" i="5"/>
  <c r="AJ2347" i="5"/>
  <c r="AL2347" i="5" s="1"/>
  <c r="AK2347" i="5"/>
  <c r="AM2347" i="5"/>
  <c r="AN2347" i="5"/>
  <c r="AP2347" i="5" s="1"/>
  <c r="AO2347" i="5"/>
  <c r="AQ2347" i="5"/>
  <c r="AR2347" i="5"/>
  <c r="AT2347" i="5" s="1"/>
  <c r="AS2347" i="5"/>
  <c r="AU2347" i="5"/>
  <c r="AV2347" i="5"/>
  <c r="AX2347" i="5" s="1"/>
  <c r="AW2347" i="5"/>
  <c r="AY2347" i="5"/>
  <c r="AZ2347" i="5"/>
  <c r="BB2347" i="5" s="1"/>
  <c r="BA2347" i="5"/>
  <c r="BC2347" i="5"/>
  <c r="BD2347" i="5"/>
  <c r="BF2347" i="5" s="1"/>
  <c r="BE2347" i="5"/>
  <c r="BG2347" i="5"/>
  <c r="BH2347" i="5"/>
  <c r="BJ2347" i="5" s="1"/>
  <c r="BI2347" i="5"/>
  <c r="BK2347" i="5"/>
  <c r="BL2347" i="5"/>
  <c r="BN2347" i="5" s="1"/>
  <c r="BM2347" i="5"/>
  <c r="BO2347" i="5"/>
  <c r="BP2347" i="5"/>
  <c r="BR2347" i="5" s="1"/>
  <c r="BQ2347" i="5"/>
  <c r="BS2347" i="5"/>
  <c r="BT2347" i="5"/>
  <c r="BV2347" i="5" s="1"/>
  <c r="BU2347" i="5"/>
  <c r="BW2347" i="5"/>
  <c r="BX2347" i="5"/>
  <c r="BZ2347" i="5" s="1"/>
  <c r="BY2347" i="5"/>
  <c r="CA2347" i="5"/>
  <c r="CB2347" i="5"/>
  <c r="CD2347" i="5" s="1"/>
  <c r="CC2347" i="5"/>
  <c r="CE2347" i="5"/>
  <c r="CF2347" i="5"/>
  <c r="CH2347" i="5" s="1"/>
  <c r="CR2347" i="5" s="1"/>
  <c r="CG2347" i="5"/>
  <c r="CI2347" i="5"/>
  <c r="CJ2347" i="5"/>
  <c r="CL2347" i="5" s="1"/>
  <c r="CK2347" i="5"/>
  <c r="CM2347" i="5"/>
  <c r="CN2347" i="5"/>
  <c r="CP2347" i="5" s="1"/>
  <c r="CO2347" i="5"/>
  <c r="CQ2347" i="5"/>
  <c r="D2348" i="5"/>
  <c r="AG2348" i="5" s="1"/>
  <c r="CU2348" i="5" s="1"/>
  <c r="CV2348" i="5" s="1"/>
  <c r="AH2348" i="5"/>
  <c r="AI2348" i="5"/>
  <c r="AJ2348" i="5"/>
  <c r="AK2348" i="5"/>
  <c r="AL2348" i="5"/>
  <c r="AM2348" i="5"/>
  <c r="AN2348" i="5"/>
  <c r="AO2348" i="5"/>
  <c r="AP2348" i="5"/>
  <c r="AQ2348" i="5"/>
  <c r="AR2348" i="5"/>
  <c r="AS2348" i="5"/>
  <c r="AT2348" i="5"/>
  <c r="AU2348" i="5"/>
  <c r="AV2348" i="5"/>
  <c r="AW2348" i="5"/>
  <c r="AX2348" i="5"/>
  <c r="AY2348" i="5"/>
  <c r="AZ2348" i="5"/>
  <c r="BA2348" i="5"/>
  <c r="BB2348" i="5"/>
  <c r="BC2348" i="5"/>
  <c r="BD2348" i="5"/>
  <c r="BE2348" i="5"/>
  <c r="BF2348" i="5"/>
  <c r="BG2348" i="5"/>
  <c r="BH2348" i="5"/>
  <c r="BI2348" i="5"/>
  <c r="BJ2348" i="5"/>
  <c r="BK2348" i="5"/>
  <c r="BL2348" i="5"/>
  <c r="BM2348" i="5"/>
  <c r="BN2348" i="5"/>
  <c r="BO2348" i="5"/>
  <c r="BP2348" i="5"/>
  <c r="BQ2348" i="5"/>
  <c r="BR2348" i="5"/>
  <c r="BS2348" i="5"/>
  <c r="BT2348" i="5"/>
  <c r="BU2348" i="5"/>
  <c r="BV2348" i="5"/>
  <c r="BW2348" i="5"/>
  <c r="BX2348" i="5"/>
  <c r="BY2348" i="5"/>
  <c r="BZ2348" i="5"/>
  <c r="CA2348" i="5"/>
  <c r="CB2348" i="5"/>
  <c r="CC2348" i="5"/>
  <c r="CD2348" i="5"/>
  <c r="CE2348" i="5"/>
  <c r="CF2348" i="5"/>
  <c r="CG2348" i="5"/>
  <c r="CH2348" i="5"/>
  <c r="CI2348" i="5"/>
  <c r="CJ2348" i="5"/>
  <c r="CK2348" i="5"/>
  <c r="CL2348" i="5"/>
  <c r="CM2348" i="5"/>
  <c r="CN2348" i="5"/>
  <c r="CO2348" i="5"/>
  <c r="CP2348" i="5"/>
  <c r="CQ2348" i="5"/>
  <c r="D2349" i="5"/>
  <c r="AG2349" i="5" s="1"/>
  <c r="CU2349" i="5" s="1"/>
  <c r="CV2349" i="5" s="1"/>
  <c r="AH2349" i="5"/>
  <c r="AI2349" i="5"/>
  <c r="AJ2349" i="5"/>
  <c r="AL2349" i="5" s="1"/>
  <c r="AK2349" i="5"/>
  <c r="AM2349" i="5"/>
  <c r="AN2349" i="5"/>
  <c r="AP2349" i="5" s="1"/>
  <c r="AO2349" i="5"/>
  <c r="AQ2349" i="5"/>
  <c r="AR2349" i="5"/>
  <c r="AT2349" i="5" s="1"/>
  <c r="AS2349" i="5"/>
  <c r="AU2349" i="5"/>
  <c r="AV2349" i="5"/>
  <c r="AX2349" i="5" s="1"/>
  <c r="AW2349" i="5"/>
  <c r="AY2349" i="5"/>
  <c r="AZ2349" i="5"/>
  <c r="BB2349" i="5" s="1"/>
  <c r="BA2349" i="5"/>
  <c r="BC2349" i="5"/>
  <c r="BD2349" i="5"/>
  <c r="BF2349" i="5" s="1"/>
  <c r="BE2349" i="5"/>
  <c r="BG2349" i="5"/>
  <c r="BH2349" i="5"/>
  <c r="BJ2349" i="5" s="1"/>
  <c r="BI2349" i="5"/>
  <c r="BK2349" i="5"/>
  <c r="BL2349" i="5"/>
  <c r="BN2349" i="5" s="1"/>
  <c r="BM2349" i="5"/>
  <c r="BO2349" i="5"/>
  <c r="BP2349" i="5"/>
  <c r="BR2349" i="5" s="1"/>
  <c r="BQ2349" i="5"/>
  <c r="BS2349" i="5"/>
  <c r="BT2349" i="5"/>
  <c r="BV2349" i="5" s="1"/>
  <c r="BU2349" i="5"/>
  <c r="BW2349" i="5"/>
  <c r="BX2349" i="5"/>
  <c r="BZ2349" i="5" s="1"/>
  <c r="BY2349" i="5"/>
  <c r="CA2349" i="5"/>
  <c r="CB2349" i="5"/>
  <c r="CD2349" i="5" s="1"/>
  <c r="CC2349" i="5"/>
  <c r="CE2349" i="5"/>
  <c r="CF2349" i="5"/>
  <c r="CH2349" i="5" s="1"/>
  <c r="CR2349" i="5" s="1"/>
  <c r="CG2349" i="5"/>
  <c r="CI2349" i="5"/>
  <c r="CJ2349" i="5"/>
  <c r="CL2349" i="5" s="1"/>
  <c r="CK2349" i="5"/>
  <c r="CM2349" i="5"/>
  <c r="CN2349" i="5"/>
  <c r="CP2349" i="5" s="1"/>
  <c r="CO2349" i="5"/>
  <c r="CQ2349" i="5"/>
  <c r="D2350" i="5"/>
  <c r="AG2350" i="5" s="1"/>
  <c r="CU2350" i="5" s="1"/>
  <c r="CV2350" i="5" s="1"/>
  <c r="AH2350" i="5"/>
  <c r="AI2350" i="5"/>
  <c r="AJ2350" i="5"/>
  <c r="AK2350" i="5"/>
  <c r="AL2350" i="5"/>
  <c r="AM2350" i="5"/>
  <c r="AN2350" i="5"/>
  <c r="AO2350" i="5"/>
  <c r="AP2350" i="5"/>
  <c r="AQ2350" i="5"/>
  <c r="AR2350" i="5"/>
  <c r="AS2350" i="5"/>
  <c r="AT2350" i="5"/>
  <c r="AU2350" i="5"/>
  <c r="AV2350" i="5"/>
  <c r="AW2350" i="5"/>
  <c r="AX2350" i="5"/>
  <c r="AY2350" i="5"/>
  <c r="AZ2350" i="5"/>
  <c r="BA2350" i="5"/>
  <c r="BB2350" i="5"/>
  <c r="BC2350" i="5"/>
  <c r="BD2350" i="5"/>
  <c r="BE2350" i="5"/>
  <c r="BF2350" i="5"/>
  <c r="BG2350" i="5"/>
  <c r="BH2350" i="5"/>
  <c r="BI2350" i="5"/>
  <c r="BJ2350" i="5"/>
  <c r="BK2350" i="5"/>
  <c r="BL2350" i="5"/>
  <c r="BM2350" i="5"/>
  <c r="BN2350" i="5"/>
  <c r="BO2350" i="5"/>
  <c r="BP2350" i="5"/>
  <c r="BQ2350" i="5"/>
  <c r="BR2350" i="5"/>
  <c r="BS2350" i="5"/>
  <c r="BT2350" i="5"/>
  <c r="BU2350" i="5"/>
  <c r="BV2350" i="5"/>
  <c r="BW2350" i="5"/>
  <c r="BX2350" i="5"/>
  <c r="BY2350" i="5"/>
  <c r="BZ2350" i="5"/>
  <c r="CA2350" i="5"/>
  <c r="CB2350" i="5"/>
  <c r="CC2350" i="5"/>
  <c r="CD2350" i="5"/>
  <c r="CE2350" i="5"/>
  <c r="CF2350" i="5"/>
  <c r="CG2350" i="5"/>
  <c r="CH2350" i="5"/>
  <c r="CI2350" i="5"/>
  <c r="CJ2350" i="5"/>
  <c r="CK2350" i="5"/>
  <c r="CL2350" i="5"/>
  <c r="CM2350" i="5"/>
  <c r="CN2350" i="5"/>
  <c r="CO2350" i="5"/>
  <c r="CP2350" i="5"/>
  <c r="CQ2350" i="5"/>
  <c r="D2351" i="5"/>
  <c r="AG2351" i="5" s="1"/>
  <c r="CU2351" i="5" s="1"/>
  <c r="CV2351" i="5" s="1"/>
  <c r="AH2351" i="5"/>
  <c r="AI2351" i="5"/>
  <c r="AJ2351" i="5"/>
  <c r="AL2351" i="5" s="1"/>
  <c r="AK2351" i="5"/>
  <c r="AM2351" i="5"/>
  <c r="AN2351" i="5"/>
  <c r="AP2351" i="5" s="1"/>
  <c r="AO2351" i="5"/>
  <c r="AQ2351" i="5"/>
  <c r="AR2351" i="5"/>
  <c r="AT2351" i="5" s="1"/>
  <c r="AS2351" i="5"/>
  <c r="AU2351" i="5"/>
  <c r="AV2351" i="5"/>
  <c r="AX2351" i="5" s="1"/>
  <c r="AW2351" i="5"/>
  <c r="AY2351" i="5"/>
  <c r="AZ2351" i="5"/>
  <c r="BB2351" i="5" s="1"/>
  <c r="BA2351" i="5"/>
  <c r="BC2351" i="5"/>
  <c r="BD2351" i="5"/>
  <c r="BF2351" i="5" s="1"/>
  <c r="BE2351" i="5"/>
  <c r="BG2351" i="5"/>
  <c r="BH2351" i="5"/>
  <c r="BJ2351" i="5" s="1"/>
  <c r="BI2351" i="5"/>
  <c r="BK2351" i="5"/>
  <c r="BL2351" i="5"/>
  <c r="BN2351" i="5" s="1"/>
  <c r="BM2351" i="5"/>
  <c r="BO2351" i="5"/>
  <c r="BP2351" i="5"/>
  <c r="BR2351" i="5" s="1"/>
  <c r="BQ2351" i="5"/>
  <c r="BS2351" i="5"/>
  <c r="BT2351" i="5"/>
  <c r="BV2351" i="5" s="1"/>
  <c r="BU2351" i="5"/>
  <c r="BW2351" i="5"/>
  <c r="BX2351" i="5"/>
  <c r="BZ2351" i="5" s="1"/>
  <c r="BY2351" i="5"/>
  <c r="CA2351" i="5"/>
  <c r="CB2351" i="5"/>
  <c r="CD2351" i="5" s="1"/>
  <c r="CC2351" i="5"/>
  <c r="CE2351" i="5"/>
  <c r="CF2351" i="5"/>
  <c r="CH2351" i="5" s="1"/>
  <c r="CR2351" i="5" s="1"/>
  <c r="CG2351" i="5"/>
  <c r="CI2351" i="5"/>
  <c r="CJ2351" i="5"/>
  <c r="CL2351" i="5" s="1"/>
  <c r="CK2351" i="5"/>
  <c r="CM2351" i="5"/>
  <c r="CN2351" i="5"/>
  <c r="CP2351" i="5" s="1"/>
  <c r="CO2351" i="5"/>
  <c r="CQ2351" i="5"/>
  <c r="D2352" i="5"/>
  <c r="AG2352" i="5" s="1"/>
  <c r="CU2352" i="5" s="1"/>
  <c r="CV2352" i="5" s="1"/>
  <c r="AH2352" i="5"/>
  <c r="AI2352" i="5"/>
  <c r="AJ2352" i="5"/>
  <c r="AK2352" i="5"/>
  <c r="AL2352" i="5"/>
  <c r="AM2352" i="5"/>
  <c r="AN2352" i="5"/>
  <c r="AO2352" i="5"/>
  <c r="AP2352" i="5"/>
  <c r="AQ2352" i="5"/>
  <c r="AR2352" i="5"/>
  <c r="AS2352" i="5"/>
  <c r="AT2352" i="5"/>
  <c r="AU2352" i="5"/>
  <c r="AV2352" i="5"/>
  <c r="AW2352" i="5"/>
  <c r="AX2352" i="5"/>
  <c r="AY2352" i="5"/>
  <c r="AZ2352" i="5"/>
  <c r="BA2352" i="5"/>
  <c r="BB2352" i="5"/>
  <c r="BC2352" i="5"/>
  <c r="BD2352" i="5"/>
  <c r="BE2352" i="5"/>
  <c r="BF2352" i="5"/>
  <c r="BG2352" i="5"/>
  <c r="BH2352" i="5"/>
  <c r="BI2352" i="5"/>
  <c r="BJ2352" i="5"/>
  <c r="BK2352" i="5"/>
  <c r="BL2352" i="5"/>
  <c r="BM2352" i="5"/>
  <c r="BN2352" i="5"/>
  <c r="BO2352" i="5"/>
  <c r="BP2352" i="5"/>
  <c r="BQ2352" i="5"/>
  <c r="BR2352" i="5"/>
  <c r="BS2352" i="5"/>
  <c r="BT2352" i="5"/>
  <c r="BU2352" i="5"/>
  <c r="BV2352" i="5"/>
  <c r="BW2352" i="5"/>
  <c r="BX2352" i="5"/>
  <c r="BY2352" i="5"/>
  <c r="BZ2352" i="5"/>
  <c r="CA2352" i="5"/>
  <c r="CB2352" i="5"/>
  <c r="CC2352" i="5"/>
  <c r="CD2352" i="5"/>
  <c r="CE2352" i="5"/>
  <c r="CF2352" i="5"/>
  <c r="CG2352" i="5"/>
  <c r="CH2352" i="5"/>
  <c r="CI2352" i="5"/>
  <c r="CJ2352" i="5"/>
  <c r="CK2352" i="5"/>
  <c r="CL2352" i="5"/>
  <c r="CM2352" i="5"/>
  <c r="CN2352" i="5"/>
  <c r="CO2352" i="5"/>
  <c r="CP2352" i="5"/>
  <c r="CQ2352" i="5"/>
  <c r="D2353" i="5"/>
  <c r="AG2353" i="5" s="1"/>
  <c r="CU2353" i="5" s="1"/>
  <c r="CV2353" i="5" s="1"/>
  <c r="AH2353" i="5"/>
  <c r="AI2353" i="5"/>
  <c r="AJ2353" i="5"/>
  <c r="AL2353" i="5" s="1"/>
  <c r="AK2353" i="5"/>
  <c r="AM2353" i="5"/>
  <c r="AN2353" i="5"/>
  <c r="AP2353" i="5" s="1"/>
  <c r="AO2353" i="5"/>
  <c r="AQ2353" i="5"/>
  <c r="AR2353" i="5"/>
  <c r="AT2353" i="5" s="1"/>
  <c r="AS2353" i="5"/>
  <c r="AU2353" i="5"/>
  <c r="AV2353" i="5"/>
  <c r="AX2353" i="5" s="1"/>
  <c r="AW2353" i="5"/>
  <c r="AY2353" i="5"/>
  <c r="AZ2353" i="5"/>
  <c r="BB2353" i="5" s="1"/>
  <c r="BA2353" i="5"/>
  <c r="BC2353" i="5"/>
  <c r="BD2353" i="5"/>
  <c r="BF2353" i="5" s="1"/>
  <c r="BE2353" i="5"/>
  <c r="BG2353" i="5"/>
  <c r="BH2353" i="5"/>
  <c r="BJ2353" i="5" s="1"/>
  <c r="BI2353" i="5"/>
  <c r="BK2353" i="5"/>
  <c r="BL2353" i="5"/>
  <c r="BN2353" i="5" s="1"/>
  <c r="BM2353" i="5"/>
  <c r="BO2353" i="5"/>
  <c r="BP2353" i="5"/>
  <c r="BR2353" i="5" s="1"/>
  <c r="BQ2353" i="5"/>
  <c r="BS2353" i="5"/>
  <c r="BT2353" i="5"/>
  <c r="BV2353" i="5" s="1"/>
  <c r="BU2353" i="5"/>
  <c r="BW2353" i="5"/>
  <c r="BX2353" i="5"/>
  <c r="BZ2353" i="5" s="1"/>
  <c r="BY2353" i="5"/>
  <c r="CA2353" i="5"/>
  <c r="CB2353" i="5"/>
  <c r="CD2353" i="5" s="1"/>
  <c r="CC2353" i="5"/>
  <c r="CE2353" i="5"/>
  <c r="CF2353" i="5"/>
  <c r="CH2353" i="5" s="1"/>
  <c r="CR2353" i="5" s="1"/>
  <c r="CG2353" i="5"/>
  <c r="CI2353" i="5"/>
  <c r="CJ2353" i="5"/>
  <c r="CL2353" i="5" s="1"/>
  <c r="CK2353" i="5"/>
  <c r="CM2353" i="5"/>
  <c r="CN2353" i="5"/>
  <c r="CP2353" i="5" s="1"/>
  <c r="CO2353" i="5"/>
  <c r="CQ2353" i="5"/>
  <c r="D2354" i="5"/>
  <c r="AG2354" i="5" s="1"/>
  <c r="CU2354" i="5" s="1"/>
  <c r="CV2354" i="5" s="1"/>
  <c r="AH2354" i="5"/>
  <c r="AI2354" i="5"/>
  <c r="AJ2354" i="5"/>
  <c r="AK2354" i="5"/>
  <c r="AL2354" i="5"/>
  <c r="AM2354" i="5"/>
  <c r="AN2354" i="5"/>
  <c r="AO2354" i="5"/>
  <c r="AP2354" i="5"/>
  <c r="AQ2354" i="5"/>
  <c r="AR2354" i="5"/>
  <c r="AS2354" i="5"/>
  <c r="AT2354" i="5"/>
  <c r="AU2354" i="5"/>
  <c r="AV2354" i="5"/>
  <c r="AW2354" i="5"/>
  <c r="AX2354" i="5"/>
  <c r="AY2354" i="5"/>
  <c r="AZ2354" i="5"/>
  <c r="BA2354" i="5"/>
  <c r="BB2354" i="5"/>
  <c r="BC2354" i="5"/>
  <c r="BD2354" i="5"/>
  <c r="BE2354" i="5"/>
  <c r="BF2354" i="5"/>
  <c r="BG2354" i="5"/>
  <c r="BH2354" i="5"/>
  <c r="BI2354" i="5"/>
  <c r="BJ2354" i="5"/>
  <c r="BK2354" i="5"/>
  <c r="BL2354" i="5"/>
  <c r="BM2354" i="5"/>
  <c r="BN2354" i="5"/>
  <c r="BO2354" i="5"/>
  <c r="BP2354" i="5"/>
  <c r="BQ2354" i="5"/>
  <c r="BR2354" i="5"/>
  <c r="BS2354" i="5"/>
  <c r="BT2354" i="5"/>
  <c r="BU2354" i="5"/>
  <c r="BV2354" i="5"/>
  <c r="BW2354" i="5"/>
  <c r="BX2354" i="5"/>
  <c r="BY2354" i="5"/>
  <c r="BZ2354" i="5"/>
  <c r="CA2354" i="5"/>
  <c r="CB2354" i="5"/>
  <c r="CC2354" i="5"/>
  <c r="CD2354" i="5"/>
  <c r="CE2354" i="5"/>
  <c r="CF2354" i="5"/>
  <c r="CG2354" i="5"/>
  <c r="CH2354" i="5"/>
  <c r="CI2354" i="5"/>
  <c r="CJ2354" i="5"/>
  <c r="CK2354" i="5"/>
  <c r="CL2354" i="5"/>
  <c r="CM2354" i="5"/>
  <c r="CN2354" i="5"/>
  <c r="CO2354" i="5"/>
  <c r="CP2354" i="5"/>
  <c r="CQ2354" i="5"/>
  <c r="D2355" i="5"/>
  <c r="AG2355" i="5" s="1"/>
  <c r="CU2355" i="5" s="1"/>
  <c r="CV2355" i="5" s="1"/>
  <c r="AH2355" i="5"/>
  <c r="AI2355" i="5"/>
  <c r="AJ2355" i="5"/>
  <c r="AL2355" i="5" s="1"/>
  <c r="AK2355" i="5"/>
  <c r="AM2355" i="5"/>
  <c r="AN2355" i="5"/>
  <c r="AP2355" i="5" s="1"/>
  <c r="AO2355" i="5"/>
  <c r="AQ2355" i="5"/>
  <c r="AR2355" i="5"/>
  <c r="AT2355" i="5" s="1"/>
  <c r="AS2355" i="5"/>
  <c r="AU2355" i="5"/>
  <c r="AV2355" i="5"/>
  <c r="AW2355" i="5"/>
  <c r="AX2355" i="5"/>
  <c r="AY2355" i="5"/>
  <c r="AZ2355" i="5"/>
  <c r="BB2355" i="5" s="1"/>
  <c r="BA2355" i="5"/>
  <c r="BC2355" i="5"/>
  <c r="BD2355" i="5"/>
  <c r="BE2355" i="5"/>
  <c r="BF2355" i="5"/>
  <c r="BG2355" i="5"/>
  <c r="BH2355" i="5"/>
  <c r="BJ2355" i="5" s="1"/>
  <c r="BI2355" i="5"/>
  <c r="BK2355" i="5"/>
  <c r="BL2355" i="5"/>
  <c r="BN2355" i="5" s="1"/>
  <c r="BM2355" i="5"/>
  <c r="BO2355" i="5"/>
  <c r="BP2355" i="5"/>
  <c r="BR2355" i="5" s="1"/>
  <c r="BQ2355" i="5"/>
  <c r="BS2355" i="5"/>
  <c r="BT2355" i="5"/>
  <c r="BV2355" i="5" s="1"/>
  <c r="BU2355" i="5"/>
  <c r="BW2355" i="5"/>
  <c r="BX2355" i="5"/>
  <c r="BZ2355" i="5" s="1"/>
  <c r="BY2355" i="5"/>
  <c r="CA2355" i="5"/>
  <c r="CB2355" i="5"/>
  <c r="CC2355" i="5"/>
  <c r="CD2355" i="5"/>
  <c r="CE2355" i="5"/>
  <c r="CF2355" i="5"/>
  <c r="CH2355" i="5" s="1"/>
  <c r="CG2355" i="5"/>
  <c r="CI2355" i="5"/>
  <c r="CJ2355" i="5"/>
  <c r="CK2355" i="5"/>
  <c r="CL2355" i="5"/>
  <c r="CR2355" i="5" s="1"/>
  <c r="CM2355" i="5"/>
  <c r="CN2355" i="5"/>
  <c r="CP2355" i="5" s="1"/>
  <c r="CO2355" i="5"/>
  <c r="CQ2355" i="5"/>
  <c r="D2356" i="5"/>
  <c r="AG2356" i="5" s="1"/>
  <c r="CU2356" i="5" s="1"/>
  <c r="CV2356" i="5" s="1"/>
  <c r="AH2356" i="5"/>
  <c r="AI2356" i="5"/>
  <c r="AJ2356" i="5"/>
  <c r="AK2356" i="5"/>
  <c r="AL2356" i="5"/>
  <c r="AM2356" i="5"/>
  <c r="AN2356" i="5"/>
  <c r="AP2356" i="5" s="1"/>
  <c r="AO2356" i="5"/>
  <c r="AQ2356" i="5"/>
  <c r="AR2356" i="5"/>
  <c r="AS2356" i="5"/>
  <c r="AT2356" i="5"/>
  <c r="AU2356" i="5"/>
  <c r="AV2356" i="5"/>
  <c r="AX2356" i="5" s="1"/>
  <c r="AW2356" i="5"/>
  <c r="AY2356" i="5"/>
  <c r="AZ2356" i="5"/>
  <c r="BA2356" i="5"/>
  <c r="BB2356" i="5"/>
  <c r="BC2356" i="5"/>
  <c r="BD2356" i="5"/>
  <c r="BF2356" i="5" s="1"/>
  <c r="BE2356" i="5"/>
  <c r="BG2356" i="5"/>
  <c r="BH2356" i="5"/>
  <c r="BI2356" i="5"/>
  <c r="BJ2356" i="5"/>
  <c r="BK2356" i="5"/>
  <c r="BL2356" i="5"/>
  <c r="BN2356" i="5" s="1"/>
  <c r="BM2356" i="5"/>
  <c r="BO2356" i="5"/>
  <c r="BP2356" i="5"/>
  <c r="BQ2356" i="5"/>
  <c r="BR2356" i="5"/>
  <c r="BS2356" i="5"/>
  <c r="BT2356" i="5"/>
  <c r="BV2356" i="5" s="1"/>
  <c r="BU2356" i="5"/>
  <c r="BW2356" i="5"/>
  <c r="BX2356" i="5"/>
  <c r="BY2356" i="5"/>
  <c r="BZ2356" i="5"/>
  <c r="CA2356" i="5"/>
  <c r="CB2356" i="5"/>
  <c r="CD2356" i="5" s="1"/>
  <c r="CC2356" i="5"/>
  <c r="CE2356" i="5"/>
  <c r="CF2356" i="5"/>
  <c r="CG2356" i="5"/>
  <c r="CH2356" i="5"/>
  <c r="CI2356" i="5"/>
  <c r="CJ2356" i="5"/>
  <c r="CL2356" i="5" s="1"/>
  <c r="CR2356" i="5" s="1"/>
  <c r="CK2356" i="5"/>
  <c r="CM2356" i="5"/>
  <c r="CN2356" i="5"/>
  <c r="CO2356" i="5"/>
  <c r="CP2356" i="5"/>
  <c r="CQ2356" i="5"/>
  <c r="D2357" i="5"/>
  <c r="AG2357" i="5" s="1"/>
  <c r="AH2357" i="5"/>
  <c r="AI2357" i="5"/>
  <c r="AJ2357" i="5"/>
  <c r="AL2357" i="5" s="1"/>
  <c r="AK2357" i="5"/>
  <c r="AM2357" i="5"/>
  <c r="AN2357" i="5"/>
  <c r="AP2357" i="5" s="1"/>
  <c r="AO2357" i="5"/>
  <c r="AQ2357" i="5"/>
  <c r="AR2357" i="5"/>
  <c r="AT2357" i="5" s="1"/>
  <c r="AS2357" i="5"/>
  <c r="AU2357" i="5"/>
  <c r="AV2357" i="5"/>
  <c r="AX2357" i="5" s="1"/>
  <c r="AW2357" i="5"/>
  <c r="AY2357" i="5"/>
  <c r="AZ2357" i="5"/>
  <c r="BA2357" i="5"/>
  <c r="BB2357" i="5"/>
  <c r="BC2357" i="5"/>
  <c r="BD2357" i="5"/>
  <c r="BF2357" i="5" s="1"/>
  <c r="BE2357" i="5"/>
  <c r="BG2357" i="5"/>
  <c r="BH2357" i="5"/>
  <c r="BI2357" i="5"/>
  <c r="BJ2357" i="5"/>
  <c r="BK2357" i="5"/>
  <c r="BL2357" i="5"/>
  <c r="BN2357" i="5" s="1"/>
  <c r="BM2357" i="5"/>
  <c r="BO2357" i="5"/>
  <c r="BP2357" i="5"/>
  <c r="BR2357" i="5" s="1"/>
  <c r="BQ2357" i="5"/>
  <c r="BS2357" i="5"/>
  <c r="BT2357" i="5"/>
  <c r="BV2357" i="5" s="1"/>
  <c r="BU2357" i="5"/>
  <c r="BW2357" i="5"/>
  <c r="BX2357" i="5"/>
  <c r="BZ2357" i="5" s="1"/>
  <c r="BY2357" i="5"/>
  <c r="CA2357" i="5"/>
  <c r="CB2357" i="5"/>
  <c r="CD2357" i="5" s="1"/>
  <c r="CC2357" i="5"/>
  <c r="CE2357" i="5"/>
  <c r="CF2357" i="5"/>
  <c r="CG2357" i="5"/>
  <c r="CH2357" i="5"/>
  <c r="CR2357" i="5" s="1"/>
  <c r="CI2357" i="5"/>
  <c r="CJ2357" i="5"/>
  <c r="CK2357" i="5"/>
  <c r="CL2357" i="5"/>
  <c r="CM2357" i="5"/>
  <c r="CN2357" i="5"/>
  <c r="CO2357" i="5"/>
  <c r="CP2357" i="5"/>
  <c r="CQ2357" i="5"/>
  <c r="D2358" i="5"/>
  <c r="AG2358" i="5" s="1"/>
  <c r="AH2358" i="5"/>
  <c r="AI2358" i="5"/>
  <c r="AJ2358" i="5"/>
  <c r="AK2358" i="5"/>
  <c r="AL2358" i="5"/>
  <c r="AM2358" i="5"/>
  <c r="AN2358" i="5"/>
  <c r="AO2358" i="5"/>
  <c r="AP2358" i="5"/>
  <c r="AQ2358" i="5"/>
  <c r="AR2358" i="5"/>
  <c r="AS2358" i="5"/>
  <c r="AT2358" i="5"/>
  <c r="AU2358" i="5"/>
  <c r="AV2358" i="5"/>
  <c r="AW2358" i="5"/>
  <c r="AX2358" i="5"/>
  <c r="AY2358" i="5"/>
  <c r="AZ2358" i="5"/>
  <c r="BA2358" i="5"/>
  <c r="BB2358" i="5"/>
  <c r="BC2358" i="5"/>
  <c r="BD2358" i="5"/>
  <c r="BE2358" i="5"/>
  <c r="BF2358" i="5"/>
  <c r="BG2358" i="5"/>
  <c r="BH2358" i="5"/>
  <c r="BI2358" i="5"/>
  <c r="BJ2358" i="5"/>
  <c r="BK2358" i="5"/>
  <c r="BL2358" i="5"/>
  <c r="BM2358" i="5"/>
  <c r="BN2358" i="5"/>
  <c r="BO2358" i="5"/>
  <c r="BP2358" i="5"/>
  <c r="BQ2358" i="5"/>
  <c r="BR2358" i="5"/>
  <c r="BS2358" i="5"/>
  <c r="BT2358" i="5"/>
  <c r="BU2358" i="5"/>
  <c r="BV2358" i="5"/>
  <c r="BW2358" i="5"/>
  <c r="BX2358" i="5"/>
  <c r="BY2358" i="5"/>
  <c r="BZ2358" i="5"/>
  <c r="CA2358" i="5"/>
  <c r="CB2358" i="5"/>
  <c r="CC2358" i="5"/>
  <c r="CD2358" i="5"/>
  <c r="CE2358" i="5"/>
  <c r="CF2358" i="5"/>
  <c r="CG2358" i="5"/>
  <c r="CH2358" i="5"/>
  <c r="CR2358" i="5" s="1"/>
  <c r="CI2358" i="5"/>
  <c r="CJ2358" i="5"/>
  <c r="CK2358" i="5"/>
  <c r="CL2358" i="5"/>
  <c r="CM2358" i="5"/>
  <c r="CN2358" i="5"/>
  <c r="CO2358" i="5"/>
  <c r="CP2358" i="5"/>
  <c r="CQ2358" i="5"/>
  <c r="D2359" i="5"/>
  <c r="AG2359" i="5" s="1"/>
  <c r="AH2359" i="5"/>
  <c r="AI2359" i="5"/>
  <c r="AJ2359" i="5"/>
  <c r="AK2359" i="5"/>
  <c r="AL2359" i="5"/>
  <c r="AM2359" i="5"/>
  <c r="AN2359" i="5"/>
  <c r="AO2359" i="5"/>
  <c r="AP2359" i="5"/>
  <c r="AQ2359" i="5"/>
  <c r="AR2359" i="5"/>
  <c r="AS2359" i="5"/>
  <c r="AT2359" i="5"/>
  <c r="AU2359" i="5"/>
  <c r="AV2359" i="5"/>
  <c r="AW2359" i="5"/>
  <c r="AX2359" i="5"/>
  <c r="AY2359" i="5"/>
  <c r="AZ2359" i="5"/>
  <c r="BA2359" i="5"/>
  <c r="BB2359" i="5"/>
  <c r="BC2359" i="5"/>
  <c r="BD2359" i="5"/>
  <c r="BE2359" i="5"/>
  <c r="BF2359" i="5"/>
  <c r="BG2359" i="5"/>
  <c r="BH2359" i="5"/>
  <c r="BI2359" i="5"/>
  <c r="BJ2359" i="5"/>
  <c r="BK2359" i="5"/>
  <c r="BL2359" i="5"/>
  <c r="BM2359" i="5"/>
  <c r="BN2359" i="5"/>
  <c r="BO2359" i="5"/>
  <c r="BP2359" i="5"/>
  <c r="BQ2359" i="5"/>
  <c r="BR2359" i="5"/>
  <c r="BS2359" i="5"/>
  <c r="BT2359" i="5"/>
  <c r="BU2359" i="5"/>
  <c r="BV2359" i="5"/>
  <c r="BW2359" i="5"/>
  <c r="BX2359" i="5"/>
  <c r="BY2359" i="5"/>
  <c r="BZ2359" i="5"/>
  <c r="CA2359" i="5"/>
  <c r="CB2359" i="5"/>
  <c r="CC2359" i="5"/>
  <c r="CD2359" i="5"/>
  <c r="CE2359" i="5"/>
  <c r="CF2359" i="5"/>
  <c r="CG2359" i="5"/>
  <c r="CH2359" i="5"/>
  <c r="CR2359" i="5" s="1"/>
  <c r="CI2359" i="5"/>
  <c r="CJ2359" i="5"/>
  <c r="CK2359" i="5"/>
  <c r="CL2359" i="5"/>
  <c r="CM2359" i="5"/>
  <c r="CN2359" i="5"/>
  <c r="CO2359" i="5"/>
  <c r="CP2359" i="5"/>
  <c r="CQ2359" i="5"/>
  <c r="D2360" i="5"/>
  <c r="AG2360" i="5" s="1"/>
  <c r="AH2360" i="5"/>
  <c r="AI2360" i="5"/>
  <c r="AJ2360" i="5"/>
  <c r="AK2360" i="5"/>
  <c r="AL2360" i="5"/>
  <c r="AM2360" i="5"/>
  <c r="AN2360" i="5"/>
  <c r="AO2360" i="5"/>
  <c r="AP2360" i="5"/>
  <c r="AQ2360" i="5"/>
  <c r="AR2360" i="5"/>
  <c r="AS2360" i="5"/>
  <c r="AT2360" i="5"/>
  <c r="AU2360" i="5"/>
  <c r="AV2360" i="5"/>
  <c r="AW2360" i="5"/>
  <c r="AX2360" i="5"/>
  <c r="AY2360" i="5"/>
  <c r="AZ2360" i="5"/>
  <c r="BA2360" i="5"/>
  <c r="BB2360" i="5"/>
  <c r="BC2360" i="5"/>
  <c r="BD2360" i="5"/>
  <c r="BE2360" i="5"/>
  <c r="BF2360" i="5"/>
  <c r="BG2360" i="5"/>
  <c r="BH2360" i="5"/>
  <c r="BI2360" i="5"/>
  <c r="BJ2360" i="5"/>
  <c r="BK2360" i="5"/>
  <c r="BL2360" i="5"/>
  <c r="BM2360" i="5"/>
  <c r="BN2360" i="5"/>
  <c r="BO2360" i="5"/>
  <c r="BP2360" i="5"/>
  <c r="BQ2360" i="5"/>
  <c r="BR2360" i="5"/>
  <c r="BS2360" i="5"/>
  <c r="BT2360" i="5"/>
  <c r="BU2360" i="5"/>
  <c r="BV2360" i="5"/>
  <c r="BW2360" i="5"/>
  <c r="BX2360" i="5"/>
  <c r="BY2360" i="5"/>
  <c r="BZ2360" i="5"/>
  <c r="CA2360" i="5"/>
  <c r="CB2360" i="5"/>
  <c r="CC2360" i="5"/>
  <c r="CD2360" i="5"/>
  <c r="CE2360" i="5"/>
  <c r="CF2360" i="5"/>
  <c r="CG2360" i="5"/>
  <c r="CH2360" i="5"/>
  <c r="CR2360" i="5" s="1"/>
  <c r="CI2360" i="5"/>
  <c r="CJ2360" i="5"/>
  <c r="CK2360" i="5"/>
  <c r="CL2360" i="5"/>
  <c r="CM2360" i="5"/>
  <c r="CN2360" i="5"/>
  <c r="CO2360" i="5"/>
  <c r="CP2360" i="5"/>
  <c r="CQ2360" i="5"/>
  <c r="D2361" i="5"/>
  <c r="AG2361" i="5" s="1"/>
  <c r="AH2361" i="5"/>
  <c r="AI2361" i="5"/>
  <c r="AJ2361" i="5"/>
  <c r="AK2361" i="5"/>
  <c r="AL2361" i="5"/>
  <c r="AM2361" i="5"/>
  <c r="AN2361" i="5"/>
  <c r="AO2361" i="5"/>
  <c r="AP2361" i="5"/>
  <c r="AQ2361" i="5"/>
  <c r="AR2361" i="5"/>
  <c r="AS2361" i="5"/>
  <c r="AT2361" i="5"/>
  <c r="AU2361" i="5"/>
  <c r="AV2361" i="5"/>
  <c r="AW2361" i="5"/>
  <c r="AX2361" i="5"/>
  <c r="AY2361" i="5"/>
  <c r="AZ2361" i="5"/>
  <c r="BA2361" i="5"/>
  <c r="BB2361" i="5"/>
  <c r="BC2361" i="5"/>
  <c r="BD2361" i="5"/>
  <c r="BE2361" i="5"/>
  <c r="BF2361" i="5"/>
  <c r="BG2361" i="5"/>
  <c r="BH2361" i="5"/>
  <c r="BI2361" i="5"/>
  <c r="BJ2361" i="5"/>
  <c r="BK2361" i="5"/>
  <c r="BL2361" i="5"/>
  <c r="BM2361" i="5"/>
  <c r="BN2361" i="5"/>
  <c r="BO2361" i="5"/>
  <c r="BP2361" i="5"/>
  <c r="BQ2361" i="5"/>
  <c r="BR2361" i="5"/>
  <c r="BS2361" i="5"/>
  <c r="BT2361" i="5"/>
  <c r="BU2361" i="5"/>
  <c r="BV2361" i="5"/>
  <c r="BW2361" i="5"/>
  <c r="BX2361" i="5"/>
  <c r="BY2361" i="5"/>
  <c r="BZ2361" i="5"/>
  <c r="CA2361" i="5"/>
  <c r="CB2361" i="5"/>
  <c r="CC2361" i="5"/>
  <c r="CD2361" i="5"/>
  <c r="CE2361" i="5"/>
  <c r="CF2361" i="5"/>
  <c r="CG2361" i="5"/>
  <c r="CH2361" i="5"/>
  <c r="CR2361" i="5" s="1"/>
  <c r="CI2361" i="5"/>
  <c r="CJ2361" i="5"/>
  <c r="CK2361" i="5"/>
  <c r="CL2361" i="5"/>
  <c r="CM2361" i="5"/>
  <c r="CN2361" i="5"/>
  <c r="CO2361" i="5"/>
  <c r="CP2361" i="5"/>
  <c r="CQ2361" i="5"/>
  <c r="D2362" i="5"/>
  <c r="AG2362" i="5" s="1"/>
  <c r="AH2362" i="5"/>
  <c r="AI2362" i="5"/>
  <c r="AJ2362" i="5"/>
  <c r="AK2362" i="5"/>
  <c r="AL2362" i="5"/>
  <c r="AM2362" i="5"/>
  <c r="AN2362" i="5"/>
  <c r="AO2362" i="5"/>
  <c r="AP2362" i="5"/>
  <c r="AQ2362" i="5"/>
  <c r="AR2362" i="5"/>
  <c r="AS2362" i="5"/>
  <c r="AT2362" i="5"/>
  <c r="AU2362" i="5"/>
  <c r="AV2362" i="5"/>
  <c r="AW2362" i="5"/>
  <c r="AX2362" i="5"/>
  <c r="AY2362" i="5"/>
  <c r="AZ2362" i="5"/>
  <c r="BA2362" i="5"/>
  <c r="BB2362" i="5"/>
  <c r="BC2362" i="5"/>
  <c r="BD2362" i="5"/>
  <c r="BE2362" i="5"/>
  <c r="BF2362" i="5"/>
  <c r="BG2362" i="5"/>
  <c r="BH2362" i="5"/>
  <c r="BI2362" i="5"/>
  <c r="BJ2362" i="5"/>
  <c r="BK2362" i="5"/>
  <c r="BL2362" i="5"/>
  <c r="BM2362" i="5"/>
  <c r="BN2362" i="5"/>
  <c r="BO2362" i="5"/>
  <c r="BP2362" i="5"/>
  <c r="BQ2362" i="5"/>
  <c r="BR2362" i="5"/>
  <c r="BS2362" i="5"/>
  <c r="BT2362" i="5"/>
  <c r="BU2362" i="5"/>
  <c r="BV2362" i="5"/>
  <c r="BW2362" i="5"/>
  <c r="BX2362" i="5"/>
  <c r="BY2362" i="5"/>
  <c r="BZ2362" i="5"/>
  <c r="CA2362" i="5"/>
  <c r="CB2362" i="5"/>
  <c r="CC2362" i="5"/>
  <c r="CD2362" i="5"/>
  <c r="CE2362" i="5"/>
  <c r="CF2362" i="5"/>
  <c r="CG2362" i="5"/>
  <c r="CH2362" i="5"/>
  <c r="CR2362" i="5" s="1"/>
  <c r="CI2362" i="5"/>
  <c r="CJ2362" i="5"/>
  <c r="CK2362" i="5"/>
  <c r="CL2362" i="5"/>
  <c r="CM2362" i="5"/>
  <c r="CN2362" i="5"/>
  <c r="CO2362" i="5"/>
  <c r="CP2362" i="5"/>
  <c r="CQ2362" i="5"/>
  <c r="D2363" i="5"/>
  <c r="AG2363" i="5" s="1"/>
  <c r="AH2363" i="5"/>
  <c r="AI2363" i="5"/>
  <c r="AJ2363" i="5"/>
  <c r="AK2363" i="5"/>
  <c r="AL2363" i="5"/>
  <c r="AM2363" i="5"/>
  <c r="AN2363" i="5"/>
  <c r="AO2363" i="5"/>
  <c r="AP2363" i="5"/>
  <c r="AQ2363" i="5"/>
  <c r="AR2363" i="5"/>
  <c r="AS2363" i="5"/>
  <c r="AT2363" i="5"/>
  <c r="AU2363" i="5"/>
  <c r="AV2363" i="5"/>
  <c r="AW2363" i="5"/>
  <c r="AX2363" i="5"/>
  <c r="AY2363" i="5"/>
  <c r="AZ2363" i="5"/>
  <c r="BA2363" i="5"/>
  <c r="BB2363" i="5"/>
  <c r="BC2363" i="5"/>
  <c r="BD2363" i="5"/>
  <c r="BE2363" i="5"/>
  <c r="BF2363" i="5"/>
  <c r="BG2363" i="5"/>
  <c r="BH2363" i="5"/>
  <c r="BI2363" i="5"/>
  <c r="BJ2363" i="5"/>
  <c r="BK2363" i="5"/>
  <c r="BL2363" i="5"/>
  <c r="BM2363" i="5"/>
  <c r="BN2363" i="5"/>
  <c r="BO2363" i="5"/>
  <c r="BP2363" i="5"/>
  <c r="BQ2363" i="5"/>
  <c r="BR2363" i="5"/>
  <c r="BS2363" i="5"/>
  <c r="BT2363" i="5"/>
  <c r="BU2363" i="5"/>
  <c r="BV2363" i="5"/>
  <c r="BW2363" i="5"/>
  <c r="BX2363" i="5"/>
  <c r="BY2363" i="5"/>
  <c r="BZ2363" i="5"/>
  <c r="CA2363" i="5"/>
  <c r="CB2363" i="5"/>
  <c r="CC2363" i="5"/>
  <c r="CD2363" i="5"/>
  <c r="CE2363" i="5"/>
  <c r="CF2363" i="5"/>
  <c r="CG2363" i="5"/>
  <c r="CH2363" i="5"/>
  <c r="CR2363" i="5" s="1"/>
  <c r="CI2363" i="5"/>
  <c r="CJ2363" i="5"/>
  <c r="CK2363" i="5"/>
  <c r="CL2363" i="5"/>
  <c r="CM2363" i="5"/>
  <c r="CN2363" i="5"/>
  <c r="CO2363" i="5"/>
  <c r="CP2363" i="5"/>
  <c r="CQ2363" i="5"/>
  <c r="D2364" i="5"/>
  <c r="AG2364" i="5" s="1"/>
  <c r="AH2364" i="5"/>
  <c r="AI2364" i="5"/>
  <c r="AJ2364" i="5"/>
  <c r="AK2364" i="5"/>
  <c r="AL2364" i="5"/>
  <c r="AM2364" i="5"/>
  <c r="AN2364" i="5"/>
  <c r="AO2364" i="5"/>
  <c r="AP2364" i="5"/>
  <c r="AQ2364" i="5"/>
  <c r="AR2364" i="5"/>
  <c r="AS2364" i="5"/>
  <c r="AT2364" i="5"/>
  <c r="AU2364" i="5"/>
  <c r="AV2364" i="5"/>
  <c r="AW2364" i="5"/>
  <c r="AX2364" i="5"/>
  <c r="AY2364" i="5"/>
  <c r="AZ2364" i="5"/>
  <c r="BA2364" i="5"/>
  <c r="BB2364" i="5"/>
  <c r="BC2364" i="5"/>
  <c r="BD2364" i="5"/>
  <c r="BE2364" i="5"/>
  <c r="BF2364" i="5"/>
  <c r="BG2364" i="5"/>
  <c r="BH2364" i="5"/>
  <c r="BI2364" i="5"/>
  <c r="BJ2364" i="5"/>
  <c r="BK2364" i="5"/>
  <c r="BL2364" i="5"/>
  <c r="BM2364" i="5"/>
  <c r="BN2364" i="5"/>
  <c r="BO2364" i="5"/>
  <c r="BP2364" i="5"/>
  <c r="BQ2364" i="5"/>
  <c r="BR2364" i="5"/>
  <c r="BS2364" i="5"/>
  <c r="BT2364" i="5"/>
  <c r="BU2364" i="5"/>
  <c r="BV2364" i="5"/>
  <c r="BW2364" i="5"/>
  <c r="BX2364" i="5"/>
  <c r="BY2364" i="5"/>
  <c r="BZ2364" i="5"/>
  <c r="CA2364" i="5"/>
  <c r="CB2364" i="5"/>
  <c r="CC2364" i="5"/>
  <c r="CD2364" i="5"/>
  <c r="CE2364" i="5"/>
  <c r="CF2364" i="5"/>
  <c r="CG2364" i="5"/>
  <c r="CH2364" i="5"/>
  <c r="CR2364" i="5" s="1"/>
  <c r="CI2364" i="5"/>
  <c r="CJ2364" i="5"/>
  <c r="CK2364" i="5"/>
  <c r="CL2364" i="5"/>
  <c r="CM2364" i="5"/>
  <c r="CN2364" i="5"/>
  <c r="CO2364" i="5"/>
  <c r="CP2364" i="5"/>
  <c r="CQ2364" i="5"/>
  <c r="D2365" i="5"/>
  <c r="AG2365" i="5" s="1"/>
  <c r="AH2365" i="5"/>
  <c r="AI2365" i="5"/>
  <c r="AJ2365" i="5"/>
  <c r="AK2365" i="5"/>
  <c r="AL2365" i="5"/>
  <c r="AM2365" i="5"/>
  <c r="AN2365" i="5"/>
  <c r="AO2365" i="5"/>
  <c r="AP2365" i="5"/>
  <c r="AQ2365" i="5"/>
  <c r="AR2365" i="5"/>
  <c r="AS2365" i="5"/>
  <c r="AT2365" i="5"/>
  <c r="AU2365" i="5"/>
  <c r="AV2365" i="5"/>
  <c r="AW2365" i="5"/>
  <c r="AX2365" i="5"/>
  <c r="AY2365" i="5"/>
  <c r="AZ2365" i="5"/>
  <c r="BA2365" i="5"/>
  <c r="BB2365" i="5"/>
  <c r="BC2365" i="5"/>
  <c r="BD2365" i="5"/>
  <c r="BE2365" i="5"/>
  <c r="BF2365" i="5"/>
  <c r="BG2365" i="5"/>
  <c r="BH2365" i="5"/>
  <c r="BI2365" i="5"/>
  <c r="BJ2365" i="5"/>
  <c r="BK2365" i="5"/>
  <c r="BL2365" i="5"/>
  <c r="BM2365" i="5"/>
  <c r="BN2365" i="5"/>
  <c r="BO2365" i="5"/>
  <c r="BP2365" i="5"/>
  <c r="BQ2365" i="5"/>
  <c r="BR2365" i="5"/>
  <c r="BS2365" i="5"/>
  <c r="BT2365" i="5"/>
  <c r="BU2365" i="5"/>
  <c r="BV2365" i="5"/>
  <c r="BW2365" i="5"/>
  <c r="BX2365" i="5"/>
  <c r="BY2365" i="5"/>
  <c r="BZ2365" i="5"/>
  <c r="CA2365" i="5"/>
  <c r="CB2365" i="5"/>
  <c r="CC2365" i="5"/>
  <c r="CD2365" i="5"/>
  <c r="CE2365" i="5"/>
  <c r="CF2365" i="5"/>
  <c r="CG2365" i="5"/>
  <c r="CH2365" i="5"/>
  <c r="CR2365" i="5" s="1"/>
  <c r="CI2365" i="5"/>
  <c r="CJ2365" i="5"/>
  <c r="CK2365" i="5"/>
  <c r="CL2365" i="5"/>
  <c r="CM2365" i="5"/>
  <c r="CN2365" i="5"/>
  <c r="CO2365" i="5"/>
  <c r="CP2365" i="5"/>
  <c r="CQ2365" i="5"/>
  <c r="D2366" i="5"/>
  <c r="AG2366" i="5" s="1"/>
  <c r="AH2366" i="5"/>
  <c r="AI2366" i="5"/>
  <c r="AJ2366" i="5"/>
  <c r="AK2366" i="5"/>
  <c r="AL2366" i="5"/>
  <c r="AM2366" i="5"/>
  <c r="AN2366" i="5"/>
  <c r="AO2366" i="5"/>
  <c r="AP2366" i="5"/>
  <c r="AQ2366" i="5"/>
  <c r="AR2366" i="5"/>
  <c r="AS2366" i="5"/>
  <c r="AT2366" i="5"/>
  <c r="AU2366" i="5"/>
  <c r="AV2366" i="5"/>
  <c r="AW2366" i="5"/>
  <c r="AX2366" i="5"/>
  <c r="AY2366" i="5"/>
  <c r="AZ2366" i="5"/>
  <c r="BA2366" i="5"/>
  <c r="BB2366" i="5"/>
  <c r="BC2366" i="5"/>
  <c r="BD2366" i="5"/>
  <c r="BE2366" i="5"/>
  <c r="BF2366" i="5"/>
  <c r="BG2366" i="5"/>
  <c r="BH2366" i="5"/>
  <c r="BI2366" i="5"/>
  <c r="BJ2366" i="5"/>
  <c r="BK2366" i="5"/>
  <c r="BL2366" i="5"/>
  <c r="BM2366" i="5"/>
  <c r="BN2366" i="5"/>
  <c r="BO2366" i="5"/>
  <c r="BP2366" i="5"/>
  <c r="BQ2366" i="5"/>
  <c r="BR2366" i="5"/>
  <c r="BS2366" i="5"/>
  <c r="BT2366" i="5"/>
  <c r="BU2366" i="5"/>
  <c r="BV2366" i="5"/>
  <c r="BW2366" i="5"/>
  <c r="BX2366" i="5"/>
  <c r="BY2366" i="5"/>
  <c r="BZ2366" i="5"/>
  <c r="CA2366" i="5"/>
  <c r="CB2366" i="5"/>
  <c r="CC2366" i="5"/>
  <c r="CD2366" i="5"/>
  <c r="CE2366" i="5"/>
  <c r="CF2366" i="5"/>
  <c r="CG2366" i="5"/>
  <c r="CH2366" i="5"/>
  <c r="CR2366" i="5" s="1"/>
  <c r="CI2366" i="5"/>
  <c r="CJ2366" i="5"/>
  <c r="CK2366" i="5"/>
  <c r="CL2366" i="5"/>
  <c r="CM2366" i="5"/>
  <c r="CN2366" i="5"/>
  <c r="CO2366" i="5"/>
  <c r="CP2366" i="5"/>
  <c r="CQ2366" i="5"/>
  <c r="D2367" i="5"/>
  <c r="AG2367" i="5" s="1"/>
  <c r="AH2367" i="5"/>
  <c r="AI2367" i="5"/>
  <c r="AJ2367" i="5"/>
  <c r="AK2367" i="5"/>
  <c r="AL2367" i="5"/>
  <c r="AM2367" i="5"/>
  <c r="AN2367" i="5"/>
  <c r="AO2367" i="5"/>
  <c r="AP2367" i="5"/>
  <c r="AQ2367" i="5"/>
  <c r="AR2367" i="5"/>
  <c r="AS2367" i="5"/>
  <c r="AT2367" i="5"/>
  <c r="AU2367" i="5"/>
  <c r="AV2367" i="5"/>
  <c r="AW2367" i="5"/>
  <c r="AX2367" i="5"/>
  <c r="AY2367" i="5"/>
  <c r="AZ2367" i="5"/>
  <c r="BA2367" i="5"/>
  <c r="BB2367" i="5"/>
  <c r="BC2367" i="5"/>
  <c r="BD2367" i="5"/>
  <c r="BE2367" i="5"/>
  <c r="BF2367" i="5"/>
  <c r="BG2367" i="5"/>
  <c r="BH2367" i="5"/>
  <c r="BI2367" i="5"/>
  <c r="BJ2367" i="5"/>
  <c r="BK2367" i="5"/>
  <c r="BL2367" i="5"/>
  <c r="BM2367" i="5"/>
  <c r="BN2367" i="5"/>
  <c r="BO2367" i="5"/>
  <c r="BP2367" i="5"/>
  <c r="BQ2367" i="5"/>
  <c r="BR2367" i="5"/>
  <c r="BS2367" i="5"/>
  <c r="BT2367" i="5"/>
  <c r="BU2367" i="5"/>
  <c r="BV2367" i="5"/>
  <c r="BW2367" i="5"/>
  <c r="BX2367" i="5"/>
  <c r="BY2367" i="5"/>
  <c r="BZ2367" i="5"/>
  <c r="CA2367" i="5"/>
  <c r="CB2367" i="5"/>
  <c r="CC2367" i="5"/>
  <c r="CD2367" i="5"/>
  <c r="CE2367" i="5"/>
  <c r="CF2367" i="5"/>
  <c r="CG2367" i="5"/>
  <c r="CH2367" i="5"/>
  <c r="CR2367" i="5" s="1"/>
  <c r="CI2367" i="5"/>
  <c r="CJ2367" i="5"/>
  <c r="CK2367" i="5"/>
  <c r="CL2367" i="5"/>
  <c r="CM2367" i="5"/>
  <c r="CN2367" i="5"/>
  <c r="CO2367" i="5"/>
  <c r="CP2367" i="5"/>
  <c r="CQ2367" i="5"/>
  <c r="D2368" i="5"/>
  <c r="AG2368" i="5" s="1"/>
  <c r="AH2368" i="5"/>
  <c r="AI2368" i="5"/>
  <c r="AJ2368" i="5"/>
  <c r="AK2368" i="5"/>
  <c r="AL2368" i="5"/>
  <c r="AM2368" i="5"/>
  <c r="AN2368" i="5"/>
  <c r="AO2368" i="5"/>
  <c r="AP2368" i="5"/>
  <c r="AQ2368" i="5"/>
  <c r="AR2368" i="5"/>
  <c r="AS2368" i="5"/>
  <c r="AT2368" i="5"/>
  <c r="AU2368" i="5"/>
  <c r="AV2368" i="5"/>
  <c r="AW2368" i="5"/>
  <c r="AX2368" i="5"/>
  <c r="AY2368" i="5"/>
  <c r="AZ2368" i="5"/>
  <c r="BA2368" i="5"/>
  <c r="BB2368" i="5"/>
  <c r="BC2368" i="5"/>
  <c r="BD2368" i="5"/>
  <c r="BE2368" i="5"/>
  <c r="BF2368" i="5"/>
  <c r="BG2368" i="5"/>
  <c r="BH2368" i="5"/>
  <c r="BI2368" i="5"/>
  <c r="BJ2368" i="5"/>
  <c r="BK2368" i="5"/>
  <c r="BL2368" i="5"/>
  <c r="BM2368" i="5"/>
  <c r="BN2368" i="5"/>
  <c r="BO2368" i="5"/>
  <c r="BP2368" i="5"/>
  <c r="BQ2368" i="5"/>
  <c r="BR2368" i="5"/>
  <c r="BS2368" i="5"/>
  <c r="BT2368" i="5"/>
  <c r="BU2368" i="5"/>
  <c r="BV2368" i="5"/>
  <c r="BW2368" i="5"/>
  <c r="BX2368" i="5"/>
  <c r="BY2368" i="5"/>
  <c r="BZ2368" i="5"/>
  <c r="CA2368" i="5"/>
  <c r="CB2368" i="5"/>
  <c r="CC2368" i="5"/>
  <c r="CD2368" i="5"/>
  <c r="CE2368" i="5"/>
  <c r="CF2368" i="5"/>
  <c r="CG2368" i="5"/>
  <c r="CH2368" i="5"/>
  <c r="CR2368" i="5" s="1"/>
  <c r="CI2368" i="5"/>
  <c r="CJ2368" i="5"/>
  <c r="CK2368" i="5"/>
  <c r="CL2368" i="5"/>
  <c r="CM2368" i="5"/>
  <c r="CN2368" i="5"/>
  <c r="CO2368" i="5"/>
  <c r="CP2368" i="5"/>
  <c r="CQ2368" i="5"/>
  <c r="D2369" i="5"/>
  <c r="AG2369" i="5" s="1"/>
  <c r="AH2369" i="5"/>
  <c r="AI2369" i="5"/>
  <c r="AJ2369" i="5"/>
  <c r="AK2369" i="5"/>
  <c r="AL2369" i="5"/>
  <c r="AM2369" i="5"/>
  <c r="AN2369" i="5"/>
  <c r="AO2369" i="5"/>
  <c r="AP2369" i="5"/>
  <c r="AQ2369" i="5"/>
  <c r="AR2369" i="5"/>
  <c r="AS2369" i="5"/>
  <c r="AT2369" i="5"/>
  <c r="AU2369" i="5"/>
  <c r="AV2369" i="5"/>
  <c r="AW2369" i="5"/>
  <c r="AX2369" i="5"/>
  <c r="AY2369" i="5"/>
  <c r="AZ2369" i="5"/>
  <c r="BA2369" i="5"/>
  <c r="BB2369" i="5"/>
  <c r="BC2369" i="5"/>
  <c r="BD2369" i="5"/>
  <c r="BE2369" i="5"/>
  <c r="BF2369" i="5"/>
  <c r="BG2369" i="5"/>
  <c r="BH2369" i="5"/>
  <c r="BI2369" i="5"/>
  <c r="BJ2369" i="5"/>
  <c r="BK2369" i="5"/>
  <c r="BL2369" i="5"/>
  <c r="BM2369" i="5"/>
  <c r="BN2369" i="5"/>
  <c r="BO2369" i="5"/>
  <c r="BP2369" i="5"/>
  <c r="BQ2369" i="5"/>
  <c r="BR2369" i="5"/>
  <c r="BS2369" i="5"/>
  <c r="BT2369" i="5"/>
  <c r="BU2369" i="5"/>
  <c r="BV2369" i="5"/>
  <c r="BW2369" i="5"/>
  <c r="BX2369" i="5"/>
  <c r="BY2369" i="5"/>
  <c r="BZ2369" i="5"/>
  <c r="CA2369" i="5"/>
  <c r="CB2369" i="5"/>
  <c r="CC2369" i="5"/>
  <c r="CD2369" i="5"/>
  <c r="CE2369" i="5"/>
  <c r="CF2369" i="5"/>
  <c r="CG2369" i="5"/>
  <c r="CH2369" i="5"/>
  <c r="CR2369" i="5" s="1"/>
  <c r="CI2369" i="5"/>
  <c r="CJ2369" i="5"/>
  <c r="CK2369" i="5"/>
  <c r="CL2369" i="5"/>
  <c r="CM2369" i="5"/>
  <c r="CN2369" i="5"/>
  <c r="CO2369" i="5"/>
  <c r="CP2369" i="5"/>
  <c r="CQ2369" i="5"/>
  <c r="D2370" i="5"/>
  <c r="AG2370" i="5" s="1"/>
  <c r="AH2370" i="5"/>
  <c r="AI2370" i="5"/>
  <c r="AJ2370" i="5"/>
  <c r="AK2370" i="5"/>
  <c r="AL2370" i="5"/>
  <c r="AM2370" i="5"/>
  <c r="AN2370" i="5"/>
  <c r="AO2370" i="5"/>
  <c r="AP2370" i="5"/>
  <c r="AQ2370" i="5"/>
  <c r="AR2370" i="5"/>
  <c r="AS2370" i="5"/>
  <c r="AT2370" i="5"/>
  <c r="AU2370" i="5"/>
  <c r="AV2370" i="5"/>
  <c r="AW2370" i="5"/>
  <c r="AX2370" i="5"/>
  <c r="AY2370" i="5"/>
  <c r="AZ2370" i="5"/>
  <c r="BA2370" i="5"/>
  <c r="BB2370" i="5"/>
  <c r="BC2370" i="5"/>
  <c r="BD2370" i="5"/>
  <c r="BE2370" i="5"/>
  <c r="BF2370" i="5"/>
  <c r="BG2370" i="5"/>
  <c r="BH2370" i="5"/>
  <c r="BI2370" i="5"/>
  <c r="BJ2370" i="5"/>
  <c r="BK2370" i="5"/>
  <c r="BL2370" i="5"/>
  <c r="BM2370" i="5"/>
  <c r="BN2370" i="5"/>
  <c r="BO2370" i="5"/>
  <c r="BP2370" i="5"/>
  <c r="BQ2370" i="5"/>
  <c r="BR2370" i="5"/>
  <c r="BS2370" i="5"/>
  <c r="BT2370" i="5"/>
  <c r="BU2370" i="5"/>
  <c r="BV2370" i="5"/>
  <c r="BW2370" i="5"/>
  <c r="BX2370" i="5"/>
  <c r="BY2370" i="5"/>
  <c r="BZ2370" i="5"/>
  <c r="CA2370" i="5"/>
  <c r="CB2370" i="5"/>
  <c r="CC2370" i="5"/>
  <c r="CD2370" i="5"/>
  <c r="CE2370" i="5"/>
  <c r="CF2370" i="5"/>
  <c r="CG2370" i="5"/>
  <c r="CH2370" i="5"/>
  <c r="CR2370" i="5" s="1"/>
  <c r="CI2370" i="5"/>
  <c r="CJ2370" i="5"/>
  <c r="CK2370" i="5"/>
  <c r="CL2370" i="5"/>
  <c r="CM2370" i="5"/>
  <c r="CN2370" i="5"/>
  <c r="CO2370" i="5"/>
  <c r="CP2370" i="5"/>
  <c r="CQ2370" i="5"/>
  <c r="D2371" i="5"/>
  <c r="AG2371" i="5" s="1"/>
  <c r="AH2371" i="5"/>
  <c r="AI2371" i="5"/>
  <c r="AJ2371" i="5"/>
  <c r="AK2371" i="5"/>
  <c r="AL2371" i="5"/>
  <c r="AM2371" i="5"/>
  <c r="AN2371" i="5"/>
  <c r="AO2371" i="5"/>
  <c r="AP2371" i="5"/>
  <c r="AQ2371" i="5"/>
  <c r="AR2371" i="5"/>
  <c r="AS2371" i="5"/>
  <c r="AT2371" i="5"/>
  <c r="AU2371" i="5"/>
  <c r="AV2371" i="5"/>
  <c r="AW2371" i="5"/>
  <c r="AX2371" i="5"/>
  <c r="AY2371" i="5"/>
  <c r="AZ2371" i="5"/>
  <c r="BA2371" i="5"/>
  <c r="BB2371" i="5"/>
  <c r="BC2371" i="5"/>
  <c r="BD2371" i="5"/>
  <c r="BE2371" i="5"/>
  <c r="BF2371" i="5"/>
  <c r="BG2371" i="5"/>
  <c r="BH2371" i="5"/>
  <c r="BI2371" i="5"/>
  <c r="BJ2371" i="5"/>
  <c r="BK2371" i="5"/>
  <c r="BL2371" i="5"/>
  <c r="BM2371" i="5"/>
  <c r="BN2371" i="5"/>
  <c r="BO2371" i="5"/>
  <c r="BP2371" i="5"/>
  <c r="BQ2371" i="5"/>
  <c r="BR2371" i="5"/>
  <c r="BS2371" i="5"/>
  <c r="BT2371" i="5"/>
  <c r="BU2371" i="5"/>
  <c r="BV2371" i="5"/>
  <c r="BW2371" i="5"/>
  <c r="BX2371" i="5"/>
  <c r="BY2371" i="5"/>
  <c r="BZ2371" i="5"/>
  <c r="CA2371" i="5"/>
  <c r="CB2371" i="5"/>
  <c r="CC2371" i="5"/>
  <c r="CD2371" i="5"/>
  <c r="CE2371" i="5"/>
  <c r="CF2371" i="5"/>
  <c r="CG2371" i="5"/>
  <c r="CH2371" i="5"/>
  <c r="CR2371" i="5" s="1"/>
  <c r="CI2371" i="5"/>
  <c r="CJ2371" i="5"/>
  <c r="CK2371" i="5"/>
  <c r="CL2371" i="5"/>
  <c r="CM2371" i="5"/>
  <c r="CN2371" i="5"/>
  <c r="CO2371" i="5"/>
  <c r="CP2371" i="5"/>
  <c r="CQ2371" i="5"/>
  <c r="D2372" i="5"/>
  <c r="AG2372" i="5" s="1"/>
  <c r="AH2372" i="5"/>
  <c r="AI2372" i="5"/>
  <c r="AJ2372" i="5"/>
  <c r="AK2372" i="5"/>
  <c r="AL2372" i="5"/>
  <c r="AM2372" i="5"/>
  <c r="AN2372" i="5"/>
  <c r="AO2372" i="5"/>
  <c r="AP2372" i="5"/>
  <c r="AQ2372" i="5"/>
  <c r="AR2372" i="5"/>
  <c r="AS2372" i="5"/>
  <c r="AT2372" i="5"/>
  <c r="AU2372" i="5"/>
  <c r="AV2372" i="5"/>
  <c r="AW2372" i="5"/>
  <c r="AX2372" i="5"/>
  <c r="AY2372" i="5"/>
  <c r="AZ2372" i="5"/>
  <c r="BA2372" i="5"/>
  <c r="BB2372" i="5"/>
  <c r="BC2372" i="5"/>
  <c r="BD2372" i="5"/>
  <c r="BE2372" i="5"/>
  <c r="BF2372" i="5"/>
  <c r="BG2372" i="5"/>
  <c r="BH2372" i="5"/>
  <c r="BI2372" i="5"/>
  <c r="BJ2372" i="5"/>
  <c r="BK2372" i="5"/>
  <c r="BL2372" i="5"/>
  <c r="BM2372" i="5"/>
  <c r="BN2372" i="5"/>
  <c r="BO2372" i="5"/>
  <c r="BP2372" i="5"/>
  <c r="BQ2372" i="5"/>
  <c r="BR2372" i="5"/>
  <c r="BS2372" i="5"/>
  <c r="BT2372" i="5"/>
  <c r="BU2372" i="5"/>
  <c r="BV2372" i="5"/>
  <c r="BW2372" i="5"/>
  <c r="BX2372" i="5"/>
  <c r="BY2372" i="5"/>
  <c r="BZ2372" i="5"/>
  <c r="CA2372" i="5"/>
  <c r="CB2372" i="5"/>
  <c r="CC2372" i="5"/>
  <c r="CD2372" i="5"/>
  <c r="CE2372" i="5"/>
  <c r="CF2372" i="5"/>
  <c r="CG2372" i="5"/>
  <c r="CH2372" i="5"/>
  <c r="CI2372" i="5"/>
  <c r="CJ2372" i="5"/>
  <c r="CK2372" i="5"/>
  <c r="CL2372" i="5"/>
  <c r="CM2372" i="5"/>
  <c r="CN2372" i="5"/>
  <c r="CP2372" i="5" s="1"/>
  <c r="CO2372" i="5"/>
  <c r="CQ2372" i="5"/>
  <c r="D2373" i="5"/>
  <c r="AG2373" i="5" s="1"/>
  <c r="AH2373" i="5"/>
  <c r="AI2373" i="5"/>
  <c r="AJ2373" i="5"/>
  <c r="AL2373" i="5" s="1"/>
  <c r="AK2373" i="5"/>
  <c r="AM2373" i="5"/>
  <c r="AN2373" i="5"/>
  <c r="AO2373" i="5"/>
  <c r="AP2373" i="5"/>
  <c r="AQ2373" i="5"/>
  <c r="AR2373" i="5"/>
  <c r="AT2373" i="5" s="1"/>
  <c r="AS2373" i="5"/>
  <c r="AU2373" i="5"/>
  <c r="AV2373" i="5"/>
  <c r="AW2373" i="5"/>
  <c r="AX2373" i="5"/>
  <c r="AY2373" i="5"/>
  <c r="AZ2373" i="5"/>
  <c r="BB2373" i="5" s="1"/>
  <c r="BA2373" i="5"/>
  <c r="BC2373" i="5"/>
  <c r="BD2373" i="5"/>
  <c r="BE2373" i="5"/>
  <c r="BF2373" i="5"/>
  <c r="BG2373" i="5"/>
  <c r="BH2373" i="5"/>
  <c r="BJ2373" i="5" s="1"/>
  <c r="BI2373" i="5"/>
  <c r="BK2373" i="5"/>
  <c r="BL2373" i="5"/>
  <c r="BM2373" i="5"/>
  <c r="BN2373" i="5"/>
  <c r="BO2373" i="5"/>
  <c r="BP2373" i="5"/>
  <c r="BR2373" i="5" s="1"/>
  <c r="BQ2373" i="5"/>
  <c r="BS2373" i="5"/>
  <c r="BT2373" i="5"/>
  <c r="BU2373" i="5"/>
  <c r="BV2373" i="5"/>
  <c r="BW2373" i="5"/>
  <c r="BX2373" i="5"/>
  <c r="BZ2373" i="5" s="1"/>
  <c r="BY2373" i="5"/>
  <c r="CA2373" i="5"/>
  <c r="CB2373" i="5"/>
  <c r="CC2373" i="5"/>
  <c r="CD2373" i="5"/>
  <c r="CE2373" i="5"/>
  <c r="CF2373" i="5"/>
  <c r="CH2373" i="5" s="1"/>
  <c r="CR2373" i="5" s="1"/>
  <c r="CG2373" i="5"/>
  <c r="CI2373" i="5"/>
  <c r="CJ2373" i="5"/>
  <c r="CK2373" i="5"/>
  <c r="CL2373" i="5"/>
  <c r="CM2373" i="5"/>
  <c r="CN2373" i="5"/>
  <c r="CP2373" i="5" s="1"/>
  <c r="CO2373" i="5"/>
  <c r="CQ2373" i="5"/>
  <c r="D2374" i="5"/>
  <c r="AG2374" i="5" s="1"/>
  <c r="AH2374" i="5"/>
  <c r="AI2374" i="5"/>
  <c r="AJ2374" i="5"/>
  <c r="AL2374" i="5" s="1"/>
  <c r="AK2374" i="5"/>
  <c r="AM2374" i="5"/>
  <c r="AN2374" i="5"/>
  <c r="AO2374" i="5"/>
  <c r="AP2374" i="5"/>
  <c r="AQ2374" i="5"/>
  <c r="AR2374" i="5"/>
  <c r="AT2374" i="5" s="1"/>
  <c r="AS2374" i="5"/>
  <c r="AU2374" i="5"/>
  <c r="AV2374" i="5"/>
  <c r="AW2374" i="5"/>
  <c r="AX2374" i="5"/>
  <c r="AY2374" i="5"/>
  <c r="AZ2374" i="5"/>
  <c r="BB2374" i="5" s="1"/>
  <c r="BA2374" i="5"/>
  <c r="BC2374" i="5"/>
  <c r="BD2374" i="5"/>
  <c r="BE2374" i="5"/>
  <c r="BF2374" i="5"/>
  <c r="BG2374" i="5"/>
  <c r="BH2374" i="5"/>
  <c r="BJ2374" i="5" s="1"/>
  <c r="BI2374" i="5"/>
  <c r="BK2374" i="5"/>
  <c r="BL2374" i="5"/>
  <c r="BM2374" i="5"/>
  <c r="BN2374" i="5"/>
  <c r="BO2374" i="5"/>
  <c r="BP2374" i="5"/>
  <c r="BR2374" i="5" s="1"/>
  <c r="BQ2374" i="5"/>
  <c r="BS2374" i="5"/>
  <c r="BT2374" i="5"/>
  <c r="BU2374" i="5"/>
  <c r="BV2374" i="5"/>
  <c r="BW2374" i="5"/>
  <c r="BX2374" i="5"/>
  <c r="BZ2374" i="5" s="1"/>
  <c r="BY2374" i="5"/>
  <c r="CA2374" i="5"/>
  <c r="CB2374" i="5"/>
  <c r="CC2374" i="5"/>
  <c r="CD2374" i="5"/>
  <c r="CE2374" i="5"/>
  <c r="CF2374" i="5"/>
  <c r="CH2374" i="5" s="1"/>
  <c r="CG2374" i="5"/>
  <c r="CI2374" i="5"/>
  <c r="CJ2374" i="5"/>
  <c r="CK2374" i="5"/>
  <c r="CL2374" i="5"/>
  <c r="CM2374" i="5"/>
  <c r="CN2374" i="5"/>
  <c r="CP2374" i="5" s="1"/>
  <c r="CO2374" i="5"/>
  <c r="CQ2374" i="5"/>
  <c r="D2375" i="5"/>
  <c r="AG2375" i="5" s="1"/>
  <c r="AH2375" i="5"/>
  <c r="AI2375" i="5"/>
  <c r="AJ2375" i="5"/>
  <c r="AL2375" i="5" s="1"/>
  <c r="AK2375" i="5"/>
  <c r="AM2375" i="5"/>
  <c r="AN2375" i="5"/>
  <c r="AO2375" i="5"/>
  <c r="AP2375" i="5"/>
  <c r="AQ2375" i="5"/>
  <c r="AR2375" i="5"/>
  <c r="AT2375" i="5" s="1"/>
  <c r="AS2375" i="5"/>
  <c r="AU2375" i="5"/>
  <c r="AV2375" i="5"/>
  <c r="AW2375" i="5"/>
  <c r="AX2375" i="5"/>
  <c r="AY2375" i="5"/>
  <c r="AZ2375" i="5"/>
  <c r="BB2375" i="5" s="1"/>
  <c r="BA2375" i="5"/>
  <c r="BC2375" i="5"/>
  <c r="BD2375" i="5"/>
  <c r="BE2375" i="5"/>
  <c r="BF2375" i="5"/>
  <c r="BG2375" i="5"/>
  <c r="BH2375" i="5"/>
  <c r="BJ2375" i="5" s="1"/>
  <c r="BI2375" i="5"/>
  <c r="BK2375" i="5"/>
  <c r="BL2375" i="5"/>
  <c r="BM2375" i="5"/>
  <c r="BN2375" i="5"/>
  <c r="BO2375" i="5"/>
  <c r="BP2375" i="5"/>
  <c r="BR2375" i="5" s="1"/>
  <c r="BQ2375" i="5"/>
  <c r="BS2375" i="5"/>
  <c r="BT2375" i="5"/>
  <c r="BU2375" i="5"/>
  <c r="BV2375" i="5"/>
  <c r="BW2375" i="5"/>
  <c r="BX2375" i="5"/>
  <c r="BZ2375" i="5" s="1"/>
  <c r="BY2375" i="5"/>
  <c r="CA2375" i="5"/>
  <c r="CB2375" i="5"/>
  <c r="CC2375" i="5"/>
  <c r="CD2375" i="5"/>
  <c r="CE2375" i="5"/>
  <c r="CF2375" i="5"/>
  <c r="CH2375" i="5" s="1"/>
  <c r="CR2375" i="5" s="1"/>
  <c r="CG2375" i="5"/>
  <c r="CI2375" i="5"/>
  <c r="CJ2375" i="5"/>
  <c r="CK2375" i="5"/>
  <c r="CL2375" i="5"/>
  <c r="CM2375" i="5"/>
  <c r="CN2375" i="5"/>
  <c r="CP2375" i="5" s="1"/>
  <c r="CO2375" i="5"/>
  <c r="CQ2375" i="5"/>
  <c r="D2376" i="5"/>
  <c r="AG2376" i="5" s="1"/>
  <c r="AH2376" i="5"/>
  <c r="AI2376" i="5"/>
  <c r="AJ2376" i="5"/>
  <c r="AL2376" i="5" s="1"/>
  <c r="AK2376" i="5"/>
  <c r="AM2376" i="5"/>
  <c r="AN2376" i="5"/>
  <c r="AO2376" i="5"/>
  <c r="AP2376" i="5"/>
  <c r="AQ2376" i="5"/>
  <c r="AR2376" i="5"/>
  <c r="AT2376" i="5" s="1"/>
  <c r="AS2376" i="5"/>
  <c r="AU2376" i="5"/>
  <c r="AV2376" i="5"/>
  <c r="AW2376" i="5"/>
  <c r="AX2376" i="5"/>
  <c r="AY2376" i="5"/>
  <c r="AZ2376" i="5"/>
  <c r="BB2376" i="5" s="1"/>
  <c r="BA2376" i="5"/>
  <c r="BC2376" i="5"/>
  <c r="BD2376" i="5"/>
  <c r="BE2376" i="5"/>
  <c r="BF2376" i="5"/>
  <c r="BG2376" i="5"/>
  <c r="BH2376" i="5"/>
  <c r="BJ2376" i="5" s="1"/>
  <c r="BI2376" i="5"/>
  <c r="BK2376" i="5"/>
  <c r="BL2376" i="5"/>
  <c r="BM2376" i="5"/>
  <c r="BN2376" i="5"/>
  <c r="BO2376" i="5"/>
  <c r="BP2376" i="5"/>
  <c r="BR2376" i="5" s="1"/>
  <c r="BQ2376" i="5"/>
  <c r="BS2376" i="5"/>
  <c r="BT2376" i="5"/>
  <c r="BU2376" i="5"/>
  <c r="BV2376" i="5"/>
  <c r="BW2376" i="5"/>
  <c r="BX2376" i="5"/>
  <c r="BZ2376" i="5" s="1"/>
  <c r="BY2376" i="5"/>
  <c r="CA2376" i="5"/>
  <c r="CB2376" i="5"/>
  <c r="CC2376" i="5"/>
  <c r="CD2376" i="5"/>
  <c r="CE2376" i="5"/>
  <c r="CF2376" i="5"/>
  <c r="CH2376" i="5" s="1"/>
  <c r="CR2376" i="5" s="1"/>
  <c r="CG2376" i="5"/>
  <c r="CI2376" i="5"/>
  <c r="CJ2376" i="5"/>
  <c r="CK2376" i="5"/>
  <c r="CL2376" i="5"/>
  <c r="CM2376" i="5"/>
  <c r="CN2376" i="5"/>
  <c r="CP2376" i="5" s="1"/>
  <c r="CO2376" i="5"/>
  <c r="CQ2376" i="5"/>
  <c r="D2377" i="5"/>
  <c r="AG2377" i="5" s="1"/>
  <c r="AH2377" i="5"/>
  <c r="AI2377" i="5"/>
  <c r="AJ2377" i="5"/>
  <c r="AL2377" i="5" s="1"/>
  <c r="AK2377" i="5"/>
  <c r="AM2377" i="5"/>
  <c r="AN2377" i="5"/>
  <c r="AO2377" i="5"/>
  <c r="AP2377" i="5"/>
  <c r="AQ2377" i="5"/>
  <c r="AR2377" i="5"/>
  <c r="AT2377" i="5" s="1"/>
  <c r="AS2377" i="5"/>
  <c r="AU2377" i="5"/>
  <c r="AV2377" i="5"/>
  <c r="AW2377" i="5"/>
  <c r="AX2377" i="5"/>
  <c r="AY2377" i="5"/>
  <c r="AZ2377" i="5"/>
  <c r="BB2377" i="5" s="1"/>
  <c r="BA2377" i="5"/>
  <c r="BC2377" i="5"/>
  <c r="BD2377" i="5"/>
  <c r="BE2377" i="5"/>
  <c r="BF2377" i="5"/>
  <c r="BG2377" i="5"/>
  <c r="BH2377" i="5"/>
  <c r="BJ2377" i="5" s="1"/>
  <c r="BI2377" i="5"/>
  <c r="BK2377" i="5"/>
  <c r="BL2377" i="5"/>
  <c r="BM2377" i="5"/>
  <c r="BN2377" i="5"/>
  <c r="BO2377" i="5"/>
  <c r="BP2377" i="5"/>
  <c r="BR2377" i="5" s="1"/>
  <c r="BQ2377" i="5"/>
  <c r="BS2377" i="5"/>
  <c r="BT2377" i="5"/>
  <c r="BU2377" i="5"/>
  <c r="BV2377" i="5"/>
  <c r="BW2377" i="5"/>
  <c r="BX2377" i="5"/>
  <c r="BZ2377" i="5" s="1"/>
  <c r="BY2377" i="5"/>
  <c r="CA2377" i="5"/>
  <c r="CB2377" i="5"/>
  <c r="CC2377" i="5"/>
  <c r="CD2377" i="5"/>
  <c r="CE2377" i="5"/>
  <c r="CF2377" i="5"/>
  <c r="CH2377" i="5" s="1"/>
  <c r="CG2377" i="5"/>
  <c r="CI2377" i="5"/>
  <c r="CJ2377" i="5"/>
  <c r="CK2377" i="5"/>
  <c r="CL2377" i="5"/>
  <c r="CM2377" i="5"/>
  <c r="CN2377" i="5"/>
  <c r="CP2377" i="5" s="1"/>
  <c r="CO2377" i="5"/>
  <c r="CQ2377" i="5"/>
  <c r="D2378" i="5"/>
  <c r="AG2378" i="5" s="1"/>
  <c r="AH2378" i="5"/>
  <c r="AI2378" i="5"/>
  <c r="AJ2378" i="5"/>
  <c r="AL2378" i="5" s="1"/>
  <c r="AK2378" i="5"/>
  <c r="AM2378" i="5"/>
  <c r="AN2378" i="5"/>
  <c r="AO2378" i="5"/>
  <c r="AP2378" i="5"/>
  <c r="AQ2378" i="5"/>
  <c r="AR2378" i="5"/>
  <c r="AT2378" i="5" s="1"/>
  <c r="AS2378" i="5"/>
  <c r="AU2378" i="5"/>
  <c r="AV2378" i="5"/>
  <c r="AW2378" i="5"/>
  <c r="AX2378" i="5"/>
  <c r="AY2378" i="5"/>
  <c r="AZ2378" i="5"/>
  <c r="BB2378" i="5" s="1"/>
  <c r="BA2378" i="5"/>
  <c r="BC2378" i="5"/>
  <c r="BD2378" i="5"/>
  <c r="BE2378" i="5"/>
  <c r="BF2378" i="5"/>
  <c r="BG2378" i="5"/>
  <c r="BH2378" i="5"/>
  <c r="BJ2378" i="5" s="1"/>
  <c r="BI2378" i="5"/>
  <c r="BK2378" i="5"/>
  <c r="BL2378" i="5"/>
  <c r="BM2378" i="5"/>
  <c r="BN2378" i="5"/>
  <c r="BO2378" i="5"/>
  <c r="BP2378" i="5"/>
  <c r="BR2378" i="5" s="1"/>
  <c r="BQ2378" i="5"/>
  <c r="BS2378" i="5"/>
  <c r="BT2378" i="5"/>
  <c r="BU2378" i="5"/>
  <c r="BV2378" i="5"/>
  <c r="BW2378" i="5"/>
  <c r="BX2378" i="5"/>
  <c r="BZ2378" i="5" s="1"/>
  <c r="BY2378" i="5"/>
  <c r="CA2378" i="5"/>
  <c r="CB2378" i="5"/>
  <c r="CC2378" i="5"/>
  <c r="CD2378" i="5"/>
  <c r="CE2378" i="5"/>
  <c r="CF2378" i="5"/>
  <c r="CH2378" i="5" s="1"/>
  <c r="CR2378" i="5" s="1"/>
  <c r="CG2378" i="5"/>
  <c r="CI2378" i="5"/>
  <c r="CJ2378" i="5"/>
  <c r="CK2378" i="5"/>
  <c r="CL2378" i="5"/>
  <c r="CM2378" i="5"/>
  <c r="CN2378" i="5"/>
  <c r="CP2378" i="5" s="1"/>
  <c r="CO2378" i="5"/>
  <c r="CQ2378" i="5"/>
  <c r="D2379" i="5"/>
  <c r="AG2379" i="5" s="1"/>
  <c r="AH2379" i="5"/>
  <c r="AI2379" i="5"/>
  <c r="AJ2379" i="5"/>
  <c r="AL2379" i="5" s="1"/>
  <c r="AK2379" i="5"/>
  <c r="AM2379" i="5"/>
  <c r="AN2379" i="5"/>
  <c r="AO2379" i="5"/>
  <c r="AP2379" i="5"/>
  <c r="AQ2379" i="5"/>
  <c r="AR2379" i="5"/>
  <c r="AT2379" i="5" s="1"/>
  <c r="AS2379" i="5"/>
  <c r="AU2379" i="5"/>
  <c r="AV2379" i="5"/>
  <c r="AW2379" i="5"/>
  <c r="AX2379" i="5"/>
  <c r="AY2379" i="5"/>
  <c r="AZ2379" i="5"/>
  <c r="BB2379" i="5" s="1"/>
  <c r="BA2379" i="5"/>
  <c r="BC2379" i="5"/>
  <c r="BD2379" i="5"/>
  <c r="BE2379" i="5"/>
  <c r="BF2379" i="5"/>
  <c r="BG2379" i="5"/>
  <c r="BH2379" i="5"/>
  <c r="BJ2379" i="5" s="1"/>
  <c r="BI2379" i="5"/>
  <c r="BK2379" i="5"/>
  <c r="BL2379" i="5"/>
  <c r="BM2379" i="5"/>
  <c r="BN2379" i="5"/>
  <c r="BO2379" i="5"/>
  <c r="BP2379" i="5"/>
  <c r="BR2379" i="5" s="1"/>
  <c r="BQ2379" i="5"/>
  <c r="BS2379" i="5"/>
  <c r="BT2379" i="5"/>
  <c r="BU2379" i="5"/>
  <c r="BV2379" i="5"/>
  <c r="BW2379" i="5"/>
  <c r="BX2379" i="5"/>
  <c r="BZ2379" i="5" s="1"/>
  <c r="BY2379" i="5"/>
  <c r="CA2379" i="5"/>
  <c r="CB2379" i="5"/>
  <c r="CC2379" i="5"/>
  <c r="CD2379" i="5"/>
  <c r="CE2379" i="5"/>
  <c r="CF2379" i="5"/>
  <c r="CH2379" i="5" s="1"/>
  <c r="CR2379" i="5" s="1"/>
  <c r="CG2379" i="5"/>
  <c r="CI2379" i="5"/>
  <c r="CJ2379" i="5"/>
  <c r="CK2379" i="5"/>
  <c r="CL2379" i="5"/>
  <c r="CM2379" i="5"/>
  <c r="CN2379" i="5"/>
  <c r="CP2379" i="5" s="1"/>
  <c r="CO2379" i="5"/>
  <c r="CQ2379" i="5"/>
  <c r="D2380" i="5"/>
  <c r="AG2380" i="5" s="1"/>
  <c r="AH2380" i="5"/>
  <c r="AI2380" i="5"/>
  <c r="AJ2380" i="5"/>
  <c r="AL2380" i="5" s="1"/>
  <c r="AK2380" i="5"/>
  <c r="AM2380" i="5"/>
  <c r="AN2380" i="5"/>
  <c r="AO2380" i="5"/>
  <c r="AP2380" i="5"/>
  <c r="AQ2380" i="5"/>
  <c r="AR2380" i="5"/>
  <c r="AT2380" i="5" s="1"/>
  <c r="AS2380" i="5"/>
  <c r="AU2380" i="5"/>
  <c r="AV2380" i="5"/>
  <c r="AW2380" i="5"/>
  <c r="AX2380" i="5"/>
  <c r="AY2380" i="5"/>
  <c r="AZ2380" i="5"/>
  <c r="BB2380" i="5" s="1"/>
  <c r="BA2380" i="5"/>
  <c r="BC2380" i="5"/>
  <c r="BD2380" i="5"/>
  <c r="BE2380" i="5"/>
  <c r="BF2380" i="5"/>
  <c r="BG2380" i="5"/>
  <c r="BH2380" i="5"/>
  <c r="BJ2380" i="5" s="1"/>
  <c r="BI2380" i="5"/>
  <c r="BK2380" i="5"/>
  <c r="BL2380" i="5"/>
  <c r="BM2380" i="5"/>
  <c r="BN2380" i="5"/>
  <c r="BO2380" i="5"/>
  <c r="BP2380" i="5"/>
  <c r="BR2380" i="5" s="1"/>
  <c r="BQ2380" i="5"/>
  <c r="BS2380" i="5"/>
  <c r="BT2380" i="5"/>
  <c r="BU2380" i="5"/>
  <c r="BV2380" i="5"/>
  <c r="BW2380" i="5"/>
  <c r="BX2380" i="5"/>
  <c r="BZ2380" i="5" s="1"/>
  <c r="BY2380" i="5"/>
  <c r="CA2380" i="5"/>
  <c r="CB2380" i="5"/>
  <c r="CC2380" i="5"/>
  <c r="CD2380" i="5"/>
  <c r="CE2380" i="5"/>
  <c r="CF2380" i="5"/>
  <c r="CH2380" i="5" s="1"/>
  <c r="CG2380" i="5"/>
  <c r="CI2380" i="5"/>
  <c r="CJ2380" i="5"/>
  <c r="CK2380" i="5"/>
  <c r="CL2380" i="5"/>
  <c r="CM2380" i="5"/>
  <c r="CN2380" i="5"/>
  <c r="CP2380" i="5" s="1"/>
  <c r="CO2380" i="5"/>
  <c r="CQ2380" i="5"/>
  <c r="D2381" i="5"/>
  <c r="AG2381" i="5" s="1"/>
  <c r="AH2381" i="5"/>
  <c r="AI2381" i="5"/>
  <c r="AJ2381" i="5"/>
  <c r="AL2381" i="5" s="1"/>
  <c r="AK2381" i="5"/>
  <c r="AM2381" i="5"/>
  <c r="AN2381" i="5"/>
  <c r="AO2381" i="5"/>
  <c r="AP2381" i="5"/>
  <c r="AQ2381" i="5"/>
  <c r="AR2381" i="5"/>
  <c r="AT2381" i="5" s="1"/>
  <c r="AS2381" i="5"/>
  <c r="AU2381" i="5"/>
  <c r="AV2381" i="5"/>
  <c r="AW2381" i="5"/>
  <c r="AX2381" i="5"/>
  <c r="AY2381" i="5"/>
  <c r="AZ2381" i="5"/>
  <c r="BB2381" i="5" s="1"/>
  <c r="BA2381" i="5"/>
  <c r="BC2381" i="5"/>
  <c r="BD2381" i="5"/>
  <c r="BE2381" i="5"/>
  <c r="BF2381" i="5"/>
  <c r="BG2381" i="5"/>
  <c r="BH2381" i="5"/>
  <c r="BJ2381" i="5" s="1"/>
  <c r="BI2381" i="5"/>
  <c r="BK2381" i="5"/>
  <c r="BL2381" i="5"/>
  <c r="BM2381" i="5"/>
  <c r="BN2381" i="5"/>
  <c r="BO2381" i="5"/>
  <c r="BP2381" i="5"/>
  <c r="BR2381" i="5" s="1"/>
  <c r="BQ2381" i="5"/>
  <c r="BS2381" i="5"/>
  <c r="BT2381" i="5"/>
  <c r="BU2381" i="5"/>
  <c r="BV2381" i="5"/>
  <c r="BW2381" i="5"/>
  <c r="BX2381" i="5"/>
  <c r="BZ2381" i="5" s="1"/>
  <c r="BY2381" i="5"/>
  <c r="CA2381" i="5"/>
  <c r="CB2381" i="5"/>
  <c r="CC2381" i="5"/>
  <c r="CD2381" i="5"/>
  <c r="CE2381" i="5"/>
  <c r="CF2381" i="5"/>
  <c r="CH2381" i="5" s="1"/>
  <c r="CR2381" i="5" s="1"/>
  <c r="CG2381" i="5"/>
  <c r="CI2381" i="5"/>
  <c r="CJ2381" i="5"/>
  <c r="CK2381" i="5"/>
  <c r="CL2381" i="5"/>
  <c r="CM2381" i="5"/>
  <c r="CN2381" i="5"/>
  <c r="CP2381" i="5" s="1"/>
  <c r="CO2381" i="5"/>
  <c r="CQ2381" i="5"/>
  <c r="D2382" i="5"/>
  <c r="AG2382" i="5" s="1"/>
  <c r="AH2382" i="5"/>
  <c r="AI2382" i="5"/>
  <c r="AJ2382" i="5"/>
  <c r="AL2382" i="5" s="1"/>
  <c r="AK2382" i="5"/>
  <c r="AM2382" i="5"/>
  <c r="AN2382" i="5"/>
  <c r="AO2382" i="5"/>
  <c r="AP2382" i="5"/>
  <c r="AQ2382" i="5"/>
  <c r="AR2382" i="5"/>
  <c r="AT2382" i="5" s="1"/>
  <c r="AS2382" i="5"/>
  <c r="AU2382" i="5"/>
  <c r="AV2382" i="5"/>
  <c r="AW2382" i="5"/>
  <c r="AX2382" i="5"/>
  <c r="AY2382" i="5"/>
  <c r="AZ2382" i="5"/>
  <c r="BB2382" i="5" s="1"/>
  <c r="BA2382" i="5"/>
  <c r="BC2382" i="5"/>
  <c r="BD2382" i="5"/>
  <c r="BE2382" i="5"/>
  <c r="BF2382" i="5"/>
  <c r="BG2382" i="5"/>
  <c r="BH2382" i="5"/>
  <c r="BJ2382" i="5" s="1"/>
  <c r="BI2382" i="5"/>
  <c r="BK2382" i="5"/>
  <c r="BL2382" i="5"/>
  <c r="BM2382" i="5"/>
  <c r="BN2382" i="5"/>
  <c r="BO2382" i="5"/>
  <c r="BP2382" i="5"/>
  <c r="BR2382" i="5" s="1"/>
  <c r="BQ2382" i="5"/>
  <c r="BS2382" i="5"/>
  <c r="BT2382" i="5"/>
  <c r="BU2382" i="5"/>
  <c r="BV2382" i="5"/>
  <c r="BW2382" i="5"/>
  <c r="BX2382" i="5"/>
  <c r="BZ2382" i="5" s="1"/>
  <c r="BY2382" i="5"/>
  <c r="CA2382" i="5"/>
  <c r="CB2382" i="5"/>
  <c r="CC2382" i="5"/>
  <c r="CD2382" i="5"/>
  <c r="CE2382" i="5"/>
  <c r="CF2382" i="5"/>
  <c r="CH2382" i="5" s="1"/>
  <c r="CG2382" i="5"/>
  <c r="CI2382" i="5"/>
  <c r="CJ2382" i="5"/>
  <c r="CK2382" i="5"/>
  <c r="CL2382" i="5"/>
  <c r="CM2382" i="5"/>
  <c r="CN2382" i="5"/>
  <c r="CP2382" i="5" s="1"/>
  <c r="CO2382" i="5"/>
  <c r="CQ2382" i="5"/>
  <c r="D2383" i="5"/>
  <c r="AG2383" i="5" s="1"/>
  <c r="AH2383" i="5"/>
  <c r="AI2383" i="5"/>
  <c r="AJ2383" i="5"/>
  <c r="AL2383" i="5" s="1"/>
  <c r="AK2383" i="5"/>
  <c r="AM2383" i="5"/>
  <c r="AN2383" i="5"/>
  <c r="AO2383" i="5"/>
  <c r="AP2383" i="5"/>
  <c r="AQ2383" i="5"/>
  <c r="AR2383" i="5"/>
  <c r="AT2383" i="5" s="1"/>
  <c r="AS2383" i="5"/>
  <c r="AU2383" i="5"/>
  <c r="AV2383" i="5"/>
  <c r="AW2383" i="5"/>
  <c r="AX2383" i="5"/>
  <c r="AY2383" i="5"/>
  <c r="AZ2383" i="5"/>
  <c r="BB2383" i="5" s="1"/>
  <c r="BA2383" i="5"/>
  <c r="BC2383" i="5"/>
  <c r="BD2383" i="5"/>
  <c r="BE2383" i="5"/>
  <c r="BF2383" i="5"/>
  <c r="BG2383" i="5"/>
  <c r="BH2383" i="5"/>
  <c r="BJ2383" i="5" s="1"/>
  <c r="BI2383" i="5"/>
  <c r="BK2383" i="5"/>
  <c r="BL2383" i="5"/>
  <c r="BM2383" i="5"/>
  <c r="BN2383" i="5"/>
  <c r="BO2383" i="5"/>
  <c r="BP2383" i="5"/>
  <c r="BR2383" i="5" s="1"/>
  <c r="BQ2383" i="5"/>
  <c r="BS2383" i="5"/>
  <c r="BT2383" i="5"/>
  <c r="BU2383" i="5"/>
  <c r="BV2383" i="5"/>
  <c r="BW2383" i="5"/>
  <c r="BX2383" i="5"/>
  <c r="BZ2383" i="5" s="1"/>
  <c r="BY2383" i="5"/>
  <c r="CA2383" i="5"/>
  <c r="CB2383" i="5"/>
  <c r="CC2383" i="5"/>
  <c r="CD2383" i="5"/>
  <c r="CE2383" i="5"/>
  <c r="CF2383" i="5"/>
  <c r="CH2383" i="5" s="1"/>
  <c r="CR2383" i="5" s="1"/>
  <c r="CG2383" i="5"/>
  <c r="CI2383" i="5"/>
  <c r="CJ2383" i="5"/>
  <c r="CK2383" i="5"/>
  <c r="CL2383" i="5"/>
  <c r="CM2383" i="5"/>
  <c r="CN2383" i="5"/>
  <c r="CP2383" i="5" s="1"/>
  <c r="CO2383" i="5"/>
  <c r="CQ2383" i="5"/>
  <c r="D2384" i="5"/>
  <c r="AG2384" i="5" s="1"/>
  <c r="AH2384" i="5"/>
  <c r="AI2384" i="5"/>
  <c r="AJ2384" i="5"/>
  <c r="AL2384" i="5" s="1"/>
  <c r="AK2384" i="5"/>
  <c r="AM2384" i="5"/>
  <c r="AN2384" i="5"/>
  <c r="AO2384" i="5"/>
  <c r="AP2384" i="5"/>
  <c r="AQ2384" i="5"/>
  <c r="AR2384" i="5"/>
  <c r="AT2384" i="5" s="1"/>
  <c r="AS2384" i="5"/>
  <c r="AU2384" i="5"/>
  <c r="AV2384" i="5"/>
  <c r="AW2384" i="5"/>
  <c r="AX2384" i="5"/>
  <c r="AY2384" i="5"/>
  <c r="AZ2384" i="5"/>
  <c r="BB2384" i="5" s="1"/>
  <c r="BA2384" i="5"/>
  <c r="BC2384" i="5"/>
  <c r="BD2384" i="5"/>
  <c r="BE2384" i="5"/>
  <c r="BF2384" i="5"/>
  <c r="BG2384" i="5"/>
  <c r="BH2384" i="5"/>
  <c r="BJ2384" i="5" s="1"/>
  <c r="BI2384" i="5"/>
  <c r="BK2384" i="5"/>
  <c r="BL2384" i="5"/>
  <c r="BM2384" i="5"/>
  <c r="BN2384" i="5"/>
  <c r="BO2384" i="5"/>
  <c r="BP2384" i="5"/>
  <c r="BR2384" i="5" s="1"/>
  <c r="BQ2384" i="5"/>
  <c r="BS2384" i="5"/>
  <c r="BT2384" i="5"/>
  <c r="BU2384" i="5"/>
  <c r="BV2384" i="5"/>
  <c r="BW2384" i="5"/>
  <c r="BX2384" i="5"/>
  <c r="BZ2384" i="5" s="1"/>
  <c r="BY2384" i="5"/>
  <c r="CA2384" i="5"/>
  <c r="CB2384" i="5"/>
  <c r="CC2384" i="5"/>
  <c r="CD2384" i="5"/>
  <c r="CE2384" i="5"/>
  <c r="CF2384" i="5"/>
  <c r="CH2384" i="5" s="1"/>
  <c r="CR2384" i="5" s="1"/>
  <c r="CG2384" i="5"/>
  <c r="CI2384" i="5"/>
  <c r="CJ2384" i="5"/>
  <c r="CK2384" i="5"/>
  <c r="CL2384" i="5"/>
  <c r="CM2384" i="5"/>
  <c r="CN2384" i="5"/>
  <c r="CP2384" i="5" s="1"/>
  <c r="CO2384" i="5"/>
  <c r="CQ2384" i="5"/>
  <c r="D2385" i="5"/>
  <c r="AG2385" i="5" s="1"/>
  <c r="AH2385" i="5"/>
  <c r="AI2385" i="5"/>
  <c r="AJ2385" i="5"/>
  <c r="AL2385" i="5" s="1"/>
  <c r="AK2385" i="5"/>
  <c r="AM2385" i="5"/>
  <c r="AN2385" i="5"/>
  <c r="AO2385" i="5"/>
  <c r="AP2385" i="5"/>
  <c r="AQ2385" i="5"/>
  <c r="AR2385" i="5"/>
  <c r="AT2385" i="5" s="1"/>
  <c r="AS2385" i="5"/>
  <c r="AU2385" i="5"/>
  <c r="AV2385" i="5"/>
  <c r="AW2385" i="5"/>
  <c r="AX2385" i="5"/>
  <c r="AY2385" i="5"/>
  <c r="AZ2385" i="5"/>
  <c r="BB2385" i="5" s="1"/>
  <c r="BA2385" i="5"/>
  <c r="BC2385" i="5"/>
  <c r="BD2385" i="5"/>
  <c r="BE2385" i="5"/>
  <c r="BF2385" i="5"/>
  <c r="BG2385" i="5"/>
  <c r="BH2385" i="5"/>
  <c r="BJ2385" i="5" s="1"/>
  <c r="BI2385" i="5"/>
  <c r="BK2385" i="5"/>
  <c r="BL2385" i="5"/>
  <c r="BM2385" i="5"/>
  <c r="BN2385" i="5"/>
  <c r="BO2385" i="5"/>
  <c r="BP2385" i="5"/>
  <c r="BR2385" i="5" s="1"/>
  <c r="BQ2385" i="5"/>
  <c r="BS2385" i="5"/>
  <c r="BT2385" i="5"/>
  <c r="BU2385" i="5"/>
  <c r="BV2385" i="5"/>
  <c r="BW2385" i="5"/>
  <c r="BX2385" i="5"/>
  <c r="BZ2385" i="5" s="1"/>
  <c r="BY2385" i="5"/>
  <c r="CA2385" i="5"/>
  <c r="CB2385" i="5"/>
  <c r="CC2385" i="5"/>
  <c r="CD2385" i="5"/>
  <c r="CE2385" i="5"/>
  <c r="CF2385" i="5"/>
  <c r="CH2385" i="5" s="1"/>
  <c r="CG2385" i="5"/>
  <c r="CI2385" i="5"/>
  <c r="CJ2385" i="5"/>
  <c r="CK2385" i="5"/>
  <c r="CL2385" i="5"/>
  <c r="CM2385" i="5"/>
  <c r="CN2385" i="5"/>
  <c r="CP2385" i="5" s="1"/>
  <c r="CO2385" i="5"/>
  <c r="CQ2385" i="5"/>
  <c r="D2386" i="5"/>
  <c r="AG2386" i="5" s="1"/>
  <c r="AH2386" i="5"/>
  <c r="AI2386" i="5"/>
  <c r="AJ2386" i="5"/>
  <c r="AL2386" i="5" s="1"/>
  <c r="AK2386" i="5"/>
  <c r="AM2386" i="5"/>
  <c r="AN2386" i="5"/>
  <c r="AO2386" i="5"/>
  <c r="AP2386" i="5"/>
  <c r="AQ2386" i="5"/>
  <c r="AR2386" i="5"/>
  <c r="AT2386" i="5" s="1"/>
  <c r="AS2386" i="5"/>
  <c r="AU2386" i="5"/>
  <c r="AV2386" i="5"/>
  <c r="AW2386" i="5"/>
  <c r="AX2386" i="5"/>
  <c r="AY2386" i="5"/>
  <c r="AZ2386" i="5"/>
  <c r="BB2386" i="5" s="1"/>
  <c r="BA2386" i="5"/>
  <c r="BC2386" i="5"/>
  <c r="BD2386" i="5"/>
  <c r="BE2386" i="5"/>
  <c r="BF2386" i="5"/>
  <c r="BG2386" i="5"/>
  <c r="BH2386" i="5"/>
  <c r="BJ2386" i="5" s="1"/>
  <c r="BI2386" i="5"/>
  <c r="BK2386" i="5"/>
  <c r="BL2386" i="5"/>
  <c r="BM2386" i="5"/>
  <c r="BN2386" i="5"/>
  <c r="BO2386" i="5"/>
  <c r="BP2386" i="5"/>
  <c r="BR2386" i="5" s="1"/>
  <c r="BQ2386" i="5"/>
  <c r="BS2386" i="5"/>
  <c r="BT2386" i="5"/>
  <c r="BU2386" i="5"/>
  <c r="BV2386" i="5"/>
  <c r="BW2386" i="5"/>
  <c r="BX2386" i="5"/>
  <c r="BZ2386" i="5" s="1"/>
  <c r="BY2386" i="5"/>
  <c r="CA2386" i="5"/>
  <c r="CB2386" i="5"/>
  <c r="CC2386" i="5"/>
  <c r="CD2386" i="5"/>
  <c r="CE2386" i="5"/>
  <c r="CF2386" i="5"/>
  <c r="CH2386" i="5" s="1"/>
  <c r="CR2386" i="5" s="1"/>
  <c r="CG2386" i="5"/>
  <c r="CI2386" i="5"/>
  <c r="CJ2386" i="5"/>
  <c r="CK2386" i="5"/>
  <c r="CL2386" i="5"/>
  <c r="CM2386" i="5"/>
  <c r="CN2386" i="5"/>
  <c r="CP2386" i="5" s="1"/>
  <c r="CO2386" i="5"/>
  <c r="CQ2386" i="5"/>
  <c r="D2387" i="5"/>
  <c r="AG2387" i="5" s="1"/>
  <c r="AH2387" i="5"/>
  <c r="AI2387" i="5"/>
  <c r="AJ2387" i="5"/>
  <c r="AL2387" i="5" s="1"/>
  <c r="AK2387" i="5"/>
  <c r="AM2387" i="5"/>
  <c r="AN2387" i="5"/>
  <c r="AO2387" i="5"/>
  <c r="AP2387" i="5"/>
  <c r="AQ2387" i="5"/>
  <c r="AR2387" i="5"/>
  <c r="AT2387" i="5" s="1"/>
  <c r="AS2387" i="5"/>
  <c r="AU2387" i="5"/>
  <c r="AV2387" i="5"/>
  <c r="AW2387" i="5"/>
  <c r="AX2387" i="5"/>
  <c r="AY2387" i="5"/>
  <c r="AZ2387" i="5"/>
  <c r="BB2387" i="5" s="1"/>
  <c r="BA2387" i="5"/>
  <c r="BC2387" i="5"/>
  <c r="BD2387" i="5"/>
  <c r="BE2387" i="5"/>
  <c r="BF2387" i="5"/>
  <c r="BG2387" i="5"/>
  <c r="BH2387" i="5"/>
  <c r="BJ2387" i="5" s="1"/>
  <c r="BI2387" i="5"/>
  <c r="BK2387" i="5"/>
  <c r="BL2387" i="5"/>
  <c r="BM2387" i="5"/>
  <c r="BN2387" i="5"/>
  <c r="BO2387" i="5"/>
  <c r="BP2387" i="5"/>
  <c r="BR2387" i="5" s="1"/>
  <c r="BQ2387" i="5"/>
  <c r="BS2387" i="5"/>
  <c r="BT2387" i="5"/>
  <c r="BU2387" i="5"/>
  <c r="BV2387" i="5"/>
  <c r="BW2387" i="5"/>
  <c r="BX2387" i="5"/>
  <c r="BZ2387" i="5" s="1"/>
  <c r="BY2387" i="5"/>
  <c r="CA2387" i="5"/>
  <c r="CB2387" i="5"/>
  <c r="CC2387" i="5"/>
  <c r="CD2387" i="5"/>
  <c r="CE2387" i="5"/>
  <c r="CF2387" i="5"/>
  <c r="CH2387" i="5" s="1"/>
  <c r="CR2387" i="5" s="1"/>
  <c r="CG2387" i="5"/>
  <c r="CI2387" i="5"/>
  <c r="CJ2387" i="5"/>
  <c r="CK2387" i="5"/>
  <c r="CL2387" i="5"/>
  <c r="CM2387" i="5"/>
  <c r="CN2387" i="5"/>
  <c r="CP2387" i="5" s="1"/>
  <c r="CO2387" i="5"/>
  <c r="CQ2387" i="5"/>
  <c r="D2388" i="5"/>
  <c r="AG2388" i="5" s="1"/>
  <c r="AH2388" i="5"/>
  <c r="AI2388" i="5"/>
  <c r="AJ2388" i="5"/>
  <c r="AL2388" i="5" s="1"/>
  <c r="AK2388" i="5"/>
  <c r="AM2388" i="5"/>
  <c r="AN2388" i="5"/>
  <c r="AO2388" i="5"/>
  <c r="AP2388" i="5"/>
  <c r="AQ2388" i="5"/>
  <c r="AR2388" i="5"/>
  <c r="AT2388" i="5" s="1"/>
  <c r="AS2388" i="5"/>
  <c r="AU2388" i="5"/>
  <c r="AV2388" i="5"/>
  <c r="AW2388" i="5"/>
  <c r="AX2388" i="5"/>
  <c r="AY2388" i="5"/>
  <c r="AZ2388" i="5"/>
  <c r="BB2388" i="5" s="1"/>
  <c r="BA2388" i="5"/>
  <c r="BC2388" i="5"/>
  <c r="BD2388" i="5"/>
  <c r="BE2388" i="5"/>
  <c r="BF2388" i="5"/>
  <c r="BG2388" i="5"/>
  <c r="BH2388" i="5"/>
  <c r="BJ2388" i="5" s="1"/>
  <c r="BI2388" i="5"/>
  <c r="BK2388" i="5"/>
  <c r="BL2388" i="5"/>
  <c r="BM2388" i="5"/>
  <c r="BN2388" i="5"/>
  <c r="BO2388" i="5"/>
  <c r="BP2388" i="5"/>
  <c r="BR2388" i="5" s="1"/>
  <c r="BQ2388" i="5"/>
  <c r="BS2388" i="5"/>
  <c r="BT2388" i="5"/>
  <c r="BU2388" i="5"/>
  <c r="BV2388" i="5"/>
  <c r="BW2388" i="5"/>
  <c r="BX2388" i="5"/>
  <c r="BZ2388" i="5" s="1"/>
  <c r="BY2388" i="5"/>
  <c r="CA2388" i="5"/>
  <c r="CB2388" i="5"/>
  <c r="CC2388" i="5"/>
  <c r="CD2388" i="5"/>
  <c r="CE2388" i="5"/>
  <c r="CF2388" i="5"/>
  <c r="CH2388" i="5" s="1"/>
  <c r="CG2388" i="5"/>
  <c r="CI2388" i="5"/>
  <c r="CJ2388" i="5"/>
  <c r="CK2388" i="5"/>
  <c r="CL2388" i="5"/>
  <c r="CM2388" i="5"/>
  <c r="CN2388" i="5"/>
  <c r="CP2388" i="5" s="1"/>
  <c r="CO2388" i="5"/>
  <c r="CQ2388" i="5"/>
  <c r="D2389" i="5"/>
  <c r="AG2389" i="5" s="1"/>
  <c r="AH2389" i="5"/>
  <c r="AI2389" i="5"/>
  <c r="AJ2389" i="5"/>
  <c r="AL2389" i="5" s="1"/>
  <c r="AK2389" i="5"/>
  <c r="AM2389" i="5"/>
  <c r="AN2389" i="5"/>
  <c r="AO2389" i="5"/>
  <c r="AP2389" i="5"/>
  <c r="AQ2389" i="5"/>
  <c r="AR2389" i="5"/>
  <c r="AT2389" i="5" s="1"/>
  <c r="AS2389" i="5"/>
  <c r="AU2389" i="5"/>
  <c r="AV2389" i="5"/>
  <c r="AW2389" i="5"/>
  <c r="AX2389" i="5"/>
  <c r="AY2389" i="5"/>
  <c r="AZ2389" i="5"/>
  <c r="BB2389" i="5" s="1"/>
  <c r="BA2389" i="5"/>
  <c r="BC2389" i="5"/>
  <c r="BD2389" i="5"/>
  <c r="BE2389" i="5"/>
  <c r="BF2389" i="5"/>
  <c r="BG2389" i="5"/>
  <c r="BH2389" i="5"/>
  <c r="BJ2389" i="5" s="1"/>
  <c r="BI2389" i="5"/>
  <c r="BK2389" i="5"/>
  <c r="BL2389" i="5"/>
  <c r="BM2389" i="5"/>
  <c r="BN2389" i="5"/>
  <c r="BO2389" i="5"/>
  <c r="BP2389" i="5"/>
  <c r="BR2389" i="5" s="1"/>
  <c r="BQ2389" i="5"/>
  <c r="BS2389" i="5"/>
  <c r="BT2389" i="5"/>
  <c r="BU2389" i="5"/>
  <c r="BV2389" i="5"/>
  <c r="BW2389" i="5"/>
  <c r="BX2389" i="5"/>
  <c r="BZ2389" i="5" s="1"/>
  <c r="BY2389" i="5"/>
  <c r="CA2389" i="5"/>
  <c r="CB2389" i="5"/>
  <c r="CC2389" i="5"/>
  <c r="CD2389" i="5"/>
  <c r="CE2389" i="5"/>
  <c r="CF2389" i="5"/>
  <c r="CH2389" i="5" s="1"/>
  <c r="CR2389" i="5" s="1"/>
  <c r="CG2389" i="5"/>
  <c r="CI2389" i="5"/>
  <c r="CJ2389" i="5"/>
  <c r="CK2389" i="5"/>
  <c r="CL2389" i="5"/>
  <c r="CM2389" i="5"/>
  <c r="CN2389" i="5"/>
  <c r="CP2389" i="5" s="1"/>
  <c r="CO2389" i="5"/>
  <c r="CQ2389" i="5"/>
  <c r="D2390" i="5"/>
  <c r="AG2390" i="5" s="1"/>
  <c r="AH2390" i="5"/>
  <c r="AI2390" i="5"/>
  <c r="AJ2390" i="5"/>
  <c r="AL2390" i="5" s="1"/>
  <c r="AK2390" i="5"/>
  <c r="AM2390" i="5"/>
  <c r="AN2390" i="5"/>
  <c r="AO2390" i="5"/>
  <c r="AP2390" i="5"/>
  <c r="AQ2390" i="5"/>
  <c r="AR2390" i="5"/>
  <c r="AT2390" i="5" s="1"/>
  <c r="AS2390" i="5"/>
  <c r="AU2390" i="5"/>
  <c r="AV2390" i="5"/>
  <c r="AW2390" i="5"/>
  <c r="AX2390" i="5"/>
  <c r="AY2390" i="5"/>
  <c r="AZ2390" i="5"/>
  <c r="BB2390" i="5" s="1"/>
  <c r="BA2390" i="5"/>
  <c r="BC2390" i="5"/>
  <c r="BD2390" i="5"/>
  <c r="BE2390" i="5"/>
  <c r="BF2390" i="5"/>
  <c r="BG2390" i="5"/>
  <c r="BH2390" i="5"/>
  <c r="BJ2390" i="5" s="1"/>
  <c r="BI2390" i="5"/>
  <c r="BK2390" i="5"/>
  <c r="BL2390" i="5"/>
  <c r="BM2390" i="5"/>
  <c r="BN2390" i="5"/>
  <c r="BO2390" i="5"/>
  <c r="BP2390" i="5"/>
  <c r="BR2390" i="5" s="1"/>
  <c r="BQ2390" i="5"/>
  <c r="BS2390" i="5"/>
  <c r="BT2390" i="5"/>
  <c r="BU2390" i="5"/>
  <c r="BV2390" i="5"/>
  <c r="BW2390" i="5"/>
  <c r="BX2390" i="5"/>
  <c r="BZ2390" i="5" s="1"/>
  <c r="BY2390" i="5"/>
  <c r="CA2390" i="5"/>
  <c r="CB2390" i="5"/>
  <c r="CC2390" i="5"/>
  <c r="CD2390" i="5"/>
  <c r="CE2390" i="5"/>
  <c r="CF2390" i="5"/>
  <c r="CH2390" i="5" s="1"/>
  <c r="CG2390" i="5"/>
  <c r="CI2390" i="5"/>
  <c r="CJ2390" i="5"/>
  <c r="CK2390" i="5"/>
  <c r="CL2390" i="5"/>
  <c r="CM2390" i="5"/>
  <c r="CN2390" i="5"/>
  <c r="CP2390" i="5" s="1"/>
  <c r="CO2390" i="5"/>
  <c r="CQ2390" i="5"/>
  <c r="D2391" i="5"/>
  <c r="AG2391" i="5" s="1"/>
  <c r="AH2391" i="5"/>
  <c r="AI2391" i="5"/>
  <c r="AJ2391" i="5"/>
  <c r="AL2391" i="5" s="1"/>
  <c r="AK2391" i="5"/>
  <c r="AM2391" i="5"/>
  <c r="AN2391" i="5"/>
  <c r="AO2391" i="5"/>
  <c r="AP2391" i="5"/>
  <c r="AQ2391" i="5"/>
  <c r="AR2391" i="5"/>
  <c r="AT2391" i="5" s="1"/>
  <c r="AS2391" i="5"/>
  <c r="AU2391" i="5"/>
  <c r="AV2391" i="5"/>
  <c r="AW2391" i="5"/>
  <c r="AX2391" i="5"/>
  <c r="AY2391" i="5"/>
  <c r="AZ2391" i="5"/>
  <c r="BB2391" i="5" s="1"/>
  <c r="BA2391" i="5"/>
  <c r="BC2391" i="5"/>
  <c r="BD2391" i="5"/>
  <c r="BE2391" i="5"/>
  <c r="BF2391" i="5"/>
  <c r="BG2391" i="5"/>
  <c r="BH2391" i="5"/>
  <c r="BJ2391" i="5" s="1"/>
  <c r="BI2391" i="5"/>
  <c r="BK2391" i="5"/>
  <c r="BL2391" i="5"/>
  <c r="BM2391" i="5"/>
  <c r="BN2391" i="5"/>
  <c r="BO2391" i="5"/>
  <c r="BP2391" i="5"/>
  <c r="BR2391" i="5" s="1"/>
  <c r="BQ2391" i="5"/>
  <c r="BS2391" i="5"/>
  <c r="BT2391" i="5"/>
  <c r="BU2391" i="5"/>
  <c r="BV2391" i="5"/>
  <c r="BW2391" i="5"/>
  <c r="BX2391" i="5"/>
  <c r="BZ2391" i="5" s="1"/>
  <c r="BY2391" i="5"/>
  <c r="CA2391" i="5"/>
  <c r="CB2391" i="5"/>
  <c r="CC2391" i="5"/>
  <c r="CD2391" i="5"/>
  <c r="CE2391" i="5"/>
  <c r="CF2391" i="5"/>
  <c r="CH2391" i="5" s="1"/>
  <c r="CR2391" i="5" s="1"/>
  <c r="CG2391" i="5"/>
  <c r="CI2391" i="5"/>
  <c r="CJ2391" i="5"/>
  <c r="CK2391" i="5"/>
  <c r="CL2391" i="5"/>
  <c r="CM2391" i="5"/>
  <c r="CN2391" i="5"/>
  <c r="CP2391" i="5" s="1"/>
  <c r="CO2391" i="5"/>
  <c r="CQ2391" i="5"/>
  <c r="D2392" i="5"/>
  <c r="AG2392" i="5" s="1"/>
  <c r="AH2392" i="5"/>
  <c r="AI2392" i="5"/>
  <c r="AJ2392" i="5"/>
  <c r="AL2392" i="5" s="1"/>
  <c r="AK2392" i="5"/>
  <c r="AM2392" i="5"/>
  <c r="AN2392" i="5"/>
  <c r="AO2392" i="5"/>
  <c r="AP2392" i="5"/>
  <c r="AQ2392" i="5"/>
  <c r="AR2392" i="5"/>
  <c r="AT2392" i="5" s="1"/>
  <c r="AS2392" i="5"/>
  <c r="AU2392" i="5"/>
  <c r="AV2392" i="5"/>
  <c r="AW2392" i="5"/>
  <c r="AX2392" i="5"/>
  <c r="AY2392" i="5"/>
  <c r="AZ2392" i="5"/>
  <c r="BB2392" i="5" s="1"/>
  <c r="BA2392" i="5"/>
  <c r="BC2392" i="5"/>
  <c r="BD2392" i="5"/>
  <c r="BE2392" i="5"/>
  <c r="BF2392" i="5"/>
  <c r="BG2392" i="5"/>
  <c r="BH2392" i="5"/>
  <c r="BJ2392" i="5" s="1"/>
  <c r="BI2392" i="5"/>
  <c r="BK2392" i="5"/>
  <c r="BL2392" i="5"/>
  <c r="BM2392" i="5"/>
  <c r="BN2392" i="5"/>
  <c r="BO2392" i="5"/>
  <c r="BP2392" i="5"/>
  <c r="BR2392" i="5" s="1"/>
  <c r="BQ2392" i="5"/>
  <c r="BS2392" i="5"/>
  <c r="BT2392" i="5"/>
  <c r="BU2392" i="5"/>
  <c r="BV2392" i="5"/>
  <c r="BW2392" i="5"/>
  <c r="BX2392" i="5"/>
  <c r="BZ2392" i="5" s="1"/>
  <c r="BY2392" i="5"/>
  <c r="CA2392" i="5"/>
  <c r="CB2392" i="5"/>
  <c r="CC2392" i="5"/>
  <c r="CD2392" i="5"/>
  <c r="CE2392" i="5"/>
  <c r="CF2392" i="5"/>
  <c r="CH2392" i="5" s="1"/>
  <c r="CR2392" i="5" s="1"/>
  <c r="CG2392" i="5"/>
  <c r="CI2392" i="5"/>
  <c r="CJ2392" i="5"/>
  <c r="CK2392" i="5"/>
  <c r="CL2392" i="5"/>
  <c r="CM2392" i="5"/>
  <c r="CN2392" i="5"/>
  <c r="CP2392" i="5" s="1"/>
  <c r="CO2392" i="5"/>
  <c r="CQ2392" i="5"/>
  <c r="D2393" i="5"/>
  <c r="AG2393" i="5" s="1"/>
  <c r="AH2393" i="5"/>
  <c r="AI2393" i="5"/>
  <c r="AJ2393" i="5"/>
  <c r="AL2393" i="5" s="1"/>
  <c r="AK2393" i="5"/>
  <c r="AM2393" i="5"/>
  <c r="AN2393" i="5"/>
  <c r="AO2393" i="5"/>
  <c r="AP2393" i="5"/>
  <c r="AQ2393" i="5"/>
  <c r="AR2393" i="5"/>
  <c r="AT2393" i="5" s="1"/>
  <c r="AS2393" i="5"/>
  <c r="AU2393" i="5"/>
  <c r="AV2393" i="5"/>
  <c r="AW2393" i="5"/>
  <c r="AX2393" i="5"/>
  <c r="AY2393" i="5"/>
  <c r="AZ2393" i="5"/>
  <c r="BB2393" i="5" s="1"/>
  <c r="BA2393" i="5"/>
  <c r="BC2393" i="5"/>
  <c r="BD2393" i="5"/>
  <c r="BE2393" i="5"/>
  <c r="BF2393" i="5"/>
  <c r="BG2393" i="5"/>
  <c r="BH2393" i="5"/>
  <c r="BJ2393" i="5" s="1"/>
  <c r="BI2393" i="5"/>
  <c r="BK2393" i="5"/>
  <c r="BL2393" i="5"/>
  <c r="BM2393" i="5"/>
  <c r="BN2393" i="5"/>
  <c r="BO2393" i="5"/>
  <c r="BP2393" i="5"/>
  <c r="BR2393" i="5" s="1"/>
  <c r="BQ2393" i="5"/>
  <c r="BS2393" i="5"/>
  <c r="BT2393" i="5"/>
  <c r="BU2393" i="5"/>
  <c r="BV2393" i="5"/>
  <c r="BW2393" i="5"/>
  <c r="BX2393" i="5"/>
  <c r="BZ2393" i="5" s="1"/>
  <c r="BY2393" i="5"/>
  <c r="CA2393" i="5"/>
  <c r="CB2393" i="5"/>
  <c r="CC2393" i="5"/>
  <c r="CD2393" i="5"/>
  <c r="CE2393" i="5"/>
  <c r="CF2393" i="5"/>
  <c r="CH2393" i="5" s="1"/>
  <c r="CG2393" i="5"/>
  <c r="CI2393" i="5"/>
  <c r="CJ2393" i="5"/>
  <c r="CK2393" i="5"/>
  <c r="CL2393" i="5"/>
  <c r="CM2393" i="5"/>
  <c r="CN2393" i="5"/>
  <c r="CP2393" i="5" s="1"/>
  <c r="CO2393" i="5"/>
  <c r="CQ2393" i="5"/>
  <c r="D2394" i="5"/>
  <c r="AG2394" i="5" s="1"/>
  <c r="AH2394" i="5"/>
  <c r="AI2394" i="5"/>
  <c r="AJ2394" i="5"/>
  <c r="AL2394" i="5" s="1"/>
  <c r="AK2394" i="5"/>
  <c r="AM2394" i="5"/>
  <c r="AN2394" i="5"/>
  <c r="AO2394" i="5"/>
  <c r="AP2394" i="5"/>
  <c r="AQ2394" i="5"/>
  <c r="AR2394" i="5"/>
  <c r="AT2394" i="5" s="1"/>
  <c r="AS2394" i="5"/>
  <c r="AU2394" i="5"/>
  <c r="AV2394" i="5"/>
  <c r="AW2394" i="5"/>
  <c r="AX2394" i="5"/>
  <c r="AY2394" i="5"/>
  <c r="AZ2394" i="5"/>
  <c r="BB2394" i="5" s="1"/>
  <c r="BA2394" i="5"/>
  <c r="BC2394" i="5"/>
  <c r="BD2394" i="5"/>
  <c r="BE2394" i="5"/>
  <c r="BF2394" i="5"/>
  <c r="BG2394" i="5"/>
  <c r="BH2394" i="5"/>
  <c r="BJ2394" i="5" s="1"/>
  <c r="BI2394" i="5"/>
  <c r="BK2394" i="5"/>
  <c r="BL2394" i="5"/>
  <c r="BM2394" i="5"/>
  <c r="BN2394" i="5"/>
  <c r="BO2394" i="5"/>
  <c r="BP2394" i="5"/>
  <c r="BR2394" i="5" s="1"/>
  <c r="BQ2394" i="5"/>
  <c r="BS2394" i="5"/>
  <c r="BT2394" i="5"/>
  <c r="BU2394" i="5"/>
  <c r="BV2394" i="5"/>
  <c r="BW2394" i="5"/>
  <c r="BX2394" i="5"/>
  <c r="BZ2394" i="5" s="1"/>
  <c r="BY2394" i="5"/>
  <c r="CA2394" i="5"/>
  <c r="CB2394" i="5"/>
  <c r="CC2394" i="5"/>
  <c r="CD2394" i="5"/>
  <c r="CE2394" i="5"/>
  <c r="CF2394" i="5"/>
  <c r="CH2394" i="5" s="1"/>
  <c r="CR2394" i="5" s="1"/>
  <c r="CG2394" i="5"/>
  <c r="CI2394" i="5"/>
  <c r="CJ2394" i="5"/>
  <c r="CK2394" i="5"/>
  <c r="CL2394" i="5"/>
  <c r="CM2394" i="5"/>
  <c r="CN2394" i="5"/>
  <c r="CP2394" i="5" s="1"/>
  <c r="CO2394" i="5"/>
  <c r="CQ2394" i="5"/>
  <c r="D2395" i="5"/>
  <c r="AG2395" i="5" s="1"/>
  <c r="AH2395" i="5"/>
  <c r="AI2395" i="5"/>
  <c r="AJ2395" i="5"/>
  <c r="AL2395" i="5" s="1"/>
  <c r="AK2395" i="5"/>
  <c r="AM2395" i="5"/>
  <c r="AN2395" i="5"/>
  <c r="AO2395" i="5"/>
  <c r="AP2395" i="5"/>
  <c r="AQ2395" i="5"/>
  <c r="AR2395" i="5"/>
  <c r="AT2395" i="5" s="1"/>
  <c r="AS2395" i="5"/>
  <c r="AU2395" i="5"/>
  <c r="AV2395" i="5"/>
  <c r="AW2395" i="5"/>
  <c r="AX2395" i="5"/>
  <c r="AY2395" i="5"/>
  <c r="AZ2395" i="5"/>
  <c r="BB2395" i="5" s="1"/>
  <c r="BA2395" i="5"/>
  <c r="BC2395" i="5"/>
  <c r="BD2395" i="5"/>
  <c r="BE2395" i="5"/>
  <c r="BF2395" i="5"/>
  <c r="BG2395" i="5"/>
  <c r="BH2395" i="5"/>
  <c r="BJ2395" i="5" s="1"/>
  <c r="BI2395" i="5"/>
  <c r="BK2395" i="5"/>
  <c r="BL2395" i="5"/>
  <c r="BM2395" i="5"/>
  <c r="BN2395" i="5"/>
  <c r="BO2395" i="5"/>
  <c r="BP2395" i="5"/>
  <c r="BR2395" i="5" s="1"/>
  <c r="BQ2395" i="5"/>
  <c r="BS2395" i="5"/>
  <c r="BT2395" i="5"/>
  <c r="BU2395" i="5"/>
  <c r="BV2395" i="5"/>
  <c r="BW2395" i="5"/>
  <c r="BX2395" i="5"/>
  <c r="BZ2395" i="5" s="1"/>
  <c r="BY2395" i="5"/>
  <c r="CA2395" i="5"/>
  <c r="CB2395" i="5"/>
  <c r="CC2395" i="5"/>
  <c r="CD2395" i="5"/>
  <c r="CE2395" i="5"/>
  <c r="CF2395" i="5"/>
  <c r="CH2395" i="5" s="1"/>
  <c r="CR2395" i="5" s="1"/>
  <c r="CG2395" i="5"/>
  <c r="CI2395" i="5"/>
  <c r="CJ2395" i="5"/>
  <c r="CK2395" i="5"/>
  <c r="CL2395" i="5"/>
  <c r="CM2395" i="5"/>
  <c r="CN2395" i="5"/>
  <c r="CP2395" i="5" s="1"/>
  <c r="CO2395" i="5"/>
  <c r="CQ2395" i="5"/>
  <c r="D2396" i="5"/>
  <c r="AG2396" i="5" s="1"/>
  <c r="AH2396" i="5"/>
  <c r="AI2396" i="5"/>
  <c r="AJ2396" i="5"/>
  <c r="AL2396" i="5" s="1"/>
  <c r="AK2396" i="5"/>
  <c r="AM2396" i="5"/>
  <c r="AN2396" i="5"/>
  <c r="AO2396" i="5"/>
  <c r="AP2396" i="5"/>
  <c r="AQ2396" i="5"/>
  <c r="AR2396" i="5"/>
  <c r="AT2396" i="5" s="1"/>
  <c r="AS2396" i="5"/>
  <c r="AU2396" i="5"/>
  <c r="AV2396" i="5"/>
  <c r="AW2396" i="5"/>
  <c r="AX2396" i="5"/>
  <c r="AY2396" i="5"/>
  <c r="AZ2396" i="5"/>
  <c r="BB2396" i="5" s="1"/>
  <c r="BA2396" i="5"/>
  <c r="BC2396" i="5"/>
  <c r="BD2396" i="5"/>
  <c r="BE2396" i="5"/>
  <c r="BF2396" i="5"/>
  <c r="BG2396" i="5"/>
  <c r="BH2396" i="5"/>
  <c r="BJ2396" i="5" s="1"/>
  <c r="BI2396" i="5"/>
  <c r="BK2396" i="5"/>
  <c r="BL2396" i="5"/>
  <c r="BM2396" i="5"/>
  <c r="BN2396" i="5"/>
  <c r="BO2396" i="5"/>
  <c r="BP2396" i="5"/>
  <c r="BR2396" i="5" s="1"/>
  <c r="BQ2396" i="5"/>
  <c r="BS2396" i="5"/>
  <c r="BT2396" i="5"/>
  <c r="BU2396" i="5"/>
  <c r="BV2396" i="5"/>
  <c r="BW2396" i="5"/>
  <c r="BX2396" i="5"/>
  <c r="BZ2396" i="5" s="1"/>
  <c r="BY2396" i="5"/>
  <c r="CA2396" i="5"/>
  <c r="CB2396" i="5"/>
  <c r="CC2396" i="5"/>
  <c r="CD2396" i="5"/>
  <c r="CE2396" i="5"/>
  <c r="CF2396" i="5"/>
  <c r="CH2396" i="5" s="1"/>
  <c r="CG2396" i="5"/>
  <c r="CI2396" i="5"/>
  <c r="CJ2396" i="5"/>
  <c r="CK2396" i="5"/>
  <c r="CL2396" i="5"/>
  <c r="CM2396" i="5"/>
  <c r="CN2396" i="5"/>
  <c r="CP2396" i="5" s="1"/>
  <c r="CO2396" i="5"/>
  <c r="CQ2396" i="5"/>
  <c r="D2397" i="5"/>
  <c r="AG2397" i="5"/>
  <c r="AH2397" i="5"/>
  <c r="AI2397" i="5"/>
  <c r="AJ2397" i="5"/>
  <c r="AL2397" i="5" s="1"/>
  <c r="AK2397" i="5"/>
  <c r="AM2397" i="5"/>
  <c r="AN2397" i="5"/>
  <c r="AP2397" i="5" s="1"/>
  <c r="AO2397" i="5"/>
  <c r="AQ2397" i="5"/>
  <c r="AR2397" i="5"/>
  <c r="AT2397" i="5" s="1"/>
  <c r="AS2397" i="5"/>
  <c r="AU2397" i="5"/>
  <c r="AV2397" i="5"/>
  <c r="AX2397" i="5" s="1"/>
  <c r="AW2397" i="5"/>
  <c r="AY2397" i="5"/>
  <c r="AZ2397" i="5"/>
  <c r="BB2397" i="5" s="1"/>
  <c r="BA2397" i="5"/>
  <c r="BC2397" i="5"/>
  <c r="BD2397" i="5"/>
  <c r="BF2397" i="5" s="1"/>
  <c r="BE2397" i="5"/>
  <c r="BG2397" i="5"/>
  <c r="BH2397" i="5"/>
  <c r="BJ2397" i="5" s="1"/>
  <c r="BI2397" i="5"/>
  <c r="BK2397" i="5"/>
  <c r="BL2397" i="5"/>
  <c r="BN2397" i="5" s="1"/>
  <c r="BM2397" i="5"/>
  <c r="BO2397" i="5"/>
  <c r="BP2397" i="5"/>
  <c r="BR2397" i="5" s="1"/>
  <c r="BQ2397" i="5"/>
  <c r="BS2397" i="5"/>
  <c r="BT2397" i="5"/>
  <c r="BV2397" i="5" s="1"/>
  <c r="BU2397" i="5"/>
  <c r="BW2397" i="5"/>
  <c r="BX2397" i="5"/>
  <c r="BZ2397" i="5" s="1"/>
  <c r="BY2397" i="5"/>
  <c r="CA2397" i="5"/>
  <c r="CB2397" i="5"/>
  <c r="CD2397" i="5" s="1"/>
  <c r="CC2397" i="5"/>
  <c r="CE2397" i="5"/>
  <c r="CF2397" i="5"/>
  <c r="CH2397" i="5" s="1"/>
  <c r="CR2397" i="5" s="1"/>
  <c r="CG2397" i="5"/>
  <c r="CI2397" i="5"/>
  <c r="CJ2397" i="5"/>
  <c r="CL2397" i="5" s="1"/>
  <c r="CK2397" i="5"/>
  <c r="CM2397" i="5"/>
  <c r="CN2397" i="5"/>
  <c r="CP2397" i="5" s="1"/>
  <c r="CO2397" i="5"/>
  <c r="CQ2397" i="5"/>
  <c r="D2398" i="5"/>
  <c r="AG2398" i="5" s="1"/>
  <c r="AH2398" i="5"/>
  <c r="AI2398" i="5"/>
  <c r="AJ2398" i="5"/>
  <c r="AK2398" i="5"/>
  <c r="AL2398" i="5"/>
  <c r="AM2398" i="5"/>
  <c r="AN2398" i="5"/>
  <c r="AP2398" i="5" s="1"/>
  <c r="AO2398" i="5"/>
  <c r="AQ2398" i="5"/>
  <c r="AR2398" i="5"/>
  <c r="AS2398" i="5"/>
  <c r="AT2398" i="5"/>
  <c r="AU2398" i="5"/>
  <c r="AV2398" i="5"/>
  <c r="AX2398" i="5" s="1"/>
  <c r="AW2398" i="5"/>
  <c r="AY2398" i="5"/>
  <c r="AZ2398" i="5"/>
  <c r="BA2398" i="5"/>
  <c r="BB2398" i="5"/>
  <c r="BC2398" i="5"/>
  <c r="BD2398" i="5"/>
  <c r="BF2398" i="5" s="1"/>
  <c r="BE2398" i="5"/>
  <c r="BG2398" i="5"/>
  <c r="BH2398" i="5"/>
  <c r="BI2398" i="5"/>
  <c r="BJ2398" i="5"/>
  <c r="BK2398" i="5"/>
  <c r="BL2398" i="5"/>
  <c r="BN2398" i="5" s="1"/>
  <c r="BM2398" i="5"/>
  <c r="BO2398" i="5"/>
  <c r="BP2398" i="5"/>
  <c r="BQ2398" i="5"/>
  <c r="BR2398" i="5"/>
  <c r="BS2398" i="5"/>
  <c r="BT2398" i="5"/>
  <c r="BV2398" i="5" s="1"/>
  <c r="BU2398" i="5"/>
  <c r="BW2398" i="5"/>
  <c r="BX2398" i="5"/>
  <c r="BY2398" i="5"/>
  <c r="BZ2398" i="5"/>
  <c r="CA2398" i="5"/>
  <c r="CB2398" i="5"/>
  <c r="CD2398" i="5" s="1"/>
  <c r="CC2398" i="5"/>
  <c r="CE2398" i="5"/>
  <c r="CF2398" i="5"/>
  <c r="CG2398" i="5"/>
  <c r="CH2398" i="5"/>
  <c r="CI2398" i="5"/>
  <c r="CJ2398" i="5"/>
  <c r="CL2398" i="5" s="1"/>
  <c r="CR2398" i="5" s="1"/>
  <c r="CK2398" i="5"/>
  <c r="CM2398" i="5"/>
  <c r="CN2398" i="5"/>
  <c r="CO2398" i="5"/>
  <c r="CP2398" i="5"/>
  <c r="CQ2398" i="5"/>
  <c r="D2399" i="5"/>
  <c r="AG2399" i="5" s="1"/>
  <c r="AH2399" i="5"/>
  <c r="AI2399" i="5"/>
  <c r="AJ2399" i="5"/>
  <c r="AK2399" i="5"/>
  <c r="AL2399" i="5"/>
  <c r="AM2399" i="5"/>
  <c r="AN2399" i="5"/>
  <c r="AP2399" i="5" s="1"/>
  <c r="AO2399" i="5"/>
  <c r="AQ2399" i="5"/>
  <c r="AR2399" i="5"/>
  <c r="AS2399" i="5"/>
  <c r="AT2399" i="5"/>
  <c r="AU2399" i="5"/>
  <c r="AV2399" i="5"/>
  <c r="AX2399" i="5" s="1"/>
  <c r="AW2399" i="5"/>
  <c r="AY2399" i="5"/>
  <c r="AZ2399" i="5"/>
  <c r="BA2399" i="5"/>
  <c r="BB2399" i="5"/>
  <c r="BC2399" i="5"/>
  <c r="BD2399" i="5"/>
  <c r="BF2399" i="5" s="1"/>
  <c r="BE2399" i="5"/>
  <c r="BG2399" i="5"/>
  <c r="BH2399" i="5"/>
  <c r="BI2399" i="5"/>
  <c r="BJ2399" i="5"/>
  <c r="BK2399" i="5"/>
  <c r="BL2399" i="5"/>
  <c r="BN2399" i="5" s="1"/>
  <c r="BM2399" i="5"/>
  <c r="BO2399" i="5"/>
  <c r="BP2399" i="5"/>
  <c r="BQ2399" i="5"/>
  <c r="BR2399" i="5"/>
  <c r="BS2399" i="5"/>
  <c r="BT2399" i="5"/>
  <c r="BV2399" i="5" s="1"/>
  <c r="BU2399" i="5"/>
  <c r="BW2399" i="5"/>
  <c r="BX2399" i="5"/>
  <c r="BY2399" i="5"/>
  <c r="BZ2399" i="5"/>
  <c r="CA2399" i="5"/>
  <c r="CB2399" i="5"/>
  <c r="CD2399" i="5" s="1"/>
  <c r="CC2399" i="5"/>
  <c r="CE2399" i="5"/>
  <c r="CF2399" i="5"/>
  <c r="CG2399" i="5"/>
  <c r="CH2399" i="5"/>
  <c r="CI2399" i="5"/>
  <c r="CJ2399" i="5"/>
  <c r="CL2399" i="5" s="1"/>
  <c r="CR2399" i="5" s="1"/>
  <c r="CK2399" i="5"/>
  <c r="CM2399" i="5"/>
  <c r="CN2399" i="5"/>
  <c r="CO2399" i="5"/>
  <c r="CP2399" i="5"/>
  <c r="CQ2399" i="5"/>
  <c r="D2400" i="5"/>
  <c r="AG2400" i="5" s="1"/>
  <c r="AH2400" i="5"/>
  <c r="AI2400" i="5"/>
  <c r="AJ2400" i="5"/>
  <c r="AK2400" i="5"/>
  <c r="AL2400" i="5"/>
  <c r="AM2400" i="5"/>
  <c r="AN2400" i="5"/>
  <c r="AP2400" i="5" s="1"/>
  <c r="AO2400" i="5"/>
  <c r="AQ2400" i="5"/>
  <c r="AR2400" i="5"/>
  <c r="AS2400" i="5"/>
  <c r="AT2400" i="5"/>
  <c r="AU2400" i="5"/>
  <c r="AV2400" i="5"/>
  <c r="AX2400" i="5" s="1"/>
  <c r="AW2400" i="5"/>
  <c r="AY2400" i="5"/>
  <c r="AZ2400" i="5"/>
  <c r="BA2400" i="5"/>
  <c r="BB2400" i="5"/>
  <c r="BC2400" i="5"/>
  <c r="BD2400" i="5"/>
  <c r="BF2400" i="5" s="1"/>
  <c r="BE2400" i="5"/>
  <c r="BG2400" i="5"/>
  <c r="BH2400" i="5"/>
  <c r="BI2400" i="5"/>
  <c r="BJ2400" i="5"/>
  <c r="BK2400" i="5"/>
  <c r="BL2400" i="5"/>
  <c r="BN2400" i="5" s="1"/>
  <c r="BM2400" i="5"/>
  <c r="BO2400" i="5"/>
  <c r="BP2400" i="5"/>
  <c r="BQ2400" i="5"/>
  <c r="BR2400" i="5"/>
  <c r="BS2400" i="5"/>
  <c r="BT2400" i="5"/>
  <c r="BV2400" i="5" s="1"/>
  <c r="BU2400" i="5"/>
  <c r="BW2400" i="5"/>
  <c r="BX2400" i="5"/>
  <c r="BY2400" i="5"/>
  <c r="BZ2400" i="5"/>
  <c r="CA2400" i="5"/>
  <c r="CB2400" i="5"/>
  <c r="CD2400" i="5" s="1"/>
  <c r="CC2400" i="5"/>
  <c r="CE2400" i="5"/>
  <c r="CF2400" i="5"/>
  <c r="CG2400" i="5"/>
  <c r="CH2400" i="5"/>
  <c r="CI2400" i="5"/>
  <c r="CJ2400" i="5"/>
  <c r="CL2400" i="5" s="1"/>
  <c r="CR2400" i="5" s="1"/>
  <c r="CK2400" i="5"/>
  <c r="CM2400" i="5"/>
  <c r="CN2400" i="5"/>
  <c r="CO2400" i="5"/>
  <c r="CP2400" i="5"/>
  <c r="CQ2400" i="5"/>
  <c r="D2401" i="5"/>
  <c r="AG2401" i="5"/>
  <c r="AH2401" i="5"/>
  <c r="AI2401" i="5"/>
  <c r="AJ2401" i="5"/>
  <c r="AK2401" i="5"/>
  <c r="AL2401" i="5"/>
  <c r="AM2401" i="5"/>
  <c r="AN2401" i="5"/>
  <c r="AO2401" i="5"/>
  <c r="AP2401" i="5" s="1"/>
  <c r="AQ2401" i="5"/>
  <c r="AR2401" i="5"/>
  <c r="AS2401" i="5"/>
  <c r="AT2401" i="5"/>
  <c r="AU2401" i="5"/>
  <c r="AV2401" i="5"/>
  <c r="AW2401" i="5"/>
  <c r="AX2401" i="5" s="1"/>
  <c r="AY2401" i="5"/>
  <c r="AZ2401" i="5"/>
  <c r="BA2401" i="5"/>
  <c r="BB2401" i="5"/>
  <c r="BC2401" i="5"/>
  <c r="BD2401" i="5"/>
  <c r="BE2401" i="5"/>
  <c r="BF2401" i="5" s="1"/>
  <c r="BG2401" i="5"/>
  <c r="BH2401" i="5"/>
  <c r="BI2401" i="5"/>
  <c r="BJ2401" i="5"/>
  <c r="BK2401" i="5"/>
  <c r="BL2401" i="5"/>
  <c r="BM2401" i="5"/>
  <c r="BN2401" i="5" s="1"/>
  <c r="BO2401" i="5"/>
  <c r="BP2401" i="5"/>
  <c r="BQ2401" i="5"/>
  <c r="BR2401" i="5"/>
  <c r="BS2401" i="5"/>
  <c r="BT2401" i="5"/>
  <c r="BU2401" i="5"/>
  <c r="BV2401" i="5" s="1"/>
  <c r="BW2401" i="5"/>
  <c r="BX2401" i="5"/>
  <c r="BY2401" i="5"/>
  <c r="BZ2401" i="5"/>
  <c r="CA2401" i="5"/>
  <c r="CB2401" i="5"/>
  <c r="CC2401" i="5"/>
  <c r="CD2401" i="5" s="1"/>
  <c r="CE2401" i="5"/>
  <c r="CF2401" i="5"/>
  <c r="CG2401" i="5"/>
  <c r="CH2401" i="5"/>
  <c r="CI2401" i="5"/>
  <c r="CJ2401" i="5"/>
  <c r="CK2401" i="5"/>
  <c r="CL2401" i="5" s="1"/>
  <c r="CM2401" i="5"/>
  <c r="CN2401" i="5"/>
  <c r="CO2401" i="5"/>
  <c r="CP2401" i="5"/>
  <c r="CQ2401" i="5"/>
  <c r="D2402" i="5"/>
  <c r="AG2402" i="5" s="1"/>
  <c r="AH2402" i="5"/>
  <c r="AI2402" i="5"/>
  <c r="AJ2402" i="5"/>
  <c r="AK2402" i="5"/>
  <c r="AL2402" i="5"/>
  <c r="AM2402" i="5"/>
  <c r="AN2402" i="5"/>
  <c r="AP2402" i="5" s="1"/>
  <c r="AO2402" i="5"/>
  <c r="AQ2402" i="5"/>
  <c r="AR2402" i="5"/>
  <c r="AS2402" i="5"/>
  <c r="AT2402" i="5"/>
  <c r="AU2402" i="5"/>
  <c r="AV2402" i="5"/>
  <c r="AX2402" i="5" s="1"/>
  <c r="AW2402" i="5"/>
  <c r="AY2402" i="5"/>
  <c r="AZ2402" i="5"/>
  <c r="BA2402" i="5"/>
  <c r="BB2402" i="5"/>
  <c r="BC2402" i="5"/>
  <c r="BD2402" i="5"/>
  <c r="BF2402" i="5" s="1"/>
  <c r="BE2402" i="5"/>
  <c r="BG2402" i="5"/>
  <c r="BH2402" i="5"/>
  <c r="BI2402" i="5"/>
  <c r="BJ2402" i="5"/>
  <c r="BK2402" i="5"/>
  <c r="BL2402" i="5"/>
  <c r="BN2402" i="5" s="1"/>
  <c r="BM2402" i="5"/>
  <c r="BO2402" i="5"/>
  <c r="BP2402" i="5"/>
  <c r="BQ2402" i="5"/>
  <c r="BR2402" i="5"/>
  <c r="BS2402" i="5"/>
  <c r="BT2402" i="5"/>
  <c r="BV2402" i="5" s="1"/>
  <c r="BU2402" i="5"/>
  <c r="BW2402" i="5"/>
  <c r="BX2402" i="5"/>
  <c r="BY2402" i="5"/>
  <c r="BZ2402" i="5"/>
  <c r="CA2402" i="5"/>
  <c r="CB2402" i="5"/>
  <c r="CD2402" i="5" s="1"/>
  <c r="CC2402" i="5"/>
  <c r="CE2402" i="5"/>
  <c r="CF2402" i="5"/>
  <c r="CG2402" i="5"/>
  <c r="CH2402" i="5"/>
  <c r="CI2402" i="5"/>
  <c r="CJ2402" i="5"/>
  <c r="CL2402" i="5" s="1"/>
  <c r="CK2402" i="5"/>
  <c r="CM2402" i="5"/>
  <c r="CN2402" i="5"/>
  <c r="CO2402" i="5"/>
  <c r="CP2402" i="5"/>
  <c r="CQ2402" i="5"/>
  <c r="D2403" i="5"/>
  <c r="AG2403" i="5" s="1"/>
  <c r="AH2403" i="5"/>
  <c r="AI2403" i="5"/>
  <c r="AJ2403" i="5"/>
  <c r="AK2403" i="5"/>
  <c r="AL2403" i="5"/>
  <c r="AM2403" i="5"/>
  <c r="AN2403" i="5"/>
  <c r="AP2403" i="5" s="1"/>
  <c r="AO2403" i="5"/>
  <c r="AQ2403" i="5"/>
  <c r="AR2403" i="5"/>
  <c r="AS2403" i="5"/>
  <c r="AT2403" i="5"/>
  <c r="AU2403" i="5"/>
  <c r="AV2403" i="5"/>
  <c r="AX2403" i="5" s="1"/>
  <c r="AW2403" i="5"/>
  <c r="AY2403" i="5"/>
  <c r="AZ2403" i="5"/>
  <c r="BA2403" i="5"/>
  <c r="BB2403" i="5"/>
  <c r="BC2403" i="5"/>
  <c r="BD2403" i="5"/>
  <c r="BF2403" i="5" s="1"/>
  <c r="BE2403" i="5"/>
  <c r="BG2403" i="5"/>
  <c r="BH2403" i="5"/>
  <c r="BI2403" i="5"/>
  <c r="BJ2403" i="5"/>
  <c r="BK2403" i="5"/>
  <c r="BL2403" i="5"/>
  <c r="BN2403" i="5" s="1"/>
  <c r="BM2403" i="5"/>
  <c r="BO2403" i="5"/>
  <c r="BP2403" i="5"/>
  <c r="BQ2403" i="5"/>
  <c r="BR2403" i="5"/>
  <c r="BS2403" i="5"/>
  <c r="BT2403" i="5"/>
  <c r="BV2403" i="5" s="1"/>
  <c r="BU2403" i="5"/>
  <c r="BW2403" i="5"/>
  <c r="BX2403" i="5"/>
  <c r="BY2403" i="5"/>
  <c r="BZ2403" i="5"/>
  <c r="CA2403" i="5"/>
  <c r="CB2403" i="5"/>
  <c r="CD2403" i="5" s="1"/>
  <c r="CC2403" i="5"/>
  <c r="CE2403" i="5"/>
  <c r="CF2403" i="5"/>
  <c r="CG2403" i="5"/>
  <c r="CH2403" i="5"/>
  <c r="CI2403" i="5"/>
  <c r="CJ2403" i="5"/>
  <c r="CL2403" i="5" s="1"/>
  <c r="CK2403" i="5"/>
  <c r="CM2403" i="5"/>
  <c r="CN2403" i="5"/>
  <c r="CO2403" i="5"/>
  <c r="CP2403" i="5"/>
  <c r="CQ2403" i="5"/>
  <c r="D2404" i="5"/>
  <c r="AG2404" i="5" s="1"/>
  <c r="AH2404" i="5"/>
  <c r="AI2404" i="5"/>
  <c r="AJ2404" i="5"/>
  <c r="AK2404" i="5"/>
  <c r="AL2404" i="5"/>
  <c r="AM2404" i="5"/>
  <c r="AN2404" i="5"/>
  <c r="AP2404" i="5" s="1"/>
  <c r="AO2404" i="5"/>
  <c r="AQ2404" i="5"/>
  <c r="AR2404" i="5"/>
  <c r="AS2404" i="5"/>
  <c r="AT2404" i="5"/>
  <c r="AU2404" i="5"/>
  <c r="AV2404" i="5"/>
  <c r="AX2404" i="5" s="1"/>
  <c r="AW2404" i="5"/>
  <c r="AY2404" i="5"/>
  <c r="AZ2404" i="5"/>
  <c r="BA2404" i="5"/>
  <c r="BB2404" i="5"/>
  <c r="BC2404" i="5"/>
  <c r="BD2404" i="5"/>
  <c r="BF2404" i="5" s="1"/>
  <c r="BE2404" i="5"/>
  <c r="BG2404" i="5"/>
  <c r="BH2404" i="5"/>
  <c r="BI2404" i="5"/>
  <c r="BJ2404" i="5"/>
  <c r="BK2404" i="5"/>
  <c r="BL2404" i="5"/>
  <c r="BN2404" i="5" s="1"/>
  <c r="BM2404" i="5"/>
  <c r="BO2404" i="5"/>
  <c r="BP2404" i="5"/>
  <c r="BQ2404" i="5"/>
  <c r="BR2404" i="5"/>
  <c r="BS2404" i="5"/>
  <c r="BT2404" i="5"/>
  <c r="BV2404" i="5" s="1"/>
  <c r="BU2404" i="5"/>
  <c r="BW2404" i="5"/>
  <c r="BX2404" i="5"/>
  <c r="BY2404" i="5"/>
  <c r="BZ2404" i="5"/>
  <c r="CA2404" i="5"/>
  <c r="CB2404" i="5"/>
  <c r="CD2404" i="5" s="1"/>
  <c r="CC2404" i="5"/>
  <c r="CE2404" i="5"/>
  <c r="CF2404" i="5"/>
  <c r="CG2404" i="5"/>
  <c r="CH2404" i="5"/>
  <c r="CI2404" i="5"/>
  <c r="CJ2404" i="5"/>
  <c r="CL2404" i="5" s="1"/>
  <c r="CK2404" i="5"/>
  <c r="CM2404" i="5"/>
  <c r="CN2404" i="5"/>
  <c r="CO2404" i="5"/>
  <c r="CP2404" i="5"/>
  <c r="CQ2404" i="5"/>
  <c r="M2405" i="5"/>
  <c r="N2405" i="5"/>
  <c r="O2405" i="5"/>
  <c r="P2405" i="5"/>
  <c r="Q2405" i="5"/>
  <c r="R2405" i="5"/>
  <c r="S2405" i="5"/>
  <c r="T2405" i="5"/>
  <c r="U2405" i="5"/>
  <c r="V2405" i="5"/>
  <c r="W2405" i="5"/>
  <c r="X2405" i="5"/>
  <c r="Y2405" i="5"/>
  <c r="Z2405" i="5"/>
  <c r="AA2405" i="5"/>
  <c r="AB2405" i="5"/>
  <c r="AC2405" i="5"/>
  <c r="AD2405" i="5"/>
  <c r="CQ2405" i="5"/>
  <c r="D2411" i="5"/>
  <c r="AG2411" i="5"/>
  <c r="AI2411" i="5"/>
  <c r="AJ2411" i="5"/>
  <c r="AK2411" i="5"/>
  <c r="AL2411" i="5"/>
  <c r="AM2411" i="5"/>
  <c r="AO2411" i="5"/>
  <c r="D2412" i="5"/>
  <c r="AG2412" i="5"/>
  <c r="AH2412" i="5"/>
  <c r="AI2412" i="5"/>
  <c r="AJ2412" i="5"/>
  <c r="AK2412" i="5"/>
  <c r="AL2412" i="5"/>
  <c r="AM2412" i="5"/>
  <c r="AN2412" i="5"/>
  <c r="AO2412" i="5"/>
  <c r="D2413" i="5"/>
  <c r="AG2413" i="5"/>
  <c r="AH2413" i="5"/>
  <c r="AI2413" i="5"/>
  <c r="AJ2413" i="5"/>
  <c r="AK2413" i="5"/>
  <c r="AL2413" i="5"/>
  <c r="AM2413" i="5"/>
  <c r="AN2413" i="5"/>
  <c r="AO2413" i="5"/>
  <c r="D2414" i="5"/>
  <c r="AG2414" i="5"/>
  <c r="AH2414" i="5"/>
  <c r="AI2414" i="5"/>
  <c r="AJ2414" i="5"/>
  <c r="AK2414" i="5"/>
  <c r="AL2414" i="5"/>
  <c r="AM2414" i="5"/>
  <c r="AN2414" i="5"/>
  <c r="AO2414" i="5"/>
  <c r="D2415" i="5"/>
  <c r="AG2415" i="5"/>
  <c r="AH2415" i="5"/>
  <c r="AI2415" i="5"/>
  <c r="AJ2415" i="5"/>
  <c r="AK2415" i="5"/>
  <c r="AL2415" i="5"/>
  <c r="AM2415" i="5"/>
  <c r="AN2415" i="5"/>
  <c r="AO2415" i="5"/>
  <c r="D2416" i="5"/>
  <c r="AG2416" i="5"/>
  <c r="AH2416" i="5"/>
  <c r="AI2416" i="5"/>
  <c r="AJ2416" i="5"/>
  <c r="AK2416" i="5"/>
  <c r="AL2416" i="5"/>
  <c r="AM2416" i="5"/>
  <c r="AN2416" i="5"/>
  <c r="AO2416" i="5"/>
  <c r="D2417" i="5"/>
  <c r="AG2417" i="5"/>
  <c r="AH2417" i="5"/>
  <c r="AI2417" i="5"/>
  <c r="AJ2417" i="5"/>
  <c r="AK2417" i="5"/>
  <c r="AL2417" i="5"/>
  <c r="AM2417" i="5"/>
  <c r="AN2417" i="5"/>
  <c r="AO2417" i="5"/>
  <c r="D2418" i="5"/>
  <c r="AG2418" i="5"/>
  <c r="AH2418" i="5"/>
  <c r="AI2418" i="5"/>
  <c r="AJ2418" i="5"/>
  <c r="AK2418" i="5"/>
  <c r="AL2418" i="5"/>
  <c r="AM2418" i="5"/>
  <c r="AN2418" i="5"/>
  <c r="AO2418" i="5"/>
  <c r="D2419" i="5"/>
  <c r="AG2419" i="5"/>
  <c r="AH2419" i="5"/>
  <c r="AI2419" i="5"/>
  <c r="AJ2419" i="5"/>
  <c r="AK2419" i="5"/>
  <c r="AL2419" i="5"/>
  <c r="AM2419" i="5"/>
  <c r="AN2419" i="5"/>
  <c r="AO2419" i="5"/>
  <c r="D2420" i="5"/>
  <c r="AG2420" i="5"/>
  <c r="AH2420" i="5"/>
  <c r="AI2420" i="5"/>
  <c r="AJ2420" i="5"/>
  <c r="AK2420" i="5"/>
  <c r="AL2420" i="5"/>
  <c r="AM2420" i="5"/>
  <c r="AN2420" i="5"/>
  <c r="AO2420" i="5"/>
  <c r="D2421" i="5"/>
  <c r="AG2421" i="5"/>
  <c r="AH2421" i="5"/>
  <c r="AI2421" i="5"/>
  <c r="AJ2421" i="5"/>
  <c r="AK2421" i="5"/>
  <c r="AL2421" i="5"/>
  <c r="AM2421" i="5"/>
  <c r="AN2421" i="5"/>
  <c r="AO2421" i="5"/>
  <c r="D2422" i="5"/>
  <c r="AG2422" i="5"/>
  <c r="AH2422" i="5"/>
  <c r="AI2422" i="5"/>
  <c r="AJ2422" i="5"/>
  <c r="AK2422" i="5"/>
  <c r="AL2422" i="5"/>
  <c r="AM2422" i="5"/>
  <c r="AN2422" i="5"/>
  <c r="AO2422" i="5"/>
  <c r="D2423" i="5"/>
  <c r="AG2423" i="5"/>
  <c r="AH2423" i="5"/>
  <c r="AI2423" i="5"/>
  <c r="AJ2423" i="5"/>
  <c r="AK2423" i="5"/>
  <c r="AL2423" i="5"/>
  <c r="AM2423" i="5"/>
  <c r="AN2423" i="5"/>
  <c r="AO2423" i="5"/>
  <c r="D2424" i="5"/>
  <c r="AG2424" i="5"/>
  <c r="AH2424" i="5"/>
  <c r="AI2424" i="5"/>
  <c r="AJ2424" i="5"/>
  <c r="AK2424" i="5"/>
  <c r="AL2424" i="5"/>
  <c r="AM2424" i="5"/>
  <c r="AN2424" i="5"/>
  <c r="AO2424" i="5"/>
  <c r="D2425" i="5"/>
  <c r="AG2425" i="5"/>
  <c r="AH2425" i="5"/>
  <c r="AI2425" i="5"/>
  <c r="AJ2425" i="5"/>
  <c r="AK2425" i="5"/>
  <c r="AL2425" i="5"/>
  <c r="AM2425" i="5"/>
  <c r="AN2425" i="5"/>
  <c r="AO2425" i="5"/>
  <c r="D2426" i="5"/>
  <c r="AG2426" i="5"/>
  <c r="AH2426" i="5"/>
  <c r="AI2426" i="5"/>
  <c r="AJ2426" i="5"/>
  <c r="AK2426" i="5"/>
  <c r="AL2426" i="5"/>
  <c r="AM2426" i="5"/>
  <c r="AN2426" i="5"/>
  <c r="AO2426" i="5"/>
  <c r="D2427" i="5"/>
  <c r="AG2427" i="5"/>
  <c r="AH2427" i="5"/>
  <c r="AI2427" i="5"/>
  <c r="AJ2427" i="5"/>
  <c r="AK2427" i="5"/>
  <c r="AL2427" i="5"/>
  <c r="AM2427" i="5"/>
  <c r="AN2427" i="5"/>
  <c r="AO2427" i="5"/>
  <c r="D2428" i="5"/>
  <c r="AG2428" i="5"/>
  <c r="AH2428" i="5"/>
  <c r="AI2428" i="5"/>
  <c r="AJ2428" i="5"/>
  <c r="AK2428" i="5"/>
  <c r="AL2428" i="5"/>
  <c r="AM2428" i="5"/>
  <c r="AN2428" i="5"/>
  <c r="AO2428" i="5"/>
  <c r="D2429" i="5"/>
  <c r="AG2429" i="5"/>
  <c r="AH2429" i="5"/>
  <c r="AI2429" i="5"/>
  <c r="AJ2429" i="5"/>
  <c r="AK2429" i="5"/>
  <c r="AL2429" i="5"/>
  <c r="AM2429" i="5"/>
  <c r="AN2429" i="5"/>
  <c r="AO2429" i="5"/>
  <c r="D2430" i="5"/>
  <c r="AG2430" i="5"/>
  <c r="AH2430" i="5"/>
  <c r="AI2430" i="5"/>
  <c r="AJ2430" i="5"/>
  <c r="AK2430" i="5"/>
  <c r="AL2430" i="5"/>
  <c r="AM2430" i="5"/>
  <c r="AN2430" i="5"/>
  <c r="AO2430" i="5"/>
  <c r="D2431" i="5"/>
  <c r="AG2431" i="5"/>
  <c r="AH2431" i="5"/>
  <c r="AI2431" i="5"/>
  <c r="AJ2431" i="5"/>
  <c r="AK2431" i="5"/>
  <c r="AL2431" i="5"/>
  <c r="AM2431" i="5"/>
  <c r="AN2431" i="5"/>
  <c r="AO2431" i="5"/>
  <c r="D2432" i="5"/>
  <c r="AG2432" i="5"/>
  <c r="AH2432" i="5"/>
  <c r="AI2432" i="5"/>
  <c r="AJ2432" i="5"/>
  <c r="AK2432" i="5"/>
  <c r="AL2432" i="5"/>
  <c r="AM2432" i="5"/>
  <c r="AN2432" i="5"/>
  <c r="AO2432" i="5"/>
  <c r="D2433" i="5"/>
  <c r="AG2433" i="5"/>
  <c r="AH2433" i="5"/>
  <c r="AI2433" i="5"/>
  <c r="AJ2433" i="5"/>
  <c r="AK2433" i="5"/>
  <c r="AL2433" i="5"/>
  <c r="AM2433" i="5"/>
  <c r="AN2433" i="5"/>
  <c r="AO2433" i="5"/>
  <c r="D2434" i="5"/>
  <c r="AG2434" i="5"/>
  <c r="AH2434" i="5"/>
  <c r="AI2434" i="5"/>
  <c r="AJ2434" i="5"/>
  <c r="AK2434" i="5"/>
  <c r="AL2434" i="5"/>
  <c r="AM2434" i="5"/>
  <c r="AN2434" i="5"/>
  <c r="AO2434" i="5"/>
  <c r="D2435" i="5"/>
  <c r="AG2435" i="5"/>
  <c r="AH2435" i="5"/>
  <c r="AI2435" i="5"/>
  <c r="AJ2435" i="5"/>
  <c r="AK2435" i="5"/>
  <c r="AL2435" i="5"/>
  <c r="AM2435" i="5"/>
  <c r="AN2435" i="5"/>
  <c r="AO2435" i="5"/>
  <c r="D2436" i="5"/>
  <c r="AG2436" i="5"/>
  <c r="AH2436" i="5"/>
  <c r="AI2436" i="5"/>
  <c r="AJ2436" i="5"/>
  <c r="AK2436" i="5"/>
  <c r="AL2436" i="5"/>
  <c r="AM2436" i="5"/>
  <c r="AN2436" i="5"/>
  <c r="AO2436" i="5"/>
  <c r="D2437" i="5"/>
  <c r="AG2437" i="5"/>
  <c r="AH2437" i="5"/>
  <c r="AI2437" i="5"/>
  <c r="AJ2437" i="5"/>
  <c r="AK2437" i="5"/>
  <c r="AL2437" i="5"/>
  <c r="AM2437" i="5"/>
  <c r="AN2437" i="5"/>
  <c r="AO2437" i="5"/>
  <c r="D2438" i="5"/>
  <c r="AG2438" i="5"/>
  <c r="AH2438" i="5"/>
  <c r="AI2438" i="5"/>
  <c r="AJ2438" i="5"/>
  <c r="AK2438" i="5"/>
  <c r="AL2438" i="5"/>
  <c r="AM2438" i="5"/>
  <c r="AN2438" i="5"/>
  <c r="AO2438" i="5"/>
  <c r="D2439" i="5"/>
  <c r="AG2439" i="5"/>
  <c r="AH2439" i="5"/>
  <c r="AI2439" i="5"/>
  <c r="AJ2439" i="5"/>
  <c r="AK2439" i="5"/>
  <c r="AL2439" i="5"/>
  <c r="AM2439" i="5"/>
  <c r="AN2439" i="5"/>
  <c r="AO2439" i="5"/>
  <c r="D2440" i="5"/>
  <c r="AG2440" i="5"/>
  <c r="AH2440" i="5"/>
  <c r="AI2440" i="5"/>
  <c r="AJ2440" i="5"/>
  <c r="AK2440" i="5"/>
  <c r="AL2440" i="5"/>
  <c r="AM2440" i="5"/>
  <c r="AN2440" i="5"/>
  <c r="AO2440" i="5"/>
  <c r="D2441" i="5"/>
  <c r="AG2441" i="5"/>
  <c r="AH2441" i="5"/>
  <c r="AI2441" i="5"/>
  <c r="AJ2441" i="5"/>
  <c r="AK2441" i="5"/>
  <c r="AL2441" i="5"/>
  <c r="AM2441" i="5"/>
  <c r="AN2441" i="5"/>
  <c r="AO2441" i="5"/>
  <c r="D2442" i="5"/>
  <c r="AG2442" i="5"/>
  <c r="AH2442" i="5"/>
  <c r="AI2442" i="5"/>
  <c r="AJ2442" i="5"/>
  <c r="AK2442" i="5"/>
  <c r="AL2442" i="5"/>
  <c r="AM2442" i="5"/>
  <c r="AN2442" i="5"/>
  <c r="AO2442" i="5"/>
  <c r="D2443" i="5"/>
  <c r="AG2443" i="5"/>
  <c r="AH2443" i="5"/>
  <c r="AI2443" i="5"/>
  <c r="AJ2443" i="5"/>
  <c r="AK2443" i="5"/>
  <c r="AL2443" i="5"/>
  <c r="AM2443" i="5"/>
  <c r="AN2443" i="5"/>
  <c r="AO2443" i="5"/>
  <c r="D2444" i="5"/>
  <c r="AG2444" i="5"/>
  <c r="AH2444" i="5"/>
  <c r="AI2444" i="5"/>
  <c r="AJ2444" i="5"/>
  <c r="AK2444" i="5"/>
  <c r="AL2444" i="5"/>
  <c r="AM2444" i="5"/>
  <c r="AN2444" i="5"/>
  <c r="AO2444" i="5"/>
  <c r="D2445" i="5"/>
  <c r="AG2445" i="5"/>
  <c r="AH2445" i="5"/>
  <c r="AI2445" i="5"/>
  <c r="AJ2445" i="5"/>
  <c r="AK2445" i="5"/>
  <c r="AL2445" i="5"/>
  <c r="AM2445" i="5"/>
  <c r="AN2445" i="5"/>
  <c r="AO2445" i="5"/>
  <c r="D2446" i="5"/>
  <c r="AG2446" i="5"/>
  <c r="AH2446" i="5"/>
  <c r="AI2446" i="5"/>
  <c r="AJ2446" i="5"/>
  <c r="AK2446" i="5"/>
  <c r="AL2446" i="5"/>
  <c r="AM2446" i="5"/>
  <c r="AN2446" i="5"/>
  <c r="AO2446" i="5"/>
  <c r="D2447" i="5"/>
  <c r="AG2447" i="5"/>
  <c r="AH2447" i="5"/>
  <c r="AI2447" i="5"/>
  <c r="AJ2447" i="5"/>
  <c r="AK2447" i="5"/>
  <c r="AL2447" i="5"/>
  <c r="AM2447" i="5"/>
  <c r="AN2447" i="5"/>
  <c r="AO2447" i="5"/>
  <c r="D2448" i="5"/>
  <c r="AG2448" i="5"/>
  <c r="AH2448" i="5"/>
  <c r="AI2448" i="5"/>
  <c r="AJ2448" i="5"/>
  <c r="AK2448" i="5"/>
  <c r="AL2448" i="5"/>
  <c r="AM2448" i="5"/>
  <c r="AN2448" i="5"/>
  <c r="AO2448" i="5"/>
  <c r="D2449" i="5"/>
  <c r="AG2449" i="5"/>
  <c r="AH2449" i="5"/>
  <c r="AI2449" i="5"/>
  <c r="AJ2449" i="5"/>
  <c r="AK2449" i="5"/>
  <c r="AL2449" i="5"/>
  <c r="AM2449" i="5"/>
  <c r="AN2449" i="5"/>
  <c r="AO2449" i="5"/>
  <c r="D2450" i="5"/>
  <c r="AG2450" i="5"/>
  <c r="AH2450" i="5"/>
  <c r="AI2450" i="5"/>
  <c r="AJ2450" i="5"/>
  <c r="AK2450" i="5"/>
  <c r="AL2450" i="5"/>
  <c r="AM2450" i="5"/>
  <c r="AN2450" i="5"/>
  <c r="AO2450" i="5"/>
  <c r="D2451" i="5"/>
  <c r="AG2451" i="5"/>
  <c r="AH2451" i="5"/>
  <c r="AI2451" i="5"/>
  <c r="AJ2451" i="5"/>
  <c r="AK2451" i="5"/>
  <c r="AL2451" i="5"/>
  <c r="AM2451" i="5"/>
  <c r="AN2451" i="5"/>
  <c r="AO2451" i="5"/>
  <c r="D2452" i="5"/>
  <c r="AG2452" i="5"/>
  <c r="AH2452" i="5"/>
  <c r="AI2452" i="5"/>
  <c r="AJ2452" i="5"/>
  <c r="AK2452" i="5"/>
  <c r="AL2452" i="5"/>
  <c r="AM2452" i="5"/>
  <c r="AN2452" i="5"/>
  <c r="AO2452" i="5"/>
  <c r="D2453" i="5"/>
  <c r="AG2453" i="5"/>
  <c r="AH2453" i="5"/>
  <c r="AI2453" i="5"/>
  <c r="AJ2453" i="5"/>
  <c r="AK2453" i="5"/>
  <c r="AL2453" i="5"/>
  <c r="AM2453" i="5"/>
  <c r="AN2453" i="5"/>
  <c r="AO2453" i="5"/>
  <c r="D2454" i="5"/>
  <c r="AG2454" i="5"/>
  <c r="AH2454" i="5"/>
  <c r="AI2454" i="5"/>
  <c r="AJ2454" i="5"/>
  <c r="AK2454" i="5"/>
  <c r="AL2454" i="5"/>
  <c r="AM2454" i="5"/>
  <c r="AN2454" i="5"/>
  <c r="AO2454" i="5"/>
  <c r="D2455" i="5"/>
  <c r="AG2455" i="5"/>
  <c r="AH2455" i="5"/>
  <c r="AI2455" i="5"/>
  <c r="AJ2455" i="5"/>
  <c r="AK2455" i="5"/>
  <c r="AL2455" i="5"/>
  <c r="AM2455" i="5"/>
  <c r="AN2455" i="5"/>
  <c r="AO2455" i="5"/>
  <c r="D2456" i="5"/>
  <c r="AG2456" i="5"/>
  <c r="AH2456" i="5"/>
  <c r="AI2456" i="5"/>
  <c r="AJ2456" i="5"/>
  <c r="AK2456" i="5"/>
  <c r="AL2456" i="5"/>
  <c r="AM2456" i="5"/>
  <c r="AN2456" i="5"/>
  <c r="AO2456" i="5"/>
  <c r="D2457" i="5"/>
  <c r="AG2457" i="5"/>
  <c r="AH2457" i="5"/>
  <c r="AI2457" i="5"/>
  <c r="AJ2457" i="5"/>
  <c r="AK2457" i="5"/>
  <c r="AL2457" i="5"/>
  <c r="AM2457" i="5"/>
  <c r="AN2457" i="5"/>
  <c r="AO2457" i="5"/>
  <c r="D2458" i="5"/>
  <c r="AG2458" i="5"/>
  <c r="AH2458" i="5"/>
  <c r="AI2458" i="5"/>
  <c r="AJ2458" i="5"/>
  <c r="AK2458" i="5"/>
  <c r="AL2458" i="5"/>
  <c r="AM2458" i="5"/>
  <c r="AN2458" i="5"/>
  <c r="AO2458" i="5"/>
  <c r="D2459" i="5"/>
  <c r="AG2459" i="5"/>
  <c r="AH2459" i="5"/>
  <c r="AI2459" i="5"/>
  <c r="AJ2459" i="5"/>
  <c r="AK2459" i="5"/>
  <c r="AL2459" i="5"/>
  <c r="AM2459" i="5"/>
  <c r="AN2459" i="5"/>
  <c r="AO2459" i="5"/>
  <c r="D2460" i="5"/>
  <c r="AG2460" i="5"/>
  <c r="AH2460" i="5"/>
  <c r="AI2460" i="5"/>
  <c r="AJ2460" i="5"/>
  <c r="AK2460" i="5"/>
  <c r="AL2460" i="5"/>
  <c r="AM2460" i="5"/>
  <c r="AN2460" i="5"/>
  <c r="AO2460" i="5"/>
  <c r="D2461" i="5"/>
  <c r="AG2461" i="5"/>
  <c r="AH2461" i="5"/>
  <c r="AI2461" i="5"/>
  <c r="AJ2461" i="5"/>
  <c r="AK2461" i="5"/>
  <c r="AL2461" i="5"/>
  <c r="AM2461" i="5"/>
  <c r="AN2461" i="5"/>
  <c r="AO2461" i="5"/>
  <c r="D2462" i="5"/>
  <c r="AG2462" i="5"/>
  <c r="AH2462" i="5"/>
  <c r="AI2462" i="5"/>
  <c r="AJ2462" i="5"/>
  <c r="AK2462" i="5"/>
  <c r="AL2462" i="5"/>
  <c r="AM2462" i="5"/>
  <c r="AN2462" i="5"/>
  <c r="AO2462" i="5"/>
  <c r="D2463" i="5"/>
  <c r="AG2463" i="5"/>
  <c r="AH2463" i="5"/>
  <c r="AI2463" i="5"/>
  <c r="AJ2463" i="5"/>
  <c r="AK2463" i="5"/>
  <c r="AL2463" i="5"/>
  <c r="AM2463" i="5"/>
  <c r="AN2463" i="5"/>
  <c r="AO2463" i="5"/>
  <c r="D2464" i="5"/>
  <c r="AG2464" i="5"/>
  <c r="AH2464" i="5"/>
  <c r="AI2464" i="5"/>
  <c r="AJ2464" i="5"/>
  <c r="AK2464" i="5"/>
  <c r="AL2464" i="5"/>
  <c r="AM2464" i="5"/>
  <c r="AN2464" i="5"/>
  <c r="AO2464" i="5"/>
  <c r="D2465" i="5"/>
  <c r="AG2465" i="5"/>
  <c r="AH2465" i="5"/>
  <c r="AI2465" i="5"/>
  <c r="AJ2465" i="5"/>
  <c r="AK2465" i="5"/>
  <c r="AL2465" i="5"/>
  <c r="AM2465" i="5"/>
  <c r="AN2465" i="5"/>
  <c r="AO2465" i="5"/>
  <c r="D2466" i="5"/>
  <c r="AG2466" i="5"/>
  <c r="AH2466" i="5"/>
  <c r="AI2466" i="5"/>
  <c r="AJ2466" i="5"/>
  <c r="AK2466" i="5"/>
  <c r="AL2466" i="5"/>
  <c r="AM2466" i="5"/>
  <c r="AN2466" i="5"/>
  <c r="AO2466" i="5"/>
  <c r="D2467" i="5"/>
  <c r="AG2467" i="5"/>
  <c r="AH2467" i="5"/>
  <c r="AI2467" i="5"/>
  <c r="AJ2467" i="5"/>
  <c r="AK2467" i="5"/>
  <c r="AL2467" i="5"/>
  <c r="AM2467" i="5"/>
  <c r="AN2467" i="5"/>
  <c r="AO2467" i="5"/>
  <c r="D2468" i="5"/>
  <c r="AG2468" i="5"/>
  <c r="AH2468" i="5"/>
  <c r="AI2468" i="5"/>
  <c r="AJ2468" i="5"/>
  <c r="AK2468" i="5"/>
  <c r="AL2468" i="5"/>
  <c r="AM2468" i="5"/>
  <c r="AN2468" i="5"/>
  <c r="AO2468" i="5"/>
  <c r="D2469" i="5"/>
  <c r="AG2469" i="5"/>
  <c r="AH2469" i="5"/>
  <c r="AI2469" i="5"/>
  <c r="AJ2469" i="5"/>
  <c r="AK2469" i="5"/>
  <c r="AL2469" i="5"/>
  <c r="AM2469" i="5"/>
  <c r="AN2469" i="5"/>
  <c r="AO2469" i="5"/>
  <c r="D2470" i="5"/>
  <c r="AG2470" i="5"/>
  <c r="AH2470" i="5"/>
  <c r="AI2470" i="5"/>
  <c r="AJ2470" i="5"/>
  <c r="AK2470" i="5"/>
  <c r="AL2470" i="5"/>
  <c r="AM2470" i="5"/>
  <c r="AN2470" i="5"/>
  <c r="AO2470" i="5"/>
  <c r="D2471" i="5"/>
  <c r="AG2471" i="5"/>
  <c r="AH2471" i="5"/>
  <c r="AI2471" i="5"/>
  <c r="AJ2471" i="5"/>
  <c r="AK2471" i="5"/>
  <c r="AL2471" i="5"/>
  <c r="AM2471" i="5"/>
  <c r="AN2471" i="5"/>
  <c r="AO2471" i="5"/>
  <c r="D2472" i="5"/>
  <c r="AG2472" i="5"/>
  <c r="AH2472" i="5"/>
  <c r="AI2472" i="5"/>
  <c r="AJ2472" i="5"/>
  <c r="AK2472" i="5"/>
  <c r="AL2472" i="5"/>
  <c r="AM2472" i="5"/>
  <c r="AN2472" i="5"/>
  <c r="AO2472" i="5"/>
  <c r="D2473" i="5"/>
  <c r="AG2473" i="5"/>
  <c r="AH2473" i="5"/>
  <c r="AI2473" i="5"/>
  <c r="AJ2473" i="5"/>
  <c r="AK2473" i="5"/>
  <c r="AL2473" i="5"/>
  <c r="AM2473" i="5"/>
  <c r="AN2473" i="5"/>
  <c r="AO2473" i="5"/>
  <c r="D2474" i="5"/>
  <c r="AG2474" i="5"/>
  <c r="AH2474" i="5"/>
  <c r="AI2474" i="5"/>
  <c r="AJ2474" i="5"/>
  <c r="AK2474" i="5"/>
  <c r="AL2474" i="5"/>
  <c r="AM2474" i="5"/>
  <c r="AN2474" i="5"/>
  <c r="AO2474" i="5"/>
  <c r="D2475" i="5"/>
  <c r="AG2475" i="5"/>
  <c r="AH2475" i="5"/>
  <c r="AI2475" i="5"/>
  <c r="AJ2475" i="5"/>
  <c r="AK2475" i="5"/>
  <c r="AL2475" i="5"/>
  <c r="AM2475" i="5"/>
  <c r="AN2475" i="5"/>
  <c r="AO2475" i="5"/>
  <c r="D2476" i="5"/>
  <c r="AG2476" i="5"/>
  <c r="AH2476" i="5"/>
  <c r="AI2476" i="5"/>
  <c r="AJ2476" i="5"/>
  <c r="AK2476" i="5"/>
  <c r="AL2476" i="5"/>
  <c r="AM2476" i="5"/>
  <c r="AN2476" i="5"/>
  <c r="AO2476" i="5"/>
  <c r="D2477" i="5"/>
  <c r="AG2477" i="5"/>
  <c r="AH2477" i="5"/>
  <c r="AI2477" i="5"/>
  <c r="AJ2477" i="5"/>
  <c r="AK2477" i="5"/>
  <c r="AL2477" i="5"/>
  <c r="AM2477" i="5"/>
  <c r="AN2477" i="5"/>
  <c r="AO2477" i="5"/>
  <c r="D2478" i="5"/>
  <c r="AG2478" i="5"/>
  <c r="AH2478" i="5"/>
  <c r="AI2478" i="5"/>
  <c r="AJ2478" i="5"/>
  <c r="AK2478" i="5"/>
  <c r="AL2478" i="5"/>
  <c r="AM2478" i="5"/>
  <c r="AN2478" i="5"/>
  <c r="AO2478" i="5"/>
  <c r="D2479" i="5"/>
  <c r="AG2479" i="5"/>
  <c r="AH2479" i="5"/>
  <c r="AI2479" i="5"/>
  <c r="AJ2479" i="5"/>
  <c r="AK2479" i="5"/>
  <c r="AL2479" i="5"/>
  <c r="AM2479" i="5"/>
  <c r="AN2479" i="5"/>
  <c r="AO2479" i="5"/>
  <c r="D2480" i="5"/>
  <c r="AG2480" i="5"/>
  <c r="AH2480" i="5"/>
  <c r="AI2480" i="5"/>
  <c r="AJ2480" i="5"/>
  <c r="AK2480" i="5"/>
  <c r="AL2480" i="5"/>
  <c r="AM2480" i="5"/>
  <c r="AN2480" i="5"/>
  <c r="AO2480" i="5"/>
  <c r="D2481" i="5"/>
  <c r="AG2481" i="5"/>
  <c r="AH2481" i="5"/>
  <c r="AI2481" i="5"/>
  <c r="AJ2481" i="5"/>
  <c r="AK2481" i="5"/>
  <c r="AL2481" i="5"/>
  <c r="AM2481" i="5"/>
  <c r="AN2481" i="5"/>
  <c r="AO2481" i="5"/>
  <c r="D2482" i="5"/>
  <c r="AG2482" i="5"/>
  <c r="AH2482" i="5"/>
  <c r="AI2482" i="5"/>
  <c r="AJ2482" i="5"/>
  <c r="AK2482" i="5"/>
  <c r="AL2482" i="5"/>
  <c r="AM2482" i="5"/>
  <c r="AN2482" i="5"/>
  <c r="AO2482" i="5"/>
  <c r="D2483" i="5"/>
  <c r="AG2483" i="5"/>
  <c r="AH2483" i="5"/>
  <c r="AI2483" i="5"/>
  <c r="AJ2483" i="5"/>
  <c r="AK2483" i="5"/>
  <c r="AL2483" i="5"/>
  <c r="AM2483" i="5"/>
  <c r="AN2483" i="5"/>
  <c r="AO2483" i="5"/>
  <c r="D2484" i="5"/>
  <c r="AG2484" i="5"/>
  <c r="AH2484" i="5"/>
  <c r="AI2484" i="5"/>
  <c r="AJ2484" i="5"/>
  <c r="AK2484" i="5"/>
  <c r="AL2484" i="5"/>
  <c r="AM2484" i="5"/>
  <c r="AN2484" i="5"/>
  <c r="AO2484" i="5"/>
  <c r="D2485" i="5"/>
  <c r="AG2485" i="5"/>
  <c r="AH2485" i="5"/>
  <c r="AI2485" i="5"/>
  <c r="AJ2485" i="5"/>
  <c r="AK2485" i="5"/>
  <c r="AL2485" i="5"/>
  <c r="AM2485" i="5"/>
  <c r="AN2485" i="5"/>
  <c r="AO2485" i="5"/>
  <c r="D2486" i="5"/>
  <c r="AG2486" i="5"/>
  <c r="AH2486" i="5"/>
  <c r="AI2486" i="5"/>
  <c r="AJ2486" i="5"/>
  <c r="AK2486" i="5"/>
  <c r="AL2486" i="5"/>
  <c r="AM2486" i="5"/>
  <c r="AN2486" i="5"/>
  <c r="AO2486" i="5"/>
  <c r="D2487" i="5"/>
  <c r="AG2487" i="5"/>
  <c r="AH2487" i="5"/>
  <c r="AI2487" i="5"/>
  <c r="AJ2487" i="5"/>
  <c r="AK2487" i="5"/>
  <c r="AL2487" i="5"/>
  <c r="AM2487" i="5"/>
  <c r="AN2487" i="5"/>
  <c r="AO2487" i="5"/>
  <c r="D2488" i="5"/>
  <c r="AG2488" i="5"/>
  <c r="AH2488" i="5"/>
  <c r="AI2488" i="5"/>
  <c r="AJ2488" i="5"/>
  <c r="AK2488" i="5"/>
  <c r="AL2488" i="5"/>
  <c r="AM2488" i="5"/>
  <c r="AN2488" i="5"/>
  <c r="AO2488" i="5"/>
  <c r="D2489" i="5"/>
  <c r="AG2489" i="5"/>
  <c r="AH2489" i="5"/>
  <c r="AI2489" i="5"/>
  <c r="AJ2489" i="5"/>
  <c r="AK2489" i="5"/>
  <c r="AL2489" i="5"/>
  <c r="AM2489" i="5"/>
  <c r="AN2489" i="5"/>
  <c r="AO2489" i="5"/>
  <c r="D2490" i="5"/>
  <c r="AG2490" i="5"/>
  <c r="AH2490" i="5"/>
  <c r="AI2490" i="5"/>
  <c r="AJ2490" i="5"/>
  <c r="AK2490" i="5"/>
  <c r="AL2490" i="5"/>
  <c r="AM2490" i="5"/>
  <c r="AN2490" i="5"/>
  <c r="AO2490" i="5"/>
  <c r="D2491" i="5"/>
  <c r="AG2491" i="5"/>
  <c r="AH2491" i="5"/>
  <c r="AI2491" i="5"/>
  <c r="AJ2491" i="5"/>
  <c r="AK2491" i="5"/>
  <c r="AL2491" i="5"/>
  <c r="AM2491" i="5"/>
  <c r="AN2491" i="5"/>
  <c r="AO2491" i="5"/>
  <c r="D2492" i="5"/>
  <c r="AG2492" i="5"/>
  <c r="AH2492" i="5"/>
  <c r="AI2492" i="5"/>
  <c r="AJ2492" i="5"/>
  <c r="AK2492" i="5"/>
  <c r="AL2492" i="5"/>
  <c r="AM2492" i="5"/>
  <c r="AN2492" i="5"/>
  <c r="AO2492" i="5"/>
  <c r="D2493" i="5"/>
  <c r="AG2493" i="5"/>
  <c r="AH2493" i="5"/>
  <c r="AI2493" i="5"/>
  <c r="AJ2493" i="5"/>
  <c r="AK2493" i="5"/>
  <c r="AL2493" i="5"/>
  <c r="AM2493" i="5"/>
  <c r="AN2493" i="5"/>
  <c r="AO2493" i="5"/>
  <c r="D2494" i="5"/>
  <c r="AG2494" i="5"/>
  <c r="AH2494" i="5"/>
  <c r="AI2494" i="5"/>
  <c r="AJ2494" i="5"/>
  <c r="AK2494" i="5"/>
  <c r="AL2494" i="5"/>
  <c r="AM2494" i="5"/>
  <c r="AN2494" i="5"/>
  <c r="AO2494" i="5"/>
  <c r="D2495" i="5"/>
  <c r="AG2495" i="5"/>
  <c r="AH2495" i="5"/>
  <c r="AI2495" i="5"/>
  <c r="AJ2495" i="5"/>
  <c r="AK2495" i="5"/>
  <c r="AL2495" i="5"/>
  <c r="AM2495" i="5"/>
  <c r="AN2495" i="5"/>
  <c r="AO2495" i="5"/>
  <c r="D2496" i="5"/>
  <c r="AG2496" i="5"/>
  <c r="AH2496" i="5"/>
  <c r="AI2496" i="5"/>
  <c r="AJ2496" i="5"/>
  <c r="AK2496" i="5"/>
  <c r="AL2496" i="5"/>
  <c r="AM2496" i="5"/>
  <c r="AN2496" i="5"/>
  <c r="AO2496" i="5"/>
  <c r="D2497" i="5"/>
  <c r="AG2497" i="5"/>
  <c r="AH2497" i="5"/>
  <c r="AI2497" i="5"/>
  <c r="AJ2497" i="5"/>
  <c r="AK2497" i="5"/>
  <c r="AL2497" i="5"/>
  <c r="AM2497" i="5"/>
  <c r="AN2497" i="5"/>
  <c r="AO2497" i="5"/>
  <c r="D2498" i="5"/>
  <c r="AG2498" i="5"/>
  <c r="AH2498" i="5"/>
  <c r="AI2498" i="5"/>
  <c r="AJ2498" i="5"/>
  <c r="AK2498" i="5"/>
  <c r="AL2498" i="5"/>
  <c r="AM2498" i="5"/>
  <c r="AN2498" i="5"/>
  <c r="AO2498" i="5"/>
  <c r="D2499" i="5"/>
  <c r="AG2499" i="5"/>
  <c r="AH2499" i="5"/>
  <c r="AI2499" i="5"/>
  <c r="AJ2499" i="5"/>
  <c r="AK2499" i="5"/>
  <c r="AL2499" i="5"/>
  <c r="AM2499" i="5"/>
  <c r="AN2499" i="5"/>
  <c r="AO2499" i="5"/>
  <c r="D2500" i="5"/>
  <c r="AG2500" i="5"/>
  <c r="AH2500" i="5"/>
  <c r="AI2500" i="5"/>
  <c r="AJ2500" i="5"/>
  <c r="AK2500" i="5"/>
  <c r="AL2500" i="5"/>
  <c r="AM2500" i="5"/>
  <c r="AN2500" i="5"/>
  <c r="AO2500" i="5"/>
  <c r="D2501" i="5"/>
  <c r="AG2501" i="5"/>
  <c r="AH2501" i="5"/>
  <c r="AI2501" i="5"/>
  <c r="AJ2501" i="5"/>
  <c r="AK2501" i="5"/>
  <c r="AL2501" i="5"/>
  <c r="AM2501" i="5"/>
  <c r="AN2501" i="5"/>
  <c r="AO2501" i="5"/>
  <c r="D2502" i="5"/>
  <c r="AG2502" i="5"/>
  <c r="AH2502" i="5"/>
  <c r="AI2502" i="5"/>
  <c r="AJ2502" i="5"/>
  <c r="AK2502" i="5"/>
  <c r="AL2502" i="5"/>
  <c r="AM2502" i="5"/>
  <c r="AN2502" i="5"/>
  <c r="AO2502" i="5"/>
  <c r="D2503" i="5"/>
  <c r="AG2503" i="5"/>
  <c r="AH2503" i="5"/>
  <c r="AI2503" i="5"/>
  <c r="AJ2503" i="5"/>
  <c r="AK2503" i="5"/>
  <c r="AL2503" i="5"/>
  <c r="AM2503" i="5"/>
  <c r="AN2503" i="5"/>
  <c r="AO2503" i="5"/>
  <c r="D2504" i="5"/>
  <c r="AG2504" i="5"/>
  <c r="AH2504" i="5"/>
  <c r="AI2504" i="5"/>
  <c r="AJ2504" i="5"/>
  <c r="AK2504" i="5"/>
  <c r="AL2504" i="5"/>
  <c r="AM2504" i="5"/>
  <c r="AN2504" i="5"/>
  <c r="AO2504" i="5"/>
  <c r="D2505" i="5"/>
  <c r="AG2505" i="5"/>
  <c r="AH2505" i="5"/>
  <c r="AI2505" i="5"/>
  <c r="AJ2505" i="5"/>
  <c r="AK2505" i="5"/>
  <c r="AL2505" i="5"/>
  <c r="AM2505" i="5"/>
  <c r="AN2505" i="5"/>
  <c r="AO2505" i="5"/>
  <c r="D2506" i="5"/>
  <c r="AG2506" i="5"/>
  <c r="AH2506" i="5"/>
  <c r="AI2506" i="5"/>
  <c r="AJ2506" i="5"/>
  <c r="AK2506" i="5"/>
  <c r="AL2506" i="5"/>
  <c r="AM2506" i="5"/>
  <c r="AN2506" i="5"/>
  <c r="AO2506" i="5"/>
  <c r="D2507" i="5"/>
  <c r="AG2507" i="5"/>
  <c r="AH2507" i="5"/>
  <c r="AI2507" i="5"/>
  <c r="AJ2507" i="5"/>
  <c r="AK2507" i="5"/>
  <c r="AL2507" i="5"/>
  <c r="AM2507" i="5"/>
  <c r="AN2507" i="5"/>
  <c r="AO2507" i="5"/>
  <c r="D2508" i="5"/>
  <c r="AG2508" i="5"/>
  <c r="AH2508" i="5"/>
  <c r="AI2508" i="5"/>
  <c r="AJ2508" i="5"/>
  <c r="AK2508" i="5"/>
  <c r="AL2508" i="5"/>
  <c r="AM2508" i="5"/>
  <c r="AN2508" i="5"/>
  <c r="AO2508" i="5"/>
  <c r="D2509" i="5"/>
  <c r="AG2509" i="5"/>
  <c r="AH2509" i="5"/>
  <c r="AI2509" i="5"/>
  <c r="AJ2509" i="5"/>
  <c r="AK2509" i="5"/>
  <c r="AL2509" i="5"/>
  <c r="AM2509" i="5"/>
  <c r="AN2509" i="5"/>
  <c r="AO2509" i="5"/>
  <c r="D2510" i="5"/>
  <c r="AG2510" i="5"/>
  <c r="AH2510" i="5"/>
  <c r="AI2510" i="5"/>
  <c r="AJ2510" i="5"/>
  <c r="AK2510" i="5"/>
  <c r="AL2510" i="5"/>
  <c r="AM2510" i="5"/>
  <c r="AN2510" i="5"/>
  <c r="AO2510" i="5"/>
  <c r="D2511" i="5"/>
  <c r="AG2511" i="5"/>
  <c r="AH2511" i="5"/>
  <c r="AI2511" i="5"/>
  <c r="AJ2511" i="5"/>
  <c r="AK2511" i="5"/>
  <c r="AL2511" i="5"/>
  <c r="AM2511" i="5"/>
  <c r="AN2511" i="5"/>
  <c r="AO2511" i="5"/>
  <c r="D2512" i="5"/>
  <c r="AG2512" i="5"/>
  <c r="AH2512" i="5"/>
  <c r="AI2512" i="5"/>
  <c r="AJ2512" i="5"/>
  <c r="AK2512" i="5"/>
  <c r="AL2512" i="5"/>
  <c r="AM2512" i="5"/>
  <c r="AN2512" i="5"/>
  <c r="AO2512" i="5"/>
  <c r="D2513" i="5"/>
  <c r="AG2513" i="5"/>
  <c r="AH2513" i="5"/>
  <c r="AI2513" i="5"/>
  <c r="AJ2513" i="5"/>
  <c r="AK2513" i="5"/>
  <c r="AL2513" i="5"/>
  <c r="AM2513" i="5"/>
  <c r="AN2513" i="5"/>
  <c r="AO2513" i="5"/>
  <c r="D2514" i="5"/>
  <c r="AG2514" i="5"/>
  <c r="AH2514" i="5"/>
  <c r="AI2514" i="5"/>
  <c r="AJ2514" i="5"/>
  <c r="AK2514" i="5"/>
  <c r="AL2514" i="5"/>
  <c r="AM2514" i="5"/>
  <c r="AN2514" i="5"/>
  <c r="AO2514" i="5"/>
  <c r="D2515" i="5"/>
  <c r="AG2515" i="5"/>
  <c r="AH2515" i="5"/>
  <c r="AI2515" i="5"/>
  <c r="AJ2515" i="5"/>
  <c r="AK2515" i="5"/>
  <c r="AL2515" i="5"/>
  <c r="AM2515" i="5"/>
  <c r="AN2515" i="5"/>
  <c r="AO2515" i="5"/>
  <c r="D2516" i="5"/>
  <c r="AG2516" i="5"/>
  <c r="AH2516" i="5"/>
  <c r="AI2516" i="5"/>
  <c r="AJ2516" i="5"/>
  <c r="AK2516" i="5"/>
  <c r="AL2516" i="5"/>
  <c r="AM2516" i="5"/>
  <c r="AN2516" i="5"/>
  <c r="AO2516" i="5"/>
  <c r="D2517" i="5"/>
  <c r="AG2517" i="5"/>
  <c r="AH2517" i="5"/>
  <c r="AI2517" i="5"/>
  <c r="AJ2517" i="5"/>
  <c r="AK2517" i="5"/>
  <c r="AL2517" i="5"/>
  <c r="AM2517" i="5"/>
  <c r="AN2517" i="5"/>
  <c r="AO2517" i="5"/>
  <c r="D2518" i="5"/>
  <c r="AG2518" i="5"/>
  <c r="AH2518" i="5"/>
  <c r="AI2518" i="5"/>
  <c r="AJ2518" i="5"/>
  <c r="AK2518" i="5"/>
  <c r="AL2518" i="5"/>
  <c r="AM2518" i="5"/>
  <c r="AN2518" i="5"/>
  <c r="AO2518" i="5"/>
  <c r="D2519" i="5"/>
  <c r="AG2519" i="5"/>
  <c r="AH2519" i="5"/>
  <c r="AI2519" i="5"/>
  <c r="AJ2519" i="5"/>
  <c r="AK2519" i="5"/>
  <c r="AL2519" i="5"/>
  <c r="AM2519" i="5"/>
  <c r="AN2519" i="5"/>
  <c r="AO2519" i="5"/>
  <c r="D2520" i="5"/>
  <c r="AG2520" i="5"/>
  <c r="AH2520" i="5"/>
  <c r="AI2520" i="5"/>
  <c r="AJ2520" i="5"/>
  <c r="AK2520" i="5"/>
  <c r="AL2520" i="5"/>
  <c r="AM2520" i="5"/>
  <c r="AN2520" i="5"/>
  <c r="AO2520" i="5"/>
  <c r="D2521" i="5"/>
  <c r="AG2521" i="5"/>
  <c r="AH2521" i="5"/>
  <c r="AI2521" i="5"/>
  <c r="AJ2521" i="5"/>
  <c r="AK2521" i="5"/>
  <c r="AL2521" i="5"/>
  <c r="AM2521" i="5"/>
  <c r="AN2521" i="5"/>
  <c r="AO2521" i="5"/>
  <c r="D2522" i="5"/>
  <c r="AG2522" i="5"/>
  <c r="AH2522" i="5"/>
  <c r="AI2522" i="5"/>
  <c r="AJ2522" i="5"/>
  <c r="AK2522" i="5"/>
  <c r="AL2522" i="5"/>
  <c r="AM2522" i="5"/>
  <c r="AN2522" i="5"/>
  <c r="AO2522" i="5"/>
  <c r="D2523" i="5"/>
  <c r="AG2523" i="5"/>
  <c r="AH2523" i="5"/>
  <c r="AI2523" i="5"/>
  <c r="AJ2523" i="5"/>
  <c r="AK2523" i="5"/>
  <c r="AL2523" i="5"/>
  <c r="AM2523" i="5"/>
  <c r="AN2523" i="5"/>
  <c r="AO2523" i="5"/>
  <c r="D2524" i="5"/>
  <c r="AG2524" i="5"/>
  <c r="AH2524" i="5"/>
  <c r="AI2524" i="5"/>
  <c r="AJ2524" i="5"/>
  <c r="AK2524" i="5"/>
  <c r="AL2524" i="5"/>
  <c r="AM2524" i="5"/>
  <c r="AN2524" i="5"/>
  <c r="AO2524" i="5"/>
  <c r="D2525" i="5"/>
  <c r="AG2525" i="5"/>
  <c r="AH2525" i="5"/>
  <c r="AI2525" i="5"/>
  <c r="AJ2525" i="5"/>
  <c r="AK2525" i="5"/>
  <c r="AL2525" i="5"/>
  <c r="AM2525" i="5"/>
  <c r="AN2525" i="5"/>
  <c r="AO2525" i="5"/>
  <c r="D2526" i="5"/>
  <c r="AG2526" i="5"/>
  <c r="AH2526" i="5"/>
  <c r="AI2526" i="5"/>
  <c r="AJ2526" i="5"/>
  <c r="AK2526" i="5"/>
  <c r="AL2526" i="5"/>
  <c r="AM2526" i="5"/>
  <c r="AN2526" i="5"/>
  <c r="AO2526" i="5"/>
  <c r="D2527" i="5"/>
  <c r="AG2527" i="5"/>
  <c r="AH2527" i="5"/>
  <c r="AI2527" i="5"/>
  <c r="AJ2527" i="5"/>
  <c r="AK2527" i="5"/>
  <c r="AL2527" i="5"/>
  <c r="AM2527" i="5"/>
  <c r="AN2527" i="5"/>
  <c r="AO2527" i="5"/>
  <c r="D2528" i="5"/>
  <c r="AG2528" i="5"/>
  <c r="AH2528" i="5"/>
  <c r="AI2528" i="5"/>
  <c r="AJ2528" i="5"/>
  <c r="AK2528" i="5"/>
  <c r="AL2528" i="5"/>
  <c r="AM2528" i="5"/>
  <c r="AN2528" i="5"/>
  <c r="AO2528" i="5"/>
  <c r="D2529" i="5"/>
  <c r="AG2529" i="5"/>
  <c r="AH2529" i="5"/>
  <c r="AI2529" i="5"/>
  <c r="AJ2529" i="5"/>
  <c r="AK2529" i="5"/>
  <c r="AL2529" i="5"/>
  <c r="AM2529" i="5"/>
  <c r="AN2529" i="5"/>
  <c r="AO2529" i="5"/>
  <c r="D2530" i="5"/>
  <c r="AG2530" i="5"/>
  <c r="AH2530" i="5"/>
  <c r="AI2530" i="5"/>
  <c r="AJ2530" i="5"/>
  <c r="AK2530" i="5"/>
  <c r="AL2530" i="5"/>
  <c r="AM2530" i="5"/>
  <c r="AN2530" i="5"/>
  <c r="AO2530" i="5"/>
  <c r="M2531" i="5"/>
  <c r="N2531" i="5"/>
  <c r="O2531" i="5"/>
  <c r="P2531" i="5"/>
  <c r="Q2531" i="5"/>
  <c r="R2531" i="5"/>
  <c r="S2531" i="5"/>
  <c r="T2531" i="5"/>
  <c r="U2531" i="5"/>
  <c r="V2531" i="5"/>
  <c r="W2531" i="5"/>
  <c r="X2531" i="5"/>
  <c r="Y2531" i="5"/>
  <c r="Z2531" i="5"/>
  <c r="AA2531" i="5"/>
  <c r="AB2531" i="5"/>
  <c r="AP2412" i="5" s="1"/>
  <c r="AC2531" i="5"/>
  <c r="AD2531" i="5"/>
  <c r="B2534" i="5"/>
  <c r="D2549" i="5"/>
  <c r="AG2549" i="5" s="1"/>
  <c r="DS2549" i="5" s="1"/>
  <c r="AH2549" i="5"/>
  <c r="AI2549" i="5"/>
  <c r="AJ2549" i="5"/>
  <c r="AL2549" i="5" s="1"/>
  <c r="AK2549" i="5"/>
  <c r="AM2549" i="5"/>
  <c r="AN2549" i="5"/>
  <c r="AO2549" i="5"/>
  <c r="AP2549" i="5"/>
  <c r="AQ2549" i="5"/>
  <c r="AR2549" i="5"/>
  <c r="AT2549" i="5" s="1"/>
  <c r="AS2549" i="5"/>
  <c r="AU2549" i="5"/>
  <c r="AV2549" i="5"/>
  <c r="AW2549" i="5"/>
  <c r="AX2549" i="5"/>
  <c r="AY2549" i="5"/>
  <c r="AZ2549" i="5"/>
  <c r="BB2549" i="5" s="1"/>
  <c r="BA2549" i="5"/>
  <c r="BC2549" i="5"/>
  <c r="BD2549" i="5"/>
  <c r="BE2549" i="5"/>
  <c r="BF2549" i="5"/>
  <c r="BG2549" i="5"/>
  <c r="BH2549" i="5"/>
  <c r="BJ2549" i="5" s="1"/>
  <c r="BI2549" i="5"/>
  <c r="BK2549" i="5"/>
  <c r="BL2549" i="5"/>
  <c r="BM2549" i="5"/>
  <c r="BN2549" i="5"/>
  <c r="BO2549" i="5"/>
  <c r="BP2549" i="5"/>
  <c r="BR2549" i="5" s="1"/>
  <c r="BQ2549" i="5"/>
  <c r="BS2549" i="5"/>
  <c r="BT2549" i="5"/>
  <c r="BU2549" i="5"/>
  <c r="BV2549" i="5"/>
  <c r="BW2549" i="5"/>
  <c r="BX2549" i="5"/>
  <c r="BZ2549" i="5" s="1"/>
  <c r="BY2549" i="5"/>
  <c r="CA2549" i="5"/>
  <c r="CB2549" i="5"/>
  <c r="CC2549" i="5"/>
  <c r="CD2549" i="5"/>
  <c r="CE2549" i="5"/>
  <c r="CF2549" i="5"/>
  <c r="CH2549" i="5" s="1"/>
  <c r="CG2549" i="5"/>
  <c r="CI2549" i="5"/>
  <c r="CJ2549" i="5"/>
  <c r="CK2549" i="5"/>
  <c r="CL2549" i="5"/>
  <c r="CM2549" i="5"/>
  <c r="CN2549" i="5"/>
  <c r="CP2549" i="5" s="1"/>
  <c r="CO2549" i="5"/>
  <c r="CQ2549" i="5"/>
  <c r="CR2549" i="5"/>
  <c r="CS2549" i="5"/>
  <c r="CT2549" i="5"/>
  <c r="CU2549" i="5"/>
  <c r="CV2549" i="5"/>
  <c r="CX2549" i="5" s="1"/>
  <c r="CW2549" i="5"/>
  <c r="CY2549" i="5"/>
  <c r="CZ2549" i="5"/>
  <c r="DA2549" i="5"/>
  <c r="DB2549" i="5"/>
  <c r="DC2549" i="5"/>
  <c r="DD2549" i="5"/>
  <c r="DF2549" i="5" s="1"/>
  <c r="DE2549" i="5"/>
  <c r="DG2549" i="5"/>
  <c r="DH2549" i="5"/>
  <c r="DI2549" i="5"/>
  <c r="DJ2549" i="5"/>
  <c r="DK2549" i="5"/>
  <c r="DL2549" i="5"/>
  <c r="DN2549" i="5" s="1"/>
  <c r="DM2549" i="5"/>
  <c r="D2550" i="5"/>
  <c r="AG2550" i="5" s="1"/>
  <c r="DS2550" i="5" s="1"/>
  <c r="DT2550" i="5" s="1"/>
  <c r="AH2550" i="5"/>
  <c r="AI2550" i="5"/>
  <c r="AL2550" i="5" s="1"/>
  <c r="AJ2550" i="5"/>
  <c r="AK2550" i="5"/>
  <c r="AM2550" i="5"/>
  <c r="AN2550" i="5"/>
  <c r="AP2550" i="5" s="1"/>
  <c r="AO2550" i="5"/>
  <c r="AQ2550" i="5"/>
  <c r="AT2550" i="5" s="1"/>
  <c r="AR2550" i="5"/>
  <c r="AS2550" i="5"/>
  <c r="AU2550" i="5"/>
  <c r="AV2550" i="5"/>
  <c r="AX2550" i="5" s="1"/>
  <c r="AW2550" i="5"/>
  <c r="AY2550" i="5"/>
  <c r="BB2550" i="5" s="1"/>
  <c r="AZ2550" i="5"/>
  <c r="BA2550" i="5"/>
  <c r="BC2550" i="5"/>
  <c r="BD2550" i="5"/>
  <c r="BF2550" i="5" s="1"/>
  <c r="BE2550" i="5"/>
  <c r="BG2550" i="5"/>
  <c r="BJ2550" i="5" s="1"/>
  <c r="BH2550" i="5"/>
  <c r="BI2550" i="5"/>
  <c r="BK2550" i="5"/>
  <c r="BL2550" i="5"/>
  <c r="BN2550" i="5" s="1"/>
  <c r="BM2550" i="5"/>
  <c r="BO2550" i="5"/>
  <c r="BR2550" i="5" s="1"/>
  <c r="BP2550" i="5"/>
  <c r="BQ2550" i="5"/>
  <c r="BS2550" i="5"/>
  <c r="BT2550" i="5"/>
  <c r="BV2550" i="5" s="1"/>
  <c r="BU2550" i="5"/>
  <c r="BW2550" i="5"/>
  <c r="BZ2550" i="5" s="1"/>
  <c r="BX2550" i="5"/>
  <c r="BY2550" i="5"/>
  <c r="CA2550" i="5"/>
  <c r="CB2550" i="5"/>
  <c r="CD2550" i="5" s="1"/>
  <c r="CC2550" i="5"/>
  <c r="CE2550" i="5"/>
  <c r="CH2550" i="5" s="1"/>
  <c r="CF2550" i="5"/>
  <c r="CG2550" i="5"/>
  <c r="CI2550" i="5"/>
  <c r="CJ2550" i="5"/>
  <c r="CL2550" i="5" s="1"/>
  <c r="CK2550" i="5"/>
  <c r="CM2550" i="5"/>
  <c r="CP2550" i="5" s="1"/>
  <c r="CN2550" i="5"/>
  <c r="CO2550" i="5"/>
  <c r="CQ2550" i="5"/>
  <c r="CR2550" i="5"/>
  <c r="CT2550" i="5" s="1"/>
  <c r="CS2550" i="5"/>
  <c r="CU2550" i="5"/>
  <c r="CX2550" i="5" s="1"/>
  <c r="CV2550" i="5"/>
  <c r="CW2550" i="5"/>
  <c r="CY2550" i="5"/>
  <c r="CZ2550" i="5"/>
  <c r="DB2550" i="5" s="1"/>
  <c r="DA2550" i="5"/>
  <c r="DC2550" i="5"/>
  <c r="DF2550" i="5" s="1"/>
  <c r="DD2550" i="5"/>
  <c r="DE2550" i="5"/>
  <c r="DG2550" i="5"/>
  <c r="DH2550" i="5"/>
  <c r="DJ2550" i="5" s="1"/>
  <c r="DP2550" i="5" s="1"/>
  <c r="DI2550" i="5"/>
  <c r="DK2550" i="5"/>
  <c r="DN2550" i="5" s="1"/>
  <c r="DL2550" i="5"/>
  <c r="DM2550" i="5"/>
  <c r="D2551" i="5"/>
  <c r="AG2551" i="5"/>
  <c r="DS2551" i="5" s="1"/>
  <c r="DT2551" i="5" s="1"/>
  <c r="AH2551" i="5"/>
  <c r="AI2551" i="5"/>
  <c r="AJ2551" i="5"/>
  <c r="AK2551" i="5"/>
  <c r="AL2551" i="5"/>
  <c r="AM2551" i="5"/>
  <c r="AN2551" i="5"/>
  <c r="AP2551" i="5" s="1"/>
  <c r="AO2551" i="5"/>
  <c r="AQ2551" i="5"/>
  <c r="AR2551" i="5"/>
  <c r="AS2551" i="5"/>
  <c r="AT2551" i="5"/>
  <c r="AU2551" i="5"/>
  <c r="AV2551" i="5"/>
  <c r="AX2551" i="5" s="1"/>
  <c r="AW2551" i="5"/>
  <c r="AY2551" i="5"/>
  <c r="AZ2551" i="5"/>
  <c r="BA2551" i="5"/>
  <c r="BB2551" i="5"/>
  <c r="BC2551" i="5"/>
  <c r="BD2551" i="5"/>
  <c r="BF2551" i="5" s="1"/>
  <c r="BE2551" i="5"/>
  <c r="BG2551" i="5"/>
  <c r="BH2551" i="5"/>
  <c r="BI2551" i="5"/>
  <c r="BJ2551" i="5"/>
  <c r="BK2551" i="5"/>
  <c r="BL2551" i="5"/>
  <c r="BN2551" i="5" s="1"/>
  <c r="BM2551" i="5"/>
  <c r="BO2551" i="5"/>
  <c r="BP2551" i="5"/>
  <c r="BQ2551" i="5"/>
  <c r="BR2551" i="5"/>
  <c r="BS2551" i="5"/>
  <c r="BT2551" i="5"/>
  <c r="BV2551" i="5" s="1"/>
  <c r="BU2551" i="5"/>
  <c r="BW2551" i="5"/>
  <c r="BX2551" i="5"/>
  <c r="BY2551" i="5"/>
  <c r="BZ2551" i="5"/>
  <c r="CA2551" i="5"/>
  <c r="CB2551" i="5"/>
  <c r="CD2551" i="5" s="1"/>
  <c r="CC2551" i="5"/>
  <c r="CE2551" i="5"/>
  <c r="CF2551" i="5"/>
  <c r="CG2551" i="5"/>
  <c r="CH2551" i="5"/>
  <c r="CI2551" i="5"/>
  <c r="CJ2551" i="5"/>
  <c r="CL2551" i="5" s="1"/>
  <c r="CK2551" i="5"/>
  <c r="CM2551" i="5"/>
  <c r="CN2551" i="5"/>
  <c r="CO2551" i="5"/>
  <c r="CP2551" i="5"/>
  <c r="CQ2551" i="5"/>
  <c r="CR2551" i="5"/>
  <c r="CT2551" i="5" s="1"/>
  <c r="CS2551" i="5"/>
  <c r="CU2551" i="5"/>
  <c r="CV2551" i="5"/>
  <c r="CW2551" i="5"/>
  <c r="CX2551" i="5"/>
  <c r="CY2551" i="5"/>
  <c r="CZ2551" i="5"/>
  <c r="DB2551" i="5" s="1"/>
  <c r="DA2551" i="5"/>
  <c r="DC2551" i="5"/>
  <c r="DD2551" i="5"/>
  <c r="DE2551" i="5"/>
  <c r="DF2551" i="5"/>
  <c r="DG2551" i="5"/>
  <c r="DH2551" i="5"/>
  <c r="DJ2551" i="5" s="1"/>
  <c r="DI2551" i="5"/>
  <c r="DK2551" i="5"/>
  <c r="DL2551" i="5"/>
  <c r="DM2551" i="5"/>
  <c r="DN2551" i="5"/>
  <c r="D2552" i="5"/>
  <c r="AG2552" i="5" s="1"/>
  <c r="DS2552" i="5" s="1"/>
  <c r="DT2552" i="5" s="1"/>
  <c r="AH2552" i="5"/>
  <c r="AI2552" i="5"/>
  <c r="AJ2552" i="5"/>
  <c r="AL2552" i="5" s="1"/>
  <c r="AK2552" i="5"/>
  <c r="AM2552" i="5"/>
  <c r="AP2552" i="5" s="1"/>
  <c r="AN2552" i="5"/>
  <c r="AO2552" i="5"/>
  <c r="AQ2552" i="5"/>
  <c r="AR2552" i="5"/>
  <c r="AT2552" i="5" s="1"/>
  <c r="AS2552" i="5"/>
  <c r="AU2552" i="5"/>
  <c r="AX2552" i="5" s="1"/>
  <c r="AV2552" i="5"/>
  <c r="AW2552" i="5"/>
  <c r="AY2552" i="5"/>
  <c r="AZ2552" i="5"/>
  <c r="BB2552" i="5" s="1"/>
  <c r="BA2552" i="5"/>
  <c r="BC2552" i="5"/>
  <c r="BF2552" i="5" s="1"/>
  <c r="BD2552" i="5"/>
  <c r="BE2552" i="5"/>
  <c r="BG2552" i="5"/>
  <c r="BH2552" i="5"/>
  <c r="BJ2552" i="5" s="1"/>
  <c r="BI2552" i="5"/>
  <c r="BK2552" i="5"/>
  <c r="BN2552" i="5" s="1"/>
  <c r="BL2552" i="5"/>
  <c r="BM2552" i="5"/>
  <c r="BO2552" i="5"/>
  <c r="BP2552" i="5"/>
  <c r="BR2552" i="5" s="1"/>
  <c r="BQ2552" i="5"/>
  <c r="BS2552" i="5"/>
  <c r="BV2552" i="5" s="1"/>
  <c r="BT2552" i="5"/>
  <c r="BU2552" i="5"/>
  <c r="BW2552" i="5"/>
  <c r="BX2552" i="5"/>
  <c r="BZ2552" i="5" s="1"/>
  <c r="BY2552" i="5"/>
  <c r="CA2552" i="5"/>
  <c r="CD2552" i="5" s="1"/>
  <c r="CB2552" i="5"/>
  <c r="CC2552" i="5"/>
  <c r="CE2552" i="5"/>
  <c r="CF2552" i="5"/>
  <c r="CH2552" i="5" s="1"/>
  <c r="CG2552" i="5"/>
  <c r="CI2552" i="5"/>
  <c r="CL2552" i="5" s="1"/>
  <c r="CJ2552" i="5"/>
  <c r="CK2552" i="5"/>
  <c r="CM2552" i="5"/>
  <c r="CN2552" i="5"/>
  <c r="CP2552" i="5" s="1"/>
  <c r="CO2552" i="5"/>
  <c r="CQ2552" i="5"/>
  <c r="CT2552" i="5" s="1"/>
  <c r="CR2552" i="5"/>
  <c r="CS2552" i="5"/>
  <c r="CU2552" i="5"/>
  <c r="CV2552" i="5"/>
  <c r="CX2552" i="5" s="1"/>
  <c r="CW2552" i="5"/>
  <c r="CY2552" i="5"/>
  <c r="DB2552" i="5" s="1"/>
  <c r="CZ2552" i="5"/>
  <c r="DA2552" i="5"/>
  <c r="DC2552" i="5"/>
  <c r="DD2552" i="5"/>
  <c r="DF2552" i="5" s="1"/>
  <c r="DE2552" i="5"/>
  <c r="DG2552" i="5"/>
  <c r="DJ2552" i="5" s="1"/>
  <c r="DH2552" i="5"/>
  <c r="DI2552" i="5"/>
  <c r="DK2552" i="5"/>
  <c r="DL2552" i="5"/>
  <c r="DN2552" i="5" s="1"/>
  <c r="DM2552" i="5"/>
  <c r="D2553" i="5"/>
  <c r="AG2553" i="5" s="1"/>
  <c r="DS2553" i="5" s="1"/>
  <c r="DT2553" i="5" s="1"/>
  <c r="AH2553" i="5"/>
  <c r="AI2553" i="5"/>
  <c r="AJ2553" i="5"/>
  <c r="AL2553" i="5" s="1"/>
  <c r="AK2553" i="5"/>
  <c r="AM2553" i="5"/>
  <c r="AN2553" i="5"/>
  <c r="AO2553" i="5"/>
  <c r="AP2553" i="5"/>
  <c r="AQ2553" i="5"/>
  <c r="AR2553" i="5"/>
  <c r="AT2553" i="5" s="1"/>
  <c r="AS2553" i="5"/>
  <c r="AU2553" i="5"/>
  <c r="AV2553" i="5"/>
  <c r="AW2553" i="5"/>
  <c r="AX2553" i="5"/>
  <c r="AY2553" i="5"/>
  <c r="AZ2553" i="5"/>
  <c r="BB2553" i="5" s="1"/>
  <c r="BA2553" i="5"/>
  <c r="BC2553" i="5"/>
  <c r="BD2553" i="5"/>
  <c r="BE2553" i="5"/>
  <c r="BF2553" i="5"/>
  <c r="BG2553" i="5"/>
  <c r="BH2553" i="5"/>
  <c r="BJ2553" i="5" s="1"/>
  <c r="BI2553" i="5"/>
  <c r="BK2553" i="5"/>
  <c r="BL2553" i="5"/>
  <c r="BM2553" i="5"/>
  <c r="BN2553" i="5"/>
  <c r="BO2553" i="5"/>
  <c r="BP2553" i="5"/>
  <c r="BR2553" i="5" s="1"/>
  <c r="BQ2553" i="5"/>
  <c r="BS2553" i="5"/>
  <c r="BT2553" i="5"/>
  <c r="BU2553" i="5"/>
  <c r="BV2553" i="5"/>
  <c r="BW2553" i="5"/>
  <c r="BX2553" i="5"/>
  <c r="BZ2553" i="5" s="1"/>
  <c r="BY2553" i="5"/>
  <c r="CA2553" i="5"/>
  <c r="CB2553" i="5"/>
  <c r="CC2553" i="5"/>
  <c r="CD2553" i="5"/>
  <c r="CE2553" i="5"/>
  <c r="CF2553" i="5"/>
  <c r="CH2553" i="5" s="1"/>
  <c r="CG2553" i="5"/>
  <c r="CI2553" i="5"/>
  <c r="CJ2553" i="5"/>
  <c r="CK2553" i="5"/>
  <c r="CL2553" i="5"/>
  <c r="CM2553" i="5"/>
  <c r="CN2553" i="5"/>
  <c r="CP2553" i="5" s="1"/>
  <c r="CO2553" i="5"/>
  <c r="CQ2553" i="5"/>
  <c r="CR2553" i="5"/>
  <c r="CS2553" i="5"/>
  <c r="CT2553" i="5"/>
  <c r="CU2553" i="5"/>
  <c r="CV2553" i="5"/>
  <c r="CX2553" i="5" s="1"/>
  <c r="CW2553" i="5"/>
  <c r="CY2553" i="5"/>
  <c r="CZ2553" i="5"/>
  <c r="DA2553" i="5"/>
  <c r="DB2553" i="5"/>
  <c r="DC2553" i="5"/>
  <c r="DD2553" i="5"/>
  <c r="DF2553" i="5" s="1"/>
  <c r="DE2553" i="5"/>
  <c r="DG2553" i="5"/>
  <c r="DH2553" i="5"/>
  <c r="DI2553" i="5"/>
  <c r="DJ2553" i="5"/>
  <c r="DK2553" i="5"/>
  <c r="DL2553" i="5"/>
  <c r="DN2553" i="5" s="1"/>
  <c r="DM2553" i="5"/>
  <c r="D2554" i="5"/>
  <c r="AG2554" i="5" s="1"/>
  <c r="DS2554" i="5" s="1"/>
  <c r="DT2554" i="5" s="1"/>
  <c r="AH2554" i="5"/>
  <c r="AI2554" i="5"/>
  <c r="AL2554" i="5" s="1"/>
  <c r="AJ2554" i="5"/>
  <c r="AK2554" i="5"/>
  <c r="AM2554" i="5"/>
  <c r="AN2554" i="5"/>
  <c r="AP2554" i="5" s="1"/>
  <c r="AO2554" i="5"/>
  <c r="AQ2554" i="5"/>
  <c r="AT2554" i="5" s="1"/>
  <c r="AR2554" i="5"/>
  <c r="AS2554" i="5"/>
  <c r="AU2554" i="5"/>
  <c r="AV2554" i="5"/>
  <c r="AX2554" i="5" s="1"/>
  <c r="AW2554" i="5"/>
  <c r="AY2554" i="5"/>
  <c r="BB2554" i="5" s="1"/>
  <c r="AZ2554" i="5"/>
  <c r="BA2554" i="5"/>
  <c r="BC2554" i="5"/>
  <c r="BD2554" i="5"/>
  <c r="BF2554" i="5" s="1"/>
  <c r="BE2554" i="5"/>
  <c r="BG2554" i="5"/>
  <c r="BJ2554" i="5" s="1"/>
  <c r="BH2554" i="5"/>
  <c r="BI2554" i="5"/>
  <c r="BK2554" i="5"/>
  <c r="BL2554" i="5"/>
  <c r="BN2554" i="5" s="1"/>
  <c r="BM2554" i="5"/>
  <c r="BO2554" i="5"/>
  <c r="BR2554" i="5" s="1"/>
  <c r="BP2554" i="5"/>
  <c r="BQ2554" i="5"/>
  <c r="BS2554" i="5"/>
  <c r="BT2554" i="5"/>
  <c r="BV2554" i="5" s="1"/>
  <c r="BU2554" i="5"/>
  <c r="BW2554" i="5"/>
  <c r="BZ2554" i="5" s="1"/>
  <c r="BX2554" i="5"/>
  <c r="BY2554" i="5"/>
  <c r="CA2554" i="5"/>
  <c r="CB2554" i="5"/>
  <c r="CD2554" i="5" s="1"/>
  <c r="CC2554" i="5"/>
  <c r="CE2554" i="5"/>
  <c r="CH2554" i="5" s="1"/>
  <c r="CF2554" i="5"/>
  <c r="CG2554" i="5"/>
  <c r="CI2554" i="5"/>
  <c r="CJ2554" i="5"/>
  <c r="CL2554" i="5" s="1"/>
  <c r="CK2554" i="5"/>
  <c r="CM2554" i="5"/>
  <c r="CP2554" i="5" s="1"/>
  <c r="CN2554" i="5"/>
  <c r="CO2554" i="5"/>
  <c r="CQ2554" i="5"/>
  <c r="CR2554" i="5"/>
  <c r="CT2554" i="5" s="1"/>
  <c r="CS2554" i="5"/>
  <c r="CU2554" i="5"/>
  <c r="CX2554" i="5" s="1"/>
  <c r="CV2554" i="5"/>
  <c r="CW2554" i="5"/>
  <c r="CY2554" i="5"/>
  <c r="CZ2554" i="5"/>
  <c r="DB2554" i="5" s="1"/>
  <c r="DA2554" i="5"/>
  <c r="DC2554" i="5"/>
  <c r="DF2554" i="5" s="1"/>
  <c r="DP2554" i="5" s="1"/>
  <c r="DD2554" i="5"/>
  <c r="DE2554" i="5"/>
  <c r="DG2554" i="5"/>
  <c r="DH2554" i="5"/>
  <c r="DJ2554" i="5" s="1"/>
  <c r="DI2554" i="5"/>
  <c r="DK2554" i="5"/>
  <c r="DN2554" i="5" s="1"/>
  <c r="DL2554" i="5"/>
  <c r="DM2554" i="5"/>
  <c r="D2555" i="5"/>
  <c r="AG2555" i="5" s="1"/>
  <c r="DS2555" i="5" s="1"/>
  <c r="DT2555" i="5" s="1"/>
  <c r="AH2555" i="5"/>
  <c r="AI2555" i="5"/>
  <c r="AJ2555" i="5"/>
  <c r="AK2555" i="5"/>
  <c r="AL2555" i="5"/>
  <c r="AM2555" i="5"/>
  <c r="AN2555" i="5"/>
  <c r="AP2555" i="5" s="1"/>
  <c r="AO2555" i="5"/>
  <c r="AQ2555" i="5"/>
  <c r="AR2555" i="5"/>
  <c r="AS2555" i="5"/>
  <c r="AT2555" i="5"/>
  <c r="AU2555" i="5"/>
  <c r="AV2555" i="5"/>
  <c r="AX2555" i="5" s="1"/>
  <c r="AW2555" i="5"/>
  <c r="AY2555" i="5"/>
  <c r="AZ2555" i="5"/>
  <c r="BA2555" i="5"/>
  <c r="BB2555" i="5"/>
  <c r="BC2555" i="5"/>
  <c r="BD2555" i="5"/>
  <c r="BF2555" i="5" s="1"/>
  <c r="BE2555" i="5"/>
  <c r="BG2555" i="5"/>
  <c r="BH2555" i="5"/>
  <c r="BI2555" i="5"/>
  <c r="BJ2555" i="5"/>
  <c r="BK2555" i="5"/>
  <c r="BL2555" i="5"/>
  <c r="BN2555" i="5" s="1"/>
  <c r="BM2555" i="5"/>
  <c r="BO2555" i="5"/>
  <c r="BP2555" i="5"/>
  <c r="BQ2555" i="5"/>
  <c r="BR2555" i="5"/>
  <c r="BS2555" i="5"/>
  <c r="BT2555" i="5"/>
  <c r="BV2555" i="5" s="1"/>
  <c r="BU2555" i="5"/>
  <c r="BW2555" i="5"/>
  <c r="BX2555" i="5"/>
  <c r="BY2555" i="5"/>
  <c r="BZ2555" i="5"/>
  <c r="CA2555" i="5"/>
  <c r="CB2555" i="5"/>
  <c r="CD2555" i="5" s="1"/>
  <c r="CC2555" i="5"/>
  <c r="CE2555" i="5"/>
  <c r="CF2555" i="5"/>
  <c r="CG2555" i="5"/>
  <c r="CH2555" i="5"/>
  <c r="CI2555" i="5"/>
  <c r="CJ2555" i="5"/>
  <c r="CL2555" i="5" s="1"/>
  <c r="CK2555" i="5"/>
  <c r="CM2555" i="5"/>
  <c r="CN2555" i="5"/>
  <c r="CO2555" i="5"/>
  <c r="CP2555" i="5"/>
  <c r="CQ2555" i="5"/>
  <c r="CR2555" i="5"/>
  <c r="CT2555" i="5" s="1"/>
  <c r="CS2555" i="5"/>
  <c r="CU2555" i="5"/>
  <c r="CV2555" i="5"/>
  <c r="CW2555" i="5"/>
  <c r="CX2555" i="5"/>
  <c r="CY2555" i="5"/>
  <c r="CZ2555" i="5"/>
  <c r="DB2555" i="5" s="1"/>
  <c r="DA2555" i="5"/>
  <c r="DC2555" i="5"/>
  <c r="DD2555" i="5"/>
  <c r="DE2555" i="5"/>
  <c r="DF2555" i="5"/>
  <c r="DP2555" i="5" s="1"/>
  <c r="DG2555" i="5"/>
  <c r="DH2555" i="5"/>
  <c r="DJ2555" i="5" s="1"/>
  <c r="DI2555" i="5"/>
  <c r="DK2555" i="5"/>
  <c r="DL2555" i="5"/>
  <c r="DM2555" i="5"/>
  <c r="DN2555" i="5"/>
  <c r="D2556" i="5"/>
  <c r="AG2556" i="5" s="1"/>
  <c r="DS2556" i="5" s="1"/>
  <c r="DT2556" i="5" s="1"/>
  <c r="AH2556" i="5"/>
  <c r="AI2556" i="5"/>
  <c r="AJ2556" i="5"/>
  <c r="AL2556" i="5" s="1"/>
  <c r="AK2556" i="5"/>
  <c r="AM2556" i="5"/>
  <c r="AP2556" i="5" s="1"/>
  <c r="AN2556" i="5"/>
  <c r="AO2556" i="5"/>
  <c r="AQ2556" i="5"/>
  <c r="AR2556" i="5"/>
  <c r="AT2556" i="5" s="1"/>
  <c r="AS2556" i="5"/>
  <c r="AU2556" i="5"/>
  <c r="AX2556" i="5" s="1"/>
  <c r="AV2556" i="5"/>
  <c r="AW2556" i="5"/>
  <c r="AY2556" i="5"/>
  <c r="AZ2556" i="5"/>
  <c r="BB2556" i="5" s="1"/>
  <c r="BA2556" i="5"/>
  <c r="BC2556" i="5"/>
  <c r="BF2556" i="5" s="1"/>
  <c r="BD2556" i="5"/>
  <c r="BE2556" i="5"/>
  <c r="BG2556" i="5"/>
  <c r="BH2556" i="5"/>
  <c r="BJ2556" i="5" s="1"/>
  <c r="BI2556" i="5"/>
  <c r="BK2556" i="5"/>
  <c r="BN2556" i="5" s="1"/>
  <c r="BL2556" i="5"/>
  <c r="BM2556" i="5"/>
  <c r="BO2556" i="5"/>
  <c r="BP2556" i="5"/>
  <c r="BR2556" i="5" s="1"/>
  <c r="BQ2556" i="5"/>
  <c r="BS2556" i="5"/>
  <c r="BV2556" i="5" s="1"/>
  <c r="BT2556" i="5"/>
  <c r="BU2556" i="5"/>
  <c r="BW2556" i="5"/>
  <c r="BX2556" i="5"/>
  <c r="BZ2556" i="5" s="1"/>
  <c r="BY2556" i="5"/>
  <c r="CA2556" i="5"/>
  <c r="CD2556" i="5" s="1"/>
  <c r="CB2556" i="5"/>
  <c r="CC2556" i="5"/>
  <c r="CE2556" i="5"/>
  <c r="CF2556" i="5"/>
  <c r="CH2556" i="5" s="1"/>
  <c r="CG2556" i="5"/>
  <c r="CI2556" i="5"/>
  <c r="CL2556" i="5" s="1"/>
  <c r="CJ2556" i="5"/>
  <c r="CK2556" i="5"/>
  <c r="CM2556" i="5"/>
  <c r="CN2556" i="5"/>
  <c r="CP2556" i="5" s="1"/>
  <c r="CO2556" i="5"/>
  <c r="CQ2556" i="5"/>
  <c r="CT2556" i="5" s="1"/>
  <c r="CR2556" i="5"/>
  <c r="CS2556" i="5"/>
  <c r="CU2556" i="5"/>
  <c r="CV2556" i="5"/>
  <c r="CX2556" i="5" s="1"/>
  <c r="CW2556" i="5"/>
  <c r="CY2556" i="5"/>
  <c r="DB2556" i="5" s="1"/>
  <c r="CZ2556" i="5"/>
  <c r="DA2556" i="5"/>
  <c r="DC2556" i="5"/>
  <c r="DD2556" i="5"/>
  <c r="DF2556" i="5" s="1"/>
  <c r="DE2556" i="5"/>
  <c r="DG2556" i="5"/>
  <c r="DJ2556" i="5" s="1"/>
  <c r="DH2556" i="5"/>
  <c r="DI2556" i="5"/>
  <c r="DK2556" i="5"/>
  <c r="DL2556" i="5"/>
  <c r="DN2556" i="5" s="1"/>
  <c r="DM2556" i="5"/>
  <c r="D2557" i="5"/>
  <c r="AG2557" i="5"/>
  <c r="DS2557" i="5" s="1"/>
  <c r="DT2557" i="5" s="1"/>
  <c r="AH2557" i="5"/>
  <c r="AI2557" i="5"/>
  <c r="AJ2557" i="5"/>
  <c r="AK2557" i="5"/>
  <c r="AL2557" i="5" s="1"/>
  <c r="AM2557" i="5"/>
  <c r="AN2557" i="5"/>
  <c r="AO2557" i="5"/>
  <c r="AP2557" i="5"/>
  <c r="AQ2557" i="5"/>
  <c r="AR2557" i="5"/>
  <c r="AS2557" i="5"/>
  <c r="AT2557" i="5" s="1"/>
  <c r="AU2557" i="5"/>
  <c r="AV2557" i="5"/>
  <c r="AW2557" i="5"/>
  <c r="AX2557" i="5"/>
  <c r="AY2557" i="5"/>
  <c r="AZ2557" i="5"/>
  <c r="BA2557" i="5"/>
  <c r="BB2557" i="5" s="1"/>
  <c r="BC2557" i="5"/>
  <c r="BD2557" i="5"/>
  <c r="BE2557" i="5"/>
  <c r="BF2557" i="5"/>
  <c r="BG2557" i="5"/>
  <c r="BH2557" i="5"/>
  <c r="BI2557" i="5"/>
  <c r="BJ2557" i="5" s="1"/>
  <c r="BK2557" i="5"/>
  <c r="BL2557" i="5"/>
  <c r="BM2557" i="5"/>
  <c r="BN2557" i="5"/>
  <c r="BO2557" i="5"/>
  <c r="BP2557" i="5"/>
  <c r="BR2557" i="5" s="1"/>
  <c r="BQ2557" i="5"/>
  <c r="BS2557" i="5"/>
  <c r="BT2557" i="5"/>
  <c r="BU2557" i="5"/>
  <c r="BV2557" i="5"/>
  <c r="BW2557" i="5"/>
  <c r="BX2557" i="5"/>
  <c r="BZ2557" i="5" s="1"/>
  <c r="BY2557" i="5"/>
  <c r="CA2557" i="5"/>
  <c r="CB2557" i="5"/>
  <c r="CC2557" i="5"/>
  <c r="CD2557" i="5"/>
  <c r="CE2557" i="5"/>
  <c r="CF2557" i="5"/>
  <c r="CH2557" i="5" s="1"/>
  <c r="CG2557" i="5"/>
  <c r="CI2557" i="5"/>
  <c r="CJ2557" i="5"/>
  <c r="CK2557" i="5"/>
  <c r="CL2557" i="5"/>
  <c r="CM2557" i="5"/>
  <c r="CN2557" i="5"/>
  <c r="CP2557" i="5" s="1"/>
  <c r="CO2557" i="5"/>
  <c r="CQ2557" i="5"/>
  <c r="CR2557" i="5"/>
  <c r="CS2557" i="5"/>
  <c r="CT2557" i="5"/>
  <c r="CU2557" i="5"/>
  <c r="CV2557" i="5"/>
  <c r="CX2557" i="5" s="1"/>
  <c r="CW2557" i="5"/>
  <c r="CY2557" i="5"/>
  <c r="CZ2557" i="5"/>
  <c r="DA2557" i="5"/>
  <c r="DB2557" i="5"/>
  <c r="DC2557" i="5"/>
  <c r="DD2557" i="5"/>
  <c r="DF2557" i="5" s="1"/>
  <c r="DP2557" i="5" s="1"/>
  <c r="DE2557" i="5"/>
  <c r="DG2557" i="5"/>
  <c r="DH2557" i="5"/>
  <c r="DI2557" i="5"/>
  <c r="DJ2557" i="5"/>
  <c r="DK2557" i="5"/>
  <c r="DL2557" i="5"/>
  <c r="DN2557" i="5" s="1"/>
  <c r="DM2557" i="5"/>
  <c r="D2558" i="5"/>
  <c r="AG2558" i="5" s="1"/>
  <c r="DS2558" i="5" s="1"/>
  <c r="DT2558" i="5" s="1"/>
  <c r="AH2558" i="5"/>
  <c r="AI2558" i="5"/>
  <c r="AL2558" i="5" s="1"/>
  <c r="AJ2558" i="5"/>
  <c r="AK2558" i="5"/>
  <c r="AM2558" i="5"/>
  <c r="AN2558" i="5"/>
  <c r="AP2558" i="5" s="1"/>
  <c r="AO2558" i="5"/>
  <c r="AQ2558" i="5"/>
  <c r="AT2558" i="5" s="1"/>
  <c r="AR2558" i="5"/>
  <c r="AS2558" i="5"/>
  <c r="AU2558" i="5"/>
  <c r="AV2558" i="5"/>
  <c r="AX2558" i="5" s="1"/>
  <c r="AW2558" i="5"/>
  <c r="AY2558" i="5"/>
  <c r="BB2558" i="5" s="1"/>
  <c r="AZ2558" i="5"/>
  <c r="BA2558" i="5"/>
  <c r="BC2558" i="5"/>
  <c r="BD2558" i="5"/>
  <c r="BF2558" i="5" s="1"/>
  <c r="BE2558" i="5"/>
  <c r="BG2558" i="5"/>
  <c r="BJ2558" i="5" s="1"/>
  <c r="BH2558" i="5"/>
  <c r="BI2558" i="5"/>
  <c r="BK2558" i="5"/>
  <c r="BL2558" i="5"/>
  <c r="BN2558" i="5" s="1"/>
  <c r="BM2558" i="5"/>
  <c r="BO2558" i="5"/>
  <c r="BR2558" i="5" s="1"/>
  <c r="BP2558" i="5"/>
  <c r="BQ2558" i="5"/>
  <c r="BS2558" i="5"/>
  <c r="BT2558" i="5"/>
  <c r="BV2558" i="5" s="1"/>
  <c r="BU2558" i="5"/>
  <c r="BW2558" i="5"/>
  <c r="BZ2558" i="5" s="1"/>
  <c r="BX2558" i="5"/>
  <c r="BY2558" i="5"/>
  <c r="CA2558" i="5"/>
  <c r="CB2558" i="5"/>
  <c r="CD2558" i="5" s="1"/>
  <c r="CC2558" i="5"/>
  <c r="CE2558" i="5"/>
  <c r="CH2558" i="5" s="1"/>
  <c r="CF2558" i="5"/>
  <c r="CG2558" i="5"/>
  <c r="CI2558" i="5"/>
  <c r="CJ2558" i="5"/>
  <c r="CL2558" i="5" s="1"/>
  <c r="CK2558" i="5"/>
  <c r="CM2558" i="5"/>
  <c r="CP2558" i="5" s="1"/>
  <c r="CN2558" i="5"/>
  <c r="CO2558" i="5"/>
  <c r="CQ2558" i="5"/>
  <c r="CR2558" i="5"/>
  <c r="CT2558" i="5" s="1"/>
  <c r="CS2558" i="5"/>
  <c r="CU2558" i="5"/>
  <c r="CX2558" i="5" s="1"/>
  <c r="CV2558" i="5"/>
  <c r="CW2558" i="5"/>
  <c r="CY2558" i="5"/>
  <c r="CZ2558" i="5"/>
  <c r="DB2558" i="5" s="1"/>
  <c r="DA2558" i="5"/>
  <c r="DC2558" i="5"/>
  <c r="DF2558" i="5" s="1"/>
  <c r="DP2558" i="5" s="1"/>
  <c r="DD2558" i="5"/>
  <c r="DE2558" i="5"/>
  <c r="DG2558" i="5"/>
  <c r="DH2558" i="5"/>
  <c r="DJ2558" i="5" s="1"/>
  <c r="DI2558" i="5"/>
  <c r="DK2558" i="5"/>
  <c r="DN2558" i="5" s="1"/>
  <c r="DL2558" i="5"/>
  <c r="DM2558" i="5"/>
  <c r="D2559" i="5"/>
  <c r="AG2559" i="5" s="1"/>
  <c r="DS2559" i="5" s="1"/>
  <c r="DT2559" i="5" s="1"/>
  <c r="AH2559" i="5"/>
  <c r="AI2559" i="5"/>
  <c r="AJ2559" i="5"/>
  <c r="AK2559" i="5"/>
  <c r="AL2559" i="5"/>
  <c r="AM2559" i="5"/>
  <c r="AN2559" i="5"/>
  <c r="AO2559" i="5"/>
  <c r="AP2559" i="5" s="1"/>
  <c r="AQ2559" i="5"/>
  <c r="AR2559" i="5"/>
  <c r="AS2559" i="5"/>
  <c r="AT2559" i="5"/>
  <c r="AU2559" i="5"/>
  <c r="AV2559" i="5"/>
  <c r="AW2559" i="5"/>
  <c r="AX2559" i="5" s="1"/>
  <c r="AY2559" i="5"/>
  <c r="AZ2559" i="5"/>
  <c r="BA2559" i="5"/>
  <c r="BB2559" i="5"/>
  <c r="BC2559" i="5"/>
  <c r="BD2559" i="5"/>
  <c r="BE2559" i="5"/>
  <c r="BF2559" i="5" s="1"/>
  <c r="BG2559" i="5"/>
  <c r="BH2559" i="5"/>
  <c r="BI2559" i="5"/>
  <c r="BJ2559" i="5"/>
  <c r="BK2559" i="5"/>
  <c r="BL2559" i="5"/>
  <c r="BM2559" i="5"/>
  <c r="BN2559" i="5" s="1"/>
  <c r="BO2559" i="5"/>
  <c r="BP2559" i="5"/>
  <c r="BQ2559" i="5"/>
  <c r="BR2559" i="5"/>
  <c r="BS2559" i="5"/>
  <c r="BT2559" i="5"/>
  <c r="BU2559" i="5"/>
  <c r="BV2559" i="5" s="1"/>
  <c r="BW2559" i="5"/>
  <c r="BX2559" i="5"/>
  <c r="BY2559" i="5"/>
  <c r="BZ2559" i="5"/>
  <c r="CA2559" i="5"/>
  <c r="CB2559" i="5"/>
  <c r="CC2559" i="5"/>
  <c r="CD2559" i="5" s="1"/>
  <c r="CE2559" i="5"/>
  <c r="CF2559" i="5"/>
  <c r="CG2559" i="5"/>
  <c r="CH2559" i="5"/>
  <c r="CI2559" i="5"/>
  <c r="CJ2559" i="5"/>
  <c r="CK2559" i="5"/>
  <c r="CL2559" i="5" s="1"/>
  <c r="CM2559" i="5"/>
  <c r="CN2559" i="5"/>
  <c r="CO2559" i="5"/>
  <c r="CP2559" i="5"/>
  <c r="CQ2559" i="5"/>
  <c r="CR2559" i="5"/>
  <c r="CS2559" i="5"/>
  <c r="CT2559" i="5" s="1"/>
  <c r="CU2559" i="5"/>
  <c r="CV2559" i="5"/>
  <c r="CW2559" i="5"/>
  <c r="CX2559" i="5"/>
  <c r="CY2559" i="5"/>
  <c r="CZ2559" i="5"/>
  <c r="DA2559" i="5"/>
  <c r="DB2559" i="5" s="1"/>
  <c r="DC2559" i="5"/>
  <c r="DD2559" i="5"/>
  <c r="DE2559" i="5"/>
  <c r="DF2559" i="5"/>
  <c r="DP2559" i="5" s="1"/>
  <c r="DG2559" i="5"/>
  <c r="DH2559" i="5"/>
  <c r="DJ2559" i="5" s="1"/>
  <c r="DI2559" i="5"/>
  <c r="DK2559" i="5"/>
  <c r="DL2559" i="5"/>
  <c r="DM2559" i="5"/>
  <c r="DN2559" i="5"/>
  <c r="D2560" i="5"/>
  <c r="AG2560" i="5" s="1"/>
  <c r="DS2560" i="5" s="1"/>
  <c r="DT2560" i="5" s="1"/>
  <c r="AH2560" i="5"/>
  <c r="AI2560" i="5"/>
  <c r="AJ2560" i="5"/>
  <c r="AL2560" i="5" s="1"/>
  <c r="AK2560" i="5"/>
  <c r="AM2560" i="5"/>
  <c r="AP2560" i="5" s="1"/>
  <c r="AN2560" i="5"/>
  <c r="AO2560" i="5"/>
  <c r="AQ2560" i="5"/>
  <c r="AR2560" i="5"/>
  <c r="AT2560" i="5" s="1"/>
  <c r="AS2560" i="5"/>
  <c r="AU2560" i="5"/>
  <c r="AX2560" i="5" s="1"/>
  <c r="AV2560" i="5"/>
  <c r="AW2560" i="5"/>
  <c r="AY2560" i="5"/>
  <c r="AZ2560" i="5"/>
  <c r="BB2560" i="5" s="1"/>
  <c r="BA2560" i="5"/>
  <c r="BC2560" i="5"/>
  <c r="BF2560" i="5" s="1"/>
  <c r="BD2560" i="5"/>
  <c r="BE2560" i="5"/>
  <c r="BG2560" i="5"/>
  <c r="BH2560" i="5"/>
  <c r="BJ2560" i="5" s="1"/>
  <c r="BI2560" i="5"/>
  <c r="BK2560" i="5"/>
  <c r="BN2560" i="5" s="1"/>
  <c r="BL2560" i="5"/>
  <c r="BM2560" i="5"/>
  <c r="BO2560" i="5"/>
  <c r="BP2560" i="5"/>
  <c r="BR2560" i="5" s="1"/>
  <c r="BQ2560" i="5"/>
  <c r="BS2560" i="5"/>
  <c r="BV2560" i="5" s="1"/>
  <c r="BT2560" i="5"/>
  <c r="BU2560" i="5"/>
  <c r="BW2560" i="5"/>
  <c r="BX2560" i="5"/>
  <c r="BZ2560" i="5" s="1"/>
  <c r="BY2560" i="5"/>
  <c r="CA2560" i="5"/>
  <c r="CD2560" i="5" s="1"/>
  <c r="CB2560" i="5"/>
  <c r="CC2560" i="5"/>
  <c r="CE2560" i="5"/>
  <c r="CF2560" i="5"/>
  <c r="CH2560" i="5" s="1"/>
  <c r="CG2560" i="5"/>
  <c r="CI2560" i="5"/>
  <c r="CL2560" i="5" s="1"/>
  <c r="CJ2560" i="5"/>
  <c r="CK2560" i="5"/>
  <c r="CM2560" i="5"/>
  <c r="CN2560" i="5"/>
  <c r="CP2560" i="5" s="1"/>
  <c r="CO2560" i="5"/>
  <c r="CQ2560" i="5"/>
  <c r="CT2560" i="5" s="1"/>
  <c r="CR2560" i="5"/>
  <c r="CS2560" i="5"/>
  <c r="CU2560" i="5"/>
  <c r="CV2560" i="5"/>
  <c r="CX2560" i="5" s="1"/>
  <c r="CW2560" i="5"/>
  <c r="CY2560" i="5"/>
  <c r="DB2560" i="5" s="1"/>
  <c r="CZ2560" i="5"/>
  <c r="DA2560" i="5"/>
  <c r="DC2560" i="5"/>
  <c r="DD2560" i="5"/>
  <c r="DF2560" i="5" s="1"/>
  <c r="DE2560" i="5"/>
  <c r="DG2560" i="5"/>
  <c r="DJ2560" i="5" s="1"/>
  <c r="DH2560" i="5"/>
  <c r="DI2560" i="5"/>
  <c r="DK2560" i="5"/>
  <c r="DL2560" i="5"/>
  <c r="DN2560" i="5" s="1"/>
  <c r="DM2560" i="5"/>
  <c r="D2561" i="5"/>
  <c r="AG2561" i="5" s="1"/>
  <c r="DS2561" i="5" s="1"/>
  <c r="DT2561" i="5" s="1"/>
  <c r="AH2561" i="5"/>
  <c r="AI2561" i="5"/>
  <c r="AJ2561" i="5"/>
  <c r="AK2561" i="5"/>
  <c r="AL2561" i="5" s="1"/>
  <c r="AM2561" i="5"/>
  <c r="AN2561" i="5"/>
  <c r="AO2561" i="5"/>
  <c r="AP2561" i="5"/>
  <c r="AQ2561" i="5"/>
  <c r="AR2561" i="5"/>
  <c r="AS2561" i="5"/>
  <c r="AT2561" i="5" s="1"/>
  <c r="AU2561" i="5"/>
  <c r="AV2561" i="5"/>
  <c r="AW2561" i="5"/>
  <c r="AX2561" i="5"/>
  <c r="AY2561" i="5"/>
  <c r="AZ2561" i="5"/>
  <c r="BA2561" i="5"/>
  <c r="BB2561" i="5" s="1"/>
  <c r="BC2561" i="5"/>
  <c r="BD2561" i="5"/>
  <c r="BE2561" i="5"/>
  <c r="BF2561" i="5"/>
  <c r="BG2561" i="5"/>
  <c r="BH2561" i="5"/>
  <c r="BI2561" i="5"/>
  <c r="BJ2561" i="5" s="1"/>
  <c r="BK2561" i="5"/>
  <c r="BL2561" i="5"/>
  <c r="BM2561" i="5"/>
  <c r="BN2561" i="5"/>
  <c r="BO2561" i="5"/>
  <c r="BP2561" i="5"/>
  <c r="BQ2561" i="5"/>
  <c r="BR2561" i="5" s="1"/>
  <c r="BS2561" i="5"/>
  <c r="BT2561" i="5"/>
  <c r="BU2561" i="5"/>
  <c r="BV2561" i="5"/>
  <c r="BW2561" i="5"/>
  <c r="BX2561" i="5"/>
  <c r="BY2561" i="5"/>
  <c r="BZ2561" i="5" s="1"/>
  <c r="CA2561" i="5"/>
  <c r="CB2561" i="5"/>
  <c r="CC2561" i="5"/>
  <c r="CD2561" i="5"/>
  <c r="CE2561" i="5"/>
  <c r="CF2561" i="5"/>
  <c r="CG2561" i="5"/>
  <c r="CH2561" i="5" s="1"/>
  <c r="CI2561" i="5"/>
  <c r="CJ2561" i="5"/>
  <c r="CK2561" i="5"/>
  <c r="CL2561" i="5"/>
  <c r="CM2561" i="5"/>
  <c r="CN2561" i="5"/>
  <c r="CO2561" i="5"/>
  <c r="CP2561" i="5" s="1"/>
  <c r="CQ2561" i="5"/>
  <c r="CR2561" i="5"/>
  <c r="CS2561" i="5"/>
  <c r="CT2561" i="5"/>
  <c r="CU2561" i="5"/>
  <c r="CV2561" i="5"/>
  <c r="CW2561" i="5"/>
  <c r="CX2561" i="5" s="1"/>
  <c r="CY2561" i="5"/>
  <c r="CZ2561" i="5"/>
  <c r="DA2561" i="5"/>
  <c r="DB2561" i="5"/>
  <c r="DC2561" i="5"/>
  <c r="DD2561" i="5"/>
  <c r="DE2561" i="5"/>
  <c r="DF2561" i="5" s="1"/>
  <c r="DG2561" i="5"/>
  <c r="DH2561" i="5"/>
  <c r="DI2561" i="5"/>
  <c r="DJ2561" i="5"/>
  <c r="DK2561" i="5"/>
  <c r="DL2561" i="5"/>
  <c r="DN2561" i="5" s="1"/>
  <c r="DM2561" i="5"/>
  <c r="D2562" i="5"/>
  <c r="AG2562" i="5" s="1"/>
  <c r="DS2562" i="5" s="1"/>
  <c r="DT2562" i="5" s="1"/>
  <c r="AH2562" i="5"/>
  <c r="AI2562" i="5"/>
  <c r="AL2562" i="5" s="1"/>
  <c r="AJ2562" i="5"/>
  <c r="AK2562" i="5"/>
  <c r="AM2562" i="5"/>
  <c r="AN2562" i="5"/>
  <c r="AP2562" i="5" s="1"/>
  <c r="AO2562" i="5"/>
  <c r="AQ2562" i="5"/>
  <c r="AT2562" i="5" s="1"/>
  <c r="AR2562" i="5"/>
  <c r="AS2562" i="5"/>
  <c r="AU2562" i="5"/>
  <c r="AV2562" i="5"/>
  <c r="AX2562" i="5" s="1"/>
  <c r="AW2562" i="5"/>
  <c r="AY2562" i="5"/>
  <c r="BB2562" i="5" s="1"/>
  <c r="AZ2562" i="5"/>
  <c r="BA2562" i="5"/>
  <c r="BC2562" i="5"/>
  <c r="BD2562" i="5"/>
  <c r="BF2562" i="5" s="1"/>
  <c r="BE2562" i="5"/>
  <c r="BG2562" i="5"/>
  <c r="BJ2562" i="5" s="1"/>
  <c r="BH2562" i="5"/>
  <c r="BI2562" i="5"/>
  <c r="BK2562" i="5"/>
  <c r="BL2562" i="5"/>
  <c r="BN2562" i="5" s="1"/>
  <c r="BM2562" i="5"/>
  <c r="BO2562" i="5"/>
  <c r="BR2562" i="5" s="1"/>
  <c r="BP2562" i="5"/>
  <c r="BQ2562" i="5"/>
  <c r="BS2562" i="5"/>
  <c r="BT2562" i="5"/>
  <c r="BV2562" i="5" s="1"/>
  <c r="BU2562" i="5"/>
  <c r="BW2562" i="5"/>
  <c r="BZ2562" i="5" s="1"/>
  <c r="BX2562" i="5"/>
  <c r="BY2562" i="5"/>
  <c r="CA2562" i="5"/>
  <c r="CB2562" i="5"/>
  <c r="CD2562" i="5" s="1"/>
  <c r="CC2562" i="5"/>
  <c r="CE2562" i="5"/>
  <c r="CH2562" i="5" s="1"/>
  <c r="CF2562" i="5"/>
  <c r="CG2562" i="5"/>
  <c r="CI2562" i="5"/>
  <c r="CJ2562" i="5"/>
  <c r="CL2562" i="5" s="1"/>
  <c r="CK2562" i="5"/>
  <c r="CM2562" i="5"/>
  <c r="CP2562" i="5" s="1"/>
  <c r="CN2562" i="5"/>
  <c r="CO2562" i="5"/>
  <c r="CQ2562" i="5"/>
  <c r="CR2562" i="5"/>
  <c r="CT2562" i="5" s="1"/>
  <c r="CS2562" i="5"/>
  <c r="CU2562" i="5"/>
  <c r="CX2562" i="5" s="1"/>
  <c r="CV2562" i="5"/>
  <c r="CW2562" i="5"/>
  <c r="CY2562" i="5"/>
  <c r="CZ2562" i="5"/>
  <c r="DB2562" i="5" s="1"/>
  <c r="DA2562" i="5"/>
  <c r="DC2562" i="5"/>
  <c r="DF2562" i="5" s="1"/>
  <c r="DP2562" i="5" s="1"/>
  <c r="DD2562" i="5"/>
  <c r="DE2562" i="5"/>
  <c r="DG2562" i="5"/>
  <c r="DH2562" i="5"/>
  <c r="DJ2562" i="5" s="1"/>
  <c r="DI2562" i="5"/>
  <c r="DK2562" i="5"/>
  <c r="DN2562" i="5" s="1"/>
  <c r="DL2562" i="5"/>
  <c r="DM2562" i="5"/>
  <c r="D2563" i="5"/>
  <c r="AG2563" i="5"/>
  <c r="DS2563" i="5" s="1"/>
  <c r="DT2563" i="5" s="1"/>
  <c r="AH2563" i="5"/>
  <c r="AI2563" i="5"/>
  <c r="AJ2563" i="5"/>
  <c r="AK2563" i="5"/>
  <c r="AL2563" i="5"/>
  <c r="AM2563" i="5"/>
  <c r="AN2563" i="5"/>
  <c r="AO2563" i="5"/>
  <c r="AP2563" i="5" s="1"/>
  <c r="AQ2563" i="5"/>
  <c r="AR2563" i="5"/>
  <c r="AS2563" i="5"/>
  <c r="AT2563" i="5"/>
  <c r="AU2563" i="5"/>
  <c r="AV2563" i="5"/>
  <c r="AW2563" i="5"/>
  <c r="AX2563" i="5" s="1"/>
  <c r="AY2563" i="5"/>
  <c r="AZ2563" i="5"/>
  <c r="BA2563" i="5"/>
  <c r="BB2563" i="5"/>
  <c r="BC2563" i="5"/>
  <c r="BD2563" i="5"/>
  <c r="BE2563" i="5"/>
  <c r="BF2563" i="5" s="1"/>
  <c r="BG2563" i="5"/>
  <c r="BH2563" i="5"/>
  <c r="BI2563" i="5"/>
  <c r="BJ2563" i="5"/>
  <c r="BK2563" i="5"/>
  <c r="BL2563" i="5"/>
  <c r="BM2563" i="5"/>
  <c r="BN2563" i="5" s="1"/>
  <c r="BO2563" i="5"/>
  <c r="BP2563" i="5"/>
  <c r="BQ2563" i="5"/>
  <c r="BR2563" i="5"/>
  <c r="BS2563" i="5"/>
  <c r="BT2563" i="5"/>
  <c r="BU2563" i="5"/>
  <c r="BV2563" i="5" s="1"/>
  <c r="BW2563" i="5"/>
  <c r="BX2563" i="5"/>
  <c r="BY2563" i="5"/>
  <c r="BZ2563" i="5"/>
  <c r="CA2563" i="5"/>
  <c r="CB2563" i="5"/>
  <c r="CC2563" i="5"/>
  <c r="CD2563" i="5" s="1"/>
  <c r="CE2563" i="5"/>
  <c r="CF2563" i="5"/>
  <c r="CG2563" i="5"/>
  <c r="CH2563" i="5"/>
  <c r="CI2563" i="5"/>
  <c r="CJ2563" i="5"/>
  <c r="CK2563" i="5"/>
  <c r="CL2563" i="5" s="1"/>
  <c r="CM2563" i="5"/>
  <c r="CN2563" i="5"/>
  <c r="CO2563" i="5"/>
  <c r="CP2563" i="5"/>
  <c r="CQ2563" i="5"/>
  <c r="CR2563" i="5"/>
  <c r="CS2563" i="5"/>
  <c r="CT2563" i="5" s="1"/>
  <c r="CU2563" i="5"/>
  <c r="CV2563" i="5"/>
  <c r="CW2563" i="5"/>
  <c r="CX2563" i="5"/>
  <c r="CY2563" i="5"/>
  <c r="CZ2563" i="5"/>
  <c r="DA2563" i="5"/>
  <c r="DB2563" i="5" s="1"/>
  <c r="DC2563" i="5"/>
  <c r="DD2563" i="5"/>
  <c r="DE2563" i="5"/>
  <c r="DF2563" i="5"/>
  <c r="DP2563" i="5" s="1"/>
  <c r="DG2563" i="5"/>
  <c r="DH2563" i="5"/>
  <c r="DI2563" i="5"/>
  <c r="DJ2563" i="5" s="1"/>
  <c r="DK2563" i="5"/>
  <c r="DL2563" i="5"/>
  <c r="DM2563" i="5"/>
  <c r="DN2563" i="5"/>
  <c r="D2564" i="5"/>
  <c r="AG2564" i="5" s="1"/>
  <c r="DS2564" i="5" s="1"/>
  <c r="DT2564" i="5" s="1"/>
  <c r="AH2564" i="5"/>
  <c r="AI2564" i="5"/>
  <c r="AJ2564" i="5"/>
  <c r="AL2564" i="5" s="1"/>
  <c r="AK2564" i="5"/>
  <c r="AM2564" i="5"/>
  <c r="AP2564" i="5" s="1"/>
  <c r="AN2564" i="5"/>
  <c r="AO2564" i="5"/>
  <c r="AQ2564" i="5"/>
  <c r="AR2564" i="5"/>
  <c r="AT2564" i="5" s="1"/>
  <c r="AS2564" i="5"/>
  <c r="AU2564" i="5"/>
  <c r="AX2564" i="5" s="1"/>
  <c r="AV2564" i="5"/>
  <c r="AW2564" i="5"/>
  <c r="AY2564" i="5"/>
  <c r="AZ2564" i="5"/>
  <c r="BB2564" i="5" s="1"/>
  <c r="BA2564" i="5"/>
  <c r="BC2564" i="5"/>
  <c r="BF2564" i="5" s="1"/>
  <c r="BD2564" i="5"/>
  <c r="BE2564" i="5"/>
  <c r="BG2564" i="5"/>
  <c r="BH2564" i="5"/>
  <c r="BJ2564" i="5" s="1"/>
  <c r="BI2564" i="5"/>
  <c r="BK2564" i="5"/>
  <c r="BN2564" i="5" s="1"/>
  <c r="BL2564" i="5"/>
  <c r="BM2564" i="5"/>
  <c r="BO2564" i="5"/>
  <c r="BP2564" i="5"/>
  <c r="BR2564" i="5" s="1"/>
  <c r="BQ2564" i="5"/>
  <c r="BS2564" i="5"/>
  <c r="BV2564" i="5" s="1"/>
  <c r="BT2564" i="5"/>
  <c r="BU2564" i="5"/>
  <c r="BW2564" i="5"/>
  <c r="BX2564" i="5"/>
  <c r="BZ2564" i="5" s="1"/>
  <c r="BY2564" i="5"/>
  <c r="CA2564" i="5"/>
  <c r="CD2564" i="5" s="1"/>
  <c r="CB2564" i="5"/>
  <c r="CC2564" i="5"/>
  <c r="CE2564" i="5"/>
  <c r="CF2564" i="5"/>
  <c r="CH2564" i="5" s="1"/>
  <c r="CG2564" i="5"/>
  <c r="CI2564" i="5"/>
  <c r="CL2564" i="5" s="1"/>
  <c r="CJ2564" i="5"/>
  <c r="CK2564" i="5"/>
  <c r="CM2564" i="5"/>
  <c r="CN2564" i="5"/>
  <c r="CP2564" i="5" s="1"/>
  <c r="CO2564" i="5"/>
  <c r="CQ2564" i="5"/>
  <c r="CT2564" i="5" s="1"/>
  <c r="CR2564" i="5"/>
  <c r="CS2564" i="5"/>
  <c r="CU2564" i="5"/>
  <c r="CV2564" i="5"/>
  <c r="CX2564" i="5" s="1"/>
  <c r="CW2564" i="5"/>
  <c r="CY2564" i="5"/>
  <c r="DB2564" i="5" s="1"/>
  <c r="CZ2564" i="5"/>
  <c r="DA2564" i="5"/>
  <c r="DC2564" i="5"/>
  <c r="DD2564" i="5"/>
  <c r="DF2564" i="5" s="1"/>
  <c r="DE2564" i="5"/>
  <c r="DG2564" i="5"/>
  <c r="DJ2564" i="5" s="1"/>
  <c r="DH2564" i="5"/>
  <c r="DI2564" i="5"/>
  <c r="DK2564" i="5"/>
  <c r="DL2564" i="5"/>
  <c r="DN2564" i="5" s="1"/>
  <c r="DM2564" i="5"/>
  <c r="D2565" i="5"/>
  <c r="AG2565" i="5" s="1"/>
  <c r="DS2565" i="5" s="1"/>
  <c r="DT2565" i="5" s="1"/>
  <c r="AH2565" i="5"/>
  <c r="AI2565" i="5"/>
  <c r="AJ2565" i="5"/>
  <c r="AK2565" i="5"/>
  <c r="AL2565" i="5" s="1"/>
  <c r="AM2565" i="5"/>
  <c r="AN2565" i="5"/>
  <c r="AO2565" i="5"/>
  <c r="AP2565" i="5"/>
  <c r="AQ2565" i="5"/>
  <c r="AR2565" i="5"/>
  <c r="AS2565" i="5"/>
  <c r="AT2565" i="5" s="1"/>
  <c r="AU2565" i="5"/>
  <c r="AV2565" i="5"/>
  <c r="AW2565" i="5"/>
  <c r="AX2565" i="5"/>
  <c r="AY2565" i="5"/>
  <c r="AZ2565" i="5"/>
  <c r="BA2565" i="5"/>
  <c r="BB2565" i="5" s="1"/>
  <c r="BC2565" i="5"/>
  <c r="BD2565" i="5"/>
  <c r="BE2565" i="5"/>
  <c r="BF2565" i="5"/>
  <c r="BG2565" i="5"/>
  <c r="BH2565" i="5"/>
  <c r="BI2565" i="5"/>
  <c r="BJ2565" i="5" s="1"/>
  <c r="BK2565" i="5"/>
  <c r="BL2565" i="5"/>
  <c r="BM2565" i="5"/>
  <c r="BN2565" i="5"/>
  <c r="BO2565" i="5"/>
  <c r="BP2565" i="5"/>
  <c r="BQ2565" i="5"/>
  <c r="BR2565" i="5" s="1"/>
  <c r="BS2565" i="5"/>
  <c r="BT2565" i="5"/>
  <c r="BU2565" i="5"/>
  <c r="BV2565" i="5"/>
  <c r="BW2565" i="5"/>
  <c r="BX2565" i="5"/>
  <c r="BY2565" i="5"/>
  <c r="BZ2565" i="5" s="1"/>
  <c r="CA2565" i="5"/>
  <c r="CB2565" i="5"/>
  <c r="CC2565" i="5"/>
  <c r="CD2565" i="5"/>
  <c r="CE2565" i="5"/>
  <c r="CF2565" i="5"/>
  <c r="CG2565" i="5"/>
  <c r="CH2565" i="5" s="1"/>
  <c r="CI2565" i="5"/>
  <c r="CJ2565" i="5"/>
  <c r="CK2565" i="5"/>
  <c r="CL2565" i="5"/>
  <c r="CM2565" i="5"/>
  <c r="CN2565" i="5"/>
  <c r="CO2565" i="5"/>
  <c r="CP2565" i="5" s="1"/>
  <c r="CQ2565" i="5"/>
  <c r="CR2565" i="5"/>
  <c r="CS2565" i="5"/>
  <c r="CT2565" i="5"/>
  <c r="CU2565" i="5"/>
  <c r="CV2565" i="5"/>
  <c r="CW2565" i="5"/>
  <c r="CX2565" i="5" s="1"/>
  <c r="CY2565" i="5"/>
  <c r="CZ2565" i="5"/>
  <c r="DA2565" i="5"/>
  <c r="DB2565" i="5"/>
  <c r="DC2565" i="5"/>
  <c r="DD2565" i="5"/>
  <c r="DE2565" i="5"/>
  <c r="DF2565" i="5" s="1"/>
  <c r="DG2565" i="5"/>
  <c r="DH2565" i="5"/>
  <c r="DI2565" i="5"/>
  <c r="DJ2565" i="5"/>
  <c r="DK2565" i="5"/>
  <c r="DL2565" i="5"/>
  <c r="DM2565" i="5"/>
  <c r="DN2565" i="5" s="1"/>
  <c r="D2566" i="5"/>
  <c r="AG2566" i="5" s="1"/>
  <c r="DS2566" i="5" s="1"/>
  <c r="DT2566" i="5" s="1"/>
  <c r="AH2566" i="5"/>
  <c r="AI2566" i="5"/>
  <c r="AL2566" i="5" s="1"/>
  <c r="AJ2566" i="5"/>
  <c r="AK2566" i="5"/>
  <c r="AM2566" i="5"/>
  <c r="AN2566" i="5"/>
  <c r="AP2566" i="5" s="1"/>
  <c r="AO2566" i="5"/>
  <c r="AQ2566" i="5"/>
  <c r="AT2566" i="5" s="1"/>
  <c r="AR2566" i="5"/>
  <c r="AS2566" i="5"/>
  <c r="AU2566" i="5"/>
  <c r="AV2566" i="5"/>
  <c r="AX2566" i="5" s="1"/>
  <c r="AW2566" i="5"/>
  <c r="AY2566" i="5"/>
  <c r="BB2566" i="5" s="1"/>
  <c r="AZ2566" i="5"/>
  <c r="BA2566" i="5"/>
  <c r="BC2566" i="5"/>
  <c r="BD2566" i="5"/>
  <c r="BF2566" i="5" s="1"/>
  <c r="BE2566" i="5"/>
  <c r="BG2566" i="5"/>
  <c r="BJ2566" i="5" s="1"/>
  <c r="BH2566" i="5"/>
  <c r="BI2566" i="5"/>
  <c r="BK2566" i="5"/>
  <c r="BL2566" i="5"/>
  <c r="BN2566" i="5" s="1"/>
  <c r="BM2566" i="5"/>
  <c r="BO2566" i="5"/>
  <c r="BR2566" i="5" s="1"/>
  <c r="BP2566" i="5"/>
  <c r="BQ2566" i="5"/>
  <c r="BS2566" i="5"/>
  <c r="BT2566" i="5"/>
  <c r="BV2566" i="5" s="1"/>
  <c r="BU2566" i="5"/>
  <c r="BW2566" i="5"/>
  <c r="BZ2566" i="5" s="1"/>
  <c r="BX2566" i="5"/>
  <c r="BY2566" i="5"/>
  <c r="CA2566" i="5"/>
  <c r="CB2566" i="5"/>
  <c r="CD2566" i="5" s="1"/>
  <c r="CC2566" i="5"/>
  <c r="CE2566" i="5"/>
  <c r="CH2566" i="5" s="1"/>
  <c r="CF2566" i="5"/>
  <c r="CG2566" i="5"/>
  <c r="CI2566" i="5"/>
  <c r="CJ2566" i="5"/>
  <c r="CL2566" i="5" s="1"/>
  <c r="CK2566" i="5"/>
  <c r="CM2566" i="5"/>
  <c r="CP2566" i="5" s="1"/>
  <c r="CN2566" i="5"/>
  <c r="CO2566" i="5"/>
  <c r="CQ2566" i="5"/>
  <c r="CR2566" i="5"/>
  <c r="CT2566" i="5" s="1"/>
  <c r="CS2566" i="5"/>
  <c r="CU2566" i="5"/>
  <c r="CX2566" i="5" s="1"/>
  <c r="CV2566" i="5"/>
  <c r="CW2566" i="5"/>
  <c r="CY2566" i="5"/>
  <c r="CZ2566" i="5"/>
  <c r="DB2566" i="5" s="1"/>
  <c r="DA2566" i="5"/>
  <c r="DC2566" i="5"/>
  <c r="DF2566" i="5" s="1"/>
  <c r="DD2566" i="5"/>
  <c r="DE2566" i="5"/>
  <c r="DG2566" i="5"/>
  <c r="DH2566" i="5"/>
  <c r="DJ2566" i="5" s="1"/>
  <c r="DP2566" i="5" s="1"/>
  <c r="DI2566" i="5"/>
  <c r="DK2566" i="5"/>
  <c r="DN2566" i="5" s="1"/>
  <c r="DL2566" i="5"/>
  <c r="DM2566" i="5"/>
  <c r="D2567" i="5"/>
  <c r="AG2567" i="5" s="1"/>
  <c r="DS2567" i="5" s="1"/>
  <c r="DT2567" i="5" s="1"/>
  <c r="AH2567" i="5"/>
  <c r="AI2567" i="5"/>
  <c r="AJ2567" i="5"/>
  <c r="AK2567" i="5"/>
  <c r="AL2567" i="5"/>
  <c r="AM2567" i="5"/>
  <c r="AN2567" i="5"/>
  <c r="AO2567" i="5"/>
  <c r="AP2567" i="5" s="1"/>
  <c r="AQ2567" i="5"/>
  <c r="AR2567" i="5"/>
  <c r="AS2567" i="5"/>
  <c r="AT2567" i="5"/>
  <c r="AU2567" i="5"/>
  <c r="AV2567" i="5"/>
  <c r="AW2567" i="5"/>
  <c r="AX2567" i="5" s="1"/>
  <c r="AY2567" i="5"/>
  <c r="AZ2567" i="5"/>
  <c r="BA2567" i="5"/>
  <c r="BB2567" i="5"/>
  <c r="BC2567" i="5"/>
  <c r="BD2567" i="5"/>
  <c r="BE2567" i="5"/>
  <c r="BF2567" i="5" s="1"/>
  <c r="BG2567" i="5"/>
  <c r="BH2567" i="5"/>
  <c r="BI2567" i="5"/>
  <c r="BJ2567" i="5"/>
  <c r="BK2567" i="5"/>
  <c r="BL2567" i="5"/>
  <c r="BM2567" i="5"/>
  <c r="BN2567" i="5" s="1"/>
  <c r="BO2567" i="5"/>
  <c r="BP2567" i="5"/>
  <c r="BQ2567" i="5"/>
  <c r="BR2567" i="5"/>
  <c r="BS2567" i="5"/>
  <c r="BT2567" i="5"/>
  <c r="BU2567" i="5"/>
  <c r="BV2567" i="5" s="1"/>
  <c r="BW2567" i="5"/>
  <c r="BX2567" i="5"/>
  <c r="BY2567" i="5"/>
  <c r="BZ2567" i="5"/>
  <c r="CA2567" i="5"/>
  <c r="CB2567" i="5"/>
  <c r="CC2567" i="5"/>
  <c r="CD2567" i="5" s="1"/>
  <c r="CE2567" i="5"/>
  <c r="CF2567" i="5"/>
  <c r="CG2567" i="5"/>
  <c r="CH2567" i="5"/>
  <c r="CI2567" i="5"/>
  <c r="CJ2567" i="5"/>
  <c r="CK2567" i="5"/>
  <c r="CL2567" i="5" s="1"/>
  <c r="CM2567" i="5"/>
  <c r="CN2567" i="5"/>
  <c r="CO2567" i="5"/>
  <c r="CP2567" i="5"/>
  <c r="CQ2567" i="5"/>
  <c r="CR2567" i="5"/>
  <c r="CS2567" i="5"/>
  <c r="CT2567" i="5" s="1"/>
  <c r="CU2567" i="5"/>
  <c r="CV2567" i="5"/>
  <c r="CW2567" i="5"/>
  <c r="CX2567" i="5"/>
  <c r="CY2567" i="5"/>
  <c r="CZ2567" i="5"/>
  <c r="DA2567" i="5"/>
  <c r="DB2567" i="5" s="1"/>
  <c r="DC2567" i="5"/>
  <c r="DD2567" i="5"/>
  <c r="DE2567" i="5"/>
  <c r="DF2567" i="5"/>
  <c r="DG2567" i="5"/>
  <c r="DH2567" i="5"/>
  <c r="DI2567" i="5"/>
  <c r="DJ2567" i="5" s="1"/>
  <c r="DK2567" i="5"/>
  <c r="DL2567" i="5"/>
  <c r="DM2567" i="5"/>
  <c r="DN2567" i="5"/>
  <c r="D2568" i="5"/>
  <c r="AG2568" i="5" s="1"/>
  <c r="DS2568" i="5" s="1"/>
  <c r="DT2568" i="5" s="1"/>
  <c r="AH2568" i="5"/>
  <c r="AI2568" i="5"/>
  <c r="AJ2568" i="5"/>
  <c r="AL2568" i="5" s="1"/>
  <c r="AK2568" i="5"/>
  <c r="AM2568" i="5"/>
  <c r="AP2568" i="5" s="1"/>
  <c r="AN2568" i="5"/>
  <c r="AO2568" i="5"/>
  <c r="AQ2568" i="5"/>
  <c r="AR2568" i="5"/>
  <c r="AT2568" i="5" s="1"/>
  <c r="AS2568" i="5"/>
  <c r="AU2568" i="5"/>
  <c r="AX2568" i="5" s="1"/>
  <c r="AV2568" i="5"/>
  <c r="AW2568" i="5"/>
  <c r="AY2568" i="5"/>
  <c r="AZ2568" i="5"/>
  <c r="BB2568" i="5" s="1"/>
  <c r="BA2568" i="5"/>
  <c r="BC2568" i="5"/>
  <c r="BF2568" i="5" s="1"/>
  <c r="BD2568" i="5"/>
  <c r="BE2568" i="5"/>
  <c r="BG2568" i="5"/>
  <c r="BH2568" i="5"/>
  <c r="BJ2568" i="5" s="1"/>
  <c r="BI2568" i="5"/>
  <c r="BK2568" i="5"/>
  <c r="BN2568" i="5" s="1"/>
  <c r="BL2568" i="5"/>
  <c r="BM2568" i="5"/>
  <c r="BO2568" i="5"/>
  <c r="BP2568" i="5"/>
  <c r="BR2568" i="5" s="1"/>
  <c r="BQ2568" i="5"/>
  <c r="BS2568" i="5"/>
  <c r="BV2568" i="5" s="1"/>
  <c r="BT2568" i="5"/>
  <c r="BU2568" i="5"/>
  <c r="BW2568" i="5"/>
  <c r="BX2568" i="5"/>
  <c r="BZ2568" i="5" s="1"/>
  <c r="BY2568" i="5"/>
  <c r="CA2568" i="5"/>
  <c r="CD2568" i="5" s="1"/>
  <c r="CB2568" i="5"/>
  <c r="CC2568" i="5"/>
  <c r="CE2568" i="5"/>
  <c r="CF2568" i="5"/>
  <c r="CH2568" i="5" s="1"/>
  <c r="CG2568" i="5"/>
  <c r="CI2568" i="5"/>
  <c r="CL2568" i="5" s="1"/>
  <c r="CJ2568" i="5"/>
  <c r="CK2568" i="5"/>
  <c r="CM2568" i="5"/>
  <c r="CN2568" i="5"/>
  <c r="CP2568" i="5" s="1"/>
  <c r="CO2568" i="5"/>
  <c r="CQ2568" i="5"/>
  <c r="CT2568" i="5" s="1"/>
  <c r="CR2568" i="5"/>
  <c r="CS2568" i="5"/>
  <c r="CU2568" i="5"/>
  <c r="CV2568" i="5"/>
  <c r="CX2568" i="5" s="1"/>
  <c r="CW2568" i="5"/>
  <c r="CY2568" i="5"/>
  <c r="DB2568" i="5" s="1"/>
  <c r="CZ2568" i="5"/>
  <c r="DA2568" i="5"/>
  <c r="DC2568" i="5"/>
  <c r="DD2568" i="5"/>
  <c r="DF2568" i="5" s="1"/>
  <c r="DE2568" i="5"/>
  <c r="DG2568" i="5"/>
  <c r="DJ2568" i="5" s="1"/>
  <c r="DH2568" i="5"/>
  <c r="DI2568" i="5"/>
  <c r="DK2568" i="5"/>
  <c r="DL2568" i="5"/>
  <c r="DN2568" i="5" s="1"/>
  <c r="DM2568" i="5"/>
  <c r="D2569" i="5"/>
  <c r="AG2569" i="5" s="1"/>
  <c r="DS2569" i="5" s="1"/>
  <c r="DT2569" i="5" s="1"/>
  <c r="AH2569" i="5"/>
  <c r="AI2569" i="5"/>
  <c r="AJ2569" i="5"/>
  <c r="AK2569" i="5"/>
  <c r="AL2569" i="5"/>
  <c r="AM2569" i="5"/>
  <c r="AN2569" i="5"/>
  <c r="AO2569" i="5"/>
  <c r="AP2569" i="5"/>
  <c r="AQ2569" i="5"/>
  <c r="AR2569" i="5"/>
  <c r="AS2569" i="5"/>
  <c r="AT2569" i="5"/>
  <c r="AU2569" i="5"/>
  <c r="AV2569" i="5"/>
  <c r="AW2569" i="5"/>
  <c r="AX2569" i="5"/>
  <c r="AY2569" i="5"/>
  <c r="AZ2569" i="5"/>
  <c r="BA2569" i="5"/>
  <c r="BB2569" i="5"/>
  <c r="BC2569" i="5"/>
  <c r="BD2569" i="5"/>
  <c r="BE2569" i="5"/>
  <c r="BF2569" i="5"/>
  <c r="BG2569" i="5"/>
  <c r="BH2569" i="5"/>
  <c r="BI2569" i="5"/>
  <c r="BJ2569" i="5"/>
  <c r="BK2569" i="5"/>
  <c r="BL2569" i="5"/>
  <c r="BM2569" i="5"/>
  <c r="BN2569" i="5"/>
  <c r="BO2569" i="5"/>
  <c r="BP2569" i="5"/>
  <c r="BQ2569" i="5"/>
  <c r="BR2569" i="5"/>
  <c r="BS2569" i="5"/>
  <c r="BT2569" i="5"/>
  <c r="BU2569" i="5"/>
  <c r="BV2569" i="5"/>
  <c r="BW2569" i="5"/>
  <c r="BX2569" i="5"/>
  <c r="BY2569" i="5"/>
  <c r="BZ2569" i="5"/>
  <c r="CA2569" i="5"/>
  <c r="CB2569" i="5"/>
  <c r="CC2569" i="5"/>
  <c r="CD2569" i="5"/>
  <c r="CE2569" i="5"/>
  <c r="CF2569" i="5"/>
  <c r="CG2569" i="5"/>
  <c r="CH2569" i="5"/>
  <c r="CI2569" i="5"/>
  <c r="CJ2569" i="5"/>
  <c r="CK2569" i="5"/>
  <c r="CL2569" i="5"/>
  <c r="CM2569" i="5"/>
  <c r="CN2569" i="5"/>
  <c r="CO2569" i="5"/>
  <c r="CP2569" i="5"/>
  <c r="CQ2569" i="5"/>
  <c r="CR2569" i="5"/>
  <c r="CS2569" i="5"/>
  <c r="CT2569" i="5"/>
  <c r="CU2569" i="5"/>
  <c r="CV2569" i="5"/>
  <c r="CW2569" i="5"/>
  <c r="CX2569" i="5"/>
  <c r="CY2569" i="5"/>
  <c r="CZ2569" i="5"/>
  <c r="DA2569" i="5"/>
  <c r="DB2569" i="5"/>
  <c r="DC2569" i="5"/>
  <c r="DD2569" i="5"/>
  <c r="DE2569" i="5"/>
  <c r="DF2569" i="5"/>
  <c r="DG2569" i="5"/>
  <c r="DH2569" i="5"/>
  <c r="DI2569" i="5"/>
  <c r="DJ2569" i="5"/>
  <c r="DK2569" i="5"/>
  <c r="DL2569" i="5"/>
  <c r="DM2569" i="5"/>
  <c r="DN2569" i="5"/>
  <c r="D2570" i="5"/>
  <c r="AG2570" i="5" s="1"/>
  <c r="DS2570" i="5" s="1"/>
  <c r="DT2570" i="5" s="1"/>
  <c r="AH2570" i="5"/>
  <c r="AI2570" i="5"/>
  <c r="AL2570" i="5" s="1"/>
  <c r="AJ2570" i="5"/>
  <c r="AK2570" i="5"/>
  <c r="AM2570" i="5"/>
  <c r="AN2570" i="5"/>
  <c r="AP2570" i="5" s="1"/>
  <c r="AO2570" i="5"/>
  <c r="AQ2570" i="5"/>
  <c r="AT2570" i="5" s="1"/>
  <c r="AR2570" i="5"/>
  <c r="AS2570" i="5"/>
  <c r="AU2570" i="5"/>
  <c r="AV2570" i="5"/>
  <c r="AX2570" i="5" s="1"/>
  <c r="AW2570" i="5"/>
  <c r="AY2570" i="5"/>
  <c r="BB2570" i="5" s="1"/>
  <c r="AZ2570" i="5"/>
  <c r="BA2570" i="5"/>
  <c r="BC2570" i="5"/>
  <c r="BD2570" i="5"/>
  <c r="BF2570" i="5" s="1"/>
  <c r="BE2570" i="5"/>
  <c r="BG2570" i="5"/>
  <c r="BJ2570" i="5" s="1"/>
  <c r="BH2570" i="5"/>
  <c r="BI2570" i="5"/>
  <c r="BK2570" i="5"/>
  <c r="BL2570" i="5"/>
  <c r="BN2570" i="5" s="1"/>
  <c r="BM2570" i="5"/>
  <c r="BO2570" i="5"/>
  <c r="BR2570" i="5" s="1"/>
  <c r="BP2570" i="5"/>
  <c r="BQ2570" i="5"/>
  <c r="BS2570" i="5"/>
  <c r="BT2570" i="5"/>
  <c r="BV2570" i="5" s="1"/>
  <c r="BU2570" i="5"/>
  <c r="BW2570" i="5"/>
  <c r="BZ2570" i="5" s="1"/>
  <c r="BX2570" i="5"/>
  <c r="BY2570" i="5"/>
  <c r="CA2570" i="5"/>
  <c r="CB2570" i="5"/>
  <c r="CD2570" i="5" s="1"/>
  <c r="CC2570" i="5"/>
  <c r="CE2570" i="5"/>
  <c r="CH2570" i="5" s="1"/>
  <c r="CF2570" i="5"/>
  <c r="CG2570" i="5"/>
  <c r="CI2570" i="5"/>
  <c r="CJ2570" i="5"/>
  <c r="CL2570" i="5" s="1"/>
  <c r="CK2570" i="5"/>
  <c r="CM2570" i="5"/>
  <c r="CP2570" i="5" s="1"/>
  <c r="CN2570" i="5"/>
  <c r="CO2570" i="5"/>
  <c r="CQ2570" i="5"/>
  <c r="CR2570" i="5"/>
  <c r="CT2570" i="5" s="1"/>
  <c r="CS2570" i="5"/>
  <c r="CU2570" i="5"/>
  <c r="CX2570" i="5" s="1"/>
  <c r="CV2570" i="5"/>
  <c r="CW2570" i="5"/>
  <c r="CY2570" i="5"/>
  <c r="CZ2570" i="5"/>
  <c r="DB2570" i="5" s="1"/>
  <c r="DA2570" i="5"/>
  <c r="DC2570" i="5"/>
  <c r="DF2570" i="5" s="1"/>
  <c r="DD2570" i="5"/>
  <c r="DE2570" i="5"/>
  <c r="DG2570" i="5"/>
  <c r="DH2570" i="5"/>
  <c r="DJ2570" i="5" s="1"/>
  <c r="DI2570" i="5"/>
  <c r="DK2570" i="5"/>
  <c r="DL2570" i="5"/>
  <c r="DM2570" i="5"/>
  <c r="D2571" i="5"/>
  <c r="AG2571" i="5" s="1"/>
  <c r="DS2571" i="5" s="1"/>
  <c r="DT2571" i="5" s="1"/>
  <c r="AH2571" i="5"/>
  <c r="AI2571" i="5"/>
  <c r="AJ2571" i="5"/>
  <c r="AK2571" i="5"/>
  <c r="AL2571" i="5"/>
  <c r="AM2571" i="5"/>
  <c r="AN2571" i="5"/>
  <c r="AO2571" i="5"/>
  <c r="AP2571" i="5"/>
  <c r="AQ2571" i="5"/>
  <c r="AR2571" i="5"/>
  <c r="AS2571" i="5"/>
  <c r="AT2571" i="5"/>
  <c r="AU2571" i="5"/>
  <c r="AV2571" i="5"/>
  <c r="AW2571" i="5"/>
  <c r="AX2571" i="5"/>
  <c r="AY2571" i="5"/>
  <c r="AZ2571" i="5"/>
  <c r="BA2571" i="5"/>
  <c r="BB2571" i="5"/>
  <c r="BC2571" i="5"/>
  <c r="BD2571" i="5"/>
  <c r="BE2571" i="5"/>
  <c r="BF2571" i="5"/>
  <c r="BG2571" i="5"/>
  <c r="BH2571" i="5"/>
  <c r="BI2571" i="5"/>
  <c r="BJ2571" i="5"/>
  <c r="BK2571" i="5"/>
  <c r="BL2571" i="5"/>
  <c r="BM2571" i="5"/>
  <c r="BN2571" i="5"/>
  <c r="BO2571" i="5"/>
  <c r="BP2571" i="5"/>
  <c r="BQ2571" i="5"/>
  <c r="BR2571" i="5"/>
  <c r="BS2571" i="5"/>
  <c r="BT2571" i="5"/>
  <c r="BU2571" i="5"/>
  <c r="BV2571" i="5"/>
  <c r="BW2571" i="5"/>
  <c r="BX2571" i="5"/>
  <c r="BY2571" i="5"/>
  <c r="BZ2571" i="5"/>
  <c r="CA2571" i="5"/>
  <c r="CB2571" i="5"/>
  <c r="CC2571" i="5"/>
  <c r="CD2571" i="5"/>
  <c r="CE2571" i="5"/>
  <c r="CF2571" i="5"/>
  <c r="CG2571" i="5"/>
  <c r="CH2571" i="5"/>
  <c r="CI2571" i="5"/>
  <c r="CJ2571" i="5"/>
  <c r="CK2571" i="5"/>
  <c r="CL2571" i="5"/>
  <c r="CM2571" i="5"/>
  <c r="CN2571" i="5"/>
  <c r="CO2571" i="5"/>
  <c r="CP2571" i="5"/>
  <c r="CQ2571" i="5"/>
  <c r="CR2571" i="5"/>
  <c r="CS2571" i="5"/>
  <c r="CT2571" i="5"/>
  <c r="CU2571" i="5"/>
  <c r="CV2571" i="5"/>
  <c r="CW2571" i="5"/>
  <c r="CX2571" i="5"/>
  <c r="CY2571" i="5"/>
  <c r="CZ2571" i="5"/>
  <c r="DA2571" i="5"/>
  <c r="DB2571" i="5"/>
  <c r="DC2571" i="5"/>
  <c r="DD2571" i="5"/>
  <c r="DE2571" i="5"/>
  <c r="DF2571" i="5"/>
  <c r="DG2571" i="5"/>
  <c r="DH2571" i="5"/>
  <c r="DI2571" i="5"/>
  <c r="DJ2571" i="5"/>
  <c r="DK2571" i="5"/>
  <c r="DL2571" i="5"/>
  <c r="DM2571" i="5"/>
  <c r="DN2571" i="5"/>
  <c r="D2572" i="5"/>
  <c r="AG2572" i="5" s="1"/>
  <c r="DS2572" i="5" s="1"/>
  <c r="DT2572" i="5" s="1"/>
  <c r="AH2572" i="5"/>
  <c r="AI2572" i="5"/>
  <c r="AJ2572" i="5"/>
  <c r="AL2572" i="5" s="1"/>
  <c r="AK2572" i="5"/>
  <c r="AM2572" i="5"/>
  <c r="AN2572" i="5"/>
  <c r="AO2572" i="5"/>
  <c r="AQ2572" i="5"/>
  <c r="AR2572" i="5"/>
  <c r="AT2572" i="5" s="1"/>
  <c r="AS2572" i="5"/>
  <c r="AU2572" i="5"/>
  <c r="AV2572" i="5"/>
  <c r="AW2572" i="5"/>
  <c r="AY2572" i="5"/>
  <c r="AZ2572" i="5"/>
  <c r="BB2572" i="5" s="1"/>
  <c r="BA2572" i="5"/>
  <c r="BC2572" i="5"/>
  <c r="BD2572" i="5"/>
  <c r="BE2572" i="5"/>
  <c r="BG2572" i="5"/>
  <c r="BH2572" i="5"/>
  <c r="BJ2572" i="5" s="1"/>
  <c r="BI2572" i="5"/>
  <c r="BK2572" i="5"/>
  <c r="BL2572" i="5"/>
  <c r="BM2572" i="5"/>
  <c r="BO2572" i="5"/>
  <c r="BP2572" i="5"/>
  <c r="BR2572" i="5" s="1"/>
  <c r="BQ2572" i="5"/>
  <c r="BS2572" i="5"/>
  <c r="BT2572" i="5"/>
  <c r="BU2572" i="5"/>
  <c r="BW2572" i="5"/>
  <c r="BX2572" i="5"/>
  <c r="BZ2572" i="5" s="1"/>
  <c r="BY2572" i="5"/>
  <c r="CA2572" i="5"/>
  <c r="CB2572" i="5"/>
  <c r="CC2572" i="5"/>
  <c r="CE2572" i="5"/>
  <c r="CF2572" i="5"/>
  <c r="CH2572" i="5" s="1"/>
  <c r="CG2572" i="5"/>
  <c r="CI2572" i="5"/>
  <c r="CJ2572" i="5"/>
  <c r="CK2572" i="5"/>
  <c r="CM2572" i="5"/>
  <c r="CN2572" i="5"/>
  <c r="CP2572" i="5" s="1"/>
  <c r="CO2572" i="5"/>
  <c r="CQ2572" i="5"/>
  <c r="CR2572" i="5"/>
  <c r="CS2572" i="5"/>
  <c r="CU2572" i="5"/>
  <c r="CV2572" i="5"/>
  <c r="CX2572" i="5" s="1"/>
  <c r="CW2572" i="5"/>
  <c r="CY2572" i="5"/>
  <c r="CZ2572" i="5"/>
  <c r="DA2572" i="5"/>
  <c r="DC2572" i="5"/>
  <c r="DD2572" i="5"/>
  <c r="DF2572" i="5" s="1"/>
  <c r="DE2572" i="5"/>
  <c r="DG2572" i="5"/>
  <c r="DH2572" i="5"/>
  <c r="DI2572" i="5"/>
  <c r="DK2572" i="5"/>
  <c r="DL2572" i="5"/>
  <c r="DN2572" i="5" s="1"/>
  <c r="DM2572" i="5"/>
  <c r="D2573" i="5"/>
  <c r="AG2573" i="5" s="1"/>
  <c r="DS2573" i="5" s="1"/>
  <c r="DT2573" i="5" s="1"/>
  <c r="AH2573" i="5"/>
  <c r="AI2573" i="5"/>
  <c r="AJ2573" i="5"/>
  <c r="AK2573" i="5"/>
  <c r="AL2573" i="5"/>
  <c r="AM2573" i="5"/>
  <c r="AN2573" i="5"/>
  <c r="AO2573" i="5"/>
  <c r="AP2573" i="5"/>
  <c r="AQ2573" i="5"/>
  <c r="AR2573" i="5"/>
  <c r="AS2573" i="5"/>
  <c r="AT2573" i="5"/>
  <c r="AU2573" i="5"/>
  <c r="AV2573" i="5"/>
  <c r="AW2573" i="5"/>
  <c r="AX2573" i="5"/>
  <c r="AY2573" i="5"/>
  <c r="AZ2573" i="5"/>
  <c r="BA2573" i="5"/>
  <c r="BB2573" i="5"/>
  <c r="BC2573" i="5"/>
  <c r="BD2573" i="5"/>
  <c r="BE2573" i="5"/>
  <c r="BF2573" i="5"/>
  <c r="BG2573" i="5"/>
  <c r="BH2573" i="5"/>
  <c r="BI2573" i="5"/>
  <c r="BJ2573" i="5"/>
  <c r="BK2573" i="5"/>
  <c r="BL2573" i="5"/>
  <c r="BM2573" i="5"/>
  <c r="BN2573" i="5"/>
  <c r="BO2573" i="5"/>
  <c r="BP2573" i="5"/>
  <c r="BQ2573" i="5"/>
  <c r="BR2573" i="5"/>
  <c r="BS2573" i="5"/>
  <c r="BT2573" i="5"/>
  <c r="BU2573" i="5"/>
  <c r="BV2573" i="5"/>
  <c r="BW2573" i="5"/>
  <c r="BX2573" i="5"/>
  <c r="BY2573" i="5"/>
  <c r="BZ2573" i="5"/>
  <c r="CA2573" i="5"/>
  <c r="CB2573" i="5"/>
  <c r="CC2573" i="5"/>
  <c r="CD2573" i="5"/>
  <c r="CE2573" i="5"/>
  <c r="CF2573" i="5"/>
  <c r="CG2573" i="5"/>
  <c r="CH2573" i="5"/>
  <c r="CI2573" i="5"/>
  <c r="CJ2573" i="5"/>
  <c r="CK2573" i="5"/>
  <c r="CL2573" i="5"/>
  <c r="CM2573" i="5"/>
  <c r="CN2573" i="5"/>
  <c r="CO2573" i="5"/>
  <c r="CP2573" i="5"/>
  <c r="CQ2573" i="5"/>
  <c r="CR2573" i="5"/>
  <c r="CS2573" i="5"/>
  <c r="CT2573" i="5"/>
  <c r="CU2573" i="5"/>
  <c r="CV2573" i="5"/>
  <c r="CW2573" i="5"/>
  <c r="CX2573" i="5"/>
  <c r="CY2573" i="5"/>
  <c r="CZ2573" i="5"/>
  <c r="DA2573" i="5"/>
  <c r="DB2573" i="5"/>
  <c r="DC2573" i="5"/>
  <c r="DD2573" i="5"/>
  <c r="DE2573" i="5"/>
  <c r="DF2573" i="5"/>
  <c r="DG2573" i="5"/>
  <c r="DH2573" i="5"/>
  <c r="DI2573" i="5"/>
  <c r="DJ2573" i="5"/>
  <c r="DK2573" i="5"/>
  <c r="DL2573" i="5"/>
  <c r="DM2573" i="5"/>
  <c r="DN2573" i="5"/>
  <c r="D2574" i="5"/>
  <c r="AG2574" i="5" s="1"/>
  <c r="DS2574" i="5" s="1"/>
  <c r="DT2574" i="5" s="1"/>
  <c r="AH2574" i="5"/>
  <c r="AI2574" i="5"/>
  <c r="AL2574" i="5" s="1"/>
  <c r="AJ2574" i="5"/>
  <c r="AK2574" i="5"/>
  <c r="AM2574" i="5"/>
  <c r="AN2574" i="5"/>
  <c r="AP2574" i="5" s="1"/>
  <c r="AO2574" i="5"/>
  <c r="AQ2574" i="5"/>
  <c r="AT2574" i="5" s="1"/>
  <c r="AR2574" i="5"/>
  <c r="AS2574" i="5"/>
  <c r="AU2574" i="5"/>
  <c r="AV2574" i="5"/>
  <c r="AX2574" i="5" s="1"/>
  <c r="AW2574" i="5"/>
  <c r="AY2574" i="5"/>
  <c r="BB2574" i="5" s="1"/>
  <c r="AZ2574" i="5"/>
  <c r="BA2574" i="5"/>
  <c r="BC2574" i="5"/>
  <c r="BD2574" i="5"/>
  <c r="BF2574" i="5" s="1"/>
  <c r="BE2574" i="5"/>
  <c r="BG2574" i="5"/>
  <c r="BJ2574" i="5" s="1"/>
  <c r="BH2574" i="5"/>
  <c r="BI2574" i="5"/>
  <c r="BK2574" i="5"/>
  <c r="BL2574" i="5"/>
  <c r="BN2574" i="5" s="1"/>
  <c r="BM2574" i="5"/>
  <c r="BO2574" i="5"/>
  <c r="BR2574" i="5" s="1"/>
  <c r="BP2574" i="5"/>
  <c r="BQ2574" i="5"/>
  <c r="BS2574" i="5"/>
  <c r="BT2574" i="5"/>
  <c r="BV2574" i="5" s="1"/>
  <c r="BU2574" i="5"/>
  <c r="BW2574" i="5"/>
  <c r="BZ2574" i="5" s="1"/>
  <c r="BX2574" i="5"/>
  <c r="BY2574" i="5"/>
  <c r="CA2574" i="5"/>
  <c r="CB2574" i="5"/>
  <c r="CD2574" i="5" s="1"/>
  <c r="CC2574" i="5"/>
  <c r="CE2574" i="5"/>
  <c r="CH2574" i="5" s="1"/>
  <c r="CF2574" i="5"/>
  <c r="CG2574" i="5"/>
  <c r="CI2574" i="5"/>
  <c r="CJ2574" i="5"/>
  <c r="CL2574" i="5" s="1"/>
  <c r="CK2574" i="5"/>
  <c r="CM2574" i="5"/>
  <c r="CP2574" i="5" s="1"/>
  <c r="CN2574" i="5"/>
  <c r="CO2574" i="5"/>
  <c r="CQ2574" i="5"/>
  <c r="CR2574" i="5"/>
  <c r="CT2574" i="5" s="1"/>
  <c r="CS2574" i="5"/>
  <c r="CU2574" i="5"/>
  <c r="CX2574" i="5" s="1"/>
  <c r="CV2574" i="5"/>
  <c r="CW2574" i="5"/>
  <c r="CY2574" i="5"/>
  <c r="CZ2574" i="5"/>
  <c r="DB2574" i="5" s="1"/>
  <c r="DA2574" i="5"/>
  <c r="DC2574" i="5"/>
  <c r="DD2574" i="5"/>
  <c r="DE2574" i="5"/>
  <c r="DG2574" i="5"/>
  <c r="DH2574" i="5"/>
  <c r="DJ2574" i="5" s="1"/>
  <c r="DI2574" i="5"/>
  <c r="DK2574" i="5"/>
  <c r="DN2574" i="5" s="1"/>
  <c r="DL2574" i="5"/>
  <c r="DM2574" i="5"/>
  <c r="D2575" i="5"/>
  <c r="AG2575" i="5" s="1"/>
  <c r="DS2575" i="5" s="1"/>
  <c r="DT2575" i="5" s="1"/>
  <c r="AH2575" i="5"/>
  <c r="AI2575" i="5"/>
  <c r="AJ2575" i="5"/>
  <c r="AK2575" i="5"/>
  <c r="AL2575" i="5"/>
  <c r="AM2575" i="5"/>
  <c r="AN2575" i="5"/>
  <c r="AO2575" i="5"/>
  <c r="AP2575" i="5"/>
  <c r="AQ2575" i="5"/>
  <c r="AR2575" i="5"/>
  <c r="AS2575" i="5"/>
  <c r="AT2575" i="5"/>
  <c r="AU2575" i="5"/>
  <c r="AV2575" i="5"/>
  <c r="AW2575" i="5"/>
  <c r="AX2575" i="5"/>
  <c r="AY2575" i="5"/>
  <c r="AZ2575" i="5"/>
  <c r="BA2575" i="5"/>
  <c r="BB2575" i="5"/>
  <c r="BC2575" i="5"/>
  <c r="BD2575" i="5"/>
  <c r="BE2575" i="5"/>
  <c r="BF2575" i="5"/>
  <c r="BG2575" i="5"/>
  <c r="BH2575" i="5"/>
  <c r="BI2575" i="5"/>
  <c r="BJ2575" i="5"/>
  <c r="BK2575" i="5"/>
  <c r="BL2575" i="5"/>
  <c r="BM2575" i="5"/>
  <c r="BN2575" i="5"/>
  <c r="BO2575" i="5"/>
  <c r="BP2575" i="5"/>
  <c r="BQ2575" i="5"/>
  <c r="BR2575" i="5"/>
  <c r="BS2575" i="5"/>
  <c r="BT2575" i="5"/>
  <c r="BU2575" i="5"/>
  <c r="BV2575" i="5"/>
  <c r="BW2575" i="5"/>
  <c r="BX2575" i="5"/>
  <c r="BY2575" i="5"/>
  <c r="BZ2575" i="5"/>
  <c r="CA2575" i="5"/>
  <c r="CB2575" i="5"/>
  <c r="CC2575" i="5"/>
  <c r="CD2575" i="5"/>
  <c r="CE2575" i="5"/>
  <c r="CF2575" i="5"/>
  <c r="CG2575" i="5"/>
  <c r="CH2575" i="5"/>
  <c r="CI2575" i="5"/>
  <c r="CJ2575" i="5"/>
  <c r="CK2575" i="5"/>
  <c r="CL2575" i="5"/>
  <c r="CM2575" i="5"/>
  <c r="CN2575" i="5"/>
  <c r="CO2575" i="5"/>
  <c r="CP2575" i="5"/>
  <c r="CQ2575" i="5"/>
  <c r="CR2575" i="5"/>
  <c r="CS2575" i="5"/>
  <c r="CT2575" i="5"/>
  <c r="CU2575" i="5"/>
  <c r="CV2575" i="5"/>
  <c r="CW2575" i="5"/>
  <c r="CX2575" i="5"/>
  <c r="CY2575" i="5"/>
  <c r="CZ2575" i="5"/>
  <c r="DA2575" i="5"/>
  <c r="DB2575" i="5"/>
  <c r="DC2575" i="5"/>
  <c r="DD2575" i="5"/>
  <c r="DE2575" i="5"/>
  <c r="DF2575" i="5"/>
  <c r="DP2575" i="5" s="1"/>
  <c r="DG2575" i="5"/>
  <c r="DH2575" i="5"/>
  <c r="DI2575" i="5"/>
  <c r="DJ2575" i="5"/>
  <c r="DK2575" i="5"/>
  <c r="DL2575" i="5"/>
  <c r="DM2575" i="5"/>
  <c r="DN2575" i="5"/>
  <c r="D2576" i="5"/>
  <c r="AG2576" i="5" s="1"/>
  <c r="DS2576" i="5" s="1"/>
  <c r="DT2576" i="5" s="1"/>
  <c r="AH2576" i="5"/>
  <c r="AI2576" i="5"/>
  <c r="AJ2576" i="5"/>
  <c r="AK2576" i="5"/>
  <c r="AL2576" i="5"/>
  <c r="AM2576" i="5"/>
  <c r="AN2576" i="5"/>
  <c r="AO2576" i="5"/>
  <c r="AQ2576" i="5"/>
  <c r="AR2576" i="5"/>
  <c r="AT2576" i="5" s="1"/>
  <c r="AS2576" i="5"/>
  <c r="AU2576" i="5"/>
  <c r="AX2576" i="5" s="1"/>
  <c r="AV2576" i="5"/>
  <c r="AW2576" i="5"/>
  <c r="AY2576" i="5"/>
  <c r="AZ2576" i="5"/>
  <c r="BB2576" i="5" s="1"/>
  <c r="BA2576" i="5"/>
  <c r="BC2576" i="5"/>
  <c r="BD2576" i="5"/>
  <c r="BE2576" i="5"/>
  <c r="BG2576" i="5"/>
  <c r="BH2576" i="5"/>
  <c r="BJ2576" i="5" s="1"/>
  <c r="BI2576" i="5"/>
  <c r="BK2576" i="5"/>
  <c r="BN2576" i="5" s="1"/>
  <c r="BL2576" i="5"/>
  <c r="BM2576" i="5"/>
  <c r="BO2576" i="5"/>
  <c r="BP2576" i="5"/>
  <c r="BQ2576" i="5"/>
  <c r="BR2576" i="5"/>
  <c r="BS2576" i="5"/>
  <c r="BT2576" i="5"/>
  <c r="BU2576" i="5"/>
  <c r="BW2576" i="5"/>
  <c r="BX2576" i="5"/>
  <c r="BY2576" i="5"/>
  <c r="BZ2576" i="5"/>
  <c r="CA2576" i="5"/>
  <c r="CD2576" i="5" s="1"/>
  <c r="CB2576" i="5"/>
  <c r="CC2576" i="5"/>
  <c r="CE2576" i="5"/>
  <c r="CF2576" i="5"/>
  <c r="CH2576" i="5" s="1"/>
  <c r="CG2576" i="5"/>
  <c r="CI2576" i="5"/>
  <c r="CJ2576" i="5"/>
  <c r="CK2576" i="5"/>
  <c r="CM2576" i="5"/>
  <c r="CN2576" i="5"/>
  <c r="CO2576" i="5"/>
  <c r="CP2576" i="5"/>
  <c r="CQ2576" i="5"/>
  <c r="CT2576" i="5" s="1"/>
  <c r="CR2576" i="5"/>
  <c r="CS2576" i="5"/>
  <c r="CU2576" i="5"/>
  <c r="CV2576" i="5"/>
  <c r="CW2576" i="5"/>
  <c r="CX2576" i="5"/>
  <c r="CY2576" i="5"/>
  <c r="CZ2576" i="5"/>
  <c r="DA2576" i="5"/>
  <c r="DC2576" i="5"/>
  <c r="DD2576" i="5"/>
  <c r="DF2576" i="5" s="1"/>
  <c r="DP2576" i="5" s="1"/>
  <c r="DE2576" i="5"/>
  <c r="DG2576" i="5"/>
  <c r="DJ2576" i="5" s="1"/>
  <c r="DH2576" i="5"/>
  <c r="DI2576" i="5"/>
  <c r="DK2576" i="5"/>
  <c r="DL2576" i="5"/>
  <c r="DN2576" i="5" s="1"/>
  <c r="DM2576" i="5"/>
  <c r="D2577" i="5"/>
  <c r="AG2577" i="5" s="1"/>
  <c r="DS2577" i="5" s="1"/>
  <c r="DT2577" i="5" s="1"/>
  <c r="AH2577" i="5"/>
  <c r="AI2577" i="5"/>
  <c r="AJ2577" i="5"/>
  <c r="AL2577" i="5" s="1"/>
  <c r="AK2577" i="5"/>
  <c r="AM2577" i="5"/>
  <c r="AN2577" i="5"/>
  <c r="AO2577" i="5"/>
  <c r="AP2577" i="5"/>
  <c r="AQ2577" i="5"/>
  <c r="AR2577" i="5"/>
  <c r="AT2577" i="5" s="1"/>
  <c r="AS2577" i="5"/>
  <c r="AU2577" i="5"/>
  <c r="AV2577" i="5"/>
  <c r="AW2577" i="5"/>
  <c r="AX2577" i="5"/>
  <c r="AY2577" i="5"/>
  <c r="AZ2577" i="5"/>
  <c r="BB2577" i="5" s="1"/>
  <c r="BA2577" i="5"/>
  <c r="BC2577" i="5"/>
  <c r="BD2577" i="5"/>
  <c r="BE2577" i="5"/>
  <c r="BF2577" i="5"/>
  <c r="BG2577" i="5"/>
  <c r="BH2577" i="5"/>
  <c r="BJ2577" i="5" s="1"/>
  <c r="BI2577" i="5"/>
  <c r="BK2577" i="5"/>
  <c r="BL2577" i="5"/>
  <c r="BM2577" i="5"/>
  <c r="BN2577" i="5"/>
  <c r="BO2577" i="5"/>
  <c r="BP2577" i="5"/>
  <c r="BR2577" i="5" s="1"/>
  <c r="BQ2577" i="5"/>
  <c r="BS2577" i="5"/>
  <c r="BT2577" i="5"/>
  <c r="BU2577" i="5"/>
  <c r="BV2577" i="5"/>
  <c r="BW2577" i="5"/>
  <c r="BX2577" i="5"/>
  <c r="BZ2577" i="5" s="1"/>
  <c r="BY2577" i="5"/>
  <c r="CA2577" i="5"/>
  <c r="CB2577" i="5"/>
  <c r="CC2577" i="5"/>
  <c r="CD2577" i="5"/>
  <c r="CE2577" i="5"/>
  <c r="CF2577" i="5"/>
  <c r="CH2577" i="5" s="1"/>
  <c r="CG2577" i="5"/>
  <c r="CI2577" i="5"/>
  <c r="CJ2577" i="5"/>
  <c r="CK2577" i="5"/>
  <c r="CL2577" i="5"/>
  <c r="CM2577" i="5"/>
  <c r="CN2577" i="5"/>
  <c r="CP2577" i="5" s="1"/>
  <c r="CO2577" i="5"/>
  <c r="CQ2577" i="5"/>
  <c r="CR2577" i="5"/>
  <c r="CS2577" i="5"/>
  <c r="CT2577" i="5"/>
  <c r="CU2577" i="5"/>
  <c r="CV2577" i="5"/>
  <c r="CX2577" i="5" s="1"/>
  <c r="CW2577" i="5"/>
  <c r="CY2577" i="5"/>
  <c r="CZ2577" i="5"/>
  <c r="DA2577" i="5"/>
  <c r="DB2577" i="5"/>
  <c r="DC2577" i="5"/>
  <c r="DD2577" i="5"/>
  <c r="DF2577" i="5" s="1"/>
  <c r="DE2577" i="5"/>
  <c r="DG2577" i="5"/>
  <c r="DH2577" i="5"/>
  <c r="DI2577" i="5"/>
  <c r="DJ2577" i="5"/>
  <c r="DK2577" i="5"/>
  <c r="DL2577" i="5"/>
  <c r="DN2577" i="5" s="1"/>
  <c r="DM2577" i="5"/>
  <c r="D2578" i="5"/>
  <c r="AG2578" i="5" s="1"/>
  <c r="DS2578" i="5" s="1"/>
  <c r="DT2578" i="5" s="1"/>
  <c r="AH2578" i="5"/>
  <c r="AI2578" i="5"/>
  <c r="AL2578" i="5" s="1"/>
  <c r="AJ2578" i="5"/>
  <c r="AK2578" i="5"/>
  <c r="AM2578" i="5"/>
  <c r="AN2578" i="5"/>
  <c r="AO2578" i="5"/>
  <c r="AP2578" i="5"/>
  <c r="AQ2578" i="5"/>
  <c r="AR2578" i="5"/>
  <c r="AS2578" i="5"/>
  <c r="AU2578" i="5"/>
  <c r="AV2578" i="5"/>
  <c r="AX2578" i="5" s="1"/>
  <c r="AW2578" i="5"/>
  <c r="AY2578" i="5"/>
  <c r="BB2578" i="5" s="1"/>
  <c r="AZ2578" i="5"/>
  <c r="BA2578" i="5"/>
  <c r="BC2578" i="5"/>
  <c r="BD2578" i="5"/>
  <c r="BF2578" i="5" s="1"/>
  <c r="BE2578" i="5"/>
  <c r="BG2578" i="5"/>
  <c r="BH2578" i="5"/>
  <c r="BI2578" i="5"/>
  <c r="BK2578" i="5"/>
  <c r="BL2578" i="5"/>
  <c r="BN2578" i="5" s="1"/>
  <c r="BM2578" i="5"/>
  <c r="BO2578" i="5"/>
  <c r="BR2578" i="5" s="1"/>
  <c r="BP2578" i="5"/>
  <c r="BQ2578" i="5"/>
  <c r="BS2578" i="5"/>
  <c r="BT2578" i="5"/>
  <c r="BU2578" i="5"/>
  <c r="BV2578" i="5"/>
  <c r="BW2578" i="5"/>
  <c r="BX2578" i="5"/>
  <c r="BY2578" i="5"/>
  <c r="CA2578" i="5"/>
  <c r="CB2578" i="5"/>
  <c r="CC2578" i="5"/>
  <c r="CD2578" i="5"/>
  <c r="CE2578" i="5"/>
  <c r="CH2578" i="5" s="1"/>
  <c r="CF2578" i="5"/>
  <c r="CG2578" i="5"/>
  <c r="CI2578" i="5"/>
  <c r="CJ2578" i="5"/>
  <c r="CL2578" i="5" s="1"/>
  <c r="CK2578" i="5"/>
  <c r="CM2578" i="5"/>
  <c r="CN2578" i="5"/>
  <c r="CO2578" i="5"/>
  <c r="CQ2578" i="5"/>
  <c r="CR2578" i="5"/>
  <c r="CS2578" i="5"/>
  <c r="CT2578" i="5"/>
  <c r="CU2578" i="5"/>
  <c r="CX2578" i="5" s="1"/>
  <c r="CV2578" i="5"/>
  <c r="CW2578" i="5"/>
  <c r="CY2578" i="5"/>
  <c r="CZ2578" i="5"/>
  <c r="DA2578" i="5"/>
  <c r="DB2578" i="5"/>
  <c r="DC2578" i="5"/>
  <c r="DD2578" i="5"/>
  <c r="DE2578" i="5"/>
  <c r="DG2578" i="5"/>
  <c r="DH2578" i="5"/>
  <c r="DJ2578" i="5" s="1"/>
  <c r="DI2578" i="5"/>
  <c r="DK2578" i="5"/>
  <c r="DN2578" i="5" s="1"/>
  <c r="DL2578" i="5"/>
  <c r="DM2578" i="5"/>
  <c r="D2579" i="5"/>
  <c r="AG2579" i="5" s="1"/>
  <c r="DS2579" i="5" s="1"/>
  <c r="DT2579" i="5" s="1"/>
  <c r="AH2579" i="5"/>
  <c r="AI2579" i="5"/>
  <c r="AJ2579" i="5"/>
  <c r="AK2579" i="5"/>
  <c r="AL2579" i="5"/>
  <c r="AM2579" i="5"/>
  <c r="AN2579" i="5"/>
  <c r="AP2579" i="5" s="1"/>
  <c r="AO2579" i="5"/>
  <c r="AQ2579" i="5"/>
  <c r="AR2579" i="5"/>
  <c r="AS2579" i="5"/>
  <c r="AT2579" i="5"/>
  <c r="AU2579" i="5"/>
  <c r="AV2579" i="5"/>
  <c r="AX2579" i="5" s="1"/>
  <c r="AW2579" i="5"/>
  <c r="AY2579" i="5"/>
  <c r="AZ2579" i="5"/>
  <c r="BA2579" i="5"/>
  <c r="BB2579" i="5"/>
  <c r="BC2579" i="5"/>
  <c r="BD2579" i="5"/>
  <c r="BF2579" i="5" s="1"/>
  <c r="BE2579" i="5"/>
  <c r="BG2579" i="5"/>
  <c r="BH2579" i="5"/>
  <c r="BI2579" i="5"/>
  <c r="BJ2579" i="5"/>
  <c r="BK2579" i="5"/>
  <c r="BL2579" i="5"/>
  <c r="BN2579" i="5" s="1"/>
  <c r="BM2579" i="5"/>
  <c r="BO2579" i="5"/>
  <c r="BP2579" i="5"/>
  <c r="BQ2579" i="5"/>
  <c r="BR2579" i="5"/>
  <c r="BS2579" i="5"/>
  <c r="BT2579" i="5"/>
  <c r="BV2579" i="5" s="1"/>
  <c r="BU2579" i="5"/>
  <c r="BW2579" i="5"/>
  <c r="BX2579" i="5"/>
  <c r="BY2579" i="5"/>
  <c r="BZ2579" i="5"/>
  <c r="CA2579" i="5"/>
  <c r="CB2579" i="5"/>
  <c r="CD2579" i="5" s="1"/>
  <c r="CC2579" i="5"/>
  <c r="CE2579" i="5"/>
  <c r="CF2579" i="5"/>
  <c r="CG2579" i="5"/>
  <c r="CH2579" i="5"/>
  <c r="CI2579" i="5"/>
  <c r="CJ2579" i="5"/>
  <c r="CL2579" i="5" s="1"/>
  <c r="CK2579" i="5"/>
  <c r="CM2579" i="5"/>
  <c r="CN2579" i="5"/>
  <c r="CO2579" i="5"/>
  <c r="CP2579" i="5"/>
  <c r="CQ2579" i="5"/>
  <c r="CR2579" i="5"/>
  <c r="CT2579" i="5" s="1"/>
  <c r="CS2579" i="5"/>
  <c r="CU2579" i="5"/>
  <c r="CV2579" i="5"/>
  <c r="CW2579" i="5"/>
  <c r="CX2579" i="5"/>
  <c r="CY2579" i="5"/>
  <c r="CZ2579" i="5"/>
  <c r="DB2579" i="5" s="1"/>
  <c r="DA2579" i="5"/>
  <c r="DC2579" i="5"/>
  <c r="DD2579" i="5"/>
  <c r="DE2579" i="5"/>
  <c r="DF2579" i="5"/>
  <c r="DG2579" i="5"/>
  <c r="DH2579" i="5"/>
  <c r="DJ2579" i="5" s="1"/>
  <c r="DP2579" i="5" s="1"/>
  <c r="DI2579" i="5"/>
  <c r="DK2579" i="5"/>
  <c r="DL2579" i="5"/>
  <c r="DM2579" i="5"/>
  <c r="DN2579" i="5"/>
  <c r="D2580" i="5"/>
  <c r="AG2580" i="5" s="1"/>
  <c r="DS2580" i="5" s="1"/>
  <c r="DT2580" i="5" s="1"/>
  <c r="AH2580" i="5"/>
  <c r="AI2580" i="5"/>
  <c r="AJ2580" i="5"/>
  <c r="AL2580" i="5" s="1"/>
  <c r="AK2580" i="5"/>
  <c r="AM2580" i="5"/>
  <c r="AN2580" i="5"/>
  <c r="AO2580" i="5"/>
  <c r="AQ2580" i="5"/>
  <c r="AR2580" i="5"/>
  <c r="AS2580" i="5"/>
  <c r="AT2580" i="5"/>
  <c r="AU2580" i="5"/>
  <c r="AX2580" i="5" s="1"/>
  <c r="AV2580" i="5"/>
  <c r="AW2580" i="5"/>
  <c r="AY2580" i="5"/>
  <c r="AZ2580" i="5"/>
  <c r="BA2580" i="5"/>
  <c r="BB2580" i="5"/>
  <c r="BC2580" i="5"/>
  <c r="BD2580" i="5"/>
  <c r="BE2580" i="5"/>
  <c r="BG2580" i="5"/>
  <c r="BH2580" i="5"/>
  <c r="BJ2580" i="5" s="1"/>
  <c r="BI2580" i="5"/>
  <c r="BK2580" i="5"/>
  <c r="BN2580" i="5" s="1"/>
  <c r="BL2580" i="5"/>
  <c r="BM2580" i="5"/>
  <c r="BO2580" i="5"/>
  <c r="BP2580" i="5"/>
  <c r="BR2580" i="5" s="1"/>
  <c r="BQ2580" i="5"/>
  <c r="BS2580" i="5"/>
  <c r="BT2580" i="5"/>
  <c r="BU2580" i="5"/>
  <c r="BW2580" i="5"/>
  <c r="BX2580" i="5"/>
  <c r="BZ2580" i="5" s="1"/>
  <c r="BY2580" i="5"/>
  <c r="CA2580" i="5"/>
  <c r="CD2580" i="5" s="1"/>
  <c r="CB2580" i="5"/>
  <c r="CC2580" i="5"/>
  <c r="CE2580" i="5"/>
  <c r="CF2580" i="5"/>
  <c r="CG2580" i="5"/>
  <c r="CH2580" i="5"/>
  <c r="CI2580" i="5"/>
  <c r="CJ2580" i="5"/>
  <c r="CK2580" i="5"/>
  <c r="CM2580" i="5"/>
  <c r="CN2580" i="5"/>
  <c r="CO2580" i="5"/>
  <c r="CP2580" i="5"/>
  <c r="CQ2580" i="5"/>
  <c r="CT2580" i="5" s="1"/>
  <c r="CR2580" i="5"/>
  <c r="CS2580" i="5"/>
  <c r="CU2580" i="5"/>
  <c r="CV2580" i="5"/>
  <c r="CX2580" i="5" s="1"/>
  <c r="CW2580" i="5"/>
  <c r="CY2580" i="5"/>
  <c r="CZ2580" i="5"/>
  <c r="DA2580" i="5"/>
  <c r="DC2580" i="5"/>
  <c r="DD2580" i="5"/>
  <c r="DE2580" i="5"/>
  <c r="DF2580" i="5"/>
  <c r="DG2580" i="5"/>
  <c r="DJ2580" i="5" s="1"/>
  <c r="DH2580" i="5"/>
  <c r="DI2580" i="5"/>
  <c r="DK2580" i="5"/>
  <c r="DL2580" i="5"/>
  <c r="DM2580" i="5"/>
  <c r="DN2580" i="5"/>
  <c r="DP2580" i="5" s="1"/>
  <c r="D2581" i="5"/>
  <c r="AG2581" i="5" s="1"/>
  <c r="DS2581" i="5" s="1"/>
  <c r="DT2581" i="5" s="1"/>
  <c r="AH2581" i="5"/>
  <c r="AI2581" i="5"/>
  <c r="AJ2581" i="5"/>
  <c r="AK2581" i="5"/>
  <c r="AL2581" i="5"/>
  <c r="AM2581" i="5"/>
  <c r="AN2581" i="5"/>
  <c r="AO2581" i="5"/>
  <c r="AP2581" i="5"/>
  <c r="AQ2581" i="5"/>
  <c r="AR2581" i="5"/>
  <c r="AS2581" i="5"/>
  <c r="AT2581" i="5"/>
  <c r="AU2581" i="5"/>
  <c r="AV2581" i="5"/>
  <c r="AW2581" i="5"/>
  <c r="AX2581" i="5"/>
  <c r="AY2581" i="5"/>
  <c r="AZ2581" i="5"/>
  <c r="BA2581" i="5"/>
  <c r="BB2581" i="5"/>
  <c r="BC2581" i="5"/>
  <c r="BD2581" i="5"/>
  <c r="BE2581" i="5"/>
  <c r="BF2581" i="5"/>
  <c r="BG2581" i="5"/>
  <c r="BH2581" i="5"/>
  <c r="BI2581" i="5"/>
  <c r="BJ2581" i="5"/>
  <c r="BK2581" i="5"/>
  <c r="BL2581" i="5"/>
  <c r="BM2581" i="5"/>
  <c r="BN2581" i="5"/>
  <c r="BO2581" i="5"/>
  <c r="BP2581" i="5"/>
  <c r="BQ2581" i="5"/>
  <c r="BR2581" i="5"/>
  <c r="BS2581" i="5"/>
  <c r="BT2581" i="5"/>
  <c r="BU2581" i="5"/>
  <c r="BV2581" i="5"/>
  <c r="BW2581" i="5"/>
  <c r="BX2581" i="5"/>
  <c r="BY2581" i="5"/>
  <c r="BZ2581" i="5"/>
  <c r="CA2581" i="5"/>
  <c r="CB2581" i="5"/>
  <c r="CC2581" i="5"/>
  <c r="CD2581" i="5"/>
  <c r="CE2581" i="5"/>
  <c r="CF2581" i="5"/>
  <c r="CG2581" i="5"/>
  <c r="CH2581" i="5"/>
  <c r="CI2581" i="5"/>
  <c r="CJ2581" i="5"/>
  <c r="CK2581" i="5"/>
  <c r="CL2581" i="5"/>
  <c r="CM2581" i="5"/>
  <c r="CN2581" i="5"/>
  <c r="CO2581" i="5"/>
  <c r="CP2581" i="5"/>
  <c r="CQ2581" i="5"/>
  <c r="CR2581" i="5"/>
  <c r="CS2581" i="5"/>
  <c r="CT2581" i="5"/>
  <c r="CU2581" i="5"/>
  <c r="CV2581" i="5"/>
  <c r="CW2581" i="5"/>
  <c r="CX2581" i="5"/>
  <c r="CY2581" i="5"/>
  <c r="CZ2581" i="5"/>
  <c r="DA2581" i="5"/>
  <c r="DB2581" i="5"/>
  <c r="DC2581" i="5"/>
  <c r="DD2581" i="5"/>
  <c r="DE2581" i="5"/>
  <c r="DF2581" i="5"/>
  <c r="DG2581" i="5"/>
  <c r="DH2581" i="5"/>
  <c r="DI2581" i="5"/>
  <c r="DJ2581" i="5"/>
  <c r="DK2581" i="5"/>
  <c r="DL2581" i="5"/>
  <c r="DM2581" i="5"/>
  <c r="DN2581" i="5"/>
  <c r="D2582" i="5"/>
  <c r="AG2582" i="5" s="1"/>
  <c r="DS2582" i="5" s="1"/>
  <c r="DT2582" i="5" s="1"/>
  <c r="AH2582" i="5"/>
  <c r="AI2582" i="5"/>
  <c r="AL2582" i="5" s="1"/>
  <c r="AJ2582" i="5"/>
  <c r="AK2582" i="5"/>
  <c r="AM2582" i="5"/>
  <c r="AN2582" i="5"/>
  <c r="AP2582" i="5" s="1"/>
  <c r="AO2582" i="5"/>
  <c r="AQ2582" i="5"/>
  <c r="AR2582" i="5"/>
  <c r="AS2582" i="5"/>
  <c r="AU2582" i="5"/>
  <c r="AV2582" i="5"/>
  <c r="AW2582" i="5"/>
  <c r="AX2582" i="5"/>
  <c r="AY2582" i="5"/>
  <c r="BB2582" i="5" s="1"/>
  <c r="AZ2582" i="5"/>
  <c r="BA2582" i="5"/>
  <c r="BC2582" i="5"/>
  <c r="BD2582" i="5"/>
  <c r="BE2582" i="5"/>
  <c r="BF2582" i="5"/>
  <c r="BG2582" i="5"/>
  <c r="BH2582" i="5"/>
  <c r="BI2582" i="5"/>
  <c r="BK2582" i="5"/>
  <c r="BL2582" i="5"/>
  <c r="BN2582" i="5" s="1"/>
  <c r="BM2582" i="5"/>
  <c r="BO2582" i="5"/>
  <c r="BR2582" i="5" s="1"/>
  <c r="BP2582" i="5"/>
  <c r="BQ2582" i="5"/>
  <c r="BS2582" i="5"/>
  <c r="BT2582" i="5"/>
  <c r="BV2582" i="5" s="1"/>
  <c r="BU2582" i="5"/>
  <c r="BW2582" i="5"/>
  <c r="BX2582" i="5"/>
  <c r="BY2582" i="5"/>
  <c r="CA2582" i="5"/>
  <c r="CB2582" i="5"/>
  <c r="CD2582" i="5" s="1"/>
  <c r="CC2582" i="5"/>
  <c r="CE2582" i="5"/>
  <c r="CH2582" i="5" s="1"/>
  <c r="CF2582" i="5"/>
  <c r="CG2582" i="5"/>
  <c r="CI2582" i="5"/>
  <c r="CJ2582" i="5"/>
  <c r="CK2582" i="5"/>
  <c r="CL2582" i="5"/>
  <c r="CM2582" i="5"/>
  <c r="CN2582" i="5"/>
  <c r="CO2582" i="5"/>
  <c r="CQ2582" i="5"/>
  <c r="CR2582" i="5"/>
  <c r="CS2582" i="5"/>
  <c r="CT2582" i="5"/>
  <c r="CU2582" i="5"/>
  <c r="CX2582" i="5" s="1"/>
  <c r="CV2582" i="5"/>
  <c r="CW2582" i="5"/>
  <c r="CY2582" i="5"/>
  <c r="CZ2582" i="5"/>
  <c r="DB2582" i="5" s="1"/>
  <c r="DA2582" i="5"/>
  <c r="DC2582" i="5"/>
  <c r="DD2582" i="5"/>
  <c r="DE2582" i="5"/>
  <c r="DG2582" i="5"/>
  <c r="DH2582" i="5"/>
  <c r="DI2582" i="5"/>
  <c r="DJ2582" i="5"/>
  <c r="DK2582" i="5"/>
  <c r="DN2582" i="5" s="1"/>
  <c r="DL2582" i="5"/>
  <c r="DM2582" i="5"/>
  <c r="D2583" i="5"/>
  <c r="AG2583" i="5" s="1"/>
  <c r="DS2583" i="5" s="1"/>
  <c r="DT2583" i="5" s="1"/>
  <c r="AH2583" i="5"/>
  <c r="AI2583" i="5"/>
  <c r="AJ2583" i="5"/>
  <c r="AK2583" i="5"/>
  <c r="AL2583" i="5"/>
  <c r="AM2583" i="5"/>
  <c r="AN2583" i="5"/>
  <c r="AO2583" i="5"/>
  <c r="AP2583" i="5"/>
  <c r="AQ2583" i="5"/>
  <c r="AR2583" i="5"/>
  <c r="AS2583" i="5"/>
  <c r="AT2583" i="5"/>
  <c r="AU2583" i="5"/>
  <c r="AV2583" i="5"/>
  <c r="AW2583" i="5"/>
  <c r="AX2583" i="5"/>
  <c r="AY2583" i="5"/>
  <c r="AZ2583" i="5"/>
  <c r="BA2583" i="5"/>
  <c r="BB2583" i="5"/>
  <c r="BC2583" i="5"/>
  <c r="BD2583" i="5"/>
  <c r="BE2583" i="5"/>
  <c r="BF2583" i="5"/>
  <c r="BG2583" i="5"/>
  <c r="BH2583" i="5"/>
  <c r="BI2583" i="5"/>
  <c r="BJ2583" i="5"/>
  <c r="BK2583" i="5"/>
  <c r="BL2583" i="5"/>
  <c r="BM2583" i="5"/>
  <c r="BN2583" i="5"/>
  <c r="BO2583" i="5"/>
  <c r="BP2583" i="5"/>
  <c r="BQ2583" i="5"/>
  <c r="BR2583" i="5"/>
  <c r="BS2583" i="5"/>
  <c r="BT2583" i="5"/>
  <c r="BU2583" i="5"/>
  <c r="BV2583" i="5"/>
  <c r="BW2583" i="5"/>
  <c r="BX2583" i="5"/>
  <c r="BY2583" i="5"/>
  <c r="BZ2583" i="5"/>
  <c r="CA2583" i="5"/>
  <c r="CB2583" i="5"/>
  <c r="CC2583" i="5"/>
  <c r="CD2583" i="5"/>
  <c r="CE2583" i="5"/>
  <c r="CF2583" i="5"/>
  <c r="CG2583" i="5"/>
  <c r="CH2583" i="5"/>
  <c r="CI2583" i="5"/>
  <c r="CJ2583" i="5"/>
  <c r="CK2583" i="5"/>
  <c r="CL2583" i="5"/>
  <c r="CM2583" i="5"/>
  <c r="CN2583" i="5"/>
  <c r="CO2583" i="5"/>
  <c r="CP2583" i="5"/>
  <c r="CQ2583" i="5"/>
  <c r="CR2583" i="5"/>
  <c r="CS2583" i="5"/>
  <c r="CT2583" i="5"/>
  <c r="CU2583" i="5"/>
  <c r="CV2583" i="5"/>
  <c r="CW2583" i="5"/>
  <c r="CX2583" i="5"/>
  <c r="CY2583" i="5"/>
  <c r="CZ2583" i="5"/>
  <c r="DA2583" i="5"/>
  <c r="DB2583" i="5"/>
  <c r="DC2583" i="5"/>
  <c r="DD2583" i="5"/>
  <c r="DE2583" i="5"/>
  <c r="DF2583" i="5"/>
  <c r="DP2583" i="5" s="1"/>
  <c r="DG2583" i="5"/>
  <c r="DH2583" i="5"/>
  <c r="DI2583" i="5"/>
  <c r="DJ2583" i="5"/>
  <c r="DK2583" i="5"/>
  <c r="DL2583" i="5"/>
  <c r="DM2583" i="5"/>
  <c r="DN2583" i="5"/>
  <c r="D2584" i="5"/>
  <c r="AG2584" i="5" s="1"/>
  <c r="DS2584" i="5" s="1"/>
  <c r="DT2584" i="5" s="1"/>
  <c r="AH2584" i="5"/>
  <c r="AI2584" i="5"/>
  <c r="AJ2584" i="5"/>
  <c r="AK2584" i="5"/>
  <c r="AL2584" i="5"/>
  <c r="AM2584" i="5"/>
  <c r="AN2584" i="5"/>
  <c r="AO2584" i="5"/>
  <c r="AQ2584" i="5"/>
  <c r="AR2584" i="5"/>
  <c r="AS2584" i="5"/>
  <c r="AT2584" i="5"/>
  <c r="AU2584" i="5"/>
  <c r="AX2584" i="5" s="1"/>
  <c r="AV2584" i="5"/>
  <c r="AW2584" i="5"/>
  <c r="AY2584" i="5"/>
  <c r="AZ2584" i="5"/>
  <c r="BB2584" i="5" s="1"/>
  <c r="BA2584" i="5"/>
  <c r="BC2584" i="5"/>
  <c r="BD2584" i="5"/>
  <c r="BE2584" i="5"/>
  <c r="BG2584" i="5"/>
  <c r="BH2584" i="5"/>
  <c r="BI2584" i="5"/>
  <c r="BJ2584" i="5"/>
  <c r="BK2584" i="5"/>
  <c r="BN2584" i="5" s="1"/>
  <c r="BL2584" i="5"/>
  <c r="BM2584" i="5"/>
  <c r="BO2584" i="5"/>
  <c r="BP2584" i="5"/>
  <c r="BQ2584" i="5"/>
  <c r="BR2584" i="5"/>
  <c r="BS2584" i="5"/>
  <c r="BT2584" i="5"/>
  <c r="BU2584" i="5"/>
  <c r="BW2584" i="5"/>
  <c r="BX2584" i="5"/>
  <c r="BZ2584" i="5" s="1"/>
  <c r="BY2584" i="5"/>
  <c r="CA2584" i="5"/>
  <c r="CD2584" i="5" s="1"/>
  <c r="CB2584" i="5"/>
  <c r="CC2584" i="5"/>
  <c r="CE2584" i="5"/>
  <c r="CF2584" i="5"/>
  <c r="CH2584" i="5" s="1"/>
  <c r="CG2584" i="5"/>
  <c r="CI2584" i="5"/>
  <c r="CJ2584" i="5"/>
  <c r="CK2584" i="5"/>
  <c r="CM2584" i="5"/>
  <c r="CN2584" i="5"/>
  <c r="CP2584" i="5" s="1"/>
  <c r="CO2584" i="5"/>
  <c r="CQ2584" i="5"/>
  <c r="CT2584" i="5" s="1"/>
  <c r="CR2584" i="5"/>
  <c r="CS2584" i="5"/>
  <c r="CU2584" i="5"/>
  <c r="CV2584" i="5"/>
  <c r="CW2584" i="5"/>
  <c r="CX2584" i="5"/>
  <c r="CY2584" i="5"/>
  <c r="CZ2584" i="5"/>
  <c r="DA2584" i="5"/>
  <c r="DC2584" i="5"/>
  <c r="DD2584" i="5"/>
  <c r="DE2584" i="5"/>
  <c r="DF2584" i="5"/>
  <c r="DG2584" i="5"/>
  <c r="DJ2584" i="5" s="1"/>
  <c r="DH2584" i="5"/>
  <c r="DI2584" i="5"/>
  <c r="DK2584" i="5"/>
  <c r="DL2584" i="5"/>
  <c r="DN2584" i="5" s="1"/>
  <c r="DP2584" i="5" s="1"/>
  <c r="DM2584" i="5"/>
  <c r="D2585" i="5"/>
  <c r="AG2585" i="5" s="1"/>
  <c r="DS2585" i="5" s="1"/>
  <c r="DT2585" i="5" s="1"/>
  <c r="AH2585" i="5"/>
  <c r="AI2585" i="5"/>
  <c r="AJ2585" i="5"/>
  <c r="AL2585" i="5" s="1"/>
  <c r="AK2585" i="5"/>
  <c r="AM2585" i="5"/>
  <c r="AN2585" i="5"/>
  <c r="AO2585" i="5"/>
  <c r="AP2585" i="5"/>
  <c r="AQ2585" i="5"/>
  <c r="AR2585" i="5"/>
  <c r="AT2585" i="5" s="1"/>
  <c r="AS2585" i="5"/>
  <c r="AU2585" i="5"/>
  <c r="AV2585" i="5"/>
  <c r="AW2585" i="5"/>
  <c r="AX2585" i="5"/>
  <c r="AY2585" i="5"/>
  <c r="AZ2585" i="5"/>
  <c r="BB2585" i="5" s="1"/>
  <c r="BA2585" i="5"/>
  <c r="BC2585" i="5"/>
  <c r="BD2585" i="5"/>
  <c r="BE2585" i="5"/>
  <c r="BF2585" i="5"/>
  <c r="BG2585" i="5"/>
  <c r="BH2585" i="5"/>
  <c r="BJ2585" i="5" s="1"/>
  <c r="BI2585" i="5"/>
  <c r="BK2585" i="5"/>
  <c r="BL2585" i="5"/>
  <c r="BM2585" i="5"/>
  <c r="BN2585" i="5"/>
  <c r="BO2585" i="5"/>
  <c r="BP2585" i="5"/>
  <c r="BR2585" i="5" s="1"/>
  <c r="BQ2585" i="5"/>
  <c r="BS2585" i="5"/>
  <c r="BT2585" i="5"/>
  <c r="BU2585" i="5"/>
  <c r="BV2585" i="5"/>
  <c r="BW2585" i="5"/>
  <c r="BX2585" i="5"/>
  <c r="BZ2585" i="5" s="1"/>
  <c r="BY2585" i="5"/>
  <c r="CA2585" i="5"/>
  <c r="CB2585" i="5"/>
  <c r="CC2585" i="5"/>
  <c r="CD2585" i="5"/>
  <c r="CE2585" i="5"/>
  <c r="CF2585" i="5"/>
  <c r="CH2585" i="5" s="1"/>
  <c r="CG2585" i="5"/>
  <c r="CI2585" i="5"/>
  <c r="CJ2585" i="5"/>
  <c r="CK2585" i="5"/>
  <c r="CL2585" i="5"/>
  <c r="CM2585" i="5"/>
  <c r="CN2585" i="5"/>
  <c r="CP2585" i="5" s="1"/>
  <c r="CO2585" i="5"/>
  <c r="CQ2585" i="5"/>
  <c r="CR2585" i="5"/>
  <c r="CS2585" i="5"/>
  <c r="CT2585" i="5"/>
  <c r="CU2585" i="5"/>
  <c r="CV2585" i="5"/>
  <c r="CX2585" i="5" s="1"/>
  <c r="CW2585" i="5"/>
  <c r="CY2585" i="5"/>
  <c r="CZ2585" i="5"/>
  <c r="DA2585" i="5"/>
  <c r="DB2585" i="5"/>
  <c r="DC2585" i="5"/>
  <c r="DD2585" i="5"/>
  <c r="DF2585" i="5" s="1"/>
  <c r="DP2585" i="5" s="1"/>
  <c r="DE2585" i="5"/>
  <c r="DG2585" i="5"/>
  <c r="DH2585" i="5"/>
  <c r="DI2585" i="5"/>
  <c r="DJ2585" i="5"/>
  <c r="DK2585" i="5"/>
  <c r="DL2585" i="5"/>
  <c r="DN2585" i="5" s="1"/>
  <c r="DM2585" i="5"/>
  <c r="D2586" i="5"/>
  <c r="AG2586" i="5" s="1"/>
  <c r="DS2586" i="5" s="1"/>
  <c r="DT2586" i="5" s="1"/>
  <c r="AH2586" i="5"/>
  <c r="AI2586" i="5"/>
  <c r="AL2586" i="5" s="1"/>
  <c r="AJ2586" i="5"/>
  <c r="AK2586" i="5"/>
  <c r="AM2586" i="5"/>
  <c r="AN2586" i="5"/>
  <c r="AO2586" i="5"/>
  <c r="AP2586" i="5"/>
  <c r="AQ2586" i="5"/>
  <c r="AR2586" i="5"/>
  <c r="AS2586" i="5"/>
  <c r="AU2586" i="5"/>
  <c r="AV2586" i="5"/>
  <c r="AW2586" i="5"/>
  <c r="AX2586" i="5"/>
  <c r="AY2586" i="5"/>
  <c r="BB2586" i="5" s="1"/>
  <c r="AZ2586" i="5"/>
  <c r="BA2586" i="5"/>
  <c r="BC2586" i="5"/>
  <c r="BD2586" i="5"/>
  <c r="BF2586" i="5" s="1"/>
  <c r="BE2586" i="5"/>
  <c r="BG2586" i="5"/>
  <c r="BH2586" i="5"/>
  <c r="BI2586" i="5"/>
  <c r="BK2586" i="5"/>
  <c r="BL2586" i="5"/>
  <c r="BM2586" i="5"/>
  <c r="BN2586" i="5"/>
  <c r="BO2586" i="5"/>
  <c r="BR2586" i="5" s="1"/>
  <c r="BP2586" i="5"/>
  <c r="BQ2586" i="5"/>
  <c r="BS2586" i="5"/>
  <c r="BT2586" i="5"/>
  <c r="BU2586" i="5"/>
  <c r="BV2586" i="5"/>
  <c r="BW2586" i="5"/>
  <c r="BX2586" i="5"/>
  <c r="BY2586" i="5"/>
  <c r="CA2586" i="5"/>
  <c r="CB2586" i="5"/>
  <c r="CD2586" i="5" s="1"/>
  <c r="CC2586" i="5"/>
  <c r="CE2586" i="5"/>
  <c r="CH2586" i="5" s="1"/>
  <c r="CF2586" i="5"/>
  <c r="CG2586" i="5"/>
  <c r="CI2586" i="5"/>
  <c r="CJ2586" i="5"/>
  <c r="CL2586" i="5" s="1"/>
  <c r="CK2586" i="5"/>
  <c r="CM2586" i="5"/>
  <c r="CN2586" i="5"/>
  <c r="CO2586" i="5"/>
  <c r="CQ2586" i="5"/>
  <c r="CR2586" i="5"/>
  <c r="CT2586" i="5" s="1"/>
  <c r="CS2586" i="5"/>
  <c r="CU2586" i="5"/>
  <c r="CX2586" i="5" s="1"/>
  <c r="CV2586" i="5"/>
  <c r="CW2586" i="5"/>
  <c r="CY2586" i="5"/>
  <c r="CZ2586" i="5"/>
  <c r="DA2586" i="5"/>
  <c r="DB2586" i="5"/>
  <c r="DC2586" i="5"/>
  <c r="DD2586" i="5"/>
  <c r="DE2586" i="5"/>
  <c r="DG2586" i="5"/>
  <c r="DH2586" i="5"/>
  <c r="DI2586" i="5"/>
  <c r="DJ2586" i="5"/>
  <c r="DK2586" i="5"/>
  <c r="DN2586" i="5" s="1"/>
  <c r="DL2586" i="5"/>
  <c r="DM2586" i="5"/>
  <c r="D2587" i="5"/>
  <c r="AG2587" i="5"/>
  <c r="DS2587" i="5" s="1"/>
  <c r="DT2587" i="5" s="1"/>
  <c r="AH2587" i="5"/>
  <c r="AI2587" i="5"/>
  <c r="AJ2587" i="5"/>
  <c r="AK2587" i="5"/>
  <c r="AL2587" i="5"/>
  <c r="AM2587" i="5"/>
  <c r="AN2587" i="5"/>
  <c r="AO2587" i="5"/>
  <c r="AP2587" i="5" s="1"/>
  <c r="AQ2587" i="5"/>
  <c r="AR2587" i="5"/>
  <c r="AS2587" i="5"/>
  <c r="AT2587" i="5"/>
  <c r="AU2587" i="5"/>
  <c r="AV2587" i="5"/>
  <c r="AW2587" i="5"/>
  <c r="AX2587" i="5" s="1"/>
  <c r="AY2587" i="5"/>
  <c r="AZ2587" i="5"/>
  <c r="BA2587" i="5"/>
  <c r="BB2587" i="5"/>
  <c r="BC2587" i="5"/>
  <c r="BD2587" i="5"/>
  <c r="BE2587" i="5"/>
  <c r="BF2587" i="5" s="1"/>
  <c r="BG2587" i="5"/>
  <c r="BH2587" i="5"/>
  <c r="BI2587" i="5"/>
  <c r="BJ2587" i="5"/>
  <c r="BK2587" i="5"/>
  <c r="BL2587" i="5"/>
  <c r="BM2587" i="5"/>
  <c r="BN2587" i="5" s="1"/>
  <c r="BO2587" i="5"/>
  <c r="BP2587" i="5"/>
  <c r="BQ2587" i="5"/>
  <c r="BR2587" i="5"/>
  <c r="BS2587" i="5"/>
  <c r="BT2587" i="5"/>
  <c r="BU2587" i="5"/>
  <c r="BV2587" i="5" s="1"/>
  <c r="BW2587" i="5"/>
  <c r="BX2587" i="5"/>
  <c r="BY2587" i="5"/>
  <c r="BZ2587" i="5"/>
  <c r="CA2587" i="5"/>
  <c r="CB2587" i="5"/>
  <c r="CC2587" i="5"/>
  <c r="CD2587" i="5" s="1"/>
  <c r="CE2587" i="5"/>
  <c r="CF2587" i="5"/>
  <c r="CG2587" i="5"/>
  <c r="CH2587" i="5"/>
  <c r="CI2587" i="5"/>
  <c r="CJ2587" i="5"/>
  <c r="CK2587" i="5"/>
  <c r="CL2587" i="5" s="1"/>
  <c r="CM2587" i="5"/>
  <c r="CN2587" i="5"/>
  <c r="CO2587" i="5"/>
  <c r="CP2587" i="5"/>
  <c r="CQ2587" i="5"/>
  <c r="CR2587" i="5"/>
  <c r="CS2587" i="5"/>
  <c r="CT2587" i="5" s="1"/>
  <c r="CU2587" i="5"/>
  <c r="CV2587" i="5"/>
  <c r="CW2587" i="5"/>
  <c r="CX2587" i="5"/>
  <c r="CY2587" i="5"/>
  <c r="CZ2587" i="5"/>
  <c r="DA2587" i="5"/>
  <c r="DB2587" i="5" s="1"/>
  <c r="DC2587" i="5"/>
  <c r="DD2587" i="5"/>
  <c r="DE2587" i="5"/>
  <c r="DF2587" i="5"/>
  <c r="DG2587" i="5"/>
  <c r="DH2587" i="5"/>
  <c r="DI2587" i="5"/>
  <c r="DJ2587" i="5" s="1"/>
  <c r="DP2587" i="5" s="1"/>
  <c r="DK2587" i="5"/>
  <c r="DL2587" i="5"/>
  <c r="DM2587" i="5"/>
  <c r="DN2587" i="5"/>
  <c r="D2588" i="5"/>
  <c r="AG2588" i="5" s="1"/>
  <c r="DS2588" i="5" s="1"/>
  <c r="DT2588" i="5" s="1"/>
  <c r="AH2588" i="5"/>
  <c r="AI2588" i="5"/>
  <c r="AJ2588" i="5"/>
  <c r="AK2588" i="5"/>
  <c r="AL2588" i="5"/>
  <c r="AM2588" i="5"/>
  <c r="AN2588" i="5"/>
  <c r="AO2588" i="5"/>
  <c r="AQ2588" i="5"/>
  <c r="AR2588" i="5"/>
  <c r="AT2588" i="5" s="1"/>
  <c r="AS2588" i="5"/>
  <c r="AU2588" i="5"/>
  <c r="AX2588" i="5" s="1"/>
  <c r="AV2588" i="5"/>
  <c r="AW2588" i="5"/>
  <c r="AY2588" i="5"/>
  <c r="AZ2588" i="5"/>
  <c r="BB2588" i="5" s="1"/>
  <c r="BA2588" i="5"/>
  <c r="BC2588" i="5"/>
  <c r="BD2588" i="5"/>
  <c r="BE2588" i="5"/>
  <c r="BG2588" i="5"/>
  <c r="BH2588" i="5"/>
  <c r="BJ2588" i="5" s="1"/>
  <c r="BI2588" i="5"/>
  <c r="BK2588" i="5"/>
  <c r="BN2588" i="5" s="1"/>
  <c r="BL2588" i="5"/>
  <c r="BM2588" i="5"/>
  <c r="BO2588" i="5"/>
  <c r="BP2588" i="5"/>
  <c r="BQ2588" i="5"/>
  <c r="BR2588" i="5"/>
  <c r="BS2588" i="5"/>
  <c r="BT2588" i="5"/>
  <c r="BU2588" i="5"/>
  <c r="BW2588" i="5"/>
  <c r="BX2588" i="5"/>
  <c r="BY2588" i="5"/>
  <c r="BZ2588" i="5"/>
  <c r="CA2588" i="5"/>
  <c r="CD2588" i="5" s="1"/>
  <c r="CB2588" i="5"/>
  <c r="CC2588" i="5"/>
  <c r="CE2588" i="5"/>
  <c r="CF2588" i="5"/>
  <c r="CH2588" i="5" s="1"/>
  <c r="CG2588" i="5"/>
  <c r="CI2588" i="5"/>
  <c r="CJ2588" i="5"/>
  <c r="CK2588" i="5"/>
  <c r="CM2588" i="5"/>
  <c r="CN2588" i="5"/>
  <c r="CO2588" i="5"/>
  <c r="CP2588" i="5"/>
  <c r="CQ2588" i="5"/>
  <c r="CT2588" i="5" s="1"/>
  <c r="CR2588" i="5"/>
  <c r="CS2588" i="5"/>
  <c r="CU2588" i="5"/>
  <c r="CV2588" i="5"/>
  <c r="CW2588" i="5"/>
  <c r="CX2588" i="5"/>
  <c r="CY2588" i="5"/>
  <c r="CZ2588" i="5"/>
  <c r="DA2588" i="5"/>
  <c r="DC2588" i="5"/>
  <c r="DD2588" i="5"/>
  <c r="DF2588" i="5" s="1"/>
  <c r="DE2588" i="5"/>
  <c r="DG2588" i="5"/>
  <c r="DJ2588" i="5" s="1"/>
  <c r="DH2588" i="5"/>
  <c r="DI2588" i="5"/>
  <c r="DK2588" i="5"/>
  <c r="DL2588" i="5"/>
  <c r="DN2588" i="5" s="1"/>
  <c r="DM2588" i="5"/>
  <c r="D2589" i="5"/>
  <c r="AG2589" i="5" s="1"/>
  <c r="DS2589" i="5" s="1"/>
  <c r="DT2589" i="5" s="1"/>
  <c r="AH2589" i="5"/>
  <c r="AI2589" i="5"/>
  <c r="AJ2589" i="5"/>
  <c r="AL2589" i="5" s="1"/>
  <c r="AK2589" i="5"/>
  <c r="AM2589" i="5"/>
  <c r="AN2589" i="5"/>
  <c r="AO2589" i="5"/>
  <c r="AP2589" i="5"/>
  <c r="AQ2589" i="5"/>
  <c r="AR2589" i="5"/>
  <c r="AT2589" i="5" s="1"/>
  <c r="AS2589" i="5"/>
  <c r="AU2589" i="5"/>
  <c r="AV2589" i="5"/>
  <c r="AW2589" i="5"/>
  <c r="AX2589" i="5"/>
  <c r="AY2589" i="5"/>
  <c r="AZ2589" i="5"/>
  <c r="BB2589" i="5" s="1"/>
  <c r="BA2589" i="5"/>
  <c r="BC2589" i="5"/>
  <c r="BD2589" i="5"/>
  <c r="BE2589" i="5"/>
  <c r="BF2589" i="5"/>
  <c r="BG2589" i="5"/>
  <c r="BH2589" i="5"/>
  <c r="BJ2589" i="5" s="1"/>
  <c r="BI2589" i="5"/>
  <c r="BK2589" i="5"/>
  <c r="BL2589" i="5"/>
  <c r="BM2589" i="5"/>
  <c r="BN2589" i="5"/>
  <c r="BO2589" i="5"/>
  <c r="BP2589" i="5"/>
  <c r="BR2589" i="5" s="1"/>
  <c r="BQ2589" i="5"/>
  <c r="BS2589" i="5"/>
  <c r="BT2589" i="5"/>
  <c r="BU2589" i="5"/>
  <c r="BV2589" i="5"/>
  <c r="BW2589" i="5"/>
  <c r="BX2589" i="5"/>
  <c r="BZ2589" i="5" s="1"/>
  <c r="BY2589" i="5"/>
  <c r="CA2589" i="5"/>
  <c r="CB2589" i="5"/>
  <c r="CC2589" i="5"/>
  <c r="CD2589" i="5"/>
  <c r="CE2589" i="5"/>
  <c r="CF2589" i="5"/>
  <c r="CH2589" i="5" s="1"/>
  <c r="CG2589" i="5"/>
  <c r="CI2589" i="5"/>
  <c r="CJ2589" i="5"/>
  <c r="CK2589" i="5"/>
  <c r="CL2589" i="5"/>
  <c r="CM2589" i="5"/>
  <c r="CN2589" i="5"/>
  <c r="CP2589" i="5" s="1"/>
  <c r="CO2589" i="5"/>
  <c r="CQ2589" i="5"/>
  <c r="CR2589" i="5"/>
  <c r="CS2589" i="5"/>
  <c r="CT2589" i="5"/>
  <c r="CU2589" i="5"/>
  <c r="CV2589" i="5"/>
  <c r="CX2589" i="5" s="1"/>
  <c r="CW2589" i="5"/>
  <c r="CY2589" i="5"/>
  <c r="CZ2589" i="5"/>
  <c r="DA2589" i="5"/>
  <c r="DB2589" i="5"/>
  <c r="DC2589" i="5"/>
  <c r="DD2589" i="5"/>
  <c r="DF2589" i="5" s="1"/>
  <c r="DE2589" i="5"/>
  <c r="DG2589" i="5"/>
  <c r="DH2589" i="5"/>
  <c r="DI2589" i="5"/>
  <c r="DJ2589" i="5"/>
  <c r="DK2589" i="5"/>
  <c r="DL2589" i="5"/>
  <c r="DN2589" i="5" s="1"/>
  <c r="DM2589" i="5"/>
  <c r="D2590" i="5"/>
  <c r="AG2590" i="5" s="1"/>
  <c r="DS2590" i="5" s="1"/>
  <c r="DT2590" i="5" s="1"/>
  <c r="AH2590" i="5"/>
  <c r="AI2590" i="5"/>
  <c r="AL2590" i="5" s="1"/>
  <c r="AJ2590" i="5"/>
  <c r="AK2590" i="5"/>
  <c r="AM2590" i="5"/>
  <c r="AN2590" i="5"/>
  <c r="AO2590" i="5"/>
  <c r="AP2590" i="5"/>
  <c r="AQ2590" i="5"/>
  <c r="AR2590" i="5"/>
  <c r="AS2590" i="5"/>
  <c r="AU2590" i="5"/>
  <c r="AV2590" i="5"/>
  <c r="AX2590" i="5" s="1"/>
  <c r="AW2590" i="5"/>
  <c r="AY2590" i="5"/>
  <c r="BB2590" i="5" s="1"/>
  <c r="AZ2590" i="5"/>
  <c r="BA2590" i="5"/>
  <c r="BC2590" i="5"/>
  <c r="BD2590" i="5"/>
  <c r="BF2590" i="5" s="1"/>
  <c r="BE2590" i="5"/>
  <c r="BG2590" i="5"/>
  <c r="BH2590" i="5"/>
  <c r="BI2590" i="5"/>
  <c r="BK2590" i="5"/>
  <c r="BL2590" i="5"/>
  <c r="BN2590" i="5" s="1"/>
  <c r="BM2590" i="5"/>
  <c r="BO2590" i="5"/>
  <c r="BR2590" i="5" s="1"/>
  <c r="BP2590" i="5"/>
  <c r="BQ2590" i="5"/>
  <c r="BS2590" i="5"/>
  <c r="BT2590" i="5"/>
  <c r="BU2590" i="5"/>
  <c r="BV2590" i="5"/>
  <c r="BW2590" i="5"/>
  <c r="BX2590" i="5"/>
  <c r="BY2590" i="5"/>
  <c r="CA2590" i="5"/>
  <c r="CB2590" i="5"/>
  <c r="CC2590" i="5"/>
  <c r="CD2590" i="5"/>
  <c r="CE2590" i="5"/>
  <c r="CH2590" i="5" s="1"/>
  <c r="CF2590" i="5"/>
  <c r="CG2590" i="5"/>
  <c r="CI2590" i="5"/>
  <c r="CJ2590" i="5"/>
  <c r="CL2590" i="5" s="1"/>
  <c r="CK2590" i="5"/>
  <c r="CM2590" i="5"/>
  <c r="CN2590" i="5"/>
  <c r="CO2590" i="5"/>
  <c r="CQ2590" i="5"/>
  <c r="CR2590" i="5"/>
  <c r="CS2590" i="5"/>
  <c r="CT2590" i="5"/>
  <c r="CU2590" i="5"/>
  <c r="CX2590" i="5" s="1"/>
  <c r="CV2590" i="5"/>
  <c r="CW2590" i="5"/>
  <c r="CY2590" i="5"/>
  <c r="CZ2590" i="5"/>
  <c r="DA2590" i="5"/>
  <c r="DB2590" i="5"/>
  <c r="DC2590" i="5"/>
  <c r="DD2590" i="5"/>
  <c r="DE2590" i="5"/>
  <c r="DG2590" i="5"/>
  <c r="DH2590" i="5"/>
  <c r="DJ2590" i="5" s="1"/>
  <c r="DI2590" i="5"/>
  <c r="DK2590" i="5"/>
  <c r="DN2590" i="5" s="1"/>
  <c r="DL2590" i="5"/>
  <c r="DM2590" i="5"/>
  <c r="D2591" i="5"/>
  <c r="AG2591" i="5" s="1"/>
  <c r="DS2591" i="5" s="1"/>
  <c r="DT2591" i="5" s="1"/>
  <c r="AH2591" i="5"/>
  <c r="AI2591" i="5"/>
  <c r="AJ2591" i="5"/>
  <c r="AK2591" i="5"/>
  <c r="AL2591" i="5"/>
  <c r="AM2591" i="5"/>
  <c r="AN2591" i="5"/>
  <c r="AP2591" i="5" s="1"/>
  <c r="AO2591" i="5"/>
  <c r="AQ2591" i="5"/>
  <c r="AR2591" i="5"/>
  <c r="AS2591" i="5"/>
  <c r="AT2591" i="5"/>
  <c r="AU2591" i="5"/>
  <c r="AV2591" i="5"/>
  <c r="AX2591" i="5" s="1"/>
  <c r="AW2591" i="5"/>
  <c r="AY2591" i="5"/>
  <c r="AZ2591" i="5"/>
  <c r="BA2591" i="5"/>
  <c r="BB2591" i="5"/>
  <c r="BC2591" i="5"/>
  <c r="BD2591" i="5"/>
  <c r="BF2591" i="5" s="1"/>
  <c r="BE2591" i="5"/>
  <c r="BG2591" i="5"/>
  <c r="BH2591" i="5"/>
  <c r="BI2591" i="5"/>
  <c r="BJ2591" i="5"/>
  <c r="BK2591" i="5"/>
  <c r="BL2591" i="5"/>
  <c r="BN2591" i="5" s="1"/>
  <c r="BM2591" i="5"/>
  <c r="BO2591" i="5"/>
  <c r="BP2591" i="5"/>
  <c r="BQ2591" i="5"/>
  <c r="BR2591" i="5"/>
  <c r="BS2591" i="5"/>
  <c r="BT2591" i="5"/>
  <c r="BV2591" i="5" s="1"/>
  <c r="BU2591" i="5"/>
  <c r="BW2591" i="5"/>
  <c r="BX2591" i="5"/>
  <c r="BY2591" i="5"/>
  <c r="BZ2591" i="5"/>
  <c r="CA2591" i="5"/>
  <c r="CB2591" i="5"/>
  <c r="CD2591" i="5" s="1"/>
  <c r="CC2591" i="5"/>
  <c r="CE2591" i="5"/>
  <c r="CF2591" i="5"/>
  <c r="CG2591" i="5"/>
  <c r="CH2591" i="5"/>
  <c r="CI2591" i="5"/>
  <c r="CJ2591" i="5"/>
  <c r="CL2591" i="5" s="1"/>
  <c r="CK2591" i="5"/>
  <c r="CM2591" i="5"/>
  <c r="CN2591" i="5"/>
  <c r="CO2591" i="5"/>
  <c r="CP2591" i="5"/>
  <c r="CQ2591" i="5"/>
  <c r="CR2591" i="5"/>
  <c r="CT2591" i="5" s="1"/>
  <c r="CS2591" i="5"/>
  <c r="CU2591" i="5"/>
  <c r="CV2591" i="5"/>
  <c r="CW2591" i="5"/>
  <c r="CX2591" i="5"/>
  <c r="CY2591" i="5"/>
  <c r="CZ2591" i="5"/>
  <c r="DB2591" i="5" s="1"/>
  <c r="DA2591" i="5"/>
  <c r="DC2591" i="5"/>
  <c r="DD2591" i="5"/>
  <c r="DE2591" i="5"/>
  <c r="DF2591" i="5"/>
  <c r="DP2591" i="5" s="1"/>
  <c r="DG2591" i="5"/>
  <c r="DH2591" i="5"/>
  <c r="DJ2591" i="5" s="1"/>
  <c r="DI2591" i="5"/>
  <c r="DK2591" i="5"/>
  <c r="DL2591" i="5"/>
  <c r="DM2591" i="5"/>
  <c r="DN2591" i="5"/>
  <c r="D2592" i="5"/>
  <c r="AG2592" i="5" s="1"/>
  <c r="DS2592" i="5" s="1"/>
  <c r="DT2592" i="5" s="1"/>
  <c r="AH2592" i="5"/>
  <c r="AI2592" i="5"/>
  <c r="AJ2592" i="5"/>
  <c r="AK2592" i="5"/>
  <c r="AL2592" i="5"/>
  <c r="AM2592" i="5"/>
  <c r="AN2592" i="5"/>
  <c r="AO2592" i="5"/>
  <c r="AQ2592" i="5"/>
  <c r="AR2592" i="5"/>
  <c r="AS2592" i="5"/>
  <c r="AT2592" i="5"/>
  <c r="AU2592" i="5"/>
  <c r="AX2592" i="5" s="1"/>
  <c r="AV2592" i="5"/>
  <c r="AW2592" i="5"/>
  <c r="AY2592" i="5"/>
  <c r="AZ2592" i="5"/>
  <c r="BB2592" i="5" s="1"/>
  <c r="BA2592" i="5"/>
  <c r="BC2592" i="5"/>
  <c r="BD2592" i="5"/>
  <c r="BE2592" i="5"/>
  <c r="BG2592" i="5"/>
  <c r="BH2592" i="5"/>
  <c r="BI2592" i="5"/>
  <c r="BJ2592" i="5"/>
  <c r="BK2592" i="5"/>
  <c r="BN2592" i="5" s="1"/>
  <c r="BL2592" i="5"/>
  <c r="BM2592" i="5"/>
  <c r="BO2592" i="5"/>
  <c r="BP2592" i="5"/>
  <c r="BQ2592" i="5"/>
  <c r="BR2592" i="5"/>
  <c r="BS2592" i="5"/>
  <c r="BT2592" i="5"/>
  <c r="BU2592" i="5"/>
  <c r="BW2592" i="5"/>
  <c r="BX2592" i="5"/>
  <c r="BZ2592" i="5" s="1"/>
  <c r="BY2592" i="5"/>
  <c r="CA2592" i="5"/>
  <c r="CD2592" i="5" s="1"/>
  <c r="CB2592" i="5"/>
  <c r="CC2592" i="5"/>
  <c r="CE2592" i="5"/>
  <c r="CF2592" i="5"/>
  <c r="CH2592" i="5" s="1"/>
  <c r="CG2592" i="5"/>
  <c r="CI2592" i="5"/>
  <c r="CJ2592" i="5"/>
  <c r="CK2592" i="5"/>
  <c r="CM2592" i="5"/>
  <c r="CN2592" i="5"/>
  <c r="CP2592" i="5" s="1"/>
  <c r="CO2592" i="5"/>
  <c r="CQ2592" i="5"/>
  <c r="CT2592" i="5" s="1"/>
  <c r="CR2592" i="5"/>
  <c r="CS2592" i="5"/>
  <c r="CU2592" i="5"/>
  <c r="CV2592" i="5"/>
  <c r="CW2592" i="5"/>
  <c r="CX2592" i="5"/>
  <c r="CY2592" i="5"/>
  <c r="CZ2592" i="5"/>
  <c r="DA2592" i="5"/>
  <c r="DC2592" i="5"/>
  <c r="DD2592" i="5"/>
  <c r="DE2592" i="5"/>
  <c r="DF2592" i="5"/>
  <c r="DG2592" i="5"/>
  <c r="DJ2592" i="5" s="1"/>
  <c r="DH2592" i="5"/>
  <c r="DI2592" i="5"/>
  <c r="DK2592" i="5"/>
  <c r="DL2592" i="5"/>
  <c r="DN2592" i="5" s="1"/>
  <c r="DP2592" i="5" s="1"/>
  <c r="DM2592" i="5"/>
  <c r="D2593" i="5"/>
  <c r="AG2593" i="5" s="1"/>
  <c r="DS2593" i="5" s="1"/>
  <c r="DT2593" i="5" s="1"/>
  <c r="AH2593" i="5"/>
  <c r="AI2593" i="5"/>
  <c r="AJ2593" i="5"/>
  <c r="AL2593" i="5" s="1"/>
  <c r="AK2593" i="5"/>
  <c r="AM2593" i="5"/>
  <c r="AN2593" i="5"/>
  <c r="AO2593" i="5"/>
  <c r="AP2593" i="5"/>
  <c r="AQ2593" i="5"/>
  <c r="AR2593" i="5"/>
  <c r="AT2593" i="5" s="1"/>
  <c r="AS2593" i="5"/>
  <c r="AU2593" i="5"/>
  <c r="AV2593" i="5"/>
  <c r="AW2593" i="5"/>
  <c r="AX2593" i="5"/>
  <c r="AY2593" i="5"/>
  <c r="AZ2593" i="5"/>
  <c r="BB2593" i="5" s="1"/>
  <c r="BA2593" i="5"/>
  <c r="BC2593" i="5"/>
  <c r="BD2593" i="5"/>
  <c r="BE2593" i="5"/>
  <c r="BF2593" i="5"/>
  <c r="BG2593" i="5"/>
  <c r="BH2593" i="5"/>
  <c r="BJ2593" i="5" s="1"/>
  <c r="BI2593" i="5"/>
  <c r="BK2593" i="5"/>
  <c r="BL2593" i="5"/>
  <c r="BM2593" i="5"/>
  <c r="BN2593" i="5"/>
  <c r="BO2593" i="5"/>
  <c r="BP2593" i="5"/>
  <c r="BR2593" i="5" s="1"/>
  <c r="BQ2593" i="5"/>
  <c r="BS2593" i="5"/>
  <c r="BT2593" i="5"/>
  <c r="BU2593" i="5"/>
  <c r="BV2593" i="5"/>
  <c r="BW2593" i="5"/>
  <c r="BX2593" i="5"/>
  <c r="BZ2593" i="5" s="1"/>
  <c r="BY2593" i="5"/>
  <c r="CA2593" i="5"/>
  <c r="CB2593" i="5"/>
  <c r="CC2593" i="5"/>
  <c r="CD2593" i="5"/>
  <c r="CE2593" i="5"/>
  <c r="CF2593" i="5"/>
  <c r="CH2593" i="5" s="1"/>
  <c r="CG2593" i="5"/>
  <c r="CI2593" i="5"/>
  <c r="CJ2593" i="5"/>
  <c r="CK2593" i="5"/>
  <c r="CL2593" i="5"/>
  <c r="CM2593" i="5"/>
  <c r="CN2593" i="5"/>
  <c r="CP2593" i="5" s="1"/>
  <c r="CO2593" i="5"/>
  <c r="CQ2593" i="5"/>
  <c r="CR2593" i="5"/>
  <c r="CS2593" i="5"/>
  <c r="CT2593" i="5"/>
  <c r="CU2593" i="5"/>
  <c r="CV2593" i="5"/>
  <c r="CX2593" i="5" s="1"/>
  <c r="CW2593" i="5"/>
  <c r="CY2593" i="5"/>
  <c r="CZ2593" i="5"/>
  <c r="DA2593" i="5"/>
  <c r="DB2593" i="5"/>
  <c r="DC2593" i="5"/>
  <c r="DD2593" i="5"/>
  <c r="DF2593" i="5" s="1"/>
  <c r="DP2593" i="5" s="1"/>
  <c r="DE2593" i="5"/>
  <c r="DG2593" i="5"/>
  <c r="DH2593" i="5"/>
  <c r="DI2593" i="5"/>
  <c r="DJ2593" i="5"/>
  <c r="DK2593" i="5"/>
  <c r="DL2593" i="5"/>
  <c r="DN2593" i="5" s="1"/>
  <c r="DM2593" i="5"/>
  <c r="D2594" i="5"/>
  <c r="AG2594" i="5" s="1"/>
  <c r="DS2594" i="5" s="1"/>
  <c r="DT2594" i="5" s="1"/>
  <c r="AH2594" i="5"/>
  <c r="AI2594" i="5"/>
  <c r="AL2594" i="5" s="1"/>
  <c r="AJ2594" i="5"/>
  <c r="AK2594" i="5"/>
  <c r="AM2594" i="5"/>
  <c r="AN2594" i="5"/>
  <c r="AO2594" i="5"/>
  <c r="AP2594" i="5"/>
  <c r="AQ2594" i="5"/>
  <c r="AR2594" i="5"/>
  <c r="AS2594" i="5"/>
  <c r="AU2594" i="5"/>
  <c r="AV2594" i="5"/>
  <c r="AW2594" i="5"/>
  <c r="AX2594" i="5"/>
  <c r="AY2594" i="5"/>
  <c r="BB2594" i="5" s="1"/>
  <c r="AZ2594" i="5"/>
  <c r="BA2594" i="5"/>
  <c r="BC2594" i="5"/>
  <c r="BD2594" i="5"/>
  <c r="BF2594" i="5" s="1"/>
  <c r="BE2594" i="5"/>
  <c r="BG2594" i="5"/>
  <c r="BH2594" i="5"/>
  <c r="BI2594" i="5"/>
  <c r="BK2594" i="5"/>
  <c r="BL2594" i="5"/>
  <c r="BM2594" i="5"/>
  <c r="BN2594" i="5"/>
  <c r="BO2594" i="5"/>
  <c r="BR2594" i="5" s="1"/>
  <c r="BP2594" i="5"/>
  <c r="BQ2594" i="5"/>
  <c r="BS2594" i="5"/>
  <c r="BT2594" i="5"/>
  <c r="BU2594" i="5"/>
  <c r="BV2594" i="5"/>
  <c r="BW2594" i="5"/>
  <c r="BX2594" i="5"/>
  <c r="BY2594" i="5"/>
  <c r="CA2594" i="5"/>
  <c r="CB2594" i="5"/>
  <c r="CD2594" i="5" s="1"/>
  <c r="CC2594" i="5"/>
  <c r="CE2594" i="5"/>
  <c r="CH2594" i="5" s="1"/>
  <c r="CF2594" i="5"/>
  <c r="CG2594" i="5"/>
  <c r="CI2594" i="5"/>
  <c r="CJ2594" i="5"/>
  <c r="CL2594" i="5" s="1"/>
  <c r="CK2594" i="5"/>
  <c r="CM2594" i="5"/>
  <c r="CN2594" i="5"/>
  <c r="CO2594" i="5"/>
  <c r="CQ2594" i="5"/>
  <c r="CR2594" i="5"/>
  <c r="CS2594" i="5"/>
  <c r="CT2594" i="5"/>
  <c r="CU2594" i="5"/>
  <c r="CX2594" i="5" s="1"/>
  <c r="CV2594" i="5"/>
  <c r="CW2594" i="5"/>
  <c r="CY2594" i="5"/>
  <c r="CZ2594" i="5"/>
  <c r="DA2594" i="5"/>
  <c r="DB2594" i="5"/>
  <c r="DC2594" i="5"/>
  <c r="DD2594" i="5"/>
  <c r="DE2594" i="5"/>
  <c r="DG2594" i="5"/>
  <c r="DH2594" i="5"/>
  <c r="DI2594" i="5"/>
  <c r="DJ2594" i="5"/>
  <c r="DK2594" i="5"/>
  <c r="DN2594" i="5" s="1"/>
  <c r="DL2594" i="5"/>
  <c r="DM2594" i="5"/>
  <c r="D2595" i="5"/>
  <c r="AG2595" i="5" s="1"/>
  <c r="DS2595" i="5" s="1"/>
  <c r="DT2595" i="5" s="1"/>
  <c r="AH2595" i="5"/>
  <c r="AI2595" i="5"/>
  <c r="AJ2595" i="5"/>
  <c r="AK2595" i="5"/>
  <c r="AL2595" i="5"/>
  <c r="AM2595" i="5"/>
  <c r="AN2595" i="5"/>
  <c r="AO2595" i="5"/>
  <c r="AP2595" i="5" s="1"/>
  <c r="AQ2595" i="5"/>
  <c r="AR2595" i="5"/>
  <c r="AS2595" i="5"/>
  <c r="AT2595" i="5"/>
  <c r="AU2595" i="5"/>
  <c r="AV2595" i="5"/>
  <c r="AW2595" i="5"/>
  <c r="AX2595" i="5" s="1"/>
  <c r="AY2595" i="5"/>
  <c r="AZ2595" i="5"/>
  <c r="BA2595" i="5"/>
  <c r="BB2595" i="5"/>
  <c r="BC2595" i="5"/>
  <c r="BD2595" i="5"/>
  <c r="BE2595" i="5"/>
  <c r="BF2595" i="5" s="1"/>
  <c r="BG2595" i="5"/>
  <c r="BH2595" i="5"/>
  <c r="BI2595" i="5"/>
  <c r="BJ2595" i="5"/>
  <c r="BK2595" i="5"/>
  <c r="BL2595" i="5"/>
  <c r="BM2595" i="5"/>
  <c r="BN2595" i="5" s="1"/>
  <c r="BO2595" i="5"/>
  <c r="BP2595" i="5"/>
  <c r="BQ2595" i="5"/>
  <c r="BR2595" i="5"/>
  <c r="BS2595" i="5"/>
  <c r="BT2595" i="5"/>
  <c r="BU2595" i="5"/>
  <c r="BV2595" i="5" s="1"/>
  <c r="BW2595" i="5"/>
  <c r="BX2595" i="5"/>
  <c r="BY2595" i="5"/>
  <c r="BZ2595" i="5"/>
  <c r="CA2595" i="5"/>
  <c r="CB2595" i="5"/>
  <c r="CC2595" i="5"/>
  <c r="CD2595" i="5" s="1"/>
  <c r="CE2595" i="5"/>
  <c r="CF2595" i="5"/>
  <c r="CG2595" i="5"/>
  <c r="CH2595" i="5"/>
  <c r="CI2595" i="5"/>
  <c r="CJ2595" i="5"/>
  <c r="CK2595" i="5"/>
  <c r="CL2595" i="5" s="1"/>
  <c r="CM2595" i="5"/>
  <c r="CN2595" i="5"/>
  <c r="CO2595" i="5"/>
  <c r="CP2595" i="5"/>
  <c r="CQ2595" i="5"/>
  <c r="CR2595" i="5"/>
  <c r="CS2595" i="5"/>
  <c r="CT2595" i="5" s="1"/>
  <c r="CU2595" i="5"/>
  <c r="CV2595" i="5"/>
  <c r="CW2595" i="5"/>
  <c r="CX2595" i="5"/>
  <c r="CY2595" i="5"/>
  <c r="CZ2595" i="5"/>
  <c r="DA2595" i="5"/>
  <c r="DB2595" i="5" s="1"/>
  <c r="DC2595" i="5"/>
  <c r="DD2595" i="5"/>
  <c r="DE2595" i="5"/>
  <c r="DF2595" i="5"/>
  <c r="DG2595" i="5"/>
  <c r="DH2595" i="5"/>
  <c r="DJ2595" i="5" s="1"/>
  <c r="DP2595" i="5" s="1"/>
  <c r="DI2595" i="5"/>
  <c r="DK2595" i="5"/>
  <c r="DL2595" i="5"/>
  <c r="DM2595" i="5"/>
  <c r="DN2595" i="5"/>
  <c r="D2596" i="5"/>
  <c r="AG2596" i="5" s="1"/>
  <c r="DS2596" i="5" s="1"/>
  <c r="DT2596" i="5" s="1"/>
  <c r="AH2596" i="5"/>
  <c r="AI2596" i="5"/>
  <c r="AJ2596" i="5"/>
  <c r="AK2596" i="5"/>
  <c r="AL2596" i="5"/>
  <c r="AM2596" i="5"/>
  <c r="AN2596" i="5"/>
  <c r="AO2596" i="5"/>
  <c r="AP2596" i="5"/>
  <c r="AQ2596" i="5"/>
  <c r="AR2596" i="5"/>
  <c r="AS2596" i="5"/>
  <c r="AT2596" i="5"/>
  <c r="AU2596" i="5"/>
  <c r="AV2596" i="5"/>
  <c r="AW2596" i="5"/>
  <c r="AX2596" i="5"/>
  <c r="AY2596" i="5"/>
  <c r="AZ2596" i="5"/>
  <c r="BA2596" i="5"/>
  <c r="BB2596" i="5"/>
  <c r="BC2596" i="5"/>
  <c r="BD2596" i="5"/>
  <c r="BE2596" i="5"/>
  <c r="BF2596" i="5"/>
  <c r="BG2596" i="5"/>
  <c r="BH2596" i="5"/>
  <c r="BI2596" i="5"/>
  <c r="BJ2596" i="5"/>
  <c r="BK2596" i="5"/>
  <c r="BL2596" i="5"/>
  <c r="BM2596" i="5"/>
  <c r="BN2596" i="5"/>
  <c r="BO2596" i="5"/>
  <c r="BP2596" i="5"/>
  <c r="BQ2596" i="5"/>
  <c r="BR2596" i="5"/>
  <c r="BS2596" i="5"/>
  <c r="BT2596" i="5"/>
  <c r="BU2596" i="5"/>
  <c r="BV2596" i="5"/>
  <c r="BW2596" i="5"/>
  <c r="BX2596" i="5"/>
  <c r="BY2596" i="5"/>
  <c r="BZ2596" i="5"/>
  <c r="CA2596" i="5"/>
  <c r="CB2596" i="5"/>
  <c r="CC2596" i="5"/>
  <c r="CD2596" i="5"/>
  <c r="CE2596" i="5"/>
  <c r="CF2596" i="5"/>
  <c r="CG2596" i="5"/>
  <c r="CH2596" i="5"/>
  <c r="CI2596" i="5"/>
  <c r="CJ2596" i="5"/>
  <c r="CK2596" i="5"/>
  <c r="CL2596" i="5"/>
  <c r="CM2596" i="5"/>
  <c r="CN2596" i="5"/>
  <c r="CO2596" i="5"/>
  <c r="CP2596" i="5"/>
  <c r="CQ2596" i="5"/>
  <c r="CR2596" i="5"/>
  <c r="CS2596" i="5"/>
  <c r="CT2596" i="5"/>
  <c r="CU2596" i="5"/>
  <c r="CV2596" i="5"/>
  <c r="CW2596" i="5"/>
  <c r="CX2596" i="5"/>
  <c r="CY2596" i="5"/>
  <c r="CZ2596" i="5"/>
  <c r="DA2596" i="5"/>
  <c r="DB2596" i="5"/>
  <c r="DC2596" i="5"/>
  <c r="DD2596" i="5"/>
  <c r="DE2596" i="5"/>
  <c r="DF2596" i="5"/>
  <c r="DG2596" i="5"/>
  <c r="DH2596" i="5"/>
  <c r="DI2596" i="5"/>
  <c r="DJ2596" i="5"/>
  <c r="DK2596" i="5"/>
  <c r="DL2596" i="5"/>
  <c r="DM2596" i="5"/>
  <c r="DN2596" i="5"/>
  <c r="D2597" i="5"/>
  <c r="AG2597" i="5" s="1"/>
  <c r="DS2597" i="5" s="1"/>
  <c r="DT2597" i="5" s="1"/>
  <c r="AH2597" i="5"/>
  <c r="AI2597" i="5"/>
  <c r="AJ2597" i="5"/>
  <c r="AK2597" i="5"/>
  <c r="AL2597" i="5"/>
  <c r="AM2597" i="5"/>
  <c r="AN2597" i="5"/>
  <c r="AO2597" i="5"/>
  <c r="AP2597" i="5"/>
  <c r="AQ2597" i="5"/>
  <c r="AR2597" i="5"/>
  <c r="AS2597" i="5"/>
  <c r="AT2597" i="5"/>
  <c r="AU2597" i="5"/>
  <c r="AV2597" i="5"/>
  <c r="AW2597" i="5"/>
  <c r="AX2597" i="5"/>
  <c r="AY2597" i="5"/>
  <c r="AZ2597" i="5"/>
  <c r="BA2597" i="5"/>
  <c r="BB2597" i="5"/>
  <c r="BC2597" i="5"/>
  <c r="BD2597" i="5"/>
  <c r="BE2597" i="5"/>
  <c r="BF2597" i="5"/>
  <c r="BG2597" i="5"/>
  <c r="BH2597" i="5"/>
  <c r="BI2597" i="5"/>
  <c r="BJ2597" i="5"/>
  <c r="BK2597" i="5"/>
  <c r="BL2597" i="5"/>
  <c r="BM2597" i="5"/>
  <c r="BN2597" i="5"/>
  <c r="BO2597" i="5"/>
  <c r="BP2597" i="5"/>
  <c r="BQ2597" i="5"/>
  <c r="BR2597" i="5"/>
  <c r="BS2597" i="5"/>
  <c r="BT2597" i="5"/>
  <c r="BU2597" i="5"/>
  <c r="BV2597" i="5"/>
  <c r="BW2597" i="5"/>
  <c r="BX2597" i="5"/>
  <c r="BY2597" i="5"/>
  <c r="BZ2597" i="5"/>
  <c r="CA2597" i="5"/>
  <c r="CB2597" i="5"/>
  <c r="CC2597" i="5"/>
  <c r="CD2597" i="5"/>
  <c r="CE2597" i="5"/>
  <c r="CF2597" i="5"/>
  <c r="CG2597" i="5"/>
  <c r="CH2597" i="5"/>
  <c r="CI2597" i="5"/>
  <c r="CJ2597" i="5"/>
  <c r="CK2597" i="5"/>
  <c r="CL2597" i="5"/>
  <c r="CM2597" i="5"/>
  <c r="CN2597" i="5"/>
  <c r="CO2597" i="5"/>
  <c r="CP2597" i="5"/>
  <c r="CQ2597" i="5"/>
  <c r="CR2597" i="5"/>
  <c r="CS2597" i="5"/>
  <c r="CT2597" i="5"/>
  <c r="CU2597" i="5"/>
  <c r="CV2597" i="5"/>
  <c r="CW2597" i="5"/>
  <c r="CX2597" i="5"/>
  <c r="CY2597" i="5"/>
  <c r="CZ2597" i="5"/>
  <c r="DA2597" i="5"/>
  <c r="DB2597" i="5"/>
  <c r="DC2597" i="5"/>
  <c r="DD2597" i="5"/>
  <c r="DE2597" i="5"/>
  <c r="DF2597" i="5"/>
  <c r="DG2597" i="5"/>
  <c r="DH2597" i="5"/>
  <c r="DI2597" i="5"/>
  <c r="DJ2597" i="5"/>
  <c r="DK2597" i="5"/>
  <c r="DL2597" i="5"/>
  <c r="DM2597" i="5"/>
  <c r="DN2597" i="5"/>
  <c r="D2598" i="5"/>
  <c r="AG2598" i="5" s="1"/>
  <c r="DS2598" i="5" s="1"/>
  <c r="DT2598" i="5" s="1"/>
  <c r="AH2598" i="5"/>
  <c r="AI2598" i="5"/>
  <c r="AJ2598" i="5"/>
  <c r="AK2598" i="5"/>
  <c r="AL2598" i="5"/>
  <c r="AM2598" i="5"/>
  <c r="AN2598" i="5"/>
  <c r="AO2598" i="5"/>
  <c r="AP2598" i="5"/>
  <c r="AQ2598" i="5"/>
  <c r="AR2598" i="5"/>
  <c r="AS2598" i="5"/>
  <c r="AT2598" i="5"/>
  <c r="AU2598" i="5"/>
  <c r="AV2598" i="5"/>
  <c r="AW2598" i="5"/>
  <c r="AX2598" i="5"/>
  <c r="AY2598" i="5"/>
  <c r="AZ2598" i="5"/>
  <c r="BA2598" i="5"/>
  <c r="BB2598" i="5"/>
  <c r="BC2598" i="5"/>
  <c r="BD2598" i="5"/>
  <c r="BE2598" i="5"/>
  <c r="BF2598" i="5"/>
  <c r="BG2598" i="5"/>
  <c r="BH2598" i="5"/>
  <c r="BI2598" i="5"/>
  <c r="BJ2598" i="5"/>
  <c r="BK2598" i="5"/>
  <c r="BL2598" i="5"/>
  <c r="BM2598" i="5"/>
  <c r="BN2598" i="5"/>
  <c r="BO2598" i="5"/>
  <c r="BP2598" i="5"/>
  <c r="BQ2598" i="5"/>
  <c r="BR2598" i="5"/>
  <c r="BS2598" i="5"/>
  <c r="BT2598" i="5"/>
  <c r="BU2598" i="5"/>
  <c r="BV2598" i="5"/>
  <c r="BW2598" i="5"/>
  <c r="BX2598" i="5"/>
  <c r="BY2598" i="5"/>
  <c r="BZ2598" i="5"/>
  <c r="CA2598" i="5"/>
  <c r="CB2598" i="5"/>
  <c r="CC2598" i="5"/>
  <c r="CD2598" i="5"/>
  <c r="CE2598" i="5"/>
  <c r="CF2598" i="5"/>
  <c r="CG2598" i="5"/>
  <c r="CH2598" i="5"/>
  <c r="CI2598" i="5"/>
  <c r="CJ2598" i="5"/>
  <c r="CK2598" i="5"/>
  <c r="CL2598" i="5"/>
  <c r="CM2598" i="5"/>
  <c r="CN2598" i="5"/>
  <c r="CO2598" i="5"/>
  <c r="CP2598" i="5"/>
  <c r="CQ2598" i="5"/>
  <c r="CR2598" i="5"/>
  <c r="CS2598" i="5"/>
  <c r="CT2598" i="5"/>
  <c r="CU2598" i="5"/>
  <c r="CV2598" i="5"/>
  <c r="CW2598" i="5"/>
  <c r="CX2598" i="5"/>
  <c r="CY2598" i="5"/>
  <c r="CZ2598" i="5"/>
  <c r="DA2598" i="5"/>
  <c r="DB2598" i="5"/>
  <c r="DC2598" i="5"/>
  <c r="DD2598" i="5"/>
  <c r="DE2598" i="5"/>
  <c r="DF2598" i="5"/>
  <c r="DG2598" i="5"/>
  <c r="DH2598" i="5"/>
  <c r="DI2598" i="5"/>
  <c r="DJ2598" i="5"/>
  <c r="DK2598" i="5"/>
  <c r="DL2598" i="5"/>
  <c r="DM2598" i="5"/>
  <c r="DN2598" i="5"/>
  <c r="D2599" i="5"/>
  <c r="AG2599" i="5"/>
  <c r="DS2599" i="5" s="1"/>
  <c r="DT2599" i="5" s="1"/>
  <c r="AH2599" i="5"/>
  <c r="AI2599" i="5"/>
  <c r="AJ2599" i="5"/>
  <c r="AK2599" i="5"/>
  <c r="AL2599" i="5"/>
  <c r="AM2599" i="5"/>
  <c r="AN2599" i="5"/>
  <c r="AO2599" i="5"/>
  <c r="AP2599" i="5" s="1"/>
  <c r="AQ2599" i="5"/>
  <c r="AR2599" i="5"/>
  <c r="AS2599" i="5"/>
  <c r="AT2599" i="5"/>
  <c r="AU2599" i="5"/>
  <c r="AV2599" i="5"/>
  <c r="AW2599" i="5"/>
  <c r="AX2599" i="5" s="1"/>
  <c r="AY2599" i="5"/>
  <c r="AZ2599" i="5"/>
  <c r="BA2599" i="5"/>
  <c r="BB2599" i="5"/>
  <c r="BC2599" i="5"/>
  <c r="BD2599" i="5"/>
  <c r="BE2599" i="5"/>
  <c r="BF2599" i="5" s="1"/>
  <c r="BG2599" i="5"/>
  <c r="BH2599" i="5"/>
  <c r="BI2599" i="5"/>
  <c r="BJ2599" i="5"/>
  <c r="BK2599" i="5"/>
  <c r="BL2599" i="5"/>
  <c r="BM2599" i="5"/>
  <c r="BN2599" i="5" s="1"/>
  <c r="BO2599" i="5"/>
  <c r="BP2599" i="5"/>
  <c r="BQ2599" i="5"/>
  <c r="BR2599" i="5"/>
  <c r="BS2599" i="5"/>
  <c r="BT2599" i="5"/>
  <c r="BU2599" i="5"/>
  <c r="BV2599" i="5" s="1"/>
  <c r="BW2599" i="5"/>
  <c r="BX2599" i="5"/>
  <c r="BY2599" i="5"/>
  <c r="BZ2599" i="5"/>
  <c r="CA2599" i="5"/>
  <c r="CB2599" i="5"/>
  <c r="CC2599" i="5"/>
  <c r="CD2599" i="5" s="1"/>
  <c r="CE2599" i="5"/>
  <c r="CF2599" i="5"/>
  <c r="CG2599" i="5"/>
  <c r="CH2599" i="5"/>
  <c r="CI2599" i="5"/>
  <c r="CJ2599" i="5"/>
  <c r="CK2599" i="5"/>
  <c r="CL2599" i="5" s="1"/>
  <c r="CM2599" i="5"/>
  <c r="CN2599" i="5"/>
  <c r="CO2599" i="5"/>
  <c r="CP2599" i="5"/>
  <c r="CQ2599" i="5"/>
  <c r="CR2599" i="5"/>
  <c r="CS2599" i="5"/>
  <c r="CT2599" i="5" s="1"/>
  <c r="CU2599" i="5"/>
  <c r="CV2599" i="5"/>
  <c r="CW2599" i="5"/>
  <c r="CX2599" i="5"/>
  <c r="CY2599" i="5"/>
  <c r="CZ2599" i="5"/>
  <c r="DA2599" i="5"/>
  <c r="DB2599" i="5" s="1"/>
  <c r="DC2599" i="5"/>
  <c r="DD2599" i="5"/>
  <c r="DE2599" i="5"/>
  <c r="DF2599" i="5"/>
  <c r="DP2599" i="5" s="1"/>
  <c r="DG2599" i="5"/>
  <c r="DH2599" i="5"/>
  <c r="DJ2599" i="5" s="1"/>
  <c r="DI2599" i="5"/>
  <c r="DK2599" i="5"/>
  <c r="DL2599" i="5"/>
  <c r="DM2599" i="5"/>
  <c r="DN2599" i="5"/>
  <c r="D2600" i="5"/>
  <c r="AG2600" i="5" s="1"/>
  <c r="DS2600" i="5" s="1"/>
  <c r="DT2600" i="5" s="1"/>
  <c r="AH2600" i="5"/>
  <c r="AI2600" i="5"/>
  <c r="AJ2600" i="5"/>
  <c r="AL2600" i="5" s="1"/>
  <c r="AK2600" i="5"/>
  <c r="AM2600" i="5"/>
  <c r="AN2600" i="5"/>
  <c r="AP2600" i="5" s="1"/>
  <c r="AO2600" i="5"/>
  <c r="AQ2600" i="5"/>
  <c r="AR2600" i="5"/>
  <c r="AT2600" i="5" s="1"/>
  <c r="AS2600" i="5"/>
  <c r="AU2600" i="5"/>
  <c r="AV2600" i="5"/>
  <c r="AX2600" i="5" s="1"/>
  <c r="AW2600" i="5"/>
  <c r="AY2600" i="5"/>
  <c r="AZ2600" i="5"/>
  <c r="BB2600" i="5" s="1"/>
  <c r="BA2600" i="5"/>
  <c r="BC2600" i="5"/>
  <c r="BD2600" i="5"/>
  <c r="BF2600" i="5" s="1"/>
  <c r="BE2600" i="5"/>
  <c r="BG2600" i="5"/>
  <c r="BH2600" i="5"/>
  <c r="BJ2600" i="5" s="1"/>
  <c r="BI2600" i="5"/>
  <c r="BK2600" i="5"/>
  <c r="BL2600" i="5"/>
  <c r="BN2600" i="5" s="1"/>
  <c r="BM2600" i="5"/>
  <c r="BO2600" i="5"/>
  <c r="BP2600" i="5"/>
  <c r="BR2600" i="5" s="1"/>
  <c r="BQ2600" i="5"/>
  <c r="BS2600" i="5"/>
  <c r="BT2600" i="5"/>
  <c r="BV2600" i="5" s="1"/>
  <c r="BU2600" i="5"/>
  <c r="BW2600" i="5"/>
  <c r="BX2600" i="5"/>
  <c r="BZ2600" i="5" s="1"/>
  <c r="BY2600" i="5"/>
  <c r="CA2600" i="5"/>
  <c r="CB2600" i="5"/>
  <c r="CD2600" i="5" s="1"/>
  <c r="CC2600" i="5"/>
  <c r="CE2600" i="5"/>
  <c r="CF2600" i="5"/>
  <c r="CH2600" i="5" s="1"/>
  <c r="CG2600" i="5"/>
  <c r="CI2600" i="5"/>
  <c r="CJ2600" i="5"/>
  <c r="CL2600" i="5" s="1"/>
  <c r="CK2600" i="5"/>
  <c r="CM2600" i="5"/>
  <c r="CN2600" i="5"/>
  <c r="CP2600" i="5" s="1"/>
  <c r="CO2600" i="5"/>
  <c r="CQ2600" i="5"/>
  <c r="CR2600" i="5"/>
  <c r="CT2600" i="5" s="1"/>
  <c r="CS2600" i="5"/>
  <c r="CU2600" i="5"/>
  <c r="CV2600" i="5"/>
  <c r="CX2600" i="5" s="1"/>
  <c r="CW2600" i="5"/>
  <c r="CY2600" i="5"/>
  <c r="CZ2600" i="5"/>
  <c r="DB2600" i="5" s="1"/>
  <c r="DA2600" i="5"/>
  <c r="DC2600" i="5"/>
  <c r="DD2600" i="5"/>
  <c r="DF2600" i="5" s="1"/>
  <c r="DP2600" i="5" s="1"/>
  <c r="DE2600" i="5"/>
  <c r="DG2600" i="5"/>
  <c r="DH2600" i="5"/>
  <c r="DJ2600" i="5" s="1"/>
  <c r="DI2600" i="5"/>
  <c r="DK2600" i="5"/>
  <c r="DL2600" i="5"/>
  <c r="DN2600" i="5" s="1"/>
  <c r="DM2600" i="5"/>
  <c r="D2601" i="5"/>
  <c r="AG2601" i="5" s="1"/>
  <c r="DS2601" i="5" s="1"/>
  <c r="DT2601" i="5" s="1"/>
  <c r="AH2601" i="5"/>
  <c r="AI2601" i="5"/>
  <c r="AJ2601" i="5"/>
  <c r="AL2601" i="5" s="1"/>
  <c r="AK2601" i="5"/>
  <c r="AM2601" i="5"/>
  <c r="AN2601" i="5"/>
  <c r="AP2601" i="5" s="1"/>
  <c r="AO2601" i="5"/>
  <c r="AQ2601" i="5"/>
  <c r="AR2601" i="5"/>
  <c r="AT2601" i="5" s="1"/>
  <c r="AS2601" i="5"/>
  <c r="AU2601" i="5"/>
  <c r="AV2601" i="5"/>
  <c r="AX2601" i="5" s="1"/>
  <c r="AW2601" i="5"/>
  <c r="AY2601" i="5"/>
  <c r="AZ2601" i="5"/>
  <c r="BB2601" i="5" s="1"/>
  <c r="BA2601" i="5"/>
  <c r="BC2601" i="5"/>
  <c r="BD2601" i="5"/>
  <c r="BF2601" i="5" s="1"/>
  <c r="BE2601" i="5"/>
  <c r="BG2601" i="5"/>
  <c r="BH2601" i="5"/>
  <c r="BJ2601" i="5" s="1"/>
  <c r="BI2601" i="5"/>
  <c r="BK2601" i="5"/>
  <c r="BL2601" i="5"/>
  <c r="BN2601" i="5" s="1"/>
  <c r="BM2601" i="5"/>
  <c r="BO2601" i="5"/>
  <c r="BP2601" i="5"/>
  <c r="BR2601" i="5" s="1"/>
  <c r="BQ2601" i="5"/>
  <c r="BS2601" i="5"/>
  <c r="BT2601" i="5"/>
  <c r="BV2601" i="5" s="1"/>
  <c r="BU2601" i="5"/>
  <c r="BW2601" i="5"/>
  <c r="BX2601" i="5"/>
  <c r="BZ2601" i="5" s="1"/>
  <c r="BY2601" i="5"/>
  <c r="CA2601" i="5"/>
  <c r="CB2601" i="5"/>
  <c r="CD2601" i="5" s="1"/>
  <c r="CC2601" i="5"/>
  <c r="CE2601" i="5"/>
  <c r="CF2601" i="5"/>
  <c r="CH2601" i="5" s="1"/>
  <c r="CG2601" i="5"/>
  <c r="CI2601" i="5"/>
  <c r="CJ2601" i="5"/>
  <c r="CL2601" i="5" s="1"/>
  <c r="CK2601" i="5"/>
  <c r="CM2601" i="5"/>
  <c r="CN2601" i="5"/>
  <c r="CP2601" i="5" s="1"/>
  <c r="CO2601" i="5"/>
  <c r="CQ2601" i="5"/>
  <c r="CR2601" i="5"/>
  <c r="CT2601" i="5" s="1"/>
  <c r="CS2601" i="5"/>
  <c r="CU2601" i="5"/>
  <c r="CV2601" i="5"/>
  <c r="CX2601" i="5" s="1"/>
  <c r="CW2601" i="5"/>
  <c r="CY2601" i="5"/>
  <c r="CZ2601" i="5"/>
  <c r="DB2601" i="5" s="1"/>
  <c r="DA2601" i="5"/>
  <c r="DC2601" i="5"/>
  <c r="DD2601" i="5"/>
  <c r="DF2601" i="5" s="1"/>
  <c r="DP2601" i="5" s="1"/>
  <c r="DE2601" i="5"/>
  <c r="DG2601" i="5"/>
  <c r="DH2601" i="5"/>
  <c r="DJ2601" i="5" s="1"/>
  <c r="DI2601" i="5"/>
  <c r="DK2601" i="5"/>
  <c r="DL2601" i="5"/>
  <c r="DN2601" i="5" s="1"/>
  <c r="DM2601" i="5"/>
  <c r="D2602" i="5"/>
  <c r="AG2602" i="5" s="1"/>
  <c r="DS2602" i="5" s="1"/>
  <c r="DT2602" i="5" s="1"/>
  <c r="AH2602" i="5"/>
  <c r="AI2602" i="5"/>
  <c r="AJ2602" i="5"/>
  <c r="AL2602" i="5" s="1"/>
  <c r="AK2602" i="5"/>
  <c r="AM2602" i="5"/>
  <c r="AN2602" i="5"/>
  <c r="AP2602" i="5" s="1"/>
  <c r="AO2602" i="5"/>
  <c r="AQ2602" i="5"/>
  <c r="AR2602" i="5"/>
  <c r="AT2602" i="5" s="1"/>
  <c r="AS2602" i="5"/>
  <c r="AU2602" i="5"/>
  <c r="AV2602" i="5"/>
  <c r="AX2602" i="5" s="1"/>
  <c r="AW2602" i="5"/>
  <c r="AY2602" i="5"/>
  <c r="AZ2602" i="5"/>
  <c r="BB2602" i="5" s="1"/>
  <c r="BA2602" i="5"/>
  <c r="BC2602" i="5"/>
  <c r="BD2602" i="5"/>
  <c r="BF2602" i="5" s="1"/>
  <c r="BE2602" i="5"/>
  <c r="BG2602" i="5"/>
  <c r="BH2602" i="5"/>
  <c r="BJ2602" i="5" s="1"/>
  <c r="BI2602" i="5"/>
  <c r="BK2602" i="5"/>
  <c r="BL2602" i="5"/>
  <c r="BN2602" i="5" s="1"/>
  <c r="BM2602" i="5"/>
  <c r="BO2602" i="5"/>
  <c r="BP2602" i="5"/>
  <c r="BR2602" i="5" s="1"/>
  <c r="BQ2602" i="5"/>
  <c r="BS2602" i="5"/>
  <c r="BT2602" i="5"/>
  <c r="BV2602" i="5" s="1"/>
  <c r="BU2602" i="5"/>
  <c r="BW2602" i="5"/>
  <c r="BX2602" i="5"/>
  <c r="BZ2602" i="5" s="1"/>
  <c r="BY2602" i="5"/>
  <c r="CA2602" i="5"/>
  <c r="CB2602" i="5"/>
  <c r="CD2602" i="5" s="1"/>
  <c r="CC2602" i="5"/>
  <c r="CE2602" i="5"/>
  <c r="CF2602" i="5"/>
  <c r="CH2602" i="5" s="1"/>
  <c r="CG2602" i="5"/>
  <c r="CI2602" i="5"/>
  <c r="CJ2602" i="5"/>
  <c r="CL2602" i="5" s="1"/>
  <c r="CK2602" i="5"/>
  <c r="CM2602" i="5"/>
  <c r="CN2602" i="5"/>
  <c r="CP2602" i="5" s="1"/>
  <c r="CO2602" i="5"/>
  <c r="CQ2602" i="5"/>
  <c r="CR2602" i="5"/>
  <c r="CT2602" i="5" s="1"/>
  <c r="CS2602" i="5"/>
  <c r="CU2602" i="5"/>
  <c r="CV2602" i="5"/>
  <c r="CX2602" i="5" s="1"/>
  <c r="CW2602" i="5"/>
  <c r="CY2602" i="5"/>
  <c r="CZ2602" i="5"/>
  <c r="DB2602" i="5" s="1"/>
  <c r="DA2602" i="5"/>
  <c r="DC2602" i="5"/>
  <c r="DD2602" i="5"/>
  <c r="DF2602" i="5" s="1"/>
  <c r="DP2602" i="5" s="1"/>
  <c r="DE2602" i="5"/>
  <c r="DG2602" i="5"/>
  <c r="DH2602" i="5"/>
  <c r="DJ2602" i="5" s="1"/>
  <c r="DI2602" i="5"/>
  <c r="DK2602" i="5"/>
  <c r="DL2602" i="5"/>
  <c r="DN2602" i="5" s="1"/>
  <c r="DM2602" i="5"/>
  <c r="D2603" i="5"/>
  <c r="AG2603" i="5"/>
  <c r="DS2603" i="5" s="1"/>
  <c r="DT2603" i="5" s="1"/>
  <c r="AH2603" i="5"/>
  <c r="AI2603" i="5"/>
  <c r="AJ2603" i="5"/>
  <c r="AL2603" i="5" s="1"/>
  <c r="AK2603" i="5"/>
  <c r="AM2603" i="5"/>
  <c r="AN2603" i="5"/>
  <c r="AP2603" i="5" s="1"/>
  <c r="AO2603" i="5"/>
  <c r="AQ2603" i="5"/>
  <c r="AR2603" i="5"/>
  <c r="AT2603" i="5" s="1"/>
  <c r="AS2603" i="5"/>
  <c r="AU2603" i="5"/>
  <c r="AV2603" i="5"/>
  <c r="AX2603" i="5" s="1"/>
  <c r="AW2603" i="5"/>
  <c r="AY2603" i="5"/>
  <c r="AZ2603" i="5"/>
  <c r="BB2603" i="5" s="1"/>
  <c r="BA2603" i="5"/>
  <c r="BC2603" i="5"/>
  <c r="BD2603" i="5"/>
  <c r="BF2603" i="5" s="1"/>
  <c r="BE2603" i="5"/>
  <c r="BG2603" i="5"/>
  <c r="BH2603" i="5"/>
  <c r="BJ2603" i="5" s="1"/>
  <c r="BI2603" i="5"/>
  <c r="BK2603" i="5"/>
  <c r="BL2603" i="5"/>
  <c r="BN2603" i="5" s="1"/>
  <c r="BM2603" i="5"/>
  <c r="BO2603" i="5"/>
  <c r="BP2603" i="5"/>
  <c r="BR2603" i="5" s="1"/>
  <c r="BQ2603" i="5"/>
  <c r="BS2603" i="5"/>
  <c r="BT2603" i="5"/>
  <c r="BV2603" i="5" s="1"/>
  <c r="BU2603" i="5"/>
  <c r="BW2603" i="5"/>
  <c r="BX2603" i="5"/>
  <c r="BZ2603" i="5" s="1"/>
  <c r="BY2603" i="5"/>
  <c r="CA2603" i="5"/>
  <c r="CB2603" i="5"/>
  <c r="CD2603" i="5" s="1"/>
  <c r="CC2603" i="5"/>
  <c r="CE2603" i="5"/>
  <c r="CF2603" i="5"/>
  <c r="CH2603" i="5" s="1"/>
  <c r="CG2603" i="5"/>
  <c r="CI2603" i="5"/>
  <c r="CJ2603" i="5"/>
  <c r="CL2603" i="5" s="1"/>
  <c r="CK2603" i="5"/>
  <c r="CM2603" i="5"/>
  <c r="CN2603" i="5"/>
  <c r="CP2603" i="5" s="1"/>
  <c r="CO2603" i="5"/>
  <c r="CQ2603" i="5"/>
  <c r="CR2603" i="5"/>
  <c r="CT2603" i="5" s="1"/>
  <c r="CS2603" i="5"/>
  <c r="CU2603" i="5"/>
  <c r="CV2603" i="5"/>
  <c r="CX2603" i="5" s="1"/>
  <c r="CW2603" i="5"/>
  <c r="CY2603" i="5"/>
  <c r="CZ2603" i="5"/>
  <c r="DB2603" i="5" s="1"/>
  <c r="DA2603" i="5"/>
  <c r="DC2603" i="5"/>
  <c r="DD2603" i="5"/>
  <c r="DF2603" i="5" s="1"/>
  <c r="DE2603" i="5"/>
  <c r="DG2603" i="5"/>
  <c r="DH2603" i="5"/>
  <c r="DJ2603" i="5" s="1"/>
  <c r="DI2603" i="5"/>
  <c r="DK2603" i="5"/>
  <c r="DL2603" i="5"/>
  <c r="DN2603" i="5" s="1"/>
  <c r="DM2603" i="5"/>
  <c r="D2604" i="5"/>
  <c r="AG2604" i="5" s="1"/>
  <c r="DS2604" i="5" s="1"/>
  <c r="DT2604" i="5" s="1"/>
  <c r="AH2604" i="5"/>
  <c r="AI2604" i="5"/>
  <c r="AJ2604" i="5"/>
  <c r="AK2604" i="5"/>
  <c r="AL2604" i="5"/>
  <c r="AM2604" i="5"/>
  <c r="AN2604" i="5"/>
  <c r="AO2604" i="5"/>
  <c r="AP2604" i="5"/>
  <c r="AQ2604" i="5"/>
  <c r="AR2604" i="5"/>
  <c r="AS2604" i="5"/>
  <c r="AT2604" i="5"/>
  <c r="AU2604" i="5"/>
  <c r="AV2604" i="5"/>
  <c r="AW2604" i="5"/>
  <c r="AX2604" i="5"/>
  <c r="AY2604" i="5"/>
  <c r="AZ2604" i="5"/>
  <c r="BA2604" i="5"/>
  <c r="BB2604" i="5"/>
  <c r="BC2604" i="5"/>
  <c r="BD2604" i="5"/>
  <c r="BE2604" i="5"/>
  <c r="BF2604" i="5"/>
  <c r="BG2604" i="5"/>
  <c r="BH2604" i="5"/>
  <c r="BI2604" i="5"/>
  <c r="BJ2604" i="5"/>
  <c r="BK2604" i="5"/>
  <c r="BL2604" i="5"/>
  <c r="BM2604" i="5"/>
  <c r="BN2604" i="5"/>
  <c r="BO2604" i="5"/>
  <c r="BP2604" i="5"/>
  <c r="BQ2604" i="5"/>
  <c r="BR2604" i="5"/>
  <c r="BS2604" i="5"/>
  <c r="BT2604" i="5"/>
  <c r="BU2604" i="5"/>
  <c r="BV2604" i="5"/>
  <c r="BW2604" i="5"/>
  <c r="BX2604" i="5"/>
  <c r="BY2604" i="5"/>
  <c r="BZ2604" i="5"/>
  <c r="CA2604" i="5"/>
  <c r="CB2604" i="5"/>
  <c r="CC2604" i="5"/>
  <c r="CD2604" i="5"/>
  <c r="CE2604" i="5"/>
  <c r="CF2604" i="5"/>
  <c r="CG2604" i="5"/>
  <c r="CH2604" i="5"/>
  <c r="CI2604" i="5"/>
  <c r="CJ2604" i="5"/>
  <c r="CK2604" i="5"/>
  <c r="CL2604" i="5"/>
  <c r="CM2604" i="5"/>
  <c r="CN2604" i="5"/>
  <c r="CO2604" i="5"/>
  <c r="CP2604" i="5"/>
  <c r="CQ2604" i="5"/>
  <c r="CR2604" i="5"/>
  <c r="CS2604" i="5"/>
  <c r="CT2604" i="5"/>
  <c r="CU2604" i="5"/>
  <c r="CV2604" i="5"/>
  <c r="CW2604" i="5"/>
  <c r="CX2604" i="5"/>
  <c r="CY2604" i="5"/>
  <c r="CZ2604" i="5"/>
  <c r="DA2604" i="5"/>
  <c r="DB2604" i="5"/>
  <c r="DC2604" i="5"/>
  <c r="DD2604" i="5"/>
  <c r="DE2604" i="5"/>
  <c r="DF2604" i="5"/>
  <c r="DP2604" i="5" s="1"/>
  <c r="DG2604" i="5"/>
  <c r="DH2604" i="5"/>
  <c r="DI2604" i="5"/>
  <c r="DJ2604" i="5"/>
  <c r="DK2604" i="5"/>
  <c r="DL2604" i="5"/>
  <c r="DM2604" i="5"/>
  <c r="DN2604" i="5"/>
  <c r="D2605" i="5"/>
  <c r="AG2605" i="5" s="1"/>
  <c r="DS2605" i="5" s="1"/>
  <c r="DT2605" i="5" s="1"/>
  <c r="AH2605" i="5"/>
  <c r="AI2605" i="5"/>
  <c r="AJ2605" i="5"/>
  <c r="AL2605" i="5" s="1"/>
  <c r="AK2605" i="5"/>
  <c r="AM2605" i="5"/>
  <c r="AN2605" i="5"/>
  <c r="AO2605" i="5"/>
  <c r="AP2605" i="5"/>
  <c r="AQ2605" i="5"/>
  <c r="AR2605" i="5"/>
  <c r="AT2605" i="5" s="1"/>
  <c r="AS2605" i="5"/>
  <c r="AU2605" i="5"/>
  <c r="AV2605" i="5"/>
  <c r="AW2605" i="5"/>
  <c r="AX2605" i="5"/>
  <c r="AY2605" i="5"/>
  <c r="AZ2605" i="5"/>
  <c r="BB2605" i="5" s="1"/>
  <c r="BA2605" i="5"/>
  <c r="BC2605" i="5"/>
  <c r="BD2605" i="5"/>
  <c r="BE2605" i="5"/>
  <c r="BF2605" i="5"/>
  <c r="BG2605" i="5"/>
  <c r="BH2605" i="5"/>
  <c r="BJ2605" i="5" s="1"/>
  <c r="BI2605" i="5"/>
  <c r="BK2605" i="5"/>
  <c r="BL2605" i="5"/>
  <c r="BM2605" i="5"/>
  <c r="BN2605" i="5"/>
  <c r="BO2605" i="5"/>
  <c r="BP2605" i="5"/>
  <c r="BR2605" i="5" s="1"/>
  <c r="BQ2605" i="5"/>
  <c r="BS2605" i="5"/>
  <c r="BT2605" i="5"/>
  <c r="BU2605" i="5"/>
  <c r="BV2605" i="5"/>
  <c r="BW2605" i="5"/>
  <c r="BX2605" i="5"/>
  <c r="BZ2605" i="5" s="1"/>
  <c r="BY2605" i="5"/>
  <c r="CA2605" i="5"/>
  <c r="CB2605" i="5"/>
  <c r="CC2605" i="5"/>
  <c r="CD2605" i="5"/>
  <c r="CE2605" i="5"/>
  <c r="CF2605" i="5"/>
  <c r="CH2605" i="5" s="1"/>
  <c r="CG2605" i="5"/>
  <c r="CI2605" i="5"/>
  <c r="CJ2605" i="5"/>
  <c r="CK2605" i="5"/>
  <c r="CL2605" i="5"/>
  <c r="CM2605" i="5"/>
  <c r="CN2605" i="5"/>
  <c r="CP2605" i="5" s="1"/>
  <c r="CO2605" i="5"/>
  <c r="CQ2605" i="5"/>
  <c r="CR2605" i="5"/>
  <c r="CS2605" i="5"/>
  <c r="CT2605" i="5"/>
  <c r="CU2605" i="5"/>
  <c r="CV2605" i="5"/>
  <c r="CX2605" i="5" s="1"/>
  <c r="CW2605" i="5"/>
  <c r="CY2605" i="5"/>
  <c r="CZ2605" i="5"/>
  <c r="DA2605" i="5"/>
  <c r="DB2605" i="5"/>
  <c r="DC2605" i="5"/>
  <c r="DD2605" i="5"/>
  <c r="DF2605" i="5" s="1"/>
  <c r="DE2605" i="5"/>
  <c r="DG2605" i="5"/>
  <c r="DH2605" i="5"/>
  <c r="DI2605" i="5"/>
  <c r="DJ2605" i="5"/>
  <c r="DK2605" i="5"/>
  <c r="DL2605" i="5"/>
  <c r="DN2605" i="5" s="1"/>
  <c r="DM2605" i="5"/>
  <c r="D2606" i="5"/>
  <c r="AG2606" i="5" s="1"/>
  <c r="DS2606" i="5" s="1"/>
  <c r="DT2606" i="5" s="1"/>
  <c r="AH2606" i="5"/>
  <c r="AI2606" i="5"/>
  <c r="AJ2606" i="5"/>
  <c r="AL2606" i="5" s="1"/>
  <c r="AK2606" i="5"/>
  <c r="AM2606" i="5"/>
  <c r="AN2606" i="5"/>
  <c r="AO2606" i="5"/>
  <c r="AP2606" i="5"/>
  <c r="AQ2606" i="5"/>
  <c r="AR2606" i="5"/>
  <c r="AT2606" i="5" s="1"/>
  <c r="AS2606" i="5"/>
  <c r="AU2606" i="5"/>
  <c r="AV2606" i="5"/>
  <c r="AW2606" i="5"/>
  <c r="AX2606" i="5"/>
  <c r="AY2606" i="5"/>
  <c r="AZ2606" i="5"/>
  <c r="BB2606" i="5" s="1"/>
  <c r="BA2606" i="5"/>
  <c r="BC2606" i="5"/>
  <c r="BD2606" i="5"/>
  <c r="BE2606" i="5"/>
  <c r="BF2606" i="5"/>
  <c r="BG2606" i="5"/>
  <c r="BH2606" i="5"/>
  <c r="BJ2606" i="5" s="1"/>
  <c r="BI2606" i="5"/>
  <c r="BK2606" i="5"/>
  <c r="BL2606" i="5"/>
  <c r="BM2606" i="5"/>
  <c r="BN2606" i="5"/>
  <c r="BO2606" i="5"/>
  <c r="BP2606" i="5"/>
  <c r="BR2606" i="5" s="1"/>
  <c r="BQ2606" i="5"/>
  <c r="BS2606" i="5"/>
  <c r="BT2606" i="5"/>
  <c r="BU2606" i="5"/>
  <c r="BV2606" i="5"/>
  <c r="BW2606" i="5"/>
  <c r="BX2606" i="5"/>
  <c r="BZ2606" i="5" s="1"/>
  <c r="BY2606" i="5"/>
  <c r="CA2606" i="5"/>
  <c r="CB2606" i="5"/>
  <c r="CC2606" i="5"/>
  <c r="CD2606" i="5"/>
  <c r="CE2606" i="5"/>
  <c r="CF2606" i="5"/>
  <c r="CH2606" i="5" s="1"/>
  <c r="CG2606" i="5"/>
  <c r="CI2606" i="5"/>
  <c r="CJ2606" i="5"/>
  <c r="CK2606" i="5"/>
  <c r="CL2606" i="5"/>
  <c r="CM2606" i="5"/>
  <c r="CN2606" i="5"/>
  <c r="CP2606" i="5" s="1"/>
  <c r="CO2606" i="5"/>
  <c r="CQ2606" i="5"/>
  <c r="CR2606" i="5"/>
  <c r="CS2606" i="5"/>
  <c r="CT2606" i="5"/>
  <c r="CU2606" i="5"/>
  <c r="CV2606" i="5"/>
  <c r="CX2606" i="5" s="1"/>
  <c r="CW2606" i="5"/>
  <c r="CY2606" i="5"/>
  <c r="CZ2606" i="5"/>
  <c r="DA2606" i="5"/>
  <c r="DB2606" i="5"/>
  <c r="DC2606" i="5"/>
  <c r="DD2606" i="5"/>
  <c r="DF2606" i="5" s="1"/>
  <c r="DE2606" i="5"/>
  <c r="DG2606" i="5"/>
  <c r="DH2606" i="5"/>
  <c r="DI2606" i="5"/>
  <c r="DJ2606" i="5"/>
  <c r="DK2606" i="5"/>
  <c r="DL2606" i="5"/>
  <c r="DN2606" i="5" s="1"/>
  <c r="DM2606" i="5"/>
  <c r="D2607" i="5"/>
  <c r="AG2607" i="5"/>
  <c r="DS2607" i="5" s="1"/>
  <c r="DT2607" i="5" s="1"/>
  <c r="AH2607" i="5"/>
  <c r="AI2607" i="5"/>
  <c r="AJ2607" i="5"/>
  <c r="AK2607" i="5"/>
  <c r="AL2607" i="5"/>
  <c r="AM2607" i="5"/>
  <c r="AN2607" i="5"/>
  <c r="AO2607" i="5"/>
  <c r="AP2607" i="5" s="1"/>
  <c r="AQ2607" i="5"/>
  <c r="AR2607" i="5"/>
  <c r="AS2607" i="5"/>
  <c r="AT2607" i="5"/>
  <c r="AU2607" i="5"/>
  <c r="AV2607" i="5"/>
  <c r="AW2607" i="5"/>
  <c r="AX2607" i="5" s="1"/>
  <c r="AY2607" i="5"/>
  <c r="AZ2607" i="5"/>
  <c r="BA2607" i="5"/>
  <c r="BB2607" i="5"/>
  <c r="BC2607" i="5"/>
  <c r="BD2607" i="5"/>
  <c r="BE2607" i="5"/>
  <c r="BF2607" i="5" s="1"/>
  <c r="BG2607" i="5"/>
  <c r="BH2607" i="5"/>
  <c r="BI2607" i="5"/>
  <c r="BJ2607" i="5"/>
  <c r="BK2607" i="5"/>
  <c r="BL2607" i="5"/>
  <c r="BM2607" i="5"/>
  <c r="BN2607" i="5" s="1"/>
  <c r="BO2607" i="5"/>
  <c r="BP2607" i="5"/>
  <c r="BQ2607" i="5"/>
  <c r="BR2607" i="5"/>
  <c r="BS2607" i="5"/>
  <c r="BT2607" i="5"/>
  <c r="BU2607" i="5"/>
  <c r="BV2607" i="5" s="1"/>
  <c r="BW2607" i="5"/>
  <c r="BX2607" i="5"/>
  <c r="BY2607" i="5"/>
  <c r="BZ2607" i="5"/>
  <c r="CA2607" i="5"/>
  <c r="CB2607" i="5"/>
  <c r="CC2607" i="5"/>
  <c r="CD2607" i="5" s="1"/>
  <c r="CE2607" i="5"/>
  <c r="CF2607" i="5"/>
  <c r="CG2607" i="5"/>
  <c r="CH2607" i="5"/>
  <c r="CI2607" i="5"/>
  <c r="CJ2607" i="5"/>
  <c r="CK2607" i="5"/>
  <c r="CL2607" i="5" s="1"/>
  <c r="CM2607" i="5"/>
  <c r="CN2607" i="5"/>
  <c r="CO2607" i="5"/>
  <c r="CP2607" i="5"/>
  <c r="CQ2607" i="5"/>
  <c r="CR2607" i="5"/>
  <c r="CS2607" i="5"/>
  <c r="CT2607" i="5" s="1"/>
  <c r="CU2607" i="5"/>
  <c r="CV2607" i="5"/>
  <c r="CW2607" i="5"/>
  <c r="CX2607" i="5"/>
  <c r="CY2607" i="5"/>
  <c r="CZ2607" i="5"/>
  <c r="DA2607" i="5"/>
  <c r="DB2607" i="5" s="1"/>
  <c r="DC2607" i="5"/>
  <c r="DD2607" i="5"/>
  <c r="DE2607" i="5"/>
  <c r="DF2607" i="5"/>
  <c r="DG2607" i="5"/>
  <c r="DH2607" i="5"/>
  <c r="DI2607" i="5"/>
  <c r="DJ2607" i="5" s="1"/>
  <c r="DK2607" i="5"/>
  <c r="DL2607" i="5"/>
  <c r="DN2607" i="5" s="1"/>
  <c r="DM2607" i="5"/>
  <c r="D2608" i="5"/>
  <c r="AG2608" i="5" s="1"/>
  <c r="DS2608" i="5" s="1"/>
  <c r="DT2608" i="5" s="1"/>
  <c r="AH2608" i="5"/>
  <c r="AI2608" i="5"/>
  <c r="AJ2608" i="5"/>
  <c r="AK2608" i="5"/>
  <c r="AL2608" i="5"/>
  <c r="AM2608" i="5"/>
  <c r="AN2608" i="5"/>
  <c r="AP2608" i="5" s="1"/>
  <c r="AO2608" i="5"/>
  <c r="AQ2608" i="5"/>
  <c r="AR2608" i="5"/>
  <c r="AS2608" i="5"/>
  <c r="AT2608" i="5"/>
  <c r="AU2608" i="5"/>
  <c r="AV2608" i="5"/>
  <c r="AX2608" i="5" s="1"/>
  <c r="AW2608" i="5"/>
  <c r="AY2608" i="5"/>
  <c r="AZ2608" i="5"/>
  <c r="BA2608" i="5"/>
  <c r="BB2608" i="5"/>
  <c r="BC2608" i="5"/>
  <c r="BD2608" i="5"/>
  <c r="BF2608" i="5" s="1"/>
  <c r="BE2608" i="5"/>
  <c r="BG2608" i="5"/>
  <c r="BH2608" i="5"/>
  <c r="BI2608" i="5"/>
  <c r="BJ2608" i="5"/>
  <c r="BK2608" i="5"/>
  <c r="BL2608" i="5"/>
  <c r="BN2608" i="5" s="1"/>
  <c r="BM2608" i="5"/>
  <c r="BO2608" i="5"/>
  <c r="BP2608" i="5"/>
  <c r="BQ2608" i="5"/>
  <c r="BR2608" i="5"/>
  <c r="BS2608" i="5"/>
  <c r="BT2608" i="5"/>
  <c r="BV2608" i="5" s="1"/>
  <c r="BU2608" i="5"/>
  <c r="BW2608" i="5"/>
  <c r="BX2608" i="5"/>
  <c r="BY2608" i="5"/>
  <c r="BZ2608" i="5"/>
  <c r="CA2608" i="5"/>
  <c r="CB2608" i="5"/>
  <c r="CD2608" i="5" s="1"/>
  <c r="CC2608" i="5"/>
  <c r="CE2608" i="5"/>
  <c r="CF2608" i="5"/>
  <c r="CG2608" i="5"/>
  <c r="CH2608" i="5"/>
  <c r="CI2608" i="5"/>
  <c r="CJ2608" i="5"/>
  <c r="CL2608" i="5" s="1"/>
  <c r="CK2608" i="5"/>
  <c r="CM2608" i="5"/>
  <c r="CN2608" i="5"/>
  <c r="CO2608" i="5"/>
  <c r="CP2608" i="5"/>
  <c r="CQ2608" i="5"/>
  <c r="CR2608" i="5"/>
  <c r="CT2608" i="5" s="1"/>
  <c r="CS2608" i="5"/>
  <c r="CU2608" i="5"/>
  <c r="CV2608" i="5"/>
  <c r="CW2608" i="5"/>
  <c r="CX2608" i="5"/>
  <c r="CY2608" i="5"/>
  <c r="CZ2608" i="5"/>
  <c r="DB2608" i="5" s="1"/>
  <c r="DA2608" i="5"/>
  <c r="DC2608" i="5"/>
  <c r="DD2608" i="5"/>
  <c r="DE2608" i="5"/>
  <c r="DF2608" i="5"/>
  <c r="DG2608" i="5"/>
  <c r="DH2608" i="5"/>
  <c r="DJ2608" i="5" s="1"/>
  <c r="DI2608" i="5"/>
  <c r="DK2608" i="5"/>
  <c r="DL2608" i="5"/>
  <c r="DM2608" i="5"/>
  <c r="DN2608" i="5"/>
  <c r="D2609" i="5"/>
  <c r="AG2609" i="5" s="1"/>
  <c r="DS2609" i="5" s="1"/>
  <c r="DT2609" i="5" s="1"/>
  <c r="AH2609" i="5"/>
  <c r="AI2609" i="5"/>
  <c r="AJ2609" i="5"/>
  <c r="AK2609" i="5"/>
  <c r="AL2609" i="5"/>
  <c r="AM2609" i="5"/>
  <c r="AN2609" i="5"/>
  <c r="AP2609" i="5" s="1"/>
  <c r="AO2609" i="5"/>
  <c r="AQ2609" i="5"/>
  <c r="AR2609" i="5"/>
  <c r="AS2609" i="5"/>
  <c r="AT2609" i="5"/>
  <c r="AU2609" i="5"/>
  <c r="AV2609" i="5"/>
  <c r="AX2609" i="5" s="1"/>
  <c r="AW2609" i="5"/>
  <c r="AY2609" i="5"/>
  <c r="AZ2609" i="5"/>
  <c r="BA2609" i="5"/>
  <c r="BB2609" i="5"/>
  <c r="BC2609" i="5"/>
  <c r="BD2609" i="5"/>
  <c r="BF2609" i="5" s="1"/>
  <c r="BE2609" i="5"/>
  <c r="BG2609" i="5"/>
  <c r="BH2609" i="5"/>
  <c r="BI2609" i="5"/>
  <c r="BJ2609" i="5"/>
  <c r="BK2609" i="5"/>
  <c r="BL2609" i="5"/>
  <c r="BN2609" i="5" s="1"/>
  <c r="BM2609" i="5"/>
  <c r="BO2609" i="5"/>
  <c r="BP2609" i="5"/>
  <c r="BQ2609" i="5"/>
  <c r="BR2609" i="5"/>
  <c r="BS2609" i="5"/>
  <c r="BT2609" i="5"/>
  <c r="BV2609" i="5" s="1"/>
  <c r="BU2609" i="5"/>
  <c r="BW2609" i="5"/>
  <c r="BX2609" i="5"/>
  <c r="BY2609" i="5"/>
  <c r="BZ2609" i="5"/>
  <c r="CA2609" i="5"/>
  <c r="CB2609" i="5"/>
  <c r="CD2609" i="5" s="1"/>
  <c r="CC2609" i="5"/>
  <c r="CE2609" i="5"/>
  <c r="CF2609" i="5"/>
  <c r="CG2609" i="5"/>
  <c r="CH2609" i="5"/>
  <c r="CI2609" i="5"/>
  <c r="CJ2609" i="5"/>
  <c r="CL2609" i="5" s="1"/>
  <c r="CK2609" i="5"/>
  <c r="CM2609" i="5"/>
  <c r="CN2609" i="5"/>
  <c r="CO2609" i="5"/>
  <c r="CP2609" i="5"/>
  <c r="CQ2609" i="5"/>
  <c r="CR2609" i="5"/>
  <c r="CT2609" i="5" s="1"/>
  <c r="CS2609" i="5"/>
  <c r="CU2609" i="5"/>
  <c r="CV2609" i="5"/>
  <c r="CW2609" i="5"/>
  <c r="CX2609" i="5"/>
  <c r="CY2609" i="5"/>
  <c r="CZ2609" i="5"/>
  <c r="DB2609" i="5" s="1"/>
  <c r="DA2609" i="5"/>
  <c r="DC2609" i="5"/>
  <c r="DD2609" i="5"/>
  <c r="DE2609" i="5"/>
  <c r="DF2609" i="5"/>
  <c r="DP2609" i="5" s="1"/>
  <c r="DG2609" i="5"/>
  <c r="DH2609" i="5"/>
  <c r="DJ2609" i="5" s="1"/>
  <c r="DI2609" i="5"/>
  <c r="DK2609" i="5"/>
  <c r="DL2609" i="5"/>
  <c r="DM2609" i="5"/>
  <c r="DN2609" i="5"/>
  <c r="D2610" i="5"/>
  <c r="AG2610" i="5" s="1"/>
  <c r="DS2610" i="5" s="1"/>
  <c r="DT2610" i="5" s="1"/>
  <c r="AH2610" i="5"/>
  <c r="AI2610" i="5"/>
  <c r="AJ2610" i="5"/>
  <c r="AK2610" i="5"/>
  <c r="AL2610" i="5"/>
  <c r="AM2610" i="5"/>
  <c r="AN2610" i="5"/>
  <c r="AP2610" i="5" s="1"/>
  <c r="AO2610" i="5"/>
  <c r="AQ2610" i="5"/>
  <c r="AR2610" i="5"/>
  <c r="AS2610" i="5"/>
  <c r="AT2610" i="5"/>
  <c r="AU2610" i="5"/>
  <c r="AV2610" i="5"/>
  <c r="AX2610" i="5" s="1"/>
  <c r="AW2610" i="5"/>
  <c r="AY2610" i="5"/>
  <c r="AZ2610" i="5"/>
  <c r="BA2610" i="5"/>
  <c r="BB2610" i="5"/>
  <c r="BC2610" i="5"/>
  <c r="BD2610" i="5"/>
  <c r="BF2610" i="5" s="1"/>
  <c r="BE2610" i="5"/>
  <c r="BG2610" i="5"/>
  <c r="BH2610" i="5"/>
  <c r="BI2610" i="5"/>
  <c r="BJ2610" i="5"/>
  <c r="BK2610" i="5"/>
  <c r="BL2610" i="5"/>
  <c r="BN2610" i="5" s="1"/>
  <c r="BM2610" i="5"/>
  <c r="BO2610" i="5"/>
  <c r="BP2610" i="5"/>
  <c r="BQ2610" i="5"/>
  <c r="BR2610" i="5"/>
  <c r="BS2610" i="5"/>
  <c r="BT2610" i="5"/>
  <c r="BV2610" i="5" s="1"/>
  <c r="BU2610" i="5"/>
  <c r="BW2610" i="5"/>
  <c r="BX2610" i="5"/>
  <c r="BY2610" i="5"/>
  <c r="BZ2610" i="5"/>
  <c r="CA2610" i="5"/>
  <c r="CB2610" i="5"/>
  <c r="CD2610" i="5" s="1"/>
  <c r="CC2610" i="5"/>
  <c r="CE2610" i="5"/>
  <c r="CF2610" i="5"/>
  <c r="CG2610" i="5"/>
  <c r="CH2610" i="5"/>
  <c r="CI2610" i="5"/>
  <c r="CJ2610" i="5"/>
  <c r="CL2610" i="5" s="1"/>
  <c r="CK2610" i="5"/>
  <c r="CM2610" i="5"/>
  <c r="CN2610" i="5"/>
  <c r="CO2610" i="5"/>
  <c r="CP2610" i="5"/>
  <c r="CQ2610" i="5"/>
  <c r="CR2610" i="5"/>
  <c r="CT2610" i="5" s="1"/>
  <c r="CS2610" i="5"/>
  <c r="CU2610" i="5"/>
  <c r="CV2610" i="5"/>
  <c r="CW2610" i="5"/>
  <c r="CX2610" i="5"/>
  <c r="CY2610" i="5"/>
  <c r="CZ2610" i="5"/>
  <c r="DB2610" i="5" s="1"/>
  <c r="DA2610" i="5"/>
  <c r="DC2610" i="5"/>
  <c r="DD2610" i="5"/>
  <c r="DF2610" i="5" s="1"/>
  <c r="DE2610" i="5"/>
  <c r="DG2610" i="5"/>
  <c r="DH2610" i="5"/>
  <c r="DJ2610" i="5" s="1"/>
  <c r="DI2610" i="5"/>
  <c r="DK2610" i="5"/>
  <c r="DL2610" i="5"/>
  <c r="DN2610" i="5" s="1"/>
  <c r="DM2610" i="5"/>
  <c r="D2611" i="5"/>
  <c r="AG2611" i="5" s="1"/>
  <c r="DS2611" i="5" s="1"/>
  <c r="DT2611" i="5" s="1"/>
  <c r="AH2611" i="5"/>
  <c r="AI2611" i="5"/>
  <c r="AJ2611" i="5"/>
  <c r="AL2611" i="5" s="1"/>
  <c r="AK2611" i="5"/>
  <c r="AM2611" i="5"/>
  <c r="AN2611" i="5"/>
  <c r="AP2611" i="5" s="1"/>
  <c r="AO2611" i="5"/>
  <c r="AQ2611" i="5"/>
  <c r="AR2611" i="5"/>
  <c r="AT2611" i="5" s="1"/>
  <c r="AS2611" i="5"/>
  <c r="AU2611" i="5"/>
  <c r="AV2611" i="5"/>
  <c r="AX2611" i="5" s="1"/>
  <c r="AW2611" i="5"/>
  <c r="AY2611" i="5"/>
  <c r="AZ2611" i="5"/>
  <c r="BB2611" i="5" s="1"/>
  <c r="BA2611" i="5"/>
  <c r="BC2611" i="5"/>
  <c r="BD2611" i="5"/>
  <c r="BF2611" i="5" s="1"/>
  <c r="BE2611" i="5"/>
  <c r="BG2611" i="5"/>
  <c r="BH2611" i="5"/>
  <c r="BJ2611" i="5" s="1"/>
  <c r="BI2611" i="5"/>
  <c r="BK2611" i="5"/>
  <c r="BL2611" i="5"/>
  <c r="BM2611" i="5"/>
  <c r="BO2611" i="5"/>
  <c r="BP2611" i="5"/>
  <c r="BR2611" i="5" s="1"/>
  <c r="BQ2611" i="5"/>
  <c r="BS2611" i="5"/>
  <c r="BT2611" i="5"/>
  <c r="BV2611" i="5" s="1"/>
  <c r="BU2611" i="5"/>
  <c r="BW2611" i="5"/>
  <c r="BX2611" i="5"/>
  <c r="BZ2611" i="5" s="1"/>
  <c r="BY2611" i="5"/>
  <c r="CA2611" i="5"/>
  <c r="CB2611" i="5"/>
  <c r="CD2611" i="5" s="1"/>
  <c r="CC2611" i="5"/>
  <c r="CE2611" i="5"/>
  <c r="CF2611" i="5"/>
  <c r="CH2611" i="5" s="1"/>
  <c r="CG2611" i="5"/>
  <c r="CI2611" i="5"/>
  <c r="CJ2611" i="5"/>
  <c r="CL2611" i="5" s="1"/>
  <c r="CK2611" i="5"/>
  <c r="CM2611" i="5"/>
  <c r="CN2611" i="5"/>
  <c r="CP2611" i="5" s="1"/>
  <c r="CO2611" i="5"/>
  <c r="CQ2611" i="5"/>
  <c r="CR2611" i="5"/>
  <c r="CS2611" i="5"/>
  <c r="CU2611" i="5"/>
  <c r="CV2611" i="5"/>
  <c r="CX2611" i="5" s="1"/>
  <c r="CW2611" i="5"/>
  <c r="CY2611" i="5"/>
  <c r="CZ2611" i="5"/>
  <c r="DB2611" i="5" s="1"/>
  <c r="DA2611" i="5"/>
  <c r="DC2611" i="5"/>
  <c r="DD2611" i="5"/>
  <c r="DF2611" i="5" s="1"/>
  <c r="DE2611" i="5"/>
  <c r="DG2611" i="5"/>
  <c r="DH2611" i="5"/>
  <c r="DJ2611" i="5" s="1"/>
  <c r="DI2611" i="5"/>
  <c r="DK2611" i="5"/>
  <c r="DL2611" i="5"/>
  <c r="DN2611" i="5" s="1"/>
  <c r="DM2611" i="5"/>
  <c r="D2612" i="5"/>
  <c r="AG2612" i="5" s="1"/>
  <c r="DS2612" i="5" s="1"/>
  <c r="DT2612" i="5" s="1"/>
  <c r="AH2612" i="5"/>
  <c r="AI2612" i="5"/>
  <c r="AJ2612" i="5"/>
  <c r="AL2612" i="5" s="1"/>
  <c r="AK2612" i="5"/>
  <c r="AM2612" i="5"/>
  <c r="AN2612" i="5"/>
  <c r="AP2612" i="5" s="1"/>
  <c r="AO2612" i="5"/>
  <c r="AQ2612" i="5"/>
  <c r="AR2612" i="5"/>
  <c r="AT2612" i="5" s="1"/>
  <c r="AS2612" i="5"/>
  <c r="AU2612" i="5"/>
  <c r="AV2612" i="5"/>
  <c r="AX2612" i="5" s="1"/>
  <c r="AW2612" i="5"/>
  <c r="AY2612" i="5"/>
  <c r="AZ2612" i="5"/>
  <c r="BB2612" i="5" s="1"/>
  <c r="BA2612" i="5"/>
  <c r="BC2612" i="5"/>
  <c r="BD2612" i="5"/>
  <c r="BF2612" i="5" s="1"/>
  <c r="BE2612" i="5"/>
  <c r="BG2612" i="5"/>
  <c r="BH2612" i="5"/>
  <c r="BJ2612" i="5" s="1"/>
  <c r="BI2612" i="5"/>
  <c r="BK2612" i="5"/>
  <c r="BL2612" i="5"/>
  <c r="BN2612" i="5" s="1"/>
  <c r="BM2612" i="5"/>
  <c r="BO2612" i="5"/>
  <c r="BP2612" i="5"/>
  <c r="BR2612" i="5" s="1"/>
  <c r="BQ2612" i="5"/>
  <c r="BS2612" i="5"/>
  <c r="BT2612" i="5"/>
  <c r="BV2612" i="5" s="1"/>
  <c r="BU2612" i="5"/>
  <c r="BW2612" i="5"/>
  <c r="BX2612" i="5"/>
  <c r="BZ2612" i="5" s="1"/>
  <c r="BY2612" i="5"/>
  <c r="CA2612" i="5"/>
  <c r="CB2612" i="5"/>
  <c r="CD2612" i="5" s="1"/>
  <c r="CC2612" i="5"/>
  <c r="CE2612" i="5"/>
  <c r="CF2612" i="5"/>
  <c r="CH2612" i="5" s="1"/>
  <c r="CG2612" i="5"/>
  <c r="CI2612" i="5"/>
  <c r="CJ2612" i="5"/>
  <c r="CL2612" i="5" s="1"/>
  <c r="CK2612" i="5"/>
  <c r="CM2612" i="5"/>
  <c r="CN2612" i="5"/>
  <c r="CP2612" i="5" s="1"/>
  <c r="CO2612" i="5"/>
  <c r="CQ2612" i="5"/>
  <c r="CR2612" i="5"/>
  <c r="CT2612" i="5" s="1"/>
  <c r="CS2612" i="5"/>
  <c r="CU2612" i="5"/>
  <c r="CV2612" i="5"/>
  <c r="CX2612" i="5" s="1"/>
  <c r="CW2612" i="5"/>
  <c r="CY2612" i="5"/>
  <c r="CZ2612" i="5"/>
  <c r="DB2612" i="5" s="1"/>
  <c r="DA2612" i="5"/>
  <c r="DC2612" i="5"/>
  <c r="DD2612" i="5"/>
  <c r="DF2612" i="5" s="1"/>
  <c r="DE2612" i="5"/>
  <c r="DG2612" i="5"/>
  <c r="DH2612" i="5"/>
  <c r="DJ2612" i="5" s="1"/>
  <c r="DI2612" i="5"/>
  <c r="DK2612" i="5"/>
  <c r="DL2612" i="5"/>
  <c r="DN2612" i="5" s="1"/>
  <c r="DM2612" i="5"/>
  <c r="D2613" i="5"/>
  <c r="AG2613" i="5" s="1"/>
  <c r="DS2613" i="5" s="1"/>
  <c r="DT2613" i="5" s="1"/>
  <c r="AH2613" i="5"/>
  <c r="AI2613" i="5"/>
  <c r="AJ2613" i="5"/>
  <c r="AL2613" i="5" s="1"/>
  <c r="AK2613" i="5"/>
  <c r="AM2613" i="5"/>
  <c r="AN2613" i="5"/>
  <c r="AP2613" i="5" s="1"/>
  <c r="AO2613" i="5"/>
  <c r="AQ2613" i="5"/>
  <c r="AR2613" i="5"/>
  <c r="AT2613" i="5" s="1"/>
  <c r="AS2613" i="5"/>
  <c r="AU2613" i="5"/>
  <c r="AV2613" i="5"/>
  <c r="AX2613" i="5" s="1"/>
  <c r="AW2613" i="5"/>
  <c r="AY2613" i="5"/>
  <c r="AZ2613" i="5"/>
  <c r="BB2613" i="5" s="1"/>
  <c r="BA2613" i="5"/>
  <c r="BC2613" i="5"/>
  <c r="BD2613" i="5"/>
  <c r="BF2613" i="5" s="1"/>
  <c r="BE2613" i="5"/>
  <c r="BG2613" i="5"/>
  <c r="BH2613" i="5"/>
  <c r="BJ2613" i="5" s="1"/>
  <c r="BI2613" i="5"/>
  <c r="BK2613" i="5"/>
  <c r="BL2613" i="5"/>
  <c r="BN2613" i="5" s="1"/>
  <c r="BM2613" i="5"/>
  <c r="BO2613" i="5"/>
  <c r="BP2613" i="5"/>
  <c r="BR2613" i="5" s="1"/>
  <c r="BQ2613" i="5"/>
  <c r="BS2613" i="5"/>
  <c r="BT2613" i="5"/>
  <c r="BV2613" i="5" s="1"/>
  <c r="BU2613" i="5"/>
  <c r="BW2613" i="5"/>
  <c r="BX2613" i="5"/>
  <c r="BZ2613" i="5" s="1"/>
  <c r="BY2613" i="5"/>
  <c r="CA2613" i="5"/>
  <c r="CB2613" i="5"/>
  <c r="CD2613" i="5" s="1"/>
  <c r="CC2613" i="5"/>
  <c r="CE2613" i="5"/>
  <c r="CF2613" i="5"/>
  <c r="CH2613" i="5" s="1"/>
  <c r="CG2613" i="5"/>
  <c r="CI2613" i="5"/>
  <c r="CJ2613" i="5"/>
  <c r="CL2613" i="5" s="1"/>
  <c r="CK2613" i="5"/>
  <c r="CM2613" i="5"/>
  <c r="CN2613" i="5"/>
  <c r="CP2613" i="5" s="1"/>
  <c r="CO2613" i="5"/>
  <c r="CQ2613" i="5"/>
  <c r="CR2613" i="5"/>
  <c r="CT2613" i="5" s="1"/>
  <c r="CS2613" i="5"/>
  <c r="CU2613" i="5"/>
  <c r="CV2613" i="5"/>
  <c r="CX2613" i="5" s="1"/>
  <c r="CW2613" i="5"/>
  <c r="CY2613" i="5"/>
  <c r="CZ2613" i="5"/>
  <c r="DB2613" i="5" s="1"/>
  <c r="DA2613" i="5"/>
  <c r="DC2613" i="5"/>
  <c r="DD2613" i="5"/>
  <c r="DF2613" i="5" s="1"/>
  <c r="DE2613" i="5"/>
  <c r="DG2613" i="5"/>
  <c r="DH2613" i="5"/>
  <c r="DJ2613" i="5" s="1"/>
  <c r="DI2613" i="5"/>
  <c r="DK2613" i="5"/>
  <c r="DL2613" i="5"/>
  <c r="DN2613" i="5" s="1"/>
  <c r="DM2613" i="5"/>
  <c r="D2614" i="5"/>
  <c r="AG2614" i="5" s="1"/>
  <c r="DS2614" i="5" s="1"/>
  <c r="DT2614" i="5" s="1"/>
  <c r="AH2614" i="5"/>
  <c r="AI2614" i="5"/>
  <c r="AJ2614" i="5"/>
  <c r="AL2614" i="5" s="1"/>
  <c r="AK2614" i="5"/>
  <c r="AM2614" i="5"/>
  <c r="AN2614" i="5"/>
  <c r="AP2614" i="5" s="1"/>
  <c r="AO2614" i="5"/>
  <c r="AQ2614" i="5"/>
  <c r="AR2614" i="5"/>
  <c r="AT2614" i="5" s="1"/>
  <c r="AS2614" i="5"/>
  <c r="AU2614" i="5"/>
  <c r="AV2614" i="5"/>
  <c r="AX2614" i="5" s="1"/>
  <c r="AW2614" i="5"/>
  <c r="AY2614" i="5"/>
  <c r="AZ2614" i="5"/>
  <c r="BB2614" i="5" s="1"/>
  <c r="BA2614" i="5"/>
  <c r="BC2614" i="5"/>
  <c r="BD2614" i="5"/>
  <c r="BF2614" i="5" s="1"/>
  <c r="BE2614" i="5"/>
  <c r="BG2614" i="5"/>
  <c r="BH2614" i="5"/>
  <c r="BJ2614" i="5" s="1"/>
  <c r="BI2614" i="5"/>
  <c r="BK2614" i="5"/>
  <c r="BL2614" i="5"/>
  <c r="BN2614" i="5" s="1"/>
  <c r="BM2614" i="5"/>
  <c r="BO2614" i="5"/>
  <c r="BP2614" i="5"/>
  <c r="BR2614" i="5" s="1"/>
  <c r="BQ2614" i="5"/>
  <c r="BS2614" i="5"/>
  <c r="BT2614" i="5"/>
  <c r="BV2614" i="5" s="1"/>
  <c r="BU2614" i="5"/>
  <c r="BW2614" i="5"/>
  <c r="BX2614" i="5"/>
  <c r="BZ2614" i="5" s="1"/>
  <c r="BY2614" i="5"/>
  <c r="CA2614" i="5"/>
  <c r="CB2614" i="5"/>
  <c r="CD2614" i="5" s="1"/>
  <c r="CC2614" i="5"/>
  <c r="CE2614" i="5"/>
  <c r="CF2614" i="5"/>
  <c r="CH2614" i="5" s="1"/>
  <c r="CG2614" i="5"/>
  <c r="CI2614" i="5"/>
  <c r="CJ2614" i="5"/>
  <c r="CL2614" i="5" s="1"/>
  <c r="CK2614" i="5"/>
  <c r="CM2614" i="5"/>
  <c r="CN2614" i="5"/>
  <c r="CP2614" i="5" s="1"/>
  <c r="CO2614" i="5"/>
  <c r="CQ2614" i="5"/>
  <c r="CR2614" i="5"/>
  <c r="CT2614" i="5" s="1"/>
  <c r="CS2614" i="5"/>
  <c r="CU2614" i="5"/>
  <c r="CV2614" i="5"/>
  <c r="CX2614" i="5" s="1"/>
  <c r="CW2614" i="5"/>
  <c r="CY2614" i="5"/>
  <c r="CZ2614" i="5"/>
  <c r="DB2614" i="5" s="1"/>
  <c r="DA2614" i="5"/>
  <c r="DC2614" i="5"/>
  <c r="DD2614" i="5"/>
  <c r="DF2614" i="5" s="1"/>
  <c r="DE2614" i="5"/>
  <c r="DG2614" i="5"/>
  <c r="DH2614" i="5"/>
  <c r="DJ2614" i="5" s="1"/>
  <c r="DI2614" i="5"/>
  <c r="DK2614" i="5"/>
  <c r="DL2614" i="5"/>
  <c r="DN2614" i="5" s="1"/>
  <c r="DM2614" i="5"/>
  <c r="D2615" i="5"/>
  <c r="AG2615" i="5" s="1"/>
  <c r="DS2615" i="5" s="1"/>
  <c r="DT2615" i="5" s="1"/>
  <c r="AH2615" i="5"/>
  <c r="AI2615" i="5"/>
  <c r="AJ2615" i="5"/>
  <c r="AK2615" i="5"/>
  <c r="AL2615" i="5"/>
  <c r="AM2615" i="5"/>
  <c r="AN2615" i="5"/>
  <c r="AO2615" i="5"/>
  <c r="AQ2615" i="5"/>
  <c r="AR2615" i="5"/>
  <c r="AS2615" i="5"/>
  <c r="AT2615" i="5"/>
  <c r="AU2615" i="5"/>
  <c r="AV2615" i="5"/>
  <c r="AX2615" i="5" s="1"/>
  <c r="AW2615" i="5"/>
  <c r="AY2615" i="5"/>
  <c r="AZ2615" i="5"/>
  <c r="BA2615" i="5"/>
  <c r="BB2615" i="5"/>
  <c r="BC2615" i="5"/>
  <c r="BD2615" i="5"/>
  <c r="BE2615" i="5"/>
  <c r="BG2615" i="5"/>
  <c r="BH2615" i="5"/>
  <c r="BI2615" i="5"/>
  <c r="BJ2615" i="5"/>
  <c r="BK2615" i="5"/>
  <c r="BL2615" i="5"/>
  <c r="BM2615" i="5"/>
  <c r="BO2615" i="5"/>
  <c r="BP2615" i="5"/>
  <c r="BQ2615" i="5"/>
  <c r="BR2615" i="5"/>
  <c r="BS2615" i="5"/>
  <c r="BT2615" i="5"/>
  <c r="BU2615" i="5"/>
  <c r="BW2615" i="5"/>
  <c r="BX2615" i="5"/>
  <c r="BY2615" i="5"/>
  <c r="BZ2615" i="5"/>
  <c r="CA2615" i="5"/>
  <c r="CB2615" i="5"/>
  <c r="CD2615" i="5" s="1"/>
  <c r="CC2615" i="5"/>
  <c r="CE2615" i="5"/>
  <c r="CF2615" i="5"/>
  <c r="CG2615" i="5"/>
  <c r="CH2615" i="5"/>
  <c r="CI2615" i="5"/>
  <c r="CJ2615" i="5"/>
  <c r="CK2615" i="5"/>
  <c r="CM2615" i="5"/>
  <c r="CN2615" i="5"/>
  <c r="CO2615" i="5"/>
  <c r="CP2615" i="5"/>
  <c r="CQ2615" i="5"/>
  <c r="CR2615" i="5"/>
  <c r="CT2615" i="5" s="1"/>
  <c r="CS2615" i="5"/>
  <c r="CU2615" i="5"/>
  <c r="CV2615" i="5"/>
  <c r="CW2615" i="5"/>
  <c r="CX2615" i="5"/>
  <c r="CY2615" i="5"/>
  <c r="CZ2615" i="5"/>
  <c r="DA2615" i="5"/>
  <c r="DC2615" i="5"/>
  <c r="DD2615" i="5"/>
  <c r="DE2615" i="5"/>
  <c r="DF2615" i="5"/>
  <c r="DG2615" i="5"/>
  <c r="DH2615" i="5"/>
  <c r="DJ2615" i="5" s="1"/>
  <c r="DP2615" i="5" s="1"/>
  <c r="DI2615" i="5"/>
  <c r="DK2615" i="5"/>
  <c r="DL2615" i="5"/>
  <c r="DM2615" i="5"/>
  <c r="DN2615" i="5"/>
  <c r="D2616" i="5"/>
  <c r="AG2616" i="5" s="1"/>
  <c r="DS2616" i="5" s="1"/>
  <c r="DT2616" i="5" s="1"/>
  <c r="AH2616" i="5"/>
  <c r="AI2616" i="5"/>
  <c r="AJ2616" i="5"/>
  <c r="AK2616" i="5"/>
  <c r="AL2616" i="5"/>
  <c r="AM2616" i="5"/>
  <c r="AN2616" i="5"/>
  <c r="AP2616" i="5" s="1"/>
  <c r="AO2616" i="5"/>
  <c r="AQ2616" i="5"/>
  <c r="AR2616" i="5"/>
  <c r="AS2616" i="5"/>
  <c r="AT2616" i="5"/>
  <c r="AU2616" i="5"/>
  <c r="AV2616" i="5"/>
  <c r="AX2616" i="5" s="1"/>
  <c r="AW2616" i="5"/>
  <c r="AY2616" i="5"/>
  <c r="AZ2616" i="5"/>
  <c r="BA2616" i="5"/>
  <c r="BB2616" i="5"/>
  <c r="BC2616" i="5"/>
  <c r="BD2616" i="5"/>
  <c r="BF2616" i="5" s="1"/>
  <c r="BE2616" i="5"/>
  <c r="BG2616" i="5"/>
  <c r="BH2616" i="5"/>
  <c r="BI2616" i="5"/>
  <c r="BJ2616" i="5"/>
  <c r="BK2616" i="5"/>
  <c r="BL2616" i="5"/>
  <c r="BN2616" i="5" s="1"/>
  <c r="BM2616" i="5"/>
  <c r="BO2616" i="5"/>
  <c r="BP2616" i="5"/>
  <c r="BQ2616" i="5"/>
  <c r="BR2616" i="5"/>
  <c r="BS2616" i="5"/>
  <c r="BT2616" i="5"/>
  <c r="BV2616" i="5" s="1"/>
  <c r="BU2616" i="5"/>
  <c r="BW2616" i="5"/>
  <c r="BX2616" i="5"/>
  <c r="BY2616" i="5"/>
  <c r="BZ2616" i="5"/>
  <c r="CA2616" i="5"/>
  <c r="CB2616" i="5"/>
  <c r="CD2616" i="5" s="1"/>
  <c r="CC2616" i="5"/>
  <c r="CE2616" i="5"/>
  <c r="CF2616" i="5"/>
  <c r="CG2616" i="5"/>
  <c r="CH2616" i="5"/>
  <c r="CI2616" i="5"/>
  <c r="CJ2616" i="5"/>
  <c r="CL2616" i="5" s="1"/>
  <c r="CK2616" i="5"/>
  <c r="CM2616" i="5"/>
  <c r="CN2616" i="5"/>
  <c r="CO2616" i="5"/>
  <c r="CP2616" i="5"/>
  <c r="CQ2616" i="5"/>
  <c r="CR2616" i="5"/>
  <c r="CT2616" i="5" s="1"/>
  <c r="CS2616" i="5"/>
  <c r="CU2616" i="5"/>
  <c r="CV2616" i="5"/>
  <c r="CW2616" i="5"/>
  <c r="CX2616" i="5"/>
  <c r="CY2616" i="5"/>
  <c r="CZ2616" i="5"/>
  <c r="DB2616" i="5" s="1"/>
  <c r="DA2616" i="5"/>
  <c r="DC2616" i="5"/>
  <c r="DD2616" i="5"/>
  <c r="DF2616" i="5" s="1"/>
  <c r="DE2616" i="5"/>
  <c r="DG2616" i="5"/>
  <c r="DH2616" i="5"/>
  <c r="DJ2616" i="5" s="1"/>
  <c r="DI2616" i="5"/>
  <c r="DK2616" i="5"/>
  <c r="DL2616" i="5"/>
  <c r="DN2616" i="5" s="1"/>
  <c r="DM2616" i="5"/>
  <c r="D2617" i="5"/>
  <c r="AG2617" i="5" s="1"/>
  <c r="DS2617" i="5" s="1"/>
  <c r="DT2617" i="5" s="1"/>
  <c r="AH2617" i="5"/>
  <c r="AI2617" i="5"/>
  <c r="AJ2617" i="5"/>
  <c r="AL2617" i="5" s="1"/>
  <c r="AK2617" i="5"/>
  <c r="AM2617" i="5"/>
  <c r="AN2617" i="5"/>
  <c r="AP2617" i="5" s="1"/>
  <c r="AO2617" i="5"/>
  <c r="AQ2617" i="5"/>
  <c r="AR2617" i="5"/>
  <c r="AT2617" i="5" s="1"/>
  <c r="AS2617" i="5"/>
  <c r="AU2617" i="5"/>
  <c r="AV2617" i="5"/>
  <c r="AX2617" i="5" s="1"/>
  <c r="AW2617" i="5"/>
  <c r="AY2617" i="5"/>
  <c r="AZ2617" i="5"/>
  <c r="BB2617" i="5" s="1"/>
  <c r="BA2617" i="5"/>
  <c r="BC2617" i="5"/>
  <c r="BD2617" i="5"/>
  <c r="BF2617" i="5" s="1"/>
  <c r="BE2617" i="5"/>
  <c r="BG2617" i="5"/>
  <c r="BH2617" i="5"/>
  <c r="BJ2617" i="5" s="1"/>
  <c r="BI2617" i="5"/>
  <c r="BK2617" i="5"/>
  <c r="BL2617" i="5"/>
  <c r="BN2617" i="5" s="1"/>
  <c r="BM2617" i="5"/>
  <c r="BO2617" i="5"/>
  <c r="BP2617" i="5"/>
  <c r="BR2617" i="5" s="1"/>
  <c r="BQ2617" i="5"/>
  <c r="BS2617" i="5"/>
  <c r="BT2617" i="5"/>
  <c r="BV2617" i="5" s="1"/>
  <c r="BU2617" i="5"/>
  <c r="BW2617" i="5"/>
  <c r="BX2617" i="5"/>
  <c r="BZ2617" i="5" s="1"/>
  <c r="BY2617" i="5"/>
  <c r="CA2617" i="5"/>
  <c r="CB2617" i="5"/>
  <c r="CD2617" i="5" s="1"/>
  <c r="CC2617" i="5"/>
  <c r="CE2617" i="5"/>
  <c r="CF2617" i="5"/>
  <c r="CH2617" i="5" s="1"/>
  <c r="CG2617" i="5"/>
  <c r="CI2617" i="5"/>
  <c r="CJ2617" i="5"/>
  <c r="CL2617" i="5" s="1"/>
  <c r="CK2617" i="5"/>
  <c r="CM2617" i="5"/>
  <c r="CN2617" i="5"/>
  <c r="CP2617" i="5" s="1"/>
  <c r="CO2617" i="5"/>
  <c r="CQ2617" i="5"/>
  <c r="CR2617" i="5"/>
  <c r="CT2617" i="5" s="1"/>
  <c r="CS2617" i="5"/>
  <c r="CU2617" i="5"/>
  <c r="CV2617" i="5"/>
  <c r="CX2617" i="5" s="1"/>
  <c r="CW2617" i="5"/>
  <c r="CY2617" i="5"/>
  <c r="CZ2617" i="5"/>
  <c r="DB2617" i="5" s="1"/>
  <c r="DA2617" i="5"/>
  <c r="DC2617" i="5"/>
  <c r="DD2617" i="5"/>
  <c r="DF2617" i="5" s="1"/>
  <c r="DP2617" i="5" s="1"/>
  <c r="DE2617" i="5"/>
  <c r="DG2617" i="5"/>
  <c r="DH2617" i="5"/>
  <c r="DJ2617" i="5" s="1"/>
  <c r="DI2617" i="5"/>
  <c r="DK2617" i="5"/>
  <c r="DL2617" i="5"/>
  <c r="DN2617" i="5" s="1"/>
  <c r="DM2617" i="5"/>
  <c r="D2618" i="5"/>
  <c r="AG2618" i="5" s="1"/>
  <c r="DS2618" i="5" s="1"/>
  <c r="DT2618" i="5" s="1"/>
  <c r="AH2618" i="5"/>
  <c r="AI2618" i="5"/>
  <c r="AJ2618" i="5"/>
  <c r="AL2618" i="5" s="1"/>
  <c r="AK2618" i="5"/>
  <c r="AM2618" i="5"/>
  <c r="AN2618" i="5"/>
  <c r="AP2618" i="5" s="1"/>
  <c r="AO2618" i="5"/>
  <c r="AQ2618" i="5"/>
  <c r="AR2618" i="5"/>
  <c r="AT2618" i="5" s="1"/>
  <c r="AS2618" i="5"/>
  <c r="AU2618" i="5"/>
  <c r="AV2618" i="5"/>
  <c r="AX2618" i="5" s="1"/>
  <c r="AW2618" i="5"/>
  <c r="AY2618" i="5"/>
  <c r="AZ2618" i="5"/>
  <c r="BB2618" i="5" s="1"/>
  <c r="BA2618" i="5"/>
  <c r="BC2618" i="5"/>
  <c r="BD2618" i="5"/>
  <c r="BF2618" i="5" s="1"/>
  <c r="BE2618" i="5"/>
  <c r="BG2618" i="5"/>
  <c r="BH2618" i="5"/>
  <c r="BJ2618" i="5" s="1"/>
  <c r="BI2618" i="5"/>
  <c r="BK2618" i="5"/>
  <c r="BL2618" i="5"/>
  <c r="BN2618" i="5" s="1"/>
  <c r="BM2618" i="5"/>
  <c r="BO2618" i="5"/>
  <c r="BP2618" i="5"/>
  <c r="BR2618" i="5" s="1"/>
  <c r="BQ2618" i="5"/>
  <c r="BS2618" i="5"/>
  <c r="BT2618" i="5"/>
  <c r="BV2618" i="5" s="1"/>
  <c r="BU2618" i="5"/>
  <c r="BW2618" i="5"/>
  <c r="BX2618" i="5"/>
  <c r="BZ2618" i="5" s="1"/>
  <c r="BY2618" i="5"/>
  <c r="CA2618" i="5"/>
  <c r="CB2618" i="5"/>
  <c r="CD2618" i="5" s="1"/>
  <c r="CC2618" i="5"/>
  <c r="CE2618" i="5"/>
  <c r="CF2618" i="5"/>
  <c r="CH2618" i="5" s="1"/>
  <c r="CG2618" i="5"/>
  <c r="CI2618" i="5"/>
  <c r="CJ2618" i="5"/>
  <c r="CL2618" i="5" s="1"/>
  <c r="CK2618" i="5"/>
  <c r="CM2618" i="5"/>
  <c r="CN2618" i="5"/>
  <c r="CP2618" i="5" s="1"/>
  <c r="CO2618" i="5"/>
  <c r="CQ2618" i="5"/>
  <c r="CR2618" i="5"/>
  <c r="CT2618" i="5" s="1"/>
  <c r="CS2618" i="5"/>
  <c r="CU2618" i="5"/>
  <c r="CV2618" i="5"/>
  <c r="CX2618" i="5" s="1"/>
  <c r="CW2618" i="5"/>
  <c r="CY2618" i="5"/>
  <c r="CZ2618" i="5"/>
  <c r="DB2618" i="5" s="1"/>
  <c r="DA2618" i="5"/>
  <c r="DC2618" i="5"/>
  <c r="DD2618" i="5"/>
  <c r="DF2618" i="5" s="1"/>
  <c r="DE2618" i="5"/>
  <c r="DG2618" i="5"/>
  <c r="DH2618" i="5"/>
  <c r="DJ2618" i="5" s="1"/>
  <c r="DI2618" i="5"/>
  <c r="DK2618" i="5"/>
  <c r="DL2618" i="5"/>
  <c r="DN2618" i="5" s="1"/>
  <c r="DM2618" i="5"/>
  <c r="D2619" i="5"/>
  <c r="AG2619" i="5" s="1"/>
  <c r="DS2619" i="5" s="1"/>
  <c r="DT2619" i="5" s="1"/>
  <c r="AH2619" i="5"/>
  <c r="AI2619" i="5"/>
  <c r="AJ2619" i="5"/>
  <c r="AK2619" i="5"/>
  <c r="AL2619" i="5"/>
  <c r="AM2619" i="5"/>
  <c r="AN2619" i="5"/>
  <c r="AP2619" i="5" s="1"/>
  <c r="AO2619" i="5"/>
  <c r="AQ2619" i="5"/>
  <c r="AR2619" i="5"/>
  <c r="AS2619" i="5"/>
  <c r="AT2619" i="5"/>
  <c r="AU2619" i="5"/>
  <c r="AV2619" i="5"/>
  <c r="AW2619" i="5"/>
  <c r="AY2619" i="5"/>
  <c r="AZ2619" i="5"/>
  <c r="BA2619" i="5"/>
  <c r="BB2619" i="5"/>
  <c r="BC2619" i="5"/>
  <c r="BD2619" i="5"/>
  <c r="BE2619" i="5"/>
  <c r="BG2619" i="5"/>
  <c r="BH2619" i="5"/>
  <c r="BI2619" i="5"/>
  <c r="BJ2619" i="5"/>
  <c r="BK2619" i="5"/>
  <c r="BL2619" i="5"/>
  <c r="BM2619" i="5"/>
  <c r="BO2619" i="5"/>
  <c r="BP2619" i="5"/>
  <c r="BQ2619" i="5"/>
  <c r="BR2619" i="5"/>
  <c r="BS2619" i="5"/>
  <c r="BT2619" i="5"/>
  <c r="BV2619" i="5" s="1"/>
  <c r="BU2619" i="5"/>
  <c r="BW2619" i="5"/>
  <c r="BX2619" i="5"/>
  <c r="BY2619" i="5"/>
  <c r="BZ2619" i="5"/>
  <c r="CA2619" i="5"/>
  <c r="CB2619" i="5"/>
  <c r="CC2619" i="5"/>
  <c r="CE2619" i="5"/>
  <c r="CF2619" i="5"/>
  <c r="CG2619" i="5"/>
  <c r="CH2619" i="5"/>
  <c r="CI2619" i="5"/>
  <c r="CJ2619" i="5"/>
  <c r="CL2619" i="5" s="1"/>
  <c r="CK2619" i="5"/>
  <c r="CM2619" i="5"/>
  <c r="CN2619" i="5"/>
  <c r="CO2619" i="5"/>
  <c r="CP2619" i="5"/>
  <c r="CQ2619" i="5"/>
  <c r="CR2619" i="5"/>
  <c r="CS2619" i="5"/>
  <c r="CU2619" i="5"/>
  <c r="CV2619" i="5"/>
  <c r="CW2619" i="5"/>
  <c r="CX2619" i="5"/>
  <c r="CY2619" i="5"/>
  <c r="CZ2619" i="5"/>
  <c r="DB2619" i="5" s="1"/>
  <c r="DA2619" i="5"/>
  <c r="DC2619" i="5"/>
  <c r="DD2619" i="5"/>
  <c r="DF2619" i="5" s="1"/>
  <c r="DE2619" i="5"/>
  <c r="DG2619" i="5"/>
  <c r="DH2619" i="5"/>
  <c r="DI2619" i="5"/>
  <c r="DK2619" i="5"/>
  <c r="DL2619" i="5"/>
  <c r="DN2619" i="5" s="1"/>
  <c r="DM2619" i="5"/>
  <c r="D2620" i="5"/>
  <c r="AG2620" i="5" s="1"/>
  <c r="DS2620" i="5" s="1"/>
  <c r="DT2620" i="5" s="1"/>
  <c r="AH2620" i="5"/>
  <c r="AI2620" i="5"/>
  <c r="AJ2620" i="5"/>
  <c r="AL2620" i="5" s="1"/>
  <c r="AK2620" i="5"/>
  <c r="AM2620" i="5"/>
  <c r="AN2620" i="5"/>
  <c r="AP2620" i="5" s="1"/>
  <c r="AO2620" i="5"/>
  <c r="AQ2620" i="5"/>
  <c r="AR2620" i="5"/>
  <c r="AT2620" i="5" s="1"/>
  <c r="AS2620" i="5"/>
  <c r="AU2620" i="5"/>
  <c r="AV2620" i="5"/>
  <c r="AX2620" i="5" s="1"/>
  <c r="AW2620" i="5"/>
  <c r="AY2620" i="5"/>
  <c r="AZ2620" i="5"/>
  <c r="BB2620" i="5" s="1"/>
  <c r="BA2620" i="5"/>
  <c r="BC2620" i="5"/>
  <c r="BD2620" i="5"/>
  <c r="BF2620" i="5" s="1"/>
  <c r="BE2620" i="5"/>
  <c r="BG2620" i="5"/>
  <c r="BH2620" i="5"/>
  <c r="BJ2620" i="5" s="1"/>
  <c r="BI2620" i="5"/>
  <c r="BK2620" i="5"/>
  <c r="BL2620" i="5"/>
  <c r="BN2620" i="5" s="1"/>
  <c r="BM2620" i="5"/>
  <c r="BO2620" i="5"/>
  <c r="BP2620" i="5"/>
  <c r="BR2620" i="5" s="1"/>
  <c r="BQ2620" i="5"/>
  <c r="BS2620" i="5"/>
  <c r="BT2620" i="5"/>
  <c r="BV2620" i="5" s="1"/>
  <c r="BU2620" i="5"/>
  <c r="BW2620" i="5"/>
  <c r="BX2620" i="5"/>
  <c r="BZ2620" i="5" s="1"/>
  <c r="BY2620" i="5"/>
  <c r="CA2620" i="5"/>
  <c r="CB2620" i="5"/>
  <c r="CD2620" i="5" s="1"/>
  <c r="CC2620" i="5"/>
  <c r="CE2620" i="5"/>
  <c r="CF2620" i="5"/>
  <c r="CH2620" i="5" s="1"/>
  <c r="CG2620" i="5"/>
  <c r="CI2620" i="5"/>
  <c r="CJ2620" i="5"/>
  <c r="CL2620" i="5" s="1"/>
  <c r="CK2620" i="5"/>
  <c r="CM2620" i="5"/>
  <c r="CN2620" i="5"/>
  <c r="CP2620" i="5" s="1"/>
  <c r="CO2620" i="5"/>
  <c r="CQ2620" i="5"/>
  <c r="CR2620" i="5"/>
  <c r="CT2620" i="5" s="1"/>
  <c r="CS2620" i="5"/>
  <c r="CU2620" i="5"/>
  <c r="CV2620" i="5"/>
  <c r="CX2620" i="5" s="1"/>
  <c r="CW2620" i="5"/>
  <c r="CY2620" i="5"/>
  <c r="CZ2620" i="5"/>
  <c r="DB2620" i="5" s="1"/>
  <c r="DA2620" i="5"/>
  <c r="DC2620" i="5"/>
  <c r="DD2620" i="5"/>
  <c r="DF2620" i="5" s="1"/>
  <c r="DP2620" i="5" s="1"/>
  <c r="DE2620" i="5"/>
  <c r="DG2620" i="5"/>
  <c r="DH2620" i="5"/>
  <c r="DJ2620" i="5" s="1"/>
  <c r="DI2620" i="5"/>
  <c r="DK2620" i="5"/>
  <c r="DL2620" i="5"/>
  <c r="DN2620" i="5" s="1"/>
  <c r="DM2620" i="5"/>
  <c r="D2621" i="5"/>
  <c r="AG2621" i="5" s="1"/>
  <c r="AH2621" i="5"/>
  <c r="AI2621" i="5"/>
  <c r="AJ2621" i="5"/>
  <c r="AL2621" i="5" s="1"/>
  <c r="AK2621" i="5"/>
  <c r="AM2621" i="5"/>
  <c r="AN2621" i="5"/>
  <c r="AP2621" i="5" s="1"/>
  <c r="AO2621" i="5"/>
  <c r="AQ2621" i="5"/>
  <c r="AR2621" i="5"/>
  <c r="AT2621" i="5" s="1"/>
  <c r="AS2621" i="5"/>
  <c r="AU2621" i="5"/>
  <c r="AV2621" i="5"/>
  <c r="AX2621" i="5" s="1"/>
  <c r="AW2621" i="5"/>
  <c r="AY2621" i="5"/>
  <c r="AZ2621" i="5"/>
  <c r="BB2621" i="5" s="1"/>
  <c r="BA2621" i="5"/>
  <c r="BC2621" i="5"/>
  <c r="BD2621" i="5"/>
  <c r="BF2621" i="5" s="1"/>
  <c r="BE2621" i="5"/>
  <c r="BG2621" i="5"/>
  <c r="BH2621" i="5"/>
  <c r="BJ2621" i="5" s="1"/>
  <c r="BI2621" i="5"/>
  <c r="BK2621" i="5"/>
  <c r="BL2621" i="5"/>
  <c r="BN2621" i="5" s="1"/>
  <c r="BM2621" i="5"/>
  <c r="BO2621" i="5"/>
  <c r="BP2621" i="5"/>
  <c r="BR2621" i="5" s="1"/>
  <c r="BQ2621" i="5"/>
  <c r="BS2621" i="5"/>
  <c r="BT2621" i="5"/>
  <c r="BV2621" i="5" s="1"/>
  <c r="BU2621" i="5"/>
  <c r="BW2621" i="5"/>
  <c r="BX2621" i="5"/>
  <c r="BZ2621" i="5" s="1"/>
  <c r="BY2621" i="5"/>
  <c r="CA2621" i="5"/>
  <c r="CB2621" i="5"/>
  <c r="CD2621" i="5" s="1"/>
  <c r="CC2621" i="5"/>
  <c r="CE2621" i="5"/>
  <c r="CF2621" i="5"/>
  <c r="CH2621" i="5" s="1"/>
  <c r="CG2621" i="5"/>
  <c r="CI2621" i="5"/>
  <c r="CJ2621" i="5"/>
  <c r="CL2621" i="5" s="1"/>
  <c r="CK2621" i="5"/>
  <c r="CM2621" i="5"/>
  <c r="CN2621" i="5"/>
  <c r="CP2621" i="5" s="1"/>
  <c r="CO2621" i="5"/>
  <c r="CQ2621" i="5"/>
  <c r="CR2621" i="5"/>
  <c r="CT2621" i="5" s="1"/>
  <c r="CS2621" i="5"/>
  <c r="CU2621" i="5"/>
  <c r="CV2621" i="5"/>
  <c r="CX2621" i="5" s="1"/>
  <c r="CW2621" i="5"/>
  <c r="CY2621" i="5"/>
  <c r="CZ2621" i="5"/>
  <c r="DB2621" i="5" s="1"/>
  <c r="DA2621" i="5"/>
  <c r="DC2621" i="5"/>
  <c r="DD2621" i="5"/>
  <c r="DF2621" i="5" s="1"/>
  <c r="DE2621" i="5"/>
  <c r="DG2621" i="5"/>
  <c r="DH2621" i="5"/>
  <c r="DJ2621" i="5" s="1"/>
  <c r="DI2621" i="5"/>
  <c r="DK2621" i="5"/>
  <c r="DL2621" i="5"/>
  <c r="DN2621" i="5" s="1"/>
  <c r="DM2621" i="5"/>
  <c r="D2622" i="5"/>
  <c r="AG2622" i="5" s="1"/>
  <c r="AH2622" i="5"/>
  <c r="AI2622" i="5"/>
  <c r="AJ2622" i="5"/>
  <c r="AL2622" i="5" s="1"/>
  <c r="AK2622" i="5"/>
  <c r="AM2622" i="5"/>
  <c r="AN2622" i="5"/>
  <c r="AP2622" i="5" s="1"/>
  <c r="AO2622" i="5"/>
  <c r="AQ2622" i="5"/>
  <c r="AR2622" i="5"/>
  <c r="AT2622" i="5" s="1"/>
  <c r="AS2622" i="5"/>
  <c r="AU2622" i="5"/>
  <c r="AV2622" i="5"/>
  <c r="AX2622" i="5" s="1"/>
  <c r="AW2622" i="5"/>
  <c r="AY2622" i="5"/>
  <c r="AZ2622" i="5"/>
  <c r="BB2622" i="5" s="1"/>
  <c r="BA2622" i="5"/>
  <c r="BC2622" i="5"/>
  <c r="BD2622" i="5"/>
  <c r="BF2622" i="5" s="1"/>
  <c r="BE2622" i="5"/>
  <c r="BG2622" i="5"/>
  <c r="BH2622" i="5"/>
  <c r="BJ2622" i="5" s="1"/>
  <c r="BI2622" i="5"/>
  <c r="BK2622" i="5"/>
  <c r="BL2622" i="5"/>
  <c r="BN2622" i="5" s="1"/>
  <c r="BM2622" i="5"/>
  <c r="BO2622" i="5"/>
  <c r="BP2622" i="5"/>
  <c r="BR2622" i="5" s="1"/>
  <c r="BQ2622" i="5"/>
  <c r="BS2622" i="5"/>
  <c r="BT2622" i="5"/>
  <c r="BV2622" i="5" s="1"/>
  <c r="BU2622" i="5"/>
  <c r="BW2622" i="5"/>
  <c r="BX2622" i="5"/>
  <c r="BZ2622" i="5" s="1"/>
  <c r="BY2622" i="5"/>
  <c r="CA2622" i="5"/>
  <c r="CB2622" i="5"/>
  <c r="CD2622" i="5" s="1"/>
  <c r="CC2622" i="5"/>
  <c r="CE2622" i="5"/>
  <c r="CF2622" i="5"/>
  <c r="CH2622" i="5" s="1"/>
  <c r="CG2622" i="5"/>
  <c r="CI2622" i="5"/>
  <c r="CJ2622" i="5"/>
  <c r="CL2622" i="5" s="1"/>
  <c r="CK2622" i="5"/>
  <c r="CM2622" i="5"/>
  <c r="CN2622" i="5"/>
  <c r="CP2622" i="5" s="1"/>
  <c r="CO2622" i="5"/>
  <c r="CQ2622" i="5"/>
  <c r="CR2622" i="5"/>
  <c r="CT2622" i="5" s="1"/>
  <c r="CS2622" i="5"/>
  <c r="CU2622" i="5"/>
  <c r="CV2622" i="5"/>
  <c r="CX2622" i="5" s="1"/>
  <c r="CW2622" i="5"/>
  <c r="CY2622" i="5"/>
  <c r="CZ2622" i="5"/>
  <c r="DB2622" i="5" s="1"/>
  <c r="DA2622" i="5"/>
  <c r="DC2622" i="5"/>
  <c r="DD2622" i="5"/>
  <c r="DF2622" i="5" s="1"/>
  <c r="DP2622" i="5" s="1"/>
  <c r="DE2622" i="5"/>
  <c r="DG2622" i="5"/>
  <c r="DH2622" i="5"/>
  <c r="DJ2622" i="5" s="1"/>
  <c r="DI2622" i="5"/>
  <c r="DK2622" i="5"/>
  <c r="DL2622" i="5"/>
  <c r="DN2622" i="5" s="1"/>
  <c r="DM2622" i="5"/>
  <c r="D2623" i="5"/>
  <c r="AG2623" i="5"/>
  <c r="AH2623" i="5"/>
  <c r="AI2623" i="5"/>
  <c r="AJ2623" i="5"/>
  <c r="AL2623" i="5" s="1"/>
  <c r="AK2623" i="5"/>
  <c r="AM2623" i="5"/>
  <c r="AN2623" i="5"/>
  <c r="AO2623" i="5"/>
  <c r="AP2623" i="5" s="1"/>
  <c r="AQ2623" i="5"/>
  <c r="AR2623" i="5"/>
  <c r="AT2623" i="5" s="1"/>
  <c r="AS2623" i="5"/>
  <c r="AU2623" i="5"/>
  <c r="AV2623" i="5"/>
  <c r="AW2623" i="5"/>
  <c r="AX2623" i="5" s="1"/>
  <c r="AY2623" i="5"/>
  <c r="AZ2623" i="5"/>
  <c r="BB2623" i="5" s="1"/>
  <c r="BA2623" i="5"/>
  <c r="BC2623" i="5"/>
  <c r="BD2623" i="5"/>
  <c r="BE2623" i="5"/>
  <c r="BF2623" i="5" s="1"/>
  <c r="BG2623" i="5"/>
  <c r="BH2623" i="5"/>
  <c r="BJ2623" i="5" s="1"/>
  <c r="BI2623" i="5"/>
  <c r="BK2623" i="5"/>
  <c r="BL2623" i="5"/>
  <c r="BM2623" i="5"/>
  <c r="BN2623" i="5" s="1"/>
  <c r="BO2623" i="5"/>
  <c r="BP2623" i="5"/>
  <c r="BR2623" i="5" s="1"/>
  <c r="BQ2623" i="5"/>
  <c r="BS2623" i="5"/>
  <c r="BT2623" i="5"/>
  <c r="BU2623" i="5"/>
  <c r="BV2623" i="5" s="1"/>
  <c r="BW2623" i="5"/>
  <c r="BX2623" i="5"/>
  <c r="BZ2623" i="5" s="1"/>
  <c r="BY2623" i="5"/>
  <c r="CA2623" i="5"/>
  <c r="CB2623" i="5"/>
  <c r="CC2623" i="5"/>
  <c r="CD2623" i="5" s="1"/>
  <c r="CE2623" i="5"/>
  <c r="CF2623" i="5"/>
  <c r="CH2623" i="5" s="1"/>
  <c r="CG2623" i="5"/>
  <c r="CI2623" i="5"/>
  <c r="CJ2623" i="5"/>
  <c r="CK2623" i="5"/>
  <c r="CL2623" i="5" s="1"/>
  <c r="CM2623" i="5"/>
  <c r="CN2623" i="5"/>
  <c r="CP2623" i="5" s="1"/>
  <c r="CO2623" i="5"/>
  <c r="CQ2623" i="5"/>
  <c r="CR2623" i="5"/>
  <c r="CS2623" i="5"/>
  <c r="CT2623" i="5" s="1"/>
  <c r="CU2623" i="5"/>
  <c r="CV2623" i="5"/>
  <c r="CX2623" i="5" s="1"/>
  <c r="CW2623" i="5"/>
  <c r="CY2623" i="5"/>
  <c r="CZ2623" i="5"/>
  <c r="DA2623" i="5"/>
  <c r="DB2623" i="5" s="1"/>
  <c r="DC2623" i="5"/>
  <c r="DD2623" i="5"/>
  <c r="DF2623" i="5" s="1"/>
  <c r="DP2623" i="5" s="1"/>
  <c r="DE2623" i="5"/>
  <c r="DG2623" i="5"/>
  <c r="DH2623" i="5"/>
  <c r="DI2623" i="5"/>
  <c r="DJ2623" i="5" s="1"/>
  <c r="DK2623" i="5"/>
  <c r="DL2623" i="5"/>
  <c r="DN2623" i="5" s="1"/>
  <c r="DM2623" i="5"/>
  <c r="D2624" i="5"/>
  <c r="AG2624" i="5" s="1"/>
  <c r="AH2624" i="5"/>
  <c r="AI2624" i="5"/>
  <c r="AJ2624" i="5"/>
  <c r="AL2624" i="5" s="1"/>
  <c r="AK2624" i="5"/>
  <c r="AM2624" i="5"/>
  <c r="AN2624" i="5"/>
  <c r="AP2624" i="5" s="1"/>
  <c r="AO2624" i="5"/>
  <c r="AQ2624" i="5"/>
  <c r="AR2624" i="5"/>
  <c r="AT2624" i="5" s="1"/>
  <c r="AS2624" i="5"/>
  <c r="AU2624" i="5"/>
  <c r="AV2624" i="5"/>
  <c r="AX2624" i="5" s="1"/>
  <c r="AW2624" i="5"/>
  <c r="AY2624" i="5"/>
  <c r="AZ2624" i="5"/>
  <c r="BB2624" i="5" s="1"/>
  <c r="BA2624" i="5"/>
  <c r="BC2624" i="5"/>
  <c r="BD2624" i="5"/>
  <c r="BF2624" i="5" s="1"/>
  <c r="BE2624" i="5"/>
  <c r="BG2624" i="5"/>
  <c r="BH2624" i="5"/>
  <c r="BJ2624" i="5" s="1"/>
  <c r="BI2624" i="5"/>
  <c r="BK2624" i="5"/>
  <c r="BL2624" i="5"/>
  <c r="BN2624" i="5" s="1"/>
  <c r="BM2624" i="5"/>
  <c r="BO2624" i="5"/>
  <c r="BP2624" i="5"/>
  <c r="BR2624" i="5" s="1"/>
  <c r="BQ2624" i="5"/>
  <c r="BS2624" i="5"/>
  <c r="BT2624" i="5"/>
  <c r="BV2624" i="5" s="1"/>
  <c r="BU2624" i="5"/>
  <c r="BW2624" i="5"/>
  <c r="BX2624" i="5"/>
  <c r="BZ2624" i="5" s="1"/>
  <c r="BY2624" i="5"/>
  <c r="CA2624" i="5"/>
  <c r="CB2624" i="5"/>
  <c r="CD2624" i="5" s="1"/>
  <c r="CC2624" i="5"/>
  <c r="CE2624" i="5"/>
  <c r="CF2624" i="5"/>
  <c r="CH2624" i="5" s="1"/>
  <c r="CG2624" i="5"/>
  <c r="CI2624" i="5"/>
  <c r="CJ2624" i="5"/>
  <c r="CL2624" i="5" s="1"/>
  <c r="CK2624" i="5"/>
  <c r="CM2624" i="5"/>
  <c r="CN2624" i="5"/>
  <c r="CP2624" i="5" s="1"/>
  <c r="CO2624" i="5"/>
  <c r="CQ2624" i="5"/>
  <c r="CR2624" i="5"/>
  <c r="CT2624" i="5" s="1"/>
  <c r="CS2624" i="5"/>
  <c r="CU2624" i="5"/>
  <c r="CV2624" i="5"/>
  <c r="CX2624" i="5" s="1"/>
  <c r="CW2624" i="5"/>
  <c r="CY2624" i="5"/>
  <c r="CZ2624" i="5"/>
  <c r="DB2624" i="5" s="1"/>
  <c r="DA2624" i="5"/>
  <c r="DC2624" i="5"/>
  <c r="DD2624" i="5"/>
  <c r="DF2624" i="5" s="1"/>
  <c r="DP2624" i="5" s="1"/>
  <c r="DE2624" i="5"/>
  <c r="DG2624" i="5"/>
  <c r="DH2624" i="5"/>
  <c r="DJ2624" i="5" s="1"/>
  <c r="DI2624" i="5"/>
  <c r="DK2624" i="5"/>
  <c r="DL2624" i="5"/>
  <c r="DN2624" i="5" s="1"/>
  <c r="DM2624" i="5"/>
  <c r="D2625" i="5"/>
  <c r="AG2625" i="5" s="1"/>
  <c r="AH2625" i="5"/>
  <c r="AI2625" i="5"/>
  <c r="AJ2625" i="5"/>
  <c r="AL2625" i="5" s="1"/>
  <c r="AK2625" i="5"/>
  <c r="AM2625" i="5"/>
  <c r="AN2625" i="5"/>
  <c r="AP2625" i="5" s="1"/>
  <c r="AO2625" i="5"/>
  <c r="AQ2625" i="5"/>
  <c r="AR2625" i="5"/>
  <c r="AT2625" i="5" s="1"/>
  <c r="AS2625" i="5"/>
  <c r="AU2625" i="5"/>
  <c r="AV2625" i="5"/>
  <c r="AX2625" i="5" s="1"/>
  <c r="AW2625" i="5"/>
  <c r="AY2625" i="5"/>
  <c r="AZ2625" i="5"/>
  <c r="BB2625" i="5" s="1"/>
  <c r="BA2625" i="5"/>
  <c r="BC2625" i="5"/>
  <c r="BD2625" i="5"/>
  <c r="BF2625" i="5" s="1"/>
  <c r="BE2625" i="5"/>
  <c r="BG2625" i="5"/>
  <c r="BH2625" i="5"/>
  <c r="BJ2625" i="5" s="1"/>
  <c r="BI2625" i="5"/>
  <c r="BK2625" i="5"/>
  <c r="BL2625" i="5"/>
  <c r="BN2625" i="5" s="1"/>
  <c r="BM2625" i="5"/>
  <c r="BO2625" i="5"/>
  <c r="BP2625" i="5"/>
  <c r="BR2625" i="5" s="1"/>
  <c r="BQ2625" i="5"/>
  <c r="BS2625" i="5"/>
  <c r="BT2625" i="5"/>
  <c r="BV2625" i="5" s="1"/>
  <c r="BU2625" i="5"/>
  <c r="BW2625" i="5"/>
  <c r="BX2625" i="5"/>
  <c r="BZ2625" i="5" s="1"/>
  <c r="BY2625" i="5"/>
  <c r="CA2625" i="5"/>
  <c r="CB2625" i="5"/>
  <c r="CD2625" i="5" s="1"/>
  <c r="CC2625" i="5"/>
  <c r="CE2625" i="5"/>
  <c r="CF2625" i="5"/>
  <c r="CH2625" i="5" s="1"/>
  <c r="CG2625" i="5"/>
  <c r="CI2625" i="5"/>
  <c r="CJ2625" i="5"/>
  <c r="CL2625" i="5" s="1"/>
  <c r="CK2625" i="5"/>
  <c r="CM2625" i="5"/>
  <c r="CN2625" i="5"/>
  <c r="CP2625" i="5" s="1"/>
  <c r="CO2625" i="5"/>
  <c r="CQ2625" i="5"/>
  <c r="CR2625" i="5"/>
  <c r="CT2625" i="5" s="1"/>
  <c r="CS2625" i="5"/>
  <c r="CU2625" i="5"/>
  <c r="CV2625" i="5"/>
  <c r="CX2625" i="5" s="1"/>
  <c r="CW2625" i="5"/>
  <c r="CY2625" i="5"/>
  <c r="CZ2625" i="5"/>
  <c r="DB2625" i="5" s="1"/>
  <c r="DA2625" i="5"/>
  <c r="DC2625" i="5"/>
  <c r="DD2625" i="5"/>
  <c r="DF2625" i="5" s="1"/>
  <c r="DP2625" i="5" s="1"/>
  <c r="DE2625" i="5"/>
  <c r="DG2625" i="5"/>
  <c r="DH2625" i="5"/>
  <c r="DJ2625" i="5" s="1"/>
  <c r="DI2625" i="5"/>
  <c r="DK2625" i="5"/>
  <c r="DL2625" i="5"/>
  <c r="DN2625" i="5" s="1"/>
  <c r="DM2625" i="5"/>
  <c r="D2626" i="5"/>
  <c r="AG2626" i="5" s="1"/>
  <c r="AH2626" i="5"/>
  <c r="AI2626" i="5"/>
  <c r="AJ2626" i="5"/>
  <c r="AL2626" i="5" s="1"/>
  <c r="AK2626" i="5"/>
  <c r="AM2626" i="5"/>
  <c r="AN2626" i="5"/>
  <c r="AP2626" i="5" s="1"/>
  <c r="AO2626" i="5"/>
  <c r="AQ2626" i="5"/>
  <c r="AR2626" i="5"/>
  <c r="AT2626" i="5" s="1"/>
  <c r="AS2626" i="5"/>
  <c r="AU2626" i="5"/>
  <c r="AV2626" i="5"/>
  <c r="AX2626" i="5" s="1"/>
  <c r="AW2626" i="5"/>
  <c r="AY2626" i="5"/>
  <c r="AZ2626" i="5"/>
  <c r="BB2626" i="5" s="1"/>
  <c r="BA2626" i="5"/>
  <c r="BC2626" i="5"/>
  <c r="BD2626" i="5"/>
  <c r="BF2626" i="5" s="1"/>
  <c r="BE2626" i="5"/>
  <c r="BG2626" i="5"/>
  <c r="BH2626" i="5"/>
  <c r="BJ2626" i="5" s="1"/>
  <c r="BI2626" i="5"/>
  <c r="BK2626" i="5"/>
  <c r="BL2626" i="5"/>
  <c r="BN2626" i="5" s="1"/>
  <c r="BM2626" i="5"/>
  <c r="BO2626" i="5"/>
  <c r="BP2626" i="5"/>
  <c r="BR2626" i="5" s="1"/>
  <c r="BQ2626" i="5"/>
  <c r="BS2626" i="5"/>
  <c r="BT2626" i="5"/>
  <c r="BV2626" i="5" s="1"/>
  <c r="BU2626" i="5"/>
  <c r="BW2626" i="5"/>
  <c r="BX2626" i="5"/>
  <c r="BZ2626" i="5" s="1"/>
  <c r="BY2626" i="5"/>
  <c r="CA2626" i="5"/>
  <c r="CB2626" i="5"/>
  <c r="CD2626" i="5" s="1"/>
  <c r="CC2626" i="5"/>
  <c r="CE2626" i="5"/>
  <c r="CF2626" i="5"/>
  <c r="CH2626" i="5" s="1"/>
  <c r="CG2626" i="5"/>
  <c r="CI2626" i="5"/>
  <c r="CJ2626" i="5"/>
  <c r="CL2626" i="5" s="1"/>
  <c r="CK2626" i="5"/>
  <c r="CM2626" i="5"/>
  <c r="CN2626" i="5"/>
  <c r="CP2626" i="5" s="1"/>
  <c r="CO2626" i="5"/>
  <c r="CQ2626" i="5"/>
  <c r="CR2626" i="5"/>
  <c r="CT2626" i="5" s="1"/>
  <c r="CS2626" i="5"/>
  <c r="CU2626" i="5"/>
  <c r="CV2626" i="5"/>
  <c r="CX2626" i="5" s="1"/>
  <c r="CW2626" i="5"/>
  <c r="CY2626" i="5"/>
  <c r="CZ2626" i="5"/>
  <c r="DB2626" i="5" s="1"/>
  <c r="DA2626" i="5"/>
  <c r="DC2626" i="5"/>
  <c r="DD2626" i="5"/>
  <c r="DF2626" i="5" s="1"/>
  <c r="DP2626" i="5" s="1"/>
  <c r="DE2626" i="5"/>
  <c r="DG2626" i="5"/>
  <c r="DH2626" i="5"/>
  <c r="DJ2626" i="5" s="1"/>
  <c r="DI2626" i="5"/>
  <c r="DK2626" i="5"/>
  <c r="DL2626" i="5"/>
  <c r="DN2626" i="5" s="1"/>
  <c r="DM2626" i="5"/>
  <c r="D2627" i="5"/>
  <c r="AG2627" i="5"/>
  <c r="AH2627" i="5"/>
  <c r="AI2627" i="5"/>
  <c r="AJ2627" i="5"/>
  <c r="AL2627" i="5" s="1"/>
  <c r="AK2627" i="5"/>
  <c r="AM2627" i="5"/>
  <c r="AN2627" i="5"/>
  <c r="AO2627" i="5"/>
  <c r="AP2627" i="5" s="1"/>
  <c r="AQ2627" i="5"/>
  <c r="AR2627" i="5"/>
  <c r="AT2627" i="5" s="1"/>
  <c r="AS2627" i="5"/>
  <c r="AU2627" i="5"/>
  <c r="AV2627" i="5"/>
  <c r="AW2627" i="5"/>
  <c r="AX2627" i="5" s="1"/>
  <c r="AY2627" i="5"/>
  <c r="AZ2627" i="5"/>
  <c r="BB2627" i="5" s="1"/>
  <c r="BA2627" i="5"/>
  <c r="BC2627" i="5"/>
  <c r="BD2627" i="5"/>
  <c r="BE2627" i="5"/>
  <c r="BF2627" i="5" s="1"/>
  <c r="BG2627" i="5"/>
  <c r="BH2627" i="5"/>
  <c r="BJ2627" i="5" s="1"/>
  <c r="BI2627" i="5"/>
  <c r="BK2627" i="5"/>
  <c r="BL2627" i="5"/>
  <c r="BM2627" i="5"/>
  <c r="BN2627" i="5" s="1"/>
  <c r="BO2627" i="5"/>
  <c r="BP2627" i="5"/>
  <c r="BR2627" i="5" s="1"/>
  <c r="BQ2627" i="5"/>
  <c r="BS2627" i="5"/>
  <c r="BT2627" i="5"/>
  <c r="BU2627" i="5"/>
  <c r="BV2627" i="5" s="1"/>
  <c r="BW2627" i="5"/>
  <c r="BX2627" i="5"/>
  <c r="BZ2627" i="5" s="1"/>
  <c r="BY2627" i="5"/>
  <c r="CA2627" i="5"/>
  <c r="CB2627" i="5"/>
  <c r="CC2627" i="5"/>
  <c r="CD2627" i="5" s="1"/>
  <c r="CE2627" i="5"/>
  <c r="CF2627" i="5"/>
  <c r="CH2627" i="5" s="1"/>
  <c r="CG2627" i="5"/>
  <c r="CI2627" i="5"/>
  <c r="CJ2627" i="5"/>
  <c r="CK2627" i="5"/>
  <c r="CL2627" i="5" s="1"/>
  <c r="CM2627" i="5"/>
  <c r="CN2627" i="5"/>
  <c r="CP2627" i="5" s="1"/>
  <c r="CO2627" i="5"/>
  <c r="CQ2627" i="5"/>
  <c r="CR2627" i="5"/>
  <c r="CS2627" i="5"/>
  <c r="CT2627" i="5" s="1"/>
  <c r="CU2627" i="5"/>
  <c r="CV2627" i="5"/>
  <c r="CX2627" i="5" s="1"/>
  <c r="CW2627" i="5"/>
  <c r="CY2627" i="5"/>
  <c r="CZ2627" i="5"/>
  <c r="DA2627" i="5"/>
  <c r="DB2627" i="5" s="1"/>
  <c r="DC2627" i="5"/>
  <c r="DD2627" i="5"/>
  <c r="DF2627" i="5" s="1"/>
  <c r="DE2627" i="5"/>
  <c r="DG2627" i="5"/>
  <c r="DH2627" i="5"/>
  <c r="DI2627" i="5"/>
  <c r="DK2627" i="5"/>
  <c r="DL2627" i="5"/>
  <c r="DN2627" i="5" s="1"/>
  <c r="DM2627" i="5"/>
  <c r="D2628" i="5"/>
  <c r="AG2628" i="5" s="1"/>
  <c r="AH2628" i="5"/>
  <c r="AI2628" i="5"/>
  <c r="AJ2628" i="5"/>
  <c r="AL2628" i="5" s="1"/>
  <c r="AK2628" i="5"/>
  <c r="AM2628" i="5"/>
  <c r="AN2628" i="5"/>
  <c r="AP2628" i="5" s="1"/>
  <c r="AO2628" i="5"/>
  <c r="AQ2628" i="5"/>
  <c r="AR2628" i="5"/>
  <c r="AT2628" i="5" s="1"/>
  <c r="AS2628" i="5"/>
  <c r="AU2628" i="5"/>
  <c r="AV2628" i="5"/>
  <c r="AX2628" i="5" s="1"/>
  <c r="AW2628" i="5"/>
  <c r="AY2628" i="5"/>
  <c r="AZ2628" i="5"/>
  <c r="BB2628" i="5" s="1"/>
  <c r="BA2628" i="5"/>
  <c r="BC2628" i="5"/>
  <c r="BD2628" i="5"/>
  <c r="BF2628" i="5" s="1"/>
  <c r="BE2628" i="5"/>
  <c r="BG2628" i="5"/>
  <c r="BH2628" i="5"/>
  <c r="BJ2628" i="5" s="1"/>
  <c r="BI2628" i="5"/>
  <c r="BK2628" i="5"/>
  <c r="BL2628" i="5"/>
  <c r="BN2628" i="5" s="1"/>
  <c r="BM2628" i="5"/>
  <c r="BO2628" i="5"/>
  <c r="BP2628" i="5"/>
  <c r="BR2628" i="5" s="1"/>
  <c r="BQ2628" i="5"/>
  <c r="BS2628" i="5"/>
  <c r="BT2628" i="5"/>
  <c r="BV2628" i="5" s="1"/>
  <c r="BU2628" i="5"/>
  <c r="BW2628" i="5"/>
  <c r="BX2628" i="5"/>
  <c r="BZ2628" i="5" s="1"/>
  <c r="BY2628" i="5"/>
  <c r="CA2628" i="5"/>
  <c r="CB2628" i="5"/>
  <c r="CD2628" i="5" s="1"/>
  <c r="CC2628" i="5"/>
  <c r="CE2628" i="5"/>
  <c r="CF2628" i="5"/>
  <c r="CH2628" i="5" s="1"/>
  <c r="CG2628" i="5"/>
  <c r="CI2628" i="5"/>
  <c r="CJ2628" i="5"/>
  <c r="CL2628" i="5" s="1"/>
  <c r="CK2628" i="5"/>
  <c r="CM2628" i="5"/>
  <c r="CN2628" i="5"/>
  <c r="CP2628" i="5" s="1"/>
  <c r="CO2628" i="5"/>
  <c r="CQ2628" i="5"/>
  <c r="CR2628" i="5"/>
  <c r="CT2628" i="5" s="1"/>
  <c r="CS2628" i="5"/>
  <c r="CU2628" i="5"/>
  <c r="CV2628" i="5"/>
  <c r="CX2628" i="5" s="1"/>
  <c r="CW2628" i="5"/>
  <c r="CY2628" i="5"/>
  <c r="CZ2628" i="5"/>
  <c r="DB2628" i="5" s="1"/>
  <c r="DA2628" i="5"/>
  <c r="DC2628" i="5"/>
  <c r="DD2628" i="5"/>
  <c r="DF2628" i="5" s="1"/>
  <c r="DE2628" i="5"/>
  <c r="DG2628" i="5"/>
  <c r="DH2628" i="5"/>
  <c r="DJ2628" i="5" s="1"/>
  <c r="DI2628" i="5"/>
  <c r="DK2628" i="5"/>
  <c r="DL2628" i="5"/>
  <c r="DN2628" i="5" s="1"/>
  <c r="DM2628" i="5"/>
  <c r="DP2628" i="5"/>
  <c r="D2629" i="5"/>
  <c r="AG2629" i="5" s="1"/>
  <c r="AH2629" i="5"/>
  <c r="AI2629" i="5"/>
  <c r="AJ2629" i="5"/>
  <c r="AL2629" i="5" s="1"/>
  <c r="AK2629" i="5"/>
  <c r="AM2629" i="5"/>
  <c r="AN2629" i="5"/>
  <c r="AP2629" i="5" s="1"/>
  <c r="AO2629" i="5"/>
  <c r="AQ2629" i="5"/>
  <c r="AR2629" i="5"/>
  <c r="AT2629" i="5" s="1"/>
  <c r="AS2629" i="5"/>
  <c r="AU2629" i="5"/>
  <c r="AV2629" i="5"/>
  <c r="AX2629" i="5" s="1"/>
  <c r="AW2629" i="5"/>
  <c r="AY2629" i="5"/>
  <c r="AZ2629" i="5"/>
  <c r="BB2629" i="5" s="1"/>
  <c r="BA2629" i="5"/>
  <c r="BC2629" i="5"/>
  <c r="BD2629" i="5"/>
  <c r="BF2629" i="5" s="1"/>
  <c r="BE2629" i="5"/>
  <c r="BG2629" i="5"/>
  <c r="BH2629" i="5"/>
  <c r="BJ2629" i="5" s="1"/>
  <c r="BI2629" i="5"/>
  <c r="BK2629" i="5"/>
  <c r="BL2629" i="5"/>
  <c r="BN2629" i="5" s="1"/>
  <c r="BM2629" i="5"/>
  <c r="BO2629" i="5"/>
  <c r="BP2629" i="5"/>
  <c r="BR2629" i="5" s="1"/>
  <c r="BQ2629" i="5"/>
  <c r="BS2629" i="5"/>
  <c r="BT2629" i="5"/>
  <c r="BV2629" i="5" s="1"/>
  <c r="BU2629" i="5"/>
  <c r="BW2629" i="5"/>
  <c r="BX2629" i="5"/>
  <c r="BZ2629" i="5" s="1"/>
  <c r="BY2629" i="5"/>
  <c r="CA2629" i="5"/>
  <c r="CB2629" i="5"/>
  <c r="CD2629" i="5" s="1"/>
  <c r="CC2629" i="5"/>
  <c r="CE2629" i="5"/>
  <c r="CF2629" i="5"/>
  <c r="CH2629" i="5" s="1"/>
  <c r="CG2629" i="5"/>
  <c r="CI2629" i="5"/>
  <c r="CJ2629" i="5"/>
  <c r="CL2629" i="5" s="1"/>
  <c r="CK2629" i="5"/>
  <c r="CM2629" i="5"/>
  <c r="CN2629" i="5"/>
  <c r="CP2629" i="5" s="1"/>
  <c r="CO2629" i="5"/>
  <c r="CQ2629" i="5"/>
  <c r="CR2629" i="5"/>
  <c r="CT2629" i="5" s="1"/>
  <c r="CS2629" i="5"/>
  <c r="CU2629" i="5"/>
  <c r="CV2629" i="5"/>
  <c r="CX2629" i="5" s="1"/>
  <c r="CW2629" i="5"/>
  <c r="CY2629" i="5"/>
  <c r="CZ2629" i="5"/>
  <c r="DB2629" i="5" s="1"/>
  <c r="DA2629" i="5"/>
  <c r="DC2629" i="5"/>
  <c r="DD2629" i="5"/>
  <c r="DF2629" i="5" s="1"/>
  <c r="DP2629" i="5" s="1"/>
  <c r="DE2629" i="5"/>
  <c r="DG2629" i="5"/>
  <c r="DH2629" i="5"/>
  <c r="DJ2629" i="5" s="1"/>
  <c r="DI2629" i="5"/>
  <c r="DK2629" i="5"/>
  <c r="DL2629" i="5"/>
  <c r="DN2629" i="5" s="1"/>
  <c r="DM2629" i="5"/>
  <c r="D2630" i="5"/>
  <c r="AG2630" i="5" s="1"/>
  <c r="AH2630" i="5"/>
  <c r="AI2630" i="5"/>
  <c r="AJ2630" i="5"/>
  <c r="AL2630" i="5" s="1"/>
  <c r="AK2630" i="5"/>
  <c r="AM2630" i="5"/>
  <c r="AN2630" i="5"/>
  <c r="AP2630" i="5" s="1"/>
  <c r="AO2630" i="5"/>
  <c r="AQ2630" i="5"/>
  <c r="AR2630" i="5"/>
  <c r="AT2630" i="5" s="1"/>
  <c r="AS2630" i="5"/>
  <c r="AU2630" i="5"/>
  <c r="AV2630" i="5"/>
  <c r="AX2630" i="5" s="1"/>
  <c r="AW2630" i="5"/>
  <c r="AY2630" i="5"/>
  <c r="AZ2630" i="5"/>
  <c r="BB2630" i="5" s="1"/>
  <c r="BA2630" i="5"/>
  <c r="BC2630" i="5"/>
  <c r="BD2630" i="5"/>
  <c r="BF2630" i="5" s="1"/>
  <c r="BE2630" i="5"/>
  <c r="BG2630" i="5"/>
  <c r="BH2630" i="5"/>
  <c r="BJ2630" i="5" s="1"/>
  <c r="BI2630" i="5"/>
  <c r="BK2630" i="5"/>
  <c r="BL2630" i="5"/>
  <c r="BN2630" i="5" s="1"/>
  <c r="BM2630" i="5"/>
  <c r="BO2630" i="5"/>
  <c r="BP2630" i="5"/>
  <c r="BR2630" i="5" s="1"/>
  <c r="BQ2630" i="5"/>
  <c r="BS2630" i="5"/>
  <c r="BT2630" i="5"/>
  <c r="BV2630" i="5" s="1"/>
  <c r="BU2630" i="5"/>
  <c r="BW2630" i="5"/>
  <c r="BX2630" i="5"/>
  <c r="BZ2630" i="5" s="1"/>
  <c r="BY2630" i="5"/>
  <c r="CA2630" i="5"/>
  <c r="CB2630" i="5"/>
  <c r="CD2630" i="5" s="1"/>
  <c r="CC2630" i="5"/>
  <c r="CE2630" i="5"/>
  <c r="CF2630" i="5"/>
  <c r="CH2630" i="5" s="1"/>
  <c r="CG2630" i="5"/>
  <c r="CI2630" i="5"/>
  <c r="CJ2630" i="5"/>
  <c r="CL2630" i="5" s="1"/>
  <c r="CK2630" i="5"/>
  <c r="CM2630" i="5"/>
  <c r="CN2630" i="5"/>
  <c r="CP2630" i="5" s="1"/>
  <c r="CO2630" i="5"/>
  <c r="CQ2630" i="5"/>
  <c r="CR2630" i="5"/>
  <c r="CT2630" i="5" s="1"/>
  <c r="CS2630" i="5"/>
  <c r="CU2630" i="5"/>
  <c r="CV2630" i="5"/>
  <c r="CX2630" i="5" s="1"/>
  <c r="CW2630" i="5"/>
  <c r="CY2630" i="5"/>
  <c r="CZ2630" i="5"/>
  <c r="DB2630" i="5" s="1"/>
  <c r="DA2630" i="5"/>
  <c r="DC2630" i="5"/>
  <c r="DD2630" i="5"/>
  <c r="DF2630" i="5" s="1"/>
  <c r="DP2630" i="5" s="1"/>
  <c r="DE2630" i="5"/>
  <c r="DG2630" i="5"/>
  <c r="DH2630" i="5"/>
  <c r="DJ2630" i="5" s="1"/>
  <c r="DI2630" i="5"/>
  <c r="DK2630" i="5"/>
  <c r="DL2630" i="5"/>
  <c r="DN2630" i="5" s="1"/>
  <c r="DM2630" i="5"/>
  <c r="D2631" i="5"/>
  <c r="AG2631" i="5"/>
  <c r="AH2631" i="5"/>
  <c r="AI2631" i="5"/>
  <c r="AJ2631" i="5"/>
  <c r="AK2631" i="5"/>
  <c r="AL2631" i="5"/>
  <c r="AM2631" i="5"/>
  <c r="AN2631" i="5"/>
  <c r="AO2631" i="5"/>
  <c r="AQ2631" i="5"/>
  <c r="AR2631" i="5"/>
  <c r="AS2631" i="5"/>
  <c r="AT2631" i="5"/>
  <c r="AU2631" i="5"/>
  <c r="AV2631" i="5"/>
  <c r="AX2631" i="5" s="1"/>
  <c r="AW2631" i="5"/>
  <c r="AY2631" i="5"/>
  <c r="AZ2631" i="5"/>
  <c r="BA2631" i="5"/>
  <c r="BB2631" i="5"/>
  <c r="BC2631" i="5"/>
  <c r="BD2631" i="5"/>
  <c r="BE2631" i="5"/>
  <c r="BG2631" i="5"/>
  <c r="BH2631" i="5"/>
  <c r="BI2631" i="5"/>
  <c r="BJ2631" i="5"/>
  <c r="BK2631" i="5"/>
  <c r="BL2631" i="5"/>
  <c r="BN2631" i="5" s="1"/>
  <c r="BM2631" i="5"/>
  <c r="BO2631" i="5"/>
  <c r="BP2631" i="5"/>
  <c r="BQ2631" i="5"/>
  <c r="BR2631" i="5"/>
  <c r="BS2631" i="5"/>
  <c r="BT2631" i="5"/>
  <c r="BU2631" i="5"/>
  <c r="BW2631" i="5"/>
  <c r="BX2631" i="5"/>
  <c r="BY2631" i="5"/>
  <c r="BZ2631" i="5"/>
  <c r="CA2631" i="5"/>
  <c r="CB2631" i="5"/>
  <c r="CD2631" i="5" s="1"/>
  <c r="CC2631" i="5"/>
  <c r="CE2631" i="5"/>
  <c r="CF2631" i="5"/>
  <c r="CG2631" i="5"/>
  <c r="CH2631" i="5"/>
  <c r="CI2631" i="5"/>
  <c r="CJ2631" i="5"/>
  <c r="CK2631" i="5"/>
  <c r="CM2631" i="5"/>
  <c r="CN2631" i="5"/>
  <c r="CO2631" i="5"/>
  <c r="CP2631" i="5"/>
  <c r="CQ2631" i="5"/>
  <c r="CR2631" i="5"/>
  <c r="CS2631" i="5"/>
  <c r="CU2631" i="5"/>
  <c r="CV2631" i="5"/>
  <c r="CW2631" i="5"/>
  <c r="CX2631" i="5"/>
  <c r="CY2631" i="5"/>
  <c r="CZ2631" i="5"/>
  <c r="DA2631" i="5"/>
  <c r="DC2631" i="5"/>
  <c r="DD2631" i="5"/>
  <c r="DE2631" i="5"/>
  <c r="DF2631" i="5"/>
  <c r="DG2631" i="5"/>
  <c r="DH2631" i="5"/>
  <c r="DJ2631" i="5" s="1"/>
  <c r="DI2631" i="5"/>
  <c r="DK2631" i="5"/>
  <c r="DL2631" i="5"/>
  <c r="DM2631" i="5"/>
  <c r="DN2631" i="5"/>
  <c r="D2632" i="5"/>
  <c r="AG2632" i="5" s="1"/>
  <c r="AH2632" i="5"/>
  <c r="AI2632" i="5"/>
  <c r="AJ2632" i="5"/>
  <c r="AL2632" i="5" s="1"/>
  <c r="AK2632" i="5"/>
  <c r="AM2632" i="5"/>
  <c r="AN2632" i="5"/>
  <c r="AO2632" i="5"/>
  <c r="AQ2632" i="5"/>
  <c r="AR2632" i="5"/>
  <c r="AT2632" i="5" s="1"/>
  <c r="AS2632" i="5"/>
  <c r="AU2632" i="5"/>
  <c r="AV2632" i="5"/>
  <c r="AW2632" i="5"/>
  <c r="AY2632" i="5"/>
  <c r="AZ2632" i="5"/>
  <c r="BB2632" i="5" s="1"/>
  <c r="BA2632" i="5"/>
  <c r="BC2632" i="5"/>
  <c r="BD2632" i="5"/>
  <c r="BE2632" i="5"/>
  <c r="BG2632" i="5"/>
  <c r="BH2632" i="5"/>
  <c r="BJ2632" i="5" s="1"/>
  <c r="BI2632" i="5"/>
  <c r="BK2632" i="5"/>
  <c r="BN2632" i="5" s="1"/>
  <c r="BL2632" i="5"/>
  <c r="BM2632" i="5"/>
  <c r="BO2632" i="5"/>
  <c r="BP2632" i="5"/>
  <c r="BR2632" i="5" s="1"/>
  <c r="BQ2632" i="5"/>
  <c r="BS2632" i="5"/>
  <c r="BV2632" i="5" s="1"/>
  <c r="BT2632" i="5"/>
  <c r="BU2632" i="5"/>
  <c r="BW2632" i="5"/>
  <c r="BX2632" i="5"/>
  <c r="BZ2632" i="5" s="1"/>
  <c r="BY2632" i="5"/>
  <c r="CA2632" i="5"/>
  <c r="CB2632" i="5"/>
  <c r="CC2632" i="5"/>
  <c r="CE2632" i="5"/>
  <c r="CF2632" i="5"/>
  <c r="CH2632" i="5" s="1"/>
  <c r="CG2632" i="5"/>
  <c r="CI2632" i="5"/>
  <c r="CJ2632" i="5"/>
  <c r="CK2632" i="5"/>
  <c r="CM2632" i="5"/>
  <c r="CN2632" i="5"/>
  <c r="CP2632" i="5" s="1"/>
  <c r="CO2632" i="5"/>
  <c r="CQ2632" i="5"/>
  <c r="CT2632" i="5" s="1"/>
  <c r="CR2632" i="5"/>
  <c r="CS2632" i="5"/>
  <c r="CU2632" i="5"/>
  <c r="CV2632" i="5"/>
  <c r="CX2632" i="5" s="1"/>
  <c r="CW2632" i="5"/>
  <c r="CY2632" i="5"/>
  <c r="DB2632" i="5" s="1"/>
  <c r="CZ2632" i="5"/>
  <c r="DA2632" i="5"/>
  <c r="DC2632" i="5"/>
  <c r="DD2632" i="5"/>
  <c r="DF2632" i="5" s="1"/>
  <c r="DE2632" i="5"/>
  <c r="DG2632" i="5"/>
  <c r="DH2632" i="5"/>
  <c r="DI2632" i="5"/>
  <c r="DK2632" i="5"/>
  <c r="DL2632" i="5"/>
  <c r="DN2632" i="5" s="1"/>
  <c r="DM2632" i="5"/>
  <c r="D2633" i="5"/>
  <c r="AG2633" i="5" s="1"/>
  <c r="AH2633" i="5"/>
  <c r="AI2633" i="5"/>
  <c r="AJ2633" i="5"/>
  <c r="AL2633" i="5" s="1"/>
  <c r="AK2633" i="5"/>
  <c r="AM2633" i="5"/>
  <c r="AN2633" i="5"/>
  <c r="AP2633" i="5" s="1"/>
  <c r="AO2633" i="5"/>
  <c r="AQ2633" i="5"/>
  <c r="AR2633" i="5"/>
  <c r="AT2633" i="5" s="1"/>
  <c r="AS2633" i="5"/>
  <c r="AU2633" i="5"/>
  <c r="AV2633" i="5"/>
  <c r="AX2633" i="5" s="1"/>
  <c r="AW2633" i="5"/>
  <c r="AY2633" i="5"/>
  <c r="AZ2633" i="5"/>
  <c r="BB2633" i="5" s="1"/>
  <c r="BA2633" i="5"/>
  <c r="BC2633" i="5"/>
  <c r="BD2633" i="5"/>
  <c r="BF2633" i="5" s="1"/>
  <c r="BE2633" i="5"/>
  <c r="BG2633" i="5"/>
  <c r="BH2633" i="5"/>
  <c r="BJ2633" i="5" s="1"/>
  <c r="BI2633" i="5"/>
  <c r="BK2633" i="5"/>
  <c r="BL2633" i="5"/>
  <c r="BN2633" i="5" s="1"/>
  <c r="BM2633" i="5"/>
  <c r="BO2633" i="5"/>
  <c r="BP2633" i="5"/>
  <c r="BR2633" i="5" s="1"/>
  <c r="BQ2633" i="5"/>
  <c r="BS2633" i="5"/>
  <c r="BT2633" i="5"/>
  <c r="BV2633" i="5" s="1"/>
  <c r="BU2633" i="5"/>
  <c r="BW2633" i="5"/>
  <c r="BX2633" i="5"/>
  <c r="BZ2633" i="5" s="1"/>
  <c r="BY2633" i="5"/>
  <c r="CA2633" i="5"/>
  <c r="CB2633" i="5"/>
  <c r="CD2633" i="5" s="1"/>
  <c r="CC2633" i="5"/>
  <c r="CE2633" i="5"/>
  <c r="CF2633" i="5"/>
  <c r="CH2633" i="5" s="1"/>
  <c r="CG2633" i="5"/>
  <c r="CI2633" i="5"/>
  <c r="CJ2633" i="5"/>
  <c r="CL2633" i="5" s="1"/>
  <c r="CK2633" i="5"/>
  <c r="CM2633" i="5"/>
  <c r="CN2633" i="5"/>
  <c r="CP2633" i="5" s="1"/>
  <c r="CO2633" i="5"/>
  <c r="CQ2633" i="5"/>
  <c r="CR2633" i="5"/>
  <c r="CT2633" i="5" s="1"/>
  <c r="CS2633" i="5"/>
  <c r="CU2633" i="5"/>
  <c r="CV2633" i="5"/>
  <c r="CX2633" i="5" s="1"/>
  <c r="CW2633" i="5"/>
  <c r="CY2633" i="5"/>
  <c r="CZ2633" i="5"/>
  <c r="DB2633" i="5" s="1"/>
  <c r="DA2633" i="5"/>
  <c r="DC2633" i="5"/>
  <c r="DD2633" i="5"/>
  <c r="DF2633" i="5" s="1"/>
  <c r="DP2633" i="5" s="1"/>
  <c r="DE2633" i="5"/>
  <c r="DG2633" i="5"/>
  <c r="DH2633" i="5"/>
  <c r="DJ2633" i="5" s="1"/>
  <c r="DI2633" i="5"/>
  <c r="DK2633" i="5"/>
  <c r="DL2633" i="5"/>
  <c r="DN2633" i="5" s="1"/>
  <c r="DM2633" i="5"/>
  <c r="D2634" i="5"/>
  <c r="AG2634" i="5" s="1"/>
  <c r="AH2634" i="5"/>
  <c r="AI2634" i="5"/>
  <c r="AJ2634" i="5"/>
  <c r="AL2634" i="5" s="1"/>
  <c r="AK2634" i="5"/>
  <c r="AM2634" i="5"/>
  <c r="AN2634" i="5"/>
  <c r="AP2634" i="5" s="1"/>
  <c r="AO2634" i="5"/>
  <c r="AQ2634" i="5"/>
  <c r="AR2634" i="5"/>
  <c r="AT2634" i="5" s="1"/>
  <c r="AS2634" i="5"/>
  <c r="AU2634" i="5"/>
  <c r="AV2634" i="5"/>
  <c r="AX2634" i="5" s="1"/>
  <c r="AW2634" i="5"/>
  <c r="AY2634" i="5"/>
  <c r="AZ2634" i="5"/>
  <c r="BB2634" i="5" s="1"/>
  <c r="BA2634" i="5"/>
  <c r="BC2634" i="5"/>
  <c r="BD2634" i="5"/>
  <c r="BF2634" i="5" s="1"/>
  <c r="BE2634" i="5"/>
  <c r="BG2634" i="5"/>
  <c r="BH2634" i="5"/>
  <c r="BJ2634" i="5" s="1"/>
  <c r="BI2634" i="5"/>
  <c r="BK2634" i="5"/>
  <c r="BL2634" i="5"/>
  <c r="BN2634" i="5" s="1"/>
  <c r="BM2634" i="5"/>
  <c r="BO2634" i="5"/>
  <c r="BP2634" i="5"/>
  <c r="BR2634" i="5" s="1"/>
  <c r="BQ2634" i="5"/>
  <c r="BS2634" i="5"/>
  <c r="BT2634" i="5"/>
  <c r="BV2634" i="5" s="1"/>
  <c r="BU2634" i="5"/>
  <c r="BW2634" i="5"/>
  <c r="BX2634" i="5"/>
  <c r="BZ2634" i="5" s="1"/>
  <c r="BY2634" i="5"/>
  <c r="CA2634" i="5"/>
  <c r="CB2634" i="5"/>
  <c r="CD2634" i="5" s="1"/>
  <c r="CC2634" i="5"/>
  <c r="CE2634" i="5"/>
  <c r="CF2634" i="5"/>
  <c r="CH2634" i="5" s="1"/>
  <c r="CG2634" i="5"/>
  <c r="CI2634" i="5"/>
  <c r="CJ2634" i="5"/>
  <c r="CL2634" i="5" s="1"/>
  <c r="CK2634" i="5"/>
  <c r="CM2634" i="5"/>
  <c r="CN2634" i="5"/>
  <c r="CP2634" i="5" s="1"/>
  <c r="CO2634" i="5"/>
  <c r="CQ2634" i="5"/>
  <c r="CR2634" i="5"/>
  <c r="CT2634" i="5" s="1"/>
  <c r="CS2634" i="5"/>
  <c r="CU2634" i="5"/>
  <c r="CV2634" i="5"/>
  <c r="CX2634" i="5" s="1"/>
  <c r="CW2634" i="5"/>
  <c r="CY2634" i="5"/>
  <c r="CZ2634" i="5"/>
  <c r="DB2634" i="5" s="1"/>
  <c r="DA2634" i="5"/>
  <c r="DC2634" i="5"/>
  <c r="DD2634" i="5"/>
  <c r="DF2634" i="5" s="1"/>
  <c r="DP2634" i="5" s="1"/>
  <c r="DE2634" i="5"/>
  <c r="DG2634" i="5"/>
  <c r="DH2634" i="5"/>
  <c r="DJ2634" i="5" s="1"/>
  <c r="DI2634" i="5"/>
  <c r="DK2634" i="5"/>
  <c r="DL2634" i="5"/>
  <c r="DN2634" i="5" s="1"/>
  <c r="DM2634" i="5"/>
  <c r="D2635" i="5"/>
  <c r="AG2635" i="5"/>
  <c r="AH2635" i="5"/>
  <c r="AI2635" i="5"/>
  <c r="AJ2635" i="5"/>
  <c r="AK2635" i="5"/>
  <c r="AL2635" i="5"/>
  <c r="AM2635" i="5"/>
  <c r="AN2635" i="5"/>
  <c r="AO2635" i="5"/>
  <c r="AQ2635" i="5"/>
  <c r="AR2635" i="5"/>
  <c r="AT2635" i="5" s="1"/>
  <c r="AS2635" i="5"/>
  <c r="AU2635" i="5"/>
  <c r="AV2635" i="5"/>
  <c r="AX2635" i="5" s="1"/>
  <c r="AW2635" i="5"/>
  <c r="AY2635" i="5"/>
  <c r="AZ2635" i="5"/>
  <c r="BB2635" i="5" s="1"/>
  <c r="BA2635" i="5"/>
  <c r="BC2635" i="5"/>
  <c r="BD2635" i="5"/>
  <c r="BE2635" i="5"/>
  <c r="BG2635" i="5"/>
  <c r="BH2635" i="5"/>
  <c r="BI2635" i="5"/>
  <c r="BJ2635" i="5"/>
  <c r="BK2635" i="5"/>
  <c r="BL2635" i="5"/>
  <c r="BN2635" i="5" s="1"/>
  <c r="BM2635" i="5"/>
  <c r="BO2635" i="5"/>
  <c r="BP2635" i="5"/>
  <c r="BQ2635" i="5"/>
  <c r="BR2635" i="5"/>
  <c r="BS2635" i="5"/>
  <c r="BT2635" i="5"/>
  <c r="BU2635" i="5"/>
  <c r="BW2635" i="5"/>
  <c r="BX2635" i="5"/>
  <c r="BZ2635" i="5" s="1"/>
  <c r="BY2635" i="5"/>
  <c r="CA2635" i="5"/>
  <c r="CB2635" i="5"/>
  <c r="CD2635" i="5" s="1"/>
  <c r="CC2635" i="5"/>
  <c r="CE2635" i="5"/>
  <c r="CF2635" i="5"/>
  <c r="CH2635" i="5" s="1"/>
  <c r="CG2635" i="5"/>
  <c r="CI2635" i="5"/>
  <c r="CJ2635" i="5"/>
  <c r="CK2635" i="5"/>
  <c r="CM2635" i="5"/>
  <c r="CN2635" i="5"/>
  <c r="CO2635" i="5"/>
  <c r="CP2635" i="5"/>
  <c r="CQ2635" i="5"/>
  <c r="CR2635" i="5"/>
  <c r="CS2635" i="5"/>
  <c r="CU2635" i="5"/>
  <c r="CV2635" i="5"/>
  <c r="CW2635" i="5"/>
  <c r="CX2635" i="5"/>
  <c r="CY2635" i="5"/>
  <c r="CZ2635" i="5"/>
  <c r="DA2635" i="5"/>
  <c r="DC2635" i="5"/>
  <c r="DD2635" i="5"/>
  <c r="DF2635" i="5" s="1"/>
  <c r="DP2635" i="5" s="1"/>
  <c r="DE2635" i="5"/>
  <c r="DG2635" i="5"/>
  <c r="DH2635" i="5"/>
  <c r="DJ2635" i="5" s="1"/>
  <c r="DI2635" i="5"/>
  <c r="DK2635" i="5"/>
  <c r="DL2635" i="5"/>
  <c r="DN2635" i="5" s="1"/>
  <c r="DM2635" i="5"/>
  <c r="D2636" i="5"/>
  <c r="AG2636" i="5" s="1"/>
  <c r="AH2636" i="5"/>
  <c r="AI2636" i="5"/>
  <c r="AJ2636" i="5"/>
  <c r="AL2636" i="5" s="1"/>
  <c r="AK2636" i="5"/>
  <c r="AM2636" i="5"/>
  <c r="AN2636" i="5"/>
  <c r="AP2636" i="5" s="1"/>
  <c r="AO2636" i="5"/>
  <c r="AQ2636" i="5"/>
  <c r="AR2636" i="5"/>
  <c r="AT2636" i="5" s="1"/>
  <c r="AS2636" i="5"/>
  <c r="AU2636" i="5"/>
  <c r="AV2636" i="5"/>
  <c r="AX2636" i="5" s="1"/>
  <c r="AW2636" i="5"/>
  <c r="AY2636" i="5"/>
  <c r="AZ2636" i="5"/>
  <c r="BB2636" i="5" s="1"/>
  <c r="BA2636" i="5"/>
  <c r="BC2636" i="5"/>
  <c r="BD2636" i="5"/>
  <c r="BF2636" i="5" s="1"/>
  <c r="BE2636" i="5"/>
  <c r="BG2636" i="5"/>
  <c r="BH2636" i="5"/>
  <c r="BJ2636" i="5" s="1"/>
  <c r="BI2636" i="5"/>
  <c r="BK2636" i="5"/>
  <c r="BL2636" i="5"/>
  <c r="BN2636" i="5" s="1"/>
  <c r="BM2636" i="5"/>
  <c r="BO2636" i="5"/>
  <c r="BP2636" i="5"/>
  <c r="BR2636" i="5" s="1"/>
  <c r="BQ2636" i="5"/>
  <c r="BS2636" i="5"/>
  <c r="BT2636" i="5"/>
  <c r="BV2636" i="5" s="1"/>
  <c r="BU2636" i="5"/>
  <c r="BW2636" i="5"/>
  <c r="BX2636" i="5"/>
  <c r="BZ2636" i="5" s="1"/>
  <c r="BY2636" i="5"/>
  <c r="CA2636" i="5"/>
  <c r="CB2636" i="5"/>
  <c r="CD2636" i="5" s="1"/>
  <c r="CC2636" i="5"/>
  <c r="CE2636" i="5"/>
  <c r="CF2636" i="5"/>
  <c r="CH2636" i="5" s="1"/>
  <c r="CG2636" i="5"/>
  <c r="CI2636" i="5"/>
  <c r="CJ2636" i="5"/>
  <c r="CL2636" i="5" s="1"/>
  <c r="CK2636" i="5"/>
  <c r="CM2636" i="5"/>
  <c r="CN2636" i="5"/>
  <c r="CP2636" i="5" s="1"/>
  <c r="CO2636" i="5"/>
  <c r="CQ2636" i="5"/>
  <c r="CR2636" i="5"/>
  <c r="CT2636" i="5" s="1"/>
  <c r="CS2636" i="5"/>
  <c r="CU2636" i="5"/>
  <c r="CV2636" i="5"/>
  <c r="CX2636" i="5" s="1"/>
  <c r="CW2636" i="5"/>
  <c r="CY2636" i="5"/>
  <c r="CZ2636" i="5"/>
  <c r="DB2636" i="5" s="1"/>
  <c r="DA2636" i="5"/>
  <c r="DC2636" i="5"/>
  <c r="DD2636" i="5"/>
  <c r="DF2636" i="5" s="1"/>
  <c r="DP2636" i="5" s="1"/>
  <c r="DE2636" i="5"/>
  <c r="DG2636" i="5"/>
  <c r="DH2636" i="5"/>
  <c r="DJ2636" i="5" s="1"/>
  <c r="DI2636" i="5"/>
  <c r="DK2636" i="5"/>
  <c r="DL2636" i="5"/>
  <c r="DN2636" i="5" s="1"/>
  <c r="DM2636" i="5"/>
  <c r="D2637" i="5"/>
  <c r="AG2637" i="5" s="1"/>
  <c r="AH2637" i="5"/>
  <c r="AI2637" i="5"/>
  <c r="AJ2637" i="5"/>
  <c r="AK2637" i="5"/>
  <c r="AM2637" i="5"/>
  <c r="AN2637" i="5"/>
  <c r="AP2637" i="5" s="1"/>
  <c r="AO2637" i="5"/>
  <c r="AQ2637" i="5"/>
  <c r="AR2637" i="5"/>
  <c r="AT2637" i="5" s="1"/>
  <c r="AS2637" i="5"/>
  <c r="AU2637" i="5"/>
  <c r="AV2637" i="5"/>
  <c r="AX2637" i="5" s="1"/>
  <c r="AW2637" i="5"/>
  <c r="AY2637" i="5"/>
  <c r="AZ2637" i="5"/>
  <c r="BB2637" i="5" s="1"/>
  <c r="BA2637" i="5"/>
  <c r="BC2637" i="5"/>
  <c r="BD2637" i="5"/>
  <c r="BF2637" i="5" s="1"/>
  <c r="BE2637" i="5"/>
  <c r="BG2637" i="5"/>
  <c r="BH2637" i="5"/>
  <c r="BJ2637" i="5" s="1"/>
  <c r="BI2637" i="5"/>
  <c r="BK2637" i="5"/>
  <c r="BL2637" i="5"/>
  <c r="BN2637" i="5" s="1"/>
  <c r="BM2637" i="5"/>
  <c r="BO2637" i="5"/>
  <c r="BP2637" i="5"/>
  <c r="BQ2637" i="5"/>
  <c r="BS2637" i="5"/>
  <c r="BT2637" i="5"/>
  <c r="BV2637" i="5" s="1"/>
  <c r="BU2637" i="5"/>
  <c r="BW2637" i="5"/>
  <c r="BX2637" i="5"/>
  <c r="BZ2637" i="5" s="1"/>
  <c r="BY2637" i="5"/>
  <c r="CA2637" i="5"/>
  <c r="CB2637" i="5"/>
  <c r="CD2637" i="5" s="1"/>
  <c r="CC2637" i="5"/>
  <c r="CE2637" i="5"/>
  <c r="CF2637" i="5"/>
  <c r="CH2637" i="5" s="1"/>
  <c r="CG2637" i="5"/>
  <c r="CI2637" i="5"/>
  <c r="CJ2637" i="5"/>
  <c r="CL2637" i="5" s="1"/>
  <c r="CK2637" i="5"/>
  <c r="CM2637" i="5"/>
  <c r="CN2637" i="5"/>
  <c r="CP2637" i="5" s="1"/>
  <c r="CO2637" i="5"/>
  <c r="CQ2637" i="5"/>
  <c r="CR2637" i="5"/>
  <c r="CT2637" i="5" s="1"/>
  <c r="CS2637" i="5"/>
  <c r="CU2637" i="5"/>
  <c r="CV2637" i="5"/>
  <c r="CW2637" i="5"/>
  <c r="CY2637" i="5"/>
  <c r="CZ2637" i="5"/>
  <c r="DB2637" i="5" s="1"/>
  <c r="DA2637" i="5"/>
  <c r="DC2637" i="5"/>
  <c r="DD2637" i="5"/>
  <c r="DF2637" i="5" s="1"/>
  <c r="DE2637" i="5"/>
  <c r="DG2637" i="5"/>
  <c r="DH2637" i="5"/>
  <c r="DJ2637" i="5" s="1"/>
  <c r="DI2637" i="5"/>
  <c r="DK2637" i="5"/>
  <c r="DL2637" i="5"/>
  <c r="DN2637" i="5" s="1"/>
  <c r="DM2637" i="5"/>
  <c r="D2638" i="5"/>
  <c r="AG2638" i="5" s="1"/>
  <c r="AH2638" i="5"/>
  <c r="AI2638" i="5"/>
  <c r="AJ2638" i="5"/>
  <c r="AL2638" i="5" s="1"/>
  <c r="AK2638" i="5"/>
  <c r="AM2638" i="5"/>
  <c r="AN2638" i="5"/>
  <c r="AP2638" i="5" s="1"/>
  <c r="AO2638" i="5"/>
  <c r="AQ2638" i="5"/>
  <c r="AR2638" i="5"/>
  <c r="AT2638" i="5" s="1"/>
  <c r="AS2638" i="5"/>
  <c r="AU2638" i="5"/>
  <c r="AV2638" i="5"/>
  <c r="AX2638" i="5" s="1"/>
  <c r="AW2638" i="5"/>
  <c r="AY2638" i="5"/>
  <c r="AZ2638" i="5"/>
  <c r="BB2638" i="5" s="1"/>
  <c r="BA2638" i="5"/>
  <c r="BC2638" i="5"/>
  <c r="BD2638" i="5"/>
  <c r="BF2638" i="5" s="1"/>
  <c r="BE2638" i="5"/>
  <c r="BG2638" i="5"/>
  <c r="BH2638" i="5"/>
  <c r="BJ2638" i="5" s="1"/>
  <c r="BI2638" i="5"/>
  <c r="BK2638" i="5"/>
  <c r="BL2638" i="5"/>
  <c r="BN2638" i="5" s="1"/>
  <c r="BM2638" i="5"/>
  <c r="BO2638" i="5"/>
  <c r="BP2638" i="5"/>
  <c r="BR2638" i="5" s="1"/>
  <c r="BQ2638" i="5"/>
  <c r="BS2638" i="5"/>
  <c r="BT2638" i="5"/>
  <c r="BV2638" i="5" s="1"/>
  <c r="BU2638" i="5"/>
  <c r="BW2638" i="5"/>
  <c r="BX2638" i="5"/>
  <c r="BZ2638" i="5" s="1"/>
  <c r="BY2638" i="5"/>
  <c r="CA2638" i="5"/>
  <c r="CB2638" i="5"/>
  <c r="CD2638" i="5" s="1"/>
  <c r="CC2638" i="5"/>
  <c r="CE2638" i="5"/>
  <c r="CF2638" i="5"/>
  <c r="CH2638" i="5" s="1"/>
  <c r="CG2638" i="5"/>
  <c r="CI2638" i="5"/>
  <c r="CJ2638" i="5"/>
  <c r="CL2638" i="5" s="1"/>
  <c r="CK2638" i="5"/>
  <c r="CM2638" i="5"/>
  <c r="CN2638" i="5"/>
  <c r="CP2638" i="5" s="1"/>
  <c r="CO2638" i="5"/>
  <c r="CQ2638" i="5"/>
  <c r="CR2638" i="5"/>
  <c r="CT2638" i="5" s="1"/>
  <c r="CS2638" i="5"/>
  <c r="CU2638" i="5"/>
  <c r="CV2638" i="5"/>
  <c r="CX2638" i="5" s="1"/>
  <c r="CW2638" i="5"/>
  <c r="CY2638" i="5"/>
  <c r="CZ2638" i="5"/>
  <c r="DB2638" i="5" s="1"/>
  <c r="DA2638" i="5"/>
  <c r="DC2638" i="5"/>
  <c r="DD2638" i="5"/>
  <c r="DF2638" i="5" s="1"/>
  <c r="DE2638" i="5"/>
  <c r="DG2638" i="5"/>
  <c r="DH2638" i="5"/>
  <c r="DJ2638" i="5" s="1"/>
  <c r="DI2638" i="5"/>
  <c r="DK2638" i="5"/>
  <c r="DL2638" i="5"/>
  <c r="DN2638" i="5" s="1"/>
  <c r="DM2638" i="5"/>
  <c r="D2639" i="5"/>
  <c r="AG2639" i="5"/>
  <c r="AH2639" i="5"/>
  <c r="AI2639" i="5"/>
  <c r="AJ2639" i="5"/>
  <c r="AL2639" i="5" s="1"/>
  <c r="AK2639" i="5"/>
  <c r="AM2639" i="5"/>
  <c r="AN2639" i="5"/>
  <c r="AO2639" i="5"/>
  <c r="AP2639" i="5" s="1"/>
  <c r="AQ2639" i="5"/>
  <c r="AR2639" i="5"/>
  <c r="AT2639" i="5" s="1"/>
  <c r="AS2639" i="5"/>
  <c r="AU2639" i="5"/>
  <c r="AV2639" i="5"/>
  <c r="AW2639" i="5"/>
  <c r="AX2639" i="5"/>
  <c r="AY2639" i="5"/>
  <c r="AZ2639" i="5"/>
  <c r="BB2639" i="5" s="1"/>
  <c r="BA2639" i="5"/>
  <c r="BC2639" i="5"/>
  <c r="BD2639" i="5"/>
  <c r="BE2639" i="5"/>
  <c r="BF2639" i="5" s="1"/>
  <c r="BG2639" i="5"/>
  <c r="BH2639" i="5"/>
  <c r="BJ2639" i="5" s="1"/>
  <c r="BI2639" i="5"/>
  <c r="BK2639" i="5"/>
  <c r="BL2639" i="5"/>
  <c r="BM2639" i="5"/>
  <c r="BN2639" i="5"/>
  <c r="BO2639" i="5"/>
  <c r="BP2639" i="5"/>
  <c r="BR2639" i="5" s="1"/>
  <c r="BQ2639" i="5"/>
  <c r="BS2639" i="5"/>
  <c r="BT2639" i="5"/>
  <c r="BU2639" i="5"/>
  <c r="BV2639" i="5" s="1"/>
  <c r="BW2639" i="5"/>
  <c r="BX2639" i="5"/>
  <c r="BZ2639" i="5" s="1"/>
  <c r="BY2639" i="5"/>
  <c r="CA2639" i="5"/>
  <c r="CB2639" i="5"/>
  <c r="CC2639" i="5"/>
  <c r="CD2639" i="5"/>
  <c r="CE2639" i="5"/>
  <c r="CF2639" i="5"/>
  <c r="CH2639" i="5" s="1"/>
  <c r="CG2639" i="5"/>
  <c r="CI2639" i="5"/>
  <c r="CJ2639" i="5"/>
  <c r="CK2639" i="5"/>
  <c r="CL2639" i="5"/>
  <c r="CM2639" i="5"/>
  <c r="CN2639" i="5"/>
  <c r="CP2639" i="5" s="1"/>
  <c r="CO2639" i="5"/>
  <c r="CQ2639" i="5"/>
  <c r="CR2639" i="5"/>
  <c r="CS2639" i="5"/>
  <c r="CT2639" i="5"/>
  <c r="CU2639" i="5"/>
  <c r="CV2639" i="5"/>
  <c r="CX2639" i="5" s="1"/>
  <c r="CW2639" i="5"/>
  <c r="CY2639" i="5"/>
  <c r="CZ2639" i="5"/>
  <c r="DA2639" i="5"/>
  <c r="DB2639" i="5" s="1"/>
  <c r="DC2639" i="5"/>
  <c r="DD2639" i="5"/>
  <c r="DF2639" i="5" s="1"/>
  <c r="DE2639" i="5"/>
  <c r="DG2639" i="5"/>
  <c r="DH2639" i="5"/>
  <c r="DI2639" i="5"/>
  <c r="DJ2639" i="5"/>
  <c r="DK2639" i="5"/>
  <c r="DL2639" i="5"/>
  <c r="DM2639" i="5"/>
  <c r="DN2639" i="5"/>
  <c r="D2640" i="5"/>
  <c r="AG2640" i="5" s="1"/>
  <c r="AH2640" i="5"/>
  <c r="AI2640" i="5"/>
  <c r="AJ2640" i="5"/>
  <c r="AK2640" i="5"/>
  <c r="AL2640" i="5"/>
  <c r="AM2640" i="5"/>
  <c r="AN2640" i="5"/>
  <c r="AO2640" i="5"/>
  <c r="AP2640" i="5"/>
  <c r="AQ2640" i="5"/>
  <c r="AR2640" i="5"/>
  <c r="AS2640" i="5"/>
  <c r="AT2640" i="5"/>
  <c r="AU2640" i="5"/>
  <c r="AV2640" i="5"/>
  <c r="AW2640" i="5"/>
  <c r="AX2640" i="5"/>
  <c r="AY2640" i="5"/>
  <c r="AZ2640" i="5"/>
  <c r="BA2640" i="5"/>
  <c r="BB2640" i="5"/>
  <c r="BC2640" i="5"/>
  <c r="BD2640" i="5"/>
  <c r="BE2640" i="5"/>
  <c r="BF2640" i="5"/>
  <c r="BG2640" i="5"/>
  <c r="BH2640" i="5"/>
  <c r="BI2640" i="5"/>
  <c r="BJ2640" i="5"/>
  <c r="BK2640" i="5"/>
  <c r="BL2640" i="5"/>
  <c r="BM2640" i="5"/>
  <c r="BN2640" i="5"/>
  <c r="BO2640" i="5"/>
  <c r="BP2640" i="5"/>
  <c r="BQ2640" i="5"/>
  <c r="BR2640" i="5"/>
  <c r="BS2640" i="5"/>
  <c r="BT2640" i="5"/>
  <c r="BU2640" i="5"/>
  <c r="BV2640" i="5"/>
  <c r="BW2640" i="5"/>
  <c r="BX2640" i="5"/>
  <c r="BY2640" i="5"/>
  <c r="BZ2640" i="5"/>
  <c r="CA2640" i="5"/>
  <c r="CB2640" i="5"/>
  <c r="CC2640" i="5"/>
  <c r="CD2640" i="5"/>
  <c r="CE2640" i="5"/>
  <c r="CF2640" i="5"/>
  <c r="CG2640" i="5"/>
  <c r="CH2640" i="5"/>
  <c r="CI2640" i="5"/>
  <c r="CJ2640" i="5"/>
  <c r="CK2640" i="5"/>
  <c r="CL2640" i="5"/>
  <c r="CM2640" i="5"/>
  <c r="CN2640" i="5"/>
  <c r="CO2640" i="5"/>
  <c r="CP2640" i="5"/>
  <c r="CQ2640" i="5"/>
  <c r="CR2640" i="5"/>
  <c r="CS2640" i="5"/>
  <c r="CT2640" i="5"/>
  <c r="CU2640" i="5"/>
  <c r="CV2640" i="5"/>
  <c r="CW2640" i="5"/>
  <c r="CX2640" i="5"/>
  <c r="CY2640" i="5"/>
  <c r="CZ2640" i="5"/>
  <c r="DA2640" i="5"/>
  <c r="DB2640" i="5"/>
  <c r="DC2640" i="5"/>
  <c r="DD2640" i="5"/>
  <c r="DE2640" i="5"/>
  <c r="DF2640" i="5"/>
  <c r="DG2640" i="5"/>
  <c r="DH2640" i="5"/>
  <c r="DI2640" i="5"/>
  <c r="DJ2640" i="5"/>
  <c r="DK2640" i="5"/>
  <c r="DL2640" i="5"/>
  <c r="DM2640" i="5"/>
  <c r="DN2640" i="5"/>
  <c r="D2641" i="5"/>
  <c r="AG2641" i="5" s="1"/>
  <c r="AH2641" i="5"/>
  <c r="AI2641" i="5"/>
  <c r="AJ2641" i="5"/>
  <c r="AK2641" i="5"/>
  <c r="AL2641" i="5"/>
  <c r="AM2641" i="5"/>
  <c r="AN2641" i="5"/>
  <c r="AO2641" i="5"/>
  <c r="AP2641" i="5"/>
  <c r="AQ2641" i="5"/>
  <c r="AR2641" i="5"/>
  <c r="AS2641" i="5"/>
  <c r="AT2641" i="5"/>
  <c r="AU2641" i="5"/>
  <c r="AV2641" i="5"/>
  <c r="AW2641" i="5"/>
  <c r="AX2641" i="5"/>
  <c r="AY2641" i="5"/>
  <c r="AZ2641" i="5"/>
  <c r="BA2641" i="5"/>
  <c r="BB2641" i="5"/>
  <c r="BC2641" i="5"/>
  <c r="BD2641" i="5"/>
  <c r="BE2641" i="5"/>
  <c r="BF2641" i="5"/>
  <c r="BG2641" i="5"/>
  <c r="BH2641" i="5"/>
  <c r="BI2641" i="5"/>
  <c r="BJ2641" i="5"/>
  <c r="BK2641" i="5"/>
  <c r="BL2641" i="5"/>
  <c r="BM2641" i="5"/>
  <c r="BN2641" i="5"/>
  <c r="BO2641" i="5"/>
  <c r="BP2641" i="5"/>
  <c r="BQ2641" i="5"/>
  <c r="BR2641" i="5"/>
  <c r="BS2641" i="5"/>
  <c r="BT2641" i="5"/>
  <c r="BU2641" i="5"/>
  <c r="BV2641" i="5"/>
  <c r="BW2641" i="5"/>
  <c r="BX2641" i="5"/>
  <c r="BY2641" i="5"/>
  <c r="BZ2641" i="5"/>
  <c r="CA2641" i="5"/>
  <c r="CB2641" i="5"/>
  <c r="CC2641" i="5"/>
  <c r="CD2641" i="5"/>
  <c r="CE2641" i="5"/>
  <c r="CF2641" i="5"/>
  <c r="CG2641" i="5"/>
  <c r="CH2641" i="5"/>
  <c r="CI2641" i="5"/>
  <c r="CJ2641" i="5"/>
  <c r="CK2641" i="5"/>
  <c r="CL2641" i="5"/>
  <c r="CM2641" i="5"/>
  <c r="CN2641" i="5"/>
  <c r="CO2641" i="5"/>
  <c r="CP2641" i="5"/>
  <c r="CQ2641" i="5"/>
  <c r="CR2641" i="5"/>
  <c r="CS2641" i="5"/>
  <c r="CT2641" i="5"/>
  <c r="CU2641" i="5"/>
  <c r="CV2641" i="5"/>
  <c r="CW2641" i="5"/>
  <c r="CX2641" i="5"/>
  <c r="CY2641" i="5"/>
  <c r="CZ2641" i="5"/>
  <c r="DA2641" i="5"/>
  <c r="DB2641" i="5"/>
  <c r="DC2641" i="5"/>
  <c r="DD2641" i="5"/>
  <c r="DE2641" i="5"/>
  <c r="DF2641" i="5"/>
  <c r="DG2641" i="5"/>
  <c r="DH2641" i="5"/>
  <c r="DI2641" i="5"/>
  <c r="DJ2641" i="5"/>
  <c r="DK2641" i="5"/>
  <c r="DL2641" i="5"/>
  <c r="DM2641" i="5"/>
  <c r="DN2641" i="5"/>
  <c r="D2642" i="5"/>
  <c r="AG2642" i="5" s="1"/>
  <c r="AH2642" i="5"/>
  <c r="AI2642" i="5"/>
  <c r="AJ2642" i="5"/>
  <c r="AK2642" i="5"/>
  <c r="AL2642" i="5"/>
  <c r="AM2642" i="5"/>
  <c r="AN2642" i="5"/>
  <c r="AO2642" i="5"/>
  <c r="AP2642" i="5"/>
  <c r="AQ2642" i="5"/>
  <c r="AR2642" i="5"/>
  <c r="AS2642" i="5"/>
  <c r="AT2642" i="5"/>
  <c r="AU2642" i="5"/>
  <c r="AV2642" i="5"/>
  <c r="AW2642" i="5"/>
  <c r="AX2642" i="5"/>
  <c r="AY2642" i="5"/>
  <c r="AZ2642" i="5"/>
  <c r="BA2642" i="5"/>
  <c r="BB2642" i="5"/>
  <c r="BC2642" i="5"/>
  <c r="BD2642" i="5"/>
  <c r="BE2642" i="5"/>
  <c r="BF2642" i="5"/>
  <c r="BG2642" i="5"/>
  <c r="BH2642" i="5"/>
  <c r="BI2642" i="5"/>
  <c r="BJ2642" i="5"/>
  <c r="BK2642" i="5"/>
  <c r="BL2642" i="5"/>
  <c r="BM2642" i="5"/>
  <c r="BN2642" i="5"/>
  <c r="BO2642" i="5"/>
  <c r="BP2642" i="5"/>
  <c r="BQ2642" i="5"/>
  <c r="BR2642" i="5"/>
  <c r="BS2642" i="5"/>
  <c r="BT2642" i="5"/>
  <c r="BU2642" i="5"/>
  <c r="BV2642" i="5"/>
  <c r="BW2642" i="5"/>
  <c r="BX2642" i="5"/>
  <c r="BY2642" i="5"/>
  <c r="BZ2642" i="5"/>
  <c r="CA2642" i="5"/>
  <c r="CB2642" i="5"/>
  <c r="CC2642" i="5"/>
  <c r="CD2642" i="5"/>
  <c r="CE2642" i="5"/>
  <c r="CF2642" i="5"/>
  <c r="CG2642" i="5"/>
  <c r="CH2642" i="5"/>
  <c r="CI2642" i="5"/>
  <c r="CJ2642" i="5"/>
  <c r="CK2642" i="5"/>
  <c r="CL2642" i="5"/>
  <c r="CM2642" i="5"/>
  <c r="CN2642" i="5"/>
  <c r="CO2642" i="5"/>
  <c r="CP2642" i="5"/>
  <c r="CQ2642" i="5"/>
  <c r="CR2642" i="5"/>
  <c r="CS2642" i="5"/>
  <c r="CT2642" i="5"/>
  <c r="CU2642" i="5"/>
  <c r="CV2642" i="5"/>
  <c r="CW2642" i="5"/>
  <c r="CX2642" i="5"/>
  <c r="CY2642" i="5"/>
  <c r="CZ2642" i="5"/>
  <c r="DA2642" i="5"/>
  <c r="DB2642" i="5"/>
  <c r="DC2642" i="5"/>
  <c r="DD2642" i="5"/>
  <c r="DE2642" i="5"/>
  <c r="DF2642" i="5"/>
  <c r="DG2642" i="5"/>
  <c r="DH2642" i="5"/>
  <c r="DI2642" i="5"/>
  <c r="DJ2642" i="5"/>
  <c r="DK2642" i="5"/>
  <c r="DL2642" i="5"/>
  <c r="DM2642" i="5"/>
  <c r="DN2642" i="5"/>
  <c r="D2643" i="5"/>
  <c r="AG2643" i="5"/>
  <c r="AH2643" i="5"/>
  <c r="AI2643" i="5"/>
  <c r="AJ2643" i="5"/>
  <c r="AL2643" i="5" s="1"/>
  <c r="AK2643" i="5"/>
  <c r="AM2643" i="5"/>
  <c r="AN2643" i="5"/>
  <c r="AO2643" i="5"/>
  <c r="AP2643" i="5"/>
  <c r="AQ2643" i="5"/>
  <c r="AR2643" i="5"/>
  <c r="AT2643" i="5" s="1"/>
  <c r="AS2643" i="5"/>
  <c r="AU2643" i="5"/>
  <c r="AV2643" i="5"/>
  <c r="AW2643" i="5"/>
  <c r="AX2643" i="5" s="1"/>
  <c r="AY2643" i="5"/>
  <c r="AZ2643" i="5"/>
  <c r="BB2643" i="5" s="1"/>
  <c r="BA2643" i="5"/>
  <c r="BC2643" i="5"/>
  <c r="BD2643" i="5"/>
  <c r="BF2643" i="5" s="1"/>
  <c r="BE2643" i="5"/>
  <c r="BG2643" i="5"/>
  <c r="BH2643" i="5"/>
  <c r="BJ2643" i="5" s="1"/>
  <c r="BI2643" i="5"/>
  <c r="BK2643" i="5"/>
  <c r="BL2643" i="5"/>
  <c r="BN2643" i="5" s="1"/>
  <c r="BM2643" i="5"/>
  <c r="BO2643" i="5"/>
  <c r="BP2643" i="5"/>
  <c r="BR2643" i="5" s="1"/>
  <c r="BQ2643" i="5"/>
  <c r="BS2643" i="5"/>
  <c r="BT2643" i="5"/>
  <c r="BU2643" i="5"/>
  <c r="BV2643" i="5"/>
  <c r="BW2643" i="5"/>
  <c r="BX2643" i="5"/>
  <c r="BZ2643" i="5" s="1"/>
  <c r="BY2643" i="5"/>
  <c r="CA2643" i="5"/>
  <c r="CB2643" i="5"/>
  <c r="CC2643" i="5"/>
  <c r="CD2643" i="5"/>
  <c r="CE2643" i="5"/>
  <c r="CF2643" i="5"/>
  <c r="CH2643" i="5" s="1"/>
  <c r="CG2643" i="5"/>
  <c r="CI2643" i="5"/>
  <c r="CJ2643" i="5"/>
  <c r="CL2643" i="5" s="1"/>
  <c r="CK2643" i="5"/>
  <c r="CM2643" i="5"/>
  <c r="CN2643" i="5"/>
  <c r="CP2643" i="5" s="1"/>
  <c r="CO2643" i="5"/>
  <c r="CQ2643" i="5"/>
  <c r="CR2643" i="5"/>
  <c r="CT2643" i="5" s="1"/>
  <c r="CS2643" i="5"/>
  <c r="CU2643" i="5"/>
  <c r="CV2643" i="5"/>
  <c r="CX2643" i="5" s="1"/>
  <c r="CW2643" i="5"/>
  <c r="CY2643" i="5"/>
  <c r="CZ2643" i="5"/>
  <c r="DA2643" i="5"/>
  <c r="DB2643" i="5"/>
  <c r="DC2643" i="5"/>
  <c r="DD2643" i="5"/>
  <c r="DF2643" i="5" s="1"/>
  <c r="DE2643" i="5"/>
  <c r="DG2643" i="5"/>
  <c r="DH2643" i="5"/>
  <c r="DI2643" i="5"/>
  <c r="DJ2643" i="5" s="1"/>
  <c r="DP2643" i="5" s="1"/>
  <c r="DK2643" i="5"/>
  <c r="DL2643" i="5"/>
  <c r="DN2643" i="5" s="1"/>
  <c r="DM2643" i="5"/>
  <c r="D2644" i="5"/>
  <c r="AG2644" i="5" s="1"/>
  <c r="AH2644" i="5"/>
  <c r="AI2644" i="5"/>
  <c r="AJ2644" i="5"/>
  <c r="AK2644" i="5"/>
  <c r="AL2644" i="5"/>
  <c r="AM2644" i="5"/>
  <c r="AP2644" i="5" s="1"/>
  <c r="AN2644" i="5"/>
  <c r="AO2644" i="5"/>
  <c r="AQ2644" i="5"/>
  <c r="AR2644" i="5"/>
  <c r="AS2644" i="5"/>
  <c r="AT2644" i="5"/>
  <c r="AU2644" i="5"/>
  <c r="AX2644" i="5" s="1"/>
  <c r="AV2644" i="5"/>
  <c r="AW2644" i="5"/>
  <c r="AY2644" i="5"/>
  <c r="AZ2644" i="5"/>
  <c r="BA2644" i="5"/>
  <c r="BB2644" i="5"/>
  <c r="BC2644" i="5"/>
  <c r="BF2644" i="5" s="1"/>
  <c r="BD2644" i="5"/>
  <c r="BE2644" i="5"/>
  <c r="BG2644" i="5"/>
  <c r="BH2644" i="5"/>
  <c r="BI2644" i="5"/>
  <c r="BJ2644" i="5"/>
  <c r="BK2644" i="5"/>
  <c r="BN2644" i="5" s="1"/>
  <c r="BL2644" i="5"/>
  <c r="BM2644" i="5"/>
  <c r="BO2644" i="5"/>
  <c r="BP2644" i="5"/>
  <c r="BQ2644" i="5"/>
  <c r="BR2644" i="5"/>
  <c r="BS2644" i="5"/>
  <c r="BV2644" i="5" s="1"/>
  <c r="BT2644" i="5"/>
  <c r="BU2644" i="5"/>
  <c r="BW2644" i="5"/>
  <c r="BX2644" i="5"/>
  <c r="BY2644" i="5"/>
  <c r="BZ2644" i="5"/>
  <c r="CA2644" i="5"/>
  <c r="CD2644" i="5" s="1"/>
  <c r="CB2644" i="5"/>
  <c r="CC2644" i="5"/>
  <c r="CE2644" i="5"/>
  <c r="CF2644" i="5"/>
  <c r="CG2644" i="5"/>
  <c r="CH2644" i="5"/>
  <c r="CI2644" i="5"/>
  <c r="CL2644" i="5" s="1"/>
  <c r="CJ2644" i="5"/>
  <c r="CK2644" i="5"/>
  <c r="CM2644" i="5"/>
  <c r="CN2644" i="5"/>
  <c r="CO2644" i="5"/>
  <c r="CP2644" i="5"/>
  <c r="CQ2644" i="5"/>
  <c r="CT2644" i="5" s="1"/>
  <c r="CR2644" i="5"/>
  <c r="CS2644" i="5"/>
  <c r="CU2644" i="5"/>
  <c r="CV2644" i="5"/>
  <c r="CW2644" i="5"/>
  <c r="CX2644" i="5"/>
  <c r="CY2644" i="5"/>
  <c r="DB2644" i="5" s="1"/>
  <c r="CZ2644" i="5"/>
  <c r="DA2644" i="5"/>
  <c r="DC2644" i="5"/>
  <c r="DD2644" i="5"/>
  <c r="DE2644" i="5"/>
  <c r="DF2644" i="5"/>
  <c r="DP2644" i="5" s="1"/>
  <c r="DG2644" i="5"/>
  <c r="DJ2644" i="5" s="1"/>
  <c r="DH2644" i="5"/>
  <c r="DI2644" i="5"/>
  <c r="DK2644" i="5"/>
  <c r="DL2644" i="5"/>
  <c r="DM2644" i="5"/>
  <c r="DN2644" i="5"/>
  <c r="D2645" i="5"/>
  <c r="AG2645" i="5" s="1"/>
  <c r="AH2645" i="5"/>
  <c r="AI2645" i="5"/>
  <c r="AJ2645" i="5"/>
  <c r="AK2645" i="5"/>
  <c r="AL2645" i="5"/>
  <c r="AM2645" i="5"/>
  <c r="AN2645" i="5"/>
  <c r="AO2645" i="5"/>
  <c r="AP2645" i="5"/>
  <c r="AQ2645" i="5"/>
  <c r="AR2645" i="5"/>
  <c r="AS2645" i="5"/>
  <c r="AT2645" i="5"/>
  <c r="AU2645" i="5"/>
  <c r="AV2645" i="5"/>
  <c r="AW2645" i="5"/>
  <c r="AX2645" i="5"/>
  <c r="AY2645" i="5"/>
  <c r="AZ2645" i="5"/>
  <c r="BA2645" i="5"/>
  <c r="BB2645" i="5"/>
  <c r="BC2645" i="5"/>
  <c r="BD2645" i="5"/>
  <c r="BE2645" i="5"/>
  <c r="BF2645" i="5"/>
  <c r="BG2645" i="5"/>
  <c r="BH2645" i="5"/>
  <c r="BI2645" i="5"/>
  <c r="BJ2645" i="5"/>
  <c r="BK2645" i="5"/>
  <c r="BL2645" i="5"/>
  <c r="BM2645" i="5"/>
  <c r="BN2645" i="5"/>
  <c r="BO2645" i="5"/>
  <c r="BP2645" i="5"/>
  <c r="BQ2645" i="5"/>
  <c r="BR2645" i="5"/>
  <c r="BS2645" i="5"/>
  <c r="BT2645" i="5"/>
  <c r="BU2645" i="5"/>
  <c r="BV2645" i="5"/>
  <c r="BW2645" i="5"/>
  <c r="BX2645" i="5"/>
  <c r="BY2645" i="5"/>
  <c r="BZ2645" i="5"/>
  <c r="CA2645" i="5"/>
  <c r="CB2645" i="5"/>
  <c r="CC2645" i="5"/>
  <c r="CD2645" i="5"/>
  <c r="CE2645" i="5"/>
  <c r="CF2645" i="5"/>
  <c r="CG2645" i="5"/>
  <c r="CH2645" i="5"/>
  <c r="CI2645" i="5"/>
  <c r="CJ2645" i="5"/>
  <c r="CK2645" i="5"/>
  <c r="CL2645" i="5"/>
  <c r="CM2645" i="5"/>
  <c r="CN2645" i="5"/>
  <c r="CO2645" i="5"/>
  <c r="CP2645" i="5"/>
  <c r="CQ2645" i="5"/>
  <c r="CR2645" i="5"/>
  <c r="CS2645" i="5"/>
  <c r="CT2645" i="5"/>
  <c r="CU2645" i="5"/>
  <c r="CV2645" i="5"/>
  <c r="CW2645" i="5"/>
  <c r="CX2645" i="5"/>
  <c r="CY2645" i="5"/>
  <c r="CZ2645" i="5"/>
  <c r="DA2645" i="5"/>
  <c r="DB2645" i="5"/>
  <c r="DC2645" i="5"/>
  <c r="DD2645" i="5"/>
  <c r="DE2645" i="5"/>
  <c r="DF2645" i="5"/>
  <c r="DG2645" i="5"/>
  <c r="DH2645" i="5"/>
  <c r="DI2645" i="5"/>
  <c r="DJ2645" i="5"/>
  <c r="DK2645" i="5"/>
  <c r="DL2645" i="5"/>
  <c r="DM2645" i="5"/>
  <c r="DN2645" i="5"/>
  <c r="D2646" i="5"/>
  <c r="AG2646" i="5" s="1"/>
  <c r="AH2646" i="5"/>
  <c r="AI2646" i="5"/>
  <c r="AJ2646" i="5"/>
  <c r="AK2646" i="5"/>
  <c r="AL2646" i="5"/>
  <c r="AM2646" i="5"/>
  <c r="AN2646" i="5"/>
  <c r="AO2646" i="5"/>
  <c r="AP2646" i="5"/>
  <c r="AQ2646" i="5"/>
  <c r="AR2646" i="5"/>
  <c r="AS2646" i="5"/>
  <c r="AT2646" i="5"/>
  <c r="AU2646" i="5"/>
  <c r="AV2646" i="5"/>
  <c r="AW2646" i="5"/>
  <c r="AX2646" i="5"/>
  <c r="AY2646" i="5"/>
  <c r="AZ2646" i="5"/>
  <c r="BA2646" i="5"/>
  <c r="BB2646" i="5"/>
  <c r="BC2646" i="5"/>
  <c r="BD2646" i="5"/>
  <c r="BE2646" i="5"/>
  <c r="BF2646" i="5"/>
  <c r="BG2646" i="5"/>
  <c r="BH2646" i="5"/>
  <c r="BI2646" i="5"/>
  <c r="BJ2646" i="5"/>
  <c r="BK2646" i="5"/>
  <c r="BL2646" i="5"/>
  <c r="BM2646" i="5"/>
  <c r="BN2646" i="5"/>
  <c r="BO2646" i="5"/>
  <c r="BP2646" i="5"/>
  <c r="BQ2646" i="5"/>
  <c r="BR2646" i="5"/>
  <c r="BS2646" i="5"/>
  <c r="BT2646" i="5"/>
  <c r="BU2646" i="5"/>
  <c r="BV2646" i="5"/>
  <c r="BW2646" i="5"/>
  <c r="BX2646" i="5"/>
  <c r="BY2646" i="5"/>
  <c r="BZ2646" i="5"/>
  <c r="CA2646" i="5"/>
  <c r="CB2646" i="5"/>
  <c r="CC2646" i="5"/>
  <c r="CD2646" i="5"/>
  <c r="CE2646" i="5"/>
  <c r="CF2646" i="5"/>
  <c r="CG2646" i="5"/>
  <c r="CH2646" i="5"/>
  <c r="CI2646" i="5"/>
  <c r="CJ2646" i="5"/>
  <c r="CK2646" i="5"/>
  <c r="CL2646" i="5"/>
  <c r="CM2646" i="5"/>
  <c r="CN2646" i="5"/>
  <c r="CO2646" i="5"/>
  <c r="CP2646" i="5"/>
  <c r="CQ2646" i="5"/>
  <c r="CR2646" i="5"/>
  <c r="CS2646" i="5"/>
  <c r="CT2646" i="5"/>
  <c r="CU2646" i="5"/>
  <c r="CV2646" i="5"/>
  <c r="CW2646" i="5"/>
  <c r="CX2646" i="5"/>
  <c r="CY2646" i="5"/>
  <c r="CZ2646" i="5"/>
  <c r="DA2646" i="5"/>
  <c r="DB2646" i="5"/>
  <c r="DC2646" i="5"/>
  <c r="DD2646" i="5"/>
  <c r="DE2646" i="5"/>
  <c r="DF2646" i="5"/>
  <c r="DG2646" i="5"/>
  <c r="DH2646" i="5"/>
  <c r="DI2646" i="5"/>
  <c r="DJ2646" i="5"/>
  <c r="DK2646" i="5"/>
  <c r="DL2646" i="5"/>
  <c r="DM2646" i="5"/>
  <c r="DN2646" i="5"/>
  <c r="D2647" i="5"/>
  <c r="AG2647" i="5" s="1"/>
  <c r="AH2647" i="5"/>
  <c r="AI2647" i="5"/>
  <c r="AJ2647" i="5"/>
  <c r="AK2647" i="5"/>
  <c r="AL2647" i="5"/>
  <c r="AM2647" i="5"/>
  <c r="AN2647" i="5"/>
  <c r="AO2647" i="5"/>
  <c r="AP2647" i="5"/>
  <c r="AQ2647" i="5"/>
  <c r="AR2647" i="5"/>
  <c r="AS2647" i="5"/>
  <c r="AT2647" i="5"/>
  <c r="AU2647" i="5"/>
  <c r="AV2647" i="5"/>
  <c r="AW2647" i="5"/>
  <c r="AX2647" i="5"/>
  <c r="AY2647" i="5"/>
  <c r="AZ2647" i="5"/>
  <c r="BA2647" i="5"/>
  <c r="BB2647" i="5"/>
  <c r="BC2647" i="5"/>
  <c r="BD2647" i="5"/>
  <c r="BE2647" i="5"/>
  <c r="BF2647" i="5"/>
  <c r="BG2647" i="5"/>
  <c r="BH2647" i="5"/>
  <c r="BI2647" i="5"/>
  <c r="BJ2647" i="5"/>
  <c r="BK2647" i="5"/>
  <c r="BL2647" i="5"/>
  <c r="BM2647" i="5"/>
  <c r="BN2647" i="5"/>
  <c r="BO2647" i="5"/>
  <c r="BP2647" i="5"/>
  <c r="BQ2647" i="5"/>
  <c r="BR2647" i="5"/>
  <c r="BS2647" i="5"/>
  <c r="BT2647" i="5"/>
  <c r="BU2647" i="5"/>
  <c r="BV2647" i="5"/>
  <c r="BW2647" i="5"/>
  <c r="BX2647" i="5"/>
  <c r="BY2647" i="5"/>
  <c r="BZ2647" i="5"/>
  <c r="CA2647" i="5"/>
  <c r="CB2647" i="5"/>
  <c r="CC2647" i="5"/>
  <c r="CD2647" i="5"/>
  <c r="CE2647" i="5"/>
  <c r="CF2647" i="5"/>
  <c r="CG2647" i="5"/>
  <c r="CH2647" i="5"/>
  <c r="CI2647" i="5"/>
  <c r="CJ2647" i="5"/>
  <c r="CK2647" i="5"/>
  <c r="CL2647" i="5"/>
  <c r="CM2647" i="5"/>
  <c r="CN2647" i="5"/>
  <c r="CO2647" i="5"/>
  <c r="CP2647" i="5"/>
  <c r="CQ2647" i="5"/>
  <c r="CR2647" i="5"/>
  <c r="CS2647" i="5"/>
  <c r="CT2647" i="5"/>
  <c r="CU2647" i="5"/>
  <c r="CV2647" i="5"/>
  <c r="CW2647" i="5"/>
  <c r="CX2647" i="5"/>
  <c r="CY2647" i="5"/>
  <c r="CZ2647" i="5"/>
  <c r="DA2647" i="5"/>
  <c r="DB2647" i="5"/>
  <c r="DC2647" i="5"/>
  <c r="DD2647" i="5"/>
  <c r="DE2647" i="5"/>
  <c r="DF2647" i="5"/>
  <c r="DG2647" i="5"/>
  <c r="DH2647" i="5"/>
  <c r="DI2647" i="5"/>
  <c r="DJ2647" i="5"/>
  <c r="DP2647" i="5" s="1"/>
  <c r="DK2647" i="5"/>
  <c r="DL2647" i="5"/>
  <c r="DM2647" i="5"/>
  <c r="DN2647" i="5"/>
  <c r="D2648" i="5"/>
  <c r="AG2648" i="5" s="1"/>
  <c r="AH2648" i="5"/>
  <c r="AI2648" i="5"/>
  <c r="AJ2648" i="5"/>
  <c r="AL2648" i="5" s="1"/>
  <c r="AK2648" i="5"/>
  <c r="AM2648" i="5"/>
  <c r="AP2648" i="5" s="1"/>
  <c r="AN2648" i="5"/>
  <c r="AO2648" i="5"/>
  <c r="AQ2648" i="5"/>
  <c r="AR2648" i="5"/>
  <c r="AT2648" i="5" s="1"/>
  <c r="AS2648" i="5"/>
  <c r="AU2648" i="5"/>
  <c r="AX2648" i="5" s="1"/>
  <c r="AV2648" i="5"/>
  <c r="AW2648" i="5"/>
  <c r="AY2648" i="5"/>
  <c r="AZ2648" i="5"/>
  <c r="BB2648" i="5" s="1"/>
  <c r="BA2648" i="5"/>
  <c r="BC2648" i="5"/>
  <c r="BF2648" i="5" s="1"/>
  <c r="BD2648" i="5"/>
  <c r="BE2648" i="5"/>
  <c r="BG2648" i="5"/>
  <c r="BH2648" i="5"/>
  <c r="BJ2648" i="5" s="1"/>
  <c r="BI2648" i="5"/>
  <c r="BK2648" i="5"/>
  <c r="BN2648" i="5" s="1"/>
  <c r="BL2648" i="5"/>
  <c r="BM2648" i="5"/>
  <c r="BO2648" i="5"/>
  <c r="BP2648" i="5"/>
  <c r="BR2648" i="5" s="1"/>
  <c r="BQ2648" i="5"/>
  <c r="BS2648" i="5"/>
  <c r="BV2648" i="5" s="1"/>
  <c r="BT2648" i="5"/>
  <c r="BU2648" i="5"/>
  <c r="BW2648" i="5"/>
  <c r="BX2648" i="5"/>
  <c r="BZ2648" i="5" s="1"/>
  <c r="BY2648" i="5"/>
  <c r="CA2648" i="5"/>
  <c r="CD2648" i="5" s="1"/>
  <c r="CB2648" i="5"/>
  <c r="CC2648" i="5"/>
  <c r="CE2648" i="5"/>
  <c r="CF2648" i="5"/>
  <c r="CH2648" i="5" s="1"/>
  <c r="CG2648" i="5"/>
  <c r="CI2648" i="5"/>
  <c r="CL2648" i="5" s="1"/>
  <c r="CJ2648" i="5"/>
  <c r="CK2648" i="5"/>
  <c r="CM2648" i="5"/>
  <c r="CN2648" i="5"/>
  <c r="CP2648" i="5" s="1"/>
  <c r="CO2648" i="5"/>
  <c r="CQ2648" i="5"/>
  <c r="CT2648" i="5" s="1"/>
  <c r="CR2648" i="5"/>
  <c r="CS2648" i="5"/>
  <c r="CU2648" i="5"/>
  <c r="CV2648" i="5"/>
  <c r="CX2648" i="5" s="1"/>
  <c r="CW2648" i="5"/>
  <c r="CY2648" i="5"/>
  <c r="DB2648" i="5" s="1"/>
  <c r="CZ2648" i="5"/>
  <c r="DA2648" i="5"/>
  <c r="DC2648" i="5"/>
  <c r="DD2648" i="5"/>
  <c r="DF2648" i="5" s="1"/>
  <c r="DP2648" i="5" s="1"/>
  <c r="DE2648" i="5"/>
  <c r="DG2648" i="5"/>
  <c r="DJ2648" i="5" s="1"/>
  <c r="DH2648" i="5"/>
  <c r="DI2648" i="5"/>
  <c r="DK2648" i="5"/>
  <c r="DL2648" i="5"/>
  <c r="DN2648" i="5" s="1"/>
  <c r="DM2648" i="5"/>
  <c r="D2649" i="5"/>
  <c r="AG2649" i="5" s="1"/>
  <c r="AH2649" i="5"/>
  <c r="AI2649" i="5"/>
  <c r="AJ2649" i="5"/>
  <c r="AK2649" i="5"/>
  <c r="AM2649" i="5"/>
  <c r="AN2649" i="5"/>
  <c r="AP2649" i="5" s="1"/>
  <c r="AO2649" i="5"/>
  <c r="AQ2649" i="5"/>
  <c r="AR2649" i="5"/>
  <c r="AT2649" i="5" s="1"/>
  <c r="AS2649" i="5"/>
  <c r="AU2649" i="5"/>
  <c r="AV2649" i="5"/>
  <c r="AX2649" i="5" s="1"/>
  <c r="AW2649" i="5"/>
  <c r="AY2649" i="5"/>
  <c r="AZ2649" i="5"/>
  <c r="BB2649" i="5" s="1"/>
  <c r="BA2649" i="5"/>
  <c r="BC2649" i="5"/>
  <c r="BD2649" i="5"/>
  <c r="BF2649" i="5" s="1"/>
  <c r="BE2649" i="5"/>
  <c r="BG2649" i="5"/>
  <c r="BH2649" i="5"/>
  <c r="BJ2649" i="5" s="1"/>
  <c r="BI2649" i="5"/>
  <c r="BK2649" i="5"/>
  <c r="BL2649" i="5"/>
  <c r="BN2649" i="5" s="1"/>
  <c r="BM2649" i="5"/>
  <c r="BO2649" i="5"/>
  <c r="BP2649" i="5"/>
  <c r="BQ2649" i="5"/>
  <c r="BS2649" i="5"/>
  <c r="BT2649" i="5"/>
  <c r="BV2649" i="5" s="1"/>
  <c r="BU2649" i="5"/>
  <c r="BW2649" i="5"/>
  <c r="BX2649" i="5"/>
  <c r="BZ2649" i="5" s="1"/>
  <c r="BY2649" i="5"/>
  <c r="CA2649" i="5"/>
  <c r="CB2649" i="5"/>
  <c r="CD2649" i="5" s="1"/>
  <c r="CC2649" i="5"/>
  <c r="CE2649" i="5"/>
  <c r="CF2649" i="5"/>
  <c r="CH2649" i="5" s="1"/>
  <c r="CG2649" i="5"/>
  <c r="CI2649" i="5"/>
  <c r="CJ2649" i="5"/>
  <c r="CL2649" i="5" s="1"/>
  <c r="CK2649" i="5"/>
  <c r="CM2649" i="5"/>
  <c r="CN2649" i="5"/>
  <c r="CP2649" i="5" s="1"/>
  <c r="CO2649" i="5"/>
  <c r="CQ2649" i="5"/>
  <c r="CR2649" i="5"/>
  <c r="CT2649" i="5" s="1"/>
  <c r="CS2649" i="5"/>
  <c r="CU2649" i="5"/>
  <c r="CV2649" i="5"/>
  <c r="CW2649" i="5"/>
  <c r="CY2649" i="5"/>
  <c r="CZ2649" i="5"/>
  <c r="DB2649" i="5" s="1"/>
  <c r="DA2649" i="5"/>
  <c r="DC2649" i="5"/>
  <c r="DD2649" i="5"/>
  <c r="DF2649" i="5" s="1"/>
  <c r="DE2649" i="5"/>
  <c r="DG2649" i="5"/>
  <c r="DH2649" i="5"/>
  <c r="DJ2649" i="5" s="1"/>
  <c r="DI2649" i="5"/>
  <c r="DK2649" i="5"/>
  <c r="DL2649" i="5"/>
  <c r="DN2649" i="5" s="1"/>
  <c r="DM2649" i="5"/>
  <c r="D2650" i="5"/>
  <c r="AG2650" i="5" s="1"/>
  <c r="AH2650" i="5"/>
  <c r="AI2650" i="5"/>
  <c r="AJ2650" i="5"/>
  <c r="AL2650" i="5" s="1"/>
  <c r="AK2650" i="5"/>
  <c r="AM2650" i="5"/>
  <c r="AN2650" i="5"/>
  <c r="AP2650" i="5" s="1"/>
  <c r="AO2650" i="5"/>
  <c r="AQ2650" i="5"/>
  <c r="AR2650" i="5"/>
  <c r="AT2650" i="5" s="1"/>
  <c r="AS2650" i="5"/>
  <c r="AU2650" i="5"/>
  <c r="AV2650" i="5"/>
  <c r="AX2650" i="5" s="1"/>
  <c r="AW2650" i="5"/>
  <c r="AY2650" i="5"/>
  <c r="AZ2650" i="5"/>
  <c r="BB2650" i="5" s="1"/>
  <c r="BA2650" i="5"/>
  <c r="BC2650" i="5"/>
  <c r="BD2650" i="5"/>
  <c r="BF2650" i="5" s="1"/>
  <c r="BE2650" i="5"/>
  <c r="BG2650" i="5"/>
  <c r="BH2650" i="5"/>
  <c r="BJ2650" i="5" s="1"/>
  <c r="BI2650" i="5"/>
  <c r="BK2650" i="5"/>
  <c r="BL2650" i="5"/>
  <c r="BN2650" i="5" s="1"/>
  <c r="BM2650" i="5"/>
  <c r="BO2650" i="5"/>
  <c r="BP2650" i="5"/>
  <c r="BR2650" i="5" s="1"/>
  <c r="BQ2650" i="5"/>
  <c r="BS2650" i="5"/>
  <c r="BT2650" i="5"/>
  <c r="BV2650" i="5" s="1"/>
  <c r="BU2650" i="5"/>
  <c r="BW2650" i="5"/>
  <c r="BX2650" i="5"/>
  <c r="BZ2650" i="5" s="1"/>
  <c r="BY2650" i="5"/>
  <c r="CA2650" i="5"/>
  <c r="CB2650" i="5"/>
  <c r="CD2650" i="5" s="1"/>
  <c r="CC2650" i="5"/>
  <c r="CE2650" i="5"/>
  <c r="CF2650" i="5"/>
  <c r="CH2650" i="5" s="1"/>
  <c r="CG2650" i="5"/>
  <c r="CI2650" i="5"/>
  <c r="CJ2650" i="5"/>
  <c r="CL2650" i="5" s="1"/>
  <c r="CK2650" i="5"/>
  <c r="CM2650" i="5"/>
  <c r="CN2650" i="5"/>
  <c r="CP2650" i="5" s="1"/>
  <c r="CO2650" i="5"/>
  <c r="CQ2650" i="5"/>
  <c r="CR2650" i="5"/>
  <c r="CT2650" i="5" s="1"/>
  <c r="CS2650" i="5"/>
  <c r="CU2650" i="5"/>
  <c r="CV2650" i="5"/>
  <c r="CX2650" i="5" s="1"/>
  <c r="CW2650" i="5"/>
  <c r="CY2650" i="5"/>
  <c r="CZ2650" i="5"/>
  <c r="DB2650" i="5" s="1"/>
  <c r="DA2650" i="5"/>
  <c r="DC2650" i="5"/>
  <c r="DD2650" i="5"/>
  <c r="DF2650" i="5" s="1"/>
  <c r="DE2650" i="5"/>
  <c r="DG2650" i="5"/>
  <c r="DH2650" i="5"/>
  <c r="DJ2650" i="5" s="1"/>
  <c r="DI2650" i="5"/>
  <c r="DK2650" i="5"/>
  <c r="DL2650" i="5"/>
  <c r="DN2650" i="5" s="1"/>
  <c r="DM2650" i="5"/>
  <c r="DP2650" i="5"/>
  <c r="D2651" i="5"/>
  <c r="AG2651" i="5" s="1"/>
  <c r="AH2651" i="5"/>
  <c r="AI2651" i="5"/>
  <c r="AJ2651" i="5"/>
  <c r="AK2651" i="5"/>
  <c r="AL2651" i="5"/>
  <c r="AM2651" i="5"/>
  <c r="AN2651" i="5"/>
  <c r="AP2651" i="5" s="1"/>
  <c r="AO2651" i="5"/>
  <c r="AQ2651" i="5"/>
  <c r="AR2651" i="5"/>
  <c r="AT2651" i="5" s="1"/>
  <c r="AS2651" i="5"/>
  <c r="AU2651" i="5"/>
  <c r="AV2651" i="5"/>
  <c r="AW2651" i="5"/>
  <c r="AY2651" i="5"/>
  <c r="AZ2651" i="5"/>
  <c r="BA2651" i="5"/>
  <c r="BB2651" i="5"/>
  <c r="BC2651" i="5"/>
  <c r="BD2651" i="5"/>
  <c r="BF2651" i="5" s="1"/>
  <c r="BE2651" i="5"/>
  <c r="BG2651" i="5"/>
  <c r="BH2651" i="5"/>
  <c r="BI2651" i="5"/>
  <c r="BJ2651" i="5"/>
  <c r="BK2651" i="5"/>
  <c r="BL2651" i="5"/>
  <c r="BM2651" i="5"/>
  <c r="BO2651" i="5"/>
  <c r="BP2651" i="5"/>
  <c r="BR2651" i="5" s="1"/>
  <c r="BQ2651" i="5"/>
  <c r="BS2651" i="5"/>
  <c r="BT2651" i="5"/>
  <c r="BV2651" i="5" s="1"/>
  <c r="BU2651" i="5"/>
  <c r="BW2651" i="5"/>
  <c r="BX2651" i="5"/>
  <c r="BZ2651" i="5" s="1"/>
  <c r="BY2651" i="5"/>
  <c r="CA2651" i="5"/>
  <c r="CB2651" i="5"/>
  <c r="CD2651" i="5" s="1"/>
  <c r="CC2651" i="5"/>
  <c r="CE2651" i="5"/>
  <c r="CF2651" i="5"/>
  <c r="CH2651" i="5" s="1"/>
  <c r="CG2651" i="5"/>
  <c r="CI2651" i="5"/>
  <c r="CJ2651" i="5"/>
  <c r="CK2651" i="5"/>
  <c r="CM2651" i="5"/>
  <c r="CN2651" i="5"/>
  <c r="CO2651" i="5"/>
  <c r="CP2651" i="5"/>
  <c r="CQ2651" i="5"/>
  <c r="CR2651" i="5"/>
  <c r="CS2651" i="5"/>
  <c r="CU2651" i="5"/>
  <c r="CV2651" i="5"/>
  <c r="CW2651" i="5"/>
  <c r="CX2651" i="5"/>
  <c r="CY2651" i="5"/>
  <c r="CZ2651" i="5"/>
  <c r="DB2651" i="5" s="1"/>
  <c r="DA2651" i="5"/>
  <c r="DC2651" i="5"/>
  <c r="DD2651" i="5"/>
  <c r="DF2651" i="5" s="1"/>
  <c r="DP2651" i="5" s="1"/>
  <c r="DE2651" i="5"/>
  <c r="DG2651" i="5"/>
  <c r="DH2651" i="5"/>
  <c r="DJ2651" i="5" s="1"/>
  <c r="DI2651" i="5"/>
  <c r="DK2651" i="5"/>
  <c r="DL2651" i="5"/>
  <c r="DM2651" i="5"/>
  <c r="DN2651" i="5"/>
  <c r="D2652" i="5"/>
  <c r="AG2652" i="5" s="1"/>
  <c r="AH2652" i="5"/>
  <c r="AI2652" i="5"/>
  <c r="AJ2652" i="5"/>
  <c r="AL2652" i="5" s="1"/>
  <c r="AK2652" i="5"/>
  <c r="AM2652" i="5"/>
  <c r="AP2652" i="5" s="1"/>
  <c r="AN2652" i="5"/>
  <c r="AO2652" i="5"/>
  <c r="AQ2652" i="5"/>
  <c r="AR2652" i="5"/>
  <c r="AT2652" i="5" s="1"/>
  <c r="AS2652" i="5"/>
  <c r="AU2652" i="5"/>
  <c r="AV2652" i="5"/>
  <c r="AW2652" i="5"/>
  <c r="AY2652" i="5"/>
  <c r="AZ2652" i="5"/>
  <c r="BB2652" i="5" s="1"/>
  <c r="BA2652" i="5"/>
  <c r="BC2652" i="5"/>
  <c r="BF2652" i="5" s="1"/>
  <c r="BD2652" i="5"/>
  <c r="BE2652" i="5"/>
  <c r="BG2652" i="5"/>
  <c r="BH2652" i="5"/>
  <c r="BJ2652" i="5" s="1"/>
  <c r="BI2652" i="5"/>
  <c r="BK2652" i="5"/>
  <c r="BN2652" i="5" s="1"/>
  <c r="BL2652" i="5"/>
  <c r="BM2652" i="5"/>
  <c r="BO2652" i="5"/>
  <c r="BP2652" i="5"/>
  <c r="BR2652" i="5" s="1"/>
  <c r="BQ2652" i="5"/>
  <c r="BS2652" i="5"/>
  <c r="BV2652" i="5" s="1"/>
  <c r="BT2652" i="5"/>
  <c r="BU2652" i="5"/>
  <c r="BW2652" i="5"/>
  <c r="BX2652" i="5"/>
  <c r="BZ2652" i="5" s="1"/>
  <c r="BY2652" i="5"/>
  <c r="CA2652" i="5"/>
  <c r="CB2652" i="5"/>
  <c r="CC2652" i="5"/>
  <c r="CE2652" i="5"/>
  <c r="CF2652" i="5"/>
  <c r="CH2652" i="5" s="1"/>
  <c r="CG2652" i="5"/>
  <c r="CI2652" i="5"/>
  <c r="CL2652" i="5" s="1"/>
  <c r="CJ2652" i="5"/>
  <c r="CK2652" i="5"/>
  <c r="CM2652" i="5"/>
  <c r="CN2652" i="5"/>
  <c r="CP2652" i="5" s="1"/>
  <c r="CO2652" i="5"/>
  <c r="CQ2652" i="5"/>
  <c r="CT2652" i="5" s="1"/>
  <c r="CR2652" i="5"/>
  <c r="CS2652" i="5"/>
  <c r="CU2652" i="5"/>
  <c r="CV2652" i="5"/>
  <c r="CX2652" i="5" s="1"/>
  <c r="CW2652" i="5"/>
  <c r="CY2652" i="5"/>
  <c r="DB2652" i="5" s="1"/>
  <c r="CZ2652" i="5"/>
  <c r="DA2652" i="5"/>
  <c r="DC2652" i="5"/>
  <c r="DD2652" i="5"/>
  <c r="DF2652" i="5" s="1"/>
  <c r="DE2652" i="5"/>
  <c r="DG2652" i="5"/>
  <c r="DH2652" i="5"/>
  <c r="DI2652" i="5"/>
  <c r="DK2652" i="5"/>
  <c r="DL2652" i="5"/>
  <c r="DN2652" i="5" s="1"/>
  <c r="DM2652" i="5"/>
  <c r="D2653" i="5"/>
  <c r="AG2653" i="5" s="1"/>
  <c r="AH2653" i="5"/>
  <c r="AI2653" i="5"/>
  <c r="AJ2653" i="5"/>
  <c r="AK2653" i="5"/>
  <c r="AM2653" i="5"/>
  <c r="AN2653" i="5"/>
  <c r="AP2653" i="5" s="1"/>
  <c r="AO2653" i="5"/>
  <c r="AQ2653" i="5"/>
  <c r="AR2653" i="5"/>
  <c r="AT2653" i="5" s="1"/>
  <c r="AS2653" i="5"/>
  <c r="AU2653" i="5"/>
  <c r="AV2653" i="5"/>
  <c r="AX2653" i="5" s="1"/>
  <c r="AW2653" i="5"/>
  <c r="AY2653" i="5"/>
  <c r="AZ2653" i="5"/>
  <c r="BA2653" i="5"/>
  <c r="BC2653" i="5"/>
  <c r="BD2653" i="5"/>
  <c r="BF2653" i="5" s="1"/>
  <c r="BE2653" i="5"/>
  <c r="BG2653" i="5"/>
  <c r="BH2653" i="5"/>
  <c r="BI2653" i="5"/>
  <c r="BK2653" i="5"/>
  <c r="BL2653" i="5"/>
  <c r="BN2653" i="5" s="1"/>
  <c r="BM2653" i="5"/>
  <c r="BO2653" i="5"/>
  <c r="BP2653" i="5"/>
  <c r="BQ2653" i="5"/>
  <c r="BS2653" i="5"/>
  <c r="BT2653" i="5"/>
  <c r="BV2653" i="5" s="1"/>
  <c r="BU2653" i="5"/>
  <c r="BW2653" i="5"/>
  <c r="BX2653" i="5"/>
  <c r="BZ2653" i="5" s="1"/>
  <c r="BY2653" i="5"/>
  <c r="CA2653" i="5"/>
  <c r="CB2653" i="5"/>
  <c r="CD2653" i="5" s="1"/>
  <c r="CC2653" i="5"/>
  <c r="CE2653" i="5"/>
  <c r="CF2653" i="5"/>
  <c r="CG2653" i="5"/>
  <c r="CI2653" i="5"/>
  <c r="CJ2653" i="5"/>
  <c r="CL2653" i="5" s="1"/>
  <c r="CK2653" i="5"/>
  <c r="CM2653" i="5"/>
  <c r="CN2653" i="5"/>
  <c r="CO2653" i="5"/>
  <c r="CQ2653" i="5"/>
  <c r="CR2653" i="5"/>
  <c r="CT2653" i="5" s="1"/>
  <c r="CS2653" i="5"/>
  <c r="CU2653" i="5"/>
  <c r="CV2653" i="5"/>
  <c r="CW2653" i="5"/>
  <c r="CY2653" i="5"/>
  <c r="CZ2653" i="5"/>
  <c r="DB2653" i="5" s="1"/>
  <c r="DA2653" i="5"/>
  <c r="DC2653" i="5"/>
  <c r="DD2653" i="5"/>
  <c r="DF2653" i="5" s="1"/>
  <c r="DE2653" i="5"/>
  <c r="DG2653" i="5"/>
  <c r="DH2653" i="5"/>
  <c r="DJ2653" i="5" s="1"/>
  <c r="DI2653" i="5"/>
  <c r="DK2653" i="5"/>
  <c r="DL2653" i="5"/>
  <c r="DM2653" i="5"/>
  <c r="D2654" i="5"/>
  <c r="AG2654" i="5" s="1"/>
  <c r="AH2654" i="5"/>
  <c r="AI2654" i="5"/>
  <c r="AJ2654" i="5"/>
  <c r="AK2654" i="5"/>
  <c r="AM2654" i="5"/>
  <c r="AN2654" i="5"/>
  <c r="AP2654" i="5" s="1"/>
  <c r="AO2654" i="5"/>
  <c r="AQ2654" i="5"/>
  <c r="AR2654" i="5"/>
  <c r="AS2654" i="5"/>
  <c r="AU2654" i="5"/>
  <c r="AV2654" i="5"/>
  <c r="AX2654" i="5" s="1"/>
  <c r="AW2654" i="5"/>
  <c r="AY2654" i="5"/>
  <c r="BB2654" i="5" s="1"/>
  <c r="AZ2654" i="5"/>
  <c r="BA2654" i="5"/>
  <c r="BC2654" i="5"/>
  <c r="BD2654" i="5"/>
  <c r="BF2654" i="5" s="1"/>
  <c r="BE2654" i="5"/>
  <c r="BG2654" i="5"/>
  <c r="BH2654" i="5"/>
  <c r="BI2654" i="5"/>
  <c r="BK2654" i="5"/>
  <c r="BL2654" i="5"/>
  <c r="BN2654" i="5" s="1"/>
  <c r="BM2654" i="5"/>
  <c r="BO2654" i="5"/>
  <c r="BP2654" i="5"/>
  <c r="BQ2654" i="5"/>
  <c r="BS2654" i="5"/>
  <c r="BT2654" i="5"/>
  <c r="BV2654" i="5" s="1"/>
  <c r="BU2654" i="5"/>
  <c r="BW2654" i="5"/>
  <c r="BX2654" i="5"/>
  <c r="BY2654" i="5"/>
  <c r="CA2654" i="5"/>
  <c r="CB2654" i="5"/>
  <c r="CD2654" i="5" s="1"/>
  <c r="CC2654" i="5"/>
  <c r="CE2654" i="5"/>
  <c r="CH2654" i="5" s="1"/>
  <c r="CF2654" i="5"/>
  <c r="CG2654" i="5"/>
  <c r="CI2654" i="5"/>
  <c r="CJ2654" i="5"/>
  <c r="CL2654" i="5" s="1"/>
  <c r="CK2654" i="5"/>
  <c r="CM2654" i="5"/>
  <c r="CN2654" i="5"/>
  <c r="CO2654" i="5"/>
  <c r="CQ2654" i="5"/>
  <c r="CR2654" i="5"/>
  <c r="CT2654" i="5" s="1"/>
  <c r="CS2654" i="5"/>
  <c r="CU2654" i="5"/>
  <c r="CV2654" i="5"/>
  <c r="CW2654" i="5"/>
  <c r="CY2654" i="5"/>
  <c r="CZ2654" i="5"/>
  <c r="DB2654" i="5" s="1"/>
  <c r="DA2654" i="5"/>
  <c r="DC2654" i="5"/>
  <c r="DD2654" i="5"/>
  <c r="DE2654" i="5"/>
  <c r="DG2654" i="5"/>
  <c r="DH2654" i="5"/>
  <c r="DJ2654" i="5" s="1"/>
  <c r="DI2654" i="5"/>
  <c r="DK2654" i="5"/>
  <c r="DN2654" i="5" s="1"/>
  <c r="DL2654" i="5"/>
  <c r="DM2654" i="5"/>
  <c r="D2655" i="5"/>
  <c r="AG2655" i="5"/>
  <c r="AH2655" i="5"/>
  <c r="AI2655" i="5"/>
  <c r="AJ2655" i="5"/>
  <c r="AK2655" i="5"/>
  <c r="AL2655" i="5"/>
  <c r="AM2655" i="5"/>
  <c r="AN2655" i="5"/>
  <c r="AO2655" i="5"/>
  <c r="AP2655" i="5"/>
  <c r="AQ2655" i="5"/>
  <c r="AR2655" i="5"/>
  <c r="AS2655" i="5"/>
  <c r="AT2655" i="5"/>
  <c r="AU2655" i="5"/>
  <c r="AV2655" i="5"/>
  <c r="AW2655" i="5"/>
  <c r="AX2655" i="5"/>
  <c r="AY2655" i="5"/>
  <c r="AZ2655" i="5"/>
  <c r="BA2655" i="5"/>
  <c r="BB2655" i="5"/>
  <c r="BC2655" i="5"/>
  <c r="BD2655" i="5"/>
  <c r="BE2655" i="5"/>
  <c r="BF2655" i="5"/>
  <c r="BG2655" i="5"/>
  <c r="BH2655" i="5"/>
  <c r="BI2655" i="5"/>
  <c r="BJ2655" i="5"/>
  <c r="BK2655" i="5"/>
  <c r="BL2655" i="5"/>
  <c r="BM2655" i="5"/>
  <c r="BN2655" i="5"/>
  <c r="BO2655" i="5"/>
  <c r="BP2655" i="5"/>
  <c r="BQ2655" i="5"/>
  <c r="BR2655" i="5"/>
  <c r="BS2655" i="5"/>
  <c r="BT2655" i="5"/>
  <c r="BU2655" i="5"/>
  <c r="BV2655" i="5"/>
  <c r="BW2655" i="5"/>
  <c r="BX2655" i="5"/>
  <c r="BY2655" i="5"/>
  <c r="BZ2655" i="5"/>
  <c r="CA2655" i="5"/>
  <c r="CB2655" i="5"/>
  <c r="CC2655" i="5"/>
  <c r="CD2655" i="5"/>
  <c r="CE2655" i="5"/>
  <c r="CF2655" i="5"/>
  <c r="CG2655" i="5"/>
  <c r="CH2655" i="5"/>
  <c r="CI2655" i="5"/>
  <c r="CJ2655" i="5"/>
  <c r="CK2655" i="5"/>
  <c r="CL2655" i="5"/>
  <c r="CM2655" i="5"/>
  <c r="CN2655" i="5"/>
  <c r="CO2655" i="5"/>
  <c r="CP2655" i="5"/>
  <c r="CQ2655" i="5"/>
  <c r="CR2655" i="5"/>
  <c r="CS2655" i="5"/>
  <c r="CT2655" i="5"/>
  <c r="CU2655" i="5"/>
  <c r="CV2655" i="5"/>
  <c r="CW2655" i="5"/>
  <c r="CX2655" i="5"/>
  <c r="CY2655" i="5"/>
  <c r="CZ2655" i="5"/>
  <c r="DA2655" i="5"/>
  <c r="DB2655" i="5"/>
  <c r="DC2655" i="5"/>
  <c r="DD2655" i="5"/>
  <c r="DE2655" i="5"/>
  <c r="DF2655" i="5"/>
  <c r="DG2655" i="5"/>
  <c r="DH2655" i="5"/>
  <c r="DI2655" i="5"/>
  <c r="DJ2655" i="5"/>
  <c r="DK2655" i="5"/>
  <c r="DL2655" i="5"/>
  <c r="DM2655" i="5"/>
  <c r="DN2655" i="5"/>
  <c r="D2656" i="5"/>
  <c r="AG2656" i="5" s="1"/>
  <c r="AH2656" i="5"/>
  <c r="AI2656" i="5"/>
  <c r="AJ2656" i="5"/>
  <c r="AK2656" i="5"/>
  <c r="AL2656" i="5"/>
  <c r="AM2656" i="5"/>
  <c r="AN2656" i="5"/>
  <c r="AP2656" i="5" s="1"/>
  <c r="AO2656" i="5"/>
  <c r="AQ2656" i="5"/>
  <c r="AR2656" i="5"/>
  <c r="AT2656" i="5" s="1"/>
  <c r="AS2656" i="5"/>
  <c r="AU2656" i="5"/>
  <c r="AV2656" i="5"/>
  <c r="AX2656" i="5" s="1"/>
  <c r="AW2656" i="5"/>
  <c r="AY2656" i="5"/>
  <c r="AZ2656" i="5"/>
  <c r="BA2656" i="5"/>
  <c r="BB2656" i="5"/>
  <c r="BC2656" i="5"/>
  <c r="BD2656" i="5"/>
  <c r="BF2656" i="5" s="1"/>
  <c r="BE2656" i="5"/>
  <c r="BG2656" i="5"/>
  <c r="BH2656" i="5"/>
  <c r="BI2656" i="5"/>
  <c r="BJ2656" i="5"/>
  <c r="BK2656" i="5"/>
  <c r="BL2656" i="5"/>
  <c r="BN2656" i="5" s="1"/>
  <c r="BM2656" i="5"/>
  <c r="BO2656" i="5"/>
  <c r="BP2656" i="5"/>
  <c r="BR2656" i="5" s="1"/>
  <c r="BQ2656" i="5"/>
  <c r="BS2656" i="5"/>
  <c r="BT2656" i="5"/>
  <c r="BV2656" i="5" s="1"/>
  <c r="BU2656" i="5"/>
  <c r="BW2656" i="5"/>
  <c r="BX2656" i="5"/>
  <c r="BY2656" i="5"/>
  <c r="BZ2656" i="5"/>
  <c r="CA2656" i="5"/>
  <c r="CB2656" i="5"/>
  <c r="CD2656" i="5" s="1"/>
  <c r="CC2656" i="5"/>
  <c r="CE2656" i="5"/>
  <c r="CF2656" i="5"/>
  <c r="CH2656" i="5" s="1"/>
  <c r="CG2656" i="5"/>
  <c r="CI2656" i="5"/>
  <c r="CJ2656" i="5"/>
  <c r="CL2656" i="5" s="1"/>
  <c r="CK2656" i="5"/>
  <c r="CM2656" i="5"/>
  <c r="CN2656" i="5"/>
  <c r="CP2656" i="5" s="1"/>
  <c r="CO2656" i="5"/>
  <c r="CQ2656" i="5"/>
  <c r="CR2656" i="5"/>
  <c r="CT2656" i="5" s="1"/>
  <c r="CS2656" i="5"/>
  <c r="CU2656" i="5"/>
  <c r="CV2656" i="5"/>
  <c r="CW2656" i="5"/>
  <c r="CX2656" i="5"/>
  <c r="CY2656" i="5"/>
  <c r="CZ2656" i="5"/>
  <c r="DB2656" i="5" s="1"/>
  <c r="DA2656" i="5"/>
  <c r="DC2656" i="5"/>
  <c r="DD2656" i="5"/>
  <c r="DF2656" i="5" s="1"/>
  <c r="DP2656" i="5" s="1"/>
  <c r="DE2656" i="5"/>
  <c r="DG2656" i="5"/>
  <c r="DH2656" i="5"/>
  <c r="DJ2656" i="5" s="1"/>
  <c r="DI2656" i="5"/>
  <c r="DK2656" i="5"/>
  <c r="DL2656" i="5"/>
  <c r="DM2656" i="5"/>
  <c r="DN2656" i="5"/>
  <c r="D2657" i="5"/>
  <c r="AG2657" i="5" s="1"/>
  <c r="AH2657" i="5"/>
  <c r="AI2657" i="5"/>
  <c r="AJ2657" i="5"/>
  <c r="AK2657" i="5"/>
  <c r="AL2657" i="5"/>
  <c r="AM2657" i="5"/>
  <c r="AN2657" i="5"/>
  <c r="AP2657" i="5" s="1"/>
  <c r="AO2657" i="5"/>
  <c r="AQ2657" i="5"/>
  <c r="AR2657" i="5"/>
  <c r="AS2657" i="5"/>
  <c r="AT2657" i="5"/>
  <c r="AU2657" i="5"/>
  <c r="AV2657" i="5"/>
  <c r="AX2657" i="5" s="1"/>
  <c r="AW2657" i="5"/>
  <c r="AY2657" i="5"/>
  <c r="AZ2657" i="5"/>
  <c r="BB2657" i="5" s="1"/>
  <c r="BA2657" i="5"/>
  <c r="BC2657" i="5"/>
  <c r="BD2657" i="5"/>
  <c r="BF2657" i="5" s="1"/>
  <c r="BE2657" i="5"/>
  <c r="BG2657" i="5"/>
  <c r="BH2657" i="5"/>
  <c r="BI2657" i="5"/>
  <c r="BJ2657" i="5"/>
  <c r="BK2657" i="5"/>
  <c r="BL2657" i="5"/>
  <c r="BN2657" i="5" s="1"/>
  <c r="BM2657" i="5"/>
  <c r="BO2657" i="5"/>
  <c r="BP2657" i="5"/>
  <c r="BR2657" i="5" s="1"/>
  <c r="BQ2657" i="5"/>
  <c r="BS2657" i="5"/>
  <c r="BT2657" i="5"/>
  <c r="BV2657" i="5" s="1"/>
  <c r="BU2657" i="5"/>
  <c r="BW2657" i="5"/>
  <c r="BX2657" i="5"/>
  <c r="BZ2657" i="5" s="1"/>
  <c r="BY2657" i="5"/>
  <c r="CA2657" i="5"/>
  <c r="CB2657" i="5"/>
  <c r="CD2657" i="5" s="1"/>
  <c r="CC2657" i="5"/>
  <c r="CE2657" i="5"/>
  <c r="CF2657" i="5"/>
  <c r="CG2657" i="5"/>
  <c r="CH2657" i="5"/>
  <c r="CI2657" i="5"/>
  <c r="CJ2657" i="5"/>
  <c r="CL2657" i="5" s="1"/>
  <c r="CK2657" i="5"/>
  <c r="CM2657" i="5"/>
  <c r="CN2657" i="5"/>
  <c r="CP2657" i="5" s="1"/>
  <c r="CO2657" i="5"/>
  <c r="CQ2657" i="5"/>
  <c r="CR2657" i="5"/>
  <c r="CT2657" i="5" s="1"/>
  <c r="CS2657" i="5"/>
  <c r="CU2657" i="5"/>
  <c r="CV2657" i="5"/>
  <c r="CW2657" i="5"/>
  <c r="CX2657" i="5"/>
  <c r="CY2657" i="5"/>
  <c r="CZ2657" i="5"/>
  <c r="DB2657" i="5" s="1"/>
  <c r="DA2657" i="5"/>
  <c r="DC2657" i="5"/>
  <c r="DD2657" i="5"/>
  <c r="DE2657" i="5"/>
  <c r="DF2657" i="5"/>
  <c r="DG2657" i="5"/>
  <c r="DH2657" i="5"/>
  <c r="DJ2657" i="5" s="1"/>
  <c r="DI2657" i="5"/>
  <c r="DK2657" i="5"/>
  <c r="DL2657" i="5"/>
  <c r="DN2657" i="5" s="1"/>
  <c r="DM2657" i="5"/>
  <c r="D2658" i="5"/>
  <c r="AG2658" i="5" s="1"/>
  <c r="AH2658" i="5"/>
  <c r="AI2658" i="5"/>
  <c r="AJ2658" i="5"/>
  <c r="AL2658" i="5" s="1"/>
  <c r="AK2658" i="5"/>
  <c r="AM2658" i="5"/>
  <c r="AN2658" i="5"/>
  <c r="AP2658" i="5" s="1"/>
  <c r="AO2658" i="5"/>
  <c r="AQ2658" i="5"/>
  <c r="AT2658" i="5" s="1"/>
  <c r="AR2658" i="5"/>
  <c r="AS2658" i="5"/>
  <c r="AU2658" i="5"/>
  <c r="AV2658" i="5"/>
  <c r="AX2658" i="5" s="1"/>
  <c r="AW2658" i="5"/>
  <c r="AY2658" i="5"/>
  <c r="AZ2658" i="5"/>
  <c r="BB2658" i="5" s="1"/>
  <c r="BA2658" i="5"/>
  <c r="BC2658" i="5"/>
  <c r="BD2658" i="5"/>
  <c r="BF2658" i="5" s="1"/>
  <c r="BE2658" i="5"/>
  <c r="BG2658" i="5"/>
  <c r="BJ2658" i="5" s="1"/>
  <c r="BH2658" i="5"/>
  <c r="BI2658" i="5"/>
  <c r="BK2658" i="5"/>
  <c r="BL2658" i="5"/>
  <c r="BN2658" i="5" s="1"/>
  <c r="BM2658" i="5"/>
  <c r="BO2658" i="5"/>
  <c r="BP2658" i="5"/>
  <c r="BQ2658" i="5"/>
  <c r="BR2658" i="5"/>
  <c r="BS2658" i="5"/>
  <c r="BT2658" i="5"/>
  <c r="BV2658" i="5" s="1"/>
  <c r="BU2658" i="5"/>
  <c r="BW2658" i="5"/>
  <c r="BZ2658" i="5" s="1"/>
  <c r="BX2658" i="5"/>
  <c r="BY2658" i="5"/>
  <c r="CA2658" i="5"/>
  <c r="CB2658" i="5"/>
  <c r="CD2658" i="5" s="1"/>
  <c r="CC2658" i="5"/>
  <c r="CE2658" i="5"/>
  <c r="CF2658" i="5"/>
  <c r="CG2658" i="5"/>
  <c r="CH2658" i="5"/>
  <c r="CI2658" i="5"/>
  <c r="CJ2658" i="5"/>
  <c r="CL2658" i="5" s="1"/>
  <c r="CK2658" i="5"/>
  <c r="CM2658" i="5"/>
  <c r="CN2658" i="5"/>
  <c r="CO2658" i="5"/>
  <c r="CP2658" i="5"/>
  <c r="CQ2658" i="5"/>
  <c r="CR2658" i="5"/>
  <c r="CT2658" i="5" s="1"/>
  <c r="CS2658" i="5"/>
  <c r="CU2658" i="5"/>
  <c r="CV2658" i="5"/>
  <c r="CX2658" i="5" s="1"/>
  <c r="CW2658" i="5"/>
  <c r="CY2658" i="5"/>
  <c r="CZ2658" i="5"/>
  <c r="DB2658" i="5" s="1"/>
  <c r="DA2658" i="5"/>
  <c r="DC2658" i="5"/>
  <c r="DF2658" i="5" s="1"/>
  <c r="DD2658" i="5"/>
  <c r="DE2658" i="5"/>
  <c r="DG2658" i="5"/>
  <c r="DH2658" i="5"/>
  <c r="DJ2658" i="5" s="1"/>
  <c r="DI2658" i="5"/>
  <c r="DK2658" i="5"/>
  <c r="DL2658" i="5"/>
  <c r="DN2658" i="5" s="1"/>
  <c r="DM2658" i="5"/>
  <c r="D2659" i="5"/>
  <c r="AG2659" i="5"/>
  <c r="AH2659" i="5"/>
  <c r="AI2659" i="5"/>
  <c r="AJ2659" i="5"/>
  <c r="AL2659" i="5" s="1"/>
  <c r="AK2659" i="5"/>
  <c r="AM2659" i="5"/>
  <c r="AN2659" i="5"/>
  <c r="AP2659" i="5" s="1"/>
  <c r="AO2659" i="5"/>
  <c r="AQ2659" i="5"/>
  <c r="AR2659" i="5"/>
  <c r="AT2659" i="5" s="1"/>
  <c r="AS2659" i="5"/>
  <c r="AU2659" i="5"/>
  <c r="AV2659" i="5"/>
  <c r="AX2659" i="5" s="1"/>
  <c r="AW2659" i="5"/>
  <c r="AY2659" i="5"/>
  <c r="AZ2659" i="5"/>
  <c r="BB2659" i="5" s="1"/>
  <c r="BA2659" i="5"/>
  <c r="BC2659" i="5"/>
  <c r="BD2659" i="5"/>
  <c r="BF2659" i="5" s="1"/>
  <c r="BE2659" i="5"/>
  <c r="BG2659" i="5"/>
  <c r="BH2659" i="5"/>
  <c r="BJ2659" i="5" s="1"/>
  <c r="BI2659" i="5"/>
  <c r="BK2659" i="5"/>
  <c r="BL2659" i="5"/>
  <c r="BM2659" i="5"/>
  <c r="BN2659" i="5" s="1"/>
  <c r="BO2659" i="5"/>
  <c r="BP2659" i="5"/>
  <c r="BR2659" i="5" s="1"/>
  <c r="BQ2659" i="5"/>
  <c r="BS2659" i="5"/>
  <c r="BT2659" i="5"/>
  <c r="BU2659" i="5"/>
  <c r="BV2659" i="5"/>
  <c r="BW2659" i="5"/>
  <c r="BX2659" i="5"/>
  <c r="BZ2659" i="5" s="1"/>
  <c r="BY2659" i="5"/>
  <c r="CA2659" i="5"/>
  <c r="CB2659" i="5"/>
  <c r="CD2659" i="5" s="1"/>
  <c r="CC2659" i="5"/>
  <c r="CE2659" i="5"/>
  <c r="CF2659" i="5"/>
  <c r="CH2659" i="5" s="1"/>
  <c r="CG2659" i="5"/>
  <c r="CI2659" i="5"/>
  <c r="CJ2659" i="5"/>
  <c r="CK2659" i="5"/>
  <c r="CL2659" i="5"/>
  <c r="CM2659" i="5"/>
  <c r="CN2659" i="5"/>
  <c r="CP2659" i="5" s="1"/>
  <c r="CO2659" i="5"/>
  <c r="CQ2659" i="5"/>
  <c r="CR2659" i="5"/>
  <c r="CS2659" i="5"/>
  <c r="CT2659" i="5"/>
  <c r="CU2659" i="5"/>
  <c r="CV2659" i="5"/>
  <c r="CX2659" i="5" s="1"/>
  <c r="CW2659" i="5"/>
  <c r="CY2659" i="5"/>
  <c r="CZ2659" i="5"/>
  <c r="DB2659" i="5" s="1"/>
  <c r="DA2659" i="5"/>
  <c r="DC2659" i="5"/>
  <c r="DD2659" i="5"/>
  <c r="DF2659" i="5" s="1"/>
  <c r="DE2659" i="5"/>
  <c r="DG2659" i="5"/>
  <c r="DH2659" i="5"/>
  <c r="DI2659" i="5"/>
  <c r="DK2659" i="5"/>
  <c r="DL2659" i="5"/>
  <c r="DN2659" i="5" s="1"/>
  <c r="DM2659" i="5"/>
  <c r="D2660" i="5"/>
  <c r="AG2660" i="5" s="1"/>
  <c r="AH2660" i="5"/>
  <c r="AI2660" i="5"/>
  <c r="AJ2660" i="5"/>
  <c r="AL2660" i="5" s="1"/>
  <c r="AK2660" i="5"/>
  <c r="AM2660" i="5"/>
  <c r="AN2660" i="5"/>
  <c r="AO2660" i="5"/>
  <c r="AQ2660" i="5"/>
  <c r="AR2660" i="5"/>
  <c r="AT2660" i="5" s="1"/>
  <c r="AS2660" i="5"/>
  <c r="AU2660" i="5"/>
  <c r="AX2660" i="5" s="1"/>
  <c r="AV2660" i="5"/>
  <c r="AW2660" i="5"/>
  <c r="AY2660" i="5"/>
  <c r="AZ2660" i="5"/>
  <c r="BB2660" i="5" s="1"/>
  <c r="BA2660" i="5"/>
  <c r="BC2660" i="5"/>
  <c r="BF2660" i="5" s="1"/>
  <c r="BD2660" i="5"/>
  <c r="BE2660" i="5"/>
  <c r="BG2660" i="5"/>
  <c r="BH2660" i="5"/>
  <c r="BJ2660" i="5" s="1"/>
  <c r="BI2660" i="5"/>
  <c r="BK2660" i="5"/>
  <c r="BN2660" i="5" s="1"/>
  <c r="BL2660" i="5"/>
  <c r="BM2660" i="5"/>
  <c r="BO2660" i="5"/>
  <c r="BP2660" i="5"/>
  <c r="BR2660" i="5" s="1"/>
  <c r="BQ2660" i="5"/>
  <c r="BS2660" i="5"/>
  <c r="BT2660" i="5"/>
  <c r="BU2660" i="5"/>
  <c r="BW2660" i="5"/>
  <c r="BX2660" i="5"/>
  <c r="BZ2660" i="5" s="1"/>
  <c r="BY2660" i="5"/>
  <c r="CA2660" i="5"/>
  <c r="CD2660" i="5" s="1"/>
  <c r="CB2660" i="5"/>
  <c r="CC2660" i="5"/>
  <c r="CE2660" i="5"/>
  <c r="CF2660" i="5"/>
  <c r="CH2660" i="5" s="1"/>
  <c r="CG2660" i="5"/>
  <c r="CI2660" i="5"/>
  <c r="CL2660" i="5" s="1"/>
  <c r="CJ2660" i="5"/>
  <c r="CK2660" i="5"/>
  <c r="CM2660" i="5"/>
  <c r="CN2660" i="5"/>
  <c r="CP2660" i="5" s="1"/>
  <c r="CO2660" i="5"/>
  <c r="CQ2660" i="5"/>
  <c r="CT2660" i="5" s="1"/>
  <c r="CR2660" i="5"/>
  <c r="CS2660" i="5"/>
  <c r="CU2660" i="5"/>
  <c r="CV2660" i="5"/>
  <c r="CX2660" i="5" s="1"/>
  <c r="CW2660" i="5"/>
  <c r="CY2660" i="5"/>
  <c r="CZ2660" i="5"/>
  <c r="DA2660" i="5"/>
  <c r="DC2660" i="5"/>
  <c r="DD2660" i="5"/>
  <c r="DF2660" i="5" s="1"/>
  <c r="DP2660" i="5" s="1"/>
  <c r="DE2660" i="5"/>
  <c r="DG2660" i="5"/>
  <c r="DJ2660" i="5" s="1"/>
  <c r="DH2660" i="5"/>
  <c r="DI2660" i="5"/>
  <c r="DK2660" i="5"/>
  <c r="DL2660" i="5"/>
  <c r="DN2660" i="5" s="1"/>
  <c r="DM2660" i="5"/>
  <c r="DO2669" i="5"/>
  <c r="D2661" i="5"/>
  <c r="AG2661" i="5" s="1"/>
  <c r="AH2661" i="5"/>
  <c r="AI2661" i="5"/>
  <c r="AJ2661" i="5"/>
  <c r="AL2661" i="5" s="1"/>
  <c r="AK2661" i="5"/>
  <c r="AM2661" i="5"/>
  <c r="AN2661" i="5"/>
  <c r="AP2661" i="5" s="1"/>
  <c r="AO2661" i="5"/>
  <c r="AQ2661" i="5"/>
  <c r="AR2661" i="5"/>
  <c r="AT2661" i="5" s="1"/>
  <c r="AS2661" i="5"/>
  <c r="AU2661" i="5"/>
  <c r="AV2661" i="5"/>
  <c r="AX2661" i="5" s="1"/>
  <c r="AW2661" i="5"/>
  <c r="AY2661" i="5"/>
  <c r="AZ2661" i="5"/>
  <c r="BB2661" i="5" s="1"/>
  <c r="BA2661" i="5"/>
  <c r="BC2661" i="5"/>
  <c r="BD2661" i="5"/>
  <c r="BF2661" i="5" s="1"/>
  <c r="BE2661" i="5"/>
  <c r="BG2661" i="5"/>
  <c r="BH2661" i="5"/>
  <c r="BJ2661" i="5" s="1"/>
  <c r="BI2661" i="5"/>
  <c r="BK2661" i="5"/>
  <c r="BL2661" i="5"/>
  <c r="BN2661" i="5" s="1"/>
  <c r="BM2661" i="5"/>
  <c r="BO2661" i="5"/>
  <c r="BP2661" i="5"/>
  <c r="BR2661" i="5" s="1"/>
  <c r="BQ2661" i="5"/>
  <c r="BS2661" i="5"/>
  <c r="BT2661" i="5"/>
  <c r="BV2661" i="5" s="1"/>
  <c r="BU2661" i="5"/>
  <c r="BW2661" i="5"/>
  <c r="BX2661" i="5"/>
  <c r="BZ2661" i="5" s="1"/>
  <c r="BY2661" i="5"/>
  <c r="CA2661" i="5"/>
  <c r="CB2661" i="5"/>
  <c r="CD2661" i="5" s="1"/>
  <c r="CC2661" i="5"/>
  <c r="CE2661" i="5"/>
  <c r="CF2661" i="5"/>
  <c r="CH2661" i="5" s="1"/>
  <c r="CG2661" i="5"/>
  <c r="CI2661" i="5"/>
  <c r="CJ2661" i="5"/>
  <c r="CL2661" i="5" s="1"/>
  <c r="CK2661" i="5"/>
  <c r="CM2661" i="5"/>
  <c r="CN2661" i="5"/>
  <c r="CP2661" i="5" s="1"/>
  <c r="CO2661" i="5"/>
  <c r="CQ2661" i="5"/>
  <c r="CR2661" i="5"/>
  <c r="CT2661" i="5" s="1"/>
  <c r="CS2661" i="5"/>
  <c r="CU2661" i="5"/>
  <c r="CV2661" i="5"/>
  <c r="CX2661" i="5" s="1"/>
  <c r="CW2661" i="5"/>
  <c r="CY2661" i="5"/>
  <c r="CZ2661" i="5"/>
  <c r="DB2661" i="5" s="1"/>
  <c r="DA2661" i="5"/>
  <c r="DC2661" i="5"/>
  <c r="DD2661" i="5"/>
  <c r="DF2661" i="5" s="1"/>
  <c r="DE2661" i="5"/>
  <c r="DG2661" i="5"/>
  <c r="DH2661" i="5"/>
  <c r="DJ2661" i="5" s="1"/>
  <c r="DP2661" i="5" s="1"/>
  <c r="DI2661" i="5"/>
  <c r="DK2661" i="5"/>
  <c r="DL2661" i="5"/>
  <c r="DN2661" i="5" s="1"/>
  <c r="DM2661" i="5"/>
  <c r="D2662" i="5"/>
  <c r="AG2662" i="5" s="1"/>
  <c r="AH2662" i="5"/>
  <c r="AI2662" i="5"/>
  <c r="AJ2662" i="5"/>
  <c r="AK2662" i="5"/>
  <c r="AM2662" i="5"/>
  <c r="AN2662" i="5"/>
  <c r="AP2662" i="5" s="1"/>
  <c r="AO2662" i="5"/>
  <c r="AQ2662" i="5"/>
  <c r="AT2662" i="5" s="1"/>
  <c r="AR2662" i="5"/>
  <c r="AS2662" i="5"/>
  <c r="AU2662" i="5"/>
  <c r="AV2662" i="5"/>
  <c r="AX2662" i="5" s="1"/>
  <c r="AW2662" i="5"/>
  <c r="AY2662" i="5"/>
  <c r="AZ2662" i="5"/>
  <c r="BA2662" i="5"/>
  <c r="BC2662" i="5"/>
  <c r="BD2662" i="5"/>
  <c r="BF2662" i="5" s="1"/>
  <c r="BE2662" i="5"/>
  <c r="BG2662" i="5"/>
  <c r="BH2662" i="5"/>
  <c r="BI2662" i="5"/>
  <c r="BK2662" i="5"/>
  <c r="BL2662" i="5"/>
  <c r="BN2662" i="5" s="1"/>
  <c r="BM2662" i="5"/>
  <c r="BO2662" i="5"/>
  <c r="BP2662" i="5"/>
  <c r="BQ2662" i="5"/>
  <c r="BS2662" i="5"/>
  <c r="BT2662" i="5"/>
  <c r="BV2662" i="5" s="1"/>
  <c r="BU2662" i="5"/>
  <c r="BW2662" i="5"/>
  <c r="BZ2662" i="5" s="1"/>
  <c r="BX2662" i="5"/>
  <c r="BY2662" i="5"/>
  <c r="CA2662" i="5"/>
  <c r="CB2662" i="5"/>
  <c r="CD2662" i="5" s="1"/>
  <c r="CC2662" i="5"/>
  <c r="CE2662" i="5"/>
  <c r="CF2662" i="5"/>
  <c r="CG2662" i="5"/>
  <c r="CI2662" i="5"/>
  <c r="CJ2662" i="5"/>
  <c r="CL2662" i="5" s="1"/>
  <c r="CK2662" i="5"/>
  <c r="CM2662" i="5"/>
  <c r="CN2662" i="5"/>
  <c r="CO2662" i="5"/>
  <c r="CQ2662" i="5"/>
  <c r="CR2662" i="5"/>
  <c r="CT2662" i="5" s="1"/>
  <c r="CS2662" i="5"/>
  <c r="CU2662" i="5"/>
  <c r="CV2662" i="5"/>
  <c r="CW2662" i="5"/>
  <c r="CY2662" i="5"/>
  <c r="CZ2662" i="5"/>
  <c r="DB2662" i="5" s="1"/>
  <c r="DA2662" i="5"/>
  <c r="DC2662" i="5"/>
  <c r="DF2662" i="5" s="1"/>
  <c r="DD2662" i="5"/>
  <c r="DE2662" i="5"/>
  <c r="DG2662" i="5"/>
  <c r="DH2662" i="5"/>
  <c r="DJ2662" i="5" s="1"/>
  <c r="DI2662" i="5"/>
  <c r="DK2662" i="5"/>
  <c r="DL2662" i="5"/>
  <c r="DM2662" i="5"/>
  <c r="D2663" i="5"/>
  <c r="AG2663" i="5" s="1"/>
  <c r="AH2663" i="5"/>
  <c r="AI2663" i="5"/>
  <c r="AJ2663" i="5"/>
  <c r="AK2663" i="5"/>
  <c r="AL2663" i="5"/>
  <c r="AM2663" i="5"/>
  <c r="AN2663" i="5"/>
  <c r="AP2663" i="5" s="1"/>
  <c r="AO2663" i="5"/>
  <c r="AQ2663" i="5"/>
  <c r="AR2663" i="5"/>
  <c r="AS2663" i="5"/>
  <c r="AT2663" i="5"/>
  <c r="AU2663" i="5"/>
  <c r="AV2663" i="5"/>
  <c r="AX2663" i="5" s="1"/>
  <c r="AW2663" i="5"/>
  <c r="AY2663" i="5"/>
  <c r="AZ2663" i="5"/>
  <c r="BA2663" i="5"/>
  <c r="BB2663" i="5"/>
  <c r="BC2663" i="5"/>
  <c r="BD2663" i="5"/>
  <c r="BF2663" i="5" s="1"/>
  <c r="BE2663" i="5"/>
  <c r="BG2663" i="5"/>
  <c r="BH2663" i="5"/>
  <c r="BI2663" i="5"/>
  <c r="BJ2663" i="5"/>
  <c r="BK2663" i="5"/>
  <c r="BL2663" i="5"/>
  <c r="BN2663" i="5" s="1"/>
  <c r="BM2663" i="5"/>
  <c r="BO2663" i="5"/>
  <c r="BP2663" i="5"/>
  <c r="BQ2663" i="5"/>
  <c r="BR2663" i="5"/>
  <c r="BS2663" i="5"/>
  <c r="BT2663" i="5"/>
  <c r="BV2663" i="5" s="1"/>
  <c r="BU2663" i="5"/>
  <c r="BW2663" i="5"/>
  <c r="BX2663" i="5"/>
  <c r="BY2663" i="5"/>
  <c r="BZ2663" i="5"/>
  <c r="CA2663" i="5"/>
  <c r="CB2663" i="5"/>
  <c r="CD2663" i="5" s="1"/>
  <c r="CC2663" i="5"/>
  <c r="CE2663" i="5"/>
  <c r="CF2663" i="5"/>
  <c r="CG2663" i="5"/>
  <c r="CH2663" i="5"/>
  <c r="CI2663" i="5"/>
  <c r="CJ2663" i="5"/>
  <c r="CL2663" i="5" s="1"/>
  <c r="CK2663" i="5"/>
  <c r="CM2663" i="5"/>
  <c r="CN2663" i="5"/>
  <c r="CO2663" i="5"/>
  <c r="CP2663" i="5"/>
  <c r="CQ2663" i="5"/>
  <c r="CR2663" i="5"/>
  <c r="CT2663" i="5" s="1"/>
  <c r="CS2663" i="5"/>
  <c r="CU2663" i="5"/>
  <c r="CV2663" i="5"/>
  <c r="CW2663" i="5"/>
  <c r="CX2663" i="5"/>
  <c r="CY2663" i="5"/>
  <c r="CZ2663" i="5"/>
  <c r="DB2663" i="5" s="1"/>
  <c r="DA2663" i="5"/>
  <c r="DC2663" i="5"/>
  <c r="DD2663" i="5"/>
  <c r="DE2663" i="5"/>
  <c r="DF2663" i="5"/>
  <c r="DG2663" i="5"/>
  <c r="DH2663" i="5"/>
  <c r="DJ2663" i="5" s="1"/>
  <c r="DI2663" i="5"/>
  <c r="DK2663" i="5"/>
  <c r="DL2663" i="5"/>
  <c r="DM2663" i="5"/>
  <c r="DN2663" i="5"/>
  <c r="DP2663" i="5"/>
  <c r="D2664" i="5"/>
  <c r="AG2664" i="5" s="1"/>
  <c r="AH2664" i="5"/>
  <c r="AI2664" i="5"/>
  <c r="AJ2664" i="5"/>
  <c r="AK2664" i="5"/>
  <c r="AL2664" i="5"/>
  <c r="AM2664" i="5"/>
  <c r="AP2664" i="5" s="1"/>
  <c r="AN2664" i="5"/>
  <c r="AO2664" i="5"/>
  <c r="AQ2664" i="5"/>
  <c r="AR2664" i="5"/>
  <c r="AS2664" i="5"/>
  <c r="AT2664" i="5"/>
  <c r="AU2664" i="5"/>
  <c r="AX2664" i="5" s="1"/>
  <c r="AV2664" i="5"/>
  <c r="AW2664" i="5"/>
  <c r="AY2664" i="5"/>
  <c r="AZ2664" i="5"/>
  <c r="BA2664" i="5"/>
  <c r="BB2664" i="5"/>
  <c r="BC2664" i="5"/>
  <c r="BF2664" i="5" s="1"/>
  <c r="BD2664" i="5"/>
  <c r="BE2664" i="5"/>
  <c r="BG2664" i="5"/>
  <c r="BH2664" i="5"/>
  <c r="BI2664" i="5"/>
  <c r="BJ2664" i="5"/>
  <c r="BK2664" i="5"/>
  <c r="BN2664" i="5" s="1"/>
  <c r="BL2664" i="5"/>
  <c r="BM2664" i="5"/>
  <c r="BO2664" i="5"/>
  <c r="BP2664" i="5"/>
  <c r="BQ2664" i="5"/>
  <c r="BR2664" i="5"/>
  <c r="BS2664" i="5"/>
  <c r="BV2664" i="5" s="1"/>
  <c r="BT2664" i="5"/>
  <c r="BU2664" i="5"/>
  <c r="BW2664" i="5"/>
  <c r="BX2664" i="5"/>
  <c r="BY2664" i="5"/>
  <c r="BZ2664" i="5"/>
  <c r="CA2664" i="5"/>
  <c r="CD2664" i="5" s="1"/>
  <c r="CB2664" i="5"/>
  <c r="CC2664" i="5"/>
  <c r="CE2664" i="5"/>
  <c r="CF2664" i="5"/>
  <c r="CG2664" i="5"/>
  <c r="CH2664" i="5"/>
  <c r="CI2664" i="5"/>
  <c r="CL2664" i="5" s="1"/>
  <c r="CJ2664" i="5"/>
  <c r="CK2664" i="5"/>
  <c r="CM2664" i="5"/>
  <c r="CN2664" i="5"/>
  <c r="CO2664" i="5"/>
  <c r="CP2664" i="5"/>
  <c r="CQ2664" i="5"/>
  <c r="CT2664" i="5" s="1"/>
  <c r="CR2664" i="5"/>
  <c r="CS2664" i="5"/>
  <c r="CU2664" i="5"/>
  <c r="CV2664" i="5"/>
  <c r="CW2664" i="5"/>
  <c r="CX2664" i="5"/>
  <c r="CY2664" i="5"/>
  <c r="DB2664" i="5" s="1"/>
  <c r="CZ2664" i="5"/>
  <c r="DA2664" i="5"/>
  <c r="DC2664" i="5"/>
  <c r="DD2664" i="5"/>
  <c r="DE2664" i="5"/>
  <c r="DF2664" i="5"/>
  <c r="DG2664" i="5"/>
  <c r="DJ2664" i="5" s="1"/>
  <c r="DH2664" i="5"/>
  <c r="DI2664" i="5"/>
  <c r="DK2664" i="5"/>
  <c r="DL2664" i="5"/>
  <c r="DM2664" i="5"/>
  <c r="DN2664" i="5"/>
  <c r="D2665" i="5"/>
  <c r="AG2665" i="5" s="1"/>
  <c r="AH2665" i="5"/>
  <c r="AI2665" i="5"/>
  <c r="AJ2665" i="5"/>
  <c r="AK2665" i="5"/>
  <c r="AL2665" i="5"/>
  <c r="AM2665" i="5"/>
  <c r="AN2665" i="5"/>
  <c r="AO2665" i="5"/>
  <c r="AP2665" i="5"/>
  <c r="AQ2665" i="5"/>
  <c r="AR2665" i="5"/>
  <c r="AS2665" i="5"/>
  <c r="AT2665" i="5"/>
  <c r="AU2665" i="5"/>
  <c r="AV2665" i="5"/>
  <c r="AW2665" i="5"/>
  <c r="AX2665" i="5"/>
  <c r="AY2665" i="5"/>
  <c r="AZ2665" i="5"/>
  <c r="BA2665" i="5"/>
  <c r="BB2665" i="5"/>
  <c r="BC2665" i="5"/>
  <c r="BD2665" i="5"/>
  <c r="BE2665" i="5"/>
  <c r="BF2665" i="5"/>
  <c r="BG2665" i="5"/>
  <c r="BH2665" i="5"/>
  <c r="BI2665" i="5"/>
  <c r="BJ2665" i="5"/>
  <c r="BK2665" i="5"/>
  <c r="BL2665" i="5"/>
  <c r="BM2665" i="5"/>
  <c r="BN2665" i="5"/>
  <c r="BO2665" i="5"/>
  <c r="BP2665" i="5"/>
  <c r="BQ2665" i="5"/>
  <c r="BR2665" i="5"/>
  <c r="BS2665" i="5"/>
  <c r="BT2665" i="5"/>
  <c r="BU2665" i="5"/>
  <c r="BV2665" i="5"/>
  <c r="BW2665" i="5"/>
  <c r="BX2665" i="5"/>
  <c r="BY2665" i="5"/>
  <c r="BZ2665" i="5"/>
  <c r="CA2665" i="5"/>
  <c r="CB2665" i="5"/>
  <c r="CC2665" i="5"/>
  <c r="CD2665" i="5"/>
  <c r="CE2665" i="5"/>
  <c r="CF2665" i="5"/>
  <c r="CG2665" i="5"/>
  <c r="CH2665" i="5"/>
  <c r="CI2665" i="5"/>
  <c r="CJ2665" i="5"/>
  <c r="CK2665" i="5"/>
  <c r="CL2665" i="5"/>
  <c r="CM2665" i="5"/>
  <c r="CN2665" i="5"/>
  <c r="CO2665" i="5"/>
  <c r="CP2665" i="5"/>
  <c r="CQ2665" i="5"/>
  <c r="CR2665" i="5"/>
  <c r="CS2665" i="5"/>
  <c r="CT2665" i="5"/>
  <c r="CU2665" i="5"/>
  <c r="CV2665" i="5"/>
  <c r="CW2665" i="5"/>
  <c r="CX2665" i="5"/>
  <c r="CY2665" i="5"/>
  <c r="CZ2665" i="5"/>
  <c r="DA2665" i="5"/>
  <c r="DB2665" i="5"/>
  <c r="DC2665" i="5"/>
  <c r="DD2665" i="5"/>
  <c r="DE2665" i="5"/>
  <c r="DF2665" i="5"/>
  <c r="DG2665" i="5"/>
  <c r="DH2665" i="5"/>
  <c r="DI2665" i="5"/>
  <c r="DJ2665" i="5"/>
  <c r="DK2665" i="5"/>
  <c r="DL2665" i="5"/>
  <c r="DM2665" i="5"/>
  <c r="DN2665" i="5"/>
  <c r="D2666" i="5"/>
  <c r="AG2666" i="5" s="1"/>
  <c r="AH2666" i="5"/>
  <c r="AI2666" i="5"/>
  <c r="AJ2666" i="5"/>
  <c r="AK2666" i="5"/>
  <c r="AL2666" i="5"/>
  <c r="AM2666" i="5"/>
  <c r="AN2666" i="5"/>
  <c r="AO2666" i="5"/>
  <c r="AP2666" i="5"/>
  <c r="AQ2666" i="5"/>
  <c r="AR2666" i="5"/>
  <c r="AS2666" i="5"/>
  <c r="AT2666" i="5"/>
  <c r="AU2666" i="5"/>
  <c r="AV2666" i="5"/>
  <c r="AW2666" i="5"/>
  <c r="AX2666" i="5"/>
  <c r="AY2666" i="5"/>
  <c r="AZ2666" i="5"/>
  <c r="BA2666" i="5"/>
  <c r="BB2666" i="5"/>
  <c r="BC2666" i="5"/>
  <c r="BD2666" i="5"/>
  <c r="BE2666" i="5"/>
  <c r="BF2666" i="5"/>
  <c r="BG2666" i="5"/>
  <c r="BH2666" i="5"/>
  <c r="BI2666" i="5"/>
  <c r="BJ2666" i="5"/>
  <c r="BK2666" i="5"/>
  <c r="BL2666" i="5"/>
  <c r="BM2666" i="5"/>
  <c r="BN2666" i="5"/>
  <c r="BO2666" i="5"/>
  <c r="BP2666" i="5"/>
  <c r="BQ2666" i="5"/>
  <c r="BR2666" i="5"/>
  <c r="BS2666" i="5"/>
  <c r="BT2666" i="5"/>
  <c r="BU2666" i="5"/>
  <c r="BV2666" i="5"/>
  <c r="BW2666" i="5"/>
  <c r="BX2666" i="5"/>
  <c r="BY2666" i="5"/>
  <c r="BZ2666" i="5"/>
  <c r="CA2666" i="5"/>
  <c r="CB2666" i="5"/>
  <c r="CC2666" i="5"/>
  <c r="CD2666" i="5"/>
  <c r="CE2666" i="5"/>
  <c r="CF2666" i="5"/>
  <c r="CG2666" i="5"/>
  <c r="CH2666" i="5"/>
  <c r="CI2666" i="5"/>
  <c r="CJ2666" i="5"/>
  <c r="CK2666" i="5"/>
  <c r="CL2666" i="5"/>
  <c r="CM2666" i="5"/>
  <c r="CN2666" i="5"/>
  <c r="CO2666" i="5"/>
  <c r="CP2666" i="5"/>
  <c r="CQ2666" i="5"/>
  <c r="CR2666" i="5"/>
  <c r="CS2666" i="5"/>
  <c r="CT2666" i="5"/>
  <c r="CU2666" i="5"/>
  <c r="CV2666" i="5"/>
  <c r="CW2666" i="5"/>
  <c r="CX2666" i="5"/>
  <c r="CY2666" i="5"/>
  <c r="CZ2666" i="5"/>
  <c r="DA2666" i="5"/>
  <c r="DB2666" i="5"/>
  <c r="DC2666" i="5"/>
  <c r="DD2666" i="5"/>
  <c r="DE2666" i="5"/>
  <c r="DF2666" i="5"/>
  <c r="DG2666" i="5"/>
  <c r="DH2666" i="5"/>
  <c r="DI2666" i="5"/>
  <c r="DJ2666" i="5"/>
  <c r="DK2666" i="5"/>
  <c r="DL2666" i="5"/>
  <c r="DM2666" i="5"/>
  <c r="DN2666" i="5"/>
  <c r="D2667" i="5"/>
  <c r="AG2667" i="5"/>
  <c r="AH2667" i="5"/>
  <c r="AI2667" i="5"/>
  <c r="AJ2667" i="5"/>
  <c r="AL2667" i="5" s="1"/>
  <c r="AK2667" i="5"/>
  <c r="AM2667" i="5"/>
  <c r="AN2667" i="5"/>
  <c r="AO2667" i="5"/>
  <c r="AQ2667" i="5"/>
  <c r="AR2667" i="5"/>
  <c r="AS2667" i="5"/>
  <c r="AT2667" i="5"/>
  <c r="AU2667" i="5"/>
  <c r="AV2667" i="5"/>
  <c r="AX2667" i="5" s="1"/>
  <c r="AW2667" i="5"/>
  <c r="AY2667" i="5"/>
  <c r="AZ2667" i="5"/>
  <c r="BB2667" i="5" s="1"/>
  <c r="BA2667" i="5"/>
  <c r="BC2667" i="5"/>
  <c r="BD2667" i="5"/>
  <c r="BF2667" i="5" s="1"/>
  <c r="BE2667" i="5"/>
  <c r="BG2667" i="5"/>
  <c r="BH2667" i="5"/>
  <c r="BI2667" i="5"/>
  <c r="BJ2667" i="5"/>
  <c r="BK2667" i="5"/>
  <c r="BL2667" i="5"/>
  <c r="BN2667" i="5" s="1"/>
  <c r="BM2667" i="5"/>
  <c r="BO2667" i="5"/>
  <c r="BP2667" i="5"/>
  <c r="BQ2667" i="5"/>
  <c r="BR2667" i="5"/>
  <c r="BS2667" i="5"/>
  <c r="BT2667" i="5"/>
  <c r="BU2667" i="5"/>
  <c r="BW2667" i="5"/>
  <c r="BX2667" i="5"/>
  <c r="BY2667" i="5"/>
  <c r="BZ2667" i="5"/>
  <c r="CA2667" i="5"/>
  <c r="CB2667" i="5"/>
  <c r="CD2667" i="5" s="1"/>
  <c r="CC2667" i="5"/>
  <c r="CE2667" i="5"/>
  <c r="CF2667" i="5"/>
  <c r="CH2667" i="5" s="1"/>
  <c r="CG2667" i="5"/>
  <c r="CI2667" i="5"/>
  <c r="CJ2667" i="5"/>
  <c r="CK2667" i="5"/>
  <c r="CM2667" i="5"/>
  <c r="CN2667" i="5"/>
  <c r="CP2667" i="5" s="1"/>
  <c r="CO2667" i="5"/>
  <c r="CQ2667" i="5"/>
  <c r="CR2667" i="5"/>
  <c r="CT2667" i="5" s="1"/>
  <c r="CS2667" i="5"/>
  <c r="CU2667" i="5"/>
  <c r="CV2667" i="5"/>
  <c r="CX2667" i="5" s="1"/>
  <c r="CW2667" i="5"/>
  <c r="CY2667" i="5"/>
  <c r="CZ2667" i="5"/>
  <c r="DA2667" i="5"/>
  <c r="DC2667" i="5"/>
  <c r="DD2667" i="5"/>
  <c r="DE2667" i="5"/>
  <c r="DF2667" i="5"/>
  <c r="DP2667" i="5" s="1"/>
  <c r="DG2667" i="5"/>
  <c r="DH2667" i="5"/>
  <c r="DJ2667" i="5" s="1"/>
  <c r="DI2667" i="5"/>
  <c r="DK2667" i="5"/>
  <c r="DL2667" i="5"/>
  <c r="DM2667" i="5"/>
  <c r="DN2667" i="5"/>
  <c r="D2668" i="5"/>
  <c r="AG2668" i="5" s="1"/>
  <c r="AH2668" i="5"/>
  <c r="AI2668" i="5"/>
  <c r="AJ2668" i="5"/>
  <c r="AK2668" i="5"/>
  <c r="AL2668" i="5"/>
  <c r="AM2668" i="5"/>
  <c r="AP2668" i="5" s="1"/>
  <c r="AN2668" i="5"/>
  <c r="AO2668" i="5"/>
  <c r="AQ2668" i="5"/>
  <c r="AR2668" i="5"/>
  <c r="AS2668" i="5"/>
  <c r="AT2668" i="5"/>
  <c r="AU2668" i="5"/>
  <c r="AX2668" i="5" s="1"/>
  <c r="AV2668" i="5"/>
  <c r="AW2668" i="5"/>
  <c r="AY2668" i="5"/>
  <c r="AZ2668" i="5"/>
  <c r="BA2668" i="5"/>
  <c r="BB2668" i="5"/>
  <c r="BC2668" i="5"/>
  <c r="BF2668" i="5" s="1"/>
  <c r="BD2668" i="5"/>
  <c r="BE2668" i="5"/>
  <c r="BG2668" i="5"/>
  <c r="BH2668" i="5"/>
  <c r="BI2668" i="5"/>
  <c r="BJ2668" i="5"/>
  <c r="BK2668" i="5"/>
  <c r="BN2668" i="5" s="1"/>
  <c r="BL2668" i="5"/>
  <c r="BM2668" i="5"/>
  <c r="BO2668" i="5"/>
  <c r="BP2668" i="5"/>
  <c r="BQ2668" i="5"/>
  <c r="BR2668" i="5"/>
  <c r="BS2668" i="5"/>
  <c r="BV2668" i="5" s="1"/>
  <c r="BT2668" i="5"/>
  <c r="BU2668" i="5"/>
  <c r="BW2668" i="5"/>
  <c r="BX2668" i="5"/>
  <c r="BY2668" i="5"/>
  <c r="BZ2668" i="5"/>
  <c r="CA2668" i="5"/>
  <c r="CD2668" i="5" s="1"/>
  <c r="CB2668" i="5"/>
  <c r="CC2668" i="5"/>
  <c r="CE2668" i="5"/>
  <c r="CF2668" i="5"/>
  <c r="CG2668" i="5"/>
  <c r="CH2668" i="5"/>
  <c r="CI2668" i="5"/>
  <c r="CL2668" i="5" s="1"/>
  <c r="CJ2668" i="5"/>
  <c r="CK2668" i="5"/>
  <c r="CM2668" i="5"/>
  <c r="CN2668" i="5"/>
  <c r="CO2668" i="5"/>
  <c r="CP2668" i="5"/>
  <c r="CQ2668" i="5"/>
  <c r="CT2668" i="5" s="1"/>
  <c r="CR2668" i="5"/>
  <c r="CS2668" i="5"/>
  <c r="CU2668" i="5"/>
  <c r="CV2668" i="5"/>
  <c r="CW2668" i="5"/>
  <c r="CX2668" i="5"/>
  <c r="CY2668" i="5"/>
  <c r="DB2668" i="5" s="1"/>
  <c r="CZ2668" i="5"/>
  <c r="DA2668" i="5"/>
  <c r="DC2668" i="5"/>
  <c r="DD2668" i="5"/>
  <c r="DE2668" i="5"/>
  <c r="DF2668" i="5"/>
  <c r="DG2668" i="5"/>
  <c r="DJ2668" i="5" s="1"/>
  <c r="DH2668" i="5"/>
  <c r="DI2668" i="5"/>
  <c r="DK2668" i="5"/>
  <c r="DL2668" i="5"/>
  <c r="DM2668" i="5"/>
  <c r="DN2668" i="5"/>
  <c r="M2669" i="5"/>
  <c r="N2669" i="5"/>
  <c r="O2669" i="5"/>
  <c r="P2669" i="5"/>
  <c r="Q2669" i="5"/>
  <c r="R2669" i="5"/>
  <c r="S2669" i="5"/>
  <c r="T2669" i="5"/>
  <c r="U2669" i="5"/>
  <c r="V2669" i="5"/>
  <c r="W2669" i="5"/>
  <c r="X2669" i="5"/>
  <c r="Y2669" i="5"/>
  <c r="Z2669" i="5"/>
  <c r="AA2669" i="5"/>
  <c r="AB2669" i="5"/>
  <c r="AC2669" i="5"/>
  <c r="AD2669" i="5"/>
  <c r="D2675" i="5"/>
  <c r="D2676" i="5"/>
  <c r="D2677" i="5"/>
  <c r="D2678" i="5"/>
  <c r="D2679" i="5"/>
  <c r="D2680" i="5"/>
  <c r="D2681" i="5"/>
  <c r="D2682" i="5"/>
  <c r="D2683" i="5"/>
  <c r="D2684" i="5"/>
  <c r="D2685" i="5"/>
  <c r="D2686" i="5"/>
  <c r="D2687" i="5"/>
  <c r="D2688" i="5"/>
  <c r="D2689" i="5"/>
  <c r="D2690" i="5"/>
  <c r="D2691" i="5"/>
  <c r="D2692" i="5"/>
  <c r="D2693" i="5"/>
  <c r="D2694" i="5"/>
  <c r="D2695" i="5"/>
  <c r="D2696" i="5"/>
  <c r="D2697" i="5"/>
  <c r="D2698" i="5"/>
  <c r="D2699" i="5"/>
  <c r="D2700" i="5"/>
  <c r="D2701" i="5"/>
  <c r="D2702" i="5"/>
  <c r="D2703" i="5"/>
  <c r="D2704" i="5"/>
  <c r="D2705" i="5"/>
  <c r="D2706" i="5"/>
  <c r="D2707" i="5"/>
  <c r="D2708" i="5"/>
  <c r="D2709" i="5"/>
  <c r="D2710" i="5"/>
  <c r="D2711" i="5"/>
  <c r="D2712" i="5"/>
  <c r="D2713" i="5"/>
  <c r="D2714" i="5"/>
  <c r="D2715" i="5"/>
  <c r="D2716" i="5"/>
  <c r="D2717" i="5"/>
  <c r="D2718" i="5"/>
  <c r="D2719" i="5"/>
  <c r="D2720" i="5"/>
  <c r="D2721" i="5"/>
  <c r="D2722" i="5"/>
  <c r="D2723" i="5"/>
  <c r="D2724" i="5"/>
  <c r="D2725" i="5"/>
  <c r="D2726" i="5"/>
  <c r="D2727" i="5"/>
  <c r="D2728" i="5"/>
  <c r="D2729" i="5"/>
  <c r="D2730" i="5"/>
  <c r="D2731" i="5"/>
  <c r="D2732" i="5"/>
  <c r="D2733" i="5"/>
  <c r="D2734" i="5"/>
  <c r="D2735" i="5"/>
  <c r="D2736" i="5"/>
  <c r="D2737" i="5"/>
  <c r="D2738" i="5"/>
  <c r="D2739" i="5"/>
  <c r="D2740" i="5"/>
  <c r="D2741" i="5"/>
  <c r="D2742" i="5"/>
  <c r="D2743" i="5"/>
  <c r="D2744" i="5"/>
  <c r="D2745" i="5"/>
  <c r="D2746" i="5"/>
  <c r="D2747" i="5"/>
  <c r="D2748" i="5"/>
  <c r="D2749" i="5"/>
  <c r="D2750" i="5"/>
  <c r="D2751" i="5"/>
  <c r="D2752" i="5"/>
  <c r="D2753" i="5"/>
  <c r="D2754" i="5"/>
  <c r="D2755" i="5"/>
  <c r="D2756" i="5"/>
  <c r="D2757" i="5"/>
  <c r="D2758" i="5"/>
  <c r="D2759" i="5"/>
  <c r="D2760" i="5"/>
  <c r="D2761" i="5"/>
  <c r="D2762" i="5"/>
  <c r="D2763" i="5"/>
  <c r="D2764" i="5"/>
  <c r="D2765" i="5"/>
  <c r="D2766" i="5"/>
  <c r="D2767" i="5"/>
  <c r="D2768" i="5"/>
  <c r="D2769" i="5"/>
  <c r="D2770" i="5"/>
  <c r="D2771" i="5"/>
  <c r="D2772" i="5"/>
  <c r="D2773" i="5"/>
  <c r="D2774" i="5"/>
  <c r="D2775" i="5"/>
  <c r="D2776" i="5"/>
  <c r="D2777" i="5"/>
  <c r="D2778" i="5"/>
  <c r="D2779" i="5"/>
  <c r="D2780" i="5"/>
  <c r="D2781" i="5"/>
  <c r="D2782" i="5"/>
  <c r="D2783" i="5"/>
  <c r="D2784" i="5"/>
  <c r="D2785" i="5"/>
  <c r="D2786" i="5"/>
  <c r="D2787" i="5"/>
  <c r="D2788" i="5"/>
  <c r="D2789" i="5"/>
  <c r="D2790" i="5"/>
  <c r="D2791" i="5"/>
  <c r="D2792" i="5"/>
  <c r="D2793" i="5"/>
  <c r="D2794" i="5"/>
  <c r="M2795" i="5"/>
  <c r="AY2973" i="5" s="1"/>
  <c r="N2795" i="5"/>
  <c r="O2795" i="5"/>
  <c r="P2795" i="5"/>
  <c r="Q2795" i="5"/>
  <c r="R2795" i="5"/>
  <c r="S2795" i="5"/>
  <c r="T2795" i="5"/>
  <c r="U2795" i="5"/>
  <c r="V2795" i="5"/>
  <c r="W2795" i="5"/>
  <c r="X2795" i="5"/>
  <c r="Y2795" i="5"/>
  <c r="Z2795" i="5"/>
  <c r="AA2795" i="5"/>
  <c r="AB2795" i="5"/>
  <c r="AC2795" i="5"/>
  <c r="AD2795" i="5"/>
  <c r="CE2795" i="5"/>
  <c r="D2801" i="5"/>
  <c r="D2802" i="5"/>
  <c r="D2803" i="5"/>
  <c r="D2804" i="5"/>
  <c r="D2805" i="5"/>
  <c r="D2806" i="5"/>
  <c r="D2807" i="5"/>
  <c r="D2808" i="5"/>
  <c r="D2809" i="5"/>
  <c r="D2810" i="5"/>
  <c r="D2811" i="5"/>
  <c r="D2812" i="5"/>
  <c r="D2813" i="5"/>
  <c r="D2814" i="5"/>
  <c r="D2815" i="5"/>
  <c r="D2816" i="5"/>
  <c r="D2817" i="5"/>
  <c r="D2818" i="5"/>
  <c r="D2819" i="5"/>
  <c r="D2820" i="5"/>
  <c r="D2821" i="5"/>
  <c r="D2822" i="5"/>
  <c r="D2823" i="5"/>
  <c r="D2824" i="5"/>
  <c r="D2825" i="5"/>
  <c r="D2826" i="5"/>
  <c r="D2827" i="5"/>
  <c r="D2828" i="5"/>
  <c r="D2829" i="5"/>
  <c r="D2830" i="5"/>
  <c r="D2831" i="5"/>
  <c r="D2832" i="5"/>
  <c r="D2833" i="5"/>
  <c r="D2834" i="5"/>
  <c r="D2835" i="5"/>
  <c r="D2836" i="5"/>
  <c r="D2837" i="5"/>
  <c r="D2838" i="5"/>
  <c r="D2839" i="5"/>
  <c r="D2840" i="5"/>
  <c r="D2841" i="5"/>
  <c r="D2842" i="5"/>
  <c r="D2843" i="5"/>
  <c r="D2844" i="5"/>
  <c r="D2845" i="5"/>
  <c r="D2846" i="5"/>
  <c r="D2847" i="5"/>
  <c r="D2848" i="5"/>
  <c r="D2849" i="5"/>
  <c r="D2850" i="5"/>
  <c r="D2851" i="5"/>
  <c r="D2852" i="5"/>
  <c r="D2853" i="5"/>
  <c r="D2854" i="5"/>
  <c r="D2855" i="5"/>
  <c r="D2856" i="5"/>
  <c r="D2857" i="5"/>
  <c r="D2858" i="5"/>
  <c r="D2859" i="5"/>
  <c r="D2860" i="5"/>
  <c r="D2861" i="5"/>
  <c r="D2862" i="5"/>
  <c r="D2863" i="5"/>
  <c r="D2864" i="5"/>
  <c r="D2865" i="5"/>
  <c r="D2866" i="5"/>
  <c r="D2867" i="5"/>
  <c r="D2868" i="5"/>
  <c r="D2869" i="5"/>
  <c r="D2870" i="5"/>
  <c r="D2871" i="5"/>
  <c r="D2872" i="5"/>
  <c r="D2873" i="5"/>
  <c r="D2874" i="5"/>
  <c r="D2875" i="5"/>
  <c r="D2876" i="5"/>
  <c r="D2877" i="5"/>
  <c r="D2878" i="5"/>
  <c r="D2879" i="5"/>
  <c r="D2880" i="5"/>
  <c r="D2881" i="5"/>
  <c r="D2882" i="5"/>
  <c r="D2883" i="5"/>
  <c r="D2884" i="5"/>
  <c r="D2885" i="5"/>
  <c r="D2886" i="5"/>
  <c r="D2887" i="5"/>
  <c r="D2888" i="5"/>
  <c r="D2889" i="5"/>
  <c r="D2890" i="5"/>
  <c r="D2891" i="5"/>
  <c r="D2892" i="5"/>
  <c r="D2893" i="5"/>
  <c r="D2894" i="5"/>
  <c r="D2895" i="5"/>
  <c r="D2896" i="5"/>
  <c r="D2897" i="5"/>
  <c r="D2898" i="5"/>
  <c r="D2899" i="5"/>
  <c r="D2900" i="5"/>
  <c r="D2901" i="5"/>
  <c r="D2902" i="5"/>
  <c r="D2903" i="5"/>
  <c r="D2904" i="5"/>
  <c r="D2905" i="5"/>
  <c r="D2906" i="5"/>
  <c r="D2907" i="5"/>
  <c r="D2908" i="5"/>
  <c r="D2909" i="5"/>
  <c r="D2910" i="5"/>
  <c r="D2911" i="5"/>
  <c r="D2912" i="5"/>
  <c r="D2913" i="5"/>
  <c r="D2914" i="5"/>
  <c r="D2915" i="5"/>
  <c r="D2916" i="5"/>
  <c r="D2917" i="5"/>
  <c r="D2918" i="5"/>
  <c r="D2919" i="5"/>
  <c r="D2920" i="5"/>
  <c r="M2921" i="5"/>
  <c r="N2921" i="5"/>
  <c r="O2921" i="5"/>
  <c r="P2921" i="5"/>
  <c r="AY2980" i="5" s="1"/>
  <c r="Q2921" i="5"/>
  <c r="R2921" i="5"/>
  <c r="S2921" i="5"/>
  <c r="AY2981" i="5" s="1"/>
  <c r="T2921" i="5"/>
  <c r="U2921" i="5"/>
  <c r="V2921" i="5"/>
  <c r="AY2982" i="5" s="1"/>
  <c r="W2921" i="5"/>
  <c r="X2921" i="5"/>
  <c r="Y2921" i="5"/>
  <c r="Z2921" i="5"/>
  <c r="AA2921" i="5"/>
  <c r="AB2921" i="5"/>
  <c r="CF2676" i="5" s="1"/>
  <c r="B2924" i="5" s="1"/>
  <c r="AC2921" i="5"/>
  <c r="AD2921" i="5"/>
  <c r="AM2968" i="5"/>
  <c r="B2958" i="5"/>
  <c r="AH2943" i="5"/>
  <c r="AI2943" i="5"/>
  <c r="AJ2943" i="5"/>
  <c r="AK2943" i="5" s="1"/>
  <c r="AK2954" i="5" s="1"/>
  <c r="B2960" i="5" s="1"/>
  <c r="AL2943" i="5"/>
  <c r="AL2954" i="5" s="1"/>
  <c r="B2959" i="5" s="1"/>
  <c r="AO2943" i="5"/>
  <c r="BA2943" i="5"/>
  <c r="AH2944" i="5"/>
  <c r="AI2944" i="5"/>
  <c r="AJ2944" i="5"/>
  <c r="AK2944" i="5"/>
  <c r="AL2944" i="5"/>
  <c r="BA2944" i="5"/>
  <c r="AH2945" i="5"/>
  <c r="AI2945" i="5"/>
  <c r="AJ2945" i="5"/>
  <c r="AK2945" i="5"/>
  <c r="AL2945" i="5"/>
  <c r="BA2945" i="5"/>
  <c r="AH2946" i="5"/>
  <c r="AI2946" i="5"/>
  <c r="AJ2946" i="5"/>
  <c r="AK2946" i="5"/>
  <c r="AL2946" i="5"/>
  <c r="BA2946" i="5"/>
  <c r="AH2947" i="5"/>
  <c r="AI2947" i="5"/>
  <c r="AJ2947" i="5"/>
  <c r="AK2947" i="5"/>
  <c r="AL2947" i="5"/>
  <c r="BA2947" i="5"/>
  <c r="AH2948" i="5"/>
  <c r="AI2948" i="5"/>
  <c r="AJ2948" i="5"/>
  <c r="AK2948" i="5"/>
  <c r="AL2948" i="5"/>
  <c r="BA2948" i="5"/>
  <c r="AH2949" i="5"/>
  <c r="AI2949" i="5"/>
  <c r="AJ2949" i="5"/>
  <c r="AK2949" i="5"/>
  <c r="AL2949" i="5"/>
  <c r="BA2949" i="5"/>
  <c r="AH2950" i="5"/>
  <c r="AI2950" i="5"/>
  <c r="AJ2950" i="5"/>
  <c r="AK2950" i="5"/>
  <c r="AL2950" i="5"/>
  <c r="BA2950" i="5"/>
  <c r="AH2951" i="5"/>
  <c r="AI2951" i="5"/>
  <c r="AJ2951" i="5"/>
  <c r="AK2951" i="5"/>
  <c r="AL2951" i="5"/>
  <c r="BA2951" i="5"/>
  <c r="AH2952" i="5"/>
  <c r="AI2952" i="5"/>
  <c r="AJ2952" i="5"/>
  <c r="AK2952" i="5"/>
  <c r="AL2952" i="5"/>
  <c r="BA2952" i="5"/>
  <c r="AH2953" i="5"/>
  <c r="AI2953" i="5"/>
  <c r="AJ2953" i="5"/>
  <c r="AK2953" i="5"/>
  <c r="AL2953" i="5"/>
  <c r="BA2953" i="5"/>
  <c r="M2954" i="5"/>
  <c r="AO2951" i="5" s="1"/>
  <c r="O2954" i="5"/>
  <c r="Q2954" i="5"/>
  <c r="AO2944" i="5" s="1"/>
  <c r="S2954" i="5"/>
  <c r="AO2945" i="5" s="1"/>
  <c r="U2954" i="5"/>
  <c r="AO2946" i="5" s="1"/>
  <c r="W2954" i="5"/>
  <c r="Y2954" i="5"/>
  <c r="AO2948" i="5" s="1"/>
  <c r="AA2954" i="5"/>
  <c r="AC2954" i="5"/>
  <c r="AO2950" i="5" s="1"/>
  <c r="BA2954" i="5"/>
  <c r="B2963" i="5" s="1"/>
  <c r="B2989" i="5"/>
  <c r="AH2968" i="5"/>
  <c r="AK2968" i="5" s="1"/>
  <c r="AI2968" i="5"/>
  <c r="AJ2968" i="5"/>
  <c r="AL2968" i="5"/>
  <c r="AL2985" i="5" s="1"/>
  <c r="B2990" i="5" s="1"/>
  <c r="AY2968" i="5"/>
  <c r="AH2969" i="5"/>
  <c r="AK2969" i="5" s="1"/>
  <c r="AI2969" i="5"/>
  <c r="AJ2969" i="5"/>
  <c r="AL2969" i="5"/>
  <c r="AY2969" i="5"/>
  <c r="AH2970" i="5"/>
  <c r="AK2970" i="5" s="1"/>
  <c r="AI2970" i="5"/>
  <c r="AJ2970" i="5"/>
  <c r="AL2970" i="5"/>
  <c r="AY2970" i="5"/>
  <c r="AH2971" i="5"/>
  <c r="AK2971" i="5" s="1"/>
  <c r="AI2971" i="5"/>
  <c r="AJ2971" i="5"/>
  <c r="AL2971" i="5"/>
  <c r="AY2971" i="5"/>
  <c r="AH2972" i="5"/>
  <c r="AI2972" i="5"/>
  <c r="AJ2972" i="5"/>
  <c r="AK2972" i="5"/>
  <c r="AL2972" i="5"/>
  <c r="AY2972" i="5"/>
  <c r="AH2973" i="5"/>
  <c r="AI2973" i="5"/>
  <c r="AJ2973" i="5"/>
  <c r="AK2973" i="5" s="1"/>
  <c r="AL2973" i="5"/>
  <c r="AH2974" i="5"/>
  <c r="AI2974" i="5"/>
  <c r="AJ2974" i="5"/>
  <c r="AK2974" i="5"/>
  <c r="AL2974" i="5"/>
  <c r="AY2974" i="5"/>
  <c r="AH2975" i="5"/>
  <c r="AK2975" i="5" s="1"/>
  <c r="AI2975" i="5"/>
  <c r="AJ2975" i="5"/>
  <c r="AL2975" i="5"/>
  <c r="AY2975" i="5"/>
  <c r="AH2976" i="5"/>
  <c r="AI2976" i="5"/>
  <c r="AJ2976" i="5"/>
  <c r="AK2976" i="5"/>
  <c r="AL2976" i="5"/>
  <c r="AY2976" i="5"/>
  <c r="AH2977" i="5"/>
  <c r="AK2977" i="5" s="1"/>
  <c r="AI2977" i="5"/>
  <c r="AJ2977" i="5"/>
  <c r="AL2977" i="5"/>
  <c r="AY2977" i="5"/>
  <c r="AH2978" i="5"/>
  <c r="AK2978" i="5" s="1"/>
  <c r="AI2978" i="5"/>
  <c r="AJ2978" i="5"/>
  <c r="AL2978" i="5"/>
  <c r="AY2978" i="5"/>
  <c r="AH2979" i="5"/>
  <c r="AK2979" i="5" s="1"/>
  <c r="AI2979" i="5"/>
  <c r="AJ2979" i="5"/>
  <c r="AL2979" i="5"/>
  <c r="AY2979" i="5"/>
  <c r="AH2980" i="5"/>
  <c r="AI2980" i="5"/>
  <c r="AJ2980" i="5"/>
  <c r="AK2980" i="5"/>
  <c r="AL2980" i="5"/>
  <c r="AH2981" i="5"/>
  <c r="AI2981" i="5"/>
  <c r="AJ2981" i="5"/>
  <c r="AK2981" i="5" s="1"/>
  <c r="AL2981" i="5"/>
  <c r="AH2982" i="5"/>
  <c r="AI2982" i="5"/>
  <c r="AJ2982" i="5"/>
  <c r="AK2982" i="5"/>
  <c r="AL2982" i="5"/>
  <c r="AH2983" i="5"/>
  <c r="AK2983" i="5" s="1"/>
  <c r="AI2983" i="5"/>
  <c r="AJ2983" i="5"/>
  <c r="AL2983" i="5"/>
  <c r="AY2983" i="5"/>
  <c r="AH2984" i="5"/>
  <c r="AI2984" i="5"/>
  <c r="AJ2984" i="5"/>
  <c r="AK2984" i="5"/>
  <c r="AL2984" i="5"/>
  <c r="M2985" i="5"/>
  <c r="O2985" i="5"/>
  <c r="Q2985" i="5"/>
  <c r="S2985" i="5"/>
  <c r="U2985" i="5"/>
  <c r="W2985" i="5"/>
  <c r="Y2985" i="5"/>
  <c r="AA2985" i="5"/>
  <c r="AO2949" i="5" s="1"/>
  <c r="AC2985" i="5"/>
  <c r="D3011" i="5"/>
  <c r="AG3011" i="5" s="1"/>
  <c r="CB3011" i="5" s="1"/>
  <c r="CC3011" i="5" s="1"/>
  <c r="AH3011" i="5"/>
  <c r="AI3011" i="5"/>
  <c r="AL3011" i="5" s="1"/>
  <c r="AJ3011" i="5"/>
  <c r="AK3011" i="5"/>
  <c r="AM3011" i="5"/>
  <c r="AP3011" i="5" s="1"/>
  <c r="AN3011" i="5"/>
  <c r="AO3011" i="5"/>
  <c r="AQ3011" i="5"/>
  <c r="AT3011" i="5" s="1"/>
  <c r="AR3011" i="5"/>
  <c r="AS3011" i="5"/>
  <c r="AU3011" i="5"/>
  <c r="AX3011" i="5" s="1"/>
  <c r="AV3011" i="5"/>
  <c r="AW3011" i="5"/>
  <c r="AY3011" i="5"/>
  <c r="BB3011" i="5" s="1"/>
  <c r="AZ3011" i="5"/>
  <c r="BA3011" i="5"/>
  <c r="BC3011" i="5"/>
  <c r="BF3011" i="5" s="1"/>
  <c r="BD3011" i="5"/>
  <c r="BE3011" i="5"/>
  <c r="BG3011" i="5"/>
  <c r="BJ3011" i="5" s="1"/>
  <c r="BH3011" i="5"/>
  <c r="BI3011" i="5"/>
  <c r="BK3011" i="5"/>
  <c r="BN3011" i="5" s="1"/>
  <c r="BL3011" i="5"/>
  <c r="BM3011" i="5"/>
  <c r="BO3011" i="5"/>
  <c r="BR3011" i="5" s="1"/>
  <c r="BP3011" i="5"/>
  <c r="BQ3011" i="5"/>
  <c r="BS3011" i="5"/>
  <c r="BV3011" i="5" s="1"/>
  <c r="BT3011" i="5"/>
  <c r="BU3011" i="5"/>
  <c r="CA3011" i="5"/>
  <c r="D3012" i="5"/>
  <c r="AG3012" i="5" s="1"/>
  <c r="CB3012" i="5" s="1"/>
  <c r="AH3012" i="5"/>
  <c r="AI3012" i="5"/>
  <c r="AJ3012" i="5"/>
  <c r="AK3012" i="5"/>
  <c r="AL3012" i="5"/>
  <c r="BX3012" i="5" s="1"/>
  <c r="AM3012" i="5"/>
  <c r="AN3012" i="5"/>
  <c r="AO3012" i="5"/>
  <c r="AP3012" i="5"/>
  <c r="AQ3012" i="5"/>
  <c r="AR3012" i="5"/>
  <c r="AS3012" i="5"/>
  <c r="AT3012" i="5"/>
  <c r="AU3012" i="5"/>
  <c r="AV3012" i="5"/>
  <c r="AW3012" i="5"/>
  <c r="AX3012" i="5"/>
  <c r="AY3012" i="5"/>
  <c r="AZ3012" i="5"/>
  <c r="BA3012" i="5"/>
  <c r="BB3012" i="5"/>
  <c r="BC3012" i="5"/>
  <c r="BD3012" i="5"/>
  <c r="BE3012" i="5"/>
  <c r="BF3012" i="5"/>
  <c r="BG3012" i="5"/>
  <c r="BH3012" i="5"/>
  <c r="BI3012" i="5"/>
  <c r="BJ3012" i="5"/>
  <c r="BK3012" i="5"/>
  <c r="BL3012" i="5"/>
  <c r="BM3012" i="5"/>
  <c r="BN3012" i="5"/>
  <c r="BO3012" i="5"/>
  <c r="BP3012" i="5"/>
  <c r="BQ3012" i="5"/>
  <c r="BR3012" i="5"/>
  <c r="BS3012" i="5"/>
  <c r="BT3012" i="5"/>
  <c r="BU3012" i="5"/>
  <c r="BV3012" i="5"/>
  <c r="CA3012" i="5"/>
  <c r="D3013" i="5"/>
  <c r="AG3013" i="5"/>
  <c r="CB3013" i="5" s="1"/>
  <c r="AH3013" i="5"/>
  <c r="AI3013" i="5"/>
  <c r="AJ3013" i="5"/>
  <c r="AK3013" i="5"/>
  <c r="AL3013" i="5" s="1"/>
  <c r="AM3013" i="5"/>
  <c r="AP3013" i="5" s="1"/>
  <c r="AN3013" i="5"/>
  <c r="AO3013" i="5"/>
  <c r="AQ3013" i="5"/>
  <c r="AR3013" i="5"/>
  <c r="AS3013" i="5"/>
  <c r="AT3013" i="5" s="1"/>
  <c r="AU3013" i="5"/>
  <c r="AX3013" i="5" s="1"/>
  <c r="AV3013" i="5"/>
  <c r="AW3013" i="5"/>
  <c r="AY3013" i="5"/>
  <c r="AZ3013" i="5"/>
  <c r="BA3013" i="5"/>
  <c r="BB3013" i="5" s="1"/>
  <c r="BC3013" i="5"/>
  <c r="BF3013" i="5" s="1"/>
  <c r="BD3013" i="5"/>
  <c r="BE3013" i="5"/>
  <c r="BG3013" i="5"/>
  <c r="BH3013" i="5"/>
  <c r="BI3013" i="5"/>
  <c r="BJ3013" i="5" s="1"/>
  <c r="BK3013" i="5"/>
  <c r="BN3013" i="5" s="1"/>
  <c r="BL3013" i="5"/>
  <c r="BM3013" i="5"/>
  <c r="BO3013" i="5"/>
  <c r="BP3013" i="5"/>
  <c r="BQ3013" i="5"/>
  <c r="BR3013" i="5" s="1"/>
  <c r="BS3013" i="5"/>
  <c r="BV3013" i="5" s="1"/>
  <c r="BT3013" i="5"/>
  <c r="BU3013" i="5"/>
  <c r="CA3013" i="5"/>
  <c r="D3014" i="5"/>
  <c r="AG3014" i="5" s="1"/>
  <c r="CB3014" i="5" s="1"/>
  <c r="AH3014" i="5"/>
  <c r="AI3014" i="5"/>
  <c r="AJ3014" i="5"/>
  <c r="AK3014" i="5"/>
  <c r="AL3014" i="5"/>
  <c r="AM3014" i="5"/>
  <c r="AP3014" i="5" s="1"/>
  <c r="AN3014" i="5"/>
  <c r="AO3014" i="5"/>
  <c r="AQ3014" i="5"/>
  <c r="AR3014" i="5"/>
  <c r="AS3014" i="5"/>
  <c r="AT3014" i="5"/>
  <c r="AU3014" i="5"/>
  <c r="AX3014" i="5" s="1"/>
  <c r="AV3014" i="5"/>
  <c r="AW3014" i="5"/>
  <c r="AY3014" i="5"/>
  <c r="AZ3014" i="5"/>
  <c r="BA3014" i="5"/>
  <c r="BB3014" i="5"/>
  <c r="BC3014" i="5"/>
  <c r="BF3014" i="5" s="1"/>
  <c r="BD3014" i="5"/>
  <c r="BE3014" i="5"/>
  <c r="BG3014" i="5"/>
  <c r="BH3014" i="5"/>
  <c r="BI3014" i="5"/>
  <c r="BJ3014" i="5"/>
  <c r="BK3014" i="5"/>
  <c r="BN3014" i="5" s="1"/>
  <c r="BL3014" i="5"/>
  <c r="BM3014" i="5"/>
  <c r="BO3014" i="5"/>
  <c r="BP3014" i="5"/>
  <c r="BQ3014" i="5"/>
  <c r="BR3014" i="5"/>
  <c r="BS3014" i="5"/>
  <c r="BV3014" i="5" s="1"/>
  <c r="BT3014" i="5"/>
  <c r="BU3014" i="5"/>
  <c r="CA3014" i="5"/>
  <c r="D3015" i="5"/>
  <c r="AG3015" i="5"/>
  <c r="CB3015" i="5" s="1"/>
  <c r="AH3015" i="5"/>
  <c r="AI3015" i="5"/>
  <c r="AL3015" i="5" s="1"/>
  <c r="AJ3015" i="5"/>
  <c r="AK3015" i="5"/>
  <c r="AM3015" i="5"/>
  <c r="AP3015" i="5" s="1"/>
  <c r="AN3015" i="5"/>
  <c r="AO3015" i="5"/>
  <c r="AQ3015" i="5"/>
  <c r="AT3015" i="5" s="1"/>
  <c r="AR3015" i="5"/>
  <c r="AS3015" i="5"/>
  <c r="AU3015" i="5"/>
  <c r="AX3015" i="5" s="1"/>
  <c r="AV3015" i="5"/>
  <c r="AW3015" i="5"/>
  <c r="AY3015" i="5"/>
  <c r="BB3015" i="5" s="1"/>
  <c r="AZ3015" i="5"/>
  <c r="BA3015" i="5"/>
  <c r="BC3015" i="5"/>
  <c r="BF3015" i="5" s="1"/>
  <c r="BD3015" i="5"/>
  <c r="BE3015" i="5"/>
  <c r="BG3015" i="5"/>
  <c r="BJ3015" i="5" s="1"/>
  <c r="BH3015" i="5"/>
  <c r="BI3015" i="5"/>
  <c r="BK3015" i="5"/>
  <c r="BN3015" i="5" s="1"/>
  <c r="BL3015" i="5"/>
  <c r="BM3015" i="5"/>
  <c r="BO3015" i="5"/>
  <c r="BR3015" i="5" s="1"/>
  <c r="BP3015" i="5"/>
  <c r="BQ3015" i="5"/>
  <c r="BS3015" i="5"/>
  <c r="BV3015" i="5" s="1"/>
  <c r="BT3015" i="5"/>
  <c r="BU3015" i="5"/>
  <c r="CA3015" i="5"/>
  <c r="D3016" i="5"/>
  <c r="AG3016" i="5" s="1"/>
  <c r="CB3016" i="5" s="1"/>
  <c r="AH3016" i="5"/>
  <c r="AI3016" i="5"/>
  <c r="AJ3016" i="5"/>
  <c r="AK3016" i="5"/>
  <c r="AL3016" i="5"/>
  <c r="BX3016" i="5" s="1"/>
  <c r="AM3016" i="5"/>
  <c r="AN3016" i="5"/>
  <c r="AO3016" i="5"/>
  <c r="AP3016" i="5"/>
  <c r="AQ3016" i="5"/>
  <c r="AR3016" i="5"/>
  <c r="AS3016" i="5"/>
  <c r="AT3016" i="5"/>
  <c r="AU3016" i="5"/>
  <c r="AV3016" i="5"/>
  <c r="AW3016" i="5"/>
  <c r="AX3016" i="5"/>
  <c r="AY3016" i="5"/>
  <c r="AZ3016" i="5"/>
  <c r="BA3016" i="5"/>
  <c r="BB3016" i="5"/>
  <c r="BC3016" i="5"/>
  <c r="BD3016" i="5"/>
  <c r="BE3016" i="5"/>
  <c r="BF3016" i="5"/>
  <c r="BG3016" i="5"/>
  <c r="BH3016" i="5"/>
  <c r="BI3016" i="5"/>
  <c r="BJ3016" i="5"/>
  <c r="BK3016" i="5"/>
  <c r="BL3016" i="5"/>
  <c r="BM3016" i="5"/>
  <c r="BN3016" i="5"/>
  <c r="BO3016" i="5"/>
  <c r="BP3016" i="5"/>
  <c r="BQ3016" i="5"/>
  <c r="BR3016" i="5"/>
  <c r="BS3016" i="5"/>
  <c r="BT3016" i="5"/>
  <c r="BU3016" i="5"/>
  <c r="BV3016" i="5"/>
  <c r="CA3016" i="5"/>
  <c r="D3017" i="5"/>
  <c r="AG3017" i="5" s="1"/>
  <c r="CB3017" i="5" s="1"/>
  <c r="AH3017" i="5"/>
  <c r="AI3017" i="5"/>
  <c r="AL3017" i="5" s="1"/>
  <c r="AJ3017" i="5"/>
  <c r="AK3017" i="5"/>
  <c r="AM3017" i="5"/>
  <c r="AP3017" i="5" s="1"/>
  <c r="AN3017" i="5"/>
  <c r="AO3017" i="5"/>
  <c r="AQ3017" i="5"/>
  <c r="AT3017" i="5" s="1"/>
  <c r="AR3017" i="5"/>
  <c r="AS3017" i="5"/>
  <c r="AU3017" i="5"/>
  <c r="AX3017" i="5" s="1"/>
  <c r="AV3017" i="5"/>
  <c r="AW3017" i="5"/>
  <c r="AY3017" i="5"/>
  <c r="BB3017" i="5" s="1"/>
  <c r="AZ3017" i="5"/>
  <c r="BA3017" i="5"/>
  <c r="BC3017" i="5"/>
  <c r="BF3017" i="5" s="1"/>
  <c r="BD3017" i="5"/>
  <c r="BE3017" i="5"/>
  <c r="BG3017" i="5"/>
  <c r="BJ3017" i="5" s="1"/>
  <c r="BH3017" i="5"/>
  <c r="BI3017" i="5"/>
  <c r="BK3017" i="5"/>
  <c r="BN3017" i="5" s="1"/>
  <c r="BL3017" i="5"/>
  <c r="BM3017" i="5"/>
  <c r="BO3017" i="5"/>
  <c r="BR3017" i="5" s="1"/>
  <c r="BP3017" i="5"/>
  <c r="BQ3017" i="5"/>
  <c r="BS3017" i="5"/>
  <c r="BV3017" i="5" s="1"/>
  <c r="BT3017" i="5"/>
  <c r="BU3017" i="5"/>
  <c r="CA3017" i="5"/>
  <c r="D3018" i="5"/>
  <c r="AG3018" i="5" s="1"/>
  <c r="CB3018" i="5" s="1"/>
  <c r="AH3018" i="5"/>
  <c r="AI3018" i="5"/>
  <c r="AL3018" i="5" s="1"/>
  <c r="AJ3018" i="5"/>
  <c r="AK3018" i="5"/>
  <c r="AM3018" i="5"/>
  <c r="AN3018" i="5"/>
  <c r="AO3018" i="5"/>
  <c r="AP3018" i="5"/>
  <c r="AQ3018" i="5"/>
  <c r="AT3018" i="5" s="1"/>
  <c r="AR3018" i="5"/>
  <c r="AS3018" i="5"/>
  <c r="AU3018" i="5"/>
  <c r="AV3018" i="5"/>
  <c r="AW3018" i="5"/>
  <c r="AX3018" i="5"/>
  <c r="AY3018" i="5"/>
  <c r="BB3018" i="5" s="1"/>
  <c r="AZ3018" i="5"/>
  <c r="BA3018" i="5"/>
  <c r="BC3018" i="5"/>
  <c r="BD3018" i="5"/>
  <c r="BE3018" i="5"/>
  <c r="BF3018" i="5"/>
  <c r="BG3018" i="5"/>
  <c r="BJ3018" i="5" s="1"/>
  <c r="BH3018" i="5"/>
  <c r="BI3018" i="5"/>
  <c r="BK3018" i="5"/>
  <c r="BL3018" i="5"/>
  <c r="BM3018" i="5"/>
  <c r="BN3018" i="5"/>
  <c r="BO3018" i="5"/>
  <c r="BR3018" i="5" s="1"/>
  <c r="BP3018" i="5"/>
  <c r="BQ3018" i="5"/>
  <c r="BS3018" i="5"/>
  <c r="BT3018" i="5"/>
  <c r="BU3018" i="5"/>
  <c r="BV3018" i="5"/>
  <c r="CA3018" i="5"/>
  <c r="D3019" i="5"/>
  <c r="AG3019" i="5" s="1"/>
  <c r="CB3019" i="5" s="1"/>
  <c r="AH3019" i="5"/>
  <c r="AI3019" i="5"/>
  <c r="AL3019" i="5" s="1"/>
  <c r="AJ3019" i="5"/>
  <c r="AK3019" i="5"/>
  <c r="AM3019" i="5"/>
  <c r="AP3019" i="5" s="1"/>
  <c r="AN3019" i="5"/>
  <c r="AO3019" i="5"/>
  <c r="AQ3019" i="5"/>
  <c r="AT3019" i="5" s="1"/>
  <c r="AR3019" i="5"/>
  <c r="AS3019" i="5"/>
  <c r="AU3019" i="5"/>
  <c r="AX3019" i="5" s="1"/>
  <c r="AV3019" i="5"/>
  <c r="AW3019" i="5"/>
  <c r="AY3019" i="5"/>
  <c r="BB3019" i="5" s="1"/>
  <c r="AZ3019" i="5"/>
  <c r="BA3019" i="5"/>
  <c r="BC3019" i="5"/>
  <c r="BF3019" i="5" s="1"/>
  <c r="BD3019" i="5"/>
  <c r="BE3019" i="5"/>
  <c r="BG3019" i="5"/>
  <c r="BJ3019" i="5" s="1"/>
  <c r="BH3019" i="5"/>
  <c r="BI3019" i="5"/>
  <c r="BK3019" i="5"/>
  <c r="BN3019" i="5" s="1"/>
  <c r="BL3019" i="5"/>
  <c r="BM3019" i="5"/>
  <c r="BO3019" i="5"/>
  <c r="BR3019" i="5" s="1"/>
  <c r="BP3019" i="5"/>
  <c r="BQ3019" i="5"/>
  <c r="BS3019" i="5"/>
  <c r="BV3019" i="5" s="1"/>
  <c r="BT3019" i="5"/>
  <c r="BU3019" i="5"/>
  <c r="CA3019" i="5"/>
  <c r="D3020" i="5"/>
  <c r="AG3020" i="5" s="1"/>
  <c r="CB3020" i="5" s="1"/>
  <c r="AH3020" i="5"/>
  <c r="AI3020" i="5"/>
  <c r="AJ3020" i="5"/>
  <c r="AK3020" i="5"/>
  <c r="AL3020" i="5"/>
  <c r="BX3020" i="5" s="1"/>
  <c r="AM3020" i="5"/>
  <c r="AN3020" i="5"/>
  <c r="AO3020" i="5"/>
  <c r="AP3020" i="5"/>
  <c r="AQ3020" i="5"/>
  <c r="AR3020" i="5"/>
  <c r="AS3020" i="5"/>
  <c r="AT3020" i="5"/>
  <c r="AU3020" i="5"/>
  <c r="AV3020" i="5"/>
  <c r="AW3020" i="5"/>
  <c r="AX3020" i="5"/>
  <c r="AY3020" i="5"/>
  <c r="AZ3020" i="5"/>
  <c r="BA3020" i="5"/>
  <c r="BB3020" i="5"/>
  <c r="BC3020" i="5"/>
  <c r="BD3020" i="5"/>
  <c r="BE3020" i="5"/>
  <c r="BF3020" i="5"/>
  <c r="BG3020" i="5"/>
  <c r="BH3020" i="5"/>
  <c r="BI3020" i="5"/>
  <c r="BJ3020" i="5"/>
  <c r="BK3020" i="5"/>
  <c r="BL3020" i="5"/>
  <c r="BM3020" i="5"/>
  <c r="BN3020" i="5"/>
  <c r="BO3020" i="5"/>
  <c r="BP3020" i="5"/>
  <c r="BQ3020" i="5"/>
  <c r="BR3020" i="5"/>
  <c r="BS3020" i="5"/>
  <c r="BT3020" i="5"/>
  <c r="BU3020" i="5"/>
  <c r="BV3020" i="5"/>
  <c r="CA3020" i="5"/>
  <c r="D3021" i="5"/>
  <c r="AG3021" i="5"/>
  <c r="CB3021" i="5" s="1"/>
  <c r="AH3021" i="5"/>
  <c r="AI3021" i="5"/>
  <c r="AL3021" i="5" s="1"/>
  <c r="AJ3021" i="5"/>
  <c r="AK3021" i="5"/>
  <c r="AM3021" i="5"/>
  <c r="AP3021" i="5" s="1"/>
  <c r="AN3021" i="5"/>
  <c r="AO3021" i="5"/>
  <c r="AQ3021" i="5"/>
  <c r="AT3021" i="5" s="1"/>
  <c r="AR3021" i="5"/>
  <c r="AS3021" i="5"/>
  <c r="AU3021" i="5"/>
  <c r="AX3021" i="5" s="1"/>
  <c r="AV3021" i="5"/>
  <c r="AW3021" i="5"/>
  <c r="AY3021" i="5"/>
  <c r="BB3021" i="5" s="1"/>
  <c r="AZ3021" i="5"/>
  <c r="BA3021" i="5"/>
  <c r="BC3021" i="5"/>
  <c r="BF3021" i="5" s="1"/>
  <c r="BD3021" i="5"/>
  <c r="BE3021" i="5"/>
  <c r="BG3021" i="5"/>
  <c r="BJ3021" i="5" s="1"/>
  <c r="BH3021" i="5"/>
  <c r="BI3021" i="5"/>
  <c r="BK3021" i="5"/>
  <c r="BN3021" i="5" s="1"/>
  <c r="BL3021" i="5"/>
  <c r="BM3021" i="5"/>
  <c r="BO3021" i="5"/>
  <c r="BR3021" i="5" s="1"/>
  <c r="BP3021" i="5"/>
  <c r="BQ3021" i="5"/>
  <c r="BS3021" i="5"/>
  <c r="BV3021" i="5" s="1"/>
  <c r="BT3021" i="5"/>
  <c r="BU3021" i="5"/>
  <c r="CA3021" i="5"/>
  <c r="D3022" i="5"/>
  <c r="AG3022" i="5" s="1"/>
  <c r="CB3022" i="5" s="1"/>
  <c r="AH3022" i="5"/>
  <c r="AI3022" i="5"/>
  <c r="AJ3022" i="5"/>
  <c r="AK3022" i="5"/>
  <c r="AL3022" i="5"/>
  <c r="AM3022" i="5"/>
  <c r="AP3022" i="5" s="1"/>
  <c r="AN3022" i="5"/>
  <c r="AO3022" i="5"/>
  <c r="AQ3022" i="5"/>
  <c r="AR3022" i="5"/>
  <c r="AS3022" i="5"/>
  <c r="AT3022" i="5"/>
  <c r="AU3022" i="5"/>
  <c r="AX3022" i="5" s="1"/>
  <c r="AV3022" i="5"/>
  <c r="AW3022" i="5"/>
  <c r="AY3022" i="5"/>
  <c r="AZ3022" i="5"/>
  <c r="BA3022" i="5"/>
  <c r="BB3022" i="5"/>
  <c r="BC3022" i="5"/>
  <c r="BF3022" i="5" s="1"/>
  <c r="BD3022" i="5"/>
  <c r="BE3022" i="5"/>
  <c r="BG3022" i="5"/>
  <c r="BH3022" i="5"/>
  <c r="BI3022" i="5"/>
  <c r="BJ3022" i="5"/>
  <c r="BK3022" i="5"/>
  <c r="BN3022" i="5" s="1"/>
  <c r="BL3022" i="5"/>
  <c r="BM3022" i="5"/>
  <c r="BO3022" i="5"/>
  <c r="BP3022" i="5"/>
  <c r="BQ3022" i="5"/>
  <c r="BR3022" i="5"/>
  <c r="BS3022" i="5"/>
  <c r="BV3022" i="5" s="1"/>
  <c r="BT3022" i="5"/>
  <c r="BU3022" i="5"/>
  <c r="CA3022" i="5"/>
  <c r="D3023" i="5"/>
  <c r="AG3023" i="5"/>
  <c r="CB3023" i="5" s="1"/>
  <c r="AH3023" i="5"/>
  <c r="AI3023" i="5"/>
  <c r="AL3023" i="5" s="1"/>
  <c r="AJ3023" i="5"/>
  <c r="AK3023" i="5"/>
  <c r="AM3023" i="5"/>
  <c r="AP3023" i="5" s="1"/>
  <c r="AN3023" i="5"/>
  <c r="AO3023" i="5"/>
  <c r="AQ3023" i="5"/>
  <c r="AT3023" i="5" s="1"/>
  <c r="AR3023" i="5"/>
  <c r="AS3023" i="5"/>
  <c r="AU3023" i="5"/>
  <c r="AX3023" i="5" s="1"/>
  <c r="AV3023" i="5"/>
  <c r="AW3023" i="5"/>
  <c r="AY3023" i="5"/>
  <c r="BB3023" i="5" s="1"/>
  <c r="AZ3023" i="5"/>
  <c r="BA3023" i="5"/>
  <c r="BC3023" i="5"/>
  <c r="BF3023" i="5" s="1"/>
  <c r="BD3023" i="5"/>
  <c r="BE3023" i="5"/>
  <c r="BG3023" i="5"/>
  <c r="BJ3023" i="5" s="1"/>
  <c r="BH3023" i="5"/>
  <c r="BI3023" i="5"/>
  <c r="BK3023" i="5"/>
  <c r="BN3023" i="5" s="1"/>
  <c r="BL3023" i="5"/>
  <c r="BM3023" i="5"/>
  <c r="BO3023" i="5"/>
  <c r="BR3023" i="5" s="1"/>
  <c r="BP3023" i="5"/>
  <c r="BQ3023" i="5"/>
  <c r="BS3023" i="5"/>
  <c r="BV3023" i="5" s="1"/>
  <c r="BT3023" i="5"/>
  <c r="BU3023" i="5"/>
  <c r="CA3023" i="5"/>
  <c r="D3024" i="5"/>
  <c r="AG3024" i="5" s="1"/>
  <c r="CB3024" i="5" s="1"/>
  <c r="AH3024" i="5"/>
  <c r="AI3024" i="5"/>
  <c r="AJ3024" i="5"/>
  <c r="AK3024" i="5"/>
  <c r="AL3024" i="5"/>
  <c r="BX3024" i="5" s="1"/>
  <c r="AM3024" i="5"/>
  <c r="AN3024" i="5"/>
  <c r="AO3024" i="5"/>
  <c r="AP3024" i="5"/>
  <c r="AQ3024" i="5"/>
  <c r="AR3024" i="5"/>
  <c r="AS3024" i="5"/>
  <c r="AT3024" i="5"/>
  <c r="AU3024" i="5"/>
  <c r="AV3024" i="5"/>
  <c r="AW3024" i="5"/>
  <c r="AX3024" i="5"/>
  <c r="AY3024" i="5"/>
  <c r="AZ3024" i="5"/>
  <c r="BA3024" i="5"/>
  <c r="BB3024" i="5"/>
  <c r="BC3024" i="5"/>
  <c r="BD3024" i="5"/>
  <c r="BE3024" i="5"/>
  <c r="BF3024" i="5"/>
  <c r="BG3024" i="5"/>
  <c r="BH3024" i="5"/>
  <c r="BI3024" i="5"/>
  <c r="BJ3024" i="5"/>
  <c r="BK3024" i="5"/>
  <c r="BL3024" i="5"/>
  <c r="BM3024" i="5"/>
  <c r="BN3024" i="5"/>
  <c r="BO3024" i="5"/>
  <c r="BP3024" i="5"/>
  <c r="BQ3024" i="5"/>
  <c r="BR3024" i="5"/>
  <c r="BS3024" i="5"/>
  <c r="BT3024" i="5"/>
  <c r="BU3024" i="5"/>
  <c r="BV3024" i="5"/>
  <c r="CA3024" i="5"/>
  <c r="D3025" i="5"/>
  <c r="AG3025" i="5" s="1"/>
  <c r="CB3025" i="5" s="1"/>
  <c r="AH3025" i="5"/>
  <c r="AI3025" i="5"/>
  <c r="AL3025" i="5" s="1"/>
  <c r="AJ3025" i="5"/>
  <c r="AK3025" i="5"/>
  <c r="AM3025" i="5"/>
  <c r="AP3025" i="5" s="1"/>
  <c r="AN3025" i="5"/>
  <c r="AO3025" i="5"/>
  <c r="AQ3025" i="5"/>
  <c r="AT3025" i="5" s="1"/>
  <c r="AR3025" i="5"/>
  <c r="AS3025" i="5"/>
  <c r="AU3025" i="5"/>
  <c r="AX3025" i="5" s="1"/>
  <c r="AV3025" i="5"/>
  <c r="AW3025" i="5"/>
  <c r="AY3025" i="5"/>
  <c r="BB3025" i="5" s="1"/>
  <c r="AZ3025" i="5"/>
  <c r="BA3025" i="5"/>
  <c r="BC3025" i="5"/>
  <c r="BF3025" i="5" s="1"/>
  <c r="BD3025" i="5"/>
  <c r="BE3025" i="5"/>
  <c r="BG3025" i="5"/>
  <c r="BJ3025" i="5" s="1"/>
  <c r="BH3025" i="5"/>
  <c r="BI3025" i="5"/>
  <c r="BK3025" i="5"/>
  <c r="BN3025" i="5" s="1"/>
  <c r="BL3025" i="5"/>
  <c r="BM3025" i="5"/>
  <c r="BO3025" i="5"/>
  <c r="BR3025" i="5" s="1"/>
  <c r="BP3025" i="5"/>
  <c r="BQ3025" i="5"/>
  <c r="BS3025" i="5"/>
  <c r="BV3025" i="5" s="1"/>
  <c r="BT3025" i="5"/>
  <c r="BU3025" i="5"/>
  <c r="CA3025" i="5"/>
  <c r="D3026" i="5"/>
  <c r="AG3026" i="5" s="1"/>
  <c r="CB3026" i="5" s="1"/>
  <c r="AH3026" i="5"/>
  <c r="AI3026" i="5"/>
  <c r="AL3026" i="5" s="1"/>
  <c r="AJ3026" i="5"/>
  <c r="AK3026" i="5"/>
  <c r="AM3026" i="5"/>
  <c r="AN3026" i="5"/>
  <c r="AO3026" i="5"/>
  <c r="AP3026" i="5"/>
  <c r="AQ3026" i="5"/>
  <c r="AT3026" i="5" s="1"/>
  <c r="AR3026" i="5"/>
  <c r="AS3026" i="5"/>
  <c r="AU3026" i="5"/>
  <c r="AV3026" i="5"/>
  <c r="AW3026" i="5"/>
  <c r="AX3026" i="5"/>
  <c r="AY3026" i="5"/>
  <c r="BB3026" i="5" s="1"/>
  <c r="AZ3026" i="5"/>
  <c r="BA3026" i="5"/>
  <c r="BC3026" i="5"/>
  <c r="BD3026" i="5"/>
  <c r="BE3026" i="5"/>
  <c r="BF3026" i="5"/>
  <c r="BG3026" i="5"/>
  <c r="BJ3026" i="5" s="1"/>
  <c r="BH3026" i="5"/>
  <c r="BI3026" i="5"/>
  <c r="BK3026" i="5"/>
  <c r="BL3026" i="5"/>
  <c r="BM3026" i="5"/>
  <c r="BN3026" i="5"/>
  <c r="BO3026" i="5"/>
  <c r="BR3026" i="5" s="1"/>
  <c r="BP3026" i="5"/>
  <c r="BQ3026" i="5"/>
  <c r="BS3026" i="5"/>
  <c r="BT3026" i="5"/>
  <c r="BU3026" i="5"/>
  <c r="BV3026" i="5"/>
  <c r="CA3026" i="5"/>
  <c r="D3027" i="5"/>
  <c r="AG3027" i="5" s="1"/>
  <c r="CB3027" i="5" s="1"/>
  <c r="AH3027" i="5"/>
  <c r="AI3027" i="5"/>
  <c r="AL3027" i="5" s="1"/>
  <c r="AJ3027" i="5"/>
  <c r="AK3027" i="5"/>
  <c r="AM3027" i="5"/>
  <c r="AP3027" i="5" s="1"/>
  <c r="AN3027" i="5"/>
  <c r="AO3027" i="5"/>
  <c r="AQ3027" i="5"/>
  <c r="AT3027" i="5" s="1"/>
  <c r="AR3027" i="5"/>
  <c r="AS3027" i="5"/>
  <c r="AU3027" i="5"/>
  <c r="AX3027" i="5" s="1"/>
  <c r="AV3027" i="5"/>
  <c r="AW3027" i="5"/>
  <c r="AY3027" i="5"/>
  <c r="BB3027" i="5" s="1"/>
  <c r="AZ3027" i="5"/>
  <c r="BA3027" i="5"/>
  <c r="BC3027" i="5"/>
  <c r="BF3027" i="5" s="1"/>
  <c r="BD3027" i="5"/>
  <c r="BE3027" i="5"/>
  <c r="BG3027" i="5"/>
  <c r="BJ3027" i="5" s="1"/>
  <c r="BH3027" i="5"/>
  <c r="BI3027" i="5"/>
  <c r="BK3027" i="5"/>
  <c r="BN3027" i="5" s="1"/>
  <c r="BL3027" i="5"/>
  <c r="BM3027" i="5"/>
  <c r="BO3027" i="5"/>
  <c r="BR3027" i="5" s="1"/>
  <c r="BP3027" i="5"/>
  <c r="BQ3027" i="5"/>
  <c r="BS3027" i="5"/>
  <c r="BV3027" i="5" s="1"/>
  <c r="BT3027" i="5"/>
  <c r="BU3027" i="5"/>
  <c r="CA3027" i="5"/>
  <c r="D3028" i="5"/>
  <c r="AG3028" i="5" s="1"/>
  <c r="CB3028" i="5" s="1"/>
  <c r="AH3028" i="5"/>
  <c r="AI3028" i="5"/>
  <c r="AJ3028" i="5"/>
  <c r="AK3028" i="5"/>
  <c r="AL3028" i="5"/>
  <c r="BX3028" i="5" s="1"/>
  <c r="AM3028" i="5"/>
  <c r="AN3028" i="5"/>
  <c r="AO3028" i="5"/>
  <c r="AP3028" i="5"/>
  <c r="AQ3028" i="5"/>
  <c r="AR3028" i="5"/>
  <c r="AS3028" i="5"/>
  <c r="AT3028" i="5"/>
  <c r="AU3028" i="5"/>
  <c r="AV3028" i="5"/>
  <c r="AW3028" i="5"/>
  <c r="AX3028" i="5"/>
  <c r="AY3028" i="5"/>
  <c r="AZ3028" i="5"/>
  <c r="BA3028" i="5"/>
  <c r="BB3028" i="5"/>
  <c r="BC3028" i="5"/>
  <c r="BD3028" i="5"/>
  <c r="BE3028" i="5"/>
  <c r="BF3028" i="5"/>
  <c r="BG3028" i="5"/>
  <c r="BH3028" i="5"/>
  <c r="BI3028" i="5"/>
  <c r="BJ3028" i="5"/>
  <c r="BK3028" i="5"/>
  <c r="BL3028" i="5"/>
  <c r="BM3028" i="5"/>
  <c r="BN3028" i="5"/>
  <c r="BO3028" i="5"/>
  <c r="BP3028" i="5"/>
  <c r="BQ3028" i="5"/>
  <c r="BR3028" i="5"/>
  <c r="BS3028" i="5"/>
  <c r="BT3028" i="5"/>
  <c r="BU3028" i="5"/>
  <c r="BV3028" i="5"/>
  <c r="CA3028" i="5"/>
  <c r="D3029" i="5"/>
  <c r="AG3029" i="5" s="1"/>
  <c r="CB3029" i="5" s="1"/>
  <c r="AH3029" i="5"/>
  <c r="AI3029" i="5"/>
  <c r="AL3029" i="5" s="1"/>
  <c r="AJ3029" i="5"/>
  <c r="AK3029" i="5"/>
  <c r="AM3029" i="5"/>
  <c r="AP3029" i="5" s="1"/>
  <c r="AN3029" i="5"/>
  <c r="AO3029" i="5"/>
  <c r="AQ3029" i="5"/>
  <c r="AT3029" i="5" s="1"/>
  <c r="AR3029" i="5"/>
  <c r="AS3029" i="5"/>
  <c r="AU3029" i="5"/>
  <c r="AX3029" i="5" s="1"/>
  <c r="AV3029" i="5"/>
  <c r="AW3029" i="5"/>
  <c r="AY3029" i="5"/>
  <c r="BB3029" i="5" s="1"/>
  <c r="AZ3029" i="5"/>
  <c r="BA3029" i="5"/>
  <c r="BC3029" i="5"/>
  <c r="BF3029" i="5" s="1"/>
  <c r="BD3029" i="5"/>
  <c r="BE3029" i="5"/>
  <c r="BG3029" i="5"/>
  <c r="BJ3029" i="5" s="1"/>
  <c r="BH3029" i="5"/>
  <c r="BI3029" i="5"/>
  <c r="BK3029" i="5"/>
  <c r="BN3029" i="5" s="1"/>
  <c r="BL3029" i="5"/>
  <c r="BM3029" i="5"/>
  <c r="BO3029" i="5"/>
  <c r="BR3029" i="5" s="1"/>
  <c r="BP3029" i="5"/>
  <c r="BQ3029" i="5"/>
  <c r="BS3029" i="5"/>
  <c r="BV3029" i="5" s="1"/>
  <c r="BT3029" i="5"/>
  <c r="BU3029" i="5"/>
  <c r="CA3029" i="5"/>
  <c r="D3030" i="5"/>
  <c r="AG3030" i="5" s="1"/>
  <c r="CB3030" i="5" s="1"/>
  <c r="AH3030" i="5"/>
  <c r="AI3030" i="5"/>
  <c r="AJ3030" i="5"/>
  <c r="AK3030" i="5"/>
  <c r="AL3030" i="5"/>
  <c r="AM3030" i="5"/>
  <c r="AP3030" i="5" s="1"/>
  <c r="AN3030" i="5"/>
  <c r="AO3030" i="5"/>
  <c r="AQ3030" i="5"/>
  <c r="AR3030" i="5"/>
  <c r="AS3030" i="5"/>
  <c r="AT3030" i="5"/>
  <c r="AU3030" i="5"/>
  <c r="AX3030" i="5" s="1"/>
  <c r="AV3030" i="5"/>
  <c r="AW3030" i="5"/>
  <c r="AY3030" i="5"/>
  <c r="AZ3030" i="5"/>
  <c r="BA3030" i="5"/>
  <c r="BB3030" i="5"/>
  <c r="BC3030" i="5"/>
  <c r="BF3030" i="5" s="1"/>
  <c r="BD3030" i="5"/>
  <c r="BE3030" i="5"/>
  <c r="BG3030" i="5"/>
  <c r="BH3030" i="5"/>
  <c r="BI3030" i="5"/>
  <c r="BJ3030" i="5"/>
  <c r="BK3030" i="5"/>
  <c r="BN3030" i="5" s="1"/>
  <c r="BL3030" i="5"/>
  <c r="BM3030" i="5"/>
  <c r="BO3030" i="5"/>
  <c r="BP3030" i="5"/>
  <c r="BQ3030" i="5"/>
  <c r="BR3030" i="5"/>
  <c r="BS3030" i="5"/>
  <c r="BV3030" i="5" s="1"/>
  <c r="BT3030" i="5"/>
  <c r="BU3030" i="5"/>
  <c r="CA3030" i="5"/>
  <c r="D3031" i="5"/>
  <c r="AG3031" i="5" s="1"/>
  <c r="CB3031" i="5" s="1"/>
  <c r="AH3031" i="5"/>
  <c r="AI3031" i="5"/>
  <c r="AL3031" i="5" s="1"/>
  <c r="AJ3031" i="5"/>
  <c r="AK3031" i="5"/>
  <c r="AM3031" i="5"/>
  <c r="AP3031" i="5" s="1"/>
  <c r="AN3031" i="5"/>
  <c r="AO3031" i="5"/>
  <c r="AQ3031" i="5"/>
  <c r="AT3031" i="5" s="1"/>
  <c r="AR3031" i="5"/>
  <c r="AS3031" i="5"/>
  <c r="AU3031" i="5"/>
  <c r="AX3031" i="5" s="1"/>
  <c r="AV3031" i="5"/>
  <c r="AW3031" i="5"/>
  <c r="AY3031" i="5"/>
  <c r="BB3031" i="5" s="1"/>
  <c r="AZ3031" i="5"/>
  <c r="BA3031" i="5"/>
  <c r="BC3031" i="5"/>
  <c r="BF3031" i="5" s="1"/>
  <c r="BD3031" i="5"/>
  <c r="BE3031" i="5"/>
  <c r="BG3031" i="5"/>
  <c r="BJ3031" i="5" s="1"/>
  <c r="BH3031" i="5"/>
  <c r="BI3031" i="5"/>
  <c r="BK3031" i="5"/>
  <c r="BN3031" i="5" s="1"/>
  <c r="BL3031" i="5"/>
  <c r="BM3031" i="5"/>
  <c r="BO3031" i="5"/>
  <c r="BR3031" i="5" s="1"/>
  <c r="BP3031" i="5"/>
  <c r="BQ3031" i="5"/>
  <c r="BS3031" i="5"/>
  <c r="BV3031" i="5" s="1"/>
  <c r="BT3031" i="5"/>
  <c r="BU3031" i="5"/>
  <c r="CA3031" i="5"/>
  <c r="D3032" i="5"/>
  <c r="AG3032" i="5" s="1"/>
  <c r="CB3032" i="5" s="1"/>
  <c r="AH3032" i="5"/>
  <c r="AI3032" i="5"/>
  <c r="AJ3032" i="5"/>
  <c r="AK3032" i="5"/>
  <c r="AL3032" i="5"/>
  <c r="BX3032" i="5" s="1"/>
  <c r="AM3032" i="5"/>
  <c r="AN3032" i="5"/>
  <c r="AO3032" i="5"/>
  <c r="AP3032" i="5"/>
  <c r="AQ3032" i="5"/>
  <c r="AR3032" i="5"/>
  <c r="AS3032" i="5"/>
  <c r="AT3032" i="5"/>
  <c r="AU3032" i="5"/>
  <c r="AV3032" i="5"/>
  <c r="AW3032" i="5"/>
  <c r="AX3032" i="5"/>
  <c r="AY3032" i="5"/>
  <c r="AZ3032" i="5"/>
  <c r="BA3032" i="5"/>
  <c r="BB3032" i="5"/>
  <c r="BC3032" i="5"/>
  <c r="BD3032" i="5"/>
  <c r="BE3032" i="5"/>
  <c r="BF3032" i="5"/>
  <c r="BG3032" i="5"/>
  <c r="BH3032" i="5"/>
  <c r="BI3032" i="5"/>
  <c r="BJ3032" i="5"/>
  <c r="BK3032" i="5"/>
  <c r="BL3032" i="5"/>
  <c r="BM3032" i="5"/>
  <c r="BN3032" i="5"/>
  <c r="BO3032" i="5"/>
  <c r="BP3032" i="5"/>
  <c r="BQ3032" i="5"/>
  <c r="BR3032" i="5"/>
  <c r="BS3032" i="5"/>
  <c r="BT3032" i="5"/>
  <c r="BU3032" i="5"/>
  <c r="BV3032" i="5"/>
  <c r="CA3032" i="5"/>
  <c r="D3033" i="5"/>
  <c r="AG3033" i="5" s="1"/>
  <c r="CB3033" i="5" s="1"/>
  <c r="AH3033" i="5"/>
  <c r="AI3033" i="5"/>
  <c r="AL3033" i="5" s="1"/>
  <c r="AJ3033" i="5"/>
  <c r="AK3033" i="5"/>
  <c r="AM3033" i="5"/>
  <c r="AP3033" i="5" s="1"/>
  <c r="AN3033" i="5"/>
  <c r="AO3033" i="5"/>
  <c r="AQ3033" i="5"/>
  <c r="AT3033" i="5" s="1"/>
  <c r="AR3033" i="5"/>
  <c r="AS3033" i="5"/>
  <c r="AU3033" i="5"/>
  <c r="AX3033" i="5" s="1"/>
  <c r="AV3033" i="5"/>
  <c r="AW3033" i="5"/>
  <c r="AY3033" i="5"/>
  <c r="BB3033" i="5" s="1"/>
  <c r="AZ3033" i="5"/>
  <c r="BA3033" i="5"/>
  <c r="BC3033" i="5"/>
  <c r="BF3033" i="5" s="1"/>
  <c r="BD3033" i="5"/>
  <c r="BE3033" i="5"/>
  <c r="BG3033" i="5"/>
  <c r="BJ3033" i="5" s="1"/>
  <c r="BH3033" i="5"/>
  <c r="BI3033" i="5"/>
  <c r="BK3033" i="5"/>
  <c r="BN3033" i="5" s="1"/>
  <c r="BL3033" i="5"/>
  <c r="BM3033" i="5"/>
  <c r="BO3033" i="5"/>
  <c r="BR3033" i="5" s="1"/>
  <c r="BP3033" i="5"/>
  <c r="BQ3033" i="5"/>
  <c r="BS3033" i="5"/>
  <c r="BV3033" i="5" s="1"/>
  <c r="BT3033" i="5"/>
  <c r="BU3033" i="5"/>
  <c r="CA3033" i="5"/>
  <c r="D3034" i="5"/>
  <c r="AG3034" i="5" s="1"/>
  <c r="CB3034" i="5" s="1"/>
  <c r="AH3034" i="5"/>
  <c r="AI3034" i="5"/>
  <c r="AL3034" i="5" s="1"/>
  <c r="AJ3034" i="5"/>
  <c r="AK3034" i="5"/>
  <c r="AM3034" i="5"/>
  <c r="AN3034" i="5"/>
  <c r="AO3034" i="5"/>
  <c r="AP3034" i="5"/>
  <c r="AQ3034" i="5"/>
  <c r="AT3034" i="5" s="1"/>
  <c r="AR3034" i="5"/>
  <c r="AS3034" i="5"/>
  <c r="AU3034" i="5"/>
  <c r="AV3034" i="5"/>
  <c r="AW3034" i="5"/>
  <c r="AX3034" i="5"/>
  <c r="AY3034" i="5"/>
  <c r="BB3034" i="5" s="1"/>
  <c r="AZ3034" i="5"/>
  <c r="BA3034" i="5"/>
  <c r="BC3034" i="5"/>
  <c r="BD3034" i="5"/>
  <c r="BE3034" i="5"/>
  <c r="BF3034" i="5"/>
  <c r="BG3034" i="5"/>
  <c r="BJ3034" i="5" s="1"/>
  <c r="BH3034" i="5"/>
  <c r="BI3034" i="5"/>
  <c r="BK3034" i="5"/>
  <c r="BL3034" i="5"/>
  <c r="BM3034" i="5"/>
  <c r="BN3034" i="5"/>
  <c r="BO3034" i="5"/>
  <c r="BR3034" i="5" s="1"/>
  <c r="BP3034" i="5"/>
  <c r="BQ3034" i="5"/>
  <c r="BS3034" i="5"/>
  <c r="BT3034" i="5"/>
  <c r="BU3034" i="5"/>
  <c r="BV3034" i="5"/>
  <c r="CA3034" i="5"/>
  <c r="D3035" i="5"/>
  <c r="AG3035" i="5" s="1"/>
  <c r="CB3035" i="5" s="1"/>
  <c r="AH3035" i="5"/>
  <c r="AI3035" i="5"/>
  <c r="AL3035" i="5" s="1"/>
  <c r="AJ3035" i="5"/>
  <c r="AK3035" i="5"/>
  <c r="AM3035" i="5"/>
  <c r="AP3035" i="5" s="1"/>
  <c r="AN3035" i="5"/>
  <c r="AO3035" i="5"/>
  <c r="AQ3035" i="5"/>
  <c r="AT3035" i="5" s="1"/>
  <c r="AR3035" i="5"/>
  <c r="AS3035" i="5"/>
  <c r="AU3035" i="5"/>
  <c r="AX3035" i="5" s="1"/>
  <c r="AV3035" i="5"/>
  <c r="AW3035" i="5"/>
  <c r="AY3035" i="5"/>
  <c r="BB3035" i="5" s="1"/>
  <c r="AZ3035" i="5"/>
  <c r="BA3035" i="5"/>
  <c r="BC3035" i="5"/>
  <c r="BF3035" i="5" s="1"/>
  <c r="BD3035" i="5"/>
  <c r="BE3035" i="5"/>
  <c r="BG3035" i="5"/>
  <c r="BJ3035" i="5" s="1"/>
  <c r="BH3035" i="5"/>
  <c r="BI3035" i="5"/>
  <c r="BK3035" i="5"/>
  <c r="BN3035" i="5" s="1"/>
  <c r="BL3035" i="5"/>
  <c r="BM3035" i="5"/>
  <c r="BO3035" i="5"/>
  <c r="BR3035" i="5" s="1"/>
  <c r="BP3035" i="5"/>
  <c r="BQ3035" i="5"/>
  <c r="BS3035" i="5"/>
  <c r="BV3035" i="5" s="1"/>
  <c r="BT3035" i="5"/>
  <c r="BU3035" i="5"/>
  <c r="CA3035" i="5"/>
  <c r="D3036" i="5"/>
  <c r="AG3036" i="5" s="1"/>
  <c r="CB3036" i="5" s="1"/>
  <c r="AH3036" i="5"/>
  <c r="AI3036" i="5"/>
  <c r="AJ3036" i="5"/>
  <c r="AK3036" i="5"/>
  <c r="AL3036" i="5"/>
  <c r="BX3036" i="5" s="1"/>
  <c r="AM3036" i="5"/>
  <c r="AN3036" i="5"/>
  <c r="AO3036" i="5"/>
  <c r="AP3036" i="5"/>
  <c r="AQ3036" i="5"/>
  <c r="AR3036" i="5"/>
  <c r="AS3036" i="5"/>
  <c r="AT3036" i="5"/>
  <c r="AU3036" i="5"/>
  <c r="AV3036" i="5"/>
  <c r="AW3036" i="5"/>
  <c r="AX3036" i="5"/>
  <c r="AY3036" i="5"/>
  <c r="AZ3036" i="5"/>
  <c r="BA3036" i="5"/>
  <c r="BB3036" i="5"/>
  <c r="BC3036" i="5"/>
  <c r="BD3036" i="5"/>
  <c r="BE3036" i="5"/>
  <c r="BF3036" i="5"/>
  <c r="BG3036" i="5"/>
  <c r="BH3036" i="5"/>
  <c r="BI3036" i="5"/>
  <c r="BJ3036" i="5"/>
  <c r="BK3036" i="5"/>
  <c r="BL3036" i="5"/>
  <c r="BM3036" i="5"/>
  <c r="BN3036" i="5"/>
  <c r="BO3036" i="5"/>
  <c r="BP3036" i="5"/>
  <c r="BQ3036" i="5"/>
  <c r="BR3036" i="5"/>
  <c r="BS3036" i="5"/>
  <c r="BT3036" i="5"/>
  <c r="BU3036" i="5"/>
  <c r="BV3036" i="5"/>
  <c r="CA3036" i="5"/>
  <c r="D3037" i="5"/>
  <c r="AG3037" i="5" s="1"/>
  <c r="CB3037" i="5" s="1"/>
  <c r="AH3037" i="5"/>
  <c r="AI3037" i="5"/>
  <c r="AL3037" i="5" s="1"/>
  <c r="AJ3037" i="5"/>
  <c r="AK3037" i="5"/>
  <c r="AM3037" i="5"/>
  <c r="AP3037" i="5" s="1"/>
  <c r="AN3037" i="5"/>
  <c r="AO3037" i="5"/>
  <c r="AQ3037" i="5"/>
  <c r="AT3037" i="5" s="1"/>
  <c r="AR3037" i="5"/>
  <c r="AS3037" i="5"/>
  <c r="AU3037" i="5"/>
  <c r="AX3037" i="5" s="1"/>
  <c r="AV3037" i="5"/>
  <c r="AW3037" i="5"/>
  <c r="AY3037" i="5"/>
  <c r="BB3037" i="5" s="1"/>
  <c r="AZ3037" i="5"/>
  <c r="BA3037" i="5"/>
  <c r="BC3037" i="5"/>
  <c r="BF3037" i="5" s="1"/>
  <c r="BD3037" i="5"/>
  <c r="BE3037" i="5"/>
  <c r="BG3037" i="5"/>
  <c r="BJ3037" i="5" s="1"/>
  <c r="BH3037" i="5"/>
  <c r="BI3037" i="5"/>
  <c r="BK3037" i="5"/>
  <c r="BN3037" i="5" s="1"/>
  <c r="BL3037" i="5"/>
  <c r="BM3037" i="5"/>
  <c r="BO3037" i="5"/>
  <c r="BR3037" i="5" s="1"/>
  <c r="BP3037" i="5"/>
  <c r="BQ3037" i="5"/>
  <c r="BS3037" i="5"/>
  <c r="BV3037" i="5" s="1"/>
  <c r="BT3037" i="5"/>
  <c r="BU3037" i="5"/>
  <c r="CA3037" i="5"/>
  <c r="D3038" i="5"/>
  <c r="AG3038" i="5" s="1"/>
  <c r="CB3038" i="5" s="1"/>
  <c r="AH3038" i="5"/>
  <c r="AI3038" i="5"/>
  <c r="AJ3038" i="5"/>
  <c r="AK3038" i="5"/>
  <c r="AL3038" i="5"/>
  <c r="AM3038" i="5"/>
  <c r="AP3038" i="5" s="1"/>
  <c r="AN3038" i="5"/>
  <c r="AO3038" i="5"/>
  <c r="AQ3038" i="5"/>
  <c r="AR3038" i="5"/>
  <c r="AS3038" i="5"/>
  <c r="AT3038" i="5"/>
  <c r="AU3038" i="5"/>
  <c r="AX3038" i="5" s="1"/>
  <c r="AV3038" i="5"/>
  <c r="AW3038" i="5"/>
  <c r="AY3038" i="5"/>
  <c r="AZ3038" i="5"/>
  <c r="BA3038" i="5"/>
  <c r="BB3038" i="5"/>
  <c r="BC3038" i="5"/>
  <c r="BF3038" i="5" s="1"/>
  <c r="BD3038" i="5"/>
  <c r="BE3038" i="5"/>
  <c r="BG3038" i="5"/>
  <c r="BH3038" i="5"/>
  <c r="BI3038" i="5"/>
  <c r="BJ3038" i="5"/>
  <c r="BK3038" i="5"/>
  <c r="BN3038" i="5" s="1"/>
  <c r="BL3038" i="5"/>
  <c r="BM3038" i="5"/>
  <c r="BO3038" i="5"/>
  <c r="BP3038" i="5"/>
  <c r="BQ3038" i="5"/>
  <c r="BR3038" i="5"/>
  <c r="BS3038" i="5"/>
  <c r="BV3038" i="5" s="1"/>
  <c r="BT3038" i="5"/>
  <c r="BU3038" i="5"/>
  <c r="CA3038" i="5"/>
  <c r="D3039" i="5"/>
  <c r="AG3039" i="5" s="1"/>
  <c r="CB3039" i="5" s="1"/>
  <c r="AH3039" i="5"/>
  <c r="AI3039" i="5"/>
  <c r="AL3039" i="5" s="1"/>
  <c r="AJ3039" i="5"/>
  <c r="AK3039" i="5"/>
  <c r="AM3039" i="5"/>
  <c r="AP3039" i="5" s="1"/>
  <c r="AN3039" i="5"/>
  <c r="AO3039" i="5"/>
  <c r="AQ3039" i="5"/>
  <c r="AT3039" i="5" s="1"/>
  <c r="AR3039" i="5"/>
  <c r="AS3039" i="5"/>
  <c r="AU3039" i="5"/>
  <c r="AX3039" i="5" s="1"/>
  <c r="AV3039" i="5"/>
  <c r="AW3039" i="5"/>
  <c r="AY3039" i="5"/>
  <c r="BB3039" i="5" s="1"/>
  <c r="AZ3039" i="5"/>
  <c r="BA3039" i="5"/>
  <c r="BC3039" i="5"/>
  <c r="BF3039" i="5" s="1"/>
  <c r="BD3039" i="5"/>
  <c r="BE3039" i="5"/>
  <c r="BG3039" i="5"/>
  <c r="BJ3039" i="5" s="1"/>
  <c r="BH3039" i="5"/>
  <c r="BI3039" i="5"/>
  <c r="BK3039" i="5"/>
  <c r="BN3039" i="5" s="1"/>
  <c r="BL3039" i="5"/>
  <c r="BM3039" i="5"/>
  <c r="BO3039" i="5"/>
  <c r="BR3039" i="5" s="1"/>
  <c r="BP3039" i="5"/>
  <c r="BQ3039" i="5"/>
  <c r="BS3039" i="5"/>
  <c r="BV3039" i="5" s="1"/>
  <c r="BT3039" i="5"/>
  <c r="BU3039" i="5"/>
  <c r="CA3039" i="5"/>
  <c r="D3040" i="5"/>
  <c r="AG3040" i="5" s="1"/>
  <c r="CB3040" i="5" s="1"/>
  <c r="AH3040" i="5"/>
  <c r="AI3040" i="5"/>
  <c r="AJ3040" i="5"/>
  <c r="AK3040" i="5"/>
  <c r="AL3040" i="5"/>
  <c r="BX3040" i="5" s="1"/>
  <c r="AM3040" i="5"/>
  <c r="AN3040" i="5"/>
  <c r="AO3040" i="5"/>
  <c r="AP3040" i="5"/>
  <c r="AQ3040" i="5"/>
  <c r="AR3040" i="5"/>
  <c r="AS3040" i="5"/>
  <c r="AT3040" i="5"/>
  <c r="AU3040" i="5"/>
  <c r="AV3040" i="5"/>
  <c r="AW3040" i="5"/>
  <c r="AX3040" i="5"/>
  <c r="AY3040" i="5"/>
  <c r="AZ3040" i="5"/>
  <c r="BA3040" i="5"/>
  <c r="BB3040" i="5"/>
  <c r="BC3040" i="5"/>
  <c r="BD3040" i="5"/>
  <c r="BE3040" i="5"/>
  <c r="BF3040" i="5"/>
  <c r="BG3040" i="5"/>
  <c r="BH3040" i="5"/>
  <c r="BI3040" i="5"/>
  <c r="BJ3040" i="5"/>
  <c r="BK3040" i="5"/>
  <c r="BL3040" i="5"/>
  <c r="BM3040" i="5"/>
  <c r="BN3040" i="5"/>
  <c r="BO3040" i="5"/>
  <c r="BP3040" i="5"/>
  <c r="BQ3040" i="5"/>
  <c r="BR3040" i="5"/>
  <c r="BS3040" i="5"/>
  <c r="BT3040" i="5"/>
  <c r="BU3040" i="5"/>
  <c r="BV3040" i="5"/>
  <c r="CA3040" i="5"/>
  <c r="D3041" i="5"/>
  <c r="AG3041" i="5" s="1"/>
  <c r="CB3041" i="5" s="1"/>
  <c r="AH3041" i="5"/>
  <c r="AI3041" i="5"/>
  <c r="AL3041" i="5" s="1"/>
  <c r="AJ3041" i="5"/>
  <c r="AK3041" i="5"/>
  <c r="AM3041" i="5"/>
  <c r="AP3041" i="5" s="1"/>
  <c r="AN3041" i="5"/>
  <c r="AO3041" i="5"/>
  <c r="AQ3041" i="5"/>
  <c r="AT3041" i="5" s="1"/>
  <c r="AR3041" i="5"/>
  <c r="AS3041" i="5"/>
  <c r="AU3041" i="5"/>
  <c r="AX3041" i="5" s="1"/>
  <c r="AV3041" i="5"/>
  <c r="AW3041" i="5"/>
  <c r="AY3041" i="5"/>
  <c r="BB3041" i="5" s="1"/>
  <c r="AZ3041" i="5"/>
  <c r="BA3041" i="5"/>
  <c r="BC3041" i="5"/>
  <c r="BF3041" i="5" s="1"/>
  <c r="BD3041" i="5"/>
  <c r="BE3041" i="5"/>
  <c r="BG3041" i="5"/>
  <c r="BJ3041" i="5" s="1"/>
  <c r="BH3041" i="5"/>
  <c r="BI3041" i="5"/>
  <c r="BK3041" i="5"/>
  <c r="BN3041" i="5" s="1"/>
  <c r="BL3041" i="5"/>
  <c r="BM3041" i="5"/>
  <c r="BO3041" i="5"/>
  <c r="BR3041" i="5" s="1"/>
  <c r="BP3041" i="5"/>
  <c r="BQ3041" i="5"/>
  <c r="BS3041" i="5"/>
  <c r="BV3041" i="5" s="1"/>
  <c r="BT3041" i="5"/>
  <c r="BU3041" i="5"/>
  <c r="CA3041" i="5"/>
  <c r="D3042" i="5"/>
  <c r="AG3042" i="5" s="1"/>
  <c r="CB3042" i="5" s="1"/>
  <c r="AH3042" i="5"/>
  <c r="AI3042" i="5"/>
  <c r="AL3042" i="5" s="1"/>
  <c r="AJ3042" i="5"/>
  <c r="AK3042" i="5"/>
  <c r="AM3042" i="5"/>
  <c r="AN3042" i="5"/>
  <c r="AO3042" i="5"/>
  <c r="AP3042" i="5"/>
  <c r="AQ3042" i="5"/>
  <c r="AT3042" i="5" s="1"/>
  <c r="AR3042" i="5"/>
  <c r="AS3042" i="5"/>
  <c r="AU3042" i="5"/>
  <c r="AV3042" i="5"/>
  <c r="AW3042" i="5"/>
  <c r="AX3042" i="5"/>
  <c r="AY3042" i="5"/>
  <c r="BB3042" i="5" s="1"/>
  <c r="AZ3042" i="5"/>
  <c r="BA3042" i="5"/>
  <c r="BC3042" i="5"/>
  <c r="BD3042" i="5"/>
  <c r="BE3042" i="5"/>
  <c r="BF3042" i="5"/>
  <c r="BG3042" i="5"/>
  <c r="BJ3042" i="5" s="1"/>
  <c r="BH3042" i="5"/>
  <c r="BI3042" i="5"/>
  <c r="BK3042" i="5"/>
  <c r="BL3042" i="5"/>
  <c r="BM3042" i="5"/>
  <c r="BN3042" i="5"/>
  <c r="BO3042" i="5"/>
  <c r="BR3042" i="5" s="1"/>
  <c r="BP3042" i="5"/>
  <c r="BQ3042" i="5"/>
  <c r="BS3042" i="5"/>
  <c r="BT3042" i="5"/>
  <c r="BU3042" i="5"/>
  <c r="BV3042" i="5"/>
  <c r="CA3042" i="5"/>
  <c r="D3043" i="5"/>
  <c r="AG3043" i="5" s="1"/>
  <c r="CB3043" i="5" s="1"/>
  <c r="AH3043" i="5"/>
  <c r="AI3043" i="5"/>
  <c r="AL3043" i="5" s="1"/>
  <c r="AJ3043" i="5"/>
  <c r="AK3043" i="5"/>
  <c r="AM3043" i="5"/>
  <c r="AP3043" i="5" s="1"/>
  <c r="AN3043" i="5"/>
  <c r="AO3043" i="5"/>
  <c r="AQ3043" i="5"/>
  <c r="AT3043" i="5" s="1"/>
  <c r="AR3043" i="5"/>
  <c r="AS3043" i="5"/>
  <c r="AU3043" i="5"/>
  <c r="AX3043" i="5" s="1"/>
  <c r="AV3043" i="5"/>
  <c r="AW3043" i="5"/>
  <c r="AY3043" i="5"/>
  <c r="BB3043" i="5" s="1"/>
  <c r="AZ3043" i="5"/>
  <c r="BA3043" i="5"/>
  <c r="BC3043" i="5"/>
  <c r="BF3043" i="5" s="1"/>
  <c r="BD3043" i="5"/>
  <c r="BE3043" i="5"/>
  <c r="BG3043" i="5"/>
  <c r="BJ3043" i="5" s="1"/>
  <c r="BH3043" i="5"/>
  <c r="BI3043" i="5"/>
  <c r="BK3043" i="5"/>
  <c r="BN3043" i="5" s="1"/>
  <c r="BL3043" i="5"/>
  <c r="BM3043" i="5"/>
  <c r="BO3043" i="5"/>
  <c r="BR3043" i="5" s="1"/>
  <c r="BP3043" i="5"/>
  <c r="BQ3043" i="5"/>
  <c r="BS3043" i="5"/>
  <c r="BV3043" i="5" s="1"/>
  <c r="BT3043" i="5"/>
  <c r="BU3043" i="5"/>
  <c r="CA3043" i="5"/>
  <c r="D3044" i="5"/>
  <c r="AG3044" i="5" s="1"/>
  <c r="CB3044" i="5" s="1"/>
  <c r="AH3044" i="5"/>
  <c r="AI3044" i="5"/>
  <c r="AJ3044" i="5"/>
  <c r="AK3044" i="5"/>
  <c r="AL3044" i="5"/>
  <c r="BX3044" i="5" s="1"/>
  <c r="AM3044" i="5"/>
  <c r="AN3044" i="5"/>
  <c r="AO3044" i="5"/>
  <c r="AP3044" i="5"/>
  <c r="AQ3044" i="5"/>
  <c r="AR3044" i="5"/>
  <c r="AS3044" i="5"/>
  <c r="AT3044" i="5"/>
  <c r="AU3044" i="5"/>
  <c r="AV3044" i="5"/>
  <c r="AW3044" i="5"/>
  <c r="AX3044" i="5"/>
  <c r="AY3044" i="5"/>
  <c r="AZ3044" i="5"/>
  <c r="BA3044" i="5"/>
  <c r="BB3044" i="5"/>
  <c r="BC3044" i="5"/>
  <c r="BD3044" i="5"/>
  <c r="BE3044" i="5"/>
  <c r="BF3044" i="5"/>
  <c r="BG3044" i="5"/>
  <c r="BH3044" i="5"/>
  <c r="BI3044" i="5"/>
  <c r="BJ3044" i="5"/>
  <c r="BK3044" i="5"/>
  <c r="BL3044" i="5"/>
  <c r="BM3044" i="5"/>
  <c r="BN3044" i="5"/>
  <c r="BO3044" i="5"/>
  <c r="BP3044" i="5"/>
  <c r="BQ3044" i="5"/>
  <c r="BR3044" i="5"/>
  <c r="BS3044" i="5"/>
  <c r="BT3044" i="5"/>
  <c r="BU3044" i="5"/>
  <c r="BV3044" i="5"/>
  <c r="CA3044" i="5"/>
  <c r="D3045" i="5"/>
  <c r="AG3045" i="5"/>
  <c r="CB3045" i="5" s="1"/>
  <c r="AH3045" i="5"/>
  <c r="AI3045" i="5"/>
  <c r="AL3045" i="5" s="1"/>
  <c r="AJ3045" i="5"/>
  <c r="AK3045" i="5"/>
  <c r="AM3045" i="5"/>
  <c r="AP3045" i="5" s="1"/>
  <c r="AN3045" i="5"/>
  <c r="AO3045" i="5"/>
  <c r="AQ3045" i="5"/>
  <c r="AT3045" i="5" s="1"/>
  <c r="AR3045" i="5"/>
  <c r="AS3045" i="5"/>
  <c r="AU3045" i="5"/>
  <c r="AX3045" i="5" s="1"/>
  <c r="AV3045" i="5"/>
  <c r="AW3045" i="5"/>
  <c r="AY3045" i="5"/>
  <c r="BB3045" i="5" s="1"/>
  <c r="AZ3045" i="5"/>
  <c r="BA3045" i="5"/>
  <c r="BC3045" i="5"/>
  <c r="BF3045" i="5" s="1"/>
  <c r="BD3045" i="5"/>
  <c r="BE3045" i="5"/>
  <c r="BG3045" i="5"/>
  <c r="BJ3045" i="5" s="1"/>
  <c r="BH3045" i="5"/>
  <c r="BI3045" i="5"/>
  <c r="BK3045" i="5"/>
  <c r="BN3045" i="5" s="1"/>
  <c r="BL3045" i="5"/>
  <c r="BM3045" i="5"/>
  <c r="BO3045" i="5"/>
  <c r="BR3045" i="5" s="1"/>
  <c r="BP3045" i="5"/>
  <c r="BQ3045" i="5"/>
  <c r="BS3045" i="5"/>
  <c r="BV3045" i="5" s="1"/>
  <c r="BT3045" i="5"/>
  <c r="BU3045" i="5"/>
  <c r="CA3045" i="5"/>
  <c r="D3046" i="5"/>
  <c r="AG3046" i="5" s="1"/>
  <c r="CB3046" i="5" s="1"/>
  <c r="AH3046" i="5"/>
  <c r="AI3046" i="5"/>
  <c r="AJ3046" i="5"/>
  <c r="AK3046" i="5"/>
  <c r="AL3046" i="5"/>
  <c r="AM3046" i="5"/>
  <c r="AP3046" i="5" s="1"/>
  <c r="AN3046" i="5"/>
  <c r="AO3046" i="5"/>
  <c r="AQ3046" i="5"/>
  <c r="AR3046" i="5"/>
  <c r="AS3046" i="5"/>
  <c r="AT3046" i="5"/>
  <c r="AU3046" i="5"/>
  <c r="AX3046" i="5" s="1"/>
  <c r="AV3046" i="5"/>
  <c r="AW3046" i="5"/>
  <c r="AY3046" i="5"/>
  <c r="AZ3046" i="5"/>
  <c r="BA3046" i="5"/>
  <c r="BB3046" i="5"/>
  <c r="BC3046" i="5"/>
  <c r="BF3046" i="5" s="1"/>
  <c r="BD3046" i="5"/>
  <c r="BE3046" i="5"/>
  <c r="BG3046" i="5"/>
  <c r="BH3046" i="5"/>
  <c r="BI3046" i="5"/>
  <c r="BJ3046" i="5"/>
  <c r="BK3046" i="5"/>
  <c r="BN3046" i="5" s="1"/>
  <c r="BL3046" i="5"/>
  <c r="BM3046" i="5"/>
  <c r="BO3046" i="5"/>
  <c r="BP3046" i="5"/>
  <c r="BQ3046" i="5"/>
  <c r="BR3046" i="5"/>
  <c r="BS3046" i="5"/>
  <c r="BV3046" i="5" s="1"/>
  <c r="BT3046" i="5"/>
  <c r="BU3046" i="5"/>
  <c r="CA3046" i="5"/>
  <c r="D3047" i="5"/>
  <c r="AG3047" i="5"/>
  <c r="CB3047" i="5" s="1"/>
  <c r="AH3047" i="5"/>
  <c r="AI3047" i="5"/>
  <c r="AL3047" i="5" s="1"/>
  <c r="AJ3047" i="5"/>
  <c r="AK3047" i="5"/>
  <c r="AM3047" i="5"/>
  <c r="AP3047" i="5" s="1"/>
  <c r="AN3047" i="5"/>
  <c r="AO3047" i="5"/>
  <c r="AQ3047" i="5"/>
  <c r="AT3047" i="5" s="1"/>
  <c r="AR3047" i="5"/>
  <c r="AS3047" i="5"/>
  <c r="AU3047" i="5"/>
  <c r="AX3047" i="5" s="1"/>
  <c r="AV3047" i="5"/>
  <c r="AW3047" i="5"/>
  <c r="AY3047" i="5"/>
  <c r="BB3047" i="5" s="1"/>
  <c r="AZ3047" i="5"/>
  <c r="BA3047" i="5"/>
  <c r="BC3047" i="5"/>
  <c r="BF3047" i="5" s="1"/>
  <c r="BD3047" i="5"/>
  <c r="BE3047" i="5"/>
  <c r="BG3047" i="5"/>
  <c r="BJ3047" i="5" s="1"/>
  <c r="BH3047" i="5"/>
  <c r="BI3047" i="5"/>
  <c r="BK3047" i="5"/>
  <c r="BN3047" i="5" s="1"/>
  <c r="BL3047" i="5"/>
  <c r="BM3047" i="5"/>
  <c r="BO3047" i="5"/>
  <c r="BR3047" i="5" s="1"/>
  <c r="BP3047" i="5"/>
  <c r="BQ3047" i="5"/>
  <c r="BS3047" i="5"/>
  <c r="BV3047" i="5" s="1"/>
  <c r="BT3047" i="5"/>
  <c r="BU3047" i="5"/>
  <c r="CA3047" i="5"/>
  <c r="D3048" i="5"/>
  <c r="AG3048" i="5" s="1"/>
  <c r="CB3048" i="5" s="1"/>
  <c r="AH3048" i="5"/>
  <c r="AI3048" i="5"/>
  <c r="AJ3048" i="5"/>
  <c r="AK3048" i="5"/>
  <c r="AL3048" i="5"/>
  <c r="BX3048" i="5" s="1"/>
  <c r="AM3048" i="5"/>
  <c r="AN3048" i="5"/>
  <c r="AO3048" i="5"/>
  <c r="AP3048" i="5"/>
  <c r="AQ3048" i="5"/>
  <c r="AR3048" i="5"/>
  <c r="AS3048" i="5"/>
  <c r="AT3048" i="5"/>
  <c r="AU3048" i="5"/>
  <c r="AV3048" i="5"/>
  <c r="AW3048" i="5"/>
  <c r="AX3048" i="5"/>
  <c r="AY3048" i="5"/>
  <c r="AZ3048" i="5"/>
  <c r="BA3048" i="5"/>
  <c r="BB3048" i="5"/>
  <c r="BC3048" i="5"/>
  <c r="BD3048" i="5"/>
  <c r="BE3048" i="5"/>
  <c r="BF3048" i="5"/>
  <c r="BG3048" i="5"/>
  <c r="BH3048" i="5"/>
  <c r="BI3048" i="5"/>
  <c r="BJ3048" i="5"/>
  <c r="BK3048" i="5"/>
  <c r="BL3048" i="5"/>
  <c r="BM3048" i="5"/>
  <c r="BN3048" i="5"/>
  <c r="BO3048" i="5"/>
  <c r="BP3048" i="5"/>
  <c r="BQ3048" i="5"/>
  <c r="BR3048" i="5"/>
  <c r="BS3048" i="5"/>
  <c r="BT3048" i="5"/>
  <c r="BU3048" i="5"/>
  <c r="BV3048" i="5"/>
  <c r="CA3048" i="5"/>
  <c r="D3049" i="5"/>
  <c r="AG3049" i="5"/>
  <c r="CB3049" i="5" s="1"/>
  <c r="AH3049" i="5"/>
  <c r="AI3049" i="5"/>
  <c r="AL3049" i="5" s="1"/>
  <c r="AJ3049" i="5"/>
  <c r="AK3049" i="5"/>
  <c r="AM3049" i="5"/>
  <c r="AP3049" i="5" s="1"/>
  <c r="AN3049" i="5"/>
  <c r="AO3049" i="5"/>
  <c r="AQ3049" i="5"/>
  <c r="AT3049" i="5" s="1"/>
  <c r="AR3049" i="5"/>
  <c r="AS3049" i="5"/>
  <c r="AU3049" i="5"/>
  <c r="AX3049" i="5" s="1"/>
  <c r="AV3049" i="5"/>
  <c r="AW3049" i="5"/>
  <c r="AY3049" i="5"/>
  <c r="BB3049" i="5" s="1"/>
  <c r="AZ3049" i="5"/>
  <c r="BA3049" i="5"/>
  <c r="BC3049" i="5"/>
  <c r="BF3049" i="5" s="1"/>
  <c r="BD3049" i="5"/>
  <c r="BE3049" i="5"/>
  <c r="BG3049" i="5"/>
  <c r="BJ3049" i="5" s="1"/>
  <c r="BH3049" i="5"/>
  <c r="BI3049" i="5"/>
  <c r="BK3049" i="5"/>
  <c r="BN3049" i="5" s="1"/>
  <c r="BL3049" i="5"/>
  <c r="BM3049" i="5"/>
  <c r="BO3049" i="5"/>
  <c r="BR3049" i="5" s="1"/>
  <c r="BP3049" i="5"/>
  <c r="BQ3049" i="5"/>
  <c r="BS3049" i="5"/>
  <c r="BV3049" i="5" s="1"/>
  <c r="BT3049" i="5"/>
  <c r="BU3049" i="5"/>
  <c r="CA3049" i="5"/>
  <c r="D3050" i="5"/>
  <c r="AG3050" i="5" s="1"/>
  <c r="CB3050" i="5" s="1"/>
  <c r="AH3050" i="5"/>
  <c r="AI3050" i="5"/>
  <c r="AL3050" i="5" s="1"/>
  <c r="AJ3050" i="5"/>
  <c r="AK3050" i="5"/>
  <c r="AM3050" i="5"/>
  <c r="AN3050" i="5"/>
  <c r="AO3050" i="5"/>
  <c r="AP3050" i="5"/>
  <c r="AQ3050" i="5"/>
  <c r="AT3050" i="5" s="1"/>
  <c r="AR3050" i="5"/>
  <c r="AS3050" i="5"/>
  <c r="AU3050" i="5"/>
  <c r="AV3050" i="5"/>
  <c r="AW3050" i="5"/>
  <c r="AX3050" i="5"/>
  <c r="AY3050" i="5"/>
  <c r="BB3050" i="5" s="1"/>
  <c r="AZ3050" i="5"/>
  <c r="BA3050" i="5"/>
  <c r="BC3050" i="5"/>
  <c r="BD3050" i="5"/>
  <c r="BE3050" i="5"/>
  <c r="BF3050" i="5"/>
  <c r="BG3050" i="5"/>
  <c r="BJ3050" i="5" s="1"/>
  <c r="BH3050" i="5"/>
  <c r="BI3050" i="5"/>
  <c r="BK3050" i="5"/>
  <c r="BL3050" i="5"/>
  <c r="BM3050" i="5"/>
  <c r="BN3050" i="5"/>
  <c r="BO3050" i="5"/>
  <c r="BR3050" i="5" s="1"/>
  <c r="BP3050" i="5"/>
  <c r="BQ3050" i="5"/>
  <c r="BS3050" i="5"/>
  <c r="BT3050" i="5"/>
  <c r="BU3050" i="5"/>
  <c r="BV3050" i="5"/>
  <c r="CA3050" i="5"/>
  <c r="D3051" i="5"/>
  <c r="AG3051" i="5"/>
  <c r="CB3051" i="5" s="1"/>
  <c r="AH3051" i="5"/>
  <c r="AI3051" i="5"/>
  <c r="AL3051" i="5" s="1"/>
  <c r="AJ3051" i="5"/>
  <c r="AK3051" i="5"/>
  <c r="AM3051" i="5"/>
  <c r="AP3051" i="5" s="1"/>
  <c r="AN3051" i="5"/>
  <c r="AO3051" i="5"/>
  <c r="AQ3051" i="5"/>
  <c r="AT3051" i="5" s="1"/>
  <c r="AR3051" i="5"/>
  <c r="AS3051" i="5"/>
  <c r="AU3051" i="5"/>
  <c r="AX3051" i="5" s="1"/>
  <c r="AV3051" i="5"/>
  <c r="AW3051" i="5"/>
  <c r="AY3051" i="5"/>
  <c r="BB3051" i="5" s="1"/>
  <c r="AZ3051" i="5"/>
  <c r="BA3051" i="5"/>
  <c r="BC3051" i="5"/>
  <c r="BF3051" i="5" s="1"/>
  <c r="BD3051" i="5"/>
  <c r="BE3051" i="5"/>
  <c r="BG3051" i="5"/>
  <c r="BJ3051" i="5" s="1"/>
  <c r="BH3051" i="5"/>
  <c r="BI3051" i="5"/>
  <c r="BK3051" i="5"/>
  <c r="BN3051" i="5" s="1"/>
  <c r="BL3051" i="5"/>
  <c r="BM3051" i="5"/>
  <c r="BO3051" i="5"/>
  <c r="BR3051" i="5" s="1"/>
  <c r="BP3051" i="5"/>
  <c r="BQ3051" i="5"/>
  <c r="BS3051" i="5"/>
  <c r="BV3051" i="5" s="1"/>
  <c r="BT3051" i="5"/>
  <c r="BU3051" i="5"/>
  <c r="CA3051" i="5"/>
  <c r="D3052" i="5"/>
  <c r="AG3052" i="5" s="1"/>
  <c r="CB3052" i="5" s="1"/>
  <c r="AH3052" i="5"/>
  <c r="AI3052" i="5"/>
  <c r="AJ3052" i="5"/>
  <c r="AK3052" i="5"/>
  <c r="AL3052" i="5"/>
  <c r="BX3052" i="5" s="1"/>
  <c r="AM3052" i="5"/>
  <c r="AN3052" i="5"/>
  <c r="AO3052" i="5"/>
  <c r="AP3052" i="5"/>
  <c r="AQ3052" i="5"/>
  <c r="AR3052" i="5"/>
  <c r="AS3052" i="5"/>
  <c r="AT3052" i="5"/>
  <c r="AU3052" i="5"/>
  <c r="AV3052" i="5"/>
  <c r="AW3052" i="5"/>
  <c r="AX3052" i="5"/>
  <c r="AY3052" i="5"/>
  <c r="AZ3052" i="5"/>
  <c r="BA3052" i="5"/>
  <c r="BB3052" i="5"/>
  <c r="BC3052" i="5"/>
  <c r="BD3052" i="5"/>
  <c r="BE3052" i="5"/>
  <c r="BF3052" i="5"/>
  <c r="BG3052" i="5"/>
  <c r="BH3052" i="5"/>
  <c r="BI3052" i="5"/>
  <c r="BJ3052" i="5"/>
  <c r="BK3052" i="5"/>
  <c r="BL3052" i="5"/>
  <c r="BM3052" i="5"/>
  <c r="BN3052" i="5"/>
  <c r="BO3052" i="5"/>
  <c r="BP3052" i="5"/>
  <c r="BQ3052" i="5"/>
  <c r="BR3052" i="5"/>
  <c r="BS3052" i="5"/>
  <c r="BT3052" i="5"/>
  <c r="BU3052" i="5"/>
  <c r="BV3052" i="5"/>
  <c r="CA3052" i="5"/>
  <c r="D3053" i="5"/>
  <c r="AG3053" i="5"/>
  <c r="CB3053" i="5" s="1"/>
  <c r="AH3053" i="5"/>
  <c r="AI3053" i="5"/>
  <c r="AL3053" i="5" s="1"/>
  <c r="AJ3053" i="5"/>
  <c r="AK3053" i="5"/>
  <c r="AM3053" i="5"/>
  <c r="AP3053" i="5" s="1"/>
  <c r="AN3053" i="5"/>
  <c r="AO3053" i="5"/>
  <c r="AQ3053" i="5"/>
  <c r="AT3053" i="5" s="1"/>
  <c r="AR3053" i="5"/>
  <c r="AS3053" i="5"/>
  <c r="AU3053" i="5"/>
  <c r="AX3053" i="5" s="1"/>
  <c r="AV3053" i="5"/>
  <c r="AW3053" i="5"/>
  <c r="AY3053" i="5"/>
  <c r="BB3053" i="5" s="1"/>
  <c r="AZ3053" i="5"/>
  <c r="BA3053" i="5"/>
  <c r="BC3053" i="5"/>
  <c r="BF3053" i="5" s="1"/>
  <c r="BD3053" i="5"/>
  <c r="BE3053" i="5"/>
  <c r="BG3053" i="5"/>
  <c r="BJ3053" i="5" s="1"/>
  <c r="BH3053" i="5"/>
  <c r="BI3053" i="5"/>
  <c r="BK3053" i="5"/>
  <c r="BN3053" i="5" s="1"/>
  <c r="BL3053" i="5"/>
  <c r="BM3053" i="5"/>
  <c r="BO3053" i="5"/>
  <c r="BR3053" i="5" s="1"/>
  <c r="BP3053" i="5"/>
  <c r="BQ3053" i="5"/>
  <c r="BS3053" i="5"/>
  <c r="BV3053" i="5" s="1"/>
  <c r="BT3053" i="5"/>
  <c r="BU3053" i="5"/>
  <c r="CA3053" i="5"/>
  <c r="D3054" i="5"/>
  <c r="AG3054" i="5" s="1"/>
  <c r="CB3054" i="5" s="1"/>
  <c r="AH3054" i="5"/>
  <c r="AI3054" i="5"/>
  <c r="AJ3054" i="5"/>
  <c r="AK3054" i="5"/>
  <c r="AL3054" i="5"/>
  <c r="AM3054" i="5"/>
  <c r="AN3054" i="5"/>
  <c r="AO3054" i="5"/>
  <c r="AQ3054" i="5"/>
  <c r="AR3054" i="5"/>
  <c r="AS3054" i="5"/>
  <c r="AT3054" i="5"/>
  <c r="AU3054" i="5"/>
  <c r="AX3054" i="5" s="1"/>
  <c r="AV3054" i="5"/>
  <c r="AW3054" i="5"/>
  <c r="AY3054" i="5"/>
  <c r="AZ3054" i="5"/>
  <c r="BA3054" i="5"/>
  <c r="BB3054" i="5"/>
  <c r="BC3054" i="5"/>
  <c r="BF3054" i="5" s="1"/>
  <c r="BD3054" i="5"/>
  <c r="BE3054" i="5"/>
  <c r="BG3054" i="5"/>
  <c r="BH3054" i="5"/>
  <c r="BI3054" i="5"/>
  <c r="BJ3054" i="5"/>
  <c r="BK3054" i="5"/>
  <c r="BL3054" i="5"/>
  <c r="BM3054" i="5"/>
  <c r="BO3054" i="5"/>
  <c r="BP3054" i="5"/>
  <c r="BQ3054" i="5"/>
  <c r="BR3054" i="5"/>
  <c r="BS3054" i="5"/>
  <c r="BV3054" i="5" s="1"/>
  <c r="BT3054" i="5"/>
  <c r="BU3054" i="5"/>
  <c r="CA3054" i="5"/>
  <c r="D3055" i="5"/>
  <c r="AG3055" i="5"/>
  <c r="CB3055" i="5" s="1"/>
  <c r="AH3055" i="5"/>
  <c r="AI3055" i="5"/>
  <c r="AL3055" i="5" s="1"/>
  <c r="AJ3055" i="5"/>
  <c r="AK3055" i="5"/>
  <c r="AM3055" i="5"/>
  <c r="AN3055" i="5"/>
  <c r="AO3055" i="5"/>
  <c r="AQ3055" i="5"/>
  <c r="AT3055" i="5" s="1"/>
  <c r="AR3055" i="5"/>
  <c r="AS3055" i="5"/>
  <c r="AU3055" i="5"/>
  <c r="AV3055" i="5"/>
  <c r="AW3055" i="5"/>
  <c r="AY3055" i="5"/>
  <c r="BB3055" i="5" s="1"/>
  <c r="AZ3055" i="5"/>
  <c r="BA3055" i="5"/>
  <c r="BC3055" i="5"/>
  <c r="BF3055" i="5" s="1"/>
  <c r="BD3055" i="5"/>
  <c r="BE3055" i="5"/>
  <c r="BG3055" i="5"/>
  <c r="BJ3055" i="5" s="1"/>
  <c r="BH3055" i="5"/>
  <c r="BI3055" i="5"/>
  <c r="BK3055" i="5"/>
  <c r="BN3055" i="5" s="1"/>
  <c r="BL3055" i="5"/>
  <c r="BM3055" i="5"/>
  <c r="BO3055" i="5"/>
  <c r="BR3055" i="5" s="1"/>
  <c r="BP3055" i="5"/>
  <c r="BQ3055" i="5"/>
  <c r="BS3055" i="5"/>
  <c r="BT3055" i="5"/>
  <c r="BU3055" i="5"/>
  <c r="CA3055" i="5"/>
  <c r="D3056" i="5"/>
  <c r="AG3056" i="5" s="1"/>
  <c r="CB3056" i="5" s="1"/>
  <c r="AH3056" i="5"/>
  <c r="AI3056" i="5"/>
  <c r="AJ3056" i="5"/>
  <c r="AK3056" i="5"/>
  <c r="AL3056" i="5"/>
  <c r="BX3056" i="5" s="1"/>
  <c r="AM3056" i="5"/>
  <c r="AN3056" i="5"/>
  <c r="AO3056" i="5"/>
  <c r="AP3056" i="5"/>
  <c r="AQ3056" i="5"/>
  <c r="AR3056" i="5"/>
  <c r="AS3056" i="5"/>
  <c r="AT3056" i="5"/>
  <c r="AU3056" i="5"/>
  <c r="AV3056" i="5"/>
  <c r="AW3056" i="5"/>
  <c r="AX3056" i="5"/>
  <c r="AY3056" i="5"/>
  <c r="AZ3056" i="5"/>
  <c r="BA3056" i="5"/>
  <c r="BB3056" i="5"/>
  <c r="BC3056" i="5"/>
  <c r="BD3056" i="5"/>
  <c r="BE3056" i="5"/>
  <c r="BF3056" i="5"/>
  <c r="BG3056" i="5"/>
  <c r="BH3056" i="5"/>
  <c r="BI3056" i="5"/>
  <c r="BJ3056" i="5"/>
  <c r="BK3056" i="5"/>
  <c r="BL3056" i="5"/>
  <c r="BM3056" i="5"/>
  <c r="BN3056" i="5"/>
  <c r="BO3056" i="5"/>
  <c r="BP3056" i="5"/>
  <c r="BQ3056" i="5"/>
  <c r="BR3056" i="5"/>
  <c r="BS3056" i="5"/>
  <c r="BT3056" i="5"/>
  <c r="BU3056" i="5"/>
  <c r="BV3056" i="5"/>
  <c r="CA3056" i="5"/>
  <c r="D3057" i="5"/>
  <c r="AG3057" i="5"/>
  <c r="CB3057" i="5" s="1"/>
  <c r="AH3057" i="5"/>
  <c r="AI3057" i="5"/>
  <c r="AL3057" i="5" s="1"/>
  <c r="AJ3057" i="5"/>
  <c r="AK3057" i="5"/>
  <c r="AM3057" i="5"/>
  <c r="AP3057" i="5" s="1"/>
  <c r="AN3057" i="5"/>
  <c r="AO3057" i="5"/>
  <c r="AQ3057" i="5"/>
  <c r="AT3057" i="5" s="1"/>
  <c r="AR3057" i="5"/>
  <c r="AS3057" i="5"/>
  <c r="AU3057" i="5"/>
  <c r="AX3057" i="5" s="1"/>
  <c r="AV3057" i="5"/>
  <c r="AW3057" i="5"/>
  <c r="AY3057" i="5"/>
  <c r="BB3057" i="5" s="1"/>
  <c r="AZ3057" i="5"/>
  <c r="BA3057" i="5"/>
  <c r="BC3057" i="5"/>
  <c r="BF3057" i="5" s="1"/>
  <c r="BD3057" i="5"/>
  <c r="BE3057" i="5"/>
  <c r="BG3057" i="5"/>
  <c r="BJ3057" i="5" s="1"/>
  <c r="BH3057" i="5"/>
  <c r="BI3057" i="5"/>
  <c r="BK3057" i="5"/>
  <c r="BN3057" i="5" s="1"/>
  <c r="BL3057" i="5"/>
  <c r="BM3057" i="5"/>
  <c r="BO3057" i="5"/>
  <c r="BR3057" i="5" s="1"/>
  <c r="BP3057" i="5"/>
  <c r="BQ3057" i="5"/>
  <c r="BS3057" i="5"/>
  <c r="BV3057" i="5" s="1"/>
  <c r="BT3057" i="5"/>
  <c r="BU3057" i="5"/>
  <c r="CA3057" i="5"/>
  <c r="D3058" i="5"/>
  <c r="AG3058" i="5" s="1"/>
  <c r="CB3058" i="5" s="1"/>
  <c r="AH3058" i="5"/>
  <c r="AI3058" i="5"/>
  <c r="AJ3058" i="5"/>
  <c r="AK3058" i="5"/>
  <c r="AM3058" i="5"/>
  <c r="AN3058" i="5"/>
  <c r="AO3058" i="5"/>
  <c r="AP3058" i="5"/>
  <c r="AQ3058" i="5"/>
  <c r="AT3058" i="5" s="1"/>
  <c r="AR3058" i="5"/>
  <c r="AS3058" i="5"/>
  <c r="AU3058" i="5"/>
  <c r="AV3058" i="5"/>
  <c r="AW3058" i="5"/>
  <c r="AX3058" i="5"/>
  <c r="AY3058" i="5"/>
  <c r="AZ3058" i="5"/>
  <c r="BA3058" i="5"/>
  <c r="BC3058" i="5"/>
  <c r="BD3058" i="5"/>
  <c r="BE3058" i="5"/>
  <c r="BF3058" i="5"/>
  <c r="BG3058" i="5"/>
  <c r="BJ3058" i="5" s="1"/>
  <c r="BH3058" i="5"/>
  <c r="BI3058" i="5"/>
  <c r="BK3058" i="5"/>
  <c r="BL3058" i="5"/>
  <c r="BM3058" i="5"/>
  <c r="BN3058" i="5"/>
  <c r="BO3058" i="5"/>
  <c r="BP3058" i="5"/>
  <c r="BQ3058" i="5"/>
  <c r="BS3058" i="5"/>
  <c r="BT3058" i="5"/>
  <c r="BU3058" i="5"/>
  <c r="BV3058" i="5"/>
  <c r="CA3058" i="5"/>
  <c r="D3059" i="5"/>
  <c r="AG3059" i="5"/>
  <c r="CB3059" i="5" s="1"/>
  <c r="AH3059" i="5"/>
  <c r="AI3059" i="5"/>
  <c r="AL3059" i="5" s="1"/>
  <c r="AJ3059" i="5"/>
  <c r="AK3059" i="5"/>
  <c r="AM3059" i="5"/>
  <c r="AP3059" i="5" s="1"/>
  <c r="AN3059" i="5"/>
  <c r="AO3059" i="5"/>
  <c r="AQ3059" i="5"/>
  <c r="AT3059" i="5" s="1"/>
  <c r="AR3059" i="5"/>
  <c r="AS3059" i="5"/>
  <c r="AU3059" i="5"/>
  <c r="AX3059" i="5" s="1"/>
  <c r="AV3059" i="5"/>
  <c r="AW3059" i="5"/>
  <c r="AY3059" i="5"/>
  <c r="AZ3059" i="5"/>
  <c r="BA3059" i="5"/>
  <c r="BC3059" i="5"/>
  <c r="BF3059" i="5" s="1"/>
  <c r="BD3059" i="5"/>
  <c r="BE3059" i="5"/>
  <c r="BG3059" i="5"/>
  <c r="BH3059" i="5"/>
  <c r="BI3059" i="5"/>
  <c r="BK3059" i="5"/>
  <c r="BN3059" i="5" s="1"/>
  <c r="BL3059" i="5"/>
  <c r="BM3059" i="5"/>
  <c r="BO3059" i="5"/>
  <c r="BR3059" i="5" s="1"/>
  <c r="BP3059" i="5"/>
  <c r="BQ3059" i="5"/>
  <c r="BS3059" i="5"/>
  <c r="BV3059" i="5" s="1"/>
  <c r="BT3059" i="5"/>
  <c r="BU3059" i="5"/>
  <c r="CA3059" i="5"/>
  <c r="D3060" i="5"/>
  <c r="AG3060" i="5" s="1"/>
  <c r="CB3060" i="5" s="1"/>
  <c r="AH3060" i="5"/>
  <c r="AI3060" i="5"/>
  <c r="AJ3060" i="5"/>
  <c r="AK3060" i="5"/>
  <c r="AL3060" i="5"/>
  <c r="AM3060" i="5"/>
  <c r="AN3060" i="5"/>
  <c r="AO3060" i="5"/>
  <c r="AP3060" i="5"/>
  <c r="AQ3060" i="5"/>
  <c r="AR3060" i="5"/>
  <c r="AS3060" i="5"/>
  <c r="AT3060" i="5"/>
  <c r="AU3060" i="5"/>
  <c r="AV3060" i="5"/>
  <c r="AW3060" i="5"/>
  <c r="AX3060" i="5"/>
  <c r="AY3060" i="5"/>
  <c r="AZ3060" i="5"/>
  <c r="BA3060" i="5"/>
  <c r="BB3060" i="5"/>
  <c r="BC3060" i="5"/>
  <c r="BD3060" i="5"/>
  <c r="BE3060" i="5"/>
  <c r="BF3060" i="5"/>
  <c r="BG3060" i="5"/>
  <c r="BH3060" i="5"/>
  <c r="BI3060" i="5"/>
  <c r="BJ3060" i="5"/>
  <c r="BK3060" i="5"/>
  <c r="BL3060" i="5"/>
  <c r="BM3060" i="5"/>
  <c r="BN3060" i="5"/>
  <c r="BO3060" i="5"/>
  <c r="BP3060" i="5"/>
  <c r="BQ3060" i="5"/>
  <c r="BR3060" i="5"/>
  <c r="BS3060" i="5"/>
  <c r="BT3060" i="5"/>
  <c r="BU3060" i="5"/>
  <c r="BV3060" i="5"/>
  <c r="CA3060" i="5"/>
  <c r="D3061" i="5"/>
  <c r="AG3061" i="5" s="1"/>
  <c r="CB3061" i="5" s="1"/>
  <c r="AH3061" i="5"/>
  <c r="AI3061" i="5"/>
  <c r="AL3061" i="5" s="1"/>
  <c r="AJ3061" i="5"/>
  <c r="AK3061" i="5"/>
  <c r="AM3061" i="5"/>
  <c r="AP3061" i="5" s="1"/>
  <c r="AN3061" i="5"/>
  <c r="AO3061" i="5"/>
  <c r="AQ3061" i="5"/>
  <c r="AT3061" i="5" s="1"/>
  <c r="AR3061" i="5"/>
  <c r="AS3061" i="5"/>
  <c r="AU3061" i="5"/>
  <c r="AX3061" i="5" s="1"/>
  <c r="AV3061" i="5"/>
  <c r="AW3061" i="5"/>
  <c r="AY3061" i="5"/>
  <c r="BB3061" i="5" s="1"/>
  <c r="AZ3061" i="5"/>
  <c r="BA3061" i="5"/>
  <c r="BC3061" i="5"/>
  <c r="BF3061" i="5" s="1"/>
  <c r="BD3061" i="5"/>
  <c r="BE3061" i="5"/>
  <c r="BG3061" i="5"/>
  <c r="BJ3061" i="5" s="1"/>
  <c r="BH3061" i="5"/>
  <c r="BI3061" i="5"/>
  <c r="BK3061" i="5"/>
  <c r="BN3061" i="5" s="1"/>
  <c r="BL3061" i="5"/>
  <c r="BM3061" i="5"/>
  <c r="BO3061" i="5"/>
  <c r="BR3061" i="5" s="1"/>
  <c r="BP3061" i="5"/>
  <c r="BQ3061" i="5"/>
  <c r="BS3061" i="5"/>
  <c r="BV3061" i="5" s="1"/>
  <c r="BT3061" i="5"/>
  <c r="BU3061" i="5"/>
  <c r="CA3061" i="5"/>
  <c r="D3062" i="5"/>
  <c r="AG3062" i="5" s="1"/>
  <c r="CB3062" i="5" s="1"/>
  <c r="AH3062" i="5"/>
  <c r="AI3062" i="5"/>
  <c r="AJ3062" i="5"/>
  <c r="AK3062" i="5"/>
  <c r="AL3062" i="5"/>
  <c r="AM3062" i="5"/>
  <c r="AP3062" i="5" s="1"/>
  <c r="AN3062" i="5"/>
  <c r="AO3062" i="5"/>
  <c r="AQ3062" i="5"/>
  <c r="AR3062" i="5"/>
  <c r="AS3062" i="5"/>
  <c r="AT3062" i="5"/>
  <c r="AU3062" i="5"/>
  <c r="AV3062" i="5"/>
  <c r="AW3062" i="5"/>
  <c r="AY3062" i="5"/>
  <c r="AZ3062" i="5"/>
  <c r="BA3062" i="5"/>
  <c r="BB3062" i="5"/>
  <c r="BC3062" i="5"/>
  <c r="BF3062" i="5" s="1"/>
  <c r="BD3062" i="5"/>
  <c r="BE3062" i="5"/>
  <c r="BG3062" i="5"/>
  <c r="BH3062" i="5"/>
  <c r="BI3062" i="5"/>
  <c r="BJ3062" i="5"/>
  <c r="BK3062" i="5"/>
  <c r="BN3062" i="5" s="1"/>
  <c r="BL3062" i="5"/>
  <c r="BM3062" i="5"/>
  <c r="BO3062" i="5"/>
  <c r="BP3062" i="5"/>
  <c r="BQ3062" i="5"/>
  <c r="BR3062" i="5"/>
  <c r="BS3062" i="5"/>
  <c r="BT3062" i="5"/>
  <c r="BU3062" i="5"/>
  <c r="CA3062" i="5"/>
  <c r="D3063" i="5"/>
  <c r="AG3063" i="5" s="1"/>
  <c r="CB3063" i="5" s="1"/>
  <c r="AH3063" i="5"/>
  <c r="AI3063" i="5"/>
  <c r="AL3063" i="5" s="1"/>
  <c r="AJ3063" i="5"/>
  <c r="AK3063" i="5"/>
  <c r="AM3063" i="5"/>
  <c r="AP3063" i="5" s="1"/>
  <c r="AN3063" i="5"/>
  <c r="AO3063" i="5"/>
  <c r="AQ3063" i="5"/>
  <c r="AT3063" i="5" s="1"/>
  <c r="AR3063" i="5"/>
  <c r="AS3063" i="5"/>
  <c r="AU3063" i="5"/>
  <c r="AX3063" i="5" s="1"/>
  <c r="AV3063" i="5"/>
  <c r="AW3063" i="5"/>
  <c r="AY3063" i="5"/>
  <c r="BB3063" i="5" s="1"/>
  <c r="AZ3063" i="5"/>
  <c r="BA3063" i="5"/>
  <c r="BC3063" i="5"/>
  <c r="BD3063" i="5"/>
  <c r="BE3063" i="5"/>
  <c r="BG3063" i="5"/>
  <c r="BJ3063" i="5" s="1"/>
  <c r="BH3063" i="5"/>
  <c r="BI3063" i="5"/>
  <c r="BK3063" i="5"/>
  <c r="BL3063" i="5"/>
  <c r="BM3063" i="5"/>
  <c r="BO3063" i="5"/>
  <c r="BR3063" i="5" s="1"/>
  <c r="BP3063" i="5"/>
  <c r="BQ3063" i="5"/>
  <c r="BS3063" i="5"/>
  <c r="BV3063" i="5" s="1"/>
  <c r="BT3063" i="5"/>
  <c r="BU3063" i="5"/>
  <c r="CA3063" i="5"/>
  <c r="D3064" i="5"/>
  <c r="AG3064" i="5" s="1"/>
  <c r="CB3064" i="5" s="1"/>
  <c r="AH3064" i="5"/>
  <c r="AI3064" i="5"/>
  <c r="AJ3064" i="5"/>
  <c r="AK3064" i="5"/>
  <c r="AL3064" i="5"/>
  <c r="AM3064" i="5"/>
  <c r="AN3064" i="5"/>
  <c r="AO3064" i="5"/>
  <c r="AP3064" i="5"/>
  <c r="AQ3064" i="5"/>
  <c r="AR3064" i="5"/>
  <c r="AS3064" i="5"/>
  <c r="AT3064" i="5"/>
  <c r="AU3064" i="5"/>
  <c r="AV3064" i="5"/>
  <c r="AW3064" i="5"/>
  <c r="AX3064" i="5"/>
  <c r="AY3064" i="5"/>
  <c r="AZ3064" i="5"/>
  <c r="BA3064" i="5"/>
  <c r="BB3064" i="5"/>
  <c r="BC3064" i="5"/>
  <c r="BD3064" i="5"/>
  <c r="BE3064" i="5"/>
  <c r="BF3064" i="5"/>
  <c r="BG3064" i="5"/>
  <c r="BH3064" i="5"/>
  <c r="BI3064" i="5"/>
  <c r="BJ3064" i="5"/>
  <c r="BK3064" i="5"/>
  <c r="BL3064" i="5"/>
  <c r="BM3064" i="5"/>
  <c r="BN3064" i="5"/>
  <c r="BO3064" i="5"/>
  <c r="BP3064" i="5"/>
  <c r="BQ3064" i="5"/>
  <c r="BR3064" i="5"/>
  <c r="BS3064" i="5"/>
  <c r="BT3064" i="5"/>
  <c r="BU3064" i="5"/>
  <c r="BV3064" i="5"/>
  <c r="CA3064" i="5"/>
  <c r="D3065" i="5"/>
  <c r="AG3065" i="5" s="1"/>
  <c r="CB3065" i="5" s="1"/>
  <c r="AH3065" i="5"/>
  <c r="AI3065" i="5"/>
  <c r="AL3065" i="5" s="1"/>
  <c r="AJ3065" i="5"/>
  <c r="AK3065" i="5"/>
  <c r="AM3065" i="5"/>
  <c r="AP3065" i="5" s="1"/>
  <c r="AN3065" i="5"/>
  <c r="AO3065" i="5"/>
  <c r="AQ3065" i="5"/>
  <c r="AT3065" i="5" s="1"/>
  <c r="AR3065" i="5"/>
  <c r="AS3065" i="5"/>
  <c r="AU3065" i="5"/>
  <c r="AX3065" i="5" s="1"/>
  <c r="AV3065" i="5"/>
  <c r="AW3065" i="5"/>
  <c r="AY3065" i="5"/>
  <c r="BB3065" i="5" s="1"/>
  <c r="AZ3065" i="5"/>
  <c r="BA3065" i="5"/>
  <c r="BC3065" i="5"/>
  <c r="BF3065" i="5" s="1"/>
  <c r="BD3065" i="5"/>
  <c r="BE3065" i="5"/>
  <c r="BG3065" i="5"/>
  <c r="BJ3065" i="5" s="1"/>
  <c r="BH3065" i="5"/>
  <c r="BI3065" i="5"/>
  <c r="BK3065" i="5"/>
  <c r="BN3065" i="5" s="1"/>
  <c r="BL3065" i="5"/>
  <c r="BM3065" i="5"/>
  <c r="BO3065" i="5"/>
  <c r="BR3065" i="5" s="1"/>
  <c r="BP3065" i="5"/>
  <c r="BQ3065" i="5"/>
  <c r="BS3065" i="5"/>
  <c r="BV3065" i="5" s="1"/>
  <c r="BT3065" i="5"/>
  <c r="BU3065" i="5"/>
  <c r="CA3065" i="5"/>
  <c r="D3066" i="5"/>
  <c r="AG3066" i="5" s="1"/>
  <c r="CB3066" i="5" s="1"/>
  <c r="AH3066" i="5"/>
  <c r="AI3066" i="5"/>
  <c r="AL3066" i="5" s="1"/>
  <c r="AJ3066" i="5"/>
  <c r="AK3066" i="5"/>
  <c r="AM3066" i="5"/>
  <c r="AN3066" i="5"/>
  <c r="AO3066" i="5"/>
  <c r="AP3066" i="5"/>
  <c r="AQ3066" i="5"/>
  <c r="AR3066" i="5"/>
  <c r="AS3066" i="5"/>
  <c r="AU3066" i="5"/>
  <c r="AV3066" i="5"/>
  <c r="AW3066" i="5"/>
  <c r="AX3066" i="5"/>
  <c r="AY3066" i="5"/>
  <c r="BB3066" i="5" s="1"/>
  <c r="AZ3066" i="5"/>
  <c r="BA3066" i="5"/>
  <c r="BC3066" i="5"/>
  <c r="BD3066" i="5"/>
  <c r="BE3066" i="5"/>
  <c r="BF3066" i="5"/>
  <c r="BG3066" i="5"/>
  <c r="BJ3066" i="5" s="1"/>
  <c r="BH3066" i="5"/>
  <c r="BI3066" i="5"/>
  <c r="BK3066" i="5"/>
  <c r="BL3066" i="5"/>
  <c r="BM3066" i="5"/>
  <c r="BN3066" i="5"/>
  <c r="BO3066" i="5"/>
  <c r="BP3066" i="5"/>
  <c r="BQ3066" i="5"/>
  <c r="BS3066" i="5"/>
  <c r="BT3066" i="5"/>
  <c r="BU3066" i="5"/>
  <c r="BV3066" i="5"/>
  <c r="CA3066" i="5"/>
  <c r="D3067" i="5"/>
  <c r="AG3067" i="5" s="1"/>
  <c r="CB3067" i="5" s="1"/>
  <c r="AH3067" i="5"/>
  <c r="AI3067" i="5"/>
  <c r="AJ3067" i="5"/>
  <c r="AK3067" i="5"/>
  <c r="AM3067" i="5"/>
  <c r="AP3067" i="5" s="1"/>
  <c r="AN3067" i="5"/>
  <c r="AO3067" i="5"/>
  <c r="AQ3067" i="5"/>
  <c r="AR3067" i="5"/>
  <c r="AS3067" i="5"/>
  <c r="AU3067" i="5"/>
  <c r="AX3067" i="5" s="1"/>
  <c r="AV3067" i="5"/>
  <c r="AW3067" i="5"/>
  <c r="AY3067" i="5"/>
  <c r="BB3067" i="5" s="1"/>
  <c r="AZ3067" i="5"/>
  <c r="BA3067" i="5"/>
  <c r="BC3067" i="5"/>
  <c r="BF3067" i="5" s="1"/>
  <c r="BD3067" i="5"/>
  <c r="BE3067" i="5"/>
  <c r="BG3067" i="5"/>
  <c r="BJ3067" i="5" s="1"/>
  <c r="BH3067" i="5"/>
  <c r="BI3067" i="5"/>
  <c r="BK3067" i="5"/>
  <c r="BN3067" i="5" s="1"/>
  <c r="BL3067" i="5"/>
  <c r="BM3067" i="5"/>
  <c r="BO3067" i="5"/>
  <c r="BP3067" i="5"/>
  <c r="BQ3067" i="5"/>
  <c r="BS3067" i="5"/>
  <c r="BV3067" i="5" s="1"/>
  <c r="BT3067" i="5"/>
  <c r="BU3067" i="5"/>
  <c r="CA3067" i="5"/>
  <c r="D3068" i="5"/>
  <c r="AG3068" i="5" s="1"/>
  <c r="CB3068" i="5" s="1"/>
  <c r="AH3068" i="5"/>
  <c r="AI3068" i="5"/>
  <c r="AJ3068" i="5"/>
  <c r="AK3068" i="5"/>
  <c r="AL3068" i="5"/>
  <c r="AM3068" i="5"/>
  <c r="AN3068" i="5"/>
  <c r="AO3068" i="5"/>
  <c r="AP3068" i="5"/>
  <c r="AQ3068" i="5"/>
  <c r="AR3068" i="5"/>
  <c r="AS3068" i="5"/>
  <c r="AT3068" i="5"/>
  <c r="AU3068" i="5"/>
  <c r="AV3068" i="5"/>
  <c r="AW3068" i="5"/>
  <c r="AX3068" i="5"/>
  <c r="AY3068" i="5"/>
  <c r="AZ3068" i="5"/>
  <c r="BA3068" i="5"/>
  <c r="BB3068" i="5"/>
  <c r="BC3068" i="5"/>
  <c r="BD3068" i="5"/>
  <c r="BE3068" i="5"/>
  <c r="BF3068" i="5"/>
  <c r="BG3068" i="5"/>
  <c r="BH3068" i="5"/>
  <c r="BI3068" i="5"/>
  <c r="BJ3068" i="5"/>
  <c r="BK3068" i="5"/>
  <c r="BL3068" i="5"/>
  <c r="BM3068" i="5"/>
  <c r="BN3068" i="5"/>
  <c r="BO3068" i="5"/>
  <c r="BP3068" i="5"/>
  <c r="BQ3068" i="5"/>
  <c r="BR3068" i="5"/>
  <c r="BS3068" i="5"/>
  <c r="BT3068" i="5"/>
  <c r="BU3068" i="5"/>
  <c r="BV3068" i="5"/>
  <c r="CA3068" i="5"/>
  <c r="D3069" i="5"/>
  <c r="AG3069" i="5" s="1"/>
  <c r="CB3069" i="5" s="1"/>
  <c r="AH3069" i="5"/>
  <c r="AI3069" i="5"/>
  <c r="AL3069" i="5" s="1"/>
  <c r="AJ3069" i="5"/>
  <c r="AK3069" i="5"/>
  <c r="AM3069" i="5"/>
  <c r="AP3069" i="5" s="1"/>
  <c r="AN3069" i="5"/>
  <c r="AO3069" i="5"/>
  <c r="AQ3069" i="5"/>
  <c r="AT3069" i="5" s="1"/>
  <c r="AR3069" i="5"/>
  <c r="AS3069" i="5"/>
  <c r="AU3069" i="5"/>
  <c r="AX3069" i="5" s="1"/>
  <c r="AV3069" i="5"/>
  <c r="AW3069" i="5"/>
  <c r="AY3069" i="5"/>
  <c r="BB3069" i="5" s="1"/>
  <c r="AZ3069" i="5"/>
  <c r="BA3069" i="5"/>
  <c r="BC3069" i="5"/>
  <c r="BF3069" i="5" s="1"/>
  <c r="BD3069" i="5"/>
  <c r="BE3069" i="5"/>
  <c r="BG3069" i="5"/>
  <c r="BJ3069" i="5" s="1"/>
  <c r="BH3069" i="5"/>
  <c r="BI3069" i="5"/>
  <c r="BK3069" i="5"/>
  <c r="BN3069" i="5" s="1"/>
  <c r="BL3069" i="5"/>
  <c r="BM3069" i="5"/>
  <c r="BO3069" i="5"/>
  <c r="BR3069" i="5" s="1"/>
  <c r="BP3069" i="5"/>
  <c r="BQ3069" i="5"/>
  <c r="BS3069" i="5"/>
  <c r="BV3069" i="5" s="1"/>
  <c r="BT3069" i="5"/>
  <c r="BU3069" i="5"/>
  <c r="CA3069" i="5"/>
  <c r="D3070" i="5"/>
  <c r="AG3070" i="5" s="1"/>
  <c r="CB3070" i="5" s="1"/>
  <c r="AH3070" i="5"/>
  <c r="AI3070" i="5"/>
  <c r="AJ3070" i="5"/>
  <c r="AK3070" i="5"/>
  <c r="AL3070" i="5"/>
  <c r="AM3070" i="5"/>
  <c r="AN3070" i="5"/>
  <c r="AO3070" i="5"/>
  <c r="AQ3070" i="5"/>
  <c r="AR3070" i="5"/>
  <c r="AS3070" i="5"/>
  <c r="AT3070" i="5"/>
  <c r="AU3070" i="5"/>
  <c r="AX3070" i="5" s="1"/>
  <c r="AV3070" i="5"/>
  <c r="AW3070" i="5"/>
  <c r="AY3070" i="5"/>
  <c r="AZ3070" i="5"/>
  <c r="BA3070" i="5"/>
  <c r="BB3070" i="5"/>
  <c r="BC3070" i="5"/>
  <c r="BF3070" i="5" s="1"/>
  <c r="BD3070" i="5"/>
  <c r="BE3070" i="5"/>
  <c r="BG3070" i="5"/>
  <c r="BH3070" i="5"/>
  <c r="BI3070" i="5"/>
  <c r="BJ3070" i="5"/>
  <c r="BK3070" i="5"/>
  <c r="BL3070" i="5"/>
  <c r="BM3070" i="5"/>
  <c r="BO3070" i="5"/>
  <c r="BP3070" i="5"/>
  <c r="BQ3070" i="5"/>
  <c r="BR3070" i="5"/>
  <c r="BS3070" i="5"/>
  <c r="BV3070" i="5" s="1"/>
  <c r="BT3070" i="5"/>
  <c r="BU3070" i="5"/>
  <c r="CA3070" i="5"/>
  <c r="D3071" i="5"/>
  <c r="AG3071" i="5" s="1"/>
  <c r="CB3071" i="5" s="1"/>
  <c r="AH3071" i="5"/>
  <c r="AI3071" i="5"/>
  <c r="AL3071" i="5" s="1"/>
  <c r="AJ3071" i="5"/>
  <c r="AK3071" i="5"/>
  <c r="AM3071" i="5"/>
  <c r="AN3071" i="5"/>
  <c r="AO3071" i="5"/>
  <c r="AQ3071" i="5"/>
  <c r="AT3071" i="5" s="1"/>
  <c r="AR3071" i="5"/>
  <c r="AS3071" i="5"/>
  <c r="AU3071" i="5"/>
  <c r="AV3071" i="5"/>
  <c r="AW3071" i="5"/>
  <c r="AY3071" i="5"/>
  <c r="BB3071" i="5" s="1"/>
  <c r="AZ3071" i="5"/>
  <c r="BA3071" i="5"/>
  <c r="BC3071" i="5"/>
  <c r="BF3071" i="5" s="1"/>
  <c r="BD3071" i="5"/>
  <c r="BE3071" i="5"/>
  <c r="BG3071" i="5"/>
  <c r="BJ3071" i="5" s="1"/>
  <c r="BH3071" i="5"/>
  <c r="BI3071" i="5"/>
  <c r="BK3071" i="5"/>
  <c r="BN3071" i="5" s="1"/>
  <c r="BL3071" i="5"/>
  <c r="BM3071" i="5"/>
  <c r="BO3071" i="5"/>
  <c r="BR3071" i="5" s="1"/>
  <c r="BP3071" i="5"/>
  <c r="BQ3071" i="5"/>
  <c r="BS3071" i="5"/>
  <c r="BT3071" i="5"/>
  <c r="BU3071" i="5"/>
  <c r="CA3071" i="5"/>
  <c r="D3072" i="5"/>
  <c r="AG3072" i="5" s="1"/>
  <c r="CB3072" i="5" s="1"/>
  <c r="AH3072" i="5"/>
  <c r="AI3072" i="5"/>
  <c r="AJ3072" i="5"/>
  <c r="AK3072" i="5"/>
  <c r="AL3072" i="5"/>
  <c r="BX3072" i="5" s="1"/>
  <c r="AM3072" i="5"/>
  <c r="AN3072" i="5"/>
  <c r="AO3072" i="5"/>
  <c r="AP3072" i="5"/>
  <c r="AQ3072" i="5"/>
  <c r="AR3072" i="5"/>
  <c r="AS3072" i="5"/>
  <c r="AT3072" i="5"/>
  <c r="AU3072" i="5"/>
  <c r="AV3072" i="5"/>
  <c r="AW3072" i="5"/>
  <c r="AX3072" i="5"/>
  <c r="AY3072" i="5"/>
  <c r="AZ3072" i="5"/>
  <c r="BA3072" i="5"/>
  <c r="BB3072" i="5"/>
  <c r="BC3072" i="5"/>
  <c r="BD3072" i="5"/>
  <c r="BE3072" i="5"/>
  <c r="BF3072" i="5"/>
  <c r="BG3072" i="5"/>
  <c r="BH3072" i="5"/>
  <c r="BI3072" i="5"/>
  <c r="BJ3072" i="5"/>
  <c r="BK3072" i="5"/>
  <c r="BL3072" i="5"/>
  <c r="BM3072" i="5"/>
  <c r="BN3072" i="5"/>
  <c r="BO3072" i="5"/>
  <c r="BP3072" i="5"/>
  <c r="BQ3072" i="5"/>
  <c r="BR3072" i="5"/>
  <c r="BS3072" i="5"/>
  <c r="BT3072" i="5"/>
  <c r="BU3072" i="5"/>
  <c r="BV3072" i="5"/>
  <c r="CA3072" i="5"/>
  <c r="D3073" i="5"/>
  <c r="AG3073" i="5" s="1"/>
  <c r="CB3073" i="5" s="1"/>
  <c r="AH3073" i="5"/>
  <c r="AI3073" i="5"/>
  <c r="AL3073" i="5" s="1"/>
  <c r="AJ3073" i="5"/>
  <c r="AK3073" i="5"/>
  <c r="AM3073" i="5"/>
  <c r="AP3073" i="5" s="1"/>
  <c r="AN3073" i="5"/>
  <c r="AO3073" i="5"/>
  <c r="AQ3073" i="5"/>
  <c r="AT3073" i="5" s="1"/>
  <c r="AR3073" i="5"/>
  <c r="AS3073" i="5"/>
  <c r="AU3073" i="5"/>
  <c r="AX3073" i="5" s="1"/>
  <c r="AV3073" i="5"/>
  <c r="AW3073" i="5"/>
  <c r="AY3073" i="5"/>
  <c r="BB3073" i="5" s="1"/>
  <c r="AZ3073" i="5"/>
  <c r="BA3073" i="5"/>
  <c r="BC3073" i="5"/>
  <c r="BF3073" i="5" s="1"/>
  <c r="BD3073" i="5"/>
  <c r="BE3073" i="5"/>
  <c r="BG3073" i="5"/>
  <c r="BJ3073" i="5" s="1"/>
  <c r="BH3073" i="5"/>
  <c r="BI3073" i="5"/>
  <c r="BK3073" i="5"/>
  <c r="BN3073" i="5" s="1"/>
  <c r="BL3073" i="5"/>
  <c r="BM3073" i="5"/>
  <c r="BO3073" i="5"/>
  <c r="BR3073" i="5" s="1"/>
  <c r="BP3073" i="5"/>
  <c r="BQ3073" i="5"/>
  <c r="BS3073" i="5"/>
  <c r="BV3073" i="5" s="1"/>
  <c r="BT3073" i="5"/>
  <c r="BU3073" i="5"/>
  <c r="CA3073" i="5"/>
  <c r="D3074" i="5"/>
  <c r="AG3074" i="5" s="1"/>
  <c r="CB3074" i="5" s="1"/>
  <c r="AH3074" i="5"/>
  <c r="AI3074" i="5"/>
  <c r="AJ3074" i="5"/>
  <c r="AK3074" i="5"/>
  <c r="AM3074" i="5"/>
  <c r="AN3074" i="5"/>
  <c r="AO3074" i="5"/>
  <c r="AP3074" i="5"/>
  <c r="AQ3074" i="5"/>
  <c r="AT3074" i="5" s="1"/>
  <c r="AR3074" i="5"/>
  <c r="AS3074" i="5"/>
  <c r="AU3074" i="5"/>
  <c r="AV3074" i="5"/>
  <c r="AW3074" i="5"/>
  <c r="AX3074" i="5"/>
  <c r="AY3074" i="5"/>
  <c r="AZ3074" i="5"/>
  <c r="BA3074" i="5"/>
  <c r="BC3074" i="5"/>
  <c r="BD3074" i="5"/>
  <c r="BE3074" i="5"/>
  <c r="BF3074" i="5"/>
  <c r="BG3074" i="5"/>
  <c r="BJ3074" i="5" s="1"/>
  <c r="BH3074" i="5"/>
  <c r="BI3074" i="5"/>
  <c r="BK3074" i="5"/>
  <c r="BL3074" i="5"/>
  <c r="BM3074" i="5"/>
  <c r="BN3074" i="5"/>
  <c r="BO3074" i="5"/>
  <c r="BR3074" i="5" s="1"/>
  <c r="BP3074" i="5"/>
  <c r="BQ3074" i="5"/>
  <c r="BS3074" i="5"/>
  <c r="BT3074" i="5"/>
  <c r="BU3074" i="5"/>
  <c r="BV3074" i="5"/>
  <c r="CA3074" i="5"/>
  <c r="D3075" i="5"/>
  <c r="AG3075" i="5" s="1"/>
  <c r="CB3075" i="5" s="1"/>
  <c r="AH3075" i="5"/>
  <c r="AI3075" i="5"/>
  <c r="AL3075" i="5" s="1"/>
  <c r="AJ3075" i="5"/>
  <c r="AK3075" i="5"/>
  <c r="AM3075" i="5"/>
  <c r="AP3075" i="5" s="1"/>
  <c r="AN3075" i="5"/>
  <c r="AO3075" i="5"/>
  <c r="AQ3075" i="5"/>
  <c r="AT3075" i="5" s="1"/>
  <c r="AR3075" i="5"/>
  <c r="AS3075" i="5"/>
  <c r="AU3075" i="5"/>
  <c r="AX3075" i="5" s="1"/>
  <c r="AV3075" i="5"/>
  <c r="AW3075" i="5"/>
  <c r="AY3075" i="5"/>
  <c r="AZ3075" i="5"/>
  <c r="BA3075" i="5"/>
  <c r="BC3075" i="5"/>
  <c r="BF3075" i="5" s="1"/>
  <c r="BD3075" i="5"/>
  <c r="BE3075" i="5"/>
  <c r="BG3075" i="5"/>
  <c r="BH3075" i="5"/>
  <c r="BI3075" i="5"/>
  <c r="BK3075" i="5"/>
  <c r="BN3075" i="5" s="1"/>
  <c r="BL3075" i="5"/>
  <c r="BM3075" i="5"/>
  <c r="BO3075" i="5"/>
  <c r="BR3075" i="5" s="1"/>
  <c r="BP3075" i="5"/>
  <c r="BQ3075" i="5"/>
  <c r="BS3075" i="5"/>
  <c r="BV3075" i="5" s="1"/>
  <c r="BT3075" i="5"/>
  <c r="BU3075" i="5"/>
  <c r="CA3075" i="5"/>
  <c r="D3076" i="5"/>
  <c r="AG3076" i="5" s="1"/>
  <c r="CB3076" i="5" s="1"/>
  <c r="AH3076" i="5"/>
  <c r="AI3076" i="5"/>
  <c r="AJ3076" i="5"/>
  <c r="AK3076" i="5"/>
  <c r="AL3076" i="5"/>
  <c r="AM3076" i="5"/>
  <c r="AN3076" i="5"/>
  <c r="AO3076" i="5"/>
  <c r="AP3076" i="5"/>
  <c r="AQ3076" i="5"/>
  <c r="AR3076" i="5"/>
  <c r="AS3076" i="5"/>
  <c r="AT3076" i="5"/>
  <c r="AU3076" i="5"/>
  <c r="AV3076" i="5"/>
  <c r="AW3076" i="5"/>
  <c r="AX3076" i="5"/>
  <c r="AY3076" i="5"/>
  <c r="AZ3076" i="5"/>
  <c r="BA3076" i="5"/>
  <c r="BB3076" i="5"/>
  <c r="BC3076" i="5"/>
  <c r="BD3076" i="5"/>
  <c r="BE3076" i="5"/>
  <c r="BF3076" i="5"/>
  <c r="BG3076" i="5"/>
  <c r="BH3076" i="5"/>
  <c r="BI3076" i="5"/>
  <c r="BJ3076" i="5"/>
  <c r="BK3076" i="5"/>
  <c r="BL3076" i="5"/>
  <c r="BM3076" i="5"/>
  <c r="BN3076" i="5"/>
  <c r="BO3076" i="5"/>
  <c r="BP3076" i="5"/>
  <c r="BQ3076" i="5"/>
  <c r="BR3076" i="5"/>
  <c r="BS3076" i="5"/>
  <c r="BT3076" i="5"/>
  <c r="BU3076" i="5"/>
  <c r="BV3076" i="5"/>
  <c r="CA3076" i="5"/>
  <c r="D3077" i="5"/>
  <c r="AG3077" i="5"/>
  <c r="CB3077" i="5" s="1"/>
  <c r="AH3077" i="5"/>
  <c r="AI3077" i="5"/>
  <c r="AL3077" i="5" s="1"/>
  <c r="AJ3077" i="5"/>
  <c r="AK3077" i="5"/>
  <c r="AM3077" i="5"/>
  <c r="AP3077" i="5" s="1"/>
  <c r="AN3077" i="5"/>
  <c r="AO3077" i="5"/>
  <c r="AQ3077" i="5"/>
  <c r="AT3077" i="5" s="1"/>
  <c r="AR3077" i="5"/>
  <c r="AS3077" i="5"/>
  <c r="AU3077" i="5"/>
  <c r="AX3077" i="5" s="1"/>
  <c r="AV3077" i="5"/>
  <c r="AW3077" i="5"/>
  <c r="AY3077" i="5"/>
  <c r="BB3077" i="5" s="1"/>
  <c r="AZ3077" i="5"/>
  <c r="BA3077" i="5"/>
  <c r="BC3077" i="5"/>
  <c r="BF3077" i="5" s="1"/>
  <c r="BD3077" i="5"/>
  <c r="BE3077" i="5"/>
  <c r="BG3077" i="5"/>
  <c r="BJ3077" i="5" s="1"/>
  <c r="BH3077" i="5"/>
  <c r="BI3077" i="5"/>
  <c r="BK3077" i="5"/>
  <c r="BN3077" i="5" s="1"/>
  <c r="BL3077" i="5"/>
  <c r="BM3077" i="5"/>
  <c r="BO3077" i="5"/>
  <c r="BR3077" i="5" s="1"/>
  <c r="BP3077" i="5"/>
  <c r="BQ3077" i="5"/>
  <c r="BS3077" i="5"/>
  <c r="BV3077" i="5" s="1"/>
  <c r="BT3077" i="5"/>
  <c r="BU3077" i="5"/>
  <c r="CA3077" i="5"/>
  <c r="D3078" i="5"/>
  <c r="AG3078" i="5" s="1"/>
  <c r="CB3078" i="5" s="1"/>
  <c r="AH3078" i="5"/>
  <c r="AI3078" i="5"/>
  <c r="AJ3078" i="5"/>
  <c r="AK3078" i="5"/>
  <c r="AL3078" i="5"/>
  <c r="AM3078" i="5"/>
  <c r="AP3078" i="5" s="1"/>
  <c r="AN3078" i="5"/>
  <c r="AO3078" i="5"/>
  <c r="AQ3078" i="5"/>
  <c r="AR3078" i="5"/>
  <c r="AS3078" i="5"/>
  <c r="AT3078" i="5"/>
  <c r="AU3078" i="5"/>
  <c r="AV3078" i="5"/>
  <c r="AW3078" i="5"/>
  <c r="AY3078" i="5"/>
  <c r="AZ3078" i="5"/>
  <c r="BA3078" i="5"/>
  <c r="BB3078" i="5"/>
  <c r="BC3078" i="5"/>
  <c r="BF3078" i="5" s="1"/>
  <c r="BD3078" i="5"/>
  <c r="BE3078" i="5"/>
  <c r="BG3078" i="5"/>
  <c r="BH3078" i="5"/>
  <c r="BI3078" i="5"/>
  <c r="BJ3078" i="5"/>
  <c r="BK3078" i="5"/>
  <c r="BN3078" i="5" s="1"/>
  <c r="BL3078" i="5"/>
  <c r="BM3078" i="5"/>
  <c r="BO3078" i="5"/>
  <c r="BP3078" i="5"/>
  <c r="BQ3078" i="5"/>
  <c r="BR3078" i="5"/>
  <c r="BS3078" i="5"/>
  <c r="BT3078" i="5"/>
  <c r="BU3078" i="5"/>
  <c r="CA3078" i="5"/>
  <c r="D3079" i="5"/>
  <c r="AG3079" i="5"/>
  <c r="CB3079" i="5" s="1"/>
  <c r="AH3079" i="5"/>
  <c r="AI3079" i="5"/>
  <c r="AL3079" i="5" s="1"/>
  <c r="AJ3079" i="5"/>
  <c r="AK3079" i="5"/>
  <c r="AM3079" i="5"/>
  <c r="AP3079" i="5" s="1"/>
  <c r="AN3079" i="5"/>
  <c r="AO3079" i="5"/>
  <c r="AQ3079" i="5"/>
  <c r="AT3079" i="5" s="1"/>
  <c r="AR3079" i="5"/>
  <c r="AS3079" i="5"/>
  <c r="AU3079" i="5"/>
  <c r="AX3079" i="5" s="1"/>
  <c r="AV3079" i="5"/>
  <c r="AW3079" i="5"/>
  <c r="AY3079" i="5"/>
  <c r="BB3079" i="5" s="1"/>
  <c r="AZ3079" i="5"/>
  <c r="BA3079" i="5"/>
  <c r="BC3079" i="5"/>
  <c r="BD3079" i="5"/>
  <c r="BE3079" i="5"/>
  <c r="BG3079" i="5"/>
  <c r="BJ3079" i="5" s="1"/>
  <c r="BH3079" i="5"/>
  <c r="BI3079" i="5"/>
  <c r="BK3079" i="5"/>
  <c r="BN3079" i="5" s="1"/>
  <c r="BL3079" i="5"/>
  <c r="BM3079" i="5"/>
  <c r="BO3079" i="5"/>
  <c r="BR3079" i="5" s="1"/>
  <c r="BP3079" i="5"/>
  <c r="BQ3079" i="5"/>
  <c r="BS3079" i="5"/>
  <c r="BV3079" i="5" s="1"/>
  <c r="BT3079" i="5"/>
  <c r="BU3079" i="5"/>
  <c r="CA3079" i="5"/>
  <c r="D3080" i="5"/>
  <c r="AG3080" i="5" s="1"/>
  <c r="CB3080" i="5" s="1"/>
  <c r="AH3080" i="5"/>
  <c r="AI3080" i="5"/>
  <c r="AJ3080" i="5"/>
  <c r="AK3080" i="5"/>
  <c r="AL3080" i="5"/>
  <c r="AM3080" i="5"/>
  <c r="AN3080" i="5"/>
  <c r="AO3080" i="5"/>
  <c r="AP3080" i="5"/>
  <c r="AQ3080" i="5"/>
  <c r="AR3080" i="5"/>
  <c r="AS3080" i="5"/>
  <c r="AT3080" i="5"/>
  <c r="AU3080" i="5"/>
  <c r="AV3080" i="5"/>
  <c r="AW3080" i="5"/>
  <c r="AX3080" i="5"/>
  <c r="AY3080" i="5"/>
  <c r="AZ3080" i="5"/>
  <c r="BA3080" i="5"/>
  <c r="BB3080" i="5"/>
  <c r="BC3080" i="5"/>
  <c r="BD3080" i="5"/>
  <c r="BE3080" i="5"/>
  <c r="BF3080" i="5"/>
  <c r="BG3080" i="5"/>
  <c r="BH3080" i="5"/>
  <c r="BI3080" i="5"/>
  <c r="BJ3080" i="5"/>
  <c r="BK3080" i="5"/>
  <c r="BL3080" i="5"/>
  <c r="BM3080" i="5"/>
  <c r="BN3080" i="5"/>
  <c r="BO3080" i="5"/>
  <c r="BP3080" i="5"/>
  <c r="BQ3080" i="5"/>
  <c r="BR3080" i="5"/>
  <c r="BS3080" i="5"/>
  <c r="BT3080" i="5"/>
  <c r="BU3080" i="5"/>
  <c r="BV3080" i="5"/>
  <c r="CA3080" i="5"/>
  <c r="D3081" i="5"/>
  <c r="AG3081" i="5"/>
  <c r="CB3081" i="5" s="1"/>
  <c r="AH3081" i="5"/>
  <c r="AI3081" i="5"/>
  <c r="AL3081" i="5" s="1"/>
  <c r="AJ3081" i="5"/>
  <c r="AK3081" i="5"/>
  <c r="AM3081" i="5"/>
  <c r="AP3081" i="5" s="1"/>
  <c r="AN3081" i="5"/>
  <c r="AO3081" i="5"/>
  <c r="AQ3081" i="5"/>
  <c r="AT3081" i="5" s="1"/>
  <c r="AR3081" i="5"/>
  <c r="AS3081" i="5"/>
  <c r="AU3081" i="5"/>
  <c r="AX3081" i="5" s="1"/>
  <c r="AV3081" i="5"/>
  <c r="AW3081" i="5"/>
  <c r="AY3081" i="5"/>
  <c r="BB3081" i="5" s="1"/>
  <c r="AZ3081" i="5"/>
  <c r="BA3081" i="5"/>
  <c r="BC3081" i="5"/>
  <c r="BF3081" i="5" s="1"/>
  <c r="BD3081" i="5"/>
  <c r="BE3081" i="5"/>
  <c r="BG3081" i="5"/>
  <c r="BJ3081" i="5" s="1"/>
  <c r="BH3081" i="5"/>
  <c r="BI3081" i="5"/>
  <c r="BK3081" i="5"/>
  <c r="BN3081" i="5" s="1"/>
  <c r="BL3081" i="5"/>
  <c r="BM3081" i="5"/>
  <c r="BO3081" i="5"/>
  <c r="BR3081" i="5" s="1"/>
  <c r="BP3081" i="5"/>
  <c r="BQ3081" i="5"/>
  <c r="BS3081" i="5"/>
  <c r="BV3081" i="5" s="1"/>
  <c r="BT3081" i="5"/>
  <c r="BU3081" i="5"/>
  <c r="CA3081" i="5"/>
  <c r="D3082" i="5"/>
  <c r="AG3082" i="5" s="1"/>
  <c r="CB3082" i="5" s="1"/>
  <c r="AH3082" i="5"/>
  <c r="AI3082" i="5"/>
  <c r="AL3082" i="5" s="1"/>
  <c r="AJ3082" i="5"/>
  <c r="AK3082" i="5"/>
  <c r="AM3082" i="5"/>
  <c r="AN3082" i="5"/>
  <c r="AO3082" i="5"/>
  <c r="AP3082" i="5"/>
  <c r="AQ3082" i="5"/>
  <c r="AR3082" i="5"/>
  <c r="AS3082" i="5"/>
  <c r="AU3082" i="5"/>
  <c r="AV3082" i="5"/>
  <c r="AW3082" i="5"/>
  <c r="AX3082" i="5"/>
  <c r="AY3082" i="5"/>
  <c r="BB3082" i="5" s="1"/>
  <c r="AZ3082" i="5"/>
  <c r="BA3082" i="5"/>
  <c r="BC3082" i="5"/>
  <c r="BD3082" i="5"/>
  <c r="BE3082" i="5"/>
  <c r="BF3082" i="5"/>
  <c r="BG3082" i="5"/>
  <c r="BJ3082" i="5" s="1"/>
  <c r="BH3082" i="5"/>
  <c r="BI3082" i="5"/>
  <c r="BK3082" i="5"/>
  <c r="BL3082" i="5"/>
  <c r="BM3082" i="5"/>
  <c r="BN3082" i="5"/>
  <c r="BO3082" i="5"/>
  <c r="BP3082" i="5"/>
  <c r="BQ3082" i="5"/>
  <c r="BS3082" i="5"/>
  <c r="BT3082" i="5"/>
  <c r="BU3082" i="5"/>
  <c r="BV3082" i="5"/>
  <c r="CA3082" i="5"/>
  <c r="D3083" i="5"/>
  <c r="AG3083" i="5"/>
  <c r="AH3083" i="5"/>
  <c r="AI3083" i="5"/>
  <c r="AJ3083" i="5"/>
  <c r="AK3083" i="5"/>
  <c r="AM3083" i="5"/>
  <c r="AP3083" i="5" s="1"/>
  <c r="AN3083" i="5"/>
  <c r="AO3083" i="5"/>
  <c r="AQ3083" i="5"/>
  <c r="AR3083" i="5"/>
  <c r="AS3083" i="5"/>
  <c r="AU3083" i="5"/>
  <c r="AX3083" i="5" s="1"/>
  <c r="AV3083" i="5"/>
  <c r="AW3083" i="5"/>
  <c r="AY3083" i="5"/>
  <c r="BB3083" i="5" s="1"/>
  <c r="AZ3083" i="5"/>
  <c r="BA3083" i="5"/>
  <c r="BC3083" i="5"/>
  <c r="BF3083" i="5" s="1"/>
  <c r="BD3083" i="5"/>
  <c r="BE3083" i="5"/>
  <c r="BG3083" i="5"/>
  <c r="BJ3083" i="5" s="1"/>
  <c r="BH3083" i="5"/>
  <c r="BI3083" i="5"/>
  <c r="BK3083" i="5"/>
  <c r="BN3083" i="5" s="1"/>
  <c r="BL3083" i="5"/>
  <c r="BM3083" i="5"/>
  <c r="BO3083" i="5"/>
  <c r="BP3083" i="5"/>
  <c r="BQ3083" i="5"/>
  <c r="BS3083" i="5"/>
  <c r="BV3083" i="5" s="1"/>
  <c r="BT3083" i="5"/>
  <c r="BU3083" i="5"/>
  <c r="CA3083" i="5"/>
  <c r="D3084" i="5"/>
  <c r="AG3084" i="5" s="1"/>
  <c r="AH3084" i="5"/>
  <c r="AI3084" i="5"/>
  <c r="AJ3084" i="5"/>
  <c r="AL3084" i="5" s="1"/>
  <c r="AK3084" i="5"/>
  <c r="AM3084" i="5"/>
  <c r="AN3084" i="5"/>
  <c r="AO3084" i="5"/>
  <c r="AP3084" i="5"/>
  <c r="AQ3084" i="5"/>
  <c r="AR3084" i="5"/>
  <c r="AT3084" i="5" s="1"/>
  <c r="AS3084" i="5"/>
  <c r="AU3084" i="5"/>
  <c r="AV3084" i="5"/>
  <c r="AW3084" i="5"/>
  <c r="AX3084" i="5"/>
  <c r="AY3084" i="5"/>
  <c r="AZ3084" i="5"/>
  <c r="BB3084" i="5" s="1"/>
  <c r="BA3084" i="5"/>
  <c r="BC3084" i="5"/>
  <c r="BD3084" i="5"/>
  <c r="BE3084" i="5"/>
  <c r="BF3084" i="5"/>
  <c r="BG3084" i="5"/>
  <c r="BH3084" i="5"/>
  <c r="BJ3084" i="5" s="1"/>
  <c r="BI3084" i="5"/>
  <c r="BK3084" i="5"/>
  <c r="BL3084" i="5"/>
  <c r="BM3084" i="5"/>
  <c r="BN3084" i="5"/>
  <c r="BO3084" i="5"/>
  <c r="BP3084" i="5"/>
  <c r="BR3084" i="5" s="1"/>
  <c r="BQ3084" i="5"/>
  <c r="BS3084" i="5"/>
  <c r="BT3084" i="5"/>
  <c r="BU3084" i="5"/>
  <c r="BV3084" i="5"/>
  <c r="CA3084" i="5"/>
  <c r="D3085" i="5"/>
  <c r="AG3085" i="5"/>
  <c r="AH3085" i="5"/>
  <c r="AI3085" i="5"/>
  <c r="AL3085" i="5" s="1"/>
  <c r="AJ3085" i="5"/>
  <c r="AK3085" i="5"/>
  <c r="AM3085" i="5"/>
  <c r="AP3085" i="5" s="1"/>
  <c r="AN3085" i="5"/>
  <c r="AO3085" i="5"/>
  <c r="AQ3085" i="5"/>
  <c r="AT3085" i="5" s="1"/>
  <c r="AR3085" i="5"/>
  <c r="AS3085" i="5"/>
  <c r="AU3085" i="5"/>
  <c r="AX3085" i="5" s="1"/>
  <c r="AV3085" i="5"/>
  <c r="AW3085" i="5"/>
  <c r="AY3085" i="5"/>
  <c r="AZ3085" i="5"/>
  <c r="BA3085" i="5"/>
  <c r="BC3085" i="5"/>
  <c r="BF3085" i="5" s="1"/>
  <c r="BD3085" i="5"/>
  <c r="BE3085" i="5"/>
  <c r="BG3085" i="5"/>
  <c r="BH3085" i="5"/>
  <c r="BI3085" i="5"/>
  <c r="BK3085" i="5"/>
  <c r="BN3085" i="5" s="1"/>
  <c r="BL3085" i="5"/>
  <c r="BM3085" i="5"/>
  <c r="BO3085" i="5"/>
  <c r="BR3085" i="5" s="1"/>
  <c r="BP3085" i="5"/>
  <c r="BQ3085" i="5"/>
  <c r="BS3085" i="5"/>
  <c r="BV3085" i="5" s="1"/>
  <c r="BT3085" i="5"/>
  <c r="BU3085" i="5"/>
  <c r="CA3085" i="5"/>
  <c r="D3086" i="5"/>
  <c r="AG3086" i="5" s="1"/>
  <c r="AH3086" i="5"/>
  <c r="AI3086" i="5"/>
  <c r="AJ3086" i="5"/>
  <c r="AK3086" i="5"/>
  <c r="AL3086" i="5"/>
  <c r="AM3086" i="5"/>
  <c r="AP3086" i="5" s="1"/>
  <c r="AN3086" i="5"/>
  <c r="AO3086" i="5"/>
  <c r="AQ3086" i="5"/>
  <c r="AR3086" i="5"/>
  <c r="AS3086" i="5"/>
  <c r="AT3086" i="5"/>
  <c r="AU3086" i="5"/>
  <c r="AX3086" i="5" s="1"/>
  <c r="AV3086" i="5"/>
  <c r="AW3086" i="5"/>
  <c r="AY3086" i="5"/>
  <c r="AZ3086" i="5"/>
  <c r="BA3086" i="5"/>
  <c r="BB3086" i="5"/>
  <c r="BC3086" i="5"/>
  <c r="BD3086" i="5"/>
  <c r="BE3086" i="5"/>
  <c r="BG3086" i="5"/>
  <c r="BH3086" i="5"/>
  <c r="BI3086" i="5"/>
  <c r="BJ3086" i="5"/>
  <c r="BK3086" i="5"/>
  <c r="BN3086" i="5" s="1"/>
  <c r="BL3086" i="5"/>
  <c r="BM3086" i="5"/>
  <c r="BO3086" i="5"/>
  <c r="BP3086" i="5"/>
  <c r="BQ3086" i="5"/>
  <c r="BR3086" i="5"/>
  <c r="BS3086" i="5"/>
  <c r="BV3086" i="5" s="1"/>
  <c r="BT3086" i="5"/>
  <c r="BU3086" i="5"/>
  <c r="CA3086" i="5"/>
  <c r="D3087" i="5"/>
  <c r="AG3087" i="5"/>
  <c r="AH3087" i="5"/>
  <c r="AI3087" i="5"/>
  <c r="AL3087" i="5" s="1"/>
  <c r="AJ3087" i="5"/>
  <c r="AK3087" i="5"/>
  <c r="AM3087" i="5"/>
  <c r="AP3087" i="5" s="1"/>
  <c r="AN3087" i="5"/>
  <c r="AO3087" i="5"/>
  <c r="AQ3087" i="5"/>
  <c r="AT3087" i="5" s="1"/>
  <c r="AR3087" i="5"/>
  <c r="AS3087" i="5"/>
  <c r="AU3087" i="5"/>
  <c r="AV3087" i="5"/>
  <c r="AW3087" i="5"/>
  <c r="AY3087" i="5"/>
  <c r="BB3087" i="5" s="1"/>
  <c r="AZ3087" i="5"/>
  <c r="BA3087" i="5"/>
  <c r="BC3087" i="5"/>
  <c r="BD3087" i="5"/>
  <c r="BE3087" i="5"/>
  <c r="BG3087" i="5"/>
  <c r="BJ3087" i="5" s="1"/>
  <c r="BH3087" i="5"/>
  <c r="BI3087" i="5"/>
  <c r="BK3087" i="5"/>
  <c r="BN3087" i="5" s="1"/>
  <c r="BL3087" i="5"/>
  <c r="BM3087" i="5"/>
  <c r="BO3087" i="5"/>
  <c r="BR3087" i="5" s="1"/>
  <c r="BP3087" i="5"/>
  <c r="BQ3087" i="5"/>
  <c r="BS3087" i="5"/>
  <c r="BV3087" i="5" s="1"/>
  <c r="BT3087" i="5"/>
  <c r="BU3087" i="5"/>
  <c r="CA3087" i="5"/>
  <c r="D3088" i="5"/>
  <c r="AG3088" i="5" s="1"/>
  <c r="AH3088" i="5"/>
  <c r="AI3088" i="5"/>
  <c r="AJ3088" i="5"/>
  <c r="AK3088" i="5"/>
  <c r="AL3088" i="5"/>
  <c r="AM3088" i="5"/>
  <c r="AN3088" i="5"/>
  <c r="AO3088" i="5"/>
  <c r="AP3088" i="5"/>
  <c r="AQ3088" i="5"/>
  <c r="AR3088" i="5"/>
  <c r="AS3088" i="5"/>
  <c r="AT3088" i="5"/>
  <c r="AU3088" i="5"/>
  <c r="AV3088" i="5"/>
  <c r="AW3088" i="5"/>
  <c r="AX3088" i="5"/>
  <c r="AY3088" i="5"/>
  <c r="AZ3088" i="5"/>
  <c r="BA3088" i="5"/>
  <c r="BB3088" i="5"/>
  <c r="BC3088" i="5"/>
  <c r="BD3088" i="5"/>
  <c r="BE3088" i="5"/>
  <c r="BF3088" i="5"/>
  <c r="BG3088" i="5"/>
  <c r="BH3088" i="5"/>
  <c r="BI3088" i="5"/>
  <c r="BJ3088" i="5"/>
  <c r="BK3088" i="5"/>
  <c r="BL3088" i="5"/>
  <c r="BM3088" i="5"/>
  <c r="BN3088" i="5"/>
  <c r="BO3088" i="5"/>
  <c r="BP3088" i="5"/>
  <c r="BQ3088" i="5"/>
  <c r="BR3088" i="5"/>
  <c r="BS3088" i="5"/>
  <c r="BT3088" i="5"/>
  <c r="BU3088" i="5"/>
  <c r="BV3088" i="5"/>
  <c r="CA3088" i="5"/>
  <c r="D3089" i="5"/>
  <c r="AG3089" i="5"/>
  <c r="AH3089" i="5"/>
  <c r="AI3089" i="5"/>
  <c r="AL3089" i="5" s="1"/>
  <c r="AJ3089" i="5"/>
  <c r="AK3089" i="5"/>
  <c r="AM3089" i="5"/>
  <c r="AN3089" i="5"/>
  <c r="AO3089" i="5"/>
  <c r="AQ3089" i="5"/>
  <c r="AT3089" i="5" s="1"/>
  <c r="AR3089" i="5"/>
  <c r="AS3089" i="5"/>
  <c r="AU3089" i="5"/>
  <c r="AX3089" i="5" s="1"/>
  <c r="AV3089" i="5"/>
  <c r="AW3089" i="5"/>
  <c r="AY3089" i="5"/>
  <c r="BB3089" i="5" s="1"/>
  <c r="AZ3089" i="5"/>
  <c r="BA3089" i="5"/>
  <c r="BC3089" i="5"/>
  <c r="BD3089" i="5"/>
  <c r="BE3089" i="5"/>
  <c r="BG3089" i="5"/>
  <c r="BJ3089" i="5" s="1"/>
  <c r="BH3089" i="5"/>
  <c r="BI3089" i="5"/>
  <c r="BK3089" i="5"/>
  <c r="BL3089" i="5"/>
  <c r="BM3089" i="5"/>
  <c r="BO3089" i="5"/>
  <c r="BR3089" i="5" s="1"/>
  <c r="BP3089" i="5"/>
  <c r="BQ3089" i="5"/>
  <c r="BS3089" i="5"/>
  <c r="BT3089" i="5"/>
  <c r="BU3089" i="5"/>
  <c r="CA3089" i="5"/>
  <c r="D3090" i="5"/>
  <c r="AG3090" i="5" s="1"/>
  <c r="AH3090" i="5"/>
  <c r="AI3090" i="5"/>
  <c r="AL3090" i="5" s="1"/>
  <c r="AJ3090" i="5"/>
  <c r="AK3090" i="5"/>
  <c r="AM3090" i="5"/>
  <c r="AN3090" i="5"/>
  <c r="AO3090" i="5"/>
  <c r="AP3090" i="5"/>
  <c r="AQ3090" i="5"/>
  <c r="AT3090" i="5" s="1"/>
  <c r="AR3090" i="5"/>
  <c r="AS3090" i="5"/>
  <c r="AU3090" i="5"/>
  <c r="AV3090" i="5"/>
  <c r="AW3090" i="5"/>
  <c r="AX3090" i="5"/>
  <c r="AY3090" i="5"/>
  <c r="AZ3090" i="5"/>
  <c r="BA3090" i="5"/>
  <c r="BC3090" i="5"/>
  <c r="BD3090" i="5"/>
  <c r="BE3090" i="5"/>
  <c r="BF3090" i="5"/>
  <c r="BG3090" i="5"/>
  <c r="BJ3090" i="5" s="1"/>
  <c r="BH3090" i="5"/>
  <c r="BI3090" i="5"/>
  <c r="BK3090" i="5"/>
  <c r="BL3090" i="5"/>
  <c r="BM3090" i="5"/>
  <c r="BN3090" i="5"/>
  <c r="BO3090" i="5"/>
  <c r="BP3090" i="5"/>
  <c r="BQ3090" i="5"/>
  <c r="BS3090" i="5"/>
  <c r="BT3090" i="5"/>
  <c r="BU3090" i="5"/>
  <c r="BV3090" i="5"/>
  <c r="CA3090" i="5"/>
  <c r="D3091" i="5"/>
  <c r="AG3091" i="5"/>
  <c r="AH3091" i="5"/>
  <c r="AI3091" i="5"/>
  <c r="AJ3091" i="5"/>
  <c r="AK3091" i="5"/>
  <c r="AM3091" i="5"/>
  <c r="AP3091" i="5" s="1"/>
  <c r="AN3091" i="5"/>
  <c r="AO3091" i="5"/>
  <c r="AQ3091" i="5"/>
  <c r="AT3091" i="5" s="1"/>
  <c r="AR3091" i="5"/>
  <c r="AS3091" i="5"/>
  <c r="AU3091" i="5"/>
  <c r="AX3091" i="5" s="1"/>
  <c r="AV3091" i="5"/>
  <c r="AW3091" i="5"/>
  <c r="AY3091" i="5"/>
  <c r="AZ3091" i="5"/>
  <c r="BA3091" i="5"/>
  <c r="BC3091" i="5"/>
  <c r="BF3091" i="5" s="1"/>
  <c r="BD3091" i="5"/>
  <c r="BE3091" i="5"/>
  <c r="BG3091" i="5"/>
  <c r="BH3091" i="5"/>
  <c r="BI3091" i="5"/>
  <c r="BK3091" i="5"/>
  <c r="BN3091" i="5" s="1"/>
  <c r="BL3091" i="5"/>
  <c r="BM3091" i="5"/>
  <c r="BO3091" i="5"/>
  <c r="BP3091" i="5"/>
  <c r="BQ3091" i="5"/>
  <c r="BS3091" i="5"/>
  <c r="BV3091" i="5" s="1"/>
  <c r="BT3091" i="5"/>
  <c r="BU3091" i="5"/>
  <c r="CA3091" i="5"/>
  <c r="D3092" i="5"/>
  <c r="AG3092" i="5" s="1"/>
  <c r="AH3092" i="5"/>
  <c r="AI3092" i="5"/>
  <c r="AJ3092" i="5"/>
  <c r="AK3092" i="5"/>
  <c r="AL3092" i="5"/>
  <c r="AM3092" i="5"/>
  <c r="AN3092" i="5"/>
  <c r="AO3092" i="5"/>
  <c r="AP3092" i="5"/>
  <c r="AQ3092" i="5"/>
  <c r="AR3092" i="5"/>
  <c r="AS3092" i="5"/>
  <c r="AT3092" i="5"/>
  <c r="BX3092" i="5" s="1"/>
  <c r="AU3092" i="5"/>
  <c r="AV3092" i="5"/>
  <c r="AW3092" i="5"/>
  <c r="AX3092" i="5"/>
  <c r="AY3092" i="5"/>
  <c r="AZ3092" i="5"/>
  <c r="BA3092" i="5"/>
  <c r="BB3092" i="5"/>
  <c r="BC3092" i="5"/>
  <c r="BD3092" i="5"/>
  <c r="BE3092" i="5"/>
  <c r="BF3092" i="5"/>
  <c r="BG3092" i="5"/>
  <c r="BH3092" i="5"/>
  <c r="BI3092" i="5"/>
  <c r="BJ3092" i="5"/>
  <c r="BK3092" i="5"/>
  <c r="BL3092" i="5"/>
  <c r="BM3092" i="5"/>
  <c r="BN3092" i="5"/>
  <c r="BO3092" i="5"/>
  <c r="BP3092" i="5"/>
  <c r="BQ3092" i="5"/>
  <c r="BR3092" i="5"/>
  <c r="BS3092" i="5"/>
  <c r="BT3092" i="5"/>
  <c r="BU3092" i="5"/>
  <c r="BV3092" i="5"/>
  <c r="CA3092" i="5"/>
  <c r="D3093" i="5"/>
  <c r="AG3093" i="5"/>
  <c r="AH3093" i="5"/>
  <c r="AI3093" i="5"/>
  <c r="AL3093" i="5" s="1"/>
  <c r="AJ3093" i="5"/>
  <c r="AK3093" i="5"/>
  <c r="AM3093" i="5"/>
  <c r="AP3093" i="5" s="1"/>
  <c r="AN3093" i="5"/>
  <c r="AO3093" i="5"/>
  <c r="AQ3093" i="5"/>
  <c r="AR3093" i="5"/>
  <c r="AS3093" i="5"/>
  <c r="AU3093" i="5"/>
  <c r="AX3093" i="5" s="1"/>
  <c r="AV3093" i="5"/>
  <c r="AW3093" i="5"/>
  <c r="AY3093" i="5"/>
  <c r="AZ3093" i="5"/>
  <c r="BA3093" i="5"/>
  <c r="BC3093" i="5"/>
  <c r="BF3093" i="5" s="1"/>
  <c r="BD3093" i="5"/>
  <c r="BE3093" i="5"/>
  <c r="BG3093" i="5"/>
  <c r="BJ3093" i="5" s="1"/>
  <c r="BH3093" i="5"/>
  <c r="BI3093" i="5"/>
  <c r="BK3093" i="5"/>
  <c r="BN3093" i="5" s="1"/>
  <c r="BL3093" i="5"/>
  <c r="BM3093" i="5"/>
  <c r="BO3093" i="5"/>
  <c r="BR3093" i="5" s="1"/>
  <c r="BP3093" i="5"/>
  <c r="BQ3093" i="5"/>
  <c r="BS3093" i="5"/>
  <c r="BV3093" i="5" s="1"/>
  <c r="BT3093" i="5"/>
  <c r="BU3093" i="5"/>
  <c r="CA3093" i="5"/>
  <c r="D3094" i="5"/>
  <c r="AG3094" i="5" s="1"/>
  <c r="AH3094" i="5"/>
  <c r="AI3094" i="5"/>
  <c r="AJ3094" i="5"/>
  <c r="AK3094" i="5"/>
  <c r="AL3094" i="5"/>
  <c r="AM3094" i="5"/>
  <c r="AN3094" i="5"/>
  <c r="AO3094" i="5"/>
  <c r="AQ3094" i="5"/>
  <c r="AR3094" i="5"/>
  <c r="AS3094" i="5"/>
  <c r="AT3094" i="5"/>
  <c r="AU3094" i="5"/>
  <c r="AX3094" i="5" s="1"/>
  <c r="AV3094" i="5"/>
  <c r="AW3094" i="5"/>
  <c r="AY3094" i="5"/>
  <c r="AZ3094" i="5"/>
  <c r="BA3094" i="5"/>
  <c r="BB3094" i="5"/>
  <c r="BC3094" i="5"/>
  <c r="BF3094" i="5" s="1"/>
  <c r="BD3094" i="5"/>
  <c r="BE3094" i="5"/>
  <c r="BG3094" i="5"/>
  <c r="BH3094" i="5"/>
  <c r="BI3094" i="5"/>
  <c r="BJ3094" i="5"/>
  <c r="BK3094" i="5"/>
  <c r="BL3094" i="5"/>
  <c r="BM3094" i="5"/>
  <c r="BO3094" i="5"/>
  <c r="BP3094" i="5"/>
  <c r="BQ3094" i="5"/>
  <c r="BR3094" i="5"/>
  <c r="BS3094" i="5"/>
  <c r="BV3094" i="5" s="1"/>
  <c r="BT3094" i="5"/>
  <c r="BU3094" i="5"/>
  <c r="CA3094" i="5"/>
  <c r="D3095" i="5"/>
  <c r="AG3095" i="5"/>
  <c r="AH3095" i="5"/>
  <c r="AI3095" i="5"/>
  <c r="AL3095" i="5" s="1"/>
  <c r="AJ3095" i="5"/>
  <c r="AK3095" i="5"/>
  <c r="AM3095" i="5"/>
  <c r="AN3095" i="5"/>
  <c r="AO3095" i="5"/>
  <c r="AQ3095" i="5"/>
  <c r="AT3095" i="5" s="1"/>
  <c r="AR3095" i="5"/>
  <c r="AS3095" i="5"/>
  <c r="AU3095" i="5"/>
  <c r="AV3095" i="5"/>
  <c r="AW3095" i="5"/>
  <c r="AY3095" i="5"/>
  <c r="BB3095" i="5" s="1"/>
  <c r="AZ3095" i="5"/>
  <c r="BA3095" i="5"/>
  <c r="BC3095" i="5"/>
  <c r="BF3095" i="5" s="1"/>
  <c r="BD3095" i="5"/>
  <c r="BE3095" i="5"/>
  <c r="BG3095" i="5"/>
  <c r="BJ3095" i="5" s="1"/>
  <c r="BH3095" i="5"/>
  <c r="BI3095" i="5"/>
  <c r="BK3095" i="5"/>
  <c r="BN3095" i="5" s="1"/>
  <c r="BL3095" i="5"/>
  <c r="BM3095" i="5"/>
  <c r="BO3095" i="5"/>
  <c r="BR3095" i="5" s="1"/>
  <c r="BP3095" i="5"/>
  <c r="BQ3095" i="5"/>
  <c r="BS3095" i="5"/>
  <c r="BT3095" i="5"/>
  <c r="BU3095" i="5"/>
  <c r="CA3095" i="5"/>
  <c r="D3096" i="5"/>
  <c r="AG3096" i="5" s="1"/>
  <c r="AH3096" i="5"/>
  <c r="AI3096" i="5"/>
  <c r="AJ3096" i="5"/>
  <c r="AK3096" i="5"/>
  <c r="AL3096" i="5"/>
  <c r="AM3096" i="5"/>
  <c r="AN3096" i="5"/>
  <c r="AP3096" i="5" s="1"/>
  <c r="AO3096" i="5"/>
  <c r="AQ3096" i="5"/>
  <c r="AR3096" i="5"/>
  <c r="AS3096" i="5"/>
  <c r="AT3096" i="5"/>
  <c r="AU3096" i="5"/>
  <c r="AV3096" i="5"/>
  <c r="AX3096" i="5" s="1"/>
  <c r="AW3096" i="5"/>
  <c r="AY3096" i="5"/>
  <c r="AZ3096" i="5"/>
  <c r="BA3096" i="5"/>
  <c r="BB3096" i="5"/>
  <c r="BC3096" i="5"/>
  <c r="BD3096" i="5"/>
  <c r="BF3096" i="5" s="1"/>
  <c r="BE3096" i="5"/>
  <c r="BG3096" i="5"/>
  <c r="BH3096" i="5"/>
  <c r="BI3096" i="5"/>
  <c r="BJ3096" i="5"/>
  <c r="BK3096" i="5"/>
  <c r="BL3096" i="5"/>
  <c r="BN3096" i="5" s="1"/>
  <c r="BM3096" i="5"/>
  <c r="BO3096" i="5"/>
  <c r="BP3096" i="5"/>
  <c r="BQ3096" i="5"/>
  <c r="BR3096" i="5"/>
  <c r="BS3096" i="5"/>
  <c r="BT3096" i="5"/>
  <c r="BV3096" i="5" s="1"/>
  <c r="BU3096" i="5"/>
  <c r="CA3096" i="5"/>
  <c r="D3097" i="5"/>
  <c r="AG3097" i="5"/>
  <c r="AH3097" i="5"/>
  <c r="AI3097" i="5"/>
  <c r="AL3097" i="5" s="1"/>
  <c r="AJ3097" i="5"/>
  <c r="AK3097" i="5"/>
  <c r="AM3097" i="5"/>
  <c r="AP3097" i="5" s="1"/>
  <c r="AN3097" i="5"/>
  <c r="AO3097" i="5"/>
  <c r="AQ3097" i="5"/>
  <c r="AT3097" i="5" s="1"/>
  <c r="AR3097" i="5"/>
  <c r="AS3097" i="5"/>
  <c r="AU3097" i="5"/>
  <c r="AV3097" i="5"/>
  <c r="AW3097" i="5"/>
  <c r="AY3097" i="5"/>
  <c r="BB3097" i="5" s="1"/>
  <c r="AZ3097" i="5"/>
  <c r="BA3097" i="5"/>
  <c r="BC3097" i="5"/>
  <c r="BD3097" i="5"/>
  <c r="BE3097" i="5"/>
  <c r="BG3097" i="5"/>
  <c r="BJ3097" i="5" s="1"/>
  <c r="BH3097" i="5"/>
  <c r="BI3097" i="5"/>
  <c r="BK3097" i="5"/>
  <c r="BL3097" i="5"/>
  <c r="BM3097" i="5"/>
  <c r="BO3097" i="5"/>
  <c r="BR3097" i="5" s="1"/>
  <c r="BP3097" i="5"/>
  <c r="BQ3097" i="5"/>
  <c r="BS3097" i="5"/>
  <c r="BV3097" i="5" s="1"/>
  <c r="BT3097" i="5"/>
  <c r="BU3097" i="5"/>
  <c r="CA3097" i="5"/>
  <c r="D3098" i="5"/>
  <c r="AG3098" i="5" s="1"/>
  <c r="AH3098" i="5"/>
  <c r="AI3098" i="5"/>
  <c r="AJ3098" i="5"/>
  <c r="AK3098" i="5"/>
  <c r="AM3098" i="5"/>
  <c r="AN3098" i="5"/>
  <c r="AO3098" i="5"/>
  <c r="AP3098" i="5"/>
  <c r="AQ3098" i="5"/>
  <c r="AT3098" i="5" s="1"/>
  <c r="AR3098" i="5"/>
  <c r="AS3098" i="5"/>
  <c r="AU3098" i="5"/>
  <c r="AV3098" i="5"/>
  <c r="AW3098" i="5"/>
  <c r="AX3098" i="5"/>
  <c r="AY3098" i="5"/>
  <c r="AZ3098" i="5"/>
  <c r="BA3098" i="5"/>
  <c r="BC3098" i="5"/>
  <c r="BD3098" i="5"/>
  <c r="BE3098" i="5"/>
  <c r="BF3098" i="5"/>
  <c r="BG3098" i="5"/>
  <c r="BH3098" i="5"/>
  <c r="BI3098" i="5"/>
  <c r="BK3098" i="5"/>
  <c r="BL3098" i="5"/>
  <c r="BM3098" i="5"/>
  <c r="BN3098" i="5"/>
  <c r="BO3098" i="5"/>
  <c r="BR3098" i="5" s="1"/>
  <c r="BP3098" i="5"/>
  <c r="BQ3098" i="5"/>
  <c r="BS3098" i="5"/>
  <c r="BT3098" i="5"/>
  <c r="BU3098" i="5"/>
  <c r="BV3098" i="5"/>
  <c r="CA3098" i="5"/>
  <c r="D3099" i="5"/>
  <c r="AG3099" i="5"/>
  <c r="AH3099" i="5"/>
  <c r="AI3099" i="5"/>
  <c r="AL3099" i="5" s="1"/>
  <c r="AJ3099" i="5"/>
  <c r="AK3099" i="5"/>
  <c r="AM3099" i="5"/>
  <c r="AP3099" i="5" s="1"/>
  <c r="AN3099" i="5"/>
  <c r="AO3099" i="5"/>
  <c r="AQ3099" i="5"/>
  <c r="AR3099" i="5"/>
  <c r="AS3099" i="5"/>
  <c r="AU3099" i="5"/>
  <c r="AX3099" i="5" s="1"/>
  <c r="AV3099" i="5"/>
  <c r="AW3099" i="5"/>
  <c r="AY3099" i="5"/>
  <c r="AZ3099" i="5"/>
  <c r="BA3099" i="5"/>
  <c r="BC3099" i="5"/>
  <c r="BF3099" i="5" s="1"/>
  <c r="BD3099" i="5"/>
  <c r="BE3099" i="5"/>
  <c r="BG3099" i="5"/>
  <c r="BH3099" i="5"/>
  <c r="BI3099" i="5"/>
  <c r="BK3099" i="5"/>
  <c r="BN3099" i="5" s="1"/>
  <c r="BL3099" i="5"/>
  <c r="BM3099" i="5"/>
  <c r="BO3099" i="5"/>
  <c r="BR3099" i="5" s="1"/>
  <c r="BP3099" i="5"/>
  <c r="BQ3099" i="5"/>
  <c r="BS3099" i="5"/>
  <c r="BV3099" i="5" s="1"/>
  <c r="BT3099" i="5"/>
  <c r="BU3099" i="5"/>
  <c r="CA3099" i="5"/>
  <c r="D3100" i="5"/>
  <c r="AG3100" i="5" s="1"/>
  <c r="AH3100" i="5"/>
  <c r="AI3100" i="5"/>
  <c r="AJ3100" i="5"/>
  <c r="AK3100" i="5"/>
  <c r="AL3100" i="5"/>
  <c r="BX3100" i="5" s="1"/>
  <c r="AM3100" i="5"/>
  <c r="AN3100" i="5"/>
  <c r="AO3100" i="5"/>
  <c r="AP3100" i="5"/>
  <c r="AQ3100" i="5"/>
  <c r="AR3100" i="5"/>
  <c r="AS3100" i="5"/>
  <c r="AT3100" i="5"/>
  <c r="AU3100" i="5"/>
  <c r="AV3100" i="5"/>
  <c r="AW3100" i="5"/>
  <c r="AX3100" i="5"/>
  <c r="AY3100" i="5"/>
  <c r="AZ3100" i="5"/>
  <c r="BA3100" i="5"/>
  <c r="BB3100" i="5"/>
  <c r="BC3100" i="5"/>
  <c r="BD3100" i="5"/>
  <c r="BE3100" i="5"/>
  <c r="BF3100" i="5"/>
  <c r="BG3100" i="5"/>
  <c r="BH3100" i="5"/>
  <c r="BI3100" i="5"/>
  <c r="BJ3100" i="5"/>
  <c r="BK3100" i="5"/>
  <c r="BL3100" i="5"/>
  <c r="BM3100" i="5"/>
  <c r="BN3100" i="5"/>
  <c r="BO3100" i="5"/>
  <c r="BP3100" i="5"/>
  <c r="BQ3100" i="5"/>
  <c r="BR3100" i="5"/>
  <c r="BS3100" i="5"/>
  <c r="BT3100" i="5"/>
  <c r="BU3100" i="5"/>
  <c r="BV3100" i="5"/>
  <c r="CA3100" i="5"/>
  <c r="D3101" i="5"/>
  <c r="AG3101" i="5"/>
  <c r="AH3101" i="5"/>
  <c r="AI3101" i="5"/>
  <c r="AJ3101" i="5"/>
  <c r="AK3101" i="5"/>
  <c r="AM3101" i="5"/>
  <c r="AP3101" i="5" s="1"/>
  <c r="AN3101" i="5"/>
  <c r="AO3101" i="5"/>
  <c r="AQ3101" i="5"/>
  <c r="AR3101" i="5"/>
  <c r="AS3101" i="5"/>
  <c r="AU3101" i="5"/>
  <c r="AX3101" i="5" s="1"/>
  <c r="AV3101" i="5"/>
  <c r="AW3101" i="5"/>
  <c r="AY3101" i="5"/>
  <c r="BB3101" i="5" s="1"/>
  <c r="AZ3101" i="5"/>
  <c r="BA3101" i="5"/>
  <c r="BC3101" i="5"/>
  <c r="BF3101" i="5" s="1"/>
  <c r="BD3101" i="5"/>
  <c r="BE3101" i="5"/>
  <c r="BG3101" i="5"/>
  <c r="BJ3101" i="5" s="1"/>
  <c r="BH3101" i="5"/>
  <c r="BI3101" i="5"/>
  <c r="BK3101" i="5"/>
  <c r="BN3101" i="5" s="1"/>
  <c r="BL3101" i="5"/>
  <c r="BM3101" i="5"/>
  <c r="BO3101" i="5"/>
  <c r="BP3101" i="5"/>
  <c r="BQ3101" i="5"/>
  <c r="BS3101" i="5"/>
  <c r="BV3101" i="5" s="1"/>
  <c r="BT3101" i="5"/>
  <c r="BU3101" i="5"/>
  <c r="CA3101" i="5"/>
  <c r="D3102" i="5"/>
  <c r="AG3102" i="5" s="1"/>
  <c r="AH3102" i="5"/>
  <c r="AI3102" i="5"/>
  <c r="AJ3102" i="5"/>
  <c r="AK3102" i="5"/>
  <c r="AL3102" i="5"/>
  <c r="AM3102" i="5"/>
  <c r="AP3102" i="5" s="1"/>
  <c r="AN3102" i="5"/>
  <c r="AO3102" i="5"/>
  <c r="AQ3102" i="5"/>
  <c r="AR3102" i="5"/>
  <c r="AS3102" i="5"/>
  <c r="AT3102" i="5"/>
  <c r="AU3102" i="5"/>
  <c r="AV3102" i="5"/>
  <c r="AW3102" i="5"/>
  <c r="AY3102" i="5"/>
  <c r="AZ3102" i="5"/>
  <c r="BA3102" i="5"/>
  <c r="BB3102" i="5"/>
  <c r="BC3102" i="5"/>
  <c r="BF3102" i="5" s="1"/>
  <c r="BD3102" i="5"/>
  <c r="BE3102" i="5"/>
  <c r="BG3102" i="5"/>
  <c r="BH3102" i="5"/>
  <c r="BI3102" i="5"/>
  <c r="BJ3102" i="5"/>
  <c r="BK3102" i="5"/>
  <c r="BL3102" i="5"/>
  <c r="BM3102" i="5"/>
  <c r="BO3102" i="5"/>
  <c r="BP3102" i="5"/>
  <c r="BQ3102" i="5"/>
  <c r="BR3102" i="5"/>
  <c r="BS3102" i="5"/>
  <c r="BT3102" i="5"/>
  <c r="BU3102" i="5"/>
  <c r="CA3102" i="5"/>
  <c r="D3103" i="5"/>
  <c r="AG3103" i="5"/>
  <c r="AH3103" i="5"/>
  <c r="AI3103" i="5"/>
  <c r="AL3103" i="5" s="1"/>
  <c r="AJ3103" i="5"/>
  <c r="AK3103" i="5"/>
  <c r="AM3103" i="5"/>
  <c r="AN3103" i="5"/>
  <c r="AO3103" i="5"/>
  <c r="AQ3103" i="5"/>
  <c r="AT3103" i="5" s="1"/>
  <c r="AR3103" i="5"/>
  <c r="AS3103" i="5"/>
  <c r="AU3103" i="5"/>
  <c r="AX3103" i="5" s="1"/>
  <c r="AV3103" i="5"/>
  <c r="AW3103" i="5"/>
  <c r="AY3103" i="5"/>
  <c r="BB3103" i="5" s="1"/>
  <c r="AZ3103" i="5"/>
  <c r="BA3103" i="5"/>
  <c r="BC3103" i="5"/>
  <c r="BF3103" i="5" s="1"/>
  <c r="BD3103" i="5"/>
  <c r="BE3103" i="5"/>
  <c r="BG3103" i="5"/>
  <c r="BJ3103" i="5" s="1"/>
  <c r="BH3103" i="5"/>
  <c r="BI3103" i="5"/>
  <c r="BK3103" i="5"/>
  <c r="BL3103" i="5"/>
  <c r="BM3103" i="5"/>
  <c r="BO3103" i="5"/>
  <c r="BR3103" i="5" s="1"/>
  <c r="BP3103" i="5"/>
  <c r="BQ3103" i="5"/>
  <c r="BS3103" i="5"/>
  <c r="BT3103" i="5"/>
  <c r="BU3103" i="5"/>
  <c r="CA3103" i="5"/>
  <c r="D3104" i="5"/>
  <c r="AG3104" i="5" s="1"/>
  <c r="AH3104" i="5"/>
  <c r="AI3104" i="5"/>
  <c r="AJ3104" i="5"/>
  <c r="AK3104" i="5"/>
  <c r="AL3104" i="5"/>
  <c r="AM3104" i="5"/>
  <c r="AN3104" i="5"/>
  <c r="AP3104" i="5" s="1"/>
  <c r="AO3104" i="5"/>
  <c r="AQ3104" i="5"/>
  <c r="AR3104" i="5"/>
  <c r="AS3104" i="5"/>
  <c r="AT3104" i="5"/>
  <c r="AU3104" i="5"/>
  <c r="AV3104" i="5"/>
  <c r="AX3104" i="5" s="1"/>
  <c r="AW3104" i="5"/>
  <c r="AY3104" i="5"/>
  <c r="AZ3104" i="5"/>
  <c r="BA3104" i="5"/>
  <c r="BB3104" i="5"/>
  <c r="BC3104" i="5"/>
  <c r="BD3104" i="5"/>
  <c r="BF3104" i="5" s="1"/>
  <c r="BE3104" i="5"/>
  <c r="BG3104" i="5"/>
  <c r="BH3104" i="5"/>
  <c r="BI3104" i="5"/>
  <c r="BJ3104" i="5"/>
  <c r="BK3104" i="5"/>
  <c r="BL3104" i="5"/>
  <c r="BN3104" i="5" s="1"/>
  <c r="BM3104" i="5"/>
  <c r="BO3104" i="5"/>
  <c r="BP3104" i="5"/>
  <c r="BQ3104" i="5"/>
  <c r="BR3104" i="5"/>
  <c r="BS3104" i="5"/>
  <c r="BT3104" i="5"/>
  <c r="BV3104" i="5" s="1"/>
  <c r="BU3104" i="5"/>
  <c r="CA3104" i="5"/>
  <c r="D3105" i="5"/>
  <c r="AG3105" i="5"/>
  <c r="AH3105" i="5"/>
  <c r="AI3105" i="5"/>
  <c r="AL3105" i="5" s="1"/>
  <c r="AJ3105" i="5"/>
  <c r="AK3105" i="5"/>
  <c r="AM3105" i="5"/>
  <c r="AP3105" i="5" s="1"/>
  <c r="AN3105" i="5"/>
  <c r="AO3105" i="5"/>
  <c r="AQ3105" i="5"/>
  <c r="AT3105" i="5" s="1"/>
  <c r="AR3105" i="5"/>
  <c r="AS3105" i="5"/>
  <c r="AU3105" i="5"/>
  <c r="AV3105" i="5"/>
  <c r="AW3105" i="5"/>
  <c r="AY3105" i="5"/>
  <c r="BB3105" i="5" s="1"/>
  <c r="AZ3105" i="5"/>
  <c r="BA3105" i="5"/>
  <c r="BC3105" i="5"/>
  <c r="BD3105" i="5"/>
  <c r="BE3105" i="5"/>
  <c r="BG3105" i="5"/>
  <c r="BJ3105" i="5" s="1"/>
  <c r="BH3105" i="5"/>
  <c r="BI3105" i="5"/>
  <c r="BK3105" i="5"/>
  <c r="BN3105" i="5" s="1"/>
  <c r="BL3105" i="5"/>
  <c r="BM3105" i="5"/>
  <c r="BO3105" i="5"/>
  <c r="BR3105" i="5" s="1"/>
  <c r="BP3105" i="5"/>
  <c r="BQ3105" i="5"/>
  <c r="BS3105" i="5"/>
  <c r="BV3105" i="5" s="1"/>
  <c r="BT3105" i="5"/>
  <c r="BU3105" i="5"/>
  <c r="CA3105" i="5"/>
  <c r="D3106" i="5"/>
  <c r="AG3106" i="5" s="1"/>
  <c r="AH3106" i="5"/>
  <c r="AI3106" i="5"/>
  <c r="AJ3106" i="5"/>
  <c r="AK3106" i="5"/>
  <c r="AM3106" i="5"/>
  <c r="AN3106" i="5"/>
  <c r="AO3106" i="5"/>
  <c r="AP3106" i="5"/>
  <c r="AQ3106" i="5"/>
  <c r="AR3106" i="5"/>
  <c r="AS3106" i="5"/>
  <c r="AU3106" i="5"/>
  <c r="AV3106" i="5"/>
  <c r="AW3106" i="5"/>
  <c r="AX3106" i="5"/>
  <c r="AY3106" i="5"/>
  <c r="BB3106" i="5" s="1"/>
  <c r="AZ3106" i="5"/>
  <c r="BA3106" i="5"/>
  <c r="BC3106" i="5"/>
  <c r="BD3106" i="5"/>
  <c r="BE3106" i="5"/>
  <c r="BF3106" i="5"/>
  <c r="BG3106" i="5"/>
  <c r="BH3106" i="5"/>
  <c r="BI3106" i="5"/>
  <c r="BK3106" i="5"/>
  <c r="BL3106" i="5"/>
  <c r="BM3106" i="5"/>
  <c r="BN3106" i="5"/>
  <c r="BO3106" i="5"/>
  <c r="BR3106" i="5" s="1"/>
  <c r="BP3106" i="5"/>
  <c r="BQ3106" i="5"/>
  <c r="BS3106" i="5"/>
  <c r="BT3106" i="5"/>
  <c r="BU3106" i="5"/>
  <c r="BV3106" i="5"/>
  <c r="CA3106" i="5"/>
  <c r="D3107" i="5"/>
  <c r="AG3107" i="5"/>
  <c r="AH3107" i="5"/>
  <c r="AI3107" i="5"/>
  <c r="AL3107" i="5" s="1"/>
  <c r="AJ3107" i="5"/>
  <c r="AK3107" i="5"/>
  <c r="AM3107" i="5"/>
  <c r="AP3107" i="5" s="1"/>
  <c r="AN3107" i="5"/>
  <c r="AO3107" i="5"/>
  <c r="AQ3107" i="5"/>
  <c r="AR3107" i="5"/>
  <c r="AS3107" i="5"/>
  <c r="AU3107" i="5"/>
  <c r="AX3107" i="5" s="1"/>
  <c r="AV3107" i="5"/>
  <c r="AW3107" i="5"/>
  <c r="AY3107" i="5"/>
  <c r="AZ3107" i="5"/>
  <c r="BA3107" i="5"/>
  <c r="BC3107" i="5"/>
  <c r="BF3107" i="5" s="1"/>
  <c r="BD3107" i="5"/>
  <c r="BE3107" i="5"/>
  <c r="BG3107" i="5"/>
  <c r="BJ3107" i="5" s="1"/>
  <c r="BH3107" i="5"/>
  <c r="BI3107" i="5"/>
  <c r="BK3107" i="5"/>
  <c r="BN3107" i="5" s="1"/>
  <c r="BL3107" i="5"/>
  <c r="BM3107" i="5"/>
  <c r="BO3107" i="5"/>
  <c r="BR3107" i="5" s="1"/>
  <c r="BP3107" i="5"/>
  <c r="BQ3107" i="5"/>
  <c r="BS3107" i="5"/>
  <c r="BV3107" i="5" s="1"/>
  <c r="BT3107" i="5"/>
  <c r="BU3107" i="5"/>
  <c r="CA3107" i="5"/>
  <c r="D3108" i="5"/>
  <c r="AG3108" i="5" s="1"/>
  <c r="AH3108" i="5"/>
  <c r="AI3108" i="5"/>
  <c r="AJ3108" i="5"/>
  <c r="AK3108" i="5"/>
  <c r="AL3108" i="5"/>
  <c r="BX3108" i="5" s="1"/>
  <c r="AM3108" i="5"/>
  <c r="AN3108" i="5"/>
  <c r="AO3108" i="5"/>
  <c r="AP3108" i="5"/>
  <c r="AQ3108" i="5"/>
  <c r="AR3108" i="5"/>
  <c r="AS3108" i="5"/>
  <c r="AT3108" i="5"/>
  <c r="AU3108" i="5"/>
  <c r="AV3108" i="5"/>
  <c r="AW3108" i="5"/>
  <c r="AX3108" i="5"/>
  <c r="AY3108" i="5"/>
  <c r="AZ3108" i="5"/>
  <c r="BA3108" i="5"/>
  <c r="BB3108" i="5"/>
  <c r="BC3108" i="5"/>
  <c r="BD3108" i="5"/>
  <c r="BE3108" i="5"/>
  <c r="BF3108" i="5"/>
  <c r="BG3108" i="5"/>
  <c r="BH3108" i="5"/>
  <c r="BI3108" i="5"/>
  <c r="BJ3108" i="5"/>
  <c r="BK3108" i="5"/>
  <c r="BL3108" i="5"/>
  <c r="BM3108" i="5"/>
  <c r="BN3108" i="5"/>
  <c r="BO3108" i="5"/>
  <c r="BP3108" i="5"/>
  <c r="BQ3108" i="5"/>
  <c r="BR3108" i="5"/>
  <c r="BS3108" i="5"/>
  <c r="BT3108" i="5"/>
  <c r="BU3108" i="5"/>
  <c r="BV3108" i="5"/>
  <c r="CA3108" i="5"/>
  <c r="D3109" i="5"/>
  <c r="AG3109" i="5"/>
  <c r="AH3109" i="5"/>
  <c r="AI3109" i="5"/>
  <c r="AJ3109" i="5"/>
  <c r="AK3109" i="5"/>
  <c r="AM3109" i="5"/>
  <c r="AP3109" i="5" s="1"/>
  <c r="AN3109" i="5"/>
  <c r="AO3109" i="5"/>
  <c r="AQ3109" i="5"/>
  <c r="AT3109" i="5" s="1"/>
  <c r="AR3109" i="5"/>
  <c r="AS3109" i="5"/>
  <c r="AU3109" i="5"/>
  <c r="AX3109" i="5" s="1"/>
  <c r="AV3109" i="5"/>
  <c r="AW3109" i="5"/>
  <c r="AY3109" i="5"/>
  <c r="BB3109" i="5" s="1"/>
  <c r="AZ3109" i="5"/>
  <c r="BA3109" i="5"/>
  <c r="BC3109" i="5"/>
  <c r="BF3109" i="5" s="1"/>
  <c r="BD3109" i="5"/>
  <c r="BE3109" i="5"/>
  <c r="BG3109" i="5"/>
  <c r="BH3109" i="5"/>
  <c r="BI3109" i="5"/>
  <c r="BK3109" i="5"/>
  <c r="BN3109" i="5" s="1"/>
  <c r="BL3109" i="5"/>
  <c r="BM3109" i="5"/>
  <c r="BO3109" i="5"/>
  <c r="BP3109" i="5"/>
  <c r="BQ3109" i="5"/>
  <c r="BS3109" i="5"/>
  <c r="BV3109" i="5" s="1"/>
  <c r="BT3109" i="5"/>
  <c r="BU3109" i="5"/>
  <c r="CA3109" i="5"/>
  <c r="D3110" i="5"/>
  <c r="AG3110" i="5" s="1"/>
  <c r="AH3110" i="5"/>
  <c r="AI3110" i="5"/>
  <c r="AJ3110" i="5"/>
  <c r="AK3110" i="5"/>
  <c r="AL3110" i="5"/>
  <c r="AM3110" i="5"/>
  <c r="AP3110" i="5" s="1"/>
  <c r="AN3110" i="5"/>
  <c r="AO3110" i="5"/>
  <c r="AQ3110" i="5"/>
  <c r="AR3110" i="5"/>
  <c r="AS3110" i="5"/>
  <c r="AT3110" i="5"/>
  <c r="AU3110" i="5"/>
  <c r="AV3110" i="5"/>
  <c r="AW3110" i="5"/>
  <c r="AY3110" i="5"/>
  <c r="AZ3110" i="5"/>
  <c r="BA3110" i="5"/>
  <c r="BB3110" i="5"/>
  <c r="BC3110" i="5"/>
  <c r="BD3110" i="5"/>
  <c r="BE3110" i="5"/>
  <c r="BG3110" i="5"/>
  <c r="BH3110" i="5"/>
  <c r="BI3110" i="5"/>
  <c r="BJ3110" i="5"/>
  <c r="BK3110" i="5"/>
  <c r="BN3110" i="5" s="1"/>
  <c r="BL3110" i="5"/>
  <c r="BM3110" i="5"/>
  <c r="BO3110" i="5"/>
  <c r="BP3110" i="5"/>
  <c r="BQ3110" i="5"/>
  <c r="BR3110" i="5"/>
  <c r="BS3110" i="5"/>
  <c r="BT3110" i="5"/>
  <c r="BU3110" i="5"/>
  <c r="CA3110" i="5"/>
  <c r="D3111" i="5"/>
  <c r="AG3111" i="5"/>
  <c r="AH3111" i="5"/>
  <c r="AI3111" i="5"/>
  <c r="AL3111" i="5" s="1"/>
  <c r="AJ3111" i="5"/>
  <c r="AK3111" i="5"/>
  <c r="AM3111" i="5"/>
  <c r="AP3111" i="5" s="1"/>
  <c r="AN3111" i="5"/>
  <c r="AO3111" i="5"/>
  <c r="AQ3111" i="5"/>
  <c r="AT3111" i="5" s="1"/>
  <c r="AR3111" i="5"/>
  <c r="AS3111" i="5"/>
  <c r="AU3111" i="5"/>
  <c r="AX3111" i="5" s="1"/>
  <c r="AV3111" i="5"/>
  <c r="AW3111" i="5"/>
  <c r="AY3111" i="5"/>
  <c r="BB3111" i="5" s="1"/>
  <c r="AZ3111" i="5"/>
  <c r="BA3111" i="5"/>
  <c r="BC3111" i="5"/>
  <c r="BD3111" i="5"/>
  <c r="BE3111" i="5"/>
  <c r="BG3111" i="5"/>
  <c r="BJ3111" i="5" s="1"/>
  <c r="BH3111" i="5"/>
  <c r="BI3111" i="5"/>
  <c r="BK3111" i="5"/>
  <c r="BL3111" i="5"/>
  <c r="BM3111" i="5"/>
  <c r="BO3111" i="5"/>
  <c r="BR3111" i="5" s="1"/>
  <c r="BP3111" i="5"/>
  <c r="BQ3111" i="5"/>
  <c r="BS3111" i="5"/>
  <c r="BV3111" i="5" s="1"/>
  <c r="BT3111" i="5"/>
  <c r="BU3111" i="5"/>
  <c r="CA3111" i="5"/>
  <c r="D3112" i="5"/>
  <c r="AG3112" i="5" s="1"/>
  <c r="AH3112" i="5"/>
  <c r="AI3112" i="5"/>
  <c r="AJ3112" i="5"/>
  <c r="AK3112" i="5"/>
  <c r="AL3112" i="5"/>
  <c r="AM3112" i="5"/>
  <c r="AN3112" i="5"/>
  <c r="AO3112" i="5"/>
  <c r="AP3112" i="5"/>
  <c r="AQ3112" i="5"/>
  <c r="AR3112" i="5"/>
  <c r="AS3112" i="5"/>
  <c r="AT3112" i="5"/>
  <c r="AU3112" i="5"/>
  <c r="AV3112" i="5"/>
  <c r="AW3112" i="5"/>
  <c r="AX3112" i="5"/>
  <c r="AY3112" i="5"/>
  <c r="AZ3112" i="5"/>
  <c r="BA3112" i="5"/>
  <c r="BB3112" i="5"/>
  <c r="BC3112" i="5"/>
  <c r="BD3112" i="5"/>
  <c r="BE3112" i="5"/>
  <c r="BF3112" i="5"/>
  <c r="BG3112" i="5"/>
  <c r="BH3112" i="5"/>
  <c r="BI3112" i="5"/>
  <c r="BJ3112" i="5"/>
  <c r="BK3112" i="5"/>
  <c r="BL3112" i="5"/>
  <c r="BM3112" i="5"/>
  <c r="BN3112" i="5"/>
  <c r="BO3112" i="5"/>
  <c r="BP3112" i="5"/>
  <c r="BQ3112" i="5"/>
  <c r="BR3112" i="5"/>
  <c r="BS3112" i="5"/>
  <c r="BT3112" i="5"/>
  <c r="BU3112" i="5"/>
  <c r="BV3112" i="5"/>
  <c r="CA3112" i="5"/>
  <c r="D3113" i="5"/>
  <c r="AG3113" i="5"/>
  <c r="AH3113" i="5"/>
  <c r="AI3113" i="5"/>
  <c r="AL3113" i="5" s="1"/>
  <c r="AJ3113" i="5"/>
  <c r="AK3113" i="5"/>
  <c r="AM3113" i="5"/>
  <c r="AN3113" i="5"/>
  <c r="AO3113" i="5"/>
  <c r="AQ3113" i="5"/>
  <c r="AT3113" i="5" s="1"/>
  <c r="AR3113" i="5"/>
  <c r="AS3113" i="5"/>
  <c r="AU3113" i="5"/>
  <c r="AV3113" i="5"/>
  <c r="AW3113" i="5"/>
  <c r="AY3113" i="5"/>
  <c r="BB3113" i="5" s="1"/>
  <c r="AZ3113" i="5"/>
  <c r="BA3113" i="5"/>
  <c r="BC3113" i="5"/>
  <c r="BF3113" i="5" s="1"/>
  <c r="BD3113" i="5"/>
  <c r="BE3113" i="5"/>
  <c r="BG3113" i="5"/>
  <c r="BJ3113" i="5" s="1"/>
  <c r="BH3113" i="5"/>
  <c r="BI3113" i="5"/>
  <c r="BK3113" i="5"/>
  <c r="BN3113" i="5" s="1"/>
  <c r="BL3113" i="5"/>
  <c r="BM3113" i="5"/>
  <c r="BO3113" i="5"/>
  <c r="BR3113" i="5" s="1"/>
  <c r="BP3113" i="5"/>
  <c r="BQ3113" i="5"/>
  <c r="BS3113" i="5"/>
  <c r="BT3113" i="5"/>
  <c r="BU3113" i="5"/>
  <c r="CA3113" i="5"/>
  <c r="D3114" i="5"/>
  <c r="AG3114" i="5" s="1"/>
  <c r="AH3114" i="5"/>
  <c r="AI3114" i="5"/>
  <c r="AL3114" i="5" s="1"/>
  <c r="AJ3114" i="5"/>
  <c r="AK3114" i="5"/>
  <c r="AM3114" i="5"/>
  <c r="AN3114" i="5"/>
  <c r="AO3114" i="5"/>
  <c r="AP3114" i="5"/>
  <c r="AQ3114" i="5"/>
  <c r="AR3114" i="5"/>
  <c r="AS3114" i="5"/>
  <c r="AU3114" i="5"/>
  <c r="AV3114" i="5"/>
  <c r="AW3114" i="5"/>
  <c r="AX3114" i="5"/>
  <c r="AY3114" i="5"/>
  <c r="BB3114" i="5" s="1"/>
  <c r="AZ3114" i="5"/>
  <c r="BA3114" i="5"/>
  <c r="BC3114" i="5"/>
  <c r="BD3114" i="5"/>
  <c r="BE3114" i="5"/>
  <c r="BF3114" i="5"/>
  <c r="BG3114" i="5"/>
  <c r="BJ3114" i="5" s="1"/>
  <c r="BH3114" i="5"/>
  <c r="BI3114" i="5"/>
  <c r="BK3114" i="5"/>
  <c r="BL3114" i="5"/>
  <c r="BM3114" i="5"/>
  <c r="BN3114" i="5"/>
  <c r="BO3114" i="5"/>
  <c r="BP3114" i="5"/>
  <c r="BQ3114" i="5"/>
  <c r="BS3114" i="5"/>
  <c r="BT3114" i="5"/>
  <c r="BU3114" i="5"/>
  <c r="BV3114" i="5"/>
  <c r="CA3114" i="5"/>
  <c r="D3115" i="5"/>
  <c r="AG3115" i="5"/>
  <c r="AH3115" i="5"/>
  <c r="AI3115" i="5"/>
  <c r="AJ3115" i="5"/>
  <c r="AK3115" i="5"/>
  <c r="AM3115" i="5"/>
  <c r="AP3115" i="5" s="1"/>
  <c r="AN3115" i="5"/>
  <c r="AO3115" i="5"/>
  <c r="AQ3115" i="5"/>
  <c r="AR3115" i="5"/>
  <c r="AS3115" i="5"/>
  <c r="AU3115" i="5"/>
  <c r="AX3115" i="5" s="1"/>
  <c r="AV3115" i="5"/>
  <c r="AW3115" i="5"/>
  <c r="AY3115" i="5"/>
  <c r="BB3115" i="5" s="1"/>
  <c r="AZ3115" i="5"/>
  <c r="BA3115" i="5"/>
  <c r="BC3115" i="5"/>
  <c r="BF3115" i="5" s="1"/>
  <c r="BD3115" i="5"/>
  <c r="BE3115" i="5"/>
  <c r="BG3115" i="5"/>
  <c r="BJ3115" i="5" s="1"/>
  <c r="BH3115" i="5"/>
  <c r="BI3115" i="5"/>
  <c r="BK3115" i="5"/>
  <c r="BN3115" i="5" s="1"/>
  <c r="BL3115" i="5"/>
  <c r="BM3115" i="5"/>
  <c r="BO3115" i="5"/>
  <c r="BP3115" i="5"/>
  <c r="BQ3115" i="5"/>
  <c r="BS3115" i="5"/>
  <c r="BV3115" i="5" s="1"/>
  <c r="BT3115" i="5"/>
  <c r="BU3115" i="5"/>
  <c r="CA3115" i="5"/>
  <c r="D3116" i="5"/>
  <c r="AG3116" i="5" s="1"/>
  <c r="AH3116" i="5"/>
  <c r="AI3116" i="5"/>
  <c r="AJ3116" i="5"/>
  <c r="AL3116" i="5" s="1"/>
  <c r="AK3116" i="5"/>
  <c r="AM3116" i="5"/>
  <c r="AN3116" i="5"/>
  <c r="AO3116" i="5"/>
  <c r="AP3116" i="5"/>
  <c r="AQ3116" i="5"/>
  <c r="AR3116" i="5"/>
  <c r="AT3116" i="5" s="1"/>
  <c r="AS3116" i="5"/>
  <c r="AU3116" i="5"/>
  <c r="AV3116" i="5"/>
  <c r="AW3116" i="5"/>
  <c r="AX3116" i="5"/>
  <c r="AY3116" i="5"/>
  <c r="AZ3116" i="5"/>
  <c r="BB3116" i="5" s="1"/>
  <c r="BA3116" i="5"/>
  <c r="BC3116" i="5"/>
  <c r="BD3116" i="5"/>
  <c r="BE3116" i="5"/>
  <c r="BF3116" i="5"/>
  <c r="BG3116" i="5"/>
  <c r="BH3116" i="5"/>
  <c r="BJ3116" i="5" s="1"/>
  <c r="BI3116" i="5"/>
  <c r="BK3116" i="5"/>
  <c r="BL3116" i="5"/>
  <c r="BM3116" i="5"/>
  <c r="BN3116" i="5"/>
  <c r="BO3116" i="5"/>
  <c r="BP3116" i="5"/>
  <c r="BR3116" i="5" s="1"/>
  <c r="BQ3116" i="5"/>
  <c r="BS3116" i="5"/>
  <c r="BT3116" i="5"/>
  <c r="BU3116" i="5"/>
  <c r="BV3116" i="5"/>
  <c r="CA3116" i="5"/>
  <c r="D3117" i="5"/>
  <c r="AG3117" i="5"/>
  <c r="AH3117" i="5"/>
  <c r="AI3117" i="5"/>
  <c r="AL3117" i="5" s="1"/>
  <c r="AJ3117" i="5"/>
  <c r="AK3117" i="5"/>
  <c r="AM3117" i="5"/>
  <c r="AP3117" i="5" s="1"/>
  <c r="AN3117" i="5"/>
  <c r="AO3117" i="5"/>
  <c r="AQ3117" i="5"/>
  <c r="AT3117" i="5" s="1"/>
  <c r="AR3117" i="5"/>
  <c r="AS3117" i="5"/>
  <c r="AU3117" i="5"/>
  <c r="AX3117" i="5" s="1"/>
  <c r="AV3117" i="5"/>
  <c r="AW3117" i="5"/>
  <c r="AY3117" i="5"/>
  <c r="AZ3117" i="5"/>
  <c r="BA3117" i="5"/>
  <c r="BC3117" i="5"/>
  <c r="BF3117" i="5" s="1"/>
  <c r="BD3117" i="5"/>
  <c r="BE3117" i="5"/>
  <c r="BG3117" i="5"/>
  <c r="BH3117" i="5"/>
  <c r="BI3117" i="5"/>
  <c r="BK3117" i="5"/>
  <c r="BN3117" i="5" s="1"/>
  <c r="BL3117" i="5"/>
  <c r="BM3117" i="5"/>
  <c r="BO3117" i="5"/>
  <c r="BR3117" i="5" s="1"/>
  <c r="BP3117" i="5"/>
  <c r="BQ3117" i="5"/>
  <c r="BS3117" i="5"/>
  <c r="BV3117" i="5" s="1"/>
  <c r="BT3117" i="5"/>
  <c r="BU3117" i="5"/>
  <c r="CA3117" i="5"/>
  <c r="D3118" i="5"/>
  <c r="AG3118" i="5" s="1"/>
  <c r="AH3118" i="5"/>
  <c r="AI3118" i="5"/>
  <c r="AJ3118" i="5"/>
  <c r="AK3118" i="5"/>
  <c r="AL3118" i="5"/>
  <c r="AM3118" i="5"/>
  <c r="AN3118" i="5"/>
  <c r="AO3118" i="5"/>
  <c r="AQ3118" i="5"/>
  <c r="AR3118" i="5"/>
  <c r="AS3118" i="5"/>
  <c r="AT3118" i="5"/>
  <c r="AU3118" i="5"/>
  <c r="AX3118" i="5" s="1"/>
  <c r="AV3118" i="5"/>
  <c r="AW3118" i="5"/>
  <c r="AY3118" i="5"/>
  <c r="AZ3118" i="5"/>
  <c r="BA3118" i="5"/>
  <c r="BB3118" i="5"/>
  <c r="BC3118" i="5"/>
  <c r="BD3118" i="5"/>
  <c r="BE3118" i="5"/>
  <c r="BG3118" i="5"/>
  <c r="BH3118" i="5"/>
  <c r="BI3118" i="5"/>
  <c r="BJ3118" i="5"/>
  <c r="BK3118" i="5"/>
  <c r="BN3118" i="5" s="1"/>
  <c r="BL3118" i="5"/>
  <c r="BM3118" i="5"/>
  <c r="BO3118" i="5"/>
  <c r="BP3118" i="5"/>
  <c r="BQ3118" i="5"/>
  <c r="BR3118" i="5"/>
  <c r="BS3118" i="5"/>
  <c r="BV3118" i="5" s="1"/>
  <c r="BT3118" i="5"/>
  <c r="BU3118" i="5"/>
  <c r="CA3118" i="5"/>
  <c r="D3119" i="5"/>
  <c r="AG3119" i="5"/>
  <c r="AH3119" i="5"/>
  <c r="AI3119" i="5"/>
  <c r="AL3119" i="5" s="1"/>
  <c r="AJ3119" i="5"/>
  <c r="AK3119" i="5"/>
  <c r="AM3119" i="5"/>
  <c r="AP3119" i="5" s="1"/>
  <c r="AN3119" i="5"/>
  <c r="AO3119" i="5"/>
  <c r="AQ3119" i="5"/>
  <c r="AT3119" i="5" s="1"/>
  <c r="AR3119" i="5"/>
  <c r="AS3119" i="5"/>
  <c r="AU3119" i="5"/>
  <c r="AV3119" i="5"/>
  <c r="AW3119" i="5"/>
  <c r="AY3119" i="5"/>
  <c r="BB3119" i="5" s="1"/>
  <c r="AZ3119" i="5"/>
  <c r="BA3119" i="5"/>
  <c r="BC3119" i="5"/>
  <c r="BD3119" i="5"/>
  <c r="BE3119" i="5"/>
  <c r="BG3119" i="5"/>
  <c r="BJ3119" i="5" s="1"/>
  <c r="BH3119" i="5"/>
  <c r="BI3119" i="5"/>
  <c r="BK3119" i="5"/>
  <c r="BN3119" i="5" s="1"/>
  <c r="BL3119" i="5"/>
  <c r="BM3119" i="5"/>
  <c r="BO3119" i="5"/>
  <c r="BR3119" i="5" s="1"/>
  <c r="BP3119" i="5"/>
  <c r="BQ3119" i="5"/>
  <c r="BS3119" i="5"/>
  <c r="BV3119" i="5" s="1"/>
  <c r="BT3119" i="5"/>
  <c r="BU3119" i="5"/>
  <c r="CA3119" i="5"/>
  <c r="D3120" i="5"/>
  <c r="AG3120" i="5" s="1"/>
  <c r="AH3120" i="5"/>
  <c r="AI3120" i="5"/>
  <c r="AJ3120" i="5"/>
  <c r="AK3120" i="5"/>
  <c r="AL3120" i="5"/>
  <c r="AM3120" i="5"/>
  <c r="AN3120" i="5"/>
  <c r="AO3120" i="5"/>
  <c r="AP3120" i="5"/>
  <c r="AQ3120" i="5"/>
  <c r="AR3120" i="5"/>
  <c r="AS3120" i="5"/>
  <c r="AT3120" i="5"/>
  <c r="AU3120" i="5"/>
  <c r="AV3120" i="5"/>
  <c r="AW3120" i="5"/>
  <c r="AX3120" i="5"/>
  <c r="AY3120" i="5"/>
  <c r="AZ3120" i="5"/>
  <c r="BA3120" i="5"/>
  <c r="BB3120" i="5"/>
  <c r="BC3120" i="5"/>
  <c r="BD3120" i="5"/>
  <c r="BE3120" i="5"/>
  <c r="BF3120" i="5"/>
  <c r="BG3120" i="5"/>
  <c r="BH3120" i="5"/>
  <c r="BI3120" i="5"/>
  <c r="BJ3120" i="5"/>
  <c r="BK3120" i="5"/>
  <c r="BL3120" i="5"/>
  <c r="BM3120" i="5"/>
  <c r="BN3120" i="5"/>
  <c r="BO3120" i="5"/>
  <c r="BP3120" i="5"/>
  <c r="BQ3120" i="5"/>
  <c r="BR3120" i="5"/>
  <c r="BS3120" i="5"/>
  <c r="BT3120" i="5"/>
  <c r="BU3120" i="5"/>
  <c r="BV3120" i="5"/>
  <c r="CA3120" i="5"/>
  <c r="D3121" i="5"/>
  <c r="AG3121" i="5"/>
  <c r="AH3121" i="5"/>
  <c r="AI3121" i="5"/>
  <c r="AL3121" i="5" s="1"/>
  <c r="AJ3121" i="5"/>
  <c r="AK3121" i="5"/>
  <c r="AM3121" i="5"/>
  <c r="AN3121" i="5"/>
  <c r="AO3121" i="5"/>
  <c r="AQ3121" i="5"/>
  <c r="AT3121" i="5" s="1"/>
  <c r="AR3121" i="5"/>
  <c r="AS3121" i="5"/>
  <c r="AU3121" i="5"/>
  <c r="AX3121" i="5" s="1"/>
  <c r="AV3121" i="5"/>
  <c r="AW3121" i="5"/>
  <c r="AY3121" i="5"/>
  <c r="BB3121" i="5" s="1"/>
  <c r="AZ3121" i="5"/>
  <c r="BA3121" i="5"/>
  <c r="BC3121" i="5"/>
  <c r="BD3121" i="5"/>
  <c r="BE3121" i="5"/>
  <c r="BG3121" i="5"/>
  <c r="BJ3121" i="5" s="1"/>
  <c r="BH3121" i="5"/>
  <c r="BI3121" i="5"/>
  <c r="BK3121" i="5"/>
  <c r="BL3121" i="5"/>
  <c r="BM3121" i="5"/>
  <c r="BO3121" i="5"/>
  <c r="BR3121" i="5" s="1"/>
  <c r="BP3121" i="5"/>
  <c r="BQ3121" i="5"/>
  <c r="BS3121" i="5"/>
  <c r="BT3121" i="5"/>
  <c r="BU3121" i="5"/>
  <c r="CA3121" i="5"/>
  <c r="D3122" i="5"/>
  <c r="AG3122" i="5" s="1"/>
  <c r="AH3122" i="5"/>
  <c r="AI3122" i="5"/>
  <c r="AL3122" i="5" s="1"/>
  <c r="AJ3122" i="5"/>
  <c r="AK3122" i="5"/>
  <c r="AM3122" i="5"/>
  <c r="AN3122" i="5"/>
  <c r="AO3122" i="5"/>
  <c r="AP3122" i="5"/>
  <c r="AQ3122" i="5"/>
  <c r="AT3122" i="5" s="1"/>
  <c r="AR3122" i="5"/>
  <c r="AS3122" i="5"/>
  <c r="AU3122" i="5"/>
  <c r="AV3122" i="5"/>
  <c r="AW3122" i="5"/>
  <c r="AX3122" i="5"/>
  <c r="AY3122" i="5"/>
  <c r="AZ3122" i="5"/>
  <c r="BA3122" i="5"/>
  <c r="BC3122" i="5"/>
  <c r="BD3122" i="5"/>
  <c r="BE3122" i="5"/>
  <c r="BF3122" i="5"/>
  <c r="BG3122" i="5"/>
  <c r="BJ3122" i="5" s="1"/>
  <c r="BH3122" i="5"/>
  <c r="BI3122" i="5"/>
  <c r="BK3122" i="5"/>
  <c r="BL3122" i="5"/>
  <c r="BM3122" i="5"/>
  <c r="BN3122" i="5"/>
  <c r="BO3122" i="5"/>
  <c r="BP3122" i="5"/>
  <c r="BQ3122" i="5"/>
  <c r="BS3122" i="5"/>
  <c r="BT3122" i="5"/>
  <c r="BU3122" i="5"/>
  <c r="BV3122" i="5"/>
  <c r="CA3122" i="5"/>
  <c r="D3123" i="5"/>
  <c r="AG3123" i="5"/>
  <c r="AH3123" i="5"/>
  <c r="AI3123" i="5"/>
  <c r="AJ3123" i="5"/>
  <c r="AK3123" i="5"/>
  <c r="AM3123" i="5"/>
  <c r="AP3123" i="5" s="1"/>
  <c r="AN3123" i="5"/>
  <c r="AO3123" i="5"/>
  <c r="AQ3123" i="5"/>
  <c r="AT3123" i="5" s="1"/>
  <c r="AR3123" i="5"/>
  <c r="AS3123" i="5"/>
  <c r="AU3123" i="5"/>
  <c r="AX3123" i="5" s="1"/>
  <c r="AV3123" i="5"/>
  <c r="AW3123" i="5"/>
  <c r="AY3123" i="5"/>
  <c r="AZ3123" i="5"/>
  <c r="BA3123" i="5"/>
  <c r="BC3123" i="5"/>
  <c r="BF3123" i="5" s="1"/>
  <c r="BD3123" i="5"/>
  <c r="BE3123" i="5"/>
  <c r="BG3123" i="5"/>
  <c r="BH3123" i="5"/>
  <c r="BI3123" i="5"/>
  <c r="BK3123" i="5"/>
  <c r="BN3123" i="5" s="1"/>
  <c r="BL3123" i="5"/>
  <c r="BM3123" i="5"/>
  <c r="BO3123" i="5"/>
  <c r="BP3123" i="5"/>
  <c r="BQ3123" i="5"/>
  <c r="BS3123" i="5"/>
  <c r="BV3123" i="5" s="1"/>
  <c r="BT3123" i="5"/>
  <c r="BU3123" i="5"/>
  <c r="CA3123" i="5"/>
  <c r="D3124" i="5"/>
  <c r="AG3124" i="5" s="1"/>
  <c r="AH3124" i="5"/>
  <c r="AI3124" i="5"/>
  <c r="AJ3124" i="5"/>
  <c r="AK3124" i="5"/>
  <c r="AL3124" i="5"/>
  <c r="BX3124" i="5" s="1"/>
  <c r="AM3124" i="5"/>
  <c r="AN3124" i="5"/>
  <c r="AO3124" i="5"/>
  <c r="AP3124" i="5"/>
  <c r="AQ3124" i="5"/>
  <c r="AR3124" i="5"/>
  <c r="AS3124" i="5"/>
  <c r="AT3124" i="5"/>
  <c r="AU3124" i="5"/>
  <c r="AV3124" i="5"/>
  <c r="AW3124" i="5"/>
  <c r="AX3124" i="5"/>
  <c r="AY3124" i="5"/>
  <c r="AZ3124" i="5"/>
  <c r="BA3124" i="5"/>
  <c r="BB3124" i="5"/>
  <c r="BC3124" i="5"/>
  <c r="BD3124" i="5"/>
  <c r="BE3124" i="5"/>
  <c r="BF3124" i="5"/>
  <c r="BG3124" i="5"/>
  <c r="BH3124" i="5"/>
  <c r="BI3124" i="5"/>
  <c r="BJ3124" i="5"/>
  <c r="BK3124" i="5"/>
  <c r="BL3124" i="5"/>
  <c r="BM3124" i="5"/>
  <c r="BN3124" i="5"/>
  <c r="BO3124" i="5"/>
  <c r="BP3124" i="5"/>
  <c r="BQ3124" i="5"/>
  <c r="BR3124" i="5"/>
  <c r="BS3124" i="5"/>
  <c r="BT3124" i="5"/>
  <c r="BU3124" i="5"/>
  <c r="BV3124" i="5"/>
  <c r="CA3124" i="5"/>
  <c r="D3125" i="5"/>
  <c r="AG3125" i="5"/>
  <c r="AH3125" i="5"/>
  <c r="AI3125" i="5"/>
  <c r="AL3125" i="5" s="1"/>
  <c r="AJ3125" i="5"/>
  <c r="AK3125" i="5"/>
  <c r="AM3125" i="5"/>
  <c r="AP3125" i="5" s="1"/>
  <c r="AN3125" i="5"/>
  <c r="AO3125" i="5"/>
  <c r="AQ3125" i="5"/>
  <c r="AR3125" i="5"/>
  <c r="AS3125" i="5"/>
  <c r="AU3125" i="5"/>
  <c r="AX3125" i="5" s="1"/>
  <c r="AV3125" i="5"/>
  <c r="AW3125" i="5"/>
  <c r="AY3125" i="5"/>
  <c r="AZ3125" i="5"/>
  <c r="BA3125" i="5"/>
  <c r="BC3125" i="5"/>
  <c r="BF3125" i="5" s="1"/>
  <c r="BD3125" i="5"/>
  <c r="BE3125" i="5"/>
  <c r="BG3125" i="5"/>
  <c r="BJ3125" i="5" s="1"/>
  <c r="BH3125" i="5"/>
  <c r="BI3125" i="5"/>
  <c r="BK3125" i="5"/>
  <c r="BN3125" i="5" s="1"/>
  <c r="BL3125" i="5"/>
  <c r="BM3125" i="5"/>
  <c r="BO3125" i="5"/>
  <c r="BR3125" i="5" s="1"/>
  <c r="BP3125" i="5"/>
  <c r="BQ3125" i="5"/>
  <c r="BS3125" i="5"/>
  <c r="BV3125" i="5" s="1"/>
  <c r="BT3125" i="5"/>
  <c r="BU3125" i="5"/>
  <c r="CA3125" i="5"/>
  <c r="D3126" i="5"/>
  <c r="AG3126" i="5" s="1"/>
  <c r="AH3126" i="5"/>
  <c r="AI3126" i="5"/>
  <c r="AJ3126" i="5"/>
  <c r="AK3126" i="5"/>
  <c r="AL3126" i="5"/>
  <c r="AM3126" i="5"/>
  <c r="AN3126" i="5"/>
  <c r="AO3126" i="5"/>
  <c r="AQ3126" i="5"/>
  <c r="AR3126" i="5"/>
  <c r="AS3126" i="5"/>
  <c r="AT3126" i="5"/>
  <c r="AU3126" i="5"/>
  <c r="AX3126" i="5" s="1"/>
  <c r="AV3126" i="5"/>
  <c r="AW3126" i="5"/>
  <c r="AY3126" i="5"/>
  <c r="AZ3126" i="5"/>
  <c r="BA3126" i="5"/>
  <c r="BB3126" i="5"/>
  <c r="BC3126" i="5"/>
  <c r="BF3126" i="5" s="1"/>
  <c r="BD3126" i="5"/>
  <c r="BE3126" i="5"/>
  <c r="BG3126" i="5"/>
  <c r="BH3126" i="5"/>
  <c r="BI3126" i="5"/>
  <c r="BJ3126" i="5"/>
  <c r="BK3126" i="5"/>
  <c r="BL3126" i="5"/>
  <c r="BM3126" i="5"/>
  <c r="BO3126" i="5"/>
  <c r="BP3126" i="5"/>
  <c r="BQ3126" i="5"/>
  <c r="BR3126" i="5"/>
  <c r="BS3126" i="5"/>
  <c r="BV3126" i="5" s="1"/>
  <c r="BT3126" i="5"/>
  <c r="BU3126" i="5"/>
  <c r="CA3126" i="5"/>
  <c r="D3127" i="5"/>
  <c r="AG3127" i="5"/>
  <c r="AH3127" i="5"/>
  <c r="AI3127" i="5"/>
  <c r="AJ3127" i="5"/>
  <c r="AK3127" i="5"/>
  <c r="AM3127" i="5"/>
  <c r="AN3127" i="5"/>
  <c r="AO3127" i="5"/>
  <c r="AQ3127" i="5"/>
  <c r="AT3127" i="5" s="1"/>
  <c r="AR3127" i="5"/>
  <c r="AS3127" i="5"/>
  <c r="AU3127" i="5"/>
  <c r="AX3127" i="5" s="1"/>
  <c r="AV3127" i="5"/>
  <c r="AW3127" i="5"/>
  <c r="AY3127" i="5"/>
  <c r="BB3127" i="5" s="1"/>
  <c r="AZ3127" i="5"/>
  <c r="BA3127" i="5"/>
  <c r="BC3127" i="5"/>
  <c r="BD3127" i="5"/>
  <c r="BE3127" i="5"/>
  <c r="BG3127" i="5"/>
  <c r="BH3127" i="5"/>
  <c r="BI3127" i="5"/>
  <c r="BK3127" i="5"/>
  <c r="BL3127" i="5"/>
  <c r="BM3127" i="5"/>
  <c r="BO3127" i="5"/>
  <c r="BP3127" i="5"/>
  <c r="BQ3127" i="5"/>
  <c r="BS3127" i="5"/>
  <c r="BT3127" i="5"/>
  <c r="BU3127" i="5"/>
  <c r="CA3127" i="5"/>
  <c r="D3128" i="5"/>
  <c r="AG3128" i="5" s="1"/>
  <c r="AH3128" i="5"/>
  <c r="AI3128" i="5"/>
  <c r="AJ3128" i="5"/>
  <c r="AK3128" i="5"/>
  <c r="AL3128" i="5"/>
  <c r="AM3128" i="5"/>
  <c r="AN3128" i="5"/>
  <c r="AO3128" i="5"/>
  <c r="AP3128" i="5"/>
  <c r="AQ3128" i="5"/>
  <c r="AR3128" i="5"/>
  <c r="AS3128" i="5"/>
  <c r="AT3128" i="5"/>
  <c r="AU3128" i="5"/>
  <c r="AV3128" i="5"/>
  <c r="AW3128" i="5"/>
  <c r="AX3128" i="5"/>
  <c r="AY3128" i="5"/>
  <c r="AZ3128" i="5"/>
  <c r="BA3128" i="5"/>
  <c r="BB3128" i="5"/>
  <c r="BC3128" i="5"/>
  <c r="BD3128" i="5"/>
  <c r="BE3128" i="5"/>
  <c r="BF3128" i="5"/>
  <c r="BG3128" i="5"/>
  <c r="BH3128" i="5"/>
  <c r="BI3128" i="5"/>
  <c r="BJ3128" i="5"/>
  <c r="BK3128" i="5"/>
  <c r="BL3128" i="5"/>
  <c r="BM3128" i="5"/>
  <c r="BN3128" i="5"/>
  <c r="BO3128" i="5"/>
  <c r="BP3128" i="5"/>
  <c r="BQ3128" i="5"/>
  <c r="BR3128" i="5"/>
  <c r="BS3128" i="5"/>
  <c r="BT3128" i="5"/>
  <c r="BU3128" i="5"/>
  <c r="BV3128" i="5"/>
  <c r="CA3128" i="5"/>
  <c r="D3129" i="5"/>
  <c r="AG3129" i="5"/>
  <c r="AH3129" i="5"/>
  <c r="AI3129" i="5"/>
  <c r="AL3129" i="5" s="1"/>
  <c r="AJ3129" i="5"/>
  <c r="AK3129" i="5"/>
  <c r="AM3129" i="5"/>
  <c r="AN3129" i="5"/>
  <c r="AO3129" i="5"/>
  <c r="AQ3129" i="5"/>
  <c r="AT3129" i="5" s="1"/>
  <c r="AR3129" i="5"/>
  <c r="AS3129" i="5"/>
  <c r="AU3129" i="5"/>
  <c r="AX3129" i="5" s="1"/>
  <c r="AV3129" i="5"/>
  <c r="AW3129" i="5"/>
  <c r="AY3129" i="5"/>
  <c r="BB3129" i="5" s="1"/>
  <c r="AZ3129" i="5"/>
  <c r="BA3129" i="5"/>
  <c r="BC3129" i="5"/>
  <c r="BD3129" i="5"/>
  <c r="BE3129" i="5"/>
  <c r="BG3129" i="5"/>
  <c r="BJ3129" i="5" s="1"/>
  <c r="BH3129" i="5"/>
  <c r="BI3129" i="5"/>
  <c r="BK3129" i="5"/>
  <c r="BL3129" i="5"/>
  <c r="BM3129" i="5"/>
  <c r="BO3129" i="5"/>
  <c r="BR3129" i="5" s="1"/>
  <c r="BP3129" i="5"/>
  <c r="BQ3129" i="5"/>
  <c r="BS3129" i="5"/>
  <c r="BT3129" i="5"/>
  <c r="BU3129" i="5"/>
  <c r="CA3129" i="5"/>
  <c r="D3130" i="5"/>
  <c r="AG3130" i="5" s="1"/>
  <c r="AH3130" i="5"/>
  <c r="AI3130" i="5"/>
  <c r="AL3130" i="5" s="1"/>
  <c r="AJ3130" i="5"/>
  <c r="AK3130" i="5"/>
  <c r="AM3130" i="5"/>
  <c r="AN3130" i="5"/>
  <c r="AP3130" i="5" s="1"/>
  <c r="AO3130" i="5"/>
  <c r="AQ3130" i="5"/>
  <c r="AT3130" i="5" s="1"/>
  <c r="AR3130" i="5"/>
  <c r="AS3130" i="5"/>
  <c r="AU3130" i="5"/>
  <c r="AV3130" i="5"/>
  <c r="AW3130" i="5"/>
  <c r="AX3130" i="5"/>
  <c r="AY3130" i="5"/>
  <c r="AZ3130" i="5"/>
  <c r="BA3130" i="5"/>
  <c r="BC3130" i="5"/>
  <c r="BD3130" i="5"/>
  <c r="BF3130" i="5" s="1"/>
  <c r="BE3130" i="5"/>
  <c r="BG3130" i="5"/>
  <c r="BJ3130" i="5" s="1"/>
  <c r="BH3130" i="5"/>
  <c r="BI3130" i="5"/>
  <c r="BK3130" i="5"/>
  <c r="BL3130" i="5"/>
  <c r="BM3130" i="5"/>
  <c r="BN3130" i="5"/>
  <c r="BO3130" i="5"/>
  <c r="BP3130" i="5"/>
  <c r="BQ3130" i="5"/>
  <c r="BS3130" i="5"/>
  <c r="BT3130" i="5"/>
  <c r="BU3130" i="5"/>
  <c r="BV3130" i="5"/>
  <c r="CA3130" i="5"/>
  <c r="K3131" i="5"/>
  <c r="L3131" i="5"/>
  <c r="M3131" i="5"/>
  <c r="N3131" i="5"/>
  <c r="O3131" i="5"/>
  <c r="P3131" i="5"/>
  <c r="Q3131" i="5"/>
  <c r="R3131" i="5"/>
  <c r="S3131" i="5"/>
  <c r="T3131" i="5"/>
  <c r="U3131" i="5"/>
  <c r="V3131" i="5"/>
  <c r="W3131" i="5"/>
  <c r="X3131" i="5"/>
  <c r="Y3131" i="5"/>
  <c r="Z3131" i="5"/>
  <c r="AA3131" i="5"/>
  <c r="AB3131" i="5"/>
  <c r="AC3131" i="5"/>
  <c r="AD3131" i="5"/>
  <c r="AH3131" i="5"/>
  <c r="B3265" i="5" s="1"/>
  <c r="D3138" i="5"/>
  <c r="AG3138" i="5"/>
  <c r="AH3138" i="5"/>
  <c r="AI3138" i="5"/>
  <c r="AJ3138" i="5"/>
  <c r="D3139" i="5"/>
  <c r="AG3139" i="5"/>
  <c r="AH3139" i="5"/>
  <c r="AI3139" i="5"/>
  <c r="AJ3139" i="5"/>
  <c r="D3140" i="5"/>
  <c r="AG3140" i="5"/>
  <c r="AH3140" i="5"/>
  <c r="AI3140" i="5"/>
  <c r="AJ3140" i="5"/>
  <c r="D3141" i="5"/>
  <c r="AG3141" i="5"/>
  <c r="AH3141" i="5"/>
  <c r="AI3141" i="5"/>
  <c r="AJ3141" i="5"/>
  <c r="D3142" i="5"/>
  <c r="AG3142" i="5"/>
  <c r="AH3142" i="5"/>
  <c r="AI3142" i="5"/>
  <c r="AJ3142" i="5"/>
  <c r="D3143" i="5"/>
  <c r="AG3143" i="5"/>
  <c r="AH3143" i="5"/>
  <c r="AI3143" i="5"/>
  <c r="AJ3143" i="5"/>
  <c r="D3144" i="5"/>
  <c r="AG3144" i="5"/>
  <c r="AH3144" i="5"/>
  <c r="AI3144" i="5"/>
  <c r="AJ3144" i="5"/>
  <c r="D3145" i="5"/>
  <c r="AG3145" i="5"/>
  <c r="AH3145" i="5"/>
  <c r="AI3145" i="5"/>
  <c r="AJ3145" i="5"/>
  <c r="D3146" i="5"/>
  <c r="AG3146" i="5"/>
  <c r="AH3146" i="5"/>
  <c r="AI3146" i="5"/>
  <c r="AJ3146" i="5"/>
  <c r="D3147" i="5"/>
  <c r="AG3147" i="5"/>
  <c r="AH3147" i="5"/>
  <c r="AI3147" i="5"/>
  <c r="AJ3147" i="5"/>
  <c r="D3148" i="5"/>
  <c r="AG3148" i="5"/>
  <c r="AH3148" i="5"/>
  <c r="AI3148" i="5"/>
  <c r="AJ3148" i="5"/>
  <c r="D3149" i="5"/>
  <c r="AG3149" i="5"/>
  <c r="AH3149" i="5"/>
  <c r="AI3149" i="5"/>
  <c r="AJ3149" i="5"/>
  <c r="D3150" i="5"/>
  <c r="AG3150" i="5"/>
  <c r="AH3150" i="5"/>
  <c r="AI3150" i="5"/>
  <c r="AJ3150" i="5"/>
  <c r="D3151" i="5"/>
  <c r="AG3151" i="5"/>
  <c r="AH3151" i="5"/>
  <c r="AI3151" i="5"/>
  <c r="AJ3151" i="5"/>
  <c r="D3152" i="5"/>
  <c r="AG3152" i="5"/>
  <c r="AH3152" i="5"/>
  <c r="AI3152" i="5"/>
  <c r="AJ3152" i="5"/>
  <c r="D3153" i="5"/>
  <c r="AG3153" i="5"/>
  <c r="AH3153" i="5"/>
  <c r="AI3153" i="5"/>
  <c r="AJ3153" i="5"/>
  <c r="D3154" i="5"/>
  <c r="AG3154" i="5"/>
  <c r="AH3154" i="5"/>
  <c r="AI3154" i="5"/>
  <c r="AJ3154" i="5"/>
  <c r="D3155" i="5"/>
  <c r="AG3155" i="5"/>
  <c r="AH3155" i="5"/>
  <c r="AI3155" i="5"/>
  <c r="AJ3155" i="5"/>
  <c r="D3156" i="5"/>
  <c r="AG3156" i="5"/>
  <c r="AH3156" i="5"/>
  <c r="AI3156" i="5"/>
  <c r="AJ3156" i="5"/>
  <c r="D3157" i="5"/>
  <c r="AG3157" i="5"/>
  <c r="AH3157" i="5"/>
  <c r="AI3157" i="5"/>
  <c r="AJ3157" i="5"/>
  <c r="D3158" i="5"/>
  <c r="AG3158" i="5"/>
  <c r="AH3158" i="5"/>
  <c r="AI3158" i="5"/>
  <c r="AJ3158" i="5"/>
  <c r="D3159" i="5"/>
  <c r="AG3159" i="5"/>
  <c r="AH3159" i="5"/>
  <c r="AI3159" i="5"/>
  <c r="AJ3159" i="5"/>
  <c r="D3160" i="5"/>
  <c r="AG3160" i="5"/>
  <c r="AH3160" i="5"/>
  <c r="AI3160" i="5"/>
  <c r="AJ3160" i="5"/>
  <c r="D3161" i="5"/>
  <c r="AG3161" i="5"/>
  <c r="AH3161" i="5"/>
  <c r="AI3161" i="5"/>
  <c r="AJ3161" i="5"/>
  <c r="D3162" i="5"/>
  <c r="AG3162" i="5"/>
  <c r="AH3162" i="5"/>
  <c r="AI3162" i="5"/>
  <c r="AJ3162" i="5"/>
  <c r="D3163" i="5"/>
  <c r="AG3163" i="5"/>
  <c r="AH3163" i="5"/>
  <c r="AI3163" i="5"/>
  <c r="AJ3163" i="5"/>
  <c r="D3164" i="5"/>
  <c r="AG3164" i="5"/>
  <c r="AH3164" i="5"/>
  <c r="AI3164" i="5"/>
  <c r="AJ3164" i="5"/>
  <c r="D3165" i="5"/>
  <c r="AG3165" i="5"/>
  <c r="AH3165" i="5"/>
  <c r="AI3165" i="5"/>
  <c r="AJ3165" i="5"/>
  <c r="D3166" i="5"/>
  <c r="AG3166" i="5"/>
  <c r="AH3166" i="5"/>
  <c r="AI3166" i="5"/>
  <c r="AJ3166" i="5"/>
  <c r="D3167" i="5"/>
  <c r="AG3167" i="5"/>
  <c r="AH3167" i="5"/>
  <c r="AI3167" i="5"/>
  <c r="AJ3167" i="5"/>
  <c r="D3168" i="5"/>
  <c r="AG3168" i="5"/>
  <c r="AH3168" i="5"/>
  <c r="AI3168" i="5"/>
  <c r="AJ3168" i="5"/>
  <c r="D3169" i="5"/>
  <c r="AG3169" i="5"/>
  <c r="AH3169" i="5"/>
  <c r="AI3169" i="5"/>
  <c r="AJ3169" i="5"/>
  <c r="D3170" i="5"/>
  <c r="AG3170" i="5"/>
  <c r="AH3170" i="5"/>
  <c r="AI3170" i="5"/>
  <c r="AJ3170" i="5"/>
  <c r="D3171" i="5"/>
  <c r="AG3171" i="5"/>
  <c r="AH3171" i="5"/>
  <c r="AI3171" i="5"/>
  <c r="AJ3171" i="5"/>
  <c r="D3172" i="5"/>
  <c r="AG3172" i="5"/>
  <c r="AH3172" i="5"/>
  <c r="AI3172" i="5"/>
  <c r="AJ3172" i="5"/>
  <c r="D3173" i="5"/>
  <c r="AG3173" i="5"/>
  <c r="AH3173" i="5"/>
  <c r="AI3173" i="5"/>
  <c r="AJ3173" i="5"/>
  <c r="D3174" i="5"/>
  <c r="AG3174" i="5"/>
  <c r="AH3174" i="5"/>
  <c r="AI3174" i="5"/>
  <c r="AJ3174" i="5"/>
  <c r="D3175" i="5"/>
  <c r="AG3175" i="5"/>
  <c r="AH3175" i="5"/>
  <c r="AI3175" i="5"/>
  <c r="AJ3175" i="5"/>
  <c r="D3176" i="5"/>
  <c r="AG3176" i="5"/>
  <c r="AH3176" i="5"/>
  <c r="AI3176" i="5"/>
  <c r="AJ3176" i="5"/>
  <c r="D3177" i="5"/>
  <c r="AG3177" i="5"/>
  <c r="AH3177" i="5"/>
  <c r="AI3177" i="5"/>
  <c r="AJ3177" i="5"/>
  <c r="D3178" i="5"/>
  <c r="AG3178" i="5"/>
  <c r="AH3178" i="5"/>
  <c r="AI3178" i="5"/>
  <c r="AJ3178" i="5"/>
  <c r="D3179" i="5"/>
  <c r="AG3179" i="5"/>
  <c r="AH3179" i="5"/>
  <c r="AI3179" i="5"/>
  <c r="AJ3179" i="5"/>
  <c r="D3180" i="5"/>
  <c r="AG3180" i="5"/>
  <c r="AH3180" i="5"/>
  <c r="AI3180" i="5"/>
  <c r="AJ3180" i="5"/>
  <c r="D3181" i="5"/>
  <c r="AG3181" i="5"/>
  <c r="AH3181" i="5"/>
  <c r="AI3181" i="5"/>
  <c r="AJ3181" i="5"/>
  <c r="D3182" i="5"/>
  <c r="AG3182" i="5"/>
  <c r="AH3182" i="5"/>
  <c r="AI3182" i="5"/>
  <c r="AJ3182" i="5"/>
  <c r="D3183" i="5"/>
  <c r="AG3183" i="5"/>
  <c r="AH3183" i="5"/>
  <c r="AI3183" i="5"/>
  <c r="AJ3183" i="5"/>
  <c r="D3184" i="5"/>
  <c r="AG3184" i="5"/>
  <c r="AH3184" i="5"/>
  <c r="AI3184" i="5"/>
  <c r="AJ3184" i="5"/>
  <c r="D3185" i="5"/>
  <c r="AG3185" i="5"/>
  <c r="AH3185" i="5"/>
  <c r="AI3185" i="5"/>
  <c r="AJ3185" i="5"/>
  <c r="D3186" i="5"/>
  <c r="AG3186" i="5"/>
  <c r="AH3186" i="5"/>
  <c r="AI3186" i="5"/>
  <c r="AJ3186" i="5"/>
  <c r="D3187" i="5"/>
  <c r="AG3187" i="5"/>
  <c r="AH3187" i="5"/>
  <c r="AI3187" i="5"/>
  <c r="AJ3187" i="5"/>
  <c r="D3188" i="5"/>
  <c r="AG3188" i="5"/>
  <c r="AH3188" i="5"/>
  <c r="AI3188" i="5"/>
  <c r="AJ3188" i="5"/>
  <c r="D3189" i="5"/>
  <c r="AG3189" i="5"/>
  <c r="AH3189" i="5"/>
  <c r="AI3189" i="5"/>
  <c r="AJ3189" i="5"/>
  <c r="D3190" i="5"/>
  <c r="AG3190" i="5"/>
  <c r="AH3190" i="5"/>
  <c r="AI3190" i="5"/>
  <c r="AJ3190" i="5"/>
  <c r="D3191" i="5"/>
  <c r="AG3191" i="5"/>
  <c r="AH3191" i="5"/>
  <c r="AI3191" i="5"/>
  <c r="AJ3191" i="5"/>
  <c r="D3192" i="5"/>
  <c r="AG3192" i="5"/>
  <c r="AH3192" i="5"/>
  <c r="AI3192" i="5"/>
  <c r="AJ3192" i="5"/>
  <c r="D3193" i="5"/>
  <c r="AG3193" i="5"/>
  <c r="AH3193" i="5"/>
  <c r="AI3193" i="5"/>
  <c r="AJ3193" i="5"/>
  <c r="D3194" i="5"/>
  <c r="AG3194" i="5"/>
  <c r="AH3194" i="5"/>
  <c r="AI3194" i="5"/>
  <c r="AJ3194" i="5"/>
  <c r="D3195" i="5"/>
  <c r="AG3195" i="5"/>
  <c r="AH3195" i="5"/>
  <c r="AI3195" i="5"/>
  <c r="AJ3195" i="5"/>
  <c r="D3196" i="5"/>
  <c r="AG3196" i="5"/>
  <c r="AH3196" i="5"/>
  <c r="AI3196" i="5"/>
  <c r="AJ3196" i="5"/>
  <c r="D3197" i="5"/>
  <c r="AG3197" i="5"/>
  <c r="AH3197" i="5"/>
  <c r="AI3197" i="5"/>
  <c r="AJ3197" i="5"/>
  <c r="D3198" i="5"/>
  <c r="AG3198" i="5"/>
  <c r="AH3198" i="5"/>
  <c r="AI3198" i="5"/>
  <c r="AJ3198" i="5"/>
  <c r="D3199" i="5"/>
  <c r="AG3199" i="5"/>
  <c r="AH3199" i="5"/>
  <c r="AI3199" i="5"/>
  <c r="AJ3199" i="5"/>
  <c r="D3200" i="5"/>
  <c r="AG3200" i="5"/>
  <c r="AH3200" i="5"/>
  <c r="AI3200" i="5"/>
  <c r="AJ3200" i="5"/>
  <c r="D3201" i="5"/>
  <c r="AG3201" i="5"/>
  <c r="AH3201" i="5"/>
  <c r="AI3201" i="5"/>
  <c r="AJ3201" i="5"/>
  <c r="D3202" i="5"/>
  <c r="AG3202" i="5"/>
  <c r="AH3202" i="5"/>
  <c r="AI3202" i="5"/>
  <c r="AJ3202" i="5"/>
  <c r="D3203" i="5"/>
  <c r="AG3203" i="5"/>
  <c r="AH3203" i="5"/>
  <c r="AI3203" i="5"/>
  <c r="AJ3203" i="5"/>
  <c r="D3204" i="5"/>
  <c r="AG3204" i="5"/>
  <c r="AH3204" i="5"/>
  <c r="AI3204" i="5"/>
  <c r="AJ3204" i="5"/>
  <c r="D3205" i="5"/>
  <c r="AG3205" i="5"/>
  <c r="AH3205" i="5"/>
  <c r="AI3205" i="5"/>
  <c r="AJ3205" i="5"/>
  <c r="D3206" i="5"/>
  <c r="AG3206" i="5"/>
  <c r="AH3206" i="5"/>
  <c r="AI3206" i="5"/>
  <c r="AJ3206" i="5"/>
  <c r="D3207" i="5"/>
  <c r="AG3207" i="5"/>
  <c r="AH3207" i="5"/>
  <c r="AI3207" i="5"/>
  <c r="AJ3207" i="5"/>
  <c r="D3208" i="5"/>
  <c r="AG3208" i="5"/>
  <c r="AH3208" i="5"/>
  <c r="AI3208" i="5"/>
  <c r="AJ3208" i="5"/>
  <c r="D3209" i="5"/>
  <c r="AG3209" i="5"/>
  <c r="AH3209" i="5"/>
  <c r="AI3209" i="5"/>
  <c r="AJ3209" i="5"/>
  <c r="D3210" i="5"/>
  <c r="AG3210" i="5"/>
  <c r="AH3210" i="5"/>
  <c r="AI3210" i="5"/>
  <c r="AJ3210" i="5"/>
  <c r="D3211" i="5"/>
  <c r="AG3211" i="5"/>
  <c r="AH3211" i="5"/>
  <c r="AI3211" i="5"/>
  <c r="AJ3211" i="5"/>
  <c r="D3212" i="5"/>
  <c r="AG3212" i="5"/>
  <c r="AH3212" i="5"/>
  <c r="AI3212" i="5"/>
  <c r="AJ3212" i="5"/>
  <c r="D3213" i="5"/>
  <c r="AG3213" i="5"/>
  <c r="AH3213" i="5"/>
  <c r="AI3213" i="5"/>
  <c r="AJ3213" i="5"/>
  <c r="D3214" i="5"/>
  <c r="AG3214" i="5"/>
  <c r="AH3214" i="5"/>
  <c r="AI3214" i="5"/>
  <c r="AJ3214" i="5"/>
  <c r="D3215" i="5"/>
  <c r="AG3215" i="5"/>
  <c r="AH3215" i="5"/>
  <c r="AI3215" i="5"/>
  <c r="AJ3215" i="5"/>
  <c r="D3216" i="5"/>
  <c r="AG3216" i="5"/>
  <c r="AH3216" i="5"/>
  <c r="AI3216" i="5"/>
  <c r="AJ3216" i="5"/>
  <c r="D3217" i="5"/>
  <c r="AG3217" i="5"/>
  <c r="AH3217" i="5"/>
  <c r="AI3217" i="5"/>
  <c r="AJ3217" i="5"/>
  <c r="D3218" i="5"/>
  <c r="AG3218" i="5"/>
  <c r="AH3218" i="5"/>
  <c r="AI3218" i="5"/>
  <c r="AJ3218" i="5"/>
  <c r="D3219" i="5"/>
  <c r="AG3219" i="5"/>
  <c r="AH3219" i="5"/>
  <c r="AI3219" i="5"/>
  <c r="AJ3219" i="5"/>
  <c r="D3220" i="5"/>
  <c r="AG3220" i="5"/>
  <c r="AH3220" i="5"/>
  <c r="AI3220" i="5"/>
  <c r="AJ3220" i="5"/>
  <c r="D3221" i="5"/>
  <c r="AG3221" i="5"/>
  <c r="AH3221" i="5"/>
  <c r="AI3221" i="5"/>
  <c r="AJ3221" i="5"/>
  <c r="D3222" i="5"/>
  <c r="AG3222" i="5"/>
  <c r="AH3222" i="5"/>
  <c r="AI3222" i="5"/>
  <c r="AJ3222" i="5"/>
  <c r="D3223" i="5"/>
  <c r="AG3223" i="5"/>
  <c r="AH3223" i="5"/>
  <c r="AI3223" i="5"/>
  <c r="AJ3223" i="5"/>
  <c r="D3224" i="5"/>
  <c r="AG3224" i="5"/>
  <c r="AH3224" i="5"/>
  <c r="AI3224" i="5"/>
  <c r="AJ3224" i="5"/>
  <c r="D3225" i="5"/>
  <c r="AG3225" i="5"/>
  <c r="AH3225" i="5"/>
  <c r="AI3225" i="5"/>
  <c r="AJ3225" i="5"/>
  <c r="D3226" i="5"/>
  <c r="AG3226" i="5"/>
  <c r="AH3226" i="5"/>
  <c r="AI3226" i="5"/>
  <c r="AJ3226" i="5"/>
  <c r="D3227" i="5"/>
  <c r="AG3227" i="5"/>
  <c r="AH3227" i="5"/>
  <c r="AI3227" i="5"/>
  <c r="AJ3227" i="5"/>
  <c r="D3228" i="5"/>
  <c r="AG3228" i="5"/>
  <c r="AH3228" i="5"/>
  <c r="AI3228" i="5"/>
  <c r="AJ3228" i="5"/>
  <c r="D3229" i="5"/>
  <c r="AG3229" i="5"/>
  <c r="AH3229" i="5"/>
  <c r="AI3229" i="5"/>
  <c r="AJ3229" i="5"/>
  <c r="D3230" i="5"/>
  <c r="AG3230" i="5"/>
  <c r="AH3230" i="5"/>
  <c r="AI3230" i="5"/>
  <c r="AJ3230" i="5"/>
  <c r="D3231" i="5"/>
  <c r="AG3231" i="5"/>
  <c r="AH3231" i="5"/>
  <c r="AI3231" i="5"/>
  <c r="AJ3231" i="5"/>
  <c r="D3232" i="5"/>
  <c r="AG3232" i="5"/>
  <c r="AH3232" i="5"/>
  <c r="AI3232" i="5"/>
  <c r="AJ3232" i="5"/>
  <c r="D3233" i="5"/>
  <c r="AG3233" i="5"/>
  <c r="AH3233" i="5"/>
  <c r="AI3233" i="5"/>
  <c r="AJ3233" i="5"/>
  <c r="D3234" i="5"/>
  <c r="AG3234" i="5"/>
  <c r="AH3234" i="5"/>
  <c r="AI3234" i="5"/>
  <c r="AJ3234" i="5"/>
  <c r="D3235" i="5"/>
  <c r="AG3235" i="5"/>
  <c r="AH3235" i="5"/>
  <c r="AI3235" i="5"/>
  <c r="AJ3235" i="5"/>
  <c r="D3236" i="5"/>
  <c r="AG3236" i="5"/>
  <c r="AH3236" i="5"/>
  <c r="AI3236" i="5"/>
  <c r="AJ3236" i="5"/>
  <c r="D3237" i="5"/>
  <c r="AG3237" i="5"/>
  <c r="AH3237" i="5"/>
  <c r="AI3237" i="5"/>
  <c r="AJ3237" i="5"/>
  <c r="D3238" i="5"/>
  <c r="AG3238" i="5"/>
  <c r="AH3238" i="5"/>
  <c r="AI3238" i="5"/>
  <c r="AJ3238" i="5"/>
  <c r="D3239" i="5"/>
  <c r="AG3239" i="5"/>
  <c r="AH3239" i="5"/>
  <c r="AI3239" i="5"/>
  <c r="AJ3239" i="5"/>
  <c r="D3240" i="5"/>
  <c r="AG3240" i="5"/>
  <c r="AH3240" i="5"/>
  <c r="AI3240" i="5"/>
  <c r="AJ3240" i="5"/>
  <c r="D3241" i="5"/>
  <c r="AG3241" i="5"/>
  <c r="AH3241" i="5"/>
  <c r="AI3241" i="5"/>
  <c r="AJ3241" i="5"/>
  <c r="D3242" i="5"/>
  <c r="AG3242" i="5"/>
  <c r="AH3242" i="5"/>
  <c r="AI3242" i="5"/>
  <c r="AJ3242" i="5"/>
  <c r="D3243" i="5"/>
  <c r="AG3243" i="5"/>
  <c r="AH3243" i="5"/>
  <c r="AI3243" i="5"/>
  <c r="AJ3243" i="5"/>
  <c r="D3244" i="5"/>
  <c r="AG3244" i="5"/>
  <c r="AH3244" i="5"/>
  <c r="AI3244" i="5"/>
  <c r="AJ3244" i="5"/>
  <c r="D3245" i="5"/>
  <c r="AG3245" i="5"/>
  <c r="AH3245" i="5"/>
  <c r="AI3245" i="5"/>
  <c r="AJ3245" i="5"/>
  <c r="D3246" i="5"/>
  <c r="AG3246" i="5"/>
  <c r="AH3246" i="5"/>
  <c r="AI3246" i="5"/>
  <c r="AJ3246" i="5"/>
  <c r="D3247" i="5"/>
  <c r="AG3247" i="5"/>
  <c r="AH3247" i="5"/>
  <c r="AI3247" i="5"/>
  <c r="AJ3247" i="5"/>
  <c r="D3248" i="5"/>
  <c r="AG3248" i="5"/>
  <c r="AH3248" i="5"/>
  <c r="AI3248" i="5"/>
  <c r="AJ3248" i="5"/>
  <c r="D3249" i="5"/>
  <c r="AG3249" i="5"/>
  <c r="AH3249" i="5"/>
  <c r="AI3249" i="5"/>
  <c r="AJ3249" i="5"/>
  <c r="D3250" i="5"/>
  <c r="AG3250" i="5"/>
  <c r="AH3250" i="5"/>
  <c r="AI3250" i="5"/>
  <c r="AJ3250" i="5"/>
  <c r="D3251" i="5"/>
  <c r="AG3251" i="5"/>
  <c r="AH3251" i="5"/>
  <c r="AI3251" i="5"/>
  <c r="AJ3251" i="5"/>
  <c r="D3252" i="5"/>
  <c r="AG3252" i="5"/>
  <c r="AH3252" i="5"/>
  <c r="AI3252" i="5"/>
  <c r="AJ3252" i="5"/>
  <c r="D3253" i="5"/>
  <c r="AG3253" i="5"/>
  <c r="AH3253" i="5"/>
  <c r="AI3253" i="5"/>
  <c r="AJ3253" i="5"/>
  <c r="D3254" i="5"/>
  <c r="AG3254" i="5"/>
  <c r="AH3254" i="5"/>
  <c r="AI3254" i="5"/>
  <c r="AJ3254" i="5"/>
  <c r="D3255" i="5"/>
  <c r="AG3255" i="5"/>
  <c r="AH3255" i="5"/>
  <c r="AI3255" i="5"/>
  <c r="AJ3255" i="5"/>
  <c r="D3256" i="5"/>
  <c r="AG3256" i="5"/>
  <c r="AH3256" i="5"/>
  <c r="AI3256" i="5"/>
  <c r="AJ3256" i="5"/>
  <c r="D3257" i="5"/>
  <c r="AG3257" i="5"/>
  <c r="AH3257" i="5"/>
  <c r="AI3257" i="5"/>
  <c r="AJ3257" i="5"/>
  <c r="K3258" i="5"/>
  <c r="L3258" i="5"/>
  <c r="M3258" i="5"/>
  <c r="N3258" i="5"/>
  <c r="O3258" i="5"/>
  <c r="P3258" i="5"/>
  <c r="Q3258" i="5"/>
  <c r="R3258" i="5"/>
  <c r="S3258" i="5"/>
  <c r="T3258" i="5"/>
  <c r="U3258" i="5"/>
  <c r="V3258" i="5"/>
  <c r="W3258" i="5"/>
  <c r="X3258" i="5"/>
  <c r="Y3258" i="5"/>
  <c r="Z3258" i="5"/>
  <c r="AA3258" i="5"/>
  <c r="AB3258" i="5"/>
  <c r="AC3258" i="5"/>
  <c r="AD3258" i="5"/>
  <c r="D3289" i="5"/>
  <c r="AG3289" i="5" s="1"/>
  <c r="BU3289" i="5" s="1"/>
  <c r="BV3289" i="5" s="1"/>
  <c r="AH3289" i="5"/>
  <c r="AI3289" i="5"/>
  <c r="AJ3289" i="5"/>
  <c r="AK3289" i="5"/>
  <c r="AL3289" i="5"/>
  <c r="AM3289" i="5"/>
  <c r="AN3289" i="5"/>
  <c r="AO3289" i="5"/>
  <c r="AP3289" i="5"/>
  <c r="AQ3289" i="5"/>
  <c r="AR3289" i="5"/>
  <c r="AS3289" i="5"/>
  <c r="AT3289" i="5"/>
  <c r="AU3289" i="5"/>
  <c r="AV3289" i="5"/>
  <c r="AW3289" i="5"/>
  <c r="AX3289" i="5"/>
  <c r="AY3289" i="5"/>
  <c r="AZ3289" i="5"/>
  <c r="BA3289" i="5"/>
  <c r="BB3289" i="5"/>
  <c r="BC3289" i="5"/>
  <c r="BD3289" i="5"/>
  <c r="BE3289" i="5"/>
  <c r="BF3289" i="5"/>
  <c r="BG3289" i="5"/>
  <c r="BH3289" i="5"/>
  <c r="D3290" i="5"/>
  <c r="AG3290" i="5" s="1"/>
  <c r="BU3290" i="5" s="1"/>
  <c r="BV3290" i="5" s="1"/>
  <c r="AH3290" i="5"/>
  <c r="AI3290" i="5"/>
  <c r="AJ3290" i="5"/>
  <c r="AK3290" i="5"/>
  <c r="AL3290" i="5"/>
  <c r="AM3290" i="5"/>
  <c r="AN3290" i="5"/>
  <c r="AP3290" i="5" s="1"/>
  <c r="AO3290" i="5"/>
  <c r="AQ3290" i="5"/>
  <c r="AR3290" i="5"/>
  <c r="AS3290" i="5"/>
  <c r="AT3290" i="5"/>
  <c r="AU3290" i="5"/>
  <c r="AV3290" i="5"/>
  <c r="AX3290" i="5" s="1"/>
  <c r="AW3290" i="5"/>
  <c r="AY3290" i="5"/>
  <c r="AZ3290" i="5"/>
  <c r="BA3290" i="5"/>
  <c r="BB3290" i="5"/>
  <c r="BC3290" i="5"/>
  <c r="BD3290" i="5"/>
  <c r="BE3290" i="5"/>
  <c r="BF3290" i="5"/>
  <c r="BG3290" i="5"/>
  <c r="BH3290" i="5"/>
  <c r="D3291" i="5"/>
  <c r="AG3291" i="5"/>
  <c r="BU3291" i="5" s="1"/>
  <c r="AH3291" i="5"/>
  <c r="AI3291" i="5"/>
  <c r="AJ3291" i="5"/>
  <c r="AK3291" i="5"/>
  <c r="AL3291" i="5"/>
  <c r="AM3291" i="5"/>
  <c r="AN3291" i="5"/>
  <c r="AO3291" i="5"/>
  <c r="AQ3291" i="5"/>
  <c r="AR3291" i="5"/>
  <c r="AS3291" i="5"/>
  <c r="AT3291" i="5"/>
  <c r="AU3291" i="5"/>
  <c r="AV3291" i="5"/>
  <c r="AX3291" i="5" s="1"/>
  <c r="AW3291" i="5"/>
  <c r="AY3291" i="5"/>
  <c r="AZ3291" i="5"/>
  <c r="BA3291" i="5"/>
  <c r="BB3291" i="5"/>
  <c r="BC3291" i="5"/>
  <c r="BD3291" i="5"/>
  <c r="BE3291" i="5"/>
  <c r="BF3291" i="5"/>
  <c r="BG3291" i="5"/>
  <c r="BH3291" i="5"/>
  <c r="D3292" i="5"/>
  <c r="AG3292" i="5" s="1"/>
  <c r="BU3292" i="5" s="1"/>
  <c r="AH3292" i="5"/>
  <c r="AI3292" i="5"/>
  <c r="AJ3292" i="5"/>
  <c r="AK3292" i="5"/>
  <c r="AL3292" i="5"/>
  <c r="AM3292" i="5"/>
  <c r="AN3292" i="5"/>
  <c r="AO3292" i="5"/>
  <c r="AP3292" i="5"/>
  <c r="AQ3292" i="5"/>
  <c r="AR3292" i="5"/>
  <c r="AS3292" i="5"/>
  <c r="AT3292" i="5"/>
  <c r="AU3292" i="5"/>
  <c r="AV3292" i="5"/>
  <c r="AW3292" i="5"/>
  <c r="AX3292" i="5"/>
  <c r="AY3292" i="5"/>
  <c r="AZ3292" i="5"/>
  <c r="BA3292" i="5"/>
  <c r="BB3292" i="5"/>
  <c r="BC3292" i="5"/>
  <c r="BD3292" i="5"/>
  <c r="BE3292" i="5"/>
  <c r="BF3292" i="5"/>
  <c r="BG3292" i="5"/>
  <c r="BH3292" i="5"/>
  <c r="D3293" i="5"/>
  <c r="AG3293" i="5" s="1"/>
  <c r="BU3293" i="5" s="1"/>
  <c r="BV3293" i="5" s="1"/>
  <c r="AH3293" i="5"/>
  <c r="AI3293" i="5"/>
  <c r="AJ3293" i="5"/>
  <c r="AK3293" i="5"/>
  <c r="AL3293" i="5"/>
  <c r="AM3293" i="5"/>
  <c r="AN3293" i="5"/>
  <c r="AO3293" i="5"/>
  <c r="AP3293" i="5" s="1"/>
  <c r="AQ3293" i="5"/>
  <c r="AR3293" i="5"/>
  <c r="AS3293" i="5"/>
  <c r="AT3293" i="5"/>
  <c r="AU3293" i="5"/>
  <c r="AV3293" i="5"/>
  <c r="AW3293" i="5"/>
  <c r="AX3293" i="5" s="1"/>
  <c r="AY3293" i="5"/>
  <c r="AZ3293" i="5"/>
  <c r="BA3293" i="5"/>
  <c r="BB3293" i="5"/>
  <c r="BC3293" i="5"/>
  <c r="BD3293" i="5"/>
  <c r="BE3293" i="5"/>
  <c r="BF3293" i="5"/>
  <c r="BG3293" i="5"/>
  <c r="BH3293" i="5"/>
  <c r="D3294" i="5"/>
  <c r="AG3294" i="5" s="1"/>
  <c r="BU3294" i="5" s="1"/>
  <c r="AH3294" i="5"/>
  <c r="AI3294" i="5"/>
  <c r="AJ3294" i="5"/>
  <c r="AK3294" i="5"/>
  <c r="AL3294" i="5"/>
  <c r="AM3294" i="5"/>
  <c r="AN3294" i="5"/>
  <c r="AO3294" i="5"/>
  <c r="AP3294" i="5"/>
  <c r="AQ3294" i="5"/>
  <c r="AR3294" i="5"/>
  <c r="AS3294" i="5"/>
  <c r="AT3294" i="5"/>
  <c r="AU3294" i="5"/>
  <c r="AV3294" i="5"/>
  <c r="AW3294" i="5"/>
  <c r="AX3294" i="5"/>
  <c r="AY3294" i="5"/>
  <c r="AZ3294" i="5"/>
  <c r="BA3294" i="5"/>
  <c r="BB3294" i="5"/>
  <c r="BC3294" i="5"/>
  <c r="BD3294" i="5"/>
  <c r="BE3294" i="5"/>
  <c r="BF3294" i="5"/>
  <c r="BG3294" i="5"/>
  <c r="BH3294" i="5"/>
  <c r="D3295" i="5"/>
  <c r="AG3295" i="5"/>
  <c r="BU3295" i="5" s="1"/>
  <c r="AH3295" i="5"/>
  <c r="AI3295" i="5"/>
  <c r="AJ3295" i="5"/>
  <c r="AK3295" i="5"/>
  <c r="AL3295" i="5"/>
  <c r="AM3295" i="5"/>
  <c r="AN3295" i="5"/>
  <c r="AP3295" i="5" s="1"/>
  <c r="AO3295" i="5"/>
  <c r="AQ3295" i="5"/>
  <c r="AR3295" i="5"/>
  <c r="AS3295" i="5"/>
  <c r="AT3295" i="5"/>
  <c r="AU3295" i="5"/>
  <c r="AV3295" i="5"/>
  <c r="AW3295" i="5"/>
  <c r="AY3295" i="5"/>
  <c r="AZ3295" i="5"/>
  <c r="BA3295" i="5"/>
  <c r="BB3295" i="5"/>
  <c r="BC3295" i="5"/>
  <c r="BD3295" i="5"/>
  <c r="BE3295" i="5"/>
  <c r="BF3295" i="5"/>
  <c r="BG3295" i="5"/>
  <c r="BH3295" i="5"/>
  <c r="D3296" i="5"/>
  <c r="AG3296" i="5" s="1"/>
  <c r="BU3296" i="5" s="1"/>
  <c r="AH3296" i="5"/>
  <c r="AI3296" i="5"/>
  <c r="AJ3296" i="5"/>
  <c r="AK3296" i="5"/>
  <c r="AL3296" i="5"/>
  <c r="AM3296" i="5"/>
  <c r="AN3296" i="5"/>
  <c r="AO3296" i="5"/>
  <c r="AP3296" i="5"/>
  <c r="AQ3296" i="5"/>
  <c r="AR3296" i="5"/>
  <c r="AS3296" i="5"/>
  <c r="AT3296" i="5"/>
  <c r="AU3296" i="5"/>
  <c r="AV3296" i="5"/>
  <c r="AW3296" i="5"/>
  <c r="AX3296" i="5"/>
  <c r="AY3296" i="5"/>
  <c r="AZ3296" i="5"/>
  <c r="BA3296" i="5"/>
  <c r="BB3296" i="5"/>
  <c r="BC3296" i="5"/>
  <c r="BD3296" i="5"/>
  <c r="BE3296" i="5"/>
  <c r="BF3296" i="5"/>
  <c r="BG3296" i="5"/>
  <c r="BH3296" i="5"/>
  <c r="D3297" i="5"/>
  <c r="AG3297" i="5" s="1"/>
  <c r="BU3297" i="5" s="1"/>
  <c r="AH3297" i="5"/>
  <c r="AI3297" i="5"/>
  <c r="AJ3297" i="5"/>
  <c r="AK3297" i="5"/>
  <c r="AL3297" i="5"/>
  <c r="AM3297" i="5"/>
  <c r="AN3297" i="5"/>
  <c r="AO3297" i="5"/>
  <c r="AP3297" i="5"/>
  <c r="AQ3297" i="5"/>
  <c r="AR3297" i="5"/>
  <c r="AS3297" i="5"/>
  <c r="AT3297" i="5"/>
  <c r="AU3297" i="5"/>
  <c r="AV3297" i="5"/>
  <c r="AW3297" i="5"/>
  <c r="AX3297" i="5"/>
  <c r="AY3297" i="5"/>
  <c r="AZ3297" i="5"/>
  <c r="BA3297" i="5"/>
  <c r="BB3297" i="5"/>
  <c r="BC3297" i="5"/>
  <c r="BD3297" i="5"/>
  <c r="BE3297" i="5"/>
  <c r="BF3297" i="5"/>
  <c r="BG3297" i="5"/>
  <c r="BH3297" i="5"/>
  <c r="D3298" i="5"/>
  <c r="AG3298" i="5" s="1"/>
  <c r="BU3298" i="5" s="1"/>
  <c r="AH3298" i="5"/>
  <c r="AI3298" i="5"/>
  <c r="AJ3298" i="5"/>
  <c r="AK3298" i="5"/>
  <c r="AL3298" i="5"/>
  <c r="AM3298" i="5"/>
  <c r="AN3298" i="5"/>
  <c r="AP3298" i="5" s="1"/>
  <c r="AO3298" i="5"/>
  <c r="AQ3298" i="5"/>
  <c r="AR3298" i="5"/>
  <c r="AS3298" i="5"/>
  <c r="AT3298" i="5"/>
  <c r="AU3298" i="5"/>
  <c r="AV3298" i="5"/>
  <c r="AX3298" i="5" s="1"/>
  <c r="AW3298" i="5"/>
  <c r="AY3298" i="5"/>
  <c r="AZ3298" i="5"/>
  <c r="BA3298" i="5"/>
  <c r="BB3298" i="5"/>
  <c r="BC3298" i="5"/>
  <c r="BD3298" i="5"/>
  <c r="BE3298" i="5"/>
  <c r="BF3298" i="5"/>
  <c r="BG3298" i="5"/>
  <c r="BH3298" i="5"/>
  <c r="D3299" i="5"/>
  <c r="AG3299" i="5" s="1"/>
  <c r="BU3299" i="5" s="1"/>
  <c r="AH3299" i="5"/>
  <c r="AI3299" i="5"/>
  <c r="AJ3299" i="5"/>
  <c r="AK3299" i="5"/>
  <c r="AL3299" i="5"/>
  <c r="AM3299" i="5"/>
  <c r="AN3299" i="5"/>
  <c r="AO3299" i="5"/>
  <c r="AQ3299" i="5"/>
  <c r="AR3299" i="5"/>
  <c r="AS3299" i="5"/>
  <c r="AT3299" i="5"/>
  <c r="AU3299" i="5"/>
  <c r="AV3299" i="5"/>
  <c r="AX3299" i="5" s="1"/>
  <c r="AW3299" i="5"/>
  <c r="AY3299" i="5"/>
  <c r="AZ3299" i="5"/>
  <c r="BA3299" i="5"/>
  <c r="BB3299" i="5"/>
  <c r="BC3299" i="5"/>
  <c r="BD3299" i="5"/>
  <c r="BE3299" i="5"/>
  <c r="BF3299" i="5"/>
  <c r="BG3299" i="5"/>
  <c r="BH3299" i="5"/>
  <c r="D3300" i="5"/>
  <c r="AG3300" i="5" s="1"/>
  <c r="BU3300" i="5" s="1"/>
  <c r="AH3300" i="5"/>
  <c r="AI3300" i="5"/>
  <c r="AJ3300" i="5"/>
  <c r="AK3300" i="5"/>
  <c r="AL3300" i="5"/>
  <c r="AM3300" i="5"/>
  <c r="AN3300" i="5"/>
  <c r="AO3300" i="5"/>
  <c r="AP3300" i="5"/>
  <c r="AQ3300" i="5"/>
  <c r="AR3300" i="5"/>
  <c r="AS3300" i="5"/>
  <c r="AT3300" i="5"/>
  <c r="AU3300" i="5"/>
  <c r="AV3300" i="5"/>
  <c r="AW3300" i="5"/>
  <c r="AX3300" i="5"/>
  <c r="AY3300" i="5"/>
  <c r="AZ3300" i="5"/>
  <c r="BA3300" i="5"/>
  <c r="BB3300" i="5"/>
  <c r="BC3300" i="5"/>
  <c r="BD3300" i="5"/>
  <c r="BE3300" i="5"/>
  <c r="BF3300" i="5"/>
  <c r="BG3300" i="5"/>
  <c r="BH3300" i="5"/>
  <c r="D3301" i="5"/>
  <c r="AG3301" i="5"/>
  <c r="BU3301" i="5" s="1"/>
  <c r="AH3301" i="5"/>
  <c r="AI3301" i="5"/>
  <c r="AJ3301" i="5"/>
  <c r="AK3301" i="5"/>
  <c r="AL3301" i="5"/>
  <c r="AM3301" i="5"/>
  <c r="AN3301" i="5"/>
  <c r="AO3301" i="5"/>
  <c r="AP3301" i="5" s="1"/>
  <c r="AQ3301" i="5"/>
  <c r="AR3301" i="5"/>
  <c r="AS3301" i="5"/>
  <c r="AT3301" i="5"/>
  <c r="AU3301" i="5"/>
  <c r="AV3301" i="5"/>
  <c r="AW3301" i="5"/>
  <c r="AX3301" i="5" s="1"/>
  <c r="AY3301" i="5"/>
  <c r="AZ3301" i="5"/>
  <c r="BA3301" i="5"/>
  <c r="BB3301" i="5"/>
  <c r="BC3301" i="5"/>
  <c r="BD3301" i="5"/>
  <c r="BE3301" i="5"/>
  <c r="BF3301" i="5"/>
  <c r="BG3301" i="5"/>
  <c r="BH3301" i="5"/>
  <c r="D3302" i="5"/>
  <c r="AG3302" i="5" s="1"/>
  <c r="BU3302" i="5" s="1"/>
  <c r="AH3302" i="5"/>
  <c r="AI3302" i="5"/>
  <c r="AJ3302" i="5"/>
  <c r="AL3302" i="5" s="1"/>
  <c r="AK3302" i="5"/>
  <c r="AM3302" i="5"/>
  <c r="AN3302" i="5"/>
  <c r="AP3302" i="5" s="1"/>
  <c r="AO3302" i="5"/>
  <c r="AQ3302" i="5"/>
  <c r="AR3302" i="5"/>
  <c r="AT3302" i="5" s="1"/>
  <c r="AS3302" i="5"/>
  <c r="AU3302" i="5"/>
  <c r="AV3302" i="5"/>
  <c r="AW3302" i="5"/>
  <c r="AX3302" i="5"/>
  <c r="AY3302" i="5"/>
  <c r="AZ3302" i="5"/>
  <c r="BB3302" i="5" s="1"/>
  <c r="BA3302" i="5"/>
  <c r="BC3302" i="5"/>
  <c r="BD3302" i="5"/>
  <c r="BE3302" i="5"/>
  <c r="BF3302" i="5"/>
  <c r="BG3302" i="5"/>
  <c r="BH3302" i="5"/>
  <c r="D3303" i="5"/>
  <c r="AG3303" i="5" s="1"/>
  <c r="BU3303" i="5" s="1"/>
  <c r="BV3303" i="5" s="1"/>
  <c r="AH3303" i="5"/>
  <c r="AI3303" i="5"/>
  <c r="AJ3303" i="5"/>
  <c r="AL3303" i="5" s="1"/>
  <c r="AK3303" i="5"/>
  <c r="AM3303" i="5"/>
  <c r="AN3303" i="5"/>
  <c r="AP3303" i="5" s="1"/>
  <c r="AO3303" i="5"/>
  <c r="AQ3303" i="5"/>
  <c r="AR3303" i="5"/>
  <c r="AT3303" i="5" s="1"/>
  <c r="AS3303" i="5"/>
  <c r="AU3303" i="5"/>
  <c r="AV3303" i="5"/>
  <c r="AX3303" i="5" s="1"/>
  <c r="AW3303" i="5"/>
  <c r="AY3303" i="5"/>
  <c r="AZ3303" i="5"/>
  <c r="BB3303" i="5" s="1"/>
  <c r="BA3303" i="5"/>
  <c r="BC3303" i="5"/>
  <c r="BD3303" i="5"/>
  <c r="BE3303" i="5"/>
  <c r="BF3303" i="5"/>
  <c r="BG3303" i="5"/>
  <c r="BH3303" i="5"/>
  <c r="D3304" i="5"/>
  <c r="AG3304" i="5" s="1"/>
  <c r="BU3304" i="5" s="1"/>
  <c r="BV3304" i="5" s="1"/>
  <c r="AH3304" i="5"/>
  <c r="AI3304" i="5"/>
  <c r="AJ3304" i="5"/>
  <c r="AK3304" i="5"/>
  <c r="AL3304" i="5"/>
  <c r="AM3304" i="5"/>
  <c r="AN3304" i="5"/>
  <c r="AO3304" i="5"/>
  <c r="AP3304" i="5"/>
  <c r="AQ3304" i="5"/>
  <c r="AR3304" i="5"/>
  <c r="AS3304" i="5"/>
  <c r="AT3304" i="5"/>
  <c r="AU3304" i="5"/>
  <c r="AV3304" i="5"/>
  <c r="AW3304" i="5"/>
  <c r="AX3304" i="5"/>
  <c r="AY3304" i="5"/>
  <c r="AZ3304" i="5"/>
  <c r="BA3304" i="5"/>
  <c r="BB3304" i="5"/>
  <c r="BC3304" i="5"/>
  <c r="BD3304" i="5"/>
  <c r="BE3304" i="5"/>
  <c r="BF3304" i="5"/>
  <c r="BG3304" i="5"/>
  <c r="BH3304" i="5"/>
  <c r="D3305" i="5"/>
  <c r="AG3305" i="5" s="1"/>
  <c r="BU3305" i="5" s="1"/>
  <c r="AH3305" i="5"/>
  <c r="AI3305" i="5"/>
  <c r="AJ3305" i="5"/>
  <c r="AK3305" i="5"/>
  <c r="AL3305" i="5"/>
  <c r="AM3305" i="5"/>
  <c r="AN3305" i="5"/>
  <c r="AO3305" i="5"/>
  <c r="AP3305" i="5"/>
  <c r="AQ3305" i="5"/>
  <c r="AR3305" i="5"/>
  <c r="AS3305" i="5"/>
  <c r="AT3305" i="5"/>
  <c r="AU3305" i="5"/>
  <c r="AV3305" i="5"/>
  <c r="AW3305" i="5"/>
  <c r="AX3305" i="5"/>
  <c r="AY3305" i="5"/>
  <c r="AZ3305" i="5"/>
  <c r="BA3305" i="5"/>
  <c r="BB3305" i="5"/>
  <c r="BC3305" i="5"/>
  <c r="BD3305" i="5"/>
  <c r="BE3305" i="5"/>
  <c r="BF3305" i="5"/>
  <c r="BG3305" i="5"/>
  <c r="BH3305" i="5"/>
  <c r="D3306" i="5"/>
  <c r="AG3306" i="5" s="1"/>
  <c r="BU3306" i="5" s="1"/>
  <c r="AH3306" i="5"/>
  <c r="AI3306" i="5"/>
  <c r="AJ3306" i="5"/>
  <c r="AK3306" i="5"/>
  <c r="AL3306" i="5"/>
  <c r="AM3306" i="5"/>
  <c r="AN3306" i="5"/>
  <c r="AP3306" i="5" s="1"/>
  <c r="AO3306" i="5"/>
  <c r="AQ3306" i="5"/>
  <c r="AR3306" i="5"/>
  <c r="AS3306" i="5"/>
  <c r="AT3306" i="5"/>
  <c r="AU3306" i="5"/>
  <c r="AV3306" i="5"/>
  <c r="AX3306" i="5" s="1"/>
  <c r="AW3306" i="5"/>
  <c r="AY3306" i="5"/>
  <c r="AZ3306" i="5"/>
  <c r="BB3306" i="5" s="1"/>
  <c r="BA3306" i="5"/>
  <c r="BC3306" i="5"/>
  <c r="BD3306" i="5"/>
  <c r="BE3306" i="5"/>
  <c r="BF3306" i="5"/>
  <c r="BG3306" i="5"/>
  <c r="BH3306" i="5"/>
  <c r="D3307" i="5"/>
  <c r="AG3307" i="5"/>
  <c r="BU3307" i="5" s="1"/>
  <c r="AH3307" i="5"/>
  <c r="AI3307" i="5"/>
  <c r="AJ3307" i="5"/>
  <c r="AL3307" i="5" s="1"/>
  <c r="AK3307" i="5"/>
  <c r="AM3307" i="5"/>
  <c r="AN3307" i="5"/>
  <c r="AP3307" i="5" s="1"/>
  <c r="AO3307" i="5"/>
  <c r="AQ3307" i="5"/>
  <c r="AR3307" i="5"/>
  <c r="AT3307" i="5" s="1"/>
  <c r="AS3307" i="5"/>
  <c r="AU3307" i="5"/>
  <c r="AV3307" i="5"/>
  <c r="AX3307" i="5" s="1"/>
  <c r="AW3307" i="5"/>
  <c r="AY3307" i="5"/>
  <c r="AZ3307" i="5"/>
  <c r="BB3307" i="5" s="1"/>
  <c r="BA3307" i="5"/>
  <c r="BC3307" i="5"/>
  <c r="BD3307" i="5"/>
  <c r="BE3307" i="5"/>
  <c r="BF3307" i="5"/>
  <c r="BG3307" i="5"/>
  <c r="BH3307" i="5"/>
  <c r="D3308" i="5"/>
  <c r="AG3308" i="5" s="1"/>
  <c r="BU3308" i="5" s="1"/>
  <c r="AH3308" i="5"/>
  <c r="AI3308" i="5"/>
  <c r="AJ3308" i="5"/>
  <c r="AK3308" i="5"/>
  <c r="AL3308" i="5"/>
  <c r="AM3308" i="5"/>
  <c r="AN3308" i="5"/>
  <c r="AP3308" i="5" s="1"/>
  <c r="AO3308" i="5"/>
  <c r="AQ3308" i="5"/>
  <c r="AR3308" i="5"/>
  <c r="AS3308" i="5"/>
  <c r="AT3308" i="5"/>
  <c r="AU3308" i="5"/>
  <c r="AV3308" i="5"/>
  <c r="AX3308" i="5" s="1"/>
  <c r="AW3308" i="5"/>
  <c r="AY3308" i="5"/>
  <c r="AZ3308" i="5"/>
  <c r="BA3308" i="5"/>
  <c r="BB3308" i="5"/>
  <c r="BC3308" i="5"/>
  <c r="BD3308" i="5"/>
  <c r="BE3308" i="5"/>
  <c r="BF3308" i="5"/>
  <c r="BG3308" i="5"/>
  <c r="BH3308" i="5"/>
  <c r="D3309" i="5"/>
  <c r="AG3309" i="5" s="1"/>
  <c r="BU3309" i="5" s="1"/>
  <c r="AH3309" i="5"/>
  <c r="AI3309" i="5"/>
  <c r="AJ3309" i="5"/>
  <c r="AK3309" i="5"/>
  <c r="AL3309" i="5"/>
  <c r="AM3309" i="5"/>
  <c r="AN3309" i="5"/>
  <c r="AO3309" i="5"/>
  <c r="AP3309" i="5" s="1"/>
  <c r="AQ3309" i="5"/>
  <c r="AR3309" i="5"/>
  <c r="AS3309" i="5"/>
  <c r="AT3309" i="5"/>
  <c r="AU3309" i="5"/>
  <c r="AV3309" i="5"/>
  <c r="AW3309" i="5"/>
  <c r="AX3309" i="5" s="1"/>
  <c r="AY3309" i="5"/>
  <c r="AZ3309" i="5"/>
  <c r="BA3309" i="5"/>
  <c r="BB3309" i="5"/>
  <c r="BC3309" i="5"/>
  <c r="BD3309" i="5"/>
  <c r="BE3309" i="5"/>
  <c r="BF3309" i="5"/>
  <c r="BG3309" i="5"/>
  <c r="BH3309" i="5"/>
  <c r="D3310" i="5"/>
  <c r="AG3310" i="5" s="1"/>
  <c r="BU3310" i="5" s="1"/>
  <c r="AH3310" i="5"/>
  <c r="AI3310" i="5"/>
  <c r="AJ3310" i="5"/>
  <c r="AL3310" i="5" s="1"/>
  <c r="AK3310" i="5"/>
  <c r="AM3310" i="5"/>
  <c r="AN3310" i="5"/>
  <c r="AO3310" i="5"/>
  <c r="AP3310" i="5"/>
  <c r="AQ3310" i="5"/>
  <c r="AR3310" i="5"/>
  <c r="AT3310" i="5" s="1"/>
  <c r="AS3310" i="5"/>
  <c r="AU3310" i="5"/>
  <c r="AV3310" i="5"/>
  <c r="AX3310" i="5" s="1"/>
  <c r="AW3310" i="5"/>
  <c r="AY3310" i="5"/>
  <c r="AZ3310" i="5"/>
  <c r="BB3310" i="5" s="1"/>
  <c r="BA3310" i="5"/>
  <c r="BC3310" i="5"/>
  <c r="BD3310" i="5"/>
  <c r="BE3310" i="5"/>
  <c r="BF3310" i="5"/>
  <c r="BG3310" i="5"/>
  <c r="BH3310" i="5"/>
  <c r="D3311" i="5"/>
  <c r="AG3311" i="5" s="1"/>
  <c r="BU3311" i="5" s="1"/>
  <c r="BV3311" i="5" s="1"/>
  <c r="AH3311" i="5"/>
  <c r="AI3311" i="5"/>
  <c r="AJ3311" i="5"/>
  <c r="AL3311" i="5" s="1"/>
  <c r="AK3311" i="5"/>
  <c r="AM3311" i="5"/>
  <c r="AN3311" i="5"/>
  <c r="AO3311" i="5"/>
  <c r="AQ3311" i="5"/>
  <c r="AR3311" i="5"/>
  <c r="AT3311" i="5" s="1"/>
  <c r="AS3311" i="5"/>
  <c r="AU3311" i="5"/>
  <c r="AV3311" i="5"/>
  <c r="AW3311" i="5"/>
  <c r="AY3311" i="5"/>
  <c r="AZ3311" i="5"/>
  <c r="BB3311" i="5" s="1"/>
  <c r="BA3311" i="5"/>
  <c r="BC3311" i="5"/>
  <c r="BD3311" i="5"/>
  <c r="BE3311" i="5"/>
  <c r="BF3311" i="5"/>
  <c r="BG3311" i="5"/>
  <c r="BH3311" i="5"/>
  <c r="D3312" i="5"/>
  <c r="AG3312" i="5" s="1"/>
  <c r="BU3312" i="5" s="1"/>
  <c r="BV3312" i="5" s="1"/>
  <c r="AH3312" i="5"/>
  <c r="AI3312" i="5"/>
  <c r="AJ3312" i="5"/>
  <c r="AL3312" i="5" s="1"/>
  <c r="AK3312" i="5"/>
  <c r="AM3312" i="5"/>
  <c r="AN3312" i="5"/>
  <c r="AO3312" i="5"/>
  <c r="AP3312" i="5"/>
  <c r="AQ3312" i="5"/>
  <c r="AR3312" i="5"/>
  <c r="AT3312" i="5" s="1"/>
  <c r="AS3312" i="5"/>
  <c r="AU3312" i="5"/>
  <c r="AV3312" i="5"/>
  <c r="AW3312" i="5"/>
  <c r="AX3312" i="5"/>
  <c r="AY3312" i="5"/>
  <c r="AZ3312" i="5"/>
  <c r="BB3312" i="5" s="1"/>
  <c r="BA3312" i="5"/>
  <c r="BC3312" i="5"/>
  <c r="BD3312" i="5"/>
  <c r="BE3312" i="5"/>
  <c r="BF3312" i="5"/>
  <c r="BG3312" i="5"/>
  <c r="BH3312" i="5"/>
  <c r="D3313" i="5"/>
  <c r="AG3313" i="5" s="1"/>
  <c r="BU3313" i="5" s="1"/>
  <c r="AH3313" i="5"/>
  <c r="AI3313" i="5"/>
  <c r="AJ3313" i="5"/>
  <c r="AK3313" i="5"/>
  <c r="AL3313" i="5"/>
  <c r="AM3313" i="5"/>
  <c r="AN3313" i="5"/>
  <c r="AO3313" i="5"/>
  <c r="AP3313" i="5"/>
  <c r="AQ3313" i="5"/>
  <c r="AR3313" i="5"/>
  <c r="AS3313" i="5"/>
  <c r="AT3313" i="5"/>
  <c r="AU3313" i="5"/>
  <c r="AV3313" i="5"/>
  <c r="AW3313" i="5"/>
  <c r="AX3313" i="5"/>
  <c r="AY3313" i="5"/>
  <c r="AZ3313" i="5"/>
  <c r="BA3313" i="5"/>
  <c r="BB3313" i="5"/>
  <c r="BC3313" i="5"/>
  <c r="BD3313" i="5"/>
  <c r="BE3313" i="5"/>
  <c r="BF3313" i="5"/>
  <c r="BG3313" i="5"/>
  <c r="BH3313" i="5"/>
  <c r="D3314" i="5"/>
  <c r="AG3314" i="5" s="1"/>
  <c r="BU3314" i="5" s="1"/>
  <c r="AH3314" i="5"/>
  <c r="AI3314" i="5"/>
  <c r="AJ3314" i="5"/>
  <c r="AK3314" i="5"/>
  <c r="AL3314" i="5"/>
  <c r="AM3314" i="5"/>
  <c r="AN3314" i="5"/>
  <c r="AP3314" i="5" s="1"/>
  <c r="AO3314" i="5"/>
  <c r="AQ3314" i="5"/>
  <c r="AR3314" i="5"/>
  <c r="AT3314" i="5" s="1"/>
  <c r="AS3314" i="5"/>
  <c r="AU3314" i="5"/>
  <c r="AV3314" i="5"/>
  <c r="AX3314" i="5" s="1"/>
  <c r="AW3314" i="5"/>
  <c r="AY3314" i="5"/>
  <c r="AZ3314" i="5"/>
  <c r="BA3314" i="5"/>
  <c r="BB3314" i="5"/>
  <c r="BC3314" i="5"/>
  <c r="BD3314" i="5"/>
  <c r="BE3314" i="5"/>
  <c r="BF3314" i="5"/>
  <c r="BG3314" i="5"/>
  <c r="BH3314" i="5"/>
  <c r="D3315" i="5"/>
  <c r="AG3315" i="5"/>
  <c r="BU3315" i="5" s="1"/>
  <c r="AH3315" i="5"/>
  <c r="AI3315" i="5"/>
  <c r="AJ3315" i="5"/>
  <c r="AL3315" i="5" s="1"/>
  <c r="AK3315" i="5"/>
  <c r="AM3315" i="5"/>
  <c r="AN3315" i="5"/>
  <c r="AO3315" i="5"/>
  <c r="AQ3315" i="5"/>
  <c r="AR3315" i="5"/>
  <c r="AT3315" i="5" s="1"/>
  <c r="AS3315" i="5"/>
  <c r="AU3315" i="5"/>
  <c r="AV3315" i="5"/>
  <c r="AW3315" i="5"/>
  <c r="AY3315" i="5"/>
  <c r="AZ3315" i="5"/>
  <c r="BB3315" i="5" s="1"/>
  <c r="BA3315" i="5"/>
  <c r="BC3315" i="5"/>
  <c r="BD3315" i="5"/>
  <c r="BE3315" i="5"/>
  <c r="BF3315" i="5"/>
  <c r="BG3315" i="5"/>
  <c r="BH3315" i="5"/>
  <c r="D3316" i="5"/>
  <c r="AG3316" i="5" s="1"/>
  <c r="BU3316" i="5" s="1"/>
  <c r="AH3316" i="5"/>
  <c r="AI3316" i="5"/>
  <c r="AJ3316" i="5"/>
  <c r="AK3316" i="5"/>
  <c r="AL3316" i="5"/>
  <c r="AM3316" i="5"/>
  <c r="AN3316" i="5"/>
  <c r="AO3316" i="5"/>
  <c r="AP3316" i="5"/>
  <c r="AQ3316" i="5"/>
  <c r="AR3316" i="5"/>
  <c r="AS3316" i="5"/>
  <c r="AT3316" i="5"/>
  <c r="AU3316" i="5"/>
  <c r="AV3316" i="5"/>
  <c r="AW3316" i="5"/>
  <c r="AX3316" i="5"/>
  <c r="AY3316" i="5"/>
  <c r="AZ3316" i="5"/>
  <c r="BA3316" i="5"/>
  <c r="BB3316" i="5"/>
  <c r="BC3316" i="5"/>
  <c r="BD3316" i="5"/>
  <c r="BE3316" i="5"/>
  <c r="BF3316" i="5"/>
  <c r="BG3316" i="5"/>
  <c r="BH3316" i="5"/>
  <c r="D3317" i="5"/>
  <c r="AG3317" i="5" s="1"/>
  <c r="BU3317" i="5" s="1"/>
  <c r="AH3317" i="5"/>
  <c r="AI3317" i="5"/>
  <c r="AJ3317" i="5"/>
  <c r="AK3317" i="5"/>
  <c r="AL3317" i="5"/>
  <c r="AM3317" i="5"/>
  <c r="AN3317" i="5"/>
  <c r="AO3317" i="5"/>
  <c r="AP3317" i="5" s="1"/>
  <c r="AQ3317" i="5"/>
  <c r="AR3317" i="5"/>
  <c r="AS3317" i="5"/>
  <c r="AT3317" i="5"/>
  <c r="AU3317" i="5"/>
  <c r="AV3317" i="5"/>
  <c r="AW3317" i="5"/>
  <c r="AX3317" i="5" s="1"/>
  <c r="AY3317" i="5"/>
  <c r="AZ3317" i="5"/>
  <c r="BA3317" i="5"/>
  <c r="BB3317" i="5"/>
  <c r="BC3317" i="5"/>
  <c r="BD3317" i="5"/>
  <c r="BE3317" i="5"/>
  <c r="BF3317" i="5"/>
  <c r="BG3317" i="5"/>
  <c r="BH3317" i="5"/>
  <c r="D3318" i="5"/>
  <c r="AG3318" i="5" s="1"/>
  <c r="BU3318" i="5" s="1"/>
  <c r="AH3318" i="5"/>
  <c r="AI3318" i="5"/>
  <c r="AJ3318" i="5"/>
  <c r="AL3318" i="5" s="1"/>
  <c r="AK3318" i="5"/>
  <c r="AM3318" i="5"/>
  <c r="AN3318" i="5"/>
  <c r="AP3318" i="5" s="1"/>
  <c r="AO3318" i="5"/>
  <c r="AQ3318" i="5"/>
  <c r="AR3318" i="5"/>
  <c r="AT3318" i="5" s="1"/>
  <c r="AS3318" i="5"/>
  <c r="AU3318" i="5"/>
  <c r="AV3318" i="5"/>
  <c r="AW3318" i="5"/>
  <c r="AX3318" i="5"/>
  <c r="AY3318" i="5"/>
  <c r="AZ3318" i="5"/>
  <c r="BB3318" i="5" s="1"/>
  <c r="BA3318" i="5"/>
  <c r="BC3318" i="5"/>
  <c r="BD3318" i="5"/>
  <c r="BE3318" i="5"/>
  <c r="BF3318" i="5"/>
  <c r="BG3318" i="5"/>
  <c r="BH3318" i="5"/>
  <c r="D3319" i="5"/>
  <c r="AG3319" i="5" s="1"/>
  <c r="BU3319" i="5" s="1"/>
  <c r="AH3319" i="5"/>
  <c r="AI3319" i="5"/>
  <c r="AJ3319" i="5"/>
  <c r="AL3319" i="5" s="1"/>
  <c r="AK3319" i="5"/>
  <c r="AM3319" i="5"/>
  <c r="AN3319" i="5"/>
  <c r="AP3319" i="5" s="1"/>
  <c r="AO3319" i="5"/>
  <c r="AQ3319" i="5"/>
  <c r="AR3319" i="5"/>
  <c r="AT3319" i="5" s="1"/>
  <c r="AS3319" i="5"/>
  <c r="AU3319" i="5"/>
  <c r="AV3319" i="5"/>
  <c r="AX3319" i="5" s="1"/>
  <c r="AW3319" i="5"/>
  <c r="AY3319" i="5"/>
  <c r="AZ3319" i="5"/>
  <c r="BB3319" i="5" s="1"/>
  <c r="BA3319" i="5"/>
  <c r="BC3319" i="5"/>
  <c r="BD3319" i="5"/>
  <c r="BE3319" i="5"/>
  <c r="BF3319" i="5"/>
  <c r="BG3319" i="5"/>
  <c r="BH3319" i="5"/>
  <c r="D3320" i="5"/>
  <c r="AG3320" i="5" s="1"/>
  <c r="BU3320" i="5" s="1"/>
  <c r="AH3320" i="5"/>
  <c r="AI3320" i="5"/>
  <c r="AJ3320" i="5"/>
  <c r="AK3320" i="5"/>
  <c r="AL3320" i="5"/>
  <c r="AM3320" i="5"/>
  <c r="AN3320" i="5"/>
  <c r="AO3320" i="5"/>
  <c r="AP3320" i="5"/>
  <c r="AQ3320" i="5"/>
  <c r="AR3320" i="5"/>
  <c r="AS3320" i="5"/>
  <c r="AT3320" i="5"/>
  <c r="AU3320" i="5"/>
  <c r="AV3320" i="5"/>
  <c r="AW3320" i="5"/>
  <c r="AX3320" i="5"/>
  <c r="AY3320" i="5"/>
  <c r="AZ3320" i="5"/>
  <c r="BA3320" i="5"/>
  <c r="BB3320" i="5"/>
  <c r="BC3320" i="5"/>
  <c r="BD3320" i="5"/>
  <c r="BE3320" i="5"/>
  <c r="BF3320" i="5"/>
  <c r="BG3320" i="5"/>
  <c r="BH3320" i="5"/>
  <c r="D3321" i="5"/>
  <c r="AG3321" i="5" s="1"/>
  <c r="BU3321" i="5" s="1"/>
  <c r="AH3321" i="5"/>
  <c r="AI3321" i="5"/>
  <c r="AJ3321" i="5"/>
  <c r="AK3321" i="5"/>
  <c r="AL3321" i="5"/>
  <c r="AM3321" i="5"/>
  <c r="AN3321" i="5"/>
  <c r="AO3321" i="5"/>
  <c r="AP3321" i="5"/>
  <c r="AQ3321" i="5"/>
  <c r="AR3321" i="5"/>
  <c r="AS3321" i="5"/>
  <c r="AT3321" i="5"/>
  <c r="AU3321" i="5"/>
  <c r="AV3321" i="5"/>
  <c r="AW3321" i="5"/>
  <c r="AX3321" i="5"/>
  <c r="AY3321" i="5"/>
  <c r="AZ3321" i="5"/>
  <c r="BA3321" i="5"/>
  <c r="BB3321" i="5"/>
  <c r="BC3321" i="5"/>
  <c r="BD3321" i="5"/>
  <c r="BE3321" i="5"/>
  <c r="BF3321" i="5"/>
  <c r="BG3321" i="5"/>
  <c r="BH3321" i="5"/>
  <c r="D3322" i="5"/>
  <c r="AG3322" i="5" s="1"/>
  <c r="BU3322" i="5" s="1"/>
  <c r="AH3322" i="5"/>
  <c r="AI3322" i="5"/>
  <c r="AJ3322" i="5"/>
  <c r="AL3322" i="5" s="1"/>
  <c r="AK3322" i="5"/>
  <c r="AM3322" i="5"/>
  <c r="AN3322" i="5"/>
  <c r="AP3322" i="5" s="1"/>
  <c r="AO3322" i="5"/>
  <c r="AQ3322" i="5"/>
  <c r="AR3322" i="5"/>
  <c r="AS3322" i="5"/>
  <c r="AT3322" i="5"/>
  <c r="AU3322" i="5"/>
  <c r="AV3322" i="5"/>
  <c r="AX3322" i="5" s="1"/>
  <c r="AW3322" i="5"/>
  <c r="AY3322" i="5"/>
  <c r="AZ3322" i="5"/>
  <c r="BA3322" i="5"/>
  <c r="BB3322" i="5"/>
  <c r="BC3322" i="5"/>
  <c r="BD3322" i="5"/>
  <c r="BE3322" i="5"/>
  <c r="BF3322" i="5"/>
  <c r="BG3322" i="5"/>
  <c r="BH3322" i="5"/>
  <c r="D3323" i="5"/>
  <c r="AG3323" i="5" s="1"/>
  <c r="BU3323" i="5" s="1"/>
  <c r="AH3323" i="5"/>
  <c r="AI3323" i="5"/>
  <c r="AJ3323" i="5"/>
  <c r="AL3323" i="5" s="1"/>
  <c r="AK3323" i="5"/>
  <c r="AM3323" i="5"/>
  <c r="AN3323" i="5"/>
  <c r="AP3323" i="5" s="1"/>
  <c r="AO3323" i="5"/>
  <c r="AQ3323" i="5"/>
  <c r="AR3323" i="5"/>
  <c r="AT3323" i="5" s="1"/>
  <c r="AS3323" i="5"/>
  <c r="AU3323" i="5"/>
  <c r="AV3323" i="5"/>
  <c r="AX3323" i="5" s="1"/>
  <c r="AW3323" i="5"/>
  <c r="AY3323" i="5"/>
  <c r="AZ3323" i="5"/>
  <c r="BB3323" i="5" s="1"/>
  <c r="BA3323" i="5"/>
  <c r="BC3323" i="5"/>
  <c r="BD3323" i="5"/>
  <c r="BE3323" i="5"/>
  <c r="BF3323" i="5"/>
  <c r="BG3323" i="5"/>
  <c r="BH3323" i="5"/>
  <c r="D3324" i="5"/>
  <c r="AG3324" i="5" s="1"/>
  <c r="BU3324" i="5" s="1"/>
  <c r="AH3324" i="5"/>
  <c r="AI3324" i="5"/>
  <c r="AJ3324" i="5"/>
  <c r="AK3324" i="5"/>
  <c r="AL3324" i="5"/>
  <c r="AM3324" i="5"/>
  <c r="AN3324" i="5"/>
  <c r="AO3324" i="5"/>
  <c r="AP3324" i="5"/>
  <c r="AQ3324" i="5"/>
  <c r="AR3324" i="5"/>
  <c r="AS3324" i="5"/>
  <c r="AT3324" i="5"/>
  <c r="AU3324" i="5"/>
  <c r="AV3324" i="5"/>
  <c r="AW3324" i="5"/>
  <c r="AX3324" i="5"/>
  <c r="AY3324" i="5"/>
  <c r="AZ3324" i="5"/>
  <c r="BA3324" i="5"/>
  <c r="BB3324" i="5"/>
  <c r="BC3324" i="5"/>
  <c r="BD3324" i="5"/>
  <c r="BE3324" i="5"/>
  <c r="BF3324" i="5"/>
  <c r="BG3324" i="5"/>
  <c r="BH3324" i="5"/>
  <c r="D3325" i="5"/>
  <c r="AG3325" i="5"/>
  <c r="BU3325" i="5" s="1"/>
  <c r="AH3325" i="5"/>
  <c r="AI3325" i="5"/>
  <c r="AJ3325" i="5"/>
  <c r="AK3325" i="5"/>
  <c r="AL3325" i="5"/>
  <c r="AM3325" i="5"/>
  <c r="AN3325" i="5"/>
  <c r="AO3325" i="5"/>
  <c r="AP3325" i="5" s="1"/>
  <c r="AQ3325" i="5"/>
  <c r="AR3325" i="5"/>
  <c r="AS3325" i="5"/>
  <c r="AT3325" i="5"/>
  <c r="AU3325" i="5"/>
  <c r="AV3325" i="5"/>
  <c r="AW3325" i="5"/>
  <c r="AX3325" i="5" s="1"/>
  <c r="AY3325" i="5"/>
  <c r="AZ3325" i="5"/>
  <c r="BA3325" i="5"/>
  <c r="BB3325" i="5"/>
  <c r="BC3325" i="5"/>
  <c r="BD3325" i="5"/>
  <c r="BE3325" i="5"/>
  <c r="BF3325" i="5"/>
  <c r="BG3325" i="5"/>
  <c r="BH3325" i="5"/>
  <c r="D3326" i="5"/>
  <c r="AG3326" i="5" s="1"/>
  <c r="BU3326" i="5" s="1"/>
  <c r="AH3326" i="5"/>
  <c r="AI3326" i="5"/>
  <c r="AJ3326" i="5"/>
  <c r="AL3326" i="5" s="1"/>
  <c r="AK3326" i="5"/>
  <c r="AM3326" i="5"/>
  <c r="AN3326" i="5"/>
  <c r="AO3326" i="5"/>
  <c r="AP3326" i="5"/>
  <c r="AQ3326" i="5"/>
  <c r="AR3326" i="5"/>
  <c r="AT3326" i="5" s="1"/>
  <c r="AS3326" i="5"/>
  <c r="AU3326" i="5"/>
  <c r="AV3326" i="5"/>
  <c r="AW3326" i="5"/>
  <c r="AX3326" i="5"/>
  <c r="AY3326" i="5"/>
  <c r="AZ3326" i="5"/>
  <c r="BB3326" i="5" s="1"/>
  <c r="BA3326" i="5"/>
  <c r="BC3326" i="5"/>
  <c r="BD3326" i="5"/>
  <c r="BE3326" i="5"/>
  <c r="BF3326" i="5"/>
  <c r="BG3326" i="5"/>
  <c r="BH3326" i="5"/>
  <c r="D3327" i="5"/>
  <c r="AG3327" i="5" s="1"/>
  <c r="BU3327" i="5" s="1"/>
  <c r="AH3327" i="5"/>
  <c r="AI3327" i="5"/>
  <c r="AJ3327" i="5"/>
  <c r="AL3327" i="5" s="1"/>
  <c r="AK3327" i="5"/>
  <c r="AM3327" i="5"/>
  <c r="AN3327" i="5"/>
  <c r="AO3327" i="5"/>
  <c r="AQ3327" i="5"/>
  <c r="AR3327" i="5"/>
  <c r="AT3327" i="5" s="1"/>
  <c r="AS3327" i="5"/>
  <c r="AU3327" i="5"/>
  <c r="AV3327" i="5"/>
  <c r="AW3327" i="5"/>
  <c r="AY3327" i="5"/>
  <c r="AZ3327" i="5"/>
  <c r="BB3327" i="5" s="1"/>
  <c r="BA3327" i="5"/>
  <c r="BC3327" i="5"/>
  <c r="BD3327" i="5"/>
  <c r="BE3327" i="5"/>
  <c r="BF3327" i="5"/>
  <c r="BG3327" i="5"/>
  <c r="BH3327" i="5"/>
  <c r="D3328" i="5"/>
  <c r="AG3328" i="5" s="1"/>
  <c r="BU3328" i="5" s="1"/>
  <c r="AH3328" i="5"/>
  <c r="AI3328" i="5"/>
  <c r="AJ3328" i="5"/>
  <c r="AL3328" i="5" s="1"/>
  <c r="AK3328" i="5"/>
  <c r="AM3328" i="5"/>
  <c r="AN3328" i="5"/>
  <c r="AO3328" i="5"/>
  <c r="AP3328" i="5"/>
  <c r="AQ3328" i="5"/>
  <c r="AR3328" i="5"/>
  <c r="AT3328" i="5" s="1"/>
  <c r="AS3328" i="5"/>
  <c r="AU3328" i="5"/>
  <c r="AV3328" i="5"/>
  <c r="AW3328" i="5"/>
  <c r="AX3328" i="5"/>
  <c r="AY3328" i="5"/>
  <c r="AZ3328" i="5"/>
  <c r="BB3328" i="5" s="1"/>
  <c r="BA3328" i="5"/>
  <c r="BC3328" i="5"/>
  <c r="BD3328" i="5"/>
  <c r="BE3328" i="5"/>
  <c r="BF3328" i="5"/>
  <c r="BG3328" i="5"/>
  <c r="BH3328" i="5"/>
  <c r="D3329" i="5"/>
  <c r="AG3329" i="5" s="1"/>
  <c r="BU3329" i="5" s="1"/>
  <c r="AH3329" i="5"/>
  <c r="AI3329" i="5"/>
  <c r="AJ3329" i="5"/>
  <c r="AK3329" i="5"/>
  <c r="AL3329" i="5"/>
  <c r="AM3329" i="5"/>
  <c r="AN3329" i="5"/>
  <c r="AO3329" i="5"/>
  <c r="AP3329" i="5"/>
  <c r="AQ3329" i="5"/>
  <c r="AR3329" i="5"/>
  <c r="AS3329" i="5"/>
  <c r="AT3329" i="5"/>
  <c r="AU3329" i="5"/>
  <c r="AV3329" i="5"/>
  <c r="AW3329" i="5"/>
  <c r="AX3329" i="5"/>
  <c r="AY3329" i="5"/>
  <c r="AZ3329" i="5"/>
  <c r="BA3329" i="5"/>
  <c r="BB3329" i="5"/>
  <c r="BC3329" i="5"/>
  <c r="BD3329" i="5"/>
  <c r="BE3329" i="5"/>
  <c r="BF3329" i="5"/>
  <c r="BG3329" i="5"/>
  <c r="BH3329" i="5"/>
  <c r="D3330" i="5"/>
  <c r="AG3330" i="5" s="1"/>
  <c r="BU3330" i="5" s="1"/>
  <c r="AH3330" i="5"/>
  <c r="AI3330" i="5"/>
  <c r="AJ3330" i="5"/>
  <c r="AK3330" i="5"/>
  <c r="AL3330" i="5"/>
  <c r="AM3330" i="5"/>
  <c r="AN3330" i="5"/>
  <c r="AP3330" i="5" s="1"/>
  <c r="AO3330" i="5"/>
  <c r="AQ3330" i="5"/>
  <c r="AR3330" i="5"/>
  <c r="AS3330" i="5"/>
  <c r="AT3330" i="5"/>
  <c r="AU3330" i="5"/>
  <c r="AV3330" i="5"/>
  <c r="AX3330" i="5" s="1"/>
  <c r="AW3330" i="5"/>
  <c r="AY3330" i="5"/>
  <c r="AZ3330" i="5"/>
  <c r="BB3330" i="5" s="1"/>
  <c r="BA3330" i="5"/>
  <c r="BC3330" i="5"/>
  <c r="BD3330" i="5"/>
  <c r="BE3330" i="5"/>
  <c r="BF3330" i="5"/>
  <c r="BG3330" i="5"/>
  <c r="BH3330" i="5"/>
  <c r="D3331" i="5"/>
  <c r="AG3331" i="5" s="1"/>
  <c r="BU3331" i="5" s="1"/>
  <c r="BV3331" i="5" s="1"/>
  <c r="AH3331" i="5"/>
  <c r="AI3331" i="5"/>
  <c r="AJ3331" i="5"/>
  <c r="AL3331" i="5" s="1"/>
  <c r="AK3331" i="5"/>
  <c r="AM3331" i="5"/>
  <c r="AN3331" i="5"/>
  <c r="AO3331" i="5"/>
  <c r="AQ3331" i="5"/>
  <c r="AR3331" i="5"/>
  <c r="AT3331" i="5" s="1"/>
  <c r="AS3331" i="5"/>
  <c r="AU3331" i="5"/>
  <c r="AV3331" i="5"/>
  <c r="AW3331" i="5"/>
  <c r="AY3331" i="5"/>
  <c r="AZ3331" i="5"/>
  <c r="BB3331" i="5" s="1"/>
  <c r="BA3331" i="5"/>
  <c r="BC3331" i="5"/>
  <c r="BD3331" i="5"/>
  <c r="BE3331" i="5"/>
  <c r="BF3331" i="5"/>
  <c r="BG3331" i="5"/>
  <c r="BH3331" i="5"/>
  <c r="D3332" i="5"/>
  <c r="AG3332" i="5" s="1"/>
  <c r="BU3332" i="5" s="1"/>
  <c r="AH3332" i="5"/>
  <c r="AI3332" i="5"/>
  <c r="AJ3332" i="5"/>
  <c r="AK3332" i="5"/>
  <c r="AL3332" i="5"/>
  <c r="AM3332" i="5"/>
  <c r="AN3332" i="5"/>
  <c r="AP3332" i="5" s="1"/>
  <c r="AO3332" i="5"/>
  <c r="AQ3332" i="5"/>
  <c r="AR3332" i="5"/>
  <c r="AS3332" i="5"/>
  <c r="AT3332" i="5"/>
  <c r="AU3332" i="5"/>
  <c r="AV3332" i="5"/>
  <c r="AX3332" i="5" s="1"/>
  <c r="AW3332" i="5"/>
  <c r="AY3332" i="5"/>
  <c r="AZ3332" i="5"/>
  <c r="BA3332" i="5"/>
  <c r="BB3332" i="5"/>
  <c r="BC3332" i="5"/>
  <c r="BD3332" i="5"/>
  <c r="BE3332" i="5"/>
  <c r="BF3332" i="5"/>
  <c r="BG3332" i="5"/>
  <c r="BH3332" i="5"/>
  <c r="D3333" i="5"/>
  <c r="AG3333" i="5"/>
  <c r="BU3333" i="5" s="1"/>
  <c r="AH3333" i="5"/>
  <c r="AI3333" i="5"/>
  <c r="AJ3333" i="5"/>
  <c r="AK3333" i="5"/>
  <c r="AL3333" i="5"/>
  <c r="AM3333" i="5"/>
  <c r="AN3333" i="5"/>
  <c r="AO3333" i="5"/>
  <c r="AP3333" i="5" s="1"/>
  <c r="AQ3333" i="5"/>
  <c r="AR3333" i="5"/>
  <c r="AS3333" i="5"/>
  <c r="AT3333" i="5"/>
  <c r="AU3333" i="5"/>
  <c r="AV3333" i="5"/>
  <c r="AW3333" i="5"/>
  <c r="AX3333" i="5" s="1"/>
  <c r="AY3333" i="5"/>
  <c r="AZ3333" i="5"/>
  <c r="BA3333" i="5"/>
  <c r="BB3333" i="5"/>
  <c r="BC3333" i="5"/>
  <c r="BD3333" i="5"/>
  <c r="BE3333" i="5"/>
  <c r="BF3333" i="5"/>
  <c r="BG3333" i="5"/>
  <c r="BH3333" i="5"/>
  <c r="D3334" i="5"/>
  <c r="AG3334" i="5" s="1"/>
  <c r="BU3334" i="5" s="1"/>
  <c r="AH3334" i="5"/>
  <c r="AI3334" i="5"/>
  <c r="AJ3334" i="5"/>
  <c r="AL3334" i="5" s="1"/>
  <c r="AK3334" i="5"/>
  <c r="AM3334" i="5"/>
  <c r="AN3334" i="5"/>
  <c r="AO3334" i="5"/>
  <c r="AP3334" i="5"/>
  <c r="AQ3334" i="5"/>
  <c r="AR3334" i="5"/>
  <c r="AT3334" i="5" s="1"/>
  <c r="AS3334" i="5"/>
  <c r="AU3334" i="5"/>
  <c r="AV3334" i="5"/>
  <c r="AX3334" i="5" s="1"/>
  <c r="AW3334" i="5"/>
  <c r="AY3334" i="5"/>
  <c r="AZ3334" i="5"/>
  <c r="BB3334" i="5" s="1"/>
  <c r="BA3334" i="5"/>
  <c r="BC3334" i="5"/>
  <c r="BD3334" i="5"/>
  <c r="BE3334" i="5"/>
  <c r="BF3334" i="5"/>
  <c r="BG3334" i="5"/>
  <c r="BH3334" i="5"/>
  <c r="D3335" i="5"/>
  <c r="AG3335" i="5" s="1"/>
  <c r="BU3335" i="5" s="1"/>
  <c r="AH3335" i="5"/>
  <c r="AI3335" i="5"/>
  <c r="AJ3335" i="5"/>
  <c r="AL3335" i="5" s="1"/>
  <c r="AK3335" i="5"/>
  <c r="AM3335" i="5"/>
  <c r="AN3335" i="5"/>
  <c r="AP3335" i="5" s="1"/>
  <c r="AO3335" i="5"/>
  <c r="AQ3335" i="5"/>
  <c r="AR3335" i="5"/>
  <c r="AT3335" i="5" s="1"/>
  <c r="AS3335" i="5"/>
  <c r="AU3335" i="5"/>
  <c r="AV3335" i="5"/>
  <c r="AX3335" i="5" s="1"/>
  <c r="AW3335" i="5"/>
  <c r="AY3335" i="5"/>
  <c r="AZ3335" i="5"/>
  <c r="BB3335" i="5" s="1"/>
  <c r="BA3335" i="5"/>
  <c r="BC3335" i="5"/>
  <c r="BD3335" i="5"/>
  <c r="BE3335" i="5"/>
  <c r="BF3335" i="5"/>
  <c r="BG3335" i="5"/>
  <c r="BH3335" i="5"/>
  <c r="D3336" i="5"/>
  <c r="AG3336" i="5" s="1"/>
  <c r="BU3336" i="5" s="1"/>
  <c r="AH3336" i="5"/>
  <c r="AH3409" i="5" s="1"/>
  <c r="B3414" i="5" s="1"/>
  <c r="AI3336" i="5"/>
  <c r="AJ3336" i="5"/>
  <c r="AK3336" i="5"/>
  <c r="AL3336" i="5"/>
  <c r="AM3336" i="5"/>
  <c r="AN3336" i="5"/>
  <c r="AO3336" i="5"/>
  <c r="AP3336" i="5"/>
  <c r="AQ3336" i="5"/>
  <c r="AR3336" i="5"/>
  <c r="AS3336" i="5"/>
  <c r="AT3336" i="5"/>
  <c r="AU3336" i="5"/>
  <c r="AV3336" i="5"/>
  <c r="AW3336" i="5"/>
  <c r="AX3336" i="5"/>
  <c r="AY3336" i="5"/>
  <c r="AZ3336" i="5"/>
  <c r="BA3336" i="5"/>
  <c r="BB3336" i="5"/>
  <c r="BC3336" i="5"/>
  <c r="BD3336" i="5"/>
  <c r="BE3336" i="5"/>
  <c r="BF3336" i="5"/>
  <c r="BG3336" i="5"/>
  <c r="BH3336" i="5"/>
  <c r="D3337" i="5"/>
  <c r="AG3337" i="5" s="1"/>
  <c r="BU3337" i="5" s="1"/>
  <c r="AH3337" i="5"/>
  <c r="AI3337" i="5"/>
  <c r="AJ3337" i="5"/>
  <c r="AK3337" i="5"/>
  <c r="AL3337" i="5"/>
  <c r="AM3337" i="5"/>
  <c r="AN3337" i="5"/>
  <c r="AO3337" i="5"/>
  <c r="AP3337" i="5"/>
  <c r="AQ3337" i="5"/>
  <c r="AR3337" i="5"/>
  <c r="AS3337" i="5"/>
  <c r="AT3337" i="5"/>
  <c r="AU3337" i="5"/>
  <c r="AV3337" i="5"/>
  <c r="AW3337" i="5"/>
  <c r="AX3337" i="5"/>
  <c r="AY3337" i="5"/>
  <c r="AZ3337" i="5"/>
  <c r="BA3337" i="5"/>
  <c r="BB3337" i="5"/>
  <c r="BC3337" i="5"/>
  <c r="BD3337" i="5"/>
  <c r="BE3337" i="5"/>
  <c r="BF3337" i="5"/>
  <c r="BG3337" i="5"/>
  <c r="BH3337" i="5"/>
  <c r="D3338" i="5"/>
  <c r="AG3338" i="5" s="1"/>
  <c r="BU3338" i="5" s="1"/>
  <c r="AH3338" i="5"/>
  <c r="AI3338" i="5"/>
  <c r="AJ3338" i="5"/>
  <c r="AK3338" i="5"/>
  <c r="AL3338" i="5"/>
  <c r="AM3338" i="5"/>
  <c r="AN3338" i="5"/>
  <c r="AP3338" i="5" s="1"/>
  <c r="AO3338" i="5"/>
  <c r="AQ3338" i="5"/>
  <c r="AR3338" i="5"/>
  <c r="AT3338" i="5" s="1"/>
  <c r="AS3338" i="5"/>
  <c r="AU3338" i="5"/>
  <c r="AV3338" i="5"/>
  <c r="AX3338" i="5" s="1"/>
  <c r="AW3338" i="5"/>
  <c r="AY3338" i="5"/>
  <c r="AZ3338" i="5"/>
  <c r="BA3338" i="5"/>
  <c r="BB3338" i="5"/>
  <c r="BC3338" i="5"/>
  <c r="BD3338" i="5"/>
  <c r="BE3338" i="5"/>
  <c r="BF3338" i="5"/>
  <c r="BG3338" i="5"/>
  <c r="BH3338" i="5"/>
  <c r="D3339" i="5"/>
  <c r="AG3339" i="5" s="1"/>
  <c r="BU3339" i="5" s="1"/>
  <c r="AH3339" i="5"/>
  <c r="AI3339" i="5"/>
  <c r="AJ3339" i="5"/>
  <c r="AL3339" i="5" s="1"/>
  <c r="AK3339" i="5"/>
  <c r="AM3339" i="5"/>
  <c r="AN3339" i="5"/>
  <c r="AP3339" i="5" s="1"/>
  <c r="AO3339" i="5"/>
  <c r="AQ3339" i="5"/>
  <c r="AR3339" i="5"/>
  <c r="AT3339" i="5" s="1"/>
  <c r="AS3339" i="5"/>
  <c r="AU3339" i="5"/>
  <c r="AV3339" i="5"/>
  <c r="AX3339" i="5" s="1"/>
  <c r="AW3339" i="5"/>
  <c r="AY3339" i="5"/>
  <c r="AZ3339" i="5"/>
  <c r="BB3339" i="5" s="1"/>
  <c r="BA3339" i="5"/>
  <c r="BC3339" i="5"/>
  <c r="BD3339" i="5"/>
  <c r="BE3339" i="5"/>
  <c r="BF3339" i="5"/>
  <c r="BG3339" i="5"/>
  <c r="BH3339" i="5"/>
  <c r="D3340" i="5"/>
  <c r="AG3340" i="5" s="1"/>
  <c r="BU3340" i="5" s="1"/>
  <c r="AH3340" i="5"/>
  <c r="AI3340" i="5"/>
  <c r="AJ3340" i="5"/>
  <c r="AK3340" i="5"/>
  <c r="AL3340" i="5"/>
  <c r="AM3340" i="5"/>
  <c r="AN3340" i="5"/>
  <c r="AO3340" i="5"/>
  <c r="AP3340" i="5"/>
  <c r="AQ3340" i="5"/>
  <c r="AR3340" i="5"/>
  <c r="AS3340" i="5"/>
  <c r="AT3340" i="5"/>
  <c r="AU3340" i="5"/>
  <c r="AV3340" i="5"/>
  <c r="AW3340" i="5"/>
  <c r="AX3340" i="5"/>
  <c r="AY3340" i="5"/>
  <c r="AZ3340" i="5"/>
  <c r="BA3340" i="5"/>
  <c r="BB3340" i="5"/>
  <c r="BC3340" i="5"/>
  <c r="BD3340" i="5"/>
  <c r="BE3340" i="5"/>
  <c r="BF3340" i="5"/>
  <c r="BG3340" i="5"/>
  <c r="BH3340" i="5"/>
  <c r="D3341" i="5"/>
  <c r="AG3341" i="5" s="1"/>
  <c r="BU3341" i="5" s="1"/>
  <c r="AH3341" i="5"/>
  <c r="AI3341" i="5"/>
  <c r="AJ3341" i="5"/>
  <c r="AK3341" i="5"/>
  <c r="AL3341" i="5"/>
  <c r="AM3341" i="5"/>
  <c r="AN3341" i="5"/>
  <c r="AO3341" i="5"/>
  <c r="AP3341" i="5" s="1"/>
  <c r="AQ3341" i="5"/>
  <c r="AR3341" i="5"/>
  <c r="AS3341" i="5"/>
  <c r="AT3341" i="5"/>
  <c r="AU3341" i="5"/>
  <c r="AV3341" i="5"/>
  <c r="AW3341" i="5"/>
  <c r="AX3341" i="5" s="1"/>
  <c r="AY3341" i="5"/>
  <c r="AZ3341" i="5"/>
  <c r="BA3341" i="5"/>
  <c r="BB3341" i="5"/>
  <c r="BC3341" i="5"/>
  <c r="BD3341" i="5"/>
  <c r="BE3341" i="5"/>
  <c r="BF3341" i="5"/>
  <c r="BG3341" i="5"/>
  <c r="BH3341" i="5"/>
  <c r="D3342" i="5"/>
  <c r="AG3342" i="5" s="1"/>
  <c r="BU3342" i="5" s="1"/>
  <c r="AH3342" i="5"/>
  <c r="AI3342" i="5"/>
  <c r="AJ3342" i="5"/>
  <c r="AL3342" i="5" s="1"/>
  <c r="AK3342" i="5"/>
  <c r="AM3342" i="5"/>
  <c r="AN3342" i="5"/>
  <c r="AP3342" i="5" s="1"/>
  <c r="AO3342" i="5"/>
  <c r="AQ3342" i="5"/>
  <c r="AR3342" i="5"/>
  <c r="AT3342" i="5" s="1"/>
  <c r="AS3342" i="5"/>
  <c r="AU3342" i="5"/>
  <c r="AV3342" i="5"/>
  <c r="AW3342" i="5"/>
  <c r="AX3342" i="5"/>
  <c r="AY3342" i="5"/>
  <c r="AZ3342" i="5"/>
  <c r="BB3342" i="5" s="1"/>
  <c r="BA3342" i="5"/>
  <c r="BC3342" i="5"/>
  <c r="BD3342" i="5"/>
  <c r="BE3342" i="5"/>
  <c r="BF3342" i="5"/>
  <c r="BG3342" i="5"/>
  <c r="BH3342" i="5"/>
  <c r="D3343" i="5"/>
  <c r="AG3343" i="5"/>
  <c r="BU3343" i="5" s="1"/>
  <c r="AH3343" i="5"/>
  <c r="AI3343" i="5"/>
  <c r="AJ3343" i="5"/>
  <c r="AL3343" i="5" s="1"/>
  <c r="AK3343" i="5"/>
  <c r="AM3343" i="5"/>
  <c r="AN3343" i="5"/>
  <c r="AO3343" i="5"/>
  <c r="AQ3343" i="5"/>
  <c r="AR3343" i="5"/>
  <c r="AT3343" i="5" s="1"/>
  <c r="AS3343" i="5"/>
  <c r="AU3343" i="5"/>
  <c r="AV3343" i="5"/>
  <c r="AW3343" i="5"/>
  <c r="AY3343" i="5"/>
  <c r="AZ3343" i="5"/>
  <c r="BB3343" i="5" s="1"/>
  <c r="BA3343" i="5"/>
  <c r="BC3343" i="5"/>
  <c r="BD3343" i="5"/>
  <c r="BE3343" i="5"/>
  <c r="BF3343" i="5"/>
  <c r="BG3343" i="5"/>
  <c r="BH3343" i="5"/>
  <c r="D3344" i="5"/>
  <c r="AG3344" i="5"/>
  <c r="BU3344" i="5" s="1"/>
  <c r="AH3344" i="5"/>
  <c r="AI3344" i="5"/>
  <c r="AJ3344" i="5"/>
  <c r="AK3344" i="5"/>
  <c r="AL3344" i="5"/>
  <c r="AM3344" i="5"/>
  <c r="AN3344" i="5"/>
  <c r="AO3344" i="5"/>
  <c r="AP3344" i="5"/>
  <c r="AQ3344" i="5"/>
  <c r="AR3344" i="5"/>
  <c r="AS3344" i="5"/>
  <c r="AT3344" i="5"/>
  <c r="AU3344" i="5"/>
  <c r="AV3344" i="5"/>
  <c r="AW3344" i="5"/>
  <c r="AX3344" i="5"/>
  <c r="AY3344" i="5"/>
  <c r="AZ3344" i="5"/>
  <c r="BA3344" i="5"/>
  <c r="BB3344" i="5"/>
  <c r="BC3344" i="5"/>
  <c r="BD3344" i="5"/>
  <c r="BE3344" i="5"/>
  <c r="BF3344" i="5"/>
  <c r="BG3344" i="5"/>
  <c r="BH3344" i="5"/>
  <c r="D3345" i="5"/>
  <c r="AG3345" i="5" s="1"/>
  <c r="BU3345" i="5" s="1"/>
  <c r="AH3345" i="5"/>
  <c r="AI3345" i="5"/>
  <c r="AJ3345" i="5"/>
  <c r="AK3345" i="5"/>
  <c r="AL3345" i="5"/>
  <c r="AM3345" i="5"/>
  <c r="AN3345" i="5"/>
  <c r="AO3345" i="5"/>
  <c r="AP3345" i="5"/>
  <c r="AQ3345" i="5"/>
  <c r="AR3345" i="5"/>
  <c r="AS3345" i="5"/>
  <c r="AT3345" i="5"/>
  <c r="AU3345" i="5"/>
  <c r="AV3345" i="5"/>
  <c r="AW3345" i="5"/>
  <c r="AX3345" i="5"/>
  <c r="AY3345" i="5"/>
  <c r="AZ3345" i="5"/>
  <c r="BA3345" i="5"/>
  <c r="BB3345" i="5"/>
  <c r="BC3345" i="5"/>
  <c r="BD3345" i="5"/>
  <c r="BE3345" i="5"/>
  <c r="BF3345" i="5"/>
  <c r="BG3345" i="5"/>
  <c r="BH3345" i="5"/>
  <c r="D3346" i="5"/>
  <c r="AG3346" i="5" s="1"/>
  <c r="BU3346" i="5" s="1"/>
  <c r="AH3346" i="5"/>
  <c r="AI3346" i="5"/>
  <c r="AJ3346" i="5"/>
  <c r="AL3346" i="5" s="1"/>
  <c r="AK3346" i="5"/>
  <c r="AM3346" i="5"/>
  <c r="AN3346" i="5"/>
  <c r="AP3346" i="5" s="1"/>
  <c r="AO3346" i="5"/>
  <c r="AQ3346" i="5"/>
  <c r="AR3346" i="5"/>
  <c r="AS3346" i="5"/>
  <c r="AT3346" i="5"/>
  <c r="AU3346" i="5"/>
  <c r="AV3346" i="5"/>
  <c r="AX3346" i="5" s="1"/>
  <c r="AW3346" i="5"/>
  <c r="AY3346" i="5"/>
  <c r="AZ3346" i="5"/>
  <c r="BB3346" i="5" s="1"/>
  <c r="BA3346" i="5"/>
  <c r="BC3346" i="5"/>
  <c r="BD3346" i="5"/>
  <c r="BE3346" i="5"/>
  <c r="BF3346" i="5"/>
  <c r="BG3346" i="5"/>
  <c r="BH3346" i="5"/>
  <c r="D3347" i="5"/>
  <c r="AG3347" i="5" s="1"/>
  <c r="BU3347" i="5" s="1"/>
  <c r="AH3347" i="5"/>
  <c r="AI3347" i="5"/>
  <c r="AJ3347" i="5"/>
  <c r="AL3347" i="5" s="1"/>
  <c r="AK3347" i="5"/>
  <c r="AM3347" i="5"/>
  <c r="AN3347" i="5"/>
  <c r="AO3347" i="5"/>
  <c r="AQ3347" i="5"/>
  <c r="AR3347" i="5"/>
  <c r="AT3347" i="5" s="1"/>
  <c r="AS3347" i="5"/>
  <c r="AU3347" i="5"/>
  <c r="AV3347" i="5"/>
  <c r="AW3347" i="5"/>
  <c r="AY3347" i="5"/>
  <c r="AZ3347" i="5"/>
  <c r="BB3347" i="5" s="1"/>
  <c r="BA3347" i="5"/>
  <c r="BC3347" i="5"/>
  <c r="BD3347" i="5"/>
  <c r="BE3347" i="5"/>
  <c r="BF3347" i="5"/>
  <c r="BG3347" i="5"/>
  <c r="BH3347" i="5"/>
  <c r="D3348" i="5"/>
  <c r="AG3348" i="5" s="1"/>
  <c r="BU3348" i="5" s="1"/>
  <c r="AH3348" i="5"/>
  <c r="AI3348" i="5"/>
  <c r="AJ3348" i="5"/>
  <c r="AK3348" i="5"/>
  <c r="AL3348" i="5"/>
  <c r="AM3348" i="5"/>
  <c r="AN3348" i="5"/>
  <c r="AO3348" i="5"/>
  <c r="AP3348" i="5"/>
  <c r="AQ3348" i="5"/>
  <c r="AR3348" i="5"/>
  <c r="AS3348" i="5"/>
  <c r="AT3348" i="5"/>
  <c r="AU3348" i="5"/>
  <c r="AV3348" i="5"/>
  <c r="AW3348" i="5"/>
  <c r="AX3348" i="5"/>
  <c r="AY3348" i="5"/>
  <c r="AZ3348" i="5"/>
  <c r="BA3348" i="5"/>
  <c r="BB3348" i="5"/>
  <c r="BC3348" i="5"/>
  <c r="BD3348" i="5"/>
  <c r="BE3348" i="5"/>
  <c r="BF3348" i="5"/>
  <c r="BG3348" i="5"/>
  <c r="BH3348" i="5"/>
  <c r="D3349" i="5"/>
  <c r="AG3349" i="5" s="1"/>
  <c r="BU3349" i="5" s="1"/>
  <c r="AH3349" i="5"/>
  <c r="AI3349" i="5"/>
  <c r="AJ3349" i="5"/>
  <c r="AK3349" i="5"/>
  <c r="AL3349" i="5"/>
  <c r="AM3349" i="5"/>
  <c r="AN3349" i="5"/>
  <c r="AO3349" i="5"/>
  <c r="AP3349" i="5" s="1"/>
  <c r="AQ3349" i="5"/>
  <c r="AR3349" i="5"/>
  <c r="AS3349" i="5"/>
  <c r="AT3349" i="5"/>
  <c r="AU3349" i="5"/>
  <c r="AV3349" i="5"/>
  <c r="AW3349" i="5"/>
  <c r="AX3349" i="5" s="1"/>
  <c r="AY3349" i="5"/>
  <c r="AZ3349" i="5"/>
  <c r="BA3349" i="5"/>
  <c r="BB3349" i="5"/>
  <c r="BC3349" i="5"/>
  <c r="BD3349" i="5"/>
  <c r="BE3349" i="5"/>
  <c r="BF3349" i="5"/>
  <c r="BG3349" i="5"/>
  <c r="BH3349" i="5"/>
  <c r="D3350" i="5"/>
  <c r="AG3350" i="5" s="1"/>
  <c r="BU3350" i="5" s="1"/>
  <c r="AH3350" i="5"/>
  <c r="AI3350" i="5"/>
  <c r="AJ3350" i="5"/>
  <c r="AL3350" i="5" s="1"/>
  <c r="AK3350" i="5"/>
  <c r="AM3350" i="5"/>
  <c r="AN3350" i="5"/>
  <c r="AO3350" i="5"/>
  <c r="AP3350" i="5"/>
  <c r="AQ3350" i="5"/>
  <c r="AR3350" i="5"/>
  <c r="AT3350" i="5" s="1"/>
  <c r="AS3350" i="5"/>
  <c r="AU3350" i="5"/>
  <c r="AV3350" i="5"/>
  <c r="AW3350" i="5"/>
  <c r="AX3350" i="5"/>
  <c r="AY3350" i="5"/>
  <c r="AZ3350" i="5"/>
  <c r="BB3350" i="5" s="1"/>
  <c r="BA3350" i="5"/>
  <c r="BC3350" i="5"/>
  <c r="BD3350" i="5"/>
  <c r="BE3350" i="5"/>
  <c r="BF3350" i="5"/>
  <c r="BG3350" i="5"/>
  <c r="BH3350" i="5"/>
  <c r="D3351" i="5"/>
  <c r="AG3351" i="5" s="1"/>
  <c r="BU3351" i="5" s="1"/>
  <c r="BV3351" i="5" s="1"/>
  <c r="AH3351" i="5"/>
  <c r="AI3351" i="5"/>
  <c r="AJ3351" i="5"/>
  <c r="AL3351" i="5" s="1"/>
  <c r="AK3351" i="5"/>
  <c r="AM3351" i="5"/>
  <c r="AN3351" i="5"/>
  <c r="AP3351" i="5" s="1"/>
  <c r="AO3351" i="5"/>
  <c r="AQ3351" i="5"/>
  <c r="AR3351" i="5"/>
  <c r="AT3351" i="5" s="1"/>
  <c r="AS3351" i="5"/>
  <c r="AU3351" i="5"/>
  <c r="AV3351" i="5"/>
  <c r="AX3351" i="5" s="1"/>
  <c r="AW3351" i="5"/>
  <c r="AY3351" i="5"/>
  <c r="AZ3351" i="5"/>
  <c r="BB3351" i="5" s="1"/>
  <c r="BA3351" i="5"/>
  <c r="BC3351" i="5"/>
  <c r="BD3351" i="5"/>
  <c r="BE3351" i="5"/>
  <c r="BF3351" i="5"/>
  <c r="BG3351" i="5"/>
  <c r="BH3351" i="5"/>
  <c r="D3352" i="5"/>
  <c r="AG3352" i="5" s="1"/>
  <c r="BU3352" i="5" s="1"/>
  <c r="AH3352" i="5"/>
  <c r="AI3352" i="5"/>
  <c r="AJ3352" i="5"/>
  <c r="AL3352" i="5" s="1"/>
  <c r="AK3352" i="5"/>
  <c r="AM3352" i="5"/>
  <c r="AN3352" i="5"/>
  <c r="AO3352" i="5"/>
  <c r="AP3352" i="5"/>
  <c r="AQ3352" i="5"/>
  <c r="AR3352" i="5"/>
  <c r="AT3352" i="5" s="1"/>
  <c r="AS3352" i="5"/>
  <c r="AU3352" i="5"/>
  <c r="AV3352" i="5"/>
  <c r="AW3352" i="5"/>
  <c r="AX3352" i="5"/>
  <c r="AY3352" i="5"/>
  <c r="AZ3352" i="5"/>
  <c r="BB3352" i="5" s="1"/>
  <c r="BA3352" i="5"/>
  <c r="BC3352" i="5"/>
  <c r="BD3352" i="5"/>
  <c r="BE3352" i="5"/>
  <c r="BF3352" i="5"/>
  <c r="BG3352" i="5"/>
  <c r="BH3352" i="5"/>
  <c r="D3353" i="5"/>
  <c r="AG3353" i="5" s="1"/>
  <c r="BU3353" i="5" s="1"/>
  <c r="AH3353" i="5"/>
  <c r="AI3353" i="5"/>
  <c r="AJ3353" i="5"/>
  <c r="AK3353" i="5"/>
  <c r="AL3353" i="5"/>
  <c r="AM3353" i="5"/>
  <c r="AN3353" i="5"/>
  <c r="AO3353" i="5"/>
  <c r="AP3353" i="5"/>
  <c r="AQ3353" i="5"/>
  <c r="AR3353" i="5"/>
  <c r="AS3353" i="5"/>
  <c r="AT3353" i="5"/>
  <c r="AU3353" i="5"/>
  <c r="AV3353" i="5"/>
  <c r="AW3353" i="5"/>
  <c r="AX3353" i="5"/>
  <c r="AY3353" i="5"/>
  <c r="AZ3353" i="5"/>
  <c r="BA3353" i="5"/>
  <c r="BB3353" i="5"/>
  <c r="BC3353" i="5"/>
  <c r="BD3353" i="5"/>
  <c r="BE3353" i="5"/>
  <c r="BF3353" i="5"/>
  <c r="BG3353" i="5"/>
  <c r="BH3353" i="5"/>
  <c r="D3354" i="5"/>
  <c r="AG3354" i="5" s="1"/>
  <c r="BU3354" i="5" s="1"/>
  <c r="AH3354" i="5"/>
  <c r="AI3354" i="5"/>
  <c r="AJ3354" i="5"/>
  <c r="AK3354" i="5"/>
  <c r="AL3354" i="5"/>
  <c r="AM3354" i="5"/>
  <c r="AN3354" i="5"/>
  <c r="AP3354" i="5" s="1"/>
  <c r="AO3354" i="5"/>
  <c r="AQ3354" i="5"/>
  <c r="AR3354" i="5"/>
  <c r="AT3354" i="5" s="1"/>
  <c r="AS3354" i="5"/>
  <c r="AU3354" i="5"/>
  <c r="AV3354" i="5"/>
  <c r="AX3354" i="5" s="1"/>
  <c r="AW3354" i="5"/>
  <c r="AY3354" i="5"/>
  <c r="AZ3354" i="5"/>
  <c r="BA3354" i="5"/>
  <c r="BB3354" i="5"/>
  <c r="BC3354" i="5"/>
  <c r="BD3354" i="5"/>
  <c r="BE3354" i="5"/>
  <c r="BF3354" i="5"/>
  <c r="BG3354" i="5"/>
  <c r="BH3354" i="5"/>
  <c r="D3355" i="5"/>
  <c r="AG3355" i="5"/>
  <c r="BU3355" i="5" s="1"/>
  <c r="AH3355" i="5"/>
  <c r="AI3355" i="5"/>
  <c r="AJ3355" i="5"/>
  <c r="AL3355" i="5" s="1"/>
  <c r="AK3355" i="5"/>
  <c r="AM3355" i="5"/>
  <c r="AN3355" i="5"/>
  <c r="AP3355" i="5" s="1"/>
  <c r="AO3355" i="5"/>
  <c r="AQ3355" i="5"/>
  <c r="AR3355" i="5"/>
  <c r="AT3355" i="5" s="1"/>
  <c r="AS3355" i="5"/>
  <c r="AU3355" i="5"/>
  <c r="AV3355" i="5"/>
  <c r="AX3355" i="5" s="1"/>
  <c r="AW3355" i="5"/>
  <c r="AY3355" i="5"/>
  <c r="AZ3355" i="5"/>
  <c r="BB3355" i="5" s="1"/>
  <c r="BA3355" i="5"/>
  <c r="BC3355" i="5"/>
  <c r="BD3355" i="5"/>
  <c r="BE3355" i="5"/>
  <c r="BF3355" i="5"/>
  <c r="BG3355" i="5"/>
  <c r="BH3355" i="5"/>
  <c r="D3356" i="5"/>
  <c r="AG3356" i="5" s="1"/>
  <c r="BU3356" i="5" s="1"/>
  <c r="AH3356" i="5"/>
  <c r="AI3356" i="5"/>
  <c r="AJ3356" i="5"/>
  <c r="AK3356" i="5"/>
  <c r="AL3356" i="5"/>
  <c r="AM3356" i="5"/>
  <c r="AN3356" i="5"/>
  <c r="AP3356" i="5" s="1"/>
  <c r="AO3356" i="5"/>
  <c r="AQ3356" i="5"/>
  <c r="AR3356" i="5"/>
  <c r="AS3356" i="5"/>
  <c r="AT3356" i="5"/>
  <c r="AU3356" i="5"/>
  <c r="AV3356" i="5"/>
  <c r="AX3356" i="5" s="1"/>
  <c r="AW3356" i="5"/>
  <c r="AY3356" i="5"/>
  <c r="AZ3356" i="5"/>
  <c r="BA3356" i="5"/>
  <c r="BB3356" i="5"/>
  <c r="BC3356" i="5"/>
  <c r="BD3356" i="5"/>
  <c r="BE3356" i="5"/>
  <c r="BF3356" i="5"/>
  <c r="BG3356" i="5"/>
  <c r="BH3356" i="5"/>
  <c r="D3357" i="5"/>
  <c r="AG3357" i="5" s="1"/>
  <c r="BU3357" i="5" s="1"/>
  <c r="AH3357" i="5"/>
  <c r="AI3357" i="5"/>
  <c r="AJ3357" i="5"/>
  <c r="AK3357" i="5"/>
  <c r="AL3357" i="5"/>
  <c r="AM3357" i="5"/>
  <c r="AN3357" i="5"/>
  <c r="AO3357" i="5"/>
  <c r="AP3357" i="5" s="1"/>
  <c r="AQ3357" i="5"/>
  <c r="AR3357" i="5"/>
  <c r="AS3357" i="5"/>
  <c r="AT3357" i="5"/>
  <c r="AU3357" i="5"/>
  <c r="AV3357" i="5"/>
  <c r="AW3357" i="5"/>
  <c r="AX3357" i="5" s="1"/>
  <c r="AY3357" i="5"/>
  <c r="AZ3357" i="5"/>
  <c r="BA3357" i="5"/>
  <c r="BB3357" i="5"/>
  <c r="BC3357" i="5"/>
  <c r="BD3357" i="5"/>
  <c r="BE3357" i="5"/>
  <c r="BF3357" i="5"/>
  <c r="BG3357" i="5"/>
  <c r="BH3357" i="5"/>
  <c r="D3358" i="5"/>
  <c r="AG3358" i="5" s="1"/>
  <c r="BU3358" i="5" s="1"/>
  <c r="AH3358" i="5"/>
  <c r="AI3358" i="5"/>
  <c r="AJ3358" i="5"/>
  <c r="AL3358" i="5" s="1"/>
  <c r="AK3358" i="5"/>
  <c r="AM3358" i="5"/>
  <c r="AN3358" i="5"/>
  <c r="AO3358" i="5"/>
  <c r="AP3358" i="5"/>
  <c r="AQ3358" i="5"/>
  <c r="AR3358" i="5"/>
  <c r="AT3358" i="5" s="1"/>
  <c r="AS3358" i="5"/>
  <c r="AU3358" i="5"/>
  <c r="AV3358" i="5"/>
  <c r="AX3358" i="5" s="1"/>
  <c r="AW3358" i="5"/>
  <c r="AY3358" i="5"/>
  <c r="AZ3358" i="5"/>
  <c r="BB3358" i="5" s="1"/>
  <c r="BA3358" i="5"/>
  <c r="BC3358" i="5"/>
  <c r="BD3358" i="5"/>
  <c r="BE3358" i="5"/>
  <c r="BF3358" i="5"/>
  <c r="BG3358" i="5"/>
  <c r="BH3358" i="5"/>
  <c r="D3359" i="5"/>
  <c r="AG3359" i="5" s="1"/>
  <c r="BU3359" i="5" s="1"/>
  <c r="AH3359" i="5"/>
  <c r="AI3359" i="5"/>
  <c r="AJ3359" i="5"/>
  <c r="AL3359" i="5" s="1"/>
  <c r="AK3359" i="5"/>
  <c r="AM3359" i="5"/>
  <c r="AN3359" i="5"/>
  <c r="AO3359" i="5"/>
  <c r="AQ3359" i="5"/>
  <c r="AR3359" i="5"/>
  <c r="AT3359" i="5" s="1"/>
  <c r="AS3359" i="5"/>
  <c r="AU3359" i="5"/>
  <c r="AV3359" i="5"/>
  <c r="AW3359" i="5"/>
  <c r="AY3359" i="5"/>
  <c r="AZ3359" i="5"/>
  <c r="BB3359" i="5" s="1"/>
  <c r="BA3359" i="5"/>
  <c r="BC3359" i="5"/>
  <c r="BD3359" i="5"/>
  <c r="BE3359" i="5"/>
  <c r="BF3359" i="5"/>
  <c r="BG3359" i="5"/>
  <c r="BH3359" i="5"/>
  <c r="D3360" i="5"/>
  <c r="AG3360" i="5" s="1"/>
  <c r="BU3360" i="5" s="1"/>
  <c r="BV3360" i="5" s="1"/>
  <c r="AH3360" i="5"/>
  <c r="AI3360" i="5"/>
  <c r="AJ3360" i="5"/>
  <c r="AK3360" i="5"/>
  <c r="AL3360" i="5"/>
  <c r="AM3360" i="5"/>
  <c r="AN3360" i="5"/>
  <c r="AO3360" i="5"/>
  <c r="AP3360" i="5"/>
  <c r="AQ3360" i="5"/>
  <c r="AR3360" i="5"/>
  <c r="AS3360" i="5"/>
  <c r="AT3360" i="5"/>
  <c r="AU3360" i="5"/>
  <c r="AV3360" i="5"/>
  <c r="AW3360" i="5"/>
  <c r="AX3360" i="5"/>
  <c r="AY3360" i="5"/>
  <c r="AZ3360" i="5"/>
  <c r="BA3360" i="5"/>
  <c r="BB3360" i="5"/>
  <c r="BC3360" i="5"/>
  <c r="BD3360" i="5"/>
  <c r="BE3360" i="5"/>
  <c r="BF3360" i="5"/>
  <c r="BG3360" i="5"/>
  <c r="BH3360" i="5"/>
  <c r="D3361" i="5"/>
  <c r="AG3361" i="5" s="1"/>
  <c r="AH3361" i="5"/>
  <c r="AI3361" i="5"/>
  <c r="AJ3361" i="5"/>
  <c r="AK3361" i="5"/>
  <c r="AL3361" i="5"/>
  <c r="AM3361" i="5"/>
  <c r="AN3361" i="5"/>
  <c r="AO3361" i="5"/>
  <c r="AP3361" i="5"/>
  <c r="AQ3361" i="5"/>
  <c r="AR3361" i="5"/>
  <c r="AS3361" i="5"/>
  <c r="AT3361" i="5"/>
  <c r="AU3361" i="5"/>
  <c r="AV3361" i="5"/>
  <c r="AW3361" i="5"/>
  <c r="AX3361" i="5"/>
  <c r="AY3361" i="5"/>
  <c r="AZ3361" i="5"/>
  <c r="BA3361" i="5"/>
  <c r="BB3361" i="5"/>
  <c r="BC3361" i="5"/>
  <c r="BD3361" i="5"/>
  <c r="BE3361" i="5"/>
  <c r="BF3361" i="5"/>
  <c r="BG3361" i="5"/>
  <c r="BH3361" i="5"/>
  <c r="D3362" i="5"/>
  <c r="AG3362" i="5" s="1"/>
  <c r="AH3362" i="5"/>
  <c r="AI3362" i="5"/>
  <c r="AJ3362" i="5"/>
  <c r="AL3362" i="5" s="1"/>
  <c r="AK3362" i="5"/>
  <c r="AM3362" i="5"/>
  <c r="AN3362" i="5"/>
  <c r="AP3362" i="5" s="1"/>
  <c r="AO3362" i="5"/>
  <c r="AQ3362" i="5"/>
  <c r="AR3362" i="5"/>
  <c r="AS3362" i="5"/>
  <c r="AT3362" i="5"/>
  <c r="AU3362" i="5"/>
  <c r="AV3362" i="5"/>
  <c r="AX3362" i="5" s="1"/>
  <c r="AW3362" i="5"/>
  <c r="AY3362" i="5"/>
  <c r="AZ3362" i="5"/>
  <c r="BA3362" i="5"/>
  <c r="BB3362" i="5"/>
  <c r="BC3362" i="5"/>
  <c r="BD3362" i="5"/>
  <c r="BE3362" i="5"/>
  <c r="BF3362" i="5"/>
  <c r="BG3362" i="5"/>
  <c r="BH3362" i="5"/>
  <c r="D3363" i="5"/>
  <c r="AG3363" i="5"/>
  <c r="AH3363" i="5"/>
  <c r="AI3363" i="5"/>
  <c r="AJ3363" i="5"/>
  <c r="AL3363" i="5" s="1"/>
  <c r="AK3363" i="5"/>
  <c r="AM3363" i="5"/>
  <c r="AN3363" i="5"/>
  <c r="AO3363" i="5"/>
  <c r="AQ3363" i="5"/>
  <c r="AR3363" i="5"/>
  <c r="AT3363" i="5" s="1"/>
  <c r="AS3363" i="5"/>
  <c r="AU3363" i="5"/>
  <c r="AV3363" i="5"/>
  <c r="AW3363" i="5"/>
  <c r="AY3363" i="5"/>
  <c r="AZ3363" i="5"/>
  <c r="BB3363" i="5" s="1"/>
  <c r="BA3363" i="5"/>
  <c r="BC3363" i="5"/>
  <c r="BD3363" i="5"/>
  <c r="BE3363" i="5"/>
  <c r="BF3363" i="5"/>
  <c r="BG3363" i="5"/>
  <c r="BH3363" i="5"/>
  <c r="D3364" i="5"/>
  <c r="AG3364" i="5" s="1"/>
  <c r="AH3364" i="5"/>
  <c r="AI3364" i="5"/>
  <c r="AJ3364" i="5"/>
  <c r="AK3364" i="5"/>
  <c r="AL3364" i="5"/>
  <c r="AM3364" i="5"/>
  <c r="AN3364" i="5"/>
  <c r="AO3364" i="5"/>
  <c r="AP3364" i="5"/>
  <c r="AQ3364" i="5"/>
  <c r="AR3364" i="5"/>
  <c r="AS3364" i="5"/>
  <c r="AT3364" i="5"/>
  <c r="AU3364" i="5"/>
  <c r="AV3364" i="5"/>
  <c r="AW3364" i="5"/>
  <c r="AX3364" i="5"/>
  <c r="AY3364" i="5"/>
  <c r="AZ3364" i="5"/>
  <c r="BA3364" i="5"/>
  <c r="BB3364" i="5"/>
  <c r="BC3364" i="5"/>
  <c r="BD3364" i="5"/>
  <c r="BE3364" i="5"/>
  <c r="BF3364" i="5"/>
  <c r="BG3364" i="5"/>
  <c r="BH3364" i="5"/>
  <c r="D3365" i="5"/>
  <c r="AG3365" i="5"/>
  <c r="AH3365" i="5"/>
  <c r="AI3365" i="5"/>
  <c r="AJ3365" i="5"/>
  <c r="AK3365" i="5"/>
  <c r="AL3365" i="5"/>
  <c r="AM3365" i="5"/>
  <c r="AN3365" i="5"/>
  <c r="AO3365" i="5"/>
  <c r="AP3365" i="5" s="1"/>
  <c r="AQ3365" i="5"/>
  <c r="AR3365" i="5"/>
  <c r="AS3365" i="5"/>
  <c r="AT3365" i="5"/>
  <c r="AU3365" i="5"/>
  <c r="AV3365" i="5"/>
  <c r="AW3365" i="5"/>
  <c r="AX3365" i="5" s="1"/>
  <c r="AY3365" i="5"/>
  <c r="AZ3365" i="5"/>
  <c r="BA3365" i="5"/>
  <c r="BB3365" i="5"/>
  <c r="BC3365" i="5"/>
  <c r="BD3365" i="5"/>
  <c r="BE3365" i="5"/>
  <c r="BF3365" i="5"/>
  <c r="BG3365" i="5"/>
  <c r="BH3365" i="5"/>
  <c r="D3366" i="5"/>
  <c r="AG3366" i="5" s="1"/>
  <c r="AH3366" i="5"/>
  <c r="AI3366" i="5"/>
  <c r="AJ3366" i="5"/>
  <c r="AL3366" i="5" s="1"/>
  <c r="AK3366" i="5"/>
  <c r="AM3366" i="5"/>
  <c r="AN3366" i="5"/>
  <c r="AP3366" i="5" s="1"/>
  <c r="AO3366" i="5"/>
  <c r="AQ3366" i="5"/>
  <c r="AR3366" i="5"/>
  <c r="AT3366" i="5" s="1"/>
  <c r="AS3366" i="5"/>
  <c r="AU3366" i="5"/>
  <c r="AV3366" i="5"/>
  <c r="AX3366" i="5" s="1"/>
  <c r="AW3366" i="5"/>
  <c r="AY3366" i="5"/>
  <c r="AZ3366" i="5"/>
  <c r="BB3366" i="5" s="1"/>
  <c r="BA3366" i="5"/>
  <c r="BC3366" i="5"/>
  <c r="BD3366" i="5"/>
  <c r="BE3366" i="5"/>
  <c r="BF3366" i="5"/>
  <c r="BG3366" i="5"/>
  <c r="BH3366" i="5"/>
  <c r="D3367" i="5"/>
  <c r="AG3367" i="5"/>
  <c r="AH3367" i="5"/>
  <c r="AI3367" i="5"/>
  <c r="AJ3367" i="5"/>
  <c r="AL3367" i="5" s="1"/>
  <c r="AK3367" i="5"/>
  <c r="AM3367" i="5"/>
  <c r="AN3367" i="5"/>
  <c r="AP3367" i="5" s="1"/>
  <c r="AO3367" i="5"/>
  <c r="AQ3367" i="5"/>
  <c r="AR3367" i="5"/>
  <c r="AT3367" i="5" s="1"/>
  <c r="AS3367" i="5"/>
  <c r="AU3367" i="5"/>
  <c r="AV3367" i="5"/>
  <c r="AX3367" i="5" s="1"/>
  <c r="AW3367" i="5"/>
  <c r="AY3367" i="5"/>
  <c r="AZ3367" i="5"/>
  <c r="BB3367" i="5" s="1"/>
  <c r="BA3367" i="5"/>
  <c r="BC3367" i="5"/>
  <c r="BD3367" i="5"/>
  <c r="BE3367" i="5"/>
  <c r="BF3367" i="5"/>
  <c r="BG3367" i="5"/>
  <c r="BH3367" i="5"/>
  <c r="D3368" i="5"/>
  <c r="AG3368" i="5"/>
  <c r="AH3368" i="5"/>
  <c r="AI3368" i="5"/>
  <c r="AJ3368" i="5"/>
  <c r="AK3368" i="5"/>
  <c r="AL3368" i="5"/>
  <c r="AM3368" i="5"/>
  <c r="AN3368" i="5"/>
  <c r="AO3368" i="5"/>
  <c r="AP3368" i="5"/>
  <c r="AQ3368" i="5"/>
  <c r="AR3368" i="5"/>
  <c r="AS3368" i="5"/>
  <c r="AT3368" i="5"/>
  <c r="AU3368" i="5"/>
  <c r="AV3368" i="5"/>
  <c r="AW3368" i="5"/>
  <c r="AX3368" i="5"/>
  <c r="AY3368" i="5"/>
  <c r="AZ3368" i="5"/>
  <c r="BA3368" i="5"/>
  <c r="BB3368" i="5"/>
  <c r="BC3368" i="5"/>
  <c r="BD3368" i="5"/>
  <c r="BE3368" i="5"/>
  <c r="BF3368" i="5"/>
  <c r="BG3368" i="5"/>
  <c r="BH3368" i="5"/>
  <c r="D3369" i="5"/>
  <c r="AG3369" i="5" s="1"/>
  <c r="AH3369" i="5"/>
  <c r="AI3369" i="5"/>
  <c r="AJ3369" i="5"/>
  <c r="AK3369" i="5"/>
  <c r="AL3369" i="5"/>
  <c r="AM3369" i="5"/>
  <c r="AN3369" i="5"/>
  <c r="AO3369" i="5"/>
  <c r="AP3369" i="5"/>
  <c r="AQ3369" i="5"/>
  <c r="AR3369" i="5"/>
  <c r="AS3369" i="5"/>
  <c r="AT3369" i="5"/>
  <c r="AU3369" i="5"/>
  <c r="AV3369" i="5"/>
  <c r="AW3369" i="5"/>
  <c r="AX3369" i="5"/>
  <c r="AY3369" i="5"/>
  <c r="AZ3369" i="5"/>
  <c r="BA3369" i="5"/>
  <c r="BB3369" i="5"/>
  <c r="BC3369" i="5"/>
  <c r="BD3369" i="5"/>
  <c r="BE3369" i="5"/>
  <c r="BF3369" i="5"/>
  <c r="BG3369" i="5"/>
  <c r="BH3369" i="5"/>
  <c r="D3370" i="5"/>
  <c r="AG3370" i="5" s="1"/>
  <c r="AH3370" i="5"/>
  <c r="AI3370" i="5"/>
  <c r="AJ3370" i="5"/>
  <c r="AK3370" i="5"/>
  <c r="AL3370" i="5"/>
  <c r="AM3370" i="5"/>
  <c r="AN3370" i="5"/>
  <c r="AP3370" i="5" s="1"/>
  <c r="AO3370" i="5"/>
  <c r="AQ3370" i="5"/>
  <c r="AR3370" i="5"/>
  <c r="AS3370" i="5"/>
  <c r="AT3370" i="5"/>
  <c r="AU3370" i="5"/>
  <c r="AV3370" i="5"/>
  <c r="AX3370" i="5" s="1"/>
  <c r="AW3370" i="5"/>
  <c r="AY3370" i="5"/>
  <c r="AZ3370" i="5"/>
  <c r="BB3370" i="5" s="1"/>
  <c r="BA3370" i="5"/>
  <c r="BC3370" i="5"/>
  <c r="BD3370" i="5"/>
  <c r="BE3370" i="5"/>
  <c r="BF3370" i="5"/>
  <c r="BG3370" i="5"/>
  <c r="BH3370" i="5"/>
  <c r="D3371" i="5"/>
  <c r="AG3371" i="5"/>
  <c r="AH3371" i="5"/>
  <c r="AI3371" i="5"/>
  <c r="AJ3371" i="5"/>
  <c r="AL3371" i="5" s="1"/>
  <c r="AK3371" i="5"/>
  <c r="AM3371" i="5"/>
  <c r="AN3371" i="5"/>
  <c r="AP3371" i="5" s="1"/>
  <c r="AO3371" i="5"/>
  <c r="AQ3371" i="5"/>
  <c r="AR3371" i="5"/>
  <c r="AT3371" i="5" s="1"/>
  <c r="AS3371" i="5"/>
  <c r="AU3371" i="5"/>
  <c r="AV3371" i="5"/>
  <c r="AX3371" i="5" s="1"/>
  <c r="AW3371" i="5"/>
  <c r="AY3371" i="5"/>
  <c r="AZ3371" i="5"/>
  <c r="BB3371" i="5" s="1"/>
  <c r="BA3371" i="5"/>
  <c r="BC3371" i="5"/>
  <c r="BD3371" i="5"/>
  <c r="BE3371" i="5"/>
  <c r="BF3371" i="5"/>
  <c r="BG3371" i="5"/>
  <c r="BH3371" i="5"/>
  <c r="D3372" i="5"/>
  <c r="AG3372" i="5" s="1"/>
  <c r="AH3372" i="5"/>
  <c r="AI3372" i="5"/>
  <c r="AJ3372" i="5"/>
  <c r="AK3372" i="5"/>
  <c r="AL3372" i="5"/>
  <c r="AM3372" i="5"/>
  <c r="AN3372" i="5"/>
  <c r="AP3372" i="5" s="1"/>
  <c r="AO3372" i="5"/>
  <c r="AQ3372" i="5"/>
  <c r="AR3372" i="5"/>
  <c r="AS3372" i="5"/>
  <c r="AT3372" i="5"/>
  <c r="AU3372" i="5"/>
  <c r="AV3372" i="5"/>
  <c r="AX3372" i="5" s="1"/>
  <c r="AW3372" i="5"/>
  <c r="AY3372" i="5"/>
  <c r="AZ3372" i="5"/>
  <c r="BA3372" i="5"/>
  <c r="BB3372" i="5"/>
  <c r="BC3372" i="5"/>
  <c r="BD3372" i="5"/>
  <c r="BE3372" i="5"/>
  <c r="BF3372" i="5"/>
  <c r="BG3372" i="5"/>
  <c r="BH3372" i="5"/>
  <c r="D3373" i="5"/>
  <c r="AG3373" i="5"/>
  <c r="AH3373" i="5"/>
  <c r="AI3373" i="5"/>
  <c r="AJ3373" i="5"/>
  <c r="AK3373" i="5"/>
  <c r="AL3373" i="5"/>
  <c r="AM3373" i="5"/>
  <c r="AN3373" i="5"/>
  <c r="AO3373" i="5"/>
  <c r="AP3373" i="5" s="1"/>
  <c r="AQ3373" i="5"/>
  <c r="AR3373" i="5"/>
  <c r="AS3373" i="5"/>
  <c r="AT3373" i="5"/>
  <c r="AU3373" i="5"/>
  <c r="AV3373" i="5"/>
  <c r="AW3373" i="5"/>
  <c r="AX3373" i="5" s="1"/>
  <c r="AY3373" i="5"/>
  <c r="AZ3373" i="5"/>
  <c r="BA3373" i="5"/>
  <c r="BB3373" i="5"/>
  <c r="BC3373" i="5"/>
  <c r="BD3373" i="5"/>
  <c r="BE3373" i="5"/>
  <c r="BF3373" i="5"/>
  <c r="BG3373" i="5"/>
  <c r="BH3373" i="5"/>
  <c r="D3374" i="5"/>
  <c r="AG3374" i="5" s="1"/>
  <c r="AH3374" i="5"/>
  <c r="AI3374" i="5"/>
  <c r="AJ3374" i="5"/>
  <c r="AL3374" i="5" s="1"/>
  <c r="AK3374" i="5"/>
  <c r="AM3374" i="5"/>
  <c r="AN3374" i="5"/>
  <c r="AP3374" i="5" s="1"/>
  <c r="AO3374" i="5"/>
  <c r="AQ3374" i="5"/>
  <c r="AR3374" i="5"/>
  <c r="AT3374" i="5" s="1"/>
  <c r="AS3374" i="5"/>
  <c r="AU3374" i="5"/>
  <c r="AV3374" i="5"/>
  <c r="AX3374" i="5" s="1"/>
  <c r="AW3374" i="5"/>
  <c r="AY3374" i="5"/>
  <c r="AZ3374" i="5"/>
  <c r="BB3374" i="5" s="1"/>
  <c r="BA3374" i="5"/>
  <c r="BC3374" i="5"/>
  <c r="BD3374" i="5"/>
  <c r="BE3374" i="5"/>
  <c r="BF3374" i="5"/>
  <c r="BG3374" i="5"/>
  <c r="BH3374" i="5"/>
  <c r="D3375" i="5"/>
  <c r="AG3375" i="5" s="1"/>
  <c r="AH3375" i="5"/>
  <c r="AI3375" i="5"/>
  <c r="AJ3375" i="5"/>
  <c r="AL3375" i="5" s="1"/>
  <c r="AK3375" i="5"/>
  <c r="AM3375" i="5"/>
  <c r="AN3375" i="5"/>
  <c r="AO3375" i="5"/>
  <c r="AP3375" i="5"/>
  <c r="AQ3375" i="5"/>
  <c r="AR3375" i="5"/>
  <c r="AT3375" i="5" s="1"/>
  <c r="AS3375" i="5"/>
  <c r="AU3375" i="5"/>
  <c r="AV3375" i="5"/>
  <c r="AX3375" i="5" s="1"/>
  <c r="AW3375" i="5"/>
  <c r="AY3375" i="5"/>
  <c r="AZ3375" i="5"/>
  <c r="BB3375" i="5" s="1"/>
  <c r="BA3375" i="5"/>
  <c r="BC3375" i="5"/>
  <c r="BD3375" i="5"/>
  <c r="BE3375" i="5"/>
  <c r="BF3375" i="5"/>
  <c r="BG3375" i="5"/>
  <c r="BH3375" i="5"/>
  <c r="D3376" i="5"/>
  <c r="AG3376" i="5" s="1"/>
  <c r="AH3376" i="5"/>
  <c r="AI3376" i="5"/>
  <c r="AJ3376" i="5"/>
  <c r="AL3376" i="5" s="1"/>
  <c r="AK3376" i="5"/>
  <c r="AM3376" i="5"/>
  <c r="AN3376" i="5"/>
  <c r="AP3376" i="5" s="1"/>
  <c r="AO3376" i="5"/>
  <c r="AQ3376" i="5"/>
  <c r="AR3376" i="5"/>
  <c r="AT3376" i="5" s="1"/>
  <c r="AS3376" i="5"/>
  <c r="AU3376" i="5"/>
  <c r="AV3376" i="5"/>
  <c r="AW3376" i="5"/>
  <c r="AX3376" i="5"/>
  <c r="AY3376" i="5"/>
  <c r="AZ3376" i="5"/>
  <c r="BB3376" i="5" s="1"/>
  <c r="BA3376" i="5"/>
  <c r="BC3376" i="5"/>
  <c r="BD3376" i="5"/>
  <c r="BE3376" i="5"/>
  <c r="BF3376" i="5"/>
  <c r="BG3376" i="5"/>
  <c r="BH3376" i="5"/>
  <c r="D3377" i="5"/>
  <c r="AG3377" i="5" s="1"/>
  <c r="AH3377" i="5"/>
  <c r="AI3377" i="5"/>
  <c r="AJ3377" i="5"/>
  <c r="AL3377" i="5" s="1"/>
  <c r="AK3377" i="5"/>
  <c r="AM3377" i="5"/>
  <c r="AN3377" i="5"/>
  <c r="AO3377" i="5"/>
  <c r="AP3377" i="5"/>
  <c r="AQ3377" i="5"/>
  <c r="AR3377" i="5"/>
  <c r="AT3377" i="5" s="1"/>
  <c r="AS3377" i="5"/>
  <c r="AU3377" i="5"/>
  <c r="AV3377" i="5"/>
  <c r="AW3377" i="5"/>
  <c r="AX3377" i="5"/>
  <c r="AY3377" i="5"/>
  <c r="AZ3377" i="5"/>
  <c r="BB3377" i="5" s="1"/>
  <c r="BA3377" i="5"/>
  <c r="BC3377" i="5"/>
  <c r="BD3377" i="5"/>
  <c r="BE3377" i="5"/>
  <c r="BF3377" i="5"/>
  <c r="BG3377" i="5"/>
  <c r="BH3377" i="5"/>
  <c r="D3378" i="5"/>
  <c r="AG3378" i="5" s="1"/>
  <c r="AH3378" i="5"/>
  <c r="AI3378" i="5"/>
  <c r="AJ3378" i="5"/>
  <c r="AL3378" i="5" s="1"/>
  <c r="AK3378" i="5"/>
  <c r="AM3378" i="5"/>
  <c r="AN3378" i="5"/>
  <c r="AP3378" i="5" s="1"/>
  <c r="AO3378" i="5"/>
  <c r="AQ3378" i="5"/>
  <c r="AR3378" i="5"/>
  <c r="AT3378" i="5" s="1"/>
  <c r="AS3378" i="5"/>
  <c r="AU3378" i="5"/>
  <c r="AV3378" i="5"/>
  <c r="AX3378" i="5" s="1"/>
  <c r="AW3378" i="5"/>
  <c r="AY3378" i="5"/>
  <c r="AZ3378" i="5"/>
  <c r="BB3378" i="5" s="1"/>
  <c r="BA3378" i="5"/>
  <c r="BC3378" i="5"/>
  <c r="BD3378" i="5"/>
  <c r="BE3378" i="5"/>
  <c r="BF3378" i="5"/>
  <c r="BG3378" i="5"/>
  <c r="BH3378" i="5"/>
  <c r="D3379" i="5"/>
  <c r="AG3379" i="5" s="1"/>
  <c r="AH3379" i="5"/>
  <c r="AI3379" i="5"/>
  <c r="AJ3379" i="5"/>
  <c r="AL3379" i="5" s="1"/>
  <c r="AK3379" i="5"/>
  <c r="AM3379" i="5"/>
  <c r="AN3379" i="5"/>
  <c r="AO3379" i="5"/>
  <c r="AP3379" i="5"/>
  <c r="AQ3379" i="5"/>
  <c r="AR3379" i="5"/>
  <c r="AT3379" i="5" s="1"/>
  <c r="AS3379" i="5"/>
  <c r="AU3379" i="5"/>
  <c r="AV3379" i="5"/>
  <c r="AX3379" i="5" s="1"/>
  <c r="AW3379" i="5"/>
  <c r="AY3379" i="5"/>
  <c r="AZ3379" i="5"/>
  <c r="BB3379" i="5" s="1"/>
  <c r="BA3379" i="5"/>
  <c r="BC3379" i="5"/>
  <c r="BD3379" i="5"/>
  <c r="BE3379" i="5"/>
  <c r="BF3379" i="5"/>
  <c r="BG3379" i="5"/>
  <c r="BH3379" i="5"/>
  <c r="D3380" i="5"/>
  <c r="AG3380" i="5" s="1"/>
  <c r="AH3380" i="5"/>
  <c r="AI3380" i="5"/>
  <c r="AJ3380" i="5"/>
  <c r="AL3380" i="5" s="1"/>
  <c r="AK3380" i="5"/>
  <c r="AM3380" i="5"/>
  <c r="AN3380" i="5"/>
  <c r="AP3380" i="5" s="1"/>
  <c r="AO3380" i="5"/>
  <c r="AQ3380" i="5"/>
  <c r="AR3380" i="5"/>
  <c r="AT3380" i="5" s="1"/>
  <c r="AS3380" i="5"/>
  <c r="AU3380" i="5"/>
  <c r="AV3380" i="5"/>
  <c r="AW3380" i="5"/>
  <c r="AX3380" i="5"/>
  <c r="AY3380" i="5"/>
  <c r="AZ3380" i="5"/>
  <c r="BB3380" i="5" s="1"/>
  <c r="BA3380" i="5"/>
  <c r="BC3380" i="5"/>
  <c r="BD3380" i="5"/>
  <c r="BE3380" i="5"/>
  <c r="BF3380" i="5"/>
  <c r="BG3380" i="5"/>
  <c r="BH3380" i="5"/>
  <c r="D3381" i="5"/>
  <c r="AG3381" i="5" s="1"/>
  <c r="AH3381" i="5"/>
  <c r="AI3381" i="5"/>
  <c r="AJ3381" i="5"/>
  <c r="AL3381" i="5" s="1"/>
  <c r="AK3381" i="5"/>
  <c r="AM3381" i="5"/>
  <c r="AN3381" i="5"/>
  <c r="AO3381" i="5"/>
  <c r="AP3381" i="5"/>
  <c r="AQ3381" i="5"/>
  <c r="AR3381" i="5"/>
  <c r="AT3381" i="5" s="1"/>
  <c r="AS3381" i="5"/>
  <c r="AU3381" i="5"/>
  <c r="AV3381" i="5"/>
  <c r="AW3381" i="5"/>
  <c r="AX3381" i="5"/>
  <c r="AY3381" i="5"/>
  <c r="AZ3381" i="5"/>
  <c r="BB3381" i="5" s="1"/>
  <c r="BA3381" i="5"/>
  <c r="BC3381" i="5"/>
  <c r="BD3381" i="5"/>
  <c r="BE3381" i="5"/>
  <c r="BF3381" i="5"/>
  <c r="BG3381" i="5"/>
  <c r="BH3381" i="5"/>
  <c r="D3382" i="5"/>
  <c r="AG3382" i="5" s="1"/>
  <c r="AH3382" i="5"/>
  <c r="AI3382" i="5"/>
  <c r="AJ3382" i="5"/>
  <c r="AL3382" i="5" s="1"/>
  <c r="AK3382" i="5"/>
  <c r="AM3382" i="5"/>
  <c r="AN3382" i="5"/>
  <c r="AP3382" i="5" s="1"/>
  <c r="AO3382" i="5"/>
  <c r="AQ3382" i="5"/>
  <c r="AR3382" i="5"/>
  <c r="AT3382" i="5" s="1"/>
  <c r="AS3382" i="5"/>
  <c r="AU3382" i="5"/>
  <c r="AV3382" i="5"/>
  <c r="AX3382" i="5" s="1"/>
  <c r="AW3382" i="5"/>
  <c r="AY3382" i="5"/>
  <c r="AZ3382" i="5"/>
  <c r="BB3382" i="5" s="1"/>
  <c r="BA3382" i="5"/>
  <c r="BC3382" i="5"/>
  <c r="BD3382" i="5"/>
  <c r="BE3382" i="5"/>
  <c r="BF3382" i="5"/>
  <c r="BG3382" i="5"/>
  <c r="BH3382" i="5"/>
  <c r="D3383" i="5"/>
  <c r="AG3383" i="5" s="1"/>
  <c r="AH3383" i="5"/>
  <c r="AI3383" i="5"/>
  <c r="AJ3383" i="5"/>
  <c r="AL3383" i="5" s="1"/>
  <c r="AK3383" i="5"/>
  <c r="AM3383" i="5"/>
  <c r="AN3383" i="5"/>
  <c r="AO3383" i="5"/>
  <c r="AP3383" i="5"/>
  <c r="AQ3383" i="5"/>
  <c r="AR3383" i="5"/>
  <c r="AT3383" i="5" s="1"/>
  <c r="AS3383" i="5"/>
  <c r="AU3383" i="5"/>
  <c r="AV3383" i="5"/>
  <c r="AX3383" i="5" s="1"/>
  <c r="AW3383" i="5"/>
  <c r="AY3383" i="5"/>
  <c r="AZ3383" i="5"/>
  <c r="BB3383" i="5" s="1"/>
  <c r="BA3383" i="5"/>
  <c r="BC3383" i="5"/>
  <c r="BD3383" i="5"/>
  <c r="BE3383" i="5"/>
  <c r="BF3383" i="5"/>
  <c r="BG3383" i="5"/>
  <c r="BH3383" i="5"/>
  <c r="D3384" i="5"/>
  <c r="AG3384" i="5" s="1"/>
  <c r="AH3384" i="5"/>
  <c r="AI3384" i="5"/>
  <c r="AJ3384" i="5"/>
  <c r="AL3384" i="5" s="1"/>
  <c r="AK3384" i="5"/>
  <c r="AM3384" i="5"/>
  <c r="AN3384" i="5"/>
  <c r="AP3384" i="5" s="1"/>
  <c r="AO3384" i="5"/>
  <c r="AQ3384" i="5"/>
  <c r="AR3384" i="5"/>
  <c r="AT3384" i="5" s="1"/>
  <c r="AS3384" i="5"/>
  <c r="AU3384" i="5"/>
  <c r="AV3384" i="5"/>
  <c r="AW3384" i="5"/>
  <c r="AX3384" i="5"/>
  <c r="AY3384" i="5"/>
  <c r="AZ3384" i="5"/>
  <c r="BB3384" i="5" s="1"/>
  <c r="BA3384" i="5"/>
  <c r="BC3384" i="5"/>
  <c r="BD3384" i="5"/>
  <c r="BE3384" i="5"/>
  <c r="BF3384" i="5"/>
  <c r="BG3384" i="5"/>
  <c r="BH3384" i="5"/>
  <c r="D3385" i="5"/>
  <c r="AG3385" i="5" s="1"/>
  <c r="AH3385" i="5"/>
  <c r="AI3385" i="5"/>
  <c r="AJ3385" i="5"/>
  <c r="AL3385" i="5" s="1"/>
  <c r="AK3385" i="5"/>
  <c r="AM3385" i="5"/>
  <c r="AN3385" i="5"/>
  <c r="AO3385" i="5"/>
  <c r="AP3385" i="5"/>
  <c r="AQ3385" i="5"/>
  <c r="AR3385" i="5"/>
  <c r="AT3385" i="5" s="1"/>
  <c r="AS3385" i="5"/>
  <c r="AU3385" i="5"/>
  <c r="AV3385" i="5"/>
  <c r="AW3385" i="5"/>
  <c r="AX3385" i="5"/>
  <c r="AY3385" i="5"/>
  <c r="AZ3385" i="5"/>
  <c r="BB3385" i="5" s="1"/>
  <c r="BA3385" i="5"/>
  <c r="BC3385" i="5"/>
  <c r="BD3385" i="5"/>
  <c r="BE3385" i="5"/>
  <c r="BF3385" i="5"/>
  <c r="BG3385" i="5"/>
  <c r="BH3385" i="5"/>
  <c r="D3386" i="5"/>
  <c r="AG3386" i="5" s="1"/>
  <c r="AH3386" i="5"/>
  <c r="AI3386" i="5"/>
  <c r="AJ3386" i="5"/>
  <c r="AL3386" i="5" s="1"/>
  <c r="AK3386" i="5"/>
  <c r="AM3386" i="5"/>
  <c r="AN3386" i="5"/>
  <c r="AP3386" i="5" s="1"/>
  <c r="AO3386" i="5"/>
  <c r="AQ3386" i="5"/>
  <c r="AR3386" i="5"/>
  <c r="AT3386" i="5" s="1"/>
  <c r="AS3386" i="5"/>
  <c r="AU3386" i="5"/>
  <c r="AV3386" i="5"/>
  <c r="AX3386" i="5" s="1"/>
  <c r="AW3386" i="5"/>
  <c r="AY3386" i="5"/>
  <c r="AZ3386" i="5"/>
  <c r="BB3386" i="5" s="1"/>
  <c r="BA3386" i="5"/>
  <c r="BC3386" i="5"/>
  <c r="BD3386" i="5"/>
  <c r="BE3386" i="5"/>
  <c r="BF3386" i="5"/>
  <c r="BG3386" i="5"/>
  <c r="BH3386" i="5"/>
  <c r="D3387" i="5"/>
  <c r="AG3387" i="5" s="1"/>
  <c r="AH3387" i="5"/>
  <c r="AI3387" i="5"/>
  <c r="AJ3387" i="5"/>
  <c r="AL3387" i="5" s="1"/>
  <c r="AK3387" i="5"/>
  <c r="AM3387" i="5"/>
  <c r="AN3387" i="5"/>
  <c r="AO3387" i="5"/>
  <c r="AP3387" i="5"/>
  <c r="AQ3387" i="5"/>
  <c r="AR3387" i="5"/>
  <c r="AT3387" i="5" s="1"/>
  <c r="AS3387" i="5"/>
  <c r="AU3387" i="5"/>
  <c r="AV3387" i="5"/>
  <c r="AX3387" i="5" s="1"/>
  <c r="AW3387" i="5"/>
  <c r="AY3387" i="5"/>
  <c r="AZ3387" i="5"/>
  <c r="BB3387" i="5" s="1"/>
  <c r="BA3387" i="5"/>
  <c r="BC3387" i="5"/>
  <c r="BD3387" i="5"/>
  <c r="BE3387" i="5"/>
  <c r="BF3387" i="5"/>
  <c r="BG3387" i="5"/>
  <c r="BH3387" i="5"/>
  <c r="D3388" i="5"/>
  <c r="AG3388" i="5" s="1"/>
  <c r="AH3388" i="5"/>
  <c r="AI3388" i="5"/>
  <c r="AJ3388" i="5"/>
  <c r="AL3388" i="5" s="1"/>
  <c r="AK3388" i="5"/>
  <c r="AM3388" i="5"/>
  <c r="AN3388" i="5"/>
  <c r="AP3388" i="5" s="1"/>
  <c r="AO3388" i="5"/>
  <c r="AQ3388" i="5"/>
  <c r="AR3388" i="5"/>
  <c r="AT3388" i="5" s="1"/>
  <c r="AS3388" i="5"/>
  <c r="AU3388" i="5"/>
  <c r="AV3388" i="5"/>
  <c r="AW3388" i="5"/>
  <c r="AX3388" i="5"/>
  <c r="AY3388" i="5"/>
  <c r="AZ3388" i="5"/>
  <c r="BB3388" i="5" s="1"/>
  <c r="BA3388" i="5"/>
  <c r="BC3388" i="5"/>
  <c r="BD3388" i="5"/>
  <c r="BE3388" i="5"/>
  <c r="BF3388" i="5"/>
  <c r="BG3388" i="5"/>
  <c r="BH3388" i="5"/>
  <c r="D3389" i="5"/>
  <c r="AG3389" i="5" s="1"/>
  <c r="AH3389" i="5"/>
  <c r="AI3389" i="5"/>
  <c r="AJ3389" i="5"/>
  <c r="AL3389" i="5" s="1"/>
  <c r="AK3389" i="5"/>
  <c r="AM3389" i="5"/>
  <c r="AN3389" i="5"/>
  <c r="AO3389" i="5"/>
  <c r="AP3389" i="5"/>
  <c r="AQ3389" i="5"/>
  <c r="AR3389" i="5"/>
  <c r="AT3389" i="5" s="1"/>
  <c r="AS3389" i="5"/>
  <c r="AU3389" i="5"/>
  <c r="AV3389" i="5"/>
  <c r="AW3389" i="5"/>
  <c r="AX3389" i="5"/>
  <c r="AY3389" i="5"/>
  <c r="AZ3389" i="5"/>
  <c r="BB3389" i="5" s="1"/>
  <c r="BA3389" i="5"/>
  <c r="BC3389" i="5"/>
  <c r="BD3389" i="5"/>
  <c r="BE3389" i="5"/>
  <c r="BF3389" i="5"/>
  <c r="BG3389" i="5"/>
  <c r="BH3389" i="5"/>
  <c r="D3390" i="5"/>
  <c r="AG3390" i="5" s="1"/>
  <c r="AH3390" i="5"/>
  <c r="AI3390" i="5"/>
  <c r="AJ3390" i="5"/>
  <c r="AL3390" i="5" s="1"/>
  <c r="AK3390" i="5"/>
  <c r="AM3390" i="5"/>
  <c r="AN3390" i="5"/>
  <c r="AP3390" i="5" s="1"/>
  <c r="AO3390" i="5"/>
  <c r="AQ3390" i="5"/>
  <c r="AR3390" i="5"/>
  <c r="AT3390" i="5" s="1"/>
  <c r="AS3390" i="5"/>
  <c r="AU3390" i="5"/>
  <c r="AV3390" i="5"/>
  <c r="AX3390" i="5" s="1"/>
  <c r="AW3390" i="5"/>
  <c r="AY3390" i="5"/>
  <c r="AZ3390" i="5"/>
  <c r="BB3390" i="5" s="1"/>
  <c r="BA3390" i="5"/>
  <c r="BC3390" i="5"/>
  <c r="BD3390" i="5"/>
  <c r="BE3390" i="5"/>
  <c r="BF3390" i="5"/>
  <c r="BG3390" i="5"/>
  <c r="BH3390" i="5"/>
  <c r="D3391" i="5"/>
  <c r="AG3391" i="5" s="1"/>
  <c r="AH3391" i="5"/>
  <c r="AI3391" i="5"/>
  <c r="AJ3391" i="5"/>
  <c r="AL3391" i="5" s="1"/>
  <c r="AK3391" i="5"/>
  <c r="AM3391" i="5"/>
  <c r="AN3391" i="5"/>
  <c r="AO3391" i="5"/>
  <c r="AP3391" i="5"/>
  <c r="AQ3391" i="5"/>
  <c r="AR3391" i="5"/>
  <c r="AT3391" i="5" s="1"/>
  <c r="AS3391" i="5"/>
  <c r="AU3391" i="5"/>
  <c r="AV3391" i="5"/>
  <c r="AX3391" i="5" s="1"/>
  <c r="AW3391" i="5"/>
  <c r="AY3391" i="5"/>
  <c r="AZ3391" i="5"/>
  <c r="BB3391" i="5" s="1"/>
  <c r="BA3391" i="5"/>
  <c r="BC3391" i="5"/>
  <c r="BD3391" i="5"/>
  <c r="BE3391" i="5"/>
  <c r="BF3391" i="5"/>
  <c r="BG3391" i="5"/>
  <c r="BH3391" i="5"/>
  <c r="D3392" i="5"/>
  <c r="AG3392" i="5" s="1"/>
  <c r="AH3392" i="5"/>
  <c r="AI3392" i="5"/>
  <c r="AJ3392" i="5"/>
  <c r="AL3392" i="5" s="1"/>
  <c r="AK3392" i="5"/>
  <c r="AM3392" i="5"/>
  <c r="AN3392" i="5"/>
  <c r="AP3392" i="5" s="1"/>
  <c r="AO3392" i="5"/>
  <c r="AQ3392" i="5"/>
  <c r="AR3392" i="5"/>
  <c r="AT3392" i="5" s="1"/>
  <c r="AS3392" i="5"/>
  <c r="AU3392" i="5"/>
  <c r="AV3392" i="5"/>
  <c r="AW3392" i="5"/>
  <c r="AX3392" i="5"/>
  <c r="AY3392" i="5"/>
  <c r="AZ3392" i="5"/>
  <c r="BB3392" i="5" s="1"/>
  <c r="BA3392" i="5"/>
  <c r="BC3392" i="5"/>
  <c r="BD3392" i="5"/>
  <c r="BE3392" i="5"/>
  <c r="BF3392" i="5"/>
  <c r="BG3392" i="5"/>
  <c r="BH3392" i="5"/>
  <c r="D3393" i="5"/>
  <c r="AG3393" i="5" s="1"/>
  <c r="AH3393" i="5"/>
  <c r="AI3393" i="5"/>
  <c r="AJ3393" i="5"/>
  <c r="AL3393" i="5" s="1"/>
  <c r="AK3393" i="5"/>
  <c r="AM3393" i="5"/>
  <c r="AN3393" i="5"/>
  <c r="AO3393" i="5"/>
  <c r="AP3393" i="5"/>
  <c r="AQ3393" i="5"/>
  <c r="AR3393" i="5"/>
  <c r="AT3393" i="5" s="1"/>
  <c r="AS3393" i="5"/>
  <c r="AU3393" i="5"/>
  <c r="AV3393" i="5"/>
  <c r="AW3393" i="5"/>
  <c r="AX3393" i="5"/>
  <c r="AY3393" i="5"/>
  <c r="AZ3393" i="5"/>
  <c r="BB3393" i="5" s="1"/>
  <c r="BA3393" i="5"/>
  <c r="BC3393" i="5"/>
  <c r="BD3393" i="5"/>
  <c r="BE3393" i="5"/>
  <c r="BF3393" i="5"/>
  <c r="BG3393" i="5"/>
  <c r="BH3393" i="5"/>
  <c r="D3394" i="5"/>
  <c r="AG3394" i="5" s="1"/>
  <c r="AH3394" i="5"/>
  <c r="AI3394" i="5"/>
  <c r="AJ3394" i="5"/>
  <c r="AL3394" i="5" s="1"/>
  <c r="AK3394" i="5"/>
  <c r="AM3394" i="5"/>
  <c r="AN3394" i="5"/>
  <c r="AP3394" i="5" s="1"/>
  <c r="AO3394" i="5"/>
  <c r="AQ3394" i="5"/>
  <c r="AR3394" i="5"/>
  <c r="AT3394" i="5" s="1"/>
  <c r="AS3394" i="5"/>
  <c r="AU3394" i="5"/>
  <c r="AV3394" i="5"/>
  <c r="AX3394" i="5" s="1"/>
  <c r="AW3394" i="5"/>
  <c r="AY3394" i="5"/>
  <c r="AZ3394" i="5"/>
  <c r="BB3394" i="5" s="1"/>
  <c r="BA3394" i="5"/>
  <c r="BC3394" i="5"/>
  <c r="BD3394" i="5"/>
  <c r="BE3394" i="5"/>
  <c r="BF3394" i="5"/>
  <c r="BG3394" i="5"/>
  <c r="BH3394" i="5"/>
  <c r="D3395" i="5"/>
  <c r="AG3395" i="5" s="1"/>
  <c r="AH3395" i="5"/>
  <c r="AI3395" i="5"/>
  <c r="AJ3395" i="5"/>
  <c r="AL3395" i="5" s="1"/>
  <c r="AK3395" i="5"/>
  <c r="AM3395" i="5"/>
  <c r="AN3395" i="5"/>
  <c r="AO3395" i="5"/>
  <c r="AP3395" i="5"/>
  <c r="AQ3395" i="5"/>
  <c r="AR3395" i="5"/>
  <c r="AT3395" i="5" s="1"/>
  <c r="AS3395" i="5"/>
  <c r="AU3395" i="5"/>
  <c r="AV3395" i="5"/>
  <c r="AX3395" i="5" s="1"/>
  <c r="AW3395" i="5"/>
  <c r="AY3395" i="5"/>
  <c r="AZ3395" i="5"/>
  <c r="BB3395" i="5" s="1"/>
  <c r="BA3395" i="5"/>
  <c r="BC3395" i="5"/>
  <c r="BD3395" i="5"/>
  <c r="BE3395" i="5"/>
  <c r="BF3395" i="5"/>
  <c r="BG3395" i="5"/>
  <c r="BH3395" i="5"/>
  <c r="D3396" i="5"/>
  <c r="AG3396" i="5" s="1"/>
  <c r="AH3396" i="5"/>
  <c r="AI3396" i="5"/>
  <c r="AJ3396" i="5"/>
  <c r="AL3396" i="5" s="1"/>
  <c r="AK3396" i="5"/>
  <c r="AM3396" i="5"/>
  <c r="AN3396" i="5"/>
  <c r="AP3396" i="5" s="1"/>
  <c r="AO3396" i="5"/>
  <c r="AQ3396" i="5"/>
  <c r="AR3396" i="5"/>
  <c r="AT3396" i="5" s="1"/>
  <c r="AS3396" i="5"/>
  <c r="AU3396" i="5"/>
  <c r="AV3396" i="5"/>
  <c r="AW3396" i="5"/>
  <c r="AX3396" i="5"/>
  <c r="AY3396" i="5"/>
  <c r="AZ3396" i="5"/>
  <c r="BB3396" i="5" s="1"/>
  <c r="BA3396" i="5"/>
  <c r="BC3396" i="5"/>
  <c r="BD3396" i="5"/>
  <c r="BE3396" i="5"/>
  <c r="BF3396" i="5"/>
  <c r="BG3396" i="5"/>
  <c r="BH3396" i="5"/>
  <c r="D3397" i="5"/>
  <c r="AG3397" i="5" s="1"/>
  <c r="AH3397" i="5"/>
  <c r="AI3397" i="5"/>
  <c r="AJ3397" i="5"/>
  <c r="AL3397" i="5" s="1"/>
  <c r="AK3397" i="5"/>
  <c r="AM3397" i="5"/>
  <c r="AN3397" i="5"/>
  <c r="AO3397" i="5"/>
  <c r="AP3397" i="5"/>
  <c r="AQ3397" i="5"/>
  <c r="AR3397" i="5"/>
  <c r="AT3397" i="5" s="1"/>
  <c r="AS3397" i="5"/>
  <c r="AU3397" i="5"/>
  <c r="AV3397" i="5"/>
  <c r="AW3397" i="5"/>
  <c r="AX3397" i="5"/>
  <c r="AY3397" i="5"/>
  <c r="AZ3397" i="5"/>
  <c r="BB3397" i="5" s="1"/>
  <c r="BA3397" i="5"/>
  <c r="BC3397" i="5"/>
  <c r="BD3397" i="5"/>
  <c r="BE3397" i="5"/>
  <c r="BF3397" i="5"/>
  <c r="BG3397" i="5"/>
  <c r="BH3397" i="5"/>
  <c r="D3398" i="5"/>
  <c r="AG3398" i="5" s="1"/>
  <c r="AH3398" i="5"/>
  <c r="AI3398" i="5"/>
  <c r="AJ3398" i="5"/>
  <c r="AL3398" i="5" s="1"/>
  <c r="AK3398" i="5"/>
  <c r="AM3398" i="5"/>
  <c r="AN3398" i="5"/>
  <c r="AP3398" i="5" s="1"/>
  <c r="AO3398" i="5"/>
  <c r="AQ3398" i="5"/>
  <c r="AR3398" i="5"/>
  <c r="AT3398" i="5" s="1"/>
  <c r="AS3398" i="5"/>
  <c r="AU3398" i="5"/>
  <c r="AV3398" i="5"/>
  <c r="AX3398" i="5" s="1"/>
  <c r="AW3398" i="5"/>
  <c r="AY3398" i="5"/>
  <c r="AZ3398" i="5"/>
  <c r="BB3398" i="5" s="1"/>
  <c r="BA3398" i="5"/>
  <c r="BC3398" i="5"/>
  <c r="BD3398" i="5"/>
  <c r="BE3398" i="5"/>
  <c r="BF3398" i="5"/>
  <c r="BG3398" i="5"/>
  <c r="BH3398" i="5"/>
  <c r="D3399" i="5"/>
  <c r="AG3399" i="5" s="1"/>
  <c r="AH3399" i="5"/>
  <c r="AI3399" i="5"/>
  <c r="AJ3399" i="5"/>
  <c r="AL3399" i="5" s="1"/>
  <c r="AK3399" i="5"/>
  <c r="AM3399" i="5"/>
  <c r="AN3399" i="5"/>
  <c r="AO3399" i="5"/>
  <c r="AP3399" i="5"/>
  <c r="AQ3399" i="5"/>
  <c r="AR3399" i="5"/>
  <c r="AT3399" i="5" s="1"/>
  <c r="AS3399" i="5"/>
  <c r="AU3399" i="5"/>
  <c r="AV3399" i="5"/>
  <c r="AX3399" i="5" s="1"/>
  <c r="AW3399" i="5"/>
  <c r="AY3399" i="5"/>
  <c r="AZ3399" i="5"/>
  <c r="BB3399" i="5" s="1"/>
  <c r="BA3399" i="5"/>
  <c r="BC3399" i="5"/>
  <c r="BD3399" i="5"/>
  <c r="BE3399" i="5"/>
  <c r="BF3399" i="5"/>
  <c r="BG3399" i="5"/>
  <c r="BH3399" i="5"/>
  <c r="D3400" i="5"/>
  <c r="AG3400" i="5" s="1"/>
  <c r="AH3400" i="5"/>
  <c r="AI3400" i="5"/>
  <c r="AJ3400" i="5"/>
  <c r="AL3400" i="5" s="1"/>
  <c r="AK3400" i="5"/>
  <c r="AM3400" i="5"/>
  <c r="AN3400" i="5"/>
  <c r="AP3400" i="5" s="1"/>
  <c r="AO3400" i="5"/>
  <c r="AQ3400" i="5"/>
  <c r="AR3400" i="5"/>
  <c r="AT3400" i="5" s="1"/>
  <c r="AS3400" i="5"/>
  <c r="AU3400" i="5"/>
  <c r="AV3400" i="5"/>
  <c r="AW3400" i="5"/>
  <c r="AX3400" i="5"/>
  <c r="AY3400" i="5"/>
  <c r="AZ3400" i="5"/>
  <c r="BB3400" i="5" s="1"/>
  <c r="BA3400" i="5"/>
  <c r="BC3400" i="5"/>
  <c r="BD3400" i="5"/>
  <c r="BE3400" i="5"/>
  <c r="BF3400" i="5"/>
  <c r="BG3400" i="5"/>
  <c r="BH3400" i="5"/>
  <c r="D3401" i="5"/>
  <c r="AG3401" i="5" s="1"/>
  <c r="AH3401" i="5"/>
  <c r="AI3401" i="5"/>
  <c r="AJ3401" i="5"/>
  <c r="AL3401" i="5" s="1"/>
  <c r="AK3401" i="5"/>
  <c r="AM3401" i="5"/>
  <c r="AN3401" i="5"/>
  <c r="AO3401" i="5"/>
  <c r="AP3401" i="5"/>
  <c r="AQ3401" i="5"/>
  <c r="AR3401" i="5"/>
  <c r="AT3401" i="5" s="1"/>
  <c r="AS3401" i="5"/>
  <c r="AU3401" i="5"/>
  <c r="AV3401" i="5"/>
  <c r="AW3401" i="5"/>
  <c r="AX3401" i="5"/>
  <c r="AY3401" i="5"/>
  <c r="AZ3401" i="5"/>
  <c r="BB3401" i="5" s="1"/>
  <c r="BA3401" i="5"/>
  <c r="BC3401" i="5"/>
  <c r="BD3401" i="5"/>
  <c r="BE3401" i="5"/>
  <c r="BF3401" i="5"/>
  <c r="BG3401" i="5"/>
  <c r="BH3401" i="5"/>
  <c r="D3402" i="5"/>
  <c r="AG3402" i="5" s="1"/>
  <c r="AH3402" i="5"/>
  <c r="AI3402" i="5"/>
  <c r="AJ3402" i="5"/>
  <c r="AL3402" i="5" s="1"/>
  <c r="AK3402" i="5"/>
  <c r="AM3402" i="5"/>
  <c r="AN3402" i="5"/>
  <c r="AP3402" i="5" s="1"/>
  <c r="AO3402" i="5"/>
  <c r="AQ3402" i="5"/>
  <c r="AR3402" i="5"/>
  <c r="AT3402" i="5" s="1"/>
  <c r="AS3402" i="5"/>
  <c r="AU3402" i="5"/>
  <c r="AV3402" i="5"/>
  <c r="AX3402" i="5" s="1"/>
  <c r="AW3402" i="5"/>
  <c r="AY3402" i="5"/>
  <c r="AZ3402" i="5"/>
  <c r="BB3402" i="5" s="1"/>
  <c r="BA3402" i="5"/>
  <c r="BC3402" i="5"/>
  <c r="BD3402" i="5"/>
  <c r="BE3402" i="5"/>
  <c r="BF3402" i="5"/>
  <c r="BG3402" i="5"/>
  <c r="BH3402" i="5"/>
  <c r="D3403" i="5"/>
  <c r="AG3403" i="5" s="1"/>
  <c r="AH3403" i="5"/>
  <c r="AI3403" i="5"/>
  <c r="AJ3403" i="5"/>
  <c r="AL3403" i="5" s="1"/>
  <c r="AK3403" i="5"/>
  <c r="AM3403" i="5"/>
  <c r="AN3403" i="5"/>
  <c r="AO3403" i="5"/>
  <c r="AP3403" i="5"/>
  <c r="AQ3403" i="5"/>
  <c r="AR3403" i="5"/>
  <c r="AT3403" i="5" s="1"/>
  <c r="AS3403" i="5"/>
  <c r="AU3403" i="5"/>
  <c r="AV3403" i="5"/>
  <c r="AX3403" i="5" s="1"/>
  <c r="AW3403" i="5"/>
  <c r="AY3403" i="5"/>
  <c r="AZ3403" i="5"/>
  <c r="BB3403" i="5" s="1"/>
  <c r="BA3403" i="5"/>
  <c r="BC3403" i="5"/>
  <c r="BD3403" i="5"/>
  <c r="BE3403" i="5"/>
  <c r="BF3403" i="5"/>
  <c r="BG3403" i="5"/>
  <c r="BH3403" i="5"/>
  <c r="D3404" i="5"/>
  <c r="AG3404" i="5" s="1"/>
  <c r="AH3404" i="5"/>
  <c r="AI3404" i="5"/>
  <c r="AJ3404" i="5"/>
  <c r="AL3404" i="5" s="1"/>
  <c r="AK3404" i="5"/>
  <c r="AM3404" i="5"/>
  <c r="AN3404" i="5"/>
  <c r="AP3404" i="5" s="1"/>
  <c r="AO3404" i="5"/>
  <c r="AQ3404" i="5"/>
  <c r="AR3404" i="5"/>
  <c r="AT3404" i="5" s="1"/>
  <c r="AS3404" i="5"/>
  <c r="AU3404" i="5"/>
  <c r="AV3404" i="5"/>
  <c r="AW3404" i="5"/>
  <c r="AX3404" i="5"/>
  <c r="AY3404" i="5"/>
  <c r="AZ3404" i="5"/>
  <c r="BB3404" i="5" s="1"/>
  <c r="BA3404" i="5"/>
  <c r="BC3404" i="5"/>
  <c r="BD3404" i="5"/>
  <c r="BE3404" i="5"/>
  <c r="BF3404" i="5"/>
  <c r="BG3404" i="5"/>
  <c r="BH3404" i="5"/>
  <c r="D3405" i="5"/>
  <c r="AG3405" i="5" s="1"/>
  <c r="AH3405" i="5"/>
  <c r="AI3405" i="5"/>
  <c r="AJ3405" i="5"/>
  <c r="AL3405" i="5" s="1"/>
  <c r="AK3405" i="5"/>
  <c r="AM3405" i="5"/>
  <c r="AN3405" i="5"/>
  <c r="AO3405" i="5"/>
  <c r="AP3405" i="5"/>
  <c r="AQ3405" i="5"/>
  <c r="AR3405" i="5"/>
  <c r="AT3405" i="5" s="1"/>
  <c r="AS3405" i="5"/>
  <c r="AU3405" i="5"/>
  <c r="AV3405" i="5"/>
  <c r="AW3405" i="5"/>
  <c r="AX3405" i="5"/>
  <c r="AY3405" i="5"/>
  <c r="AZ3405" i="5"/>
  <c r="BB3405" i="5" s="1"/>
  <c r="BA3405" i="5"/>
  <c r="BC3405" i="5"/>
  <c r="BD3405" i="5"/>
  <c r="BE3405" i="5"/>
  <c r="BF3405" i="5"/>
  <c r="BG3405" i="5"/>
  <c r="BH3405" i="5"/>
  <c r="D3406" i="5"/>
  <c r="AG3406" i="5" s="1"/>
  <c r="AH3406" i="5"/>
  <c r="AI3406" i="5"/>
  <c r="AJ3406" i="5"/>
  <c r="AL3406" i="5" s="1"/>
  <c r="AK3406" i="5"/>
  <c r="AM3406" i="5"/>
  <c r="AN3406" i="5"/>
  <c r="AP3406" i="5" s="1"/>
  <c r="AO3406" i="5"/>
  <c r="AQ3406" i="5"/>
  <c r="AR3406" i="5"/>
  <c r="AT3406" i="5" s="1"/>
  <c r="AS3406" i="5"/>
  <c r="AU3406" i="5"/>
  <c r="AV3406" i="5"/>
  <c r="AX3406" i="5" s="1"/>
  <c r="AW3406" i="5"/>
  <c r="AY3406" i="5"/>
  <c r="AZ3406" i="5"/>
  <c r="BB3406" i="5" s="1"/>
  <c r="BA3406" i="5"/>
  <c r="BC3406" i="5"/>
  <c r="BD3406" i="5"/>
  <c r="BE3406" i="5"/>
  <c r="BF3406" i="5"/>
  <c r="BG3406" i="5"/>
  <c r="BH3406" i="5"/>
  <c r="D3407" i="5"/>
  <c r="AG3407" i="5" s="1"/>
  <c r="AH3407" i="5"/>
  <c r="AI3407" i="5"/>
  <c r="AJ3407" i="5"/>
  <c r="AL3407" i="5" s="1"/>
  <c r="AK3407" i="5"/>
  <c r="AM3407" i="5"/>
  <c r="AN3407" i="5"/>
  <c r="AO3407" i="5"/>
  <c r="AP3407" i="5"/>
  <c r="AQ3407" i="5"/>
  <c r="AR3407" i="5"/>
  <c r="AT3407" i="5" s="1"/>
  <c r="AS3407" i="5"/>
  <c r="AU3407" i="5"/>
  <c r="AV3407" i="5"/>
  <c r="AX3407" i="5" s="1"/>
  <c r="AW3407" i="5"/>
  <c r="AY3407" i="5"/>
  <c r="AZ3407" i="5"/>
  <c r="BB3407" i="5" s="1"/>
  <c r="BA3407" i="5"/>
  <c r="BC3407" i="5"/>
  <c r="BD3407" i="5"/>
  <c r="BE3407" i="5"/>
  <c r="BF3407" i="5"/>
  <c r="BG3407" i="5"/>
  <c r="BH3407" i="5"/>
  <c r="D3408" i="5"/>
  <c r="AG3408" i="5" s="1"/>
  <c r="AH3408" i="5"/>
  <c r="AI3408" i="5"/>
  <c r="AJ3408" i="5"/>
  <c r="AL3408" i="5" s="1"/>
  <c r="AK3408" i="5"/>
  <c r="AM3408" i="5"/>
  <c r="AN3408" i="5"/>
  <c r="AP3408" i="5" s="1"/>
  <c r="AO3408" i="5"/>
  <c r="AQ3408" i="5"/>
  <c r="AR3408" i="5"/>
  <c r="AT3408" i="5" s="1"/>
  <c r="AS3408" i="5"/>
  <c r="AU3408" i="5"/>
  <c r="AV3408" i="5"/>
  <c r="AW3408" i="5"/>
  <c r="AX3408" i="5"/>
  <c r="AY3408" i="5"/>
  <c r="AZ3408" i="5"/>
  <c r="BB3408" i="5" s="1"/>
  <c r="BA3408" i="5"/>
  <c r="BC3408" i="5"/>
  <c r="BD3408" i="5"/>
  <c r="BE3408" i="5"/>
  <c r="BF3408" i="5"/>
  <c r="BG3408" i="5"/>
  <c r="BH3408" i="5"/>
  <c r="P3409" i="5"/>
  <c r="Q3409" i="5"/>
  <c r="R3409" i="5"/>
  <c r="S3409" i="5"/>
  <c r="T3409" i="5"/>
  <c r="U3409" i="5"/>
  <c r="V3409" i="5"/>
  <c r="W3409" i="5"/>
  <c r="X3409" i="5"/>
  <c r="Y3409" i="5"/>
  <c r="Z3409" i="5"/>
  <c r="AA3409" i="5"/>
  <c r="AB3409" i="5"/>
  <c r="AC3409" i="5"/>
  <c r="AD3409" i="5"/>
  <c r="D3424" i="5"/>
  <c r="AG3424" i="5" s="1"/>
  <c r="AW3424" i="5" s="1"/>
  <c r="AH3424" i="5"/>
  <c r="AI3424" i="5"/>
  <c r="AL3424" i="5" s="1"/>
  <c r="AJ3424" i="5"/>
  <c r="AK3424" i="5"/>
  <c r="AM3424" i="5"/>
  <c r="AN3424" i="5"/>
  <c r="AP3424" i="5" s="1"/>
  <c r="AO3424" i="5"/>
  <c r="AT3424" i="5"/>
  <c r="AU3424" i="5"/>
  <c r="AV3424" i="5"/>
  <c r="D3425" i="5"/>
  <c r="AG3425" i="5" s="1"/>
  <c r="AW3425" i="5" s="1"/>
  <c r="AH3425" i="5"/>
  <c r="AI3425" i="5"/>
  <c r="AJ3425" i="5"/>
  <c r="AL3425" i="5" s="1"/>
  <c r="AK3425" i="5"/>
  <c r="AM3425" i="5"/>
  <c r="AN3425" i="5"/>
  <c r="AO3425" i="5"/>
  <c r="AP3425" i="5"/>
  <c r="AT3425" i="5"/>
  <c r="AU3425" i="5"/>
  <c r="AV3425" i="5"/>
  <c r="D3426" i="5"/>
  <c r="AG3426" i="5" s="1"/>
  <c r="AW3426" i="5" s="1"/>
  <c r="AH3426" i="5"/>
  <c r="AI3426" i="5"/>
  <c r="AL3426" i="5" s="1"/>
  <c r="AJ3426" i="5"/>
  <c r="AK3426" i="5"/>
  <c r="AM3426" i="5"/>
  <c r="AP3426" i="5" s="1"/>
  <c r="AQ3426" i="5" s="1"/>
  <c r="AN3426" i="5"/>
  <c r="AO3426" i="5"/>
  <c r="AT3426" i="5"/>
  <c r="AU3426" i="5"/>
  <c r="AV3426" i="5"/>
  <c r="D3427" i="5"/>
  <c r="AG3427" i="5" s="1"/>
  <c r="AW3427" i="5" s="1"/>
  <c r="AH3427" i="5"/>
  <c r="AI3427" i="5"/>
  <c r="AJ3427" i="5"/>
  <c r="AK3427" i="5"/>
  <c r="AL3427" i="5"/>
  <c r="AM3427" i="5"/>
  <c r="AN3427" i="5"/>
  <c r="AO3427" i="5"/>
  <c r="AT3427" i="5"/>
  <c r="AU3427" i="5"/>
  <c r="AV3427" i="5"/>
  <c r="D3428" i="5"/>
  <c r="AG3428" i="5" s="1"/>
  <c r="AH3428" i="5"/>
  <c r="AI3428" i="5"/>
  <c r="AJ3428" i="5"/>
  <c r="AK3428" i="5"/>
  <c r="AM3428" i="5"/>
  <c r="AP3428" i="5" s="1"/>
  <c r="AN3428" i="5"/>
  <c r="AO3428" i="5"/>
  <c r="AT3428" i="5"/>
  <c r="AU3428" i="5"/>
  <c r="AV3428" i="5"/>
  <c r="D3429" i="5"/>
  <c r="AG3429" i="5" s="1"/>
  <c r="AW3429" i="5" s="1"/>
  <c r="AH3429" i="5"/>
  <c r="AI3429" i="5"/>
  <c r="AJ3429" i="5"/>
  <c r="AK3429" i="5"/>
  <c r="AL3429" i="5"/>
  <c r="AM3429" i="5"/>
  <c r="AN3429" i="5"/>
  <c r="AO3429" i="5"/>
  <c r="AP3429" i="5"/>
  <c r="AT3429" i="5"/>
  <c r="AU3429" i="5"/>
  <c r="AV3429" i="5"/>
  <c r="D3430" i="5"/>
  <c r="AG3430" i="5" s="1"/>
  <c r="AW3430" i="5" s="1"/>
  <c r="AH3430" i="5"/>
  <c r="AI3430" i="5"/>
  <c r="AL3430" i="5" s="1"/>
  <c r="AJ3430" i="5"/>
  <c r="AK3430" i="5"/>
  <c r="AM3430" i="5"/>
  <c r="AP3430" i="5" s="1"/>
  <c r="AN3430" i="5"/>
  <c r="AO3430" i="5"/>
  <c r="AQ3430" i="5"/>
  <c r="AT3430" i="5"/>
  <c r="AU3430" i="5"/>
  <c r="AV3430" i="5"/>
  <c r="D3431" i="5"/>
  <c r="AG3431" i="5" s="1"/>
  <c r="AW3431" i="5" s="1"/>
  <c r="AH3431" i="5"/>
  <c r="AI3431" i="5"/>
  <c r="AL3431" i="5" s="1"/>
  <c r="AJ3431" i="5"/>
  <c r="AK3431" i="5"/>
  <c r="AM3431" i="5"/>
  <c r="AN3431" i="5"/>
  <c r="AO3431" i="5"/>
  <c r="AP3431" i="5"/>
  <c r="AT3431" i="5"/>
  <c r="AU3431" i="5"/>
  <c r="AV3431" i="5"/>
  <c r="D3432" i="5"/>
  <c r="AG3432" i="5" s="1"/>
  <c r="AW3432" i="5" s="1"/>
  <c r="AH3432" i="5"/>
  <c r="AI3432" i="5"/>
  <c r="AJ3432" i="5"/>
  <c r="AK3432" i="5"/>
  <c r="AM3432" i="5"/>
  <c r="AN3432" i="5"/>
  <c r="AP3432" i="5" s="1"/>
  <c r="AO3432" i="5"/>
  <c r="AT3432" i="5"/>
  <c r="AU3432" i="5"/>
  <c r="AV3432" i="5"/>
  <c r="D3433" i="5"/>
  <c r="AG3433" i="5" s="1"/>
  <c r="AW3433" i="5" s="1"/>
  <c r="AH3433" i="5"/>
  <c r="AI3433" i="5"/>
  <c r="AJ3433" i="5"/>
  <c r="AL3433" i="5" s="1"/>
  <c r="AQ3433" i="5" s="1"/>
  <c r="AK3433" i="5"/>
  <c r="AM3433" i="5"/>
  <c r="AN3433" i="5"/>
  <c r="AO3433" i="5"/>
  <c r="AP3433" i="5"/>
  <c r="AT3433" i="5"/>
  <c r="AU3433" i="5"/>
  <c r="AV3433" i="5"/>
  <c r="D3434" i="5"/>
  <c r="AG3434" i="5" s="1"/>
  <c r="AW3434" i="5" s="1"/>
  <c r="AH3434" i="5"/>
  <c r="AI3434" i="5"/>
  <c r="AJ3434" i="5"/>
  <c r="AK3434" i="5"/>
  <c r="AM3434" i="5"/>
  <c r="AP3434" i="5" s="1"/>
  <c r="AN3434" i="5"/>
  <c r="AO3434" i="5"/>
  <c r="AT3434" i="5"/>
  <c r="AV3544" i="5" s="1"/>
  <c r="B3551" i="5" s="1"/>
  <c r="AU3434" i="5"/>
  <c r="AV3434" i="5"/>
  <c r="D3435" i="5"/>
  <c r="AG3435" i="5" s="1"/>
  <c r="AW3435" i="5" s="1"/>
  <c r="AH3435" i="5"/>
  <c r="AI3435" i="5"/>
  <c r="AJ3435" i="5"/>
  <c r="AK3435" i="5"/>
  <c r="AL3435" i="5"/>
  <c r="AM3435" i="5"/>
  <c r="AN3435" i="5"/>
  <c r="AO3435" i="5"/>
  <c r="AT3435" i="5"/>
  <c r="AU3435" i="5"/>
  <c r="AV3435" i="5"/>
  <c r="D3436" i="5"/>
  <c r="AG3436" i="5" s="1"/>
  <c r="AW3436" i="5" s="1"/>
  <c r="AH3436" i="5"/>
  <c r="AI3436" i="5"/>
  <c r="AJ3436" i="5"/>
  <c r="AK3436" i="5"/>
  <c r="AM3436" i="5"/>
  <c r="AP3436" i="5" s="1"/>
  <c r="AN3436" i="5"/>
  <c r="AO3436" i="5"/>
  <c r="AT3436" i="5"/>
  <c r="AU3436" i="5"/>
  <c r="AV3436" i="5"/>
  <c r="D3437" i="5"/>
  <c r="AG3437" i="5" s="1"/>
  <c r="AW3437" i="5" s="1"/>
  <c r="AH3437" i="5"/>
  <c r="AI3437" i="5"/>
  <c r="AJ3437" i="5"/>
  <c r="AK3437" i="5"/>
  <c r="AL3437" i="5"/>
  <c r="AQ3437" i="5" s="1"/>
  <c r="AM3437" i="5"/>
  <c r="AN3437" i="5"/>
  <c r="AO3437" i="5"/>
  <c r="AP3437" i="5"/>
  <c r="AT3437" i="5"/>
  <c r="AU3437" i="5"/>
  <c r="AV3437" i="5"/>
  <c r="D3438" i="5"/>
  <c r="AG3438" i="5" s="1"/>
  <c r="AW3438" i="5" s="1"/>
  <c r="AH3438" i="5"/>
  <c r="AI3438" i="5"/>
  <c r="AL3438" i="5" s="1"/>
  <c r="AJ3438" i="5"/>
  <c r="AK3438" i="5"/>
  <c r="AM3438" i="5"/>
  <c r="AP3438" i="5" s="1"/>
  <c r="AN3438" i="5"/>
  <c r="AO3438" i="5"/>
  <c r="AQ3438" i="5"/>
  <c r="AT3438" i="5"/>
  <c r="AU3438" i="5"/>
  <c r="AV3438" i="5"/>
  <c r="D3439" i="5"/>
  <c r="AG3439" i="5" s="1"/>
  <c r="AW3439" i="5" s="1"/>
  <c r="AH3439" i="5"/>
  <c r="AI3439" i="5"/>
  <c r="AL3439" i="5" s="1"/>
  <c r="AJ3439" i="5"/>
  <c r="AK3439" i="5"/>
  <c r="AM3439" i="5"/>
  <c r="AN3439" i="5"/>
  <c r="AO3439" i="5"/>
  <c r="AP3439" i="5"/>
  <c r="AT3439" i="5"/>
  <c r="AU3439" i="5"/>
  <c r="AV3439" i="5"/>
  <c r="D3440" i="5"/>
  <c r="AG3440" i="5" s="1"/>
  <c r="AW3440" i="5" s="1"/>
  <c r="AH3440" i="5"/>
  <c r="AI3440" i="5"/>
  <c r="AL3440" i="5" s="1"/>
  <c r="AQ3440" i="5" s="1"/>
  <c r="AJ3440" i="5"/>
  <c r="AK3440" i="5"/>
  <c r="AM3440" i="5"/>
  <c r="AN3440" i="5"/>
  <c r="AP3440" i="5" s="1"/>
  <c r="AO3440" i="5"/>
  <c r="AT3440" i="5"/>
  <c r="AU3440" i="5"/>
  <c r="AV3440" i="5"/>
  <c r="D3441" i="5"/>
  <c r="AG3441" i="5" s="1"/>
  <c r="AW3441" i="5" s="1"/>
  <c r="AH3441" i="5"/>
  <c r="AI3441" i="5"/>
  <c r="AJ3441" i="5"/>
  <c r="AL3441" i="5" s="1"/>
  <c r="AQ3441" i="5" s="1"/>
  <c r="AK3441" i="5"/>
  <c r="AM3441" i="5"/>
  <c r="AN3441" i="5"/>
  <c r="AO3441" i="5"/>
  <c r="AP3441" i="5"/>
  <c r="AT3441" i="5"/>
  <c r="AU3441" i="5"/>
  <c r="AV3441" i="5"/>
  <c r="D3442" i="5"/>
  <c r="AG3442" i="5" s="1"/>
  <c r="AW3442" i="5" s="1"/>
  <c r="AH3442" i="5"/>
  <c r="AI3442" i="5"/>
  <c r="AL3442" i="5" s="1"/>
  <c r="AJ3442" i="5"/>
  <c r="AK3442" i="5"/>
  <c r="AM3442" i="5"/>
  <c r="AP3442" i="5" s="1"/>
  <c r="AQ3442" i="5" s="1"/>
  <c r="AN3442" i="5"/>
  <c r="AO3442" i="5"/>
  <c r="AT3442" i="5"/>
  <c r="AU3442" i="5"/>
  <c r="AV3442" i="5"/>
  <c r="D3443" i="5"/>
  <c r="AG3443" i="5" s="1"/>
  <c r="AW3443" i="5" s="1"/>
  <c r="AH3443" i="5"/>
  <c r="AI3443" i="5"/>
  <c r="AJ3443" i="5"/>
  <c r="AK3443" i="5"/>
  <c r="AL3443" i="5"/>
  <c r="AM3443" i="5"/>
  <c r="AN3443" i="5"/>
  <c r="AO3443" i="5"/>
  <c r="AT3443" i="5"/>
  <c r="AU3443" i="5"/>
  <c r="AV3443" i="5"/>
  <c r="D3444" i="5"/>
  <c r="AG3444" i="5" s="1"/>
  <c r="AW3444" i="5" s="1"/>
  <c r="AH3444" i="5"/>
  <c r="AI3444" i="5"/>
  <c r="AJ3444" i="5"/>
  <c r="AK3444" i="5"/>
  <c r="AM3444" i="5"/>
  <c r="AP3444" i="5" s="1"/>
  <c r="AN3444" i="5"/>
  <c r="AO3444" i="5"/>
  <c r="AT3444" i="5"/>
  <c r="AU3444" i="5"/>
  <c r="AV3444" i="5"/>
  <c r="D3445" i="5"/>
  <c r="AG3445" i="5" s="1"/>
  <c r="AW3445" i="5" s="1"/>
  <c r="AH3445" i="5"/>
  <c r="AI3445" i="5"/>
  <c r="AJ3445" i="5"/>
  <c r="AK3445" i="5"/>
  <c r="AL3445" i="5"/>
  <c r="AM3445" i="5"/>
  <c r="AN3445" i="5"/>
  <c r="AO3445" i="5"/>
  <c r="AP3445" i="5"/>
  <c r="AT3445" i="5"/>
  <c r="AU3445" i="5"/>
  <c r="AV3445" i="5"/>
  <c r="D3446" i="5"/>
  <c r="AG3446" i="5" s="1"/>
  <c r="AW3446" i="5" s="1"/>
  <c r="AH3446" i="5"/>
  <c r="AI3446" i="5"/>
  <c r="AL3446" i="5" s="1"/>
  <c r="AQ3446" i="5" s="1"/>
  <c r="AJ3446" i="5"/>
  <c r="AK3446" i="5"/>
  <c r="AM3446" i="5"/>
  <c r="AN3446" i="5"/>
  <c r="AO3446" i="5"/>
  <c r="AP3446" i="5"/>
  <c r="AT3446" i="5"/>
  <c r="AU3446" i="5"/>
  <c r="AV3446" i="5"/>
  <c r="D3447" i="5"/>
  <c r="AG3447" i="5" s="1"/>
  <c r="AW3447" i="5" s="1"/>
  <c r="AH3447" i="5"/>
  <c r="AI3447" i="5"/>
  <c r="AJ3447" i="5"/>
  <c r="AK3447" i="5"/>
  <c r="AM3447" i="5"/>
  <c r="AN3447" i="5"/>
  <c r="AO3447" i="5"/>
  <c r="AP3447" i="5"/>
  <c r="AT3447" i="5"/>
  <c r="AU3447" i="5"/>
  <c r="AV3447" i="5"/>
  <c r="D3448" i="5"/>
  <c r="AG3448" i="5" s="1"/>
  <c r="AW3448" i="5" s="1"/>
  <c r="AH3448" i="5"/>
  <c r="AI3448" i="5"/>
  <c r="AJ3448" i="5"/>
  <c r="AK3448" i="5"/>
  <c r="AM3448" i="5"/>
  <c r="AN3448" i="5"/>
  <c r="AP3448" i="5" s="1"/>
  <c r="AO3448" i="5"/>
  <c r="AT3448" i="5"/>
  <c r="AU3448" i="5"/>
  <c r="AV3448" i="5"/>
  <c r="D3449" i="5"/>
  <c r="AG3449" i="5" s="1"/>
  <c r="AW3449" i="5" s="1"/>
  <c r="AH3449" i="5"/>
  <c r="AI3449" i="5"/>
  <c r="AJ3449" i="5"/>
  <c r="AK3449" i="5"/>
  <c r="AL3449" i="5" s="1"/>
  <c r="AQ3449" i="5" s="1"/>
  <c r="AM3449" i="5"/>
  <c r="AN3449" i="5"/>
  <c r="AO3449" i="5"/>
  <c r="AP3449" i="5"/>
  <c r="AT3449" i="5"/>
  <c r="AU3449" i="5"/>
  <c r="AV3449" i="5"/>
  <c r="D3450" i="5"/>
  <c r="AG3450" i="5" s="1"/>
  <c r="AW3450" i="5" s="1"/>
  <c r="AH3450" i="5"/>
  <c r="AI3450" i="5"/>
  <c r="AL3450" i="5" s="1"/>
  <c r="AQ3450" i="5" s="1"/>
  <c r="AJ3450" i="5"/>
  <c r="AK3450" i="5"/>
  <c r="AM3450" i="5"/>
  <c r="AP3450" i="5" s="1"/>
  <c r="AN3450" i="5"/>
  <c r="AO3450" i="5"/>
  <c r="AT3450" i="5"/>
  <c r="AU3450" i="5"/>
  <c r="AV3450" i="5"/>
  <c r="D3451" i="5"/>
  <c r="AG3451" i="5" s="1"/>
  <c r="AW3451" i="5" s="1"/>
  <c r="AH3451" i="5"/>
  <c r="AI3451" i="5"/>
  <c r="AJ3451" i="5"/>
  <c r="AK3451" i="5"/>
  <c r="AL3451" i="5"/>
  <c r="AM3451" i="5"/>
  <c r="AN3451" i="5"/>
  <c r="AO3451" i="5"/>
  <c r="AT3451" i="5"/>
  <c r="AU3451" i="5"/>
  <c r="AV3451" i="5"/>
  <c r="D3452" i="5"/>
  <c r="AG3452" i="5" s="1"/>
  <c r="AW3452" i="5" s="1"/>
  <c r="AH3452" i="5"/>
  <c r="AI3452" i="5"/>
  <c r="AJ3452" i="5"/>
  <c r="AK3452" i="5"/>
  <c r="AM3452" i="5"/>
  <c r="AN3452" i="5"/>
  <c r="AO3452" i="5"/>
  <c r="AT3452" i="5"/>
  <c r="AU3452" i="5"/>
  <c r="AV3452" i="5"/>
  <c r="D3453" i="5"/>
  <c r="AG3453" i="5" s="1"/>
  <c r="AW3453" i="5" s="1"/>
  <c r="AH3453" i="5"/>
  <c r="AI3453" i="5"/>
  <c r="AJ3453" i="5"/>
  <c r="AK3453" i="5"/>
  <c r="AL3453" i="5"/>
  <c r="AM3453" i="5"/>
  <c r="AN3453" i="5"/>
  <c r="AO3453" i="5"/>
  <c r="AP3453" i="5"/>
  <c r="AT3453" i="5"/>
  <c r="AU3453" i="5"/>
  <c r="AV3453" i="5"/>
  <c r="D3454" i="5"/>
  <c r="AG3454" i="5" s="1"/>
  <c r="AW3454" i="5" s="1"/>
  <c r="AH3454" i="5"/>
  <c r="AI3454" i="5"/>
  <c r="AL3454" i="5" s="1"/>
  <c r="AQ3454" i="5" s="1"/>
  <c r="AJ3454" i="5"/>
  <c r="AK3454" i="5"/>
  <c r="AM3454" i="5"/>
  <c r="AN3454" i="5"/>
  <c r="AO3454" i="5"/>
  <c r="AP3454" i="5"/>
  <c r="AT3454" i="5"/>
  <c r="AU3454" i="5"/>
  <c r="AV3454" i="5"/>
  <c r="D3455" i="5"/>
  <c r="AG3455" i="5" s="1"/>
  <c r="AW3455" i="5" s="1"/>
  <c r="AH3455" i="5"/>
  <c r="AI3455" i="5"/>
  <c r="AJ3455" i="5"/>
  <c r="AK3455" i="5"/>
  <c r="AM3455" i="5"/>
  <c r="AN3455" i="5"/>
  <c r="AO3455" i="5"/>
  <c r="AP3455" i="5"/>
  <c r="AT3455" i="5"/>
  <c r="AU3455" i="5"/>
  <c r="AV3455" i="5"/>
  <c r="D3456" i="5"/>
  <c r="AG3456" i="5" s="1"/>
  <c r="AW3456" i="5" s="1"/>
  <c r="AH3456" i="5"/>
  <c r="AI3456" i="5"/>
  <c r="AJ3456" i="5"/>
  <c r="AK3456" i="5"/>
  <c r="AM3456" i="5"/>
  <c r="AN3456" i="5"/>
  <c r="AP3456" i="5" s="1"/>
  <c r="AO3456" i="5"/>
  <c r="AT3456" i="5"/>
  <c r="AU3456" i="5"/>
  <c r="AV3456" i="5"/>
  <c r="D3457" i="5"/>
  <c r="AG3457" i="5" s="1"/>
  <c r="AW3457" i="5" s="1"/>
  <c r="AH3457" i="5"/>
  <c r="AI3457" i="5"/>
  <c r="AJ3457" i="5"/>
  <c r="AK3457" i="5"/>
  <c r="AL3457" i="5" s="1"/>
  <c r="AQ3457" i="5" s="1"/>
  <c r="AM3457" i="5"/>
  <c r="AN3457" i="5"/>
  <c r="AO3457" i="5"/>
  <c r="AP3457" i="5"/>
  <c r="AT3457" i="5"/>
  <c r="AU3457" i="5"/>
  <c r="AV3457" i="5"/>
  <c r="D3458" i="5"/>
  <c r="AG3458" i="5" s="1"/>
  <c r="AW3458" i="5" s="1"/>
  <c r="AH3458" i="5"/>
  <c r="AI3458" i="5"/>
  <c r="AL3458" i="5" s="1"/>
  <c r="AQ3458" i="5" s="1"/>
  <c r="AJ3458" i="5"/>
  <c r="AK3458" i="5"/>
  <c r="AM3458" i="5"/>
  <c r="AP3458" i="5" s="1"/>
  <c r="AN3458" i="5"/>
  <c r="AO3458" i="5"/>
  <c r="AT3458" i="5"/>
  <c r="AU3458" i="5"/>
  <c r="AV3458" i="5"/>
  <c r="D3459" i="5"/>
  <c r="AG3459" i="5" s="1"/>
  <c r="AW3459" i="5" s="1"/>
  <c r="AH3459" i="5"/>
  <c r="AI3459" i="5"/>
  <c r="AJ3459" i="5"/>
  <c r="AK3459" i="5"/>
  <c r="AL3459" i="5"/>
  <c r="AM3459" i="5"/>
  <c r="AN3459" i="5"/>
  <c r="AO3459" i="5"/>
  <c r="AT3459" i="5"/>
  <c r="AU3459" i="5"/>
  <c r="AV3459" i="5"/>
  <c r="D3460" i="5"/>
  <c r="AG3460" i="5" s="1"/>
  <c r="AW3460" i="5" s="1"/>
  <c r="AH3460" i="5"/>
  <c r="AI3460" i="5"/>
  <c r="AJ3460" i="5"/>
  <c r="AK3460" i="5"/>
  <c r="AM3460" i="5"/>
  <c r="AN3460" i="5"/>
  <c r="AO3460" i="5"/>
  <c r="AT3460" i="5"/>
  <c r="AU3460" i="5"/>
  <c r="AV3460" i="5"/>
  <c r="D3461" i="5"/>
  <c r="AG3461" i="5" s="1"/>
  <c r="AW3461" i="5" s="1"/>
  <c r="AH3461" i="5"/>
  <c r="AI3461" i="5"/>
  <c r="AJ3461" i="5"/>
  <c r="AK3461" i="5"/>
  <c r="AL3461" i="5"/>
  <c r="AM3461" i="5"/>
  <c r="AN3461" i="5"/>
  <c r="AO3461" i="5"/>
  <c r="AP3461" i="5"/>
  <c r="AT3461" i="5"/>
  <c r="AU3461" i="5"/>
  <c r="AV3461" i="5"/>
  <c r="D3462" i="5"/>
  <c r="AG3462" i="5" s="1"/>
  <c r="AW3462" i="5" s="1"/>
  <c r="AH3462" i="5"/>
  <c r="AI3462" i="5"/>
  <c r="AL3462" i="5" s="1"/>
  <c r="AQ3462" i="5" s="1"/>
  <c r="AJ3462" i="5"/>
  <c r="AK3462" i="5"/>
  <c r="AM3462" i="5"/>
  <c r="AN3462" i="5"/>
  <c r="AO3462" i="5"/>
  <c r="AP3462" i="5"/>
  <c r="AT3462" i="5"/>
  <c r="AU3462" i="5"/>
  <c r="AV3462" i="5"/>
  <c r="D3463" i="5"/>
  <c r="AG3463" i="5" s="1"/>
  <c r="AW3463" i="5" s="1"/>
  <c r="AH3463" i="5"/>
  <c r="AI3463" i="5"/>
  <c r="AJ3463" i="5"/>
  <c r="AK3463" i="5"/>
  <c r="AM3463" i="5"/>
  <c r="AN3463" i="5"/>
  <c r="AO3463" i="5"/>
  <c r="AP3463" i="5"/>
  <c r="AT3463" i="5"/>
  <c r="AU3463" i="5"/>
  <c r="AV3463" i="5"/>
  <c r="D3464" i="5"/>
  <c r="AG3464" i="5" s="1"/>
  <c r="AW3464" i="5" s="1"/>
  <c r="AH3464" i="5"/>
  <c r="AI3464" i="5"/>
  <c r="AJ3464" i="5"/>
  <c r="AK3464" i="5"/>
  <c r="AM3464" i="5"/>
  <c r="AN3464" i="5"/>
  <c r="AP3464" i="5" s="1"/>
  <c r="AO3464" i="5"/>
  <c r="AT3464" i="5"/>
  <c r="AU3464" i="5"/>
  <c r="AV3464" i="5"/>
  <c r="D3465" i="5"/>
  <c r="AG3465" i="5" s="1"/>
  <c r="AW3465" i="5" s="1"/>
  <c r="AH3465" i="5"/>
  <c r="AI3465" i="5"/>
  <c r="AJ3465" i="5"/>
  <c r="AK3465" i="5"/>
  <c r="AL3465" i="5" s="1"/>
  <c r="AQ3465" i="5" s="1"/>
  <c r="AM3465" i="5"/>
  <c r="AN3465" i="5"/>
  <c r="AO3465" i="5"/>
  <c r="AP3465" i="5"/>
  <c r="AT3465" i="5"/>
  <c r="AU3465" i="5"/>
  <c r="AV3465" i="5"/>
  <c r="D3466" i="5"/>
  <c r="AG3466" i="5" s="1"/>
  <c r="AW3466" i="5" s="1"/>
  <c r="AH3466" i="5"/>
  <c r="AI3466" i="5"/>
  <c r="AL3466" i="5" s="1"/>
  <c r="AQ3466" i="5" s="1"/>
  <c r="AJ3466" i="5"/>
  <c r="AK3466" i="5"/>
  <c r="AM3466" i="5"/>
  <c r="AP3466" i="5" s="1"/>
  <c r="AN3466" i="5"/>
  <c r="AO3466" i="5"/>
  <c r="AT3466" i="5"/>
  <c r="AU3466" i="5"/>
  <c r="AV3466" i="5"/>
  <c r="D3467" i="5"/>
  <c r="AG3467" i="5" s="1"/>
  <c r="AW3467" i="5" s="1"/>
  <c r="AH3467" i="5"/>
  <c r="AI3467" i="5"/>
  <c r="AJ3467" i="5"/>
  <c r="AK3467" i="5"/>
  <c r="AL3467" i="5"/>
  <c r="AM3467" i="5"/>
  <c r="AN3467" i="5"/>
  <c r="AO3467" i="5"/>
  <c r="AT3467" i="5"/>
  <c r="AU3467" i="5"/>
  <c r="AV3467" i="5"/>
  <c r="D3468" i="5"/>
  <c r="AG3468" i="5" s="1"/>
  <c r="AW3468" i="5" s="1"/>
  <c r="AH3468" i="5"/>
  <c r="AI3468" i="5"/>
  <c r="AJ3468" i="5"/>
  <c r="AK3468" i="5"/>
  <c r="AM3468" i="5"/>
  <c r="AN3468" i="5"/>
  <c r="AO3468" i="5"/>
  <c r="AT3468" i="5"/>
  <c r="AU3468" i="5"/>
  <c r="AV3468" i="5"/>
  <c r="D3469" i="5"/>
  <c r="AG3469" i="5" s="1"/>
  <c r="AW3469" i="5" s="1"/>
  <c r="AH3469" i="5"/>
  <c r="AI3469" i="5"/>
  <c r="AJ3469" i="5"/>
  <c r="AK3469" i="5"/>
  <c r="AL3469" i="5"/>
  <c r="AM3469" i="5"/>
  <c r="AN3469" i="5"/>
  <c r="AO3469" i="5"/>
  <c r="AP3469" i="5"/>
  <c r="AT3469" i="5"/>
  <c r="AU3469" i="5"/>
  <c r="AV3469" i="5"/>
  <c r="D3470" i="5"/>
  <c r="AG3470" i="5" s="1"/>
  <c r="AW3470" i="5" s="1"/>
  <c r="AH3470" i="5"/>
  <c r="AI3470" i="5"/>
  <c r="AL3470" i="5" s="1"/>
  <c r="AQ3470" i="5" s="1"/>
  <c r="AJ3470" i="5"/>
  <c r="AK3470" i="5"/>
  <c r="AM3470" i="5"/>
  <c r="AN3470" i="5"/>
  <c r="AO3470" i="5"/>
  <c r="AP3470" i="5"/>
  <c r="AT3470" i="5"/>
  <c r="AU3470" i="5"/>
  <c r="AV3470" i="5"/>
  <c r="D3471" i="5"/>
  <c r="AG3471" i="5" s="1"/>
  <c r="AW3471" i="5" s="1"/>
  <c r="AH3471" i="5"/>
  <c r="AI3471" i="5"/>
  <c r="AJ3471" i="5"/>
  <c r="AK3471" i="5"/>
  <c r="AM3471" i="5"/>
  <c r="AN3471" i="5"/>
  <c r="AO3471" i="5"/>
  <c r="AP3471" i="5"/>
  <c r="AT3471" i="5"/>
  <c r="AU3471" i="5"/>
  <c r="AV3471" i="5"/>
  <c r="D3472" i="5"/>
  <c r="AG3472" i="5" s="1"/>
  <c r="AW3472" i="5" s="1"/>
  <c r="AH3472" i="5"/>
  <c r="AI3472" i="5"/>
  <c r="AJ3472" i="5"/>
  <c r="AK3472" i="5"/>
  <c r="AM3472" i="5"/>
  <c r="AN3472" i="5"/>
  <c r="AP3472" i="5" s="1"/>
  <c r="AO3472" i="5"/>
  <c r="AT3472" i="5"/>
  <c r="AU3472" i="5"/>
  <c r="AV3472" i="5"/>
  <c r="D3473" i="5"/>
  <c r="AG3473" i="5" s="1"/>
  <c r="AW3473" i="5" s="1"/>
  <c r="AH3473" i="5"/>
  <c r="AI3473" i="5"/>
  <c r="AJ3473" i="5"/>
  <c r="AK3473" i="5"/>
  <c r="AL3473" i="5" s="1"/>
  <c r="AQ3473" i="5" s="1"/>
  <c r="AM3473" i="5"/>
  <c r="AN3473" i="5"/>
  <c r="AO3473" i="5"/>
  <c r="AP3473" i="5"/>
  <c r="AT3473" i="5"/>
  <c r="AU3473" i="5"/>
  <c r="AV3473" i="5"/>
  <c r="D3474" i="5"/>
  <c r="AG3474" i="5" s="1"/>
  <c r="AW3474" i="5" s="1"/>
  <c r="AH3474" i="5"/>
  <c r="AI3474" i="5"/>
  <c r="AL3474" i="5" s="1"/>
  <c r="AQ3474" i="5" s="1"/>
  <c r="AJ3474" i="5"/>
  <c r="AK3474" i="5"/>
  <c r="AM3474" i="5"/>
  <c r="AP3474" i="5" s="1"/>
  <c r="AN3474" i="5"/>
  <c r="AO3474" i="5"/>
  <c r="AT3474" i="5"/>
  <c r="AU3474" i="5"/>
  <c r="AV3474" i="5"/>
  <c r="D3475" i="5"/>
  <c r="AG3475" i="5" s="1"/>
  <c r="AW3475" i="5" s="1"/>
  <c r="AH3475" i="5"/>
  <c r="AI3475" i="5"/>
  <c r="AJ3475" i="5"/>
  <c r="AK3475" i="5"/>
  <c r="AL3475" i="5"/>
  <c r="AM3475" i="5"/>
  <c r="AN3475" i="5"/>
  <c r="AO3475" i="5"/>
  <c r="AT3475" i="5"/>
  <c r="AU3475" i="5"/>
  <c r="AV3475" i="5"/>
  <c r="D3476" i="5"/>
  <c r="AG3476" i="5" s="1"/>
  <c r="AW3476" i="5" s="1"/>
  <c r="AH3476" i="5"/>
  <c r="AI3476" i="5"/>
  <c r="AJ3476" i="5"/>
  <c r="AK3476" i="5"/>
  <c r="AM3476" i="5"/>
  <c r="AN3476" i="5"/>
  <c r="AO3476" i="5"/>
  <c r="AT3476" i="5"/>
  <c r="AU3476" i="5"/>
  <c r="AV3476" i="5"/>
  <c r="D3477" i="5"/>
  <c r="AG3477" i="5" s="1"/>
  <c r="AW3477" i="5" s="1"/>
  <c r="AH3477" i="5"/>
  <c r="AI3477" i="5"/>
  <c r="AJ3477" i="5"/>
  <c r="AK3477" i="5"/>
  <c r="AL3477" i="5"/>
  <c r="AM3477" i="5"/>
  <c r="AN3477" i="5"/>
  <c r="AO3477" i="5"/>
  <c r="AP3477" i="5"/>
  <c r="AT3477" i="5"/>
  <c r="AU3477" i="5"/>
  <c r="AV3477" i="5"/>
  <c r="D3478" i="5"/>
  <c r="AG3478" i="5" s="1"/>
  <c r="AW3478" i="5" s="1"/>
  <c r="AH3478" i="5"/>
  <c r="AI3478" i="5"/>
  <c r="AL3478" i="5" s="1"/>
  <c r="AQ3478" i="5" s="1"/>
  <c r="AJ3478" i="5"/>
  <c r="AK3478" i="5"/>
  <c r="AM3478" i="5"/>
  <c r="AN3478" i="5"/>
  <c r="AO3478" i="5"/>
  <c r="AP3478" i="5"/>
  <c r="AT3478" i="5"/>
  <c r="AU3478" i="5"/>
  <c r="AV3478" i="5"/>
  <c r="D3479" i="5"/>
  <c r="AG3479" i="5" s="1"/>
  <c r="AW3479" i="5" s="1"/>
  <c r="AH3479" i="5"/>
  <c r="AI3479" i="5"/>
  <c r="AJ3479" i="5"/>
  <c r="AK3479" i="5"/>
  <c r="AM3479" i="5"/>
  <c r="AN3479" i="5"/>
  <c r="AO3479" i="5"/>
  <c r="AP3479" i="5"/>
  <c r="AT3479" i="5"/>
  <c r="AU3479" i="5"/>
  <c r="AV3479" i="5"/>
  <c r="D3480" i="5"/>
  <c r="AG3480" i="5" s="1"/>
  <c r="AW3480" i="5" s="1"/>
  <c r="AH3480" i="5"/>
  <c r="AI3480" i="5"/>
  <c r="AJ3480" i="5"/>
  <c r="AK3480" i="5"/>
  <c r="AM3480" i="5"/>
  <c r="AN3480" i="5"/>
  <c r="AP3480" i="5" s="1"/>
  <c r="AO3480" i="5"/>
  <c r="AT3480" i="5"/>
  <c r="AU3480" i="5"/>
  <c r="AV3480" i="5"/>
  <c r="D3481" i="5"/>
  <c r="AG3481" i="5" s="1"/>
  <c r="AW3481" i="5" s="1"/>
  <c r="AH3481" i="5"/>
  <c r="AI3481" i="5"/>
  <c r="AJ3481" i="5"/>
  <c r="AK3481" i="5"/>
  <c r="AL3481" i="5" s="1"/>
  <c r="AQ3481" i="5" s="1"/>
  <c r="AM3481" i="5"/>
  <c r="AN3481" i="5"/>
  <c r="AO3481" i="5"/>
  <c r="AP3481" i="5"/>
  <c r="AT3481" i="5"/>
  <c r="AU3481" i="5"/>
  <c r="AV3481" i="5"/>
  <c r="D3482" i="5"/>
  <c r="AG3482" i="5" s="1"/>
  <c r="AW3482" i="5" s="1"/>
  <c r="AH3482" i="5"/>
  <c r="AI3482" i="5"/>
  <c r="AL3482" i="5" s="1"/>
  <c r="AJ3482" i="5"/>
  <c r="AK3482" i="5"/>
  <c r="AM3482" i="5"/>
  <c r="AP3482" i="5" s="1"/>
  <c r="AN3482" i="5"/>
  <c r="AO3482" i="5"/>
  <c r="AT3482" i="5"/>
  <c r="AU3482" i="5"/>
  <c r="AV3482" i="5"/>
  <c r="D3483" i="5"/>
  <c r="AG3483" i="5" s="1"/>
  <c r="AW3483" i="5" s="1"/>
  <c r="AH3483" i="5"/>
  <c r="AI3483" i="5"/>
  <c r="AL3483" i="5" s="1"/>
  <c r="AQ3483" i="5" s="1"/>
  <c r="AJ3483" i="5"/>
  <c r="AK3483" i="5"/>
  <c r="AM3483" i="5"/>
  <c r="AP3483" i="5" s="1"/>
  <c r="AN3483" i="5"/>
  <c r="AO3483" i="5"/>
  <c r="AT3483" i="5"/>
  <c r="AU3483" i="5"/>
  <c r="AV3483" i="5"/>
  <c r="D3484" i="5"/>
  <c r="AG3484" i="5" s="1"/>
  <c r="AW3484" i="5" s="1"/>
  <c r="AH3484" i="5"/>
  <c r="AI3484" i="5"/>
  <c r="AJ3484" i="5"/>
  <c r="AK3484" i="5"/>
  <c r="AM3484" i="5"/>
  <c r="AN3484" i="5"/>
  <c r="AO3484" i="5"/>
  <c r="AT3484" i="5"/>
  <c r="AU3484" i="5"/>
  <c r="AV3484" i="5"/>
  <c r="D3485" i="5"/>
  <c r="AG3485" i="5" s="1"/>
  <c r="AW3485" i="5" s="1"/>
  <c r="AH3485" i="5"/>
  <c r="AI3485" i="5"/>
  <c r="AJ3485" i="5"/>
  <c r="AK3485" i="5"/>
  <c r="AL3485" i="5" s="1"/>
  <c r="AQ3485" i="5" s="1"/>
  <c r="AM3485" i="5"/>
  <c r="AN3485" i="5"/>
  <c r="AP3485" i="5" s="1"/>
  <c r="AO3485" i="5"/>
  <c r="AT3485" i="5"/>
  <c r="AU3485" i="5"/>
  <c r="AV3485" i="5"/>
  <c r="D3486" i="5"/>
  <c r="AG3486" i="5" s="1"/>
  <c r="AW3486" i="5" s="1"/>
  <c r="AH3486" i="5"/>
  <c r="AI3486" i="5"/>
  <c r="AJ3486" i="5"/>
  <c r="AK3486" i="5"/>
  <c r="AL3486" i="5"/>
  <c r="AQ3486" i="5" s="1"/>
  <c r="AM3486" i="5"/>
  <c r="AN3486" i="5"/>
  <c r="AO3486" i="5"/>
  <c r="AP3486" i="5"/>
  <c r="AT3486" i="5"/>
  <c r="AU3486" i="5"/>
  <c r="AV3486" i="5"/>
  <c r="D3487" i="5"/>
  <c r="AG3487" i="5" s="1"/>
  <c r="AW3487" i="5" s="1"/>
  <c r="AH3487" i="5"/>
  <c r="AI3487" i="5"/>
  <c r="AJ3487" i="5"/>
  <c r="AK3487" i="5"/>
  <c r="AM3487" i="5"/>
  <c r="AP3487" i="5" s="1"/>
  <c r="AN3487" i="5"/>
  <c r="AO3487" i="5"/>
  <c r="AT3487" i="5"/>
  <c r="AU3487" i="5"/>
  <c r="AV3487" i="5"/>
  <c r="D3488" i="5"/>
  <c r="AG3488" i="5" s="1"/>
  <c r="AW3488" i="5" s="1"/>
  <c r="AH3488" i="5"/>
  <c r="AI3488" i="5"/>
  <c r="AJ3488" i="5"/>
  <c r="AK3488" i="5"/>
  <c r="AM3488" i="5"/>
  <c r="AN3488" i="5"/>
  <c r="AP3488" i="5" s="1"/>
  <c r="AO3488" i="5"/>
  <c r="AT3488" i="5"/>
  <c r="AU3488" i="5"/>
  <c r="AV3488" i="5"/>
  <c r="D3489" i="5"/>
  <c r="AG3489" i="5" s="1"/>
  <c r="AW3489" i="5" s="1"/>
  <c r="AH3489" i="5"/>
  <c r="AI3489" i="5"/>
  <c r="AJ3489" i="5"/>
  <c r="AL3489" i="5" s="1"/>
  <c r="AQ3489" i="5" s="1"/>
  <c r="AK3489" i="5"/>
  <c r="AM3489" i="5"/>
  <c r="AN3489" i="5"/>
  <c r="AO3489" i="5"/>
  <c r="AP3489" i="5"/>
  <c r="AT3489" i="5"/>
  <c r="AU3489" i="5"/>
  <c r="AV3489" i="5"/>
  <c r="D3490" i="5"/>
  <c r="AG3490" i="5" s="1"/>
  <c r="AW3490" i="5" s="1"/>
  <c r="AH3490" i="5"/>
  <c r="AI3490" i="5"/>
  <c r="AL3490" i="5" s="1"/>
  <c r="AQ3490" i="5" s="1"/>
  <c r="AJ3490" i="5"/>
  <c r="AK3490" i="5"/>
  <c r="AM3490" i="5"/>
  <c r="AP3490" i="5" s="1"/>
  <c r="AN3490" i="5"/>
  <c r="AO3490" i="5"/>
  <c r="AT3490" i="5"/>
  <c r="AU3490" i="5"/>
  <c r="AV3490" i="5"/>
  <c r="D3491" i="5"/>
  <c r="AG3491" i="5" s="1"/>
  <c r="AW3491" i="5" s="1"/>
  <c r="AH3491" i="5"/>
  <c r="AI3491" i="5"/>
  <c r="AL3491" i="5" s="1"/>
  <c r="AQ3491" i="5" s="1"/>
  <c r="AJ3491" i="5"/>
  <c r="AK3491" i="5"/>
  <c r="AM3491" i="5"/>
  <c r="AP3491" i="5" s="1"/>
  <c r="AN3491" i="5"/>
  <c r="AO3491" i="5"/>
  <c r="AT3491" i="5"/>
  <c r="AU3491" i="5"/>
  <c r="AV3491" i="5"/>
  <c r="D3492" i="5"/>
  <c r="AG3492" i="5" s="1"/>
  <c r="AW3492" i="5" s="1"/>
  <c r="AH3492" i="5"/>
  <c r="AI3492" i="5"/>
  <c r="AJ3492" i="5"/>
  <c r="AK3492" i="5"/>
  <c r="AM3492" i="5"/>
  <c r="AN3492" i="5"/>
  <c r="AO3492" i="5"/>
  <c r="AT3492" i="5"/>
  <c r="AU3492" i="5"/>
  <c r="AV3492" i="5"/>
  <c r="D3493" i="5"/>
  <c r="AG3493" i="5" s="1"/>
  <c r="AW3493" i="5" s="1"/>
  <c r="AH3493" i="5"/>
  <c r="AI3493" i="5"/>
  <c r="AJ3493" i="5"/>
  <c r="AK3493" i="5"/>
  <c r="AL3493" i="5" s="1"/>
  <c r="AQ3493" i="5" s="1"/>
  <c r="AM3493" i="5"/>
  <c r="AN3493" i="5"/>
  <c r="AP3493" i="5" s="1"/>
  <c r="AO3493" i="5"/>
  <c r="AT3493" i="5"/>
  <c r="AU3493" i="5"/>
  <c r="AV3493" i="5"/>
  <c r="D3494" i="5"/>
  <c r="AG3494" i="5" s="1"/>
  <c r="AW3494" i="5" s="1"/>
  <c r="AH3494" i="5"/>
  <c r="AI3494" i="5"/>
  <c r="AJ3494" i="5"/>
  <c r="AK3494" i="5"/>
  <c r="AL3494" i="5"/>
  <c r="AQ3494" i="5" s="1"/>
  <c r="AM3494" i="5"/>
  <c r="AN3494" i="5"/>
  <c r="AO3494" i="5"/>
  <c r="AP3494" i="5"/>
  <c r="AT3494" i="5"/>
  <c r="AU3494" i="5"/>
  <c r="AV3494" i="5"/>
  <c r="D3495" i="5"/>
  <c r="AG3495" i="5" s="1"/>
  <c r="AW3495" i="5" s="1"/>
  <c r="AH3495" i="5"/>
  <c r="AI3495" i="5"/>
  <c r="AJ3495" i="5"/>
  <c r="AK3495" i="5"/>
  <c r="AM3495" i="5"/>
  <c r="AP3495" i="5" s="1"/>
  <c r="AN3495" i="5"/>
  <c r="AO3495" i="5"/>
  <c r="AT3495" i="5"/>
  <c r="AU3495" i="5"/>
  <c r="AV3495" i="5"/>
  <c r="D3496" i="5"/>
  <c r="AG3496" i="5" s="1"/>
  <c r="AH3496" i="5"/>
  <c r="AI3496" i="5"/>
  <c r="AJ3496" i="5"/>
  <c r="AK3496" i="5"/>
  <c r="AM3496" i="5"/>
  <c r="AN3496" i="5"/>
  <c r="AP3496" i="5" s="1"/>
  <c r="AO3496" i="5"/>
  <c r="AT3496" i="5"/>
  <c r="AU3496" i="5"/>
  <c r="AV3496" i="5"/>
  <c r="D3497" i="5"/>
  <c r="AG3497" i="5" s="1"/>
  <c r="AH3497" i="5"/>
  <c r="AI3497" i="5"/>
  <c r="AJ3497" i="5"/>
  <c r="AK3497" i="5"/>
  <c r="AL3497" i="5" s="1"/>
  <c r="AQ3497" i="5" s="1"/>
  <c r="AM3497" i="5"/>
  <c r="AN3497" i="5"/>
  <c r="AO3497" i="5"/>
  <c r="AP3497" i="5"/>
  <c r="AT3497" i="5"/>
  <c r="AU3497" i="5"/>
  <c r="AV3497" i="5"/>
  <c r="D3498" i="5"/>
  <c r="AG3498" i="5" s="1"/>
  <c r="AH3498" i="5"/>
  <c r="AI3498" i="5"/>
  <c r="AL3498" i="5" s="1"/>
  <c r="AJ3498" i="5"/>
  <c r="AK3498" i="5"/>
  <c r="AM3498" i="5"/>
  <c r="AP3498" i="5" s="1"/>
  <c r="AN3498" i="5"/>
  <c r="AO3498" i="5"/>
  <c r="AT3498" i="5"/>
  <c r="AU3498" i="5"/>
  <c r="AV3498" i="5"/>
  <c r="D3499" i="5"/>
  <c r="AG3499" i="5" s="1"/>
  <c r="AH3499" i="5"/>
  <c r="AI3499" i="5"/>
  <c r="AL3499" i="5" s="1"/>
  <c r="AQ3499" i="5" s="1"/>
  <c r="AJ3499" i="5"/>
  <c r="AK3499" i="5"/>
  <c r="AM3499" i="5"/>
  <c r="AP3499" i="5" s="1"/>
  <c r="AN3499" i="5"/>
  <c r="AO3499" i="5"/>
  <c r="AT3499" i="5"/>
  <c r="AU3499" i="5"/>
  <c r="AV3499" i="5"/>
  <c r="D3500" i="5"/>
  <c r="AG3500" i="5" s="1"/>
  <c r="AH3500" i="5"/>
  <c r="AI3500" i="5"/>
  <c r="AJ3500" i="5"/>
  <c r="AK3500" i="5"/>
  <c r="AM3500" i="5"/>
  <c r="AN3500" i="5"/>
  <c r="AO3500" i="5"/>
  <c r="AT3500" i="5"/>
  <c r="AU3500" i="5"/>
  <c r="AV3500" i="5"/>
  <c r="D3501" i="5"/>
  <c r="AG3501" i="5" s="1"/>
  <c r="AH3501" i="5"/>
  <c r="AI3501" i="5"/>
  <c r="AJ3501" i="5"/>
  <c r="AK3501" i="5"/>
  <c r="AL3501" i="5" s="1"/>
  <c r="AM3501" i="5"/>
  <c r="AN3501" i="5"/>
  <c r="AP3501" i="5" s="1"/>
  <c r="AO3501" i="5"/>
  <c r="AT3501" i="5"/>
  <c r="AU3501" i="5"/>
  <c r="AV3501" i="5"/>
  <c r="D3502" i="5"/>
  <c r="AG3502" i="5" s="1"/>
  <c r="AH3502" i="5"/>
  <c r="AI3502" i="5"/>
  <c r="AJ3502" i="5"/>
  <c r="AK3502" i="5"/>
  <c r="AL3502" i="5"/>
  <c r="AQ3502" i="5" s="1"/>
  <c r="AM3502" i="5"/>
  <c r="AN3502" i="5"/>
  <c r="AO3502" i="5"/>
  <c r="AP3502" i="5"/>
  <c r="AT3502" i="5"/>
  <c r="AU3502" i="5"/>
  <c r="AV3502" i="5"/>
  <c r="D3503" i="5"/>
  <c r="AG3503" i="5" s="1"/>
  <c r="AH3503" i="5"/>
  <c r="AI3503" i="5"/>
  <c r="AJ3503" i="5"/>
  <c r="AK3503" i="5"/>
  <c r="AM3503" i="5"/>
  <c r="AP3503" i="5" s="1"/>
  <c r="AN3503" i="5"/>
  <c r="AO3503" i="5"/>
  <c r="AT3503" i="5"/>
  <c r="AU3503" i="5"/>
  <c r="AV3503" i="5"/>
  <c r="D3504" i="5"/>
  <c r="AG3504" i="5" s="1"/>
  <c r="AH3504" i="5"/>
  <c r="AI3504" i="5"/>
  <c r="AJ3504" i="5"/>
  <c r="AK3504" i="5"/>
  <c r="AM3504" i="5"/>
  <c r="AN3504" i="5"/>
  <c r="AP3504" i="5" s="1"/>
  <c r="AO3504" i="5"/>
  <c r="AT3504" i="5"/>
  <c r="AU3504" i="5"/>
  <c r="AV3504" i="5"/>
  <c r="D3505" i="5"/>
  <c r="AG3505" i="5" s="1"/>
  <c r="AH3505" i="5"/>
  <c r="AI3505" i="5"/>
  <c r="AJ3505" i="5"/>
  <c r="AL3505" i="5" s="1"/>
  <c r="AQ3505" i="5" s="1"/>
  <c r="AK3505" i="5"/>
  <c r="AM3505" i="5"/>
  <c r="AN3505" i="5"/>
  <c r="AO3505" i="5"/>
  <c r="AP3505" i="5"/>
  <c r="AT3505" i="5"/>
  <c r="AU3505" i="5"/>
  <c r="AV3505" i="5"/>
  <c r="D3506" i="5"/>
  <c r="AG3506" i="5" s="1"/>
  <c r="AH3506" i="5"/>
  <c r="AI3506" i="5"/>
  <c r="AL3506" i="5" s="1"/>
  <c r="AQ3506" i="5" s="1"/>
  <c r="AJ3506" i="5"/>
  <c r="AK3506" i="5"/>
  <c r="AM3506" i="5"/>
  <c r="AP3506" i="5" s="1"/>
  <c r="AN3506" i="5"/>
  <c r="AO3506" i="5"/>
  <c r="AT3506" i="5"/>
  <c r="AU3506" i="5"/>
  <c r="AV3506" i="5"/>
  <c r="D3507" i="5"/>
  <c r="AG3507" i="5" s="1"/>
  <c r="AH3507" i="5"/>
  <c r="AI3507" i="5"/>
  <c r="AL3507" i="5" s="1"/>
  <c r="AQ3507" i="5" s="1"/>
  <c r="AJ3507" i="5"/>
  <c r="AK3507" i="5"/>
  <c r="AM3507" i="5"/>
  <c r="AP3507" i="5" s="1"/>
  <c r="AN3507" i="5"/>
  <c r="AO3507" i="5"/>
  <c r="AT3507" i="5"/>
  <c r="AU3507" i="5"/>
  <c r="AV3507" i="5"/>
  <c r="D3508" i="5"/>
  <c r="AG3508" i="5" s="1"/>
  <c r="AH3508" i="5"/>
  <c r="AI3508" i="5"/>
  <c r="AJ3508" i="5"/>
  <c r="AK3508" i="5"/>
  <c r="AM3508" i="5"/>
  <c r="AN3508" i="5"/>
  <c r="AO3508" i="5"/>
  <c r="AT3508" i="5"/>
  <c r="AU3508" i="5"/>
  <c r="AV3508" i="5"/>
  <c r="D3509" i="5"/>
  <c r="AG3509" i="5" s="1"/>
  <c r="AH3509" i="5"/>
  <c r="AI3509" i="5"/>
  <c r="AJ3509" i="5"/>
  <c r="AK3509" i="5"/>
  <c r="AL3509" i="5" s="1"/>
  <c r="AM3509" i="5"/>
  <c r="AN3509" i="5"/>
  <c r="AP3509" i="5" s="1"/>
  <c r="AO3509" i="5"/>
  <c r="AT3509" i="5"/>
  <c r="AU3509" i="5"/>
  <c r="AV3509" i="5"/>
  <c r="D3510" i="5"/>
  <c r="AG3510" i="5" s="1"/>
  <c r="AH3510" i="5"/>
  <c r="AI3510" i="5"/>
  <c r="AJ3510" i="5"/>
  <c r="AK3510" i="5"/>
  <c r="AL3510" i="5"/>
  <c r="AQ3510" i="5" s="1"/>
  <c r="AM3510" i="5"/>
  <c r="AN3510" i="5"/>
  <c r="AO3510" i="5"/>
  <c r="AP3510" i="5"/>
  <c r="AT3510" i="5"/>
  <c r="AU3510" i="5"/>
  <c r="AV3510" i="5"/>
  <c r="D3511" i="5"/>
  <c r="AG3511" i="5" s="1"/>
  <c r="AH3511" i="5"/>
  <c r="AI3511" i="5"/>
  <c r="AJ3511" i="5"/>
  <c r="AK3511" i="5"/>
  <c r="AM3511" i="5"/>
  <c r="AP3511" i="5" s="1"/>
  <c r="AN3511" i="5"/>
  <c r="AO3511" i="5"/>
  <c r="AT3511" i="5"/>
  <c r="AU3511" i="5"/>
  <c r="AV3511" i="5"/>
  <c r="D3512" i="5"/>
  <c r="AG3512" i="5" s="1"/>
  <c r="AH3512" i="5"/>
  <c r="AI3512" i="5"/>
  <c r="AJ3512" i="5"/>
  <c r="AK3512" i="5"/>
  <c r="AM3512" i="5"/>
  <c r="AN3512" i="5"/>
  <c r="AP3512" i="5" s="1"/>
  <c r="AO3512" i="5"/>
  <c r="AT3512" i="5"/>
  <c r="AU3512" i="5"/>
  <c r="AV3512" i="5"/>
  <c r="D3513" i="5"/>
  <c r="AG3513" i="5" s="1"/>
  <c r="AH3513" i="5"/>
  <c r="AI3513" i="5"/>
  <c r="AJ3513" i="5"/>
  <c r="AK3513" i="5"/>
  <c r="AL3513" i="5" s="1"/>
  <c r="AQ3513" i="5" s="1"/>
  <c r="AM3513" i="5"/>
  <c r="AN3513" i="5"/>
  <c r="AO3513" i="5"/>
  <c r="AP3513" i="5"/>
  <c r="AT3513" i="5"/>
  <c r="AU3513" i="5"/>
  <c r="AV3513" i="5"/>
  <c r="D3514" i="5"/>
  <c r="AG3514" i="5" s="1"/>
  <c r="AH3514" i="5"/>
  <c r="AI3514" i="5"/>
  <c r="AL3514" i="5" s="1"/>
  <c r="AJ3514" i="5"/>
  <c r="AK3514" i="5"/>
  <c r="AM3514" i="5"/>
  <c r="AP3514" i="5" s="1"/>
  <c r="AN3514" i="5"/>
  <c r="AO3514" i="5"/>
  <c r="AT3514" i="5"/>
  <c r="AU3514" i="5"/>
  <c r="AV3514" i="5"/>
  <c r="D3515" i="5"/>
  <c r="AG3515" i="5" s="1"/>
  <c r="AH3515" i="5"/>
  <c r="AI3515" i="5"/>
  <c r="AL3515" i="5" s="1"/>
  <c r="AQ3515" i="5" s="1"/>
  <c r="AJ3515" i="5"/>
  <c r="AK3515" i="5"/>
  <c r="AM3515" i="5"/>
  <c r="AP3515" i="5" s="1"/>
  <c r="AN3515" i="5"/>
  <c r="AO3515" i="5"/>
  <c r="AT3515" i="5"/>
  <c r="AU3515" i="5"/>
  <c r="AV3515" i="5"/>
  <c r="D3516" i="5"/>
  <c r="AG3516" i="5" s="1"/>
  <c r="AH3516" i="5"/>
  <c r="AI3516" i="5"/>
  <c r="AJ3516" i="5"/>
  <c r="AK3516" i="5"/>
  <c r="AM3516" i="5"/>
  <c r="AN3516" i="5"/>
  <c r="AO3516" i="5"/>
  <c r="AT3516" i="5"/>
  <c r="AU3516" i="5"/>
  <c r="AV3516" i="5"/>
  <c r="D3517" i="5"/>
  <c r="AG3517" i="5" s="1"/>
  <c r="AH3517" i="5"/>
  <c r="AI3517" i="5"/>
  <c r="AJ3517" i="5"/>
  <c r="AK3517" i="5"/>
  <c r="AL3517" i="5" s="1"/>
  <c r="AQ3517" i="5" s="1"/>
  <c r="AM3517" i="5"/>
  <c r="AN3517" i="5"/>
  <c r="AP3517" i="5" s="1"/>
  <c r="AO3517" i="5"/>
  <c r="AT3517" i="5"/>
  <c r="AU3517" i="5"/>
  <c r="AV3517" i="5"/>
  <c r="D3518" i="5"/>
  <c r="AG3518" i="5" s="1"/>
  <c r="AH3518" i="5"/>
  <c r="AI3518" i="5"/>
  <c r="AJ3518" i="5"/>
  <c r="AK3518" i="5"/>
  <c r="AL3518" i="5"/>
  <c r="AQ3518" i="5" s="1"/>
  <c r="AM3518" i="5"/>
  <c r="AN3518" i="5"/>
  <c r="AO3518" i="5"/>
  <c r="AP3518" i="5"/>
  <c r="AT3518" i="5"/>
  <c r="AU3518" i="5"/>
  <c r="AV3518" i="5"/>
  <c r="D3519" i="5"/>
  <c r="AG3519" i="5" s="1"/>
  <c r="AH3519" i="5"/>
  <c r="AI3519" i="5"/>
  <c r="AJ3519" i="5"/>
  <c r="AK3519" i="5"/>
  <c r="AM3519" i="5"/>
  <c r="AP3519" i="5" s="1"/>
  <c r="AN3519" i="5"/>
  <c r="AO3519" i="5"/>
  <c r="AT3519" i="5"/>
  <c r="AU3519" i="5"/>
  <c r="AV3519" i="5"/>
  <c r="D3520" i="5"/>
  <c r="AG3520" i="5" s="1"/>
  <c r="AH3520" i="5"/>
  <c r="AI3520" i="5"/>
  <c r="AJ3520" i="5"/>
  <c r="AK3520" i="5"/>
  <c r="AM3520" i="5"/>
  <c r="AN3520" i="5"/>
  <c r="AP3520" i="5" s="1"/>
  <c r="AO3520" i="5"/>
  <c r="AT3520" i="5"/>
  <c r="AU3520" i="5"/>
  <c r="AV3520" i="5"/>
  <c r="D3521" i="5"/>
  <c r="AG3521" i="5" s="1"/>
  <c r="AH3521" i="5"/>
  <c r="AI3521" i="5"/>
  <c r="AJ3521" i="5"/>
  <c r="AL3521" i="5" s="1"/>
  <c r="AQ3521" i="5" s="1"/>
  <c r="AK3521" i="5"/>
  <c r="AM3521" i="5"/>
  <c r="AN3521" i="5"/>
  <c r="AO3521" i="5"/>
  <c r="AP3521" i="5"/>
  <c r="AT3521" i="5"/>
  <c r="AU3521" i="5"/>
  <c r="AV3521" i="5"/>
  <c r="D3522" i="5"/>
  <c r="AG3522" i="5" s="1"/>
  <c r="AH3522" i="5"/>
  <c r="AI3522" i="5"/>
  <c r="AL3522" i="5" s="1"/>
  <c r="AQ3522" i="5" s="1"/>
  <c r="AJ3522" i="5"/>
  <c r="AK3522" i="5"/>
  <c r="AM3522" i="5"/>
  <c r="AP3522" i="5" s="1"/>
  <c r="AN3522" i="5"/>
  <c r="AO3522" i="5"/>
  <c r="AT3522" i="5"/>
  <c r="AU3522" i="5"/>
  <c r="AV3522" i="5"/>
  <c r="D3523" i="5"/>
  <c r="AG3523" i="5" s="1"/>
  <c r="AH3523" i="5"/>
  <c r="AI3523" i="5"/>
  <c r="AL3523" i="5" s="1"/>
  <c r="AQ3523" i="5" s="1"/>
  <c r="AJ3523" i="5"/>
  <c r="AK3523" i="5"/>
  <c r="AM3523" i="5"/>
  <c r="AP3523" i="5" s="1"/>
  <c r="AN3523" i="5"/>
  <c r="AO3523" i="5"/>
  <c r="AT3523" i="5"/>
  <c r="AU3523" i="5"/>
  <c r="AV3523" i="5"/>
  <c r="D3524" i="5"/>
  <c r="AG3524" i="5" s="1"/>
  <c r="AH3524" i="5"/>
  <c r="AI3524" i="5"/>
  <c r="AJ3524" i="5"/>
  <c r="AK3524" i="5"/>
  <c r="AM3524" i="5"/>
  <c r="AN3524" i="5"/>
  <c r="AO3524" i="5"/>
  <c r="AT3524" i="5"/>
  <c r="AU3524" i="5"/>
  <c r="AV3524" i="5"/>
  <c r="D3525" i="5"/>
  <c r="AG3525" i="5" s="1"/>
  <c r="AH3525" i="5"/>
  <c r="AI3525" i="5"/>
  <c r="AJ3525" i="5"/>
  <c r="AK3525" i="5"/>
  <c r="AL3525" i="5" s="1"/>
  <c r="AQ3525" i="5" s="1"/>
  <c r="AM3525" i="5"/>
  <c r="AN3525" i="5"/>
  <c r="AP3525" i="5" s="1"/>
  <c r="AO3525" i="5"/>
  <c r="AT3525" i="5"/>
  <c r="AU3525" i="5"/>
  <c r="AV3525" i="5"/>
  <c r="D3526" i="5"/>
  <c r="AG3526" i="5"/>
  <c r="AH3526" i="5"/>
  <c r="AI3526" i="5"/>
  <c r="AJ3526" i="5"/>
  <c r="AK3526" i="5"/>
  <c r="AL3526" i="5" s="1"/>
  <c r="AQ3526" i="5" s="1"/>
  <c r="AM3526" i="5"/>
  <c r="AN3526" i="5"/>
  <c r="AP3526" i="5" s="1"/>
  <c r="AO3526" i="5"/>
  <c r="AT3526" i="5"/>
  <c r="AU3526" i="5"/>
  <c r="AV3526" i="5"/>
  <c r="D3527" i="5"/>
  <c r="AG3527" i="5"/>
  <c r="AH3527" i="5"/>
  <c r="AI3527" i="5"/>
  <c r="AJ3527" i="5"/>
  <c r="AK3527" i="5"/>
  <c r="AL3527" i="5" s="1"/>
  <c r="AQ3527" i="5" s="1"/>
  <c r="AM3527" i="5"/>
  <c r="AN3527" i="5"/>
  <c r="AP3527" i="5" s="1"/>
  <c r="AO3527" i="5"/>
  <c r="AT3527" i="5"/>
  <c r="AU3527" i="5"/>
  <c r="AV3527" i="5"/>
  <c r="D3528" i="5"/>
  <c r="AG3528" i="5"/>
  <c r="AH3528" i="5"/>
  <c r="AI3528" i="5"/>
  <c r="AJ3528" i="5"/>
  <c r="AK3528" i="5"/>
  <c r="AL3528" i="5" s="1"/>
  <c r="AM3528" i="5"/>
  <c r="AN3528" i="5"/>
  <c r="AO3528" i="5"/>
  <c r="AP3528" i="5" s="1"/>
  <c r="AT3528" i="5"/>
  <c r="AU3528" i="5"/>
  <c r="AV3528" i="5"/>
  <c r="D3529" i="5"/>
  <c r="AG3529" i="5"/>
  <c r="AH3529" i="5"/>
  <c r="AI3529" i="5"/>
  <c r="AJ3529" i="5"/>
  <c r="AK3529" i="5"/>
  <c r="AL3529" i="5" s="1"/>
  <c r="AQ3529" i="5" s="1"/>
  <c r="AM3529" i="5"/>
  <c r="AN3529" i="5"/>
  <c r="AP3529" i="5" s="1"/>
  <c r="AO3529" i="5"/>
  <c r="AT3529" i="5"/>
  <c r="AU3529" i="5"/>
  <c r="AV3529" i="5"/>
  <c r="D3530" i="5"/>
  <c r="AG3530" i="5"/>
  <c r="AH3530" i="5"/>
  <c r="AI3530" i="5"/>
  <c r="AJ3530" i="5"/>
  <c r="AK3530" i="5"/>
  <c r="AL3530" i="5" s="1"/>
  <c r="AQ3530" i="5" s="1"/>
  <c r="AM3530" i="5"/>
  <c r="AN3530" i="5"/>
  <c r="AP3530" i="5" s="1"/>
  <c r="AO3530" i="5"/>
  <c r="AT3530" i="5"/>
  <c r="AU3530" i="5"/>
  <c r="AV3530" i="5"/>
  <c r="D3531" i="5"/>
  <c r="AG3531" i="5"/>
  <c r="AH3531" i="5"/>
  <c r="AI3531" i="5"/>
  <c r="AJ3531" i="5"/>
  <c r="AK3531" i="5"/>
  <c r="AL3531" i="5" s="1"/>
  <c r="AQ3531" i="5" s="1"/>
  <c r="AM3531" i="5"/>
  <c r="AN3531" i="5"/>
  <c r="AP3531" i="5" s="1"/>
  <c r="AO3531" i="5"/>
  <c r="AT3531" i="5"/>
  <c r="AU3531" i="5"/>
  <c r="AV3531" i="5"/>
  <c r="D3532" i="5"/>
  <c r="AG3532" i="5"/>
  <c r="AH3532" i="5"/>
  <c r="AI3532" i="5"/>
  <c r="AJ3532" i="5"/>
  <c r="AK3532" i="5"/>
  <c r="AL3532" i="5" s="1"/>
  <c r="AM3532" i="5"/>
  <c r="AN3532" i="5"/>
  <c r="AO3532" i="5"/>
  <c r="AP3532" i="5" s="1"/>
  <c r="AT3532" i="5"/>
  <c r="AU3532" i="5"/>
  <c r="AV3532" i="5"/>
  <c r="D3533" i="5"/>
  <c r="AG3533" i="5"/>
  <c r="AH3533" i="5"/>
  <c r="AI3533" i="5"/>
  <c r="AJ3533" i="5"/>
  <c r="AK3533" i="5"/>
  <c r="AL3533" i="5" s="1"/>
  <c r="AQ3533" i="5" s="1"/>
  <c r="AM3533" i="5"/>
  <c r="AN3533" i="5"/>
  <c r="AP3533" i="5" s="1"/>
  <c r="AO3533" i="5"/>
  <c r="AT3533" i="5"/>
  <c r="AU3533" i="5"/>
  <c r="AV3533" i="5"/>
  <c r="D3534" i="5"/>
  <c r="AG3534" i="5"/>
  <c r="AH3534" i="5"/>
  <c r="AI3534" i="5"/>
  <c r="AJ3534" i="5"/>
  <c r="AK3534" i="5"/>
  <c r="AL3534" i="5" s="1"/>
  <c r="AQ3534" i="5" s="1"/>
  <c r="AM3534" i="5"/>
  <c r="AN3534" i="5"/>
  <c r="AP3534" i="5" s="1"/>
  <c r="AO3534" i="5"/>
  <c r="AT3534" i="5"/>
  <c r="AU3534" i="5"/>
  <c r="AV3534" i="5"/>
  <c r="D3535" i="5"/>
  <c r="AG3535" i="5"/>
  <c r="AH3535" i="5"/>
  <c r="AI3535" i="5"/>
  <c r="AJ3535" i="5"/>
  <c r="AK3535" i="5"/>
  <c r="AL3535" i="5" s="1"/>
  <c r="AQ3535" i="5" s="1"/>
  <c r="AM3535" i="5"/>
  <c r="AN3535" i="5"/>
  <c r="AP3535" i="5" s="1"/>
  <c r="AO3535" i="5"/>
  <c r="AT3535" i="5"/>
  <c r="AU3535" i="5"/>
  <c r="AV3535" i="5"/>
  <c r="D3536" i="5"/>
  <c r="AG3536" i="5"/>
  <c r="AH3536" i="5"/>
  <c r="AI3536" i="5"/>
  <c r="AJ3536" i="5"/>
  <c r="AK3536" i="5"/>
  <c r="AL3536" i="5" s="1"/>
  <c r="AM3536" i="5"/>
  <c r="AN3536" i="5"/>
  <c r="AO3536" i="5"/>
  <c r="AP3536" i="5" s="1"/>
  <c r="AT3536" i="5"/>
  <c r="AU3536" i="5"/>
  <c r="AV3536" i="5"/>
  <c r="D3537" i="5"/>
  <c r="AG3537" i="5"/>
  <c r="AH3537" i="5"/>
  <c r="AI3537" i="5"/>
  <c r="AJ3537" i="5"/>
  <c r="AK3537" i="5"/>
  <c r="AL3537" i="5" s="1"/>
  <c r="AQ3537" i="5" s="1"/>
  <c r="AM3537" i="5"/>
  <c r="AN3537" i="5"/>
  <c r="AP3537" i="5" s="1"/>
  <c r="AO3537" i="5"/>
  <c r="AT3537" i="5"/>
  <c r="AU3537" i="5"/>
  <c r="AV3537" i="5"/>
  <c r="D3538" i="5"/>
  <c r="AG3538" i="5"/>
  <c r="AH3538" i="5"/>
  <c r="AI3538" i="5"/>
  <c r="AJ3538" i="5"/>
  <c r="AK3538" i="5"/>
  <c r="AL3538" i="5" s="1"/>
  <c r="AQ3538" i="5" s="1"/>
  <c r="AM3538" i="5"/>
  <c r="AN3538" i="5"/>
  <c r="AP3538" i="5" s="1"/>
  <c r="AO3538" i="5"/>
  <c r="AT3538" i="5"/>
  <c r="AU3538" i="5"/>
  <c r="AV3538" i="5"/>
  <c r="D3539" i="5"/>
  <c r="AG3539" i="5"/>
  <c r="AH3539" i="5"/>
  <c r="AI3539" i="5"/>
  <c r="AJ3539" i="5"/>
  <c r="AK3539" i="5"/>
  <c r="AL3539" i="5" s="1"/>
  <c r="AQ3539" i="5" s="1"/>
  <c r="AM3539" i="5"/>
  <c r="AN3539" i="5"/>
  <c r="AP3539" i="5" s="1"/>
  <c r="AO3539" i="5"/>
  <c r="AT3539" i="5"/>
  <c r="AU3539" i="5"/>
  <c r="AV3539" i="5"/>
  <c r="D3540" i="5"/>
  <c r="AG3540" i="5"/>
  <c r="AH3540" i="5"/>
  <c r="AI3540" i="5"/>
  <c r="AJ3540" i="5"/>
  <c r="AK3540" i="5"/>
  <c r="AL3540" i="5" s="1"/>
  <c r="AM3540" i="5"/>
  <c r="AN3540" i="5"/>
  <c r="AO3540" i="5"/>
  <c r="AP3540" i="5" s="1"/>
  <c r="AT3540" i="5"/>
  <c r="AU3540" i="5"/>
  <c r="AV3540" i="5"/>
  <c r="D3541" i="5"/>
  <c r="AG3541" i="5"/>
  <c r="AH3541" i="5"/>
  <c r="AI3541" i="5"/>
  <c r="AJ3541" i="5"/>
  <c r="AK3541" i="5"/>
  <c r="AL3541" i="5" s="1"/>
  <c r="AQ3541" i="5" s="1"/>
  <c r="AM3541" i="5"/>
  <c r="AN3541" i="5"/>
  <c r="AP3541" i="5" s="1"/>
  <c r="AO3541" i="5"/>
  <c r="AT3541" i="5"/>
  <c r="AU3541" i="5"/>
  <c r="AV3541" i="5"/>
  <c r="D3542" i="5"/>
  <c r="AG3542" i="5"/>
  <c r="AH3542" i="5"/>
  <c r="AI3542" i="5"/>
  <c r="AJ3542" i="5"/>
  <c r="AK3542" i="5"/>
  <c r="AL3542" i="5" s="1"/>
  <c r="AQ3542" i="5" s="1"/>
  <c r="AM3542" i="5"/>
  <c r="AN3542" i="5"/>
  <c r="AP3542" i="5" s="1"/>
  <c r="AO3542" i="5"/>
  <c r="AT3542" i="5"/>
  <c r="AU3542" i="5"/>
  <c r="AV3542" i="5"/>
  <c r="D3543" i="5"/>
  <c r="AG3543" i="5"/>
  <c r="AH3543" i="5"/>
  <c r="AI3543" i="5"/>
  <c r="AJ3543" i="5"/>
  <c r="AK3543" i="5"/>
  <c r="AL3543" i="5" s="1"/>
  <c r="AQ3543" i="5" s="1"/>
  <c r="AM3543" i="5"/>
  <c r="AN3543" i="5"/>
  <c r="AP3543" i="5" s="1"/>
  <c r="AO3543" i="5"/>
  <c r="AT3543" i="5"/>
  <c r="AU3543" i="5"/>
  <c r="AV3543" i="5"/>
  <c r="S3544" i="5"/>
  <c r="U3544" i="5"/>
  <c r="W3544" i="5"/>
  <c r="Y3544" i="5"/>
  <c r="AA3544" i="5"/>
  <c r="AC3544" i="5"/>
  <c r="AG3563" i="5"/>
  <c r="B3567" i="5" s="1"/>
  <c r="AN3585" i="5"/>
  <c r="AM5285" i="5"/>
  <c r="AQ5274" i="5"/>
  <c r="AR5274" i="5" s="1"/>
  <c r="AQ5275" i="5"/>
  <c r="AR5275" i="5" s="1"/>
  <c r="AQ5276" i="5"/>
  <c r="AR5276" i="5" s="1"/>
  <c r="AQ5277" i="5"/>
  <c r="AR5277" i="5" s="1"/>
  <c r="AQ5278" i="5"/>
  <c r="AR5278" i="5" s="1"/>
  <c r="AQ5279" i="5"/>
  <c r="AR5279" i="5" s="1"/>
  <c r="AQ5280" i="5"/>
  <c r="AR5280" i="5" s="1"/>
  <c r="AQ5281" i="5"/>
  <c r="AR5281" i="5" s="1"/>
  <c r="AQ5283" i="5"/>
  <c r="AR5283" i="5" s="1"/>
  <c r="B5287" i="5"/>
  <c r="B5289" i="5"/>
  <c r="B5291" i="5"/>
  <c r="P5416" i="5"/>
  <c r="S5416" i="5"/>
  <c r="AQ5397" i="5" s="1"/>
  <c r="AQ5416" i="5" s="1"/>
  <c r="V5416" i="5"/>
  <c r="Y5416" i="5"/>
  <c r="AB5416" i="5"/>
  <c r="BV3359" i="5" l="1"/>
  <c r="BV3357" i="5"/>
  <c r="BV3352" i="5"/>
  <c r="BV3341" i="5"/>
  <c r="BV3349" i="5"/>
  <c r="BV3339" i="5"/>
  <c r="BV3335" i="5"/>
  <c r="BV3323" i="5"/>
  <c r="BV3319" i="5"/>
  <c r="BV3336" i="5"/>
  <c r="BV3327" i="5"/>
  <c r="BV3320" i="5"/>
  <c r="BV3347" i="5"/>
  <c r="BV3328" i="5"/>
  <c r="BV3317" i="5"/>
  <c r="BV3344" i="5"/>
  <c r="AG3544" i="5"/>
  <c r="AW3428" i="5"/>
  <c r="BV3356" i="5"/>
  <c r="BV3350" i="5"/>
  <c r="BV3342" i="5"/>
  <c r="BV3338" i="5"/>
  <c r="BV3325" i="5"/>
  <c r="BV3307" i="5"/>
  <c r="BV3295" i="5"/>
  <c r="BV3355" i="5"/>
  <c r="BV3330" i="5"/>
  <c r="BV3318" i="5"/>
  <c r="BV3354" i="5"/>
  <c r="BV3334" i="5"/>
  <c r="BV3308" i="5"/>
  <c r="BV3346" i="5"/>
  <c r="AX3483" i="5"/>
  <c r="AX3436" i="5"/>
  <c r="BV3321" i="5"/>
  <c r="BV3306" i="5"/>
  <c r="BV3300" i="5"/>
  <c r="BV3297" i="5"/>
  <c r="BN1821" i="5"/>
  <c r="BO1886" i="5" s="1"/>
  <c r="AG1935" i="5"/>
  <c r="AJ1712" i="5"/>
  <c r="BV3348" i="5"/>
  <c r="BV3314" i="5"/>
  <c r="BV3358" i="5"/>
  <c r="BV3345" i="5"/>
  <c r="BV3333" i="5"/>
  <c r="BV3329" i="5"/>
  <c r="BV3313" i="5"/>
  <c r="BV3302" i="5"/>
  <c r="AJ1723" i="5"/>
  <c r="BV3343" i="5"/>
  <c r="BV3309" i="5"/>
  <c r="AX3463" i="5"/>
  <c r="BV3337" i="5"/>
  <c r="BV3299" i="5"/>
  <c r="AJ1715" i="5"/>
  <c r="BV3340" i="5"/>
  <c r="AJ1404" i="5"/>
  <c r="AI1524" i="5"/>
  <c r="AX3492" i="5"/>
  <c r="BV3353" i="5"/>
  <c r="BV3324" i="5"/>
  <c r="BV3315" i="5"/>
  <c r="BV3310" i="5"/>
  <c r="BV3301" i="5"/>
  <c r="BV3291" i="5"/>
  <c r="DT2549" i="5"/>
  <c r="DS2669" i="5"/>
  <c r="AX3467" i="5"/>
  <c r="AX3424" i="5"/>
  <c r="AW3544" i="5"/>
  <c r="AX3475" i="5" s="1"/>
  <c r="BV3332" i="5"/>
  <c r="BV3326" i="5"/>
  <c r="BV3322" i="5"/>
  <c r="BV3316" i="5"/>
  <c r="BV3298" i="5"/>
  <c r="BV3296" i="5"/>
  <c r="CC3069" i="5"/>
  <c r="BV3294" i="5"/>
  <c r="AG2669" i="5"/>
  <c r="CV2285" i="5"/>
  <c r="BO1829" i="5"/>
  <c r="AJ1692" i="5"/>
  <c r="AJ1689" i="5"/>
  <c r="AJ1679" i="5"/>
  <c r="AI1799" i="5"/>
  <c r="AJ1726" i="5" s="1"/>
  <c r="AS1590" i="5"/>
  <c r="AS1583" i="5"/>
  <c r="AS1549" i="5"/>
  <c r="AG792" i="5"/>
  <c r="AN792" i="5" s="1"/>
  <c r="AG778" i="5"/>
  <c r="AN778" i="5" s="1"/>
  <c r="AL771" i="5"/>
  <c r="AG760" i="5"/>
  <c r="AN760" i="5" s="1"/>
  <c r="AL744" i="5"/>
  <c r="AG740" i="5"/>
  <c r="AN740" i="5" s="1"/>
  <c r="AL736" i="5"/>
  <c r="AL733" i="5"/>
  <c r="AG727" i="5"/>
  <c r="AN727" i="5" s="1"/>
  <c r="BO1815" i="5"/>
  <c r="BN1935" i="5"/>
  <c r="BO1879" i="5" s="1"/>
  <c r="AJ1749" i="5"/>
  <c r="AJ1746" i="5"/>
  <c r="AJ1729" i="5"/>
  <c r="AJ1719" i="5"/>
  <c r="AJ1702" i="5"/>
  <c r="AJ1685" i="5"/>
  <c r="AJ1682" i="5"/>
  <c r="AS1608" i="5"/>
  <c r="AS1560" i="5"/>
  <c r="AG1338" i="5"/>
  <c r="AN1338" i="5" s="1"/>
  <c r="AL1322" i="5"/>
  <c r="AG1317" i="5"/>
  <c r="AN1317" i="5" s="1"/>
  <c r="AL1313" i="5"/>
  <c r="AG1306" i="5"/>
  <c r="AN1306" i="5" s="1"/>
  <c r="AG1285" i="5"/>
  <c r="AN1285" i="5" s="1"/>
  <c r="AG1065" i="5"/>
  <c r="AN1065" i="5" s="1"/>
  <c r="AG1057" i="5"/>
  <c r="AN1057" i="5" s="1"/>
  <c r="AG1049" i="5"/>
  <c r="AN1049" i="5" s="1"/>
  <c r="AG1041" i="5"/>
  <c r="AN1041" i="5" s="1"/>
  <c r="AG784" i="5"/>
  <c r="AN784" i="5" s="1"/>
  <c r="AG764" i="5"/>
  <c r="AN764" i="5" s="1"/>
  <c r="AG746" i="5"/>
  <c r="AN746" i="5" s="1"/>
  <c r="AG743" i="5"/>
  <c r="AN743" i="5" s="1"/>
  <c r="CC3080" i="5"/>
  <c r="CC3048" i="5"/>
  <c r="CC3016" i="5"/>
  <c r="CC3014" i="5"/>
  <c r="BO1860" i="5"/>
  <c r="BO1831" i="5"/>
  <c r="BO1819" i="5"/>
  <c r="AJ1742" i="5"/>
  <c r="AJ1725" i="5"/>
  <c r="AJ1722" i="5"/>
  <c r="AJ1705" i="5"/>
  <c r="AJ1695" i="5"/>
  <c r="AS1601" i="5"/>
  <c r="AS1569" i="5"/>
  <c r="AS1553" i="5"/>
  <c r="AG1335" i="5"/>
  <c r="AN1335" i="5" s="1"/>
  <c r="AG1329" i="5"/>
  <c r="AN1329" i="5" s="1"/>
  <c r="AG1326" i="5"/>
  <c r="AN1326" i="5" s="1"/>
  <c r="AG1303" i="5"/>
  <c r="AN1303" i="5" s="1"/>
  <c r="AG1297" i="5"/>
  <c r="AN1297" i="5" s="1"/>
  <c r="AG1294" i="5"/>
  <c r="AN1294" i="5" s="1"/>
  <c r="AG1279" i="5"/>
  <c r="AN1279" i="5" s="1"/>
  <c r="AG1270" i="5"/>
  <c r="AN1270" i="5" s="1"/>
  <c r="AG1063" i="5"/>
  <c r="AN1063" i="5" s="1"/>
  <c r="AG1055" i="5"/>
  <c r="AN1055" i="5" s="1"/>
  <c r="AG1047" i="5"/>
  <c r="AN1047" i="5" s="1"/>
  <c r="AL1037" i="5"/>
  <c r="AL93" i="5"/>
  <c r="AL61" i="5"/>
  <c r="CC3026" i="5"/>
  <c r="CC3013" i="5"/>
  <c r="BO1874" i="5"/>
  <c r="BO1873" i="5"/>
  <c r="BO1822" i="5"/>
  <c r="BO1816" i="5"/>
  <c r="AJ1748" i="5"/>
  <c r="AJ1745" i="5"/>
  <c r="AJ1735" i="5"/>
  <c r="AJ1728" i="5"/>
  <c r="AJ1718" i="5"/>
  <c r="AJ1701" i="5"/>
  <c r="AJ1698" i="5"/>
  <c r="AJ1691" i="5"/>
  <c r="AJ1684" i="5"/>
  <c r="AJ1681" i="5"/>
  <c r="AS1612" i="5"/>
  <c r="AS1596" i="5"/>
  <c r="AS1580" i="5"/>
  <c r="AS1564" i="5"/>
  <c r="CB3131" i="5"/>
  <c r="CD3131" i="5" s="1"/>
  <c r="B3264" i="5" s="1"/>
  <c r="BU3409" i="5"/>
  <c r="BW3409" i="5" s="1"/>
  <c r="B3413" i="5" s="1"/>
  <c r="CC3057" i="5"/>
  <c r="CC3038" i="5"/>
  <c r="BO1882" i="5"/>
  <c r="BO1881" i="5"/>
  <c r="BO1858" i="5"/>
  <c r="BO1839" i="5"/>
  <c r="AJ1741" i="5"/>
  <c r="AJ1738" i="5"/>
  <c r="AJ1731" i="5"/>
  <c r="AJ1724" i="5"/>
  <c r="AJ1721" i="5"/>
  <c r="AJ1711" i="5"/>
  <c r="AJ1704" i="5"/>
  <c r="AJ1694" i="5"/>
  <c r="AS1614" i="5"/>
  <c r="AS1607" i="5"/>
  <c r="AS1605" i="5"/>
  <c r="AS1598" i="5"/>
  <c r="AS1591" i="5"/>
  <c r="AS1582" i="5"/>
  <c r="AS1575" i="5"/>
  <c r="AS1573" i="5"/>
  <c r="AS1566" i="5"/>
  <c r="AS1559" i="5"/>
  <c r="AS1557" i="5"/>
  <c r="AS1550" i="5"/>
  <c r="AR1663" i="5"/>
  <c r="AS1555" i="5" s="1"/>
  <c r="AS1543" i="5"/>
  <c r="AG762" i="5"/>
  <c r="AN762" i="5" s="1"/>
  <c r="AG160" i="5"/>
  <c r="AL92" i="5"/>
  <c r="AL60" i="5"/>
  <c r="AL40" i="5"/>
  <c r="AK160" i="5"/>
  <c r="AL98" i="5" s="1"/>
  <c r="CC3052" i="5"/>
  <c r="CC3050" i="5"/>
  <c r="CC3020" i="5"/>
  <c r="CC3018" i="5"/>
  <c r="BO1880" i="5"/>
  <c r="BO1824" i="5"/>
  <c r="AJ1734" i="5"/>
  <c r="AJ1717" i="5"/>
  <c r="AJ1714" i="5"/>
  <c r="AJ1697" i="5"/>
  <c r="AJ1687" i="5"/>
  <c r="AS1600" i="5"/>
  <c r="AS1584" i="5"/>
  <c r="AS1568" i="5"/>
  <c r="AS1552" i="5"/>
  <c r="AG1333" i="5"/>
  <c r="AN1333" i="5" s="1"/>
  <c r="AG1301" i="5"/>
  <c r="AN1301" i="5" s="1"/>
  <c r="AL1038" i="5"/>
  <c r="AL773" i="5"/>
  <c r="AL767" i="5"/>
  <c r="AG766" i="5"/>
  <c r="AN766" i="5" s="1"/>
  <c r="CC3032" i="5"/>
  <c r="CC3030" i="5"/>
  <c r="AG2405" i="5"/>
  <c r="CU2331" i="5"/>
  <c r="CV2331" i="5" s="1"/>
  <c r="BO1871" i="5"/>
  <c r="BO1869" i="5"/>
  <c r="BO1856" i="5"/>
  <c r="BO1850" i="5"/>
  <c r="BO1849" i="5"/>
  <c r="BO1841" i="5"/>
  <c r="BO1840" i="5"/>
  <c r="BO1826" i="5"/>
  <c r="AJ1747" i="5"/>
  <c r="AJ1740" i="5"/>
  <c r="AJ1737" i="5"/>
  <c r="AJ1727" i="5"/>
  <c r="AJ1720" i="5"/>
  <c r="AJ1710" i="5"/>
  <c r="AJ1693" i="5"/>
  <c r="AJ1690" i="5"/>
  <c r="AJ1683" i="5"/>
  <c r="AS1611" i="5"/>
  <c r="AS1609" i="5"/>
  <c r="AS1602" i="5"/>
  <c r="AS1595" i="5"/>
  <c r="AS1593" i="5"/>
  <c r="AS1586" i="5"/>
  <c r="AS1579" i="5"/>
  <c r="AS1577" i="5"/>
  <c r="AS1570" i="5"/>
  <c r="AS1563" i="5"/>
  <c r="AS1561" i="5"/>
  <c r="AS1554" i="5"/>
  <c r="AS1547" i="5"/>
  <c r="AS1545" i="5"/>
  <c r="AL1030" i="5"/>
  <c r="AL1022" i="5"/>
  <c r="AL1014" i="5"/>
  <c r="AL1006" i="5"/>
  <c r="AL998" i="5"/>
  <c r="AL761" i="5"/>
  <c r="AL735" i="5"/>
  <c r="AL95" i="5"/>
  <c r="AL87" i="5"/>
  <c r="AL63" i="5"/>
  <c r="AL55" i="5"/>
  <c r="BV3305" i="5"/>
  <c r="BV3292" i="5"/>
  <c r="CC3076" i="5"/>
  <c r="CC3074" i="5"/>
  <c r="CC3044" i="5"/>
  <c r="CC3042" i="5"/>
  <c r="CC3012" i="5"/>
  <c r="BO1885" i="5"/>
  <c r="BO1877" i="5"/>
  <c r="BO1868" i="5"/>
  <c r="BO1861" i="5"/>
  <c r="BO1842" i="5"/>
  <c r="BO1832" i="5"/>
  <c r="BO1827" i="5"/>
  <c r="AJ1750" i="5"/>
  <c r="AJ1733" i="5"/>
  <c r="AJ1730" i="5"/>
  <c r="AJ1713" i="5"/>
  <c r="AJ1703" i="5"/>
  <c r="AJ1686" i="5"/>
  <c r="AS1604" i="5"/>
  <c r="AS1588" i="5"/>
  <c r="AS1572" i="5"/>
  <c r="AS1556" i="5"/>
  <c r="AL1273" i="5"/>
  <c r="AJ1131" i="5"/>
  <c r="AI1251" i="5"/>
  <c r="AL1066" i="5"/>
  <c r="AL1058" i="5"/>
  <c r="AL1050" i="5"/>
  <c r="AL1042" i="5"/>
  <c r="AL765" i="5"/>
  <c r="AL741" i="5"/>
  <c r="AL729" i="5"/>
  <c r="CH2075" i="5"/>
  <c r="CJ2075" i="5" s="1"/>
  <c r="B2207" i="5" s="1"/>
  <c r="AS2982" i="5"/>
  <c r="AS2974" i="5"/>
  <c r="AU2949" i="5"/>
  <c r="AS2977" i="5"/>
  <c r="AS2969" i="5"/>
  <c r="AU2952" i="5"/>
  <c r="AU2944" i="5"/>
  <c r="AS2980" i="5"/>
  <c r="AS2972" i="5"/>
  <c r="AU2947" i="5"/>
  <c r="AS2983" i="5"/>
  <c r="AS2975" i="5"/>
  <c r="AU2950" i="5"/>
  <c r="AS2978" i="5"/>
  <c r="AS2970" i="5"/>
  <c r="AU2953" i="5"/>
  <c r="AU2945" i="5"/>
  <c r="AS2981" i="5"/>
  <c r="AS2973" i="5"/>
  <c r="AU2948" i="5"/>
  <c r="AS2984" i="5"/>
  <c r="AS2976" i="5"/>
  <c r="AS2968" i="5"/>
  <c r="AU2951" i="5"/>
  <c r="AU2943" i="5"/>
  <c r="AS2979" i="5"/>
  <c r="AS2971" i="5"/>
  <c r="AU2946" i="5"/>
  <c r="BQ2072" i="5"/>
  <c r="BE2068" i="5"/>
  <c r="BM2067" i="5"/>
  <c r="BM2060" i="5"/>
  <c r="BA2056" i="5"/>
  <c r="BM2052" i="5"/>
  <c r="BE2043" i="5"/>
  <c r="BQ2032" i="5"/>
  <c r="BM2028" i="5"/>
  <c r="BI2024" i="5"/>
  <c r="BQ2023" i="5"/>
  <c r="BE2020" i="5"/>
  <c r="BM2019" i="5"/>
  <c r="BA2016" i="5"/>
  <c r="BI2015" i="5"/>
  <c r="BE2011" i="5"/>
  <c r="BA2007" i="5"/>
  <c r="BQ2000" i="5"/>
  <c r="CE1999" i="5"/>
  <c r="CF1999" i="5" s="1"/>
  <c r="BI1997" i="5"/>
  <c r="BQ1996" i="5"/>
  <c r="BM1991" i="5"/>
  <c r="BM1988" i="5"/>
  <c r="BM1984" i="5"/>
  <c r="BA1983" i="5"/>
  <c r="BE1980" i="5"/>
  <c r="BM1979" i="5"/>
  <c r="BA1976" i="5"/>
  <c r="BQ1974" i="5"/>
  <c r="BA1961" i="5"/>
  <c r="BA1957" i="5"/>
  <c r="BI1956" i="5"/>
  <c r="BN2201" i="5"/>
  <c r="BQ2073" i="5"/>
  <c r="BE2072" i="5"/>
  <c r="BI2070" i="5"/>
  <c r="BI2062" i="5"/>
  <c r="BA2059" i="5"/>
  <c r="BA2052" i="5"/>
  <c r="BI2051" i="5"/>
  <c r="BI2050" i="5"/>
  <c r="BQ2047" i="5"/>
  <c r="BE2047" i="5"/>
  <c r="BQ2044" i="5"/>
  <c r="BM2040" i="5"/>
  <c r="BI2036" i="5"/>
  <c r="BE2032" i="5"/>
  <c r="BA2028" i="5"/>
  <c r="BQ2026" i="5"/>
  <c r="BM2022" i="5"/>
  <c r="BI2018" i="5"/>
  <c r="BE2014" i="5"/>
  <c r="BQ2012" i="5"/>
  <c r="BA2010" i="5"/>
  <c r="BM2008" i="5"/>
  <c r="BI2004" i="5"/>
  <c r="BE2000" i="5"/>
  <c r="BE1997" i="5"/>
  <c r="BE1996" i="5"/>
  <c r="BI1990" i="5"/>
  <c r="BI1989" i="5"/>
  <c r="BM1987" i="5"/>
  <c r="BQ1982" i="5"/>
  <c r="BQ1981" i="5"/>
  <c r="BI1978" i="5"/>
  <c r="BE1974" i="5"/>
  <c r="BM1973" i="5"/>
  <c r="BM1970" i="5"/>
  <c r="BE1969" i="5"/>
  <c r="BE1968" i="5"/>
  <c r="BM1962" i="5"/>
  <c r="BM1958" i="5"/>
  <c r="AO2223" i="5"/>
  <c r="AO2225" i="5"/>
  <c r="AU2980" i="5"/>
  <c r="AU2972" i="5"/>
  <c r="AW2947" i="5"/>
  <c r="AU2983" i="5"/>
  <c r="AU2975" i="5"/>
  <c r="AW2950" i="5"/>
  <c r="AU2978" i="5"/>
  <c r="AU2970" i="5"/>
  <c r="AW2953" i="5"/>
  <c r="AW2945" i="5"/>
  <c r="AU2981" i="5"/>
  <c r="AU2973" i="5"/>
  <c r="AW2948" i="5"/>
  <c r="AU2984" i="5"/>
  <c r="AU2976" i="5"/>
  <c r="AU2968" i="5"/>
  <c r="AW2951" i="5"/>
  <c r="AW2943" i="5"/>
  <c r="AU2979" i="5"/>
  <c r="AU2971" i="5"/>
  <c r="AW2946" i="5"/>
  <c r="AU2982" i="5"/>
  <c r="AU2974" i="5"/>
  <c r="AW2949" i="5"/>
  <c r="AU2977" i="5"/>
  <c r="AU2969" i="5"/>
  <c r="AW2952" i="5"/>
  <c r="AW2944" i="5"/>
  <c r="BM2068" i="5"/>
  <c r="BM2063" i="5"/>
  <c r="BA2061" i="5"/>
  <c r="BI2056" i="5"/>
  <c r="BQ2055" i="5"/>
  <c r="BE2050" i="5"/>
  <c r="BA2046" i="5"/>
  <c r="BE2044" i="5"/>
  <c r="BM2043" i="5"/>
  <c r="BA2040" i="5"/>
  <c r="BE2035" i="5"/>
  <c r="BQ2030" i="5"/>
  <c r="BM2026" i="5"/>
  <c r="BQ2024" i="5"/>
  <c r="BI2022" i="5"/>
  <c r="BM2020" i="5"/>
  <c r="BE2018" i="5"/>
  <c r="BI2016" i="5"/>
  <c r="BQ2015" i="5"/>
  <c r="BA2014" i="5"/>
  <c r="BE2012" i="5"/>
  <c r="BM2011" i="5"/>
  <c r="BA2008" i="5"/>
  <c r="BI2007" i="5"/>
  <c r="BE2003" i="5"/>
  <c r="BA1999" i="5"/>
  <c r="BQ1998" i="5"/>
  <c r="BQ1997" i="5"/>
  <c r="BA1995" i="5"/>
  <c r="BA1991" i="5"/>
  <c r="BA1984" i="5"/>
  <c r="BM1981" i="5"/>
  <c r="BM1980" i="5"/>
  <c r="BE1978" i="5"/>
  <c r="BI1976" i="5"/>
  <c r="BQ1975" i="5"/>
  <c r="BI1972" i="5"/>
  <c r="BM1969" i="5"/>
  <c r="BA1962" i="5"/>
  <c r="BI1961" i="5"/>
  <c r="BA1958" i="5"/>
  <c r="BI1957" i="5"/>
  <c r="AR2979" i="5"/>
  <c r="AR2971" i="5"/>
  <c r="AT2946" i="5"/>
  <c r="AR2982" i="5"/>
  <c r="AR2974" i="5"/>
  <c r="AT2949" i="5"/>
  <c r="AR2977" i="5"/>
  <c r="AR2969" i="5"/>
  <c r="AT2952" i="5"/>
  <c r="AT2944" i="5"/>
  <c r="AR2980" i="5"/>
  <c r="AR2972" i="5"/>
  <c r="AT2947" i="5"/>
  <c r="AR2983" i="5"/>
  <c r="AR2975" i="5"/>
  <c r="AT2950" i="5"/>
  <c r="AR2978" i="5"/>
  <c r="AR2970" i="5"/>
  <c r="AT2953" i="5"/>
  <c r="AT2945" i="5"/>
  <c r="AR2981" i="5"/>
  <c r="AR2973" i="5"/>
  <c r="AT2948" i="5"/>
  <c r="AR2984" i="5"/>
  <c r="AR2976" i="5"/>
  <c r="AR2968" i="5"/>
  <c r="AT2951" i="5"/>
  <c r="AT2943" i="5"/>
  <c r="BA2063" i="5"/>
  <c r="BI2061" i="5"/>
  <c r="BI2058" i="5"/>
  <c r="BI2052" i="5"/>
  <c r="BQ2048" i="5"/>
  <c r="BM2047" i="5"/>
  <c r="BM2046" i="5"/>
  <c r="BI2042" i="5"/>
  <c r="BQ2036" i="5"/>
  <c r="BM2032" i="5"/>
  <c r="BI2028" i="5"/>
  <c r="BE2024" i="5"/>
  <c r="BA2020" i="5"/>
  <c r="BQ2018" i="5"/>
  <c r="BM2014" i="5"/>
  <c r="BI2010" i="5"/>
  <c r="BE2006" i="5"/>
  <c r="BQ2004" i="5"/>
  <c r="BA2002" i="5"/>
  <c r="BM2000" i="5"/>
  <c r="BM1997" i="5"/>
  <c r="BM1996" i="5"/>
  <c r="BA1992" i="5"/>
  <c r="BQ1990" i="5"/>
  <c r="BE1982" i="5"/>
  <c r="BA1980" i="5"/>
  <c r="BM1974" i="5"/>
  <c r="BA1964" i="5"/>
  <c r="BA1959" i="5"/>
  <c r="BE2058" i="5"/>
  <c r="BI2046" i="5"/>
  <c r="BE2042" i="5"/>
  <c r="BA2038" i="5"/>
  <c r="BQ2022" i="5"/>
  <c r="BM2018" i="5"/>
  <c r="BI2014" i="5"/>
  <c r="BE2010" i="5"/>
  <c r="BA2006" i="5"/>
  <c r="BM1978" i="5"/>
  <c r="BA1971" i="5"/>
  <c r="BI1958" i="5"/>
  <c r="BQ1957" i="5"/>
  <c r="AT2977" i="5"/>
  <c r="AT2969" i="5"/>
  <c r="AV2952" i="5"/>
  <c r="AV2944" i="5"/>
  <c r="AT2980" i="5"/>
  <c r="AT2972" i="5"/>
  <c r="AV2947" i="5"/>
  <c r="AT2983" i="5"/>
  <c r="AT2975" i="5"/>
  <c r="AV2950" i="5"/>
  <c r="AT2978" i="5"/>
  <c r="AT2970" i="5"/>
  <c r="AV2953" i="5"/>
  <c r="AV2945" i="5"/>
  <c r="AT2981" i="5"/>
  <c r="AT2973" i="5"/>
  <c r="AV2948" i="5"/>
  <c r="AT2984" i="5"/>
  <c r="AT2976" i="5"/>
  <c r="AT2968" i="5"/>
  <c r="AV2951" i="5"/>
  <c r="AV2943" i="5"/>
  <c r="AT2979" i="5"/>
  <c r="AT2971" i="5"/>
  <c r="AV2946" i="5"/>
  <c r="AT2982" i="5"/>
  <c r="AT2974" i="5"/>
  <c r="AV2949" i="5"/>
  <c r="BM2073" i="5"/>
  <c r="BA2073" i="5"/>
  <c r="BI2068" i="5"/>
  <c r="BI2064" i="5"/>
  <c r="BE2056" i="5"/>
  <c r="BM2055" i="5"/>
  <c r="BQ2052" i="5"/>
  <c r="BE2049" i="5"/>
  <c r="BA2047" i="5"/>
  <c r="BA2044" i="5"/>
  <c r="BQ2042" i="5"/>
  <c r="BM2038" i="5"/>
  <c r="BQ2028" i="5"/>
  <c r="BA2026" i="5"/>
  <c r="BM2024" i="5"/>
  <c r="BI2020" i="5"/>
  <c r="BE2016" i="5"/>
  <c r="BA2012" i="5"/>
  <c r="BQ2010" i="5"/>
  <c r="BM2006" i="5"/>
  <c r="BI2002" i="5"/>
  <c r="BE1998" i="5"/>
  <c r="BQ1992" i="5"/>
  <c r="BQ1991" i="5"/>
  <c r="BQ1986" i="5"/>
  <c r="BE1986" i="5"/>
  <c r="BQ1984" i="5"/>
  <c r="BM1982" i="5"/>
  <c r="BA1981" i="5"/>
  <c r="BI1980" i="5"/>
  <c r="BE1976" i="5"/>
  <c r="BE1972" i="5"/>
  <c r="BE1961" i="5"/>
  <c r="BM1960" i="5"/>
  <c r="BI1959" i="5"/>
  <c r="BE1957" i="5"/>
  <c r="AO2947" i="5"/>
  <c r="BH2081" i="5"/>
  <c r="B2204" i="5" s="1"/>
  <c r="AV2983" i="5"/>
  <c r="AV2975" i="5"/>
  <c r="AX2950" i="5"/>
  <c r="AV2978" i="5"/>
  <c r="AV2970" i="5"/>
  <c r="AX2953" i="5"/>
  <c r="AX2945" i="5"/>
  <c r="AV2981" i="5"/>
  <c r="AV2973" i="5"/>
  <c r="AX2948" i="5"/>
  <c r="AV2984" i="5"/>
  <c r="AV2976" i="5"/>
  <c r="AV2968" i="5"/>
  <c r="AX2951" i="5"/>
  <c r="AX2943" i="5"/>
  <c r="AV2979" i="5"/>
  <c r="AV2971" i="5"/>
  <c r="AX2946" i="5"/>
  <c r="AV2982" i="5"/>
  <c r="AV2974" i="5"/>
  <c r="AX2949" i="5"/>
  <c r="AV2977" i="5"/>
  <c r="AV2969" i="5"/>
  <c r="AX2952" i="5"/>
  <c r="AX2944" i="5"/>
  <c r="AV2980" i="5"/>
  <c r="AV2972" i="5"/>
  <c r="AX2947" i="5"/>
  <c r="BI2073" i="5"/>
  <c r="BA2070" i="5"/>
  <c r="CE2069" i="5"/>
  <c r="CF2069" i="5" s="1"/>
  <c r="BQ2068" i="5"/>
  <c r="BE2063" i="5"/>
  <c r="BE2060" i="5"/>
  <c r="BM2058" i="5"/>
  <c r="BM2057" i="5"/>
  <c r="BM2056" i="5"/>
  <c r="BA2048" i="5"/>
  <c r="BI2044" i="5"/>
  <c r="BE2040" i="5"/>
  <c r="BA2036" i="5"/>
  <c r="BM2030" i="5"/>
  <c r="BI2026" i="5"/>
  <c r="BE2022" i="5"/>
  <c r="BQ2020" i="5"/>
  <c r="BA2018" i="5"/>
  <c r="BM2016" i="5"/>
  <c r="BI2012" i="5"/>
  <c r="BE2008" i="5"/>
  <c r="BA2004" i="5"/>
  <c r="BQ2002" i="5"/>
  <c r="BM1998" i="5"/>
  <c r="BM1994" i="5"/>
  <c r="BM1993" i="5"/>
  <c r="BA1990" i="5"/>
  <c r="BE1988" i="5"/>
  <c r="BM1986" i="5"/>
  <c r="BM1985" i="5"/>
  <c r="BI1982" i="5"/>
  <c r="BI1981" i="5"/>
  <c r="BQ1980" i="5"/>
  <c r="BM1976" i="5"/>
  <c r="BE1973" i="5"/>
  <c r="BE1970" i="5"/>
  <c r="BQ1964" i="5"/>
  <c r="BE1963" i="5"/>
  <c r="BE1962" i="5"/>
  <c r="BM1961" i="5"/>
  <c r="BQ1959" i="5"/>
  <c r="BE1958" i="5"/>
  <c r="BM1957" i="5"/>
  <c r="AQ2979" i="5"/>
  <c r="AQ2971" i="5"/>
  <c r="AS2950" i="5"/>
  <c r="AQ2978" i="5"/>
  <c r="AQ2970" i="5"/>
  <c r="AS2949" i="5"/>
  <c r="AQ2977" i="5"/>
  <c r="AQ2969" i="5"/>
  <c r="AS2948" i="5"/>
  <c r="AQ2984" i="5"/>
  <c r="AQ2976" i="5"/>
  <c r="AQ2968" i="5"/>
  <c r="AS2947" i="5"/>
  <c r="AQ2983" i="5"/>
  <c r="AQ2975" i="5"/>
  <c r="AS2946" i="5"/>
  <c r="AQ2982" i="5"/>
  <c r="AQ2974" i="5"/>
  <c r="AS2953" i="5"/>
  <c r="AS2945" i="5"/>
  <c r="AQ2981" i="5"/>
  <c r="AQ2973" i="5"/>
  <c r="AS2952" i="5"/>
  <c r="AS2944" i="5"/>
  <c r="AQ2980" i="5"/>
  <c r="AQ2972" i="5"/>
  <c r="AS2951" i="5"/>
  <c r="AS2943" i="5"/>
  <c r="BJ2170" i="5"/>
  <c r="BK2170" i="5" s="1"/>
  <c r="BJ2168" i="5"/>
  <c r="BK2168" i="5" s="1"/>
  <c r="BJ2166" i="5"/>
  <c r="BK2166" i="5" s="1"/>
  <c r="BJ2164" i="5"/>
  <c r="BK2164" i="5" s="1"/>
  <c r="BJ2162" i="5"/>
  <c r="BK2162" i="5" s="1"/>
  <c r="BJ2160" i="5"/>
  <c r="BK2160" i="5" s="1"/>
  <c r="BJ2158" i="5"/>
  <c r="BK2158" i="5" s="1"/>
  <c r="BJ2156" i="5"/>
  <c r="BK2156" i="5" s="1"/>
  <c r="BJ2154" i="5"/>
  <c r="BK2154" i="5" s="1"/>
  <c r="BJ2152" i="5"/>
  <c r="BK2152" i="5" s="1"/>
  <c r="BJ2150" i="5"/>
  <c r="BK2150" i="5" s="1"/>
  <c r="BJ2148" i="5"/>
  <c r="BK2148" i="5" s="1"/>
  <c r="BJ2146" i="5"/>
  <c r="BK2146" i="5" s="1"/>
  <c r="BJ2144" i="5"/>
  <c r="BK2144" i="5" s="1"/>
  <c r="BJ2142" i="5"/>
  <c r="BK2142" i="5" s="1"/>
  <c r="BJ2140" i="5"/>
  <c r="BK2140" i="5" s="1"/>
  <c r="BJ2138" i="5"/>
  <c r="BK2138" i="5" s="1"/>
  <c r="BJ2136" i="5"/>
  <c r="BK2136" i="5" s="1"/>
  <c r="BJ2134" i="5"/>
  <c r="BK2134" i="5" s="1"/>
  <c r="BJ2132" i="5"/>
  <c r="BK2132" i="5" s="1"/>
  <c r="BJ2130" i="5"/>
  <c r="BK2130" i="5" s="1"/>
  <c r="BJ2128" i="5"/>
  <c r="BK2128" i="5" s="1"/>
  <c r="BJ2126" i="5"/>
  <c r="BK2126" i="5" s="1"/>
  <c r="BJ2124" i="5"/>
  <c r="BK2124" i="5" s="1"/>
  <c r="BJ2122" i="5"/>
  <c r="BK2122" i="5" s="1"/>
  <c r="BJ2120" i="5"/>
  <c r="BK2120" i="5" s="1"/>
  <c r="BJ2118" i="5"/>
  <c r="BK2118" i="5" s="1"/>
  <c r="BJ2116" i="5"/>
  <c r="BJ2114" i="5"/>
  <c r="BK2114" i="5" s="1"/>
  <c r="BJ2112" i="5"/>
  <c r="BK2112" i="5" s="1"/>
  <c r="BJ2110" i="5"/>
  <c r="BK2110" i="5" s="1"/>
  <c r="BJ2108" i="5"/>
  <c r="BK2108" i="5" s="1"/>
  <c r="BJ2106" i="5"/>
  <c r="BK2106" i="5" s="1"/>
  <c r="BJ2104" i="5"/>
  <c r="BK2104" i="5" s="1"/>
  <c r="BJ2102" i="5"/>
  <c r="BK2102" i="5" s="1"/>
  <c r="BJ2100" i="5"/>
  <c r="BK2100" i="5" s="1"/>
  <c r="BJ2098" i="5"/>
  <c r="BK2098" i="5" s="1"/>
  <c r="BJ2096" i="5"/>
  <c r="BK2096" i="5" s="1"/>
  <c r="BJ2094" i="5"/>
  <c r="BK2094" i="5" s="1"/>
  <c r="BJ2092" i="5"/>
  <c r="BK2092" i="5" s="1"/>
  <c r="BJ2090" i="5"/>
  <c r="BK2090" i="5" s="1"/>
  <c r="BJ2088" i="5"/>
  <c r="BK2088" i="5" s="1"/>
  <c r="BJ2086" i="5"/>
  <c r="BK2086" i="5" s="1"/>
  <c r="BJ2084" i="5"/>
  <c r="BK2084" i="5" s="1"/>
  <c r="BJ2082" i="5"/>
  <c r="BK2082" i="5" s="1"/>
  <c r="AW2981" i="5"/>
  <c r="AW2973" i="5"/>
  <c r="AY2952" i="5"/>
  <c r="AY2944" i="5"/>
  <c r="AW2980" i="5"/>
  <c r="AW2972" i="5"/>
  <c r="AY2951" i="5"/>
  <c r="AY2943" i="5"/>
  <c r="AW2979" i="5"/>
  <c r="AW2971" i="5"/>
  <c r="AY2950" i="5"/>
  <c r="AM2219" i="5"/>
  <c r="AW2978" i="5"/>
  <c r="AW2970" i="5"/>
  <c r="AY2949" i="5"/>
  <c r="AW2977" i="5"/>
  <c r="AW2969" i="5"/>
  <c r="AY2948" i="5"/>
  <c r="AW2984" i="5"/>
  <c r="AW2976" i="5"/>
  <c r="AW2968" i="5"/>
  <c r="AY2947" i="5"/>
  <c r="AW2983" i="5"/>
  <c r="AW2975" i="5"/>
  <c r="AY2946" i="5"/>
  <c r="AW2982" i="5"/>
  <c r="AW2974" i="5"/>
  <c r="AY2953" i="5"/>
  <c r="AY2945" i="5"/>
  <c r="AO2073" i="5"/>
  <c r="AW2072" i="5"/>
  <c r="AK2072" i="5"/>
  <c r="AO2066" i="5"/>
  <c r="CE2064" i="5"/>
  <c r="CF2064" i="5" s="1"/>
  <c r="AO2227" i="5"/>
  <c r="B2234" i="5" s="1"/>
  <c r="CD2075" i="5"/>
  <c r="B2208" i="5" s="1"/>
  <c r="AW2067" i="5"/>
  <c r="AO2981" i="5"/>
  <c r="AO2973" i="5"/>
  <c r="AQ2952" i="5"/>
  <c r="AQ2944" i="5"/>
  <c r="AO2980" i="5"/>
  <c r="AO2972" i="5"/>
  <c r="AQ2951" i="5"/>
  <c r="AQ2943" i="5"/>
  <c r="AO2979" i="5"/>
  <c r="AO2971" i="5"/>
  <c r="AQ2950" i="5"/>
  <c r="AO2978" i="5"/>
  <c r="AO2970" i="5"/>
  <c r="AQ2949" i="5"/>
  <c r="AO2977" i="5"/>
  <c r="AO2969" i="5"/>
  <c r="AQ2948" i="5"/>
  <c r="AO2984" i="5"/>
  <c r="AO2976" i="5"/>
  <c r="AO2968" i="5"/>
  <c r="AQ2947" i="5"/>
  <c r="AO2983" i="5"/>
  <c r="AO2975" i="5"/>
  <c r="AQ2946" i="5"/>
  <c r="AO2982" i="5"/>
  <c r="AO2974" i="5"/>
  <c r="AQ2953" i="5"/>
  <c r="AQ2945" i="5"/>
  <c r="CE2071" i="5"/>
  <c r="CF2071" i="5" s="1"/>
  <c r="AW2064" i="5"/>
  <c r="AK2053" i="5"/>
  <c r="AI2201" i="5"/>
  <c r="AS2057" i="5"/>
  <c r="AO2050" i="5"/>
  <c r="AK2042" i="5"/>
  <c r="AK2040" i="5"/>
  <c r="AK2032" i="5"/>
  <c r="AO2027" i="5"/>
  <c r="AK2021" i="5"/>
  <c r="AS2020" i="5"/>
  <c r="AK2012" i="5"/>
  <c r="AS2002" i="5"/>
  <c r="AW2001" i="5"/>
  <c r="AP2980" i="5"/>
  <c r="AP2972" i="5"/>
  <c r="AR2951" i="5"/>
  <c r="AR2943" i="5"/>
  <c r="AP2979" i="5"/>
  <c r="AP2971" i="5"/>
  <c r="AR2950" i="5"/>
  <c r="AP2978" i="5"/>
  <c r="AP2970" i="5"/>
  <c r="AR2949" i="5"/>
  <c r="AP2977" i="5"/>
  <c r="AP2969" i="5"/>
  <c r="AR2948" i="5"/>
  <c r="AP2984" i="5"/>
  <c r="AP2976" i="5"/>
  <c r="AP2968" i="5"/>
  <c r="AR2947" i="5"/>
  <c r="AP2983" i="5"/>
  <c r="AP2975" i="5"/>
  <c r="AR2946" i="5"/>
  <c r="AP2982" i="5"/>
  <c r="AP2974" i="5"/>
  <c r="AR2953" i="5"/>
  <c r="AR2945" i="5"/>
  <c r="AP2981" i="5"/>
  <c r="AP2973" i="5"/>
  <c r="AR2952" i="5"/>
  <c r="AR2944" i="5"/>
  <c r="CE2073" i="5"/>
  <c r="CF2073" i="5" s="1"/>
  <c r="AW2073" i="5"/>
  <c r="AK2073" i="5"/>
  <c r="AK2068" i="5"/>
  <c r="AK2067" i="5"/>
  <c r="CE2061" i="5"/>
  <c r="CF2061" i="5" s="1"/>
  <c r="CE2060" i="5"/>
  <c r="CF2060" i="5" s="1"/>
  <c r="AO2057" i="5"/>
  <c r="AW2055" i="5"/>
  <c r="AW2054" i="5"/>
  <c r="AS2042" i="5"/>
  <c r="AS2040" i="5"/>
  <c r="AO2039" i="5"/>
  <c r="AS2034" i="5"/>
  <c r="AS2032" i="5"/>
  <c r="AO2031" i="5"/>
  <c r="AK2030" i="5"/>
  <c r="AW2027" i="5"/>
  <c r="AK2027" i="5"/>
  <c r="AO2024" i="5"/>
  <c r="CE2021" i="5"/>
  <c r="CF2021" i="5" s="1"/>
  <c r="AK2018" i="5"/>
  <c r="AO2017" i="5"/>
  <c r="CE2013" i="5"/>
  <c r="CF2013" i="5" s="1"/>
  <c r="AK2013" i="5"/>
  <c r="BJ2195" i="5"/>
  <c r="BK2195" i="5" s="1"/>
  <c r="BJ2193" i="5"/>
  <c r="BK2193" i="5" s="1"/>
  <c r="BJ2191" i="5"/>
  <c r="BK2191" i="5" s="1"/>
  <c r="BJ2189" i="5"/>
  <c r="BK2189" i="5" s="1"/>
  <c r="BJ2187" i="5"/>
  <c r="BK2187" i="5" s="1"/>
  <c r="BJ2185" i="5"/>
  <c r="BK2185" i="5" s="1"/>
  <c r="BJ2183" i="5"/>
  <c r="BK2183" i="5" s="1"/>
  <c r="BJ2181" i="5"/>
  <c r="BK2181" i="5" s="1"/>
  <c r="BJ2179" i="5"/>
  <c r="BK2179" i="5" s="1"/>
  <c r="BJ2177" i="5"/>
  <c r="BK2177" i="5" s="1"/>
  <c r="BJ2175" i="5"/>
  <c r="BK2175" i="5" s="1"/>
  <c r="BJ2173" i="5"/>
  <c r="BK2173" i="5" s="1"/>
  <c r="BJ2171" i="5"/>
  <c r="BK2171" i="5" s="1"/>
  <c r="CE2072" i="5"/>
  <c r="CF2072" i="5" s="1"/>
  <c r="AS2072" i="5"/>
  <c r="AS2070" i="5"/>
  <c r="AS2066" i="5"/>
  <c r="AW2057" i="5"/>
  <c r="AW2056" i="5"/>
  <c r="AK2055" i="5"/>
  <c r="AS2054" i="5"/>
  <c r="AW2052" i="5"/>
  <c r="AW2046" i="5"/>
  <c r="AW2044" i="5"/>
  <c r="AS2043" i="5"/>
  <c r="AO2042" i="5"/>
  <c r="AW2038" i="5"/>
  <c r="AW2036" i="5"/>
  <c r="AS2035" i="5"/>
  <c r="AO2034" i="5"/>
  <c r="AW2030" i="5"/>
  <c r="AW2028" i="5"/>
  <c r="AS2026" i="5"/>
  <c r="AO2025" i="5"/>
  <c r="AK2023" i="5"/>
  <c r="AO2020" i="5"/>
  <c r="AW2005" i="5"/>
  <c r="CE2001" i="5"/>
  <c r="CF2001" i="5" s="1"/>
  <c r="AS2001" i="5"/>
  <c r="BJ2169" i="5"/>
  <c r="BK2169" i="5" s="1"/>
  <c r="BJ2167" i="5"/>
  <c r="BK2167" i="5" s="1"/>
  <c r="BJ2165" i="5"/>
  <c r="BK2165" i="5" s="1"/>
  <c r="BJ2163" i="5"/>
  <c r="BK2163" i="5" s="1"/>
  <c r="BJ2161" i="5"/>
  <c r="BK2161" i="5" s="1"/>
  <c r="BJ2159" i="5"/>
  <c r="BK2159" i="5" s="1"/>
  <c r="BJ2157" i="5"/>
  <c r="BK2157" i="5" s="1"/>
  <c r="BJ2155" i="5"/>
  <c r="BK2155" i="5" s="1"/>
  <c r="BJ2153" i="5"/>
  <c r="BK2153" i="5" s="1"/>
  <c r="BJ2151" i="5"/>
  <c r="BK2151" i="5" s="1"/>
  <c r="BJ2149" i="5"/>
  <c r="BK2149" i="5" s="1"/>
  <c r="BJ2147" i="5"/>
  <c r="BK2147" i="5" s="1"/>
  <c r="BJ2145" i="5"/>
  <c r="BK2145" i="5" s="1"/>
  <c r="BJ2143" i="5"/>
  <c r="BK2143" i="5" s="1"/>
  <c r="BJ2141" i="5"/>
  <c r="BK2141" i="5" s="1"/>
  <c r="BJ2139" i="5"/>
  <c r="BK2139" i="5" s="1"/>
  <c r="BJ2137" i="5"/>
  <c r="BK2137" i="5" s="1"/>
  <c r="BJ2135" i="5"/>
  <c r="BK2135" i="5" s="1"/>
  <c r="BJ2133" i="5"/>
  <c r="BK2133" i="5" s="1"/>
  <c r="BJ2131" i="5"/>
  <c r="BK2131" i="5" s="1"/>
  <c r="BJ2129" i="5"/>
  <c r="BK2129" i="5" s="1"/>
  <c r="BJ2127" i="5"/>
  <c r="BK2127" i="5" s="1"/>
  <c r="BJ2125" i="5"/>
  <c r="BK2125" i="5" s="1"/>
  <c r="BJ2123" i="5"/>
  <c r="BK2123" i="5" s="1"/>
  <c r="BJ2121" i="5"/>
  <c r="BK2121" i="5" s="1"/>
  <c r="BJ2119" i="5"/>
  <c r="BK2119" i="5" s="1"/>
  <c r="BJ2117" i="5"/>
  <c r="BK2117" i="5" s="1"/>
  <c r="BJ2115" i="5"/>
  <c r="BK2115" i="5" s="1"/>
  <c r="BJ2113" i="5"/>
  <c r="BK2113" i="5" s="1"/>
  <c r="BJ2111" i="5"/>
  <c r="BK2111" i="5" s="1"/>
  <c r="BJ2109" i="5"/>
  <c r="BK2109" i="5" s="1"/>
  <c r="BJ2107" i="5"/>
  <c r="BK2107" i="5" s="1"/>
  <c r="BJ2105" i="5"/>
  <c r="BK2105" i="5" s="1"/>
  <c r="BJ2103" i="5"/>
  <c r="BK2103" i="5" s="1"/>
  <c r="BJ2101" i="5"/>
  <c r="BK2101" i="5" s="1"/>
  <c r="BJ2099" i="5"/>
  <c r="BK2099" i="5" s="1"/>
  <c r="BJ2097" i="5"/>
  <c r="BK2097" i="5" s="1"/>
  <c r="BJ2095" i="5"/>
  <c r="BK2095" i="5" s="1"/>
  <c r="BJ2093" i="5"/>
  <c r="BK2093" i="5" s="1"/>
  <c r="BJ2091" i="5"/>
  <c r="BK2091" i="5" s="1"/>
  <c r="BJ2089" i="5"/>
  <c r="BK2089" i="5" s="1"/>
  <c r="BJ2087" i="5"/>
  <c r="BK2087" i="5" s="1"/>
  <c r="BJ2085" i="5"/>
  <c r="BK2085" i="5" s="1"/>
  <c r="BJ2083" i="5"/>
  <c r="BK2083" i="5" s="1"/>
  <c r="AS2073" i="5"/>
  <c r="AS2068" i="5"/>
  <c r="AS2067" i="5"/>
  <c r="AK2056" i="5"/>
  <c r="AK2052" i="5"/>
  <c r="CE2050" i="5"/>
  <c r="CF2050" i="5" s="1"/>
  <c r="AO2048" i="5"/>
  <c r="AS2046" i="5"/>
  <c r="AK2044" i="5"/>
  <c r="AW2039" i="5"/>
  <c r="AS2038" i="5"/>
  <c r="AW2025" i="5"/>
  <c r="AW2024" i="5"/>
  <c r="AS2018" i="5"/>
  <c r="CE2009" i="5"/>
  <c r="CF2009" i="5" s="1"/>
  <c r="AO2009" i="5"/>
  <c r="CE2005" i="5"/>
  <c r="CF2005" i="5" s="1"/>
  <c r="AK2005" i="5"/>
  <c r="AK1990" i="5"/>
  <c r="CE2017" i="5"/>
  <c r="CF2017" i="5" s="1"/>
  <c r="CE2015" i="5"/>
  <c r="CF2015" i="5" s="1"/>
  <c r="AK2014" i="5"/>
  <c r="AS2061" i="5"/>
  <c r="AW2060" i="5"/>
  <c r="AO2058" i="5"/>
  <c r="AS2056" i="5"/>
  <c r="AS2052" i="5"/>
  <c r="AW2049" i="5"/>
  <c r="AW2048" i="5"/>
  <c r="AS2044" i="5"/>
  <c r="CE2036" i="5"/>
  <c r="CF2036" i="5" s="1"/>
  <c r="AS2036" i="5"/>
  <c r="CE2028" i="5"/>
  <c r="CF2028" i="5" s="1"/>
  <c r="AS2028" i="5"/>
  <c r="AW2026" i="5"/>
  <c r="AO2022" i="5"/>
  <c r="CE1992" i="5"/>
  <c r="CF1992" i="5" s="1"/>
  <c r="AO2068" i="5"/>
  <c r="AW2066" i="5"/>
  <c r="AW2059" i="5"/>
  <c r="AO2055" i="5"/>
  <c r="AS2050" i="5"/>
  <c r="AK2048" i="5"/>
  <c r="CE2047" i="5"/>
  <c r="CF2047" i="5" s="1"/>
  <c r="AS2047" i="5"/>
  <c r="CE2043" i="5"/>
  <c r="CF2043" i="5" s="1"/>
  <c r="AO2043" i="5"/>
  <c r="AW2040" i="5"/>
  <c r="AO2035" i="5"/>
  <c r="CE2032" i="5"/>
  <c r="CF2032" i="5" s="1"/>
  <c r="AW2032" i="5"/>
  <c r="CE2023" i="5"/>
  <c r="CF2023" i="5" s="1"/>
  <c r="AK2022" i="5"/>
  <c r="CE2007" i="5"/>
  <c r="CF2007" i="5" s="1"/>
  <c r="AK2006" i="5"/>
  <c r="AK1988" i="5"/>
  <c r="AO2019" i="5"/>
  <c r="AW2016" i="5"/>
  <c r="AO2011" i="5"/>
  <c r="CE2008" i="5"/>
  <c r="CF2008" i="5" s="1"/>
  <c r="AW2008" i="5"/>
  <c r="AO2003" i="5"/>
  <c r="AW2000" i="5"/>
  <c r="AW1997" i="5"/>
  <c r="AK1989" i="5"/>
  <c r="AW1986" i="5"/>
  <c r="AO1974" i="5"/>
  <c r="AW1973" i="5"/>
  <c r="AW1970" i="5"/>
  <c r="AW1964" i="5"/>
  <c r="AO1963" i="5"/>
  <c r="AO1962" i="5"/>
  <c r="AO1958" i="5"/>
  <c r="AW1957" i="5"/>
  <c r="AK1961" i="5"/>
  <c r="AO1959" i="5"/>
  <c r="AK1957" i="5"/>
  <c r="AS1956" i="5"/>
  <c r="AO2014" i="5"/>
  <c r="AO2012" i="5"/>
  <c r="AW2011" i="5"/>
  <c r="AK2011" i="5"/>
  <c r="AO2006" i="5"/>
  <c r="AO2004" i="5"/>
  <c r="AW2003" i="5"/>
  <c r="AK2003" i="5"/>
  <c r="AO1998" i="5"/>
  <c r="AO1994" i="5"/>
  <c r="CE1993" i="5"/>
  <c r="CF1993" i="5" s="1"/>
  <c r="AW1990" i="5"/>
  <c r="AW1988" i="5"/>
  <c r="AK1986" i="5"/>
  <c r="AO1985" i="5"/>
  <c r="AW1980" i="5"/>
  <c r="AO1978" i="5"/>
  <c r="AW1974" i="5"/>
  <c r="AW1962" i="5"/>
  <c r="AW1958" i="5"/>
  <c r="AW1982" i="5"/>
  <c r="AK1980" i="5"/>
  <c r="AK1971" i="5"/>
  <c r="AK2036" i="5"/>
  <c r="AW2031" i="5"/>
  <c r="AS2030" i="5"/>
  <c r="AK2028" i="5"/>
  <c r="AS2027" i="5"/>
  <c r="CE2026" i="5"/>
  <c r="CF2026" i="5" s="1"/>
  <c r="AO2026" i="5"/>
  <c r="AW2022" i="5"/>
  <c r="AW2020" i="5"/>
  <c r="AS2019" i="5"/>
  <c r="AO2018" i="5"/>
  <c r="AW2014" i="5"/>
  <c r="AW2012" i="5"/>
  <c r="AS2011" i="5"/>
  <c r="CE2010" i="5"/>
  <c r="CF2010" i="5" s="1"/>
  <c r="AO2010" i="5"/>
  <c r="AW2006" i="5"/>
  <c r="AW2004" i="5"/>
  <c r="AS2003" i="5"/>
  <c r="CE2002" i="5"/>
  <c r="CF2002" i="5" s="1"/>
  <c r="AO2002" i="5"/>
  <c r="AK1982" i="5"/>
  <c r="AW1978" i="5"/>
  <c r="CE1976" i="5"/>
  <c r="CF1976" i="5" s="1"/>
  <c r="AO1976" i="5"/>
  <c r="AW1975" i="5"/>
  <c r="AW1969" i="5"/>
  <c r="CE1963" i="5"/>
  <c r="CF1963" i="5" s="1"/>
  <c r="AK1959" i="5"/>
  <c r="AK1998" i="5"/>
  <c r="AS1997" i="5"/>
  <c r="AK1991" i="5"/>
  <c r="AW2018" i="5"/>
  <c r="AO2016" i="5"/>
  <c r="AW2010" i="5"/>
  <c r="AO2008" i="5"/>
  <c r="AW2002" i="5"/>
  <c r="AO2000" i="5"/>
  <c r="AS1998" i="5"/>
  <c r="CE1997" i="5"/>
  <c r="CF1997" i="5" s="1"/>
  <c r="AO1997" i="5"/>
  <c r="AO1996" i="5"/>
  <c r="AK1994" i="5"/>
  <c r="AO1993" i="5"/>
  <c r="AK1992" i="5"/>
  <c r="AO1986" i="5"/>
  <c r="CE1981" i="5"/>
  <c r="CF1981" i="5" s="1"/>
  <c r="AS1981" i="5"/>
  <c r="AO1979" i="5"/>
  <c r="AW1976" i="5"/>
  <c r="AO1973" i="5"/>
  <c r="CE1971" i="5"/>
  <c r="CF1971" i="5" s="1"/>
  <c r="AO1961" i="5"/>
  <c r="AW1960" i="5"/>
  <c r="AS1959" i="5"/>
  <c r="AK2015" i="5"/>
  <c r="AS2012" i="5"/>
  <c r="AK2007" i="5"/>
  <c r="AS2004" i="5"/>
  <c r="AK1999" i="5"/>
  <c r="AK1995" i="5"/>
  <c r="AW1993" i="5"/>
  <c r="AS1992" i="5"/>
  <c r="CE1985" i="5"/>
  <c r="CF1985" i="5" s="1"/>
  <c r="AK1984" i="5"/>
  <c r="AS1983" i="5"/>
  <c r="AK1976" i="5"/>
  <c r="AS1975" i="5"/>
  <c r="CI2075" i="5"/>
  <c r="AG186" i="5"/>
  <c r="B190" i="5" s="1"/>
  <c r="AY3544" i="5"/>
  <c r="B3548" i="5" s="1"/>
  <c r="BY3409" i="5"/>
  <c r="CB3409" i="5"/>
  <c r="CE3409" i="5"/>
  <c r="BZ3258" i="5"/>
  <c r="B1397" i="5"/>
  <c r="AR1389" i="5"/>
  <c r="AR841" i="5"/>
  <c r="AL5343" i="5"/>
  <c r="B5347" i="5" s="1"/>
  <c r="B5426" i="5"/>
  <c r="AI5419" i="5"/>
  <c r="CB2531" i="5"/>
  <c r="B5423" i="5"/>
  <c r="AK1111" i="5"/>
  <c r="AK1108" i="5"/>
  <c r="AK1109" i="5"/>
  <c r="AG440" i="5"/>
  <c r="AI979" i="5"/>
  <c r="AJ979" i="5"/>
  <c r="B985" i="5" s="1"/>
  <c r="AK979" i="5"/>
  <c r="AL979" i="5" s="1"/>
  <c r="AH979" i="5"/>
  <c r="B984" i="5" s="1"/>
  <c r="AK837" i="5"/>
  <c r="AJ446" i="5"/>
  <c r="AK446" i="5" s="1"/>
  <c r="AQ5282" i="5"/>
  <c r="AR5282" i="5" s="1"/>
  <c r="AG5285" i="5"/>
  <c r="AH5285" i="5"/>
  <c r="AL5285" i="5"/>
  <c r="AJ5285" i="5"/>
  <c r="AO5397" i="5"/>
  <c r="AZ5416" i="5"/>
  <c r="BA5416" i="5"/>
  <c r="AQ3514" i="5"/>
  <c r="AQ3509" i="5"/>
  <c r="AQ3425" i="5"/>
  <c r="AQ3501" i="5"/>
  <c r="AQ3482" i="5"/>
  <c r="BB3409" i="5"/>
  <c r="AQ3540" i="5"/>
  <c r="AQ3536" i="5"/>
  <c r="AQ3532" i="5"/>
  <c r="AQ3528" i="5"/>
  <c r="AQ3498" i="5"/>
  <c r="AQ3431" i="5"/>
  <c r="BE3409" i="5"/>
  <c r="AL3409" i="5"/>
  <c r="AL3516" i="5"/>
  <c r="AQ3516" i="5" s="1"/>
  <c r="AL3512" i="5"/>
  <c r="AQ3512" i="5" s="1"/>
  <c r="AL3500" i="5"/>
  <c r="AL3496" i="5"/>
  <c r="AQ3496" i="5" s="1"/>
  <c r="AL3484" i="5"/>
  <c r="AL3480" i="5"/>
  <c r="AQ3480" i="5" s="1"/>
  <c r="AP3476" i="5"/>
  <c r="AL3472" i="5"/>
  <c r="AQ3472" i="5" s="1"/>
  <c r="AP3468" i="5"/>
  <c r="AL3464" i="5"/>
  <c r="AQ3464" i="5" s="1"/>
  <c r="AP3460" i="5"/>
  <c r="AL3456" i="5"/>
  <c r="AQ3456" i="5" s="1"/>
  <c r="AP3452" i="5"/>
  <c r="AL3448" i="5"/>
  <c r="AQ3448" i="5" s="1"/>
  <c r="AP3435" i="5"/>
  <c r="AQ3435" i="5" s="1"/>
  <c r="AL3434" i="5"/>
  <c r="AQ3434" i="5" s="1"/>
  <c r="AX3363" i="5"/>
  <c r="AP3359" i="5"/>
  <c r="AX3343" i="5"/>
  <c r="AP3315" i="5"/>
  <c r="AP3299" i="5"/>
  <c r="AP3291" i="5"/>
  <c r="BQ3409" i="5"/>
  <c r="BT3258" i="5"/>
  <c r="AP3524" i="5"/>
  <c r="AL3519" i="5"/>
  <c r="AQ3519" i="5" s="1"/>
  <c r="AP3508" i="5"/>
  <c r="AL3503" i="5"/>
  <c r="AQ3503" i="5" s="1"/>
  <c r="AP3492" i="5"/>
  <c r="AL3487" i="5"/>
  <c r="AQ3487" i="5" s="1"/>
  <c r="AL3476" i="5"/>
  <c r="AL3468" i="5"/>
  <c r="AQ3468" i="5" s="1"/>
  <c r="AL3460" i="5"/>
  <c r="AQ3460" i="5" s="1"/>
  <c r="AL3452" i="5"/>
  <c r="AQ3452" i="5" s="1"/>
  <c r="AL3444" i="5"/>
  <c r="AQ3444" i="5" s="1"/>
  <c r="AL3432" i="5"/>
  <c r="AQ3432" i="5" s="1"/>
  <c r="AL3428" i="5"/>
  <c r="AQ3428" i="5" s="1"/>
  <c r="AX3359" i="5"/>
  <c r="AP3331" i="5"/>
  <c r="AX3315" i="5"/>
  <c r="AP3311" i="5"/>
  <c r="AG3409" i="5"/>
  <c r="AQ3439" i="5"/>
  <c r="AH3544" i="5"/>
  <c r="B3549" i="5" s="1"/>
  <c r="BH3409" i="5"/>
  <c r="AL3524" i="5"/>
  <c r="AQ3524" i="5" s="1"/>
  <c r="AL3520" i="5"/>
  <c r="AQ3520" i="5" s="1"/>
  <c r="AL3508" i="5"/>
  <c r="AL3504" i="5"/>
  <c r="AQ3504" i="5" s="1"/>
  <c r="AL3492" i="5"/>
  <c r="AQ3492" i="5" s="1"/>
  <c r="AL3488" i="5"/>
  <c r="AQ3488" i="5" s="1"/>
  <c r="AP3475" i="5"/>
  <c r="AP3467" i="5"/>
  <c r="AP3459" i="5"/>
  <c r="AP3451" i="5"/>
  <c r="AP3443" i="5"/>
  <c r="AP3427" i="5"/>
  <c r="AP3544" i="5" s="1"/>
  <c r="AP3347" i="5"/>
  <c r="AX3331" i="5"/>
  <c r="AP3327" i="5"/>
  <c r="AX3311" i="5"/>
  <c r="AX3409" i="5" s="1"/>
  <c r="BX3116" i="5"/>
  <c r="AQ3477" i="5"/>
  <c r="AQ3475" i="5"/>
  <c r="AQ3469" i="5"/>
  <c r="AQ3467" i="5"/>
  <c r="AQ3461" i="5"/>
  <c r="AQ3459" i="5"/>
  <c r="AQ3453" i="5"/>
  <c r="AQ3451" i="5"/>
  <c r="AQ3445" i="5"/>
  <c r="AQ3443" i="5"/>
  <c r="AQ3429" i="5"/>
  <c r="AQ3427" i="5"/>
  <c r="BX3084" i="5"/>
  <c r="AP3516" i="5"/>
  <c r="AL3511" i="5"/>
  <c r="AQ3511" i="5" s="1"/>
  <c r="AP3500" i="5"/>
  <c r="AL3495" i="5"/>
  <c r="AQ3495" i="5" s="1"/>
  <c r="AP3484" i="5"/>
  <c r="AL3479" i="5"/>
  <c r="AQ3479" i="5" s="1"/>
  <c r="AL3471" i="5"/>
  <c r="AQ3471" i="5" s="1"/>
  <c r="AL3463" i="5"/>
  <c r="AQ3463" i="5" s="1"/>
  <c r="AL3455" i="5"/>
  <c r="AQ3455" i="5" s="1"/>
  <c r="AL3447" i="5"/>
  <c r="AQ3447" i="5" s="1"/>
  <c r="AL3436" i="5"/>
  <c r="AQ3436" i="5" s="1"/>
  <c r="AP3363" i="5"/>
  <c r="AX3347" i="5"/>
  <c r="AP3343" i="5"/>
  <c r="AX3327" i="5"/>
  <c r="AX3295" i="5"/>
  <c r="BF3129" i="5"/>
  <c r="BF3127" i="5"/>
  <c r="BB3123" i="5"/>
  <c r="BF3121" i="5"/>
  <c r="AT3099" i="5"/>
  <c r="AX3097" i="5"/>
  <c r="BB3091" i="5"/>
  <c r="BF3089" i="5"/>
  <c r="BX3076" i="5"/>
  <c r="BX3060" i="5"/>
  <c r="BX3029" i="5"/>
  <c r="BX3023" i="5"/>
  <c r="CA3131" i="5"/>
  <c r="B3269" i="5" s="1"/>
  <c r="AJ3258" i="5"/>
  <c r="BR3130" i="5"/>
  <c r="BX3128" i="5"/>
  <c r="BR3122" i="5"/>
  <c r="BX3120" i="5"/>
  <c r="AX3110" i="5"/>
  <c r="AL3106" i="5"/>
  <c r="BN3102" i="5"/>
  <c r="BB3098" i="5"/>
  <c r="BR3090" i="5"/>
  <c r="BX3088" i="5"/>
  <c r="AX3078" i="5"/>
  <c r="BX3078" i="5"/>
  <c r="BB3074" i="5"/>
  <c r="BX3073" i="5"/>
  <c r="AX3062" i="5"/>
  <c r="BX3062" i="5"/>
  <c r="BB3058" i="5"/>
  <c r="BX3057" i="5"/>
  <c r="BX3051" i="5"/>
  <c r="BX3050" i="5"/>
  <c r="BX3038" i="5"/>
  <c r="BX3025" i="5"/>
  <c r="BX3019" i="5"/>
  <c r="BX3018" i="5"/>
  <c r="BN3129" i="5"/>
  <c r="BN3127" i="5"/>
  <c r="BJ3123" i="5"/>
  <c r="BN3121" i="5"/>
  <c r="AP3118" i="5"/>
  <c r="BR3115" i="5"/>
  <c r="AL3115" i="5"/>
  <c r="BX3115" i="5" s="1"/>
  <c r="BV3113" i="5"/>
  <c r="AP3113" i="5"/>
  <c r="BF3110" i="5"/>
  <c r="BX3110" i="5" s="1"/>
  <c r="AT3107" i="5"/>
  <c r="BX3107" i="5" s="1"/>
  <c r="AT3106" i="5"/>
  <c r="AX3105" i="5"/>
  <c r="BV3102" i="5"/>
  <c r="BB3099" i="5"/>
  <c r="BJ3098" i="5"/>
  <c r="BF3097" i="5"/>
  <c r="BX3097" i="5" s="1"/>
  <c r="BJ3091" i="5"/>
  <c r="BN3089" i="5"/>
  <c r="BR3083" i="5"/>
  <c r="AL3083" i="5"/>
  <c r="BB3075" i="5"/>
  <c r="BX3069" i="5"/>
  <c r="BR3067" i="5"/>
  <c r="AL3067" i="5"/>
  <c r="BX3067" i="5" s="1"/>
  <c r="BB3059" i="5"/>
  <c r="BX3059" i="5" s="1"/>
  <c r="BX3053" i="5"/>
  <c r="BX3047" i="5"/>
  <c r="BX3021" i="5"/>
  <c r="BX3015" i="5"/>
  <c r="BX3013" i="5"/>
  <c r="DP2657" i="5"/>
  <c r="BX3118" i="5"/>
  <c r="BX3105" i="5"/>
  <c r="BX3096" i="5"/>
  <c r="BX3086" i="5"/>
  <c r="BR3058" i="5"/>
  <c r="BX3049" i="5"/>
  <c r="BX3043" i="5"/>
  <c r="BX3042" i="5"/>
  <c r="BX3030" i="5"/>
  <c r="BX3017" i="5"/>
  <c r="AG3131" i="5"/>
  <c r="BX3011" i="5"/>
  <c r="BV3129" i="5"/>
  <c r="BX3129" i="5" s="1"/>
  <c r="AP3129" i="5"/>
  <c r="BV3127" i="5"/>
  <c r="AP3127" i="5"/>
  <c r="AP3126" i="5"/>
  <c r="BR3123" i="5"/>
  <c r="AL3123" i="5"/>
  <c r="BV3121" i="5"/>
  <c r="AP3121" i="5"/>
  <c r="BF3118" i="5"/>
  <c r="AT3115" i="5"/>
  <c r="AT3114" i="5"/>
  <c r="BX3114" i="5" s="1"/>
  <c r="AX3113" i="5"/>
  <c r="BV3110" i="5"/>
  <c r="BB3107" i="5"/>
  <c r="BJ3106" i="5"/>
  <c r="BF3105" i="5"/>
  <c r="BJ3099" i="5"/>
  <c r="BN3097" i="5"/>
  <c r="AP3094" i="5"/>
  <c r="BR3091" i="5"/>
  <c r="AL3091" i="5"/>
  <c r="BV3089" i="5"/>
  <c r="AP3089" i="5"/>
  <c r="BX3089" i="5" s="1"/>
  <c r="BF3086" i="5"/>
  <c r="AT3083" i="5"/>
  <c r="AT3082" i="5"/>
  <c r="AT3131" i="5" s="1"/>
  <c r="BV3078" i="5"/>
  <c r="BJ3075" i="5"/>
  <c r="AP3070" i="5"/>
  <c r="BX3068" i="5"/>
  <c r="AT3067" i="5"/>
  <c r="AT3066" i="5"/>
  <c r="BX3066" i="5" s="1"/>
  <c r="BV3062" i="5"/>
  <c r="BJ3059" i="5"/>
  <c r="BJ3131" i="5" s="1"/>
  <c r="AP3054" i="5"/>
  <c r="AP3131" i="5" s="1"/>
  <c r="BX3045" i="5"/>
  <c r="BX3039" i="5"/>
  <c r="BU3139" i="5"/>
  <c r="B3261" i="5" s="1"/>
  <c r="BJ3127" i="5"/>
  <c r="AT3125" i="5"/>
  <c r="BX3125" i="5" s="1"/>
  <c r="AX3119" i="5"/>
  <c r="BB3117" i="5"/>
  <c r="BX3117" i="5" s="1"/>
  <c r="BX3113" i="5"/>
  <c r="BF3111" i="5"/>
  <c r="BX3111" i="5" s="1"/>
  <c r="BJ3109" i="5"/>
  <c r="BX3104" i="5"/>
  <c r="BN3103" i="5"/>
  <c r="BR3101" i="5"/>
  <c r="AL3101" i="5"/>
  <c r="BV3095" i="5"/>
  <c r="AP3095" i="5"/>
  <c r="BX3095" i="5" s="1"/>
  <c r="AT3093" i="5"/>
  <c r="BX3093" i="5" s="1"/>
  <c r="AX3087" i="5"/>
  <c r="BB3085" i="5"/>
  <c r="BX3085" i="5" s="1"/>
  <c r="BX3081" i="5"/>
  <c r="BF3079" i="5"/>
  <c r="BX3079" i="5" s="1"/>
  <c r="BV3071" i="5"/>
  <c r="AP3071" i="5"/>
  <c r="BX3071" i="5" s="1"/>
  <c r="BX3065" i="5"/>
  <c r="BF3063" i="5"/>
  <c r="BV3055" i="5"/>
  <c r="BV3131" i="5" s="1"/>
  <c r="AP3055" i="5"/>
  <c r="BX3055" i="5" s="1"/>
  <c r="BX3041" i="5"/>
  <c r="BX3035" i="5"/>
  <c r="BX3034" i="5"/>
  <c r="BX3022" i="5"/>
  <c r="BW3131" i="5"/>
  <c r="BX3099" i="5"/>
  <c r="BX3087" i="5"/>
  <c r="BX3077" i="5"/>
  <c r="BX3075" i="5"/>
  <c r="BX3061" i="5"/>
  <c r="BX3037" i="5"/>
  <c r="BX3031" i="5"/>
  <c r="AK2985" i="5"/>
  <c r="B2991" i="5" s="1"/>
  <c r="CH2669" i="5"/>
  <c r="AT3409" i="5"/>
  <c r="BB3130" i="5"/>
  <c r="BX3130" i="5" s="1"/>
  <c r="BR3127" i="5"/>
  <c r="AL3127" i="5"/>
  <c r="BX3127" i="5" s="1"/>
  <c r="BN3126" i="5"/>
  <c r="BX3126" i="5" s="1"/>
  <c r="BB3125" i="5"/>
  <c r="BB3122" i="5"/>
  <c r="BX3122" i="5" s="1"/>
  <c r="BX3121" i="5"/>
  <c r="BF3119" i="5"/>
  <c r="BX3119" i="5" s="1"/>
  <c r="BJ3117" i="5"/>
  <c r="BR3114" i="5"/>
  <c r="BX3112" i="5"/>
  <c r="BN3111" i="5"/>
  <c r="BR3109" i="5"/>
  <c r="AL3109" i="5"/>
  <c r="BX3109" i="5" s="1"/>
  <c r="BV3103" i="5"/>
  <c r="AP3103" i="5"/>
  <c r="BX3103" i="5" s="1"/>
  <c r="AX3102" i="5"/>
  <c r="BX3102" i="5"/>
  <c r="AT3101" i="5"/>
  <c r="AL3098" i="5"/>
  <c r="BX3098" i="5" s="1"/>
  <c r="AX3095" i="5"/>
  <c r="BN3094" i="5"/>
  <c r="BX3094" i="5" s="1"/>
  <c r="BB3093" i="5"/>
  <c r="BB3090" i="5"/>
  <c r="BX3090" i="5" s="1"/>
  <c r="BF3087" i="5"/>
  <c r="BJ3085" i="5"/>
  <c r="BR3082" i="5"/>
  <c r="BR3131" i="5" s="1"/>
  <c r="BX3080" i="5"/>
  <c r="AL3074" i="5"/>
  <c r="BX3074" i="5" s="1"/>
  <c r="AX3071" i="5"/>
  <c r="BN3070" i="5"/>
  <c r="BX3070" i="5" s="1"/>
  <c r="BR3066" i="5"/>
  <c r="BX3064" i="5"/>
  <c r="BN3063" i="5"/>
  <c r="BX3063" i="5" s="1"/>
  <c r="AL3058" i="5"/>
  <c r="BX3058" i="5" s="1"/>
  <c r="AX3055" i="5"/>
  <c r="BN3054" i="5"/>
  <c r="BN3131" i="5" s="1"/>
  <c r="BX3046" i="5"/>
  <c r="BX3033" i="5"/>
  <c r="BX3027" i="5"/>
  <c r="BX3026" i="5"/>
  <c r="BX3014" i="5"/>
  <c r="AO2952" i="5"/>
  <c r="DP2658" i="5"/>
  <c r="DP2652" i="5"/>
  <c r="DP2665" i="5"/>
  <c r="DP2649" i="5"/>
  <c r="DP2642" i="5"/>
  <c r="DP2637" i="5"/>
  <c r="DP2621" i="5"/>
  <c r="DP2618" i="5"/>
  <c r="DP2666" i="5"/>
  <c r="CP2662" i="5"/>
  <c r="BJ2662" i="5"/>
  <c r="CX2654" i="5"/>
  <c r="BR2654" i="5"/>
  <c r="AL2654" i="5"/>
  <c r="CP2653" i="5"/>
  <c r="BJ2653" i="5"/>
  <c r="DJ2632" i="5"/>
  <c r="DP2632" i="5" s="1"/>
  <c r="CD2632" i="5"/>
  <c r="AX2632" i="5"/>
  <c r="DP2612" i="5"/>
  <c r="DP2606" i="5"/>
  <c r="DP2655" i="5"/>
  <c r="AY2984" i="5"/>
  <c r="AY2985" i="5" s="1"/>
  <c r="B2994" i="5" s="1"/>
  <c r="BV2667" i="5"/>
  <c r="CX2662" i="5"/>
  <c r="BR2662" i="5"/>
  <c r="AL2662" i="5"/>
  <c r="DJ2659" i="5"/>
  <c r="DP2659" i="5" s="1"/>
  <c r="DF2654" i="5"/>
  <c r="DP2654" i="5" s="1"/>
  <c r="BZ2654" i="5"/>
  <c r="AT2654" i="5"/>
  <c r="CX2653" i="5"/>
  <c r="BR2653" i="5"/>
  <c r="AL2653" i="5"/>
  <c r="CL2632" i="5"/>
  <c r="BF2632" i="5"/>
  <c r="DP2645" i="5"/>
  <c r="DP2616" i="5"/>
  <c r="DP2668" i="5"/>
  <c r="DP2646" i="5"/>
  <c r="DP2614" i="5"/>
  <c r="DP2605" i="5"/>
  <c r="CL2667" i="5"/>
  <c r="DB2660" i="5"/>
  <c r="BV2660" i="5"/>
  <c r="AP2660" i="5"/>
  <c r="DJ2652" i="5"/>
  <c r="CD2652" i="5"/>
  <c r="AX2652" i="5"/>
  <c r="CX2649" i="5"/>
  <c r="BR2649" i="5"/>
  <c r="AL2649" i="5"/>
  <c r="DP2640" i="5"/>
  <c r="DP2638" i="5"/>
  <c r="CX2637" i="5"/>
  <c r="BR2637" i="5"/>
  <c r="BR2669" i="5" s="1"/>
  <c r="AL2637" i="5"/>
  <c r="AL2669" i="5" s="1"/>
  <c r="DP2631" i="5"/>
  <c r="DP2610" i="5"/>
  <c r="DP2608" i="5"/>
  <c r="DP2664" i="5"/>
  <c r="DN2662" i="5"/>
  <c r="DP2662" i="5" s="1"/>
  <c r="CH2662" i="5"/>
  <c r="BB2662" i="5"/>
  <c r="CP2654" i="5"/>
  <c r="BJ2654" i="5"/>
  <c r="DN2653" i="5"/>
  <c r="DP2653" i="5" s="1"/>
  <c r="CH2653" i="5"/>
  <c r="BB2653" i="5"/>
  <c r="AX2651" i="5"/>
  <c r="DP2641" i="5"/>
  <c r="AP2632" i="5"/>
  <c r="DP2613" i="5"/>
  <c r="BN2651" i="5"/>
  <c r="BV2635" i="5"/>
  <c r="BV2631" i="5"/>
  <c r="CT2619" i="5"/>
  <c r="DB2615" i="5"/>
  <c r="AP2615" i="5"/>
  <c r="DP2639" i="5"/>
  <c r="CL2635" i="5"/>
  <c r="CL2631" i="5"/>
  <c r="AX2619" i="5"/>
  <c r="BF2615" i="5"/>
  <c r="DP2611" i="5"/>
  <c r="DP2577" i="5"/>
  <c r="DB2667" i="5"/>
  <c r="AP2667" i="5"/>
  <c r="CL2651" i="5"/>
  <c r="CT2635" i="5"/>
  <c r="CT2631" i="5"/>
  <c r="DJ2627" i="5"/>
  <c r="DJ2619" i="5"/>
  <c r="BF2619" i="5"/>
  <c r="BN2615" i="5"/>
  <c r="CT2611" i="5"/>
  <c r="BN2611" i="5"/>
  <c r="BN2669" i="5" s="1"/>
  <c r="DP2603" i="5"/>
  <c r="CT2651" i="5"/>
  <c r="DB2635" i="5"/>
  <c r="AP2635" i="5"/>
  <c r="DB2631" i="5"/>
  <c r="AP2631" i="5"/>
  <c r="BN2619" i="5"/>
  <c r="BV2615" i="5"/>
  <c r="DP2589" i="5"/>
  <c r="DP2607" i="5"/>
  <c r="DP2596" i="5"/>
  <c r="BF2635" i="5"/>
  <c r="BF2631" i="5"/>
  <c r="DP2627" i="5"/>
  <c r="DP2619" i="5"/>
  <c r="CD2619" i="5"/>
  <c r="CL2615" i="5"/>
  <c r="DP2597" i="5"/>
  <c r="DP2598" i="5"/>
  <c r="DP2588" i="5"/>
  <c r="BJ2594" i="5"/>
  <c r="BF2592" i="5"/>
  <c r="CP2590" i="5"/>
  <c r="CL2588" i="5"/>
  <c r="BJ2586" i="5"/>
  <c r="BF2584" i="5"/>
  <c r="DF2582" i="5"/>
  <c r="DP2582" i="5" s="1"/>
  <c r="AT2582" i="5"/>
  <c r="DB2580" i="5"/>
  <c r="AP2580" i="5"/>
  <c r="CP2578" i="5"/>
  <c r="CL2576" i="5"/>
  <c r="CL2669" i="5" s="1"/>
  <c r="CT2572" i="5"/>
  <c r="CT2669" i="5" s="1"/>
  <c r="BN2572" i="5"/>
  <c r="DP2571" i="5"/>
  <c r="DP2564" i="5"/>
  <c r="DP2560" i="5"/>
  <c r="DP2556" i="5"/>
  <c r="DP2552" i="5"/>
  <c r="CR2372" i="5"/>
  <c r="BZ2594" i="5"/>
  <c r="BV2592" i="5"/>
  <c r="DF2590" i="5"/>
  <c r="DP2590" i="5" s="1"/>
  <c r="AT2590" i="5"/>
  <c r="DB2588" i="5"/>
  <c r="AP2588" i="5"/>
  <c r="BZ2586" i="5"/>
  <c r="BV2584" i="5"/>
  <c r="BJ2582" i="5"/>
  <c r="BF2580" i="5"/>
  <c r="DF2578" i="5"/>
  <c r="DP2578" i="5" s="1"/>
  <c r="AT2578" i="5"/>
  <c r="DB2576" i="5"/>
  <c r="AP2576" i="5"/>
  <c r="DB2572" i="5"/>
  <c r="BV2572" i="5"/>
  <c r="AP2572" i="5"/>
  <c r="DP2568" i="5"/>
  <c r="CR2396" i="5"/>
  <c r="CR2388" i="5"/>
  <c r="CR2380" i="5"/>
  <c r="DP2581" i="5"/>
  <c r="DP2551" i="5"/>
  <c r="CP2594" i="5"/>
  <c r="CL2592" i="5"/>
  <c r="BJ2590" i="5"/>
  <c r="BF2588" i="5"/>
  <c r="CP2586" i="5"/>
  <c r="CL2584" i="5"/>
  <c r="BZ2582" i="5"/>
  <c r="BV2580" i="5"/>
  <c r="BJ2578" i="5"/>
  <c r="BF2576" i="5"/>
  <c r="DF2574" i="5"/>
  <c r="DP2574" i="5" s="1"/>
  <c r="DJ2572" i="5"/>
  <c r="DP2572" i="5" s="1"/>
  <c r="CD2572" i="5"/>
  <c r="CD2669" i="5" s="1"/>
  <c r="AX2572" i="5"/>
  <c r="AX2669" i="5" s="1"/>
  <c r="DN2570" i="5"/>
  <c r="DP2570" i="5" s="1"/>
  <c r="DP2569" i="5"/>
  <c r="DP2567" i="5"/>
  <c r="DP2561" i="5"/>
  <c r="CR2390" i="5"/>
  <c r="CR2382" i="5"/>
  <c r="CR2374" i="5"/>
  <c r="DP2565" i="5"/>
  <c r="DP2553" i="5"/>
  <c r="DP2549" i="5"/>
  <c r="DF2594" i="5"/>
  <c r="DP2594" i="5" s="1"/>
  <c r="AT2594" i="5"/>
  <c r="DB2592" i="5"/>
  <c r="AP2592" i="5"/>
  <c r="BZ2590" i="5"/>
  <c r="BV2588" i="5"/>
  <c r="DF2586" i="5"/>
  <c r="DP2586" i="5" s="1"/>
  <c r="AT2586" i="5"/>
  <c r="DB2584" i="5"/>
  <c r="AP2584" i="5"/>
  <c r="CP2582" i="5"/>
  <c r="CL2580" i="5"/>
  <c r="BZ2578" i="5"/>
  <c r="BZ2669" i="5" s="1"/>
  <c r="BV2576" i="5"/>
  <c r="CL2572" i="5"/>
  <c r="BF2572" i="5"/>
  <c r="BF2669" i="5" s="1"/>
  <c r="AH2669" i="5"/>
  <c r="B2928" i="5" s="1"/>
  <c r="AO2531" i="5"/>
  <c r="DP2573" i="5"/>
  <c r="BW2531" i="5"/>
  <c r="CR2404" i="5"/>
  <c r="CR2403" i="5"/>
  <c r="CR2402" i="5"/>
  <c r="CR2401" i="5"/>
  <c r="CR2393" i="5"/>
  <c r="CR2385" i="5"/>
  <c r="CR2377" i="5"/>
  <c r="CR2335" i="5"/>
  <c r="CR2318" i="5"/>
  <c r="CR2316" i="5"/>
  <c r="CR2354" i="5"/>
  <c r="CR2352" i="5"/>
  <c r="CR2350" i="5"/>
  <c r="CR2348" i="5"/>
  <c r="CR2346" i="5"/>
  <c r="CR2344" i="5"/>
  <c r="CR2342" i="5"/>
  <c r="CR2340" i="5"/>
  <c r="CR2338" i="5"/>
  <c r="AH2405" i="5"/>
  <c r="B2538" i="5" s="1"/>
  <c r="CR2313" i="5"/>
  <c r="CR2326" i="5"/>
  <c r="CR2323" i="5"/>
  <c r="CR2333" i="5"/>
  <c r="CR2327" i="5"/>
  <c r="CR2322" i="5"/>
  <c r="BB2321" i="5"/>
  <c r="CD2319" i="5"/>
  <c r="AX2319" i="5"/>
  <c r="CH2317" i="5"/>
  <c r="CR2317" i="5" s="1"/>
  <c r="BB2317" i="5"/>
  <c r="BZ2315" i="5"/>
  <c r="AT2315" i="5"/>
  <c r="CD2313" i="5"/>
  <c r="AX2313" i="5"/>
  <c r="BV2311" i="5"/>
  <c r="AP2311" i="5"/>
  <c r="CR2310" i="5"/>
  <c r="BZ2308" i="5"/>
  <c r="AT2308" i="5"/>
  <c r="CL2306" i="5"/>
  <c r="BF2306" i="5"/>
  <c r="CR2298" i="5"/>
  <c r="CR2296" i="5"/>
  <c r="CL2319" i="5"/>
  <c r="CR2319" i="5" s="1"/>
  <c r="BF2319" i="5"/>
  <c r="CP2317" i="5"/>
  <c r="BJ2317" i="5"/>
  <c r="CH2315" i="5"/>
  <c r="BZ2319" i="5"/>
  <c r="AT2319" i="5"/>
  <c r="CD2317" i="5"/>
  <c r="AX2317" i="5"/>
  <c r="BV2315" i="5"/>
  <c r="AP2315" i="5"/>
  <c r="BZ2313" i="5"/>
  <c r="AT2313" i="5"/>
  <c r="BR2311" i="5"/>
  <c r="CD2310" i="5"/>
  <c r="AX2310" i="5"/>
  <c r="CR2306" i="5"/>
  <c r="BZ2304" i="5"/>
  <c r="AT2304" i="5"/>
  <c r="CL2302" i="5"/>
  <c r="CR2302" i="5" s="1"/>
  <c r="BF2302" i="5"/>
  <c r="BR2300" i="5"/>
  <c r="AL2300" i="5"/>
  <c r="CR2292" i="5"/>
  <c r="BN2319" i="5"/>
  <c r="BR2317" i="5"/>
  <c r="AL2317" i="5"/>
  <c r="CL2311" i="5"/>
  <c r="BF2311" i="5"/>
  <c r="CP2308" i="5"/>
  <c r="CR2308" i="5" s="1"/>
  <c r="BJ2308" i="5"/>
  <c r="BV2306" i="5"/>
  <c r="AP2306" i="5"/>
  <c r="CR2290" i="5"/>
  <c r="CR2312" i="5"/>
  <c r="AL2321" i="5"/>
  <c r="BV2319" i="5"/>
  <c r="AP2319" i="5"/>
  <c r="BZ2317" i="5"/>
  <c r="AT2317" i="5"/>
  <c r="BR2315" i="5"/>
  <c r="AL2315" i="5"/>
  <c r="BV2313" i="5"/>
  <c r="AP2313" i="5"/>
  <c r="BN2311" i="5"/>
  <c r="AT2321" i="5"/>
  <c r="CP2319" i="5"/>
  <c r="BJ2319" i="5"/>
  <c r="BN2317" i="5"/>
  <c r="CL2315" i="5"/>
  <c r="BF2315" i="5"/>
  <c r="CP2313" i="5"/>
  <c r="BJ2313" i="5"/>
  <c r="CH2311" i="5"/>
  <c r="CR2311" i="5" s="1"/>
  <c r="BB2311" i="5"/>
  <c r="BN2310" i="5"/>
  <c r="CP2304" i="5"/>
  <c r="CR2304" i="5" s="1"/>
  <c r="BJ2304" i="5"/>
  <c r="BV2302" i="5"/>
  <c r="AP2302" i="5"/>
  <c r="CH2300" i="5"/>
  <c r="CR2300" i="5" s="1"/>
  <c r="BB2300" i="5"/>
  <c r="CR2288" i="5"/>
  <c r="CR2287" i="5"/>
  <c r="BG2201" i="5"/>
  <c r="CE2068" i="5"/>
  <c r="CF2068" i="5" s="1"/>
  <c r="CE2056" i="5"/>
  <c r="CF2056" i="5" s="1"/>
  <c r="BR2309" i="5"/>
  <c r="AL2309" i="5"/>
  <c r="CH2307" i="5"/>
  <c r="BB2307" i="5"/>
  <c r="BR2305" i="5"/>
  <c r="AL2305" i="5"/>
  <c r="CH2303" i="5"/>
  <c r="CR2303" i="5" s="1"/>
  <c r="BB2303" i="5"/>
  <c r="BR2301" i="5"/>
  <c r="AL2301" i="5"/>
  <c r="CH2299" i="5"/>
  <c r="BB2299" i="5"/>
  <c r="BR2297" i="5"/>
  <c r="AL2297" i="5"/>
  <c r="CH2295" i="5"/>
  <c r="CR2295" i="5" s="1"/>
  <c r="BB2295" i="5"/>
  <c r="BR2293" i="5"/>
  <c r="AL2293" i="5"/>
  <c r="CH2291" i="5"/>
  <c r="BB2291" i="5"/>
  <c r="CL2309" i="5"/>
  <c r="CR2309" i="5" s="1"/>
  <c r="BF2309" i="5"/>
  <c r="BV2307" i="5"/>
  <c r="AP2307" i="5"/>
  <c r="CL2305" i="5"/>
  <c r="BF2305" i="5"/>
  <c r="BV2303" i="5"/>
  <c r="AP2303" i="5"/>
  <c r="CL2301" i="5"/>
  <c r="CR2301" i="5" s="1"/>
  <c r="BF2301" i="5"/>
  <c r="BV2299" i="5"/>
  <c r="AP2299" i="5"/>
  <c r="CL2297" i="5"/>
  <c r="BF2297" i="5"/>
  <c r="BV2295" i="5"/>
  <c r="AP2295" i="5"/>
  <c r="CL2293" i="5"/>
  <c r="CR2293" i="5" s="1"/>
  <c r="BF2293" i="5"/>
  <c r="BV2291" i="5"/>
  <c r="AP2291" i="5"/>
  <c r="CL2289" i="5"/>
  <c r="BF2289" i="5"/>
  <c r="AL2288" i="5"/>
  <c r="CP2287" i="5"/>
  <c r="BJ2287" i="5"/>
  <c r="CH2286" i="5"/>
  <c r="CR2286" i="5" s="1"/>
  <c r="BB2286" i="5"/>
  <c r="BZ2285" i="5"/>
  <c r="AT2285" i="5"/>
  <c r="BZ2309" i="5"/>
  <c r="AT2309" i="5"/>
  <c r="CP2307" i="5"/>
  <c r="BJ2307" i="5"/>
  <c r="BZ2305" i="5"/>
  <c r="AT2305" i="5"/>
  <c r="CP2303" i="5"/>
  <c r="BJ2303" i="5"/>
  <c r="BZ2301" i="5"/>
  <c r="AT2301" i="5"/>
  <c r="CP2299" i="5"/>
  <c r="BJ2299" i="5"/>
  <c r="BZ2297" i="5"/>
  <c r="AT2297" i="5"/>
  <c r="CP2295" i="5"/>
  <c r="BJ2295" i="5"/>
  <c r="BZ2293" i="5"/>
  <c r="AT2293" i="5"/>
  <c r="CP2291" i="5"/>
  <c r="BJ2291" i="5"/>
  <c r="BZ2289" i="5"/>
  <c r="AT2289" i="5"/>
  <c r="AT2288" i="5"/>
  <c r="CD2287" i="5"/>
  <c r="AX2287" i="5"/>
  <c r="BV2286" i="5"/>
  <c r="AP2286" i="5"/>
  <c r="BN2285" i="5"/>
  <c r="CE2052" i="5"/>
  <c r="CF2052" i="5" s="1"/>
  <c r="BN2309" i="5"/>
  <c r="CD2307" i="5"/>
  <c r="AX2307" i="5"/>
  <c r="BN2305" i="5"/>
  <c r="CD2303" i="5"/>
  <c r="AX2303" i="5"/>
  <c r="BN2301" i="5"/>
  <c r="CD2299" i="5"/>
  <c r="AX2299" i="5"/>
  <c r="BN2297" i="5"/>
  <c r="CD2295" i="5"/>
  <c r="AX2295" i="5"/>
  <c r="BN2293" i="5"/>
  <c r="CD2291" i="5"/>
  <c r="AX2291" i="5"/>
  <c r="BN2289" i="5"/>
  <c r="BB2288" i="5"/>
  <c r="BR2287" i="5"/>
  <c r="AL2287" i="5"/>
  <c r="CP2286" i="5"/>
  <c r="BJ2286" i="5"/>
  <c r="CH2285" i="5"/>
  <c r="CR2285" i="5" s="1"/>
  <c r="BB2285" i="5"/>
  <c r="BB2405" i="5" s="1"/>
  <c r="AK2219" i="5"/>
  <c r="AK2227" i="5" s="1"/>
  <c r="B2233" i="5" s="1"/>
  <c r="CE2066" i="5"/>
  <c r="CF2066" i="5" s="1"/>
  <c r="CE2057" i="5"/>
  <c r="CF2057" i="5" s="1"/>
  <c r="CE2049" i="5"/>
  <c r="CF2049" i="5" s="1"/>
  <c r="AG2075" i="5"/>
  <c r="BV2309" i="5"/>
  <c r="AP2309" i="5"/>
  <c r="CL2307" i="5"/>
  <c r="BF2307" i="5"/>
  <c r="BV2305" i="5"/>
  <c r="AP2305" i="5"/>
  <c r="CL2303" i="5"/>
  <c r="BF2303" i="5"/>
  <c r="BV2301" i="5"/>
  <c r="AP2301" i="5"/>
  <c r="CL2299" i="5"/>
  <c r="BF2299" i="5"/>
  <c r="BV2297" i="5"/>
  <c r="AP2297" i="5"/>
  <c r="CL2295" i="5"/>
  <c r="BF2295" i="5"/>
  <c r="BV2293" i="5"/>
  <c r="AP2293" i="5"/>
  <c r="CL2291" i="5"/>
  <c r="BF2291" i="5"/>
  <c r="BV2289" i="5"/>
  <c r="AP2289" i="5"/>
  <c r="BR2288" i="5"/>
  <c r="BZ2287" i="5"/>
  <c r="AT2287" i="5"/>
  <c r="BR2286" i="5"/>
  <c r="BR2405" i="5" s="1"/>
  <c r="AL2286" i="5"/>
  <c r="AL2405" i="5" s="1"/>
  <c r="CP2285" i="5"/>
  <c r="BJ2285" i="5"/>
  <c r="CP2309" i="5"/>
  <c r="BJ2309" i="5"/>
  <c r="BZ2307" i="5"/>
  <c r="AT2307" i="5"/>
  <c r="CP2305" i="5"/>
  <c r="CR2305" i="5" s="1"/>
  <c r="BJ2305" i="5"/>
  <c r="BZ2303" i="5"/>
  <c r="AT2303" i="5"/>
  <c r="CP2301" i="5"/>
  <c r="BJ2301" i="5"/>
  <c r="BZ2299" i="5"/>
  <c r="AT2299" i="5"/>
  <c r="CP2297" i="5"/>
  <c r="CR2297" i="5" s="1"/>
  <c r="BJ2297" i="5"/>
  <c r="BZ2295" i="5"/>
  <c r="AT2295" i="5"/>
  <c r="CP2293" i="5"/>
  <c r="BJ2293" i="5"/>
  <c r="BZ2291" i="5"/>
  <c r="AT2291" i="5"/>
  <c r="CP2289" i="5"/>
  <c r="CR2289" i="5" s="1"/>
  <c r="BJ2289" i="5"/>
  <c r="BZ2288" i="5"/>
  <c r="BN2287" i="5"/>
  <c r="CL2286" i="5"/>
  <c r="BF2286" i="5"/>
  <c r="CD2285" i="5"/>
  <c r="CD2405" i="5" s="1"/>
  <c r="AX2285" i="5"/>
  <c r="AX2405" i="5" s="1"/>
  <c r="CE2074" i="5"/>
  <c r="CF2074" i="5" s="1"/>
  <c r="CE2058" i="5"/>
  <c r="CF2058" i="5" s="1"/>
  <c r="BM2054" i="5"/>
  <c r="BQ2034" i="5"/>
  <c r="AK2034" i="5"/>
  <c r="AO2070" i="5"/>
  <c r="BE2067" i="5"/>
  <c r="AK2066" i="5"/>
  <c r="AS2063" i="5"/>
  <c r="AO2059" i="5"/>
  <c r="CE2054" i="5"/>
  <c r="CF2054" i="5" s="1"/>
  <c r="BQ2050" i="5"/>
  <c r="BE2046" i="5"/>
  <c r="BQ2039" i="5"/>
  <c r="AK2039" i="5"/>
  <c r="BE2038" i="5"/>
  <c r="BQ2031" i="5"/>
  <c r="AK2031" i="5"/>
  <c r="BE2030" i="5"/>
  <c r="CE2016" i="5"/>
  <c r="CF2016" i="5" s="1"/>
  <c r="CE1989" i="5"/>
  <c r="CF1989" i="5" s="1"/>
  <c r="CE2025" i="5"/>
  <c r="CF2025" i="5" s="1"/>
  <c r="CE2022" i="5"/>
  <c r="CF2022" i="5" s="1"/>
  <c r="CE2019" i="5"/>
  <c r="CF2019" i="5" s="1"/>
  <c r="CE2000" i="5"/>
  <c r="CF2000" i="5" s="1"/>
  <c r="CE1995" i="5"/>
  <c r="CF1995" i="5" s="1"/>
  <c r="BA2066" i="5"/>
  <c r="BI2063" i="5"/>
  <c r="AO2062" i="5"/>
  <c r="BE2059" i="5"/>
  <c r="AK2058" i="5"/>
  <c r="AS2055" i="5"/>
  <c r="AO2051" i="5"/>
  <c r="CE2045" i="5"/>
  <c r="CF2045" i="5" s="1"/>
  <c r="CE2042" i="5"/>
  <c r="CF2042" i="5" s="1"/>
  <c r="CE2041" i="5"/>
  <c r="CF2041" i="5" s="1"/>
  <c r="CE2039" i="5"/>
  <c r="CF2039" i="5" s="1"/>
  <c r="AS2039" i="5"/>
  <c r="CE2037" i="5"/>
  <c r="CF2037" i="5" s="1"/>
  <c r="CE2034" i="5"/>
  <c r="CF2034" i="5" s="1"/>
  <c r="CE2033" i="5"/>
  <c r="CF2033" i="5" s="1"/>
  <c r="CE2031" i="5"/>
  <c r="CF2031" i="5" s="1"/>
  <c r="AS2031" i="5"/>
  <c r="CE2029" i="5"/>
  <c r="CF2029" i="5" s="1"/>
  <c r="CE2020" i="5"/>
  <c r="CF2020" i="5" s="1"/>
  <c r="CE2006" i="5"/>
  <c r="CF2006" i="5" s="1"/>
  <c r="BI2066" i="5"/>
  <c r="BQ2063" i="5"/>
  <c r="AW2062" i="5"/>
  <c r="BM2059" i="5"/>
  <c r="AS2058" i="5"/>
  <c r="BA2055" i="5"/>
  <c r="AW2051" i="5"/>
  <c r="BI2047" i="5"/>
  <c r="AW2047" i="5"/>
  <c r="BA2042" i="5"/>
  <c r="BA2034" i="5"/>
  <c r="BQ2066" i="5"/>
  <c r="CE2063" i="5"/>
  <c r="CF2063" i="5" s="1"/>
  <c r="BE2062" i="5"/>
  <c r="CE2059" i="5"/>
  <c r="CF2059" i="5" s="1"/>
  <c r="BA2058" i="5"/>
  <c r="BI2055" i="5"/>
  <c r="AO2054" i="5"/>
  <c r="BE2051" i="5"/>
  <c r="AK2050" i="5"/>
  <c r="AO2046" i="5"/>
  <c r="BA2039" i="5"/>
  <c r="AO2038" i="5"/>
  <c r="BA2031" i="5"/>
  <c r="AO2030" i="5"/>
  <c r="CE2024" i="5"/>
  <c r="CF2024" i="5" s="1"/>
  <c r="CE2065" i="5"/>
  <c r="CF2065" i="5" s="1"/>
  <c r="BM2062" i="5"/>
  <c r="CE2044" i="5"/>
  <c r="CF2044" i="5" s="1"/>
  <c r="CE2040" i="5"/>
  <c r="CF2040" i="5" s="1"/>
  <c r="BI2034" i="5"/>
  <c r="CE2018" i="5"/>
  <c r="CF2018" i="5" s="1"/>
  <c r="CE2014" i="5"/>
  <c r="CF2014" i="5" s="1"/>
  <c r="CE2011" i="5"/>
  <c r="CF2011" i="5" s="1"/>
  <c r="CE1984" i="5"/>
  <c r="CF1984" i="5" s="1"/>
  <c r="AO2067" i="5"/>
  <c r="BQ2058" i="5"/>
  <c r="CE2055" i="5"/>
  <c r="CF2055" i="5" s="1"/>
  <c r="BE2054" i="5"/>
  <c r="CE2051" i="5"/>
  <c r="CF2051" i="5" s="1"/>
  <c r="BA2050" i="5"/>
  <c r="BI2039" i="5"/>
  <c r="BI2031" i="5"/>
  <c r="CE2012" i="5"/>
  <c r="CF2012" i="5" s="1"/>
  <c r="BA1994" i="5"/>
  <c r="AO1982" i="5"/>
  <c r="CE1977" i="5"/>
  <c r="CF1977" i="5" s="1"/>
  <c r="BQ1970" i="5"/>
  <c r="BI1994" i="5"/>
  <c r="BI1991" i="5"/>
  <c r="AO1990" i="5"/>
  <c r="BE1987" i="5"/>
  <c r="BI1984" i="5"/>
  <c r="BM1983" i="5"/>
  <c r="BA1979" i="5"/>
  <c r="BA1978" i="5"/>
  <c r="BM1975" i="5"/>
  <c r="BA1973" i="5"/>
  <c r="CE1961" i="5"/>
  <c r="CF1961" i="5" s="1"/>
  <c r="CE1994" i="5"/>
  <c r="CF1994" i="5" s="1"/>
  <c r="CE1991" i="5"/>
  <c r="CF1991" i="5" s="1"/>
  <c r="BE1990" i="5"/>
  <c r="AS1986" i="5"/>
  <c r="CE1983" i="5"/>
  <c r="CF1983" i="5" s="1"/>
  <c r="AO1983" i="5"/>
  <c r="BI1979" i="5"/>
  <c r="BI1973" i="5"/>
  <c r="CE1970" i="5"/>
  <c r="CF1970" i="5" s="1"/>
  <c r="CE1957" i="5"/>
  <c r="CF1957" i="5" s="1"/>
  <c r="BM1990" i="5"/>
  <c r="BA1986" i="5"/>
  <c r="BI1983" i="5"/>
  <c r="CE1980" i="5"/>
  <c r="CF1980" i="5" s="1"/>
  <c r="BI1975" i="5"/>
  <c r="BM1971" i="5"/>
  <c r="BA1970" i="5"/>
  <c r="CE1969" i="5"/>
  <c r="CF1969" i="5" s="1"/>
  <c r="CE1990" i="5"/>
  <c r="CF1990" i="5" s="1"/>
  <c r="BI1986" i="5"/>
  <c r="AW1983" i="5"/>
  <c r="BQ1979" i="5"/>
  <c r="AK1979" i="5"/>
  <c r="BQ1978" i="5"/>
  <c r="AK1978" i="5"/>
  <c r="CE1959" i="5"/>
  <c r="CF1959" i="5" s="1"/>
  <c r="CE1958" i="5"/>
  <c r="CF1958" i="5" s="1"/>
  <c r="BK1922" i="5"/>
  <c r="AW1998" i="5"/>
  <c r="AS1994" i="5"/>
  <c r="AS1991" i="5"/>
  <c r="AO1987" i="5"/>
  <c r="CE1986" i="5"/>
  <c r="CF1986" i="5" s="1"/>
  <c r="AS1984" i="5"/>
  <c r="BE1983" i="5"/>
  <c r="AS1979" i="5"/>
  <c r="BE1975" i="5"/>
  <c r="CE1973" i="5"/>
  <c r="CF1973" i="5" s="1"/>
  <c r="AS1973" i="5"/>
  <c r="CE1955" i="5"/>
  <c r="CF1955" i="5" s="1"/>
  <c r="BQ1972" i="5"/>
  <c r="AK1972" i="5"/>
  <c r="BM1968" i="5"/>
  <c r="BI1964" i="5"/>
  <c r="BE1960" i="5"/>
  <c r="BA1956" i="5"/>
  <c r="BE1933" i="5"/>
  <c r="BK1933" i="5" s="1"/>
  <c r="BE1931" i="5"/>
  <c r="AO1929" i="5"/>
  <c r="AK1919" i="5"/>
  <c r="BA1911" i="5"/>
  <c r="BK1911" i="5" s="1"/>
  <c r="BK1894" i="5"/>
  <c r="AS1960" i="5"/>
  <c r="CE1956" i="5"/>
  <c r="AO1956" i="5"/>
  <c r="AS1933" i="5"/>
  <c r="BI1929" i="5"/>
  <c r="BA1925" i="5"/>
  <c r="BK1925" i="5" s="1"/>
  <c r="BK1920" i="5"/>
  <c r="BK1883" i="5"/>
  <c r="BK1918" i="5"/>
  <c r="BJ1935" i="5"/>
  <c r="B1940" i="5" s="1"/>
  <c r="BK1899" i="5"/>
  <c r="BM1972" i="5"/>
  <c r="BI1968" i="5"/>
  <c r="BE1964" i="5"/>
  <c r="BA1960" i="5"/>
  <c r="BK1931" i="5"/>
  <c r="BK1914" i="5"/>
  <c r="BA1972" i="5"/>
  <c r="AW1968" i="5"/>
  <c r="AW2075" i="5" s="1"/>
  <c r="AS1964" i="5"/>
  <c r="AO1960" i="5"/>
  <c r="BQ1956" i="5"/>
  <c r="AK1956" i="5"/>
  <c r="AO1933" i="5"/>
  <c r="AO1931" i="5"/>
  <c r="BE1929" i="5"/>
  <c r="BK1929" i="5" s="1"/>
  <c r="BA1919" i="5"/>
  <c r="BK1919" i="5" s="1"/>
  <c r="BK1915" i="5"/>
  <c r="AK1911" i="5"/>
  <c r="BK1906" i="5"/>
  <c r="BK1887" i="5"/>
  <c r="BK1884" i="5"/>
  <c r="AO1972" i="5"/>
  <c r="BQ1968" i="5"/>
  <c r="AK1968" i="5"/>
  <c r="BM1964" i="5"/>
  <c r="BI1960" i="5"/>
  <c r="BE1956" i="5"/>
  <c r="BI1933" i="5"/>
  <c r="AS1929" i="5"/>
  <c r="BA1927" i="5"/>
  <c r="BK1927" i="5" s="1"/>
  <c r="AK1925" i="5"/>
  <c r="AW1921" i="5"/>
  <c r="AS1917" i="5"/>
  <c r="AO1915" i="5"/>
  <c r="BK1912" i="5"/>
  <c r="BK1898" i="5"/>
  <c r="CE1966" i="5"/>
  <c r="CF1966" i="5" s="1"/>
  <c r="BK1928" i="5"/>
  <c r="BK1923" i="5"/>
  <c r="AW1972" i="5"/>
  <c r="AS1968" i="5"/>
  <c r="CE1964" i="5"/>
  <c r="CF1964" i="5" s="1"/>
  <c r="AO1964" i="5"/>
  <c r="BQ1960" i="5"/>
  <c r="AK1960" i="5"/>
  <c r="BK1917" i="5"/>
  <c r="AO1905" i="5"/>
  <c r="BK1903" i="5"/>
  <c r="BE1897" i="5"/>
  <c r="AW1893" i="5"/>
  <c r="AO1889" i="5"/>
  <c r="AW1885" i="5"/>
  <c r="BE1881" i="5"/>
  <c r="BK1867" i="5"/>
  <c r="AO1865" i="5"/>
  <c r="AK1861" i="5"/>
  <c r="BE1857" i="5"/>
  <c r="BK1857" i="5" s="1"/>
  <c r="BK1854" i="5"/>
  <c r="BK1853" i="5"/>
  <c r="BK1846" i="5"/>
  <c r="BI1905" i="5"/>
  <c r="BA1901" i="5"/>
  <c r="AS1897" i="5"/>
  <c r="AK1893" i="5"/>
  <c r="BK1877" i="5"/>
  <c r="BK1872" i="5"/>
  <c r="BK1823" i="5"/>
  <c r="BK1821" i="5"/>
  <c r="AW1905" i="5"/>
  <c r="AO1901" i="5"/>
  <c r="BE1893" i="5"/>
  <c r="AW1889" i="5"/>
  <c r="BE1885" i="5"/>
  <c r="BK1885" i="5" s="1"/>
  <c r="AS1880" i="5"/>
  <c r="BK1875" i="5"/>
  <c r="AW1874" i="5"/>
  <c r="AO1873" i="5"/>
  <c r="BE1866" i="5"/>
  <c r="BK1866" i="5" s="1"/>
  <c r="AW1865" i="5"/>
  <c r="AS1862" i="5"/>
  <c r="AS1861" i="5"/>
  <c r="BK1860" i="5"/>
  <c r="BK1856" i="5"/>
  <c r="BI1854" i="5"/>
  <c r="BK1822" i="5"/>
  <c r="AO1909" i="5"/>
  <c r="AK1905" i="5"/>
  <c r="BI1901" i="5"/>
  <c r="BA1897" i="5"/>
  <c r="AS1893" i="5"/>
  <c r="AK1889" i="5"/>
  <c r="AO1886" i="5"/>
  <c r="AS1885" i="5"/>
  <c r="BA1881" i="5"/>
  <c r="BK1881" i="5" s="1"/>
  <c r="BA1880" i="5"/>
  <c r="BK1880" i="5" s="1"/>
  <c r="BI1878" i="5"/>
  <c r="BK1878" i="5" s="1"/>
  <c r="BI1877" i="5"/>
  <c r="AK1870" i="5"/>
  <c r="AK1869" i="5"/>
  <c r="AO1858" i="5"/>
  <c r="BK1850" i="5"/>
  <c r="BK1845" i="5"/>
  <c r="BK1895" i="5"/>
  <c r="BK1861" i="5"/>
  <c r="BK1838" i="5"/>
  <c r="BK1831" i="5"/>
  <c r="BK1825" i="5"/>
  <c r="BK1824" i="5"/>
  <c r="BE1909" i="5"/>
  <c r="BK1909" i="5" s="1"/>
  <c r="AS1905" i="5"/>
  <c r="AK1901" i="5"/>
  <c r="BI1897" i="5"/>
  <c r="BA1893" i="5"/>
  <c r="BK1826" i="5"/>
  <c r="BK1891" i="5"/>
  <c r="AO1885" i="5"/>
  <c r="AS1882" i="5"/>
  <c r="AW1881" i="5"/>
  <c r="BE1873" i="5"/>
  <c r="BK1873" i="5" s="1"/>
  <c r="AO1866" i="5"/>
  <c r="BK1864" i="5"/>
  <c r="BI1862" i="5"/>
  <c r="BK1862" i="5" s="1"/>
  <c r="BK1842" i="5"/>
  <c r="AG1799" i="5"/>
  <c r="BA1905" i="5"/>
  <c r="BK1905" i="5" s="1"/>
  <c r="AS1901" i="5"/>
  <c r="AK1897" i="5"/>
  <c r="BI1893" i="5"/>
  <c r="BA1889" i="5"/>
  <c r="BK1889" i="5" s="1"/>
  <c r="BI1885" i="5"/>
  <c r="BA1882" i="5"/>
  <c r="BK1882" i="5" s="1"/>
  <c r="AK1881" i="5"/>
  <c r="BK1879" i="5"/>
  <c r="AS1878" i="5"/>
  <c r="AS1877" i="5"/>
  <c r="BA1870" i="5"/>
  <c r="BK1870" i="5" s="1"/>
  <c r="BA1869" i="5"/>
  <c r="BK1869" i="5" s="1"/>
  <c r="BE1858" i="5"/>
  <c r="BK1858" i="5" s="1"/>
  <c r="BK1851" i="5"/>
  <c r="BK1837" i="5"/>
  <c r="BK1835" i="5"/>
  <c r="BK1834" i="5"/>
  <c r="BK1829" i="5"/>
  <c r="BK1817" i="5"/>
  <c r="BE1832" i="5"/>
  <c r="BK1832" i="5" s="1"/>
  <c r="AW1828" i="5"/>
  <c r="AO1824" i="5"/>
  <c r="AK1819" i="5"/>
  <c r="AW1816" i="5"/>
  <c r="AK1848" i="5"/>
  <c r="BI1840" i="5"/>
  <c r="BA1836" i="5"/>
  <c r="AS1832" i="5"/>
  <c r="AK1828" i="5"/>
  <c r="BI1824" i="5"/>
  <c r="AG1663" i="5"/>
  <c r="AS1848" i="5"/>
  <c r="AW1840" i="5"/>
  <c r="AO1836" i="5"/>
  <c r="BE1828" i="5"/>
  <c r="AW1824" i="5"/>
  <c r="AO1820" i="5"/>
  <c r="BA1819" i="5"/>
  <c r="BK1819" i="5" s="1"/>
  <c r="BE1816" i="5"/>
  <c r="AW1815" i="5"/>
  <c r="AK1389" i="5"/>
  <c r="AP1663" i="5"/>
  <c r="B1670" i="5" s="1"/>
  <c r="BI1848" i="5"/>
  <c r="BK1848" i="5" s="1"/>
  <c r="AO1844" i="5"/>
  <c r="BE1840" i="5"/>
  <c r="BK1840" i="5" s="1"/>
  <c r="AW1836" i="5"/>
  <c r="AO1832" i="5"/>
  <c r="BE1824" i="5"/>
  <c r="AW1820" i="5"/>
  <c r="AG1251" i="5"/>
  <c r="AW1844" i="5"/>
  <c r="AS1840" i="5"/>
  <c r="AK1836" i="5"/>
  <c r="BI1832" i="5"/>
  <c r="BA1828" i="5"/>
  <c r="AS1824" i="5"/>
  <c r="BA1816" i="5"/>
  <c r="BK1816" i="5" s="1"/>
  <c r="AO1852" i="5"/>
  <c r="BE1844" i="5"/>
  <c r="BK1844" i="5" s="1"/>
  <c r="BE1836" i="5"/>
  <c r="AW1832" i="5"/>
  <c r="AO1828" i="5"/>
  <c r="BE1820" i="5"/>
  <c r="BK1820" i="5" s="1"/>
  <c r="AO1816" i="5"/>
  <c r="AG1524" i="5"/>
  <c r="AG1388" i="5"/>
  <c r="AG1380" i="5"/>
  <c r="AG1372" i="5"/>
  <c r="AG1364" i="5"/>
  <c r="AG1356" i="5"/>
  <c r="AG1348" i="5"/>
  <c r="AG1340" i="5"/>
  <c r="AN1340" i="5" s="1"/>
  <c r="AG1332" i="5"/>
  <c r="AN1332" i="5" s="1"/>
  <c r="AG1324" i="5"/>
  <c r="AN1324" i="5" s="1"/>
  <c r="AG1316" i="5"/>
  <c r="AN1316" i="5" s="1"/>
  <c r="AG1308" i="5"/>
  <c r="AN1308" i="5" s="1"/>
  <c r="AG1300" i="5"/>
  <c r="AN1300" i="5" s="1"/>
  <c r="AG1292" i="5"/>
  <c r="AN1292" i="5" s="1"/>
  <c r="AG1284" i="5"/>
  <c r="AN1284" i="5" s="1"/>
  <c r="AG1278" i="5"/>
  <c r="AN1278" i="5" s="1"/>
  <c r="AL1072" i="5"/>
  <c r="AG1072" i="5"/>
  <c r="AG1060" i="5"/>
  <c r="AN1060" i="5" s="1"/>
  <c r="AG1028" i="5"/>
  <c r="AN1028" i="5" s="1"/>
  <c r="AK1110" i="5"/>
  <c r="AK1102" i="5"/>
  <c r="AK1094" i="5"/>
  <c r="AK1086" i="5"/>
  <c r="AK1070" i="5"/>
  <c r="AL1043" i="5"/>
  <c r="AG1043" i="5"/>
  <c r="AN1043" i="5" s="1"/>
  <c r="AK578" i="5"/>
  <c r="B586" i="5" s="1"/>
  <c r="AL1387" i="5"/>
  <c r="AL1379" i="5"/>
  <c r="AL1371" i="5"/>
  <c r="AL1363" i="5"/>
  <c r="AL1355" i="5"/>
  <c r="AL1347" i="5"/>
  <c r="AL1339" i="5"/>
  <c r="AL1331" i="5"/>
  <c r="AL1323" i="5"/>
  <c r="AL1315" i="5"/>
  <c r="AL1307" i="5"/>
  <c r="AL1299" i="5"/>
  <c r="AL1291" i="5"/>
  <c r="AL1283" i="5"/>
  <c r="AL1271" i="5"/>
  <c r="AG1076" i="5"/>
  <c r="AK1071" i="5"/>
  <c r="AL1067" i="5"/>
  <c r="AG1067" i="5"/>
  <c r="AG1052" i="5"/>
  <c r="AN1052" i="5" s="1"/>
  <c r="AK1047" i="5"/>
  <c r="AG1020" i="5"/>
  <c r="AN1020" i="5" s="1"/>
  <c r="AK1015" i="5"/>
  <c r="AL1064" i="5"/>
  <c r="AG1064" i="5"/>
  <c r="AN1064" i="5" s="1"/>
  <c r="AL1035" i="5"/>
  <c r="AG1035" i="5"/>
  <c r="AN1035" i="5" s="1"/>
  <c r="AG1384" i="5"/>
  <c r="AG1376" i="5"/>
  <c r="AG1368" i="5"/>
  <c r="AG1360" i="5"/>
  <c r="AG1352" i="5"/>
  <c r="AG1344" i="5"/>
  <c r="AG1336" i="5"/>
  <c r="AN1336" i="5" s="1"/>
  <c r="AG1328" i="5"/>
  <c r="AN1328" i="5" s="1"/>
  <c r="AG1320" i="5"/>
  <c r="AN1320" i="5" s="1"/>
  <c r="AG1312" i="5"/>
  <c r="AN1312" i="5" s="1"/>
  <c r="AG1304" i="5"/>
  <c r="AN1304" i="5" s="1"/>
  <c r="AG1296" i="5"/>
  <c r="AN1296" i="5" s="1"/>
  <c r="AG1288" i="5"/>
  <c r="AN1288" i="5" s="1"/>
  <c r="AG1275" i="5"/>
  <c r="AN1275" i="5" s="1"/>
  <c r="AG1269" i="5"/>
  <c r="AN1269" i="5" s="1"/>
  <c r="AG1111" i="5"/>
  <c r="AN1111" i="5" s="1"/>
  <c r="AG1107" i="5"/>
  <c r="AN1107" i="5" s="1"/>
  <c r="AG1099" i="5"/>
  <c r="AG1091" i="5"/>
  <c r="AL1083" i="5"/>
  <c r="AG1083" i="5"/>
  <c r="AK1062" i="5"/>
  <c r="AG1044" i="5"/>
  <c r="AN1044" i="5" s="1"/>
  <c r="AK1039" i="5"/>
  <c r="AG1012" i="5"/>
  <c r="AN1012" i="5" s="1"/>
  <c r="AL1012" i="5"/>
  <c r="AG979" i="5"/>
  <c r="AL1080" i="5"/>
  <c r="AG1080" i="5"/>
  <c r="AL1059" i="5"/>
  <c r="AG1059" i="5"/>
  <c r="AN1059" i="5" s="1"/>
  <c r="AL1027" i="5"/>
  <c r="AG1027" i="5"/>
  <c r="AN1027" i="5" s="1"/>
  <c r="AK1078" i="5"/>
  <c r="AK1031" i="5"/>
  <c r="AK1079" i="5"/>
  <c r="AL1075" i="5"/>
  <c r="AG1075" i="5"/>
  <c r="AK1060" i="5"/>
  <c r="AK1054" i="5"/>
  <c r="AL1051" i="5"/>
  <c r="AG1051" i="5"/>
  <c r="AN1051" i="5" s="1"/>
  <c r="AK1022" i="5"/>
  <c r="AL1019" i="5"/>
  <c r="AG1019" i="5"/>
  <c r="AN1019" i="5" s="1"/>
  <c r="AL1004" i="5"/>
  <c r="AL996" i="5"/>
  <c r="AL995" i="5"/>
  <c r="AK801" i="5"/>
  <c r="AK773" i="5"/>
  <c r="AK741" i="5"/>
  <c r="AK841" i="5" s="1"/>
  <c r="AJ430" i="5"/>
  <c r="AK430" i="5" s="1"/>
  <c r="AG1056" i="5"/>
  <c r="AN1056" i="5" s="1"/>
  <c r="AG1048" i="5"/>
  <c r="AN1048" i="5" s="1"/>
  <c r="AG1040" i="5"/>
  <c r="AN1040" i="5" s="1"/>
  <c r="AG1032" i="5"/>
  <c r="AN1032" i="5" s="1"/>
  <c r="AG1024" i="5"/>
  <c r="AN1024" i="5" s="1"/>
  <c r="AG1016" i="5"/>
  <c r="AN1016" i="5" s="1"/>
  <c r="AG1008" i="5"/>
  <c r="AN1008" i="5" s="1"/>
  <c r="AG1000" i="5"/>
  <c r="AN1000" i="5" s="1"/>
  <c r="AG838" i="5"/>
  <c r="AG830" i="5"/>
  <c r="AG822" i="5"/>
  <c r="AG814" i="5"/>
  <c r="AG806" i="5"/>
  <c r="AG791" i="5"/>
  <c r="AN791" i="5" s="1"/>
  <c r="AL789" i="5"/>
  <c r="AG782" i="5"/>
  <c r="AN782" i="5" s="1"/>
  <c r="AK769" i="5"/>
  <c r="AG759" i="5"/>
  <c r="AN759" i="5" s="1"/>
  <c r="AL757" i="5"/>
  <c r="AG750" i="5"/>
  <c r="AN750" i="5" s="1"/>
  <c r="AK737" i="5"/>
  <c r="AP578" i="5"/>
  <c r="AL785" i="5"/>
  <c r="AJ433" i="5"/>
  <c r="AK433" i="5" s="1"/>
  <c r="AL805" i="5"/>
  <c r="AG802" i="5"/>
  <c r="AK793" i="5"/>
  <c r="AL781" i="5"/>
  <c r="AG774" i="5"/>
  <c r="AN774" i="5" s="1"/>
  <c r="AK761" i="5"/>
  <c r="AL749" i="5"/>
  <c r="AG742" i="5"/>
  <c r="AN742" i="5" s="1"/>
  <c r="AK729" i="5"/>
  <c r="AK725" i="5"/>
  <c r="AJ442" i="5"/>
  <c r="AK442" i="5" s="1"/>
  <c r="AJ434" i="5"/>
  <c r="AK434" i="5" s="1"/>
  <c r="AG1011" i="5"/>
  <c r="AN1011" i="5" s="1"/>
  <c r="AG1003" i="5"/>
  <c r="AN1003" i="5" s="1"/>
  <c r="AG833" i="5"/>
  <c r="AG825" i="5"/>
  <c r="AG817" i="5"/>
  <c r="AG809" i="5"/>
  <c r="AK789" i="5"/>
  <c r="AG779" i="5"/>
  <c r="AN779" i="5" s="1"/>
  <c r="AL777" i="5"/>
  <c r="AG770" i="5"/>
  <c r="AN770" i="5" s="1"/>
  <c r="AK757" i="5"/>
  <c r="AG747" i="5"/>
  <c r="AN747" i="5" s="1"/>
  <c r="AG738" i="5"/>
  <c r="AN738" i="5" s="1"/>
  <c r="AG725" i="5"/>
  <c r="AN725" i="5" s="1"/>
  <c r="AL725" i="5"/>
  <c r="AJ423" i="5"/>
  <c r="AK423" i="5" s="1"/>
  <c r="AL357" i="5"/>
  <c r="AJ640" i="5"/>
  <c r="AG357" i="5"/>
  <c r="BK357" i="5"/>
  <c r="AK781" i="5"/>
  <c r="AK749" i="5"/>
  <c r="AL737" i="5"/>
  <c r="AR653" i="5"/>
  <c r="AK576" i="5"/>
  <c r="AJ447" i="5"/>
  <c r="AK447" i="5" s="1"/>
  <c r="AJ441" i="5"/>
  <c r="AK441" i="5" s="1"/>
  <c r="AJ439" i="5"/>
  <c r="AK439" i="5" s="1"/>
  <c r="AJ425" i="5"/>
  <c r="AK425" i="5" s="1"/>
  <c r="AG790" i="5"/>
  <c r="AN790" i="5" s="1"/>
  <c r="AK777" i="5"/>
  <c r="AG758" i="5"/>
  <c r="AN758" i="5" s="1"/>
  <c r="AK745" i="5"/>
  <c r="AG726" i="5"/>
  <c r="AN726" i="5" s="1"/>
  <c r="AG554" i="5"/>
  <c r="B560" i="5" s="1"/>
  <c r="AJ443" i="5"/>
  <c r="AK443" i="5" s="1"/>
  <c r="AJ427" i="5"/>
  <c r="AK427" i="5" s="1"/>
  <c r="AH357" i="5"/>
  <c r="AM357" i="5"/>
  <c r="AJ403" i="5"/>
  <c r="AK403" i="5" s="1"/>
  <c r="AH160" i="5"/>
  <c r="B164" i="5" s="1"/>
  <c r="AK577" i="5"/>
  <c r="AJ412" i="5"/>
  <c r="AK412" i="5" s="1"/>
  <c r="AJ380" i="5"/>
  <c r="AK380" i="5" s="1"/>
  <c r="AO212" i="5"/>
  <c r="AG445" i="5"/>
  <c r="AJ395" i="5"/>
  <c r="AK395" i="5" s="1"/>
  <c r="AG390" i="5"/>
  <c r="AQ357" i="5"/>
  <c r="B462" i="5" s="1"/>
  <c r="AP554" i="5"/>
  <c r="AV357" i="5"/>
  <c r="AJ444" i="5"/>
  <c r="AK444" i="5" s="1"/>
  <c r="AJ428" i="5"/>
  <c r="AK428" i="5" s="1"/>
  <c r="AJ404" i="5"/>
  <c r="AK404" i="5" s="1"/>
  <c r="AJ372" i="5"/>
  <c r="AK372" i="5" s="1"/>
  <c r="AJ371" i="5"/>
  <c r="AK371" i="5" s="1"/>
  <c r="AQ213" i="5"/>
  <c r="AG507" i="5"/>
  <c r="B512" i="5" s="1"/>
  <c r="AJ435" i="5"/>
  <c r="AK435" i="5" s="1"/>
  <c r="AJ419" i="5"/>
  <c r="AK419" i="5" s="1"/>
  <c r="AJ387" i="5"/>
  <c r="AK387" i="5" s="1"/>
  <c r="AJ363" i="5"/>
  <c r="AK363" i="5" s="1"/>
  <c r="AJ357" i="5"/>
  <c r="AJ396" i="5"/>
  <c r="AK396" i="5" s="1"/>
  <c r="AJ364" i="5"/>
  <c r="AK364" i="5" s="1"/>
  <c r="AJ411" i="5"/>
  <c r="AK411" i="5" s="1"/>
  <c r="AG374" i="5"/>
  <c r="AV213" i="5"/>
  <c r="AJ212" i="5"/>
  <c r="AL213" i="5" s="1"/>
  <c r="BC653" i="5"/>
  <c r="B666" i="5" s="1"/>
  <c r="AK553" i="5"/>
  <c r="AK554" i="5" s="1"/>
  <c r="B562" i="5" s="1"/>
  <c r="AK525" i="5"/>
  <c r="AK528" i="5" s="1"/>
  <c r="B536" i="5" s="1"/>
  <c r="AJ436" i="5"/>
  <c r="AK436" i="5" s="1"/>
  <c r="AJ420" i="5"/>
  <c r="AK420" i="5" s="1"/>
  <c r="AJ388" i="5"/>
  <c r="AK388" i="5" s="1"/>
  <c r="B68" i="17"/>
  <c r="AL71" i="5" l="1"/>
  <c r="AL103" i="5"/>
  <c r="AL44" i="5"/>
  <c r="AL76" i="5"/>
  <c r="AL108" i="5"/>
  <c r="BO1872" i="5"/>
  <c r="AL45" i="5"/>
  <c r="AL77" i="5"/>
  <c r="AL109" i="5"/>
  <c r="BO1867" i="5"/>
  <c r="AS1592" i="5"/>
  <c r="AL46" i="5"/>
  <c r="AL78" i="5"/>
  <c r="AL110" i="5"/>
  <c r="AS1581" i="5"/>
  <c r="AJ1743" i="5"/>
  <c r="CU2405" i="5"/>
  <c r="AX3456" i="5"/>
  <c r="CC3058" i="5"/>
  <c r="CC3053" i="5"/>
  <c r="AX3485" i="5"/>
  <c r="AJ1707" i="5"/>
  <c r="CC3075" i="5"/>
  <c r="AX3459" i="5"/>
  <c r="CC3025" i="5"/>
  <c r="AJ1700" i="5"/>
  <c r="CC3023" i="5"/>
  <c r="CC3079" i="5"/>
  <c r="AJ1708" i="5"/>
  <c r="CC3035" i="5"/>
  <c r="AX3472" i="5"/>
  <c r="AX3484" i="5"/>
  <c r="BO1833" i="5"/>
  <c r="AX3481" i="5"/>
  <c r="CC3039" i="5"/>
  <c r="CC3066" i="5"/>
  <c r="AX3428" i="5"/>
  <c r="AX3464" i="5"/>
  <c r="AX3469" i="5"/>
  <c r="AO1269" i="5"/>
  <c r="AN1389" i="5"/>
  <c r="AO1328" i="5" s="1"/>
  <c r="AO1292" i="5"/>
  <c r="AL43" i="5"/>
  <c r="AL75" i="5"/>
  <c r="AL107" i="5"/>
  <c r="AL48" i="5"/>
  <c r="AL80" i="5"/>
  <c r="AO1307" i="5"/>
  <c r="AL49" i="5"/>
  <c r="AL81" i="5"/>
  <c r="AO1297" i="5"/>
  <c r="BP1935" i="5"/>
  <c r="B1939" i="5" s="1"/>
  <c r="AL50" i="5"/>
  <c r="AL82" i="5"/>
  <c r="AO1311" i="5"/>
  <c r="BO1828" i="5"/>
  <c r="CC3037" i="5"/>
  <c r="CC3055" i="5"/>
  <c r="AO1313" i="5"/>
  <c r="CC3060" i="5"/>
  <c r="CC3041" i="5"/>
  <c r="CC3049" i="5"/>
  <c r="BO1847" i="5"/>
  <c r="AX3486" i="5"/>
  <c r="CC3077" i="5"/>
  <c r="AO1290" i="5"/>
  <c r="AO1312" i="5"/>
  <c r="AO1275" i="5"/>
  <c r="AL47" i="5"/>
  <c r="AL79" i="5"/>
  <c r="AL111" i="5"/>
  <c r="AO1271" i="5"/>
  <c r="AL52" i="5"/>
  <c r="AL84" i="5"/>
  <c r="AO1318" i="5"/>
  <c r="AL53" i="5"/>
  <c r="AL85" i="5"/>
  <c r="AO1303" i="5"/>
  <c r="AO1317" i="5"/>
  <c r="AL54" i="5"/>
  <c r="AL86" i="5"/>
  <c r="AO1323" i="5"/>
  <c r="AX3471" i="5"/>
  <c r="CC3063" i="5"/>
  <c r="AX3429" i="5"/>
  <c r="AJ1744" i="5"/>
  <c r="AX3476" i="5"/>
  <c r="BO1838" i="5"/>
  <c r="CC3062" i="5"/>
  <c r="AX3425" i="5"/>
  <c r="AX3544" i="5" s="1"/>
  <c r="AJ1716" i="5"/>
  <c r="CC3051" i="5"/>
  <c r="AX3438" i="5"/>
  <c r="AX3490" i="5"/>
  <c r="AO1274" i="5"/>
  <c r="BO1853" i="5"/>
  <c r="AX3488" i="5"/>
  <c r="AX3430" i="5"/>
  <c r="AX3479" i="5"/>
  <c r="AO1316" i="5"/>
  <c r="AO1300" i="5"/>
  <c r="AO1288" i="5"/>
  <c r="AO1308" i="5"/>
  <c r="AK1251" i="5"/>
  <c r="B1255" i="5" s="1"/>
  <c r="AO1281" i="5"/>
  <c r="AL51" i="5"/>
  <c r="AL83" i="5"/>
  <c r="AO1301" i="5"/>
  <c r="AL56" i="5"/>
  <c r="AL88" i="5"/>
  <c r="AO1321" i="5"/>
  <c r="BO1823" i="5"/>
  <c r="CC3040" i="5"/>
  <c r="BO1875" i="5"/>
  <c r="AL57" i="5"/>
  <c r="AL89" i="5"/>
  <c r="AO1315" i="5"/>
  <c r="AS1585" i="5"/>
  <c r="BO1820" i="5"/>
  <c r="CC3046" i="5"/>
  <c r="BO1818" i="5"/>
  <c r="AL58" i="5"/>
  <c r="AL90" i="5"/>
  <c r="AO1334" i="5"/>
  <c r="AS1551" i="5"/>
  <c r="AS1597" i="5"/>
  <c r="AJ1699" i="5"/>
  <c r="BO1834" i="5"/>
  <c r="CC3022" i="5"/>
  <c r="AS1562" i="5"/>
  <c r="CC3072" i="5"/>
  <c r="AX3489" i="5"/>
  <c r="CC3070" i="5"/>
  <c r="AX3433" i="5"/>
  <c r="AK1524" i="5"/>
  <c r="B1528" i="5" s="1"/>
  <c r="BO1843" i="5"/>
  <c r="AX3427" i="5"/>
  <c r="AX3478" i="5"/>
  <c r="AO1310" i="5"/>
  <c r="BO1846" i="5"/>
  <c r="CC3073" i="5"/>
  <c r="AX3442" i="5"/>
  <c r="AX3473" i="5"/>
  <c r="CC3067" i="5"/>
  <c r="AX3440" i="5"/>
  <c r="AX3434" i="5"/>
  <c r="AX3493" i="5"/>
  <c r="AS1578" i="5"/>
  <c r="AX3432" i="5"/>
  <c r="BO1830" i="5"/>
  <c r="AL62" i="5"/>
  <c r="AL94" i="5"/>
  <c r="AO1337" i="5"/>
  <c r="AS1558" i="5"/>
  <c r="AS1599" i="5"/>
  <c r="AJ1706" i="5"/>
  <c r="BO1844" i="5"/>
  <c r="CC3024" i="5"/>
  <c r="AJ1688" i="5"/>
  <c r="AX3435" i="5"/>
  <c r="AX3494" i="5"/>
  <c r="AX3450" i="5"/>
  <c r="CC3029" i="5"/>
  <c r="AX3431" i="5"/>
  <c r="AX3480" i="5"/>
  <c r="AX3441" i="5"/>
  <c r="BO1855" i="5"/>
  <c r="AX3453" i="5"/>
  <c r="BO1821" i="5"/>
  <c r="CC3081" i="5"/>
  <c r="AX3451" i="5"/>
  <c r="AJ1739" i="5"/>
  <c r="CC3033" i="5"/>
  <c r="AX3445" i="5"/>
  <c r="AX3495" i="5"/>
  <c r="AJ1680" i="5"/>
  <c r="AX3443" i="5"/>
  <c r="AO1296" i="5"/>
  <c r="AO1327" i="5"/>
  <c r="AO1326" i="5"/>
  <c r="AO1338" i="5"/>
  <c r="AO1304" i="5"/>
  <c r="AO1324" i="5"/>
  <c r="BV3409" i="5"/>
  <c r="AO1314" i="5"/>
  <c r="AL59" i="5"/>
  <c r="AL91" i="5"/>
  <c r="AO1331" i="5"/>
  <c r="BO1870" i="5"/>
  <c r="CC3082" i="5"/>
  <c r="AL64" i="5"/>
  <c r="AL96" i="5"/>
  <c r="AO1280" i="5"/>
  <c r="AO1339" i="5"/>
  <c r="AT1663" i="5"/>
  <c r="B1669" i="5" s="1"/>
  <c r="AS1589" i="5"/>
  <c r="BO1857" i="5"/>
  <c r="CC3059" i="5"/>
  <c r="AO1276" i="5"/>
  <c r="AS1548" i="5"/>
  <c r="BO1817" i="5"/>
  <c r="BO1935" i="5" s="1"/>
  <c r="CC3015" i="5"/>
  <c r="CC3131" i="5" s="1"/>
  <c r="AL65" i="5"/>
  <c r="AL97" i="5"/>
  <c r="AO1270" i="5"/>
  <c r="AO1329" i="5"/>
  <c r="BO1836" i="5"/>
  <c r="CC3078" i="5"/>
  <c r="AS1544" i="5"/>
  <c r="AS1663" i="5" s="1"/>
  <c r="BO1835" i="5"/>
  <c r="AL66" i="5"/>
  <c r="AS1565" i="5"/>
  <c r="AS1606" i="5"/>
  <c r="AJ1709" i="5"/>
  <c r="BO1845" i="5"/>
  <c r="CC3054" i="5"/>
  <c r="AJ1732" i="5"/>
  <c r="AX3439" i="5"/>
  <c r="AO1322" i="5"/>
  <c r="BO1837" i="5"/>
  <c r="AX3461" i="5"/>
  <c r="CC3047" i="5"/>
  <c r="AS1546" i="5"/>
  <c r="CC3043" i="5"/>
  <c r="AX3444" i="5"/>
  <c r="AX3487" i="5"/>
  <c r="BO1863" i="5"/>
  <c r="AX3457" i="5"/>
  <c r="AO1272" i="5"/>
  <c r="BO1854" i="5"/>
  <c r="AX3455" i="5"/>
  <c r="CC3017" i="5"/>
  <c r="CC3036" i="5"/>
  <c r="AX3449" i="5"/>
  <c r="AX3458" i="5"/>
  <c r="CC3019" i="5"/>
  <c r="AX3447" i="5"/>
  <c r="CC3028" i="5"/>
  <c r="AO1325" i="5"/>
  <c r="AM160" i="5"/>
  <c r="B163" i="5" s="1"/>
  <c r="AL68" i="5"/>
  <c r="AL100" i="5"/>
  <c r="AO1286" i="5"/>
  <c r="AO1298" i="5"/>
  <c r="AL69" i="5"/>
  <c r="AL101" i="5"/>
  <c r="AO1279" i="5"/>
  <c r="AO1335" i="5"/>
  <c r="BO1852" i="5"/>
  <c r="AL70" i="5"/>
  <c r="AL102" i="5"/>
  <c r="AO1291" i="5"/>
  <c r="AS1567" i="5"/>
  <c r="AS1613" i="5"/>
  <c r="BO1848" i="5"/>
  <c r="CC3056" i="5"/>
  <c r="BO1825" i="5"/>
  <c r="AX3452" i="5"/>
  <c r="DU2669" i="5"/>
  <c r="B2927" i="5" s="1"/>
  <c r="DT2669" i="5"/>
  <c r="BO1878" i="5"/>
  <c r="AX3465" i="5"/>
  <c r="AS1610" i="5"/>
  <c r="CC3061" i="5"/>
  <c r="AX3446" i="5"/>
  <c r="BO1884" i="5"/>
  <c r="AX3474" i="5"/>
  <c r="BO1862" i="5"/>
  <c r="AX3468" i="5"/>
  <c r="CC3065" i="5"/>
  <c r="AX3466" i="5"/>
  <c r="AO1319" i="5"/>
  <c r="AX3491" i="5"/>
  <c r="CC3027" i="5"/>
  <c r="AX3460" i="5"/>
  <c r="CC3071" i="5"/>
  <c r="AL841" i="5"/>
  <c r="B848" i="5" s="1"/>
  <c r="AO1320" i="5"/>
  <c r="AO1278" i="5"/>
  <c r="AO1340" i="5"/>
  <c r="AN841" i="5"/>
  <c r="AO750" i="5" s="1"/>
  <c r="AL67" i="5"/>
  <c r="AL99" i="5"/>
  <c r="BO1859" i="5"/>
  <c r="AL72" i="5"/>
  <c r="AL104" i="5"/>
  <c r="AO1289" i="5"/>
  <c r="BO1864" i="5"/>
  <c r="AO1309" i="5"/>
  <c r="BO1851" i="5"/>
  <c r="AL41" i="5"/>
  <c r="AL160" i="5" s="1"/>
  <c r="AL73" i="5"/>
  <c r="AL105" i="5"/>
  <c r="AO1283" i="5"/>
  <c r="BO1865" i="5"/>
  <c r="AO1285" i="5"/>
  <c r="AS1576" i="5"/>
  <c r="AL42" i="5"/>
  <c r="AL74" i="5"/>
  <c r="AL106" i="5"/>
  <c r="AO1302" i="5"/>
  <c r="AS1574" i="5"/>
  <c r="AK1799" i="5"/>
  <c r="B1803" i="5" s="1"/>
  <c r="AJ1736" i="5"/>
  <c r="BO1876" i="5"/>
  <c r="BO1866" i="5"/>
  <c r="AX3454" i="5"/>
  <c r="CC3031" i="5"/>
  <c r="AX3482" i="5"/>
  <c r="AX3426" i="5"/>
  <c r="AJ1696" i="5"/>
  <c r="AJ1799" i="5" s="1"/>
  <c r="CC3064" i="5"/>
  <c r="AX3448" i="5"/>
  <c r="AS1603" i="5"/>
  <c r="CC3021" i="5"/>
  <c r="CC3045" i="5"/>
  <c r="AS1594" i="5"/>
  <c r="BO1883" i="5"/>
  <c r="AX3470" i="5"/>
  <c r="AX3437" i="5"/>
  <c r="AS1587" i="5"/>
  <c r="CC3068" i="5"/>
  <c r="AX3477" i="5"/>
  <c r="AS1571" i="5"/>
  <c r="AO1282" i="5"/>
  <c r="CC3034" i="5"/>
  <c r="AX3462" i="5"/>
  <c r="CE1968" i="5"/>
  <c r="CF1968" i="5" s="1"/>
  <c r="BA2075" i="5"/>
  <c r="CE2030" i="5"/>
  <c r="CF2030" i="5" s="1"/>
  <c r="CE2062" i="5"/>
  <c r="CF2062" i="5" s="1"/>
  <c r="CE2046" i="5"/>
  <c r="CF2046" i="5" s="1"/>
  <c r="CE1974" i="5"/>
  <c r="CF1974" i="5" s="1"/>
  <c r="CE1978" i="5"/>
  <c r="CF1978" i="5" s="1"/>
  <c r="CE2038" i="5"/>
  <c r="CF2038" i="5" s="1"/>
  <c r="CE1996" i="5"/>
  <c r="CF1996" i="5" s="1"/>
  <c r="CE1988" i="5"/>
  <c r="CF1988" i="5" s="1"/>
  <c r="CE1972" i="5"/>
  <c r="CF1972" i="5" s="1"/>
  <c r="CE1998" i="5"/>
  <c r="CF1998" i="5" s="1"/>
  <c r="CE1965" i="5"/>
  <c r="CF1965" i="5" s="1"/>
  <c r="CE1967" i="5"/>
  <c r="CF1967" i="5" s="1"/>
  <c r="CE1979" i="5"/>
  <c r="CF1979" i="5" s="1"/>
  <c r="CE2004" i="5"/>
  <c r="CF2004" i="5" s="1"/>
  <c r="AY2954" i="5"/>
  <c r="B2962" i="5" s="1"/>
  <c r="CE2035" i="5"/>
  <c r="CF2035" i="5" s="1"/>
  <c r="CF1956" i="5"/>
  <c r="CE2048" i="5"/>
  <c r="CF2048" i="5" s="1"/>
  <c r="CE2003" i="5"/>
  <c r="CF2003" i="5" s="1"/>
  <c r="CE2027" i="5"/>
  <c r="CF2027" i="5" s="1"/>
  <c r="AW2985" i="5"/>
  <c r="B2993" i="5" s="1"/>
  <c r="BK2116" i="5"/>
  <c r="BJ2201" i="5"/>
  <c r="CE1962" i="5"/>
  <c r="CF1962" i="5" s="1"/>
  <c r="CE2070" i="5"/>
  <c r="CF2070" i="5" s="1"/>
  <c r="AQ5285" i="5"/>
  <c r="AR5285" i="5" s="1"/>
  <c r="AS5285" i="5" s="1"/>
  <c r="B465" i="5"/>
  <c r="AM448" i="5"/>
  <c r="AO448" i="5" s="1"/>
  <c r="AN1115" i="5"/>
  <c r="AO1044" i="5" s="1"/>
  <c r="AM979" i="5"/>
  <c r="B983" i="5" s="1"/>
  <c r="AG841" i="5"/>
  <c r="AL1115" i="5"/>
  <c r="B1122" i="5" s="1"/>
  <c r="BE2075" i="5"/>
  <c r="AK2075" i="5"/>
  <c r="BF2405" i="5"/>
  <c r="BV2405" i="5"/>
  <c r="AT2669" i="5"/>
  <c r="CX2669" i="5"/>
  <c r="B2961" i="5"/>
  <c r="B2992" i="5"/>
  <c r="AX3131" i="5"/>
  <c r="AL3131" i="5"/>
  <c r="AQ3508" i="5"/>
  <c r="BK1901" i="5"/>
  <c r="BI2075" i="5"/>
  <c r="BQ2075" i="5"/>
  <c r="CR2291" i="5"/>
  <c r="CR2299" i="5"/>
  <c r="CR2307" i="5"/>
  <c r="CR2315" i="5"/>
  <c r="BB3131" i="5"/>
  <c r="BX3054" i="5"/>
  <c r="BX3101" i="5"/>
  <c r="BX3082" i="5"/>
  <c r="AQ3484" i="5"/>
  <c r="AO1935" i="5"/>
  <c r="AS1935" i="5"/>
  <c r="AW1935" i="5"/>
  <c r="BK1893" i="5"/>
  <c r="BM2075" i="5"/>
  <c r="AO2075" i="5"/>
  <c r="CE1987" i="5"/>
  <c r="CF1987" i="5" s="1"/>
  <c r="BB2669" i="5"/>
  <c r="B217" i="5"/>
  <c r="AK1115" i="5"/>
  <c r="AJ448" i="5"/>
  <c r="AL358" i="5"/>
  <c r="B464" i="5" s="1"/>
  <c r="AG1115" i="5"/>
  <c r="AG1389" i="5"/>
  <c r="BK1828" i="5"/>
  <c r="AK1935" i="5"/>
  <c r="AL1937" i="5" s="1"/>
  <c r="CE1960" i="5"/>
  <c r="CF1960" i="5" s="1"/>
  <c r="BJ2405" i="5"/>
  <c r="AT2405" i="5"/>
  <c r="BJ2669" i="5"/>
  <c r="AP2669" i="5"/>
  <c r="AM2671" i="5" s="1"/>
  <c r="BX3083" i="5"/>
  <c r="AQ3476" i="5"/>
  <c r="AP3409" i="5"/>
  <c r="AQ3500" i="5"/>
  <c r="AG448" i="5"/>
  <c r="AL1389" i="5"/>
  <c r="B1396" i="5" s="1"/>
  <c r="BK1897" i="5"/>
  <c r="AS2075" i="5"/>
  <c r="CE1982" i="5"/>
  <c r="CF1982" i="5" s="1"/>
  <c r="CE1975" i="5"/>
  <c r="CF1975" i="5" s="1"/>
  <c r="CE2067" i="5"/>
  <c r="CF2067" i="5" s="1"/>
  <c r="BZ2405" i="5"/>
  <c r="BV2669" i="5"/>
  <c r="BF3131" i="5"/>
  <c r="AL3544" i="5"/>
  <c r="DB2669" i="5"/>
  <c r="BN2405" i="5"/>
  <c r="BX3106" i="5"/>
  <c r="BK1836" i="5"/>
  <c r="AP2405" i="5"/>
  <c r="AM2407" i="5" s="1"/>
  <c r="CP2669" i="5"/>
  <c r="BX3091" i="5"/>
  <c r="BX3123" i="5"/>
  <c r="CA34" i="17"/>
  <c r="CA35" i="17"/>
  <c r="CA36" i="17"/>
  <c r="CA37" i="17"/>
  <c r="CA38" i="17"/>
  <c r="CA39" i="17"/>
  <c r="CA40" i="17"/>
  <c r="CA41" i="17"/>
  <c r="CA42" i="17"/>
  <c r="CA43" i="17"/>
  <c r="CA44" i="17"/>
  <c r="CA45" i="17"/>
  <c r="CA46" i="17"/>
  <c r="CA47" i="17"/>
  <c r="CA48" i="17"/>
  <c r="CA49" i="17"/>
  <c r="CA50" i="17"/>
  <c r="CA51" i="17"/>
  <c r="CA52" i="17"/>
  <c r="CA53" i="17"/>
  <c r="CA54" i="17"/>
  <c r="CA55" i="17"/>
  <c r="CA56" i="17"/>
  <c r="CA57" i="17"/>
  <c r="CA58" i="17"/>
  <c r="CA59" i="17"/>
  <c r="CA60" i="17"/>
  <c r="CA61" i="17"/>
  <c r="CA62" i="17"/>
  <c r="CA63" i="17"/>
  <c r="CA64" i="17"/>
  <c r="CA65" i="17"/>
  <c r="CA66" i="17"/>
  <c r="CA67" i="17"/>
  <c r="CA33" i="17"/>
  <c r="B10" i="6"/>
  <c r="B10" i="11"/>
  <c r="B10" i="10"/>
  <c r="B10" i="9"/>
  <c r="B10" i="8"/>
  <c r="B10" i="7"/>
  <c r="B10" i="17"/>
  <c r="B10" i="14"/>
  <c r="AL564" i="16"/>
  <c r="AM564" i="16" s="1"/>
  <c r="AN564" i="16" s="1"/>
  <c r="AO1013" i="5" l="1"/>
  <c r="AO1026" i="5"/>
  <c r="AO764" i="5"/>
  <c r="AO733" i="5"/>
  <c r="AO1019" i="5"/>
  <c r="AO1033" i="5"/>
  <c r="AO763" i="5"/>
  <c r="AO1029" i="5"/>
  <c r="AO1031" i="5"/>
  <c r="AO1055" i="5"/>
  <c r="AO1017" i="5"/>
  <c r="AO757" i="5"/>
  <c r="AO734" i="5"/>
  <c r="AO724" i="5"/>
  <c r="AO723" i="5"/>
  <c r="AO722" i="5"/>
  <c r="AO841" i="5" s="1"/>
  <c r="AO1038" i="5"/>
  <c r="AO1011" i="5"/>
  <c r="AO1062" i="5"/>
  <c r="AO761" i="5"/>
  <c r="AO773" i="5"/>
  <c r="AO1008" i="5"/>
  <c r="AO1056" i="5"/>
  <c r="AO742" i="5"/>
  <c r="AO1057" i="5"/>
  <c r="AO756" i="5"/>
  <c r="AO1333" i="5"/>
  <c r="AO787" i="5"/>
  <c r="AO729" i="5"/>
  <c r="AO758" i="5"/>
  <c r="AJ1182" i="5"/>
  <c r="AJ1140" i="5"/>
  <c r="AJ1188" i="5"/>
  <c r="AJ1134" i="5"/>
  <c r="AJ1175" i="5"/>
  <c r="AJ1161" i="5"/>
  <c r="AO999" i="5"/>
  <c r="AO1115" i="5" s="1"/>
  <c r="AP1115" i="5" s="1"/>
  <c r="B1121" i="5" s="1"/>
  <c r="AJ1167" i="5"/>
  <c r="AJ1170" i="5"/>
  <c r="AJ1163" i="5"/>
  <c r="AJ1160" i="5"/>
  <c r="AJ1179" i="5"/>
  <c r="AJ1184" i="5"/>
  <c r="AJ1201" i="5"/>
  <c r="AJ1168" i="5"/>
  <c r="AJ1158" i="5"/>
  <c r="AO996" i="5"/>
  <c r="AJ1157" i="5"/>
  <c r="AJ1172" i="5"/>
  <c r="AJ1156" i="5"/>
  <c r="AJ1180" i="5"/>
  <c r="AJ1198" i="5"/>
  <c r="AJ1169" i="5"/>
  <c r="AJ1155" i="5"/>
  <c r="AJ1132" i="5"/>
  <c r="AJ1145" i="5"/>
  <c r="AJ1138" i="5"/>
  <c r="AJ1137" i="5"/>
  <c r="AJ1197" i="5"/>
  <c r="AJ1149" i="5"/>
  <c r="AJ1152" i="5"/>
  <c r="AJ1144" i="5"/>
  <c r="AJ1162" i="5"/>
  <c r="AJ1185" i="5"/>
  <c r="AJ1183" i="5"/>
  <c r="AJ1148" i="5"/>
  <c r="AJ1154" i="5"/>
  <c r="AJ1173" i="5"/>
  <c r="AJ1165" i="5"/>
  <c r="AJ1200" i="5"/>
  <c r="AJ1146" i="5"/>
  <c r="AJ1196" i="5"/>
  <c r="AJ1199" i="5"/>
  <c r="AJ1135" i="5"/>
  <c r="AJ1159" i="5"/>
  <c r="AJ1191" i="5"/>
  <c r="AJ1150" i="5"/>
  <c r="AJ1166" i="5"/>
  <c r="AJ1133" i="5"/>
  <c r="AJ1187" i="5"/>
  <c r="AJ1143" i="5"/>
  <c r="AJ1193" i="5"/>
  <c r="AJ1189" i="5"/>
  <c r="AO997" i="5"/>
  <c r="AJ1194" i="5"/>
  <c r="AJ1151" i="5"/>
  <c r="AJ1176" i="5"/>
  <c r="AJ1153" i="5"/>
  <c r="AO998" i="5"/>
  <c r="AJ1181" i="5"/>
  <c r="AJ1136" i="5"/>
  <c r="AJ1190" i="5"/>
  <c r="AJ1171" i="5"/>
  <c r="AJ1177" i="5"/>
  <c r="AJ1202" i="5"/>
  <c r="AJ1142" i="5"/>
  <c r="AJ1186" i="5"/>
  <c r="AJ1147" i="5"/>
  <c r="AJ1192" i="5"/>
  <c r="AJ1141" i="5"/>
  <c r="AJ1178" i="5"/>
  <c r="AJ1164" i="5"/>
  <c r="AJ1139" i="5"/>
  <c r="AJ1174" i="5"/>
  <c r="AJ1195" i="5"/>
  <c r="AO774" i="5"/>
  <c r="AO728" i="5"/>
  <c r="AO1037" i="5"/>
  <c r="AO751" i="5"/>
  <c r="AO1036" i="5"/>
  <c r="AO738" i="5"/>
  <c r="AO749" i="5"/>
  <c r="AO1016" i="5"/>
  <c r="AO736" i="5"/>
  <c r="AO741" i="5"/>
  <c r="AO1059" i="5"/>
  <c r="AO782" i="5"/>
  <c r="AO780" i="5"/>
  <c r="AO1295" i="5"/>
  <c r="AO1287" i="5"/>
  <c r="AO760" i="5"/>
  <c r="AO1045" i="5"/>
  <c r="AO1052" i="5"/>
  <c r="AO1003" i="5"/>
  <c r="AO1034" i="5"/>
  <c r="AO1021" i="5"/>
  <c r="AO767" i="5"/>
  <c r="AO1046" i="5"/>
  <c r="AO792" i="5"/>
  <c r="AO765" i="5"/>
  <c r="AO1015" i="5"/>
  <c r="AO762" i="5"/>
  <c r="AO786" i="5"/>
  <c r="AO1040" i="5"/>
  <c r="CW2405" i="5"/>
  <c r="B2537" i="5" s="1"/>
  <c r="CV2405" i="5"/>
  <c r="AO1306" i="5"/>
  <c r="AO1004" i="5"/>
  <c r="AO783" i="5"/>
  <c r="AO1058" i="5"/>
  <c r="AO748" i="5"/>
  <c r="AO772" i="5"/>
  <c r="AO739" i="5"/>
  <c r="AO766" i="5"/>
  <c r="AO754" i="5"/>
  <c r="AO740" i="5"/>
  <c r="AO1018" i="5"/>
  <c r="AO1005" i="5"/>
  <c r="AO1064" i="5"/>
  <c r="AO1006" i="5"/>
  <c r="AO737" i="5"/>
  <c r="AO753" i="5"/>
  <c r="AO771" i="5"/>
  <c r="AO1049" i="5"/>
  <c r="AO1007" i="5"/>
  <c r="AO731" i="5"/>
  <c r="AO779" i="5"/>
  <c r="AO1041" i="5"/>
  <c r="AO1284" i="5"/>
  <c r="AO781" i="5"/>
  <c r="AO744" i="5"/>
  <c r="AO1054" i="5"/>
  <c r="AO1039" i="5"/>
  <c r="AO1014" i="5"/>
  <c r="AO730" i="5"/>
  <c r="AO1048" i="5"/>
  <c r="AO732" i="5"/>
  <c r="AO745" i="5"/>
  <c r="AO746" i="5"/>
  <c r="AO1332" i="5"/>
  <c r="AO1053" i="5"/>
  <c r="AO743" i="5"/>
  <c r="AO1035" i="5"/>
  <c r="AO1299" i="5"/>
  <c r="AO1389" i="5" s="1"/>
  <c r="AO1047" i="5"/>
  <c r="AO1009" i="5"/>
  <c r="AO1012" i="5"/>
  <c r="AO1043" i="5"/>
  <c r="AO1050" i="5"/>
  <c r="AP841" i="5"/>
  <c r="B847" i="5" s="1"/>
  <c r="AO776" i="5"/>
  <c r="AO1027" i="5"/>
  <c r="AO747" i="5"/>
  <c r="AO784" i="5"/>
  <c r="AO1001" i="5"/>
  <c r="AO1051" i="5"/>
  <c r="AO1030" i="5"/>
  <c r="AO1042" i="5"/>
  <c r="AO768" i="5"/>
  <c r="AO735" i="5"/>
  <c r="AO769" i="5"/>
  <c r="AO1028" i="5"/>
  <c r="AO725" i="5"/>
  <c r="AO759" i="5"/>
  <c r="AO1060" i="5"/>
  <c r="AO778" i="5"/>
  <c r="AO1336" i="5"/>
  <c r="AO791" i="5"/>
  <c r="AO1305" i="5"/>
  <c r="AO1330" i="5"/>
  <c r="AO1025" i="5"/>
  <c r="AO775" i="5"/>
  <c r="AO1024" i="5"/>
  <c r="AO770" i="5"/>
  <c r="AO755" i="5"/>
  <c r="AO788" i="5"/>
  <c r="AO785" i="5"/>
  <c r="AO789" i="5"/>
  <c r="AO1020" i="5"/>
  <c r="AO1065" i="5"/>
  <c r="AO1023" i="5"/>
  <c r="AO726" i="5"/>
  <c r="AO1061" i="5"/>
  <c r="AO1010" i="5"/>
  <c r="AO790" i="5"/>
  <c r="AO1000" i="5"/>
  <c r="AO727" i="5"/>
  <c r="AO1063" i="5"/>
  <c r="AO1002" i="5"/>
  <c r="AP1389" i="5"/>
  <c r="B1395" i="5" s="1"/>
  <c r="AJ1429" i="5"/>
  <c r="AJ1462" i="5"/>
  <c r="AJ1417" i="5"/>
  <c r="AJ1471" i="5"/>
  <c r="AJ1407" i="5"/>
  <c r="AJ1454" i="5"/>
  <c r="AJ1409" i="5"/>
  <c r="AJ1418" i="5"/>
  <c r="AJ1408" i="5"/>
  <c r="AJ1463" i="5"/>
  <c r="AJ1468" i="5"/>
  <c r="AJ1453" i="5"/>
  <c r="AJ1460" i="5"/>
  <c r="AJ1459" i="5"/>
  <c r="AJ1414" i="5"/>
  <c r="AJ1458" i="5"/>
  <c r="AJ1451" i="5"/>
  <c r="AJ1406" i="5"/>
  <c r="AO1293" i="5"/>
  <c r="AJ1461" i="5"/>
  <c r="AJ1420" i="5"/>
  <c r="AJ1449" i="5"/>
  <c r="AJ1411" i="5"/>
  <c r="AJ1455" i="5"/>
  <c r="AJ1441" i="5"/>
  <c r="AJ1466" i="5"/>
  <c r="AJ1442" i="5"/>
  <c r="AO1273" i="5"/>
  <c r="AJ1436" i="5"/>
  <c r="AJ1428" i="5"/>
  <c r="AJ1413" i="5"/>
  <c r="AJ1456" i="5"/>
  <c r="AJ1446" i="5"/>
  <c r="AJ1421" i="5"/>
  <c r="AJ1440" i="5"/>
  <c r="AJ1452" i="5"/>
  <c r="AJ1437" i="5"/>
  <c r="AJ1443" i="5"/>
  <c r="AJ1439" i="5"/>
  <c r="AJ1448" i="5"/>
  <c r="AJ1473" i="5"/>
  <c r="AJ1435" i="5"/>
  <c r="AJ1450" i="5"/>
  <c r="AJ1472" i="5"/>
  <c r="AJ1445" i="5"/>
  <c r="AJ1412" i="5"/>
  <c r="AJ1444" i="5"/>
  <c r="AJ1433" i="5"/>
  <c r="AJ1426" i="5"/>
  <c r="AJ1432" i="5"/>
  <c r="AJ1470" i="5"/>
  <c r="AJ1425" i="5"/>
  <c r="AJ1447" i="5"/>
  <c r="AJ1438" i="5"/>
  <c r="AO1277" i="5"/>
  <c r="AJ1405" i="5"/>
  <c r="AJ1475" i="5"/>
  <c r="AJ1430" i="5"/>
  <c r="AJ1423" i="5"/>
  <c r="AJ1416" i="5"/>
  <c r="AJ1467" i="5"/>
  <c r="AJ1422" i="5"/>
  <c r="AJ1434" i="5"/>
  <c r="AJ1469" i="5"/>
  <c r="AJ1465" i="5"/>
  <c r="AJ1427" i="5"/>
  <c r="AJ1474" i="5"/>
  <c r="AJ1410" i="5"/>
  <c r="AJ1457" i="5"/>
  <c r="AJ1419" i="5"/>
  <c r="AJ1431" i="5"/>
  <c r="AJ1424" i="5"/>
  <c r="AJ1415" i="5"/>
  <c r="AJ1464" i="5"/>
  <c r="AO1022" i="5"/>
  <c r="AO1294" i="5"/>
  <c r="AO1066" i="5"/>
  <c r="AO777" i="5"/>
  <c r="AO1032" i="5"/>
  <c r="AO752" i="5"/>
  <c r="CE2075" i="5"/>
  <c r="BL2201" i="5"/>
  <c r="B2211" i="5" s="1"/>
  <c r="BK2201" i="5"/>
  <c r="B460" i="5"/>
  <c r="AN448" i="5"/>
  <c r="B357" i="5"/>
  <c r="AH448" i="5"/>
  <c r="B3550" i="5"/>
  <c r="AL2077" i="5"/>
  <c r="B2541" i="5"/>
  <c r="AK448" i="5"/>
  <c r="B358" i="5" s="1"/>
  <c r="AL83" i="16"/>
  <c r="AM83" i="16" s="1"/>
  <c r="AN83" i="16" s="1"/>
  <c r="AL96" i="16"/>
  <c r="AM96" i="16" s="1"/>
  <c r="AN96" i="16" s="1"/>
  <c r="AL140" i="16"/>
  <c r="AM140" i="16" s="1"/>
  <c r="AN140" i="16" s="1"/>
  <c r="AL178" i="16"/>
  <c r="AM178" i="16" s="1"/>
  <c r="AN178" i="16" s="1"/>
  <c r="AL196" i="16"/>
  <c r="AM196" i="16" s="1"/>
  <c r="AN196" i="16" s="1"/>
  <c r="AL217" i="16"/>
  <c r="AM217" i="16" s="1"/>
  <c r="AN217" i="16" s="1"/>
  <c r="AL267" i="16"/>
  <c r="AM267" i="16" s="1"/>
  <c r="AN267" i="16" s="1"/>
  <c r="N10" i="8"/>
  <c r="AL21" i="16"/>
  <c r="AM21" i="16" s="1"/>
  <c r="AN21" i="16" s="1"/>
  <c r="AL36" i="16"/>
  <c r="AM36" i="16" s="1"/>
  <c r="AN36" i="16" s="1"/>
  <c r="AL54" i="16"/>
  <c r="AM54" i="16" s="1"/>
  <c r="AN54" i="16" s="1"/>
  <c r="AL71" i="16"/>
  <c r="AM71" i="16" s="1"/>
  <c r="AN71" i="16" s="1"/>
  <c r="AL86" i="16"/>
  <c r="AM86" i="16" s="1"/>
  <c r="AN86" i="16" s="1"/>
  <c r="AL99" i="16"/>
  <c r="AM99" i="16" s="1"/>
  <c r="AN99" i="16" s="1"/>
  <c r="AL113" i="16"/>
  <c r="AM113" i="16" s="1"/>
  <c r="AN113" i="16" s="1"/>
  <c r="AL127" i="16"/>
  <c r="AM127" i="16" s="1"/>
  <c r="AN127" i="16" s="1"/>
  <c r="AL141" i="16"/>
  <c r="AM141" i="16" s="1"/>
  <c r="AN141" i="16" s="1"/>
  <c r="AL160" i="16"/>
  <c r="AM160" i="16" s="1"/>
  <c r="AN160" i="16" s="1"/>
  <c r="AL179" i="16"/>
  <c r="AM179" i="16" s="1"/>
  <c r="AN179" i="16" s="1"/>
  <c r="AL198" i="16"/>
  <c r="AM198" i="16" s="1"/>
  <c r="AN198" i="16" s="1"/>
  <c r="AL220" i="16"/>
  <c r="AM220" i="16" s="1"/>
  <c r="AN220" i="16" s="1"/>
  <c r="AL245" i="16"/>
  <c r="AM245" i="16" s="1"/>
  <c r="AN245" i="16" s="1"/>
  <c r="AL269" i="16"/>
  <c r="AM269" i="16" s="1"/>
  <c r="AN269" i="16" s="1"/>
  <c r="AL290" i="16"/>
  <c r="AM290" i="16" s="1"/>
  <c r="AN290" i="16" s="1"/>
  <c r="AL354" i="16"/>
  <c r="AM354" i="16" s="1"/>
  <c r="AN354" i="16" s="1"/>
  <c r="AL411" i="16"/>
  <c r="AM411" i="16" s="1"/>
  <c r="AN411" i="16" s="1"/>
  <c r="N10" i="9"/>
  <c r="AL158" i="16"/>
  <c r="AM158" i="16" s="1"/>
  <c r="AN158" i="16" s="1"/>
  <c r="AL6" i="16"/>
  <c r="AM6" i="16" s="1"/>
  <c r="AN6" i="16" s="1"/>
  <c r="AL22" i="16"/>
  <c r="AM22" i="16" s="1"/>
  <c r="AN22" i="16" s="1"/>
  <c r="AL39" i="16"/>
  <c r="AM39" i="16" s="1"/>
  <c r="AN39" i="16" s="1"/>
  <c r="AL56" i="16"/>
  <c r="AM56" i="16" s="1"/>
  <c r="AN56" i="16" s="1"/>
  <c r="AL74" i="16"/>
  <c r="AM74" i="16" s="1"/>
  <c r="AN74" i="16" s="1"/>
  <c r="AL128" i="16"/>
  <c r="AM128" i="16" s="1"/>
  <c r="AN128" i="16" s="1"/>
  <c r="AL142" i="16"/>
  <c r="AM142" i="16" s="1"/>
  <c r="AN142" i="16" s="1"/>
  <c r="AL162" i="16"/>
  <c r="AM162" i="16" s="1"/>
  <c r="AN162" i="16" s="1"/>
  <c r="AL182" i="16"/>
  <c r="AM182" i="16" s="1"/>
  <c r="AN182" i="16" s="1"/>
  <c r="AL200" i="16"/>
  <c r="AM200" i="16" s="1"/>
  <c r="AN200" i="16" s="1"/>
  <c r="AL223" i="16"/>
  <c r="AM223" i="16" s="1"/>
  <c r="AN223" i="16" s="1"/>
  <c r="AL249" i="16"/>
  <c r="AM249" i="16" s="1"/>
  <c r="AN249" i="16" s="1"/>
  <c r="AL271" i="16"/>
  <c r="AM271" i="16" s="1"/>
  <c r="AN271" i="16" s="1"/>
  <c r="AL295" i="16"/>
  <c r="AM295" i="16" s="1"/>
  <c r="AN295" i="16" s="1"/>
  <c r="AL360" i="16"/>
  <c r="AM360" i="16" s="1"/>
  <c r="AN360" i="16" s="1"/>
  <c r="AL420" i="16"/>
  <c r="AM420" i="16" s="1"/>
  <c r="AN420" i="16" s="1"/>
  <c r="N10" i="10"/>
  <c r="AL53" i="16"/>
  <c r="AM53" i="16" s="1"/>
  <c r="AN53" i="16" s="1"/>
  <c r="AL405" i="16"/>
  <c r="AM405" i="16" s="1"/>
  <c r="AN405" i="16" s="1"/>
  <c r="AL9" i="16"/>
  <c r="AM9" i="16" s="1"/>
  <c r="AN9" i="16" s="1"/>
  <c r="AL59" i="16"/>
  <c r="AM59" i="16" s="1"/>
  <c r="AN59" i="16" s="1"/>
  <c r="AL75" i="16"/>
  <c r="AM75" i="16" s="1"/>
  <c r="AN75" i="16" s="1"/>
  <c r="AL87" i="16"/>
  <c r="AM87" i="16" s="1"/>
  <c r="AN87" i="16" s="1"/>
  <c r="AL100" i="16"/>
  <c r="AM100" i="16" s="1"/>
  <c r="AN100" i="16" s="1"/>
  <c r="AL114" i="16"/>
  <c r="AM114" i="16" s="1"/>
  <c r="AN114" i="16" s="1"/>
  <c r="AL131" i="16"/>
  <c r="AM131" i="16" s="1"/>
  <c r="AN131" i="16" s="1"/>
  <c r="AL144" i="16"/>
  <c r="AM144" i="16" s="1"/>
  <c r="AN144" i="16" s="1"/>
  <c r="AL164" i="16"/>
  <c r="AM164" i="16" s="1"/>
  <c r="AN164" i="16" s="1"/>
  <c r="AL185" i="16"/>
  <c r="AM185" i="16" s="1"/>
  <c r="AN185" i="16" s="1"/>
  <c r="AL202" i="16"/>
  <c r="AM202" i="16" s="1"/>
  <c r="AN202" i="16" s="1"/>
  <c r="AL224" i="16"/>
  <c r="AM224" i="16" s="1"/>
  <c r="AN224" i="16" s="1"/>
  <c r="AL252" i="16"/>
  <c r="AM252" i="16" s="1"/>
  <c r="AN252" i="16" s="1"/>
  <c r="AL273" i="16"/>
  <c r="AM273" i="16" s="1"/>
  <c r="AN273" i="16" s="1"/>
  <c r="AL313" i="16"/>
  <c r="AM313" i="16" s="1"/>
  <c r="AN313" i="16" s="1"/>
  <c r="AL366" i="16"/>
  <c r="AM366" i="16" s="1"/>
  <c r="AN366" i="16" s="1"/>
  <c r="AL428" i="16"/>
  <c r="AM428" i="16" s="1"/>
  <c r="AN428" i="16" s="1"/>
  <c r="N10" i="11"/>
  <c r="AL124" i="16"/>
  <c r="AM124" i="16" s="1"/>
  <c r="AN124" i="16" s="1"/>
  <c r="AL347" i="16"/>
  <c r="AM347" i="16" s="1"/>
  <c r="AN347" i="16" s="1"/>
  <c r="AL60" i="16"/>
  <c r="AM60" i="16" s="1"/>
  <c r="AN60" i="16" s="1"/>
  <c r="AL147" i="16"/>
  <c r="AM147" i="16" s="1"/>
  <c r="AN147" i="16" s="1"/>
  <c r="AL187" i="16"/>
  <c r="AM187" i="16" s="1"/>
  <c r="AN187" i="16" s="1"/>
  <c r="AL205" i="16"/>
  <c r="AM205" i="16" s="1"/>
  <c r="AN205" i="16" s="1"/>
  <c r="AL227" i="16"/>
  <c r="AM227" i="16" s="1"/>
  <c r="AN227" i="16" s="1"/>
  <c r="AL254" i="16"/>
  <c r="AM254" i="16" s="1"/>
  <c r="AN254" i="16" s="1"/>
  <c r="AL275" i="16"/>
  <c r="AM275" i="16" s="1"/>
  <c r="AN275" i="16" s="1"/>
  <c r="AL320" i="16"/>
  <c r="AM320" i="16" s="1"/>
  <c r="AN320" i="16" s="1"/>
  <c r="AL378" i="16"/>
  <c r="AM378" i="16" s="1"/>
  <c r="AN378" i="16" s="1"/>
  <c r="AL435" i="16"/>
  <c r="AM435" i="16" s="1"/>
  <c r="AN435" i="16" s="1"/>
  <c r="N10" i="14"/>
  <c r="N10" i="6"/>
  <c r="AL23" i="16"/>
  <c r="AM23" i="16" s="1"/>
  <c r="AN23" i="16" s="1"/>
  <c r="AL42" i="16"/>
  <c r="AM42" i="16" s="1"/>
  <c r="AN42" i="16" s="1"/>
  <c r="AL26" i="16"/>
  <c r="AM26" i="16" s="1"/>
  <c r="AN26" i="16" s="1"/>
  <c r="AL45" i="16"/>
  <c r="AM45" i="16" s="1"/>
  <c r="AN45" i="16" s="1"/>
  <c r="AL78" i="16"/>
  <c r="AM78" i="16" s="1"/>
  <c r="AN78" i="16" s="1"/>
  <c r="AL90" i="16"/>
  <c r="AM90" i="16" s="1"/>
  <c r="AN90" i="16" s="1"/>
  <c r="AL103" i="16"/>
  <c r="AM103" i="16" s="1"/>
  <c r="AN103" i="16" s="1"/>
  <c r="AL116" i="16"/>
  <c r="AM116" i="16" s="1"/>
  <c r="AN116" i="16" s="1"/>
  <c r="AL134" i="16"/>
  <c r="AM134" i="16" s="1"/>
  <c r="AN134" i="16" s="1"/>
  <c r="AL166" i="16"/>
  <c r="AM166" i="16" s="1"/>
  <c r="AN166" i="16" s="1"/>
  <c r="AL12" i="16"/>
  <c r="AM12" i="16" s="1"/>
  <c r="AN12" i="16" s="1"/>
  <c r="AL27" i="16"/>
  <c r="AM27" i="16" s="1"/>
  <c r="AN27" i="16" s="1"/>
  <c r="AL46" i="16"/>
  <c r="AM46" i="16" s="1"/>
  <c r="AN46" i="16" s="1"/>
  <c r="AL63" i="16"/>
  <c r="AM63" i="16" s="1"/>
  <c r="AN63" i="16" s="1"/>
  <c r="AL79" i="16"/>
  <c r="AM79" i="16" s="1"/>
  <c r="AN79" i="16" s="1"/>
  <c r="AL92" i="16"/>
  <c r="AM92" i="16" s="1"/>
  <c r="AN92" i="16" s="1"/>
  <c r="AL106" i="16"/>
  <c r="AM106" i="16" s="1"/>
  <c r="AN106" i="16" s="1"/>
  <c r="AL119" i="16"/>
  <c r="AM119" i="16" s="1"/>
  <c r="AN119" i="16" s="1"/>
  <c r="AL135" i="16"/>
  <c r="AM135" i="16" s="1"/>
  <c r="AN135" i="16" s="1"/>
  <c r="AL150" i="16"/>
  <c r="AM150" i="16" s="1"/>
  <c r="AN150" i="16" s="1"/>
  <c r="AL169" i="16"/>
  <c r="AM169" i="16" s="1"/>
  <c r="AN169" i="16" s="1"/>
  <c r="AL190" i="16"/>
  <c r="AM190" i="16" s="1"/>
  <c r="AN190" i="16" s="1"/>
  <c r="AL211" i="16"/>
  <c r="AM211" i="16" s="1"/>
  <c r="AN211" i="16" s="1"/>
  <c r="AL229" i="16"/>
  <c r="AM229" i="16" s="1"/>
  <c r="AN229" i="16" s="1"/>
  <c r="AL259" i="16"/>
  <c r="AM259" i="16" s="1"/>
  <c r="AN259" i="16" s="1"/>
  <c r="AL279" i="16"/>
  <c r="AM279" i="16" s="1"/>
  <c r="AN279" i="16" s="1"/>
  <c r="AL327" i="16"/>
  <c r="AM327" i="16" s="1"/>
  <c r="AN327" i="16" s="1"/>
  <c r="AL384" i="16"/>
  <c r="AM384" i="16" s="1"/>
  <c r="AN384" i="16" s="1"/>
  <c r="AL445" i="16"/>
  <c r="AM445" i="16" s="1"/>
  <c r="AN445" i="16" s="1"/>
  <c r="N10" i="17"/>
  <c r="AL68" i="16"/>
  <c r="AM68" i="16" s="1"/>
  <c r="AN68" i="16" s="1"/>
  <c r="AL288" i="16"/>
  <c r="AM288" i="16" s="1"/>
  <c r="AN288" i="16" s="1"/>
  <c r="AL15" i="16"/>
  <c r="AM15" i="16" s="1"/>
  <c r="AN15" i="16" s="1"/>
  <c r="AL30" i="16"/>
  <c r="AM30" i="16" s="1"/>
  <c r="AN30" i="16" s="1"/>
  <c r="AL47" i="16"/>
  <c r="AM47" i="16" s="1"/>
  <c r="AN47" i="16" s="1"/>
  <c r="AL66" i="16"/>
  <c r="AM66" i="16" s="1"/>
  <c r="AN66" i="16" s="1"/>
  <c r="AL80" i="16"/>
  <c r="AM80" i="16" s="1"/>
  <c r="AN80" i="16" s="1"/>
  <c r="AL93" i="16"/>
  <c r="AM93" i="16" s="1"/>
  <c r="AN93" i="16" s="1"/>
  <c r="AL107" i="16"/>
  <c r="AM107" i="16" s="1"/>
  <c r="AN107" i="16" s="1"/>
  <c r="AL120" i="16"/>
  <c r="AM120" i="16" s="1"/>
  <c r="AN120" i="16" s="1"/>
  <c r="AL136" i="16"/>
  <c r="AM136" i="16" s="1"/>
  <c r="AN136" i="16" s="1"/>
  <c r="AL153" i="16"/>
  <c r="AM153" i="16" s="1"/>
  <c r="AN153" i="16" s="1"/>
  <c r="AL173" i="16"/>
  <c r="AM173" i="16" s="1"/>
  <c r="AN173" i="16" s="1"/>
  <c r="AL192" i="16"/>
  <c r="AM192" i="16" s="1"/>
  <c r="AN192" i="16" s="1"/>
  <c r="AL213" i="16"/>
  <c r="AM213" i="16" s="1"/>
  <c r="AN213" i="16" s="1"/>
  <c r="AL231" i="16"/>
  <c r="AM231" i="16" s="1"/>
  <c r="AN231" i="16" s="1"/>
  <c r="AL261" i="16"/>
  <c r="AM261" i="16" s="1"/>
  <c r="AN261" i="16" s="1"/>
  <c r="AL283" i="16"/>
  <c r="AM283" i="16" s="1"/>
  <c r="AN283" i="16" s="1"/>
  <c r="AL334" i="16"/>
  <c r="AM334" i="16" s="1"/>
  <c r="AN334" i="16" s="1"/>
  <c r="AL391" i="16"/>
  <c r="AM391" i="16" s="1"/>
  <c r="AN391" i="16" s="1"/>
  <c r="AL454" i="16"/>
  <c r="AM454" i="16" s="1"/>
  <c r="AN454" i="16" s="1"/>
  <c r="AL20" i="16"/>
  <c r="AM20" i="16" s="1"/>
  <c r="AN20" i="16" s="1"/>
  <c r="AL110" i="16"/>
  <c r="AM110" i="16" s="1"/>
  <c r="AN110" i="16" s="1"/>
  <c r="AL241" i="16"/>
  <c r="AM241" i="16" s="1"/>
  <c r="AN241" i="16" s="1"/>
  <c r="AL18" i="16"/>
  <c r="AM18" i="16" s="1"/>
  <c r="AN18" i="16" s="1"/>
  <c r="AL33" i="16"/>
  <c r="AM33" i="16" s="1"/>
  <c r="AN33" i="16" s="1"/>
  <c r="AL50" i="16"/>
  <c r="AM50" i="16" s="1"/>
  <c r="AN50" i="16" s="1"/>
  <c r="AL67" i="16"/>
  <c r="AM67" i="16" s="1"/>
  <c r="AN67" i="16" s="1"/>
  <c r="AL81" i="16"/>
  <c r="AM81" i="16" s="1"/>
  <c r="AN81" i="16" s="1"/>
  <c r="AL94" i="16"/>
  <c r="AM94" i="16" s="1"/>
  <c r="AN94" i="16" s="1"/>
  <c r="AL121" i="16"/>
  <c r="AM121" i="16" s="1"/>
  <c r="AN121" i="16" s="1"/>
  <c r="AL138" i="16"/>
  <c r="AM138" i="16" s="1"/>
  <c r="AN138" i="16" s="1"/>
  <c r="AL155" i="16"/>
  <c r="AM155" i="16" s="1"/>
  <c r="AN155" i="16" s="1"/>
  <c r="AL175" i="16"/>
  <c r="AM175" i="16" s="1"/>
  <c r="AN175" i="16" s="1"/>
  <c r="AL194" i="16"/>
  <c r="AM194" i="16" s="1"/>
  <c r="AN194" i="16" s="1"/>
  <c r="AL215" i="16"/>
  <c r="AM215" i="16" s="1"/>
  <c r="AN215" i="16" s="1"/>
  <c r="AL236" i="16"/>
  <c r="AM236" i="16" s="1"/>
  <c r="AN236" i="16" s="1"/>
  <c r="AL264" i="16"/>
  <c r="AM264" i="16" s="1"/>
  <c r="AN264" i="16" s="1"/>
  <c r="AL285" i="16"/>
  <c r="AM285" i="16" s="1"/>
  <c r="AN285" i="16" s="1"/>
  <c r="AL340" i="16"/>
  <c r="AM340" i="16" s="1"/>
  <c r="AN340" i="16" s="1"/>
  <c r="AL399" i="16"/>
  <c r="AM399" i="16" s="1"/>
  <c r="AN399" i="16" s="1"/>
  <c r="AL507" i="16"/>
  <c r="AM507" i="16" s="1"/>
  <c r="AN507" i="16" s="1"/>
  <c r="N10" i="7"/>
  <c r="CA68" i="17"/>
  <c r="AL159" i="16"/>
  <c r="AM159" i="16" s="1"/>
  <c r="AN159" i="16" s="1"/>
  <c r="AL165" i="16"/>
  <c r="AM165" i="16" s="1"/>
  <c r="AN165" i="16" s="1"/>
  <c r="AL172" i="16"/>
  <c r="AM172" i="16" s="1"/>
  <c r="AN172" i="16" s="1"/>
  <c r="AL184" i="16"/>
  <c r="AM184" i="16" s="1"/>
  <c r="AN184" i="16" s="1"/>
  <c r="AL191" i="16"/>
  <c r="AM191" i="16" s="1"/>
  <c r="AN191" i="16" s="1"/>
  <c r="AL197" i="16"/>
  <c r="AM197" i="16" s="1"/>
  <c r="AN197" i="16" s="1"/>
  <c r="AL203" i="16"/>
  <c r="AM203" i="16" s="1"/>
  <c r="AN203" i="16" s="1"/>
  <c r="AL208" i="16"/>
  <c r="AM208" i="16" s="1"/>
  <c r="AN208" i="16" s="1"/>
  <c r="AL214" i="16"/>
  <c r="AM214" i="16" s="1"/>
  <c r="AN214" i="16" s="1"/>
  <c r="AL225" i="16"/>
  <c r="AM225" i="16" s="1"/>
  <c r="AN225" i="16" s="1"/>
  <c r="AL230" i="16"/>
  <c r="AM230" i="16" s="1"/>
  <c r="AN230" i="16" s="1"/>
  <c r="AL235" i="16"/>
  <c r="AM235" i="16" s="1"/>
  <c r="AN235" i="16" s="1"/>
  <c r="AL242" i="16"/>
  <c r="AM242" i="16" s="1"/>
  <c r="AN242" i="16" s="1"/>
  <c r="AL248" i="16"/>
  <c r="AM248" i="16" s="1"/>
  <c r="AN248" i="16" s="1"/>
  <c r="AL255" i="16"/>
  <c r="AM255" i="16" s="1"/>
  <c r="AN255" i="16" s="1"/>
  <c r="AL260" i="16"/>
  <c r="AM260" i="16" s="1"/>
  <c r="AN260" i="16" s="1"/>
  <c r="AL268" i="16"/>
  <c r="AM268" i="16" s="1"/>
  <c r="AN268" i="16" s="1"/>
  <c r="AL274" i="16"/>
  <c r="AM274" i="16" s="1"/>
  <c r="AN274" i="16" s="1"/>
  <c r="AL278" i="16"/>
  <c r="AM278" i="16" s="1"/>
  <c r="AN278" i="16" s="1"/>
  <c r="AL284" i="16"/>
  <c r="AM284" i="16" s="1"/>
  <c r="AN284" i="16" s="1"/>
  <c r="AL289" i="16"/>
  <c r="AM289" i="16" s="1"/>
  <c r="AN289" i="16" s="1"/>
  <c r="AL302" i="16"/>
  <c r="AM302" i="16" s="1"/>
  <c r="AN302" i="16" s="1"/>
  <c r="AL307" i="16"/>
  <c r="AM307" i="16" s="1"/>
  <c r="AN307" i="16" s="1"/>
  <c r="AL314" i="16"/>
  <c r="AM314" i="16" s="1"/>
  <c r="AN314" i="16" s="1"/>
  <c r="AL321" i="16"/>
  <c r="AM321" i="16" s="1"/>
  <c r="AN321" i="16" s="1"/>
  <c r="AL328" i="16"/>
  <c r="AM328" i="16" s="1"/>
  <c r="AN328" i="16" s="1"/>
  <c r="AL341" i="16"/>
  <c r="AM341" i="16" s="1"/>
  <c r="AN341" i="16" s="1"/>
  <c r="AL348" i="16"/>
  <c r="AM348" i="16" s="1"/>
  <c r="AN348" i="16" s="1"/>
  <c r="AL361" i="16"/>
  <c r="AM361" i="16" s="1"/>
  <c r="AN361" i="16" s="1"/>
  <c r="AL367" i="16"/>
  <c r="AM367" i="16" s="1"/>
  <c r="AN367" i="16" s="1"/>
  <c r="AL373" i="16"/>
  <c r="AM373" i="16" s="1"/>
  <c r="AN373" i="16" s="1"/>
  <c r="AL379" i="16"/>
  <c r="AM379" i="16" s="1"/>
  <c r="AN379" i="16" s="1"/>
  <c r="AL385" i="16"/>
  <c r="AM385" i="16" s="1"/>
  <c r="AN385" i="16" s="1"/>
  <c r="AL392" i="16"/>
  <c r="AM392" i="16" s="1"/>
  <c r="AN392" i="16" s="1"/>
  <c r="AL412" i="16"/>
  <c r="AM412" i="16" s="1"/>
  <c r="AN412" i="16" s="1"/>
  <c r="AL421" i="16"/>
  <c r="AM421" i="16" s="1"/>
  <c r="AN421" i="16" s="1"/>
  <c r="AL429" i="16"/>
  <c r="AM429" i="16" s="1"/>
  <c r="AN429" i="16" s="1"/>
  <c r="AL436" i="16"/>
  <c r="AM436" i="16" s="1"/>
  <c r="AN436" i="16" s="1"/>
  <c r="AL455" i="16"/>
  <c r="AM455" i="16" s="1"/>
  <c r="AN455" i="16" s="1"/>
  <c r="AL511" i="16"/>
  <c r="AM511" i="16" s="1"/>
  <c r="AN511" i="16" s="1"/>
  <c r="AL315" i="16"/>
  <c r="AM315" i="16" s="1"/>
  <c r="AN315" i="16" s="1"/>
  <c r="AL329" i="16"/>
  <c r="AM329" i="16" s="1"/>
  <c r="AN329" i="16" s="1"/>
  <c r="AL342" i="16"/>
  <c r="AM342" i="16" s="1"/>
  <c r="AN342" i="16" s="1"/>
  <c r="AL355" i="16"/>
  <c r="AM355" i="16" s="1"/>
  <c r="AN355" i="16" s="1"/>
  <c r="AL368" i="16"/>
  <c r="AM368" i="16" s="1"/>
  <c r="AN368" i="16" s="1"/>
  <c r="AL386" i="16"/>
  <c r="AM386" i="16" s="1"/>
  <c r="AN386" i="16" s="1"/>
  <c r="AL400" i="16"/>
  <c r="AM400" i="16" s="1"/>
  <c r="AN400" i="16" s="1"/>
  <c r="AL413" i="16"/>
  <c r="AM413" i="16" s="1"/>
  <c r="AN413" i="16" s="1"/>
  <c r="AL527" i="16"/>
  <c r="AM527" i="16" s="1"/>
  <c r="AN527" i="16" s="1"/>
  <c r="AL4" i="16"/>
  <c r="AM4" i="16" s="1"/>
  <c r="AN4" i="16" s="1"/>
  <c r="AL10" i="16"/>
  <c r="AM10" i="16" s="1"/>
  <c r="AN10" i="16" s="1"/>
  <c r="AL16" i="16"/>
  <c r="AM16" i="16" s="1"/>
  <c r="AN16" i="16" s="1"/>
  <c r="AL28" i="16"/>
  <c r="AM28" i="16" s="1"/>
  <c r="AN28" i="16" s="1"/>
  <c r="AL34" i="16"/>
  <c r="AM34" i="16" s="1"/>
  <c r="AN34" i="16" s="1"/>
  <c r="AL40" i="16"/>
  <c r="AM40" i="16" s="1"/>
  <c r="AN40" i="16" s="1"/>
  <c r="AL48" i="16"/>
  <c r="AM48" i="16" s="1"/>
  <c r="AN48" i="16" s="1"/>
  <c r="AL55" i="16"/>
  <c r="AM55" i="16" s="1"/>
  <c r="AN55" i="16" s="1"/>
  <c r="AL61" i="16"/>
  <c r="AM61" i="16" s="1"/>
  <c r="AN61" i="16" s="1"/>
  <c r="AL69" i="16"/>
  <c r="AM69" i="16" s="1"/>
  <c r="AN69" i="16" s="1"/>
  <c r="AL76" i="16"/>
  <c r="AM76" i="16" s="1"/>
  <c r="AN76" i="16" s="1"/>
  <c r="AL82" i="16"/>
  <c r="AM82" i="16" s="1"/>
  <c r="AN82" i="16" s="1"/>
  <c r="AL88" i="16"/>
  <c r="AM88" i="16" s="1"/>
  <c r="AN88" i="16" s="1"/>
  <c r="AL95" i="16"/>
  <c r="AM95" i="16" s="1"/>
  <c r="AN95" i="16" s="1"/>
  <c r="AL101" i="16"/>
  <c r="AM101" i="16" s="1"/>
  <c r="AN101" i="16" s="1"/>
  <c r="AL108" i="16"/>
  <c r="AM108" i="16" s="1"/>
  <c r="AN108" i="16" s="1"/>
  <c r="AL115" i="16"/>
  <c r="AM115" i="16" s="1"/>
  <c r="AN115" i="16" s="1"/>
  <c r="AL122" i="16"/>
  <c r="AM122" i="16" s="1"/>
  <c r="AN122" i="16" s="1"/>
  <c r="AL129" i="16"/>
  <c r="AM129" i="16" s="1"/>
  <c r="AN129" i="16" s="1"/>
  <c r="AL143" i="16"/>
  <c r="AM143" i="16" s="1"/>
  <c r="AN143" i="16" s="1"/>
  <c r="AL148" i="16"/>
  <c r="AM148" i="16" s="1"/>
  <c r="AN148" i="16" s="1"/>
  <c r="AL154" i="16"/>
  <c r="AM154" i="16" s="1"/>
  <c r="AN154" i="16" s="1"/>
  <c r="AL167" i="16"/>
  <c r="AM167" i="16" s="1"/>
  <c r="AN167" i="16" s="1"/>
  <c r="AL174" i="16"/>
  <c r="AM174" i="16" s="1"/>
  <c r="AN174" i="16" s="1"/>
  <c r="AL180" i="16"/>
  <c r="AM180" i="16" s="1"/>
  <c r="AN180" i="16" s="1"/>
  <c r="AL186" i="16"/>
  <c r="AM186" i="16" s="1"/>
  <c r="AN186" i="16" s="1"/>
  <c r="AL204" i="16"/>
  <c r="AM204" i="16" s="1"/>
  <c r="AN204" i="16" s="1"/>
  <c r="AL209" i="16"/>
  <c r="AM209" i="16" s="1"/>
  <c r="AN209" i="16" s="1"/>
  <c r="AL221" i="16"/>
  <c r="AM221" i="16" s="1"/>
  <c r="AN221" i="16" s="1"/>
  <c r="AL226" i="16"/>
  <c r="AM226" i="16" s="1"/>
  <c r="AN226" i="16" s="1"/>
  <c r="AL237" i="16"/>
  <c r="AM237" i="16" s="1"/>
  <c r="AN237" i="16" s="1"/>
  <c r="AL243" i="16"/>
  <c r="AM243" i="16" s="1"/>
  <c r="AN243" i="16" s="1"/>
  <c r="AL250" i="16"/>
  <c r="AM250" i="16" s="1"/>
  <c r="AN250" i="16" s="1"/>
  <c r="AL256" i="16"/>
  <c r="AM256" i="16" s="1"/>
  <c r="AN256" i="16" s="1"/>
  <c r="AL262" i="16"/>
  <c r="AM262" i="16" s="1"/>
  <c r="AN262" i="16" s="1"/>
  <c r="AL270" i="16"/>
  <c r="AM270" i="16" s="1"/>
  <c r="AN270" i="16" s="1"/>
  <c r="AL297" i="16"/>
  <c r="AM297" i="16" s="1"/>
  <c r="AN297" i="16" s="1"/>
  <c r="AL303" i="16"/>
  <c r="AM303" i="16" s="1"/>
  <c r="AN303" i="16" s="1"/>
  <c r="AL323" i="16"/>
  <c r="AM323" i="16" s="1"/>
  <c r="AN323" i="16" s="1"/>
  <c r="AL330" i="16"/>
  <c r="AM330" i="16" s="1"/>
  <c r="AN330" i="16" s="1"/>
  <c r="AL336" i="16"/>
  <c r="AM336" i="16" s="1"/>
  <c r="AN336" i="16" s="1"/>
  <c r="AL343" i="16"/>
  <c r="AM343" i="16" s="1"/>
  <c r="AN343" i="16" s="1"/>
  <c r="AL356" i="16"/>
  <c r="AM356" i="16" s="1"/>
  <c r="AN356" i="16" s="1"/>
  <c r="AL363" i="16"/>
  <c r="AM363" i="16" s="1"/>
  <c r="AN363" i="16" s="1"/>
  <c r="AL369" i="16"/>
  <c r="AM369" i="16" s="1"/>
  <c r="AN369" i="16" s="1"/>
  <c r="AL380" i="16"/>
  <c r="AM380" i="16" s="1"/>
  <c r="AN380" i="16" s="1"/>
  <c r="AL387" i="16"/>
  <c r="AM387" i="16" s="1"/>
  <c r="AN387" i="16" s="1"/>
  <c r="AL394" i="16"/>
  <c r="AM394" i="16" s="1"/>
  <c r="AN394" i="16" s="1"/>
  <c r="AL401" i="16"/>
  <c r="AM401" i="16" s="1"/>
  <c r="AN401" i="16" s="1"/>
  <c r="AL407" i="16"/>
  <c r="AM407" i="16" s="1"/>
  <c r="AN407" i="16" s="1"/>
  <c r="AL414" i="16"/>
  <c r="AM414" i="16" s="1"/>
  <c r="AN414" i="16" s="1"/>
  <c r="AL423" i="16"/>
  <c r="AM423" i="16" s="1"/>
  <c r="AN423" i="16" s="1"/>
  <c r="AL430" i="16"/>
  <c r="AM430" i="16" s="1"/>
  <c r="AN430" i="16" s="1"/>
  <c r="AL438" i="16"/>
  <c r="AM438" i="16" s="1"/>
  <c r="AN438" i="16" s="1"/>
  <c r="AL447" i="16"/>
  <c r="AM447" i="16" s="1"/>
  <c r="AN447" i="16" s="1"/>
  <c r="AL471" i="16"/>
  <c r="AM471" i="16" s="1"/>
  <c r="AN471" i="16" s="1"/>
  <c r="AL532" i="16"/>
  <c r="AM532" i="16" s="1"/>
  <c r="AN532" i="16" s="1"/>
  <c r="AL296" i="16"/>
  <c r="AM296" i="16" s="1"/>
  <c r="AN296" i="16" s="1"/>
  <c r="AL308" i="16"/>
  <c r="AM308" i="16" s="1"/>
  <c r="AN308" i="16" s="1"/>
  <c r="AL322" i="16"/>
  <c r="AM322" i="16" s="1"/>
  <c r="AN322" i="16" s="1"/>
  <c r="AL335" i="16"/>
  <c r="AM335" i="16" s="1"/>
  <c r="AN335" i="16" s="1"/>
  <c r="AL349" i="16"/>
  <c r="AM349" i="16" s="1"/>
  <c r="AN349" i="16" s="1"/>
  <c r="AL362" i="16"/>
  <c r="AM362" i="16" s="1"/>
  <c r="AN362" i="16" s="1"/>
  <c r="AL393" i="16"/>
  <c r="AM393" i="16" s="1"/>
  <c r="AN393" i="16" s="1"/>
  <c r="AL406" i="16"/>
  <c r="AM406" i="16" s="1"/>
  <c r="AN406" i="16" s="1"/>
  <c r="AL446" i="16"/>
  <c r="AM446" i="16" s="1"/>
  <c r="AN446" i="16" s="1"/>
  <c r="AL456" i="16"/>
  <c r="AM456" i="16" s="1"/>
  <c r="AN456" i="16" s="1"/>
  <c r="AL5" i="16"/>
  <c r="AM5" i="16" s="1"/>
  <c r="AN5" i="16" s="1"/>
  <c r="AL11" i="16"/>
  <c r="AM11" i="16" s="1"/>
  <c r="AN11" i="16" s="1"/>
  <c r="AL17" i="16"/>
  <c r="AM17" i="16" s="1"/>
  <c r="AN17" i="16" s="1"/>
  <c r="AL29" i="16"/>
  <c r="AM29" i="16" s="1"/>
  <c r="AN29" i="16" s="1"/>
  <c r="AL35" i="16"/>
  <c r="AM35" i="16" s="1"/>
  <c r="AN35" i="16" s="1"/>
  <c r="AL41" i="16"/>
  <c r="AM41" i="16" s="1"/>
  <c r="AN41" i="16" s="1"/>
  <c r="AL49" i="16"/>
  <c r="AM49" i="16" s="1"/>
  <c r="AN49" i="16" s="1"/>
  <c r="AL62" i="16"/>
  <c r="AM62" i="16" s="1"/>
  <c r="AN62" i="16" s="1"/>
  <c r="AL70" i="16"/>
  <c r="AM70" i="16" s="1"/>
  <c r="AN70" i="16" s="1"/>
  <c r="AL77" i="16"/>
  <c r="AM77" i="16" s="1"/>
  <c r="AN77" i="16" s="1"/>
  <c r="AL89" i="16"/>
  <c r="AM89" i="16" s="1"/>
  <c r="AN89" i="16" s="1"/>
  <c r="AL102" i="16"/>
  <c r="AM102" i="16" s="1"/>
  <c r="AN102" i="16" s="1"/>
  <c r="AL109" i="16"/>
  <c r="AM109" i="16" s="1"/>
  <c r="AN109" i="16" s="1"/>
  <c r="AL123" i="16"/>
  <c r="AM123" i="16" s="1"/>
  <c r="AN123" i="16" s="1"/>
  <c r="AL130" i="16"/>
  <c r="AM130" i="16" s="1"/>
  <c r="AN130" i="16" s="1"/>
  <c r="AL137" i="16"/>
  <c r="AM137" i="16" s="1"/>
  <c r="AN137" i="16" s="1"/>
  <c r="AL149" i="16"/>
  <c r="AM149" i="16" s="1"/>
  <c r="AN149" i="16" s="1"/>
  <c r="AL161" i="16"/>
  <c r="AM161" i="16" s="1"/>
  <c r="AN161" i="16" s="1"/>
  <c r="AL168" i="16"/>
  <c r="AM168" i="16" s="1"/>
  <c r="AN168" i="16" s="1"/>
  <c r="AL181" i="16"/>
  <c r="AM181" i="16" s="1"/>
  <c r="AN181" i="16" s="1"/>
  <c r="AL193" i="16"/>
  <c r="AM193" i="16" s="1"/>
  <c r="AN193" i="16" s="1"/>
  <c r="AL199" i="16"/>
  <c r="AM199" i="16" s="1"/>
  <c r="AN199" i="16" s="1"/>
  <c r="AL210" i="16"/>
  <c r="AM210" i="16" s="1"/>
  <c r="AN210" i="16" s="1"/>
  <c r="AL216" i="16"/>
  <c r="AM216" i="16" s="1"/>
  <c r="AN216" i="16" s="1"/>
  <c r="AL222" i="16"/>
  <c r="AM222" i="16" s="1"/>
  <c r="AN222" i="16" s="1"/>
  <c r="AL232" i="16"/>
  <c r="AM232" i="16" s="1"/>
  <c r="AN232" i="16" s="1"/>
  <c r="AL238" i="16"/>
  <c r="AM238" i="16" s="1"/>
  <c r="AN238" i="16" s="1"/>
  <c r="AL244" i="16"/>
  <c r="AM244" i="16" s="1"/>
  <c r="AN244" i="16" s="1"/>
  <c r="AL251" i="16"/>
  <c r="AM251" i="16" s="1"/>
  <c r="AN251" i="16" s="1"/>
  <c r="AL263" i="16"/>
  <c r="AM263" i="16" s="1"/>
  <c r="AN263" i="16" s="1"/>
  <c r="AL276" i="16"/>
  <c r="AM276" i="16" s="1"/>
  <c r="AN276" i="16" s="1"/>
  <c r="AL280" i="16"/>
  <c r="AM280" i="16" s="1"/>
  <c r="AN280" i="16" s="1"/>
  <c r="AL286" i="16"/>
  <c r="AM286" i="16" s="1"/>
  <c r="AN286" i="16" s="1"/>
  <c r="AL291" i="16"/>
  <c r="AM291" i="16" s="1"/>
  <c r="AN291" i="16" s="1"/>
  <c r="AL298" i="16"/>
  <c r="AM298" i="16" s="1"/>
  <c r="AN298" i="16" s="1"/>
  <c r="AL309" i="16"/>
  <c r="AM309" i="16" s="1"/>
  <c r="AN309" i="16" s="1"/>
  <c r="AL316" i="16"/>
  <c r="AM316" i="16" s="1"/>
  <c r="AN316" i="16" s="1"/>
  <c r="AL324" i="16"/>
  <c r="AM324" i="16" s="1"/>
  <c r="AN324" i="16" s="1"/>
  <c r="AL331" i="16"/>
  <c r="AM331" i="16" s="1"/>
  <c r="AN331" i="16" s="1"/>
  <c r="AL337" i="16"/>
  <c r="AM337" i="16" s="1"/>
  <c r="AN337" i="16" s="1"/>
  <c r="AL350" i="16"/>
  <c r="AM350" i="16" s="1"/>
  <c r="AN350" i="16" s="1"/>
  <c r="AL357" i="16"/>
  <c r="AM357" i="16" s="1"/>
  <c r="AN357" i="16" s="1"/>
  <c r="AL370" i="16"/>
  <c r="AM370" i="16" s="1"/>
  <c r="AN370" i="16" s="1"/>
  <c r="AL374" i="16"/>
  <c r="AM374" i="16" s="1"/>
  <c r="AN374" i="16" s="1"/>
  <c r="AL381" i="16"/>
  <c r="AM381" i="16" s="1"/>
  <c r="AN381" i="16" s="1"/>
  <c r="AL388" i="16"/>
  <c r="AM388" i="16" s="1"/>
  <c r="AN388" i="16" s="1"/>
  <c r="AL395" i="16"/>
  <c r="AM395" i="16" s="1"/>
  <c r="AN395" i="16" s="1"/>
  <c r="AL402" i="16"/>
  <c r="AM402" i="16" s="1"/>
  <c r="AN402" i="16" s="1"/>
  <c r="AL408" i="16"/>
  <c r="AM408" i="16" s="1"/>
  <c r="AN408" i="16" s="1"/>
  <c r="AL415" i="16"/>
  <c r="AM415" i="16" s="1"/>
  <c r="AN415" i="16" s="1"/>
  <c r="AL424" i="16"/>
  <c r="AM424" i="16" s="1"/>
  <c r="AN424" i="16" s="1"/>
  <c r="AL431" i="16"/>
  <c r="AM431" i="16" s="1"/>
  <c r="AN431" i="16" s="1"/>
  <c r="AL439" i="16"/>
  <c r="AM439" i="16" s="1"/>
  <c r="AN439" i="16" s="1"/>
  <c r="AL449" i="16"/>
  <c r="AM449" i="16" s="1"/>
  <c r="AN449" i="16" s="1"/>
  <c r="AL477" i="16"/>
  <c r="AM477" i="16" s="1"/>
  <c r="AN477" i="16" s="1"/>
  <c r="AL544" i="16"/>
  <c r="AM544" i="16" s="1"/>
  <c r="AN544" i="16" s="1"/>
  <c r="AL425" i="16"/>
  <c r="AM425" i="16" s="1"/>
  <c r="AN425" i="16" s="1"/>
  <c r="AL433" i="16"/>
  <c r="AM433" i="16" s="1"/>
  <c r="AN433" i="16" s="1"/>
  <c r="AL440" i="16"/>
  <c r="AM440" i="16" s="1"/>
  <c r="AN440" i="16" s="1"/>
  <c r="AL450" i="16"/>
  <c r="AM450" i="16" s="1"/>
  <c r="AN450" i="16" s="1"/>
  <c r="AL490" i="16"/>
  <c r="AM490" i="16" s="1"/>
  <c r="AN490" i="16" s="1"/>
  <c r="AL565" i="16"/>
  <c r="AM565" i="16" s="1"/>
  <c r="AN565" i="16" s="1"/>
  <c r="AL292" i="16"/>
  <c r="AM292" i="16" s="1"/>
  <c r="AN292" i="16" s="1"/>
  <c r="AL304" i="16"/>
  <c r="AM304" i="16" s="1"/>
  <c r="AN304" i="16" s="1"/>
  <c r="AL317" i="16"/>
  <c r="AM317" i="16" s="1"/>
  <c r="AN317" i="16" s="1"/>
  <c r="AL344" i="16"/>
  <c r="AM344" i="16" s="1"/>
  <c r="AN344" i="16" s="1"/>
  <c r="AL351" i="16"/>
  <c r="AM351" i="16" s="1"/>
  <c r="AN351" i="16" s="1"/>
  <c r="AL358" i="16"/>
  <c r="AM358" i="16" s="1"/>
  <c r="AN358" i="16" s="1"/>
  <c r="AL375" i="16"/>
  <c r="AM375" i="16" s="1"/>
  <c r="AN375" i="16" s="1"/>
  <c r="AL382" i="16"/>
  <c r="AM382" i="16" s="1"/>
  <c r="AN382" i="16" s="1"/>
  <c r="AL389" i="16"/>
  <c r="AM389" i="16" s="1"/>
  <c r="AN389" i="16" s="1"/>
  <c r="AL396" i="16"/>
  <c r="AM396" i="16" s="1"/>
  <c r="AN396" i="16" s="1"/>
  <c r="AL409" i="16"/>
  <c r="AM409" i="16" s="1"/>
  <c r="AN409" i="16" s="1"/>
  <c r="AL7" i="16"/>
  <c r="AM7" i="16" s="1"/>
  <c r="AN7" i="16" s="1"/>
  <c r="AL13" i="16"/>
  <c r="AM13" i="16" s="1"/>
  <c r="AN13" i="16" s="1"/>
  <c r="AL24" i="16"/>
  <c r="AM24" i="16" s="1"/>
  <c r="AN24" i="16" s="1"/>
  <c r="AL31" i="16"/>
  <c r="AM31" i="16" s="1"/>
  <c r="AN31" i="16" s="1"/>
  <c r="AL37" i="16"/>
  <c r="AM37" i="16" s="1"/>
  <c r="AN37" i="16" s="1"/>
  <c r="AL43" i="16"/>
  <c r="AM43" i="16" s="1"/>
  <c r="AN43" i="16" s="1"/>
  <c r="AL51" i="16"/>
  <c r="AM51" i="16" s="1"/>
  <c r="AN51" i="16" s="1"/>
  <c r="AL57" i="16"/>
  <c r="AM57" i="16" s="1"/>
  <c r="AN57" i="16" s="1"/>
  <c r="AL64" i="16"/>
  <c r="AM64" i="16" s="1"/>
  <c r="AN64" i="16" s="1"/>
  <c r="AL72" i="16"/>
  <c r="AM72" i="16" s="1"/>
  <c r="AN72" i="16" s="1"/>
  <c r="AL84" i="16"/>
  <c r="AM84" i="16" s="1"/>
  <c r="AN84" i="16" s="1"/>
  <c r="AL91" i="16"/>
  <c r="AM91" i="16" s="1"/>
  <c r="AN91" i="16" s="1"/>
  <c r="AL97" i="16"/>
  <c r="AM97" i="16" s="1"/>
  <c r="AN97" i="16" s="1"/>
  <c r="AL104" i="16"/>
  <c r="AM104" i="16" s="1"/>
  <c r="AN104" i="16" s="1"/>
  <c r="AL111" i="16"/>
  <c r="AM111" i="16" s="1"/>
  <c r="AN111" i="16" s="1"/>
  <c r="AL117" i="16"/>
  <c r="AM117" i="16" s="1"/>
  <c r="AN117" i="16" s="1"/>
  <c r="AL125" i="16"/>
  <c r="AM125" i="16" s="1"/>
  <c r="AN125" i="16" s="1"/>
  <c r="AL132" i="16"/>
  <c r="AM132" i="16" s="1"/>
  <c r="AN132" i="16" s="1"/>
  <c r="AL145" i="16"/>
  <c r="AM145" i="16" s="1"/>
  <c r="AN145" i="16" s="1"/>
  <c r="AL151" i="16"/>
  <c r="AM151" i="16" s="1"/>
  <c r="AN151" i="16" s="1"/>
  <c r="AL156" i="16"/>
  <c r="AM156" i="16" s="1"/>
  <c r="AN156" i="16" s="1"/>
  <c r="AL163" i="16"/>
  <c r="AM163" i="16" s="1"/>
  <c r="AN163" i="16" s="1"/>
  <c r="AL170" i="16"/>
  <c r="AM170" i="16" s="1"/>
  <c r="AN170" i="16" s="1"/>
  <c r="AL176" i="16"/>
  <c r="AM176" i="16" s="1"/>
  <c r="AN176" i="16" s="1"/>
  <c r="AL183" i="16"/>
  <c r="AM183" i="16" s="1"/>
  <c r="AN183" i="16" s="1"/>
  <c r="AL188" i="16"/>
  <c r="AM188" i="16" s="1"/>
  <c r="AN188" i="16" s="1"/>
  <c r="AL206" i="16"/>
  <c r="AM206" i="16" s="1"/>
  <c r="AN206" i="16" s="1"/>
  <c r="AL218" i="16"/>
  <c r="AM218" i="16" s="1"/>
  <c r="AN218" i="16" s="1"/>
  <c r="AL228" i="16"/>
  <c r="AM228" i="16" s="1"/>
  <c r="AN228" i="16" s="1"/>
  <c r="AL233" i="16"/>
  <c r="AM233" i="16" s="1"/>
  <c r="AN233" i="16" s="1"/>
  <c r="AL239" i="16"/>
  <c r="AM239" i="16" s="1"/>
  <c r="AN239" i="16" s="1"/>
  <c r="AL246" i="16"/>
  <c r="AM246" i="16" s="1"/>
  <c r="AN246" i="16" s="1"/>
  <c r="AL257" i="16"/>
  <c r="AM257" i="16" s="1"/>
  <c r="AN257" i="16" s="1"/>
  <c r="AL265" i="16"/>
  <c r="AM265" i="16" s="1"/>
  <c r="AN265" i="16" s="1"/>
  <c r="AL277" i="16"/>
  <c r="AM277" i="16" s="1"/>
  <c r="AN277" i="16" s="1"/>
  <c r="AL282" i="16"/>
  <c r="AM282" i="16" s="1"/>
  <c r="AN282" i="16" s="1"/>
  <c r="AL287" i="16"/>
  <c r="AM287" i="16" s="1"/>
  <c r="AN287" i="16" s="1"/>
  <c r="AL293" i="16"/>
  <c r="AM293" i="16" s="1"/>
  <c r="AN293" i="16" s="1"/>
  <c r="AL300" i="16"/>
  <c r="AM300" i="16" s="1"/>
  <c r="AN300" i="16" s="1"/>
  <c r="AL305" i="16"/>
  <c r="AM305" i="16" s="1"/>
  <c r="AN305" i="16" s="1"/>
  <c r="AL311" i="16"/>
  <c r="AM311" i="16" s="1"/>
  <c r="AN311" i="16" s="1"/>
  <c r="AL318" i="16"/>
  <c r="AM318" i="16" s="1"/>
  <c r="AN318" i="16" s="1"/>
  <c r="AL332" i="16"/>
  <c r="AM332" i="16" s="1"/>
  <c r="AN332" i="16" s="1"/>
  <c r="AL339" i="16"/>
  <c r="AM339" i="16" s="1"/>
  <c r="AN339" i="16" s="1"/>
  <c r="AL345" i="16"/>
  <c r="AM345" i="16" s="1"/>
  <c r="AN345" i="16" s="1"/>
  <c r="AL352" i="16"/>
  <c r="AM352" i="16" s="1"/>
  <c r="AN352" i="16" s="1"/>
  <c r="AL359" i="16"/>
  <c r="AM359" i="16" s="1"/>
  <c r="AN359" i="16" s="1"/>
  <c r="AL365" i="16"/>
  <c r="AM365" i="16" s="1"/>
  <c r="AN365" i="16" s="1"/>
  <c r="AL371" i="16"/>
  <c r="AM371" i="16" s="1"/>
  <c r="AN371" i="16" s="1"/>
  <c r="AL376" i="16"/>
  <c r="AM376" i="16" s="1"/>
  <c r="AN376" i="16" s="1"/>
  <c r="AL383" i="16"/>
  <c r="AM383" i="16" s="1"/>
  <c r="AN383" i="16" s="1"/>
  <c r="AL397" i="16"/>
  <c r="AM397" i="16" s="1"/>
  <c r="AN397" i="16" s="1"/>
  <c r="AL404" i="16"/>
  <c r="AM404" i="16" s="1"/>
  <c r="AN404" i="16" s="1"/>
  <c r="AL410" i="16"/>
  <c r="AM410" i="16" s="1"/>
  <c r="AN410" i="16" s="1"/>
  <c r="AL416" i="16"/>
  <c r="AM416" i="16" s="1"/>
  <c r="AN416" i="16" s="1"/>
  <c r="AL426" i="16"/>
  <c r="AM426" i="16" s="1"/>
  <c r="AN426" i="16" s="1"/>
  <c r="AL434" i="16"/>
  <c r="AM434" i="16" s="1"/>
  <c r="AN434" i="16" s="1"/>
  <c r="AL441" i="16"/>
  <c r="AM441" i="16" s="1"/>
  <c r="AN441" i="16" s="1"/>
  <c r="AL451" i="16"/>
  <c r="AM451" i="16" s="1"/>
  <c r="AN451" i="16" s="1"/>
  <c r="AL498" i="16"/>
  <c r="AM498" i="16" s="1"/>
  <c r="AN498" i="16" s="1"/>
  <c r="AL569" i="16"/>
  <c r="AM569" i="16" s="1"/>
  <c r="AN569" i="16" s="1"/>
  <c r="AL281" i="16"/>
  <c r="AM281" i="16" s="1"/>
  <c r="AN281" i="16" s="1"/>
  <c r="AL299" i="16"/>
  <c r="AM299" i="16" s="1"/>
  <c r="AN299" i="16" s="1"/>
  <c r="AL310" i="16"/>
  <c r="AM310" i="16" s="1"/>
  <c r="AN310" i="16" s="1"/>
  <c r="AL325" i="16"/>
  <c r="AM325" i="16" s="1"/>
  <c r="AN325" i="16" s="1"/>
  <c r="AL338" i="16"/>
  <c r="AM338" i="16" s="1"/>
  <c r="AN338" i="16" s="1"/>
  <c r="AL364" i="16"/>
  <c r="AM364" i="16" s="1"/>
  <c r="AN364" i="16" s="1"/>
  <c r="AL403" i="16"/>
  <c r="AM403" i="16" s="1"/>
  <c r="AN403" i="16" s="1"/>
  <c r="AL8" i="16"/>
  <c r="AM8" i="16" s="1"/>
  <c r="AN8" i="16" s="1"/>
  <c r="AL14" i="16"/>
  <c r="AM14" i="16" s="1"/>
  <c r="AN14" i="16" s="1"/>
  <c r="AL19" i="16"/>
  <c r="AM19" i="16" s="1"/>
  <c r="AN19" i="16" s="1"/>
  <c r="AL25" i="16"/>
  <c r="AM25" i="16" s="1"/>
  <c r="AN25" i="16" s="1"/>
  <c r="AL32" i="16"/>
  <c r="AM32" i="16" s="1"/>
  <c r="AN32" i="16" s="1"/>
  <c r="AL38" i="16"/>
  <c r="AM38" i="16" s="1"/>
  <c r="AN38" i="16" s="1"/>
  <c r="AL44" i="16"/>
  <c r="AM44" i="16" s="1"/>
  <c r="AN44" i="16" s="1"/>
  <c r="AL52" i="16"/>
  <c r="AM52" i="16" s="1"/>
  <c r="AN52" i="16" s="1"/>
  <c r="AL58" i="16"/>
  <c r="AM58" i="16" s="1"/>
  <c r="AN58" i="16" s="1"/>
  <c r="AL65" i="16"/>
  <c r="AM65" i="16" s="1"/>
  <c r="AN65" i="16" s="1"/>
  <c r="AL73" i="16"/>
  <c r="AM73" i="16" s="1"/>
  <c r="AN73" i="16" s="1"/>
  <c r="AL85" i="16"/>
  <c r="AM85" i="16" s="1"/>
  <c r="AN85" i="16" s="1"/>
  <c r="AL98" i="16"/>
  <c r="AM98" i="16" s="1"/>
  <c r="AN98" i="16" s="1"/>
  <c r="AL105" i="16"/>
  <c r="AM105" i="16" s="1"/>
  <c r="AN105" i="16" s="1"/>
  <c r="AL112" i="16"/>
  <c r="AM112" i="16" s="1"/>
  <c r="AN112" i="16" s="1"/>
  <c r="AL118" i="16"/>
  <c r="AM118" i="16" s="1"/>
  <c r="AN118" i="16" s="1"/>
  <c r="AL126" i="16"/>
  <c r="AM126" i="16" s="1"/>
  <c r="AN126" i="16" s="1"/>
  <c r="AL133" i="16"/>
  <c r="AM133" i="16" s="1"/>
  <c r="AN133" i="16" s="1"/>
  <c r="AL139" i="16"/>
  <c r="AM139" i="16" s="1"/>
  <c r="AN139" i="16" s="1"/>
  <c r="AL146" i="16"/>
  <c r="AM146" i="16" s="1"/>
  <c r="AN146" i="16" s="1"/>
  <c r="AL152" i="16"/>
  <c r="AM152" i="16" s="1"/>
  <c r="AN152" i="16" s="1"/>
  <c r="AL157" i="16"/>
  <c r="AM157" i="16" s="1"/>
  <c r="AN157" i="16" s="1"/>
  <c r="AL171" i="16"/>
  <c r="AM171" i="16" s="1"/>
  <c r="AN171" i="16" s="1"/>
  <c r="AL177" i="16"/>
  <c r="AM177" i="16" s="1"/>
  <c r="AN177" i="16" s="1"/>
  <c r="AL189" i="16"/>
  <c r="AM189" i="16" s="1"/>
  <c r="AN189" i="16" s="1"/>
  <c r="AL195" i="16"/>
  <c r="AM195" i="16" s="1"/>
  <c r="AN195" i="16" s="1"/>
  <c r="AL201" i="16"/>
  <c r="AM201" i="16" s="1"/>
  <c r="AN201" i="16" s="1"/>
  <c r="AL207" i="16"/>
  <c r="AM207" i="16" s="1"/>
  <c r="AN207" i="16" s="1"/>
  <c r="AL212" i="16"/>
  <c r="AM212" i="16" s="1"/>
  <c r="AN212" i="16" s="1"/>
  <c r="AL219" i="16"/>
  <c r="AM219" i="16" s="1"/>
  <c r="AN219" i="16" s="1"/>
  <c r="AL234" i="16"/>
  <c r="AM234" i="16" s="1"/>
  <c r="AN234" i="16" s="1"/>
  <c r="AL240" i="16"/>
  <c r="AM240" i="16" s="1"/>
  <c r="AN240" i="16" s="1"/>
  <c r="AL247" i="16"/>
  <c r="AM247" i="16" s="1"/>
  <c r="AN247" i="16" s="1"/>
  <c r="AL253" i="16"/>
  <c r="AM253" i="16" s="1"/>
  <c r="AN253" i="16" s="1"/>
  <c r="AL258" i="16"/>
  <c r="AM258" i="16" s="1"/>
  <c r="AN258" i="16" s="1"/>
  <c r="AL266" i="16"/>
  <c r="AM266" i="16" s="1"/>
  <c r="AN266" i="16" s="1"/>
  <c r="AL272" i="16"/>
  <c r="AM272" i="16" s="1"/>
  <c r="AN272" i="16" s="1"/>
  <c r="AL294" i="16"/>
  <c r="AM294" i="16" s="1"/>
  <c r="AN294" i="16" s="1"/>
  <c r="AL301" i="16"/>
  <c r="AM301" i="16" s="1"/>
  <c r="AN301" i="16" s="1"/>
  <c r="AL306" i="16"/>
  <c r="AM306" i="16" s="1"/>
  <c r="AN306" i="16" s="1"/>
  <c r="AL312" i="16"/>
  <c r="AM312" i="16" s="1"/>
  <c r="AN312" i="16" s="1"/>
  <c r="AL319" i="16"/>
  <c r="AM319" i="16" s="1"/>
  <c r="AN319" i="16" s="1"/>
  <c r="AL326" i="16"/>
  <c r="AM326" i="16" s="1"/>
  <c r="AN326" i="16" s="1"/>
  <c r="AL333" i="16"/>
  <c r="AM333" i="16" s="1"/>
  <c r="AN333" i="16" s="1"/>
  <c r="AL346" i="16"/>
  <c r="AM346" i="16" s="1"/>
  <c r="AN346" i="16" s="1"/>
  <c r="AL353" i="16"/>
  <c r="AM353" i="16" s="1"/>
  <c r="AN353" i="16" s="1"/>
  <c r="AL372" i="16"/>
  <c r="AM372" i="16" s="1"/>
  <c r="AN372" i="16" s="1"/>
  <c r="AL377" i="16"/>
  <c r="AM377" i="16" s="1"/>
  <c r="AN377" i="16" s="1"/>
  <c r="AL390" i="16"/>
  <c r="AM390" i="16" s="1"/>
  <c r="AN390" i="16" s="1"/>
  <c r="AL398" i="16"/>
  <c r="AM398" i="16" s="1"/>
  <c r="AN398" i="16" s="1"/>
  <c r="AL419" i="16"/>
  <c r="AM419" i="16" s="1"/>
  <c r="AN419" i="16" s="1"/>
  <c r="AL427" i="16"/>
  <c r="AM427" i="16" s="1"/>
  <c r="AN427" i="16" s="1"/>
  <c r="AL444" i="16"/>
  <c r="AM444" i="16" s="1"/>
  <c r="AN444" i="16" s="1"/>
  <c r="AL453" i="16"/>
  <c r="AM453" i="16" s="1"/>
  <c r="AN453" i="16" s="1"/>
  <c r="AL502" i="16"/>
  <c r="AM502" i="16" s="1"/>
  <c r="AN502" i="16" s="1"/>
  <c r="AL417" i="16"/>
  <c r="AM417" i="16" s="1"/>
  <c r="AN417" i="16" s="1"/>
  <c r="AL437" i="16"/>
  <c r="AM437" i="16" s="1"/>
  <c r="AN437" i="16" s="1"/>
  <c r="AL442" i="16"/>
  <c r="AM442" i="16" s="1"/>
  <c r="AN442" i="16" s="1"/>
  <c r="AL452" i="16"/>
  <c r="AM452" i="16" s="1"/>
  <c r="AN452" i="16" s="1"/>
  <c r="AL457" i="16"/>
  <c r="AM457" i="16" s="1"/>
  <c r="AN457" i="16" s="1"/>
  <c r="AL462" i="16"/>
  <c r="AM462" i="16" s="1"/>
  <c r="AN462" i="16" s="1"/>
  <c r="AL467" i="16"/>
  <c r="AM467" i="16" s="1"/>
  <c r="AN467" i="16" s="1"/>
  <c r="AL481" i="16"/>
  <c r="AM481" i="16" s="1"/>
  <c r="AN481" i="16" s="1"/>
  <c r="AL486" i="16"/>
  <c r="AM486" i="16" s="1"/>
  <c r="AN486" i="16" s="1"/>
  <c r="AL491" i="16"/>
  <c r="AM491" i="16" s="1"/>
  <c r="AN491" i="16" s="1"/>
  <c r="AL499" i="16"/>
  <c r="AM499" i="16" s="1"/>
  <c r="AN499" i="16" s="1"/>
  <c r="AL503" i="16"/>
  <c r="AM503" i="16" s="1"/>
  <c r="AN503" i="16" s="1"/>
  <c r="AL508" i="16"/>
  <c r="AM508" i="16" s="1"/>
  <c r="AN508" i="16" s="1"/>
  <c r="AL516" i="16"/>
  <c r="AM516" i="16" s="1"/>
  <c r="AN516" i="16" s="1"/>
  <c r="AL519" i="16"/>
  <c r="AM519" i="16" s="1"/>
  <c r="AN519" i="16" s="1"/>
  <c r="AL524" i="16"/>
  <c r="AM524" i="16" s="1"/>
  <c r="AN524" i="16" s="1"/>
  <c r="AL536" i="16"/>
  <c r="AM536" i="16" s="1"/>
  <c r="AN536" i="16" s="1"/>
  <c r="AL560" i="16"/>
  <c r="AM560" i="16" s="1"/>
  <c r="AN560" i="16" s="1"/>
  <c r="AL570" i="16"/>
  <c r="AM570" i="16" s="1"/>
  <c r="AN570" i="16" s="1"/>
  <c r="AL418" i="16"/>
  <c r="AM418" i="16" s="1"/>
  <c r="AN418" i="16" s="1"/>
  <c r="AL422" i="16"/>
  <c r="AM422" i="16" s="1"/>
  <c r="AN422" i="16" s="1"/>
  <c r="AL432" i="16"/>
  <c r="AM432" i="16" s="1"/>
  <c r="AN432" i="16" s="1"/>
  <c r="AL443" i="16"/>
  <c r="AM443" i="16" s="1"/>
  <c r="AN443" i="16" s="1"/>
  <c r="AL448" i="16"/>
  <c r="AM448" i="16" s="1"/>
  <c r="AN448" i="16" s="1"/>
  <c r="AL458" i="16"/>
  <c r="AM458" i="16" s="1"/>
  <c r="AN458" i="16" s="1"/>
  <c r="AL468" i="16"/>
  <c r="AM468" i="16" s="1"/>
  <c r="AN468" i="16" s="1"/>
  <c r="AL472" i="16"/>
  <c r="AM472" i="16" s="1"/>
  <c r="AN472" i="16" s="1"/>
  <c r="AL482" i="16"/>
  <c r="AM482" i="16" s="1"/>
  <c r="AN482" i="16" s="1"/>
  <c r="AL487" i="16"/>
  <c r="AM487" i="16" s="1"/>
  <c r="AN487" i="16" s="1"/>
  <c r="AL494" i="16"/>
  <c r="AM494" i="16" s="1"/>
  <c r="AN494" i="16" s="1"/>
  <c r="AL512" i="16"/>
  <c r="AM512" i="16" s="1"/>
  <c r="AN512" i="16" s="1"/>
  <c r="AL528" i="16"/>
  <c r="AM528" i="16" s="1"/>
  <c r="AN528" i="16" s="1"/>
  <c r="AL541" i="16"/>
  <c r="AM541" i="16" s="1"/>
  <c r="AN541" i="16" s="1"/>
  <c r="AL549" i="16"/>
  <c r="AM549" i="16" s="1"/>
  <c r="AN549" i="16" s="1"/>
  <c r="AL553" i="16"/>
  <c r="AM553" i="16" s="1"/>
  <c r="AN553" i="16" s="1"/>
  <c r="AL557" i="16"/>
  <c r="AM557" i="16" s="1"/>
  <c r="AN557" i="16" s="1"/>
  <c r="AL561" i="16"/>
  <c r="AM561" i="16" s="1"/>
  <c r="AN561" i="16" s="1"/>
  <c r="AL571" i="16"/>
  <c r="AM571" i="16" s="1"/>
  <c r="AN571" i="16" s="1"/>
  <c r="AL459" i="16"/>
  <c r="AM459" i="16" s="1"/>
  <c r="AN459" i="16" s="1"/>
  <c r="AL463" i="16"/>
  <c r="AM463" i="16" s="1"/>
  <c r="AN463" i="16" s="1"/>
  <c r="AL473" i="16"/>
  <c r="AM473" i="16" s="1"/>
  <c r="AN473" i="16" s="1"/>
  <c r="AL478" i="16"/>
  <c r="AM478" i="16" s="1"/>
  <c r="AN478" i="16" s="1"/>
  <c r="AL483" i="16"/>
  <c r="AM483" i="16" s="1"/>
  <c r="AN483" i="16" s="1"/>
  <c r="AL500" i="16"/>
  <c r="AM500" i="16" s="1"/>
  <c r="AN500" i="16" s="1"/>
  <c r="AL504" i="16"/>
  <c r="AM504" i="16" s="1"/>
  <c r="AN504" i="16" s="1"/>
  <c r="AL513" i="16"/>
  <c r="AM513" i="16" s="1"/>
  <c r="AN513" i="16" s="1"/>
  <c r="AL520" i="16"/>
  <c r="AM520" i="16" s="1"/>
  <c r="AN520" i="16" s="1"/>
  <c r="AL529" i="16"/>
  <c r="AM529" i="16" s="1"/>
  <c r="AN529" i="16" s="1"/>
  <c r="AL533" i="16"/>
  <c r="AM533" i="16" s="1"/>
  <c r="AN533" i="16" s="1"/>
  <c r="AL537" i="16"/>
  <c r="AM537" i="16" s="1"/>
  <c r="AN537" i="16" s="1"/>
  <c r="AL545" i="16"/>
  <c r="AM545" i="16" s="1"/>
  <c r="AN545" i="16" s="1"/>
  <c r="AL554" i="16"/>
  <c r="AM554" i="16" s="1"/>
  <c r="AN554" i="16" s="1"/>
  <c r="AL562" i="16"/>
  <c r="AM562" i="16" s="1"/>
  <c r="AN562" i="16" s="1"/>
  <c r="AL566" i="16"/>
  <c r="AM566" i="16" s="1"/>
  <c r="AN566" i="16" s="1"/>
  <c r="AL469" i="16"/>
  <c r="AM469" i="16" s="1"/>
  <c r="AN469" i="16" s="1"/>
  <c r="AL474" i="16"/>
  <c r="AM474" i="16" s="1"/>
  <c r="AN474" i="16" s="1"/>
  <c r="AL479" i="16"/>
  <c r="AM479" i="16" s="1"/>
  <c r="AN479" i="16" s="1"/>
  <c r="AL484" i="16"/>
  <c r="AM484" i="16" s="1"/>
  <c r="AN484" i="16" s="1"/>
  <c r="AL488" i="16"/>
  <c r="AM488" i="16" s="1"/>
  <c r="AN488" i="16" s="1"/>
  <c r="AL492" i="16"/>
  <c r="AM492" i="16" s="1"/>
  <c r="AN492" i="16" s="1"/>
  <c r="AL495" i="16"/>
  <c r="AM495" i="16" s="1"/>
  <c r="AN495" i="16" s="1"/>
  <c r="AL509" i="16"/>
  <c r="AM509" i="16" s="1"/>
  <c r="AN509" i="16" s="1"/>
  <c r="AL514" i="16"/>
  <c r="AM514" i="16" s="1"/>
  <c r="AN514" i="16" s="1"/>
  <c r="AL517" i="16"/>
  <c r="AM517" i="16" s="1"/>
  <c r="AN517" i="16" s="1"/>
  <c r="AL521" i="16"/>
  <c r="AM521" i="16" s="1"/>
  <c r="AN521" i="16" s="1"/>
  <c r="AL525" i="16"/>
  <c r="AM525" i="16" s="1"/>
  <c r="AN525" i="16" s="1"/>
  <c r="AL530" i="16"/>
  <c r="AM530" i="16" s="1"/>
  <c r="AN530" i="16" s="1"/>
  <c r="AL538" i="16"/>
  <c r="AM538" i="16" s="1"/>
  <c r="AN538" i="16" s="1"/>
  <c r="AL542" i="16"/>
  <c r="AM542" i="16" s="1"/>
  <c r="AN542" i="16" s="1"/>
  <c r="AL546" i="16"/>
  <c r="AM546" i="16" s="1"/>
  <c r="AN546" i="16" s="1"/>
  <c r="AL550" i="16"/>
  <c r="AM550" i="16" s="1"/>
  <c r="AN550" i="16" s="1"/>
  <c r="AL555" i="16"/>
  <c r="AM555" i="16" s="1"/>
  <c r="AN555" i="16" s="1"/>
  <c r="AL567" i="16"/>
  <c r="AM567" i="16" s="1"/>
  <c r="AN567" i="16" s="1"/>
  <c r="AL572" i="16"/>
  <c r="AM572" i="16" s="1"/>
  <c r="AN572" i="16" s="1"/>
  <c r="AL464" i="16"/>
  <c r="AM464" i="16" s="1"/>
  <c r="AN464" i="16" s="1"/>
  <c r="AL522" i="16"/>
  <c r="AM522" i="16" s="1"/>
  <c r="AN522" i="16" s="1"/>
  <c r="AL531" i="16"/>
  <c r="AM531" i="16" s="1"/>
  <c r="AN531" i="16" s="1"/>
  <c r="AL534" i="16"/>
  <c r="AM534" i="16" s="1"/>
  <c r="AN534" i="16" s="1"/>
  <c r="AL551" i="16"/>
  <c r="AM551" i="16" s="1"/>
  <c r="AN551" i="16" s="1"/>
  <c r="AL558" i="16"/>
  <c r="AM558" i="16" s="1"/>
  <c r="AN558" i="16" s="1"/>
  <c r="AL563" i="16"/>
  <c r="AM563" i="16" s="1"/>
  <c r="AN563" i="16" s="1"/>
  <c r="AL573" i="16"/>
  <c r="AM573" i="16" s="1"/>
  <c r="AN573" i="16" s="1"/>
  <c r="AL460" i="16"/>
  <c r="AM460" i="16" s="1"/>
  <c r="AN460" i="16" s="1"/>
  <c r="AL465" i="16"/>
  <c r="AM465" i="16" s="1"/>
  <c r="AN465" i="16" s="1"/>
  <c r="AL475" i="16"/>
  <c r="AM475" i="16" s="1"/>
  <c r="AN475" i="16" s="1"/>
  <c r="AL480" i="16"/>
  <c r="AM480" i="16" s="1"/>
  <c r="AN480" i="16" s="1"/>
  <c r="AL496" i="16"/>
  <c r="AM496" i="16" s="1"/>
  <c r="AN496" i="16" s="1"/>
  <c r="AL501" i="16"/>
  <c r="AM501" i="16" s="1"/>
  <c r="AN501" i="16" s="1"/>
  <c r="AL505" i="16"/>
  <c r="AM505" i="16" s="1"/>
  <c r="AN505" i="16" s="1"/>
  <c r="AL510" i="16"/>
  <c r="AM510" i="16" s="1"/>
  <c r="AN510" i="16" s="1"/>
  <c r="AL515" i="16"/>
  <c r="AM515" i="16" s="1"/>
  <c r="AN515" i="16" s="1"/>
  <c r="AL539" i="16"/>
  <c r="AM539" i="16" s="1"/>
  <c r="AN539" i="16" s="1"/>
  <c r="AL543" i="16"/>
  <c r="AM543" i="16" s="1"/>
  <c r="AN543" i="16" s="1"/>
  <c r="AL547" i="16"/>
  <c r="AM547" i="16" s="1"/>
  <c r="AN547" i="16" s="1"/>
  <c r="AL568" i="16"/>
  <c r="AM568" i="16" s="1"/>
  <c r="AN568" i="16" s="1"/>
  <c r="AL574" i="16"/>
  <c r="AM574" i="16" s="1"/>
  <c r="AN574" i="16" s="1"/>
  <c r="AL461" i="16"/>
  <c r="AM461" i="16" s="1"/>
  <c r="AN461" i="16" s="1"/>
  <c r="AL466" i="16"/>
  <c r="AM466" i="16" s="1"/>
  <c r="AN466" i="16" s="1"/>
  <c r="AL470" i="16"/>
  <c r="AM470" i="16" s="1"/>
  <c r="AN470" i="16" s="1"/>
  <c r="AL476" i="16"/>
  <c r="AM476" i="16" s="1"/>
  <c r="AN476" i="16" s="1"/>
  <c r="AL485" i="16"/>
  <c r="AM485" i="16" s="1"/>
  <c r="AN485" i="16" s="1"/>
  <c r="AL489" i="16"/>
  <c r="AM489" i="16" s="1"/>
  <c r="AN489" i="16" s="1"/>
  <c r="AL493" i="16"/>
  <c r="AM493" i="16" s="1"/>
  <c r="AN493" i="16" s="1"/>
  <c r="AL497" i="16"/>
  <c r="AM497" i="16" s="1"/>
  <c r="AN497" i="16" s="1"/>
  <c r="AL506" i="16"/>
  <c r="AM506" i="16" s="1"/>
  <c r="AN506" i="16" s="1"/>
  <c r="AL518" i="16"/>
  <c r="AM518" i="16" s="1"/>
  <c r="AN518" i="16" s="1"/>
  <c r="AL523" i="16"/>
  <c r="AM523" i="16" s="1"/>
  <c r="AN523" i="16" s="1"/>
  <c r="AL526" i="16"/>
  <c r="AM526" i="16" s="1"/>
  <c r="AN526" i="16" s="1"/>
  <c r="AL535" i="16"/>
  <c r="AM535" i="16" s="1"/>
  <c r="AN535" i="16" s="1"/>
  <c r="AL540" i="16"/>
  <c r="AM540" i="16" s="1"/>
  <c r="AN540" i="16" s="1"/>
  <c r="AL548" i="16"/>
  <c r="AM548" i="16" s="1"/>
  <c r="AN548" i="16" s="1"/>
  <c r="AL552" i="16"/>
  <c r="AM552" i="16" s="1"/>
  <c r="AN552" i="16" s="1"/>
  <c r="AL556" i="16"/>
  <c r="AM556" i="16" s="1"/>
  <c r="AN556" i="16" s="1"/>
  <c r="AL559" i="16"/>
  <c r="AM559" i="16" s="1"/>
  <c r="AN559" i="16" s="1"/>
  <c r="AJ1251" i="5" l="1"/>
  <c r="AJ1524" i="5"/>
  <c r="CG2075" i="5"/>
  <c r="B2209" i="5" s="1"/>
  <c r="CF2075" i="5"/>
  <c r="B2931" i="5"/>
  <c r="B3266" i="5"/>
  <c r="AL5286" i="5" l="1"/>
  <c r="B5304" i="5" s="1"/>
  <c r="B5303" i="5"/>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<sst xmlns="http://schemas.openxmlformats.org/spreadsheetml/2006/main" count="20975" uniqueCount="9586">
  <si>
    <t>CENSO NACIONAL DE GOBIERNOS
ESTATALES 2024</t>
  </si>
  <si>
    <t>Módulo 1.
Administración Pública de la entidad federativa</t>
  </si>
  <si>
    <t>Sección V. Control interno y anticorrupción</t>
  </si>
  <si>
    <t>Índice</t>
  </si>
  <si>
    <t>Entidad:</t>
  </si>
  <si>
    <t>Clave:</t>
  </si>
  <si>
    <t>Presentación</t>
  </si>
  <si>
    <t>Informantes</t>
  </si>
  <si>
    <t>Participantes</t>
  </si>
  <si>
    <t>Preguntas 5.1 a 5.38</t>
  </si>
  <si>
    <t>Complemento 1. Perfil de las personas titulares de las unidades administrativas o áreas de la Secretaría de la Contraloría u homóloga que fungen como autoridades en materia de responsabilidades administrativas</t>
  </si>
  <si>
    <t>Complemento 2. Perfil de las personas titulares de los órganos internos de control u homólogos</t>
  </si>
  <si>
    <t>Complemento 3. Competencia institucional de los órganos internos de control u homólogos</t>
  </si>
  <si>
    <t>Complemento 4. Denuncias recibidas en contra del personal de las instituciones de la Administración Pública de la entidad federativa</t>
  </si>
  <si>
    <t>Complemento 5. Auditorías aplicadas a las instituciones de la Administración Pública de la entidad federativa</t>
  </si>
  <si>
    <t>Glosario</t>
  </si>
  <si>
    <t>Entidad</t>
  </si>
  <si>
    <t>Clave a 3 dígitos</t>
  </si>
  <si>
    <t>Municipio</t>
  </si>
  <si>
    <t>Clave a 5 dígitos</t>
  </si>
  <si>
    <t>201</t>
  </si>
  <si>
    <t>202</t>
  </si>
  <si>
    <t>203</t>
  </si>
  <si>
    <t>204</t>
  </si>
  <si>
    <t>205</t>
  </si>
  <si>
    <t>206</t>
  </si>
  <si>
    <t>207</t>
  </si>
  <si>
    <t>208</t>
  </si>
  <si>
    <t>209</t>
  </si>
  <si>
    <t>210</t>
  </si>
  <si>
    <t>211</t>
  </si>
  <si>
    <t>212</t>
  </si>
  <si>
    <t>213</t>
  </si>
  <si>
    <t>214</t>
  </si>
  <si>
    <t>215</t>
  </si>
  <si>
    <t>216</t>
  </si>
  <si>
    <t>217</t>
  </si>
  <si>
    <t>218</t>
  </si>
  <si>
    <t>219</t>
  </si>
  <si>
    <t>220</t>
  </si>
  <si>
    <t>221</t>
  </si>
  <si>
    <t>222</t>
  </si>
  <si>
    <t>223</t>
  </si>
  <si>
    <t>224</t>
  </si>
  <si>
    <t>225</t>
  </si>
  <si>
    <t>226</t>
  </si>
  <si>
    <t>227</t>
  </si>
  <si>
    <t>228</t>
  </si>
  <si>
    <t>229</t>
  </si>
  <si>
    <t>230</t>
  </si>
  <si>
    <t>231</t>
  </si>
  <si>
    <t>232</t>
  </si>
  <si>
    <t>Aguascalientes</t>
  </si>
  <si>
    <t>01001</t>
  </si>
  <si>
    <t>02001</t>
  </si>
  <si>
    <t>03001</t>
  </si>
  <si>
    <t>04001</t>
  </si>
  <si>
    <t>05001</t>
  </si>
  <si>
    <t>06001</t>
  </si>
  <si>
    <t>07001</t>
  </si>
  <si>
    <t>08001</t>
  </si>
  <si>
    <t>09002</t>
  </si>
  <si>
    <t>10001</t>
  </si>
  <si>
    <t>11001</t>
  </si>
  <si>
    <t>12001</t>
  </si>
  <si>
    <t>13001</t>
  </si>
  <si>
    <t>14001</t>
  </si>
  <si>
    <t>15001</t>
  </si>
  <si>
    <t>16001</t>
  </si>
  <si>
    <t>17001</t>
  </si>
  <si>
    <t>18001</t>
  </si>
  <si>
    <t>19001</t>
  </si>
  <si>
    <t>20001</t>
  </si>
  <si>
    <t>21001</t>
  </si>
  <si>
    <t>22001</t>
  </si>
  <si>
    <t>23001</t>
  </si>
  <si>
    <t>24001</t>
  </si>
  <si>
    <t>25001</t>
  </si>
  <si>
    <t>26001</t>
  </si>
  <si>
    <t>27001</t>
  </si>
  <si>
    <t>28001</t>
  </si>
  <si>
    <t>29001</t>
  </si>
  <si>
    <t>30001</t>
  </si>
  <si>
    <t>31001</t>
  </si>
  <si>
    <t>32001</t>
  </si>
  <si>
    <t>Ensenada</t>
  </si>
  <si>
    <t>Comondú</t>
  </si>
  <si>
    <t>Calkiní</t>
  </si>
  <si>
    <t>Abasolo</t>
  </si>
  <si>
    <t>Armería</t>
  </si>
  <si>
    <t>Acacoyagua</t>
  </si>
  <si>
    <t>Ahumada</t>
  </si>
  <si>
    <t>Azcapotzalco</t>
  </si>
  <si>
    <t>Canatlán</t>
  </si>
  <si>
    <t>Acapulco de Juárez</t>
  </si>
  <si>
    <t>Acatlán</t>
  </si>
  <si>
    <t>Acatic</t>
  </si>
  <si>
    <t>Acambay de Ruíz Castañeda</t>
  </si>
  <si>
    <t>Acuitzio</t>
  </si>
  <si>
    <t>Amacuzac</t>
  </si>
  <si>
    <t>Acaponeta</t>
  </si>
  <si>
    <t>Abejones</t>
  </si>
  <si>
    <t>Acajete</t>
  </si>
  <si>
    <t>Amealco de Bonfil</t>
  </si>
  <si>
    <t>Cozumel</t>
  </si>
  <si>
    <t>Ahualulco del Sonido 13</t>
  </si>
  <si>
    <t>Ahome</t>
  </si>
  <si>
    <t>Aconchi</t>
  </si>
  <si>
    <t>Balancán</t>
  </si>
  <si>
    <t>Amaxac de Guerrero</t>
  </si>
  <si>
    <t>Abalá</t>
  </si>
  <si>
    <t>Apozol</t>
  </si>
  <si>
    <t>Baja California</t>
  </si>
  <si>
    <t>01002</t>
  </si>
  <si>
    <t>02002</t>
  </si>
  <si>
    <t>03002</t>
  </si>
  <si>
    <t>04002</t>
  </si>
  <si>
    <t>05002</t>
  </si>
  <si>
    <t>06002</t>
  </si>
  <si>
    <t>07002</t>
  </si>
  <si>
    <t>08002</t>
  </si>
  <si>
    <t>09003</t>
  </si>
  <si>
    <t>10002</t>
  </si>
  <si>
    <t>11002</t>
  </si>
  <si>
    <t>12002</t>
  </si>
  <si>
    <t>13002</t>
  </si>
  <si>
    <t>14002</t>
  </si>
  <si>
    <t>15002</t>
  </si>
  <si>
    <t>16002</t>
  </si>
  <si>
    <t>17002</t>
  </si>
  <si>
    <t>18002</t>
  </si>
  <si>
    <t>19002</t>
  </si>
  <si>
    <t>20002</t>
  </si>
  <si>
    <t>21002</t>
  </si>
  <si>
    <t>22002</t>
  </si>
  <si>
    <t>23002</t>
  </si>
  <si>
    <t>24002</t>
  </si>
  <si>
    <t>25002</t>
  </si>
  <si>
    <t>26002</t>
  </si>
  <si>
    <t>27002</t>
  </si>
  <si>
    <t>28002</t>
  </si>
  <si>
    <t>29002</t>
  </si>
  <si>
    <t>30002</t>
  </si>
  <si>
    <t>31002</t>
  </si>
  <si>
    <t>32002</t>
  </si>
  <si>
    <t>Asientos</t>
  </si>
  <si>
    <t>Mexicali</t>
  </si>
  <si>
    <t>Mulegé</t>
  </si>
  <si>
    <t>Campeche</t>
  </si>
  <si>
    <t>Acuña</t>
  </si>
  <si>
    <t>Colima</t>
  </si>
  <si>
    <t>Acala</t>
  </si>
  <si>
    <t>Aldama</t>
  </si>
  <si>
    <t>Coyoacán</t>
  </si>
  <si>
    <t>Canelas</t>
  </si>
  <si>
    <t>Acámbaro</t>
  </si>
  <si>
    <t>Ahuacuotzingo</t>
  </si>
  <si>
    <t>Acaxochitlán</t>
  </si>
  <si>
    <t>Acatlán de Juárez</t>
  </si>
  <si>
    <t>Acolman</t>
  </si>
  <si>
    <t>Aguililla</t>
  </si>
  <si>
    <t>Atlatlahucan</t>
  </si>
  <si>
    <t>Ahuacatlán</t>
  </si>
  <si>
    <t>Agualeguas</t>
  </si>
  <si>
    <t>Acatlán de Pérez Figueroa</t>
  </si>
  <si>
    <t>Acateno</t>
  </si>
  <si>
    <t>Pinal de Amoles</t>
  </si>
  <si>
    <t>Felipe Carrillo Puerto</t>
  </si>
  <si>
    <t>Alaquines</t>
  </si>
  <si>
    <t>Angostura</t>
  </si>
  <si>
    <t>Agua Prieta</t>
  </si>
  <si>
    <t>Cárdenas</t>
  </si>
  <si>
    <t>Apetatitlán de Antonio Carvajal</t>
  </si>
  <si>
    <t>Acanceh</t>
  </si>
  <si>
    <t>Apulco</t>
  </si>
  <si>
    <t>Baja California Sur</t>
  </si>
  <si>
    <t>01003</t>
  </si>
  <si>
    <t>02003</t>
  </si>
  <si>
    <t>03003</t>
  </si>
  <si>
    <t>04003</t>
  </si>
  <si>
    <t>05003</t>
  </si>
  <si>
    <t>06003</t>
  </si>
  <si>
    <t>07003</t>
  </si>
  <si>
    <t>08003</t>
  </si>
  <si>
    <t>09004</t>
  </si>
  <si>
    <t>10003</t>
  </si>
  <si>
    <t>11003</t>
  </si>
  <si>
    <t>12003</t>
  </si>
  <si>
    <t>13003</t>
  </si>
  <si>
    <t>14003</t>
  </si>
  <si>
    <t>15003</t>
  </si>
  <si>
    <t>16003</t>
  </si>
  <si>
    <t>17003</t>
  </si>
  <si>
    <t>18003</t>
  </si>
  <si>
    <t>19003</t>
  </si>
  <si>
    <t>20003</t>
  </si>
  <si>
    <t>21003</t>
  </si>
  <si>
    <t>22003</t>
  </si>
  <si>
    <t>23003</t>
  </si>
  <si>
    <t>24003</t>
  </si>
  <si>
    <t>25003</t>
  </si>
  <si>
    <t>26003</t>
  </si>
  <si>
    <t>27003</t>
  </si>
  <si>
    <t>28003</t>
  </si>
  <si>
    <t>29003</t>
  </si>
  <si>
    <t>30003</t>
  </si>
  <si>
    <t>31003</t>
  </si>
  <si>
    <t>32003</t>
  </si>
  <si>
    <t>Calvillo</t>
  </si>
  <si>
    <t>Tecate</t>
  </si>
  <si>
    <t>La Paz</t>
  </si>
  <si>
    <t>Carmen</t>
  </si>
  <si>
    <t>Allende</t>
  </si>
  <si>
    <t>Comala</t>
  </si>
  <si>
    <t>Acapetahua</t>
  </si>
  <si>
    <t>Cuajimalpa de Morelos</t>
  </si>
  <si>
    <t>Coneto de Comonfort</t>
  </si>
  <si>
    <t>San Miguel de Allende</t>
  </si>
  <si>
    <t>Ajuchitlán del Progreso</t>
  </si>
  <si>
    <t>Actopan</t>
  </si>
  <si>
    <t>Ahualulco de Mercado</t>
  </si>
  <si>
    <t>Aculco</t>
  </si>
  <si>
    <t>Álvaro Obregón</t>
  </si>
  <si>
    <t>Axochiapan</t>
  </si>
  <si>
    <t>Amatlán de Cañas</t>
  </si>
  <si>
    <t>Los Aldamas</t>
  </si>
  <si>
    <t>Asunción Cacalotepec</t>
  </si>
  <si>
    <t>Arroyo Seco</t>
  </si>
  <si>
    <t>Isla Mujeres</t>
  </si>
  <si>
    <t>Aquismón</t>
  </si>
  <si>
    <t>Badiraguato</t>
  </si>
  <si>
    <t>Álamos</t>
  </si>
  <si>
    <t>Centla</t>
  </si>
  <si>
    <t>Altamira</t>
  </si>
  <si>
    <t>Atlangatepec</t>
  </si>
  <si>
    <t>Acayucan</t>
  </si>
  <si>
    <t>Akil</t>
  </si>
  <si>
    <t>Atolinga</t>
  </si>
  <si>
    <t>01004</t>
  </si>
  <si>
    <t>02004</t>
  </si>
  <si>
    <t>03008</t>
  </si>
  <si>
    <t>04004</t>
  </si>
  <si>
    <t>05004</t>
  </si>
  <si>
    <t>06004</t>
  </si>
  <si>
    <t>07004</t>
  </si>
  <si>
    <t>08004</t>
  </si>
  <si>
    <t>09005</t>
  </si>
  <si>
    <t>10004</t>
  </si>
  <si>
    <t>11004</t>
  </si>
  <si>
    <t>12004</t>
  </si>
  <si>
    <t>13004</t>
  </si>
  <si>
    <t>14004</t>
  </si>
  <si>
    <t>15004</t>
  </si>
  <si>
    <t>16004</t>
  </si>
  <si>
    <t>17004</t>
  </si>
  <si>
    <t>18004</t>
  </si>
  <si>
    <t>19004</t>
  </si>
  <si>
    <t>20004</t>
  </si>
  <si>
    <t>21004</t>
  </si>
  <si>
    <t>22004</t>
  </si>
  <si>
    <t>23004</t>
  </si>
  <si>
    <t>24004</t>
  </si>
  <si>
    <t>25004</t>
  </si>
  <si>
    <t>26004</t>
  </si>
  <si>
    <t>27004</t>
  </si>
  <si>
    <t>28004</t>
  </si>
  <si>
    <t>29004</t>
  </si>
  <si>
    <t>30004</t>
  </si>
  <si>
    <t>31004</t>
  </si>
  <si>
    <t>32004</t>
  </si>
  <si>
    <t>Cosío</t>
  </si>
  <si>
    <t>Tijuana</t>
  </si>
  <si>
    <t>Los Cabos</t>
  </si>
  <si>
    <t>Champotón</t>
  </si>
  <si>
    <t>Arteaga</t>
  </si>
  <si>
    <t>Coquimatlán</t>
  </si>
  <si>
    <t>Altamirano</t>
  </si>
  <si>
    <t>Aquiles Serdán</t>
  </si>
  <si>
    <t>Gustavo A. Madero</t>
  </si>
  <si>
    <t>Cuencamé</t>
  </si>
  <si>
    <t>Apaseo el Alto</t>
  </si>
  <si>
    <t>Alcozauca de Guerrero</t>
  </si>
  <si>
    <t>Agua Blanca de Iturbide</t>
  </si>
  <si>
    <t>Amacueca</t>
  </si>
  <si>
    <t>Almoloya de Alquisiras</t>
  </si>
  <si>
    <t>Angamacutiro</t>
  </si>
  <si>
    <t>Ayala</t>
  </si>
  <si>
    <t>Compostela</t>
  </si>
  <si>
    <t>Asunción Cuyotepeji</t>
  </si>
  <si>
    <t>Acatzingo</t>
  </si>
  <si>
    <t>Cadereyta de Montes</t>
  </si>
  <si>
    <t>Othón P. Blanco</t>
  </si>
  <si>
    <t>Armadillo de los Infante</t>
  </si>
  <si>
    <t>Concordia</t>
  </si>
  <si>
    <t>Altar</t>
  </si>
  <si>
    <t>Centro</t>
  </si>
  <si>
    <t>Antiguo Morelos</t>
  </si>
  <si>
    <t>Atltzayanca</t>
  </si>
  <si>
    <t>Baca</t>
  </si>
  <si>
    <t>Benito Juárez</t>
  </si>
  <si>
    <t>Coahuila de Zaragoza</t>
  </si>
  <si>
    <t>01005</t>
  </si>
  <si>
    <t>02005</t>
  </si>
  <si>
    <t>03009</t>
  </si>
  <si>
    <t>04005</t>
  </si>
  <si>
    <t>05005</t>
  </si>
  <si>
    <t>06005</t>
  </si>
  <si>
    <t>07005</t>
  </si>
  <si>
    <t>08005</t>
  </si>
  <si>
    <t>09006</t>
  </si>
  <si>
    <t>10005</t>
  </si>
  <si>
    <t>11005</t>
  </si>
  <si>
    <t>12005</t>
  </si>
  <si>
    <t>13005</t>
  </si>
  <si>
    <t>14005</t>
  </si>
  <si>
    <t>15005</t>
  </si>
  <si>
    <t>16005</t>
  </si>
  <si>
    <t>17005</t>
  </si>
  <si>
    <t>18005</t>
  </si>
  <si>
    <t>19005</t>
  </si>
  <si>
    <t>20005</t>
  </si>
  <si>
    <t>21005</t>
  </si>
  <si>
    <t>22005</t>
  </si>
  <si>
    <t>23005</t>
  </si>
  <si>
    <t>24005</t>
  </si>
  <si>
    <t>25005</t>
  </si>
  <si>
    <t>26005</t>
  </si>
  <si>
    <t>27005</t>
  </si>
  <si>
    <t>28005</t>
  </si>
  <si>
    <t>29005</t>
  </si>
  <si>
    <t>30005</t>
  </si>
  <si>
    <t>31005</t>
  </si>
  <si>
    <t>32005</t>
  </si>
  <si>
    <t>Jesús María</t>
  </si>
  <si>
    <t>Playas de Rosarito</t>
  </si>
  <si>
    <t>Loreto</t>
  </si>
  <si>
    <t>Hecelchakán</t>
  </si>
  <si>
    <t>Candela</t>
  </si>
  <si>
    <t>Cuauhtémoc</t>
  </si>
  <si>
    <t>Amatán</t>
  </si>
  <si>
    <t>Ascensión</t>
  </si>
  <si>
    <t>Iztacalco</t>
  </si>
  <si>
    <t>Durango</t>
  </si>
  <si>
    <t>Apaseo el Grande</t>
  </si>
  <si>
    <t>Alpoyeca</t>
  </si>
  <si>
    <t>Ajacuba</t>
  </si>
  <si>
    <t>Amatitán</t>
  </si>
  <si>
    <t>Almoloya de Juárez</t>
  </si>
  <si>
    <t>Angangueo</t>
  </si>
  <si>
    <t>Coatlán del Río</t>
  </si>
  <si>
    <t>Huajicori</t>
  </si>
  <si>
    <t>Anáhuac</t>
  </si>
  <si>
    <t>Asunción Ixtaltepec</t>
  </si>
  <si>
    <t>Acteopan</t>
  </si>
  <si>
    <t>Colón</t>
  </si>
  <si>
    <t>Cosalá</t>
  </si>
  <si>
    <t>Arivechi</t>
  </si>
  <si>
    <t>Comalcalco</t>
  </si>
  <si>
    <t>Burgos</t>
  </si>
  <si>
    <t>Apizaco</t>
  </si>
  <si>
    <t>Acula</t>
  </si>
  <si>
    <t>Bokobá</t>
  </si>
  <si>
    <t>Calera</t>
  </si>
  <si>
    <t>01006</t>
  </si>
  <si>
    <t>02006</t>
  </si>
  <si>
    <t>03099</t>
  </si>
  <si>
    <t>04006</t>
  </si>
  <si>
    <t>05006</t>
  </si>
  <si>
    <t>06006</t>
  </si>
  <si>
    <t>07006</t>
  </si>
  <si>
    <t>08006</t>
  </si>
  <si>
    <t>09007</t>
  </si>
  <si>
    <t>10006</t>
  </si>
  <si>
    <t>11006</t>
  </si>
  <si>
    <t>12006</t>
  </si>
  <si>
    <t>13006</t>
  </si>
  <si>
    <t>14006</t>
  </si>
  <si>
    <t>15006</t>
  </si>
  <si>
    <t>16006</t>
  </si>
  <si>
    <t>17006</t>
  </si>
  <si>
    <t>18006</t>
  </si>
  <si>
    <t>19006</t>
  </si>
  <si>
    <t>20006</t>
  </si>
  <si>
    <t>21006</t>
  </si>
  <si>
    <t>22006</t>
  </si>
  <si>
    <t>23006</t>
  </si>
  <si>
    <t>24006</t>
  </si>
  <si>
    <t>25006</t>
  </si>
  <si>
    <t>26006</t>
  </si>
  <si>
    <t>27006</t>
  </si>
  <si>
    <t>28006</t>
  </si>
  <si>
    <t>29006</t>
  </si>
  <si>
    <t>30006</t>
  </si>
  <si>
    <t>31006</t>
  </si>
  <si>
    <t>32006</t>
  </si>
  <si>
    <t>Pabellón de Arteaga</t>
  </si>
  <si>
    <t>San Quintín</t>
  </si>
  <si>
    <t>No identificado</t>
  </si>
  <si>
    <t>Hopelchén</t>
  </si>
  <si>
    <t>Castaños</t>
  </si>
  <si>
    <t>Ixtlahuacán</t>
  </si>
  <si>
    <t>Amatenango de la Frontera</t>
  </si>
  <si>
    <t>Bachíniva</t>
  </si>
  <si>
    <t>Iztapalapa</t>
  </si>
  <si>
    <t>General Simón Bolívar</t>
  </si>
  <si>
    <t>Atarjea</t>
  </si>
  <si>
    <t>Apaxtla</t>
  </si>
  <si>
    <t>Alfajayucan</t>
  </si>
  <si>
    <t>Ameca</t>
  </si>
  <si>
    <t>Almoloya del Río</t>
  </si>
  <si>
    <t>Apatzingán</t>
  </si>
  <si>
    <t>Cuautla</t>
  </si>
  <si>
    <t>Ixtlán del Río</t>
  </si>
  <si>
    <t>Apodaca</t>
  </si>
  <si>
    <t>Asunción Nochixtlán</t>
  </si>
  <si>
    <t>Corregidora</t>
  </si>
  <si>
    <t>José María Morelos</t>
  </si>
  <si>
    <t>Catorce</t>
  </si>
  <si>
    <t>Culiacán</t>
  </si>
  <si>
    <t>Arizpe</t>
  </si>
  <si>
    <t>Cunduacán</t>
  </si>
  <si>
    <t>Bustamante</t>
  </si>
  <si>
    <t>Calpulalpan</t>
  </si>
  <si>
    <t>Acultzingo</t>
  </si>
  <si>
    <t>Buctzotz</t>
  </si>
  <si>
    <t>Cañitas de Felipe Pescador</t>
  </si>
  <si>
    <t>Chiapas</t>
  </si>
  <si>
    <t>01007</t>
  </si>
  <si>
    <t>02007</t>
  </si>
  <si>
    <t>04007</t>
  </si>
  <si>
    <t>05007</t>
  </si>
  <si>
    <t>06007</t>
  </si>
  <si>
    <t>07007</t>
  </si>
  <si>
    <t>08007</t>
  </si>
  <si>
    <t>09008</t>
  </si>
  <si>
    <t>10007</t>
  </si>
  <si>
    <t>11007</t>
  </si>
  <si>
    <t>12007</t>
  </si>
  <si>
    <t>13007</t>
  </si>
  <si>
    <t>14007</t>
  </si>
  <si>
    <t>15007</t>
  </si>
  <si>
    <t>16007</t>
  </si>
  <si>
    <t>17007</t>
  </si>
  <si>
    <t>18007</t>
  </si>
  <si>
    <t>19007</t>
  </si>
  <si>
    <t>20007</t>
  </si>
  <si>
    <t>21007</t>
  </si>
  <si>
    <t>22007</t>
  </si>
  <si>
    <t>23007</t>
  </si>
  <si>
    <t>24007</t>
  </si>
  <si>
    <t>25007</t>
  </si>
  <si>
    <t>26007</t>
  </si>
  <si>
    <t>27007</t>
  </si>
  <si>
    <t>28007</t>
  </si>
  <si>
    <t>29007</t>
  </si>
  <si>
    <t>30007</t>
  </si>
  <si>
    <t>31007</t>
  </si>
  <si>
    <t>32007</t>
  </si>
  <si>
    <t>Rincón de Romos</t>
  </si>
  <si>
    <t>San Felipe</t>
  </si>
  <si>
    <t>Palizada</t>
  </si>
  <si>
    <t>Cuatro Ciénegas</t>
  </si>
  <si>
    <t>Manzanillo</t>
  </si>
  <si>
    <t>Amatenango del Valle</t>
  </si>
  <si>
    <t>Balleza</t>
  </si>
  <si>
    <t>La Magdalena Contreras</t>
  </si>
  <si>
    <t>Gómez Palacio</t>
  </si>
  <si>
    <t>Celaya</t>
  </si>
  <si>
    <t>Arcelia</t>
  </si>
  <si>
    <t>Almoloya</t>
  </si>
  <si>
    <t>San Juanito de Escobedo</t>
  </si>
  <si>
    <t>Amanalco</t>
  </si>
  <si>
    <t>Aporo</t>
  </si>
  <si>
    <t>Cuernavaca</t>
  </si>
  <si>
    <t>Jala</t>
  </si>
  <si>
    <t>Aramberri</t>
  </si>
  <si>
    <t>Asunción Ocotlán</t>
  </si>
  <si>
    <t>Ahuatlán</t>
  </si>
  <si>
    <t>Ezequiel Montes</t>
  </si>
  <si>
    <t>Lázaro Cárdenas</t>
  </si>
  <si>
    <t>Cedral</t>
  </si>
  <si>
    <t>Choix</t>
  </si>
  <si>
    <t>Atil</t>
  </si>
  <si>
    <t>Emiliano Zapata</t>
  </si>
  <si>
    <t>Camargo</t>
  </si>
  <si>
    <t>El Carmen Tequexquitla</t>
  </si>
  <si>
    <t>Camarón de Tejeda</t>
  </si>
  <si>
    <t>Cacalchén</t>
  </si>
  <si>
    <t>Concepción del Oro</t>
  </si>
  <si>
    <t>Chihuahua</t>
  </si>
  <si>
    <t>01008</t>
  </si>
  <si>
    <t>02099</t>
  </si>
  <si>
    <t>04008</t>
  </si>
  <si>
    <t>05008</t>
  </si>
  <si>
    <t>06008</t>
  </si>
  <si>
    <t>07008</t>
  </si>
  <si>
    <t>08008</t>
  </si>
  <si>
    <t>09009</t>
  </si>
  <si>
    <t>10008</t>
  </si>
  <si>
    <t>11008</t>
  </si>
  <si>
    <t>12008</t>
  </si>
  <si>
    <t>13008</t>
  </si>
  <si>
    <t>14008</t>
  </si>
  <si>
    <t>15008</t>
  </si>
  <si>
    <t>16008</t>
  </si>
  <si>
    <t>17008</t>
  </si>
  <si>
    <t>18008</t>
  </si>
  <si>
    <t>19008</t>
  </si>
  <si>
    <t>20008</t>
  </si>
  <si>
    <t>21008</t>
  </si>
  <si>
    <t>22008</t>
  </si>
  <si>
    <t>23008</t>
  </si>
  <si>
    <t>24008</t>
  </si>
  <si>
    <t>25008</t>
  </si>
  <si>
    <t>26008</t>
  </si>
  <si>
    <t>27008</t>
  </si>
  <si>
    <t>28008</t>
  </si>
  <si>
    <t>29008</t>
  </si>
  <si>
    <t>30008</t>
  </si>
  <si>
    <t>31008</t>
  </si>
  <si>
    <t>32008</t>
  </si>
  <si>
    <t>San José de Gracia</t>
  </si>
  <si>
    <t>Tenabo</t>
  </si>
  <si>
    <t>Escobedo</t>
  </si>
  <si>
    <t>Minatitlán</t>
  </si>
  <si>
    <t>Ángel Albino Corzo</t>
  </si>
  <si>
    <t>Batopilas de Manuel Gómez Morín</t>
  </si>
  <si>
    <t>Milpa Alta</t>
  </si>
  <si>
    <t>Guadalupe Victoria</t>
  </si>
  <si>
    <t>Manuel Doblado</t>
  </si>
  <si>
    <t>Atenango del Río</t>
  </si>
  <si>
    <t>Apan</t>
  </si>
  <si>
    <t>Arandas</t>
  </si>
  <si>
    <t>Amatepec</t>
  </si>
  <si>
    <t>Aquila</t>
  </si>
  <si>
    <t>Xalisco</t>
  </si>
  <si>
    <t>Asunción Tlacolulita</t>
  </si>
  <si>
    <t>Ahuazotepec</t>
  </si>
  <si>
    <t>Huimilpan</t>
  </si>
  <si>
    <t>Solidaridad</t>
  </si>
  <si>
    <t>Cerritos</t>
  </si>
  <si>
    <t>Elota</t>
  </si>
  <si>
    <t>Bacadéhuachi</t>
  </si>
  <si>
    <t>Huimanguillo</t>
  </si>
  <si>
    <t>Casas</t>
  </si>
  <si>
    <t>Cuapiaxtla</t>
  </si>
  <si>
    <t>Alpatláhuac</t>
  </si>
  <si>
    <t>Calotmul</t>
  </si>
  <si>
    <t>CONFIDENCIALIDAD</t>
  </si>
  <si>
    <t>OBLIGATORIEDAD</t>
  </si>
  <si>
    <t>Ciudad de México</t>
  </si>
  <si>
    <t>01009</t>
  </si>
  <si>
    <t>04009</t>
  </si>
  <si>
    <t>05009</t>
  </si>
  <si>
    <t>06009</t>
  </si>
  <si>
    <t>07009</t>
  </si>
  <si>
    <t>08009</t>
  </si>
  <si>
    <t>09010</t>
  </si>
  <si>
    <t>10009</t>
  </si>
  <si>
    <t>11009</t>
  </si>
  <si>
    <t>12009</t>
  </si>
  <si>
    <t>13009</t>
  </si>
  <si>
    <t>14009</t>
  </si>
  <si>
    <t>15009</t>
  </si>
  <si>
    <t>16009</t>
  </si>
  <si>
    <t>17009</t>
  </si>
  <si>
    <t>18009</t>
  </si>
  <si>
    <t>19009</t>
  </si>
  <si>
    <t>20009</t>
  </si>
  <si>
    <t>21009</t>
  </si>
  <si>
    <t>22009</t>
  </si>
  <si>
    <t>23009</t>
  </si>
  <si>
    <t>24009</t>
  </si>
  <si>
    <t>25009</t>
  </si>
  <si>
    <t>26009</t>
  </si>
  <si>
    <t>27009</t>
  </si>
  <si>
    <t>28009</t>
  </si>
  <si>
    <t>29009</t>
  </si>
  <si>
    <t>30009</t>
  </si>
  <si>
    <t>31009</t>
  </si>
  <si>
    <t>32009</t>
  </si>
  <si>
    <t>Tepezalá</t>
  </si>
  <si>
    <t>Escárcega</t>
  </si>
  <si>
    <t>Francisco I. Madero</t>
  </si>
  <si>
    <t>Tecomán</t>
  </si>
  <si>
    <t>Arriaga</t>
  </si>
  <si>
    <t>Bocoyna</t>
  </si>
  <si>
    <t>Guanaceví</t>
  </si>
  <si>
    <t>Comonfort</t>
  </si>
  <si>
    <t>Atlamajalcingo del Monte</t>
  </si>
  <si>
    <t>El Arenal</t>
  </si>
  <si>
    <t>Amecameca</t>
  </si>
  <si>
    <t>Ario</t>
  </si>
  <si>
    <t>Huitzilac</t>
  </si>
  <si>
    <t>Del Nayar</t>
  </si>
  <si>
    <t>Cadereyta Jiménez</t>
  </si>
  <si>
    <t>Ayotzintepec</t>
  </si>
  <si>
    <t>Ahuehuetitla</t>
  </si>
  <si>
    <t>Jalpan de Serra</t>
  </si>
  <si>
    <t>Tulum</t>
  </si>
  <si>
    <t>Cerro de San Pedro</t>
  </si>
  <si>
    <t>Escuinapa</t>
  </si>
  <si>
    <t>Bacanora</t>
  </si>
  <si>
    <t>Jalapa</t>
  </si>
  <si>
    <t>Ciudad Madero</t>
  </si>
  <si>
    <t>Cuaxomulco</t>
  </si>
  <si>
    <t>Alto Lucero de Gutiérrez Barrios</t>
  </si>
  <si>
    <t>Cansahcab</t>
  </si>
  <si>
    <t>Chalchihuites</t>
  </si>
  <si>
    <r>
      <t xml:space="preserve">Conforme a lo dispuesto por el </t>
    </r>
    <r>
      <rPr>
        <b/>
        <sz val="9"/>
        <color theme="0"/>
        <rFont val="Arial"/>
        <family val="2"/>
      </rPr>
      <t>artículo 37</t>
    </r>
    <r>
      <rPr>
        <sz val="9"/>
        <color theme="0"/>
        <rFont val="Arial"/>
        <family val="2"/>
      </rPr>
      <t xml:space="preserve">, párrafo primero de la </t>
    </r>
    <r>
      <rPr>
        <b/>
        <sz val="9"/>
        <color theme="0"/>
        <rFont val="Arial"/>
        <family val="2"/>
      </rPr>
      <t>Ley del Sistema Nacional de Información Estadística y Geográfica</t>
    </r>
    <r>
      <rPr>
        <sz val="9"/>
        <color theme="0"/>
        <rFont val="Arial"/>
        <family val="2"/>
      </rPr>
      <t>: "Los datos que proporcionen para fines estadísticos los Informantes del Sistema a las Unidades en términos de la presente Ley, serán estrictamente confidenciales y bajo ninguna circunstancia podrán utilizarse para otro fin que no sea el estadístico."</t>
    </r>
  </si>
  <si>
    <r>
      <t xml:space="preserve">Conforme a lo dispuesto por el </t>
    </r>
    <r>
      <rPr>
        <b/>
        <sz val="9"/>
        <color theme="0"/>
        <rFont val="Arial"/>
        <family val="2"/>
      </rPr>
      <t>artículo 45</t>
    </r>
    <r>
      <rPr>
        <sz val="9"/>
        <color theme="0"/>
        <rFont val="Arial"/>
        <family val="2"/>
      </rPr>
      <t>, párrafo primero de la</t>
    </r>
    <r>
      <rPr>
        <b/>
        <sz val="9"/>
        <color theme="0"/>
        <rFont val="Arial"/>
        <family val="2"/>
      </rPr>
      <t xml:space="preserve"> Ley del Sistema Nacional de Información Estadística y Geográfica: </t>
    </r>
    <r>
      <rPr>
        <sz val="9"/>
        <color theme="0"/>
        <rFont val="Arial"/>
        <family val="2"/>
      </rPr>
      <t xml:space="preserve">"Los Informantes del Sistema estarán obligados a proporcionar, con veracidad y oportunidad, los datos e informes que les soliciten las autoridades competentes para fines estadísticos, censales y geográficos, y prestarán apoyo a las mismas", así como lo señalado por el </t>
    </r>
    <r>
      <rPr>
        <b/>
        <sz val="9"/>
        <color theme="0"/>
        <rFont val="Arial"/>
        <family val="2"/>
      </rPr>
      <t>artículo 46</t>
    </r>
    <r>
      <rPr>
        <sz val="9"/>
        <color theme="0"/>
        <rFont val="Arial"/>
        <family val="2"/>
      </rPr>
      <t xml:space="preserve"> de la misma: "[...] Los servidores públicos de la Federación, de las entidades federativas, de los municipios y de las demarcaciones territoriales de la Ciudad de México, tendrán la obligación de proporcionar la información básica que hubieren obtenido en el ejercicio de sus funciones y sirva para generar Información de Interés Nacional, que les solicite el Instituto [...]"</t>
    </r>
  </si>
  <si>
    <t>01010</t>
  </si>
  <si>
    <t>04010</t>
  </si>
  <si>
    <t>05010</t>
  </si>
  <si>
    <t>06010</t>
  </si>
  <si>
    <t>07010</t>
  </si>
  <si>
    <t>08010</t>
  </si>
  <si>
    <t>09011</t>
  </si>
  <si>
    <t>10010</t>
  </si>
  <si>
    <t>11010</t>
  </si>
  <si>
    <t>12010</t>
  </si>
  <si>
    <t>13010</t>
  </si>
  <si>
    <t>14010</t>
  </si>
  <si>
    <t>15010</t>
  </si>
  <si>
    <t>16010</t>
  </si>
  <si>
    <t>17010</t>
  </si>
  <si>
    <t>18010</t>
  </si>
  <si>
    <t>19010</t>
  </si>
  <si>
    <t>20010</t>
  </si>
  <si>
    <t>21010</t>
  </si>
  <si>
    <t>22010</t>
  </si>
  <si>
    <t>23010</t>
  </si>
  <si>
    <t>24010</t>
  </si>
  <si>
    <t>25010</t>
  </si>
  <si>
    <t>26010</t>
  </si>
  <si>
    <t>27010</t>
  </si>
  <si>
    <t>28010</t>
  </si>
  <si>
    <t>29010</t>
  </si>
  <si>
    <t>30010</t>
  </si>
  <si>
    <t>31010</t>
  </si>
  <si>
    <t>32010</t>
  </si>
  <si>
    <t>El Llano</t>
  </si>
  <si>
    <t>Calakmul</t>
  </si>
  <si>
    <t>Frontera</t>
  </si>
  <si>
    <t>Villa de Álvarez</t>
  </si>
  <si>
    <t>Bejucal de Ocampo</t>
  </si>
  <si>
    <t>Buenaventura</t>
  </si>
  <si>
    <t>Tláhuac</t>
  </si>
  <si>
    <t>Hidalgo</t>
  </si>
  <si>
    <t>Coroneo</t>
  </si>
  <si>
    <t>Atlixtac</t>
  </si>
  <si>
    <t>Atitalaquia</t>
  </si>
  <si>
    <t>Atemajac de Brizuela</t>
  </si>
  <si>
    <t>Apaxco</t>
  </si>
  <si>
    <t>Jantetelco</t>
  </si>
  <si>
    <t>Rosamorada</t>
  </si>
  <si>
    <t>El Carmen</t>
  </si>
  <si>
    <t>El Barrio de la Soledad</t>
  </si>
  <si>
    <t>Ajalpan</t>
  </si>
  <si>
    <t>Landa de Matamoros</t>
  </si>
  <si>
    <t>Bacalar</t>
  </si>
  <si>
    <t>Ciudad del Maíz</t>
  </si>
  <si>
    <t>El Fuerte</t>
  </si>
  <si>
    <t>Bacerac</t>
  </si>
  <si>
    <t>Jalpa de Méndez</t>
  </si>
  <si>
    <t>Cruillas</t>
  </si>
  <si>
    <t>Chiautempan</t>
  </si>
  <si>
    <t>Altotonga</t>
  </si>
  <si>
    <t>Cantamayec</t>
  </si>
  <si>
    <t>Fresnillo</t>
  </si>
  <si>
    <t>Guanajuato</t>
  </si>
  <si>
    <t>01011</t>
  </si>
  <si>
    <t>04011</t>
  </si>
  <si>
    <t>05011</t>
  </si>
  <si>
    <t>06099</t>
  </si>
  <si>
    <t>07011</t>
  </si>
  <si>
    <t>08011</t>
  </si>
  <si>
    <t>09012</t>
  </si>
  <si>
    <t>10011</t>
  </si>
  <si>
    <t>11011</t>
  </si>
  <si>
    <t>12011</t>
  </si>
  <si>
    <t>13011</t>
  </si>
  <si>
    <t>14011</t>
  </si>
  <si>
    <t>15011</t>
  </si>
  <si>
    <t>16011</t>
  </si>
  <si>
    <t>17011</t>
  </si>
  <si>
    <t>18011</t>
  </si>
  <si>
    <t>19011</t>
  </si>
  <si>
    <t>20011</t>
  </si>
  <si>
    <t>21011</t>
  </si>
  <si>
    <t>22011</t>
  </si>
  <si>
    <t>23011</t>
  </si>
  <si>
    <t>24011</t>
  </si>
  <si>
    <t>25011</t>
  </si>
  <si>
    <t>26011</t>
  </si>
  <si>
    <t>27011</t>
  </si>
  <si>
    <t>28011</t>
  </si>
  <si>
    <t>29011</t>
  </si>
  <si>
    <t>30011</t>
  </si>
  <si>
    <t>31011</t>
  </si>
  <si>
    <t>32011</t>
  </si>
  <si>
    <t>San Francisco de los Romo</t>
  </si>
  <si>
    <t>Candelaria</t>
  </si>
  <si>
    <t>General Cepeda</t>
  </si>
  <si>
    <t>Bella Vista</t>
  </si>
  <si>
    <t>Tlalpan</t>
  </si>
  <si>
    <t>Indé</t>
  </si>
  <si>
    <t>Cortazar</t>
  </si>
  <si>
    <t>Atoyac de Álvarez</t>
  </si>
  <si>
    <t>Atlapexco</t>
  </si>
  <si>
    <t>Atengo</t>
  </si>
  <si>
    <t>Atenco</t>
  </si>
  <si>
    <t>Briseñas</t>
  </si>
  <si>
    <t>Jiutepec</t>
  </si>
  <si>
    <t>Ruíz</t>
  </si>
  <si>
    <t>Cerralvo</t>
  </si>
  <si>
    <t>Calihualá</t>
  </si>
  <si>
    <t>Albino Zertuche</t>
  </si>
  <si>
    <t>El Marqués</t>
  </si>
  <si>
    <t>Puerto Morelos</t>
  </si>
  <si>
    <t>Ciudad Fernández</t>
  </si>
  <si>
    <t>Guasave</t>
  </si>
  <si>
    <t>Bacoachi</t>
  </si>
  <si>
    <t>Jonuta</t>
  </si>
  <si>
    <t>Gómez Farías</t>
  </si>
  <si>
    <t>Muñoz de Domingo Arenas</t>
  </si>
  <si>
    <t>Alvarado</t>
  </si>
  <si>
    <t>Celestún</t>
  </si>
  <si>
    <t>Trinidad García de la Cadena</t>
  </si>
  <si>
    <t>DERECHOS DE LOS INFORMANTES DEL SISTEMA</t>
  </si>
  <si>
    <t>Guerrero</t>
  </si>
  <si>
    <t>01099</t>
  </si>
  <si>
    <t>04012</t>
  </si>
  <si>
    <t>05012</t>
  </si>
  <si>
    <t>07012</t>
  </si>
  <si>
    <t>08012</t>
  </si>
  <si>
    <t>09013</t>
  </si>
  <si>
    <t>10012</t>
  </si>
  <si>
    <t>11012</t>
  </si>
  <si>
    <t>12012</t>
  </si>
  <si>
    <t>13012</t>
  </si>
  <si>
    <t>14012</t>
  </si>
  <si>
    <t>15012</t>
  </si>
  <si>
    <t>16012</t>
  </si>
  <si>
    <t>17012</t>
  </si>
  <si>
    <t>18012</t>
  </si>
  <si>
    <t>19012</t>
  </si>
  <si>
    <t>20012</t>
  </si>
  <si>
    <t>21012</t>
  </si>
  <si>
    <t>22012</t>
  </si>
  <si>
    <t>24012</t>
  </si>
  <si>
    <t>25012</t>
  </si>
  <si>
    <t>26012</t>
  </si>
  <si>
    <t>27012</t>
  </si>
  <si>
    <t>28012</t>
  </si>
  <si>
    <t>29012</t>
  </si>
  <si>
    <t>30012</t>
  </si>
  <si>
    <t>31012</t>
  </si>
  <si>
    <t>32012</t>
  </si>
  <si>
    <t>Seybaplaya</t>
  </si>
  <si>
    <t>Berriozábal</t>
  </si>
  <si>
    <t>Carichí</t>
  </si>
  <si>
    <t>Xochimilco</t>
  </si>
  <si>
    <t>Lerdo</t>
  </si>
  <si>
    <t>Cuerámaro</t>
  </si>
  <si>
    <t>Ayutla de los Libres</t>
  </si>
  <si>
    <t>Atotonilco el Grande</t>
  </si>
  <si>
    <t>Atenguillo</t>
  </si>
  <si>
    <t>Atizapán</t>
  </si>
  <si>
    <t>Buenavista</t>
  </si>
  <si>
    <t>Jojutla</t>
  </si>
  <si>
    <t>San Blas</t>
  </si>
  <si>
    <t>Ciénega de Flores</t>
  </si>
  <si>
    <t>Candelaria Loxicha</t>
  </si>
  <si>
    <t>Aljojuca</t>
  </si>
  <si>
    <t>Pedro Escobedo</t>
  </si>
  <si>
    <t>Tancanhuitz</t>
  </si>
  <si>
    <t>Mazatlán</t>
  </si>
  <si>
    <t>Bácum</t>
  </si>
  <si>
    <t>Macuspana</t>
  </si>
  <si>
    <t>González</t>
  </si>
  <si>
    <t>Españita</t>
  </si>
  <si>
    <t>Amatitlán</t>
  </si>
  <si>
    <t>Cenotillo</t>
  </si>
  <si>
    <t>Genaro Codina</t>
  </si>
  <si>
    <r>
      <t xml:space="preserve">De conformidad con lo previsto en el </t>
    </r>
    <r>
      <rPr>
        <b/>
        <sz val="9"/>
        <color theme="0"/>
        <rFont val="Arial"/>
        <family val="2"/>
      </rPr>
      <t>artículo 41</t>
    </r>
    <r>
      <rPr>
        <sz val="9"/>
        <color theme="0"/>
        <rFont val="Arial"/>
        <family val="2"/>
      </rPr>
      <t xml:space="preserve"> de la </t>
    </r>
    <r>
      <rPr>
        <b/>
        <sz val="9"/>
        <color theme="0"/>
        <rFont val="Arial"/>
        <family val="2"/>
      </rPr>
      <t>Ley del Sistema Nacional de Información Estadística y Geográfica</t>
    </r>
    <r>
      <rPr>
        <sz val="9"/>
        <color theme="0"/>
        <rFont val="Arial"/>
        <family val="2"/>
      </rPr>
      <t>, los informantes del Sistema tendrán el derecho de solicitar al Instituto Nacional de Estadística y Geografía que sean rectificados los datos que les conciernan, para lo cual deberán demostrar que son inexactos, incompletos o equívocos.</t>
    </r>
  </si>
  <si>
    <t>04013</t>
  </si>
  <si>
    <t>05013</t>
  </si>
  <si>
    <t>07013</t>
  </si>
  <si>
    <t>08013</t>
  </si>
  <si>
    <t>09014</t>
  </si>
  <si>
    <t>10013</t>
  </si>
  <si>
    <t>11013</t>
  </si>
  <si>
    <t>12013</t>
  </si>
  <si>
    <t>13013</t>
  </si>
  <si>
    <t>14013</t>
  </si>
  <si>
    <t>15013</t>
  </si>
  <si>
    <t>16013</t>
  </si>
  <si>
    <t>17013</t>
  </si>
  <si>
    <t>18013</t>
  </si>
  <si>
    <t>19013</t>
  </si>
  <si>
    <t>20013</t>
  </si>
  <si>
    <t>21013</t>
  </si>
  <si>
    <t>22013</t>
  </si>
  <si>
    <t>24013</t>
  </si>
  <si>
    <t>25013</t>
  </si>
  <si>
    <t>26013</t>
  </si>
  <si>
    <t>27013</t>
  </si>
  <si>
    <t>28013</t>
  </si>
  <si>
    <t>29013</t>
  </si>
  <si>
    <t>30013</t>
  </si>
  <si>
    <t>31013</t>
  </si>
  <si>
    <t>32013</t>
  </si>
  <si>
    <t>Dzitbalché</t>
  </si>
  <si>
    <t>Bochil</t>
  </si>
  <si>
    <t>Casas Grandes</t>
  </si>
  <si>
    <t>Mapimí</t>
  </si>
  <si>
    <t>Doctor Mora</t>
  </si>
  <si>
    <t>Azoyú</t>
  </si>
  <si>
    <t>Atotonilco de Tula</t>
  </si>
  <si>
    <t>Atotonilco el Alto</t>
  </si>
  <si>
    <t>Atizapán de Zaragoza</t>
  </si>
  <si>
    <t>Carácuaro</t>
  </si>
  <si>
    <t>Jonacatepec de Leandro Valle</t>
  </si>
  <si>
    <t>San Pedro Lagunillas</t>
  </si>
  <si>
    <t>China</t>
  </si>
  <si>
    <t>Ciénega de Zimatlán</t>
  </si>
  <si>
    <t>Altepexi</t>
  </si>
  <si>
    <t>Peñamiller</t>
  </si>
  <si>
    <t>Ciudad Valles</t>
  </si>
  <si>
    <t>Mocorito</t>
  </si>
  <si>
    <t>Banámichi</t>
  </si>
  <si>
    <t>Nacajuca</t>
  </si>
  <si>
    <t>Güémez</t>
  </si>
  <si>
    <t>Huamantla</t>
  </si>
  <si>
    <t>Naranjos Amatlán</t>
  </si>
  <si>
    <t>Conkal</t>
  </si>
  <si>
    <t>General Enrique Estrada</t>
  </si>
  <si>
    <t>Jalisco</t>
  </si>
  <si>
    <t>04099</t>
  </si>
  <si>
    <t>05014</t>
  </si>
  <si>
    <t>07014</t>
  </si>
  <si>
    <t>08014</t>
  </si>
  <si>
    <t>09015</t>
  </si>
  <si>
    <t>10014</t>
  </si>
  <si>
    <t>11014</t>
  </si>
  <si>
    <t>12014</t>
  </si>
  <si>
    <t>13014</t>
  </si>
  <si>
    <t>14014</t>
  </si>
  <si>
    <t>15014</t>
  </si>
  <si>
    <t>16014</t>
  </si>
  <si>
    <t>17014</t>
  </si>
  <si>
    <t>18014</t>
  </si>
  <si>
    <t>19014</t>
  </si>
  <si>
    <t>20014</t>
  </si>
  <si>
    <t>21014</t>
  </si>
  <si>
    <t>22014</t>
  </si>
  <si>
    <t>24014</t>
  </si>
  <si>
    <t>25014</t>
  </si>
  <si>
    <t>26014</t>
  </si>
  <si>
    <t>27014</t>
  </si>
  <si>
    <t>28014</t>
  </si>
  <si>
    <t>29014</t>
  </si>
  <si>
    <t>30014</t>
  </si>
  <si>
    <t>31014</t>
  </si>
  <si>
    <t>32014</t>
  </si>
  <si>
    <t>Jiménez</t>
  </si>
  <si>
    <t>El Bosque</t>
  </si>
  <si>
    <t>Coronado</t>
  </si>
  <si>
    <t>Mezquital</t>
  </si>
  <si>
    <t>Dolores Hidalgo Cuna de la Independencia Nacional</t>
  </si>
  <si>
    <t>Calnali</t>
  </si>
  <si>
    <t>Atoyac</t>
  </si>
  <si>
    <t>Atlacomulco</t>
  </si>
  <si>
    <t>Coahuayana</t>
  </si>
  <si>
    <t>Mazatepec</t>
  </si>
  <si>
    <t>Santa María del Oro</t>
  </si>
  <si>
    <t>Doctor Arroyo</t>
  </si>
  <si>
    <t>Ciudad Ixtepec</t>
  </si>
  <si>
    <t>Amixtlán</t>
  </si>
  <si>
    <t>Querétaro</t>
  </si>
  <si>
    <t>Coxcatlán</t>
  </si>
  <si>
    <t>Rosario</t>
  </si>
  <si>
    <t>Baviácora</t>
  </si>
  <si>
    <t>Paraíso</t>
  </si>
  <si>
    <t>Hueyotlipan</t>
  </si>
  <si>
    <t>Amatlán de los Reyes</t>
  </si>
  <si>
    <t>Cuncunul</t>
  </si>
  <si>
    <t>General Francisco R. Murguía</t>
  </si>
  <si>
    <t>México</t>
  </si>
  <si>
    <t>05015</t>
  </si>
  <si>
    <t>07015</t>
  </si>
  <si>
    <t>08015</t>
  </si>
  <si>
    <t>09016</t>
  </si>
  <si>
    <t>10015</t>
  </si>
  <si>
    <t>11015</t>
  </si>
  <si>
    <t>12015</t>
  </si>
  <si>
    <t>13015</t>
  </si>
  <si>
    <t>14015</t>
  </si>
  <si>
    <t>15015</t>
  </si>
  <si>
    <t>16015</t>
  </si>
  <si>
    <t>17015</t>
  </si>
  <si>
    <t>18015</t>
  </si>
  <si>
    <t>19015</t>
  </si>
  <si>
    <t>20015</t>
  </si>
  <si>
    <t>21015</t>
  </si>
  <si>
    <t>22015</t>
  </si>
  <si>
    <t>24015</t>
  </si>
  <si>
    <t>25015</t>
  </si>
  <si>
    <t>26015</t>
  </si>
  <si>
    <t>27015</t>
  </si>
  <si>
    <t>28015</t>
  </si>
  <si>
    <t>29015</t>
  </si>
  <si>
    <t>30015</t>
  </si>
  <si>
    <t>31015</t>
  </si>
  <si>
    <t>32015</t>
  </si>
  <si>
    <t>Juárez</t>
  </si>
  <si>
    <t>Cacahoatán</t>
  </si>
  <si>
    <t>Coyame del Sotol</t>
  </si>
  <si>
    <t>Miguel Hidalgo</t>
  </si>
  <si>
    <t>Nazas</t>
  </si>
  <si>
    <t>Buenavista de Cuéllar</t>
  </si>
  <si>
    <t>Cardonal</t>
  </si>
  <si>
    <t>Autlán de Navarro</t>
  </si>
  <si>
    <t>Atlautla</t>
  </si>
  <si>
    <t>Coalcomán de Vázquez Pallares</t>
  </si>
  <si>
    <t>Miacatlán</t>
  </si>
  <si>
    <t>Santiago Ixcuintla</t>
  </si>
  <si>
    <t>Doctor Coss</t>
  </si>
  <si>
    <t>Coatecas Altas</t>
  </si>
  <si>
    <t>Amozoc</t>
  </si>
  <si>
    <t>San Joaquín</t>
  </si>
  <si>
    <t>Charcas</t>
  </si>
  <si>
    <t>Salvador Alvarado</t>
  </si>
  <si>
    <t>Bavispe</t>
  </si>
  <si>
    <t>Tacotalpa</t>
  </si>
  <si>
    <t>Gustavo Díaz Ordaz</t>
  </si>
  <si>
    <t>Ixtacuixtla de Mariano Matamoros</t>
  </si>
  <si>
    <t>Angel R. Cabada</t>
  </si>
  <si>
    <t>Cuzamá</t>
  </si>
  <si>
    <t>El Plateado de Joaquín Amaro</t>
  </si>
  <si>
    <r>
      <t>El Instituto Nacional de Estadística y Geografía (INEGI) presenta la elaboración del</t>
    </r>
    <r>
      <rPr>
        <b/>
        <sz val="9"/>
        <color theme="1"/>
        <rFont val="Arial"/>
        <family val="2"/>
      </rPr>
      <t xml:space="preserve"> Censo Nacional de Gobiernos Estatales (CNGE) 2024</t>
    </r>
    <r>
      <rPr>
        <sz val="9"/>
        <color theme="1"/>
        <rFont val="Arial"/>
        <family val="2"/>
      </rPr>
      <t xml:space="preserve"> como respuesta a su responsabilidad de suministrar a la sociedad y al Estado información de calidad, pertinente, veraz y oportuna, atendiendo el mandato constitucional de normar y coordinar el Sistema Nacional de Información Estadística y Geográfica (SNIEG).</t>
    </r>
  </si>
  <si>
    <t>Michoacán de Ocampo</t>
  </si>
  <si>
    <t>05016</t>
  </si>
  <si>
    <t>07016</t>
  </si>
  <si>
    <t>08016</t>
  </si>
  <si>
    <t>09017</t>
  </si>
  <si>
    <t>10016</t>
  </si>
  <si>
    <t>11016</t>
  </si>
  <si>
    <t>12016</t>
  </si>
  <si>
    <t>13016</t>
  </si>
  <si>
    <t>14016</t>
  </si>
  <si>
    <t>15016</t>
  </si>
  <si>
    <t>16016</t>
  </si>
  <si>
    <t>17016</t>
  </si>
  <si>
    <t>18016</t>
  </si>
  <si>
    <t>19016</t>
  </si>
  <si>
    <t>20016</t>
  </si>
  <si>
    <t>21016</t>
  </si>
  <si>
    <t>22016</t>
  </si>
  <si>
    <t>24016</t>
  </si>
  <si>
    <t>25016</t>
  </si>
  <si>
    <t>26016</t>
  </si>
  <si>
    <t>27016</t>
  </si>
  <si>
    <t>28016</t>
  </si>
  <si>
    <t>29016</t>
  </si>
  <si>
    <t>30016</t>
  </si>
  <si>
    <t>31016</t>
  </si>
  <si>
    <t>32016</t>
  </si>
  <si>
    <t>Lamadrid</t>
  </si>
  <si>
    <t>Catazajá</t>
  </si>
  <si>
    <t>La Cruz</t>
  </si>
  <si>
    <t>Venustiano Carranza</t>
  </si>
  <si>
    <t>Nombre de Dios</t>
  </si>
  <si>
    <t>Huanímaro</t>
  </si>
  <si>
    <t>Coahuayutla de José María Izazaga</t>
  </si>
  <si>
    <t>Cuautepec de Hinojosa</t>
  </si>
  <si>
    <t>Ayotlán</t>
  </si>
  <si>
    <t>Axapusco</t>
  </si>
  <si>
    <t>Coeneo</t>
  </si>
  <si>
    <t>Ocuituco</t>
  </si>
  <si>
    <t>Tecuala</t>
  </si>
  <si>
    <t>Doctor González</t>
  </si>
  <si>
    <t>Coicoyán de las Flores</t>
  </si>
  <si>
    <t>Aquixtla</t>
  </si>
  <si>
    <t>San Juan del Río</t>
  </si>
  <si>
    <t>Ebano</t>
  </si>
  <si>
    <t>San Ignacio</t>
  </si>
  <si>
    <t>Benjamín Hill</t>
  </si>
  <si>
    <t>Teapa</t>
  </si>
  <si>
    <t>Ixtenco</t>
  </si>
  <si>
    <t>La Antigua</t>
  </si>
  <si>
    <t>Chacsinkín</t>
  </si>
  <si>
    <t>General Pánfilo Natera</t>
  </si>
  <si>
    <t>Morelos</t>
  </si>
  <si>
    <t>05017</t>
  </si>
  <si>
    <t>07017</t>
  </si>
  <si>
    <t>08017</t>
  </si>
  <si>
    <t>09099</t>
  </si>
  <si>
    <t>10017</t>
  </si>
  <si>
    <t>11017</t>
  </si>
  <si>
    <t>12017</t>
  </si>
  <si>
    <t>13017</t>
  </si>
  <si>
    <t>14017</t>
  </si>
  <si>
    <t>15017</t>
  </si>
  <si>
    <t>16017</t>
  </si>
  <si>
    <t>17017</t>
  </si>
  <si>
    <t>18017</t>
  </si>
  <si>
    <t>19017</t>
  </si>
  <si>
    <t>20017</t>
  </si>
  <si>
    <t>21017</t>
  </si>
  <si>
    <t>22017</t>
  </si>
  <si>
    <t>24017</t>
  </si>
  <si>
    <t>25017</t>
  </si>
  <si>
    <t>26017</t>
  </si>
  <si>
    <t>27017</t>
  </si>
  <si>
    <t>28017</t>
  </si>
  <si>
    <t>29017</t>
  </si>
  <si>
    <t>30017</t>
  </si>
  <si>
    <t>31017</t>
  </si>
  <si>
    <t>32017</t>
  </si>
  <si>
    <t>Matamoros</t>
  </si>
  <si>
    <t>Cintalapa de Figueroa</t>
  </si>
  <si>
    <t>Ocampo</t>
  </si>
  <si>
    <t>Irapuato</t>
  </si>
  <si>
    <t>Cocula</t>
  </si>
  <si>
    <t>Chapantongo</t>
  </si>
  <si>
    <t>Ayutla</t>
  </si>
  <si>
    <t>Ayapango</t>
  </si>
  <si>
    <t>Contepec</t>
  </si>
  <si>
    <t>Puente de Ixtla</t>
  </si>
  <si>
    <t>Tepic</t>
  </si>
  <si>
    <t>Galeana</t>
  </si>
  <si>
    <t>La Compañía</t>
  </si>
  <si>
    <t>Atempan</t>
  </si>
  <si>
    <t>Tequisquiapan</t>
  </si>
  <si>
    <t>Guadalcázar</t>
  </si>
  <si>
    <t>Sinaloa</t>
  </si>
  <si>
    <t>Caborca</t>
  </si>
  <si>
    <t>Tenosique</t>
  </si>
  <si>
    <t>Jaumave</t>
  </si>
  <si>
    <t>Mazatecochco de José María Morelos</t>
  </si>
  <si>
    <t>Apazapan</t>
  </si>
  <si>
    <t>Chankom</t>
  </si>
  <si>
    <t>Guadalupe</t>
  </si>
  <si>
    <t>Dicho Sistema se integra por cuatro subsistemas, mismos que permiten agrupar por temas los diversos campos de información de interés nacional, lo que se traduce en la generación, suministro y difusión de información de manera ordenada y bajo esquemas integrales y homogéneos que promuevan el cumplimiento de los objetivos del SNIEG.</t>
  </si>
  <si>
    <t>Nayarit</t>
  </si>
  <si>
    <t>05018</t>
  </si>
  <si>
    <t>07018</t>
  </si>
  <si>
    <t>08018</t>
  </si>
  <si>
    <t>10018</t>
  </si>
  <si>
    <t>11018</t>
  </si>
  <si>
    <t>12018</t>
  </si>
  <si>
    <t>13018</t>
  </si>
  <si>
    <t>14018</t>
  </si>
  <si>
    <t>15018</t>
  </si>
  <si>
    <t>16018</t>
  </si>
  <si>
    <t>17018</t>
  </si>
  <si>
    <t>18018</t>
  </si>
  <si>
    <t>19018</t>
  </si>
  <si>
    <t>20018</t>
  </si>
  <si>
    <t>21018</t>
  </si>
  <si>
    <t>22018</t>
  </si>
  <si>
    <t>24018</t>
  </si>
  <si>
    <t>25018</t>
  </si>
  <si>
    <t>26018</t>
  </si>
  <si>
    <t>28018</t>
  </si>
  <si>
    <t>29018</t>
  </si>
  <si>
    <t>30018</t>
  </si>
  <si>
    <t>31018</t>
  </si>
  <si>
    <t>32018</t>
  </si>
  <si>
    <t>Monclova</t>
  </si>
  <si>
    <t>Coapilla</t>
  </si>
  <si>
    <t>Cusihuiriachi</t>
  </si>
  <si>
    <t>El Oro</t>
  </si>
  <si>
    <t>Jaral del Progreso</t>
  </si>
  <si>
    <t>Copala</t>
  </si>
  <si>
    <t>Chapulhuacán</t>
  </si>
  <si>
    <t>La Barca</t>
  </si>
  <si>
    <t>Calimaya</t>
  </si>
  <si>
    <t>Copándaro</t>
  </si>
  <si>
    <t>Temixco</t>
  </si>
  <si>
    <t>Tuxpan</t>
  </si>
  <si>
    <t>García</t>
  </si>
  <si>
    <t>Concepción Buenavista</t>
  </si>
  <si>
    <t>Atexcal</t>
  </si>
  <si>
    <t>Tolimán</t>
  </si>
  <si>
    <t>Huehuetlán</t>
  </si>
  <si>
    <t>Navolato</t>
  </si>
  <si>
    <t>Cajeme</t>
  </si>
  <si>
    <t>Contla de Juan Cuamatzi</t>
  </si>
  <si>
    <t>Chapab</t>
  </si>
  <si>
    <t>Huanusco</t>
  </si>
  <si>
    <t>Nuevo León</t>
  </si>
  <si>
    <t>05019</t>
  </si>
  <si>
    <t>07019</t>
  </si>
  <si>
    <t>08019</t>
  </si>
  <si>
    <t>10019</t>
  </si>
  <si>
    <t>11019</t>
  </si>
  <si>
    <t>12019</t>
  </si>
  <si>
    <t>13019</t>
  </si>
  <si>
    <t>14019</t>
  </si>
  <si>
    <t>15019</t>
  </si>
  <si>
    <t>16019</t>
  </si>
  <si>
    <t>17019</t>
  </si>
  <si>
    <t>18019</t>
  </si>
  <si>
    <t>19019</t>
  </si>
  <si>
    <t>20019</t>
  </si>
  <si>
    <t>21019</t>
  </si>
  <si>
    <t>24019</t>
  </si>
  <si>
    <t>26019</t>
  </si>
  <si>
    <t>28019</t>
  </si>
  <si>
    <t>29019</t>
  </si>
  <si>
    <t>30019</t>
  </si>
  <si>
    <t>31019</t>
  </si>
  <si>
    <t>32019</t>
  </si>
  <si>
    <t>Comitán de Domínguez</t>
  </si>
  <si>
    <t>Otáez</t>
  </si>
  <si>
    <t>Jerécuaro</t>
  </si>
  <si>
    <t>Copalillo</t>
  </si>
  <si>
    <t>Chilcuautla</t>
  </si>
  <si>
    <t>Bolaños</t>
  </si>
  <si>
    <t>Capulhuac</t>
  </si>
  <si>
    <t>Cotija</t>
  </si>
  <si>
    <t>Tepalcingo</t>
  </si>
  <si>
    <t>La Yesca</t>
  </si>
  <si>
    <t>San Pedro Garza García</t>
  </si>
  <si>
    <t>Concepción Pápalo</t>
  </si>
  <si>
    <t>Atlixco</t>
  </si>
  <si>
    <t>Lagunillas</t>
  </si>
  <si>
    <t>Cananea</t>
  </si>
  <si>
    <t>Llera</t>
  </si>
  <si>
    <t>Tepetitla de Lardizábal</t>
  </si>
  <si>
    <t>Astacinga</t>
  </si>
  <si>
    <t>Chemax</t>
  </si>
  <si>
    <t>Jalpa</t>
  </si>
  <si>
    <t>Los subsistemas son los siguientes:</t>
  </si>
  <si>
    <t>Oaxaca</t>
  </si>
  <si>
    <t>05020</t>
  </si>
  <si>
    <t>07020</t>
  </si>
  <si>
    <t>08020</t>
  </si>
  <si>
    <t>10020</t>
  </si>
  <si>
    <t>11020</t>
  </si>
  <si>
    <t>12020</t>
  </si>
  <si>
    <t>13020</t>
  </si>
  <si>
    <t>14020</t>
  </si>
  <si>
    <t>15020</t>
  </si>
  <si>
    <t>16020</t>
  </si>
  <si>
    <t>17020</t>
  </si>
  <si>
    <t>18020</t>
  </si>
  <si>
    <t>19020</t>
  </si>
  <si>
    <t>20020</t>
  </si>
  <si>
    <t>21020</t>
  </si>
  <si>
    <t>24020</t>
  </si>
  <si>
    <t>26020</t>
  </si>
  <si>
    <t>28020</t>
  </si>
  <si>
    <t>29020</t>
  </si>
  <si>
    <t>30020</t>
  </si>
  <si>
    <t>31020</t>
  </si>
  <si>
    <t>32020</t>
  </si>
  <si>
    <t>Múzquiz</t>
  </si>
  <si>
    <t>La Concordia</t>
  </si>
  <si>
    <t>Chínipas</t>
  </si>
  <si>
    <t>Pánuco de Coronado</t>
  </si>
  <si>
    <t>León</t>
  </si>
  <si>
    <t>Copanatoyac</t>
  </si>
  <si>
    <t>Eloxochitlán</t>
  </si>
  <si>
    <t>Cabo Corrientes</t>
  </si>
  <si>
    <t>Coacalco de Berriozábal</t>
  </si>
  <si>
    <t>Cuitzeo</t>
  </si>
  <si>
    <t>Tepoztlán</t>
  </si>
  <si>
    <t>Bahía de Banderas</t>
  </si>
  <si>
    <t>General Bravo</t>
  </si>
  <si>
    <t>Constancia del Rosario</t>
  </si>
  <si>
    <t>Atoyatempan</t>
  </si>
  <si>
    <t>Matehuala</t>
  </si>
  <si>
    <t>Carbó</t>
  </si>
  <si>
    <t>Mainero</t>
  </si>
  <si>
    <t>Sanctórum de Lázaro Cárdenas</t>
  </si>
  <si>
    <t>Atlahuilco</t>
  </si>
  <si>
    <t>Chicxulub Pueblo</t>
  </si>
  <si>
    <t>Jerez</t>
  </si>
  <si>
    <t>Puebla</t>
  </si>
  <si>
    <t>05021</t>
  </si>
  <si>
    <t>07021</t>
  </si>
  <si>
    <t>08021</t>
  </si>
  <si>
    <t>10021</t>
  </si>
  <si>
    <t>11021</t>
  </si>
  <si>
    <t>12021</t>
  </si>
  <si>
    <t>13021</t>
  </si>
  <si>
    <t>14021</t>
  </si>
  <si>
    <t>15021</t>
  </si>
  <si>
    <t>16021</t>
  </si>
  <si>
    <t>17021</t>
  </si>
  <si>
    <t>19021</t>
  </si>
  <si>
    <t>20021</t>
  </si>
  <si>
    <t>21021</t>
  </si>
  <si>
    <t>24021</t>
  </si>
  <si>
    <t>26021</t>
  </si>
  <si>
    <t>28021</t>
  </si>
  <si>
    <t>29021</t>
  </si>
  <si>
    <t>30021</t>
  </si>
  <si>
    <t>31021</t>
  </si>
  <si>
    <t>32021</t>
  </si>
  <si>
    <t>Nadadores</t>
  </si>
  <si>
    <t>Copainalá</t>
  </si>
  <si>
    <t>Delicias</t>
  </si>
  <si>
    <t>Peñón Blanco</t>
  </si>
  <si>
    <t>Moroleón</t>
  </si>
  <si>
    <t>Coyuca de Benítez</t>
  </si>
  <si>
    <t>Casimiro Castillo</t>
  </si>
  <si>
    <t>Coatepec Harinas</t>
  </si>
  <si>
    <t>Charapan</t>
  </si>
  <si>
    <t>Tetecala</t>
  </si>
  <si>
    <t>General Escobedo</t>
  </si>
  <si>
    <t>Cosolapa</t>
  </si>
  <si>
    <t>Atzala</t>
  </si>
  <si>
    <t>Mexquitic de Carmona</t>
  </si>
  <si>
    <t>La Colorada</t>
  </si>
  <si>
    <t>El Mante</t>
  </si>
  <si>
    <t>Nanacamilpa de Mariano Arista</t>
  </si>
  <si>
    <t>Chichimilá</t>
  </si>
  <si>
    <t>Jiménez del Teul</t>
  </si>
  <si>
    <t>Subsistema Nacional de Información Demográfica y Social.
Subsistema Nacional de Información Económica.
Subsistema Nacional de Información Geográfica, Medio Ambiente, Ordenamiento Territorial y Urbano.
Subsistema Nacional de Información de Gobierno, Seguridad Pública e Impartición de Justicia.</t>
  </si>
  <si>
    <t>05022</t>
  </si>
  <si>
    <t>07022</t>
  </si>
  <si>
    <t>08022</t>
  </si>
  <si>
    <t>10022</t>
  </si>
  <si>
    <t>11022</t>
  </si>
  <si>
    <t>12022</t>
  </si>
  <si>
    <t>13022</t>
  </si>
  <si>
    <t>14022</t>
  </si>
  <si>
    <t>15022</t>
  </si>
  <si>
    <t>16022</t>
  </si>
  <si>
    <t>17022</t>
  </si>
  <si>
    <t>19022</t>
  </si>
  <si>
    <t>20022</t>
  </si>
  <si>
    <t>21022</t>
  </si>
  <si>
    <t>24022</t>
  </si>
  <si>
    <t>26022</t>
  </si>
  <si>
    <t>28022</t>
  </si>
  <si>
    <t>29022</t>
  </si>
  <si>
    <t>30022</t>
  </si>
  <si>
    <t>31022</t>
  </si>
  <si>
    <t>32022</t>
  </si>
  <si>
    <t>Nava</t>
  </si>
  <si>
    <t>Chalchihuitán</t>
  </si>
  <si>
    <t>Dr. Belisario Domínguez</t>
  </si>
  <si>
    <t>Poanas</t>
  </si>
  <si>
    <t>Coyuca de Catalán</t>
  </si>
  <si>
    <t>Epazoyucan</t>
  </si>
  <si>
    <t>Cihuatlán</t>
  </si>
  <si>
    <t>Cocotitlán</t>
  </si>
  <si>
    <t>Charo</t>
  </si>
  <si>
    <t>Tetela del Volcán</t>
  </si>
  <si>
    <t>General Terán</t>
  </si>
  <si>
    <t>Cosoltepec</t>
  </si>
  <si>
    <t>Atzitzihuacán</t>
  </si>
  <si>
    <t>Moctezuma</t>
  </si>
  <si>
    <t>Cucurpe</t>
  </si>
  <si>
    <t>Acuamanala de Miguel Hidalgo</t>
  </si>
  <si>
    <t>Atzacan</t>
  </si>
  <si>
    <t>Chikindzonot</t>
  </si>
  <si>
    <t>Juan Aldama</t>
  </si>
  <si>
    <t>Quintana Roo</t>
  </si>
  <si>
    <t>05023</t>
  </si>
  <si>
    <t>07023</t>
  </si>
  <si>
    <t>08023</t>
  </si>
  <si>
    <t>10023</t>
  </si>
  <si>
    <t>11023</t>
  </si>
  <si>
    <t>12023</t>
  </si>
  <si>
    <t>13023</t>
  </si>
  <si>
    <t>14023</t>
  </si>
  <si>
    <t>15023</t>
  </si>
  <si>
    <t>16023</t>
  </si>
  <si>
    <t>17023</t>
  </si>
  <si>
    <t>19023</t>
  </si>
  <si>
    <t>20023</t>
  </si>
  <si>
    <t>21023</t>
  </si>
  <si>
    <t>24023</t>
  </si>
  <si>
    <t>26023</t>
  </si>
  <si>
    <t>28023</t>
  </si>
  <si>
    <t>29023</t>
  </si>
  <si>
    <t>30023</t>
  </si>
  <si>
    <t>31023</t>
  </si>
  <si>
    <t>32023</t>
  </si>
  <si>
    <t>Chamula</t>
  </si>
  <si>
    <t>Pueblo Nuevo</t>
  </si>
  <si>
    <t>Pénjamo</t>
  </si>
  <si>
    <t>Cuajinicuilapa</t>
  </si>
  <si>
    <t>Zapotlán el Grande</t>
  </si>
  <si>
    <t>Coyotepec</t>
  </si>
  <si>
    <t>Chavinda</t>
  </si>
  <si>
    <t>Tlalnepantla</t>
  </si>
  <si>
    <t>General Treviño</t>
  </si>
  <si>
    <t>Cuilápam de Guerrero</t>
  </si>
  <si>
    <t>Atzitzintla</t>
  </si>
  <si>
    <t>Rayón</t>
  </si>
  <si>
    <t>Cumpas</t>
  </si>
  <si>
    <t>Méndez</t>
  </si>
  <si>
    <t>Natívitas</t>
  </si>
  <si>
    <t>Atzalan</t>
  </si>
  <si>
    <t>Chocholá</t>
  </si>
  <si>
    <t>Juchipila</t>
  </si>
  <si>
    <t>El Subsistema Nacional de Información de Gobierno, Seguridad Pública e Impartición de Justicia (SNIGSPIJ) fue creado mediante acuerdo de la Junta de Gobierno del INEGI el 08 de diciembre de 2008, quedando establecido como el cuarto Subsistema Nacional de Información según los artículos 17 y 28 bis de la Ley del SNIEG.</t>
  </si>
  <si>
    <t>San Luis Potosí</t>
  </si>
  <si>
    <t>05024</t>
  </si>
  <si>
    <t>07024</t>
  </si>
  <si>
    <t>08024</t>
  </si>
  <si>
    <t>10024</t>
  </si>
  <si>
    <t>11024</t>
  </si>
  <si>
    <t>12024</t>
  </si>
  <si>
    <t>13024</t>
  </si>
  <si>
    <t>14024</t>
  </si>
  <si>
    <t>15024</t>
  </si>
  <si>
    <t>16024</t>
  </si>
  <si>
    <t>17024</t>
  </si>
  <si>
    <t>19024</t>
  </si>
  <si>
    <t>20024</t>
  </si>
  <si>
    <t>21024</t>
  </si>
  <si>
    <t>24024</t>
  </si>
  <si>
    <t>26024</t>
  </si>
  <si>
    <t>28024</t>
  </si>
  <si>
    <t>29024</t>
  </si>
  <si>
    <t>30024</t>
  </si>
  <si>
    <t>31024</t>
  </si>
  <si>
    <t>32024</t>
  </si>
  <si>
    <t>Parras</t>
  </si>
  <si>
    <t>Chanal</t>
  </si>
  <si>
    <t>Santa Isabel</t>
  </si>
  <si>
    <t>Rodeo</t>
  </si>
  <si>
    <t>Cualác</t>
  </si>
  <si>
    <t>Huasca de Ocampo</t>
  </si>
  <si>
    <t>Cuautitlán</t>
  </si>
  <si>
    <t>Cherán</t>
  </si>
  <si>
    <t>Tlaltizapán de Zapata</t>
  </si>
  <si>
    <t>General Zaragoza</t>
  </si>
  <si>
    <t>Cuyamecalco Villa de Zaragoza</t>
  </si>
  <si>
    <t>Axutla</t>
  </si>
  <si>
    <t>Rioverde</t>
  </si>
  <si>
    <t>Divisaderos</t>
  </si>
  <si>
    <t>Mier</t>
  </si>
  <si>
    <t>Panotla</t>
  </si>
  <si>
    <t>Tlaltetela</t>
  </si>
  <si>
    <t>Chumayel</t>
  </si>
  <si>
    <t>05025</t>
  </si>
  <si>
    <t>07025</t>
  </si>
  <si>
    <t>08025</t>
  </si>
  <si>
    <t>10025</t>
  </si>
  <si>
    <t>11025</t>
  </si>
  <si>
    <t>12025</t>
  </si>
  <si>
    <t>13025</t>
  </si>
  <si>
    <t>14025</t>
  </si>
  <si>
    <t>15025</t>
  </si>
  <si>
    <t>16025</t>
  </si>
  <si>
    <t>17025</t>
  </si>
  <si>
    <t>19025</t>
  </si>
  <si>
    <t>20025</t>
  </si>
  <si>
    <t>21025</t>
  </si>
  <si>
    <t>24025</t>
  </si>
  <si>
    <t>26025</t>
  </si>
  <si>
    <t>28025</t>
  </si>
  <si>
    <t>29025</t>
  </si>
  <si>
    <t>30025</t>
  </si>
  <si>
    <t>31025</t>
  </si>
  <si>
    <t>32025</t>
  </si>
  <si>
    <t>Piedras Negras</t>
  </si>
  <si>
    <t>Chapultenango</t>
  </si>
  <si>
    <t>San Bernardo</t>
  </si>
  <si>
    <t>Purísima del Rincón</t>
  </si>
  <si>
    <t>Cuautepec</t>
  </si>
  <si>
    <t>Huautla</t>
  </si>
  <si>
    <t>Colotlán</t>
  </si>
  <si>
    <t>Chalco</t>
  </si>
  <si>
    <t>Chilchota</t>
  </si>
  <si>
    <t>Tlaquiltenango</t>
  </si>
  <si>
    <t>General Zuazua</t>
  </si>
  <si>
    <t>Chahuites</t>
  </si>
  <si>
    <t>Ayotoxco de Guerrero</t>
  </si>
  <si>
    <t>Salinas</t>
  </si>
  <si>
    <t>Empalme</t>
  </si>
  <si>
    <t>Miguel Alemán</t>
  </si>
  <si>
    <t>San Pablo del Monte</t>
  </si>
  <si>
    <t>Ayahualulco</t>
  </si>
  <si>
    <t>Dzan</t>
  </si>
  <si>
    <t>Luis Moya</t>
  </si>
  <si>
    <t>El SNIGSPIJ tiene como objetivo estratégico institucionalizar y operar un esquema coordinado para la producción, integración, conservación y difusión de información estadística y geográfica de interés nacional, de calidad, pertinente, veraz y oportuna que permita conocer la situación que guardan la gestión y el desempeño de las instituciones públicas que conforman el Estado y sus respectivos poderes en las funciones de gobierno, seguridad pública e impartición de justicia, para apoyar los procesos de diseño, implementación, monitoreo y evaluación de las políticas públicas en estas materias.</t>
  </si>
  <si>
    <t>Sonora</t>
  </si>
  <si>
    <t>05026</t>
  </si>
  <si>
    <t>07026</t>
  </si>
  <si>
    <t>08026</t>
  </si>
  <si>
    <t>10026</t>
  </si>
  <si>
    <t>11026</t>
  </si>
  <si>
    <t>12026</t>
  </si>
  <si>
    <t>13026</t>
  </si>
  <si>
    <t>14026</t>
  </si>
  <si>
    <t>15026</t>
  </si>
  <si>
    <t>16026</t>
  </si>
  <si>
    <t>17026</t>
  </si>
  <si>
    <t>19026</t>
  </si>
  <si>
    <t>20026</t>
  </si>
  <si>
    <t>21026</t>
  </si>
  <si>
    <t>24026</t>
  </si>
  <si>
    <t>26026</t>
  </si>
  <si>
    <t>28026</t>
  </si>
  <si>
    <t>29026</t>
  </si>
  <si>
    <t>30026</t>
  </si>
  <si>
    <t>31026</t>
  </si>
  <si>
    <t>32026</t>
  </si>
  <si>
    <t>Progreso</t>
  </si>
  <si>
    <t>Chenalhó</t>
  </si>
  <si>
    <t>Gran Morelos</t>
  </si>
  <si>
    <t>San Dimas</t>
  </si>
  <si>
    <t>Romita</t>
  </si>
  <si>
    <t>Cuetzala del Progreso</t>
  </si>
  <si>
    <t>Huazalingo</t>
  </si>
  <si>
    <t>Concepción de Buenos Aires</t>
  </si>
  <si>
    <t>Chapa de Mota</t>
  </si>
  <si>
    <t>Chinicuila</t>
  </si>
  <si>
    <t>Tlayacapan</t>
  </si>
  <si>
    <t>Chalcatongo de Hidalgo</t>
  </si>
  <si>
    <t>Calpan</t>
  </si>
  <si>
    <t>San Antonio</t>
  </si>
  <si>
    <t>Etchojoa</t>
  </si>
  <si>
    <t>Miquihuana</t>
  </si>
  <si>
    <t>Santa Cruz Tlaxcala</t>
  </si>
  <si>
    <t>Banderilla</t>
  </si>
  <si>
    <t>Dzemul</t>
  </si>
  <si>
    <t>Mazapil</t>
  </si>
  <si>
    <t>Tabasco</t>
  </si>
  <si>
    <t>05027</t>
  </si>
  <si>
    <t>07027</t>
  </si>
  <si>
    <t>08027</t>
  </si>
  <si>
    <t>10027</t>
  </si>
  <si>
    <t>11027</t>
  </si>
  <si>
    <t>12027</t>
  </si>
  <si>
    <t>13027</t>
  </si>
  <si>
    <t>14027</t>
  </si>
  <si>
    <t>15027</t>
  </si>
  <si>
    <t>16027</t>
  </si>
  <si>
    <t>17027</t>
  </si>
  <si>
    <t>19027</t>
  </si>
  <si>
    <t>20027</t>
  </si>
  <si>
    <t>21027</t>
  </si>
  <si>
    <t>24027</t>
  </si>
  <si>
    <t>26027</t>
  </si>
  <si>
    <t>28027</t>
  </si>
  <si>
    <t>29027</t>
  </si>
  <si>
    <t>30027</t>
  </si>
  <si>
    <t>31027</t>
  </si>
  <si>
    <t>32027</t>
  </si>
  <si>
    <t>Ramos Arizpe</t>
  </si>
  <si>
    <t>Chiapa de Corzo</t>
  </si>
  <si>
    <t>Guachochi</t>
  </si>
  <si>
    <t>San Juan de Guadalupe</t>
  </si>
  <si>
    <t>Salamanca</t>
  </si>
  <si>
    <t>Cutzamala de Pinzón</t>
  </si>
  <si>
    <t>Huehuetla</t>
  </si>
  <si>
    <t>Cuautitlán de García Barragán</t>
  </si>
  <si>
    <t>Chapultepec</t>
  </si>
  <si>
    <t>Chucándiro</t>
  </si>
  <si>
    <t>Totolapan</t>
  </si>
  <si>
    <t>Los Herreras</t>
  </si>
  <si>
    <t>Chiquihuitlán de Benito Juárez</t>
  </si>
  <si>
    <t>Caltepec</t>
  </si>
  <si>
    <t>San Ciro de Acosta</t>
  </si>
  <si>
    <t>Fronteras</t>
  </si>
  <si>
    <t>Nuevo Laredo</t>
  </si>
  <si>
    <t>Tenancingo</t>
  </si>
  <si>
    <t>Dzidzantún</t>
  </si>
  <si>
    <t>Melchor Ocampo</t>
  </si>
  <si>
    <t>En el marco de dicho Subsistema, específicamente de los trabajos del Comité Técnico Especializado de Información de Gobierno, desde el año 2009 se iniciaron las actividades de revisión y generación de lo que sería el primer instrumento de captación en materia de gobierno, en el que participaron representantes de las principales instituciones y organizaciones que convergen en dicha materia.</t>
  </si>
  <si>
    <t>Tamaulipas</t>
  </si>
  <si>
    <t>05028</t>
  </si>
  <si>
    <t>07028</t>
  </si>
  <si>
    <t>08028</t>
  </si>
  <si>
    <t>10028</t>
  </si>
  <si>
    <t>11028</t>
  </si>
  <si>
    <t>12028</t>
  </si>
  <si>
    <t>13028</t>
  </si>
  <si>
    <t>14028</t>
  </si>
  <si>
    <t>15028</t>
  </si>
  <si>
    <t>16028</t>
  </si>
  <si>
    <t>17028</t>
  </si>
  <si>
    <t>19028</t>
  </si>
  <si>
    <t>20028</t>
  </si>
  <si>
    <t>21028</t>
  </si>
  <si>
    <t>24028</t>
  </si>
  <si>
    <t>26028</t>
  </si>
  <si>
    <t>28028</t>
  </si>
  <si>
    <t>29028</t>
  </si>
  <si>
    <t>30028</t>
  </si>
  <si>
    <t>31028</t>
  </si>
  <si>
    <t>32028</t>
  </si>
  <si>
    <t>Sabinas</t>
  </si>
  <si>
    <t>Chiapilla</t>
  </si>
  <si>
    <t>Salvatierra</t>
  </si>
  <si>
    <t>Chilapa de Álvarez</t>
  </si>
  <si>
    <t>Huejutla de Reyes</t>
  </si>
  <si>
    <t>Chiautla</t>
  </si>
  <si>
    <t>Churintzio</t>
  </si>
  <si>
    <t>Xochitepec</t>
  </si>
  <si>
    <t>Higueras</t>
  </si>
  <si>
    <t>Heroica Ciudad de Ejutla de Crespo</t>
  </si>
  <si>
    <t>Camocuautla</t>
  </si>
  <si>
    <t>Granados</t>
  </si>
  <si>
    <t>Nuevo Morelos</t>
  </si>
  <si>
    <t>Teolocholco</t>
  </si>
  <si>
    <t>Boca del Río</t>
  </si>
  <si>
    <t>Dzilam de Bravo</t>
  </si>
  <si>
    <t>Mezquital del Oro</t>
  </si>
  <si>
    <t>Tlaxcala</t>
  </si>
  <si>
    <t>05029</t>
  </si>
  <si>
    <t>07029</t>
  </si>
  <si>
    <t>08029</t>
  </si>
  <si>
    <t>10029</t>
  </si>
  <si>
    <t>11029</t>
  </si>
  <si>
    <t>12029</t>
  </si>
  <si>
    <t>13029</t>
  </si>
  <si>
    <t>14029</t>
  </si>
  <si>
    <t>15029</t>
  </si>
  <si>
    <t>16029</t>
  </si>
  <si>
    <t>17029</t>
  </si>
  <si>
    <t>19029</t>
  </si>
  <si>
    <t>20029</t>
  </si>
  <si>
    <t>21029</t>
  </si>
  <si>
    <t>24029</t>
  </si>
  <si>
    <t>26029</t>
  </si>
  <si>
    <t>28029</t>
  </si>
  <si>
    <t>29029</t>
  </si>
  <si>
    <t>30029</t>
  </si>
  <si>
    <t>31029</t>
  </si>
  <si>
    <t>32029</t>
  </si>
  <si>
    <t>Sacramento</t>
  </si>
  <si>
    <t>Chicoasén</t>
  </si>
  <si>
    <t>Guadalupe y Calvo</t>
  </si>
  <si>
    <t>San Luis del Cordero</t>
  </si>
  <si>
    <t>San Diego de la Unión</t>
  </si>
  <si>
    <t>Chilpancingo de los Bravo</t>
  </si>
  <si>
    <t>Huichapan</t>
  </si>
  <si>
    <t>Cuquío</t>
  </si>
  <si>
    <t>Chicoloapan</t>
  </si>
  <si>
    <t>Churumuco</t>
  </si>
  <si>
    <t>Yautepec</t>
  </si>
  <si>
    <t>Hualahuises</t>
  </si>
  <si>
    <t>Eloxochitlán de Flores Magón</t>
  </si>
  <si>
    <t>Caxhuacan</t>
  </si>
  <si>
    <t>San Martín Chalchicuautla</t>
  </si>
  <si>
    <t>Guaymas</t>
  </si>
  <si>
    <t>Tepeyanco</t>
  </si>
  <si>
    <t>Calcahualco</t>
  </si>
  <si>
    <t>Dzilam González</t>
  </si>
  <si>
    <t>Miguel Auza</t>
  </si>
  <si>
    <r>
      <t xml:space="preserve">Como resultado, se logró el acuerdo para generar información estadística en materia de gobierno con una visión integral, implementando así en 2010 el primer instrumento de captación en el ámbito estatal denominado </t>
    </r>
    <r>
      <rPr>
        <i/>
        <sz val="9"/>
        <rFont val="Arial"/>
        <family val="2"/>
      </rPr>
      <t>Encuesta Nacional de Gobierno 2010 – Poder Ejecutivo Estatal (ENGPEE 10)</t>
    </r>
    <r>
      <rPr>
        <sz val="9"/>
        <rFont val="Arial"/>
        <family val="2"/>
      </rPr>
      <t xml:space="preserve">, con lo cual se inició una serie histórica de información que permite diseñar, monitorear y evaluar las políticas públicas en este tema. </t>
    </r>
  </si>
  <si>
    <t>Veracruz de Ignacio de la Llave</t>
  </si>
  <si>
    <t>05030</t>
  </si>
  <si>
    <t>07030</t>
  </si>
  <si>
    <t>08030</t>
  </si>
  <si>
    <t>10030</t>
  </si>
  <si>
    <t>11030</t>
  </si>
  <si>
    <t>12030</t>
  </si>
  <si>
    <t>13030</t>
  </si>
  <si>
    <t>14030</t>
  </si>
  <si>
    <t>15030</t>
  </si>
  <si>
    <t>16030</t>
  </si>
  <si>
    <t>17030</t>
  </si>
  <si>
    <t>19030</t>
  </si>
  <si>
    <t>20030</t>
  </si>
  <si>
    <t>21030</t>
  </si>
  <si>
    <t>24030</t>
  </si>
  <si>
    <t>26030</t>
  </si>
  <si>
    <t>28030</t>
  </si>
  <si>
    <t>29030</t>
  </si>
  <si>
    <t>30030</t>
  </si>
  <si>
    <t>31030</t>
  </si>
  <si>
    <t>32030</t>
  </si>
  <si>
    <t>Saltillo</t>
  </si>
  <si>
    <t>Chicomuselo</t>
  </si>
  <si>
    <t>Guazapares</t>
  </si>
  <si>
    <t>San Pedro del Gallo</t>
  </si>
  <si>
    <t>Florencio Villarreal</t>
  </si>
  <si>
    <t>Ixmiquilpan</t>
  </si>
  <si>
    <t>Chapala</t>
  </si>
  <si>
    <t>Chiconcuac</t>
  </si>
  <si>
    <t>Ecuandureo</t>
  </si>
  <si>
    <t>Yecapixtla</t>
  </si>
  <si>
    <t>Iturbide</t>
  </si>
  <si>
    <t>El Espinal</t>
  </si>
  <si>
    <t>Coatepec</t>
  </si>
  <si>
    <t>San Nicolás Tolentino</t>
  </si>
  <si>
    <t>Hermosillo</t>
  </si>
  <si>
    <t>Padilla</t>
  </si>
  <si>
    <t>Terrenate</t>
  </si>
  <si>
    <t>Camerino Z. Mendoza</t>
  </si>
  <si>
    <t>Dzitás</t>
  </si>
  <si>
    <t>Momax</t>
  </si>
  <si>
    <t>Yucatán</t>
  </si>
  <si>
    <t>05031</t>
  </si>
  <si>
    <t>07031</t>
  </si>
  <si>
    <t>08031</t>
  </si>
  <si>
    <t>10031</t>
  </si>
  <si>
    <t>11031</t>
  </si>
  <si>
    <t>12031</t>
  </si>
  <si>
    <t>13031</t>
  </si>
  <si>
    <t>14031</t>
  </si>
  <si>
    <t>15031</t>
  </si>
  <si>
    <t>16031</t>
  </si>
  <si>
    <t>17031</t>
  </si>
  <si>
    <t>19031</t>
  </si>
  <si>
    <t>20031</t>
  </si>
  <si>
    <t>21031</t>
  </si>
  <si>
    <t>24031</t>
  </si>
  <si>
    <t>26031</t>
  </si>
  <si>
    <t>28031</t>
  </si>
  <si>
    <t>29031</t>
  </si>
  <si>
    <t>30031</t>
  </si>
  <si>
    <t>31031</t>
  </si>
  <si>
    <t>32031</t>
  </si>
  <si>
    <t>San Buenaventura</t>
  </si>
  <si>
    <t>Chilón</t>
  </si>
  <si>
    <t>Santa Clara</t>
  </si>
  <si>
    <t>San Francisco del Rincón</t>
  </si>
  <si>
    <t>General Canuto A. Neri</t>
  </si>
  <si>
    <t>Jacala de Ledezma</t>
  </si>
  <si>
    <t>Chimaltitán</t>
  </si>
  <si>
    <t>Chimalhuacán</t>
  </si>
  <si>
    <t>Epitacio Huerta</t>
  </si>
  <si>
    <t>Zacatepec</t>
  </si>
  <si>
    <t>Tamazulápam del Espíritu Santo</t>
  </si>
  <si>
    <t>Coatzingo</t>
  </si>
  <si>
    <t>Santa Catarina</t>
  </si>
  <si>
    <t>Huachinera</t>
  </si>
  <si>
    <t>Palmillas</t>
  </si>
  <si>
    <t>Tetla de la Solidaridad</t>
  </si>
  <si>
    <t>Carrillo Puerto</t>
  </si>
  <si>
    <t>Dzoncauich</t>
  </si>
  <si>
    <t>Monte Escobedo</t>
  </si>
  <si>
    <r>
      <t xml:space="preserve">Posteriormente, en 2011 se realizó el segundo levantamiento de este programa estadístico bajo la denominación de </t>
    </r>
    <r>
      <rPr>
        <i/>
        <sz val="9"/>
        <rFont val="Arial"/>
        <family val="2"/>
      </rPr>
      <t>Censo Nacional de Gobierno 2011. Poder Ejecutivo Estatal (CNG 2011 PEE)</t>
    </r>
    <r>
      <rPr>
        <sz val="9"/>
        <rFont val="Arial"/>
        <family val="2"/>
      </rPr>
      <t xml:space="preserve">. El 20 de diciembre de ese mismo año se publicó en el Diario Oficial de la Federación el acuerdo por el cual la Junta de Gobierno del INEGI determinó como Información de Interés Nacional (IIN) los datos generados por este programa, otorgándoles el carácter de oficiales y de uso obligatorio para la Federación, las entidades federativas, el Distrito Federal (ahora Ciudad de México) y los municipios, siendo a partir de ese momento que se institucionalizó como </t>
    </r>
    <r>
      <rPr>
        <i/>
        <sz val="9"/>
        <rFont val="Arial"/>
        <family val="2"/>
      </rPr>
      <t xml:space="preserve">Censo Nacional de Gobierno, Seguridad Pública y Sistema Penitenciario Estatales, </t>
    </r>
    <r>
      <rPr>
        <sz val="9"/>
        <rFont val="Arial"/>
        <family val="2"/>
      </rPr>
      <t>por lo que dicha edición (con información 2010) se publicó con la denominación de IIN.</t>
    </r>
  </si>
  <si>
    <t>Zacatecas</t>
  </si>
  <si>
    <t>05032</t>
  </si>
  <si>
    <t>07032</t>
  </si>
  <si>
    <t>08032</t>
  </si>
  <si>
    <t>10032</t>
  </si>
  <si>
    <t>11032</t>
  </si>
  <si>
    <t>12032</t>
  </si>
  <si>
    <t>13032</t>
  </si>
  <si>
    <t>14032</t>
  </si>
  <si>
    <t>15032</t>
  </si>
  <si>
    <t>16032</t>
  </si>
  <si>
    <t>17032</t>
  </si>
  <si>
    <t>19032</t>
  </si>
  <si>
    <t>20032</t>
  </si>
  <si>
    <t>21032</t>
  </si>
  <si>
    <t>24032</t>
  </si>
  <si>
    <t>26032</t>
  </si>
  <si>
    <t>28032</t>
  </si>
  <si>
    <t>29032</t>
  </si>
  <si>
    <t>30032</t>
  </si>
  <si>
    <t>31032</t>
  </si>
  <si>
    <t>32032</t>
  </si>
  <si>
    <t>San Juan de Sabinas</t>
  </si>
  <si>
    <t>Escuintla</t>
  </si>
  <si>
    <t>Hidalgo del Parral</t>
  </si>
  <si>
    <t>Santiago Papasquiaro</t>
  </si>
  <si>
    <t>San José Iturbide</t>
  </si>
  <si>
    <t>General Heliodoro Castillo</t>
  </si>
  <si>
    <t>Jaltocán</t>
  </si>
  <si>
    <t>Chiquilistlán</t>
  </si>
  <si>
    <t>Donato Guerra</t>
  </si>
  <si>
    <t>Erongarícuaro</t>
  </si>
  <si>
    <t>Zacualpan de Amilpas</t>
  </si>
  <si>
    <t>Lampazos de Naranjo</t>
  </si>
  <si>
    <t>Fresnillo de Trujano</t>
  </si>
  <si>
    <t>Cohetzala</t>
  </si>
  <si>
    <t>Santa María del Río</t>
  </si>
  <si>
    <t>Huásabas</t>
  </si>
  <si>
    <t>Reynosa</t>
  </si>
  <si>
    <t>Tetlatlahuca</t>
  </si>
  <si>
    <t>Catemaco</t>
  </si>
  <si>
    <t>Espita</t>
  </si>
  <si>
    <t>05033</t>
  </si>
  <si>
    <t>07033</t>
  </si>
  <si>
    <t>08033</t>
  </si>
  <si>
    <t>10033</t>
  </si>
  <si>
    <t>11033</t>
  </si>
  <si>
    <t>12033</t>
  </si>
  <si>
    <t>13033</t>
  </si>
  <si>
    <t>14033</t>
  </si>
  <si>
    <t>15033</t>
  </si>
  <si>
    <t>16033</t>
  </si>
  <si>
    <t>17033</t>
  </si>
  <si>
    <t>19033</t>
  </si>
  <si>
    <t>20033</t>
  </si>
  <si>
    <t>21033</t>
  </si>
  <si>
    <t>24033</t>
  </si>
  <si>
    <t>26033</t>
  </si>
  <si>
    <t>28033</t>
  </si>
  <si>
    <t>29033</t>
  </si>
  <si>
    <t>30033</t>
  </si>
  <si>
    <t>31033</t>
  </si>
  <si>
    <t>32033</t>
  </si>
  <si>
    <t>San Pedro</t>
  </si>
  <si>
    <t>Francisco León</t>
  </si>
  <si>
    <t>Huejotitán</t>
  </si>
  <si>
    <t>Súchil</t>
  </si>
  <si>
    <t>San Luis de la Paz</t>
  </si>
  <si>
    <t>Huamuxtitlán</t>
  </si>
  <si>
    <t>Juárez Hidalgo</t>
  </si>
  <si>
    <t>Degollado</t>
  </si>
  <si>
    <t>Ecatepec de Morelos</t>
  </si>
  <si>
    <t>Gabriel Zamora</t>
  </si>
  <si>
    <t>Temoac</t>
  </si>
  <si>
    <t>Linares</t>
  </si>
  <si>
    <t>Guadalupe Etla</t>
  </si>
  <si>
    <t>Cohuecan</t>
  </si>
  <si>
    <t>Santo Domingo</t>
  </si>
  <si>
    <t>Huatabampo</t>
  </si>
  <si>
    <t>Río Bravo</t>
  </si>
  <si>
    <t>Cazones de Herrera</t>
  </si>
  <si>
    <t>Halachó</t>
  </si>
  <si>
    <t>Moyahua de Estrada</t>
  </si>
  <si>
    <t>Desde entonces, se continuaron anualmente las labores de levantamiento del CNGSPSPE hasta su última edición en 2020, año a partir del cual se separa este programa estadístico en tres Censos Nacionales de Gobierno; cada uno orientado a las materias específicas de gobierno, seguridad pública y sistema penitenciario:</t>
  </si>
  <si>
    <t>05034</t>
  </si>
  <si>
    <t>07034</t>
  </si>
  <si>
    <t>08034</t>
  </si>
  <si>
    <t>10034</t>
  </si>
  <si>
    <t>11034</t>
  </si>
  <si>
    <t>12034</t>
  </si>
  <si>
    <t>13034</t>
  </si>
  <si>
    <t>14034</t>
  </si>
  <si>
    <t>15034</t>
  </si>
  <si>
    <t>16034</t>
  </si>
  <si>
    <t>17034</t>
  </si>
  <si>
    <t>19034</t>
  </si>
  <si>
    <t>20034</t>
  </si>
  <si>
    <t>21034</t>
  </si>
  <si>
    <t>24034</t>
  </si>
  <si>
    <t>26034</t>
  </si>
  <si>
    <t>28034</t>
  </si>
  <si>
    <t>29034</t>
  </si>
  <si>
    <t>30034</t>
  </si>
  <si>
    <t>31034</t>
  </si>
  <si>
    <t>32034</t>
  </si>
  <si>
    <t>Sierra Mojada</t>
  </si>
  <si>
    <t>Frontera Comalapa</t>
  </si>
  <si>
    <t>Ignacio Zaragoza</t>
  </si>
  <si>
    <t>Tamazula</t>
  </si>
  <si>
    <t>Huitzuco de los Figueroa</t>
  </si>
  <si>
    <t>Lolotla</t>
  </si>
  <si>
    <t>Ejutla</t>
  </si>
  <si>
    <t>Ecatzingo</t>
  </si>
  <si>
    <t>Coatetelco</t>
  </si>
  <si>
    <t>Marín</t>
  </si>
  <si>
    <t>Guadalupe de Ramírez</t>
  </si>
  <si>
    <t>Coronango</t>
  </si>
  <si>
    <t>San Vicente Tancuayalab</t>
  </si>
  <si>
    <t>Huépac</t>
  </si>
  <si>
    <t>San Carlos</t>
  </si>
  <si>
    <t>Tlaxco</t>
  </si>
  <si>
    <t>Cerro Azul</t>
  </si>
  <si>
    <t>Hocabá</t>
  </si>
  <si>
    <t>Nochistlán de Mejía</t>
  </si>
  <si>
    <t>05035</t>
  </si>
  <si>
    <t>07035</t>
  </si>
  <si>
    <t>08035</t>
  </si>
  <si>
    <t>10035</t>
  </si>
  <si>
    <t>11035</t>
  </si>
  <si>
    <t>12035</t>
  </si>
  <si>
    <t>13035</t>
  </si>
  <si>
    <t>14035</t>
  </si>
  <si>
    <t>15035</t>
  </si>
  <si>
    <t>16035</t>
  </si>
  <si>
    <t>17035</t>
  </si>
  <si>
    <t>19035</t>
  </si>
  <si>
    <t>20035</t>
  </si>
  <si>
    <t>21035</t>
  </si>
  <si>
    <t>24035</t>
  </si>
  <si>
    <t>26035</t>
  </si>
  <si>
    <t>28035</t>
  </si>
  <si>
    <t>29035</t>
  </si>
  <si>
    <t>30035</t>
  </si>
  <si>
    <t>31035</t>
  </si>
  <si>
    <t>32035</t>
  </si>
  <si>
    <t>Torreón</t>
  </si>
  <si>
    <t>Frontera Hidalgo</t>
  </si>
  <si>
    <t>Janos</t>
  </si>
  <si>
    <t>Tepehuanes</t>
  </si>
  <si>
    <t>Santa Cruz de Juventino Rosas</t>
  </si>
  <si>
    <t>Iguala de la Independencia</t>
  </si>
  <si>
    <t>Metepec</t>
  </si>
  <si>
    <t>Encarnación de Díaz</t>
  </si>
  <si>
    <t>Huehuetoca</t>
  </si>
  <si>
    <t>La Huacana</t>
  </si>
  <si>
    <t>Xoxocotla</t>
  </si>
  <si>
    <t>Guelatao de Juárez</t>
  </si>
  <si>
    <t>Soledad de Graciano Sánchez</t>
  </si>
  <si>
    <t>Imuris</t>
  </si>
  <si>
    <t>San Fernando</t>
  </si>
  <si>
    <t>Tocatlán</t>
  </si>
  <si>
    <t>Citlaltépetl</t>
  </si>
  <si>
    <t>Hoctún</t>
  </si>
  <si>
    <t>Noria de Ángeles</t>
  </si>
  <si>
    <t>Censo Nacional de Gobiernos Estatales;
Censo Nacional de Seguridad Pública Estatal; y
Censo Nacional de Sistemas Penitenciarios Estatales.</t>
  </si>
  <si>
    <t>05036</t>
  </si>
  <si>
    <t>07036</t>
  </si>
  <si>
    <t>08036</t>
  </si>
  <si>
    <t>10036</t>
  </si>
  <si>
    <t>11036</t>
  </si>
  <si>
    <t>12036</t>
  </si>
  <si>
    <t>13036</t>
  </si>
  <si>
    <t>14036</t>
  </si>
  <si>
    <t>15036</t>
  </si>
  <si>
    <t>16036</t>
  </si>
  <si>
    <t>17036</t>
  </si>
  <si>
    <t>19036</t>
  </si>
  <si>
    <t>20036</t>
  </si>
  <si>
    <t>21036</t>
  </si>
  <si>
    <t>24036</t>
  </si>
  <si>
    <t>26036</t>
  </si>
  <si>
    <t>28036</t>
  </si>
  <si>
    <t>29036</t>
  </si>
  <si>
    <t>30036</t>
  </si>
  <si>
    <t>31036</t>
  </si>
  <si>
    <t>32036</t>
  </si>
  <si>
    <t>Viesca</t>
  </si>
  <si>
    <t>La Grandeza</t>
  </si>
  <si>
    <t>Tlahualilo</t>
  </si>
  <si>
    <t>Santiago Maravatío</t>
  </si>
  <si>
    <t>Igualapa</t>
  </si>
  <si>
    <t>San Agustín Metzquititlán</t>
  </si>
  <si>
    <t>Etzatlán</t>
  </si>
  <si>
    <t>Hueypoxtla</t>
  </si>
  <si>
    <t>Huandacareo</t>
  </si>
  <si>
    <t>Hueyapan</t>
  </si>
  <si>
    <t>Mier y Noriega</t>
  </si>
  <si>
    <t>Guevea de Humboldt</t>
  </si>
  <si>
    <t>Coyomeapan</t>
  </si>
  <si>
    <t>Tamasopo</t>
  </si>
  <si>
    <t>Magdalena</t>
  </si>
  <si>
    <t>San Nicolás</t>
  </si>
  <si>
    <t>Totolac</t>
  </si>
  <si>
    <t>Coacoatzintla</t>
  </si>
  <si>
    <t>Homún</t>
  </si>
  <si>
    <t>Ojocaliente</t>
  </si>
  <si>
    <t>05037</t>
  </si>
  <si>
    <t>07037</t>
  </si>
  <si>
    <t>08037</t>
  </si>
  <si>
    <t>10037</t>
  </si>
  <si>
    <t>11037</t>
  </si>
  <si>
    <t>12037</t>
  </si>
  <si>
    <t>13037</t>
  </si>
  <si>
    <t>14037</t>
  </si>
  <si>
    <t>15037</t>
  </si>
  <si>
    <t>16037</t>
  </si>
  <si>
    <t>19037</t>
  </si>
  <si>
    <t>20037</t>
  </si>
  <si>
    <t>21037</t>
  </si>
  <si>
    <t>24037</t>
  </si>
  <si>
    <t>26037</t>
  </si>
  <si>
    <t>28037</t>
  </si>
  <si>
    <t>29037</t>
  </si>
  <si>
    <t>30037</t>
  </si>
  <si>
    <t>31037</t>
  </si>
  <si>
    <t>32037</t>
  </si>
  <si>
    <t>Villa Unión</t>
  </si>
  <si>
    <t>Huehuetán</t>
  </si>
  <si>
    <t>Topia</t>
  </si>
  <si>
    <t>Silao de la Victoria</t>
  </si>
  <si>
    <t>Ixcateopan de Cuauhtémoc</t>
  </si>
  <si>
    <t>Metztitlán</t>
  </si>
  <si>
    <t>El Grullo</t>
  </si>
  <si>
    <t>Huixquilucan</t>
  </si>
  <si>
    <t>Huaniqueo</t>
  </si>
  <si>
    <t>Mina</t>
  </si>
  <si>
    <t>Mesones Hidalgo</t>
  </si>
  <si>
    <t>Tamazunchale</t>
  </si>
  <si>
    <t>Mazatán</t>
  </si>
  <si>
    <t>Soto la Marina</t>
  </si>
  <si>
    <t>Ziltlaltépec de Trinidad Sánchez Santos</t>
  </si>
  <si>
    <t>Coahuitlán</t>
  </si>
  <si>
    <t>Huhí</t>
  </si>
  <si>
    <t>Pánuco</t>
  </si>
  <si>
    <t>Lo anterior, como resultado de las reformas constitucionales realizadas en los últimos años, entre las que destacan aquellas en materia de seguridad pública y combate a la corrupción. En consecuencia, el Estado mexicano ha transitado por un periodo de evolución, crecimiento y diversificación institucional, multiplicando con ello sus obligaciones, responsabilidades y facultades. Desde el punto de vista estadístico, los nuevos arreglos institucionales y compromisos establecidos por ley generaron nuevas necesidades de información, lo que conllevó a realizar ajustes en materias y conceptos previamente establecidos.</t>
  </si>
  <si>
    <t>05038</t>
  </si>
  <si>
    <t>07038</t>
  </si>
  <si>
    <t>08038</t>
  </si>
  <si>
    <t>10038</t>
  </si>
  <si>
    <t>11038</t>
  </si>
  <si>
    <t>12038</t>
  </si>
  <si>
    <t>13038</t>
  </si>
  <si>
    <t>14038</t>
  </si>
  <si>
    <t>15038</t>
  </si>
  <si>
    <t>16038</t>
  </si>
  <si>
    <t>19038</t>
  </si>
  <si>
    <t>20038</t>
  </si>
  <si>
    <t>21038</t>
  </si>
  <si>
    <t>24038</t>
  </si>
  <si>
    <t>26038</t>
  </si>
  <si>
    <t>28038</t>
  </si>
  <si>
    <t>29038</t>
  </si>
  <si>
    <t>30038</t>
  </si>
  <si>
    <t>31038</t>
  </si>
  <si>
    <t>32038</t>
  </si>
  <si>
    <t>Zaragoza</t>
  </si>
  <si>
    <t>Huixtán</t>
  </si>
  <si>
    <t>Julimes</t>
  </si>
  <si>
    <t>Vicente Guerrero</t>
  </si>
  <si>
    <t>Tarandacuao</t>
  </si>
  <si>
    <t>Zihuatanejo de Azueta</t>
  </si>
  <si>
    <t>Mineral del Chico</t>
  </si>
  <si>
    <t>Guachinango</t>
  </si>
  <si>
    <t>Isidro Fabela</t>
  </si>
  <si>
    <t>Huetamo</t>
  </si>
  <si>
    <t>Montemorelos</t>
  </si>
  <si>
    <t>Villa Hidalgo</t>
  </si>
  <si>
    <t>Cuapiaxtla de Madero</t>
  </si>
  <si>
    <t>Tampacán</t>
  </si>
  <si>
    <t>Tampico</t>
  </si>
  <si>
    <t>Tzompantepec</t>
  </si>
  <si>
    <t>Hunucmá</t>
  </si>
  <si>
    <t>Pinos</t>
  </si>
  <si>
    <t>05099</t>
  </si>
  <si>
    <t>07039</t>
  </si>
  <si>
    <t>08039</t>
  </si>
  <si>
    <t>10039</t>
  </si>
  <si>
    <t>11039</t>
  </si>
  <si>
    <t>12039</t>
  </si>
  <si>
    <t>13039</t>
  </si>
  <si>
    <t>14039</t>
  </si>
  <si>
    <t>15039</t>
  </si>
  <si>
    <t>16039</t>
  </si>
  <si>
    <t>19039</t>
  </si>
  <si>
    <t>20039</t>
  </si>
  <si>
    <t>21039</t>
  </si>
  <si>
    <t>24039</t>
  </si>
  <si>
    <t>26039</t>
  </si>
  <si>
    <t>28039</t>
  </si>
  <si>
    <t>29039</t>
  </si>
  <si>
    <t>30039</t>
  </si>
  <si>
    <t>31039</t>
  </si>
  <si>
    <t>32039</t>
  </si>
  <si>
    <t>Huitiupán</t>
  </si>
  <si>
    <t>López</t>
  </si>
  <si>
    <t>Nuevo Ideal</t>
  </si>
  <si>
    <t>Tarimoro</t>
  </si>
  <si>
    <t>Juan R. Escudero</t>
  </si>
  <si>
    <t>Mineral del Monte</t>
  </si>
  <si>
    <t>Guadalajara</t>
  </si>
  <si>
    <t>Ixtapaluca</t>
  </si>
  <si>
    <t>Huiramba</t>
  </si>
  <si>
    <t>Monterrey</t>
  </si>
  <si>
    <t>Heroica Ciudad de Huajuapan de León</t>
  </si>
  <si>
    <t>Cuautempan</t>
  </si>
  <si>
    <t>Tampamolón Corona</t>
  </si>
  <si>
    <t>Naco</t>
  </si>
  <si>
    <t>Tula</t>
  </si>
  <si>
    <t>Xaloztoc</t>
  </si>
  <si>
    <t>Coatzacoalcos</t>
  </si>
  <si>
    <t>Ixil</t>
  </si>
  <si>
    <t>Río Grande</t>
  </si>
  <si>
    <t>Este proceso de segmentación implicó revocar la determinación de Información de Interés Nacional al CNGSPSPE, mediante el acuerdo de la Junta de Gobierno del INEGI publicado el 29 de enero de 2021 en el Diario Oficial de la Federación. Su finalidad fue ampliar el alcance temático y analítico de cada rubro, así como adecuar conceptual y metodológicamente sus contenidos a las necesidades de información vigentes en las reformas constitucionales y en la transformación institucional del país.</t>
  </si>
  <si>
    <t>07040</t>
  </si>
  <si>
    <t>08040</t>
  </si>
  <si>
    <t>11040</t>
  </si>
  <si>
    <t>12040</t>
  </si>
  <si>
    <t>13040</t>
  </si>
  <si>
    <t>14040</t>
  </si>
  <si>
    <t>15040</t>
  </si>
  <si>
    <t>16040</t>
  </si>
  <si>
    <t>19040</t>
  </si>
  <si>
    <t>20040</t>
  </si>
  <si>
    <t>21040</t>
  </si>
  <si>
    <t>24040</t>
  </si>
  <si>
    <t>26040</t>
  </si>
  <si>
    <t>28040</t>
  </si>
  <si>
    <t>29040</t>
  </si>
  <si>
    <t>30040</t>
  </si>
  <si>
    <t>31040</t>
  </si>
  <si>
    <t>32040</t>
  </si>
  <si>
    <t>Huixtla</t>
  </si>
  <si>
    <t>Madera</t>
  </si>
  <si>
    <t>Tierra Blanca</t>
  </si>
  <si>
    <t>Leonardo Bravo</t>
  </si>
  <si>
    <t>La Misión</t>
  </si>
  <si>
    <t>Hostotipaquillo</t>
  </si>
  <si>
    <t>Ixtapan de la Sal</t>
  </si>
  <si>
    <t>Indaparapeo</t>
  </si>
  <si>
    <t>Parás</t>
  </si>
  <si>
    <t>Huautepec</t>
  </si>
  <si>
    <t>Cuautinchán</t>
  </si>
  <si>
    <t>Tamuín</t>
  </si>
  <si>
    <t>Nácori Chico</t>
  </si>
  <si>
    <t>Valle Hermoso</t>
  </si>
  <si>
    <t>Xaltocan</t>
  </si>
  <si>
    <t>Coatzintla</t>
  </si>
  <si>
    <t>Izamal</t>
  </si>
  <si>
    <t>Sain Alto</t>
  </si>
  <si>
    <t>07041</t>
  </si>
  <si>
    <t>08041</t>
  </si>
  <si>
    <t>11041</t>
  </si>
  <si>
    <t>12041</t>
  </si>
  <si>
    <t>13041</t>
  </si>
  <si>
    <t>14041</t>
  </si>
  <si>
    <t>15041</t>
  </si>
  <si>
    <t>16041</t>
  </si>
  <si>
    <t>19041</t>
  </si>
  <si>
    <t>20041</t>
  </si>
  <si>
    <t>21041</t>
  </si>
  <si>
    <t>24041</t>
  </si>
  <si>
    <t>26041</t>
  </si>
  <si>
    <t>28041</t>
  </si>
  <si>
    <t>29041</t>
  </si>
  <si>
    <t>30041</t>
  </si>
  <si>
    <t>31041</t>
  </si>
  <si>
    <t>32041</t>
  </si>
  <si>
    <t>La Independencia</t>
  </si>
  <si>
    <t>Maguarichi</t>
  </si>
  <si>
    <t>Uriangato</t>
  </si>
  <si>
    <t>Malinaltepec</t>
  </si>
  <si>
    <t>Mixquiahuala de Juárez</t>
  </si>
  <si>
    <t>Huejúcar</t>
  </si>
  <si>
    <t>Ixtapan del Oro</t>
  </si>
  <si>
    <t>Irimbo</t>
  </si>
  <si>
    <t>Pesquería</t>
  </si>
  <si>
    <t>Huautla de Jiménez</t>
  </si>
  <si>
    <t>Cuautlancingo</t>
  </si>
  <si>
    <t>Tanlajás</t>
  </si>
  <si>
    <t>Nacozari de García</t>
  </si>
  <si>
    <t>Victoria</t>
  </si>
  <si>
    <t>Papalotla de Xicohténcatl</t>
  </si>
  <si>
    <t>Coetzala</t>
  </si>
  <si>
    <t>Kanasín</t>
  </si>
  <si>
    <t>El Salvador</t>
  </si>
  <si>
    <r>
      <t xml:space="preserve">Derivado de dicha división, a la fecha se encuentra publicado el </t>
    </r>
    <r>
      <rPr>
        <i/>
        <sz val="9"/>
        <rFont val="Arial"/>
        <family val="2"/>
      </rPr>
      <t>Censo Nacional de Gobiernos Estatales (CNGE) 2023</t>
    </r>
    <r>
      <rPr>
        <sz val="9"/>
        <rFont val="Arial"/>
        <family val="2"/>
      </rPr>
      <t>, cuyos resultados pueden ser consultados en la página de internet del Instituto: https://www.inegi.org.mx/programas/cnge/2023/</t>
    </r>
  </si>
  <si>
    <t>07042</t>
  </si>
  <si>
    <t>08042</t>
  </si>
  <si>
    <t>11042</t>
  </si>
  <si>
    <t>12042</t>
  </si>
  <si>
    <t>13042</t>
  </si>
  <si>
    <t>14042</t>
  </si>
  <si>
    <t>15042</t>
  </si>
  <si>
    <t>16042</t>
  </si>
  <si>
    <t>19042</t>
  </si>
  <si>
    <t>20042</t>
  </si>
  <si>
    <t>21042</t>
  </si>
  <si>
    <t>24042</t>
  </si>
  <si>
    <t>26042</t>
  </si>
  <si>
    <t>28042</t>
  </si>
  <si>
    <t>29042</t>
  </si>
  <si>
    <t>30042</t>
  </si>
  <si>
    <t>31042</t>
  </si>
  <si>
    <t>32042</t>
  </si>
  <si>
    <t>Ixhuatán</t>
  </si>
  <si>
    <t>Manuel Benavides</t>
  </si>
  <si>
    <t>Valle de Santiago</t>
  </si>
  <si>
    <t>Mártir de Cuilapan</t>
  </si>
  <si>
    <t>Molango de Escamilla</t>
  </si>
  <si>
    <t>Huejuquilla el Alto</t>
  </si>
  <si>
    <t>Ixtlahuaca</t>
  </si>
  <si>
    <t>Ixtlán</t>
  </si>
  <si>
    <t>Los Ramones</t>
  </si>
  <si>
    <t>Ixtlán de Juárez</t>
  </si>
  <si>
    <t>Cuayuca de Andrade</t>
  </si>
  <si>
    <t>Tanquián de Escobedo</t>
  </si>
  <si>
    <t>Navojoa</t>
  </si>
  <si>
    <t>Villagrán</t>
  </si>
  <si>
    <t>Xicohtzinco</t>
  </si>
  <si>
    <t>Colipa</t>
  </si>
  <si>
    <t>Kantunil</t>
  </si>
  <si>
    <t>Sombrerete</t>
  </si>
  <si>
    <t>07043</t>
  </si>
  <si>
    <t>08043</t>
  </si>
  <si>
    <t>11043</t>
  </si>
  <si>
    <t>12043</t>
  </si>
  <si>
    <t>13043</t>
  </si>
  <si>
    <t>14043</t>
  </si>
  <si>
    <t>15043</t>
  </si>
  <si>
    <t>16043</t>
  </si>
  <si>
    <t>19043</t>
  </si>
  <si>
    <t>20043</t>
  </si>
  <si>
    <t>21043</t>
  </si>
  <si>
    <t>24043</t>
  </si>
  <si>
    <t>26043</t>
  </si>
  <si>
    <t>28043</t>
  </si>
  <si>
    <t>29043</t>
  </si>
  <si>
    <t>30043</t>
  </si>
  <si>
    <t>31043</t>
  </si>
  <si>
    <t>32043</t>
  </si>
  <si>
    <t>Ixtacomitán</t>
  </si>
  <si>
    <t>Matachí</t>
  </si>
  <si>
    <t>Metlatónoc</t>
  </si>
  <si>
    <t>Nicolás Flores</t>
  </si>
  <si>
    <t>La Huerta</t>
  </si>
  <si>
    <t>Xalatlaco</t>
  </si>
  <si>
    <t>Jacona</t>
  </si>
  <si>
    <t>Rayones</t>
  </si>
  <si>
    <t>Juchitán de Zaragoza</t>
  </si>
  <si>
    <t>Cuetzalan del Progreso</t>
  </si>
  <si>
    <t>Tierra Nueva</t>
  </si>
  <si>
    <t>Nogales</t>
  </si>
  <si>
    <t>Xicoténcatl</t>
  </si>
  <si>
    <t>Yauhquemehcan</t>
  </si>
  <si>
    <t>Comapa</t>
  </si>
  <si>
    <t>Kaua</t>
  </si>
  <si>
    <t>Susticacán</t>
  </si>
  <si>
    <t>Para la materia de protección civil, es importante mencionar que durante 2021 y 2022 ocurrieron una serie de reuniones con personal del Centro Nacional de Prevención de Desastres (CENAPRED), de la Dirección General de Protección Civil y de la Dirección General para la Gestión de Riesgos de la Secretaría de Seguridad y Protección Ciudadana (SSPC) a efecto de consolidar un instrumento de captación que permita conocer de forma específica las capacidades operativas con las que cuentan las Unidades Estatales de Protección Civil u homólogas de las entidades federativas, retomando los contenidos establecidos en la Encuesta de Autoevaluación para las Unidades Estatales de Protección Civil, misma que fue implementada por dichas instituciones en ejercicios anteriores.</t>
  </si>
  <si>
    <t>07044</t>
  </si>
  <si>
    <t>08044</t>
  </si>
  <si>
    <t>11044</t>
  </si>
  <si>
    <t>12044</t>
  </si>
  <si>
    <t>13044</t>
  </si>
  <si>
    <t>14044</t>
  </si>
  <si>
    <t>15044</t>
  </si>
  <si>
    <t>16044</t>
  </si>
  <si>
    <t>19044</t>
  </si>
  <si>
    <t>20044</t>
  </si>
  <si>
    <t>21044</t>
  </si>
  <si>
    <t>24044</t>
  </si>
  <si>
    <t>26044</t>
  </si>
  <si>
    <t>29044</t>
  </si>
  <si>
    <t>30044</t>
  </si>
  <si>
    <t>31044</t>
  </si>
  <si>
    <t>32044</t>
  </si>
  <si>
    <t>Ixtapa</t>
  </si>
  <si>
    <t>Mochitlán</t>
  </si>
  <si>
    <t>Nopala de Villagrán</t>
  </si>
  <si>
    <t>Ixtlahuacán de los Membrillos</t>
  </si>
  <si>
    <t>Jaltenco</t>
  </si>
  <si>
    <t>Sabinas Hidalgo</t>
  </si>
  <si>
    <t>Loma Bonita</t>
  </si>
  <si>
    <t>Cuyoaco</t>
  </si>
  <si>
    <t>Vanegas</t>
  </si>
  <si>
    <t>Ónavas</t>
  </si>
  <si>
    <t>Zacatelco</t>
  </si>
  <si>
    <t>Córdoba</t>
  </si>
  <si>
    <t>Kinchil</t>
  </si>
  <si>
    <t>07045</t>
  </si>
  <si>
    <t>08045</t>
  </si>
  <si>
    <t>11045</t>
  </si>
  <si>
    <t>12045</t>
  </si>
  <si>
    <t>13045</t>
  </si>
  <si>
    <t>14045</t>
  </si>
  <si>
    <t>15045</t>
  </si>
  <si>
    <t>16045</t>
  </si>
  <si>
    <t>19045</t>
  </si>
  <si>
    <t>20045</t>
  </si>
  <si>
    <t>21045</t>
  </si>
  <si>
    <t>24045</t>
  </si>
  <si>
    <t>26045</t>
  </si>
  <si>
    <t>29045</t>
  </si>
  <si>
    <t>30045</t>
  </si>
  <si>
    <t>31045</t>
  </si>
  <si>
    <t>32045</t>
  </si>
  <si>
    <t>Ixtapangajoya</t>
  </si>
  <si>
    <t>Meoqui</t>
  </si>
  <si>
    <t>Xichú</t>
  </si>
  <si>
    <t>Olinalá</t>
  </si>
  <si>
    <t>Omitlán de Juárez</t>
  </si>
  <si>
    <t>Ixtlahuacán del Río</t>
  </si>
  <si>
    <t>Jilotepec</t>
  </si>
  <si>
    <t>Jiquilpan</t>
  </si>
  <si>
    <t>Salinas Victoria</t>
  </si>
  <si>
    <t>Magdalena Apasco</t>
  </si>
  <si>
    <t>Chalchicomula de Sesma</t>
  </si>
  <si>
    <t>Venado</t>
  </si>
  <si>
    <t>Opodepe</t>
  </si>
  <si>
    <t>Cosamaloapan de Carpio</t>
  </si>
  <si>
    <t>Kopomá</t>
  </si>
  <si>
    <t>Tepechitlán</t>
  </si>
  <si>
    <t>Por su parte, a partir del contexto nacional y de la implementación de la Ley General en Materia de Desaparición Forzada de Personas, Desaparición Cometida por Particulares y del Sistema Nacional de Búsqueda de Personas, así como del Programa Nacional de Exhumaciones e Identificación Forense que de ella emana, se volvió necesario comenzar a generar información específica sobre las capacidades institucionales de los servicios médicos forenses y periciales del país, así como del ejercicio de su función en cuanto a la identificación, disposición y almacenamientos de cadáveres y/ o restos de seres humanos. Para ello, desde la edición 2022 se desarrolló un instrumento de captación único orientado a recabar información estadística y geográfica de manera homologada en el Censo Nacional de Procuración de Justicia Estatal, el Censo Nacional de Impartición de Justicia Estatal y el Censo Nacional de Gobiernos Estatales, a partir de lo cual es posible llevar a cabo un levantamiento paralelo de la información, así como una difusión conjunta de los resultados en esta materia.</t>
  </si>
  <si>
    <t>07046</t>
  </si>
  <si>
    <t>08046</t>
  </si>
  <si>
    <t>11046</t>
  </si>
  <si>
    <t>12046</t>
  </si>
  <si>
    <t>13046</t>
  </si>
  <si>
    <t>14046</t>
  </si>
  <si>
    <t>15046</t>
  </si>
  <si>
    <t>16046</t>
  </si>
  <si>
    <t>19046</t>
  </si>
  <si>
    <t>20046</t>
  </si>
  <si>
    <t>21046</t>
  </si>
  <si>
    <t>24046</t>
  </si>
  <si>
    <t>26046</t>
  </si>
  <si>
    <t>29046</t>
  </si>
  <si>
    <t>30046</t>
  </si>
  <si>
    <t>31046</t>
  </si>
  <si>
    <t>32046</t>
  </si>
  <si>
    <t>Jiquipilas</t>
  </si>
  <si>
    <t>Yuriria</t>
  </si>
  <si>
    <t>Ometepec</t>
  </si>
  <si>
    <t>San Felipe Orizatlán</t>
  </si>
  <si>
    <t>Jalostotitlán</t>
  </si>
  <si>
    <t>Jilotzingo</t>
  </si>
  <si>
    <t>San Nicolás de los Garza</t>
  </si>
  <si>
    <t>Magdalena Jaltepec</t>
  </si>
  <si>
    <t>Chapulco</t>
  </si>
  <si>
    <t>Villa de Arriaga</t>
  </si>
  <si>
    <t>Oquitoa</t>
  </si>
  <si>
    <t>Cosautlán de Carvajal</t>
  </si>
  <si>
    <t>Mama</t>
  </si>
  <si>
    <t>Tepetongo</t>
  </si>
  <si>
    <t>07047</t>
  </si>
  <si>
    <t>08047</t>
  </si>
  <si>
    <t>12047</t>
  </si>
  <si>
    <t>13047</t>
  </si>
  <si>
    <t>14047</t>
  </si>
  <si>
    <t>15047</t>
  </si>
  <si>
    <t>16047</t>
  </si>
  <si>
    <t>19047</t>
  </si>
  <si>
    <t>20047</t>
  </si>
  <si>
    <t>21047</t>
  </si>
  <si>
    <t>24047</t>
  </si>
  <si>
    <t>26047</t>
  </si>
  <si>
    <t>29047</t>
  </si>
  <si>
    <t>30047</t>
  </si>
  <si>
    <t>31047</t>
  </si>
  <si>
    <t>32047</t>
  </si>
  <si>
    <t>Jitotol</t>
  </si>
  <si>
    <t>Moris</t>
  </si>
  <si>
    <t>Pedro Ascencio Alquisiras</t>
  </si>
  <si>
    <t>Pacula</t>
  </si>
  <si>
    <t>Jamay</t>
  </si>
  <si>
    <t>Jiquipilco</t>
  </si>
  <si>
    <t>Jungapeo</t>
  </si>
  <si>
    <t>Santa Magdalena Jicotlán</t>
  </si>
  <si>
    <t>Villa de Guadalupe</t>
  </si>
  <si>
    <t>Pitiquito</t>
  </si>
  <si>
    <t>Coscomatepec</t>
  </si>
  <si>
    <t>Maní</t>
  </si>
  <si>
    <t>Teúl de González Ortega</t>
  </si>
  <si>
    <t>De manera similar al tema de los servicios médicos forenses y periciales, desde la edición 2023 la información asociada a la función de defensoría pública se desarrolló bajo un instrumento de captación homologado en el Censo Nacional de Impartición de Justicia Estatal y el Censo Nacional de Gobiernos Estatales, lo que igualmente permitirá estandarizar los procesos de levantamiento, procesamiento y difusión de la información en la referida materia.</t>
  </si>
  <si>
    <t>07048</t>
  </si>
  <si>
    <t>08048</t>
  </si>
  <si>
    <t>12048</t>
  </si>
  <si>
    <t>13048</t>
  </si>
  <si>
    <t>14048</t>
  </si>
  <si>
    <t>15048</t>
  </si>
  <si>
    <t>16048</t>
  </si>
  <si>
    <t>19048</t>
  </si>
  <si>
    <t>20048</t>
  </si>
  <si>
    <t>21048</t>
  </si>
  <si>
    <t>24048</t>
  </si>
  <si>
    <t>26048</t>
  </si>
  <si>
    <t>29048</t>
  </si>
  <si>
    <t>30048</t>
  </si>
  <si>
    <t>31048</t>
  </si>
  <si>
    <t>32048</t>
  </si>
  <si>
    <t>Namiquipa</t>
  </si>
  <si>
    <t>Petatlán</t>
  </si>
  <si>
    <t>Pachuca de Soto</t>
  </si>
  <si>
    <t>Jocotitlán</t>
  </si>
  <si>
    <t>Magdalena Mixtepec</t>
  </si>
  <si>
    <t>Chiautzingo</t>
  </si>
  <si>
    <t>Villa de la Paz</t>
  </si>
  <si>
    <t>Puerto Peñasco</t>
  </si>
  <si>
    <t>La Magdalena Tlaltelulco</t>
  </si>
  <si>
    <t>Cosoleacaque</t>
  </si>
  <si>
    <t>Maxcanú</t>
  </si>
  <si>
    <t>Tlaltenango de Sánchez Román</t>
  </si>
  <si>
    <t>07049</t>
  </si>
  <si>
    <t>08049</t>
  </si>
  <si>
    <t>12049</t>
  </si>
  <si>
    <t>13049</t>
  </si>
  <si>
    <t>14049</t>
  </si>
  <si>
    <t>15049</t>
  </si>
  <si>
    <t>16049</t>
  </si>
  <si>
    <t>19049</t>
  </si>
  <si>
    <t>20049</t>
  </si>
  <si>
    <t>21049</t>
  </si>
  <si>
    <t>24049</t>
  </si>
  <si>
    <t>26049</t>
  </si>
  <si>
    <t>29049</t>
  </si>
  <si>
    <t>30049</t>
  </si>
  <si>
    <t>31049</t>
  </si>
  <si>
    <t>32049</t>
  </si>
  <si>
    <t>Larráinzar</t>
  </si>
  <si>
    <t>Nonoava</t>
  </si>
  <si>
    <t>Pilcaya</t>
  </si>
  <si>
    <t>Pisaflores</t>
  </si>
  <si>
    <t>Jilotlán de los Dolores</t>
  </si>
  <si>
    <t>Joquicingo</t>
  </si>
  <si>
    <t>Madero</t>
  </si>
  <si>
    <t>Santiago</t>
  </si>
  <si>
    <t>Magdalena Ocotlán</t>
  </si>
  <si>
    <t>Chiconcuautla</t>
  </si>
  <si>
    <t>Villa de Ramos</t>
  </si>
  <si>
    <t>Quiriego</t>
  </si>
  <si>
    <t>San Damián Texóloc</t>
  </si>
  <si>
    <t>Cotaxtla</t>
  </si>
  <si>
    <t>Mayapán</t>
  </si>
  <si>
    <t>Valparaíso</t>
  </si>
  <si>
    <r>
      <t xml:space="preserve">De esta forma, se presenta el </t>
    </r>
    <r>
      <rPr>
        <i/>
        <sz val="9"/>
        <rFont val="Arial"/>
        <family val="2"/>
      </rPr>
      <t>Censo Nacional de Gobiernos Estatales (CNGE) 2024</t>
    </r>
    <r>
      <rPr>
        <sz val="9"/>
        <rFont val="Arial"/>
        <family val="2"/>
      </rPr>
      <t>, como el decimoquinto programa estadístico desarrollado por el INEGI en materia de gobierno en el ámbito estatal del Estado mexicano. Si bien el proceso de maduración de la información captada a través de este ha obligado a realizar ajustes en algunas variables, se ha preservado en todo momento la consistencia conceptual respecto de sus ediciones anteriores, continuando con la serie estadística y enriqueciendo sus contenidos por los temas que actualmente se desarrollan.</t>
    </r>
  </si>
  <si>
    <t>07050</t>
  </si>
  <si>
    <t>08050</t>
  </si>
  <si>
    <t>12050</t>
  </si>
  <si>
    <t>13050</t>
  </si>
  <si>
    <t>14050</t>
  </si>
  <si>
    <t>15050</t>
  </si>
  <si>
    <t>16050</t>
  </si>
  <si>
    <t>19050</t>
  </si>
  <si>
    <t>20050</t>
  </si>
  <si>
    <t>21050</t>
  </si>
  <si>
    <t>24050</t>
  </si>
  <si>
    <t>26050</t>
  </si>
  <si>
    <t>29050</t>
  </si>
  <si>
    <t>30050</t>
  </si>
  <si>
    <t>31050</t>
  </si>
  <si>
    <t>32050</t>
  </si>
  <si>
    <t>La Libertad</t>
  </si>
  <si>
    <t>Nuevo Casas Grandes</t>
  </si>
  <si>
    <t>Pungarabato</t>
  </si>
  <si>
    <t>Progreso de Obregón</t>
  </si>
  <si>
    <t>Jocotepec</t>
  </si>
  <si>
    <t>Juchitepec</t>
  </si>
  <si>
    <t>Maravatío</t>
  </si>
  <si>
    <t>Vallecillo</t>
  </si>
  <si>
    <t>Magdalena Peñasco</t>
  </si>
  <si>
    <t>Chichiquila</t>
  </si>
  <si>
    <t>Villa de Reyes</t>
  </si>
  <si>
    <t>San Francisco Tetlanohcan</t>
  </si>
  <si>
    <t>Coxquihui</t>
  </si>
  <si>
    <t>Mérida</t>
  </si>
  <si>
    <t>Vetagrande</t>
  </si>
  <si>
    <t>07051</t>
  </si>
  <si>
    <t>08051</t>
  </si>
  <si>
    <t>12051</t>
  </si>
  <si>
    <t>13051</t>
  </si>
  <si>
    <t>14051</t>
  </si>
  <si>
    <t>15051</t>
  </si>
  <si>
    <t>16051</t>
  </si>
  <si>
    <t>19051</t>
  </si>
  <si>
    <t>20051</t>
  </si>
  <si>
    <t>21051</t>
  </si>
  <si>
    <t>24051</t>
  </si>
  <si>
    <t>26051</t>
  </si>
  <si>
    <t>29051</t>
  </si>
  <si>
    <t>30051</t>
  </si>
  <si>
    <t>31051</t>
  </si>
  <si>
    <t>32051</t>
  </si>
  <si>
    <t>Mapastepec</t>
  </si>
  <si>
    <t>Quechultenango</t>
  </si>
  <si>
    <t>Mineral de la Reforma</t>
  </si>
  <si>
    <t>Juanacatlán</t>
  </si>
  <si>
    <t>Lerma</t>
  </si>
  <si>
    <t>Marcos Castellanos</t>
  </si>
  <si>
    <t>Villaldama</t>
  </si>
  <si>
    <t>Magdalena Teitipac</t>
  </si>
  <si>
    <t>Chietla</t>
  </si>
  <si>
    <t>San Jerónimo Zacualpan</t>
  </si>
  <si>
    <t>Coyutla</t>
  </si>
  <si>
    <t>Mocochá</t>
  </si>
  <si>
    <t>Villa de Cos</t>
  </si>
  <si>
    <t>El CNGE 2024 se conforma por los siguientes módulos:</t>
  </si>
  <si>
    <t>07052</t>
  </si>
  <si>
    <t>08052</t>
  </si>
  <si>
    <t>12052</t>
  </si>
  <si>
    <t>13052</t>
  </si>
  <si>
    <t>14052</t>
  </si>
  <si>
    <t>15052</t>
  </si>
  <si>
    <t>16052</t>
  </si>
  <si>
    <t>20052</t>
  </si>
  <si>
    <t>21052</t>
  </si>
  <si>
    <t>24052</t>
  </si>
  <si>
    <t>26052</t>
  </si>
  <si>
    <t>29052</t>
  </si>
  <si>
    <t>30052</t>
  </si>
  <si>
    <t>31052</t>
  </si>
  <si>
    <t>32052</t>
  </si>
  <si>
    <t>Las Margaritas</t>
  </si>
  <si>
    <t>Ojinaga</t>
  </si>
  <si>
    <t>San Luis Acatlán</t>
  </si>
  <si>
    <t>San Agustín Tlaxiaca</t>
  </si>
  <si>
    <t>Juchitlán</t>
  </si>
  <si>
    <t>Malinalco</t>
  </si>
  <si>
    <t>Magdalena Tequisistlán</t>
  </si>
  <si>
    <t>Chigmecatitlán</t>
  </si>
  <si>
    <t>Villa Juárez</t>
  </si>
  <si>
    <t>Sahuaripa</t>
  </si>
  <si>
    <t>San José Teacalco</t>
  </si>
  <si>
    <t>Cuichapa</t>
  </si>
  <si>
    <t>Motul</t>
  </si>
  <si>
    <t>Villa García</t>
  </si>
  <si>
    <t>07053</t>
  </si>
  <si>
    <t>08053</t>
  </si>
  <si>
    <t>12053</t>
  </si>
  <si>
    <t>13053</t>
  </si>
  <si>
    <t>14053</t>
  </si>
  <si>
    <t>15053</t>
  </si>
  <si>
    <t>16053</t>
  </si>
  <si>
    <t>20053</t>
  </si>
  <si>
    <t>21053</t>
  </si>
  <si>
    <t>24053</t>
  </si>
  <si>
    <t>26053</t>
  </si>
  <si>
    <t>29053</t>
  </si>
  <si>
    <t>30053</t>
  </si>
  <si>
    <t>31053</t>
  </si>
  <si>
    <t>32053</t>
  </si>
  <si>
    <t>Mazapa de Madero</t>
  </si>
  <si>
    <t>Praxedis G. Guerrero</t>
  </si>
  <si>
    <t>San Marcos</t>
  </si>
  <si>
    <t>San Bartolo Tutotepec</t>
  </si>
  <si>
    <t>Lagos de Moreno</t>
  </si>
  <si>
    <t>Morelia</t>
  </si>
  <si>
    <t>Magdalena Tlacotepec</t>
  </si>
  <si>
    <t>Chignahuapan</t>
  </si>
  <si>
    <t>Axtla de Terrazas</t>
  </si>
  <si>
    <t>San Felipe de Jesús</t>
  </si>
  <si>
    <t>San Juan Huactzinco</t>
  </si>
  <si>
    <t>Cuitláhuac</t>
  </si>
  <si>
    <t>Muna</t>
  </si>
  <si>
    <t>Villa González Ortega</t>
  </si>
  <si>
    <r>
      <rPr>
        <b/>
        <sz val="9"/>
        <color theme="1"/>
        <rFont val="Arial"/>
        <family val="2"/>
      </rPr>
      <t>Módulo 1.</t>
    </r>
    <r>
      <rPr>
        <sz val="9"/>
        <color theme="1"/>
        <rFont val="Arial"/>
        <family val="2"/>
      </rPr>
      <t xml:space="preserve"> Administración Pública de la entidad federativa
</t>
    </r>
    <r>
      <rPr>
        <b/>
        <sz val="9"/>
        <color theme="1"/>
        <rFont val="Arial"/>
        <family val="2"/>
      </rPr>
      <t>Módulo 2.</t>
    </r>
    <r>
      <rPr>
        <sz val="9"/>
        <color theme="1"/>
        <rFont val="Arial"/>
        <family val="2"/>
      </rPr>
      <t xml:space="preserve"> Protección civil
</t>
    </r>
    <r>
      <rPr>
        <b/>
        <sz val="9"/>
        <color theme="1"/>
        <rFont val="Arial"/>
        <family val="2"/>
      </rPr>
      <t>Módulo 3.</t>
    </r>
    <r>
      <rPr>
        <sz val="9"/>
        <color theme="1"/>
        <rFont val="Arial"/>
        <family val="2"/>
      </rPr>
      <t xml:space="preserve"> Servicios periciales y/ o servicio médico forense
</t>
    </r>
    <r>
      <rPr>
        <b/>
        <sz val="9"/>
        <color theme="1"/>
        <rFont val="Arial"/>
        <family val="2"/>
      </rPr>
      <t>Módulo 4.</t>
    </r>
    <r>
      <rPr>
        <sz val="9"/>
        <color theme="1"/>
        <rFont val="Arial"/>
        <family val="2"/>
      </rPr>
      <t xml:space="preserve"> Defensoría pública
</t>
    </r>
    <r>
      <rPr>
        <b/>
        <sz val="9"/>
        <color theme="1"/>
        <rFont val="Arial"/>
        <family val="2"/>
      </rPr>
      <t>Módulo 5.</t>
    </r>
    <r>
      <rPr>
        <sz val="9"/>
        <color theme="1"/>
        <rFont val="Arial"/>
        <family val="2"/>
      </rPr>
      <t xml:space="preserve"> Medio ambiente
</t>
    </r>
    <r>
      <rPr>
        <b/>
        <sz val="9"/>
        <color theme="1"/>
        <rFont val="Arial"/>
        <family val="2"/>
      </rPr>
      <t xml:space="preserve">Módulo 6. </t>
    </r>
    <r>
      <rPr>
        <sz val="9"/>
        <color theme="1"/>
        <rFont val="Arial"/>
        <family val="2"/>
      </rPr>
      <t>Catastro, registro y territorio</t>
    </r>
  </si>
  <si>
    <t>07054</t>
  </si>
  <si>
    <t>08054</t>
  </si>
  <si>
    <t>12054</t>
  </si>
  <si>
    <t>13054</t>
  </si>
  <si>
    <t>14054</t>
  </si>
  <si>
    <t>15054</t>
  </si>
  <si>
    <t>16054</t>
  </si>
  <si>
    <t>20054</t>
  </si>
  <si>
    <t>21054</t>
  </si>
  <si>
    <t>24054</t>
  </si>
  <si>
    <t>26054</t>
  </si>
  <si>
    <t>29054</t>
  </si>
  <si>
    <t>30054</t>
  </si>
  <si>
    <t>31054</t>
  </si>
  <si>
    <t>32054</t>
  </si>
  <si>
    <t>Riva Palacio</t>
  </si>
  <si>
    <t>San Miguel Totolapan</t>
  </si>
  <si>
    <t>San Salvador</t>
  </si>
  <si>
    <t>El Limón</t>
  </si>
  <si>
    <t>Magdalena Zahuatlán</t>
  </si>
  <si>
    <t>Chignautla</t>
  </si>
  <si>
    <t>Xilitla</t>
  </si>
  <si>
    <t>San Javier</t>
  </si>
  <si>
    <t>San Lorenzo Axocomanitla</t>
  </si>
  <si>
    <t>Chacaltianguis</t>
  </si>
  <si>
    <t>Muxupip</t>
  </si>
  <si>
    <t>07055</t>
  </si>
  <si>
    <t>08055</t>
  </si>
  <si>
    <t>12055</t>
  </si>
  <si>
    <t>13055</t>
  </si>
  <si>
    <t>14055</t>
  </si>
  <si>
    <t>15055</t>
  </si>
  <si>
    <t>16055</t>
  </si>
  <si>
    <t>20055</t>
  </si>
  <si>
    <t>21055</t>
  </si>
  <si>
    <t>24055</t>
  </si>
  <si>
    <t>26055</t>
  </si>
  <si>
    <t>29055</t>
  </si>
  <si>
    <t>30055</t>
  </si>
  <si>
    <t>31055</t>
  </si>
  <si>
    <t>32055</t>
  </si>
  <si>
    <t>Metapa</t>
  </si>
  <si>
    <t>Rosales</t>
  </si>
  <si>
    <t>Taxco de Alarcón</t>
  </si>
  <si>
    <t>Santiago de Anaya</t>
  </si>
  <si>
    <t>Mexicaltzingo</t>
  </si>
  <si>
    <t>Múgica</t>
  </si>
  <si>
    <t>Mariscala de Juárez</t>
  </si>
  <si>
    <t>Chila</t>
  </si>
  <si>
    <t>San Luis Río Colorado</t>
  </si>
  <si>
    <t>San Lucas Tecopilco</t>
  </si>
  <si>
    <t>Chalma</t>
  </si>
  <si>
    <t>Opichén</t>
  </si>
  <si>
    <t>Villanueva</t>
  </si>
  <si>
    <t>Cada uno de estos módulos está conformado, cuando menos, por los siguientes apartados:</t>
  </si>
  <si>
    <t>07056</t>
  </si>
  <si>
    <t>08056</t>
  </si>
  <si>
    <t>12056</t>
  </si>
  <si>
    <t>13056</t>
  </si>
  <si>
    <t>14056</t>
  </si>
  <si>
    <t>15056</t>
  </si>
  <si>
    <t>16056</t>
  </si>
  <si>
    <t>20056</t>
  </si>
  <si>
    <t>21056</t>
  </si>
  <si>
    <t>24056</t>
  </si>
  <si>
    <t>26056</t>
  </si>
  <si>
    <t>29056</t>
  </si>
  <si>
    <t>30056</t>
  </si>
  <si>
    <t>31056</t>
  </si>
  <si>
    <t>32056</t>
  </si>
  <si>
    <t>Mitontic</t>
  </si>
  <si>
    <t>Tecoanapa</t>
  </si>
  <si>
    <t>Santiago Tulantepec de Lugo Guerrero</t>
  </si>
  <si>
    <t>Nahuatzen</t>
  </si>
  <si>
    <t>Mártires de Tacubaya</t>
  </si>
  <si>
    <t>Chila de la Sal</t>
  </si>
  <si>
    <t>Villa de Arista</t>
  </si>
  <si>
    <t>San Miguel de Horcasitas</t>
  </si>
  <si>
    <t>Santa Ana Nopalucan</t>
  </si>
  <si>
    <t>Chiconamel</t>
  </si>
  <si>
    <t>Oxkutzcab</t>
  </si>
  <si>
    <t>07057</t>
  </si>
  <si>
    <t>08057</t>
  </si>
  <si>
    <t>12057</t>
  </si>
  <si>
    <t>13057</t>
  </si>
  <si>
    <t>14057</t>
  </si>
  <si>
    <t>15057</t>
  </si>
  <si>
    <t>16057</t>
  </si>
  <si>
    <t>20057</t>
  </si>
  <si>
    <t>21057</t>
  </si>
  <si>
    <t>24057</t>
  </si>
  <si>
    <t>26057</t>
  </si>
  <si>
    <t>29057</t>
  </si>
  <si>
    <t>30057</t>
  </si>
  <si>
    <t>31057</t>
  </si>
  <si>
    <t>32057</t>
  </si>
  <si>
    <t>Motozintla</t>
  </si>
  <si>
    <t>San Francisco de Borja</t>
  </si>
  <si>
    <t>Técpan de Galeana</t>
  </si>
  <si>
    <t>Singuilucan</t>
  </si>
  <si>
    <t>La Manzanilla de la Paz</t>
  </si>
  <si>
    <t>Naucalpan de Juárez</t>
  </si>
  <si>
    <t>Nocupétaro</t>
  </si>
  <si>
    <t>Matías Romero Avendaño</t>
  </si>
  <si>
    <t>Honey</t>
  </si>
  <si>
    <t>Matlapa</t>
  </si>
  <si>
    <t>San Pedro de la Cueva</t>
  </si>
  <si>
    <t>Santa Apolonia Teacalco</t>
  </si>
  <si>
    <t>Chiconquiaco</t>
  </si>
  <si>
    <t>Panabá</t>
  </si>
  <si>
    <t>Trancoso</t>
  </si>
  <si>
    <r>
      <rPr>
        <b/>
        <sz val="9"/>
        <rFont val="Arial"/>
        <family val="2"/>
      </rPr>
      <t>Presentación.</t>
    </r>
    <r>
      <rPr>
        <sz val="9"/>
        <rFont val="Arial"/>
        <family val="2"/>
      </rPr>
      <t xml:space="preserve"> Contiene la introducción general y antecedentes del censo, así como las instrucciones generales para la entrega formal del presente instrumento de captación.</t>
    </r>
  </si>
  <si>
    <t>07058</t>
  </si>
  <si>
    <t>08058</t>
  </si>
  <si>
    <t>12058</t>
  </si>
  <si>
    <t>13058</t>
  </si>
  <si>
    <t>14058</t>
  </si>
  <si>
    <t>15058</t>
  </si>
  <si>
    <t>16058</t>
  </si>
  <si>
    <t>20058</t>
  </si>
  <si>
    <t>21058</t>
  </si>
  <si>
    <t>24058</t>
  </si>
  <si>
    <t>26058</t>
  </si>
  <si>
    <t>29058</t>
  </si>
  <si>
    <t>30058</t>
  </si>
  <si>
    <t>31058</t>
  </si>
  <si>
    <t>32058</t>
  </si>
  <si>
    <t>Nicolás Ruíz</t>
  </si>
  <si>
    <t>San Francisco de Conchos</t>
  </si>
  <si>
    <t>Teloloapan</t>
  </si>
  <si>
    <t>Tasquillo</t>
  </si>
  <si>
    <t>Mascota</t>
  </si>
  <si>
    <t>Nezahualcóyotl</t>
  </si>
  <si>
    <t>Nuevo Parangaricutiro</t>
  </si>
  <si>
    <t>Mazatlán Villa de Flores</t>
  </si>
  <si>
    <t>Chilchotla</t>
  </si>
  <si>
    <t>El Naranjo</t>
  </si>
  <si>
    <t>Santa Ana</t>
  </si>
  <si>
    <t>Santa Catarina Ayometla</t>
  </si>
  <si>
    <t>Chicontepec</t>
  </si>
  <si>
    <t>Peto</t>
  </si>
  <si>
    <t>Santa María de la Paz</t>
  </si>
  <si>
    <t>07059</t>
  </si>
  <si>
    <t>08059</t>
  </si>
  <si>
    <t>12059</t>
  </si>
  <si>
    <t>13059</t>
  </si>
  <si>
    <t>14059</t>
  </si>
  <si>
    <t>15059</t>
  </si>
  <si>
    <t>16059</t>
  </si>
  <si>
    <t>20059</t>
  </si>
  <si>
    <t>21059</t>
  </si>
  <si>
    <t>26059</t>
  </si>
  <si>
    <t>29059</t>
  </si>
  <si>
    <t>30059</t>
  </si>
  <si>
    <t>31059</t>
  </si>
  <si>
    <t>Ocosingo</t>
  </si>
  <si>
    <t>San Francisco del Oro</t>
  </si>
  <si>
    <t>Tepecoacuilco de Trujano</t>
  </si>
  <si>
    <t>Tecozautla</t>
  </si>
  <si>
    <t>Mazamitla</t>
  </si>
  <si>
    <t>Nextlalpan</t>
  </si>
  <si>
    <t>Nuevo Urecho</t>
  </si>
  <si>
    <t>Miahuatlán de Porfirio Díaz</t>
  </si>
  <si>
    <t>Chinantla</t>
  </si>
  <si>
    <t>Santa Cruz</t>
  </si>
  <si>
    <t>Santa Cruz Quilehtla</t>
  </si>
  <si>
    <t>Chinameca</t>
  </si>
  <si>
    <r>
      <rPr>
        <b/>
        <sz val="9"/>
        <rFont val="Arial"/>
        <family val="2"/>
      </rPr>
      <t xml:space="preserve">Informantes. </t>
    </r>
    <r>
      <rPr>
        <sz val="9"/>
        <rFont val="Arial"/>
        <family val="2"/>
      </rPr>
      <t>En este apartado se recaba información sobre las personas servidoras públicas designadas por las Unidades del Estado como responsables de recopilar, integrar y entregar la información requerida en el cuestionario.</t>
    </r>
  </si>
  <si>
    <t>07060</t>
  </si>
  <si>
    <t>08060</t>
  </si>
  <si>
    <t>12060</t>
  </si>
  <si>
    <t>13060</t>
  </si>
  <si>
    <t>14060</t>
  </si>
  <si>
    <t>15060</t>
  </si>
  <si>
    <t>16060</t>
  </si>
  <si>
    <t>20060</t>
  </si>
  <si>
    <t>21060</t>
  </si>
  <si>
    <t>26060</t>
  </si>
  <si>
    <t>29060</t>
  </si>
  <si>
    <t>30060</t>
  </si>
  <si>
    <t>31060</t>
  </si>
  <si>
    <t>Ocotepec</t>
  </si>
  <si>
    <t>Santa Bárbara</t>
  </si>
  <si>
    <t>Tetipac</t>
  </si>
  <si>
    <t>Tenango de Doria</t>
  </si>
  <si>
    <t>Mexticacán</t>
  </si>
  <si>
    <t>Nicolás Romero</t>
  </si>
  <si>
    <t>Numarán</t>
  </si>
  <si>
    <t>Mixistlán de la Reforma</t>
  </si>
  <si>
    <t>Domingo Arenas</t>
  </si>
  <si>
    <t>Sáric</t>
  </si>
  <si>
    <t>Santa Isabel Xiloxoxtla</t>
  </si>
  <si>
    <t>Chinampa de Gorostiza</t>
  </si>
  <si>
    <t>07061</t>
  </si>
  <si>
    <t>08061</t>
  </si>
  <si>
    <t>12061</t>
  </si>
  <si>
    <t>13061</t>
  </si>
  <si>
    <t>14061</t>
  </si>
  <si>
    <t>15061</t>
  </si>
  <si>
    <t>16061</t>
  </si>
  <si>
    <t>20061</t>
  </si>
  <si>
    <t>21061</t>
  </si>
  <si>
    <t>26061</t>
  </si>
  <si>
    <t>30061</t>
  </si>
  <si>
    <t>31061</t>
  </si>
  <si>
    <t>Ocozocoautla de Espinosa</t>
  </si>
  <si>
    <t>Satevó</t>
  </si>
  <si>
    <t>Tixtla de Guerrero</t>
  </si>
  <si>
    <t>Tepeapulco</t>
  </si>
  <si>
    <t>Mezquitic</t>
  </si>
  <si>
    <t>Nopaltepec</t>
  </si>
  <si>
    <t>Monjas</t>
  </si>
  <si>
    <t>Soyopa</t>
  </si>
  <si>
    <t>Las Choapas</t>
  </si>
  <si>
    <t>Río Lagartos</t>
  </si>
  <si>
    <r>
      <rPr>
        <b/>
        <sz val="9"/>
        <rFont val="Arial"/>
        <family val="2"/>
      </rPr>
      <t>Participantes.</t>
    </r>
    <r>
      <rPr>
        <sz val="9"/>
        <rFont val="Arial"/>
        <family val="2"/>
      </rPr>
      <t xml:space="preserve"> Presenta un espacio destinado a la identificación de las personas servidoras públicas que participaron en el llenado de cada módulo y/ o sección, según corresponda. </t>
    </r>
  </si>
  <si>
    <t>07062</t>
  </si>
  <si>
    <t>08062</t>
  </si>
  <si>
    <t>12062</t>
  </si>
  <si>
    <t>13062</t>
  </si>
  <si>
    <t>14062</t>
  </si>
  <si>
    <t>15062</t>
  </si>
  <si>
    <t>16062</t>
  </si>
  <si>
    <t>20062</t>
  </si>
  <si>
    <t>21062</t>
  </si>
  <si>
    <t>26062</t>
  </si>
  <si>
    <t>30062</t>
  </si>
  <si>
    <t>31062</t>
  </si>
  <si>
    <t>Ostuacán</t>
  </si>
  <si>
    <t>Saucillo</t>
  </si>
  <si>
    <t>Tlacoachistlahuaca</t>
  </si>
  <si>
    <t>Tepehuacán de Guerrero</t>
  </si>
  <si>
    <t>Mixtlán</t>
  </si>
  <si>
    <t>Ocoyoacac</t>
  </si>
  <si>
    <t>Pajacuarán</t>
  </si>
  <si>
    <t>Natividad</t>
  </si>
  <si>
    <t>Epatlán</t>
  </si>
  <si>
    <t>Suaqui Grande</t>
  </si>
  <si>
    <t>Chocamán</t>
  </si>
  <si>
    <t>Sacalum</t>
  </si>
  <si>
    <t>07063</t>
  </si>
  <si>
    <t>08063</t>
  </si>
  <si>
    <t>12063</t>
  </si>
  <si>
    <t>13063</t>
  </si>
  <si>
    <t>14063</t>
  </si>
  <si>
    <t>15063</t>
  </si>
  <si>
    <t>16063</t>
  </si>
  <si>
    <t>20063</t>
  </si>
  <si>
    <t>21063</t>
  </si>
  <si>
    <t>26063</t>
  </si>
  <si>
    <t>30063</t>
  </si>
  <si>
    <t>31063</t>
  </si>
  <si>
    <t>Osumacinta</t>
  </si>
  <si>
    <t>Temósachic</t>
  </si>
  <si>
    <t>Tlacoapa</t>
  </si>
  <si>
    <t>Tepeji del Río de Ocampo</t>
  </si>
  <si>
    <t>Ocotlán</t>
  </si>
  <si>
    <t>Ocuilan</t>
  </si>
  <si>
    <t>Panindícuaro</t>
  </si>
  <si>
    <t>Nazareno Etla</t>
  </si>
  <si>
    <t>Esperanza</t>
  </si>
  <si>
    <t>Tepache</t>
  </si>
  <si>
    <t>Chontla</t>
  </si>
  <si>
    <t>Samahil</t>
  </si>
  <si>
    <r>
      <rPr>
        <b/>
        <sz val="9"/>
        <rFont val="Arial"/>
        <family val="2"/>
      </rPr>
      <t>Cuestionario.</t>
    </r>
    <r>
      <rPr>
        <sz val="9"/>
        <rFont val="Arial"/>
        <family val="2"/>
      </rPr>
      <t xml:space="preserve"> Se integra por cada una de las preguntas destinadas a generar información estadística sobre los aspectos que conforman la estructura temática del presente programa. Con la finalidad de facilitar la ubicación de los temas contenidos, la versión electrónica del mismo se ha dividido en tantas pestañas como secciones son requeridas.</t>
    </r>
  </si>
  <si>
    <t>07064</t>
  </si>
  <si>
    <t>08064</t>
  </si>
  <si>
    <t>12064</t>
  </si>
  <si>
    <t>13064</t>
  </si>
  <si>
    <t>14064</t>
  </si>
  <si>
    <t>15064</t>
  </si>
  <si>
    <t>16064</t>
  </si>
  <si>
    <t>20064</t>
  </si>
  <si>
    <t>21064</t>
  </si>
  <si>
    <t>26064</t>
  </si>
  <si>
    <t>30064</t>
  </si>
  <si>
    <t>31064</t>
  </si>
  <si>
    <t>Oxchuc</t>
  </si>
  <si>
    <t>El Tule</t>
  </si>
  <si>
    <t>Tlalchapa</t>
  </si>
  <si>
    <t>Tepetitlán</t>
  </si>
  <si>
    <t>Ojuelos de Jalisco</t>
  </si>
  <si>
    <t>Parácuaro</t>
  </si>
  <si>
    <t>Nejapa de Madero</t>
  </si>
  <si>
    <t>Francisco Z. Mena</t>
  </si>
  <si>
    <t>Trincheras</t>
  </si>
  <si>
    <t>Chumatlán</t>
  </si>
  <si>
    <t>Sanahcat</t>
  </si>
  <si>
    <t>07065</t>
  </si>
  <si>
    <t>08065</t>
  </si>
  <si>
    <t>12065</t>
  </si>
  <si>
    <t>13065</t>
  </si>
  <si>
    <t>14065</t>
  </si>
  <si>
    <t>15065</t>
  </si>
  <si>
    <t>16065</t>
  </si>
  <si>
    <t>20065</t>
  </si>
  <si>
    <t>21065</t>
  </si>
  <si>
    <t>26065</t>
  </si>
  <si>
    <t>30065</t>
  </si>
  <si>
    <t>31065</t>
  </si>
  <si>
    <t>Palenque</t>
  </si>
  <si>
    <t>Urique</t>
  </si>
  <si>
    <t>Tlalixtaquilla de Maldonado</t>
  </si>
  <si>
    <t>Tetepango</t>
  </si>
  <si>
    <t>Pihuamo</t>
  </si>
  <si>
    <t>Otumba</t>
  </si>
  <si>
    <t>Paracho</t>
  </si>
  <si>
    <t>Ixpantepec Nieves</t>
  </si>
  <si>
    <t>General Felipe Ángeles</t>
  </si>
  <si>
    <t>Tubutama</t>
  </si>
  <si>
    <r>
      <rPr>
        <b/>
        <sz val="9"/>
        <rFont val="Arial"/>
        <family val="2"/>
      </rPr>
      <t>Glosario.</t>
    </r>
    <r>
      <rPr>
        <sz val="9"/>
        <rFont val="Arial"/>
        <family val="2"/>
      </rPr>
      <t xml:space="preserve"> Contiene un listado de conceptos y definiciones que se consideran relevantes para el llenado del cuestionario.</t>
    </r>
  </si>
  <si>
    <t>07066</t>
  </si>
  <si>
    <t>08066</t>
  </si>
  <si>
    <t>12066</t>
  </si>
  <si>
    <t>13066</t>
  </si>
  <si>
    <t>14066</t>
  </si>
  <si>
    <t>15066</t>
  </si>
  <si>
    <t>16066</t>
  </si>
  <si>
    <t>20066</t>
  </si>
  <si>
    <t>21066</t>
  </si>
  <si>
    <t>26066</t>
  </si>
  <si>
    <t>30066</t>
  </si>
  <si>
    <t>31066</t>
  </si>
  <si>
    <t>Pantelhó</t>
  </si>
  <si>
    <t>Uruachi</t>
  </si>
  <si>
    <t>Tlapa de Comonfort</t>
  </si>
  <si>
    <t>Villa de Tezontepec</t>
  </si>
  <si>
    <t>Poncitlán</t>
  </si>
  <si>
    <t>Otzoloapan</t>
  </si>
  <si>
    <t>Pátzcuaro</t>
  </si>
  <si>
    <t>Santiago Niltepec</t>
  </si>
  <si>
    <t>Ures</t>
  </si>
  <si>
    <t>Espinal</t>
  </si>
  <si>
    <t>Santa Elena</t>
  </si>
  <si>
    <t>07067</t>
  </si>
  <si>
    <t>08067</t>
  </si>
  <si>
    <t>12067</t>
  </si>
  <si>
    <t>13067</t>
  </si>
  <si>
    <t>14067</t>
  </si>
  <si>
    <t>15067</t>
  </si>
  <si>
    <t>16067</t>
  </si>
  <si>
    <t>20067</t>
  </si>
  <si>
    <t>21067</t>
  </si>
  <si>
    <t>26067</t>
  </si>
  <si>
    <t>30067</t>
  </si>
  <si>
    <t>31067</t>
  </si>
  <si>
    <t>Pantepec</t>
  </si>
  <si>
    <t>Valle de Zaragoza</t>
  </si>
  <si>
    <t>Tlapehuala</t>
  </si>
  <si>
    <t>Tezontepec de Aldama</t>
  </si>
  <si>
    <t>Puerto Vallarta</t>
  </si>
  <si>
    <t>Otzolotepec</t>
  </si>
  <si>
    <t>Penjamillo</t>
  </si>
  <si>
    <t>Oaxaca de Juárez</t>
  </si>
  <si>
    <t>Filomeno Mata</t>
  </si>
  <si>
    <t>Seyé</t>
  </si>
  <si>
    <t>Asimismo, tomando en consideración la naturaleza de la información solicitada en cada módulo, alguno de estos puede presentar apartados adicionales a los anteriores, mismos que obedecen a características específicas del programa estadístico relacionado. Dichos apartados pueden ser: complementos, anexos y adiciones.</t>
  </si>
  <si>
    <t>07068</t>
  </si>
  <si>
    <t>08099</t>
  </si>
  <si>
    <t>12068</t>
  </si>
  <si>
    <t>13068</t>
  </si>
  <si>
    <t>14068</t>
  </si>
  <si>
    <t>15068</t>
  </si>
  <si>
    <t>16068</t>
  </si>
  <si>
    <t>20068</t>
  </si>
  <si>
    <t>21068</t>
  </si>
  <si>
    <t>26068</t>
  </si>
  <si>
    <t>30068</t>
  </si>
  <si>
    <t>31068</t>
  </si>
  <si>
    <t>Pichucalco</t>
  </si>
  <si>
    <t>La Unión de Isidoro Montes de Oca</t>
  </si>
  <si>
    <t>Tianguistengo</t>
  </si>
  <si>
    <t>Villa Purificación</t>
  </si>
  <si>
    <t>Ozumba</t>
  </si>
  <si>
    <t>Peribán</t>
  </si>
  <si>
    <t>Ocotlán de Morelos</t>
  </si>
  <si>
    <t>Hermenegildo Galeana</t>
  </si>
  <si>
    <t>Villa Pesqueira</t>
  </si>
  <si>
    <t>Fortín</t>
  </si>
  <si>
    <t>Sinanché</t>
  </si>
  <si>
    <t>07069</t>
  </si>
  <si>
    <t>12069</t>
  </si>
  <si>
    <t>13069</t>
  </si>
  <si>
    <t>14069</t>
  </si>
  <si>
    <t>15069</t>
  </si>
  <si>
    <t>16069</t>
  </si>
  <si>
    <t>20069</t>
  </si>
  <si>
    <t>21069</t>
  </si>
  <si>
    <t>26069</t>
  </si>
  <si>
    <t>30069</t>
  </si>
  <si>
    <t>31069</t>
  </si>
  <si>
    <t>Pijijiapan</t>
  </si>
  <si>
    <t>Xalpatláhuac</t>
  </si>
  <si>
    <t>Tizayuca</t>
  </si>
  <si>
    <t>Quitupan</t>
  </si>
  <si>
    <t>Papalotla</t>
  </si>
  <si>
    <t>La Piedad</t>
  </si>
  <si>
    <t>La Pe</t>
  </si>
  <si>
    <t>Huaquechula</t>
  </si>
  <si>
    <t>Yécora</t>
  </si>
  <si>
    <t>Gutiérrez Zamora</t>
  </si>
  <si>
    <t>Sotuta</t>
  </si>
  <si>
    <r>
      <t xml:space="preserve">Particularmente, en el </t>
    </r>
    <r>
      <rPr>
        <b/>
        <sz val="9"/>
        <color theme="1"/>
        <rFont val="Arial"/>
        <family val="2"/>
      </rPr>
      <t xml:space="preserve">módulo 1 </t>
    </r>
    <r>
      <rPr>
        <sz val="9"/>
        <color theme="1"/>
        <rFont val="Arial"/>
        <family val="2"/>
      </rPr>
      <t>se solicita, entre otra, información sobre la estructura organizacional e infraestructura de la Administración Pública de cada entidad federativa; la distribución de los recursos humanos, materiales y presupuestales con los que cuenta; la cantidad, tipos y características de acceso a los trámites y servicios prestados; la operación de programas sociales y alojamientos de asistencia social; las contrataciones públicas realizadas; así como los elementos y acciones institucionales que se llevan a cabo para la implementación y ejercicio de funciones de gobierno, tales como: planeación, evaluación, participación ciudadana, transparencia, control interno y anticorrupción.</t>
    </r>
  </si>
  <si>
    <t>07070</t>
  </si>
  <si>
    <t>12070</t>
  </si>
  <si>
    <t>13070</t>
  </si>
  <si>
    <t>14070</t>
  </si>
  <si>
    <t>15070</t>
  </si>
  <si>
    <t>16070</t>
  </si>
  <si>
    <t>20070</t>
  </si>
  <si>
    <t>21070</t>
  </si>
  <si>
    <t>26070</t>
  </si>
  <si>
    <t>30070</t>
  </si>
  <si>
    <t>31070</t>
  </si>
  <si>
    <t>El Porvenir</t>
  </si>
  <si>
    <t>Xochihuehuetlán</t>
  </si>
  <si>
    <t>Tlahuelilpan</t>
  </si>
  <si>
    <t>El Salto</t>
  </si>
  <si>
    <t>Purépero</t>
  </si>
  <si>
    <t>Pinotepa de Don Luis</t>
  </si>
  <si>
    <t>Huatlatlauca</t>
  </si>
  <si>
    <t>General Plutarco Elías Calles</t>
  </si>
  <si>
    <t>Hidalgotitlán</t>
  </si>
  <si>
    <t>Sucilá</t>
  </si>
  <si>
    <t>07071</t>
  </si>
  <si>
    <t>12071</t>
  </si>
  <si>
    <t>13071</t>
  </si>
  <si>
    <t>14071</t>
  </si>
  <si>
    <t>15071</t>
  </si>
  <si>
    <t>16071</t>
  </si>
  <si>
    <t>20071</t>
  </si>
  <si>
    <t>21071</t>
  </si>
  <si>
    <t>26071</t>
  </si>
  <si>
    <t>30071</t>
  </si>
  <si>
    <t>31071</t>
  </si>
  <si>
    <t>Villa Comaltitlán</t>
  </si>
  <si>
    <t>Xochistlahuaca</t>
  </si>
  <si>
    <t>Tlahuiltepa</t>
  </si>
  <si>
    <t>San Cristóbal de la Barranca</t>
  </si>
  <si>
    <t>Polotitlán</t>
  </si>
  <si>
    <t>Puruándiro</t>
  </si>
  <si>
    <t>Pluma Hidalgo</t>
  </si>
  <si>
    <t>Huauchinango</t>
  </si>
  <si>
    <t>Huatusco</t>
  </si>
  <si>
    <t>Sudzal</t>
  </si>
  <si>
    <r>
      <t xml:space="preserve">Para ello, este módulo contiene </t>
    </r>
    <r>
      <rPr>
        <b/>
        <sz val="9"/>
        <color theme="1"/>
        <rFont val="Arial"/>
        <family val="2"/>
      </rPr>
      <t>186 preguntas</t>
    </r>
    <r>
      <rPr>
        <sz val="9"/>
        <color theme="1"/>
        <rFont val="Arial"/>
        <family val="2"/>
      </rPr>
      <t xml:space="preserve"> agrupadas en las siguientes secciones:</t>
    </r>
  </si>
  <si>
    <t>07072</t>
  </si>
  <si>
    <t>12072</t>
  </si>
  <si>
    <t>13072</t>
  </si>
  <si>
    <t>14072</t>
  </si>
  <si>
    <t>15072</t>
  </si>
  <si>
    <t>16072</t>
  </si>
  <si>
    <t>20072</t>
  </si>
  <si>
    <t>21072</t>
  </si>
  <si>
    <t>26072</t>
  </si>
  <si>
    <t>30072</t>
  </si>
  <si>
    <t>31072</t>
  </si>
  <si>
    <t>Pueblo Nuevo Solistahuacán</t>
  </si>
  <si>
    <t>Zapotitlán Tablas</t>
  </si>
  <si>
    <t>Tlanalapa</t>
  </si>
  <si>
    <t>San Diego de Alejandría</t>
  </si>
  <si>
    <t>Queréndaro</t>
  </si>
  <si>
    <t>San José del Progreso</t>
  </si>
  <si>
    <t>San Ignacio Río Muerto</t>
  </si>
  <si>
    <t>Huayacocotla</t>
  </si>
  <si>
    <t>Suma</t>
  </si>
  <si>
    <t>07073</t>
  </si>
  <si>
    <t>12073</t>
  </si>
  <si>
    <t>13073</t>
  </si>
  <si>
    <t>14073</t>
  </si>
  <si>
    <t>15073</t>
  </si>
  <si>
    <t>16073</t>
  </si>
  <si>
    <t>20073</t>
  </si>
  <si>
    <t>21073</t>
  </si>
  <si>
    <t>30073</t>
  </si>
  <si>
    <t>31073</t>
  </si>
  <si>
    <t>Zirándaro</t>
  </si>
  <si>
    <t>Tlanchinol</t>
  </si>
  <si>
    <t>San Juan de los Lagos</t>
  </si>
  <si>
    <t>San Antonio la Isla</t>
  </si>
  <si>
    <t>Quiroga</t>
  </si>
  <si>
    <t>Putla Villa de Guerrero</t>
  </si>
  <si>
    <t>Huehuetlán el Chico</t>
  </si>
  <si>
    <t>Hueyapan de Ocampo</t>
  </si>
  <si>
    <t>Tahdziú</t>
  </si>
  <si>
    <t>Sección I. Estructura organizacional, infraestructura, recursos y ejercicio de funciones específicas.
Sección II. Trámites y servicios.
Sección III. Programas sociales. 
Sección IV. Transparencia, acceso a la información pública y protección de datos personales.
Sección V. Control interno y anticorrupción.
Sección VI. Participación ciudadana.
Sección VII. Contrataciones públicas.
Sección VIII. Servicios postpenales y servicios para personas adolescentes egresadas y/ o en tratamiento externo.
Sección IX. Libertad condicionada.
Sección X. Tránsito y vialidad.
Sección XI. Alojamientos de asistencia social.</t>
  </si>
  <si>
    <t>07074</t>
  </si>
  <si>
    <t>12074</t>
  </si>
  <si>
    <t>13074</t>
  </si>
  <si>
    <t>14074</t>
  </si>
  <si>
    <t>15074</t>
  </si>
  <si>
    <t>16074</t>
  </si>
  <si>
    <t>20074</t>
  </si>
  <si>
    <t>21074</t>
  </si>
  <si>
    <t>30074</t>
  </si>
  <si>
    <t>31074</t>
  </si>
  <si>
    <t>Reforma</t>
  </si>
  <si>
    <t>Zitlala</t>
  </si>
  <si>
    <t>Tlaxcoapan</t>
  </si>
  <si>
    <t>San Julián</t>
  </si>
  <si>
    <t>San Felipe del Progreso</t>
  </si>
  <si>
    <t>Cojumatlán de Régules</t>
  </si>
  <si>
    <t>Santa Catarina Quioquitani</t>
  </si>
  <si>
    <t>Huejotzingo</t>
  </si>
  <si>
    <t>Huiloapan de Cuauhtémoc</t>
  </si>
  <si>
    <t>Tahmek</t>
  </si>
  <si>
    <t>07075</t>
  </si>
  <si>
    <t>12075</t>
  </si>
  <si>
    <t>13075</t>
  </si>
  <si>
    <t>14075</t>
  </si>
  <si>
    <t>15075</t>
  </si>
  <si>
    <t>16075</t>
  </si>
  <si>
    <t>20075</t>
  </si>
  <si>
    <t>21075</t>
  </si>
  <si>
    <t>30075</t>
  </si>
  <si>
    <t>31075</t>
  </si>
  <si>
    <t>Las Rosas</t>
  </si>
  <si>
    <t>Eduardo Neri</t>
  </si>
  <si>
    <t>Tolcayuca</t>
  </si>
  <si>
    <t>San Martín de las Pirámides</t>
  </si>
  <si>
    <t>Los Reyes</t>
  </si>
  <si>
    <t>Reforma de Pineda</t>
  </si>
  <si>
    <t>Ignacio de la Llave</t>
  </si>
  <si>
    <t>Teabo</t>
  </si>
  <si>
    <r>
      <t xml:space="preserve">Considerando la relevancia y diversidad de la información solicitada a través del cuestionario, es necesario que las personas informantes sean funcionarios y funcionarias públicas que, por sus atribuciones y actividades cotidianas, cuenten con la información adecuada y necesaria. A efecto de facilitar la recolección de la información solicitada, pueden auxiliarse de las personas servidoras públicas que integran sus equipos de trabajo. Cuando esto suceda, se solicita que registren sus datos en el apartado </t>
    </r>
    <r>
      <rPr>
        <i/>
        <sz val="9"/>
        <rFont val="Arial"/>
        <family val="2"/>
      </rPr>
      <t>Participantes</t>
    </r>
    <r>
      <rPr>
        <sz val="9"/>
        <rFont val="Arial"/>
        <family val="2"/>
      </rPr>
      <t>.</t>
    </r>
  </si>
  <si>
    <t>07076</t>
  </si>
  <si>
    <t>12076</t>
  </si>
  <si>
    <t>13076</t>
  </si>
  <si>
    <t>14076</t>
  </si>
  <si>
    <t>15076</t>
  </si>
  <si>
    <t>16076</t>
  </si>
  <si>
    <t>20076</t>
  </si>
  <si>
    <t>21076</t>
  </si>
  <si>
    <t>30076</t>
  </si>
  <si>
    <t>31076</t>
  </si>
  <si>
    <t>Sabanilla</t>
  </si>
  <si>
    <t>Acatepec</t>
  </si>
  <si>
    <t>Tula de Allende</t>
  </si>
  <si>
    <t>San Martín de Bolaños</t>
  </si>
  <si>
    <t>San Mateo Atenco</t>
  </si>
  <si>
    <t>Sahuayo</t>
  </si>
  <si>
    <t>La Reforma</t>
  </si>
  <si>
    <t>Hueytamalco</t>
  </si>
  <si>
    <t>Ilamatlán</t>
  </si>
  <si>
    <t>Tecoh</t>
  </si>
  <si>
    <t>07077</t>
  </si>
  <si>
    <t>12077</t>
  </si>
  <si>
    <t>13077</t>
  </si>
  <si>
    <t>14077</t>
  </si>
  <si>
    <t>15077</t>
  </si>
  <si>
    <t>16077</t>
  </si>
  <si>
    <t>20077</t>
  </si>
  <si>
    <t>21077</t>
  </si>
  <si>
    <t>30077</t>
  </si>
  <si>
    <t>31077</t>
  </si>
  <si>
    <t>Salto de Agua</t>
  </si>
  <si>
    <t>Marquelia</t>
  </si>
  <si>
    <t>Tulancingo de Bravo</t>
  </si>
  <si>
    <t>San Martín Hidalgo</t>
  </si>
  <si>
    <t>San Simón de Guerrero</t>
  </si>
  <si>
    <t>San Lucas</t>
  </si>
  <si>
    <t>Reyes Etla</t>
  </si>
  <si>
    <t>Hueytlalpan</t>
  </si>
  <si>
    <t>Isla</t>
  </si>
  <si>
    <t>Tekal de Venegas</t>
  </si>
  <si>
    <t>Las personas servidoras públicas que se establecen como informantes deberán formalizar la entrega de la información proporcionada, ello mediante el estampado de su firma en la sección "Informantes" de cada módulo o sección, así como del sello de la institución que representan. Cabe destacar que la información recabada mediante el censo, una vez recibida con la firma de la o las personas informantes y sello de la institución, será considerada como información oficial en términos de lo establecido en la Ley del SNIEG.</t>
  </si>
  <si>
    <t>07078</t>
  </si>
  <si>
    <t>12078</t>
  </si>
  <si>
    <t>13078</t>
  </si>
  <si>
    <t>14078</t>
  </si>
  <si>
    <t>15078</t>
  </si>
  <si>
    <t>16078</t>
  </si>
  <si>
    <t>20078</t>
  </si>
  <si>
    <t>21078</t>
  </si>
  <si>
    <t>30078</t>
  </si>
  <si>
    <t>31078</t>
  </si>
  <si>
    <t>San Cristóbal de las Casas</t>
  </si>
  <si>
    <t>Cochoapa el Grande</t>
  </si>
  <si>
    <t>Xochiatipan</t>
  </si>
  <si>
    <t>San Miguel el Alto</t>
  </si>
  <si>
    <t>Santo Tomás</t>
  </si>
  <si>
    <t>Santa Ana Maya</t>
  </si>
  <si>
    <t>Rojas de Cuauhtémoc</t>
  </si>
  <si>
    <t>Huitzilan de Serdán</t>
  </si>
  <si>
    <t>Ixcatepec</t>
  </si>
  <si>
    <t>Tekantó</t>
  </si>
  <si>
    <t>07079</t>
  </si>
  <si>
    <t>12079</t>
  </si>
  <si>
    <t>13079</t>
  </si>
  <si>
    <t>14079</t>
  </si>
  <si>
    <t>15079</t>
  </si>
  <si>
    <t>16079</t>
  </si>
  <si>
    <t>20079</t>
  </si>
  <si>
    <t>21079</t>
  </si>
  <si>
    <t>30079</t>
  </si>
  <si>
    <t>31079</t>
  </si>
  <si>
    <t>José Joaquín de Herrera</t>
  </si>
  <si>
    <t>Xochicoatlán</t>
  </si>
  <si>
    <t>Soyaniquilpan de Juárez</t>
  </si>
  <si>
    <t>Salvador Escalante</t>
  </si>
  <si>
    <t>Salina Cruz</t>
  </si>
  <si>
    <t>Huitziltepec</t>
  </si>
  <si>
    <t>Ixhuacán de los Reyes</t>
  </si>
  <si>
    <t>Tekax</t>
  </si>
  <si>
    <t xml:space="preserve">El INEGI pondrá a disposición de la sociedad la información de este programa de forma gratuita a través del Servicio Público de Información, además de poder consultarse y descargarse de forma electrónica en el portal del Instituto: https://inegi.org.mx/programas/ </t>
  </si>
  <si>
    <t>07080</t>
  </si>
  <si>
    <t>12080</t>
  </si>
  <si>
    <t>13080</t>
  </si>
  <si>
    <t>14080</t>
  </si>
  <si>
    <t>15080</t>
  </si>
  <si>
    <t>16080</t>
  </si>
  <si>
    <t>20080</t>
  </si>
  <si>
    <t>21080</t>
  </si>
  <si>
    <t>30080</t>
  </si>
  <si>
    <t>31080</t>
  </si>
  <si>
    <t>Siltepec</t>
  </si>
  <si>
    <t>Juchitán</t>
  </si>
  <si>
    <t>Yahualica</t>
  </si>
  <si>
    <t>San Sebastián del Oeste</t>
  </si>
  <si>
    <t>Sultepec</t>
  </si>
  <si>
    <t>Senguio</t>
  </si>
  <si>
    <t>San Agustín Amatengo</t>
  </si>
  <si>
    <t>Atlequizayan</t>
  </si>
  <si>
    <t>Ixhuatlán del Café</t>
  </si>
  <si>
    <t>Tekit</t>
  </si>
  <si>
    <t>07081</t>
  </si>
  <si>
    <t>12081</t>
  </si>
  <si>
    <t>13081</t>
  </si>
  <si>
    <t>14081</t>
  </si>
  <si>
    <t>15081</t>
  </si>
  <si>
    <t>16081</t>
  </si>
  <si>
    <t>20081</t>
  </si>
  <si>
    <t>21081</t>
  </si>
  <si>
    <t>30081</t>
  </si>
  <si>
    <t>31081</t>
  </si>
  <si>
    <t>Simojovel</t>
  </si>
  <si>
    <t>Iliatenco</t>
  </si>
  <si>
    <t>Zacualtipán de Ángeles</t>
  </si>
  <si>
    <t>Santa María de los Ángeles</t>
  </si>
  <si>
    <t>Tecámac</t>
  </si>
  <si>
    <t>Susupuato</t>
  </si>
  <si>
    <t>San Agustín Atenango</t>
  </si>
  <si>
    <t>Ixcamilpa de Guerrero</t>
  </si>
  <si>
    <t>Ixhuatlancillo</t>
  </si>
  <si>
    <t>Tekom</t>
  </si>
  <si>
    <t>07082</t>
  </si>
  <si>
    <t>12082</t>
  </si>
  <si>
    <t>13082</t>
  </si>
  <si>
    <t>14082</t>
  </si>
  <si>
    <t>15082</t>
  </si>
  <si>
    <t>16082</t>
  </si>
  <si>
    <t>20082</t>
  </si>
  <si>
    <t>21082</t>
  </si>
  <si>
    <t>30082</t>
  </si>
  <si>
    <t>31082</t>
  </si>
  <si>
    <t>Sitalá</t>
  </si>
  <si>
    <t>Las Vigas</t>
  </si>
  <si>
    <t>Zapotlán de Juárez</t>
  </si>
  <si>
    <t>Sayula</t>
  </si>
  <si>
    <t>Tejupilco</t>
  </si>
  <si>
    <t>Tacámbaro</t>
  </si>
  <si>
    <t>San Agustín Chayuco</t>
  </si>
  <si>
    <t>Ixcaquixtla</t>
  </si>
  <si>
    <t>Ixhuatlán del Sureste</t>
  </si>
  <si>
    <t>Telchac Pueblo</t>
  </si>
  <si>
    <t>07083</t>
  </si>
  <si>
    <t>12083</t>
  </si>
  <si>
    <t>13083</t>
  </si>
  <si>
    <t>14083</t>
  </si>
  <si>
    <t>15083</t>
  </si>
  <si>
    <t>16083</t>
  </si>
  <si>
    <t>20083</t>
  </si>
  <si>
    <t>21083</t>
  </si>
  <si>
    <t>30083</t>
  </si>
  <si>
    <t>31083</t>
  </si>
  <si>
    <t>Socoltenango</t>
  </si>
  <si>
    <t>Ñuu Savi</t>
  </si>
  <si>
    <t>Zempoala</t>
  </si>
  <si>
    <t>Tala</t>
  </si>
  <si>
    <t>Temamatla</t>
  </si>
  <si>
    <t>Tancítaro</t>
  </si>
  <si>
    <t>San Agustín de las Juntas</t>
  </si>
  <si>
    <t>Ixtacamaxtitlán</t>
  </si>
  <si>
    <t>Ixhuatlán de Madero</t>
  </si>
  <si>
    <t>Telchac Puerto</t>
  </si>
  <si>
    <t>La entrega de información deberá hacerse a través de la Coordinación Estatal del INEGI en su entidad federativa, cuyo personal se acercará a los equipos de trabajo designados como responsables del llenado del cuestionario, con el objetivo de organizar los trabajos y recuperar la información requerida.</t>
  </si>
  <si>
    <t>07084</t>
  </si>
  <si>
    <t>12084</t>
  </si>
  <si>
    <t>13084</t>
  </si>
  <si>
    <t>14084</t>
  </si>
  <si>
    <t>15084</t>
  </si>
  <si>
    <t>16084</t>
  </si>
  <si>
    <t>20084</t>
  </si>
  <si>
    <t>21084</t>
  </si>
  <si>
    <t>30084</t>
  </si>
  <si>
    <t>31084</t>
  </si>
  <si>
    <t>Solosuchiapa</t>
  </si>
  <si>
    <t>Santa Cruz del Rincón</t>
  </si>
  <si>
    <t>Zimapán</t>
  </si>
  <si>
    <t>Talpa de Allende</t>
  </si>
  <si>
    <t>Temascalapa</t>
  </si>
  <si>
    <t>Tangamandapio</t>
  </si>
  <si>
    <t>San Agustín Etla</t>
  </si>
  <si>
    <t>Ixtepec</t>
  </si>
  <si>
    <t>Ixmatlahuacan</t>
  </si>
  <si>
    <t>Temax</t>
  </si>
  <si>
    <t>07085</t>
  </si>
  <si>
    <t>12085</t>
  </si>
  <si>
    <t>14085</t>
  </si>
  <si>
    <t>15085</t>
  </si>
  <si>
    <t>16085</t>
  </si>
  <si>
    <t>20085</t>
  </si>
  <si>
    <t>21085</t>
  </si>
  <si>
    <t>30085</t>
  </si>
  <si>
    <t>31085</t>
  </si>
  <si>
    <t>Soyaló</t>
  </si>
  <si>
    <t>Tamazula de Gordiano</t>
  </si>
  <si>
    <t>Temascalcingo</t>
  </si>
  <si>
    <t>Tangancícuaro</t>
  </si>
  <si>
    <t>San Agustín Loxicha</t>
  </si>
  <si>
    <t>Izúcar de Matamoros</t>
  </si>
  <si>
    <t>Ixtaczoquitlán</t>
  </si>
  <si>
    <t>Temozón</t>
  </si>
  <si>
    <t>La información que se entregue al INEGI tendrá un proceso de revisión y validación por parte de su personal en la Coordinación Estatal y oficinas centrales, por lo que tendrá carácter de preliminar y será susceptible de ajuste o aclaración hasta que el INEGI notifique la liberación como información definitiva. Posterior a que el personal de la Coordinación Estatal del INEGI concluya la revisión, el cuestionario podrá ser devuelto a la persona servidora pública responsable del llenado en la institución informante, a efecto de notificarle los resultados de la revisión y los ajustes o aclaraciones de información que, de ser procedentes, deberán atenderse. En caso de no presentar observaciones o hayan sido atendidas satisfactoriamente, será remitido a las oficinas centrales del Instituto para una verificación y revisión adicional.</t>
  </si>
  <si>
    <t>07086</t>
  </si>
  <si>
    <t>14086</t>
  </si>
  <si>
    <t>15086</t>
  </si>
  <si>
    <t>16086</t>
  </si>
  <si>
    <t>20086</t>
  </si>
  <si>
    <t>21086</t>
  </si>
  <si>
    <t>30086</t>
  </si>
  <si>
    <t>31086</t>
  </si>
  <si>
    <t>Suchiapa</t>
  </si>
  <si>
    <t>Tapalpa</t>
  </si>
  <si>
    <t>Temascaltepec</t>
  </si>
  <si>
    <t>Tanhuato</t>
  </si>
  <si>
    <t>San Agustín Tlacotepec</t>
  </si>
  <si>
    <t>Jalpan</t>
  </si>
  <si>
    <t>Jalacingo</t>
  </si>
  <si>
    <t>Tepakán</t>
  </si>
  <si>
    <t>07087</t>
  </si>
  <si>
    <t>14087</t>
  </si>
  <si>
    <t>15087</t>
  </si>
  <si>
    <t>16087</t>
  </si>
  <si>
    <t>20087</t>
  </si>
  <si>
    <t>21087</t>
  </si>
  <si>
    <t>30087</t>
  </si>
  <si>
    <t>31087</t>
  </si>
  <si>
    <t>Suchiate</t>
  </si>
  <si>
    <t>Tecalitlán</t>
  </si>
  <si>
    <t>Temoaya</t>
  </si>
  <si>
    <t>Taretan</t>
  </si>
  <si>
    <t>San Agustín Yatareni</t>
  </si>
  <si>
    <t>Jolalpan</t>
  </si>
  <si>
    <t>Xalapa</t>
  </si>
  <si>
    <t>Tetiz</t>
  </si>
  <si>
    <r>
      <t xml:space="preserve">Si la verificación y revisión central arroja observaciones o solicitudes de aclaración de información, el cuestionario será devuelto a la Coordinación Estatal para la atención o justificación de estas situaciones con apoyo de la institución informante. En caso de que no existan observaciones, o estas se hayan atendido satisfactoriamente, se procederá con la </t>
    </r>
    <r>
      <rPr>
        <b/>
        <sz val="9"/>
        <rFont val="Arial"/>
        <family val="2"/>
      </rPr>
      <t>liberación del cuestionario como versión definitiva</t>
    </r>
    <r>
      <rPr>
        <sz val="9"/>
        <rFont val="Arial"/>
        <family val="2"/>
      </rPr>
      <t xml:space="preserve"> para su formalización mediante la firma y sello del instrumento físico por parte del informante básico e informantes complementarios. Cabe señalar que, como parte del proceso de generación de información, la información liberada se somete a la ejecución de otras fases previo a la publicación de resultados, tales como las de procesamiento y análisis de la información, existiendo la posibilidad de que surjan dudas o solicitudes de aclaración, para lo cual se solicita el apoyo de las fuentes informantes.</t>
    </r>
  </si>
  <si>
    <t>07088</t>
  </si>
  <si>
    <t>14088</t>
  </si>
  <si>
    <t>15088</t>
  </si>
  <si>
    <t>16088</t>
  </si>
  <si>
    <t>20088</t>
  </si>
  <si>
    <t>21088</t>
  </si>
  <si>
    <t>30088</t>
  </si>
  <si>
    <t>31088</t>
  </si>
  <si>
    <t>Sunuapa</t>
  </si>
  <si>
    <t>Tecolotlán</t>
  </si>
  <si>
    <t>Tarímbaro</t>
  </si>
  <si>
    <t>San Andrés Cabecera Nueva</t>
  </si>
  <si>
    <t>Jonotla</t>
  </si>
  <si>
    <t>Jalcomulco</t>
  </si>
  <si>
    <t>Teya</t>
  </si>
  <si>
    <t>07089</t>
  </si>
  <si>
    <t>14089</t>
  </si>
  <si>
    <t>15089</t>
  </si>
  <si>
    <t>16089</t>
  </si>
  <si>
    <t>20089</t>
  </si>
  <si>
    <t>21089</t>
  </si>
  <si>
    <t>30089</t>
  </si>
  <si>
    <t>31089</t>
  </si>
  <si>
    <t>Tapachula</t>
  </si>
  <si>
    <t>Techaluta de Montenegro</t>
  </si>
  <si>
    <t>Tenango del Aire</t>
  </si>
  <si>
    <t>Tepalcatepec</t>
  </si>
  <si>
    <t>San Andrés Dinicuiti</t>
  </si>
  <si>
    <t>Jopala</t>
  </si>
  <si>
    <t>Jáltipan</t>
  </si>
  <si>
    <t>Ticul</t>
  </si>
  <si>
    <t>07090</t>
  </si>
  <si>
    <t>14090</t>
  </si>
  <si>
    <t>15090</t>
  </si>
  <si>
    <t>16090</t>
  </si>
  <si>
    <t>20090</t>
  </si>
  <si>
    <t>21090</t>
  </si>
  <si>
    <t>30090</t>
  </si>
  <si>
    <t>31090</t>
  </si>
  <si>
    <t>Tapalapa</t>
  </si>
  <si>
    <t>Tenamaxtlán</t>
  </si>
  <si>
    <t>Tenango del Valle</t>
  </si>
  <si>
    <t>Tingambato</t>
  </si>
  <si>
    <t>San Andrés Huaxpaltepec</t>
  </si>
  <si>
    <t>Juan C. Bonilla</t>
  </si>
  <si>
    <t>Jamapa</t>
  </si>
  <si>
    <t>Timucuy</t>
  </si>
  <si>
    <t>07091</t>
  </si>
  <si>
    <t>14091</t>
  </si>
  <si>
    <t>15091</t>
  </si>
  <si>
    <t>16091</t>
  </si>
  <si>
    <t>20091</t>
  </si>
  <si>
    <t>21091</t>
  </si>
  <si>
    <t>30091</t>
  </si>
  <si>
    <t>31091</t>
  </si>
  <si>
    <t>Tapilula</t>
  </si>
  <si>
    <t>Teocaltiche</t>
  </si>
  <si>
    <t>Teoloyucan</t>
  </si>
  <si>
    <t>Tingüindín</t>
  </si>
  <si>
    <t>San Andrés Huayápam</t>
  </si>
  <si>
    <t>Juan Galindo</t>
  </si>
  <si>
    <t>Jesús Carranza</t>
  </si>
  <si>
    <t>Tinum</t>
  </si>
  <si>
    <t>De igual forma, en la siguiente tabla se detallan los periodos en los que se realizarán las actividades señaladas:</t>
  </si>
  <si>
    <t>07092</t>
  </si>
  <si>
    <t>14092</t>
  </si>
  <si>
    <t>15092</t>
  </si>
  <si>
    <t>16092</t>
  </si>
  <si>
    <t>20092</t>
  </si>
  <si>
    <t>21092</t>
  </si>
  <si>
    <t>30092</t>
  </si>
  <si>
    <t>31092</t>
  </si>
  <si>
    <t>Tecpatán</t>
  </si>
  <si>
    <t>Teocuitatlán de Corona</t>
  </si>
  <si>
    <t>Teotihuacán</t>
  </si>
  <si>
    <t>Tiquicheo de Nicolás Romero</t>
  </si>
  <si>
    <t>San Andrés Ixtlahuaca</t>
  </si>
  <si>
    <t>Juan N. Méndez</t>
  </si>
  <si>
    <t>Xico</t>
  </si>
  <si>
    <t>Tixcacalcupul</t>
  </si>
  <si>
    <t>07093</t>
  </si>
  <si>
    <t>14093</t>
  </si>
  <si>
    <t>15093</t>
  </si>
  <si>
    <t>16093</t>
  </si>
  <si>
    <t>20093</t>
  </si>
  <si>
    <t>21093</t>
  </si>
  <si>
    <t>30093</t>
  </si>
  <si>
    <t>31093</t>
  </si>
  <si>
    <t>Tenejapa</t>
  </si>
  <si>
    <t>Tepatitlán de Morelos</t>
  </si>
  <si>
    <t>Tepetlaoxtoc</t>
  </si>
  <si>
    <t>Tlalpujahua</t>
  </si>
  <si>
    <t>San Andrés Lagunas</t>
  </si>
  <si>
    <t>Lafragua</t>
  </si>
  <si>
    <t>Tixkokob</t>
  </si>
  <si>
    <t>Fecha</t>
  </si>
  <si>
    <t>Actividad</t>
  </si>
  <si>
    <t>07094</t>
  </si>
  <si>
    <t>14094</t>
  </si>
  <si>
    <t>15094</t>
  </si>
  <si>
    <t>16094</t>
  </si>
  <si>
    <t>20094</t>
  </si>
  <si>
    <t>21094</t>
  </si>
  <si>
    <t>30094</t>
  </si>
  <si>
    <t>31094</t>
  </si>
  <si>
    <t>Teopisca</t>
  </si>
  <si>
    <t>Tequila</t>
  </si>
  <si>
    <t>Tepetlixpa</t>
  </si>
  <si>
    <t>Tlazazalca</t>
  </si>
  <si>
    <t>San Andrés Nuxiño</t>
  </si>
  <si>
    <t>Libres</t>
  </si>
  <si>
    <t>Juan Rodríguez Clara</t>
  </si>
  <si>
    <t>Tixmehuac</t>
  </si>
  <si>
    <t>Integración de información por la institución. 
Entrega a la CE del INEGI para revisión.</t>
  </si>
  <si>
    <t>07096</t>
  </si>
  <si>
    <t>14095</t>
  </si>
  <si>
    <t>15095</t>
  </si>
  <si>
    <t>16095</t>
  </si>
  <si>
    <t>20095</t>
  </si>
  <si>
    <t>21095</t>
  </si>
  <si>
    <t>30095</t>
  </si>
  <si>
    <t>31095</t>
  </si>
  <si>
    <t>Tila</t>
  </si>
  <si>
    <t>Teuchitlán</t>
  </si>
  <si>
    <t>Tepotzotlán</t>
  </si>
  <si>
    <t>Tocumbo</t>
  </si>
  <si>
    <t>San Andrés Paxtlán</t>
  </si>
  <si>
    <t>La Magdalena Tlatlauquitepec</t>
  </si>
  <si>
    <t>Juchique de Ferrer</t>
  </si>
  <si>
    <t>Tixpéhual</t>
  </si>
  <si>
    <t>Revisión de información preliminar por parte de la CE del INEGI y aclaración o ajustes por parte del informante. 
Envío de información preliminar a OC para verificación central.</t>
  </si>
  <si>
    <t>07097</t>
  </si>
  <si>
    <t>14096</t>
  </si>
  <si>
    <t>15096</t>
  </si>
  <si>
    <t>16096</t>
  </si>
  <si>
    <t>20096</t>
  </si>
  <si>
    <t>21096</t>
  </si>
  <si>
    <t>30096</t>
  </si>
  <si>
    <t>31096</t>
  </si>
  <si>
    <t>Tonalá</t>
  </si>
  <si>
    <t>Tizapán el Alto</t>
  </si>
  <si>
    <t>Tequixquiac</t>
  </si>
  <si>
    <t>Tumbiscatío</t>
  </si>
  <si>
    <t>San Andrés Sinaxtla</t>
  </si>
  <si>
    <t>Mazapiltepec de Juárez</t>
  </si>
  <si>
    <t>Landero y Coss</t>
  </si>
  <si>
    <t>Tizimín</t>
  </si>
  <si>
    <t>Verificación de información preliminar por parte de OC y aclaración o ajustes de información.
Liberación de cuestionario como información definitiva.</t>
  </si>
  <si>
    <t>07098</t>
  </si>
  <si>
    <t>14097</t>
  </si>
  <si>
    <t>15097</t>
  </si>
  <si>
    <t>16097</t>
  </si>
  <si>
    <t>20097</t>
  </si>
  <si>
    <t>21097</t>
  </si>
  <si>
    <t>30097</t>
  </si>
  <si>
    <t>31097</t>
  </si>
  <si>
    <t>Totolapa</t>
  </si>
  <si>
    <t>Tlajomulco de Zúñiga</t>
  </si>
  <si>
    <t>Texcaltitlán</t>
  </si>
  <si>
    <t>Turicato</t>
  </si>
  <si>
    <t>San Andrés Solaga</t>
  </si>
  <si>
    <t>Mixtla</t>
  </si>
  <si>
    <t>Lerdo de Tejada</t>
  </si>
  <si>
    <t>Tunkás</t>
  </si>
  <si>
    <t>Recuperación de cuestionario físico con información completa y definitiva, con firma y sello.</t>
  </si>
  <si>
    <t>07099</t>
  </si>
  <si>
    <t>14098</t>
  </si>
  <si>
    <t>15098</t>
  </si>
  <si>
    <t>16098</t>
  </si>
  <si>
    <t>20098</t>
  </si>
  <si>
    <t>21098</t>
  </si>
  <si>
    <t>30098</t>
  </si>
  <si>
    <t>31098</t>
  </si>
  <si>
    <t>La Trinitaria</t>
  </si>
  <si>
    <t>San Pedro Tlaquepaque</t>
  </si>
  <si>
    <t>Texcalyacac</t>
  </si>
  <si>
    <t>San Andrés Teotilálpam</t>
  </si>
  <si>
    <t>Molcaxac</t>
  </si>
  <si>
    <t>Tzucacab</t>
  </si>
  <si>
    <t>07100</t>
  </si>
  <si>
    <t>14099</t>
  </si>
  <si>
    <t>15099</t>
  </si>
  <si>
    <t>16099</t>
  </si>
  <si>
    <t>20099</t>
  </si>
  <si>
    <t>21099</t>
  </si>
  <si>
    <t>30099</t>
  </si>
  <si>
    <t>31099</t>
  </si>
  <si>
    <t>Tumbalá</t>
  </si>
  <si>
    <t>Texcoco</t>
  </si>
  <si>
    <t>Tuzantla</t>
  </si>
  <si>
    <t>San Andrés Tepetlapa</t>
  </si>
  <si>
    <t>Cañada Morelos</t>
  </si>
  <si>
    <t>Maltrata</t>
  </si>
  <si>
    <t>Uayma</t>
  </si>
  <si>
    <r>
      <t>Una vez que el INEGI libere el cuestionario como</t>
    </r>
    <r>
      <rPr>
        <b/>
        <sz val="9"/>
        <rFont val="Arial"/>
        <family val="2"/>
      </rPr>
      <t xml:space="preserve"> información definitiva</t>
    </r>
    <r>
      <rPr>
        <sz val="9"/>
        <rFont val="Arial"/>
        <family val="2"/>
      </rPr>
      <t xml:space="preserve"> y se tengan las </t>
    </r>
    <r>
      <rPr>
        <b/>
        <sz val="9"/>
        <rFont val="Arial"/>
        <family val="2"/>
      </rPr>
      <t>firmas y sellos</t>
    </r>
    <r>
      <rPr>
        <sz val="9"/>
        <rFont val="Arial"/>
        <family val="2"/>
      </rPr>
      <t xml:space="preserve"> correspondientes, deberá remitirse vía electrónica y de manera física, garantizando sean las mismas versiones en ambos casos y conforme a lo siguiente:</t>
    </r>
  </si>
  <si>
    <t>07101</t>
  </si>
  <si>
    <t>14100</t>
  </si>
  <si>
    <t>15100</t>
  </si>
  <si>
    <t>16100</t>
  </si>
  <si>
    <t>20100</t>
  </si>
  <si>
    <t>21100</t>
  </si>
  <si>
    <t>30100</t>
  </si>
  <si>
    <t>31100</t>
  </si>
  <si>
    <t>Tuxtla Gutiérrez</t>
  </si>
  <si>
    <t>Tomatlán</t>
  </si>
  <si>
    <t>Tezoyuca</t>
  </si>
  <si>
    <t>Tzintzuntzan</t>
  </si>
  <si>
    <t>San Andrés Yaá</t>
  </si>
  <si>
    <t>Naupan</t>
  </si>
  <si>
    <t>Manlio Fabio Altamirano</t>
  </si>
  <si>
    <t>Ucú</t>
  </si>
  <si>
    <t>07102</t>
  </si>
  <si>
    <t>14101</t>
  </si>
  <si>
    <t>15101</t>
  </si>
  <si>
    <t>16101</t>
  </si>
  <si>
    <t>20101</t>
  </si>
  <si>
    <t>21101</t>
  </si>
  <si>
    <t>30101</t>
  </si>
  <si>
    <t>31101</t>
  </si>
  <si>
    <t>Tuxtla Chico</t>
  </si>
  <si>
    <t>Tianguistenco</t>
  </si>
  <si>
    <t>Tzitzio</t>
  </si>
  <si>
    <t>San Andrés Zabache</t>
  </si>
  <si>
    <t>Nauzontla</t>
  </si>
  <si>
    <t>Mariano Escobedo</t>
  </si>
  <si>
    <t>Umán</t>
  </si>
  <si>
    <t>1) Entrega electrónica:</t>
  </si>
  <si>
    <t>07103</t>
  </si>
  <si>
    <t>14102</t>
  </si>
  <si>
    <t>15102</t>
  </si>
  <si>
    <t>16102</t>
  </si>
  <si>
    <t>20102</t>
  </si>
  <si>
    <t>21102</t>
  </si>
  <si>
    <t>30102</t>
  </si>
  <si>
    <t>31102</t>
  </si>
  <si>
    <t>Tuzantán</t>
  </si>
  <si>
    <t>Tonaya</t>
  </si>
  <si>
    <t>Timilpan</t>
  </si>
  <si>
    <t>Uruapan</t>
  </si>
  <si>
    <t>San Andrés Zautla</t>
  </si>
  <si>
    <t>Nealtican</t>
  </si>
  <si>
    <t>Martínez de la Torre</t>
  </si>
  <si>
    <t>Valladolid</t>
  </si>
  <si>
    <t>07104</t>
  </si>
  <si>
    <t>14103</t>
  </si>
  <si>
    <t>15103</t>
  </si>
  <si>
    <t>16103</t>
  </si>
  <si>
    <t>20103</t>
  </si>
  <si>
    <t>21103</t>
  </si>
  <si>
    <t>30103</t>
  </si>
  <si>
    <t>31103</t>
  </si>
  <si>
    <t>Tzimol</t>
  </si>
  <si>
    <t>Tonila</t>
  </si>
  <si>
    <t>Tlalmanalco</t>
  </si>
  <si>
    <t>San Antonino Castillo Velasco</t>
  </si>
  <si>
    <t>Nicolás Bravo</t>
  </si>
  <si>
    <t>Mecatlán</t>
  </si>
  <si>
    <t>Xocchel</t>
  </si>
  <si>
    <t>07105</t>
  </si>
  <si>
    <t>14104</t>
  </si>
  <si>
    <t>15104</t>
  </si>
  <si>
    <t>16104</t>
  </si>
  <si>
    <t>20104</t>
  </si>
  <si>
    <t>21104</t>
  </si>
  <si>
    <t>30104</t>
  </si>
  <si>
    <t>31104</t>
  </si>
  <si>
    <t>Unión Juárez</t>
  </si>
  <si>
    <t>Totatiche</t>
  </si>
  <si>
    <t>Tlalnepantla de Baz</t>
  </si>
  <si>
    <t>Villamar</t>
  </si>
  <si>
    <t>San Antonino el Alto</t>
  </si>
  <si>
    <t>Nopalucan</t>
  </si>
  <si>
    <t>Mecayapan</t>
  </si>
  <si>
    <t>Yaxcabá</t>
  </si>
  <si>
    <t>07106</t>
  </si>
  <si>
    <t>14105</t>
  </si>
  <si>
    <t>15105</t>
  </si>
  <si>
    <t>16105</t>
  </si>
  <si>
    <t>20105</t>
  </si>
  <si>
    <t>21105</t>
  </si>
  <si>
    <t>30105</t>
  </si>
  <si>
    <t>31105</t>
  </si>
  <si>
    <t>Tototlán</t>
  </si>
  <si>
    <t>Tlatlaya</t>
  </si>
  <si>
    <t>Vista Hermosa</t>
  </si>
  <si>
    <t>San Antonino Monte Verde</t>
  </si>
  <si>
    <t>Medellín de Bravo</t>
  </si>
  <si>
    <t>Yaxkukul</t>
  </si>
  <si>
    <t>2) Entrega física:</t>
  </si>
  <si>
    <t>07107</t>
  </si>
  <si>
    <t>14106</t>
  </si>
  <si>
    <t>15106</t>
  </si>
  <si>
    <t>16106</t>
  </si>
  <si>
    <t>20106</t>
  </si>
  <si>
    <t>21106</t>
  </si>
  <si>
    <t>30106</t>
  </si>
  <si>
    <t>31106</t>
  </si>
  <si>
    <t>Villa Corzo</t>
  </si>
  <si>
    <t>Tuxcacuesco</t>
  </si>
  <si>
    <t>Toluca</t>
  </si>
  <si>
    <t>Yurécuaro</t>
  </si>
  <si>
    <t>San Antonio Acutla</t>
  </si>
  <si>
    <t>Ocoyucan</t>
  </si>
  <si>
    <t>Miahuatlán</t>
  </si>
  <si>
    <t>Yobaín</t>
  </si>
  <si>
    <t>07108</t>
  </si>
  <si>
    <t>14107</t>
  </si>
  <si>
    <t>15107</t>
  </si>
  <si>
    <t>16107</t>
  </si>
  <si>
    <t>20107</t>
  </si>
  <si>
    <t>21107</t>
  </si>
  <si>
    <t>30107</t>
  </si>
  <si>
    <t>Villaflores</t>
  </si>
  <si>
    <t>Tuxcueca</t>
  </si>
  <si>
    <t>Tonatico</t>
  </si>
  <si>
    <t>Zacapu</t>
  </si>
  <si>
    <t>San Antonio de la Cal</t>
  </si>
  <si>
    <t>Olintla</t>
  </si>
  <si>
    <t>Las Minas</t>
  </si>
  <si>
    <t>La versión impresa, con las firmas y sellos correspondientes, deberá entregarse en la Coordinación Estatal del INEGI con los siguientes datos:</t>
  </si>
  <si>
    <t>07109</t>
  </si>
  <si>
    <t>14108</t>
  </si>
  <si>
    <t>15108</t>
  </si>
  <si>
    <t>16108</t>
  </si>
  <si>
    <t>20108</t>
  </si>
  <si>
    <t>21108</t>
  </si>
  <si>
    <t>30108</t>
  </si>
  <si>
    <t>Yajalón</t>
  </si>
  <si>
    <t>Tultepec</t>
  </si>
  <si>
    <t>Zamora</t>
  </si>
  <si>
    <t>San Antonio Huitepec</t>
  </si>
  <si>
    <t>Oriental</t>
  </si>
  <si>
    <t>07110</t>
  </si>
  <si>
    <t>14109</t>
  </si>
  <si>
    <t>15109</t>
  </si>
  <si>
    <t>16109</t>
  </si>
  <si>
    <t>20109</t>
  </si>
  <si>
    <t>21109</t>
  </si>
  <si>
    <t>30109</t>
  </si>
  <si>
    <t>Unión de San Antonio</t>
  </si>
  <si>
    <t>Tultitlán</t>
  </si>
  <si>
    <t>Zináparo</t>
  </si>
  <si>
    <t>San Antonio Nanahuatípam</t>
  </si>
  <si>
    <t>Pahuatlán</t>
  </si>
  <si>
    <t>Misantla</t>
  </si>
  <si>
    <t>Destinatario(a):</t>
  </si>
  <si>
    <t>07111</t>
  </si>
  <si>
    <t>14110</t>
  </si>
  <si>
    <t>15110</t>
  </si>
  <si>
    <t>16110</t>
  </si>
  <si>
    <t>20110</t>
  </si>
  <si>
    <t>21110</t>
  </si>
  <si>
    <t>30110</t>
  </si>
  <si>
    <t>Zinacantán</t>
  </si>
  <si>
    <t>Unión de Tula</t>
  </si>
  <si>
    <t>Valle de Bravo</t>
  </si>
  <si>
    <t>Zinapécuaro</t>
  </si>
  <si>
    <t>San Antonio Sinicahua</t>
  </si>
  <si>
    <t>Palmar de Bravo</t>
  </si>
  <si>
    <t>Mixtla de Altamirano</t>
  </si>
  <si>
    <t>07112</t>
  </si>
  <si>
    <t>14111</t>
  </si>
  <si>
    <t>15111</t>
  </si>
  <si>
    <t>16111</t>
  </si>
  <si>
    <t>20111</t>
  </si>
  <si>
    <t>21111</t>
  </si>
  <si>
    <t>30111</t>
  </si>
  <si>
    <t>San Juan Cancuc</t>
  </si>
  <si>
    <t>Valle de Guadalupe</t>
  </si>
  <si>
    <t>Villa de Allende</t>
  </si>
  <si>
    <t>Ziracuaretiro</t>
  </si>
  <si>
    <t>San Antonio Tepetlapa</t>
  </si>
  <si>
    <t>Moloacán</t>
  </si>
  <si>
    <t>Dirección:</t>
  </si>
  <si>
    <t>07113</t>
  </si>
  <si>
    <t>14112</t>
  </si>
  <si>
    <t>15112</t>
  </si>
  <si>
    <t>16112</t>
  </si>
  <si>
    <t>20112</t>
  </si>
  <si>
    <t>21112</t>
  </si>
  <si>
    <t>30112</t>
  </si>
  <si>
    <t>Valle de Juárez</t>
  </si>
  <si>
    <t>Villa del Carbón</t>
  </si>
  <si>
    <t>Zitácuaro</t>
  </si>
  <si>
    <t>San Baltazar Chichicápam</t>
  </si>
  <si>
    <t>Petlalcingo</t>
  </si>
  <si>
    <t>Naolinco</t>
  </si>
  <si>
    <t>07114</t>
  </si>
  <si>
    <t>14113</t>
  </si>
  <si>
    <t>15113</t>
  </si>
  <si>
    <t>16113</t>
  </si>
  <si>
    <t>20113</t>
  </si>
  <si>
    <t>21113</t>
  </si>
  <si>
    <t>30113</t>
  </si>
  <si>
    <t>Benemérito de las Américas</t>
  </si>
  <si>
    <t>San Gabriel</t>
  </si>
  <si>
    <t>Villa Guerrero</t>
  </si>
  <si>
    <t>José Sixto Verduzco</t>
  </si>
  <si>
    <t>San Baltazar Loxicha</t>
  </si>
  <si>
    <t>Piaxtla</t>
  </si>
  <si>
    <t>Naranjal</t>
  </si>
  <si>
    <t>07115</t>
  </si>
  <si>
    <t>14114</t>
  </si>
  <si>
    <t>15114</t>
  </si>
  <si>
    <t>20114</t>
  </si>
  <si>
    <t>21114</t>
  </si>
  <si>
    <t>30114</t>
  </si>
  <si>
    <t>Maravilla Tenejapa</t>
  </si>
  <si>
    <t>Villa Corona</t>
  </si>
  <si>
    <t>Villa Victoria</t>
  </si>
  <si>
    <t>San Baltazar Yatzachi el Bajo</t>
  </si>
  <si>
    <t>Nautla</t>
  </si>
  <si>
    <t>07116</t>
  </si>
  <si>
    <t>14115</t>
  </si>
  <si>
    <t>15115</t>
  </si>
  <si>
    <t>20115</t>
  </si>
  <si>
    <t>21115</t>
  </si>
  <si>
    <t>30115</t>
  </si>
  <si>
    <t>Marqués de Comillas</t>
  </si>
  <si>
    <t>Xonacatlán</t>
  </si>
  <si>
    <t>San Bartolo Coyotepec</t>
  </si>
  <si>
    <t>Quecholac</t>
  </si>
  <si>
    <r>
      <t xml:space="preserve">En caso de </t>
    </r>
    <r>
      <rPr>
        <b/>
        <sz val="9"/>
        <rFont val="Arial"/>
        <family val="2"/>
      </rPr>
      <t>dudas o comentarios</t>
    </r>
    <r>
      <rPr>
        <sz val="9"/>
        <rFont val="Arial"/>
        <family val="2"/>
      </rPr>
      <t>, hacerlos llegar al personal del Departamento de Estadísticas de Gobierno de la Coordinación Estatal del INEGI que haya sido designado para el seguimiento de este programa de información:</t>
    </r>
  </si>
  <si>
    <t>07117</t>
  </si>
  <si>
    <t>14116</t>
  </si>
  <si>
    <t>15116</t>
  </si>
  <si>
    <t>20116</t>
  </si>
  <si>
    <t>21116</t>
  </si>
  <si>
    <t>30116</t>
  </si>
  <si>
    <t>Montecristo de Guerrero</t>
  </si>
  <si>
    <t>Zacazonapan</t>
  </si>
  <si>
    <t>San Bartolomé Ayautla</t>
  </si>
  <si>
    <t>Quimixtlán</t>
  </si>
  <si>
    <t>Oluta</t>
  </si>
  <si>
    <t>07118</t>
  </si>
  <si>
    <t>14117</t>
  </si>
  <si>
    <t>15117</t>
  </si>
  <si>
    <t>20117</t>
  </si>
  <si>
    <t>21117</t>
  </si>
  <si>
    <t>30117</t>
  </si>
  <si>
    <t>San Andrés Duraznal</t>
  </si>
  <si>
    <t>Cañadas de Obregón</t>
  </si>
  <si>
    <t>Zacualpan</t>
  </si>
  <si>
    <t>San Bartolomé Loxicha</t>
  </si>
  <si>
    <t>Rafael Lara Grajales</t>
  </si>
  <si>
    <t>Omealca</t>
  </si>
  <si>
    <t>Nombre:</t>
  </si>
  <si>
    <t>07119</t>
  </si>
  <si>
    <t>14118</t>
  </si>
  <si>
    <t>15118</t>
  </si>
  <si>
    <t>20118</t>
  </si>
  <si>
    <t>21118</t>
  </si>
  <si>
    <t>30118</t>
  </si>
  <si>
    <t>Santiago el Pinar</t>
  </si>
  <si>
    <t>Yahualica de González Gallo</t>
  </si>
  <si>
    <t>Zinacantepec</t>
  </si>
  <si>
    <t>San Bartolomé Quialana</t>
  </si>
  <si>
    <t>Los Reyes de Juárez</t>
  </si>
  <si>
    <t>Orizaba</t>
  </si>
  <si>
    <t>Área o unidad de adscripción:</t>
  </si>
  <si>
    <t>07120</t>
  </si>
  <si>
    <t>14119</t>
  </si>
  <si>
    <t>15119</t>
  </si>
  <si>
    <t>20119</t>
  </si>
  <si>
    <t>21119</t>
  </si>
  <si>
    <t>30119</t>
  </si>
  <si>
    <t>Capitán Luis Ángel Vidal</t>
  </si>
  <si>
    <t>Zacoalco de Torres</t>
  </si>
  <si>
    <t>Zumpahuacán</t>
  </si>
  <si>
    <t>San Bartolomé Yucuañe</t>
  </si>
  <si>
    <t>San Andrés Cholula</t>
  </si>
  <si>
    <t>Otatitlán</t>
  </si>
  <si>
    <t>Cargo:</t>
  </si>
  <si>
    <t>07121</t>
  </si>
  <si>
    <t>14120</t>
  </si>
  <si>
    <t>15120</t>
  </si>
  <si>
    <t>20120</t>
  </si>
  <si>
    <t>21120</t>
  </si>
  <si>
    <t>30120</t>
  </si>
  <si>
    <t>Rincón Chamula San Pedro</t>
  </si>
  <si>
    <t>Zapopan</t>
  </si>
  <si>
    <t>Zumpango</t>
  </si>
  <si>
    <t>San Bartolomé Zoogocho</t>
  </si>
  <si>
    <t>San Antonio Cañada</t>
  </si>
  <si>
    <t>Oteapan</t>
  </si>
  <si>
    <t>Correo electrónico:</t>
  </si>
  <si>
    <t>07122</t>
  </si>
  <si>
    <t>14121</t>
  </si>
  <si>
    <t>15121</t>
  </si>
  <si>
    <t>20121</t>
  </si>
  <si>
    <t>21121</t>
  </si>
  <si>
    <t>30121</t>
  </si>
  <si>
    <t>El Parral</t>
  </si>
  <si>
    <t>Zapotiltic</t>
  </si>
  <si>
    <t>Cuautitlán Izcalli</t>
  </si>
  <si>
    <t>San Bartolo Soyaltepec</t>
  </si>
  <si>
    <t>San Diego la Mesa Tochimiltzingo</t>
  </si>
  <si>
    <t>Ozuluama de Mascareñas</t>
  </si>
  <si>
    <t>Teléfono:</t>
  </si>
  <si>
    <t>Extensión:</t>
  </si>
  <si>
    <t>07123</t>
  </si>
  <si>
    <t>14122</t>
  </si>
  <si>
    <t>15122</t>
  </si>
  <si>
    <t>20122</t>
  </si>
  <si>
    <t>21122</t>
  </si>
  <si>
    <t>30122</t>
  </si>
  <si>
    <t>Zapotitlán de Vadillo</t>
  </si>
  <si>
    <t>Valle de Chalco Solidaridad</t>
  </si>
  <si>
    <t>San Bartolo Yautepec</t>
  </si>
  <si>
    <t>San Felipe Teotlalcingo</t>
  </si>
  <si>
    <t>Pajapan</t>
  </si>
  <si>
    <t>07124</t>
  </si>
  <si>
    <t>14123</t>
  </si>
  <si>
    <t>15123</t>
  </si>
  <si>
    <t>20123</t>
  </si>
  <si>
    <t>21123</t>
  </si>
  <si>
    <t>30123</t>
  </si>
  <si>
    <t>Mezcalapa</t>
  </si>
  <si>
    <t>Zapotlán del Rey</t>
  </si>
  <si>
    <t>Luvianos</t>
  </si>
  <si>
    <t>San Bernardo Mixtepec</t>
  </si>
  <si>
    <t>San Felipe Tepatlán</t>
  </si>
  <si>
    <t>07125</t>
  </si>
  <si>
    <t>14124</t>
  </si>
  <si>
    <t>15124</t>
  </si>
  <si>
    <t>20124</t>
  </si>
  <si>
    <t>21124</t>
  </si>
  <si>
    <t>30124</t>
  </si>
  <si>
    <t>Honduras de la Sierra</t>
  </si>
  <si>
    <t>Zapotlanejo</t>
  </si>
  <si>
    <t>San José del Rincón</t>
  </si>
  <si>
    <t>San Blas Atempa</t>
  </si>
  <si>
    <t>San Gabriel Chilac</t>
  </si>
  <si>
    <t>Papantla</t>
  </si>
  <si>
    <t>07999</t>
  </si>
  <si>
    <t>14125</t>
  </si>
  <si>
    <t>15125</t>
  </si>
  <si>
    <t>20125</t>
  </si>
  <si>
    <t>21125</t>
  </si>
  <si>
    <t>30125</t>
  </si>
  <si>
    <t>San Ignacio Cerro Gordo</t>
  </si>
  <si>
    <t>Tonanitla</t>
  </si>
  <si>
    <t>San Carlos Yautepec</t>
  </si>
  <si>
    <t>San Gregorio Atzompa</t>
  </si>
  <si>
    <t>Paso del Macho</t>
  </si>
  <si>
    <t>20126</t>
  </si>
  <si>
    <t>21126</t>
  </si>
  <si>
    <t>30126</t>
  </si>
  <si>
    <t>San Cristóbal Amatlán</t>
  </si>
  <si>
    <t>San Jerónimo Tecuanipan</t>
  </si>
  <si>
    <t>Paso de Ovejas</t>
  </si>
  <si>
    <t>20127</t>
  </si>
  <si>
    <t>21127</t>
  </si>
  <si>
    <t>30127</t>
  </si>
  <si>
    <t>San Cristóbal Amoltepec</t>
  </si>
  <si>
    <t>San Jerónimo Xayacatlán</t>
  </si>
  <si>
    <t>La Perla</t>
  </si>
  <si>
    <t>20128</t>
  </si>
  <si>
    <t>21128</t>
  </si>
  <si>
    <t>30128</t>
  </si>
  <si>
    <t>San Cristóbal Lachirioag</t>
  </si>
  <si>
    <t>San José Chiapa</t>
  </si>
  <si>
    <t>Perote</t>
  </si>
  <si>
    <t>20129</t>
  </si>
  <si>
    <t>21129</t>
  </si>
  <si>
    <t>30129</t>
  </si>
  <si>
    <t>San Cristóbal Suchixtlahuaca</t>
  </si>
  <si>
    <t>San José Miahuatlán</t>
  </si>
  <si>
    <t>Platón Sánchez</t>
  </si>
  <si>
    <t>20130</t>
  </si>
  <si>
    <t>21130</t>
  </si>
  <si>
    <t>30130</t>
  </si>
  <si>
    <t>San Dionisio del Mar</t>
  </si>
  <si>
    <t>San Juan Atenco</t>
  </si>
  <si>
    <t>Playa Vicente</t>
  </si>
  <si>
    <t>20131</t>
  </si>
  <si>
    <t>21131</t>
  </si>
  <si>
    <t>30131</t>
  </si>
  <si>
    <t>San Dionisio Ocotepec</t>
  </si>
  <si>
    <t>San Juan Atzompa</t>
  </si>
  <si>
    <t>Poza Rica de Hidalgo</t>
  </si>
  <si>
    <t>20132</t>
  </si>
  <si>
    <t>21132</t>
  </si>
  <si>
    <t>30132</t>
  </si>
  <si>
    <t>San Dionisio Ocotlán</t>
  </si>
  <si>
    <t>San Martín Texmelucan</t>
  </si>
  <si>
    <t>Las Vigas de Ramírez</t>
  </si>
  <si>
    <t>20133</t>
  </si>
  <si>
    <t>21133</t>
  </si>
  <si>
    <t>30133</t>
  </si>
  <si>
    <t>San Esteban Atatlahuca</t>
  </si>
  <si>
    <t>San Martín Totoltepec</t>
  </si>
  <si>
    <t>Pueblo Viejo</t>
  </si>
  <si>
    <t>20134</t>
  </si>
  <si>
    <t>21134</t>
  </si>
  <si>
    <t>30134</t>
  </si>
  <si>
    <t>San Felipe Jalapa de Díaz</t>
  </si>
  <si>
    <t>San Matías Tlalancaleca</t>
  </si>
  <si>
    <t>Puente Nacional</t>
  </si>
  <si>
    <t>20135</t>
  </si>
  <si>
    <t>21135</t>
  </si>
  <si>
    <t>30135</t>
  </si>
  <si>
    <t>San Felipe Tejalápam</t>
  </si>
  <si>
    <t>San Miguel Ixitlán</t>
  </si>
  <si>
    <t>Rafael Delgado</t>
  </si>
  <si>
    <t>20136</t>
  </si>
  <si>
    <t>21136</t>
  </si>
  <si>
    <t>30136</t>
  </si>
  <si>
    <t>San Felipe Usila</t>
  </si>
  <si>
    <t>San Miguel Xoxtla</t>
  </si>
  <si>
    <t>Rafael Lucio</t>
  </si>
  <si>
    <t>20137</t>
  </si>
  <si>
    <t>21137</t>
  </si>
  <si>
    <t>30137</t>
  </si>
  <si>
    <t>San Francisco Cahuacuá</t>
  </si>
  <si>
    <t>San Nicolás Buenos Aires</t>
  </si>
  <si>
    <t>20138</t>
  </si>
  <si>
    <t>21138</t>
  </si>
  <si>
    <t>30138</t>
  </si>
  <si>
    <t>San Francisco Cajonos</t>
  </si>
  <si>
    <t>San Nicolás de los Ranchos</t>
  </si>
  <si>
    <t>Río Blanco</t>
  </si>
  <si>
    <t>20139</t>
  </si>
  <si>
    <t>21139</t>
  </si>
  <si>
    <t>30139</t>
  </si>
  <si>
    <t>San Francisco Chapulapa</t>
  </si>
  <si>
    <t>San Pablo Anicano</t>
  </si>
  <si>
    <t>Saltabarranca</t>
  </si>
  <si>
    <t>20140</t>
  </si>
  <si>
    <t>21140</t>
  </si>
  <si>
    <t>30140</t>
  </si>
  <si>
    <t>San Francisco Chindúa</t>
  </si>
  <si>
    <t>San Pedro Cholula</t>
  </si>
  <si>
    <t>San Andrés Tenejapan</t>
  </si>
  <si>
    <t>20141</t>
  </si>
  <si>
    <t>21141</t>
  </si>
  <si>
    <t>30141</t>
  </si>
  <si>
    <t>San Francisco del Mar</t>
  </si>
  <si>
    <t>San Pedro Yeloixtlahuaca</t>
  </si>
  <si>
    <t>San Andrés Tuxtla</t>
  </si>
  <si>
    <t>20142</t>
  </si>
  <si>
    <t>21142</t>
  </si>
  <si>
    <t>30142</t>
  </si>
  <si>
    <t>San Francisco Huehuetlán</t>
  </si>
  <si>
    <t>San Salvador el Seco</t>
  </si>
  <si>
    <t>San Juan Evangelista</t>
  </si>
  <si>
    <t>20143</t>
  </si>
  <si>
    <t>21143</t>
  </si>
  <si>
    <t>30143</t>
  </si>
  <si>
    <t>San Francisco Ixhuatán</t>
  </si>
  <si>
    <t>San Salvador el Verde</t>
  </si>
  <si>
    <t>Santiago Tuxtla</t>
  </si>
  <si>
    <t>20144</t>
  </si>
  <si>
    <t>21144</t>
  </si>
  <si>
    <t>30144</t>
  </si>
  <si>
    <t>San Francisco Jaltepetongo</t>
  </si>
  <si>
    <t>San Salvador Huixcolotla</t>
  </si>
  <si>
    <t>Sayula de Alemán</t>
  </si>
  <si>
    <t>20145</t>
  </si>
  <si>
    <t>21145</t>
  </si>
  <si>
    <t>30145</t>
  </si>
  <si>
    <t>San Francisco Lachigoló</t>
  </si>
  <si>
    <t>San Sebastián Tlacotepec</t>
  </si>
  <si>
    <t>Soconusco</t>
  </si>
  <si>
    <t>20146</t>
  </si>
  <si>
    <t>21146</t>
  </si>
  <si>
    <t>30146</t>
  </si>
  <si>
    <t>San Francisco Logueche</t>
  </si>
  <si>
    <t>Santa Catarina Tlaltempan</t>
  </si>
  <si>
    <t>Sochiapa</t>
  </si>
  <si>
    <t>20147</t>
  </si>
  <si>
    <t>21147</t>
  </si>
  <si>
    <t>30147</t>
  </si>
  <si>
    <t>San Francisco Nuxaño</t>
  </si>
  <si>
    <t>Santa Inés Ahuatempan</t>
  </si>
  <si>
    <t>Soledad Atzompa</t>
  </si>
  <si>
    <t>20148</t>
  </si>
  <si>
    <t>21148</t>
  </si>
  <si>
    <t>30148</t>
  </si>
  <si>
    <t>San Francisco Ozolotepec</t>
  </si>
  <si>
    <t>Santa Isabel Cholula</t>
  </si>
  <si>
    <t>Soledad de Doblado</t>
  </si>
  <si>
    <t>20149</t>
  </si>
  <si>
    <t>21149</t>
  </si>
  <si>
    <t>30149</t>
  </si>
  <si>
    <t>San Francisco Sola</t>
  </si>
  <si>
    <t>Santiago Miahuatlán</t>
  </si>
  <si>
    <t>Soteapan</t>
  </si>
  <si>
    <t>20150</t>
  </si>
  <si>
    <t>21150</t>
  </si>
  <si>
    <t>30150</t>
  </si>
  <si>
    <t>San Francisco Telixtlahuaca</t>
  </si>
  <si>
    <t>Huehuetlán el Grande</t>
  </si>
  <si>
    <t>Tamalín</t>
  </si>
  <si>
    <t>20151</t>
  </si>
  <si>
    <t>21151</t>
  </si>
  <si>
    <t>30151</t>
  </si>
  <si>
    <t>San Francisco Teopan</t>
  </si>
  <si>
    <t>Santo Tomás Hueyotlipan</t>
  </si>
  <si>
    <t>Tamiahua</t>
  </si>
  <si>
    <t>20152</t>
  </si>
  <si>
    <t>21152</t>
  </si>
  <si>
    <t>30152</t>
  </si>
  <si>
    <t>San Francisco Tlapancingo</t>
  </si>
  <si>
    <t>Soltepec</t>
  </si>
  <si>
    <t>Tampico Alto</t>
  </si>
  <si>
    <t>20153</t>
  </si>
  <si>
    <t>21153</t>
  </si>
  <si>
    <t>30153</t>
  </si>
  <si>
    <t>San Gabriel Mixtepec</t>
  </si>
  <si>
    <t>Tecali de Herrera</t>
  </si>
  <si>
    <t>Tancoco</t>
  </si>
  <si>
    <t>20154</t>
  </si>
  <si>
    <t>21154</t>
  </si>
  <si>
    <t>30154</t>
  </si>
  <si>
    <t>San Ildefonso Amatlán</t>
  </si>
  <si>
    <t>Tecamachalco</t>
  </si>
  <si>
    <t>Tantima</t>
  </si>
  <si>
    <t>20155</t>
  </si>
  <si>
    <t>21155</t>
  </si>
  <si>
    <t>30155</t>
  </si>
  <si>
    <t>San Ildefonso Sola</t>
  </si>
  <si>
    <t>Tecomatlán</t>
  </si>
  <si>
    <t>Tantoyuca</t>
  </si>
  <si>
    <t>20156</t>
  </si>
  <si>
    <t>21156</t>
  </si>
  <si>
    <t>30156</t>
  </si>
  <si>
    <t>San Ildefonso Villa Alta</t>
  </si>
  <si>
    <t>Tehuacán</t>
  </si>
  <si>
    <t>Tatatila</t>
  </si>
  <si>
    <t>20157</t>
  </si>
  <si>
    <t>21157</t>
  </si>
  <si>
    <t>30157</t>
  </si>
  <si>
    <t>San Jacinto Amilpas</t>
  </si>
  <si>
    <t>Tehuitzingo</t>
  </si>
  <si>
    <t>Castillo de Teayo</t>
  </si>
  <si>
    <t>20158</t>
  </si>
  <si>
    <t>21158</t>
  </si>
  <si>
    <t>30158</t>
  </si>
  <si>
    <t>San Jacinto Tlacotepec</t>
  </si>
  <si>
    <t>Tenampulco</t>
  </si>
  <si>
    <t>Tecolutla</t>
  </si>
  <si>
    <t>20159</t>
  </si>
  <si>
    <t>21159</t>
  </si>
  <si>
    <t>30159</t>
  </si>
  <si>
    <t>San Jerónimo Coatlán</t>
  </si>
  <si>
    <t>Teopantlán</t>
  </si>
  <si>
    <t>Tehuipango</t>
  </si>
  <si>
    <t>20160</t>
  </si>
  <si>
    <t>21160</t>
  </si>
  <si>
    <t>30160</t>
  </si>
  <si>
    <t>San Jerónimo Silacayoapilla</t>
  </si>
  <si>
    <t>Teotlalco</t>
  </si>
  <si>
    <t>Álamo Temapache</t>
  </si>
  <si>
    <t>20161</t>
  </si>
  <si>
    <t>21161</t>
  </si>
  <si>
    <t>30161</t>
  </si>
  <si>
    <t>San Jerónimo Sosola</t>
  </si>
  <si>
    <t>Tepanco de López</t>
  </si>
  <si>
    <t>Tempoal</t>
  </si>
  <si>
    <t>20162</t>
  </si>
  <si>
    <t>21162</t>
  </si>
  <si>
    <t>30162</t>
  </si>
  <si>
    <t>San Jerónimo Taviche</t>
  </si>
  <si>
    <t>Tepango de Rodríguez</t>
  </si>
  <si>
    <t>Tenampa</t>
  </si>
  <si>
    <t>20163</t>
  </si>
  <si>
    <t>21163</t>
  </si>
  <si>
    <t>30163</t>
  </si>
  <si>
    <t>San Jerónimo Tecóatl</t>
  </si>
  <si>
    <t>Tepatlaxco de Hidalgo</t>
  </si>
  <si>
    <t>Tenochtitlán</t>
  </si>
  <si>
    <t>20164</t>
  </si>
  <si>
    <t>21164</t>
  </si>
  <si>
    <t>30164</t>
  </si>
  <si>
    <t>San Jorge Nuchita</t>
  </si>
  <si>
    <t>Tepeaca</t>
  </si>
  <si>
    <t>Teocelo</t>
  </si>
  <si>
    <t>20165</t>
  </si>
  <si>
    <t>21165</t>
  </si>
  <si>
    <t>30165</t>
  </si>
  <si>
    <t>San José Ayuquila</t>
  </si>
  <si>
    <t>Tepemaxalco</t>
  </si>
  <si>
    <t>Tepatlaxco</t>
  </si>
  <si>
    <t>20166</t>
  </si>
  <si>
    <t>21166</t>
  </si>
  <si>
    <t>30166</t>
  </si>
  <si>
    <t>San José Chiltepec</t>
  </si>
  <si>
    <t>Tepeojuma</t>
  </si>
  <si>
    <t>Tepetlán</t>
  </si>
  <si>
    <t>20167</t>
  </si>
  <si>
    <t>21167</t>
  </si>
  <si>
    <t>30167</t>
  </si>
  <si>
    <t>San José del Peñasco</t>
  </si>
  <si>
    <t>Tepetzintla</t>
  </si>
  <si>
    <t>20168</t>
  </si>
  <si>
    <t>21168</t>
  </si>
  <si>
    <t>30168</t>
  </si>
  <si>
    <t>San José Estancia Grande</t>
  </si>
  <si>
    <t>Tepexco</t>
  </si>
  <si>
    <t>20169</t>
  </si>
  <si>
    <t>21169</t>
  </si>
  <si>
    <t>30169</t>
  </si>
  <si>
    <t>San José Independencia</t>
  </si>
  <si>
    <t>Tepexi de Rodríguez</t>
  </si>
  <si>
    <t>José Azueta</t>
  </si>
  <si>
    <t>20170</t>
  </si>
  <si>
    <t>21170</t>
  </si>
  <si>
    <t>30170</t>
  </si>
  <si>
    <t>San José Lachiguiri</t>
  </si>
  <si>
    <t>Tepeyahualco</t>
  </si>
  <si>
    <t>Texcatepec</t>
  </si>
  <si>
    <t>20171</t>
  </si>
  <si>
    <t>21171</t>
  </si>
  <si>
    <t>30171</t>
  </si>
  <si>
    <t>San José Tenango</t>
  </si>
  <si>
    <t>Tepeyahualco de Cuauhtémoc</t>
  </si>
  <si>
    <t>Texhuacán</t>
  </si>
  <si>
    <t>20172</t>
  </si>
  <si>
    <t>21172</t>
  </si>
  <si>
    <t>30172</t>
  </si>
  <si>
    <t>San Juan Achiutla</t>
  </si>
  <si>
    <t>Tetela de Ocampo</t>
  </si>
  <si>
    <t>Texistepec</t>
  </si>
  <si>
    <t>20173</t>
  </si>
  <si>
    <t>21173</t>
  </si>
  <si>
    <t>30173</t>
  </si>
  <si>
    <t>San Juan Atepec</t>
  </si>
  <si>
    <t>Teteles de Ávila Castillo</t>
  </si>
  <si>
    <t>Tezonapa</t>
  </si>
  <si>
    <t>20174</t>
  </si>
  <si>
    <t>21174</t>
  </si>
  <si>
    <t>30174</t>
  </si>
  <si>
    <t>Ánimas Trujano</t>
  </si>
  <si>
    <t>Teziutlán</t>
  </si>
  <si>
    <t>20175</t>
  </si>
  <si>
    <t>21175</t>
  </si>
  <si>
    <t>30175</t>
  </si>
  <si>
    <t>San Juan Bautista Atatlahuca</t>
  </si>
  <si>
    <t>Tianguismanalco</t>
  </si>
  <si>
    <t>Tihuatlán</t>
  </si>
  <si>
    <t>20176</t>
  </si>
  <si>
    <t>21176</t>
  </si>
  <si>
    <t>30176</t>
  </si>
  <si>
    <t>San Juan Bautista Coixtlahuaca</t>
  </si>
  <si>
    <t>Tilapa</t>
  </si>
  <si>
    <t>Tlacojalpan</t>
  </si>
  <si>
    <t>20177</t>
  </si>
  <si>
    <t>21177</t>
  </si>
  <si>
    <t>30177</t>
  </si>
  <si>
    <t>San Juan Bautista Cuicatlán</t>
  </si>
  <si>
    <t>Tlacotepec de Benito Juárez</t>
  </si>
  <si>
    <t>Tlacolulan</t>
  </si>
  <si>
    <t>20178</t>
  </si>
  <si>
    <t>21178</t>
  </si>
  <si>
    <t>30178</t>
  </si>
  <si>
    <t>San Juan Bautista Guelache</t>
  </si>
  <si>
    <t>Tlacuilotepec</t>
  </si>
  <si>
    <t>Tlacotalpan</t>
  </si>
  <si>
    <t>20179</t>
  </si>
  <si>
    <t>21179</t>
  </si>
  <si>
    <t>30179</t>
  </si>
  <si>
    <t>San Juan Bautista Jayacatlán</t>
  </si>
  <si>
    <t>Tlachichuca</t>
  </si>
  <si>
    <t>Tlacotepec de Mejía</t>
  </si>
  <si>
    <t>20180</t>
  </si>
  <si>
    <t>21180</t>
  </si>
  <si>
    <t>30180</t>
  </si>
  <si>
    <t>San Juan Bautista Lo de Soto</t>
  </si>
  <si>
    <t>Tlahuapan</t>
  </si>
  <si>
    <t>Tlachichilco</t>
  </si>
  <si>
    <t>20181</t>
  </si>
  <si>
    <t>21181</t>
  </si>
  <si>
    <t>30181</t>
  </si>
  <si>
    <t>San Juan Bautista Suchitepec</t>
  </si>
  <si>
    <t>Tlaltenango</t>
  </si>
  <si>
    <t>Tlalixcoyan</t>
  </si>
  <si>
    <t>20182</t>
  </si>
  <si>
    <t>21182</t>
  </si>
  <si>
    <t>30182</t>
  </si>
  <si>
    <t>San Juan Bautista Tlacoatzintepec</t>
  </si>
  <si>
    <t>Tlanepantla</t>
  </si>
  <si>
    <t>Tlalnelhuayocan</t>
  </si>
  <si>
    <t>20183</t>
  </si>
  <si>
    <t>21183</t>
  </si>
  <si>
    <t>30183</t>
  </si>
  <si>
    <t>San Juan Bautista Tlachichilco</t>
  </si>
  <si>
    <t>Tlaola</t>
  </si>
  <si>
    <t>Tlapacoyan</t>
  </si>
  <si>
    <t>20184</t>
  </si>
  <si>
    <t>21184</t>
  </si>
  <si>
    <t>30184</t>
  </si>
  <si>
    <t>San Juan Bautista Tuxtepec</t>
  </si>
  <si>
    <t>Tlapacoya</t>
  </si>
  <si>
    <t>Tlaquilpa</t>
  </si>
  <si>
    <t>20185</t>
  </si>
  <si>
    <t>21185</t>
  </si>
  <si>
    <t>30185</t>
  </si>
  <si>
    <t>San Juan Cacahuatepec</t>
  </si>
  <si>
    <t>Tlapanalá</t>
  </si>
  <si>
    <t>Tlilapan</t>
  </si>
  <si>
    <t>20186</t>
  </si>
  <si>
    <t>21186</t>
  </si>
  <si>
    <t>30186</t>
  </si>
  <si>
    <t>San Juan Cieneguilla</t>
  </si>
  <si>
    <t>Tlatlauquitepec</t>
  </si>
  <si>
    <t>20187</t>
  </si>
  <si>
    <t>21187</t>
  </si>
  <si>
    <t>30187</t>
  </si>
  <si>
    <t>San Juan Coatzóspam</t>
  </si>
  <si>
    <t>Tonayán</t>
  </si>
  <si>
    <t>20188</t>
  </si>
  <si>
    <t>21188</t>
  </si>
  <si>
    <t>30188</t>
  </si>
  <si>
    <t>San Juan Colorado</t>
  </si>
  <si>
    <t>Tochimilco</t>
  </si>
  <si>
    <t>Totutla</t>
  </si>
  <si>
    <t>20189</t>
  </si>
  <si>
    <t>21189</t>
  </si>
  <si>
    <t>30189</t>
  </si>
  <si>
    <t>San Juan Comaltepec</t>
  </si>
  <si>
    <t>Tochtepec</t>
  </si>
  <si>
    <t>20190</t>
  </si>
  <si>
    <t>21190</t>
  </si>
  <si>
    <t>30190</t>
  </si>
  <si>
    <t>San Juan Cotzocón</t>
  </si>
  <si>
    <t>Totoltepec de Guerrero</t>
  </si>
  <si>
    <t>Tuxtilla</t>
  </si>
  <si>
    <t>20191</t>
  </si>
  <si>
    <t>21191</t>
  </si>
  <si>
    <t>30191</t>
  </si>
  <si>
    <t>San Juan Chicomezúchil</t>
  </si>
  <si>
    <t>Tulcingo</t>
  </si>
  <si>
    <t>Ursulo Galván</t>
  </si>
  <si>
    <t>20192</t>
  </si>
  <si>
    <t>21192</t>
  </si>
  <si>
    <t>30192</t>
  </si>
  <si>
    <t>San Juan Chilateca</t>
  </si>
  <si>
    <t>Tuzamapan de Galeana</t>
  </si>
  <si>
    <t>Vega de Alatorre</t>
  </si>
  <si>
    <t>20193</t>
  </si>
  <si>
    <t>21193</t>
  </si>
  <si>
    <t>30193</t>
  </si>
  <si>
    <t>San Juan del Estado</t>
  </si>
  <si>
    <t>Tzicatlacoyan</t>
  </si>
  <si>
    <t>Veracruz</t>
  </si>
  <si>
    <t>20194</t>
  </si>
  <si>
    <t>21194</t>
  </si>
  <si>
    <t>30194</t>
  </si>
  <si>
    <t>Villa Aldama</t>
  </si>
  <si>
    <t>20195</t>
  </si>
  <si>
    <t>21195</t>
  </si>
  <si>
    <t>30195</t>
  </si>
  <si>
    <t>San Juan Diuxi</t>
  </si>
  <si>
    <t>20196</t>
  </si>
  <si>
    <t>21196</t>
  </si>
  <si>
    <t>30196</t>
  </si>
  <si>
    <t>San Juan Evangelista Analco</t>
  </si>
  <si>
    <t>Xayacatlán de Bravo</t>
  </si>
  <si>
    <t>Yanga</t>
  </si>
  <si>
    <t>20197</t>
  </si>
  <si>
    <t>21197</t>
  </si>
  <si>
    <t>30197</t>
  </si>
  <si>
    <t>San Juan Guelavía</t>
  </si>
  <si>
    <t>Xicotepec</t>
  </si>
  <si>
    <t>Yecuatla</t>
  </si>
  <si>
    <t>20198</t>
  </si>
  <si>
    <t>21198</t>
  </si>
  <si>
    <t>30198</t>
  </si>
  <si>
    <t>San Juan Guichicovi</t>
  </si>
  <si>
    <t>Xicotlán</t>
  </si>
  <si>
    <t>20199</t>
  </si>
  <si>
    <t>21199</t>
  </si>
  <si>
    <t>30199</t>
  </si>
  <si>
    <t>San Juan Ihualtepec</t>
  </si>
  <si>
    <t>Xiutetelco</t>
  </si>
  <si>
    <t>20200</t>
  </si>
  <si>
    <t>21200</t>
  </si>
  <si>
    <t>30200</t>
  </si>
  <si>
    <t>San Juan Juquila Mixes</t>
  </si>
  <si>
    <t>Xochiapulco</t>
  </si>
  <si>
    <t>Zentla</t>
  </si>
  <si>
    <t>20201</t>
  </si>
  <si>
    <t>21201</t>
  </si>
  <si>
    <t>30201</t>
  </si>
  <si>
    <t>San Juan Juquila Vijanos</t>
  </si>
  <si>
    <t>Xochiltepec</t>
  </si>
  <si>
    <t>Zongolica</t>
  </si>
  <si>
    <t>20202</t>
  </si>
  <si>
    <t>21202</t>
  </si>
  <si>
    <t>30202</t>
  </si>
  <si>
    <t>San Juan Lachao</t>
  </si>
  <si>
    <t>Xochitlán de Vicente Suárez</t>
  </si>
  <si>
    <t>Zontecomatlán de López y Fuentes</t>
  </si>
  <si>
    <t>20203</t>
  </si>
  <si>
    <t>21203</t>
  </si>
  <si>
    <t>30203</t>
  </si>
  <si>
    <t>San Juan Lachigalla</t>
  </si>
  <si>
    <t>Xochitlán Todos Santos</t>
  </si>
  <si>
    <t>Zozocolco de Hidalgo</t>
  </si>
  <si>
    <t>20204</t>
  </si>
  <si>
    <t>21204</t>
  </si>
  <si>
    <t>30204</t>
  </si>
  <si>
    <t>San Juan Lajarcia</t>
  </si>
  <si>
    <t>Yaonáhuac</t>
  </si>
  <si>
    <t>Agua Dulce</t>
  </si>
  <si>
    <t>20205</t>
  </si>
  <si>
    <t>21205</t>
  </si>
  <si>
    <t>30205</t>
  </si>
  <si>
    <t>San Juan Lalana</t>
  </si>
  <si>
    <t>Yehualtepec</t>
  </si>
  <si>
    <t>El Higo</t>
  </si>
  <si>
    <t>20206</t>
  </si>
  <si>
    <t>21206</t>
  </si>
  <si>
    <t>30206</t>
  </si>
  <si>
    <t>San Juan de los Cués</t>
  </si>
  <si>
    <t>Zacapala</t>
  </si>
  <si>
    <t>Nanchital de Lázaro Cárdenas del Río</t>
  </si>
  <si>
    <t>20207</t>
  </si>
  <si>
    <t>21207</t>
  </si>
  <si>
    <t>30207</t>
  </si>
  <si>
    <t>San Juan Mazatlán</t>
  </si>
  <si>
    <t>Zacapoaxtla</t>
  </si>
  <si>
    <t>Tres Valles</t>
  </si>
  <si>
    <t>20208</t>
  </si>
  <si>
    <t>21208</t>
  </si>
  <si>
    <t>30208</t>
  </si>
  <si>
    <t>San Juan Mixtepec -Dto. 08 -</t>
  </si>
  <si>
    <t>Zacatlán</t>
  </si>
  <si>
    <t>Carlos A. Carrillo</t>
  </si>
  <si>
    <t>20209</t>
  </si>
  <si>
    <t>21209</t>
  </si>
  <si>
    <t>30209</t>
  </si>
  <si>
    <t>San Juan Mixtepec -Dto. 26 -</t>
  </si>
  <si>
    <t>Zapotitlán</t>
  </si>
  <si>
    <t>Tatahuicapan de Juárez</t>
  </si>
  <si>
    <t>20210</t>
  </si>
  <si>
    <t>21210</t>
  </si>
  <si>
    <t>30210</t>
  </si>
  <si>
    <t>San Juan Ñumí</t>
  </si>
  <si>
    <t>Zapotitlán de Méndez</t>
  </si>
  <si>
    <t>Uxpanapa</t>
  </si>
  <si>
    <t>20211</t>
  </si>
  <si>
    <t>21211</t>
  </si>
  <si>
    <t>30211</t>
  </si>
  <si>
    <t>San Juan Ozolotepec</t>
  </si>
  <si>
    <t>San Rafael</t>
  </si>
  <si>
    <t>20212</t>
  </si>
  <si>
    <t>21212</t>
  </si>
  <si>
    <t>30212</t>
  </si>
  <si>
    <t>San Juan Petlapa</t>
  </si>
  <si>
    <t>Zautla</t>
  </si>
  <si>
    <t>Santiago Sochiapan</t>
  </si>
  <si>
    <t>20213</t>
  </si>
  <si>
    <t>21213</t>
  </si>
  <si>
    <t>San Juan Quiahije</t>
  </si>
  <si>
    <t>Zihuateutla</t>
  </si>
  <si>
    <t>20214</t>
  </si>
  <si>
    <t>21214</t>
  </si>
  <si>
    <t>San Juan Quiotepec</t>
  </si>
  <si>
    <t>Zinacatepec</t>
  </si>
  <si>
    <t>20215</t>
  </si>
  <si>
    <t>21215</t>
  </si>
  <si>
    <t>San Juan Sayultepec</t>
  </si>
  <si>
    <t>Zongozotla</t>
  </si>
  <si>
    <t>20216</t>
  </si>
  <si>
    <t>21216</t>
  </si>
  <si>
    <t>San Juan Tabaá</t>
  </si>
  <si>
    <t>Zoquiapan</t>
  </si>
  <si>
    <t>20217</t>
  </si>
  <si>
    <t>21217</t>
  </si>
  <si>
    <t>San Juan Tamazola</t>
  </si>
  <si>
    <t>Zoquitlán</t>
  </si>
  <si>
    <t>20218</t>
  </si>
  <si>
    <t>San Juan Teita</t>
  </si>
  <si>
    <t>20219</t>
  </si>
  <si>
    <t>San Juan Teitipac</t>
  </si>
  <si>
    <t>20220</t>
  </si>
  <si>
    <t>San Juan Tepeuxila</t>
  </si>
  <si>
    <t>20221</t>
  </si>
  <si>
    <t>San Juan Teposcolula</t>
  </si>
  <si>
    <t>20222</t>
  </si>
  <si>
    <t>San Juan Yaeé</t>
  </si>
  <si>
    <t>20223</t>
  </si>
  <si>
    <t>San Juan Yatzona</t>
  </si>
  <si>
    <t>20224</t>
  </si>
  <si>
    <t>San Juan Yucuita</t>
  </si>
  <si>
    <t>20225</t>
  </si>
  <si>
    <t>San Lorenzo</t>
  </si>
  <si>
    <t>20226</t>
  </si>
  <si>
    <t>San Lorenzo Albarradas</t>
  </si>
  <si>
    <t>20227</t>
  </si>
  <si>
    <t>San Lorenzo Cacaotepec</t>
  </si>
  <si>
    <t>20228</t>
  </si>
  <si>
    <t>San Lorenzo Cuaunecuiltitla</t>
  </si>
  <si>
    <t>20229</t>
  </si>
  <si>
    <t>San Lorenzo Texmelúcan</t>
  </si>
  <si>
    <t>20230</t>
  </si>
  <si>
    <t>San Lorenzo Victoria</t>
  </si>
  <si>
    <t>20231</t>
  </si>
  <si>
    <t>San Lucas Camotlán</t>
  </si>
  <si>
    <t>20232</t>
  </si>
  <si>
    <t>San Lucas Ojitlán</t>
  </si>
  <si>
    <t>20233</t>
  </si>
  <si>
    <t>San Lucas Quiaviní</t>
  </si>
  <si>
    <t>20234</t>
  </si>
  <si>
    <t>San Lucas Zoquiápam</t>
  </si>
  <si>
    <t>20235</t>
  </si>
  <si>
    <t>San Luis Amatlán</t>
  </si>
  <si>
    <t>20236</t>
  </si>
  <si>
    <t>San Marcial Ozolotepec</t>
  </si>
  <si>
    <t>20237</t>
  </si>
  <si>
    <t>San Marcos Arteaga</t>
  </si>
  <si>
    <t>20238</t>
  </si>
  <si>
    <t>San Martín de los Cansecos</t>
  </si>
  <si>
    <t>20239</t>
  </si>
  <si>
    <t>San Martín Huamelúlpam</t>
  </si>
  <si>
    <t>20240</t>
  </si>
  <si>
    <t>San Martín Itunyoso</t>
  </si>
  <si>
    <t>20241</t>
  </si>
  <si>
    <t>San Martín Lachilá</t>
  </si>
  <si>
    <t>20242</t>
  </si>
  <si>
    <t>San Martín Peras</t>
  </si>
  <si>
    <t>20243</t>
  </si>
  <si>
    <t>San Martín Tilcajete</t>
  </si>
  <si>
    <t>20244</t>
  </si>
  <si>
    <t>San Martín Toxpalan</t>
  </si>
  <si>
    <t>20245</t>
  </si>
  <si>
    <t>San Martín Zacatepec</t>
  </si>
  <si>
    <t>20246</t>
  </si>
  <si>
    <t>San Mateo Cajonos</t>
  </si>
  <si>
    <t>20247</t>
  </si>
  <si>
    <t>Capulálpam de Méndez</t>
  </si>
  <si>
    <t>20248</t>
  </si>
  <si>
    <t>San Mateo del Mar</t>
  </si>
  <si>
    <t>20249</t>
  </si>
  <si>
    <t>San Mateo Yoloxochitlán</t>
  </si>
  <si>
    <t>20250</t>
  </si>
  <si>
    <t>San Mateo Etlatongo</t>
  </si>
  <si>
    <t>20251</t>
  </si>
  <si>
    <t>San Mateo Nejápam</t>
  </si>
  <si>
    <t>20252</t>
  </si>
  <si>
    <t>San Mateo Peñasco</t>
  </si>
  <si>
    <t>20253</t>
  </si>
  <si>
    <t>San Mateo Piñas</t>
  </si>
  <si>
    <t>20254</t>
  </si>
  <si>
    <t>San Mateo Río Hondo</t>
  </si>
  <si>
    <t>20255</t>
  </si>
  <si>
    <t>San Mateo Sindihui</t>
  </si>
  <si>
    <t>20256</t>
  </si>
  <si>
    <t>San Mateo Tlapiltepec</t>
  </si>
  <si>
    <t>20257</t>
  </si>
  <si>
    <t>San Melchor Betaza</t>
  </si>
  <si>
    <t>20258</t>
  </si>
  <si>
    <t>San Miguel Achiutla</t>
  </si>
  <si>
    <t>20259</t>
  </si>
  <si>
    <t>San Miguel Ahuehuetitlán</t>
  </si>
  <si>
    <t>20260</t>
  </si>
  <si>
    <t>San Miguel Aloápam</t>
  </si>
  <si>
    <t>20261</t>
  </si>
  <si>
    <t>San Miguel Amatitlán</t>
  </si>
  <si>
    <t>20262</t>
  </si>
  <si>
    <t>San Miguel Amatlán</t>
  </si>
  <si>
    <t>20263</t>
  </si>
  <si>
    <t>San Miguel Coatlán</t>
  </si>
  <si>
    <t>20264</t>
  </si>
  <si>
    <t>San Miguel Chicahua</t>
  </si>
  <si>
    <t>20265</t>
  </si>
  <si>
    <t>San Miguel Chimalapa</t>
  </si>
  <si>
    <t>20266</t>
  </si>
  <si>
    <t>San Miguel del Puerto</t>
  </si>
  <si>
    <t>20267</t>
  </si>
  <si>
    <t>San Miguel del Río</t>
  </si>
  <si>
    <t>20268</t>
  </si>
  <si>
    <t>San Miguel Ejutla</t>
  </si>
  <si>
    <t>20269</t>
  </si>
  <si>
    <t>San Miguel el Grande</t>
  </si>
  <si>
    <t>20270</t>
  </si>
  <si>
    <t>San Miguel Huautla</t>
  </si>
  <si>
    <t>20271</t>
  </si>
  <si>
    <t>San Miguel Mixtepec</t>
  </si>
  <si>
    <t>20272</t>
  </si>
  <si>
    <t>San Miguel Panixtlahuaca</t>
  </si>
  <si>
    <t>20273</t>
  </si>
  <si>
    <t>San Miguel Peras</t>
  </si>
  <si>
    <t>20274</t>
  </si>
  <si>
    <t>San Miguel Piedras</t>
  </si>
  <si>
    <t>20275</t>
  </si>
  <si>
    <t>San Miguel Quetzaltepec</t>
  </si>
  <si>
    <t>20276</t>
  </si>
  <si>
    <t>San Miguel Santa Flor</t>
  </si>
  <si>
    <t>20277</t>
  </si>
  <si>
    <t>Villa Sola de Vega</t>
  </si>
  <si>
    <t>20278</t>
  </si>
  <si>
    <t>San Miguel Soyaltepec</t>
  </si>
  <si>
    <t>20279</t>
  </si>
  <si>
    <t>San Miguel Suchixtepec</t>
  </si>
  <si>
    <t>20280</t>
  </si>
  <si>
    <t>Villa Talea de Castro</t>
  </si>
  <si>
    <t>20281</t>
  </si>
  <si>
    <t>San Miguel Tecomatlán</t>
  </si>
  <si>
    <t>20282</t>
  </si>
  <si>
    <t>San Miguel Tenango</t>
  </si>
  <si>
    <t>20283</t>
  </si>
  <si>
    <t>San Miguel Tequixtepec</t>
  </si>
  <si>
    <t>20284</t>
  </si>
  <si>
    <t>San Miguel Tilquiápam</t>
  </si>
  <si>
    <t>20285</t>
  </si>
  <si>
    <t>San Miguel Tlacamama</t>
  </si>
  <si>
    <t>20286</t>
  </si>
  <si>
    <t>San Miguel Tlacotepec</t>
  </si>
  <si>
    <t>20287</t>
  </si>
  <si>
    <t>San Miguel Tulancingo</t>
  </si>
  <si>
    <t>20288</t>
  </si>
  <si>
    <t>San Miguel Yotao</t>
  </si>
  <si>
    <t>20289</t>
  </si>
  <si>
    <t>20290</t>
  </si>
  <si>
    <t>San Nicolás Hidalgo</t>
  </si>
  <si>
    <t>20291</t>
  </si>
  <si>
    <t>San Pablo Coatlán</t>
  </si>
  <si>
    <t>20292</t>
  </si>
  <si>
    <t>San Pablo Cuatro Venados</t>
  </si>
  <si>
    <t>20293</t>
  </si>
  <si>
    <t>San Pablo Etla</t>
  </si>
  <si>
    <t>20294</t>
  </si>
  <si>
    <t>San Pablo Huitzo</t>
  </si>
  <si>
    <t>20295</t>
  </si>
  <si>
    <t>San Pablo Huixtepec</t>
  </si>
  <si>
    <t>20296</t>
  </si>
  <si>
    <t>San Pablo Macuiltianguis</t>
  </si>
  <si>
    <t>20297</t>
  </si>
  <si>
    <t>San Pablo Tijaltepec</t>
  </si>
  <si>
    <t>20298</t>
  </si>
  <si>
    <t>San Pablo Villa de Mitla</t>
  </si>
  <si>
    <t>20299</t>
  </si>
  <si>
    <t>San Pablo Yaganiza</t>
  </si>
  <si>
    <t>20300</t>
  </si>
  <si>
    <t>San Pedro Amuzgos</t>
  </si>
  <si>
    <t>20301</t>
  </si>
  <si>
    <t>San Pedro Apóstol</t>
  </si>
  <si>
    <t>20302</t>
  </si>
  <si>
    <t>San Pedro Atoyac</t>
  </si>
  <si>
    <t>20303</t>
  </si>
  <si>
    <t>San Pedro Cajonos</t>
  </si>
  <si>
    <t>20304</t>
  </si>
  <si>
    <t>San Pedro Coxcaltepec Cántaros</t>
  </si>
  <si>
    <t>20305</t>
  </si>
  <si>
    <t>San Pedro Comitancillo</t>
  </si>
  <si>
    <t>20306</t>
  </si>
  <si>
    <t>San Pedro el Alto</t>
  </si>
  <si>
    <t>20307</t>
  </si>
  <si>
    <t>San Pedro Huamelula</t>
  </si>
  <si>
    <t>20308</t>
  </si>
  <si>
    <t>San Pedro Huilotepec</t>
  </si>
  <si>
    <t>20309</t>
  </si>
  <si>
    <t>San Pedro Ixcatlán</t>
  </si>
  <si>
    <t>20310</t>
  </si>
  <si>
    <t>San Pedro Ixtlahuaca</t>
  </si>
  <si>
    <t>20311</t>
  </si>
  <si>
    <t>San Pedro Jaltepetongo</t>
  </si>
  <si>
    <t>20312</t>
  </si>
  <si>
    <t>San Pedro Jicayán</t>
  </si>
  <si>
    <t>20313</t>
  </si>
  <si>
    <t>San Pedro Jocotipac</t>
  </si>
  <si>
    <t>20314</t>
  </si>
  <si>
    <t>San Pedro Juchatengo</t>
  </si>
  <si>
    <t>20315</t>
  </si>
  <si>
    <t>San Pedro Mártir</t>
  </si>
  <si>
    <t>20316</t>
  </si>
  <si>
    <t>San Pedro Mártir Quiechapa</t>
  </si>
  <si>
    <t>20317</t>
  </si>
  <si>
    <t>San Pedro Mártir Yucuxaco</t>
  </si>
  <si>
    <t>20318</t>
  </si>
  <si>
    <t>San Pedro Mixtepec -Dto. 22 -</t>
  </si>
  <si>
    <t>20319</t>
  </si>
  <si>
    <t>San Pedro Mixtepec -Dto. 26 -</t>
  </si>
  <si>
    <t>20320</t>
  </si>
  <si>
    <t>San Pedro Molinos</t>
  </si>
  <si>
    <t>20321</t>
  </si>
  <si>
    <t>San Pedro Nopala</t>
  </si>
  <si>
    <t>20322</t>
  </si>
  <si>
    <t>San Pedro Ocopetatillo</t>
  </si>
  <si>
    <t>20323</t>
  </si>
  <si>
    <t>San Pedro Ocotepec</t>
  </si>
  <si>
    <t>20324</t>
  </si>
  <si>
    <t>San Pedro Pochutla</t>
  </si>
  <si>
    <t>20325</t>
  </si>
  <si>
    <t>San Pedro Quiatoni</t>
  </si>
  <si>
    <t>20326</t>
  </si>
  <si>
    <t>San Pedro Sochiápam</t>
  </si>
  <si>
    <t>20327</t>
  </si>
  <si>
    <t>San Pedro Tapanatepec</t>
  </si>
  <si>
    <t>20328</t>
  </si>
  <si>
    <t>San Pedro Taviche</t>
  </si>
  <si>
    <t>20329</t>
  </si>
  <si>
    <t>San Pedro Teozacoalco</t>
  </si>
  <si>
    <t>20330</t>
  </si>
  <si>
    <t>San Pedro Teutila</t>
  </si>
  <si>
    <t>20331</t>
  </si>
  <si>
    <t>San Pedro Tidaá</t>
  </si>
  <si>
    <t>20332</t>
  </si>
  <si>
    <t>San Pedro Topiltepec</t>
  </si>
  <si>
    <t>20333</t>
  </si>
  <si>
    <t>San Pedro Totolápam</t>
  </si>
  <si>
    <t>20334</t>
  </si>
  <si>
    <t>Villa de Tututepec</t>
  </si>
  <si>
    <t>20335</t>
  </si>
  <si>
    <t>San Pedro Yaneri</t>
  </si>
  <si>
    <t>20336</t>
  </si>
  <si>
    <t>San Pedro Yólox</t>
  </si>
  <si>
    <t>20337</t>
  </si>
  <si>
    <t>San Pedro y San Pablo Ayutla</t>
  </si>
  <si>
    <t>20338</t>
  </si>
  <si>
    <t>Villa de Etla</t>
  </si>
  <si>
    <t>20339</t>
  </si>
  <si>
    <t>San Pedro y San Pablo Teposcolula</t>
  </si>
  <si>
    <t>20340</t>
  </si>
  <si>
    <t>San Pedro y San Pablo Tequixtepec</t>
  </si>
  <si>
    <t>20341</t>
  </si>
  <si>
    <t>San Pedro Yucunama</t>
  </si>
  <si>
    <t>20342</t>
  </si>
  <si>
    <t>San Raymundo Jalpan</t>
  </si>
  <si>
    <t>20343</t>
  </si>
  <si>
    <t>San Sebastián Abasolo</t>
  </si>
  <si>
    <t>20344</t>
  </si>
  <si>
    <t>San Sebastián Coatlán</t>
  </si>
  <si>
    <t>20345</t>
  </si>
  <si>
    <t>San Sebastián Ixcapa</t>
  </si>
  <si>
    <t>20346</t>
  </si>
  <si>
    <t>San Sebastián Nicananduta</t>
  </si>
  <si>
    <t>20347</t>
  </si>
  <si>
    <t>San Sebastián Río Hondo</t>
  </si>
  <si>
    <t>20348</t>
  </si>
  <si>
    <t>San Sebastián Tecomaxtlahuaca</t>
  </si>
  <si>
    <t>20349</t>
  </si>
  <si>
    <t>San Sebastián Teitipac</t>
  </si>
  <si>
    <t>20350</t>
  </si>
  <si>
    <t>San Sebastián Tutla</t>
  </si>
  <si>
    <t>20351</t>
  </si>
  <si>
    <t>San Simón Almolongas</t>
  </si>
  <si>
    <t>20352</t>
  </si>
  <si>
    <t>San Simón Zahuatlán</t>
  </si>
  <si>
    <t>20353</t>
  </si>
  <si>
    <t>20354</t>
  </si>
  <si>
    <t>Santa Ana Ateixtlahuaca</t>
  </si>
  <si>
    <t>20355</t>
  </si>
  <si>
    <t>Santa Ana Cuauhtémoc</t>
  </si>
  <si>
    <t>20356</t>
  </si>
  <si>
    <t>Santa Ana del Valle</t>
  </si>
  <si>
    <t>20357</t>
  </si>
  <si>
    <t>Santa Ana Tavela</t>
  </si>
  <si>
    <t>20358</t>
  </si>
  <si>
    <t>Santa Ana Tlapacoyan</t>
  </si>
  <si>
    <t>20359</t>
  </si>
  <si>
    <t>Santa Ana Yareni</t>
  </si>
  <si>
    <t>20360</t>
  </si>
  <si>
    <t>Santa Ana Zegache</t>
  </si>
  <si>
    <t>20361</t>
  </si>
  <si>
    <t>Santa Catalina Quierí</t>
  </si>
  <si>
    <t>20362</t>
  </si>
  <si>
    <t>Santa Catarina Cuixtla</t>
  </si>
  <si>
    <t>20363</t>
  </si>
  <si>
    <t>Santa Catarina Ixtepeji</t>
  </si>
  <si>
    <t>20364</t>
  </si>
  <si>
    <t>Santa Catarina Juquila</t>
  </si>
  <si>
    <t>20365</t>
  </si>
  <si>
    <t>Santa Catarina Lachatao</t>
  </si>
  <si>
    <t>20366</t>
  </si>
  <si>
    <t>Santa Catarina Loxicha</t>
  </si>
  <si>
    <t>20367</t>
  </si>
  <si>
    <t>Santa Catarina Mechoacán</t>
  </si>
  <si>
    <t>20368</t>
  </si>
  <si>
    <t>Santa Catarina Minas</t>
  </si>
  <si>
    <t>20369</t>
  </si>
  <si>
    <t>Santa Catarina Quiané</t>
  </si>
  <si>
    <t>20370</t>
  </si>
  <si>
    <t>Santa Catarina Tayata</t>
  </si>
  <si>
    <t>20371</t>
  </si>
  <si>
    <t>Santa Catarina Ticuá</t>
  </si>
  <si>
    <t>20372</t>
  </si>
  <si>
    <t>Santa Catarina Yosonotú</t>
  </si>
  <si>
    <t>20373</t>
  </si>
  <si>
    <t>Santa Catarina Zapoquila</t>
  </si>
  <si>
    <t>20374</t>
  </si>
  <si>
    <t>Santa Cruz Acatepec</t>
  </si>
  <si>
    <t>20375</t>
  </si>
  <si>
    <t>Santa Cruz Amilpas</t>
  </si>
  <si>
    <t>20376</t>
  </si>
  <si>
    <t>Santa Cruz de Bravo</t>
  </si>
  <si>
    <t>20377</t>
  </si>
  <si>
    <t>Santa Cruz Itundujia</t>
  </si>
  <si>
    <t>20378</t>
  </si>
  <si>
    <t>Santa Cruz Mixtepec</t>
  </si>
  <si>
    <t>20379</t>
  </si>
  <si>
    <t>Santa Cruz Nundaco</t>
  </si>
  <si>
    <t>20380</t>
  </si>
  <si>
    <t>Santa Cruz Papalutla</t>
  </si>
  <si>
    <t>20381</t>
  </si>
  <si>
    <t>Santa Cruz Tacache de Mina</t>
  </si>
  <si>
    <t>20382</t>
  </si>
  <si>
    <t>Santa Cruz Tacahua</t>
  </si>
  <si>
    <t>20383</t>
  </si>
  <si>
    <t>Santa Cruz Tayata</t>
  </si>
  <si>
    <t>20384</t>
  </si>
  <si>
    <t>Santa Cruz Xitla</t>
  </si>
  <si>
    <t>20385</t>
  </si>
  <si>
    <t>Santa Cruz Xoxocotlán</t>
  </si>
  <si>
    <t>20386</t>
  </si>
  <si>
    <t>Santa Cruz Zenzontepec</t>
  </si>
  <si>
    <t>20387</t>
  </si>
  <si>
    <t>Santa Gertrudis</t>
  </si>
  <si>
    <t>20388</t>
  </si>
  <si>
    <t>Santa Inés del Monte</t>
  </si>
  <si>
    <t>20389</t>
  </si>
  <si>
    <t>Santa Inés Yatzeche</t>
  </si>
  <si>
    <t>20390</t>
  </si>
  <si>
    <t>Santa Lucía del Camino</t>
  </si>
  <si>
    <t>20391</t>
  </si>
  <si>
    <t>Santa Lucía Miahuatlán</t>
  </si>
  <si>
    <t>20392</t>
  </si>
  <si>
    <t>Santa Lucía Monteverde</t>
  </si>
  <si>
    <t>20393</t>
  </si>
  <si>
    <t>Santa Lucía Ocotlán</t>
  </si>
  <si>
    <t>20394</t>
  </si>
  <si>
    <t>Santa María Alotepec</t>
  </si>
  <si>
    <t>20395</t>
  </si>
  <si>
    <t>Santa María Apazco</t>
  </si>
  <si>
    <t>20396</t>
  </si>
  <si>
    <t>Santa María la Asunción</t>
  </si>
  <si>
    <t>20397</t>
  </si>
  <si>
    <t>Heroica Ciudad de Tlaxiaco</t>
  </si>
  <si>
    <t>20398</t>
  </si>
  <si>
    <t>Ayoquezco de Aldama</t>
  </si>
  <si>
    <t>20399</t>
  </si>
  <si>
    <t>Santa María Atzompa</t>
  </si>
  <si>
    <t>20400</t>
  </si>
  <si>
    <t>Santa María Camotlán</t>
  </si>
  <si>
    <t>20401</t>
  </si>
  <si>
    <t>Santa María Colotepec</t>
  </si>
  <si>
    <t>20402</t>
  </si>
  <si>
    <t>Santa María Cortijo</t>
  </si>
  <si>
    <t>20403</t>
  </si>
  <si>
    <t>Santa María Coyotepec</t>
  </si>
  <si>
    <t>20404</t>
  </si>
  <si>
    <t>Santa María Chachoápam</t>
  </si>
  <si>
    <t>20405</t>
  </si>
  <si>
    <t>Villa de Chilapa de Díaz</t>
  </si>
  <si>
    <t>20406</t>
  </si>
  <si>
    <t>Santa María Chilchotla</t>
  </si>
  <si>
    <t>20407</t>
  </si>
  <si>
    <t>Santa María Chimalapa</t>
  </si>
  <si>
    <t>20408</t>
  </si>
  <si>
    <t>Santa María del Rosario</t>
  </si>
  <si>
    <t>20409</t>
  </si>
  <si>
    <t>Santa María del Tule</t>
  </si>
  <si>
    <t>20410</t>
  </si>
  <si>
    <t>Santa María Ecatepec</t>
  </si>
  <si>
    <t>20411</t>
  </si>
  <si>
    <t>Santa María Guelacé</t>
  </si>
  <si>
    <t>20412</t>
  </si>
  <si>
    <t>Santa María Guienagati</t>
  </si>
  <si>
    <t>20413</t>
  </si>
  <si>
    <t>Santa María Huatulco</t>
  </si>
  <si>
    <t>20414</t>
  </si>
  <si>
    <t>Santa María Huazolotitlán</t>
  </si>
  <si>
    <t>20415</t>
  </si>
  <si>
    <t>Santa María Ipalapa</t>
  </si>
  <si>
    <t>20416</t>
  </si>
  <si>
    <t>Santa María Ixcatlán</t>
  </si>
  <si>
    <t>20417</t>
  </si>
  <si>
    <t>Santa María Jacatepec</t>
  </si>
  <si>
    <t>20418</t>
  </si>
  <si>
    <t>Santa María Jalapa del Marqués</t>
  </si>
  <si>
    <t>20419</t>
  </si>
  <si>
    <t>Santa María Jaltianguis</t>
  </si>
  <si>
    <t>20420</t>
  </si>
  <si>
    <t>Santa María Lachixío</t>
  </si>
  <si>
    <t>20421</t>
  </si>
  <si>
    <t>Santa María Mixtequilla</t>
  </si>
  <si>
    <t>20422</t>
  </si>
  <si>
    <t>Santa María Nativitas</t>
  </si>
  <si>
    <t>20423</t>
  </si>
  <si>
    <t>Santa María Nduayaco</t>
  </si>
  <si>
    <t>20424</t>
  </si>
  <si>
    <t>Santa María Ozolotepec</t>
  </si>
  <si>
    <t>20425</t>
  </si>
  <si>
    <t>Santa María Pápalo</t>
  </si>
  <si>
    <t>20426</t>
  </si>
  <si>
    <t>Santa María Peñoles</t>
  </si>
  <si>
    <t>20427</t>
  </si>
  <si>
    <t>Santa María Petapa</t>
  </si>
  <si>
    <t>20428</t>
  </si>
  <si>
    <t>Santa María Quiegolani</t>
  </si>
  <si>
    <t>20429</t>
  </si>
  <si>
    <t>Santa María Sola</t>
  </si>
  <si>
    <t>20430</t>
  </si>
  <si>
    <t>Santa María Tataltepec</t>
  </si>
  <si>
    <t>20431</t>
  </si>
  <si>
    <t>Santa María Tecomavaca</t>
  </si>
  <si>
    <t>20432</t>
  </si>
  <si>
    <t>Santa María Temaxcalapa</t>
  </si>
  <si>
    <t>20433</t>
  </si>
  <si>
    <t>Santa María Temaxcaltepec</t>
  </si>
  <si>
    <t>20434</t>
  </si>
  <si>
    <t>Santa María Teopoxco</t>
  </si>
  <si>
    <t>20435</t>
  </si>
  <si>
    <t>Santa María Tepantlali</t>
  </si>
  <si>
    <t>20436</t>
  </si>
  <si>
    <t>Santa María Texcatitlán</t>
  </si>
  <si>
    <t>20437</t>
  </si>
  <si>
    <t>Santa María Tlahuitoltepec</t>
  </si>
  <si>
    <t>20438</t>
  </si>
  <si>
    <t>Santa María Tlalixtac</t>
  </si>
  <si>
    <t>20439</t>
  </si>
  <si>
    <t>Santa María Tonameca</t>
  </si>
  <si>
    <t>20440</t>
  </si>
  <si>
    <t>Santa María Totolapilla</t>
  </si>
  <si>
    <t>20441</t>
  </si>
  <si>
    <t>Santa María Xadani</t>
  </si>
  <si>
    <t>20442</t>
  </si>
  <si>
    <t>Santa María Yalina</t>
  </si>
  <si>
    <t>20443</t>
  </si>
  <si>
    <t>Santa María Yavesía</t>
  </si>
  <si>
    <t>20444</t>
  </si>
  <si>
    <t>Santa María Yolotepec</t>
  </si>
  <si>
    <t>20445</t>
  </si>
  <si>
    <t>Santa María Yosoyúa</t>
  </si>
  <si>
    <t>20446</t>
  </si>
  <si>
    <t>Santa María Yucuhiti</t>
  </si>
  <si>
    <t>20447</t>
  </si>
  <si>
    <t>Santa María Zacatepec</t>
  </si>
  <si>
    <t>20448</t>
  </si>
  <si>
    <t>Santa María Zaniza</t>
  </si>
  <si>
    <t>20449</t>
  </si>
  <si>
    <t>Santa María Zoquitlán</t>
  </si>
  <si>
    <t>20450</t>
  </si>
  <si>
    <t>Santiago Amoltepec</t>
  </si>
  <si>
    <t>20451</t>
  </si>
  <si>
    <t>Santiago Apoala</t>
  </si>
  <si>
    <t>20452</t>
  </si>
  <si>
    <t>Santiago Apóstol</t>
  </si>
  <si>
    <t>20453</t>
  </si>
  <si>
    <t>Santiago Astata</t>
  </si>
  <si>
    <t>20454</t>
  </si>
  <si>
    <t>Santiago Atitlán</t>
  </si>
  <si>
    <t>20455</t>
  </si>
  <si>
    <t>Santiago Ayuquililla</t>
  </si>
  <si>
    <t>20456</t>
  </si>
  <si>
    <t>Santiago Cacaloxtepec</t>
  </si>
  <si>
    <t>20457</t>
  </si>
  <si>
    <t>Santiago Camotlán</t>
  </si>
  <si>
    <t>20458</t>
  </si>
  <si>
    <t>Santiago Comaltepec</t>
  </si>
  <si>
    <t>20459</t>
  </si>
  <si>
    <t>Villa de Santiago Chazumba</t>
  </si>
  <si>
    <t>20460</t>
  </si>
  <si>
    <t>Santiago Choápam</t>
  </si>
  <si>
    <t>20461</t>
  </si>
  <si>
    <t>Santiago del Río</t>
  </si>
  <si>
    <t>20462</t>
  </si>
  <si>
    <t>Santiago Huajolotitlán</t>
  </si>
  <si>
    <t>20463</t>
  </si>
  <si>
    <t>Santiago Huauclilla</t>
  </si>
  <si>
    <t>20464</t>
  </si>
  <si>
    <t>Santiago Ihuitlán Plumas</t>
  </si>
  <si>
    <t>20465</t>
  </si>
  <si>
    <t>Santiago Ixcuintepec</t>
  </si>
  <si>
    <t>20466</t>
  </si>
  <si>
    <t>Santiago Ixtayutla</t>
  </si>
  <si>
    <t>20467</t>
  </si>
  <si>
    <t>Santiago Jamiltepec</t>
  </si>
  <si>
    <t>20468</t>
  </si>
  <si>
    <t>Santiago Jocotepec</t>
  </si>
  <si>
    <t>20469</t>
  </si>
  <si>
    <t>Santiago Juxtlahuaca</t>
  </si>
  <si>
    <t>20470</t>
  </si>
  <si>
    <t>Santiago Lachiguiri</t>
  </si>
  <si>
    <t>20471</t>
  </si>
  <si>
    <t>Santiago Lalopa</t>
  </si>
  <si>
    <t>20472</t>
  </si>
  <si>
    <t>Santiago Laollaga</t>
  </si>
  <si>
    <t>20473</t>
  </si>
  <si>
    <t>Santiago Laxopa</t>
  </si>
  <si>
    <t>20474</t>
  </si>
  <si>
    <t>Santiago Llano Grande</t>
  </si>
  <si>
    <t>20475</t>
  </si>
  <si>
    <t>Santiago Matatlán</t>
  </si>
  <si>
    <t>20476</t>
  </si>
  <si>
    <t>Santiago Miltepec</t>
  </si>
  <si>
    <t>20477</t>
  </si>
  <si>
    <t>Santiago Minas</t>
  </si>
  <si>
    <t>20478</t>
  </si>
  <si>
    <t>Santiago Nacaltepec</t>
  </si>
  <si>
    <t>20479</t>
  </si>
  <si>
    <t>Santiago Nejapilla</t>
  </si>
  <si>
    <t>20480</t>
  </si>
  <si>
    <t>Santiago Nundiche</t>
  </si>
  <si>
    <t>20481</t>
  </si>
  <si>
    <t>Santiago Nuyoó</t>
  </si>
  <si>
    <t>20482</t>
  </si>
  <si>
    <t>Santiago Pinotepa Nacional</t>
  </si>
  <si>
    <t>20483</t>
  </si>
  <si>
    <t>Santiago Suchilquitongo</t>
  </si>
  <si>
    <t>20484</t>
  </si>
  <si>
    <t>Santiago Tamazola</t>
  </si>
  <si>
    <t>20485</t>
  </si>
  <si>
    <t>Santiago Tapextla</t>
  </si>
  <si>
    <t>20486</t>
  </si>
  <si>
    <t>Villa Tejúpam de la Unión</t>
  </si>
  <si>
    <t>20487</t>
  </si>
  <si>
    <t>Santiago Tenango</t>
  </si>
  <si>
    <t>20488</t>
  </si>
  <si>
    <t>Santiago Tepetlapa</t>
  </si>
  <si>
    <t>20489</t>
  </si>
  <si>
    <t>Santiago Tetepec</t>
  </si>
  <si>
    <t>20490</t>
  </si>
  <si>
    <t>Santiago Texcalcingo</t>
  </si>
  <si>
    <t>20491</t>
  </si>
  <si>
    <t>Santiago Textitlán</t>
  </si>
  <si>
    <t>20492</t>
  </si>
  <si>
    <t>Santiago Tilantongo</t>
  </si>
  <si>
    <t>20493</t>
  </si>
  <si>
    <t>Santiago Tillo</t>
  </si>
  <si>
    <t>20494</t>
  </si>
  <si>
    <t>Santiago Tlazoyaltepec</t>
  </si>
  <si>
    <t>20495</t>
  </si>
  <si>
    <t>Santiago Xanica</t>
  </si>
  <si>
    <t>20496</t>
  </si>
  <si>
    <t>Santiago Xiacuí</t>
  </si>
  <si>
    <t>20497</t>
  </si>
  <si>
    <t>Santiago Yaitepec</t>
  </si>
  <si>
    <t>20498</t>
  </si>
  <si>
    <t>Santiago Yaveo</t>
  </si>
  <si>
    <t>20499</t>
  </si>
  <si>
    <t>Santiago Yolomécatl</t>
  </si>
  <si>
    <t>20500</t>
  </si>
  <si>
    <t>Santiago Yosondúa</t>
  </si>
  <si>
    <t>20501</t>
  </si>
  <si>
    <t>Santiago Yucuyachi</t>
  </si>
  <si>
    <t>20502</t>
  </si>
  <si>
    <t>Santiago Zacatepec</t>
  </si>
  <si>
    <t>20503</t>
  </si>
  <si>
    <t>Santiago Zoochila</t>
  </si>
  <si>
    <t>20504</t>
  </si>
  <si>
    <t>Nuevo Zoquiápam</t>
  </si>
  <si>
    <t>20505</t>
  </si>
  <si>
    <t>Santo Domingo Ingenio</t>
  </si>
  <si>
    <t>20506</t>
  </si>
  <si>
    <t>Santo Domingo Albarradas</t>
  </si>
  <si>
    <t>20507</t>
  </si>
  <si>
    <t>Santo Domingo Armenta</t>
  </si>
  <si>
    <t>20508</t>
  </si>
  <si>
    <t>Santo Domingo Chihuitán</t>
  </si>
  <si>
    <t>20509</t>
  </si>
  <si>
    <t>Santo Domingo de Morelos</t>
  </si>
  <si>
    <t>20510</t>
  </si>
  <si>
    <t>Santo Domingo Ixcatlán</t>
  </si>
  <si>
    <t>20511</t>
  </si>
  <si>
    <t>Santo Domingo Nuxaá</t>
  </si>
  <si>
    <t>20512</t>
  </si>
  <si>
    <t>Santo Domingo Ozolotepec</t>
  </si>
  <si>
    <t>20513</t>
  </si>
  <si>
    <t>Santo Domingo Petapa</t>
  </si>
  <si>
    <t>20514</t>
  </si>
  <si>
    <t>Santo Domingo Roayaga</t>
  </si>
  <si>
    <t>20515</t>
  </si>
  <si>
    <t>Santo Domingo Tehuantepec</t>
  </si>
  <si>
    <t>20516</t>
  </si>
  <si>
    <t>Santo Domingo Teojomulco</t>
  </si>
  <si>
    <t>20517</t>
  </si>
  <si>
    <t>Santo Domingo Tepuxtepec</t>
  </si>
  <si>
    <t>20518</t>
  </si>
  <si>
    <t>Santo Domingo Tlatayápam</t>
  </si>
  <si>
    <t>20519</t>
  </si>
  <si>
    <t>Santo Domingo Tomaltepec</t>
  </si>
  <si>
    <t>20520</t>
  </si>
  <si>
    <t>Santo Domingo Tonalá</t>
  </si>
  <si>
    <t>20521</t>
  </si>
  <si>
    <t>Santo Domingo Tonaltepec</t>
  </si>
  <si>
    <t>20522</t>
  </si>
  <si>
    <t>Santo Domingo Xagacía</t>
  </si>
  <si>
    <t>20523</t>
  </si>
  <si>
    <t>Santo Domingo Yanhuitlán</t>
  </si>
  <si>
    <t>20524</t>
  </si>
  <si>
    <t>Santo Domingo Yodohino</t>
  </si>
  <si>
    <t>20525</t>
  </si>
  <si>
    <t>Santo Domingo Zanatepec</t>
  </si>
  <si>
    <t>20526</t>
  </si>
  <si>
    <t>Santos Reyes Nopala</t>
  </si>
  <si>
    <t>20527</t>
  </si>
  <si>
    <t>Santos Reyes Pápalo</t>
  </si>
  <si>
    <t>20528</t>
  </si>
  <si>
    <t>Santos Reyes Tepejillo</t>
  </si>
  <si>
    <t>20529</t>
  </si>
  <si>
    <t>Santos Reyes Yucuná</t>
  </si>
  <si>
    <t>20530</t>
  </si>
  <si>
    <t>Santo Tomás Jalieza</t>
  </si>
  <si>
    <t>20531</t>
  </si>
  <si>
    <t>Santo Tomás Mazaltepec</t>
  </si>
  <si>
    <t>20532</t>
  </si>
  <si>
    <t>Santo Tomás Ocotepec</t>
  </si>
  <si>
    <t>20533</t>
  </si>
  <si>
    <t>Santo Tomás Tamazulapan</t>
  </si>
  <si>
    <t>20534</t>
  </si>
  <si>
    <t>San Vicente Coatlán</t>
  </si>
  <si>
    <t>20535</t>
  </si>
  <si>
    <t>San Vicente Lachixío</t>
  </si>
  <si>
    <t>20536</t>
  </si>
  <si>
    <t>San Vicente Nuñú</t>
  </si>
  <si>
    <t>20537</t>
  </si>
  <si>
    <t>Silacayoápam</t>
  </si>
  <si>
    <t>20538</t>
  </si>
  <si>
    <t>Sitio de Xitlapehua</t>
  </si>
  <si>
    <t>20539</t>
  </si>
  <si>
    <t>Soledad Etla</t>
  </si>
  <si>
    <t>20540</t>
  </si>
  <si>
    <t>Villa de Tamazulápam del Progreso</t>
  </si>
  <si>
    <t>20541</t>
  </si>
  <si>
    <t>Tanetze de Zaragoza</t>
  </si>
  <si>
    <t>20542</t>
  </si>
  <si>
    <t>Taniche</t>
  </si>
  <si>
    <t>20543</t>
  </si>
  <si>
    <t>Tataltepec de Valdés</t>
  </si>
  <si>
    <t>20544</t>
  </si>
  <si>
    <t>Teococuilco de Marcos Pérez</t>
  </si>
  <si>
    <t>20545</t>
  </si>
  <si>
    <t>Teotitlán de Flores Magón</t>
  </si>
  <si>
    <t>20546</t>
  </si>
  <si>
    <t>Teotitlán del Valle</t>
  </si>
  <si>
    <t>20547</t>
  </si>
  <si>
    <t>Teotongo</t>
  </si>
  <si>
    <t>20548</t>
  </si>
  <si>
    <t>Tepelmeme Villa de Morelos</t>
  </si>
  <si>
    <t>20549</t>
  </si>
  <si>
    <t>Heroica Villa Tezoatlán de Segura y Luna, Cuna de la Independencia de Oaxaca</t>
  </si>
  <si>
    <t>20550</t>
  </si>
  <si>
    <t>San Jerónimo Tlacochahuaya</t>
  </si>
  <si>
    <t>20551</t>
  </si>
  <si>
    <t>Tlacolula de Matamoros</t>
  </si>
  <si>
    <t>20552</t>
  </si>
  <si>
    <t>Tlacotepec Plumas</t>
  </si>
  <si>
    <t>20553</t>
  </si>
  <si>
    <t>Tlalixtac de Cabrera</t>
  </si>
  <si>
    <t>20554</t>
  </si>
  <si>
    <t>Totontepec Villa de Morelos</t>
  </si>
  <si>
    <t>20555</t>
  </si>
  <si>
    <t>Trinidad Zaachila</t>
  </si>
  <si>
    <t>20556</t>
  </si>
  <si>
    <t>La Trinidad Vista Hermosa</t>
  </si>
  <si>
    <t>20557</t>
  </si>
  <si>
    <t>Unión Hidalgo</t>
  </si>
  <si>
    <t>20558</t>
  </si>
  <si>
    <t>Valerio Trujano</t>
  </si>
  <si>
    <t>20559</t>
  </si>
  <si>
    <t>San Juan Bautista Valle Nacional</t>
  </si>
  <si>
    <t>20560</t>
  </si>
  <si>
    <t>Villa Díaz Ordaz</t>
  </si>
  <si>
    <t>20561</t>
  </si>
  <si>
    <t>Yaxe</t>
  </si>
  <si>
    <t>20562</t>
  </si>
  <si>
    <t>Magdalena Yodocono de Porfirio Díaz</t>
  </si>
  <si>
    <t>20563</t>
  </si>
  <si>
    <t>Yogana</t>
  </si>
  <si>
    <t>20564</t>
  </si>
  <si>
    <t>Yutanduchi de Guerrero</t>
  </si>
  <si>
    <t>20565</t>
  </si>
  <si>
    <t>Villa de Zaachila</t>
  </si>
  <si>
    <t>20566</t>
  </si>
  <si>
    <t>San Mateo Yucutindoo</t>
  </si>
  <si>
    <t>20567</t>
  </si>
  <si>
    <t>Zapotitlán Lagunas</t>
  </si>
  <si>
    <t>20568</t>
  </si>
  <si>
    <t>Zapotitlán Palmas</t>
  </si>
  <si>
    <t>20569</t>
  </si>
  <si>
    <t>Santa Inés de Zaragoza</t>
  </si>
  <si>
    <t>20570</t>
  </si>
  <si>
    <t>Zimatlán de Álvarez</t>
  </si>
  <si>
    <r>
      <t xml:space="preserve">Informantes
</t>
    </r>
    <r>
      <rPr>
        <i/>
        <sz val="8"/>
        <rFont val="Arial"/>
        <family val="2"/>
      </rPr>
      <t>(Responde: institución(es) o unidad(es) administrativas encargada(s) o integradora(s) de la información sobre el control interno de las instituciones que integran a la Administración Pública de la entidad federativa, así como de los procedimientos de investigación, substanciación y sanción de faltas administrativas cometidas por las personas servidoras públicas adscritas a estas)</t>
    </r>
  </si>
  <si>
    <t>INFORMANTE BÁSICO</t>
  </si>
  <si>
    <t>FIRMA Y SELLO</t>
  </si>
  <si>
    <t>(Persona titular o servidora pública de la institución designada para atender la solicitud de información de la presente sección, y que tiene el carácter de figura responsable de entregar oficialmente la información. Cuando menos, se encuentra en el segundo o tercer nivel jerárquico)</t>
  </si>
  <si>
    <t>VoBo. a la información contenida en el presente cuestionario</t>
  </si>
  <si>
    <r>
      <t xml:space="preserve">Título </t>
    </r>
    <r>
      <rPr>
        <i/>
        <sz val="8"/>
        <rFont val="Arial"/>
        <family val="2"/>
      </rPr>
      <t>(Lic., Mtro(a)., Dr(a)., Ing., C., Sr(a)., etc.)</t>
    </r>
    <r>
      <rPr>
        <sz val="9"/>
        <rFont val="Arial"/>
        <family val="2"/>
      </rPr>
      <t>:</t>
    </r>
  </si>
  <si>
    <t>FIRMA</t>
  </si>
  <si>
    <t>Nombre(s):</t>
  </si>
  <si>
    <t>Primer apellido:</t>
  </si>
  <si>
    <t>Segundo apellido:</t>
  </si>
  <si>
    <t>Institución u órgano:</t>
  </si>
  <si>
    <t>INFORMANTE COMPLEMENTARIO 1</t>
  </si>
  <si>
    <t>(Persona servidora pública -titular o designada- adscrita al área que es la principal productora de la información correspondiente a la presente sección. Nota: en caso de no requerir al "Informante Complementario 1" deje las siguientes celdas en blanco)</t>
  </si>
  <si>
    <t>INFORMANTE COMPLEMENTARIO 2</t>
  </si>
  <si>
    <t>(Persona servidora pública -titular o designada- adscrita al área que es la segunda principal productora de la información correspondiente a la presente sección. Nota: en caso de no requerir al "Informante Complementario 2" deje las siguientes celdas en blanco)</t>
  </si>
  <si>
    <t>OBSERVACIONES:</t>
  </si>
  <si>
    <r>
      <t xml:space="preserve">Participantes
</t>
    </r>
    <r>
      <rPr>
        <i/>
        <sz val="8"/>
        <rFont val="Arial"/>
        <family val="2"/>
      </rPr>
      <t>(Registrar a las personas servidoras públicas que participaron en la integración de la información y/ o en el llenado de los reactivos que se solicitan en la presente sección. En caso de que las personas servidoras públicas registradas como informantes básico y complementarios hayan integrado información, o llenado algunas preguntas, también deben registrarse en el presente apartado)</t>
    </r>
  </si>
  <si>
    <t>Personas servidoras públicas que participaron en el llenado de la sección</t>
  </si>
  <si>
    <t>Instrucciones de llenado:</t>
  </si>
  <si>
    <r>
      <rPr>
        <b/>
        <i/>
        <sz val="8"/>
        <rFont val="Arial"/>
        <family val="2"/>
      </rPr>
      <t>Título:</t>
    </r>
    <r>
      <rPr>
        <i/>
        <sz val="8"/>
        <rFont val="Arial"/>
        <family val="2"/>
      </rPr>
      <t xml:space="preserve"> anotar el grado escolar o el formalismo para referirse a la persona participante: Licenciado(a), Maestro(a), Doctor(a), Ingeniero(a), Ciudadano(a), Señor(a), etcétera.</t>
    </r>
  </si>
  <si>
    <r>
      <rPr>
        <b/>
        <i/>
        <sz val="8"/>
        <rFont val="Arial"/>
        <family val="2"/>
      </rPr>
      <t xml:space="preserve">Nombre, primer y segundo apellido: </t>
    </r>
    <r>
      <rPr>
        <i/>
        <sz val="8"/>
        <rFont val="Arial"/>
        <family val="2"/>
      </rPr>
      <t>escribir los datos completos, sin abreviaturas y con acentos.</t>
    </r>
  </si>
  <si>
    <r>
      <rPr>
        <b/>
        <i/>
        <sz val="8"/>
        <rFont val="Arial"/>
        <family val="2"/>
      </rPr>
      <t xml:space="preserve">Institución: </t>
    </r>
    <r>
      <rPr>
        <i/>
        <sz val="8"/>
        <rFont val="Arial"/>
        <family val="2"/>
      </rPr>
      <t>registrar el nombre completo de la institución de adscripción.</t>
    </r>
  </si>
  <si>
    <r>
      <rPr>
        <b/>
        <i/>
        <sz val="8"/>
        <rFont val="Arial"/>
        <family val="2"/>
      </rPr>
      <t xml:space="preserve">Unidad administrativa de adscripción: </t>
    </r>
    <r>
      <rPr>
        <i/>
        <sz val="8"/>
        <rFont val="Arial"/>
        <family val="2"/>
      </rPr>
      <t>incluir el nombre completo de la unidad administrativa o área, tal como aparece en su estructura orgánica.</t>
    </r>
  </si>
  <si>
    <r>
      <rPr>
        <b/>
        <i/>
        <sz val="8"/>
        <rFont val="Arial"/>
        <family val="2"/>
      </rPr>
      <t xml:space="preserve">Cargo o puesto: </t>
    </r>
    <r>
      <rPr>
        <i/>
        <sz val="8"/>
        <rFont val="Arial"/>
        <family val="2"/>
      </rPr>
      <t>incluir el nombre completo del cargo o puesto desempeñado.</t>
    </r>
  </si>
  <si>
    <r>
      <rPr>
        <b/>
        <i/>
        <sz val="8"/>
        <rFont val="Arial"/>
        <family val="2"/>
      </rPr>
      <t xml:space="preserve">Correo electrónico: </t>
    </r>
    <r>
      <rPr>
        <i/>
        <sz val="8"/>
        <rFont val="Arial"/>
        <family val="2"/>
      </rPr>
      <t>registrar preferentemente el correo institucional de la persona participante, evitando cuentas genéricas o personales.</t>
    </r>
  </si>
  <si>
    <r>
      <rPr>
        <b/>
        <i/>
        <sz val="8"/>
        <rFont val="Arial"/>
        <family val="2"/>
      </rPr>
      <t>Sección y/ o preguntas en las que participó:</t>
    </r>
    <r>
      <rPr>
        <i/>
        <sz val="8"/>
        <rFont val="Arial"/>
        <family val="2"/>
      </rPr>
      <t xml:space="preserve"> registrar la sección, subsección, apartado, subapartado y/ o preguntas en las que participó, conforme a lo siguiente:</t>
    </r>
  </si>
  <si>
    <t>a) Para referirse a preguntas individuales, anotar el número de la pregunta anteponiendo la letra "P", separando con coma en caso de ser varias preguntas. Ejemplo: P1.1, P1.3, P1.8.
b) Si participó en el llenado de todo el cuestionario, anotar la palabra "Todas".
c) Si participó en el llenado de todas las preguntas de una sección, subsección, apartado y/ o subapartado, anotar la nomenclatura correspondiente, separando con comas en caso de que sean dos o más. Ejemplo: I, I.2, I.3.1, I.4.1.1.
d) En caso de que su participación incluya secciones, subsecciones, apartados o subapartados completos, así como algunas preguntas específicas, anotar de forma combinada. Ejemplo: I, II.2, I.4.2, P1.25, P1.26.</t>
  </si>
  <si>
    <t>Principales fuentes de información utilizadas para la integración de la información proporcionada:</t>
  </si>
  <si>
    <r>
      <t xml:space="preserve">Como </t>
    </r>
    <r>
      <rPr>
        <b/>
        <i/>
        <sz val="8"/>
        <rFont val="Arial"/>
        <family val="2"/>
      </rPr>
      <t xml:space="preserve">fuente principal </t>
    </r>
    <r>
      <rPr>
        <i/>
        <sz val="8"/>
        <rFont val="Arial"/>
        <family val="2"/>
      </rPr>
      <t xml:space="preserve">debe considerar aquella con la cual se genera toda o la mayor parte de información que proporciona, mientras que las </t>
    </r>
    <r>
      <rPr>
        <b/>
        <i/>
        <sz val="8"/>
        <rFont val="Arial"/>
        <family val="2"/>
      </rPr>
      <t xml:space="preserve">fuentes secundarias </t>
    </r>
    <r>
      <rPr>
        <i/>
        <sz val="8"/>
        <rFont val="Arial"/>
        <family val="2"/>
      </rPr>
      <t>serían aquellas de las cuales se obtiene el resto de información (cuando hay más de una fuente).</t>
    </r>
  </si>
  <si>
    <r>
      <t xml:space="preserve">En la columna </t>
    </r>
    <r>
      <rPr>
        <b/>
        <i/>
        <sz val="8"/>
        <rFont val="Arial"/>
        <family val="2"/>
      </rPr>
      <t xml:space="preserve">Nombre de la fuente </t>
    </r>
    <r>
      <rPr>
        <i/>
        <sz val="8"/>
        <rFont val="Arial"/>
        <family val="2"/>
      </rPr>
      <t>debe</t>
    </r>
    <r>
      <rPr>
        <b/>
        <i/>
        <sz val="8"/>
        <rFont val="Arial"/>
        <family val="2"/>
      </rPr>
      <t xml:space="preserve"> </t>
    </r>
    <r>
      <rPr>
        <i/>
        <sz val="8"/>
        <rFont val="Arial"/>
        <family val="2"/>
      </rPr>
      <t>anotar el nombre o, en caso de no tenerlo, la descripción de la fuente principal y secundarias que utilizó. Si el tipo de fuente es "De palabra", en este campo deberá registrar la leyenda "De palabra".</t>
    </r>
  </si>
  <si>
    <r>
      <t xml:space="preserve">En la columna </t>
    </r>
    <r>
      <rPr>
        <b/>
        <i/>
        <sz val="8"/>
        <rFont val="Arial"/>
        <family val="2"/>
      </rPr>
      <t>Tipo de fuente</t>
    </r>
    <r>
      <rPr>
        <i/>
        <sz val="8"/>
        <rFont val="Arial"/>
        <family val="2"/>
      </rPr>
      <t xml:space="preserve"> debe clasificar la fuente o fuentes según los tipos establecidos en el catálogo siguiente, con base en las características que más se adapten a esta (seleccionar de la lista desplegable el código o numeral que corresponda al tipo deseado): </t>
    </r>
  </si>
  <si>
    <r>
      <rPr>
        <b/>
        <i/>
        <u/>
        <sz val="8"/>
        <rFont val="Arial"/>
        <family val="2"/>
      </rPr>
      <t xml:space="preserve">Catálogo de tipos de fuente:
</t>
    </r>
    <r>
      <rPr>
        <b/>
        <i/>
        <sz val="8"/>
        <rFont val="Arial"/>
        <family val="2"/>
      </rPr>
      <t>1. Sistema informático propio:</t>
    </r>
    <r>
      <rPr>
        <i/>
        <sz val="8"/>
        <rFont val="Arial"/>
        <family val="2"/>
      </rPr>
      <t xml:space="preserve"> corresponde a una solución informática que haya sido desarrollada de manera específica para los fines de la institución, ya sea de forma interna o por un tercero, y tenga el propósito de almacenar o procesar la información generada o utilizada por la institución.
</t>
    </r>
    <r>
      <rPr>
        <b/>
        <i/>
        <sz val="8"/>
        <rFont val="Arial"/>
        <family val="2"/>
      </rPr>
      <t>2. Software comercial especializado:</t>
    </r>
    <r>
      <rPr>
        <i/>
        <sz val="8"/>
        <rFont val="Arial"/>
        <family val="2"/>
      </rPr>
      <t xml:space="preserve"> se refiere a algún programa o plataforma comercial diseñada o gestionada por un tercero ajeno a la institución, que sirve para los fines de almacenamiento y procesamiento de su información, sin ser un desarrollo exclusivo para la misma.
</t>
    </r>
    <r>
      <rPr>
        <b/>
        <i/>
        <sz val="8"/>
        <rFont val="Arial"/>
        <family val="2"/>
      </rPr>
      <t>3. Base de datos u hojas de cálculo estructuradas y estandarizadas:</t>
    </r>
    <r>
      <rPr>
        <i/>
        <sz val="8"/>
        <rFont val="Arial"/>
        <family val="2"/>
      </rPr>
      <t xml:space="preserve"> se refiere a la existencia de bases de datos, tablas o conjunto de datos planos que se encuentran estructurados y estandarizados, permitiendo su explotación o consulta a través de un software estadístico o de bases de datos o funciones automatizadas o semi automatizadas (considera archivos que incluyan tablas dinámicas, programación de macros en VBA, formularios y BD en Access o similares).
</t>
    </r>
    <r>
      <rPr>
        <b/>
        <i/>
        <sz val="8"/>
        <rFont val="Arial"/>
        <family val="2"/>
      </rPr>
      <t>4. Hojas de cálculo no estructuradas o no estandarizadas:</t>
    </r>
    <r>
      <rPr>
        <i/>
        <sz val="8"/>
        <rFont val="Arial"/>
        <family val="2"/>
      </rPr>
      <t xml:space="preserve"> corresponde a que la fuente de información son libros u hojas de Excel o software similar, que concentran información generada por la institución y es consultada de forma directa sin posibilidad de hacer consultas de forma masiva o de un conjunto de datos de forma automatizada o semi automatizada. 
</t>
    </r>
    <r>
      <rPr>
        <b/>
        <i/>
        <sz val="8"/>
        <rFont val="Arial"/>
        <family val="2"/>
      </rPr>
      <t>5. Libro de gobierno en formato electrónico:</t>
    </r>
    <r>
      <rPr>
        <i/>
        <sz val="8"/>
        <rFont val="Arial"/>
        <family val="2"/>
      </rPr>
      <t xml:space="preserve"> corresponde a los libros o documentos en formato electrónico que se organizan conforme a lineamientos específicos y cuentan con formalidades como foliación, firmas, sellos, autorizaciones, etcétera, que contienen los registros de los procesos o actividades sustantivas del área o institución que genera la información.
</t>
    </r>
    <r>
      <rPr>
        <b/>
        <i/>
        <sz val="8"/>
        <rFont val="Arial"/>
        <family val="2"/>
      </rPr>
      <t xml:space="preserve">6. Libro de gobierno en papel: </t>
    </r>
    <r>
      <rPr>
        <i/>
        <sz val="8"/>
        <rFont val="Arial"/>
        <family val="2"/>
      </rPr>
      <t xml:space="preserve">corresponde a los libros o documentos físicos que se organizan conforme a lineamientos específicos y cuentan con formalidades como foliación, firmas, sellos, autorizaciones, etcétera, que contienen los registros de los procesos o actividades sustantivas del área o institución que genera la información.
</t>
    </r>
    <r>
      <rPr>
        <b/>
        <i/>
        <sz val="8"/>
        <rFont val="Arial"/>
        <family val="2"/>
      </rPr>
      <t>7. Bitácora en documento de texto electrónico:</t>
    </r>
    <r>
      <rPr>
        <i/>
        <sz val="8"/>
        <rFont val="Arial"/>
        <family val="2"/>
      </rPr>
      <t xml:space="preserve"> se refiere al registro o fuente en la que la información contenida está registrada en documentos electrónicos sin la formalidad de un libro de gobierno y que se utiliza para las actividades cotidianas del área o institución que proporciona la información.
</t>
    </r>
    <r>
      <rPr>
        <b/>
        <i/>
        <sz val="8"/>
        <rFont val="Arial"/>
        <family val="2"/>
      </rPr>
      <t>8. Bitácora en documento de texto en papel:</t>
    </r>
    <r>
      <rPr>
        <i/>
        <sz val="8"/>
        <rFont val="Arial"/>
        <family val="2"/>
      </rPr>
      <t xml:space="preserve"> se refiere al registro o fuente en la que la información contenida está registrada en documentos físicos sin la formalidad de un libro de gobierno y que se utiliza para las actividades cotidianas del área o institución que proporciona la información.
</t>
    </r>
    <r>
      <rPr>
        <b/>
        <i/>
        <sz val="8"/>
        <rFont val="Arial"/>
        <family val="2"/>
      </rPr>
      <t>9. De palabra:</t>
    </r>
    <r>
      <rPr>
        <i/>
        <sz val="8"/>
        <rFont val="Arial"/>
        <family val="2"/>
      </rPr>
      <t xml:space="preserve"> corresponde a cuando no existe una documentación o registro físico o electrónico y la información se obtiene "de palabra", es decir, la información se obtiene directamente de las personas involucradas en las actividades (ellas son la fuente) y está supeditada a la memoria de las personas servidoras públicas, no existiendo evidencia documental de lo reportado.
</t>
    </r>
    <r>
      <rPr>
        <b/>
        <i/>
        <sz val="8"/>
        <rFont val="Arial"/>
        <family val="2"/>
      </rPr>
      <t>10. Otra:</t>
    </r>
    <r>
      <rPr>
        <i/>
        <sz val="8"/>
        <rFont val="Arial"/>
        <family val="2"/>
      </rPr>
      <t xml:space="preserve"> se debe seleccionar cuando ninguno de los tipos de fuente listados anteriormente responde a las características de la fuente o medio de registro que es utilizado por el área o persona participante para el registro de la información proporcionada en este instrumento de captación.</t>
    </r>
  </si>
  <si>
    <r>
      <t xml:space="preserve">En caso de que seleccione la categoría </t>
    </r>
    <r>
      <rPr>
        <b/>
        <i/>
        <sz val="8"/>
        <rFont val="Arial"/>
        <family val="2"/>
      </rPr>
      <t>"Otra"</t>
    </r>
    <r>
      <rPr>
        <i/>
        <sz val="8"/>
        <rFont val="Arial"/>
        <family val="2"/>
      </rPr>
      <t xml:space="preserve"> en alguna de las columnas </t>
    </r>
    <r>
      <rPr>
        <b/>
        <i/>
        <sz val="8"/>
        <rFont val="Arial"/>
        <family val="2"/>
      </rPr>
      <t>"Tipo de fuente"</t>
    </r>
    <r>
      <rPr>
        <i/>
        <sz val="8"/>
        <rFont val="Arial"/>
        <family val="2"/>
      </rPr>
      <t>, favor de especificar ese otro tipo de fuente en la columna "Comentarios o especificaciones sobre el tipo de fuente".</t>
    </r>
  </si>
  <si>
    <t xml:space="preserve">No. </t>
  </si>
  <si>
    <t>Título</t>
  </si>
  <si>
    <t>Nombre(s)</t>
  </si>
  <si>
    <t>Primer apellido</t>
  </si>
  <si>
    <t>Segundo apellido</t>
  </si>
  <si>
    <t>Institución</t>
  </si>
  <si>
    <t xml:space="preserve">Unidad administrativa de adscripción </t>
  </si>
  <si>
    <t xml:space="preserve">Cargo o puesto </t>
  </si>
  <si>
    <t>Correo electrónico</t>
  </si>
  <si>
    <t>Sección y/ o preguntas en las que participó</t>
  </si>
  <si>
    <t>Principales fuentes utilizadas para la integración de la información proporcionada</t>
  </si>
  <si>
    <t>Fuente principal</t>
  </si>
  <si>
    <t>Fuente secundaria 1</t>
  </si>
  <si>
    <t>Fuente secundaria 2</t>
  </si>
  <si>
    <t>Comentarios o especificaciones sobre el tipo de fuente</t>
  </si>
  <si>
    <t>Nombre de la fuente</t>
  </si>
  <si>
    <t>Tipo de fuente</t>
  </si>
  <si>
    <t>Ej.</t>
  </si>
  <si>
    <t>Licenciada</t>
  </si>
  <si>
    <t>Hernández</t>
  </si>
  <si>
    <t>Secretaría de Salud</t>
  </si>
  <si>
    <t>Dirección General de Administración</t>
  </si>
  <si>
    <t>Directora de Recursos Financieros</t>
  </si>
  <si>
    <t>hernandezg@dgsp.gob.mx</t>
  </si>
  <si>
    <t>I, II.2, I.4.2, P1.25, P1.26</t>
  </si>
  <si>
    <t>Control de nómina que utiliza el área de recursos humanos</t>
  </si>
  <si>
    <t>Sistema de administración presupuestal y financiero</t>
  </si>
  <si>
    <t>De palabra</t>
  </si>
  <si>
    <t>OTRA</t>
  </si>
  <si>
    <t>1.</t>
  </si>
  <si>
    <t>Sistema Informático propio</t>
  </si>
  <si>
    <t>2.</t>
  </si>
  <si>
    <t>Software comercial especializado</t>
  </si>
  <si>
    <t>3.</t>
  </si>
  <si>
    <t>Base de datos u hojas de cálculo estructuradas y estandarizadas</t>
  </si>
  <si>
    <t>4.</t>
  </si>
  <si>
    <t>Hojas de cálculo no estructuradas o no estandarizadas</t>
  </si>
  <si>
    <t>5.</t>
  </si>
  <si>
    <t>Libro de gobierno en formato electrónico</t>
  </si>
  <si>
    <t>6.</t>
  </si>
  <si>
    <t>Libro de gobierno en papel</t>
  </si>
  <si>
    <t>7.</t>
  </si>
  <si>
    <t>Bitácora en documento de texto electrónico</t>
  </si>
  <si>
    <t>8.</t>
  </si>
  <si>
    <t>Bitácora en documento de texto en papel</t>
  </si>
  <si>
    <t>9.</t>
  </si>
  <si>
    <t>10.</t>
  </si>
  <si>
    <t>Otra</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</si>
  <si>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</si>
  <si>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</si>
  <si>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</si>
  <si>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</si>
  <si>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</si>
  <si>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</si>
  <si>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</si>
  <si>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</si>
  <si>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</si>
  <si>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</si>
  <si>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</si>
  <si>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</si>
  <si>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</si>
  <si>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</si>
  <si>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</si>
  <si>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</si>
  <si>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</si>
  <si>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</si>
  <si>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</si>
  <si>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</si>
  <si>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</si>
  <si>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</si>
  <si>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</si>
  <si>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</si>
  <si>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</si>
  <si>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Instrucciones generales para las preguntas de la sección:</t>
  </si>
  <si>
    <r>
      <t xml:space="preserve">1.- Periodo de referencia de los datos:
</t>
    </r>
    <r>
      <rPr>
        <b/>
        <i/>
        <sz val="8"/>
        <color theme="1"/>
        <rFont val="Arial"/>
        <family val="2"/>
      </rPr>
      <t>Durante el año:</t>
    </r>
    <r>
      <rPr>
        <i/>
        <sz val="8"/>
        <color theme="1"/>
        <rFont val="Arial"/>
        <family val="2"/>
      </rPr>
      <t xml:space="preserve"> la información se refiere a lo existente del 01 de enero al 31 de diciembre de 2023.
</t>
    </r>
    <r>
      <rPr>
        <b/>
        <i/>
        <sz val="8"/>
        <color theme="1"/>
        <rFont val="Arial"/>
        <family val="2"/>
      </rPr>
      <t>Al cierre del año:</t>
    </r>
    <r>
      <rPr>
        <i/>
        <sz val="8"/>
        <color theme="1"/>
        <rFont val="Arial"/>
        <family val="2"/>
      </rPr>
      <t xml:space="preserve"> la información se refiere a lo existente al 31 de diciembre de 2023.
</t>
    </r>
    <r>
      <rPr>
        <b/>
        <i/>
        <sz val="8"/>
        <color theme="1"/>
        <rFont val="Arial"/>
        <family val="2"/>
      </rPr>
      <t>Actualmente:</t>
    </r>
    <r>
      <rPr>
        <i/>
        <sz val="8"/>
        <color theme="1"/>
        <rFont val="Arial"/>
        <family val="2"/>
      </rPr>
      <t xml:space="preserve"> la información se refiere a lo existente al momento del llenado del cuestionario.</t>
    </r>
  </si>
  <si>
    <t>2.- Los catálogos utilizados en el presente cuestionario corresponden a denominaciones estándar, de tal forma que si el nombre de alguna categoría no coincide exactamente con la utilizada en su institución, debe registrar los datos en aquella que sea homóloga.</t>
  </si>
  <si>
    <t>3.- Únicamente debe considerar la información de las instituciones de la Administración Pública de la entidad federativa listadas en la pregunta 1.1 de la sección I del módulo 1 de este censo.</t>
  </si>
  <si>
    <t>4.- Salvo aquellas preguntas que no requieran información por institución de la Administración Pública de la entidad federativa, el listado de instituciones que se despliega es el mismo que registró como respuesta en la pregunta 1.1 de la sección I del módulo 1 de este censo.</t>
  </si>
  <si>
    <t>5.- Con excepción de la existencia de instrucciones, variables y/ o catálogos específicos que prevean alguna situación particular asociada a la información requerida, en caso de que determinada categoría no se encuentre prevista en su normatividad aplicable, anote "NA" (No aplica) en las celdas correspondientes.</t>
  </si>
  <si>
    <t>6.- Con excepción de la existencia de instrucciones, variables y/ o catálogos específicos que prevean alguna situación particular asociada a la información requerida, en caso de que los registros con los que cuente no le permitan desglosar la información de acuerdo con los requerimientos solicitados, anote "NS" (No se sabe) en las celdas donde no disponga de información. En el recuadro para comentarios de cada pregunta debe proporcionar una justificación respecto del uso del "NS" en determinado reactivo.</t>
  </si>
  <si>
    <t>7.- No deje celdas en blanco, salvo en los casos en que la instrucción así lo solicite.</t>
  </si>
  <si>
    <t>Glosario de la sección:</t>
  </si>
  <si>
    <r>
      <t xml:space="preserve">1.- </t>
    </r>
    <r>
      <rPr>
        <b/>
        <i/>
        <sz val="8"/>
        <color theme="1"/>
        <rFont val="Arial"/>
        <family val="2"/>
      </rPr>
      <t xml:space="preserve">Autoridad investigadora. </t>
    </r>
    <r>
      <rPr>
        <i/>
        <sz val="8"/>
        <color theme="1"/>
        <rFont val="Arial"/>
        <family val="2"/>
      </rPr>
      <t>Se refiere a la autoridad encargada de llevar a cabo investigaciones internas respecto de conductas que puedan constituir responsabilidades administrativas de alguna persona servidora pública.</t>
    </r>
  </si>
  <si>
    <r>
      <t>2.-</t>
    </r>
    <r>
      <rPr>
        <b/>
        <i/>
        <sz val="8"/>
        <color theme="1"/>
        <rFont val="Arial"/>
        <family val="2"/>
      </rPr>
      <t xml:space="preserve"> Autoridad substanciadora.</t>
    </r>
    <r>
      <rPr>
        <i/>
        <sz val="8"/>
        <color theme="1"/>
        <rFont val="Arial"/>
        <family val="2"/>
      </rPr>
      <t xml:space="preserve"> Se refiere a la autoridad que, en el ámbito de su competencia, dirige y conduce el procedimiento de responsabilidad administrativa, desde la admisión del informe de presunta responsabilidad administrativa hasta la conclusión de la audiencia inicial.</t>
    </r>
  </si>
  <si>
    <r>
      <t>3.-</t>
    </r>
    <r>
      <rPr>
        <b/>
        <i/>
        <sz val="8"/>
        <color theme="1"/>
        <rFont val="Arial"/>
        <family val="2"/>
      </rPr>
      <t xml:space="preserve"> Autoridad resolutora. </t>
    </r>
    <r>
      <rPr>
        <i/>
        <sz val="8"/>
        <color theme="1"/>
        <rFont val="Arial"/>
        <family val="2"/>
      </rPr>
      <t>Se refiere a la autoridad que, en el ámbito de su competencia, se encarga de la resolución de los procedimientos de responsabilidad administrativa.</t>
    </r>
  </si>
  <si>
    <r>
      <t xml:space="preserve">4.- </t>
    </r>
    <r>
      <rPr>
        <b/>
        <i/>
        <sz val="8"/>
        <color theme="1"/>
        <rFont val="Arial"/>
        <family val="2"/>
      </rPr>
      <t xml:space="preserve">Control interno. </t>
    </r>
    <r>
      <rPr>
        <i/>
        <sz val="8"/>
        <color theme="1"/>
        <rFont val="Arial"/>
        <family val="2"/>
      </rPr>
      <t>Se refiere al proceso efectuado por el personal de determinado ente público a efecto de proporcionar seguridad razonable sobre la consecución de los objetivos institucionales y la salvaguarda de los recursos públicos, así como para prevenir actos de corrupción.</t>
    </r>
  </si>
  <si>
    <r>
      <t xml:space="preserve">5.- </t>
    </r>
    <r>
      <rPr>
        <b/>
        <i/>
        <sz val="8"/>
        <color theme="1"/>
        <rFont val="Arial"/>
        <family val="2"/>
      </rPr>
      <t xml:space="preserve">Órgano interno de control u homólogo. </t>
    </r>
    <r>
      <rPr>
        <i/>
        <sz val="8"/>
        <color theme="1"/>
        <rFont val="Arial"/>
        <family val="2"/>
      </rPr>
      <t>Se refiere a la unidad administrativa encargada de promover, evaluar y fortalecer el buen funcionamiento del control interno de determinado ente público, así como para aplicar las leyes en materia de responsabilidades administrativas de las personas servidoras públicas.</t>
    </r>
  </si>
  <si>
    <r>
      <t xml:space="preserve">6.- </t>
    </r>
    <r>
      <rPr>
        <b/>
        <i/>
        <sz val="8"/>
        <color theme="1"/>
        <rFont val="Arial"/>
        <family val="2"/>
      </rPr>
      <t xml:space="preserve">Secretaría de la Contraloría u homóloga. </t>
    </r>
    <r>
      <rPr>
        <i/>
        <sz val="8"/>
        <color theme="1"/>
        <rFont val="Arial"/>
        <family val="2"/>
      </rPr>
      <t>Se refiere a la institución encargada, entre otras, del control y evaluación gubernamental; del desarrollo administrativo; de la vigilancia de los ingresos, gastos y obligaciones de la Administración Pública de la entidad federativa; del fomento de la integridad y ética institucional; de lo relativo a la presentación de la declaración de situación patrimonial, de intereses y constancia de presentación de la declaración fiscal; así como de la responsabilidad administrativa de las personas servidoras públicas.</t>
    </r>
  </si>
  <si>
    <r>
      <t>7.-</t>
    </r>
    <r>
      <rPr>
        <b/>
        <i/>
        <sz val="8"/>
        <color theme="1"/>
        <rFont val="Arial"/>
        <family val="2"/>
      </rPr>
      <t xml:space="preserve"> Secretaría Ejecutiva del Sistema Estatal Anticorrupción u homóloga.</t>
    </r>
    <r>
      <rPr>
        <i/>
        <sz val="8"/>
        <color theme="1"/>
        <rFont val="Arial"/>
        <family val="2"/>
      </rPr>
      <t xml:space="preserve"> Se refiere a la institución pública encargada de proveer asistencia técnica al Comité Coordinador del Sistema Estatal Anticorrupción u homólogo a efecto de mejorar e implementar sus decisiones, así como de la coordinación general de dicho sistema.</t>
    </r>
  </si>
  <si>
    <t>.</t>
  </si>
  <si>
    <t>V.1 Código de ética y/ o código de conducta</t>
  </si>
  <si>
    <t>Glosario de la subsección:</t>
  </si>
  <si>
    <r>
      <t xml:space="preserve">1.- </t>
    </r>
    <r>
      <rPr>
        <b/>
        <i/>
        <sz val="8"/>
        <color theme="1"/>
        <rFont val="Arial"/>
        <family val="2"/>
      </rPr>
      <t xml:space="preserve">Código de conducta. </t>
    </r>
    <r>
      <rPr>
        <i/>
        <sz val="8"/>
        <color theme="1"/>
        <rFont val="Arial"/>
        <family val="2"/>
      </rPr>
      <t>Se refiere al documento que establece y describe las conductas que deben observar las personas servidoras públicas de determinado ente público en el desempeño de sus funciones.</t>
    </r>
  </si>
  <si>
    <r>
      <t>2.-</t>
    </r>
    <r>
      <rPr>
        <b/>
        <i/>
        <sz val="8"/>
        <color theme="1"/>
        <rFont val="Arial"/>
        <family val="2"/>
      </rPr>
      <t xml:space="preserve"> Código de ética.</t>
    </r>
    <r>
      <rPr>
        <i/>
        <sz val="8"/>
        <color theme="1"/>
        <rFont val="Arial"/>
        <family val="2"/>
      </rPr>
      <t xml:space="preserve"> Se refiere al documento que establece los principios, valores, reglas de integridad y compromisos que deben ser conocidos y aplicados por las personas servidoras públicas de determinado ente público a efecto de propiciar ambientes laborales adecuados, fomentar su actuación ética y responsable, así como erradicar conductas que representen potenciales actos de corrupción.</t>
    </r>
  </si>
  <si>
    <t>5.1.-</t>
  </si>
  <si>
    <t>Indique si actualmente las instituciones de la Administración Pública de su entidad federativa cuentan con algún código de ética y/ o con algún código de conducta propios. En caso afirmativo, especifique el lugar donde se encuentran disponibles o, en su defecto, la no disponibilidad de los mismos.</t>
  </si>
  <si>
    <t>Únicamente debe considerar la información de los códigos de ética y/ o de conducta que sean propios de las instituciones de la Administración Pública Estatal, por lo que no debe considerar aquellos que sean de aplicación general para toda la Administración Pública Estatal.</t>
  </si>
  <si>
    <t>En caso de que determinada institución no cuente con algún código de ética propio, se encuentre en proceso de integración, o no cuente con información para determinarlo, indíquelo en la columna correspondiente conforme al catálogo respectivo y deje la columna "Sitio donde se encuentra disponible el código de ética propio (URL)" en blanco.</t>
  </si>
  <si>
    <t>Para cada institución, en caso de que cuente con algún código de ética propio, pero este no se encuentre disponible en línea, en la columna "Sitio donde se encuentra disponible el código de ética propio (URL)" anote "NA" (No aplica).</t>
  </si>
  <si>
    <t>En caso de que determinada institución no cuente con algún código de conducta propio, se encuentre en proceso de integración, o no cuente con información para determinarlo, indíquelo en la columna correspondiente conforme al catálogo respectivo y deje la columna "Sitio donde se encuentra disponible el código de conducta propio (URL)" en blanco.</t>
  </si>
  <si>
    <t>Para cada institución, en caso de que cuente con algún código de conducta propio, pero este no se encuentre disponible en línea, en la columna "Sitio donde se encuentra disponible el código de conducta propio (URL)" anote "NA" (No aplica).</t>
  </si>
  <si>
    <t>INST 2</t>
  </si>
  <si>
    <t>INST 4</t>
  </si>
  <si>
    <t>MENSAJE BLANCOS</t>
  </si>
  <si>
    <t>Nombre de las instituciones</t>
  </si>
  <si>
    <r>
      <t xml:space="preserve">¿Cuenta con algún código de ética propio?
</t>
    </r>
    <r>
      <rPr>
        <i/>
        <sz val="8"/>
        <rFont val="Arial"/>
        <family val="2"/>
      </rPr>
      <t>(1. Sí / 2. En proceso de integración / 3. No / 9. No identificado)</t>
    </r>
  </si>
  <si>
    <t>Sitio donde se encuentra disponible el código de ética propio (URL)</t>
  </si>
  <si>
    <r>
      <t xml:space="preserve">¿Cuenta con algún código de conducta propio?
</t>
    </r>
    <r>
      <rPr>
        <i/>
        <sz val="8"/>
        <rFont val="Arial"/>
        <family val="2"/>
      </rPr>
      <t>(1. Sí / 2. En proceso de integración / 3. No / 9. No identificado)</t>
    </r>
  </si>
  <si>
    <t>Sitio donde se encuentra disponible el código de conducta propio (URL)</t>
  </si>
  <si>
    <t>BLANCOS</t>
  </si>
  <si>
    <t>NS</t>
  </si>
  <si>
    <r>
      <t xml:space="preserve">BLOQUEO COD_2,9 </t>
    </r>
    <r>
      <rPr>
        <sz val="7"/>
        <color theme="1"/>
        <rFont val="Arial"/>
        <family val="2"/>
      </rPr>
      <t>CODIGO ETICA</t>
    </r>
  </si>
  <si>
    <r>
      <t xml:space="preserve">BLOQUEO COD_2,9 </t>
    </r>
    <r>
      <rPr>
        <sz val="6"/>
        <color theme="1"/>
        <rFont val="Arial"/>
        <family val="2"/>
      </rPr>
      <t>CODIGO CONDUCTA</t>
    </r>
  </si>
  <si>
    <t>Bandera</t>
  </si>
  <si>
    <t>Numeral(es)</t>
  </si>
  <si>
    <t>Catálogo</t>
  </si>
  <si>
    <t>1</t>
  </si>
  <si>
    <t>2</t>
  </si>
  <si>
    <t>3</t>
  </si>
  <si>
    <t>4</t>
  </si>
  <si>
    <t>5</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</si>
  <si>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</si>
  <si>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</si>
  <si>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</si>
  <si>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</si>
  <si>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</si>
  <si>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</si>
  <si>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</si>
  <si>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</si>
  <si>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</si>
  <si>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</si>
  <si>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</si>
  <si>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</si>
  <si>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</si>
  <si>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</si>
  <si>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</si>
  <si>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</si>
  <si>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</si>
  <si>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</si>
  <si>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</si>
  <si>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</si>
  <si>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</si>
  <si>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</si>
  <si>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</si>
  <si>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</si>
  <si>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</si>
  <si>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</si>
  <si>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</si>
  <si>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</si>
  <si>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</si>
  <si>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</si>
  <si>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36.</t>
  </si>
  <si>
    <t>36</t>
  </si>
  <si>
    <t>37.</t>
  </si>
  <si>
    <t>37</t>
  </si>
  <si>
    <t>38.</t>
  </si>
  <si>
    <t>38</t>
  </si>
  <si>
    <t>39.</t>
  </si>
  <si>
    <t>39</t>
  </si>
  <si>
    <t>40.</t>
  </si>
  <si>
    <t>40</t>
  </si>
  <si>
    <t>41.</t>
  </si>
  <si>
    <t>41</t>
  </si>
  <si>
    <t>42.</t>
  </si>
  <si>
    <t>42</t>
  </si>
  <si>
    <t>43.</t>
  </si>
  <si>
    <t>43</t>
  </si>
  <si>
    <t>44.</t>
  </si>
  <si>
    <t>44</t>
  </si>
  <si>
    <t>45.</t>
  </si>
  <si>
    <t>45</t>
  </si>
  <si>
    <t>46.</t>
  </si>
  <si>
    <t>46</t>
  </si>
  <si>
    <t>47.</t>
  </si>
  <si>
    <t>47</t>
  </si>
  <si>
    <t>48.</t>
  </si>
  <si>
    <t>48</t>
  </si>
  <si>
    <t>49.</t>
  </si>
  <si>
    <t>49</t>
  </si>
  <si>
    <t>50.</t>
  </si>
  <si>
    <t>50</t>
  </si>
  <si>
    <t>51.</t>
  </si>
  <si>
    <t>51</t>
  </si>
  <si>
    <t>52.</t>
  </si>
  <si>
    <t>52</t>
  </si>
  <si>
    <t>53.</t>
  </si>
  <si>
    <t>53</t>
  </si>
  <si>
    <t>54.</t>
  </si>
  <si>
    <t>54</t>
  </si>
  <si>
    <t>55.</t>
  </si>
  <si>
    <t>55</t>
  </si>
  <si>
    <t>56.</t>
  </si>
  <si>
    <t>56</t>
  </si>
  <si>
    <t>57.</t>
  </si>
  <si>
    <t>57</t>
  </si>
  <si>
    <t>58.</t>
  </si>
  <si>
    <t>58</t>
  </si>
  <si>
    <t>59.</t>
  </si>
  <si>
    <t>59</t>
  </si>
  <si>
    <t>60.</t>
  </si>
  <si>
    <t>60</t>
  </si>
  <si>
    <t>61.</t>
  </si>
  <si>
    <t>61</t>
  </si>
  <si>
    <t>62.</t>
  </si>
  <si>
    <t>62</t>
  </si>
  <si>
    <t>63.</t>
  </si>
  <si>
    <t>63</t>
  </si>
  <si>
    <t>64.</t>
  </si>
  <si>
    <t>64</t>
  </si>
  <si>
    <t>65.</t>
  </si>
  <si>
    <t>65</t>
  </si>
  <si>
    <t>66.</t>
  </si>
  <si>
    <t>66</t>
  </si>
  <si>
    <t>67.</t>
  </si>
  <si>
    <t>67</t>
  </si>
  <si>
    <t>68.</t>
  </si>
  <si>
    <t>68</t>
  </si>
  <si>
    <t>69.</t>
  </si>
  <si>
    <t>69</t>
  </si>
  <si>
    <t>70.</t>
  </si>
  <si>
    <t>70</t>
  </si>
  <si>
    <t>71.</t>
  </si>
  <si>
    <t>71</t>
  </si>
  <si>
    <t>72.</t>
  </si>
  <si>
    <t>72</t>
  </si>
  <si>
    <t>73.</t>
  </si>
  <si>
    <t>73</t>
  </si>
  <si>
    <t>74.</t>
  </si>
  <si>
    <t>74</t>
  </si>
  <si>
    <t>75.</t>
  </si>
  <si>
    <t>75</t>
  </si>
  <si>
    <t>76.</t>
  </si>
  <si>
    <t>76</t>
  </si>
  <si>
    <t>77.</t>
  </si>
  <si>
    <t>77</t>
  </si>
  <si>
    <t>78.</t>
  </si>
  <si>
    <t>78</t>
  </si>
  <si>
    <t>79.</t>
  </si>
  <si>
    <t>79</t>
  </si>
  <si>
    <t>80.</t>
  </si>
  <si>
    <t>80</t>
  </si>
  <si>
    <t>81.</t>
  </si>
  <si>
    <t>81</t>
  </si>
  <si>
    <t>82.</t>
  </si>
  <si>
    <t>82</t>
  </si>
  <si>
    <t>83.</t>
  </si>
  <si>
    <t>83</t>
  </si>
  <si>
    <t>84.</t>
  </si>
  <si>
    <t>84</t>
  </si>
  <si>
    <t>85.</t>
  </si>
  <si>
    <t>85</t>
  </si>
  <si>
    <t>86.</t>
  </si>
  <si>
    <t>86</t>
  </si>
  <si>
    <t>87.</t>
  </si>
  <si>
    <t>87</t>
  </si>
  <si>
    <t>88.</t>
  </si>
  <si>
    <t>88</t>
  </si>
  <si>
    <t>89.</t>
  </si>
  <si>
    <t>89</t>
  </si>
  <si>
    <t>90.</t>
  </si>
  <si>
    <t>90</t>
  </si>
  <si>
    <t>91.</t>
  </si>
  <si>
    <t>91</t>
  </si>
  <si>
    <t>92.</t>
  </si>
  <si>
    <t>92</t>
  </si>
  <si>
    <t>93.</t>
  </si>
  <si>
    <t>93</t>
  </si>
  <si>
    <t>94.</t>
  </si>
  <si>
    <t>94</t>
  </si>
  <si>
    <t>95.</t>
  </si>
  <si>
    <t>95</t>
  </si>
  <si>
    <t>96.</t>
  </si>
  <si>
    <t>96</t>
  </si>
  <si>
    <t>97.</t>
  </si>
  <si>
    <t>97</t>
  </si>
  <si>
    <t>98.</t>
  </si>
  <si>
    <t>98</t>
  </si>
  <si>
    <t>99.</t>
  </si>
  <si>
    <t>99</t>
  </si>
  <si>
    <t>100.</t>
  </si>
  <si>
    <t>100</t>
  </si>
  <si>
    <t>101.</t>
  </si>
  <si>
    <t>101</t>
  </si>
  <si>
    <t>102.</t>
  </si>
  <si>
    <t>102</t>
  </si>
  <si>
    <t>103.</t>
  </si>
  <si>
    <t>103</t>
  </si>
  <si>
    <t>104.</t>
  </si>
  <si>
    <t>104</t>
  </si>
  <si>
    <t>105.</t>
  </si>
  <si>
    <t>105</t>
  </si>
  <si>
    <t>106.</t>
  </si>
  <si>
    <t>106</t>
  </si>
  <si>
    <t>107.</t>
  </si>
  <si>
    <t>107</t>
  </si>
  <si>
    <t>108.</t>
  </si>
  <si>
    <t>108</t>
  </si>
  <si>
    <t>109.</t>
  </si>
  <si>
    <t>109</t>
  </si>
  <si>
    <t>110.</t>
  </si>
  <si>
    <t>110</t>
  </si>
  <si>
    <t>111.</t>
  </si>
  <si>
    <t>111</t>
  </si>
  <si>
    <t>112.</t>
  </si>
  <si>
    <t>112</t>
  </si>
  <si>
    <t>113.</t>
  </si>
  <si>
    <t>113</t>
  </si>
  <si>
    <t>114.</t>
  </si>
  <si>
    <t>114</t>
  </si>
  <si>
    <t>115.</t>
  </si>
  <si>
    <t>115</t>
  </si>
  <si>
    <t>116.</t>
  </si>
  <si>
    <t>116</t>
  </si>
  <si>
    <t>117.</t>
  </si>
  <si>
    <t>117</t>
  </si>
  <si>
    <t>118.</t>
  </si>
  <si>
    <t>118</t>
  </si>
  <si>
    <t>119.</t>
  </si>
  <si>
    <t>119</t>
  </si>
  <si>
    <t>120.</t>
  </si>
  <si>
    <t>120</t>
  </si>
  <si>
    <t>En caso de tener algún comentario u observación al dato registrado en la respuesta de la presente pregunta, o los datos que derivan de la misma, favor de anotarlo en el siguiente espacio. De lo contrario, déjelo en blanco.</t>
  </si>
  <si>
    <t>V.2 Estructura organizacional para el ejercicio de la función de control interno</t>
  </si>
  <si>
    <t>5.2.-</t>
  </si>
  <si>
    <t>Indique las autoridades o instituciones que durante el año 2023 participaron en el ejercicio de la función de control interno de la Administración Pública de su entidad federativa. Por cada una de estas, señale la o las autoridades en materia de responsabilidades administrativas que representaron durante el referido año.</t>
  </si>
  <si>
    <t>En caso de que determinada autoridad o institución no haya participado en el ejercicio de la función de control interno, o no cuente con información para determinarlo, indíquelo en la columna correspondiente conforme al catálogo respectivo y deje el resto de la fila en blanco.</t>
  </si>
  <si>
    <t>Para cada autoridad o institución, seleccione con una "X" la o las autoridades en materia de responsabilidades administrativas que correspondan.</t>
  </si>
  <si>
    <t>Para cada autoridad o institución, en caso de que seleccione la columna "Ninguna" o "No identificado", no puede seleccionar otra columna.</t>
  </si>
  <si>
    <t>En caso de que seleccione para el numeral 4 el código "1" en la columna "¿Participó en el ejercicio de la función de control interno?", debe anotar el nombre de dicha(s) autoridad(es) o institución(es) en el recuadro destinado para tal efecto que se encuentra al final de la tabla de respuesta.</t>
  </si>
  <si>
    <t>En caso de que seleccione para todas las autoridades o instituciones el código "2" o "9" en la columna "¿Participó en el ejercicio de la función de control interno?", explique dicha situación en el recuadro que se encuentra en la parte inferior de la tabla de respuesta.</t>
  </si>
  <si>
    <t>En caso de que seleccione para todas las autoridades o instituciones la columna "Ninguna" o "No identificado", explique dicha situación en el recuadro que se encuentra en la parte inferior de la tabla de respuesta.</t>
  </si>
  <si>
    <t>Autoridades o instituciones</t>
  </si>
  <si>
    <r>
      <t xml:space="preserve">¿Participó en el ejercicio de la función de control interno?
</t>
    </r>
    <r>
      <rPr>
        <i/>
        <sz val="8"/>
        <rFont val="Arial"/>
        <family val="2"/>
      </rPr>
      <t>(1. Sí / 2. No / 9. No identificado)</t>
    </r>
  </si>
  <si>
    <t>Autoridades en materia de responsabilidades administrativas</t>
  </si>
  <si>
    <t>INST 1</t>
  </si>
  <si>
    <t>INST 3</t>
  </si>
  <si>
    <t>INST 5</t>
  </si>
  <si>
    <t>INST 6</t>
  </si>
  <si>
    <t>Autoridad investigadora</t>
  </si>
  <si>
    <t>Autoridad substanciadora</t>
  </si>
  <si>
    <t>Autoridad resolutora</t>
  </si>
  <si>
    <t>Ninguna</t>
  </si>
  <si>
    <t xml:space="preserve">BLOQUEO COD_2,9 </t>
  </si>
  <si>
    <t>BLOQUEO NINGUNA</t>
  </si>
  <si>
    <t>BLOQUEO NO IDENTIFICADO</t>
  </si>
  <si>
    <t>NUM 4</t>
  </si>
  <si>
    <t>COD 2_9</t>
  </si>
  <si>
    <t>NINGUNA O NO IDENTIFICADO</t>
  </si>
  <si>
    <r>
      <t>Secretaría de la Contraloría u homóloga de la entidad federativa</t>
    </r>
    <r>
      <rPr>
        <sz val="8"/>
        <rFont val="Arial"/>
        <family val="2"/>
      </rPr>
      <t xml:space="preserve"> </t>
    </r>
    <r>
      <rPr>
        <i/>
        <sz val="8"/>
        <rFont val="Arial"/>
        <family val="2"/>
      </rPr>
      <t>(sin incluir al(los) órgano(s) interno(s) de control u homólogo(s))</t>
    </r>
  </si>
  <si>
    <t>Órgano(s) interno(s) de control u homólogo(s)</t>
  </si>
  <si>
    <t>Secretaría Ejecutiva del Sistema Estatal Anticorrupción u homóloga</t>
  </si>
  <si>
    <r>
      <t xml:space="preserve">Otra autoridad o institución </t>
    </r>
    <r>
      <rPr>
        <i/>
        <sz val="8"/>
        <rFont val="Arial"/>
        <family val="2"/>
      </rPr>
      <t>(especifique)</t>
    </r>
  </si>
  <si>
    <r>
      <rPr>
        <sz val="9"/>
        <color theme="1"/>
        <rFont val="Arial"/>
        <family val="2"/>
      </rPr>
      <t xml:space="preserve">Otra autoridad o institución:
</t>
    </r>
    <r>
      <rPr>
        <i/>
        <sz val="8"/>
        <color theme="1"/>
        <rFont val="Arial"/>
        <family val="2"/>
      </rPr>
      <t>(especifique)</t>
    </r>
  </si>
  <si>
    <t>5.3.-</t>
  </si>
  <si>
    <t>Anote el nombre de la o las unidades administrativas o áreas de la Secretaría de la Contraloría u homóloga de su entidad federativa que durante el año 2023 ejercieron las atribuciones correspondientes a cada una de las autoridades en materia de responsabilidades administrativas.</t>
  </si>
  <si>
    <t>En caso de que haya seleccionado el código "2" o "9" en la columna "¿Participó en el ejercicio de la función de control interno?" del numeral 1 de la pregunta anterior, no puede registrar información en el presente reactivo.</t>
  </si>
  <si>
    <t>Para cada autoridad en materia de responsabilidades administrativas, en caso de que no haya seleccionado la respectiva columna del apartado "Autoridades en materia de responsabilidades administrativas" del numeral 1 de la pregunta anterior, no puede registrar información en el presente reactivo.</t>
  </si>
  <si>
    <t>El nombre de las unidades administrativas o áreas de la Secretaría de la Contraloría u homóloga debe registrarse en mayúsculas, sin comillas ni signos de acentuación, puntuación, paréntesis y abreviaturas.</t>
  </si>
  <si>
    <t>En caso de que las atribuciones de determinada autoridad en materia de responsabilidades administrativas hayan sido ejercidas por más de una unidad administrativa o área de la Secretaría de la Contraloría u homóloga, en el apartado "Nombre de las unidades administrativas o áreas de la Secretaría de la Contraloría u homóloga" debe registrar el nombre de cada una de estas, iniciando de izquierda a derecha.</t>
  </si>
  <si>
    <t>En caso de que las atribuciones de las autoridades en materia de responsabilidades administrativas hayan sido ejercidas por una misma unidad administrativa o área de la Secretaría de la Contraloría u homóloga, en el apartado "Nombre de las unidades administrativas o áreas de la Secretaría de la Contraloría u homóloga" debe registrar el nombre de esta en cada una de las autoridades en materia de responsabilidades administrativas que corresponda.</t>
  </si>
  <si>
    <t>En el Complemento 1 debe registrar los datos solicitados en relación con el perfil profesional de la persona titular de cada una de las unidades administrativas o áreas de la Secretaría de la Contraloría u homóloga que fungen como autoridades en materia de responsabilidades administrativas.</t>
  </si>
  <si>
    <t>En caso de que determinada autoridad en materia de responsabilidades administrativas recaiga en los órganos internos de control u homólogos, o en sus respectivas personas titulares, no debe registrar los datos correspondientes en el Complemento 1; toda vez que dicha información se requiere en el Complemento 2.</t>
  </si>
  <si>
    <t>Complemento 1</t>
  </si>
  <si>
    <t>NST 2</t>
  </si>
  <si>
    <t>Nombre de las unidades administrativas o áreas de la Secretaría de la Contraloría u homóloga</t>
  </si>
  <si>
    <t xml:space="preserve">BLOQUEO COD_2,9 num1 </t>
  </si>
  <si>
    <t>BLOQUEO NUM1 investigadora</t>
  </si>
  <si>
    <t>BLOQUEO NUM1 substanciadora</t>
  </si>
  <si>
    <t>BLOQUEO NUM1 resolutora</t>
  </si>
  <si>
    <t>COL.PRINCIPAL</t>
  </si>
  <si>
    <t>MINUSC</t>
  </si>
  <si>
    <t>ACENTO</t>
  </si>
  <si>
    <t>SIGNO</t>
  </si>
  <si>
    <t>V.3 Órganos internos de control u homólogos</t>
  </si>
  <si>
    <t>Instrucción general para las preguntas de la subsección:</t>
  </si>
  <si>
    <t>1.- En caso de que haya seleccionado el código "2" o "9" en la columna "¿Participó en el ejercicio de la función de control interno?" del numeral 2 de la pregunta 5.2, no puede registrar información en la presente subsección.</t>
  </si>
  <si>
    <r>
      <t xml:space="preserve">1.- </t>
    </r>
    <r>
      <rPr>
        <b/>
        <i/>
        <sz val="8"/>
        <color theme="1"/>
        <rFont val="Arial"/>
        <family val="2"/>
      </rPr>
      <t xml:space="preserve">Marco Integrado de Control Interno para el Sector Público. </t>
    </r>
    <r>
      <rPr>
        <i/>
        <sz val="8"/>
        <color theme="1"/>
        <rFont val="Arial"/>
        <family val="2"/>
      </rPr>
      <t>Se refiere al documento realizado por el Sistema Nacional de Fiscalización que provee criterios para evaluar el diseño, implementación y eficacia operativa del control interno en los entes públicos.</t>
    </r>
  </si>
  <si>
    <t>5.4.-</t>
  </si>
  <si>
    <t>Anote la cantidad de órganos internos de control u homólogos con los que contaba al cierre del año 2023 la Administración Pública de su entidad federativa, según tipo de instituciones que fueron de su competencia.</t>
  </si>
  <si>
    <t>La cantidad registrada en la columna "Total" debe ser igual o menor a la suma de las cantidades reportadas en las columnas del apartado "Tipo de instituciones", toda vez que un órgano interno de control u homólogo pudo haber sido competente para atender uno o más tipos de instituciones.</t>
  </si>
  <si>
    <t>La cantidad registrada en cada una de las columnas del apartado "Tipo de instituciones" debe ser igual o menor a la cantidad reportada en la columna "Total". En caso de que esta instrucción no le aplique, justifíquelo el recuadro que se encuentra al final de la tabla de respuesta.</t>
  </si>
  <si>
    <t>En caso de que registre algún valor numérico mayor a cero en la columna "Otro tipo", debe anotar el nombre de dicho(s) tipo(s) de instituciones en el recuadro destinado para tal efecto que se encuentra al final de la tabla de respuesta.</t>
  </si>
  <si>
    <t>Órganos internos de control u homólogos de la Administración Pública de la entidad federativa, según tipo de instituciones que fueron de su competencia</t>
  </si>
  <si>
    <t>Total</t>
  </si>
  <si>
    <t>Tipo de instituciones</t>
  </si>
  <si>
    <t>TIPO DE INSTITUCIONES</t>
  </si>
  <si>
    <t>Instituciones de la Administración Pública Centralizada</t>
  </si>
  <si>
    <t>Instituciones de la Administración Pública Paraestatal</t>
  </si>
  <si>
    <r>
      <rPr>
        <sz val="9"/>
        <rFont val="Arial"/>
        <family val="2"/>
      </rPr>
      <t>Otro tipo</t>
    </r>
    <r>
      <rPr>
        <b/>
        <sz val="9"/>
        <rFont val="Arial"/>
        <family val="2"/>
      </rPr>
      <t xml:space="preserve">
</t>
    </r>
    <r>
      <rPr>
        <i/>
        <sz val="8"/>
        <rFont val="Arial"/>
        <family val="2"/>
      </rPr>
      <t>(especifique)</t>
    </r>
  </si>
  <si>
    <t>OTRO TIPO</t>
  </si>
  <si>
    <t>TOTAL</t>
  </si>
  <si>
    <t>ADMIN. PUBLICA CENTRALIZADA</t>
  </si>
  <si>
    <t>ADMIN. PUBLICA PARESTATAL</t>
  </si>
  <si>
    <t>BLOQUEO COD_2,9 num2 preg 5.2</t>
  </si>
  <si>
    <r>
      <rPr>
        <sz val="9"/>
        <color theme="1"/>
        <rFont val="Arial"/>
        <family val="2"/>
      </rPr>
      <t xml:space="preserve">Otro tipo:
</t>
    </r>
    <r>
      <rPr>
        <i/>
        <sz val="8"/>
        <color theme="1"/>
        <rFont val="Arial"/>
        <family val="2"/>
      </rPr>
      <t>(especifique)</t>
    </r>
  </si>
  <si>
    <t>5.5.-</t>
  </si>
  <si>
    <t xml:space="preserve">Anote el nombre de cada uno de los órganos internos de control u homólogos con los que contaba al cierre del año 2023 la Administración Pública de su entidad federativa. Por cada uno de estos, señale el tipo de adscripción; utilizando para tal efecto el catálogo que se presenta en la parte inferior de la siguiente tabla. De igual forma, anote la cantidad de personal adscrito al cierre del referido año, según función desempeñada y sexo, así como el total de presupuesto ejercido durante el año de referencia. Finalmente, indique si determinado órgano interno de control u homólogo contaba con procesos alineados al Marco Integrado de Control Interno para el Sector Público. </t>
  </si>
  <si>
    <t>En la columna "Nombre de los órganos internos de control u homólogos" debe anotar el nombre de cada uno de los órganos internos de control u homólogos con los que haya contado, mientras que en la columna "ID órgano interno de control u homólogo" debe anotar su clave y/ o número de identificación.</t>
  </si>
  <si>
    <t xml:space="preserve">El nombre de los órganos internos de control u homólogos debe registrarse en mayúsculas, sin comillas ni signos de acentuación, puntuación, paréntesis y abreviaturas. </t>
  </si>
  <si>
    <t>En caso de que determinado órgano interno de control u homólogo no haya contado con alguna clave y/ o número de identificación, constrúyalo a partir de la clave AGEE de su entidad federativa, las letras "OIC" y un consecutivo. Por ejemplo: 01OIC01, donde: 01 (AGEE), OIC (letras para caracterizar el órgano interno de control u homólogo) y 01 (consecutivo).</t>
  </si>
  <si>
    <t>En caso de que haya seleccionado el código "2" o "9" en la columna "¿Participó en el ejercicio de la función de control interno?" del numeral 1 de la pregunta 5.2, no puede seleccionar el código "3" en la columna "Tipo de adscripción".</t>
  </si>
  <si>
    <t>En caso de que no haya seleccionado la columna "Autoridad investigadora", "Autoridad substanciadora" y/ o "Autoridad resolutora" para el numeral 2 de la pregunta 5.2, no puede registrar información en el respectivo apartado del grupo "Función desempeñada".</t>
  </si>
  <si>
    <t>Debe considerar la totalidad del personal que se encontraba adscrito a cada órgano interno de control u homólogo, de todos los tipos de régimen de contratación (confianza, base, eventual, honorarios, etc.).</t>
  </si>
  <si>
    <t>El presupuesto ejercido debe anotarse en pesos mexicanos (números enteros), por lo que no debe agregar la frase "miles o millones" ni desagregar decimales.</t>
  </si>
  <si>
    <t>Para cada órgano interno de control u homólogo, en caso de no poder requisitar la información sobre el presupuesto ejercido, anote "NA" (No aplica) en la celda correspondiente y explique dicha situación en el recuadro que se encuentra en la parte inferior del catálogo de respuesta.</t>
  </si>
  <si>
    <t>Para cada órgano interno de control u homólogo, la cantidad registrada en la columna "Total" debe ser igual o menor a la suma de las cantidades reportadas en las columnas "Subtotal" del grupo "Función desempeñada", así como corresponder a su desagregación por sexo; toda vez que una persona servidora pública pudo haber ejercido más de una función.</t>
  </si>
  <si>
    <t>Para cada órgano interno de control u homólogo, la cantidad registrada en cada una de las columnas "Subtotal" del grupo "Función desempeñada" debe ser igual o menor a la cantidad reportada en la columna "Total", así como corresponder a su desagregación por sexo. En caso de que esta instrucción no le aplique, justifíquelo en el recuadro que se encuentra al final del catálogo de respuesta.</t>
  </si>
  <si>
    <t>La cantidad de órganos internos de control u homólogos que registre debe ser igual a la cantidad reportada como respuesta en la columna "Total" de la pregunta anterior.</t>
  </si>
  <si>
    <t>En caso de que seleccione el código "4" en la columna "Tipo de adscripción", debe anotar el nombre de dicho(s) tipo(s) de adscripción en el recuadro destinado para tal efecto que se encuentra al final de la tabla de respuesta.</t>
  </si>
  <si>
    <t>En el Complemento 2 debe registrar los datos solicitados en relación con el perfil profesional de la persona titular de cada uno de los órganos internos de control u homólogos.</t>
  </si>
  <si>
    <t>En el Complemento 3 debe señalar las instituciones de la Administración Pública de la entidad federativa que hayan sido competencia de determinado órgano interno de control u homólogo.</t>
  </si>
  <si>
    <t>Complemento 2</t>
  </si>
  <si>
    <t>Complemento 3</t>
  </si>
  <si>
    <t>(1 de 2)</t>
  </si>
  <si>
    <t>Nombre de los órganos internos de control u homólogos</t>
  </si>
  <si>
    <t>ID órgano interno de control u homólogo</t>
  </si>
  <si>
    <r>
      <t xml:space="preserve">Tipo de adscripción
</t>
    </r>
    <r>
      <rPr>
        <i/>
        <sz val="8"/>
        <color theme="1"/>
        <rFont val="Arial"/>
        <family val="2"/>
      </rPr>
      <t>(ver catálogo)</t>
    </r>
  </si>
  <si>
    <t>Personal adscrito, según función desempeñada y sexo</t>
  </si>
  <si>
    <t>Hombres</t>
  </si>
  <si>
    <t>Mujeres</t>
  </si>
  <si>
    <t>Función desempeñada</t>
  </si>
  <si>
    <t>INST 9</t>
  </si>
  <si>
    <t>INST 10</t>
  </si>
  <si>
    <t>Investigación</t>
  </si>
  <si>
    <t>Substanciación</t>
  </si>
  <si>
    <t>Resolución o sanción</t>
  </si>
  <si>
    <t>Otra función</t>
  </si>
  <si>
    <t>INST 7</t>
  </si>
  <si>
    <t>INST 8</t>
  </si>
  <si>
    <t>COMP_TOTAL</t>
  </si>
  <si>
    <t>INVESTIGACIÓN</t>
  </si>
  <si>
    <t>SUBSTANCIACIÓN</t>
  </si>
  <si>
    <t>RESOLUCIÓN O SANCIÓN</t>
  </si>
  <si>
    <t>OTRA FUNCIÓN</t>
  </si>
  <si>
    <t>NO IDENTIFICADO</t>
  </si>
  <si>
    <t>INST 11</t>
  </si>
  <si>
    <t>INST 12</t>
  </si>
  <si>
    <t>Subtotal</t>
  </si>
  <si>
    <t>PREG 5.2 COD_3</t>
  </si>
  <si>
    <t>BLANC Investigadoras</t>
  </si>
  <si>
    <t>BLANC Substanciadora</t>
  </si>
  <si>
    <t>BLANC Resolutora</t>
  </si>
  <si>
    <t>NUMERO Presupuesto ejercido</t>
  </si>
  <si>
    <t>NA</t>
  </si>
  <si>
    <t>HOMBRES</t>
  </si>
  <si>
    <t>MUJERES</t>
  </si>
  <si>
    <t>SUBTOTAL</t>
  </si>
  <si>
    <t>TOTAL Organos Internos</t>
  </si>
  <si>
    <t>COD_4</t>
  </si>
  <si>
    <t>Presupuesto ejercido</t>
  </si>
  <si>
    <r>
      <t xml:space="preserve">¿Contaba con procesos alineados al Marco Integrado de Control Interno para el Sector Público? 
</t>
    </r>
    <r>
      <rPr>
        <i/>
        <sz val="8"/>
        <color theme="1"/>
        <rFont val="Arial"/>
        <family val="2"/>
      </rPr>
      <t>(1. Sí / 2. En proceso de integración / 3. No / 9. No identificado)</t>
    </r>
  </si>
  <si>
    <t>MENSAJE INST 9</t>
  </si>
  <si>
    <t>MENSAJE INST 10</t>
  </si>
  <si>
    <t>MENSAJE SUMATORIAS</t>
  </si>
  <si>
    <t>MENSAJE ALERTA TOTAL</t>
  </si>
  <si>
    <t>MENSAJE ALERTA SUBTOTAL</t>
  </si>
  <si>
    <t>TOTAL1</t>
  </si>
  <si>
    <t>NS1</t>
  </si>
  <si>
    <t>SUMA1</t>
  </si>
  <si>
    <t>COMP1</t>
  </si>
  <si>
    <t>TOTAL2</t>
  </si>
  <si>
    <t>NS2</t>
  </si>
  <si>
    <t>SUMA2</t>
  </si>
  <si>
    <t>COMP2</t>
  </si>
  <si>
    <t>TOTAL3</t>
  </si>
  <si>
    <t>NS3</t>
  </si>
  <si>
    <t>SUMA3</t>
  </si>
  <si>
    <t>COMP3</t>
  </si>
  <si>
    <t>TOTAL4</t>
  </si>
  <si>
    <t>NS4</t>
  </si>
  <si>
    <t>SUMA4</t>
  </si>
  <si>
    <t>COMP4</t>
  </si>
  <si>
    <t>TOTAL5</t>
  </si>
  <si>
    <t>NS5</t>
  </si>
  <si>
    <t>SUMA5</t>
  </si>
  <si>
    <t>COMP5</t>
  </si>
  <si>
    <t>TOTAL6</t>
  </si>
  <si>
    <t>NS6</t>
  </si>
  <si>
    <t>SUMA6</t>
  </si>
  <si>
    <t>COMP6</t>
  </si>
  <si>
    <t>Sum Comp</t>
  </si>
  <si>
    <t>SUM_COMP</t>
  </si>
  <si>
    <t>Catálogo de tipo de adscripción de los órganos internos de control u homólogos</t>
  </si>
  <si>
    <t>Constituye una institución de la Administración Pública de la entidad federativa</t>
  </si>
  <si>
    <r>
      <t xml:space="preserve">Adscrito a alguna de las instituciones de la Administración Pública de la entidad federativa </t>
    </r>
    <r>
      <rPr>
        <i/>
        <sz val="8"/>
        <color theme="1"/>
        <rFont val="Arial"/>
        <family val="2"/>
      </rPr>
      <t>(sin incluir, de ser el caso, a la Secretaría de la Contraloría u homóloga)</t>
    </r>
  </si>
  <si>
    <t>Adscrito a la Secretaría de la Contraloría u homóloga de la entidad federativa</t>
  </si>
  <si>
    <r>
      <t xml:space="preserve">Otro tipo </t>
    </r>
    <r>
      <rPr>
        <i/>
        <sz val="8"/>
        <color theme="1"/>
        <rFont val="Arial"/>
        <family val="2"/>
      </rPr>
      <t>(especifique)</t>
    </r>
  </si>
  <si>
    <t>V.4 Mecanismos y/ o herramientas de control interno</t>
  </si>
  <si>
    <t>Instrucciones generales para las preguntas de la subsección:</t>
  </si>
  <si>
    <t>1.- Para cada autoridad o institución, en caso de que haya seleccionado el código "2" o "9" en la columna "¿Participó en el ejercicio de la función de control interno?" del respectivo numeral de la pregunta 5.2, no puede registrar información en las preguntas 5.6, 5.7, 5.8, 5.9 y 5.10.</t>
  </si>
  <si>
    <t>2.- Únicamente debe considerar la información relacionada con la existencia e implementación de los mecanismos y/ o herramientas de control interno que sean aplicables y correspondan a la Administración Pública de la entidad federativa.</t>
  </si>
  <si>
    <t xml:space="preserve">3.- Para cada autoridad o institución, en caso de que no seleccione la columna "Mecanismos y/ o herramientas para la recepción de denuncias en contra de las personas servidoras públicas" de la pregunta 5.6, no puede registrar información en las preguntas 5.8, 5.9 y 5.10. </t>
  </si>
  <si>
    <t>5.6.-</t>
  </si>
  <si>
    <t>Indique las autoridades o instituciones participantes en el ejercicio de la función de control interno que durante el año 2023 tuvieron bajo su responsabilidad algún mecanismo y/ o herramienta de control interno. Por cada una de estas, señale los mecanismos y/ o herramientas de control interno que tuvo bajo su responsabilidad.</t>
  </si>
  <si>
    <t>En caso de que determinada autoridad o institución no haya tenido bajo su responsabilidad algún mecanismo y/ o herramienta de control interno, o no cuente con información para determinarlo, indíquelo en la columna correspondiente conforme al catálogo respectivo y deje el resto de la fila en blanco.</t>
  </si>
  <si>
    <t>Para cada autoridad o institución, seleccione con una "X" el o los mecanismos y/ o herramientas de control interno que correspondan.</t>
  </si>
  <si>
    <t>En caso de que seleccione la columna "Otro mecanismo y/ o herramienta", debe anotar el nombre de dicho(s) mecanismo(s) y/ o herramienta(s) en el recuadro destinado para tal efecto que se encuentra al final de la tabla de respuesta.</t>
  </si>
  <si>
    <t>En caso de que seleccione para todas las autoridades o instituciones el código "2" o "9" en la columna "¿Tuvo bajo su responsabilidad algún mecanismo y/ o herramienta de control interno?", explique dicha situación en el recuadro que se encuentra en la parte inferior de la tabla de respuesta.</t>
  </si>
  <si>
    <r>
      <t xml:space="preserve">¿Tuvo bajo su responsabilidad algún mecanismo y/ o herramienta de control interno?
</t>
    </r>
    <r>
      <rPr>
        <i/>
        <sz val="8"/>
        <color theme="1"/>
        <rFont val="Arial"/>
        <family val="2"/>
      </rPr>
      <t>(1. Sí / 2. No / 9. No identificado)</t>
    </r>
  </si>
  <si>
    <t>Mecanismos y/ o herramientas de control interno</t>
  </si>
  <si>
    <t>INST GRL 1</t>
  </si>
  <si>
    <t>Mecanismos y/ o herramientas para la recepción de denuncias en contra de las personas servidoras públicas</t>
  </si>
  <si>
    <t>Mecanismos y/ o herramientas de supervisión para el cumplimiento de las sanciones impuestas</t>
  </si>
  <si>
    <t>Registro de declaraciones de situación patrimonial de las personas servidoras públicas</t>
  </si>
  <si>
    <t>Registro de declaraciones de intereses de las personas servidoras públicas</t>
  </si>
  <si>
    <t>Registro de constancia de presentación de declaración fiscal de las personas servidoras públicas</t>
  </si>
  <si>
    <t>Análisis y propuesta de mejoras para los procesos de trabajo y servicio de las unidades administrativas o áreas</t>
  </si>
  <si>
    <r>
      <t xml:space="preserve">Otro mecanismo y/ o herramienta
</t>
    </r>
    <r>
      <rPr>
        <i/>
        <sz val="8"/>
        <color theme="1"/>
        <rFont val="Arial"/>
        <family val="2"/>
      </rPr>
      <t>(especifique)</t>
    </r>
  </si>
  <si>
    <t>BLOQUEO COD 2_9</t>
  </si>
  <si>
    <t>BLOQUEO COD 2_9 preg 5.2</t>
  </si>
  <si>
    <t>OTRO MECANISMO</t>
  </si>
  <si>
    <r>
      <t xml:space="preserve">Secretaría de la Contraloría u homóloga de la entidad federativa </t>
    </r>
    <r>
      <rPr>
        <i/>
        <sz val="8"/>
        <rFont val="Arial"/>
        <family val="2"/>
      </rPr>
      <t>(sin incluir al(los) órgano(s) interno(s) de control u homólogo(s))</t>
    </r>
  </si>
  <si>
    <t>Otra autoridad o institución</t>
  </si>
  <si>
    <r>
      <rPr>
        <sz val="9"/>
        <color theme="1"/>
        <rFont val="Arial"/>
        <family val="2"/>
      </rPr>
      <t xml:space="preserve">Otro mecanismo y/ o herramienta:
</t>
    </r>
    <r>
      <rPr>
        <i/>
        <sz val="8"/>
        <color theme="1"/>
        <rFont val="Arial"/>
        <family val="2"/>
      </rPr>
      <t>(especifique)</t>
    </r>
  </si>
  <si>
    <t>5.7.-</t>
  </si>
  <si>
    <t>Indique las autoridades o instituciones participantes en el ejercicio de la función de control interno que durante el año 2023 tuvieron bajo su responsabilidad algún mecanismo y/ o procedimiento para la protección de personas servidoras públicas y de personas ciudadanas que denuncien actos de corrupción. Por cada una de estas, señale los mecanismos y/ o procedimientos que tuvo bajo su responsabilidad.</t>
  </si>
  <si>
    <t>En caso de que determinada autoridad o institución no haya tenido bajo su responsabilidad algún mecanismo y/ o procedimiento para la protección de personas servidoras públicas y de personas ciudadanas que denuncien actos de corrupción, o no cuente con información para determinarlo, indíquelo en la columna correspondiente conforme al catálogo respectivo y deje el resto de la fila en blanco.</t>
  </si>
  <si>
    <t>Para cada autoridad o institución, seleccione con una "X" el o los mecanismos y/ o procedimientos de protección que correspondan.</t>
  </si>
  <si>
    <t>En caso de que seleccione la columna "Otro mecanismo y/ o procedimiento", debe anotar el nombre de dicho(s) mecanismo(s) y/ o procedimiento(s) en el recuadro destinado para tal efecto que se encuentra al final de la tabla de respuesta.</t>
  </si>
  <si>
    <t>En caso de que seleccione para todas las autoridades o instituciones el código "2" o "9" en la columna "¿Tuvo bajo su responsabilidad algún mecanismo y/ o procedimiento para la protección de personas servidoras públicas y de personas ciudadanas que denuncien actos de corrupción?", explique dicha situación en el recuadro que se encuentra en la parte inferior de la tabla de respuesta.</t>
  </si>
  <si>
    <r>
      <t xml:space="preserve">¿Tuvo bajo su responsabilidad algún mecanismo y/ o procedimiento para la protección de personas servidoras públicas y de personas ciudadanas que denuncien actos de corrupción?
</t>
    </r>
    <r>
      <rPr>
        <i/>
        <sz val="8"/>
        <color theme="1"/>
        <rFont val="Arial"/>
        <family val="2"/>
      </rPr>
      <t>(1. Sí / 2. No / 9. No identificado)</t>
    </r>
  </si>
  <si>
    <t>Mecanismos y/ o procedimientos para la protección de personas servidoras públicas y de personas ciudadanas que denuncien actos de corrupción</t>
  </si>
  <si>
    <t>Protección de la identidad de las personas denunciantes</t>
  </si>
  <si>
    <t>Protección de la integridad física de las personas denunciantes</t>
  </si>
  <si>
    <t>Protección de la integridad física de la familia de las personas denunciantes</t>
  </si>
  <si>
    <r>
      <t xml:space="preserve">Protección de la situación laboral de las personas denunciantes
</t>
    </r>
    <r>
      <rPr>
        <i/>
        <sz val="8"/>
        <color theme="1"/>
        <rFont val="Arial"/>
        <family val="2"/>
      </rPr>
      <t>(especialmente en caso de que sean personas servidoras públicas)</t>
    </r>
  </si>
  <si>
    <t>Protección de personas testigos</t>
  </si>
  <si>
    <r>
      <t xml:space="preserve">Otro mecanismo y/ o procedimiento
</t>
    </r>
    <r>
      <rPr>
        <i/>
        <sz val="8"/>
        <color theme="1"/>
        <rFont val="Arial"/>
        <family val="2"/>
      </rPr>
      <t>(especifique)</t>
    </r>
  </si>
  <si>
    <r>
      <rPr>
        <sz val="9"/>
        <color theme="1"/>
        <rFont val="Arial"/>
        <family val="2"/>
      </rPr>
      <t xml:space="preserve">Otro mecanismo y/ o procedimiento:
</t>
    </r>
    <r>
      <rPr>
        <i/>
        <sz val="8"/>
        <color theme="1"/>
        <rFont val="Arial"/>
        <family val="2"/>
      </rPr>
      <t>(especifique)</t>
    </r>
  </si>
  <si>
    <t>5.8.-</t>
  </si>
  <si>
    <t>Anote, por cada una de las autoridades o instituciones participantes en el ejercicio de la función de control interno, la cantidad de denuncias recibidas durante el año 2023 derivadas del incumplimiento de las obligaciones del personal adscrito a la Administración Pública de su entidad federativa, según medio de recepción.</t>
  </si>
  <si>
    <t>Únicamente debe considerar las denuncias recibidas en relación con actos u omisiones de las personas servidoras públicas que pudieran constituir o vincularse con faltas administrativas, por lo que no debe considerar la información relacionada con las investigaciones iniciadas por la autoridad investigadora de su institución, ni las denuncias formuladas ante el Ministerio Público derivado de hechos que las leyes señalen como delitos; toda vez que dicha información se requiere en las preguntas 5.15 y 5.30, respectivamente.</t>
  </si>
  <si>
    <t>En caso de que registre algún valor numérico mayor a cero en la columna "Otro medio", debe anotar el nombre de dicho(s) medio(s) de recepción en el recuadro destinado para tal efecto que se encuentra al final de la tabla de respuesta.</t>
  </si>
  <si>
    <t>Denuncias recibidas, según medio de recepción</t>
  </si>
  <si>
    <t>INST GRL 3</t>
  </si>
  <si>
    <r>
      <t xml:space="preserve">Personalmente
</t>
    </r>
    <r>
      <rPr>
        <i/>
        <sz val="8"/>
        <color theme="1"/>
        <rFont val="Arial"/>
        <family val="2"/>
      </rPr>
      <t>(presentadas en las instalaciones de la autoridad o institución, incluyendo los buzones de queja físicos)</t>
    </r>
  </si>
  <si>
    <r>
      <t xml:space="preserve">Personalmente
</t>
    </r>
    <r>
      <rPr>
        <i/>
        <sz val="8"/>
        <color theme="1"/>
        <rFont val="Arial"/>
        <family val="2"/>
      </rPr>
      <t>(presentadas ante alguna oficina designada para ello)</t>
    </r>
  </si>
  <si>
    <r>
      <t xml:space="preserve">Servicio postal
</t>
    </r>
    <r>
      <rPr>
        <i/>
        <sz val="8"/>
        <color theme="1"/>
        <rFont val="Arial"/>
        <family val="2"/>
      </rPr>
      <t>(paquetería y mensajería)</t>
    </r>
  </si>
  <si>
    <r>
      <t xml:space="preserve">Número telefónico
</t>
    </r>
    <r>
      <rPr>
        <i/>
        <sz val="8"/>
        <color theme="1"/>
        <rFont val="Arial"/>
        <family val="2"/>
      </rPr>
      <t>(llamadas telefónicas, mensajes SMS, etc.)</t>
    </r>
  </si>
  <si>
    <r>
      <t xml:space="preserve">Sitio web
</t>
    </r>
    <r>
      <rPr>
        <i/>
        <sz val="8"/>
        <color theme="1"/>
        <rFont val="Arial"/>
        <family val="2"/>
      </rPr>
      <t>(página electrónica vía internet)</t>
    </r>
  </si>
  <si>
    <r>
      <t xml:space="preserve">Correo electrónico
</t>
    </r>
    <r>
      <rPr>
        <i/>
        <sz val="8"/>
        <color theme="1"/>
        <rFont val="Arial"/>
        <family val="2"/>
      </rPr>
      <t>(institucional)</t>
    </r>
  </si>
  <si>
    <r>
      <t xml:space="preserve">Aplicación móvil
</t>
    </r>
    <r>
      <rPr>
        <i/>
        <sz val="8"/>
        <color theme="1"/>
        <rFont val="Arial"/>
        <family val="2"/>
      </rPr>
      <t>(app)</t>
    </r>
  </si>
  <si>
    <r>
      <t xml:space="preserve">Redes sociales
</t>
    </r>
    <r>
      <rPr>
        <i/>
        <sz val="8"/>
        <color theme="1"/>
        <rFont val="Arial"/>
        <family val="2"/>
      </rPr>
      <t>(WhatsApp, Facebook, Twitter, Telegram, etc.)</t>
    </r>
  </si>
  <si>
    <r>
      <t xml:space="preserve">Otro medio
</t>
    </r>
    <r>
      <rPr>
        <i/>
        <sz val="8"/>
        <color theme="1"/>
        <rFont val="Arial"/>
        <family val="2"/>
      </rPr>
      <t>(especifique)</t>
    </r>
  </si>
  <si>
    <t>SUMA</t>
  </si>
  <si>
    <t>COMP</t>
  </si>
  <si>
    <t>OTRO MEDIO</t>
  </si>
  <si>
    <t>BLOQUEO Autoridad o Instituciones</t>
  </si>
  <si>
    <t>S</t>
  </si>
  <si>
    <r>
      <rPr>
        <sz val="9"/>
        <color theme="1"/>
        <rFont val="Arial"/>
        <family val="2"/>
      </rPr>
      <t xml:space="preserve">Otro medio:
</t>
    </r>
    <r>
      <rPr>
        <i/>
        <sz val="8"/>
        <color theme="1"/>
        <rFont val="Arial"/>
        <family val="2"/>
      </rPr>
      <t>(especifique)</t>
    </r>
  </si>
  <si>
    <t>5.9.-</t>
  </si>
  <si>
    <t>De acuerdo con el total de denuncias recibidas que reportó como respuesta en la pregunta anterior, anote, por cada una de las autoridades o instituciones participantes en el ejercicio de la función de control interno, la cantidad de las mismas especificando su estatus.</t>
  </si>
  <si>
    <t>Para cada autoridad o institución, en caso de que la cantidad reportada como respuesta en la columna "Total" de la pregunta anterior no sea un dato numérico mayor a cero, no puede registrar información en el presente reactivo.</t>
  </si>
  <si>
    <t>Para cada autoridad o institución, la cantidad registrada en la columna "Total" debe ser igual a la cantidad reportada como respuesta en la columna "Total" de la pregunta anterior.</t>
  </si>
  <si>
    <t>En caso de que registre algún valor numérico mayor a cero en la columna "Otro estatus", debe anotar el nombre de dicho(s) estatus en el recuadro destinado para tal efecto que se encuentra al final de la tabla de respuesta.</t>
  </si>
  <si>
    <t>En el Complemento 4 debe anotar la cantidad de denuncias recibidas en contra del personal, según institución de adscripción.</t>
  </si>
  <si>
    <t>Complemento 4</t>
  </si>
  <si>
    <t>Denuncias recibidas, según estatus</t>
  </si>
  <si>
    <t>Procedentes</t>
  </si>
  <si>
    <t>Incompetentes</t>
  </si>
  <si>
    <t xml:space="preserve">Improcedentes </t>
  </si>
  <si>
    <r>
      <t xml:space="preserve">Pendientes
</t>
    </r>
    <r>
      <rPr>
        <i/>
        <sz val="8"/>
        <rFont val="Arial"/>
        <family val="2"/>
      </rPr>
      <t>(de atención)</t>
    </r>
  </si>
  <si>
    <r>
      <t xml:space="preserve">Otro estatus </t>
    </r>
    <r>
      <rPr>
        <i/>
        <sz val="8"/>
        <rFont val="Arial"/>
        <family val="2"/>
      </rPr>
      <t>(especifique)</t>
    </r>
  </si>
  <si>
    <t>OTRO ESTATUS</t>
  </si>
  <si>
    <t>BLOQUEO PREG 5.8</t>
  </si>
  <si>
    <t>COMP TOTAL preg 5.8</t>
  </si>
  <si>
    <r>
      <t xml:space="preserve">Otro estatus:
</t>
    </r>
    <r>
      <rPr>
        <i/>
        <sz val="8"/>
        <color theme="1"/>
        <rFont val="Arial"/>
        <family val="2"/>
      </rPr>
      <t>(especifique)</t>
    </r>
  </si>
  <si>
    <t>5.10.-</t>
  </si>
  <si>
    <t>De acuerdo con el total de denuncias recibidas que reportó como respuesta en la pregunta 5.8, anote, por cada una de las autoridades o instituciones participantes en el ejercicio de la función de control interno, la cantidad de las mismas especificando el tipo de denunciante.</t>
  </si>
  <si>
    <t>Para cada autoridad o institución, en caso de que la cantidad reportada como respuesta en la columna "Total" de la pregunta 5.8 no sea un dato numérico mayor a cero, no puede registrar información en el presente reactivo.</t>
  </si>
  <si>
    <t>Para cada autoridad o institución, la cantidad registrada en la columna "Total" debe ser igual o mayor a la cantidad reportada como respuesta en la columna "Total" de la pregunta 5.8, toda vez que una denuncia pudo haber sido impuesta por más de un tipo de denunciante.</t>
  </si>
  <si>
    <t>Para cada autoridad o institución, la cantidad registrada en cada tipo de denunciante debe ser igual o menor a la cantidad reportada como respuesta en la columna "Total" de la pregunta 5.8. En caso de que esta instrucción no le aplique, justifíquelo en el recuadro que se encuentra al final de la tabla de respuesta.</t>
  </si>
  <si>
    <t>En caso de que registre algún valor numérico mayor a cero en la columna "Otro tipo", debe anotar el nombre de dicho(s) tipo(s) de denunciante(s) en el recuadro destinado para tal efecto que se encuentra al final de la tabla de respuesta.</t>
  </si>
  <si>
    <t>Denuncias recibidas, según tipo de denunciante</t>
  </si>
  <si>
    <t>COMP_DENUNCIAS_RECIBIDAS</t>
  </si>
  <si>
    <r>
      <t xml:space="preserve">Personas físicas 
</t>
    </r>
    <r>
      <rPr>
        <i/>
        <sz val="8"/>
        <rFont val="Arial"/>
        <family val="2"/>
      </rPr>
      <t>(sin incluir personas servidoras públicas ni personas ex servidoras públicas)</t>
    </r>
  </si>
  <si>
    <r>
      <t xml:space="preserve">Personas morales
</t>
    </r>
    <r>
      <rPr>
        <i/>
        <sz val="8"/>
        <rFont val="Arial"/>
        <family val="2"/>
      </rPr>
      <t>(sin incluir autoridades competentes)</t>
    </r>
  </si>
  <si>
    <t>Personas servidoras públicas</t>
  </si>
  <si>
    <t>Personas ex servidoras públicas</t>
  </si>
  <si>
    <t>Autoridades competentes</t>
  </si>
  <si>
    <t>Anónimo</t>
  </si>
  <si>
    <r>
      <t xml:space="preserve">Otro tipo
</t>
    </r>
    <r>
      <rPr>
        <i/>
        <sz val="8"/>
        <rFont val="Arial"/>
        <family val="2"/>
      </rPr>
      <t>(especifique)</t>
    </r>
  </si>
  <si>
    <t>COMP _TOTAL PREG 5.8</t>
  </si>
  <si>
    <t xml:space="preserve">PERSONAS FISICAS </t>
  </si>
  <si>
    <t>PERSONAS MORALES</t>
  </si>
  <si>
    <t>PERSONAS SERVIDORAS PUBLICAS</t>
  </si>
  <si>
    <t>PERSONAS EX SERVIDORAS</t>
  </si>
  <si>
    <t>AUTORIDADES COMPETENTES</t>
  </si>
  <si>
    <t>ANONIMO</t>
  </si>
  <si>
    <r>
      <t xml:space="preserve">Otro tipo:
</t>
    </r>
    <r>
      <rPr>
        <i/>
        <sz val="8"/>
        <color theme="1"/>
        <rFont val="Arial"/>
        <family val="2"/>
      </rPr>
      <t>(especifique)</t>
    </r>
  </si>
  <si>
    <t>V.5 Auditorías aplicadas</t>
  </si>
  <si>
    <t>5.11.-</t>
  </si>
  <si>
    <t>Indique si durante el año 2023 le fue aplicada alguna auditoría a la Administración Pública de su entidad federativa. En caso afirmativo, anote el total de auditorías que le fueron aplicadas durante el referido año, así como de autorías que le fueron aplicadas y concluidas durante el mismo.</t>
  </si>
  <si>
    <t>En caso de que no le haya sido aplicada alguna auditoría, o no cuente con información para determinarlo, indíquelo en la columna correspondiente conforme al catálogo respectivo y deje el resto de la fila en blanco.</t>
  </si>
  <si>
    <t>En caso de que alguna auditoría haya sido de distintos tipos, haya sido aplicada por más de una autoridad de control, vigilancia y/ o fiscalización, o haya sido aplicada a más de una institución de la Administración Pública de la entidad federativa, debe ser considerada una sola vez en el registro de esta pregunta.</t>
  </si>
  <si>
    <t>En la columna "Auditorías aplicadas" debe considerar las auditorías aplicadas del 01 de enero al 31 de diciembre de 2023 a la Administración Pública de la entidad federativa, independientemente de que hayan concluido durante el referido año.</t>
  </si>
  <si>
    <t>En la columna "Auditorías aplicadas y concluidas" debe considerar las auditorías aplicadas del 01 de enero al 31 de diciembre de 2023 a la Administración Pública de la entidad federativa, y que además hayan concluido durante el referido año.</t>
  </si>
  <si>
    <t>La cantidad registrada en la columna "Auditorías aplicadas y concluidas" debe ser igual o menor a la cantidad reportada en la columna "Auditorías aplicadas".</t>
  </si>
  <si>
    <r>
      <t xml:space="preserve">¿Le fue aplicada alguna auditoría a la Administración Pública de su entidad federativa?
</t>
    </r>
    <r>
      <rPr>
        <i/>
        <sz val="8"/>
        <rFont val="Arial"/>
        <family val="2"/>
      </rPr>
      <t>(1. Sí / 2. No / 9. No identificado)</t>
    </r>
  </si>
  <si>
    <t>Auditorías aplicadas</t>
  </si>
  <si>
    <t>Auditorías aplicadas y concluidas</t>
  </si>
  <si>
    <t xml:space="preserve">BLOQUEO COD 2_9 </t>
  </si>
  <si>
    <t>COMP_AUDITORIAS</t>
  </si>
  <si>
    <t>5.12.-</t>
  </si>
  <si>
    <t>Indique las autoridades de control, vigilancia y/ o fiscalización que durante el año 2023 aplicaron alguna auditoría a la Administración Pública de su entidad federativa. Por cada una de estas, anote la cantidad de auditorías aplicadas durante el referido año, así como la cantidad de auditorías aplicadas y concluidas durante el mismo, según tipo.</t>
  </si>
  <si>
    <t>En caso de que haya seleccionado el código "2" o "9" en la columna "¿Le fue aplicada alguna auditoría a la Administración Pública de su entidad federativa?" de la pregunta anterior, no puede registrar información en el presente reactivo.</t>
  </si>
  <si>
    <t>En caso de que haya seleccionado el código "2" o "9" en la columna "¿Participó en el ejercicio de la función de control interno?" del numeral 1 de la pregunta 5.2, no puede registrar información para la autoridad de control, vigilancia y/ o fiscalización listada en el numeral 1.</t>
  </si>
  <si>
    <t>En caso de que haya seleccionado el código "2" o "9" en la columna "¿Participó en el ejercicio de la función de control interno?" del numeral 2 de la pregunta 5.2, no puede registrar información para la autoridad de control, vigilancia y/ o fiscalización listada en el numeral 2.</t>
  </si>
  <si>
    <t>En caso de que determinada autoridad de control, vigilancia y/ o fiscalización no haya aplicado alguna auditoría a la Administración Pública de la entidad federativa, o no cuente con información para determinarlo, indíquelo en la columna correspondiente conforme al catálogo respectivo y deje el resto de la fila en blanco.</t>
  </si>
  <si>
    <t>En caso de que una auditoría haya sido aplicada por más de una autoridad de control, vigilancia y/ o fiscalización, debe considerar dicha auditoría en cada una de las autoridades de control, vigilancia y/ o fiscalización que correspondan.</t>
  </si>
  <si>
    <t xml:space="preserve">Para cada autoridad de control, vigilancia y/ o fiscalización, la cantidad registrada en la columna "Total" del apartado "Auditorías aplicadas, según tipo" debe ser igual o menor a la cantidad reportada como respuesta en la columna "Auditorías aplicadas" de la pregunta anterior. </t>
  </si>
  <si>
    <t>Para cada autoridad de control, vigilancia y/ o fiscalización, la cantidad registrada en la columna "Total" del apartado "Auditorías aplicadas, según tipo" debe ser igual o menor a la suma de las cantidades reportadas en las columnas del apartado "Tipo de auditoría"; toda vez que una auditoría pudo haber correspondido a más de un tipo.</t>
  </si>
  <si>
    <t>Para cada autoridad de control, vigilancia y/ o fiscalización, la cantidad registrada en cada una de las columnas del apartado "Tipo de auditoría" debe ser igual o menor a la cantidad reportada en la columna "Total" del apartado "Auditorías aplicadas, según tipo". En caso de que esta instrucción no le aplique, justifíquelo en el recuadro que se encuentra al final de la tabla de respuesta.</t>
  </si>
  <si>
    <t xml:space="preserve">Para cada autoridad de control, vigilancia y/ o fiscalización, la cantidad registrada en la columna "Total" del apartado "Auditorías aplicadas y concluidas, según tipo" debe ser igual o menor a la cantidad reportada como respuesta en la columna "Auditorías aplicadas y concluidas" de la pregunta anterior. </t>
  </si>
  <si>
    <t>Para cada autoridad de control, vigilancia y/ o fiscalización, la cantidad registrada en la columna "Total" del apartado "Auditorías aplicadas y concluidas, según tipo" debe ser igual o menor a la suma de las cantidades reportadas en las columnas del apartado "Tipo de auditoría"; toda vez que una auditoría pudo haber correspondido a más de un tipo.</t>
  </si>
  <si>
    <t>Para cada autoridad de control, vigilancia y/ o fiscalización, la cantidad registrada en cada una de las columnas del apartado "Tipo de auditoría" debe ser igual o menor a la cantidad reportada en la columna "Total" del apartado "Auditorías aplicadas y concluidas, según tipo". En caso de que esta instrucción no le aplique, justifíquelo en el recuadro que se encuentra al final de la tabla de respuesta.</t>
  </si>
  <si>
    <t>Para cada autoridad de control, vigilancia y/ o fiscalización, la cantidad registrada en la columna "Total" del apartado "Auditorías aplicadas y concluidas, según tipo" debe ser igual o menor a la cantidad reportada en la columna "Total" del apartado "Auditorías aplicadas, según tipo", así como corresponder a su desagregación por tipo.</t>
  </si>
  <si>
    <t>En caso de que seleccione para el numeral 7 el código "1" en la columna "¿Aplicó alguna auditoría a la Administración Pública de la entidad federativa?", debe anotar el nombre de dicha(s) autoridad(es) en el recuadro destinado para tal efecto que se encuentra al final de la tabla de respuesta.</t>
  </si>
  <si>
    <t>En caso de que registre algún valor numérico mayor a cero en la columna "Otro tipo" del apartado "Auditorías aplicadas, según tipo", debe anotar el nombre de dicho(s) tipo(s) de auditoría en el recuadro destinado para tal efecto que se encuentra al final de la tabla de respuesta.</t>
  </si>
  <si>
    <t>En el Complemento 5 debe anotar la cantidad de auditorías aplicadas por las autoridades de control, vigilancia y/ o fiscalización, según institución.</t>
  </si>
  <si>
    <t>Complemento 5</t>
  </si>
  <si>
    <t>Autoridades de control, vigilancia y/ o fiscalización</t>
  </si>
  <si>
    <r>
      <t xml:space="preserve">¿Aplicó alguna auditoría a la Administración Pública de la entidad federativa?
</t>
    </r>
    <r>
      <rPr>
        <i/>
        <sz val="8"/>
        <color theme="1"/>
        <rFont val="Arial"/>
        <family val="2"/>
      </rPr>
      <t>(1. Sí / 2. No / 9. No identificado)</t>
    </r>
  </si>
  <si>
    <t>Auditorías aplicadas, según tipo</t>
  </si>
  <si>
    <t>Tipo de auditoría</t>
  </si>
  <si>
    <t>COMP_AUDITORIAS APLICADAS VS TOTAL</t>
  </si>
  <si>
    <t>Cumplimiento financiero</t>
  </si>
  <si>
    <t>Inversiones físicas y obra pública</t>
  </si>
  <si>
    <t>Tecnologías de la información y comunicaciones</t>
  </si>
  <si>
    <t>Forense</t>
  </si>
  <si>
    <t>Desempeño</t>
  </si>
  <si>
    <t>Especiales</t>
  </si>
  <si>
    <t>Gasto federalizado</t>
  </si>
  <si>
    <t>Legal</t>
  </si>
  <si>
    <t>Integral</t>
  </si>
  <si>
    <t>BLOQUEO COD 2_9 PREG 5.11</t>
  </si>
  <si>
    <t>BLOQUEO NUM 1 PREG 5.2</t>
  </si>
  <si>
    <t>BLOQUEO NUM 2 PREG 5.2</t>
  </si>
  <si>
    <t>COMP_TOTAL AUDITORIAS APLICADAS PREG 5.11</t>
  </si>
  <si>
    <t>COMP _TOTAL AUDITORIAS APLICADAS</t>
  </si>
  <si>
    <t>Cumplimiento Financiero</t>
  </si>
  <si>
    <t>Inversiones Fisicas y Obra Publica</t>
  </si>
  <si>
    <t>Tecnologias de la Informacion y Comunicación</t>
  </si>
  <si>
    <t>Gasto Federalizado</t>
  </si>
  <si>
    <t>Otro Tipo</t>
  </si>
  <si>
    <t>Entidad de fiscalización superior u homóloga de la entidad federativa</t>
  </si>
  <si>
    <t>Secretaría de la Función Pública</t>
  </si>
  <si>
    <t>Auditoría Superior de la Federación</t>
  </si>
  <si>
    <t>Despacho privado</t>
  </si>
  <si>
    <r>
      <t xml:space="preserve">Otra autoridad </t>
    </r>
    <r>
      <rPr>
        <i/>
        <sz val="8"/>
        <color theme="1"/>
        <rFont val="Arial"/>
        <family val="2"/>
      </rPr>
      <t>(especifique)</t>
    </r>
  </si>
  <si>
    <t>(2 de 2)</t>
  </si>
  <si>
    <t>Auditorías aplicadas y concluidas, según tipo</t>
  </si>
  <si>
    <t xml:space="preserve">INST 10 </t>
  </si>
  <si>
    <t>COMP_AUDITORIAS APLICADAS Y CONCLUIDAS VS TOTAL</t>
  </si>
  <si>
    <t>COMP AUDITORIAS</t>
  </si>
  <si>
    <t>INST 13</t>
  </si>
  <si>
    <t>INST 14</t>
  </si>
  <si>
    <t>Otro tipo</t>
  </si>
  <si>
    <t>COMP_TOTAL AUDITORIAS APLICADAS Y CONCLUIDAS PREG 5.11</t>
  </si>
  <si>
    <t>NUM 7</t>
  </si>
  <si>
    <r>
      <t xml:space="preserve">Otra autoridad:
</t>
    </r>
    <r>
      <rPr>
        <i/>
        <sz val="8"/>
        <color theme="1"/>
        <rFont val="Arial"/>
        <family val="2"/>
      </rPr>
      <t>(especifique)</t>
    </r>
  </si>
  <si>
    <t>5.13.-</t>
  </si>
  <si>
    <t>De acuerdo con el total de auditorías aplicadas y de auditorías aplicadas y concluidas de reportó como respuesta en la pregunta 5.11, anote la cantidad de las mismas que se relacionaron con alguna contratación pública.</t>
  </si>
  <si>
    <t>En caso de que haya seleccionado el código "2" o "9" en la columna "¿Le fue aplicada alguna auditoría a la Administración Pública de su entidad federativa?" de la pregunta 5.11, no puede registrar información en el presente reactivo.</t>
  </si>
  <si>
    <t>Por contratación pública debe considerar aquellas compras de bienes, servicios y obra pública realizadas por la Administración Pública de la entidad federativa.</t>
  </si>
  <si>
    <t>La cantidad registrada en la columna "Auditorías aplicadas relacionadas con alguna contratación pública" debe ser igual o menor a la cantidad reportada como respuesta en la columna "Auditorías aplicadas" de la pregunta 5.11.</t>
  </si>
  <si>
    <t>La cantidad registrada en la columna "Auditorías aplicadas y concluidas relacionadas con alguna contratación pública" debe ser igual o menor a la cantidad reportada como respuesta en la columna "Auditorías aplicadas y concluidas" de la pregunta 5.11.</t>
  </si>
  <si>
    <t>La cantidad registrada en la columna "Auditorías aplicadas y concluidas relacionadas con alguna contratación pública" debe ser igual o menor a la cantidad reportada en la columna "Auditorías aplicadas relacionadas con alguna contratación pública".</t>
  </si>
  <si>
    <t>Auditorías aplicadas relacionadas con alguna contratación pública</t>
  </si>
  <si>
    <t>Auditorías aplicadas y concluidas relacionadas con alguna contratación pública</t>
  </si>
  <si>
    <t>COMP_AUDITORIAS APLICADAS</t>
  </si>
  <si>
    <t>COMP_AUDITORIAS APLICADAS Y CONCLUIDAS</t>
  </si>
  <si>
    <t xml:space="preserve">COMP_AUDITORIAS </t>
  </si>
  <si>
    <t>V.6 Investigación, substanciación y sanción de faltas administrativas</t>
  </si>
  <si>
    <t>1.- Salvo aquellas preguntas que no requieran información por institución de la Administración Pública de la entidad federativa, la información solicitada debe desagregarse por la institución de adscripción del personal presuntamente responsable de faltas administrativas, mas no por la institución encargada o integradora de la información referida.</t>
  </si>
  <si>
    <r>
      <t xml:space="preserve">1.- </t>
    </r>
    <r>
      <rPr>
        <b/>
        <i/>
        <sz val="8"/>
        <color theme="1"/>
        <rFont val="Arial"/>
        <family val="2"/>
      </rPr>
      <t>Falta administrativa grave.</t>
    </r>
    <r>
      <rPr>
        <i/>
        <sz val="8"/>
        <color theme="1"/>
        <rFont val="Arial"/>
        <family val="2"/>
      </rPr>
      <t xml:space="preserve"> Se refiere a aquellas cometidas por las personas servidoras públicas, cuya sanción corresponde al Tribunal Federal de Justicia Administrativa y a sus homólogos en las entidades federativas, conforme a lo establecido en la Ley General de Responsabilidades Administrativas o en la disposición normativa aplicable en la materia. </t>
    </r>
  </si>
  <si>
    <r>
      <t xml:space="preserve">2.- </t>
    </r>
    <r>
      <rPr>
        <b/>
        <i/>
        <sz val="8"/>
        <color theme="1"/>
        <rFont val="Arial"/>
        <family val="2"/>
      </rPr>
      <t>Falta administrativa no grave.</t>
    </r>
    <r>
      <rPr>
        <i/>
        <sz val="8"/>
        <color theme="1"/>
        <rFont val="Arial"/>
        <family val="2"/>
      </rPr>
      <t xml:space="preserve"> Se refiere a aquellas cometidas por las personas servidoras públicas, cuya sanción corresponde a la Secretaría de la Función Pública y a sus homólogas en las entidades federativas, así como a los órganos internos de control u homólogos, conforme a lo establecido en la Ley General de Responsabilidades Administrativas o en la disposición normativa aplicable en la materia.</t>
    </r>
  </si>
  <si>
    <r>
      <t xml:space="preserve">3.- </t>
    </r>
    <r>
      <rPr>
        <b/>
        <i/>
        <sz val="8"/>
        <color theme="1"/>
        <rFont val="Arial"/>
        <family val="2"/>
      </rPr>
      <t xml:space="preserve">Informe de presunta responsabilidad administrativa. </t>
    </r>
    <r>
      <rPr>
        <i/>
        <sz val="8"/>
        <color theme="1"/>
        <rFont val="Arial"/>
        <family val="2"/>
      </rPr>
      <t>Se refiere al instrumento en el que las autoridades investigadoras describen los hechos relacionados con faltas administrativas, exponiendo, de forma documentada y con las pruebas y fundamentos necesarios, los motivos y la presunta responsabilidad de alguna persona servidora pública o de un particular.</t>
    </r>
  </si>
  <si>
    <r>
      <t xml:space="preserve">4.- </t>
    </r>
    <r>
      <rPr>
        <b/>
        <i/>
        <sz val="8"/>
        <color theme="1"/>
        <rFont val="Arial"/>
        <family val="2"/>
      </rPr>
      <t xml:space="preserve">Investigaciones. </t>
    </r>
    <r>
      <rPr>
        <i/>
        <sz val="8"/>
        <color theme="1"/>
        <rFont val="Arial"/>
        <family val="2"/>
      </rPr>
      <t>Se refiere al conjunto de diligencias realizadas por las autoridades investigadoras a efecto de indagar sobre la presunta responsabilidad de faltas administrativas.</t>
    </r>
  </si>
  <si>
    <r>
      <t xml:space="preserve">5.- </t>
    </r>
    <r>
      <rPr>
        <b/>
        <i/>
        <sz val="8"/>
        <rFont val="Arial"/>
        <family val="2"/>
      </rPr>
      <t xml:space="preserve">Procedimiento de responsabilidad administrativa. </t>
    </r>
    <r>
      <rPr>
        <i/>
        <sz val="8"/>
        <rFont val="Arial"/>
        <family val="2"/>
      </rPr>
      <t>Se refiere al conjunto de actividades, formas y formalidades de carácter legal, previamente establecidas, llevadas a cabo por las autoridades substanciadoras que, en el ámbito de su competencia, admitan el informe de presunta responsabilidad administrativa.</t>
    </r>
  </si>
  <si>
    <t>5.14.-</t>
  </si>
  <si>
    <t>Adicional a la Ley General de Responsabilidades Administrativas, señale las disposiciones normativas aplicables durante el año 2023 a la Administración Pública de su entidad federativa en materia de responsabilidades administrativas.</t>
  </si>
  <si>
    <t>Seleccione con una "X" el o los códigos que correspondan.</t>
  </si>
  <si>
    <t>En caso de seleccionar el código "6" o "9" no puede seleccionar otro código.</t>
  </si>
  <si>
    <t>BLOQUEO</t>
  </si>
  <si>
    <t>1. Ley de Responsabilidades Administrativas de la entidad federativa y sus municipios o demarcaciones territoriales u homóloga</t>
  </si>
  <si>
    <t>2. Ley Orgánica de la Administración Pública de la entidad federativa u homóloga</t>
  </si>
  <si>
    <t>3. Reglamento Interior u homólogo de la Secretaría de la Contraloría u homóloga de la entidad federativa</t>
  </si>
  <si>
    <t>4. Ley de Justicia Administrativa u homóloga de la entidad federativa</t>
  </si>
  <si>
    <r>
      <t xml:space="preserve">5. Otra disposición normativa </t>
    </r>
    <r>
      <rPr>
        <i/>
        <sz val="8"/>
        <color theme="1"/>
        <rFont val="Arial"/>
        <family val="2"/>
      </rPr>
      <t>(especifique)</t>
    </r>
  </si>
  <si>
    <t>6. No contaba con otra disposición normativa aplicable diferente a la Ley General de Responsabilidades Administrativas</t>
  </si>
  <si>
    <t>9. No identificado</t>
  </si>
  <si>
    <t>5.15.-</t>
  </si>
  <si>
    <t>Anote, por cada una de las instituciones de la Administración Pública de su entidad federativa, la cantidad de investigaciones iniciadas durante el año 2023 por la presunta responsabilidad de faltas administrativas cometidas por el personal adscrito a la misma, según tipo de origen.</t>
  </si>
  <si>
    <t>En caso de que registre algún valor numérico mayor a cero en la columna "Otro tipo", debe anotar el nombre de dicho(s) tipo(s) de origen en el recuadro destinado para tal efecto que se encuentra al final de la tabla de respuesta.</t>
  </si>
  <si>
    <t xml:space="preserve"> Investigaciones iniciadas, según tipo de origen</t>
  </si>
  <si>
    <t>De oficio</t>
  </si>
  <si>
    <t>Por denuncia</t>
  </si>
  <si>
    <t>Derivado de las auditorías practicadas por las autoridades de control interno</t>
  </si>
  <si>
    <t>Derivado de las auditorías practicadas por las autoridades de fiscalización</t>
  </si>
  <si>
    <t>Derivado de las auditorías practicadas por despachos privados</t>
  </si>
  <si>
    <r>
      <t xml:space="preserve">Otro tipo
</t>
    </r>
    <r>
      <rPr>
        <i/>
        <sz val="8"/>
        <color theme="1"/>
        <rFont val="Arial"/>
        <family val="2"/>
      </rPr>
      <t>(especifique)</t>
    </r>
  </si>
  <si>
    <t>5.16.-</t>
  </si>
  <si>
    <t>De acuerdo con el total de investigaciones iniciadas derivado de las auditorías aplicadas que reportó como respuesta en la pregunta anterior, anote, por cada una de las instituciones de la Administración Pública de su entidad federativa, la cantidad de las mismas que se relacionaron con alguna contratación pública.</t>
  </si>
  <si>
    <t>Para cada institución, en caso de que la suma de las cantidades reportadas como respuesta en el apartado "Derivado de las auditorías practicadas por las autoridades de fiscalización" y en las columnas "Derivado de las auditorías practicadas por las autoridades de control interno" y "Derivado de las auditorías practicadas por despachos privados" de la pregunta anterior no sea un dato numérico mayor a cero, no puede registrar información en el presente reactivo.</t>
  </si>
  <si>
    <t>Para cada institución, la cantidad registrada debe ser igual o menor a la suma de las cantidades reportadas como respuesta en el apartado "Derivado de las auditorías practicadas por las autoridades de fiscalización" y en las columnas "Derivado de las auditorías practicadas por las autoridades de control interno" y "Derivado de las auditorías practicadas por despachos privados" de la pregunta anterior.</t>
  </si>
  <si>
    <t xml:space="preserve"> Investigaciones iniciadas derivado de las auditorías aplicadas relacionadas con alguna contratación pública</t>
  </si>
  <si>
    <t>COMP_AUDITORIAS PRACTICADAS</t>
  </si>
  <si>
    <t>5.17.-</t>
  </si>
  <si>
    <t>Anote, por cada una de las instituciones de la Administración Pública de su entidad federativa, la cantidad de investigaciones concluidas durante el año 2023 por la presunta responsabilidad de faltas administrativas cometidas por el personal adscrito a la misma, según tipo de conclusión.</t>
  </si>
  <si>
    <t>Debe considerar las investigaciones concluidas durante el año, independientemente de que se hayan iniciado durante el año o en ejercicios anteriores.</t>
  </si>
  <si>
    <t>En caso de que registre algún valor numérico mayor a cero en la columna "Otro tipo", debe anotar el nombre de dicho(s) tipo(s) de conclusión en el recuadro destinado para tal efecto que se encuentra al final de la tabla de respuesta.</t>
  </si>
  <si>
    <t>Investigaciones concluidas, según tipo de conclusión</t>
  </si>
  <si>
    <t>Emisión del acuerdo de conclusión y archivo del expediente</t>
  </si>
  <si>
    <t>Presentación del informe de presunta responsabilidad administrativa</t>
  </si>
  <si>
    <t>5.18.-</t>
  </si>
  <si>
    <t>Anote, por cada una de las instituciones de la Administración Pública de su entidad federativa, el total de investigaciones pendientes de concluir al cierre del año 2023 por la presunta responsabilidad de faltas administrativas cometidas por el personal adscrito a la misma.</t>
  </si>
  <si>
    <t>Debe considerar las investigaciones pendientes de concluir al cierre del año, independientemente de que se hayan iniciado durante el año o en ejercicios anteriores.</t>
  </si>
  <si>
    <t>Investigaciones pendientes de concluir</t>
  </si>
  <si>
    <t>5.19.-</t>
  </si>
  <si>
    <t>Anote, por cada una de las instituciones de la Administración Pública de su entidad federativa, la cantidad de informes de presunta responsabilidad administrativa recibidos durante el año 2023 por la autoridad substanciadora derivado de la presunta responsabilidad de faltas administrativas cometidas por el personal adscrito a la misma, según tipo de atención.</t>
  </si>
  <si>
    <t>En la columna "Admisión" del apartado "Prevención" únicamente debe considerar aquellos informes de presunta responsabilidad administrativa que, previo a su admisión por parte de la autoridad substanciadora, se haya realizado una prevención a la autoridad investigadora a efecto de subsanar las deficiencias procedimentales identificadas, siendo atendidas satisfactoriamente; por lo que no debe considerar aquellos informes de presunta responsabilidad administrativa admitidos sin este tipo de advertencia inicial.</t>
  </si>
  <si>
    <t>En la columna "Pendiente" del apartado "Prevención" debe considerar aquellos informes de presunta responsabilidad administrativa que, al cierre del año, haya quedado pendiente el desahogo de la prevención realizada a la autoridad investigadora a efecto de subsanar las deficiencias procedimentales identificadas.</t>
  </si>
  <si>
    <t>En caso de que registre algún valor numérico mayor a cero en la columna "Otro tipo", debe anotar el nombre de dicho(s) tipo(s) de atención en el recuadro destinado para tal efecto que se encuentra al final de la tabla de respuesta.</t>
  </si>
  <si>
    <t>Informes de presunta responsabilidad administrativa recibidos, según tipo de atención</t>
  </si>
  <si>
    <t>Admisión</t>
  </si>
  <si>
    <t>Prevención</t>
  </si>
  <si>
    <t>Abstención</t>
  </si>
  <si>
    <t>Sobreseimiento</t>
  </si>
  <si>
    <r>
      <t xml:space="preserve">Pendiente 
</t>
    </r>
    <r>
      <rPr>
        <i/>
        <sz val="8"/>
        <color theme="1"/>
        <rFont val="Arial"/>
        <family val="2"/>
      </rPr>
      <t>(de atención)</t>
    </r>
  </si>
  <si>
    <t>No presentación</t>
  </si>
  <si>
    <r>
      <t xml:space="preserve">Pendiente 
</t>
    </r>
    <r>
      <rPr>
        <i/>
        <sz val="8"/>
        <color theme="1"/>
        <rFont val="Arial"/>
        <family val="2"/>
      </rPr>
      <t>(de desahogar)</t>
    </r>
  </si>
  <si>
    <t>5.20.-</t>
  </si>
  <si>
    <t>Anote, por cada una de las instituciones de la Administración Pública de su entidad federativa, el total de procedimientos de responsabilidad administrativa iniciados durante el año 2023 por la autoridad substanciadora derivado de la presunta responsabilidad de faltas administrativas cometidas por el personal adscrito a la misma, así como la cantidad de este sujeto a dichos procedimientos.</t>
  </si>
  <si>
    <t>Procedimientos de responsabilidad administrativa iniciados</t>
  </si>
  <si>
    <t>Personal adscrito sujeto a los procedimientos de responsabilidad administrativa iniciados</t>
  </si>
  <si>
    <t>5.21.-</t>
  </si>
  <si>
    <t>Anote, por cada una de las instituciones de la Administración Pública de su entidad federativa, la cantidad de procedimientos de responsabilidad administrativa concluidos durante el año 2023 derivado de la presunta responsabilidad de faltas administrativas cometidas por el personal adscrito a la misma, según tipo de conclusión.</t>
  </si>
  <si>
    <t>Debe considerar los procedimientos de responsabilidad administrativa concluidos durante el año, independientemente de que se hayan iniciado durante el año o en ejercicios anteriores, y de que hayan sido concluidos por la autoridad resolutora de su institución (faltas no graves) o por el tribunal competente (faltas graves).</t>
  </si>
  <si>
    <t xml:space="preserve">Para cada institución, la cantidad registrada en la columna "Total" debe ser igual o menor a la suma de las cantidades reportadas en las columnas del apartado "Tipo de conclusión", toda vez que un procedimiento de responsabilidad administrativa pudo haber presentado más de un tipo de conclusión. </t>
  </si>
  <si>
    <t>Para cada institución, la cantidad registrada en cada una de las columnas del apartado "Tipo de conclusión" debe ser igual o menor a la cantidad reportada en la columna "Total". En caso de que esta instrucción no le aplique, justifíquelo en el recuadro que se encuentra al final de la tabla de respuesta.</t>
  </si>
  <si>
    <t>Procedimientos de responsabilidad administrativa concluidos, según tipo de conclusión</t>
  </si>
  <si>
    <t>MENSAJE INST 2</t>
  </si>
  <si>
    <t>MENSAJE INST 3</t>
  </si>
  <si>
    <t>Tipo de conclusión</t>
  </si>
  <si>
    <t>COMP_TIPO DE CONCLUSION</t>
  </si>
  <si>
    <r>
      <t xml:space="preserve">Imposición de sanción por responsabilidad administrativa
</t>
    </r>
    <r>
      <rPr>
        <i/>
        <sz val="8"/>
        <rFont val="Arial"/>
        <family val="2"/>
      </rPr>
      <t>(faltas administrativas no graves)</t>
    </r>
  </si>
  <si>
    <r>
      <t xml:space="preserve">Inexistencia de responsabilidad administrativa
</t>
    </r>
    <r>
      <rPr>
        <i/>
        <sz val="8"/>
        <rFont val="Arial"/>
        <family val="2"/>
      </rPr>
      <t>(faltas administrativas no graves)</t>
    </r>
  </si>
  <si>
    <r>
      <t xml:space="preserve">Imposición de sanción por responsabilidad administrativa
</t>
    </r>
    <r>
      <rPr>
        <i/>
        <sz val="8"/>
        <rFont val="Arial"/>
        <family val="2"/>
      </rPr>
      <t>(faltas administrativas graves)</t>
    </r>
  </si>
  <si>
    <r>
      <t xml:space="preserve">Inexistencia de responsabilidad administrativa
</t>
    </r>
    <r>
      <rPr>
        <i/>
        <sz val="8"/>
        <rFont val="Arial"/>
        <family val="2"/>
      </rPr>
      <t>(faltas administrativas graves)</t>
    </r>
  </si>
  <si>
    <t>Abstención de imposición de sanción</t>
  </si>
  <si>
    <t>COMP _TOTAL</t>
  </si>
  <si>
    <t>Imposicion de sancion no grave</t>
  </si>
  <si>
    <t>Inexistencia de responsabilidad no grave</t>
  </si>
  <si>
    <t>Imposicion de sancion grave</t>
  </si>
  <si>
    <t>Inexistencia de responsabilidad grave</t>
  </si>
  <si>
    <t xml:space="preserve">Abstencion de imposicion </t>
  </si>
  <si>
    <t>sobreseimiento</t>
  </si>
  <si>
    <t>5.22.-</t>
  </si>
  <si>
    <t>Anote, por cada una de las instituciones de la Administración Pública de su entidad federativa, el total de procedimientos de responsabilidad administrativa pendientes de concluir al cierre del año 2023 por la presunta responsabilidad de faltas administrativas cometidas por el personal adscrito a la misma.</t>
  </si>
  <si>
    <t>Debe considerar los procedimientos de responsabilidad administrativa pendientes de concluir al cierre del año, independientemente de que se hayan iniciado durante el año o en ejercicios anteriores, y de que se encuentren con la autoridad resolutora de su institución (faltas no graves) o en el tribunal competente (faltas graves).</t>
  </si>
  <si>
    <t>Procedimientos de responsabilidad administrativa pendientes de concluir</t>
  </si>
  <si>
    <t>5.23.-</t>
  </si>
  <si>
    <t>Anote, por cada una de las instituciones de la Administración Pública de su entidad federativa, la cantidad de personal adscrito a la misma sancionado durante el año 2023 por su responsabilidad en la comisión de faltas administrativas, según categoría de falta administrativa asociada y sexo.</t>
  </si>
  <si>
    <t>Debe considerar al personal adscrito que haya sido sancionado por las autoridades resolutoras establecidas en la Ley General de Responsabilidades Administrativas o en la disposición normativa aplicable en la materia, incluyendo, de ser el caso, a aquel sancionado por el tribunal competente (faltas graves).</t>
  </si>
  <si>
    <t>Personal adscrito sancionado, según categoría de falta administrativa asociada y sexo</t>
  </si>
  <si>
    <t>Faltas administrativas no graves</t>
  </si>
  <si>
    <t>Faltas administrativas graves</t>
  </si>
  <si>
    <t>Faltas administrativas no graves y graves</t>
  </si>
  <si>
    <t>5.24.-</t>
  </si>
  <si>
    <t>De acuerdo con el total de personal sancionado que reportó como respuesta en la pregunta anterior, anote, por cada una de las instituciones de la Administración Pública de su entidad federativa, la cantidad del mismo especificando el tipo de sanción administrativa impuesta y sexo.</t>
  </si>
  <si>
    <t>Para cada institución, en caso de que la cantidad reportada como respuesta en la columna "Total" de la pregunta anterior no sea un dato numérico mayor a cero, no puede registrar información en el presente reactivo.</t>
  </si>
  <si>
    <t>Para cada institución, la cantidad registrada en la columna "Total" debe ser igual o mayor a la cantidad reportada como respuesta en la columna "Total" de la pregunta anterior, así como corresponder a su desagregación por sexo; toda vez que a una persona servidora pública se le pudo haber impuesto más de un tipo de sanción administrativa.</t>
  </si>
  <si>
    <t>Para cada institución, la cantidad registrada en la columna "Subtotal" de cada tipo de sanción administrativa debe ser igual o menor a la cantidad reportada como respuesta en la columna "Total" de la pregunta anterior, así como corresponder a su desagregación por sexo. En caso de que esta instrucción no le aplique, justifíquelo en el recuadro que se encuentra al final de la tabla de respuesta.</t>
  </si>
  <si>
    <t>En caso de que registre algún valor numérico mayor a cero en el apartado "Otro tipo", debe anotar el nombre de dicho(s) tipo(s) de sanción(es) administrativa(s) en el recuadro destinado para tal efecto que se encuentra al final de la tabla de respuesta.</t>
  </si>
  <si>
    <t>Personal adscrito sancionado, según tipo de sanción administrativa impuesta y sexo</t>
  </si>
  <si>
    <t>Amonestación pública</t>
  </si>
  <si>
    <t>Amonestación privada</t>
  </si>
  <si>
    <t>Suspensión del empleo, cargo o comisión</t>
  </si>
  <si>
    <t>TOTAL7</t>
  </si>
  <si>
    <t>NS7</t>
  </si>
  <si>
    <t>SUMA7</t>
  </si>
  <si>
    <t>COMP7</t>
  </si>
  <si>
    <t>TOTAL8</t>
  </si>
  <si>
    <t>NS8</t>
  </si>
  <si>
    <t>SUMA8</t>
  </si>
  <si>
    <t>COMP8</t>
  </si>
  <si>
    <t>TOTAL9</t>
  </si>
  <si>
    <t>NS9</t>
  </si>
  <si>
    <t>SUMA9</t>
  </si>
  <si>
    <t>COMP9</t>
  </si>
  <si>
    <t>Destitución del empleo, cargo o comisión</t>
  </si>
  <si>
    <t>Inhabilitación</t>
  </si>
  <si>
    <t>Sanción económica</t>
  </si>
  <si>
    <t>Indemnización por daños y perjuicios</t>
  </si>
  <si>
    <t>Amonestacion publica</t>
  </si>
  <si>
    <t>Amonestacion privada</t>
  </si>
  <si>
    <t>Suspension del empleo</t>
  </si>
  <si>
    <t>Destitucion del empleo</t>
  </si>
  <si>
    <t>Inhabilitacion</t>
  </si>
  <si>
    <t>Sancion economica</t>
  </si>
  <si>
    <t>Indemnizacion por daños</t>
  </si>
  <si>
    <t xml:space="preserve">HOMBRES </t>
  </si>
  <si>
    <r>
      <t xml:space="preserve">Otro tipo:
</t>
    </r>
    <r>
      <rPr>
        <i/>
        <sz val="8"/>
        <rFont val="Arial"/>
        <family val="2"/>
      </rPr>
      <t>(especifique)</t>
    </r>
  </si>
  <si>
    <t>5.25.-</t>
  </si>
  <si>
    <t>De acuerdo con el total de personal sancionado que reportó como respuesta en la pregunta anterior, anote la cantidad del mismo especificando el tipo de sanción administrativa impuesta y el estatus de la misma.</t>
  </si>
  <si>
    <t>En caso de que la suma de las cantidades reportadas como respuesta en la columna "Total" de la pregunta anterior no sea un dato numérico mayor a cero, no puede registrar información en el presente reactivo.</t>
  </si>
  <si>
    <t>La suma de las cantidades registradas en la columna "Total" debe ser igual a la suma de las cantidades reportadas como respuesta en la columna "Total" de la pregunta anterior, así como corresponder a su desagregación por tipo de sanción administrativa. En caso de que esta instrucción no le aplique, justifíquelo en el recuadro que se encuentra al final de la tabla de respuesta.</t>
  </si>
  <si>
    <t>Tipo de sanciones administrativas</t>
  </si>
  <si>
    <t>Personal adscrito sancionado, según estatus de las sanciones administrativas impuestas</t>
  </si>
  <si>
    <t xml:space="preserve">Total </t>
  </si>
  <si>
    <t xml:space="preserve">Sanciones firmes </t>
  </si>
  <si>
    <t>Sanciones sujetas a impugnación</t>
  </si>
  <si>
    <t>TIPOS DE SANCIONES ADMIN.</t>
  </si>
  <si>
    <t>COMP_4.4</t>
  </si>
  <si>
    <t xml:space="preserve">Amonestación pública </t>
  </si>
  <si>
    <t>AMONESTASCION PUBLICA</t>
  </si>
  <si>
    <t>AMONESTACION PRIVADA</t>
  </si>
  <si>
    <t xml:space="preserve">Suspensión del empleo, cargo o comisión </t>
  </si>
  <si>
    <t>SUSPENSION DEL EMPLEO</t>
  </si>
  <si>
    <t>DESTITUCION DEL EMPLEO</t>
  </si>
  <si>
    <t>INHABILITACION</t>
  </si>
  <si>
    <t>SANCION ECONOMICA</t>
  </si>
  <si>
    <t>INDEMNIZACION POR DAÑOS</t>
  </si>
  <si>
    <t>5.26.-</t>
  </si>
  <si>
    <t>Indique si la Administración Pública de su entidad federativa tuvo registro de los montos asociados a las sanciones económicas firmes impuestas durante el año 2023 al personal adscrito a sus instituciones. En caso afirmativo, anote el monto al que ascendieron dichas sanciones, así como la cantidad de este recuperado al cierre del referido año.</t>
  </si>
  <si>
    <t>En caso de que la cantidad reportada como respuesta en la columna "Sanciones firmes" del numeral 6 de la pregunta anterior no sea un dato numérico mayor a cero, no puede registrar información en el presente reactivo.</t>
  </si>
  <si>
    <t>En caso de que no haya tenido registro de los montos asociados a las sanciones económicas firmes impuestas al personal, o no cuente con información para determinarlo, indíquelo en la columna correspondiente conforme al catálogo respectivo y deje el resto de la fila en blanco.</t>
  </si>
  <si>
    <t>Las cifras deben anotarse en pesos mexicanos (no debe agregar la frase “miles o millones de pesos”).</t>
  </si>
  <si>
    <t>No debe considerar decimales en las cifras registradas, por lo que debe redondear las cifras a su valor entero más cercano.</t>
  </si>
  <si>
    <t>La cantidad registrada en la columna "Monto recuperado relacionado con las sanciones económicas firmes impuestas durante el año" debe ser igual o menor a la cantidad reportada como respuesta en la columna "Monto al que ascendieron las sanciones económicas firmes impuestas durante el año".</t>
  </si>
  <si>
    <r>
      <t xml:space="preserve">¿Tuvo registro de los montos asociados a las sanciones económicas firmes impuestas al personal?
</t>
    </r>
    <r>
      <rPr>
        <i/>
        <sz val="8"/>
        <color theme="1"/>
        <rFont val="Arial"/>
        <family val="2"/>
      </rPr>
      <t>(1. Sí / 2. No / 9. No identificado)</t>
    </r>
  </si>
  <si>
    <t>Monto al que ascendieron las sanciones económicas firmes impuestas durante el año</t>
  </si>
  <si>
    <t>Monto recuperado relacionado con las sanciones económicas firmes impuestas durante el año</t>
  </si>
  <si>
    <t>NUMERO MONTO ASCENDIERON</t>
  </si>
  <si>
    <t>NUMERO MONTO RECUPERADO</t>
  </si>
  <si>
    <t>COMP_MONTO</t>
  </si>
  <si>
    <t>BLOQUEO NUM 6 PREG 5.25</t>
  </si>
  <si>
    <t>5.27.-</t>
  </si>
  <si>
    <t>Anote el monto recuperado al cierre del año 2023 relacionado con las sanciones económicas firmes impuestas al personal adscrito a las instituciones de la Administración Pública de su entidad federativa.</t>
  </si>
  <si>
    <t>En caso de que haya seleccionado el código "2" o "9" en la columna "¿Tuvo registro de los montos asociados a las sanciones económicas firmes impuestas al personal?" de la pregunta anterior, no puede registrar información en el presente reactivo. En caso de que esta instrucción no le aplique, justifíquelo en el recuadro que se encuentra al final de la opción de respuesta.</t>
  </si>
  <si>
    <t>Debe considerar el monto recuperado al cierre del año, independientemente de que las sanciones económicas firmes asociadas se hayan impuesto durante el año o en ejercicios anteriores.</t>
  </si>
  <si>
    <t>La cifra debe anotarse en pesos mexicanos (no debe agregar la frase “miles o millones de pesos”).</t>
  </si>
  <si>
    <t>No debe considerar decimales en la cifra registrada, por lo que debe redondear la cifra a su valor entero más cercano.</t>
  </si>
  <si>
    <t>La cantidad registrada debe ser igual o mayor a la cantidad reportada como respuesta en la columna "Monto recuperado relacionado con las sanciones económicas firmes impuestas durante el año" de la pregunta anterior.</t>
  </si>
  <si>
    <t>NUMERO</t>
  </si>
  <si>
    <t>Monto recuperado relacionado con las sanciones económicas firmes impuestas</t>
  </si>
  <si>
    <t>5.28.-</t>
  </si>
  <si>
    <t>De acuerdo con el total de personal sancionado que reportó como respuesta en la pregunta 5.23, anote, por cada una de las instituciones de la Administración Pública de su entidad federativa, la cantidad del mismo especificando el tipo de falta administrativa cometida y sexo.</t>
  </si>
  <si>
    <t xml:space="preserve">Para cada institución, en caso de que la suma de las cantidades reportadas como respuesta en la columna "Subtotal" de los apartados "Faltas administrativas no graves" y "Faltas administrativas no graves y graves" de la pregunta 5.23 no sea un dato numérico mayor a cero, no puede registrar información en la tabla I. </t>
  </si>
  <si>
    <t xml:space="preserve">Para cada institución, en caso de que la suma de las cantidades reportadas como respuesta en la columna "Subtotal" de los apartados "Faltas administrativas graves" y "Faltas administrativas no graves y graves" de la pregunta 5.23 no sea un dato numérico mayor a cero, no puede registrar información en la tabla II. </t>
  </si>
  <si>
    <t>Para cada institución, la suma de las cantidades registradas en la columna "Total" de ambas tablas debe ser igual o mayor a la cantidad reportada como respuesta en la columna "Total" de la pregunta 5.23, así como corresponder a su desagregación por sexo y categoría de falta administrativa asociada; toda vez que una persona servidora pública pudo haber cometido más de un tipo de falta administrativa.</t>
  </si>
  <si>
    <t>Para cada institución, la cantidad registrada en la columna "Subtotal" de cada tipo de falta administrativa no grave y grave debe ser igual o menor a la cantidad reportada como respuesta en la columna "Total" de la pregunta 5.23, así como corresponder a su desagregación por sexo y categoría de falta administrativa asociada. En caso de que esta instrucción no le aplique, justifíquelo en el recuadro que se encuentra al final de cada tabla de respuesta.</t>
  </si>
  <si>
    <t>En caso de que registre algún valor numérico mayor a cero en los apartados "Otro tipo de falta administrativa no grave" y/ u "Otro tipo de falta administrativa grave" de las tablas I y II, respectivamente, debe anotar el nombre de dicho(s) tipo(s) de falta(s) administrativa(s) en el recuadro destinado para tal efecto que se encuentra al final de cada tabla de respuesta.</t>
  </si>
  <si>
    <t>I) Faltas administrativas no graves</t>
  </si>
  <si>
    <t>Personal adscrito sancionado, según tipo de falta administrativa no grave cometida y sexo</t>
  </si>
  <si>
    <t>No desempeñar sus funciones, atribuciones y comisiones con disciplina y respeto</t>
  </si>
  <si>
    <t>No denunciar posibles faltas administrativas advertidas</t>
  </si>
  <si>
    <t>No atender instrucciones de sus superiores</t>
  </si>
  <si>
    <t>No presentar declaración de situación patrimonial y/ o de intereses en tiempo y forma</t>
  </si>
  <si>
    <t>No registrar, integrar, custodiar y cuidar documentación e información bajo su responsabilidad; y no impedir su uso indebido</t>
  </si>
  <si>
    <t>TOTAL10</t>
  </si>
  <si>
    <t>NS10</t>
  </si>
  <si>
    <t>SUMA10</t>
  </si>
  <si>
    <t>COMP10</t>
  </si>
  <si>
    <t>TOTAL11</t>
  </si>
  <si>
    <t>NS11</t>
  </si>
  <si>
    <t>SUMA11</t>
  </si>
  <si>
    <t>COMP11</t>
  </si>
  <si>
    <t>TOTAL12</t>
  </si>
  <si>
    <t>NS12</t>
  </si>
  <si>
    <t>SUMA12</t>
  </si>
  <si>
    <t>COMP12</t>
  </si>
  <si>
    <t>BLOQUEO TABLA I PREG 5.23</t>
  </si>
  <si>
    <t>MENSAJE ALERTA INST 4</t>
  </si>
  <si>
    <t>No supervisar que las personas servidoras públicas bajo su dirección cumplan las disposiciones administrativas</t>
  </si>
  <si>
    <t>No rendir cuentas sobre el ejercicio de sus funciones, ni colaborar con otras autoridades y organismos</t>
  </si>
  <si>
    <t>No colaborar en procedimientos judiciales y administrativos de los que sea parte</t>
  </si>
  <si>
    <t>Omitir verificar y cerciorarse de que no se actualice un conflicto de interés al realizar actos jurídicos con recursos públicos</t>
  </si>
  <si>
    <t>Causar daños y perjuicios a la hacienda pública o al patrimonio de un ente público</t>
  </si>
  <si>
    <r>
      <t xml:space="preserve">Otro tipo de falta administrativa no grave
</t>
    </r>
    <r>
      <rPr>
        <i/>
        <sz val="8"/>
        <rFont val="Arial"/>
        <family val="2"/>
      </rPr>
      <t>(especifique)</t>
    </r>
  </si>
  <si>
    <t xml:space="preserve">SUM. TOTALES_ FALTA ADMIN </t>
  </si>
  <si>
    <t>COMP FALTAS NO GRAVES</t>
  </si>
  <si>
    <t>COMP FALTAS GRAVES</t>
  </si>
  <si>
    <t>No desempeñar sus funciones</t>
  </si>
  <si>
    <t>No denunciar posibles faltas administrativas</t>
  </si>
  <si>
    <t>No atender instrucciones de superiores</t>
  </si>
  <si>
    <t>No presentar declaracion de situacion patrimonial</t>
  </si>
  <si>
    <t>No registrar, integrar, custodiar y cuidar documentacion</t>
  </si>
  <si>
    <t>No supervisar a las personas servidoras publicas</t>
  </si>
  <si>
    <t>No rendir cuentas sobre el ejercicio de sus funciones</t>
  </si>
  <si>
    <t>No colaborar en procediemientos judiciales</t>
  </si>
  <si>
    <t xml:space="preserve">Omitir verificar y cerciorarse </t>
  </si>
  <si>
    <t>Causar daños o perjuicios a la hacienda publica</t>
  </si>
  <si>
    <t>Otro tipo de falta admin no grave</t>
  </si>
  <si>
    <r>
      <t xml:space="preserve">Otro tipo de falta administrativa no grave:
</t>
    </r>
    <r>
      <rPr>
        <i/>
        <sz val="8"/>
        <rFont val="Arial"/>
        <family val="2"/>
      </rPr>
      <t>(especifique)</t>
    </r>
  </si>
  <si>
    <t>II) Faltas administrativas graves</t>
  </si>
  <si>
    <t>(1 de 3)</t>
  </si>
  <si>
    <t>Personal adscrito sancionado, según tipo de falta administrativa grave cometida y sexo</t>
  </si>
  <si>
    <t>Cohecho</t>
  </si>
  <si>
    <t>Peculado</t>
  </si>
  <si>
    <t>Desvío de recursos públicos</t>
  </si>
  <si>
    <t>Utilización indebida de información</t>
  </si>
  <si>
    <t>Abuso de funciones y actos de violencia política contra las mujeres</t>
  </si>
  <si>
    <t>TOTAL13</t>
  </si>
  <si>
    <t>NS13</t>
  </si>
  <si>
    <t>SUMA13</t>
  </si>
  <si>
    <t>COMP13</t>
  </si>
  <si>
    <t>TOTAL14</t>
  </si>
  <si>
    <t>NS14</t>
  </si>
  <si>
    <t>SUMA14</t>
  </si>
  <si>
    <t>COMP14</t>
  </si>
  <si>
    <t>TOTAL15</t>
  </si>
  <si>
    <t>NS15</t>
  </si>
  <si>
    <t>SUMA15</t>
  </si>
  <si>
    <t>COMP15</t>
  </si>
  <si>
    <t>TOTAL16</t>
  </si>
  <si>
    <t>NS16</t>
  </si>
  <si>
    <t>SUMA16</t>
  </si>
  <si>
    <t>COMP16</t>
  </si>
  <si>
    <t>TOTAL17</t>
  </si>
  <si>
    <t>NS17</t>
  </si>
  <si>
    <t>SUMA17</t>
  </si>
  <si>
    <t>COMP17</t>
  </si>
  <si>
    <t>TOTAL18</t>
  </si>
  <si>
    <t>NS18</t>
  </si>
  <si>
    <t>SUMA18</t>
  </si>
  <si>
    <t>COMP18</t>
  </si>
  <si>
    <t>BLOQUEO TABLA II PREG 5.23</t>
  </si>
  <si>
    <t>(2 de 3)</t>
  </si>
  <si>
    <t>Actuación bajo conflicto de Interés</t>
  </si>
  <si>
    <t>Contratación indebida</t>
  </si>
  <si>
    <t>Enriquecimiento oculto u ocultamiento de conflicto de interés</t>
  </si>
  <si>
    <t>Simulación de acto jurídico</t>
  </si>
  <si>
    <t>Tráfico de influencias</t>
  </si>
  <si>
    <t>Encubrimiento</t>
  </si>
  <si>
    <t>peculado</t>
  </si>
  <si>
    <t>Desvio de recursos</t>
  </si>
  <si>
    <t>Utilizacion indebida de informacion</t>
  </si>
  <si>
    <t>Abuso de funciones y actos</t>
  </si>
  <si>
    <t>Actuacion bajo conflicto</t>
  </si>
  <si>
    <t>Contratacion indebida</t>
  </si>
  <si>
    <t>Enriquecimiento oculto</t>
  </si>
  <si>
    <t>Simulacion de acto juridico</t>
  </si>
  <si>
    <t>Trafico de influencias</t>
  </si>
  <si>
    <t>Desacato</t>
  </si>
  <si>
    <t>Nepotismo</t>
  </si>
  <si>
    <t>Obstrucción de justicia</t>
  </si>
  <si>
    <t>Violacion a las disposiciones</t>
  </si>
  <si>
    <t>Omision de enterar a las cuotas</t>
  </si>
  <si>
    <t>Otro tipo de falta grave</t>
  </si>
  <si>
    <t>(3 de 3)</t>
  </si>
  <si>
    <t>Obstrucción de la justicia</t>
  </si>
  <si>
    <t>Violaciones a las disposiciones sobre fideicomisos establecidas en la Ley Federal de Austeridad Republicana</t>
  </si>
  <si>
    <t>Omisión de enterar las cuotas, aportaciones, cuotas sociales o descuentos ante el ISSSTE</t>
  </si>
  <si>
    <r>
      <t xml:space="preserve">Otro tipo de falta administrativa grave
</t>
    </r>
    <r>
      <rPr>
        <i/>
        <sz val="8"/>
        <rFont val="Arial"/>
        <family val="2"/>
      </rPr>
      <t>(especifique)</t>
    </r>
  </si>
  <si>
    <r>
      <t xml:space="preserve">Otro tipo de falta administrativa grave:
</t>
    </r>
    <r>
      <rPr>
        <i/>
        <sz val="8"/>
        <rFont val="Arial"/>
        <family val="2"/>
      </rPr>
      <t>(especifique)</t>
    </r>
  </si>
  <si>
    <t>PREG_5.28</t>
  </si>
  <si>
    <t>5.29.-</t>
  </si>
  <si>
    <t>De acuerdo con el total de personal sancionado que reportó como respuesta en las preguntas 5.24 y 5.28, anote la cantidad del mismo especificando el tipo de falta administrativa cometida, así como el tipo de sanción administrativa impuesta.</t>
  </si>
  <si>
    <t>TABLA I</t>
  </si>
  <si>
    <t>Para cada tabla, en caso de que la suma de las cantidades reportadas como respuesta en la columna "Total" de la pregunta anterior no sea un dato numérico mayor a cero, no puede registrar información en el presente reactivo.</t>
  </si>
  <si>
    <t>TABLA II</t>
  </si>
  <si>
    <t>La suma de las cantidades registradas en la columna "Total" de ambas tablas debe ser igual o mayor a la suma de las cantidades reportadas como respuesta en la columna "Total" de la pregunta 5.24, así como corresponder a su desagregación por tipo de sanción administrativa; toda vez que una sanción administrativa se pudo haber impuesto por la comisión de más de una falta administrativa.</t>
  </si>
  <si>
    <t>La cantidad registrada en la columna "Total" de cada tipo de falta administrativa no grave y grave debe ser igual o menor a la suma de las cantidades reportadas como respuesta en la columna "Total" de la pregunta 5.24, así como corresponder a su desagregación por tipo de sanción administrativa. En caso de que esta instrucción no le aplique, justifíquelo en el recuadro que se encuentra al final de cada tabla de respuesta.</t>
  </si>
  <si>
    <t>Para cada tabla, la suma de las cantidades registradas en la columna "Total" debe ser igual a la suma de las cantidades reportadas como respuesta en la columna "Total" de la pregunta anterior, así como corresponder a su desagregación por tipo de falta administrativa no grave o grave, según corresponda. En caso de que esta instrucción no le aplique, justifíquelo en el recuadro que se encuentra al final de cada tabla de respuesta.</t>
  </si>
  <si>
    <t>Tipo de faltas administrativas no graves</t>
  </si>
  <si>
    <t>Personal adscrito sancionado, según tipo de sanción administrativa impuesta</t>
  </si>
  <si>
    <t>TIPO DE SANCION ADMIN.FALTAS NO GRAVES COMP PREG 5.24</t>
  </si>
  <si>
    <t>TIPO SANCION ADMIN.</t>
  </si>
  <si>
    <t>SUM_TOTALES COMP_PREG 5.24</t>
  </si>
  <si>
    <t>TIPO FALTA ADMIN.NO GRAVE</t>
  </si>
  <si>
    <t>AMONESTACION PUBLICA</t>
  </si>
  <si>
    <t>SUSPENSION DE EMPLEO</t>
  </si>
  <si>
    <t>DESTITUCION</t>
  </si>
  <si>
    <t>INHABILITACION TEMPORAL</t>
  </si>
  <si>
    <t>INDEMINIZACION</t>
  </si>
  <si>
    <t>TIPO FALTAS ADMIN. NO GRAVES</t>
  </si>
  <si>
    <t>COMP_PREG 5.28</t>
  </si>
  <si>
    <t>AMON. PUBLICA</t>
  </si>
  <si>
    <t>AMON.PRIVADA</t>
  </si>
  <si>
    <t>SUSP. EMPLEO</t>
  </si>
  <si>
    <t>INHA. TEMP</t>
  </si>
  <si>
    <t>SANCION ECO.</t>
  </si>
  <si>
    <t>INDEMNIZACION</t>
  </si>
  <si>
    <t>Otro tipo de falta administrativa no grave</t>
  </si>
  <si>
    <t>Tipo de faltas administrativas graves</t>
  </si>
  <si>
    <t>TIPO FALTAS ADMIN. GRAVES</t>
  </si>
  <si>
    <t>Otro tipo de falta administrativa grave</t>
  </si>
  <si>
    <t>V.7 Denuncias presentadas ante el Ministerio Público</t>
  </si>
  <si>
    <t>Instrucción general para la pregunta de la subsección:</t>
  </si>
  <si>
    <t>1.- La información solicitada debe desagregarse por la institución de adscripción del personal que haya sido denunciado ante el Ministerio Público por las autoridades competentes derivado de la aplicación de la normatividad relacionada con su presunta responsabilidad en el ejercicio del servicio público, mas no por la institución encargada o integradora de la información referida.</t>
  </si>
  <si>
    <t>5.30.-</t>
  </si>
  <si>
    <t>Indique las instituciones de la Administración Pública de su entidad federativa de las cuales durante el año 2023 se presentaron denuncias ante el Ministerio Público en contra del personal adscrito a las mismas, cuando, de las investigaciones realizadas por las autoridades competentes, se advierta la presunta comisión de algún delito en el ejercicio de sus funciones. Por cada una de estas, anote la cantidad de personal denunciado durante el referido año, según tipo de presunto delito asociado y sexo.</t>
  </si>
  <si>
    <t>En caso de que no se hayan presentado denuncias ante el Ministerio Público derivado de algún presunto delito cometido por el personal adscrito a determinada institución, o no cuente con información para determinarlo, indíquelo en la columna correspondiente conforme al catálogo respectivo y deje el resto de la fila en blanco.</t>
  </si>
  <si>
    <t>En la categoría "No identificado" del apartado "Personal adscrito denunciado, según tipo de presunto delito asociado y sexo" debe considerar la información de aquellas denuncias presentadas en contra de las personas servidoras públicas que resulten responsables, por lo que al momento de su registro no fue posible determinar el sexo de las mismas.</t>
  </si>
  <si>
    <t>Para cada institución, la cantidad registrada en la columna "Total" debe ser igual o menor a la suma de las cantidades reportadas en las columnas "Subtotal" del apartado "Tipo de presunto delito asociado", así como corresponder a su desagregación por sexo; toda vez que una persona servidora pública pudo haber sido denunciada por la presunta comisión de más de un delito.</t>
  </si>
  <si>
    <t>Para cada institución, la cantidad registrada en cada una de las columnas "Subtotal" del apartado "Tipo de presunto delito asociado" debe ser igual o menor a la cantidad reportada en la columna "Total", así como corresponder a su desagregación por sexo. En caso de que esta instrucción no le aplique, justifíquelo en el recuadro que se encuentra al final de la tabla de respuesta.</t>
  </si>
  <si>
    <t>En caso de que registre algún valor numérico mayor a cero en el apartado "Otro tipo", debe anotar el nombre de dicho(s) tipo(s) de presunto(s) delito(s) en el recuadro destinado para tal efecto que se encuentra al final de la tabla de respuesta.</t>
  </si>
  <si>
    <r>
      <t xml:space="preserve">¿Se presentaron denuncias ante el Ministerio Público derivado de algún presunto delito cometido por el personal adscrito?
</t>
    </r>
    <r>
      <rPr>
        <i/>
        <sz val="8"/>
        <color theme="1"/>
        <rFont val="Arial"/>
        <family val="2"/>
      </rPr>
      <t>(1. Sí / 2. No / 9. No identificado)</t>
    </r>
  </si>
  <si>
    <t>Personal adscrito denunciado, según tipo de presunto delito asociado y sexo</t>
  </si>
  <si>
    <t>Tipo de presunto delito asociado</t>
  </si>
  <si>
    <t>Abuso de autoridad</t>
  </si>
  <si>
    <t>Delitos cometidos contra la administración de justicia</t>
  </si>
  <si>
    <t>Ejercicio abusivo de funciones</t>
  </si>
  <si>
    <t>PREG.PIVOTE</t>
  </si>
  <si>
    <t>Ejercicio indebido del servicio público</t>
  </si>
  <si>
    <t>Enriquecimiento ilícito</t>
  </si>
  <si>
    <t xml:space="preserve">COMP_TOTAL </t>
  </si>
  <si>
    <t>ABUSO DE AUTORIDAD</t>
  </si>
  <si>
    <t>COHECHO</t>
  </si>
  <si>
    <t>DELITOS COMETIDOS CONTRA LA ADMISION</t>
  </si>
  <si>
    <t>EJERCICIO ABUSIVO</t>
  </si>
  <si>
    <t>EJERCICIO INDEBIDO</t>
  </si>
  <si>
    <t>ENRIQUECIMIENTO ILICITO</t>
  </si>
  <si>
    <t>PECULADO</t>
  </si>
  <si>
    <t>TRAFICO DE INFLUENCIAS</t>
  </si>
  <si>
    <r>
      <t xml:space="preserve">Otro tipo: 
</t>
    </r>
    <r>
      <rPr>
        <i/>
        <sz val="8"/>
        <color theme="1"/>
        <rFont val="Arial"/>
        <family val="2"/>
      </rPr>
      <t>(especifique)</t>
    </r>
  </si>
  <si>
    <t>V.8 Declaraciones de situación patrimonial y de intereses</t>
  </si>
  <si>
    <t>1.- La información solicitada debe desagregarse por la institución de adscripción del personal obligado a presentar la declaración de situación patrimonial y/ o de intereses, mas no por la institución encargada o integradora de la información referida.</t>
  </si>
  <si>
    <r>
      <t xml:space="preserve">1.- </t>
    </r>
    <r>
      <rPr>
        <b/>
        <i/>
        <sz val="8"/>
        <rFont val="Arial"/>
        <family val="2"/>
      </rPr>
      <t xml:space="preserve">Declaración de intereses. </t>
    </r>
    <r>
      <rPr>
        <i/>
        <sz val="8"/>
        <rFont val="Arial"/>
        <family val="2"/>
      </rPr>
      <t>Se refiere al instrumento de transparencia que por ley deben presentar, en los medios que se proporcionen para tal fin y bajo protesta de decir verdad, las personas servidoras públicas a efecto de identificar aquellas actividades o relaciones (personales, familiares o de negocios) que podrían interferir con el ejercicio de sus funciones y responsabilidades oficiales.</t>
    </r>
  </si>
  <si>
    <r>
      <t xml:space="preserve">2.- </t>
    </r>
    <r>
      <rPr>
        <b/>
        <i/>
        <sz val="8"/>
        <color theme="1"/>
        <rFont val="Arial"/>
        <family val="2"/>
      </rPr>
      <t>Declaración de situación patrimonial.</t>
    </r>
    <r>
      <rPr>
        <i/>
        <sz val="8"/>
        <color theme="1"/>
        <rFont val="Arial"/>
        <family val="2"/>
      </rPr>
      <t xml:space="preserve"> Se refiere al instrumento de transparencia que por ley deben presentar, en los medios que se proporcionen para tal fin y bajo protesta de decir verdad, las personas servidoras públicas respecto de la situación de su patrimonio (ingresos, bienes muebles e inmuebles, inversiones financieras y adeudos) o el patrimonio de su cónyuge y/ o dependientes económicos. Dicha declaración debe presentarse en los siguientes plazos:</t>
    </r>
  </si>
  <si>
    <r>
      <rPr>
        <b/>
        <i/>
        <sz val="8"/>
        <color theme="1"/>
        <rFont val="Arial"/>
        <family val="2"/>
      </rPr>
      <t xml:space="preserve">Declaración inicial. </t>
    </r>
    <r>
      <rPr>
        <i/>
        <sz val="8"/>
        <color theme="1"/>
        <rFont val="Arial"/>
        <family val="2"/>
      </rPr>
      <t>Se refiere a aquella que se presenta dentro de los 60 días naturales siguientes a la toma de posesión del encargo, con motivo del ingreso al servicio público por primera vez o reingreso al servicio público después de 60 días naturales de la conclusión del último encargo.</t>
    </r>
  </si>
  <si>
    <r>
      <rPr>
        <b/>
        <i/>
        <sz val="8"/>
        <color theme="1"/>
        <rFont val="Arial"/>
        <family val="2"/>
      </rPr>
      <t xml:space="preserve">Declaración de modificación patrimonial. </t>
    </r>
    <r>
      <rPr>
        <i/>
        <sz val="8"/>
        <color theme="1"/>
        <rFont val="Arial"/>
        <family val="2"/>
      </rPr>
      <t>Se refiere a aquella que se presenta durante el mes de mayo de cada año.</t>
    </r>
  </si>
  <si>
    <r>
      <rPr>
        <b/>
        <i/>
        <sz val="8"/>
        <color theme="1"/>
        <rFont val="Arial"/>
        <family val="2"/>
      </rPr>
      <t>Declaración de conclusión del encargo.</t>
    </r>
    <r>
      <rPr>
        <i/>
        <sz val="8"/>
        <color theme="1"/>
        <rFont val="Arial"/>
        <family val="2"/>
      </rPr>
      <t xml:space="preserve"> Se refiere a aquella que se presenta dentro de los 60 días naturales siguientes a la conclusión del encargo.</t>
    </r>
  </si>
  <si>
    <t>5.31.-</t>
  </si>
  <si>
    <t>Anote, por cada una de las instituciones de la Administración Pública de su entidad federativa, la cantidad de personal adscrito a la misma, según sexo, que durante el año 2023 estuvo obligado a presentar la declaración de situación patrimonial, así como la cantidad de este que incumplió durante el referido año con dicha obligación, según el plazo de la misma.</t>
  </si>
  <si>
    <t>Para cada institución, la cantidad registrada en la columna "Total" del grupo "Personal que incumplió con la obligación de presentar la declaración de situación patrimonial, según plazo de la declaración y sexo" debe ser igual o menor a la cantidad reportada en la columna "Total" del apartado "Personal obligado a presentar la declaración de situación patrimonial, según sexo", así como corresponder a su desagregación por sexo.</t>
  </si>
  <si>
    <t>Para cada institución, la cantidad registrada en la columna "Total" del grupo "Personal que incumplió con la obligación de presentar la declaración de situación patrimonial, según plazo de la declaración y sexo" debe ser igual o menor a la suma de las cantidades reportadas en las columnas "Subtotal" del apartado "Plazo de la declaración", así como corresponder a su desagregación por sexo; toda vez que una persona servidora pública pudo haber incumplido dos de los plazos establecidos.</t>
  </si>
  <si>
    <t>Para cada institución, la cantidad registrada en cada una de las columnas "Subtotal" del apartado "Plazo de la declaración" debe ser igual o menor a la cantidad reportada en la columna "Total" del grupo "Personal que incumplió con la obligación de presentar la declaración de situación patrimonial, según plazo de la declaración y sexo", así como corresponder a su desagregación por sexo. En caso de que esta instrucción no le aplique, justifíquelo en el recuadro que se encuentra al final de la tabla de respuesta.</t>
  </si>
  <si>
    <t>Personal obligado a presentar la declaración de situación patrimonial, según sexo</t>
  </si>
  <si>
    <t>Personal que incumplió con la obligación de presentar la declaración de situación patrimonial, según plazo de la declaración y sexo</t>
  </si>
  <si>
    <t xml:space="preserve">Plazo de la declaración </t>
  </si>
  <si>
    <t>COMP_DECLARACION</t>
  </si>
  <si>
    <t>MENSAJE INST 1</t>
  </si>
  <si>
    <t>MENSAJE ALERTA INST 3</t>
  </si>
  <si>
    <t>Declaración inicial</t>
  </si>
  <si>
    <t>Declaración de modificación patrimonial</t>
  </si>
  <si>
    <t>Declaración de conclusión del encargo</t>
  </si>
  <si>
    <t>COMP_TOTAL PERSONAL</t>
  </si>
  <si>
    <t>COMP_PLAZO DECLARACION</t>
  </si>
  <si>
    <t>DECLARACION INICIAL</t>
  </si>
  <si>
    <t>DECLARACION DE MODIFICACION</t>
  </si>
  <si>
    <t>DECLARACION DE CONCLUSION</t>
  </si>
  <si>
    <t>5.32.-</t>
  </si>
  <si>
    <t>Anote, por cada una de las instituciones de la Administración Pública de su entidad federativa, la cantidad de personal adscrito a la misma, según sexo, que durante el año 2023 estuvo obligado a presentar la declaración de intereses, así como la cantidad de este que incumplió durante el referido año con dicha obligación.</t>
  </si>
  <si>
    <t>Para cada institución, la cantidad registrada en la columna "Total" del apartado "Personal que incumplió con la obligación de presentar la declaración de intereses, según sexo" debe ser igual o menor a la cantidad reportada en la columna "Total" del apartado "Personal obligado a presentar la declaración de intereses, según sexo", así como corresponder a su desagregación por sexo.</t>
  </si>
  <si>
    <t>Personal obligado a presentar la declaración de intereses, según sexo</t>
  </si>
  <si>
    <t>Personal que incumplió con la obligación de presentar la declaración de intereses, según sexo</t>
  </si>
  <si>
    <t>V.9 Contraloría social u homóloga</t>
  </si>
  <si>
    <r>
      <t>1.-</t>
    </r>
    <r>
      <rPr>
        <b/>
        <i/>
        <sz val="8"/>
        <color theme="1"/>
        <rFont val="Arial"/>
        <family val="2"/>
      </rPr>
      <t xml:space="preserve"> </t>
    </r>
    <r>
      <rPr>
        <i/>
        <sz val="8"/>
        <color theme="1"/>
        <rFont val="Arial"/>
        <family val="2"/>
      </rPr>
      <t xml:space="preserve">Únicamente debe considerar la información relacionada con los espacios de contraloría social u homóloga que hayan sido abiertos y operados de forma </t>
    </r>
    <r>
      <rPr>
        <i/>
        <u/>
        <sz val="8"/>
        <color theme="1"/>
        <rFont val="Arial"/>
        <family val="2"/>
      </rPr>
      <t>exclusiva</t>
    </r>
    <r>
      <rPr>
        <i/>
        <sz val="8"/>
        <color theme="1"/>
        <rFont val="Arial"/>
        <family val="2"/>
      </rPr>
      <t xml:space="preserve"> por alguna de las instituciones de la Administración Pública de la entidad federativa, por lo que no debe considerar aquellos espacios abiertos y operados por instituciones del ámbito federal y/ o municipal.</t>
    </r>
  </si>
  <si>
    <r>
      <t xml:space="preserve">1.- </t>
    </r>
    <r>
      <rPr>
        <b/>
        <i/>
        <sz val="8"/>
        <color theme="1"/>
        <rFont val="Arial"/>
        <family val="2"/>
      </rPr>
      <t xml:space="preserve">Contraloría social u homóloga. </t>
    </r>
    <r>
      <rPr>
        <i/>
        <sz val="8"/>
        <color theme="1"/>
        <rFont val="Arial"/>
        <family val="2"/>
      </rPr>
      <t xml:space="preserve">Se refiere al conjunto de mecanismos orientados a la participación ciudadana en el control, vigilancia y evaluación de los programas y acciones gubernamentales que promueve una rendición de cuentas vertical y transversal. </t>
    </r>
  </si>
  <si>
    <t>5.33.-</t>
  </si>
  <si>
    <t>Durante el año 2023, ¿la Administración Pública de su entidad federativa abrió espacios para la contraloría social u homóloga?</t>
  </si>
  <si>
    <t>Seleccione con una "X" un solo código.</t>
  </si>
  <si>
    <t>CODIGO</t>
  </si>
  <si>
    <t>1. Sí</t>
  </si>
  <si>
    <r>
      <t>2. No</t>
    </r>
    <r>
      <rPr>
        <i/>
        <sz val="8"/>
        <color theme="1"/>
        <rFont val="Arial"/>
        <family val="2"/>
      </rPr>
      <t xml:space="preserve"> (pase a la pregunta 5.35)</t>
    </r>
  </si>
  <si>
    <r>
      <t>9. No identificado</t>
    </r>
    <r>
      <rPr>
        <i/>
        <sz val="8"/>
        <color theme="1"/>
        <rFont val="Arial"/>
        <family val="2"/>
      </rPr>
      <t xml:space="preserve"> (pase a la pregunta 5.35)</t>
    </r>
  </si>
  <si>
    <t>5.34.-</t>
  </si>
  <si>
    <t>Anote el nombre de cada uno de los espacios abiertos durante el año 2023 por la Administración Pública de su entidad federativa para la contraloría social u homóloga. Por cada uno de estos, señale el rubro atendido, el tipo de órgano constituido para su operación y el tipo participantes en el mismo; utilizando para tal efecto los catálogos que se presentan en la parte inferior de la siguiente tabla.</t>
  </si>
  <si>
    <t xml:space="preserve">El nombre de los espacios abiertos para la contraloría social u homóloga debe registrarse en mayúsculas, sin comillas ni signos de acentuación, puntuación, paréntesis y abreviaturas. </t>
  </si>
  <si>
    <t>Para cada espacio de contraloría social u homóloga abierto, seleccione el código del rubro en el cual se haya realizado su apertura.</t>
  </si>
  <si>
    <t>Para cada espacio de contraloría social u homóloga abierto en determinado rubro, seleccione el tipo de órgano constituido para su operación. En caso de que se haya constituido más de un órgano para el mismo rubro, use tantas filas como sea necesario.</t>
  </si>
  <si>
    <t>Para cada espacio de contraloría social u homóloga abierto en determinado rubro y órgano constituido, seleccione con una "X" el o los tipos de participantes que correspondan.</t>
  </si>
  <si>
    <t>Para cada espacio de contraloría social u homóloga abierto en determinado rubro y órgano constituido, en caso de que seleccione el código "9" en el apartado "Tipo de participantes", no puede seleccionar otro código en dicho apartado.</t>
  </si>
  <si>
    <t>En caso de que seleccione el código "6" en la columna "Rubro", debe anotar el nombre de dicho(s) rubro(s) en el recuadro destinado para tal efecto que se encuentra al final de la tabla de respuesta.</t>
  </si>
  <si>
    <t>En caso de que seleccione el código "5" en la columna "Tipo de órgano constituido", debe anotar el nombre de dicho(s) tipo(s) de órgano(s) en el recuadro destinado para tal efecto que se encuentra al final de la tabla de respuesta.</t>
  </si>
  <si>
    <t>En caso de que seleccione el código "6" en el apartado "Tipo de participantes", debe anotar el nombre de dicho(s) tipo(s) de participantes en el recuadro destinado para tal efecto que se encuentra al final de la tabla de respuesta.</t>
  </si>
  <si>
    <t>Nombre de los espacios abiertos para la contraloría social u homóloga</t>
  </si>
  <si>
    <r>
      <t xml:space="preserve">Rubro
</t>
    </r>
    <r>
      <rPr>
        <i/>
        <sz val="8"/>
        <color theme="1"/>
        <rFont val="Arial"/>
        <family val="2"/>
      </rPr>
      <t>(ver catálogo)</t>
    </r>
  </si>
  <si>
    <r>
      <t xml:space="preserve">Tipo de órgano constituido
</t>
    </r>
    <r>
      <rPr>
        <i/>
        <sz val="8"/>
        <color theme="1"/>
        <rFont val="Arial"/>
        <family val="2"/>
      </rPr>
      <t>(ver catálogo)</t>
    </r>
  </si>
  <si>
    <r>
      <t xml:space="preserve">Tipo de participantes
</t>
    </r>
    <r>
      <rPr>
        <i/>
        <sz val="8"/>
        <color theme="1"/>
        <rFont val="Arial"/>
        <family val="2"/>
      </rPr>
      <t>(ver catálogo)</t>
    </r>
  </si>
  <si>
    <t>INS T 6</t>
  </si>
  <si>
    <t xml:space="preserve">INST 7 </t>
  </si>
  <si>
    <t>BLOQUEO COD 9</t>
  </si>
  <si>
    <t>COD 6 RUBRO</t>
  </si>
  <si>
    <t>COD 5 CONSTITUIDO</t>
  </si>
  <si>
    <t>COD 6 PARTICIPANTES</t>
  </si>
  <si>
    <t>121.</t>
  </si>
  <si>
    <t>121</t>
  </si>
  <si>
    <t>122.</t>
  </si>
  <si>
    <t>122</t>
  </si>
  <si>
    <t>123.</t>
  </si>
  <si>
    <t>123</t>
  </si>
  <si>
    <t>124.</t>
  </si>
  <si>
    <t>124</t>
  </si>
  <si>
    <t>125.</t>
  </si>
  <si>
    <t>125</t>
  </si>
  <si>
    <t>126.</t>
  </si>
  <si>
    <t>126</t>
  </si>
  <si>
    <t>127.</t>
  </si>
  <si>
    <t>127</t>
  </si>
  <si>
    <t>128.</t>
  </si>
  <si>
    <t>128</t>
  </si>
  <si>
    <t>129.</t>
  </si>
  <si>
    <t>129</t>
  </si>
  <si>
    <t>130.</t>
  </si>
  <si>
    <t>130</t>
  </si>
  <si>
    <t>131.</t>
  </si>
  <si>
    <t>131</t>
  </si>
  <si>
    <t>132.</t>
  </si>
  <si>
    <t>132</t>
  </si>
  <si>
    <t>133.</t>
  </si>
  <si>
    <t>133</t>
  </si>
  <si>
    <t>134.</t>
  </si>
  <si>
    <t>134</t>
  </si>
  <si>
    <t>135.</t>
  </si>
  <si>
    <t>135</t>
  </si>
  <si>
    <t>136.</t>
  </si>
  <si>
    <t>136</t>
  </si>
  <si>
    <t>137.</t>
  </si>
  <si>
    <t>137</t>
  </si>
  <si>
    <t>138.</t>
  </si>
  <si>
    <t>138</t>
  </si>
  <si>
    <t>139.</t>
  </si>
  <si>
    <t>139</t>
  </si>
  <si>
    <t>140.</t>
  </si>
  <si>
    <t>140</t>
  </si>
  <si>
    <t>141.</t>
  </si>
  <si>
    <t>141</t>
  </si>
  <si>
    <t>142.</t>
  </si>
  <si>
    <t>142</t>
  </si>
  <si>
    <t>143.</t>
  </si>
  <si>
    <t>143</t>
  </si>
  <si>
    <t>144.</t>
  </si>
  <si>
    <t>144</t>
  </si>
  <si>
    <t>145.</t>
  </si>
  <si>
    <t>145</t>
  </si>
  <si>
    <t>146.</t>
  </si>
  <si>
    <t>146</t>
  </si>
  <si>
    <t>147.</t>
  </si>
  <si>
    <t>147</t>
  </si>
  <si>
    <t>148.</t>
  </si>
  <si>
    <t>148</t>
  </si>
  <si>
    <t>149.</t>
  </si>
  <si>
    <t>149</t>
  </si>
  <si>
    <t>150.</t>
  </si>
  <si>
    <t>150</t>
  </si>
  <si>
    <t>151.</t>
  </si>
  <si>
    <t>151</t>
  </si>
  <si>
    <t>152.</t>
  </si>
  <si>
    <t>152</t>
  </si>
  <si>
    <t>153.</t>
  </si>
  <si>
    <t>153</t>
  </si>
  <si>
    <t>154.</t>
  </si>
  <si>
    <t>154</t>
  </si>
  <si>
    <t>155.</t>
  </si>
  <si>
    <t>155</t>
  </si>
  <si>
    <t>156.</t>
  </si>
  <si>
    <t>156</t>
  </si>
  <si>
    <t>157.</t>
  </si>
  <si>
    <t>157</t>
  </si>
  <si>
    <t>158.</t>
  </si>
  <si>
    <t>158</t>
  </si>
  <si>
    <t>159.</t>
  </si>
  <si>
    <t>159</t>
  </si>
  <si>
    <t>160.</t>
  </si>
  <si>
    <t>160</t>
  </si>
  <si>
    <t>161.</t>
  </si>
  <si>
    <t>161</t>
  </si>
  <si>
    <t>162.</t>
  </si>
  <si>
    <t>162</t>
  </si>
  <si>
    <t>163.</t>
  </si>
  <si>
    <t>163</t>
  </si>
  <si>
    <t>164.</t>
  </si>
  <si>
    <t>164</t>
  </si>
  <si>
    <t>165.</t>
  </si>
  <si>
    <t>165</t>
  </si>
  <si>
    <t>166.</t>
  </si>
  <si>
    <t>166</t>
  </si>
  <si>
    <t>167.</t>
  </si>
  <si>
    <t>167</t>
  </si>
  <si>
    <t>168.</t>
  </si>
  <si>
    <t>168</t>
  </si>
  <si>
    <t>169.</t>
  </si>
  <si>
    <t>169</t>
  </si>
  <si>
    <t>170.</t>
  </si>
  <si>
    <t>170</t>
  </si>
  <si>
    <t>171.</t>
  </si>
  <si>
    <t>171</t>
  </si>
  <si>
    <t>172.</t>
  </si>
  <si>
    <t>172</t>
  </si>
  <si>
    <t>173.</t>
  </si>
  <si>
    <t>173</t>
  </si>
  <si>
    <t>174.</t>
  </si>
  <si>
    <t>174</t>
  </si>
  <si>
    <t>175.</t>
  </si>
  <si>
    <t>175</t>
  </si>
  <si>
    <t>176.</t>
  </si>
  <si>
    <t>176</t>
  </si>
  <si>
    <t>177.</t>
  </si>
  <si>
    <t>177</t>
  </si>
  <si>
    <t>178.</t>
  </si>
  <si>
    <t>178</t>
  </si>
  <si>
    <t>179.</t>
  </si>
  <si>
    <t>179</t>
  </si>
  <si>
    <t>180.</t>
  </si>
  <si>
    <t>180</t>
  </si>
  <si>
    <t>181.</t>
  </si>
  <si>
    <t>181</t>
  </si>
  <si>
    <t>182.</t>
  </si>
  <si>
    <t>182</t>
  </si>
  <si>
    <t>183.</t>
  </si>
  <si>
    <t>183</t>
  </si>
  <si>
    <t>184.</t>
  </si>
  <si>
    <t>184</t>
  </si>
  <si>
    <t>185.</t>
  </si>
  <si>
    <t>185</t>
  </si>
  <si>
    <t>186.</t>
  </si>
  <si>
    <t>186</t>
  </si>
  <si>
    <t>187.</t>
  </si>
  <si>
    <t>187</t>
  </si>
  <si>
    <t>188.</t>
  </si>
  <si>
    <t>188</t>
  </si>
  <si>
    <t>189.</t>
  </si>
  <si>
    <t>189</t>
  </si>
  <si>
    <t>190.</t>
  </si>
  <si>
    <t>190</t>
  </si>
  <si>
    <t>191.</t>
  </si>
  <si>
    <t>191</t>
  </si>
  <si>
    <t>192.</t>
  </si>
  <si>
    <t>192</t>
  </si>
  <si>
    <t>193.</t>
  </si>
  <si>
    <t>193</t>
  </si>
  <si>
    <t>194.</t>
  </si>
  <si>
    <t>194</t>
  </si>
  <si>
    <t>195.</t>
  </si>
  <si>
    <t>195</t>
  </si>
  <si>
    <t>196.</t>
  </si>
  <si>
    <t>196</t>
  </si>
  <si>
    <t>197.</t>
  </si>
  <si>
    <t>197</t>
  </si>
  <si>
    <t>198.</t>
  </si>
  <si>
    <t>198</t>
  </si>
  <si>
    <t>199.</t>
  </si>
  <si>
    <t>199</t>
  </si>
  <si>
    <t>200.</t>
  </si>
  <si>
    <t>200</t>
  </si>
  <si>
    <t>201.</t>
  </si>
  <si>
    <t>202.</t>
  </si>
  <si>
    <t>203.</t>
  </si>
  <si>
    <t>204.</t>
  </si>
  <si>
    <t>205.</t>
  </si>
  <si>
    <t>206.</t>
  </si>
  <si>
    <t>207.</t>
  </si>
  <si>
    <t>208.</t>
  </si>
  <si>
    <t>209.</t>
  </si>
  <si>
    <t>210.</t>
  </si>
  <si>
    <t>211.</t>
  </si>
  <si>
    <t>212.</t>
  </si>
  <si>
    <t>213.</t>
  </si>
  <si>
    <t>214.</t>
  </si>
  <si>
    <t>215.</t>
  </si>
  <si>
    <t>216.</t>
  </si>
  <si>
    <t>217.</t>
  </si>
  <si>
    <t>218.</t>
  </si>
  <si>
    <t>219.</t>
  </si>
  <si>
    <t>220.</t>
  </si>
  <si>
    <t>221.</t>
  </si>
  <si>
    <t>222.</t>
  </si>
  <si>
    <t>223.</t>
  </si>
  <si>
    <t>224.</t>
  </si>
  <si>
    <t>225.</t>
  </si>
  <si>
    <t>226.</t>
  </si>
  <si>
    <t>227.</t>
  </si>
  <si>
    <t>228.</t>
  </si>
  <si>
    <t>229.</t>
  </si>
  <si>
    <t>230.</t>
  </si>
  <si>
    <t>231.</t>
  </si>
  <si>
    <t>232.</t>
  </si>
  <si>
    <t>233.</t>
  </si>
  <si>
    <t>233</t>
  </si>
  <si>
    <t>234.</t>
  </si>
  <si>
    <t>234</t>
  </si>
  <si>
    <t>235.</t>
  </si>
  <si>
    <t>235</t>
  </si>
  <si>
    <t>236.</t>
  </si>
  <si>
    <t>236</t>
  </si>
  <si>
    <t>237.</t>
  </si>
  <si>
    <t>237</t>
  </si>
  <si>
    <t>238.</t>
  </si>
  <si>
    <t>238</t>
  </si>
  <si>
    <t>239.</t>
  </si>
  <si>
    <t>239</t>
  </si>
  <si>
    <t>240.</t>
  </si>
  <si>
    <t>240</t>
  </si>
  <si>
    <t>241.</t>
  </si>
  <si>
    <t>241</t>
  </si>
  <si>
    <t>242.</t>
  </si>
  <si>
    <t>242</t>
  </si>
  <si>
    <t>243.</t>
  </si>
  <si>
    <t>243</t>
  </si>
  <si>
    <t>244.</t>
  </si>
  <si>
    <t>244</t>
  </si>
  <si>
    <t>245.</t>
  </si>
  <si>
    <t>245</t>
  </si>
  <si>
    <t>246.</t>
  </si>
  <si>
    <t>246</t>
  </si>
  <si>
    <t>247.</t>
  </si>
  <si>
    <t>247</t>
  </si>
  <si>
    <t>248.</t>
  </si>
  <si>
    <t>248</t>
  </si>
  <si>
    <t>249.</t>
  </si>
  <si>
    <t>249</t>
  </si>
  <si>
    <t>250.</t>
  </si>
  <si>
    <t>250</t>
  </si>
  <si>
    <t>251.</t>
  </si>
  <si>
    <t>251</t>
  </si>
  <si>
    <t>252.</t>
  </si>
  <si>
    <t>252</t>
  </si>
  <si>
    <t>253.</t>
  </si>
  <si>
    <t>253</t>
  </si>
  <si>
    <t>254.</t>
  </si>
  <si>
    <t>254</t>
  </si>
  <si>
    <t>255.</t>
  </si>
  <si>
    <t>255</t>
  </si>
  <si>
    <t>256.</t>
  </si>
  <si>
    <t>256</t>
  </si>
  <si>
    <t>257.</t>
  </si>
  <si>
    <t>257</t>
  </si>
  <si>
    <t>258.</t>
  </si>
  <si>
    <t>258</t>
  </si>
  <si>
    <t>259.</t>
  </si>
  <si>
    <t>259</t>
  </si>
  <si>
    <t>260.</t>
  </si>
  <si>
    <t>260</t>
  </si>
  <si>
    <t>261.</t>
  </si>
  <si>
    <t>261</t>
  </si>
  <si>
    <t>262.</t>
  </si>
  <si>
    <t>262</t>
  </si>
  <si>
    <t>263.</t>
  </si>
  <si>
    <t>263</t>
  </si>
  <si>
    <t>264.</t>
  </si>
  <si>
    <t>264</t>
  </si>
  <si>
    <t>265.</t>
  </si>
  <si>
    <t>265</t>
  </si>
  <si>
    <t>266.</t>
  </si>
  <si>
    <t>266</t>
  </si>
  <si>
    <t>267.</t>
  </si>
  <si>
    <t>267</t>
  </si>
  <si>
    <t>268.</t>
  </si>
  <si>
    <t>268</t>
  </si>
  <si>
    <t>269.</t>
  </si>
  <si>
    <t>269</t>
  </si>
  <si>
    <t>270.</t>
  </si>
  <si>
    <t>270</t>
  </si>
  <si>
    <t>271.</t>
  </si>
  <si>
    <t>271</t>
  </si>
  <si>
    <t>272.</t>
  </si>
  <si>
    <t>272</t>
  </si>
  <si>
    <t>273.</t>
  </si>
  <si>
    <t>273</t>
  </si>
  <si>
    <t>274.</t>
  </si>
  <si>
    <t>274</t>
  </si>
  <si>
    <t>275.</t>
  </si>
  <si>
    <t>275</t>
  </si>
  <si>
    <t>276.</t>
  </si>
  <si>
    <t>276</t>
  </si>
  <si>
    <t>277.</t>
  </si>
  <si>
    <t>277</t>
  </si>
  <si>
    <t>278.</t>
  </si>
  <si>
    <t>278</t>
  </si>
  <si>
    <t>279.</t>
  </si>
  <si>
    <t>279</t>
  </si>
  <si>
    <t>280.</t>
  </si>
  <si>
    <t>280</t>
  </si>
  <si>
    <t>281.</t>
  </si>
  <si>
    <t>281</t>
  </si>
  <si>
    <t>282.</t>
  </si>
  <si>
    <t>282</t>
  </si>
  <si>
    <t>283.</t>
  </si>
  <si>
    <t>283</t>
  </si>
  <si>
    <t>284.</t>
  </si>
  <si>
    <t>284</t>
  </si>
  <si>
    <t>285.</t>
  </si>
  <si>
    <t>285</t>
  </si>
  <si>
    <t>286.</t>
  </si>
  <si>
    <t>286</t>
  </si>
  <si>
    <t>287.</t>
  </si>
  <si>
    <t>287</t>
  </si>
  <si>
    <t>288.</t>
  </si>
  <si>
    <t>288</t>
  </si>
  <si>
    <t>289.</t>
  </si>
  <si>
    <t>289</t>
  </si>
  <si>
    <t>290.</t>
  </si>
  <si>
    <t>290</t>
  </si>
  <si>
    <t>291.</t>
  </si>
  <si>
    <t>291</t>
  </si>
  <si>
    <t>292.</t>
  </si>
  <si>
    <t>292</t>
  </si>
  <si>
    <t>293.</t>
  </si>
  <si>
    <t>293</t>
  </si>
  <si>
    <t>294.</t>
  </si>
  <si>
    <t>294</t>
  </si>
  <si>
    <t>295.</t>
  </si>
  <si>
    <t>295</t>
  </si>
  <si>
    <t>296.</t>
  </si>
  <si>
    <t>296</t>
  </si>
  <si>
    <t>297.</t>
  </si>
  <si>
    <t>297</t>
  </si>
  <si>
    <t>298.</t>
  </si>
  <si>
    <t>298</t>
  </si>
  <si>
    <t>299.</t>
  </si>
  <si>
    <t>299</t>
  </si>
  <si>
    <t>300.</t>
  </si>
  <si>
    <t>300</t>
  </si>
  <si>
    <t>301.</t>
  </si>
  <si>
    <t>301</t>
  </si>
  <si>
    <t>302.</t>
  </si>
  <si>
    <t>302</t>
  </si>
  <si>
    <t>303.</t>
  </si>
  <si>
    <t>303</t>
  </si>
  <si>
    <t>304.</t>
  </si>
  <si>
    <t>304</t>
  </si>
  <si>
    <t>305.</t>
  </si>
  <si>
    <t>305</t>
  </si>
  <si>
    <t>306.</t>
  </si>
  <si>
    <t>306</t>
  </si>
  <si>
    <t>307.</t>
  </si>
  <si>
    <t>307</t>
  </si>
  <si>
    <t>308.</t>
  </si>
  <si>
    <t>308</t>
  </si>
  <si>
    <t>309.</t>
  </si>
  <si>
    <t>309</t>
  </si>
  <si>
    <t>310.</t>
  </si>
  <si>
    <t>310</t>
  </si>
  <si>
    <t>311.</t>
  </si>
  <si>
    <t>311</t>
  </si>
  <si>
    <t>312.</t>
  </si>
  <si>
    <t>312</t>
  </si>
  <si>
    <t>313.</t>
  </si>
  <si>
    <t>313</t>
  </si>
  <si>
    <t>314.</t>
  </si>
  <si>
    <t>314</t>
  </si>
  <si>
    <t>315.</t>
  </si>
  <si>
    <t>315</t>
  </si>
  <si>
    <t>316.</t>
  </si>
  <si>
    <t>316</t>
  </si>
  <si>
    <t>317.</t>
  </si>
  <si>
    <t>317</t>
  </si>
  <si>
    <t>318.</t>
  </si>
  <si>
    <t>318</t>
  </si>
  <si>
    <t>319.</t>
  </si>
  <si>
    <t>319</t>
  </si>
  <si>
    <t>320.</t>
  </si>
  <si>
    <t>320</t>
  </si>
  <si>
    <t>321.</t>
  </si>
  <si>
    <t>321</t>
  </si>
  <si>
    <t>322.</t>
  </si>
  <si>
    <t>322</t>
  </si>
  <si>
    <t>323.</t>
  </si>
  <si>
    <t>323</t>
  </si>
  <si>
    <t>324.</t>
  </si>
  <si>
    <t>324</t>
  </si>
  <si>
    <t>325.</t>
  </si>
  <si>
    <t>325</t>
  </si>
  <si>
    <t>326.</t>
  </si>
  <si>
    <t>326</t>
  </si>
  <si>
    <t>327.</t>
  </si>
  <si>
    <t>327</t>
  </si>
  <si>
    <t>328.</t>
  </si>
  <si>
    <t>328</t>
  </si>
  <si>
    <t>329.</t>
  </si>
  <si>
    <t>329</t>
  </si>
  <si>
    <t>330.</t>
  </si>
  <si>
    <t>330</t>
  </si>
  <si>
    <t>331.</t>
  </si>
  <si>
    <t>331</t>
  </si>
  <si>
    <t>332.</t>
  </si>
  <si>
    <t>332</t>
  </si>
  <si>
    <t>333.</t>
  </si>
  <si>
    <t>333</t>
  </si>
  <si>
    <t>334.</t>
  </si>
  <si>
    <t>334</t>
  </si>
  <si>
    <t>335.</t>
  </si>
  <si>
    <t>335</t>
  </si>
  <si>
    <t>336.</t>
  </si>
  <si>
    <t>336</t>
  </si>
  <si>
    <t>337.</t>
  </si>
  <si>
    <t>337</t>
  </si>
  <si>
    <t>338.</t>
  </si>
  <si>
    <t>338</t>
  </si>
  <si>
    <t>339.</t>
  </si>
  <si>
    <t>339</t>
  </si>
  <si>
    <t>340.</t>
  </si>
  <si>
    <t>340</t>
  </si>
  <si>
    <t>341.</t>
  </si>
  <si>
    <t>341</t>
  </si>
  <si>
    <t>342.</t>
  </si>
  <si>
    <t>342</t>
  </si>
  <si>
    <t>343.</t>
  </si>
  <si>
    <t>343</t>
  </si>
  <si>
    <t>344.</t>
  </si>
  <si>
    <t>344</t>
  </si>
  <si>
    <t>345.</t>
  </si>
  <si>
    <t>345</t>
  </si>
  <si>
    <t>346.</t>
  </si>
  <si>
    <t>346</t>
  </si>
  <si>
    <t>347.</t>
  </si>
  <si>
    <t>347</t>
  </si>
  <si>
    <t>348.</t>
  </si>
  <si>
    <t>348</t>
  </si>
  <si>
    <t>349.</t>
  </si>
  <si>
    <t>349</t>
  </si>
  <si>
    <t>350.</t>
  </si>
  <si>
    <t>350</t>
  </si>
  <si>
    <t>351.</t>
  </si>
  <si>
    <t>351</t>
  </si>
  <si>
    <t>352.</t>
  </si>
  <si>
    <t>352</t>
  </si>
  <si>
    <t>353.</t>
  </si>
  <si>
    <t>353</t>
  </si>
  <si>
    <t>354.</t>
  </si>
  <si>
    <t>354</t>
  </si>
  <si>
    <t>355.</t>
  </si>
  <si>
    <t>355</t>
  </si>
  <si>
    <t>356.</t>
  </si>
  <si>
    <t>356</t>
  </si>
  <si>
    <t>357.</t>
  </si>
  <si>
    <t>357</t>
  </si>
  <si>
    <t>358.</t>
  </si>
  <si>
    <t>358</t>
  </si>
  <si>
    <t>359.</t>
  </si>
  <si>
    <t>359</t>
  </si>
  <si>
    <t>360.</t>
  </si>
  <si>
    <t>360</t>
  </si>
  <si>
    <t>361.</t>
  </si>
  <si>
    <t>361</t>
  </si>
  <si>
    <t>362.</t>
  </si>
  <si>
    <t>362</t>
  </si>
  <si>
    <t>363.</t>
  </si>
  <si>
    <t>363</t>
  </si>
  <si>
    <t>364.</t>
  </si>
  <si>
    <t>364</t>
  </si>
  <si>
    <t>365.</t>
  </si>
  <si>
    <t>365</t>
  </si>
  <si>
    <t>366.</t>
  </si>
  <si>
    <t>366</t>
  </si>
  <si>
    <t>367.</t>
  </si>
  <si>
    <t>367</t>
  </si>
  <si>
    <t>368.</t>
  </si>
  <si>
    <t>368</t>
  </si>
  <si>
    <t>369.</t>
  </si>
  <si>
    <t>369</t>
  </si>
  <si>
    <t>370.</t>
  </si>
  <si>
    <t>370</t>
  </si>
  <si>
    <t>371.</t>
  </si>
  <si>
    <t>371</t>
  </si>
  <si>
    <t>372.</t>
  </si>
  <si>
    <t>372</t>
  </si>
  <si>
    <t>373.</t>
  </si>
  <si>
    <t>373</t>
  </si>
  <si>
    <t>374.</t>
  </si>
  <si>
    <t>374</t>
  </si>
  <si>
    <t>375.</t>
  </si>
  <si>
    <t>375</t>
  </si>
  <si>
    <t>376.</t>
  </si>
  <si>
    <t>376</t>
  </si>
  <si>
    <t>377.</t>
  </si>
  <si>
    <t>377</t>
  </si>
  <si>
    <t>378.</t>
  </si>
  <si>
    <t>378</t>
  </si>
  <si>
    <t>379.</t>
  </si>
  <si>
    <t>379</t>
  </si>
  <si>
    <t>380.</t>
  </si>
  <si>
    <t>380</t>
  </si>
  <si>
    <t>381.</t>
  </si>
  <si>
    <t>381</t>
  </si>
  <si>
    <t>382.</t>
  </si>
  <si>
    <t>382</t>
  </si>
  <si>
    <t>383.</t>
  </si>
  <si>
    <t>383</t>
  </si>
  <si>
    <t>384.</t>
  </si>
  <si>
    <t>384</t>
  </si>
  <si>
    <t>385.</t>
  </si>
  <si>
    <t>385</t>
  </si>
  <si>
    <t>386.</t>
  </si>
  <si>
    <t>386</t>
  </si>
  <si>
    <t>387.</t>
  </si>
  <si>
    <t>387</t>
  </si>
  <si>
    <t>388.</t>
  </si>
  <si>
    <t>388</t>
  </si>
  <si>
    <t>389.</t>
  </si>
  <si>
    <t>389</t>
  </si>
  <si>
    <t>390.</t>
  </si>
  <si>
    <t>390</t>
  </si>
  <si>
    <t>391.</t>
  </si>
  <si>
    <t>391</t>
  </si>
  <si>
    <t>392.</t>
  </si>
  <si>
    <t>392</t>
  </si>
  <si>
    <t>393.</t>
  </si>
  <si>
    <t>393</t>
  </si>
  <si>
    <t>394.</t>
  </si>
  <si>
    <t>394</t>
  </si>
  <si>
    <t>395.</t>
  </si>
  <si>
    <t>395</t>
  </si>
  <si>
    <t>396.</t>
  </si>
  <si>
    <t>396</t>
  </si>
  <si>
    <t>397.</t>
  </si>
  <si>
    <t>397</t>
  </si>
  <si>
    <t>398.</t>
  </si>
  <si>
    <t>398</t>
  </si>
  <si>
    <t>399.</t>
  </si>
  <si>
    <t>399</t>
  </si>
  <si>
    <t>400.</t>
  </si>
  <si>
    <t>400</t>
  </si>
  <si>
    <t>401.</t>
  </si>
  <si>
    <t>401</t>
  </si>
  <si>
    <t>402.</t>
  </si>
  <si>
    <t>402</t>
  </si>
  <si>
    <t>403.</t>
  </si>
  <si>
    <t>403</t>
  </si>
  <si>
    <t>404.</t>
  </si>
  <si>
    <t>404</t>
  </si>
  <si>
    <t>405.</t>
  </si>
  <si>
    <t>405</t>
  </si>
  <si>
    <t>406.</t>
  </si>
  <si>
    <t>406</t>
  </si>
  <si>
    <t>407.</t>
  </si>
  <si>
    <t>407</t>
  </si>
  <si>
    <t>408.</t>
  </si>
  <si>
    <t>408</t>
  </si>
  <si>
    <t>409.</t>
  </si>
  <si>
    <t>409</t>
  </si>
  <si>
    <t>410.</t>
  </si>
  <si>
    <t>410</t>
  </si>
  <si>
    <t>411.</t>
  </si>
  <si>
    <t>411</t>
  </si>
  <si>
    <t>412.</t>
  </si>
  <si>
    <t>412</t>
  </si>
  <si>
    <t>413.</t>
  </si>
  <si>
    <t>413</t>
  </si>
  <si>
    <t>414.</t>
  </si>
  <si>
    <t>414</t>
  </si>
  <si>
    <t>415.</t>
  </si>
  <si>
    <t>415</t>
  </si>
  <si>
    <t>416.</t>
  </si>
  <si>
    <t>416</t>
  </si>
  <si>
    <t>417.</t>
  </si>
  <si>
    <t>417</t>
  </si>
  <si>
    <t>418.</t>
  </si>
  <si>
    <t>418</t>
  </si>
  <si>
    <t>419.</t>
  </si>
  <si>
    <t>419</t>
  </si>
  <si>
    <t>420.</t>
  </si>
  <si>
    <t>420</t>
  </si>
  <si>
    <t>421.</t>
  </si>
  <si>
    <t>421</t>
  </si>
  <si>
    <t>422.</t>
  </si>
  <si>
    <t>422</t>
  </si>
  <si>
    <t>423.</t>
  </si>
  <si>
    <t>423</t>
  </si>
  <si>
    <t>424.</t>
  </si>
  <si>
    <t>424</t>
  </si>
  <si>
    <t>425.</t>
  </si>
  <si>
    <t>425</t>
  </si>
  <si>
    <t>426.</t>
  </si>
  <si>
    <t>426</t>
  </si>
  <si>
    <t>427.</t>
  </si>
  <si>
    <t>427</t>
  </si>
  <si>
    <t>428.</t>
  </si>
  <si>
    <t>428</t>
  </si>
  <si>
    <t>429.</t>
  </si>
  <si>
    <t>429</t>
  </si>
  <si>
    <t>430.</t>
  </si>
  <si>
    <t>430</t>
  </si>
  <si>
    <t>431.</t>
  </si>
  <si>
    <t>431</t>
  </si>
  <si>
    <t>432.</t>
  </si>
  <si>
    <t>432</t>
  </si>
  <si>
    <t>433.</t>
  </si>
  <si>
    <t>433</t>
  </si>
  <si>
    <t>434.</t>
  </si>
  <si>
    <t>434</t>
  </si>
  <si>
    <t>435.</t>
  </si>
  <si>
    <t>435</t>
  </si>
  <si>
    <t>436.</t>
  </si>
  <si>
    <t>436</t>
  </si>
  <si>
    <t>437.</t>
  </si>
  <si>
    <t>437</t>
  </si>
  <si>
    <t>438.</t>
  </si>
  <si>
    <t>438</t>
  </si>
  <si>
    <t>439.</t>
  </si>
  <si>
    <t>439</t>
  </si>
  <si>
    <t>440.</t>
  </si>
  <si>
    <t>440</t>
  </si>
  <si>
    <t>441.</t>
  </si>
  <si>
    <t>441</t>
  </si>
  <si>
    <t>442.</t>
  </si>
  <si>
    <t>442</t>
  </si>
  <si>
    <t>443.</t>
  </si>
  <si>
    <t>443</t>
  </si>
  <si>
    <t>444.</t>
  </si>
  <si>
    <t>444</t>
  </si>
  <si>
    <t>445.</t>
  </si>
  <si>
    <t>445</t>
  </si>
  <si>
    <t>446.</t>
  </si>
  <si>
    <t>446</t>
  </si>
  <si>
    <t>447.</t>
  </si>
  <si>
    <t>447</t>
  </si>
  <si>
    <t>448.</t>
  </si>
  <si>
    <t>448</t>
  </si>
  <si>
    <t>449.</t>
  </si>
  <si>
    <t>449</t>
  </si>
  <si>
    <t>450.</t>
  </si>
  <si>
    <t>450</t>
  </si>
  <si>
    <t>451.</t>
  </si>
  <si>
    <t>451</t>
  </si>
  <si>
    <t>452.</t>
  </si>
  <si>
    <t>452</t>
  </si>
  <si>
    <t>453.</t>
  </si>
  <si>
    <t>453</t>
  </si>
  <si>
    <t>454.</t>
  </si>
  <si>
    <t>454</t>
  </si>
  <si>
    <t>455.</t>
  </si>
  <si>
    <t>455</t>
  </si>
  <si>
    <t>456.</t>
  </si>
  <si>
    <t>456</t>
  </si>
  <si>
    <t>457.</t>
  </si>
  <si>
    <t>457</t>
  </si>
  <si>
    <t>458.</t>
  </si>
  <si>
    <t>458</t>
  </si>
  <si>
    <t>459.</t>
  </si>
  <si>
    <t>459</t>
  </si>
  <si>
    <t>460.</t>
  </si>
  <si>
    <t>460</t>
  </si>
  <si>
    <t>461.</t>
  </si>
  <si>
    <t>461</t>
  </si>
  <si>
    <t>462.</t>
  </si>
  <si>
    <t>462</t>
  </si>
  <si>
    <t>463.</t>
  </si>
  <si>
    <t>463</t>
  </si>
  <si>
    <t>464.</t>
  </si>
  <si>
    <t>464</t>
  </si>
  <si>
    <t>465.</t>
  </si>
  <si>
    <t>465</t>
  </si>
  <si>
    <t>466.</t>
  </si>
  <si>
    <t>466</t>
  </si>
  <si>
    <t>467.</t>
  </si>
  <si>
    <t>467</t>
  </si>
  <si>
    <t>468.</t>
  </si>
  <si>
    <t>468</t>
  </si>
  <si>
    <t>469.</t>
  </si>
  <si>
    <t>469</t>
  </si>
  <si>
    <t>470.</t>
  </si>
  <si>
    <t>470</t>
  </si>
  <si>
    <t>471.</t>
  </si>
  <si>
    <t>471</t>
  </si>
  <si>
    <t>472.</t>
  </si>
  <si>
    <t>472</t>
  </si>
  <si>
    <t>473.</t>
  </si>
  <si>
    <t>473</t>
  </si>
  <si>
    <t>474.</t>
  </si>
  <si>
    <t>474</t>
  </si>
  <si>
    <t>475.</t>
  </si>
  <si>
    <t>475</t>
  </si>
  <si>
    <t>476.</t>
  </si>
  <si>
    <t>476</t>
  </si>
  <si>
    <t>477.</t>
  </si>
  <si>
    <t>477</t>
  </si>
  <si>
    <t>478.</t>
  </si>
  <si>
    <t>478</t>
  </si>
  <si>
    <t>479.</t>
  </si>
  <si>
    <t>479</t>
  </si>
  <si>
    <t>480.</t>
  </si>
  <si>
    <t>480</t>
  </si>
  <si>
    <t>481.</t>
  </si>
  <si>
    <t>481</t>
  </si>
  <si>
    <t>482.</t>
  </si>
  <si>
    <t>482</t>
  </si>
  <si>
    <t>483.</t>
  </si>
  <si>
    <t>483</t>
  </si>
  <si>
    <t>484.</t>
  </si>
  <si>
    <t>484</t>
  </si>
  <si>
    <t>485.</t>
  </si>
  <si>
    <t>485</t>
  </si>
  <si>
    <t>486.</t>
  </si>
  <si>
    <t>486</t>
  </si>
  <si>
    <t>487.</t>
  </si>
  <si>
    <t>487</t>
  </si>
  <si>
    <t>488.</t>
  </si>
  <si>
    <t>488</t>
  </si>
  <si>
    <t>489.</t>
  </si>
  <si>
    <t>489</t>
  </si>
  <si>
    <t>490.</t>
  </si>
  <si>
    <t>490</t>
  </si>
  <si>
    <t>491.</t>
  </si>
  <si>
    <t>491</t>
  </si>
  <si>
    <t>492.</t>
  </si>
  <si>
    <t>492</t>
  </si>
  <si>
    <t>493.</t>
  </si>
  <si>
    <t>493</t>
  </si>
  <si>
    <t>494.</t>
  </si>
  <si>
    <t>494</t>
  </si>
  <si>
    <t>495.</t>
  </si>
  <si>
    <t>495</t>
  </si>
  <si>
    <t>496.</t>
  </si>
  <si>
    <t>496</t>
  </si>
  <si>
    <t>497.</t>
  </si>
  <si>
    <t>497</t>
  </si>
  <si>
    <t>498.</t>
  </si>
  <si>
    <t>498</t>
  </si>
  <si>
    <t>499.</t>
  </si>
  <si>
    <t>499</t>
  </si>
  <si>
    <t>500.</t>
  </si>
  <si>
    <t>500</t>
  </si>
  <si>
    <t>501.</t>
  </si>
  <si>
    <t>501</t>
  </si>
  <si>
    <t>502.</t>
  </si>
  <si>
    <t>502</t>
  </si>
  <si>
    <t>503.</t>
  </si>
  <si>
    <t>503</t>
  </si>
  <si>
    <t>504.</t>
  </si>
  <si>
    <t>504</t>
  </si>
  <si>
    <t>505.</t>
  </si>
  <si>
    <t>505</t>
  </si>
  <si>
    <t>506.</t>
  </si>
  <si>
    <t>506</t>
  </si>
  <si>
    <t>507.</t>
  </si>
  <si>
    <t>507</t>
  </si>
  <si>
    <t>508.</t>
  </si>
  <si>
    <t>508</t>
  </si>
  <si>
    <t>509.</t>
  </si>
  <si>
    <t>509</t>
  </si>
  <si>
    <t>510.</t>
  </si>
  <si>
    <t>510</t>
  </si>
  <si>
    <t>511.</t>
  </si>
  <si>
    <t>511</t>
  </si>
  <si>
    <t>512.</t>
  </si>
  <si>
    <t>512</t>
  </si>
  <si>
    <t>513.</t>
  </si>
  <si>
    <t>513</t>
  </si>
  <si>
    <t>514.</t>
  </si>
  <si>
    <t>514</t>
  </si>
  <si>
    <t>515.</t>
  </si>
  <si>
    <t>515</t>
  </si>
  <si>
    <t>516.</t>
  </si>
  <si>
    <t>516</t>
  </si>
  <si>
    <t>517.</t>
  </si>
  <si>
    <t>517</t>
  </si>
  <si>
    <t>518.</t>
  </si>
  <si>
    <t>518</t>
  </si>
  <si>
    <t>519.</t>
  </si>
  <si>
    <t>519</t>
  </si>
  <si>
    <t>520.</t>
  </si>
  <si>
    <t>520</t>
  </si>
  <si>
    <t>521.</t>
  </si>
  <si>
    <t>521</t>
  </si>
  <si>
    <t>522.</t>
  </si>
  <si>
    <t>522</t>
  </si>
  <si>
    <t>523.</t>
  </si>
  <si>
    <t>523</t>
  </si>
  <si>
    <t>524.</t>
  </si>
  <si>
    <t>524</t>
  </si>
  <si>
    <t>525.</t>
  </si>
  <si>
    <t>525</t>
  </si>
  <si>
    <t>526.</t>
  </si>
  <si>
    <t>526</t>
  </si>
  <si>
    <t>527.</t>
  </si>
  <si>
    <t>527</t>
  </si>
  <si>
    <t>528.</t>
  </si>
  <si>
    <t>528</t>
  </si>
  <si>
    <t>529.</t>
  </si>
  <si>
    <t>529</t>
  </si>
  <si>
    <t>530.</t>
  </si>
  <si>
    <t>530</t>
  </si>
  <si>
    <t>531.</t>
  </si>
  <si>
    <t>531</t>
  </si>
  <si>
    <t>532.</t>
  </si>
  <si>
    <t>532</t>
  </si>
  <si>
    <t>533.</t>
  </si>
  <si>
    <t>533</t>
  </si>
  <si>
    <t>534.</t>
  </si>
  <si>
    <t>534</t>
  </si>
  <si>
    <t>535.</t>
  </si>
  <si>
    <t>535</t>
  </si>
  <si>
    <t>536.</t>
  </si>
  <si>
    <t>536</t>
  </si>
  <si>
    <t>537.</t>
  </si>
  <si>
    <t>537</t>
  </si>
  <si>
    <t>538.</t>
  </si>
  <si>
    <t>538</t>
  </si>
  <si>
    <t>539.</t>
  </si>
  <si>
    <t>539</t>
  </si>
  <si>
    <t>540.</t>
  </si>
  <si>
    <t>540</t>
  </si>
  <si>
    <t>541.</t>
  </si>
  <si>
    <t>541</t>
  </si>
  <si>
    <t>542.</t>
  </si>
  <si>
    <t>542</t>
  </si>
  <si>
    <t>543.</t>
  </si>
  <si>
    <t>543</t>
  </si>
  <si>
    <t>544.</t>
  </si>
  <si>
    <t>544</t>
  </si>
  <si>
    <t>545.</t>
  </si>
  <si>
    <t>545</t>
  </si>
  <si>
    <t>546.</t>
  </si>
  <si>
    <t>546</t>
  </si>
  <si>
    <t>547.</t>
  </si>
  <si>
    <t>547</t>
  </si>
  <si>
    <t>548.</t>
  </si>
  <si>
    <t>548</t>
  </si>
  <si>
    <t>549.</t>
  </si>
  <si>
    <t>549</t>
  </si>
  <si>
    <t>550.</t>
  </si>
  <si>
    <t>550</t>
  </si>
  <si>
    <t>551.</t>
  </si>
  <si>
    <t>551</t>
  </si>
  <si>
    <t>552.</t>
  </si>
  <si>
    <t>552</t>
  </si>
  <si>
    <t>553.</t>
  </si>
  <si>
    <t>553</t>
  </si>
  <si>
    <t>554.</t>
  </si>
  <si>
    <t>554</t>
  </si>
  <si>
    <t>555.</t>
  </si>
  <si>
    <t>555</t>
  </si>
  <si>
    <t>556.</t>
  </si>
  <si>
    <t>556</t>
  </si>
  <si>
    <t>557.</t>
  </si>
  <si>
    <t>557</t>
  </si>
  <si>
    <t>558.</t>
  </si>
  <si>
    <t>558</t>
  </si>
  <si>
    <t>559.</t>
  </si>
  <si>
    <t>559</t>
  </si>
  <si>
    <t>560.</t>
  </si>
  <si>
    <t>560</t>
  </si>
  <si>
    <t>561.</t>
  </si>
  <si>
    <t>561</t>
  </si>
  <si>
    <t>562.</t>
  </si>
  <si>
    <t>562</t>
  </si>
  <si>
    <t>563.</t>
  </si>
  <si>
    <t>563</t>
  </si>
  <si>
    <t>564.</t>
  </si>
  <si>
    <t>564</t>
  </si>
  <si>
    <t>565.</t>
  </si>
  <si>
    <t>565</t>
  </si>
  <si>
    <t>566.</t>
  </si>
  <si>
    <t>566</t>
  </si>
  <si>
    <t>567.</t>
  </si>
  <si>
    <t>567</t>
  </si>
  <si>
    <t>568.</t>
  </si>
  <si>
    <t>568</t>
  </si>
  <si>
    <t>569.</t>
  </si>
  <si>
    <t>569</t>
  </si>
  <si>
    <t>570.</t>
  </si>
  <si>
    <t>570</t>
  </si>
  <si>
    <t>571.</t>
  </si>
  <si>
    <t>571</t>
  </si>
  <si>
    <t>572.</t>
  </si>
  <si>
    <t>572</t>
  </si>
  <si>
    <t>573.</t>
  </si>
  <si>
    <t>573</t>
  </si>
  <si>
    <t>574.</t>
  </si>
  <si>
    <t>574</t>
  </si>
  <si>
    <t>575.</t>
  </si>
  <si>
    <t>575</t>
  </si>
  <si>
    <t>576.</t>
  </si>
  <si>
    <t>576</t>
  </si>
  <si>
    <t>577.</t>
  </si>
  <si>
    <t>577</t>
  </si>
  <si>
    <t>578.</t>
  </si>
  <si>
    <t>578</t>
  </si>
  <si>
    <t>579.</t>
  </si>
  <si>
    <t>579</t>
  </si>
  <si>
    <t>580.</t>
  </si>
  <si>
    <t>580</t>
  </si>
  <si>
    <t>581.</t>
  </si>
  <si>
    <t>581</t>
  </si>
  <si>
    <t>582.</t>
  </si>
  <si>
    <t>582</t>
  </si>
  <si>
    <t>583.</t>
  </si>
  <si>
    <t>583</t>
  </si>
  <si>
    <t>584.</t>
  </si>
  <si>
    <t>584</t>
  </si>
  <si>
    <t>585.</t>
  </si>
  <si>
    <t>585</t>
  </si>
  <si>
    <t>586.</t>
  </si>
  <si>
    <t>586</t>
  </si>
  <si>
    <t>587.</t>
  </si>
  <si>
    <t>587</t>
  </si>
  <si>
    <t>588.</t>
  </si>
  <si>
    <t>588</t>
  </si>
  <si>
    <t>589.</t>
  </si>
  <si>
    <t>589</t>
  </si>
  <si>
    <t>590.</t>
  </si>
  <si>
    <t>590</t>
  </si>
  <si>
    <t>591.</t>
  </si>
  <si>
    <t>591</t>
  </si>
  <si>
    <t>592.</t>
  </si>
  <si>
    <t>592</t>
  </si>
  <si>
    <t>593.</t>
  </si>
  <si>
    <t>593</t>
  </si>
  <si>
    <t>594.</t>
  </si>
  <si>
    <t>594</t>
  </si>
  <si>
    <t>595.</t>
  </si>
  <si>
    <t>595</t>
  </si>
  <si>
    <t>596.</t>
  </si>
  <si>
    <t>596</t>
  </si>
  <si>
    <t>597.</t>
  </si>
  <si>
    <t>597</t>
  </si>
  <si>
    <t>598.</t>
  </si>
  <si>
    <t>598</t>
  </si>
  <si>
    <t>599.</t>
  </si>
  <si>
    <t>599</t>
  </si>
  <si>
    <t>600.</t>
  </si>
  <si>
    <t>600</t>
  </si>
  <si>
    <t>601.</t>
  </si>
  <si>
    <t>601</t>
  </si>
  <si>
    <t>602.</t>
  </si>
  <si>
    <t>602</t>
  </si>
  <si>
    <t>603.</t>
  </si>
  <si>
    <t>603</t>
  </si>
  <si>
    <t>604.</t>
  </si>
  <si>
    <t>604</t>
  </si>
  <si>
    <t>605.</t>
  </si>
  <si>
    <t>605</t>
  </si>
  <si>
    <t>606.</t>
  </si>
  <si>
    <t>606</t>
  </si>
  <si>
    <t>607.</t>
  </si>
  <si>
    <t>607</t>
  </si>
  <si>
    <t>608.</t>
  </si>
  <si>
    <t>608</t>
  </si>
  <si>
    <t>609.</t>
  </si>
  <si>
    <t>609</t>
  </si>
  <si>
    <t>610.</t>
  </si>
  <si>
    <t>610</t>
  </si>
  <si>
    <t>611.</t>
  </si>
  <si>
    <t>611</t>
  </si>
  <si>
    <t>612.</t>
  </si>
  <si>
    <t>612</t>
  </si>
  <si>
    <t>613.</t>
  </si>
  <si>
    <t>613</t>
  </si>
  <si>
    <t>614.</t>
  </si>
  <si>
    <t>614</t>
  </si>
  <si>
    <t>615.</t>
  </si>
  <si>
    <t>615</t>
  </si>
  <si>
    <t>616.</t>
  </si>
  <si>
    <t>616</t>
  </si>
  <si>
    <t>617.</t>
  </si>
  <si>
    <t>617</t>
  </si>
  <si>
    <t>618.</t>
  </si>
  <si>
    <t>618</t>
  </si>
  <si>
    <t>619.</t>
  </si>
  <si>
    <t>619</t>
  </si>
  <si>
    <t>620.</t>
  </si>
  <si>
    <t>620</t>
  </si>
  <si>
    <t>621.</t>
  </si>
  <si>
    <t>621</t>
  </si>
  <si>
    <t>622.</t>
  </si>
  <si>
    <t>622</t>
  </si>
  <si>
    <t>623.</t>
  </si>
  <si>
    <t>623</t>
  </si>
  <si>
    <t>624.</t>
  </si>
  <si>
    <t>624</t>
  </si>
  <si>
    <t>625.</t>
  </si>
  <si>
    <t>625</t>
  </si>
  <si>
    <t>626.</t>
  </si>
  <si>
    <t>626</t>
  </si>
  <si>
    <t>627.</t>
  </si>
  <si>
    <t>627</t>
  </si>
  <si>
    <t>628.</t>
  </si>
  <si>
    <t>628</t>
  </si>
  <si>
    <t>629.</t>
  </si>
  <si>
    <t>629</t>
  </si>
  <si>
    <t>630.</t>
  </si>
  <si>
    <t>630</t>
  </si>
  <si>
    <t>631.</t>
  </si>
  <si>
    <t>631</t>
  </si>
  <si>
    <t>632.</t>
  </si>
  <si>
    <t>632</t>
  </si>
  <si>
    <t>633.</t>
  </si>
  <si>
    <t>633</t>
  </si>
  <si>
    <t>634.</t>
  </si>
  <si>
    <t>634</t>
  </si>
  <si>
    <t>635.</t>
  </si>
  <si>
    <t>635</t>
  </si>
  <si>
    <t>636.</t>
  </si>
  <si>
    <t>636</t>
  </si>
  <si>
    <t>637.</t>
  </si>
  <si>
    <t>637</t>
  </si>
  <si>
    <t>638.</t>
  </si>
  <si>
    <t>638</t>
  </si>
  <si>
    <t>639.</t>
  </si>
  <si>
    <t>639</t>
  </si>
  <si>
    <t>640.</t>
  </si>
  <si>
    <t>640</t>
  </si>
  <si>
    <t>641.</t>
  </si>
  <si>
    <t>641</t>
  </si>
  <si>
    <t>642.</t>
  </si>
  <si>
    <t>642</t>
  </si>
  <si>
    <t>643.</t>
  </si>
  <si>
    <t>643</t>
  </si>
  <si>
    <t>644.</t>
  </si>
  <si>
    <t>644</t>
  </si>
  <si>
    <t>645.</t>
  </si>
  <si>
    <t>645</t>
  </si>
  <si>
    <t>646.</t>
  </si>
  <si>
    <t>646</t>
  </si>
  <si>
    <t>647.</t>
  </si>
  <si>
    <t>647</t>
  </si>
  <si>
    <t>648.</t>
  </si>
  <si>
    <t>648</t>
  </si>
  <si>
    <t>649.</t>
  </si>
  <si>
    <t>649</t>
  </si>
  <si>
    <t>650.</t>
  </si>
  <si>
    <t>650</t>
  </si>
  <si>
    <t>651.</t>
  </si>
  <si>
    <t>651</t>
  </si>
  <si>
    <t>652.</t>
  </si>
  <si>
    <t>652</t>
  </si>
  <si>
    <t>653.</t>
  </si>
  <si>
    <t>653</t>
  </si>
  <si>
    <t>654.</t>
  </si>
  <si>
    <t>654</t>
  </si>
  <si>
    <t>655.</t>
  </si>
  <si>
    <t>655</t>
  </si>
  <si>
    <t>656.</t>
  </si>
  <si>
    <t>656</t>
  </si>
  <si>
    <t>657.</t>
  </si>
  <si>
    <t>657</t>
  </si>
  <si>
    <t>658.</t>
  </si>
  <si>
    <t>658</t>
  </si>
  <si>
    <t>659.</t>
  </si>
  <si>
    <t>659</t>
  </si>
  <si>
    <t>660.</t>
  </si>
  <si>
    <t>660</t>
  </si>
  <si>
    <t>661.</t>
  </si>
  <si>
    <t>661</t>
  </si>
  <si>
    <t>662.</t>
  </si>
  <si>
    <t>662</t>
  </si>
  <si>
    <t>663.</t>
  </si>
  <si>
    <t>663</t>
  </si>
  <si>
    <t>664.</t>
  </si>
  <si>
    <t>664</t>
  </si>
  <si>
    <t>665.</t>
  </si>
  <si>
    <t>665</t>
  </si>
  <si>
    <t>666.</t>
  </si>
  <si>
    <t>666</t>
  </si>
  <si>
    <t>667.</t>
  </si>
  <si>
    <t>667</t>
  </si>
  <si>
    <t>668.</t>
  </si>
  <si>
    <t>668</t>
  </si>
  <si>
    <t>669.</t>
  </si>
  <si>
    <t>669</t>
  </si>
  <si>
    <t>670.</t>
  </si>
  <si>
    <t>670</t>
  </si>
  <si>
    <t>671.</t>
  </si>
  <si>
    <t>671</t>
  </si>
  <si>
    <t>672.</t>
  </si>
  <si>
    <t>672</t>
  </si>
  <si>
    <t>673.</t>
  </si>
  <si>
    <t>673</t>
  </si>
  <si>
    <t>674.</t>
  </si>
  <si>
    <t>674</t>
  </si>
  <si>
    <t>675.</t>
  </si>
  <si>
    <t>675</t>
  </si>
  <si>
    <t>676.</t>
  </si>
  <si>
    <t>676</t>
  </si>
  <si>
    <t>677.</t>
  </si>
  <si>
    <t>677</t>
  </si>
  <si>
    <t>678.</t>
  </si>
  <si>
    <t>678</t>
  </si>
  <si>
    <t>679.</t>
  </si>
  <si>
    <t>679</t>
  </si>
  <si>
    <t>680.</t>
  </si>
  <si>
    <t>680</t>
  </si>
  <si>
    <t>681.</t>
  </si>
  <si>
    <t>681</t>
  </si>
  <si>
    <t>682.</t>
  </si>
  <si>
    <t>682</t>
  </si>
  <si>
    <t>683.</t>
  </si>
  <si>
    <t>683</t>
  </si>
  <si>
    <t>684.</t>
  </si>
  <si>
    <t>684</t>
  </si>
  <si>
    <t>685.</t>
  </si>
  <si>
    <t>685</t>
  </si>
  <si>
    <t>686.</t>
  </si>
  <si>
    <t>686</t>
  </si>
  <si>
    <t>687.</t>
  </si>
  <si>
    <t>687</t>
  </si>
  <si>
    <t>688.</t>
  </si>
  <si>
    <t>688</t>
  </si>
  <si>
    <t>689.</t>
  </si>
  <si>
    <t>689</t>
  </si>
  <si>
    <t>690.</t>
  </si>
  <si>
    <t>690</t>
  </si>
  <si>
    <t>691.</t>
  </si>
  <si>
    <t>691</t>
  </si>
  <si>
    <t>692.</t>
  </si>
  <si>
    <t>692</t>
  </si>
  <si>
    <t>693.</t>
  </si>
  <si>
    <t>693</t>
  </si>
  <si>
    <t>694.</t>
  </si>
  <si>
    <t>694</t>
  </si>
  <si>
    <t>695.</t>
  </si>
  <si>
    <t>695</t>
  </si>
  <si>
    <t>696.</t>
  </si>
  <si>
    <t>696</t>
  </si>
  <si>
    <t>697.</t>
  </si>
  <si>
    <t>697</t>
  </si>
  <si>
    <t>698.</t>
  </si>
  <si>
    <t>698</t>
  </si>
  <si>
    <t>699.</t>
  </si>
  <si>
    <t>699</t>
  </si>
  <si>
    <t>700.</t>
  </si>
  <si>
    <t>700</t>
  </si>
  <si>
    <t>701.</t>
  </si>
  <si>
    <t>701</t>
  </si>
  <si>
    <t>702.</t>
  </si>
  <si>
    <t>702</t>
  </si>
  <si>
    <t>703.</t>
  </si>
  <si>
    <t>703</t>
  </si>
  <si>
    <t>704.</t>
  </si>
  <si>
    <t>704</t>
  </si>
  <si>
    <t>705.</t>
  </si>
  <si>
    <t>705</t>
  </si>
  <si>
    <t>706.</t>
  </si>
  <si>
    <t>706</t>
  </si>
  <si>
    <t>707.</t>
  </si>
  <si>
    <t>707</t>
  </si>
  <si>
    <t>708.</t>
  </si>
  <si>
    <t>708</t>
  </si>
  <si>
    <t>709.</t>
  </si>
  <si>
    <t>709</t>
  </si>
  <si>
    <t>710.</t>
  </si>
  <si>
    <t>710</t>
  </si>
  <si>
    <t>711.</t>
  </si>
  <si>
    <t>711</t>
  </si>
  <si>
    <t>712.</t>
  </si>
  <si>
    <t>712</t>
  </si>
  <si>
    <t>713.</t>
  </si>
  <si>
    <t>713</t>
  </si>
  <si>
    <t>714.</t>
  </si>
  <si>
    <t>714</t>
  </si>
  <si>
    <t>715.</t>
  </si>
  <si>
    <t>715</t>
  </si>
  <si>
    <t>716.</t>
  </si>
  <si>
    <t>716</t>
  </si>
  <si>
    <t>717.</t>
  </si>
  <si>
    <t>717</t>
  </si>
  <si>
    <t>718.</t>
  </si>
  <si>
    <t>718</t>
  </si>
  <si>
    <t>719.</t>
  </si>
  <si>
    <t>719</t>
  </si>
  <si>
    <t>720.</t>
  </si>
  <si>
    <t>720</t>
  </si>
  <si>
    <t>721.</t>
  </si>
  <si>
    <t>721</t>
  </si>
  <si>
    <t>722.</t>
  </si>
  <si>
    <t>722</t>
  </si>
  <si>
    <t>723.</t>
  </si>
  <si>
    <t>723</t>
  </si>
  <si>
    <t>724.</t>
  </si>
  <si>
    <t>724</t>
  </si>
  <si>
    <t>725.</t>
  </si>
  <si>
    <t>725</t>
  </si>
  <si>
    <t>726.</t>
  </si>
  <si>
    <t>726</t>
  </si>
  <si>
    <t>727.</t>
  </si>
  <si>
    <t>727</t>
  </si>
  <si>
    <t>728.</t>
  </si>
  <si>
    <t>728</t>
  </si>
  <si>
    <t>729.</t>
  </si>
  <si>
    <t>729</t>
  </si>
  <si>
    <t>730.</t>
  </si>
  <si>
    <t>730</t>
  </si>
  <si>
    <t>731.</t>
  </si>
  <si>
    <t>731</t>
  </si>
  <si>
    <t>732.</t>
  </si>
  <si>
    <t>732</t>
  </si>
  <si>
    <t>733.</t>
  </si>
  <si>
    <t>733</t>
  </si>
  <si>
    <t>734.</t>
  </si>
  <si>
    <t>734</t>
  </si>
  <si>
    <t>735.</t>
  </si>
  <si>
    <t>735</t>
  </si>
  <si>
    <t>736.</t>
  </si>
  <si>
    <t>736</t>
  </si>
  <si>
    <t>737.</t>
  </si>
  <si>
    <t>737</t>
  </si>
  <si>
    <t>738.</t>
  </si>
  <si>
    <t>738</t>
  </si>
  <si>
    <t>739.</t>
  </si>
  <si>
    <t>739</t>
  </si>
  <si>
    <t>740.</t>
  </si>
  <si>
    <t>740</t>
  </si>
  <si>
    <t>741.</t>
  </si>
  <si>
    <t>741</t>
  </si>
  <si>
    <t>742.</t>
  </si>
  <si>
    <t>742</t>
  </si>
  <si>
    <t>743.</t>
  </si>
  <si>
    <t>743</t>
  </si>
  <si>
    <t>744.</t>
  </si>
  <si>
    <t>744</t>
  </si>
  <si>
    <t>745.</t>
  </si>
  <si>
    <t>745</t>
  </si>
  <si>
    <t>746.</t>
  </si>
  <si>
    <t>746</t>
  </si>
  <si>
    <t>747.</t>
  </si>
  <si>
    <t>747</t>
  </si>
  <si>
    <t>748.</t>
  </si>
  <si>
    <t>748</t>
  </si>
  <si>
    <t>749.</t>
  </si>
  <si>
    <t>749</t>
  </si>
  <si>
    <t>750.</t>
  </si>
  <si>
    <t>750</t>
  </si>
  <si>
    <t>751.</t>
  </si>
  <si>
    <t>751</t>
  </si>
  <si>
    <t>752.</t>
  </si>
  <si>
    <t>752</t>
  </si>
  <si>
    <t>753.</t>
  </si>
  <si>
    <t>753</t>
  </si>
  <si>
    <t>754.</t>
  </si>
  <si>
    <t>754</t>
  </si>
  <si>
    <t>755.</t>
  </si>
  <si>
    <t>755</t>
  </si>
  <si>
    <t>756.</t>
  </si>
  <si>
    <t>756</t>
  </si>
  <si>
    <t>757.</t>
  </si>
  <si>
    <t>757</t>
  </si>
  <si>
    <t>758.</t>
  </si>
  <si>
    <t>758</t>
  </si>
  <si>
    <t>759.</t>
  </si>
  <si>
    <t>759</t>
  </si>
  <si>
    <t>760.</t>
  </si>
  <si>
    <t>760</t>
  </si>
  <si>
    <t>761.</t>
  </si>
  <si>
    <t>761</t>
  </si>
  <si>
    <t>762.</t>
  </si>
  <si>
    <t>762</t>
  </si>
  <si>
    <t>763.</t>
  </si>
  <si>
    <t>763</t>
  </si>
  <si>
    <t>764.</t>
  </si>
  <si>
    <t>764</t>
  </si>
  <si>
    <t>765.</t>
  </si>
  <si>
    <t>765</t>
  </si>
  <si>
    <t>766.</t>
  </si>
  <si>
    <t>766</t>
  </si>
  <si>
    <t>767.</t>
  </si>
  <si>
    <t>767</t>
  </si>
  <si>
    <t>768.</t>
  </si>
  <si>
    <t>768</t>
  </si>
  <si>
    <t>769.</t>
  </si>
  <si>
    <t>769</t>
  </si>
  <si>
    <t>770.</t>
  </si>
  <si>
    <t>770</t>
  </si>
  <si>
    <t>771.</t>
  </si>
  <si>
    <t>771</t>
  </si>
  <si>
    <t>772.</t>
  </si>
  <si>
    <t>772</t>
  </si>
  <si>
    <t>773.</t>
  </si>
  <si>
    <t>773</t>
  </si>
  <si>
    <t>774.</t>
  </si>
  <si>
    <t>774</t>
  </si>
  <si>
    <t>775.</t>
  </si>
  <si>
    <t>775</t>
  </si>
  <si>
    <t>776.</t>
  </si>
  <si>
    <t>776</t>
  </si>
  <si>
    <t>777.</t>
  </si>
  <si>
    <t>777</t>
  </si>
  <si>
    <t>778.</t>
  </si>
  <si>
    <t>778</t>
  </si>
  <si>
    <t>779.</t>
  </si>
  <si>
    <t>779</t>
  </si>
  <si>
    <t>780.</t>
  </si>
  <si>
    <t>780</t>
  </si>
  <si>
    <t>781.</t>
  </si>
  <si>
    <t>781</t>
  </si>
  <si>
    <t>782.</t>
  </si>
  <si>
    <t>782</t>
  </si>
  <si>
    <t>783.</t>
  </si>
  <si>
    <t>783</t>
  </si>
  <si>
    <t>784.</t>
  </si>
  <si>
    <t>784</t>
  </si>
  <si>
    <t>785.</t>
  </si>
  <si>
    <t>785</t>
  </si>
  <si>
    <t>786.</t>
  </si>
  <si>
    <t>786</t>
  </si>
  <si>
    <t>787.</t>
  </si>
  <si>
    <t>787</t>
  </si>
  <si>
    <t>788.</t>
  </si>
  <si>
    <t>788</t>
  </si>
  <si>
    <t>789.</t>
  </si>
  <si>
    <t>789</t>
  </si>
  <si>
    <t>790.</t>
  </si>
  <si>
    <t>790</t>
  </si>
  <si>
    <t>791.</t>
  </si>
  <si>
    <t>791</t>
  </si>
  <si>
    <t>792.</t>
  </si>
  <si>
    <t>792</t>
  </si>
  <si>
    <t>793.</t>
  </si>
  <si>
    <t>793</t>
  </si>
  <si>
    <t>794.</t>
  </si>
  <si>
    <t>794</t>
  </si>
  <si>
    <t>795.</t>
  </si>
  <si>
    <t>795</t>
  </si>
  <si>
    <t>796.</t>
  </si>
  <si>
    <t>796</t>
  </si>
  <si>
    <t>797.</t>
  </si>
  <si>
    <t>797</t>
  </si>
  <si>
    <t>798.</t>
  </si>
  <si>
    <t>798</t>
  </si>
  <si>
    <t>799.</t>
  </si>
  <si>
    <t>799</t>
  </si>
  <si>
    <t>800.</t>
  </si>
  <si>
    <t>800</t>
  </si>
  <si>
    <t>801.</t>
  </si>
  <si>
    <t>801</t>
  </si>
  <si>
    <t>802.</t>
  </si>
  <si>
    <t>802</t>
  </si>
  <si>
    <t>803.</t>
  </si>
  <si>
    <t>803</t>
  </si>
  <si>
    <t>804.</t>
  </si>
  <si>
    <t>804</t>
  </si>
  <si>
    <t>805.</t>
  </si>
  <si>
    <t>805</t>
  </si>
  <si>
    <t>806.</t>
  </si>
  <si>
    <t>806</t>
  </si>
  <si>
    <t>807.</t>
  </si>
  <si>
    <t>807</t>
  </si>
  <si>
    <t>808.</t>
  </si>
  <si>
    <t>808</t>
  </si>
  <si>
    <t>809.</t>
  </si>
  <si>
    <t>809</t>
  </si>
  <si>
    <t>810.</t>
  </si>
  <si>
    <t>810</t>
  </si>
  <si>
    <t>811.</t>
  </si>
  <si>
    <t>811</t>
  </si>
  <si>
    <t>812.</t>
  </si>
  <si>
    <t>812</t>
  </si>
  <si>
    <t>813.</t>
  </si>
  <si>
    <t>813</t>
  </si>
  <si>
    <t>814.</t>
  </si>
  <si>
    <t>814</t>
  </si>
  <si>
    <t>815.</t>
  </si>
  <si>
    <t>815</t>
  </si>
  <si>
    <t>816.</t>
  </si>
  <si>
    <t>816</t>
  </si>
  <si>
    <t>817.</t>
  </si>
  <si>
    <t>817</t>
  </si>
  <si>
    <t>818.</t>
  </si>
  <si>
    <t>818</t>
  </si>
  <si>
    <t>819.</t>
  </si>
  <si>
    <t>819</t>
  </si>
  <si>
    <t>820.</t>
  </si>
  <si>
    <t>820</t>
  </si>
  <si>
    <t>821.</t>
  </si>
  <si>
    <t>821</t>
  </si>
  <si>
    <t>822.</t>
  </si>
  <si>
    <t>822</t>
  </si>
  <si>
    <t>823.</t>
  </si>
  <si>
    <t>823</t>
  </si>
  <si>
    <t>824.</t>
  </si>
  <si>
    <t>824</t>
  </si>
  <si>
    <t>825.</t>
  </si>
  <si>
    <t>825</t>
  </si>
  <si>
    <t>826.</t>
  </si>
  <si>
    <t>826</t>
  </si>
  <si>
    <t>827.</t>
  </si>
  <si>
    <t>827</t>
  </si>
  <si>
    <t>828.</t>
  </si>
  <si>
    <t>828</t>
  </si>
  <si>
    <t>829.</t>
  </si>
  <si>
    <t>829</t>
  </si>
  <si>
    <t>830.</t>
  </si>
  <si>
    <t>830</t>
  </si>
  <si>
    <t>831.</t>
  </si>
  <si>
    <t>831</t>
  </si>
  <si>
    <t>832.</t>
  </si>
  <si>
    <t>832</t>
  </si>
  <si>
    <t>833.</t>
  </si>
  <si>
    <t>833</t>
  </si>
  <si>
    <t>834.</t>
  </si>
  <si>
    <t>834</t>
  </si>
  <si>
    <t>835.</t>
  </si>
  <si>
    <t>835</t>
  </si>
  <si>
    <t>836.</t>
  </si>
  <si>
    <t>836</t>
  </si>
  <si>
    <t>837.</t>
  </si>
  <si>
    <t>837</t>
  </si>
  <si>
    <t>838.</t>
  </si>
  <si>
    <t>838</t>
  </si>
  <si>
    <t>839.</t>
  </si>
  <si>
    <t>839</t>
  </si>
  <si>
    <t>840.</t>
  </si>
  <si>
    <t>840</t>
  </si>
  <si>
    <t>841.</t>
  </si>
  <si>
    <t>841</t>
  </si>
  <si>
    <t>842.</t>
  </si>
  <si>
    <t>842</t>
  </si>
  <si>
    <t>843.</t>
  </si>
  <si>
    <t>843</t>
  </si>
  <si>
    <t>844.</t>
  </si>
  <si>
    <t>844</t>
  </si>
  <si>
    <t>845.</t>
  </si>
  <si>
    <t>845</t>
  </si>
  <si>
    <t>846.</t>
  </si>
  <si>
    <t>846</t>
  </si>
  <si>
    <t>847.</t>
  </si>
  <si>
    <t>847</t>
  </si>
  <si>
    <t>848.</t>
  </si>
  <si>
    <t>848</t>
  </si>
  <si>
    <t>849.</t>
  </si>
  <si>
    <t>849</t>
  </si>
  <si>
    <t>850.</t>
  </si>
  <si>
    <t>850</t>
  </si>
  <si>
    <t>851.</t>
  </si>
  <si>
    <t>851</t>
  </si>
  <si>
    <t>852.</t>
  </si>
  <si>
    <t>852</t>
  </si>
  <si>
    <t>853.</t>
  </si>
  <si>
    <t>853</t>
  </si>
  <si>
    <t>854.</t>
  </si>
  <si>
    <t>854</t>
  </si>
  <si>
    <t>855.</t>
  </si>
  <si>
    <t>855</t>
  </si>
  <si>
    <t>856.</t>
  </si>
  <si>
    <t>856</t>
  </si>
  <si>
    <t>857.</t>
  </si>
  <si>
    <t>857</t>
  </si>
  <si>
    <t>858.</t>
  </si>
  <si>
    <t>858</t>
  </si>
  <si>
    <t>859.</t>
  </si>
  <si>
    <t>859</t>
  </si>
  <si>
    <t>860.</t>
  </si>
  <si>
    <t>860</t>
  </si>
  <si>
    <t>861.</t>
  </si>
  <si>
    <t>861</t>
  </si>
  <si>
    <t>862.</t>
  </si>
  <si>
    <t>862</t>
  </si>
  <si>
    <t>863.</t>
  </si>
  <si>
    <t>863</t>
  </si>
  <si>
    <t>864.</t>
  </si>
  <si>
    <t>864</t>
  </si>
  <si>
    <t>865.</t>
  </si>
  <si>
    <t>865</t>
  </si>
  <si>
    <t>866.</t>
  </si>
  <si>
    <t>866</t>
  </si>
  <si>
    <t>867.</t>
  </si>
  <si>
    <t>867</t>
  </si>
  <si>
    <t>868.</t>
  </si>
  <si>
    <t>868</t>
  </si>
  <si>
    <t>869.</t>
  </si>
  <si>
    <t>869</t>
  </si>
  <si>
    <t>870.</t>
  </si>
  <si>
    <t>870</t>
  </si>
  <si>
    <t>871.</t>
  </si>
  <si>
    <t>871</t>
  </si>
  <si>
    <t>872.</t>
  </si>
  <si>
    <t>872</t>
  </si>
  <si>
    <t>873.</t>
  </si>
  <si>
    <t>873</t>
  </si>
  <si>
    <t>874.</t>
  </si>
  <si>
    <t>874</t>
  </si>
  <si>
    <t>875.</t>
  </si>
  <si>
    <t>875</t>
  </si>
  <si>
    <t>876.</t>
  </si>
  <si>
    <t>876</t>
  </si>
  <si>
    <t>877.</t>
  </si>
  <si>
    <t>877</t>
  </si>
  <si>
    <t>878.</t>
  </si>
  <si>
    <t>878</t>
  </si>
  <si>
    <t>879.</t>
  </si>
  <si>
    <t>879</t>
  </si>
  <si>
    <t>880.</t>
  </si>
  <si>
    <t>880</t>
  </si>
  <si>
    <t>881.</t>
  </si>
  <si>
    <t>881</t>
  </si>
  <si>
    <t>882.</t>
  </si>
  <si>
    <t>882</t>
  </si>
  <si>
    <t>883.</t>
  </si>
  <si>
    <t>883</t>
  </si>
  <si>
    <t>884.</t>
  </si>
  <si>
    <t>884</t>
  </si>
  <si>
    <t>885.</t>
  </si>
  <si>
    <t>885</t>
  </si>
  <si>
    <t>886.</t>
  </si>
  <si>
    <t>886</t>
  </si>
  <si>
    <t>887.</t>
  </si>
  <si>
    <t>887</t>
  </si>
  <si>
    <t>888.</t>
  </si>
  <si>
    <t>888</t>
  </si>
  <si>
    <t>889.</t>
  </si>
  <si>
    <t>889</t>
  </si>
  <si>
    <t>890.</t>
  </si>
  <si>
    <t>890</t>
  </si>
  <si>
    <t>891.</t>
  </si>
  <si>
    <t>891</t>
  </si>
  <si>
    <t>892.</t>
  </si>
  <si>
    <t>892</t>
  </si>
  <si>
    <t>893.</t>
  </si>
  <si>
    <t>893</t>
  </si>
  <si>
    <t>894.</t>
  </si>
  <si>
    <t>894</t>
  </si>
  <si>
    <t>895.</t>
  </si>
  <si>
    <t>895</t>
  </si>
  <si>
    <t>896.</t>
  </si>
  <si>
    <t>896</t>
  </si>
  <si>
    <t>897.</t>
  </si>
  <si>
    <t>897</t>
  </si>
  <si>
    <t>898.</t>
  </si>
  <si>
    <t>898</t>
  </si>
  <si>
    <t>899.</t>
  </si>
  <si>
    <t>899</t>
  </si>
  <si>
    <t>900.</t>
  </si>
  <si>
    <t>900</t>
  </si>
  <si>
    <t>901.</t>
  </si>
  <si>
    <t>901</t>
  </si>
  <si>
    <t>902.</t>
  </si>
  <si>
    <t>902</t>
  </si>
  <si>
    <t>903.</t>
  </si>
  <si>
    <t>903</t>
  </si>
  <si>
    <t>904.</t>
  </si>
  <si>
    <t>904</t>
  </si>
  <si>
    <t>905.</t>
  </si>
  <si>
    <t>905</t>
  </si>
  <si>
    <t>906.</t>
  </si>
  <si>
    <t>906</t>
  </si>
  <si>
    <t>907.</t>
  </si>
  <si>
    <t>907</t>
  </si>
  <si>
    <t>908.</t>
  </si>
  <si>
    <t>908</t>
  </si>
  <si>
    <t>909.</t>
  </si>
  <si>
    <t>909</t>
  </si>
  <si>
    <t>910.</t>
  </si>
  <si>
    <t>910</t>
  </si>
  <si>
    <t>911.</t>
  </si>
  <si>
    <t>911</t>
  </si>
  <si>
    <t>912.</t>
  </si>
  <si>
    <t>912</t>
  </si>
  <si>
    <t>913.</t>
  </si>
  <si>
    <t>913</t>
  </si>
  <si>
    <t>914.</t>
  </si>
  <si>
    <t>914</t>
  </si>
  <si>
    <t>915.</t>
  </si>
  <si>
    <t>915</t>
  </si>
  <si>
    <t>916.</t>
  </si>
  <si>
    <t>916</t>
  </si>
  <si>
    <t>917.</t>
  </si>
  <si>
    <t>917</t>
  </si>
  <si>
    <t>918.</t>
  </si>
  <si>
    <t>918</t>
  </si>
  <si>
    <t>919.</t>
  </si>
  <si>
    <t>919</t>
  </si>
  <si>
    <t>920.</t>
  </si>
  <si>
    <t>920</t>
  </si>
  <si>
    <t>921.</t>
  </si>
  <si>
    <t>921</t>
  </si>
  <si>
    <t>922.</t>
  </si>
  <si>
    <t>922</t>
  </si>
  <si>
    <t>923.</t>
  </si>
  <si>
    <t>923</t>
  </si>
  <si>
    <t>924.</t>
  </si>
  <si>
    <t>924</t>
  </si>
  <si>
    <t>925.</t>
  </si>
  <si>
    <t>925</t>
  </si>
  <si>
    <t>926.</t>
  </si>
  <si>
    <t>926</t>
  </si>
  <si>
    <t>927.</t>
  </si>
  <si>
    <t>927</t>
  </si>
  <si>
    <t>928.</t>
  </si>
  <si>
    <t>928</t>
  </si>
  <si>
    <t>929.</t>
  </si>
  <si>
    <t>929</t>
  </si>
  <si>
    <t>930.</t>
  </si>
  <si>
    <t>930</t>
  </si>
  <si>
    <t>931.</t>
  </si>
  <si>
    <t>931</t>
  </si>
  <si>
    <t>932.</t>
  </si>
  <si>
    <t>932</t>
  </si>
  <si>
    <t>933.</t>
  </si>
  <si>
    <t>933</t>
  </si>
  <si>
    <t>934.</t>
  </si>
  <si>
    <t>934</t>
  </si>
  <si>
    <t>935.</t>
  </si>
  <si>
    <t>935</t>
  </si>
  <si>
    <t>936.</t>
  </si>
  <si>
    <t>936</t>
  </si>
  <si>
    <t>937.</t>
  </si>
  <si>
    <t>937</t>
  </si>
  <si>
    <t>938.</t>
  </si>
  <si>
    <t>938</t>
  </si>
  <si>
    <t>939.</t>
  </si>
  <si>
    <t>939</t>
  </si>
  <si>
    <t>940.</t>
  </si>
  <si>
    <t>940</t>
  </si>
  <si>
    <t>941.</t>
  </si>
  <si>
    <t>941</t>
  </si>
  <si>
    <t>942.</t>
  </si>
  <si>
    <t>942</t>
  </si>
  <si>
    <t>943.</t>
  </si>
  <si>
    <t>943</t>
  </si>
  <si>
    <t>944.</t>
  </si>
  <si>
    <t>944</t>
  </si>
  <si>
    <t>945.</t>
  </si>
  <si>
    <t>945</t>
  </si>
  <si>
    <t>946.</t>
  </si>
  <si>
    <t>946</t>
  </si>
  <si>
    <t>947.</t>
  </si>
  <si>
    <t>947</t>
  </si>
  <si>
    <t>948.</t>
  </si>
  <si>
    <t>948</t>
  </si>
  <si>
    <t>949.</t>
  </si>
  <si>
    <t>949</t>
  </si>
  <si>
    <t>950.</t>
  </si>
  <si>
    <t>950</t>
  </si>
  <si>
    <t>951.</t>
  </si>
  <si>
    <t>951</t>
  </si>
  <si>
    <t>952.</t>
  </si>
  <si>
    <t>952</t>
  </si>
  <si>
    <t>953.</t>
  </si>
  <si>
    <t>953</t>
  </si>
  <si>
    <t>954.</t>
  </si>
  <si>
    <t>954</t>
  </si>
  <si>
    <t>955.</t>
  </si>
  <si>
    <t>955</t>
  </si>
  <si>
    <t>956.</t>
  </si>
  <si>
    <t>956</t>
  </si>
  <si>
    <t>957.</t>
  </si>
  <si>
    <t>957</t>
  </si>
  <si>
    <t>958.</t>
  </si>
  <si>
    <t>958</t>
  </si>
  <si>
    <t>959.</t>
  </si>
  <si>
    <t>959</t>
  </si>
  <si>
    <t>960.</t>
  </si>
  <si>
    <t>960</t>
  </si>
  <si>
    <t>961.</t>
  </si>
  <si>
    <t>961</t>
  </si>
  <si>
    <t>962.</t>
  </si>
  <si>
    <t>962</t>
  </si>
  <si>
    <t>963.</t>
  </si>
  <si>
    <t>963</t>
  </si>
  <si>
    <t>964.</t>
  </si>
  <si>
    <t>964</t>
  </si>
  <si>
    <t>965.</t>
  </si>
  <si>
    <t>965</t>
  </si>
  <si>
    <t>966.</t>
  </si>
  <si>
    <t>966</t>
  </si>
  <si>
    <t>967.</t>
  </si>
  <si>
    <t>967</t>
  </si>
  <si>
    <t>968.</t>
  </si>
  <si>
    <t>968</t>
  </si>
  <si>
    <t>969.</t>
  </si>
  <si>
    <t>969</t>
  </si>
  <si>
    <t>970.</t>
  </si>
  <si>
    <t>970</t>
  </si>
  <si>
    <t>971.</t>
  </si>
  <si>
    <t>971</t>
  </si>
  <si>
    <t>972.</t>
  </si>
  <si>
    <t>972</t>
  </si>
  <si>
    <t>973.</t>
  </si>
  <si>
    <t>973</t>
  </si>
  <si>
    <t>974.</t>
  </si>
  <si>
    <t>974</t>
  </si>
  <si>
    <t>975.</t>
  </si>
  <si>
    <t>975</t>
  </si>
  <si>
    <t>976.</t>
  </si>
  <si>
    <t>976</t>
  </si>
  <si>
    <t>977.</t>
  </si>
  <si>
    <t>977</t>
  </si>
  <si>
    <t>978.</t>
  </si>
  <si>
    <t>978</t>
  </si>
  <si>
    <t>979.</t>
  </si>
  <si>
    <t>979</t>
  </si>
  <si>
    <t>980.</t>
  </si>
  <si>
    <t>980</t>
  </si>
  <si>
    <t>981.</t>
  </si>
  <si>
    <t>981</t>
  </si>
  <si>
    <t>982.</t>
  </si>
  <si>
    <t>982</t>
  </si>
  <si>
    <t>983.</t>
  </si>
  <si>
    <t>983</t>
  </si>
  <si>
    <t>984.</t>
  </si>
  <si>
    <t>984</t>
  </si>
  <si>
    <t>985.</t>
  </si>
  <si>
    <t>985</t>
  </si>
  <si>
    <t>986.</t>
  </si>
  <si>
    <t>986</t>
  </si>
  <si>
    <t>987.</t>
  </si>
  <si>
    <t>987</t>
  </si>
  <si>
    <t>988.</t>
  </si>
  <si>
    <t>988</t>
  </si>
  <si>
    <t>989.</t>
  </si>
  <si>
    <t>989</t>
  </si>
  <si>
    <t>990.</t>
  </si>
  <si>
    <t>990</t>
  </si>
  <si>
    <t>991.</t>
  </si>
  <si>
    <t>991</t>
  </si>
  <si>
    <t>992.</t>
  </si>
  <si>
    <t>992</t>
  </si>
  <si>
    <t>993.</t>
  </si>
  <si>
    <t>993</t>
  </si>
  <si>
    <t>994.</t>
  </si>
  <si>
    <t>994</t>
  </si>
  <si>
    <t>995.</t>
  </si>
  <si>
    <t>995</t>
  </si>
  <si>
    <t>996.</t>
  </si>
  <si>
    <t>996</t>
  </si>
  <si>
    <t>997.</t>
  </si>
  <si>
    <t>997</t>
  </si>
  <si>
    <t>998.</t>
  </si>
  <si>
    <t>998</t>
  </si>
  <si>
    <t>999.</t>
  </si>
  <si>
    <t>999</t>
  </si>
  <si>
    <t>1000.</t>
  </si>
  <si>
    <t>1000</t>
  </si>
  <si>
    <t>1001.</t>
  </si>
  <si>
    <t>1001</t>
  </si>
  <si>
    <t>1002.</t>
  </si>
  <si>
    <t>1002</t>
  </si>
  <si>
    <t>1003.</t>
  </si>
  <si>
    <t>1003</t>
  </si>
  <si>
    <t>1004.</t>
  </si>
  <si>
    <t>1004</t>
  </si>
  <si>
    <t>1005.</t>
  </si>
  <si>
    <t>1005</t>
  </si>
  <si>
    <t>1006.</t>
  </si>
  <si>
    <t>1006</t>
  </si>
  <si>
    <t>1007.</t>
  </si>
  <si>
    <t>1007</t>
  </si>
  <si>
    <t>1008.</t>
  </si>
  <si>
    <t>1008</t>
  </si>
  <si>
    <t>1009.</t>
  </si>
  <si>
    <t>1009</t>
  </si>
  <si>
    <t>1010.</t>
  </si>
  <si>
    <t>1010</t>
  </si>
  <si>
    <t>1011.</t>
  </si>
  <si>
    <t>1011</t>
  </si>
  <si>
    <t>1012.</t>
  </si>
  <si>
    <t>1012</t>
  </si>
  <si>
    <t>1013.</t>
  </si>
  <si>
    <t>1013</t>
  </si>
  <si>
    <t>1014.</t>
  </si>
  <si>
    <t>1014</t>
  </si>
  <si>
    <t>1015.</t>
  </si>
  <si>
    <t>1015</t>
  </si>
  <si>
    <t>1016.</t>
  </si>
  <si>
    <t>1016</t>
  </si>
  <si>
    <t>1017.</t>
  </si>
  <si>
    <t>1017</t>
  </si>
  <si>
    <t>1018.</t>
  </si>
  <si>
    <t>1018</t>
  </si>
  <si>
    <t>1019.</t>
  </si>
  <si>
    <t>1019</t>
  </si>
  <si>
    <t>1020.</t>
  </si>
  <si>
    <t>1020</t>
  </si>
  <si>
    <t>1021.</t>
  </si>
  <si>
    <t>1021</t>
  </si>
  <si>
    <t>1022.</t>
  </si>
  <si>
    <t>1022</t>
  </si>
  <si>
    <t>1023.</t>
  </si>
  <si>
    <t>1023</t>
  </si>
  <si>
    <t>1024.</t>
  </si>
  <si>
    <t>1024</t>
  </si>
  <si>
    <t>1025.</t>
  </si>
  <si>
    <t>1025</t>
  </si>
  <si>
    <t>1026.</t>
  </si>
  <si>
    <t>1026</t>
  </si>
  <si>
    <t>1027.</t>
  </si>
  <si>
    <t>1027</t>
  </si>
  <si>
    <t>1028.</t>
  </si>
  <si>
    <t>1028</t>
  </si>
  <si>
    <t>1029.</t>
  </si>
  <si>
    <t>1029</t>
  </si>
  <si>
    <t>1030.</t>
  </si>
  <si>
    <t>1030</t>
  </si>
  <si>
    <t>1031.</t>
  </si>
  <si>
    <t>1031</t>
  </si>
  <si>
    <t>1032.</t>
  </si>
  <si>
    <t>1032</t>
  </si>
  <si>
    <t>1033.</t>
  </si>
  <si>
    <t>1033</t>
  </si>
  <si>
    <t>1034.</t>
  </si>
  <si>
    <t>1034</t>
  </si>
  <si>
    <t>1035.</t>
  </si>
  <si>
    <t>1035</t>
  </si>
  <si>
    <t>1036.</t>
  </si>
  <si>
    <t>1036</t>
  </si>
  <si>
    <t>1037.</t>
  </si>
  <si>
    <t>1037</t>
  </si>
  <si>
    <t>1038.</t>
  </si>
  <si>
    <t>1038</t>
  </si>
  <si>
    <t>1039.</t>
  </si>
  <si>
    <t>1039</t>
  </si>
  <si>
    <t>1040.</t>
  </si>
  <si>
    <t>1040</t>
  </si>
  <si>
    <t>1041.</t>
  </si>
  <si>
    <t>1041</t>
  </si>
  <si>
    <t>1042.</t>
  </si>
  <si>
    <t>1042</t>
  </si>
  <si>
    <t>1043.</t>
  </si>
  <si>
    <t>1043</t>
  </si>
  <si>
    <t>1044.</t>
  </si>
  <si>
    <t>1044</t>
  </si>
  <si>
    <t>1045.</t>
  </si>
  <si>
    <t>1045</t>
  </si>
  <si>
    <t>1046.</t>
  </si>
  <si>
    <t>1046</t>
  </si>
  <si>
    <t>1047.</t>
  </si>
  <si>
    <t>1047</t>
  </si>
  <si>
    <t>1048.</t>
  </si>
  <si>
    <t>1048</t>
  </si>
  <si>
    <t>1049.</t>
  </si>
  <si>
    <t>1049</t>
  </si>
  <si>
    <t>1050.</t>
  </si>
  <si>
    <t>1050</t>
  </si>
  <si>
    <t>1051.</t>
  </si>
  <si>
    <t>1051</t>
  </si>
  <si>
    <t>1052.</t>
  </si>
  <si>
    <t>1052</t>
  </si>
  <si>
    <t>1053.</t>
  </si>
  <si>
    <t>1053</t>
  </si>
  <si>
    <t>1054.</t>
  </si>
  <si>
    <t>1054</t>
  </si>
  <si>
    <t>1055.</t>
  </si>
  <si>
    <t>1055</t>
  </si>
  <si>
    <t>1056.</t>
  </si>
  <si>
    <t>1056</t>
  </si>
  <si>
    <t>1057.</t>
  </si>
  <si>
    <t>1057</t>
  </si>
  <si>
    <t>1058.</t>
  </si>
  <si>
    <t>1058</t>
  </si>
  <si>
    <t>1059.</t>
  </si>
  <si>
    <t>1059</t>
  </si>
  <si>
    <t>1060.</t>
  </si>
  <si>
    <t>1060</t>
  </si>
  <si>
    <t>1061.</t>
  </si>
  <si>
    <t>1061</t>
  </si>
  <si>
    <t>1062.</t>
  </si>
  <si>
    <t>1062</t>
  </si>
  <si>
    <t>1063.</t>
  </si>
  <si>
    <t>1063</t>
  </si>
  <si>
    <t>1064.</t>
  </si>
  <si>
    <t>1064</t>
  </si>
  <si>
    <t>1065.</t>
  </si>
  <si>
    <t>1065</t>
  </si>
  <si>
    <t>1066.</t>
  </si>
  <si>
    <t>1066</t>
  </si>
  <si>
    <t>1067.</t>
  </si>
  <si>
    <t>1067</t>
  </si>
  <si>
    <t>1068.</t>
  </si>
  <si>
    <t>1068</t>
  </si>
  <si>
    <t>1069.</t>
  </si>
  <si>
    <t>1069</t>
  </si>
  <si>
    <t>1070.</t>
  </si>
  <si>
    <t>1070</t>
  </si>
  <si>
    <t>1071.</t>
  </si>
  <si>
    <t>1071</t>
  </si>
  <si>
    <t>1072.</t>
  </si>
  <si>
    <t>1072</t>
  </si>
  <si>
    <t>1073.</t>
  </si>
  <si>
    <t>1073</t>
  </si>
  <si>
    <t>1074.</t>
  </si>
  <si>
    <t>1074</t>
  </si>
  <si>
    <t>1075.</t>
  </si>
  <si>
    <t>1075</t>
  </si>
  <si>
    <t>1076.</t>
  </si>
  <si>
    <t>1076</t>
  </si>
  <si>
    <t>1077.</t>
  </si>
  <si>
    <t>1077</t>
  </si>
  <si>
    <t>1078.</t>
  </si>
  <si>
    <t>1078</t>
  </si>
  <si>
    <t>1079.</t>
  </si>
  <si>
    <t>1079</t>
  </si>
  <si>
    <t>1080.</t>
  </si>
  <si>
    <t>1080</t>
  </si>
  <si>
    <t>1081.</t>
  </si>
  <si>
    <t>1081</t>
  </si>
  <si>
    <t>1082.</t>
  </si>
  <si>
    <t>1082</t>
  </si>
  <si>
    <t>1083.</t>
  </si>
  <si>
    <t>1083</t>
  </si>
  <si>
    <t>1084.</t>
  </si>
  <si>
    <t>1084</t>
  </si>
  <si>
    <t>1085.</t>
  </si>
  <si>
    <t>1085</t>
  </si>
  <si>
    <t>1086.</t>
  </si>
  <si>
    <t>1086</t>
  </si>
  <si>
    <t>1087.</t>
  </si>
  <si>
    <t>1087</t>
  </si>
  <si>
    <t>1088.</t>
  </si>
  <si>
    <t>1088</t>
  </si>
  <si>
    <t>1089.</t>
  </si>
  <si>
    <t>1089</t>
  </si>
  <si>
    <t>1090.</t>
  </si>
  <si>
    <t>1090</t>
  </si>
  <si>
    <t>1091.</t>
  </si>
  <si>
    <t>1091</t>
  </si>
  <si>
    <t>1092.</t>
  </si>
  <si>
    <t>1092</t>
  </si>
  <si>
    <t>1093.</t>
  </si>
  <si>
    <t>1093</t>
  </si>
  <si>
    <t>1094.</t>
  </si>
  <si>
    <t>1094</t>
  </si>
  <si>
    <t>1095.</t>
  </si>
  <si>
    <t>1095</t>
  </si>
  <si>
    <t>1096.</t>
  </si>
  <si>
    <t>1096</t>
  </si>
  <si>
    <t>1097.</t>
  </si>
  <si>
    <t>1097</t>
  </si>
  <si>
    <t>1098.</t>
  </si>
  <si>
    <t>1098</t>
  </si>
  <si>
    <t>1099.</t>
  </si>
  <si>
    <t>1099</t>
  </si>
  <si>
    <t>1100.</t>
  </si>
  <si>
    <t>1100</t>
  </si>
  <si>
    <t>1101.</t>
  </si>
  <si>
    <t>1101</t>
  </si>
  <si>
    <t>1102.</t>
  </si>
  <si>
    <t>1102</t>
  </si>
  <si>
    <t>1103.</t>
  </si>
  <si>
    <t>1103</t>
  </si>
  <si>
    <t>1104.</t>
  </si>
  <si>
    <t>1104</t>
  </si>
  <si>
    <t>1105.</t>
  </si>
  <si>
    <t>1105</t>
  </si>
  <si>
    <t>1106.</t>
  </si>
  <si>
    <t>1106</t>
  </si>
  <si>
    <t>1107.</t>
  </si>
  <si>
    <t>1107</t>
  </si>
  <si>
    <t>1108.</t>
  </si>
  <si>
    <t>1108</t>
  </si>
  <si>
    <t>1109.</t>
  </si>
  <si>
    <t>1109</t>
  </si>
  <si>
    <t>1110.</t>
  </si>
  <si>
    <t>1110</t>
  </si>
  <si>
    <t>1111.</t>
  </si>
  <si>
    <t>1111</t>
  </si>
  <si>
    <t>1112.</t>
  </si>
  <si>
    <t>1112</t>
  </si>
  <si>
    <t>1113.</t>
  </si>
  <si>
    <t>1113</t>
  </si>
  <si>
    <t>1114.</t>
  </si>
  <si>
    <t>1114</t>
  </si>
  <si>
    <t>1115.</t>
  </si>
  <si>
    <t>1115</t>
  </si>
  <si>
    <t>1116.</t>
  </si>
  <si>
    <t>1116</t>
  </si>
  <si>
    <t>1117.</t>
  </si>
  <si>
    <t>1117</t>
  </si>
  <si>
    <t>1118.</t>
  </si>
  <si>
    <t>1118</t>
  </si>
  <si>
    <t>1119.</t>
  </si>
  <si>
    <t>1119</t>
  </si>
  <si>
    <t>1120.</t>
  </si>
  <si>
    <t>1120</t>
  </si>
  <si>
    <t>1121.</t>
  </si>
  <si>
    <t>1121</t>
  </si>
  <si>
    <t>1122.</t>
  </si>
  <si>
    <t>1122</t>
  </si>
  <si>
    <t>1123.</t>
  </si>
  <si>
    <t>1123</t>
  </si>
  <si>
    <t>1124.</t>
  </si>
  <si>
    <t>1124</t>
  </si>
  <si>
    <t>1125.</t>
  </si>
  <si>
    <t>1125</t>
  </si>
  <si>
    <t>1126.</t>
  </si>
  <si>
    <t>1126</t>
  </si>
  <si>
    <t>1127.</t>
  </si>
  <si>
    <t>1127</t>
  </si>
  <si>
    <t>1128.</t>
  </si>
  <si>
    <t>1128</t>
  </si>
  <si>
    <t>1129.</t>
  </si>
  <si>
    <t>1129</t>
  </si>
  <si>
    <t>1130.</t>
  </si>
  <si>
    <t>1130</t>
  </si>
  <si>
    <t>1131.</t>
  </si>
  <si>
    <t>1131</t>
  </si>
  <si>
    <t>1132.</t>
  </si>
  <si>
    <t>1132</t>
  </si>
  <si>
    <t>1133.</t>
  </si>
  <si>
    <t>1133</t>
  </si>
  <si>
    <t>1134.</t>
  </si>
  <si>
    <t>1134</t>
  </si>
  <si>
    <t>1135.</t>
  </si>
  <si>
    <t>1135</t>
  </si>
  <si>
    <t>1136.</t>
  </si>
  <si>
    <t>1136</t>
  </si>
  <si>
    <t>1137.</t>
  </si>
  <si>
    <t>1137</t>
  </si>
  <si>
    <t>1138.</t>
  </si>
  <si>
    <t>1138</t>
  </si>
  <si>
    <t>1139.</t>
  </si>
  <si>
    <t>1139</t>
  </si>
  <si>
    <t>1140.</t>
  </si>
  <si>
    <t>1140</t>
  </si>
  <si>
    <t>1141.</t>
  </si>
  <si>
    <t>1141</t>
  </si>
  <si>
    <t>1142.</t>
  </si>
  <si>
    <t>1142</t>
  </si>
  <si>
    <t>1143.</t>
  </si>
  <si>
    <t>1143</t>
  </si>
  <si>
    <t>1144.</t>
  </si>
  <si>
    <t>1144</t>
  </si>
  <si>
    <t>1145.</t>
  </si>
  <si>
    <t>1145</t>
  </si>
  <si>
    <t>1146.</t>
  </si>
  <si>
    <t>1146</t>
  </si>
  <si>
    <t>1147.</t>
  </si>
  <si>
    <t>1147</t>
  </si>
  <si>
    <t>1148.</t>
  </si>
  <si>
    <t>1148</t>
  </si>
  <si>
    <t>1149.</t>
  </si>
  <si>
    <t>1149</t>
  </si>
  <si>
    <t>1150.</t>
  </si>
  <si>
    <t>1150</t>
  </si>
  <si>
    <t>1151.</t>
  </si>
  <si>
    <t>1151</t>
  </si>
  <si>
    <t>1152.</t>
  </si>
  <si>
    <t>1152</t>
  </si>
  <si>
    <t>1153.</t>
  </si>
  <si>
    <t>1153</t>
  </si>
  <si>
    <t>1154.</t>
  </si>
  <si>
    <t>1154</t>
  </si>
  <si>
    <t>1155.</t>
  </si>
  <si>
    <t>1155</t>
  </si>
  <si>
    <t>1156.</t>
  </si>
  <si>
    <t>1156</t>
  </si>
  <si>
    <t>1157.</t>
  </si>
  <si>
    <t>1157</t>
  </si>
  <si>
    <t>1158.</t>
  </si>
  <si>
    <t>1158</t>
  </si>
  <si>
    <t>1159.</t>
  </si>
  <si>
    <t>1159</t>
  </si>
  <si>
    <t>1160.</t>
  </si>
  <si>
    <t>1160</t>
  </si>
  <si>
    <t>1161.</t>
  </si>
  <si>
    <t>1161</t>
  </si>
  <si>
    <t>1162.</t>
  </si>
  <si>
    <t>1162</t>
  </si>
  <si>
    <t>1163.</t>
  </si>
  <si>
    <t>1163</t>
  </si>
  <si>
    <t>1164.</t>
  </si>
  <si>
    <t>1164</t>
  </si>
  <si>
    <t>1165.</t>
  </si>
  <si>
    <t>1165</t>
  </si>
  <si>
    <t>1166.</t>
  </si>
  <si>
    <t>1166</t>
  </si>
  <si>
    <t>1167.</t>
  </si>
  <si>
    <t>1167</t>
  </si>
  <si>
    <t>1168.</t>
  </si>
  <si>
    <t>1168</t>
  </si>
  <si>
    <t>1169.</t>
  </si>
  <si>
    <t>1169</t>
  </si>
  <si>
    <t>1170.</t>
  </si>
  <si>
    <t>1170</t>
  </si>
  <si>
    <t>1171.</t>
  </si>
  <si>
    <t>1171</t>
  </si>
  <si>
    <t>1172.</t>
  </si>
  <si>
    <t>1172</t>
  </si>
  <si>
    <t>1173.</t>
  </si>
  <si>
    <t>1173</t>
  </si>
  <si>
    <t>1174.</t>
  </si>
  <si>
    <t>1174</t>
  </si>
  <si>
    <t>1175.</t>
  </si>
  <si>
    <t>1175</t>
  </si>
  <si>
    <t>1176.</t>
  </si>
  <si>
    <t>1176</t>
  </si>
  <si>
    <t>1177.</t>
  </si>
  <si>
    <t>1177</t>
  </si>
  <si>
    <t>1178.</t>
  </si>
  <si>
    <t>1178</t>
  </si>
  <si>
    <t>1179.</t>
  </si>
  <si>
    <t>1179</t>
  </si>
  <si>
    <t>1180.</t>
  </si>
  <si>
    <t>1180</t>
  </si>
  <si>
    <t>1181.</t>
  </si>
  <si>
    <t>1181</t>
  </si>
  <si>
    <t>1182.</t>
  </si>
  <si>
    <t>1182</t>
  </si>
  <si>
    <t>1183.</t>
  </si>
  <si>
    <t>1183</t>
  </si>
  <si>
    <t>1184.</t>
  </si>
  <si>
    <t>1184</t>
  </si>
  <si>
    <t>1185.</t>
  </si>
  <si>
    <t>1185</t>
  </si>
  <si>
    <t>1186.</t>
  </si>
  <si>
    <t>1186</t>
  </si>
  <si>
    <t>1187.</t>
  </si>
  <si>
    <t>1187</t>
  </si>
  <si>
    <t>1188.</t>
  </si>
  <si>
    <t>1188</t>
  </si>
  <si>
    <t>1189.</t>
  </si>
  <si>
    <t>1189</t>
  </si>
  <si>
    <t>1190.</t>
  </si>
  <si>
    <t>1190</t>
  </si>
  <si>
    <t>1191.</t>
  </si>
  <si>
    <t>1191</t>
  </si>
  <si>
    <t>1192.</t>
  </si>
  <si>
    <t>1192</t>
  </si>
  <si>
    <t>1193.</t>
  </si>
  <si>
    <t>1193</t>
  </si>
  <si>
    <t>1194.</t>
  </si>
  <si>
    <t>1194</t>
  </si>
  <si>
    <t>1195.</t>
  </si>
  <si>
    <t>1195</t>
  </si>
  <si>
    <t>1196.</t>
  </si>
  <si>
    <t>1196</t>
  </si>
  <si>
    <t>1197.</t>
  </si>
  <si>
    <t>1197</t>
  </si>
  <si>
    <t>1198.</t>
  </si>
  <si>
    <t>1198</t>
  </si>
  <si>
    <t>1199.</t>
  </si>
  <si>
    <t>1199</t>
  </si>
  <si>
    <t>1200.</t>
  </si>
  <si>
    <t>1200</t>
  </si>
  <si>
    <t>1201.</t>
  </si>
  <si>
    <t>1201</t>
  </si>
  <si>
    <t>1202.</t>
  </si>
  <si>
    <t>1202</t>
  </si>
  <si>
    <t>1203.</t>
  </si>
  <si>
    <t>1203</t>
  </si>
  <si>
    <t>1204.</t>
  </si>
  <si>
    <t>1204</t>
  </si>
  <si>
    <t>1205.</t>
  </si>
  <si>
    <t>1205</t>
  </si>
  <si>
    <t>1206.</t>
  </si>
  <si>
    <t>1206</t>
  </si>
  <si>
    <t>1207.</t>
  </si>
  <si>
    <t>1207</t>
  </si>
  <si>
    <t>1208.</t>
  </si>
  <si>
    <t>1208</t>
  </si>
  <si>
    <t>1209.</t>
  </si>
  <si>
    <t>1209</t>
  </si>
  <si>
    <t>1210.</t>
  </si>
  <si>
    <t>1210</t>
  </si>
  <si>
    <t>1211.</t>
  </si>
  <si>
    <t>1211</t>
  </si>
  <si>
    <t>1212.</t>
  </si>
  <si>
    <t>1212</t>
  </si>
  <si>
    <t>1213.</t>
  </si>
  <si>
    <t>1213</t>
  </si>
  <si>
    <t>1214.</t>
  </si>
  <si>
    <t>1214</t>
  </si>
  <si>
    <t>1215.</t>
  </si>
  <si>
    <t>1215</t>
  </si>
  <si>
    <t>1216.</t>
  </si>
  <si>
    <t>1216</t>
  </si>
  <si>
    <t>1217.</t>
  </si>
  <si>
    <t>1217</t>
  </si>
  <si>
    <t>1218.</t>
  </si>
  <si>
    <t>1218</t>
  </si>
  <si>
    <t>1219.</t>
  </si>
  <si>
    <t>1219</t>
  </si>
  <si>
    <t>1220.</t>
  </si>
  <si>
    <t>1220</t>
  </si>
  <si>
    <t>1221.</t>
  </si>
  <si>
    <t>1221</t>
  </si>
  <si>
    <t>1222.</t>
  </si>
  <si>
    <t>1222</t>
  </si>
  <si>
    <t>1223.</t>
  </si>
  <si>
    <t>1223</t>
  </si>
  <si>
    <t>1224.</t>
  </si>
  <si>
    <t>1224</t>
  </si>
  <si>
    <t>1225.</t>
  </si>
  <si>
    <t>1225</t>
  </si>
  <si>
    <t>1226.</t>
  </si>
  <si>
    <t>1226</t>
  </si>
  <si>
    <t>1227.</t>
  </si>
  <si>
    <t>1227</t>
  </si>
  <si>
    <t>1228.</t>
  </si>
  <si>
    <t>1228</t>
  </si>
  <si>
    <t>1229.</t>
  </si>
  <si>
    <t>1229</t>
  </si>
  <si>
    <t>1230.</t>
  </si>
  <si>
    <t>1230</t>
  </si>
  <si>
    <t>1231.</t>
  </si>
  <si>
    <t>1231</t>
  </si>
  <si>
    <t>1232.</t>
  </si>
  <si>
    <t>1232</t>
  </si>
  <si>
    <t>1233.</t>
  </si>
  <si>
    <t>1233</t>
  </si>
  <si>
    <t>1234.</t>
  </si>
  <si>
    <t>1234</t>
  </si>
  <si>
    <t>1235.</t>
  </si>
  <si>
    <t>1235</t>
  </si>
  <si>
    <t>1236.</t>
  </si>
  <si>
    <t>1236</t>
  </si>
  <si>
    <t>1237.</t>
  </si>
  <si>
    <t>1237</t>
  </si>
  <si>
    <t>1238.</t>
  </si>
  <si>
    <t>1238</t>
  </si>
  <si>
    <t>1239.</t>
  </si>
  <si>
    <t>1239</t>
  </si>
  <si>
    <t>1240.</t>
  </si>
  <si>
    <t>1240</t>
  </si>
  <si>
    <t>1241.</t>
  </si>
  <si>
    <t>1241</t>
  </si>
  <si>
    <t>1242.</t>
  </si>
  <si>
    <t>1242</t>
  </si>
  <si>
    <t>1243.</t>
  </si>
  <si>
    <t>1243</t>
  </si>
  <si>
    <t>1244.</t>
  </si>
  <si>
    <t>1244</t>
  </si>
  <si>
    <t>1245.</t>
  </si>
  <si>
    <t>1245</t>
  </si>
  <si>
    <t>1246.</t>
  </si>
  <si>
    <t>1246</t>
  </si>
  <si>
    <t>1247.</t>
  </si>
  <si>
    <t>1247</t>
  </si>
  <si>
    <t>1248.</t>
  </si>
  <si>
    <t>1248</t>
  </si>
  <si>
    <t>1249.</t>
  </si>
  <si>
    <t>1249</t>
  </si>
  <si>
    <t>1250.</t>
  </si>
  <si>
    <t>1250</t>
  </si>
  <si>
    <t>1251.</t>
  </si>
  <si>
    <t>1251</t>
  </si>
  <si>
    <t>1252.</t>
  </si>
  <si>
    <t>1252</t>
  </si>
  <si>
    <t>1253.</t>
  </si>
  <si>
    <t>1253</t>
  </si>
  <si>
    <t>1254.</t>
  </si>
  <si>
    <t>1254</t>
  </si>
  <si>
    <t>1255.</t>
  </si>
  <si>
    <t>1255</t>
  </si>
  <si>
    <t>1256.</t>
  </si>
  <si>
    <t>1256</t>
  </si>
  <si>
    <t>1257.</t>
  </si>
  <si>
    <t>1257</t>
  </si>
  <si>
    <t>1258.</t>
  </si>
  <si>
    <t>1258</t>
  </si>
  <si>
    <t>1259.</t>
  </si>
  <si>
    <t>1259</t>
  </si>
  <si>
    <t>1260.</t>
  </si>
  <si>
    <t>1260</t>
  </si>
  <si>
    <t>1261.</t>
  </si>
  <si>
    <t>1261</t>
  </si>
  <si>
    <t>1262.</t>
  </si>
  <si>
    <t>1262</t>
  </si>
  <si>
    <t>1263.</t>
  </si>
  <si>
    <t>1263</t>
  </si>
  <si>
    <t>1264.</t>
  </si>
  <si>
    <t>1264</t>
  </si>
  <si>
    <t>1265.</t>
  </si>
  <si>
    <t>1265</t>
  </si>
  <si>
    <t>1266.</t>
  </si>
  <si>
    <t>1266</t>
  </si>
  <si>
    <t>1267.</t>
  </si>
  <si>
    <t>1267</t>
  </si>
  <si>
    <t>1268.</t>
  </si>
  <si>
    <t>1268</t>
  </si>
  <si>
    <t>1269.</t>
  </si>
  <si>
    <t>1269</t>
  </si>
  <si>
    <t>1270.</t>
  </si>
  <si>
    <t>1270</t>
  </si>
  <si>
    <t>1271.</t>
  </si>
  <si>
    <t>1271</t>
  </si>
  <si>
    <t>1272.</t>
  </si>
  <si>
    <t>1272</t>
  </si>
  <si>
    <t>1273.</t>
  </si>
  <si>
    <t>1273</t>
  </si>
  <si>
    <t>1274.</t>
  </si>
  <si>
    <t>1274</t>
  </si>
  <si>
    <t>1275.</t>
  </si>
  <si>
    <t>1275</t>
  </si>
  <si>
    <t>1276.</t>
  </si>
  <si>
    <t>1276</t>
  </si>
  <si>
    <t>1277.</t>
  </si>
  <si>
    <t>1277</t>
  </si>
  <si>
    <t>1278.</t>
  </si>
  <si>
    <t>1278</t>
  </si>
  <si>
    <t>1279.</t>
  </si>
  <si>
    <t>1279</t>
  </si>
  <si>
    <t>1280.</t>
  </si>
  <si>
    <t>1280</t>
  </si>
  <si>
    <t>1281.</t>
  </si>
  <si>
    <t>1281</t>
  </si>
  <si>
    <t>1282.</t>
  </si>
  <si>
    <t>1282</t>
  </si>
  <si>
    <t>1283.</t>
  </si>
  <si>
    <t>1283</t>
  </si>
  <si>
    <t>1284.</t>
  </si>
  <si>
    <t>1284</t>
  </si>
  <si>
    <t>1285.</t>
  </si>
  <si>
    <t>1285</t>
  </si>
  <si>
    <t>1286.</t>
  </si>
  <si>
    <t>1286</t>
  </si>
  <si>
    <t>1287.</t>
  </si>
  <si>
    <t>1287</t>
  </si>
  <si>
    <t>1288.</t>
  </si>
  <si>
    <t>1288</t>
  </si>
  <si>
    <t>1289.</t>
  </si>
  <si>
    <t>1289</t>
  </si>
  <si>
    <t>1290.</t>
  </si>
  <si>
    <t>1290</t>
  </si>
  <si>
    <t>1291.</t>
  </si>
  <si>
    <t>1291</t>
  </si>
  <si>
    <t>1292.</t>
  </si>
  <si>
    <t>1292</t>
  </si>
  <si>
    <t>1293.</t>
  </si>
  <si>
    <t>1293</t>
  </si>
  <si>
    <t>1294.</t>
  </si>
  <si>
    <t>1294</t>
  </si>
  <si>
    <t>1295.</t>
  </si>
  <si>
    <t>1295</t>
  </si>
  <si>
    <t>1296.</t>
  </si>
  <si>
    <t>1296</t>
  </si>
  <si>
    <t>1297.</t>
  </si>
  <si>
    <t>1297</t>
  </si>
  <si>
    <t>1298.</t>
  </si>
  <si>
    <t>1298</t>
  </si>
  <si>
    <t>1299.</t>
  </si>
  <si>
    <t>1299</t>
  </si>
  <si>
    <t>1300.</t>
  </si>
  <si>
    <t>1300</t>
  </si>
  <si>
    <t>1301.</t>
  </si>
  <si>
    <t>1301</t>
  </si>
  <si>
    <t>1302.</t>
  </si>
  <si>
    <t>1302</t>
  </si>
  <si>
    <t>1303.</t>
  </si>
  <si>
    <t>1303</t>
  </si>
  <si>
    <t>1304.</t>
  </si>
  <si>
    <t>1304</t>
  </si>
  <si>
    <t>1305.</t>
  </si>
  <si>
    <t>1305</t>
  </si>
  <si>
    <t>1306.</t>
  </si>
  <si>
    <t>1306</t>
  </si>
  <si>
    <t>1307.</t>
  </si>
  <si>
    <t>1307</t>
  </si>
  <si>
    <t>1308.</t>
  </si>
  <si>
    <t>1308</t>
  </si>
  <si>
    <t>1309.</t>
  </si>
  <si>
    <t>1309</t>
  </si>
  <si>
    <t>1310.</t>
  </si>
  <si>
    <t>1310</t>
  </si>
  <si>
    <t>1311.</t>
  </si>
  <si>
    <t>1311</t>
  </si>
  <si>
    <t>1312.</t>
  </si>
  <si>
    <t>1312</t>
  </si>
  <si>
    <t>1313.</t>
  </si>
  <si>
    <t>1313</t>
  </si>
  <si>
    <t>1314.</t>
  </si>
  <si>
    <t>1314</t>
  </si>
  <si>
    <t>1315.</t>
  </si>
  <si>
    <t>1315</t>
  </si>
  <si>
    <t>1316.</t>
  </si>
  <si>
    <t>1316</t>
  </si>
  <si>
    <t>1317.</t>
  </si>
  <si>
    <t>1317</t>
  </si>
  <si>
    <t>1318.</t>
  </si>
  <si>
    <t>1318</t>
  </si>
  <si>
    <t>1319.</t>
  </si>
  <si>
    <t>1319</t>
  </si>
  <si>
    <t>1320.</t>
  </si>
  <si>
    <t>1320</t>
  </si>
  <si>
    <t>1321.</t>
  </si>
  <si>
    <t>1321</t>
  </si>
  <si>
    <t>1322.</t>
  </si>
  <si>
    <t>1322</t>
  </si>
  <si>
    <t>1323.</t>
  </si>
  <si>
    <t>1323</t>
  </si>
  <si>
    <t>1324.</t>
  </si>
  <si>
    <t>1324</t>
  </si>
  <si>
    <t>1325.</t>
  </si>
  <si>
    <t>1325</t>
  </si>
  <si>
    <t>1326.</t>
  </si>
  <si>
    <t>1326</t>
  </si>
  <si>
    <t>1327.</t>
  </si>
  <si>
    <t>1327</t>
  </si>
  <si>
    <t>1328.</t>
  </si>
  <si>
    <t>1328</t>
  </si>
  <si>
    <t>1329.</t>
  </si>
  <si>
    <t>1329</t>
  </si>
  <si>
    <t>1330.</t>
  </si>
  <si>
    <t>1330</t>
  </si>
  <si>
    <t>1331.</t>
  </si>
  <si>
    <t>1331</t>
  </si>
  <si>
    <t>1332.</t>
  </si>
  <si>
    <t>1332</t>
  </si>
  <si>
    <t>1333.</t>
  </si>
  <si>
    <t>1333</t>
  </si>
  <si>
    <t>1334.</t>
  </si>
  <si>
    <t>1334</t>
  </si>
  <si>
    <t>1335.</t>
  </si>
  <si>
    <t>1335</t>
  </si>
  <si>
    <t>1336.</t>
  </si>
  <si>
    <t>1336</t>
  </si>
  <si>
    <t>1337.</t>
  </si>
  <si>
    <t>1337</t>
  </si>
  <si>
    <t>1338.</t>
  </si>
  <si>
    <t>1338</t>
  </si>
  <si>
    <t>1339.</t>
  </si>
  <si>
    <t>1339</t>
  </si>
  <si>
    <t>1340.</t>
  </si>
  <si>
    <t>1340</t>
  </si>
  <si>
    <t>1341.</t>
  </si>
  <si>
    <t>1341</t>
  </si>
  <si>
    <t>1342.</t>
  </si>
  <si>
    <t>1342</t>
  </si>
  <si>
    <t>1343.</t>
  </si>
  <si>
    <t>1343</t>
  </si>
  <si>
    <t>1344.</t>
  </si>
  <si>
    <t>1344</t>
  </si>
  <si>
    <t>1345.</t>
  </si>
  <si>
    <t>1345</t>
  </si>
  <si>
    <t>1346.</t>
  </si>
  <si>
    <t>1346</t>
  </si>
  <si>
    <t>1347.</t>
  </si>
  <si>
    <t>1347</t>
  </si>
  <si>
    <t>1348.</t>
  </si>
  <si>
    <t>1348</t>
  </si>
  <si>
    <t>1349.</t>
  </si>
  <si>
    <t>1349</t>
  </si>
  <si>
    <t>1350.</t>
  </si>
  <si>
    <t>1350</t>
  </si>
  <si>
    <t>1351.</t>
  </si>
  <si>
    <t>1351</t>
  </si>
  <si>
    <t>1352.</t>
  </si>
  <si>
    <t>1352</t>
  </si>
  <si>
    <t>1353.</t>
  </si>
  <si>
    <t>1353</t>
  </si>
  <si>
    <t>1354.</t>
  </si>
  <si>
    <t>1354</t>
  </si>
  <si>
    <t>1355.</t>
  </si>
  <si>
    <t>1355</t>
  </si>
  <si>
    <t>1356.</t>
  </si>
  <si>
    <t>1356</t>
  </si>
  <si>
    <t>1357.</t>
  </si>
  <si>
    <t>1357</t>
  </si>
  <si>
    <t>1358.</t>
  </si>
  <si>
    <t>1358</t>
  </si>
  <si>
    <t>1359.</t>
  </si>
  <si>
    <t>1359</t>
  </si>
  <si>
    <t>1360.</t>
  </si>
  <si>
    <t>1360</t>
  </si>
  <si>
    <t>1361.</t>
  </si>
  <si>
    <t>1361</t>
  </si>
  <si>
    <t>1362.</t>
  </si>
  <si>
    <t>1362</t>
  </si>
  <si>
    <t>1363.</t>
  </si>
  <si>
    <t>1363</t>
  </si>
  <si>
    <t>1364.</t>
  </si>
  <si>
    <t>1364</t>
  </si>
  <si>
    <t>1365.</t>
  </si>
  <si>
    <t>1365</t>
  </si>
  <si>
    <t>1366.</t>
  </si>
  <si>
    <t>1366</t>
  </si>
  <si>
    <t>1367.</t>
  </si>
  <si>
    <t>1367</t>
  </si>
  <si>
    <t>1368.</t>
  </si>
  <si>
    <t>1368</t>
  </si>
  <si>
    <t>1369.</t>
  </si>
  <si>
    <t>1369</t>
  </si>
  <si>
    <t>1370.</t>
  </si>
  <si>
    <t>1370</t>
  </si>
  <si>
    <t>1371.</t>
  </si>
  <si>
    <t>1371</t>
  </si>
  <si>
    <t>1372.</t>
  </si>
  <si>
    <t>1372</t>
  </si>
  <si>
    <t>1373.</t>
  </si>
  <si>
    <t>1373</t>
  </si>
  <si>
    <t>1374.</t>
  </si>
  <si>
    <t>1374</t>
  </si>
  <si>
    <t>1375.</t>
  </si>
  <si>
    <t>1375</t>
  </si>
  <si>
    <t>1376.</t>
  </si>
  <si>
    <t>1376</t>
  </si>
  <si>
    <t>1377.</t>
  </si>
  <si>
    <t>1377</t>
  </si>
  <si>
    <t>1378.</t>
  </si>
  <si>
    <t>1378</t>
  </si>
  <si>
    <t>1379.</t>
  </si>
  <si>
    <t>1379</t>
  </si>
  <si>
    <t>1380.</t>
  </si>
  <si>
    <t>1380</t>
  </si>
  <si>
    <t>1381.</t>
  </si>
  <si>
    <t>1381</t>
  </si>
  <si>
    <t>1382.</t>
  </si>
  <si>
    <t>1382</t>
  </si>
  <si>
    <t>1383.</t>
  </si>
  <si>
    <t>1383</t>
  </si>
  <si>
    <t>1384.</t>
  </si>
  <si>
    <t>1384</t>
  </si>
  <si>
    <t>1385.</t>
  </si>
  <si>
    <t>1385</t>
  </si>
  <si>
    <t>1386.</t>
  </si>
  <si>
    <t>1386</t>
  </si>
  <si>
    <t>1387.</t>
  </si>
  <si>
    <t>1387</t>
  </si>
  <si>
    <t>1388.</t>
  </si>
  <si>
    <t>1388</t>
  </si>
  <si>
    <t>1389.</t>
  </si>
  <si>
    <t>1389</t>
  </si>
  <si>
    <t>1390.</t>
  </si>
  <si>
    <t>1390</t>
  </si>
  <si>
    <t>1391.</t>
  </si>
  <si>
    <t>1391</t>
  </si>
  <si>
    <t>1392.</t>
  </si>
  <si>
    <t>1392</t>
  </si>
  <si>
    <t>1393.</t>
  </si>
  <si>
    <t>1393</t>
  </si>
  <si>
    <t>1394.</t>
  </si>
  <si>
    <t>1394</t>
  </si>
  <si>
    <t>1395.</t>
  </si>
  <si>
    <t>1395</t>
  </si>
  <si>
    <t>1396.</t>
  </si>
  <si>
    <t>1396</t>
  </si>
  <si>
    <t>1397.</t>
  </si>
  <si>
    <t>1397</t>
  </si>
  <si>
    <t>1398.</t>
  </si>
  <si>
    <t>1398</t>
  </si>
  <si>
    <t>1399.</t>
  </si>
  <si>
    <t>1399</t>
  </si>
  <si>
    <t>1400.</t>
  </si>
  <si>
    <t>1400</t>
  </si>
  <si>
    <t>1401.</t>
  </si>
  <si>
    <t>1401</t>
  </si>
  <si>
    <t>1402.</t>
  </si>
  <si>
    <t>1402</t>
  </si>
  <si>
    <t>1403.</t>
  </si>
  <si>
    <t>1403</t>
  </si>
  <si>
    <t>1404.</t>
  </si>
  <si>
    <t>1404</t>
  </si>
  <si>
    <t>1405.</t>
  </si>
  <si>
    <t>1405</t>
  </si>
  <si>
    <t>1406.</t>
  </si>
  <si>
    <t>1406</t>
  </si>
  <si>
    <t>1407.</t>
  </si>
  <si>
    <t>1407</t>
  </si>
  <si>
    <t>1408.</t>
  </si>
  <si>
    <t>1408</t>
  </si>
  <si>
    <t>1409.</t>
  </si>
  <si>
    <t>1409</t>
  </si>
  <si>
    <t>1410.</t>
  </si>
  <si>
    <t>1410</t>
  </si>
  <si>
    <t>1411.</t>
  </si>
  <si>
    <t>1411</t>
  </si>
  <si>
    <t>1412.</t>
  </si>
  <si>
    <t>1412</t>
  </si>
  <si>
    <t>1413.</t>
  </si>
  <si>
    <t>1413</t>
  </si>
  <si>
    <t>1414.</t>
  </si>
  <si>
    <t>1414</t>
  </si>
  <si>
    <t>1415.</t>
  </si>
  <si>
    <t>1415</t>
  </si>
  <si>
    <t>1416.</t>
  </si>
  <si>
    <t>1416</t>
  </si>
  <si>
    <t>1417.</t>
  </si>
  <si>
    <t>1417</t>
  </si>
  <si>
    <t>1418.</t>
  </si>
  <si>
    <t>1418</t>
  </si>
  <si>
    <t>1419.</t>
  </si>
  <si>
    <t>1419</t>
  </si>
  <si>
    <t>1420.</t>
  </si>
  <si>
    <t>1420</t>
  </si>
  <si>
    <t>1421.</t>
  </si>
  <si>
    <t>1421</t>
  </si>
  <si>
    <t>1422.</t>
  </si>
  <si>
    <t>1422</t>
  </si>
  <si>
    <t>1423.</t>
  </si>
  <si>
    <t>1423</t>
  </si>
  <si>
    <t>1424.</t>
  </si>
  <si>
    <t>1424</t>
  </si>
  <si>
    <t>1425.</t>
  </si>
  <si>
    <t>1425</t>
  </si>
  <si>
    <t>1426.</t>
  </si>
  <si>
    <t>1426</t>
  </si>
  <si>
    <t>1427.</t>
  </si>
  <si>
    <t>1427</t>
  </si>
  <si>
    <t>1428.</t>
  </si>
  <si>
    <t>1428</t>
  </si>
  <si>
    <t>1429.</t>
  </si>
  <si>
    <t>1429</t>
  </si>
  <si>
    <t>1430.</t>
  </si>
  <si>
    <t>1430</t>
  </si>
  <si>
    <t>1431.</t>
  </si>
  <si>
    <t>1431</t>
  </si>
  <si>
    <t>1432.</t>
  </si>
  <si>
    <t>1432</t>
  </si>
  <si>
    <t>1433.</t>
  </si>
  <si>
    <t>1433</t>
  </si>
  <si>
    <t>1434.</t>
  </si>
  <si>
    <t>1434</t>
  </si>
  <si>
    <t>1435.</t>
  </si>
  <si>
    <t>1435</t>
  </si>
  <si>
    <t>1436.</t>
  </si>
  <si>
    <t>1436</t>
  </si>
  <si>
    <t>1437.</t>
  </si>
  <si>
    <t>1437</t>
  </si>
  <si>
    <t>1438.</t>
  </si>
  <si>
    <t>1438</t>
  </si>
  <si>
    <t>1439.</t>
  </si>
  <si>
    <t>1439</t>
  </si>
  <si>
    <t>1440.</t>
  </si>
  <si>
    <t>1440</t>
  </si>
  <si>
    <t>1441.</t>
  </si>
  <si>
    <t>1441</t>
  </si>
  <si>
    <t>1442.</t>
  </si>
  <si>
    <t>1442</t>
  </si>
  <si>
    <t>1443.</t>
  </si>
  <si>
    <t>1443</t>
  </si>
  <si>
    <t>1444.</t>
  </si>
  <si>
    <t>1444</t>
  </si>
  <si>
    <t>1445.</t>
  </si>
  <si>
    <t>1445</t>
  </si>
  <si>
    <t>1446.</t>
  </si>
  <si>
    <t>1446</t>
  </si>
  <si>
    <t>1447.</t>
  </si>
  <si>
    <t>1447</t>
  </si>
  <si>
    <t>1448.</t>
  </si>
  <si>
    <t>1448</t>
  </si>
  <si>
    <t>1449.</t>
  </si>
  <si>
    <t>1449</t>
  </si>
  <si>
    <t>1450.</t>
  </si>
  <si>
    <t>1450</t>
  </si>
  <si>
    <t>1451.</t>
  </si>
  <si>
    <t>1451</t>
  </si>
  <si>
    <t>1452.</t>
  </si>
  <si>
    <t>1452</t>
  </si>
  <si>
    <t>1453.</t>
  </si>
  <si>
    <t>1453</t>
  </si>
  <si>
    <t>1454.</t>
  </si>
  <si>
    <t>1454</t>
  </si>
  <si>
    <t>1455.</t>
  </si>
  <si>
    <t>1455</t>
  </si>
  <si>
    <t>1456.</t>
  </si>
  <si>
    <t>1456</t>
  </si>
  <si>
    <t>1457.</t>
  </si>
  <si>
    <t>1457</t>
  </si>
  <si>
    <t>1458.</t>
  </si>
  <si>
    <t>1458</t>
  </si>
  <si>
    <t>1459.</t>
  </si>
  <si>
    <t>1459</t>
  </si>
  <si>
    <t>1460.</t>
  </si>
  <si>
    <t>1460</t>
  </si>
  <si>
    <t>1461.</t>
  </si>
  <si>
    <t>1461</t>
  </si>
  <si>
    <t>1462.</t>
  </si>
  <si>
    <t>1462</t>
  </si>
  <si>
    <t>1463.</t>
  </si>
  <si>
    <t>1463</t>
  </si>
  <si>
    <t>1464.</t>
  </si>
  <si>
    <t>1464</t>
  </si>
  <si>
    <t>1465.</t>
  </si>
  <si>
    <t>1465</t>
  </si>
  <si>
    <t>1466.</t>
  </si>
  <si>
    <t>1466</t>
  </si>
  <si>
    <t>1467.</t>
  </si>
  <si>
    <t>1467</t>
  </si>
  <si>
    <t>1468.</t>
  </si>
  <si>
    <t>1468</t>
  </si>
  <si>
    <t>1469.</t>
  </si>
  <si>
    <t>1469</t>
  </si>
  <si>
    <t>1470.</t>
  </si>
  <si>
    <t>1470</t>
  </si>
  <si>
    <t>1471.</t>
  </si>
  <si>
    <t>1471</t>
  </si>
  <si>
    <t>1472.</t>
  </si>
  <si>
    <t>1472</t>
  </si>
  <si>
    <t>1473.</t>
  </si>
  <si>
    <t>1473</t>
  </si>
  <si>
    <t>1474.</t>
  </si>
  <si>
    <t>1474</t>
  </si>
  <si>
    <t>1475.</t>
  </si>
  <si>
    <t>1475</t>
  </si>
  <si>
    <t>1476.</t>
  </si>
  <si>
    <t>1476</t>
  </si>
  <si>
    <t>1477.</t>
  </si>
  <si>
    <t>1477</t>
  </si>
  <si>
    <t>1478.</t>
  </si>
  <si>
    <t>1478</t>
  </si>
  <si>
    <t>1479.</t>
  </si>
  <si>
    <t>1479</t>
  </si>
  <si>
    <t>1480.</t>
  </si>
  <si>
    <t>1480</t>
  </si>
  <si>
    <t>1481.</t>
  </si>
  <si>
    <t>1481</t>
  </si>
  <si>
    <t>1482.</t>
  </si>
  <si>
    <t>1482</t>
  </si>
  <si>
    <t>1483.</t>
  </si>
  <si>
    <t>1483</t>
  </si>
  <si>
    <t>1484.</t>
  </si>
  <si>
    <t>1484</t>
  </si>
  <si>
    <t>1485.</t>
  </si>
  <si>
    <t>1485</t>
  </si>
  <si>
    <t>1486.</t>
  </si>
  <si>
    <t>1486</t>
  </si>
  <si>
    <t>1487.</t>
  </si>
  <si>
    <t>1487</t>
  </si>
  <si>
    <t>1488.</t>
  </si>
  <si>
    <t>1488</t>
  </si>
  <si>
    <t>1489.</t>
  </si>
  <si>
    <t>1489</t>
  </si>
  <si>
    <t>1490.</t>
  </si>
  <si>
    <t>1490</t>
  </si>
  <si>
    <t>1491.</t>
  </si>
  <si>
    <t>1491</t>
  </si>
  <si>
    <t>1492.</t>
  </si>
  <si>
    <t>1492</t>
  </si>
  <si>
    <t>1493.</t>
  </si>
  <si>
    <t>1493</t>
  </si>
  <si>
    <t>1494.</t>
  </si>
  <si>
    <t>1494</t>
  </si>
  <si>
    <t>1495.</t>
  </si>
  <si>
    <t>1495</t>
  </si>
  <si>
    <t>1496.</t>
  </si>
  <si>
    <t>1496</t>
  </si>
  <si>
    <t>1497.</t>
  </si>
  <si>
    <t>1497</t>
  </si>
  <si>
    <t>1498.</t>
  </si>
  <si>
    <t>1498</t>
  </si>
  <si>
    <t>1499.</t>
  </si>
  <si>
    <t>1499</t>
  </si>
  <si>
    <t>1500.</t>
  </si>
  <si>
    <t>1500</t>
  </si>
  <si>
    <t>1501.</t>
  </si>
  <si>
    <t>1501</t>
  </si>
  <si>
    <t>1502.</t>
  </si>
  <si>
    <t>1502</t>
  </si>
  <si>
    <t>1503.</t>
  </si>
  <si>
    <t>1503</t>
  </si>
  <si>
    <t>1504.</t>
  </si>
  <si>
    <t>1504</t>
  </si>
  <si>
    <t>1505.</t>
  </si>
  <si>
    <t>1505</t>
  </si>
  <si>
    <t>1506.</t>
  </si>
  <si>
    <t>1506</t>
  </si>
  <si>
    <t>1507.</t>
  </si>
  <si>
    <t>1507</t>
  </si>
  <si>
    <t>1508.</t>
  </si>
  <si>
    <t>1508</t>
  </si>
  <si>
    <t>1509.</t>
  </si>
  <si>
    <t>1509</t>
  </si>
  <si>
    <t>1510.</t>
  </si>
  <si>
    <t>1510</t>
  </si>
  <si>
    <t>1511.</t>
  </si>
  <si>
    <t>1511</t>
  </si>
  <si>
    <t>1512.</t>
  </si>
  <si>
    <t>1512</t>
  </si>
  <si>
    <t>1513.</t>
  </si>
  <si>
    <t>1513</t>
  </si>
  <si>
    <t>1514.</t>
  </si>
  <si>
    <t>1514</t>
  </si>
  <si>
    <t>1515.</t>
  </si>
  <si>
    <t>1515</t>
  </si>
  <si>
    <t>1516.</t>
  </si>
  <si>
    <t>1516</t>
  </si>
  <si>
    <t>1517.</t>
  </si>
  <si>
    <t>1517</t>
  </si>
  <si>
    <t>1518.</t>
  </si>
  <si>
    <t>1518</t>
  </si>
  <si>
    <t>1519.</t>
  </si>
  <si>
    <t>1519</t>
  </si>
  <si>
    <t>1520.</t>
  </si>
  <si>
    <t>1520</t>
  </si>
  <si>
    <t>1521.</t>
  </si>
  <si>
    <t>1521</t>
  </si>
  <si>
    <t>1522.</t>
  </si>
  <si>
    <t>1522</t>
  </si>
  <si>
    <t>1523.</t>
  </si>
  <si>
    <t>1523</t>
  </si>
  <si>
    <t>1524.</t>
  </si>
  <si>
    <t>1524</t>
  </si>
  <si>
    <t>1525.</t>
  </si>
  <si>
    <t>1525</t>
  </si>
  <si>
    <t>1526.</t>
  </si>
  <si>
    <t>1526</t>
  </si>
  <si>
    <t>1527.</t>
  </si>
  <si>
    <t>1527</t>
  </si>
  <si>
    <t>1528.</t>
  </si>
  <si>
    <t>1528</t>
  </si>
  <si>
    <t>1529.</t>
  </si>
  <si>
    <t>1529</t>
  </si>
  <si>
    <t>1530.</t>
  </si>
  <si>
    <t>1530</t>
  </si>
  <si>
    <t>1531.</t>
  </si>
  <si>
    <t>1531</t>
  </si>
  <si>
    <t>1532.</t>
  </si>
  <si>
    <t>1532</t>
  </si>
  <si>
    <t>1533.</t>
  </si>
  <si>
    <t>1533</t>
  </si>
  <si>
    <t>1534.</t>
  </si>
  <si>
    <t>1534</t>
  </si>
  <si>
    <t>1535.</t>
  </si>
  <si>
    <t>1535</t>
  </si>
  <si>
    <t>1536.</t>
  </si>
  <si>
    <t>1536</t>
  </si>
  <si>
    <t>1537.</t>
  </si>
  <si>
    <t>1537</t>
  </si>
  <si>
    <t>1538.</t>
  </si>
  <si>
    <t>1538</t>
  </si>
  <si>
    <t>1539.</t>
  </si>
  <si>
    <t>1539</t>
  </si>
  <si>
    <t>1540.</t>
  </si>
  <si>
    <t>1540</t>
  </si>
  <si>
    <t>1541.</t>
  </si>
  <si>
    <t>1541</t>
  </si>
  <si>
    <t>1542.</t>
  </si>
  <si>
    <t>1542</t>
  </si>
  <si>
    <t>1543.</t>
  </si>
  <si>
    <t>1543</t>
  </si>
  <si>
    <t>1544.</t>
  </si>
  <si>
    <t>1544</t>
  </si>
  <si>
    <t>1545.</t>
  </si>
  <si>
    <t>1545</t>
  </si>
  <si>
    <t>1546.</t>
  </si>
  <si>
    <t>1546</t>
  </si>
  <si>
    <t>1547.</t>
  </si>
  <si>
    <t>1547</t>
  </si>
  <si>
    <t>1548.</t>
  </si>
  <si>
    <t>1548</t>
  </si>
  <si>
    <t>1549.</t>
  </si>
  <si>
    <t>1549</t>
  </si>
  <si>
    <t>1550.</t>
  </si>
  <si>
    <t>1550</t>
  </si>
  <si>
    <t>1551.</t>
  </si>
  <si>
    <t>1551</t>
  </si>
  <si>
    <t>1552.</t>
  </si>
  <si>
    <t>1552</t>
  </si>
  <si>
    <t>1553.</t>
  </si>
  <si>
    <t>1553</t>
  </si>
  <si>
    <t>1554.</t>
  </si>
  <si>
    <t>1554</t>
  </si>
  <si>
    <t>1555.</t>
  </si>
  <si>
    <t>1555</t>
  </si>
  <si>
    <t>1556.</t>
  </si>
  <si>
    <t>1556</t>
  </si>
  <si>
    <t>1557.</t>
  </si>
  <si>
    <t>1557</t>
  </si>
  <si>
    <t>1558.</t>
  </si>
  <si>
    <t>1558</t>
  </si>
  <si>
    <t>1559.</t>
  </si>
  <si>
    <t>1559</t>
  </si>
  <si>
    <t>1560.</t>
  </si>
  <si>
    <t>1560</t>
  </si>
  <si>
    <t>1561.</t>
  </si>
  <si>
    <t>1561</t>
  </si>
  <si>
    <t>1562.</t>
  </si>
  <si>
    <t>1562</t>
  </si>
  <si>
    <t>1563.</t>
  </si>
  <si>
    <t>1563</t>
  </si>
  <si>
    <t>1564.</t>
  </si>
  <si>
    <t>1564</t>
  </si>
  <si>
    <t>1565.</t>
  </si>
  <si>
    <t>1565</t>
  </si>
  <si>
    <t>1566.</t>
  </si>
  <si>
    <t>1566</t>
  </si>
  <si>
    <t>1567.</t>
  </si>
  <si>
    <t>1567</t>
  </si>
  <si>
    <t>1568.</t>
  </si>
  <si>
    <t>1568</t>
  </si>
  <si>
    <t>1569.</t>
  </si>
  <si>
    <t>1569</t>
  </si>
  <si>
    <t>1570.</t>
  </si>
  <si>
    <t>1570</t>
  </si>
  <si>
    <t>1571.</t>
  </si>
  <si>
    <t>1571</t>
  </si>
  <si>
    <t>1572.</t>
  </si>
  <si>
    <t>1572</t>
  </si>
  <si>
    <t>1573.</t>
  </si>
  <si>
    <t>1573</t>
  </si>
  <si>
    <t>1574.</t>
  </si>
  <si>
    <t>1574</t>
  </si>
  <si>
    <t>1575.</t>
  </si>
  <si>
    <t>1575</t>
  </si>
  <si>
    <t>1576.</t>
  </si>
  <si>
    <t>1576</t>
  </si>
  <si>
    <t>1577.</t>
  </si>
  <si>
    <t>1577</t>
  </si>
  <si>
    <t>1578.</t>
  </si>
  <si>
    <t>1578</t>
  </si>
  <si>
    <t>1579.</t>
  </si>
  <si>
    <t>1579</t>
  </si>
  <si>
    <t>1580.</t>
  </si>
  <si>
    <t>1580</t>
  </si>
  <si>
    <t>1581.</t>
  </si>
  <si>
    <t>1581</t>
  </si>
  <si>
    <t>1582.</t>
  </si>
  <si>
    <t>1582</t>
  </si>
  <si>
    <t>1583.</t>
  </si>
  <si>
    <t>1583</t>
  </si>
  <si>
    <t>1584.</t>
  </si>
  <si>
    <t>1584</t>
  </si>
  <si>
    <t>1585.</t>
  </si>
  <si>
    <t>1585</t>
  </si>
  <si>
    <t>1586.</t>
  </si>
  <si>
    <t>1586</t>
  </si>
  <si>
    <t>1587.</t>
  </si>
  <si>
    <t>1587</t>
  </si>
  <si>
    <t>1588.</t>
  </si>
  <si>
    <t>1588</t>
  </si>
  <si>
    <t>1589.</t>
  </si>
  <si>
    <t>1589</t>
  </si>
  <si>
    <t>1590.</t>
  </si>
  <si>
    <t>1590</t>
  </si>
  <si>
    <t>1591.</t>
  </si>
  <si>
    <t>1591</t>
  </si>
  <si>
    <t>1592.</t>
  </si>
  <si>
    <t>1592</t>
  </si>
  <si>
    <t>1593.</t>
  </si>
  <si>
    <t>1593</t>
  </si>
  <si>
    <t>1594.</t>
  </si>
  <si>
    <t>1594</t>
  </si>
  <si>
    <t>1595.</t>
  </si>
  <si>
    <t>1595</t>
  </si>
  <si>
    <t>1596.</t>
  </si>
  <si>
    <t>1596</t>
  </si>
  <si>
    <t>1597.</t>
  </si>
  <si>
    <t>1597</t>
  </si>
  <si>
    <t>1598.</t>
  </si>
  <si>
    <t>1598</t>
  </si>
  <si>
    <t>1599.</t>
  </si>
  <si>
    <t>1599</t>
  </si>
  <si>
    <t>1600.</t>
  </si>
  <si>
    <t>1600</t>
  </si>
  <si>
    <t>1601.</t>
  </si>
  <si>
    <t>1601</t>
  </si>
  <si>
    <t>1602.</t>
  </si>
  <si>
    <t>1602</t>
  </si>
  <si>
    <t>1603.</t>
  </si>
  <si>
    <t>1603</t>
  </si>
  <si>
    <t>1604.</t>
  </si>
  <si>
    <t>1604</t>
  </si>
  <si>
    <t>1605.</t>
  </si>
  <si>
    <t>1605</t>
  </si>
  <si>
    <t>1606.</t>
  </si>
  <si>
    <t>1606</t>
  </si>
  <si>
    <t>1607.</t>
  </si>
  <si>
    <t>1607</t>
  </si>
  <si>
    <t>1608.</t>
  </si>
  <si>
    <t>1608</t>
  </si>
  <si>
    <t>1609.</t>
  </si>
  <si>
    <t>1609</t>
  </si>
  <si>
    <t>1610.</t>
  </si>
  <si>
    <t>1610</t>
  </si>
  <si>
    <t>1611.</t>
  </si>
  <si>
    <t>1611</t>
  </si>
  <si>
    <t>1612.</t>
  </si>
  <si>
    <t>1612</t>
  </si>
  <si>
    <t>1613.</t>
  </si>
  <si>
    <t>1613</t>
  </si>
  <si>
    <t>1614.</t>
  </si>
  <si>
    <t>1614</t>
  </si>
  <si>
    <t>1615.</t>
  </si>
  <si>
    <t>1615</t>
  </si>
  <si>
    <t>1616.</t>
  </si>
  <si>
    <t>1616</t>
  </si>
  <si>
    <t>1617.</t>
  </si>
  <si>
    <t>1617</t>
  </si>
  <si>
    <t>1618.</t>
  </si>
  <si>
    <t>1618</t>
  </si>
  <si>
    <t>1619.</t>
  </si>
  <si>
    <t>1619</t>
  </si>
  <si>
    <t>1620.</t>
  </si>
  <si>
    <t>1620</t>
  </si>
  <si>
    <t>1621.</t>
  </si>
  <si>
    <t>1621</t>
  </si>
  <si>
    <t>1622.</t>
  </si>
  <si>
    <t>1622</t>
  </si>
  <si>
    <t>1623.</t>
  </si>
  <si>
    <t>1623</t>
  </si>
  <si>
    <t>1624.</t>
  </si>
  <si>
    <t>1624</t>
  </si>
  <si>
    <t>1625.</t>
  </si>
  <si>
    <t>1625</t>
  </si>
  <si>
    <t>1626.</t>
  </si>
  <si>
    <t>1626</t>
  </si>
  <si>
    <t>1627.</t>
  </si>
  <si>
    <t>1627</t>
  </si>
  <si>
    <t>1628.</t>
  </si>
  <si>
    <t>1628</t>
  </si>
  <si>
    <t>1629.</t>
  </si>
  <si>
    <t>1629</t>
  </si>
  <si>
    <t>1630.</t>
  </si>
  <si>
    <t>1630</t>
  </si>
  <si>
    <t>1631.</t>
  </si>
  <si>
    <t>1631</t>
  </si>
  <si>
    <t>1632.</t>
  </si>
  <si>
    <t>1632</t>
  </si>
  <si>
    <t>1633.</t>
  </si>
  <si>
    <t>1633</t>
  </si>
  <si>
    <t>1634.</t>
  </si>
  <si>
    <t>1634</t>
  </si>
  <si>
    <t>1635.</t>
  </si>
  <si>
    <t>1635</t>
  </si>
  <si>
    <t>1636.</t>
  </si>
  <si>
    <t>1636</t>
  </si>
  <si>
    <t>1637.</t>
  </si>
  <si>
    <t>1637</t>
  </si>
  <si>
    <t>1638.</t>
  </si>
  <si>
    <t>1638</t>
  </si>
  <si>
    <t>1639.</t>
  </si>
  <si>
    <t>1639</t>
  </si>
  <si>
    <t>1640.</t>
  </si>
  <si>
    <t>1640</t>
  </si>
  <si>
    <t>1641.</t>
  </si>
  <si>
    <t>1641</t>
  </si>
  <si>
    <t>1642.</t>
  </si>
  <si>
    <t>1642</t>
  </si>
  <si>
    <t>1643.</t>
  </si>
  <si>
    <t>1643</t>
  </si>
  <si>
    <t>1644.</t>
  </si>
  <si>
    <t>1644</t>
  </si>
  <si>
    <t>1645.</t>
  </si>
  <si>
    <t>1645</t>
  </si>
  <si>
    <t>1646.</t>
  </si>
  <si>
    <t>1646</t>
  </si>
  <si>
    <t>1647.</t>
  </si>
  <si>
    <t>1647</t>
  </si>
  <si>
    <t>1648.</t>
  </si>
  <si>
    <t>1648</t>
  </si>
  <si>
    <t>1649.</t>
  </si>
  <si>
    <t>1649</t>
  </si>
  <si>
    <t>1650.</t>
  </si>
  <si>
    <t>1650</t>
  </si>
  <si>
    <t>1651.</t>
  </si>
  <si>
    <t>1651</t>
  </si>
  <si>
    <t>1652.</t>
  </si>
  <si>
    <t>1652</t>
  </si>
  <si>
    <t>1653.</t>
  </si>
  <si>
    <t>1653</t>
  </si>
  <si>
    <t>1654.</t>
  </si>
  <si>
    <t>1654</t>
  </si>
  <si>
    <t>1655.</t>
  </si>
  <si>
    <t>1655</t>
  </si>
  <si>
    <t>1656.</t>
  </si>
  <si>
    <t>1656</t>
  </si>
  <si>
    <t>1657.</t>
  </si>
  <si>
    <t>1657</t>
  </si>
  <si>
    <t>1658.</t>
  </si>
  <si>
    <t>1658</t>
  </si>
  <si>
    <t>1659.</t>
  </si>
  <si>
    <t>1659</t>
  </si>
  <si>
    <t>1660.</t>
  </si>
  <si>
    <t>1660</t>
  </si>
  <si>
    <t>1661.</t>
  </si>
  <si>
    <t>1661</t>
  </si>
  <si>
    <t>1662.</t>
  </si>
  <si>
    <t>1662</t>
  </si>
  <si>
    <t>1663.</t>
  </si>
  <si>
    <t>1663</t>
  </si>
  <si>
    <t>1664.</t>
  </si>
  <si>
    <t>1664</t>
  </si>
  <si>
    <t>1665.</t>
  </si>
  <si>
    <t>1665</t>
  </si>
  <si>
    <t>1666.</t>
  </si>
  <si>
    <t>1666</t>
  </si>
  <si>
    <t>1667.</t>
  </si>
  <si>
    <t>1667</t>
  </si>
  <si>
    <t>1668.</t>
  </si>
  <si>
    <t>1668</t>
  </si>
  <si>
    <t>1669.</t>
  </si>
  <si>
    <t>1669</t>
  </si>
  <si>
    <t>1670.</t>
  </si>
  <si>
    <t>1670</t>
  </si>
  <si>
    <t>1671.</t>
  </si>
  <si>
    <t>1671</t>
  </si>
  <si>
    <t>1672.</t>
  </si>
  <si>
    <t>1672</t>
  </si>
  <si>
    <t>1673.</t>
  </si>
  <si>
    <t>1673</t>
  </si>
  <si>
    <t>1674.</t>
  </si>
  <si>
    <t>1674</t>
  </si>
  <si>
    <t>1675.</t>
  </si>
  <si>
    <t>1675</t>
  </si>
  <si>
    <t>1676.</t>
  </si>
  <si>
    <t>1676</t>
  </si>
  <si>
    <t>1677.</t>
  </si>
  <si>
    <t>1677</t>
  </si>
  <si>
    <t>1678.</t>
  </si>
  <si>
    <t>1678</t>
  </si>
  <si>
    <t>1679.</t>
  </si>
  <si>
    <t>1679</t>
  </si>
  <si>
    <t>1680.</t>
  </si>
  <si>
    <t>1680</t>
  </si>
  <si>
    <t>1681.</t>
  </si>
  <si>
    <t>1681</t>
  </si>
  <si>
    <t>1682.</t>
  </si>
  <si>
    <t>1682</t>
  </si>
  <si>
    <t>1683.</t>
  </si>
  <si>
    <t>1683</t>
  </si>
  <si>
    <t>1684.</t>
  </si>
  <si>
    <t>1684</t>
  </si>
  <si>
    <t>1685.</t>
  </si>
  <si>
    <t>1685</t>
  </si>
  <si>
    <t>1686.</t>
  </si>
  <si>
    <t>1686</t>
  </si>
  <si>
    <t>1687.</t>
  </si>
  <si>
    <t>1687</t>
  </si>
  <si>
    <t>1688.</t>
  </si>
  <si>
    <t>1688</t>
  </si>
  <si>
    <t>1689.</t>
  </si>
  <si>
    <t>1689</t>
  </si>
  <si>
    <t>1690.</t>
  </si>
  <si>
    <t>1690</t>
  </si>
  <si>
    <t>1691.</t>
  </si>
  <si>
    <t>1691</t>
  </si>
  <si>
    <t>1692.</t>
  </si>
  <si>
    <t>1692</t>
  </si>
  <si>
    <t>1693.</t>
  </si>
  <si>
    <t>1693</t>
  </si>
  <si>
    <t>1694.</t>
  </si>
  <si>
    <t>1694</t>
  </si>
  <si>
    <t>1695.</t>
  </si>
  <si>
    <t>1695</t>
  </si>
  <si>
    <t>1696.</t>
  </si>
  <si>
    <t>1696</t>
  </si>
  <si>
    <t>1697.</t>
  </si>
  <si>
    <t>1697</t>
  </si>
  <si>
    <t>1698.</t>
  </si>
  <si>
    <t>1698</t>
  </si>
  <si>
    <t>1699.</t>
  </si>
  <si>
    <t>1699</t>
  </si>
  <si>
    <t>1700.</t>
  </si>
  <si>
    <t>1700</t>
  </si>
  <si>
    <r>
      <rPr>
        <sz val="9"/>
        <color theme="1"/>
        <rFont val="Arial"/>
        <family val="2"/>
      </rPr>
      <t>Otro rubro:</t>
    </r>
    <r>
      <rPr>
        <sz val="8"/>
        <color theme="1"/>
        <rFont val="Arial"/>
        <family val="2"/>
      </rPr>
      <t xml:space="preserve"> </t>
    </r>
    <r>
      <rPr>
        <i/>
        <sz val="8"/>
        <color theme="1"/>
        <rFont val="Arial"/>
        <family val="2"/>
      </rPr>
      <t>(especifique)</t>
    </r>
  </si>
  <si>
    <r>
      <rPr>
        <sz val="9"/>
        <color theme="1"/>
        <rFont val="Arial"/>
        <family val="2"/>
      </rPr>
      <t>Otro tipo de órgano:</t>
    </r>
    <r>
      <rPr>
        <sz val="8"/>
        <color theme="1"/>
        <rFont val="Arial"/>
        <family val="2"/>
      </rPr>
      <t xml:space="preserve"> </t>
    </r>
    <r>
      <rPr>
        <i/>
        <sz val="8"/>
        <color theme="1"/>
        <rFont val="Arial"/>
        <family val="2"/>
      </rPr>
      <t>(especifique)</t>
    </r>
  </si>
  <si>
    <r>
      <rPr>
        <sz val="9"/>
        <color theme="1"/>
        <rFont val="Arial"/>
        <family val="2"/>
      </rPr>
      <t>Otro tipo de participante:</t>
    </r>
    <r>
      <rPr>
        <sz val="8"/>
        <color theme="1"/>
        <rFont val="Arial"/>
        <family val="2"/>
      </rPr>
      <t xml:space="preserve"> </t>
    </r>
    <r>
      <rPr>
        <i/>
        <sz val="8"/>
        <color theme="1"/>
        <rFont val="Arial"/>
        <family val="2"/>
      </rPr>
      <t>(especifique)</t>
    </r>
  </si>
  <si>
    <t>Catálogo de rubros</t>
  </si>
  <si>
    <t>Catálogo de tipo de órgano constituido</t>
  </si>
  <si>
    <t>Catálogo de tipo de participantes</t>
  </si>
  <si>
    <t>Obras públicas</t>
  </si>
  <si>
    <t>Comité de contraloría social</t>
  </si>
  <si>
    <t>Ciudadanía en general</t>
  </si>
  <si>
    <t>Trámites</t>
  </si>
  <si>
    <t>Comité comunitario</t>
  </si>
  <si>
    <t xml:space="preserve">Personas beneficiarias </t>
  </si>
  <si>
    <t>Servicios</t>
  </si>
  <si>
    <t>Grupo de trabajo especializado</t>
  </si>
  <si>
    <t>Personas académicas</t>
  </si>
  <si>
    <t>Operación integral del programa o acción de desarrollo social</t>
  </si>
  <si>
    <t>Observatorio ciudadano</t>
  </si>
  <si>
    <t>Comités estudiantiles</t>
  </si>
  <si>
    <t>Calidad de los apoyos entregados por el programa o acción de desarrollo social</t>
  </si>
  <si>
    <r>
      <t xml:space="preserve">Otro tipo de órgano </t>
    </r>
    <r>
      <rPr>
        <i/>
        <sz val="8"/>
        <color theme="1"/>
        <rFont val="Arial"/>
        <family val="2"/>
      </rPr>
      <t>(especifique)</t>
    </r>
  </si>
  <si>
    <t>Organizaciones de la sociedad civil</t>
  </si>
  <si>
    <r>
      <t xml:space="preserve">Otro rubro </t>
    </r>
    <r>
      <rPr>
        <i/>
        <sz val="8"/>
        <color theme="1"/>
        <rFont val="Arial"/>
        <family val="2"/>
      </rPr>
      <t>(especifique)</t>
    </r>
  </si>
  <si>
    <r>
      <t xml:space="preserve">Otro tipo de participante </t>
    </r>
    <r>
      <rPr>
        <i/>
        <sz val="8"/>
        <color theme="1"/>
        <rFont val="Arial"/>
        <family val="2"/>
      </rPr>
      <t>(especifique)</t>
    </r>
  </si>
  <si>
    <t>V.10 Acciones sistemáticas alineadas a los objetivos de las políticas anticorrupción</t>
  </si>
  <si>
    <t>1.- Debe considerar la información relacionada con aquellas acciones sistemáticas en materia de combate a la corrupción desarrolladas por la Administración Pública de la entidad federativa, las cuales se encuentren alineadas a los objetivos establecidos en la Política Nacional Anticorrupción y, de ser el caso, en la Política Estatal Anticorrupción u homóloga.</t>
  </si>
  <si>
    <t>5.35.-</t>
  </si>
  <si>
    <t>Durante el año 2023, ¿la Administración Pública de su entidad federativa desarrolló acciones sistemáticas alineadas a los objetivos de las políticas anticorrupción?</t>
  </si>
  <si>
    <r>
      <t>2. No</t>
    </r>
    <r>
      <rPr>
        <i/>
        <sz val="8"/>
        <color theme="1"/>
        <rFont val="Arial"/>
        <family val="2"/>
      </rPr>
      <t xml:space="preserve"> (pase a la pregunta 5.37)</t>
    </r>
  </si>
  <si>
    <r>
      <t>9. No identificado</t>
    </r>
    <r>
      <rPr>
        <i/>
        <sz val="8"/>
        <color theme="1"/>
        <rFont val="Arial"/>
        <family val="2"/>
      </rPr>
      <t xml:space="preserve"> (pase a la pregunta 5.37)</t>
    </r>
  </si>
  <si>
    <t>5.36.-</t>
  </si>
  <si>
    <t>Anote el nombre de las diez principales acciones sistemáticas alineadas a los objetivos de las políticas anticorrupción desarrolladas durante el año 2023 por la Administración Pública de su entidad federativa.</t>
  </si>
  <si>
    <t>Debe anotar el nombre de las acciones sistemáticas alineadas a los objetivos de las políticas anticorrupción desarrolladas con mayor frecuencia, comenzando por el primer renglón.</t>
  </si>
  <si>
    <t>El nombre de las acciones sistemáticas alineadas a los objetivos de las políticas anticorrupción debe registrarse en mayúsculas, sin comillas ni signos de acentuación, puntuación, paréntesis y abreviaturas.</t>
  </si>
  <si>
    <t>En caso de que no haya desarrollado diez acciones sistemáticas alineadas a los objetivos de las políticas anticorrupción, deje el resto de las filas en blanco.</t>
  </si>
  <si>
    <t>Acciones sistemáticas alineadas a los objetivos de las políticas anticorrupción</t>
  </si>
  <si>
    <t>V.11 Capacitación en materia anticorrupción</t>
  </si>
  <si>
    <t>1.- Debe considerar la información de las acciones formativas en materia de prevención, detección, control, sanción, disuasión y combate a la corrupción impartidas al personal, independientemente de las instituciones, unidades administrativas o áreas que las hayan impartido.</t>
  </si>
  <si>
    <t>2.- Únicamente debe considerar aquellas acciones formativas que hayan realizado o consideren realizar alguna evaluación para su acreditación, por lo que no debe considerar aquellas de carácter informativo o de naturaleza similar.</t>
  </si>
  <si>
    <r>
      <t xml:space="preserve">1.- </t>
    </r>
    <r>
      <rPr>
        <b/>
        <i/>
        <sz val="8"/>
        <rFont val="Arial"/>
        <family val="2"/>
      </rPr>
      <t xml:space="preserve">Acciones formativas. </t>
    </r>
    <r>
      <rPr>
        <i/>
        <sz val="8"/>
        <rFont val="Arial"/>
        <family val="2"/>
      </rPr>
      <t>Se refiere a las acciones orientadas a la adquisición de conocimientos y competencias personales e interpersonales para el ejercicio de la función pública, mismas que conllevan algún tipo de evaluación para su acreditación. Dichas acciones pueden ser cursos, talleres, diplomados, entre otros de naturaleza similar. Para efectos del presente censo, se consideran tres tipos de medios de presentación:</t>
    </r>
  </si>
  <si>
    <r>
      <rPr>
        <b/>
        <i/>
        <sz val="8"/>
        <rFont val="Arial"/>
        <family val="2"/>
      </rPr>
      <t xml:space="preserve">Presencial. </t>
    </r>
    <r>
      <rPr>
        <i/>
        <sz val="8"/>
        <rFont val="Arial"/>
        <family val="2"/>
      </rPr>
      <t>Se refiere a las acciones formativas impartidas presencialmente en un horario y lugar establecido.</t>
    </r>
  </si>
  <si>
    <r>
      <rPr>
        <b/>
        <i/>
        <sz val="8"/>
        <rFont val="Arial"/>
        <family val="2"/>
      </rPr>
      <t xml:space="preserve">En línea. </t>
    </r>
    <r>
      <rPr>
        <i/>
        <sz val="8"/>
        <rFont val="Arial"/>
        <family val="2"/>
      </rPr>
      <t>Se refiere a las acciones formativas impartidas en línea, en las cuales los contenidos de capacitación están disponibles en horarios y periodos determinados con la finalidad de que las personas participantes puedan consultarlos y/ o utilizarlos de acuerdo con sus necesidades y disponibilidad de tiempo.</t>
    </r>
  </si>
  <si>
    <r>
      <rPr>
        <b/>
        <i/>
        <sz val="8"/>
        <rFont val="Arial"/>
        <family val="2"/>
      </rPr>
      <t xml:space="preserve">Síncrono. </t>
    </r>
    <r>
      <rPr>
        <i/>
        <sz val="8"/>
        <rFont val="Arial"/>
        <family val="2"/>
      </rPr>
      <t>Se refiere a las acciones formativas impartidas en línea que hacen uso de herramientas de comunicación en tiempo real y bajo un horario establecido.</t>
    </r>
  </si>
  <si>
    <t>5.37.-</t>
  </si>
  <si>
    <t>Indique si durante el año 2023 se impartieron acciones formativas en materia de prevención, detección, control, sanción, disuasión y combate a la corrupción al personal adscrito a las instituciones de la Administración Pública de su entidad federativa. En caso afirmativo, anote la cantidad de acciones formativas impartidas en la materia, según medio de presentación, así como la cantidad de personal capacitado en la materia, según sexo.</t>
  </si>
  <si>
    <t>En caso de que no se le hayan impartido acciones formativas en materia de prevención, detección, control, sanción, disuasión y combate a la corrupción al personal, o no cuente con información para determinarlo, indíquelo en la columna correspondiente conforme al catálogo respectivo y deje el resto de la fila en blanco.</t>
  </si>
  <si>
    <t>En el apartado "Acciones formativas impartidas en la materia, según medio de presentación" debe considerar las acciones formativas en la materia impartidas del 01 de enero al 31 de diciembre de 2023 al personal, independientemente de que hayan concluido durante el referido año.</t>
  </si>
  <si>
    <t>En el apartado "Acciones formativas impartidas y concluidas en la materia, según medio de presentación" debe considerar las acciones formativas en la materia impartidas del 01 de enero al 31 de diciembre de 2023 al personal, y que además hayan concluido durante el referido año.</t>
  </si>
  <si>
    <t>La cantidad registrada en la columna "Total" del apartado "Acciones formativas impartidas y concluidas en la materia, según medio de presentación" debe ser igual o menor a la cantidad reportada en la columna "Total" del apartado "Acciones formativas impartidas en la materia, según medio de presentación", así como corresponder a su desagregación por medio de presentación.</t>
  </si>
  <si>
    <t>En el apartado "Personal adscrito capacitado en la materia, según sexo" debe considerar al personal que haya concluido determinada acción formativa en la materia impartida y concluida entre el 01 de enero y el 31 de diciembre de 2023, independientemente de que, por cuestiones de temporalidad, cuente con el certificado, constancia, calificación aprobatoria, o cualquier documento que lo acredite.</t>
  </si>
  <si>
    <t>En caso de que la cantidad registrada en la columna "Total" del apartado "Acciones formativas impartidas y concluidas en la materia, según medio de presentación" no sea un dato numérico mayor a cero, no puede registrar información en el apartado "Personal adscrito capacitado en la materia, según sexo".</t>
  </si>
  <si>
    <t>En caso de que alguna persona servidora pública haya concluido más de una acción formativa en la materia impartida y concluida entre el 01 de enero y el 31 de diciembre de 2023, debe ser considerada una sola vez en el registro de esta pregunta.</t>
  </si>
  <si>
    <r>
      <t xml:space="preserve">¿Se impartieron acciones formativas en materia de prevención, detección, control, sanción, disuasión y combate a la corrupción al personal?
</t>
    </r>
    <r>
      <rPr>
        <i/>
        <sz val="8"/>
        <rFont val="Arial"/>
        <family val="2"/>
      </rPr>
      <t>(1. Sí / 2. No / 9. No identificado)</t>
    </r>
  </si>
  <si>
    <t>Acciones formativas impartidas en la materia, según medio de presentación</t>
  </si>
  <si>
    <t>Acciones formativas impartidas y concluidas en la materia, según medio de presentación</t>
  </si>
  <si>
    <t>Personal adscrito capacitado en la materia, según sexo</t>
  </si>
  <si>
    <t xml:space="preserve">ACCIONES FORMATIVAS IMPARTIDAS EN LA MATERIA </t>
  </si>
  <si>
    <t xml:space="preserve">ACCIONES FORMATIVAS IMPARTIDAS Y CONCLUIDAS EN LA MATERIA </t>
  </si>
  <si>
    <t xml:space="preserve">PERSONAL ADSCRITO CAPACITADO EN LA MATERIA </t>
  </si>
  <si>
    <t>COMP_ACCIONES_inst_4</t>
  </si>
  <si>
    <t>inst 6</t>
  </si>
  <si>
    <t>inst 1</t>
  </si>
  <si>
    <t xml:space="preserve">Presencial </t>
  </si>
  <si>
    <t>En línea</t>
  </si>
  <si>
    <t>Síncrono</t>
  </si>
  <si>
    <t>PRESENCIAL</t>
  </si>
  <si>
    <t>EN LINEA</t>
  </si>
  <si>
    <t>SINCRONO</t>
  </si>
  <si>
    <t>BLOQUEO_ acciones concuidas</t>
  </si>
  <si>
    <t>BLOQUEO 1_2_9</t>
  </si>
  <si>
    <t>5.38.-</t>
  </si>
  <si>
    <t xml:space="preserve">Anote la cantidad de acciones formativas en materia de prevención, detección, control, sanción, disuasión y combate a la corrupción, según tema, impartidas durante el año 2023 al personal adscrito a las instituciones de la Administración Pública de su entidad federativa, así como la cantidad de personal capacitado en la materia, según sexo. </t>
  </si>
  <si>
    <t>En caso de que haya seleccionado el código "2" o "9" en la columna "¿Se impartieron acciones formativas en materia de prevención, detección, control, sanción, disuasión y combate a la corrupción al personal?" de la pregunta anterior, no puede registrar información en el presente reactivo.</t>
  </si>
  <si>
    <t>En caso de que no se hayan realizado acciones formativas en la materia en determinado tema, anote una "X" en la columna "No se realizaron acciones formativas en la materia" y deje el resto de la fila en blanco.</t>
  </si>
  <si>
    <t>La suma de las cantidades registradas en la columna "Acciones formativas impartidas en la materia" debe ser igual o mayor a la cantidad reportada como respuesta en la columna "Total" del apartado "Acciones formativas impartidas en la materia, según medio de presentación" de la pregunta anterior, toda vez que una acción formativa pudo haber contemplado más de un tema.</t>
  </si>
  <si>
    <t>La cantidad registrada en la columna "Acciones formativas impartidas en la materia" de cada tema debe ser igual o menor a la cantidad reportada como respuesta en la columna "Total" del apartado "Acciones formativas impartidas en la materia, según medio de presentación" de la pregunta anterior. En caso de que esta instrucción no le aplique, justifíquelo en el recuadro que se encuentra al final de la tabla de respuesta.</t>
  </si>
  <si>
    <t>La suma de las cantidades registradas en la columna "Acciones formativas impartidas y concluidas en la materia" debe ser igual o mayor a la cantidad reportada como respuesta en la columna "Total" del apartado "Acciones formativas impartidas y concluidas en la materia, según medio de presentación" de la pregunta anterior, toda vez que una acción formativa pudo haber contemplado más de un tema.</t>
  </si>
  <si>
    <t>La cantidad registrada en la columna "Acciones formativas impartidas y concluidas en la materia" de cada tema debe ser igual o menor a la cantidad reportada como respuesta en la columna "Total" del apartado "Acciones formativas impartidas y concluidas en la materia, según medio de presentación" de la pregunta anterior. En caso de que esta instrucción no le aplique, justifíquelo en el recuadro que se encuentra al final de la tabla de respuesta.</t>
  </si>
  <si>
    <t>La suma de las cantidades registradas en la columna "Acciones formativas impartidas y concluidas en la materia" debe ser igual o menor a la suma de las cantidades reportadas en la columna "Acciones formativas impartidas en la materia", así como corresponder a su desagregación por tema.</t>
  </si>
  <si>
    <t>En caso de que la cantidad registrada en la columna "Acciones formativas impartidas y concluidas en la materia" de determinado tema no sea un dato numérico mayor a cero, no puede registrar información en el apartado "Personal adscrito capacitado en la materia, según sexo" de dicho tema.</t>
  </si>
  <si>
    <t>La suma de las cantidades registradas en la columna "Total" debe ser igual o mayor a la cantidad reportada como respuesta en la columna "Total" del apartado "Personal adscrito capacitado en la materia, según sexo" de la pregunta anterior, así como corresponder a su desagregación por sexo; toda vez que una persona servidora pública pudo haber concluido más de una acción formativa en la materia en el mismo o en diferentes temas.</t>
  </si>
  <si>
    <t>La cantidad registrada en la columna "Total" de cada tema debe ser igual o menor a la cantidad reportada como respuesta en la columna "Total" del apartado "Personal adscrito capacitado en la materia, según sexo" de la pregunta anterior, así como corresponder a su desagregación por sexo. En caso de que esta instrucción no le aplique, justifíquelo en el recuadro que se encuentra al final de la tabla de respuesta.</t>
  </si>
  <si>
    <t>En caso de que registre algún valor numérico mayor a cero en el numeral 19, debe anotar el nombre de dicho(s) tema(s) en el recuadro destinado para tal efecto que se encuentra al final de la tabla de respuesta.</t>
  </si>
  <si>
    <t>TOTAL_Personal adscrito capacitado en la materia, según sexo</t>
  </si>
  <si>
    <t>Temas</t>
  </si>
  <si>
    <t>No se realizaron acciones formativas en la materia</t>
  </si>
  <si>
    <t>Acciones formativas impartidas en la materia</t>
  </si>
  <si>
    <t>Acciones formativas impartidas y concluidas en la materia</t>
  </si>
  <si>
    <t>PERSONAL ADSCRITO CAPACITADO EN LA MATERIA</t>
  </si>
  <si>
    <t>TOTAL_Acciones formativas impartidas</t>
  </si>
  <si>
    <t>COMP_Acciones formativas impartidas</t>
  </si>
  <si>
    <t>TOTAL_Acciones formativas impartidas concluidas</t>
  </si>
  <si>
    <t>COMP_Acciones formativas impartidas concluidas</t>
  </si>
  <si>
    <t>COMP_ACCIONES</t>
  </si>
  <si>
    <t>BLOQUEO X</t>
  </si>
  <si>
    <t>BLOQUEO PERSONAL</t>
  </si>
  <si>
    <t>NUM 19</t>
  </si>
  <si>
    <t>Implementación del Sistema Estatal Anticorrupción</t>
  </si>
  <si>
    <t>Cultura de la legalidad</t>
  </si>
  <si>
    <t>Control interno</t>
  </si>
  <si>
    <t>Mecanismos de combate a la corrupción</t>
  </si>
  <si>
    <t>Auditoría interna</t>
  </si>
  <si>
    <t>Ética e integridad pública</t>
  </si>
  <si>
    <t>Código de ética</t>
  </si>
  <si>
    <t>Código de conducta</t>
  </si>
  <si>
    <t>Consecuencias de infringir leyes o normas anticorrupción</t>
  </si>
  <si>
    <t>Administración de riesgos</t>
  </si>
  <si>
    <t>Documentación y control de procedimientos</t>
  </si>
  <si>
    <t>Mejora continua en los procesos</t>
  </si>
  <si>
    <t>Rendición de cuentas</t>
  </si>
  <si>
    <t>Declaración de situación patrimonial</t>
  </si>
  <si>
    <t>Declaración de intereses</t>
  </si>
  <si>
    <t>Disciplina financiera</t>
  </si>
  <si>
    <t>Armonización contable</t>
  </si>
  <si>
    <t>Procedimiento de responsabilidad administrativa</t>
  </si>
  <si>
    <r>
      <t xml:space="preserve">Otro tema </t>
    </r>
    <r>
      <rPr>
        <i/>
        <sz val="8"/>
        <color theme="1"/>
        <rFont val="Arial"/>
        <family val="2"/>
      </rPr>
      <t>(especifique)</t>
    </r>
  </si>
  <si>
    <r>
      <rPr>
        <sz val="9"/>
        <color theme="1"/>
        <rFont val="Arial"/>
        <family val="2"/>
      </rPr>
      <t>Otro tema:</t>
    </r>
    <r>
      <rPr>
        <sz val="8"/>
        <color theme="1"/>
        <rFont val="Arial"/>
        <family val="2"/>
      </rPr>
      <t xml:space="preserve"> 
</t>
    </r>
    <r>
      <rPr>
        <i/>
        <sz val="8"/>
        <color theme="1"/>
        <rFont val="Arial"/>
        <family val="2"/>
      </rPr>
      <t>(especifique)</t>
    </r>
  </si>
  <si>
    <t>N°INST</t>
  </si>
  <si>
    <t>BANDERAS</t>
  </si>
  <si>
    <t>LIST_COMP</t>
  </si>
  <si>
    <t>Pregunta 5.3</t>
  </si>
  <si>
    <t>Instrucciones generales:</t>
  </si>
  <si>
    <t>1.- El listado de unidades administrativas o áreas de la Secretaría de la Contraloría u homóloga que se despliega es el mismo que registró como respuesta en la pregunta 5.3.</t>
  </si>
  <si>
    <t>2.- En caso de que al cierre del año no se haya realizado el nombramiento de la personal titular de determinada unidad administrativa o área, o se encontrara vacante, seleccione el código "8" en la coluna "Sexo" y deje el resto de la fila en blanco.</t>
  </si>
  <si>
    <t>3.- Para el caso de la edad, debe considerar los años cumplidos al 31 de diciembre de 2023.</t>
  </si>
  <si>
    <t>4.- Para el caso de los ingresos brutos mensuales, debe considerar aquellos percibidos por el desempeño de sus funciones como persona titular de determinada unidad administrativa o área. Estos ingresos deben anotarse en pesos mexicanos (números enteros), por lo que no debe agregar la frase "miles o millones" ni desagregar decimales.</t>
  </si>
  <si>
    <t>5.- Para el caso de los ingresos brutos mensuales, en caso de que la persona titular de determinada unidad administrativa o área no haya recibido alguna contraprestación por el ejercicio de dicho cargo, anote "NA" (No aplica) en la columna correspondiente y justifíquelo en el recuadro que se encuentra en la parte inferior de los catálogos de respuesta.</t>
  </si>
  <si>
    <t>6.- Para el caso del último grado de estudios, seleccione en la primera columna el último nivel de escolaridad cursado de acuerdo con las opciones del catálogo. En la columna "Estatus" debe indicar la opción que corresponda de acuerdo con el tipo de conclusión de dicho nivel al 31 de diciembre de 2023.</t>
  </si>
  <si>
    <t>7.- Para el caso del último grado de estudios, en caso de que registre el código "1" en la columna "Nivel de escolaridad", debe anotar el código "8" en la columna "Estatus".</t>
  </si>
  <si>
    <t>8.- Para el caso del último grado de estudios, en caso de que registre el código "2", "3" o "4" en la columna "Nivel de escolaridad", no puede hacer uso del código "4" en la columna "Estatus".</t>
  </si>
  <si>
    <t>9.- Para el caso del último grado de estudios, en caso de que registre el código "9" en la columna "Nivel de escolaridad", únicamente puede seleccionar el código "9" en la columna "Estatus".</t>
  </si>
  <si>
    <t>10.- Para el caso de la institución de procedencia, debe considerar la última institución en la que la persona titular de determinada unidad administrativa o área haya prestado sus servicios previo a su nombramiento.</t>
  </si>
  <si>
    <t>11.- Para el caso de la antigüedad en el servicio público, debe considerar los años cumplidos en el mismo al 31 de diciembre de 2023, aunque estos no hayan sido continuos y/ o en el mismo cargo y/ o plaza. En caso de que dicha antigüedad sea menor a 12 meses, debe registrar 0.</t>
  </si>
  <si>
    <t>12.- En caso de que en la columna "Institución de procedencia" seleccione algún código diferente al "21", "22", "23" o "99", en la columna "Antigüedad en el servicio público" no puede registrar 0. En caso de que esta instrucción no le aplique, justifíquelo en el recuadro que se encuentra en la parte inferior de los catálogos de respuesta.</t>
  </si>
  <si>
    <t>13.- Para el caso de la antigüedad en el cargo, debe considerar los años continuos cumplidos en el mismo al 31 de diciembre de 2023. En caso de que dicha antigüedad sea menor a 12 meses, debe registrar 0. En consecuencia, el dato registrado en esta columna debe ser igual o menor al reportado en la columna "Antigüedad en el servicio público".</t>
  </si>
  <si>
    <t>14.- Para cada unidad administrativa o área, en caso de que la persona titular no sea la misma que la de otra unidad administrativa o área, deje la columna "Unidad administrativa o área con la misma persona titular" en blanco.</t>
  </si>
  <si>
    <t>15.- En caso de que dos o más unidades administrativas o áreas tengan a la misma persona titular, únicamente debe registrar la información correspondiente en una de ellas. En el resto, en la columna "Unidad administrativa o área con la misma persona titular" anote el numeral de la unidad administrativa o área en la que haya reportado la información, y deje el resto de la fila en blanco.</t>
  </si>
  <si>
    <t>16.- En caso de que seleccione el código "7" en la columna "Forma de designación", debe anotar el nombre de dicha forma de designación en el recuadro destinado para tal efecto que se encuentra al final de la tabla de respuesta.</t>
  </si>
  <si>
    <t>Nombre de las unidades administrativas o áreas de la Secretaría de la Contraloría u homóloga que fungen como autoridades en materia de responsabilidades administrativas</t>
  </si>
  <si>
    <t>Perfil de las personas titulares de las unidades administrativas o áreas de la Secretaría de la Contraloría u homóloga que fungen como autoridades en materia de responsabilidades administrativas</t>
  </si>
  <si>
    <t>Unidad administrativa o área con la misma persona titular</t>
  </si>
  <si>
    <r>
      <t xml:space="preserve">Sexo
</t>
    </r>
    <r>
      <rPr>
        <i/>
        <sz val="8"/>
        <color theme="1"/>
        <rFont val="Arial"/>
        <family val="2"/>
      </rPr>
      <t>(ver catálogo)</t>
    </r>
  </si>
  <si>
    <r>
      <t xml:space="preserve">Edad
</t>
    </r>
    <r>
      <rPr>
        <i/>
        <sz val="8"/>
        <color theme="1"/>
        <rFont val="Arial"/>
        <family val="2"/>
      </rPr>
      <t>(años)</t>
    </r>
  </si>
  <si>
    <r>
      <t xml:space="preserve">Ingresos brutos mensuales
</t>
    </r>
    <r>
      <rPr>
        <i/>
        <sz val="8"/>
        <color theme="1"/>
        <rFont val="Arial"/>
        <family val="2"/>
      </rPr>
      <t>(pesos)</t>
    </r>
  </si>
  <si>
    <t>Último grado de estudios</t>
  </si>
  <si>
    <r>
      <t xml:space="preserve">Institución de procedencia
</t>
    </r>
    <r>
      <rPr>
        <i/>
        <sz val="8"/>
        <color theme="1"/>
        <rFont val="Arial"/>
        <family val="2"/>
      </rPr>
      <t>(ver catálogo)</t>
    </r>
  </si>
  <si>
    <r>
      <t xml:space="preserve">Antigüedad en el servicio público
</t>
    </r>
    <r>
      <rPr>
        <i/>
        <sz val="8"/>
        <color theme="1"/>
        <rFont val="Arial"/>
        <family val="2"/>
      </rPr>
      <t>(años)</t>
    </r>
  </si>
  <si>
    <r>
      <t xml:space="preserve">Antigüedad en el cargo 
</t>
    </r>
    <r>
      <rPr>
        <i/>
        <sz val="8"/>
        <color theme="1"/>
        <rFont val="Arial"/>
        <family val="2"/>
      </rPr>
      <t>(años)</t>
    </r>
  </si>
  <si>
    <r>
      <t xml:space="preserve">Forma de designación
</t>
    </r>
    <r>
      <rPr>
        <i/>
        <sz val="8"/>
        <color theme="1"/>
        <rFont val="Arial"/>
        <family val="2"/>
      </rPr>
      <t>(ver catálogo)</t>
    </r>
  </si>
  <si>
    <t>INST 16</t>
  </si>
  <si>
    <t>INST 15</t>
  </si>
  <si>
    <r>
      <t xml:space="preserve">Nivel de escolaridad
</t>
    </r>
    <r>
      <rPr>
        <i/>
        <sz val="8"/>
        <color theme="1"/>
        <rFont val="Arial"/>
        <family val="2"/>
      </rPr>
      <t>(ver catálogo)</t>
    </r>
  </si>
  <si>
    <r>
      <t xml:space="preserve">Estatus
</t>
    </r>
    <r>
      <rPr>
        <i/>
        <sz val="8"/>
        <color theme="1"/>
        <rFont val="Arial"/>
        <family val="2"/>
      </rPr>
      <t>(ver catálogo)</t>
    </r>
  </si>
  <si>
    <t>ESTATUS_8</t>
  </si>
  <si>
    <t>ESTATUS_4</t>
  </si>
  <si>
    <t>ESTATUS_9</t>
  </si>
  <si>
    <t>ANTIGÜEDAD</t>
  </si>
  <si>
    <t>INSTITUCION_PROCEDENCIA</t>
  </si>
  <si>
    <t>EDAD</t>
  </si>
  <si>
    <t>COMP_EDAD</t>
  </si>
  <si>
    <t>FORMA_DESIG</t>
  </si>
  <si>
    <t>BLOQUEO SEXO</t>
  </si>
  <si>
    <t>DECIMALES</t>
  </si>
  <si>
    <t>COMP DEC</t>
  </si>
  <si>
    <t>BLOQUEO UNI_ADMIN</t>
  </si>
  <si>
    <r>
      <rPr>
        <sz val="9"/>
        <color theme="1"/>
        <rFont val="Arial"/>
        <family val="2"/>
      </rPr>
      <t xml:space="preserve">Otra forma de designación:
</t>
    </r>
    <r>
      <rPr>
        <i/>
        <sz val="8"/>
        <color theme="1"/>
        <rFont val="Arial"/>
        <family val="2"/>
      </rPr>
      <t>(especifique)</t>
    </r>
  </si>
  <si>
    <t>Catálogo de sexo</t>
  </si>
  <si>
    <t>Catálogo de institución de procedencia</t>
  </si>
  <si>
    <t>Hombre</t>
  </si>
  <si>
    <t>Mujer</t>
  </si>
  <si>
    <t>Tribunal Federal de Justicia Administrativa</t>
  </si>
  <si>
    <t>Vacante</t>
  </si>
  <si>
    <r>
      <t xml:space="preserve">Fiscalía Especializada en Materia de Combate a la Corrupción </t>
    </r>
    <r>
      <rPr>
        <i/>
        <sz val="8"/>
        <rFont val="Arial"/>
        <family val="2"/>
      </rPr>
      <t>(de la Fiscalía General de la República)</t>
    </r>
  </si>
  <si>
    <r>
      <t xml:space="preserve">Secretaría de la Función Pública </t>
    </r>
    <r>
      <rPr>
        <i/>
        <sz val="8"/>
        <rFont val="Arial"/>
        <family val="2"/>
      </rPr>
      <t>(sin incluir órganos internos de control u homólogos)</t>
    </r>
  </si>
  <si>
    <t>Órgano interno de control u homólogo del ámbito federal</t>
  </si>
  <si>
    <t>Catálogo de nivel de escolaridad</t>
  </si>
  <si>
    <t>Ninguno</t>
  </si>
  <si>
    <t>Entidad de fiscalización superior u homóloga de otra entidad federativa</t>
  </si>
  <si>
    <t>Preescolar o primaria</t>
  </si>
  <si>
    <t>Tribunal de justicia administrativa u homólogo de la entidad federativa</t>
  </si>
  <si>
    <t>Secundaria</t>
  </si>
  <si>
    <t>Tribunal de justicia administrativa u homólogo de otra entidad federativa</t>
  </si>
  <si>
    <t>Preparatoria</t>
  </si>
  <si>
    <t>Fiscalía especializada en materia de combate a la corrupción u homóloga de la entidad federativa</t>
  </si>
  <si>
    <t>Carrera técnica o carrera comercial</t>
  </si>
  <si>
    <t>Fiscalía especializada en materia de combate a la corrupción u homóloga de otra entidad federativa</t>
  </si>
  <si>
    <t>Licenciatura</t>
  </si>
  <si>
    <r>
      <t xml:space="preserve">Secretaría de la Contraloría u homóloga de la entidad federativa </t>
    </r>
    <r>
      <rPr>
        <i/>
        <sz val="8"/>
        <rFont val="Arial"/>
        <family val="2"/>
      </rPr>
      <t>(sin incluir órganos internos de control u homólogos)</t>
    </r>
  </si>
  <si>
    <t>Maestría</t>
  </si>
  <si>
    <r>
      <t xml:space="preserve">Secretaría de la Contraloría u homóloga de otra entidad federativa </t>
    </r>
    <r>
      <rPr>
        <i/>
        <sz val="8"/>
        <rFont val="Arial"/>
        <family val="2"/>
      </rPr>
      <t>(sin incluir órganos internos de control u homólogos)</t>
    </r>
  </si>
  <si>
    <t>Doctorado</t>
  </si>
  <si>
    <t>Órgano interno de control u homólogo del ámbito estatal de la entidad federativa</t>
  </si>
  <si>
    <t>Órgano interno de control u homólogo del ámbito estatal de otra entidad federativa</t>
  </si>
  <si>
    <r>
      <t xml:space="preserve">Contraloría interna u homóloga de algún municipio o demarcación territorial de la entidad federativa </t>
    </r>
    <r>
      <rPr>
        <i/>
        <sz val="8"/>
        <rFont val="Arial"/>
        <family val="2"/>
      </rPr>
      <t>(sin incluir órganos internos de control u homólogos)</t>
    </r>
  </si>
  <si>
    <t>Catálogo de estatus del nivel de escolaridad</t>
  </si>
  <si>
    <r>
      <t xml:space="preserve">Contraloría interna u homóloga de algún municipio o demarcación territorial de otra entidad federativa </t>
    </r>
    <r>
      <rPr>
        <i/>
        <sz val="8"/>
        <rFont val="Arial"/>
        <family val="2"/>
      </rPr>
      <t>(sin incluir órganos internos de control u homólogos)</t>
    </r>
  </si>
  <si>
    <t>Cursando</t>
  </si>
  <si>
    <t>Órgano interno de control u homólogo del ámbito municipal de algún municipio o demarcación territorial de la entidad federativa</t>
  </si>
  <si>
    <t>Inconcluso</t>
  </si>
  <si>
    <t>Órgano interno de control u homólogo del ámbito municipal de algún municipio o demarcación territorial de otra entidad federativa</t>
  </si>
  <si>
    <t>Concluido</t>
  </si>
  <si>
    <t>Otra institución del sector público</t>
  </si>
  <si>
    <t xml:space="preserve">Titulado </t>
  </si>
  <si>
    <t>Organización del sector privado</t>
  </si>
  <si>
    <t>No aplica</t>
  </si>
  <si>
    <t>Es primer trabajo</t>
  </si>
  <si>
    <t>Otra institución</t>
  </si>
  <si>
    <t>Catálogo de forma de designación</t>
  </si>
  <si>
    <t>Gobernador(a) o Jefe(a) de Gobierno</t>
  </si>
  <si>
    <t>Gobernador(a) o Jefe(a) de Gobierno, con aprobación del Congreso Estatal</t>
  </si>
  <si>
    <t>Congreso Estatal</t>
  </si>
  <si>
    <t>Congreso Estatal, a propuesta de alguna instancia del Poder Ejecutivo Estatal</t>
  </si>
  <si>
    <t>Persona titular de la Secretaría de la Contraloría u homóloga de la entidad federativa</t>
  </si>
  <si>
    <t>Servicio Profesional de Carrera u homólogo</t>
  </si>
  <si>
    <r>
      <t xml:space="preserve">Otra forma de designación </t>
    </r>
    <r>
      <rPr>
        <i/>
        <sz val="8"/>
        <rFont val="Arial"/>
        <family val="2"/>
      </rPr>
      <t>(especifique)</t>
    </r>
  </si>
  <si>
    <t>Pregunta 5.5</t>
  </si>
  <si>
    <t>1.- El listado de órganos internos de control u homólogos que se despliega es el mismo que registró como respuesta en la pregunta 5.5.</t>
  </si>
  <si>
    <t>2.- En caso de que al cierre del año no se haya realizado el nombramiento de la persona titular de determinado órgano interno de control u homólogo, o se encontrara vacante, seleccione el código "8" en la columna "Sexo" y deje el resto de la fila en blanco.</t>
  </si>
  <si>
    <t>4.- Para el caso de los ingresos brutos mensuales, debe considerar aquellos percibidos por el desempeño de sus funciones como persona titular de determinado órgano interno de control u homólogo. Estos ingresos deben anotarse en pesos mexicanos (números enteros), por lo que no debe agregar la frase "miles o millones" ni desagregar decimales.</t>
  </si>
  <si>
    <t>5.- Para el caso de los ingresos brutos mensuales, en caso de que la persona titular de determinado órgano interno de control u homólogo no haya recibido alguna contraprestación por el ejercicio de dicho cargo, anote "NA" (No aplica) en la columna correspondiente y justifíquelo en el recuadro que se encuentra en la parte inferior de los catálogos de respuesta.</t>
  </si>
  <si>
    <t>10.- Para el caso de la institución de procedencia, debe considerar la última institución en la que la persona titular de determinado órgano interno de control u homólogo haya prestado sus servicios previo a su nombramiento.</t>
  </si>
  <si>
    <t>14.- Para cada órgano interno de control u homólogo, en caso de que la persona titular no sea la misma que la de otro órgano interno de control u homologo, deje la columna "Órgano interno de control u homólogo con la misma persona titular" en blanco.</t>
  </si>
  <si>
    <t>15.- En caso de que dos o más órganos internos de control u homólogos tengan a la misma persona titular, únicamente debe registrar la información correspondiente en uno de ellos. En el resto, en la columna "Órgano interno de control u homólogo con la misma persona titular" anote el numeral del órgano interno de control u homólogo en el que haya reportado la información, y deje el resto de la fila en blanco.</t>
  </si>
  <si>
    <t xml:space="preserve">Perfil de las personas titulares de los órganos internos de control u homólogos </t>
  </si>
  <si>
    <t>Órgano interno de control u homólogo con la misma persona titular</t>
  </si>
  <si>
    <t>2.- El listado de instituciones que se despliega es el mismo que registró como respuesta en la pregunta 1.1 de la sección I del módulo 1 de este censo.</t>
  </si>
  <si>
    <t>3.- Para cada órgano interno de control u homólogo, en caso de que haya fungido como órgano interno de control para todas las instituciones de la Administración Pública de la entidad federativa (tanto de la Administración Pública Centralizada como Paraestatal), anote una "X" en la columna "Todas las instituciones de la Administración Pública de la entidad federativa" y deje el resto de la fila en blanco.</t>
  </si>
  <si>
    <t>4.- Para cada órgano interno de control u homólogo, seleccione con una "X" la o las instituciones de la Administración Pública de la entidad federativa que hayan sido de su competencia.</t>
  </si>
  <si>
    <t>5.- Para cada órgano interno de control u homólogo, en caso de que haya sido de su competencia únicamente alguna unidad administrativa de determinada institución de la Administración Pública de la entidad federativa, seleccione con una "X" la institución en la que se encontraba adscrita dicha unidad administrativa y especifique dicha situación en el recuadro que se encuentra al final de la tabla de respuesta.</t>
  </si>
  <si>
    <t>6.- Para cada órgano interno de control u homólogo, en caso de que su ámbito de competencia haya sido alguna institución que no forme parte de la Administración Pública de la entidad federativa, seleccione con una "X" la columna "Otra institución" y anote el nombre de dicha(s) institución(es) en el recuadro destinado para tal efecto que se encuentra al final de la tabla de respuesta.</t>
  </si>
  <si>
    <t>Todas las instituciones de la Administración Pública de la entidad federativa</t>
  </si>
  <si>
    <r>
      <t xml:space="preserve">Otra institución </t>
    </r>
    <r>
      <rPr>
        <i/>
        <sz val="8"/>
        <color theme="1"/>
        <rFont val="Arial"/>
        <family val="2"/>
      </rPr>
      <t>(especifique)</t>
    </r>
  </si>
  <si>
    <t>OTRA_INST</t>
  </si>
  <si>
    <t>UNA INSTI</t>
  </si>
  <si>
    <r>
      <t xml:space="preserve">Otra institución:
</t>
    </r>
    <r>
      <rPr>
        <i/>
        <sz val="8"/>
        <color theme="1"/>
        <rFont val="Arial"/>
        <family val="2"/>
      </rPr>
      <t>(especifique)</t>
    </r>
  </si>
  <si>
    <t>Pregunta 5.9</t>
  </si>
  <si>
    <t>1.- La información solicitada debe desagregarse por la institución de adscripción del personal denunciado, mas no por la institución encargada o integradora de la información referida.</t>
  </si>
  <si>
    <t>3.- En caso de que la suma de las cantidades reportadas como respuesta en la columna "Total" de la pregunta 5.9 no sea un dato numérico mayor a cero, no puede registrar información en el presente Complemento.</t>
  </si>
  <si>
    <t>4.- En caso de que no se hayan recibido denuncias en contra del personal adscrito a determinada institución, anote una "X" en la columna "No aplica" y deje el resto de la fila en blanco.</t>
  </si>
  <si>
    <t>5.- La suma de las cantidades registradas en la columna "Total" debe ser igual a la suma de las cantidades reportadas como respuesta en la columna "Total" de la pregunta 5.9, así como corresponder a su desagregación por estatus. En caso de que esta instrucción no le aplique, justifíquelo en el recuadro que se encuentra al final de la tabla de respuesta.</t>
  </si>
  <si>
    <t>BLOQUEO SUM 5.9</t>
  </si>
  <si>
    <t>BLOQUEO NO APLICA</t>
  </si>
  <si>
    <t>Otro estatus</t>
  </si>
  <si>
    <t>SUM_COMP_5.9</t>
  </si>
  <si>
    <t>PROCEDENTES</t>
  </si>
  <si>
    <t>INCOMPETENTES</t>
  </si>
  <si>
    <t>IMPROCENDETES</t>
  </si>
  <si>
    <t>PENDIENTES</t>
  </si>
  <si>
    <t>NO IDENTF</t>
  </si>
  <si>
    <t>Pregunta 5.12</t>
  </si>
  <si>
    <t>1.- El listado de instituciones que se despliega es el mismo que registró como respuesta en la pregunta 1.1 de la sección I del módulo 1 de este censo.</t>
  </si>
  <si>
    <t>2.- En caso de que no se le haya aplicado alguna auditoría a determinada institución, anote una "X" en la columna "No aplica" y deje el resto de la fila en blanco.</t>
  </si>
  <si>
    <t>3.- Para cada autoridad de control, vigilancia y/ o fiscalización, en caso de que haya seleccionado el código "2" o "9" en la columna "¿Aplicó alguna auditoría a la Administración Pública de la entidad federativa?" del respectivo numeral de la pregunta 5.12, no puede registrar información en el presente Complemento.</t>
  </si>
  <si>
    <t>4.- Para cada autoridad de control, vigilancia y/ o fiscalización, la suma de las cantidades registradas en la columna "Auditorías aplicadas" debe ser igual o mayor a la cantidad reportada como respuesta en la columna "Total" del apartado "Auditorías aplicadas, según tipo" del respectivo numeral de la pregunta 5.12, toda vez que una auditoría pudo haber sido aplicada a más de una institución. En caso de que esta instrucción no le aplique, justifíquelo en el recuadro que se encuentra al final de la tabla de respuesta.</t>
  </si>
  <si>
    <t>5.- Para cada autoridad de control, vigilancia y/ o fiscalización, la cantidad registrada en la columna "Auditorías aplicadas" de cada institución debe ser igual o menor a la cantidad reportada como respuesta en la columna "Total" del apartado "Auditorías aplicadas, según tipo" del respectivo numeral de la pregunta 5.12. En caso de que esta instrucción no le aplique, justifíquelo en el recuadro que se encuentra al final de la tabla de respuesta.</t>
  </si>
  <si>
    <t>6.- Para cada autoridad de control, vigilancia y/ o fiscalización, la suma de las cantidades registradas en la columna "Auditorías aplicadas y concluidas" debe ser igual o mayor a la cantidad reportada como respuesta en la columna "Total" del apartado "Auditorías aplicadas y concluidas, según tipo" del respectivo numeral de la pregunta 5.12, toda vez que una auditoría pudo haber sido aplicada a más de una institución. En caso de que esta instrucción no le aplique, justifíquelo en el recuadro que se encuentra al final de la tabla de respuesta.</t>
  </si>
  <si>
    <t>7.- Para cada autoridad de control, vigilancia y/ o fiscalización, la cantidad registrada en la columna "Auditorías aplicadas y concluidas" de cada institución debe ser igual o menor a la cantidad reportada como respuesta en la columna "Total" del apartado "Auditorías aplicadas y concluidas, según tipo" del respectivo numeral de la pregunta 5.12. En caso de que esta instrucción no le aplique, justifíquelo en el recuadro que se encuentra al final de la tabla de respuesta.</t>
  </si>
  <si>
    <t>MENSAJE INST 5</t>
  </si>
  <si>
    <t>MENSAJE INST 7</t>
  </si>
  <si>
    <r>
      <t xml:space="preserve">Secretaría de la Contraloría u homóloga de la entidad federativa </t>
    </r>
    <r>
      <rPr>
        <i/>
        <sz val="8"/>
        <color theme="1"/>
        <rFont val="Arial"/>
        <family val="2"/>
      </rPr>
      <t>(sin incluir al(los) órgano(s) interno(s) de control u homólogo(s))</t>
    </r>
  </si>
  <si>
    <t>COMP PREG 5.12 auditorias aplicadas</t>
  </si>
  <si>
    <t>COMP PREG 5.12 auditorias aplicadas y concluidas</t>
  </si>
  <si>
    <t>BLANCOS AUDITORIAS</t>
  </si>
  <si>
    <t xml:space="preserve">MENSAJE ALERTA </t>
  </si>
  <si>
    <t>COMP PREG 5.12 Auditorias Aplicadas</t>
  </si>
  <si>
    <t>Secretaría de la Contraloría u homóloga</t>
  </si>
  <si>
    <t>Órgano(s) interno(s) de control</t>
  </si>
  <si>
    <t>Entidad de fiscalización superior</t>
  </si>
  <si>
    <t>Otra autoridad</t>
  </si>
  <si>
    <t>COMP PREG 5.12 Auditorias Aplicadas y Concluidas</t>
  </si>
  <si>
    <t>Secretaría de Contraloría</t>
  </si>
  <si>
    <t>Órganos interno</t>
  </si>
  <si>
    <t>Entidad de fiscalizacion</t>
  </si>
  <si>
    <t>Secretaria de funcion</t>
  </si>
  <si>
    <t>Auditoria Superior</t>
  </si>
  <si>
    <t>Acciones formativas</t>
  </si>
  <si>
    <t>Se refiere a las acciones orientadas a la adquisición de conocimientos y competencias personales e interpersonales para el ejercicio de la función pública, mismas que conllevan algún tipo de evaluación para su acreditación. Dichas acciones pueden ser cursos, talleres, diplomados, entre otros de naturaleza similar. Para efectos del presente censo, se consideran tres tipos de medios de presentación:</t>
  </si>
  <si>
    <r>
      <rPr>
        <b/>
        <sz val="9"/>
        <rFont val="Arial"/>
        <family val="2"/>
      </rPr>
      <t>Presencial.</t>
    </r>
    <r>
      <rPr>
        <sz val="9"/>
        <rFont val="Arial"/>
        <family val="2"/>
      </rPr>
      <t xml:space="preserve"> Se refiere a las acciones formativas impartidas presencialmente en un horario y lugar establecido.</t>
    </r>
  </si>
  <si>
    <r>
      <rPr>
        <b/>
        <sz val="9"/>
        <rFont val="Arial"/>
        <family val="2"/>
      </rPr>
      <t xml:space="preserve">En línea. </t>
    </r>
    <r>
      <rPr>
        <sz val="9"/>
        <rFont val="Arial"/>
        <family val="2"/>
      </rPr>
      <t>Se refiere a las acciones formativas impartidas en línea, en las cuales los contenidos de capacitación están disponibles en horarios y periodos determinados con la finalidad de que las personas participantes puedan consultarlos y/ o utilizarlos de acuerdo con sus necesidades y disponibilidad de tiempo.</t>
    </r>
  </si>
  <si>
    <r>
      <rPr>
        <b/>
        <sz val="9"/>
        <rFont val="Arial"/>
        <family val="2"/>
      </rPr>
      <t>Síncrono.</t>
    </r>
    <r>
      <rPr>
        <sz val="9"/>
        <rFont val="Arial"/>
        <family val="2"/>
      </rPr>
      <t xml:space="preserve"> Se refiere a las acciones formativas impartidas en línea que hacen uso de herramientas de comunicación en tiempo real y bajo un horario establecido.</t>
    </r>
  </si>
  <si>
    <t>Se refiere a la autoridad encargada de llevar a cabo investigaciones internas respecto de conductas que puedan constituir responsabilidades administrativas de alguna persona servidora pública.</t>
  </si>
  <si>
    <t>Se refiere a la autoridad que, en el ámbito de su competencia, se encarga de la resolución de los procedimientos de responsabilidad administrativa.</t>
  </si>
  <si>
    <t>Se refiere a la autoridad que, en el ámbito de su competencia, dirige y conduce el procedimiento de responsabilidad administrativa, desde la admisión del informe de presunta responsabilidad administrativa hasta la conclusión de la audiencia inicial.</t>
  </si>
  <si>
    <t>CNGE 2024</t>
  </si>
  <si>
    <t>Se refiere a las siglas con las que se identifica al Censo Nacional de Gobiernos Estatales 2024.</t>
  </si>
  <si>
    <t>Se refiere al documento que establece y describe las conductas que deben observar las personas servidoras públicas de determinado ente público en el desempeño de sus funciones.</t>
  </si>
  <si>
    <t>Se refiere al documento que establece los principios, valores, reglas de integridad y compromisos que deben ser conocidos y aplicados por las personas servidoras públicas de determinado ente público a efecto de propiciar ambientes laborales adecuados, fomentar su actuación ética y responsable, así como erradicar conductas que representen potenciales actos de corrupción.</t>
  </si>
  <si>
    <t>Contraloría social u homóloga</t>
  </si>
  <si>
    <t xml:space="preserve">Se refiere al conjunto de mecanismos orientados a la participación ciudadana en el control, vigilancia y evaluación de los programas y acciones gubernamentales que promueve una rendición de cuentas vertical y transversal. </t>
  </si>
  <si>
    <t>Se refiere al proceso efectuado por el personal de determinado ente público a efecto de proporcionar seguridad razonable sobre la consecución de los objetivos institucionales y la salvaguarda de los recursos públicos, así como para prevenir actos de corrupción.</t>
  </si>
  <si>
    <t>Se refiere al instrumento de transparencia que por ley deben presentar, en los medios que se proporcionen para tal fin y bajo protesta de decir verdad, las personas servidoras públicas a efecto de identificar aquellas actividades o relaciones (personales, familiares o de negocios) que podrían interferir con el ejercicio de sus funciones y responsabilidades oficiales.</t>
  </si>
  <si>
    <t>Se refiere al instrumento de transparencia que por ley deben presentar, en los medios que se proporcionen para tal fin y bajo protesta de decir verdad, las personas servidoras públicas respecto de la situación de su patrimonio (ingresos, bienes muebles e inmuebles, inversiones financieras y adeudos) o el patrimonio de su cónyuge y/ o dependientes económicos. Dicha declaración debe presentarse en los siguientes plazos:</t>
  </si>
  <si>
    <r>
      <rPr>
        <b/>
        <sz val="9"/>
        <rFont val="Arial"/>
        <family val="2"/>
      </rPr>
      <t xml:space="preserve">Declaración inicial. </t>
    </r>
    <r>
      <rPr>
        <sz val="9"/>
        <rFont val="Arial"/>
        <family val="2"/>
      </rPr>
      <t>Se refiere a aquella que se presenta dentro de los 60 días naturales siguientes a la toma de posesión del encargo, con motivo del ingreso al servicio público por primera vez o reingreso al servicio público después de 60 días naturales de la conclusión del último encargo.</t>
    </r>
  </si>
  <si>
    <r>
      <rPr>
        <b/>
        <sz val="9"/>
        <rFont val="Arial"/>
        <family val="2"/>
      </rPr>
      <t xml:space="preserve">Declaración de modificación patrimonial. </t>
    </r>
    <r>
      <rPr>
        <sz val="9"/>
        <rFont val="Arial"/>
        <family val="2"/>
      </rPr>
      <t>Se refiere a aquella que se presenta durante el mes de mayo de cada año.</t>
    </r>
  </si>
  <si>
    <r>
      <rPr>
        <b/>
        <sz val="9"/>
        <rFont val="Arial"/>
        <family val="2"/>
      </rPr>
      <t>Declaración de conclusión del encargo.</t>
    </r>
    <r>
      <rPr>
        <sz val="9"/>
        <rFont val="Arial"/>
        <family val="2"/>
      </rPr>
      <t xml:space="preserve"> Se refiere a aquella que se presenta dentro de los 60 días naturales siguientes a la conclusión del encargo.</t>
    </r>
  </si>
  <si>
    <t>Falta administrativa grave</t>
  </si>
  <si>
    <t>Se refiere a aquellas cometidas por las personas servidoras públicas, cuya sanción corresponde al Tribunal Federal de Justicia Administrativa y a sus homólogos en las entidades federativas, conforme a lo establecido en la Ley General de Responsabilidades Administrativas o en la disposición normativa aplicable en la materia.</t>
  </si>
  <si>
    <t>Falta administrativa no grave</t>
  </si>
  <si>
    <t>Se refiere a aquellas cometidas por las personas servidoras públicas, cuya sanción corresponde a la Secretaría de la Función Pública y a sus homólogas en las entidades federativas, así como a los órganos internos de control u homólogos, conforme a lo establecido en la Ley General de Responsabilidades Administrativas o en la disposición normativa aplicable en la materia.</t>
  </si>
  <si>
    <t>Informante básico</t>
  </si>
  <si>
    <t>Se refiere a la persona titular o servidora pública de la institución designada para atender la solicitud de información de la presente sección, y que tiene el carácter de figura responsable de entregar oficialmente la información. Cuando menos, se encuentra en el segundo o tercer nivel jerárquico.</t>
  </si>
  <si>
    <t>Informante complementario 1</t>
  </si>
  <si>
    <t>Se refiere a la persona servidora pública -titular o designada- adscrita al área que es la principal productora de la información correspondiente a la presente sección.</t>
  </si>
  <si>
    <t>Informante complementario 2</t>
  </si>
  <si>
    <t>Se refiere a la persona servidora pública -titular o designada- adscrita al área que es la segunda principal productora de la información correspondiente a la presente sección.</t>
  </si>
  <si>
    <t>Informe de presunta responsabilidad administrativa</t>
  </si>
  <si>
    <t>Se refiere al instrumento en el que las autoridades investigadoras describen los hechos relacionados con faltas administrativas, exponiendo, de forma documentada y con las pruebas y fundamentos necesarios, los motivos y la presunta responsabilidad de alguna persona servidora pública o de un particular.</t>
  </si>
  <si>
    <t>Investigaciones</t>
  </si>
  <si>
    <t>Se refiere al conjunto de diligencias realizadas por las autoridades investigadoras a efecto de indagar sobre la presunta responsabilidad de faltas administrativas.</t>
  </si>
  <si>
    <t>Marco Integrado de Control Interno para el Sector Público</t>
  </si>
  <si>
    <t>Se refiere al documento realizado por el Sistema Nacional de Fiscalización que provee criterios para evaluar el diseño, implementación y eficacia operativa del control interno en los entes públicos.</t>
  </si>
  <si>
    <t>Órgano interno de control u homólogo</t>
  </si>
  <si>
    <t>Se refiere a la unidad administrativa encargada de promover, evaluar y fortalecer el buen funcionamiento del control interno de determinado ente público, así como para aplicar las leyes en materia de responsabilidades administrativas de las personas servidoras públicas.</t>
  </si>
  <si>
    <t>Se refiere al conjunto de actividades, formas y formalidades de carácter legal, previamente establecidas, llevadas a cabo por las autoridades substanciadoras que, en el ámbito de su competencia, admitan el informe de presunta responsabilidad administrativa.</t>
  </si>
  <si>
    <t>Se refiere a la institución encargada, entre otras, del control y evaluación gubernamental; del desarrollo administrativo; de la vigilancia de los ingresos, gastos y obligaciones de la Administración Pública de la entidad federativa; del fomento de la integridad y ética institucional; de lo relativo a la presentación de la declaración de situación patrimonial, de intereses y constancia de presentación de la declaración fiscal; así como de la responsabilidad administrativa de las personas servidoras públicas.</t>
  </si>
  <si>
    <t>Se refiere a la institución pública encargada de proveer asistencia técnica al Comité Coordinador del Sistema Estatal Anticorrupción u homólogo a efecto de mejorar e implementar sus decisiones, así como de la coordinación general de dicho sistema.</t>
  </si>
  <si>
    <r>
      <t xml:space="preserve">Para cumplir con lo anterior, una vez completado el llenado de este instrumento, deberá enviarse en </t>
    </r>
    <r>
      <rPr>
        <b/>
        <sz val="9"/>
        <rFont val="Arial"/>
        <family val="2"/>
      </rPr>
      <t>versión preliminar</t>
    </r>
    <r>
      <rPr>
        <sz val="9"/>
        <rFont val="Arial"/>
        <family val="2"/>
      </rPr>
      <t xml:space="preserve"> a la dirección electrónica del Departamento de Estadísticas de Gobierno (JDEG) de la Coordinación Estatal del INEGI: </t>
    </r>
    <r>
      <rPr>
        <b/>
        <sz val="9"/>
        <rFont val="Arial"/>
        <family val="2"/>
      </rPr>
      <t>isis.rosas@inegi.org.mx</t>
    </r>
  </si>
  <si>
    <t>13 de mayo al 28 de junio</t>
  </si>
  <si>
    <t>10 de junio al 19 de julio</t>
  </si>
  <si>
    <t>01 de julio al 09 de agosto</t>
  </si>
  <si>
    <t>12 de agosto al 30 de agosto</t>
  </si>
  <si>
    <r>
      <t xml:space="preserve">La versión definitiva del cuestionario, en su versión electrónica, deberá remitirse a la dirección electrónica siguiente: </t>
    </r>
    <r>
      <rPr>
        <b/>
        <sz val="9"/>
        <rFont val="Arial"/>
        <family val="2"/>
      </rPr>
      <t>isis.rosas@inegi.org.mx</t>
    </r>
  </si>
  <si>
    <t>Ing. Juan Manuel Yglesias López</t>
  </si>
  <si>
    <t>Av. Araucarias #3, Colonia Esther Badillo, CP. 91190, Xalapa, Ver.</t>
  </si>
  <si>
    <t>Isis Rosas Roldán</t>
  </si>
  <si>
    <t>Subdirección Estatal de Estadística Económica / Coordinación Estatal Veracruz</t>
  </si>
  <si>
    <t>Jefa de Departamento de Estadísticas de Gobierno</t>
  </si>
  <si>
    <t>isis.rosas@inegi.org.mx</t>
  </si>
  <si>
    <t>228 8418452</t>
  </si>
  <si>
    <t>OFICINA DEL C GOBERNADOR</t>
  </si>
  <si>
    <t>SECRETARIA DE DESARROLLO AGROPECUARIO RURAL Y PESCA</t>
  </si>
  <si>
    <t>SECRETARIA DE SALUD</t>
  </si>
  <si>
    <t>SECRETARIA DE EDUCACION</t>
  </si>
  <si>
    <t>SECRETARIA DE DESARROLLO SOCIAL</t>
  </si>
  <si>
    <t>SECRETARIA DE DESARROLLO ECONOMICO Y PORTUARIO</t>
  </si>
  <si>
    <t>SECRETARIA DE GOBIERNO</t>
  </si>
  <si>
    <t>SECRETARIA DE FINANZAS Y PLANEACION</t>
  </si>
  <si>
    <t>COORDINACION GENERAL DE COMUNICACION SOCIAL</t>
  </si>
  <si>
    <t>CONTRALORIA GENERAL</t>
  </si>
  <si>
    <t>SECRETARIA DE INFRAESTRUCTURA Y OBRAS PUBLICAS</t>
  </si>
  <si>
    <t>OFICINA DEL PROGRAMA DE GOBIERNO</t>
  </si>
  <si>
    <t>SECRETARIA DE SEGURIDAD PUBLICA</t>
  </si>
  <si>
    <t>SECRETARIA DE TRABAJO PREVISION SOCIAL Y PRODUCTIVIDAD</t>
  </si>
  <si>
    <t>SECRETARIA DE TURISMO Y CULTURA</t>
  </si>
  <si>
    <t>SECRETARIA DE PROTECCION CIVIL</t>
  </si>
  <si>
    <t>SECRETARIA DE MEDIO AMBIENTE</t>
  </si>
  <si>
    <t>SERVICIOS DE SALUD DE VERACRUZ</t>
  </si>
  <si>
    <t>SISTEMA PARA EL DESARROLLO INTEGRAL DE LA FAMILIA</t>
  </si>
  <si>
    <t>COMISION DE ARBITRAJE MEDICO</t>
  </si>
  <si>
    <t>ACADEMIA VERACRUZANA DE LAS LENGUAS INDIGENAS</t>
  </si>
  <si>
    <t>INSTITUTO VERACRUZANO DEL DEPORTE</t>
  </si>
  <si>
    <t>INSTITUTO DE ESPACIOS EDUCATIVOS DEL ESTADO DE VERACRUZ</t>
  </si>
  <si>
    <t>COLEGIO DE BACHILLERES DEL ESTADO DE VERACRUZ</t>
  </si>
  <si>
    <t>INSTITUTO TECNOLOGICO SUPERIOR DE MISANTLA</t>
  </si>
  <si>
    <t>INSTITUTO TECNOLOGICO SUPERIOR DE SAN ANDRES TUXTLA</t>
  </si>
  <si>
    <t>INSTITUTO TECNOLOGICO SUPERIOR DE TANTOYUCA</t>
  </si>
  <si>
    <t>INSTITUTO TECNOLOGICO SUPERIOR DE COSAMALOAPAN</t>
  </si>
  <si>
    <t>INSTITUTO TECNOLOGICO SUPERIOR DE PANUCO</t>
  </si>
  <si>
    <t>INSTITUTO TECNOLOGICO SUPERIOR DE POZA RICA</t>
  </si>
  <si>
    <t>INSTITUTO TECNOLOGICO SUPERIOR DE XALAPA</t>
  </si>
  <si>
    <t>INSTITUTO TECNOLOGICO SUPERIOR DE COATZACOALCOS</t>
  </si>
  <si>
    <t>INSTITUTO TECNOLOGICO SUPERIOR DE TIERRA BLANCA</t>
  </si>
  <si>
    <t>INSTITUTO TECNOLOGICO SUPERIOR DE ALAMO</t>
  </si>
  <si>
    <t>INSTITUTO TECNOLOGICO SUPERIOR DE ACAYUCAN</t>
  </si>
  <si>
    <t>INSTITUTO TECNOLOGICO SUPERIOR DE LAS CHOAPAS</t>
  </si>
  <si>
    <t>INSTITUTO TECNOLOGICO SUPERIOR DE HUATUSCO</t>
  </si>
  <si>
    <t>INSTITUTO TECNOLOGICO SUPERIOR DE ALVARADO</t>
  </si>
  <si>
    <t>INSTITUTO TECNOLOGICO SUPERIOR DE PEROTE</t>
  </si>
  <si>
    <t>INSTITUTO TECNOLOGICO SUPERIOR DE ZONGOLICA</t>
  </si>
  <si>
    <t>INSTITUTO TECNOLOGICO SUPERIOR DE NARANJOS</t>
  </si>
  <si>
    <t>INSTITUTO TECNOLOGICO SUPERIOR DE CHICONTEPEC</t>
  </si>
  <si>
    <t>INSTITUTO TECNOLOGICO SUPERIOR DE MARTINEZ DE LA TORRE</t>
  </si>
  <si>
    <t>INSTITUTO TECNOLOGICO SUPERIOR DE JESUS CARRANZA</t>
  </si>
  <si>
    <t>INSTITUTO TECNOLOGICO SUPERIOR DE RODRIGUEZ CLARA</t>
  </si>
  <si>
    <t>INSTITUTO VERACRUZANO DE EDUCACION PARA LOS ADULTOS</t>
  </si>
  <si>
    <t>COLEGIO NACIONAL DE EDUCACION PROFESIONAL TECNICA</t>
  </si>
  <si>
    <t>UNIVERSIDAD TECNOLOGICA DEL SURESTE</t>
  </si>
  <si>
    <t>UNIVERSIDAD TECNOLOGICA DEL CENTRO</t>
  </si>
  <si>
    <t>UNIVERSIDAD TECNOLOGICA DE GUTIERREZ ZAMORA</t>
  </si>
  <si>
    <t>CONSEJO VERACRUZANO DE INVESTIGACION CIENTIFICA Y DESARROLLO TECNOLOGICO</t>
  </si>
  <si>
    <t>COLEGIO DE ESTUDIOS CIENTIFICOS Y TECNOLOGICOS</t>
  </si>
  <si>
    <t>COLEGIO DE VERACRUZ</t>
  </si>
  <si>
    <t>UNIVERSIDAD POLITECNICA DE HUATUSCO</t>
  </si>
  <si>
    <t>UNIVERSIDAD POPULAR AUTONOMA DE VERACRUZ</t>
  </si>
  <si>
    <t>INSTITUTO VERACRUZANO DE LA VIVIENDA</t>
  </si>
  <si>
    <t>AGENCIA ESTATAL DE ENERGIA DEL ESTADO DE VERACRUZ</t>
  </si>
  <si>
    <t>INSTITUTO VERACRUZANO DE LAS MUJERES</t>
  </si>
  <si>
    <t>INSTITUTO VERACRUZANO DE DESARROLLO MUNICIPAL</t>
  </si>
  <si>
    <t>COMISION EJECUTIVA PARA LA ATENCION INTEGRAL A VICTIMAS DEL DELITO</t>
  </si>
  <si>
    <t>CENTRO DE JUSTICIA PARA MUJERES DEL ESTADO DE VERACRUZ</t>
  </si>
  <si>
    <t>INSTITUTO DE PENSIONES DEL ESTADO</t>
  </si>
  <si>
    <t>COMISION DEL AGUA DEL ESTADO DE VERACRUZ</t>
  </si>
  <si>
    <t>RADIOTELEVISION DE VERACRUZ</t>
  </si>
  <si>
    <t>SECRETARIA EJECUTIVA DEL SISTEMA ESTATAL ANTICORRUPCION</t>
  </si>
  <si>
    <t>INSTITUTO DE LA POLICIA AUXILIAR Y PROTECCION PATRIMONIAL</t>
  </si>
  <si>
    <t>ACADEMIA REGIONAL DE SEGURIDAD PUBLICA DEL SURESTE</t>
  </si>
  <si>
    <t>INSTITUTO DE CAPACITACION PARA EL TRABAJO</t>
  </si>
  <si>
    <t>CENTRO DE CONCILIACION LABORAL DEL ESTADO DE VERACRUZ DE IGNACIO DE LA LLAVE</t>
  </si>
  <si>
    <t>INSTITUTO VERACRUZANO DE LA CULTURA</t>
  </si>
  <si>
    <t>PROCURADURIA ESTATAL DE PROTECCION AL MEDIO AMBIENTE</t>
  </si>
  <si>
    <t>FIDEICOMISO FONDO DEL FUTURO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</si>
</sst>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43" formatCode="_-* #,##0.00_-;\-* #,##0.00_-;_-* &quot;-&quot;??_-;_-@_-"/>
  </numFmts>
  <fonts count="59">
    <font>
      <sz val="11"/>
      <color theme="1"/>
      <name val="Calibri"/>
      <family val="2"/>
      <scheme val="minor"/>
    </font>
    <font>
      <sz val="9"/>
      <color theme="1"/>
      <name val="Arial"/>
      <family val="2"/>
    </font>
    <font>
      <b/>
      <sz val="15"/>
      <color theme="1"/>
      <name val="Arial"/>
      <family val="2"/>
    </font>
    <font>
      <b/>
      <sz val="9"/>
      <color theme="1"/>
      <name val="Arial"/>
      <family val="2"/>
    </font>
    <font>
      <sz val="9"/>
      <color theme="1"/>
      <name val="Arial"/>
      <family val="2"/>
    </font>
    <font>
      <i/>
      <sz val="9"/>
      <color theme="1"/>
      <name val="Arial"/>
      <family val="2"/>
    </font>
    <font>
      <u/>
      <sz val="12"/>
      <color rgb="FF002060"/>
      <name val="Arial"/>
      <family val="2"/>
    </font>
    <font>
      <b/>
      <u/>
      <sz val="12"/>
      <color rgb="FF0070C0"/>
      <name val="Arial"/>
      <family val="2"/>
    </font>
    <font>
      <sz val="9"/>
      <color theme="0"/>
      <name val="Arial"/>
      <family val="2"/>
    </font>
    <font>
      <b/>
      <sz val="11"/>
      <color theme="0"/>
      <name val="Arial"/>
      <family val="2"/>
    </font>
    <font>
      <b/>
      <sz val="9"/>
      <color theme="0"/>
      <name val="Arial"/>
      <family val="2"/>
    </font>
    <font>
      <sz val="9"/>
      <name val="Arial"/>
      <family val="2"/>
    </font>
    <font>
      <i/>
      <sz val="9"/>
      <name val="Arial"/>
      <family val="2"/>
    </font>
    <font>
      <b/>
      <sz val="9"/>
      <name val="Arial"/>
      <family val="2"/>
    </font>
    <font>
      <b/>
      <sz val="15"/>
      <name val="Arial"/>
      <family val="2"/>
    </font>
    <font>
      <i/>
      <sz val="8"/>
      <name val="Arial"/>
      <family val="2"/>
    </font>
    <font>
      <sz val="11"/>
      <color theme="1"/>
      <name val="Arial"/>
      <family val="2"/>
    </font>
    <font>
      <i/>
      <sz val="8"/>
      <color theme="1"/>
      <name val="Arial"/>
      <family val="2"/>
    </font>
    <font>
      <u/>
      <sz val="11"/>
      <color theme="10"/>
      <name val="Calibri"/>
      <family val="2"/>
      <scheme val="minor"/>
    </font>
    <font>
      <b/>
      <sz val="15"/>
      <color rgb="FF000000"/>
      <name val="Arial"/>
      <family val="2"/>
    </font>
    <font>
      <sz val="11"/>
      <name val="Calibri"/>
      <family val="2"/>
      <scheme val="minor"/>
    </font>
    <font>
      <b/>
      <i/>
      <sz val="8"/>
      <name val="Arial"/>
      <family val="2"/>
    </font>
    <font>
      <b/>
      <i/>
      <sz val="8"/>
      <color theme="1"/>
      <name val="Arial"/>
      <family val="2"/>
    </font>
    <font>
      <b/>
      <sz val="11"/>
      <name val="Arial"/>
      <family val="2"/>
    </font>
    <font>
      <sz val="8"/>
      <name val="Arial"/>
      <family val="2"/>
    </font>
    <font>
      <sz val="11"/>
      <name val="Arial"/>
      <family val="2"/>
    </font>
    <font>
      <b/>
      <sz val="11"/>
      <name val="Symbol"/>
      <family val="1"/>
      <charset val="2"/>
    </font>
    <font>
      <sz val="8"/>
      <color theme="1"/>
      <name val="Arial"/>
      <family val="2"/>
    </font>
    <font>
      <b/>
      <u/>
      <sz val="9"/>
      <color theme="10"/>
      <name val="Arial"/>
      <family val="2"/>
    </font>
    <font>
      <i/>
      <u/>
      <sz val="8"/>
      <color theme="1"/>
      <name val="Arial"/>
      <family val="2"/>
    </font>
    <font>
      <b/>
      <sz val="11"/>
      <color theme="1"/>
      <name val="Symbol"/>
      <family val="1"/>
      <charset val="2"/>
    </font>
    <font>
      <sz val="10"/>
      <name val="Arial"/>
      <family val="2"/>
    </font>
    <font>
      <sz val="11"/>
      <color theme="1"/>
      <name val="Calibri"/>
      <family val="2"/>
    </font>
    <font>
      <sz val="11"/>
      <name val="Calibri"/>
      <family val="2"/>
    </font>
    <font>
      <b/>
      <sz val="11"/>
      <name val="Calibri"/>
      <family val="2"/>
      <scheme val="minor"/>
    </font>
    <font>
      <b/>
      <i/>
      <u/>
      <sz val="8"/>
      <name val="Arial"/>
      <family val="2"/>
    </font>
    <font>
      <u/>
      <sz val="9"/>
      <color theme="10"/>
      <name val="Arial"/>
      <family val="2"/>
    </font>
    <font>
      <sz val="9"/>
      <name val="Arial "/>
    </font>
    <font>
      <i/>
      <u/>
      <sz val="8"/>
      <name val="Arial"/>
      <family val="2"/>
    </font>
    <font>
      <sz val="11"/>
      <color theme="1"/>
      <name val="Calibri"/>
      <family val="2"/>
      <scheme val="minor"/>
    </font>
    <font>
      <b/>
      <sz val="11"/>
      <color theme="1"/>
      <name val="Calibri"/>
      <family val="2"/>
      <scheme val="minor"/>
    </font>
    <font>
      <sz val="9"/>
      <color rgb="FF002060"/>
      <name val="Arial"/>
      <family val="2"/>
    </font>
    <font>
      <sz val="11"/>
      <color indexed="8"/>
      <name val="Calibri"/>
      <family val="2"/>
      <scheme val="minor"/>
    </font>
    <font>
      <u/>
      <sz val="11"/>
      <name val="Calibri"/>
      <family val="2"/>
      <scheme val="minor"/>
    </font>
    <font>
      <b/>
      <sz val="9"/>
      <color theme="7" tint="-0.249977111117893"/>
      <name val="Arial"/>
      <family val="2"/>
    </font>
    <font>
      <sz val="6"/>
      <color theme="1"/>
      <name val="Arial"/>
      <family val="2"/>
    </font>
    <font>
      <sz val="10"/>
      <color theme="1"/>
      <name val="Arial"/>
      <family val="2"/>
    </font>
    <font>
      <sz val="7"/>
      <color theme="1"/>
      <name val="Arial"/>
      <family val="2"/>
    </font>
    <font>
      <b/>
      <sz val="9"/>
      <color rgb="FFFF0000"/>
      <name val="Arial"/>
      <family val="2"/>
    </font>
    <font>
      <sz val="8"/>
      <name val="Calibri"/>
      <family val="2"/>
      <scheme val="minor"/>
    </font>
    <font>
      <sz val="10"/>
      <color theme="1"/>
      <name val="Calibri"/>
      <family val="2"/>
      <scheme val="minor"/>
    </font>
    <font>
      <sz val="9"/>
      <color theme="1"/>
      <name val="Calibri"/>
      <family val="2"/>
      <scheme val="minor"/>
    </font>
    <font>
      <sz val="11"/>
      <color rgb="FF000000"/>
      <name val="Calibri"/>
      <family val="2"/>
      <scheme val="minor"/>
    </font>
    <font>
      <sz val="7"/>
      <color theme="1"/>
      <name val="Calibri"/>
      <family val="2"/>
      <scheme val="minor"/>
    </font>
    <font>
      <sz val="8"/>
      <color theme="1"/>
      <name val="Calibri"/>
      <family val="2"/>
      <scheme val="minor"/>
    </font>
    <font>
      <sz val="6"/>
      <color theme="1"/>
      <name val="Calibri"/>
      <family val="2"/>
      <scheme val="minor"/>
    </font>
    <font>
      <b/>
      <sz val="9"/>
      <color rgb="FF0070C0"/>
      <name val="Arial"/>
      <family val="2"/>
    </font>
    <font>
      <sz val="11"/>
      <color rgb="FFFF0000"/>
      <name val="Calibri"/>
      <family val="2"/>
      <scheme val="minor"/>
    </font>
    <font>
      <sz val="9"/>
      <name val="Arial Narrow"/>
      <family val="2"/>
    </font>
  </fonts>
  <fills count="115">
    <fill>
      <patternFill patternType="none"/>
    </fill>
    <fill>
      <patternFill patternType="gray125"/>
    </fill>
    <fill>
      <patternFill patternType="solid">
        <fgColor rgb="FF6F7070"/>
        <bgColor indexed="64"/>
      </patternFill>
    </fill>
    <fill>
      <patternFill patternType="solid">
        <fgColor rgb="FF003057"/>
        <bgColor indexed="64"/>
      </patternFill>
    </fill>
    <fill>
      <patternFill patternType="solid">
        <fgColor theme="0"/>
        <bgColor indexed="64"/>
      </patternFill>
    </fill>
    <fill>
      <patternFill patternType="solid">
        <fgColor theme="0" tint="-4.9989318521683403E-2"/>
        <bgColor indexed="64"/>
      </patternFill>
    </fill>
    <fill>
      <patternFill patternType="solid">
        <fgColor rgb="FFFF0000"/>
        <bgColor indexed="64"/>
      </patternFill>
    </fill>
    <fill>
      <patternFill patternType="solid">
        <fgColor theme="7" tint="0.79998168889431442"/>
        <bgColor indexed="64"/>
      </patternFill>
    </fill>
    <fill>
      <patternFill patternType="solid">
        <fgColor theme="7" tint="0.39997558519241921"/>
        <bgColor indexed="64"/>
      </patternFill>
    </fill>
    <fill>
      <patternFill patternType="solid">
        <fgColor theme="9"/>
        <bgColor indexed="64"/>
      </patternFill>
    </fill>
    <fill>
      <patternFill patternType="solid">
        <fgColor rgb="FF9966FF"/>
        <bgColor indexed="64"/>
      </patternFill>
    </fill>
    <fill>
      <patternFill patternType="solid">
        <fgColor rgb="FFFFFF6D"/>
        <bgColor indexed="64"/>
      </patternFill>
    </fill>
    <fill>
      <patternFill patternType="solid">
        <fgColor theme="8" tint="0.59999389629810485"/>
        <bgColor indexed="64"/>
      </patternFill>
    </fill>
    <fill>
      <patternFill patternType="solid">
        <fgColor theme="2" tint="-0.499984740745262"/>
        <bgColor indexed="64"/>
      </patternFill>
    </fill>
    <fill>
      <patternFill patternType="solid">
        <fgColor rgb="FFFFFF00"/>
        <bgColor indexed="64"/>
      </patternFill>
    </fill>
    <fill>
      <patternFill patternType="solid">
        <fgColor theme="6" tint="0.39997558519241921"/>
        <bgColor indexed="64"/>
      </patternFill>
    </fill>
    <fill>
      <patternFill patternType="solid">
        <fgColor theme="0" tint="-0.34998626667073579"/>
        <bgColor indexed="64"/>
      </patternFill>
    </fill>
    <fill>
      <patternFill patternType="solid">
        <fgColor rgb="FF009999"/>
        <bgColor indexed="64"/>
      </patternFill>
    </fill>
    <fill>
      <patternFill patternType="solid">
        <fgColor rgb="FFFF6600"/>
        <bgColor indexed="64"/>
      </patternFill>
    </fill>
    <fill>
      <patternFill patternType="solid">
        <fgColor rgb="FFFF66FF"/>
        <bgColor indexed="64"/>
      </patternFill>
    </fill>
    <fill>
      <patternFill patternType="solid">
        <fgColor theme="4" tint="0.79998168889431442"/>
        <bgColor indexed="64"/>
      </patternFill>
    </fill>
    <fill>
      <patternFill patternType="solid">
        <fgColor rgb="FFCCECFF"/>
        <bgColor indexed="64"/>
      </patternFill>
    </fill>
    <fill>
      <patternFill patternType="solid">
        <fgColor theme="0" tint="-0.249977111117893"/>
        <bgColor indexed="64"/>
      </patternFill>
    </fill>
    <fill>
      <patternFill patternType="solid">
        <fgColor theme="6" tint="0.59999389629810485"/>
        <bgColor indexed="64"/>
      </patternFill>
    </fill>
    <fill>
      <patternFill patternType="solid">
        <fgColor rgb="FF8FEAFF"/>
        <bgColor indexed="64"/>
      </patternFill>
    </fill>
    <fill>
      <patternFill patternType="solid">
        <fgColor rgb="FFFF9933"/>
        <bgColor indexed="64"/>
      </patternFill>
    </fill>
    <fill>
      <patternFill patternType="solid">
        <fgColor rgb="FFFF9966"/>
        <bgColor indexed="64"/>
      </patternFill>
    </fill>
    <fill>
      <patternFill patternType="solid">
        <fgColor rgb="FFFFCCFF"/>
        <bgColor indexed="64"/>
      </patternFill>
    </fill>
    <fill>
      <patternFill patternType="solid">
        <fgColor rgb="FFFFCC00"/>
        <bgColor indexed="64"/>
      </patternFill>
    </fill>
    <fill>
      <patternFill patternType="solid">
        <fgColor rgb="FFFF9999"/>
        <bgColor indexed="64"/>
      </patternFill>
    </fill>
    <fill>
      <patternFill patternType="solid">
        <fgColor rgb="FFFFCC66"/>
        <bgColor indexed="64"/>
      </patternFill>
    </fill>
    <fill>
      <patternFill patternType="solid">
        <fgColor theme="7" tint="0.59999389629810485"/>
        <bgColor indexed="64"/>
      </patternFill>
    </fill>
    <fill>
      <patternFill patternType="solid">
        <fgColor rgb="FF00CC00"/>
        <bgColor indexed="64"/>
      </patternFill>
    </fill>
    <fill>
      <patternFill patternType="solid">
        <fgColor rgb="FFE0CCFF"/>
        <bgColor indexed="64"/>
      </patternFill>
    </fill>
    <fill>
      <patternFill patternType="solid">
        <fgColor rgb="FF33CCCC"/>
        <bgColor indexed="64"/>
      </patternFill>
    </fill>
    <fill>
      <patternFill patternType="solid">
        <fgColor rgb="FF66FFCC"/>
        <bgColor indexed="64"/>
      </patternFill>
    </fill>
    <fill>
      <patternFill patternType="solid">
        <fgColor rgb="FFD60093"/>
        <bgColor indexed="64"/>
      </patternFill>
    </fill>
    <fill>
      <patternFill patternType="solid">
        <fgColor rgb="FFFF99CC"/>
        <bgColor indexed="64"/>
      </patternFill>
    </fill>
    <fill>
      <patternFill patternType="solid">
        <fgColor rgb="FFFF6699"/>
        <bgColor indexed="64"/>
      </patternFill>
    </fill>
    <fill>
      <patternFill patternType="solid">
        <fgColor rgb="FFCC66FF"/>
        <bgColor indexed="64"/>
      </patternFill>
    </fill>
    <fill>
      <patternFill patternType="solid">
        <fgColor rgb="FF00CC66"/>
        <bgColor indexed="64"/>
      </patternFill>
    </fill>
    <fill>
      <patternFill patternType="solid">
        <fgColor rgb="FF6666FF"/>
        <bgColor indexed="64"/>
      </patternFill>
    </fill>
    <fill>
      <patternFill patternType="solid">
        <fgColor rgb="FF009900"/>
        <bgColor indexed="64"/>
      </patternFill>
    </fill>
    <fill>
      <patternFill patternType="solid">
        <fgColor rgb="FF00CC99"/>
        <bgColor indexed="64"/>
      </patternFill>
    </fill>
    <fill>
      <patternFill patternType="solid">
        <fgColor theme="0" tint="-0.14999847407452621"/>
        <bgColor indexed="64"/>
      </patternFill>
    </fill>
    <fill>
      <patternFill patternType="solid">
        <fgColor rgb="FFFCF97B"/>
        <bgColor indexed="64"/>
      </patternFill>
    </fill>
    <fill>
      <patternFill patternType="solid">
        <fgColor rgb="FFCC99FF"/>
        <bgColor indexed="64"/>
      </patternFill>
    </fill>
    <fill>
      <patternFill patternType="solid">
        <fgColor rgb="FFBDD7EE"/>
        <bgColor rgb="FF000000"/>
      </patternFill>
    </fill>
    <fill>
      <patternFill patternType="solid">
        <fgColor rgb="FFBFBFBF"/>
        <bgColor rgb="FF000000"/>
      </patternFill>
    </fill>
    <fill>
      <patternFill patternType="solid">
        <fgColor rgb="FFC6E0B4"/>
        <bgColor rgb="FF000000"/>
      </patternFill>
    </fill>
    <fill>
      <patternFill patternType="solid">
        <fgColor rgb="FF33CCCC"/>
        <bgColor rgb="FF000000"/>
      </patternFill>
    </fill>
    <fill>
      <patternFill patternType="solid">
        <fgColor rgb="FFFF5050"/>
        <bgColor indexed="64"/>
      </patternFill>
    </fill>
    <fill>
      <patternFill patternType="solid">
        <fgColor rgb="FF3399FF"/>
        <bgColor indexed="64"/>
      </patternFill>
    </fill>
    <fill>
      <patternFill patternType="solid">
        <fgColor rgb="FFFFFF99"/>
        <bgColor indexed="64"/>
      </patternFill>
    </fill>
    <fill>
      <patternFill patternType="solid">
        <fgColor rgb="FFCCCCFF"/>
        <bgColor indexed="64"/>
      </patternFill>
    </fill>
    <fill>
      <patternFill patternType="solid">
        <fgColor rgb="FF00B0F0"/>
        <bgColor indexed="64"/>
      </patternFill>
    </fill>
    <fill>
      <patternFill patternType="solid">
        <fgColor rgb="FF6699FF"/>
        <bgColor indexed="64"/>
      </patternFill>
    </fill>
    <fill>
      <patternFill patternType="solid">
        <fgColor rgb="FFCC00FF"/>
        <bgColor indexed="64"/>
      </patternFill>
    </fill>
    <fill>
      <patternFill patternType="solid">
        <fgColor rgb="FF99FFCC"/>
        <bgColor indexed="64"/>
      </patternFill>
    </fill>
    <fill>
      <patternFill patternType="solid">
        <fgColor rgb="FF993366"/>
        <bgColor indexed="64"/>
      </patternFill>
    </fill>
    <fill>
      <patternFill patternType="solid">
        <fgColor theme="6" tint="-0.249977111117893"/>
        <bgColor indexed="64"/>
      </patternFill>
    </fill>
    <fill>
      <patternFill patternType="solid">
        <fgColor rgb="FFFFEEB7"/>
        <bgColor indexed="64"/>
      </patternFill>
    </fill>
    <fill>
      <patternFill patternType="solid">
        <fgColor rgb="FFA7A7A7"/>
        <bgColor indexed="64"/>
      </patternFill>
    </fill>
    <fill>
      <patternFill patternType="solid">
        <fgColor rgb="FFAFFFD7"/>
        <bgColor indexed="64"/>
      </patternFill>
    </fill>
    <fill>
      <patternFill patternType="solid">
        <fgColor rgb="FF0066FF"/>
        <bgColor indexed="64"/>
      </patternFill>
    </fill>
    <fill>
      <patternFill patternType="solid">
        <fgColor rgb="FF66CCFF"/>
        <bgColor indexed="64"/>
      </patternFill>
    </fill>
    <fill>
      <patternFill patternType="solid">
        <fgColor theme="4" tint="0.39997558519241921"/>
        <bgColor indexed="64"/>
      </patternFill>
    </fill>
    <fill>
      <patternFill patternType="solid">
        <fgColor theme="8" tint="-0.249977111117893"/>
        <bgColor indexed="64"/>
      </patternFill>
    </fill>
    <fill>
      <patternFill patternType="solid">
        <fgColor theme="4" tint="-0.249977111117893"/>
        <bgColor indexed="64"/>
      </patternFill>
    </fill>
    <fill>
      <patternFill patternType="solid">
        <fgColor theme="8" tint="0.39997558519241921"/>
        <bgColor indexed="64"/>
      </patternFill>
    </fill>
    <fill>
      <patternFill patternType="solid">
        <fgColor rgb="FF0099CC"/>
        <bgColor indexed="64"/>
      </patternFill>
    </fill>
    <fill>
      <patternFill patternType="solid">
        <fgColor rgb="FF0066CC"/>
        <bgColor indexed="64"/>
      </patternFill>
    </fill>
    <fill>
      <patternFill patternType="solid">
        <fgColor rgb="FF00B050"/>
        <bgColor indexed="64"/>
      </patternFill>
    </fill>
    <fill>
      <patternFill patternType="solid">
        <fgColor rgb="FF66FF66"/>
        <bgColor indexed="64"/>
      </patternFill>
    </fill>
    <fill>
      <patternFill patternType="solid">
        <fgColor rgb="FF92D050"/>
        <bgColor indexed="64"/>
      </patternFill>
    </fill>
    <fill>
      <patternFill patternType="solid">
        <fgColor rgb="FF9900CC"/>
        <bgColor indexed="64"/>
      </patternFill>
    </fill>
    <fill>
      <patternFill patternType="solid">
        <fgColor theme="2" tint="-0.249977111117893"/>
        <bgColor indexed="64"/>
      </patternFill>
    </fill>
    <fill>
      <patternFill patternType="solid">
        <fgColor rgb="FF666699"/>
        <bgColor indexed="64"/>
      </patternFill>
    </fill>
    <fill>
      <patternFill patternType="solid">
        <fgColor rgb="FF333399"/>
        <bgColor indexed="64"/>
      </patternFill>
    </fill>
    <fill>
      <patternFill patternType="solid">
        <fgColor rgb="FF33CCFF"/>
        <bgColor indexed="64"/>
      </patternFill>
    </fill>
    <fill>
      <patternFill patternType="solid">
        <fgColor rgb="FF9999FF"/>
        <bgColor indexed="64"/>
      </patternFill>
    </fill>
    <fill>
      <patternFill patternType="solid">
        <fgColor rgb="FF99CCFF"/>
        <bgColor indexed="64"/>
      </patternFill>
    </fill>
    <fill>
      <patternFill patternType="solid">
        <fgColor rgb="FFFF33CC"/>
        <bgColor indexed="64"/>
      </patternFill>
    </fill>
    <fill>
      <patternFill patternType="solid">
        <fgColor rgb="FFFFFF8F"/>
        <bgColor indexed="64"/>
      </patternFill>
    </fill>
    <fill>
      <patternFill patternType="solid">
        <fgColor rgb="FFFFBC9B"/>
        <bgColor indexed="64"/>
      </patternFill>
    </fill>
    <fill>
      <patternFill patternType="solid">
        <fgColor rgb="FFFF81FF"/>
        <bgColor indexed="64"/>
      </patternFill>
    </fill>
    <fill>
      <patternFill patternType="solid">
        <fgColor rgb="FFBDDEFF"/>
        <bgColor indexed="64"/>
      </patternFill>
    </fill>
    <fill>
      <patternFill patternType="solid">
        <fgColor rgb="FF0D97FF"/>
        <bgColor indexed="64"/>
      </patternFill>
    </fill>
    <fill>
      <patternFill patternType="solid">
        <fgColor rgb="FFFFCCCC"/>
        <bgColor indexed="64"/>
      </patternFill>
    </fill>
    <fill>
      <patternFill patternType="solid">
        <fgColor rgb="FFCCFF99"/>
        <bgColor indexed="64"/>
      </patternFill>
    </fill>
    <fill>
      <patternFill patternType="solid">
        <fgColor rgb="FF339966"/>
        <bgColor indexed="64"/>
      </patternFill>
    </fill>
    <fill>
      <patternFill patternType="solid">
        <fgColor rgb="FFFF99FF"/>
        <bgColor indexed="64"/>
      </patternFill>
    </fill>
    <fill>
      <patternFill patternType="solid">
        <fgColor rgb="FF99FF99"/>
        <bgColor indexed="64"/>
      </patternFill>
    </fill>
    <fill>
      <patternFill patternType="solid">
        <fgColor rgb="FFBF09FF"/>
        <bgColor indexed="64"/>
      </patternFill>
    </fill>
    <fill>
      <patternFill patternType="solid">
        <fgColor rgb="FF89B0FF"/>
        <bgColor indexed="64"/>
      </patternFill>
    </fill>
    <fill>
      <patternFill patternType="solid">
        <fgColor rgb="FFFFFFCC"/>
        <bgColor indexed="64"/>
      </patternFill>
    </fill>
    <fill>
      <patternFill patternType="solid">
        <fgColor rgb="FFCCFFCC"/>
        <bgColor indexed="64"/>
      </patternFill>
    </fill>
    <fill>
      <patternFill patternType="solid">
        <fgColor rgb="FFF79B9B"/>
        <bgColor indexed="64"/>
      </patternFill>
    </fill>
    <fill>
      <patternFill patternType="solid">
        <fgColor rgb="FFF0AFFF"/>
        <bgColor indexed="64"/>
      </patternFill>
    </fill>
    <fill>
      <patternFill patternType="solid">
        <fgColor rgb="FFFFBD5B"/>
        <bgColor indexed="64"/>
      </patternFill>
    </fill>
    <fill>
      <patternFill patternType="solid">
        <fgColor rgb="FF00E6AA"/>
        <bgColor indexed="64"/>
      </patternFill>
    </fill>
    <fill>
      <patternFill patternType="solid">
        <fgColor theme="3" tint="0.59999389629810485"/>
        <bgColor indexed="64"/>
      </patternFill>
    </fill>
    <fill>
      <patternFill patternType="solid">
        <fgColor rgb="FF97B9F1"/>
        <bgColor indexed="64"/>
      </patternFill>
    </fill>
    <fill>
      <patternFill patternType="solid">
        <fgColor theme="8" tint="0.79998168889431442"/>
        <bgColor indexed="64"/>
      </patternFill>
    </fill>
    <fill>
      <patternFill patternType="solid">
        <fgColor rgb="FF00E271"/>
        <bgColor indexed="64"/>
      </patternFill>
    </fill>
    <fill>
      <patternFill patternType="solid">
        <fgColor rgb="FF00FFCC"/>
        <bgColor indexed="64"/>
      </patternFill>
    </fill>
    <fill>
      <patternFill patternType="solid">
        <fgColor theme="9" tint="0.59999389629810485"/>
        <bgColor indexed="64"/>
      </patternFill>
    </fill>
    <fill>
      <patternFill patternType="solid">
        <fgColor rgb="FF66FFFF"/>
        <bgColor indexed="64"/>
      </patternFill>
    </fill>
    <fill>
      <patternFill patternType="solid">
        <fgColor rgb="FF3366FF"/>
        <bgColor indexed="64"/>
      </patternFill>
    </fill>
    <fill>
      <patternFill patternType="solid">
        <fgColor rgb="FFFFA7C4"/>
        <bgColor indexed="64"/>
      </patternFill>
    </fill>
    <fill>
      <patternFill patternType="solid">
        <fgColor rgb="FFFFCC99"/>
        <bgColor indexed="64"/>
      </patternFill>
    </fill>
    <fill>
      <patternFill patternType="solid">
        <fgColor rgb="FFFFC000"/>
        <bgColor indexed="64"/>
      </patternFill>
    </fill>
    <fill>
      <patternFill patternType="solid">
        <fgColor rgb="FF33CC33"/>
        <bgColor indexed="64"/>
      </patternFill>
    </fill>
    <fill>
      <patternFill patternType="solid">
        <fgColor rgb="FF7030A0"/>
        <bgColor indexed="64"/>
      </patternFill>
    </fill>
    <fill>
      <patternFill patternType="solid">
        <fgColor rgb="FFB7FFFF"/>
        <bgColor indexed="64"/>
      </patternFill>
    </fill>
  </fills>
  <borders count="88">
    <border>
      <left/>
      <right/>
      <top/>
      <bottom/>
      <diagonal/>
    </border>
    <border>
      <left style="medium">
        <color rgb="FF6F7070"/>
      </left>
      <right/>
      <top style="medium">
        <color rgb="FF6F7070"/>
      </top>
      <bottom style="medium">
        <color rgb="FF6F7070"/>
      </bottom>
      <diagonal/>
    </border>
    <border>
      <left/>
      <right/>
      <top style="medium">
        <color rgb="FF6F7070"/>
      </top>
      <bottom style="medium">
        <color rgb="FF6F7070"/>
      </bottom>
      <diagonal/>
    </border>
    <border>
      <left/>
      <right style="medium">
        <color rgb="FF6F7070"/>
      </right>
      <top style="medium">
        <color rgb="FF6F7070"/>
      </top>
      <bottom style="medium">
        <color rgb="FF6F7070"/>
      </bottom>
      <diagonal/>
    </border>
    <border>
      <left style="medium">
        <color theme="0" tint="-0.24994659260841701"/>
      </left>
      <right/>
      <top style="medium">
        <color theme="0" tint="-0.24994659260841701"/>
      </top>
      <bottom/>
      <diagonal/>
    </border>
    <border>
      <left/>
      <right/>
      <top style="medium">
        <color theme="0" tint="-0.24994659260841701"/>
      </top>
      <bottom/>
      <diagonal/>
    </border>
    <border>
      <left/>
      <right style="medium">
        <color theme="0" tint="-0.24994659260841701"/>
      </right>
      <top style="medium">
        <color theme="0" tint="-0.24994659260841701"/>
      </top>
      <bottom/>
      <diagonal/>
    </border>
    <border>
      <left style="medium">
        <color theme="0" tint="-0.24994659260841701"/>
      </left>
      <right/>
      <top/>
      <bottom style="medium">
        <color theme="0" tint="-0.24994659260841701"/>
      </bottom>
      <diagonal/>
    </border>
    <border>
      <left/>
      <right/>
      <top/>
      <bottom style="medium">
        <color theme="0" tint="-0.24994659260841701"/>
      </bottom>
      <diagonal/>
    </border>
    <border>
      <left/>
      <right style="medium">
        <color theme="0" tint="-0.24994659260841701"/>
      </right>
      <top/>
      <bottom style="medium">
        <color theme="0" tint="-0.24994659260841701"/>
      </bottom>
      <diagonal/>
    </border>
    <border>
      <left style="medium">
        <color theme="0" tint="-0.24994659260841701"/>
      </left>
      <right/>
      <top/>
      <bottom/>
      <diagonal/>
    </border>
    <border>
      <left/>
      <right style="medium">
        <color theme="0" tint="-0.24994659260841701"/>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medium">
        <color theme="0" tint="-0.249977111117893"/>
      </left>
      <right/>
      <top style="medium">
        <color theme="0" tint="-0.249977111117893"/>
      </top>
      <bottom style="medium">
        <color theme="0" tint="-0.249977111117893"/>
      </bottom>
      <diagonal/>
    </border>
    <border>
      <left/>
      <right/>
      <top style="medium">
        <color theme="0" tint="-0.249977111117893"/>
      </top>
      <bottom style="medium">
        <color theme="0" tint="-0.249977111117893"/>
      </bottom>
      <diagonal/>
    </border>
    <border>
      <left/>
      <right style="medium">
        <color theme="0" tint="-0.249977111117893"/>
      </right>
      <top style="medium">
        <color theme="0" tint="-0.249977111117893"/>
      </top>
      <bottom style="medium">
        <color theme="0" tint="-0.249977111117893"/>
      </bottom>
      <diagonal/>
    </border>
    <border>
      <left style="medium">
        <color theme="0" tint="-0.249977111117893"/>
      </left>
      <right/>
      <top style="medium">
        <color theme="0" tint="-0.249977111117893"/>
      </top>
      <bottom/>
      <diagonal/>
    </border>
    <border>
      <left/>
      <right/>
      <top style="medium">
        <color theme="0" tint="-0.249977111117893"/>
      </top>
      <bottom/>
      <diagonal/>
    </border>
    <border>
      <left/>
      <right style="medium">
        <color theme="0" tint="-0.249977111117893"/>
      </right>
      <top style="medium">
        <color theme="0" tint="-0.249977111117893"/>
      </top>
      <bottom/>
      <diagonal/>
    </border>
    <border>
      <left style="medium">
        <color theme="0" tint="-0.249977111117893"/>
      </left>
      <right/>
      <top/>
      <bottom/>
      <diagonal/>
    </border>
    <border>
      <left/>
      <right style="medium">
        <color theme="0" tint="-0.249977111117893"/>
      </right>
      <top/>
      <bottom/>
      <diagonal/>
    </border>
    <border>
      <left/>
      <right/>
      <top style="thin">
        <color indexed="64"/>
      </top>
      <bottom/>
      <diagonal/>
    </border>
    <border>
      <left style="medium">
        <color theme="0" tint="-0.249977111117893"/>
      </left>
      <right/>
      <top/>
      <bottom style="medium">
        <color theme="0" tint="-0.249977111117893"/>
      </bottom>
      <diagonal/>
    </border>
    <border>
      <left/>
      <right/>
      <top/>
      <bottom style="medium">
        <color theme="0" tint="-0.249977111117893"/>
      </bottom>
      <diagonal/>
    </border>
    <border>
      <left/>
      <right style="medium">
        <color theme="0" tint="-0.249977111117893"/>
      </right>
      <top/>
      <bottom style="medium">
        <color theme="0" tint="-0.249977111117893"/>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style="thin">
        <color theme="1"/>
      </right>
      <top/>
      <bottom/>
      <diagonal/>
    </border>
    <border>
      <left style="medium">
        <color rgb="FFBFBFBF"/>
      </left>
      <right/>
      <top style="medium">
        <color rgb="FFBFBFBF"/>
      </top>
      <bottom style="medium">
        <color rgb="FFBFBFBF"/>
      </bottom>
      <diagonal/>
    </border>
    <border>
      <left/>
      <right/>
      <top style="medium">
        <color rgb="FFBFBFBF"/>
      </top>
      <bottom style="medium">
        <color rgb="FFBFBFBF"/>
      </bottom>
      <diagonal/>
    </border>
    <border>
      <left/>
      <right style="medium">
        <color rgb="FFBFBFBF"/>
      </right>
      <top style="medium">
        <color rgb="FFBFBFBF"/>
      </top>
      <bottom style="medium">
        <color rgb="FFBFBFBF"/>
      </bottom>
      <diagonal/>
    </border>
    <border>
      <left style="thin">
        <color theme="1"/>
      </left>
      <right/>
      <top/>
      <bottom style="thin">
        <color theme="1"/>
      </bottom>
      <diagonal/>
    </border>
    <border>
      <left style="thin">
        <color theme="1"/>
      </left>
      <right/>
      <top style="thin">
        <color theme="1"/>
      </top>
      <bottom style="thin">
        <color theme="1"/>
      </bottom>
      <diagonal/>
    </border>
    <border>
      <left style="thin">
        <color indexed="64"/>
      </left>
      <right/>
      <top style="medium">
        <color rgb="FFBFBFBF"/>
      </top>
      <bottom/>
      <diagonal/>
    </border>
    <border>
      <left/>
      <right/>
      <top style="medium">
        <color rgb="FFBFBFBF"/>
      </top>
      <bottom/>
      <diagonal/>
    </border>
    <border>
      <left/>
      <right style="thin">
        <color indexed="64"/>
      </right>
      <top style="medium">
        <color rgb="FFBFBFBF"/>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theme="1"/>
      </right>
      <top/>
      <bottom style="thin">
        <color indexed="64"/>
      </bottom>
      <diagonal/>
    </border>
    <border>
      <left style="thin">
        <color theme="1"/>
      </left>
      <right/>
      <top/>
      <bottom style="thin">
        <color indexed="64"/>
      </bottom>
      <diagonal/>
    </border>
    <border>
      <left style="thin">
        <color theme="1"/>
      </left>
      <right/>
      <top style="thin">
        <color theme="1"/>
      </top>
      <bottom/>
      <diagonal/>
    </border>
    <border>
      <left/>
      <right/>
      <top style="thin">
        <color theme="1"/>
      </top>
      <bottom/>
      <diagonal/>
    </border>
    <border>
      <left/>
      <right style="thin">
        <color theme="1"/>
      </right>
      <top style="thin">
        <color theme="1"/>
      </top>
      <bottom/>
      <diagonal/>
    </border>
    <border>
      <left style="thin">
        <color theme="1"/>
      </left>
      <right/>
      <top/>
      <bottom/>
      <diagonal/>
    </border>
    <border>
      <left/>
      <right/>
      <top/>
      <bottom style="thin">
        <color theme="1"/>
      </bottom>
      <diagonal/>
    </border>
    <border>
      <left/>
      <right style="thin">
        <color theme="1"/>
      </right>
      <top/>
      <bottom style="thin">
        <color theme="1"/>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style="medium">
        <color indexed="64"/>
      </left>
      <right style="medium">
        <color indexed="64"/>
      </right>
      <top/>
      <bottom style="medium">
        <color indexed="64"/>
      </bottom>
      <diagonal/>
    </border>
    <border>
      <left/>
      <right style="thin">
        <color theme="1"/>
      </right>
      <top style="thin">
        <color indexed="64"/>
      </top>
      <bottom/>
      <diagonal/>
    </border>
    <border>
      <left style="thin">
        <color theme="1"/>
      </left>
      <right style="thin">
        <color theme="1"/>
      </right>
      <top style="thin">
        <color theme="1"/>
      </top>
      <bottom style="thin">
        <color theme="1"/>
      </bottom>
      <diagonal/>
    </border>
    <border>
      <left style="thin">
        <color theme="1"/>
      </left>
      <right style="thin">
        <color theme="1"/>
      </right>
      <top style="thin">
        <color theme="1"/>
      </top>
      <bottom/>
      <diagonal/>
    </border>
    <border>
      <left style="thin">
        <color theme="1"/>
      </left>
      <right style="thin">
        <color theme="1"/>
      </right>
      <top/>
      <bottom style="thin">
        <color theme="1"/>
      </bottom>
      <diagonal/>
    </border>
    <border>
      <left/>
      <right/>
      <top style="medium">
        <color theme="0" tint="-0.24994659260841701"/>
      </top>
      <bottom style="medium">
        <color theme="0" tint="-0.24994659260841701"/>
      </bottom>
      <diagonal/>
    </border>
    <border>
      <left style="thin">
        <color indexed="64"/>
      </left>
      <right/>
      <top style="medium">
        <color theme="0" tint="-0.249977111117893"/>
      </top>
      <bottom/>
      <diagonal/>
    </border>
    <border>
      <left/>
      <right style="thin">
        <color indexed="64"/>
      </right>
      <top style="medium">
        <color theme="0" tint="-0.249977111117893"/>
      </top>
      <bottom/>
      <diagonal/>
    </border>
    <border>
      <left style="medium">
        <color theme="0" tint="-0.24994659260841701"/>
      </left>
      <right style="thin">
        <color theme="0" tint="-0.24994659260841701"/>
      </right>
      <top style="medium">
        <color theme="0" tint="-0.24994659260841701"/>
      </top>
      <bottom style="thin">
        <color theme="0" tint="-0.24994659260841701"/>
      </bottom>
      <diagonal/>
    </border>
    <border>
      <left style="thin">
        <color theme="0" tint="-0.24994659260841701"/>
      </left>
      <right style="thin">
        <color theme="0" tint="-0.24994659260841701"/>
      </right>
      <top style="medium">
        <color theme="0" tint="-0.24994659260841701"/>
      </top>
      <bottom style="thin">
        <color theme="0" tint="-0.24994659260841701"/>
      </bottom>
      <diagonal/>
    </border>
    <border>
      <left style="thin">
        <color theme="0" tint="-0.24994659260841701"/>
      </left>
      <right style="medium">
        <color theme="0" tint="-0.24994659260841701"/>
      </right>
      <top style="medium">
        <color theme="0" tint="-0.24994659260841701"/>
      </top>
      <bottom style="thin">
        <color theme="0" tint="-0.24994659260841701"/>
      </bottom>
      <diagonal/>
    </border>
    <border>
      <left style="medium">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top style="thin">
        <color theme="0" tint="-0.24994659260841701"/>
      </top>
      <bottom/>
      <diagonal/>
    </border>
    <border>
      <left/>
      <right/>
      <top style="thin">
        <color theme="0" tint="-0.24994659260841701"/>
      </top>
      <bottom/>
      <diagonal/>
    </border>
    <border>
      <left/>
      <right style="medium">
        <color theme="0" tint="-0.24994659260841701"/>
      </right>
      <top style="thin">
        <color theme="0" tint="-0.24994659260841701"/>
      </top>
      <bottom/>
      <diagonal/>
    </border>
    <border>
      <left style="thin">
        <color theme="0" tint="-0.24994659260841701"/>
      </left>
      <right/>
      <top/>
      <bottom style="thin">
        <color theme="0" tint="-0.24994659260841701"/>
      </bottom>
      <diagonal/>
    </border>
    <border>
      <left/>
      <right/>
      <top/>
      <bottom style="thin">
        <color theme="0" tint="-0.24994659260841701"/>
      </bottom>
      <diagonal/>
    </border>
    <border>
      <left/>
      <right style="medium">
        <color theme="0" tint="-0.24994659260841701"/>
      </right>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style="medium">
        <color theme="0" tint="-0.24994659260841701"/>
      </right>
      <top style="thin">
        <color theme="0" tint="-0.24994659260841701"/>
      </top>
      <bottom style="thin">
        <color theme="0" tint="-0.24994659260841701"/>
      </bottom>
      <diagonal/>
    </border>
    <border>
      <left style="medium">
        <color rgb="FFBFBFBF"/>
      </left>
      <right style="thin">
        <color theme="0" tint="-0.24994659260841701"/>
      </right>
      <top style="thin">
        <color theme="0" tint="-0.24994659260841701"/>
      </top>
      <bottom style="thin">
        <color theme="0" tint="-0.24994659260841701"/>
      </bottom>
      <diagonal/>
    </border>
    <border>
      <left style="thin">
        <color theme="0" tint="-0.24994659260841701"/>
      </left>
      <right style="medium">
        <color rgb="FFBFBFBF"/>
      </right>
      <top style="thin">
        <color theme="0" tint="-0.24994659260841701"/>
      </top>
      <bottom style="thin">
        <color theme="0" tint="-0.24994659260841701"/>
      </bottom>
      <diagonal/>
    </border>
    <border>
      <left/>
      <right style="medium">
        <color rgb="FFBFBFBF"/>
      </right>
      <top style="thin">
        <color theme="0" tint="-0.24994659260841701"/>
      </top>
      <bottom style="thin">
        <color theme="0" tint="-0.24994659260841701"/>
      </bottom>
      <diagonal/>
    </border>
    <border>
      <left style="medium">
        <color rgb="FFBFBFBF"/>
      </left>
      <right style="thin">
        <color theme="0" tint="-0.24994659260841701"/>
      </right>
      <top style="thin">
        <color theme="0" tint="-0.24994659260841701"/>
      </top>
      <bottom style="medium">
        <color rgb="FFBFBFBF"/>
      </bottom>
      <diagonal/>
    </border>
    <border>
      <left style="thin">
        <color theme="0" tint="-0.24994659260841701"/>
      </left>
      <right style="thin">
        <color theme="0" tint="-0.24994659260841701"/>
      </right>
      <top style="thin">
        <color theme="0" tint="-0.24994659260841701"/>
      </top>
      <bottom style="medium">
        <color rgb="FFBFBFBF"/>
      </bottom>
      <diagonal/>
    </border>
    <border>
      <left style="thin">
        <color theme="0" tint="-0.24994659260841701"/>
      </left>
      <right style="medium">
        <color rgb="FFBFBFBF"/>
      </right>
      <top style="thin">
        <color theme="0" tint="-0.24994659260841701"/>
      </top>
      <bottom style="medium">
        <color rgb="FFBFBFBF"/>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5">
    <xf numFmtId="0" fontId="0" fillId="0" borderId="0"/>
    <xf numFmtId="0" fontId="18" fillId="0" borderId="0" applyNumberFormat="0" applyFill="0" applyBorder="0" applyAlignment="0" applyProtection="0"/>
    <xf numFmtId="0" fontId="18" fillId="0" borderId="0" applyNumberFormat="0" applyFill="0" applyBorder="0" applyAlignment="0" applyProtection="0"/>
    <xf numFmtId="9" fontId="39" fillId="0" borderId="0" applyFont="0" applyFill="0" applyBorder="0" applyAlignment="0" applyProtection="0"/>
    <xf numFmtId="43" fontId="39" fillId="0" borderId="0" applyFont="0" applyFill="0" applyBorder="0" applyAlignment="0" applyProtection="0"/>
  </cellStyleXfs>
  <cellXfs count="1063">
    <xf numFmtId="0" fontId="0" fillId="0" borderId="0" xfId="0"/>
    <xf numFmtId="0" fontId="4" fillId="0" borderId="0" xfId="0" applyFont="1" applyAlignment="1">
      <alignment horizontal="justify" vertical="center"/>
    </xf>
    <xf numFmtId="0" fontId="2" fillId="0" borderId="0" xfId="0" applyFont="1" applyAlignment="1">
      <alignment horizontal="center" vertical="center" wrapText="1"/>
    </xf>
    <xf numFmtId="0" fontId="2" fillId="0" borderId="0" xfId="0" applyFont="1" applyAlignment="1">
      <alignment horizontal="center" vertical="center"/>
    </xf>
    <xf numFmtId="0" fontId="5" fillId="0" borderId="0" xfId="0" applyFont="1" applyAlignment="1">
      <alignment vertical="center"/>
    </xf>
    <xf numFmtId="0" fontId="6" fillId="0" borderId="0" xfId="0" applyFont="1" applyAlignment="1">
      <alignment horizontal="justify" vertical="center" wrapText="1"/>
    </xf>
    <xf numFmtId="0" fontId="4" fillId="0" borderId="0" xfId="0" applyFont="1" applyAlignment="1">
      <alignment horizontal="justify" vertical="center" wrapText="1"/>
    </xf>
    <xf numFmtId="0" fontId="8" fillId="2" borderId="4" xfId="0" applyFont="1" applyFill="1" applyBorder="1"/>
    <xf numFmtId="0" fontId="9" fillId="2" borderId="5" xfId="0" applyFont="1" applyFill="1" applyBorder="1"/>
    <xf numFmtId="0" fontId="8" fillId="2" borderId="5" xfId="0" applyFont="1" applyFill="1" applyBorder="1"/>
    <xf numFmtId="0" fontId="8" fillId="2" borderId="6" xfId="0" applyFont="1" applyFill="1" applyBorder="1"/>
    <xf numFmtId="0" fontId="9" fillId="2" borderId="5" xfId="0" applyFont="1" applyFill="1" applyBorder="1" applyAlignment="1">
      <alignment vertical="center"/>
    </xf>
    <xf numFmtId="0" fontId="8" fillId="2" borderId="7" xfId="0" applyFont="1" applyFill="1" applyBorder="1"/>
    <xf numFmtId="0" fontId="8" fillId="2" borderId="9" xfId="0" applyFont="1" applyFill="1" applyBorder="1"/>
    <xf numFmtId="0" fontId="11" fillId="0" borderId="0" xfId="0" applyFont="1" applyAlignment="1">
      <alignment horizontal="justify" vertical="center" wrapText="1"/>
    </xf>
    <xf numFmtId="0" fontId="11" fillId="0" borderId="0" xfId="0" applyFont="1"/>
    <xf numFmtId="0" fontId="11" fillId="0" borderId="0" xfId="0" applyFont="1" applyAlignment="1">
      <alignment horizontal="left" vertical="center" wrapText="1"/>
    </xf>
    <xf numFmtId="0" fontId="11" fillId="0" borderId="15" xfId="0" applyFont="1" applyBorder="1" applyAlignment="1">
      <alignment horizontal="center" vertical="center" wrapText="1"/>
    </xf>
    <xf numFmtId="0" fontId="13" fillId="0" borderId="0" xfId="0" applyFont="1" applyAlignment="1">
      <alignment vertical="center"/>
    </xf>
    <xf numFmtId="0" fontId="11" fillId="0" borderId="0" xfId="0" applyFont="1" applyAlignment="1">
      <alignment horizontal="justify" vertical="top" wrapText="1"/>
    </xf>
    <xf numFmtId="0" fontId="13" fillId="0" borderId="0" xfId="0" applyFont="1" applyAlignment="1">
      <alignment vertical="top" wrapText="1"/>
    </xf>
    <xf numFmtId="0" fontId="11" fillId="0" borderId="0" xfId="0" applyFont="1" applyAlignment="1">
      <alignment vertical="top" wrapText="1"/>
    </xf>
    <xf numFmtId="0" fontId="13" fillId="0" borderId="0" xfId="0" applyFont="1" applyAlignment="1">
      <alignment horizontal="center" vertical="top" wrapText="1"/>
    </xf>
    <xf numFmtId="0" fontId="11" fillId="0" borderId="0" xfId="0" applyFont="1" applyAlignment="1">
      <alignment horizontal="center" vertical="top" wrapText="1"/>
    </xf>
    <xf numFmtId="0" fontId="11" fillId="0" borderId="0" xfId="0" applyFont="1" applyAlignment="1">
      <alignment vertical="center" wrapText="1"/>
    </xf>
    <xf numFmtId="0" fontId="11" fillId="0" borderId="0" xfId="0" applyFont="1" applyAlignment="1">
      <alignment vertical="center"/>
    </xf>
    <xf numFmtId="0" fontId="16" fillId="0" borderId="0" xfId="0" applyFont="1"/>
    <xf numFmtId="0" fontId="3" fillId="0" borderId="20" xfId="0" applyFont="1" applyBorder="1" applyAlignment="1">
      <alignment vertical="center"/>
    </xf>
    <xf numFmtId="0" fontId="3" fillId="0" borderId="21" xfId="0" applyFont="1" applyBorder="1" applyAlignment="1">
      <alignment vertical="center"/>
    </xf>
    <xf numFmtId="0" fontId="3" fillId="0" borderId="22" xfId="0" applyFont="1" applyBorder="1" applyAlignment="1">
      <alignment vertical="center"/>
    </xf>
    <xf numFmtId="0" fontId="13" fillId="0" borderId="26" xfId="0" applyFont="1" applyBorder="1" applyAlignment="1">
      <alignment vertical="center"/>
    </xf>
    <xf numFmtId="0" fontId="13" fillId="0" borderId="28" xfId="0" applyFont="1" applyBorder="1" applyAlignment="1">
      <alignment vertical="center"/>
    </xf>
    <xf numFmtId="0" fontId="16" fillId="0" borderId="0" xfId="0" applyFont="1" applyAlignment="1">
      <alignment wrapText="1"/>
    </xf>
    <xf numFmtId="0" fontId="20" fillId="0" borderId="0" xfId="0" applyFont="1"/>
    <xf numFmtId="0" fontId="0" fillId="0" borderId="0" xfId="0" applyAlignment="1">
      <alignment vertical="top"/>
    </xf>
    <xf numFmtId="0" fontId="15" fillId="0" borderId="0" xfId="0" applyFont="1" applyAlignment="1">
      <alignment horizontal="justify" vertical="center" wrapText="1"/>
    </xf>
    <xf numFmtId="0" fontId="0" fillId="0" borderId="0" xfId="0" applyAlignment="1">
      <alignment vertical="center"/>
    </xf>
    <xf numFmtId="0" fontId="0" fillId="0" borderId="0" xfId="0" applyAlignment="1">
      <alignment vertical="top" wrapText="1"/>
    </xf>
    <xf numFmtId="0" fontId="16" fillId="0" borderId="29" xfId="0" applyFont="1" applyBorder="1"/>
    <xf numFmtId="0" fontId="17" fillId="0" borderId="0" xfId="0" applyFont="1" applyAlignment="1">
      <alignment horizontal="justify" vertical="center" wrapText="1"/>
    </xf>
    <xf numFmtId="0" fontId="17" fillId="0" borderId="0" xfId="0" applyFont="1" applyAlignment="1">
      <alignment horizontal="justify" vertical="center"/>
    </xf>
    <xf numFmtId="0" fontId="13" fillId="0" borderId="29" xfId="0" applyFont="1" applyBorder="1" applyAlignment="1">
      <alignment horizontal="justify" vertical="center" wrapText="1"/>
    </xf>
    <xf numFmtId="0" fontId="15" fillId="0" borderId="0" xfId="0" applyFont="1" applyAlignment="1">
      <alignment horizontal="justify" vertical="center"/>
    </xf>
    <xf numFmtId="0" fontId="16" fillId="0" borderId="31" xfId="0" applyFont="1" applyBorder="1"/>
    <xf numFmtId="0" fontId="16" fillId="0" borderId="0" xfId="0" applyFont="1" applyAlignment="1">
      <alignment vertical="top" wrapText="1"/>
    </xf>
    <xf numFmtId="0" fontId="22" fillId="0" borderId="29" xfId="0" applyFont="1" applyBorder="1" applyAlignment="1">
      <alignment horizontal="justify" vertical="center" wrapText="1"/>
    </xf>
    <xf numFmtId="0" fontId="22" fillId="0" borderId="29" xfId="0" applyFont="1" applyBorder="1" applyAlignment="1">
      <alignment vertical="center"/>
    </xf>
    <xf numFmtId="0" fontId="23" fillId="0" borderId="29" xfId="0" applyFont="1" applyBorder="1" applyAlignment="1">
      <alignment vertical="center"/>
    </xf>
    <xf numFmtId="0" fontId="10" fillId="0" borderId="0" xfId="0" applyFont="1" applyAlignment="1">
      <alignment horizontal="center" vertical="center" wrapText="1"/>
    </xf>
    <xf numFmtId="0" fontId="21" fillId="0" borderId="0" xfId="0" applyFont="1" applyAlignment="1">
      <alignment horizontal="justify" vertical="center"/>
    </xf>
    <xf numFmtId="0" fontId="3" fillId="0" borderId="0" xfId="0" applyFont="1" applyAlignment="1">
      <alignment horizontal="center" vertical="top" wrapText="1"/>
    </xf>
    <xf numFmtId="0" fontId="3" fillId="0" borderId="0" xfId="0" applyFont="1" applyAlignment="1">
      <alignment horizontal="justify" vertical="top" wrapText="1"/>
    </xf>
    <xf numFmtId="0" fontId="13" fillId="0" borderId="0" xfId="0" applyFont="1" applyAlignment="1">
      <alignment horizontal="justify" vertical="top" wrapText="1"/>
    </xf>
    <xf numFmtId="0" fontId="15" fillId="0" borderId="0" xfId="0" applyFont="1" applyAlignment="1">
      <alignment vertical="center"/>
    </xf>
    <xf numFmtId="0" fontId="25" fillId="0" borderId="0" xfId="0" applyFont="1"/>
    <xf numFmtId="0" fontId="26" fillId="0" borderId="0" xfId="0" applyFont="1" applyAlignment="1">
      <alignment horizontal="right" vertical="center"/>
    </xf>
    <xf numFmtId="0" fontId="11" fillId="0" borderId="0" xfId="0" applyFont="1" applyAlignment="1">
      <alignment horizontal="center" vertical="center" wrapText="1"/>
    </xf>
    <xf numFmtId="0" fontId="16" fillId="0" borderId="0" xfId="0" applyFont="1" applyAlignment="1">
      <alignment horizontal="center" vertical="top" wrapText="1"/>
    </xf>
    <xf numFmtId="0" fontId="10" fillId="0" borderId="0" xfId="0" applyFont="1" applyAlignment="1">
      <alignment horizontal="center" vertical="top" wrapText="1"/>
    </xf>
    <xf numFmtId="0" fontId="22" fillId="0" borderId="31" xfId="0" applyFont="1" applyBorder="1" applyAlignment="1">
      <alignment horizontal="justify" vertical="center"/>
    </xf>
    <xf numFmtId="0" fontId="3" fillId="0" borderId="0" xfId="0" applyFont="1" applyAlignment="1">
      <alignment horizontal="left" vertical="center" wrapText="1"/>
    </xf>
    <xf numFmtId="0" fontId="3" fillId="0" borderId="0" xfId="0" applyFont="1" applyAlignment="1">
      <alignment horizontal="justify" vertical="top"/>
    </xf>
    <xf numFmtId="0" fontId="3" fillId="0" borderId="15" xfId="0" applyFont="1" applyBorder="1" applyAlignment="1">
      <alignment horizontal="center" vertical="center" textRotation="90" wrapText="1"/>
    </xf>
    <xf numFmtId="0" fontId="24" fillId="0" borderId="15" xfId="0" applyFont="1" applyBorder="1" applyAlignment="1">
      <alignment horizontal="center" vertical="center" wrapText="1"/>
    </xf>
    <xf numFmtId="0" fontId="4" fillId="0" borderId="0" xfId="0" applyFont="1" applyAlignment="1">
      <alignment horizontal="center" vertical="center" wrapText="1"/>
    </xf>
    <xf numFmtId="0" fontId="24" fillId="0" borderId="0" xfId="0" applyFont="1" applyAlignment="1">
      <alignment horizontal="center" vertical="center" wrapText="1"/>
    </xf>
    <xf numFmtId="0" fontId="13" fillId="0" borderId="0" xfId="0" applyFont="1" applyAlignment="1">
      <alignment horizontal="left" vertical="center" wrapText="1"/>
    </xf>
    <xf numFmtId="0" fontId="26" fillId="0" borderId="0" xfId="0" applyFont="1" applyAlignment="1">
      <alignment horizontal="right" vertical="center" wrapText="1"/>
    </xf>
    <xf numFmtId="0" fontId="16" fillId="0" borderId="48" xfId="0" applyFont="1" applyBorder="1"/>
    <xf numFmtId="0" fontId="16" fillId="0" borderId="52" xfId="0" applyFont="1" applyBorder="1"/>
    <xf numFmtId="0" fontId="21" fillId="0" borderId="39" xfId="0" applyFont="1" applyBorder="1" applyAlignment="1">
      <alignment horizontal="justify" vertical="center"/>
    </xf>
    <xf numFmtId="0" fontId="11" fillId="0" borderId="0" xfId="0" applyFont="1" applyAlignment="1">
      <alignment horizontal="justify" vertical="center"/>
    </xf>
    <xf numFmtId="0" fontId="13" fillId="0" borderId="0" xfId="0" applyFont="1" applyAlignment="1">
      <alignment horizontal="center" vertical="center" wrapText="1"/>
    </xf>
    <xf numFmtId="0" fontId="17" fillId="0" borderId="0" xfId="0" applyFont="1" applyAlignment="1">
      <alignment vertical="center" wrapText="1"/>
    </xf>
    <xf numFmtId="0" fontId="26" fillId="0" borderId="30" xfId="0" applyFont="1" applyBorder="1" applyAlignment="1">
      <alignment horizontal="right" vertical="center" wrapText="1"/>
    </xf>
    <xf numFmtId="0" fontId="17" fillId="0" borderId="0" xfId="0" applyFont="1" applyAlignment="1">
      <alignment vertical="center"/>
    </xf>
    <xf numFmtId="0" fontId="16" fillId="0" borderId="0" xfId="0" applyFont="1" applyAlignment="1">
      <alignment horizontal="center" vertical="top" textRotation="90" wrapText="1"/>
    </xf>
    <xf numFmtId="0" fontId="26" fillId="0" borderId="34" xfId="0" applyFont="1" applyBorder="1" applyAlignment="1">
      <alignment horizontal="right" vertical="center" wrapText="1"/>
    </xf>
    <xf numFmtId="0" fontId="3" fillId="0" borderId="0" xfId="0" applyFont="1" applyAlignment="1">
      <alignment vertical="center"/>
    </xf>
    <xf numFmtId="0" fontId="16" fillId="0" borderId="16" xfId="0" applyFont="1" applyBorder="1"/>
    <xf numFmtId="0" fontId="27" fillId="0" borderId="15" xfId="0" applyFont="1" applyBorder="1" applyAlignment="1">
      <alignment horizontal="center" vertical="center" wrapText="1"/>
    </xf>
    <xf numFmtId="0" fontId="3" fillId="0" borderId="0" xfId="0" applyFont="1" applyAlignment="1">
      <alignment vertical="top"/>
    </xf>
    <xf numFmtId="0" fontId="16" fillId="0" borderId="0" xfId="0" applyFont="1" applyAlignment="1">
      <alignment vertical="center"/>
    </xf>
    <xf numFmtId="0" fontId="30" fillId="0" borderId="0" xfId="0" applyFont="1" applyAlignment="1">
      <alignment horizontal="right" vertical="center" wrapText="1"/>
    </xf>
    <xf numFmtId="0" fontId="30" fillId="0" borderId="0" xfId="0" applyFont="1" applyAlignment="1">
      <alignment horizontal="right" vertical="center"/>
    </xf>
    <xf numFmtId="0" fontId="16" fillId="0" borderId="39" xfId="0" applyFont="1" applyBorder="1"/>
    <xf numFmtId="0" fontId="3" fillId="0" borderId="0" xfId="0" applyFont="1" applyAlignment="1">
      <alignment horizontal="left" vertical="center"/>
    </xf>
    <xf numFmtId="0" fontId="10" fillId="0" borderId="0" xfId="0" applyFont="1" applyAlignment="1">
      <alignment vertical="center"/>
    </xf>
    <xf numFmtId="0" fontId="0" fillId="0" borderId="29" xfId="0" applyBorder="1"/>
    <xf numFmtId="0" fontId="0" fillId="0" borderId="31" xfId="0" applyBorder="1"/>
    <xf numFmtId="0" fontId="25" fillId="0" borderId="0" xfId="0" applyFont="1" applyAlignment="1">
      <alignment horizontal="center" vertical="top" wrapText="1"/>
    </xf>
    <xf numFmtId="0" fontId="3" fillId="0" borderId="0" xfId="0" applyFont="1" applyAlignment="1">
      <alignment vertical="top" wrapText="1"/>
    </xf>
    <xf numFmtId="0" fontId="2" fillId="0" borderId="0" xfId="0" applyFont="1" applyAlignment="1">
      <alignment vertical="center" wrapText="1"/>
    </xf>
    <xf numFmtId="0" fontId="21" fillId="0" borderId="29" xfId="0" applyFont="1" applyBorder="1" applyAlignment="1">
      <alignment horizontal="justify" vertical="justify"/>
    </xf>
    <xf numFmtId="0" fontId="21" fillId="0" borderId="31" xfId="0" applyFont="1" applyBorder="1" applyAlignment="1">
      <alignment horizontal="justify" vertical="justify"/>
    </xf>
    <xf numFmtId="0" fontId="13" fillId="0" borderId="0" xfId="0" applyFont="1" applyAlignment="1">
      <alignment vertical="center" wrapText="1"/>
    </xf>
    <xf numFmtId="49" fontId="11" fillId="0" borderId="46" xfId="0" applyNumberFormat="1" applyFont="1" applyBorder="1" applyAlignment="1">
      <alignment horizontal="center" vertical="center" wrapText="1"/>
    </xf>
    <xf numFmtId="49" fontId="11" fillId="0" borderId="15" xfId="0" applyNumberFormat="1" applyFont="1" applyBorder="1" applyAlignment="1">
      <alignment horizontal="center" vertical="center" wrapText="1"/>
    </xf>
    <xf numFmtId="49" fontId="11" fillId="0" borderId="0" xfId="0" applyNumberFormat="1" applyFont="1" applyAlignment="1">
      <alignment vertical="center" wrapText="1"/>
    </xf>
    <xf numFmtId="0" fontId="32" fillId="0" borderId="0" xfId="0" applyFont="1"/>
    <xf numFmtId="0" fontId="0" fillId="0" borderId="0" xfId="0" applyAlignment="1">
      <alignment wrapText="1"/>
    </xf>
    <xf numFmtId="0" fontId="7" fillId="0" borderId="0" xfId="1" applyNumberFormat="1" applyFont="1" applyFill="1" applyAlignment="1">
      <alignment vertical="center" wrapText="1"/>
    </xf>
    <xf numFmtId="0" fontId="28" fillId="0" borderId="0" xfId="1" applyNumberFormat="1" applyFont="1" applyFill="1" applyAlignment="1">
      <alignment vertical="center" wrapText="1"/>
    </xf>
    <xf numFmtId="0" fontId="18" fillId="0" borderId="0" xfId="1" applyNumberFormat="1" applyFill="1" applyAlignment="1">
      <alignment vertical="center" wrapText="1"/>
    </xf>
    <xf numFmtId="0" fontId="3" fillId="0" borderId="0" xfId="0" applyFont="1" applyAlignment="1">
      <alignment vertical="center" wrapText="1"/>
    </xf>
    <xf numFmtId="0" fontId="33" fillId="0" borderId="0" xfId="0" applyFont="1"/>
    <xf numFmtId="0" fontId="11" fillId="0" borderId="10" xfId="0" applyFont="1" applyBorder="1"/>
    <xf numFmtId="0" fontId="12" fillId="0" borderId="0" xfId="0" applyFont="1" applyAlignment="1">
      <alignment vertical="center"/>
    </xf>
    <xf numFmtId="0" fontId="34" fillId="0" borderId="0" xfId="0" applyFont="1" applyAlignment="1">
      <alignment horizontal="center" vertical="center" wrapText="1"/>
    </xf>
    <xf numFmtId="0" fontId="20" fillId="0" borderId="0" xfId="0" applyFont="1" applyAlignment="1">
      <alignment vertical="top"/>
    </xf>
    <xf numFmtId="0" fontId="21" fillId="0" borderId="29" xfId="0" applyFont="1" applyBorder="1" applyAlignment="1">
      <alignment horizontal="left" vertical="center"/>
    </xf>
    <xf numFmtId="0" fontId="11" fillId="0" borderId="29" xfId="0" applyFont="1" applyBorder="1"/>
    <xf numFmtId="0" fontId="15" fillId="0" borderId="0" xfId="0" applyFont="1" applyAlignment="1">
      <alignment vertical="center" wrapText="1"/>
    </xf>
    <xf numFmtId="0" fontId="20" fillId="0" borderId="0" xfId="0" applyFont="1" applyAlignment="1">
      <alignment horizontal="left" vertical="center" indent="4"/>
    </xf>
    <xf numFmtId="0" fontId="11" fillId="0" borderId="29" xfId="0" applyFont="1" applyBorder="1" applyAlignment="1">
      <alignment horizontal="left" vertical="center" indent="4"/>
    </xf>
    <xf numFmtId="0" fontId="11" fillId="0" borderId="31" xfId="0" applyFont="1" applyBorder="1"/>
    <xf numFmtId="0" fontId="15" fillId="0" borderId="16" xfId="0" applyFont="1" applyBorder="1" applyAlignment="1">
      <alignment vertical="center" wrapText="1"/>
    </xf>
    <xf numFmtId="0" fontId="20" fillId="0" borderId="0" xfId="0" applyFont="1" applyAlignment="1">
      <alignment vertical="center"/>
    </xf>
    <xf numFmtId="0" fontId="20" fillId="0" borderId="0" xfId="0" applyFont="1" applyAlignment="1">
      <alignment vertical="center" wrapText="1"/>
    </xf>
    <xf numFmtId="0" fontId="5" fillId="5" borderId="68" xfId="0" applyFont="1" applyFill="1" applyBorder="1" applyAlignment="1">
      <alignment horizontal="center" vertical="center" wrapText="1"/>
    </xf>
    <xf numFmtId="0" fontId="37" fillId="0" borderId="79" xfId="0" applyFont="1" applyBorder="1" applyAlignment="1">
      <alignment horizontal="center" vertical="center" wrapText="1"/>
    </xf>
    <xf numFmtId="0" fontId="37" fillId="0" borderId="82" xfId="0" applyFont="1" applyBorder="1" applyAlignment="1">
      <alignment horizontal="center" vertical="center" wrapText="1"/>
    </xf>
    <xf numFmtId="0" fontId="22" fillId="0" borderId="31" xfId="0" applyFont="1" applyBorder="1" applyAlignment="1">
      <alignment horizontal="justify" vertical="center" wrapText="1"/>
    </xf>
    <xf numFmtId="0" fontId="23" fillId="0" borderId="31" xfId="0" applyFont="1" applyBorder="1" applyAlignment="1">
      <alignment vertical="center"/>
    </xf>
    <xf numFmtId="0" fontId="15" fillId="0" borderId="17" xfId="0" applyFont="1" applyBorder="1" applyAlignment="1">
      <alignment wrapText="1"/>
    </xf>
    <xf numFmtId="0" fontId="15" fillId="0" borderId="19" xfId="0" applyFont="1" applyBorder="1" applyAlignment="1">
      <alignment wrapText="1"/>
    </xf>
    <xf numFmtId="0" fontId="25" fillId="0" borderId="20" xfId="0" applyFont="1" applyBorder="1"/>
    <xf numFmtId="0" fontId="25" fillId="0" borderId="21" xfId="0" applyFont="1" applyBorder="1"/>
    <xf numFmtId="0" fontId="25" fillId="0" borderId="22" xfId="0" applyFont="1" applyBorder="1"/>
    <xf numFmtId="0" fontId="25" fillId="0" borderId="23" xfId="0" applyFont="1" applyBorder="1"/>
    <xf numFmtId="0" fontId="25" fillId="0" borderId="24" xfId="0" applyFont="1" applyBorder="1"/>
    <xf numFmtId="0" fontId="16" fillId="0" borderId="7" xfId="0" applyFont="1" applyBorder="1" applyAlignment="1">
      <alignment vertical="center"/>
    </xf>
    <xf numFmtId="0" fontId="16" fillId="0" borderId="8" xfId="0" applyFont="1" applyBorder="1" applyAlignment="1">
      <alignment vertical="center"/>
    </xf>
    <xf numFmtId="0" fontId="16" fillId="0" borderId="9" xfId="0" applyFont="1" applyBorder="1" applyAlignment="1">
      <alignment vertical="center"/>
    </xf>
    <xf numFmtId="0" fontId="25" fillId="0" borderId="26" xfId="0" applyFont="1" applyBorder="1"/>
    <xf numFmtId="0" fontId="25" fillId="0" borderId="27" xfId="0" applyFont="1" applyBorder="1"/>
    <xf numFmtId="0" fontId="25" fillId="0" borderId="28" xfId="0" applyFont="1" applyBorder="1"/>
    <xf numFmtId="0" fontId="10" fillId="0" borderId="0" xfId="0" applyFont="1" applyAlignment="1">
      <alignment vertical="center" wrapText="1"/>
    </xf>
    <xf numFmtId="0" fontId="40" fillId="0" borderId="0" xfId="0" applyFont="1" applyAlignment="1">
      <alignment vertical="center"/>
    </xf>
    <xf numFmtId="0" fontId="16" fillId="0" borderId="53" xfId="0" applyFont="1" applyBorder="1"/>
    <xf numFmtId="0" fontId="20" fillId="0" borderId="0" xfId="0" applyFont="1" applyAlignment="1">
      <alignment vertical="top" wrapText="1"/>
    </xf>
    <xf numFmtId="0" fontId="31" fillId="0" borderId="0" xfId="0" applyFont="1"/>
    <xf numFmtId="0" fontId="20" fillId="0" borderId="0" xfId="0" applyFont="1" applyAlignment="1">
      <alignment horizontal="left" vertical="center"/>
    </xf>
    <xf numFmtId="0" fontId="22" fillId="0" borderId="29" xfId="0" applyFont="1" applyBorder="1" applyAlignment="1">
      <alignment horizontal="justify" vertical="center"/>
    </xf>
    <xf numFmtId="0" fontId="0" fillId="0" borderId="16" xfId="0" applyBorder="1"/>
    <xf numFmtId="0" fontId="1" fillId="0" borderId="0" xfId="0" applyFont="1"/>
    <xf numFmtId="0" fontId="1" fillId="0" borderId="0" xfId="0" applyFont="1" applyAlignment="1">
      <alignment vertical="center" wrapText="1"/>
    </xf>
    <xf numFmtId="0" fontId="1" fillId="0" borderId="25" xfId="0" applyFont="1" applyBorder="1"/>
    <xf numFmtId="49" fontId="1" fillId="0" borderId="15" xfId="0" applyNumberFormat="1" applyFont="1" applyBorder="1" applyAlignment="1">
      <alignment horizontal="center" vertical="center" wrapText="1"/>
    </xf>
    <xf numFmtId="0" fontId="41" fillId="0" borderId="0" xfId="0" applyFont="1" applyAlignment="1">
      <alignment horizontal="justify" vertical="center"/>
    </xf>
    <xf numFmtId="0" fontId="1" fillId="0" borderId="0" xfId="0" applyFont="1" applyAlignment="1">
      <alignment horizontal="justify" vertical="center"/>
    </xf>
    <xf numFmtId="0" fontId="21" fillId="0" borderId="29" xfId="0" applyFont="1" applyBorder="1" applyAlignment="1">
      <alignment horizontal="justify" vertical="center" wrapText="1"/>
    </xf>
    <xf numFmtId="0" fontId="1" fillId="0" borderId="15" xfId="0" applyFont="1" applyBorder="1" applyAlignment="1">
      <alignment horizontal="center" vertical="center" textRotation="90" wrapText="1"/>
    </xf>
    <xf numFmtId="0" fontId="1" fillId="0" borderId="39" xfId="0" applyFont="1" applyBorder="1" applyAlignment="1">
      <alignment horizontal="center" vertical="center" wrapText="1"/>
    </xf>
    <xf numFmtId="0" fontId="1" fillId="0" borderId="40" xfId="0" applyFont="1" applyBorder="1" applyAlignment="1">
      <alignment horizontal="center" vertical="center" wrapText="1"/>
    </xf>
    <xf numFmtId="0" fontId="1" fillId="0" borderId="29" xfId="0" applyFont="1" applyBorder="1"/>
    <xf numFmtId="49" fontId="1" fillId="0" borderId="46" xfId="0" applyNumberFormat="1" applyFont="1" applyBorder="1" applyAlignment="1">
      <alignment horizontal="center" vertical="center" wrapText="1"/>
    </xf>
    <xf numFmtId="49" fontId="1" fillId="0" borderId="40" xfId="0" applyNumberFormat="1" applyFont="1" applyBorder="1" applyAlignment="1">
      <alignment horizontal="center" vertical="center"/>
    </xf>
    <xf numFmtId="0" fontId="11" fillId="0" borderId="15" xfId="0" applyFont="1" applyBorder="1" applyAlignment="1">
      <alignment horizontal="center" vertical="center" textRotation="90" wrapText="1"/>
    </xf>
    <xf numFmtId="0" fontId="1" fillId="0" borderId="56" xfId="0" applyFont="1" applyBorder="1" applyAlignment="1">
      <alignment vertical="center"/>
    </xf>
    <xf numFmtId="0" fontId="1" fillId="0" borderId="0" xfId="0" applyFont="1" applyAlignment="1">
      <alignment vertical="center"/>
    </xf>
    <xf numFmtId="0" fontId="16" fillId="0" borderId="0" xfId="0" applyFont="1" applyAlignment="1">
      <alignment textRotation="90"/>
    </xf>
    <xf numFmtId="0" fontId="25" fillId="0" borderId="0" xfId="0" applyFont="1" applyAlignment="1">
      <alignment vertical="center" wrapText="1"/>
    </xf>
    <xf numFmtId="0" fontId="11" fillId="0" borderId="0" xfId="0" applyFont="1" applyAlignment="1">
      <alignment horizontal="justify"/>
    </xf>
    <xf numFmtId="0" fontId="1" fillId="0" borderId="0" xfId="0" applyFont="1" applyAlignment="1">
      <alignment horizontal="justify" vertical="center" wrapText="1"/>
    </xf>
    <xf numFmtId="0" fontId="1" fillId="0" borderId="15" xfId="0" applyFont="1" applyBorder="1" applyAlignment="1">
      <alignment horizontal="center" vertical="center" wrapText="1"/>
    </xf>
    <xf numFmtId="0" fontId="1" fillId="0" borderId="0" xfId="0" applyFont="1" applyAlignment="1">
      <alignment horizontal="center" vertical="top" wrapText="1"/>
    </xf>
    <xf numFmtId="0" fontId="3" fillId="0" borderId="0" xfId="0" applyFont="1" applyAlignment="1">
      <alignment horizontal="center" vertical="top"/>
    </xf>
    <xf numFmtId="0" fontId="0" fillId="7" borderId="15" xfId="0" applyFill="1" applyBorder="1" applyAlignment="1">
      <alignment horizontal="center" textRotation="90"/>
    </xf>
    <xf numFmtId="0" fontId="0" fillId="8" borderId="15" xfId="0" applyFill="1" applyBorder="1" applyAlignment="1">
      <alignment horizontal="center" textRotation="90"/>
    </xf>
    <xf numFmtId="0" fontId="0" fillId="0" borderId="0" xfId="0" applyAlignment="1">
      <alignment horizontal="center"/>
    </xf>
    <xf numFmtId="49" fontId="34" fillId="0" borderId="0" xfId="0" applyNumberFormat="1" applyFont="1" applyAlignment="1">
      <alignment horizontal="center"/>
    </xf>
    <xf numFmtId="0" fontId="0" fillId="0" borderId="45" xfId="0" applyBorder="1"/>
    <xf numFmtId="0" fontId="0" fillId="0" borderId="45" xfId="0" applyBorder="1" applyAlignment="1">
      <alignment horizontal="center"/>
    </xf>
    <xf numFmtId="0" fontId="0" fillId="7" borderId="15" xfId="0" applyFill="1" applyBorder="1" applyAlignment="1">
      <alignment horizontal="center"/>
    </xf>
    <xf numFmtId="0" fontId="0" fillId="0" borderId="45" xfId="0" applyBorder="1" applyAlignment="1">
      <alignment horizontal="left"/>
    </xf>
    <xf numFmtId="0" fontId="0" fillId="0" borderId="15" xfId="0" applyBorder="1" applyAlignment="1">
      <alignment horizontal="center"/>
    </xf>
    <xf numFmtId="0" fontId="42" fillId="6" borderId="15" xfId="0" applyFont="1" applyFill="1" applyBorder="1" applyAlignment="1">
      <alignment horizontal="center" wrapText="1"/>
    </xf>
    <xf numFmtId="0" fontId="0" fillId="0" borderId="15" xfId="0" applyBorder="1" applyAlignment="1">
      <alignment horizontal="left" wrapText="1"/>
    </xf>
    <xf numFmtId="0" fontId="0" fillId="6" borderId="15" xfId="0" applyFill="1" applyBorder="1"/>
    <xf numFmtId="0" fontId="0" fillId="6" borderId="15" xfId="0" applyFill="1" applyBorder="1" applyAlignment="1">
      <alignment horizontal="left" wrapText="1"/>
    </xf>
    <xf numFmtId="0" fontId="0" fillId="0" borderId="15" xfId="0" quotePrefix="1" applyBorder="1" applyAlignment="1">
      <alignment horizontal="center"/>
    </xf>
    <xf numFmtId="0" fontId="0" fillId="6" borderId="0" xfId="0" applyFill="1"/>
    <xf numFmtId="0" fontId="0" fillId="6" borderId="15" xfId="0" applyFill="1" applyBorder="1" applyAlignment="1">
      <alignment horizontal="center"/>
    </xf>
    <xf numFmtId="0" fontId="20" fillId="0" borderId="0" xfId="0" applyFont="1" applyAlignment="1">
      <alignment horizontal="center"/>
    </xf>
    <xf numFmtId="0" fontId="20" fillId="0" borderId="15" xfId="0" applyFont="1" applyBorder="1" applyAlignment="1">
      <alignment horizontal="center"/>
    </xf>
    <xf numFmtId="0" fontId="20" fillId="0" borderId="15" xfId="0" applyFont="1" applyBorder="1" applyAlignment="1">
      <alignment horizontal="left" wrapText="1"/>
    </xf>
    <xf numFmtId="0" fontId="0" fillId="0" borderId="46" xfId="0" applyBorder="1" applyAlignment="1">
      <alignment horizontal="left"/>
    </xf>
    <xf numFmtId="0" fontId="0" fillId="0" borderId="46" xfId="0" applyBorder="1" applyAlignment="1">
      <alignment horizontal="center"/>
    </xf>
    <xf numFmtId="0" fontId="20" fillId="0" borderId="15" xfId="0" quotePrefix="1" applyFont="1" applyBorder="1" applyAlignment="1">
      <alignment horizontal="center"/>
    </xf>
    <xf numFmtId="0" fontId="20" fillId="6" borderId="15" xfId="0" applyFont="1" applyFill="1" applyBorder="1" applyAlignment="1">
      <alignment horizontal="left" wrapText="1"/>
    </xf>
    <xf numFmtId="0" fontId="0" fillId="6" borderId="15" xfId="0" applyFill="1" applyBorder="1" applyAlignment="1">
      <alignment wrapText="1"/>
    </xf>
    <xf numFmtId="0" fontId="0" fillId="9" borderId="15" xfId="0" applyFill="1" applyBorder="1" applyAlignment="1">
      <alignment horizontal="left" wrapText="1"/>
    </xf>
    <xf numFmtId="0" fontId="43" fillId="0" borderId="0" xfId="0" applyFont="1" applyAlignment="1">
      <alignment horizontal="center"/>
    </xf>
    <xf numFmtId="0" fontId="43" fillId="0" borderId="15" xfId="0" applyFont="1" applyBorder="1" applyAlignment="1">
      <alignment horizontal="center"/>
    </xf>
    <xf numFmtId="0" fontId="43" fillId="0" borderId="15" xfId="0" applyFont="1" applyBorder="1" applyAlignment="1">
      <alignment horizontal="left" wrapText="1"/>
    </xf>
    <xf numFmtId="0" fontId="0" fillId="10" borderId="0" xfId="0" applyFill="1" applyAlignment="1">
      <alignment horizontal="center" vertical="center" textRotation="90"/>
    </xf>
    <xf numFmtId="0" fontId="20" fillId="10" borderId="0" xfId="0" applyFont="1" applyFill="1"/>
    <xf numFmtId="0" fontId="1" fillId="0" borderId="0" xfId="0" applyFont="1" applyAlignment="1">
      <alignment horizontal="center" vertical="center" wrapText="1"/>
    </xf>
    <xf numFmtId="0" fontId="1" fillId="11" borderId="0" xfId="0" applyFont="1" applyFill="1" applyAlignment="1">
      <alignment horizontal="center" vertical="center" wrapText="1"/>
    </xf>
    <xf numFmtId="0" fontId="16" fillId="11" borderId="0" xfId="0" applyFont="1" applyFill="1" applyAlignment="1">
      <alignment horizontal="center" vertical="center" wrapText="1"/>
    </xf>
    <xf numFmtId="0" fontId="16" fillId="12" borderId="0" xfId="0" applyFont="1" applyFill="1" applyAlignment="1">
      <alignment horizontal="center" vertical="center" wrapText="1"/>
    </xf>
    <xf numFmtId="0" fontId="16" fillId="13" borderId="0" xfId="0" applyFont="1" applyFill="1" applyAlignment="1">
      <alignment horizontal="center" vertical="center" wrapText="1"/>
    </xf>
    <xf numFmtId="0" fontId="16" fillId="11" borderId="15" xfId="0" applyFont="1" applyFill="1" applyBorder="1" applyAlignment="1">
      <alignment horizontal="center" vertical="center" wrapText="1"/>
    </xf>
    <xf numFmtId="0" fontId="16" fillId="12" borderId="15" xfId="0" applyFont="1" applyFill="1" applyBorder="1" applyAlignment="1">
      <alignment horizontal="center" vertical="center" wrapText="1"/>
    </xf>
    <xf numFmtId="0" fontId="16" fillId="13" borderId="15" xfId="0" applyFont="1" applyFill="1" applyBorder="1" applyAlignment="1">
      <alignment horizontal="center" vertical="center" wrapText="1"/>
    </xf>
    <xf numFmtId="0" fontId="1" fillId="11" borderId="15" xfId="0" applyFont="1" applyFill="1" applyBorder="1" applyAlignment="1">
      <alignment horizontal="center" vertical="center" wrapText="1"/>
    </xf>
    <xf numFmtId="0" fontId="1" fillId="12" borderId="15" xfId="0" applyFont="1" applyFill="1" applyBorder="1" applyAlignment="1">
      <alignment horizontal="center" vertical="center" wrapText="1"/>
    </xf>
    <xf numFmtId="0" fontId="27" fillId="13" borderId="15" xfId="0" applyFont="1" applyFill="1" applyBorder="1" applyAlignment="1">
      <alignment horizontal="center" vertical="center" wrapText="1"/>
    </xf>
    <xf numFmtId="0" fontId="27" fillId="15" borderId="15" xfId="0" applyFont="1" applyFill="1" applyBorder="1" applyAlignment="1">
      <alignment horizontal="center" vertical="center" wrapText="1"/>
    </xf>
    <xf numFmtId="0" fontId="16" fillId="15" borderId="0" xfId="0" applyFont="1" applyFill="1" applyAlignment="1">
      <alignment horizontal="center" vertical="center" wrapText="1"/>
    </xf>
    <xf numFmtId="0" fontId="16" fillId="15" borderId="15" xfId="0" applyFont="1" applyFill="1" applyBorder="1" applyAlignment="1">
      <alignment horizontal="center" vertical="center" wrapText="1"/>
    </xf>
    <xf numFmtId="0" fontId="27" fillId="16" borderId="15" xfId="0" applyFont="1" applyFill="1" applyBorder="1" applyAlignment="1">
      <alignment horizontal="center" vertical="center" wrapText="1"/>
    </xf>
    <xf numFmtId="0" fontId="16" fillId="16" borderId="0" xfId="0" applyFont="1" applyFill="1" applyAlignment="1">
      <alignment horizontal="center" vertical="center" wrapText="1"/>
    </xf>
    <xf numFmtId="0" fontId="16" fillId="16" borderId="15" xfId="0" applyFont="1" applyFill="1" applyBorder="1" applyAlignment="1">
      <alignment horizontal="center" vertical="center" wrapText="1"/>
    </xf>
    <xf numFmtId="0" fontId="1" fillId="17" borderId="15" xfId="0" applyFont="1" applyFill="1" applyBorder="1" applyAlignment="1">
      <alignment horizontal="center" vertical="center" wrapText="1"/>
    </xf>
    <xf numFmtId="0" fontId="1" fillId="18" borderId="15" xfId="0" applyFont="1" applyFill="1" applyBorder="1" applyAlignment="1">
      <alignment horizontal="center" vertical="center" wrapText="1"/>
    </xf>
    <xf numFmtId="0" fontId="1" fillId="19" borderId="15" xfId="0" applyFont="1" applyFill="1" applyBorder="1" applyAlignment="1">
      <alignment horizontal="center" vertical="center" wrapText="1"/>
    </xf>
    <xf numFmtId="0" fontId="1" fillId="20" borderId="15" xfId="0" applyFont="1" applyFill="1" applyBorder="1" applyAlignment="1">
      <alignment horizontal="center" vertical="center" wrapText="1"/>
    </xf>
    <xf numFmtId="0" fontId="1" fillId="20" borderId="0" xfId="0" applyFont="1" applyFill="1" applyAlignment="1">
      <alignment horizontal="center" vertical="center" wrapText="1"/>
    </xf>
    <xf numFmtId="0" fontId="1" fillId="20" borderId="46" xfId="0" applyFont="1" applyFill="1" applyBorder="1" applyAlignment="1">
      <alignment horizontal="center" vertical="center" wrapText="1"/>
    </xf>
    <xf numFmtId="0" fontId="46" fillId="22" borderId="29" xfId="0" applyFont="1" applyFill="1" applyBorder="1" applyAlignment="1">
      <alignment horizontal="center" vertical="center" wrapText="1"/>
    </xf>
    <xf numFmtId="0" fontId="46" fillId="16" borderId="29" xfId="0" applyFont="1" applyFill="1" applyBorder="1" applyAlignment="1">
      <alignment horizontal="center" vertical="center" wrapText="1"/>
    </xf>
    <xf numFmtId="0" fontId="46" fillId="23" borderId="29" xfId="0" applyFont="1" applyFill="1" applyBorder="1" applyAlignment="1">
      <alignment horizontal="center" vertical="center" wrapText="1"/>
    </xf>
    <xf numFmtId="0" fontId="16" fillId="20" borderId="15" xfId="0" applyFont="1" applyFill="1" applyBorder="1" applyAlignment="1">
      <alignment vertical="center" wrapText="1"/>
    </xf>
    <xf numFmtId="0" fontId="1" fillId="24" borderId="15" xfId="0" applyFont="1" applyFill="1" applyBorder="1" applyAlignment="1">
      <alignment horizontal="center" vertical="center" wrapText="1"/>
    </xf>
    <xf numFmtId="0" fontId="1" fillId="24" borderId="0" xfId="0" applyFont="1" applyFill="1" applyAlignment="1">
      <alignment horizontal="center" vertical="center" wrapText="1"/>
    </xf>
    <xf numFmtId="0" fontId="0" fillId="25" borderId="0" xfId="0" applyFill="1"/>
    <xf numFmtId="0" fontId="1" fillId="24" borderId="12" xfId="0" applyFont="1" applyFill="1" applyBorder="1" applyAlignment="1">
      <alignment horizontal="center" vertical="center" wrapText="1"/>
    </xf>
    <xf numFmtId="0" fontId="46" fillId="25" borderId="15" xfId="0" applyFont="1" applyFill="1" applyBorder="1" applyAlignment="1">
      <alignment horizontal="center" vertical="center" wrapText="1"/>
    </xf>
    <xf numFmtId="0" fontId="46" fillId="0" borderId="0" xfId="0" applyFont="1" applyAlignment="1">
      <alignment horizontal="center" vertical="center" wrapText="1"/>
    </xf>
    <xf numFmtId="0" fontId="16" fillId="0" borderId="0" xfId="0" applyFont="1" applyAlignment="1">
      <alignment horizontal="center" vertical="center" wrapText="1"/>
    </xf>
    <xf numFmtId="0" fontId="16" fillId="20" borderId="12" xfId="0" applyFont="1" applyFill="1" applyBorder="1" applyAlignment="1">
      <alignment vertical="center" wrapText="1"/>
    </xf>
    <xf numFmtId="0" fontId="1" fillId="28" borderId="15" xfId="0" applyFont="1" applyFill="1" applyBorder="1" applyAlignment="1">
      <alignment horizontal="center" vertical="center" wrapText="1"/>
    </xf>
    <xf numFmtId="0" fontId="1" fillId="28" borderId="0" xfId="0" applyFont="1" applyFill="1" applyAlignment="1">
      <alignment horizontal="center" vertical="center" wrapText="1"/>
    </xf>
    <xf numFmtId="0" fontId="1" fillId="29" borderId="0" xfId="0" applyFont="1" applyFill="1" applyAlignment="1">
      <alignment horizontal="center" vertical="center" wrapText="1"/>
    </xf>
    <xf numFmtId="0" fontId="1" fillId="26" borderId="0" xfId="0" applyFont="1" applyFill="1" applyAlignment="1">
      <alignment horizontal="center" vertical="center" wrapText="1"/>
    </xf>
    <xf numFmtId="0" fontId="1" fillId="30" borderId="0" xfId="0" applyFont="1" applyFill="1" applyAlignment="1">
      <alignment horizontal="center" vertical="center" wrapText="1"/>
    </xf>
    <xf numFmtId="0" fontId="1" fillId="29" borderId="15" xfId="0" applyFont="1" applyFill="1" applyBorder="1" applyAlignment="1">
      <alignment horizontal="center" vertical="center" wrapText="1"/>
    </xf>
    <xf numFmtId="0" fontId="1" fillId="26" borderId="15" xfId="0" applyFont="1" applyFill="1" applyBorder="1" applyAlignment="1">
      <alignment horizontal="center" vertical="center" wrapText="1"/>
    </xf>
    <xf numFmtId="0" fontId="1" fillId="30" borderId="15" xfId="0" applyFont="1" applyFill="1" applyBorder="1" applyAlignment="1">
      <alignment horizontal="center" vertical="center" wrapText="1"/>
    </xf>
    <xf numFmtId="0" fontId="1" fillId="27" borderId="15" xfId="0" applyFont="1" applyFill="1" applyBorder="1" applyAlignment="1">
      <alignment horizontal="center" vertical="center" wrapText="1"/>
    </xf>
    <xf numFmtId="0" fontId="1" fillId="27" borderId="0" xfId="0" applyFont="1" applyFill="1" applyAlignment="1">
      <alignment horizontal="center" vertical="center" wrapText="1"/>
    </xf>
    <xf numFmtId="0" fontId="27" fillId="8" borderId="15" xfId="0" applyFont="1" applyFill="1" applyBorder="1" applyAlignment="1">
      <alignment horizontal="justify" vertical="center" wrapText="1"/>
    </xf>
    <xf numFmtId="0" fontId="27" fillId="31" borderId="15" xfId="0" applyFont="1" applyFill="1" applyBorder="1" applyAlignment="1">
      <alignment horizontal="justify" vertical="center" wrapText="1"/>
    </xf>
    <xf numFmtId="0" fontId="27" fillId="7" borderId="15" xfId="0" applyFont="1" applyFill="1" applyBorder="1" applyAlignment="1">
      <alignment horizontal="justify" vertical="center" wrapText="1"/>
    </xf>
    <xf numFmtId="0" fontId="16" fillId="32" borderId="15" xfId="0" applyFont="1" applyFill="1" applyBorder="1" applyAlignment="1">
      <alignment vertical="center" wrapText="1"/>
    </xf>
    <xf numFmtId="3" fontId="1" fillId="24" borderId="0" xfId="0" applyNumberFormat="1" applyFont="1" applyFill="1" applyAlignment="1">
      <alignment horizontal="center" vertical="center" wrapText="1"/>
    </xf>
    <xf numFmtId="3" fontId="1" fillId="33" borderId="0" xfId="0" applyNumberFormat="1" applyFont="1" applyFill="1" applyAlignment="1">
      <alignment horizontal="center" vertical="center" wrapText="1"/>
    </xf>
    <xf numFmtId="0" fontId="1" fillId="33" borderId="12" xfId="0" applyFont="1" applyFill="1" applyBorder="1" applyAlignment="1">
      <alignment horizontal="center" vertical="center" wrapText="1"/>
    </xf>
    <xf numFmtId="0" fontId="0" fillId="17" borderId="15" xfId="0" applyFill="1" applyBorder="1" applyAlignment="1">
      <alignment horizontal="center" vertical="center"/>
    </xf>
    <xf numFmtId="0" fontId="0" fillId="34" borderId="15" xfId="0" applyFill="1" applyBorder="1"/>
    <xf numFmtId="0" fontId="0" fillId="35" borderId="15" xfId="0" applyFill="1" applyBorder="1"/>
    <xf numFmtId="0" fontId="0" fillId="37" borderId="15" xfId="0" applyFill="1" applyBorder="1"/>
    <xf numFmtId="0" fontId="0" fillId="27" borderId="15" xfId="0" applyFill="1" applyBorder="1"/>
    <xf numFmtId="0" fontId="0" fillId="33" borderId="15" xfId="0" applyFill="1" applyBorder="1"/>
    <xf numFmtId="0" fontId="1" fillId="40" borderId="15" xfId="0" applyFont="1" applyFill="1" applyBorder="1" applyAlignment="1">
      <alignment horizontal="center" vertical="center" wrapText="1"/>
    </xf>
    <xf numFmtId="0" fontId="1" fillId="41" borderId="15" xfId="0" applyFont="1" applyFill="1" applyBorder="1" applyAlignment="1">
      <alignment horizontal="center" vertical="center" wrapText="1"/>
    </xf>
    <xf numFmtId="0" fontId="16" fillId="27" borderId="15" xfId="0" applyFont="1" applyFill="1" applyBorder="1" applyAlignment="1">
      <alignment horizontal="center" vertical="center" wrapText="1"/>
    </xf>
    <xf numFmtId="0" fontId="16" fillId="17" borderId="15" xfId="0" applyFont="1" applyFill="1" applyBorder="1" applyAlignment="1">
      <alignment horizontal="center" vertical="center" wrapText="1"/>
    </xf>
    <xf numFmtId="0" fontId="16" fillId="42" borderId="15" xfId="0" applyFont="1" applyFill="1" applyBorder="1" applyAlignment="1">
      <alignment horizontal="center" vertical="center" wrapText="1"/>
    </xf>
    <xf numFmtId="0" fontId="16" fillId="39" borderId="15" xfId="0" applyFont="1" applyFill="1" applyBorder="1" applyAlignment="1">
      <alignment horizontal="center" vertical="center" wrapText="1"/>
    </xf>
    <xf numFmtId="0" fontId="16" fillId="32" borderId="0" xfId="0" applyFont="1" applyFill="1" applyAlignment="1">
      <alignment horizontal="center" vertical="center" wrapText="1"/>
    </xf>
    <xf numFmtId="0" fontId="16" fillId="8" borderId="0" xfId="0" applyFont="1" applyFill="1" applyAlignment="1">
      <alignment horizontal="center" vertical="center" wrapText="1"/>
    </xf>
    <xf numFmtId="0" fontId="0" fillId="34" borderId="0" xfId="0" applyFill="1" applyAlignment="1">
      <alignment horizontal="center"/>
    </xf>
    <xf numFmtId="0" fontId="0" fillId="35" borderId="0" xfId="0" applyFill="1" applyAlignment="1">
      <alignment horizontal="center"/>
    </xf>
    <xf numFmtId="0" fontId="0" fillId="37" borderId="0" xfId="0" applyFill="1" applyAlignment="1">
      <alignment horizontal="center"/>
    </xf>
    <xf numFmtId="0" fontId="0" fillId="27" borderId="0" xfId="0" applyFill="1" applyAlignment="1">
      <alignment horizontal="center"/>
    </xf>
    <xf numFmtId="0" fontId="0" fillId="33" borderId="0" xfId="0" applyFill="1" applyAlignment="1">
      <alignment horizontal="center"/>
    </xf>
    <xf numFmtId="0" fontId="1" fillId="43" borderId="14" xfId="0" applyFont="1" applyFill="1" applyBorder="1" applyAlignment="1">
      <alignment horizontal="center" vertical="center" wrapText="1"/>
    </xf>
    <xf numFmtId="0" fontId="0" fillId="34" borderId="15" xfId="0" applyFill="1" applyBorder="1" applyAlignment="1" applyProtection="1">
      <alignment horizontal="left" vertical="center"/>
      <protection hidden="1"/>
    </xf>
    <xf numFmtId="0" fontId="1" fillId="35" borderId="12" xfId="0" applyFont="1" applyFill="1" applyBorder="1" applyAlignment="1">
      <alignment horizontal="center" vertical="center" wrapText="1"/>
    </xf>
    <xf numFmtId="0" fontId="20" fillId="0" borderId="14" xfId="0" applyFont="1" applyBorder="1" applyAlignment="1" applyProtection="1">
      <alignment horizontal="center" vertical="center"/>
      <protection hidden="1"/>
    </xf>
    <xf numFmtId="0" fontId="0" fillId="44" borderId="15" xfId="0" applyFill="1" applyBorder="1" applyAlignment="1" applyProtection="1">
      <alignment horizontal="left" vertical="center"/>
      <protection hidden="1"/>
    </xf>
    <xf numFmtId="0" fontId="0" fillId="14" borderId="15" xfId="0" applyFill="1" applyBorder="1" applyAlignment="1">
      <alignment horizontal="center" vertical="center"/>
    </xf>
    <xf numFmtId="0" fontId="0" fillId="6" borderId="15" xfId="0" applyFill="1" applyBorder="1" applyAlignment="1" applyProtection="1">
      <alignment horizontal="center" vertical="center"/>
      <protection hidden="1"/>
    </xf>
    <xf numFmtId="0" fontId="1" fillId="45" borderId="15" xfId="0" applyFont="1" applyFill="1" applyBorder="1" applyAlignment="1">
      <alignment vertical="center" wrapText="1"/>
    </xf>
    <xf numFmtId="0" fontId="0" fillId="22" borderId="15" xfId="0" applyFill="1" applyBorder="1" applyAlignment="1">
      <alignment horizontal="center" vertical="center" wrapText="1"/>
    </xf>
    <xf numFmtId="0" fontId="51" fillId="13" borderId="15" xfId="0" applyFont="1" applyFill="1" applyBorder="1" applyAlignment="1">
      <alignment horizontal="center" vertical="center" wrapText="1"/>
    </xf>
    <xf numFmtId="0" fontId="50" fillId="46" borderId="15" xfId="0" applyFont="1" applyFill="1" applyBorder="1" applyAlignment="1">
      <alignment horizontal="center" vertical="center" textRotation="90"/>
    </xf>
    <xf numFmtId="0" fontId="1" fillId="45" borderId="0" xfId="0" applyFont="1" applyFill="1" applyAlignment="1">
      <alignment horizontal="center" vertical="center" wrapText="1"/>
    </xf>
    <xf numFmtId="0" fontId="16" fillId="45" borderId="0" xfId="0" applyFont="1" applyFill="1" applyAlignment="1">
      <alignment horizontal="center" vertical="center" wrapText="1"/>
    </xf>
    <xf numFmtId="0" fontId="0" fillId="22" borderId="0" xfId="0" applyFill="1" applyAlignment="1">
      <alignment horizontal="center" vertical="center" wrapText="1"/>
    </xf>
    <xf numFmtId="0" fontId="0" fillId="13" borderId="0" xfId="0" applyFill="1" applyAlignment="1">
      <alignment horizontal="center" vertical="center" wrapText="1"/>
    </xf>
    <xf numFmtId="0" fontId="16" fillId="18" borderId="0" xfId="0" applyFont="1" applyFill="1" applyAlignment="1">
      <alignment horizontal="center" vertical="center" wrapText="1"/>
    </xf>
    <xf numFmtId="0" fontId="0" fillId="46" borderId="0" xfId="0" applyFill="1" applyAlignment="1">
      <alignment horizontal="center" vertical="center"/>
    </xf>
    <xf numFmtId="0" fontId="16" fillId="13" borderId="12" xfId="0" applyFont="1" applyFill="1" applyBorder="1" applyAlignment="1">
      <alignment horizontal="center" vertical="center" wrapText="1"/>
    </xf>
    <xf numFmtId="0" fontId="1" fillId="11" borderId="15" xfId="0" applyFont="1" applyFill="1" applyBorder="1" applyAlignment="1">
      <alignment vertical="center" wrapText="1"/>
    </xf>
    <xf numFmtId="0" fontId="52" fillId="47" borderId="15" xfId="0" applyFont="1" applyFill="1" applyBorder="1" applyAlignment="1">
      <alignment horizontal="center" vertical="center"/>
    </xf>
    <xf numFmtId="0" fontId="52" fillId="48" borderId="15" xfId="0" applyFont="1" applyFill="1" applyBorder="1" applyAlignment="1">
      <alignment horizontal="center" vertical="center"/>
    </xf>
    <xf numFmtId="0" fontId="52" fillId="49" borderId="15" xfId="0" applyFont="1" applyFill="1" applyBorder="1" applyAlignment="1">
      <alignment horizontal="center" vertical="center"/>
    </xf>
    <xf numFmtId="0" fontId="0" fillId="31" borderId="15" xfId="0" applyFill="1" applyBorder="1" applyAlignment="1" applyProtection="1">
      <alignment horizontal="center" vertical="center"/>
      <protection hidden="1"/>
    </xf>
    <xf numFmtId="0" fontId="1" fillId="11" borderId="0" xfId="0" applyFont="1" applyFill="1" applyAlignment="1">
      <alignment vertical="center" wrapText="1"/>
    </xf>
    <xf numFmtId="3" fontId="52" fillId="47" borderId="0" xfId="0" applyNumberFormat="1" applyFont="1" applyFill="1" applyAlignment="1">
      <alignment horizontal="center" vertical="center"/>
    </xf>
    <xf numFmtId="0" fontId="52" fillId="48" borderId="0" xfId="0" applyFont="1" applyFill="1" applyAlignment="1">
      <alignment horizontal="center" vertical="center"/>
    </xf>
    <xf numFmtId="3" fontId="52" fillId="49" borderId="0" xfId="0" applyNumberFormat="1" applyFont="1" applyFill="1" applyAlignment="1">
      <alignment horizontal="center" vertical="center"/>
    </xf>
    <xf numFmtId="0" fontId="0" fillId="31" borderId="0" xfId="0" applyFill="1" applyAlignment="1" applyProtection="1">
      <alignment horizontal="center" vertical="center"/>
      <protection hidden="1"/>
    </xf>
    <xf numFmtId="0" fontId="52" fillId="50" borderId="15" xfId="0" applyFont="1" applyFill="1" applyBorder="1" applyAlignment="1">
      <alignment horizontal="center" vertical="center"/>
    </xf>
    <xf numFmtId="0" fontId="52" fillId="50" borderId="0" xfId="0" applyFont="1" applyFill="1" applyAlignment="1">
      <alignment horizontal="center" vertical="center"/>
    </xf>
    <xf numFmtId="0" fontId="50" fillId="51" borderId="15" xfId="0" applyFont="1" applyFill="1" applyBorder="1" applyAlignment="1">
      <alignment horizontal="center" vertical="center" textRotation="90"/>
    </xf>
    <xf numFmtId="0" fontId="0" fillId="51" borderId="0" xfId="0" applyFill="1" applyAlignment="1">
      <alignment horizontal="center" vertical="center"/>
    </xf>
    <xf numFmtId="3" fontId="52" fillId="0" borderId="0" xfId="0" applyNumberFormat="1" applyFont="1" applyAlignment="1">
      <alignment horizontal="center" vertical="center"/>
    </xf>
    <xf numFmtId="0" fontId="52" fillId="0" borderId="0" xfId="0" applyFont="1" applyAlignment="1">
      <alignment horizontal="center" vertical="center"/>
    </xf>
    <xf numFmtId="0" fontId="27" fillId="22" borderId="15" xfId="0" applyFont="1" applyFill="1" applyBorder="1" applyAlignment="1">
      <alignment horizontal="center" vertical="center" wrapText="1"/>
    </xf>
    <xf numFmtId="0" fontId="0" fillId="13" borderId="15" xfId="0" applyFill="1" applyBorder="1" applyAlignment="1">
      <alignment horizontal="center" vertical="center" wrapText="1"/>
    </xf>
    <xf numFmtId="0" fontId="46" fillId="22" borderId="15" xfId="0" applyFont="1" applyFill="1" applyBorder="1" applyAlignment="1">
      <alignment horizontal="center" vertical="center" wrapText="1"/>
    </xf>
    <xf numFmtId="0" fontId="27" fillId="23" borderId="15" xfId="0" applyFont="1" applyFill="1" applyBorder="1" applyAlignment="1">
      <alignment horizontal="center" vertical="center" wrapText="1"/>
    </xf>
    <xf numFmtId="0" fontId="46" fillId="23" borderId="0" xfId="0" applyFont="1" applyFill="1" applyAlignment="1">
      <alignment horizontal="center" vertical="center" wrapText="1"/>
    </xf>
    <xf numFmtId="0" fontId="46" fillId="23" borderId="15" xfId="0" applyFont="1" applyFill="1" applyBorder="1" applyAlignment="1">
      <alignment horizontal="center" vertical="center" wrapText="1"/>
    </xf>
    <xf numFmtId="0" fontId="0" fillId="17" borderId="0" xfId="0" applyFill="1" applyAlignment="1">
      <alignment horizontal="center" vertical="center" wrapText="1"/>
    </xf>
    <xf numFmtId="0" fontId="0" fillId="17" borderId="15" xfId="0" applyFill="1" applyBorder="1" applyAlignment="1">
      <alignment horizontal="center" vertical="center" wrapText="1"/>
    </xf>
    <xf numFmtId="0" fontId="0" fillId="0" borderId="0" xfId="0" applyAlignment="1">
      <alignment horizontal="center" textRotation="90"/>
    </xf>
    <xf numFmtId="0" fontId="0" fillId="52" borderId="0" xfId="0" applyFill="1" applyAlignment="1">
      <alignment horizontal="center" vertical="center"/>
    </xf>
    <xf numFmtId="0" fontId="0" fillId="54" borderId="0" xfId="0" applyFill="1" applyAlignment="1">
      <alignment horizontal="center" vertical="center"/>
    </xf>
    <xf numFmtId="0" fontId="0" fillId="0" borderId="0" xfId="0" applyAlignment="1">
      <alignment horizontal="center" vertical="center"/>
    </xf>
    <xf numFmtId="0" fontId="0" fillId="53" borderId="0" xfId="0" applyFill="1" applyAlignment="1">
      <alignment horizontal="center" vertical="center"/>
    </xf>
    <xf numFmtId="0" fontId="0" fillId="54" borderId="15" xfId="0" applyFill="1" applyBorder="1" applyAlignment="1">
      <alignment horizontal="center" textRotation="90"/>
    </xf>
    <xf numFmtId="0" fontId="0" fillId="52" borderId="15" xfId="0" applyFill="1" applyBorder="1" applyAlignment="1">
      <alignment horizontal="center" vertical="center" textRotation="90"/>
    </xf>
    <xf numFmtId="0" fontId="0" fillId="53" borderId="15" xfId="0" applyFill="1" applyBorder="1" applyAlignment="1">
      <alignment vertical="center" textRotation="90"/>
    </xf>
    <xf numFmtId="0" fontId="0" fillId="52" borderId="15" xfId="0" applyFill="1" applyBorder="1" applyAlignment="1">
      <alignment vertical="center" textRotation="90"/>
    </xf>
    <xf numFmtId="0" fontId="16" fillId="55" borderId="15" xfId="0" applyFont="1" applyFill="1" applyBorder="1" applyAlignment="1">
      <alignment horizontal="center" vertical="center" wrapText="1"/>
    </xf>
    <xf numFmtId="0" fontId="0" fillId="54" borderId="15" xfId="0" applyFill="1" applyBorder="1" applyAlignment="1">
      <alignment horizontal="center" vertical="center"/>
    </xf>
    <xf numFmtId="0" fontId="46" fillId="22" borderId="0" xfId="0" applyFont="1" applyFill="1" applyAlignment="1">
      <alignment horizontal="center" vertical="center" wrapText="1"/>
    </xf>
    <xf numFmtId="0" fontId="51" fillId="13" borderId="0" xfId="0" applyFont="1" applyFill="1" applyAlignment="1">
      <alignment horizontal="center" vertical="center" wrapText="1"/>
    </xf>
    <xf numFmtId="0" fontId="53" fillId="52" borderId="15" xfId="0" applyFont="1" applyFill="1" applyBorder="1" applyAlignment="1">
      <alignment horizontal="center" vertical="center"/>
    </xf>
    <xf numFmtId="0" fontId="51" fillId="15" borderId="15" xfId="0" applyFont="1" applyFill="1" applyBorder="1" applyAlignment="1">
      <alignment horizontal="center" vertical="center" wrapText="1"/>
    </xf>
    <xf numFmtId="0" fontId="0" fillId="15" borderId="0" xfId="0" applyFill="1" applyAlignment="1">
      <alignment horizontal="center" vertical="center" wrapText="1"/>
    </xf>
    <xf numFmtId="0" fontId="51" fillId="16" borderId="15" xfId="0" applyFont="1" applyFill="1" applyBorder="1" applyAlignment="1">
      <alignment horizontal="center" vertical="center" wrapText="1"/>
    </xf>
    <xf numFmtId="0" fontId="0" fillId="16" borderId="0" xfId="0" applyFill="1" applyAlignment="1">
      <alignment horizontal="center" vertical="center" wrapText="1"/>
    </xf>
    <xf numFmtId="0" fontId="51" fillId="23" borderId="15" xfId="0" applyFont="1" applyFill="1" applyBorder="1" applyAlignment="1">
      <alignment horizontal="center" vertical="center" wrapText="1"/>
    </xf>
    <xf numFmtId="0" fontId="0" fillId="23" borderId="0" xfId="0" applyFill="1" applyAlignment="1">
      <alignment horizontal="center" vertical="center" wrapText="1"/>
    </xf>
    <xf numFmtId="0" fontId="53" fillId="52" borderId="15" xfId="0" applyFont="1" applyFill="1" applyBorder="1" applyAlignment="1">
      <alignment horizontal="center" vertical="center" wrapText="1"/>
    </xf>
    <xf numFmtId="0" fontId="0" fillId="0" borderId="0" xfId="0" applyAlignment="1" applyProtection="1">
      <alignment horizontal="center" vertical="center"/>
      <protection hidden="1"/>
    </xf>
    <xf numFmtId="0" fontId="52" fillId="50" borderId="14" xfId="0" applyFont="1" applyFill="1" applyBorder="1" applyAlignment="1">
      <alignment horizontal="center" vertical="center"/>
    </xf>
    <xf numFmtId="0" fontId="0" fillId="39" borderId="15" xfId="0" applyFill="1" applyBorder="1" applyAlignment="1">
      <alignment horizontal="center" vertical="center" textRotation="90"/>
    </xf>
    <xf numFmtId="0" fontId="0" fillId="39" borderId="0" xfId="0" applyFill="1" applyAlignment="1">
      <alignment horizontal="center" vertical="center"/>
    </xf>
    <xf numFmtId="0" fontId="0" fillId="56" borderId="0" xfId="0" applyFill="1" applyAlignment="1">
      <alignment horizontal="center" vertical="center"/>
    </xf>
    <xf numFmtId="0" fontId="0" fillId="56" borderId="15" xfId="0" applyFill="1" applyBorder="1" applyAlignment="1">
      <alignment horizontal="center" vertical="center" textRotation="90"/>
    </xf>
    <xf numFmtId="0" fontId="1" fillId="0" borderId="0" xfId="0" applyFont="1" applyAlignment="1">
      <alignment horizontal="center" vertical="center" textRotation="90"/>
    </xf>
    <xf numFmtId="0" fontId="16" fillId="57" borderId="15" xfId="0" applyFont="1" applyFill="1" applyBorder="1" applyAlignment="1">
      <alignment horizontal="center" vertical="center" wrapText="1"/>
    </xf>
    <xf numFmtId="0" fontId="0" fillId="15" borderId="15" xfId="0" applyFill="1" applyBorder="1" applyAlignment="1">
      <alignment horizontal="center" vertical="center" wrapText="1"/>
    </xf>
    <xf numFmtId="0" fontId="0" fillId="52" borderId="15" xfId="0" applyFill="1" applyBorder="1" applyAlignment="1">
      <alignment horizontal="center" vertical="center"/>
    </xf>
    <xf numFmtId="0" fontId="0" fillId="58" borderId="15" xfId="0" applyFill="1" applyBorder="1" applyAlignment="1">
      <alignment horizontal="center" vertical="center" wrapText="1"/>
    </xf>
    <xf numFmtId="0" fontId="1" fillId="40" borderId="15" xfId="0" applyFont="1" applyFill="1" applyBorder="1" applyAlignment="1">
      <alignment horizontal="center" vertical="center"/>
    </xf>
    <xf numFmtId="0" fontId="16" fillId="40" borderId="15" xfId="0" applyFont="1" applyFill="1" applyBorder="1" applyAlignment="1">
      <alignment horizontal="center" vertical="center" wrapText="1"/>
    </xf>
    <xf numFmtId="0" fontId="1" fillId="51" borderId="15" xfId="0" applyFont="1" applyFill="1" applyBorder="1" applyAlignment="1">
      <alignment horizontal="center" vertical="center" wrapText="1"/>
    </xf>
    <xf numFmtId="0" fontId="50" fillId="59" borderId="15" xfId="0" applyFont="1" applyFill="1" applyBorder="1" applyAlignment="1">
      <alignment horizontal="center" vertical="center" textRotation="90"/>
    </xf>
    <xf numFmtId="0" fontId="0" fillId="59" borderId="0" xfId="0" applyFill="1" applyAlignment="1">
      <alignment horizontal="center" vertical="center"/>
    </xf>
    <xf numFmtId="0" fontId="47" fillId="40" borderId="15" xfId="0" applyFont="1" applyFill="1" applyBorder="1" applyAlignment="1">
      <alignment horizontal="center" vertical="center" wrapText="1"/>
    </xf>
    <xf numFmtId="0" fontId="45" fillId="43" borderId="15" xfId="0" applyFont="1" applyFill="1" applyBorder="1" applyAlignment="1">
      <alignment horizontal="center" vertical="center" wrapText="1"/>
    </xf>
    <xf numFmtId="0" fontId="45" fillId="59" borderId="15" xfId="0" applyFont="1" applyFill="1" applyBorder="1" applyAlignment="1">
      <alignment horizontal="center" vertical="center" wrapText="1"/>
    </xf>
    <xf numFmtId="0" fontId="0" fillId="60" borderId="0" xfId="0" applyFill="1" applyAlignment="1">
      <alignment horizontal="center" vertical="center" wrapText="1"/>
    </xf>
    <xf numFmtId="0" fontId="0" fillId="60" borderId="15" xfId="0" applyFill="1" applyBorder="1" applyAlignment="1">
      <alignment horizontal="center" vertical="center" wrapText="1"/>
    </xf>
    <xf numFmtId="0" fontId="0" fillId="60" borderId="15" xfId="0" applyFill="1" applyBorder="1" applyAlignment="1">
      <alignment horizontal="center" vertical="center"/>
    </xf>
    <xf numFmtId="0" fontId="0" fillId="54" borderId="15" xfId="0" applyFill="1" applyBorder="1" applyAlignment="1">
      <alignment horizontal="center" vertical="center" textRotation="90"/>
    </xf>
    <xf numFmtId="0" fontId="0" fillId="39" borderId="15" xfId="0" applyFill="1" applyBorder="1" applyAlignment="1">
      <alignment horizontal="center" vertical="center" textRotation="90" wrapText="1"/>
    </xf>
    <xf numFmtId="0" fontId="0" fillId="56" borderId="15" xfId="0" applyFill="1" applyBorder="1" applyAlignment="1">
      <alignment horizontal="center" vertical="center" textRotation="90" wrapText="1"/>
    </xf>
    <xf numFmtId="0" fontId="0" fillId="39" borderId="12" xfId="0" applyFill="1" applyBorder="1" applyAlignment="1">
      <alignment horizontal="center" vertical="center" textRotation="90" wrapText="1"/>
    </xf>
    <xf numFmtId="0" fontId="0" fillId="34" borderId="15" xfId="0" applyFill="1" applyBorder="1" applyAlignment="1" applyProtection="1">
      <alignment horizontal="center" vertical="center"/>
      <protection hidden="1"/>
    </xf>
    <xf numFmtId="0" fontId="0" fillId="62" borderId="15" xfId="0" applyFill="1" applyBorder="1" applyAlignment="1" applyProtection="1">
      <alignment horizontal="center" vertical="center"/>
      <protection hidden="1"/>
    </xf>
    <xf numFmtId="0" fontId="0" fillId="63" borderId="15" xfId="0" applyFill="1" applyBorder="1" applyAlignment="1" applyProtection="1">
      <alignment horizontal="center" vertical="center"/>
      <protection hidden="1"/>
    </xf>
    <xf numFmtId="0" fontId="0" fillId="53" borderId="15" xfId="0" applyFill="1" applyBorder="1" applyAlignment="1" applyProtection="1">
      <alignment horizontal="center" vertical="center"/>
      <protection hidden="1"/>
    </xf>
    <xf numFmtId="0" fontId="0" fillId="34" borderId="0" xfId="0" applyFill="1" applyAlignment="1" applyProtection="1">
      <alignment horizontal="center" vertical="center"/>
      <protection hidden="1"/>
    </xf>
    <xf numFmtId="0" fontId="0" fillId="62" borderId="0" xfId="0" applyFill="1" applyAlignment="1" applyProtection="1">
      <alignment horizontal="center" vertical="center"/>
      <protection hidden="1"/>
    </xf>
    <xf numFmtId="0" fontId="0" fillId="63" borderId="0" xfId="0" applyFill="1" applyAlignment="1" applyProtection="1">
      <alignment horizontal="center" vertical="center"/>
      <protection hidden="1"/>
    </xf>
    <xf numFmtId="0" fontId="0" fillId="53" borderId="0" xfId="0" applyFill="1" applyAlignment="1" applyProtection="1">
      <alignment horizontal="center" vertical="center"/>
      <protection hidden="1"/>
    </xf>
    <xf numFmtId="3" fontId="0" fillId="62" borderId="0" xfId="0" applyNumberFormat="1" applyFill="1" applyAlignment="1" applyProtection="1">
      <alignment horizontal="center" vertical="center"/>
      <protection hidden="1"/>
    </xf>
    <xf numFmtId="0" fontId="0" fillId="53" borderId="15" xfId="0" applyFill="1" applyBorder="1"/>
    <xf numFmtId="0" fontId="0" fillId="53" borderId="0" xfId="0" applyFill="1"/>
    <xf numFmtId="0" fontId="1" fillId="35" borderId="15" xfId="0" applyFont="1" applyFill="1" applyBorder="1" applyAlignment="1">
      <alignment horizontal="center" vertical="center" wrapText="1"/>
    </xf>
    <xf numFmtId="0" fontId="0" fillId="44" borderId="15" xfId="0" applyFill="1" applyBorder="1" applyAlignment="1" applyProtection="1">
      <alignment horizontal="center" vertical="center"/>
      <protection hidden="1"/>
    </xf>
    <xf numFmtId="0" fontId="0" fillId="39" borderId="15" xfId="0" applyFill="1" applyBorder="1" applyAlignment="1">
      <alignment vertical="center" wrapText="1"/>
    </xf>
    <xf numFmtId="0" fontId="1" fillId="54" borderId="15" xfId="0" applyFont="1" applyFill="1" applyBorder="1" applyAlignment="1">
      <alignment horizontal="justify" vertical="center" wrapText="1"/>
    </xf>
    <xf numFmtId="0" fontId="1" fillId="41" borderId="15" xfId="0" applyFont="1" applyFill="1" applyBorder="1" applyAlignment="1">
      <alignment horizontal="justify" vertical="center" wrapText="1"/>
    </xf>
    <xf numFmtId="0" fontId="0" fillId="39" borderId="0" xfId="0" applyFill="1" applyAlignment="1">
      <alignment horizontal="center" vertical="center" wrapText="1"/>
    </xf>
    <xf numFmtId="0" fontId="1" fillId="54" borderId="0" xfId="0" applyFont="1" applyFill="1" applyAlignment="1">
      <alignment horizontal="center" vertical="center" wrapText="1"/>
    </xf>
    <xf numFmtId="0" fontId="1" fillId="41" borderId="0" xfId="0" applyFont="1" applyFill="1" applyAlignment="1">
      <alignment horizontal="center" vertical="center" wrapText="1"/>
    </xf>
    <xf numFmtId="0" fontId="0" fillId="64" borderId="15" xfId="0" applyFill="1" applyBorder="1" applyAlignment="1">
      <alignment horizontal="center" vertical="center" wrapText="1"/>
    </xf>
    <xf numFmtId="0" fontId="1" fillId="65" borderId="15" xfId="0" applyFont="1" applyFill="1" applyBorder="1" applyAlignment="1">
      <alignment horizontal="center" vertical="center" wrapText="1"/>
    </xf>
    <xf numFmtId="0" fontId="1" fillId="66" borderId="15" xfId="0" applyFont="1" applyFill="1" applyBorder="1" applyAlignment="1">
      <alignment horizontal="center" vertical="center" wrapText="1"/>
    </xf>
    <xf numFmtId="0" fontId="0" fillId="64" borderId="0" xfId="0" applyFill="1" applyAlignment="1">
      <alignment horizontal="center" vertical="center" wrapText="1"/>
    </xf>
    <xf numFmtId="0" fontId="1" fillId="65" borderId="0" xfId="0" applyFont="1" applyFill="1" applyAlignment="1">
      <alignment horizontal="center" vertical="center" wrapText="1"/>
    </xf>
    <xf numFmtId="0" fontId="1" fillId="66" borderId="0" xfId="0" applyFont="1" applyFill="1" applyAlignment="1">
      <alignment horizontal="center" vertical="center" wrapText="1"/>
    </xf>
    <xf numFmtId="0" fontId="0" fillId="69" borderId="0" xfId="0" applyFill="1" applyAlignment="1">
      <alignment horizontal="center" vertical="center" wrapText="1"/>
    </xf>
    <xf numFmtId="0" fontId="1" fillId="70" borderId="0" xfId="0" applyFont="1" applyFill="1" applyAlignment="1">
      <alignment horizontal="center" vertical="center" wrapText="1"/>
    </xf>
    <xf numFmtId="0" fontId="1" fillId="71" borderId="0" xfId="0" applyFont="1" applyFill="1" applyAlignment="1">
      <alignment horizontal="center" vertical="center" wrapText="1"/>
    </xf>
    <xf numFmtId="0" fontId="0" fillId="69" borderId="15" xfId="0" applyFill="1" applyBorder="1" applyAlignment="1">
      <alignment horizontal="center" vertical="center" wrapText="1"/>
    </xf>
    <xf numFmtId="0" fontId="1" fillId="70" borderId="15" xfId="0" applyFont="1" applyFill="1" applyBorder="1" applyAlignment="1">
      <alignment horizontal="center" vertical="center" wrapText="1"/>
    </xf>
    <xf numFmtId="0" fontId="1" fillId="71" borderId="15" xfId="0" applyFont="1" applyFill="1" applyBorder="1" applyAlignment="1">
      <alignment horizontal="center" vertical="center" wrapText="1"/>
    </xf>
    <xf numFmtId="0" fontId="1" fillId="66" borderId="12" xfId="0" applyFont="1" applyFill="1" applyBorder="1" applyAlignment="1">
      <alignment horizontal="center" vertical="center" wrapText="1"/>
    </xf>
    <xf numFmtId="0" fontId="0" fillId="34" borderId="15" xfId="0" applyFill="1" applyBorder="1" applyAlignment="1">
      <alignment horizontal="center" vertical="center"/>
    </xf>
    <xf numFmtId="0" fontId="0" fillId="72" borderId="15" xfId="0" applyFill="1" applyBorder="1" applyAlignment="1">
      <alignment vertical="center"/>
    </xf>
    <xf numFmtId="0" fontId="0" fillId="43" borderId="0" xfId="0" applyFill="1" applyAlignment="1">
      <alignment horizontal="center" vertical="center"/>
    </xf>
    <xf numFmtId="0" fontId="54" fillId="70" borderId="15" xfId="0" applyFont="1" applyFill="1" applyBorder="1" applyAlignment="1">
      <alignment wrapText="1"/>
    </xf>
    <xf numFmtId="0" fontId="0" fillId="72" borderId="0" xfId="0" applyFill="1" applyAlignment="1">
      <alignment horizontal="center" vertical="center"/>
    </xf>
    <xf numFmtId="0" fontId="45" fillId="70" borderId="15" xfId="0" applyFont="1" applyFill="1" applyBorder="1" applyAlignment="1">
      <alignment horizontal="center" vertical="center" wrapText="1"/>
    </xf>
    <xf numFmtId="0" fontId="55" fillId="72" borderId="15" xfId="0" applyFont="1" applyFill="1" applyBorder="1" applyAlignment="1">
      <alignment horizontal="center" vertical="center" wrapText="1"/>
    </xf>
    <xf numFmtId="0" fontId="27" fillId="32" borderId="15" xfId="0" applyFont="1" applyFill="1" applyBorder="1" applyAlignment="1">
      <alignment horizontal="center" vertical="center" wrapText="1"/>
    </xf>
    <xf numFmtId="0" fontId="16" fillId="73" borderId="0" xfId="0" applyFont="1" applyFill="1" applyAlignment="1">
      <alignment horizontal="center" vertical="center" wrapText="1"/>
    </xf>
    <xf numFmtId="0" fontId="27" fillId="73" borderId="15" xfId="0" applyFont="1" applyFill="1" applyBorder="1" applyAlignment="1">
      <alignment horizontal="center" vertical="center" wrapText="1"/>
    </xf>
    <xf numFmtId="0" fontId="51" fillId="60" borderId="15" xfId="0" applyFont="1" applyFill="1" applyBorder="1" applyAlignment="1">
      <alignment horizontal="center" vertical="center" wrapText="1"/>
    </xf>
    <xf numFmtId="0" fontId="1" fillId="43" borderId="15" xfId="0" applyFont="1" applyFill="1" applyBorder="1" applyAlignment="1">
      <alignment horizontal="center" vertical="center" wrapText="1"/>
    </xf>
    <xf numFmtId="0" fontId="20" fillId="0" borderId="15" xfId="0" applyFont="1" applyBorder="1" applyAlignment="1" applyProtection="1">
      <alignment horizontal="center" vertical="center"/>
      <protection hidden="1"/>
    </xf>
    <xf numFmtId="0" fontId="0" fillId="0" borderId="0" xfId="0" applyAlignment="1">
      <alignment horizontal="center" vertical="center" wrapText="1"/>
    </xf>
    <xf numFmtId="3" fontId="0" fillId="34" borderId="0" xfId="0" applyNumberFormat="1" applyFill="1" applyAlignment="1" applyProtection="1">
      <alignment horizontal="center" vertical="center"/>
      <protection hidden="1"/>
    </xf>
    <xf numFmtId="0" fontId="54" fillId="60" borderId="15" xfId="0" applyFont="1" applyFill="1" applyBorder="1" applyAlignment="1">
      <alignment horizontal="center" vertical="center" wrapText="1"/>
    </xf>
    <xf numFmtId="0" fontId="0" fillId="60" borderId="15" xfId="0" applyFill="1" applyBorder="1" applyAlignment="1" applyProtection="1">
      <alignment horizontal="center" vertical="center"/>
      <protection hidden="1"/>
    </xf>
    <xf numFmtId="3" fontId="0" fillId="60" borderId="15" xfId="0" applyNumberFormat="1" applyFill="1" applyBorder="1" applyAlignment="1" applyProtection="1">
      <alignment horizontal="center" vertical="center"/>
      <protection hidden="1"/>
    </xf>
    <xf numFmtId="0" fontId="0" fillId="44" borderId="0" xfId="0" applyFill="1" applyAlignment="1">
      <alignment horizontal="center" vertical="center"/>
    </xf>
    <xf numFmtId="0" fontId="0" fillId="76" borderId="0" xfId="0" applyFill="1" applyAlignment="1">
      <alignment horizontal="center" vertical="center"/>
    </xf>
    <xf numFmtId="0" fontId="0" fillId="13" borderId="0" xfId="0" applyFill="1" applyAlignment="1">
      <alignment horizontal="center" vertical="center"/>
    </xf>
    <xf numFmtId="0" fontId="0" fillId="77" borderId="0" xfId="0" applyFill="1" applyAlignment="1">
      <alignment horizontal="center" vertical="center"/>
    </xf>
    <xf numFmtId="0" fontId="0" fillId="78" borderId="0" xfId="0" applyFill="1" applyAlignment="1">
      <alignment horizontal="center" vertical="center"/>
    </xf>
    <xf numFmtId="0" fontId="0" fillId="44" borderId="15" xfId="0" applyFill="1" applyBorder="1" applyAlignment="1">
      <alignment horizontal="center" vertical="center"/>
    </xf>
    <xf numFmtId="0" fontId="0" fillId="76" borderId="15" xfId="0" applyFill="1" applyBorder="1" applyAlignment="1">
      <alignment horizontal="center" vertical="center"/>
    </xf>
    <xf numFmtId="0" fontId="0" fillId="13" borderId="15" xfId="0" applyFill="1" applyBorder="1" applyAlignment="1">
      <alignment horizontal="center" vertical="center"/>
    </xf>
    <xf numFmtId="0" fontId="0" fillId="77" borderId="15" xfId="0" applyFill="1" applyBorder="1" applyAlignment="1">
      <alignment horizontal="center" vertical="center"/>
    </xf>
    <xf numFmtId="0" fontId="0" fillId="78" borderId="15" xfId="0" applyFill="1" applyBorder="1" applyAlignment="1">
      <alignment horizontal="center" vertical="center"/>
    </xf>
    <xf numFmtId="0" fontId="0" fillId="10" borderId="0" xfId="0" applyFill="1"/>
    <xf numFmtId="0" fontId="0" fillId="80" borderId="0" xfId="0" applyFill="1" applyAlignment="1">
      <alignment horizontal="center" vertical="center"/>
    </xf>
    <xf numFmtId="0" fontId="0" fillId="17" borderId="0" xfId="0" applyFill="1" applyAlignment="1">
      <alignment horizontal="center" vertical="center"/>
    </xf>
    <xf numFmtId="0" fontId="0" fillId="80" borderId="15" xfId="0" applyFill="1" applyBorder="1" applyAlignment="1">
      <alignment horizontal="center" vertical="center"/>
    </xf>
    <xf numFmtId="0" fontId="0" fillId="71" borderId="0" xfId="0" applyFill="1"/>
    <xf numFmtId="0" fontId="0" fillId="81" borderId="0" xfId="0" applyFill="1"/>
    <xf numFmtId="0" fontId="0" fillId="13" borderId="12" xfId="0" applyFill="1" applyBorder="1" applyAlignment="1">
      <alignment horizontal="center" vertical="center"/>
    </xf>
    <xf numFmtId="0" fontId="0" fillId="80" borderId="14" xfId="0" applyFill="1" applyBorder="1" applyAlignment="1">
      <alignment horizontal="center" vertical="center"/>
    </xf>
    <xf numFmtId="0" fontId="0" fillId="77" borderId="0" xfId="0" applyFill="1"/>
    <xf numFmtId="0" fontId="0" fillId="46" borderId="0" xfId="0" applyFill="1"/>
    <xf numFmtId="0" fontId="54" fillId="86" borderId="0" xfId="0" applyFont="1" applyFill="1"/>
    <xf numFmtId="0" fontId="54" fillId="34" borderId="0" xfId="0" applyFont="1" applyFill="1"/>
    <xf numFmtId="0" fontId="51" fillId="56" borderId="15" xfId="0" applyFont="1" applyFill="1" applyBorder="1" applyAlignment="1">
      <alignment vertical="center" wrapText="1"/>
    </xf>
    <xf numFmtId="0" fontId="54" fillId="86" borderId="15" xfId="0" applyFont="1" applyFill="1" applyBorder="1"/>
    <xf numFmtId="0" fontId="54" fillId="34" borderId="15" xfId="0" applyFont="1" applyFill="1" applyBorder="1"/>
    <xf numFmtId="0" fontId="50" fillId="83" borderId="0" xfId="0" applyFont="1" applyFill="1" applyAlignment="1">
      <alignment horizontal="center" vertical="center" wrapText="1"/>
    </xf>
    <xf numFmtId="0" fontId="50" fillId="84" borderId="0" xfId="0" applyFont="1" applyFill="1" applyAlignment="1">
      <alignment horizontal="center" vertical="center" wrapText="1"/>
    </xf>
    <xf numFmtId="0" fontId="0" fillId="82" borderId="0" xfId="0" applyFill="1"/>
    <xf numFmtId="0" fontId="50" fillId="83" borderId="46" xfId="0" applyFont="1" applyFill="1" applyBorder="1" applyAlignment="1">
      <alignment horizontal="center" vertical="center" textRotation="90" wrapText="1"/>
    </xf>
    <xf numFmtId="0" fontId="50" fillId="84" borderId="46" xfId="0" applyFont="1" applyFill="1" applyBorder="1" applyAlignment="1">
      <alignment horizontal="center" vertical="center" textRotation="90" wrapText="1"/>
    </xf>
    <xf numFmtId="0" fontId="0" fillId="82" borderId="15" xfId="0" applyFill="1" applyBorder="1" applyAlignment="1">
      <alignment horizontal="center" vertical="center"/>
    </xf>
    <xf numFmtId="0" fontId="54" fillId="86" borderId="12" xfId="0" applyFont="1" applyFill="1" applyBorder="1" applyAlignment="1">
      <alignment horizontal="center" vertical="center" wrapText="1"/>
    </xf>
    <xf numFmtId="0" fontId="0" fillId="87" borderId="12" xfId="0" applyFill="1" applyBorder="1"/>
    <xf numFmtId="0" fontId="50" fillId="83" borderId="32" xfId="0" applyFont="1" applyFill="1" applyBorder="1" applyAlignment="1">
      <alignment horizontal="center" vertical="center" textRotation="90" wrapText="1"/>
    </xf>
    <xf numFmtId="0" fontId="51" fillId="82" borderId="15" xfId="0" applyFont="1" applyFill="1" applyBorder="1" applyAlignment="1">
      <alignment textRotation="90" wrapText="1"/>
    </xf>
    <xf numFmtId="0" fontId="0" fillId="85" borderId="15" xfId="0" applyFill="1" applyBorder="1" applyAlignment="1">
      <alignment horizontal="center" vertical="center"/>
    </xf>
    <xf numFmtId="0" fontId="0" fillId="74" borderId="0" xfId="0" applyFill="1" applyAlignment="1">
      <alignment horizontal="center" vertical="center"/>
    </xf>
    <xf numFmtId="0" fontId="50" fillId="74" borderId="15" xfId="0" applyFont="1" applyFill="1" applyBorder="1" applyAlignment="1">
      <alignment horizontal="center" vertical="center" wrapText="1"/>
    </xf>
    <xf numFmtId="0" fontId="54" fillId="17" borderId="44" xfId="0" applyFont="1" applyFill="1" applyBorder="1" applyAlignment="1">
      <alignment horizontal="center" vertical="center" wrapText="1"/>
    </xf>
    <xf numFmtId="0" fontId="0" fillId="74" borderId="15" xfId="0" applyFill="1" applyBorder="1" applyAlignment="1">
      <alignment horizontal="center" vertical="center"/>
    </xf>
    <xf numFmtId="0" fontId="0" fillId="17" borderId="15" xfId="0" applyFill="1" applyBorder="1"/>
    <xf numFmtId="0" fontId="0" fillId="81" borderId="0" xfId="0" applyFill="1" applyAlignment="1">
      <alignment horizontal="center" vertical="center"/>
    </xf>
    <xf numFmtId="0" fontId="0" fillId="34" borderId="0" xfId="0" applyFill="1" applyAlignment="1">
      <alignment horizontal="center" vertical="center"/>
    </xf>
    <xf numFmtId="0" fontId="0" fillId="35" borderId="0" xfId="0" applyFill="1" applyAlignment="1">
      <alignment horizontal="center" vertical="center"/>
    </xf>
    <xf numFmtId="0" fontId="0" fillId="35" borderId="0" xfId="0" applyFill="1" applyAlignment="1">
      <alignment horizontal="center" vertical="center" wrapText="1"/>
    </xf>
    <xf numFmtId="0" fontId="0" fillId="43" borderId="0" xfId="0" applyFill="1"/>
    <xf numFmtId="0" fontId="0" fillId="81" borderId="15" xfId="0" applyFill="1" applyBorder="1" applyAlignment="1">
      <alignment horizontal="center" vertical="center"/>
    </xf>
    <xf numFmtId="0" fontId="0" fillId="35" borderId="15" xfId="0" applyFill="1" applyBorder="1" applyAlignment="1">
      <alignment horizontal="center" vertical="center"/>
    </xf>
    <xf numFmtId="0" fontId="54" fillId="35" borderId="15" xfId="0" applyFont="1" applyFill="1" applyBorder="1" applyAlignment="1">
      <alignment horizontal="center" vertical="center" wrapText="1"/>
    </xf>
    <xf numFmtId="0" fontId="0" fillId="88" borderId="0" xfId="0" applyFill="1" applyAlignment="1">
      <alignment horizontal="center" vertical="center"/>
    </xf>
    <xf numFmtId="0" fontId="0" fillId="27" borderId="0" xfId="0" applyFill="1" applyAlignment="1">
      <alignment horizontal="center" vertical="center"/>
    </xf>
    <xf numFmtId="0" fontId="0" fillId="89" borderId="0" xfId="0" applyFill="1" applyAlignment="1">
      <alignment horizontal="center" vertical="center"/>
    </xf>
    <xf numFmtId="0" fontId="51" fillId="54" borderId="0" xfId="0" applyFont="1" applyFill="1" applyAlignment="1">
      <alignment horizontal="center" vertical="center" wrapText="1"/>
    </xf>
    <xf numFmtId="0" fontId="0" fillId="88" borderId="15" xfId="0" applyFill="1" applyBorder="1" applyAlignment="1">
      <alignment horizontal="center" vertical="center"/>
    </xf>
    <xf numFmtId="0" fontId="0" fillId="27" borderId="15" xfId="0" applyFill="1" applyBorder="1" applyAlignment="1">
      <alignment horizontal="center" vertical="center"/>
    </xf>
    <xf numFmtId="0" fontId="0" fillId="89" borderId="15" xfId="0" applyFill="1" applyBorder="1" applyAlignment="1">
      <alignment horizontal="center" vertical="center"/>
    </xf>
    <xf numFmtId="0" fontId="51" fillId="54" borderId="15" xfId="0" applyFont="1" applyFill="1" applyBorder="1" applyAlignment="1">
      <alignment horizontal="center" vertical="center" wrapText="1"/>
    </xf>
    <xf numFmtId="0" fontId="0" fillId="72" borderId="0" xfId="0" applyFill="1"/>
    <xf numFmtId="0" fontId="51" fillId="54" borderId="12" xfId="0" applyFont="1" applyFill="1" applyBorder="1" applyAlignment="1">
      <alignment horizontal="center" vertical="center" wrapText="1"/>
    </xf>
    <xf numFmtId="0" fontId="47" fillId="90" borderId="0" xfId="0" applyFont="1" applyFill="1" applyAlignment="1">
      <alignment horizontal="center" vertical="center" wrapText="1"/>
    </xf>
    <xf numFmtId="0" fontId="47" fillId="90" borderId="15" xfId="0" applyFont="1" applyFill="1" applyBorder="1" applyAlignment="1">
      <alignment horizontal="center" vertical="center" wrapText="1"/>
    </xf>
    <xf numFmtId="0" fontId="0" fillId="92" borderId="0" xfId="0" applyFill="1" applyAlignment="1">
      <alignment horizontal="center" vertical="center"/>
    </xf>
    <xf numFmtId="0" fontId="0" fillId="31" borderId="12" xfId="0" applyFill="1" applyBorder="1" applyAlignment="1" applyProtection="1">
      <alignment horizontal="center" vertical="center"/>
      <protection hidden="1"/>
    </xf>
    <xf numFmtId="0" fontId="0" fillId="46" borderId="15" xfId="0" applyFill="1" applyBorder="1" applyAlignment="1">
      <alignment horizontal="center" vertical="center"/>
    </xf>
    <xf numFmtId="0" fontId="0" fillId="92" borderId="15" xfId="0" applyFill="1" applyBorder="1" applyAlignment="1">
      <alignment horizontal="center" vertical="center"/>
    </xf>
    <xf numFmtId="0" fontId="0" fillId="91" borderId="0" xfId="0" applyFill="1"/>
    <xf numFmtId="0" fontId="0" fillId="55" borderId="0" xfId="0" applyFill="1" applyAlignment="1">
      <alignment horizontal="center" vertical="center"/>
    </xf>
    <xf numFmtId="0" fontId="0" fillId="20" borderId="0" xfId="0" applyFill="1" applyAlignment="1">
      <alignment horizontal="center" vertical="center"/>
    </xf>
    <xf numFmtId="0" fontId="0" fillId="55" borderId="15" xfId="0" applyFill="1" applyBorder="1" applyAlignment="1">
      <alignment horizontal="center" vertical="center"/>
    </xf>
    <xf numFmtId="0" fontId="0" fillId="20" borderId="15" xfId="0" applyFill="1" applyBorder="1" applyAlignment="1">
      <alignment horizontal="center" vertical="center"/>
    </xf>
    <xf numFmtId="0" fontId="0" fillId="91" borderId="15" xfId="0" applyFill="1" applyBorder="1"/>
    <xf numFmtId="0" fontId="0" fillId="20" borderId="15" xfId="0" applyFill="1" applyBorder="1"/>
    <xf numFmtId="0" fontId="0" fillId="94" borderId="0" xfId="0" applyFill="1" applyAlignment="1">
      <alignment horizontal="center" vertical="center"/>
    </xf>
    <xf numFmtId="0" fontId="0" fillId="94" borderId="15" xfId="0" applyFill="1" applyBorder="1" applyAlignment="1">
      <alignment horizontal="center" vertical="center"/>
    </xf>
    <xf numFmtId="0" fontId="1" fillId="45" borderId="15" xfId="0" applyFont="1" applyFill="1" applyBorder="1" applyAlignment="1">
      <alignment horizontal="center" vertical="center" wrapText="1"/>
    </xf>
    <xf numFmtId="0" fontId="16" fillId="60" borderId="15" xfId="0" applyFont="1" applyFill="1" applyBorder="1" applyAlignment="1">
      <alignment horizontal="center" vertical="center" wrapText="1"/>
    </xf>
    <xf numFmtId="0" fontId="27" fillId="39" borderId="15" xfId="0" applyFont="1" applyFill="1" applyBorder="1" applyAlignment="1">
      <alignment horizontal="center" vertical="center" wrapText="1"/>
    </xf>
    <xf numFmtId="0" fontId="27" fillId="43" borderId="15" xfId="0" applyFont="1" applyFill="1" applyBorder="1" applyAlignment="1">
      <alignment horizontal="center" vertical="center" wrapText="1"/>
    </xf>
    <xf numFmtId="0" fontId="27" fillId="41" borderId="15" xfId="0" applyFont="1" applyFill="1" applyBorder="1" applyAlignment="1">
      <alignment horizontal="center" vertical="center" wrapText="1"/>
    </xf>
    <xf numFmtId="0" fontId="16" fillId="34" borderId="15" xfId="0" applyFont="1" applyFill="1" applyBorder="1" applyAlignment="1">
      <alignment horizontal="center" vertical="center" wrapText="1"/>
    </xf>
    <xf numFmtId="0" fontId="0" fillId="53" borderId="15" xfId="0" applyFill="1" applyBorder="1" applyAlignment="1">
      <alignment horizontal="center" vertical="center"/>
    </xf>
    <xf numFmtId="0" fontId="27" fillId="80" borderId="15" xfId="0" applyFont="1" applyFill="1" applyBorder="1" applyAlignment="1">
      <alignment horizontal="center" vertical="center" wrapText="1"/>
    </xf>
    <xf numFmtId="0" fontId="27" fillId="46" borderId="15" xfId="0" applyFont="1" applyFill="1" applyBorder="1" applyAlignment="1">
      <alignment horizontal="center" vertical="center" wrapText="1"/>
    </xf>
    <xf numFmtId="0" fontId="27" fillId="21" borderId="15" xfId="0" applyFont="1" applyFill="1" applyBorder="1" applyAlignment="1">
      <alignment horizontal="center" vertical="center" wrapText="1"/>
    </xf>
    <xf numFmtId="0" fontId="27" fillId="95" borderId="15" xfId="0" applyFont="1" applyFill="1" applyBorder="1" applyAlignment="1">
      <alignment horizontal="center" vertical="center" wrapText="1"/>
    </xf>
    <xf numFmtId="0" fontId="1" fillId="54" borderId="15" xfId="0" applyFont="1" applyFill="1" applyBorder="1" applyAlignment="1">
      <alignment horizontal="center" vertical="center" wrapText="1"/>
    </xf>
    <xf numFmtId="0" fontId="27" fillId="80" borderId="0" xfId="0" applyFont="1" applyFill="1" applyAlignment="1">
      <alignment horizontal="center" vertical="center" wrapText="1"/>
    </xf>
    <xf numFmtId="0" fontId="27" fillId="46" borderId="0" xfId="0" applyFont="1" applyFill="1" applyAlignment="1">
      <alignment horizontal="center" vertical="center" wrapText="1"/>
    </xf>
    <xf numFmtId="0" fontId="27" fillId="21" borderId="0" xfId="0" applyFont="1" applyFill="1" applyAlignment="1">
      <alignment horizontal="center" vertical="center" wrapText="1"/>
    </xf>
    <xf numFmtId="0" fontId="27" fillId="95" borderId="0" xfId="0" applyFont="1" applyFill="1" applyAlignment="1">
      <alignment horizontal="center" vertical="center" wrapText="1"/>
    </xf>
    <xf numFmtId="0" fontId="16" fillId="90" borderId="0" xfId="0" applyFont="1" applyFill="1" applyAlignment="1">
      <alignment horizontal="center" vertical="center"/>
    </xf>
    <xf numFmtId="0" fontId="47" fillId="90" borderId="15" xfId="0" applyFont="1" applyFill="1" applyBorder="1" applyAlignment="1">
      <alignment horizontal="center" vertical="center" textRotation="90"/>
    </xf>
    <xf numFmtId="0" fontId="27" fillId="0" borderId="0" xfId="0" applyFont="1" applyAlignment="1">
      <alignment textRotation="90" wrapText="1"/>
    </xf>
    <xf numFmtId="0" fontId="16" fillId="80" borderId="0" xfId="0" applyFont="1" applyFill="1" applyAlignment="1">
      <alignment horizontal="center"/>
    </xf>
    <xf numFmtId="0" fontId="16" fillId="96" borderId="0" xfId="0" applyFont="1" applyFill="1" applyAlignment="1">
      <alignment horizontal="center"/>
    </xf>
    <xf numFmtId="0" fontId="16" fillId="97" borderId="0" xfId="0" applyFont="1" applyFill="1" applyAlignment="1">
      <alignment horizontal="center"/>
    </xf>
    <xf numFmtId="0" fontId="16" fillId="98" borderId="0" xfId="0" applyFont="1" applyFill="1" applyAlignment="1">
      <alignment horizontal="center"/>
    </xf>
    <xf numFmtId="0" fontId="16" fillId="99" borderId="0" xfId="0" applyFont="1" applyFill="1" applyAlignment="1">
      <alignment horizontal="center"/>
    </xf>
    <xf numFmtId="0" fontId="16" fillId="102" borderId="15" xfId="0" applyFont="1" applyFill="1" applyBorder="1" applyAlignment="1">
      <alignment vertical="center" wrapText="1"/>
    </xf>
    <xf numFmtId="0" fontId="16" fillId="12" borderId="15" xfId="0" applyFont="1" applyFill="1" applyBorder="1"/>
    <xf numFmtId="0" fontId="16" fillId="103" borderId="15" xfId="0" applyFont="1" applyFill="1" applyBorder="1"/>
    <xf numFmtId="0" fontId="16" fillId="19" borderId="15" xfId="0" applyFont="1" applyFill="1" applyBorder="1"/>
    <xf numFmtId="0" fontId="16" fillId="91" borderId="15" xfId="0" applyFont="1" applyFill="1" applyBorder="1"/>
    <xf numFmtId="0" fontId="16" fillId="27" borderId="15" xfId="0" applyFont="1" applyFill="1" applyBorder="1"/>
    <xf numFmtId="0" fontId="16" fillId="96" borderId="15" xfId="0" applyFont="1" applyFill="1" applyBorder="1" applyAlignment="1">
      <alignment horizontal="center"/>
    </xf>
    <xf numFmtId="0" fontId="16" fillId="98" borderId="15" xfId="0" applyFont="1" applyFill="1" applyBorder="1" applyAlignment="1">
      <alignment horizontal="center"/>
    </xf>
    <xf numFmtId="0" fontId="16" fillId="99" borderId="15" xfId="0" applyFont="1" applyFill="1" applyBorder="1" applyAlignment="1">
      <alignment horizontal="center"/>
    </xf>
    <xf numFmtId="0" fontId="16" fillId="105" borderId="15" xfId="0" applyFont="1" applyFill="1" applyBorder="1" applyAlignment="1">
      <alignment horizontal="center"/>
    </xf>
    <xf numFmtId="0" fontId="16" fillId="29" borderId="15" xfId="0" applyFont="1" applyFill="1" applyBorder="1" applyAlignment="1">
      <alignment horizontal="center"/>
    </xf>
    <xf numFmtId="0" fontId="0" fillId="15" borderId="0" xfId="0" applyFill="1" applyAlignment="1">
      <alignment horizontal="center"/>
    </xf>
    <xf numFmtId="0" fontId="16" fillId="104" borderId="12" xfId="0" applyFont="1" applyFill="1" applyBorder="1"/>
    <xf numFmtId="0" fontId="16" fillId="15" borderId="15" xfId="0" applyFont="1" applyFill="1" applyBorder="1" applyAlignment="1">
      <alignment horizontal="center"/>
    </xf>
    <xf numFmtId="0" fontId="0" fillId="15" borderId="15" xfId="0" applyFill="1" applyBorder="1" applyAlignment="1">
      <alignment horizontal="center" vertical="center"/>
    </xf>
    <xf numFmtId="0" fontId="16" fillId="102" borderId="0" xfId="0" applyFont="1" applyFill="1" applyAlignment="1">
      <alignment horizontal="center" vertical="center" wrapText="1"/>
    </xf>
    <xf numFmtId="0" fontId="16" fillId="12" borderId="0" xfId="0" applyFont="1" applyFill="1" applyAlignment="1">
      <alignment horizontal="center"/>
    </xf>
    <xf numFmtId="0" fontId="16" fillId="103" borderId="0" xfId="0" applyFont="1" applyFill="1" applyAlignment="1">
      <alignment horizontal="center"/>
    </xf>
    <xf numFmtId="0" fontId="16" fillId="19" borderId="0" xfId="0" applyFont="1" applyFill="1" applyAlignment="1">
      <alignment horizontal="center"/>
    </xf>
    <xf numFmtId="0" fontId="16" fillId="91" borderId="0" xfId="0" applyFont="1" applyFill="1" applyAlignment="1">
      <alignment horizontal="center"/>
    </xf>
    <xf numFmtId="0" fontId="16" fillId="27" borderId="0" xfId="0" applyFont="1" applyFill="1" applyAlignment="1">
      <alignment horizontal="center"/>
    </xf>
    <xf numFmtId="0" fontId="16" fillId="104" borderId="0" xfId="0" applyFont="1" applyFill="1" applyAlignment="1">
      <alignment horizontal="center"/>
    </xf>
    <xf numFmtId="0" fontId="0" fillId="101" borderId="0" xfId="0" applyFill="1" applyAlignment="1">
      <alignment horizontal="center" vertical="center"/>
    </xf>
    <xf numFmtId="0" fontId="16" fillId="101" borderId="15" xfId="0" applyFont="1" applyFill="1" applyBorder="1" applyAlignment="1">
      <alignment horizontal="center"/>
    </xf>
    <xf numFmtId="0" fontId="0" fillId="101" borderId="12" xfId="0" applyFill="1" applyBorder="1" applyAlignment="1">
      <alignment horizontal="center" vertical="center" wrapText="1"/>
    </xf>
    <xf numFmtId="0" fontId="16" fillId="90" borderId="15" xfId="0" applyFont="1" applyFill="1" applyBorder="1" applyAlignment="1">
      <alignment horizontal="center"/>
    </xf>
    <xf numFmtId="0" fontId="1" fillId="54" borderId="0" xfId="0" applyFont="1" applyFill="1" applyAlignment="1">
      <alignment vertical="center" wrapText="1"/>
    </xf>
    <xf numFmtId="0" fontId="1" fillId="21" borderId="0" xfId="0" applyFont="1" applyFill="1" applyAlignment="1">
      <alignment vertical="center" wrapText="1"/>
    </xf>
    <xf numFmtId="0" fontId="51" fillId="106" borderId="0" xfId="0" applyFont="1" applyFill="1" applyAlignment="1">
      <alignment wrapText="1"/>
    </xf>
    <xf numFmtId="0" fontId="57" fillId="0" borderId="0" xfId="0" applyFont="1"/>
    <xf numFmtId="0" fontId="1" fillId="20" borderId="31" xfId="0" applyFont="1" applyFill="1" applyBorder="1" applyAlignment="1">
      <alignment horizontal="center" vertical="center" wrapText="1"/>
    </xf>
    <xf numFmtId="0" fontId="0" fillId="25" borderId="15" xfId="0" applyFill="1" applyBorder="1" applyAlignment="1">
      <alignment horizontal="center" vertical="center"/>
    </xf>
    <xf numFmtId="0" fontId="1" fillId="17" borderId="0" xfId="0" applyFont="1" applyFill="1" applyAlignment="1">
      <alignment horizontal="center" vertical="center" wrapText="1"/>
    </xf>
    <xf numFmtId="0" fontId="1" fillId="51" borderId="0" xfId="0" applyFont="1" applyFill="1" applyAlignment="1">
      <alignment horizontal="center" vertical="center" wrapText="1"/>
    </xf>
    <xf numFmtId="0" fontId="1" fillId="40" borderId="0" xfId="0" applyFont="1" applyFill="1" applyAlignment="1">
      <alignment horizontal="center" vertical="center" wrapText="1"/>
    </xf>
    <xf numFmtId="0" fontId="1" fillId="43" borderId="0" xfId="0" applyFont="1" applyFill="1" applyAlignment="1">
      <alignment horizontal="center" vertical="center" wrapText="1"/>
    </xf>
    <xf numFmtId="0" fontId="1" fillId="59" borderId="0" xfId="0" applyFont="1" applyFill="1" applyAlignment="1">
      <alignment horizontal="center" vertical="center" wrapText="1"/>
    </xf>
    <xf numFmtId="0" fontId="50" fillId="59" borderId="15" xfId="0" applyFont="1" applyFill="1" applyBorder="1" applyAlignment="1">
      <alignment horizontal="center" vertical="center"/>
    </xf>
    <xf numFmtId="0" fontId="0" fillId="59" borderId="15" xfId="0" applyFill="1" applyBorder="1" applyAlignment="1">
      <alignment horizontal="center" vertical="center"/>
    </xf>
    <xf numFmtId="0" fontId="0" fillId="53" borderId="44" xfId="0" applyFill="1" applyBorder="1"/>
    <xf numFmtId="0" fontId="1" fillId="64" borderId="15" xfId="0" applyFont="1" applyFill="1" applyBorder="1" applyAlignment="1">
      <alignment horizontal="center" vertical="center" wrapText="1"/>
    </xf>
    <xf numFmtId="0" fontId="1" fillId="56" borderId="0" xfId="0" applyFont="1" applyFill="1" applyAlignment="1">
      <alignment horizontal="center" vertical="center" wrapText="1"/>
    </xf>
    <xf numFmtId="0" fontId="0" fillId="94" borderId="12" xfId="0" applyFill="1" applyBorder="1" applyAlignment="1">
      <alignment horizontal="center" vertical="center"/>
    </xf>
    <xf numFmtId="0" fontId="0" fillId="94" borderId="12" xfId="0" applyFill="1" applyBorder="1"/>
    <xf numFmtId="3" fontId="0" fillId="0" borderId="0" xfId="0" applyNumberFormat="1" applyAlignment="1" applyProtection="1">
      <alignment horizontal="center" vertical="center"/>
      <protection hidden="1"/>
    </xf>
    <xf numFmtId="0" fontId="0" fillId="39" borderId="15" xfId="0" applyFill="1" applyBorder="1" applyAlignment="1">
      <alignment horizontal="center" vertical="center"/>
    </xf>
    <xf numFmtId="0" fontId="1" fillId="56" borderId="14" xfId="0" applyFont="1" applyFill="1" applyBorder="1" applyAlignment="1">
      <alignment horizontal="center" vertical="center" wrapText="1"/>
    </xf>
    <xf numFmtId="0" fontId="0" fillId="107" borderId="15" xfId="0" applyFill="1" applyBorder="1" applyAlignment="1" applyProtection="1">
      <alignment horizontal="left" vertical="center"/>
      <protection hidden="1"/>
    </xf>
    <xf numFmtId="0" fontId="1" fillId="108" borderId="12" xfId="0" applyFont="1" applyFill="1" applyBorder="1" applyAlignment="1">
      <alignment horizontal="center" vertical="center" wrapText="1"/>
    </xf>
    <xf numFmtId="0" fontId="0" fillId="111" borderId="0" xfId="0" applyFill="1" applyAlignment="1">
      <alignment horizontal="center" vertical="center"/>
    </xf>
    <xf numFmtId="0" fontId="0" fillId="8" borderId="0" xfId="0" applyFill="1" applyAlignment="1">
      <alignment horizontal="center" vertical="center"/>
    </xf>
    <xf numFmtId="0" fontId="1" fillId="11" borderId="0" xfId="0" applyFont="1" applyFill="1" applyAlignment="1">
      <alignment horizontal="center" vertical="center"/>
    </xf>
    <xf numFmtId="0" fontId="16" fillId="12" borderId="0" xfId="0" applyFont="1" applyFill="1" applyAlignment="1">
      <alignment horizontal="center" vertical="center"/>
    </xf>
    <xf numFmtId="0" fontId="16" fillId="106" borderId="0" xfId="0" applyFont="1" applyFill="1" applyAlignment="1">
      <alignment horizontal="center" vertical="center"/>
    </xf>
    <xf numFmtId="0" fontId="16" fillId="109" borderId="0" xfId="0" applyFont="1" applyFill="1" applyAlignment="1">
      <alignment horizontal="center" vertical="center"/>
    </xf>
    <xf numFmtId="0" fontId="51" fillId="110" borderId="0" xfId="0" applyFont="1" applyFill="1" applyAlignment="1">
      <alignment horizontal="center" vertical="center"/>
    </xf>
    <xf numFmtId="0" fontId="27" fillId="45" borderId="0" xfId="0" applyFont="1" applyFill="1" applyAlignment="1">
      <alignment horizontal="center" vertical="center"/>
    </xf>
    <xf numFmtId="0" fontId="51" fillId="54" borderId="0" xfId="0" applyFont="1" applyFill="1" applyAlignment="1">
      <alignment horizontal="center" vertical="center"/>
    </xf>
    <xf numFmtId="0" fontId="54" fillId="91" borderId="0" xfId="0" applyFont="1" applyFill="1" applyAlignment="1">
      <alignment horizontal="center" vertical="center"/>
    </xf>
    <xf numFmtId="0" fontId="51" fillId="13" borderId="0" xfId="0" applyFont="1" applyFill="1" applyAlignment="1">
      <alignment horizontal="center" vertical="center"/>
    </xf>
    <xf numFmtId="0" fontId="1" fillId="11" borderId="15" xfId="0" applyFont="1" applyFill="1" applyBorder="1" applyAlignment="1">
      <alignment horizontal="center" vertical="center" textRotation="90" wrapText="1"/>
    </xf>
    <xf numFmtId="0" fontId="16" fillId="12" borderId="15" xfId="0" applyFont="1" applyFill="1" applyBorder="1" applyAlignment="1">
      <alignment horizontal="center" vertical="center" textRotation="90" wrapText="1"/>
    </xf>
    <xf numFmtId="0" fontId="16" fillId="106" borderId="15" xfId="0" applyFont="1" applyFill="1" applyBorder="1" applyAlignment="1">
      <alignment horizontal="center" vertical="center" textRotation="90" wrapText="1"/>
    </xf>
    <xf numFmtId="0" fontId="16" fillId="109" borderId="15" xfId="0" applyFont="1" applyFill="1" applyBorder="1" applyAlignment="1">
      <alignment horizontal="center" vertical="center" textRotation="90"/>
    </xf>
    <xf numFmtId="0" fontId="0" fillId="46" borderId="15" xfId="0" applyFill="1" applyBorder="1" applyAlignment="1">
      <alignment horizontal="center" vertical="center" textRotation="90"/>
    </xf>
    <xf numFmtId="0" fontId="51" fillId="110" borderId="15" xfId="0" applyFont="1" applyFill="1" applyBorder="1" applyAlignment="1">
      <alignment horizontal="center" vertical="center" textRotation="90"/>
    </xf>
    <xf numFmtId="0" fontId="27" fillId="45" borderId="15" xfId="0" applyFont="1" applyFill="1" applyBorder="1" applyAlignment="1">
      <alignment horizontal="center" vertical="center" textRotation="90" wrapText="1"/>
    </xf>
    <xf numFmtId="0" fontId="0" fillId="94" borderId="15" xfId="0" applyFill="1" applyBorder="1" applyAlignment="1">
      <alignment horizontal="center" vertical="center" textRotation="90"/>
    </xf>
    <xf numFmtId="0" fontId="51" fillId="54" borderId="15" xfId="0" applyFont="1" applyFill="1" applyBorder="1" applyAlignment="1">
      <alignment horizontal="center" vertical="center" textRotation="90"/>
    </xf>
    <xf numFmtId="0" fontId="54" fillId="91" borderId="15" xfId="0" applyFont="1" applyFill="1" applyBorder="1" applyAlignment="1">
      <alignment horizontal="center" vertical="center" textRotation="90" wrapText="1"/>
    </xf>
    <xf numFmtId="0" fontId="51" fillId="13" borderId="15" xfId="0" applyFont="1" applyFill="1" applyBorder="1" applyAlignment="1">
      <alignment horizontal="center" vertical="center" textRotation="90"/>
    </xf>
    <xf numFmtId="0" fontId="0" fillId="111" borderId="15" xfId="0" applyFill="1" applyBorder="1" applyAlignment="1">
      <alignment horizontal="center" vertical="center"/>
    </xf>
    <xf numFmtId="0" fontId="0" fillId="8" borderId="15" xfId="0" applyFill="1" applyBorder="1" applyAlignment="1">
      <alignment horizontal="center" vertical="center"/>
    </xf>
    <xf numFmtId="0" fontId="16" fillId="12" borderId="15" xfId="0" applyFont="1" applyFill="1" applyBorder="1" applyAlignment="1">
      <alignment horizontal="center" vertical="center"/>
    </xf>
    <xf numFmtId="0" fontId="16" fillId="106" borderId="15" xfId="0" applyFont="1" applyFill="1" applyBorder="1" applyAlignment="1">
      <alignment horizontal="center" vertical="center"/>
    </xf>
    <xf numFmtId="0" fontId="16" fillId="109" borderId="15" xfId="0" applyFont="1" applyFill="1" applyBorder="1" applyAlignment="1">
      <alignment horizontal="center" vertical="center"/>
    </xf>
    <xf numFmtId="0" fontId="51" fillId="110" borderId="15" xfId="0" applyFont="1" applyFill="1" applyBorder="1" applyAlignment="1">
      <alignment horizontal="center" vertical="center"/>
    </xf>
    <xf numFmtId="0" fontId="27" fillId="45" borderId="15" xfId="0" applyFont="1" applyFill="1" applyBorder="1" applyAlignment="1">
      <alignment horizontal="center" vertical="center"/>
    </xf>
    <xf numFmtId="0" fontId="54" fillId="91" borderId="15" xfId="0" applyFont="1" applyFill="1" applyBorder="1" applyAlignment="1">
      <alignment horizontal="center" vertical="center"/>
    </xf>
    <xf numFmtId="0" fontId="51" fillId="13" borderId="15" xfId="0" applyFont="1" applyFill="1" applyBorder="1" applyAlignment="1">
      <alignment horizontal="center" vertical="center"/>
    </xf>
    <xf numFmtId="0" fontId="1" fillId="16" borderId="0" xfId="0" applyFont="1" applyFill="1" applyAlignment="1">
      <alignment horizontal="center" vertical="center" wrapText="1"/>
    </xf>
    <xf numFmtId="0" fontId="51" fillId="16" borderId="15" xfId="0" applyFont="1" applyFill="1" applyBorder="1" applyAlignment="1">
      <alignment horizontal="center" vertical="center" textRotation="90"/>
    </xf>
    <xf numFmtId="0" fontId="51" fillId="16" borderId="0" xfId="0" applyFont="1" applyFill="1" applyAlignment="1">
      <alignment horizontal="center" vertical="center"/>
    </xf>
    <xf numFmtId="0" fontId="0" fillId="16" borderId="15" xfId="0" applyFill="1" applyBorder="1" applyAlignment="1">
      <alignment horizontal="center" vertical="center"/>
    </xf>
    <xf numFmtId="0" fontId="27" fillId="45" borderId="12" xfId="0" applyFont="1" applyFill="1" applyBorder="1" applyAlignment="1">
      <alignment horizontal="center" vertical="center"/>
    </xf>
    <xf numFmtId="0" fontId="0" fillId="15" borderId="15" xfId="0" applyFill="1" applyBorder="1" applyAlignment="1">
      <alignment horizontal="center"/>
    </xf>
    <xf numFmtId="0" fontId="0" fillId="27" borderId="15" xfId="0" applyFill="1" applyBorder="1" applyAlignment="1">
      <alignment horizontal="center"/>
    </xf>
    <xf numFmtId="0" fontId="0" fillId="112" borderId="15" xfId="0" applyFill="1" applyBorder="1" applyAlignment="1">
      <alignment horizontal="center"/>
    </xf>
    <xf numFmtId="0" fontId="0" fillId="112" borderId="0" xfId="0" applyFill="1" applyAlignment="1">
      <alignment horizontal="center"/>
    </xf>
    <xf numFmtId="0" fontId="1" fillId="15" borderId="15" xfId="0" applyFont="1" applyFill="1" applyBorder="1" applyAlignment="1">
      <alignment horizontal="center" vertical="center" wrapText="1"/>
    </xf>
    <xf numFmtId="0" fontId="1" fillId="112" borderId="15" xfId="0" applyFont="1" applyFill="1" applyBorder="1" applyAlignment="1">
      <alignment horizontal="center" vertical="center" wrapText="1"/>
    </xf>
    <xf numFmtId="0" fontId="0" fillId="112" borderId="15" xfId="0" applyFill="1" applyBorder="1" applyAlignment="1">
      <alignment horizontal="center" vertical="center"/>
    </xf>
    <xf numFmtId="0" fontId="50" fillId="38" borderId="15" xfId="0" applyFont="1" applyFill="1" applyBorder="1" applyAlignment="1">
      <alignment horizontal="center" vertical="center" textRotation="90"/>
    </xf>
    <xf numFmtId="0" fontId="0" fillId="38" borderId="0" xfId="0" applyFill="1" applyAlignment="1">
      <alignment horizontal="center" vertical="center"/>
    </xf>
    <xf numFmtId="0" fontId="27" fillId="29" borderId="15" xfId="0" applyFont="1" applyFill="1" applyBorder="1" applyAlignment="1">
      <alignment horizontal="center" vertical="center" wrapText="1"/>
    </xf>
    <xf numFmtId="0" fontId="54" fillId="51" borderId="15" xfId="0" applyFont="1" applyFill="1" applyBorder="1" applyAlignment="1">
      <alignment horizontal="center" vertical="center"/>
    </xf>
    <xf numFmtId="0" fontId="45" fillId="60" borderId="15" xfId="0" applyFont="1" applyFill="1" applyBorder="1" applyAlignment="1">
      <alignment horizontal="center" vertical="center" wrapText="1"/>
    </xf>
    <xf numFmtId="0" fontId="45" fillId="22" borderId="15" xfId="0" applyFont="1" applyFill="1" applyBorder="1" applyAlignment="1">
      <alignment horizontal="center" vertical="center" wrapText="1"/>
    </xf>
    <xf numFmtId="0" fontId="45" fillId="56" borderId="15" xfId="0" applyFont="1" applyFill="1" applyBorder="1" applyAlignment="1">
      <alignment horizontal="center" vertical="center" wrapText="1"/>
    </xf>
    <xf numFmtId="0" fontId="45" fillId="54" borderId="15" xfId="0" applyFont="1" applyFill="1" applyBorder="1" applyAlignment="1">
      <alignment horizontal="center" vertical="center" wrapText="1"/>
    </xf>
    <xf numFmtId="0" fontId="45" fillId="29" borderId="15" xfId="0" applyFont="1" applyFill="1" applyBorder="1" applyAlignment="1">
      <alignment horizontal="center" vertical="center" wrapText="1"/>
    </xf>
    <xf numFmtId="0" fontId="45" fillId="27" borderId="15" xfId="0" applyFont="1" applyFill="1" applyBorder="1" applyAlignment="1">
      <alignment horizontal="center" vertical="center" wrapText="1"/>
    </xf>
    <xf numFmtId="0" fontId="1" fillId="114" borderId="0" xfId="0" applyFont="1" applyFill="1" applyAlignment="1">
      <alignment horizontal="center" vertical="center" wrapText="1"/>
    </xf>
    <xf numFmtId="0" fontId="1" fillId="81" borderId="0" xfId="0" applyFont="1" applyFill="1" applyAlignment="1">
      <alignment horizontal="center" vertical="center" wrapText="1"/>
    </xf>
    <xf numFmtId="0" fontId="1" fillId="114" borderId="15" xfId="0" applyFont="1" applyFill="1" applyBorder="1" applyAlignment="1">
      <alignment horizontal="center" vertical="center" wrapText="1"/>
    </xf>
    <xf numFmtId="0" fontId="1" fillId="81" borderId="15" xfId="0" applyFont="1" applyFill="1" applyBorder="1" applyAlignment="1">
      <alignment horizontal="center" vertical="center" wrapText="1"/>
    </xf>
    <xf numFmtId="0" fontId="11" fillId="0" borderId="15" xfId="0" applyFont="1" applyBorder="1" applyAlignment="1" applyProtection="1">
      <alignment horizontal="center" vertical="center" wrapText="1"/>
      <protection locked="0"/>
    </xf>
    <xf numFmtId="0" fontId="28" fillId="0" borderId="0" xfId="1" applyNumberFormat="1" applyFont="1" applyFill="1" applyAlignment="1" applyProtection="1">
      <alignment horizontal="center" vertical="center" wrapText="1"/>
    </xf>
    <xf numFmtId="0" fontId="24" fillId="0" borderId="15" xfId="0" applyFont="1" applyBorder="1" applyAlignment="1" applyProtection="1">
      <alignment horizontal="center" vertical="center" wrapText="1"/>
      <protection locked="0"/>
    </xf>
    <xf numFmtId="0" fontId="13" fillId="0" borderId="55" xfId="0" applyFont="1" applyBorder="1" applyAlignment="1" applyProtection="1">
      <alignment horizontal="center" vertical="center" wrapText="1"/>
      <protection locked="0"/>
    </xf>
    <xf numFmtId="0" fontId="13" fillId="0" borderId="57" xfId="0" applyFont="1" applyBorder="1" applyAlignment="1" applyProtection="1">
      <alignment horizontal="center" vertical="center" wrapText="1"/>
      <protection locked="0"/>
    </xf>
    <xf numFmtId="0" fontId="27" fillId="0" borderId="15" xfId="0" applyFont="1" applyBorder="1" applyAlignment="1" applyProtection="1">
      <alignment horizontal="center" vertical="center" wrapText="1"/>
      <protection locked="0"/>
    </xf>
    <xf numFmtId="0" fontId="27" fillId="0" borderId="0" xfId="0" applyFont="1" applyAlignment="1">
      <alignment horizontal="center" vertical="center" wrapText="1"/>
    </xf>
    <xf numFmtId="0" fontId="50" fillId="46" borderId="12" xfId="0" applyFont="1" applyFill="1" applyBorder="1" applyAlignment="1">
      <alignment horizontal="center" vertical="center" textRotation="90"/>
    </xf>
    <xf numFmtId="0" fontId="1" fillId="39" borderId="15" xfId="0" applyFont="1" applyFill="1" applyBorder="1" applyAlignment="1">
      <alignment horizontal="center" vertical="center" wrapText="1"/>
    </xf>
    <xf numFmtId="0" fontId="1" fillId="57" borderId="15" xfId="0" applyFont="1" applyFill="1" applyBorder="1" applyAlignment="1">
      <alignment horizontal="center" vertical="center" wrapText="1"/>
    </xf>
    <xf numFmtId="0" fontId="1" fillId="0" borderId="15" xfId="0" applyFont="1" applyBorder="1" applyAlignment="1" applyProtection="1">
      <alignment horizontal="center" vertical="center" wrapText="1"/>
      <protection locked="0"/>
    </xf>
    <xf numFmtId="0" fontId="1" fillId="25" borderId="15" xfId="0" applyFont="1" applyFill="1" applyBorder="1" applyAlignment="1">
      <alignment horizontal="center" vertical="center" wrapText="1"/>
    </xf>
    <xf numFmtId="0" fontId="1" fillId="39" borderId="0" xfId="0" applyFont="1" applyFill="1" applyAlignment="1">
      <alignment horizontal="center" vertical="center" wrapText="1"/>
    </xf>
    <xf numFmtId="0" fontId="1" fillId="0" borderId="46" xfId="0" applyFont="1" applyBorder="1" applyAlignment="1">
      <alignment horizontal="center" vertical="center" wrapText="1"/>
    </xf>
    <xf numFmtId="0" fontId="1" fillId="108" borderId="15" xfId="0" applyFont="1" applyFill="1" applyBorder="1" applyAlignment="1">
      <alignment horizontal="center" vertical="center" wrapText="1"/>
    </xf>
    <xf numFmtId="0" fontId="1" fillId="38" borderId="15" xfId="0" applyFont="1" applyFill="1" applyBorder="1" applyAlignment="1">
      <alignment horizontal="center" vertical="center" wrapText="1"/>
    </xf>
    <xf numFmtId="0" fontId="1" fillId="113" borderId="15" xfId="0" applyFont="1" applyFill="1" applyBorder="1" applyAlignment="1">
      <alignment horizontal="center" vertical="center" wrapText="1"/>
    </xf>
    <xf numFmtId="0" fontId="1" fillId="113" borderId="12" xfId="0" applyFont="1" applyFill="1" applyBorder="1" applyAlignment="1">
      <alignment horizontal="center" vertical="center" wrapText="1"/>
    </xf>
    <xf numFmtId="0" fontId="1" fillId="39" borderId="14" xfId="0" applyFont="1" applyFill="1" applyBorder="1" applyAlignment="1">
      <alignment horizontal="center" vertical="center" wrapText="1"/>
    </xf>
    <xf numFmtId="0" fontId="1" fillId="2" borderId="4" xfId="0" applyFont="1" applyFill="1" applyBorder="1"/>
    <xf numFmtId="0" fontId="1" fillId="2" borderId="5" xfId="0" applyFont="1" applyFill="1" applyBorder="1"/>
    <xf numFmtId="0" fontId="1" fillId="2" borderId="6" xfId="0" applyFont="1" applyFill="1" applyBorder="1"/>
    <xf numFmtId="0" fontId="1" fillId="2" borderId="7" xfId="0" applyFont="1" applyFill="1" applyBorder="1"/>
    <xf numFmtId="0" fontId="1" fillId="2" borderId="9" xfId="0" applyFont="1" applyFill="1" applyBorder="1"/>
    <xf numFmtId="0" fontId="1" fillId="0" borderId="4" xfId="0" applyFont="1" applyBorder="1" applyAlignment="1">
      <alignment vertical="center"/>
    </xf>
    <xf numFmtId="0" fontId="1" fillId="0" borderId="5" xfId="0" applyFont="1" applyBorder="1" applyAlignment="1">
      <alignment vertical="center"/>
    </xf>
    <xf numFmtId="0" fontId="1" fillId="0" borderId="6" xfId="0" applyFont="1" applyBorder="1" applyAlignment="1">
      <alignment vertical="center"/>
    </xf>
    <xf numFmtId="0" fontId="1" fillId="0" borderId="10" xfId="0" applyFont="1" applyBorder="1" applyAlignment="1">
      <alignment vertical="center"/>
    </xf>
    <xf numFmtId="0" fontId="1" fillId="0" borderId="11" xfId="0" applyFont="1" applyBorder="1" applyAlignment="1">
      <alignment vertical="center"/>
    </xf>
    <xf numFmtId="0" fontId="1" fillId="0" borderId="7" xfId="0" applyFont="1" applyBorder="1" applyAlignment="1">
      <alignment vertical="center"/>
    </xf>
    <xf numFmtId="0" fontId="1" fillId="0" borderId="8" xfId="0" applyFont="1" applyBorder="1" applyAlignment="1">
      <alignment horizontal="justify" vertical="center"/>
    </xf>
    <xf numFmtId="0" fontId="1" fillId="0" borderId="9" xfId="0" applyFont="1" applyBorder="1" applyAlignment="1">
      <alignment vertical="center"/>
    </xf>
    <xf numFmtId="0" fontId="1" fillId="0" borderId="5" xfId="0" applyFont="1" applyBorder="1" applyAlignment="1">
      <alignment horizontal="justify" vertical="center"/>
    </xf>
    <xf numFmtId="0" fontId="1" fillId="0" borderId="8" xfId="0" applyFont="1" applyBorder="1" applyAlignment="1">
      <alignment vertical="center"/>
    </xf>
    <xf numFmtId="0" fontId="1" fillId="0" borderId="0" xfId="0" applyFont="1" applyAlignment="1">
      <alignment wrapText="1"/>
    </xf>
    <xf numFmtId="49" fontId="1" fillId="0" borderId="12" xfId="0" applyNumberFormat="1" applyFont="1" applyBorder="1" applyAlignment="1">
      <alignment horizontal="center" vertical="center"/>
    </xf>
    <xf numFmtId="49" fontId="1" fillId="0" borderId="39" xfId="0" applyNumberFormat="1" applyFont="1" applyBorder="1" applyAlignment="1">
      <alignment horizontal="center" vertical="center"/>
    </xf>
    <xf numFmtId="49" fontId="1" fillId="0" borderId="49" xfId="0" applyNumberFormat="1" applyFont="1" applyBorder="1" applyAlignment="1">
      <alignment horizontal="center" vertical="center"/>
    </xf>
    <xf numFmtId="0" fontId="1" fillId="0" borderId="31" xfId="0" applyFont="1" applyBorder="1" applyAlignment="1">
      <alignment horizontal="center" vertical="center" wrapText="1"/>
    </xf>
    <xf numFmtId="0" fontId="1" fillId="18" borderId="0" xfId="0" applyFont="1" applyFill="1" applyAlignment="1">
      <alignment horizontal="center" vertical="center" wrapText="1"/>
    </xf>
    <xf numFmtId="0" fontId="1" fillId="19" borderId="0" xfId="0" applyFont="1" applyFill="1" applyAlignment="1">
      <alignment horizontal="center" vertical="center" wrapText="1"/>
    </xf>
    <xf numFmtId="49" fontId="1" fillId="0" borderId="40" xfId="0" applyNumberFormat="1" applyFont="1" applyBorder="1" applyAlignment="1">
      <alignment horizontal="center" vertical="center" wrapText="1"/>
    </xf>
    <xf numFmtId="0" fontId="1" fillId="0" borderId="0" xfId="0" applyFont="1" applyAlignment="1">
      <alignment horizontal="center" vertical="center"/>
    </xf>
    <xf numFmtId="49" fontId="1" fillId="0" borderId="15" xfId="0" applyNumberFormat="1" applyFont="1" applyBorder="1" applyAlignment="1">
      <alignment horizontal="center" vertical="center"/>
    </xf>
    <xf numFmtId="49" fontId="1" fillId="0" borderId="40" xfId="0" quotePrefix="1" applyNumberFormat="1" applyFont="1" applyBorder="1" applyAlignment="1">
      <alignment horizontal="center" vertical="center" wrapText="1"/>
    </xf>
    <xf numFmtId="0" fontId="1" fillId="0" borderId="0" xfId="0" applyFont="1" applyAlignment="1">
      <alignment horizontal="justify" vertical="center" textRotation="90" wrapText="1"/>
    </xf>
    <xf numFmtId="0" fontId="1" fillId="40" borderId="0" xfId="0" applyFont="1" applyFill="1" applyAlignment="1">
      <alignment horizontal="justify" vertical="center" wrapText="1"/>
    </xf>
    <xf numFmtId="0" fontId="1" fillId="17" borderId="0" xfId="0" applyFont="1" applyFill="1" applyAlignment="1">
      <alignment horizontal="justify" vertical="center" wrapText="1"/>
    </xf>
    <xf numFmtId="0" fontId="1" fillId="58" borderId="0" xfId="0" applyFont="1" applyFill="1" applyAlignment="1">
      <alignment horizontal="justify" vertical="center" wrapText="1"/>
    </xf>
    <xf numFmtId="0" fontId="1" fillId="0" borderId="15" xfId="0" applyFont="1" applyBorder="1" applyAlignment="1">
      <alignment horizontal="center" vertical="center"/>
    </xf>
    <xf numFmtId="0" fontId="1" fillId="0" borderId="0" xfId="0" applyFont="1" applyAlignment="1">
      <alignment vertical="top" wrapText="1"/>
    </xf>
    <xf numFmtId="0" fontId="1" fillId="13" borderId="15" xfId="0" applyFont="1" applyFill="1" applyBorder="1" applyAlignment="1">
      <alignment horizontal="center" vertical="center" wrapText="1"/>
    </xf>
    <xf numFmtId="49" fontId="1" fillId="0" borderId="0" xfId="0" applyNumberFormat="1" applyFont="1" applyAlignment="1">
      <alignment horizontal="center" vertical="center"/>
    </xf>
    <xf numFmtId="0" fontId="1" fillId="0" borderId="59" xfId="0" applyFont="1" applyBorder="1" applyAlignment="1">
      <alignment horizontal="center" vertical="center" wrapText="1"/>
    </xf>
    <xf numFmtId="0" fontId="1" fillId="0" borderId="60" xfId="0" applyFont="1" applyBorder="1" applyAlignment="1">
      <alignment horizontal="center" vertical="center" wrapText="1"/>
    </xf>
    <xf numFmtId="0" fontId="1" fillId="0" borderId="59" xfId="0" applyFont="1" applyBorder="1" applyAlignment="1">
      <alignment horizontal="center" vertical="center"/>
    </xf>
    <xf numFmtId="0" fontId="1" fillId="0" borderId="40" xfId="0" applyFont="1" applyBorder="1" applyAlignment="1">
      <alignment horizontal="center" vertical="center"/>
    </xf>
    <xf numFmtId="0" fontId="1" fillId="0" borderId="61" xfId="0" applyFont="1" applyBorder="1" applyAlignment="1">
      <alignment horizontal="center" vertical="center" wrapText="1"/>
    </xf>
    <xf numFmtId="0" fontId="1" fillId="0" borderId="44" xfId="0" applyFont="1" applyBorder="1" applyAlignment="1">
      <alignment horizontal="center" vertical="center" wrapText="1"/>
    </xf>
    <xf numFmtId="0" fontId="1" fillId="90" borderId="0" xfId="0" applyFont="1" applyFill="1" applyAlignment="1">
      <alignment horizontal="center" vertical="center" wrapText="1"/>
    </xf>
    <xf numFmtId="0" fontId="1" fillId="0" borderId="0" xfId="0" applyFont="1" applyAlignment="1">
      <alignment horizontal="center" vertical="top"/>
    </xf>
    <xf numFmtId="49" fontId="1" fillId="0" borderId="59" xfId="0" applyNumberFormat="1" applyFont="1" applyBorder="1" applyAlignment="1">
      <alignment horizontal="center" vertical="center"/>
    </xf>
    <xf numFmtId="0" fontId="1" fillId="0" borderId="29" xfId="0" applyFont="1" applyBorder="1" applyAlignment="1">
      <alignment horizontal="justify" vertical="center" wrapText="1"/>
    </xf>
    <xf numFmtId="0" fontId="1" fillId="34" borderId="15" xfId="0" applyFont="1" applyFill="1" applyBorder="1" applyAlignment="1">
      <alignment horizontal="justify" vertical="center" wrapText="1"/>
    </xf>
    <xf numFmtId="0" fontId="1" fillId="43" borderId="15" xfId="0" applyFont="1" applyFill="1" applyBorder="1" applyAlignment="1">
      <alignment horizontal="justify" vertical="center" wrapText="1"/>
    </xf>
    <xf numFmtId="0" fontId="1" fillId="111" borderId="0" xfId="0" applyFont="1" applyFill="1" applyAlignment="1">
      <alignment horizontal="justify" vertical="center" wrapText="1"/>
    </xf>
    <xf numFmtId="0" fontId="1" fillId="8" borderId="0" xfId="0" applyFont="1" applyFill="1" applyAlignment="1">
      <alignment horizontal="justify" vertical="center" wrapText="1"/>
    </xf>
    <xf numFmtId="0" fontId="1" fillId="108" borderId="0" xfId="0" applyFont="1" applyFill="1" applyAlignment="1">
      <alignment horizontal="center" vertical="center" wrapText="1"/>
    </xf>
    <xf numFmtId="0" fontId="1" fillId="80" borderId="0" xfId="0" applyFont="1" applyFill="1" applyAlignment="1">
      <alignment horizontal="center" vertical="center" wrapText="1"/>
    </xf>
    <xf numFmtId="0" fontId="1" fillId="38" borderId="0" xfId="0" applyFont="1" applyFill="1" applyAlignment="1">
      <alignment horizontal="center" vertical="center" wrapText="1"/>
    </xf>
    <xf numFmtId="0" fontId="1" fillId="53" borderId="0" xfId="0" applyFont="1" applyFill="1" applyAlignment="1">
      <alignment horizontal="center" vertical="center" wrapText="1"/>
    </xf>
    <xf numFmtId="0" fontId="1" fillId="110" borderId="0" xfId="0" applyFont="1" applyFill="1" applyAlignment="1">
      <alignment horizontal="center" vertical="center" wrapText="1"/>
    </xf>
    <xf numFmtId="0" fontId="1" fillId="22" borderId="15" xfId="0" applyFont="1" applyFill="1" applyBorder="1" applyAlignment="1">
      <alignment horizontal="center" vertical="center" wrapText="1"/>
    </xf>
    <xf numFmtId="0" fontId="1" fillId="80" borderId="15" xfId="0" applyFont="1" applyFill="1" applyBorder="1" applyAlignment="1">
      <alignment horizontal="center" vertical="center" wrapText="1"/>
    </xf>
    <xf numFmtId="0" fontId="1" fillId="80" borderId="12" xfId="0" applyFont="1" applyFill="1" applyBorder="1" applyAlignment="1">
      <alignment horizontal="center" vertical="center" wrapText="1"/>
    </xf>
    <xf numFmtId="0" fontId="1" fillId="54" borderId="14" xfId="0" applyFont="1" applyFill="1" applyBorder="1" applyAlignment="1">
      <alignment horizontal="center" vertical="center" wrapText="1"/>
    </xf>
    <xf numFmtId="0" fontId="1" fillId="34" borderId="46" xfId="0" applyFont="1" applyFill="1" applyBorder="1" applyAlignment="1">
      <alignment horizontal="center" vertical="center" wrapText="1"/>
    </xf>
    <xf numFmtId="0" fontId="1" fillId="0" borderId="0" xfId="0" applyFont="1" applyAlignment="1">
      <alignment horizontal="left" vertical="center"/>
    </xf>
    <xf numFmtId="0" fontId="6" fillId="0" borderId="0" xfId="0" applyFont="1" applyAlignment="1">
      <alignment horizontal="justify" vertical="center" wrapText="1"/>
    </xf>
    <xf numFmtId="0" fontId="6" fillId="0" borderId="0" xfId="1" applyFont="1" applyAlignment="1">
      <alignment horizontal="justify" vertical="center" wrapText="1"/>
    </xf>
    <xf numFmtId="0" fontId="2" fillId="0" borderId="0" xfId="0" applyFont="1" applyAlignment="1">
      <alignment horizontal="center" wrapText="1"/>
    </xf>
    <xf numFmtId="0" fontId="3" fillId="0" borderId="0" xfId="0" applyFont="1" applyAlignment="1">
      <alignment horizontal="center"/>
    </xf>
    <xf numFmtId="0" fontId="2" fillId="0" borderId="0" xfId="0" applyFont="1" applyAlignment="1">
      <alignment horizontal="center" vertical="center" wrapText="1"/>
    </xf>
    <xf numFmtId="0" fontId="2" fillId="0" borderId="0" xfId="0" applyFont="1" applyAlignment="1">
      <alignment horizontal="center" vertical="center"/>
    </xf>
    <xf numFmtId="0" fontId="1" fillId="0" borderId="1" xfId="0" applyFont="1" applyBorder="1" applyAlignment="1">
      <alignment horizontal="center" vertical="center" wrapText="1"/>
    </xf>
    <xf numFmtId="0" fontId="1" fillId="0" borderId="2" xfId="0" applyFont="1" applyBorder="1" applyAlignment="1">
      <alignment horizontal="center" vertical="center" wrapText="1"/>
    </xf>
    <xf numFmtId="0" fontId="1" fillId="0" borderId="3" xfId="0" applyFont="1" applyBorder="1" applyAlignment="1">
      <alignment horizontal="center" vertical="center" wrapText="1"/>
    </xf>
    <xf numFmtId="0" fontId="11" fillId="0" borderId="0" xfId="0" applyFont="1" applyAlignment="1">
      <alignment horizontal="justify" vertical="center" wrapText="1"/>
    </xf>
    <xf numFmtId="0" fontId="7" fillId="0" borderId="0" xfId="1" applyNumberFormat="1" applyFont="1" applyFill="1" applyAlignment="1">
      <alignment horizontal="right" vertical="center" wrapText="1"/>
    </xf>
    <xf numFmtId="0" fontId="1" fillId="0" borderId="1" xfId="0" applyFont="1" applyBorder="1" applyAlignment="1" applyProtection="1">
      <alignment horizontal="center" vertical="center" wrapText="1"/>
      <protection locked="0"/>
    </xf>
    <xf numFmtId="0" fontId="1" fillId="0" borderId="2" xfId="0" applyFont="1" applyBorder="1" applyAlignment="1" applyProtection="1">
      <alignment horizontal="center" vertical="center" wrapText="1"/>
      <protection locked="0"/>
    </xf>
    <xf numFmtId="0" fontId="1" fillId="0" borderId="3" xfId="0" applyFont="1" applyBorder="1" applyAlignment="1" applyProtection="1">
      <alignment horizontal="center" vertical="center" wrapText="1"/>
      <protection locked="0"/>
    </xf>
    <xf numFmtId="0" fontId="8" fillId="2" borderId="8" xfId="0" applyFont="1" applyFill="1" applyBorder="1" applyAlignment="1">
      <alignment horizontal="justify" vertical="top" wrapText="1"/>
    </xf>
    <xf numFmtId="0" fontId="8" fillId="2" borderId="8" xfId="0" applyFont="1" applyFill="1" applyBorder="1" applyAlignment="1">
      <alignment horizontal="justify" vertical="center" wrapText="1"/>
    </xf>
    <xf numFmtId="0" fontId="1" fillId="0" borderId="0" xfId="0" applyFont="1" applyAlignment="1">
      <alignment horizontal="justify" vertical="center" wrapText="1"/>
    </xf>
    <xf numFmtId="0" fontId="13" fillId="0" borderId="12" xfId="0" applyFont="1" applyBorder="1" applyAlignment="1">
      <alignment horizontal="center" vertical="center" wrapText="1"/>
    </xf>
    <xf numFmtId="0" fontId="13" fillId="0" borderId="13" xfId="0" applyFont="1" applyBorder="1" applyAlignment="1">
      <alignment horizontal="center" vertical="center" wrapText="1"/>
    </xf>
    <xf numFmtId="0" fontId="13" fillId="0" borderId="14" xfId="0" applyFont="1" applyBorder="1" applyAlignment="1">
      <alignment horizontal="center" vertical="center" wrapText="1"/>
    </xf>
    <xf numFmtId="0" fontId="13" fillId="0" borderId="15" xfId="0" applyFont="1" applyBorder="1" applyAlignment="1">
      <alignment horizontal="center" vertical="center" wrapText="1"/>
    </xf>
    <xf numFmtId="0" fontId="11" fillId="0" borderId="0" xfId="0" applyFont="1" applyAlignment="1" applyProtection="1">
      <alignment horizontal="justify" vertical="center" wrapText="1"/>
      <protection locked="0"/>
    </xf>
    <xf numFmtId="0" fontId="11" fillId="0" borderId="16" xfId="0" applyFont="1" applyBorder="1" applyAlignment="1" applyProtection="1">
      <alignment horizontal="center" vertical="center" wrapText="1"/>
      <protection locked="0"/>
    </xf>
    <xf numFmtId="0" fontId="11" fillId="0" borderId="12" xfId="0" applyFont="1" applyBorder="1" applyAlignment="1" applyProtection="1">
      <alignment horizontal="center" vertical="center" wrapText="1"/>
      <protection locked="0"/>
    </xf>
    <xf numFmtId="0" fontId="11" fillId="0" borderId="13" xfId="0" applyFont="1" applyBorder="1" applyAlignment="1" applyProtection="1">
      <alignment horizontal="center" vertical="center" wrapText="1"/>
      <protection locked="0"/>
    </xf>
    <xf numFmtId="0" fontId="11" fillId="0" borderId="14" xfId="0" applyFont="1" applyBorder="1" applyAlignment="1" applyProtection="1">
      <alignment horizontal="center" vertical="center" wrapText="1"/>
      <protection locked="0"/>
    </xf>
    <xf numFmtId="0" fontId="11" fillId="0" borderId="15" xfId="0" applyFont="1" applyBorder="1" applyAlignment="1">
      <alignment horizontal="center" vertical="center" wrapText="1"/>
    </xf>
    <xf numFmtId="0" fontId="11" fillId="0" borderId="27" xfId="0" applyFont="1" applyBorder="1" applyAlignment="1" applyProtection="1">
      <alignment horizontal="justify" vertical="center" wrapText="1"/>
      <protection locked="0"/>
    </xf>
    <xf numFmtId="0" fontId="1" fillId="0" borderId="16" xfId="0" applyFont="1" applyBorder="1" applyAlignment="1" applyProtection="1">
      <alignment horizontal="center" vertical="center" wrapText="1"/>
      <protection locked="0"/>
    </xf>
    <xf numFmtId="0" fontId="11" fillId="0" borderId="15" xfId="0" applyFont="1" applyBorder="1" applyAlignment="1" applyProtection="1">
      <alignment horizontal="center" vertical="center" wrapText="1"/>
      <protection locked="0"/>
    </xf>
    <xf numFmtId="0" fontId="1" fillId="0" borderId="13" xfId="0" applyFont="1" applyBorder="1" applyAlignment="1" applyProtection="1">
      <alignment horizontal="center" vertical="center" wrapText="1"/>
      <protection locked="0"/>
    </xf>
    <xf numFmtId="0" fontId="10" fillId="3" borderId="17" xfId="0" applyFont="1" applyFill="1" applyBorder="1" applyAlignment="1">
      <alignment horizontal="center" vertical="center" wrapText="1"/>
    </xf>
    <xf numFmtId="0" fontId="10" fillId="3" borderId="18" xfId="0" applyFont="1" applyFill="1" applyBorder="1" applyAlignment="1">
      <alignment horizontal="center" vertical="center" wrapText="1"/>
    </xf>
    <xf numFmtId="0" fontId="10" fillId="3" borderId="19" xfId="0" applyFont="1" applyFill="1" applyBorder="1" applyAlignment="1">
      <alignment horizontal="center" vertical="center" wrapText="1"/>
    </xf>
    <xf numFmtId="0" fontId="15" fillId="0" borderId="62" xfId="0" applyFont="1" applyBorder="1" applyAlignment="1">
      <alignment horizontal="center" vertical="center" wrapText="1"/>
    </xf>
    <xf numFmtId="0" fontId="15" fillId="0" borderId="20" xfId="0" applyFont="1" applyBorder="1" applyAlignment="1">
      <alignment horizontal="center" vertical="center" wrapText="1"/>
    </xf>
    <xf numFmtId="0" fontId="15" fillId="0" borderId="21" xfId="0" applyFont="1" applyBorder="1" applyAlignment="1">
      <alignment horizontal="center" vertical="center" wrapText="1"/>
    </xf>
    <xf numFmtId="0" fontId="15" fillId="0" borderId="22" xfId="0" applyFont="1" applyBorder="1" applyAlignment="1">
      <alignment horizontal="center" vertical="center" wrapText="1"/>
    </xf>
    <xf numFmtId="0" fontId="11" fillId="0" borderId="12" xfId="0" applyFont="1" applyBorder="1" applyAlignment="1">
      <alignment horizontal="center" vertical="center" wrapText="1"/>
    </xf>
    <xf numFmtId="0" fontId="11" fillId="0" borderId="13" xfId="0" applyFont="1" applyBorder="1" applyAlignment="1">
      <alignment horizontal="center" vertical="center" wrapText="1"/>
    </xf>
    <xf numFmtId="0" fontId="11" fillId="0" borderId="14" xfId="0" applyFont="1" applyBorder="1" applyAlignment="1">
      <alignment horizontal="center" vertical="center" wrapText="1"/>
    </xf>
    <xf numFmtId="0" fontId="14" fillId="0" borderId="0" xfId="0" applyFont="1" applyAlignment="1">
      <alignment horizontal="center" vertical="center" wrapText="1"/>
    </xf>
    <xf numFmtId="0" fontId="44" fillId="0" borderId="0" xfId="0" applyFont="1" applyAlignment="1">
      <alignment horizontal="left" vertical="center"/>
    </xf>
    <xf numFmtId="0" fontId="15" fillId="0" borderId="0" xfId="0" applyFont="1" applyAlignment="1">
      <alignment horizontal="justify" vertical="center" wrapText="1"/>
    </xf>
    <xf numFmtId="0" fontId="15" fillId="0" borderId="30" xfId="0" applyFont="1" applyBorder="1" applyAlignment="1">
      <alignment horizontal="justify" vertical="center" wrapText="1"/>
    </xf>
    <xf numFmtId="0" fontId="15" fillId="0" borderId="0" xfId="0" quotePrefix="1" applyFont="1" applyAlignment="1">
      <alignment horizontal="justify" vertical="center" wrapText="1"/>
    </xf>
    <xf numFmtId="0" fontId="15" fillId="0" borderId="30" xfId="0" quotePrefix="1" applyFont="1" applyBorder="1" applyAlignment="1">
      <alignment horizontal="justify" vertical="center" wrapText="1"/>
    </xf>
    <xf numFmtId="0" fontId="15" fillId="0" borderId="16" xfId="0" applyFont="1" applyBorder="1" applyAlignment="1">
      <alignment horizontal="justify" vertical="center" wrapText="1"/>
    </xf>
    <xf numFmtId="0" fontId="15" fillId="0" borderId="32" xfId="0" applyFont="1" applyBorder="1" applyAlignment="1">
      <alignment horizontal="justify" vertical="center" wrapText="1"/>
    </xf>
    <xf numFmtId="0" fontId="10" fillId="3" borderId="65" xfId="0" applyFont="1" applyFill="1" applyBorder="1" applyAlignment="1">
      <alignment horizontal="center" vertical="center" wrapText="1"/>
    </xf>
    <xf numFmtId="0" fontId="10" fillId="3" borderId="68" xfId="0" applyFont="1" applyFill="1" applyBorder="1" applyAlignment="1">
      <alignment horizontal="center" vertical="center" wrapText="1"/>
    </xf>
    <xf numFmtId="0" fontId="10" fillId="3" borderId="66" xfId="0" applyFont="1" applyFill="1" applyBorder="1" applyAlignment="1">
      <alignment horizontal="center" vertical="center" wrapText="1"/>
    </xf>
    <xf numFmtId="0" fontId="10" fillId="3" borderId="69" xfId="0" applyFont="1" applyFill="1" applyBorder="1" applyAlignment="1">
      <alignment horizontal="center" vertical="center" wrapText="1"/>
    </xf>
    <xf numFmtId="0" fontId="10" fillId="3" borderId="67" xfId="0" applyFont="1" applyFill="1" applyBorder="1" applyAlignment="1">
      <alignment horizontal="center" vertical="center" wrapText="1"/>
    </xf>
    <xf numFmtId="0" fontId="10" fillId="3" borderId="70" xfId="0" applyFont="1" applyFill="1" applyBorder="1" applyAlignment="1">
      <alignment horizontal="center" vertical="center" wrapText="1"/>
    </xf>
    <xf numFmtId="0" fontId="10" fillId="3" borderId="71" xfId="0" applyFont="1" applyFill="1" applyBorder="1" applyAlignment="1">
      <alignment horizontal="center" vertical="center" wrapText="1"/>
    </xf>
    <xf numFmtId="0" fontId="10" fillId="3" borderId="72" xfId="0" applyFont="1" applyFill="1" applyBorder="1" applyAlignment="1">
      <alignment horizontal="center" vertical="center" wrapText="1"/>
    </xf>
    <xf numFmtId="0" fontId="10" fillId="3" borderId="73" xfId="0" applyFont="1" applyFill="1" applyBorder="1" applyAlignment="1">
      <alignment horizontal="center" vertical="center" wrapText="1"/>
    </xf>
    <xf numFmtId="0" fontId="10" fillId="3" borderId="74" xfId="0" applyFont="1" applyFill="1" applyBorder="1" applyAlignment="1">
      <alignment horizontal="center" vertical="center" wrapText="1"/>
    </xf>
    <xf numFmtId="0" fontId="10" fillId="3" borderId="75" xfId="0" applyFont="1" applyFill="1" applyBorder="1" applyAlignment="1">
      <alignment horizontal="center" vertical="center" wrapText="1"/>
    </xf>
    <xf numFmtId="0" fontId="21" fillId="0" borderId="0" xfId="0" applyFont="1" applyAlignment="1">
      <alignment horizontal="justify" vertical="center" wrapText="1"/>
    </xf>
    <xf numFmtId="0" fontId="21" fillId="0" borderId="30" xfId="0" applyFont="1" applyBorder="1" applyAlignment="1">
      <alignment horizontal="justify" vertical="center" wrapText="1"/>
    </xf>
    <xf numFmtId="0" fontId="21" fillId="0" borderId="63" xfId="0" applyFont="1" applyBorder="1" applyAlignment="1">
      <alignment vertical="center" wrapText="1"/>
    </xf>
    <xf numFmtId="0" fontId="21" fillId="0" borderId="21" xfId="0" applyFont="1" applyBorder="1" applyAlignment="1">
      <alignment vertical="center" wrapText="1"/>
    </xf>
    <xf numFmtId="0" fontId="21" fillId="0" borderId="64" xfId="0" applyFont="1" applyBorder="1" applyAlignment="1">
      <alignment vertical="center" wrapText="1"/>
    </xf>
    <xf numFmtId="0" fontId="11" fillId="0" borderId="69" xfId="0" applyFont="1" applyBorder="1" applyAlignment="1" applyProtection="1">
      <alignment horizontal="center" vertical="center" wrapText="1"/>
      <protection locked="0"/>
    </xf>
    <xf numFmtId="0" fontId="12" fillId="5" borderId="69" xfId="0" applyFont="1" applyFill="1" applyBorder="1" applyAlignment="1">
      <alignment horizontal="center" vertical="center" wrapText="1"/>
    </xf>
    <xf numFmtId="0" fontId="18" fillId="5" borderId="69" xfId="1" applyNumberFormat="1" applyFill="1" applyBorder="1" applyAlignment="1" applyProtection="1">
      <alignment horizontal="center" vertical="center" wrapText="1"/>
    </xf>
    <xf numFmtId="0" fontId="36" fillId="5" borderId="69" xfId="1" applyNumberFormat="1" applyFont="1" applyFill="1" applyBorder="1" applyAlignment="1" applyProtection="1">
      <alignment horizontal="center" vertical="center" wrapText="1"/>
    </xf>
    <xf numFmtId="0" fontId="11" fillId="5" borderId="69" xfId="0" applyFont="1" applyFill="1" applyBorder="1" applyAlignment="1">
      <alignment horizontal="center" vertical="center" wrapText="1"/>
    </xf>
    <xf numFmtId="0" fontId="1" fillId="5" borderId="69" xfId="0" applyFont="1" applyFill="1" applyBorder="1" applyAlignment="1">
      <alignment horizontal="center" vertical="center" wrapText="1"/>
    </xf>
    <xf numFmtId="0" fontId="1" fillId="5" borderId="76" xfId="0" applyFont="1" applyFill="1" applyBorder="1" applyAlignment="1">
      <alignment horizontal="center" vertical="center" wrapText="1"/>
    </xf>
    <xf numFmtId="0" fontId="1" fillId="5" borderId="77" xfId="0" applyFont="1" applyFill="1" applyBorder="1" applyAlignment="1">
      <alignment horizontal="center" vertical="center" wrapText="1"/>
    </xf>
    <xf numFmtId="0" fontId="1" fillId="5" borderId="78" xfId="0" applyFont="1" applyFill="1" applyBorder="1" applyAlignment="1">
      <alignment horizontal="center" vertical="center" wrapText="1"/>
    </xf>
    <xf numFmtId="0" fontId="11" fillId="0" borderId="80" xfId="0" applyFont="1" applyBorder="1" applyAlignment="1" applyProtection="1">
      <alignment horizontal="center" vertical="center" wrapText="1"/>
      <protection locked="0"/>
    </xf>
    <xf numFmtId="0" fontId="11" fillId="0" borderId="76" xfId="0" applyFont="1" applyBorder="1" applyAlignment="1" applyProtection="1">
      <alignment horizontal="center" vertical="center" wrapText="1"/>
      <protection locked="0"/>
    </xf>
    <xf numFmtId="0" fontId="11" fillId="0" borderId="77" xfId="0" applyFont="1" applyBorder="1" applyAlignment="1" applyProtection="1">
      <alignment horizontal="center" vertical="center" wrapText="1"/>
      <protection locked="0"/>
    </xf>
    <xf numFmtId="0" fontId="11" fillId="0" borderId="81" xfId="0" applyFont="1" applyBorder="1" applyAlignment="1" applyProtection="1">
      <alignment horizontal="center" vertical="center" wrapText="1"/>
      <protection locked="0"/>
    </xf>
    <xf numFmtId="0" fontId="11" fillId="0" borderId="83" xfId="0" applyFont="1" applyBorder="1" applyAlignment="1" applyProtection="1">
      <alignment horizontal="center" vertical="center" wrapText="1"/>
      <protection locked="0"/>
    </xf>
    <xf numFmtId="0" fontId="11" fillId="0" borderId="84" xfId="0" applyFont="1" applyBorder="1" applyAlignment="1" applyProtection="1">
      <alignment horizontal="center" vertical="center" wrapText="1"/>
      <protection locked="0"/>
    </xf>
    <xf numFmtId="0" fontId="1" fillId="8" borderId="15" xfId="0" applyFont="1" applyFill="1" applyBorder="1" applyAlignment="1">
      <alignment horizontal="center" vertical="center" wrapText="1"/>
    </xf>
    <xf numFmtId="0" fontId="1" fillId="46" borderId="15" xfId="0" applyFont="1" applyFill="1" applyBorder="1" applyAlignment="1">
      <alignment horizontal="center" vertical="center" wrapText="1"/>
    </xf>
    <xf numFmtId="0" fontId="1" fillId="43" borderId="13" xfId="0" applyFont="1" applyFill="1" applyBorder="1" applyAlignment="1">
      <alignment horizontal="center" vertical="center" wrapText="1"/>
    </xf>
    <xf numFmtId="0" fontId="1" fillId="43" borderId="14" xfId="0" applyFont="1" applyFill="1" applyBorder="1" applyAlignment="1">
      <alignment horizontal="center" vertical="center" wrapText="1"/>
    </xf>
    <xf numFmtId="0" fontId="0" fillId="34" borderId="12" xfId="0" applyFill="1" applyBorder="1" applyAlignment="1" applyProtection="1">
      <alignment horizontal="center" vertical="center"/>
      <protection hidden="1"/>
    </xf>
    <xf numFmtId="0" fontId="0" fillId="34" borderId="13" xfId="0" applyFill="1" applyBorder="1" applyAlignment="1" applyProtection="1">
      <alignment horizontal="center" vertical="center"/>
      <protection hidden="1"/>
    </xf>
    <xf numFmtId="0" fontId="0" fillId="34" borderId="14" xfId="0" applyFill="1" applyBorder="1" applyAlignment="1" applyProtection="1">
      <alignment horizontal="center" vertical="center"/>
      <protection hidden="1"/>
    </xf>
    <xf numFmtId="0" fontId="1" fillId="40" borderId="16" xfId="0" applyFont="1" applyFill="1" applyBorder="1" applyAlignment="1">
      <alignment horizontal="center" vertical="center" wrapText="1"/>
    </xf>
    <xf numFmtId="0" fontId="1" fillId="17" borderId="16" xfId="0" applyFont="1" applyFill="1" applyBorder="1" applyAlignment="1">
      <alignment horizontal="center" vertical="center" wrapText="1"/>
    </xf>
    <xf numFmtId="0" fontId="0" fillId="81" borderId="15" xfId="0" applyFill="1" applyBorder="1" applyAlignment="1">
      <alignment horizontal="center" vertical="center"/>
    </xf>
    <xf numFmtId="0" fontId="1" fillId="72" borderId="31" xfId="0" applyFont="1" applyFill="1" applyBorder="1" applyAlignment="1">
      <alignment horizontal="center" vertical="center" wrapText="1"/>
    </xf>
    <xf numFmtId="0" fontId="1" fillId="72" borderId="16" xfId="0" applyFont="1" applyFill="1" applyBorder="1" applyAlignment="1">
      <alignment horizontal="center" vertical="center" wrapText="1"/>
    </xf>
    <xf numFmtId="0" fontId="1" fillId="0" borderId="0" xfId="0" applyFont="1" applyAlignment="1">
      <alignment horizontal="center" vertical="center" wrapText="1"/>
    </xf>
    <xf numFmtId="0" fontId="0" fillId="54" borderId="15" xfId="0" applyFill="1" applyBorder="1" applyAlignment="1">
      <alignment horizontal="center" vertical="center" wrapText="1"/>
    </xf>
    <xf numFmtId="0" fontId="1" fillId="66" borderId="15" xfId="0" applyFont="1" applyFill="1" applyBorder="1" applyAlignment="1">
      <alignment horizontal="center" vertical="center" wrapText="1"/>
    </xf>
    <xf numFmtId="0" fontId="1" fillId="43" borderId="15" xfId="0" applyFont="1" applyFill="1" applyBorder="1" applyAlignment="1">
      <alignment horizontal="center" vertical="center" wrapText="1"/>
    </xf>
    <xf numFmtId="0" fontId="0" fillId="75" borderId="12" xfId="0" applyFill="1" applyBorder="1" applyAlignment="1">
      <alignment horizontal="center" vertical="center"/>
    </xf>
    <xf numFmtId="0" fontId="0" fillId="75" borderId="13" xfId="0" applyFill="1" applyBorder="1" applyAlignment="1">
      <alignment horizontal="center" vertical="center"/>
    </xf>
    <xf numFmtId="0" fontId="0" fillId="75" borderId="14" xfId="0" applyFill="1" applyBorder="1" applyAlignment="1">
      <alignment horizontal="center" vertical="center"/>
    </xf>
    <xf numFmtId="0" fontId="1" fillId="54" borderId="16" xfId="0" applyFont="1" applyFill="1" applyBorder="1" applyAlignment="1">
      <alignment horizontal="center" vertical="center" wrapText="1"/>
    </xf>
    <xf numFmtId="0" fontId="1" fillId="39" borderId="0" xfId="0" applyFont="1" applyFill="1" applyAlignment="1">
      <alignment horizontal="center" vertical="center" wrapText="1"/>
    </xf>
    <xf numFmtId="0" fontId="0" fillId="87" borderId="12" xfId="0" applyFill="1" applyBorder="1" applyAlignment="1">
      <alignment horizontal="center"/>
    </xf>
    <xf numFmtId="0" fontId="0" fillId="87" borderId="14" xfId="0" applyFill="1" applyBorder="1" applyAlignment="1">
      <alignment horizontal="center"/>
    </xf>
    <xf numFmtId="0" fontId="0" fillId="82" borderId="15" xfId="0" applyFill="1" applyBorder="1" applyAlignment="1">
      <alignment horizontal="center" vertical="center"/>
    </xf>
    <xf numFmtId="0" fontId="54" fillId="17" borderId="12" xfId="0" applyFont="1" applyFill="1" applyBorder="1" applyAlignment="1">
      <alignment horizontal="center" vertical="center" wrapText="1"/>
    </xf>
    <xf numFmtId="0" fontId="54" fillId="17" borderId="14" xfId="0" applyFont="1" applyFill="1" applyBorder="1" applyAlignment="1">
      <alignment horizontal="center" vertical="center" wrapText="1"/>
    </xf>
    <xf numFmtId="0" fontId="1" fillId="57" borderId="12" xfId="0" applyFont="1" applyFill="1" applyBorder="1" applyAlignment="1">
      <alignment horizontal="center" vertical="center" wrapText="1"/>
    </xf>
    <xf numFmtId="0" fontId="1" fillId="57" borderId="13" xfId="0" applyFont="1" applyFill="1" applyBorder="1" applyAlignment="1">
      <alignment horizontal="center" vertical="center" wrapText="1"/>
    </xf>
    <xf numFmtId="0" fontId="1" fillId="58" borderId="16" xfId="0" applyFont="1" applyFill="1" applyBorder="1" applyAlignment="1">
      <alignment horizontal="center" vertical="center" wrapText="1"/>
    </xf>
    <xf numFmtId="0" fontId="1" fillId="61" borderId="16" xfId="0" applyFont="1" applyFill="1" applyBorder="1" applyAlignment="1">
      <alignment horizontal="center" vertical="center" wrapText="1"/>
    </xf>
    <xf numFmtId="0" fontId="0" fillId="39" borderId="15" xfId="0" applyFill="1" applyBorder="1" applyAlignment="1">
      <alignment horizontal="center" vertical="center"/>
    </xf>
    <xf numFmtId="0" fontId="0" fillId="75" borderId="15" xfId="0" applyFill="1" applyBorder="1" applyAlignment="1">
      <alignment horizontal="center" vertical="center"/>
    </xf>
    <xf numFmtId="0" fontId="51" fillId="79" borderId="15" xfId="0" applyFont="1" applyFill="1" applyBorder="1" applyAlignment="1">
      <alignment horizontal="center" vertical="center" wrapText="1"/>
    </xf>
    <xf numFmtId="0" fontId="51" fillId="46" borderId="15" xfId="0" applyFont="1" applyFill="1" applyBorder="1" applyAlignment="1">
      <alignment horizontal="center" vertical="center" wrapText="1"/>
    </xf>
    <xf numFmtId="0" fontId="51" fillId="13" borderId="15" xfId="0" applyFont="1" applyFill="1" applyBorder="1" applyAlignment="1">
      <alignment horizontal="center" vertical="center" wrapText="1"/>
    </xf>
    <xf numFmtId="0" fontId="0" fillId="15" borderId="15" xfId="0" applyFill="1" applyBorder="1" applyAlignment="1">
      <alignment horizontal="center" vertical="center"/>
    </xf>
    <xf numFmtId="0" fontId="51" fillId="13" borderId="0" xfId="0" applyFont="1" applyFill="1" applyAlignment="1">
      <alignment horizontal="center" vertical="center" wrapText="1"/>
    </xf>
    <xf numFmtId="0" fontId="48" fillId="0" borderId="0" xfId="0" applyFont="1" applyAlignment="1">
      <alignment horizontal="left" vertical="center"/>
    </xf>
    <xf numFmtId="0" fontId="48" fillId="0" borderId="0" xfId="0" applyFont="1" applyAlignment="1">
      <alignment horizontal="left" vertical="center" wrapText="1"/>
    </xf>
    <xf numFmtId="0" fontId="44" fillId="0" borderId="0" xfId="0" applyFont="1" applyAlignment="1">
      <alignment horizontal="left" vertical="center" wrapText="1"/>
    </xf>
    <xf numFmtId="0" fontId="1" fillId="20" borderId="15" xfId="0" applyFont="1" applyFill="1" applyBorder="1" applyAlignment="1">
      <alignment horizontal="center" vertical="center" wrapText="1"/>
    </xf>
    <xf numFmtId="0" fontId="48" fillId="0" borderId="0" xfId="0" applyFont="1" applyAlignment="1">
      <alignment horizontal="left"/>
    </xf>
    <xf numFmtId="0" fontId="1" fillId="12" borderId="15" xfId="0" applyFont="1" applyFill="1" applyBorder="1" applyAlignment="1">
      <alignment horizontal="center" vertical="center" wrapText="1"/>
    </xf>
    <xf numFmtId="0" fontId="1" fillId="25" borderId="15" xfId="0" applyFont="1" applyFill="1" applyBorder="1" applyAlignment="1">
      <alignment horizontal="center" vertical="center" wrapText="1"/>
    </xf>
    <xf numFmtId="0" fontId="1" fillId="12" borderId="0" xfId="0" applyFont="1" applyFill="1" applyAlignment="1">
      <alignment horizontal="center" vertical="center" wrapText="1"/>
    </xf>
    <xf numFmtId="0" fontId="0" fillId="17" borderId="15" xfId="0" applyFill="1" applyBorder="1" applyAlignment="1">
      <alignment horizontal="center" vertical="center"/>
    </xf>
    <xf numFmtId="0" fontId="0" fillId="37" borderId="31" xfId="0" applyFill="1" applyBorder="1" applyAlignment="1">
      <alignment horizontal="center"/>
    </xf>
    <xf numFmtId="0" fontId="0" fillId="37" borderId="16" xfId="0" applyFill="1" applyBorder="1" applyAlignment="1">
      <alignment horizontal="center"/>
    </xf>
    <xf numFmtId="0" fontId="27" fillId="13" borderId="15" xfId="0" applyFont="1" applyFill="1" applyBorder="1" applyAlignment="1">
      <alignment horizontal="center" vertical="center" wrapText="1"/>
    </xf>
    <xf numFmtId="0" fontId="27" fillId="22" borderId="29" xfId="0" applyFont="1" applyFill="1" applyBorder="1" applyAlignment="1">
      <alignment horizontal="center" vertical="center" wrapText="1"/>
    </xf>
    <xf numFmtId="0" fontId="27" fillId="22" borderId="0" xfId="0" applyFont="1" applyFill="1" applyAlignment="1">
      <alignment horizontal="center" vertical="center" wrapText="1"/>
    </xf>
    <xf numFmtId="0" fontId="27" fillId="22" borderId="31" xfId="0" applyFont="1" applyFill="1" applyBorder="1" applyAlignment="1">
      <alignment horizontal="center" vertical="center" wrapText="1"/>
    </xf>
    <xf numFmtId="0" fontId="27" fillId="22" borderId="16" xfId="0" applyFont="1" applyFill="1" applyBorder="1" applyAlignment="1">
      <alignment horizontal="center" vertical="center" wrapText="1"/>
    </xf>
    <xf numFmtId="0" fontId="1" fillId="55" borderId="15" xfId="0" applyFont="1" applyFill="1" applyBorder="1" applyAlignment="1">
      <alignment horizontal="center" vertical="center" wrapText="1"/>
    </xf>
    <xf numFmtId="0" fontId="1" fillId="57" borderId="15" xfId="0" applyFont="1" applyFill="1" applyBorder="1" applyAlignment="1">
      <alignment horizontal="center" vertical="center" wrapText="1"/>
    </xf>
    <xf numFmtId="0" fontId="1" fillId="40" borderId="15" xfId="0" applyFont="1" applyFill="1" applyBorder="1" applyAlignment="1">
      <alignment horizontal="center" vertical="center" wrapText="1"/>
    </xf>
    <xf numFmtId="49" fontId="48" fillId="0" borderId="0" xfId="0" applyNumberFormat="1" applyFont="1" applyAlignment="1">
      <alignment horizontal="left" vertical="center"/>
    </xf>
    <xf numFmtId="0" fontId="1" fillId="7" borderId="15" xfId="0" applyFont="1" applyFill="1" applyBorder="1" applyAlignment="1">
      <alignment horizontal="center" vertical="center" wrapText="1"/>
    </xf>
    <xf numFmtId="0" fontId="1" fillId="54" borderId="15" xfId="0" applyFont="1" applyFill="1" applyBorder="1" applyAlignment="1">
      <alignment horizontal="center" vertical="center" wrapText="1"/>
    </xf>
    <xf numFmtId="0" fontId="1" fillId="100" borderId="15" xfId="0" applyFont="1" applyFill="1" applyBorder="1" applyAlignment="1">
      <alignment horizontal="center" vertical="center" wrapText="1"/>
    </xf>
    <xf numFmtId="0" fontId="1" fillId="97" borderId="15" xfId="0" applyFont="1" applyFill="1" applyBorder="1" applyAlignment="1">
      <alignment horizontal="center" vertical="center" wrapText="1"/>
    </xf>
    <xf numFmtId="0" fontId="47" fillId="90" borderId="15" xfId="0" applyFont="1" applyFill="1" applyBorder="1" applyAlignment="1">
      <alignment horizontal="center" vertical="center" textRotation="90"/>
    </xf>
    <xf numFmtId="0" fontId="0" fillId="101" borderId="12" xfId="0" applyFill="1" applyBorder="1" applyAlignment="1">
      <alignment horizontal="center" vertical="center" wrapText="1"/>
    </xf>
    <xf numFmtId="0" fontId="27" fillId="80" borderId="15" xfId="0" applyFont="1" applyFill="1" applyBorder="1" applyAlignment="1">
      <alignment horizontal="center" textRotation="90" wrapText="1"/>
    </xf>
    <xf numFmtId="0" fontId="27" fillId="96" borderId="15" xfId="0" applyFont="1" applyFill="1" applyBorder="1" applyAlignment="1">
      <alignment horizontal="center" textRotation="90" wrapText="1"/>
    </xf>
    <xf numFmtId="0" fontId="27" fillId="97" borderId="15" xfId="0" applyFont="1" applyFill="1" applyBorder="1" applyAlignment="1">
      <alignment horizontal="center" textRotation="90" wrapText="1"/>
    </xf>
    <xf numFmtId="0" fontId="27" fillId="98" borderId="15" xfId="0" applyFont="1" applyFill="1" applyBorder="1" applyAlignment="1">
      <alignment horizontal="center" textRotation="90" wrapText="1"/>
    </xf>
    <xf numFmtId="0" fontId="47" fillId="99" borderId="15" xfId="0" applyFont="1" applyFill="1" applyBorder="1" applyAlignment="1">
      <alignment horizontal="center" textRotation="90"/>
    </xf>
    <xf numFmtId="0" fontId="1" fillId="100" borderId="0" xfId="0" applyFont="1" applyFill="1" applyAlignment="1">
      <alignment horizontal="center" vertical="center" wrapText="1"/>
    </xf>
    <xf numFmtId="0" fontId="1" fillId="97" borderId="0" xfId="0" applyFont="1" applyFill="1" applyAlignment="1">
      <alignment horizontal="center" vertical="center" wrapText="1"/>
    </xf>
    <xf numFmtId="0" fontId="27" fillId="16" borderId="29" xfId="0" applyFont="1" applyFill="1" applyBorder="1" applyAlignment="1">
      <alignment horizontal="center" vertical="center" wrapText="1"/>
    </xf>
    <xf numFmtId="0" fontId="27" fillId="16" borderId="31" xfId="0" applyFont="1" applyFill="1" applyBorder="1" applyAlignment="1">
      <alignment horizontal="center" vertical="center" wrapText="1"/>
    </xf>
    <xf numFmtId="0" fontId="27" fillId="23" borderId="29" xfId="0" applyFont="1" applyFill="1" applyBorder="1" applyAlignment="1">
      <alignment horizontal="center" vertical="center" wrapText="1"/>
    </xf>
    <xf numFmtId="0" fontId="27" fillId="23" borderId="31" xfId="0" applyFont="1" applyFill="1" applyBorder="1" applyAlignment="1">
      <alignment horizontal="center" vertical="center" wrapText="1"/>
    </xf>
    <xf numFmtId="0" fontId="44" fillId="0" borderId="0" xfId="0" applyFont="1" applyAlignment="1">
      <alignment horizontal="left"/>
    </xf>
    <xf numFmtId="0" fontId="1" fillId="21" borderId="15" xfId="0" applyFont="1" applyFill="1" applyBorder="1" applyAlignment="1">
      <alignment horizontal="center" vertical="center" wrapText="1"/>
    </xf>
    <xf numFmtId="0" fontId="27" fillId="13" borderId="29" xfId="0" applyFont="1" applyFill="1" applyBorder="1" applyAlignment="1">
      <alignment horizontal="center" vertical="center" wrapText="1"/>
    </xf>
    <xf numFmtId="0" fontId="27" fillId="13" borderId="31" xfId="0" applyFont="1" applyFill="1" applyBorder="1" applyAlignment="1">
      <alignment horizontal="center" vertical="center" wrapText="1"/>
    </xf>
    <xf numFmtId="0" fontId="50" fillId="25" borderId="15" xfId="0" applyFont="1" applyFill="1" applyBorder="1" applyAlignment="1">
      <alignment horizontal="center" vertical="center" wrapText="1"/>
    </xf>
    <xf numFmtId="0" fontId="0" fillId="36" borderId="15" xfId="0" applyFill="1" applyBorder="1" applyAlignment="1">
      <alignment horizontal="center" vertical="center"/>
    </xf>
    <xf numFmtId="0" fontId="0" fillId="38" borderId="15" xfId="0" applyFill="1" applyBorder="1" applyAlignment="1">
      <alignment horizontal="center" vertical="center"/>
    </xf>
    <xf numFmtId="0" fontId="15" fillId="0" borderId="0" xfId="0" applyFont="1" applyAlignment="1">
      <alignment horizontal="justify" vertical="center"/>
    </xf>
    <xf numFmtId="0" fontId="11" fillId="0" borderId="12" xfId="0" applyFont="1" applyBorder="1" applyAlignment="1">
      <alignment horizontal="justify" vertical="center" wrapText="1"/>
    </xf>
    <xf numFmtId="0" fontId="11" fillId="0" borderId="13" xfId="0" applyFont="1" applyBorder="1" applyAlignment="1">
      <alignment horizontal="justify" vertical="center" wrapText="1"/>
    </xf>
    <xf numFmtId="0" fontId="11" fillId="0" borderId="14" xfId="0" applyFont="1" applyBorder="1" applyAlignment="1">
      <alignment horizontal="justify" vertical="center" wrapText="1"/>
    </xf>
    <xf numFmtId="3" fontId="11" fillId="0" borderId="12" xfId="0" applyNumberFormat="1" applyFont="1" applyBorder="1" applyAlignment="1" applyProtection="1">
      <alignment horizontal="center" vertical="center" wrapText="1"/>
      <protection locked="0"/>
    </xf>
    <xf numFmtId="3" fontId="11" fillId="0" borderId="13" xfId="0" applyNumberFormat="1" applyFont="1" applyBorder="1" applyAlignment="1" applyProtection="1">
      <alignment horizontal="center" vertical="center" wrapText="1"/>
      <protection locked="0"/>
    </xf>
    <xf numFmtId="3" fontId="11" fillId="0" borderId="14" xfId="0" applyNumberFormat="1" applyFont="1" applyBorder="1" applyAlignment="1" applyProtection="1">
      <alignment horizontal="center" vertical="center" wrapText="1"/>
      <protection locked="0"/>
    </xf>
    <xf numFmtId="0" fontId="11" fillId="0" borderId="12" xfId="0" applyFont="1" applyBorder="1" applyAlignment="1" applyProtection="1">
      <alignment horizontal="justify" vertical="center" wrapText="1"/>
      <protection locked="0"/>
    </xf>
    <xf numFmtId="0" fontId="11" fillId="0" borderId="13" xfId="0" applyFont="1" applyBorder="1" applyAlignment="1" applyProtection="1">
      <alignment horizontal="justify" vertical="center" wrapText="1"/>
      <protection locked="0"/>
    </xf>
    <xf numFmtId="0" fontId="11" fillId="0" borderId="14" xfId="0" applyFont="1" applyBorder="1" applyAlignment="1" applyProtection="1">
      <alignment horizontal="justify" vertical="center" wrapText="1"/>
      <protection locked="0"/>
    </xf>
    <xf numFmtId="0" fontId="17" fillId="0" borderId="0" xfId="0" applyFont="1" applyAlignment="1">
      <alignment horizontal="justify" vertical="center"/>
    </xf>
    <xf numFmtId="0" fontId="17" fillId="0" borderId="16" xfId="0" applyFont="1" applyBorder="1" applyAlignment="1">
      <alignment horizontal="justify" vertical="center" wrapText="1"/>
    </xf>
    <xf numFmtId="0" fontId="29" fillId="0" borderId="0" xfId="0" applyFont="1" applyAlignment="1">
      <alignment horizontal="justify" vertical="center"/>
    </xf>
    <xf numFmtId="0" fontId="13" fillId="0" borderId="0" xfId="0" applyFont="1" applyAlignment="1">
      <alignment horizontal="justify" vertical="top" wrapText="1"/>
    </xf>
    <xf numFmtId="0" fontId="1" fillId="0" borderId="15" xfId="0" applyFont="1" applyBorder="1" applyAlignment="1" applyProtection="1">
      <alignment horizontal="justify" vertical="center"/>
      <protection locked="0"/>
    </xf>
    <xf numFmtId="0" fontId="29" fillId="0" borderId="0" xfId="0" applyFont="1" applyAlignment="1">
      <alignment horizontal="justify" vertical="center" wrapText="1"/>
    </xf>
    <xf numFmtId="0" fontId="3" fillId="0" borderId="33" xfId="0" applyFont="1" applyBorder="1" applyAlignment="1">
      <alignment horizontal="center" vertical="center" wrapText="1"/>
    </xf>
    <xf numFmtId="0" fontId="3" fillId="0" borderId="25" xfId="0" applyFont="1" applyBorder="1" applyAlignment="1">
      <alignment horizontal="center" vertical="center" wrapText="1"/>
    </xf>
    <xf numFmtId="0" fontId="3" fillId="0" borderId="34" xfId="0" applyFont="1" applyBorder="1" applyAlignment="1">
      <alignment horizontal="center" vertical="center" wrapText="1"/>
    </xf>
    <xf numFmtId="0" fontId="3" fillId="0" borderId="29" xfId="0" applyFont="1" applyBorder="1" applyAlignment="1">
      <alignment horizontal="center" vertical="center" wrapText="1"/>
    </xf>
    <xf numFmtId="0" fontId="3" fillId="0" borderId="0" xfId="0" applyFont="1" applyAlignment="1">
      <alignment horizontal="center" vertical="center" wrapText="1"/>
    </xf>
    <xf numFmtId="0" fontId="3" fillId="0" borderId="30" xfId="0" applyFont="1" applyBorder="1" applyAlignment="1">
      <alignment horizontal="center" vertical="center" wrapText="1"/>
    </xf>
    <xf numFmtId="0" fontId="3" fillId="0" borderId="31" xfId="0" applyFont="1" applyBorder="1" applyAlignment="1">
      <alignment horizontal="center" vertical="center" wrapText="1"/>
    </xf>
    <xf numFmtId="0" fontId="3" fillId="0" borderId="16" xfId="0" applyFont="1" applyBorder="1" applyAlignment="1">
      <alignment horizontal="center" vertical="center" wrapText="1"/>
    </xf>
    <xf numFmtId="0" fontId="3" fillId="0" borderId="32" xfId="0" applyFont="1" applyBorder="1" applyAlignment="1">
      <alignment horizontal="center" vertical="center" wrapText="1"/>
    </xf>
    <xf numFmtId="0" fontId="17" fillId="0" borderId="0" xfId="0" applyFont="1" applyAlignment="1">
      <alignment horizontal="justify" vertical="center" wrapText="1"/>
    </xf>
    <xf numFmtId="0" fontId="13" fillId="0" borderId="33" xfId="0" applyFont="1" applyBorder="1" applyAlignment="1">
      <alignment horizontal="center" vertical="center" wrapText="1"/>
    </xf>
    <xf numFmtId="0" fontId="13" fillId="0" borderId="25" xfId="0" applyFont="1" applyBorder="1" applyAlignment="1">
      <alignment horizontal="center" vertical="center" wrapText="1"/>
    </xf>
    <xf numFmtId="0" fontId="13" fillId="0" borderId="34" xfId="0" applyFont="1" applyBorder="1" applyAlignment="1">
      <alignment horizontal="center" vertical="center" wrapText="1"/>
    </xf>
    <xf numFmtId="0" fontId="13" fillId="0" borderId="31" xfId="0" applyFont="1" applyBorder="1" applyAlignment="1">
      <alignment horizontal="center" vertical="center" wrapText="1"/>
    </xf>
    <xf numFmtId="0" fontId="13" fillId="0" borderId="16" xfId="0" applyFont="1" applyBorder="1" applyAlignment="1">
      <alignment horizontal="center" vertical="center" wrapText="1"/>
    </xf>
    <xf numFmtId="0" fontId="13" fillId="0" borderId="32" xfId="0" applyFont="1" applyBorder="1" applyAlignment="1">
      <alignment horizontal="center" vertical="center" wrapText="1"/>
    </xf>
    <xf numFmtId="0" fontId="11" fillId="0" borderId="15" xfId="0" applyFont="1" applyBorder="1" applyAlignment="1">
      <alignment horizontal="center" vertical="center" textRotation="90" wrapText="1"/>
    </xf>
    <xf numFmtId="0" fontId="11" fillId="0" borderId="15" xfId="0" applyFont="1" applyBorder="1" applyAlignment="1">
      <alignment horizontal="justify" vertical="center" wrapText="1"/>
    </xf>
    <xf numFmtId="0" fontId="11" fillId="0" borderId="12" xfId="0" applyFont="1" applyBorder="1" applyAlignment="1">
      <alignment horizontal="justify" vertical="center"/>
    </xf>
    <xf numFmtId="0" fontId="11" fillId="0" borderId="13" xfId="0" applyFont="1" applyBorder="1" applyAlignment="1">
      <alignment horizontal="justify" vertical="center"/>
    </xf>
    <xf numFmtId="0" fontId="11" fillId="0" borderId="14" xfId="0" applyFont="1" applyBorder="1" applyAlignment="1">
      <alignment horizontal="justify" vertical="center"/>
    </xf>
    <xf numFmtId="0" fontId="5" fillId="0" borderId="16" xfId="0" applyFont="1" applyBorder="1" applyAlignment="1">
      <alignment horizontal="right" vertical="center" wrapText="1"/>
    </xf>
    <xf numFmtId="0" fontId="3" fillId="0" borderId="15" xfId="0" applyFont="1" applyBorder="1" applyAlignment="1">
      <alignment horizontal="center" vertical="center" wrapText="1"/>
    </xf>
    <xf numFmtId="0" fontId="1" fillId="0" borderId="12" xfId="0" applyFont="1" applyBorder="1" applyAlignment="1" applyProtection="1">
      <alignment horizontal="center" vertical="center" wrapText="1"/>
      <protection locked="0"/>
    </xf>
    <xf numFmtId="0" fontId="1" fillId="0" borderId="14" xfId="0" applyFont="1" applyBorder="1" applyAlignment="1" applyProtection="1">
      <alignment horizontal="center" vertical="center" wrapText="1"/>
      <protection locked="0"/>
    </xf>
    <xf numFmtId="0" fontId="1" fillId="0" borderId="12" xfId="0" applyFont="1" applyBorder="1" applyAlignment="1" applyProtection="1">
      <alignment horizontal="justify" vertical="center"/>
      <protection locked="0"/>
    </xf>
    <xf numFmtId="0" fontId="1" fillId="0" borderId="13" xfId="0" applyFont="1" applyBorder="1" applyAlignment="1" applyProtection="1">
      <alignment horizontal="justify" vertical="center"/>
      <protection locked="0"/>
    </xf>
    <xf numFmtId="0" fontId="1" fillId="0" borderId="14" xfId="0" applyFont="1" applyBorder="1" applyAlignment="1" applyProtection="1">
      <alignment horizontal="justify" vertical="center"/>
      <protection locked="0"/>
    </xf>
    <xf numFmtId="0" fontId="3" fillId="0" borderId="44" xfId="0" applyFont="1" applyBorder="1" applyAlignment="1">
      <alignment horizontal="center" vertical="center" textRotation="90" wrapText="1"/>
    </xf>
    <xf numFmtId="0" fontId="3" fillId="0" borderId="46" xfId="0" applyFont="1" applyBorder="1" applyAlignment="1">
      <alignment horizontal="center" vertical="center" textRotation="90" wrapText="1"/>
    </xf>
    <xf numFmtId="0" fontId="11" fillId="0" borderId="44" xfId="0" applyFont="1" applyBorder="1" applyAlignment="1">
      <alignment horizontal="center" vertical="center" textRotation="90" wrapText="1"/>
    </xf>
    <xf numFmtId="0" fontId="11" fillId="0" borderId="46" xfId="0" applyFont="1" applyBorder="1" applyAlignment="1">
      <alignment horizontal="center" vertical="center" textRotation="90" wrapText="1"/>
    </xf>
    <xf numFmtId="0" fontId="5" fillId="0" borderId="0" xfId="0" applyFont="1" applyAlignment="1">
      <alignment horizontal="right" vertical="center" wrapText="1"/>
    </xf>
    <xf numFmtId="0" fontId="27" fillId="0" borderId="0" xfId="0" applyFont="1" applyAlignment="1">
      <alignment horizontal="center" vertical="center" wrapText="1"/>
    </xf>
    <xf numFmtId="0" fontId="27" fillId="0" borderId="30" xfId="0" applyFont="1" applyBorder="1" applyAlignment="1">
      <alignment horizontal="center" vertical="center" wrapText="1"/>
    </xf>
    <xf numFmtId="0" fontId="1" fillId="0" borderId="15" xfId="0" applyFont="1" applyBorder="1" applyAlignment="1">
      <alignment horizontal="center" vertical="center" wrapText="1"/>
    </xf>
    <xf numFmtId="0" fontId="1" fillId="0" borderId="12" xfId="0" applyFont="1" applyBorder="1" applyAlignment="1">
      <alignment horizontal="center" vertical="center" textRotation="90" wrapText="1"/>
    </xf>
    <xf numFmtId="0" fontId="1" fillId="0" borderId="14" xfId="0" applyFont="1" applyBorder="1" applyAlignment="1">
      <alignment horizontal="center" vertical="center" textRotation="90" wrapText="1"/>
    </xf>
    <xf numFmtId="0" fontId="1" fillId="0" borderId="12" xfId="0" applyFont="1" applyBorder="1" applyAlignment="1">
      <alignment horizontal="center" vertical="center" wrapText="1"/>
    </xf>
    <xf numFmtId="0" fontId="1" fillId="0" borderId="13" xfId="0" applyFont="1" applyBorder="1" applyAlignment="1">
      <alignment horizontal="center" vertical="center" wrapText="1"/>
    </xf>
    <xf numFmtId="0" fontId="1" fillId="0" borderId="14" xfId="0" applyFont="1" applyBorder="1" applyAlignment="1">
      <alignment horizontal="center" vertical="center" wrapText="1"/>
    </xf>
    <xf numFmtId="0" fontId="1" fillId="0" borderId="33" xfId="0" applyFont="1" applyBorder="1" applyAlignment="1">
      <alignment horizontal="center" vertical="center" textRotation="90" wrapText="1"/>
    </xf>
    <xf numFmtId="0" fontId="1" fillId="0" borderId="34" xfId="0" applyFont="1" applyBorder="1" applyAlignment="1">
      <alignment horizontal="center" vertical="center" textRotation="90" wrapText="1"/>
    </xf>
    <xf numFmtId="0" fontId="1" fillId="0" borderId="31" xfId="0" applyFont="1" applyBorder="1" applyAlignment="1">
      <alignment horizontal="center" vertical="center" textRotation="90" wrapText="1"/>
    </xf>
    <xf numFmtId="0" fontId="1" fillId="0" borderId="32" xfId="0" applyFont="1" applyBorder="1" applyAlignment="1">
      <alignment horizontal="center" vertical="center" textRotation="90" wrapText="1"/>
    </xf>
    <xf numFmtId="0" fontId="3" fillId="0" borderId="12" xfId="0" applyFont="1" applyBorder="1" applyAlignment="1">
      <alignment horizontal="center" vertical="center" wrapText="1"/>
    </xf>
    <xf numFmtId="0" fontId="3" fillId="0" borderId="13" xfId="0" applyFont="1" applyBorder="1" applyAlignment="1">
      <alignment horizontal="center" vertical="center" wrapText="1"/>
    </xf>
    <xf numFmtId="0" fontId="3" fillId="0" borderId="14" xfId="0" applyFont="1" applyBorder="1" applyAlignment="1">
      <alignment horizontal="center" vertical="center" wrapText="1"/>
    </xf>
    <xf numFmtId="0" fontId="1" fillId="0" borderId="12" xfId="0" applyFont="1" applyBorder="1" applyAlignment="1">
      <alignment horizontal="justify" vertical="center" wrapText="1"/>
    </xf>
    <xf numFmtId="0" fontId="1" fillId="0" borderId="13" xfId="0" applyFont="1" applyBorder="1" applyAlignment="1">
      <alignment horizontal="justify" vertical="center" wrapText="1"/>
    </xf>
    <xf numFmtId="0" fontId="1" fillId="0" borderId="14" xfId="0" applyFont="1" applyBorder="1" applyAlignment="1">
      <alignment horizontal="justify" vertical="center" wrapText="1"/>
    </xf>
    <xf numFmtId="0" fontId="3" fillId="0" borderId="0" xfId="0" applyFont="1" applyAlignment="1">
      <alignment horizontal="justify" vertical="top"/>
    </xf>
    <xf numFmtId="0" fontId="1" fillId="0" borderId="15" xfId="0" applyFont="1" applyBorder="1" applyAlignment="1">
      <alignment horizontal="center" vertical="center" textRotation="90" wrapText="1"/>
    </xf>
    <xf numFmtId="0" fontId="13" fillId="0" borderId="0" xfId="0" applyFont="1" applyAlignment="1">
      <alignment horizontal="justify" vertical="top"/>
    </xf>
    <xf numFmtId="0" fontId="10" fillId="3" borderId="36" xfId="0" applyFont="1" applyFill="1" applyBorder="1" applyAlignment="1">
      <alignment horizontal="center" vertical="center" wrapText="1"/>
    </xf>
    <xf numFmtId="0" fontId="10" fillId="3" borderId="37" xfId="0" applyFont="1" applyFill="1" applyBorder="1" applyAlignment="1">
      <alignment horizontal="center" vertical="center" wrapText="1"/>
    </xf>
    <xf numFmtId="0" fontId="10" fillId="3" borderId="38" xfId="0" applyFont="1" applyFill="1" applyBorder="1" applyAlignment="1">
      <alignment horizontal="center" vertical="center" wrapText="1"/>
    </xf>
    <xf numFmtId="0" fontId="22" fillId="0" borderId="41" xfId="0" applyFont="1" applyBorder="1" applyAlignment="1">
      <alignment horizontal="justify" vertical="center" wrapText="1"/>
    </xf>
    <xf numFmtId="0" fontId="22" fillId="0" borderId="42" xfId="0" applyFont="1" applyBorder="1" applyAlignment="1">
      <alignment horizontal="justify" vertical="center" wrapText="1"/>
    </xf>
    <xf numFmtId="0" fontId="22" fillId="0" borderId="43" xfId="0" applyFont="1" applyBorder="1" applyAlignment="1">
      <alignment horizontal="justify" vertical="center" wrapText="1"/>
    </xf>
    <xf numFmtId="0" fontId="22" fillId="0" borderId="33" xfId="0" applyFont="1" applyBorder="1" applyAlignment="1">
      <alignment horizontal="justify" vertical="center" wrapText="1"/>
    </xf>
    <xf numFmtId="0" fontId="22" fillId="0" borderId="25" xfId="0" applyFont="1" applyBorder="1" applyAlignment="1">
      <alignment horizontal="justify" vertical="center" wrapText="1"/>
    </xf>
    <xf numFmtId="0" fontId="22" fillId="0" borderId="34" xfId="0" applyFont="1" applyBorder="1" applyAlignment="1">
      <alignment horizontal="justify" vertical="center" wrapText="1"/>
    </xf>
    <xf numFmtId="0" fontId="1" fillId="0" borderId="15" xfId="0" applyFont="1" applyBorder="1" applyAlignment="1" applyProtection="1">
      <alignment horizontal="justify" vertical="center" wrapText="1"/>
      <protection locked="0"/>
    </xf>
    <xf numFmtId="0" fontId="21" fillId="0" borderId="33" xfId="0" applyFont="1" applyBorder="1" applyAlignment="1">
      <alignment horizontal="justify" vertical="center" wrapText="1"/>
    </xf>
    <xf numFmtId="0" fontId="21" fillId="0" borderId="25" xfId="0" applyFont="1" applyBorder="1" applyAlignment="1">
      <alignment horizontal="justify" vertical="center" wrapText="1"/>
    </xf>
    <xf numFmtId="0" fontId="21" fillId="0" borderId="34" xfId="0" applyFont="1" applyBorder="1" applyAlignment="1">
      <alignment horizontal="justify" vertical="center" wrapText="1"/>
    </xf>
    <xf numFmtId="0" fontId="1" fillId="0" borderId="15" xfId="0" applyFont="1" applyBorder="1" applyAlignment="1">
      <alignment vertical="center" wrapText="1"/>
    </xf>
    <xf numFmtId="0" fontId="1" fillId="0" borderId="15" xfId="0" applyFont="1" applyBorder="1" applyAlignment="1">
      <alignment horizontal="justify" vertical="center" wrapText="1"/>
    </xf>
    <xf numFmtId="0" fontId="1" fillId="0" borderId="44" xfId="0" applyFont="1" applyBorder="1" applyAlignment="1">
      <alignment vertical="center" wrapText="1"/>
    </xf>
    <xf numFmtId="0" fontId="1" fillId="0" borderId="12" xfId="0" applyFont="1" applyBorder="1" applyAlignment="1">
      <alignment vertical="center" wrapText="1"/>
    </xf>
    <xf numFmtId="0" fontId="1" fillId="0" borderId="13" xfId="0" applyFont="1" applyBorder="1" applyAlignment="1">
      <alignment vertical="center" wrapText="1"/>
    </xf>
    <xf numFmtId="0" fontId="1" fillId="0" borderId="14" xfId="0" applyFont="1" applyBorder="1" applyAlignment="1">
      <alignment vertical="center" wrapText="1"/>
    </xf>
    <xf numFmtId="0" fontId="1" fillId="0" borderId="15" xfId="0" applyFont="1" applyBorder="1" applyAlignment="1" applyProtection="1">
      <alignment horizontal="center" vertical="center" wrapText="1"/>
      <protection locked="0"/>
    </xf>
    <xf numFmtId="0" fontId="1" fillId="0" borderId="12" xfId="0" applyFont="1" applyBorder="1" applyAlignment="1" applyProtection="1">
      <alignment horizontal="justify" vertical="center" wrapText="1"/>
      <protection locked="0"/>
    </xf>
    <xf numFmtId="0" fontId="1" fillId="0" borderId="13" xfId="0" applyFont="1" applyBorder="1" applyAlignment="1" applyProtection="1">
      <alignment horizontal="justify" vertical="center" wrapText="1"/>
      <protection locked="0"/>
    </xf>
    <xf numFmtId="0" fontId="1" fillId="0" borderId="14" xfId="0" applyFont="1" applyBorder="1" applyAlignment="1" applyProtection="1">
      <alignment horizontal="justify" vertical="center" wrapText="1"/>
      <protection locked="0"/>
    </xf>
    <xf numFmtId="0" fontId="17" fillId="0" borderId="47" xfId="0" applyFont="1" applyBorder="1" applyAlignment="1">
      <alignment horizontal="justify" vertical="center" wrapText="1"/>
    </xf>
    <xf numFmtId="0" fontId="3" fillId="0" borderId="0" xfId="0" applyFont="1" applyAlignment="1">
      <alignment horizontal="justify" vertical="top" wrapText="1"/>
    </xf>
    <xf numFmtId="0" fontId="17" fillId="0" borderId="35" xfId="0" applyFont="1" applyBorder="1" applyAlignment="1">
      <alignment horizontal="justify" vertical="center" wrapText="1"/>
    </xf>
    <xf numFmtId="0" fontId="22" fillId="0" borderId="33" xfId="0" applyFont="1" applyBorder="1" applyAlignment="1">
      <alignment horizontal="justify" vertical="center"/>
    </xf>
    <xf numFmtId="0" fontId="22" fillId="0" borderId="25" xfId="0" applyFont="1" applyBorder="1" applyAlignment="1">
      <alignment horizontal="justify" vertical="center"/>
    </xf>
    <xf numFmtId="0" fontId="22" fillId="0" borderId="58" xfId="0" applyFont="1" applyBorder="1" applyAlignment="1">
      <alignment horizontal="justify" vertical="center"/>
    </xf>
    <xf numFmtId="0" fontId="56" fillId="0" borderId="0" xfId="0" applyFont="1" applyAlignment="1">
      <alignment horizontal="left" vertical="center" wrapText="1"/>
    </xf>
    <xf numFmtId="0" fontId="11" fillId="0" borderId="12" xfId="0" applyFont="1" applyBorder="1" applyAlignment="1">
      <alignment horizontal="center" vertical="center" textRotation="90" wrapText="1"/>
    </xf>
    <xf numFmtId="0" fontId="11" fillId="0" borderId="14" xfId="0" applyFont="1" applyBorder="1" applyAlignment="1">
      <alignment horizontal="center" vertical="center" textRotation="90" wrapText="1"/>
    </xf>
    <xf numFmtId="0" fontId="1" fillId="0" borderId="44" xfId="0" applyFont="1" applyBorder="1" applyAlignment="1">
      <alignment horizontal="center" vertical="center" textRotation="90" wrapText="1"/>
    </xf>
    <xf numFmtId="0" fontId="1" fillId="0" borderId="45" xfId="0" applyFont="1" applyBorder="1" applyAlignment="1">
      <alignment horizontal="center" vertical="center" textRotation="90" wrapText="1"/>
    </xf>
    <xf numFmtId="0" fontId="1" fillId="0" borderId="46" xfId="0" applyFont="1" applyBorder="1" applyAlignment="1">
      <alignment horizontal="center" vertical="center" textRotation="90" wrapText="1"/>
    </xf>
    <xf numFmtId="0" fontId="3" fillId="0" borderId="45" xfId="0" applyFont="1" applyBorder="1" applyAlignment="1">
      <alignment horizontal="center" vertical="center" textRotation="90" wrapText="1"/>
    </xf>
    <xf numFmtId="0" fontId="17" fillId="0" borderId="53" xfId="0" applyFont="1" applyBorder="1" applyAlignment="1">
      <alignment horizontal="justify" vertical="center"/>
    </xf>
    <xf numFmtId="0" fontId="17" fillId="0" borderId="54" xfId="0" applyFont="1" applyBorder="1" applyAlignment="1">
      <alignment horizontal="justify" vertical="center"/>
    </xf>
    <xf numFmtId="0" fontId="13" fillId="0" borderId="29" xfId="0" applyFont="1" applyBorder="1" applyAlignment="1">
      <alignment horizontal="center" vertical="center" wrapText="1"/>
    </xf>
    <xf numFmtId="0" fontId="13" fillId="0" borderId="0" xfId="0" applyFont="1" applyAlignment="1">
      <alignment horizontal="center" vertical="center" wrapText="1"/>
    </xf>
    <xf numFmtId="0" fontId="13" fillId="0" borderId="30" xfId="0" applyFont="1" applyBorder="1" applyAlignment="1">
      <alignment horizontal="center" vertical="center" wrapText="1"/>
    </xf>
    <xf numFmtId="0" fontId="22" fillId="0" borderId="52" xfId="0" applyFont="1" applyBorder="1" applyAlignment="1">
      <alignment horizontal="justify" vertical="center" wrapText="1"/>
    </xf>
    <xf numFmtId="0" fontId="22" fillId="0" borderId="0" xfId="0" applyFont="1" applyAlignment="1">
      <alignment horizontal="justify" vertical="center" wrapText="1"/>
    </xf>
    <xf numFmtId="0" fontId="22" fillId="0" borderId="35" xfId="0" applyFont="1" applyBorder="1" applyAlignment="1">
      <alignment horizontal="justify" vertical="center" wrapText="1"/>
    </xf>
    <xf numFmtId="0" fontId="15" fillId="0" borderId="35" xfId="0" applyFont="1" applyBorder="1" applyAlignment="1">
      <alignment horizontal="justify" vertical="center" wrapText="1"/>
    </xf>
    <xf numFmtId="0" fontId="17" fillId="0" borderId="35" xfId="0" applyFont="1" applyBorder="1" applyAlignment="1">
      <alignment horizontal="justify" vertical="center"/>
    </xf>
    <xf numFmtId="0" fontId="1" fillId="0" borderId="15" xfId="0" applyFont="1" applyBorder="1" applyAlignment="1">
      <alignment horizontal="justify" vertical="center"/>
    </xf>
    <xf numFmtId="0" fontId="11" fillId="0" borderId="0" xfId="0" applyFont="1" applyAlignment="1">
      <alignment horizontal="center" vertical="center" wrapText="1"/>
    </xf>
    <xf numFmtId="0" fontId="11" fillId="0" borderId="13" xfId="0" applyFont="1" applyBorder="1" applyAlignment="1">
      <alignment horizontal="center" vertical="center" textRotation="90" wrapText="1"/>
    </xf>
    <xf numFmtId="0" fontId="3" fillId="0" borderId="15" xfId="0" applyFont="1" applyBorder="1" applyAlignment="1">
      <alignment horizontal="center" vertical="center" textRotation="90" wrapText="1"/>
    </xf>
    <xf numFmtId="0" fontId="28" fillId="0" borderId="0" xfId="1" applyNumberFormat="1" applyFont="1" applyFill="1" applyAlignment="1" applyProtection="1">
      <alignment horizontal="center" vertical="center" wrapText="1"/>
    </xf>
    <xf numFmtId="0" fontId="1" fillId="0" borderId="56" xfId="0" applyFont="1" applyBorder="1" applyAlignment="1">
      <alignment horizontal="justify" vertical="center" wrapText="1"/>
    </xf>
    <xf numFmtId="0" fontId="15" fillId="0" borderId="53" xfId="0" applyFont="1" applyBorder="1" applyAlignment="1">
      <alignment horizontal="justify" vertical="center" wrapText="1"/>
    </xf>
    <xf numFmtId="0" fontId="15" fillId="0" borderId="54" xfId="0" applyFont="1" applyBorder="1" applyAlignment="1">
      <alignment horizontal="justify" vertical="center" wrapText="1"/>
    </xf>
    <xf numFmtId="0" fontId="22" fillId="0" borderId="49" xfId="0" applyFont="1" applyBorder="1" applyAlignment="1">
      <alignment horizontal="justify" vertical="center"/>
    </xf>
    <xf numFmtId="0" fontId="22" fillId="0" borderId="50" xfId="0" applyFont="1" applyBorder="1" applyAlignment="1">
      <alignment horizontal="justify" vertical="center"/>
    </xf>
    <xf numFmtId="0" fontId="22" fillId="0" borderId="51" xfId="0" applyFont="1" applyBorder="1" applyAlignment="1">
      <alignment horizontal="justify" vertical="center"/>
    </xf>
    <xf numFmtId="0" fontId="38" fillId="0" borderId="0" xfId="0" applyFont="1" applyAlignment="1">
      <alignment horizontal="justify" vertical="center" wrapText="1"/>
    </xf>
    <xf numFmtId="0" fontId="38" fillId="0" borderId="0" xfId="0" applyFont="1" applyAlignment="1">
      <alignment horizontal="justify" vertical="center"/>
    </xf>
    <xf numFmtId="0" fontId="38" fillId="0" borderId="30" xfId="0" applyFont="1" applyBorder="1" applyAlignment="1">
      <alignment horizontal="justify" vertical="center"/>
    </xf>
    <xf numFmtId="0" fontId="15" fillId="0" borderId="30" xfId="0" applyFont="1" applyBorder="1" applyAlignment="1">
      <alignment horizontal="justify" vertical="center"/>
    </xf>
    <xf numFmtId="0" fontId="1" fillId="0" borderId="13" xfId="0" applyFont="1" applyBorder="1" applyAlignment="1">
      <alignment horizontal="center" vertical="center" textRotation="90" wrapText="1"/>
    </xf>
    <xf numFmtId="0" fontId="21" fillId="0" borderId="41" xfId="0" applyFont="1" applyBorder="1" applyAlignment="1">
      <alignment horizontal="justify" vertical="center" wrapText="1"/>
    </xf>
    <xf numFmtId="0" fontId="21" fillId="0" borderId="42" xfId="0" applyFont="1" applyBorder="1" applyAlignment="1">
      <alignment horizontal="justify" vertical="center" wrapText="1"/>
    </xf>
    <xf numFmtId="0" fontId="21" fillId="0" borderId="43" xfId="0" applyFont="1" applyBorder="1" applyAlignment="1">
      <alignment horizontal="justify" vertical="center" wrapText="1"/>
    </xf>
    <xf numFmtId="0" fontId="17" fillId="0" borderId="32" xfId="0" applyFont="1" applyBorder="1" applyAlignment="1">
      <alignment horizontal="justify" vertical="center" wrapText="1"/>
    </xf>
    <xf numFmtId="0" fontId="11" fillId="0" borderId="15" xfId="0" applyFont="1" applyBorder="1" applyAlignment="1" applyProtection="1">
      <alignment horizontal="justify" vertical="center" wrapText="1"/>
      <protection locked="0"/>
    </xf>
    <xf numFmtId="0" fontId="11" fillId="0" borderId="15" xfId="0" quotePrefix="1" applyFont="1" applyBorder="1" applyAlignment="1">
      <alignment horizontal="center" vertical="center" wrapText="1"/>
    </xf>
    <xf numFmtId="0" fontId="11" fillId="0" borderId="12" xfId="0" quotePrefix="1" applyFont="1" applyBorder="1" applyAlignment="1">
      <alignment horizontal="center" vertical="center" wrapText="1"/>
    </xf>
    <xf numFmtId="9" fontId="15" fillId="0" borderId="0" xfId="3" applyFont="1" applyAlignment="1">
      <alignment horizontal="justify" vertical="center" wrapText="1"/>
    </xf>
    <xf numFmtId="9" fontId="15" fillId="0" borderId="30" xfId="3" applyFont="1" applyBorder="1" applyAlignment="1">
      <alignment horizontal="justify" vertical="center" wrapText="1"/>
    </xf>
    <xf numFmtId="0" fontId="17" fillId="0" borderId="30" xfId="0" applyFont="1" applyBorder="1" applyAlignment="1">
      <alignment horizontal="justify" vertical="center" wrapText="1"/>
    </xf>
    <xf numFmtId="0" fontId="22" fillId="0" borderId="33" xfId="0" applyFont="1" applyBorder="1" applyAlignment="1">
      <alignment vertical="center" wrapText="1"/>
    </xf>
    <xf numFmtId="0" fontId="22" fillId="0" borderId="25" xfId="0" applyFont="1" applyBorder="1" applyAlignment="1">
      <alignment vertical="center" wrapText="1"/>
    </xf>
    <xf numFmtId="0" fontId="22" fillId="0" borderId="34" xfId="0" applyFont="1" applyBorder="1" applyAlignment="1">
      <alignment vertical="center" wrapText="1"/>
    </xf>
    <xf numFmtId="0" fontId="15" fillId="0" borderId="35" xfId="0" applyFont="1" applyBorder="1" applyAlignment="1">
      <alignment horizontal="justify" vertical="center"/>
    </xf>
    <xf numFmtId="3" fontId="3" fillId="0" borderId="85" xfId="0" applyNumberFormat="1" applyFont="1" applyBorder="1" applyAlignment="1" applyProtection="1">
      <alignment horizontal="center" wrapText="1"/>
      <protection locked="0"/>
    </xf>
    <xf numFmtId="3" fontId="3" fillId="0" borderId="86" xfId="0" applyNumberFormat="1" applyFont="1" applyBorder="1" applyAlignment="1" applyProtection="1">
      <alignment horizontal="center" wrapText="1"/>
      <protection locked="0"/>
    </xf>
    <xf numFmtId="3" fontId="3" fillId="0" borderId="87" xfId="0" applyNumberFormat="1" applyFont="1" applyBorder="1" applyAlignment="1" applyProtection="1">
      <alignment horizontal="center" wrapText="1"/>
      <protection locked="0"/>
    </xf>
    <xf numFmtId="0" fontId="12" fillId="0" borderId="16" xfId="0" applyFont="1" applyBorder="1" applyAlignment="1">
      <alignment horizontal="right" vertical="center" wrapText="1"/>
    </xf>
    <xf numFmtId="0" fontId="12" fillId="0" borderId="0" xfId="0" applyFont="1" applyAlignment="1">
      <alignment horizontal="right" vertical="center" wrapText="1"/>
    </xf>
    <xf numFmtId="0" fontId="1" fillId="58" borderId="15" xfId="0" applyFont="1" applyFill="1" applyBorder="1" applyAlignment="1">
      <alignment horizontal="center" vertical="center" wrapText="1"/>
    </xf>
    <xf numFmtId="0" fontId="1" fillId="61" borderId="15" xfId="0" applyFont="1" applyFill="1" applyBorder="1" applyAlignment="1">
      <alignment horizontal="center" vertical="center" wrapText="1"/>
    </xf>
    <xf numFmtId="0" fontId="56" fillId="0" borderId="0" xfId="0" applyFont="1" applyAlignment="1">
      <alignment horizontal="left" vertical="center"/>
    </xf>
    <xf numFmtId="0" fontId="1" fillId="67" borderId="31" xfId="0" applyFont="1" applyFill="1" applyBorder="1" applyAlignment="1">
      <alignment horizontal="center" vertical="center" wrapText="1"/>
    </xf>
    <xf numFmtId="0" fontId="1" fillId="67" borderId="16" xfId="0" applyFont="1" applyFill="1" applyBorder="1" applyAlignment="1">
      <alignment horizontal="center" vertical="center" wrapText="1"/>
    </xf>
    <xf numFmtId="0" fontId="1" fillId="68" borderId="31" xfId="0" applyFont="1" applyFill="1" applyBorder="1" applyAlignment="1">
      <alignment horizontal="center" vertical="center" wrapText="1"/>
    </xf>
    <xf numFmtId="0" fontId="1" fillId="68" borderId="16" xfId="0" applyFont="1" applyFill="1" applyBorder="1" applyAlignment="1">
      <alignment horizontal="center" vertical="center" wrapText="1"/>
    </xf>
    <xf numFmtId="3" fontId="1" fillId="0" borderId="15" xfId="0" applyNumberFormat="1" applyFont="1" applyBorder="1" applyAlignment="1" applyProtection="1">
      <alignment horizontal="center" vertical="center" wrapText="1"/>
      <protection locked="0"/>
    </xf>
    <xf numFmtId="0" fontId="50" fillId="59" borderId="0" xfId="0" applyFont="1" applyFill="1" applyAlignment="1">
      <alignment horizontal="center" vertical="center" textRotation="90"/>
    </xf>
    <xf numFmtId="0" fontId="50" fillId="59" borderId="16" xfId="0" applyFont="1" applyFill="1" applyBorder="1" applyAlignment="1">
      <alignment horizontal="center" vertical="center" textRotation="90"/>
    </xf>
    <xf numFmtId="0" fontId="0" fillId="72" borderId="15" xfId="0" applyFill="1" applyBorder="1" applyAlignment="1">
      <alignment horizontal="center" vertical="center"/>
    </xf>
    <xf numFmtId="0" fontId="0" fillId="73" borderId="15" xfId="0" applyFill="1" applyBorder="1" applyAlignment="1">
      <alignment horizontal="center" vertical="center"/>
    </xf>
    <xf numFmtId="0" fontId="1" fillId="4" borderId="12" xfId="0" applyFont="1" applyFill="1" applyBorder="1" applyAlignment="1">
      <alignment horizontal="center" vertical="center" wrapText="1"/>
    </xf>
    <xf numFmtId="0" fontId="1" fillId="4" borderId="13" xfId="0" applyFont="1" applyFill="1" applyBorder="1" applyAlignment="1">
      <alignment horizontal="center" vertical="center" wrapText="1"/>
    </xf>
    <xf numFmtId="0" fontId="1" fillId="4" borderId="14" xfId="0" applyFont="1" applyFill="1" applyBorder="1" applyAlignment="1">
      <alignment horizontal="center" vertical="center" wrapText="1"/>
    </xf>
    <xf numFmtId="0" fontId="3" fillId="4" borderId="15" xfId="0" applyFont="1" applyFill="1" applyBorder="1" applyAlignment="1">
      <alignment horizontal="center" vertical="center" wrapText="1"/>
    </xf>
    <xf numFmtId="0" fontId="1" fillId="66" borderId="13" xfId="0" applyFont="1" applyFill="1" applyBorder="1" applyAlignment="1">
      <alignment horizontal="center" vertical="center" wrapText="1"/>
    </xf>
    <xf numFmtId="0" fontId="1" fillId="66" borderId="14" xfId="0" applyFont="1" applyFill="1" applyBorder="1" applyAlignment="1">
      <alignment horizontal="center" vertical="center" wrapText="1"/>
    </xf>
    <xf numFmtId="0" fontId="0" fillId="91" borderId="15" xfId="0" applyFill="1" applyBorder="1" applyAlignment="1">
      <alignment horizontal="center"/>
    </xf>
    <xf numFmtId="0" fontId="0" fillId="34" borderId="15" xfId="0" applyFill="1" applyBorder="1" applyAlignment="1">
      <alignment horizontal="center" vertical="center"/>
    </xf>
    <xf numFmtId="0" fontId="0" fillId="93" borderId="15" xfId="0" applyFill="1" applyBorder="1" applyAlignment="1">
      <alignment horizontal="center" vertical="center"/>
    </xf>
    <xf numFmtId="0" fontId="0" fillId="93" borderId="12" xfId="0" applyFill="1" applyBorder="1" applyAlignment="1">
      <alignment horizontal="center" vertical="center"/>
    </xf>
    <xf numFmtId="0" fontId="0" fillId="46" borderId="15" xfId="0" applyFill="1" applyBorder="1" applyAlignment="1">
      <alignment horizontal="center" vertical="center"/>
    </xf>
    <xf numFmtId="0" fontId="0" fillId="46" borderId="12" xfId="0" applyFill="1" applyBorder="1" applyAlignment="1">
      <alignment horizontal="center" vertical="center"/>
    </xf>
    <xf numFmtId="0" fontId="0" fillId="91" borderId="15" xfId="0" applyFill="1" applyBorder="1" applyAlignment="1">
      <alignment horizontal="center" vertical="center"/>
    </xf>
    <xf numFmtId="0" fontId="50" fillId="56" borderId="15" xfId="0" applyFont="1" applyFill="1" applyBorder="1" applyAlignment="1">
      <alignment horizontal="center" vertical="center"/>
    </xf>
    <xf numFmtId="0" fontId="50" fillId="56" borderId="0" xfId="0" applyFont="1" applyFill="1" applyAlignment="1">
      <alignment horizontal="center" vertical="center"/>
    </xf>
    <xf numFmtId="0" fontId="0" fillId="111" borderId="15" xfId="0" applyFill="1" applyBorder="1" applyAlignment="1">
      <alignment horizontal="center" vertical="center"/>
    </xf>
    <xf numFmtId="0" fontId="11" fillId="0" borderId="15" xfId="0" applyFont="1" applyBorder="1" applyAlignment="1">
      <alignment horizontal="justify" vertical="center"/>
    </xf>
    <xf numFmtId="0" fontId="28" fillId="0" borderId="0" xfId="1" applyNumberFormat="1" applyFont="1" applyFill="1" applyAlignment="1" applyProtection="1">
      <alignment horizontal="right" vertical="center" wrapText="1"/>
    </xf>
    <xf numFmtId="0" fontId="48" fillId="0" borderId="0" xfId="0" applyFont="1" applyAlignment="1">
      <alignment horizontal="center"/>
    </xf>
    <xf numFmtId="0" fontId="44" fillId="0" borderId="0" xfId="0" applyFont="1" applyAlignment="1">
      <alignment horizontal="center"/>
    </xf>
    <xf numFmtId="0" fontId="11" fillId="0" borderId="15" xfId="0" applyFont="1" applyBorder="1" applyAlignment="1" applyProtection="1">
      <alignment horizontal="justify" vertical="center"/>
      <protection locked="0"/>
    </xf>
    <xf numFmtId="0" fontId="3" fillId="0" borderId="33" xfId="0" applyFont="1" applyBorder="1" applyAlignment="1">
      <alignment horizontal="center" vertical="center" textRotation="90" wrapText="1"/>
    </xf>
    <xf numFmtId="0" fontId="3" fillId="0" borderId="34" xfId="0" applyFont="1" applyBorder="1" applyAlignment="1">
      <alignment horizontal="center" vertical="center" textRotation="90" wrapText="1"/>
    </xf>
    <xf numFmtId="0" fontId="3" fillId="0" borderId="29" xfId="0" applyFont="1" applyBorder="1" applyAlignment="1">
      <alignment horizontal="center" vertical="center" textRotation="90" wrapText="1"/>
    </xf>
    <xf numFmtId="0" fontId="3" fillId="0" borderId="30" xfId="0" applyFont="1" applyBorder="1" applyAlignment="1">
      <alignment horizontal="center" vertical="center" textRotation="90" wrapText="1"/>
    </xf>
    <xf numFmtId="0" fontId="3" fillId="0" borderId="31" xfId="0" applyFont="1" applyBorder="1" applyAlignment="1">
      <alignment horizontal="center" vertical="center" textRotation="90" wrapText="1"/>
    </xf>
    <xf numFmtId="0" fontId="3" fillId="0" borderId="32" xfId="0" applyFont="1" applyBorder="1" applyAlignment="1">
      <alignment horizontal="center" vertical="center" textRotation="90" wrapText="1"/>
    </xf>
    <xf numFmtId="0" fontId="1" fillId="0" borderId="29" xfId="0" applyFont="1" applyBorder="1" applyAlignment="1">
      <alignment horizontal="center" vertical="center" textRotation="90" wrapText="1"/>
    </xf>
    <xf numFmtId="0" fontId="1" fillId="0" borderId="30" xfId="0" applyFont="1" applyBorder="1" applyAlignment="1">
      <alignment horizontal="center" vertical="center" textRotation="90" wrapText="1"/>
    </xf>
    <xf numFmtId="0" fontId="28" fillId="0" borderId="0" xfId="1" applyNumberFormat="1" applyFont="1" applyFill="1" applyAlignment="1" applyProtection="1">
      <alignment horizontal="right" vertical="center" wrapText="1"/>
      <protection locked="0"/>
    </xf>
    <xf numFmtId="0" fontId="19" fillId="0" borderId="0" xfId="0" applyFont="1" applyAlignment="1">
      <alignment horizontal="center" wrapText="1"/>
    </xf>
    <xf numFmtId="0" fontId="19" fillId="0" borderId="0" xfId="0" applyFont="1" applyAlignment="1">
      <alignment horizontal="center" vertical="center" wrapText="1"/>
    </xf>
    <xf numFmtId="0" fontId="17" fillId="0" borderId="30" xfId="0" applyFont="1" applyBorder="1" applyAlignment="1">
      <alignment horizontal="justify" vertical="center"/>
    </xf>
    <xf numFmtId="0" fontId="1" fillId="39" borderId="15" xfId="0" applyFont="1" applyFill="1" applyBorder="1" applyAlignment="1">
      <alignment horizontal="center" vertical="center" wrapText="1"/>
    </xf>
    <xf numFmtId="0" fontId="27" fillId="22" borderId="15" xfId="0" applyFont="1" applyFill="1" applyBorder="1" applyAlignment="1">
      <alignment horizontal="center" vertical="center" wrapText="1"/>
    </xf>
    <xf numFmtId="0" fontId="1" fillId="108" borderId="14" xfId="0" applyFont="1" applyFill="1" applyBorder="1" applyAlignment="1">
      <alignment horizontal="center" vertical="center" wrapText="1"/>
    </xf>
    <xf numFmtId="0" fontId="1" fillId="108" borderId="12" xfId="0" applyFont="1" applyFill="1" applyBorder="1" applyAlignment="1">
      <alignment horizontal="center" vertical="center" wrapText="1"/>
    </xf>
    <xf numFmtId="0" fontId="1" fillId="108" borderId="15" xfId="0" applyFont="1" applyFill="1" applyBorder="1" applyAlignment="1">
      <alignment horizontal="center" vertical="center" wrapText="1"/>
    </xf>
    <xf numFmtId="0" fontId="1" fillId="38" borderId="14" xfId="0" applyFont="1" applyFill="1" applyBorder="1" applyAlignment="1">
      <alignment horizontal="center" vertical="center" wrapText="1"/>
    </xf>
    <xf numFmtId="0" fontId="1" fillId="38" borderId="15" xfId="0" applyFont="1" applyFill="1" applyBorder="1" applyAlignment="1">
      <alignment horizontal="center" vertical="center" wrapText="1"/>
    </xf>
    <xf numFmtId="0" fontId="1" fillId="34" borderId="15" xfId="0" applyFont="1" applyFill="1" applyBorder="1" applyAlignment="1">
      <alignment horizontal="center" vertical="center" wrapText="1"/>
    </xf>
    <xf numFmtId="0" fontId="1" fillId="14" borderId="29" xfId="0" applyFont="1" applyFill="1" applyBorder="1" applyAlignment="1">
      <alignment horizontal="center" vertical="center" wrapText="1"/>
    </xf>
    <xf numFmtId="0" fontId="1" fillId="14" borderId="0" xfId="0" applyFont="1" applyFill="1" applyAlignment="1">
      <alignment horizontal="center" vertical="center" wrapText="1"/>
    </xf>
    <xf numFmtId="0" fontId="1" fillId="0" borderId="46" xfId="0" applyFont="1" applyBorder="1" applyAlignment="1">
      <alignment horizontal="center" vertical="center" wrapText="1"/>
    </xf>
    <xf numFmtId="0" fontId="11" fillId="0" borderId="0" xfId="0" applyFont="1" applyAlignment="1">
      <alignment horizontal="justify" vertical="center"/>
    </xf>
    <xf numFmtId="0" fontId="20" fillId="0" borderId="0" xfId="0" applyFont="1" applyAlignment="1">
      <alignment horizontal="justify" vertical="center" wrapText="1"/>
    </xf>
    <xf numFmtId="0" fontId="11" fillId="0" borderId="16" xfId="0" applyFont="1" applyBorder="1" applyAlignment="1">
      <alignment horizontal="center" vertical="center" wrapText="1"/>
    </xf>
    <xf numFmtId="0" fontId="13" fillId="0" borderId="13" xfId="0" applyFont="1" applyBorder="1" applyAlignment="1" applyProtection="1">
      <alignment horizontal="center" vertical="center" wrapText="1"/>
      <protection locked="0"/>
    </xf>
    <xf numFmtId="0" fontId="58" fillId="0" borderId="15" xfId="0" applyFont="1" applyBorder="1" applyAlignment="1">
      <alignment horizontal="justify" vertical="center" wrapText="1"/>
    </xf>
  </cellXfs>
  <cellStyles count="5">
    <cellStyle name="Hipervínculo" xfId="1" builtinId="8"/>
    <cellStyle name="Hipervínculo 2" xfId="2" xr:uid="{B0C33B93-4405-41DF-BBDD-1F9A11EF308F}"/>
    <cellStyle name="Millares 2" xfId="4" xr:uid="{136AEE69-BC47-48AB-8867-34DFEC68DA0B}"/>
    <cellStyle name="Normal" xfId="0" builtinId="0"/>
    <cellStyle name="Porcentaje" xfId="3" builtinId="5"/>
  </cellStyles>
  <dxfs count="313">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mediumGray"/>
      </fill>
    </dxf>
    <dxf>
      <fill>
        <patternFill patternType="mediumGray"/>
      </fill>
    </dxf>
    <dxf>
      <fill>
        <patternFill>
          <bgColor rgb="FFFFFF00"/>
        </patternFill>
      </fill>
    </dxf>
    <dxf>
      <fill>
        <patternFill>
          <bgColor rgb="FFFFFF00"/>
        </patternFill>
      </fill>
    </dxf>
    <dxf>
      <fill>
        <patternFill>
          <bgColor rgb="FFFFFF00"/>
        </patternFill>
      </fill>
    </dxf>
    <dxf>
      <fill>
        <patternFill patternType="mediumGray"/>
      </fill>
    </dxf>
    <dxf>
      <fill>
        <patternFill>
          <bgColor rgb="FFFF0000"/>
        </patternFill>
      </fill>
    </dxf>
    <dxf>
      <fill>
        <patternFill patternType="mediumGray"/>
      </fill>
    </dxf>
    <dxf>
      <fill>
        <patternFill>
          <bgColor rgb="FFFFFF00"/>
        </patternFill>
      </fill>
    </dxf>
    <dxf>
      <fill>
        <patternFill>
          <bgColor rgb="FFFFFF00"/>
        </patternFill>
      </fill>
    </dxf>
    <dxf>
      <fill>
        <patternFill patternType="mediumGray"/>
      </fill>
    </dxf>
    <dxf>
      <fill>
        <patternFill patternType="mediumGray"/>
      </fill>
    </dxf>
    <dxf>
      <fill>
        <patternFill>
          <bgColor rgb="FFFF0000"/>
        </patternFill>
      </fill>
    </dxf>
    <dxf>
      <fill>
        <patternFill patternType="mediumGray"/>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mediumGray"/>
      </fill>
    </dxf>
    <dxf>
      <fill>
        <patternFill patternType="mediumGray"/>
      </fill>
    </dxf>
    <dxf>
      <fill>
        <patternFill>
          <bgColor rgb="FFFF0000"/>
        </patternFill>
      </fill>
    </dxf>
    <dxf>
      <fill>
        <patternFill patternType="mediumGray"/>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bgColor rgb="FFFF0000"/>
        </patternFill>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bgColor rgb="FFFF0000"/>
        </patternFill>
      </fill>
    </dxf>
    <dxf>
      <fill>
        <patternFill patternType="mediumGray"/>
      </fill>
    </dxf>
    <dxf>
      <fill>
        <patternFill patternType="mediumGray"/>
      </fill>
    </dxf>
    <dxf>
      <fill>
        <patternFill>
          <bgColor rgb="FFFF0000"/>
        </patternFill>
      </fill>
    </dxf>
    <dxf>
      <fill>
        <patternFill patternType="mediumGray"/>
      </fill>
    </dxf>
    <dxf>
      <fill>
        <patternFill>
          <bgColor rgb="FFFF0000"/>
        </patternFill>
      </fill>
    </dxf>
    <dxf>
      <fill>
        <patternFill patternType="mediumGray"/>
      </fill>
    </dxf>
    <dxf>
      <fill>
        <patternFill>
          <bgColor rgb="FFFF0000"/>
        </patternFill>
      </fill>
    </dxf>
    <dxf>
      <fill>
        <patternFill>
          <bgColor rgb="FFFF0000"/>
        </patternFill>
      </fill>
    </dxf>
    <dxf>
      <fill>
        <patternFill patternType="mediumGray"/>
      </fill>
    </dxf>
    <dxf>
      <fill>
        <patternFill patternType="mediumGray"/>
      </fill>
    </dxf>
    <dxf>
      <fill>
        <patternFill>
          <bgColor rgb="FFFF0000"/>
        </patternFill>
      </fill>
    </dxf>
    <dxf>
      <fill>
        <patternFill patternType="mediumGray"/>
      </fill>
    </dxf>
    <dxf>
      <fill>
        <patternFill>
          <bgColor rgb="FFFF0000"/>
        </patternFill>
      </fill>
    </dxf>
    <dxf>
      <fill>
        <patternFill patternType="mediumGray"/>
      </fill>
    </dxf>
    <dxf>
      <fill>
        <patternFill>
          <bgColor rgb="FFFF0000"/>
        </patternFill>
      </fill>
    </dxf>
    <dxf>
      <fill>
        <patternFill>
          <bgColor rgb="FFFF0000"/>
        </patternFill>
      </fill>
    </dxf>
    <dxf>
      <fill>
        <patternFill patternType="mediumGray"/>
      </fill>
    </dxf>
    <dxf>
      <fill>
        <patternFill>
          <bgColor rgb="FFFF0000"/>
        </patternFill>
      </fill>
    </dxf>
    <dxf>
      <fill>
        <patternFill patternType="mediumGray"/>
      </fill>
    </dxf>
    <dxf>
      <fill>
        <patternFill>
          <bgColor rgb="FFFF0000"/>
        </patternFill>
      </fill>
    </dxf>
    <dxf>
      <fill>
        <patternFill patternType="mediumGray"/>
      </fill>
    </dxf>
    <dxf>
      <fill>
        <patternFill>
          <bgColor rgb="FFFF0000"/>
        </patternFill>
      </fill>
    </dxf>
    <dxf>
      <fill>
        <patternFill patternType="mediumGray"/>
      </fill>
    </dxf>
    <dxf>
      <fill>
        <patternFill>
          <bgColor rgb="FFFF0000"/>
        </patternFill>
      </fill>
    </dxf>
    <dxf>
      <fill>
        <patternFill patternType="mediumGray"/>
      </fill>
    </dxf>
    <dxf>
      <fill>
        <patternFill patternType="mediumGray"/>
      </fill>
    </dxf>
    <dxf>
      <fill>
        <patternFill>
          <bgColor rgb="FFFF0000"/>
        </patternFill>
      </fill>
    </dxf>
    <dxf>
      <fill>
        <patternFill patternType="mediumGray"/>
      </fill>
    </dxf>
    <dxf>
      <fill>
        <patternFill>
          <bgColor rgb="FFFF0000"/>
        </patternFill>
      </fill>
    </dxf>
    <dxf>
      <fill>
        <patternFill>
          <bgColor rgb="FFFF0000"/>
        </patternFill>
      </fill>
    </dxf>
    <dxf>
      <fill>
        <patternFill patternType="mediumGray"/>
      </fill>
    </dxf>
    <dxf>
      <fill>
        <patternFill>
          <bgColor rgb="FFFF0000"/>
        </patternFill>
      </fill>
    </dxf>
    <dxf>
      <fill>
        <patternFill patternType="mediumGray"/>
      </fill>
    </dxf>
    <dxf>
      <fill>
        <patternFill>
          <bgColor rgb="FFFF0000"/>
        </patternFill>
      </fill>
    </dxf>
    <dxf>
      <fill>
        <patternFill patternType="mediumGray"/>
      </fill>
    </dxf>
    <dxf>
      <fill>
        <patternFill patternType="mediumGray"/>
      </fill>
    </dxf>
    <dxf>
      <fill>
        <patternFill>
          <bgColor rgb="FFFF0000"/>
        </patternFill>
      </fill>
    </dxf>
    <dxf>
      <fill>
        <patternFill>
          <bgColor rgb="FFFF0000"/>
        </patternFill>
      </fill>
    </dxf>
    <dxf>
      <fill>
        <patternFill patternType="mediumGray"/>
      </fill>
    </dxf>
    <dxf>
      <fill>
        <patternFill patternType="mediumGray"/>
      </fill>
    </dxf>
    <dxf>
      <fill>
        <patternFill>
          <bgColor rgb="FFFF0000"/>
        </patternFill>
      </fill>
    </dxf>
    <dxf>
      <fill>
        <patternFill patternType="mediumGray"/>
      </fill>
    </dxf>
    <dxf>
      <fill>
        <patternFill>
          <bgColor rgb="FFFF0000"/>
        </patternFill>
      </fill>
    </dxf>
    <dxf>
      <fill>
        <patternFill patternType="mediumGray"/>
      </fill>
    </dxf>
    <dxf>
      <fill>
        <patternFill patternType="mediumGray"/>
      </fill>
    </dxf>
    <dxf>
      <fill>
        <patternFill patternType="mediumGray"/>
      </fill>
    </dxf>
    <dxf>
      <fill>
        <patternFill patternType="mediumGray"/>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mediumGray"/>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solid">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mediumGray"/>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mediumGray"/>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bgColor rgb="FFFF0000"/>
        </patternFill>
      </fill>
    </dxf>
    <dxf>
      <fill>
        <patternFill>
          <bgColor rgb="FFFFFF00"/>
        </patternFill>
      </fill>
    </dxf>
  </dxfs>
  <tableStyles count="1" defaultTableStyle="TableStyleMedium2" defaultPivotStyle="PivotStyleLight16">
    <tableStyle name="Invisible" pivot="0" table="0" count="0" xr9:uid="{DD4FAA34-537B-4CA8-AE7A-68ACC4A71563}"/>
  </tableStyles>
  <colors>
    <mruColors>
      <color rgb="FFFFCC99"/>
      <color rgb="FFFFFF99"/>
      <color rgb="FF33CCCC"/>
      <color rgb="FF99CCFF"/>
      <color rgb="FFB7FFFF"/>
      <color rgb="FF00CC99"/>
      <color rgb="FFFFCCFF"/>
      <color rgb="FFFF9999"/>
      <color rgb="FFFF6699"/>
      <color rgb="FFCC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pn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5</xdr:col>
      <xdr:colOff>103800</xdr:colOff>
      <xdr:row>0</xdr:row>
      <xdr:rowOff>1011600</xdr:rowOff>
    </xdr:to>
    <xdr:pic>
      <xdr:nvPicPr>
        <xdr:cNvPr id="3" name="Imagen 2">
          <a:extLst>
            <a:ext uri="{FF2B5EF4-FFF2-40B4-BE49-F238E27FC236}">
              <a16:creationId xmlns:a16="http://schemas.microsoft.com/office/drawing/2014/main" id="{C0E93ED1-ADC7-46C0-BA5D-EF2B950FFCFF}"/>
            </a:ext>
          </a:extLst>
        </xdr:cNvPr>
        <xdr:cNvPicPr preferRelativeResize="0">
          <a:picLocks/>
        </xdr:cNvPicPr>
      </xdr:nvPicPr>
      <xdr:blipFill>
        <a:blip xmlns:r="http://schemas.openxmlformats.org/officeDocument/2006/relationships" r:embed="rId1">
          <a:alphaModFix/>
        </a:blip>
        <a:stretch>
          <a:fillRect/>
        </a:stretch>
      </xdr:blipFill>
      <xdr:spPr>
        <a:xfrm>
          <a:off x="381000" y="0"/>
          <a:ext cx="1094400" cy="1011600"/>
        </a:xfrm>
        <a:prstGeom prst="rect">
          <a:avLst/>
        </a:prstGeom>
      </xdr:spPr>
    </xdr:pic>
    <xdr:clientData/>
  </xdr:twoCellAnchor>
  <xdr:twoCellAnchor editAs="oneCell">
    <xdr:from>
      <xdr:col>20</xdr:col>
      <xdr:colOff>219075</xdr:colOff>
      <xdr:row>0</xdr:row>
      <xdr:rowOff>0</xdr:rowOff>
    </xdr:from>
    <xdr:to>
      <xdr:col>30</xdr:col>
      <xdr:colOff>14175</xdr:colOff>
      <xdr:row>0</xdr:row>
      <xdr:rowOff>1141200</xdr:rowOff>
    </xdr:to>
    <xdr:pic>
      <xdr:nvPicPr>
        <xdr:cNvPr id="5" name="Imagen 4">
          <a:extLst>
            <a:ext uri="{FF2B5EF4-FFF2-40B4-BE49-F238E27FC236}">
              <a16:creationId xmlns:a16="http://schemas.microsoft.com/office/drawing/2014/main" id="{4FF0B323-2E29-4DDA-BF5C-357C0FD2D849}"/>
            </a:ext>
          </a:extLst>
        </xdr:cNvPr>
        <xdr:cNvPicPr preferRelativeResize="0">
          <a:picLocks/>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5305425" y="0"/>
          <a:ext cx="2271600" cy="11412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5</xdr:col>
      <xdr:colOff>103800</xdr:colOff>
      <xdr:row>0</xdr:row>
      <xdr:rowOff>1011600</xdr:rowOff>
    </xdr:to>
    <xdr:pic>
      <xdr:nvPicPr>
        <xdr:cNvPr id="2" name="Imagen 1">
          <a:extLst>
            <a:ext uri="{FF2B5EF4-FFF2-40B4-BE49-F238E27FC236}">
              <a16:creationId xmlns:a16="http://schemas.microsoft.com/office/drawing/2014/main" id="{58D1583F-575E-4648-832D-1F4FB578CE32}"/>
            </a:ext>
          </a:extLst>
        </xdr:cNvPr>
        <xdr:cNvPicPr preferRelativeResize="0">
          <a:picLocks/>
        </xdr:cNvPicPr>
      </xdr:nvPicPr>
      <xdr:blipFill>
        <a:blip xmlns:r="http://schemas.openxmlformats.org/officeDocument/2006/relationships" r:embed="rId1">
          <a:alphaModFix/>
        </a:blip>
        <a:stretch>
          <a:fillRect/>
        </a:stretch>
      </xdr:blipFill>
      <xdr:spPr>
        <a:xfrm>
          <a:off x="381000" y="0"/>
          <a:ext cx="1094400" cy="1011600"/>
        </a:xfrm>
        <a:prstGeom prst="rect">
          <a:avLst/>
        </a:prstGeom>
      </xdr:spPr>
    </xdr:pic>
    <xdr:clientData/>
  </xdr:twoCellAnchor>
  <xdr:twoCellAnchor editAs="oneCell">
    <xdr:from>
      <xdr:col>20</xdr:col>
      <xdr:colOff>219075</xdr:colOff>
      <xdr:row>0</xdr:row>
      <xdr:rowOff>0</xdr:rowOff>
    </xdr:from>
    <xdr:to>
      <xdr:col>30</xdr:col>
      <xdr:colOff>14175</xdr:colOff>
      <xdr:row>0</xdr:row>
      <xdr:rowOff>1141200</xdr:rowOff>
    </xdr:to>
    <xdr:pic>
      <xdr:nvPicPr>
        <xdr:cNvPr id="5" name="Imagen 4">
          <a:extLst>
            <a:ext uri="{FF2B5EF4-FFF2-40B4-BE49-F238E27FC236}">
              <a16:creationId xmlns:a16="http://schemas.microsoft.com/office/drawing/2014/main" id="{682E8FA8-786F-40E5-A498-9A1D15EDFDAF}"/>
            </a:ext>
          </a:extLst>
        </xdr:cNvPr>
        <xdr:cNvPicPr preferRelativeResize="0">
          <a:picLocks/>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5305425" y="0"/>
          <a:ext cx="2271600" cy="11412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5</xdr:col>
      <xdr:colOff>103800</xdr:colOff>
      <xdr:row>0</xdr:row>
      <xdr:rowOff>1011600</xdr:rowOff>
    </xdr:to>
    <xdr:pic>
      <xdr:nvPicPr>
        <xdr:cNvPr id="3" name="Imagen 2">
          <a:extLst>
            <a:ext uri="{FF2B5EF4-FFF2-40B4-BE49-F238E27FC236}">
              <a16:creationId xmlns:a16="http://schemas.microsoft.com/office/drawing/2014/main" id="{4292843B-FCB3-42FD-A809-9201397B534D}"/>
            </a:ext>
          </a:extLst>
        </xdr:cNvPr>
        <xdr:cNvPicPr preferRelativeResize="0">
          <a:picLocks/>
        </xdr:cNvPicPr>
      </xdr:nvPicPr>
      <xdr:blipFill>
        <a:blip xmlns:r="http://schemas.openxmlformats.org/officeDocument/2006/relationships" r:embed="rId1">
          <a:alphaModFix/>
        </a:blip>
        <a:stretch>
          <a:fillRect/>
        </a:stretch>
      </xdr:blipFill>
      <xdr:spPr>
        <a:xfrm>
          <a:off x="381000" y="0"/>
          <a:ext cx="1094400" cy="1011600"/>
        </a:xfrm>
        <a:prstGeom prst="rect">
          <a:avLst/>
        </a:prstGeom>
      </xdr:spPr>
    </xdr:pic>
    <xdr:clientData/>
  </xdr:twoCellAnchor>
  <xdr:twoCellAnchor editAs="oneCell">
    <xdr:from>
      <xdr:col>20</xdr:col>
      <xdr:colOff>219075</xdr:colOff>
      <xdr:row>0</xdr:row>
      <xdr:rowOff>0</xdr:rowOff>
    </xdr:from>
    <xdr:to>
      <xdr:col>30</xdr:col>
      <xdr:colOff>14175</xdr:colOff>
      <xdr:row>0</xdr:row>
      <xdr:rowOff>1141200</xdr:rowOff>
    </xdr:to>
    <xdr:pic>
      <xdr:nvPicPr>
        <xdr:cNvPr id="5" name="Imagen 4">
          <a:extLst>
            <a:ext uri="{FF2B5EF4-FFF2-40B4-BE49-F238E27FC236}">
              <a16:creationId xmlns:a16="http://schemas.microsoft.com/office/drawing/2014/main" id="{C123E8C9-A92B-45A6-A8C3-B2283ECB0869}"/>
            </a:ext>
          </a:extLst>
        </xdr:cNvPr>
        <xdr:cNvPicPr preferRelativeResize="0">
          <a:picLocks/>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5305425" y="0"/>
          <a:ext cx="2271600" cy="11412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5</xdr:col>
      <xdr:colOff>103800</xdr:colOff>
      <xdr:row>0</xdr:row>
      <xdr:rowOff>1011600</xdr:rowOff>
    </xdr:to>
    <xdr:pic>
      <xdr:nvPicPr>
        <xdr:cNvPr id="4" name="Imagen 3">
          <a:extLst>
            <a:ext uri="{FF2B5EF4-FFF2-40B4-BE49-F238E27FC236}">
              <a16:creationId xmlns:a16="http://schemas.microsoft.com/office/drawing/2014/main" id="{19C151CD-7C00-435C-BEE6-3F14D8794D21}"/>
            </a:ext>
          </a:extLst>
        </xdr:cNvPr>
        <xdr:cNvPicPr preferRelativeResize="0">
          <a:picLocks/>
        </xdr:cNvPicPr>
      </xdr:nvPicPr>
      <xdr:blipFill>
        <a:blip xmlns:r="http://schemas.openxmlformats.org/officeDocument/2006/relationships" r:embed="rId1">
          <a:alphaModFix/>
        </a:blip>
        <a:stretch>
          <a:fillRect/>
        </a:stretch>
      </xdr:blipFill>
      <xdr:spPr>
        <a:xfrm>
          <a:off x="381000" y="0"/>
          <a:ext cx="1094400" cy="1011600"/>
        </a:xfrm>
        <a:prstGeom prst="rect">
          <a:avLst/>
        </a:prstGeom>
      </xdr:spPr>
    </xdr:pic>
    <xdr:clientData/>
  </xdr:twoCellAnchor>
  <xdr:twoCellAnchor editAs="oneCell">
    <xdr:from>
      <xdr:col>20</xdr:col>
      <xdr:colOff>219075</xdr:colOff>
      <xdr:row>0</xdr:row>
      <xdr:rowOff>0</xdr:rowOff>
    </xdr:from>
    <xdr:to>
      <xdr:col>30</xdr:col>
      <xdr:colOff>14175</xdr:colOff>
      <xdr:row>0</xdr:row>
      <xdr:rowOff>1141200</xdr:rowOff>
    </xdr:to>
    <xdr:pic>
      <xdr:nvPicPr>
        <xdr:cNvPr id="5" name="Imagen 4">
          <a:extLst>
            <a:ext uri="{FF2B5EF4-FFF2-40B4-BE49-F238E27FC236}">
              <a16:creationId xmlns:a16="http://schemas.microsoft.com/office/drawing/2014/main" id="{573A2A58-BA48-4E40-8C51-F737F8639AA1}"/>
            </a:ext>
          </a:extLst>
        </xdr:cNvPr>
        <xdr:cNvPicPr preferRelativeResize="0">
          <a:picLocks/>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5305425" y="0"/>
          <a:ext cx="2271600" cy="11412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5</xdr:col>
      <xdr:colOff>103800</xdr:colOff>
      <xdr:row>0</xdr:row>
      <xdr:rowOff>1011600</xdr:rowOff>
    </xdr:to>
    <xdr:pic>
      <xdr:nvPicPr>
        <xdr:cNvPr id="2" name="Imagen 1">
          <a:extLst>
            <a:ext uri="{FF2B5EF4-FFF2-40B4-BE49-F238E27FC236}">
              <a16:creationId xmlns:a16="http://schemas.microsoft.com/office/drawing/2014/main" id="{3154DC8D-A7C1-47F3-A287-EE63F14E54B9}"/>
            </a:ext>
          </a:extLst>
        </xdr:cNvPr>
        <xdr:cNvPicPr preferRelativeResize="0">
          <a:picLocks/>
        </xdr:cNvPicPr>
      </xdr:nvPicPr>
      <xdr:blipFill>
        <a:blip xmlns:r="http://schemas.openxmlformats.org/officeDocument/2006/relationships" r:embed="rId1">
          <a:alphaModFix/>
        </a:blip>
        <a:stretch>
          <a:fillRect/>
        </a:stretch>
      </xdr:blipFill>
      <xdr:spPr>
        <a:xfrm>
          <a:off x="381000" y="0"/>
          <a:ext cx="1094400" cy="1011600"/>
        </a:xfrm>
        <a:prstGeom prst="rect">
          <a:avLst/>
        </a:prstGeom>
      </xdr:spPr>
    </xdr:pic>
    <xdr:clientData/>
  </xdr:twoCellAnchor>
  <xdr:twoCellAnchor editAs="oneCell">
    <xdr:from>
      <xdr:col>20</xdr:col>
      <xdr:colOff>219075</xdr:colOff>
      <xdr:row>0</xdr:row>
      <xdr:rowOff>0</xdr:rowOff>
    </xdr:from>
    <xdr:to>
      <xdr:col>30</xdr:col>
      <xdr:colOff>14175</xdr:colOff>
      <xdr:row>0</xdr:row>
      <xdr:rowOff>1141200</xdr:rowOff>
    </xdr:to>
    <xdr:pic>
      <xdr:nvPicPr>
        <xdr:cNvPr id="3" name="Imagen 2">
          <a:extLst>
            <a:ext uri="{FF2B5EF4-FFF2-40B4-BE49-F238E27FC236}">
              <a16:creationId xmlns:a16="http://schemas.microsoft.com/office/drawing/2014/main" id="{ECD1B048-6D58-49CA-98B9-ECC9F92FA0F1}"/>
            </a:ext>
          </a:extLst>
        </xdr:cNvPr>
        <xdr:cNvPicPr preferRelativeResize="0">
          <a:picLocks/>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5305425" y="0"/>
          <a:ext cx="2271600" cy="11412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5</xdr:col>
      <xdr:colOff>103800</xdr:colOff>
      <xdr:row>0</xdr:row>
      <xdr:rowOff>1011600</xdr:rowOff>
    </xdr:to>
    <xdr:pic>
      <xdr:nvPicPr>
        <xdr:cNvPr id="2" name="Imagen 1">
          <a:extLst>
            <a:ext uri="{FF2B5EF4-FFF2-40B4-BE49-F238E27FC236}">
              <a16:creationId xmlns:a16="http://schemas.microsoft.com/office/drawing/2014/main" id="{4002D815-93C4-4792-8895-49119A1E1BA7}"/>
            </a:ext>
          </a:extLst>
        </xdr:cNvPr>
        <xdr:cNvPicPr preferRelativeResize="0">
          <a:picLocks/>
        </xdr:cNvPicPr>
      </xdr:nvPicPr>
      <xdr:blipFill>
        <a:blip xmlns:r="http://schemas.openxmlformats.org/officeDocument/2006/relationships" r:embed="rId1">
          <a:alphaModFix/>
        </a:blip>
        <a:stretch>
          <a:fillRect/>
        </a:stretch>
      </xdr:blipFill>
      <xdr:spPr>
        <a:xfrm>
          <a:off x="381000" y="0"/>
          <a:ext cx="1094400" cy="1011600"/>
        </a:xfrm>
        <a:prstGeom prst="rect">
          <a:avLst/>
        </a:prstGeom>
      </xdr:spPr>
    </xdr:pic>
    <xdr:clientData/>
  </xdr:twoCellAnchor>
  <xdr:twoCellAnchor editAs="oneCell">
    <xdr:from>
      <xdr:col>51</xdr:col>
      <xdr:colOff>209550</xdr:colOff>
      <xdr:row>0</xdr:row>
      <xdr:rowOff>0</xdr:rowOff>
    </xdr:from>
    <xdr:to>
      <xdr:col>61</xdr:col>
      <xdr:colOff>4650</xdr:colOff>
      <xdr:row>0</xdr:row>
      <xdr:rowOff>1141200</xdr:rowOff>
    </xdr:to>
    <xdr:pic>
      <xdr:nvPicPr>
        <xdr:cNvPr id="3" name="Imagen 2">
          <a:extLst>
            <a:ext uri="{FF2B5EF4-FFF2-40B4-BE49-F238E27FC236}">
              <a16:creationId xmlns:a16="http://schemas.microsoft.com/office/drawing/2014/main" id="{25F71827-9D4F-47FC-BEF8-FE93B12B4F23}"/>
            </a:ext>
          </a:extLst>
        </xdr:cNvPr>
        <xdr:cNvPicPr preferRelativeResize="0">
          <a:picLocks/>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12973050" y="0"/>
          <a:ext cx="2271600" cy="11412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5</xdr:col>
      <xdr:colOff>103800</xdr:colOff>
      <xdr:row>0</xdr:row>
      <xdr:rowOff>1011600</xdr:rowOff>
    </xdr:to>
    <xdr:pic>
      <xdr:nvPicPr>
        <xdr:cNvPr id="2" name="Imagen 1">
          <a:extLst>
            <a:ext uri="{FF2B5EF4-FFF2-40B4-BE49-F238E27FC236}">
              <a16:creationId xmlns:a16="http://schemas.microsoft.com/office/drawing/2014/main" id="{B1CDE733-011A-47C3-BD27-6119E71973F7}"/>
            </a:ext>
          </a:extLst>
        </xdr:cNvPr>
        <xdr:cNvPicPr preferRelativeResize="0">
          <a:picLocks/>
        </xdr:cNvPicPr>
      </xdr:nvPicPr>
      <xdr:blipFill>
        <a:blip xmlns:r="http://schemas.openxmlformats.org/officeDocument/2006/relationships" r:embed="rId1">
          <a:alphaModFix/>
        </a:blip>
        <a:stretch>
          <a:fillRect/>
        </a:stretch>
      </xdr:blipFill>
      <xdr:spPr>
        <a:xfrm>
          <a:off x="381000" y="0"/>
          <a:ext cx="1094400" cy="1011600"/>
        </a:xfrm>
        <a:prstGeom prst="rect">
          <a:avLst/>
        </a:prstGeom>
      </xdr:spPr>
    </xdr:pic>
    <xdr:clientData/>
  </xdr:twoCellAnchor>
  <xdr:twoCellAnchor editAs="oneCell">
    <xdr:from>
      <xdr:col>20</xdr:col>
      <xdr:colOff>219075</xdr:colOff>
      <xdr:row>0</xdr:row>
      <xdr:rowOff>0</xdr:rowOff>
    </xdr:from>
    <xdr:to>
      <xdr:col>30</xdr:col>
      <xdr:colOff>14175</xdr:colOff>
      <xdr:row>0</xdr:row>
      <xdr:rowOff>1141200</xdr:rowOff>
    </xdr:to>
    <xdr:pic>
      <xdr:nvPicPr>
        <xdr:cNvPr id="5" name="Imagen 4">
          <a:extLst>
            <a:ext uri="{FF2B5EF4-FFF2-40B4-BE49-F238E27FC236}">
              <a16:creationId xmlns:a16="http://schemas.microsoft.com/office/drawing/2014/main" id="{782F4D7D-EFE8-4CF1-893E-A57F08A3E5AC}"/>
            </a:ext>
          </a:extLst>
        </xdr:cNvPr>
        <xdr:cNvPicPr preferRelativeResize="0">
          <a:picLocks/>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5305425" y="0"/>
          <a:ext cx="2271600" cy="11412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5</xdr:col>
      <xdr:colOff>103800</xdr:colOff>
      <xdr:row>0</xdr:row>
      <xdr:rowOff>1011600</xdr:rowOff>
    </xdr:to>
    <xdr:pic>
      <xdr:nvPicPr>
        <xdr:cNvPr id="2" name="Imagen 1">
          <a:extLst>
            <a:ext uri="{FF2B5EF4-FFF2-40B4-BE49-F238E27FC236}">
              <a16:creationId xmlns:a16="http://schemas.microsoft.com/office/drawing/2014/main" id="{1BA2701D-D352-411A-8A0F-932EA2710467}"/>
            </a:ext>
          </a:extLst>
        </xdr:cNvPr>
        <xdr:cNvPicPr preferRelativeResize="0">
          <a:picLocks/>
        </xdr:cNvPicPr>
      </xdr:nvPicPr>
      <xdr:blipFill>
        <a:blip xmlns:r="http://schemas.openxmlformats.org/officeDocument/2006/relationships" r:embed="rId1">
          <a:alphaModFix/>
        </a:blip>
        <a:stretch>
          <a:fillRect/>
        </a:stretch>
      </xdr:blipFill>
      <xdr:spPr>
        <a:xfrm>
          <a:off x="381000" y="0"/>
          <a:ext cx="1094400" cy="1011600"/>
        </a:xfrm>
        <a:prstGeom prst="rect">
          <a:avLst/>
        </a:prstGeom>
      </xdr:spPr>
    </xdr:pic>
    <xdr:clientData/>
  </xdr:twoCellAnchor>
  <xdr:twoCellAnchor editAs="oneCell">
    <xdr:from>
      <xdr:col>20</xdr:col>
      <xdr:colOff>219075</xdr:colOff>
      <xdr:row>0</xdr:row>
      <xdr:rowOff>0</xdr:rowOff>
    </xdr:from>
    <xdr:to>
      <xdr:col>30</xdr:col>
      <xdr:colOff>14175</xdr:colOff>
      <xdr:row>0</xdr:row>
      <xdr:rowOff>1141200</xdr:rowOff>
    </xdr:to>
    <xdr:pic>
      <xdr:nvPicPr>
        <xdr:cNvPr id="5" name="Imagen 4">
          <a:extLst>
            <a:ext uri="{FF2B5EF4-FFF2-40B4-BE49-F238E27FC236}">
              <a16:creationId xmlns:a16="http://schemas.microsoft.com/office/drawing/2014/main" id="{F9DF3DE1-2D91-4CEE-ACE2-F0BCE61B0FBD}"/>
            </a:ext>
          </a:extLst>
        </xdr:cNvPr>
        <xdr:cNvPicPr preferRelativeResize="0">
          <a:picLocks/>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5305425" y="0"/>
          <a:ext cx="2271600" cy="11412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5</xdr:col>
      <xdr:colOff>103800</xdr:colOff>
      <xdr:row>0</xdr:row>
      <xdr:rowOff>1011600</xdr:rowOff>
    </xdr:to>
    <xdr:pic>
      <xdr:nvPicPr>
        <xdr:cNvPr id="2" name="Imagen 1">
          <a:extLst>
            <a:ext uri="{FF2B5EF4-FFF2-40B4-BE49-F238E27FC236}">
              <a16:creationId xmlns:a16="http://schemas.microsoft.com/office/drawing/2014/main" id="{BAD63615-182A-482F-87F7-4C2447E79668}"/>
            </a:ext>
          </a:extLst>
        </xdr:cNvPr>
        <xdr:cNvPicPr preferRelativeResize="0">
          <a:picLocks/>
        </xdr:cNvPicPr>
      </xdr:nvPicPr>
      <xdr:blipFill>
        <a:blip xmlns:r="http://schemas.openxmlformats.org/officeDocument/2006/relationships" r:embed="rId1">
          <a:alphaModFix/>
        </a:blip>
        <a:stretch>
          <a:fillRect/>
        </a:stretch>
      </xdr:blipFill>
      <xdr:spPr>
        <a:xfrm>
          <a:off x="381000" y="0"/>
          <a:ext cx="1094400" cy="1011600"/>
        </a:xfrm>
        <a:prstGeom prst="rect">
          <a:avLst/>
        </a:prstGeom>
      </xdr:spPr>
    </xdr:pic>
    <xdr:clientData/>
  </xdr:twoCellAnchor>
  <xdr:twoCellAnchor editAs="oneCell">
    <xdr:from>
      <xdr:col>20</xdr:col>
      <xdr:colOff>219075</xdr:colOff>
      <xdr:row>0</xdr:row>
      <xdr:rowOff>0</xdr:rowOff>
    </xdr:from>
    <xdr:to>
      <xdr:col>30</xdr:col>
      <xdr:colOff>14175</xdr:colOff>
      <xdr:row>0</xdr:row>
      <xdr:rowOff>1141200</xdr:rowOff>
    </xdr:to>
    <xdr:pic>
      <xdr:nvPicPr>
        <xdr:cNvPr id="5" name="Imagen 4">
          <a:extLst>
            <a:ext uri="{FF2B5EF4-FFF2-40B4-BE49-F238E27FC236}">
              <a16:creationId xmlns:a16="http://schemas.microsoft.com/office/drawing/2014/main" id="{FB4A6E89-198C-464B-9EF4-6764225A1004}"/>
            </a:ext>
          </a:extLst>
        </xdr:cNvPr>
        <xdr:cNvPicPr preferRelativeResize="0">
          <a:picLocks/>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5305425" y="0"/>
          <a:ext cx="2271600" cy="11412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5</xdr:col>
      <xdr:colOff>103800</xdr:colOff>
      <xdr:row>0</xdr:row>
      <xdr:rowOff>1011600</xdr:rowOff>
    </xdr:to>
    <xdr:pic>
      <xdr:nvPicPr>
        <xdr:cNvPr id="2" name="Imagen 1">
          <a:extLst>
            <a:ext uri="{FF2B5EF4-FFF2-40B4-BE49-F238E27FC236}">
              <a16:creationId xmlns:a16="http://schemas.microsoft.com/office/drawing/2014/main" id="{CA0D8440-BE84-4361-A9B5-9626857A0487}"/>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81000" y="0"/>
          <a:ext cx="1094400" cy="1011600"/>
        </a:xfrm>
        <a:prstGeom prst="rect">
          <a:avLst/>
        </a:prstGeom>
      </xdr:spPr>
    </xdr:pic>
    <xdr:clientData/>
  </xdr:twoCellAnchor>
  <xdr:twoCellAnchor editAs="oneCell">
    <xdr:from>
      <xdr:col>122</xdr:col>
      <xdr:colOff>219075</xdr:colOff>
      <xdr:row>0</xdr:row>
      <xdr:rowOff>0</xdr:rowOff>
    </xdr:from>
    <xdr:to>
      <xdr:col>132</xdr:col>
      <xdr:colOff>14175</xdr:colOff>
      <xdr:row>0</xdr:row>
      <xdr:rowOff>1141200</xdr:rowOff>
    </xdr:to>
    <xdr:pic>
      <xdr:nvPicPr>
        <xdr:cNvPr id="4" name="Imagen 3">
          <a:extLst>
            <a:ext uri="{FF2B5EF4-FFF2-40B4-BE49-F238E27FC236}">
              <a16:creationId xmlns:a16="http://schemas.microsoft.com/office/drawing/2014/main" id="{261B29A6-D49F-4876-9D7B-9181B74C1E9B}"/>
            </a:ext>
          </a:extLst>
        </xdr:cNvPr>
        <xdr:cNvPicPr preferRelativeResize="0">
          <a:picLocks/>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30565725" y="0"/>
          <a:ext cx="2271600" cy="11412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5</xdr:col>
      <xdr:colOff>103800</xdr:colOff>
      <xdr:row>0</xdr:row>
      <xdr:rowOff>1011600</xdr:rowOff>
    </xdr:to>
    <xdr:pic>
      <xdr:nvPicPr>
        <xdr:cNvPr id="2" name="Imagen 1">
          <a:extLst>
            <a:ext uri="{FF2B5EF4-FFF2-40B4-BE49-F238E27FC236}">
              <a16:creationId xmlns:a16="http://schemas.microsoft.com/office/drawing/2014/main" id="{D9AB807E-00B9-469C-AEAF-E86E0DC343A4}"/>
            </a:ext>
          </a:extLst>
        </xdr:cNvPr>
        <xdr:cNvPicPr preferRelativeResize="0">
          <a:picLocks/>
        </xdr:cNvPicPr>
      </xdr:nvPicPr>
      <xdr:blipFill>
        <a:blip xmlns:r="http://schemas.openxmlformats.org/officeDocument/2006/relationships" r:embed="rId1">
          <a:alphaModFix/>
        </a:blip>
        <a:stretch>
          <a:fillRect/>
        </a:stretch>
      </xdr:blipFill>
      <xdr:spPr>
        <a:xfrm>
          <a:off x="381000" y="0"/>
          <a:ext cx="1094400" cy="1011600"/>
        </a:xfrm>
        <a:prstGeom prst="rect">
          <a:avLst/>
        </a:prstGeom>
      </xdr:spPr>
    </xdr:pic>
    <xdr:clientData/>
  </xdr:twoCellAnchor>
  <xdr:twoCellAnchor editAs="oneCell">
    <xdr:from>
      <xdr:col>20</xdr:col>
      <xdr:colOff>219075</xdr:colOff>
      <xdr:row>0</xdr:row>
      <xdr:rowOff>0</xdr:rowOff>
    </xdr:from>
    <xdr:to>
      <xdr:col>30</xdr:col>
      <xdr:colOff>14175</xdr:colOff>
      <xdr:row>0</xdr:row>
      <xdr:rowOff>1141200</xdr:rowOff>
    </xdr:to>
    <xdr:pic>
      <xdr:nvPicPr>
        <xdr:cNvPr id="5" name="Imagen 4">
          <a:extLst>
            <a:ext uri="{FF2B5EF4-FFF2-40B4-BE49-F238E27FC236}">
              <a16:creationId xmlns:a16="http://schemas.microsoft.com/office/drawing/2014/main" id="{DDDBCCC0-D993-458B-92A4-46E8B8997CE4}"/>
            </a:ext>
          </a:extLst>
        </xdr:cNvPr>
        <xdr:cNvPicPr preferRelativeResize="0">
          <a:picLocks/>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5305425" y="0"/>
          <a:ext cx="2271600" cy="1141200"/>
        </a:xfrm>
        <a:prstGeom prst="rect">
          <a:avLst/>
        </a:prstGeom>
      </xdr:spPr>
    </xdr:pic>
    <xdr:clientData/>
  </xdr:twoCellAnchor>
</xdr:wsDr>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mailto:hernandezg@dgsp.gob.mx"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AC3548-6DBF-4026-BDB0-D7D386AC31D3}">
  <dimension ref="A1:AE35"/>
  <sheetViews>
    <sheetView showGridLines="0" zoomScaleNormal="100" workbookViewId="0"/>
  </sheetViews>
  <sheetFormatPr baseColWidth="10" defaultColWidth="0" defaultRowHeight="15" customHeight="1" zeroHeight="1"/>
  <cols>
    <col min="1" max="1" width="5.7109375" style="1" customWidth="1"/>
    <col min="2" max="30" width="3.7109375" style="1" customWidth="1"/>
    <col min="31" max="31" width="5.7109375" style="1" customWidth="1"/>
    <col min="32" max="16384" width="3.7109375" style="1" hidden="1"/>
  </cols>
  <sheetData>
    <row r="1" spans="2:31" ht="173.25" customHeight="1">
      <c r="B1" s="692" t="s">
        <v>0</v>
      </c>
      <c r="C1" s="693"/>
      <c r="D1" s="693"/>
      <c r="E1" s="693"/>
      <c r="F1" s="693"/>
      <c r="G1" s="693"/>
      <c r="H1" s="693"/>
      <c r="I1" s="693"/>
      <c r="J1" s="693"/>
      <c r="K1" s="693"/>
      <c r="L1" s="693"/>
      <c r="M1" s="693"/>
      <c r="N1" s="693"/>
      <c r="O1" s="693"/>
      <c r="P1" s="693"/>
      <c r="Q1" s="693"/>
      <c r="R1" s="693"/>
      <c r="S1" s="693"/>
      <c r="T1" s="693"/>
      <c r="U1" s="693"/>
      <c r="V1" s="693"/>
      <c r="W1" s="693"/>
      <c r="X1" s="693"/>
      <c r="Y1" s="693"/>
      <c r="Z1" s="693"/>
      <c r="AA1" s="693"/>
      <c r="AB1" s="693"/>
      <c r="AC1" s="693"/>
      <c r="AD1" s="693"/>
      <c r="AE1" s="150"/>
    </row>
    <row r="2" spans="2:31" ht="15" customHeight="1">
      <c r="B2" s="150"/>
      <c r="C2" s="150"/>
      <c r="D2" s="150"/>
      <c r="E2" s="150"/>
      <c r="F2" s="150"/>
      <c r="G2" s="150"/>
      <c r="H2" s="150"/>
      <c r="I2" s="150"/>
      <c r="J2" s="150"/>
      <c r="K2" s="150"/>
      <c r="L2" s="150"/>
      <c r="M2" s="150"/>
      <c r="N2" s="150"/>
      <c r="O2" s="150"/>
      <c r="P2" s="150"/>
      <c r="Q2" s="150"/>
      <c r="R2" s="150"/>
      <c r="S2" s="150"/>
      <c r="T2" s="150"/>
      <c r="U2" s="150"/>
      <c r="V2" s="150"/>
      <c r="W2" s="150"/>
      <c r="X2" s="150"/>
      <c r="Y2" s="150"/>
      <c r="Z2" s="150"/>
      <c r="AA2" s="150"/>
      <c r="AB2" s="150"/>
      <c r="AC2" s="150"/>
      <c r="AD2" s="150"/>
      <c r="AE2" s="150"/>
    </row>
    <row r="3" spans="2:31" ht="45" customHeight="1">
      <c r="B3" s="694" t="s">
        <v>1</v>
      </c>
      <c r="C3" s="695"/>
      <c r="D3" s="695"/>
      <c r="E3" s="695"/>
      <c r="F3" s="695"/>
      <c r="G3" s="695"/>
      <c r="H3" s="695"/>
      <c r="I3" s="695"/>
      <c r="J3" s="695"/>
      <c r="K3" s="695"/>
      <c r="L3" s="695"/>
      <c r="M3" s="695"/>
      <c r="N3" s="695"/>
      <c r="O3" s="695"/>
      <c r="P3" s="695"/>
      <c r="Q3" s="695"/>
      <c r="R3" s="695"/>
      <c r="S3" s="695"/>
      <c r="T3" s="695"/>
      <c r="U3" s="695"/>
      <c r="V3" s="695"/>
      <c r="W3" s="695"/>
      <c r="X3" s="695"/>
      <c r="Y3" s="695"/>
      <c r="Z3" s="695"/>
      <c r="AA3" s="695"/>
      <c r="AB3" s="695"/>
      <c r="AC3" s="695"/>
      <c r="AD3" s="695"/>
      <c r="AE3" s="150"/>
    </row>
    <row r="4" spans="2:31" ht="15" customHeight="1">
      <c r="B4" s="150"/>
      <c r="C4" s="150"/>
      <c r="D4" s="150"/>
      <c r="E4" s="150"/>
      <c r="F4" s="150"/>
      <c r="G4" s="150"/>
      <c r="H4" s="150"/>
      <c r="I4" s="150"/>
      <c r="J4" s="150"/>
      <c r="K4" s="150"/>
      <c r="L4" s="150"/>
      <c r="M4" s="150"/>
      <c r="N4" s="150"/>
      <c r="O4" s="150"/>
      <c r="P4" s="150"/>
      <c r="Q4" s="150"/>
      <c r="R4" s="150"/>
      <c r="S4" s="150"/>
      <c r="T4" s="150"/>
      <c r="U4" s="150"/>
      <c r="V4" s="150"/>
      <c r="W4" s="150"/>
      <c r="X4" s="150"/>
      <c r="Y4" s="150"/>
      <c r="Z4" s="150"/>
      <c r="AA4" s="150"/>
      <c r="AB4" s="150"/>
      <c r="AC4" s="150"/>
      <c r="AD4" s="150"/>
      <c r="AE4" s="150"/>
    </row>
    <row r="5" spans="2:31" ht="45" customHeight="1">
      <c r="B5" s="694" t="s">
        <v>2</v>
      </c>
      <c r="C5" s="695"/>
      <c r="D5" s="695"/>
      <c r="E5" s="695"/>
      <c r="F5" s="695"/>
      <c r="G5" s="695"/>
      <c r="H5" s="695"/>
      <c r="I5" s="695"/>
      <c r="J5" s="695"/>
      <c r="K5" s="695"/>
      <c r="L5" s="695"/>
      <c r="M5" s="695"/>
      <c r="N5" s="695"/>
      <c r="O5" s="695"/>
      <c r="P5" s="695"/>
      <c r="Q5" s="695"/>
      <c r="R5" s="695"/>
      <c r="S5" s="695"/>
      <c r="T5" s="695"/>
      <c r="U5" s="695"/>
      <c r="V5" s="695"/>
      <c r="W5" s="695"/>
      <c r="X5" s="695"/>
      <c r="Y5" s="695"/>
      <c r="Z5" s="695"/>
      <c r="AA5" s="695"/>
      <c r="AB5" s="695"/>
      <c r="AC5" s="695"/>
      <c r="AD5" s="695"/>
      <c r="AE5" s="150"/>
    </row>
    <row r="6" spans="2:31" ht="15" customHeight="1">
      <c r="B6" s="150"/>
      <c r="C6" s="150"/>
      <c r="D6" s="150"/>
      <c r="E6" s="150"/>
      <c r="F6" s="150"/>
      <c r="G6" s="150"/>
      <c r="H6" s="150"/>
      <c r="I6" s="150"/>
      <c r="J6" s="150"/>
      <c r="K6" s="150"/>
      <c r="L6" s="150"/>
      <c r="M6" s="150"/>
      <c r="N6" s="150"/>
      <c r="O6" s="150"/>
      <c r="P6" s="150"/>
      <c r="Q6" s="150"/>
      <c r="R6" s="150"/>
      <c r="S6" s="150"/>
      <c r="T6" s="150"/>
      <c r="U6" s="150"/>
      <c r="V6" s="150"/>
      <c r="W6" s="150"/>
      <c r="X6" s="150"/>
      <c r="Y6" s="150"/>
      <c r="Z6" s="150"/>
      <c r="AA6" s="150"/>
      <c r="AB6" s="150"/>
      <c r="AC6" s="150"/>
      <c r="AD6" s="150"/>
      <c r="AE6" s="150"/>
    </row>
    <row r="7" spans="2:31" ht="60" customHeight="1">
      <c r="B7" s="694" t="s">
        <v>3</v>
      </c>
      <c r="C7" s="694"/>
      <c r="D7" s="694"/>
      <c r="E7" s="694"/>
      <c r="F7" s="694"/>
      <c r="G7" s="694"/>
      <c r="H7" s="694"/>
      <c r="I7" s="694"/>
      <c r="J7" s="694"/>
      <c r="K7" s="694"/>
      <c r="L7" s="694"/>
      <c r="M7" s="694"/>
      <c r="N7" s="694"/>
      <c r="O7" s="694"/>
      <c r="P7" s="694"/>
      <c r="Q7" s="694"/>
      <c r="R7" s="694"/>
      <c r="S7" s="694"/>
      <c r="T7" s="694"/>
      <c r="U7" s="694"/>
      <c r="V7" s="694"/>
      <c r="W7" s="694"/>
      <c r="X7" s="694"/>
      <c r="Y7" s="694"/>
      <c r="Z7" s="694"/>
      <c r="AA7" s="694"/>
      <c r="AB7" s="694"/>
      <c r="AC7" s="694"/>
      <c r="AD7" s="694"/>
      <c r="AE7" s="150"/>
    </row>
    <row r="8" spans="2:31" ht="15" customHeight="1" thickBot="1">
      <c r="B8" s="4" t="s">
        <v>4</v>
      </c>
      <c r="C8" s="150"/>
      <c r="D8" s="150"/>
      <c r="E8" s="150"/>
      <c r="F8" s="150"/>
      <c r="G8" s="150"/>
      <c r="H8" s="150"/>
      <c r="I8" s="150"/>
      <c r="J8" s="150"/>
      <c r="K8" s="150"/>
      <c r="L8" s="150"/>
      <c r="M8" s="150"/>
      <c r="N8" s="4" t="s">
        <v>5</v>
      </c>
      <c r="O8" s="150"/>
      <c r="P8" s="150"/>
      <c r="Q8" s="150"/>
      <c r="R8" s="150"/>
      <c r="S8" s="150"/>
      <c r="T8" s="150"/>
      <c r="U8" s="150"/>
      <c r="V8" s="150"/>
      <c r="W8" s="150"/>
      <c r="X8" s="150"/>
      <c r="Y8" s="150"/>
      <c r="Z8" s="150"/>
      <c r="AA8" s="150"/>
      <c r="AB8" s="150"/>
      <c r="AC8" s="150"/>
      <c r="AD8" s="150"/>
      <c r="AE8" s="150"/>
    </row>
    <row r="9" spans="2:31" ht="15" customHeight="1" thickBot="1">
      <c r="B9" s="696" t="str">
        <f>IF(Presentación!B10="","",Presentación!B10)</f>
        <v>Veracruz de Ignacio de la Llave</v>
      </c>
      <c r="C9" s="697"/>
      <c r="D9" s="697"/>
      <c r="E9" s="697"/>
      <c r="F9" s="697"/>
      <c r="G9" s="697"/>
      <c r="H9" s="697"/>
      <c r="I9" s="697"/>
      <c r="J9" s="697"/>
      <c r="K9" s="697"/>
      <c r="L9" s="698"/>
      <c r="M9" s="150"/>
      <c r="N9" s="696" t="str">
        <f>IF(Presentación!N10="","",Presentación!N10)</f>
        <v>230</v>
      </c>
      <c r="O9" s="698"/>
      <c r="P9" s="150"/>
      <c r="Q9" s="150"/>
      <c r="R9" s="150"/>
      <c r="S9" s="150"/>
      <c r="T9" s="150"/>
      <c r="U9" s="150"/>
      <c r="V9" s="150"/>
      <c r="W9" s="150"/>
      <c r="X9" s="150"/>
      <c r="Y9" s="150"/>
      <c r="Z9" s="150"/>
      <c r="AA9" s="150"/>
      <c r="AB9" s="150"/>
      <c r="AC9" s="150"/>
      <c r="AD9" s="150"/>
      <c r="AE9" s="150"/>
    </row>
    <row r="10" spans="2:31" ht="15" customHeight="1">
      <c r="B10" s="150"/>
      <c r="C10" s="150"/>
      <c r="D10" s="150"/>
      <c r="E10" s="150"/>
      <c r="F10" s="150"/>
      <c r="G10" s="150"/>
      <c r="H10" s="150"/>
      <c r="I10" s="150"/>
      <c r="J10" s="150"/>
      <c r="K10" s="150"/>
      <c r="L10" s="150"/>
      <c r="M10" s="150"/>
      <c r="N10" s="150"/>
      <c r="O10" s="150"/>
      <c r="P10" s="150"/>
      <c r="Q10" s="150"/>
      <c r="R10" s="150"/>
      <c r="S10" s="150"/>
      <c r="T10" s="150"/>
      <c r="U10" s="150"/>
      <c r="V10" s="150"/>
      <c r="W10" s="150"/>
      <c r="X10" s="150"/>
      <c r="Y10" s="150"/>
      <c r="Z10" s="150"/>
      <c r="AA10" s="150"/>
      <c r="AB10" s="150"/>
      <c r="AC10" s="150"/>
      <c r="AD10" s="150"/>
      <c r="AE10" s="150"/>
    </row>
    <row r="11" spans="2:31" ht="15" customHeight="1">
      <c r="B11" s="690" t="s">
        <v>6</v>
      </c>
      <c r="C11" s="690"/>
      <c r="D11" s="690"/>
      <c r="E11" s="690"/>
      <c r="F11" s="690"/>
      <c r="G11" s="690"/>
      <c r="H11" s="690"/>
      <c r="I11" s="690"/>
      <c r="J11" s="690"/>
      <c r="K11" s="690"/>
      <c r="L11" s="690"/>
      <c r="M11" s="690"/>
      <c r="N11" s="690"/>
      <c r="O11" s="690"/>
      <c r="P11" s="690"/>
      <c r="Q11" s="690"/>
      <c r="R11" s="690"/>
      <c r="S11" s="690"/>
      <c r="T11" s="690"/>
      <c r="U11" s="690"/>
      <c r="V11" s="149"/>
      <c r="W11" s="149"/>
      <c r="X11" s="149"/>
      <c r="Y11" s="149"/>
      <c r="Z11" s="149"/>
      <c r="AA11" s="149"/>
      <c r="AB11" s="149"/>
      <c r="AC11" s="149"/>
      <c r="AD11" s="149"/>
      <c r="AE11" s="149"/>
    </row>
    <row r="12" spans="2:31" ht="15" customHeight="1">
      <c r="B12" s="149"/>
      <c r="C12" s="149"/>
      <c r="D12" s="149"/>
      <c r="E12" s="149"/>
      <c r="F12" s="149"/>
      <c r="G12" s="149"/>
      <c r="H12" s="149"/>
      <c r="I12" s="149"/>
      <c r="J12" s="149"/>
      <c r="K12" s="149"/>
      <c r="L12" s="149"/>
      <c r="M12" s="149"/>
      <c r="N12" s="149"/>
      <c r="O12" s="149"/>
      <c r="P12" s="149"/>
      <c r="Q12" s="149"/>
      <c r="R12" s="149"/>
      <c r="S12" s="149"/>
      <c r="T12" s="149"/>
      <c r="U12" s="149"/>
      <c r="V12" s="149"/>
      <c r="W12" s="149"/>
      <c r="X12" s="149"/>
      <c r="Y12" s="149"/>
      <c r="Z12" s="149"/>
      <c r="AA12" s="149"/>
      <c r="AB12" s="149"/>
      <c r="AC12" s="149"/>
      <c r="AD12" s="149"/>
      <c r="AE12" s="149"/>
    </row>
    <row r="13" spans="2:31" ht="15" customHeight="1">
      <c r="B13" s="690" t="s">
        <v>7</v>
      </c>
      <c r="C13" s="690"/>
      <c r="D13" s="690"/>
      <c r="E13" s="690"/>
      <c r="F13" s="690"/>
      <c r="G13" s="690"/>
      <c r="H13" s="690"/>
      <c r="I13" s="690"/>
      <c r="J13" s="690"/>
      <c r="K13" s="690"/>
      <c r="L13" s="690"/>
      <c r="M13" s="690"/>
      <c r="N13" s="690"/>
      <c r="O13" s="690"/>
      <c r="P13" s="690"/>
      <c r="Q13" s="690"/>
      <c r="R13" s="690"/>
      <c r="S13" s="690"/>
      <c r="T13" s="690"/>
      <c r="U13" s="690"/>
      <c r="V13" s="149"/>
      <c r="W13" s="149"/>
      <c r="X13" s="149"/>
      <c r="Y13" s="149"/>
      <c r="Z13" s="149"/>
      <c r="AA13" s="149"/>
      <c r="AB13" s="149"/>
      <c r="AC13" s="149"/>
      <c r="AD13" s="149"/>
      <c r="AE13" s="149"/>
    </row>
    <row r="14" spans="2:31" ht="15" customHeight="1">
      <c r="B14" s="149"/>
      <c r="C14" s="149"/>
      <c r="D14" s="149"/>
      <c r="E14" s="149"/>
      <c r="F14" s="149"/>
      <c r="G14" s="149"/>
      <c r="H14" s="149"/>
      <c r="I14" s="149"/>
      <c r="J14" s="149"/>
      <c r="K14" s="149"/>
      <c r="L14" s="149"/>
      <c r="M14" s="149"/>
      <c r="N14" s="149"/>
      <c r="O14" s="149"/>
      <c r="P14" s="149"/>
      <c r="Q14" s="149"/>
      <c r="R14" s="149"/>
      <c r="S14" s="149"/>
      <c r="T14" s="149"/>
      <c r="U14" s="149"/>
      <c r="V14" s="149"/>
      <c r="W14" s="149"/>
      <c r="X14" s="149"/>
      <c r="Y14" s="149"/>
      <c r="Z14" s="149"/>
      <c r="AA14" s="149"/>
      <c r="AB14" s="149"/>
      <c r="AC14" s="149"/>
      <c r="AD14" s="149"/>
      <c r="AE14" s="149"/>
    </row>
    <row r="15" spans="2:31" ht="15" customHeight="1">
      <c r="B15" s="690" t="s">
        <v>8</v>
      </c>
      <c r="C15" s="690"/>
      <c r="D15" s="690"/>
      <c r="E15" s="690"/>
      <c r="F15" s="690"/>
      <c r="G15" s="690"/>
      <c r="H15" s="690"/>
      <c r="I15" s="690"/>
      <c r="J15" s="690"/>
      <c r="K15" s="690"/>
      <c r="L15" s="690"/>
      <c r="M15" s="690"/>
      <c r="N15" s="690"/>
      <c r="O15" s="690"/>
      <c r="P15" s="690"/>
      <c r="Q15" s="690"/>
      <c r="R15" s="690"/>
      <c r="S15" s="690"/>
      <c r="T15" s="690"/>
      <c r="U15" s="690"/>
      <c r="V15" s="149"/>
      <c r="W15" s="149"/>
      <c r="X15" s="149"/>
      <c r="Y15" s="149"/>
      <c r="Z15" s="149"/>
      <c r="AA15" s="149"/>
      <c r="AB15" s="149"/>
      <c r="AC15" s="149"/>
      <c r="AD15" s="149"/>
      <c r="AE15" s="149"/>
    </row>
    <row r="16" spans="2:31" ht="15" customHeight="1">
      <c r="B16" s="149"/>
      <c r="C16" s="149"/>
      <c r="D16" s="149"/>
      <c r="E16" s="149"/>
      <c r="F16" s="149"/>
      <c r="G16" s="149"/>
      <c r="H16" s="149"/>
      <c r="I16" s="149"/>
      <c r="J16" s="149"/>
      <c r="K16" s="149"/>
      <c r="L16" s="149"/>
      <c r="M16" s="149"/>
      <c r="N16" s="149"/>
      <c r="O16" s="149"/>
      <c r="P16" s="149"/>
      <c r="Q16" s="149"/>
      <c r="R16" s="149"/>
      <c r="S16" s="149"/>
      <c r="T16" s="149"/>
      <c r="U16" s="149"/>
      <c r="V16" s="149"/>
      <c r="W16" s="149"/>
      <c r="X16" s="149"/>
      <c r="Y16" s="149"/>
      <c r="Z16" s="149"/>
      <c r="AA16" s="149"/>
      <c r="AB16" s="149"/>
      <c r="AC16" s="149"/>
      <c r="AD16" s="149"/>
      <c r="AE16" s="149"/>
    </row>
    <row r="17" spans="2:31" ht="15" customHeight="1">
      <c r="B17" s="690" t="s">
        <v>2</v>
      </c>
      <c r="C17" s="690"/>
      <c r="D17" s="690"/>
      <c r="E17" s="690"/>
      <c r="F17" s="690"/>
      <c r="G17" s="690"/>
      <c r="H17" s="690"/>
      <c r="I17" s="690"/>
      <c r="J17" s="690"/>
      <c r="K17" s="690"/>
      <c r="L17" s="690"/>
      <c r="M17" s="690"/>
      <c r="N17" s="690"/>
      <c r="O17" s="690"/>
      <c r="P17" s="690"/>
      <c r="Q17" s="690"/>
      <c r="R17" s="690"/>
      <c r="S17" s="690"/>
      <c r="T17" s="690"/>
      <c r="U17" s="690"/>
      <c r="V17" s="149"/>
      <c r="W17" s="149"/>
      <c r="X17" s="691" t="s">
        <v>9</v>
      </c>
      <c r="Y17" s="691"/>
      <c r="Z17" s="691"/>
      <c r="AA17" s="691"/>
      <c r="AB17" s="691"/>
      <c r="AC17" s="691"/>
      <c r="AD17" s="691"/>
      <c r="AE17" s="149"/>
    </row>
    <row r="18" spans="2:31" ht="15" customHeight="1">
      <c r="B18" s="5"/>
      <c r="C18" s="5"/>
      <c r="D18" s="5"/>
      <c r="E18" s="5"/>
      <c r="F18" s="5"/>
      <c r="G18" s="5"/>
      <c r="H18" s="5"/>
      <c r="I18" s="5"/>
      <c r="J18" s="5"/>
      <c r="K18" s="5"/>
      <c r="L18" s="5"/>
      <c r="M18" s="5"/>
      <c r="N18" s="5"/>
      <c r="O18" s="5"/>
      <c r="P18" s="5"/>
      <c r="Q18" s="5"/>
      <c r="R18" s="5"/>
      <c r="S18" s="5"/>
      <c r="T18" s="5"/>
      <c r="U18" s="5"/>
      <c r="V18" s="149"/>
      <c r="W18" s="149"/>
      <c r="X18" s="5"/>
      <c r="Y18" s="5"/>
      <c r="Z18" s="5"/>
      <c r="AA18" s="5"/>
      <c r="AB18" s="5"/>
      <c r="AC18" s="5"/>
      <c r="AD18" s="5"/>
      <c r="AE18" s="149"/>
    </row>
    <row r="19" spans="2:31" ht="60" customHeight="1">
      <c r="B19" s="690" t="s">
        <v>10</v>
      </c>
      <c r="C19" s="690"/>
      <c r="D19" s="690"/>
      <c r="E19" s="690"/>
      <c r="F19" s="690"/>
      <c r="G19" s="690"/>
      <c r="H19" s="690"/>
      <c r="I19" s="690"/>
      <c r="J19" s="690"/>
      <c r="K19" s="690"/>
      <c r="L19" s="690"/>
      <c r="M19" s="690"/>
      <c r="N19" s="690"/>
      <c r="O19" s="690"/>
      <c r="P19" s="690"/>
      <c r="Q19" s="690"/>
      <c r="R19" s="690"/>
      <c r="S19" s="690"/>
      <c r="T19" s="690"/>
      <c r="U19" s="690"/>
      <c r="V19" s="149"/>
      <c r="W19" s="149"/>
      <c r="X19" s="5"/>
      <c r="Y19" s="5"/>
      <c r="Z19" s="5"/>
      <c r="AA19" s="5"/>
      <c r="AB19" s="5"/>
      <c r="AC19" s="5"/>
      <c r="AD19" s="5"/>
      <c r="AE19" s="149"/>
    </row>
    <row r="20" spans="2:31" ht="15" customHeight="1">
      <c r="B20" s="5"/>
      <c r="C20" s="5"/>
      <c r="D20" s="5"/>
      <c r="E20" s="5"/>
      <c r="F20" s="5"/>
      <c r="G20" s="5"/>
      <c r="H20" s="5"/>
      <c r="I20" s="5"/>
      <c r="J20" s="5"/>
      <c r="K20" s="5"/>
      <c r="L20" s="5"/>
      <c r="M20" s="5"/>
      <c r="N20" s="5"/>
      <c r="O20" s="5"/>
      <c r="P20" s="5"/>
      <c r="Q20" s="5"/>
      <c r="R20" s="5"/>
      <c r="S20" s="5"/>
      <c r="T20" s="5"/>
      <c r="U20" s="5"/>
      <c r="V20" s="149"/>
      <c r="W20" s="149"/>
      <c r="X20" s="5"/>
      <c r="Y20" s="5"/>
      <c r="Z20" s="5"/>
      <c r="AA20" s="5"/>
      <c r="AB20" s="5"/>
      <c r="AC20" s="5"/>
      <c r="AD20" s="5"/>
      <c r="AE20" s="149"/>
    </row>
    <row r="21" spans="2:31" ht="30" customHeight="1">
      <c r="B21" s="690" t="s">
        <v>11</v>
      </c>
      <c r="C21" s="690"/>
      <c r="D21" s="690"/>
      <c r="E21" s="690"/>
      <c r="F21" s="690"/>
      <c r="G21" s="690"/>
      <c r="H21" s="690"/>
      <c r="I21" s="690"/>
      <c r="J21" s="690"/>
      <c r="K21" s="690"/>
      <c r="L21" s="690"/>
      <c r="M21" s="690"/>
      <c r="N21" s="690"/>
      <c r="O21" s="690"/>
      <c r="P21" s="690"/>
      <c r="Q21" s="690"/>
      <c r="R21" s="690"/>
      <c r="S21" s="690"/>
      <c r="T21" s="690"/>
      <c r="U21" s="690"/>
      <c r="V21" s="149"/>
      <c r="W21" s="149"/>
      <c r="X21" s="5"/>
      <c r="Y21" s="5"/>
      <c r="Z21" s="5"/>
      <c r="AA21" s="5"/>
      <c r="AB21" s="5"/>
      <c r="AC21" s="5"/>
      <c r="AD21" s="5"/>
      <c r="AE21" s="149"/>
    </row>
    <row r="22" spans="2:31" ht="15" customHeight="1">
      <c r="B22" s="5"/>
      <c r="C22" s="5"/>
      <c r="D22" s="5"/>
      <c r="E22" s="5"/>
      <c r="F22" s="5"/>
      <c r="G22" s="5"/>
      <c r="H22" s="5"/>
      <c r="I22" s="5"/>
      <c r="J22" s="5"/>
      <c r="K22" s="5"/>
      <c r="L22" s="5"/>
      <c r="M22" s="5"/>
      <c r="N22" s="5"/>
      <c r="O22" s="5"/>
      <c r="P22" s="5"/>
      <c r="Q22" s="5"/>
      <c r="R22" s="5"/>
      <c r="S22" s="5"/>
      <c r="T22" s="5"/>
      <c r="U22" s="5"/>
      <c r="V22" s="149"/>
      <c r="W22" s="149"/>
      <c r="X22" s="5"/>
      <c r="Y22" s="5"/>
      <c r="Z22" s="5"/>
      <c r="AA22" s="5"/>
      <c r="AB22" s="5"/>
      <c r="AC22" s="5"/>
      <c r="AD22" s="5"/>
      <c r="AE22" s="149"/>
    </row>
    <row r="23" spans="2:31" ht="30" customHeight="1">
      <c r="B23" s="690" t="s">
        <v>12</v>
      </c>
      <c r="C23" s="690"/>
      <c r="D23" s="690"/>
      <c r="E23" s="690"/>
      <c r="F23" s="690"/>
      <c r="G23" s="690"/>
      <c r="H23" s="690"/>
      <c r="I23" s="690"/>
      <c r="J23" s="690"/>
      <c r="K23" s="690"/>
      <c r="L23" s="690"/>
      <c r="M23" s="690"/>
      <c r="N23" s="690"/>
      <c r="O23" s="690"/>
      <c r="P23" s="690"/>
      <c r="Q23" s="690"/>
      <c r="R23" s="690"/>
      <c r="S23" s="690"/>
      <c r="T23" s="690"/>
      <c r="U23" s="690"/>
      <c r="V23" s="149"/>
      <c r="W23" s="149"/>
      <c r="X23" s="5"/>
      <c r="Y23" s="5"/>
      <c r="Z23" s="5"/>
      <c r="AA23" s="5"/>
      <c r="AB23" s="5"/>
      <c r="AC23" s="5"/>
      <c r="AD23" s="5"/>
      <c r="AE23" s="149"/>
    </row>
    <row r="24" spans="2:31" ht="15" customHeight="1">
      <c r="B24" s="5"/>
      <c r="C24" s="5"/>
      <c r="D24" s="5"/>
      <c r="E24" s="5"/>
      <c r="F24" s="5"/>
      <c r="G24" s="5"/>
      <c r="H24" s="5"/>
      <c r="I24" s="5"/>
      <c r="J24" s="5"/>
      <c r="K24" s="5"/>
      <c r="L24" s="5"/>
      <c r="M24" s="5"/>
      <c r="N24" s="5"/>
      <c r="O24" s="5"/>
      <c r="P24" s="5"/>
      <c r="Q24" s="5"/>
      <c r="R24" s="5"/>
      <c r="S24" s="5"/>
      <c r="T24" s="5"/>
      <c r="U24" s="5"/>
      <c r="V24" s="149"/>
      <c r="W24" s="149"/>
      <c r="X24" s="5"/>
      <c r="Y24" s="5"/>
      <c r="Z24" s="5"/>
      <c r="AA24" s="5"/>
      <c r="AB24" s="5"/>
      <c r="AC24" s="5"/>
      <c r="AD24" s="5"/>
      <c r="AE24" s="149"/>
    </row>
    <row r="25" spans="2:31" ht="30" customHeight="1">
      <c r="B25" s="690" t="s">
        <v>13</v>
      </c>
      <c r="C25" s="690"/>
      <c r="D25" s="690"/>
      <c r="E25" s="690"/>
      <c r="F25" s="690"/>
      <c r="G25" s="690"/>
      <c r="H25" s="690"/>
      <c r="I25" s="690"/>
      <c r="J25" s="690"/>
      <c r="K25" s="690"/>
      <c r="L25" s="690"/>
      <c r="M25" s="690"/>
      <c r="N25" s="690"/>
      <c r="O25" s="690"/>
      <c r="P25" s="690"/>
      <c r="Q25" s="690"/>
      <c r="R25" s="690"/>
      <c r="S25" s="690"/>
      <c r="T25" s="690"/>
      <c r="U25" s="690"/>
      <c r="V25" s="149"/>
      <c r="W25" s="149"/>
      <c r="X25" s="5"/>
      <c r="Y25" s="5"/>
      <c r="Z25" s="5"/>
      <c r="AA25" s="5"/>
      <c r="AB25" s="5"/>
      <c r="AC25" s="5"/>
      <c r="AD25" s="5"/>
      <c r="AE25" s="149"/>
    </row>
    <row r="26" spans="2:31" ht="15" customHeight="1">
      <c r="B26" s="5"/>
      <c r="C26" s="5"/>
      <c r="D26" s="5"/>
      <c r="E26" s="5"/>
      <c r="F26" s="5"/>
      <c r="G26" s="5"/>
      <c r="H26" s="5"/>
      <c r="I26" s="5"/>
      <c r="J26" s="5"/>
      <c r="K26" s="5"/>
      <c r="L26" s="5"/>
      <c r="M26" s="5"/>
      <c r="N26" s="5"/>
      <c r="O26" s="5"/>
      <c r="P26" s="5"/>
      <c r="Q26" s="5"/>
      <c r="R26" s="5"/>
      <c r="S26" s="5"/>
      <c r="T26" s="5"/>
      <c r="U26" s="5"/>
      <c r="V26" s="149"/>
      <c r="W26" s="149"/>
      <c r="X26" s="5"/>
      <c r="Y26" s="5"/>
      <c r="Z26" s="5"/>
      <c r="AA26" s="5"/>
      <c r="AB26" s="5"/>
      <c r="AC26" s="5"/>
      <c r="AD26" s="5"/>
      <c r="AE26" s="149"/>
    </row>
    <row r="27" spans="2:31" ht="30" customHeight="1">
      <c r="B27" s="690" t="s">
        <v>14</v>
      </c>
      <c r="C27" s="690"/>
      <c r="D27" s="690"/>
      <c r="E27" s="690"/>
      <c r="F27" s="690"/>
      <c r="G27" s="690"/>
      <c r="H27" s="690"/>
      <c r="I27" s="690"/>
      <c r="J27" s="690"/>
      <c r="K27" s="690"/>
      <c r="L27" s="690"/>
      <c r="M27" s="690"/>
      <c r="N27" s="690"/>
      <c r="O27" s="690"/>
      <c r="P27" s="690"/>
      <c r="Q27" s="690"/>
      <c r="R27" s="690"/>
      <c r="S27" s="690"/>
      <c r="T27" s="690"/>
      <c r="U27" s="690"/>
      <c r="V27" s="149"/>
      <c r="W27" s="149"/>
      <c r="X27" s="5"/>
      <c r="Y27" s="5"/>
      <c r="Z27" s="5"/>
      <c r="AA27" s="5"/>
      <c r="AB27" s="5"/>
      <c r="AC27" s="5"/>
      <c r="AD27" s="5"/>
      <c r="AE27" s="149"/>
    </row>
    <row r="28" spans="2:31" ht="15" customHeight="1">
      <c r="B28" s="5"/>
      <c r="C28" s="5"/>
      <c r="D28" s="5"/>
      <c r="E28" s="5"/>
      <c r="F28" s="5"/>
      <c r="G28" s="5"/>
      <c r="H28" s="5"/>
      <c r="I28" s="5"/>
      <c r="J28" s="5"/>
      <c r="K28" s="5"/>
      <c r="L28" s="5"/>
      <c r="M28" s="5"/>
      <c r="N28" s="5"/>
      <c r="O28" s="5"/>
      <c r="P28" s="5"/>
      <c r="Q28" s="5"/>
      <c r="R28" s="5"/>
      <c r="S28" s="5"/>
      <c r="T28" s="5"/>
      <c r="U28" s="5"/>
      <c r="V28" s="149"/>
      <c r="W28" s="149"/>
      <c r="X28" s="5"/>
      <c r="Y28" s="5"/>
      <c r="Z28" s="5"/>
      <c r="AA28" s="5"/>
      <c r="AB28" s="5"/>
      <c r="AC28" s="5"/>
      <c r="AD28" s="5"/>
      <c r="AE28" s="149"/>
    </row>
    <row r="29" spans="2:31" ht="15" customHeight="1">
      <c r="B29" s="690" t="s">
        <v>15</v>
      </c>
      <c r="C29" s="690"/>
      <c r="D29" s="690"/>
      <c r="E29" s="690"/>
      <c r="F29" s="690"/>
      <c r="G29" s="690"/>
      <c r="H29" s="690"/>
      <c r="I29" s="690"/>
      <c r="J29" s="690"/>
      <c r="K29" s="690"/>
      <c r="L29" s="690"/>
      <c r="M29" s="690"/>
      <c r="N29" s="690"/>
      <c r="O29" s="690"/>
      <c r="P29" s="690"/>
      <c r="Q29" s="690"/>
      <c r="R29" s="690"/>
      <c r="S29" s="690"/>
      <c r="T29" s="690"/>
      <c r="U29" s="690"/>
      <c r="V29" s="149"/>
      <c r="W29" s="149"/>
      <c r="X29" s="149"/>
      <c r="Y29" s="149"/>
      <c r="Z29" s="149"/>
      <c r="AA29" s="149"/>
      <c r="AB29" s="149"/>
      <c r="AC29" s="149"/>
      <c r="AD29" s="149"/>
      <c r="AE29" s="149"/>
    </row>
    <row r="30" spans="2:31" ht="15" customHeight="1">
      <c r="B30" s="150"/>
      <c r="C30" s="150"/>
      <c r="D30" s="150"/>
      <c r="E30" s="150"/>
      <c r="F30" s="150"/>
      <c r="G30" s="150"/>
      <c r="H30" s="150"/>
      <c r="I30" s="150"/>
      <c r="J30" s="150"/>
      <c r="K30" s="150"/>
      <c r="L30" s="150"/>
      <c r="M30" s="150"/>
      <c r="N30" s="150"/>
      <c r="O30" s="150"/>
      <c r="P30" s="150"/>
      <c r="Q30" s="150"/>
      <c r="R30" s="150"/>
      <c r="S30" s="150"/>
      <c r="T30" s="150"/>
      <c r="U30" s="150"/>
      <c r="V30" s="150"/>
      <c r="W30" s="150"/>
      <c r="X30" s="150"/>
      <c r="Y30" s="150"/>
      <c r="Z30" s="150"/>
      <c r="AA30" s="150"/>
      <c r="AB30" s="150"/>
      <c r="AC30" s="150"/>
      <c r="AD30" s="150"/>
      <c r="AE30" s="150"/>
    </row>
    <row r="31" spans="2:31" ht="15" customHeight="1">
      <c r="B31" s="150"/>
      <c r="C31" s="150"/>
      <c r="D31" s="150"/>
      <c r="E31" s="150"/>
      <c r="F31" s="150"/>
      <c r="G31" s="150"/>
      <c r="H31" s="150"/>
      <c r="I31" s="150"/>
      <c r="J31" s="150"/>
      <c r="K31" s="150"/>
      <c r="L31" s="150"/>
      <c r="M31" s="150"/>
      <c r="N31" s="150"/>
      <c r="O31" s="150"/>
      <c r="P31" s="150"/>
      <c r="Q31" s="150"/>
      <c r="R31" s="150"/>
      <c r="S31" s="150"/>
      <c r="T31" s="150"/>
      <c r="U31" s="150"/>
      <c r="V31" s="150"/>
      <c r="W31" s="150"/>
      <c r="X31" s="150"/>
      <c r="Y31" s="150"/>
      <c r="Z31" s="150"/>
      <c r="AA31" s="150"/>
      <c r="AB31" s="150"/>
      <c r="AC31" s="150"/>
      <c r="AD31" s="150"/>
      <c r="AE31" s="150"/>
    </row>
    <row r="32" spans="2:31" ht="15" customHeight="1">
      <c r="B32" s="150"/>
      <c r="C32" s="150"/>
      <c r="D32" s="150"/>
      <c r="E32" s="150"/>
      <c r="F32" s="150"/>
      <c r="G32" s="150"/>
      <c r="H32" s="150"/>
      <c r="I32" s="150"/>
      <c r="J32" s="150"/>
      <c r="K32" s="150"/>
      <c r="L32" s="150"/>
      <c r="M32" s="150"/>
      <c r="N32" s="150"/>
      <c r="O32" s="150"/>
      <c r="P32" s="150"/>
      <c r="Q32" s="150"/>
      <c r="R32" s="150"/>
      <c r="S32" s="150"/>
      <c r="T32" s="150"/>
      <c r="U32" s="150"/>
      <c r="V32" s="150"/>
      <c r="W32" s="150"/>
      <c r="X32" s="150"/>
      <c r="Y32" s="150"/>
      <c r="Z32" s="150"/>
      <c r="AA32" s="150"/>
      <c r="AB32" s="150"/>
      <c r="AC32" s="150"/>
      <c r="AD32" s="150"/>
      <c r="AE32" s="150"/>
    </row>
    <row r="33" ht="15" customHeight="1"/>
    <row r="34" ht="15" customHeight="1"/>
    <row r="35" ht="15" customHeight="1"/>
  </sheetData>
  <sheetProtection algorithmName="SHA-512" hashValue="TixbCtPaQrhMxqNPa+JW8PN3dtNVmhEiUnscmsVyE0axtSAXwP6exhIVIABOGWvy8bjMbugYNGMGJG5BiM7b9Q==" saltValue="kOL5JFGv4fPHzGZ5ETlD+Q==" spinCount="100000" sheet="1" objects="1" scenarios="1"/>
  <mergeCells count="17">
    <mergeCell ref="B1:AD1"/>
    <mergeCell ref="B3:AD3"/>
    <mergeCell ref="B5:AD5"/>
    <mergeCell ref="B7:AD7"/>
    <mergeCell ref="B9:L9"/>
    <mergeCell ref="N9:O9"/>
    <mergeCell ref="B29:U29"/>
    <mergeCell ref="B19:U19"/>
    <mergeCell ref="B21:U21"/>
    <mergeCell ref="B23:U23"/>
    <mergeCell ref="B25:U25"/>
    <mergeCell ref="B27:U27"/>
    <mergeCell ref="B11:U11"/>
    <mergeCell ref="B13:U13"/>
    <mergeCell ref="B15:U15"/>
    <mergeCell ref="B17:U17"/>
    <mergeCell ref="X17:AD17"/>
  </mergeCells>
  <hyperlinks>
    <hyperlink ref="B11:U11" location="Presentación!AA9" display="Presentación" xr:uid="{7594D258-107B-413F-8090-A03484BF1725}"/>
    <hyperlink ref="B13:U13" location="Informantes!AA9" display="Informantes" xr:uid="{D8849EEB-08AA-42BA-BE86-CECBE94DAAFA}"/>
    <hyperlink ref="B15:U15" location="Participantes!BF9" display="Participantes" xr:uid="{7468A4B8-2EFE-4068-B28E-657452E9FD4C}"/>
    <hyperlink ref="B17:U17" location="CNGE_2024_M1_Secc5!AA7" display="Sección V. Control interno y anticorrupción" xr:uid="{95C4EF66-6520-44B4-9515-DC5D7A04A946}"/>
    <hyperlink ref="X17:AD17" location="CNGE_2024_M1_Secc5!AA7" display="Preguntas 5.1 a 5.35" xr:uid="{0A4EB836-2AA7-4DF5-8ED8-1ADC3A81F5C3}"/>
    <hyperlink ref="B19:U19" location="'Complemento 1'!AA9" display="Complemento 1. Perfil de las personas titulares de las unidades administrativas o áreas de la Secretaría de la Contraloría u homóloga que fungen como autoridades en materia de responsabilidades administrativas" xr:uid="{FC5708D3-A9D2-45C8-AC0C-85A173209120}"/>
    <hyperlink ref="B21:U21" location="'Complemento 2'!AA9" display="Complemento 2. Perfil de las personas titulares de los órganos internos de control u homólogos" xr:uid="{7B4B72A2-FDE5-4C77-B6B0-5B638ABCEB36}"/>
    <hyperlink ref="B23:U23" location="'Complemento 3'!DY9" display="Complemento 3. Competencia institucional de los órganos internos de control u homólogos" xr:uid="{4424536F-B857-4870-AB00-1E785D7A4112}"/>
    <hyperlink ref="B25:U25" location="'Complemento 4'!AA9" display="Complemento 4. Denuncias recibidas en contra del personal de las instituciones de la Administración Pública de la entidad federativa" xr:uid="{89F144EE-4743-457A-84FF-6B7DC711E1D2}"/>
    <hyperlink ref="B27:U27" location="'Complemento 5'!AA9" display="Complemento 5. Auditorías aplicadas a las instituciones de la Administración Pública de la entidad federativa" xr:uid="{A3A22256-6F91-4318-AA36-A5971291D5D8}"/>
    <hyperlink ref="B29:U29" location="Glosario!AA9" display="Glosario" xr:uid="{C2B61356-EE88-4691-8089-474577EFB2F8}"/>
  </hyperlinks>
  <printOptions horizontalCentered="1" verticalCentered="1"/>
  <pageMargins left="0.70866141732283472" right="0.70866141732283472" top="0.74803149606299213" bottom="0.74803149606299213" header="0.31496062992125984" footer="0.31496062992125984"/>
  <pageSetup scale="75" orientation="portrait" r:id="rId1"/>
  <headerFooter>
    <oddHeader xml:space="preserve">&amp;CMódulo 1 Sección V
Índice
</oddHeader>
    <oddFooter>&amp;LCenso Nacional de Gobiernos Estatales 2024&amp;R&amp;P de &amp;N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9DA8DE-53E5-483E-8987-0B31E6B9A9EC}">
  <dimension ref="A1:BU282"/>
  <sheetViews>
    <sheetView showGridLines="0" zoomScaleNormal="100" workbookViewId="0"/>
  </sheetViews>
  <sheetFormatPr baseColWidth="10" defaultColWidth="0" defaultRowHeight="15" customHeight="1" zeroHeight="1"/>
  <cols>
    <col min="1" max="1" width="5.7109375" customWidth="1"/>
    <col min="2" max="30" width="3.7109375" customWidth="1"/>
    <col min="31" max="31" width="5.7109375" customWidth="1"/>
    <col min="32" max="50" width="13.7109375" style="6" hidden="1" customWidth="1"/>
    <col min="51" max="73" width="3.7109375" style="6" hidden="1" customWidth="1"/>
    <col min="74" max="16384" width="13.7109375" style="6" hidden="1"/>
  </cols>
  <sheetData>
    <row r="1" spans="1:30" ht="173.25" customHeight="1">
      <c r="B1" s="692" t="s">
        <v>0</v>
      </c>
      <c r="C1" s="693"/>
      <c r="D1" s="693"/>
      <c r="E1" s="693"/>
      <c r="F1" s="693"/>
      <c r="G1" s="693"/>
      <c r="H1" s="693"/>
      <c r="I1" s="693"/>
      <c r="J1" s="693"/>
      <c r="K1" s="693"/>
      <c r="L1" s="693"/>
      <c r="M1" s="693"/>
      <c r="N1" s="693"/>
      <c r="O1" s="693"/>
      <c r="P1" s="693"/>
      <c r="Q1" s="693"/>
      <c r="R1" s="693"/>
      <c r="S1" s="693"/>
      <c r="T1" s="693"/>
      <c r="U1" s="693"/>
      <c r="V1" s="693"/>
      <c r="W1" s="693"/>
      <c r="X1" s="693"/>
      <c r="Y1" s="693"/>
      <c r="Z1" s="693"/>
      <c r="AA1" s="693"/>
      <c r="AB1" s="693"/>
      <c r="AC1" s="693"/>
      <c r="AD1" s="693"/>
    </row>
    <row r="2" spans="1:30"/>
    <row r="3" spans="1:30" ht="45" customHeight="1">
      <c r="B3" s="694" t="s">
        <v>1</v>
      </c>
      <c r="C3" s="695"/>
      <c r="D3" s="695"/>
      <c r="E3" s="695"/>
      <c r="F3" s="695"/>
      <c r="G3" s="695"/>
      <c r="H3" s="695"/>
      <c r="I3" s="695"/>
      <c r="J3" s="695"/>
      <c r="K3" s="695"/>
      <c r="L3" s="695"/>
      <c r="M3" s="695"/>
      <c r="N3" s="695"/>
      <c r="O3" s="695"/>
      <c r="P3" s="695"/>
      <c r="Q3" s="695"/>
      <c r="R3" s="695"/>
      <c r="S3" s="695"/>
      <c r="T3" s="695"/>
      <c r="U3" s="695"/>
      <c r="V3" s="695"/>
      <c r="W3" s="695"/>
      <c r="X3" s="695"/>
      <c r="Y3" s="695"/>
      <c r="Z3" s="695"/>
      <c r="AA3" s="695"/>
      <c r="AB3" s="695"/>
      <c r="AC3" s="695"/>
      <c r="AD3" s="695"/>
    </row>
    <row r="4" spans="1:30"/>
    <row r="5" spans="1:30" ht="45" customHeight="1">
      <c r="B5" s="694" t="s">
        <v>2</v>
      </c>
      <c r="C5" s="694"/>
      <c r="D5" s="694"/>
      <c r="E5" s="694"/>
      <c r="F5" s="694"/>
      <c r="G5" s="694"/>
      <c r="H5" s="694"/>
      <c r="I5" s="694"/>
      <c r="J5" s="694"/>
      <c r="K5" s="694"/>
      <c r="L5" s="694"/>
      <c r="M5" s="694"/>
      <c r="N5" s="694"/>
      <c r="O5" s="694"/>
      <c r="P5" s="694"/>
      <c r="Q5" s="694"/>
      <c r="R5" s="694"/>
      <c r="S5" s="694"/>
      <c r="T5" s="694"/>
      <c r="U5" s="694"/>
      <c r="V5" s="694"/>
      <c r="W5" s="694"/>
      <c r="X5" s="694"/>
      <c r="Y5" s="694"/>
      <c r="Z5" s="694"/>
      <c r="AA5" s="694"/>
      <c r="AB5" s="694"/>
      <c r="AC5" s="694"/>
      <c r="AD5" s="694"/>
    </row>
    <row r="6" spans="1:30"/>
    <row r="7" spans="1:30" ht="60" customHeight="1">
      <c r="B7" s="694" t="s">
        <v>14</v>
      </c>
      <c r="C7" s="695"/>
      <c r="D7" s="695"/>
      <c r="E7" s="695"/>
      <c r="F7" s="695"/>
      <c r="G7" s="695"/>
      <c r="H7" s="695"/>
      <c r="I7" s="695"/>
      <c r="J7" s="695"/>
      <c r="K7" s="695"/>
      <c r="L7" s="695"/>
      <c r="M7" s="695"/>
      <c r="N7" s="695"/>
      <c r="O7" s="695"/>
      <c r="P7" s="695"/>
      <c r="Q7" s="695"/>
      <c r="R7" s="695"/>
      <c r="S7" s="695"/>
      <c r="T7" s="695"/>
      <c r="U7" s="695"/>
      <c r="V7" s="695"/>
      <c r="W7" s="695"/>
      <c r="X7" s="695"/>
      <c r="Y7" s="695"/>
      <c r="Z7" s="695"/>
      <c r="AA7" s="695"/>
      <c r="AB7" s="695"/>
      <c r="AC7" s="695"/>
      <c r="AD7" s="695"/>
    </row>
    <row r="8" spans="1:30" ht="15" customHeight="1">
      <c r="B8" s="2"/>
      <c r="C8" s="2"/>
      <c r="D8" s="2"/>
      <c r="E8" s="2"/>
      <c r="F8" s="2"/>
      <c r="G8" s="2"/>
      <c r="H8" s="2"/>
      <c r="I8" s="2"/>
      <c r="J8" s="2"/>
      <c r="K8" s="2"/>
      <c r="L8" s="2"/>
      <c r="M8" s="2"/>
      <c r="N8" s="2"/>
      <c r="O8" s="2"/>
      <c r="P8" s="2"/>
      <c r="Q8" s="2"/>
      <c r="R8" s="2"/>
      <c r="S8" s="2"/>
      <c r="T8" s="2"/>
      <c r="U8" s="2"/>
      <c r="V8" s="2"/>
      <c r="W8" s="2"/>
      <c r="X8" s="2"/>
      <c r="Y8" s="2"/>
      <c r="Z8" s="2"/>
      <c r="AA8" s="2"/>
      <c r="AB8" s="2"/>
      <c r="AC8" s="2"/>
      <c r="AD8" s="2"/>
    </row>
    <row r="9" spans="1:30" ht="15" customHeight="1" thickBot="1">
      <c r="B9" s="4" t="s">
        <v>4</v>
      </c>
      <c r="C9" s="654"/>
      <c r="D9" s="654"/>
      <c r="E9" s="654"/>
      <c r="F9" s="654"/>
      <c r="G9" s="654"/>
      <c r="H9" s="654"/>
      <c r="I9" s="654"/>
      <c r="J9" s="654"/>
      <c r="K9" s="654"/>
      <c r="L9" s="654"/>
      <c r="M9" s="654"/>
      <c r="N9" s="4" t="s">
        <v>5</v>
      </c>
      <c r="O9" s="654"/>
      <c r="P9" s="654"/>
      <c r="Q9" s="654"/>
      <c r="R9" s="654"/>
      <c r="S9" s="654"/>
      <c r="T9" s="654"/>
      <c r="U9" s="654"/>
      <c r="V9" s="654"/>
      <c r="W9" s="654"/>
      <c r="X9" s="654"/>
      <c r="Y9" s="654"/>
      <c r="Z9" s="654"/>
      <c r="AA9" s="700" t="s">
        <v>3</v>
      </c>
      <c r="AB9" s="700"/>
      <c r="AC9" s="700"/>
      <c r="AD9" s="700"/>
    </row>
    <row r="10" spans="1:30" ht="15" customHeight="1" thickBot="1">
      <c r="B10" s="696" t="str">
        <f>IF(Presentación!B10="","",Presentación!B10)</f>
        <v>Veracruz de Ignacio de la Llave</v>
      </c>
      <c r="C10" s="697"/>
      <c r="D10" s="697"/>
      <c r="E10" s="697"/>
      <c r="F10" s="697"/>
      <c r="G10" s="697"/>
      <c r="H10" s="697"/>
      <c r="I10" s="697"/>
      <c r="J10" s="697"/>
      <c r="K10" s="697"/>
      <c r="L10" s="698"/>
      <c r="M10" s="654"/>
      <c r="N10" s="696" t="str">
        <f>IF(Presentación!N10="","",Presentación!N10)</f>
        <v>230</v>
      </c>
      <c r="O10" s="698"/>
      <c r="P10" s="160"/>
      <c r="Q10" s="160"/>
      <c r="R10" s="160"/>
      <c r="S10" s="160"/>
      <c r="T10" s="160"/>
      <c r="U10" s="160"/>
      <c r="V10" s="160"/>
      <c r="W10" s="160"/>
      <c r="X10" s="160"/>
      <c r="Y10" s="160"/>
      <c r="Z10" s="160"/>
      <c r="AA10" s="160"/>
      <c r="AB10" s="160"/>
      <c r="AC10" s="160"/>
      <c r="AD10" s="160"/>
    </row>
    <row r="11" spans="1:30" ht="15" customHeight="1">
      <c r="B11" s="198"/>
      <c r="C11" s="198"/>
      <c r="D11" s="198"/>
      <c r="E11" s="198"/>
      <c r="F11" s="198"/>
      <c r="G11" s="198"/>
      <c r="H11" s="198"/>
      <c r="I11" s="198"/>
      <c r="J11" s="198"/>
      <c r="K11" s="198"/>
      <c r="L11" s="198"/>
      <c r="M11" s="92"/>
      <c r="N11" s="198"/>
      <c r="O11" s="198"/>
      <c r="P11" s="92"/>
      <c r="Q11" s="92"/>
      <c r="R11" s="92"/>
      <c r="S11" s="92"/>
      <c r="T11" s="92"/>
      <c r="U11" s="92"/>
      <c r="V11" s="92"/>
      <c r="W11" s="92"/>
      <c r="X11" s="92"/>
      <c r="Y11" s="92"/>
      <c r="Z11" s="92"/>
      <c r="AA11" s="92"/>
      <c r="AB11" s="92"/>
      <c r="AC11" s="92"/>
      <c r="AD11" s="92"/>
    </row>
    <row r="12" spans="1:30" ht="15" customHeight="1">
      <c r="B12" s="198"/>
      <c r="C12" s="198"/>
      <c r="D12" s="198"/>
      <c r="E12" s="198"/>
      <c r="F12" s="198"/>
      <c r="G12" s="198"/>
      <c r="H12" s="198"/>
      <c r="I12" s="198"/>
      <c r="J12" s="198"/>
      <c r="K12" s="198"/>
      <c r="L12" s="198"/>
      <c r="M12" s="92"/>
      <c r="N12" s="198"/>
      <c r="O12" s="198"/>
      <c r="P12" s="92"/>
      <c r="Q12" s="92"/>
      <c r="R12" s="92"/>
      <c r="S12" s="92"/>
      <c r="T12" s="92"/>
      <c r="U12" s="92"/>
      <c r="V12" s="92"/>
      <c r="W12" s="92"/>
      <c r="X12" s="92"/>
      <c r="Y12" s="92"/>
      <c r="Z12" s="92"/>
      <c r="AA12" s="1031" t="s">
        <v>9434</v>
      </c>
      <c r="AB12" s="1031"/>
      <c r="AC12" s="1031"/>
      <c r="AD12" s="1031"/>
    </row>
    <row r="13" spans="1:30" ht="15" customHeight="1">
      <c r="B13" s="198"/>
      <c r="C13" s="198"/>
      <c r="D13" s="198"/>
      <c r="E13" s="198"/>
      <c r="F13" s="198"/>
      <c r="G13" s="198"/>
      <c r="H13" s="198"/>
      <c r="I13" s="198"/>
      <c r="J13" s="198"/>
      <c r="K13" s="198"/>
      <c r="L13" s="198"/>
      <c r="M13" s="92"/>
      <c r="N13" s="198"/>
      <c r="O13" s="198"/>
      <c r="P13" s="92"/>
      <c r="Q13" s="92"/>
      <c r="R13" s="92"/>
      <c r="S13" s="92"/>
      <c r="T13" s="92"/>
      <c r="U13" s="92"/>
      <c r="V13" s="92"/>
      <c r="W13" s="92"/>
      <c r="X13" s="92"/>
      <c r="Y13" s="92"/>
      <c r="Z13" s="92"/>
      <c r="AA13" s="92"/>
      <c r="AB13" s="92"/>
      <c r="AC13" s="92"/>
      <c r="AD13" s="92"/>
    </row>
    <row r="14" spans="1:30" ht="15" customHeight="1">
      <c r="A14" s="26"/>
      <c r="B14" s="931" t="s">
        <v>9306</v>
      </c>
      <c r="C14" s="932"/>
      <c r="D14" s="932"/>
      <c r="E14" s="932"/>
      <c r="F14" s="932"/>
      <c r="G14" s="932"/>
      <c r="H14" s="932"/>
      <c r="I14" s="932"/>
      <c r="J14" s="932"/>
      <c r="K14" s="932"/>
      <c r="L14" s="932"/>
      <c r="M14" s="932"/>
      <c r="N14" s="932"/>
      <c r="O14" s="932"/>
      <c r="P14" s="932"/>
      <c r="Q14" s="932"/>
      <c r="R14" s="932"/>
      <c r="S14" s="932"/>
      <c r="T14" s="932"/>
      <c r="U14" s="932"/>
      <c r="V14" s="932"/>
      <c r="W14" s="932"/>
      <c r="X14" s="932"/>
      <c r="Y14" s="932"/>
      <c r="Z14" s="932"/>
      <c r="AA14" s="932"/>
      <c r="AB14" s="932"/>
      <c r="AC14" s="932"/>
      <c r="AD14" s="933"/>
    </row>
    <row r="15" spans="1:30" ht="24" customHeight="1">
      <c r="A15" s="26"/>
      <c r="B15" s="93"/>
      <c r="C15" s="733" t="s">
        <v>9435</v>
      </c>
      <c r="D15" s="733"/>
      <c r="E15" s="733"/>
      <c r="F15" s="733"/>
      <c r="G15" s="733"/>
      <c r="H15" s="733"/>
      <c r="I15" s="733"/>
      <c r="J15" s="733"/>
      <c r="K15" s="733"/>
      <c r="L15" s="733"/>
      <c r="M15" s="733"/>
      <c r="N15" s="733"/>
      <c r="O15" s="733"/>
      <c r="P15" s="733"/>
      <c r="Q15" s="733"/>
      <c r="R15" s="733"/>
      <c r="S15" s="733"/>
      <c r="T15" s="733"/>
      <c r="U15" s="733"/>
      <c r="V15" s="733"/>
      <c r="W15" s="733"/>
      <c r="X15" s="733"/>
      <c r="Y15" s="733"/>
      <c r="Z15" s="733"/>
      <c r="AA15" s="733"/>
      <c r="AB15" s="733"/>
      <c r="AC15" s="733"/>
      <c r="AD15" s="734"/>
    </row>
    <row r="16" spans="1:30" ht="24" customHeight="1">
      <c r="A16" s="26"/>
      <c r="B16" s="93"/>
      <c r="C16" s="876" t="s">
        <v>9436</v>
      </c>
      <c r="D16" s="861"/>
      <c r="E16" s="861"/>
      <c r="F16" s="861"/>
      <c r="G16" s="861"/>
      <c r="H16" s="861"/>
      <c r="I16" s="861"/>
      <c r="J16" s="861"/>
      <c r="K16" s="861"/>
      <c r="L16" s="861"/>
      <c r="M16" s="861"/>
      <c r="N16" s="861"/>
      <c r="O16" s="861"/>
      <c r="P16" s="861"/>
      <c r="Q16" s="861"/>
      <c r="R16" s="861"/>
      <c r="S16" s="861"/>
      <c r="T16" s="861"/>
      <c r="U16" s="861"/>
      <c r="V16" s="861"/>
      <c r="W16" s="861"/>
      <c r="X16" s="861"/>
      <c r="Y16" s="861"/>
      <c r="Z16" s="861"/>
      <c r="AA16" s="861"/>
      <c r="AB16" s="861"/>
      <c r="AC16" s="861"/>
      <c r="AD16" s="966"/>
    </row>
    <row r="17" spans="1:73" ht="36" customHeight="1">
      <c r="A17" s="26"/>
      <c r="B17" s="674"/>
      <c r="C17" s="733" t="s">
        <v>9437</v>
      </c>
      <c r="D17" s="733"/>
      <c r="E17" s="733"/>
      <c r="F17" s="733"/>
      <c r="G17" s="733"/>
      <c r="H17" s="733"/>
      <c r="I17" s="733"/>
      <c r="J17" s="733"/>
      <c r="K17" s="733"/>
      <c r="L17" s="733"/>
      <c r="M17" s="733"/>
      <c r="N17" s="733"/>
      <c r="O17" s="733"/>
      <c r="P17" s="733"/>
      <c r="Q17" s="733"/>
      <c r="R17" s="733"/>
      <c r="S17" s="733"/>
      <c r="T17" s="733"/>
      <c r="U17" s="733"/>
      <c r="V17" s="733"/>
      <c r="W17" s="733"/>
      <c r="X17" s="733"/>
      <c r="Y17" s="733"/>
      <c r="Z17" s="733"/>
      <c r="AA17" s="733"/>
      <c r="AB17" s="733"/>
      <c r="AC17" s="733"/>
      <c r="AD17" s="734"/>
      <c r="AF17" s="164"/>
      <c r="AG17" s="164"/>
      <c r="AH17" s="164"/>
      <c r="AI17" s="164"/>
      <c r="AJ17" s="164"/>
      <c r="AK17" s="164"/>
      <c r="AL17" s="164"/>
      <c r="AM17" s="164"/>
      <c r="AN17" s="164"/>
      <c r="AO17" s="164"/>
      <c r="AP17" s="164"/>
      <c r="AQ17" s="164"/>
      <c r="AR17" s="164"/>
      <c r="AS17" s="164"/>
      <c r="AT17" s="164"/>
      <c r="AU17" s="164"/>
      <c r="AV17" s="164"/>
      <c r="AW17" s="164"/>
      <c r="AX17" s="164"/>
      <c r="AY17" s="164"/>
      <c r="AZ17" s="164"/>
      <c r="BA17" s="164"/>
      <c r="BB17" s="164"/>
      <c r="BC17" s="164"/>
      <c r="BD17" s="164"/>
      <c r="BE17" s="164"/>
      <c r="BF17" s="164"/>
      <c r="BG17" s="164"/>
      <c r="BH17" s="164"/>
      <c r="BI17" s="164"/>
      <c r="BJ17" s="164"/>
      <c r="BK17" s="164"/>
      <c r="BL17" s="164"/>
      <c r="BM17" s="164"/>
      <c r="BN17" s="164"/>
      <c r="BO17" s="164"/>
      <c r="BP17" s="164"/>
      <c r="BQ17" s="164"/>
      <c r="BR17" s="164"/>
      <c r="BS17" s="164"/>
      <c r="BT17" s="164"/>
      <c r="BU17" s="164"/>
    </row>
    <row r="18" spans="1:73" ht="48" customHeight="1">
      <c r="A18" s="26"/>
      <c r="B18" s="93"/>
      <c r="C18" s="733" t="s">
        <v>9438</v>
      </c>
      <c r="D18" s="733"/>
      <c r="E18" s="733"/>
      <c r="F18" s="733"/>
      <c r="G18" s="733"/>
      <c r="H18" s="733"/>
      <c r="I18" s="733"/>
      <c r="J18" s="733"/>
      <c r="K18" s="733"/>
      <c r="L18" s="733"/>
      <c r="M18" s="733"/>
      <c r="N18" s="733"/>
      <c r="O18" s="733"/>
      <c r="P18" s="733"/>
      <c r="Q18" s="733"/>
      <c r="R18" s="733"/>
      <c r="S18" s="733"/>
      <c r="T18" s="733"/>
      <c r="U18" s="733"/>
      <c r="V18" s="733"/>
      <c r="W18" s="733"/>
      <c r="X18" s="733"/>
      <c r="Y18" s="733"/>
      <c r="Z18" s="733"/>
      <c r="AA18" s="733"/>
      <c r="AB18" s="733"/>
      <c r="AC18" s="733"/>
      <c r="AD18" s="734"/>
      <c r="AF18" s="164"/>
      <c r="AG18" s="164"/>
      <c r="AH18" s="164"/>
      <c r="AI18" s="164"/>
      <c r="AJ18" s="164"/>
      <c r="AK18" s="164"/>
      <c r="AL18" s="164"/>
      <c r="AM18" s="164"/>
      <c r="AN18" s="164"/>
      <c r="AO18" s="164"/>
      <c r="AP18" s="164"/>
      <c r="AQ18" s="164"/>
      <c r="AR18" s="164"/>
      <c r="AS18" s="164"/>
      <c r="AT18" s="164"/>
      <c r="AU18" s="164"/>
      <c r="AV18" s="164"/>
      <c r="AW18" s="164"/>
      <c r="AX18" s="164"/>
      <c r="AY18" s="164"/>
      <c r="AZ18" s="164"/>
      <c r="BA18" s="164"/>
      <c r="BB18" s="164"/>
      <c r="BC18" s="164"/>
      <c r="BD18" s="164"/>
      <c r="BE18" s="164"/>
      <c r="BF18" s="164"/>
      <c r="BG18" s="164"/>
      <c r="BH18" s="164"/>
      <c r="BI18" s="164"/>
      <c r="BJ18" s="164"/>
      <c r="BK18" s="164"/>
      <c r="BL18" s="164"/>
      <c r="BM18" s="164"/>
      <c r="BN18" s="164"/>
      <c r="BO18" s="164"/>
      <c r="BP18" s="164"/>
      <c r="BQ18" s="164"/>
      <c r="BR18" s="164"/>
      <c r="BS18" s="164"/>
      <c r="BT18" s="164"/>
      <c r="BU18" s="164"/>
    </row>
    <row r="19" spans="1:73" ht="48.75" customHeight="1">
      <c r="A19" s="26"/>
      <c r="B19" s="93"/>
      <c r="C19" s="733" t="s">
        <v>9439</v>
      </c>
      <c r="D19" s="733"/>
      <c r="E19" s="733"/>
      <c r="F19" s="733"/>
      <c r="G19" s="733"/>
      <c r="H19" s="733"/>
      <c r="I19" s="733"/>
      <c r="J19" s="733"/>
      <c r="K19" s="733"/>
      <c r="L19" s="733"/>
      <c r="M19" s="733"/>
      <c r="N19" s="733"/>
      <c r="O19" s="733"/>
      <c r="P19" s="733"/>
      <c r="Q19" s="733"/>
      <c r="R19" s="733"/>
      <c r="S19" s="733"/>
      <c r="T19" s="733"/>
      <c r="U19" s="733"/>
      <c r="V19" s="733"/>
      <c r="W19" s="733"/>
      <c r="X19" s="733"/>
      <c r="Y19" s="733"/>
      <c r="Z19" s="733"/>
      <c r="AA19" s="733"/>
      <c r="AB19" s="733"/>
      <c r="AC19" s="733"/>
      <c r="AD19" s="734"/>
      <c r="AF19" s="164"/>
      <c r="AG19" s="164"/>
      <c r="AH19" s="164"/>
      <c r="AI19" s="164"/>
      <c r="AJ19" s="164"/>
      <c r="AK19" s="164"/>
      <c r="AL19" s="164"/>
      <c r="AM19" s="164"/>
      <c r="AN19" s="164"/>
      <c r="AO19" s="164"/>
      <c r="AP19" s="164"/>
      <c r="AQ19" s="164"/>
      <c r="AR19" s="164"/>
      <c r="AS19" s="164"/>
      <c r="AT19" s="164"/>
      <c r="AU19" s="164"/>
      <c r="AV19" s="164"/>
      <c r="AW19" s="164"/>
      <c r="AX19" s="164"/>
      <c r="AY19" s="164"/>
      <c r="AZ19" s="164"/>
      <c r="BA19" s="164"/>
      <c r="BB19" s="164"/>
      <c r="BC19" s="164"/>
      <c r="BD19" s="164"/>
      <c r="BE19" s="164"/>
      <c r="BF19" s="164"/>
      <c r="BG19" s="164"/>
      <c r="BH19" s="164"/>
      <c r="BI19" s="164"/>
      <c r="BJ19" s="164"/>
      <c r="BK19" s="164"/>
      <c r="BL19" s="164"/>
      <c r="BM19" s="164"/>
      <c r="BN19" s="164"/>
      <c r="BO19" s="164"/>
      <c r="BP19" s="164"/>
      <c r="BQ19" s="164"/>
      <c r="BR19" s="164"/>
      <c r="BS19" s="164"/>
      <c r="BT19" s="164"/>
      <c r="BU19" s="164"/>
    </row>
    <row r="20" spans="1:73" ht="48" customHeight="1">
      <c r="A20" s="26"/>
      <c r="B20" s="93"/>
      <c r="C20" s="733" t="s">
        <v>9440</v>
      </c>
      <c r="D20" s="733"/>
      <c r="E20" s="733"/>
      <c r="F20" s="733"/>
      <c r="G20" s="733"/>
      <c r="H20" s="733"/>
      <c r="I20" s="733"/>
      <c r="J20" s="733"/>
      <c r="K20" s="733"/>
      <c r="L20" s="733"/>
      <c r="M20" s="733"/>
      <c r="N20" s="733"/>
      <c r="O20" s="733"/>
      <c r="P20" s="733"/>
      <c r="Q20" s="733"/>
      <c r="R20" s="733"/>
      <c r="S20" s="733"/>
      <c r="T20" s="733"/>
      <c r="U20" s="733"/>
      <c r="V20" s="733"/>
      <c r="W20" s="733"/>
      <c r="X20" s="733"/>
      <c r="Y20" s="733"/>
      <c r="Z20" s="733"/>
      <c r="AA20" s="733"/>
      <c r="AB20" s="733"/>
      <c r="AC20" s="733"/>
      <c r="AD20" s="734"/>
      <c r="AF20" s="164"/>
      <c r="AG20" s="164"/>
      <c r="AH20" s="164"/>
      <c r="AI20" s="164"/>
      <c r="AJ20" s="164"/>
      <c r="AK20" s="164"/>
      <c r="AL20" s="164"/>
      <c r="AM20" s="164"/>
      <c r="AN20" s="164"/>
      <c r="AO20" s="164"/>
      <c r="AP20" s="164"/>
      <c r="AQ20" s="164"/>
      <c r="AR20" s="164"/>
      <c r="AS20" s="164"/>
      <c r="AT20" s="164"/>
      <c r="AU20" s="164"/>
      <c r="AV20" s="164"/>
      <c r="AW20" s="164"/>
      <c r="AX20" s="164"/>
      <c r="AY20" s="164"/>
      <c r="AZ20" s="164"/>
      <c r="BA20" s="164"/>
      <c r="BB20" s="164"/>
      <c r="BC20" s="164"/>
      <c r="BD20" s="164"/>
      <c r="BE20" s="164"/>
      <c r="BF20" s="164"/>
      <c r="BG20" s="164"/>
      <c r="BH20" s="164"/>
      <c r="BI20" s="164"/>
      <c r="BJ20" s="164"/>
      <c r="BK20" s="164"/>
      <c r="BL20" s="164"/>
      <c r="BM20" s="164"/>
      <c r="BN20" s="164"/>
      <c r="BO20" s="164"/>
      <c r="BP20" s="164"/>
      <c r="BQ20" s="164"/>
      <c r="BR20" s="164"/>
      <c r="BS20" s="164"/>
      <c r="BT20" s="164"/>
      <c r="BU20" s="164"/>
    </row>
    <row r="21" spans="1:73" ht="48" customHeight="1">
      <c r="A21" s="26"/>
      <c r="B21" s="94"/>
      <c r="C21" s="737" t="s">
        <v>9441</v>
      </c>
      <c r="D21" s="737"/>
      <c r="E21" s="737"/>
      <c r="F21" s="737"/>
      <c r="G21" s="737"/>
      <c r="H21" s="737"/>
      <c r="I21" s="737"/>
      <c r="J21" s="737"/>
      <c r="K21" s="737"/>
      <c r="L21" s="737"/>
      <c r="M21" s="737"/>
      <c r="N21" s="737"/>
      <c r="O21" s="737"/>
      <c r="P21" s="737"/>
      <c r="Q21" s="737"/>
      <c r="R21" s="737"/>
      <c r="S21" s="737"/>
      <c r="T21" s="737"/>
      <c r="U21" s="737"/>
      <c r="V21" s="737"/>
      <c r="W21" s="737"/>
      <c r="X21" s="737"/>
      <c r="Y21" s="737"/>
      <c r="Z21" s="737"/>
      <c r="AA21" s="737"/>
      <c r="AB21" s="737"/>
      <c r="AC21" s="737"/>
      <c r="AD21" s="738"/>
      <c r="AF21" s="164"/>
      <c r="AG21" s="164"/>
      <c r="AH21" s="164"/>
      <c r="AI21" s="164"/>
      <c r="AJ21" s="164"/>
      <c r="AK21" s="164"/>
      <c r="AL21" s="164"/>
      <c r="AM21" s="164"/>
      <c r="AN21" s="164"/>
      <c r="AO21" s="164"/>
      <c r="AP21" s="164"/>
      <c r="AQ21" s="164"/>
      <c r="AR21" s="164"/>
      <c r="AS21" s="164"/>
      <c r="AT21" s="164"/>
      <c r="AU21" s="164"/>
      <c r="AV21" s="164"/>
      <c r="AW21" s="164"/>
      <c r="AX21" s="164"/>
      <c r="AY21" s="164"/>
      <c r="AZ21" s="164"/>
      <c r="BA21" s="164"/>
      <c r="BB21" s="164"/>
      <c r="BC21" s="164"/>
      <c r="BD21" s="164"/>
      <c r="BE21" s="164"/>
      <c r="BF21" s="164"/>
      <c r="BG21" s="164"/>
      <c r="BH21" s="164"/>
      <c r="BI21" s="164"/>
      <c r="BJ21" s="164"/>
      <c r="BK21" s="164"/>
      <c r="BL21" s="164"/>
      <c r="BM21" s="164"/>
      <c r="BN21" s="164"/>
      <c r="BO21" s="164"/>
      <c r="BP21" s="164"/>
      <c r="BQ21" s="164"/>
      <c r="BR21" s="164"/>
      <c r="BS21" s="164"/>
      <c r="BT21" s="164"/>
      <c r="BU21" s="164"/>
    </row>
    <row r="22" spans="1:73" ht="15" customHeight="1">
      <c r="A22" s="26"/>
      <c r="B22" s="26"/>
      <c r="C22" s="26"/>
      <c r="D22" s="26"/>
      <c r="E22" s="26"/>
      <c r="F22" s="26"/>
      <c r="G22" s="26"/>
      <c r="H22" s="26"/>
      <c r="I22" s="26"/>
      <c r="J22" s="26"/>
      <c r="K22" s="26"/>
      <c r="L22" s="26"/>
      <c r="M22" s="26"/>
      <c r="N22" s="26"/>
      <c r="O22" s="26"/>
      <c r="P22" s="26"/>
      <c r="Q22" s="26"/>
      <c r="R22" s="26"/>
      <c r="S22" s="26"/>
      <c r="T22" s="26"/>
      <c r="U22" s="26"/>
      <c r="V22" s="26"/>
      <c r="W22" s="26"/>
      <c r="X22" s="26"/>
      <c r="Y22" s="26"/>
      <c r="Z22" s="26"/>
      <c r="AA22" s="26"/>
      <c r="AB22" s="26"/>
      <c r="AC22" s="26"/>
      <c r="AD22" s="26"/>
      <c r="AF22" s="164"/>
      <c r="AG22" s="164"/>
      <c r="AH22" s="164"/>
      <c r="AI22" s="164"/>
      <c r="AJ22" s="164"/>
      <c r="AK22" s="164"/>
      <c r="AL22" s="164"/>
      <c r="AM22" s="164"/>
      <c r="AN22" s="164"/>
      <c r="AO22" s="164"/>
      <c r="AP22" s="164"/>
      <c r="AQ22" s="164"/>
      <c r="AR22" s="164"/>
      <c r="AS22" s="164"/>
      <c r="AT22" s="164"/>
      <c r="AU22" s="164"/>
      <c r="AV22" s="164"/>
      <c r="AW22" s="164"/>
      <c r="AX22" s="164"/>
      <c r="AY22" s="164"/>
      <c r="AZ22" s="164"/>
      <c r="BA22" s="164"/>
      <c r="BB22" s="164"/>
      <c r="BC22" s="164"/>
      <c r="BD22" s="164"/>
      <c r="BE22" s="164"/>
      <c r="BF22" s="164"/>
      <c r="BG22" s="164"/>
      <c r="BH22" s="164"/>
      <c r="BI22" s="164"/>
      <c r="BJ22" s="164"/>
      <c r="BK22" s="164"/>
      <c r="BL22" s="164"/>
      <c r="BM22" s="164"/>
      <c r="BN22" s="164"/>
      <c r="BO22" s="164"/>
      <c r="BP22" s="164"/>
      <c r="BQ22" s="164"/>
      <c r="BR22" s="164"/>
      <c r="BS22" s="164"/>
      <c r="BT22" s="164"/>
      <c r="BU22" s="164"/>
    </row>
    <row r="23" spans="1:73" ht="15" customHeight="1">
      <c r="A23" s="26"/>
      <c r="B23" s="26"/>
      <c r="C23" s="26"/>
      <c r="D23" s="26"/>
      <c r="E23" s="26"/>
      <c r="F23" s="26"/>
      <c r="G23" s="26"/>
      <c r="H23" s="26"/>
      <c r="I23" s="26"/>
      <c r="J23" s="26"/>
      <c r="K23" s="26"/>
      <c r="L23" s="26"/>
      <c r="M23" s="26"/>
      <c r="N23" s="26"/>
      <c r="O23" s="26"/>
      <c r="P23" s="26"/>
      <c r="Q23" s="26"/>
      <c r="R23" s="26"/>
      <c r="S23" s="26"/>
      <c r="T23" s="26"/>
      <c r="U23" s="26"/>
      <c r="V23" s="26"/>
      <c r="W23" s="26"/>
      <c r="X23" s="26"/>
      <c r="Y23" s="26"/>
      <c r="Z23" s="26"/>
      <c r="AA23" s="899" t="s">
        <v>5392</v>
      </c>
      <c r="AB23" s="899"/>
      <c r="AC23" s="899"/>
      <c r="AD23" s="899"/>
      <c r="AF23" s="164"/>
      <c r="AG23" s="164"/>
      <c r="AH23" s="164"/>
      <c r="AI23" s="164"/>
      <c r="AJ23" s="164"/>
      <c r="AK23" s="164"/>
      <c r="AL23" s="164"/>
      <c r="AM23" s="164"/>
      <c r="AN23" s="164"/>
      <c r="AO23" s="164"/>
      <c r="AP23" s="164"/>
      <c r="AQ23" s="164"/>
      <c r="AR23" s="164"/>
      <c r="AS23" s="164"/>
      <c r="AT23" s="164"/>
      <c r="AU23" s="164"/>
      <c r="AV23" s="164"/>
      <c r="AW23" s="164"/>
      <c r="AX23" s="164"/>
      <c r="AY23" s="164"/>
      <c r="AZ23" s="164"/>
      <c r="BA23" s="164"/>
      <c r="BB23" s="164"/>
      <c r="BC23" s="164"/>
      <c r="BD23" s="164"/>
      <c r="BE23" s="164"/>
      <c r="BF23" s="164"/>
      <c r="BG23" s="164"/>
      <c r="BH23" s="164"/>
      <c r="BI23" s="164"/>
      <c r="BJ23" s="164"/>
      <c r="BK23" s="164"/>
      <c r="BL23" s="164"/>
      <c r="BM23" s="164"/>
      <c r="BN23" s="164"/>
      <c r="BO23" s="164"/>
      <c r="BP23" s="164"/>
      <c r="BQ23" s="164"/>
      <c r="BR23" s="164"/>
      <c r="BS23" s="164"/>
      <c r="BT23" s="164"/>
      <c r="BU23" s="164"/>
    </row>
    <row r="24" spans="1:73" ht="15" customHeight="1">
      <c r="A24" s="26"/>
      <c r="C24" s="867" t="s">
        <v>5083</v>
      </c>
      <c r="D24" s="868"/>
      <c r="E24" s="868"/>
      <c r="F24" s="868"/>
      <c r="G24" s="868"/>
      <c r="H24" s="868"/>
      <c r="I24" s="868"/>
      <c r="J24" s="869"/>
      <c r="K24" s="1035" t="s">
        <v>9389</v>
      </c>
      <c r="L24" s="1036"/>
      <c r="M24" s="912" t="s">
        <v>5600</v>
      </c>
      <c r="N24" s="913"/>
      <c r="O24" s="913"/>
      <c r="P24" s="913"/>
      <c r="Q24" s="913"/>
      <c r="R24" s="913"/>
      <c r="S24" s="913"/>
      <c r="T24" s="913"/>
      <c r="U24" s="913"/>
      <c r="V24" s="913"/>
      <c r="W24" s="913"/>
      <c r="X24" s="913"/>
      <c r="Y24" s="913"/>
      <c r="Z24" s="913"/>
      <c r="AA24" s="913"/>
      <c r="AB24" s="913"/>
      <c r="AC24" s="913"/>
      <c r="AD24" s="914"/>
      <c r="AF24" s="164"/>
      <c r="AG24" s="164"/>
      <c r="AH24" s="164"/>
      <c r="AI24" s="164"/>
      <c r="AJ24" s="305" t="s">
        <v>5080</v>
      </c>
      <c r="AK24" s="164"/>
      <c r="AL24" s="305" t="s">
        <v>5314</v>
      </c>
      <c r="AM24" s="164"/>
      <c r="AN24" s="164"/>
      <c r="AO24" s="1047" t="s">
        <v>5315</v>
      </c>
      <c r="AP24" s="1047"/>
      <c r="AQ24" s="1047"/>
      <c r="AR24" s="1047"/>
      <c r="AS24" s="1047"/>
      <c r="AT24" s="1047"/>
      <c r="AU24" s="1047"/>
      <c r="AV24" s="146"/>
      <c r="AW24" s="164"/>
      <c r="AX24" s="164"/>
      <c r="AY24" s="1054" t="s">
        <v>5406</v>
      </c>
      <c r="AZ24" s="1054"/>
      <c r="BA24" s="1054"/>
      <c r="BB24" s="1054"/>
      <c r="BC24" s="1054"/>
      <c r="BD24" s="1054"/>
      <c r="BE24" s="1054"/>
      <c r="BF24" s="164"/>
      <c r="BG24" s="164"/>
      <c r="BH24" s="164"/>
      <c r="BI24" s="164"/>
      <c r="BJ24" s="164"/>
      <c r="BK24" s="164"/>
      <c r="BL24" s="164"/>
      <c r="BM24" s="164"/>
      <c r="BN24" s="164"/>
      <c r="BO24" s="164"/>
      <c r="BP24" s="774" t="s">
        <v>9442</v>
      </c>
      <c r="BQ24" s="775"/>
      <c r="BR24" s="776"/>
      <c r="BS24" s="774" t="s">
        <v>9443</v>
      </c>
      <c r="BT24" s="775"/>
      <c r="BU24" s="776"/>
    </row>
    <row r="25" spans="1:73" ht="60" customHeight="1">
      <c r="A25" s="26"/>
      <c r="B25" s="104"/>
      <c r="C25" s="870"/>
      <c r="D25" s="871"/>
      <c r="E25" s="871"/>
      <c r="F25" s="871"/>
      <c r="G25" s="871"/>
      <c r="H25" s="871"/>
      <c r="I25" s="871"/>
      <c r="J25" s="872"/>
      <c r="K25" s="1037"/>
      <c r="L25" s="1038"/>
      <c r="M25" s="902" t="s">
        <v>9444</v>
      </c>
      <c r="N25" s="902"/>
      <c r="O25" s="902"/>
      <c r="P25" s="902"/>
      <c r="Q25" s="902"/>
      <c r="R25" s="902"/>
      <c r="S25" s="902" t="s">
        <v>5328</v>
      </c>
      <c r="T25" s="902"/>
      <c r="U25" s="902"/>
      <c r="V25" s="902"/>
      <c r="W25" s="902"/>
      <c r="X25" s="902"/>
      <c r="Y25" s="902" t="s">
        <v>5624</v>
      </c>
      <c r="Z25" s="902"/>
      <c r="AA25" s="902"/>
      <c r="AB25" s="902"/>
      <c r="AC25" s="902"/>
      <c r="AD25" s="902"/>
      <c r="AF25" s="164"/>
      <c r="AG25" s="164"/>
      <c r="AH25" s="164"/>
      <c r="AI25" s="164"/>
      <c r="AJ25" s="1048" t="s">
        <v>9426</v>
      </c>
      <c r="AK25" s="164"/>
      <c r="AL25" s="1048" t="s">
        <v>5487</v>
      </c>
      <c r="AM25" s="1049" t="s">
        <v>5081</v>
      </c>
      <c r="AN25" s="1050"/>
      <c r="AO25" s="1047" t="s">
        <v>9445</v>
      </c>
      <c r="AP25" s="1047"/>
      <c r="AQ25" s="1047"/>
      <c r="AR25" s="1047"/>
      <c r="AS25" s="1047"/>
      <c r="AT25" s="1047"/>
      <c r="AU25" s="1047"/>
      <c r="AV25" s="146"/>
      <c r="AW25" s="1052" t="s">
        <v>5316</v>
      </c>
      <c r="AX25" s="1053"/>
      <c r="AY25" s="1054" t="s">
        <v>9446</v>
      </c>
      <c r="AZ25" s="1054"/>
      <c r="BA25" s="1054"/>
      <c r="BB25" s="1054"/>
      <c r="BC25" s="1054"/>
      <c r="BD25" s="1054"/>
      <c r="BE25" s="1054"/>
      <c r="BF25" s="1055" t="s">
        <v>9447</v>
      </c>
      <c r="BG25" s="1056"/>
      <c r="BH25" s="1056"/>
      <c r="BI25" s="1056"/>
      <c r="BJ25" s="1056"/>
      <c r="BK25" s="1056"/>
      <c r="BL25" s="1056"/>
      <c r="BM25" s="770" t="s">
        <v>5082</v>
      </c>
      <c r="BN25" s="770"/>
      <c r="BO25" s="770"/>
      <c r="BP25" s="778" t="s">
        <v>9448</v>
      </c>
      <c r="BQ25" s="778"/>
      <c r="BR25" s="778"/>
      <c r="BS25" s="778" t="s">
        <v>9448</v>
      </c>
      <c r="BT25" s="778"/>
      <c r="BU25" s="778"/>
    </row>
    <row r="26" spans="1:73" ht="36" customHeight="1">
      <c r="A26" s="26"/>
      <c r="B26" s="104"/>
      <c r="C26" s="873"/>
      <c r="D26" s="874"/>
      <c r="E26" s="874"/>
      <c r="F26" s="874"/>
      <c r="G26" s="874"/>
      <c r="H26" s="874"/>
      <c r="I26" s="874"/>
      <c r="J26" s="875"/>
      <c r="K26" s="1039"/>
      <c r="L26" s="1040"/>
      <c r="M26" s="902" t="s">
        <v>5578</v>
      </c>
      <c r="N26" s="902"/>
      <c r="O26" s="902"/>
      <c r="P26" s="902" t="s">
        <v>5579</v>
      </c>
      <c r="Q26" s="902"/>
      <c r="R26" s="902"/>
      <c r="S26" s="902" t="s">
        <v>5578</v>
      </c>
      <c r="T26" s="902"/>
      <c r="U26" s="902"/>
      <c r="V26" s="902" t="s">
        <v>5579</v>
      </c>
      <c r="W26" s="902"/>
      <c r="X26" s="902"/>
      <c r="Y26" s="902" t="s">
        <v>5578</v>
      </c>
      <c r="Z26" s="902"/>
      <c r="AA26" s="902"/>
      <c r="AB26" s="902" t="s">
        <v>5579</v>
      </c>
      <c r="AC26" s="902"/>
      <c r="AD26" s="902"/>
      <c r="AF26" s="164"/>
      <c r="AG26" s="287" t="s">
        <v>5088</v>
      </c>
      <c r="AH26" s="297" t="s">
        <v>5089</v>
      </c>
      <c r="AI26" s="164"/>
      <c r="AJ26" s="1048"/>
      <c r="AK26" s="164"/>
      <c r="AL26" s="1048"/>
      <c r="AM26" s="1049" t="s">
        <v>9449</v>
      </c>
      <c r="AN26" s="1051"/>
      <c r="AO26" s="620" t="s">
        <v>9450</v>
      </c>
      <c r="AP26" s="628" t="s">
        <v>9451</v>
      </c>
      <c r="AQ26" s="620" t="s">
        <v>9452</v>
      </c>
      <c r="AR26" s="628" t="s">
        <v>5625</v>
      </c>
      <c r="AS26" s="620" t="s">
        <v>5626</v>
      </c>
      <c r="AT26" s="629" t="s">
        <v>5627</v>
      </c>
      <c r="AU26" s="630" t="s">
        <v>9453</v>
      </c>
      <c r="AV26" s="164"/>
      <c r="AW26" s="1052" t="s">
        <v>9454</v>
      </c>
      <c r="AX26" s="1053"/>
      <c r="AY26" s="675" t="str" cm="1">
        <f t="array" ref="AY26:BE26">TRANSPOSE(AW27:AW33)</f>
        <v>Secretaría de Contraloría</v>
      </c>
      <c r="AZ26" s="676" t="str">
        <v>Órganos interno</v>
      </c>
      <c r="BA26" s="675" t="str">
        <v>Entidad de fiscalizacion</v>
      </c>
      <c r="BB26" s="676" t="str">
        <v>Secretaria de funcion</v>
      </c>
      <c r="BC26" s="675" t="str">
        <v>Auditoria Superior</v>
      </c>
      <c r="BD26" s="676" t="str">
        <v>Despacho privado</v>
      </c>
      <c r="BE26" s="675" t="str">
        <v>Otra autoridad</v>
      </c>
      <c r="BF26" s="677" t="str" cm="1">
        <f t="array" ref="BF26:BL26">TRANSPOSE(AW27:AW33)</f>
        <v>Secretaría de Contraloría</v>
      </c>
      <c r="BG26" s="678" t="str">
        <v>Órganos interno</v>
      </c>
      <c r="BH26" s="677" t="str">
        <v>Entidad de fiscalizacion</v>
      </c>
      <c r="BI26" s="678" t="str">
        <v>Secretaria de funcion</v>
      </c>
      <c r="BJ26" s="677" t="str">
        <v>Auditoria Superior</v>
      </c>
      <c r="BK26" s="678" t="str">
        <v>Despacho privado</v>
      </c>
      <c r="BL26" s="677" t="str">
        <v>Otra autoridad</v>
      </c>
      <c r="BM26" s="401" t="s">
        <v>5092</v>
      </c>
      <c r="BN26" s="270" t="s">
        <v>5093</v>
      </c>
      <c r="BO26" s="369" t="s">
        <v>5094</v>
      </c>
      <c r="BP26" s="269" t="s">
        <v>5459</v>
      </c>
      <c r="BQ26" s="270" t="s">
        <v>5093</v>
      </c>
      <c r="BR26" s="271" t="s">
        <v>5094</v>
      </c>
      <c r="BS26" s="269" t="s">
        <v>5459</v>
      </c>
      <c r="BT26" s="270" t="s">
        <v>5093</v>
      </c>
      <c r="BU26" s="271" t="s">
        <v>5094</v>
      </c>
    </row>
    <row r="27" spans="1:73" ht="15" customHeight="1">
      <c r="A27" s="26"/>
      <c r="C27" s="625" t="s">
        <v>5008</v>
      </c>
      <c r="D27" s="884" t="str">
        <f>IF(CNGE_2024_M1_Secc5!$D40="","",CNGE_2024_M1_Secc5!$D40)</f>
        <v>OFICINA DEL C GOBERNADOR</v>
      </c>
      <c r="E27" s="884"/>
      <c r="F27" s="884"/>
      <c r="G27" s="884"/>
      <c r="H27" s="884"/>
      <c r="I27" s="884"/>
      <c r="J27" s="884"/>
      <c r="K27" s="719"/>
      <c r="L27" s="719"/>
      <c r="M27" s="719"/>
      <c r="N27" s="719"/>
      <c r="O27" s="719"/>
      <c r="P27" s="719"/>
      <c r="Q27" s="719"/>
      <c r="R27" s="719"/>
      <c r="S27" s="719"/>
      <c r="T27" s="719"/>
      <c r="U27" s="719"/>
      <c r="V27" s="719"/>
      <c r="W27" s="719"/>
      <c r="X27" s="719"/>
      <c r="Y27" s="719"/>
      <c r="Z27" s="719"/>
      <c r="AA27" s="719"/>
      <c r="AB27" s="719"/>
      <c r="AC27" s="719"/>
      <c r="AD27" s="719"/>
      <c r="AF27" s="164"/>
      <c r="AG27" s="199">
        <f>IF(AND(COUNTBLANK(D27)=1,COUNTA(K27:AD27,G153:AD153)=0),0,IF(AND(COUNTBLANK(D27)=0,K27="X",COUNTA(M27:AD27,G153:AD153)=0),0,IF(AND(COUNTBLANK(D27)=0,K27="",BF27=0,BG27=0,BH27=0,BI27=0,BJ27=0,BK27=0,BL27=0),0,1)))</f>
        <v>0</v>
      </c>
      <c r="AH27" s="298">
        <f>COUNTIF(M27:AD27,"NS")+COUNTIF(G153:AD153,"NS")</f>
        <v>0</v>
      </c>
      <c r="AI27" s="164"/>
      <c r="AJ27" s="221">
        <f>IF(AND($K27="X",COUNTA(M27:AD27,G153:AD153)&gt;0),1,0)</f>
        <v>0</v>
      </c>
      <c r="AK27" s="602" t="s">
        <v>9455</v>
      </c>
      <c r="AL27" s="221">
        <f>IF(AND(CNGE_2024_M1_Secc5!$P$633&lt;&gt;"",CNGE_2024_M1_Secc5!$P$633&lt;&gt;1,COUNTA(M27:R146)&gt;0),1,0)</f>
        <v>0</v>
      </c>
      <c r="AM27" s="604" t="s">
        <v>9455</v>
      </c>
      <c r="AN27" s="679">
        <f>IF(AND(M147="NS",CNGE_2024_M1_Secc5!$T633="NS"),0,IF(AND(M147="NA",CNGE_2024_M1_Secc5!$T633="NA"),0,IF(M147&gt;=SUM(CNGE_2024_M1_Secc5!$T633),0,1)))</f>
        <v>0</v>
      </c>
      <c r="AO27" s="375">
        <f>IF(AND(M27="NS",CNGE_2024_M1_Secc5!$T$633="NS"),0,IF(AND(M27="NA",CNGE_2024_M1_Secc5!$T$633="NA"),0,IF(M27&lt;=SUM(CNGE_2024_M1_Secc5!$T$633),0,1)))</f>
        <v>0</v>
      </c>
      <c r="AP27" s="680">
        <f>IF(AND(S27="NS",CNGE_2024_M1_Secc5!$T$634="NS"),0,IF(AND(S27="NA",CNGE_2024_M1_Secc5!$T$634="NA"),0,IF(S27&lt;=SUM(CNGE_2024_M1_Secc5!$T$634),0,1)))</f>
        <v>0</v>
      </c>
      <c r="AQ27" s="375">
        <f>IF(AND(Y27="NS",CNGE_2024_M1_Secc5!$T$635="NS"),0,IF(AND(Y27="NA",CNGE_2024_M1_Secc5!$T$635="NA"),0,IF(Y27&lt;=SUM(CNGE_2024_M1_Secc5!$T$635),0,1)))</f>
        <v>0</v>
      </c>
      <c r="AR27" s="680">
        <f>IF(AND(G153="NS",CNGE_2024_M1_Secc5!$T$636="NS"),0,IF(AND(G153="NA",CNGE_2024_M1_Secc5!$T$636="NA"),0,IF(G153&lt;=SUM(CNGE_2024_M1_Secc5!$T$636),0,1)))</f>
        <v>0</v>
      </c>
      <c r="AS27" s="375">
        <f>IF(AND(M153="NS",CNGE_2024_M1_Secc5!$T$637="NS"),0,IF(AND(M153="NA",CNGE_2024_M1_Secc5!$T$637="NA"),0,IF(M153&lt;=SUM(CNGE_2024_M1_Secc5!$T$637),0,1)))</f>
        <v>0</v>
      </c>
      <c r="AT27" s="680">
        <f>IF(AND(S153="NS",CNGE_2024_M1_Secc5!$T$638="NS"),0,IF(AND(S153="NA",CNGE_2024_M1_Secc5!$T$638="NA"),0,IF(S153&lt;=SUM(CNGE_2024_M1_Secc5!$T$638),0,1)))</f>
        <v>0</v>
      </c>
      <c r="AU27" s="375">
        <f>IF(AND(Y153="NS",CNGE_2024_M1_Secc5!$T$639="NS"),0,IF(AND(Y153="NA",CNGE_2024_M1_Secc5!$T$639="NA"),0,IF(Y153&lt;=SUM(CNGE_2024_M1_Secc5!$T$639),0,1)))</f>
        <v>0</v>
      </c>
      <c r="AV27" s="164"/>
      <c r="AW27" s="606" t="s">
        <v>9455</v>
      </c>
      <c r="AX27" s="681">
        <f>IF(AND(P147="NS",CNGE_2024_M1_Secc5!$T646="NS"),0,IF(AND(P147="NA",CNGE_2024_M1_Secc5!$T646="NA"),0,IF(P147&gt;=SUM(CNGE_2024_M1_Secc5!$T646),0,1)))</f>
        <v>0</v>
      </c>
      <c r="AY27" s="608">
        <f>IF(AND(P27="NS",CNGE_2024_M1_Secc5!$T$646="NS"),0,IF(AND(P27="NA",CNGE_2024_M1_Secc5!$T$646="NA"),0,IF(P27&lt;=SUM(CNGE_2024_M1_Secc5!$T$646),0,1)))</f>
        <v>0</v>
      </c>
      <c r="AZ27" s="609">
        <f>IF(AND(V27="NS",CNGE_2024_M1_Secc5!$T$647="NS"),0,IF(AND(V27="NA",CNGE_2024_M1_Secc5!$T$647="NA"),0,IF(V27&lt;=SUM(CNGE_2024_M1_Secc5!$T$647),0,1)))</f>
        <v>0</v>
      </c>
      <c r="BA27" s="608">
        <f>IF(AND(AB27="NS",CNGE_2024_M1_Secc5!$T$648="NS"),0,IF(AND(AB27="NA",CNGE_2024_M1_Secc5!$T$648="NA"),0,IF(AB27&lt;=SUM(CNGE_2024_M1_Secc5!$T$648),0,1)))</f>
        <v>0</v>
      </c>
      <c r="BB27" s="609">
        <f>IF(AND(J153="NS",CNGE_2024_M1_Secc5!$T$649="NS"),0,IF(AND(J153="NA",CNGE_2024_M1_Secc5!$T$649="NA"),0,IF(J153&lt;=SUM(CNGE_2024_M1_Secc5!$T$649),0,1)))</f>
        <v>0</v>
      </c>
      <c r="BC27" s="608">
        <f>IF(AND(P153="NS",CNGE_2024_M1_Secc5!$T$650="NS"),0,IF(AND(P153="NA",CNGE_2024_M1_Secc5!$T$650="NA"),0,IF(P153&lt;=SUM(CNGE_2024_M1_Secc5!$T$650),0,1)))</f>
        <v>0</v>
      </c>
      <c r="BD27" s="609">
        <f>IF(AND(V153="NS",CNGE_2024_M1_Secc5!$T$651="NS"),0,IF(AND(V153="NA",CNGE_2024_M1_Secc5!$T$651="NA"),0,IF(V153&lt;=SUM(CNGE_2024_M1_Secc5!$T$651),0,1)))</f>
        <v>0</v>
      </c>
      <c r="BE27" s="608">
        <f>IF(AND(AB153="NS",CNGE_2024_M1_Secc5!$T$652="NS"),0,IF(AND(AB153="NA",CNGE_2024_M1_Secc5!$T$652="NA"),0,IF(AB153&lt;=SUM(CNGE_2024_M1_Secc5!$T$652),0,1)))</f>
        <v>0</v>
      </c>
      <c r="BF27" s="682">
        <f>IF(AND(CNGE_2024_M1_Secc5!$P$633&lt;&gt;"",CNGE_2024_M1_Secc5!$P$633&lt;&gt;1,COUNTA(M27:R27)=0),0,IF(AND(CNGE_2024_M1_Secc5!$P$633&lt;&gt;"",CNGE_2024_M1_Secc5!$P$633=1,COUNTA(M27:R27)=2),0,IF(COUNTA(M27:R27)=0,0,1)))</f>
        <v>0</v>
      </c>
      <c r="BG27" s="683">
        <f>IF(AND(CNGE_2024_M1_Secc5!$P$634&lt;&gt;"",CNGE_2024_M1_Secc5!$P$634&lt;&gt;1,COUNTA(S27:X27)=0),0,IF(AND(CNGE_2024_M1_Secc5!$P$634&lt;&gt;"",CNGE_2024_M1_Secc5!$P$634=1,COUNTA(S27:X27)=2),0,IF(COUNTA(S27:X27)=0,0,1)))</f>
        <v>0</v>
      </c>
      <c r="BH27" s="682">
        <f>IF(AND(CNGE_2024_M1_Secc5!$P$635&lt;&gt;"",CNGE_2024_M1_Secc5!$P$635&lt;&gt;1,COUNTA(Y27:AD27)=0),0,IF(AND(CNGE_2024_M1_Secc5!$P$635&lt;&gt;"",CNGE_2024_M1_Secc5!$P$635=1,COUNTA(Y27:AD27)=2),0,IF(COUNTA(Y27:AD27)=0,0,1)))</f>
        <v>0</v>
      </c>
      <c r="BI27" s="683">
        <f>IF(AND(CNGE_2024_M1_Secc5!$P$636&lt;&gt;"",CNGE_2024_M1_Secc5!$P$636&lt;&gt;1,COUNTA(G153:L153)=0),0,IF(AND(CNGE_2024_M1_Secc5!$P$636&lt;&gt;"",CNGE_2024_M1_Secc5!$P$636=1,COUNTA(G153:L153)=2),0,IF(COUNTA(G153:L153)=0,0,1)))</f>
        <v>0</v>
      </c>
      <c r="BJ27" s="682">
        <f>IF(AND(CNGE_2024_M1_Secc5!$P$637&lt;&gt;"",CNGE_2024_M1_Secc5!$P$637&lt;&gt;1,COUNTA(M153:R153)=0),0,IF(AND(CNGE_2024_M1_Secc5!$P$637&lt;&gt;"",CNGE_2024_M1_Secc5!$P$637=1,COUNTA(M153:R153)=2),0,IF(COUNTA(M153:R153)=0,0,1)))</f>
        <v>0</v>
      </c>
      <c r="BK27" s="683">
        <f>IF(AND(CNGE_2024_M1_Secc5!$P$638&lt;&gt;"",CNGE_2024_M1_Secc5!$P$638&lt;&gt;1,COUNTA(S153:X153)=0),0,IF(AND(CNGE_2024_M1_Secc5!$P$638&lt;&gt;"",CNGE_2024_M1_Secc5!$P$638=1,COUNTA(S153:X153)=2),0,IF(COUNTA(S153:X153)=0,0,1)))</f>
        <v>0</v>
      </c>
      <c r="BL27" s="682">
        <f>IF(AND(CNGE_2024_M1_Secc5!$P$639&lt;&gt;"",CNGE_2024_M1_Secc5!$P$639&lt;&gt;1,COUNTA(Y153:AD153)=0),0,IF(AND(CNGE_2024_M1_Secc5!$P$639&lt;&gt;"",CNGE_2024_M1_Secc5!$P$639=1,COUNTA(Y153:AD153)=2),0,IF(COUNTA(Y153:AD153)=0,0,1)))</f>
        <v>0</v>
      </c>
      <c r="BM27" s="402">
        <f>IF(AG27=0,0,1)</f>
        <v>0</v>
      </c>
      <c r="BN27" s="370" t="str">
        <f>IF(BM27=0,"",
IF(SUM($BM$27:BM27)=1,BO27,
IF($BM$147&gt;SUM($BM$27:BM27),_xlfn.CONCAT(", ",BO27),
IF($BM$147=SUM($BM$27:BM27),_xlfn.CONCAT(" y ",BO27)))))</f>
        <v/>
      </c>
      <c r="BO27" s="156" t="s">
        <v>5095</v>
      </c>
      <c r="BP27" s="272">
        <f t="shared" ref="BP27:BP58" si="0">IF(SUM(AO27:AU27)=0,0,1)</f>
        <v>0</v>
      </c>
      <c r="BQ27" s="273" t="str">
        <f>IF(BP27=0,"",
IF(SUM($BP$27:BP27)=1,BR27,
IF($BP$147&gt;SUM($BP$27:BP27),_xlfn.CONCAT(", ",BR27),
IF($BP$147=SUM($BP$27:BP27),_xlfn.CONCAT(" y ",BR27)))))</f>
        <v/>
      </c>
      <c r="BR27" s="156" t="s">
        <v>5095</v>
      </c>
      <c r="BS27" s="272">
        <f>IF(SUM(AY27:BE27)=0,0,1)</f>
        <v>0</v>
      </c>
      <c r="BT27" s="273" t="str">
        <f>IF(BS27=0,"",
IF(SUM($BS$27:BS27)=1,BU27,
IF($BS$147&gt;SUM($BS$27:BS27),_xlfn.CONCAT(", ",BU27),
IF($BS$147=SUM($BS$27:BS27),_xlfn.CONCAT(" y ",BU27)))))</f>
        <v/>
      </c>
      <c r="BU27" s="156" t="s">
        <v>5095</v>
      </c>
    </row>
    <row r="28" spans="1:73" ht="15" customHeight="1">
      <c r="A28" s="26"/>
      <c r="C28" s="165" t="s">
        <v>5010</v>
      </c>
      <c r="D28" s="884" t="str">
        <f>IF(CNGE_2024_M1_Secc5!$D41="","",CNGE_2024_M1_Secc5!$D41)</f>
        <v>SECRETARIA DE DESARROLLO AGROPECUARIO RURAL Y PESCA</v>
      </c>
      <c r="E28" s="884"/>
      <c r="F28" s="884"/>
      <c r="G28" s="884"/>
      <c r="H28" s="884"/>
      <c r="I28" s="884"/>
      <c r="J28" s="884"/>
      <c r="K28" s="719"/>
      <c r="L28" s="719"/>
      <c r="M28" s="719"/>
      <c r="N28" s="719"/>
      <c r="O28" s="719"/>
      <c r="P28" s="719"/>
      <c r="Q28" s="719"/>
      <c r="R28" s="719"/>
      <c r="S28" s="719"/>
      <c r="T28" s="719"/>
      <c r="U28" s="719"/>
      <c r="V28" s="719"/>
      <c r="W28" s="719"/>
      <c r="X28" s="719"/>
      <c r="Y28" s="719"/>
      <c r="Z28" s="719"/>
      <c r="AA28" s="719"/>
      <c r="AB28" s="719"/>
      <c r="AC28" s="719"/>
      <c r="AD28" s="719"/>
      <c r="AF28" s="164"/>
      <c r="AG28" s="199">
        <f t="shared" ref="AG28:AG91" si="1">IF(AND(COUNTBLANK(D28)=1,COUNTA(K28:AD28,G154:AD154)=0),0,IF(AND(COUNTBLANK(D28)=0,K28="X",COUNTA(M28:AD28,G154:AD154)=0),0,IF(AND(COUNTBLANK(D28)=0,K28="",BF28=0,BG28=0,BH28=0,BI28=0,BJ28=0,BK28=0,BL28=0),0,1)))</f>
        <v>0</v>
      </c>
      <c r="AH28" s="298">
        <f t="shared" ref="AH28:AH91" si="2">COUNTIF(M28:AD28,"NS")+COUNTIF(G154:AD154,"NS")</f>
        <v>0</v>
      </c>
      <c r="AI28" s="164"/>
      <c r="AJ28" s="221">
        <f t="shared" ref="AJ28:AJ91" si="3">IF(AND($K28="X",COUNTA(M28:AD28,G154:AD154)&gt;0),1,0)</f>
        <v>0</v>
      </c>
      <c r="AK28" s="603" t="s">
        <v>9456</v>
      </c>
      <c r="AL28" s="221">
        <f>IF(AND(CNGE_2024_M1_Secc5!$P$634&lt;&gt;"",CNGE_2024_M1_Secc5!$P$634&lt;&gt;1,COUNTA(S27:X146)&gt;0),1,0)</f>
        <v>0</v>
      </c>
      <c r="AM28" s="605" t="s">
        <v>9456</v>
      </c>
      <c r="AN28" s="679">
        <f>IF(AND(S147="NS",CNGE_2024_M1_Secc5!$T634="NS"),0,IF(AND(S147="NA",CNGE_2024_M1_Secc5!$T634="NA"),0,IF(S147&gt;=SUM(CNGE_2024_M1_Secc5!$T634),0,1)))</f>
        <v>0</v>
      </c>
      <c r="AO28" s="375">
        <f>IF(AND(M28="NS",CNGE_2024_M1_Secc5!$T$633="NS"),0,IF(AND(M28="NA",CNGE_2024_M1_Secc5!$T$633="NA"),0,IF(M28&lt;=SUM(CNGE_2024_M1_Secc5!$T$633),0,1)))</f>
        <v>0</v>
      </c>
      <c r="AP28" s="680">
        <f>IF(AND(S28="NS",CNGE_2024_M1_Secc5!$T$634="NS"),0,IF(AND(S28="NA",CNGE_2024_M1_Secc5!$T$634="NA"),0,IF(S28&lt;=SUM(CNGE_2024_M1_Secc5!$T$634),0,1)))</f>
        <v>0</v>
      </c>
      <c r="AQ28" s="375">
        <f>IF(AND(Y28="NS",CNGE_2024_M1_Secc5!$T$635="NS"),0,IF(AND(Y28="NA",CNGE_2024_M1_Secc5!$T$635="NA"),0,IF(Y28&lt;=SUM(CNGE_2024_M1_Secc5!$T$635),0,1)))</f>
        <v>0</v>
      </c>
      <c r="AR28" s="680">
        <f>IF(AND(G154="NS",CNGE_2024_M1_Secc5!$T$636="NS"),0,IF(AND(G154="NA",CNGE_2024_M1_Secc5!$T$636="NA"),0,IF(G154&lt;=SUM(CNGE_2024_M1_Secc5!$T$636),0,1)))</f>
        <v>0</v>
      </c>
      <c r="AS28" s="375">
        <f>IF(AND(M154="NS",CNGE_2024_M1_Secc5!$T$637="NS"),0,IF(AND(M154="NA",CNGE_2024_M1_Secc5!$T$637="NA"),0,IF(M154&lt;=SUM(CNGE_2024_M1_Secc5!$T$637),0,1)))</f>
        <v>0</v>
      </c>
      <c r="AT28" s="680">
        <f>IF(AND(S154="NS",CNGE_2024_M1_Secc5!$T$638="NS"),0,IF(AND(S154="NA",CNGE_2024_M1_Secc5!$T$638="NA"),0,IF(S154&lt;=SUM(CNGE_2024_M1_Secc5!$T$638),0,1)))</f>
        <v>0</v>
      </c>
      <c r="AU28" s="375">
        <f>IF(AND(Y154="NS",CNGE_2024_M1_Secc5!$T$639="NS"),0,IF(AND(Y154="NA",CNGE_2024_M1_Secc5!$T$639="NA"),0,IF(Y154&lt;=SUM(CNGE_2024_M1_Secc5!$T$639),0,1)))</f>
        <v>0</v>
      </c>
      <c r="AV28" s="164"/>
      <c r="AW28" s="607" t="s">
        <v>9456</v>
      </c>
      <c r="AX28" s="681">
        <f>IF(AND(V147="NS",CNGE_2024_M1_Secc5!$T647="NS"),0,IF(AND(V147="NA",CNGE_2024_M1_Secc5!$T647="NA"),0,IF(V147&gt;=SUM(CNGE_2024_M1_Secc5!$T647),0,1)))</f>
        <v>0</v>
      </c>
      <c r="AY28" s="608">
        <f>IF(AND(P28="NS",CNGE_2024_M1_Secc5!$T$646="NS"),0,IF(AND(P28="NA",CNGE_2024_M1_Secc5!$T$646="NA"),0,IF(P28&lt;=SUM(CNGE_2024_M1_Secc5!$T$646),0,1)))</f>
        <v>0</v>
      </c>
      <c r="AZ28" s="609">
        <f>IF(AND(V28="NS",CNGE_2024_M1_Secc5!$T$647="NS"),0,IF(AND(V28="NA",CNGE_2024_M1_Secc5!$T$647="NA"),0,IF(V28&lt;=SUM(CNGE_2024_M1_Secc5!$T$647),0,1)))</f>
        <v>0</v>
      </c>
      <c r="BA28" s="608">
        <f>IF(AND(AB28="NS",CNGE_2024_M1_Secc5!$T$648="NS"),0,IF(AND(AB28="NA",CNGE_2024_M1_Secc5!$T$648="NA"),0,IF(AB28&lt;=SUM(CNGE_2024_M1_Secc5!$T$648),0,1)))</f>
        <v>0</v>
      </c>
      <c r="BB28" s="609">
        <f>IF(AND(J154="NS",CNGE_2024_M1_Secc5!$T$649="NS"),0,IF(AND(J154="NA",CNGE_2024_M1_Secc5!$T$649="NA"),0,IF(J154&lt;=SUM(CNGE_2024_M1_Secc5!$T$649),0,1)))</f>
        <v>0</v>
      </c>
      <c r="BC28" s="608">
        <f>IF(AND(P154="NS",CNGE_2024_M1_Secc5!$T$650="NS"),0,IF(AND(P154="NA",CNGE_2024_M1_Secc5!$T$650="NA"),0,IF(P154&lt;=SUM(CNGE_2024_M1_Secc5!$T$650),0,1)))</f>
        <v>0</v>
      </c>
      <c r="BD28" s="609">
        <f>IF(AND(V154="NS",CNGE_2024_M1_Secc5!$T$651="NS"),0,IF(AND(V154="NA",CNGE_2024_M1_Secc5!$T$651="NA"),0,IF(V154&lt;=SUM(CNGE_2024_M1_Secc5!$T$651),0,1)))</f>
        <v>0</v>
      </c>
      <c r="BE28" s="608">
        <f>IF(AND(AB154="NS",CNGE_2024_M1_Secc5!$T$652="NS"),0,IF(AND(AB154="NA",CNGE_2024_M1_Secc5!$T$652="NA"),0,IF(AB154&lt;=SUM(CNGE_2024_M1_Secc5!$T$652),0,1)))</f>
        <v>0</v>
      </c>
      <c r="BF28" s="682">
        <f>IF(AND(CNGE_2024_M1_Secc5!$P$633&lt;&gt;"",CNGE_2024_M1_Secc5!$P$633&lt;&gt;1,COUNTA(M28:R28)=0),0,IF(AND(CNGE_2024_M1_Secc5!$P$633&lt;&gt;"",CNGE_2024_M1_Secc5!$P$633=1,COUNTA(M28:R28)=2),0,IF(COUNTA(M28:R28)=0,0,1)))</f>
        <v>0</v>
      </c>
      <c r="BG28" s="683">
        <f>IF(AND(CNGE_2024_M1_Secc5!$P$634&lt;&gt;"",CNGE_2024_M1_Secc5!$P$634&lt;&gt;1,COUNTA(S28:X28)=0),0,IF(AND(CNGE_2024_M1_Secc5!$P$634&lt;&gt;"",CNGE_2024_M1_Secc5!$P$634=1,COUNTA(S28:X28)=2),0,IF(COUNTA(S28:X28)=0,0,1)))</f>
        <v>0</v>
      </c>
      <c r="BH28" s="682">
        <f>IF(AND(CNGE_2024_M1_Secc5!$P$635&lt;&gt;"",CNGE_2024_M1_Secc5!$P$635&lt;&gt;1,COUNTA(Y28:AD28)=0),0,IF(AND(CNGE_2024_M1_Secc5!$P$635&lt;&gt;"",CNGE_2024_M1_Secc5!$P$635=1,COUNTA(Y28:AD28)=2),0,IF(COUNTA(Y28:AD28)=0,0,1)))</f>
        <v>0</v>
      </c>
      <c r="BI28" s="683">
        <f>IF(AND(CNGE_2024_M1_Secc5!$P$636&lt;&gt;"",CNGE_2024_M1_Secc5!$P$636&lt;&gt;1,COUNTA(G154:L154)=0),0,IF(AND(CNGE_2024_M1_Secc5!$P$636&lt;&gt;"",CNGE_2024_M1_Secc5!$P$636=1,COUNTA(G154:L154)=2),0,IF(COUNTA(G154:L154)=0,0,1)))</f>
        <v>0</v>
      </c>
      <c r="BJ28" s="682">
        <f>IF(AND(CNGE_2024_M1_Secc5!$P$637&lt;&gt;"",CNGE_2024_M1_Secc5!$P$637&lt;&gt;1,COUNTA(M154:R154)=0),0,IF(AND(CNGE_2024_M1_Secc5!$P$637&lt;&gt;"",CNGE_2024_M1_Secc5!$P$637=1,COUNTA(M154:R154)=2),0,IF(COUNTA(M154:R154)=0,0,1)))</f>
        <v>0</v>
      </c>
      <c r="BK28" s="683">
        <f>IF(AND(CNGE_2024_M1_Secc5!$P$638&lt;&gt;"",CNGE_2024_M1_Secc5!$P$638&lt;&gt;1,COUNTA(S154:X154)=0),0,IF(AND(CNGE_2024_M1_Secc5!$P$638&lt;&gt;"",CNGE_2024_M1_Secc5!$P$638=1,COUNTA(S154:X154)=2),0,IF(COUNTA(S154:X154)=0,0,1)))</f>
        <v>0</v>
      </c>
      <c r="BL28" s="682">
        <f>IF(AND(CNGE_2024_M1_Secc5!$P$639&lt;&gt;"",CNGE_2024_M1_Secc5!$P$639&lt;&gt;1,COUNTA(Y154:AD154)=0),0,IF(AND(CNGE_2024_M1_Secc5!$P$639&lt;&gt;"",CNGE_2024_M1_Secc5!$P$639=1,COUNTA(Y154:AD154)=2),0,IF(COUNTA(Y154:AD154)=0,0,1)))</f>
        <v>0</v>
      </c>
      <c r="BM28" s="402">
        <f t="shared" ref="BM28:BM91" si="4">IF(AG28=0,0,1)</f>
        <v>0</v>
      </c>
      <c r="BN28" s="370" t="str">
        <f>IF(BM28=0,"",
IF(SUM($BM$27:BM28)=1,BO28,
IF($BM$147&gt;SUM($BM$27:BM28),_xlfn.CONCAT(", ",BO28),
IF($BM$147=SUM($BM$27:BM28),_xlfn.CONCAT(" y ",BO28)))))</f>
        <v/>
      </c>
      <c r="BO28" s="156" t="s">
        <v>5096</v>
      </c>
      <c r="BP28" s="272">
        <f t="shared" si="0"/>
        <v>0</v>
      </c>
      <c r="BQ28" s="273" t="str">
        <f>IF(BP28=0,"",
IF(SUM($BP$27:BP28)=1,BR28,
IF(BP$2201&gt;SUM($BP$27:BP28),_xlfn.CONCAT(", ",BR28),
IF($BP$148=SUM($BP$27:BP28),_xlfn.CONCAT(" y ",BR28)))))</f>
        <v/>
      </c>
      <c r="BR28" s="156" t="s">
        <v>5096</v>
      </c>
      <c r="BS28" s="272">
        <f t="shared" ref="BS28:BS91" si="5">IF(SUM(AY28:BE28)=0,0,1)</f>
        <v>0</v>
      </c>
      <c r="BT28" s="273" t="str">
        <f>IF(BS28=0,"",
IF(SUM($BS$27:BS28)=1,BU28,
IF($BS$147&gt;SUM($BS$27:BS28),_xlfn.CONCAT(", ",BU28),
IF($BS$147=SUM($BS$27:BS28),_xlfn.CONCAT(" y ",BU28)))))</f>
        <v/>
      </c>
      <c r="BU28" s="156" t="s">
        <v>5096</v>
      </c>
    </row>
    <row r="29" spans="1:73" ht="15" customHeight="1">
      <c r="A29" s="26"/>
      <c r="C29" s="165" t="s">
        <v>5012</v>
      </c>
      <c r="D29" s="884" t="str">
        <f>IF(CNGE_2024_M1_Secc5!$D42="","",CNGE_2024_M1_Secc5!$D42)</f>
        <v>SECRETARIA DE SALUD</v>
      </c>
      <c r="E29" s="884"/>
      <c r="F29" s="884"/>
      <c r="G29" s="884"/>
      <c r="H29" s="884"/>
      <c r="I29" s="884"/>
      <c r="J29" s="884"/>
      <c r="K29" s="719"/>
      <c r="L29" s="719"/>
      <c r="M29" s="719"/>
      <c r="N29" s="719"/>
      <c r="O29" s="719"/>
      <c r="P29" s="719"/>
      <c r="Q29" s="719"/>
      <c r="R29" s="719"/>
      <c r="S29" s="719"/>
      <c r="T29" s="719"/>
      <c r="U29" s="719"/>
      <c r="V29" s="719"/>
      <c r="W29" s="719"/>
      <c r="X29" s="719"/>
      <c r="Y29" s="719"/>
      <c r="Z29" s="719"/>
      <c r="AA29" s="719"/>
      <c r="AB29" s="719"/>
      <c r="AC29" s="719"/>
      <c r="AD29" s="719"/>
      <c r="AF29" s="164"/>
      <c r="AG29" s="199">
        <f t="shared" si="1"/>
        <v>0</v>
      </c>
      <c r="AH29" s="298">
        <f t="shared" si="2"/>
        <v>0</v>
      </c>
      <c r="AI29" s="164"/>
      <c r="AJ29" s="221">
        <f t="shared" si="3"/>
        <v>0</v>
      </c>
      <c r="AK29" s="602" t="s">
        <v>9457</v>
      </c>
      <c r="AL29" s="221">
        <f>IF(AND(CNGE_2024_M1_Secc5!$P$635&lt;&gt;"",CNGE_2024_M1_Secc5!$P$635&lt;&gt;1,COUNTA(Y27:AD146)&gt;0),1,0)</f>
        <v>0</v>
      </c>
      <c r="AM29" s="604" t="s">
        <v>9457</v>
      </c>
      <c r="AN29" s="679">
        <f>IF(AND(Y147="NS",CNGE_2024_M1_Secc5!$T635="NS"),0,IF(AND(Y147="NA",CNGE_2024_M1_Secc5!$T635="NA"),0,IF(Y147&gt;=SUM(CNGE_2024_M1_Secc5!$T635),0,1)))</f>
        <v>0</v>
      </c>
      <c r="AO29" s="375">
        <f>IF(AND(M29="NS",CNGE_2024_M1_Secc5!$T$633="NS"),0,IF(AND(M29="NA",CNGE_2024_M1_Secc5!$T$633="NA"),0,IF(M29&lt;=SUM(CNGE_2024_M1_Secc5!$T$633),0,1)))</f>
        <v>0</v>
      </c>
      <c r="AP29" s="680">
        <f>IF(AND(S29="NS",CNGE_2024_M1_Secc5!$T$634="NS"),0,IF(AND(S29="NA",CNGE_2024_M1_Secc5!$T$634="NA"),0,IF(S29&lt;=SUM(CNGE_2024_M1_Secc5!$T$634),0,1)))</f>
        <v>0</v>
      </c>
      <c r="AQ29" s="375">
        <f>IF(AND(Y29="NS",CNGE_2024_M1_Secc5!$T$635="NS"),0,IF(AND(Y29="NA",CNGE_2024_M1_Secc5!$T$635="NA"),0,IF(Y29&lt;=SUM(CNGE_2024_M1_Secc5!$T$635),0,1)))</f>
        <v>0</v>
      </c>
      <c r="AR29" s="680">
        <f>IF(AND(G155="NS",CNGE_2024_M1_Secc5!$T$636="NS"),0,IF(AND(G155="NA",CNGE_2024_M1_Secc5!$T$636="NA"),0,IF(G155&lt;=SUM(CNGE_2024_M1_Secc5!$T$636),0,1)))</f>
        <v>0</v>
      </c>
      <c r="AS29" s="375">
        <f>IF(AND(M155="NS",CNGE_2024_M1_Secc5!$T$637="NS"),0,IF(AND(M155="NA",CNGE_2024_M1_Secc5!$T$637="NA"),0,IF(M155&lt;=SUM(CNGE_2024_M1_Secc5!$T$637),0,1)))</f>
        <v>0</v>
      </c>
      <c r="AT29" s="680">
        <f>IF(AND(S155="NS",CNGE_2024_M1_Secc5!$T$638="NS"),0,IF(AND(S155="NA",CNGE_2024_M1_Secc5!$T$638="NA"),0,IF(S155&lt;=SUM(CNGE_2024_M1_Secc5!$T$638),0,1)))</f>
        <v>0</v>
      </c>
      <c r="AU29" s="375">
        <f>IF(AND(Y155="NS",CNGE_2024_M1_Secc5!$T$639="NS"),0,IF(AND(Y155="NA",CNGE_2024_M1_Secc5!$T$639="NA"),0,IF(Y155&lt;=SUM(CNGE_2024_M1_Secc5!$T$639),0,1)))</f>
        <v>0</v>
      </c>
      <c r="AV29" s="164"/>
      <c r="AW29" s="606" t="s">
        <v>9457</v>
      </c>
      <c r="AX29" s="681">
        <f>IF(AND(AB147="NS",CNGE_2024_M1_Secc5!$T648="NS"),0,IF(AND(AB147="NA",CNGE_2024_M1_Secc5!$T648="NA"),0,IF(AB147&gt;=SUM(CNGE_2024_M1_Secc5!$T648),0,1)))</f>
        <v>0</v>
      </c>
      <c r="AY29" s="608">
        <f>IF(AND(P29="NS",CNGE_2024_M1_Secc5!$T$646="NS"),0,IF(AND(P29="NA",CNGE_2024_M1_Secc5!$T$646="NA"),0,IF(P29&lt;=SUM(CNGE_2024_M1_Secc5!$T$646),0,1)))</f>
        <v>0</v>
      </c>
      <c r="AZ29" s="609">
        <f>IF(AND(V29="NS",CNGE_2024_M1_Secc5!$T$647="NS"),0,IF(AND(V29="NA",CNGE_2024_M1_Secc5!$T$647="NA"),0,IF(V29&lt;=SUM(CNGE_2024_M1_Secc5!$T$647),0,1)))</f>
        <v>0</v>
      </c>
      <c r="BA29" s="608">
        <f>IF(AND(AB29="NS",CNGE_2024_M1_Secc5!$T$648="NS"),0,IF(AND(AB29="NA",CNGE_2024_M1_Secc5!$T$648="NA"),0,IF(AB29&lt;=SUM(CNGE_2024_M1_Secc5!$T$648),0,1)))</f>
        <v>0</v>
      </c>
      <c r="BB29" s="609">
        <f>IF(AND(J155="NS",CNGE_2024_M1_Secc5!$T$649="NS"),0,IF(AND(J155="NA",CNGE_2024_M1_Secc5!$T$649="NA"),0,IF(J155&lt;=SUM(CNGE_2024_M1_Secc5!$T$649),0,1)))</f>
        <v>0</v>
      </c>
      <c r="BC29" s="608">
        <f>IF(AND(P155="NS",CNGE_2024_M1_Secc5!$T$650="NS"),0,IF(AND(P155="NA",CNGE_2024_M1_Secc5!$T$650="NA"),0,IF(P155&lt;=SUM(CNGE_2024_M1_Secc5!$T$650),0,1)))</f>
        <v>0</v>
      </c>
      <c r="BD29" s="609">
        <f>IF(AND(V155="NS",CNGE_2024_M1_Secc5!$T$651="NS"),0,IF(AND(V155="NA",CNGE_2024_M1_Secc5!$T$651="NA"),0,IF(V155&lt;=SUM(CNGE_2024_M1_Secc5!$T$651),0,1)))</f>
        <v>0</v>
      </c>
      <c r="BE29" s="608">
        <f>IF(AND(AB155="NS",CNGE_2024_M1_Secc5!$T$652="NS"),0,IF(AND(AB155="NA",CNGE_2024_M1_Secc5!$T$652="NA"),0,IF(AB155&lt;=SUM(CNGE_2024_M1_Secc5!$T$652),0,1)))</f>
        <v>0</v>
      </c>
      <c r="BF29" s="682">
        <f>IF(AND(CNGE_2024_M1_Secc5!$P$633&lt;&gt;"",CNGE_2024_M1_Secc5!$P$633&lt;&gt;1,COUNTA(M29:R29)=0),0,IF(AND(CNGE_2024_M1_Secc5!$P$633&lt;&gt;"",CNGE_2024_M1_Secc5!$P$633=1,COUNTA(M29:R29)=2),0,IF(COUNTA(M29:R29)=0,0,1)))</f>
        <v>0</v>
      </c>
      <c r="BG29" s="683">
        <f>IF(AND(CNGE_2024_M1_Secc5!$P$634&lt;&gt;"",CNGE_2024_M1_Secc5!$P$634&lt;&gt;1,COUNTA(S29:X29)=0),0,IF(AND(CNGE_2024_M1_Secc5!$P$634&lt;&gt;"",CNGE_2024_M1_Secc5!$P$634=1,COUNTA(S29:X29)=2),0,IF(COUNTA(S29:X29)=0,0,1)))</f>
        <v>0</v>
      </c>
      <c r="BH29" s="682">
        <f>IF(AND(CNGE_2024_M1_Secc5!$P$635&lt;&gt;"",CNGE_2024_M1_Secc5!$P$635&lt;&gt;1,COUNTA(Y29:AD29)=0),0,IF(AND(CNGE_2024_M1_Secc5!$P$635&lt;&gt;"",CNGE_2024_M1_Secc5!$P$635=1,COUNTA(Y29:AD29)=2),0,IF(COUNTA(Y29:AD29)=0,0,1)))</f>
        <v>0</v>
      </c>
      <c r="BI29" s="683">
        <f>IF(AND(CNGE_2024_M1_Secc5!$P$636&lt;&gt;"",CNGE_2024_M1_Secc5!$P$636&lt;&gt;1,COUNTA(G155:L155)=0),0,IF(AND(CNGE_2024_M1_Secc5!$P$636&lt;&gt;"",CNGE_2024_M1_Secc5!$P$636=1,COUNTA(G155:L155)=2),0,IF(COUNTA(G155:L155)=0,0,1)))</f>
        <v>0</v>
      </c>
      <c r="BJ29" s="682">
        <f>IF(AND(CNGE_2024_M1_Secc5!$P$637&lt;&gt;"",CNGE_2024_M1_Secc5!$P$637&lt;&gt;1,COUNTA(M155:R155)=0),0,IF(AND(CNGE_2024_M1_Secc5!$P$637&lt;&gt;"",CNGE_2024_M1_Secc5!$P$637=1,COUNTA(M155:R155)=2),0,IF(COUNTA(M155:R155)=0,0,1)))</f>
        <v>0</v>
      </c>
      <c r="BK29" s="683">
        <f>IF(AND(CNGE_2024_M1_Secc5!$P$638&lt;&gt;"",CNGE_2024_M1_Secc5!$P$638&lt;&gt;1,COUNTA(S155:X155)=0),0,IF(AND(CNGE_2024_M1_Secc5!$P$638&lt;&gt;"",CNGE_2024_M1_Secc5!$P$638=1,COUNTA(S155:X155)=2),0,IF(COUNTA(S155:X155)=0,0,1)))</f>
        <v>0</v>
      </c>
      <c r="BL29" s="682">
        <f>IF(AND(CNGE_2024_M1_Secc5!$P$639&lt;&gt;"",CNGE_2024_M1_Secc5!$P$639&lt;&gt;1,COUNTA(Y155:AD155)=0),0,IF(AND(CNGE_2024_M1_Secc5!$P$639&lt;&gt;"",CNGE_2024_M1_Secc5!$P$639=1,COUNTA(Y155:AD155)=2),0,IF(COUNTA(Y155:AD155)=0,0,1)))</f>
        <v>0</v>
      </c>
      <c r="BM29" s="402">
        <f t="shared" si="4"/>
        <v>0</v>
      </c>
      <c r="BN29" s="370" t="str">
        <f>IF(BM29=0,"",
IF(SUM($BM$27:BM29)=1,BO29,
IF($BM$147&gt;SUM($BM$27:BM29),_xlfn.CONCAT(", ",BO29),
IF($BM$147=SUM($BM$27:BM29),_xlfn.CONCAT(" y ",BO29)))))</f>
        <v/>
      </c>
      <c r="BO29" s="156" t="s">
        <v>5097</v>
      </c>
      <c r="BP29" s="272">
        <f t="shared" si="0"/>
        <v>0</v>
      </c>
      <c r="BQ29" s="273" t="str">
        <f>IF(BP29=0,"",
IF(SUM($BP$27:BP29)=1,BR29,
IF(BP$2201&gt;SUM($BP$27:BP29),_xlfn.CONCAT(", ",BR29),
IF($BP$148=SUM($BP$27:BP29),_xlfn.CONCAT(" y ",BR29)))))</f>
        <v/>
      </c>
      <c r="BR29" s="156" t="s">
        <v>5097</v>
      </c>
      <c r="BS29" s="272">
        <f t="shared" si="5"/>
        <v>0</v>
      </c>
      <c r="BT29" s="273" t="str">
        <f>IF(BS29=0,"",
IF(SUM($BS$27:BS29)=1,BU29,
IF($BS$147&gt;SUM($BS$27:BS29),_xlfn.CONCAT(", ",BU29),
IF($BS$147=SUM($BS$27:BS29),_xlfn.CONCAT(" y ",BU29)))))</f>
        <v/>
      </c>
      <c r="BU29" s="156" t="s">
        <v>5097</v>
      </c>
    </row>
    <row r="30" spans="1:73" ht="15" customHeight="1">
      <c r="A30" s="26"/>
      <c r="C30" s="165" t="s">
        <v>5014</v>
      </c>
      <c r="D30" s="884" t="str">
        <f>IF(CNGE_2024_M1_Secc5!$D43="","",CNGE_2024_M1_Secc5!$D43)</f>
        <v>SECRETARIA DE EDUCACION</v>
      </c>
      <c r="E30" s="884"/>
      <c r="F30" s="884"/>
      <c r="G30" s="884"/>
      <c r="H30" s="884"/>
      <c r="I30" s="884"/>
      <c r="J30" s="884"/>
      <c r="K30" s="719"/>
      <c r="L30" s="719"/>
      <c r="M30" s="719"/>
      <c r="N30" s="719"/>
      <c r="O30" s="719"/>
      <c r="P30" s="719"/>
      <c r="Q30" s="719"/>
      <c r="R30" s="719"/>
      <c r="S30" s="719"/>
      <c r="T30" s="719"/>
      <c r="U30" s="719"/>
      <c r="V30" s="719"/>
      <c r="W30" s="719"/>
      <c r="X30" s="719"/>
      <c r="Y30" s="719"/>
      <c r="Z30" s="719"/>
      <c r="AA30" s="719"/>
      <c r="AB30" s="719"/>
      <c r="AC30" s="719"/>
      <c r="AD30" s="719"/>
      <c r="AF30" s="164"/>
      <c r="AG30" s="199">
        <f t="shared" si="1"/>
        <v>0</v>
      </c>
      <c r="AH30" s="298">
        <f t="shared" si="2"/>
        <v>0</v>
      </c>
      <c r="AI30" s="164"/>
      <c r="AJ30" s="221">
        <f t="shared" si="3"/>
        <v>0</v>
      </c>
      <c r="AK30" s="603" t="s">
        <v>9458</v>
      </c>
      <c r="AL30" s="221">
        <f>IF(AND(CNGE_2024_M1_Secc5!$P$636&lt;&gt;"",CNGE_2024_M1_Secc5!$P$636&lt;&gt;1,COUNTA(G153:L272)&gt;0),1,0)</f>
        <v>0</v>
      </c>
      <c r="AM30" s="605" t="s">
        <v>9458</v>
      </c>
      <c r="AN30" s="679">
        <f>IF(AND(G273="NS",CNGE_2024_M1_Secc5!$T636="NS"),0,IF(AND(G273="NA",CNGE_2024_M1_Secc5!$T636="NA"),0,IF(G273&gt;=SUM(CNGE_2024_M1_Secc5!$T636),0,1)))</f>
        <v>0</v>
      </c>
      <c r="AO30" s="375">
        <f>IF(AND(M30="NS",CNGE_2024_M1_Secc5!$T$633="NS"),0,IF(AND(M30="NA",CNGE_2024_M1_Secc5!$T$633="NA"),0,IF(M30&lt;=SUM(CNGE_2024_M1_Secc5!$T$633),0,1)))</f>
        <v>0</v>
      </c>
      <c r="AP30" s="680">
        <f>IF(AND(S30="NS",CNGE_2024_M1_Secc5!$T$634="NS"),0,IF(AND(S30="NA",CNGE_2024_M1_Secc5!$T$634="NA"),0,IF(S30&lt;=SUM(CNGE_2024_M1_Secc5!$T$634),0,1)))</f>
        <v>0</v>
      </c>
      <c r="AQ30" s="375">
        <f>IF(AND(Y30="NS",CNGE_2024_M1_Secc5!$T$635="NS"),0,IF(AND(Y30="NA",CNGE_2024_M1_Secc5!$T$635="NA"),0,IF(Y30&lt;=SUM(CNGE_2024_M1_Secc5!$T$635),0,1)))</f>
        <v>0</v>
      </c>
      <c r="AR30" s="680">
        <f>IF(AND(G156="NS",CNGE_2024_M1_Secc5!$T$636="NS"),0,IF(AND(G156="NA",CNGE_2024_M1_Secc5!$T$636="NA"),0,IF(G156&lt;=SUM(CNGE_2024_M1_Secc5!$T$636),0,1)))</f>
        <v>0</v>
      </c>
      <c r="AS30" s="375">
        <f>IF(AND(M156="NS",CNGE_2024_M1_Secc5!$T$637="NS"),0,IF(AND(M156="NA",CNGE_2024_M1_Secc5!$T$637="NA"),0,IF(M156&lt;=SUM(CNGE_2024_M1_Secc5!$T$637),0,1)))</f>
        <v>0</v>
      </c>
      <c r="AT30" s="680">
        <f>IF(AND(S156="NS",CNGE_2024_M1_Secc5!$T$638="NS"),0,IF(AND(S156="NA",CNGE_2024_M1_Secc5!$T$638="NA"),0,IF(S156&lt;=SUM(CNGE_2024_M1_Secc5!$T$638),0,1)))</f>
        <v>0</v>
      </c>
      <c r="AU30" s="375">
        <f>IF(AND(Y156="NS",CNGE_2024_M1_Secc5!$T$639="NS"),0,IF(AND(Y156="NA",CNGE_2024_M1_Secc5!$T$639="NA"),0,IF(Y156&lt;=SUM(CNGE_2024_M1_Secc5!$T$639),0,1)))</f>
        <v>0</v>
      </c>
      <c r="AV30" s="164"/>
      <c r="AW30" s="607" t="s">
        <v>9458</v>
      </c>
      <c r="AX30" s="681">
        <f>IF(AND(J273="NS",CNGE_2024_M1_Secc5!$T649="NS"),0,IF(AND(J273="NA",CNGE_2024_M1_Secc5!$T649="NA"),0,IF(J273&gt;=SUM(CNGE_2024_M1_Secc5!$T649),0,1)))</f>
        <v>0</v>
      </c>
      <c r="AY30" s="608">
        <f>IF(AND(P30="NS",CNGE_2024_M1_Secc5!$T$646="NS"),0,IF(AND(P30="NA",CNGE_2024_M1_Secc5!$T$646="NA"),0,IF(P30&lt;=SUM(CNGE_2024_M1_Secc5!$T$646),0,1)))</f>
        <v>0</v>
      </c>
      <c r="AZ30" s="609">
        <f>IF(AND(V30="NS",CNGE_2024_M1_Secc5!$T$647="NS"),0,IF(AND(V30="NA",CNGE_2024_M1_Secc5!$T$647="NA"),0,IF(V30&lt;=SUM(CNGE_2024_M1_Secc5!$T$647),0,1)))</f>
        <v>0</v>
      </c>
      <c r="BA30" s="608">
        <f>IF(AND(AB30="NS",CNGE_2024_M1_Secc5!$T$648="NS"),0,IF(AND(AB30="NA",CNGE_2024_M1_Secc5!$T$648="NA"),0,IF(AB30&lt;=SUM(CNGE_2024_M1_Secc5!$T$648),0,1)))</f>
        <v>0</v>
      </c>
      <c r="BB30" s="609">
        <f>IF(AND(J156="NS",CNGE_2024_M1_Secc5!$T$649="NS"),0,IF(AND(J156="NA",CNGE_2024_M1_Secc5!$T$649="NA"),0,IF(J156&lt;=SUM(CNGE_2024_M1_Secc5!$T$649),0,1)))</f>
        <v>0</v>
      </c>
      <c r="BC30" s="608">
        <f>IF(AND(P156="NS",CNGE_2024_M1_Secc5!$T$650="NS"),0,IF(AND(P156="NA",CNGE_2024_M1_Secc5!$T$650="NA"),0,IF(P156&lt;=SUM(CNGE_2024_M1_Secc5!$T$650),0,1)))</f>
        <v>0</v>
      </c>
      <c r="BD30" s="609">
        <f>IF(AND(V156="NS",CNGE_2024_M1_Secc5!$T$651="NS"),0,IF(AND(V156="NA",CNGE_2024_M1_Secc5!$T$651="NA"),0,IF(V156&lt;=SUM(CNGE_2024_M1_Secc5!$T$651),0,1)))</f>
        <v>0</v>
      </c>
      <c r="BE30" s="608">
        <f>IF(AND(AB156="NS",CNGE_2024_M1_Secc5!$T$652="NS"),0,IF(AND(AB156="NA",CNGE_2024_M1_Secc5!$T$652="NA"),0,IF(AB156&lt;=SUM(CNGE_2024_M1_Secc5!$T$652),0,1)))</f>
        <v>0</v>
      </c>
      <c r="BF30" s="682">
        <f>IF(AND(CNGE_2024_M1_Secc5!$P$633&lt;&gt;"",CNGE_2024_M1_Secc5!$P$633&lt;&gt;1,COUNTA(M30:R30)=0),0,IF(AND(CNGE_2024_M1_Secc5!$P$633&lt;&gt;"",CNGE_2024_M1_Secc5!$P$633=1,COUNTA(M30:R30)=2),0,IF(COUNTA(M30:R30)=0,0,1)))</f>
        <v>0</v>
      </c>
      <c r="BG30" s="683">
        <f>IF(AND(CNGE_2024_M1_Secc5!$P$634&lt;&gt;"",CNGE_2024_M1_Secc5!$P$634&lt;&gt;1,COUNTA(S30:X30)=0),0,IF(AND(CNGE_2024_M1_Secc5!$P$634&lt;&gt;"",CNGE_2024_M1_Secc5!$P$634=1,COUNTA(S30:X30)=2),0,IF(COUNTA(S30:X30)=0,0,1)))</f>
        <v>0</v>
      </c>
      <c r="BH30" s="682">
        <f>IF(AND(CNGE_2024_M1_Secc5!$P$635&lt;&gt;"",CNGE_2024_M1_Secc5!$P$635&lt;&gt;1,COUNTA(Y30:AD30)=0),0,IF(AND(CNGE_2024_M1_Secc5!$P$635&lt;&gt;"",CNGE_2024_M1_Secc5!$P$635=1,COUNTA(Y30:AD30)=2),0,IF(COUNTA(Y30:AD30)=0,0,1)))</f>
        <v>0</v>
      </c>
      <c r="BI30" s="683">
        <f>IF(AND(CNGE_2024_M1_Secc5!$P$636&lt;&gt;"",CNGE_2024_M1_Secc5!$P$636&lt;&gt;1,COUNTA(G156:L156)=0),0,IF(AND(CNGE_2024_M1_Secc5!$P$636&lt;&gt;"",CNGE_2024_M1_Secc5!$P$636=1,COUNTA(G156:L156)=2),0,IF(COUNTA(G156:L156)=0,0,1)))</f>
        <v>0</v>
      </c>
      <c r="BJ30" s="682">
        <f>IF(AND(CNGE_2024_M1_Secc5!$P$637&lt;&gt;"",CNGE_2024_M1_Secc5!$P$637&lt;&gt;1,COUNTA(M156:R156)=0),0,IF(AND(CNGE_2024_M1_Secc5!$P$637&lt;&gt;"",CNGE_2024_M1_Secc5!$P$637=1,COUNTA(M156:R156)=2),0,IF(COUNTA(M156:R156)=0,0,1)))</f>
        <v>0</v>
      </c>
      <c r="BK30" s="683">
        <f>IF(AND(CNGE_2024_M1_Secc5!$P$638&lt;&gt;"",CNGE_2024_M1_Secc5!$P$638&lt;&gt;1,COUNTA(S156:X156)=0),0,IF(AND(CNGE_2024_M1_Secc5!$P$638&lt;&gt;"",CNGE_2024_M1_Secc5!$P$638=1,COUNTA(S156:X156)=2),0,IF(COUNTA(S156:X156)=0,0,1)))</f>
        <v>0</v>
      </c>
      <c r="BL30" s="682">
        <f>IF(AND(CNGE_2024_M1_Secc5!$P$639&lt;&gt;"",CNGE_2024_M1_Secc5!$P$639&lt;&gt;1,COUNTA(Y156:AD156)=0),0,IF(AND(CNGE_2024_M1_Secc5!$P$639&lt;&gt;"",CNGE_2024_M1_Secc5!$P$639=1,COUNTA(Y156:AD156)=2),0,IF(COUNTA(Y156:AD156)=0,0,1)))</f>
        <v>0</v>
      </c>
      <c r="BM30" s="402">
        <f t="shared" si="4"/>
        <v>0</v>
      </c>
      <c r="BN30" s="370" t="str">
        <f>IF(BM30=0,"",
IF(SUM($BM$27:BM30)=1,BO30,
IF($BM$147&gt;SUM($BM$27:BM30),_xlfn.CONCAT(", ",BO30),
IF($BM$147=SUM($BM$27:BM30),_xlfn.CONCAT(" y ",BO30)))))</f>
        <v/>
      </c>
      <c r="BO30" s="156" t="s">
        <v>5098</v>
      </c>
      <c r="BP30" s="272">
        <f t="shared" si="0"/>
        <v>0</v>
      </c>
      <c r="BQ30" s="273" t="str">
        <f>IF(BP30=0,"",
IF(SUM($BP$27:BP30)=1,BR30,
IF(BP$2201&gt;SUM($BP$27:BP30),_xlfn.CONCAT(", ",BR30),
IF($BP$148=SUM($BP$27:BP30),_xlfn.CONCAT(" y ",BR30)))))</f>
        <v/>
      </c>
      <c r="BR30" s="156" t="s">
        <v>5098</v>
      </c>
      <c r="BS30" s="272">
        <f t="shared" si="5"/>
        <v>0</v>
      </c>
      <c r="BT30" s="273" t="str">
        <f>IF(BS30=0,"",
IF(SUM($BS$27:BS30)=1,BU30,
IF($BS$147&gt;SUM($BS$27:BS30),_xlfn.CONCAT(", ",BU30),
IF($BS$147=SUM($BS$27:BS30),_xlfn.CONCAT(" y ",BU30)))))</f>
        <v/>
      </c>
      <c r="BU30" s="156" t="s">
        <v>5098</v>
      </c>
    </row>
    <row r="31" spans="1:73" ht="15" customHeight="1">
      <c r="A31" s="26"/>
      <c r="C31" s="165" t="s">
        <v>5016</v>
      </c>
      <c r="D31" s="884" t="str">
        <f>IF(CNGE_2024_M1_Secc5!$D44="","",CNGE_2024_M1_Secc5!$D44)</f>
        <v>SECRETARIA DE DESARROLLO SOCIAL</v>
      </c>
      <c r="E31" s="884"/>
      <c r="F31" s="884"/>
      <c r="G31" s="884"/>
      <c r="H31" s="884"/>
      <c r="I31" s="884"/>
      <c r="J31" s="884"/>
      <c r="K31" s="719"/>
      <c r="L31" s="719"/>
      <c r="M31" s="719"/>
      <c r="N31" s="719"/>
      <c r="O31" s="719"/>
      <c r="P31" s="719"/>
      <c r="Q31" s="719"/>
      <c r="R31" s="719"/>
      <c r="S31" s="719"/>
      <c r="T31" s="719"/>
      <c r="U31" s="719"/>
      <c r="V31" s="719"/>
      <c r="W31" s="719"/>
      <c r="X31" s="719"/>
      <c r="Y31" s="719"/>
      <c r="Z31" s="719"/>
      <c r="AA31" s="719"/>
      <c r="AB31" s="719"/>
      <c r="AC31" s="719"/>
      <c r="AD31" s="719"/>
      <c r="AF31" s="164"/>
      <c r="AG31" s="199">
        <f t="shared" si="1"/>
        <v>0</v>
      </c>
      <c r="AH31" s="298">
        <f t="shared" si="2"/>
        <v>0</v>
      </c>
      <c r="AI31" s="164"/>
      <c r="AJ31" s="221">
        <f t="shared" si="3"/>
        <v>0</v>
      </c>
      <c r="AK31" s="602" t="s">
        <v>9459</v>
      </c>
      <c r="AL31" s="221">
        <f>IF(AND(CNGE_2024_M1_Secc5!$P$637&lt;&gt;"",CNGE_2024_M1_Secc5!$P$637&lt;&gt;1,COUNTA(M153:R272)&gt;0),1,0)</f>
        <v>0</v>
      </c>
      <c r="AM31" s="604" t="s">
        <v>9459</v>
      </c>
      <c r="AN31" s="679">
        <f>IF(AND(M273="NS",CNGE_2024_M1_Secc5!$T637="NS"),0,IF(AND(M273="NA",CNGE_2024_M1_Secc5!$T637="NA"),0,IF(M273&gt;=SUM(CNGE_2024_M1_Secc5!$T637),0,1)))</f>
        <v>0</v>
      </c>
      <c r="AO31" s="375">
        <f>IF(AND(M31="NS",CNGE_2024_M1_Secc5!$T$633="NS"),0,IF(AND(M31="NA",CNGE_2024_M1_Secc5!$T$633="NA"),0,IF(M31&lt;=SUM(CNGE_2024_M1_Secc5!$T$633),0,1)))</f>
        <v>0</v>
      </c>
      <c r="AP31" s="680">
        <f>IF(AND(S31="NS",CNGE_2024_M1_Secc5!$T$634="NS"),0,IF(AND(S31="NA",CNGE_2024_M1_Secc5!$T$634="NA"),0,IF(S31&lt;=SUM(CNGE_2024_M1_Secc5!$T$634),0,1)))</f>
        <v>0</v>
      </c>
      <c r="AQ31" s="375">
        <f>IF(AND(Y31="NS",CNGE_2024_M1_Secc5!$T$635="NS"),0,IF(AND(Y31="NA",CNGE_2024_M1_Secc5!$T$635="NA"),0,IF(Y31&lt;=SUM(CNGE_2024_M1_Secc5!$T$635),0,1)))</f>
        <v>0</v>
      </c>
      <c r="AR31" s="680">
        <f>IF(AND(G157="NS",CNGE_2024_M1_Secc5!$T$636="NS"),0,IF(AND(G157="NA",CNGE_2024_M1_Secc5!$T$636="NA"),0,IF(G157&lt;=SUM(CNGE_2024_M1_Secc5!$T$636),0,1)))</f>
        <v>0</v>
      </c>
      <c r="AS31" s="375">
        <f>IF(AND(M157="NS",CNGE_2024_M1_Secc5!$T$637="NS"),0,IF(AND(M157="NA",CNGE_2024_M1_Secc5!$T$637="NA"),0,IF(M157&lt;=SUM(CNGE_2024_M1_Secc5!$T$637),0,1)))</f>
        <v>0</v>
      </c>
      <c r="AT31" s="680">
        <f>IF(AND(S157="NS",CNGE_2024_M1_Secc5!$T$638="NS"),0,IF(AND(S157="NA",CNGE_2024_M1_Secc5!$T$638="NA"),0,IF(S157&lt;=SUM(CNGE_2024_M1_Secc5!$T$638),0,1)))</f>
        <v>0</v>
      </c>
      <c r="AU31" s="375">
        <f>IF(AND(Y157="NS",CNGE_2024_M1_Secc5!$T$639="NS"),0,IF(AND(Y157="NA",CNGE_2024_M1_Secc5!$T$639="NA"),0,IF(Y157&lt;=SUM(CNGE_2024_M1_Secc5!$T$639),0,1)))</f>
        <v>0</v>
      </c>
      <c r="AV31" s="164"/>
      <c r="AW31" s="606" t="s">
        <v>9459</v>
      </c>
      <c r="AX31" s="681">
        <f>IF(AND(P273="NS",CNGE_2024_M1_Secc5!$T650="NS"),0,IF(AND(P273="NA",CNGE_2024_M1_Secc5!$T650="NA"),0,IF(P273&gt;=SUM(CNGE_2024_M1_Secc5!$T650),0,1)))</f>
        <v>0</v>
      </c>
      <c r="AY31" s="608">
        <f>IF(AND(P31="NS",CNGE_2024_M1_Secc5!$T$646="NS"),0,IF(AND(P31="NA",CNGE_2024_M1_Secc5!$T$646="NA"),0,IF(P31&lt;=SUM(CNGE_2024_M1_Secc5!$T$646),0,1)))</f>
        <v>0</v>
      </c>
      <c r="AZ31" s="609">
        <f>IF(AND(V31="NS",CNGE_2024_M1_Secc5!$T$647="NS"),0,IF(AND(V31="NA",CNGE_2024_M1_Secc5!$T$647="NA"),0,IF(V31&lt;=SUM(CNGE_2024_M1_Secc5!$T$647),0,1)))</f>
        <v>0</v>
      </c>
      <c r="BA31" s="608">
        <f>IF(AND(AB31="NS",CNGE_2024_M1_Secc5!$T$648="NS"),0,IF(AND(AB31="NA",CNGE_2024_M1_Secc5!$T$648="NA"),0,IF(AB31&lt;=SUM(CNGE_2024_M1_Secc5!$T$648),0,1)))</f>
        <v>0</v>
      </c>
      <c r="BB31" s="609">
        <f>IF(AND(J157="NS",CNGE_2024_M1_Secc5!$T$649="NS"),0,IF(AND(J157="NA",CNGE_2024_M1_Secc5!$T$649="NA"),0,IF(J157&lt;=SUM(CNGE_2024_M1_Secc5!$T$649),0,1)))</f>
        <v>0</v>
      </c>
      <c r="BC31" s="608">
        <f>IF(AND(P157="NS",CNGE_2024_M1_Secc5!$T$650="NS"),0,IF(AND(P157="NA",CNGE_2024_M1_Secc5!$T$650="NA"),0,IF(P157&lt;=SUM(CNGE_2024_M1_Secc5!$T$650),0,1)))</f>
        <v>0</v>
      </c>
      <c r="BD31" s="609">
        <f>IF(AND(V157="NS",CNGE_2024_M1_Secc5!$T$651="NS"),0,IF(AND(V157="NA",CNGE_2024_M1_Secc5!$T$651="NA"),0,IF(V157&lt;=SUM(CNGE_2024_M1_Secc5!$T$651),0,1)))</f>
        <v>0</v>
      </c>
      <c r="BE31" s="608">
        <f>IF(AND(AB157="NS",CNGE_2024_M1_Secc5!$T$652="NS"),0,IF(AND(AB157="NA",CNGE_2024_M1_Secc5!$T$652="NA"),0,IF(AB157&lt;=SUM(CNGE_2024_M1_Secc5!$T$652),0,1)))</f>
        <v>0</v>
      </c>
      <c r="BF31" s="682">
        <f>IF(AND(CNGE_2024_M1_Secc5!$P$633&lt;&gt;"",CNGE_2024_M1_Secc5!$P$633&lt;&gt;1,COUNTA(M31:R31)=0),0,IF(AND(CNGE_2024_M1_Secc5!$P$633&lt;&gt;"",CNGE_2024_M1_Secc5!$P$633=1,COUNTA(M31:R31)=2),0,IF(COUNTA(M31:R31)=0,0,1)))</f>
        <v>0</v>
      </c>
      <c r="BG31" s="683">
        <f>IF(AND(CNGE_2024_M1_Secc5!$P$634&lt;&gt;"",CNGE_2024_M1_Secc5!$P$634&lt;&gt;1,COUNTA(S31:X31)=0),0,IF(AND(CNGE_2024_M1_Secc5!$P$634&lt;&gt;"",CNGE_2024_M1_Secc5!$P$634=1,COUNTA(S31:X31)=2),0,IF(COUNTA(S31:X31)=0,0,1)))</f>
        <v>0</v>
      </c>
      <c r="BH31" s="682">
        <f>IF(AND(CNGE_2024_M1_Secc5!$P$635&lt;&gt;"",CNGE_2024_M1_Secc5!$P$635&lt;&gt;1,COUNTA(Y31:AD31)=0),0,IF(AND(CNGE_2024_M1_Secc5!$P$635&lt;&gt;"",CNGE_2024_M1_Secc5!$P$635=1,COUNTA(Y31:AD31)=2),0,IF(COUNTA(Y31:AD31)=0,0,1)))</f>
        <v>0</v>
      </c>
      <c r="BI31" s="683">
        <f>IF(AND(CNGE_2024_M1_Secc5!$P$636&lt;&gt;"",CNGE_2024_M1_Secc5!$P$636&lt;&gt;1,COUNTA(G157:L157)=0),0,IF(AND(CNGE_2024_M1_Secc5!$P$636&lt;&gt;"",CNGE_2024_M1_Secc5!$P$636=1,COUNTA(G157:L157)=2),0,IF(COUNTA(G157:L157)=0,0,1)))</f>
        <v>0</v>
      </c>
      <c r="BJ31" s="682">
        <f>IF(AND(CNGE_2024_M1_Secc5!$P$637&lt;&gt;"",CNGE_2024_M1_Secc5!$P$637&lt;&gt;1,COUNTA(M157:R157)=0),0,IF(AND(CNGE_2024_M1_Secc5!$P$637&lt;&gt;"",CNGE_2024_M1_Secc5!$P$637=1,COUNTA(M157:R157)=2),0,IF(COUNTA(M157:R157)=0,0,1)))</f>
        <v>0</v>
      </c>
      <c r="BK31" s="683">
        <f>IF(AND(CNGE_2024_M1_Secc5!$P$638&lt;&gt;"",CNGE_2024_M1_Secc5!$P$638&lt;&gt;1,COUNTA(S157:X157)=0),0,IF(AND(CNGE_2024_M1_Secc5!$P$638&lt;&gt;"",CNGE_2024_M1_Secc5!$P$638=1,COUNTA(S157:X157)=2),0,IF(COUNTA(S157:X157)=0,0,1)))</f>
        <v>0</v>
      </c>
      <c r="BL31" s="682">
        <f>IF(AND(CNGE_2024_M1_Secc5!$P$639&lt;&gt;"",CNGE_2024_M1_Secc5!$P$639&lt;&gt;1,COUNTA(Y157:AD157)=0),0,IF(AND(CNGE_2024_M1_Secc5!$P$639&lt;&gt;"",CNGE_2024_M1_Secc5!$P$639=1,COUNTA(Y157:AD157)=2),0,IF(COUNTA(Y157:AD157)=0,0,1)))</f>
        <v>0</v>
      </c>
      <c r="BM31" s="402">
        <f t="shared" si="4"/>
        <v>0</v>
      </c>
      <c r="BN31" s="370" t="str">
        <f>IF(BM31=0,"",
IF(SUM($BM$27:BM31)=1,BO31,
IF($BM$147&gt;SUM($BM$27:BM31),_xlfn.CONCAT(", ",BO31),
IF($BM$147=SUM($BM$27:BM31),_xlfn.CONCAT(" y ",BO31)))))</f>
        <v/>
      </c>
      <c r="BO31" s="156" t="s">
        <v>5099</v>
      </c>
      <c r="BP31" s="272">
        <f t="shared" si="0"/>
        <v>0</v>
      </c>
      <c r="BQ31" s="273" t="str">
        <f>IF(BP31=0,"",
IF(SUM($BP$27:BP31)=1,BR31,
IF(BP$2201&gt;SUM($BP$27:BP31),_xlfn.CONCAT(", ",BR31),
IF($BP$148=SUM($BP$27:BP31),_xlfn.CONCAT(" y ",BR31)))))</f>
        <v/>
      </c>
      <c r="BR31" s="156" t="s">
        <v>5099</v>
      </c>
      <c r="BS31" s="272">
        <f t="shared" si="5"/>
        <v>0</v>
      </c>
      <c r="BT31" s="273" t="str">
        <f>IF(BS31=0,"",
IF(SUM($BS$27:BS31)=1,BU31,
IF($BS$147&gt;SUM($BS$27:BS31),_xlfn.CONCAT(", ",BU31),
IF($BS$147=SUM($BS$27:BS31),_xlfn.CONCAT(" y ",BU31)))))</f>
        <v/>
      </c>
      <c r="BU31" s="156" t="s">
        <v>5099</v>
      </c>
    </row>
    <row r="32" spans="1:73" ht="15" customHeight="1">
      <c r="A32" s="26"/>
      <c r="C32" s="165" t="s">
        <v>5018</v>
      </c>
      <c r="D32" s="884" t="str">
        <f>IF(CNGE_2024_M1_Secc5!$D45="","",CNGE_2024_M1_Secc5!$D45)</f>
        <v>SECRETARIA DE DESARROLLO ECONOMICO Y PORTUARIO</v>
      </c>
      <c r="E32" s="884"/>
      <c r="F32" s="884"/>
      <c r="G32" s="884"/>
      <c r="H32" s="884"/>
      <c r="I32" s="884"/>
      <c r="J32" s="884"/>
      <c r="K32" s="719"/>
      <c r="L32" s="719"/>
      <c r="M32" s="719"/>
      <c r="N32" s="719"/>
      <c r="O32" s="719"/>
      <c r="P32" s="719"/>
      <c r="Q32" s="719"/>
      <c r="R32" s="719"/>
      <c r="S32" s="719"/>
      <c r="T32" s="719"/>
      <c r="U32" s="719"/>
      <c r="V32" s="719"/>
      <c r="W32" s="719"/>
      <c r="X32" s="719"/>
      <c r="Y32" s="719"/>
      <c r="Z32" s="719"/>
      <c r="AA32" s="719"/>
      <c r="AB32" s="719"/>
      <c r="AC32" s="719"/>
      <c r="AD32" s="719"/>
      <c r="AF32" s="164"/>
      <c r="AG32" s="199">
        <f t="shared" si="1"/>
        <v>0</v>
      </c>
      <c r="AH32" s="298">
        <f t="shared" si="2"/>
        <v>0</v>
      </c>
      <c r="AI32" s="164"/>
      <c r="AJ32" s="221">
        <f t="shared" si="3"/>
        <v>0</v>
      </c>
      <c r="AK32" s="603" t="s">
        <v>5627</v>
      </c>
      <c r="AL32" s="221">
        <f>IF(AND(CNGE_2024_M1_Secc5!$P$638&lt;&gt;"",CNGE_2024_M1_Secc5!$P$638&lt;&gt;1,COUNTA(S153:X272)&gt;0),1,0)</f>
        <v>0</v>
      </c>
      <c r="AM32" s="605" t="s">
        <v>5627</v>
      </c>
      <c r="AN32" s="679">
        <f>IF(AND(S273="NS",CNGE_2024_M1_Secc5!$T638="NS"),0,IF(AND(S273="NA",CNGE_2024_M1_Secc5!$T638="NA"),0,IF(S273&gt;=SUM(CNGE_2024_M1_Secc5!$T638),0,1)))</f>
        <v>0</v>
      </c>
      <c r="AO32" s="375">
        <f>IF(AND(M32="NS",CNGE_2024_M1_Secc5!$T$633="NS"),0,IF(AND(M32="NA",CNGE_2024_M1_Secc5!$T$633="NA"),0,IF(M32&lt;=SUM(CNGE_2024_M1_Secc5!$T$633),0,1)))</f>
        <v>0</v>
      </c>
      <c r="AP32" s="680">
        <f>IF(AND(S32="NS",CNGE_2024_M1_Secc5!$T$634="NS"),0,IF(AND(S32="NA",CNGE_2024_M1_Secc5!$T$634="NA"),0,IF(S32&lt;=SUM(CNGE_2024_M1_Secc5!$T$634),0,1)))</f>
        <v>0</v>
      </c>
      <c r="AQ32" s="375">
        <f>IF(AND(Y32="NS",CNGE_2024_M1_Secc5!$T$635="NS"),0,IF(AND(Y32="NA",CNGE_2024_M1_Secc5!$T$635="NA"),0,IF(Y32&lt;=SUM(CNGE_2024_M1_Secc5!$T$635),0,1)))</f>
        <v>0</v>
      </c>
      <c r="AR32" s="680">
        <f>IF(AND(G158="NS",CNGE_2024_M1_Secc5!$T$636="NS"),0,IF(AND(G158="NA",CNGE_2024_M1_Secc5!$T$636="NA"),0,IF(G158&lt;=SUM(CNGE_2024_M1_Secc5!$T$636),0,1)))</f>
        <v>0</v>
      </c>
      <c r="AS32" s="375">
        <f>IF(AND(M158="NS",CNGE_2024_M1_Secc5!$T$637="NS"),0,IF(AND(M158="NA",CNGE_2024_M1_Secc5!$T$637="NA"),0,IF(M158&lt;=SUM(CNGE_2024_M1_Secc5!$T$637),0,1)))</f>
        <v>0</v>
      </c>
      <c r="AT32" s="680">
        <f>IF(AND(S158="NS",CNGE_2024_M1_Secc5!$T$638="NS"),0,IF(AND(S158="NA",CNGE_2024_M1_Secc5!$T$638="NA"),0,IF(S158&lt;=SUM(CNGE_2024_M1_Secc5!$T$638),0,1)))</f>
        <v>0</v>
      </c>
      <c r="AU32" s="375">
        <f>IF(AND(Y158="NS",CNGE_2024_M1_Secc5!$T$639="NS"),0,IF(AND(Y158="NA",CNGE_2024_M1_Secc5!$T$639="NA"),0,IF(Y158&lt;=SUM(CNGE_2024_M1_Secc5!$T$639),0,1)))</f>
        <v>0</v>
      </c>
      <c r="AV32" s="164"/>
      <c r="AW32" s="607" t="s">
        <v>5627</v>
      </c>
      <c r="AX32" s="681">
        <f>IF(AND(V273="NS",CNGE_2024_M1_Secc5!$T651="NS"),0,IF(AND(V273="NA",CNGE_2024_M1_Secc5!$T651="NA"),0,IF(V273&gt;=SUM(CNGE_2024_M1_Secc5!$T651),0,1)))</f>
        <v>0</v>
      </c>
      <c r="AY32" s="608">
        <f>IF(AND(P32="NS",CNGE_2024_M1_Secc5!$T$646="NS"),0,IF(AND(P32="NA",CNGE_2024_M1_Secc5!$T$646="NA"),0,IF(P32&lt;=SUM(CNGE_2024_M1_Secc5!$T$646),0,1)))</f>
        <v>0</v>
      </c>
      <c r="AZ32" s="609">
        <f>IF(AND(V32="NS",CNGE_2024_M1_Secc5!$T$647="NS"),0,IF(AND(V32="NA",CNGE_2024_M1_Secc5!$T$647="NA"),0,IF(V32&lt;=SUM(CNGE_2024_M1_Secc5!$T$647),0,1)))</f>
        <v>0</v>
      </c>
      <c r="BA32" s="608">
        <f>IF(AND(AB32="NS",CNGE_2024_M1_Secc5!$T$648="NS"),0,IF(AND(AB32="NA",CNGE_2024_M1_Secc5!$T$648="NA"),0,IF(AB32&lt;=SUM(CNGE_2024_M1_Secc5!$T$648),0,1)))</f>
        <v>0</v>
      </c>
      <c r="BB32" s="609">
        <f>IF(AND(J158="NS",CNGE_2024_M1_Secc5!$T$649="NS"),0,IF(AND(J158="NA",CNGE_2024_M1_Secc5!$T$649="NA"),0,IF(J158&lt;=SUM(CNGE_2024_M1_Secc5!$T$649),0,1)))</f>
        <v>0</v>
      </c>
      <c r="BC32" s="608">
        <f>IF(AND(P158="NS",CNGE_2024_M1_Secc5!$T$650="NS"),0,IF(AND(P158="NA",CNGE_2024_M1_Secc5!$T$650="NA"),0,IF(P158&lt;=SUM(CNGE_2024_M1_Secc5!$T$650),0,1)))</f>
        <v>0</v>
      </c>
      <c r="BD32" s="609">
        <f>IF(AND(V158="NS",CNGE_2024_M1_Secc5!$T$651="NS"),0,IF(AND(V158="NA",CNGE_2024_M1_Secc5!$T$651="NA"),0,IF(V158&lt;=SUM(CNGE_2024_M1_Secc5!$T$651),0,1)))</f>
        <v>0</v>
      </c>
      <c r="BE32" s="608">
        <f>IF(AND(AB158="NS",CNGE_2024_M1_Secc5!$T$652="NS"),0,IF(AND(AB158="NA",CNGE_2024_M1_Secc5!$T$652="NA"),0,IF(AB158&lt;=SUM(CNGE_2024_M1_Secc5!$T$652),0,1)))</f>
        <v>0</v>
      </c>
      <c r="BF32" s="682">
        <f>IF(AND(CNGE_2024_M1_Secc5!$P$633&lt;&gt;"",CNGE_2024_M1_Secc5!$P$633&lt;&gt;1,COUNTA(M32:R32)=0),0,IF(AND(CNGE_2024_M1_Secc5!$P$633&lt;&gt;"",CNGE_2024_M1_Secc5!$P$633=1,COUNTA(M32:R32)=2),0,IF(COUNTA(M32:R32)=0,0,1)))</f>
        <v>0</v>
      </c>
      <c r="BG32" s="683">
        <f>IF(AND(CNGE_2024_M1_Secc5!$P$634&lt;&gt;"",CNGE_2024_M1_Secc5!$P$634&lt;&gt;1,COUNTA(S32:X32)=0),0,IF(AND(CNGE_2024_M1_Secc5!$P$634&lt;&gt;"",CNGE_2024_M1_Secc5!$P$634=1,COUNTA(S32:X32)=2),0,IF(COUNTA(S32:X32)=0,0,1)))</f>
        <v>0</v>
      </c>
      <c r="BH32" s="682">
        <f>IF(AND(CNGE_2024_M1_Secc5!$P$635&lt;&gt;"",CNGE_2024_M1_Secc5!$P$635&lt;&gt;1,COUNTA(Y32:AD32)=0),0,IF(AND(CNGE_2024_M1_Secc5!$P$635&lt;&gt;"",CNGE_2024_M1_Secc5!$P$635=1,COUNTA(Y32:AD32)=2),0,IF(COUNTA(Y32:AD32)=0,0,1)))</f>
        <v>0</v>
      </c>
      <c r="BI32" s="683">
        <f>IF(AND(CNGE_2024_M1_Secc5!$P$636&lt;&gt;"",CNGE_2024_M1_Secc5!$P$636&lt;&gt;1,COUNTA(G158:L158)=0),0,IF(AND(CNGE_2024_M1_Secc5!$P$636&lt;&gt;"",CNGE_2024_M1_Secc5!$P$636=1,COUNTA(G158:L158)=2),0,IF(COUNTA(G158:L158)=0,0,1)))</f>
        <v>0</v>
      </c>
      <c r="BJ32" s="682">
        <f>IF(AND(CNGE_2024_M1_Secc5!$P$637&lt;&gt;"",CNGE_2024_M1_Secc5!$P$637&lt;&gt;1,COUNTA(M158:R158)=0),0,IF(AND(CNGE_2024_M1_Secc5!$P$637&lt;&gt;"",CNGE_2024_M1_Secc5!$P$637=1,COUNTA(M158:R158)=2),0,IF(COUNTA(M158:R158)=0,0,1)))</f>
        <v>0</v>
      </c>
      <c r="BK32" s="683">
        <f>IF(AND(CNGE_2024_M1_Secc5!$P$638&lt;&gt;"",CNGE_2024_M1_Secc5!$P$638&lt;&gt;1,COUNTA(S158:X158)=0),0,IF(AND(CNGE_2024_M1_Secc5!$P$638&lt;&gt;"",CNGE_2024_M1_Secc5!$P$638=1,COUNTA(S158:X158)=2),0,IF(COUNTA(S158:X158)=0,0,1)))</f>
        <v>0</v>
      </c>
      <c r="BL32" s="682">
        <f>IF(AND(CNGE_2024_M1_Secc5!$P$639&lt;&gt;"",CNGE_2024_M1_Secc5!$P$639&lt;&gt;1,COUNTA(Y158:AD158)=0),0,IF(AND(CNGE_2024_M1_Secc5!$P$639&lt;&gt;"",CNGE_2024_M1_Secc5!$P$639=1,COUNTA(Y158:AD158)=2),0,IF(COUNTA(Y158:AD158)=0,0,1)))</f>
        <v>0</v>
      </c>
      <c r="BM32" s="402">
        <f t="shared" si="4"/>
        <v>0</v>
      </c>
      <c r="BN32" s="370" t="str">
        <f>IF(BM32=0,"",
IF(SUM($BM$27:BM32)=1,BO32,
IF($BM$147&gt;SUM($BM$27:BM32),_xlfn.CONCAT(", ",BO32),
IF($BM$147=SUM($BM$27:BM32),_xlfn.CONCAT(" y ",BO32)))))</f>
        <v/>
      </c>
      <c r="BO32" s="156" t="s">
        <v>5100</v>
      </c>
      <c r="BP32" s="272">
        <f t="shared" si="0"/>
        <v>0</v>
      </c>
      <c r="BQ32" s="273" t="str">
        <f>IF(BP32=0,"",
IF(SUM($BP$27:BP32)=1,BR32,
IF(BP$2201&gt;SUM($BP$27:BP32),_xlfn.CONCAT(", ",BR32),
IF($BP$148=SUM($BP$27:BP32),_xlfn.CONCAT(" y ",BR32)))))</f>
        <v/>
      </c>
      <c r="BR32" s="156" t="s">
        <v>5100</v>
      </c>
      <c r="BS32" s="272">
        <f t="shared" si="5"/>
        <v>0</v>
      </c>
      <c r="BT32" s="273" t="str">
        <f>IF(BS32=0,"",
IF(SUM($BS$27:BS32)=1,BU32,
IF($BS$147&gt;SUM($BS$27:BS32),_xlfn.CONCAT(", ",BU32),
IF($BS$147=SUM($BS$27:BS32),_xlfn.CONCAT(" y ",BU32)))))</f>
        <v/>
      </c>
      <c r="BU32" s="156" t="s">
        <v>5100</v>
      </c>
    </row>
    <row r="33" spans="1:73" ht="15" customHeight="1">
      <c r="A33" s="26"/>
      <c r="C33" s="165" t="s">
        <v>5020</v>
      </c>
      <c r="D33" s="884" t="str">
        <f>IF(CNGE_2024_M1_Secc5!$D46="","",CNGE_2024_M1_Secc5!$D46)</f>
        <v>SECRETARIA DE GOBIERNO</v>
      </c>
      <c r="E33" s="884"/>
      <c r="F33" s="884"/>
      <c r="G33" s="884"/>
      <c r="H33" s="884"/>
      <c r="I33" s="884"/>
      <c r="J33" s="884"/>
      <c r="K33" s="719"/>
      <c r="L33" s="719"/>
      <c r="M33" s="719"/>
      <c r="N33" s="719"/>
      <c r="O33" s="719"/>
      <c r="P33" s="719"/>
      <c r="Q33" s="719"/>
      <c r="R33" s="719"/>
      <c r="S33" s="719"/>
      <c r="T33" s="719"/>
      <c r="U33" s="719"/>
      <c r="V33" s="719"/>
      <c r="W33" s="719"/>
      <c r="X33" s="719"/>
      <c r="Y33" s="719"/>
      <c r="Z33" s="719"/>
      <c r="AA33" s="719"/>
      <c r="AB33" s="719"/>
      <c r="AC33" s="719"/>
      <c r="AD33" s="719"/>
      <c r="AF33" s="164"/>
      <c r="AG33" s="199">
        <f t="shared" si="1"/>
        <v>0</v>
      </c>
      <c r="AH33" s="298">
        <f t="shared" si="2"/>
        <v>0</v>
      </c>
      <c r="AI33" s="164"/>
      <c r="AJ33" s="221">
        <f t="shared" si="3"/>
        <v>0</v>
      </c>
      <c r="AK33" s="602" t="s">
        <v>9453</v>
      </c>
      <c r="AL33" s="221">
        <f>IF(AND(CNGE_2024_M1_Secc5!$P$639&lt;&gt;"",CNGE_2024_M1_Secc5!$P$639&lt;&gt;1,COUNTA(Y153:AD272)&gt;0),1,0)</f>
        <v>0</v>
      </c>
      <c r="AM33" s="604" t="s">
        <v>9453</v>
      </c>
      <c r="AN33" s="679">
        <f>IF(AND(Y273="NS",CNGE_2024_M1_Secc5!$T639="NS"),0,IF(AND(Y273="NA",CNGE_2024_M1_Secc5!$T639="NA"),0,IF(Y273&gt;=SUM(CNGE_2024_M1_Secc5!$T639),0,1)))</f>
        <v>0</v>
      </c>
      <c r="AO33" s="375">
        <f>IF(AND(M33="NS",CNGE_2024_M1_Secc5!$T$633="NS"),0,IF(AND(M33="NA",CNGE_2024_M1_Secc5!$T$633="NA"),0,IF(M33&lt;=SUM(CNGE_2024_M1_Secc5!$T$633),0,1)))</f>
        <v>0</v>
      </c>
      <c r="AP33" s="680">
        <f>IF(AND(S33="NS",CNGE_2024_M1_Secc5!$T$634="NS"),0,IF(AND(S33="NA",CNGE_2024_M1_Secc5!$T$634="NA"),0,IF(S33&lt;=SUM(CNGE_2024_M1_Secc5!$T$634),0,1)))</f>
        <v>0</v>
      </c>
      <c r="AQ33" s="375">
        <f>IF(AND(Y33="NS",CNGE_2024_M1_Secc5!$T$635="NS"),0,IF(AND(Y33="NA",CNGE_2024_M1_Secc5!$T$635="NA"),0,IF(Y33&lt;=SUM(CNGE_2024_M1_Secc5!$T$635),0,1)))</f>
        <v>0</v>
      </c>
      <c r="AR33" s="680">
        <f>IF(AND(G159="NS",CNGE_2024_M1_Secc5!$T$636="NS"),0,IF(AND(G159="NA",CNGE_2024_M1_Secc5!$T$636="NA"),0,IF(G159&lt;=SUM(CNGE_2024_M1_Secc5!$T$636),0,1)))</f>
        <v>0</v>
      </c>
      <c r="AS33" s="375">
        <f>IF(AND(M159="NS",CNGE_2024_M1_Secc5!$T$637="NS"),0,IF(AND(M159="NA",CNGE_2024_M1_Secc5!$T$637="NA"),0,IF(M159&lt;=SUM(CNGE_2024_M1_Secc5!$T$637),0,1)))</f>
        <v>0</v>
      </c>
      <c r="AT33" s="680">
        <f>IF(AND(S159="NS",CNGE_2024_M1_Secc5!$T$638="NS"),0,IF(AND(S159="NA",CNGE_2024_M1_Secc5!$T$638="NA"),0,IF(S159&lt;=SUM(CNGE_2024_M1_Secc5!$T$638),0,1)))</f>
        <v>0</v>
      </c>
      <c r="AU33" s="375">
        <f>IF(AND(Y159="NS",CNGE_2024_M1_Secc5!$T$639="NS"),0,IF(AND(Y159="NA",CNGE_2024_M1_Secc5!$T$639="NA"),0,IF(Y159&lt;=SUM(CNGE_2024_M1_Secc5!$T$639),0,1)))</f>
        <v>0</v>
      </c>
      <c r="AV33" s="164"/>
      <c r="AW33" s="606" t="s">
        <v>9453</v>
      </c>
      <c r="AX33" s="681">
        <f>IF(AND(AB273="NS",CNGE_2024_M1_Secc5!$T652="NS"),0,IF(AND(AB273="NA",CNGE_2024_M1_Secc5!$T652="NA"),0,IF(AB273&gt;=SUM(CNGE_2024_M1_Secc5!$T652),0,1)))</f>
        <v>0</v>
      </c>
      <c r="AY33" s="608">
        <f>IF(AND(P33="NS",CNGE_2024_M1_Secc5!$T$646="NS"),0,IF(AND(P33="NA",CNGE_2024_M1_Secc5!$T$646="NA"),0,IF(P33&lt;=SUM(CNGE_2024_M1_Secc5!$T$646),0,1)))</f>
        <v>0</v>
      </c>
      <c r="AZ33" s="609">
        <f>IF(AND(V33="NS",CNGE_2024_M1_Secc5!$T$647="NS"),0,IF(AND(V33="NA",CNGE_2024_M1_Secc5!$T$647="NA"),0,IF(V33&lt;=SUM(CNGE_2024_M1_Secc5!$T$647),0,1)))</f>
        <v>0</v>
      </c>
      <c r="BA33" s="608">
        <f>IF(AND(AB33="NS",CNGE_2024_M1_Secc5!$T$648="NS"),0,IF(AND(AB33="NA",CNGE_2024_M1_Secc5!$T$648="NA"),0,IF(AB33&lt;=SUM(CNGE_2024_M1_Secc5!$T$648),0,1)))</f>
        <v>0</v>
      </c>
      <c r="BB33" s="609">
        <f>IF(AND(J159="NS",CNGE_2024_M1_Secc5!$T$649="NS"),0,IF(AND(J159="NA",CNGE_2024_M1_Secc5!$T$649="NA"),0,IF(J159&lt;=SUM(CNGE_2024_M1_Secc5!$T$649),0,1)))</f>
        <v>0</v>
      </c>
      <c r="BC33" s="608">
        <f>IF(AND(P159="NS",CNGE_2024_M1_Secc5!$T$650="NS"),0,IF(AND(P159="NA",CNGE_2024_M1_Secc5!$T$650="NA"),0,IF(P159&lt;=SUM(CNGE_2024_M1_Secc5!$T$650),0,1)))</f>
        <v>0</v>
      </c>
      <c r="BD33" s="609">
        <f>IF(AND(V159="NS",CNGE_2024_M1_Secc5!$T$651="NS"),0,IF(AND(V159="NA",CNGE_2024_M1_Secc5!$T$651="NA"),0,IF(V159&lt;=SUM(CNGE_2024_M1_Secc5!$T$651),0,1)))</f>
        <v>0</v>
      </c>
      <c r="BE33" s="608">
        <f>IF(AND(AB159="NS",CNGE_2024_M1_Secc5!$T$652="NS"),0,IF(AND(AB159="NA",CNGE_2024_M1_Secc5!$T$652="NA"),0,IF(AB159&lt;=SUM(CNGE_2024_M1_Secc5!$T$652),0,1)))</f>
        <v>0</v>
      </c>
      <c r="BF33" s="682">
        <f>IF(AND(CNGE_2024_M1_Secc5!$P$633&lt;&gt;"",CNGE_2024_M1_Secc5!$P$633&lt;&gt;1,COUNTA(M33:R33)=0),0,IF(AND(CNGE_2024_M1_Secc5!$P$633&lt;&gt;"",CNGE_2024_M1_Secc5!$P$633=1,COUNTA(M33:R33)=2),0,IF(COUNTA(M33:R33)=0,0,1)))</f>
        <v>0</v>
      </c>
      <c r="BG33" s="683">
        <f>IF(AND(CNGE_2024_M1_Secc5!$P$634&lt;&gt;"",CNGE_2024_M1_Secc5!$P$634&lt;&gt;1,COUNTA(S33:X33)=0),0,IF(AND(CNGE_2024_M1_Secc5!$P$634&lt;&gt;"",CNGE_2024_M1_Secc5!$P$634=1,COUNTA(S33:X33)=2),0,IF(COUNTA(S33:X33)=0,0,1)))</f>
        <v>0</v>
      </c>
      <c r="BH33" s="682">
        <f>IF(AND(CNGE_2024_M1_Secc5!$P$635&lt;&gt;"",CNGE_2024_M1_Secc5!$P$635&lt;&gt;1,COUNTA(Y33:AD33)=0),0,IF(AND(CNGE_2024_M1_Secc5!$P$635&lt;&gt;"",CNGE_2024_M1_Secc5!$P$635=1,COUNTA(Y33:AD33)=2),0,IF(COUNTA(Y33:AD33)=0,0,1)))</f>
        <v>0</v>
      </c>
      <c r="BI33" s="683">
        <f>IF(AND(CNGE_2024_M1_Secc5!$P$636&lt;&gt;"",CNGE_2024_M1_Secc5!$P$636&lt;&gt;1,COUNTA(G159:L159)=0),0,IF(AND(CNGE_2024_M1_Secc5!$P$636&lt;&gt;"",CNGE_2024_M1_Secc5!$P$636=1,COUNTA(G159:L159)=2),0,IF(COUNTA(G159:L159)=0,0,1)))</f>
        <v>0</v>
      </c>
      <c r="BJ33" s="682">
        <f>IF(AND(CNGE_2024_M1_Secc5!$P$637&lt;&gt;"",CNGE_2024_M1_Secc5!$P$637&lt;&gt;1,COUNTA(M159:R159)=0),0,IF(AND(CNGE_2024_M1_Secc5!$P$637&lt;&gt;"",CNGE_2024_M1_Secc5!$P$637=1,COUNTA(M159:R159)=2),0,IF(COUNTA(M159:R159)=0,0,1)))</f>
        <v>0</v>
      </c>
      <c r="BK33" s="683">
        <f>IF(AND(CNGE_2024_M1_Secc5!$P$638&lt;&gt;"",CNGE_2024_M1_Secc5!$P$638&lt;&gt;1,COUNTA(S159:X159)=0),0,IF(AND(CNGE_2024_M1_Secc5!$P$638&lt;&gt;"",CNGE_2024_M1_Secc5!$P$638=1,COUNTA(S159:X159)=2),0,IF(COUNTA(S159:X159)=0,0,1)))</f>
        <v>0</v>
      </c>
      <c r="BL33" s="682">
        <f>IF(AND(CNGE_2024_M1_Secc5!$P$639&lt;&gt;"",CNGE_2024_M1_Secc5!$P$639&lt;&gt;1,COUNTA(Y159:AD159)=0),0,IF(AND(CNGE_2024_M1_Secc5!$P$639&lt;&gt;"",CNGE_2024_M1_Secc5!$P$639=1,COUNTA(Y159:AD159)=2),0,IF(COUNTA(Y159:AD159)=0,0,1)))</f>
        <v>0</v>
      </c>
      <c r="BM33" s="402">
        <f t="shared" si="4"/>
        <v>0</v>
      </c>
      <c r="BN33" s="370" t="str">
        <f>IF(BM33=0,"",
IF(SUM($BM$27:BM33)=1,BO33,
IF($BM$147&gt;SUM($BM$27:BM33),_xlfn.CONCAT(", ",BO33),
IF($BM$147=SUM($BM$27:BM33),_xlfn.CONCAT(" y ",BO33)))))</f>
        <v/>
      </c>
      <c r="BO33" s="156" t="s">
        <v>5101</v>
      </c>
      <c r="BP33" s="272">
        <f t="shared" si="0"/>
        <v>0</v>
      </c>
      <c r="BQ33" s="273" t="str">
        <f>IF(BP33=0,"",
IF(SUM($BP$27:BP33)=1,BR33,
IF(BP$2201&gt;SUM($BP$27:BP33),_xlfn.CONCAT(", ",BR33),
IF($BP$148=SUM($BP$27:BP33),_xlfn.CONCAT(" y ",BR33)))))</f>
        <v/>
      </c>
      <c r="BR33" s="156" t="s">
        <v>5101</v>
      </c>
      <c r="BS33" s="272">
        <f t="shared" si="5"/>
        <v>0</v>
      </c>
      <c r="BT33" s="273" t="str">
        <f>IF(BS33=0,"",
IF(SUM($BS$27:BS33)=1,BU33,
IF($BS$147&gt;SUM($BS$27:BS33),_xlfn.CONCAT(", ",BU33),
IF($BS$147=SUM($BS$27:BS33),_xlfn.CONCAT(" y ",BU33)))))</f>
        <v/>
      </c>
      <c r="BU33" s="156" t="s">
        <v>5101</v>
      </c>
    </row>
    <row r="34" spans="1:73" ht="15" customHeight="1">
      <c r="A34" s="26"/>
      <c r="C34" s="165" t="s">
        <v>5022</v>
      </c>
      <c r="D34" s="884" t="str">
        <f>IF(CNGE_2024_M1_Secc5!$D47="","",CNGE_2024_M1_Secc5!$D47)</f>
        <v>SECRETARIA DE FINANZAS Y PLANEACION</v>
      </c>
      <c r="E34" s="884"/>
      <c r="F34" s="884"/>
      <c r="G34" s="884"/>
      <c r="H34" s="884"/>
      <c r="I34" s="884"/>
      <c r="J34" s="884"/>
      <c r="K34" s="719"/>
      <c r="L34" s="719"/>
      <c r="M34" s="719"/>
      <c r="N34" s="719"/>
      <c r="O34" s="719"/>
      <c r="P34" s="719"/>
      <c r="Q34" s="719"/>
      <c r="R34" s="719"/>
      <c r="S34" s="719"/>
      <c r="T34" s="719"/>
      <c r="U34" s="719"/>
      <c r="V34" s="719"/>
      <c r="W34" s="719"/>
      <c r="X34" s="719"/>
      <c r="Y34" s="719"/>
      <c r="Z34" s="719"/>
      <c r="AA34" s="719"/>
      <c r="AB34" s="719"/>
      <c r="AC34" s="719"/>
      <c r="AD34" s="719"/>
      <c r="AF34" s="164"/>
      <c r="AG34" s="199">
        <f t="shared" si="1"/>
        <v>0</v>
      </c>
      <c r="AH34" s="298">
        <f t="shared" si="2"/>
        <v>0</v>
      </c>
      <c r="AI34" s="164"/>
      <c r="AJ34" s="221">
        <f t="shared" si="3"/>
        <v>0</v>
      </c>
      <c r="AK34" s="164"/>
      <c r="AL34" s="684">
        <f>SUM(AL27:AL33)</f>
        <v>0</v>
      </c>
      <c r="AM34" s="164"/>
      <c r="AN34" s="626">
        <f>SUM(AN27:AN33)</f>
        <v>0</v>
      </c>
      <c r="AO34" s="375">
        <f>IF(AND(M34="NS",CNGE_2024_M1_Secc5!$T$633="NS"),0,IF(AND(M34="NA",CNGE_2024_M1_Secc5!$T$633="NA"),0,IF(M34&lt;=SUM(CNGE_2024_M1_Secc5!$T$633),0,1)))</f>
        <v>0</v>
      </c>
      <c r="AP34" s="680">
        <f>IF(AND(S34="NS",CNGE_2024_M1_Secc5!$T$634="NS"),0,IF(AND(S34="NA",CNGE_2024_M1_Secc5!$T$634="NA"),0,IF(S34&lt;=SUM(CNGE_2024_M1_Secc5!$T$634),0,1)))</f>
        <v>0</v>
      </c>
      <c r="AQ34" s="375">
        <f>IF(AND(Y34="NS",CNGE_2024_M1_Secc5!$T$635="NS"),0,IF(AND(Y34="NA",CNGE_2024_M1_Secc5!$T$635="NA"),0,IF(Y34&lt;=SUM(CNGE_2024_M1_Secc5!$T$635),0,1)))</f>
        <v>0</v>
      </c>
      <c r="AR34" s="680">
        <f>IF(AND(G160="NS",CNGE_2024_M1_Secc5!$T$636="NS"),0,IF(AND(G160="NA",CNGE_2024_M1_Secc5!$T$636="NA"),0,IF(G160&lt;=SUM(CNGE_2024_M1_Secc5!$T$636),0,1)))</f>
        <v>0</v>
      </c>
      <c r="AS34" s="375">
        <f>IF(AND(M160="NS",CNGE_2024_M1_Secc5!$T$637="NS"),0,IF(AND(M160="NA",CNGE_2024_M1_Secc5!$T$637="NA"),0,IF(M160&lt;=SUM(CNGE_2024_M1_Secc5!$T$637),0,1)))</f>
        <v>0</v>
      </c>
      <c r="AT34" s="680">
        <f>IF(AND(S160="NS",CNGE_2024_M1_Secc5!$T$638="NS"),0,IF(AND(S160="NA",CNGE_2024_M1_Secc5!$T$638="NA"),0,IF(S160&lt;=SUM(CNGE_2024_M1_Secc5!$T$638),0,1)))</f>
        <v>0</v>
      </c>
      <c r="AU34" s="375">
        <f>IF(AND(Y160="NS",CNGE_2024_M1_Secc5!$T$639="NS"),0,IF(AND(Y160="NA",CNGE_2024_M1_Secc5!$T$639="NA"),0,IF(Y160&lt;=SUM(CNGE_2024_M1_Secc5!$T$639),0,1)))</f>
        <v>0</v>
      </c>
      <c r="AV34" s="164"/>
      <c r="AW34" s="164"/>
      <c r="AX34" s="627">
        <f>SUM(AX27:AX33)</f>
        <v>0</v>
      </c>
      <c r="AY34" s="608">
        <f>IF(AND(P34="NS",CNGE_2024_M1_Secc5!$T$646="NS"),0,IF(AND(P34="NA",CNGE_2024_M1_Secc5!$T$646="NA"),0,IF(P34&lt;=SUM(CNGE_2024_M1_Secc5!$T$646),0,1)))</f>
        <v>0</v>
      </c>
      <c r="AZ34" s="609">
        <f>IF(AND(V34="NS",CNGE_2024_M1_Secc5!$T$647="NS"),0,IF(AND(V34="NA",CNGE_2024_M1_Secc5!$T$647="NA"),0,IF(V34&lt;=SUM(CNGE_2024_M1_Secc5!$T$647),0,1)))</f>
        <v>0</v>
      </c>
      <c r="BA34" s="608">
        <f>IF(AND(AB34="NS",CNGE_2024_M1_Secc5!$T$648="NS"),0,IF(AND(AB34="NA",CNGE_2024_M1_Secc5!$T$648="NA"),0,IF(AB34&lt;=SUM(CNGE_2024_M1_Secc5!$T$648),0,1)))</f>
        <v>0</v>
      </c>
      <c r="BB34" s="609">
        <f>IF(AND(J160="NS",CNGE_2024_M1_Secc5!$T$649="NS"),0,IF(AND(J160="NA",CNGE_2024_M1_Secc5!$T$649="NA"),0,IF(J160&lt;=SUM(CNGE_2024_M1_Secc5!$T$649),0,1)))</f>
        <v>0</v>
      </c>
      <c r="BC34" s="608">
        <f>IF(AND(P160="NS",CNGE_2024_M1_Secc5!$T$650="NS"),0,IF(AND(P160="NA",CNGE_2024_M1_Secc5!$T$650="NA"),0,IF(P160&lt;=SUM(CNGE_2024_M1_Secc5!$T$650),0,1)))</f>
        <v>0</v>
      </c>
      <c r="BD34" s="609">
        <f>IF(AND(V160="NS",CNGE_2024_M1_Secc5!$T$651="NS"),0,IF(AND(V160="NA",CNGE_2024_M1_Secc5!$T$651="NA"),0,IF(V160&lt;=SUM(CNGE_2024_M1_Secc5!$T$651),0,1)))</f>
        <v>0</v>
      </c>
      <c r="BE34" s="608">
        <f>IF(AND(AB160="NS",CNGE_2024_M1_Secc5!$T$652="NS"),0,IF(AND(AB160="NA",CNGE_2024_M1_Secc5!$T$652="NA"),0,IF(AB160&lt;=SUM(CNGE_2024_M1_Secc5!$T$652),0,1)))</f>
        <v>0</v>
      </c>
      <c r="BF34" s="682">
        <f>IF(AND(CNGE_2024_M1_Secc5!$P$633&lt;&gt;"",CNGE_2024_M1_Secc5!$P$633&lt;&gt;1,COUNTA(M34:R34)=0),0,IF(AND(CNGE_2024_M1_Secc5!$P$633&lt;&gt;"",CNGE_2024_M1_Secc5!$P$633=1,COUNTA(M34:R34)=2),0,IF(COUNTA(M34:R34)=0,0,1)))</f>
        <v>0</v>
      </c>
      <c r="BG34" s="683">
        <f>IF(AND(CNGE_2024_M1_Secc5!$P$634&lt;&gt;"",CNGE_2024_M1_Secc5!$P$634&lt;&gt;1,COUNTA(S34:X34)=0),0,IF(AND(CNGE_2024_M1_Secc5!$P$634&lt;&gt;"",CNGE_2024_M1_Secc5!$P$634=1,COUNTA(S34:X34)=2),0,IF(COUNTA(S34:X34)=0,0,1)))</f>
        <v>0</v>
      </c>
      <c r="BH34" s="682">
        <f>IF(AND(CNGE_2024_M1_Secc5!$P$635&lt;&gt;"",CNGE_2024_M1_Secc5!$P$635&lt;&gt;1,COUNTA(Y34:AD34)=0),0,IF(AND(CNGE_2024_M1_Secc5!$P$635&lt;&gt;"",CNGE_2024_M1_Secc5!$P$635=1,COUNTA(Y34:AD34)=2),0,IF(COUNTA(Y34:AD34)=0,0,1)))</f>
        <v>0</v>
      </c>
      <c r="BI34" s="683">
        <f>IF(AND(CNGE_2024_M1_Secc5!$P$636&lt;&gt;"",CNGE_2024_M1_Secc5!$P$636&lt;&gt;1,COUNTA(G160:L160)=0),0,IF(AND(CNGE_2024_M1_Secc5!$P$636&lt;&gt;"",CNGE_2024_M1_Secc5!$P$636=1,COUNTA(G160:L160)=2),0,IF(COUNTA(G160:L160)=0,0,1)))</f>
        <v>0</v>
      </c>
      <c r="BJ34" s="682">
        <f>IF(AND(CNGE_2024_M1_Secc5!$P$637&lt;&gt;"",CNGE_2024_M1_Secc5!$P$637&lt;&gt;1,COUNTA(M160:R160)=0),0,IF(AND(CNGE_2024_M1_Secc5!$P$637&lt;&gt;"",CNGE_2024_M1_Secc5!$P$637=1,COUNTA(M160:R160)=2),0,IF(COUNTA(M160:R160)=0,0,1)))</f>
        <v>0</v>
      </c>
      <c r="BK34" s="683">
        <f>IF(AND(CNGE_2024_M1_Secc5!$P$638&lt;&gt;"",CNGE_2024_M1_Secc5!$P$638&lt;&gt;1,COUNTA(S160:X160)=0),0,IF(AND(CNGE_2024_M1_Secc5!$P$638&lt;&gt;"",CNGE_2024_M1_Secc5!$P$638=1,COUNTA(S160:X160)=2),0,IF(COUNTA(S160:X160)=0,0,1)))</f>
        <v>0</v>
      </c>
      <c r="BL34" s="682">
        <f>IF(AND(CNGE_2024_M1_Secc5!$P$639&lt;&gt;"",CNGE_2024_M1_Secc5!$P$639&lt;&gt;1,COUNTA(Y160:AD160)=0),0,IF(AND(CNGE_2024_M1_Secc5!$P$639&lt;&gt;"",CNGE_2024_M1_Secc5!$P$639=1,COUNTA(Y160:AD160)=2),0,IF(COUNTA(Y160:AD160)=0,0,1)))</f>
        <v>0</v>
      </c>
      <c r="BM34" s="402">
        <f t="shared" si="4"/>
        <v>0</v>
      </c>
      <c r="BN34" s="370" t="str">
        <f>IF(BM34=0,"",
IF(SUM($BM$27:BM34)=1,BO34,
IF($BM$147&gt;SUM($BM$27:BM34),_xlfn.CONCAT(", ",BO34),
IF($BM$147=SUM($BM$27:BM34),_xlfn.CONCAT(" y ",BO34)))))</f>
        <v/>
      </c>
      <c r="BO34" s="156" t="s">
        <v>5102</v>
      </c>
      <c r="BP34" s="272">
        <f t="shared" si="0"/>
        <v>0</v>
      </c>
      <c r="BQ34" s="273" t="str">
        <f>IF(BP34=0,"",
IF(SUM($BP$27:BP34)=1,BR34,
IF(BP$2201&gt;SUM($BP$27:BP34),_xlfn.CONCAT(", ",BR34),
IF($BP$148=SUM($BP$27:BP34),_xlfn.CONCAT(" y ",BR34)))))</f>
        <v/>
      </c>
      <c r="BR34" s="156" t="s">
        <v>5102</v>
      </c>
      <c r="BS34" s="272">
        <f t="shared" si="5"/>
        <v>0</v>
      </c>
      <c r="BT34" s="273" t="str">
        <f>IF(BS34=0,"",
IF(SUM($BS$27:BS34)=1,BU34,
IF($BS$147&gt;SUM($BS$27:BS34),_xlfn.CONCAT(", ",BU34),
IF($BS$147=SUM($BS$27:BS34),_xlfn.CONCAT(" y ",BU34)))))</f>
        <v/>
      </c>
      <c r="BU34" s="156" t="s">
        <v>5102</v>
      </c>
    </row>
    <row r="35" spans="1:73" ht="15" customHeight="1">
      <c r="A35" s="26"/>
      <c r="C35" s="165" t="s">
        <v>5024</v>
      </c>
      <c r="D35" s="884" t="str">
        <f>IF(CNGE_2024_M1_Secc5!$D48="","",CNGE_2024_M1_Secc5!$D48)</f>
        <v>COORDINACION GENERAL DE COMUNICACION SOCIAL</v>
      </c>
      <c r="E35" s="884"/>
      <c r="F35" s="884"/>
      <c r="G35" s="884"/>
      <c r="H35" s="884"/>
      <c r="I35" s="884"/>
      <c r="J35" s="884"/>
      <c r="K35" s="719"/>
      <c r="L35" s="719"/>
      <c r="M35" s="719"/>
      <c r="N35" s="719"/>
      <c r="O35" s="719"/>
      <c r="P35" s="719"/>
      <c r="Q35" s="719"/>
      <c r="R35" s="719"/>
      <c r="S35" s="719"/>
      <c r="T35" s="719"/>
      <c r="U35" s="719"/>
      <c r="V35" s="719"/>
      <c r="W35" s="719"/>
      <c r="X35" s="719"/>
      <c r="Y35" s="719"/>
      <c r="Z35" s="719"/>
      <c r="AA35" s="719"/>
      <c r="AB35" s="719"/>
      <c r="AC35" s="719"/>
      <c r="AD35" s="719"/>
      <c r="AF35" s="164"/>
      <c r="AG35" s="199">
        <f t="shared" si="1"/>
        <v>0</v>
      </c>
      <c r="AH35" s="298">
        <f t="shared" si="2"/>
        <v>0</v>
      </c>
      <c r="AI35" s="164"/>
      <c r="AJ35" s="221">
        <f t="shared" si="3"/>
        <v>0</v>
      </c>
      <c r="AK35" s="164"/>
      <c r="AL35" s="164"/>
      <c r="AM35" s="164"/>
      <c r="AN35" s="164"/>
      <c r="AO35" s="375">
        <f>IF(AND(M35="NS",CNGE_2024_M1_Secc5!$T$633="NS"),0,IF(AND(M35="NA",CNGE_2024_M1_Secc5!$T$633="NA"),0,IF(M35&lt;=SUM(CNGE_2024_M1_Secc5!$T$633),0,1)))</f>
        <v>0</v>
      </c>
      <c r="AP35" s="680">
        <f>IF(AND(S35="NS",CNGE_2024_M1_Secc5!$T$634="NS"),0,IF(AND(S35="NA",CNGE_2024_M1_Secc5!$T$634="NA"),0,IF(S35&lt;=SUM(CNGE_2024_M1_Secc5!$T$634),0,1)))</f>
        <v>0</v>
      </c>
      <c r="AQ35" s="375">
        <f>IF(AND(Y35="NS",CNGE_2024_M1_Secc5!$T$635="NS"),0,IF(AND(Y35="NA",CNGE_2024_M1_Secc5!$T$635="NA"),0,IF(Y35&lt;=SUM(CNGE_2024_M1_Secc5!$T$635),0,1)))</f>
        <v>0</v>
      </c>
      <c r="AR35" s="680">
        <f>IF(AND(G161="NS",CNGE_2024_M1_Secc5!$T$636="NS"),0,IF(AND(G161="NA",CNGE_2024_M1_Secc5!$T$636="NA"),0,IF(G161&lt;=SUM(CNGE_2024_M1_Secc5!$T$636),0,1)))</f>
        <v>0</v>
      </c>
      <c r="AS35" s="375">
        <f>IF(AND(M161="NS",CNGE_2024_M1_Secc5!$T$637="NS"),0,IF(AND(M161="NA",CNGE_2024_M1_Secc5!$T$637="NA"),0,IF(M161&lt;=SUM(CNGE_2024_M1_Secc5!$T$637),0,1)))</f>
        <v>0</v>
      </c>
      <c r="AT35" s="680">
        <f>IF(AND(S161="NS",CNGE_2024_M1_Secc5!$T$638="NS"),0,IF(AND(S161="NA",CNGE_2024_M1_Secc5!$T$638="NA"),0,IF(S161&lt;=SUM(CNGE_2024_M1_Secc5!$T$638),0,1)))</f>
        <v>0</v>
      </c>
      <c r="AU35" s="375">
        <f>IF(AND(Y161="NS",CNGE_2024_M1_Secc5!$T$639="NS"),0,IF(AND(Y161="NA",CNGE_2024_M1_Secc5!$T$639="NA"),0,IF(Y161&lt;=SUM(CNGE_2024_M1_Secc5!$T$639),0,1)))</f>
        <v>0</v>
      </c>
      <c r="AV35" s="164"/>
      <c r="AW35" s="164"/>
      <c r="AX35" s="164"/>
      <c r="AY35" s="608">
        <f>IF(AND(P35="NS",CNGE_2024_M1_Secc5!$T$646="NS"),0,IF(AND(P35="NA",CNGE_2024_M1_Secc5!$T$646="NA"),0,IF(P35&lt;=SUM(CNGE_2024_M1_Secc5!$T$646),0,1)))</f>
        <v>0</v>
      </c>
      <c r="AZ35" s="609">
        <f>IF(AND(V35="NS",CNGE_2024_M1_Secc5!$T$647="NS"),0,IF(AND(V35="NA",CNGE_2024_M1_Secc5!$T$647="NA"),0,IF(V35&lt;=SUM(CNGE_2024_M1_Secc5!$T$647),0,1)))</f>
        <v>0</v>
      </c>
      <c r="BA35" s="608">
        <f>IF(AND(AB35="NS",CNGE_2024_M1_Secc5!$T$648="NS"),0,IF(AND(AB35="NA",CNGE_2024_M1_Secc5!$T$648="NA"),0,IF(AB35&lt;=SUM(CNGE_2024_M1_Secc5!$T$648),0,1)))</f>
        <v>0</v>
      </c>
      <c r="BB35" s="609">
        <f>IF(AND(J161="NS",CNGE_2024_M1_Secc5!$T$649="NS"),0,IF(AND(J161="NA",CNGE_2024_M1_Secc5!$T$649="NA"),0,IF(J161&lt;=SUM(CNGE_2024_M1_Secc5!$T$649),0,1)))</f>
        <v>0</v>
      </c>
      <c r="BC35" s="608">
        <f>IF(AND(P161="NS",CNGE_2024_M1_Secc5!$T$650="NS"),0,IF(AND(P161="NA",CNGE_2024_M1_Secc5!$T$650="NA"),0,IF(P161&lt;=SUM(CNGE_2024_M1_Secc5!$T$650),0,1)))</f>
        <v>0</v>
      </c>
      <c r="BD35" s="609">
        <f>IF(AND(V161="NS",CNGE_2024_M1_Secc5!$T$651="NS"),0,IF(AND(V161="NA",CNGE_2024_M1_Secc5!$T$651="NA"),0,IF(V161&lt;=SUM(CNGE_2024_M1_Secc5!$T$651),0,1)))</f>
        <v>0</v>
      </c>
      <c r="BE35" s="608">
        <f>IF(AND(AB161="NS",CNGE_2024_M1_Secc5!$T$652="NS"),0,IF(AND(AB161="NA",CNGE_2024_M1_Secc5!$T$652="NA"),0,IF(AB161&lt;=SUM(CNGE_2024_M1_Secc5!$T$652),0,1)))</f>
        <v>0</v>
      </c>
      <c r="BF35" s="682">
        <f>IF(AND(CNGE_2024_M1_Secc5!$P$633&lt;&gt;"",CNGE_2024_M1_Secc5!$P$633&lt;&gt;1,COUNTA(M35:R35)=0),0,IF(AND(CNGE_2024_M1_Secc5!$P$633&lt;&gt;"",CNGE_2024_M1_Secc5!$P$633=1,COUNTA(M35:R35)=2),0,IF(COUNTA(M35:R35)=0,0,1)))</f>
        <v>0</v>
      </c>
      <c r="BG35" s="683">
        <f>IF(AND(CNGE_2024_M1_Secc5!$P$634&lt;&gt;"",CNGE_2024_M1_Secc5!$P$634&lt;&gt;1,COUNTA(S35:X35)=0),0,IF(AND(CNGE_2024_M1_Secc5!$P$634&lt;&gt;"",CNGE_2024_M1_Secc5!$P$634=1,COUNTA(S35:X35)=2),0,IF(COUNTA(S35:X35)=0,0,1)))</f>
        <v>0</v>
      </c>
      <c r="BH35" s="682">
        <f>IF(AND(CNGE_2024_M1_Secc5!$P$635&lt;&gt;"",CNGE_2024_M1_Secc5!$P$635&lt;&gt;1,COUNTA(Y35:AD35)=0),0,IF(AND(CNGE_2024_M1_Secc5!$P$635&lt;&gt;"",CNGE_2024_M1_Secc5!$P$635=1,COUNTA(Y35:AD35)=2),0,IF(COUNTA(Y35:AD35)=0,0,1)))</f>
        <v>0</v>
      </c>
      <c r="BI35" s="683">
        <f>IF(AND(CNGE_2024_M1_Secc5!$P$636&lt;&gt;"",CNGE_2024_M1_Secc5!$P$636&lt;&gt;1,COUNTA(G161:L161)=0),0,IF(AND(CNGE_2024_M1_Secc5!$P$636&lt;&gt;"",CNGE_2024_M1_Secc5!$P$636=1,COUNTA(G161:L161)=2),0,IF(COUNTA(G161:L161)=0,0,1)))</f>
        <v>0</v>
      </c>
      <c r="BJ35" s="682">
        <f>IF(AND(CNGE_2024_M1_Secc5!$P$637&lt;&gt;"",CNGE_2024_M1_Secc5!$P$637&lt;&gt;1,COUNTA(M161:R161)=0),0,IF(AND(CNGE_2024_M1_Secc5!$P$637&lt;&gt;"",CNGE_2024_M1_Secc5!$P$637=1,COUNTA(M161:R161)=2),0,IF(COUNTA(M161:R161)=0,0,1)))</f>
        <v>0</v>
      </c>
      <c r="BK35" s="683">
        <f>IF(AND(CNGE_2024_M1_Secc5!$P$638&lt;&gt;"",CNGE_2024_M1_Secc5!$P$638&lt;&gt;1,COUNTA(S161:X161)=0),0,IF(AND(CNGE_2024_M1_Secc5!$P$638&lt;&gt;"",CNGE_2024_M1_Secc5!$P$638=1,COUNTA(S161:X161)=2),0,IF(COUNTA(S161:X161)=0,0,1)))</f>
        <v>0</v>
      </c>
      <c r="BL35" s="682">
        <f>IF(AND(CNGE_2024_M1_Secc5!$P$639&lt;&gt;"",CNGE_2024_M1_Secc5!$P$639&lt;&gt;1,COUNTA(Y161:AD161)=0),0,IF(AND(CNGE_2024_M1_Secc5!$P$639&lt;&gt;"",CNGE_2024_M1_Secc5!$P$639=1,COUNTA(Y161:AD161)=2),0,IF(COUNTA(Y161:AD161)=0,0,1)))</f>
        <v>0</v>
      </c>
      <c r="BM35" s="402">
        <f t="shared" si="4"/>
        <v>0</v>
      </c>
      <c r="BN35" s="370" t="str">
        <f>IF(BM35=0,"",
IF(SUM($BM$27:BM35)=1,BO35,
IF($BM$147&gt;SUM($BM$27:BM35),_xlfn.CONCAT(", ",BO35),
IF($BM$147=SUM($BM$27:BM35),_xlfn.CONCAT(" y ",BO35)))))</f>
        <v/>
      </c>
      <c r="BO35" s="156" t="s">
        <v>5103</v>
      </c>
      <c r="BP35" s="272">
        <f t="shared" si="0"/>
        <v>0</v>
      </c>
      <c r="BQ35" s="273" t="str">
        <f>IF(BP35=0,"",
IF(SUM($BP$27:BP35)=1,BR35,
IF(BP$2201&gt;SUM($BP$27:BP35),_xlfn.CONCAT(", ",BR35),
IF($BP$148=SUM($BP$27:BP35),_xlfn.CONCAT(" y ",BR35)))))</f>
        <v/>
      </c>
      <c r="BR35" s="156" t="s">
        <v>5103</v>
      </c>
      <c r="BS35" s="272">
        <f t="shared" si="5"/>
        <v>0</v>
      </c>
      <c r="BT35" s="273" t="str">
        <f>IF(BS35=0,"",
IF(SUM($BS$27:BS35)=1,BU35,
IF($BS$147&gt;SUM($BS$27:BS35),_xlfn.CONCAT(", ",BU35),
IF($BS$147=SUM($BS$27:BS35),_xlfn.CONCAT(" y ",BU35)))))</f>
        <v/>
      </c>
      <c r="BU35" s="156" t="s">
        <v>5103</v>
      </c>
    </row>
    <row r="36" spans="1:73" ht="15" customHeight="1">
      <c r="A36" s="26"/>
      <c r="C36" s="165" t="s">
        <v>5025</v>
      </c>
      <c r="D36" s="884" t="str">
        <f>IF(CNGE_2024_M1_Secc5!$D49="","",CNGE_2024_M1_Secc5!$D49)</f>
        <v>CONTRALORIA GENERAL</v>
      </c>
      <c r="E36" s="884"/>
      <c r="F36" s="884"/>
      <c r="G36" s="884"/>
      <c r="H36" s="884"/>
      <c r="I36" s="884"/>
      <c r="J36" s="884"/>
      <c r="K36" s="719"/>
      <c r="L36" s="719"/>
      <c r="M36" s="719"/>
      <c r="N36" s="719"/>
      <c r="O36" s="719"/>
      <c r="P36" s="719"/>
      <c r="Q36" s="719"/>
      <c r="R36" s="719"/>
      <c r="S36" s="719"/>
      <c r="T36" s="719"/>
      <c r="U36" s="719"/>
      <c r="V36" s="719"/>
      <c r="W36" s="719"/>
      <c r="X36" s="719"/>
      <c r="Y36" s="719"/>
      <c r="Z36" s="719"/>
      <c r="AA36" s="719"/>
      <c r="AB36" s="719"/>
      <c r="AC36" s="719"/>
      <c r="AD36" s="719"/>
      <c r="AF36" s="164"/>
      <c r="AG36" s="199">
        <f t="shared" si="1"/>
        <v>0</v>
      </c>
      <c r="AH36" s="298">
        <f t="shared" si="2"/>
        <v>0</v>
      </c>
      <c r="AI36" s="164"/>
      <c r="AJ36" s="221">
        <f t="shared" si="3"/>
        <v>0</v>
      </c>
      <c r="AK36" s="164"/>
      <c r="AL36" s="164"/>
      <c r="AM36" s="164"/>
      <c r="AN36" s="164"/>
      <c r="AO36" s="375">
        <f>IF(AND(M36="NS",CNGE_2024_M1_Secc5!$T$633="NS"),0,IF(AND(M36="NA",CNGE_2024_M1_Secc5!$T$633="NA"),0,IF(M36&lt;=SUM(CNGE_2024_M1_Secc5!$T$633),0,1)))</f>
        <v>0</v>
      </c>
      <c r="AP36" s="680">
        <f>IF(AND(S36="NS",CNGE_2024_M1_Secc5!$T$634="NS"),0,IF(AND(S36="NA",CNGE_2024_M1_Secc5!$T$634="NA"),0,IF(S36&lt;=SUM(CNGE_2024_M1_Secc5!$T$634),0,1)))</f>
        <v>0</v>
      </c>
      <c r="AQ36" s="375">
        <f>IF(AND(Y36="NS",CNGE_2024_M1_Secc5!$T$635="NS"),0,IF(AND(Y36="NA",CNGE_2024_M1_Secc5!$T$635="NA"),0,IF(Y36&lt;=SUM(CNGE_2024_M1_Secc5!$T$635),0,1)))</f>
        <v>0</v>
      </c>
      <c r="AR36" s="680">
        <f>IF(AND(G162="NS",CNGE_2024_M1_Secc5!$T$636="NS"),0,IF(AND(G162="NA",CNGE_2024_M1_Secc5!$T$636="NA"),0,IF(G162&lt;=SUM(CNGE_2024_M1_Secc5!$T$636),0,1)))</f>
        <v>0</v>
      </c>
      <c r="AS36" s="375">
        <f>IF(AND(M162="NS",CNGE_2024_M1_Secc5!$T$637="NS"),0,IF(AND(M162="NA",CNGE_2024_M1_Secc5!$T$637="NA"),0,IF(M162&lt;=SUM(CNGE_2024_M1_Secc5!$T$637),0,1)))</f>
        <v>0</v>
      </c>
      <c r="AT36" s="680">
        <f>IF(AND(S162="NS",CNGE_2024_M1_Secc5!$T$638="NS"),0,IF(AND(S162="NA",CNGE_2024_M1_Secc5!$T$638="NA"),0,IF(S162&lt;=SUM(CNGE_2024_M1_Secc5!$T$638),0,1)))</f>
        <v>0</v>
      </c>
      <c r="AU36" s="375">
        <f>IF(AND(Y162="NS",CNGE_2024_M1_Secc5!$T$639="NS"),0,IF(AND(Y162="NA",CNGE_2024_M1_Secc5!$T$639="NA"),0,IF(Y162&lt;=SUM(CNGE_2024_M1_Secc5!$T$639),0,1)))</f>
        <v>0</v>
      </c>
      <c r="AV36" s="164"/>
      <c r="AW36" s="164"/>
      <c r="AX36" s="164"/>
      <c r="AY36" s="608">
        <f>IF(AND(P36="NS",CNGE_2024_M1_Secc5!$T$646="NS"),0,IF(AND(P36="NA",CNGE_2024_M1_Secc5!$T$646="NA"),0,IF(P36&lt;=SUM(CNGE_2024_M1_Secc5!$T$646),0,1)))</f>
        <v>0</v>
      </c>
      <c r="AZ36" s="609">
        <f>IF(AND(V36="NS",CNGE_2024_M1_Secc5!$T$647="NS"),0,IF(AND(V36="NA",CNGE_2024_M1_Secc5!$T$647="NA"),0,IF(V36&lt;=SUM(CNGE_2024_M1_Secc5!$T$647),0,1)))</f>
        <v>0</v>
      </c>
      <c r="BA36" s="608">
        <f>IF(AND(AB36="NS",CNGE_2024_M1_Secc5!$T$648="NS"),0,IF(AND(AB36="NA",CNGE_2024_M1_Secc5!$T$648="NA"),0,IF(AB36&lt;=SUM(CNGE_2024_M1_Secc5!$T$648),0,1)))</f>
        <v>0</v>
      </c>
      <c r="BB36" s="609">
        <f>IF(AND(J162="NS",CNGE_2024_M1_Secc5!$T$649="NS"),0,IF(AND(J162="NA",CNGE_2024_M1_Secc5!$T$649="NA"),0,IF(J162&lt;=SUM(CNGE_2024_M1_Secc5!$T$649),0,1)))</f>
        <v>0</v>
      </c>
      <c r="BC36" s="608">
        <f>IF(AND(P162="NS",CNGE_2024_M1_Secc5!$T$650="NS"),0,IF(AND(P162="NA",CNGE_2024_M1_Secc5!$T$650="NA"),0,IF(P162&lt;=SUM(CNGE_2024_M1_Secc5!$T$650),0,1)))</f>
        <v>0</v>
      </c>
      <c r="BD36" s="609">
        <f>IF(AND(V162="NS",CNGE_2024_M1_Secc5!$T$651="NS"),0,IF(AND(V162="NA",CNGE_2024_M1_Secc5!$T$651="NA"),0,IF(V162&lt;=SUM(CNGE_2024_M1_Secc5!$T$651),0,1)))</f>
        <v>0</v>
      </c>
      <c r="BE36" s="608">
        <f>IF(AND(AB162="NS",CNGE_2024_M1_Secc5!$T$652="NS"),0,IF(AND(AB162="NA",CNGE_2024_M1_Secc5!$T$652="NA"),0,IF(AB162&lt;=SUM(CNGE_2024_M1_Secc5!$T$652),0,1)))</f>
        <v>0</v>
      </c>
      <c r="BF36" s="682">
        <f>IF(AND(CNGE_2024_M1_Secc5!$P$633&lt;&gt;"",CNGE_2024_M1_Secc5!$P$633&lt;&gt;1,COUNTA(M36:R36)=0),0,IF(AND(CNGE_2024_M1_Secc5!$P$633&lt;&gt;"",CNGE_2024_M1_Secc5!$P$633=1,COUNTA(M36:R36)=2),0,IF(COUNTA(M36:R36)=0,0,1)))</f>
        <v>0</v>
      </c>
      <c r="BG36" s="683">
        <f>IF(AND(CNGE_2024_M1_Secc5!$P$634&lt;&gt;"",CNGE_2024_M1_Secc5!$P$634&lt;&gt;1,COUNTA(S36:X36)=0),0,IF(AND(CNGE_2024_M1_Secc5!$P$634&lt;&gt;"",CNGE_2024_M1_Secc5!$P$634=1,COUNTA(S36:X36)=2),0,IF(COUNTA(S36:X36)=0,0,1)))</f>
        <v>0</v>
      </c>
      <c r="BH36" s="682">
        <f>IF(AND(CNGE_2024_M1_Secc5!$P$635&lt;&gt;"",CNGE_2024_M1_Secc5!$P$635&lt;&gt;1,COUNTA(Y36:AD36)=0),0,IF(AND(CNGE_2024_M1_Secc5!$P$635&lt;&gt;"",CNGE_2024_M1_Secc5!$P$635=1,COUNTA(Y36:AD36)=2),0,IF(COUNTA(Y36:AD36)=0,0,1)))</f>
        <v>0</v>
      </c>
      <c r="BI36" s="683">
        <f>IF(AND(CNGE_2024_M1_Secc5!$P$636&lt;&gt;"",CNGE_2024_M1_Secc5!$P$636&lt;&gt;1,COUNTA(G162:L162)=0),0,IF(AND(CNGE_2024_M1_Secc5!$P$636&lt;&gt;"",CNGE_2024_M1_Secc5!$P$636=1,COUNTA(G162:L162)=2),0,IF(COUNTA(G162:L162)=0,0,1)))</f>
        <v>0</v>
      </c>
      <c r="BJ36" s="682">
        <f>IF(AND(CNGE_2024_M1_Secc5!$P$637&lt;&gt;"",CNGE_2024_M1_Secc5!$P$637&lt;&gt;1,COUNTA(M162:R162)=0),0,IF(AND(CNGE_2024_M1_Secc5!$P$637&lt;&gt;"",CNGE_2024_M1_Secc5!$P$637=1,COUNTA(M162:R162)=2),0,IF(COUNTA(M162:R162)=0,0,1)))</f>
        <v>0</v>
      </c>
      <c r="BK36" s="683">
        <f>IF(AND(CNGE_2024_M1_Secc5!$P$638&lt;&gt;"",CNGE_2024_M1_Secc5!$P$638&lt;&gt;1,COUNTA(S162:X162)=0),0,IF(AND(CNGE_2024_M1_Secc5!$P$638&lt;&gt;"",CNGE_2024_M1_Secc5!$P$638=1,COUNTA(S162:X162)=2),0,IF(COUNTA(S162:X162)=0,0,1)))</f>
        <v>0</v>
      </c>
      <c r="BL36" s="682">
        <f>IF(AND(CNGE_2024_M1_Secc5!$P$639&lt;&gt;"",CNGE_2024_M1_Secc5!$P$639&lt;&gt;1,COUNTA(Y162:AD162)=0),0,IF(AND(CNGE_2024_M1_Secc5!$P$639&lt;&gt;"",CNGE_2024_M1_Secc5!$P$639=1,COUNTA(Y162:AD162)=2),0,IF(COUNTA(Y162:AD162)=0,0,1)))</f>
        <v>0</v>
      </c>
      <c r="BM36" s="402">
        <f t="shared" si="4"/>
        <v>0</v>
      </c>
      <c r="BN36" s="370" t="str">
        <f>IF(BM36=0,"",
IF(SUM($BM$27:BM36)=1,BO36,
IF($BM$147&gt;SUM($BM$27:BM36),_xlfn.CONCAT(", ",BO36),
IF($BM$147=SUM($BM$27:BM36),_xlfn.CONCAT(" y ",BO36)))))</f>
        <v/>
      </c>
      <c r="BO36" s="156" t="s">
        <v>5104</v>
      </c>
      <c r="BP36" s="272">
        <f t="shared" si="0"/>
        <v>0</v>
      </c>
      <c r="BQ36" s="273" t="str">
        <f>IF(BP36=0,"",
IF(SUM($BP$27:BP36)=1,BR36,
IF(BP$2201&gt;SUM($BP$27:BP36),_xlfn.CONCAT(", ",BR36),
IF($BP$148=SUM($BP$27:BP36),_xlfn.CONCAT(" y ",BR36)))))</f>
        <v/>
      </c>
      <c r="BR36" s="156" t="s">
        <v>5104</v>
      </c>
      <c r="BS36" s="272">
        <f t="shared" si="5"/>
        <v>0</v>
      </c>
      <c r="BT36" s="273" t="str">
        <f>IF(BS36=0,"",
IF(SUM($BS$27:BS36)=1,BU36,
IF($BS$147&gt;SUM($BS$27:BS36),_xlfn.CONCAT(", ",BU36),
IF($BS$147=SUM($BS$27:BS36),_xlfn.CONCAT(" y ",BU36)))))</f>
        <v/>
      </c>
      <c r="BU36" s="156" t="s">
        <v>5104</v>
      </c>
    </row>
    <row r="37" spans="1:73" ht="15" customHeight="1">
      <c r="A37" s="26"/>
      <c r="C37" s="165" t="s">
        <v>5027</v>
      </c>
      <c r="D37" s="884" t="str">
        <f>IF(CNGE_2024_M1_Secc5!$D50="","",CNGE_2024_M1_Secc5!$D50)</f>
        <v>SECRETARIA DE INFRAESTRUCTURA Y OBRAS PUBLICAS</v>
      </c>
      <c r="E37" s="884"/>
      <c r="F37" s="884"/>
      <c r="G37" s="884"/>
      <c r="H37" s="884"/>
      <c r="I37" s="884"/>
      <c r="J37" s="884"/>
      <c r="K37" s="719"/>
      <c r="L37" s="719"/>
      <c r="M37" s="719"/>
      <c r="N37" s="719"/>
      <c r="O37" s="719"/>
      <c r="P37" s="719"/>
      <c r="Q37" s="719"/>
      <c r="R37" s="719"/>
      <c r="S37" s="719"/>
      <c r="T37" s="719"/>
      <c r="U37" s="719"/>
      <c r="V37" s="719"/>
      <c r="W37" s="719"/>
      <c r="X37" s="719"/>
      <c r="Y37" s="719"/>
      <c r="Z37" s="719"/>
      <c r="AA37" s="719"/>
      <c r="AB37" s="719"/>
      <c r="AC37" s="719"/>
      <c r="AD37" s="719"/>
      <c r="AF37" s="164"/>
      <c r="AG37" s="199">
        <f t="shared" si="1"/>
        <v>0</v>
      </c>
      <c r="AH37" s="298">
        <f t="shared" si="2"/>
        <v>0</v>
      </c>
      <c r="AI37" s="164"/>
      <c r="AJ37" s="221">
        <f t="shared" si="3"/>
        <v>0</v>
      </c>
      <c r="AK37" s="164"/>
      <c r="AL37" s="164"/>
      <c r="AM37" s="164"/>
      <c r="AN37" s="164"/>
      <c r="AO37" s="375">
        <f>IF(AND(M37="NS",CNGE_2024_M1_Secc5!$T$633="NS"),0,IF(AND(M37="NA",CNGE_2024_M1_Secc5!$T$633="NA"),0,IF(M37&lt;=SUM(CNGE_2024_M1_Secc5!$T$633),0,1)))</f>
        <v>0</v>
      </c>
      <c r="AP37" s="680">
        <f>IF(AND(S37="NS",CNGE_2024_M1_Secc5!$T$634="NS"),0,IF(AND(S37="NA",CNGE_2024_M1_Secc5!$T$634="NA"),0,IF(S37&lt;=SUM(CNGE_2024_M1_Secc5!$T$634),0,1)))</f>
        <v>0</v>
      </c>
      <c r="AQ37" s="375">
        <f>IF(AND(Y37="NS",CNGE_2024_M1_Secc5!$T$635="NS"),0,IF(AND(Y37="NA",CNGE_2024_M1_Secc5!$T$635="NA"),0,IF(Y37&lt;=SUM(CNGE_2024_M1_Secc5!$T$635),0,1)))</f>
        <v>0</v>
      </c>
      <c r="AR37" s="680">
        <f>IF(AND(G163="NS",CNGE_2024_M1_Secc5!$T$636="NS"),0,IF(AND(G163="NA",CNGE_2024_M1_Secc5!$T$636="NA"),0,IF(G163&lt;=SUM(CNGE_2024_M1_Secc5!$T$636),0,1)))</f>
        <v>0</v>
      </c>
      <c r="AS37" s="375">
        <f>IF(AND(M163="NS",CNGE_2024_M1_Secc5!$T$637="NS"),0,IF(AND(M163="NA",CNGE_2024_M1_Secc5!$T$637="NA"),0,IF(M163&lt;=SUM(CNGE_2024_M1_Secc5!$T$637),0,1)))</f>
        <v>0</v>
      </c>
      <c r="AT37" s="680">
        <f>IF(AND(S163="NS",CNGE_2024_M1_Secc5!$T$638="NS"),0,IF(AND(S163="NA",CNGE_2024_M1_Secc5!$T$638="NA"),0,IF(S163&lt;=SUM(CNGE_2024_M1_Secc5!$T$638),0,1)))</f>
        <v>0</v>
      </c>
      <c r="AU37" s="375">
        <f>IF(AND(Y163="NS",CNGE_2024_M1_Secc5!$T$639="NS"),0,IF(AND(Y163="NA",CNGE_2024_M1_Secc5!$T$639="NA"),0,IF(Y163&lt;=SUM(CNGE_2024_M1_Secc5!$T$639),0,1)))</f>
        <v>0</v>
      </c>
      <c r="AV37" s="164"/>
      <c r="AW37" s="164"/>
      <c r="AX37" s="164"/>
      <c r="AY37" s="608">
        <f>IF(AND(P37="NS",CNGE_2024_M1_Secc5!$T$646="NS"),0,IF(AND(P37="NA",CNGE_2024_M1_Secc5!$T$646="NA"),0,IF(P37&lt;=SUM(CNGE_2024_M1_Secc5!$T$646),0,1)))</f>
        <v>0</v>
      </c>
      <c r="AZ37" s="609">
        <f>IF(AND(V37="NS",CNGE_2024_M1_Secc5!$T$647="NS"),0,IF(AND(V37="NA",CNGE_2024_M1_Secc5!$T$647="NA"),0,IF(V37&lt;=SUM(CNGE_2024_M1_Secc5!$T$647),0,1)))</f>
        <v>0</v>
      </c>
      <c r="BA37" s="608">
        <f>IF(AND(AB37="NS",CNGE_2024_M1_Secc5!$T$648="NS"),0,IF(AND(AB37="NA",CNGE_2024_M1_Secc5!$T$648="NA"),0,IF(AB37&lt;=SUM(CNGE_2024_M1_Secc5!$T$648),0,1)))</f>
        <v>0</v>
      </c>
      <c r="BB37" s="609">
        <f>IF(AND(J163="NS",CNGE_2024_M1_Secc5!$T$649="NS"),0,IF(AND(J163="NA",CNGE_2024_M1_Secc5!$T$649="NA"),0,IF(J163&lt;=SUM(CNGE_2024_M1_Secc5!$T$649),0,1)))</f>
        <v>0</v>
      </c>
      <c r="BC37" s="608">
        <f>IF(AND(P163="NS",CNGE_2024_M1_Secc5!$T$650="NS"),0,IF(AND(P163="NA",CNGE_2024_M1_Secc5!$T$650="NA"),0,IF(P163&lt;=SUM(CNGE_2024_M1_Secc5!$T$650),0,1)))</f>
        <v>0</v>
      </c>
      <c r="BD37" s="609">
        <f>IF(AND(V163="NS",CNGE_2024_M1_Secc5!$T$651="NS"),0,IF(AND(V163="NA",CNGE_2024_M1_Secc5!$T$651="NA"),0,IF(V163&lt;=SUM(CNGE_2024_M1_Secc5!$T$651),0,1)))</f>
        <v>0</v>
      </c>
      <c r="BE37" s="608">
        <f>IF(AND(AB163="NS",CNGE_2024_M1_Secc5!$T$652="NS"),0,IF(AND(AB163="NA",CNGE_2024_M1_Secc5!$T$652="NA"),0,IF(AB163&lt;=SUM(CNGE_2024_M1_Secc5!$T$652),0,1)))</f>
        <v>0</v>
      </c>
      <c r="BF37" s="682">
        <f>IF(AND(CNGE_2024_M1_Secc5!$P$633&lt;&gt;"",CNGE_2024_M1_Secc5!$P$633&lt;&gt;1,COUNTA(M37:R37)=0),0,IF(AND(CNGE_2024_M1_Secc5!$P$633&lt;&gt;"",CNGE_2024_M1_Secc5!$P$633=1,COUNTA(M37:R37)=2),0,IF(COUNTA(M37:R37)=0,0,1)))</f>
        <v>0</v>
      </c>
      <c r="BG37" s="683">
        <f>IF(AND(CNGE_2024_M1_Secc5!$P$634&lt;&gt;"",CNGE_2024_M1_Secc5!$P$634&lt;&gt;1,COUNTA(S37:X37)=0),0,IF(AND(CNGE_2024_M1_Secc5!$P$634&lt;&gt;"",CNGE_2024_M1_Secc5!$P$634=1,COUNTA(S37:X37)=2),0,IF(COUNTA(S37:X37)=0,0,1)))</f>
        <v>0</v>
      </c>
      <c r="BH37" s="682">
        <f>IF(AND(CNGE_2024_M1_Secc5!$P$635&lt;&gt;"",CNGE_2024_M1_Secc5!$P$635&lt;&gt;1,COUNTA(Y37:AD37)=0),0,IF(AND(CNGE_2024_M1_Secc5!$P$635&lt;&gt;"",CNGE_2024_M1_Secc5!$P$635=1,COUNTA(Y37:AD37)=2),0,IF(COUNTA(Y37:AD37)=0,0,1)))</f>
        <v>0</v>
      </c>
      <c r="BI37" s="683">
        <f>IF(AND(CNGE_2024_M1_Secc5!$P$636&lt;&gt;"",CNGE_2024_M1_Secc5!$P$636&lt;&gt;1,COUNTA(G163:L163)=0),0,IF(AND(CNGE_2024_M1_Secc5!$P$636&lt;&gt;"",CNGE_2024_M1_Secc5!$P$636=1,COUNTA(G163:L163)=2),0,IF(COUNTA(G163:L163)=0,0,1)))</f>
        <v>0</v>
      </c>
      <c r="BJ37" s="682">
        <f>IF(AND(CNGE_2024_M1_Secc5!$P$637&lt;&gt;"",CNGE_2024_M1_Secc5!$P$637&lt;&gt;1,COUNTA(M163:R163)=0),0,IF(AND(CNGE_2024_M1_Secc5!$P$637&lt;&gt;"",CNGE_2024_M1_Secc5!$P$637=1,COUNTA(M163:R163)=2),0,IF(COUNTA(M163:R163)=0,0,1)))</f>
        <v>0</v>
      </c>
      <c r="BK37" s="683">
        <f>IF(AND(CNGE_2024_M1_Secc5!$P$638&lt;&gt;"",CNGE_2024_M1_Secc5!$P$638&lt;&gt;1,COUNTA(S163:X163)=0),0,IF(AND(CNGE_2024_M1_Secc5!$P$638&lt;&gt;"",CNGE_2024_M1_Secc5!$P$638=1,COUNTA(S163:X163)=2),0,IF(COUNTA(S163:X163)=0,0,1)))</f>
        <v>0</v>
      </c>
      <c r="BL37" s="682">
        <f>IF(AND(CNGE_2024_M1_Secc5!$P$639&lt;&gt;"",CNGE_2024_M1_Secc5!$P$639&lt;&gt;1,COUNTA(Y163:AD163)=0),0,IF(AND(CNGE_2024_M1_Secc5!$P$639&lt;&gt;"",CNGE_2024_M1_Secc5!$P$639=1,COUNTA(Y163:AD163)=2),0,IF(COUNTA(Y163:AD163)=0,0,1)))</f>
        <v>0</v>
      </c>
      <c r="BM37" s="402">
        <f t="shared" si="4"/>
        <v>0</v>
      </c>
      <c r="BN37" s="370" t="str">
        <f>IF(BM37=0,"",
IF(SUM($BM$27:BM37)=1,BO37,
IF($BM$147&gt;SUM($BM$27:BM37),_xlfn.CONCAT(", ",BO37),
IF($BM$147=SUM($BM$27:BM37),_xlfn.CONCAT(" y ",BO37)))))</f>
        <v/>
      </c>
      <c r="BO37" s="156" t="s">
        <v>5105</v>
      </c>
      <c r="BP37" s="272">
        <f t="shared" si="0"/>
        <v>0</v>
      </c>
      <c r="BQ37" s="273" t="str">
        <f>IF(BP37=0,"",
IF(SUM($BP$27:BP37)=1,BR37,
IF(BP$2201&gt;SUM($BP$27:BP37),_xlfn.CONCAT(", ",BR37),
IF($BP$148=SUM($BP$27:BP37),_xlfn.CONCAT(" y ",BR37)))))</f>
        <v/>
      </c>
      <c r="BR37" s="156" t="s">
        <v>5105</v>
      </c>
      <c r="BS37" s="272">
        <f t="shared" si="5"/>
        <v>0</v>
      </c>
      <c r="BT37" s="273" t="str">
        <f>IF(BS37=0,"",
IF(SUM($BS$27:BS37)=1,BU37,
IF($BS$147&gt;SUM($BS$27:BS37),_xlfn.CONCAT(", ",BU37),
IF($BS$147=SUM($BS$27:BS37),_xlfn.CONCAT(" y ",BU37)))))</f>
        <v/>
      </c>
      <c r="BU37" s="156" t="s">
        <v>5105</v>
      </c>
    </row>
    <row r="38" spans="1:73" ht="15" customHeight="1">
      <c r="A38" s="26"/>
      <c r="C38" s="165" t="s">
        <v>5028</v>
      </c>
      <c r="D38" s="884" t="str">
        <f>IF(CNGE_2024_M1_Secc5!$D51="","",CNGE_2024_M1_Secc5!$D51)</f>
        <v>OFICINA DEL PROGRAMA DE GOBIERNO</v>
      </c>
      <c r="E38" s="884"/>
      <c r="F38" s="884"/>
      <c r="G38" s="884"/>
      <c r="H38" s="884"/>
      <c r="I38" s="884"/>
      <c r="J38" s="884"/>
      <c r="K38" s="719"/>
      <c r="L38" s="719"/>
      <c r="M38" s="719"/>
      <c r="N38" s="719"/>
      <c r="O38" s="719"/>
      <c r="P38" s="719"/>
      <c r="Q38" s="719"/>
      <c r="R38" s="719"/>
      <c r="S38" s="719"/>
      <c r="T38" s="719"/>
      <c r="U38" s="719"/>
      <c r="V38" s="719"/>
      <c r="W38" s="719"/>
      <c r="X38" s="719"/>
      <c r="Y38" s="719"/>
      <c r="Z38" s="719"/>
      <c r="AA38" s="719"/>
      <c r="AB38" s="719"/>
      <c r="AC38" s="719"/>
      <c r="AD38" s="719"/>
      <c r="AF38" s="164"/>
      <c r="AG38" s="199">
        <f t="shared" si="1"/>
        <v>0</v>
      </c>
      <c r="AH38" s="298">
        <f t="shared" si="2"/>
        <v>0</v>
      </c>
      <c r="AI38" s="164"/>
      <c r="AJ38" s="221">
        <f t="shared" si="3"/>
        <v>0</v>
      </c>
      <c r="AK38" s="164"/>
      <c r="AL38" s="164"/>
      <c r="AM38" s="164"/>
      <c r="AN38" s="164"/>
      <c r="AO38" s="375">
        <f>IF(AND(M38="NS",CNGE_2024_M1_Secc5!$T$633="NS"),0,IF(AND(M38="NA",CNGE_2024_M1_Secc5!$T$633="NA"),0,IF(M38&lt;=SUM(CNGE_2024_M1_Secc5!$T$633),0,1)))</f>
        <v>0</v>
      </c>
      <c r="AP38" s="680">
        <f>IF(AND(S38="NS",CNGE_2024_M1_Secc5!$T$634="NS"),0,IF(AND(S38="NA",CNGE_2024_M1_Secc5!$T$634="NA"),0,IF(S38&lt;=SUM(CNGE_2024_M1_Secc5!$T$634),0,1)))</f>
        <v>0</v>
      </c>
      <c r="AQ38" s="375">
        <f>IF(AND(Y38="NS",CNGE_2024_M1_Secc5!$T$635="NS"),0,IF(AND(Y38="NA",CNGE_2024_M1_Secc5!$T$635="NA"),0,IF(Y38&lt;=SUM(CNGE_2024_M1_Secc5!$T$635),0,1)))</f>
        <v>0</v>
      </c>
      <c r="AR38" s="680">
        <f>IF(AND(G164="NS",CNGE_2024_M1_Secc5!$T$636="NS"),0,IF(AND(G164="NA",CNGE_2024_M1_Secc5!$T$636="NA"),0,IF(G164&lt;=SUM(CNGE_2024_M1_Secc5!$T$636),0,1)))</f>
        <v>0</v>
      </c>
      <c r="AS38" s="375">
        <f>IF(AND(M164="NS",CNGE_2024_M1_Secc5!$T$637="NS"),0,IF(AND(M164="NA",CNGE_2024_M1_Secc5!$T$637="NA"),0,IF(M164&lt;=SUM(CNGE_2024_M1_Secc5!$T$637),0,1)))</f>
        <v>0</v>
      </c>
      <c r="AT38" s="680">
        <f>IF(AND(S164="NS",CNGE_2024_M1_Secc5!$T$638="NS"),0,IF(AND(S164="NA",CNGE_2024_M1_Secc5!$T$638="NA"),0,IF(S164&lt;=SUM(CNGE_2024_M1_Secc5!$T$638),0,1)))</f>
        <v>0</v>
      </c>
      <c r="AU38" s="375">
        <f>IF(AND(Y164="NS",CNGE_2024_M1_Secc5!$T$639="NS"),0,IF(AND(Y164="NA",CNGE_2024_M1_Secc5!$T$639="NA"),0,IF(Y164&lt;=SUM(CNGE_2024_M1_Secc5!$T$639),0,1)))</f>
        <v>0</v>
      </c>
      <c r="AV38" s="164"/>
      <c r="AW38" s="164"/>
      <c r="AX38" s="164"/>
      <c r="AY38" s="608">
        <f>IF(AND(P38="NS",CNGE_2024_M1_Secc5!$T$646="NS"),0,IF(AND(P38="NA",CNGE_2024_M1_Secc5!$T$646="NA"),0,IF(P38&lt;=SUM(CNGE_2024_M1_Secc5!$T$646),0,1)))</f>
        <v>0</v>
      </c>
      <c r="AZ38" s="609">
        <f>IF(AND(V38="NS",CNGE_2024_M1_Secc5!$T$647="NS"),0,IF(AND(V38="NA",CNGE_2024_M1_Secc5!$T$647="NA"),0,IF(V38&lt;=SUM(CNGE_2024_M1_Secc5!$T$647),0,1)))</f>
        <v>0</v>
      </c>
      <c r="BA38" s="608">
        <f>IF(AND(AB38="NS",CNGE_2024_M1_Secc5!$T$648="NS"),0,IF(AND(AB38="NA",CNGE_2024_M1_Secc5!$T$648="NA"),0,IF(AB38&lt;=SUM(CNGE_2024_M1_Secc5!$T$648),0,1)))</f>
        <v>0</v>
      </c>
      <c r="BB38" s="609">
        <f>IF(AND(J164="NS",CNGE_2024_M1_Secc5!$T$649="NS"),0,IF(AND(J164="NA",CNGE_2024_M1_Secc5!$T$649="NA"),0,IF(J164&lt;=SUM(CNGE_2024_M1_Secc5!$T$649),0,1)))</f>
        <v>0</v>
      </c>
      <c r="BC38" s="608">
        <f>IF(AND(P164="NS",CNGE_2024_M1_Secc5!$T$650="NS"),0,IF(AND(P164="NA",CNGE_2024_M1_Secc5!$T$650="NA"),0,IF(P164&lt;=SUM(CNGE_2024_M1_Secc5!$T$650),0,1)))</f>
        <v>0</v>
      </c>
      <c r="BD38" s="609">
        <f>IF(AND(V164="NS",CNGE_2024_M1_Secc5!$T$651="NS"),0,IF(AND(V164="NA",CNGE_2024_M1_Secc5!$T$651="NA"),0,IF(V164&lt;=SUM(CNGE_2024_M1_Secc5!$T$651),0,1)))</f>
        <v>0</v>
      </c>
      <c r="BE38" s="608">
        <f>IF(AND(AB164="NS",CNGE_2024_M1_Secc5!$T$652="NS"),0,IF(AND(AB164="NA",CNGE_2024_M1_Secc5!$T$652="NA"),0,IF(AB164&lt;=SUM(CNGE_2024_M1_Secc5!$T$652),0,1)))</f>
        <v>0</v>
      </c>
      <c r="BF38" s="682">
        <f>IF(AND(CNGE_2024_M1_Secc5!$P$633&lt;&gt;"",CNGE_2024_M1_Secc5!$P$633&lt;&gt;1,COUNTA(M38:R38)=0),0,IF(AND(CNGE_2024_M1_Secc5!$P$633&lt;&gt;"",CNGE_2024_M1_Secc5!$P$633=1,COUNTA(M38:R38)=2),0,IF(COUNTA(M38:R38)=0,0,1)))</f>
        <v>0</v>
      </c>
      <c r="BG38" s="683">
        <f>IF(AND(CNGE_2024_M1_Secc5!$P$634&lt;&gt;"",CNGE_2024_M1_Secc5!$P$634&lt;&gt;1,COUNTA(S38:X38)=0),0,IF(AND(CNGE_2024_M1_Secc5!$P$634&lt;&gt;"",CNGE_2024_M1_Secc5!$P$634=1,COUNTA(S38:X38)=2),0,IF(COUNTA(S38:X38)=0,0,1)))</f>
        <v>0</v>
      </c>
      <c r="BH38" s="682">
        <f>IF(AND(CNGE_2024_M1_Secc5!$P$635&lt;&gt;"",CNGE_2024_M1_Secc5!$P$635&lt;&gt;1,COUNTA(Y38:AD38)=0),0,IF(AND(CNGE_2024_M1_Secc5!$P$635&lt;&gt;"",CNGE_2024_M1_Secc5!$P$635=1,COUNTA(Y38:AD38)=2),0,IF(COUNTA(Y38:AD38)=0,0,1)))</f>
        <v>0</v>
      </c>
      <c r="BI38" s="683">
        <f>IF(AND(CNGE_2024_M1_Secc5!$P$636&lt;&gt;"",CNGE_2024_M1_Secc5!$P$636&lt;&gt;1,COUNTA(G164:L164)=0),0,IF(AND(CNGE_2024_M1_Secc5!$P$636&lt;&gt;"",CNGE_2024_M1_Secc5!$P$636=1,COUNTA(G164:L164)=2),0,IF(COUNTA(G164:L164)=0,0,1)))</f>
        <v>0</v>
      </c>
      <c r="BJ38" s="682">
        <f>IF(AND(CNGE_2024_M1_Secc5!$P$637&lt;&gt;"",CNGE_2024_M1_Secc5!$P$637&lt;&gt;1,COUNTA(M164:R164)=0),0,IF(AND(CNGE_2024_M1_Secc5!$P$637&lt;&gt;"",CNGE_2024_M1_Secc5!$P$637=1,COUNTA(M164:R164)=2),0,IF(COUNTA(M164:R164)=0,0,1)))</f>
        <v>0</v>
      </c>
      <c r="BK38" s="683">
        <f>IF(AND(CNGE_2024_M1_Secc5!$P$638&lt;&gt;"",CNGE_2024_M1_Secc5!$P$638&lt;&gt;1,COUNTA(S164:X164)=0),0,IF(AND(CNGE_2024_M1_Secc5!$P$638&lt;&gt;"",CNGE_2024_M1_Secc5!$P$638=1,COUNTA(S164:X164)=2),0,IF(COUNTA(S164:X164)=0,0,1)))</f>
        <v>0</v>
      </c>
      <c r="BL38" s="682">
        <f>IF(AND(CNGE_2024_M1_Secc5!$P$639&lt;&gt;"",CNGE_2024_M1_Secc5!$P$639&lt;&gt;1,COUNTA(Y164:AD164)=0),0,IF(AND(CNGE_2024_M1_Secc5!$P$639&lt;&gt;"",CNGE_2024_M1_Secc5!$P$639=1,COUNTA(Y164:AD164)=2),0,IF(COUNTA(Y164:AD164)=0,0,1)))</f>
        <v>0</v>
      </c>
      <c r="BM38" s="402">
        <f t="shared" si="4"/>
        <v>0</v>
      </c>
      <c r="BN38" s="370" t="str">
        <f>IF(BM38=0,"",
IF(SUM($BM$27:BM38)=1,BO38,
IF($BM$147&gt;SUM($BM$27:BM38),_xlfn.CONCAT(", ",BO38),
IF($BM$147=SUM($BM$27:BM38),_xlfn.CONCAT(" y ",BO38)))))</f>
        <v/>
      </c>
      <c r="BO38" s="156" t="s">
        <v>5106</v>
      </c>
      <c r="BP38" s="272">
        <f t="shared" si="0"/>
        <v>0</v>
      </c>
      <c r="BQ38" s="273" t="str">
        <f>IF(BP38=0,"",
IF(SUM($BP$27:BP38)=1,BR38,
IF(BP$2201&gt;SUM($BP$27:BP38),_xlfn.CONCAT(", ",BR38),
IF($BP$148=SUM($BP$27:BP38),_xlfn.CONCAT(" y ",BR38)))))</f>
        <v/>
      </c>
      <c r="BR38" s="156" t="s">
        <v>5106</v>
      </c>
      <c r="BS38" s="272">
        <f t="shared" si="5"/>
        <v>0</v>
      </c>
      <c r="BT38" s="273" t="str">
        <f>IF(BS38=0,"",
IF(SUM($BS$27:BS38)=1,BU38,
IF($BS$147&gt;SUM($BS$27:BS38),_xlfn.CONCAT(", ",BU38),
IF($BS$147=SUM($BS$27:BS38),_xlfn.CONCAT(" y ",BU38)))))</f>
        <v/>
      </c>
      <c r="BU38" s="156" t="s">
        <v>5106</v>
      </c>
    </row>
    <row r="39" spans="1:73" ht="15" customHeight="1">
      <c r="A39" s="26"/>
      <c r="C39" s="165" t="s">
        <v>5029</v>
      </c>
      <c r="D39" s="884" t="str">
        <f>IF(CNGE_2024_M1_Secc5!$D52="","",CNGE_2024_M1_Secc5!$D52)</f>
        <v>SECRETARIA DE SEGURIDAD PUBLICA</v>
      </c>
      <c r="E39" s="884"/>
      <c r="F39" s="884"/>
      <c r="G39" s="884"/>
      <c r="H39" s="884"/>
      <c r="I39" s="884"/>
      <c r="J39" s="884"/>
      <c r="K39" s="719"/>
      <c r="L39" s="719"/>
      <c r="M39" s="719"/>
      <c r="N39" s="719"/>
      <c r="O39" s="719"/>
      <c r="P39" s="719"/>
      <c r="Q39" s="719"/>
      <c r="R39" s="719"/>
      <c r="S39" s="719"/>
      <c r="T39" s="719"/>
      <c r="U39" s="719"/>
      <c r="V39" s="719"/>
      <c r="W39" s="719"/>
      <c r="X39" s="719"/>
      <c r="Y39" s="719"/>
      <c r="Z39" s="719"/>
      <c r="AA39" s="719"/>
      <c r="AB39" s="719"/>
      <c r="AC39" s="719"/>
      <c r="AD39" s="719"/>
      <c r="AF39" s="164"/>
      <c r="AG39" s="199">
        <f t="shared" si="1"/>
        <v>0</v>
      </c>
      <c r="AH39" s="298">
        <f t="shared" si="2"/>
        <v>0</v>
      </c>
      <c r="AI39" s="164"/>
      <c r="AJ39" s="221">
        <f t="shared" si="3"/>
        <v>0</v>
      </c>
      <c r="AK39" s="164"/>
      <c r="AL39" s="164"/>
      <c r="AM39" s="164"/>
      <c r="AN39" s="164"/>
      <c r="AO39" s="375">
        <f>IF(AND(M39="NS",CNGE_2024_M1_Secc5!$T$633="NS"),0,IF(AND(M39="NA",CNGE_2024_M1_Secc5!$T$633="NA"),0,IF(M39&lt;=SUM(CNGE_2024_M1_Secc5!$T$633),0,1)))</f>
        <v>0</v>
      </c>
      <c r="AP39" s="680">
        <f>IF(AND(S39="NS",CNGE_2024_M1_Secc5!$T$634="NS"),0,IF(AND(S39="NA",CNGE_2024_M1_Secc5!$T$634="NA"),0,IF(S39&lt;=SUM(CNGE_2024_M1_Secc5!$T$634),0,1)))</f>
        <v>0</v>
      </c>
      <c r="AQ39" s="375">
        <f>IF(AND(Y39="NS",CNGE_2024_M1_Secc5!$T$635="NS"),0,IF(AND(Y39="NA",CNGE_2024_M1_Secc5!$T$635="NA"),0,IF(Y39&lt;=SUM(CNGE_2024_M1_Secc5!$T$635),0,1)))</f>
        <v>0</v>
      </c>
      <c r="AR39" s="680">
        <f>IF(AND(G165="NS",CNGE_2024_M1_Secc5!$T$636="NS"),0,IF(AND(G165="NA",CNGE_2024_M1_Secc5!$T$636="NA"),0,IF(G165&lt;=SUM(CNGE_2024_M1_Secc5!$T$636),0,1)))</f>
        <v>0</v>
      </c>
      <c r="AS39" s="375">
        <f>IF(AND(M165="NS",CNGE_2024_M1_Secc5!$T$637="NS"),0,IF(AND(M165="NA",CNGE_2024_M1_Secc5!$T$637="NA"),0,IF(M165&lt;=SUM(CNGE_2024_M1_Secc5!$T$637),0,1)))</f>
        <v>0</v>
      </c>
      <c r="AT39" s="680">
        <f>IF(AND(S165="NS",CNGE_2024_M1_Secc5!$T$638="NS"),0,IF(AND(S165="NA",CNGE_2024_M1_Secc5!$T$638="NA"),0,IF(S165&lt;=SUM(CNGE_2024_M1_Secc5!$T$638),0,1)))</f>
        <v>0</v>
      </c>
      <c r="AU39" s="375">
        <f>IF(AND(Y165="NS",CNGE_2024_M1_Secc5!$T$639="NS"),0,IF(AND(Y165="NA",CNGE_2024_M1_Secc5!$T$639="NA"),0,IF(Y165&lt;=SUM(CNGE_2024_M1_Secc5!$T$639),0,1)))</f>
        <v>0</v>
      </c>
      <c r="AV39" s="164"/>
      <c r="AW39" s="164"/>
      <c r="AX39" s="164"/>
      <c r="AY39" s="608">
        <f>IF(AND(P39="NS",CNGE_2024_M1_Secc5!$T$646="NS"),0,IF(AND(P39="NA",CNGE_2024_M1_Secc5!$T$646="NA"),0,IF(P39&lt;=SUM(CNGE_2024_M1_Secc5!$T$646),0,1)))</f>
        <v>0</v>
      </c>
      <c r="AZ39" s="609">
        <f>IF(AND(V39="NS",CNGE_2024_M1_Secc5!$T$647="NS"),0,IF(AND(V39="NA",CNGE_2024_M1_Secc5!$T$647="NA"),0,IF(V39&lt;=SUM(CNGE_2024_M1_Secc5!$T$647),0,1)))</f>
        <v>0</v>
      </c>
      <c r="BA39" s="608">
        <f>IF(AND(AB39="NS",CNGE_2024_M1_Secc5!$T$648="NS"),0,IF(AND(AB39="NA",CNGE_2024_M1_Secc5!$T$648="NA"),0,IF(AB39&lt;=SUM(CNGE_2024_M1_Secc5!$T$648),0,1)))</f>
        <v>0</v>
      </c>
      <c r="BB39" s="609">
        <f>IF(AND(J165="NS",CNGE_2024_M1_Secc5!$T$649="NS"),0,IF(AND(J165="NA",CNGE_2024_M1_Secc5!$T$649="NA"),0,IF(J165&lt;=SUM(CNGE_2024_M1_Secc5!$T$649),0,1)))</f>
        <v>0</v>
      </c>
      <c r="BC39" s="608">
        <f>IF(AND(P165="NS",CNGE_2024_M1_Secc5!$T$650="NS"),0,IF(AND(P165="NA",CNGE_2024_M1_Secc5!$T$650="NA"),0,IF(P165&lt;=SUM(CNGE_2024_M1_Secc5!$T$650),0,1)))</f>
        <v>0</v>
      </c>
      <c r="BD39" s="609">
        <f>IF(AND(V165="NS",CNGE_2024_M1_Secc5!$T$651="NS"),0,IF(AND(V165="NA",CNGE_2024_M1_Secc5!$T$651="NA"),0,IF(V165&lt;=SUM(CNGE_2024_M1_Secc5!$T$651),0,1)))</f>
        <v>0</v>
      </c>
      <c r="BE39" s="608">
        <f>IF(AND(AB165="NS",CNGE_2024_M1_Secc5!$T$652="NS"),0,IF(AND(AB165="NA",CNGE_2024_M1_Secc5!$T$652="NA"),0,IF(AB165&lt;=SUM(CNGE_2024_M1_Secc5!$T$652),0,1)))</f>
        <v>0</v>
      </c>
      <c r="BF39" s="682">
        <f>IF(AND(CNGE_2024_M1_Secc5!$P$633&lt;&gt;"",CNGE_2024_M1_Secc5!$P$633&lt;&gt;1,COUNTA(M39:R39)=0),0,IF(AND(CNGE_2024_M1_Secc5!$P$633&lt;&gt;"",CNGE_2024_M1_Secc5!$P$633=1,COUNTA(M39:R39)=2),0,IF(COUNTA(M39:R39)=0,0,1)))</f>
        <v>0</v>
      </c>
      <c r="BG39" s="683">
        <f>IF(AND(CNGE_2024_M1_Secc5!$P$634&lt;&gt;"",CNGE_2024_M1_Secc5!$P$634&lt;&gt;1,COUNTA(S39:X39)=0),0,IF(AND(CNGE_2024_M1_Secc5!$P$634&lt;&gt;"",CNGE_2024_M1_Secc5!$P$634=1,COUNTA(S39:X39)=2),0,IF(COUNTA(S39:X39)=0,0,1)))</f>
        <v>0</v>
      </c>
      <c r="BH39" s="682">
        <f>IF(AND(CNGE_2024_M1_Secc5!$P$635&lt;&gt;"",CNGE_2024_M1_Secc5!$P$635&lt;&gt;1,COUNTA(Y39:AD39)=0),0,IF(AND(CNGE_2024_M1_Secc5!$P$635&lt;&gt;"",CNGE_2024_M1_Secc5!$P$635=1,COUNTA(Y39:AD39)=2),0,IF(COUNTA(Y39:AD39)=0,0,1)))</f>
        <v>0</v>
      </c>
      <c r="BI39" s="683">
        <f>IF(AND(CNGE_2024_M1_Secc5!$P$636&lt;&gt;"",CNGE_2024_M1_Secc5!$P$636&lt;&gt;1,COUNTA(G165:L165)=0),0,IF(AND(CNGE_2024_M1_Secc5!$P$636&lt;&gt;"",CNGE_2024_M1_Secc5!$P$636=1,COUNTA(G165:L165)=2),0,IF(COUNTA(G165:L165)=0,0,1)))</f>
        <v>0</v>
      </c>
      <c r="BJ39" s="682">
        <f>IF(AND(CNGE_2024_M1_Secc5!$P$637&lt;&gt;"",CNGE_2024_M1_Secc5!$P$637&lt;&gt;1,COUNTA(M165:R165)=0),0,IF(AND(CNGE_2024_M1_Secc5!$P$637&lt;&gt;"",CNGE_2024_M1_Secc5!$P$637=1,COUNTA(M165:R165)=2),0,IF(COUNTA(M165:R165)=0,0,1)))</f>
        <v>0</v>
      </c>
      <c r="BK39" s="683">
        <f>IF(AND(CNGE_2024_M1_Secc5!$P$638&lt;&gt;"",CNGE_2024_M1_Secc5!$P$638&lt;&gt;1,COUNTA(S165:X165)=0),0,IF(AND(CNGE_2024_M1_Secc5!$P$638&lt;&gt;"",CNGE_2024_M1_Secc5!$P$638=1,COUNTA(S165:X165)=2),0,IF(COUNTA(S165:X165)=0,0,1)))</f>
        <v>0</v>
      </c>
      <c r="BL39" s="682">
        <f>IF(AND(CNGE_2024_M1_Secc5!$P$639&lt;&gt;"",CNGE_2024_M1_Secc5!$P$639&lt;&gt;1,COUNTA(Y165:AD165)=0),0,IF(AND(CNGE_2024_M1_Secc5!$P$639&lt;&gt;"",CNGE_2024_M1_Secc5!$P$639=1,COUNTA(Y165:AD165)=2),0,IF(COUNTA(Y165:AD165)=0,0,1)))</f>
        <v>0</v>
      </c>
      <c r="BM39" s="402">
        <f t="shared" si="4"/>
        <v>0</v>
      </c>
      <c r="BN39" s="370" t="str">
        <f>IF(BM39=0,"",
IF(SUM($BM$27:BM39)=1,BO39,
IF($BM$147&gt;SUM($BM$27:BM39),_xlfn.CONCAT(", ",BO39),
IF($BM$147=SUM($BM$27:BM39),_xlfn.CONCAT(" y ",BO39)))))</f>
        <v/>
      </c>
      <c r="BO39" s="156" t="s">
        <v>5107</v>
      </c>
      <c r="BP39" s="272">
        <f t="shared" si="0"/>
        <v>0</v>
      </c>
      <c r="BQ39" s="273" t="str">
        <f>IF(BP39=0,"",
IF(SUM($BP$27:BP39)=1,BR39,
IF(BP$2201&gt;SUM($BP$27:BP39),_xlfn.CONCAT(", ",BR39),
IF($BP$148=SUM($BP$27:BP39),_xlfn.CONCAT(" y ",BR39)))))</f>
        <v/>
      </c>
      <c r="BR39" s="156" t="s">
        <v>5107</v>
      </c>
      <c r="BS39" s="272">
        <f t="shared" si="5"/>
        <v>0</v>
      </c>
      <c r="BT39" s="273" t="str">
        <f>IF(BS39=0,"",
IF(SUM($BS$27:BS39)=1,BU39,
IF($BS$147&gt;SUM($BS$27:BS39),_xlfn.CONCAT(", ",BU39),
IF($BS$147=SUM($BS$27:BS39),_xlfn.CONCAT(" y ",BU39)))))</f>
        <v/>
      </c>
      <c r="BU39" s="156" t="s">
        <v>5107</v>
      </c>
    </row>
    <row r="40" spans="1:73" ht="15" customHeight="1">
      <c r="A40" s="26"/>
      <c r="C40" s="165" t="s">
        <v>5030</v>
      </c>
      <c r="D40" s="884" t="str">
        <f>IF(CNGE_2024_M1_Secc5!$D53="","",CNGE_2024_M1_Secc5!$D53)</f>
        <v>SECRETARIA DE TRABAJO PREVISION SOCIAL Y PRODUCTIVIDAD</v>
      </c>
      <c r="E40" s="884"/>
      <c r="F40" s="884"/>
      <c r="G40" s="884"/>
      <c r="H40" s="884"/>
      <c r="I40" s="884"/>
      <c r="J40" s="884"/>
      <c r="K40" s="719"/>
      <c r="L40" s="719"/>
      <c r="M40" s="719"/>
      <c r="N40" s="719"/>
      <c r="O40" s="719"/>
      <c r="P40" s="719"/>
      <c r="Q40" s="719"/>
      <c r="R40" s="719"/>
      <c r="S40" s="719"/>
      <c r="T40" s="719"/>
      <c r="U40" s="719"/>
      <c r="V40" s="719"/>
      <c r="W40" s="719"/>
      <c r="X40" s="719"/>
      <c r="Y40" s="719"/>
      <c r="Z40" s="719"/>
      <c r="AA40" s="719"/>
      <c r="AB40" s="719"/>
      <c r="AC40" s="719"/>
      <c r="AD40" s="719"/>
      <c r="AF40" s="164"/>
      <c r="AG40" s="199">
        <f t="shared" si="1"/>
        <v>0</v>
      </c>
      <c r="AH40" s="298">
        <f t="shared" si="2"/>
        <v>0</v>
      </c>
      <c r="AI40" s="164"/>
      <c r="AJ40" s="221">
        <f t="shared" si="3"/>
        <v>0</v>
      </c>
      <c r="AK40" s="164"/>
      <c r="AL40" s="164"/>
      <c r="AM40" s="164"/>
      <c r="AN40" s="164"/>
      <c r="AO40" s="375">
        <f>IF(AND(M40="NS",CNGE_2024_M1_Secc5!$T$633="NS"),0,IF(AND(M40="NA",CNGE_2024_M1_Secc5!$T$633="NA"),0,IF(M40&lt;=SUM(CNGE_2024_M1_Secc5!$T$633),0,1)))</f>
        <v>0</v>
      </c>
      <c r="AP40" s="680">
        <f>IF(AND(S40="NS",CNGE_2024_M1_Secc5!$T$634="NS"),0,IF(AND(S40="NA",CNGE_2024_M1_Secc5!$T$634="NA"),0,IF(S40&lt;=SUM(CNGE_2024_M1_Secc5!$T$634),0,1)))</f>
        <v>0</v>
      </c>
      <c r="AQ40" s="375">
        <f>IF(AND(Y40="NS",CNGE_2024_M1_Secc5!$T$635="NS"),0,IF(AND(Y40="NA",CNGE_2024_M1_Secc5!$T$635="NA"),0,IF(Y40&lt;=SUM(CNGE_2024_M1_Secc5!$T$635),0,1)))</f>
        <v>0</v>
      </c>
      <c r="AR40" s="680">
        <f>IF(AND(G166="NS",CNGE_2024_M1_Secc5!$T$636="NS"),0,IF(AND(G166="NA",CNGE_2024_M1_Secc5!$T$636="NA"),0,IF(G166&lt;=SUM(CNGE_2024_M1_Secc5!$T$636),0,1)))</f>
        <v>0</v>
      </c>
      <c r="AS40" s="375">
        <f>IF(AND(M166="NS",CNGE_2024_M1_Secc5!$T$637="NS"),0,IF(AND(M166="NA",CNGE_2024_M1_Secc5!$T$637="NA"),0,IF(M166&lt;=SUM(CNGE_2024_M1_Secc5!$T$637),0,1)))</f>
        <v>0</v>
      </c>
      <c r="AT40" s="680">
        <f>IF(AND(S166="NS",CNGE_2024_M1_Secc5!$T$638="NS"),0,IF(AND(S166="NA",CNGE_2024_M1_Secc5!$T$638="NA"),0,IF(S166&lt;=SUM(CNGE_2024_M1_Secc5!$T$638),0,1)))</f>
        <v>0</v>
      </c>
      <c r="AU40" s="375">
        <f>IF(AND(Y166="NS",CNGE_2024_M1_Secc5!$T$639="NS"),0,IF(AND(Y166="NA",CNGE_2024_M1_Secc5!$T$639="NA"),0,IF(Y166&lt;=SUM(CNGE_2024_M1_Secc5!$T$639),0,1)))</f>
        <v>0</v>
      </c>
      <c r="AV40" s="164"/>
      <c r="AW40" s="164"/>
      <c r="AX40" s="164"/>
      <c r="AY40" s="608">
        <f>IF(AND(P40="NS",CNGE_2024_M1_Secc5!$T$646="NS"),0,IF(AND(P40="NA",CNGE_2024_M1_Secc5!$T$646="NA"),0,IF(P40&lt;=SUM(CNGE_2024_M1_Secc5!$T$646),0,1)))</f>
        <v>0</v>
      </c>
      <c r="AZ40" s="609">
        <f>IF(AND(V40="NS",CNGE_2024_M1_Secc5!$T$647="NS"),0,IF(AND(V40="NA",CNGE_2024_M1_Secc5!$T$647="NA"),0,IF(V40&lt;=SUM(CNGE_2024_M1_Secc5!$T$647),0,1)))</f>
        <v>0</v>
      </c>
      <c r="BA40" s="608">
        <f>IF(AND(AB40="NS",CNGE_2024_M1_Secc5!$T$648="NS"),0,IF(AND(AB40="NA",CNGE_2024_M1_Secc5!$T$648="NA"),0,IF(AB40&lt;=SUM(CNGE_2024_M1_Secc5!$T$648),0,1)))</f>
        <v>0</v>
      </c>
      <c r="BB40" s="609">
        <f>IF(AND(J166="NS",CNGE_2024_M1_Secc5!$T$649="NS"),0,IF(AND(J166="NA",CNGE_2024_M1_Secc5!$T$649="NA"),0,IF(J166&lt;=SUM(CNGE_2024_M1_Secc5!$T$649),0,1)))</f>
        <v>0</v>
      </c>
      <c r="BC40" s="608">
        <f>IF(AND(P166="NS",CNGE_2024_M1_Secc5!$T$650="NS"),0,IF(AND(P166="NA",CNGE_2024_M1_Secc5!$T$650="NA"),0,IF(P166&lt;=SUM(CNGE_2024_M1_Secc5!$T$650),0,1)))</f>
        <v>0</v>
      </c>
      <c r="BD40" s="609">
        <f>IF(AND(V166="NS",CNGE_2024_M1_Secc5!$T$651="NS"),0,IF(AND(V166="NA",CNGE_2024_M1_Secc5!$T$651="NA"),0,IF(V166&lt;=SUM(CNGE_2024_M1_Secc5!$T$651),0,1)))</f>
        <v>0</v>
      </c>
      <c r="BE40" s="608">
        <f>IF(AND(AB166="NS",CNGE_2024_M1_Secc5!$T$652="NS"),0,IF(AND(AB166="NA",CNGE_2024_M1_Secc5!$T$652="NA"),0,IF(AB166&lt;=SUM(CNGE_2024_M1_Secc5!$T$652),0,1)))</f>
        <v>0</v>
      </c>
      <c r="BF40" s="682">
        <f>IF(AND(CNGE_2024_M1_Secc5!$P$633&lt;&gt;"",CNGE_2024_M1_Secc5!$P$633&lt;&gt;1,COUNTA(M40:R40)=0),0,IF(AND(CNGE_2024_M1_Secc5!$P$633&lt;&gt;"",CNGE_2024_M1_Secc5!$P$633=1,COUNTA(M40:R40)=2),0,IF(COUNTA(M40:R40)=0,0,1)))</f>
        <v>0</v>
      </c>
      <c r="BG40" s="683">
        <f>IF(AND(CNGE_2024_M1_Secc5!$P$634&lt;&gt;"",CNGE_2024_M1_Secc5!$P$634&lt;&gt;1,COUNTA(S40:X40)=0),0,IF(AND(CNGE_2024_M1_Secc5!$P$634&lt;&gt;"",CNGE_2024_M1_Secc5!$P$634=1,COUNTA(S40:X40)=2),0,IF(COUNTA(S40:X40)=0,0,1)))</f>
        <v>0</v>
      </c>
      <c r="BH40" s="682">
        <f>IF(AND(CNGE_2024_M1_Secc5!$P$635&lt;&gt;"",CNGE_2024_M1_Secc5!$P$635&lt;&gt;1,COUNTA(Y40:AD40)=0),0,IF(AND(CNGE_2024_M1_Secc5!$P$635&lt;&gt;"",CNGE_2024_M1_Secc5!$P$635=1,COUNTA(Y40:AD40)=2),0,IF(COUNTA(Y40:AD40)=0,0,1)))</f>
        <v>0</v>
      </c>
      <c r="BI40" s="683">
        <f>IF(AND(CNGE_2024_M1_Secc5!$P$636&lt;&gt;"",CNGE_2024_M1_Secc5!$P$636&lt;&gt;1,COUNTA(G166:L166)=0),0,IF(AND(CNGE_2024_M1_Secc5!$P$636&lt;&gt;"",CNGE_2024_M1_Secc5!$P$636=1,COUNTA(G166:L166)=2),0,IF(COUNTA(G166:L166)=0,0,1)))</f>
        <v>0</v>
      </c>
      <c r="BJ40" s="682">
        <f>IF(AND(CNGE_2024_M1_Secc5!$P$637&lt;&gt;"",CNGE_2024_M1_Secc5!$P$637&lt;&gt;1,COUNTA(M166:R166)=0),0,IF(AND(CNGE_2024_M1_Secc5!$P$637&lt;&gt;"",CNGE_2024_M1_Secc5!$P$637=1,COUNTA(M166:R166)=2),0,IF(COUNTA(M166:R166)=0,0,1)))</f>
        <v>0</v>
      </c>
      <c r="BK40" s="683">
        <f>IF(AND(CNGE_2024_M1_Secc5!$P$638&lt;&gt;"",CNGE_2024_M1_Secc5!$P$638&lt;&gt;1,COUNTA(S166:X166)=0),0,IF(AND(CNGE_2024_M1_Secc5!$P$638&lt;&gt;"",CNGE_2024_M1_Secc5!$P$638=1,COUNTA(S166:X166)=2),0,IF(COUNTA(S166:X166)=0,0,1)))</f>
        <v>0</v>
      </c>
      <c r="BL40" s="682">
        <f>IF(AND(CNGE_2024_M1_Secc5!$P$639&lt;&gt;"",CNGE_2024_M1_Secc5!$P$639&lt;&gt;1,COUNTA(Y166:AD166)=0),0,IF(AND(CNGE_2024_M1_Secc5!$P$639&lt;&gt;"",CNGE_2024_M1_Secc5!$P$639=1,COUNTA(Y166:AD166)=2),0,IF(COUNTA(Y166:AD166)=0,0,1)))</f>
        <v>0</v>
      </c>
      <c r="BM40" s="402">
        <f t="shared" si="4"/>
        <v>0</v>
      </c>
      <c r="BN40" s="370" t="str">
        <f>IF(BM40=0,"",
IF(SUM($BM$27:BM40)=1,BO40,
IF($BM$147&gt;SUM($BM$27:BM40),_xlfn.CONCAT(", ",BO40),
IF($BM$147=SUM($BM$27:BM40),_xlfn.CONCAT(" y ",BO40)))))</f>
        <v/>
      </c>
      <c r="BO40" s="156" t="s">
        <v>5108</v>
      </c>
      <c r="BP40" s="272">
        <f t="shared" si="0"/>
        <v>0</v>
      </c>
      <c r="BQ40" s="273" t="str">
        <f>IF(BP40=0,"",
IF(SUM($BP$27:BP40)=1,BR40,
IF(BP$2201&gt;SUM($BP$27:BP40),_xlfn.CONCAT(", ",BR40),
IF($BP$148=SUM($BP$27:BP40),_xlfn.CONCAT(" y ",BR40)))))</f>
        <v/>
      </c>
      <c r="BR40" s="156" t="s">
        <v>5108</v>
      </c>
      <c r="BS40" s="272">
        <f t="shared" si="5"/>
        <v>0</v>
      </c>
      <c r="BT40" s="273" t="str">
        <f>IF(BS40=0,"",
IF(SUM($BS$27:BS40)=1,BU40,
IF($BS$147&gt;SUM($BS$27:BS40),_xlfn.CONCAT(", ",BU40),
IF($BS$147=SUM($BS$27:BS40),_xlfn.CONCAT(" y ",BU40)))))</f>
        <v/>
      </c>
      <c r="BU40" s="156" t="s">
        <v>5108</v>
      </c>
    </row>
    <row r="41" spans="1:73" ht="15" customHeight="1">
      <c r="A41" s="26"/>
      <c r="C41" s="165" t="s">
        <v>5031</v>
      </c>
      <c r="D41" s="884" t="str">
        <f>IF(CNGE_2024_M1_Secc5!$D54="","",CNGE_2024_M1_Secc5!$D54)</f>
        <v>SECRETARIA DE TURISMO Y CULTURA</v>
      </c>
      <c r="E41" s="884"/>
      <c r="F41" s="884"/>
      <c r="G41" s="884"/>
      <c r="H41" s="884"/>
      <c r="I41" s="884"/>
      <c r="J41" s="884"/>
      <c r="K41" s="719"/>
      <c r="L41" s="719"/>
      <c r="M41" s="719"/>
      <c r="N41" s="719"/>
      <c r="O41" s="719"/>
      <c r="P41" s="719"/>
      <c r="Q41" s="719"/>
      <c r="R41" s="719"/>
      <c r="S41" s="719"/>
      <c r="T41" s="719"/>
      <c r="U41" s="719"/>
      <c r="V41" s="719"/>
      <c r="W41" s="719"/>
      <c r="X41" s="719"/>
      <c r="Y41" s="719"/>
      <c r="Z41" s="719"/>
      <c r="AA41" s="719"/>
      <c r="AB41" s="719"/>
      <c r="AC41" s="719"/>
      <c r="AD41" s="719"/>
      <c r="AF41" s="164"/>
      <c r="AG41" s="199">
        <f t="shared" si="1"/>
        <v>0</v>
      </c>
      <c r="AH41" s="298">
        <f t="shared" si="2"/>
        <v>0</v>
      </c>
      <c r="AI41" s="164"/>
      <c r="AJ41" s="221">
        <f t="shared" si="3"/>
        <v>0</v>
      </c>
      <c r="AK41" s="164"/>
      <c r="AL41" s="164"/>
      <c r="AM41" s="164"/>
      <c r="AN41" s="164"/>
      <c r="AO41" s="375">
        <f>IF(AND(M41="NS",CNGE_2024_M1_Secc5!$T$633="NS"),0,IF(AND(M41="NA",CNGE_2024_M1_Secc5!$T$633="NA"),0,IF(M41&lt;=SUM(CNGE_2024_M1_Secc5!$T$633),0,1)))</f>
        <v>0</v>
      </c>
      <c r="AP41" s="680">
        <f>IF(AND(S41="NS",CNGE_2024_M1_Secc5!$T$634="NS"),0,IF(AND(S41="NA",CNGE_2024_M1_Secc5!$T$634="NA"),0,IF(S41&lt;=SUM(CNGE_2024_M1_Secc5!$T$634),0,1)))</f>
        <v>0</v>
      </c>
      <c r="AQ41" s="375">
        <f>IF(AND(Y41="NS",CNGE_2024_M1_Secc5!$T$635="NS"),0,IF(AND(Y41="NA",CNGE_2024_M1_Secc5!$T$635="NA"),0,IF(Y41&lt;=SUM(CNGE_2024_M1_Secc5!$T$635),0,1)))</f>
        <v>0</v>
      </c>
      <c r="AR41" s="680">
        <f>IF(AND(G167="NS",CNGE_2024_M1_Secc5!$T$636="NS"),0,IF(AND(G167="NA",CNGE_2024_M1_Secc5!$T$636="NA"),0,IF(G167&lt;=SUM(CNGE_2024_M1_Secc5!$T$636),0,1)))</f>
        <v>0</v>
      </c>
      <c r="AS41" s="375">
        <f>IF(AND(M167="NS",CNGE_2024_M1_Secc5!$T$637="NS"),0,IF(AND(M167="NA",CNGE_2024_M1_Secc5!$T$637="NA"),0,IF(M167&lt;=SUM(CNGE_2024_M1_Secc5!$T$637),0,1)))</f>
        <v>0</v>
      </c>
      <c r="AT41" s="680">
        <f>IF(AND(S167="NS",CNGE_2024_M1_Secc5!$T$638="NS"),0,IF(AND(S167="NA",CNGE_2024_M1_Secc5!$T$638="NA"),0,IF(S167&lt;=SUM(CNGE_2024_M1_Secc5!$T$638),0,1)))</f>
        <v>0</v>
      </c>
      <c r="AU41" s="375">
        <f>IF(AND(Y167="NS",CNGE_2024_M1_Secc5!$T$639="NS"),0,IF(AND(Y167="NA",CNGE_2024_M1_Secc5!$T$639="NA"),0,IF(Y167&lt;=SUM(CNGE_2024_M1_Secc5!$T$639),0,1)))</f>
        <v>0</v>
      </c>
      <c r="AV41" s="164"/>
      <c r="AW41" s="164"/>
      <c r="AX41" s="164"/>
      <c r="AY41" s="608">
        <f>IF(AND(P41="NS",CNGE_2024_M1_Secc5!$T$646="NS"),0,IF(AND(P41="NA",CNGE_2024_M1_Secc5!$T$646="NA"),0,IF(P41&lt;=SUM(CNGE_2024_M1_Secc5!$T$646),0,1)))</f>
        <v>0</v>
      </c>
      <c r="AZ41" s="609">
        <f>IF(AND(V41="NS",CNGE_2024_M1_Secc5!$T$647="NS"),0,IF(AND(V41="NA",CNGE_2024_M1_Secc5!$T$647="NA"),0,IF(V41&lt;=SUM(CNGE_2024_M1_Secc5!$T$647),0,1)))</f>
        <v>0</v>
      </c>
      <c r="BA41" s="608">
        <f>IF(AND(AB41="NS",CNGE_2024_M1_Secc5!$T$648="NS"),0,IF(AND(AB41="NA",CNGE_2024_M1_Secc5!$T$648="NA"),0,IF(AB41&lt;=SUM(CNGE_2024_M1_Secc5!$T$648),0,1)))</f>
        <v>0</v>
      </c>
      <c r="BB41" s="609">
        <f>IF(AND(J167="NS",CNGE_2024_M1_Secc5!$T$649="NS"),0,IF(AND(J167="NA",CNGE_2024_M1_Secc5!$T$649="NA"),0,IF(J167&lt;=SUM(CNGE_2024_M1_Secc5!$T$649),0,1)))</f>
        <v>0</v>
      </c>
      <c r="BC41" s="608">
        <f>IF(AND(P167="NS",CNGE_2024_M1_Secc5!$T$650="NS"),0,IF(AND(P167="NA",CNGE_2024_M1_Secc5!$T$650="NA"),0,IF(P167&lt;=SUM(CNGE_2024_M1_Secc5!$T$650),0,1)))</f>
        <v>0</v>
      </c>
      <c r="BD41" s="609">
        <f>IF(AND(V167="NS",CNGE_2024_M1_Secc5!$T$651="NS"),0,IF(AND(V167="NA",CNGE_2024_M1_Secc5!$T$651="NA"),0,IF(V167&lt;=SUM(CNGE_2024_M1_Secc5!$T$651),0,1)))</f>
        <v>0</v>
      </c>
      <c r="BE41" s="608">
        <f>IF(AND(AB167="NS",CNGE_2024_M1_Secc5!$T$652="NS"),0,IF(AND(AB167="NA",CNGE_2024_M1_Secc5!$T$652="NA"),0,IF(AB167&lt;=SUM(CNGE_2024_M1_Secc5!$T$652),0,1)))</f>
        <v>0</v>
      </c>
      <c r="BF41" s="682">
        <f>IF(AND(CNGE_2024_M1_Secc5!$P$633&lt;&gt;"",CNGE_2024_M1_Secc5!$P$633&lt;&gt;1,COUNTA(M41:R41)=0),0,IF(AND(CNGE_2024_M1_Secc5!$P$633&lt;&gt;"",CNGE_2024_M1_Secc5!$P$633=1,COUNTA(M41:R41)=2),0,IF(COUNTA(M41:R41)=0,0,1)))</f>
        <v>0</v>
      </c>
      <c r="BG41" s="683">
        <f>IF(AND(CNGE_2024_M1_Secc5!$P$634&lt;&gt;"",CNGE_2024_M1_Secc5!$P$634&lt;&gt;1,COUNTA(S41:X41)=0),0,IF(AND(CNGE_2024_M1_Secc5!$P$634&lt;&gt;"",CNGE_2024_M1_Secc5!$P$634=1,COUNTA(S41:X41)=2),0,IF(COUNTA(S41:X41)=0,0,1)))</f>
        <v>0</v>
      </c>
      <c r="BH41" s="682">
        <f>IF(AND(CNGE_2024_M1_Secc5!$P$635&lt;&gt;"",CNGE_2024_M1_Secc5!$P$635&lt;&gt;1,COUNTA(Y41:AD41)=0),0,IF(AND(CNGE_2024_M1_Secc5!$P$635&lt;&gt;"",CNGE_2024_M1_Secc5!$P$635=1,COUNTA(Y41:AD41)=2),0,IF(COUNTA(Y41:AD41)=0,0,1)))</f>
        <v>0</v>
      </c>
      <c r="BI41" s="683">
        <f>IF(AND(CNGE_2024_M1_Secc5!$P$636&lt;&gt;"",CNGE_2024_M1_Secc5!$P$636&lt;&gt;1,COUNTA(G167:L167)=0),0,IF(AND(CNGE_2024_M1_Secc5!$P$636&lt;&gt;"",CNGE_2024_M1_Secc5!$P$636=1,COUNTA(G167:L167)=2),0,IF(COUNTA(G167:L167)=0,0,1)))</f>
        <v>0</v>
      </c>
      <c r="BJ41" s="682">
        <f>IF(AND(CNGE_2024_M1_Secc5!$P$637&lt;&gt;"",CNGE_2024_M1_Secc5!$P$637&lt;&gt;1,COUNTA(M167:R167)=0),0,IF(AND(CNGE_2024_M1_Secc5!$P$637&lt;&gt;"",CNGE_2024_M1_Secc5!$P$637=1,COUNTA(M167:R167)=2),0,IF(COUNTA(M167:R167)=0,0,1)))</f>
        <v>0</v>
      </c>
      <c r="BK41" s="683">
        <f>IF(AND(CNGE_2024_M1_Secc5!$P$638&lt;&gt;"",CNGE_2024_M1_Secc5!$P$638&lt;&gt;1,COUNTA(S167:X167)=0),0,IF(AND(CNGE_2024_M1_Secc5!$P$638&lt;&gt;"",CNGE_2024_M1_Secc5!$P$638=1,COUNTA(S167:X167)=2),0,IF(COUNTA(S167:X167)=0,0,1)))</f>
        <v>0</v>
      </c>
      <c r="BL41" s="682">
        <f>IF(AND(CNGE_2024_M1_Secc5!$P$639&lt;&gt;"",CNGE_2024_M1_Secc5!$P$639&lt;&gt;1,COUNTA(Y167:AD167)=0),0,IF(AND(CNGE_2024_M1_Secc5!$P$639&lt;&gt;"",CNGE_2024_M1_Secc5!$P$639=1,COUNTA(Y167:AD167)=2),0,IF(COUNTA(Y167:AD167)=0,0,1)))</f>
        <v>0</v>
      </c>
      <c r="BM41" s="402">
        <f t="shared" si="4"/>
        <v>0</v>
      </c>
      <c r="BN41" s="370" t="str">
        <f>IF(BM41=0,"",
IF(SUM($BM$27:BM41)=1,BO41,
IF($BM$147&gt;SUM($BM$27:BM41),_xlfn.CONCAT(", ",BO41),
IF($BM$147=SUM($BM$27:BM41),_xlfn.CONCAT(" y ",BO41)))))</f>
        <v/>
      </c>
      <c r="BO41" s="156" t="s">
        <v>5109</v>
      </c>
      <c r="BP41" s="272">
        <f t="shared" si="0"/>
        <v>0</v>
      </c>
      <c r="BQ41" s="273" t="str">
        <f>IF(BP41=0,"",
IF(SUM($BP$27:BP41)=1,BR41,
IF(BP$2201&gt;SUM($BP$27:BP41),_xlfn.CONCAT(", ",BR41),
IF($BP$148=SUM($BP$27:BP41),_xlfn.CONCAT(" y ",BR41)))))</f>
        <v/>
      </c>
      <c r="BR41" s="156" t="s">
        <v>5109</v>
      </c>
      <c r="BS41" s="272">
        <f t="shared" si="5"/>
        <v>0</v>
      </c>
      <c r="BT41" s="273" t="str">
        <f>IF(BS41=0,"",
IF(SUM($BS$27:BS41)=1,BU41,
IF($BS$147&gt;SUM($BS$27:BS41),_xlfn.CONCAT(", ",BU41),
IF($BS$147=SUM($BS$27:BS41),_xlfn.CONCAT(" y ",BU41)))))</f>
        <v/>
      </c>
      <c r="BU41" s="156" t="s">
        <v>5109</v>
      </c>
    </row>
    <row r="42" spans="1:73" ht="15" customHeight="1">
      <c r="A42" s="26"/>
      <c r="C42" s="165" t="s">
        <v>5032</v>
      </c>
      <c r="D42" s="884" t="str">
        <f>IF(CNGE_2024_M1_Secc5!$D55="","",CNGE_2024_M1_Secc5!$D55)</f>
        <v>SECRETARIA DE PROTECCION CIVIL</v>
      </c>
      <c r="E42" s="884"/>
      <c r="F42" s="884"/>
      <c r="G42" s="884"/>
      <c r="H42" s="884"/>
      <c r="I42" s="884"/>
      <c r="J42" s="884"/>
      <c r="K42" s="719"/>
      <c r="L42" s="719"/>
      <c r="M42" s="719"/>
      <c r="N42" s="719"/>
      <c r="O42" s="719"/>
      <c r="P42" s="719"/>
      <c r="Q42" s="719"/>
      <c r="R42" s="719"/>
      <c r="S42" s="719"/>
      <c r="T42" s="719"/>
      <c r="U42" s="719"/>
      <c r="V42" s="719"/>
      <c r="W42" s="719"/>
      <c r="X42" s="719"/>
      <c r="Y42" s="719"/>
      <c r="Z42" s="719"/>
      <c r="AA42" s="719"/>
      <c r="AB42" s="719"/>
      <c r="AC42" s="719"/>
      <c r="AD42" s="719"/>
      <c r="AF42" s="164"/>
      <c r="AG42" s="199">
        <f t="shared" si="1"/>
        <v>0</v>
      </c>
      <c r="AH42" s="298">
        <f t="shared" si="2"/>
        <v>0</v>
      </c>
      <c r="AI42" s="164"/>
      <c r="AJ42" s="221">
        <f t="shared" si="3"/>
        <v>0</v>
      </c>
      <c r="AK42" s="164"/>
      <c r="AL42" s="164"/>
      <c r="AM42" s="164"/>
      <c r="AN42" s="164"/>
      <c r="AO42" s="375">
        <f>IF(AND(M42="NS",CNGE_2024_M1_Secc5!$T$633="NS"),0,IF(AND(M42="NA",CNGE_2024_M1_Secc5!$T$633="NA"),0,IF(M42&lt;=SUM(CNGE_2024_M1_Secc5!$T$633),0,1)))</f>
        <v>0</v>
      </c>
      <c r="AP42" s="680">
        <f>IF(AND(S42="NS",CNGE_2024_M1_Secc5!$T$634="NS"),0,IF(AND(S42="NA",CNGE_2024_M1_Secc5!$T$634="NA"),0,IF(S42&lt;=SUM(CNGE_2024_M1_Secc5!$T$634),0,1)))</f>
        <v>0</v>
      </c>
      <c r="AQ42" s="375">
        <f>IF(AND(Y42="NS",CNGE_2024_M1_Secc5!$T$635="NS"),0,IF(AND(Y42="NA",CNGE_2024_M1_Secc5!$T$635="NA"),0,IF(Y42&lt;=SUM(CNGE_2024_M1_Secc5!$T$635),0,1)))</f>
        <v>0</v>
      </c>
      <c r="AR42" s="680">
        <f>IF(AND(G168="NS",CNGE_2024_M1_Secc5!$T$636="NS"),0,IF(AND(G168="NA",CNGE_2024_M1_Secc5!$T$636="NA"),0,IF(G168&lt;=SUM(CNGE_2024_M1_Secc5!$T$636),0,1)))</f>
        <v>0</v>
      </c>
      <c r="AS42" s="375">
        <f>IF(AND(M168="NS",CNGE_2024_M1_Secc5!$T$637="NS"),0,IF(AND(M168="NA",CNGE_2024_M1_Secc5!$T$637="NA"),0,IF(M168&lt;=SUM(CNGE_2024_M1_Secc5!$T$637),0,1)))</f>
        <v>0</v>
      </c>
      <c r="AT42" s="680">
        <f>IF(AND(S168="NS",CNGE_2024_M1_Secc5!$T$638="NS"),0,IF(AND(S168="NA",CNGE_2024_M1_Secc5!$T$638="NA"),0,IF(S168&lt;=SUM(CNGE_2024_M1_Secc5!$T$638),0,1)))</f>
        <v>0</v>
      </c>
      <c r="AU42" s="375">
        <f>IF(AND(Y168="NS",CNGE_2024_M1_Secc5!$T$639="NS"),0,IF(AND(Y168="NA",CNGE_2024_M1_Secc5!$T$639="NA"),0,IF(Y168&lt;=SUM(CNGE_2024_M1_Secc5!$T$639),0,1)))</f>
        <v>0</v>
      </c>
      <c r="AV42" s="164"/>
      <c r="AW42" s="164"/>
      <c r="AX42" s="164"/>
      <c r="AY42" s="608">
        <f>IF(AND(P42="NS",CNGE_2024_M1_Secc5!$T$646="NS"),0,IF(AND(P42="NA",CNGE_2024_M1_Secc5!$T$646="NA"),0,IF(P42&lt;=SUM(CNGE_2024_M1_Secc5!$T$646),0,1)))</f>
        <v>0</v>
      </c>
      <c r="AZ42" s="609">
        <f>IF(AND(V42="NS",CNGE_2024_M1_Secc5!$T$647="NS"),0,IF(AND(V42="NA",CNGE_2024_M1_Secc5!$T$647="NA"),0,IF(V42&lt;=SUM(CNGE_2024_M1_Secc5!$T$647),0,1)))</f>
        <v>0</v>
      </c>
      <c r="BA42" s="608">
        <f>IF(AND(AB42="NS",CNGE_2024_M1_Secc5!$T$648="NS"),0,IF(AND(AB42="NA",CNGE_2024_M1_Secc5!$T$648="NA"),0,IF(AB42&lt;=SUM(CNGE_2024_M1_Secc5!$T$648),0,1)))</f>
        <v>0</v>
      </c>
      <c r="BB42" s="609">
        <f>IF(AND(J168="NS",CNGE_2024_M1_Secc5!$T$649="NS"),0,IF(AND(J168="NA",CNGE_2024_M1_Secc5!$T$649="NA"),0,IF(J168&lt;=SUM(CNGE_2024_M1_Secc5!$T$649),0,1)))</f>
        <v>0</v>
      </c>
      <c r="BC42" s="608">
        <f>IF(AND(P168="NS",CNGE_2024_M1_Secc5!$T$650="NS"),0,IF(AND(P168="NA",CNGE_2024_M1_Secc5!$T$650="NA"),0,IF(P168&lt;=SUM(CNGE_2024_M1_Secc5!$T$650),0,1)))</f>
        <v>0</v>
      </c>
      <c r="BD42" s="609">
        <f>IF(AND(V168="NS",CNGE_2024_M1_Secc5!$T$651="NS"),0,IF(AND(V168="NA",CNGE_2024_M1_Secc5!$T$651="NA"),0,IF(V168&lt;=SUM(CNGE_2024_M1_Secc5!$T$651),0,1)))</f>
        <v>0</v>
      </c>
      <c r="BE42" s="608">
        <f>IF(AND(AB168="NS",CNGE_2024_M1_Secc5!$T$652="NS"),0,IF(AND(AB168="NA",CNGE_2024_M1_Secc5!$T$652="NA"),0,IF(AB168&lt;=SUM(CNGE_2024_M1_Secc5!$T$652),0,1)))</f>
        <v>0</v>
      </c>
      <c r="BF42" s="682">
        <f>IF(AND(CNGE_2024_M1_Secc5!$P$633&lt;&gt;"",CNGE_2024_M1_Secc5!$P$633&lt;&gt;1,COUNTA(M42:R42)=0),0,IF(AND(CNGE_2024_M1_Secc5!$P$633&lt;&gt;"",CNGE_2024_M1_Secc5!$P$633=1,COUNTA(M42:R42)=2),0,IF(COUNTA(M42:R42)=0,0,1)))</f>
        <v>0</v>
      </c>
      <c r="BG42" s="683">
        <f>IF(AND(CNGE_2024_M1_Secc5!$P$634&lt;&gt;"",CNGE_2024_M1_Secc5!$P$634&lt;&gt;1,COUNTA(S42:X42)=0),0,IF(AND(CNGE_2024_M1_Secc5!$P$634&lt;&gt;"",CNGE_2024_M1_Secc5!$P$634=1,COUNTA(S42:X42)=2),0,IF(COUNTA(S42:X42)=0,0,1)))</f>
        <v>0</v>
      </c>
      <c r="BH42" s="682">
        <f>IF(AND(CNGE_2024_M1_Secc5!$P$635&lt;&gt;"",CNGE_2024_M1_Secc5!$P$635&lt;&gt;1,COUNTA(Y42:AD42)=0),0,IF(AND(CNGE_2024_M1_Secc5!$P$635&lt;&gt;"",CNGE_2024_M1_Secc5!$P$635=1,COUNTA(Y42:AD42)=2),0,IF(COUNTA(Y42:AD42)=0,0,1)))</f>
        <v>0</v>
      </c>
      <c r="BI42" s="683">
        <f>IF(AND(CNGE_2024_M1_Secc5!$P$636&lt;&gt;"",CNGE_2024_M1_Secc5!$P$636&lt;&gt;1,COUNTA(G168:L168)=0),0,IF(AND(CNGE_2024_M1_Secc5!$P$636&lt;&gt;"",CNGE_2024_M1_Secc5!$P$636=1,COUNTA(G168:L168)=2),0,IF(COUNTA(G168:L168)=0,0,1)))</f>
        <v>0</v>
      </c>
      <c r="BJ42" s="682">
        <f>IF(AND(CNGE_2024_M1_Secc5!$P$637&lt;&gt;"",CNGE_2024_M1_Secc5!$P$637&lt;&gt;1,COUNTA(M168:R168)=0),0,IF(AND(CNGE_2024_M1_Secc5!$P$637&lt;&gt;"",CNGE_2024_M1_Secc5!$P$637=1,COUNTA(M168:R168)=2),0,IF(COUNTA(M168:R168)=0,0,1)))</f>
        <v>0</v>
      </c>
      <c r="BK42" s="683">
        <f>IF(AND(CNGE_2024_M1_Secc5!$P$638&lt;&gt;"",CNGE_2024_M1_Secc5!$P$638&lt;&gt;1,COUNTA(S168:X168)=0),0,IF(AND(CNGE_2024_M1_Secc5!$P$638&lt;&gt;"",CNGE_2024_M1_Secc5!$P$638=1,COUNTA(S168:X168)=2),0,IF(COUNTA(S168:X168)=0,0,1)))</f>
        <v>0</v>
      </c>
      <c r="BL42" s="682">
        <f>IF(AND(CNGE_2024_M1_Secc5!$P$639&lt;&gt;"",CNGE_2024_M1_Secc5!$P$639&lt;&gt;1,COUNTA(Y168:AD168)=0),0,IF(AND(CNGE_2024_M1_Secc5!$P$639&lt;&gt;"",CNGE_2024_M1_Secc5!$P$639=1,COUNTA(Y168:AD168)=2),0,IF(COUNTA(Y168:AD168)=0,0,1)))</f>
        <v>0</v>
      </c>
      <c r="BM42" s="402">
        <f t="shared" si="4"/>
        <v>0</v>
      </c>
      <c r="BN42" s="370" t="str">
        <f>IF(BM42=0,"",
IF(SUM($BM$27:BM42)=1,BO42,
IF($BM$147&gt;SUM($BM$27:BM42),_xlfn.CONCAT(", ",BO42),
IF($BM$147=SUM($BM$27:BM42),_xlfn.CONCAT(" y ",BO42)))))</f>
        <v/>
      </c>
      <c r="BO42" s="156" t="s">
        <v>5110</v>
      </c>
      <c r="BP42" s="272">
        <f t="shared" si="0"/>
        <v>0</v>
      </c>
      <c r="BQ42" s="273" t="str">
        <f>IF(BP42=0,"",
IF(SUM($BP$27:BP42)=1,BR42,
IF(BP$2201&gt;SUM($BP$27:BP42),_xlfn.CONCAT(", ",BR42),
IF($BP$148=SUM($BP$27:BP42),_xlfn.CONCAT(" y ",BR42)))))</f>
        <v/>
      </c>
      <c r="BR42" s="156" t="s">
        <v>5110</v>
      </c>
      <c r="BS42" s="272">
        <f t="shared" si="5"/>
        <v>0</v>
      </c>
      <c r="BT42" s="273" t="str">
        <f>IF(BS42=0,"",
IF(SUM($BS$27:BS42)=1,BU42,
IF($BS$147&gt;SUM($BS$27:BS42),_xlfn.CONCAT(", ",BU42),
IF($BS$147=SUM($BS$27:BS42),_xlfn.CONCAT(" y ",BU42)))))</f>
        <v/>
      </c>
      <c r="BU42" s="156" t="s">
        <v>5110</v>
      </c>
    </row>
    <row r="43" spans="1:73" ht="15" customHeight="1">
      <c r="A43" s="26"/>
      <c r="C43" s="165" t="s">
        <v>5033</v>
      </c>
      <c r="D43" s="884" t="str">
        <f>IF(CNGE_2024_M1_Secc5!$D56="","",CNGE_2024_M1_Secc5!$D56)</f>
        <v>SECRETARIA DE MEDIO AMBIENTE</v>
      </c>
      <c r="E43" s="884"/>
      <c r="F43" s="884"/>
      <c r="G43" s="884"/>
      <c r="H43" s="884"/>
      <c r="I43" s="884"/>
      <c r="J43" s="884"/>
      <c r="K43" s="719"/>
      <c r="L43" s="719"/>
      <c r="M43" s="719"/>
      <c r="N43" s="719"/>
      <c r="O43" s="719"/>
      <c r="P43" s="719"/>
      <c r="Q43" s="719"/>
      <c r="R43" s="719"/>
      <c r="S43" s="719"/>
      <c r="T43" s="719"/>
      <c r="U43" s="719"/>
      <c r="V43" s="719"/>
      <c r="W43" s="719"/>
      <c r="X43" s="719"/>
      <c r="Y43" s="719"/>
      <c r="Z43" s="719"/>
      <c r="AA43" s="719"/>
      <c r="AB43" s="719"/>
      <c r="AC43" s="719"/>
      <c r="AD43" s="719"/>
      <c r="AF43" s="164"/>
      <c r="AG43" s="199">
        <f t="shared" si="1"/>
        <v>0</v>
      </c>
      <c r="AH43" s="298">
        <f t="shared" si="2"/>
        <v>0</v>
      </c>
      <c r="AI43" s="164"/>
      <c r="AJ43" s="221">
        <f t="shared" si="3"/>
        <v>0</v>
      </c>
      <c r="AK43" s="164"/>
      <c r="AL43" s="164"/>
      <c r="AM43" s="164"/>
      <c r="AN43" s="164"/>
      <c r="AO43" s="375">
        <f>IF(AND(M43="NS",CNGE_2024_M1_Secc5!$T$633="NS"),0,IF(AND(M43="NA",CNGE_2024_M1_Secc5!$T$633="NA"),0,IF(M43&lt;=SUM(CNGE_2024_M1_Secc5!$T$633),0,1)))</f>
        <v>0</v>
      </c>
      <c r="AP43" s="680">
        <f>IF(AND(S43="NS",CNGE_2024_M1_Secc5!$T$634="NS"),0,IF(AND(S43="NA",CNGE_2024_M1_Secc5!$T$634="NA"),0,IF(S43&lt;=SUM(CNGE_2024_M1_Secc5!$T$634),0,1)))</f>
        <v>0</v>
      </c>
      <c r="AQ43" s="375">
        <f>IF(AND(Y43="NS",CNGE_2024_M1_Secc5!$T$635="NS"),0,IF(AND(Y43="NA",CNGE_2024_M1_Secc5!$T$635="NA"),0,IF(Y43&lt;=SUM(CNGE_2024_M1_Secc5!$T$635),0,1)))</f>
        <v>0</v>
      </c>
      <c r="AR43" s="680">
        <f>IF(AND(G169="NS",CNGE_2024_M1_Secc5!$T$636="NS"),0,IF(AND(G169="NA",CNGE_2024_M1_Secc5!$T$636="NA"),0,IF(G169&lt;=SUM(CNGE_2024_M1_Secc5!$T$636),0,1)))</f>
        <v>0</v>
      </c>
      <c r="AS43" s="375">
        <f>IF(AND(M169="NS",CNGE_2024_M1_Secc5!$T$637="NS"),0,IF(AND(M169="NA",CNGE_2024_M1_Secc5!$T$637="NA"),0,IF(M169&lt;=SUM(CNGE_2024_M1_Secc5!$T$637),0,1)))</f>
        <v>0</v>
      </c>
      <c r="AT43" s="680">
        <f>IF(AND(S169="NS",CNGE_2024_M1_Secc5!$T$638="NS"),0,IF(AND(S169="NA",CNGE_2024_M1_Secc5!$T$638="NA"),0,IF(S169&lt;=SUM(CNGE_2024_M1_Secc5!$T$638),0,1)))</f>
        <v>0</v>
      </c>
      <c r="AU43" s="375">
        <f>IF(AND(Y169="NS",CNGE_2024_M1_Secc5!$T$639="NS"),0,IF(AND(Y169="NA",CNGE_2024_M1_Secc5!$T$639="NA"),0,IF(Y169&lt;=SUM(CNGE_2024_M1_Secc5!$T$639),0,1)))</f>
        <v>0</v>
      </c>
      <c r="AV43" s="164"/>
      <c r="AW43" s="164"/>
      <c r="AX43" s="164"/>
      <c r="AY43" s="608">
        <f>IF(AND(P43="NS",CNGE_2024_M1_Secc5!$T$646="NS"),0,IF(AND(P43="NA",CNGE_2024_M1_Secc5!$T$646="NA"),0,IF(P43&lt;=SUM(CNGE_2024_M1_Secc5!$T$646),0,1)))</f>
        <v>0</v>
      </c>
      <c r="AZ43" s="609">
        <f>IF(AND(V43="NS",CNGE_2024_M1_Secc5!$T$647="NS"),0,IF(AND(V43="NA",CNGE_2024_M1_Secc5!$T$647="NA"),0,IF(V43&lt;=SUM(CNGE_2024_M1_Secc5!$T$647),0,1)))</f>
        <v>0</v>
      </c>
      <c r="BA43" s="608">
        <f>IF(AND(AB43="NS",CNGE_2024_M1_Secc5!$T$648="NS"),0,IF(AND(AB43="NA",CNGE_2024_M1_Secc5!$T$648="NA"),0,IF(AB43&lt;=SUM(CNGE_2024_M1_Secc5!$T$648),0,1)))</f>
        <v>0</v>
      </c>
      <c r="BB43" s="609">
        <f>IF(AND(J169="NS",CNGE_2024_M1_Secc5!$T$649="NS"),0,IF(AND(J169="NA",CNGE_2024_M1_Secc5!$T$649="NA"),0,IF(J169&lt;=SUM(CNGE_2024_M1_Secc5!$T$649),0,1)))</f>
        <v>0</v>
      </c>
      <c r="BC43" s="608">
        <f>IF(AND(P169="NS",CNGE_2024_M1_Secc5!$T$650="NS"),0,IF(AND(P169="NA",CNGE_2024_M1_Secc5!$T$650="NA"),0,IF(P169&lt;=SUM(CNGE_2024_M1_Secc5!$T$650),0,1)))</f>
        <v>0</v>
      </c>
      <c r="BD43" s="609">
        <f>IF(AND(V169="NS",CNGE_2024_M1_Secc5!$T$651="NS"),0,IF(AND(V169="NA",CNGE_2024_M1_Secc5!$T$651="NA"),0,IF(V169&lt;=SUM(CNGE_2024_M1_Secc5!$T$651),0,1)))</f>
        <v>0</v>
      </c>
      <c r="BE43" s="608">
        <f>IF(AND(AB169="NS",CNGE_2024_M1_Secc5!$T$652="NS"),0,IF(AND(AB169="NA",CNGE_2024_M1_Secc5!$T$652="NA"),0,IF(AB169&lt;=SUM(CNGE_2024_M1_Secc5!$T$652),0,1)))</f>
        <v>0</v>
      </c>
      <c r="BF43" s="682">
        <f>IF(AND(CNGE_2024_M1_Secc5!$P$633&lt;&gt;"",CNGE_2024_M1_Secc5!$P$633&lt;&gt;1,COUNTA(M43:R43)=0),0,IF(AND(CNGE_2024_M1_Secc5!$P$633&lt;&gt;"",CNGE_2024_M1_Secc5!$P$633=1,COUNTA(M43:R43)=2),0,IF(COUNTA(M43:R43)=0,0,1)))</f>
        <v>0</v>
      </c>
      <c r="BG43" s="683">
        <f>IF(AND(CNGE_2024_M1_Secc5!$P$634&lt;&gt;"",CNGE_2024_M1_Secc5!$P$634&lt;&gt;1,COUNTA(S43:X43)=0),0,IF(AND(CNGE_2024_M1_Secc5!$P$634&lt;&gt;"",CNGE_2024_M1_Secc5!$P$634=1,COUNTA(S43:X43)=2),0,IF(COUNTA(S43:X43)=0,0,1)))</f>
        <v>0</v>
      </c>
      <c r="BH43" s="682">
        <f>IF(AND(CNGE_2024_M1_Secc5!$P$635&lt;&gt;"",CNGE_2024_M1_Secc5!$P$635&lt;&gt;1,COUNTA(Y43:AD43)=0),0,IF(AND(CNGE_2024_M1_Secc5!$P$635&lt;&gt;"",CNGE_2024_M1_Secc5!$P$635=1,COUNTA(Y43:AD43)=2),0,IF(COUNTA(Y43:AD43)=0,0,1)))</f>
        <v>0</v>
      </c>
      <c r="BI43" s="683">
        <f>IF(AND(CNGE_2024_M1_Secc5!$P$636&lt;&gt;"",CNGE_2024_M1_Secc5!$P$636&lt;&gt;1,COUNTA(G169:L169)=0),0,IF(AND(CNGE_2024_M1_Secc5!$P$636&lt;&gt;"",CNGE_2024_M1_Secc5!$P$636=1,COUNTA(G169:L169)=2),0,IF(COUNTA(G169:L169)=0,0,1)))</f>
        <v>0</v>
      </c>
      <c r="BJ43" s="682">
        <f>IF(AND(CNGE_2024_M1_Secc5!$P$637&lt;&gt;"",CNGE_2024_M1_Secc5!$P$637&lt;&gt;1,COUNTA(M169:R169)=0),0,IF(AND(CNGE_2024_M1_Secc5!$P$637&lt;&gt;"",CNGE_2024_M1_Secc5!$P$637=1,COUNTA(M169:R169)=2),0,IF(COUNTA(M169:R169)=0,0,1)))</f>
        <v>0</v>
      </c>
      <c r="BK43" s="683">
        <f>IF(AND(CNGE_2024_M1_Secc5!$P$638&lt;&gt;"",CNGE_2024_M1_Secc5!$P$638&lt;&gt;1,COUNTA(S169:X169)=0),0,IF(AND(CNGE_2024_M1_Secc5!$P$638&lt;&gt;"",CNGE_2024_M1_Secc5!$P$638=1,COUNTA(S169:X169)=2),0,IF(COUNTA(S169:X169)=0,0,1)))</f>
        <v>0</v>
      </c>
      <c r="BL43" s="682">
        <f>IF(AND(CNGE_2024_M1_Secc5!$P$639&lt;&gt;"",CNGE_2024_M1_Secc5!$P$639&lt;&gt;1,COUNTA(Y169:AD169)=0),0,IF(AND(CNGE_2024_M1_Secc5!$P$639&lt;&gt;"",CNGE_2024_M1_Secc5!$P$639=1,COUNTA(Y169:AD169)=2),0,IF(COUNTA(Y169:AD169)=0,0,1)))</f>
        <v>0</v>
      </c>
      <c r="BM43" s="402">
        <f t="shared" si="4"/>
        <v>0</v>
      </c>
      <c r="BN43" s="370" t="str">
        <f>IF(BM43=0,"",
IF(SUM($BM$27:BM43)=1,BO43,
IF($BM$147&gt;SUM($BM$27:BM43),_xlfn.CONCAT(", ",BO43),
IF($BM$147=SUM($BM$27:BM43),_xlfn.CONCAT(" y ",BO43)))))</f>
        <v/>
      </c>
      <c r="BO43" s="156" t="s">
        <v>5111</v>
      </c>
      <c r="BP43" s="272">
        <f t="shared" si="0"/>
        <v>0</v>
      </c>
      <c r="BQ43" s="273" t="str">
        <f>IF(BP43=0,"",
IF(SUM($BP$27:BP43)=1,BR43,
IF(BP$2201&gt;SUM($BP$27:BP43),_xlfn.CONCAT(", ",BR43),
IF($BP$148=SUM($BP$27:BP43),_xlfn.CONCAT(" y ",BR43)))))</f>
        <v/>
      </c>
      <c r="BR43" s="156" t="s">
        <v>5111</v>
      </c>
      <c r="BS43" s="272">
        <f t="shared" si="5"/>
        <v>0</v>
      </c>
      <c r="BT43" s="273" t="str">
        <f>IF(BS43=0,"",
IF(SUM($BS$27:BS43)=1,BU43,
IF($BS$147&gt;SUM($BS$27:BS43),_xlfn.CONCAT(", ",BU43),
IF($BS$147=SUM($BS$27:BS43),_xlfn.CONCAT(" y ",BU43)))))</f>
        <v/>
      </c>
      <c r="BU43" s="156" t="s">
        <v>5111</v>
      </c>
    </row>
    <row r="44" spans="1:73" ht="15" customHeight="1">
      <c r="A44" s="26"/>
      <c r="C44" s="165" t="s">
        <v>5034</v>
      </c>
      <c r="D44" s="884" t="str">
        <f>IF(CNGE_2024_M1_Secc5!$D57="","",CNGE_2024_M1_Secc5!$D57)</f>
        <v>SERVICIOS DE SALUD DE VERACRUZ</v>
      </c>
      <c r="E44" s="884"/>
      <c r="F44" s="884"/>
      <c r="G44" s="884"/>
      <c r="H44" s="884"/>
      <c r="I44" s="884"/>
      <c r="J44" s="884"/>
      <c r="K44" s="719"/>
      <c r="L44" s="719"/>
      <c r="M44" s="719"/>
      <c r="N44" s="719"/>
      <c r="O44" s="719"/>
      <c r="P44" s="719"/>
      <c r="Q44" s="719"/>
      <c r="R44" s="719"/>
      <c r="S44" s="719"/>
      <c r="T44" s="719"/>
      <c r="U44" s="719"/>
      <c r="V44" s="719"/>
      <c r="W44" s="719"/>
      <c r="X44" s="719"/>
      <c r="Y44" s="719"/>
      <c r="Z44" s="719"/>
      <c r="AA44" s="719"/>
      <c r="AB44" s="719"/>
      <c r="AC44" s="719"/>
      <c r="AD44" s="719"/>
      <c r="AF44" s="164"/>
      <c r="AG44" s="199">
        <f t="shared" si="1"/>
        <v>0</v>
      </c>
      <c r="AH44" s="298">
        <f t="shared" si="2"/>
        <v>0</v>
      </c>
      <c r="AI44" s="164"/>
      <c r="AJ44" s="221">
        <f t="shared" si="3"/>
        <v>0</v>
      </c>
      <c r="AK44" s="164"/>
      <c r="AL44" s="164"/>
      <c r="AM44" s="164"/>
      <c r="AN44" s="164"/>
      <c r="AO44" s="375">
        <f>IF(AND(M44="NS",CNGE_2024_M1_Secc5!$T$633="NS"),0,IF(AND(M44="NA",CNGE_2024_M1_Secc5!$T$633="NA"),0,IF(M44&lt;=SUM(CNGE_2024_M1_Secc5!$T$633),0,1)))</f>
        <v>0</v>
      </c>
      <c r="AP44" s="680">
        <f>IF(AND(S44="NS",CNGE_2024_M1_Secc5!$T$634="NS"),0,IF(AND(S44="NA",CNGE_2024_M1_Secc5!$T$634="NA"),0,IF(S44&lt;=SUM(CNGE_2024_M1_Secc5!$T$634),0,1)))</f>
        <v>0</v>
      </c>
      <c r="AQ44" s="375">
        <f>IF(AND(Y44="NS",CNGE_2024_M1_Secc5!$T$635="NS"),0,IF(AND(Y44="NA",CNGE_2024_M1_Secc5!$T$635="NA"),0,IF(Y44&lt;=SUM(CNGE_2024_M1_Secc5!$T$635),0,1)))</f>
        <v>0</v>
      </c>
      <c r="AR44" s="680">
        <f>IF(AND(G170="NS",CNGE_2024_M1_Secc5!$T$636="NS"),0,IF(AND(G170="NA",CNGE_2024_M1_Secc5!$T$636="NA"),0,IF(G170&lt;=SUM(CNGE_2024_M1_Secc5!$T$636),0,1)))</f>
        <v>0</v>
      </c>
      <c r="AS44" s="375">
        <f>IF(AND(M170="NS",CNGE_2024_M1_Secc5!$T$637="NS"),0,IF(AND(M170="NA",CNGE_2024_M1_Secc5!$T$637="NA"),0,IF(M170&lt;=SUM(CNGE_2024_M1_Secc5!$T$637),0,1)))</f>
        <v>0</v>
      </c>
      <c r="AT44" s="680">
        <f>IF(AND(S170="NS",CNGE_2024_M1_Secc5!$T$638="NS"),0,IF(AND(S170="NA",CNGE_2024_M1_Secc5!$T$638="NA"),0,IF(S170&lt;=SUM(CNGE_2024_M1_Secc5!$T$638),0,1)))</f>
        <v>0</v>
      </c>
      <c r="AU44" s="375">
        <f>IF(AND(Y170="NS",CNGE_2024_M1_Secc5!$T$639="NS"),0,IF(AND(Y170="NA",CNGE_2024_M1_Secc5!$T$639="NA"),0,IF(Y170&lt;=SUM(CNGE_2024_M1_Secc5!$T$639),0,1)))</f>
        <v>0</v>
      </c>
      <c r="AV44" s="164"/>
      <c r="AW44" s="164"/>
      <c r="AX44" s="164"/>
      <c r="AY44" s="608">
        <f>IF(AND(P44="NS",CNGE_2024_M1_Secc5!$T$646="NS"),0,IF(AND(P44="NA",CNGE_2024_M1_Secc5!$T$646="NA"),0,IF(P44&lt;=SUM(CNGE_2024_M1_Secc5!$T$646),0,1)))</f>
        <v>0</v>
      </c>
      <c r="AZ44" s="609">
        <f>IF(AND(V44="NS",CNGE_2024_M1_Secc5!$T$647="NS"),0,IF(AND(V44="NA",CNGE_2024_M1_Secc5!$T$647="NA"),0,IF(V44&lt;=SUM(CNGE_2024_M1_Secc5!$T$647),0,1)))</f>
        <v>0</v>
      </c>
      <c r="BA44" s="608">
        <f>IF(AND(AB44="NS",CNGE_2024_M1_Secc5!$T$648="NS"),0,IF(AND(AB44="NA",CNGE_2024_M1_Secc5!$T$648="NA"),0,IF(AB44&lt;=SUM(CNGE_2024_M1_Secc5!$T$648),0,1)))</f>
        <v>0</v>
      </c>
      <c r="BB44" s="609">
        <f>IF(AND(J170="NS",CNGE_2024_M1_Secc5!$T$649="NS"),0,IF(AND(J170="NA",CNGE_2024_M1_Secc5!$T$649="NA"),0,IF(J170&lt;=SUM(CNGE_2024_M1_Secc5!$T$649),0,1)))</f>
        <v>0</v>
      </c>
      <c r="BC44" s="608">
        <f>IF(AND(P170="NS",CNGE_2024_M1_Secc5!$T$650="NS"),0,IF(AND(P170="NA",CNGE_2024_M1_Secc5!$T$650="NA"),0,IF(P170&lt;=SUM(CNGE_2024_M1_Secc5!$T$650),0,1)))</f>
        <v>0</v>
      </c>
      <c r="BD44" s="609">
        <f>IF(AND(V170="NS",CNGE_2024_M1_Secc5!$T$651="NS"),0,IF(AND(V170="NA",CNGE_2024_M1_Secc5!$T$651="NA"),0,IF(V170&lt;=SUM(CNGE_2024_M1_Secc5!$T$651),0,1)))</f>
        <v>0</v>
      </c>
      <c r="BE44" s="608">
        <f>IF(AND(AB170="NS",CNGE_2024_M1_Secc5!$T$652="NS"),0,IF(AND(AB170="NA",CNGE_2024_M1_Secc5!$T$652="NA"),0,IF(AB170&lt;=SUM(CNGE_2024_M1_Secc5!$T$652),0,1)))</f>
        <v>0</v>
      </c>
      <c r="BF44" s="682">
        <f>IF(AND(CNGE_2024_M1_Secc5!$P$633&lt;&gt;"",CNGE_2024_M1_Secc5!$P$633&lt;&gt;1,COUNTA(M44:R44)=0),0,IF(AND(CNGE_2024_M1_Secc5!$P$633&lt;&gt;"",CNGE_2024_M1_Secc5!$P$633=1,COUNTA(M44:R44)=2),0,IF(COUNTA(M44:R44)=0,0,1)))</f>
        <v>0</v>
      </c>
      <c r="BG44" s="683">
        <f>IF(AND(CNGE_2024_M1_Secc5!$P$634&lt;&gt;"",CNGE_2024_M1_Secc5!$P$634&lt;&gt;1,COUNTA(S44:X44)=0),0,IF(AND(CNGE_2024_M1_Secc5!$P$634&lt;&gt;"",CNGE_2024_M1_Secc5!$P$634=1,COUNTA(S44:X44)=2),0,IF(COUNTA(S44:X44)=0,0,1)))</f>
        <v>0</v>
      </c>
      <c r="BH44" s="682">
        <f>IF(AND(CNGE_2024_M1_Secc5!$P$635&lt;&gt;"",CNGE_2024_M1_Secc5!$P$635&lt;&gt;1,COUNTA(Y44:AD44)=0),0,IF(AND(CNGE_2024_M1_Secc5!$P$635&lt;&gt;"",CNGE_2024_M1_Secc5!$P$635=1,COUNTA(Y44:AD44)=2),0,IF(COUNTA(Y44:AD44)=0,0,1)))</f>
        <v>0</v>
      </c>
      <c r="BI44" s="683">
        <f>IF(AND(CNGE_2024_M1_Secc5!$P$636&lt;&gt;"",CNGE_2024_M1_Secc5!$P$636&lt;&gt;1,COUNTA(G170:L170)=0),0,IF(AND(CNGE_2024_M1_Secc5!$P$636&lt;&gt;"",CNGE_2024_M1_Secc5!$P$636=1,COUNTA(G170:L170)=2),0,IF(COUNTA(G170:L170)=0,0,1)))</f>
        <v>0</v>
      </c>
      <c r="BJ44" s="682">
        <f>IF(AND(CNGE_2024_M1_Secc5!$P$637&lt;&gt;"",CNGE_2024_M1_Secc5!$P$637&lt;&gt;1,COUNTA(M170:R170)=0),0,IF(AND(CNGE_2024_M1_Secc5!$P$637&lt;&gt;"",CNGE_2024_M1_Secc5!$P$637=1,COUNTA(M170:R170)=2),0,IF(COUNTA(M170:R170)=0,0,1)))</f>
        <v>0</v>
      </c>
      <c r="BK44" s="683">
        <f>IF(AND(CNGE_2024_M1_Secc5!$P$638&lt;&gt;"",CNGE_2024_M1_Secc5!$P$638&lt;&gt;1,COUNTA(S170:X170)=0),0,IF(AND(CNGE_2024_M1_Secc5!$P$638&lt;&gt;"",CNGE_2024_M1_Secc5!$P$638=1,COUNTA(S170:X170)=2),0,IF(COUNTA(S170:X170)=0,0,1)))</f>
        <v>0</v>
      </c>
      <c r="BL44" s="682">
        <f>IF(AND(CNGE_2024_M1_Secc5!$P$639&lt;&gt;"",CNGE_2024_M1_Secc5!$P$639&lt;&gt;1,COUNTA(Y170:AD170)=0),0,IF(AND(CNGE_2024_M1_Secc5!$P$639&lt;&gt;"",CNGE_2024_M1_Secc5!$P$639=1,COUNTA(Y170:AD170)=2),0,IF(COUNTA(Y170:AD170)=0,0,1)))</f>
        <v>0</v>
      </c>
      <c r="BM44" s="402">
        <f t="shared" si="4"/>
        <v>0</v>
      </c>
      <c r="BN44" s="370" t="str">
        <f>IF(BM44=0,"",
IF(SUM($BM$27:BM44)=1,BO44,
IF($BM$147&gt;SUM($BM$27:BM44),_xlfn.CONCAT(", ",BO44),
IF($BM$147=SUM($BM$27:BM44),_xlfn.CONCAT(" y ",BO44)))))</f>
        <v/>
      </c>
      <c r="BO44" s="156" t="s">
        <v>5112</v>
      </c>
      <c r="BP44" s="272">
        <f t="shared" si="0"/>
        <v>0</v>
      </c>
      <c r="BQ44" s="273" t="str">
        <f>IF(BP44=0,"",
IF(SUM($BP$27:BP44)=1,BR44,
IF(BP$2201&gt;SUM($BP$27:BP44),_xlfn.CONCAT(", ",BR44),
IF($BP$148=SUM($BP$27:BP44),_xlfn.CONCAT(" y ",BR44)))))</f>
        <v/>
      </c>
      <c r="BR44" s="156" t="s">
        <v>5112</v>
      </c>
      <c r="BS44" s="272">
        <f t="shared" si="5"/>
        <v>0</v>
      </c>
      <c r="BT44" s="273" t="str">
        <f>IF(BS44=0,"",
IF(SUM($BS$27:BS44)=1,BU44,
IF($BS$147&gt;SUM($BS$27:BS44),_xlfn.CONCAT(", ",BU44),
IF($BS$147=SUM($BS$27:BS44),_xlfn.CONCAT(" y ",BU44)))))</f>
        <v/>
      </c>
      <c r="BU44" s="156" t="s">
        <v>5112</v>
      </c>
    </row>
    <row r="45" spans="1:73" ht="15" customHeight="1">
      <c r="A45" s="26"/>
      <c r="C45" s="165" t="s">
        <v>5035</v>
      </c>
      <c r="D45" s="884" t="str">
        <f>IF(CNGE_2024_M1_Secc5!$D58="","",CNGE_2024_M1_Secc5!$D58)</f>
        <v>SISTEMA PARA EL DESARROLLO INTEGRAL DE LA FAMILIA</v>
      </c>
      <c r="E45" s="884"/>
      <c r="F45" s="884"/>
      <c r="G45" s="884"/>
      <c r="H45" s="884"/>
      <c r="I45" s="884"/>
      <c r="J45" s="884"/>
      <c r="K45" s="719"/>
      <c r="L45" s="719"/>
      <c r="M45" s="719"/>
      <c r="N45" s="719"/>
      <c r="O45" s="719"/>
      <c r="P45" s="719"/>
      <c r="Q45" s="719"/>
      <c r="R45" s="719"/>
      <c r="S45" s="719"/>
      <c r="T45" s="719"/>
      <c r="U45" s="719"/>
      <c r="V45" s="719"/>
      <c r="W45" s="719"/>
      <c r="X45" s="719"/>
      <c r="Y45" s="719"/>
      <c r="Z45" s="719"/>
      <c r="AA45" s="719"/>
      <c r="AB45" s="719"/>
      <c r="AC45" s="719"/>
      <c r="AD45" s="719"/>
      <c r="AF45" s="164"/>
      <c r="AG45" s="199">
        <f t="shared" si="1"/>
        <v>0</v>
      </c>
      <c r="AH45" s="298">
        <f t="shared" si="2"/>
        <v>0</v>
      </c>
      <c r="AI45" s="164"/>
      <c r="AJ45" s="221">
        <f t="shared" si="3"/>
        <v>0</v>
      </c>
      <c r="AK45" s="164"/>
      <c r="AL45" s="164"/>
      <c r="AM45" s="164"/>
      <c r="AN45" s="164"/>
      <c r="AO45" s="375">
        <f>IF(AND(M45="NS",CNGE_2024_M1_Secc5!$T$633="NS"),0,IF(AND(M45="NA",CNGE_2024_M1_Secc5!$T$633="NA"),0,IF(M45&lt;=SUM(CNGE_2024_M1_Secc5!$T$633),0,1)))</f>
        <v>0</v>
      </c>
      <c r="AP45" s="680">
        <f>IF(AND(S45="NS",CNGE_2024_M1_Secc5!$T$634="NS"),0,IF(AND(S45="NA",CNGE_2024_M1_Secc5!$T$634="NA"),0,IF(S45&lt;=SUM(CNGE_2024_M1_Secc5!$T$634),0,1)))</f>
        <v>0</v>
      </c>
      <c r="AQ45" s="375">
        <f>IF(AND(Y45="NS",CNGE_2024_M1_Secc5!$T$635="NS"),0,IF(AND(Y45="NA",CNGE_2024_M1_Secc5!$T$635="NA"),0,IF(Y45&lt;=SUM(CNGE_2024_M1_Secc5!$T$635),0,1)))</f>
        <v>0</v>
      </c>
      <c r="AR45" s="680">
        <f>IF(AND(G171="NS",CNGE_2024_M1_Secc5!$T$636="NS"),0,IF(AND(G171="NA",CNGE_2024_M1_Secc5!$T$636="NA"),0,IF(G171&lt;=SUM(CNGE_2024_M1_Secc5!$T$636),0,1)))</f>
        <v>0</v>
      </c>
      <c r="AS45" s="375">
        <f>IF(AND(M171="NS",CNGE_2024_M1_Secc5!$T$637="NS"),0,IF(AND(M171="NA",CNGE_2024_M1_Secc5!$T$637="NA"),0,IF(M171&lt;=SUM(CNGE_2024_M1_Secc5!$T$637),0,1)))</f>
        <v>0</v>
      </c>
      <c r="AT45" s="680">
        <f>IF(AND(S171="NS",CNGE_2024_M1_Secc5!$T$638="NS"),0,IF(AND(S171="NA",CNGE_2024_M1_Secc5!$T$638="NA"),0,IF(S171&lt;=SUM(CNGE_2024_M1_Secc5!$T$638),0,1)))</f>
        <v>0</v>
      </c>
      <c r="AU45" s="375">
        <f>IF(AND(Y171="NS",CNGE_2024_M1_Secc5!$T$639="NS"),0,IF(AND(Y171="NA",CNGE_2024_M1_Secc5!$T$639="NA"),0,IF(Y171&lt;=SUM(CNGE_2024_M1_Secc5!$T$639),0,1)))</f>
        <v>0</v>
      </c>
      <c r="AV45" s="164"/>
      <c r="AW45" s="164"/>
      <c r="AX45" s="164"/>
      <c r="AY45" s="608">
        <f>IF(AND(P45="NS",CNGE_2024_M1_Secc5!$T$646="NS"),0,IF(AND(P45="NA",CNGE_2024_M1_Secc5!$T$646="NA"),0,IF(P45&lt;=SUM(CNGE_2024_M1_Secc5!$T$646),0,1)))</f>
        <v>0</v>
      </c>
      <c r="AZ45" s="609">
        <f>IF(AND(V45="NS",CNGE_2024_M1_Secc5!$T$647="NS"),0,IF(AND(V45="NA",CNGE_2024_M1_Secc5!$T$647="NA"),0,IF(V45&lt;=SUM(CNGE_2024_M1_Secc5!$T$647),0,1)))</f>
        <v>0</v>
      </c>
      <c r="BA45" s="608">
        <f>IF(AND(AB45="NS",CNGE_2024_M1_Secc5!$T$648="NS"),0,IF(AND(AB45="NA",CNGE_2024_M1_Secc5!$T$648="NA"),0,IF(AB45&lt;=SUM(CNGE_2024_M1_Secc5!$T$648),0,1)))</f>
        <v>0</v>
      </c>
      <c r="BB45" s="609">
        <f>IF(AND(J171="NS",CNGE_2024_M1_Secc5!$T$649="NS"),0,IF(AND(J171="NA",CNGE_2024_M1_Secc5!$T$649="NA"),0,IF(J171&lt;=SUM(CNGE_2024_M1_Secc5!$T$649),0,1)))</f>
        <v>0</v>
      </c>
      <c r="BC45" s="608">
        <f>IF(AND(P171="NS",CNGE_2024_M1_Secc5!$T$650="NS"),0,IF(AND(P171="NA",CNGE_2024_M1_Secc5!$T$650="NA"),0,IF(P171&lt;=SUM(CNGE_2024_M1_Secc5!$T$650),0,1)))</f>
        <v>0</v>
      </c>
      <c r="BD45" s="609">
        <f>IF(AND(V171="NS",CNGE_2024_M1_Secc5!$T$651="NS"),0,IF(AND(V171="NA",CNGE_2024_M1_Secc5!$T$651="NA"),0,IF(V171&lt;=SUM(CNGE_2024_M1_Secc5!$T$651),0,1)))</f>
        <v>0</v>
      </c>
      <c r="BE45" s="608">
        <f>IF(AND(AB171="NS",CNGE_2024_M1_Secc5!$T$652="NS"),0,IF(AND(AB171="NA",CNGE_2024_M1_Secc5!$T$652="NA"),0,IF(AB171&lt;=SUM(CNGE_2024_M1_Secc5!$T$652),0,1)))</f>
        <v>0</v>
      </c>
      <c r="BF45" s="682">
        <f>IF(AND(CNGE_2024_M1_Secc5!$P$633&lt;&gt;"",CNGE_2024_M1_Secc5!$P$633&lt;&gt;1,COUNTA(M45:R45)=0),0,IF(AND(CNGE_2024_M1_Secc5!$P$633&lt;&gt;"",CNGE_2024_M1_Secc5!$P$633=1,COUNTA(M45:R45)=2),0,IF(COUNTA(M45:R45)=0,0,1)))</f>
        <v>0</v>
      </c>
      <c r="BG45" s="683">
        <f>IF(AND(CNGE_2024_M1_Secc5!$P$634&lt;&gt;"",CNGE_2024_M1_Secc5!$P$634&lt;&gt;1,COUNTA(S45:X45)=0),0,IF(AND(CNGE_2024_M1_Secc5!$P$634&lt;&gt;"",CNGE_2024_M1_Secc5!$P$634=1,COUNTA(S45:X45)=2),0,IF(COUNTA(S45:X45)=0,0,1)))</f>
        <v>0</v>
      </c>
      <c r="BH45" s="682">
        <f>IF(AND(CNGE_2024_M1_Secc5!$P$635&lt;&gt;"",CNGE_2024_M1_Secc5!$P$635&lt;&gt;1,COUNTA(Y45:AD45)=0),0,IF(AND(CNGE_2024_M1_Secc5!$P$635&lt;&gt;"",CNGE_2024_M1_Secc5!$P$635=1,COUNTA(Y45:AD45)=2),0,IF(COUNTA(Y45:AD45)=0,0,1)))</f>
        <v>0</v>
      </c>
      <c r="BI45" s="683">
        <f>IF(AND(CNGE_2024_M1_Secc5!$P$636&lt;&gt;"",CNGE_2024_M1_Secc5!$P$636&lt;&gt;1,COUNTA(G171:L171)=0),0,IF(AND(CNGE_2024_M1_Secc5!$P$636&lt;&gt;"",CNGE_2024_M1_Secc5!$P$636=1,COUNTA(G171:L171)=2),0,IF(COUNTA(G171:L171)=0,0,1)))</f>
        <v>0</v>
      </c>
      <c r="BJ45" s="682">
        <f>IF(AND(CNGE_2024_M1_Secc5!$P$637&lt;&gt;"",CNGE_2024_M1_Secc5!$P$637&lt;&gt;1,COUNTA(M171:R171)=0),0,IF(AND(CNGE_2024_M1_Secc5!$P$637&lt;&gt;"",CNGE_2024_M1_Secc5!$P$637=1,COUNTA(M171:R171)=2),0,IF(COUNTA(M171:R171)=0,0,1)))</f>
        <v>0</v>
      </c>
      <c r="BK45" s="683">
        <f>IF(AND(CNGE_2024_M1_Secc5!$P$638&lt;&gt;"",CNGE_2024_M1_Secc5!$P$638&lt;&gt;1,COUNTA(S171:X171)=0),0,IF(AND(CNGE_2024_M1_Secc5!$P$638&lt;&gt;"",CNGE_2024_M1_Secc5!$P$638=1,COUNTA(S171:X171)=2),0,IF(COUNTA(S171:X171)=0,0,1)))</f>
        <v>0</v>
      </c>
      <c r="BL45" s="682">
        <f>IF(AND(CNGE_2024_M1_Secc5!$P$639&lt;&gt;"",CNGE_2024_M1_Secc5!$P$639&lt;&gt;1,COUNTA(Y171:AD171)=0),0,IF(AND(CNGE_2024_M1_Secc5!$P$639&lt;&gt;"",CNGE_2024_M1_Secc5!$P$639=1,COUNTA(Y171:AD171)=2),0,IF(COUNTA(Y171:AD171)=0,0,1)))</f>
        <v>0</v>
      </c>
      <c r="BM45" s="402">
        <f t="shared" si="4"/>
        <v>0</v>
      </c>
      <c r="BN45" s="370" t="str">
        <f>IF(BM45=0,"",
IF(SUM($BM$27:BM45)=1,BO45,
IF($BM$147&gt;SUM($BM$27:BM45),_xlfn.CONCAT(", ",BO45),
IF($BM$147=SUM($BM$27:BM45),_xlfn.CONCAT(" y ",BO45)))))</f>
        <v/>
      </c>
      <c r="BO45" s="156" t="s">
        <v>5113</v>
      </c>
      <c r="BP45" s="272">
        <f t="shared" si="0"/>
        <v>0</v>
      </c>
      <c r="BQ45" s="273" t="str">
        <f>IF(BP45=0,"",
IF(SUM($BP$27:BP45)=1,BR45,
IF(BP$2201&gt;SUM($BP$27:BP45),_xlfn.CONCAT(", ",BR45),
IF($BP$148=SUM($BP$27:BP45),_xlfn.CONCAT(" y ",BR45)))))</f>
        <v/>
      </c>
      <c r="BR45" s="156" t="s">
        <v>5113</v>
      </c>
      <c r="BS45" s="272">
        <f t="shared" si="5"/>
        <v>0</v>
      </c>
      <c r="BT45" s="273" t="str">
        <f>IF(BS45=0,"",
IF(SUM($BS$27:BS45)=1,BU45,
IF($BS$147&gt;SUM($BS$27:BS45),_xlfn.CONCAT(", ",BU45),
IF($BS$147=SUM($BS$27:BS45),_xlfn.CONCAT(" y ",BU45)))))</f>
        <v/>
      </c>
      <c r="BU45" s="156" t="s">
        <v>5113</v>
      </c>
    </row>
    <row r="46" spans="1:73" ht="15" customHeight="1">
      <c r="A46" s="26"/>
      <c r="C46" s="165" t="s">
        <v>5036</v>
      </c>
      <c r="D46" s="884" t="str">
        <f>IF(CNGE_2024_M1_Secc5!$D59="","",CNGE_2024_M1_Secc5!$D59)</f>
        <v>COMISION DE ARBITRAJE MEDICO</v>
      </c>
      <c r="E46" s="884"/>
      <c r="F46" s="884"/>
      <c r="G46" s="884"/>
      <c r="H46" s="884"/>
      <c r="I46" s="884"/>
      <c r="J46" s="884"/>
      <c r="K46" s="719"/>
      <c r="L46" s="719"/>
      <c r="M46" s="719"/>
      <c r="N46" s="719"/>
      <c r="O46" s="719"/>
      <c r="P46" s="719"/>
      <c r="Q46" s="719"/>
      <c r="R46" s="719"/>
      <c r="S46" s="719"/>
      <c r="T46" s="719"/>
      <c r="U46" s="719"/>
      <c r="V46" s="719"/>
      <c r="W46" s="719"/>
      <c r="X46" s="719"/>
      <c r="Y46" s="719"/>
      <c r="Z46" s="719"/>
      <c r="AA46" s="719"/>
      <c r="AB46" s="719"/>
      <c r="AC46" s="719"/>
      <c r="AD46" s="719"/>
      <c r="AF46" s="164"/>
      <c r="AG46" s="199">
        <f t="shared" si="1"/>
        <v>0</v>
      </c>
      <c r="AH46" s="298">
        <f t="shared" si="2"/>
        <v>0</v>
      </c>
      <c r="AI46" s="164"/>
      <c r="AJ46" s="221">
        <f t="shared" si="3"/>
        <v>0</v>
      </c>
      <c r="AK46" s="164"/>
      <c r="AL46" s="164"/>
      <c r="AM46" s="164"/>
      <c r="AN46" s="164"/>
      <c r="AO46" s="375">
        <f>IF(AND(M46="NS",CNGE_2024_M1_Secc5!$T$633="NS"),0,IF(AND(M46="NA",CNGE_2024_M1_Secc5!$T$633="NA"),0,IF(M46&lt;=SUM(CNGE_2024_M1_Secc5!$T$633),0,1)))</f>
        <v>0</v>
      </c>
      <c r="AP46" s="680">
        <f>IF(AND(S46="NS",CNGE_2024_M1_Secc5!$T$634="NS"),0,IF(AND(S46="NA",CNGE_2024_M1_Secc5!$T$634="NA"),0,IF(S46&lt;=SUM(CNGE_2024_M1_Secc5!$T$634),0,1)))</f>
        <v>0</v>
      </c>
      <c r="AQ46" s="375">
        <f>IF(AND(Y46="NS",CNGE_2024_M1_Secc5!$T$635="NS"),0,IF(AND(Y46="NA",CNGE_2024_M1_Secc5!$T$635="NA"),0,IF(Y46&lt;=SUM(CNGE_2024_M1_Secc5!$T$635),0,1)))</f>
        <v>0</v>
      </c>
      <c r="AR46" s="680">
        <f>IF(AND(G172="NS",CNGE_2024_M1_Secc5!$T$636="NS"),0,IF(AND(G172="NA",CNGE_2024_M1_Secc5!$T$636="NA"),0,IF(G172&lt;=SUM(CNGE_2024_M1_Secc5!$T$636),0,1)))</f>
        <v>0</v>
      </c>
      <c r="AS46" s="375">
        <f>IF(AND(M172="NS",CNGE_2024_M1_Secc5!$T$637="NS"),0,IF(AND(M172="NA",CNGE_2024_M1_Secc5!$T$637="NA"),0,IF(M172&lt;=SUM(CNGE_2024_M1_Secc5!$T$637),0,1)))</f>
        <v>0</v>
      </c>
      <c r="AT46" s="680">
        <f>IF(AND(S172="NS",CNGE_2024_M1_Secc5!$T$638="NS"),0,IF(AND(S172="NA",CNGE_2024_M1_Secc5!$T$638="NA"),0,IF(S172&lt;=SUM(CNGE_2024_M1_Secc5!$T$638),0,1)))</f>
        <v>0</v>
      </c>
      <c r="AU46" s="375">
        <f>IF(AND(Y172="NS",CNGE_2024_M1_Secc5!$T$639="NS"),0,IF(AND(Y172="NA",CNGE_2024_M1_Secc5!$T$639="NA"),0,IF(Y172&lt;=SUM(CNGE_2024_M1_Secc5!$T$639),0,1)))</f>
        <v>0</v>
      </c>
      <c r="AV46" s="164"/>
      <c r="AW46" s="164"/>
      <c r="AX46" s="164"/>
      <c r="AY46" s="608">
        <f>IF(AND(P46="NS",CNGE_2024_M1_Secc5!$T$646="NS"),0,IF(AND(P46="NA",CNGE_2024_M1_Secc5!$T$646="NA"),0,IF(P46&lt;=SUM(CNGE_2024_M1_Secc5!$T$646),0,1)))</f>
        <v>0</v>
      </c>
      <c r="AZ46" s="609">
        <f>IF(AND(V46="NS",CNGE_2024_M1_Secc5!$T$647="NS"),0,IF(AND(V46="NA",CNGE_2024_M1_Secc5!$T$647="NA"),0,IF(V46&lt;=SUM(CNGE_2024_M1_Secc5!$T$647),0,1)))</f>
        <v>0</v>
      </c>
      <c r="BA46" s="608">
        <f>IF(AND(AB46="NS",CNGE_2024_M1_Secc5!$T$648="NS"),0,IF(AND(AB46="NA",CNGE_2024_M1_Secc5!$T$648="NA"),0,IF(AB46&lt;=SUM(CNGE_2024_M1_Secc5!$T$648),0,1)))</f>
        <v>0</v>
      </c>
      <c r="BB46" s="609">
        <f>IF(AND(J172="NS",CNGE_2024_M1_Secc5!$T$649="NS"),0,IF(AND(J172="NA",CNGE_2024_M1_Secc5!$T$649="NA"),0,IF(J172&lt;=SUM(CNGE_2024_M1_Secc5!$T$649),0,1)))</f>
        <v>0</v>
      </c>
      <c r="BC46" s="608">
        <f>IF(AND(P172="NS",CNGE_2024_M1_Secc5!$T$650="NS"),0,IF(AND(P172="NA",CNGE_2024_M1_Secc5!$T$650="NA"),0,IF(P172&lt;=SUM(CNGE_2024_M1_Secc5!$T$650),0,1)))</f>
        <v>0</v>
      </c>
      <c r="BD46" s="609">
        <f>IF(AND(V172="NS",CNGE_2024_M1_Secc5!$T$651="NS"),0,IF(AND(V172="NA",CNGE_2024_M1_Secc5!$T$651="NA"),0,IF(V172&lt;=SUM(CNGE_2024_M1_Secc5!$T$651),0,1)))</f>
        <v>0</v>
      </c>
      <c r="BE46" s="608">
        <f>IF(AND(AB172="NS",CNGE_2024_M1_Secc5!$T$652="NS"),0,IF(AND(AB172="NA",CNGE_2024_M1_Secc5!$T$652="NA"),0,IF(AB172&lt;=SUM(CNGE_2024_M1_Secc5!$T$652),0,1)))</f>
        <v>0</v>
      </c>
      <c r="BF46" s="682">
        <f>IF(AND(CNGE_2024_M1_Secc5!$P$633&lt;&gt;"",CNGE_2024_M1_Secc5!$P$633&lt;&gt;1,COUNTA(M46:R46)=0),0,IF(AND(CNGE_2024_M1_Secc5!$P$633&lt;&gt;"",CNGE_2024_M1_Secc5!$P$633=1,COUNTA(M46:R46)=2),0,IF(COUNTA(M46:R46)=0,0,1)))</f>
        <v>0</v>
      </c>
      <c r="BG46" s="683">
        <f>IF(AND(CNGE_2024_M1_Secc5!$P$634&lt;&gt;"",CNGE_2024_M1_Secc5!$P$634&lt;&gt;1,COUNTA(S46:X46)=0),0,IF(AND(CNGE_2024_M1_Secc5!$P$634&lt;&gt;"",CNGE_2024_M1_Secc5!$P$634=1,COUNTA(S46:X46)=2),0,IF(COUNTA(S46:X46)=0,0,1)))</f>
        <v>0</v>
      </c>
      <c r="BH46" s="682">
        <f>IF(AND(CNGE_2024_M1_Secc5!$P$635&lt;&gt;"",CNGE_2024_M1_Secc5!$P$635&lt;&gt;1,COUNTA(Y46:AD46)=0),0,IF(AND(CNGE_2024_M1_Secc5!$P$635&lt;&gt;"",CNGE_2024_M1_Secc5!$P$635=1,COUNTA(Y46:AD46)=2),0,IF(COUNTA(Y46:AD46)=0,0,1)))</f>
        <v>0</v>
      </c>
      <c r="BI46" s="683">
        <f>IF(AND(CNGE_2024_M1_Secc5!$P$636&lt;&gt;"",CNGE_2024_M1_Secc5!$P$636&lt;&gt;1,COUNTA(G172:L172)=0),0,IF(AND(CNGE_2024_M1_Secc5!$P$636&lt;&gt;"",CNGE_2024_M1_Secc5!$P$636=1,COUNTA(G172:L172)=2),0,IF(COUNTA(G172:L172)=0,0,1)))</f>
        <v>0</v>
      </c>
      <c r="BJ46" s="682">
        <f>IF(AND(CNGE_2024_M1_Secc5!$P$637&lt;&gt;"",CNGE_2024_M1_Secc5!$P$637&lt;&gt;1,COUNTA(M172:R172)=0),0,IF(AND(CNGE_2024_M1_Secc5!$P$637&lt;&gt;"",CNGE_2024_M1_Secc5!$P$637=1,COUNTA(M172:R172)=2),0,IF(COUNTA(M172:R172)=0,0,1)))</f>
        <v>0</v>
      </c>
      <c r="BK46" s="683">
        <f>IF(AND(CNGE_2024_M1_Secc5!$P$638&lt;&gt;"",CNGE_2024_M1_Secc5!$P$638&lt;&gt;1,COUNTA(S172:X172)=0),0,IF(AND(CNGE_2024_M1_Secc5!$P$638&lt;&gt;"",CNGE_2024_M1_Secc5!$P$638=1,COUNTA(S172:X172)=2),0,IF(COUNTA(S172:X172)=0,0,1)))</f>
        <v>0</v>
      </c>
      <c r="BL46" s="682">
        <f>IF(AND(CNGE_2024_M1_Secc5!$P$639&lt;&gt;"",CNGE_2024_M1_Secc5!$P$639&lt;&gt;1,COUNTA(Y172:AD172)=0),0,IF(AND(CNGE_2024_M1_Secc5!$P$639&lt;&gt;"",CNGE_2024_M1_Secc5!$P$639=1,COUNTA(Y172:AD172)=2),0,IF(COUNTA(Y172:AD172)=0,0,1)))</f>
        <v>0</v>
      </c>
      <c r="BM46" s="402">
        <f t="shared" si="4"/>
        <v>0</v>
      </c>
      <c r="BN46" s="370" t="str">
        <f>IF(BM46=0,"",
IF(SUM($BM$27:BM46)=1,BO46,
IF($BM$147&gt;SUM($BM$27:BM46),_xlfn.CONCAT(", ",BO46),
IF($BM$147=SUM($BM$27:BM46),_xlfn.CONCAT(" y ",BO46)))))</f>
        <v/>
      </c>
      <c r="BO46" s="156" t="s">
        <v>5114</v>
      </c>
      <c r="BP46" s="272">
        <f t="shared" si="0"/>
        <v>0</v>
      </c>
      <c r="BQ46" s="273" t="str">
        <f>IF(BP46=0,"",
IF(SUM($BP$27:BP46)=1,BR46,
IF(BP$2201&gt;SUM($BP$27:BP46),_xlfn.CONCAT(", ",BR46),
IF($BP$148=SUM($BP$27:BP46),_xlfn.CONCAT(" y ",BR46)))))</f>
        <v/>
      </c>
      <c r="BR46" s="156" t="s">
        <v>5114</v>
      </c>
      <c r="BS46" s="272">
        <f t="shared" si="5"/>
        <v>0</v>
      </c>
      <c r="BT46" s="273" t="str">
        <f>IF(BS46=0,"",
IF(SUM($BS$27:BS46)=1,BU46,
IF($BS$147&gt;SUM($BS$27:BS46),_xlfn.CONCAT(", ",BU46),
IF($BS$147=SUM($BS$27:BS46),_xlfn.CONCAT(" y ",BU46)))))</f>
        <v/>
      </c>
      <c r="BU46" s="156" t="s">
        <v>5114</v>
      </c>
    </row>
    <row r="47" spans="1:73" ht="15" customHeight="1">
      <c r="A47" s="26"/>
      <c r="C47" s="165" t="s">
        <v>5037</v>
      </c>
      <c r="D47" s="884" t="str">
        <f>IF(CNGE_2024_M1_Secc5!$D60="","",CNGE_2024_M1_Secc5!$D60)</f>
        <v>ACADEMIA VERACRUZANA DE LAS LENGUAS INDIGENAS</v>
      </c>
      <c r="E47" s="884"/>
      <c r="F47" s="884"/>
      <c r="G47" s="884"/>
      <c r="H47" s="884"/>
      <c r="I47" s="884"/>
      <c r="J47" s="884"/>
      <c r="K47" s="719"/>
      <c r="L47" s="719"/>
      <c r="M47" s="719"/>
      <c r="N47" s="719"/>
      <c r="O47" s="719"/>
      <c r="P47" s="719"/>
      <c r="Q47" s="719"/>
      <c r="R47" s="719"/>
      <c r="S47" s="719"/>
      <c r="T47" s="719"/>
      <c r="U47" s="719"/>
      <c r="V47" s="719"/>
      <c r="W47" s="719"/>
      <c r="X47" s="719"/>
      <c r="Y47" s="719"/>
      <c r="Z47" s="719"/>
      <c r="AA47" s="719"/>
      <c r="AB47" s="719"/>
      <c r="AC47" s="719"/>
      <c r="AD47" s="719"/>
      <c r="AF47" s="164"/>
      <c r="AG47" s="199">
        <f t="shared" si="1"/>
        <v>0</v>
      </c>
      <c r="AH47" s="298">
        <f t="shared" si="2"/>
        <v>0</v>
      </c>
      <c r="AI47" s="164"/>
      <c r="AJ47" s="221">
        <f t="shared" si="3"/>
        <v>0</v>
      </c>
      <c r="AK47" s="164"/>
      <c r="AL47" s="164"/>
      <c r="AM47" s="164"/>
      <c r="AN47" s="164"/>
      <c r="AO47" s="375">
        <f>IF(AND(M47="NS",CNGE_2024_M1_Secc5!$T$633="NS"),0,IF(AND(M47="NA",CNGE_2024_M1_Secc5!$T$633="NA"),0,IF(M47&lt;=SUM(CNGE_2024_M1_Secc5!$T$633),0,1)))</f>
        <v>0</v>
      </c>
      <c r="AP47" s="680">
        <f>IF(AND(S47="NS",CNGE_2024_M1_Secc5!$T$634="NS"),0,IF(AND(S47="NA",CNGE_2024_M1_Secc5!$T$634="NA"),0,IF(S47&lt;=SUM(CNGE_2024_M1_Secc5!$T$634),0,1)))</f>
        <v>0</v>
      </c>
      <c r="AQ47" s="375">
        <f>IF(AND(Y47="NS",CNGE_2024_M1_Secc5!$T$635="NS"),0,IF(AND(Y47="NA",CNGE_2024_M1_Secc5!$T$635="NA"),0,IF(Y47&lt;=SUM(CNGE_2024_M1_Secc5!$T$635),0,1)))</f>
        <v>0</v>
      </c>
      <c r="AR47" s="680">
        <f>IF(AND(G173="NS",CNGE_2024_M1_Secc5!$T$636="NS"),0,IF(AND(G173="NA",CNGE_2024_M1_Secc5!$T$636="NA"),0,IF(G173&lt;=SUM(CNGE_2024_M1_Secc5!$T$636),0,1)))</f>
        <v>0</v>
      </c>
      <c r="AS47" s="375">
        <f>IF(AND(M173="NS",CNGE_2024_M1_Secc5!$T$637="NS"),0,IF(AND(M173="NA",CNGE_2024_M1_Secc5!$T$637="NA"),0,IF(M173&lt;=SUM(CNGE_2024_M1_Secc5!$T$637),0,1)))</f>
        <v>0</v>
      </c>
      <c r="AT47" s="680">
        <f>IF(AND(S173="NS",CNGE_2024_M1_Secc5!$T$638="NS"),0,IF(AND(S173="NA",CNGE_2024_M1_Secc5!$T$638="NA"),0,IF(S173&lt;=SUM(CNGE_2024_M1_Secc5!$T$638),0,1)))</f>
        <v>0</v>
      </c>
      <c r="AU47" s="375">
        <f>IF(AND(Y173="NS",CNGE_2024_M1_Secc5!$T$639="NS"),0,IF(AND(Y173="NA",CNGE_2024_M1_Secc5!$T$639="NA"),0,IF(Y173&lt;=SUM(CNGE_2024_M1_Secc5!$T$639),0,1)))</f>
        <v>0</v>
      </c>
      <c r="AV47" s="164"/>
      <c r="AW47" s="164"/>
      <c r="AX47" s="164"/>
      <c r="AY47" s="608">
        <f>IF(AND(P47="NS",CNGE_2024_M1_Secc5!$T$646="NS"),0,IF(AND(P47="NA",CNGE_2024_M1_Secc5!$T$646="NA"),0,IF(P47&lt;=SUM(CNGE_2024_M1_Secc5!$T$646),0,1)))</f>
        <v>0</v>
      </c>
      <c r="AZ47" s="609">
        <f>IF(AND(V47="NS",CNGE_2024_M1_Secc5!$T$647="NS"),0,IF(AND(V47="NA",CNGE_2024_M1_Secc5!$T$647="NA"),0,IF(V47&lt;=SUM(CNGE_2024_M1_Secc5!$T$647),0,1)))</f>
        <v>0</v>
      </c>
      <c r="BA47" s="608">
        <f>IF(AND(AB47="NS",CNGE_2024_M1_Secc5!$T$648="NS"),0,IF(AND(AB47="NA",CNGE_2024_M1_Secc5!$T$648="NA"),0,IF(AB47&lt;=SUM(CNGE_2024_M1_Secc5!$T$648),0,1)))</f>
        <v>0</v>
      </c>
      <c r="BB47" s="609">
        <f>IF(AND(J173="NS",CNGE_2024_M1_Secc5!$T$649="NS"),0,IF(AND(J173="NA",CNGE_2024_M1_Secc5!$T$649="NA"),0,IF(J173&lt;=SUM(CNGE_2024_M1_Secc5!$T$649),0,1)))</f>
        <v>0</v>
      </c>
      <c r="BC47" s="608">
        <f>IF(AND(P173="NS",CNGE_2024_M1_Secc5!$T$650="NS"),0,IF(AND(P173="NA",CNGE_2024_M1_Secc5!$T$650="NA"),0,IF(P173&lt;=SUM(CNGE_2024_M1_Secc5!$T$650),0,1)))</f>
        <v>0</v>
      </c>
      <c r="BD47" s="609">
        <f>IF(AND(V173="NS",CNGE_2024_M1_Secc5!$T$651="NS"),0,IF(AND(V173="NA",CNGE_2024_M1_Secc5!$T$651="NA"),0,IF(V173&lt;=SUM(CNGE_2024_M1_Secc5!$T$651),0,1)))</f>
        <v>0</v>
      </c>
      <c r="BE47" s="608">
        <f>IF(AND(AB173="NS",CNGE_2024_M1_Secc5!$T$652="NS"),0,IF(AND(AB173="NA",CNGE_2024_M1_Secc5!$T$652="NA"),0,IF(AB173&lt;=SUM(CNGE_2024_M1_Secc5!$T$652),0,1)))</f>
        <v>0</v>
      </c>
      <c r="BF47" s="682">
        <f>IF(AND(CNGE_2024_M1_Secc5!$P$633&lt;&gt;"",CNGE_2024_M1_Secc5!$P$633&lt;&gt;1,COUNTA(M47:R47)=0),0,IF(AND(CNGE_2024_M1_Secc5!$P$633&lt;&gt;"",CNGE_2024_M1_Secc5!$P$633=1,COUNTA(M47:R47)=2),0,IF(COUNTA(M47:R47)=0,0,1)))</f>
        <v>0</v>
      </c>
      <c r="BG47" s="683">
        <f>IF(AND(CNGE_2024_M1_Secc5!$P$634&lt;&gt;"",CNGE_2024_M1_Secc5!$P$634&lt;&gt;1,COUNTA(S47:X47)=0),0,IF(AND(CNGE_2024_M1_Secc5!$P$634&lt;&gt;"",CNGE_2024_M1_Secc5!$P$634=1,COUNTA(S47:X47)=2),0,IF(COUNTA(S47:X47)=0,0,1)))</f>
        <v>0</v>
      </c>
      <c r="BH47" s="682">
        <f>IF(AND(CNGE_2024_M1_Secc5!$P$635&lt;&gt;"",CNGE_2024_M1_Secc5!$P$635&lt;&gt;1,COUNTA(Y47:AD47)=0),0,IF(AND(CNGE_2024_M1_Secc5!$P$635&lt;&gt;"",CNGE_2024_M1_Secc5!$P$635=1,COUNTA(Y47:AD47)=2),0,IF(COUNTA(Y47:AD47)=0,0,1)))</f>
        <v>0</v>
      </c>
      <c r="BI47" s="683">
        <f>IF(AND(CNGE_2024_M1_Secc5!$P$636&lt;&gt;"",CNGE_2024_M1_Secc5!$P$636&lt;&gt;1,COUNTA(G173:L173)=0),0,IF(AND(CNGE_2024_M1_Secc5!$P$636&lt;&gt;"",CNGE_2024_M1_Secc5!$P$636=1,COUNTA(G173:L173)=2),0,IF(COUNTA(G173:L173)=0,0,1)))</f>
        <v>0</v>
      </c>
      <c r="BJ47" s="682">
        <f>IF(AND(CNGE_2024_M1_Secc5!$P$637&lt;&gt;"",CNGE_2024_M1_Secc5!$P$637&lt;&gt;1,COUNTA(M173:R173)=0),0,IF(AND(CNGE_2024_M1_Secc5!$P$637&lt;&gt;"",CNGE_2024_M1_Secc5!$P$637=1,COUNTA(M173:R173)=2),0,IF(COUNTA(M173:R173)=0,0,1)))</f>
        <v>0</v>
      </c>
      <c r="BK47" s="683">
        <f>IF(AND(CNGE_2024_M1_Secc5!$P$638&lt;&gt;"",CNGE_2024_M1_Secc5!$P$638&lt;&gt;1,COUNTA(S173:X173)=0),0,IF(AND(CNGE_2024_M1_Secc5!$P$638&lt;&gt;"",CNGE_2024_M1_Secc5!$P$638=1,COUNTA(S173:X173)=2),0,IF(COUNTA(S173:X173)=0,0,1)))</f>
        <v>0</v>
      </c>
      <c r="BL47" s="682">
        <f>IF(AND(CNGE_2024_M1_Secc5!$P$639&lt;&gt;"",CNGE_2024_M1_Secc5!$P$639&lt;&gt;1,COUNTA(Y173:AD173)=0),0,IF(AND(CNGE_2024_M1_Secc5!$P$639&lt;&gt;"",CNGE_2024_M1_Secc5!$P$639=1,COUNTA(Y173:AD173)=2),0,IF(COUNTA(Y173:AD173)=0,0,1)))</f>
        <v>0</v>
      </c>
      <c r="BM47" s="402">
        <f t="shared" si="4"/>
        <v>0</v>
      </c>
      <c r="BN47" s="370" t="str">
        <f>IF(BM47=0,"",
IF(SUM($BM$27:BM47)=1,BO47,
IF($BM$147&gt;SUM($BM$27:BM47),_xlfn.CONCAT(", ",BO47),
IF($BM$147=SUM($BM$27:BM47),_xlfn.CONCAT(" y ",BO47)))))</f>
        <v/>
      </c>
      <c r="BO47" s="156" t="s">
        <v>5115</v>
      </c>
      <c r="BP47" s="272">
        <f t="shared" si="0"/>
        <v>0</v>
      </c>
      <c r="BQ47" s="273" t="str">
        <f>IF(BP47=0,"",
IF(SUM($BP$27:BP47)=1,BR47,
IF(BP$2201&gt;SUM($BP$27:BP47),_xlfn.CONCAT(", ",BR47),
IF($BP$148=SUM($BP$27:BP47),_xlfn.CONCAT(" y ",BR47)))))</f>
        <v/>
      </c>
      <c r="BR47" s="156" t="s">
        <v>5115</v>
      </c>
      <c r="BS47" s="272">
        <f t="shared" si="5"/>
        <v>0</v>
      </c>
      <c r="BT47" s="273" t="str">
        <f>IF(BS47=0,"",
IF(SUM($BS$27:BS47)=1,BU47,
IF($BS$147&gt;SUM($BS$27:BS47),_xlfn.CONCAT(", ",BU47),
IF($BS$147=SUM($BS$27:BS47),_xlfn.CONCAT(" y ",BU47)))))</f>
        <v/>
      </c>
      <c r="BU47" s="156" t="s">
        <v>5115</v>
      </c>
    </row>
    <row r="48" spans="1:73" ht="15" customHeight="1">
      <c r="A48" s="26"/>
      <c r="C48" s="165" t="s">
        <v>5038</v>
      </c>
      <c r="D48" s="884" t="str">
        <f>IF(CNGE_2024_M1_Secc5!$D61="","",CNGE_2024_M1_Secc5!$D61)</f>
        <v>INSTITUTO VERACRUZANO DEL DEPORTE</v>
      </c>
      <c r="E48" s="884"/>
      <c r="F48" s="884"/>
      <c r="G48" s="884"/>
      <c r="H48" s="884"/>
      <c r="I48" s="884"/>
      <c r="J48" s="884"/>
      <c r="K48" s="719"/>
      <c r="L48" s="719"/>
      <c r="M48" s="719"/>
      <c r="N48" s="719"/>
      <c r="O48" s="719"/>
      <c r="P48" s="719"/>
      <c r="Q48" s="719"/>
      <c r="R48" s="719"/>
      <c r="S48" s="719"/>
      <c r="T48" s="719"/>
      <c r="U48" s="719"/>
      <c r="V48" s="719"/>
      <c r="W48" s="719"/>
      <c r="X48" s="719"/>
      <c r="Y48" s="719"/>
      <c r="Z48" s="719"/>
      <c r="AA48" s="719"/>
      <c r="AB48" s="719"/>
      <c r="AC48" s="719"/>
      <c r="AD48" s="719"/>
      <c r="AF48" s="164"/>
      <c r="AG48" s="199">
        <f t="shared" si="1"/>
        <v>0</v>
      </c>
      <c r="AH48" s="298">
        <f t="shared" si="2"/>
        <v>0</v>
      </c>
      <c r="AI48" s="164"/>
      <c r="AJ48" s="221">
        <f t="shared" si="3"/>
        <v>0</v>
      </c>
      <c r="AK48" s="164"/>
      <c r="AL48" s="164"/>
      <c r="AM48" s="164"/>
      <c r="AN48" s="164"/>
      <c r="AO48" s="375">
        <f>IF(AND(M48="NS",CNGE_2024_M1_Secc5!$T$633="NS"),0,IF(AND(M48="NA",CNGE_2024_M1_Secc5!$T$633="NA"),0,IF(M48&lt;=SUM(CNGE_2024_M1_Secc5!$T$633),0,1)))</f>
        <v>0</v>
      </c>
      <c r="AP48" s="680">
        <f>IF(AND(S48="NS",CNGE_2024_M1_Secc5!$T$634="NS"),0,IF(AND(S48="NA",CNGE_2024_M1_Secc5!$T$634="NA"),0,IF(S48&lt;=SUM(CNGE_2024_M1_Secc5!$T$634),0,1)))</f>
        <v>0</v>
      </c>
      <c r="AQ48" s="375">
        <f>IF(AND(Y48="NS",CNGE_2024_M1_Secc5!$T$635="NS"),0,IF(AND(Y48="NA",CNGE_2024_M1_Secc5!$T$635="NA"),0,IF(Y48&lt;=SUM(CNGE_2024_M1_Secc5!$T$635),0,1)))</f>
        <v>0</v>
      </c>
      <c r="AR48" s="680">
        <f>IF(AND(G174="NS",CNGE_2024_M1_Secc5!$T$636="NS"),0,IF(AND(G174="NA",CNGE_2024_M1_Secc5!$T$636="NA"),0,IF(G174&lt;=SUM(CNGE_2024_M1_Secc5!$T$636),0,1)))</f>
        <v>0</v>
      </c>
      <c r="AS48" s="375">
        <f>IF(AND(M174="NS",CNGE_2024_M1_Secc5!$T$637="NS"),0,IF(AND(M174="NA",CNGE_2024_M1_Secc5!$T$637="NA"),0,IF(M174&lt;=SUM(CNGE_2024_M1_Secc5!$T$637),0,1)))</f>
        <v>0</v>
      </c>
      <c r="AT48" s="680">
        <f>IF(AND(S174="NS",CNGE_2024_M1_Secc5!$T$638="NS"),0,IF(AND(S174="NA",CNGE_2024_M1_Secc5!$T$638="NA"),0,IF(S174&lt;=SUM(CNGE_2024_M1_Secc5!$T$638),0,1)))</f>
        <v>0</v>
      </c>
      <c r="AU48" s="375">
        <f>IF(AND(Y174="NS",CNGE_2024_M1_Secc5!$T$639="NS"),0,IF(AND(Y174="NA",CNGE_2024_M1_Secc5!$T$639="NA"),0,IF(Y174&lt;=SUM(CNGE_2024_M1_Secc5!$T$639),0,1)))</f>
        <v>0</v>
      </c>
      <c r="AV48" s="164"/>
      <c r="AW48" s="164"/>
      <c r="AX48" s="164"/>
      <c r="AY48" s="608">
        <f>IF(AND(P48="NS",CNGE_2024_M1_Secc5!$T$646="NS"),0,IF(AND(P48="NA",CNGE_2024_M1_Secc5!$T$646="NA"),0,IF(P48&lt;=SUM(CNGE_2024_M1_Secc5!$T$646),0,1)))</f>
        <v>0</v>
      </c>
      <c r="AZ48" s="609">
        <f>IF(AND(V48="NS",CNGE_2024_M1_Secc5!$T$647="NS"),0,IF(AND(V48="NA",CNGE_2024_M1_Secc5!$T$647="NA"),0,IF(V48&lt;=SUM(CNGE_2024_M1_Secc5!$T$647),0,1)))</f>
        <v>0</v>
      </c>
      <c r="BA48" s="608">
        <f>IF(AND(AB48="NS",CNGE_2024_M1_Secc5!$T$648="NS"),0,IF(AND(AB48="NA",CNGE_2024_M1_Secc5!$T$648="NA"),0,IF(AB48&lt;=SUM(CNGE_2024_M1_Secc5!$T$648),0,1)))</f>
        <v>0</v>
      </c>
      <c r="BB48" s="609">
        <f>IF(AND(J174="NS",CNGE_2024_M1_Secc5!$T$649="NS"),0,IF(AND(J174="NA",CNGE_2024_M1_Secc5!$T$649="NA"),0,IF(J174&lt;=SUM(CNGE_2024_M1_Secc5!$T$649),0,1)))</f>
        <v>0</v>
      </c>
      <c r="BC48" s="608">
        <f>IF(AND(P174="NS",CNGE_2024_M1_Secc5!$T$650="NS"),0,IF(AND(P174="NA",CNGE_2024_M1_Secc5!$T$650="NA"),0,IF(P174&lt;=SUM(CNGE_2024_M1_Secc5!$T$650),0,1)))</f>
        <v>0</v>
      </c>
      <c r="BD48" s="609">
        <f>IF(AND(V174="NS",CNGE_2024_M1_Secc5!$T$651="NS"),0,IF(AND(V174="NA",CNGE_2024_M1_Secc5!$T$651="NA"),0,IF(V174&lt;=SUM(CNGE_2024_M1_Secc5!$T$651),0,1)))</f>
        <v>0</v>
      </c>
      <c r="BE48" s="608">
        <f>IF(AND(AB174="NS",CNGE_2024_M1_Secc5!$T$652="NS"),0,IF(AND(AB174="NA",CNGE_2024_M1_Secc5!$T$652="NA"),0,IF(AB174&lt;=SUM(CNGE_2024_M1_Secc5!$T$652),0,1)))</f>
        <v>0</v>
      </c>
      <c r="BF48" s="682">
        <f>IF(AND(CNGE_2024_M1_Secc5!$P$633&lt;&gt;"",CNGE_2024_M1_Secc5!$P$633&lt;&gt;1,COUNTA(M48:R48)=0),0,IF(AND(CNGE_2024_M1_Secc5!$P$633&lt;&gt;"",CNGE_2024_M1_Secc5!$P$633=1,COUNTA(M48:R48)=2),0,IF(COUNTA(M48:R48)=0,0,1)))</f>
        <v>0</v>
      </c>
      <c r="BG48" s="683">
        <f>IF(AND(CNGE_2024_M1_Secc5!$P$634&lt;&gt;"",CNGE_2024_M1_Secc5!$P$634&lt;&gt;1,COUNTA(S48:X48)=0),0,IF(AND(CNGE_2024_M1_Secc5!$P$634&lt;&gt;"",CNGE_2024_M1_Secc5!$P$634=1,COUNTA(S48:X48)=2),0,IF(COUNTA(S48:X48)=0,0,1)))</f>
        <v>0</v>
      </c>
      <c r="BH48" s="682">
        <f>IF(AND(CNGE_2024_M1_Secc5!$P$635&lt;&gt;"",CNGE_2024_M1_Secc5!$P$635&lt;&gt;1,COUNTA(Y48:AD48)=0),0,IF(AND(CNGE_2024_M1_Secc5!$P$635&lt;&gt;"",CNGE_2024_M1_Secc5!$P$635=1,COUNTA(Y48:AD48)=2),0,IF(COUNTA(Y48:AD48)=0,0,1)))</f>
        <v>0</v>
      </c>
      <c r="BI48" s="683">
        <f>IF(AND(CNGE_2024_M1_Secc5!$P$636&lt;&gt;"",CNGE_2024_M1_Secc5!$P$636&lt;&gt;1,COUNTA(G174:L174)=0),0,IF(AND(CNGE_2024_M1_Secc5!$P$636&lt;&gt;"",CNGE_2024_M1_Secc5!$P$636=1,COUNTA(G174:L174)=2),0,IF(COUNTA(G174:L174)=0,0,1)))</f>
        <v>0</v>
      </c>
      <c r="BJ48" s="682">
        <f>IF(AND(CNGE_2024_M1_Secc5!$P$637&lt;&gt;"",CNGE_2024_M1_Secc5!$P$637&lt;&gt;1,COUNTA(M174:R174)=0),0,IF(AND(CNGE_2024_M1_Secc5!$P$637&lt;&gt;"",CNGE_2024_M1_Secc5!$P$637=1,COUNTA(M174:R174)=2),0,IF(COUNTA(M174:R174)=0,0,1)))</f>
        <v>0</v>
      </c>
      <c r="BK48" s="683">
        <f>IF(AND(CNGE_2024_M1_Secc5!$P$638&lt;&gt;"",CNGE_2024_M1_Secc5!$P$638&lt;&gt;1,COUNTA(S174:X174)=0),0,IF(AND(CNGE_2024_M1_Secc5!$P$638&lt;&gt;"",CNGE_2024_M1_Secc5!$P$638=1,COUNTA(S174:X174)=2),0,IF(COUNTA(S174:X174)=0,0,1)))</f>
        <v>0</v>
      </c>
      <c r="BL48" s="682">
        <f>IF(AND(CNGE_2024_M1_Secc5!$P$639&lt;&gt;"",CNGE_2024_M1_Secc5!$P$639&lt;&gt;1,COUNTA(Y174:AD174)=0),0,IF(AND(CNGE_2024_M1_Secc5!$P$639&lt;&gt;"",CNGE_2024_M1_Secc5!$P$639=1,COUNTA(Y174:AD174)=2),0,IF(COUNTA(Y174:AD174)=0,0,1)))</f>
        <v>0</v>
      </c>
      <c r="BM48" s="402">
        <f t="shared" si="4"/>
        <v>0</v>
      </c>
      <c r="BN48" s="370" t="str">
        <f>IF(BM48=0,"",
IF(SUM($BM$27:BM48)=1,BO48,
IF($BM$147&gt;SUM($BM$27:BM48),_xlfn.CONCAT(", ",BO48),
IF($BM$147=SUM($BM$27:BM48),_xlfn.CONCAT(" y ",BO48)))))</f>
        <v/>
      </c>
      <c r="BO48" s="156" t="s">
        <v>5116</v>
      </c>
      <c r="BP48" s="272">
        <f t="shared" si="0"/>
        <v>0</v>
      </c>
      <c r="BQ48" s="273" t="str">
        <f>IF(BP48=0,"",
IF(SUM($BP$27:BP48)=1,BR48,
IF(BP$2201&gt;SUM($BP$27:BP48),_xlfn.CONCAT(", ",BR48),
IF($BP$148=SUM($BP$27:BP48),_xlfn.CONCAT(" y ",BR48)))))</f>
        <v/>
      </c>
      <c r="BR48" s="156" t="s">
        <v>5116</v>
      </c>
      <c r="BS48" s="272">
        <f t="shared" si="5"/>
        <v>0</v>
      </c>
      <c r="BT48" s="273" t="str">
        <f>IF(BS48=0,"",
IF(SUM($BS$27:BS48)=1,BU48,
IF($BS$147&gt;SUM($BS$27:BS48),_xlfn.CONCAT(", ",BU48),
IF($BS$147=SUM($BS$27:BS48),_xlfn.CONCAT(" y ",BU48)))))</f>
        <v/>
      </c>
      <c r="BU48" s="156" t="s">
        <v>5116</v>
      </c>
    </row>
    <row r="49" spans="1:73" ht="15" customHeight="1">
      <c r="A49" s="26"/>
      <c r="C49" s="165" t="s">
        <v>5039</v>
      </c>
      <c r="D49" s="884" t="str">
        <f>IF(CNGE_2024_M1_Secc5!$D62="","",CNGE_2024_M1_Secc5!$D62)</f>
        <v>INSTITUTO DE ESPACIOS EDUCATIVOS DEL ESTADO DE VERACRUZ</v>
      </c>
      <c r="E49" s="884"/>
      <c r="F49" s="884"/>
      <c r="G49" s="884"/>
      <c r="H49" s="884"/>
      <c r="I49" s="884"/>
      <c r="J49" s="884"/>
      <c r="K49" s="719"/>
      <c r="L49" s="719"/>
      <c r="M49" s="719"/>
      <c r="N49" s="719"/>
      <c r="O49" s="719"/>
      <c r="P49" s="719"/>
      <c r="Q49" s="719"/>
      <c r="R49" s="719"/>
      <c r="S49" s="719"/>
      <c r="T49" s="719"/>
      <c r="U49" s="719"/>
      <c r="V49" s="719"/>
      <c r="W49" s="719"/>
      <c r="X49" s="719"/>
      <c r="Y49" s="719"/>
      <c r="Z49" s="719"/>
      <c r="AA49" s="719"/>
      <c r="AB49" s="719"/>
      <c r="AC49" s="719"/>
      <c r="AD49" s="719"/>
      <c r="AF49" s="164"/>
      <c r="AG49" s="199">
        <f t="shared" si="1"/>
        <v>0</v>
      </c>
      <c r="AH49" s="298">
        <f t="shared" si="2"/>
        <v>0</v>
      </c>
      <c r="AI49" s="164"/>
      <c r="AJ49" s="221">
        <f t="shared" si="3"/>
        <v>0</v>
      </c>
      <c r="AK49" s="164"/>
      <c r="AL49" s="164"/>
      <c r="AM49" s="164"/>
      <c r="AN49" s="164"/>
      <c r="AO49" s="375">
        <f>IF(AND(M49="NS",CNGE_2024_M1_Secc5!$T$633="NS"),0,IF(AND(M49="NA",CNGE_2024_M1_Secc5!$T$633="NA"),0,IF(M49&lt;=SUM(CNGE_2024_M1_Secc5!$T$633),0,1)))</f>
        <v>0</v>
      </c>
      <c r="AP49" s="680">
        <f>IF(AND(S49="NS",CNGE_2024_M1_Secc5!$T$634="NS"),0,IF(AND(S49="NA",CNGE_2024_M1_Secc5!$T$634="NA"),0,IF(S49&lt;=SUM(CNGE_2024_M1_Secc5!$T$634),0,1)))</f>
        <v>0</v>
      </c>
      <c r="AQ49" s="375">
        <f>IF(AND(Y49="NS",CNGE_2024_M1_Secc5!$T$635="NS"),0,IF(AND(Y49="NA",CNGE_2024_M1_Secc5!$T$635="NA"),0,IF(Y49&lt;=SUM(CNGE_2024_M1_Secc5!$T$635),0,1)))</f>
        <v>0</v>
      </c>
      <c r="AR49" s="680">
        <f>IF(AND(G175="NS",CNGE_2024_M1_Secc5!$T$636="NS"),0,IF(AND(G175="NA",CNGE_2024_M1_Secc5!$T$636="NA"),0,IF(G175&lt;=SUM(CNGE_2024_M1_Secc5!$T$636),0,1)))</f>
        <v>0</v>
      </c>
      <c r="AS49" s="375">
        <f>IF(AND(M175="NS",CNGE_2024_M1_Secc5!$T$637="NS"),0,IF(AND(M175="NA",CNGE_2024_M1_Secc5!$T$637="NA"),0,IF(M175&lt;=SUM(CNGE_2024_M1_Secc5!$T$637),0,1)))</f>
        <v>0</v>
      </c>
      <c r="AT49" s="680">
        <f>IF(AND(S175="NS",CNGE_2024_M1_Secc5!$T$638="NS"),0,IF(AND(S175="NA",CNGE_2024_M1_Secc5!$T$638="NA"),0,IF(S175&lt;=SUM(CNGE_2024_M1_Secc5!$T$638),0,1)))</f>
        <v>0</v>
      </c>
      <c r="AU49" s="375">
        <f>IF(AND(Y175="NS",CNGE_2024_M1_Secc5!$T$639="NS"),0,IF(AND(Y175="NA",CNGE_2024_M1_Secc5!$T$639="NA"),0,IF(Y175&lt;=SUM(CNGE_2024_M1_Secc5!$T$639),0,1)))</f>
        <v>0</v>
      </c>
      <c r="AV49" s="164"/>
      <c r="AW49" s="164"/>
      <c r="AX49" s="164"/>
      <c r="AY49" s="608">
        <f>IF(AND(P49="NS",CNGE_2024_M1_Secc5!$T$646="NS"),0,IF(AND(P49="NA",CNGE_2024_M1_Secc5!$T$646="NA"),0,IF(P49&lt;=SUM(CNGE_2024_M1_Secc5!$T$646),0,1)))</f>
        <v>0</v>
      </c>
      <c r="AZ49" s="609">
        <f>IF(AND(V49="NS",CNGE_2024_M1_Secc5!$T$647="NS"),0,IF(AND(V49="NA",CNGE_2024_M1_Secc5!$T$647="NA"),0,IF(V49&lt;=SUM(CNGE_2024_M1_Secc5!$T$647),0,1)))</f>
        <v>0</v>
      </c>
      <c r="BA49" s="608">
        <f>IF(AND(AB49="NS",CNGE_2024_M1_Secc5!$T$648="NS"),0,IF(AND(AB49="NA",CNGE_2024_M1_Secc5!$T$648="NA"),0,IF(AB49&lt;=SUM(CNGE_2024_M1_Secc5!$T$648),0,1)))</f>
        <v>0</v>
      </c>
      <c r="BB49" s="609">
        <f>IF(AND(J175="NS",CNGE_2024_M1_Secc5!$T$649="NS"),0,IF(AND(J175="NA",CNGE_2024_M1_Secc5!$T$649="NA"),0,IF(J175&lt;=SUM(CNGE_2024_M1_Secc5!$T$649),0,1)))</f>
        <v>0</v>
      </c>
      <c r="BC49" s="608">
        <f>IF(AND(P175="NS",CNGE_2024_M1_Secc5!$T$650="NS"),0,IF(AND(P175="NA",CNGE_2024_M1_Secc5!$T$650="NA"),0,IF(P175&lt;=SUM(CNGE_2024_M1_Secc5!$T$650),0,1)))</f>
        <v>0</v>
      </c>
      <c r="BD49" s="609">
        <f>IF(AND(V175="NS",CNGE_2024_M1_Secc5!$T$651="NS"),0,IF(AND(V175="NA",CNGE_2024_M1_Secc5!$T$651="NA"),0,IF(V175&lt;=SUM(CNGE_2024_M1_Secc5!$T$651),0,1)))</f>
        <v>0</v>
      </c>
      <c r="BE49" s="608">
        <f>IF(AND(AB175="NS",CNGE_2024_M1_Secc5!$T$652="NS"),0,IF(AND(AB175="NA",CNGE_2024_M1_Secc5!$T$652="NA"),0,IF(AB175&lt;=SUM(CNGE_2024_M1_Secc5!$T$652),0,1)))</f>
        <v>0</v>
      </c>
      <c r="BF49" s="682">
        <f>IF(AND(CNGE_2024_M1_Secc5!$P$633&lt;&gt;"",CNGE_2024_M1_Secc5!$P$633&lt;&gt;1,COUNTA(M49:R49)=0),0,IF(AND(CNGE_2024_M1_Secc5!$P$633&lt;&gt;"",CNGE_2024_M1_Secc5!$P$633=1,COUNTA(M49:R49)=2),0,IF(COUNTA(M49:R49)=0,0,1)))</f>
        <v>0</v>
      </c>
      <c r="BG49" s="683">
        <f>IF(AND(CNGE_2024_M1_Secc5!$P$634&lt;&gt;"",CNGE_2024_M1_Secc5!$P$634&lt;&gt;1,COUNTA(S49:X49)=0),0,IF(AND(CNGE_2024_M1_Secc5!$P$634&lt;&gt;"",CNGE_2024_M1_Secc5!$P$634=1,COUNTA(S49:X49)=2),0,IF(COUNTA(S49:X49)=0,0,1)))</f>
        <v>0</v>
      </c>
      <c r="BH49" s="682">
        <f>IF(AND(CNGE_2024_M1_Secc5!$P$635&lt;&gt;"",CNGE_2024_M1_Secc5!$P$635&lt;&gt;1,COUNTA(Y49:AD49)=0),0,IF(AND(CNGE_2024_M1_Secc5!$P$635&lt;&gt;"",CNGE_2024_M1_Secc5!$P$635=1,COUNTA(Y49:AD49)=2),0,IF(COUNTA(Y49:AD49)=0,0,1)))</f>
        <v>0</v>
      </c>
      <c r="BI49" s="683">
        <f>IF(AND(CNGE_2024_M1_Secc5!$P$636&lt;&gt;"",CNGE_2024_M1_Secc5!$P$636&lt;&gt;1,COUNTA(G175:L175)=0),0,IF(AND(CNGE_2024_M1_Secc5!$P$636&lt;&gt;"",CNGE_2024_M1_Secc5!$P$636=1,COUNTA(G175:L175)=2),0,IF(COUNTA(G175:L175)=0,0,1)))</f>
        <v>0</v>
      </c>
      <c r="BJ49" s="682">
        <f>IF(AND(CNGE_2024_M1_Secc5!$P$637&lt;&gt;"",CNGE_2024_M1_Secc5!$P$637&lt;&gt;1,COUNTA(M175:R175)=0),0,IF(AND(CNGE_2024_M1_Secc5!$P$637&lt;&gt;"",CNGE_2024_M1_Secc5!$P$637=1,COUNTA(M175:R175)=2),0,IF(COUNTA(M175:R175)=0,0,1)))</f>
        <v>0</v>
      </c>
      <c r="BK49" s="683">
        <f>IF(AND(CNGE_2024_M1_Secc5!$P$638&lt;&gt;"",CNGE_2024_M1_Secc5!$P$638&lt;&gt;1,COUNTA(S175:X175)=0),0,IF(AND(CNGE_2024_M1_Secc5!$P$638&lt;&gt;"",CNGE_2024_M1_Secc5!$P$638=1,COUNTA(S175:X175)=2),0,IF(COUNTA(S175:X175)=0,0,1)))</f>
        <v>0</v>
      </c>
      <c r="BL49" s="682">
        <f>IF(AND(CNGE_2024_M1_Secc5!$P$639&lt;&gt;"",CNGE_2024_M1_Secc5!$P$639&lt;&gt;1,COUNTA(Y175:AD175)=0),0,IF(AND(CNGE_2024_M1_Secc5!$P$639&lt;&gt;"",CNGE_2024_M1_Secc5!$P$639=1,COUNTA(Y175:AD175)=2),0,IF(COUNTA(Y175:AD175)=0,0,1)))</f>
        <v>0</v>
      </c>
      <c r="BM49" s="402">
        <f t="shared" si="4"/>
        <v>0</v>
      </c>
      <c r="BN49" s="370" t="str">
        <f>IF(BM49=0,"",
IF(SUM($BM$27:BM49)=1,BO49,
IF($BM$147&gt;SUM($BM$27:BM49),_xlfn.CONCAT(", ",BO49),
IF($BM$147=SUM($BM$27:BM49),_xlfn.CONCAT(" y ",BO49)))))</f>
        <v/>
      </c>
      <c r="BO49" s="156" t="s">
        <v>5117</v>
      </c>
      <c r="BP49" s="272">
        <f t="shared" si="0"/>
        <v>0</v>
      </c>
      <c r="BQ49" s="273" t="str">
        <f>IF(BP49=0,"",
IF(SUM($BP$27:BP49)=1,BR49,
IF(BP$2201&gt;SUM($BP$27:BP49),_xlfn.CONCAT(", ",BR49),
IF($BP$148=SUM($BP$27:BP49),_xlfn.CONCAT(" y ",BR49)))))</f>
        <v/>
      </c>
      <c r="BR49" s="156" t="s">
        <v>5117</v>
      </c>
      <c r="BS49" s="272">
        <f t="shared" si="5"/>
        <v>0</v>
      </c>
      <c r="BT49" s="273" t="str">
        <f>IF(BS49=0,"",
IF(SUM($BS$27:BS49)=1,BU49,
IF($BS$147&gt;SUM($BS$27:BS49),_xlfn.CONCAT(", ",BU49),
IF($BS$147=SUM($BS$27:BS49),_xlfn.CONCAT(" y ",BU49)))))</f>
        <v/>
      </c>
      <c r="BU49" s="156" t="s">
        <v>5117</v>
      </c>
    </row>
    <row r="50" spans="1:73" ht="15" customHeight="1">
      <c r="A50" s="26"/>
      <c r="C50" s="165" t="s">
        <v>5040</v>
      </c>
      <c r="D50" s="884" t="str">
        <f>IF(CNGE_2024_M1_Secc5!$D63="","",CNGE_2024_M1_Secc5!$D63)</f>
        <v>COLEGIO DE BACHILLERES DEL ESTADO DE VERACRUZ</v>
      </c>
      <c r="E50" s="884"/>
      <c r="F50" s="884"/>
      <c r="G50" s="884"/>
      <c r="H50" s="884"/>
      <c r="I50" s="884"/>
      <c r="J50" s="884"/>
      <c r="K50" s="719"/>
      <c r="L50" s="719"/>
      <c r="M50" s="719"/>
      <c r="N50" s="719"/>
      <c r="O50" s="719"/>
      <c r="P50" s="719"/>
      <c r="Q50" s="719"/>
      <c r="R50" s="719"/>
      <c r="S50" s="719"/>
      <c r="T50" s="719"/>
      <c r="U50" s="719"/>
      <c r="V50" s="719"/>
      <c r="W50" s="719"/>
      <c r="X50" s="719"/>
      <c r="Y50" s="719"/>
      <c r="Z50" s="719"/>
      <c r="AA50" s="719"/>
      <c r="AB50" s="719"/>
      <c r="AC50" s="719"/>
      <c r="AD50" s="719"/>
      <c r="AF50" s="164"/>
      <c r="AG50" s="199">
        <f t="shared" si="1"/>
        <v>0</v>
      </c>
      <c r="AH50" s="298">
        <f t="shared" si="2"/>
        <v>0</v>
      </c>
      <c r="AI50" s="164"/>
      <c r="AJ50" s="221">
        <f t="shared" si="3"/>
        <v>0</v>
      </c>
      <c r="AK50" s="164"/>
      <c r="AL50" s="164"/>
      <c r="AM50" s="164"/>
      <c r="AN50" s="164"/>
      <c r="AO50" s="375">
        <f>IF(AND(M50="NS",CNGE_2024_M1_Secc5!$T$633="NS"),0,IF(AND(M50="NA",CNGE_2024_M1_Secc5!$T$633="NA"),0,IF(M50&lt;=SUM(CNGE_2024_M1_Secc5!$T$633),0,1)))</f>
        <v>0</v>
      </c>
      <c r="AP50" s="680">
        <f>IF(AND(S50="NS",CNGE_2024_M1_Secc5!$T$634="NS"),0,IF(AND(S50="NA",CNGE_2024_M1_Secc5!$T$634="NA"),0,IF(S50&lt;=SUM(CNGE_2024_M1_Secc5!$T$634),0,1)))</f>
        <v>0</v>
      </c>
      <c r="AQ50" s="375">
        <f>IF(AND(Y50="NS",CNGE_2024_M1_Secc5!$T$635="NS"),0,IF(AND(Y50="NA",CNGE_2024_M1_Secc5!$T$635="NA"),0,IF(Y50&lt;=SUM(CNGE_2024_M1_Secc5!$T$635),0,1)))</f>
        <v>0</v>
      </c>
      <c r="AR50" s="680">
        <f>IF(AND(G176="NS",CNGE_2024_M1_Secc5!$T$636="NS"),0,IF(AND(G176="NA",CNGE_2024_M1_Secc5!$T$636="NA"),0,IF(G176&lt;=SUM(CNGE_2024_M1_Secc5!$T$636),0,1)))</f>
        <v>0</v>
      </c>
      <c r="AS50" s="375">
        <f>IF(AND(M176="NS",CNGE_2024_M1_Secc5!$T$637="NS"),0,IF(AND(M176="NA",CNGE_2024_M1_Secc5!$T$637="NA"),0,IF(M176&lt;=SUM(CNGE_2024_M1_Secc5!$T$637),0,1)))</f>
        <v>0</v>
      </c>
      <c r="AT50" s="680">
        <f>IF(AND(S176="NS",CNGE_2024_M1_Secc5!$T$638="NS"),0,IF(AND(S176="NA",CNGE_2024_M1_Secc5!$T$638="NA"),0,IF(S176&lt;=SUM(CNGE_2024_M1_Secc5!$T$638),0,1)))</f>
        <v>0</v>
      </c>
      <c r="AU50" s="375">
        <f>IF(AND(Y176="NS",CNGE_2024_M1_Secc5!$T$639="NS"),0,IF(AND(Y176="NA",CNGE_2024_M1_Secc5!$T$639="NA"),0,IF(Y176&lt;=SUM(CNGE_2024_M1_Secc5!$T$639),0,1)))</f>
        <v>0</v>
      </c>
      <c r="AV50" s="164"/>
      <c r="AW50" s="164"/>
      <c r="AX50" s="164"/>
      <c r="AY50" s="608">
        <f>IF(AND(P50="NS",CNGE_2024_M1_Secc5!$T$646="NS"),0,IF(AND(P50="NA",CNGE_2024_M1_Secc5!$T$646="NA"),0,IF(P50&lt;=SUM(CNGE_2024_M1_Secc5!$T$646),0,1)))</f>
        <v>0</v>
      </c>
      <c r="AZ50" s="609">
        <f>IF(AND(V50="NS",CNGE_2024_M1_Secc5!$T$647="NS"),0,IF(AND(V50="NA",CNGE_2024_M1_Secc5!$T$647="NA"),0,IF(V50&lt;=SUM(CNGE_2024_M1_Secc5!$T$647),0,1)))</f>
        <v>0</v>
      </c>
      <c r="BA50" s="608">
        <f>IF(AND(AB50="NS",CNGE_2024_M1_Secc5!$T$648="NS"),0,IF(AND(AB50="NA",CNGE_2024_M1_Secc5!$T$648="NA"),0,IF(AB50&lt;=SUM(CNGE_2024_M1_Secc5!$T$648),0,1)))</f>
        <v>0</v>
      </c>
      <c r="BB50" s="609">
        <f>IF(AND(J176="NS",CNGE_2024_M1_Secc5!$T$649="NS"),0,IF(AND(J176="NA",CNGE_2024_M1_Secc5!$T$649="NA"),0,IF(J176&lt;=SUM(CNGE_2024_M1_Secc5!$T$649),0,1)))</f>
        <v>0</v>
      </c>
      <c r="BC50" s="608">
        <f>IF(AND(P176="NS",CNGE_2024_M1_Secc5!$T$650="NS"),0,IF(AND(P176="NA",CNGE_2024_M1_Secc5!$T$650="NA"),0,IF(P176&lt;=SUM(CNGE_2024_M1_Secc5!$T$650),0,1)))</f>
        <v>0</v>
      </c>
      <c r="BD50" s="609">
        <f>IF(AND(V176="NS",CNGE_2024_M1_Secc5!$T$651="NS"),0,IF(AND(V176="NA",CNGE_2024_M1_Secc5!$T$651="NA"),0,IF(V176&lt;=SUM(CNGE_2024_M1_Secc5!$T$651),0,1)))</f>
        <v>0</v>
      </c>
      <c r="BE50" s="608">
        <f>IF(AND(AB176="NS",CNGE_2024_M1_Secc5!$T$652="NS"),0,IF(AND(AB176="NA",CNGE_2024_M1_Secc5!$T$652="NA"),0,IF(AB176&lt;=SUM(CNGE_2024_M1_Secc5!$T$652),0,1)))</f>
        <v>0</v>
      </c>
      <c r="BF50" s="682">
        <f>IF(AND(CNGE_2024_M1_Secc5!$P$633&lt;&gt;"",CNGE_2024_M1_Secc5!$P$633&lt;&gt;1,COUNTA(M50:R50)=0),0,IF(AND(CNGE_2024_M1_Secc5!$P$633&lt;&gt;"",CNGE_2024_M1_Secc5!$P$633=1,COUNTA(M50:R50)=2),0,IF(COUNTA(M50:R50)=0,0,1)))</f>
        <v>0</v>
      </c>
      <c r="BG50" s="683">
        <f>IF(AND(CNGE_2024_M1_Secc5!$P$634&lt;&gt;"",CNGE_2024_M1_Secc5!$P$634&lt;&gt;1,COUNTA(S50:X50)=0),0,IF(AND(CNGE_2024_M1_Secc5!$P$634&lt;&gt;"",CNGE_2024_M1_Secc5!$P$634=1,COUNTA(S50:X50)=2),0,IF(COUNTA(S50:X50)=0,0,1)))</f>
        <v>0</v>
      </c>
      <c r="BH50" s="682">
        <f>IF(AND(CNGE_2024_M1_Secc5!$P$635&lt;&gt;"",CNGE_2024_M1_Secc5!$P$635&lt;&gt;1,COUNTA(Y50:AD50)=0),0,IF(AND(CNGE_2024_M1_Secc5!$P$635&lt;&gt;"",CNGE_2024_M1_Secc5!$P$635=1,COUNTA(Y50:AD50)=2),0,IF(COUNTA(Y50:AD50)=0,0,1)))</f>
        <v>0</v>
      </c>
      <c r="BI50" s="683">
        <f>IF(AND(CNGE_2024_M1_Secc5!$P$636&lt;&gt;"",CNGE_2024_M1_Secc5!$P$636&lt;&gt;1,COUNTA(G176:L176)=0),0,IF(AND(CNGE_2024_M1_Secc5!$P$636&lt;&gt;"",CNGE_2024_M1_Secc5!$P$636=1,COUNTA(G176:L176)=2),0,IF(COUNTA(G176:L176)=0,0,1)))</f>
        <v>0</v>
      </c>
      <c r="BJ50" s="682">
        <f>IF(AND(CNGE_2024_M1_Secc5!$P$637&lt;&gt;"",CNGE_2024_M1_Secc5!$P$637&lt;&gt;1,COUNTA(M176:R176)=0),0,IF(AND(CNGE_2024_M1_Secc5!$P$637&lt;&gt;"",CNGE_2024_M1_Secc5!$P$637=1,COUNTA(M176:R176)=2),0,IF(COUNTA(M176:R176)=0,0,1)))</f>
        <v>0</v>
      </c>
      <c r="BK50" s="683">
        <f>IF(AND(CNGE_2024_M1_Secc5!$P$638&lt;&gt;"",CNGE_2024_M1_Secc5!$P$638&lt;&gt;1,COUNTA(S176:X176)=0),0,IF(AND(CNGE_2024_M1_Secc5!$P$638&lt;&gt;"",CNGE_2024_M1_Secc5!$P$638=1,COUNTA(S176:X176)=2),0,IF(COUNTA(S176:X176)=0,0,1)))</f>
        <v>0</v>
      </c>
      <c r="BL50" s="682">
        <f>IF(AND(CNGE_2024_M1_Secc5!$P$639&lt;&gt;"",CNGE_2024_M1_Secc5!$P$639&lt;&gt;1,COUNTA(Y176:AD176)=0),0,IF(AND(CNGE_2024_M1_Secc5!$P$639&lt;&gt;"",CNGE_2024_M1_Secc5!$P$639=1,COUNTA(Y176:AD176)=2),0,IF(COUNTA(Y176:AD176)=0,0,1)))</f>
        <v>0</v>
      </c>
      <c r="BM50" s="402">
        <f t="shared" si="4"/>
        <v>0</v>
      </c>
      <c r="BN50" s="370" t="str">
        <f>IF(BM50=0,"",
IF(SUM($BM$27:BM50)=1,BO50,
IF($BM$147&gt;SUM($BM$27:BM50),_xlfn.CONCAT(", ",BO50),
IF($BM$147=SUM($BM$27:BM50),_xlfn.CONCAT(" y ",BO50)))))</f>
        <v/>
      </c>
      <c r="BO50" s="156" t="s">
        <v>5118</v>
      </c>
      <c r="BP50" s="272">
        <f t="shared" si="0"/>
        <v>0</v>
      </c>
      <c r="BQ50" s="273" t="str">
        <f>IF(BP50=0,"",
IF(SUM($BP$27:BP50)=1,BR50,
IF(BP$2201&gt;SUM($BP$27:BP50),_xlfn.CONCAT(", ",BR50),
IF($BP$148=SUM($BP$27:BP50),_xlfn.CONCAT(" y ",BR50)))))</f>
        <v/>
      </c>
      <c r="BR50" s="156" t="s">
        <v>5118</v>
      </c>
      <c r="BS50" s="272">
        <f t="shared" si="5"/>
        <v>0</v>
      </c>
      <c r="BT50" s="273" t="str">
        <f>IF(BS50=0,"",
IF(SUM($BS$27:BS50)=1,BU50,
IF($BS$147&gt;SUM($BS$27:BS50),_xlfn.CONCAT(", ",BU50),
IF($BS$147=SUM($BS$27:BS50),_xlfn.CONCAT(" y ",BU50)))))</f>
        <v/>
      </c>
      <c r="BU50" s="156" t="s">
        <v>5118</v>
      </c>
    </row>
    <row r="51" spans="1:73" ht="15" customHeight="1">
      <c r="A51" s="26"/>
      <c r="C51" s="165" t="s">
        <v>5041</v>
      </c>
      <c r="D51" s="884" t="str">
        <f>IF(CNGE_2024_M1_Secc5!$D64="","",CNGE_2024_M1_Secc5!$D64)</f>
        <v>INSTITUTO TECNOLOGICO SUPERIOR DE MISANTLA</v>
      </c>
      <c r="E51" s="884"/>
      <c r="F51" s="884"/>
      <c r="G51" s="884"/>
      <c r="H51" s="884"/>
      <c r="I51" s="884"/>
      <c r="J51" s="884"/>
      <c r="K51" s="719"/>
      <c r="L51" s="719"/>
      <c r="M51" s="719"/>
      <c r="N51" s="719"/>
      <c r="O51" s="719"/>
      <c r="P51" s="719"/>
      <c r="Q51" s="719"/>
      <c r="R51" s="719"/>
      <c r="S51" s="719"/>
      <c r="T51" s="719"/>
      <c r="U51" s="719"/>
      <c r="V51" s="719"/>
      <c r="W51" s="719"/>
      <c r="X51" s="719"/>
      <c r="Y51" s="719"/>
      <c r="Z51" s="719"/>
      <c r="AA51" s="719"/>
      <c r="AB51" s="719"/>
      <c r="AC51" s="719"/>
      <c r="AD51" s="719"/>
      <c r="AF51" s="164"/>
      <c r="AG51" s="199">
        <f t="shared" si="1"/>
        <v>0</v>
      </c>
      <c r="AH51" s="298">
        <f t="shared" si="2"/>
        <v>0</v>
      </c>
      <c r="AI51" s="164"/>
      <c r="AJ51" s="221">
        <f t="shared" si="3"/>
        <v>0</v>
      </c>
      <c r="AK51" s="164"/>
      <c r="AL51" s="164"/>
      <c r="AM51" s="164"/>
      <c r="AN51" s="164"/>
      <c r="AO51" s="375">
        <f>IF(AND(M51="NS",CNGE_2024_M1_Secc5!$T$633="NS"),0,IF(AND(M51="NA",CNGE_2024_M1_Secc5!$T$633="NA"),0,IF(M51&lt;=SUM(CNGE_2024_M1_Secc5!$T$633),0,1)))</f>
        <v>0</v>
      </c>
      <c r="AP51" s="680">
        <f>IF(AND(S51="NS",CNGE_2024_M1_Secc5!$T$634="NS"),0,IF(AND(S51="NA",CNGE_2024_M1_Secc5!$T$634="NA"),0,IF(S51&lt;=SUM(CNGE_2024_M1_Secc5!$T$634),0,1)))</f>
        <v>0</v>
      </c>
      <c r="AQ51" s="375">
        <f>IF(AND(Y51="NS",CNGE_2024_M1_Secc5!$T$635="NS"),0,IF(AND(Y51="NA",CNGE_2024_M1_Secc5!$T$635="NA"),0,IF(Y51&lt;=SUM(CNGE_2024_M1_Secc5!$T$635),0,1)))</f>
        <v>0</v>
      </c>
      <c r="AR51" s="680">
        <f>IF(AND(G177="NS",CNGE_2024_M1_Secc5!$T$636="NS"),0,IF(AND(G177="NA",CNGE_2024_M1_Secc5!$T$636="NA"),0,IF(G177&lt;=SUM(CNGE_2024_M1_Secc5!$T$636),0,1)))</f>
        <v>0</v>
      </c>
      <c r="AS51" s="375">
        <f>IF(AND(M177="NS",CNGE_2024_M1_Secc5!$T$637="NS"),0,IF(AND(M177="NA",CNGE_2024_M1_Secc5!$T$637="NA"),0,IF(M177&lt;=SUM(CNGE_2024_M1_Secc5!$T$637),0,1)))</f>
        <v>0</v>
      </c>
      <c r="AT51" s="680">
        <f>IF(AND(S177="NS",CNGE_2024_M1_Secc5!$T$638="NS"),0,IF(AND(S177="NA",CNGE_2024_M1_Secc5!$T$638="NA"),0,IF(S177&lt;=SUM(CNGE_2024_M1_Secc5!$T$638),0,1)))</f>
        <v>0</v>
      </c>
      <c r="AU51" s="375">
        <f>IF(AND(Y177="NS",CNGE_2024_M1_Secc5!$T$639="NS"),0,IF(AND(Y177="NA",CNGE_2024_M1_Secc5!$T$639="NA"),0,IF(Y177&lt;=SUM(CNGE_2024_M1_Secc5!$T$639),0,1)))</f>
        <v>0</v>
      </c>
      <c r="AV51" s="164"/>
      <c r="AW51" s="164"/>
      <c r="AX51" s="164"/>
      <c r="AY51" s="608">
        <f>IF(AND(P51="NS",CNGE_2024_M1_Secc5!$T$646="NS"),0,IF(AND(P51="NA",CNGE_2024_M1_Secc5!$T$646="NA"),0,IF(P51&lt;=SUM(CNGE_2024_M1_Secc5!$T$646),0,1)))</f>
        <v>0</v>
      </c>
      <c r="AZ51" s="609">
        <f>IF(AND(V51="NS",CNGE_2024_M1_Secc5!$T$647="NS"),0,IF(AND(V51="NA",CNGE_2024_M1_Secc5!$T$647="NA"),0,IF(V51&lt;=SUM(CNGE_2024_M1_Secc5!$T$647),0,1)))</f>
        <v>0</v>
      </c>
      <c r="BA51" s="608">
        <f>IF(AND(AB51="NS",CNGE_2024_M1_Secc5!$T$648="NS"),0,IF(AND(AB51="NA",CNGE_2024_M1_Secc5!$T$648="NA"),0,IF(AB51&lt;=SUM(CNGE_2024_M1_Secc5!$T$648),0,1)))</f>
        <v>0</v>
      </c>
      <c r="BB51" s="609">
        <f>IF(AND(J177="NS",CNGE_2024_M1_Secc5!$T$649="NS"),0,IF(AND(J177="NA",CNGE_2024_M1_Secc5!$T$649="NA"),0,IF(J177&lt;=SUM(CNGE_2024_M1_Secc5!$T$649),0,1)))</f>
        <v>0</v>
      </c>
      <c r="BC51" s="608">
        <f>IF(AND(P177="NS",CNGE_2024_M1_Secc5!$T$650="NS"),0,IF(AND(P177="NA",CNGE_2024_M1_Secc5!$T$650="NA"),0,IF(P177&lt;=SUM(CNGE_2024_M1_Secc5!$T$650),0,1)))</f>
        <v>0</v>
      </c>
      <c r="BD51" s="609">
        <f>IF(AND(V177="NS",CNGE_2024_M1_Secc5!$T$651="NS"),0,IF(AND(V177="NA",CNGE_2024_M1_Secc5!$T$651="NA"),0,IF(V177&lt;=SUM(CNGE_2024_M1_Secc5!$T$651),0,1)))</f>
        <v>0</v>
      </c>
      <c r="BE51" s="608">
        <f>IF(AND(AB177="NS",CNGE_2024_M1_Secc5!$T$652="NS"),0,IF(AND(AB177="NA",CNGE_2024_M1_Secc5!$T$652="NA"),0,IF(AB177&lt;=SUM(CNGE_2024_M1_Secc5!$T$652),0,1)))</f>
        <v>0</v>
      </c>
      <c r="BF51" s="682">
        <f>IF(AND(CNGE_2024_M1_Secc5!$P$633&lt;&gt;"",CNGE_2024_M1_Secc5!$P$633&lt;&gt;1,COUNTA(M51:R51)=0),0,IF(AND(CNGE_2024_M1_Secc5!$P$633&lt;&gt;"",CNGE_2024_M1_Secc5!$P$633=1,COUNTA(M51:R51)=2),0,IF(COUNTA(M51:R51)=0,0,1)))</f>
        <v>0</v>
      </c>
      <c r="BG51" s="683">
        <f>IF(AND(CNGE_2024_M1_Secc5!$P$634&lt;&gt;"",CNGE_2024_M1_Secc5!$P$634&lt;&gt;1,COUNTA(S51:X51)=0),0,IF(AND(CNGE_2024_M1_Secc5!$P$634&lt;&gt;"",CNGE_2024_M1_Secc5!$P$634=1,COUNTA(S51:X51)=2),0,IF(COUNTA(S51:X51)=0,0,1)))</f>
        <v>0</v>
      </c>
      <c r="BH51" s="682">
        <f>IF(AND(CNGE_2024_M1_Secc5!$P$635&lt;&gt;"",CNGE_2024_M1_Secc5!$P$635&lt;&gt;1,COUNTA(Y51:AD51)=0),0,IF(AND(CNGE_2024_M1_Secc5!$P$635&lt;&gt;"",CNGE_2024_M1_Secc5!$P$635=1,COUNTA(Y51:AD51)=2),0,IF(COUNTA(Y51:AD51)=0,0,1)))</f>
        <v>0</v>
      </c>
      <c r="BI51" s="683">
        <f>IF(AND(CNGE_2024_M1_Secc5!$P$636&lt;&gt;"",CNGE_2024_M1_Secc5!$P$636&lt;&gt;1,COUNTA(G177:L177)=0),0,IF(AND(CNGE_2024_M1_Secc5!$P$636&lt;&gt;"",CNGE_2024_M1_Secc5!$P$636=1,COUNTA(G177:L177)=2),0,IF(COUNTA(G177:L177)=0,0,1)))</f>
        <v>0</v>
      </c>
      <c r="BJ51" s="682">
        <f>IF(AND(CNGE_2024_M1_Secc5!$P$637&lt;&gt;"",CNGE_2024_M1_Secc5!$P$637&lt;&gt;1,COUNTA(M177:R177)=0),0,IF(AND(CNGE_2024_M1_Secc5!$P$637&lt;&gt;"",CNGE_2024_M1_Secc5!$P$637=1,COUNTA(M177:R177)=2),0,IF(COUNTA(M177:R177)=0,0,1)))</f>
        <v>0</v>
      </c>
      <c r="BK51" s="683">
        <f>IF(AND(CNGE_2024_M1_Secc5!$P$638&lt;&gt;"",CNGE_2024_M1_Secc5!$P$638&lt;&gt;1,COUNTA(S177:X177)=0),0,IF(AND(CNGE_2024_M1_Secc5!$P$638&lt;&gt;"",CNGE_2024_M1_Secc5!$P$638=1,COUNTA(S177:X177)=2),0,IF(COUNTA(S177:X177)=0,0,1)))</f>
        <v>0</v>
      </c>
      <c r="BL51" s="682">
        <f>IF(AND(CNGE_2024_M1_Secc5!$P$639&lt;&gt;"",CNGE_2024_M1_Secc5!$P$639&lt;&gt;1,COUNTA(Y177:AD177)=0),0,IF(AND(CNGE_2024_M1_Secc5!$P$639&lt;&gt;"",CNGE_2024_M1_Secc5!$P$639=1,COUNTA(Y177:AD177)=2),0,IF(COUNTA(Y177:AD177)=0,0,1)))</f>
        <v>0</v>
      </c>
      <c r="BM51" s="402">
        <f t="shared" si="4"/>
        <v>0</v>
      </c>
      <c r="BN51" s="370" t="str">
        <f>IF(BM51=0,"",
IF(SUM($BM$27:BM51)=1,BO51,
IF($BM$147&gt;SUM($BM$27:BM51),_xlfn.CONCAT(", ",BO51),
IF($BM$147=SUM($BM$27:BM51),_xlfn.CONCAT(" y ",BO51)))))</f>
        <v/>
      </c>
      <c r="BO51" s="156" t="s">
        <v>5119</v>
      </c>
      <c r="BP51" s="272">
        <f t="shared" si="0"/>
        <v>0</v>
      </c>
      <c r="BQ51" s="273" t="str">
        <f>IF(BP51=0,"",
IF(SUM($BP$27:BP51)=1,BR51,
IF(BP$2201&gt;SUM($BP$27:BP51),_xlfn.CONCAT(", ",BR51),
IF($BP$148=SUM($BP$27:BP51),_xlfn.CONCAT(" y ",BR51)))))</f>
        <v/>
      </c>
      <c r="BR51" s="156" t="s">
        <v>5119</v>
      </c>
      <c r="BS51" s="272">
        <f t="shared" si="5"/>
        <v>0</v>
      </c>
      <c r="BT51" s="273" t="str">
        <f>IF(BS51=0,"",
IF(SUM($BS$27:BS51)=1,BU51,
IF($BS$147&gt;SUM($BS$27:BS51),_xlfn.CONCAT(", ",BU51),
IF($BS$147=SUM($BS$27:BS51),_xlfn.CONCAT(" y ",BU51)))))</f>
        <v/>
      </c>
      <c r="BU51" s="156" t="s">
        <v>5119</v>
      </c>
    </row>
    <row r="52" spans="1:73" ht="15" customHeight="1">
      <c r="A52" s="26"/>
      <c r="C52" s="165" t="s">
        <v>5042</v>
      </c>
      <c r="D52" s="884" t="str">
        <f>IF(CNGE_2024_M1_Secc5!$D65="","",CNGE_2024_M1_Secc5!$D65)</f>
        <v>INSTITUTO TECNOLOGICO SUPERIOR DE SAN ANDRES TUXTLA</v>
      </c>
      <c r="E52" s="884"/>
      <c r="F52" s="884"/>
      <c r="G52" s="884"/>
      <c r="H52" s="884"/>
      <c r="I52" s="884"/>
      <c r="J52" s="884"/>
      <c r="K52" s="719"/>
      <c r="L52" s="719"/>
      <c r="M52" s="719"/>
      <c r="N52" s="719"/>
      <c r="O52" s="719"/>
      <c r="P52" s="719"/>
      <c r="Q52" s="719"/>
      <c r="R52" s="719"/>
      <c r="S52" s="719"/>
      <c r="T52" s="719"/>
      <c r="U52" s="719"/>
      <c r="V52" s="719"/>
      <c r="W52" s="719"/>
      <c r="X52" s="719"/>
      <c r="Y52" s="719"/>
      <c r="Z52" s="719"/>
      <c r="AA52" s="719"/>
      <c r="AB52" s="719"/>
      <c r="AC52" s="719"/>
      <c r="AD52" s="719"/>
      <c r="AF52" s="164"/>
      <c r="AG52" s="199">
        <f t="shared" si="1"/>
        <v>0</v>
      </c>
      <c r="AH52" s="298">
        <f t="shared" si="2"/>
        <v>0</v>
      </c>
      <c r="AI52" s="164"/>
      <c r="AJ52" s="221">
        <f t="shared" si="3"/>
        <v>0</v>
      </c>
      <c r="AK52" s="164"/>
      <c r="AL52" s="164"/>
      <c r="AM52" s="164"/>
      <c r="AN52" s="164"/>
      <c r="AO52" s="375">
        <f>IF(AND(M52="NS",CNGE_2024_M1_Secc5!$T$633="NS"),0,IF(AND(M52="NA",CNGE_2024_M1_Secc5!$T$633="NA"),0,IF(M52&lt;=SUM(CNGE_2024_M1_Secc5!$T$633),0,1)))</f>
        <v>0</v>
      </c>
      <c r="AP52" s="680">
        <f>IF(AND(S52="NS",CNGE_2024_M1_Secc5!$T$634="NS"),0,IF(AND(S52="NA",CNGE_2024_M1_Secc5!$T$634="NA"),0,IF(S52&lt;=SUM(CNGE_2024_M1_Secc5!$T$634),0,1)))</f>
        <v>0</v>
      </c>
      <c r="AQ52" s="375">
        <f>IF(AND(Y52="NS",CNGE_2024_M1_Secc5!$T$635="NS"),0,IF(AND(Y52="NA",CNGE_2024_M1_Secc5!$T$635="NA"),0,IF(Y52&lt;=SUM(CNGE_2024_M1_Secc5!$T$635),0,1)))</f>
        <v>0</v>
      </c>
      <c r="AR52" s="680">
        <f>IF(AND(G178="NS",CNGE_2024_M1_Secc5!$T$636="NS"),0,IF(AND(G178="NA",CNGE_2024_M1_Secc5!$T$636="NA"),0,IF(G178&lt;=SUM(CNGE_2024_M1_Secc5!$T$636),0,1)))</f>
        <v>0</v>
      </c>
      <c r="AS52" s="375">
        <f>IF(AND(M178="NS",CNGE_2024_M1_Secc5!$T$637="NS"),0,IF(AND(M178="NA",CNGE_2024_M1_Secc5!$T$637="NA"),0,IF(M178&lt;=SUM(CNGE_2024_M1_Secc5!$T$637),0,1)))</f>
        <v>0</v>
      </c>
      <c r="AT52" s="680">
        <f>IF(AND(S178="NS",CNGE_2024_M1_Secc5!$T$638="NS"),0,IF(AND(S178="NA",CNGE_2024_M1_Secc5!$T$638="NA"),0,IF(S178&lt;=SUM(CNGE_2024_M1_Secc5!$T$638),0,1)))</f>
        <v>0</v>
      </c>
      <c r="AU52" s="375">
        <f>IF(AND(Y178="NS",CNGE_2024_M1_Secc5!$T$639="NS"),0,IF(AND(Y178="NA",CNGE_2024_M1_Secc5!$T$639="NA"),0,IF(Y178&lt;=SUM(CNGE_2024_M1_Secc5!$T$639),0,1)))</f>
        <v>0</v>
      </c>
      <c r="AV52" s="164"/>
      <c r="AW52" s="164"/>
      <c r="AX52" s="164"/>
      <c r="AY52" s="608">
        <f>IF(AND(P52="NS",CNGE_2024_M1_Secc5!$T$646="NS"),0,IF(AND(P52="NA",CNGE_2024_M1_Secc5!$T$646="NA"),0,IF(P52&lt;=SUM(CNGE_2024_M1_Secc5!$T$646),0,1)))</f>
        <v>0</v>
      </c>
      <c r="AZ52" s="609">
        <f>IF(AND(V52="NS",CNGE_2024_M1_Secc5!$T$647="NS"),0,IF(AND(V52="NA",CNGE_2024_M1_Secc5!$T$647="NA"),0,IF(V52&lt;=SUM(CNGE_2024_M1_Secc5!$T$647),0,1)))</f>
        <v>0</v>
      </c>
      <c r="BA52" s="608">
        <f>IF(AND(AB52="NS",CNGE_2024_M1_Secc5!$T$648="NS"),0,IF(AND(AB52="NA",CNGE_2024_M1_Secc5!$T$648="NA"),0,IF(AB52&lt;=SUM(CNGE_2024_M1_Secc5!$T$648),0,1)))</f>
        <v>0</v>
      </c>
      <c r="BB52" s="609">
        <f>IF(AND(J178="NS",CNGE_2024_M1_Secc5!$T$649="NS"),0,IF(AND(J178="NA",CNGE_2024_M1_Secc5!$T$649="NA"),0,IF(J178&lt;=SUM(CNGE_2024_M1_Secc5!$T$649),0,1)))</f>
        <v>0</v>
      </c>
      <c r="BC52" s="608">
        <f>IF(AND(P178="NS",CNGE_2024_M1_Secc5!$T$650="NS"),0,IF(AND(P178="NA",CNGE_2024_M1_Secc5!$T$650="NA"),0,IF(P178&lt;=SUM(CNGE_2024_M1_Secc5!$T$650),0,1)))</f>
        <v>0</v>
      </c>
      <c r="BD52" s="609">
        <f>IF(AND(V178="NS",CNGE_2024_M1_Secc5!$T$651="NS"),0,IF(AND(V178="NA",CNGE_2024_M1_Secc5!$T$651="NA"),0,IF(V178&lt;=SUM(CNGE_2024_M1_Secc5!$T$651),0,1)))</f>
        <v>0</v>
      </c>
      <c r="BE52" s="608">
        <f>IF(AND(AB178="NS",CNGE_2024_M1_Secc5!$T$652="NS"),0,IF(AND(AB178="NA",CNGE_2024_M1_Secc5!$T$652="NA"),0,IF(AB178&lt;=SUM(CNGE_2024_M1_Secc5!$T$652),0,1)))</f>
        <v>0</v>
      </c>
      <c r="BF52" s="682">
        <f>IF(AND(CNGE_2024_M1_Secc5!$P$633&lt;&gt;"",CNGE_2024_M1_Secc5!$P$633&lt;&gt;1,COUNTA(M52:R52)=0),0,IF(AND(CNGE_2024_M1_Secc5!$P$633&lt;&gt;"",CNGE_2024_M1_Secc5!$P$633=1,COUNTA(M52:R52)=2),0,IF(COUNTA(M52:R52)=0,0,1)))</f>
        <v>0</v>
      </c>
      <c r="BG52" s="683">
        <f>IF(AND(CNGE_2024_M1_Secc5!$P$634&lt;&gt;"",CNGE_2024_M1_Secc5!$P$634&lt;&gt;1,COUNTA(S52:X52)=0),0,IF(AND(CNGE_2024_M1_Secc5!$P$634&lt;&gt;"",CNGE_2024_M1_Secc5!$P$634=1,COUNTA(S52:X52)=2),0,IF(COUNTA(S52:X52)=0,0,1)))</f>
        <v>0</v>
      </c>
      <c r="BH52" s="682">
        <f>IF(AND(CNGE_2024_M1_Secc5!$P$635&lt;&gt;"",CNGE_2024_M1_Secc5!$P$635&lt;&gt;1,COUNTA(Y52:AD52)=0),0,IF(AND(CNGE_2024_M1_Secc5!$P$635&lt;&gt;"",CNGE_2024_M1_Secc5!$P$635=1,COUNTA(Y52:AD52)=2),0,IF(COUNTA(Y52:AD52)=0,0,1)))</f>
        <v>0</v>
      </c>
      <c r="BI52" s="683">
        <f>IF(AND(CNGE_2024_M1_Secc5!$P$636&lt;&gt;"",CNGE_2024_M1_Secc5!$P$636&lt;&gt;1,COUNTA(G178:L178)=0),0,IF(AND(CNGE_2024_M1_Secc5!$P$636&lt;&gt;"",CNGE_2024_M1_Secc5!$P$636=1,COUNTA(G178:L178)=2),0,IF(COUNTA(G178:L178)=0,0,1)))</f>
        <v>0</v>
      </c>
      <c r="BJ52" s="682">
        <f>IF(AND(CNGE_2024_M1_Secc5!$P$637&lt;&gt;"",CNGE_2024_M1_Secc5!$P$637&lt;&gt;1,COUNTA(M178:R178)=0),0,IF(AND(CNGE_2024_M1_Secc5!$P$637&lt;&gt;"",CNGE_2024_M1_Secc5!$P$637=1,COUNTA(M178:R178)=2),0,IF(COUNTA(M178:R178)=0,0,1)))</f>
        <v>0</v>
      </c>
      <c r="BK52" s="683">
        <f>IF(AND(CNGE_2024_M1_Secc5!$P$638&lt;&gt;"",CNGE_2024_M1_Secc5!$P$638&lt;&gt;1,COUNTA(S178:X178)=0),0,IF(AND(CNGE_2024_M1_Secc5!$P$638&lt;&gt;"",CNGE_2024_M1_Secc5!$P$638=1,COUNTA(S178:X178)=2),0,IF(COUNTA(S178:X178)=0,0,1)))</f>
        <v>0</v>
      </c>
      <c r="BL52" s="682">
        <f>IF(AND(CNGE_2024_M1_Secc5!$P$639&lt;&gt;"",CNGE_2024_M1_Secc5!$P$639&lt;&gt;1,COUNTA(Y178:AD178)=0),0,IF(AND(CNGE_2024_M1_Secc5!$P$639&lt;&gt;"",CNGE_2024_M1_Secc5!$P$639=1,COUNTA(Y178:AD178)=2),0,IF(COUNTA(Y178:AD178)=0,0,1)))</f>
        <v>0</v>
      </c>
      <c r="BM52" s="402">
        <f t="shared" si="4"/>
        <v>0</v>
      </c>
      <c r="BN52" s="370" t="str">
        <f>IF(BM52=0,"",
IF(SUM($BM$27:BM52)=1,BO52,
IF($BM$147&gt;SUM($BM$27:BM52),_xlfn.CONCAT(", ",BO52),
IF($BM$147=SUM($BM$27:BM52),_xlfn.CONCAT(" y ",BO52)))))</f>
        <v/>
      </c>
      <c r="BO52" s="156" t="s">
        <v>5120</v>
      </c>
      <c r="BP52" s="272">
        <f t="shared" si="0"/>
        <v>0</v>
      </c>
      <c r="BQ52" s="273" t="str">
        <f>IF(BP52=0,"",
IF(SUM($BP$27:BP52)=1,BR52,
IF(BP$2201&gt;SUM($BP$27:BP52),_xlfn.CONCAT(", ",BR52),
IF($BP$148=SUM($BP$27:BP52),_xlfn.CONCAT(" y ",BR52)))))</f>
        <v/>
      </c>
      <c r="BR52" s="156" t="s">
        <v>5120</v>
      </c>
      <c r="BS52" s="272">
        <f t="shared" si="5"/>
        <v>0</v>
      </c>
      <c r="BT52" s="273" t="str">
        <f>IF(BS52=0,"",
IF(SUM($BS$27:BS52)=1,BU52,
IF($BS$147&gt;SUM($BS$27:BS52),_xlfn.CONCAT(", ",BU52),
IF($BS$147=SUM($BS$27:BS52),_xlfn.CONCAT(" y ",BU52)))))</f>
        <v/>
      </c>
      <c r="BU52" s="156" t="s">
        <v>5120</v>
      </c>
    </row>
    <row r="53" spans="1:73" ht="15" customHeight="1">
      <c r="A53" s="26"/>
      <c r="C53" s="165" t="s">
        <v>5043</v>
      </c>
      <c r="D53" s="884" t="str">
        <f>IF(CNGE_2024_M1_Secc5!$D66="","",CNGE_2024_M1_Secc5!$D66)</f>
        <v>INSTITUTO TECNOLOGICO SUPERIOR DE TANTOYUCA</v>
      </c>
      <c r="E53" s="884"/>
      <c r="F53" s="884"/>
      <c r="G53" s="884"/>
      <c r="H53" s="884"/>
      <c r="I53" s="884"/>
      <c r="J53" s="884"/>
      <c r="K53" s="719"/>
      <c r="L53" s="719"/>
      <c r="M53" s="719"/>
      <c r="N53" s="719"/>
      <c r="O53" s="719"/>
      <c r="P53" s="719"/>
      <c r="Q53" s="719"/>
      <c r="R53" s="719"/>
      <c r="S53" s="719"/>
      <c r="T53" s="719"/>
      <c r="U53" s="719"/>
      <c r="V53" s="719"/>
      <c r="W53" s="719"/>
      <c r="X53" s="719"/>
      <c r="Y53" s="719"/>
      <c r="Z53" s="719"/>
      <c r="AA53" s="719"/>
      <c r="AB53" s="719"/>
      <c r="AC53" s="719"/>
      <c r="AD53" s="719"/>
      <c r="AF53" s="164"/>
      <c r="AG53" s="199">
        <f t="shared" si="1"/>
        <v>0</v>
      </c>
      <c r="AH53" s="298">
        <f t="shared" si="2"/>
        <v>0</v>
      </c>
      <c r="AI53" s="164"/>
      <c r="AJ53" s="221">
        <f t="shared" si="3"/>
        <v>0</v>
      </c>
      <c r="AK53" s="164"/>
      <c r="AL53" s="164"/>
      <c r="AM53" s="164"/>
      <c r="AN53" s="164"/>
      <c r="AO53" s="375">
        <f>IF(AND(M53="NS",CNGE_2024_M1_Secc5!$T$633="NS"),0,IF(AND(M53="NA",CNGE_2024_M1_Secc5!$T$633="NA"),0,IF(M53&lt;=SUM(CNGE_2024_M1_Secc5!$T$633),0,1)))</f>
        <v>0</v>
      </c>
      <c r="AP53" s="680">
        <f>IF(AND(S53="NS",CNGE_2024_M1_Secc5!$T$634="NS"),0,IF(AND(S53="NA",CNGE_2024_M1_Secc5!$T$634="NA"),0,IF(S53&lt;=SUM(CNGE_2024_M1_Secc5!$T$634),0,1)))</f>
        <v>0</v>
      </c>
      <c r="AQ53" s="375">
        <f>IF(AND(Y53="NS",CNGE_2024_M1_Secc5!$T$635="NS"),0,IF(AND(Y53="NA",CNGE_2024_M1_Secc5!$T$635="NA"),0,IF(Y53&lt;=SUM(CNGE_2024_M1_Secc5!$T$635),0,1)))</f>
        <v>0</v>
      </c>
      <c r="AR53" s="680">
        <f>IF(AND(G179="NS",CNGE_2024_M1_Secc5!$T$636="NS"),0,IF(AND(G179="NA",CNGE_2024_M1_Secc5!$T$636="NA"),0,IF(G179&lt;=SUM(CNGE_2024_M1_Secc5!$T$636),0,1)))</f>
        <v>0</v>
      </c>
      <c r="AS53" s="375">
        <f>IF(AND(M179="NS",CNGE_2024_M1_Secc5!$T$637="NS"),0,IF(AND(M179="NA",CNGE_2024_M1_Secc5!$T$637="NA"),0,IF(M179&lt;=SUM(CNGE_2024_M1_Secc5!$T$637),0,1)))</f>
        <v>0</v>
      </c>
      <c r="AT53" s="680">
        <f>IF(AND(S179="NS",CNGE_2024_M1_Secc5!$T$638="NS"),0,IF(AND(S179="NA",CNGE_2024_M1_Secc5!$T$638="NA"),0,IF(S179&lt;=SUM(CNGE_2024_M1_Secc5!$T$638),0,1)))</f>
        <v>0</v>
      </c>
      <c r="AU53" s="375">
        <f>IF(AND(Y179="NS",CNGE_2024_M1_Secc5!$T$639="NS"),0,IF(AND(Y179="NA",CNGE_2024_M1_Secc5!$T$639="NA"),0,IF(Y179&lt;=SUM(CNGE_2024_M1_Secc5!$T$639),0,1)))</f>
        <v>0</v>
      </c>
      <c r="AV53" s="164"/>
      <c r="AW53" s="164"/>
      <c r="AX53" s="164"/>
      <c r="AY53" s="608">
        <f>IF(AND(P53="NS",CNGE_2024_M1_Secc5!$T$646="NS"),0,IF(AND(P53="NA",CNGE_2024_M1_Secc5!$T$646="NA"),0,IF(P53&lt;=SUM(CNGE_2024_M1_Secc5!$T$646),0,1)))</f>
        <v>0</v>
      </c>
      <c r="AZ53" s="609">
        <f>IF(AND(V53="NS",CNGE_2024_M1_Secc5!$T$647="NS"),0,IF(AND(V53="NA",CNGE_2024_M1_Secc5!$T$647="NA"),0,IF(V53&lt;=SUM(CNGE_2024_M1_Secc5!$T$647),0,1)))</f>
        <v>0</v>
      </c>
      <c r="BA53" s="608">
        <f>IF(AND(AB53="NS",CNGE_2024_M1_Secc5!$T$648="NS"),0,IF(AND(AB53="NA",CNGE_2024_M1_Secc5!$T$648="NA"),0,IF(AB53&lt;=SUM(CNGE_2024_M1_Secc5!$T$648),0,1)))</f>
        <v>0</v>
      </c>
      <c r="BB53" s="609">
        <f>IF(AND(J179="NS",CNGE_2024_M1_Secc5!$T$649="NS"),0,IF(AND(J179="NA",CNGE_2024_M1_Secc5!$T$649="NA"),0,IF(J179&lt;=SUM(CNGE_2024_M1_Secc5!$T$649),0,1)))</f>
        <v>0</v>
      </c>
      <c r="BC53" s="608">
        <f>IF(AND(P179="NS",CNGE_2024_M1_Secc5!$T$650="NS"),0,IF(AND(P179="NA",CNGE_2024_M1_Secc5!$T$650="NA"),0,IF(P179&lt;=SUM(CNGE_2024_M1_Secc5!$T$650),0,1)))</f>
        <v>0</v>
      </c>
      <c r="BD53" s="609">
        <f>IF(AND(V179="NS",CNGE_2024_M1_Secc5!$T$651="NS"),0,IF(AND(V179="NA",CNGE_2024_M1_Secc5!$T$651="NA"),0,IF(V179&lt;=SUM(CNGE_2024_M1_Secc5!$T$651),0,1)))</f>
        <v>0</v>
      </c>
      <c r="BE53" s="608">
        <f>IF(AND(AB179="NS",CNGE_2024_M1_Secc5!$T$652="NS"),0,IF(AND(AB179="NA",CNGE_2024_M1_Secc5!$T$652="NA"),0,IF(AB179&lt;=SUM(CNGE_2024_M1_Secc5!$T$652),0,1)))</f>
        <v>0</v>
      </c>
      <c r="BF53" s="682">
        <f>IF(AND(CNGE_2024_M1_Secc5!$P$633&lt;&gt;"",CNGE_2024_M1_Secc5!$P$633&lt;&gt;1,COUNTA(M53:R53)=0),0,IF(AND(CNGE_2024_M1_Secc5!$P$633&lt;&gt;"",CNGE_2024_M1_Secc5!$P$633=1,COUNTA(M53:R53)=2),0,IF(COUNTA(M53:R53)=0,0,1)))</f>
        <v>0</v>
      </c>
      <c r="BG53" s="683">
        <f>IF(AND(CNGE_2024_M1_Secc5!$P$634&lt;&gt;"",CNGE_2024_M1_Secc5!$P$634&lt;&gt;1,COUNTA(S53:X53)=0),0,IF(AND(CNGE_2024_M1_Secc5!$P$634&lt;&gt;"",CNGE_2024_M1_Secc5!$P$634=1,COUNTA(S53:X53)=2),0,IF(COUNTA(S53:X53)=0,0,1)))</f>
        <v>0</v>
      </c>
      <c r="BH53" s="682">
        <f>IF(AND(CNGE_2024_M1_Secc5!$P$635&lt;&gt;"",CNGE_2024_M1_Secc5!$P$635&lt;&gt;1,COUNTA(Y53:AD53)=0),0,IF(AND(CNGE_2024_M1_Secc5!$P$635&lt;&gt;"",CNGE_2024_M1_Secc5!$P$635=1,COUNTA(Y53:AD53)=2),0,IF(COUNTA(Y53:AD53)=0,0,1)))</f>
        <v>0</v>
      </c>
      <c r="BI53" s="683">
        <f>IF(AND(CNGE_2024_M1_Secc5!$P$636&lt;&gt;"",CNGE_2024_M1_Secc5!$P$636&lt;&gt;1,COUNTA(G179:L179)=0),0,IF(AND(CNGE_2024_M1_Secc5!$P$636&lt;&gt;"",CNGE_2024_M1_Secc5!$P$636=1,COUNTA(G179:L179)=2),0,IF(COUNTA(G179:L179)=0,0,1)))</f>
        <v>0</v>
      </c>
      <c r="BJ53" s="682">
        <f>IF(AND(CNGE_2024_M1_Secc5!$P$637&lt;&gt;"",CNGE_2024_M1_Secc5!$P$637&lt;&gt;1,COUNTA(M179:R179)=0),0,IF(AND(CNGE_2024_M1_Secc5!$P$637&lt;&gt;"",CNGE_2024_M1_Secc5!$P$637=1,COUNTA(M179:R179)=2),0,IF(COUNTA(M179:R179)=0,0,1)))</f>
        <v>0</v>
      </c>
      <c r="BK53" s="683">
        <f>IF(AND(CNGE_2024_M1_Secc5!$P$638&lt;&gt;"",CNGE_2024_M1_Secc5!$P$638&lt;&gt;1,COUNTA(S179:X179)=0),0,IF(AND(CNGE_2024_M1_Secc5!$P$638&lt;&gt;"",CNGE_2024_M1_Secc5!$P$638=1,COUNTA(S179:X179)=2),0,IF(COUNTA(S179:X179)=0,0,1)))</f>
        <v>0</v>
      </c>
      <c r="BL53" s="682">
        <f>IF(AND(CNGE_2024_M1_Secc5!$P$639&lt;&gt;"",CNGE_2024_M1_Secc5!$P$639&lt;&gt;1,COUNTA(Y179:AD179)=0),0,IF(AND(CNGE_2024_M1_Secc5!$P$639&lt;&gt;"",CNGE_2024_M1_Secc5!$P$639=1,COUNTA(Y179:AD179)=2),0,IF(COUNTA(Y179:AD179)=0,0,1)))</f>
        <v>0</v>
      </c>
      <c r="BM53" s="402">
        <f t="shared" si="4"/>
        <v>0</v>
      </c>
      <c r="BN53" s="370" t="str">
        <f>IF(BM53=0,"",
IF(SUM($BM$27:BM53)=1,BO53,
IF($BM$147&gt;SUM($BM$27:BM53),_xlfn.CONCAT(", ",BO53),
IF($BM$147=SUM($BM$27:BM53),_xlfn.CONCAT(" y ",BO53)))))</f>
        <v/>
      </c>
      <c r="BO53" s="156" t="s">
        <v>5121</v>
      </c>
      <c r="BP53" s="272">
        <f t="shared" si="0"/>
        <v>0</v>
      </c>
      <c r="BQ53" s="273" t="str">
        <f>IF(BP53=0,"",
IF(SUM($BP$27:BP53)=1,BR53,
IF(BP$2201&gt;SUM($BP$27:BP53),_xlfn.CONCAT(", ",BR53),
IF($BP$148=SUM($BP$27:BP53),_xlfn.CONCAT(" y ",BR53)))))</f>
        <v/>
      </c>
      <c r="BR53" s="156" t="s">
        <v>5121</v>
      </c>
      <c r="BS53" s="272">
        <f t="shared" si="5"/>
        <v>0</v>
      </c>
      <c r="BT53" s="273" t="str">
        <f>IF(BS53=0,"",
IF(SUM($BS$27:BS53)=1,BU53,
IF($BS$147&gt;SUM($BS$27:BS53),_xlfn.CONCAT(", ",BU53),
IF($BS$147=SUM($BS$27:BS53),_xlfn.CONCAT(" y ",BU53)))))</f>
        <v/>
      </c>
      <c r="BU53" s="156" t="s">
        <v>5121</v>
      </c>
    </row>
    <row r="54" spans="1:73" ht="15" customHeight="1">
      <c r="A54" s="26"/>
      <c r="C54" s="165" t="s">
        <v>5044</v>
      </c>
      <c r="D54" s="884" t="str">
        <f>IF(CNGE_2024_M1_Secc5!$D67="","",CNGE_2024_M1_Secc5!$D67)</f>
        <v>INSTITUTO TECNOLOGICO SUPERIOR DE COSAMALOAPAN</v>
      </c>
      <c r="E54" s="884"/>
      <c r="F54" s="884"/>
      <c r="G54" s="884"/>
      <c r="H54" s="884"/>
      <c r="I54" s="884"/>
      <c r="J54" s="884"/>
      <c r="K54" s="719"/>
      <c r="L54" s="719"/>
      <c r="M54" s="719"/>
      <c r="N54" s="719"/>
      <c r="O54" s="719"/>
      <c r="P54" s="719"/>
      <c r="Q54" s="719"/>
      <c r="R54" s="719"/>
      <c r="S54" s="719"/>
      <c r="T54" s="719"/>
      <c r="U54" s="719"/>
      <c r="V54" s="719"/>
      <c r="W54" s="719"/>
      <c r="X54" s="719"/>
      <c r="Y54" s="719"/>
      <c r="Z54" s="719"/>
      <c r="AA54" s="719"/>
      <c r="AB54" s="719"/>
      <c r="AC54" s="719"/>
      <c r="AD54" s="719"/>
      <c r="AF54" s="164"/>
      <c r="AG54" s="199">
        <f t="shared" si="1"/>
        <v>0</v>
      </c>
      <c r="AH54" s="298">
        <f t="shared" si="2"/>
        <v>0</v>
      </c>
      <c r="AI54" s="164"/>
      <c r="AJ54" s="221">
        <f t="shared" si="3"/>
        <v>0</v>
      </c>
      <c r="AK54" s="164"/>
      <c r="AL54" s="164"/>
      <c r="AM54" s="164"/>
      <c r="AN54" s="164"/>
      <c r="AO54" s="375">
        <f>IF(AND(M54="NS",CNGE_2024_M1_Secc5!$T$633="NS"),0,IF(AND(M54="NA",CNGE_2024_M1_Secc5!$T$633="NA"),0,IF(M54&lt;=SUM(CNGE_2024_M1_Secc5!$T$633),0,1)))</f>
        <v>0</v>
      </c>
      <c r="AP54" s="680">
        <f>IF(AND(S54="NS",CNGE_2024_M1_Secc5!$T$634="NS"),0,IF(AND(S54="NA",CNGE_2024_M1_Secc5!$T$634="NA"),0,IF(S54&lt;=SUM(CNGE_2024_M1_Secc5!$T$634),0,1)))</f>
        <v>0</v>
      </c>
      <c r="AQ54" s="375">
        <f>IF(AND(Y54="NS",CNGE_2024_M1_Secc5!$T$635="NS"),0,IF(AND(Y54="NA",CNGE_2024_M1_Secc5!$T$635="NA"),0,IF(Y54&lt;=SUM(CNGE_2024_M1_Secc5!$T$635),0,1)))</f>
        <v>0</v>
      </c>
      <c r="AR54" s="680">
        <f>IF(AND(G180="NS",CNGE_2024_M1_Secc5!$T$636="NS"),0,IF(AND(G180="NA",CNGE_2024_M1_Secc5!$T$636="NA"),0,IF(G180&lt;=SUM(CNGE_2024_M1_Secc5!$T$636),0,1)))</f>
        <v>0</v>
      </c>
      <c r="AS54" s="375">
        <f>IF(AND(M180="NS",CNGE_2024_M1_Secc5!$T$637="NS"),0,IF(AND(M180="NA",CNGE_2024_M1_Secc5!$T$637="NA"),0,IF(M180&lt;=SUM(CNGE_2024_M1_Secc5!$T$637),0,1)))</f>
        <v>0</v>
      </c>
      <c r="AT54" s="680">
        <f>IF(AND(S180="NS",CNGE_2024_M1_Secc5!$T$638="NS"),0,IF(AND(S180="NA",CNGE_2024_M1_Secc5!$T$638="NA"),0,IF(S180&lt;=SUM(CNGE_2024_M1_Secc5!$T$638),0,1)))</f>
        <v>0</v>
      </c>
      <c r="AU54" s="375">
        <f>IF(AND(Y180="NS",CNGE_2024_M1_Secc5!$T$639="NS"),0,IF(AND(Y180="NA",CNGE_2024_M1_Secc5!$T$639="NA"),0,IF(Y180&lt;=SUM(CNGE_2024_M1_Secc5!$T$639),0,1)))</f>
        <v>0</v>
      </c>
      <c r="AV54" s="164"/>
      <c r="AW54" s="164"/>
      <c r="AX54" s="164"/>
      <c r="AY54" s="608">
        <f>IF(AND(P54="NS",CNGE_2024_M1_Secc5!$T$646="NS"),0,IF(AND(P54="NA",CNGE_2024_M1_Secc5!$T$646="NA"),0,IF(P54&lt;=SUM(CNGE_2024_M1_Secc5!$T$646),0,1)))</f>
        <v>0</v>
      </c>
      <c r="AZ54" s="609">
        <f>IF(AND(V54="NS",CNGE_2024_M1_Secc5!$T$647="NS"),0,IF(AND(V54="NA",CNGE_2024_M1_Secc5!$T$647="NA"),0,IF(V54&lt;=SUM(CNGE_2024_M1_Secc5!$T$647),0,1)))</f>
        <v>0</v>
      </c>
      <c r="BA54" s="608">
        <f>IF(AND(AB54="NS",CNGE_2024_M1_Secc5!$T$648="NS"),0,IF(AND(AB54="NA",CNGE_2024_M1_Secc5!$T$648="NA"),0,IF(AB54&lt;=SUM(CNGE_2024_M1_Secc5!$T$648),0,1)))</f>
        <v>0</v>
      </c>
      <c r="BB54" s="609">
        <f>IF(AND(J180="NS",CNGE_2024_M1_Secc5!$T$649="NS"),0,IF(AND(J180="NA",CNGE_2024_M1_Secc5!$T$649="NA"),0,IF(J180&lt;=SUM(CNGE_2024_M1_Secc5!$T$649),0,1)))</f>
        <v>0</v>
      </c>
      <c r="BC54" s="608">
        <f>IF(AND(P180="NS",CNGE_2024_M1_Secc5!$T$650="NS"),0,IF(AND(P180="NA",CNGE_2024_M1_Secc5!$T$650="NA"),0,IF(P180&lt;=SUM(CNGE_2024_M1_Secc5!$T$650),0,1)))</f>
        <v>0</v>
      </c>
      <c r="BD54" s="609">
        <f>IF(AND(V180="NS",CNGE_2024_M1_Secc5!$T$651="NS"),0,IF(AND(V180="NA",CNGE_2024_M1_Secc5!$T$651="NA"),0,IF(V180&lt;=SUM(CNGE_2024_M1_Secc5!$T$651),0,1)))</f>
        <v>0</v>
      </c>
      <c r="BE54" s="608">
        <f>IF(AND(AB180="NS",CNGE_2024_M1_Secc5!$T$652="NS"),0,IF(AND(AB180="NA",CNGE_2024_M1_Secc5!$T$652="NA"),0,IF(AB180&lt;=SUM(CNGE_2024_M1_Secc5!$T$652),0,1)))</f>
        <v>0</v>
      </c>
      <c r="BF54" s="682">
        <f>IF(AND(CNGE_2024_M1_Secc5!$P$633&lt;&gt;"",CNGE_2024_M1_Secc5!$P$633&lt;&gt;1,COUNTA(M54:R54)=0),0,IF(AND(CNGE_2024_M1_Secc5!$P$633&lt;&gt;"",CNGE_2024_M1_Secc5!$P$633=1,COUNTA(M54:R54)=2),0,IF(COUNTA(M54:R54)=0,0,1)))</f>
        <v>0</v>
      </c>
      <c r="BG54" s="683">
        <f>IF(AND(CNGE_2024_M1_Secc5!$P$634&lt;&gt;"",CNGE_2024_M1_Secc5!$P$634&lt;&gt;1,COUNTA(S54:X54)=0),0,IF(AND(CNGE_2024_M1_Secc5!$P$634&lt;&gt;"",CNGE_2024_M1_Secc5!$P$634=1,COUNTA(S54:X54)=2),0,IF(COUNTA(S54:X54)=0,0,1)))</f>
        <v>0</v>
      </c>
      <c r="BH54" s="682">
        <f>IF(AND(CNGE_2024_M1_Secc5!$P$635&lt;&gt;"",CNGE_2024_M1_Secc5!$P$635&lt;&gt;1,COUNTA(Y54:AD54)=0),0,IF(AND(CNGE_2024_M1_Secc5!$P$635&lt;&gt;"",CNGE_2024_M1_Secc5!$P$635=1,COUNTA(Y54:AD54)=2),0,IF(COUNTA(Y54:AD54)=0,0,1)))</f>
        <v>0</v>
      </c>
      <c r="BI54" s="683">
        <f>IF(AND(CNGE_2024_M1_Secc5!$P$636&lt;&gt;"",CNGE_2024_M1_Secc5!$P$636&lt;&gt;1,COUNTA(G180:L180)=0),0,IF(AND(CNGE_2024_M1_Secc5!$P$636&lt;&gt;"",CNGE_2024_M1_Secc5!$P$636=1,COUNTA(G180:L180)=2),0,IF(COUNTA(G180:L180)=0,0,1)))</f>
        <v>0</v>
      </c>
      <c r="BJ54" s="682">
        <f>IF(AND(CNGE_2024_M1_Secc5!$P$637&lt;&gt;"",CNGE_2024_M1_Secc5!$P$637&lt;&gt;1,COUNTA(M180:R180)=0),0,IF(AND(CNGE_2024_M1_Secc5!$P$637&lt;&gt;"",CNGE_2024_M1_Secc5!$P$637=1,COUNTA(M180:R180)=2),0,IF(COUNTA(M180:R180)=0,0,1)))</f>
        <v>0</v>
      </c>
      <c r="BK54" s="683">
        <f>IF(AND(CNGE_2024_M1_Secc5!$P$638&lt;&gt;"",CNGE_2024_M1_Secc5!$P$638&lt;&gt;1,COUNTA(S180:X180)=0),0,IF(AND(CNGE_2024_M1_Secc5!$P$638&lt;&gt;"",CNGE_2024_M1_Secc5!$P$638=1,COUNTA(S180:X180)=2),0,IF(COUNTA(S180:X180)=0,0,1)))</f>
        <v>0</v>
      </c>
      <c r="BL54" s="682">
        <f>IF(AND(CNGE_2024_M1_Secc5!$P$639&lt;&gt;"",CNGE_2024_M1_Secc5!$P$639&lt;&gt;1,COUNTA(Y180:AD180)=0),0,IF(AND(CNGE_2024_M1_Secc5!$P$639&lt;&gt;"",CNGE_2024_M1_Secc5!$P$639=1,COUNTA(Y180:AD180)=2),0,IF(COUNTA(Y180:AD180)=0,0,1)))</f>
        <v>0</v>
      </c>
      <c r="BM54" s="402">
        <f t="shared" si="4"/>
        <v>0</v>
      </c>
      <c r="BN54" s="370" t="str">
        <f>IF(BM54=0,"",
IF(SUM($BM$27:BM54)=1,BO54,
IF($BM$147&gt;SUM($BM$27:BM54),_xlfn.CONCAT(", ",BO54),
IF($BM$147=SUM($BM$27:BM54),_xlfn.CONCAT(" y ",BO54)))))</f>
        <v/>
      </c>
      <c r="BO54" s="156" t="s">
        <v>5122</v>
      </c>
      <c r="BP54" s="272">
        <f t="shared" si="0"/>
        <v>0</v>
      </c>
      <c r="BQ54" s="273" t="str">
        <f>IF(BP54=0,"",
IF(SUM($BP$27:BP54)=1,BR54,
IF(BP$2201&gt;SUM($BP$27:BP54),_xlfn.CONCAT(", ",BR54),
IF($BP$148=SUM($BP$27:BP54),_xlfn.CONCAT(" y ",BR54)))))</f>
        <v/>
      </c>
      <c r="BR54" s="156" t="s">
        <v>5122</v>
      </c>
      <c r="BS54" s="272">
        <f t="shared" si="5"/>
        <v>0</v>
      </c>
      <c r="BT54" s="273" t="str">
        <f>IF(BS54=0,"",
IF(SUM($BS$27:BS54)=1,BU54,
IF($BS$147&gt;SUM($BS$27:BS54),_xlfn.CONCAT(", ",BU54),
IF($BS$147=SUM($BS$27:BS54),_xlfn.CONCAT(" y ",BU54)))))</f>
        <v/>
      </c>
      <c r="BU54" s="156" t="s">
        <v>5122</v>
      </c>
    </row>
    <row r="55" spans="1:73" ht="15" customHeight="1">
      <c r="A55" s="26"/>
      <c r="C55" s="165" t="s">
        <v>5045</v>
      </c>
      <c r="D55" s="884" t="str">
        <f>IF(CNGE_2024_M1_Secc5!$D68="","",CNGE_2024_M1_Secc5!$D68)</f>
        <v>INSTITUTO TECNOLOGICO SUPERIOR DE PANUCO</v>
      </c>
      <c r="E55" s="884"/>
      <c r="F55" s="884"/>
      <c r="G55" s="884"/>
      <c r="H55" s="884"/>
      <c r="I55" s="884"/>
      <c r="J55" s="884"/>
      <c r="K55" s="719"/>
      <c r="L55" s="719"/>
      <c r="M55" s="719"/>
      <c r="N55" s="719"/>
      <c r="O55" s="719"/>
      <c r="P55" s="719"/>
      <c r="Q55" s="719"/>
      <c r="R55" s="719"/>
      <c r="S55" s="719"/>
      <c r="T55" s="719"/>
      <c r="U55" s="719"/>
      <c r="V55" s="719"/>
      <c r="W55" s="719"/>
      <c r="X55" s="719"/>
      <c r="Y55" s="719"/>
      <c r="Z55" s="719"/>
      <c r="AA55" s="719"/>
      <c r="AB55" s="719"/>
      <c r="AC55" s="719"/>
      <c r="AD55" s="719"/>
      <c r="AF55" s="164"/>
      <c r="AG55" s="199">
        <f t="shared" si="1"/>
        <v>0</v>
      </c>
      <c r="AH55" s="298">
        <f t="shared" si="2"/>
        <v>0</v>
      </c>
      <c r="AI55" s="164"/>
      <c r="AJ55" s="221">
        <f t="shared" si="3"/>
        <v>0</v>
      </c>
      <c r="AK55" s="164"/>
      <c r="AL55" s="164"/>
      <c r="AM55" s="164"/>
      <c r="AN55" s="164"/>
      <c r="AO55" s="375">
        <f>IF(AND(M55="NS",CNGE_2024_M1_Secc5!$T$633="NS"),0,IF(AND(M55="NA",CNGE_2024_M1_Secc5!$T$633="NA"),0,IF(M55&lt;=SUM(CNGE_2024_M1_Secc5!$T$633),0,1)))</f>
        <v>0</v>
      </c>
      <c r="AP55" s="680">
        <f>IF(AND(S55="NS",CNGE_2024_M1_Secc5!$T$634="NS"),0,IF(AND(S55="NA",CNGE_2024_M1_Secc5!$T$634="NA"),0,IF(S55&lt;=SUM(CNGE_2024_M1_Secc5!$T$634),0,1)))</f>
        <v>0</v>
      </c>
      <c r="AQ55" s="375">
        <f>IF(AND(Y55="NS",CNGE_2024_M1_Secc5!$T$635="NS"),0,IF(AND(Y55="NA",CNGE_2024_M1_Secc5!$T$635="NA"),0,IF(Y55&lt;=SUM(CNGE_2024_M1_Secc5!$T$635),0,1)))</f>
        <v>0</v>
      </c>
      <c r="AR55" s="680">
        <f>IF(AND(G181="NS",CNGE_2024_M1_Secc5!$T$636="NS"),0,IF(AND(G181="NA",CNGE_2024_M1_Secc5!$T$636="NA"),0,IF(G181&lt;=SUM(CNGE_2024_M1_Secc5!$T$636),0,1)))</f>
        <v>0</v>
      </c>
      <c r="AS55" s="375">
        <f>IF(AND(M181="NS",CNGE_2024_M1_Secc5!$T$637="NS"),0,IF(AND(M181="NA",CNGE_2024_M1_Secc5!$T$637="NA"),0,IF(M181&lt;=SUM(CNGE_2024_M1_Secc5!$T$637),0,1)))</f>
        <v>0</v>
      </c>
      <c r="AT55" s="680">
        <f>IF(AND(S181="NS",CNGE_2024_M1_Secc5!$T$638="NS"),0,IF(AND(S181="NA",CNGE_2024_M1_Secc5!$T$638="NA"),0,IF(S181&lt;=SUM(CNGE_2024_M1_Secc5!$T$638),0,1)))</f>
        <v>0</v>
      </c>
      <c r="AU55" s="375">
        <f>IF(AND(Y181="NS",CNGE_2024_M1_Secc5!$T$639="NS"),0,IF(AND(Y181="NA",CNGE_2024_M1_Secc5!$T$639="NA"),0,IF(Y181&lt;=SUM(CNGE_2024_M1_Secc5!$T$639),0,1)))</f>
        <v>0</v>
      </c>
      <c r="AV55" s="164"/>
      <c r="AW55" s="164"/>
      <c r="AX55" s="164"/>
      <c r="AY55" s="608">
        <f>IF(AND(P55="NS",CNGE_2024_M1_Secc5!$T$646="NS"),0,IF(AND(P55="NA",CNGE_2024_M1_Secc5!$T$646="NA"),0,IF(P55&lt;=SUM(CNGE_2024_M1_Secc5!$T$646),0,1)))</f>
        <v>0</v>
      </c>
      <c r="AZ55" s="609">
        <f>IF(AND(V55="NS",CNGE_2024_M1_Secc5!$T$647="NS"),0,IF(AND(V55="NA",CNGE_2024_M1_Secc5!$T$647="NA"),0,IF(V55&lt;=SUM(CNGE_2024_M1_Secc5!$T$647),0,1)))</f>
        <v>0</v>
      </c>
      <c r="BA55" s="608">
        <f>IF(AND(AB55="NS",CNGE_2024_M1_Secc5!$T$648="NS"),0,IF(AND(AB55="NA",CNGE_2024_M1_Secc5!$T$648="NA"),0,IF(AB55&lt;=SUM(CNGE_2024_M1_Secc5!$T$648),0,1)))</f>
        <v>0</v>
      </c>
      <c r="BB55" s="609">
        <f>IF(AND(J181="NS",CNGE_2024_M1_Secc5!$T$649="NS"),0,IF(AND(J181="NA",CNGE_2024_M1_Secc5!$T$649="NA"),0,IF(J181&lt;=SUM(CNGE_2024_M1_Secc5!$T$649),0,1)))</f>
        <v>0</v>
      </c>
      <c r="BC55" s="608">
        <f>IF(AND(P181="NS",CNGE_2024_M1_Secc5!$T$650="NS"),0,IF(AND(P181="NA",CNGE_2024_M1_Secc5!$T$650="NA"),0,IF(P181&lt;=SUM(CNGE_2024_M1_Secc5!$T$650),0,1)))</f>
        <v>0</v>
      </c>
      <c r="BD55" s="609">
        <f>IF(AND(V181="NS",CNGE_2024_M1_Secc5!$T$651="NS"),0,IF(AND(V181="NA",CNGE_2024_M1_Secc5!$T$651="NA"),0,IF(V181&lt;=SUM(CNGE_2024_M1_Secc5!$T$651),0,1)))</f>
        <v>0</v>
      </c>
      <c r="BE55" s="608">
        <f>IF(AND(AB181="NS",CNGE_2024_M1_Secc5!$T$652="NS"),0,IF(AND(AB181="NA",CNGE_2024_M1_Secc5!$T$652="NA"),0,IF(AB181&lt;=SUM(CNGE_2024_M1_Secc5!$T$652),0,1)))</f>
        <v>0</v>
      </c>
      <c r="BF55" s="682">
        <f>IF(AND(CNGE_2024_M1_Secc5!$P$633&lt;&gt;"",CNGE_2024_M1_Secc5!$P$633&lt;&gt;1,COUNTA(M55:R55)=0),0,IF(AND(CNGE_2024_M1_Secc5!$P$633&lt;&gt;"",CNGE_2024_M1_Secc5!$P$633=1,COUNTA(M55:R55)=2),0,IF(COUNTA(M55:R55)=0,0,1)))</f>
        <v>0</v>
      </c>
      <c r="BG55" s="683">
        <f>IF(AND(CNGE_2024_M1_Secc5!$P$634&lt;&gt;"",CNGE_2024_M1_Secc5!$P$634&lt;&gt;1,COUNTA(S55:X55)=0),0,IF(AND(CNGE_2024_M1_Secc5!$P$634&lt;&gt;"",CNGE_2024_M1_Secc5!$P$634=1,COUNTA(S55:X55)=2),0,IF(COUNTA(S55:X55)=0,0,1)))</f>
        <v>0</v>
      </c>
      <c r="BH55" s="682">
        <f>IF(AND(CNGE_2024_M1_Secc5!$P$635&lt;&gt;"",CNGE_2024_M1_Secc5!$P$635&lt;&gt;1,COUNTA(Y55:AD55)=0),0,IF(AND(CNGE_2024_M1_Secc5!$P$635&lt;&gt;"",CNGE_2024_M1_Secc5!$P$635=1,COUNTA(Y55:AD55)=2),0,IF(COUNTA(Y55:AD55)=0,0,1)))</f>
        <v>0</v>
      </c>
      <c r="BI55" s="683">
        <f>IF(AND(CNGE_2024_M1_Secc5!$P$636&lt;&gt;"",CNGE_2024_M1_Secc5!$P$636&lt;&gt;1,COUNTA(G181:L181)=0),0,IF(AND(CNGE_2024_M1_Secc5!$P$636&lt;&gt;"",CNGE_2024_M1_Secc5!$P$636=1,COUNTA(G181:L181)=2),0,IF(COUNTA(G181:L181)=0,0,1)))</f>
        <v>0</v>
      </c>
      <c r="BJ55" s="682">
        <f>IF(AND(CNGE_2024_M1_Secc5!$P$637&lt;&gt;"",CNGE_2024_M1_Secc5!$P$637&lt;&gt;1,COUNTA(M181:R181)=0),0,IF(AND(CNGE_2024_M1_Secc5!$P$637&lt;&gt;"",CNGE_2024_M1_Secc5!$P$637=1,COUNTA(M181:R181)=2),0,IF(COUNTA(M181:R181)=0,0,1)))</f>
        <v>0</v>
      </c>
      <c r="BK55" s="683">
        <f>IF(AND(CNGE_2024_M1_Secc5!$P$638&lt;&gt;"",CNGE_2024_M1_Secc5!$P$638&lt;&gt;1,COUNTA(S181:X181)=0),0,IF(AND(CNGE_2024_M1_Secc5!$P$638&lt;&gt;"",CNGE_2024_M1_Secc5!$P$638=1,COUNTA(S181:X181)=2),0,IF(COUNTA(S181:X181)=0,0,1)))</f>
        <v>0</v>
      </c>
      <c r="BL55" s="682">
        <f>IF(AND(CNGE_2024_M1_Secc5!$P$639&lt;&gt;"",CNGE_2024_M1_Secc5!$P$639&lt;&gt;1,COUNTA(Y181:AD181)=0),0,IF(AND(CNGE_2024_M1_Secc5!$P$639&lt;&gt;"",CNGE_2024_M1_Secc5!$P$639=1,COUNTA(Y181:AD181)=2),0,IF(COUNTA(Y181:AD181)=0,0,1)))</f>
        <v>0</v>
      </c>
      <c r="BM55" s="402">
        <f t="shared" si="4"/>
        <v>0</v>
      </c>
      <c r="BN55" s="370" t="str">
        <f>IF(BM55=0,"",
IF(SUM($BM$27:BM55)=1,BO55,
IF($BM$147&gt;SUM($BM$27:BM55),_xlfn.CONCAT(", ",BO55),
IF($BM$147=SUM($BM$27:BM55),_xlfn.CONCAT(" y ",BO55)))))</f>
        <v/>
      </c>
      <c r="BO55" s="156" t="s">
        <v>5123</v>
      </c>
      <c r="BP55" s="272">
        <f t="shared" si="0"/>
        <v>0</v>
      </c>
      <c r="BQ55" s="273" t="str">
        <f>IF(BP55=0,"",
IF(SUM($BP$27:BP55)=1,BR55,
IF(BP$2201&gt;SUM($BP$27:BP55),_xlfn.CONCAT(", ",BR55),
IF($BP$148=SUM($BP$27:BP55),_xlfn.CONCAT(" y ",BR55)))))</f>
        <v/>
      </c>
      <c r="BR55" s="156" t="s">
        <v>5123</v>
      </c>
      <c r="BS55" s="272">
        <f t="shared" si="5"/>
        <v>0</v>
      </c>
      <c r="BT55" s="273" t="str">
        <f>IF(BS55=0,"",
IF(SUM($BS$27:BS55)=1,BU55,
IF($BS$147&gt;SUM($BS$27:BS55),_xlfn.CONCAT(", ",BU55),
IF($BS$147=SUM($BS$27:BS55),_xlfn.CONCAT(" y ",BU55)))))</f>
        <v/>
      </c>
      <c r="BU55" s="156" t="s">
        <v>5123</v>
      </c>
    </row>
    <row r="56" spans="1:73" ht="15" customHeight="1">
      <c r="A56" s="26"/>
      <c r="C56" s="165" t="s">
        <v>5046</v>
      </c>
      <c r="D56" s="884" t="str">
        <f>IF(CNGE_2024_M1_Secc5!$D69="","",CNGE_2024_M1_Secc5!$D69)</f>
        <v>INSTITUTO TECNOLOGICO SUPERIOR DE POZA RICA</v>
      </c>
      <c r="E56" s="884"/>
      <c r="F56" s="884"/>
      <c r="G56" s="884"/>
      <c r="H56" s="884"/>
      <c r="I56" s="884"/>
      <c r="J56" s="884"/>
      <c r="K56" s="719"/>
      <c r="L56" s="719"/>
      <c r="M56" s="719"/>
      <c r="N56" s="719"/>
      <c r="O56" s="719"/>
      <c r="P56" s="719"/>
      <c r="Q56" s="719"/>
      <c r="R56" s="719"/>
      <c r="S56" s="719"/>
      <c r="T56" s="719"/>
      <c r="U56" s="719"/>
      <c r="V56" s="719"/>
      <c r="W56" s="719"/>
      <c r="X56" s="719"/>
      <c r="Y56" s="719"/>
      <c r="Z56" s="719"/>
      <c r="AA56" s="719"/>
      <c r="AB56" s="719"/>
      <c r="AC56" s="719"/>
      <c r="AD56" s="719"/>
      <c r="AF56" s="164"/>
      <c r="AG56" s="199">
        <f t="shared" si="1"/>
        <v>0</v>
      </c>
      <c r="AH56" s="298">
        <f t="shared" si="2"/>
        <v>0</v>
      </c>
      <c r="AI56" s="164"/>
      <c r="AJ56" s="221">
        <f t="shared" si="3"/>
        <v>0</v>
      </c>
      <c r="AK56" s="164"/>
      <c r="AL56" s="164"/>
      <c r="AM56" s="164"/>
      <c r="AN56" s="164"/>
      <c r="AO56" s="375">
        <f>IF(AND(M56="NS",CNGE_2024_M1_Secc5!$T$633="NS"),0,IF(AND(M56="NA",CNGE_2024_M1_Secc5!$T$633="NA"),0,IF(M56&lt;=SUM(CNGE_2024_M1_Secc5!$T$633),0,1)))</f>
        <v>0</v>
      </c>
      <c r="AP56" s="680">
        <f>IF(AND(S56="NS",CNGE_2024_M1_Secc5!$T$634="NS"),0,IF(AND(S56="NA",CNGE_2024_M1_Secc5!$T$634="NA"),0,IF(S56&lt;=SUM(CNGE_2024_M1_Secc5!$T$634),0,1)))</f>
        <v>0</v>
      </c>
      <c r="AQ56" s="375">
        <f>IF(AND(Y56="NS",CNGE_2024_M1_Secc5!$T$635="NS"),0,IF(AND(Y56="NA",CNGE_2024_M1_Secc5!$T$635="NA"),0,IF(Y56&lt;=SUM(CNGE_2024_M1_Secc5!$T$635),0,1)))</f>
        <v>0</v>
      </c>
      <c r="AR56" s="680">
        <f>IF(AND(G182="NS",CNGE_2024_M1_Secc5!$T$636="NS"),0,IF(AND(G182="NA",CNGE_2024_M1_Secc5!$T$636="NA"),0,IF(G182&lt;=SUM(CNGE_2024_M1_Secc5!$T$636),0,1)))</f>
        <v>0</v>
      </c>
      <c r="AS56" s="375">
        <f>IF(AND(M182="NS",CNGE_2024_M1_Secc5!$T$637="NS"),0,IF(AND(M182="NA",CNGE_2024_M1_Secc5!$T$637="NA"),0,IF(M182&lt;=SUM(CNGE_2024_M1_Secc5!$T$637),0,1)))</f>
        <v>0</v>
      </c>
      <c r="AT56" s="680">
        <f>IF(AND(S182="NS",CNGE_2024_M1_Secc5!$T$638="NS"),0,IF(AND(S182="NA",CNGE_2024_M1_Secc5!$T$638="NA"),0,IF(S182&lt;=SUM(CNGE_2024_M1_Secc5!$T$638),0,1)))</f>
        <v>0</v>
      </c>
      <c r="AU56" s="375">
        <f>IF(AND(Y182="NS",CNGE_2024_M1_Secc5!$T$639="NS"),0,IF(AND(Y182="NA",CNGE_2024_M1_Secc5!$T$639="NA"),0,IF(Y182&lt;=SUM(CNGE_2024_M1_Secc5!$T$639),0,1)))</f>
        <v>0</v>
      </c>
      <c r="AV56" s="164"/>
      <c r="AW56" s="164"/>
      <c r="AX56" s="164"/>
      <c r="AY56" s="608">
        <f>IF(AND(P56="NS",CNGE_2024_M1_Secc5!$T$646="NS"),0,IF(AND(P56="NA",CNGE_2024_M1_Secc5!$T$646="NA"),0,IF(P56&lt;=SUM(CNGE_2024_M1_Secc5!$T$646),0,1)))</f>
        <v>0</v>
      </c>
      <c r="AZ56" s="609">
        <f>IF(AND(V56="NS",CNGE_2024_M1_Secc5!$T$647="NS"),0,IF(AND(V56="NA",CNGE_2024_M1_Secc5!$T$647="NA"),0,IF(V56&lt;=SUM(CNGE_2024_M1_Secc5!$T$647),0,1)))</f>
        <v>0</v>
      </c>
      <c r="BA56" s="608">
        <f>IF(AND(AB56="NS",CNGE_2024_M1_Secc5!$T$648="NS"),0,IF(AND(AB56="NA",CNGE_2024_M1_Secc5!$T$648="NA"),0,IF(AB56&lt;=SUM(CNGE_2024_M1_Secc5!$T$648),0,1)))</f>
        <v>0</v>
      </c>
      <c r="BB56" s="609">
        <f>IF(AND(J182="NS",CNGE_2024_M1_Secc5!$T$649="NS"),0,IF(AND(J182="NA",CNGE_2024_M1_Secc5!$T$649="NA"),0,IF(J182&lt;=SUM(CNGE_2024_M1_Secc5!$T$649),0,1)))</f>
        <v>0</v>
      </c>
      <c r="BC56" s="608">
        <f>IF(AND(P182="NS",CNGE_2024_M1_Secc5!$T$650="NS"),0,IF(AND(P182="NA",CNGE_2024_M1_Secc5!$T$650="NA"),0,IF(P182&lt;=SUM(CNGE_2024_M1_Secc5!$T$650),0,1)))</f>
        <v>0</v>
      </c>
      <c r="BD56" s="609">
        <f>IF(AND(V182="NS",CNGE_2024_M1_Secc5!$T$651="NS"),0,IF(AND(V182="NA",CNGE_2024_M1_Secc5!$T$651="NA"),0,IF(V182&lt;=SUM(CNGE_2024_M1_Secc5!$T$651),0,1)))</f>
        <v>0</v>
      </c>
      <c r="BE56" s="608">
        <f>IF(AND(AB182="NS",CNGE_2024_M1_Secc5!$T$652="NS"),0,IF(AND(AB182="NA",CNGE_2024_M1_Secc5!$T$652="NA"),0,IF(AB182&lt;=SUM(CNGE_2024_M1_Secc5!$T$652),0,1)))</f>
        <v>0</v>
      </c>
      <c r="BF56" s="682">
        <f>IF(AND(CNGE_2024_M1_Secc5!$P$633&lt;&gt;"",CNGE_2024_M1_Secc5!$P$633&lt;&gt;1,COUNTA(M56:R56)=0),0,IF(AND(CNGE_2024_M1_Secc5!$P$633&lt;&gt;"",CNGE_2024_M1_Secc5!$P$633=1,COUNTA(M56:R56)=2),0,IF(COUNTA(M56:R56)=0,0,1)))</f>
        <v>0</v>
      </c>
      <c r="BG56" s="683">
        <f>IF(AND(CNGE_2024_M1_Secc5!$P$634&lt;&gt;"",CNGE_2024_M1_Secc5!$P$634&lt;&gt;1,COUNTA(S56:X56)=0),0,IF(AND(CNGE_2024_M1_Secc5!$P$634&lt;&gt;"",CNGE_2024_M1_Secc5!$P$634=1,COUNTA(S56:X56)=2),0,IF(COUNTA(S56:X56)=0,0,1)))</f>
        <v>0</v>
      </c>
      <c r="BH56" s="682">
        <f>IF(AND(CNGE_2024_M1_Secc5!$P$635&lt;&gt;"",CNGE_2024_M1_Secc5!$P$635&lt;&gt;1,COUNTA(Y56:AD56)=0),0,IF(AND(CNGE_2024_M1_Secc5!$P$635&lt;&gt;"",CNGE_2024_M1_Secc5!$P$635=1,COUNTA(Y56:AD56)=2),0,IF(COUNTA(Y56:AD56)=0,0,1)))</f>
        <v>0</v>
      </c>
      <c r="BI56" s="683">
        <f>IF(AND(CNGE_2024_M1_Secc5!$P$636&lt;&gt;"",CNGE_2024_M1_Secc5!$P$636&lt;&gt;1,COUNTA(G182:L182)=0),0,IF(AND(CNGE_2024_M1_Secc5!$P$636&lt;&gt;"",CNGE_2024_M1_Secc5!$P$636=1,COUNTA(G182:L182)=2),0,IF(COUNTA(G182:L182)=0,0,1)))</f>
        <v>0</v>
      </c>
      <c r="BJ56" s="682">
        <f>IF(AND(CNGE_2024_M1_Secc5!$P$637&lt;&gt;"",CNGE_2024_M1_Secc5!$P$637&lt;&gt;1,COUNTA(M182:R182)=0),0,IF(AND(CNGE_2024_M1_Secc5!$P$637&lt;&gt;"",CNGE_2024_M1_Secc5!$P$637=1,COUNTA(M182:R182)=2),0,IF(COUNTA(M182:R182)=0,0,1)))</f>
        <v>0</v>
      </c>
      <c r="BK56" s="683">
        <f>IF(AND(CNGE_2024_M1_Secc5!$P$638&lt;&gt;"",CNGE_2024_M1_Secc5!$P$638&lt;&gt;1,COUNTA(S182:X182)=0),0,IF(AND(CNGE_2024_M1_Secc5!$P$638&lt;&gt;"",CNGE_2024_M1_Secc5!$P$638=1,COUNTA(S182:X182)=2),0,IF(COUNTA(S182:X182)=0,0,1)))</f>
        <v>0</v>
      </c>
      <c r="BL56" s="682">
        <f>IF(AND(CNGE_2024_M1_Secc5!$P$639&lt;&gt;"",CNGE_2024_M1_Secc5!$P$639&lt;&gt;1,COUNTA(Y182:AD182)=0),0,IF(AND(CNGE_2024_M1_Secc5!$P$639&lt;&gt;"",CNGE_2024_M1_Secc5!$P$639=1,COUNTA(Y182:AD182)=2),0,IF(COUNTA(Y182:AD182)=0,0,1)))</f>
        <v>0</v>
      </c>
      <c r="BM56" s="402">
        <f t="shared" si="4"/>
        <v>0</v>
      </c>
      <c r="BN56" s="370" t="str">
        <f>IF(BM56=0,"",
IF(SUM($BM$27:BM56)=1,BO56,
IF($BM$147&gt;SUM($BM$27:BM56),_xlfn.CONCAT(", ",BO56),
IF($BM$147=SUM($BM$27:BM56),_xlfn.CONCAT(" y ",BO56)))))</f>
        <v/>
      </c>
      <c r="BO56" s="156" t="s">
        <v>5124</v>
      </c>
      <c r="BP56" s="272">
        <f t="shared" si="0"/>
        <v>0</v>
      </c>
      <c r="BQ56" s="273" t="str">
        <f>IF(BP56=0,"",
IF(SUM($BP$27:BP56)=1,BR56,
IF(BP$2201&gt;SUM($BP$27:BP56),_xlfn.CONCAT(", ",BR56),
IF($BP$148=SUM($BP$27:BP56),_xlfn.CONCAT(" y ",BR56)))))</f>
        <v/>
      </c>
      <c r="BR56" s="156" t="s">
        <v>5124</v>
      </c>
      <c r="BS56" s="272">
        <f t="shared" si="5"/>
        <v>0</v>
      </c>
      <c r="BT56" s="273" t="str">
        <f>IF(BS56=0,"",
IF(SUM($BS$27:BS56)=1,BU56,
IF($BS$147&gt;SUM($BS$27:BS56),_xlfn.CONCAT(", ",BU56),
IF($BS$147=SUM($BS$27:BS56),_xlfn.CONCAT(" y ",BU56)))))</f>
        <v/>
      </c>
      <c r="BU56" s="156" t="s">
        <v>5124</v>
      </c>
    </row>
    <row r="57" spans="1:73" ht="15" customHeight="1">
      <c r="A57" s="26"/>
      <c r="C57" s="165" t="s">
        <v>5047</v>
      </c>
      <c r="D57" s="884" t="str">
        <f>IF(CNGE_2024_M1_Secc5!$D70="","",CNGE_2024_M1_Secc5!$D70)</f>
        <v>INSTITUTO TECNOLOGICO SUPERIOR DE XALAPA</v>
      </c>
      <c r="E57" s="884"/>
      <c r="F57" s="884"/>
      <c r="G57" s="884"/>
      <c r="H57" s="884"/>
      <c r="I57" s="884"/>
      <c r="J57" s="884"/>
      <c r="K57" s="719"/>
      <c r="L57" s="719"/>
      <c r="M57" s="719"/>
      <c r="N57" s="719"/>
      <c r="O57" s="719"/>
      <c r="P57" s="719"/>
      <c r="Q57" s="719"/>
      <c r="R57" s="719"/>
      <c r="S57" s="719"/>
      <c r="T57" s="719"/>
      <c r="U57" s="719"/>
      <c r="V57" s="719"/>
      <c r="W57" s="719"/>
      <c r="X57" s="719"/>
      <c r="Y57" s="719"/>
      <c r="Z57" s="719"/>
      <c r="AA57" s="719"/>
      <c r="AB57" s="719"/>
      <c r="AC57" s="719"/>
      <c r="AD57" s="719"/>
      <c r="AF57" s="164"/>
      <c r="AG57" s="199">
        <f t="shared" si="1"/>
        <v>0</v>
      </c>
      <c r="AH57" s="298">
        <f t="shared" si="2"/>
        <v>0</v>
      </c>
      <c r="AI57" s="164"/>
      <c r="AJ57" s="221">
        <f t="shared" si="3"/>
        <v>0</v>
      </c>
      <c r="AK57" s="164"/>
      <c r="AL57" s="164"/>
      <c r="AM57" s="164"/>
      <c r="AN57" s="164"/>
      <c r="AO57" s="375">
        <f>IF(AND(M57="NS",CNGE_2024_M1_Secc5!$T$633="NS"),0,IF(AND(M57="NA",CNGE_2024_M1_Secc5!$T$633="NA"),0,IF(M57&lt;=SUM(CNGE_2024_M1_Secc5!$T$633),0,1)))</f>
        <v>0</v>
      </c>
      <c r="AP57" s="680">
        <f>IF(AND(S57="NS",CNGE_2024_M1_Secc5!$T$634="NS"),0,IF(AND(S57="NA",CNGE_2024_M1_Secc5!$T$634="NA"),0,IF(S57&lt;=SUM(CNGE_2024_M1_Secc5!$T$634),0,1)))</f>
        <v>0</v>
      </c>
      <c r="AQ57" s="375">
        <f>IF(AND(Y57="NS",CNGE_2024_M1_Secc5!$T$635="NS"),0,IF(AND(Y57="NA",CNGE_2024_M1_Secc5!$T$635="NA"),0,IF(Y57&lt;=SUM(CNGE_2024_M1_Secc5!$T$635),0,1)))</f>
        <v>0</v>
      </c>
      <c r="AR57" s="680">
        <f>IF(AND(G183="NS",CNGE_2024_M1_Secc5!$T$636="NS"),0,IF(AND(G183="NA",CNGE_2024_M1_Secc5!$T$636="NA"),0,IF(G183&lt;=SUM(CNGE_2024_M1_Secc5!$T$636),0,1)))</f>
        <v>0</v>
      </c>
      <c r="AS57" s="375">
        <f>IF(AND(M183="NS",CNGE_2024_M1_Secc5!$T$637="NS"),0,IF(AND(M183="NA",CNGE_2024_M1_Secc5!$T$637="NA"),0,IF(M183&lt;=SUM(CNGE_2024_M1_Secc5!$T$637),0,1)))</f>
        <v>0</v>
      </c>
      <c r="AT57" s="680">
        <f>IF(AND(S183="NS",CNGE_2024_M1_Secc5!$T$638="NS"),0,IF(AND(S183="NA",CNGE_2024_M1_Secc5!$T$638="NA"),0,IF(S183&lt;=SUM(CNGE_2024_M1_Secc5!$T$638),0,1)))</f>
        <v>0</v>
      </c>
      <c r="AU57" s="375">
        <f>IF(AND(Y183="NS",CNGE_2024_M1_Secc5!$T$639="NS"),0,IF(AND(Y183="NA",CNGE_2024_M1_Secc5!$T$639="NA"),0,IF(Y183&lt;=SUM(CNGE_2024_M1_Secc5!$T$639),0,1)))</f>
        <v>0</v>
      </c>
      <c r="AV57" s="164"/>
      <c r="AW57" s="164"/>
      <c r="AX57" s="164"/>
      <c r="AY57" s="608">
        <f>IF(AND(P57="NS",CNGE_2024_M1_Secc5!$T$646="NS"),0,IF(AND(P57="NA",CNGE_2024_M1_Secc5!$T$646="NA"),0,IF(P57&lt;=SUM(CNGE_2024_M1_Secc5!$T$646),0,1)))</f>
        <v>0</v>
      </c>
      <c r="AZ57" s="609">
        <f>IF(AND(V57="NS",CNGE_2024_M1_Secc5!$T$647="NS"),0,IF(AND(V57="NA",CNGE_2024_M1_Secc5!$T$647="NA"),0,IF(V57&lt;=SUM(CNGE_2024_M1_Secc5!$T$647),0,1)))</f>
        <v>0</v>
      </c>
      <c r="BA57" s="608">
        <f>IF(AND(AB57="NS",CNGE_2024_M1_Secc5!$T$648="NS"),0,IF(AND(AB57="NA",CNGE_2024_M1_Secc5!$T$648="NA"),0,IF(AB57&lt;=SUM(CNGE_2024_M1_Secc5!$T$648),0,1)))</f>
        <v>0</v>
      </c>
      <c r="BB57" s="609">
        <f>IF(AND(J183="NS",CNGE_2024_M1_Secc5!$T$649="NS"),0,IF(AND(J183="NA",CNGE_2024_M1_Secc5!$T$649="NA"),0,IF(J183&lt;=SUM(CNGE_2024_M1_Secc5!$T$649),0,1)))</f>
        <v>0</v>
      </c>
      <c r="BC57" s="608">
        <f>IF(AND(P183="NS",CNGE_2024_M1_Secc5!$T$650="NS"),0,IF(AND(P183="NA",CNGE_2024_M1_Secc5!$T$650="NA"),0,IF(P183&lt;=SUM(CNGE_2024_M1_Secc5!$T$650),0,1)))</f>
        <v>0</v>
      </c>
      <c r="BD57" s="609">
        <f>IF(AND(V183="NS",CNGE_2024_M1_Secc5!$T$651="NS"),0,IF(AND(V183="NA",CNGE_2024_M1_Secc5!$T$651="NA"),0,IF(V183&lt;=SUM(CNGE_2024_M1_Secc5!$T$651),0,1)))</f>
        <v>0</v>
      </c>
      <c r="BE57" s="608">
        <f>IF(AND(AB183="NS",CNGE_2024_M1_Secc5!$T$652="NS"),0,IF(AND(AB183="NA",CNGE_2024_M1_Secc5!$T$652="NA"),0,IF(AB183&lt;=SUM(CNGE_2024_M1_Secc5!$T$652),0,1)))</f>
        <v>0</v>
      </c>
      <c r="BF57" s="682">
        <f>IF(AND(CNGE_2024_M1_Secc5!$P$633&lt;&gt;"",CNGE_2024_M1_Secc5!$P$633&lt;&gt;1,COUNTA(M57:R57)=0),0,IF(AND(CNGE_2024_M1_Secc5!$P$633&lt;&gt;"",CNGE_2024_M1_Secc5!$P$633=1,COUNTA(M57:R57)=2),0,IF(COUNTA(M57:R57)=0,0,1)))</f>
        <v>0</v>
      </c>
      <c r="BG57" s="683">
        <f>IF(AND(CNGE_2024_M1_Secc5!$P$634&lt;&gt;"",CNGE_2024_M1_Secc5!$P$634&lt;&gt;1,COUNTA(S57:X57)=0),0,IF(AND(CNGE_2024_M1_Secc5!$P$634&lt;&gt;"",CNGE_2024_M1_Secc5!$P$634=1,COUNTA(S57:X57)=2),0,IF(COUNTA(S57:X57)=0,0,1)))</f>
        <v>0</v>
      </c>
      <c r="BH57" s="682">
        <f>IF(AND(CNGE_2024_M1_Secc5!$P$635&lt;&gt;"",CNGE_2024_M1_Secc5!$P$635&lt;&gt;1,COUNTA(Y57:AD57)=0),0,IF(AND(CNGE_2024_M1_Secc5!$P$635&lt;&gt;"",CNGE_2024_M1_Secc5!$P$635=1,COUNTA(Y57:AD57)=2),0,IF(COUNTA(Y57:AD57)=0,0,1)))</f>
        <v>0</v>
      </c>
      <c r="BI57" s="683">
        <f>IF(AND(CNGE_2024_M1_Secc5!$P$636&lt;&gt;"",CNGE_2024_M1_Secc5!$P$636&lt;&gt;1,COUNTA(G183:L183)=0),0,IF(AND(CNGE_2024_M1_Secc5!$P$636&lt;&gt;"",CNGE_2024_M1_Secc5!$P$636=1,COUNTA(G183:L183)=2),0,IF(COUNTA(G183:L183)=0,0,1)))</f>
        <v>0</v>
      </c>
      <c r="BJ57" s="682">
        <f>IF(AND(CNGE_2024_M1_Secc5!$P$637&lt;&gt;"",CNGE_2024_M1_Secc5!$P$637&lt;&gt;1,COUNTA(M183:R183)=0),0,IF(AND(CNGE_2024_M1_Secc5!$P$637&lt;&gt;"",CNGE_2024_M1_Secc5!$P$637=1,COUNTA(M183:R183)=2),0,IF(COUNTA(M183:R183)=0,0,1)))</f>
        <v>0</v>
      </c>
      <c r="BK57" s="683">
        <f>IF(AND(CNGE_2024_M1_Secc5!$P$638&lt;&gt;"",CNGE_2024_M1_Secc5!$P$638&lt;&gt;1,COUNTA(S183:X183)=0),0,IF(AND(CNGE_2024_M1_Secc5!$P$638&lt;&gt;"",CNGE_2024_M1_Secc5!$P$638=1,COUNTA(S183:X183)=2),0,IF(COUNTA(S183:X183)=0,0,1)))</f>
        <v>0</v>
      </c>
      <c r="BL57" s="682">
        <f>IF(AND(CNGE_2024_M1_Secc5!$P$639&lt;&gt;"",CNGE_2024_M1_Secc5!$P$639&lt;&gt;1,COUNTA(Y183:AD183)=0),0,IF(AND(CNGE_2024_M1_Secc5!$P$639&lt;&gt;"",CNGE_2024_M1_Secc5!$P$639=1,COUNTA(Y183:AD183)=2),0,IF(COUNTA(Y183:AD183)=0,0,1)))</f>
        <v>0</v>
      </c>
      <c r="BM57" s="402">
        <f t="shared" si="4"/>
        <v>0</v>
      </c>
      <c r="BN57" s="370" t="str">
        <f>IF(BM57=0,"",
IF(SUM($BM$27:BM57)=1,BO57,
IF($BM$147&gt;SUM($BM$27:BM57),_xlfn.CONCAT(", ",BO57),
IF($BM$147=SUM($BM$27:BM57),_xlfn.CONCAT(" y ",BO57)))))</f>
        <v/>
      </c>
      <c r="BO57" s="156" t="s">
        <v>5125</v>
      </c>
      <c r="BP57" s="272">
        <f t="shared" si="0"/>
        <v>0</v>
      </c>
      <c r="BQ57" s="273" t="str">
        <f>IF(BP57=0,"",
IF(SUM($BP$27:BP57)=1,BR57,
IF(BP$2201&gt;SUM($BP$27:BP57),_xlfn.CONCAT(", ",BR57),
IF($BP$148=SUM($BP$27:BP57),_xlfn.CONCAT(" y ",BR57)))))</f>
        <v/>
      </c>
      <c r="BR57" s="156" t="s">
        <v>5125</v>
      </c>
      <c r="BS57" s="272">
        <f t="shared" si="5"/>
        <v>0</v>
      </c>
      <c r="BT57" s="273" t="str">
        <f>IF(BS57=0,"",
IF(SUM($BS$27:BS57)=1,BU57,
IF($BS$147&gt;SUM($BS$27:BS57),_xlfn.CONCAT(", ",BU57),
IF($BS$147=SUM($BS$27:BS57),_xlfn.CONCAT(" y ",BU57)))))</f>
        <v/>
      </c>
      <c r="BU57" s="156" t="s">
        <v>5125</v>
      </c>
    </row>
    <row r="58" spans="1:73" ht="15" customHeight="1">
      <c r="A58" s="26"/>
      <c r="C58" s="165" t="s">
        <v>5048</v>
      </c>
      <c r="D58" s="884" t="str">
        <f>IF(CNGE_2024_M1_Secc5!$D71="","",CNGE_2024_M1_Secc5!$D71)</f>
        <v>INSTITUTO TECNOLOGICO SUPERIOR DE COATZACOALCOS</v>
      </c>
      <c r="E58" s="884"/>
      <c r="F58" s="884"/>
      <c r="G58" s="884"/>
      <c r="H58" s="884"/>
      <c r="I58" s="884"/>
      <c r="J58" s="884"/>
      <c r="K58" s="719"/>
      <c r="L58" s="719"/>
      <c r="M58" s="719"/>
      <c r="N58" s="719"/>
      <c r="O58" s="719"/>
      <c r="P58" s="719"/>
      <c r="Q58" s="719"/>
      <c r="R58" s="719"/>
      <c r="S58" s="719"/>
      <c r="T58" s="719"/>
      <c r="U58" s="719"/>
      <c r="V58" s="719"/>
      <c r="W58" s="719"/>
      <c r="X58" s="719"/>
      <c r="Y58" s="719"/>
      <c r="Z58" s="719"/>
      <c r="AA58" s="719"/>
      <c r="AB58" s="719"/>
      <c r="AC58" s="719"/>
      <c r="AD58" s="719"/>
      <c r="AF58" s="164"/>
      <c r="AG58" s="199">
        <f t="shared" si="1"/>
        <v>0</v>
      </c>
      <c r="AH58" s="298">
        <f t="shared" si="2"/>
        <v>0</v>
      </c>
      <c r="AI58" s="164"/>
      <c r="AJ58" s="221">
        <f t="shared" si="3"/>
        <v>0</v>
      </c>
      <c r="AK58" s="164"/>
      <c r="AL58" s="164"/>
      <c r="AM58" s="164"/>
      <c r="AN58" s="164"/>
      <c r="AO58" s="375">
        <f>IF(AND(M58="NS",CNGE_2024_M1_Secc5!$T$633="NS"),0,IF(AND(M58="NA",CNGE_2024_M1_Secc5!$T$633="NA"),0,IF(M58&lt;=SUM(CNGE_2024_M1_Secc5!$T$633),0,1)))</f>
        <v>0</v>
      </c>
      <c r="AP58" s="680">
        <f>IF(AND(S58="NS",CNGE_2024_M1_Secc5!$T$634="NS"),0,IF(AND(S58="NA",CNGE_2024_M1_Secc5!$T$634="NA"),0,IF(S58&lt;=SUM(CNGE_2024_M1_Secc5!$T$634),0,1)))</f>
        <v>0</v>
      </c>
      <c r="AQ58" s="375">
        <f>IF(AND(Y58="NS",CNGE_2024_M1_Secc5!$T$635="NS"),0,IF(AND(Y58="NA",CNGE_2024_M1_Secc5!$T$635="NA"),0,IF(Y58&lt;=SUM(CNGE_2024_M1_Secc5!$T$635),0,1)))</f>
        <v>0</v>
      </c>
      <c r="AR58" s="680">
        <f>IF(AND(G184="NS",CNGE_2024_M1_Secc5!$T$636="NS"),0,IF(AND(G184="NA",CNGE_2024_M1_Secc5!$T$636="NA"),0,IF(G184&lt;=SUM(CNGE_2024_M1_Secc5!$T$636),0,1)))</f>
        <v>0</v>
      </c>
      <c r="AS58" s="375">
        <f>IF(AND(M184="NS",CNGE_2024_M1_Secc5!$T$637="NS"),0,IF(AND(M184="NA",CNGE_2024_M1_Secc5!$T$637="NA"),0,IF(M184&lt;=SUM(CNGE_2024_M1_Secc5!$T$637),0,1)))</f>
        <v>0</v>
      </c>
      <c r="AT58" s="680">
        <f>IF(AND(S184="NS",CNGE_2024_M1_Secc5!$T$638="NS"),0,IF(AND(S184="NA",CNGE_2024_M1_Secc5!$T$638="NA"),0,IF(S184&lt;=SUM(CNGE_2024_M1_Secc5!$T$638),0,1)))</f>
        <v>0</v>
      </c>
      <c r="AU58" s="375">
        <f>IF(AND(Y184="NS",CNGE_2024_M1_Secc5!$T$639="NS"),0,IF(AND(Y184="NA",CNGE_2024_M1_Secc5!$T$639="NA"),0,IF(Y184&lt;=SUM(CNGE_2024_M1_Secc5!$T$639),0,1)))</f>
        <v>0</v>
      </c>
      <c r="AV58" s="164"/>
      <c r="AW58" s="164"/>
      <c r="AX58" s="164"/>
      <c r="AY58" s="608">
        <f>IF(AND(P58="NS",CNGE_2024_M1_Secc5!$T$646="NS"),0,IF(AND(P58="NA",CNGE_2024_M1_Secc5!$T$646="NA"),0,IF(P58&lt;=SUM(CNGE_2024_M1_Secc5!$T$646),0,1)))</f>
        <v>0</v>
      </c>
      <c r="AZ58" s="609">
        <f>IF(AND(V58="NS",CNGE_2024_M1_Secc5!$T$647="NS"),0,IF(AND(V58="NA",CNGE_2024_M1_Secc5!$T$647="NA"),0,IF(V58&lt;=SUM(CNGE_2024_M1_Secc5!$T$647),0,1)))</f>
        <v>0</v>
      </c>
      <c r="BA58" s="608">
        <f>IF(AND(AB58="NS",CNGE_2024_M1_Secc5!$T$648="NS"),0,IF(AND(AB58="NA",CNGE_2024_M1_Secc5!$T$648="NA"),0,IF(AB58&lt;=SUM(CNGE_2024_M1_Secc5!$T$648),0,1)))</f>
        <v>0</v>
      </c>
      <c r="BB58" s="609">
        <f>IF(AND(J184="NS",CNGE_2024_M1_Secc5!$T$649="NS"),0,IF(AND(J184="NA",CNGE_2024_M1_Secc5!$T$649="NA"),0,IF(J184&lt;=SUM(CNGE_2024_M1_Secc5!$T$649),0,1)))</f>
        <v>0</v>
      </c>
      <c r="BC58" s="608">
        <f>IF(AND(P184="NS",CNGE_2024_M1_Secc5!$T$650="NS"),0,IF(AND(P184="NA",CNGE_2024_M1_Secc5!$T$650="NA"),0,IF(P184&lt;=SUM(CNGE_2024_M1_Secc5!$T$650),0,1)))</f>
        <v>0</v>
      </c>
      <c r="BD58" s="609">
        <f>IF(AND(V184="NS",CNGE_2024_M1_Secc5!$T$651="NS"),0,IF(AND(V184="NA",CNGE_2024_M1_Secc5!$T$651="NA"),0,IF(V184&lt;=SUM(CNGE_2024_M1_Secc5!$T$651),0,1)))</f>
        <v>0</v>
      </c>
      <c r="BE58" s="608">
        <f>IF(AND(AB184="NS",CNGE_2024_M1_Secc5!$T$652="NS"),0,IF(AND(AB184="NA",CNGE_2024_M1_Secc5!$T$652="NA"),0,IF(AB184&lt;=SUM(CNGE_2024_M1_Secc5!$T$652),0,1)))</f>
        <v>0</v>
      </c>
      <c r="BF58" s="682">
        <f>IF(AND(CNGE_2024_M1_Secc5!$P$633&lt;&gt;"",CNGE_2024_M1_Secc5!$P$633&lt;&gt;1,COUNTA(M58:R58)=0),0,IF(AND(CNGE_2024_M1_Secc5!$P$633&lt;&gt;"",CNGE_2024_M1_Secc5!$P$633=1,COUNTA(M58:R58)=2),0,IF(COUNTA(M58:R58)=0,0,1)))</f>
        <v>0</v>
      </c>
      <c r="BG58" s="683">
        <f>IF(AND(CNGE_2024_M1_Secc5!$P$634&lt;&gt;"",CNGE_2024_M1_Secc5!$P$634&lt;&gt;1,COUNTA(S58:X58)=0),0,IF(AND(CNGE_2024_M1_Secc5!$P$634&lt;&gt;"",CNGE_2024_M1_Secc5!$P$634=1,COUNTA(S58:X58)=2),0,IF(COUNTA(S58:X58)=0,0,1)))</f>
        <v>0</v>
      </c>
      <c r="BH58" s="682">
        <f>IF(AND(CNGE_2024_M1_Secc5!$P$635&lt;&gt;"",CNGE_2024_M1_Secc5!$P$635&lt;&gt;1,COUNTA(Y58:AD58)=0),0,IF(AND(CNGE_2024_M1_Secc5!$P$635&lt;&gt;"",CNGE_2024_M1_Secc5!$P$635=1,COUNTA(Y58:AD58)=2),0,IF(COUNTA(Y58:AD58)=0,0,1)))</f>
        <v>0</v>
      </c>
      <c r="BI58" s="683">
        <f>IF(AND(CNGE_2024_M1_Secc5!$P$636&lt;&gt;"",CNGE_2024_M1_Secc5!$P$636&lt;&gt;1,COUNTA(G184:L184)=0),0,IF(AND(CNGE_2024_M1_Secc5!$P$636&lt;&gt;"",CNGE_2024_M1_Secc5!$P$636=1,COUNTA(G184:L184)=2),0,IF(COUNTA(G184:L184)=0,0,1)))</f>
        <v>0</v>
      </c>
      <c r="BJ58" s="682">
        <f>IF(AND(CNGE_2024_M1_Secc5!$P$637&lt;&gt;"",CNGE_2024_M1_Secc5!$P$637&lt;&gt;1,COUNTA(M184:R184)=0),0,IF(AND(CNGE_2024_M1_Secc5!$P$637&lt;&gt;"",CNGE_2024_M1_Secc5!$P$637=1,COUNTA(M184:R184)=2),0,IF(COUNTA(M184:R184)=0,0,1)))</f>
        <v>0</v>
      </c>
      <c r="BK58" s="683">
        <f>IF(AND(CNGE_2024_M1_Secc5!$P$638&lt;&gt;"",CNGE_2024_M1_Secc5!$P$638&lt;&gt;1,COUNTA(S184:X184)=0),0,IF(AND(CNGE_2024_M1_Secc5!$P$638&lt;&gt;"",CNGE_2024_M1_Secc5!$P$638=1,COUNTA(S184:X184)=2),0,IF(COUNTA(S184:X184)=0,0,1)))</f>
        <v>0</v>
      </c>
      <c r="BL58" s="682">
        <f>IF(AND(CNGE_2024_M1_Secc5!$P$639&lt;&gt;"",CNGE_2024_M1_Secc5!$P$639&lt;&gt;1,COUNTA(Y184:AD184)=0),0,IF(AND(CNGE_2024_M1_Secc5!$P$639&lt;&gt;"",CNGE_2024_M1_Secc5!$P$639=1,COUNTA(Y184:AD184)=2),0,IF(COUNTA(Y184:AD184)=0,0,1)))</f>
        <v>0</v>
      </c>
      <c r="BM58" s="402">
        <f t="shared" si="4"/>
        <v>0</v>
      </c>
      <c r="BN58" s="370" t="str">
        <f>IF(BM58=0,"",
IF(SUM($BM$27:BM58)=1,BO58,
IF($BM$147&gt;SUM($BM$27:BM58),_xlfn.CONCAT(", ",BO58),
IF($BM$147=SUM($BM$27:BM58),_xlfn.CONCAT(" y ",BO58)))))</f>
        <v/>
      </c>
      <c r="BO58" s="156" t="s">
        <v>5126</v>
      </c>
      <c r="BP58" s="272">
        <f t="shared" si="0"/>
        <v>0</v>
      </c>
      <c r="BQ58" s="273" t="str">
        <f>IF(BP58=0,"",
IF(SUM($BP$27:BP58)=1,BR58,
IF(BP$2201&gt;SUM($BP$27:BP58),_xlfn.CONCAT(", ",BR58),
IF($BP$148=SUM($BP$27:BP58),_xlfn.CONCAT(" y ",BR58)))))</f>
        <v/>
      </c>
      <c r="BR58" s="156" t="s">
        <v>5126</v>
      </c>
      <c r="BS58" s="272">
        <f t="shared" si="5"/>
        <v>0</v>
      </c>
      <c r="BT58" s="273" t="str">
        <f>IF(BS58=0,"",
IF(SUM($BS$27:BS58)=1,BU58,
IF($BS$147&gt;SUM($BS$27:BS58),_xlfn.CONCAT(", ",BU58),
IF($BS$147=SUM($BS$27:BS58),_xlfn.CONCAT(" y ",BU58)))))</f>
        <v/>
      </c>
      <c r="BU58" s="156" t="s">
        <v>5126</v>
      </c>
    </row>
    <row r="59" spans="1:73" ht="15" customHeight="1">
      <c r="A59" s="26"/>
      <c r="C59" s="165" t="s">
        <v>5049</v>
      </c>
      <c r="D59" s="884" t="str">
        <f>IF(CNGE_2024_M1_Secc5!$D72="","",CNGE_2024_M1_Secc5!$D72)</f>
        <v>INSTITUTO TECNOLOGICO SUPERIOR DE TIERRA BLANCA</v>
      </c>
      <c r="E59" s="884"/>
      <c r="F59" s="884"/>
      <c r="G59" s="884"/>
      <c r="H59" s="884"/>
      <c r="I59" s="884"/>
      <c r="J59" s="884"/>
      <c r="K59" s="719"/>
      <c r="L59" s="719"/>
      <c r="M59" s="719"/>
      <c r="N59" s="719"/>
      <c r="O59" s="719"/>
      <c r="P59" s="719"/>
      <c r="Q59" s="719"/>
      <c r="R59" s="719"/>
      <c r="S59" s="719"/>
      <c r="T59" s="719"/>
      <c r="U59" s="719"/>
      <c r="V59" s="719"/>
      <c r="W59" s="719"/>
      <c r="X59" s="719"/>
      <c r="Y59" s="719"/>
      <c r="Z59" s="719"/>
      <c r="AA59" s="719"/>
      <c r="AB59" s="719"/>
      <c r="AC59" s="719"/>
      <c r="AD59" s="719"/>
      <c r="AF59" s="164"/>
      <c r="AG59" s="199">
        <f t="shared" si="1"/>
        <v>0</v>
      </c>
      <c r="AH59" s="298">
        <f t="shared" si="2"/>
        <v>0</v>
      </c>
      <c r="AI59" s="164"/>
      <c r="AJ59" s="221">
        <f t="shared" si="3"/>
        <v>0</v>
      </c>
      <c r="AK59" s="164"/>
      <c r="AL59" s="164"/>
      <c r="AM59" s="164"/>
      <c r="AN59" s="164"/>
      <c r="AO59" s="375">
        <f>IF(AND(M59="NS",CNGE_2024_M1_Secc5!$T$633="NS"),0,IF(AND(M59="NA",CNGE_2024_M1_Secc5!$T$633="NA"),0,IF(M59&lt;=SUM(CNGE_2024_M1_Secc5!$T$633),0,1)))</f>
        <v>0</v>
      </c>
      <c r="AP59" s="680">
        <f>IF(AND(S59="NS",CNGE_2024_M1_Secc5!$T$634="NS"),0,IF(AND(S59="NA",CNGE_2024_M1_Secc5!$T$634="NA"),0,IF(S59&lt;=SUM(CNGE_2024_M1_Secc5!$T$634),0,1)))</f>
        <v>0</v>
      </c>
      <c r="AQ59" s="375">
        <f>IF(AND(Y59="NS",CNGE_2024_M1_Secc5!$T$635="NS"),0,IF(AND(Y59="NA",CNGE_2024_M1_Secc5!$T$635="NA"),0,IF(Y59&lt;=SUM(CNGE_2024_M1_Secc5!$T$635),0,1)))</f>
        <v>0</v>
      </c>
      <c r="AR59" s="680">
        <f>IF(AND(G185="NS",CNGE_2024_M1_Secc5!$T$636="NS"),0,IF(AND(G185="NA",CNGE_2024_M1_Secc5!$T$636="NA"),0,IF(G185&lt;=SUM(CNGE_2024_M1_Secc5!$T$636),0,1)))</f>
        <v>0</v>
      </c>
      <c r="AS59" s="375">
        <f>IF(AND(M185="NS",CNGE_2024_M1_Secc5!$T$637="NS"),0,IF(AND(M185="NA",CNGE_2024_M1_Secc5!$T$637="NA"),0,IF(M185&lt;=SUM(CNGE_2024_M1_Secc5!$T$637),0,1)))</f>
        <v>0</v>
      </c>
      <c r="AT59" s="680">
        <f>IF(AND(S185="NS",CNGE_2024_M1_Secc5!$T$638="NS"),0,IF(AND(S185="NA",CNGE_2024_M1_Secc5!$T$638="NA"),0,IF(S185&lt;=SUM(CNGE_2024_M1_Secc5!$T$638),0,1)))</f>
        <v>0</v>
      </c>
      <c r="AU59" s="375">
        <f>IF(AND(Y185="NS",CNGE_2024_M1_Secc5!$T$639="NS"),0,IF(AND(Y185="NA",CNGE_2024_M1_Secc5!$T$639="NA"),0,IF(Y185&lt;=SUM(CNGE_2024_M1_Secc5!$T$639),0,1)))</f>
        <v>0</v>
      </c>
      <c r="AV59" s="164"/>
      <c r="AW59" s="164"/>
      <c r="AX59" s="164"/>
      <c r="AY59" s="608">
        <f>IF(AND(P59="NS",CNGE_2024_M1_Secc5!$T$646="NS"),0,IF(AND(P59="NA",CNGE_2024_M1_Secc5!$T$646="NA"),0,IF(P59&lt;=SUM(CNGE_2024_M1_Secc5!$T$646),0,1)))</f>
        <v>0</v>
      </c>
      <c r="AZ59" s="609">
        <f>IF(AND(V59="NS",CNGE_2024_M1_Secc5!$T$647="NS"),0,IF(AND(V59="NA",CNGE_2024_M1_Secc5!$T$647="NA"),0,IF(V59&lt;=SUM(CNGE_2024_M1_Secc5!$T$647),0,1)))</f>
        <v>0</v>
      </c>
      <c r="BA59" s="608">
        <f>IF(AND(AB59="NS",CNGE_2024_M1_Secc5!$T$648="NS"),0,IF(AND(AB59="NA",CNGE_2024_M1_Secc5!$T$648="NA"),0,IF(AB59&lt;=SUM(CNGE_2024_M1_Secc5!$T$648),0,1)))</f>
        <v>0</v>
      </c>
      <c r="BB59" s="609">
        <f>IF(AND(J185="NS",CNGE_2024_M1_Secc5!$T$649="NS"),0,IF(AND(J185="NA",CNGE_2024_M1_Secc5!$T$649="NA"),0,IF(J185&lt;=SUM(CNGE_2024_M1_Secc5!$T$649),0,1)))</f>
        <v>0</v>
      </c>
      <c r="BC59" s="608">
        <f>IF(AND(P185="NS",CNGE_2024_M1_Secc5!$T$650="NS"),0,IF(AND(P185="NA",CNGE_2024_M1_Secc5!$T$650="NA"),0,IF(P185&lt;=SUM(CNGE_2024_M1_Secc5!$T$650),0,1)))</f>
        <v>0</v>
      </c>
      <c r="BD59" s="609">
        <f>IF(AND(V185="NS",CNGE_2024_M1_Secc5!$T$651="NS"),0,IF(AND(V185="NA",CNGE_2024_M1_Secc5!$T$651="NA"),0,IF(V185&lt;=SUM(CNGE_2024_M1_Secc5!$T$651),0,1)))</f>
        <v>0</v>
      </c>
      <c r="BE59" s="608">
        <f>IF(AND(AB185="NS",CNGE_2024_M1_Secc5!$T$652="NS"),0,IF(AND(AB185="NA",CNGE_2024_M1_Secc5!$T$652="NA"),0,IF(AB185&lt;=SUM(CNGE_2024_M1_Secc5!$T$652),0,1)))</f>
        <v>0</v>
      </c>
      <c r="BF59" s="682">
        <f>IF(AND(CNGE_2024_M1_Secc5!$P$633&lt;&gt;"",CNGE_2024_M1_Secc5!$P$633&lt;&gt;1,COUNTA(M59:R59)=0),0,IF(AND(CNGE_2024_M1_Secc5!$P$633&lt;&gt;"",CNGE_2024_M1_Secc5!$P$633=1,COUNTA(M59:R59)=2),0,IF(COUNTA(M59:R59)=0,0,1)))</f>
        <v>0</v>
      </c>
      <c r="BG59" s="683">
        <f>IF(AND(CNGE_2024_M1_Secc5!$P$634&lt;&gt;"",CNGE_2024_M1_Secc5!$P$634&lt;&gt;1,COUNTA(S59:X59)=0),0,IF(AND(CNGE_2024_M1_Secc5!$P$634&lt;&gt;"",CNGE_2024_M1_Secc5!$P$634=1,COUNTA(S59:X59)=2),0,IF(COUNTA(S59:X59)=0,0,1)))</f>
        <v>0</v>
      </c>
      <c r="BH59" s="682">
        <f>IF(AND(CNGE_2024_M1_Secc5!$P$635&lt;&gt;"",CNGE_2024_M1_Secc5!$P$635&lt;&gt;1,COUNTA(Y59:AD59)=0),0,IF(AND(CNGE_2024_M1_Secc5!$P$635&lt;&gt;"",CNGE_2024_M1_Secc5!$P$635=1,COUNTA(Y59:AD59)=2),0,IF(COUNTA(Y59:AD59)=0,0,1)))</f>
        <v>0</v>
      </c>
      <c r="BI59" s="683">
        <f>IF(AND(CNGE_2024_M1_Secc5!$P$636&lt;&gt;"",CNGE_2024_M1_Secc5!$P$636&lt;&gt;1,COUNTA(G185:L185)=0),0,IF(AND(CNGE_2024_M1_Secc5!$P$636&lt;&gt;"",CNGE_2024_M1_Secc5!$P$636=1,COUNTA(G185:L185)=2),0,IF(COUNTA(G185:L185)=0,0,1)))</f>
        <v>0</v>
      </c>
      <c r="BJ59" s="682">
        <f>IF(AND(CNGE_2024_M1_Secc5!$P$637&lt;&gt;"",CNGE_2024_M1_Secc5!$P$637&lt;&gt;1,COUNTA(M185:R185)=0),0,IF(AND(CNGE_2024_M1_Secc5!$P$637&lt;&gt;"",CNGE_2024_M1_Secc5!$P$637=1,COUNTA(M185:R185)=2),0,IF(COUNTA(M185:R185)=0,0,1)))</f>
        <v>0</v>
      </c>
      <c r="BK59" s="683">
        <f>IF(AND(CNGE_2024_M1_Secc5!$P$638&lt;&gt;"",CNGE_2024_M1_Secc5!$P$638&lt;&gt;1,COUNTA(S185:X185)=0),0,IF(AND(CNGE_2024_M1_Secc5!$P$638&lt;&gt;"",CNGE_2024_M1_Secc5!$P$638=1,COUNTA(S185:X185)=2),0,IF(COUNTA(S185:X185)=0,0,1)))</f>
        <v>0</v>
      </c>
      <c r="BL59" s="682">
        <f>IF(AND(CNGE_2024_M1_Secc5!$P$639&lt;&gt;"",CNGE_2024_M1_Secc5!$P$639&lt;&gt;1,COUNTA(Y185:AD185)=0),0,IF(AND(CNGE_2024_M1_Secc5!$P$639&lt;&gt;"",CNGE_2024_M1_Secc5!$P$639=1,COUNTA(Y185:AD185)=2),0,IF(COUNTA(Y185:AD185)=0,0,1)))</f>
        <v>0</v>
      </c>
      <c r="BM59" s="402">
        <f t="shared" si="4"/>
        <v>0</v>
      </c>
      <c r="BN59" s="370" t="str">
        <f>IF(BM59=0,"",
IF(SUM($BM$27:BM59)=1,BO59,
IF($BM$147&gt;SUM($BM$27:BM59),_xlfn.CONCAT(", ",BO59),
IF($BM$147=SUM($BM$27:BM59),_xlfn.CONCAT(" y ",BO59)))))</f>
        <v/>
      </c>
      <c r="BO59" s="156" t="s">
        <v>5127</v>
      </c>
      <c r="BP59" s="272">
        <f t="shared" ref="BP59:BP90" si="6">IF(SUM(AO59:AU59)=0,0,1)</f>
        <v>0</v>
      </c>
      <c r="BQ59" s="273" t="str">
        <f>IF(BP59=0,"",
IF(SUM($BP$27:BP59)=1,BR59,
IF(BP$2201&gt;SUM($BP$27:BP59),_xlfn.CONCAT(", ",BR59),
IF($BP$148=SUM($BP$27:BP59),_xlfn.CONCAT(" y ",BR59)))))</f>
        <v/>
      </c>
      <c r="BR59" s="156" t="s">
        <v>5127</v>
      </c>
      <c r="BS59" s="272">
        <f t="shared" si="5"/>
        <v>0</v>
      </c>
      <c r="BT59" s="273" t="str">
        <f>IF(BS59=0,"",
IF(SUM($BS$27:BS59)=1,BU59,
IF($BS$147&gt;SUM($BS$27:BS59),_xlfn.CONCAT(", ",BU59),
IF($BS$147=SUM($BS$27:BS59),_xlfn.CONCAT(" y ",BU59)))))</f>
        <v/>
      </c>
      <c r="BU59" s="156" t="s">
        <v>5127</v>
      </c>
    </row>
    <row r="60" spans="1:73" ht="15" customHeight="1">
      <c r="A60" s="26"/>
      <c r="C60" s="165" t="s">
        <v>5050</v>
      </c>
      <c r="D60" s="884" t="str">
        <f>IF(CNGE_2024_M1_Secc5!$D73="","",CNGE_2024_M1_Secc5!$D73)</f>
        <v>INSTITUTO TECNOLOGICO SUPERIOR DE ALAMO</v>
      </c>
      <c r="E60" s="884"/>
      <c r="F60" s="884"/>
      <c r="G60" s="884"/>
      <c r="H60" s="884"/>
      <c r="I60" s="884"/>
      <c r="J60" s="884"/>
      <c r="K60" s="719"/>
      <c r="L60" s="719"/>
      <c r="M60" s="719"/>
      <c r="N60" s="719"/>
      <c r="O60" s="719"/>
      <c r="P60" s="719"/>
      <c r="Q60" s="719"/>
      <c r="R60" s="719"/>
      <c r="S60" s="719"/>
      <c r="T60" s="719"/>
      <c r="U60" s="719"/>
      <c r="V60" s="719"/>
      <c r="W60" s="719"/>
      <c r="X60" s="719"/>
      <c r="Y60" s="719"/>
      <c r="Z60" s="719"/>
      <c r="AA60" s="719"/>
      <c r="AB60" s="719"/>
      <c r="AC60" s="719"/>
      <c r="AD60" s="719"/>
      <c r="AF60" s="164"/>
      <c r="AG60" s="199">
        <f t="shared" si="1"/>
        <v>0</v>
      </c>
      <c r="AH60" s="298">
        <f t="shared" si="2"/>
        <v>0</v>
      </c>
      <c r="AI60" s="164"/>
      <c r="AJ60" s="221">
        <f t="shared" si="3"/>
        <v>0</v>
      </c>
      <c r="AK60" s="164"/>
      <c r="AL60" s="164"/>
      <c r="AM60" s="164"/>
      <c r="AN60" s="164"/>
      <c r="AO60" s="375">
        <f>IF(AND(M60="NS",CNGE_2024_M1_Secc5!$T$633="NS"),0,IF(AND(M60="NA",CNGE_2024_M1_Secc5!$T$633="NA"),0,IF(M60&lt;=SUM(CNGE_2024_M1_Secc5!$T$633),0,1)))</f>
        <v>0</v>
      </c>
      <c r="AP60" s="680">
        <f>IF(AND(S60="NS",CNGE_2024_M1_Secc5!$T$634="NS"),0,IF(AND(S60="NA",CNGE_2024_M1_Secc5!$T$634="NA"),0,IF(S60&lt;=SUM(CNGE_2024_M1_Secc5!$T$634),0,1)))</f>
        <v>0</v>
      </c>
      <c r="AQ60" s="375">
        <f>IF(AND(Y60="NS",CNGE_2024_M1_Secc5!$T$635="NS"),0,IF(AND(Y60="NA",CNGE_2024_M1_Secc5!$T$635="NA"),0,IF(Y60&lt;=SUM(CNGE_2024_M1_Secc5!$T$635),0,1)))</f>
        <v>0</v>
      </c>
      <c r="AR60" s="680">
        <f>IF(AND(G186="NS",CNGE_2024_M1_Secc5!$T$636="NS"),0,IF(AND(G186="NA",CNGE_2024_M1_Secc5!$T$636="NA"),0,IF(G186&lt;=SUM(CNGE_2024_M1_Secc5!$T$636),0,1)))</f>
        <v>0</v>
      </c>
      <c r="AS60" s="375">
        <f>IF(AND(M186="NS",CNGE_2024_M1_Secc5!$T$637="NS"),0,IF(AND(M186="NA",CNGE_2024_M1_Secc5!$T$637="NA"),0,IF(M186&lt;=SUM(CNGE_2024_M1_Secc5!$T$637),0,1)))</f>
        <v>0</v>
      </c>
      <c r="AT60" s="680">
        <f>IF(AND(S186="NS",CNGE_2024_M1_Secc5!$T$638="NS"),0,IF(AND(S186="NA",CNGE_2024_M1_Secc5!$T$638="NA"),0,IF(S186&lt;=SUM(CNGE_2024_M1_Secc5!$T$638),0,1)))</f>
        <v>0</v>
      </c>
      <c r="AU60" s="375">
        <f>IF(AND(Y186="NS",CNGE_2024_M1_Secc5!$T$639="NS"),0,IF(AND(Y186="NA",CNGE_2024_M1_Secc5!$T$639="NA"),0,IF(Y186&lt;=SUM(CNGE_2024_M1_Secc5!$T$639),0,1)))</f>
        <v>0</v>
      </c>
      <c r="AV60" s="164"/>
      <c r="AW60" s="164"/>
      <c r="AX60" s="164"/>
      <c r="AY60" s="608">
        <f>IF(AND(P60="NS",CNGE_2024_M1_Secc5!$T$646="NS"),0,IF(AND(P60="NA",CNGE_2024_M1_Secc5!$T$646="NA"),0,IF(P60&lt;=SUM(CNGE_2024_M1_Secc5!$T$646),0,1)))</f>
        <v>0</v>
      </c>
      <c r="AZ60" s="609">
        <f>IF(AND(V60="NS",CNGE_2024_M1_Secc5!$T$647="NS"),0,IF(AND(V60="NA",CNGE_2024_M1_Secc5!$T$647="NA"),0,IF(V60&lt;=SUM(CNGE_2024_M1_Secc5!$T$647),0,1)))</f>
        <v>0</v>
      </c>
      <c r="BA60" s="608">
        <f>IF(AND(AB60="NS",CNGE_2024_M1_Secc5!$T$648="NS"),0,IF(AND(AB60="NA",CNGE_2024_M1_Secc5!$T$648="NA"),0,IF(AB60&lt;=SUM(CNGE_2024_M1_Secc5!$T$648),0,1)))</f>
        <v>0</v>
      </c>
      <c r="BB60" s="609">
        <f>IF(AND(J186="NS",CNGE_2024_M1_Secc5!$T$649="NS"),0,IF(AND(J186="NA",CNGE_2024_M1_Secc5!$T$649="NA"),0,IF(J186&lt;=SUM(CNGE_2024_M1_Secc5!$T$649),0,1)))</f>
        <v>0</v>
      </c>
      <c r="BC60" s="608">
        <f>IF(AND(P186="NS",CNGE_2024_M1_Secc5!$T$650="NS"),0,IF(AND(P186="NA",CNGE_2024_M1_Secc5!$T$650="NA"),0,IF(P186&lt;=SUM(CNGE_2024_M1_Secc5!$T$650),0,1)))</f>
        <v>0</v>
      </c>
      <c r="BD60" s="609">
        <f>IF(AND(V186="NS",CNGE_2024_M1_Secc5!$T$651="NS"),0,IF(AND(V186="NA",CNGE_2024_M1_Secc5!$T$651="NA"),0,IF(V186&lt;=SUM(CNGE_2024_M1_Secc5!$T$651),0,1)))</f>
        <v>0</v>
      </c>
      <c r="BE60" s="608">
        <f>IF(AND(AB186="NS",CNGE_2024_M1_Secc5!$T$652="NS"),0,IF(AND(AB186="NA",CNGE_2024_M1_Secc5!$T$652="NA"),0,IF(AB186&lt;=SUM(CNGE_2024_M1_Secc5!$T$652),0,1)))</f>
        <v>0</v>
      </c>
      <c r="BF60" s="682">
        <f>IF(AND(CNGE_2024_M1_Secc5!$P$633&lt;&gt;"",CNGE_2024_M1_Secc5!$P$633&lt;&gt;1,COUNTA(M60:R60)=0),0,IF(AND(CNGE_2024_M1_Secc5!$P$633&lt;&gt;"",CNGE_2024_M1_Secc5!$P$633=1,COUNTA(M60:R60)=2),0,IF(COUNTA(M60:R60)=0,0,1)))</f>
        <v>0</v>
      </c>
      <c r="BG60" s="683">
        <f>IF(AND(CNGE_2024_M1_Secc5!$P$634&lt;&gt;"",CNGE_2024_M1_Secc5!$P$634&lt;&gt;1,COUNTA(S60:X60)=0),0,IF(AND(CNGE_2024_M1_Secc5!$P$634&lt;&gt;"",CNGE_2024_M1_Secc5!$P$634=1,COUNTA(S60:X60)=2),0,IF(COUNTA(S60:X60)=0,0,1)))</f>
        <v>0</v>
      </c>
      <c r="BH60" s="682">
        <f>IF(AND(CNGE_2024_M1_Secc5!$P$635&lt;&gt;"",CNGE_2024_M1_Secc5!$P$635&lt;&gt;1,COUNTA(Y60:AD60)=0),0,IF(AND(CNGE_2024_M1_Secc5!$P$635&lt;&gt;"",CNGE_2024_M1_Secc5!$P$635=1,COUNTA(Y60:AD60)=2),0,IF(COUNTA(Y60:AD60)=0,0,1)))</f>
        <v>0</v>
      </c>
      <c r="BI60" s="683">
        <f>IF(AND(CNGE_2024_M1_Secc5!$P$636&lt;&gt;"",CNGE_2024_M1_Secc5!$P$636&lt;&gt;1,COUNTA(G186:L186)=0),0,IF(AND(CNGE_2024_M1_Secc5!$P$636&lt;&gt;"",CNGE_2024_M1_Secc5!$P$636=1,COUNTA(G186:L186)=2),0,IF(COUNTA(G186:L186)=0,0,1)))</f>
        <v>0</v>
      </c>
      <c r="BJ60" s="682">
        <f>IF(AND(CNGE_2024_M1_Secc5!$P$637&lt;&gt;"",CNGE_2024_M1_Secc5!$P$637&lt;&gt;1,COUNTA(M186:R186)=0),0,IF(AND(CNGE_2024_M1_Secc5!$P$637&lt;&gt;"",CNGE_2024_M1_Secc5!$P$637=1,COUNTA(M186:R186)=2),0,IF(COUNTA(M186:R186)=0,0,1)))</f>
        <v>0</v>
      </c>
      <c r="BK60" s="683">
        <f>IF(AND(CNGE_2024_M1_Secc5!$P$638&lt;&gt;"",CNGE_2024_M1_Secc5!$P$638&lt;&gt;1,COUNTA(S186:X186)=0),0,IF(AND(CNGE_2024_M1_Secc5!$P$638&lt;&gt;"",CNGE_2024_M1_Secc5!$P$638=1,COUNTA(S186:X186)=2),0,IF(COUNTA(S186:X186)=0,0,1)))</f>
        <v>0</v>
      </c>
      <c r="BL60" s="682">
        <f>IF(AND(CNGE_2024_M1_Secc5!$P$639&lt;&gt;"",CNGE_2024_M1_Secc5!$P$639&lt;&gt;1,COUNTA(Y186:AD186)=0),0,IF(AND(CNGE_2024_M1_Secc5!$P$639&lt;&gt;"",CNGE_2024_M1_Secc5!$P$639=1,COUNTA(Y186:AD186)=2),0,IF(COUNTA(Y186:AD186)=0,0,1)))</f>
        <v>0</v>
      </c>
      <c r="BM60" s="402">
        <f t="shared" si="4"/>
        <v>0</v>
      </c>
      <c r="BN60" s="370" t="str">
        <f>IF(BM60=0,"",
IF(SUM($BM$27:BM60)=1,BO60,
IF($BM$147&gt;SUM($BM$27:BM60),_xlfn.CONCAT(", ",BO60),
IF($BM$147=SUM($BM$27:BM60),_xlfn.CONCAT(" y ",BO60)))))</f>
        <v/>
      </c>
      <c r="BO60" s="156" t="s">
        <v>5128</v>
      </c>
      <c r="BP60" s="272">
        <f t="shared" si="6"/>
        <v>0</v>
      </c>
      <c r="BQ60" s="273" t="str">
        <f>IF(BP60=0,"",
IF(SUM($BP$27:BP60)=1,BR60,
IF(BP$2201&gt;SUM($BP$27:BP60),_xlfn.CONCAT(", ",BR60),
IF($BP$148=SUM($BP$27:BP60),_xlfn.CONCAT(" y ",BR60)))))</f>
        <v/>
      </c>
      <c r="BR60" s="156" t="s">
        <v>5128</v>
      </c>
      <c r="BS60" s="272">
        <f t="shared" si="5"/>
        <v>0</v>
      </c>
      <c r="BT60" s="273" t="str">
        <f>IF(BS60=0,"",
IF(SUM($BS$27:BS60)=1,BU60,
IF($BS$147&gt;SUM($BS$27:BS60),_xlfn.CONCAT(", ",BU60),
IF($BS$147=SUM($BS$27:BS60),_xlfn.CONCAT(" y ",BU60)))))</f>
        <v/>
      </c>
      <c r="BU60" s="156" t="s">
        <v>5128</v>
      </c>
    </row>
    <row r="61" spans="1:73" ht="15" customHeight="1">
      <c r="A61" s="26"/>
      <c r="C61" s="165" t="s">
        <v>5051</v>
      </c>
      <c r="D61" s="884" t="str">
        <f>IF(CNGE_2024_M1_Secc5!$D74="","",CNGE_2024_M1_Secc5!$D74)</f>
        <v>INSTITUTO TECNOLOGICO SUPERIOR DE ACAYUCAN</v>
      </c>
      <c r="E61" s="884"/>
      <c r="F61" s="884"/>
      <c r="G61" s="884"/>
      <c r="H61" s="884"/>
      <c r="I61" s="884"/>
      <c r="J61" s="884"/>
      <c r="K61" s="719"/>
      <c r="L61" s="719"/>
      <c r="M61" s="719"/>
      <c r="N61" s="719"/>
      <c r="O61" s="719"/>
      <c r="P61" s="719"/>
      <c r="Q61" s="719"/>
      <c r="R61" s="719"/>
      <c r="S61" s="719"/>
      <c r="T61" s="719"/>
      <c r="U61" s="719"/>
      <c r="V61" s="719"/>
      <c r="W61" s="719"/>
      <c r="X61" s="719"/>
      <c r="Y61" s="719"/>
      <c r="Z61" s="719"/>
      <c r="AA61" s="719"/>
      <c r="AB61" s="719"/>
      <c r="AC61" s="719"/>
      <c r="AD61" s="719"/>
      <c r="AF61" s="164"/>
      <c r="AG61" s="199">
        <f t="shared" si="1"/>
        <v>0</v>
      </c>
      <c r="AH61" s="298">
        <f t="shared" si="2"/>
        <v>0</v>
      </c>
      <c r="AI61" s="164"/>
      <c r="AJ61" s="221">
        <f t="shared" si="3"/>
        <v>0</v>
      </c>
      <c r="AK61" s="164"/>
      <c r="AL61" s="164"/>
      <c r="AM61" s="164"/>
      <c r="AN61" s="164"/>
      <c r="AO61" s="375">
        <f>IF(AND(M61="NS",CNGE_2024_M1_Secc5!$T$633="NS"),0,IF(AND(M61="NA",CNGE_2024_M1_Secc5!$T$633="NA"),0,IF(M61&lt;=SUM(CNGE_2024_M1_Secc5!$T$633),0,1)))</f>
        <v>0</v>
      </c>
      <c r="AP61" s="680">
        <f>IF(AND(S61="NS",CNGE_2024_M1_Secc5!$T$634="NS"),0,IF(AND(S61="NA",CNGE_2024_M1_Secc5!$T$634="NA"),0,IF(S61&lt;=SUM(CNGE_2024_M1_Secc5!$T$634),0,1)))</f>
        <v>0</v>
      </c>
      <c r="AQ61" s="375">
        <f>IF(AND(Y61="NS",CNGE_2024_M1_Secc5!$T$635="NS"),0,IF(AND(Y61="NA",CNGE_2024_M1_Secc5!$T$635="NA"),0,IF(Y61&lt;=SUM(CNGE_2024_M1_Secc5!$T$635),0,1)))</f>
        <v>0</v>
      </c>
      <c r="AR61" s="680">
        <f>IF(AND(G187="NS",CNGE_2024_M1_Secc5!$T$636="NS"),0,IF(AND(G187="NA",CNGE_2024_M1_Secc5!$T$636="NA"),0,IF(G187&lt;=SUM(CNGE_2024_M1_Secc5!$T$636),0,1)))</f>
        <v>0</v>
      </c>
      <c r="AS61" s="375">
        <f>IF(AND(M187="NS",CNGE_2024_M1_Secc5!$T$637="NS"),0,IF(AND(M187="NA",CNGE_2024_M1_Secc5!$T$637="NA"),0,IF(M187&lt;=SUM(CNGE_2024_M1_Secc5!$T$637),0,1)))</f>
        <v>0</v>
      </c>
      <c r="AT61" s="680">
        <f>IF(AND(S187="NS",CNGE_2024_M1_Secc5!$T$638="NS"),0,IF(AND(S187="NA",CNGE_2024_M1_Secc5!$T$638="NA"),0,IF(S187&lt;=SUM(CNGE_2024_M1_Secc5!$T$638),0,1)))</f>
        <v>0</v>
      </c>
      <c r="AU61" s="375">
        <f>IF(AND(Y187="NS",CNGE_2024_M1_Secc5!$T$639="NS"),0,IF(AND(Y187="NA",CNGE_2024_M1_Secc5!$T$639="NA"),0,IF(Y187&lt;=SUM(CNGE_2024_M1_Secc5!$T$639),0,1)))</f>
        <v>0</v>
      </c>
      <c r="AV61" s="164"/>
      <c r="AW61" s="164"/>
      <c r="AX61" s="164"/>
      <c r="AY61" s="608">
        <f>IF(AND(P61="NS",CNGE_2024_M1_Secc5!$T$646="NS"),0,IF(AND(P61="NA",CNGE_2024_M1_Secc5!$T$646="NA"),0,IF(P61&lt;=SUM(CNGE_2024_M1_Secc5!$T$646),0,1)))</f>
        <v>0</v>
      </c>
      <c r="AZ61" s="609">
        <f>IF(AND(V61="NS",CNGE_2024_M1_Secc5!$T$647="NS"),0,IF(AND(V61="NA",CNGE_2024_M1_Secc5!$T$647="NA"),0,IF(V61&lt;=SUM(CNGE_2024_M1_Secc5!$T$647),0,1)))</f>
        <v>0</v>
      </c>
      <c r="BA61" s="608">
        <f>IF(AND(AB61="NS",CNGE_2024_M1_Secc5!$T$648="NS"),0,IF(AND(AB61="NA",CNGE_2024_M1_Secc5!$T$648="NA"),0,IF(AB61&lt;=SUM(CNGE_2024_M1_Secc5!$T$648),0,1)))</f>
        <v>0</v>
      </c>
      <c r="BB61" s="609">
        <f>IF(AND(J187="NS",CNGE_2024_M1_Secc5!$T$649="NS"),0,IF(AND(J187="NA",CNGE_2024_M1_Secc5!$T$649="NA"),0,IF(J187&lt;=SUM(CNGE_2024_M1_Secc5!$T$649),0,1)))</f>
        <v>0</v>
      </c>
      <c r="BC61" s="608">
        <f>IF(AND(P187="NS",CNGE_2024_M1_Secc5!$T$650="NS"),0,IF(AND(P187="NA",CNGE_2024_M1_Secc5!$T$650="NA"),0,IF(P187&lt;=SUM(CNGE_2024_M1_Secc5!$T$650),0,1)))</f>
        <v>0</v>
      </c>
      <c r="BD61" s="609">
        <f>IF(AND(V187="NS",CNGE_2024_M1_Secc5!$T$651="NS"),0,IF(AND(V187="NA",CNGE_2024_M1_Secc5!$T$651="NA"),0,IF(V187&lt;=SUM(CNGE_2024_M1_Secc5!$T$651),0,1)))</f>
        <v>0</v>
      </c>
      <c r="BE61" s="608">
        <f>IF(AND(AB187="NS",CNGE_2024_M1_Secc5!$T$652="NS"),0,IF(AND(AB187="NA",CNGE_2024_M1_Secc5!$T$652="NA"),0,IF(AB187&lt;=SUM(CNGE_2024_M1_Secc5!$T$652),0,1)))</f>
        <v>0</v>
      </c>
      <c r="BF61" s="682">
        <f>IF(AND(CNGE_2024_M1_Secc5!$P$633&lt;&gt;"",CNGE_2024_M1_Secc5!$P$633&lt;&gt;1,COUNTA(M61:R61)=0),0,IF(AND(CNGE_2024_M1_Secc5!$P$633&lt;&gt;"",CNGE_2024_M1_Secc5!$P$633=1,COUNTA(M61:R61)=2),0,IF(COUNTA(M61:R61)=0,0,1)))</f>
        <v>0</v>
      </c>
      <c r="BG61" s="683">
        <f>IF(AND(CNGE_2024_M1_Secc5!$P$634&lt;&gt;"",CNGE_2024_M1_Secc5!$P$634&lt;&gt;1,COUNTA(S61:X61)=0),0,IF(AND(CNGE_2024_M1_Secc5!$P$634&lt;&gt;"",CNGE_2024_M1_Secc5!$P$634=1,COUNTA(S61:X61)=2),0,IF(COUNTA(S61:X61)=0,0,1)))</f>
        <v>0</v>
      </c>
      <c r="BH61" s="682">
        <f>IF(AND(CNGE_2024_M1_Secc5!$P$635&lt;&gt;"",CNGE_2024_M1_Secc5!$P$635&lt;&gt;1,COUNTA(Y61:AD61)=0),0,IF(AND(CNGE_2024_M1_Secc5!$P$635&lt;&gt;"",CNGE_2024_M1_Secc5!$P$635=1,COUNTA(Y61:AD61)=2),0,IF(COUNTA(Y61:AD61)=0,0,1)))</f>
        <v>0</v>
      </c>
      <c r="BI61" s="683">
        <f>IF(AND(CNGE_2024_M1_Secc5!$P$636&lt;&gt;"",CNGE_2024_M1_Secc5!$P$636&lt;&gt;1,COUNTA(G187:L187)=0),0,IF(AND(CNGE_2024_M1_Secc5!$P$636&lt;&gt;"",CNGE_2024_M1_Secc5!$P$636=1,COUNTA(G187:L187)=2),0,IF(COUNTA(G187:L187)=0,0,1)))</f>
        <v>0</v>
      </c>
      <c r="BJ61" s="682">
        <f>IF(AND(CNGE_2024_M1_Secc5!$P$637&lt;&gt;"",CNGE_2024_M1_Secc5!$P$637&lt;&gt;1,COUNTA(M187:R187)=0),0,IF(AND(CNGE_2024_M1_Secc5!$P$637&lt;&gt;"",CNGE_2024_M1_Secc5!$P$637=1,COUNTA(M187:R187)=2),0,IF(COUNTA(M187:R187)=0,0,1)))</f>
        <v>0</v>
      </c>
      <c r="BK61" s="683">
        <f>IF(AND(CNGE_2024_M1_Secc5!$P$638&lt;&gt;"",CNGE_2024_M1_Secc5!$P$638&lt;&gt;1,COUNTA(S187:X187)=0),0,IF(AND(CNGE_2024_M1_Secc5!$P$638&lt;&gt;"",CNGE_2024_M1_Secc5!$P$638=1,COUNTA(S187:X187)=2),0,IF(COUNTA(S187:X187)=0,0,1)))</f>
        <v>0</v>
      </c>
      <c r="BL61" s="682">
        <f>IF(AND(CNGE_2024_M1_Secc5!$P$639&lt;&gt;"",CNGE_2024_M1_Secc5!$P$639&lt;&gt;1,COUNTA(Y187:AD187)=0),0,IF(AND(CNGE_2024_M1_Secc5!$P$639&lt;&gt;"",CNGE_2024_M1_Secc5!$P$639=1,COUNTA(Y187:AD187)=2),0,IF(COUNTA(Y187:AD187)=0,0,1)))</f>
        <v>0</v>
      </c>
      <c r="BM61" s="402">
        <f t="shared" si="4"/>
        <v>0</v>
      </c>
      <c r="BN61" s="370" t="str">
        <f>IF(BM61=0,"",
IF(SUM($BM$27:BM61)=1,BO61,
IF($BM$147&gt;SUM($BM$27:BM61),_xlfn.CONCAT(", ",BO61),
IF($BM$147=SUM($BM$27:BM61),_xlfn.CONCAT(" y ",BO61)))))</f>
        <v/>
      </c>
      <c r="BO61" s="156" t="s">
        <v>5129</v>
      </c>
      <c r="BP61" s="272">
        <f t="shared" si="6"/>
        <v>0</v>
      </c>
      <c r="BQ61" s="273" t="str">
        <f>IF(BP61=0,"",
IF(SUM($BP$27:BP61)=1,BR61,
IF(BP$2201&gt;SUM($BP$27:BP61),_xlfn.CONCAT(", ",BR61),
IF($BP$148=SUM($BP$27:BP61),_xlfn.CONCAT(" y ",BR61)))))</f>
        <v/>
      </c>
      <c r="BR61" s="156" t="s">
        <v>5129</v>
      </c>
      <c r="BS61" s="272">
        <f t="shared" si="5"/>
        <v>0</v>
      </c>
      <c r="BT61" s="273" t="str">
        <f>IF(BS61=0,"",
IF(SUM($BS$27:BS61)=1,BU61,
IF($BS$147&gt;SUM($BS$27:BS61),_xlfn.CONCAT(", ",BU61),
IF($BS$147=SUM($BS$27:BS61),_xlfn.CONCAT(" y ",BU61)))))</f>
        <v/>
      </c>
      <c r="BU61" s="156" t="s">
        <v>5129</v>
      </c>
    </row>
    <row r="62" spans="1:73" ht="15" customHeight="1">
      <c r="A62" s="26"/>
      <c r="C62" s="165" t="s">
        <v>5130</v>
      </c>
      <c r="D62" s="884" t="str">
        <f>IF(CNGE_2024_M1_Secc5!$D75="","",CNGE_2024_M1_Secc5!$D75)</f>
        <v>INSTITUTO TECNOLOGICO SUPERIOR DE LAS CHOAPAS</v>
      </c>
      <c r="E62" s="884"/>
      <c r="F62" s="884"/>
      <c r="G62" s="884"/>
      <c r="H62" s="884"/>
      <c r="I62" s="884"/>
      <c r="J62" s="884"/>
      <c r="K62" s="719"/>
      <c r="L62" s="719"/>
      <c r="M62" s="719"/>
      <c r="N62" s="719"/>
      <c r="O62" s="719"/>
      <c r="P62" s="719"/>
      <c r="Q62" s="719"/>
      <c r="R62" s="719"/>
      <c r="S62" s="719"/>
      <c r="T62" s="719"/>
      <c r="U62" s="719"/>
      <c r="V62" s="719"/>
      <c r="W62" s="719"/>
      <c r="X62" s="719"/>
      <c r="Y62" s="719"/>
      <c r="Z62" s="719"/>
      <c r="AA62" s="719"/>
      <c r="AB62" s="719"/>
      <c r="AC62" s="719"/>
      <c r="AD62" s="719"/>
      <c r="AF62" s="164"/>
      <c r="AG62" s="199">
        <f t="shared" si="1"/>
        <v>0</v>
      </c>
      <c r="AH62" s="298">
        <f t="shared" si="2"/>
        <v>0</v>
      </c>
      <c r="AI62" s="164"/>
      <c r="AJ62" s="221">
        <f t="shared" si="3"/>
        <v>0</v>
      </c>
      <c r="AK62" s="164"/>
      <c r="AL62" s="164"/>
      <c r="AM62" s="164"/>
      <c r="AN62" s="164"/>
      <c r="AO62" s="375">
        <f>IF(AND(M62="NS",CNGE_2024_M1_Secc5!$T$633="NS"),0,IF(AND(M62="NA",CNGE_2024_M1_Secc5!$T$633="NA"),0,IF(M62&lt;=SUM(CNGE_2024_M1_Secc5!$T$633),0,1)))</f>
        <v>0</v>
      </c>
      <c r="AP62" s="680">
        <f>IF(AND(S62="NS",CNGE_2024_M1_Secc5!$T$634="NS"),0,IF(AND(S62="NA",CNGE_2024_M1_Secc5!$T$634="NA"),0,IF(S62&lt;=SUM(CNGE_2024_M1_Secc5!$T$634),0,1)))</f>
        <v>0</v>
      </c>
      <c r="AQ62" s="375">
        <f>IF(AND(Y62="NS",CNGE_2024_M1_Secc5!$T$635="NS"),0,IF(AND(Y62="NA",CNGE_2024_M1_Secc5!$T$635="NA"),0,IF(Y62&lt;=SUM(CNGE_2024_M1_Secc5!$T$635),0,1)))</f>
        <v>0</v>
      </c>
      <c r="AR62" s="680">
        <f>IF(AND(G188="NS",CNGE_2024_M1_Secc5!$T$636="NS"),0,IF(AND(G188="NA",CNGE_2024_M1_Secc5!$T$636="NA"),0,IF(G188&lt;=SUM(CNGE_2024_M1_Secc5!$T$636),0,1)))</f>
        <v>0</v>
      </c>
      <c r="AS62" s="375">
        <f>IF(AND(M188="NS",CNGE_2024_M1_Secc5!$T$637="NS"),0,IF(AND(M188="NA",CNGE_2024_M1_Secc5!$T$637="NA"),0,IF(M188&lt;=SUM(CNGE_2024_M1_Secc5!$T$637),0,1)))</f>
        <v>0</v>
      </c>
      <c r="AT62" s="680">
        <f>IF(AND(S188="NS",CNGE_2024_M1_Secc5!$T$638="NS"),0,IF(AND(S188="NA",CNGE_2024_M1_Secc5!$T$638="NA"),0,IF(S188&lt;=SUM(CNGE_2024_M1_Secc5!$T$638),0,1)))</f>
        <v>0</v>
      </c>
      <c r="AU62" s="375">
        <f>IF(AND(Y188="NS",CNGE_2024_M1_Secc5!$T$639="NS"),0,IF(AND(Y188="NA",CNGE_2024_M1_Secc5!$T$639="NA"),0,IF(Y188&lt;=SUM(CNGE_2024_M1_Secc5!$T$639),0,1)))</f>
        <v>0</v>
      </c>
      <c r="AV62" s="164"/>
      <c r="AW62" s="164"/>
      <c r="AX62" s="164"/>
      <c r="AY62" s="608">
        <f>IF(AND(P62="NS",CNGE_2024_M1_Secc5!$T$646="NS"),0,IF(AND(P62="NA",CNGE_2024_M1_Secc5!$T$646="NA"),0,IF(P62&lt;=SUM(CNGE_2024_M1_Secc5!$T$646),0,1)))</f>
        <v>0</v>
      </c>
      <c r="AZ62" s="609">
        <f>IF(AND(V62="NS",CNGE_2024_M1_Secc5!$T$647="NS"),0,IF(AND(V62="NA",CNGE_2024_M1_Secc5!$T$647="NA"),0,IF(V62&lt;=SUM(CNGE_2024_M1_Secc5!$T$647),0,1)))</f>
        <v>0</v>
      </c>
      <c r="BA62" s="608">
        <f>IF(AND(AB62="NS",CNGE_2024_M1_Secc5!$T$648="NS"),0,IF(AND(AB62="NA",CNGE_2024_M1_Secc5!$T$648="NA"),0,IF(AB62&lt;=SUM(CNGE_2024_M1_Secc5!$T$648),0,1)))</f>
        <v>0</v>
      </c>
      <c r="BB62" s="609">
        <f>IF(AND(J188="NS",CNGE_2024_M1_Secc5!$T$649="NS"),0,IF(AND(J188="NA",CNGE_2024_M1_Secc5!$T$649="NA"),0,IF(J188&lt;=SUM(CNGE_2024_M1_Secc5!$T$649),0,1)))</f>
        <v>0</v>
      </c>
      <c r="BC62" s="608">
        <f>IF(AND(P188="NS",CNGE_2024_M1_Secc5!$T$650="NS"),0,IF(AND(P188="NA",CNGE_2024_M1_Secc5!$T$650="NA"),0,IF(P188&lt;=SUM(CNGE_2024_M1_Secc5!$T$650),0,1)))</f>
        <v>0</v>
      </c>
      <c r="BD62" s="609">
        <f>IF(AND(V188="NS",CNGE_2024_M1_Secc5!$T$651="NS"),0,IF(AND(V188="NA",CNGE_2024_M1_Secc5!$T$651="NA"),0,IF(V188&lt;=SUM(CNGE_2024_M1_Secc5!$T$651),0,1)))</f>
        <v>0</v>
      </c>
      <c r="BE62" s="608">
        <f>IF(AND(AB188="NS",CNGE_2024_M1_Secc5!$T$652="NS"),0,IF(AND(AB188="NA",CNGE_2024_M1_Secc5!$T$652="NA"),0,IF(AB188&lt;=SUM(CNGE_2024_M1_Secc5!$T$652),0,1)))</f>
        <v>0</v>
      </c>
      <c r="BF62" s="682">
        <f>IF(AND(CNGE_2024_M1_Secc5!$P$633&lt;&gt;"",CNGE_2024_M1_Secc5!$P$633&lt;&gt;1,COUNTA(M62:R62)=0),0,IF(AND(CNGE_2024_M1_Secc5!$P$633&lt;&gt;"",CNGE_2024_M1_Secc5!$P$633=1,COUNTA(M62:R62)=2),0,IF(COUNTA(M62:R62)=0,0,1)))</f>
        <v>0</v>
      </c>
      <c r="BG62" s="683">
        <f>IF(AND(CNGE_2024_M1_Secc5!$P$634&lt;&gt;"",CNGE_2024_M1_Secc5!$P$634&lt;&gt;1,COUNTA(S62:X62)=0),0,IF(AND(CNGE_2024_M1_Secc5!$P$634&lt;&gt;"",CNGE_2024_M1_Secc5!$P$634=1,COUNTA(S62:X62)=2),0,IF(COUNTA(S62:X62)=0,0,1)))</f>
        <v>0</v>
      </c>
      <c r="BH62" s="682">
        <f>IF(AND(CNGE_2024_M1_Secc5!$P$635&lt;&gt;"",CNGE_2024_M1_Secc5!$P$635&lt;&gt;1,COUNTA(Y62:AD62)=0),0,IF(AND(CNGE_2024_M1_Secc5!$P$635&lt;&gt;"",CNGE_2024_M1_Secc5!$P$635=1,COUNTA(Y62:AD62)=2),0,IF(COUNTA(Y62:AD62)=0,0,1)))</f>
        <v>0</v>
      </c>
      <c r="BI62" s="683">
        <f>IF(AND(CNGE_2024_M1_Secc5!$P$636&lt;&gt;"",CNGE_2024_M1_Secc5!$P$636&lt;&gt;1,COUNTA(G188:L188)=0),0,IF(AND(CNGE_2024_M1_Secc5!$P$636&lt;&gt;"",CNGE_2024_M1_Secc5!$P$636=1,COUNTA(G188:L188)=2),0,IF(COUNTA(G188:L188)=0,0,1)))</f>
        <v>0</v>
      </c>
      <c r="BJ62" s="682">
        <f>IF(AND(CNGE_2024_M1_Secc5!$P$637&lt;&gt;"",CNGE_2024_M1_Secc5!$P$637&lt;&gt;1,COUNTA(M188:R188)=0),0,IF(AND(CNGE_2024_M1_Secc5!$P$637&lt;&gt;"",CNGE_2024_M1_Secc5!$P$637=1,COUNTA(M188:R188)=2),0,IF(COUNTA(M188:R188)=0,0,1)))</f>
        <v>0</v>
      </c>
      <c r="BK62" s="683">
        <f>IF(AND(CNGE_2024_M1_Secc5!$P$638&lt;&gt;"",CNGE_2024_M1_Secc5!$P$638&lt;&gt;1,COUNTA(S188:X188)=0),0,IF(AND(CNGE_2024_M1_Secc5!$P$638&lt;&gt;"",CNGE_2024_M1_Secc5!$P$638=1,COUNTA(S188:X188)=2),0,IF(COUNTA(S188:X188)=0,0,1)))</f>
        <v>0</v>
      </c>
      <c r="BL62" s="682">
        <f>IF(AND(CNGE_2024_M1_Secc5!$P$639&lt;&gt;"",CNGE_2024_M1_Secc5!$P$639&lt;&gt;1,COUNTA(Y188:AD188)=0),0,IF(AND(CNGE_2024_M1_Secc5!$P$639&lt;&gt;"",CNGE_2024_M1_Secc5!$P$639=1,COUNTA(Y188:AD188)=2),0,IF(COUNTA(Y188:AD188)=0,0,1)))</f>
        <v>0</v>
      </c>
      <c r="BM62" s="402">
        <f t="shared" si="4"/>
        <v>0</v>
      </c>
      <c r="BN62" s="370" t="str">
        <f>IF(BM62=0,"",
IF(SUM($BM$27:BM62)=1,BO62,
IF($BM$147&gt;SUM($BM$27:BM62),_xlfn.CONCAT(", ",BO62),
IF($BM$147=SUM($BM$27:BM62),_xlfn.CONCAT(" y ",BO62)))))</f>
        <v/>
      </c>
      <c r="BO62" s="156" t="s">
        <v>5131</v>
      </c>
      <c r="BP62" s="272">
        <f t="shared" si="6"/>
        <v>0</v>
      </c>
      <c r="BQ62" s="273" t="str">
        <f>IF(BP62=0,"",
IF(SUM($BP$27:BP62)=1,BR62,
IF(BP$2201&gt;SUM($BP$27:BP62),_xlfn.CONCAT(", ",BR62),
IF($BP$148=SUM($BP$27:BP62),_xlfn.CONCAT(" y ",BR62)))))</f>
        <v/>
      </c>
      <c r="BR62" s="156" t="s">
        <v>5131</v>
      </c>
      <c r="BS62" s="272">
        <f t="shared" si="5"/>
        <v>0</v>
      </c>
      <c r="BT62" s="273" t="str">
        <f>IF(BS62=0,"",
IF(SUM($BS$27:BS62)=1,BU62,
IF($BS$147&gt;SUM($BS$27:BS62),_xlfn.CONCAT(", ",BU62),
IF($BS$147=SUM($BS$27:BS62),_xlfn.CONCAT(" y ",BU62)))))</f>
        <v/>
      </c>
      <c r="BU62" s="156" t="s">
        <v>5131</v>
      </c>
    </row>
    <row r="63" spans="1:73" ht="15" customHeight="1">
      <c r="A63" s="26"/>
      <c r="C63" s="165" t="s">
        <v>5132</v>
      </c>
      <c r="D63" s="884" t="str">
        <f>IF(CNGE_2024_M1_Secc5!$D76="","",CNGE_2024_M1_Secc5!$D76)</f>
        <v>INSTITUTO TECNOLOGICO SUPERIOR DE HUATUSCO</v>
      </c>
      <c r="E63" s="884"/>
      <c r="F63" s="884"/>
      <c r="G63" s="884"/>
      <c r="H63" s="884"/>
      <c r="I63" s="884"/>
      <c r="J63" s="884"/>
      <c r="K63" s="719"/>
      <c r="L63" s="719"/>
      <c r="M63" s="719"/>
      <c r="N63" s="719"/>
      <c r="O63" s="719"/>
      <c r="P63" s="719"/>
      <c r="Q63" s="719"/>
      <c r="R63" s="719"/>
      <c r="S63" s="719"/>
      <c r="T63" s="719"/>
      <c r="U63" s="719"/>
      <c r="V63" s="719"/>
      <c r="W63" s="719"/>
      <c r="X63" s="719"/>
      <c r="Y63" s="719"/>
      <c r="Z63" s="719"/>
      <c r="AA63" s="719"/>
      <c r="AB63" s="719"/>
      <c r="AC63" s="719"/>
      <c r="AD63" s="719"/>
      <c r="AF63" s="164"/>
      <c r="AG63" s="199">
        <f t="shared" si="1"/>
        <v>0</v>
      </c>
      <c r="AH63" s="298">
        <f t="shared" si="2"/>
        <v>0</v>
      </c>
      <c r="AI63" s="164"/>
      <c r="AJ63" s="221">
        <f t="shared" si="3"/>
        <v>0</v>
      </c>
      <c r="AK63" s="164"/>
      <c r="AL63" s="164"/>
      <c r="AM63" s="164"/>
      <c r="AN63" s="164"/>
      <c r="AO63" s="375">
        <f>IF(AND(M63="NS",CNGE_2024_M1_Secc5!$T$633="NS"),0,IF(AND(M63="NA",CNGE_2024_M1_Secc5!$T$633="NA"),0,IF(M63&lt;=SUM(CNGE_2024_M1_Secc5!$T$633),0,1)))</f>
        <v>0</v>
      </c>
      <c r="AP63" s="680">
        <f>IF(AND(S63="NS",CNGE_2024_M1_Secc5!$T$634="NS"),0,IF(AND(S63="NA",CNGE_2024_M1_Secc5!$T$634="NA"),0,IF(S63&lt;=SUM(CNGE_2024_M1_Secc5!$T$634),0,1)))</f>
        <v>0</v>
      </c>
      <c r="AQ63" s="375">
        <f>IF(AND(Y63="NS",CNGE_2024_M1_Secc5!$T$635="NS"),0,IF(AND(Y63="NA",CNGE_2024_M1_Secc5!$T$635="NA"),0,IF(Y63&lt;=SUM(CNGE_2024_M1_Secc5!$T$635),0,1)))</f>
        <v>0</v>
      </c>
      <c r="AR63" s="680">
        <f>IF(AND(G189="NS",CNGE_2024_M1_Secc5!$T$636="NS"),0,IF(AND(G189="NA",CNGE_2024_M1_Secc5!$T$636="NA"),0,IF(G189&lt;=SUM(CNGE_2024_M1_Secc5!$T$636),0,1)))</f>
        <v>0</v>
      </c>
      <c r="AS63" s="375">
        <f>IF(AND(M189="NS",CNGE_2024_M1_Secc5!$T$637="NS"),0,IF(AND(M189="NA",CNGE_2024_M1_Secc5!$T$637="NA"),0,IF(M189&lt;=SUM(CNGE_2024_M1_Secc5!$T$637),0,1)))</f>
        <v>0</v>
      </c>
      <c r="AT63" s="680">
        <f>IF(AND(S189="NS",CNGE_2024_M1_Secc5!$T$638="NS"),0,IF(AND(S189="NA",CNGE_2024_M1_Secc5!$T$638="NA"),0,IF(S189&lt;=SUM(CNGE_2024_M1_Secc5!$T$638),0,1)))</f>
        <v>0</v>
      </c>
      <c r="AU63" s="375">
        <f>IF(AND(Y189="NS",CNGE_2024_M1_Secc5!$T$639="NS"),0,IF(AND(Y189="NA",CNGE_2024_M1_Secc5!$T$639="NA"),0,IF(Y189&lt;=SUM(CNGE_2024_M1_Secc5!$T$639),0,1)))</f>
        <v>0</v>
      </c>
      <c r="AV63" s="164"/>
      <c r="AW63" s="164"/>
      <c r="AX63" s="164"/>
      <c r="AY63" s="608">
        <f>IF(AND(P63="NS",CNGE_2024_M1_Secc5!$T$646="NS"),0,IF(AND(P63="NA",CNGE_2024_M1_Secc5!$T$646="NA"),0,IF(P63&lt;=SUM(CNGE_2024_M1_Secc5!$T$646),0,1)))</f>
        <v>0</v>
      </c>
      <c r="AZ63" s="609">
        <f>IF(AND(V63="NS",CNGE_2024_M1_Secc5!$T$647="NS"),0,IF(AND(V63="NA",CNGE_2024_M1_Secc5!$T$647="NA"),0,IF(V63&lt;=SUM(CNGE_2024_M1_Secc5!$T$647),0,1)))</f>
        <v>0</v>
      </c>
      <c r="BA63" s="608">
        <f>IF(AND(AB63="NS",CNGE_2024_M1_Secc5!$T$648="NS"),0,IF(AND(AB63="NA",CNGE_2024_M1_Secc5!$T$648="NA"),0,IF(AB63&lt;=SUM(CNGE_2024_M1_Secc5!$T$648),0,1)))</f>
        <v>0</v>
      </c>
      <c r="BB63" s="609">
        <f>IF(AND(J189="NS",CNGE_2024_M1_Secc5!$T$649="NS"),0,IF(AND(J189="NA",CNGE_2024_M1_Secc5!$T$649="NA"),0,IF(J189&lt;=SUM(CNGE_2024_M1_Secc5!$T$649),0,1)))</f>
        <v>0</v>
      </c>
      <c r="BC63" s="608">
        <f>IF(AND(P189="NS",CNGE_2024_M1_Secc5!$T$650="NS"),0,IF(AND(P189="NA",CNGE_2024_M1_Secc5!$T$650="NA"),0,IF(P189&lt;=SUM(CNGE_2024_M1_Secc5!$T$650),0,1)))</f>
        <v>0</v>
      </c>
      <c r="BD63" s="609">
        <f>IF(AND(V189="NS",CNGE_2024_M1_Secc5!$T$651="NS"),0,IF(AND(V189="NA",CNGE_2024_M1_Secc5!$T$651="NA"),0,IF(V189&lt;=SUM(CNGE_2024_M1_Secc5!$T$651),0,1)))</f>
        <v>0</v>
      </c>
      <c r="BE63" s="608">
        <f>IF(AND(AB189="NS",CNGE_2024_M1_Secc5!$T$652="NS"),0,IF(AND(AB189="NA",CNGE_2024_M1_Secc5!$T$652="NA"),0,IF(AB189&lt;=SUM(CNGE_2024_M1_Secc5!$T$652),0,1)))</f>
        <v>0</v>
      </c>
      <c r="BF63" s="682">
        <f>IF(AND(CNGE_2024_M1_Secc5!$P$633&lt;&gt;"",CNGE_2024_M1_Secc5!$P$633&lt;&gt;1,COUNTA(M63:R63)=0),0,IF(AND(CNGE_2024_M1_Secc5!$P$633&lt;&gt;"",CNGE_2024_M1_Secc5!$P$633=1,COUNTA(M63:R63)=2),0,IF(COUNTA(M63:R63)=0,0,1)))</f>
        <v>0</v>
      </c>
      <c r="BG63" s="683">
        <f>IF(AND(CNGE_2024_M1_Secc5!$P$634&lt;&gt;"",CNGE_2024_M1_Secc5!$P$634&lt;&gt;1,COUNTA(S63:X63)=0),0,IF(AND(CNGE_2024_M1_Secc5!$P$634&lt;&gt;"",CNGE_2024_M1_Secc5!$P$634=1,COUNTA(S63:X63)=2),0,IF(COUNTA(S63:X63)=0,0,1)))</f>
        <v>0</v>
      </c>
      <c r="BH63" s="682">
        <f>IF(AND(CNGE_2024_M1_Secc5!$P$635&lt;&gt;"",CNGE_2024_M1_Secc5!$P$635&lt;&gt;1,COUNTA(Y63:AD63)=0),0,IF(AND(CNGE_2024_M1_Secc5!$P$635&lt;&gt;"",CNGE_2024_M1_Secc5!$P$635=1,COUNTA(Y63:AD63)=2),0,IF(COUNTA(Y63:AD63)=0,0,1)))</f>
        <v>0</v>
      </c>
      <c r="BI63" s="683">
        <f>IF(AND(CNGE_2024_M1_Secc5!$P$636&lt;&gt;"",CNGE_2024_M1_Secc5!$P$636&lt;&gt;1,COUNTA(G189:L189)=0),0,IF(AND(CNGE_2024_M1_Secc5!$P$636&lt;&gt;"",CNGE_2024_M1_Secc5!$P$636=1,COUNTA(G189:L189)=2),0,IF(COUNTA(G189:L189)=0,0,1)))</f>
        <v>0</v>
      </c>
      <c r="BJ63" s="682">
        <f>IF(AND(CNGE_2024_M1_Secc5!$P$637&lt;&gt;"",CNGE_2024_M1_Secc5!$P$637&lt;&gt;1,COUNTA(M189:R189)=0),0,IF(AND(CNGE_2024_M1_Secc5!$P$637&lt;&gt;"",CNGE_2024_M1_Secc5!$P$637=1,COUNTA(M189:R189)=2),0,IF(COUNTA(M189:R189)=0,0,1)))</f>
        <v>0</v>
      </c>
      <c r="BK63" s="683">
        <f>IF(AND(CNGE_2024_M1_Secc5!$P$638&lt;&gt;"",CNGE_2024_M1_Secc5!$P$638&lt;&gt;1,COUNTA(S189:X189)=0),0,IF(AND(CNGE_2024_M1_Secc5!$P$638&lt;&gt;"",CNGE_2024_M1_Secc5!$P$638=1,COUNTA(S189:X189)=2),0,IF(COUNTA(S189:X189)=0,0,1)))</f>
        <v>0</v>
      </c>
      <c r="BL63" s="682">
        <f>IF(AND(CNGE_2024_M1_Secc5!$P$639&lt;&gt;"",CNGE_2024_M1_Secc5!$P$639&lt;&gt;1,COUNTA(Y189:AD189)=0),0,IF(AND(CNGE_2024_M1_Secc5!$P$639&lt;&gt;"",CNGE_2024_M1_Secc5!$P$639=1,COUNTA(Y189:AD189)=2),0,IF(COUNTA(Y189:AD189)=0,0,1)))</f>
        <v>0</v>
      </c>
      <c r="BM63" s="402">
        <f t="shared" si="4"/>
        <v>0</v>
      </c>
      <c r="BN63" s="370" t="str">
        <f>IF(BM63=0,"",
IF(SUM($BM$27:BM63)=1,BO63,
IF($BM$147&gt;SUM($BM$27:BM63),_xlfn.CONCAT(", ",BO63),
IF($BM$147=SUM($BM$27:BM63),_xlfn.CONCAT(" y ",BO63)))))</f>
        <v/>
      </c>
      <c r="BO63" s="156" t="s">
        <v>5133</v>
      </c>
      <c r="BP63" s="272">
        <f t="shared" si="6"/>
        <v>0</v>
      </c>
      <c r="BQ63" s="273" t="str">
        <f>IF(BP63=0,"",
IF(SUM($BP$27:BP63)=1,BR63,
IF(BP$2201&gt;SUM($BP$27:BP63),_xlfn.CONCAT(", ",BR63),
IF($BP$148=SUM($BP$27:BP63),_xlfn.CONCAT(" y ",BR63)))))</f>
        <v/>
      </c>
      <c r="BR63" s="156" t="s">
        <v>5133</v>
      </c>
      <c r="BS63" s="272">
        <f t="shared" si="5"/>
        <v>0</v>
      </c>
      <c r="BT63" s="273" t="str">
        <f>IF(BS63=0,"",
IF(SUM($BS$27:BS63)=1,BU63,
IF($BS$147&gt;SUM($BS$27:BS63),_xlfn.CONCAT(", ",BU63),
IF($BS$147=SUM($BS$27:BS63),_xlfn.CONCAT(" y ",BU63)))))</f>
        <v/>
      </c>
      <c r="BU63" s="156" t="s">
        <v>5133</v>
      </c>
    </row>
    <row r="64" spans="1:73" ht="15" customHeight="1">
      <c r="A64" s="672"/>
      <c r="C64" s="165" t="s">
        <v>5134</v>
      </c>
      <c r="D64" s="884" t="str">
        <f>IF(CNGE_2024_M1_Secc5!$D77="","",CNGE_2024_M1_Secc5!$D77)</f>
        <v>INSTITUTO TECNOLOGICO SUPERIOR DE ALVARADO</v>
      </c>
      <c r="E64" s="884"/>
      <c r="F64" s="884"/>
      <c r="G64" s="884"/>
      <c r="H64" s="884"/>
      <c r="I64" s="884"/>
      <c r="J64" s="884"/>
      <c r="K64" s="719"/>
      <c r="L64" s="719"/>
      <c r="M64" s="719"/>
      <c r="N64" s="719"/>
      <c r="O64" s="719"/>
      <c r="P64" s="719"/>
      <c r="Q64" s="719"/>
      <c r="R64" s="719"/>
      <c r="S64" s="719"/>
      <c r="T64" s="719"/>
      <c r="U64" s="719"/>
      <c r="V64" s="719"/>
      <c r="W64" s="719"/>
      <c r="X64" s="719"/>
      <c r="Y64" s="719"/>
      <c r="Z64" s="719"/>
      <c r="AA64" s="719"/>
      <c r="AB64" s="719"/>
      <c r="AC64" s="719"/>
      <c r="AD64" s="719"/>
      <c r="AE64" s="145"/>
      <c r="AF64" s="164"/>
      <c r="AG64" s="199">
        <f t="shared" si="1"/>
        <v>0</v>
      </c>
      <c r="AH64" s="298">
        <f t="shared" si="2"/>
        <v>0</v>
      </c>
      <c r="AI64" s="164"/>
      <c r="AJ64" s="221">
        <f t="shared" si="3"/>
        <v>0</v>
      </c>
      <c r="AK64" s="164"/>
      <c r="AL64" s="164"/>
      <c r="AM64" s="164"/>
      <c r="AN64" s="164"/>
      <c r="AO64" s="375">
        <f>IF(AND(M64="NS",CNGE_2024_M1_Secc5!$T$633="NS"),0,IF(AND(M64="NA",CNGE_2024_M1_Secc5!$T$633="NA"),0,IF(M64&lt;=SUM(CNGE_2024_M1_Secc5!$T$633),0,1)))</f>
        <v>0</v>
      </c>
      <c r="AP64" s="680">
        <f>IF(AND(S64="NS",CNGE_2024_M1_Secc5!$T$634="NS"),0,IF(AND(S64="NA",CNGE_2024_M1_Secc5!$T$634="NA"),0,IF(S64&lt;=SUM(CNGE_2024_M1_Secc5!$T$634),0,1)))</f>
        <v>0</v>
      </c>
      <c r="AQ64" s="375">
        <f>IF(AND(Y64="NS",CNGE_2024_M1_Secc5!$T$635="NS"),0,IF(AND(Y64="NA",CNGE_2024_M1_Secc5!$T$635="NA"),0,IF(Y64&lt;=SUM(CNGE_2024_M1_Secc5!$T$635),0,1)))</f>
        <v>0</v>
      </c>
      <c r="AR64" s="680">
        <f>IF(AND(G190="NS",CNGE_2024_M1_Secc5!$T$636="NS"),0,IF(AND(G190="NA",CNGE_2024_M1_Secc5!$T$636="NA"),0,IF(G190&lt;=SUM(CNGE_2024_M1_Secc5!$T$636),0,1)))</f>
        <v>0</v>
      </c>
      <c r="AS64" s="375">
        <f>IF(AND(M190="NS",CNGE_2024_M1_Secc5!$T$637="NS"),0,IF(AND(M190="NA",CNGE_2024_M1_Secc5!$T$637="NA"),0,IF(M190&lt;=SUM(CNGE_2024_M1_Secc5!$T$637),0,1)))</f>
        <v>0</v>
      </c>
      <c r="AT64" s="680">
        <f>IF(AND(S190="NS",CNGE_2024_M1_Secc5!$T$638="NS"),0,IF(AND(S190="NA",CNGE_2024_M1_Secc5!$T$638="NA"),0,IF(S190&lt;=SUM(CNGE_2024_M1_Secc5!$T$638),0,1)))</f>
        <v>0</v>
      </c>
      <c r="AU64" s="375">
        <f>IF(AND(Y190="NS",CNGE_2024_M1_Secc5!$T$639="NS"),0,IF(AND(Y190="NA",CNGE_2024_M1_Secc5!$T$639="NA"),0,IF(Y190&lt;=SUM(CNGE_2024_M1_Secc5!$T$639),0,1)))</f>
        <v>0</v>
      </c>
      <c r="AV64" s="164"/>
      <c r="AW64" s="164"/>
      <c r="AX64" s="164"/>
      <c r="AY64" s="608">
        <f>IF(AND(P64="NS",CNGE_2024_M1_Secc5!$T$646="NS"),0,IF(AND(P64="NA",CNGE_2024_M1_Secc5!$T$646="NA"),0,IF(P64&lt;=SUM(CNGE_2024_M1_Secc5!$T$646),0,1)))</f>
        <v>0</v>
      </c>
      <c r="AZ64" s="609">
        <f>IF(AND(V64="NS",CNGE_2024_M1_Secc5!$T$647="NS"),0,IF(AND(V64="NA",CNGE_2024_M1_Secc5!$T$647="NA"),0,IF(V64&lt;=SUM(CNGE_2024_M1_Secc5!$T$647),0,1)))</f>
        <v>0</v>
      </c>
      <c r="BA64" s="608">
        <f>IF(AND(AB64="NS",CNGE_2024_M1_Secc5!$T$648="NS"),0,IF(AND(AB64="NA",CNGE_2024_M1_Secc5!$T$648="NA"),0,IF(AB64&lt;=SUM(CNGE_2024_M1_Secc5!$T$648),0,1)))</f>
        <v>0</v>
      </c>
      <c r="BB64" s="609">
        <f>IF(AND(J190="NS",CNGE_2024_M1_Secc5!$T$649="NS"),0,IF(AND(J190="NA",CNGE_2024_M1_Secc5!$T$649="NA"),0,IF(J190&lt;=SUM(CNGE_2024_M1_Secc5!$T$649),0,1)))</f>
        <v>0</v>
      </c>
      <c r="BC64" s="608">
        <f>IF(AND(P190="NS",CNGE_2024_M1_Secc5!$T$650="NS"),0,IF(AND(P190="NA",CNGE_2024_M1_Secc5!$T$650="NA"),0,IF(P190&lt;=SUM(CNGE_2024_M1_Secc5!$T$650),0,1)))</f>
        <v>0</v>
      </c>
      <c r="BD64" s="609">
        <f>IF(AND(V190="NS",CNGE_2024_M1_Secc5!$T$651="NS"),0,IF(AND(V190="NA",CNGE_2024_M1_Secc5!$T$651="NA"),0,IF(V190&lt;=SUM(CNGE_2024_M1_Secc5!$T$651),0,1)))</f>
        <v>0</v>
      </c>
      <c r="BE64" s="608">
        <f>IF(AND(AB190="NS",CNGE_2024_M1_Secc5!$T$652="NS"),0,IF(AND(AB190="NA",CNGE_2024_M1_Secc5!$T$652="NA"),0,IF(AB190&lt;=SUM(CNGE_2024_M1_Secc5!$T$652),0,1)))</f>
        <v>0</v>
      </c>
      <c r="BF64" s="682">
        <f>IF(AND(CNGE_2024_M1_Secc5!$P$633&lt;&gt;"",CNGE_2024_M1_Secc5!$P$633&lt;&gt;1,COUNTA(M64:R64)=0),0,IF(AND(CNGE_2024_M1_Secc5!$P$633&lt;&gt;"",CNGE_2024_M1_Secc5!$P$633=1,COUNTA(M64:R64)=2),0,IF(COUNTA(M64:R64)=0,0,1)))</f>
        <v>0</v>
      </c>
      <c r="BG64" s="683">
        <f>IF(AND(CNGE_2024_M1_Secc5!$P$634&lt;&gt;"",CNGE_2024_M1_Secc5!$P$634&lt;&gt;1,COUNTA(S64:X64)=0),0,IF(AND(CNGE_2024_M1_Secc5!$P$634&lt;&gt;"",CNGE_2024_M1_Secc5!$P$634=1,COUNTA(S64:X64)=2),0,IF(COUNTA(S64:X64)=0,0,1)))</f>
        <v>0</v>
      </c>
      <c r="BH64" s="682">
        <f>IF(AND(CNGE_2024_M1_Secc5!$P$635&lt;&gt;"",CNGE_2024_M1_Secc5!$P$635&lt;&gt;1,COUNTA(Y64:AD64)=0),0,IF(AND(CNGE_2024_M1_Secc5!$P$635&lt;&gt;"",CNGE_2024_M1_Secc5!$P$635=1,COUNTA(Y64:AD64)=2),0,IF(COUNTA(Y64:AD64)=0,0,1)))</f>
        <v>0</v>
      </c>
      <c r="BI64" s="683">
        <f>IF(AND(CNGE_2024_M1_Secc5!$P$636&lt;&gt;"",CNGE_2024_M1_Secc5!$P$636&lt;&gt;1,COUNTA(G190:L190)=0),0,IF(AND(CNGE_2024_M1_Secc5!$P$636&lt;&gt;"",CNGE_2024_M1_Secc5!$P$636=1,COUNTA(G190:L190)=2),0,IF(COUNTA(G190:L190)=0,0,1)))</f>
        <v>0</v>
      </c>
      <c r="BJ64" s="682">
        <f>IF(AND(CNGE_2024_M1_Secc5!$P$637&lt;&gt;"",CNGE_2024_M1_Secc5!$P$637&lt;&gt;1,COUNTA(M190:R190)=0),0,IF(AND(CNGE_2024_M1_Secc5!$P$637&lt;&gt;"",CNGE_2024_M1_Secc5!$P$637=1,COUNTA(M190:R190)=2),0,IF(COUNTA(M190:R190)=0,0,1)))</f>
        <v>0</v>
      </c>
      <c r="BK64" s="683">
        <f>IF(AND(CNGE_2024_M1_Secc5!$P$638&lt;&gt;"",CNGE_2024_M1_Secc5!$P$638&lt;&gt;1,COUNTA(S190:X190)=0),0,IF(AND(CNGE_2024_M1_Secc5!$P$638&lt;&gt;"",CNGE_2024_M1_Secc5!$P$638=1,COUNTA(S190:X190)=2),0,IF(COUNTA(S190:X190)=0,0,1)))</f>
        <v>0</v>
      </c>
      <c r="BL64" s="682">
        <f>IF(AND(CNGE_2024_M1_Secc5!$P$639&lt;&gt;"",CNGE_2024_M1_Secc5!$P$639&lt;&gt;1,COUNTA(Y190:AD190)=0),0,IF(AND(CNGE_2024_M1_Secc5!$P$639&lt;&gt;"",CNGE_2024_M1_Secc5!$P$639=1,COUNTA(Y190:AD190)=2),0,IF(COUNTA(Y190:AD190)=0,0,1)))</f>
        <v>0</v>
      </c>
      <c r="BM64" s="402">
        <f t="shared" si="4"/>
        <v>0</v>
      </c>
      <c r="BN64" s="370" t="str">
        <f>IF(BM64=0,"",
IF(SUM($BM$27:BM64)=1,BO64,
IF($BM$147&gt;SUM($BM$27:BM64),_xlfn.CONCAT(", ",BO64),
IF($BM$147=SUM($BM$27:BM64),_xlfn.CONCAT(" y ",BO64)))))</f>
        <v/>
      </c>
      <c r="BO64" s="156" t="s">
        <v>5135</v>
      </c>
      <c r="BP64" s="272">
        <f t="shared" si="6"/>
        <v>0</v>
      </c>
      <c r="BQ64" s="273" t="str">
        <f>IF(BP64=0,"",
IF(SUM($BP$27:BP64)=1,BR64,
IF(BP$2201&gt;SUM($BP$27:BP64),_xlfn.CONCAT(", ",BR64),
IF($BP$148=SUM($BP$27:BP64),_xlfn.CONCAT(" y ",BR64)))))</f>
        <v/>
      </c>
      <c r="BR64" s="156" t="s">
        <v>5135</v>
      </c>
      <c r="BS64" s="272">
        <f t="shared" si="5"/>
        <v>0</v>
      </c>
      <c r="BT64" s="273" t="str">
        <f>IF(BS64=0,"",
IF(SUM($BS$27:BS64)=1,BU64,
IF($BS$147&gt;SUM($BS$27:BS64),_xlfn.CONCAT(", ",BU64),
IF($BS$147=SUM($BS$27:BS64),_xlfn.CONCAT(" y ",BU64)))))</f>
        <v/>
      </c>
      <c r="BU64" s="156" t="s">
        <v>5135</v>
      </c>
    </row>
    <row r="65" spans="1:73" ht="15" customHeight="1">
      <c r="A65" s="672"/>
      <c r="C65" s="165" t="s">
        <v>5136</v>
      </c>
      <c r="D65" s="884" t="str">
        <f>IF(CNGE_2024_M1_Secc5!$D78="","",CNGE_2024_M1_Secc5!$D78)</f>
        <v>INSTITUTO TECNOLOGICO SUPERIOR DE PEROTE</v>
      </c>
      <c r="E65" s="884"/>
      <c r="F65" s="884"/>
      <c r="G65" s="884"/>
      <c r="H65" s="884"/>
      <c r="I65" s="884"/>
      <c r="J65" s="884"/>
      <c r="K65" s="719"/>
      <c r="L65" s="719"/>
      <c r="M65" s="719"/>
      <c r="N65" s="719"/>
      <c r="O65" s="719"/>
      <c r="P65" s="719"/>
      <c r="Q65" s="719"/>
      <c r="R65" s="719"/>
      <c r="S65" s="719"/>
      <c r="T65" s="719"/>
      <c r="U65" s="719"/>
      <c r="V65" s="719"/>
      <c r="W65" s="719"/>
      <c r="X65" s="719"/>
      <c r="Y65" s="719"/>
      <c r="Z65" s="719"/>
      <c r="AA65" s="719"/>
      <c r="AB65" s="719"/>
      <c r="AC65" s="719"/>
      <c r="AD65" s="719"/>
      <c r="AE65" s="145"/>
      <c r="AF65" s="164"/>
      <c r="AG65" s="199">
        <f t="shared" si="1"/>
        <v>0</v>
      </c>
      <c r="AH65" s="298">
        <f t="shared" si="2"/>
        <v>0</v>
      </c>
      <c r="AI65" s="164"/>
      <c r="AJ65" s="221">
        <f t="shared" si="3"/>
        <v>0</v>
      </c>
      <c r="AK65" s="164"/>
      <c r="AL65" s="164"/>
      <c r="AM65" s="164"/>
      <c r="AN65" s="164"/>
      <c r="AO65" s="375">
        <f>IF(AND(M65="NS",CNGE_2024_M1_Secc5!$T$633="NS"),0,IF(AND(M65="NA",CNGE_2024_M1_Secc5!$T$633="NA"),0,IF(M65&lt;=SUM(CNGE_2024_M1_Secc5!$T$633),0,1)))</f>
        <v>0</v>
      </c>
      <c r="AP65" s="680">
        <f>IF(AND(S65="NS",CNGE_2024_M1_Secc5!$T$634="NS"),0,IF(AND(S65="NA",CNGE_2024_M1_Secc5!$T$634="NA"),0,IF(S65&lt;=SUM(CNGE_2024_M1_Secc5!$T$634),0,1)))</f>
        <v>0</v>
      </c>
      <c r="AQ65" s="375">
        <f>IF(AND(Y65="NS",CNGE_2024_M1_Secc5!$T$635="NS"),0,IF(AND(Y65="NA",CNGE_2024_M1_Secc5!$T$635="NA"),0,IF(Y65&lt;=SUM(CNGE_2024_M1_Secc5!$T$635),0,1)))</f>
        <v>0</v>
      </c>
      <c r="AR65" s="680">
        <f>IF(AND(G191="NS",CNGE_2024_M1_Secc5!$T$636="NS"),0,IF(AND(G191="NA",CNGE_2024_M1_Secc5!$T$636="NA"),0,IF(G191&lt;=SUM(CNGE_2024_M1_Secc5!$T$636),0,1)))</f>
        <v>0</v>
      </c>
      <c r="AS65" s="375">
        <f>IF(AND(M191="NS",CNGE_2024_M1_Secc5!$T$637="NS"),0,IF(AND(M191="NA",CNGE_2024_M1_Secc5!$T$637="NA"),0,IF(M191&lt;=SUM(CNGE_2024_M1_Secc5!$T$637),0,1)))</f>
        <v>0</v>
      </c>
      <c r="AT65" s="680">
        <f>IF(AND(S191="NS",CNGE_2024_M1_Secc5!$T$638="NS"),0,IF(AND(S191="NA",CNGE_2024_M1_Secc5!$T$638="NA"),0,IF(S191&lt;=SUM(CNGE_2024_M1_Secc5!$T$638),0,1)))</f>
        <v>0</v>
      </c>
      <c r="AU65" s="375">
        <f>IF(AND(Y191="NS",CNGE_2024_M1_Secc5!$T$639="NS"),0,IF(AND(Y191="NA",CNGE_2024_M1_Secc5!$T$639="NA"),0,IF(Y191&lt;=SUM(CNGE_2024_M1_Secc5!$T$639),0,1)))</f>
        <v>0</v>
      </c>
      <c r="AV65" s="164"/>
      <c r="AW65" s="164"/>
      <c r="AX65" s="164"/>
      <c r="AY65" s="608">
        <f>IF(AND(P65="NS",CNGE_2024_M1_Secc5!$T$646="NS"),0,IF(AND(P65="NA",CNGE_2024_M1_Secc5!$T$646="NA"),0,IF(P65&lt;=SUM(CNGE_2024_M1_Secc5!$T$646),0,1)))</f>
        <v>0</v>
      </c>
      <c r="AZ65" s="609">
        <f>IF(AND(V65="NS",CNGE_2024_M1_Secc5!$T$647="NS"),0,IF(AND(V65="NA",CNGE_2024_M1_Secc5!$T$647="NA"),0,IF(V65&lt;=SUM(CNGE_2024_M1_Secc5!$T$647),0,1)))</f>
        <v>0</v>
      </c>
      <c r="BA65" s="608">
        <f>IF(AND(AB65="NS",CNGE_2024_M1_Secc5!$T$648="NS"),0,IF(AND(AB65="NA",CNGE_2024_M1_Secc5!$T$648="NA"),0,IF(AB65&lt;=SUM(CNGE_2024_M1_Secc5!$T$648),0,1)))</f>
        <v>0</v>
      </c>
      <c r="BB65" s="609">
        <f>IF(AND(J191="NS",CNGE_2024_M1_Secc5!$T$649="NS"),0,IF(AND(J191="NA",CNGE_2024_M1_Secc5!$T$649="NA"),0,IF(J191&lt;=SUM(CNGE_2024_M1_Secc5!$T$649),0,1)))</f>
        <v>0</v>
      </c>
      <c r="BC65" s="608">
        <f>IF(AND(P191="NS",CNGE_2024_M1_Secc5!$T$650="NS"),0,IF(AND(P191="NA",CNGE_2024_M1_Secc5!$T$650="NA"),0,IF(P191&lt;=SUM(CNGE_2024_M1_Secc5!$T$650),0,1)))</f>
        <v>0</v>
      </c>
      <c r="BD65" s="609">
        <f>IF(AND(V191="NS",CNGE_2024_M1_Secc5!$T$651="NS"),0,IF(AND(V191="NA",CNGE_2024_M1_Secc5!$T$651="NA"),0,IF(V191&lt;=SUM(CNGE_2024_M1_Secc5!$T$651),0,1)))</f>
        <v>0</v>
      </c>
      <c r="BE65" s="608">
        <f>IF(AND(AB191="NS",CNGE_2024_M1_Secc5!$T$652="NS"),0,IF(AND(AB191="NA",CNGE_2024_M1_Secc5!$T$652="NA"),0,IF(AB191&lt;=SUM(CNGE_2024_M1_Secc5!$T$652),0,1)))</f>
        <v>0</v>
      </c>
      <c r="BF65" s="682">
        <f>IF(AND(CNGE_2024_M1_Secc5!$P$633&lt;&gt;"",CNGE_2024_M1_Secc5!$P$633&lt;&gt;1,COUNTA(M65:R65)=0),0,IF(AND(CNGE_2024_M1_Secc5!$P$633&lt;&gt;"",CNGE_2024_M1_Secc5!$P$633=1,COUNTA(M65:R65)=2),0,IF(COUNTA(M65:R65)=0,0,1)))</f>
        <v>0</v>
      </c>
      <c r="BG65" s="683">
        <f>IF(AND(CNGE_2024_M1_Secc5!$P$634&lt;&gt;"",CNGE_2024_M1_Secc5!$P$634&lt;&gt;1,COUNTA(S65:X65)=0),0,IF(AND(CNGE_2024_M1_Secc5!$P$634&lt;&gt;"",CNGE_2024_M1_Secc5!$P$634=1,COUNTA(S65:X65)=2),0,IF(COUNTA(S65:X65)=0,0,1)))</f>
        <v>0</v>
      </c>
      <c r="BH65" s="682">
        <f>IF(AND(CNGE_2024_M1_Secc5!$P$635&lt;&gt;"",CNGE_2024_M1_Secc5!$P$635&lt;&gt;1,COUNTA(Y65:AD65)=0),0,IF(AND(CNGE_2024_M1_Secc5!$P$635&lt;&gt;"",CNGE_2024_M1_Secc5!$P$635=1,COUNTA(Y65:AD65)=2),0,IF(COUNTA(Y65:AD65)=0,0,1)))</f>
        <v>0</v>
      </c>
      <c r="BI65" s="683">
        <f>IF(AND(CNGE_2024_M1_Secc5!$P$636&lt;&gt;"",CNGE_2024_M1_Secc5!$P$636&lt;&gt;1,COUNTA(G191:L191)=0),0,IF(AND(CNGE_2024_M1_Secc5!$P$636&lt;&gt;"",CNGE_2024_M1_Secc5!$P$636=1,COUNTA(G191:L191)=2),0,IF(COUNTA(G191:L191)=0,0,1)))</f>
        <v>0</v>
      </c>
      <c r="BJ65" s="682">
        <f>IF(AND(CNGE_2024_M1_Secc5!$P$637&lt;&gt;"",CNGE_2024_M1_Secc5!$P$637&lt;&gt;1,COUNTA(M191:R191)=0),0,IF(AND(CNGE_2024_M1_Secc5!$P$637&lt;&gt;"",CNGE_2024_M1_Secc5!$P$637=1,COUNTA(M191:R191)=2),0,IF(COUNTA(M191:R191)=0,0,1)))</f>
        <v>0</v>
      </c>
      <c r="BK65" s="683">
        <f>IF(AND(CNGE_2024_M1_Secc5!$P$638&lt;&gt;"",CNGE_2024_M1_Secc5!$P$638&lt;&gt;1,COUNTA(S191:X191)=0),0,IF(AND(CNGE_2024_M1_Secc5!$P$638&lt;&gt;"",CNGE_2024_M1_Secc5!$P$638=1,COUNTA(S191:X191)=2),0,IF(COUNTA(S191:X191)=0,0,1)))</f>
        <v>0</v>
      </c>
      <c r="BL65" s="682">
        <f>IF(AND(CNGE_2024_M1_Secc5!$P$639&lt;&gt;"",CNGE_2024_M1_Secc5!$P$639&lt;&gt;1,COUNTA(Y191:AD191)=0),0,IF(AND(CNGE_2024_M1_Secc5!$P$639&lt;&gt;"",CNGE_2024_M1_Secc5!$P$639=1,COUNTA(Y191:AD191)=2),0,IF(COUNTA(Y191:AD191)=0,0,1)))</f>
        <v>0</v>
      </c>
      <c r="BM65" s="402">
        <f t="shared" si="4"/>
        <v>0</v>
      </c>
      <c r="BN65" s="370" t="str">
        <f>IF(BM65=0,"",
IF(SUM($BM$27:BM65)=1,BO65,
IF($BM$147&gt;SUM($BM$27:BM65),_xlfn.CONCAT(", ",BO65),
IF($BM$147=SUM($BM$27:BM65),_xlfn.CONCAT(" y ",BO65)))))</f>
        <v/>
      </c>
      <c r="BO65" s="156" t="s">
        <v>5137</v>
      </c>
      <c r="BP65" s="272">
        <f t="shared" si="6"/>
        <v>0</v>
      </c>
      <c r="BQ65" s="273" t="str">
        <f>IF(BP65=0,"",
IF(SUM($BP$27:BP65)=1,BR65,
IF(BP$2201&gt;SUM($BP$27:BP65),_xlfn.CONCAT(", ",BR65),
IF($BP$148=SUM($BP$27:BP65),_xlfn.CONCAT(" y ",BR65)))))</f>
        <v/>
      </c>
      <c r="BR65" s="156" t="s">
        <v>5137</v>
      </c>
      <c r="BS65" s="272">
        <f t="shared" si="5"/>
        <v>0</v>
      </c>
      <c r="BT65" s="273" t="str">
        <f>IF(BS65=0,"",
IF(SUM($BS$27:BS65)=1,BU65,
IF($BS$147&gt;SUM($BS$27:BS65),_xlfn.CONCAT(", ",BU65),
IF($BS$147=SUM($BS$27:BS65),_xlfn.CONCAT(" y ",BU65)))))</f>
        <v/>
      </c>
      <c r="BU65" s="156" t="s">
        <v>5137</v>
      </c>
    </row>
    <row r="66" spans="1:73" ht="15" customHeight="1">
      <c r="A66" s="672"/>
      <c r="C66" s="165" t="s">
        <v>5138</v>
      </c>
      <c r="D66" s="884" t="str">
        <f>IF(CNGE_2024_M1_Secc5!$D79="","",CNGE_2024_M1_Secc5!$D79)</f>
        <v>INSTITUTO TECNOLOGICO SUPERIOR DE ZONGOLICA</v>
      </c>
      <c r="E66" s="884"/>
      <c r="F66" s="884"/>
      <c r="G66" s="884"/>
      <c r="H66" s="884"/>
      <c r="I66" s="884"/>
      <c r="J66" s="884"/>
      <c r="K66" s="719"/>
      <c r="L66" s="719"/>
      <c r="M66" s="719"/>
      <c r="N66" s="719"/>
      <c r="O66" s="719"/>
      <c r="P66" s="719"/>
      <c r="Q66" s="719"/>
      <c r="R66" s="719"/>
      <c r="S66" s="719"/>
      <c r="T66" s="719"/>
      <c r="U66" s="719"/>
      <c r="V66" s="719"/>
      <c r="W66" s="719"/>
      <c r="X66" s="719"/>
      <c r="Y66" s="719"/>
      <c r="Z66" s="719"/>
      <c r="AA66" s="719"/>
      <c r="AB66" s="719"/>
      <c r="AC66" s="719"/>
      <c r="AD66" s="719"/>
      <c r="AE66" s="145"/>
      <c r="AF66" s="164"/>
      <c r="AG66" s="199">
        <f t="shared" si="1"/>
        <v>0</v>
      </c>
      <c r="AH66" s="298">
        <f t="shared" si="2"/>
        <v>0</v>
      </c>
      <c r="AI66" s="164"/>
      <c r="AJ66" s="221">
        <f t="shared" si="3"/>
        <v>0</v>
      </c>
      <c r="AK66" s="164"/>
      <c r="AL66" s="164"/>
      <c r="AM66" s="164"/>
      <c r="AN66" s="164"/>
      <c r="AO66" s="375">
        <f>IF(AND(M66="NS",CNGE_2024_M1_Secc5!$T$633="NS"),0,IF(AND(M66="NA",CNGE_2024_M1_Secc5!$T$633="NA"),0,IF(M66&lt;=SUM(CNGE_2024_M1_Secc5!$T$633),0,1)))</f>
        <v>0</v>
      </c>
      <c r="AP66" s="680">
        <f>IF(AND(S66="NS",CNGE_2024_M1_Secc5!$T$634="NS"),0,IF(AND(S66="NA",CNGE_2024_M1_Secc5!$T$634="NA"),0,IF(S66&lt;=SUM(CNGE_2024_M1_Secc5!$T$634),0,1)))</f>
        <v>0</v>
      </c>
      <c r="AQ66" s="375">
        <f>IF(AND(Y66="NS",CNGE_2024_M1_Secc5!$T$635="NS"),0,IF(AND(Y66="NA",CNGE_2024_M1_Secc5!$T$635="NA"),0,IF(Y66&lt;=SUM(CNGE_2024_M1_Secc5!$T$635),0,1)))</f>
        <v>0</v>
      </c>
      <c r="AR66" s="680">
        <f>IF(AND(G192="NS",CNGE_2024_M1_Secc5!$T$636="NS"),0,IF(AND(G192="NA",CNGE_2024_M1_Secc5!$T$636="NA"),0,IF(G192&lt;=SUM(CNGE_2024_M1_Secc5!$T$636),0,1)))</f>
        <v>0</v>
      </c>
      <c r="AS66" s="375">
        <f>IF(AND(M192="NS",CNGE_2024_M1_Secc5!$T$637="NS"),0,IF(AND(M192="NA",CNGE_2024_M1_Secc5!$T$637="NA"),0,IF(M192&lt;=SUM(CNGE_2024_M1_Secc5!$T$637),0,1)))</f>
        <v>0</v>
      </c>
      <c r="AT66" s="680">
        <f>IF(AND(S192="NS",CNGE_2024_M1_Secc5!$T$638="NS"),0,IF(AND(S192="NA",CNGE_2024_M1_Secc5!$T$638="NA"),0,IF(S192&lt;=SUM(CNGE_2024_M1_Secc5!$T$638),0,1)))</f>
        <v>0</v>
      </c>
      <c r="AU66" s="375">
        <f>IF(AND(Y192="NS",CNGE_2024_M1_Secc5!$T$639="NS"),0,IF(AND(Y192="NA",CNGE_2024_M1_Secc5!$T$639="NA"),0,IF(Y192&lt;=SUM(CNGE_2024_M1_Secc5!$T$639),0,1)))</f>
        <v>0</v>
      </c>
      <c r="AV66" s="164"/>
      <c r="AW66" s="164"/>
      <c r="AX66" s="164"/>
      <c r="AY66" s="608">
        <f>IF(AND(P66="NS",CNGE_2024_M1_Secc5!$T$646="NS"),0,IF(AND(P66="NA",CNGE_2024_M1_Secc5!$T$646="NA"),0,IF(P66&lt;=SUM(CNGE_2024_M1_Secc5!$T$646),0,1)))</f>
        <v>0</v>
      </c>
      <c r="AZ66" s="609">
        <f>IF(AND(V66="NS",CNGE_2024_M1_Secc5!$T$647="NS"),0,IF(AND(V66="NA",CNGE_2024_M1_Secc5!$T$647="NA"),0,IF(V66&lt;=SUM(CNGE_2024_M1_Secc5!$T$647),0,1)))</f>
        <v>0</v>
      </c>
      <c r="BA66" s="608">
        <f>IF(AND(AB66="NS",CNGE_2024_M1_Secc5!$T$648="NS"),0,IF(AND(AB66="NA",CNGE_2024_M1_Secc5!$T$648="NA"),0,IF(AB66&lt;=SUM(CNGE_2024_M1_Secc5!$T$648),0,1)))</f>
        <v>0</v>
      </c>
      <c r="BB66" s="609">
        <f>IF(AND(J192="NS",CNGE_2024_M1_Secc5!$T$649="NS"),0,IF(AND(J192="NA",CNGE_2024_M1_Secc5!$T$649="NA"),0,IF(J192&lt;=SUM(CNGE_2024_M1_Secc5!$T$649),0,1)))</f>
        <v>0</v>
      </c>
      <c r="BC66" s="608">
        <f>IF(AND(P192="NS",CNGE_2024_M1_Secc5!$T$650="NS"),0,IF(AND(P192="NA",CNGE_2024_M1_Secc5!$T$650="NA"),0,IF(P192&lt;=SUM(CNGE_2024_M1_Secc5!$T$650),0,1)))</f>
        <v>0</v>
      </c>
      <c r="BD66" s="609">
        <f>IF(AND(V192="NS",CNGE_2024_M1_Secc5!$T$651="NS"),0,IF(AND(V192="NA",CNGE_2024_M1_Secc5!$T$651="NA"),0,IF(V192&lt;=SUM(CNGE_2024_M1_Secc5!$T$651),0,1)))</f>
        <v>0</v>
      </c>
      <c r="BE66" s="608">
        <f>IF(AND(AB192="NS",CNGE_2024_M1_Secc5!$T$652="NS"),0,IF(AND(AB192="NA",CNGE_2024_M1_Secc5!$T$652="NA"),0,IF(AB192&lt;=SUM(CNGE_2024_M1_Secc5!$T$652),0,1)))</f>
        <v>0</v>
      </c>
      <c r="BF66" s="682">
        <f>IF(AND(CNGE_2024_M1_Secc5!$P$633&lt;&gt;"",CNGE_2024_M1_Secc5!$P$633&lt;&gt;1,COUNTA(M66:R66)=0),0,IF(AND(CNGE_2024_M1_Secc5!$P$633&lt;&gt;"",CNGE_2024_M1_Secc5!$P$633=1,COUNTA(M66:R66)=2),0,IF(COUNTA(M66:R66)=0,0,1)))</f>
        <v>0</v>
      </c>
      <c r="BG66" s="683">
        <f>IF(AND(CNGE_2024_M1_Secc5!$P$634&lt;&gt;"",CNGE_2024_M1_Secc5!$P$634&lt;&gt;1,COUNTA(S66:X66)=0),0,IF(AND(CNGE_2024_M1_Secc5!$P$634&lt;&gt;"",CNGE_2024_M1_Secc5!$P$634=1,COUNTA(S66:X66)=2),0,IF(COUNTA(S66:X66)=0,0,1)))</f>
        <v>0</v>
      </c>
      <c r="BH66" s="682">
        <f>IF(AND(CNGE_2024_M1_Secc5!$P$635&lt;&gt;"",CNGE_2024_M1_Secc5!$P$635&lt;&gt;1,COUNTA(Y66:AD66)=0),0,IF(AND(CNGE_2024_M1_Secc5!$P$635&lt;&gt;"",CNGE_2024_M1_Secc5!$P$635=1,COUNTA(Y66:AD66)=2),0,IF(COUNTA(Y66:AD66)=0,0,1)))</f>
        <v>0</v>
      </c>
      <c r="BI66" s="683">
        <f>IF(AND(CNGE_2024_M1_Secc5!$P$636&lt;&gt;"",CNGE_2024_M1_Secc5!$P$636&lt;&gt;1,COUNTA(G192:L192)=0),0,IF(AND(CNGE_2024_M1_Secc5!$P$636&lt;&gt;"",CNGE_2024_M1_Secc5!$P$636=1,COUNTA(G192:L192)=2),0,IF(COUNTA(G192:L192)=0,0,1)))</f>
        <v>0</v>
      </c>
      <c r="BJ66" s="682">
        <f>IF(AND(CNGE_2024_M1_Secc5!$P$637&lt;&gt;"",CNGE_2024_M1_Secc5!$P$637&lt;&gt;1,COUNTA(M192:R192)=0),0,IF(AND(CNGE_2024_M1_Secc5!$P$637&lt;&gt;"",CNGE_2024_M1_Secc5!$P$637=1,COUNTA(M192:R192)=2),0,IF(COUNTA(M192:R192)=0,0,1)))</f>
        <v>0</v>
      </c>
      <c r="BK66" s="683">
        <f>IF(AND(CNGE_2024_M1_Secc5!$P$638&lt;&gt;"",CNGE_2024_M1_Secc5!$P$638&lt;&gt;1,COUNTA(S192:X192)=0),0,IF(AND(CNGE_2024_M1_Secc5!$P$638&lt;&gt;"",CNGE_2024_M1_Secc5!$P$638=1,COUNTA(S192:X192)=2),0,IF(COUNTA(S192:X192)=0,0,1)))</f>
        <v>0</v>
      </c>
      <c r="BL66" s="682">
        <f>IF(AND(CNGE_2024_M1_Secc5!$P$639&lt;&gt;"",CNGE_2024_M1_Secc5!$P$639&lt;&gt;1,COUNTA(Y192:AD192)=0),0,IF(AND(CNGE_2024_M1_Secc5!$P$639&lt;&gt;"",CNGE_2024_M1_Secc5!$P$639=1,COUNTA(Y192:AD192)=2),0,IF(COUNTA(Y192:AD192)=0,0,1)))</f>
        <v>0</v>
      </c>
      <c r="BM66" s="402">
        <f t="shared" si="4"/>
        <v>0</v>
      </c>
      <c r="BN66" s="370" t="str">
        <f>IF(BM66=0,"",
IF(SUM($BM$27:BM66)=1,BO66,
IF($BM$147&gt;SUM($BM$27:BM66),_xlfn.CONCAT(", ",BO66),
IF($BM$147=SUM($BM$27:BM66),_xlfn.CONCAT(" y ",BO66)))))</f>
        <v/>
      </c>
      <c r="BO66" s="156" t="s">
        <v>5139</v>
      </c>
      <c r="BP66" s="272">
        <f t="shared" si="6"/>
        <v>0</v>
      </c>
      <c r="BQ66" s="273" t="str">
        <f>IF(BP66=0,"",
IF(SUM($BP$27:BP66)=1,BR66,
IF(BP$2201&gt;SUM($BP$27:BP66),_xlfn.CONCAT(", ",BR66),
IF($BP$148=SUM($BP$27:BP66),_xlfn.CONCAT(" y ",BR66)))))</f>
        <v/>
      </c>
      <c r="BR66" s="156" t="s">
        <v>5139</v>
      </c>
      <c r="BS66" s="272">
        <f t="shared" si="5"/>
        <v>0</v>
      </c>
      <c r="BT66" s="273" t="str">
        <f>IF(BS66=0,"",
IF(SUM($BS$27:BS66)=1,BU66,
IF($BS$147&gt;SUM($BS$27:BS66),_xlfn.CONCAT(", ",BU66),
IF($BS$147=SUM($BS$27:BS66),_xlfn.CONCAT(" y ",BU66)))))</f>
        <v/>
      </c>
      <c r="BU66" s="156" t="s">
        <v>5139</v>
      </c>
    </row>
    <row r="67" spans="1:73" ht="15" customHeight="1">
      <c r="A67" s="672"/>
      <c r="C67" s="165" t="s">
        <v>5140</v>
      </c>
      <c r="D67" s="884" t="str">
        <f>IF(CNGE_2024_M1_Secc5!$D80="","",CNGE_2024_M1_Secc5!$D80)</f>
        <v>INSTITUTO TECNOLOGICO SUPERIOR DE NARANJOS</v>
      </c>
      <c r="E67" s="884"/>
      <c r="F67" s="884"/>
      <c r="G67" s="884"/>
      <c r="H67" s="884"/>
      <c r="I67" s="884"/>
      <c r="J67" s="884"/>
      <c r="K67" s="719"/>
      <c r="L67" s="719"/>
      <c r="M67" s="719"/>
      <c r="N67" s="719"/>
      <c r="O67" s="719"/>
      <c r="P67" s="719"/>
      <c r="Q67" s="719"/>
      <c r="R67" s="719"/>
      <c r="S67" s="719"/>
      <c r="T67" s="719"/>
      <c r="U67" s="719"/>
      <c r="V67" s="719"/>
      <c r="W67" s="719"/>
      <c r="X67" s="719"/>
      <c r="Y67" s="719"/>
      <c r="Z67" s="719"/>
      <c r="AA67" s="719"/>
      <c r="AB67" s="719"/>
      <c r="AC67" s="719"/>
      <c r="AD67" s="719"/>
      <c r="AE67" s="145"/>
      <c r="AF67" s="164"/>
      <c r="AG67" s="199">
        <f t="shared" si="1"/>
        <v>0</v>
      </c>
      <c r="AH67" s="298">
        <f t="shared" si="2"/>
        <v>0</v>
      </c>
      <c r="AI67" s="164"/>
      <c r="AJ67" s="221">
        <f t="shared" si="3"/>
        <v>0</v>
      </c>
      <c r="AK67" s="164"/>
      <c r="AL67" s="164"/>
      <c r="AM67" s="164"/>
      <c r="AN67" s="164"/>
      <c r="AO67" s="375">
        <f>IF(AND(M67="NS",CNGE_2024_M1_Secc5!$T$633="NS"),0,IF(AND(M67="NA",CNGE_2024_M1_Secc5!$T$633="NA"),0,IF(M67&lt;=SUM(CNGE_2024_M1_Secc5!$T$633),0,1)))</f>
        <v>0</v>
      </c>
      <c r="AP67" s="680">
        <f>IF(AND(S67="NS",CNGE_2024_M1_Secc5!$T$634="NS"),0,IF(AND(S67="NA",CNGE_2024_M1_Secc5!$T$634="NA"),0,IF(S67&lt;=SUM(CNGE_2024_M1_Secc5!$T$634),0,1)))</f>
        <v>0</v>
      </c>
      <c r="AQ67" s="375">
        <f>IF(AND(Y67="NS",CNGE_2024_M1_Secc5!$T$635="NS"),0,IF(AND(Y67="NA",CNGE_2024_M1_Secc5!$T$635="NA"),0,IF(Y67&lt;=SUM(CNGE_2024_M1_Secc5!$T$635),0,1)))</f>
        <v>0</v>
      </c>
      <c r="AR67" s="680">
        <f>IF(AND(G193="NS",CNGE_2024_M1_Secc5!$T$636="NS"),0,IF(AND(G193="NA",CNGE_2024_M1_Secc5!$T$636="NA"),0,IF(G193&lt;=SUM(CNGE_2024_M1_Secc5!$T$636),0,1)))</f>
        <v>0</v>
      </c>
      <c r="AS67" s="375">
        <f>IF(AND(M193="NS",CNGE_2024_M1_Secc5!$T$637="NS"),0,IF(AND(M193="NA",CNGE_2024_M1_Secc5!$T$637="NA"),0,IF(M193&lt;=SUM(CNGE_2024_M1_Secc5!$T$637),0,1)))</f>
        <v>0</v>
      </c>
      <c r="AT67" s="680">
        <f>IF(AND(S193="NS",CNGE_2024_M1_Secc5!$T$638="NS"),0,IF(AND(S193="NA",CNGE_2024_M1_Secc5!$T$638="NA"),0,IF(S193&lt;=SUM(CNGE_2024_M1_Secc5!$T$638),0,1)))</f>
        <v>0</v>
      </c>
      <c r="AU67" s="375">
        <f>IF(AND(Y193="NS",CNGE_2024_M1_Secc5!$T$639="NS"),0,IF(AND(Y193="NA",CNGE_2024_M1_Secc5!$T$639="NA"),0,IF(Y193&lt;=SUM(CNGE_2024_M1_Secc5!$T$639),0,1)))</f>
        <v>0</v>
      </c>
      <c r="AV67" s="164"/>
      <c r="AW67" s="164"/>
      <c r="AX67" s="164"/>
      <c r="AY67" s="608">
        <f>IF(AND(P67="NS",CNGE_2024_M1_Secc5!$T$646="NS"),0,IF(AND(P67="NA",CNGE_2024_M1_Secc5!$T$646="NA"),0,IF(P67&lt;=SUM(CNGE_2024_M1_Secc5!$T$646),0,1)))</f>
        <v>0</v>
      </c>
      <c r="AZ67" s="609">
        <f>IF(AND(V67="NS",CNGE_2024_M1_Secc5!$T$647="NS"),0,IF(AND(V67="NA",CNGE_2024_M1_Secc5!$T$647="NA"),0,IF(V67&lt;=SUM(CNGE_2024_M1_Secc5!$T$647),0,1)))</f>
        <v>0</v>
      </c>
      <c r="BA67" s="608">
        <f>IF(AND(AB67="NS",CNGE_2024_M1_Secc5!$T$648="NS"),0,IF(AND(AB67="NA",CNGE_2024_M1_Secc5!$T$648="NA"),0,IF(AB67&lt;=SUM(CNGE_2024_M1_Secc5!$T$648),0,1)))</f>
        <v>0</v>
      </c>
      <c r="BB67" s="609">
        <f>IF(AND(J193="NS",CNGE_2024_M1_Secc5!$T$649="NS"),0,IF(AND(J193="NA",CNGE_2024_M1_Secc5!$T$649="NA"),0,IF(J193&lt;=SUM(CNGE_2024_M1_Secc5!$T$649),0,1)))</f>
        <v>0</v>
      </c>
      <c r="BC67" s="608">
        <f>IF(AND(P193="NS",CNGE_2024_M1_Secc5!$T$650="NS"),0,IF(AND(P193="NA",CNGE_2024_M1_Secc5!$T$650="NA"),0,IF(P193&lt;=SUM(CNGE_2024_M1_Secc5!$T$650),0,1)))</f>
        <v>0</v>
      </c>
      <c r="BD67" s="609">
        <f>IF(AND(V193="NS",CNGE_2024_M1_Secc5!$T$651="NS"),0,IF(AND(V193="NA",CNGE_2024_M1_Secc5!$T$651="NA"),0,IF(V193&lt;=SUM(CNGE_2024_M1_Secc5!$T$651),0,1)))</f>
        <v>0</v>
      </c>
      <c r="BE67" s="608">
        <f>IF(AND(AB193="NS",CNGE_2024_M1_Secc5!$T$652="NS"),0,IF(AND(AB193="NA",CNGE_2024_M1_Secc5!$T$652="NA"),0,IF(AB193&lt;=SUM(CNGE_2024_M1_Secc5!$T$652),0,1)))</f>
        <v>0</v>
      </c>
      <c r="BF67" s="682">
        <f>IF(AND(CNGE_2024_M1_Secc5!$P$633&lt;&gt;"",CNGE_2024_M1_Secc5!$P$633&lt;&gt;1,COUNTA(M67:R67)=0),0,IF(AND(CNGE_2024_M1_Secc5!$P$633&lt;&gt;"",CNGE_2024_M1_Secc5!$P$633=1,COUNTA(M67:R67)=2),0,IF(COUNTA(M67:R67)=0,0,1)))</f>
        <v>0</v>
      </c>
      <c r="BG67" s="683">
        <f>IF(AND(CNGE_2024_M1_Secc5!$P$634&lt;&gt;"",CNGE_2024_M1_Secc5!$P$634&lt;&gt;1,COUNTA(S67:X67)=0),0,IF(AND(CNGE_2024_M1_Secc5!$P$634&lt;&gt;"",CNGE_2024_M1_Secc5!$P$634=1,COUNTA(S67:X67)=2),0,IF(COUNTA(S67:X67)=0,0,1)))</f>
        <v>0</v>
      </c>
      <c r="BH67" s="682">
        <f>IF(AND(CNGE_2024_M1_Secc5!$P$635&lt;&gt;"",CNGE_2024_M1_Secc5!$P$635&lt;&gt;1,COUNTA(Y67:AD67)=0),0,IF(AND(CNGE_2024_M1_Secc5!$P$635&lt;&gt;"",CNGE_2024_M1_Secc5!$P$635=1,COUNTA(Y67:AD67)=2),0,IF(COUNTA(Y67:AD67)=0,0,1)))</f>
        <v>0</v>
      </c>
      <c r="BI67" s="683">
        <f>IF(AND(CNGE_2024_M1_Secc5!$P$636&lt;&gt;"",CNGE_2024_M1_Secc5!$P$636&lt;&gt;1,COUNTA(G193:L193)=0),0,IF(AND(CNGE_2024_M1_Secc5!$P$636&lt;&gt;"",CNGE_2024_M1_Secc5!$P$636=1,COUNTA(G193:L193)=2),0,IF(COUNTA(G193:L193)=0,0,1)))</f>
        <v>0</v>
      </c>
      <c r="BJ67" s="682">
        <f>IF(AND(CNGE_2024_M1_Secc5!$P$637&lt;&gt;"",CNGE_2024_M1_Secc5!$P$637&lt;&gt;1,COUNTA(M193:R193)=0),0,IF(AND(CNGE_2024_M1_Secc5!$P$637&lt;&gt;"",CNGE_2024_M1_Secc5!$P$637=1,COUNTA(M193:R193)=2),0,IF(COUNTA(M193:R193)=0,0,1)))</f>
        <v>0</v>
      </c>
      <c r="BK67" s="683">
        <f>IF(AND(CNGE_2024_M1_Secc5!$P$638&lt;&gt;"",CNGE_2024_M1_Secc5!$P$638&lt;&gt;1,COUNTA(S193:X193)=0),0,IF(AND(CNGE_2024_M1_Secc5!$P$638&lt;&gt;"",CNGE_2024_M1_Secc5!$P$638=1,COUNTA(S193:X193)=2),0,IF(COUNTA(S193:X193)=0,0,1)))</f>
        <v>0</v>
      </c>
      <c r="BL67" s="682">
        <f>IF(AND(CNGE_2024_M1_Secc5!$P$639&lt;&gt;"",CNGE_2024_M1_Secc5!$P$639&lt;&gt;1,COUNTA(Y193:AD193)=0),0,IF(AND(CNGE_2024_M1_Secc5!$P$639&lt;&gt;"",CNGE_2024_M1_Secc5!$P$639=1,COUNTA(Y193:AD193)=2),0,IF(COUNTA(Y193:AD193)=0,0,1)))</f>
        <v>0</v>
      </c>
      <c r="BM67" s="402">
        <f t="shared" si="4"/>
        <v>0</v>
      </c>
      <c r="BN67" s="370" t="str">
        <f>IF(BM67=0,"",
IF(SUM($BM$27:BM67)=1,BO67,
IF($BM$147&gt;SUM($BM$27:BM67),_xlfn.CONCAT(", ",BO67),
IF($BM$147=SUM($BM$27:BM67),_xlfn.CONCAT(" y ",BO67)))))</f>
        <v/>
      </c>
      <c r="BO67" s="156" t="s">
        <v>5141</v>
      </c>
      <c r="BP67" s="272">
        <f t="shared" si="6"/>
        <v>0</v>
      </c>
      <c r="BQ67" s="273" t="str">
        <f>IF(BP67=0,"",
IF(SUM($BP$27:BP67)=1,BR67,
IF(BP$2201&gt;SUM($BP$27:BP67),_xlfn.CONCAT(", ",BR67),
IF($BP$148=SUM($BP$27:BP67),_xlfn.CONCAT(" y ",BR67)))))</f>
        <v/>
      </c>
      <c r="BR67" s="156" t="s">
        <v>5141</v>
      </c>
      <c r="BS67" s="272">
        <f t="shared" si="5"/>
        <v>0</v>
      </c>
      <c r="BT67" s="273" t="str">
        <f>IF(BS67=0,"",
IF(SUM($BS$27:BS67)=1,BU67,
IF($BS$147&gt;SUM($BS$27:BS67),_xlfn.CONCAT(", ",BU67),
IF($BS$147=SUM($BS$27:BS67),_xlfn.CONCAT(" y ",BU67)))))</f>
        <v/>
      </c>
      <c r="BU67" s="156" t="s">
        <v>5141</v>
      </c>
    </row>
    <row r="68" spans="1:73" ht="15" customHeight="1">
      <c r="A68" s="672"/>
      <c r="C68" s="165" t="s">
        <v>5142</v>
      </c>
      <c r="D68" s="884" t="str">
        <f>IF(CNGE_2024_M1_Secc5!$D81="","",CNGE_2024_M1_Secc5!$D81)</f>
        <v>INSTITUTO TECNOLOGICO SUPERIOR DE CHICONTEPEC</v>
      </c>
      <c r="E68" s="884"/>
      <c r="F68" s="884"/>
      <c r="G68" s="884"/>
      <c r="H68" s="884"/>
      <c r="I68" s="884"/>
      <c r="J68" s="884"/>
      <c r="K68" s="719"/>
      <c r="L68" s="719"/>
      <c r="M68" s="719"/>
      <c r="N68" s="719"/>
      <c r="O68" s="719"/>
      <c r="P68" s="719"/>
      <c r="Q68" s="719"/>
      <c r="R68" s="719"/>
      <c r="S68" s="719"/>
      <c r="T68" s="719"/>
      <c r="U68" s="719"/>
      <c r="V68" s="719"/>
      <c r="W68" s="719"/>
      <c r="X68" s="719"/>
      <c r="Y68" s="719"/>
      <c r="Z68" s="719"/>
      <c r="AA68" s="719"/>
      <c r="AB68" s="719"/>
      <c r="AC68" s="719"/>
      <c r="AD68" s="719"/>
      <c r="AE68" s="145"/>
      <c r="AF68" s="164"/>
      <c r="AG68" s="199">
        <f t="shared" si="1"/>
        <v>0</v>
      </c>
      <c r="AH68" s="298">
        <f t="shared" si="2"/>
        <v>0</v>
      </c>
      <c r="AI68" s="164"/>
      <c r="AJ68" s="221">
        <f t="shared" si="3"/>
        <v>0</v>
      </c>
      <c r="AK68" s="164"/>
      <c r="AL68" s="164"/>
      <c r="AM68" s="164"/>
      <c r="AN68" s="164"/>
      <c r="AO68" s="375">
        <f>IF(AND(M68="NS",CNGE_2024_M1_Secc5!$T$633="NS"),0,IF(AND(M68="NA",CNGE_2024_M1_Secc5!$T$633="NA"),0,IF(M68&lt;=SUM(CNGE_2024_M1_Secc5!$T$633),0,1)))</f>
        <v>0</v>
      </c>
      <c r="AP68" s="680">
        <f>IF(AND(S68="NS",CNGE_2024_M1_Secc5!$T$634="NS"),0,IF(AND(S68="NA",CNGE_2024_M1_Secc5!$T$634="NA"),0,IF(S68&lt;=SUM(CNGE_2024_M1_Secc5!$T$634),0,1)))</f>
        <v>0</v>
      </c>
      <c r="AQ68" s="375">
        <f>IF(AND(Y68="NS",CNGE_2024_M1_Secc5!$T$635="NS"),0,IF(AND(Y68="NA",CNGE_2024_M1_Secc5!$T$635="NA"),0,IF(Y68&lt;=SUM(CNGE_2024_M1_Secc5!$T$635),0,1)))</f>
        <v>0</v>
      </c>
      <c r="AR68" s="680">
        <f>IF(AND(G194="NS",CNGE_2024_M1_Secc5!$T$636="NS"),0,IF(AND(G194="NA",CNGE_2024_M1_Secc5!$T$636="NA"),0,IF(G194&lt;=SUM(CNGE_2024_M1_Secc5!$T$636),0,1)))</f>
        <v>0</v>
      </c>
      <c r="AS68" s="375">
        <f>IF(AND(M194="NS",CNGE_2024_M1_Secc5!$T$637="NS"),0,IF(AND(M194="NA",CNGE_2024_M1_Secc5!$T$637="NA"),0,IF(M194&lt;=SUM(CNGE_2024_M1_Secc5!$T$637),0,1)))</f>
        <v>0</v>
      </c>
      <c r="AT68" s="680">
        <f>IF(AND(S194="NS",CNGE_2024_M1_Secc5!$T$638="NS"),0,IF(AND(S194="NA",CNGE_2024_M1_Secc5!$T$638="NA"),0,IF(S194&lt;=SUM(CNGE_2024_M1_Secc5!$T$638),0,1)))</f>
        <v>0</v>
      </c>
      <c r="AU68" s="375">
        <f>IF(AND(Y194="NS",CNGE_2024_M1_Secc5!$T$639="NS"),0,IF(AND(Y194="NA",CNGE_2024_M1_Secc5!$T$639="NA"),0,IF(Y194&lt;=SUM(CNGE_2024_M1_Secc5!$T$639),0,1)))</f>
        <v>0</v>
      </c>
      <c r="AV68" s="164"/>
      <c r="AW68" s="164"/>
      <c r="AX68" s="164"/>
      <c r="AY68" s="608">
        <f>IF(AND(P68="NS",CNGE_2024_M1_Secc5!$T$646="NS"),0,IF(AND(P68="NA",CNGE_2024_M1_Secc5!$T$646="NA"),0,IF(P68&lt;=SUM(CNGE_2024_M1_Secc5!$T$646),0,1)))</f>
        <v>0</v>
      </c>
      <c r="AZ68" s="609">
        <f>IF(AND(V68="NS",CNGE_2024_M1_Secc5!$T$647="NS"),0,IF(AND(V68="NA",CNGE_2024_M1_Secc5!$T$647="NA"),0,IF(V68&lt;=SUM(CNGE_2024_M1_Secc5!$T$647),0,1)))</f>
        <v>0</v>
      </c>
      <c r="BA68" s="608">
        <f>IF(AND(AB68="NS",CNGE_2024_M1_Secc5!$T$648="NS"),0,IF(AND(AB68="NA",CNGE_2024_M1_Secc5!$T$648="NA"),0,IF(AB68&lt;=SUM(CNGE_2024_M1_Secc5!$T$648),0,1)))</f>
        <v>0</v>
      </c>
      <c r="BB68" s="609">
        <f>IF(AND(J194="NS",CNGE_2024_M1_Secc5!$T$649="NS"),0,IF(AND(J194="NA",CNGE_2024_M1_Secc5!$T$649="NA"),0,IF(J194&lt;=SUM(CNGE_2024_M1_Secc5!$T$649),0,1)))</f>
        <v>0</v>
      </c>
      <c r="BC68" s="608">
        <f>IF(AND(P194="NS",CNGE_2024_M1_Secc5!$T$650="NS"),0,IF(AND(P194="NA",CNGE_2024_M1_Secc5!$T$650="NA"),0,IF(P194&lt;=SUM(CNGE_2024_M1_Secc5!$T$650),0,1)))</f>
        <v>0</v>
      </c>
      <c r="BD68" s="609">
        <f>IF(AND(V194="NS",CNGE_2024_M1_Secc5!$T$651="NS"),0,IF(AND(V194="NA",CNGE_2024_M1_Secc5!$T$651="NA"),0,IF(V194&lt;=SUM(CNGE_2024_M1_Secc5!$T$651),0,1)))</f>
        <v>0</v>
      </c>
      <c r="BE68" s="608">
        <f>IF(AND(AB194="NS",CNGE_2024_M1_Secc5!$T$652="NS"),0,IF(AND(AB194="NA",CNGE_2024_M1_Secc5!$T$652="NA"),0,IF(AB194&lt;=SUM(CNGE_2024_M1_Secc5!$T$652),0,1)))</f>
        <v>0</v>
      </c>
      <c r="BF68" s="682">
        <f>IF(AND(CNGE_2024_M1_Secc5!$P$633&lt;&gt;"",CNGE_2024_M1_Secc5!$P$633&lt;&gt;1,COUNTA(M68:R68)=0),0,IF(AND(CNGE_2024_M1_Secc5!$P$633&lt;&gt;"",CNGE_2024_M1_Secc5!$P$633=1,COUNTA(M68:R68)=2),0,IF(COUNTA(M68:R68)=0,0,1)))</f>
        <v>0</v>
      </c>
      <c r="BG68" s="683">
        <f>IF(AND(CNGE_2024_M1_Secc5!$P$634&lt;&gt;"",CNGE_2024_M1_Secc5!$P$634&lt;&gt;1,COUNTA(S68:X68)=0),0,IF(AND(CNGE_2024_M1_Secc5!$P$634&lt;&gt;"",CNGE_2024_M1_Secc5!$P$634=1,COUNTA(S68:X68)=2),0,IF(COUNTA(S68:X68)=0,0,1)))</f>
        <v>0</v>
      </c>
      <c r="BH68" s="682">
        <f>IF(AND(CNGE_2024_M1_Secc5!$P$635&lt;&gt;"",CNGE_2024_M1_Secc5!$P$635&lt;&gt;1,COUNTA(Y68:AD68)=0),0,IF(AND(CNGE_2024_M1_Secc5!$P$635&lt;&gt;"",CNGE_2024_M1_Secc5!$P$635=1,COUNTA(Y68:AD68)=2),0,IF(COUNTA(Y68:AD68)=0,0,1)))</f>
        <v>0</v>
      </c>
      <c r="BI68" s="683">
        <f>IF(AND(CNGE_2024_M1_Secc5!$P$636&lt;&gt;"",CNGE_2024_M1_Secc5!$P$636&lt;&gt;1,COUNTA(G194:L194)=0),0,IF(AND(CNGE_2024_M1_Secc5!$P$636&lt;&gt;"",CNGE_2024_M1_Secc5!$P$636=1,COUNTA(G194:L194)=2),0,IF(COUNTA(G194:L194)=0,0,1)))</f>
        <v>0</v>
      </c>
      <c r="BJ68" s="682">
        <f>IF(AND(CNGE_2024_M1_Secc5!$P$637&lt;&gt;"",CNGE_2024_M1_Secc5!$P$637&lt;&gt;1,COUNTA(M194:R194)=0),0,IF(AND(CNGE_2024_M1_Secc5!$P$637&lt;&gt;"",CNGE_2024_M1_Secc5!$P$637=1,COUNTA(M194:R194)=2),0,IF(COUNTA(M194:R194)=0,0,1)))</f>
        <v>0</v>
      </c>
      <c r="BK68" s="683">
        <f>IF(AND(CNGE_2024_M1_Secc5!$P$638&lt;&gt;"",CNGE_2024_M1_Secc5!$P$638&lt;&gt;1,COUNTA(S194:X194)=0),0,IF(AND(CNGE_2024_M1_Secc5!$P$638&lt;&gt;"",CNGE_2024_M1_Secc5!$P$638=1,COUNTA(S194:X194)=2),0,IF(COUNTA(S194:X194)=0,0,1)))</f>
        <v>0</v>
      </c>
      <c r="BL68" s="682">
        <f>IF(AND(CNGE_2024_M1_Secc5!$P$639&lt;&gt;"",CNGE_2024_M1_Secc5!$P$639&lt;&gt;1,COUNTA(Y194:AD194)=0),0,IF(AND(CNGE_2024_M1_Secc5!$P$639&lt;&gt;"",CNGE_2024_M1_Secc5!$P$639=1,COUNTA(Y194:AD194)=2),0,IF(COUNTA(Y194:AD194)=0,0,1)))</f>
        <v>0</v>
      </c>
      <c r="BM68" s="402">
        <f t="shared" si="4"/>
        <v>0</v>
      </c>
      <c r="BN68" s="370" t="str">
        <f>IF(BM68=0,"",
IF(SUM($BM$27:BM68)=1,BO68,
IF($BM$147&gt;SUM($BM$27:BM68),_xlfn.CONCAT(", ",BO68),
IF($BM$147=SUM($BM$27:BM68),_xlfn.CONCAT(" y ",BO68)))))</f>
        <v/>
      </c>
      <c r="BO68" s="156" t="s">
        <v>5143</v>
      </c>
      <c r="BP68" s="272">
        <f t="shared" si="6"/>
        <v>0</v>
      </c>
      <c r="BQ68" s="273" t="str">
        <f>IF(BP68=0,"",
IF(SUM($BP$27:BP68)=1,BR68,
IF(BP$2201&gt;SUM($BP$27:BP68),_xlfn.CONCAT(", ",BR68),
IF($BP$148=SUM($BP$27:BP68),_xlfn.CONCAT(" y ",BR68)))))</f>
        <v/>
      </c>
      <c r="BR68" s="156" t="s">
        <v>5143</v>
      </c>
      <c r="BS68" s="272">
        <f t="shared" si="5"/>
        <v>0</v>
      </c>
      <c r="BT68" s="273" t="str">
        <f>IF(BS68=0,"",
IF(SUM($BS$27:BS68)=1,BU68,
IF($BS$147&gt;SUM($BS$27:BS68),_xlfn.CONCAT(", ",BU68),
IF($BS$147=SUM($BS$27:BS68),_xlfn.CONCAT(" y ",BU68)))))</f>
        <v/>
      </c>
      <c r="BU68" s="156" t="s">
        <v>5143</v>
      </c>
    </row>
    <row r="69" spans="1:73" ht="15" customHeight="1">
      <c r="A69" s="672"/>
      <c r="C69" s="165" t="s">
        <v>5144</v>
      </c>
      <c r="D69" s="884" t="str">
        <f>IF(CNGE_2024_M1_Secc5!$D82="","",CNGE_2024_M1_Secc5!$D82)</f>
        <v>INSTITUTO TECNOLOGICO SUPERIOR DE MARTINEZ DE LA TORRE</v>
      </c>
      <c r="E69" s="884"/>
      <c r="F69" s="884"/>
      <c r="G69" s="884"/>
      <c r="H69" s="884"/>
      <c r="I69" s="884"/>
      <c r="J69" s="884"/>
      <c r="K69" s="719"/>
      <c r="L69" s="719"/>
      <c r="M69" s="719"/>
      <c r="N69" s="719"/>
      <c r="O69" s="719"/>
      <c r="P69" s="719"/>
      <c r="Q69" s="719"/>
      <c r="R69" s="719"/>
      <c r="S69" s="719"/>
      <c r="T69" s="719"/>
      <c r="U69" s="719"/>
      <c r="V69" s="719"/>
      <c r="W69" s="719"/>
      <c r="X69" s="719"/>
      <c r="Y69" s="719"/>
      <c r="Z69" s="719"/>
      <c r="AA69" s="719"/>
      <c r="AB69" s="719"/>
      <c r="AC69" s="719"/>
      <c r="AD69" s="719"/>
      <c r="AE69" s="145"/>
      <c r="AF69" s="164"/>
      <c r="AG69" s="199">
        <f t="shared" si="1"/>
        <v>0</v>
      </c>
      <c r="AH69" s="298">
        <f t="shared" si="2"/>
        <v>0</v>
      </c>
      <c r="AI69" s="164"/>
      <c r="AJ69" s="221">
        <f t="shared" si="3"/>
        <v>0</v>
      </c>
      <c r="AK69" s="164"/>
      <c r="AL69" s="164"/>
      <c r="AM69" s="164"/>
      <c r="AN69" s="164"/>
      <c r="AO69" s="375">
        <f>IF(AND(M69="NS",CNGE_2024_M1_Secc5!$T$633="NS"),0,IF(AND(M69="NA",CNGE_2024_M1_Secc5!$T$633="NA"),0,IF(M69&lt;=SUM(CNGE_2024_M1_Secc5!$T$633),0,1)))</f>
        <v>0</v>
      </c>
      <c r="AP69" s="680">
        <f>IF(AND(S69="NS",CNGE_2024_M1_Secc5!$T$634="NS"),0,IF(AND(S69="NA",CNGE_2024_M1_Secc5!$T$634="NA"),0,IF(S69&lt;=SUM(CNGE_2024_M1_Secc5!$T$634),0,1)))</f>
        <v>0</v>
      </c>
      <c r="AQ69" s="375">
        <f>IF(AND(Y69="NS",CNGE_2024_M1_Secc5!$T$635="NS"),0,IF(AND(Y69="NA",CNGE_2024_M1_Secc5!$T$635="NA"),0,IF(Y69&lt;=SUM(CNGE_2024_M1_Secc5!$T$635),0,1)))</f>
        <v>0</v>
      </c>
      <c r="AR69" s="680">
        <f>IF(AND(G195="NS",CNGE_2024_M1_Secc5!$T$636="NS"),0,IF(AND(G195="NA",CNGE_2024_M1_Secc5!$T$636="NA"),0,IF(G195&lt;=SUM(CNGE_2024_M1_Secc5!$T$636),0,1)))</f>
        <v>0</v>
      </c>
      <c r="AS69" s="375">
        <f>IF(AND(M195="NS",CNGE_2024_M1_Secc5!$T$637="NS"),0,IF(AND(M195="NA",CNGE_2024_M1_Secc5!$T$637="NA"),0,IF(M195&lt;=SUM(CNGE_2024_M1_Secc5!$T$637),0,1)))</f>
        <v>0</v>
      </c>
      <c r="AT69" s="680">
        <f>IF(AND(S195="NS",CNGE_2024_M1_Secc5!$T$638="NS"),0,IF(AND(S195="NA",CNGE_2024_M1_Secc5!$T$638="NA"),0,IF(S195&lt;=SUM(CNGE_2024_M1_Secc5!$T$638),0,1)))</f>
        <v>0</v>
      </c>
      <c r="AU69" s="375">
        <f>IF(AND(Y195="NS",CNGE_2024_M1_Secc5!$T$639="NS"),0,IF(AND(Y195="NA",CNGE_2024_M1_Secc5!$T$639="NA"),0,IF(Y195&lt;=SUM(CNGE_2024_M1_Secc5!$T$639),0,1)))</f>
        <v>0</v>
      </c>
      <c r="AV69" s="164"/>
      <c r="AW69" s="164"/>
      <c r="AX69" s="164"/>
      <c r="AY69" s="608">
        <f>IF(AND(P69="NS",CNGE_2024_M1_Secc5!$T$646="NS"),0,IF(AND(P69="NA",CNGE_2024_M1_Secc5!$T$646="NA"),0,IF(P69&lt;=SUM(CNGE_2024_M1_Secc5!$T$646),0,1)))</f>
        <v>0</v>
      </c>
      <c r="AZ69" s="609">
        <f>IF(AND(V69="NS",CNGE_2024_M1_Secc5!$T$647="NS"),0,IF(AND(V69="NA",CNGE_2024_M1_Secc5!$T$647="NA"),0,IF(V69&lt;=SUM(CNGE_2024_M1_Secc5!$T$647),0,1)))</f>
        <v>0</v>
      </c>
      <c r="BA69" s="608">
        <f>IF(AND(AB69="NS",CNGE_2024_M1_Secc5!$T$648="NS"),0,IF(AND(AB69="NA",CNGE_2024_M1_Secc5!$T$648="NA"),0,IF(AB69&lt;=SUM(CNGE_2024_M1_Secc5!$T$648),0,1)))</f>
        <v>0</v>
      </c>
      <c r="BB69" s="609">
        <f>IF(AND(J195="NS",CNGE_2024_M1_Secc5!$T$649="NS"),0,IF(AND(J195="NA",CNGE_2024_M1_Secc5!$T$649="NA"),0,IF(J195&lt;=SUM(CNGE_2024_M1_Secc5!$T$649),0,1)))</f>
        <v>0</v>
      </c>
      <c r="BC69" s="608">
        <f>IF(AND(P195="NS",CNGE_2024_M1_Secc5!$T$650="NS"),0,IF(AND(P195="NA",CNGE_2024_M1_Secc5!$T$650="NA"),0,IF(P195&lt;=SUM(CNGE_2024_M1_Secc5!$T$650),0,1)))</f>
        <v>0</v>
      </c>
      <c r="BD69" s="609">
        <f>IF(AND(V195="NS",CNGE_2024_M1_Secc5!$T$651="NS"),0,IF(AND(V195="NA",CNGE_2024_M1_Secc5!$T$651="NA"),0,IF(V195&lt;=SUM(CNGE_2024_M1_Secc5!$T$651),0,1)))</f>
        <v>0</v>
      </c>
      <c r="BE69" s="608">
        <f>IF(AND(AB195="NS",CNGE_2024_M1_Secc5!$T$652="NS"),0,IF(AND(AB195="NA",CNGE_2024_M1_Secc5!$T$652="NA"),0,IF(AB195&lt;=SUM(CNGE_2024_M1_Secc5!$T$652),0,1)))</f>
        <v>0</v>
      </c>
      <c r="BF69" s="682">
        <f>IF(AND(CNGE_2024_M1_Secc5!$P$633&lt;&gt;"",CNGE_2024_M1_Secc5!$P$633&lt;&gt;1,COUNTA(M69:R69)=0),0,IF(AND(CNGE_2024_M1_Secc5!$P$633&lt;&gt;"",CNGE_2024_M1_Secc5!$P$633=1,COUNTA(M69:R69)=2),0,IF(COUNTA(M69:R69)=0,0,1)))</f>
        <v>0</v>
      </c>
      <c r="BG69" s="683">
        <f>IF(AND(CNGE_2024_M1_Secc5!$P$634&lt;&gt;"",CNGE_2024_M1_Secc5!$P$634&lt;&gt;1,COUNTA(S69:X69)=0),0,IF(AND(CNGE_2024_M1_Secc5!$P$634&lt;&gt;"",CNGE_2024_M1_Secc5!$P$634=1,COUNTA(S69:X69)=2),0,IF(COUNTA(S69:X69)=0,0,1)))</f>
        <v>0</v>
      </c>
      <c r="BH69" s="682">
        <f>IF(AND(CNGE_2024_M1_Secc5!$P$635&lt;&gt;"",CNGE_2024_M1_Secc5!$P$635&lt;&gt;1,COUNTA(Y69:AD69)=0),0,IF(AND(CNGE_2024_M1_Secc5!$P$635&lt;&gt;"",CNGE_2024_M1_Secc5!$P$635=1,COUNTA(Y69:AD69)=2),0,IF(COUNTA(Y69:AD69)=0,0,1)))</f>
        <v>0</v>
      </c>
      <c r="BI69" s="683">
        <f>IF(AND(CNGE_2024_M1_Secc5!$P$636&lt;&gt;"",CNGE_2024_M1_Secc5!$P$636&lt;&gt;1,COUNTA(G195:L195)=0),0,IF(AND(CNGE_2024_M1_Secc5!$P$636&lt;&gt;"",CNGE_2024_M1_Secc5!$P$636=1,COUNTA(G195:L195)=2),0,IF(COUNTA(G195:L195)=0,0,1)))</f>
        <v>0</v>
      </c>
      <c r="BJ69" s="682">
        <f>IF(AND(CNGE_2024_M1_Secc5!$P$637&lt;&gt;"",CNGE_2024_M1_Secc5!$P$637&lt;&gt;1,COUNTA(M195:R195)=0),0,IF(AND(CNGE_2024_M1_Secc5!$P$637&lt;&gt;"",CNGE_2024_M1_Secc5!$P$637=1,COUNTA(M195:R195)=2),0,IF(COUNTA(M195:R195)=0,0,1)))</f>
        <v>0</v>
      </c>
      <c r="BK69" s="683">
        <f>IF(AND(CNGE_2024_M1_Secc5!$P$638&lt;&gt;"",CNGE_2024_M1_Secc5!$P$638&lt;&gt;1,COUNTA(S195:X195)=0),0,IF(AND(CNGE_2024_M1_Secc5!$P$638&lt;&gt;"",CNGE_2024_M1_Secc5!$P$638=1,COUNTA(S195:X195)=2),0,IF(COUNTA(S195:X195)=0,0,1)))</f>
        <v>0</v>
      </c>
      <c r="BL69" s="682">
        <f>IF(AND(CNGE_2024_M1_Secc5!$P$639&lt;&gt;"",CNGE_2024_M1_Secc5!$P$639&lt;&gt;1,COUNTA(Y195:AD195)=0),0,IF(AND(CNGE_2024_M1_Secc5!$P$639&lt;&gt;"",CNGE_2024_M1_Secc5!$P$639=1,COUNTA(Y195:AD195)=2),0,IF(COUNTA(Y195:AD195)=0,0,1)))</f>
        <v>0</v>
      </c>
      <c r="BM69" s="402">
        <f t="shared" si="4"/>
        <v>0</v>
      </c>
      <c r="BN69" s="370" t="str">
        <f>IF(BM69=0,"",
IF(SUM($BM$27:BM69)=1,BO69,
IF($BM$147&gt;SUM($BM$27:BM69),_xlfn.CONCAT(", ",BO69),
IF($BM$147=SUM($BM$27:BM69),_xlfn.CONCAT(" y ",BO69)))))</f>
        <v/>
      </c>
      <c r="BO69" s="156" t="s">
        <v>5145</v>
      </c>
      <c r="BP69" s="272">
        <f t="shared" si="6"/>
        <v>0</v>
      </c>
      <c r="BQ69" s="273" t="str">
        <f>IF(BP69=0,"",
IF(SUM($BP$27:BP69)=1,BR69,
IF(BP$2201&gt;SUM($BP$27:BP69),_xlfn.CONCAT(", ",BR69),
IF($BP$148=SUM($BP$27:BP69),_xlfn.CONCAT(" y ",BR69)))))</f>
        <v/>
      </c>
      <c r="BR69" s="156" t="s">
        <v>5145</v>
      </c>
      <c r="BS69" s="272">
        <f t="shared" si="5"/>
        <v>0</v>
      </c>
      <c r="BT69" s="273" t="str">
        <f>IF(BS69=0,"",
IF(SUM($BS$27:BS69)=1,BU69,
IF($BS$147&gt;SUM($BS$27:BS69),_xlfn.CONCAT(", ",BU69),
IF($BS$147=SUM($BS$27:BS69),_xlfn.CONCAT(" y ",BU69)))))</f>
        <v/>
      </c>
      <c r="BU69" s="156" t="s">
        <v>5145</v>
      </c>
    </row>
    <row r="70" spans="1:73" ht="15" customHeight="1">
      <c r="A70" s="672"/>
      <c r="C70" s="165" t="s">
        <v>5146</v>
      </c>
      <c r="D70" s="884" t="str">
        <f>IF(CNGE_2024_M1_Secc5!$D83="","",CNGE_2024_M1_Secc5!$D83)</f>
        <v>INSTITUTO TECNOLOGICO SUPERIOR DE JESUS CARRANZA</v>
      </c>
      <c r="E70" s="884"/>
      <c r="F70" s="884"/>
      <c r="G70" s="884"/>
      <c r="H70" s="884"/>
      <c r="I70" s="884"/>
      <c r="J70" s="884"/>
      <c r="K70" s="719"/>
      <c r="L70" s="719"/>
      <c r="M70" s="719"/>
      <c r="N70" s="719"/>
      <c r="O70" s="719"/>
      <c r="P70" s="719"/>
      <c r="Q70" s="719"/>
      <c r="R70" s="719"/>
      <c r="S70" s="719"/>
      <c r="T70" s="719"/>
      <c r="U70" s="719"/>
      <c r="V70" s="719"/>
      <c r="W70" s="719"/>
      <c r="X70" s="719"/>
      <c r="Y70" s="719"/>
      <c r="Z70" s="719"/>
      <c r="AA70" s="719"/>
      <c r="AB70" s="719"/>
      <c r="AC70" s="719"/>
      <c r="AD70" s="719"/>
      <c r="AE70" s="145"/>
      <c r="AF70" s="164"/>
      <c r="AG70" s="199">
        <f t="shared" si="1"/>
        <v>0</v>
      </c>
      <c r="AH70" s="298">
        <f t="shared" si="2"/>
        <v>0</v>
      </c>
      <c r="AI70" s="164"/>
      <c r="AJ70" s="221">
        <f t="shared" si="3"/>
        <v>0</v>
      </c>
      <c r="AK70" s="164"/>
      <c r="AL70" s="164"/>
      <c r="AM70" s="164"/>
      <c r="AN70" s="164"/>
      <c r="AO70" s="375">
        <f>IF(AND(M70="NS",CNGE_2024_M1_Secc5!$T$633="NS"),0,IF(AND(M70="NA",CNGE_2024_M1_Secc5!$T$633="NA"),0,IF(M70&lt;=SUM(CNGE_2024_M1_Secc5!$T$633),0,1)))</f>
        <v>0</v>
      </c>
      <c r="AP70" s="680">
        <f>IF(AND(S70="NS",CNGE_2024_M1_Secc5!$T$634="NS"),0,IF(AND(S70="NA",CNGE_2024_M1_Secc5!$T$634="NA"),0,IF(S70&lt;=SUM(CNGE_2024_M1_Secc5!$T$634),0,1)))</f>
        <v>0</v>
      </c>
      <c r="AQ70" s="375">
        <f>IF(AND(Y70="NS",CNGE_2024_M1_Secc5!$T$635="NS"),0,IF(AND(Y70="NA",CNGE_2024_M1_Secc5!$T$635="NA"),0,IF(Y70&lt;=SUM(CNGE_2024_M1_Secc5!$T$635),0,1)))</f>
        <v>0</v>
      </c>
      <c r="AR70" s="680">
        <f>IF(AND(G196="NS",CNGE_2024_M1_Secc5!$T$636="NS"),0,IF(AND(G196="NA",CNGE_2024_M1_Secc5!$T$636="NA"),0,IF(G196&lt;=SUM(CNGE_2024_M1_Secc5!$T$636),0,1)))</f>
        <v>0</v>
      </c>
      <c r="AS70" s="375">
        <f>IF(AND(M196="NS",CNGE_2024_M1_Secc5!$T$637="NS"),0,IF(AND(M196="NA",CNGE_2024_M1_Secc5!$T$637="NA"),0,IF(M196&lt;=SUM(CNGE_2024_M1_Secc5!$T$637),0,1)))</f>
        <v>0</v>
      </c>
      <c r="AT70" s="680">
        <f>IF(AND(S196="NS",CNGE_2024_M1_Secc5!$T$638="NS"),0,IF(AND(S196="NA",CNGE_2024_M1_Secc5!$T$638="NA"),0,IF(S196&lt;=SUM(CNGE_2024_M1_Secc5!$T$638),0,1)))</f>
        <v>0</v>
      </c>
      <c r="AU70" s="375">
        <f>IF(AND(Y196="NS",CNGE_2024_M1_Secc5!$T$639="NS"),0,IF(AND(Y196="NA",CNGE_2024_M1_Secc5!$T$639="NA"),0,IF(Y196&lt;=SUM(CNGE_2024_M1_Secc5!$T$639),0,1)))</f>
        <v>0</v>
      </c>
      <c r="AV70" s="164"/>
      <c r="AW70" s="164"/>
      <c r="AX70" s="164"/>
      <c r="AY70" s="608">
        <f>IF(AND(P70="NS",CNGE_2024_M1_Secc5!$T$646="NS"),0,IF(AND(P70="NA",CNGE_2024_M1_Secc5!$T$646="NA"),0,IF(P70&lt;=SUM(CNGE_2024_M1_Secc5!$T$646),0,1)))</f>
        <v>0</v>
      </c>
      <c r="AZ70" s="609">
        <f>IF(AND(V70="NS",CNGE_2024_M1_Secc5!$T$647="NS"),0,IF(AND(V70="NA",CNGE_2024_M1_Secc5!$T$647="NA"),0,IF(V70&lt;=SUM(CNGE_2024_M1_Secc5!$T$647),0,1)))</f>
        <v>0</v>
      </c>
      <c r="BA70" s="608">
        <f>IF(AND(AB70="NS",CNGE_2024_M1_Secc5!$T$648="NS"),0,IF(AND(AB70="NA",CNGE_2024_M1_Secc5!$T$648="NA"),0,IF(AB70&lt;=SUM(CNGE_2024_M1_Secc5!$T$648),0,1)))</f>
        <v>0</v>
      </c>
      <c r="BB70" s="609">
        <f>IF(AND(J196="NS",CNGE_2024_M1_Secc5!$T$649="NS"),0,IF(AND(J196="NA",CNGE_2024_M1_Secc5!$T$649="NA"),0,IF(J196&lt;=SUM(CNGE_2024_M1_Secc5!$T$649),0,1)))</f>
        <v>0</v>
      </c>
      <c r="BC70" s="608">
        <f>IF(AND(P196="NS",CNGE_2024_M1_Secc5!$T$650="NS"),0,IF(AND(P196="NA",CNGE_2024_M1_Secc5!$T$650="NA"),0,IF(P196&lt;=SUM(CNGE_2024_M1_Secc5!$T$650),0,1)))</f>
        <v>0</v>
      </c>
      <c r="BD70" s="609">
        <f>IF(AND(V196="NS",CNGE_2024_M1_Secc5!$T$651="NS"),0,IF(AND(V196="NA",CNGE_2024_M1_Secc5!$T$651="NA"),0,IF(V196&lt;=SUM(CNGE_2024_M1_Secc5!$T$651),0,1)))</f>
        <v>0</v>
      </c>
      <c r="BE70" s="608">
        <f>IF(AND(AB196="NS",CNGE_2024_M1_Secc5!$T$652="NS"),0,IF(AND(AB196="NA",CNGE_2024_M1_Secc5!$T$652="NA"),0,IF(AB196&lt;=SUM(CNGE_2024_M1_Secc5!$T$652),0,1)))</f>
        <v>0</v>
      </c>
      <c r="BF70" s="682">
        <f>IF(AND(CNGE_2024_M1_Secc5!$P$633&lt;&gt;"",CNGE_2024_M1_Secc5!$P$633&lt;&gt;1,COUNTA(M70:R70)=0),0,IF(AND(CNGE_2024_M1_Secc5!$P$633&lt;&gt;"",CNGE_2024_M1_Secc5!$P$633=1,COUNTA(M70:R70)=2),0,IF(COUNTA(M70:R70)=0,0,1)))</f>
        <v>0</v>
      </c>
      <c r="BG70" s="683">
        <f>IF(AND(CNGE_2024_M1_Secc5!$P$634&lt;&gt;"",CNGE_2024_M1_Secc5!$P$634&lt;&gt;1,COUNTA(S70:X70)=0),0,IF(AND(CNGE_2024_M1_Secc5!$P$634&lt;&gt;"",CNGE_2024_M1_Secc5!$P$634=1,COUNTA(S70:X70)=2),0,IF(COUNTA(S70:X70)=0,0,1)))</f>
        <v>0</v>
      </c>
      <c r="BH70" s="682">
        <f>IF(AND(CNGE_2024_M1_Secc5!$P$635&lt;&gt;"",CNGE_2024_M1_Secc5!$P$635&lt;&gt;1,COUNTA(Y70:AD70)=0),0,IF(AND(CNGE_2024_M1_Secc5!$P$635&lt;&gt;"",CNGE_2024_M1_Secc5!$P$635=1,COUNTA(Y70:AD70)=2),0,IF(COUNTA(Y70:AD70)=0,0,1)))</f>
        <v>0</v>
      </c>
      <c r="BI70" s="683">
        <f>IF(AND(CNGE_2024_M1_Secc5!$P$636&lt;&gt;"",CNGE_2024_M1_Secc5!$P$636&lt;&gt;1,COUNTA(G196:L196)=0),0,IF(AND(CNGE_2024_M1_Secc5!$P$636&lt;&gt;"",CNGE_2024_M1_Secc5!$P$636=1,COUNTA(G196:L196)=2),0,IF(COUNTA(G196:L196)=0,0,1)))</f>
        <v>0</v>
      </c>
      <c r="BJ70" s="682">
        <f>IF(AND(CNGE_2024_M1_Secc5!$P$637&lt;&gt;"",CNGE_2024_M1_Secc5!$P$637&lt;&gt;1,COUNTA(M196:R196)=0),0,IF(AND(CNGE_2024_M1_Secc5!$P$637&lt;&gt;"",CNGE_2024_M1_Secc5!$P$637=1,COUNTA(M196:R196)=2),0,IF(COUNTA(M196:R196)=0,0,1)))</f>
        <v>0</v>
      </c>
      <c r="BK70" s="683">
        <f>IF(AND(CNGE_2024_M1_Secc5!$P$638&lt;&gt;"",CNGE_2024_M1_Secc5!$P$638&lt;&gt;1,COUNTA(S196:X196)=0),0,IF(AND(CNGE_2024_M1_Secc5!$P$638&lt;&gt;"",CNGE_2024_M1_Secc5!$P$638=1,COUNTA(S196:X196)=2),0,IF(COUNTA(S196:X196)=0,0,1)))</f>
        <v>0</v>
      </c>
      <c r="BL70" s="682">
        <f>IF(AND(CNGE_2024_M1_Secc5!$P$639&lt;&gt;"",CNGE_2024_M1_Secc5!$P$639&lt;&gt;1,COUNTA(Y196:AD196)=0),0,IF(AND(CNGE_2024_M1_Secc5!$P$639&lt;&gt;"",CNGE_2024_M1_Secc5!$P$639=1,COUNTA(Y196:AD196)=2),0,IF(COUNTA(Y196:AD196)=0,0,1)))</f>
        <v>0</v>
      </c>
      <c r="BM70" s="402">
        <f t="shared" si="4"/>
        <v>0</v>
      </c>
      <c r="BN70" s="370" t="str">
        <f>IF(BM70=0,"",
IF(SUM($BM$27:BM70)=1,BO70,
IF($BM$147&gt;SUM($BM$27:BM70),_xlfn.CONCAT(", ",BO70),
IF($BM$147=SUM($BM$27:BM70),_xlfn.CONCAT(" y ",BO70)))))</f>
        <v/>
      </c>
      <c r="BO70" s="156" t="s">
        <v>5147</v>
      </c>
      <c r="BP70" s="272">
        <f t="shared" si="6"/>
        <v>0</v>
      </c>
      <c r="BQ70" s="273" t="str">
        <f>IF(BP70=0,"",
IF(SUM($BP$27:BP70)=1,BR70,
IF(BP$2201&gt;SUM($BP$27:BP70),_xlfn.CONCAT(", ",BR70),
IF($BP$148=SUM($BP$27:BP70),_xlfn.CONCAT(" y ",BR70)))))</f>
        <v/>
      </c>
      <c r="BR70" s="156" t="s">
        <v>5147</v>
      </c>
      <c r="BS70" s="272">
        <f t="shared" si="5"/>
        <v>0</v>
      </c>
      <c r="BT70" s="273" t="str">
        <f>IF(BS70=0,"",
IF(SUM($BS$27:BS70)=1,BU70,
IF($BS$147&gt;SUM($BS$27:BS70),_xlfn.CONCAT(", ",BU70),
IF($BS$147=SUM($BS$27:BS70),_xlfn.CONCAT(" y ",BU70)))))</f>
        <v/>
      </c>
      <c r="BU70" s="156" t="s">
        <v>5147</v>
      </c>
    </row>
    <row r="71" spans="1:73" ht="15" customHeight="1">
      <c r="A71" s="672"/>
      <c r="C71" s="165" t="s">
        <v>5148</v>
      </c>
      <c r="D71" s="884" t="str">
        <f>IF(CNGE_2024_M1_Secc5!$D84="","",CNGE_2024_M1_Secc5!$D84)</f>
        <v>INSTITUTO TECNOLOGICO SUPERIOR DE RODRIGUEZ CLARA</v>
      </c>
      <c r="E71" s="884"/>
      <c r="F71" s="884"/>
      <c r="G71" s="884"/>
      <c r="H71" s="884"/>
      <c r="I71" s="884"/>
      <c r="J71" s="884"/>
      <c r="K71" s="719"/>
      <c r="L71" s="719"/>
      <c r="M71" s="719"/>
      <c r="N71" s="719"/>
      <c r="O71" s="719"/>
      <c r="P71" s="719"/>
      <c r="Q71" s="719"/>
      <c r="R71" s="719"/>
      <c r="S71" s="719"/>
      <c r="T71" s="719"/>
      <c r="U71" s="719"/>
      <c r="V71" s="719"/>
      <c r="W71" s="719"/>
      <c r="X71" s="719"/>
      <c r="Y71" s="719"/>
      <c r="Z71" s="719"/>
      <c r="AA71" s="719"/>
      <c r="AB71" s="719"/>
      <c r="AC71" s="719"/>
      <c r="AD71" s="719"/>
      <c r="AE71" s="145"/>
      <c r="AF71" s="164"/>
      <c r="AG71" s="199">
        <f t="shared" si="1"/>
        <v>0</v>
      </c>
      <c r="AH71" s="298">
        <f t="shared" si="2"/>
        <v>0</v>
      </c>
      <c r="AI71" s="164"/>
      <c r="AJ71" s="221">
        <f t="shared" si="3"/>
        <v>0</v>
      </c>
      <c r="AK71" s="164"/>
      <c r="AL71" s="164"/>
      <c r="AM71" s="164"/>
      <c r="AN71" s="164"/>
      <c r="AO71" s="375">
        <f>IF(AND(M71="NS",CNGE_2024_M1_Secc5!$T$633="NS"),0,IF(AND(M71="NA",CNGE_2024_M1_Secc5!$T$633="NA"),0,IF(M71&lt;=SUM(CNGE_2024_M1_Secc5!$T$633),0,1)))</f>
        <v>0</v>
      </c>
      <c r="AP71" s="680">
        <f>IF(AND(S71="NS",CNGE_2024_M1_Secc5!$T$634="NS"),0,IF(AND(S71="NA",CNGE_2024_M1_Secc5!$T$634="NA"),0,IF(S71&lt;=SUM(CNGE_2024_M1_Secc5!$T$634),0,1)))</f>
        <v>0</v>
      </c>
      <c r="AQ71" s="375">
        <f>IF(AND(Y71="NS",CNGE_2024_M1_Secc5!$T$635="NS"),0,IF(AND(Y71="NA",CNGE_2024_M1_Secc5!$T$635="NA"),0,IF(Y71&lt;=SUM(CNGE_2024_M1_Secc5!$T$635),0,1)))</f>
        <v>0</v>
      </c>
      <c r="AR71" s="680">
        <f>IF(AND(G197="NS",CNGE_2024_M1_Secc5!$T$636="NS"),0,IF(AND(G197="NA",CNGE_2024_M1_Secc5!$T$636="NA"),0,IF(G197&lt;=SUM(CNGE_2024_M1_Secc5!$T$636),0,1)))</f>
        <v>0</v>
      </c>
      <c r="AS71" s="375">
        <f>IF(AND(M197="NS",CNGE_2024_M1_Secc5!$T$637="NS"),0,IF(AND(M197="NA",CNGE_2024_M1_Secc5!$T$637="NA"),0,IF(M197&lt;=SUM(CNGE_2024_M1_Secc5!$T$637),0,1)))</f>
        <v>0</v>
      </c>
      <c r="AT71" s="680">
        <f>IF(AND(S197="NS",CNGE_2024_M1_Secc5!$T$638="NS"),0,IF(AND(S197="NA",CNGE_2024_M1_Secc5!$T$638="NA"),0,IF(S197&lt;=SUM(CNGE_2024_M1_Secc5!$T$638),0,1)))</f>
        <v>0</v>
      </c>
      <c r="AU71" s="375">
        <f>IF(AND(Y197="NS",CNGE_2024_M1_Secc5!$T$639="NS"),0,IF(AND(Y197="NA",CNGE_2024_M1_Secc5!$T$639="NA"),0,IF(Y197&lt;=SUM(CNGE_2024_M1_Secc5!$T$639),0,1)))</f>
        <v>0</v>
      </c>
      <c r="AV71" s="164"/>
      <c r="AW71" s="164"/>
      <c r="AX71" s="164"/>
      <c r="AY71" s="608">
        <f>IF(AND(P71="NS",CNGE_2024_M1_Secc5!$T$646="NS"),0,IF(AND(P71="NA",CNGE_2024_M1_Secc5!$T$646="NA"),0,IF(P71&lt;=SUM(CNGE_2024_M1_Secc5!$T$646),0,1)))</f>
        <v>0</v>
      </c>
      <c r="AZ71" s="609">
        <f>IF(AND(V71="NS",CNGE_2024_M1_Secc5!$T$647="NS"),0,IF(AND(V71="NA",CNGE_2024_M1_Secc5!$T$647="NA"),0,IF(V71&lt;=SUM(CNGE_2024_M1_Secc5!$T$647),0,1)))</f>
        <v>0</v>
      </c>
      <c r="BA71" s="608">
        <f>IF(AND(AB71="NS",CNGE_2024_M1_Secc5!$T$648="NS"),0,IF(AND(AB71="NA",CNGE_2024_M1_Secc5!$T$648="NA"),0,IF(AB71&lt;=SUM(CNGE_2024_M1_Secc5!$T$648),0,1)))</f>
        <v>0</v>
      </c>
      <c r="BB71" s="609">
        <f>IF(AND(J197="NS",CNGE_2024_M1_Secc5!$T$649="NS"),0,IF(AND(J197="NA",CNGE_2024_M1_Secc5!$T$649="NA"),0,IF(J197&lt;=SUM(CNGE_2024_M1_Secc5!$T$649),0,1)))</f>
        <v>0</v>
      </c>
      <c r="BC71" s="608">
        <f>IF(AND(P197="NS",CNGE_2024_M1_Secc5!$T$650="NS"),0,IF(AND(P197="NA",CNGE_2024_M1_Secc5!$T$650="NA"),0,IF(P197&lt;=SUM(CNGE_2024_M1_Secc5!$T$650),0,1)))</f>
        <v>0</v>
      </c>
      <c r="BD71" s="609">
        <f>IF(AND(V197="NS",CNGE_2024_M1_Secc5!$T$651="NS"),0,IF(AND(V197="NA",CNGE_2024_M1_Secc5!$T$651="NA"),0,IF(V197&lt;=SUM(CNGE_2024_M1_Secc5!$T$651),0,1)))</f>
        <v>0</v>
      </c>
      <c r="BE71" s="608">
        <f>IF(AND(AB197="NS",CNGE_2024_M1_Secc5!$T$652="NS"),0,IF(AND(AB197="NA",CNGE_2024_M1_Secc5!$T$652="NA"),0,IF(AB197&lt;=SUM(CNGE_2024_M1_Secc5!$T$652),0,1)))</f>
        <v>0</v>
      </c>
      <c r="BF71" s="682">
        <f>IF(AND(CNGE_2024_M1_Secc5!$P$633&lt;&gt;"",CNGE_2024_M1_Secc5!$P$633&lt;&gt;1,COUNTA(M71:R71)=0),0,IF(AND(CNGE_2024_M1_Secc5!$P$633&lt;&gt;"",CNGE_2024_M1_Secc5!$P$633=1,COUNTA(M71:R71)=2),0,IF(COUNTA(M71:R71)=0,0,1)))</f>
        <v>0</v>
      </c>
      <c r="BG71" s="683">
        <f>IF(AND(CNGE_2024_M1_Secc5!$P$634&lt;&gt;"",CNGE_2024_M1_Secc5!$P$634&lt;&gt;1,COUNTA(S71:X71)=0),0,IF(AND(CNGE_2024_M1_Secc5!$P$634&lt;&gt;"",CNGE_2024_M1_Secc5!$P$634=1,COUNTA(S71:X71)=2),0,IF(COUNTA(S71:X71)=0,0,1)))</f>
        <v>0</v>
      </c>
      <c r="BH71" s="682">
        <f>IF(AND(CNGE_2024_M1_Secc5!$P$635&lt;&gt;"",CNGE_2024_M1_Secc5!$P$635&lt;&gt;1,COUNTA(Y71:AD71)=0),0,IF(AND(CNGE_2024_M1_Secc5!$P$635&lt;&gt;"",CNGE_2024_M1_Secc5!$P$635=1,COUNTA(Y71:AD71)=2),0,IF(COUNTA(Y71:AD71)=0,0,1)))</f>
        <v>0</v>
      </c>
      <c r="BI71" s="683">
        <f>IF(AND(CNGE_2024_M1_Secc5!$P$636&lt;&gt;"",CNGE_2024_M1_Secc5!$P$636&lt;&gt;1,COUNTA(G197:L197)=0),0,IF(AND(CNGE_2024_M1_Secc5!$P$636&lt;&gt;"",CNGE_2024_M1_Secc5!$P$636=1,COUNTA(G197:L197)=2),0,IF(COUNTA(G197:L197)=0,0,1)))</f>
        <v>0</v>
      </c>
      <c r="BJ71" s="682">
        <f>IF(AND(CNGE_2024_M1_Secc5!$P$637&lt;&gt;"",CNGE_2024_M1_Secc5!$P$637&lt;&gt;1,COUNTA(M197:R197)=0),0,IF(AND(CNGE_2024_M1_Secc5!$P$637&lt;&gt;"",CNGE_2024_M1_Secc5!$P$637=1,COUNTA(M197:R197)=2),0,IF(COUNTA(M197:R197)=0,0,1)))</f>
        <v>0</v>
      </c>
      <c r="BK71" s="683">
        <f>IF(AND(CNGE_2024_M1_Secc5!$P$638&lt;&gt;"",CNGE_2024_M1_Secc5!$P$638&lt;&gt;1,COUNTA(S197:X197)=0),0,IF(AND(CNGE_2024_M1_Secc5!$P$638&lt;&gt;"",CNGE_2024_M1_Secc5!$P$638=1,COUNTA(S197:X197)=2),0,IF(COUNTA(S197:X197)=0,0,1)))</f>
        <v>0</v>
      </c>
      <c r="BL71" s="682">
        <f>IF(AND(CNGE_2024_M1_Secc5!$P$639&lt;&gt;"",CNGE_2024_M1_Secc5!$P$639&lt;&gt;1,COUNTA(Y197:AD197)=0),0,IF(AND(CNGE_2024_M1_Secc5!$P$639&lt;&gt;"",CNGE_2024_M1_Secc5!$P$639=1,COUNTA(Y197:AD197)=2),0,IF(COUNTA(Y197:AD197)=0,0,1)))</f>
        <v>0</v>
      </c>
      <c r="BM71" s="402">
        <f t="shared" si="4"/>
        <v>0</v>
      </c>
      <c r="BN71" s="370" t="str">
        <f>IF(BM71=0,"",
IF(SUM($BM$27:BM71)=1,BO71,
IF($BM$147&gt;SUM($BM$27:BM71),_xlfn.CONCAT(", ",BO71),
IF($BM$147=SUM($BM$27:BM71),_xlfn.CONCAT(" y ",BO71)))))</f>
        <v/>
      </c>
      <c r="BO71" s="156" t="s">
        <v>5149</v>
      </c>
      <c r="BP71" s="272">
        <f t="shared" si="6"/>
        <v>0</v>
      </c>
      <c r="BQ71" s="273" t="str">
        <f>IF(BP71=0,"",
IF(SUM($BP$27:BP71)=1,BR71,
IF(BP$2201&gt;SUM($BP$27:BP71),_xlfn.CONCAT(", ",BR71),
IF($BP$148=SUM($BP$27:BP71),_xlfn.CONCAT(" y ",BR71)))))</f>
        <v/>
      </c>
      <c r="BR71" s="156" t="s">
        <v>5149</v>
      </c>
      <c r="BS71" s="272">
        <f t="shared" si="5"/>
        <v>0</v>
      </c>
      <c r="BT71" s="273" t="str">
        <f>IF(BS71=0,"",
IF(SUM($BS$27:BS71)=1,BU71,
IF($BS$147&gt;SUM($BS$27:BS71),_xlfn.CONCAT(", ",BU71),
IF($BS$147=SUM($BS$27:BS71),_xlfn.CONCAT(" y ",BU71)))))</f>
        <v/>
      </c>
      <c r="BU71" s="156" t="s">
        <v>5149</v>
      </c>
    </row>
    <row r="72" spans="1:73" ht="15" customHeight="1">
      <c r="A72" s="672"/>
      <c r="C72" s="165" t="s">
        <v>5150</v>
      </c>
      <c r="D72" s="884" t="str">
        <f>IF(CNGE_2024_M1_Secc5!$D85="","",CNGE_2024_M1_Secc5!$D85)</f>
        <v>INSTITUTO VERACRUZANO DE EDUCACION PARA LOS ADULTOS</v>
      </c>
      <c r="E72" s="884"/>
      <c r="F72" s="884"/>
      <c r="G72" s="884"/>
      <c r="H72" s="884"/>
      <c r="I72" s="884"/>
      <c r="J72" s="884"/>
      <c r="K72" s="719"/>
      <c r="L72" s="719"/>
      <c r="M72" s="719"/>
      <c r="N72" s="719"/>
      <c r="O72" s="719"/>
      <c r="P72" s="719"/>
      <c r="Q72" s="719"/>
      <c r="R72" s="719"/>
      <c r="S72" s="719"/>
      <c r="T72" s="719"/>
      <c r="U72" s="719"/>
      <c r="V72" s="719"/>
      <c r="W72" s="719"/>
      <c r="X72" s="719"/>
      <c r="Y72" s="719"/>
      <c r="Z72" s="719"/>
      <c r="AA72" s="719"/>
      <c r="AB72" s="719"/>
      <c r="AC72" s="719"/>
      <c r="AD72" s="719"/>
      <c r="AE72" s="145"/>
      <c r="AF72" s="164"/>
      <c r="AG72" s="199">
        <f t="shared" si="1"/>
        <v>0</v>
      </c>
      <c r="AH72" s="298">
        <f t="shared" si="2"/>
        <v>0</v>
      </c>
      <c r="AI72" s="164"/>
      <c r="AJ72" s="221">
        <f t="shared" si="3"/>
        <v>0</v>
      </c>
      <c r="AK72" s="164"/>
      <c r="AL72" s="164"/>
      <c r="AM72" s="164"/>
      <c r="AN72" s="164"/>
      <c r="AO72" s="375">
        <f>IF(AND(M72="NS",CNGE_2024_M1_Secc5!$T$633="NS"),0,IF(AND(M72="NA",CNGE_2024_M1_Secc5!$T$633="NA"),0,IF(M72&lt;=SUM(CNGE_2024_M1_Secc5!$T$633),0,1)))</f>
        <v>0</v>
      </c>
      <c r="AP72" s="680">
        <f>IF(AND(S72="NS",CNGE_2024_M1_Secc5!$T$634="NS"),0,IF(AND(S72="NA",CNGE_2024_M1_Secc5!$T$634="NA"),0,IF(S72&lt;=SUM(CNGE_2024_M1_Secc5!$T$634),0,1)))</f>
        <v>0</v>
      </c>
      <c r="AQ72" s="375">
        <f>IF(AND(Y72="NS",CNGE_2024_M1_Secc5!$T$635="NS"),0,IF(AND(Y72="NA",CNGE_2024_M1_Secc5!$T$635="NA"),0,IF(Y72&lt;=SUM(CNGE_2024_M1_Secc5!$T$635),0,1)))</f>
        <v>0</v>
      </c>
      <c r="AR72" s="680">
        <f>IF(AND(G198="NS",CNGE_2024_M1_Secc5!$T$636="NS"),0,IF(AND(G198="NA",CNGE_2024_M1_Secc5!$T$636="NA"),0,IF(G198&lt;=SUM(CNGE_2024_M1_Secc5!$T$636),0,1)))</f>
        <v>0</v>
      </c>
      <c r="AS72" s="375">
        <f>IF(AND(M198="NS",CNGE_2024_M1_Secc5!$T$637="NS"),0,IF(AND(M198="NA",CNGE_2024_M1_Secc5!$T$637="NA"),0,IF(M198&lt;=SUM(CNGE_2024_M1_Secc5!$T$637),0,1)))</f>
        <v>0</v>
      </c>
      <c r="AT72" s="680">
        <f>IF(AND(S198="NS",CNGE_2024_M1_Secc5!$T$638="NS"),0,IF(AND(S198="NA",CNGE_2024_M1_Secc5!$T$638="NA"),0,IF(S198&lt;=SUM(CNGE_2024_M1_Secc5!$T$638),0,1)))</f>
        <v>0</v>
      </c>
      <c r="AU72" s="375">
        <f>IF(AND(Y198="NS",CNGE_2024_M1_Secc5!$T$639="NS"),0,IF(AND(Y198="NA",CNGE_2024_M1_Secc5!$T$639="NA"),0,IF(Y198&lt;=SUM(CNGE_2024_M1_Secc5!$T$639),0,1)))</f>
        <v>0</v>
      </c>
      <c r="AV72" s="164"/>
      <c r="AW72" s="164"/>
      <c r="AX72" s="164"/>
      <c r="AY72" s="608">
        <f>IF(AND(P72="NS",CNGE_2024_M1_Secc5!$T$646="NS"),0,IF(AND(P72="NA",CNGE_2024_M1_Secc5!$T$646="NA"),0,IF(P72&lt;=SUM(CNGE_2024_M1_Secc5!$T$646),0,1)))</f>
        <v>0</v>
      </c>
      <c r="AZ72" s="609">
        <f>IF(AND(V72="NS",CNGE_2024_M1_Secc5!$T$647="NS"),0,IF(AND(V72="NA",CNGE_2024_M1_Secc5!$T$647="NA"),0,IF(V72&lt;=SUM(CNGE_2024_M1_Secc5!$T$647),0,1)))</f>
        <v>0</v>
      </c>
      <c r="BA72" s="608">
        <f>IF(AND(AB72="NS",CNGE_2024_M1_Secc5!$T$648="NS"),0,IF(AND(AB72="NA",CNGE_2024_M1_Secc5!$T$648="NA"),0,IF(AB72&lt;=SUM(CNGE_2024_M1_Secc5!$T$648),0,1)))</f>
        <v>0</v>
      </c>
      <c r="BB72" s="609">
        <f>IF(AND(J198="NS",CNGE_2024_M1_Secc5!$T$649="NS"),0,IF(AND(J198="NA",CNGE_2024_M1_Secc5!$T$649="NA"),0,IF(J198&lt;=SUM(CNGE_2024_M1_Secc5!$T$649),0,1)))</f>
        <v>0</v>
      </c>
      <c r="BC72" s="608">
        <f>IF(AND(P198="NS",CNGE_2024_M1_Secc5!$T$650="NS"),0,IF(AND(P198="NA",CNGE_2024_M1_Secc5!$T$650="NA"),0,IF(P198&lt;=SUM(CNGE_2024_M1_Secc5!$T$650),0,1)))</f>
        <v>0</v>
      </c>
      <c r="BD72" s="609">
        <f>IF(AND(V198="NS",CNGE_2024_M1_Secc5!$T$651="NS"),0,IF(AND(V198="NA",CNGE_2024_M1_Secc5!$T$651="NA"),0,IF(V198&lt;=SUM(CNGE_2024_M1_Secc5!$T$651),0,1)))</f>
        <v>0</v>
      </c>
      <c r="BE72" s="608">
        <f>IF(AND(AB198="NS",CNGE_2024_M1_Secc5!$T$652="NS"),0,IF(AND(AB198="NA",CNGE_2024_M1_Secc5!$T$652="NA"),0,IF(AB198&lt;=SUM(CNGE_2024_M1_Secc5!$T$652),0,1)))</f>
        <v>0</v>
      </c>
      <c r="BF72" s="682">
        <f>IF(AND(CNGE_2024_M1_Secc5!$P$633&lt;&gt;"",CNGE_2024_M1_Secc5!$P$633&lt;&gt;1,COUNTA(M72:R72)=0),0,IF(AND(CNGE_2024_M1_Secc5!$P$633&lt;&gt;"",CNGE_2024_M1_Secc5!$P$633=1,COUNTA(M72:R72)=2),0,IF(COUNTA(M72:R72)=0,0,1)))</f>
        <v>0</v>
      </c>
      <c r="BG72" s="683">
        <f>IF(AND(CNGE_2024_M1_Secc5!$P$634&lt;&gt;"",CNGE_2024_M1_Secc5!$P$634&lt;&gt;1,COUNTA(S72:X72)=0),0,IF(AND(CNGE_2024_M1_Secc5!$P$634&lt;&gt;"",CNGE_2024_M1_Secc5!$P$634=1,COUNTA(S72:X72)=2),0,IF(COUNTA(S72:X72)=0,0,1)))</f>
        <v>0</v>
      </c>
      <c r="BH72" s="682">
        <f>IF(AND(CNGE_2024_M1_Secc5!$P$635&lt;&gt;"",CNGE_2024_M1_Secc5!$P$635&lt;&gt;1,COUNTA(Y72:AD72)=0),0,IF(AND(CNGE_2024_M1_Secc5!$P$635&lt;&gt;"",CNGE_2024_M1_Secc5!$P$635=1,COUNTA(Y72:AD72)=2),0,IF(COUNTA(Y72:AD72)=0,0,1)))</f>
        <v>0</v>
      </c>
      <c r="BI72" s="683">
        <f>IF(AND(CNGE_2024_M1_Secc5!$P$636&lt;&gt;"",CNGE_2024_M1_Secc5!$P$636&lt;&gt;1,COUNTA(G198:L198)=0),0,IF(AND(CNGE_2024_M1_Secc5!$P$636&lt;&gt;"",CNGE_2024_M1_Secc5!$P$636=1,COUNTA(G198:L198)=2),0,IF(COUNTA(G198:L198)=0,0,1)))</f>
        <v>0</v>
      </c>
      <c r="BJ72" s="682">
        <f>IF(AND(CNGE_2024_M1_Secc5!$P$637&lt;&gt;"",CNGE_2024_M1_Secc5!$P$637&lt;&gt;1,COUNTA(M198:R198)=0),0,IF(AND(CNGE_2024_M1_Secc5!$P$637&lt;&gt;"",CNGE_2024_M1_Secc5!$P$637=1,COUNTA(M198:R198)=2),0,IF(COUNTA(M198:R198)=0,0,1)))</f>
        <v>0</v>
      </c>
      <c r="BK72" s="683">
        <f>IF(AND(CNGE_2024_M1_Secc5!$P$638&lt;&gt;"",CNGE_2024_M1_Secc5!$P$638&lt;&gt;1,COUNTA(S198:X198)=0),0,IF(AND(CNGE_2024_M1_Secc5!$P$638&lt;&gt;"",CNGE_2024_M1_Secc5!$P$638=1,COUNTA(S198:X198)=2),0,IF(COUNTA(S198:X198)=0,0,1)))</f>
        <v>0</v>
      </c>
      <c r="BL72" s="682">
        <f>IF(AND(CNGE_2024_M1_Secc5!$P$639&lt;&gt;"",CNGE_2024_M1_Secc5!$P$639&lt;&gt;1,COUNTA(Y198:AD198)=0),0,IF(AND(CNGE_2024_M1_Secc5!$P$639&lt;&gt;"",CNGE_2024_M1_Secc5!$P$639=1,COUNTA(Y198:AD198)=2),0,IF(COUNTA(Y198:AD198)=0,0,1)))</f>
        <v>0</v>
      </c>
      <c r="BM72" s="402">
        <f t="shared" si="4"/>
        <v>0</v>
      </c>
      <c r="BN72" s="370" t="str">
        <f>IF(BM72=0,"",
IF(SUM($BM$27:BM72)=1,BO72,
IF($BM$147&gt;SUM($BM$27:BM72),_xlfn.CONCAT(", ",BO72),
IF($BM$147=SUM($BM$27:BM72),_xlfn.CONCAT(" y ",BO72)))))</f>
        <v/>
      </c>
      <c r="BO72" s="156" t="s">
        <v>5151</v>
      </c>
      <c r="BP72" s="272">
        <f t="shared" si="6"/>
        <v>0</v>
      </c>
      <c r="BQ72" s="273" t="str">
        <f>IF(BP72=0,"",
IF(SUM($BP$27:BP72)=1,BR72,
IF(BP$2201&gt;SUM($BP$27:BP72),_xlfn.CONCAT(", ",BR72),
IF($BP$148=SUM($BP$27:BP72),_xlfn.CONCAT(" y ",BR72)))))</f>
        <v/>
      </c>
      <c r="BR72" s="156" t="s">
        <v>5151</v>
      </c>
      <c r="BS72" s="272">
        <f t="shared" si="5"/>
        <v>0</v>
      </c>
      <c r="BT72" s="273" t="str">
        <f>IF(BS72=0,"",
IF(SUM($BS$27:BS72)=1,BU72,
IF($BS$147&gt;SUM($BS$27:BS72),_xlfn.CONCAT(", ",BU72),
IF($BS$147=SUM($BS$27:BS72),_xlfn.CONCAT(" y ",BU72)))))</f>
        <v/>
      </c>
      <c r="BU72" s="156" t="s">
        <v>5151</v>
      </c>
    </row>
    <row r="73" spans="1:73" ht="15" customHeight="1">
      <c r="A73" s="672"/>
      <c r="C73" s="165" t="s">
        <v>5152</v>
      </c>
      <c r="D73" s="884" t="str">
        <f>IF(CNGE_2024_M1_Secc5!$D86="","",CNGE_2024_M1_Secc5!$D86)</f>
        <v>COLEGIO NACIONAL DE EDUCACION PROFESIONAL TECNICA</v>
      </c>
      <c r="E73" s="884"/>
      <c r="F73" s="884"/>
      <c r="G73" s="884"/>
      <c r="H73" s="884"/>
      <c r="I73" s="884"/>
      <c r="J73" s="884"/>
      <c r="K73" s="719"/>
      <c r="L73" s="719"/>
      <c r="M73" s="719"/>
      <c r="N73" s="719"/>
      <c r="O73" s="719"/>
      <c r="P73" s="719"/>
      <c r="Q73" s="719"/>
      <c r="R73" s="719"/>
      <c r="S73" s="719"/>
      <c r="T73" s="719"/>
      <c r="U73" s="719"/>
      <c r="V73" s="719"/>
      <c r="W73" s="719"/>
      <c r="X73" s="719"/>
      <c r="Y73" s="719"/>
      <c r="Z73" s="719"/>
      <c r="AA73" s="719"/>
      <c r="AB73" s="719"/>
      <c r="AC73" s="719"/>
      <c r="AD73" s="719"/>
      <c r="AE73" s="145"/>
      <c r="AF73" s="164"/>
      <c r="AG73" s="199">
        <f t="shared" si="1"/>
        <v>0</v>
      </c>
      <c r="AH73" s="298">
        <f t="shared" si="2"/>
        <v>0</v>
      </c>
      <c r="AI73" s="164"/>
      <c r="AJ73" s="221">
        <f t="shared" si="3"/>
        <v>0</v>
      </c>
      <c r="AK73" s="164"/>
      <c r="AL73" s="164"/>
      <c r="AM73" s="164"/>
      <c r="AN73" s="164"/>
      <c r="AO73" s="375">
        <f>IF(AND(M73="NS",CNGE_2024_M1_Secc5!$T$633="NS"),0,IF(AND(M73="NA",CNGE_2024_M1_Secc5!$T$633="NA"),0,IF(M73&lt;=SUM(CNGE_2024_M1_Secc5!$T$633),0,1)))</f>
        <v>0</v>
      </c>
      <c r="AP73" s="680">
        <f>IF(AND(S73="NS",CNGE_2024_M1_Secc5!$T$634="NS"),0,IF(AND(S73="NA",CNGE_2024_M1_Secc5!$T$634="NA"),0,IF(S73&lt;=SUM(CNGE_2024_M1_Secc5!$T$634),0,1)))</f>
        <v>0</v>
      </c>
      <c r="AQ73" s="375">
        <f>IF(AND(Y73="NS",CNGE_2024_M1_Secc5!$T$635="NS"),0,IF(AND(Y73="NA",CNGE_2024_M1_Secc5!$T$635="NA"),0,IF(Y73&lt;=SUM(CNGE_2024_M1_Secc5!$T$635),0,1)))</f>
        <v>0</v>
      </c>
      <c r="AR73" s="680">
        <f>IF(AND(G199="NS",CNGE_2024_M1_Secc5!$T$636="NS"),0,IF(AND(G199="NA",CNGE_2024_M1_Secc5!$T$636="NA"),0,IF(G199&lt;=SUM(CNGE_2024_M1_Secc5!$T$636),0,1)))</f>
        <v>0</v>
      </c>
      <c r="AS73" s="375">
        <f>IF(AND(M199="NS",CNGE_2024_M1_Secc5!$T$637="NS"),0,IF(AND(M199="NA",CNGE_2024_M1_Secc5!$T$637="NA"),0,IF(M199&lt;=SUM(CNGE_2024_M1_Secc5!$T$637),0,1)))</f>
        <v>0</v>
      </c>
      <c r="AT73" s="680">
        <f>IF(AND(S199="NS",CNGE_2024_M1_Secc5!$T$638="NS"),0,IF(AND(S199="NA",CNGE_2024_M1_Secc5!$T$638="NA"),0,IF(S199&lt;=SUM(CNGE_2024_M1_Secc5!$T$638),0,1)))</f>
        <v>0</v>
      </c>
      <c r="AU73" s="375">
        <f>IF(AND(Y199="NS",CNGE_2024_M1_Secc5!$T$639="NS"),0,IF(AND(Y199="NA",CNGE_2024_M1_Secc5!$T$639="NA"),0,IF(Y199&lt;=SUM(CNGE_2024_M1_Secc5!$T$639),0,1)))</f>
        <v>0</v>
      </c>
      <c r="AV73" s="164"/>
      <c r="AW73" s="164"/>
      <c r="AX73" s="164"/>
      <c r="AY73" s="608">
        <f>IF(AND(P73="NS",CNGE_2024_M1_Secc5!$T$646="NS"),0,IF(AND(P73="NA",CNGE_2024_M1_Secc5!$T$646="NA"),0,IF(P73&lt;=SUM(CNGE_2024_M1_Secc5!$T$646),0,1)))</f>
        <v>0</v>
      </c>
      <c r="AZ73" s="609">
        <f>IF(AND(V73="NS",CNGE_2024_M1_Secc5!$T$647="NS"),0,IF(AND(V73="NA",CNGE_2024_M1_Secc5!$T$647="NA"),0,IF(V73&lt;=SUM(CNGE_2024_M1_Secc5!$T$647),0,1)))</f>
        <v>0</v>
      </c>
      <c r="BA73" s="608">
        <f>IF(AND(AB73="NS",CNGE_2024_M1_Secc5!$T$648="NS"),0,IF(AND(AB73="NA",CNGE_2024_M1_Secc5!$T$648="NA"),0,IF(AB73&lt;=SUM(CNGE_2024_M1_Secc5!$T$648),0,1)))</f>
        <v>0</v>
      </c>
      <c r="BB73" s="609">
        <f>IF(AND(J199="NS",CNGE_2024_M1_Secc5!$T$649="NS"),0,IF(AND(J199="NA",CNGE_2024_M1_Secc5!$T$649="NA"),0,IF(J199&lt;=SUM(CNGE_2024_M1_Secc5!$T$649),0,1)))</f>
        <v>0</v>
      </c>
      <c r="BC73" s="608">
        <f>IF(AND(P199="NS",CNGE_2024_M1_Secc5!$T$650="NS"),0,IF(AND(P199="NA",CNGE_2024_M1_Secc5!$T$650="NA"),0,IF(P199&lt;=SUM(CNGE_2024_M1_Secc5!$T$650),0,1)))</f>
        <v>0</v>
      </c>
      <c r="BD73" s="609">
        <f>IF(AND(V199="NS",CNGE_2024_M1_Secc5!$T$651="NS"),0,IF(AND(V199="NA",CNGE_2024_M1_Secc5!$T$651="NA"),0,IF(V199&lt;=SUM(CNGE_2024_M1_Secc5!$T$651),0,1)))</f>
        <v>0</v>
      </c>
      <c r="BE73" s="608">
        <f>IF(AND(AB199="NS",CNGE_2024_M1_Secc5!$T$652="NS"),0,IF(AND(AB199="NA",CNGE_2024_M1_Secc5!$T$652="NA"),0,IF(AB199&lt;=SUM(CNGE_2024_M1_Secc5!$T$652),0,1)))</f>
        <v>0</v>
      </c>
      <c r="BF73" s="682">
        <f>IF(AND(CNGE_2024_M1_Secc5!$P$633&lt;&gt;"",CNGE_2024_M1_Secc5!$P$633&lt;&gt;1,COUNTA(M73:R73)=0),0,IF(AND(CNGE_2024_M1_Secc5!$P$633&lt;&gt;"",CNGE_2024_M1_Secc5!$P$633=1,COUNTA(M73:R73)=2),0,IF(COUNTA(M73:R73)=0,0,1)))</f>
        <v>0</v>
      </c>
      <c r="BG73" s="683">
        <f>IF(AND(CNGE_2024_M1_Secc5!$P$634&lt;&gt;"",CNGE_2024_M1_Secc5!$P$634&lt;&gt;1,COUNTA(S73:X73)=0),0,IF(AND(CNGE_2024_M1_Secc5!$P$634&lt;&gt;"",CNGE_2024_M1_Secc5!$P$634=1,COUNTA(S73:X73)=2),0,IF(COUNTA(S73:X73)=0,0,1)))</f>
        <v>0</v>
      </c>
      <c r="BH73" s="682">
        <f>IF(AND(CNGE_2024_M1_Secc5!$P$635&lt;&gt;"",CNGE_2024_M1_Secc5!$P$635&lt;&gt;1,COUNTA(Y73:AD73)=0),0,IF(AND(CNGE_2024_M1_Secc5!$P$635&lt;&gt;"",CNGE_2024_M1_Secc5!$P$635=1,COUNTA(Y73:AD73)=2),0,IF(COUNTA(Y73:AD73)=0,0,1)))</f>
        <v>0</v>
      </c>
      <c r="BI73" s="683">
        <f>IF(AND(CNGE_2024_M1_Secc5!$P$636&lt;&gt;"",CNGE_2024_M1_Secc5!$P$636&lt;&gt;1,COUNTA(G199:L199)=0),0,IF(AND(CNGE_2024_M1_Secc5!$P$636&lt;&gt;"",CNGE_2024_M1_Secc5!$P$636=1,COUNTA(G199:L199)=2),0,IF(COUNTA(G199:L199)=0,0,1)))</f>
        <v>0</v>
      </c>
      <c r="BJ73" s="682">
        <f>IF(AND(CNGE_2024_M1_Secc5!$P$637&lt;&gt;"",CNGE_2024_M1_Secc5!$P$637&lt;&gt;1,COUNTA(M199:R199)=0),0,IF(AND(CNGE_2024_M1_Secc5!$P$637&lt;&gt;"",CNGE_2024_M1_Secc5!$P$637=1,COUNTA(M199:R199)=2),0,IF(COUNTA(M199:R199)=0,0,1)))</f>
        <v>0</v>
      </c>
      <c r="BK73" s="683">
        <f>IF(AND(CNGE_2024_M1_Secc5!$P$638&lt;&gt;"",CNGE_2024_M1_Secc5!$P$638&lt;&gt;1,COUNTA(S199:X199)=0),0,IF(AND(CNGE_2024_M1_Secc5!$P$638&lt;&gt;"",CNGE_2024_M1_Secc5!$P$638=1,COUNTA(S199:X199)=2),0,IF(COUNTA(S199:X199)=0,0,1)))</f>
        <v>0</v>
      </c>
      <c r="BL73" s="682">
        <f>IF(AND(CNGE_2024_M1_Secc5!$P$639&lt;&gt;"",CNGE_2024_M1_Secc5!$P$639&lt;&gt;1,COUNTA(Y199:AD199)=0),0,IF(AND(CNGE_2024_M1_Secc5!$P$639&lt;&gt;"",CNGE_2024_M1_Secc5!$P$639=1,COUNTA(Y199:AD199)=2),0,IF(COUNTA(Y199:AD199)=0,0,1)))</f>
        <v>0</v>
      </c>
      <c r="BM73" s="402">
        <f t="shared" si="4"/>
        <v>0</v>
      </c>
      <c r="BN73" s="370" t="str">
        <f>IF(BM73=0,"",
IF(SUM($BM$27:BM73)=1,BO73,
IF($BM$147&gt;SUM($BM$27:BM73),_xlfn.CONCAT(", ",BO73),
IF($BM$147=SUM($BM$27:BM73),_xlfn.CONCAT(" y ",BO73)))))</f>
        <v/>
      </c>
      <c r="BO73" s="156" t="s">
        <v>5153</v>
      </c>
      <c r="BP73" s="272">
        <f t="shared" si="6"/>
        <v>0</v>
      </c>
      <c r="BQ73" s="273" t="str">
        <f>IF(BP73=0,"",
IF(SUM($BP$27:BP73)=1,BR73,
IF(BP$2201&gt;SUM($BP$27:BP73),_xlfn.CONCAT(", ",BR73),
IF($BP$148=SUM($BP$27:BP73),_xlfn.CONCAT(" y ",BR73)))))</f>
        <v/>
      </c>
      <c r="BR73" s="156" t="s">
        <v>5153</v>
      </c>
      <c r="BS73" s="272">
        <f t="shared" si="5"/>
        <v>0</v>
      </c>
      <c r="BT73" s="273" t="str">
        <f>IF(BS73=0,"",
IF(SUM($BS$27:BS73)=1,BU73,
IF($BS$147&gt;SUM($BS$27:BS73),_xlfn.CONCAT(", ",BU73),
IF($BS$147=SUM($BS$27:BS73),_xlfn.CONCAT(" y ",BU73)))))</f>
        <v/>
      </c>
      <c r="BU73" s="156" t="s">
        <v>5153</v>
      </c>
    </row>
    <row r="74" spans="1:73" ht="15" customHeight="1">
      <c r="A74" s="672"/>
      <c r="C74" s="165" t="s">
        <v>5154</v>
      </c>
      <c r="D74" s="884" t="str">
        <f>IF(CNGE_2024_M1_Secc5!$D87="","",CNGE_2024_M1_Secc5!$D87)</f>
        <v>UNIVERSIDAD TECNOLOGICA DEL SURESTE</v>
      </c>
      <c r="E74" s="884"/>
      <c r="F74" s="884"/>
      <c r="G74" s="884"/>
      <c r="H74" s="884"/>
      <c r="I74" s="884"/>
      <c r="J74" s="884"/>
      <c r="K74" s="719"/>
      <c r="L74" s="719"/>
      <c r="M74" s="719"/>
      <c r="N74" s="719"/>
      <c r="O74" s="719"/>
      <c r="P74" s="719"/>
      <c r="Q74" s="719"/>
      <c r="R74" s="719"/>
      <c r="S74" s="719"/>
      <c r="T74" s="719"/>
      <c r="U74" s="719"/>
      <c r="V74" s="719"/>
      <c r="W74" s="719"/>
      <c r="X74" s="719"/>
      <c r="Y74" s="719"/>
      <c r="Z74" s="719"/>
      <c r="AA74" s="719"/>
      <c r="AB74" s="719"/>
      <c r="AC74" s="719"/>
      <c r="AD74" s="719"/>
      <c r="AE74" s="145"/>
      <c r="AF74" s="164"/>
      <c r="AG74" s="199">
        <f t="shared" si="1"/>
        <v>0</v>
      </c>
      <c r="AH74" s="298">
        <f t="shared" si="2"/>
        <v>0</v>
      </c>
      <c r="AI74" s="164"/>
      <c r="AJ74" s="221">
        <f t="shared" si="3"/>
        <v>0</v>
      </c>
      <c r="AK74" s="164"/>
      <c r="AL74" s="164"/>
      <c r="AM74" s="164"/>
      <c r="AN74" s="164"/>
      <c r="AO74" s="375">
        <f>IF(AND(M74="NS",CNGE_2024_M1_Secc5!$T$633="NS"),0,IF(AND(M74="NA",CNGE_2024_M1_Secc5!$T$633="NA"),0,IF(M74&lt;=SUM(CNGE_2024_M1_Secc5!$T$633),0,1)))</f>
        <v>0</v>
      </c>
      <c r="AP74" s="680">
        <f>IF(AND(S74="NS",CNGE_2024_M1_Secc5!$T$634="NS"),0,IF(AND(S74="NA",CNGE_2024_M1_Secc5!$T$634="NA"),0,IF(S74&lt;=SUM(CNGE_2024_M1_Secc5!$T$634),0,1)))</f>
        <v>0</v>
      </c>
      <c r="AQ74" s="375">
        <f>IF(AND(Y74="NS",CNGE_2024_M1_Secc5!$T$635="NS"),0,IF(AND(Y74="NA",CNGE_2024_M1_Secc5!$T$635="NA"),0,IF(Y74&lt;=SUM(CNGE_2024_M1_Secc5!$T$635),0,1)))</f>
        <v>0</v>
      </c>
      <c r="AR74" s="680">
        <f>IF(AND(G200="NS",CNGE_2024_M1_Secc5!$T$636="NS"),0,IF(AND(G200="NA",CNGE_2024_M1_Secc5!$T$636="NA"),0,IF(G200&lt;=SUM(CNGE_2024_M1_Secc5!$T$636),0,1)))</f>
        <v>0</v>
      </c>
      <c r="AS74" s="375">
        <f>IF(AND(M200="NS",CNGE_2024_M1_Secc5!$T$637="NS"),0,IF(AND(M200="NA",CNGE_2024_M1_Secc5!$T$637="NA"),0,IF(M200&lt;=SUM(CNGE_2024_M1_Secc5!$T$637),0,1)))</f>
        <v>0</v>
      </c>
      <c r="AT74" s="680">
        <f>IF(AND(S200="NS",CNGE_2024_M1_Secc5!$T$638="NS"),0,IF(AND(S200="NA",CNGE_2024_M1_Secc5!$T$638="NA"),0,IF(S200&lt;=SUM(CNGE_2024_M1_Secc5!$T$638),0,1)))</f>
        <v>0</v>
      </c>
      <c r="AU74" s="375">
        <f>IF(AND(Y200="NS",CNGE_2024_M1_Secc5!$T$639="NS"),0,IF(AND(Y200="NA",CNGE_2024_M1_Secc5!$T$639="NA"),0,IF(Y200&lt;=SUM(CNGE_2024_M1_Secc5!$T$639),0,1)))</f>
        <v>0</v>
      </c>
      <c r="AV74" s="164"/>
      <c r="AW74" s="164"/>
      <c r="AX74" s="164"/>
      <c r="AY74" s="608">
        <f>IF(AND(P74="NS",CNGE_2024_M1_Secc5!$T$646="NS"),0,IF(AND(P74="NA",CNGE_2024_M1_Secc5!$T$646="NA"),0,IF(P74&lt;=SUM(CNGE_2024_M1_Secc5!$T$646),0,1)))</f>
        <v>0</v>
      </c>
      <c r="AZ74" s="609">
        <f>IF(AND(V74="NS",CNGE_2024_M1_Secc5!$T$647="NS"),0,IF(AND(V74="NA",CNGE_2024_M1_Secc5!$T$647="NA"),0,IF(V74&lt;=SUM(CNGE_2024_M1_Secc5!$T$647),0,1)))</f>
        <v>0</v>
      </c>
      <c r="BA74" s="608">
        <f>IF(AND(AB74="NS",CNGE_2024_M1_Secc5!$T$648="NS"),0,IF(AND(AB74="NA",CNGE_2024_M1_Secc5!$T$648="NA"),0,IF(AB74&lt;=SUM(CNGE_2024_M1_Secc5!$T$648),0,1)))</f>
        <v>0</v>
      </c>
      <c r="BB74" s="609">
        <f>IF(AND(J200="NS",CNGE_2024_M1_Secc5!$T$649="NS"),0,IF(AND(J200="NA",CNGE_2024_M1_Secc5!$T$649="NA"),0,IF(J200&lt;=SUM(CNGE_2024_M1_Secc5!$T$649),0,1)))</f>
        <v>0</v>
      </c>
      <c r="BC74" s="608">
        <f>IF(AND(P200="NS",CNGE_2024_M1_Secc5!$T$650="NS"),0,IF(AND(P200="NA",CNGE_2024_M1_Secc5!$T$650="NA"),0,IF(P200&lt;=SUM(CNGE_2024_M1_Secc5!$T$650),0,1)))</f>
        <v>0</v>
      </c>
      <c r="BD74" s="609">
        <f>IF(AND(V200="NS",CNGE_2024_M1_Secc5!$T$651="NS"),0,IF(AND(V200="NA",CNGE_2024_M1_Secc5!$T$651="NA"),0,IF(V200&lt;=SUM(CNGE_2024_M1_Secc5!$T$651),0,1)))</f>
        <v>0</v>
      </c>
      <c r="BE74" s="608">
        <f>IF(AND(AB200="NS",CNGE_2024_M1_Secc5!$T$652="NS"),0,IF(AND(AB200="NA",CNGE_2024_M1_Secc5!$T$652="NA"),0,IF(AB200&lt;=SUM(CNGE_2024_M1_Secc5!$T$652),0,1)))</f>
        <v>0</v>
      </c>
      <c r="BF74" s="682">
        <f>IF(AND(CNGE_2024_M1_Secc5!$P$633&lt;&gt;"",CNGE_2024_M1_Secc5!$P$633&lt;&gt;1,COUNTA(M74:R74)=0),0,IF(AND(CNGE_2024_M1_Secc5!$P$633&lt;&gt;"",CNGE_2024_M1_Secc5!$P$633=1,COUNTA(M74:R74)=2),0,IF(COUNTA(M74:R74)=0,0,1)))</f>
        <v>0</v>
      </c>
      <c r="BG74" s="683">
        <f>IF(AND(CNGE_2024_M1_Secc5!$P$634&lt;&gt;"",CNGE_2024_M1_Secc5!$P$634&lt;&gt;1,COUNTA(S74:X74)=0),0,IF(AND(CNGE_2024_M1_Secc5!$P$634&lt;&gt;"",CNGE_2024_M1_Secc5!$P$634=1,COUNTA(S74:X74)=2),0,IF(COUNTA(S74:X74)=0,0,1)))</f>
        <v>0</v>
      </c>
      <c r="BH74" s="682">
        <f>IF(AND(CNGE_2024_M1_Secc5!$P$635&lt;&gt;"",CNGE_2024_M1_Secc5!$P$635&lt;&gt;1,COUNTA(Y74:AD74)=0),0,IF(AND(CNGE_2024_M1_Secc5!$P$635&lt;&gt;"",CNGE_2024_M1_Secc5!$P$635=1,COUNTA(Y74:AD74)=2),0,IF(COUNTA(Y74:AD74)=0,0,1)))</f>
        <v>0</v>
      </c>
      <c r="BI74" s="683">
        <f>IF(AND(CNGE_2024_M1_Secc5!$P$636&lt;&gt;"",CNGE_2024_M1_Secc5!$P$636&lt;&gt;1,COUNTA(G200:L200)=0),0,IF(AND(CNGE_2024_M1_Secc5!$P$636&lt;&gt;"",CNGE_2024_M1_Secc5!$P$636=1,COUNTA(G200:L200)=2),0,IF(COUNTA(G200:L200)=0,0,1)))</f>
        <v>0</v>
      </c>
      <c r="BJ74" s="682">
        <f>IF(AND(CNGE_2024_M1_Secc5!$P$637&lt;&gt;"",CNGE_2024_M1_Secc5!$P$637&lt;&gt;1,COUNTA(M200:R200)=0),0,IF(AND(CNGE_2024_M1_Secc5!$P$637&lt;&gt;"",CNGE_2024_M1_Secc5!$P$637=1,COUNTA(M200:R200)=2),0,IF(COUNTA(M200:R200)=0,0,1)))</f>
        <v>0</v>
      </c>
      <c r="BK74" s="683">
        <f>IF(AND(CNGE_2024_M1_Secc5!$P$638&lt;&gt;"",CNGE_2024_M1_Secc5!$P$638&lt;&gt;1,COUNTA(S200:X200)=0),0,IF(AND(CNGE_2024_M1_Secc5!$P$638&lt;&gt;"",CNGE_2024_M1_Secc5!$P$638=1,COUNTA(S200:X200)=2),0,IF(COUNTA(S200:X200)=0,0,1)))</f>
        <v>0</v>
      </c>
      <c r="BL74" s="682">
        <f>IF(AND(CNGE_2024_M1_Secc5!$P$639&lt;&gt;"",CNGE_2024_M1_Secc5!$P$639&lt;&gt;1,COUNTA(Y200:AD200)=0),0,IF(AND(CNGE_2024_M1_Secc5!$P$639&lt;&gt;"",CNGE_2024_M1_Secc5!$P$639=1,COUNTA(Y200:AD200)=2),0,IF(COUNTA(Y200:AD200)=0,0,1)))</f>
        <v>0</v>
      </c>
      <c r="BM74" s="402">
        <f t="shared" si="4"/>
        <v>0</v>
      </c>
      <c r="BN74" s="370" t="str">
        <f>IF(BM74=0,"",
IF(SUM($BM$27:BM74)=1,BO74,
IF($BM$147&gt;SUM($BM$27:BM74),_xlfn.CONCAT(", ",BO74),
IF($BM$147=SUM($BM$27:BM74),_xlfn.CONCAT(" y ",BO74)))))</f>
        <v/>
      </c>
      <c r="BO74" s="156" t="s">
        <v>5155</v>
      </c>
      <c r="BP74" s="272">
        <f t="shared" si="6"/>
        <v>0</v>
      </c>
      <c r="BQ74" s="273" t="str">
        <f>IF(BP74=0,"",
IF(SUM($BP$27:BP74)=1,BR74,
IF(BP$2201&gt;SUM($BP$27:BP74),_xlfn.CONCAT(", ",BR74),
IF($BP$148=SUM($BP$27:BP74),_xlfn.CONCAT(" y ",BR74)))))</f>
        <v/>
      </c>
      <c r="BR74" s="156" t="s">
        <v>5155</v>
      </c>
      <c r="BS74" s="272">
        <f t="shared" si="5"/>
        <v>0</v>
      </c>
      <c r="BT74" s="273" t="str">
        <f>IF(BS74=0,"",
IF(SUM($BS$27:BS74)=1,BU74,
IF($BS$147&gt;SUM($BS$27:BS74),_xlfn.CONCAT(", ",BU74),
IF($BS$147=SUM($BS$27:BS74),_xlfn.CONCAT(" y ",BU74)))))</f>
        <v/>
      </c>
      <c r="BU74" s="156" t="s">
        <v>5155</v>
      </c>
    </row>
    <row r="75" spans="1:73" ht="15" customHeight="1">
      <c r="A75" s="672"/>
      <c r="C75" s="165" t="s">
        <v>5156</v>
      </c>
      <c r="D75" s="884" t="str">
        <f>IF(CNGE_2024_M1_Secc5!$D88="","",CNGE_2024_M1_Secc5!$D88)</f>
        <v>UNIVERSIDAD TECNOLOGICA DEL CENTRO</v>
      </c>
      <c r="E75" s="884"/>
      <c r="F75" s="884"/>
      <c r="G75" s="884"/>
      <c r="H75" s="884"/>
      <c r="I75" s="884"/>
      <c r="J75" s="884"/>
      <c r="K75" s="719"/>
      <c r="L75" s="719"/>
      <c r="M75" s="719"/>
      <c r="N75" s="719"/>
      <c r="O75" s="719"/>
      <c r="P75" s="719"/>
      <c r="Q75" s="719"/>
      <c r="R75" s="719"/>
      <c r="S75" s="719"/>
      <c r="T75" s="719"/>
      <c r="U75" s="719"/>
      <c r="V75" s="719"/>
      <c r="W75" s="719"/>
      <c r="X75" s="719"/>
      <c r="Y75" s="719"/>
      <c r="Z75" s="719"/>
      <c r="AA75" s="719"/>
      <c r="AB75" s="719"/>
      <c r="AC75" s="719"/>
      <c r="AD75" s="719"/>
      <c r="AE75" s="145"/>
      <c r="AF75" s="164"/>
      <c r="AG75" s="199">
        <f t="shared" si="1"/>
        <v>0</v>
      </c>
      <c r="AH75" s="298">
        <f t="shared" si="2"/>
        <v>0</v>
      </c>
      <c r="AI75" s="164"/>
      <c r="AJ75" s="221">
        <f t="shared" si="3"/>
        <v>0</v>
      </c>
      <c r="AK75" s="164"/>
      <c r="AL75" s="164"/>
      <c r="AM75" s="164"/>
      <c r="AN75" s="164"/>
      <c r="AO75" s="375">
        <f>IF(AND(M75="NS",CNGE_2024_M1_Secc5!$T$633="NS"),0,IF(AND(M75="NA",CNGE_2024_M1_Secc5!$T$633="NA"),0,IF(M75&lt;=SUM(CNGE_2024_M1_Secc5!$T$633),0,1)))</f>
        <v>0</v>
      </c>
      <c r="AP75" s="680">
        <f>IF(AND(S75="NS",CNGE_2024_M1_Secc5!$T$634="NS"),0,IF(AND(S75="NA",CNGE_2024_M1_Secc5!$T$634="NA"),0,IF(S75&lt;=SUM(CNGE_2024_M1_Secc5!$T$634),0,1)))</f>
        <v>0</v>
      </c>
      <c r="AQ75" s="375">
        <f>IF(AND(Y75="NS",CNGE_2024_M1_Secc5!$T$635="NS"),0,IF(AND(Y75="NA",CNGE_2024_M1_Secc5!$T$635="NA"),0,IF(Y75&lt;=SUM(CNGE_2024_M1_Secc5!$T$635),0,1)))</f>
        <v>0</v>
      </c>
      <c r="AR75" s="680">
        <f>IF(AND(G201="NS",CNGE_2024_M1_Secc5!$T$636="NS"),0,IF(AND(G201="NA",CNGE_2024_M1_Secc5!$T$636="NA"),0,IF(G201&lt;=SUM(CNGE_2024_M1_Secc5!$T$636),0,1)))</f>
        <v>0</v>
      </c>
      <c r="AS75" s="375">
        <f>IF(AND(M201="NS",CNGE_2024_M1_Secc5!$T$637="NS"),0,IF(AND(M201="NA",CNGE_2024_M1_Secc5!$T$637="NA"),0,IF(M201&lt;=SUM(CNGE_2024_M1_Secc5!$T$637),0,1)))</f>
        <v>0</v>
      </c>
      <c r="AT75" s="680">
        <f>IF(AND(S201="NS",CNGE_2024_M1_Secc5!$T$638="NS"),0,IF(AND(S201="NA",CNGE_2024_M1_Secc5!$T$638="NA"),0,IF(S201&lt;=SUM(CNGE_2024_M1_Secc5!$T$638),0,1)))</f>
        <v>0</v>
      </c>
      <c r="AU75" s="375">
        <f>IF(AND(Y201="NS",CNGE_2024_M1_Secc5!$T$639="NS"),0,IF(AND(Y201="NA",CNGE_2024_M1_Secc5!$T$639="NA"),0,IF(Y201&lt;=SUM(CNGE_2024_M1_Secc5!$T$639),0,1)))</f>
        <v>0</v>
      </c>
      <c r="AV75" s="164"/>
      <c r="AW75" s="164"/>
      <c r="AX75" s="164"/>
      <c r="AY75" s="608">
        <f>IF(AND(P75="NS",CNGE_2024_M1_Secc5!$T$646="NS"),0,IF(AND(P75="NA",CNGE_2024_M1_Secc5!$T$646="NA"),0,IF(P75&lt;=SUM(CNGE_2024_M1_Secc5!$T$646),0,1)))</f>
        <v>0</v>
      </c>
      <c r="AZ75" s="609">
        <f>IF(AND(V75="NS",CNGE_2024_M1_Secc5!$T$647="NS"),0,IF(AND(V75="NA",CNGE_2024_M1_Secc5!$T$647="NA"),0,IF(V75&lt;=SUM(CNGE_2024_M1_Secc5!$T$647),0,1)))</f>
        <v>0</v>
      </c>
      <c r="BA75" s="608">
        <f>IF(AND(AB75="NS",CNGE_2024_M1_Secc5!$T$648="NS"),0,IF(AND(AB75="NA",CNGE_2024_M1_Secc5!$T$648="NA"),0,IF(AB75&lt;=SUM(CNGE_2024_M1_Secc5!$T$648),0,1)))</f>
        <v>0</v>
      </c>
      <c r="BB75" s="609">
        <f>IF(AND(J201="NS",CNGE_2024_M1_Secc5!$T$649="NS"),0,IF(AND(J201="NA",CNGE_2024_M1_Secc5!$T$649="NA"),0,IF(J201&lt;=SUM(CNGE_2024_M1_Secc5!$T$649),0,1)))</f>
        <v>0</v>
      </c>
      <c r="BC75" s="608">
        <f>IF(AND(P201="NS",CNGE_2024_M1_Secc5!$T$650="NS"),0,IF(AND(P201="NA",CNGE_2024_M1_Secc5!$T$650="NA"),0,IF(P201&lt;=SUM(CNGE_2024_M1_Secc5!$T$650),0,1)))</f>
        <v>0</v>
      </c>
      <c r="BD75" s="609">
        <f>IF(AND(V201="NS",CNGE_2024_M1_Secc5!$T$651="NS"),0,IF(AND(V201="NA",CNGE_2024_M1_Secc5!$T$651="NA"),0,IF(V201&lt;=SUM(CNGE_2024_M1_Secc5!$T$651),0,1)))</f>
        <v>0</v>
      </c>
      <c r="BE75" s="608">
        <f>IF(AND(AB201="NS",CNGE_2024_M1_Secc5!$T$652="NS"),0,IF(AND(AB201="NA",CNGE_2024_M1_Secc5!$T$652="NA"),0,IF(AB201&lt;=SUM(CNGE_2024_M1_Secc5!$T$652),0,1)))</f>
        <v>0</v>
      </c>
      <c r="BF75" s="682">
        <f>IF(AND(CNGE_2024_M1_Secc5!$P$633&lt;&gt;"",CNGE_2024_M1_Secc5!$P$633&lt;&gt;1,COUNTA(M75:R75)=0),0,IF(AND(CNGE_2024_M1_Secc5!$P$633&lt;&gt;"",CNGE_2024_M1_Secc5!$P$633=1,COUNTA(M75:R75)=2),0,IF(COUNTA(M75:R75)=0,0,1)))</f>
        <v>0</v>
      </c>
      <c r="BG75" s="683">
        <f>IF(AND(CNGE_2024_M1_Secc5!$P$634&lt;&gt;"",CNGE_2024_M1_Secc5!$P$634&lt;&gt;1,COUNTA(S75:X75)=0),0,IF(AND(CNGE_2024_M1_Secc5!$P$634&lt;&gt;"",CNGE_2024_M1_Secc5!$P$634=1,COUNTA(S75:X75)=2),0,IF(COUNTA(S75:X75)=0,0,1)))</f>
        <v>0</v>
      </c>
      <c r="BH75" s="682">
        <f>IF(AND(CNGE_2024_M1_Secc5!$P$635&lt;&gt;"",CNGE_2024_M1_Secc5!$P$635&lt;&gt;1,COUNTA(Y75:AD75)=0),0,IF(AND(CNGE_2024_M1_Secc5!$P$635&lt;&gt;"",CNGE_2024_M1_Secc5!$P$635=1,COUNTA(Y75:AD75)=2),0,IF(COUNTA(Y75:AD75)=0,0,1)))</f>
        <v>0</v>
      </c>
      <c r="BI75" s="683">
        <f>IF(AND(CNGE_2024_M1_Secc5!$P$636&lt;&gt;"",CNGE_2024_M1_Secc5!$P$636&lt;&gt;1,COUNTA(G201:L201)=0),0,IF(AND(CNGE_2024_M1_Secc5!$P$636&lt;&gt;"",CNGE_2024_M1_Secc5!$P$636=1,COUNTA(G201:L201)=2),0,IF(COUNTA(G201:L201)=0,0,1)))</f>
        <v>0</v>
      </c>
      <c r="BJ75" s="682">
        <f>IF(AND(CNGE_2024_M1_Secc5!$P$637&lt;&gt;"",CNGE_2024_M1_Secc5!$P$637&lt;&gt;1,COUNTA(M201:R201)=0),0,IF(AND(CNGE_2024_M1_Secc5!$P$637&lt;&gt;"",CNGE_2024_M1_Secc5!$P$637=1,COUNTA(M201:R201)=2),0,IF(COUNTA(M201:R201)=0,0,1)))</f>
        <v>0</v>
      </c>
      <c r="BK75" s="683">
        <f>IF(AND(CNGE_2024_M1_Secc5!$P$638&lt;&gt;"",CNGE_2024_M1_Secc5!$P$638&lt;&gt;1,COUNTA(S201:X201)=0),0,IF(AND(CNGE_2024_M1_Secc5!$P$638&lt;&gt;"",CNGE_2024_M1_Secc5!$P$638=1,COUNTA(S201:X201)=2),0,IF(COUNTA(S201:X201)=0,0,1)))</f>
        <v>0</v>
      </c>
      <c r="BL75" s="682">
        <f>IF(AND(CNGE_2024_M1_Secc5!$P$639&lt;&gt;"",CNGE_2024_M1_Secc5!$P$639&lt;&gt;1,COUNTA(Y201:AD201)=0),0,IF(AND(CNGE_2024_M1_Secc5!$P$639&lt;&gt;"",CNGE_2024_M1_Secc5!$P$639=1,COUNTA(Y201:AD201)=2),0,IF(COUNTA(Y201:AD201)=0,0,1)))</f>
        <v>0</v>
      </c>
      <c r="BM75" s="402">
        <f t="shared" si="4"/>
        <v>0</v>
      </c>
      <c r="BN75" s="370" t="str">
        <f>IF(BM75=0,"",
IF(SUM($BM$27:BM75)=1,BO75,
IF($BM$147&gt;SUM($BM$27:BM75),_xlfn.CONCAT(", ",BO75),
IF($BM$147=SUM($BM$27:BM75),_xlfn.CONCAT(" y ",BO75)))))</f>
        <v/>
      </c>
      <c r="BO75" s="156" t="s">
        <v>5157</v>
      </c>
      <c r="BP75" s="272">
        <f t="shared" si="6"/>
        <v>0</v>
      </c>
      <c r="BQ75" s="273" t="str">
        <f>IF(BP75=0,"",
IF(SUM($BP$27:BP75)=1,BR75,
IF(BP$2201&gt;SUM($BP$27:BP75),_xlfn.CONCAT(", ",BR75),
IF($BP$148=SUM($BP$27:BP75),_xlfn.CONCAT(" y ",BR75)))))</f>
        <v/>
      </c>
      <c r="BR75" s="156" t="s">
        <v>5157</v>
      </c>
      <c r="BS75" s="272">
        <f t="shared" si="5"/>
        <v>0</v>
      </c>
      <c r="BT75" s="273" t="str">
        <f>IF(BS75=0,"",
IF(SUM($BS$27:BS75)=1,BU75,
IF($BS$147&gt;SUM($BS$27:BS75),_xlfn.CONCAT(", ",BU75),
IF($BS$147=SUM($BS$27:BS75),_xlfn.CONCAT(" y ",BU75)))))</f>
        <v/>
      </c>
      <c r="BU75" s="156" t="s">
        <v>5157</v>
      </c>
    </row>
    <row r="76" spans="1:73" ht="15" customHeight="1">
      <c r="A76" s="672"/>
      <c r="C76" s="165" t="s">
        <v>5158</v>
      </c>
      <c r="D76" s="884" t="str">
        <f>IF(CNGE_2024_M1_Secc5!$D89="","",CNGE_2024_M1_Secc5!$D89)</f>
        <v>UNIVERSIDAD TECNOLOGICA DE GUTIERREZ ZAMORA</v>
      </c>
      <c r="E76" s="884"/>
      <c r="F76" s="884"/>
      <c r="G76" s="884"/>
      <c r="H76" s="884"/>
      <c r="I76" s="884"/>
      <c r="J76" s="884"/>
      <c r="K76" s="719"/>
      <c r="L76" s="719"/>
      <c r="M76" s="719"/>
      <c r="N76" s="719"/>
      <c r="O76" s="719"/>
      <c r="P76" s="719"/>
      <c r="Q76" s="719"/>
      <c r="R76" s="719"/>
      <c r="S76" s="719"/>
      <c r="T76" s="719"/>
      <c r="U76" s="719"/>
      <c r="V76" s="719"/>
      <c r="W76" s="719"/>
      <c r="X76" s="719"/>
      <c r="Y76" s="719"/>
      <c r="Z76" s="719"/>
      <c r="AA76" s="719"/>
      <c r="AB76" s="719"/>
      <c r="AC76" s="719"/>
      <c r="AD76" s="719"/>
      <c r="AE76" s="145"/>
      <c r="AF76" s="164"/>
      <c r="AG76" s="199">
        <f t="shared" si="1"/>
        <v>0</v>
      </c>
      <c r="AH76" s="298">
        <f t="shared" si="2"/>
        <v>0</v>
      </c>
      <c r="AI76" s="164"/>
      <c r="AJ76" s="221">
        <f t="shared" si="3"/>
        <v>0</v>
      </c>
      <c r="AK76" s="164"/>
      <c r="AL76" s="164"/>
      <c r="AM76" s="164"/>
      <c r="AN76" s="164"/>
      <c r="AO76" s="375">
        <f>IF(AND(M76="NS",CNGE_2024_M1_Secc5!$T$633="NS"),0,IF(AND(M76="NA",CNGE_2024_M1_Secc5!$T$633="NA"),0,IF(M76&lt;=SUM(CNGE_2024_M1_Secc5!$T$633),0,1)))</f>
        <v>0</v>
      </c>
      <c r="AP76" s="680">
        <f>IF(AND(S76="NS",CNGE_2024_M1_Secc5!$T$634="NS"),0,IF(AND(S76="NA",CNGE_2024_M1_Secc5!$T$634="NA"),0,IF(S76&lt;=SUM(CNGE_2024_M1_Secc5!$T$634),0,1)))</f>
        <v>0</v>
      </c>
      <c r="AQ76" s="375">
        <f>IF(AND(Y76="NS",CNGE_2024_M1_Secc5!$T$635="NS"),0,IF(AND(Y76="NA",CNGE_2024_M1_Secc5!$T$635="NA"),0,IF(Y76&lt;=SUM(CNGE_2024_M1_Secc5!$T$635),0,1)))</f>
        <v>0</v>
      </c>
      <c r="AR76" s="680">
        <f>IF(AND(G202="NS",CNGE_2024_M1_Secc5!$T$636="NS"),0,IF(AND(G202="NA",CNGE_2024_M1_Secc5!$T$636="NA"),0,IF(G202&lt;=SUM(CNGE_2024_M1_Secc5!$T$636),0,1)))</f>
        <v>0</v>
      </c>
      <c r="AS76" s="375">
        <f>IF(AND(M202="NS",CNGE_2024_M1_Secc5!$T$637="NS"),0,IF(AND(M202="NA",CNGE_2024_M1_Secc5!$T$637="NA"),0,IF(M202&lt;=SUM(CNGE_2024_M1_Secc5!$T$637),0,1)))</f>
        <v>0</v>
      </c>
      <c r="AT76" s="680">
        <f>IF(AND(S202="NS",CNGE_2024_M1_Secc5!$T$638="NS"),0,IF(AND(S202="NA",CNGE_2024_M1_Secc5!$T$638="NA"),0,IF(S202&lt;=SUM(CNGE_2024_M1_Secc5!$T$638),0,1)))</f>
        <v>0</v>
      </c>
      <c r="AU76" s="375">
        <f>IF(AND(Y202="NS",CNGE_2024_M1_Secc5!$T$639="NS"),0,IF(AND(Y202="NA",CNGE_2024_M1_Secc5!$T$639="NA"),0,IF(Y202&lt;=SUM(CNGE_2024_M1_Secc5!$T$639),0,1)))</f>
        <v>0</v>
      </c>
      <c r="AV76" s="164"/>
      <c r="AW76" s="164"/>
      <c r="AX76" s="164"/>
      <c r="AY76" s="608">
        <f>IF(AND(P76="NS",CNGE_2024_M1_Secc5!$T$646="NS"),0,IF(AND(P76="NA",CNGE_2024_M1_Secc5!$T$646="NA"),0,IF(P76&lt;=SUM(CNGE_2024_M1_Secc5!$T$646),0,1)))</f>
        <v>0</v>
      </c>
      <c r="AZ76" s="609">
        <f>IF(AND(V76="NS",CNGE_2024_M1_Secc5!$T$647="NS"),0,IF(AND(V76="NA",CNGE_2024_M1_Secc5!$T$647="NA"),0,IF(V76&lt;=SUM(CNGE_2024_M1_Secc5!$T$647),0,1)))</f>
        <v>0</v>
      </c>
      <c r="BA76" s="608">
        <f>IF(AND(AB76="NS",CNGE_2024_M1_Secc5!$T$648="NS"),0,IF(AND(AB76="NA",CNGE_2024_M1_Secc5!$T$648="NA"),0,IF(AB76&lt;=SUM(CNGE_2024_M1_Secc5!$T$648),0,1)))</f>
        <v>0</v>
      </c>
      <c r="BB76" s="609">
        <f>IF(AND(J202="NS",CNGE_2024_M1_Secc5!$T$649="NS"),0,IF(AND(J202="NA",CNGE_2024_M1_Secc5!$T$649="NA"),0,IF(J202&lt;=SUM(CNGE_2024_M1_Secc5!$T$649),0,1)))</f>
        <v>0</v>
      </c>
      <c r="BC76" s="608">
        <f>IF(AND(P202="NS",CNGE_2024_M1_Secc5!$T$650="NS"),0,IF(AND(P202="NA",CNGE_2024_M1_Secc5!$T$650="NA"),0,IF(P202&lt;=SUM(CNGE_2024_M1_Secc5!$T$650),0,1)))</f>
        <v>0</v>
      </c>
      <c r="BD76" s="609">
        <f>IF(AND(V202="NS",CNGE_2024_M1_Secc5!$T$651="NS"),0,IF(AND(V202="NA",CNGE_2024_M1_Secc5!$T$651="NA"),0,IF(V202&lt;=SUM(CNGE_2024_M1_Secc5!$T$651),0,1)))</f>
        <v>0</v>
      </c>
      <c r="BE76" s="608">
        <f>IF(AND(AB202="NS",CNGE_2024_M1_Secc5!$T$652="NS"),0,IF(AND(AB202="NA",CNGE_2024_M1_Secc5!$T$652="NA"),0,IF(AB202&lt;=SUM(CNGE_2024_M1_Secc5!$T$652),0,1)))</f>
        <v>0</v>
      </c>
      <c r="BF76" s="682">
        <f>IF(AND(CNGE_2024_M1_Secc5!$P$633&lt;&gt;"",CNGE_2024_M1_Secc5!$P$633&lt;&gt;1,COUNTA(M76:R76)=0),0,IF(AND(CNGE_2024_M1_Secc5!$P$633&lt;&gt;"",CNGE_2024_M1_Secc5!$P$633=1,COUNTA(M76:R76)=2),0,IF(COUNTA(M76:R76)=0,0,1)))</f>
        <v>0</v>
      </c>
      <c r="BG76" s="683">
        <f>IF(AND(CNGE_2024_M1_Secc5!$P$634&lt;&gt;"",CNGE_2024_M1_Secc5!$P$634&lt;&gt;1,COUNTA(S76:X76)=0),0,IF(AND(CNGE_2024_M1_Secc5!$P$634&lt;&gt;"",CNGE_2024_M1_Secc5!$P$634=1,COUNTA(S76:X76)=2),0,IF(COUNTA(S76:X76)=0,0,1)))</f>
        <v>0</v>
      </c>
      <c r="BH76" s="682">
        <f>IF(AND(CNGE_2024_M1_Secc5!$P$635&lt;&gt;"",CNGE_2024_M1_Secc5!$P$635&lt;&gt;1,COUNTA(Y76:AD76)=0),0,IF(AND(CNGE_2024_M1_Secc5!$P$635&lt;&gt;"",CNGE_2024_M1_Secc5!$P$635=1,COUNTA(Y76:AD76)=2),0,IF(COUNTA(Y76:AD76)=0,0,1)))</f>
        <v>0</v>
      </c>
      <c r="BI76" s="683">
        <f>IF(AND(CNGE_2024_M1_Secc5!$P$636&lt;&gt;"",CNGE_2024_M1_Secc5!$P$636&lt;&gt;1,COUNTA(G202:L202)=0),0,IF(AND(CNGE_2024_M1_Secc5!$P$636&lt;&gt;"",CNGE_2024_M1_Secc5!$P$636=1,COUNTA(G202:L202)=2),0,IF(COUNTA(G202:L202)=0,0,1)))</f>
        <v>0</v>
      </c>
      <c r="BJ76" s="682">
        <f>IF(AND(CNGE_2024_M1_Secc5!$P$637&lt;&gt;"",CNGE_2024_M1_Secc5!$P$637&lt;&gt;1,COUNTA(M202:R202)=0),0,IF(AND(CNGE_2024_M1_Secc5!$P$637&lt;&gt;"",CNGE_2024_M1_Secc5!$P$637=1,COUNTA(M202:R202)=2),0,IF(COUNTA(M202:R202)=0,0,1)))</f>
        <v>0</v>
      </c>
      <c r="BK76" s="683">
        <f>IF(AND(CNGE_2024_M1_Secc5!$P$638&lt;&gt;"",CNGE_2024_M1_Secc5!$P$638&lt;&gt;1,COUNTA(S202:X202)=0),0,IF(AND(CNGE_2024_M1_Secc5!$P$638&lt;&gt;"",CNGE_2024_M1_Secc5!$P$638=1,COUNTA(S202:X202)=2),0,IF(COUNTA(S202:X202)=0,0,1)))</f>
        <v>0</v>
      </c>
      <c r="BL76" s="682">
        <f>IF(AND(CNGE_2024_M1_Secc5!$P$639&lt;&gt;"",CNGE_2024_M1_Secc5!$P$639&lt;&gt;1,COUNTA(Y202:AD202)=0),0,IF(AND(CNGE_2024_M1_Secc5!$P$639&lt;&gt;"",CNGE_2024_M1_Secc5!$P$639=1,COUNTA(Y202:AD202)=2),0,IF(COUNTA(Y202:AD202)=0,0,1)))</f>
        <v>0</v>
      </c>
      <c r="BM76" s="402">
        <f t="shared" si="4"/>
        <v>0</v>
      </c>
      <c r="BN76" s="370" t="str">
        <f>IF(BM76=0,"",
IF(SUM($BM$27:BM76)=1,BO76,
IF($BM$147&gt;SUM($BM$27:BM76),_xlfn.CONCAT(", ",BO76),
IF($BM$147=SUM($BM$27:BM76),_xlfn.CONCAT(" y ",BO76)))))</f>
        <v/>
      </c>
      <c r="BO76" s="156" t="s">
        <v>5159</v>
      </c>
      <c r="BP76" s="272">
        <f t="shared" si="6"/>
        <v>0</v>
      </c>
      <c r="BQ76" s="273" t="str">
        <f>IF(BP76=0,"",
IF(SUM($BP$27:BP76)=1,BR76,
IF(BP$2201&gt;SUM($BP$27:BP76),_xlfn.CONCAT(", ",BR76),
IF($BP$148=SUM($BP$27:BP76),_xlfn.CONCAT(" y ",BR76)))))</f>
        <v/>
      </c>
      <c r="BR76" s="156" t="s">
        <v>5159</v>
      </c>
      <c r="BS76" s="272">
        <f t="shared" si="5"/>
        <v>0</v>
      </c>
      <c r="BT76" s="273" t="str">
        <f>IF(BS76=0,"",
IF(SUM($BS$27:BS76)=1,BU76,
IF($BS$147&gt;SUM($BS$27:BS76),_xlfn.CONCAT(", ",BU76),
IF($BS$147=SUM($BS$27:BS76),_xlfn.CONCAT(" y ",BU76)))))</f>
        <v/>
      </c>
      <c r="BU76" s="156" t="s">
        <v>5159</v>
      </c>
    </row>
    <row r="77" spans="1:73" ht="15" customHeight="1">
      <c r="A77" s="672"/>
      <c r="C77" s="165" t="s">
        <v>5160</v>
      </c>
      <c r="D77" s="884" t="str">
        <f>IF(CNGE_2024_M1_Secc5!$D90="","",CNGE_2024_M1_Secc5!$D90)</f>
        <v>CONSEJO VERACRUZANO DE INVESTIGACION CIENTIFICA Y DESARROLLO TECNOLOGICO</v>
      </c>
      <c r="E77" s="884"/>
      <c r="F77" s="884"/>
      <c r="G77" s="884"/>
      <c r="H77" s="884"/>
      <c r="I77" s="884"/>
      <c r="J77" s="884"/>
      <c r="K77" s="719"/>
      <c r="L77" s="719"/>
      <c r="M77" s="719"/>
      <c r="N77" s="719"/>
      <c r="O77" s="719"/>
      <c r="P77" s="719"/>
      <c r="Q77" s="719"/>
      <c r="R77" s="719"/>
      <c r="S77" s="719"/>
      <c r="T77" s="719"/>
      <c r="U77" s="719"/>
      <c r="V77" s="719"/>
      <c r="W77" s="719"/>
      <c r="X77" s="719"/>
      <c r="Y77" s="719"/>
      <c r="Z77" s="719"/>
      <c r="AA77" s="719"/>
      <c r="AB77" s="719"/>
      <c r="AC77" s="719"/>
      <c r="AD77" s="719"/>
      <c r="AE77" s="145"/>
      <c r="AF77" s="164"/>
      <c r="AG77" s="199">
        <f t="shared" si="1"/>
        <v>0</v>
      </c>
      <c r="AH77" s="298">
        <f t="shared" si="2"/>
        <v>0</v>
      </c>
      <c r="AI77" s="164"/>
      <c r="AJ77" s="221">
        <f t="shared" si="3"/>
        <v>0</v>
      </c>
      <c r="AK77" s="164"/>
      <c r="AL77" s="164"/>
      <c r="AM77" s="164"/>
      <c r="AN77" s="164"/>
      <c r="AO77" s="375">
        <f>IF(AND(M77="NS",CNGE_2024_M1_Secc5!$T$633="NS"),0,IF(AND(M77="NA",CNGE_2024_M1_Secc5!$T$633="NA"),0,IF(M77&lt;=SUM(CNGE_2024_M1_Secc5!$T$633),0,1)))</f>
        <v>0</v>
      </c>
      <c r="AP77" s="680">
        <f>IF(AND(S77="NS",CNGE_2024_M1_Secc5!$T$634="NS"),0,IF(AND(S77="NA",CNGE_2024_M1_Secc5!$T$634="NA"),0,IF(S77&lt;=SUM(CNGE_2024_M1_Secc5!$T$634),0,1)))</f>
        <v>0</v>
      </c>
      <c r="AQ77" s="375">
        <f>IF(AND(Y77="NS",CNGE_2024_M1_Secc5!$T$635="NS"),0,IF(AND(Y77="NA",CNGE_2024_M1_Secc5!$T$635="NA"),0,IF(Y77&lt;=SUM(CNGE_2024_M1_Secc5!$T$635),0,1)))</f>
        <v>0</v>
      </c>
      <c r="AR77" s="680">
        <f>IF(AND(G203="NS",CNGE_2024_M1_Secc5!$T$636="NS"),0,IF(AND(G203="NA",CNGE_2024_M1_Secc5!$T$636="NA"),0,IF(G203&lt;=SUM(CNGE_2024_M1_Secc5!$T$636),0,1)))</f>
        <v>0</v>
      </c>
      <c r="AS77" s="375">
        <f>IF(AND(M203="NS",CNGE_2024_M1_Secc5!$T$637="NS"),0,IF(AND(M203="NA",CNGE_2024_M1_Secc5!$T$637="NA"),0,IF(M203&lt;=SUM(CNGE_2024_M1_Secc5!$T$637),0,1)))</f>
        <v>0</v>
      </c>
      <c r="AT77" s="680">
        <f>IF(AND(S203="NS",CNGE_2024_M1_Secc5!$T$638="NS"),0,IF(AND(S203="NA",CNGE_2024_M1_Secc5!$T$638="NA"),0,IF(S203&lt;=SUM(CNGE_2024_M1_Secc5!$T$638),0,1)))</f>
        <v>0</v>
      </c>
      <c r="AU77" s="375">
        <f>IF(AND(Y203="NS",CNGE_2024_M1_Secc5!$T$639="NS"),0,IF(AND(Y203="NA",CNGE_2024_M1_Secc5!$T$639="NA"),0,IF(Y203&lt;=SUM(CNGE_2024_M1_Secc5!$T$639),0,1)))</f>
        <v>0</v>
      </c>
      <c r="AV77" s="164"/>
      <c r="AW77" s="164"/>
      <c r="AX77" s="164"/>
      <c r="AY77" s="608">
        <f>IF(AND(P77="NS",CNGE_2024_M1_Secc5!$T$646="NS"),0,IF(AND(P77="NA",CNGE_2024_M1_Secc5!$T$646="NA"),0,IF(P77&lt;=SUM(CNGE_2024_M1_Secc5!$T$646),0,1)))</f>
        <v>0</v>
      </c>
      <c r="AZ77" s="609">
        <f>IF(AND(V77="NS",CNGE_2024_M1_Secc5!$T$647="NS"),0,IF(AND(V77="NA",CNGE_2024_M1_Secc5!$T$647="NA"),0,IF(V77&lt;=SUM(CNGE_2024_M1_Secc5!$T$647),0,1)))</f>
        <v>0</v>
      </c>
      <c r="BA77" s="608">
        <f>IF(AND(AB77="NS",CNGE_2024_M1_Secc5!$T$648="NS"),0,IF(AND(AB77="NA",CNGE_2024_M1_Secc5!$T$648="NA"),0,IF(AB77&lt;=SUM(CNGE_2024_M1_Secc5!$T$648),0,1)))</f>
        <v>0</v>
      </c>
      <c r="BB77" s="609">
        <f>IF(AND(J203="NS",CNGE_2024_M1_Secc5!$T$649="NS"),0,IF(AND(J203="NA",CNGE_2024_M1_Secc5!$T$649="NA"),0,IF(J203&lt;=SUM(CNGE_2024_M1_Secc5!$T$649),0,1)))</f>
        <v>0</v>
      </c>
      <c r="BC77" s="608">
        <f>IF(AND(P203="NS",CNGE_2024_M1_Secc5!$T$650="NS"),0,IF(AND(P203="NA",CNGE_2024_M1_Secc5!$T$650="NA"),0,IF(P203&lt;=SUM(CNGE_2024_M1_Secc5!$T$650),0,1)))</f>
        <v>0</v>
      </c>
      <c r="BD77" s="609">
        <f>IF(AND(V203="NS",CNGE_2024_M1_Secc5!$T$651="NS"),0,IF(AND(V203="NA",CNGE_2024_M1_Secc5!$T$651="NA"),0,IF(V203&lt;=SUM(CNGE_2024_M1_Secc5!$T$651),0,1)))</f>
        <v>0</v>
      </c>
      <c r="BE77" s="608">
        <f>IF(AND(AB203="NS",CNGE_2024_M1_Secc5!$T$652="NS"),0,IF(AND(AB203="NA",CNGE_2024_M1_Secc5!$T$652="NA"),0,IF(AB203&lt;=SUM(CNGE_2024_M1_Secc5!$T$652),0,1)))</f>
        <v>0</v>
      </c>
      <c r="BF77" s="682">
        <f>IF(AND(CNGE_2024_M1_Secc5!$P$633&lt;&gt;"",CNGE_2024_M1_Secc5!$P$633&lt;&gt;1,COUNTA(M77:R77)=0),0,IF(AND(CNGE_2024_M1_Secc5!$P$633&lt;&gt;"",CNGE_2024_M1_Secc5!$P$633=1,COUNTA(M77:R77)=2),0,IF(COUNTA(M77:R77)=0,0,1)))</f>
        <v>0</v>
      </c>
      <c r="BG77" s="683">
        <f>IF(AND(CNGE_2024_M1_Secc5!$P$634&lt;&gt;"",CNGE_2024_M1_Secc5!$P$634&lt;&gt;1,COUNTA(S77:X77)=0),0,IF(AND(CNGE_2024_M1_Secc5!$P$634&lt;&gt;"",CNGE_2024_M1_Secc5!$P$634=1,COUNTA(S77:X77)=2),0,IF(COUNTA(S77:X77)=0,0,1)))</f>
        <v>0</v>
      </c>
      <c r="BH77" s="682">
        <f>IF(AND(CNGE_2024_M1_Secc5!$P$635&lt;&gt;"",CNGE_2024_M1_Secc5!$P$635&lt;&gt;1,COUNTA(Y77:AD77)=0),0,IF(AND(CNGE_2024_M1_Secc5!$P$635&lt;&gt;"",CNGE_2024_M1_Secc5!$P$635=1,COUNTA(Y77:AD77)=2),0,IF(COUNTA(Y77:AD77)=0,0,1)))</f>
        <v>0</v>
      </c>
      <c r="BI77" s="683">
        <f>IF(AND(CNGE_2024_M1_Secc5!$P$636&lt;&gt;"",CNGE_2024_M1_Secc5!$P$636&lt;&gt;1,COUNTA(G203:L203)=0),0,IF(AND(CNGE_2024_M1_Secc5!$P$636&lt;&gt;"",CNGE_2024_M1_Secc5!$P$636=1,COUNTA(G203:L203)=2),0,IF(COUNTA(G203:L203)=0,0,1)))</f>
        <v>0</v>
      </c>
      <c r="BJ77" s="682">
        <f>IF(AND(CNGE_2024_M1_Secc5!$P$637&lt;&gt;"",CNGE_2024_M1_Secc5!$P$637&lt;&gt;1,COUNTA(M203:R203)=0),0,IF(AND(CNGE_2024_M1_Secc5!$P$637&lt;&gt;"",CNGE_2024_M1_Secc5!$P$637=1,COUNTA(M203:R203)=2),0,IF(COUNTA(M203:R203)=0,0,1)))</f>
        <v>0</v>
      </c>
      <c r="BK77" s="683">
        <f>IF(AND(CNGE_2024_M1_Secc5!$P$638&lt;&gt;"",CNGE_2024_M1_Secc5!$P$638&lt;&gt;1,COUNTA(S203:X203)=0),0,IF(AND(CNGE_2024_M1_Secc5!$P$638&lt;&gt;"",CNGE_2024_M1_Secc5!$P$638=1,COUNTA(S203:X203)=2),0,IF(COUNTA(S203:X203)=0,0,1)))</f>
        <v>0</v>
      </c>
      <c r="BL77" s="682">
        <f>IF(AND(CNGE_2024_M1_Secc5!$P$639&lt;&gt;"",CNGE_2024_M1_Secc5!$P$639&lt;&gt;1,COUNTA(Y203:AD203)=0),0,IF(AND(CNGE_2024_M1_Secc5!$P$639&lt;&gt;"",CNGE_2024_M1_Secc5!$P$639=1,COUNTA(Y203:AD203)=2),0,IF(COUNTA(Y203:AD203)=0,0,1)))</f>
        <v>0</v>
      </c>
      <c r="BM77" s="402">
        <f t="shared" si="4"/>
        <v>0</v>
      </c>
      <c r="BN77" s="370" t="str">
        <f>IF(BM77=0,"",
IF(SUM($BM$27:BM77)=1,BO77,
IF($BM$147&gt;SUM($BM$27:BM77),_xlfn.CONCAT(", ",BO77),
IF($BM$147=SUM($BM$27:BM77),_xlfn.CONCAT(" y ",BO77)))))</f>
        <v/>
      </c>
      <c r="BO77" s="156" t="s">
        <v>5161</v>
      </c>
      <c r="BP77" s="272">
        <f t="shared" si="6"/>
        <v>0</v>
      </c>
      <c r="BQ77" s="273" t="str">
        <f>IF(BP77=0,"",
IF(SUM($BP$27:BP77)=1,BR77,
IF(BP$2201&gt;SUM($BP$27:BP77),_xlfn.CONCAT(", ",BR77),
IF($BP$148=SUM($BP$27:BP77),_xlfn.CONCAT(" y ",BR77)))))</f>
        <v/>
      </c>
      <c r="BR77" s="156" t="s">
        <v>5161</v>
      </c>
      <c r="BS77" s="272">
        <f t="shared" si="5"/>
        <v>0</v>
      </c>
      <c r="BT77" s="273" t="str">
        <f>IF(BS77=0,"",
IF(SUM($BS$27:BS77)=1,BU77,
IF($BS$147&gt;SUM($BS$27:BS77),_xlfn.CONCAT(", ",BU77),
IF($BS$147=SUM($BS$27:BS77),_xlfn.CONCAT(" y ",BU77)))))</f>
        <v/>
      </c>
      <c r="BU77" s="156" t="s">
        <v>5161</v>
      </c>
    </row>
    <row r="78" spans="1:73" ht="15" customHeight="1">
      <c r="A78" s="672"/>
      <c r="C78" s="165" t="s">
        <v>5162</v>
      </c>
      <c r="D78" s="884" t="str">
        <f>IF(CNGE_2024_M1_Secc5!$D91="","",CNGE_2024_M1_Secc5!$D91)</f>
        <v>COLEGIO DE ESTUDIOS CIENTIFICOS Y TECNOLOGICOS</v>
      </c>
      <c r="E78" s="884"/>
      <c r="F78" s="884"/>
      <c r="G78" s="884"/>
      <c r="H78" s="884"/>
      <c r="I78" s="884"/>
      <c r="J78" s="884"/>
      <c r="K78" s="719"/>
      <c r="L78" s="719"/>
      <c r="M78" s="719"/>
      <c r="N78" s="719"/>
      <c r="O78" s="719"/>
      <c r="P78" s="719"/>
      <c r="Q78" s="719"/>
      <c r="R78" s="719"/>
      <c r="S78" s="719"/>
      <c r="T78" s="719"/>
      <c r="U78" s="719"/>
      <c r="V78" s="719"/>
      <c r="W78" s="719"/>
      <c r="X78" s="719"/>
      <c r="Y78" s="719"/>
      <c r="Z78" s="719"/>
      <c r="AA78" s="719"/>
      <c r="AB78" s="719"/>
      <c r="AC78" s="719"/>
      <c r="AD78" s="719"/>
      <c r="AE78" s="145"/>
      <c r="AF78" s="164"/>
      <c r="AG78" s="199">
        <f t="shared" si="1"/>
        <v>0</v>
      </c>
      <c r="AH78" s="298">
        <f t="shared" si="2"/>
        <v>0</v>
      </c>
      <c r="AI78" s="164"/>
      <c r="AJ78" s="221">
        <f t="shared" si="3"/>
        <v>0</v>
      </c>
      <c r="AK78" s="164"/>
      <c r="AL78" s="164"/>
      <c r="AM78" s="164"/>
      <c r="AN78" s="164"/>
      <c r="AO78" s="375">
        <f>IF(AND(M78="NS",CNGE_2024_M1_Secc5!$T$633="NS"),0,IF(AND(M78="NA",CNGE_2024_M1_Secc5!$T$633="NA"),0,IF(M78&lt;=SUM(CNGE_2024_M1_Secc5!$T$633),0,1)))</f>
        <v>0</v>
      </c>
      <c r="AP78" s="680">
        <f>IF(AND(S78="NS",CNGE_2024_M1_Secc5!$T$634="NS"),0,IF(AND(S78="NA",CNGE_2024_M1_Secc5!$T$634="NA"),0,IF(S78&lt;=SUM(CNGE_2024_M1_Secc5!$T$634),0,1)))</f>
        <v>0</v>
      </c>
      <c r="AQ78" s="375">
        <f>IF(AND(Y78="NS",CNGE_2024_M1_Secc5!$T$635="NS"),0,IF(AND(Y78="NA",CNGE_2024_M1_Secc5!$T$635="NA"),0,IF(Y78&lt;=SUM(CNGE_2024_M1_Secc5!$T$635),0,1)))</f>
        <v>0</v>
      </c>
      <c r="AR78" s="680">
        <f>IF(AND(G204="NS",CNGE_2024_M1_Secc5!$T$636="NS"),0,IF(AND(G204="NA",CNGE_2024_M1_Secc5!$T$636="NA"),0,IF(G204&lt;=SUM(CNGE_2024_M1_Secc5!$T$636),0,1)))</f>
        <v>0</v>
      </c>
      <c r="AS78" s="375">
        <f>IF(AND(M204="NS",CNGE_2024_M1_Secc5!$T$637="NS"),0,IF(AND(M204="NA",CNGE_2024_M1_Secc5!$T$637="NA"),0,IF(M204&lt;=SUM(CNGE_2024_M1_Secc5!$T$637),0,1)))</f>
        <v>0</v>
      </c>
      <c r="AT78" s="680">
        <f>IF(AND(S204="NS",CNGE_2024_M1_Secc5!$T$638="NS"),0,IF(AND(S204="NA",CNGE_2024_M1_Secc5!$T$638="NA"),0,IF(S204&lt;=SUM(CNGE_2024_M1_Secc5!$T$638),0,1)))</f>
        <v>0</v>
      </c>
      <c r="AU78" s="375">
        <f>IF(AND(Y204="NS",CNGE_2024_M1_Secc5!$T$639="NS"),0,IF(AND(Y204="NA",CNGE_2024_M1_Secc5!$T$639="NA"),0,IF(Y204&lt;=SUM(CNGE_2024_M1_Secc5!$T$639),0,1)))</f>
        <v>0</v>
      </c>
      <c r="AV78" s="164"/>
      <c r="AW78" s="164"/>
      <c r="AX78" s="164"/>
      <c r="AY78" s="608">
        <f>IF(AND(P78="NS",CNGE_2024_M1_Secc5!$T$646="NS"),0,IF(AND(P78="NA",CNGE_2024_M1_Secc5!$T$646="NA"),0,IF(P78&lt;=SUM(CNGE_2024_M1_Secc5!$T$646),0,1)))</f>
        <v>0</v>
      </c>
      <c r="AZ78" s="609">
        <f>IF(AND(V78="NS",CNGE_2024_M1_Secc5!$T$647="NS"),0,IF(AND(V78="NA",CNGE_2024_M1_Secc5!$T$647="NA"),0,IF(V78&lt;=SUM(CNGE_2024_M1_Secc5!$T$647),0,1)))</f>
        <v>0</v>
      </c>
      <c r="BA78" s="608">
        <f>IF(AND(AB78="NS",CNGE_2024_M1_Secc5!$T$648="NS"),0,IF(AND(AB78="NA",CNGE_2024_M1_Secc5!$T$648="NA"),0,IF(AB78&lt;=SUM(CNGE_2024_M1_Secc5!$T$648),0,1)))</f>
        <v>0</v>
      </c>
      <c r="BB78" s="609">
        <f>IF(AND(J204="NS",CNGE_2024_M1_Secc5!$T$649="NS"),0,IF(AND(J204="NA",CNGE_2024_M1_Secc5!$T$649="NA"),0,IF(J204&lt;=SUM(CNGE_2024_M1_Secc5!$T$649),0,1)))</f>
        <v>0</v>
      </c>
      <c r="BC78" s="608">
        <f>IF(AND(P204="NS",CNGE_2024_M1_Secc5!$T$650="NS"),0,IF(AND(P204="NA",CNGE_2024_M1_Secc5!$T$650="NA"),0,IF(P204&lt;=SUM(CNGE_2024_M1_Secc5!$T$650),0,1)))</f>
        <v>0</v>
      </c>
      <c r="BD78" s="609">
        <f>IF(AND(V204="NS",CNGE_2024_M1_Secc5!$T$651="NS"),0,IF(AND(V204="NA",CNGE_2024_M1_Secc5!$T$651="NA"),0,IF(V204&lt;=SUM(CNGE_2024_M1_Secc5!$T$651),0,1)))</f>
        <v>0</v>
      </c>
      <c r="BE78" s="608">
        <f>IF(AND(AB204="NS",CNGE_2024_M1_Secc5!$T$652="NS"),0,IF(AND(AB204="NA",CNGE_2024_M1_Secc5!$T$652="NA"),0,IF(AB204&lt;=SUM(CNGE_2024_M1_Secc5!$T$652),0,1)))</f>
        <v>0</v>
      </c>
      <c r="BF78" s="682">
        <f>IF(AND(CNGE_2024_M1_Secc5!$P$633&lt;&gt;"",CNGE_2024_M1_Secc5!$P$633&lt;&gt;1,COUNTA(M78:R78)=0),0,IF(AND(CNGE_2024_M1_Secc5!$P$633&lt;&gt;"",CNGE_2024_M1_Secc5!$P$633=1,COUNTA(M78:R78)=2),0,IF(COUNTA(M78:R78)=0,0,1)))</f>
        <v>0</v>
      </c>
      <c r="BG78" s="683">
        <f>IF(AND(CNGE_2024_M1_Secc5!$P$634&lt;&gt;"",CNGE_2024_M1_Secc5!$P$634&lt;&gt;1,COUNTA(S78:X78)=0),0,IF(AND(CNGE_2024_M1_Secc5!$P$634&lt;&gt;"",CNGE_2024_M1_Secc5!$P$634=1,COUNTA(S78:X78)=2),0,IF(COUNTA(S78:X78)=0,0,1)))</f>
        <v>0</v>
      </c>
      <c r="BH78" s="682">
        <f>IF(AND(CNGE_2024_M1_Secc5!$P$635&lt;&gt;"",CNGE_2024_M1_Secc5!$P$635&lt;&gt;1,COUNTA(Y78:AD78)=0),0,IF(AND(CNGE_2024_M1_Secc5!$P$635&lt;&gt;"",CNGE_2024_M1_Secc5!$P$635=1,COUNTA(Y78:AD78)=2),0,IF(COUNTA(Y78:AD78)=0,0,1)))</f>
        <v>0</v>
      </c>
      <c r="BI78" s="683">
        <f>IF(AND(CNGE_2024_M1_Secc5!$P$636&lt;&gt;"",CNGE_2024_M1_Secc5!$P$636&lt;&gt;1,COUNTA(G204:L204)=0),0,IF(AND(CNGE_2024_M1_Secc5!$P$636&lt;&gt;"",CNGE_2024_M1_Secc5!$P$636=1,COUNTA(G204:L204)=2),0,IF(COUNTA(G204:L204)=0,0,1)))</f>
        <v>0</v>
      </c>
      <c r="BJ78" s="682">
        <f>IF(AND(CNGE_2024_M1_Secc5!$P$637&lt;&gt;"",CNGE_2024_M1_Secc5!$P$637&lt;&gt;1,COUNTA(M204:R204)=0),0,IF(AND(CNGE_2024_M1_Secc5!$P$637&lt;&gt;"",CNGE_2024_M1_Secc5!$P$637=1,COUNTA(M204:R204)=2),0,IF(COUNTA(M204:R204)=0,0,1)))</f>
        <v>0</v>
      </c>
      <c r="BK78" s="683">
        <f>IF(AND(CNGE_2024_M1_Secc5!$P$638&lt;&gt;"",CNGE_2024_M1_Secc5!$P$638&lt;&gt;1,COUNTA(S204:X204)=0),0,IF(AND(CNGE_2024_M1_Secc5!$P$638&lt;&gt;"",CNGE_2024_M1_Secc5!$P$638=1,COUNTA(S204:X204)=2),0,IF(COUNTA(S204:X204)=0,0,1)))</f>
        <v>0</v>
      </c>
      <c r="BL78" s="682">
        <f>IF(AND(CNGE_2024_M1_Secc5!$P$639&lt;&gt;"",CNGE_2024_M1_Secc5!$P$639&lt;&gt;1,COUNTA(Y204:AD204)=0),0,IF(AND(CNGE_2024_M1_Secc5!$P$639&lt;&gt;"",CNGE_2024_M1_Secc5!$P$639=1,COUNTA(Y204:AD204)=2),0,IF(COUNTA(Y204:AD204)=0,0,1)))</f>
        <v>0</v>
      </c>
      <c r="BM78" s="402">
        <f t="shared" si="4"/>
        <v>0</v>
      </c>
      <c r="BN78" s="370" t="str">
        <f>IF(BM78=0,"",
IF(SUM($BM$27:BM78)=1,BO78,
IF($BM$147&gt;SUM($BM$27:BM78),_xlfn.CONCAT(", ",BO78),
IF($BM$147=SUM($BM$27:BM78),_xlfn.CONCAT(" y ",BO78)))))</f>
        <v/>
      </c>
      <c r="BO78" s="156" t="s">
        <v>5163</v>
      </c>
      <c r="BP78" s="272">
        <f t="shared" si="6"/>
        <v>0</v>
      </c>
      <c r="BQ78" s="273" t="str">
        <f>IF(BP78=0,"",
IF(SUM($BP$27:BP78)=1,BR78,
IF(BP$2201&gt;SUM($BP$27:BP78),_xlfn.CONCAT(", ",BR78),
IF($BP$148=SUM($BP$27:BP78),_xlfn.CONCAT(" y ",BR78)))))</f>
        <v/>
      </c>
      <c r="BR78" s="156" t="s">
        <v>5163</v>
      </c>
      <c r="BS78" s="272">
        <f t="shared" si="5"/>
        <v>0</v>
      </c>
      <c r="BT78" s="273" t="str">
        <f>IF(BS78=0,"",
IF(SUM($BS$27:BS78)=1,BU78,
IF($BS$147&gt;SUM($BS$27:BS78),_xlfn.CONCAT(", ",BU78),
IF($BS$147=SUM($BS$27:BS78),_xlfn.CONCAT(" y ",BU78)))))</f>
        <v/>
      </c>
      <c r="BU78" s="156" t="s">
        <v>5163</v>
      </c>
    </row>
    <row r="79" spans="1:73" ht="15" customHeight="1">
      <c r="A79" s="672"/>
      <c r="C79" s="165" t="s">
        <v>5164</v>
      </c>
      <c r="D79" s="884" t="str">
        <f>IF(CNGE_2024_M1_Secc5!$D92="","",CNGE_2024_M1_Secc5!$D92)</f>
        <v>COLEGIO DE VERACRUZ</v>
      </c>
      <c r="E79" s="884"/>
      <c r="F79" s="884"/>
      <c r="G79" s="884"/>
      <c r="H79" s="884"/>
      <c r="I79" s="884"/>
      <c r="J79" s="884"/>
      <c r="K79" s="719"/>
      <c r="L79" s="719"/>
      <c r="M79" s="719"/>
      <c r="N79" s="719"/>
      <c r="O79" s="719"/>
      <c r="P79" s="719"/>
      <c r="Q79" s="719"/>
      <c r="R79" s="719"/>
      <c r="S79" s="719"/>
      <c r="T79" s="719"/>
      <c r="U79" s="719"/>
      <c r="V79" s="719"/>
      <c r="W79" s="719"/>
      <c r="X79" s="719"/>
      <c r="Y79" s="719"/>
      <c r="Z79" s="719"/>
      <c r="AA79" s="719"/>
      <c r="AB79" s="719"/>
      <c r="AC79" s="719"/>
      <c r="AD79" s="719"/>
      <c r="AE79" s="145"/>
      <c r="AF79" s="164"/>
      <c r="AG79" s="199">
        <f t="shared" si="1"/>
        <v>0</v>
      </c>
      <c r="AH79" s="298">
        <f t="shared" si="2"/>
        <v>0</v>
      </c>
      <c r="AI79" s="164"/>
      <c r="AJ79" s="221">
        <f t="shared" si="3"/>
        <v>0</v>
      </c>
      <c r="AK79" s="164"/>
      <c r="AL79" s="164"/>
      <c r="AM79" s="164"/>
      <c r="AN79" s="164"/>
      <c r="AO79" s="375">
        <f>IF(AND(M79="NS",CNGE_2024_M1_Secc5!$T$633="NS"),0,IF(AND(M79="NA",CNGE_2024_M1_Secc5!$T$633="NA"),0,IF(M79&lt;=SUM(CNGE_2024_M1_Secc5!$T$633),0,1)))</f>
        <v>0</v>
      </c>
      <c r="AP79" s="680">
        <f>IF(AND(S79="NS",CNGE_2024_M1_Secc5!$T$634="NS"),0,IF(AND(S79="NA",CNGE_2024_M1_Secc5!$T$634="NA"),0,IF(S79&lt;=SUM(CNGE_2024_M1_Secc5!$T$634),0,1)))</f>
        <v>0</v>
      </c>
      <c r="AQ79" s="375">
        <f>IF(AND(Y79="NS",CNGE_2024_M1_Secc5!$T$635="NS"),0,IF(AND(Y79="NA",CNGE_2024_M1_Secc5!$T$635="NA"),0,IF(Y79&lt;=SUM(CNGE_2024_M1_Secc5!$T$635),0,1)))</f>
        <v>0</v>
      </c>
      <c r="AR79" s="680">
        <f>IF(AND(G205="NS",CNGE_2024_M1_Secc5!$T$636="NS"),0,IF(AND(G205="NA",CNGE_2024_M1_Secc5!$T$636="NA"),0,IF(G205&lt;=SUM(CNGE_2024_M1_Secc5!$T$636),0,1)))</f>
        <v>0</v>
      </c>
      <c r="AS79" s="375">
        <f>IF(AND(M205="NS",CNGE_2024_M1_Secc5!$T$637="NS"),0,IF(AND(M205="NA",CNGE_2024_M1_Secc5!$T$637="NA"),0,IF(M205&lt;=SUM(CNGE_2024_M1_Secc5!$T$637),0,1)))</f>
        <v>0</v>
      </c>
      <c r="AT79" s="680">
        <f>IF(AND(S205="NS",CNGE_2024_M1_Secc5!$T$638="NS"),0,IF(AND(S205="NA",CNGE_2024_M1_Secc5!$T$638="NA"),0,IF(S205&lt;=SUM(CNGE_2024_M1_Secc5!$T$638),0,1)))</f>
        <v>0</v>
      </c>
      <c r="AU79" s="375">
        <f>IF(AND(Y205="NS",CNGE_2024_M1_Secc5!$T$639="NS"),0,IF(AND(Y205="NA",CNGE_2024_M1_Secc5!$T$639="NA"),0,IF(Y205&lt;=SUM(CNGE_2024_M1_Secc5!$T$639),0,1)))</f>
        <v>0</v>
      </c>
      <c r="AV79" s="164"/>
      <c r="AW79" s="164"/>
      <c r="AX79" s="164"/>
      <c r="AY79" s="608">
        <f>IF(AND(P79="NS",CNGE_2024_M1_Secc5!$T$646="NS"),0,IF(AND(P79="NA",CNGE_2024_M1_Secc5!$T$646="NA"),0,IF(P79&lt;=SUM(CNGE_2024_M1_Secc5!$T$646),0,1)))</f>
        <v>0</v>
      </c>
      <c r="AZ79" s="609">
        <f>IF(AND(V79="NS",CNGE_2024_M1_Secc5!$T$647="NS"),0,IF(AND(V79="NA",CNGE_2024_M1_Secc5!$T$647="NA"),0,IF(V79&lt;=SUM(CNGE_2024_M1_Secc5!$T$647),0,1)))</f>
        <v>0</v>
      </c>
      <c r="BA79" s="608">
        <f>IF(AND(AB79="NS",CNGE_2024_M1_Secc5!$T$648="NS"),0,IF(AND(AB79="NA",CNGE_2024_M1_Secc5!$T$648="NA"),0,IF(AB79&lt;=SUM(CNGE_2024_M1_Secc5!$T$648),0,1)))</f>
        <v>0</v>
      </c>
      <c r="BB79" s="609">
        <f>IF(AND(J205="NS",CNGE_2024_M1_Secc5!$T$649="NS"),0,IF(AND(J205="NA",CNGE_2024_M1_Secc5!$T$649="NA"),0,IF(J205&lt;=SUM(CNGE_2024_M1_Secc5!$T$649),0,1)))</f>
        <v>0</v>
      </c>
      <c r="BC79" s="608">
        <f>IF(AND(P205="NS",CNGE_2024_M1_Secc5!$T$650="NS"),0,IF(AND(P205="NA",CNGE_2024_M1_Secc5!$T$650="NA"),0,IF(P205&lt;=SUM(CNGE_2024_M1_Secc5!$T$650),0,1)))</f>
        <v>0</v>
      </c>
      <c r="BD79" s="609">
        <f>IF(AND(V205="NS",CNGE_2024_M1_Secc5!$T$651="NS"),0,IF(AND(V205="NA",CNGE_2024_M1_Secc5!$T$651="NA"),0,IF(V205&lt;=SUM(CNGE_2024_M1_Secc5!$T$651),0,1)))</f>
        <v>0</v>
      </c>
      <c r="BE79" s="608">
        <f>IF(AND(AB205="NS",CNGE_2024_M1_Secc5!$T$652="NS"),0,IF(AND(AB205="NA",CNGE_2024_M1_Secc5!$T$652="NA"),0,IF(AB205&lt;=SUM(CNGE_2024_M1_Secc5!$T$652),0,1)))</f>
        <v>0</v>
      </c>
      <c r="BF79" s="682">
        <f>IF(AND(CNGE_2024_M1_Secc5!$P$633&lt;&gt;"",CNGE_2024_M1_Secc5!$P$633&lt;&gt;1,COUNTA(M79:R79)=0),0,IF(AND(CNGE_2024_M1_Secc5!$P$633&lt;&gt;"",CNGE_2024_M1_Secc5!$P$633=1,COUNTA(M79:R79)=2),0,IF(COUNTA(M79:R79)=0,0,1)))</f>
        <v>0</v>
      </c>
      <c r="BG79" s="683">
        <f>IF(AND(CNGE_2024_M1_Secc5!$P$634&lt;&gt;"",CNGE_2024_M1_Secc5!$P$634&lt;&gt;1,COUNTA(S79:X79)=0),0,IF(AND(CNGE_2024_M1_Secc5!$P$634&lt;&gt;"",CNGE_2024_M1_Secc5!$P$634=1,COUNTA(S79:X79)=2),0,IF(COUNTA(S79:X79)=0,0,1)))</f>
        <v>0</v>
      </c>
      <c r="BH79" s="682">
        <f>IF(AND(CNGE_2024_M1_Secc5!$P$635&lt;&gt;"",CNGE_2024_M1_Secc5!$P$635&lt;&gt;1,COUNTA(Y79:AD79)=0),0,IF(AND(CNGE_2024_M1_Secc5!$P$635&lt;&gt;"",CNGE_2024_M1_Secc5!$P$635=1,COUNTA(Y79:AD79)=2),0,IF(COUNTA(Y79:AD79)=0,0,1)))</f>
        <v>0</v>
      </c>
      <c r="BI79" s="683">
        <f>IF(AND(CNGE_2024_M1_Secc5!$P$636&lt;&gt;"",CNGE_2024_M1_Secc5!$P$636&lt;&gt;1,COUNTA(G205:L205)=0),0,IF(AND(CNGE_2024_M1_Secc5!$P$636&lt;&gt;"",CNGE_2024_M1_Secc5!$P$636=1,COUNTA(G205:L205)=2),0,IF(COUNTA(G205:L205)=0,0,1)))</f>
        <v>0</v>
      </c>
      <c r="BJ79" s="682">
        <f>IF(AND(CNGE_2024_M1_Secc5!$P$637&lt;&gt;"",CNGE_2024_M1_Secc5!$P$637&lt;&gt;1,COUNTA(M205:R205)=0),0,IF(AND(CNGE_2024_M1_Secc5!$P$637&lt;&gt;"",CNGE_2024_M1_Secc5!$P$637=1,COUNTA(M205:R205)=2),0,IF(COUNTA(M205:R205)=0,0,1)))</f>
        <v>0</v>
      </c>
      <c r="BK79" s="683">
        <f>IF(AND(CNGE_2024_M1_Secc5!$P$638&lt;&gt;"",CNGE_2024_M1_Secc5!$P$638&lt;&gt;1,COUNTA(S205:X205)=0),0,IF(AND(CNGE_2024_M1_Secc5!$P$638&lt;&gt;"",CNGE_2024_M1_Secc5!$P$638=1,COUNTA(S205:X205)=2),0,IF(COUNTA(S205:X205)=0,0,1)))</f>
        <v>0</v>
      </c>
      <c r="BL79" s="682">
        <f>IF(AND(CNGE_2024_M1_Secc5!$P$639&lt;&gt;"",CNGE_2024_M1_Secc5!$P$639&lt;&gt;1,COUNTA(Y205:AD205)=0),0,IF(AND(CNGE_2024_M1_Secc5!$P$639&lt;&gt;"",CNGE_2024_M1_Secc5!$P$639=1,COUNTA(Y205:AD205)=2),0,IF(COUNTA(Y205:AD205)=0,0,1)))</f>
        <v>0</v>
      </c>
      <c r="BM79" s="402">
        <f t="shared" si="4"/>
        <v>0</v>
      </c>
      <c r="BN79" s="370" t="str">
        <f>IF(BM79=0,"",
IF(SUM($BM$27:BM79)=1,BO79,
IF($BM$147&gt;SUM($BM$27:BM79),_xlfn.CONCAT(", ",BO79),
IF($BM$147=SUM($BM$27:BM79),_xlfn.CONCAT(" y ",BO79)))))</f>
        <v/>
      </c>
      <c r="BO79" s="156" t="s">
        <v>5165</v>
      </c>
      <c r="BP79" s="272">
        <f t="shared" si="6"/>
        <v>0</v>
      </c>
      <c r="BQ79" s="273" t="str">
        <f>IF(BP79=0,"",
IF(SUM($BP$27:BP79)=1,BR79,
IF(BP$2201&gt;SUM($BP$27:BP79),_xlfn.CONCAT(", ",BR79),
IF($BP$148=SUM($BP$27:BP79),_xlfn.CONCAT(" y ",BR79)))))</f>
        <v/>
      </c>
      <c r="BR79" s="156" t="s">
        <v>5165</v>
      </c>
      <c r="BS79" s="272">
        <f t="shared" si="5"/>
        <v>0</v>
      </c>
      <c r="BT79" s="273" t="str">
        <f>IF(BS79=0,"",
IF(SUM($BS$27:BS79)=1,BU79,
IF($BS$147&gt;SUM($BS$27:BS79),_xlfn.CONCAT(", ",BU79),
IF($BS$147=SUM($BS$27:BS79),_xlfn.CONCAT(" y ",BU79)))))</f>
        <v/>
      </c>
      <c r="BU79" s="156" t="s">
        <v>5165</v>
      </c>
    </row>
    <row r="80" spans="1:73" ht="15" customHeight="1">
      <c r="A80" s="672"/>
      <c r="C80" s="165" t="s">
        <v>5166</v>
      </c>
      <c r="D80" s="884" t="str">
        <f>IF(CNGE_2024_M1_Secc5!$D93="","",CNGE_2024_M1_Secc5!$D93)</f>
        <v>UNIVERSIDAD POLITECNICA DE HUATUSCO</v>
      </c>
      <c r="E80" s="884"/>
      <c r="F80" s="884"/>
      <c r="G80" s="884"/>
      <c r="H80" s="884"/>
      <c r="I80" s="884"/>
      <c r="J80" s="884"/>
      <c r="K80" s="719"/>
      <c r="L80" s="719"/>
      <c r="M80" s="719"/>
      <c r="N80" s="719"/>
      <c r="O80" s="719"/>
      <c r="P80" s="719"/>
      <c r="Q80" s="719"/>
      <c r="R80" s="719"/>
      <c r="S80" s="719"/>
      <c r="T80" s="719"/>
      <c r="U80" s="719"/>
      <c r="V80" s="719"/>
      <c r="W80" s="719"/>
      <c r="X80" s="719"/>
      <c r="Y80" s="719"/>
      <c r="Z80" s="719"/>
      <c r="AA80" s="719"/>
      <c r="AB80" s="719"/>
      <c r="AC80" s="719"/>
      <c r="AD80" s="719"/>
      <c r="AE80" s="145"/>
      <c r="AF80" s="164"/>
      <c r="AG80" s="199">
        <f t="shared" si="1"/>
        <v>0</v>
      </c>
      <c r="AH80" s="298">
        <f t="shared" si="2"/>
        <v>0</v>
      </c>
      <c r="AI80" s="164"/>
      <c r="AJ80" s="221">
        <f t="shared" si="3"/>
        <v>0</v>
      </c>
      <c r="AK80" s="164"/>
      <c r="AL80" s="164"/>
      <c r="AM80" s="164"/>
      <c r="AN80" s="164"/>
      <c r="AO80" s="375">
        <f>IF(AND(M80="NS",CNGE_2024_M1_Secc5!$T$633="NS"),0,IF(AND(M80="NA",CNGE_2024_M1_Secc5!$T$633="NA"),0,IF(M80&lt;=SUM(CNGE_2024_M1_Secc5!$T$633),0,1)))</f>
        <v>0</v>
      </c>
      <c r="AP80" s="680">
        <f>IF(AND(S80="NS",CNGE_2024_M1_Secc5!$T$634="NS"),0,IF(AND(S80="NA",CNGE_2024_M1_Secc5!$T$634="NA"),0,IF(S80&lt;=SUM(CNGE_2024_M1_Secc5!$T$634),0,1)))</f>
        <v>0</v>
      </c>
      <c r="AQ80" s="375">
        <f>IF(AND(Y80="NS",CNGE_2024_M1_Secc5!$T$635="NS"),0,IF(AND(Y80="NA",CNGE_2024_M1_Secc5!$T$635="NA"),0,IF(Y80&lt;=SUM(CNGE_2024_M1_Secc5!$T$635),0,1)))</f>
        <v>0</v>
      </c>
      <c r="AR80" s="680">
        <f>IF(AND(G206="NS",CNGE_2024_M1_Secc5!$T$636="NS"),0,IF(AND(G206="NA",CNGE_2024_M1_Secc5!$T$636="NA"),0,IF(G206&lt;=SUM(CNGE_2024_M1_Secc5!$T$636),0,1)))</f>
        <v>0</v>
      </c>
      <c r="AS80" s="375">
        <f>IF(AND(M206="NS",CNGE_2024_M1_Secc5!$T$637="NS"),0,IF(AND(M206="NA",CNGE_2024_M1_Secc5!$T$637="NA"),0,IF(M206&lt;=SUM(CNGE_2024_M1_Secc5!$T$637),0,1)))</f>
        <v>0</v>
      </c>
      <c r="AT80" s="680">
        <f>IF(AND(S206="NS",CNGE_2024_M1_Secc5!$T$638="NS"),0,IF(AND(S206="NA",CNGE_2024_M1_Secc5!$T$638="NA"),0,IF(S206&lt;=SUM(CNGE_2024_M1_Secc5!$T$638),0,1)))</f>
        <v>0</v>
      </c>
      <c r="AU80" s="375">
        <f>IF(AND(Y206="NS",CNGE_2024_M1_Secc5!$T$639="NS"),0,IF(AND(Y206="NA",CNGE_2024_M1_Secc5!$T$639="NA"),0,IF(Y206&lt;=SUM(CNGE_2024_M1_Secc5!$T$639),0,1)))</f>
        <v>0</v>
      </c>
      <c r="AV80" s="164"/>
      <c r="AW80" s="164"/>
      <c r="AX80" s="164"/>
      <c r="AY80" s="608">
        <f>IF(AND(P80="NS",CNGE_2024_M1_Secc5!$T$646="NS"),0,IF(AND(P80="NA",CNGE_2024_M1_Secc5!$T$646="NA"),0,IF(P80&lt;=SUM(CNGE_2024_M1_Secc5!$T$646),0,1)))</f>
        <v>0</v>
      </c>
      <c r="AZ80" s="609">
        <f>IF(AND(V80="NS",CNGE_2024_M1_Secc5!$T$647="NS"),0,IF(AND(V80="NA",CNGE_2024_M1_Secc5!$T$647="NA"),0,IF(V80&lt;=SUM(CNGE_2024_M1_Secc5!$T$647),0,1)))</f>
        <v>0</v>
      </c>
      <c r="BA80" s="608">
        <f>IF(AND(AB80="NS",CNGE_2024_M1_Secc5!$T$648="NS"),0,IF(AND(AB80="NA",CNGE_2024_M1_Secc5!$T$648="NA"),0,IF(AB80&lt;=SUM(CNGE_2024_M1_Secc5!$T$648),0,1)))</f>
        <v>0</v>
      </c>
      <c r="BB80" s="609">
        <f>IF(AND(J206="NS",CNGE_2024_M1_Secc5!$T$649="NS"),0,IF(AND(J206="NA",CNGE_2024_M1_Secc5!$T$649="NA"),0,IF(J206&lt;=SUM(CNGE_2024_M1_Secc5!$T$649),0,1)))</f>
        <v>0</v>
      </c>
      <c r="BC80" s="608">
        <f>IF(AND(P206="NS",CNGE_2024_M1_Secc5!$T$650="NS"),0,IF(AND(P206="NA",CNGE_2024_M1_Secc5!$T$650="NA"),0,IF(P206&lt;=SUM(CNGE_2024_M1_Secc5!$T$650),0,1)))</f>
        <v>0</v>
      </c>
      <c r="BD80" s="609">
        <f>IF(AND(V206="NS",CNGE_2024_M1_Secc5!$T$651="NS"),0,IF(AND(V206="NA",CNGE_2024_M1_Secc5!$T$651="NA"),0,IF(V206&lt;=SUM(CNGE_2024_M1_Secc5!$T$651),0,1)))</f>
        <v>0</v>
      </c>
      <c r="BE80" s="608">
        <f>IF(AND(AB206="NS",CNGE_2024_M1_Secc5!$T$652="NS"),0,IF(AND(AB206="NA",CNGE_2024_M1_Secc5!$T$652="NA"),0,IF(AB206&lt;=SUM(CNGE_2024_M1_Secc5!$T$652),0,1)))</f>
        <v>0</v>
      </c>
      <c r="BF80" s="682">
        <f>IF(AND(CNGE_2024_M1_Secc5!$P$633&lt;&gt;"",CNGE_2024_M1_Secc5!$P$633&lt;&gt;1,COUNTA(M80:R80)=0),0,IF(AND(CNGE_2024_M1_Secc5!$P$633&lt;&gt;"",CNGE_2024_M1_Secc5!$P$633=1,COUNTA(M80:R80)=2),0,IF(COUNTA(M80:R80)=0,0,1)))</f>
        <v>0</v>
      </c>
      <c r="BG80" s="683">
        <f>IF(AND(CNGE_2024_M1_Secc5!$P$634&lt;&gt;"",CNGE_2024_M1_Secc5!$P$634&lt;&gt;1,COUNTA(S80:X80)=0),0,IF(AND(CNGE_2024_M1_Secc5!$P$634&lt;&gt;"",CNGE_2024_M1_Secc5!$P$634=1,COUNTA(S80:X80)=2),0,IF(COUNTA(S80:X80)=0,0,1)))</f>
        <v>0</v>
      </c>
      <c r="BH80" s="682">
        <f>IF(AND(CNGE_2024_M1_Secc5!$P$635&lt;&gt;"",CNGE_2024_M1_Secc5!$P$635&lt;&gt;1,COUNTA(Y80:AD80)=0),0,IF(AND(CNGE_2024_M1_Secc5!$P$635&lt;&gt;"",CNGE_2024_M1_Secc5!$P$635=1,COUNTA(Y80:AD80)=2),0,IF(COUNTA(Y80:AD80)=0,0,1)))</f>
        <v>0</v>
      </c>
      <c r="BI80" s="683">
        <f>IF(AND(CNGE_2024_M1_Secc5!$P$636&lt;&gt;"",CNGE_2024_M1_Secc5!$P$636&lt;&gt;1,COUNTA(G206:L206)=0),0,IF(AND(CNGE_2024_M1_Secc5!$P$636&lt;&gt;"",CNGE_2024_M1_Secc5!$P$636=1,COUNTA(G206:L206)=2),0,IF(COUNTA(G206:L206)=0,0,1)))</f>
        <v>0</v>
      </c>
      <c r="BJ80" s="682">
        <f>IF(AND(CNGE_2024_M1_Secc5!$P$637&lt;&gt;"",CNGE_2024_M1_Secc5!$P$637&lt;&gt;1,COUNTA(M206:R206)=0),0,IF(AND(CNGE_2024_M1_Secc5!$P$637&lt;&gt;"",CNGE_2024_M1_Secc5!$P$637=1,COUNTA(M206:R206)=2),0,IF(COUNTA(M206:R206)=0,0,1)))</f>
        <v>0</v>
      </c>
      <c r="BK80" s="683">
        <f>IF(AND(CNGE_2024_M1_Secc5!$P$638&lt;&gt;"",CNGE_2024_M1_Secc5!$P$638&lt;&gt;1,COUNTA(S206:X206)=0),0,IF(AND(CNGE_2024_M1_Secc5!$P$638&lt;&gt;"",CNGE_2024_M1_Secc5!$P$638=1,COUNTA(S206:X206)=2),0,IF(COUNTA(S206:X206)=0,0,1)))</f>
        <v>0</v>
      </c>
      <c r="BL80" s="682">
        <f>IF(AND(CNGE_2024_M1_Secc5!$P$639&lt;&gt;"",CNGE_2024_M1_Secc5!$P$639&lt;&gt;1,COUNTA(Y206:AD206)=0),0,IF(AND(CNGE_2024_M1_Secc5!$P$639&lt;&gt;"",CNGE_2024_M1_Secc5!$P$639=1,COUNTA(Y206:AD206)=2),0,IF(COUNTA(Y206:AD206)=0,0,1)))</f>
        <v>0</v>
      </c>
      <c r="BM80" s="402">
        <f t="shared" si="4"/>
        <v>0</v>
      </c>
      <c r="BN80" s="370" t="str">
        <f>IF(BM80=0,"",
IF(SUM($BM$27:BM80)=1,BO80,
IF($BM$147&gt;SUM($BM$27:BM80),_xlfn.CONCAT(", ",BO80),
IF($BM$147=SUM($BM$27:BM80),_xlfn.CONCAT(" y ",BO80)))))</f>
        <v/>
      </c>
      <c r="BO80" s="156" t="s">
        <v>5167</v>
      </c>
      <c r="BP80" s="272">
        <f t="shared" si="6"/>
        <v>0</v>
      </c>
      <c r="BQ80" s="273" t="str">
        <f>IF(BP80=0,"",
IF(SUM($BP$27:BP80)=1,BR80,
IF(BP$2201&gt;SUM($BP$27:BP80),_xlfn.CONCAT(", ",BR80),
IF($BP$148=SUM($BP$27:BP80),_xlfn.CONCAT(" y ",BR80)))))</f>
        <v/>
      </c>
      <c r="BR80" s="156" t="s">
        <v>5167</v>
      </c>
      <c r="BS80" s="272">
        <f t="shared" si="5"/>
        <v>0</v>
      </c>
      <c r="BT80" s="273" t="str">
        <f>IF(BS80=0,"",
IF(SUM($BS$27:BS80)=1,BU80,
IF($BS$147&gt;SUM($BS$27:BS80),_xlfn.CONCAT(", ",BU80),
IF($BS$147=SUM($BS$27:BS80),_xlfn.CONCAT(" y ",BU80)))))</f>
        <v/>
      </c>
      <c r="BU80" s="156" t="s">
        <v>5167</v>
      </c>
    </row>
    <row r="81" spans="1:73" ht="15" customHeight="1">
      <c r="A81" s="672"/>
      <c r="C81" s="165" t="s">
        <v>5168</v>
      </c>
      <c r="D81" s="884" t="str">
        <f>IF(CNGE_2024_M1_Secc5!$D94="","",CNGE_2024_M1_Secc5!$D94)</f>
        <v>UNIVERSIDAD POPULAR AUTONOMA DE VERACRUZ</v>
      </c>
      <c r="E81" s="884"/>
      <c r="F81" s="884"/>
      <c r="G81" s="884"/>
      <c r="H81" s="884"/>
      <c r="I81" s="884"/>
      <c r="J81" s="884"/>
      <c r="K81" s="719"/>
      <c r="L81" s="719"/>
      <c r="M81" s="719"/>
      <c r="N81" s="719"/>
      <c r="O81" s="719"/>
      <c r="P81" s="719"/>
      <c r="Q81" s="719"/>
      <c r="R81" s="719"/>
      <c r="S81" s="719"/>
      <c r="T81" s="719"/>
      <c r="U81" s="719"/>
      <c r="V81" s="719"/>
      <c r="W81" s="719"/>
      <c r="X81" s="719"/>
      <c r="Y81" s="719"/>
      <c r="Z81" s="719"/>
      <c r="AA81" s="719"/>
      <c r="AB81" s="719"/>
      <c r="AC81" s="719"/>
      <c r="AD81" s="719"/>
      <c r="AE81" s="145"/>
      <c r="AF81" s="164"/>
      <c r="AG81" s="199">
        <f t="shared" si="1"/>
        <v>0</v>
      </c>
      <c r="AH81" s="298">
        <f t="shared" si="2"/>
        <v>0</v>
      </c>
      <c r="AI81" s="164"/>
      <c r="AJ81" s="221">
        <f t="shared" si="3"/>
        <v>0</v>
      </c>
      <c r="AK81" s="164"/>
      <c r="AL81" s="164"/>
      <c r="AM81" s="164"/>
      <c r="AN81" s="164"/>
      <c r="AO81" s="375">
        <f>IF(AND(M81="NS",CNGE_2024_M1_Secc5!$T$633="NS"),0,IF(AND(M81="NA",CNGE_2024_M1_Secc5!$T$633="NA"),0,IF(M81&lt;=SUM(CNGE_2024_M1_Secc5!$T$633),0,1)))</f>
        <v>0</v>
      </c>
      <c r="AP81" s="680">
        <f>IF(AND(S81="NS",CNGE_2024_M1_Secc5!$T$634="NS"),0,IF(AND(S81="NA",CNGE_2024_M1_Secc5!$T$634="NA"),0,IF(S81&lt;=SUM(CNGE_2024_M1_Secc5!$T$634),0,1)))</f>
        <v>0</v>
      </c>
      <c r="AQ81" s="375">
        <f>IF(AND(Y81="NS",CNGE_2024_M1_Secc5!$T$635="NS"),0,IF(AND(Y81="NA",CNGE_2024_M1_Secc5!$T$635="NA"),0,IF(Y81&lt;=SUM(CNGE_2024_M1_Secc5!$T$635),0,1)))</f>
        <v>0</v>
      </c>
      <c r="AR81" s="680">
        <f>IF(AND(G207="NS",CNGE_2024_M1_Secc5!$T$636="NS"),0,IF(AND(G207="NA",CNGE_2024_M1_Secc5!$T$636="NA"),0,IF(G207&lt;=SUM(CNGE_2024_M1_Secc5!$T$636),0,1)))</f>
        <v>0</v>
      </c>
      <c r="AS81" s="375">
        <f>IF(AND(M207="NS",CNGE_2024_M1_Secc5!$T$637="NS"),0,IF(AND(M207="NA",CNGE_2024_M1_Secc5!$T$637="NA"),0,IF(M207&lt;=SUM(CNGE_2024_M1_Secc5!$T$637),0,1)))</f>
        <v>0</v>
      </c>
      <c r="AT81" s="680">
        <f>IF(AND(S207="NS",CNGE_2024_M1_Secc5!$T$638="NS"),0,IF(AND(S207="NA",CNGE_2024_M1_Secc5!$T$638="NA"),0,IF(S207&lt;=SUM(CNGE_2024_M1_Secc5!$T$638),0,1)))</f>
        <v>0</v>
      </c>
      <c r="AU81" s="375">
        <f>IF(AND(Y207="NS",CNGE_2024_M1_Secc5!$T$639="NS"),0,IF(AND(Y207="NA",CNGE_2024_M1_Secc5!$T$639="NA"),0,IF(Y207&lt;=SUM(CNGE_2024_M1_Secc5!$T$639),0,1)))</f>
        <v>0</v>
      </c>
      <c r="AV81" s="164"/>
      <c r="AW81" s="164"/>
      <c r="AX81" s="164"/>
      <c r="AY81" s="608">
        <f>IF(AND(P81="NS",CNGE_2024_M1_Secc5!$T$646="NS"),0,IF(AND(P81="NA",CNGE_2024_M1_Secc5!$T$646="NA"),0,IF(P81&lt;=SUM(CNGE_2024_M1_Secc5!$T$646),0,1)))</f>
        <v>0</v>
      </c>
      <c r="AZ81" s="609">
        <f>IF(AND(V81="NS",CNGE_2024_M1_Secc5!$T$647="NS"),0,IF(AND(V81="NA",CNGE_2024_M1_Secc5!$T$647="NA"),0,IF(V81&lt;=SUM(CNGE_2024_M1_Secc5!$T$647),0,1)))</f>
        <v>0</v>
      </c>
      <c r="BA81" s="608">
        <f>IF(AND(AB81="NS",CNGE_2024_M1_Secc5!$T$648="NS"),0,IF(AND(AB81="NA",CNGE_2024_M1_Secc5!$T$648="NA"),0,IF(AB81&lt;=SUM(CNGE_2024_M1_Secc5!$T$648),0,1)))</f>
        <v>0</v>
      </c>
      <c r="BB81" s="609">
        <f>IF(AND(J207="NS",CNGE_2024_M1_Secc5!$T$649="NS"),0,IF(AND(J207="NA",CNGE_2024_M1_Secc5!$T$649="NA"),0,IF(J207&lt;=SUM(CNGE_2024_M1_Secc5!$T$649),0,1)))</f>
        <v>0</v>
      </c>
      <c r="BC81" s="608">
        <f>IF(AND(P207="NS",CNGE_2024_M1_Secc5!$T$650="NS"),0,IF(AND(P207="NA",CNGE_2024_M1_Secc5!$T$650="NA"),0,IF(P207&lt;=SUM(CNGE_2024_M1_Secc5!$T$650),0,1)))</f>
        <v>0</v>
      </c>
      <c r="BD81" s="609">
        <f>IF(AND(V207="NS",CNGE_2024_M1_Secc5!$T$651="NS"),0,IF(AND(V207="NA",CNGE_2024_M1_Secc5!$T$651="NA"),0,IF(V207&lt;=SUM(CNGE_2024_M1_Secc5!$T$651),0,1)))</f>
        <v>0</v>
      </c>
      <c r="BE81" s="608">
        <f>IF(AND(AB207="NS",CNGE_2024_M1_Secc5!$T$652="NS"),0,IF(AND(AB207="NA",CNGE_2024_M1_Secc5!$T$652="NA"),0,IF(AB207&lt;=SUM(CNGE_2024_M1_Secc5!$T$652),0,1)))</f>
        <v>0</v>
      </c>
      <c r="BF81" s="682">
        <f>IF(AND(CNGE_2024_M1_Secc5!$P$633&lt;&gt;"",CNGE_2024_M1_Secc5!$P$633&lt;&gt;1,COUNTA(M81:R81)=0),0,IF(AND(CNGE_2024_M1_Secc5!$P$633&lt;&gt;"",CNGE_2024_M1_Secc5!$P$633=1,COUNTA(M81:R81)=2),0,IF(COUNTA(M81:R81)=0,0,1)))</f>
        <v>0</v>
      </c>
      <c r="BG81" s="683">
        <f>IF(AND(CNGE_2024_M1_Secc5!$P$634&lt;&gt;"",CNGE_2024_M1_Secc5!$P$634&lt;&gt;1,COUNTA(S81:X81)=0),0,IF(AND(CNGE_2024_M1_Secc5!$P$634&lt;&gt;"",CNGE_2024_M1_Secc5!$P$634=1,COUNTA(S81:X81)=2),0,IF(COUNTA(S81:X81)=0,0,1)))</f>
        <v>0</v>
      </c>
      <c r="BH81" s="682">
        <f>IF(AND(CNGE_2024_M1_Secc5!$P$635&lt;&gt;"",CNGE_2024_M1_Secc5!$P$635&lt;&gt;1,COUNTA(Y81:AD81)=0),0,IF(AND(CNGE_2024_M1_Secc5!$P$635&lt;&gt;"",CNGE_2024_M1_Secc5!$P$635=1,COUNTA(Y81:AD81)=2),0,IF(COUNTA(Y81:AD81)=0,0,1)))</f>
        <v>0</v>
      </c>
      <c r="BI81" s="683">
        <f>IF(AND(CNGE_2024_M1_Secc5!$P$636&lt;&gt;"",CNGE_2024_M1_Secc5!$P$636&lt;&gt;1,COUNTA(G207:L207)=0),0,IF(AND(CNGE_2024_M1_Secc5!$P$636&lt;&gt;"",CNGE_2024_M1_Secc5!$P$636=1,COUNTA(G207:L207)=2),0,IF(COUNTA(G207:L207)=0,0,1)))</f>
        <v>0</v>
      </c>
      <c r="BJ81" s="682">
        <f>IF(AND(CNGE_2024_M1_Secc5!$P$637&lt;&gt;"",CNGE_2024_M1_Secc5!$P$637&lt;&gt;1,COUNTA(M207:R207)=0),0,IF(AND(CNGE_2024_M1_Secc5!$P$637&lt;&gt;"",CNGE_2024_M1_Secc5!$P$637=1,COUNTA(M207:R207)=2),0,IF(COUNTA(M207:R207)=0,0,1)))</f>
        <v>0</v>
      </c>
      <c r="BK81" s="683">
        <f>IF(AND(CNGE_2024_M1_Secc5!$P$638&lt;&gt;"",CNGE_2024_M1_Secc5!$P$638&lt;&gt;1,COUNTA(S207:X207)=0),0,IF(AND(CNGE_2024_M1_Secc5!$P$638&lt;&gt;"",CNGE_2024_M1_Secc5!$P$638=1,COUNTA(S207:X207)=2),0,IF(COUNTA(S207:X207)=0,0,1)))</f>
        <v>0</v>
      </c>
      <c r="BL81" s="682">
        <f>IF(AND(CNGE_2024_M1_Secc5!$P$639&lt;&gt;"",CNGE_2024_M1_Secc5!$P$639&lt;&gt;1,COUNTA(Y207:AD207)=0),0,IF(AND(CNGE_2024_M1_Secc5!$P$639&lt;&gt;"",CNGE_2024_M1_Secc5!$P$639=1,COUNTA(Y207:AD207)=2),0,IF(COUNTA(Y207:AD207)=0,0,1)))</f>
        <v>0</v>
      </c>
      <c r="BM81" s="402">
        <f t="shared" si="4"/>
        <v>0</v>
      </c>
      <c r="BN81" s="370" t="str">
        <f>IF(BM81=0,"",
IF(SUM($BM$27:BM81)=1,BO81,
IF($BM$147&gt;SUM($BM$27:BM81),_xlfn.CONCAT(", ",BO81),
IF($BM$147=SUM($BM$27:BM81),_xlfn.CONCAT(" y ",BO81)))))</f>
        <v/>
      </c>
      <c r="BO81" s="156" t="s">
        <v>5169</v>
      </c>
      <c r="BP81" s="272">
        <f t="shared" si="6"/>
        <v>0</v>
      </c>
      <c r="BQ81" s="273" t="str">
        <f>IF(BP81=0,"",
IF(SUM($BP$27:BP81)=1,BR81,
IF(BP$2201&gt;SUM($BP$27:BP81),_xlfn.CONCAT(", ",BR81),
IF($BP$148=SUM($BP$27:BP81),_xlfn.CONCAT(" y ",BR81)))))</f>
        <v/>
      </c>
      <c r="BR81" s="156" t="s">
        <v>5169</v>
      </c>
      <c r="BS81" s="272">
        <f t="shared" si="5"/>
        <v>0</v>
      </c>
      <c r="BT81" s="273" t="str">
        <f>IF(BS81=0,"",
IF(SUM($BS$27:BS81)=1,BU81,
IF($BS$147&gt;SUM($BS$27:BS81),_xlfn.CONCAT(", ",BU81),
IF($BS$147=SUM($BS$27:BS81),_xlfn.CONCAT(" y ",BU81)))))</f>
        <v/>
      </c>
      <c r="BU81" s="156" t="s">
        <v>5169</v>
      </c>
    </row>
    <row r="82" spans="1:73" ht="15" customHeight="1">
      <c r="A82" s="672"/>
      <c r="C82" s="165" t="s">
        <v>5170</v>
      </c>
      <c r="D82" s="884" t="str">
        <f>IF(CNGE_2024_M1_Secc5!$D95="","",CNGE_2024_M1_Secc5!$D95)</f>
        <v>INSTITUTO VERACRUZANO DE LA VIVIENDA</v>
      </c>
      <c r="E82" s="884"/>
      <c r="F82" s="884"/>
      <c r="G82" s="884"/>
      <c r="H82" s="884"/>
      <c r="I82" s="884"/>
      <c r="J82" s="884"/>
      <c r="K82" s="719"/>
      <c r="L82" s="719"/>
      <c r="M82" s="719"/>
      <c r="N82" s="719"/>
      <c r="O82" s="719"/>
      <c r="P82" s="719"/>
      <c r="Q82" s="719"/>
      <c r="R82" s="719"/>
      <c r="S82" s="719"/>
      <c r="T82" s="719"/>
      <c r="U82" s="719"/>
      <c r="V82" s="719"/>
      <c r="W82" s="719"/>
      <c r="X82" s="719"/>
      <c r="Y82" s="719"/>
      <c r="Z82" s="719"/>
      <c r="AA82" s="719"/>
      <c r="AB82" s="719"/>
      <c r="AC82" s="719"/>
      <c r="AD82" s="719"/>
      <c r="AE82" s="145"/>
      <c r="AF82" s="164"/>
      <c r="AG82" s="199">
        <f t="shared" si="1"/>
        <v>0</v>
      </c>
      <c r="AH82" s="298">
        <f t="shared" si="2"/>
        <v>0</v>
      </c>
      <c r="AI82" s="164"/>
      <c r="AJ82" s="221">
        <f t="shared" si="3"/>
        <v>0</v>
      </c>
      <c r="AK82" s="164"/>
      <c r="AL82" s="164"/>
      <c r="AM82" s="164"/>
      <c r="AN82" s="164"/>
      <c r="AO82" s="375">
        <f>IF(AND(M82="NS",CNGE_2024_M1_Secc5!$T$633="NS"),0,IF(AND(M82="NA",CNGE_2024_M1_Secc5!$T$633="NA"),0,IF(M82&lt;=SUM(CNGE_2024_M1_Secc5!$T$633),0,1)))</f>
        <v>0</v>
      </c>
      <c r="AP82" s="680">
        <f>IF(AND(S82="NS",CNGE_2024_M1_Secc5!$T$634="NS"),0,IF(AND(S82="NA",CNGE_2024_M1_Secc5!$T$634="NA"),0,IF(S82&lt;=SUM(CNGE_2024_M1_Secc5!$T$634),0,1)))</f>
        <v>0</v>
      </c>
      <c r="AQ82" s="375">
        <f>IF(AND(Y82="NS",CNGE_2024_M1_Secc5!$T$635="NS"),0,IF(AND(Y82="NA",CNGE_2024_M1_Secc5!$T$635="NA"),0,IF(Y82&lt;=SUM(CNGE_2024_M1_Secc5!$T$635),0,1)))</f>
        <v>0</v>
      </c>
      <c r="AR82" s="680">
        <f>IF(AND(G208="NS",CNGE_2024_M1_Secc5!$T$636="NS"),0,IF(AND(G208="NA",CNGE_2024_M1_Secc5!$T$636="NA"),0,IF(G208&lt;=SUM(CNGE_2024_M1_Secc5!$T$636),0,1)))</f>
        <v>0</v>
      </c>
      <c r="AS82" s="375">
        <f>IF(AND(M208="NS",CNGE_2024_M1_Secc5!$T$637="NS"),0,IF(AND(M208="NA",CNGE_2024_M1_Secc5!$T$637="NA"),0,IF(M208&lt;=SUM(CNGE_2024_M1_Secc5!$T$637),0,1)))</f>
        <v>0</v>
      </c>
      <c r="AT82" s="680">
        <f>IF(AND(S208="NS",CNGE_2024_M1_Secc5!$T$638="NS"),0,IF(AND(S208="NA",CNGE_2024_M1_Secc5!$T$638="NA"),0,IF(S208&lt;=SUM(CNGE_2024_M1_Secc5!$T$638),0,1)))</f>
        <v>0</v>
      </c>
      <c r="AU82" s="375">
        <f>IF(AND(Y208="NS",CNGE_2024_M1_Secc5!$T$639="NS"),0,IF(AND(Y208="NA",CNGE_2024_M1_Secc5!$T$639="NA"),0,IF(Y208&lt;=SUM(CNGE_2024_M1_Secc5!$T$639),0,1)))</f>
        <v>0</v>
      </c>
      <c r="AV82" s="164"/>
      <c r="AW82" s="164"/>
      <c r="AX82" s="164"/>
      <c r="AY82" s="608">
        <f>IF(AND(P82="NS",CNGE_2024_M1_Secc5!$T$646="NS"),0,IF(AND(P82="NA",CNGE_2024_M1_Secc5!$T$646="NA"),0,IF(P82&lt;=SUM(CNGE_2024_M1_Secc5!$T$646),0,1)))</f>
        <v>0</v>
      </c>
      <c r="AZ82" s="609">
        <f>IF(AND(V82="NS",CNGE_2024_M1_Secc5!$T$647="NS"),0,IF(AND(V82="NA",CNGE_2024_M1_Secc5!$T$647="NA"),0,IF(V82&lt;=SUM(CNGE_2024_M1_Secc5!$T$647),0,1)))</f>
        <v>0</v>
      </c>
      <c r="BA82" s="608">
        <f>IF(AND(AB82="NS",CNGE_2024_M1_Secc5!$T$648="NS"),0,IF(AND(AB82="NA",CNGE_2024_M1_Secc5!$T$648="NA"),0,IF(AB82&lt;=SUM(CNGE_2024_M1_Secc5!$T$648),0,1)))</f>
        <v>0</v>
      </c>
      <c r="BB82" s="609">
        <f>IF(AND(J208="NS",CNGE_2024_M1_Secc5!$T$649="NS"),0,IF(AND(J208="NA",CNGE_2024_M1_Secc5!$T$649="NA"),0,IF(J208&lt;=SUM(CNGE_2024_M1_Secc5!$T$649),0,1)))</f>
        <v>0</v>
      </c>
      <c r="BC82" s="608">
        <f>IF(AND(P208="NS",CNGE_2024_M1_Secc5!$T$650="NS"),0,IF(AND(P208="NA",CNGE_2024_M1_Secc5!$T$650="NA"),0,IF(P208&lt;=SUM(CNGE_2024_M1_Secc5!$T$650),0,1)))</f>
        <v>0</v>
      </c>
      <c r="BD82" s="609">
        <f>IF(AND(V208="NS",CNGE_2024_M1_Secc5!$T$651="NS"),0,IF(AND(V208="NA",CNGE_2024_M1_Secc5!$T$651="NA"),0,IF(V208&lt;=SUM(CNGE_2024_M1_Secc5!$T$651),0,1)))</f>
        <v>0</v>
      </c>
      <c r="BE82" s="608">
        <f>IF(AND(AB208="NS",CNGE_2024_M1_Secc5!$T$652="NS"),0,IF(AND(AB208="NA",CNGE_2024_M1_Secc5!$T$652="NA"),0,IF(AB208&lt;=SUM(CNGE_2024_M1_Secc5!$T$652),0,1)))</f>
        <v>0</v>
      </c>
      <c r="BF82" s="682">
        <f>IF(AND(CNGE_2024_M1_Secc5!$P$633&lt;&gt;"",CNGE_2024_M1_Secc5!$P$633&lt;&gt;1,COUNTA(M82:R82)=0),0,IF(AND(CNGE_2024_M1_Secc5!$P$633&lt;&gt;"",CNGE_2024_M1_Secc5!$P$633=1,COUNTA(M82:R82)=2),0,IF(COUNTA(M82:R82)=0,0,1)))</f>
        <v>0</v>
      </c>
      <c r="BG82" s="683">
        <f>IF(AND(CNGE_2024_M1_Secc5!$P$634&lt;&gt;"",CNGE_2024_M1_Secc5!$P$634&lt;&gt;1,COUNTA(S82:X82)=0),0,IF(AND(CNGE_2024_M1_Secc5!$P$634&lt;&gt;"",CNGE_2024_M1_Secc5!$P$634=1,COUNTA(S82:X82)=2),0,IF(COUNTA(S82:X82)=0,0,1)))</f>
        <v>0</v>
      </c>
      <c r="BH82" s="682">
        <f>IF(AND(CNGE_2024_M1_Secc5!$P$635&lt;&gt;"",CNGE_2024_M1_Secc5!$P$635&lt;&gt;1,COUNTA(Y82:AD82)=0),0,IF(AND(CNGE_2024_M1_Secc5!$P$635&lt;&gt;"",CNGE_2024_M1_Secc5!$P$635=1,COUNTA(Y82:AD82)=2),0,IF(COUNTA(Y82:AD82)=0,0,1)))</f>
        <v>0</v>
      </c>
      <c r="BI82" s="683">
        <f>IF(AND(CNGE_2024_M1_Secc5!$P$636&lt;&gt;"",CNGE_2024_M1_Secc5!$P$636&lt;&gt;1,COUNTA(G208:L208)=0),0,IF(AND(CNGE_2024_M1_Secc5!$P$636&lt;&gt;"",CNGE_2024_M1_Secc5!$P$636=1,COUNTA(G208:L208)=2),0,IF(COUNTA(G208:L208)=0,0,1)))</f>
        <v>0</v>
      </c>
      <c r="BJ82" s="682">
        <f>IF(AND(CNGE_2024_M1_Secc5!$P$637&lt;&gt;"",CNGE_2024_M1_Secc5!$P$637&lt;&gt;1,COUNTA(M208:R208)=0),0,IF(AND(CNGE_2024_M1_Secc5!$P$637&lt;&gt;"",CNGE_2024_M1_Secc5!$P$637=1,COUNTA(M208:R208)=2),0,IF(COUNTA(M208:R208)=0,0,1)))</f>
        <v>0</v>
      </c>
      <c r="BK82" s="683">
        <f>IF(AND(CNGE_2024_M1_Secc5!$P$638&lt;&gt;"",CNGE_2024_M1_Secc5!$P$638&lt;&gt;1,COUNTA(S208:X208)=0),0,IF(AND(CNGE_2024_M1_Secc5!$P$638&lt;&gt;"",CNGE_2024_M1_Secc5!$P$638=1,COUNTA(S208:X208)=2),0,IF(COUNTA(S208:X208)=0,0,1)))</f>
        <v>0</v>
      </c>
      <c r="BL82" s="682">
        <f>IF(AND(CNGE_2024_M1_Secc5!$P$639&lt;&gt;"",CNGE_2024_M1_Secc5!$P$639&lt;&gt;1,COUNTA(Y208:AD208)=0),0,IF(AND(CNGE_2024_M1_Secc5!$P$639&lt;&gt;"",CNGE_2024_M1_Secc5!$P$639=1,COUNTA(Y208:AD208)=2),0,IF(COUNTA(Y208:AD208)=0,0,1)))</f>
        <v>0</v>
      </c>
      <c r="BM82" s="402">
        <f t="shared" si="4"/>
        <v>0</v>
      </c>
      <c r="BN82" s="370" t="str">
        <f>IF(BM82=0,"",
IF(SUM($BM$27:BM82)=1,BO82,
IF($BM$147&gt;SUM($BM$27:BM82),_xlfn.CONCAT(", ",BO82),
IF($BM$147=SUM($BM$27:BM82),_xlfn.CONCAT(" y ",BO82)))))</f>
        <v/>
      </c>
      <c r="BO82" s="156" t="s">
        <v>5171</v>
      </c>
      <c r="BP82" s="272">
        <f t="shared" si="6"/>
        <v>0</v>
      </c>
      <c r="BQ82" s="273" t="str">
        <f>IF(BP82=0,"",
IF(SUM($BP$27:BP82)=1,BR82,
IF(BP$2201&gt;SUM($BP$27:BP82),_xlfn.CONCAT(", ",BR82),
IF($BP$148=SUM($BP$27:BP82),_xlfn.CONCAT(" y ",BR82)))))</f>
        <v/>
      </c>
      <c r="BR82" s="156" t="s">
        <v>5171</v>
      </c>
      <c r="BS82" s="272">
        <f t="shared" si="5"/>
        <v>0</v>
      </c>
      <c r="BT82" s="273" t="str">
        <f>IF(BS82=0,"",
IF(SUM($BS$27:BS82)=1,BU82,
IF($BS$147&gt;SUM($BS$27:BS82),_xlfn.CONCAT(", ",BU82),
IF($BS$147=SUM($BS$27:BS82),_xlfn.CONCAT(" y ",BU82)))))</f>
        <v/>
      </c>
      <c r="BU82" s="156" t="s">
        <v>5171</v>
      </c>
    </row>
    <row r="83" spans="1:73" ht="15" customHeight="1">
      <c r="A83" s="672"/>
      <c r="C83" s="165" t="s">
        <v>5172</v>
      </c>
      <c r="D83" s="884" t="str">
        <f>IF(CNGE_2024_M1_Secc5!$D96="","",CNGE_2024_M1_Secc5!$D96)</f>
        <v>AGENCIA ESTATAL DE ENERGIA DEL ESTADO DE VERACRUZ</v>
      </c>
      <c r="E83" s="884"/>
      <c r="F83" s="884"/>
      <c r="G83" s="884"/>
      <c r="H83" s="884"/>
      <c r="I83" s="884"/>
      <c r="J83" s="884"/>
      <c r="K83" s="719"/>
      <c r="L83" s="719"/>
      <c r="M83" s="719"/>
      <c r="N83" s="719"/>
      <c r="O83" s="719"/>
      <c r="P83" s="719"/>
      <c r="Q83" s="719"/>
      <c r="R83" s="719"/>
      <c r="S83" s="719"/>
      <c r="T83" s="719"/>
      <c r="U83" s="719"/>
      <c r="V83" s="719"/>
      <c r="W83" s="719"/>
      <c r="X83" s="719"/>
      <c r="Y83" s="719"/>
      <c r="Z83" s="719"/>
      <c r="AA83" s="719"/>
      <c r="AB83" s="719"/>
      <c r="AC83" s="719"/>
      <c r="AD83" s="719"/>
      <c r="AE83" s="145"/>
      <c r="AF83" s="164"/>
      <c r="AG83" s="199">
        <f t="shared" si="1"/>
        <v>0</v>
      </c>
      <c r="AH83" s="298">
        <f t="shared" si="2"/>
        <v>0</v>
      </c>
      <c r="AI83" s="164"/>
      <c r="AJ83" s="221">
        <f t="shared" si="3"/>
        <v>0</v>
      </c>
      <c r="AK83" s="164"/>
      <c r="AL83" s="164"/>
      <c r="AM83" s="164"/>
      <c r="AN83" s="164"/>
      <c r="AO83" s="375">
        <f>IF(AND(M83="NS",CNGE_2024_M1_Secc5!$T$633="NS"),0,IF(AND(M83="NA",CNGE_2024_M1_Secc5!$T$633="NA"),0,IF(M83&lt;=SUM(CNGE_2024_M1_Secc5!$T$633),0,1)))</f>
        <v>0</v>
      </c>
      <c r="AP83" s="680">
        <f>IF(AND(S83="NS",CNGE_2024_M1_Secc5!$T$634="NS"),0,IF(AND(S83="NA",CNGE_2024_M1_Secc5!$T$634="NA"),0,IF(S83&lt;=SUM(CNGE_2024_M1_Secc5!$T$634),0,1)))</f>
        <v>0</v>
      </c>
      <c r="AQ83" s="375">
        <f>IF(AND(Y83="NS",CNGE_2024_M1_Secc5!$T$635="NS"),0,IF(AND(Y83="NA",CNGE_2024_M1_Secc5!$T$635="NA"),0,IF(Y83&lt;=SUM(CNGE_2024_M1_Secc5!$T$635),0,1)))</f>
        <v>0</v>
      </c>
      <c r="AR83" s="680">
        <f>IF(AND(G209="NS",CNGE_2024_M1_Secc5!$T$636="NS"),0,IF(AND(G209="NA",CNGE_2024_M1_Secc5!$T$636="NA"),0,IF(G209&lt;=SUM(CNGE_2024_M1_Secc5!$T$636),0,1)))</f>
        <v>0</v>
      </c>
      <c r="AS83" s="375">
        <f>IF(AND(M209="NS",CNGE_2024_M1_Secc5!$T$637="NS"),0,IF(AND(M209="NA",CNGE_2024_M1_Secc5!$T$637="NA"),0,IF(M209&lt;=SUM(CNGE_2024_M1_Secc5!$T$637),0,1)))</f>
        <v>0</v>
      </c>
      <c r="AT83" s="680">
        <f>IF(AND(S209="NS",CNGE_2024_M1_Secc5!$T$638="NS"),0,IF(AND(S209="NA",CNGE_2024_M1_Secc5!$T$638="NA"),0,IF(S209&lt;=SUM(CNGE_2024_M1_Secc5!$T$638),0,1)))</f>
        <v>0</v>
      </c>
      <c r="AU83" s="375">
        <f>IF(AND(Y209="NS",CNGE_2024_M1_Secc5!$T$639="NS"),0,IF(AND(Y209="NA",CNGE_2024_M1_Secc5!$T$639="NA"),0,IF(Y209&lt;=SUM(CNGE_2024_M1_Secc5!$T$639),0,1)))</f>
        <v>0</v>
      </c>
      <c r="AV83" s="164"/>
      <c r="AW83" s="164"/>
      <c r="AX83" s="164"/>
      <c r="AY83" s="608">
        <f>IF(AND(P83="NS",CNGE_2024_M1_Secc5!$T$646="NS"),0,IF(AND(P83="NA",CNGE_2024_M1_Secc5!$T$646="NA"),0,IF(P83&lt;=SUM(CNGE_2024_M1_Secc5!$T$646),0,1)))</f>
        <v>0</v>
      </c>
      <c r="AZ83" s="609">
        <f>IF(AND(V83="NS",CNGE_2024_M1_Secc5!$T$647="NS"),0,IF(AND(V83="NA",CNGE_2024_M1_Secc5!$T$647="NA"),0,IF(V83&lt;=SUM(CNGE_2024_M1_Secc5!$T$647),0,1)))</f>
        <v>0</v>
      </c>
      <c r="BA83" s="608">
        <f>IF(AND(AB83="NS",CNGE_2024_M1_Secc5!$T$648="NS"),0,IF(AND(AB83="NA",CNGE_2024_M1_Secc5!$T$648="NA"),0,IF(AB83&lt;=SUM(CNGE_2024_M1_Secc5!$T$648),0,1)))</f>
        <v>0</v>
      </c>
      <c r="BB83" s="609">
        <f>IF(AND(J209="NS",CNGE_2024_M1_Secc5!$T$649="NS"),0,IF(AND(J209="NA",CNGE_2024_M1_Secc5!$T$649="NA"),0,IF(J209&lt;=SUM(CNGE_2024_M1_Secc5!$T$649),0,1)))</f>
        <v>0</v>
      </c>
      <c r="BC83" s="608">
        <f>IF(AND(P209="NS",CNGE_2024_M1_Secc5!$T$650="NS"),0,IF(AND(P209="NA",CNGE_2024_M1_Secc5!$T$650="NA"),0,IF(P209&lt;=SUM(CNGE_2024_M1_Secc5!$T$650),0,1)))</f>
        <v>0</v>
      </c>
      <c r="BD83" s="609">
        <f>IF(AND(V209="NS",CNGE_2024_M1_Secc5!$T$651="NS"),0,IF(AND(V209="NA",CNGE_2024_M1_Secc5!$T$651="NA"),0,IF(V209&lt;=SUM(CNGE_2024_M1_Secc5!$T$651),0,1)))</f>
        <v>0</v>
      </c>
      <c r="BE83" s="608">
        <f>IF(AND(AB209="NS",CNGE_2024_M1_Secc5!$T$652="NS"),0,IF(AND(AB209="NA",CNGE_2024_M1_Secc5!$T$652="NA"),0,IF(AB209&lt;=SUM(CNGE_2024_M1_Secc5!$T$652),0,1)))</f>
        <v>0</v>
      </c>
      <c r="BF83" s="682">
        <f>IF(AND(CNGE_2024_M1_Secc5!$P$633&lt;&gt;"",CNGE_2024_M1_Secc5!$P$633&lt;&gt;1,COUNTA(M83:R83)=0),0,IF(AND(CNGE_2024_M1_Secc5!$P$633&lt;&gt;"",CNGE_2024_M1_Secc5!$P$633=1,COUNTA(M83:R83)=2),0,IF(COUNTA(M83:R83)=0,0,1)))</f>
        <v>0</v>
      </c>
      <c r="BG83" s="683">
        <f>IF(AND(CNGE_2024_M1_Secc5!$P$634&lt;&gt;"",CNGE_2024_M1_Secc5!$P$634&lt;&gt;1,COUNTA(S83:X83)=0),0,IF(AND(CNGE_2024_M1_Secc5!$P$634&lt;&gt;"",CNGE_2024_M1_Secc5!$P$634=1,COUNTA(S83:X83)=2),0,IF(COUNTA(S83:X83)=0,0,1)))</f>
        <v>0</v>
      </c>
      <c r="BH83" s="682">
        <f>IF(AND(CNGE_2024_M1_Secc5!$P$635&lt;&gt;"",CNGE_2024_M1_Secc5!$P$635&lt;&gt;1,COUNTA(Y83:AD83)=0),0,IF(AND(CNGE_2024_M1_Secc5!$P$635&lt;&gt;"",CNGE_2024_M1_Secc5!$P$635=1,COUNTA(Y83:AD83)=2),0,IF(COUNTA(Y83:AD83)=0,0,1)))</f>
        <v>0</v>
      </c>
      <c r="BI83" s="683">
        <f>IF(AND(CNGE_2024_M1_Secc5!$P$636&lt;&gt;"",CNGE_2024_M1_Secc5!$P$636&lt;&gt;1,COUNTA(G209:L209)=0),0,IF(AND(CNGE_2024_M1_Secc5!$P$636&lt;&gt;"",CNGE_2024_M1_Secc5!$P$636=1,COUNTA(G209:L209)=2),0,IF(COUNTA(G209:L209)=0,0,1)))</f>
        <v>0</v>
      </c>
      <c r="BJ83" s="682">
        <f>IF(AND(CNGE_2024_M1_Secc5!$P$637&lt;&gt;"",CNGE_2024_M1_Secc5!$P$637&lt;&gt;1,COUNTA(M209:R209)=0),0,IF(AND(CNGE_2024_M1_Secc5!$P$637&lt;&gt;"",CNGE_2024_M1_Secc5!$P$637=1,COUNTA(M209:R209)=2),0,IF(COUNTA(M209:R209)=0,0,1)))</f>
        <v>0</v>
      </c>
      <c r="BK83" s="683">
        <f>IF(AND(CNGE_2024_M1_Secc5!$P$638&lt;&gt;"",CNGE_2024_M1_Secc5!$P$638&lt;&gt;1,COUNTA(S209:X209)=0),0,IF(AND(CNGE_2024_M1_Secc5!$P$638&lt;&gt;"",CNGE_2024_M1_Secc5!$P$638=1,COUNTA(S209:X209)=2),0,IF(COUNTA(S209:X209)=0,0,1)))</f>
        <v>0</v>
      </c>
      <c r="BL83" s="682">
        <f>IF(AND(CNGE_2024_M1_Secc5!$P$639&lt;&gt;"",CNGE_2024_M1_Secc5!$P$639&lt;&gt;1,COUNTA(Y209:AD209)=0),0,IF(AND(CNGE_2024_M1_Secc5!$P$639&lt;&gt;"",CNGE_2024_M1_Secc5!$P$639=1,COUNTA(Y209:AD209)=2),0,IF(COUNTA(Y209:AD209)=0,0,1)))</f>
        <v>0</v>
      </c>
      <c r="BM83" s="402">
        <f t="shared" si="4"/>
        <v>0</v>
      </c>
      <c r="BN83" s="370" t="str">
        <f>IF(BM83=0,"",
IF(SUM($BM$27:BM83)=1,BO83,
IF($BM$147&gt;SUM($BM$27:BM83),_xlfn.CONCAT(", ",BO83),
IF($BM$147=SUM($BM$27:BM83),_xlfn.CONCAT(" y ",BO83)))))</f>
        <v/>
      </c>
      <c r="BO83" s="156" t="s">
        <v>5173</v>
      </c>
      <c r="BP83" s="272">
        <f t="shared" si="6"/>
        <v>0</v>
      </c>
      <c r="BQ83" s="273" t="str">
        <f>IF(BP83=0,"",
IF(SUM($BP$27:BP83)=1,BR83,
IF(BP$2201&gt;SUM($BP$27:BP83),_xlfn.CONCAT(", ",BR83),
IF($BP$148=SUM($BP$27:BP83),_xlfn.CONCAT(" y ",BR83)))))</f>
        <v/>
      </c>
      <c r="BR83" s="156" t="s">
        <v>5173</v>
      </c>
      <c r="BS83" s="272">
        <f t="shared" si="5"/>
        <v>0</v>
      </c>
      <c r="BT83" s="273" t="str">
        <f>IF(BS83=0,"",
IF(SUM($BS$27:BS83)=1,BU83,
IF($BS$147&gt;SUM($BS$27:BS83),_xlfn.CONCAT(", ",BU83),
IF($BS$147=SUM($BS$27:BS83),_xlfn.CONCAT(" y ",BU83)))))</f>
        <v/>
      </c>
      <c r="BU83" s="156" t="s">
        <v>5173</v>
      </c>
    </row>
    <row r="84" spans="1:73" ht="15" customHeight="1">
      <c r="A84" s="672"/>
      <c r="C84" s="165" t="s">
        <v>5174</v>
      </c>
      <c r="D84" s="884" t="str">
        <f>IF(CNGE_2024_M1_Secc5!$D97="","",CNGE_2024_M1_Secc5!$D97)</f>
        <v>INSTITUTO VERACRUZANO DE LAS MUJERES</v>
      </c>
      <c r="E84" s="884"/>
      <c r="F84" s="884"/>
      <c r="G84" s="884"/>
      <c r="H84" s="884"/>
      <c r="I84" s="884"/>
      <c r="J84" s="884"/>
      <c r="K84" s="719"/>
      <c r="L84" s="719"/>
      <c r="M84" s="719"/>
      <c r="N84" s="719"/>
      <c r="O84" s="719"/>
      <c r="P84" s="719"/>
      <c r="Q84" s="719"/>
      <c r="R84" s="719"/>
      <c r="S84" s="719"/>
      <c r="T84" s="719"/>
      <c r="U84" s="719"/>
      <c r="V84" s="719"/>
      <c r="W84" s="719"/>
      <c r="X84" s="719"/>
      <c r="Y84" s="719"/>
      <c r="Z84" s="719"/>
      <c r="AA84" s="719"/>
      <c r="AB84" s="719"/>
      <c r="AC84" s="719"/>
      <c r="AD84" s="719"/>
      <c r="AE84" s="145"/>
      <c r="AF84" s="164"/>
      <c r="AG84" s="199">
        <f t="shared" si="1"/>
        <v>0</v>
      </c>
      <c r="AH84" s="298">
        <f t="shared" si="2"/>
        <v>0</v>
      </c>
      <c r="AI84" s="164"/>
      <c r="AJ84" s="221">
        <f t="shared" si="3"/>
        <v>0</v>
      </c>
      <c r="AK84" s="164"/>
      <c r="AL84" s="164"/>
      <c r="AM84" s="164"/>
      <c r="AN84" s="164"/>
      <c r="AO84" s="375">
        <f>IF(AND(M84="NS",CNGE_2024_M1_Secc5!$T$633="NS"),0,IF(AND(M84="NA",CNGE_2024_M1_Secc5!$T$633="NA"),0,IF(M84&lt;=SUM(CNGE_2024_M1_Secc5!$T$633),0,1)))</f>
        <v>0</v>
      </c>
      <c r="AP84" s="680">
        <f>IF(AND(S84="NS",CNGE_2024_M1_Secc5!$T$634="NS"),0,IF(AND(S84="NA",CNGE_2024_M1_Secc5!$T$634="NA"),0,IF(S84&lt;=SUM(CNGE_2024_M1_Secc5!$T$634),0,1)))</f>
        <v>0</v>
      </c>
      <c r="AQ84" s="375">
        <f>IF(AND(Y84="NS",CNGE_2024_M1_Secc5!$T$635="NS"),0,IF(AND(Y84="NA",CNGE_2024_M1_Secc5!$T$635="NA"),0,IF(Y84&lt;=SUM(CNGE_2024_M1_Secc5!$T$635),0,1)))</f>
        <v>0</v>
      </c>
      <c r="AR84" s="680">
        <f>IF(AND(G210="NS",CNGE_2024_M1_Secc5!$T$636="NS"),0,IF(AND(G210="NA",CNGE_2024_M1_Secc5!$T$636="NA"),0,IF(G210&lt;=SUM(CNGE_2024_M1_Secc5!$T$636),0,1)))</f>
        <v>0</v>
      </c>
      <c r="AS84" s="375">
        <f>IF(AND(M210="NS",CNGE_2024_M1_Secc5!$T$637="NS"),0,IF(AND(M210="NA",CNGE_2024_M1_Secc5!$T$637="NA"),0,IF(M210&lt;=SUM(CNGE_2024_M1_Secc5!$T$637),0,1)))</f>
        <v>0</v>
      </c>
      <c r="AT84" s="680">
        <f>IF(AND(S210="NS",CNGE_2024_M1_Secc5!$T$638="NS"),0,IF(AND(S210="NA",CNGE_2024_M1_Secc5!$T$638="NA"),0,IF(S210&lt;=SUM(CNGE_2024_M1_Secc5!$T$638),0,1)))</f>
        <v>0</v>
      </c>
      <c r="AU84" s="375">
        <f>IF(AND(Y210="NS",CNGE_2024_M1_Secc5!$T$639="NS"),0,IF(AND(Y210="NA",CNGE_2024_M1_Secc5!$T$639="NA"),0,IF(Y210&lt;=SUM(CNGE_2024_M1_Secc5!$T$639),0,1)))</f>
        <v>0</v>
      </c>
      <c r="AV84" s="164"/>
      <c r="AW84" s="164"/>
      <c r="AX84" s="164"/>
      <c r="AY84" s="608">
        <f>IF(AND(P84="NS",CNGE_2024_M1_Secc5!$T$646="NS"),0,IF(AND(P84="NA",CNGE_2024_M1_Secc5!$T$646="NA"),0,IF(P84&lt;=SUM(CNGE_2024_M1_Secc5!$T$646),0,1)))</f>
        <v>0</v>
      </c>
      <c r="AZ84" s="609">
        <f>IF(AND(V84="NS",CNGE_2024_M1_Secc5!$T$647="NS"),0,IF(AND(V84="NA",CNGE_2024_M1_Secc5!$T$647="NA"),0,IF(V84&lt;=SUM(CNGE_2024_M1_Secc5!$T$647),0,1)))</f>
        <v>0</v>
      </c>
      <c r="BA84" s="608">
        <f>IF(AND(AB84="NS",CNGE_2024_M1_Secc5!$T$648="NS"),0,IF(AND(AB84="NA",CNGE_2024_M1_Secc5!$T$648="NA"),0,IF(AB84&lt;=SUM(CNGE_2024_M1_Secc5!$T$648),0,1)))</f>
        <v>0</v>
      </c>
      <c r="BB84" s="609">
        <f>IF(AND(J210="NS",CNGE_2024_M1_Secc5!$T$649="NS"),0,IF(AND(J210="NA",CNGE_2024_M1_Secc5!$T$649="NA"),0,IF(J210&lt;=SUM(CNGE_2024_M1_Secc5!$T$649),0,1)))</f>
        <v>0</v>
      </c>
      <c r="BC84" s="608">
        <f>IF(AND(P210="NS",CNGE_2024_M1_Secc5!$T$650="NS"),0,IF(AND(P210="NA",CNGE_2024_M1_Secc5!$T$650="NA"),0,IF(P210&lt;=SUM(CNGE_2024_M1_Secc5!$T$650),0,1)))</f>
        <v>0</v>
      </c>
      <c r="BD84" s="609">
        <f>IF(AND(V210="NS",CNGE_2024_M1_Secc5!$T$651="NS"),0,IF(AND(V210="NA",CNGE_2024_M1_Secc5!$T$651="NA"),0,IF(V210&lt;=SUM(CNGE_2024_M1_Secc5!$T$651),0,1)))</f>
        <v>0</v>
      </c>
      <c r="BE84" s="608">
        <f>IF(AND(AB210="NS",CNGE_2024_M1_Secc5!$T$652="NS"),0,IF(AND(AB210="NA",CNGE_2024_M1_Secc5!$T$652="NA"),0,IF(AB210&lt;=SUM(CNGE_2024_M1_Secc5!$T$652),0,1)))</f>
        <v>0</v>
      </c>
      <c r="BF84" s="682">
        <f>IF(AND(CNGE_2024_M1_Secc5!$P$633&lt;&gt;"",CNGE_2024_M1_Secc5!$P$633&lt;&gt;1,COUNTA(M84:R84)=0),0,IF(AND(CNGE_2024_M1_Secc5!$P$633&lt;&gt;"",CNGE_2024_M1_Secc5!$P$633=1,COUNTA(M84:R84)=2),0,IF(COUNTA(M84:R84)=0,0,1)))</f>
        <v>0</v>
      </c>
      <c r="BG84" s="683">
        <f>IF(AND(CNGE_2024_M1_Secc5!$P$634&lt;&gt;"",CNGE_2024_M1_Secc5!$P$634&lt;&gt;1,COUNTA(S84:X84)=0),0,IF(AND(CNGE_2024_M1_Secc5!$P$634&lt;&gt;"",CNGE_2024_M1_Secc5!$P$634=1,COUNTA(S84:X84)=2),0,IF(COUNTA(S84:X84)=0,0,1)))</f>
        <v>0</v>
      </c>
      <c r="BH84" s="682">
        <f>IF(AND(CNGE_2024_M1_Secc5!$P$635&lt;&gt;"",CNGE_2024_M1_Secc5!$P$635&lt;&gt;1,COUNTA(Y84:AD84)=0),0,IF(AND(CNGE_2024_M1_Secc5!$P$635&lt;&gt;"",CNGE_2024_M1_Secc5!$P$635=1,COUNTA(Y84:AD84)=2),0,IF(COUNTA(Y84:AD84)=0,0,1)))</f>
        <v>0</v>
      </c>
      <c r="BI84" s="683">
        <f>IF(AND(CNGE_2024_M1_Secc5!$P$636&lt;&gt;"",CNGE_2024_M1_Secc5!$P$636&lt;&gt;1,COUNTA(G210:L210)=0),0,IF(AND(CNGE_2024_M1_Secc5!$P$636&lt;&gt;"",CNGE_2024_M1_Secc5!$P$636=1,COUNTA(G210:L210)=2),0,IF(COUNTA(G210:L210)=0,0,1)))</f>
        <v>0</v>
      </c>
      <c r="BJ84" s="682">
        <f>IF(AND(CNGE_2024_M1_Secc5!$P$637&lt;&gt;"",CNGE_2024_M1_Secc5!$P$637&lt;&gt;1,COUNTA(M210:R210)=0),0,IF(AND(CNGE_2024_M1_Secc5!$P$637&lt;&gt;"",CNGE_2024_M1_Secc5!$P$637=1,COUNTA(M210:R210)=2),0,IF(COUNTA(M210:R210)=0,0,1)))</f>
        <v>0</v>
      </c>
      <c r="BK84" s="683">
        <f>IF(AND(CNGE_2024_M1_Secc5!$P$638&lt;&gt;"",CNGE_2024_M1_Secc5!$P$638&lt;&gt;1,COUNTA(S210:X210)=0),0,IF(AND(CNGE_2024_M1_Secc5!$P$638&lt;&gt;"",CNGE_2024_M1_Secc5!$P$638=1,COUNTA(S210:X210)=2),0,IF(COUNTA(S210:X210)=0,0,1)))</f>
        <v>0</v>
      </c>
      <c r="BL84" s="682">
        <f>IF(AND(CNGE_2024_M1_Secc5!$P$639&lt;&gt;"",CNGE_2024_M1_Secc5!$P$639&lt;&gt;1,COUNTA(Y210:AD210)=0),0,IF(AND(CNGE_2024_M1_Secc5!$P$639&lt;&gt;"",CNGE_2024_M1_Secc5!$P$639=1,COUNTA(Y210:AD210)=2),0,IF(COUNTA(Y210:AD210)=0,0,1)))</f>
        <v>0</v>
      </c>
      <c r="BM84" s="402">
        <f t="shared" si="4"/>
        <v>0</v>
      </c>
      <c r="BN84" s="370" t="str">
        <f>IF(BM84=0,"",
IF(SUM($BM$27:BM84)=1,BO84,
IF($BM$147&gt;SUM($BM$27:BM84),_xlfn.CONCAT(", ",BO84),
IF($BM$147=SUM($BM$27:BM84),_xlfn.CONCAT(" y ",BO84)))))</f>
        <v/>
      </c>
      <c r="BO84" s="156" t="s">
        <v>5175</v>
      </c>
      <c r="BP84" s="272">
        <f t="shared" si="6"/>
        <v>0</v>
      </c>
      <c r="BQ84" s="273" t="str">
        <f>IF(BP84=0,"",
IF(SUM($BP$27:BP84)=1,BR84,
IF(BP$2201&gt;SUM($BP$27:BP84),_xlfn.CONCAT(", ",BR84),
IF($BP$148=SUM($BP$27:BP84),_xlfn.CONCAT(" y ",BR84)))))</f>
        <v/>
      </c>
      <c r="BR84" s="156" t="s">
        <v>5175</v>
      </c>
      <c r="BS84" s="272">
        <f t="shared" si="5"/>
        <v>0</v>
      </c>
      <c r="BT84" s="273" t="str">
        <f>IF(BS84=0,"",
IF(SUM($BS$27:BS84)=1,BU84,
IF($BS$147&gt;SUM($BS$27:BS84),_xlfn.CONCAT(", ",BU84),
IF($BS$147=SUM($BS$27:BS84),_xlfn.CONCAT(" y ",BU84)))))</f>
        <v/>
      </c>
      <c r="BU84" s="156" t="s">
        <v>5175</v>
      </c>
    </row>
    <row r="85" spans="1:73" ht="15" customHeight="1">
      <c r="A85" s="672"/>
      <c r="C85" s="165" t="s">
        <v>5176</v>
      </c>
      <c r="D85" s="884" t="str">
        <f>IF(CNGE_2024_M1_Secc5!$D98="","",CNGE_2024_M1_Secc5!$D98)</f>
        <v>INSTITUTO VERACRUZANO DE DESARROLLO MUNICIPAL</v>
      </c>
      <c r="E85" s="884"/>
      <c r="F85" s="884"/>
      <c r="G85" s="884"/>
      <c r="H85" s="884"/>
      <c r="I85" s="884"/>
      <c r="J85" s="884"/>
      <c r="K85" s="719"/>
      <c r="L85" s="719"/>
      <c r="M85" s="719"/>
      <c r="N85" s="719"/>
      <c r="O85" s="719"/>
      <c r="P85" s="719"/>
      <c r="Q85" s="719"/>
      <c r="R85" s="719"/>
      <c r="S85" s="719"/>
      <c r="T85" s="719"/>
      <c r="U85" s="719"/>
      <c r="V85" s="719"/>
      <c r="W85" s="719"/>
      <c r="X85" s="719"/>
      <c r="Y85" s="719"/>
      <c r="Z85" s="719"/>
      <c r="AA85" s="719"/>
      <c r="AB85" s="719"/>
      <c r="AC85" s="719"/>
      <c r="AD85" s="719"/>
      <c r="AE85" s="145"/>
      <c r="AF85" s="164"/>
      <c r="AG85" s="199">
        <f t="shared" si="1"/>
        <v>0</v>
      </c>
      <c r="AH85" s="298">
        <f t="shared" si="2"/>
        <v>0</v>
      </c>
      <c r="AI85" s="164"/>
      <c r="AJ85" s="221">
        <f t="shared" si="3"/>
        <v>0</v>
      </c>
      <c r="AK85" s="164"/>
      <c r="AL85" s="164"/>
      <c r="AM85" s="164"/>
      <c r="AN85" s="164"/>
      <c r="AO85" s="375">
        <f>IF(AND(M85="NS",CNGE_2024_M1_Secc5!$T$633="NS"),0,IF(AND(M85="NA",CNGE_2024_M1_Secc5!$T$633="NA"),0,IF(M85&lt;=SUM(CNGE_2024_M1_Secc5!$T$633),0,1)))</f>
        <v>0</v>
      </c>
      <c r="AP85" s="680">
        <f>IF(AND(S85="NS",CNGE_2024_M1_Secc5!$T$634="NS"),0,IF(AND(S85="NA",CNGE_2024_M1_Secc5!$T$634="NA"),0,IF(S85&lt;=SUM(CNGE_2024_M1_Secc5!$T$634),0,1)))</f>
        <v>0</v>
      </c>
      <c r="AQ85" s="375">
        <f>IF(AND(Y85="NS",CNGE_2024_M1_Secc5!$T$635="NS"),0,IF(AND(Y85="NA",CNGE_2024_M1_Secc5!$T$635="NA"),0,IF(Y85&lt;=SUM(CNGE_2024_M1_Secc5!$T$635),0,1)))</f>
        <v>0</v>
      </c>
      <c r="AR85" s="680">
        <f>IF(AND(G211="NS",CNGE_2024_M1_Secc5!$T$636="NS"),0,IF(AND(G211="NA",CNGE_2024_M1_Secc5!$T$636="NA"),0,IF(G211&lt;=SUM(CNGE_2024_M1_Secc5!$T$636),0,1)))</f>
        <v>0</v>
      </c>
      <c r="AS85" s="375">
        <f>IF(AND(M211="NS",CNGE_2024_M1_Secc5!$T$637="NS"),0,IF(AND(M211="NA",CNGE_2024_M1_Secc5!$T$637="NA"),0,IF(M211&lt;=SUM(CNGE_2024_M1_Secc5!$T$637),0,1)))</f>
        <v>0</v>
      </c>
      <c r="AT85" s="680">
        <f>IF(AND(S211="NS",CNGE_2024_M1_Secc5!$T$638="NS"),0,IF(AND(S211="NA",CNGE_2024_M1_Secc5!$T$638="NA"),0,IF(S211&lt;=SUM(CNGE_2024_M1_Secc5!$T$638),0,1)))</f>
        <v>0</v>
      </c>
      <c r="AU85" s="375">
        <f>IF(AND(Y211="NS",CNGE_2024_M1_Secc5!$T$639="NS"),0,IF(AND(Y211="NA",CNGE_2024_M1_Secc5!$T$639="NA"),0,IF(Y211&lt;=SUM(CNGE_2024_M1_Secc5!$T$639),0,1)))</f>
        <v>0</v>
      </c>
      <c r="AV85" s="164"/>
      <c r="AW85" s="164"/>
      <c r="AX85" s="164"/>
      <c r="AY85" s="608">
        <f>IF(AND(P85="NS",CNGE_2024_M1_Secc5!$T$646="NS"),0,IF(AND(P85="NA",CNGE_2024_M1_Secc5!$T$646="NA"),0,IF(P85&lt;=SUM(CNGE_2024_M1_Secc5!$T$646),0,1)))</f>
        <v>0</v>
      </c>
      <c r="AZ85" s="609">
        <f>IF(AND(V85="NS",CNGE_2024_M1_Secc5!$T$647="NS"),0,IF(AND(V85="NA",CNGE_2024_M1_Secc5!$T$647="NA"),0,IF(V85&lt;=SUM(CNGE_2024_M1_Secc5!$T$647),0,1)))</f>
        <v>0</v>
      </c>
      <c r="BA85" s="608">
        <f>IF(AND(AB85="NS",CNGE_2024_M1_Secc5!$T$648="NS"),0,IF(AND(AB85="NA",CNGE_2024_M1_Secc5!$T$648="NA"),0,IF(AB85&lt;=SUM(CNGE_2024_M1_Secc5!$T$648),0,1)))</f>
        <v>0</v>
      </c>
      <c r="BB85" s="609">
        <f>IF(AND(J211="NS",CNGE_2024_M1_Secc5!$T$649="NS"),0,IF(AND(J211="NA",CNGE_2024_M1_Secc5!$T$649="NA"),0,IF(J211&lt;=SUM(CNGE_2024_M1_Secc5!$T$649),0,1)))</f>
        <v>0</v>
      </c>
      <c r="BC85" s="608">
        <f>IF(AND(P211="NS",CNGE_2024_M1_Secc5!$T$650="NS"),0,IF(AND(P211="NA",CNGE_2024_M1_Secc5!$T$650="NA"),0,IF(P211&lt;=SUM(CNGE_2024_M1_Secc5!$T$650),0,1)))</f>
        <v>0</v>
      </c>
      <c r="BD85" s="609">
        <f>IF(AND(V211="NS",CNGE_2024_M1_Secc5!$T$651="NS"),0,IF(AND(V211="NA",CNGE_2024_M1_Secc5!$T$651="NA"),0,IF(V211&lt;=SUM(CNGE_2024_M1_Secc5!$T$651),0,1)))</f>
        <v>0</v>
      </c>
      <c r="BE85" s="608">
        <f>IF(AND(AB211="NS",CNGE_2024_M1_Secc5!$T$652="NS"),0,IF(AND(AB211="NA",CNGE_2024_M1_Secc5!$T$652="NA"),0,IF(AB211&lt;=SUM(CNGE_2024_M1_Secc5!$T$652),0,1)))</f>
        <v>0</v>
      </c>
      <c r="BF85" s="682">
        <f>IF(AND(CNGE_2024_M1_Secc5!$P$633&lt;&gt;"",CNGE_2024_M1_Secc5!$P$633&lt;&gt;1,COUNTA(M85:R85)=0),0,IF(AND(CNGE_2024_M1_Secc5!$P$633&lt;&gt;"",CNGE_2024_M1_Secc5!$P$633=1,COUNTA(M85:R85)=2),0,IF(COUNTA(M85:R85)=0,0,1)))</f>
        <v>0</v>
      </c>
      <c r="BG85" s="683">
        <f>IF(AND(CNGE_2024_M1_Secc5!$P$634&lt;&gt;"",CNGE_2024_M1_Secc5!$P$634&lt;&gt;1,COUNTA(S85:X85)=0),0,IF(AND(CNGE_2024_M1_Secc5!$P$634&lt;&gt;"",CNGE_2024_M1_Secc5!$P$634=1,COUNTA(S85:X85)=2),0,IF(COUNTA(S85:X85)=0,0,1)))</f>
        <v>0</v>
      </c>
      <c r="BH85" s="682">
        <f>IF(AND(CNGE_2024_M1_Secc5!$P$635&lt;&gt;"",CNGE_2024_M1_Secc5!$P$635&lt;&gt;1,COUNTA(Y85:AD85)=0),0,IF(AND(CNGE_2024_M1_Secc5!$P$635&lt;&gt;"",CNGE_2024_M1_Secc5!$P$635=1,COUNTA(Y85:AD85)=2),0,IF(COUNTA(Y85:AD85)=0,0,1)))</f>
        <v>0</v>
      </c>
      <c r="BI85" s="683">
        <f>IF(AND(CNGE_2024_M1_Secc5!$P$636&lt;&gt;"",CNGE_2024_M1_Secc5!$P$636&lt;&gt;1,COUNTA(G211:L211)=0),0,IF(AND(CNGE_2024_M1_Secc5!$P$636&lt;&gt;"",CNGE_2024_M1_Secc5!$P$636=1,COUNTA(G211:L211)=2),0,IF(COUNTA(G211:L211)=0,0,1)))</f>
        <v>0</v>
      </c>
      <c r="BJ85" s="682">
        <f>IF(AND(CNGE_2024_M1_Secc5!$P$637&lt;&gt;"",CNGE_2024_M1_Secc5!$P$637&lt;&gt;1,COUNTA(M211:R211)=0),0,IF(AND(CNGE_2024_M1_Secc5!$P$637&lt;&gt;"",CNGE_2024_M1_Secc5!$P$637=1,COUNTA(M211:R211)=2),0,IF(COUNTA(M211:R211)=0,0,1)))</f>
        <v>0</v>
      </c>
      <c r="BK85" s="683">
        <f>IF(AND(CNGE_2024_M1_Secc5!$P$638&lt;&gt;"",CNGE_2024_M1_Secc5!$P$638&lt;&gt;1,COUNTA(S211:X211)=0),0,IF(AND(CNGE_2024_M1_Secc5!$P$638&lt;&gt;"",CNGE_2024_M1_Secc5!$P$638=1,COUNTA(S211:X211)=2),0,IF(COUNTA(S211:X211)=0,0,1)))</f>
        <v>0</v>
      </c>
      <c r="BL85" s="682">
        <f>IF(AND(CNGE_2024_M1_Secc5!$P$639&lt;&gt;"",CNGE_2024_M1_Secc5!$P$639&lt;&gt;1,COUNTA(Y211:AD211)=0),0,IF(AND(CNGE_2024_M1_Secc5!$P$639&lt;&gt;"",CNGE_2024_M1_Secc5!$P$639=1,COUNTA(Y211:AD211)=2),0,IF(COUNTA(Y211:AD211)=0,0,1)))</f>
        <v>0</v>
      </c>
      <c r="BM85" s="402">
        <f t="shared" si="4"/>
        <v>0</v>
      </c>
      <c r="BN85" s="370" t="str">
        <f>IF(BM85=0,"",
IF(SUM($BM$27:BM85)=1,BO85,
IF($BM$147&gt;SUM($BM$27:BM85),_xlfn.CONCAT(", ",BO85),
IF($BM$147=SUM($BM$27:BM85),_xlfn.CONCAT(" y ",BO85)))))</f>
        <v/>
      </c>
      <c r="BO85" s="156" t="s">
        <v>5177</v>
      </c>
      <c r="BP85" s="272">
        <f t="shared" si="6"/>
        <v>0</v>
      </c>
      <c r="BQ85" s="273" t="str">
        <f>IF(BP85=0,"",
IF(SUM($BP$27:BP85)=1,BR85,
IF(BP$2201&gt;SUM($BP$27:BP85),_xlfn.CONCAT(", ",BR85),
IF($BP$148=SUM($BP$27:BP85),_xlfn.CONCAT(" y ",BR85)))))</f>
        <v/>
      </c>
      <c r="BR85" s="156" t="s">
        <v>5177</v>
      </c>
      <c r="BS85" s="272">
        <f t="shared" si="5"/>
        <v>0</v>
      </c>
      <c r="BT85" s="273" t="str">
        <f>IF(BS85=0,"",
IF(SUM($BS$27:BS85)=1,BU85,
IF($BS$147&gt;SUM($BS$27:BS85),_xlfn.CONCAT(", ",BU85),
IF($BS$147=SUM($BS$27:BS85),_xlfn.CONCAT(" y ",BU85)))))</f>
        <v/>
      </c>
      <c r="BU85" s="156" t="s">
        <v>5177</v>
      </c>
    </row>
    <row r="86" spans="1:73" ht="15" customHeight="1">
      <c r="A86" s="672"/>
      <c r="C86" s="165" t="s">
        <v>5178</v>
      </c>
      <c r="D86" s="884" t="str">
        <f>IF(CNGE_2024_M1_Secc5!$D99="","",CNGE_2024_M1_Secc5!$D99)</f>
        <v>COMISION EJECUTIVA PARA LA ATENCION INTEGRAL A VICTIMAS DEL DELITO</v>
      </c>
      <c r="E86" s="884"/>
      <c r="F86" s="884"/>
      <c r="G86" s="884"/>
      <c r="H86" s="884"/>
      <c r="I86" s="884"/>
      <c r="J86" s="884"/>
      <c r="K86" s="719"/>
      <c r="L86" s="719"/>
      <c r="M86" s="719"/>
      <c r="N86" s="719"/>
      <c r="O86" s="719"/>
      <c r="P86" s="719"/>
      <c r="Q86" s="719"/>
      <c r="R86" s="719"/>
      <c r="S86" s="719"/>
      <c r="T86" s="719"/>
      <c r="U86" s="719"/>
      <c r="V86" s="719"/>
      <c r="W86" s="719"/>
      <c r="X86" s="719"/>
      <c r="Y86" s="719"/>
      <c r="Z86" s="719"/>
      <c r="AA86" s="719"/>
      <c r="AB86" s="719"/>
      <c r="AC86" s="719"/>
      <c r="AD86" s="719"/>
      <c r="AE86" s="145"/>
      <c r="AF86" s="164"/>
      <c r="AG86" s="199">
        <f t="shared" si="1"/>
        <v>0</v>
      </c>
      <c r="AH86" s="298">
        <f t="shared" si="2"/>
        <v>0</v>
      </c>
      <c r="AI86" s="164"/>
      <c r="AJ86" s="221">
        <f t="shared" si="3"/>
        <v>0</v>
      </c>
      <c r="AK86" s="164"/>
      <c r="AL86" s="164"/>
      <c r="AM86" s="164"/>
      <c r="AN86" s="164"/>
      <c r="AO86" s="375">
        <f>IF(AND(M86="NS",CNGE_2024_M1_Secc5!$T$633="NS"),0,IF(AND(M86="NA",CNGE_2024_M1_Secc5!$T$633="NA"),0,IF(M86&lt;=SUM(CNGE_2024_M1_Secc5!$T$633),0,1)))</f>
        <v>0</v>
      </c>
      <c r="AP86" s="680">
        <f>IF(AND(S86="NS",CNGE_2024_M1_Secc5!$T$634="NS"),0,IF(AND(S86="NA",CNGE_2024_M1_Secc5!$T$634="NA"),0,IF(S86&lt;=SUM(CNGE_2024_M1_Secc5!$T$634),0,1)))</f>
        <v>0</v>
      </c>
      <c r="AQ86" s="375">
        <f>IF(AND(Y86="NS",CNGE_2024_M1_Secc5!$T$635="NS"),0,IF(AND(Y86="NA",CNGE_2024_M1_Secc5!$T$635="NA"),0,IF(Y86&lt;=SUM(CNGE_2024_M1_Secc5!$T$635),0,1)))</f>
        <v>0</v>
      </c>
      <c r="AR86" s="680">
        <f>IF(AND(G212="NS",CNGE_2024_M1_Secc5!$T$636="NS"),0,IF(AND(G212="NA",CNGE_2024_M1_Secc5!$T$636="NA"),0,IF(G212&lt;=SUM(CNGE_2024_M1_Secc5!$T$636),0,1)))</f>
        <v>0</v>
      </c>
      <c r="AS86" s="375">
        <f>IF(AND(M212="NS",CNGE_2024_M1_Secc5!$T$637="NS"),0,IF(AND(M212="NA",CNGE_2024_M1_Secc5!$T$637="NA"),0,IF(M212&lt;=SUM(CNGE_2024_M1_Secc5!$T$637),0,1)))</f>
        <v>0</v>
      </c>
      <c r="AT86" s="680">
        <f>IF(AND(S212="NS",CNGE_2024_M1_Secc5!$T$638="NS"),0,IF(AND(S212="NA",CNGE_2024_M1_Secc5!$T$638="NA"),0,IF(S212&lt;=SUM(CNGE_2024_M1_Secc5!$T$638),0,1)))</f>
        <v>0</v>
      </c>
      <c r="AU86" s="375">
        <f>IF(AND(Y212="NS",CNGE_2024_M1_Secc5!$T$639="NS"),0,IF(AND(Y212="NA",CNGE_2024_M1_Secc5!$T$639="NA"),0,IF(Y212&lt;=SUM(CNGE_2024_M1_Secc5!$T$639),0,1)))</f>
        <v>0</v>
      </c>
      <c r="AV86" s="164"/>
      <c r="AW86" s="164"/>
      <c r="AX86" s="164"/>
      <c r="AY86" s="608">
        <f>IF(AND(P86="NS",CNGE_2024_M1_Secc5!$T$646="NS"),0,IF(AND(P86="NA",CNGE_2024_M1_Secc5!$T$646="NA"),0,IF(P86&lt;=SUM(CNGE_2024_M1_Secc5!$T$646),0,1)))</f>
        <v>0</v>
      </c>
      <c r="AZ86" s="609">
        <f>IF(AND(V86="NS",CNGE_2024_M1_Secc5!$T$647="NS"),0,IF(AND(V86="NA",CNGE_2024_M1_Secc5!$T$647="NA"),0,IF(V86&lt;=SUM(CNGE_2024_M1_Secc5!$T$647),0,1)))</f>
        <v>0</v>
      </c>
      <c r="BA86" s="608">
        <f>IF(AND(AB86="NS",CNGE_2024_M1_Secc5!$T$648="NS"),0,IF(AND(AB86="NA",CNGE_2024_M1_Secc5!$T$648="NA"),0,IF(AB86&lt;=SUM(CNGE_2024_M1_Secc5!$T$648),0,1)))</f>
        <v>0</v>
      </c>
      <c r="BB86" s="609">
        <f>IF(AND(J212="NS",CNGE_2024_M1_Secc5!$T$649="NS"),0,IF(AND(J212="NA",CNGE_2024_M1_Secc5!$T$649="NA"),0,IF(J212&lt;=SUM(CNGE_2024_M1_Secc5!$T$649),0,1)))</f>
        <v>0</v>
      </c>
      <c r="BC86" s="608">
        <f>IF(AND(P212="NS",CNGE_2024_M1_Secc5!$T$650="NS"),0,IF(AND(P212="NA",CNGE_2024_M1_Secc5!$T$650="NA"),0,IF(P212&lt;=SUM(CNGE_2024_M1_Secc5!$T$650),0,1)))</f>
        <v>0</v>
      </c>
      <c r="BD86" s="609">
        <f>IF(AND(V212="NS",CNGE_2024_M1_Secc5!$T$651="NS"),0,IF(AND(V212="NA",CNGE_2024_M1_Secc5!$T$651="NA"),0,IF(V212&lt;=SUM(CNGE_2024_M1_Secc5!$T$651),0,1)))</f>
        <v>0</v>
      </c>
      <c r="BE86" s="608">
        <f>IF(AND(AB212="NS",CNGE_2024_M1_Secc5!$T$652="NS"),0,IF(AND(AB212="NA",CNGE_2024_M1_Secc5!$T$652="NA"),0,IF(AB212&lt;=SUM(CNGE_2024_M1_Secc5!$T$652),0,1)))</f>
        <v>0</v>
      </c>
      <c r="BF86" s="682">
        <f>IF(AND(CNGE_2024_M1_Secc5!$P$633&lt;&gt;"",CNGE_2024_M1_Secc5!$P$633&lt;&gt;1,COUNTA(M86:R86)=0),0,IF(AND(CNGE_2024_M1_Secc5!$P$633&lt;&gt;"",CNGE_2024_M1_Secc5!$P$633=1,COUNTA(M86:R86)=2),0,IF(COUNTA(M86:R86)=0,0,1)))</f>
        <v>0</v>
      </c>
      <c r="BG86" s="683">
        <f>IF(AND(CNGE_2024_M1_Secc5!$P$634&lt;&gt;"",CNGE_2024_M1_Secc5!$P$634&lt;&gt;1,COUNTA(S86:X86)=0),0,IF(AND(CNGE_2024_M1_Secc5!$P$634&lt;&gt;"",CNGE_2024_M1_Secc5!$P$634=1,COUNTA(S86:X86)=2),0,IF(COUNTA(S86:X86)=0,0,1)))</f>
        <v>0</v>
      </c>
      <c r="BH86" s="682">
        <f>IF(AND(CNGE_2024_M1_Secc5!$P$635&lt;&gt;"",CNGE_2024_M1_Secc5!$P$635&lt;&gt;1,COUNTA(Y86:AD86)=0),0,IF(AND(CNGE_2024_M1_Secc5!$P$635&lt;&gt;"",CNGE_2024_M1_Secc5!$P$635=1,COUNTA(Y86:AD86)=2),0,IF(COUNTA(Y86:AD86)=0,0,1)))</f>
        <v>0</v>
      </c>
      <c r="BI86" s="683">
        <f>IF(AND(CNGE_2024_M1_Secc5!$P$636&lt;&gt;"",CNGE_2024_M1_Secc5!$P$636&lt;&gt;1,COUNTA(G212:L212)=0),0,IF(AND(CNGE_2024_M1_Secc5!$P$636&lt;&gt;"",CNGE_2024_M1_Secc5!$P$636=1,COUNTA(G212:L212)=2),0,IF(COUNTA(G212:L212)=0,0,1)))</f>
        <v>0</v>
      </c>
      <c r="BJ86" s="682">
        <f>IF(AND(CNGE_2024_M1_Secc5!$P$637&lt;&gt;"",CNGE_2024_M1_Secc5!$P$637&lt;&gt;1,COUNTA(M212:R212)=0),0,IF(AND(CNGE_2024_M1_Secc5!$P$637&lt;&gt;"",CNGE_2024_M1_Secc5!$P$637=1,COUNTA(M212:R212)=2),0,IF(COUNTA(M212:R212)=0,0,1)))</f>
        <v>0</v>
      </c>
      <c r="BK86" s="683">
        <f>IF(AND(CNGE_2024_M1_Secc5!$P$638&lt;&gt;"",CNGE_2024_M1_Secc5!$P$638&lt;&gt;1,COUNTA(S212:X212)=0),0,IF(AND(CNGE_2024_M1_Secc5!$P$638&lt;&gt;"",CNGE_2024_M1_Secc5!$P$638=1,COUNTA(S212:X212)=2),0,IF(COUNTA(S212:X212)=0,0,1)))</f>
        <v>0</v>
      </c>
      <c r="BL86" s="682">
        <f>IF(AND(CNGE_2024_M1_Secc5!$P$639&lt;&gt;"",CNGE_2024_M1_Secc5!$P$639&lt;&gt;1,COUNTA(Y212:AD212)=0),0,IF(AND(CNGE_2024_M1_Secc5!$P$639&lt;&gt;"",CNGE_2024_M1_Secc5!$P$639=1,COUNTA(Y212:AD212)=2),0,IF(COUNTA(Y212:AD212)=0,0,1)))</f>
        <v>0</v>
      </c>
      <c r="BM86" s="402">
        <f t="shared" si="4"/>
        <v>0</v>
      </c>
      <c r="BN86" s="370" t="str">
        <f>IF(BM86=0,"",
IF(SUM($BM$27:BM86)=1,BO86,
IF($BM$147&gt;SUM($BM$27:BM86),_xlfn.CONCAT(", ",BO86),
IF($BM$147=SUM($BM$27:BM86),_xlfn.CONCAT(" y ",BO86)))))</f>
        <v/>
      </c>
      <c r="BO86" s="156" t="s">
        <v>5179</v>
      </c>
      <c r="BP86" s="272">
        <f t="shared" si="6"/>
        <v>0</v>
      </c>
      <c r="BQ86" s="273" t="str">
        <f>IF(BP86=0,"",
IF(SUM($BP$27:BP86)=1,BR86,
IF(BP$2201&gt;SUM($BP$27:BP86),_xlfn.CONCAT(", ",BR86),
IF($BP$148=SUM($BP$27:BP86),_xlfn.CONCAT(" y ",BR86)))))</f>
        <v/>
      </c>
      <c r="BR86" s="156" t="s">
        <v>5179</v>
      </c>
      <c r="BS86" s="272">
        <f t="shared" si="5"/>
        <v>0</v>
      </c>
      <c r="BT86" s="273" t="str">
        <f>IF(BS86=0,"",
IF(SUM($BS$27:BS86)=1,BU86,
IF($BS$147&gt;SUM($BS$27:BS86),_xlfn.CONCAT(", ",BU86),
IF($BS$147=SUM($BS$27:BS86),_xlfn.CONCAT(" y ",BU86)))))</f>
        <v/>
      </c>
      <c r="BU86" s="156" t="s">
        <v>5179</v>
      </c>
    </row>
    <row r="87" spans="1:73" ht="15" customHeight="1">
      <c r="A87" s="672"/>
      <c r="C87" s="165" t="s">
        <v>5180</v>
      </c>
      <c r="D87" s="884" t="str">
        <f>IF(CNGE_2024_M1_Secc5!$D100="","",CNGE_2024_M1_Secc5!$D100)</f>
        <v>CENTRO DE JUSTICIA PARA MUJERES DEL ESTADO DE VERACRUZ</v>
      </c>
      <c r="E87" s="884"/>
      <c r="F87" s="884"/>
      <c r="G87" s="884"/>
      <c r="H87" s="884"/>
      <c r="I87" s="884"/>
      <c r="J87" s="884"/>
      <c r="K87" s="719"/>
      <c r="L87" s="719"/>
      <c r="M87" s="719"/>
      <c r="N87" s="719"/>
      <c r="O87" s="719"/>
      <c r="P87" s="719"/>
      <c r="Q87" s="719"/>
      <c r="R87" s="719"/>
      <c r="S87" s="719"/>
      <c r="T87" s="719"/>
      <c r="U87" s="719"/>
      <c r="V87" s="719"/>
      <c r="W87" s="719"/>
      <c r="X87" s="719"/>
      <c r="Y87" s="719"/>
      <c r="Z87" s="719"/>
      <c r="AA87" s="719"/>
      <c r="AB87" s="719"/>
      <c r="AC87" s="719"/>
      <c r="AD87" s="719"/>
      <c r="AE87" s="145"/>
      <c r="AF87" s="164"/>
      <c r="AG87" s="199">
        <f t="shared" si="1"/>
        <v>0</v>
      </c>
      <c r="AH87" s="298">
        <f t="shared" si="2"/>
        <v>0</v>
      </c>
      <c r="AI87" s="164"/>
      <c r="AJ87" s="221">
        <f t="shared" si="3"/>
        <v>0</v>
      </c>
      <c r="AK87" s="164"/>
      <c r="AL87" s="164"/>
      <c r="AM87" s="164"/>
      <c r="AN87" s="164"/>
      <c r="AO87" s="375">
        <f>IF(AND(M87="NS",CNGE_2024_M1_Secc5!$T$633="NS"),0,IF(AND(M87="NA",CNGE_2024_M1_Secc5!$T$633="NA"),0,IF(M87&lt;=SUM(CNGE_2024_M1_Secc5!$T$633),0,1)))</f>
        <v>0</v>
      </c>
      <c r="AP87" s="680">
        <f>IF(AND(S87="NS",CNGE_2024_M1_Secc5!$T$634="NS"),0,IF(AND(S87="NA",CNGE_2024_M1_Secc5!$T$634="NA"),0,IF(S87&lt;=SUM(CNGE_2024_M1_Secc5!$T$634),0,1)))</f>
        <v>0</v>
      </c>
      <c r="AQ87" s="375">
        <f>IF(AND(Y87="NS",CNGE_2024_M1_Secc5!$T$635="NS"),0,IF(AND(Y87="NA",CNGE_2024_M1_Secc5!$T$635="NA"),0,IF(Y87&lt;=SUM(CNGE_2024_M1_Secc5!$T$635),0,1)))</f>
        <v>0</v>
      </c>
      <c r="AR87" s="680">
        <f>IF(AND(G213="NS",CNGE_2024_M1_Secc5!$T$636="NS"),0,IF(AND(G213="NA",CNGE_2024_M1_Secc5!$T$636="NA"),0,IF(G213&lt;=SUM(CNGE_2024_M1_Secc5!$T$636),0,1)))</f>
        <v>0</v>
      </c>
      <c r="AS87" s="375">
        <f>IF(AND(M213="NS",CNGE_2024_M1_Secc5!$T$637="NS"),0,IF(AND(M213="NA",CNGE_2024_M1_Secc5!$T$637="NA"),0,IF(M213&lt;=SUM(CNGE_2024_M1_Secc5!$T$637),0,1)))</f>
        <v>0</v>
      </c>
      <c r="AT87" s="680">
        <f>IF(AND(S213="NS",CNGE_2024_M1_Secc5!$T$638="NS"),0,IF(AND(S213="NA",CNGE_2024_M1_Secc5!$T$638="NA"),0,IF(S213&lt;=SUM(CNGE_2024_M1_Secc5!$T$638),0,1)))</f>
        <v>0</v>
      </c>
      <c r="AU87" s="375">
        <f>IF(AND(Y213="NS",CNGE_2024_M1_Secc5!$T$639="NS"),0,IF(AND(Y213="NA",CNGE_2024_M1_Secc5!$T$639="NA"),0,IF(Y213&lt;=SUM(CNGE_2024_M1_Secc5!$T$639),0,1)))</f>
        <v>0</v>
      </c>
      <c r="AV87" s="164"/>
      <c r="AW87" s="164"/>
      <c r="AX87" s="164"/>
      <c r="AY87" s="608">
        <f>IF(AND(P87="NS",CNGE_2024_M1_Secc5!$T$646="NS"),0,IF(AND(P87="NA",CNGE_2024_M1_Secc5!$T$646="NA"),0,IF(P87&lt;=SUM(CNGE_2024_M1_Secc5!$T$646),0,1)))</f>
        <v>0</v>
      </c>
      <c r="AZ87" s="609">
        <f>IF(AND(V87="NS",CNGE_2024_M1_Secc5!$T$647="NS"),0,IF(AND(V87="NA",CNGE_2024_M1_Secc5!$T$647="NA"),0,IF(V87&lt;=SUM(CNGE_2024_M1_Secc5!$T$647),0,1)))</f>
        <v>0</v>
      </c>
      <c r="BA87" s="608">
        <f>IF(AND(AB87="NS",CNGE_2024_M1_Secc5!$T$648="NS"),0,IF(AND(AB87="NA",CNGE_2024_M1_Secc5!$T$648="NA"),0,IF(AB87&lt;=SUM(CNGE_2024_M1_Secc5!$T$648),0,1)))</f>
        <v>0</v>
      </c>
      <c r="BB87" s="609">
        <f>IF(AND(J213="NS",CNGE_2024_M1_Secc5!$T$649="NS"),0,IF(AND(J213="NA",CNGE_2024_M1_Secc5!$T$649="NA"),0,IF(J213&lt;=SUM(CNGE_2024_M1_Secc5!$T$649),0,1)))</f>
        <v>0</v>
      </c>
      <c r="BC87" s="608">
        <f>IF(AND(P213="NS",CNGE_2024_M1_Secc5!$T$650="NS"),0,IF(AND(P213="NA",CNGE_2024_M1_Secc5!$T$650="NA"),0,IF(P213&lt;=SUM(CNGE_2024_M1_Secc5!$T$650),0,1)))</f>
        <v>0</v>
      </c>
      <c r="BD87" s="609">
        <f>IF(AND(V213="NS",CNGE_2024_M1_Secc5!$T$651="NS"),0,IF(AND(V213="NA",CNGE_2024_M1_Secc5!$T$651="NA"),0,IF(V213&lt;=SUM(CNGE_2024_M1_Secc5!$T$651),0,1)))</f>
        <v>0</v>
      </c>
      <c r="BE87" s="608">
        <f>IF(AND(AB213="NS",CNGE_2024_M1_Secc5!$T$652="NS"),0,IF(AND(AB213="NA",CNGE_2024_M1_Secc5!$T$652="NA"),0,IF(AB213&lt;=SUM(CNGE_2024_M1_Secc5!$T$652),0,1)))</f>
        <v>0</v>
      </c>
      <c r="BF87" s="682">
        <f>IF(AND(CNGE_2024_M1_Secc5!$P$633&lt;&gt;"",CNGE_2024_M1_Secc5!$P$633&lt;&gt;1,COUNTA(M87:R87)=0),0,IF(AND(CNGE_2024_M1_Secc5!$P$633&lt;&gt;"",CNGE_2024_M1_Secc5!$P$633=1,COUNTA(M87:R87)=2),0,IF(COUNTA(M87:R87)=0,0,1)))</f>
        <v>0</v>
      </c>
      <c r="BG87" s="683">
        <f>IF(AND(CNGE_2024_M1_Secc5!$P$634&lt;&gt;"",CNGE_2024_M1_Secc5!$P$634&lt;&gt;1,COUNTA(S87:X87)=0),0,IF(AND(CNGE_2024_M1_Secc5!$P$634&lt;&gt;"",CNGE_2024_M1_Secc5!$P$634=1,COUNTA(S87:X87)=2),0,IF(COUNTA(S87:X87)=0,0,1)))</f>
        <v>0</v>
      </c>
      <c r="BH87" s="682">
        <f>IF(AND(CNGE_2024_M1_Secc5!$P$635&lt;&gt;"",CNGE_2024_M1_Secc5!$P$635&lt;&gt;1,COUNTA(Y87:AD87)=0),0,IF(AND(CNGE_2024_M1_Secc5!$P$635&lt;&gt;"",CNGE_2024_M1_Secc5!$P$635=1,COUNTA(Y87:AD87)=2),0,IF(COUNTA(Y87:AD87)=0,0,1)))</f>
        <v>0</v>
      </c>
      <c r="BI87" s="683">
        <f>IF(AND(CNGE_2024_M1_Secc5!$P$636&lt;&gt;"",CNGE_2024_M1_Secc5!$P$636&lt;&gt;1,COUNTA(G213:L213)=0),0,IF(AND(CNGE_2024_M1_Secc5!$P$636&lt;&gt;"",CNGE_2024_M1_Secc5!$P$636=1,COUNTA(G213:L213)=2),0,IF(COUNTA(G213:L213)=0,0,1)))</f>
        <v>0</v>
      </c>
      <c r="BJ87" s="682">
        <f>IF(AND(CNGE_2024_M1_Secc5!$P$637&lt;&gt;"",CNGE_2024_M1_Secc5!$P$637&lt;&gt;1,COUNTA(M213:R213)=0),0,IF(AND(CNGE_2024_M1_Secc5!$P$637&lt;&gt;"",CNGE_2024_M1_Secc5!$P$637=1,COUNTA(M213:R213)=2),0,IF(COUNTA(M213:R213)=0,0,1)))</f>
        <v>0</v>
      </c>
      <c r="BK87" s="683">
        <f>IF(AND(CNGE_2024_M1_Secc5!$P$638&lt;&gt;"",CNGE_2024_M1_Secc5!$P$638&lt;&gt;1,COUNTA(S213:X213)=0),0,IF(AND(CNGE_2024_M1_Secc5!$P$638&lt;&gt;"",CNGE_2024_M1_Secc5!$P$638=1,COUNTA(S213:X213)=2),0,IF(COUNTA(S213:X213)=0,0,1)))</f>
        <v>0</v>
      </c>
      <c r="BL87" s="682">
        <f>IF(AND(CNGE_2024_M1_Secc5!$P$639&lt;&gt;"",CNGE_2024_M1_Secc5!$P$639&lt;&gt;1,COUNTA(Y213:AD213)=0),0,IF(AND(CNGE_2024_M1_Secc5!$P$639&lt;&gt;"",CNGE_2024_M1_Secc5!$P$639=1,COUNTA(Y213:AD213)=2),0,IF(COUNTA(Y213:AD213)=0,0,1)))</f>
        <v>0</v>
      </c>
      <c r="BM87" s="402">
        <f t="shared" si="4"/>
        <v>0</v>
      </c>
      <c r="BN87" s="370" t="str">
        <f>IF(BM87=0,"",
IF(SUM($BM$27:BM87)=1,BO87,
IF($BM$147&gt;SUM($BM$27:BM87),_xlfn.CONCAT(", ",BO87),
IF($BM$147=SUM($BM$27:BM87),_xlfn.CONCAT(" y ",BO87)))))</f>
        <v/>
      </c>
      <c r="BO87" s="156" t="s">
        <v>5181</v>
      </c>
      <c r="BP87" s="272">
        <f t="shared" si="6"/>
        <v>0</v>
      </c>
      <c r="BQ87" s="273" t="str">
        <f>IF(BP87=0,"",
IF(SUM($BP$27:BP87)=1,BR87,
IF(BP$2201&gt;SUM($BP$27:BP87),_xlfn.CONCAT(", ",BR87),
IF($BP$148=SUM($BP$27:BP87),_xlfn.CONCAT(" y ",BR87)))))</f>
        <v/>
      </c>
      <c r="BR87" s="156" t="s">
        <v>5181</v>
      </c>
      <c r="BS87" s="272">
        <f t="shared" si="5"/>
        <v>0</v>
      </c>
      <c r="BT87" s="273" t="str">
        <f>IF(BS87=0,"",
IF(SUM($BS$27:BS87)=1,BU87,
IF($BS$147&gt;SUM($BS$27:BS87),_xlfn.CONCAT(", ",BU87),
IF($BS$147=SUM($BS$27:BS87),_xlfn.CONCAT(" y ",BU87)))))</f>
        <v/>
      </c>
      <c r="BU87" s="156" t="s">
        <v>5181</v>
      </c>
    </row>
    <row r="88" spans="1:73" ht="15" customHeight="1">
      <c r="A88" s="672"/>
      <c r="C88" s="165" t="s">
        <v>5182</v>
      </c>
      <c r="D88" s="884" t="str">
        <f>IF(CNGE_2024_M1_Secc5!$D101="","",CNGE_2024_M1_Secc5!$D101)</f>
        <v>INSTITUTO DE PENSIONES DEL ESTADO</v>
      </c>
      <c r="E88" s="884"/>
      <c r="F88" s="884"/>
      <c r="G88" s="884"/>
      <c r="H88" s="884"/>
      <c r="I88" s="884"/>
      <c r="J88" s="884"/>
      <c r="K88" s="719"/>
      <c r="L88" s="719"/>
      <c r="M88" s="719"/>
      <c r="N88" s="719"/>
      <c r="O88" s="719"/>
      <c r="P88" s="719"/>
      <c r="Q88" s="719"/>
      <c r="R88" s="719"/>
      <c r="S88" s="719"/>
      <c r="T88" s="719"/>
      <c r="U88" s="719"/>
      <c r="V88" s="719"/>
      <c r="W88" s="719"/>
      <c r="X88" s="719"/>
      <c r="Y88" s="719"/>
      <c r="Z88" s="719"/>
      <c r="AA88" s="719"/>
      <c r="AB88" s="719"/>
      <c r="AC88" s="719"/>
      <c r="AD88" s="719"/>
      <c r="AE88" s="145"/>
      <c r="AF88" s="164"/>
      <c r="AG88" s="199">
        <f t="shared" si="1"/>
        <v>0</v>
      </c>
      <c r="AH88" s="298">
        <f t="shared" si="2"/>
        <v>0</v>
      </c>
      <c r="AI88" s="164"/>
      <c r="AJ88" s="221">
        <f t="shared" si="3"/>
        <v>0</v>
      </c>
      <c r="AK88" s="164"/>
      <c r="AL88" s="164"/>
      <c r="AM88" s="164"/>
      <c r="AN88" s="164"/>
      <c r="AO88" s="375">
        <f>IF(AND(M88="NS",CNGE_2024_M1_Secc5!$T$633="NS"),0,IF(AND(M88="NA",CNGE_2024_M1_Secc5!$T$633="NA"),0,IF(M88&lt;=SUM(CNGE_2024_M1_Secc5!$T$633),0,1)))</f>
        <v>0</v>
      </c>
      <c r="AP88" s="680">
        <f>IF(AND(S88="NS",CNGE_2024_M1_Secc5!$T$634="NS"),0,IF(AND(S88="NA",CNGE_2024_M1_Secc5!$T$634="NA"),0,IF(S88&lt;=SUM(CNGE_2024_M1_Secc5!$T$634),0,1)))</f>
        <v>0</v>
      </c>
      <c r="AQ88" s="375">
        <f>IF(AND(Y88="NS",CNGE_2024_M1_Secc5!$T$635="NS"),0,IF(AND(Y88="NA",CNGE_2024_M1_Secc5!$T$635="NA"),0,IF(Y88&lt;=SUM(CNGE_2024_M1_Secc5!$T$635),0,1)))</f>
        <v>0</v>
      </c>
      <c r="AR88" s="680">
        <f>IF(AND(G214="NS",CNGE_2024_M1_Secc5!$T$636="NS"),0,IF(AND(G214="NA",CNGE_2024_M1_Secc5!$T$636="NA"),0,IF(G214&lt;=SUM(CNGE_2024_M1_Secc5!$T$636),0,1)))</f>
        <v>0</v>
      </c>
      <c r="AS88" s="375">
        <f>IF(AND(M214="NS",CNGE_2024_M1_Secc5!$T$637="NS"),0,IF(AND(M214="NA",CNGE_2024_M1_Secc5!$T$637="NA"),0,IF(M214&lt;=SUM(CNGE_2024_M1_Secc5!$T$637),0,1)))</f>
        <v>0</v>
      </c>
      <c r="AT88" s="680">
        <f>IF(AND(S214="NS",CNGE_2024_M1_Secc5!$T$638="NS"),0,IF(AND(S214="NA",CNGE_2024_M1_Secc5!$T$638="NA"),0,IF(S214&lt;=SUM(CNGE_2024_M1_Secc5!$T$638),0,1)))</f>
        <v>0</v>
      </c>
      <c r="AU88" s="375">
        <f>IF(AND(Y214="NS",CNGE_2024_M1_Secc5!$T$639="NS"),0,IF(AND(Y214="NA",CNGE_2024_M1_Secc5!$T$639="NA"),0,IF(Y214&lt;=SUM(CNGE_2024_M1_Secc5!$T$639),0,1)))</f>
        <v>0</v>
      </c>
      <c r="AV88" s="164"/>
      <c r="AW88" s="164"/>
      <c r="AX88" s="164"/>
      <c r="AY88" s="608">
        <f>IF(AND(P88="NS",CNGE_2024_M1_Secc5!$T$646="NS"),0,IF(AND(P88="NA",CNGE_2024_M1_Secc5!$T$646="NA"),0,IF(P88&lt;=SUM(CNGE_2024_M1_Secc5!$T$646),0,1)))</f>
        <v>0</v>
      </c>
      <c r="AZ88" s="609">
        <f>IF(AND(V88="NS",CNGE_2024_M1_Secc5!$T$647="NS"),0,IF(AND(V88="NA",CNGE_2024_M1_Secc5!$T$647="NA"),0,IF(V88&lt;=SUM(CNGE_2024_M1_Secc5!$T$647),0,1)))</f>
        <v>0</v>
      </c>
      <c r="BA88" s="608">
        <f>IF(AND(AB88="NS",CNGE_2024_M1_Secc5!$T$648="NS"),0,IF(AND(AB88="NA",CNGE_2024_M1_Secc5!$T$648="NA"),0,IF(AB88&lt;=SUM(CNGE_2024_M1_Secc5!$T$648),0,1)))</f>
        <v>0</v>
      </c>
      <c r="BB88" s="609">
        <f>IF(AND(J214="NS",CNGE_2024_M1_Secc5!$T$649="NS"),0,IF(AND(J214="NA",CNGE_2024_M1_Secc5!$T$649="NA"),0,IF(J214&lt;=SUM(CNGE_2024_M1_Secc5!$T$649),0,1)))</f>
        <v>0</v>
      </c>
      <c r="BC88" s="608">
        <f>IF(AND(P214="NS",CNGE_2024_M1_Secc5!$T$650="NS"),0,IF(AND(P214="NA",CNGE_2024_M1_Secc5!$T$650="NA"),0,IF(P214&lt;=SUM(CNGE_2024_M1_Secc5!$T$650),0,1)))</f>
        <v>0</v>
      </c>
      <c r="BD88" s="609">
        <f>IF(AND(V214="NS",CNGE_2024_M1_Secc5!$T$651="NS"),0,IF(AND(V214="NA",CNGE_2024_M1_Secc5!$T$651="NA"),0,IF(V214&lt;=SUM(CNGE_2024_M1_Secc5!$T$651),0,1)))</f>
        <v>0</v>
      </c>
      <c r="BE88" s="608">
        <f>IF(AND(AB214="NS",CNGE_2024_M1_Secc5!$T$652="NS"),0,IF(AND(AB214="NA",CNGE_2024_M1_Secc5!$T$652="NA"),0,IF(AB214&lt;=SUM(CNGE_2024_M1_Secc5!$T$652),0,1)))</f>
        <v>0</v>
      </c>
      <c r="BF88" s="682">
        <f>IF(AND(CNGE_2024_M1_Secc5!$P$633&lt;&gt;"",CNGE_2024_M1_Secc5!$P$633&lt;&gt;1,COUNTA(M88:R88)=0),0,IF(AND(CNGE_2024_M1_Secc5!$P$633&lt;&gt;"",CNGE_2024_M1_Secc5!$P$633=1,COUNTA(M88:R88)=2),0,IF(COUNTA(M88:R88)=0,0,1)))</f>
        <v>0</v>
      </c>
      <c r="BG88" s="683">
        <f>IF(AND(CNGE_2024_M1_Secc5!$P$634&lt;&gt;"",CNGE_2024_M1_Secc5!$P$634&lt;&gt;1,COUNTA(S88:X88)=0),0,IF(AND(CNGE_2024_M1_Secc5!$P$634&lt;&gt;"",CNGE_2024_M1_Secc5!$P$634=1,COUNTA(S88:X88)=2),0,IF(COUNTA(S88:X88)=0,0,1)))</f>
        <v>0</v>
      </c>
      <c r="BH88" s="682">
        <f>IF(AND(CNGE_2024_M1_Secc5!$P$635&lt;&gt;"",CNGE_2024_M1_Secc5!$P$635&lt;&gt;1,COUNTA(Y88:AD88)=0),0,IF(AND(CNGE_2024_M1_Secc5!$P$635&lt;&gt;"",CNGE_2024_M1_Secc5!$P$635=1,COUNTA(Y88:AD88)=2),0,IF(COUNTA(Y88:AD88)=0,0,1)))</f>
        <v>0</v>
      </c>
      <c r="BI88" s="683">
        <f>IF(AND(CNGE_2024_M1_Secc5!$P$636&lt;&gt;"",CNGE_2024_M1_Secc5!$P$636&lt;&gt;1,COUNTA(G214:L214)=0),0,IF(AND(CNGE_2024_M1_Secc5!$P$636&lt;&gt;"",CNGE_2024_M1_Secc5!$P$636=1,COUNTA(G214:L214)=2),0,IF(COUNTA(G214:L214)=0,0,1)))</f>
        <v>0</v>
      </c>
      <c r="BJ88" s="682">
        <f>IF(AND(CNGE_2024_M1_Secc5!$P$637&lt;&gt;"",CNGE_2024_M1_Secc5!$P$637&lt;&gt;1,COUNTA(M214:R214)=0),0,IF(AND(CNGE_2024_M1_Secc5!$P$637&lt;&gt;"",CNGE_2024_M1_Secc5!$P$637=1,COUNTA(M214:R214)=2),0,IF(COUNTA(M214:R214)=0,0,1)))</f>
        <v>0</v>
      </c>
      <c r="BK88" s="683">
        <f>IF(AND(CNGE_2024_M1_Secc5!$P$638&lt;&gt;"",CNGE_2024_M1_Secc5!$P$638&lt;&gt;1,COUNTA(S214:X214)=0),0,IF(AND(CNGE_2024_M1_Secc5!$P$638&lt;&gt;"",CNGE_2024_M1_Secc5!$P$638=1,COUNTA(S214:X214)=2),0,IF(COUNTA(S214:X214)=0,0,1)))</f>
        <v>0</v>
      </c>
      <c r="BL88" s="682">
        <f>IF(AND(CNGE_2024_M1_Secc5!$P$639&lt;&gt;"",CNGE_2024_M1_Secc5!$P$639&lt;&gt;1,COUNTA(Y214:AD214)=0),0,IF(AND(CNGE_2024_M1_Secc5!$P$639&lt;&gt;"",CNGE_2024_M1_Secc5!$P$639=1,COUNTA(Y214:AD214)=2),0,IF(COUNTA(Y214:AD214)=0,0,1)))</f>
        <v>0</v>
      </c>
      <c r="BM88" s="402">
        <f t="shared" si="4"/>
        <v>0</v>
      </c>
      <c r="BN88" s="370" t="str">
        <f>IF(BM88=0,"",
IF(SUM($BM$27:BM88)=1,BO88,
IF($BM$147&gt;SUM($BM$27:BM88),_xlfn.CONCAT(", ",BO88),
IF($BM$147=SUM($BM$27:BM88),_xlfn.CONCAT(" y ",BO88)))))</f>
        <v/>
      </c>
      <c r="BO88" s="156" t="s">
        <v>5183</v>
      </c>
      <c r="BP88" s="272">
        <f t="shared" si="6"/>
        <v>0</v>
      </c>
      <c r="BQ88" s="273" t="str">
        <f>IF(BP88=0,"",
IF(SUM($BP$27:BP88)=1,BR88,
IF(BP$2201&gt;SUM($BP$27:BP88),_xlfn.CONCAT(", ",BR88),
IF($BP$148=SUM($BP$27:BP88),_xlfn.CONCAT(" y ",BR88)))))</f>
        <v/>
      </c>
      <c r="BR88" s="156" t="s">
        <v>5183</v>
      </c>
      <c r="BS88" s="272">
        <f t="shared" si="5"/>
        <v>0</v>
      </c>
      <c r="BT88" s="273" t="str">
        <f>IF(BS88=0,"",
IF(SUM($BS$27:BS88)=1,BU88,
IF($BS$147&gt;SUM($BS$27:BS88),_xlfn.CONCAT(", ",BU88),
IF($BS$147=SUM($BS$27:BS88),_xlfn.CONCAT(" y ",BU88)))))</f>
        <v/>
      </c>
      <c r="BU88" s="156" t="s">
        <v>5183</v>
      </c>
    </row>
    <row r="89" spans="1:73" ht="15" customHeight="1">
      <c r="A89" s="672"/>
      <c r="C89" s="165" t="s">
        <v>5184</v>
      </c>
      <c r="D89" s="884" t="str">
        <f>IF(CNGE_2024_M1_Secc5!$D102="","",CNGE_2024_M1_Secc5!$D102)</f>
        <v>COMISION DEL AGUA DEL ESTADO DE VERACRUZ</v>
      </c>
      <c r="E89" s="884"/>
      <c r="F89" s="884"/>
      <c r="G89" s="884"/>
      <c r="H89" s="884"/>
      <c r="I89" s="884"/>
      <c r="J89" s="884"/>
      <c r="K89" s="719"/>
      <c r="L89" s="719"/>
      <c r="M89" s="719"/>
      <c r="N89" s="719"/>
      <c r="O89" s="719"/>
      <c r="P89" s="719"/>
      <c r="Q89" s="719"/>
      <c r="R89" s="719"/>
      <c r="S89" s="719"/>
      <c r="T89" s="719"/>
      <c r="U89" s="719"/>
      <c r="V89" s="719"/>
      <c r="W89" s="719"/>
      <c r="X89" s="719"/>
      <c r="Y89" s="719"/>
      <c r="Z89" s="719"/>
      <c r="AA89" s="719"/>
      <c r="AB89" s="719"/>
      <c r="AC89" s="719"/>
      <c r="AD89" s="719"/>
      <c r="AE89" s="145"/>
      <c r="AF89" s="164"/>
      <c r="AG89" s="199">
        <f t="shared" si="1"/>
        <v>0</v>
      </c>
      <c r="AH89" s="298">
        <f t="shared" si="2"/>
        <v>0</v>
      </c>
      <c r="AI89" s="164"/>
      <c r="AJ89" s="221">
        <f t="shared" si="3"/>
        <v>0</v>
      </c>
      <c r="AK89" s="164"/>
      <c r="AL89" s="164"/>
      <c r="AM89" s="164"/>
      <c r="AN89" s="164"/>
      <c r="AO89" s="375">
        <f>IF(AND(M89="NS",CNGE_2024_M1_Secc5!$T$633="NS"),0,IF(AND(M89="NA",CNGE_2024_M1_Secc5!$T$633="NA"),0,IF(M89&lt;=SUM(CNGE_2024_M1_Secc5!$T$633),0,1)))</f>
        <v>0</v>
      </c>
      <c r="AP89" s="680">
        <f>IF(AND(S89="NS",CNGE_2024_M1_Secc5!$T$634="NS"),0,IF(AND(S89="NA",CNGE_2024_M1_Secc5!$T$634="NA"),0,IF(S89&lt;=SUM(CNGE_2024_M1_Secc5!$T$634),0,1)))</f>
        <v>0</v>
      </c>
      <c r="AQ89" s="375">
        <f>IF(AND(Y89="NS",CNGE_2024_M1_Secc5!$T$635="NS"),0,IF(AND(Y89="NA",CNGE_2024_M1_Secc5!$T$635="NA"),0,IF(Y89&lt;=SUM(CNGE_2024_M1_Secc5!$T$635),0,1)))</f>
        <v>0</v>
      </c>
      <c r="AR89" s="680">
        <f>IF(AND(G215="NS",CNGE_2024_M1_Secc5!$T$636="NS"),0,IF(AND(G215="NA",CNGE_2024_M1_Secc5!$T$636="NA"),0,IF(G215&lt;=SUM(CNGE_2024_M1_Secc5!$T$636),0,1)))</f>
        <v>0</v>
      </c>
      <c r="AS89" s="375">
        <f>IF(AND(M215="NS",CNGE_2024_M1_Secc5!$T$637="NS"),0,IF(AND(M215="NA",CNGE_2024_M1_Secc5!$T$637="NA"),0,IF(M215&lt;=SUM(CNGE_2024_M1_Secc5!$T$637),0,1)))</f>
        <v>0</v>
      </c>
      <c r="AT89" s="680">
        <f>IF(AND(S215="NS",CNGE_2024_M1_Secc5!$T$638="NS"),0,IF(AND(S215="NA",CNGE_2024_M1_Secc5!$T$638="NA"),0,IF(S215&lt;=SUM(CNGE_2024_M1_Secc5!$T$638),0,1)))</f>
        <v>0</v>
      </c>
      <c r="AU89" s="375">
        <f>IF(AND(Y215="NS",CNGE_2024_M1_Secc5!$T$639="NS"),0,IF(AND(Y215="NA",CNGE_2024_M1_Secc5!$T$639="NA"),0,IF(Y215&lt;=SUM(CNGE_2024_M1_Secc5!$T$639),0,1)))</f>
        <v>0</v>
      </c>
      <c r="AV89" s="164"/>
      <c r="AW89" s="164"/>
      <c r="AX89" s="164"/>
      <c r="AY89" s="608">
        <f>IF(AND(P89="NS",CNGE_2024_M1_Secc5!$T$646="NS"),0,IF(AND(P89="NA",CNGE_2024_M1_Secc5!$T$646="NA"),0,IF(P89&lt;=SUM(CNGE_2024_M1_Secc5!$T$646),0,1)))</f>
        <v>0</v>
      </c>
      <c r="AZ89" s="609">
        <f>IF(AND(V89="NS",CNGE_2024_M1_Secc5!$T$647="NS"),0,IF(AND(V89="NA",CNGE_2024_M1_Secc5!$T$647="NA"),0,IF(V89&lt;=SUM(CNGE_2024_M1_Secc5!$T$647),0,1)))</f>
        <v>0</v>
      </c>
      <c r="BA89" s="608">
        <f>IF(AND(AB89="NS",CNGE_2024_M1_Secc5!$T$648="NS"),0,IF(AND(AB89="NA",CNGE_2024_M1_Secc5!$T$648="NA"),0,IF(AB89&lt;=SUM(CNGE_2024_M1_Secc5!$T$648),0,1)))</f>
        <v>0</v>
      </c>
      <c r="BB89" s="609">
        <f>IF(AND(J215="NS",CNGE_2024_M1_Secc5!$T$649="NS"),0,IF(AND(J215="NA",CNGE_2024_M1_Secc5!$T$649="NA"),0,IF(J215&lt;=SUM(CNGE_2024_M1_Secc5!$T$649),0,1)))</f>
        <v>0</v>
      </c>
      <c r="BC89" s="608">
        <f>IF(AND(P215="NS",CNGE_2024_M1_Secc5!$T$650="NS"),0,IF(AND(P215="NA",CNGE_2024_M1_Secc5!$T$650="NA"),0,IF(P215&lt;=SUM(CNGE_2024_M1_Secc5!$T$650),0,1)))</f>
        <v>0</v>
      </c>
      <c r="BD89" s="609">
        <f>IF(AND(V215="NS",CNGE_2024_M1_Secc5!$T$651="NS"),0,IF(AND(V215="NA",CNGE_2024_M1_Secc5!$T$651="NA"),0,IF(V215&lt;=SUM(CNGE_2024_M1_Secc5!$T$651),0,1)))</f>
        <v>0</v>
      </c>
      <c r="BE89" s="608">
        <f>IF(AND(AB215="NS",CNGE_2024_M1_Secc5!$T$652="NS"),0,IF(AND(AB215="NA",CNGE_2024_M1_Secc5!$T$652="NA"),0,IF(AB215&lt;=SUM(CNGE_2024_M1_Secc5!$T$652),0,1)))</f>
        <v>0</v>
      </c>
      <c r="BF89" s="682">
        <f>IF(AND(CNGE_2024_M1_Secc5!$P$633&lt;&gt;"",CNGE_2024_M1_Secc5!$P$633&lt;&gt;1,COUNTA(M89:R89)=0),0,IF(AND(CNGE_2024_M1_Secc5!$P$633&lt;&gt;"",CNGE_2024_M1_Secc5!$P$633=1,COUNTA(M89:R89)=2),0,IF(COUNTA(M89:R89)=0,0,1)))</f>
        <v>0</v>
      </c>
      <c r="BG89" s="683">
        <f>IF(AND(CNGE_2024_M1_Secc5!$P$634&lt;&gt;"",CNGE_2024_M1_Secc5!$P$634&lt;&gt;1,COUNTA(S89:X89)=0),0,IF(AND(CNGE_2024_M1_Secc5!$P$634&lt;&gt;"",CNGE_2024_M1_Secc5!$P$634=1,COUNTA(S89:X89)=2),0,IF(COUNTA(S89:X89)=0,0,1)))</f>
        <v>0</v>
      </c>
      <c r="BH89" s="682">
        <f>IF(AND(CNGE_2024_M1_Secc5!$P$635&lt;&gt;"",CNGE_2024_M1_Secc5!$P$635&lt;&gt;1,COUNTA(Y89:AD89)=0),0,IF(AND(CNGE_2024_M1_Secc5!$P$635&lt;&gt;"",CNGE_2024_M1_Secc5!$P$635=1,COUNTA(Y89:AD89)=2),0,IF(COUNTA(Y89:AD89)=0,0,1)))</f>
        <v>0</v>
      </c>
      <c r="BI89" s="683">
        <f>IF(AND(CNGE_2024_M1_Secc5!$P$636&lt;&gt;"",CNGE_2024_M1_Secc5!$P$636&lt;&gt;1,COUNTA(G215:L215)=0),0,IF(AND(CNGE_2024_M1_Secc5!$P$636&lt;&gt;"",CNGE_2024_M1_Secc5!$P$636=1,COUNTA(G215:L215)=2),0,IF(COUNTA(G215:L215)=0,0,1)))</f>
        <v>0</v>
      </c>
      <c r="BJ89" s="682">
        <f>IF(AND(CNGE_2024_M1_Secc5!$P$637&lt;&gt;"",CNGE_2024_M1_Secc5!$P$637&lt;&gt;1,COUNTA(M215:R215)=0),0,IF(AND(CNGE_2024_M1_Secc5!$P$637&lt;&gt;"",CNGE_2024_M1_Secc5!$P$637=1,COUNTA(M215:R215)=2),0,IF(COUNTA(M215:R215)=0,0,1)))</f>
        <v>0</v>
      </c>
      <c r="BK89" s="683">
        <f>IF(AND(CNGE_2024_M1_Secc5!$P$638&lt;&gt;"",CNGE_2024_M1_Secc5!$P$638&lt;&gt;1,COUNTA(S215:X215)=0),0,IF(AND(CNGE_2024_M1_Secc5!$P$638&lt;&gt;"",CNGE_2024_M1_Secc5!$P$638=1,COUNTA(S215:X215)=2),0,IF(COUNTA(S215:X215)=0,0,1)))</f>
        <v>0</v>
      </c>
      <c r="BL89" s="682">
        <f>IF(AND(CNGE_2024_M1_Secc5!$P$639&lt;&gt;"",CNGE_2024_M1_Secc5!$P$639&lt;&gt;1,COUNTA(Y215:AD215)=0),0,IF(AND(CNGE_2024_M1_Secc5!$P$639&lt;&gt;"",CNGE_2024_M1_Secc5!$P$639=1,COUNTA(Y215:AD215)=2),0,IF(COUNTA(Y215:AD215)=0,0,1)))</f>
        <v>0</v>
      </c>
      <c r="BM89" s="402">
        <f t="shared" si="4"/>
        <v>0</v>
      </c>
      <c r="BN89" s="370" t="str">
        <f>IF(BM89=0,"",
IF(SUM($BM$27:BM89)=1,BO89,
IF($BM$147&gt;SUM($BM$27:BM89),_xlfn.CONCAT(", ",BO89),
IF($BM$147=SUM($BM$27:BM89),_xlfn.CONCAT(" y ",BO89)))))</f>
        <v/>
      </c>
      <c r="BO89" s="156" t="s">
        <v>5185</v>
      </c>
      <c r="BP89" s="272">
        <f t="shared" si="6"/>
        <v>0</v>
      </c>
      <c r="BQ89" s="273" t="str">
        <f>IF(BP89=0,"",
IF(SUM($BP$27:BP89)=1,BR89,
IF(BP$2201&gt;SUM($BP$27:BP89),_xlfn.CONCAT(", ",BR89),
IF($BP$148=SUM($BP$27:BP89),_xlfn.CONCAT(" y ",BR89)))))</f>
        <v/>
      </c>
      <c r="BR89" s="156" t="s">
        <v>5185</v>
      </c>
      <c r="BS89" s="272">
        <f t="shared" si="5"/>
        <v>0</v>
      </c>
      <c r="BT89" s="273" t="str">
        <f>IF(BS89=0,"",
IF(SUM($BS$27:BS89)=1,BU89,
IF($BS$147&gt;SUM($BS$27:BS89),_xlfn.CONCAT(", ",BU89),
IF($BS$147=SUM($BS$27:BS89),_xlfn.CONCAT(" y ",BU89)))))</f>
        <v/>
      </c>
      <c r="BU89" s="156" t="s">
        <v>5185</v>
      </c>
    </row>
    <row r="90" spans="1:73" ht="15" customHeight="1">
      <c r="A90" s="672"/>
      <c r="C90" s="165" t="s">
        <v>5186</v>
      </c>
      <c r="D90" s="884" t="str">
        <f>IF(CNGE_2024_M1_Secc5!$D103="","",CNGE_2024_M1_Secc5!$D103)</f>
        <v>RADIOTELEVISION DE VERACRUZ</v>
      </c>
      <c r="E90" s="884"/>
      <c r="F90" s="884"/>
      <c r="G90" s="884"/>
      <c r="H90" s="884"/>
      <c r="I90" s="884"/>
      <c r="J90" s="884"/>
      <c r="K90" s="719"/>
      <c r="L90" s="719"/>
      <c r="M90" s="719"/>
      <c r="N90" s="719"/>
      <c r="O90" s="719"/>
      <c r="P90" s="719"/>
      <c r="Q90" s="719"/>
      <c r="R90" s="719"/>
      <c r="S90" s="719"/>
      <c r="T90" s="719"/>
      <c r="U90" s="719"/>
      <c r="V90" s="719"/>
      <c r="W90" s="719"/>
      <c r="X90" s="719"/>
      <c r="Y90" s="719"/>
      <c r="Z90" s="719"/>
      <c r="AA90" s="719"/>
      <c r="AB90" s="719"/>
      <c r="AC90" s="719"/>
      <c r="AD90" s="719"/>
      <c r="AE90" s="145"/>
      <c r="AF90" s="164"/>
      <c r="AG90" s="199">
        <f t="shared" si="1"/>
        <v>0</v>
      </c>
      <c r="AH90" s="298">
        <f t="shared" si="2"/>
        <v>0</v>
      </c>
      <c r="AI90" s="164"/>
      <c r="AJ90" s="221">
        <f t="shared" si="3"/>
        <v>0</v>
      </c>
      <c r="AK90" s="164"/>
      <c r="AL90" s="164"/>
      <c r="AM90" s="164"/>
      <c r="AN90" s="164"/>
      <c r="AO90" s="375">
        <f>IF(AND(M90="NS",CNGE_2024_M1_Secc5!$T$633="NS"),0,IF(AND(M90="NA",CNGE_2024_M1_Secc5!$T$633="NA"),0,IF(M90&lt;=SUM(CNGE_2024_M1_Secc5!$T$633),0,1)))</f>
        <v>0</v>
      </c>
      <c r="AP90" s="680">
        <f>IF(AND(S90="NS",CNGE_2024_M1_Secc5!$T$634="NS"),0,IF(AND(S90="NA",CNGE_2024_M1_Secc5!$T$634="NA"),0,IF(S90&lt;=SUM(CNGE_2024_M1_Secc5!$T$634),0,1)))</f>
        <v>0</v>
      </c>
      <c r="AQ90" s="375">
        <f>IF(AND(Y90="NS",CNGE_2024_M1_Secc5!$T$635="NS"),0,IF(AND(Y90="NA",CNGE_2024_M1_Secc5!$T$635="NA"),0,IF(Y90&lt;=SUM(CNGE_2024_M1_Secc5!$T$635),0,1)))</f>
        <v>0</v>
      </c>
      <c r="AR90" s="680">
        <f>IF(AND(G216="NS",CNGE_2024_M1_Secc5!$T$636="NS"),0,IF(AND(G216="NA",CNGE_2024_M1_Secc5!$T$636="NA"),0,IF(G216&lt;=SUM(CNGE_2024_M1_Secc5!$T$636),0,1)))</f>
        <v>0</v>
      </c>
      <c r="AS90" s="375">
        <f>IF(AND(M216="NS",CNGE_2024_M1_Secc5!$T$637="NS"),0,IF(AND(M216="NA",CNGE_2024_M1_Secc5!$T$637="NA"),0,IF(M216&lt;=SUM(CNGE_2024_M1_Secc5!$T$637),0,1)))</f>
        <v>0</v>
      </c>
      <c r="AT90" s="680">
        <f>IF(AND(S216="NS",CNGE_2024_M1_Secc5!$T$638="NS"),0,IF(AND(S216="NA",CNGE_2024_M1_Secc5!$T$638="NA"),0,IF(S216&lt;=SUM(CNGE_2024_M1_Secc5!$T$638),0,1)))</f>
        <v>0</v>
      </c>
      <c r="AU90" s="375">
        <f>IF(AND(Y216="NS",CNGE_2024_M1_Secc5!$T$639="NS"),0,IF(AND(Y216="NA",CNGE_2024_M1_Secc5!$T$639="NA"),0,IF(Y216&lt;=SUM(CNGE_2024_M1_Secc5!$T$639),0,1)))</f>
        <v>0</v>
      </c>
      <c r="AV90" s="164"/>
      <c r="AW90" s="164"/>
      <c r="AX90" s="164"/>
      <c r="AY90" s="608">
        <f>IF(AND(P90="NS",CNGE_2024_M1_Secc5!$T$646="NS"),0,IF(AND(P90="NA",CNGE_2024_M1_Secc5!$T$646="NA"),0,IF(P90&lt;=SUM(CNGE_2024_M1_Secc5!$T$646),0,1)))</f>
        <v>0</v>
      </c>
      <c r="AZ90" s="609">
        <f>IF(AND(V90="NS",CNGE_2024_M1_Secc5!$T$647="NS"),0,IF(AND(V90="NA",CNGE_2024_M1_Secc5!$T$647="NA"),0,IF(V90&lt;=SUM(CNGE_2024_M1_Secc5!$T$647),0,1)))</f>
        <v>0</v>
      </c>
      <c r="BA90" s="608">
        <f>IF(AND(AB90="NS",CNGE_2024_M1_Secc5!$T$648="NS"),0,IF(AND(AB90="NA",CNGE_2024_M1_Secc5!$T$648="NA"),0,IF(AB90&lt;=SUM(CNGE_2024_M1_Secc5!$T$648),0,1)))</f>
        <v>0</v>
      </c>
      <c r="BB90" s="609">
        <f>IF(AND(J216="NS",CNGE_2024_M1_Secc5!$T$649="NS"),0,IF(AND(J216="NA",CNGE_2024_M1_Secc5!$T$649="NA"),0,IF(J216&lt;=SUM(CNGE_2024_M1_Secc5!$T$649),0,1)))</f>
        <v>0</v>
      </c>
      <c r="BC90" s="608">
        <f>IF(AND(P216="NS",CNGE_2024_M1_Secc5!$T$650="NS"),0,IF(AND(P216="NA",CNGE_2024_M1_Secc5!$T$650="NA"),0,IF(P216&lt;=SUM(CNGE_2024_M1_Secc5!$T$650),0,1)))</f>
        <v>0</v>
      </c>
      <c r="BD90" s="609">
        <f>IF(AND(V216="NS",CNGE_2024_M1_Secc5!$T$651="NS"),0,IF(AND(V216="NA",CNGE_2024_M1_Secc5!$T$651="NA"),0,IF(V216&lt;=SUM(CNGE_2024_M1_Secc5!$T$651),0,1)))</f>
        <v>0</v>
      </c>
      <c r="BE90" s="608">
        <f>IF(AND(AB216="NS",CNGE_2024_M1_Secc5!$T$652="NS"),0,IF(AND(AB216="NA",CNGE_2024_M1_Secc5!$T$652="NA"),0,IF(AB216&lt;=SUM(CNGE_2024_M1_Secc5!$T$652),0,1)))</f>
        <v>0</v>
      </c>
      <c r="BF90" s="682">
        <f>IF(AND(CNGE_2024_M1_Secc5!$P$633&lt;&gt;"",CNGE_2024_M1_Secc5!$P$633&lt;&gt;1,COUNTA(M90:R90)=0),0,IF(AND(CNGE_2024_M1_Secc5!$P$633&lt;&gt;"",CNGE_2024_M1_Secc5!$P$633=1,COUNTA(M90:R90)=2),0,IF(COUNTA(M90:R90)=0,0,1)))</f>
        <v>0</v>
      </c>
      <c r="BG90" s="683">
        <f>IF(AND(CNGE_2024_M1_Secc5!$P$634&lt;&gt;"",CNGE_2024_M1_Secc5!$P$634&lt;&gt;1,COUNTA(S90:X90)=0),0,IF(AND(CNGE_2024_M1_Secc5!$P$634&lt;&gt;"",CNGE_2024_M1_Secc5!$P$634=1,COUNTA(S90:X90)=2),0,IF(COUNTA(S90:X90)=0,0,1)))</f>
        <v>0</v>
      </c>
      <c r="BH90" s="682">
        <f>IF(AND(CNGE_2024_M1_Secc5!$P$635&lt;&gt;"",CNGE_2024_M1_Secc5!$P$635&lt;&gt;1,COUNTA(Y90:AD90)=0),0,IF(AND(CNGE_2024_M1_Secc5!$P$635&lt;&gt;"",CNGE_2024_M1_Secc5!$P$635=1,COUNTA(Y90:AD90)=2),0,IF(COUNTA(Y90:AD90)=0,0,1)))</f>
        <v>0</v>
      </c>
      <c r="BI90" s="683">
        <f>IF(AND(CNGE_2024_M1_Secc5!$P$636&lt;&gt;"",CNGE_2024_M1_Secc5!$P$636&lt;&gt;1,COUNTA(G216:L216)=0),0,IF(AND(CNGE_2024_M1_Secc5!$P$636&lt;&gt;"",CNGE_2024_M1_Secc5!$P$636=1,COUNTA(G216:L216)=2),0,IF(COUNTA(G216:L216)=0,0,1)))</f>
        <v>0</v>
      </c>
      <c r="BJ90" s="682">
        <f>IF(AND(CNGE_2024_M1_Secc5!$P$637&lt;&gt;"",CNGE_2024_M1_Secc5!$P$637&lt;&gt;1,COUNTA(M216:R216)=0),0,IF(AND(CNGE_2024_M1_Secc5!$P$637&lt;&gt;"",CNGE_2024_M1_Secc5!$P$637=1,COUNTA(M216:R216)=2),0,IF(COUNTA(M216:R216)=0,0,1)))</f>
        <v>0</v>
      </c>
      <c r="BK90" s="683">
        <f>IF(AND(CNGE_2024_M1_Secc5!$P$638&lt;&gt;"",CNGE_2024_M1_Secc5!$P$638&lt;&gt;1,COUNTA(S216:X216)=0),0,IF(AND(CNGE_2024_M1_Secc5!$P$638&lt;&gt;"",CNGE_2024_M1_Secc5!$P$638=1,COUNTA(S216:X216)=2),0,IF(COUNTA(S216:X216)=0,0,1)))</f>
        <v>0</v>
      </c>
      <c r="BL90" s="682">
        <f>IF(AND(CNGE_2024_M1_Secc5!$P$639&lt;&gt;"",CNGE_2024_M1_Secc5!$P$639&lt;&gt;1,COUNTA(Y216:AD216)=0),0,IF(AND(CNGE_2024_M1_Secc5!$P$639&lt;&gt;"",CNGE_2024_M1_Secc5!$P$639=1,COUNTA(Y216:AD216)=2),0,IF(COUNTA(Y216:AD216)=0,0,1)))</f>
        <v>0</v>
      </c>
      <c r="BM90" s="402">
        <f t="shared" si="4"/>
        <v>0</v>
      </c>
      <c r="BN90" s="370" t="str">
        <f>IF(BM90=0,"",
IF(SUM($BM$27:BM90)=1,BO90,
IF($BM$147&gt;SUM($BM$27:BM90),_xlfn.CONCAT(", ",BO90),
IF($BM$147=SUM($BM$27:BM90),_xlfn.CONCAT(" y ",BO90)))))</f>
        <v/>
      </c>
      <c r="BO90" s="156" t="s">
        <v>5187</v>
      </c>
      <c r="BP90" s="272">
        <f t="shared" si="6"/>
        <v>0</v>
      </c>
      <c r="BQ90" s="273" t="str">
        <f>IF(BP90=0,"",
IF(SUM($BP$27:BP90)=1,BR90,
IF(BP$2201&gt;SUM($BP$27:BP90),_xlfn.CONCAT(", ",BR90),
IF($BP$148=SUM($BP$27:BP90),_xlfn.CONCAT(" y ",BR90)))))</f>
        <v/>
      </c>
      <c r="BR90" s="156" t="s">
        <v>5187</v>
      </c>
      <c r="BS90" s="272">
        <f t="shared" si="5"/>
        <v>0</v>
      </c>
      <c r="BT90" s="273" t="str">
        <f>IF(BS90=0,"",
IF(SUM($BS$27:BS90)=1,BU90,
IF($BS$147&gt;SUM($BS$27:BS90),_xlfn.CONCAT(", ",BU90),
IF($BS$147=SUM($BS$27:BS90),_xlfn.CONCAT(" y ",BU90)))))</f>
        <v/>
      </c>
      <c r="BU90" s="156" t="s">
        <v>5187</v>
      </c>
    </row>
    <row r="91" spans="1:73" ht="15" customHeight="1">
      <c r="A91" s="672"/>
      <c r="C91" s="165" t="s">
        <v>5188</v>
      </c>
      <c r="D91" s="884" t="str">
        <f>IF(CNGE_2024_M1_Secc5!$D104="","",CNGE_2024_M1_Secc5!$D104)</f>
        <v>SECRETARIA EJECUTIVA DEL SISTEMA ESTATAL ANTICORRUPCION</v>
      </c>
      <c r="E91" s="884"/>
      <c r="F91" s="884"/>
      <c r="G91" s="884"/>
      <c r="H91" s="884"/>
      <c r="I91" s="884"/>
      <c r="J91" s="884"/>
      <c r="K91" s="719"/>
      <c r="L91" s="719"/>
      <c r="M91" s="719"/>
      <c r="N91" s="719"/>
      <c r="O91" s="719"/>
      <c r="P91" s="719"/>
      <c r="Q91" s="719"/>
      <c r="R91" s="719"/>
      <c r="S91" s="719"/>
      <c r="T91" s="719"/>
      <c r="U91" s="719"/>
      <c r="V91" s="719"/>
      <c r="W91" s="719"/>
      <c r="X91" s="719"/>
      <c r="Y91" s="719"/>
      <c r="Z91" s="719"/>
      <c r="AA91" s="719"/>
      <c r="AB91" s="719"/>
      <c r="AC91" s="719"/>
      <c r="AD91" s="719"/>
      <c r="AE91" s="145"/>
      <c r="AF91" s="164"/>
      <c r="AG91" s="199">
        <f t="shared" si="1"/>
        <v>0</v>
      </c>
      <c r="AH91" s="298">
        <f t="shared" si="2"/>
        <v>0</v>
      </c>
      <c r="AI91" s="164"/>
      <c r="AJ91" s="221">
        <f t="shared" si="3"/>
        <v>0</v>
      </c>
      <c r="AK91" s="164"/>
      <c r="AL91" s="164"/>
      <c r="AM91" s="164"/>
      <c r="AN91" s="164"/>
      <c r="AO91" s="375">
        <f>IF(AND(M91="NS",CNGE_2024_M1_Secc5!$T$633="NS"),0,IF(AND(M91="NA",CNGE_2024_M1_Secc5!$T$633="NA"),0,IF(M91&lt;=SUM(CNGE_2024_M1_Secc5!$T$633),0,1)))</f>
        <v>0</v>
      </c>
      <c r="AP91" s="680">
        <f>IF(AND(S91="NS",CNGE_2024_M1_Secc5!$T$634="NS"),0,IF(AND(S91="NA",CNGE_2024_M1_Secc5!$T$634="NA"),0,IF(S91&lt;=SUM(CNGE_2024_M1_Secc5!$T$634),0,1)))</f>
        <v>0</v>
      </c>
      <c r="AQ91" s="375">
        <f>IF(AND(Y91="NS",CNGE_2024_M1_Secc5!$T$635="NS"),0,IF(AND(Y91="NA",CNGE_2024_M1_Secc5!$T$635="NA"),0,IF(Y91&lt;=SUM(CNGE_2024_M1_Secc5!$T$635),0,1)))</f>
        <v>0</v>
      </c>
      <c r="AR91" s="680">
        <f>IF(AND(G217="NS",CNGE_2024_M1_Secc5!$T$636="NS"),0,IF(AND(G217="NA",CNGE_2024_M1_Secc5!$T$636="NA"),0,IF(G217&lt;=SUM(CNGE_2024_M1_Secc5!$T$636),0,1)))</f>
        <v>0</v>
      </c>
      <c r="AS91" s="375">
        <f>IF(AND(M217="NS",CNGE_2024_M1_Secc5!$T$637="NS"),0,IF(AND(M217="NA",CNGE_2024_M1_Secc5!$T$637="NA"),0,IF(M217&lt;=SUM(CNGE_2024_M1_Secc5!$T$637),0,1)))</f>
        <v>0</v>
      </c>
      <c r="AT91" s="680">
        <f>IF(AND(S217="NS",CNGE_2024_M1_Secc5!$T$638="NS"),0,IF(AND(S217="NA",CNGE_2024_M1_Secc5!$T$638="NA"),0,IF(S217&lt;=SUM(CNGE_2024_M1_Secc5!$T$638),0,1)))</f>
        <v>0</v>
      </c>
      <c r="AU91" s="375">
        <f>IF(AND(Y217="NS",CNGE_2024_M1_Secc5!$T$639="NS"),0,IF(AND(Y217="NA",CNGE_2024_M1_Secc5!$T$639="NA"),0,IF(Y217&lt;=SUM(CNGE_2024_M1_Secc5!$T$639),0,1)))</f>
        <v>0</v>
      </c>
      <c r="AV91" s="164"/>
      <c r="AW91" s="164"/>
      <c r="AX91" s="164"/>
      <c r="AY91" s="608">
        <f>IF(AND(P91="NS",CNGE_2024_M1_Secc5!$T$646="NS"),0,IF(AND(P91="NA",CNGE_2024_M1_Secc5!$T$646="NA"),0,IF(P91&lt;=SUM(CNGE_2024_M1_Secc5!$T$646),0,1)))</f>
        <v>0</v>
      </c>
      <c r="AZ91" s="609">
        <f>IF(AND(V91="NS",CNGE_2024_M1_Secc5!$T$647="NS"),0,IF(AND(V91="NA",CNGE_2024_M1_Secc5!$T$647="NA"),0,IF(V91&lt;=SUM(CNGE_2024_M1_Secc5!$T$647),0,1)))</f>
        <v>0</v>
      </c>
      <c r="BA91" s="608">
        <f>IF(AND(AB91="NS",CNGE_2024_M1_Secc5!$T$648="NS"),0,IF(AND(AB91="NA",CNGE_2024_M1_Secc5!$T$648="NA"),0,IF(AB91&lt;=SUM(CNGE_2024_M1_Secc5!$T$648),0,1)))</f>
        <v>0</v>
      </c>
      <c r="BB91" s="609">
        <f>IF(AND(J217="NS",CNGE_2024_M1_Secc5!$T$649="NS"),0,IF(AND(J217="NA",CNGE_2024_M1_Secc5!$T$649="NA"),0,IF(J217&lt;=SUM(CNGE_2024_M1_Secc5!$T$649),0,1)))</f>
        <v>0</v>
      </c>
      <c r="BC91" s="608">
        <f>IF(AND(P217="NS",CNGE_2024_M1_Secc5!$T$650="NS"),0,IF(AND(P217="NA",CNGE_2024_M1_Secc5!$T$650="NA"),0,IF(P217&lt;=SUM(CNGE_2024_M1_Secc5!$T$650),0,1)))</f>
        <v>0</v>
      </c>
      <c r="BD91" s="609">
        <f>IF(AND(V217="NS",CNGE_2024_M1_Secc5!$T$651="NS"),0,IF(AND(V217="NA",CNGE_2024_M1_Secc5!$T$651="NA"),0,IF(V217&lt;=SUM(CNGE_2024_M1_Secc5!$T$651),0,1)))</f>
        <v>0</v>
      </c>
      <c r="BE91" s="608">
        <f>IF(AND(AB217="NS",CNGE_2024_M1_Secc5!$T$652="NS"),0,IF(AND(AB217="NA",CNGE_2024_M1_Secc5!$T$652="NA"),0,IF(AB217&lt;=SUM(CNGE_2024_M1_Secc5!$T$652),0,1)))</f>
        <v>0</v>
      </c>
      <c r="BF91" s="682">
        <f>IF(AND(CNGE_2024_M1_Secc5!$P$633&lt;&gt;"",CNGE_2024_M1_Secc5!$P$633&lt;&gt;1,COUNTA(M91:R91)=0),0,IF(AND(CNGE_2024_M1_Secc5!$P$633&lt;&gt;"",CNGE_2024_M1_Secc5!$P$633=1,COUNTA(M91:R91)=2),0,IF(COUNTA(M91:R91)=0,0,1)))</f>
        <v>0</v>
      </c>
      <c r="BG91" s="683">
        <f>IF(AND(CNGE_2024_M1_Secc5!$P$634&lt;&gt;"",CNGE_2024_M1_Secc5!$P$634&lt;&gt;1,COUNTA(S91:X91)=0),0,IF(AND(CNGE_2024_M1_Secc5!$P$634&lt;&gt;"",CNGE_2024_M1_Secc5!$P$634=1,COUNTA(S91:X91)=2),0,IF(COUNTA(S91:X91)=0,0,1)))</f>
        <v>0</v>
      </c>
      <c r="BH91" s="682">
        <f>IF(AND(CNGE_2024_M1_Secc5!$P$635&lt;&gt;"",CNGE_2024_M1_Secc5!$P$635&lt;&gt;1,COUNTA(Y91:AD91)=0),0,IF(AND(CNGE_2024_M1_Secc5!$P$635&lt;&gt;"",CNGE_2024_M1_Secc5!$P$635=1,COUNTA(Y91:AD91)=2),0,IF(COUNTA(Y91:AD91)=0,0,1)))</f>
        <v>0</v>
      </c>
      <c r="BI91" s="683">
        <f>IF(AND(CNGE_2024_M1_Secc5!$P$636&lt;&gt;"",CNGE_2024_M1_Secc5!$P$636&lt;&gt;1,COUNTA(G217:L217)=0),0,IF(AND(CNGE_2024_M1_Secc5!$P$636&lt;&gt;"",CNGE_2024_M1_Secc5!$P$636=1,COUNTA(G217:L217)=2),0,IF(COUNTA(G217:L217)=0,0,1)))</f>
        <v>0</v>
      </c>
      <c r="BJ91" s="682">
        <f>IF(AND(CNGE_2024_M1_Secc5!$P$637&lt;&gt;"",CNGE_2024_M1_Secc5!$P$637&lt;&gt;1,COUNTA(M217:R217)=0),0,IF(AND(CNGE_2024_M1_Secc5!$P$637&lt;&gt;"",CNGE_2024_M1_Secc5!$P$637=1,COUNTA(M217:R217)=2),0,IF(COUNTA(M217:R217)=0,0,1)))</f>
        <v>0</v>
      </c>
      <c r="BK91" s="683">
        <f>IF(AND(CNGE_2024_M1_Secc5!$P$638&lt;&gt;"",CNGE_2024_M1_Secc5!$P$638&lt;&gt;1,COUNTA(S217:X217)=0),0,IF(AND(CNGE_2024_M1_Secc5!$P$638&lt;&gt;"",CNGE_2024_M1_Secc5!$P$638=1,COUNTA(S217:X217)=2),0,IF(COUNTA(S217:X217)=0,0,1)))</f>
        <v>0</v>
      </c>
      <c r="BL91" s="682">
        <f>IF(AND(CNGE_2024_M1_Secc5!$P$639&lt;&gt;"",CNGE_2024_M1_Secc5!$P$639&lt;&gt;1,COUNTA(Y217:AD217)=0),0,IF(AND(CNGE_2024_M1_Secc5!$P$639&lt;&gt;"",CNGE_2024_M1_Secc5!$P$639=1,COUNTA(Y217:AD217)=2),0,IF(COUNTA(Y217:AD217)=0,0,1)))</f>
        <v>0</v>
      </c>
      <c r="BM91" s="402">
        <f t="shared" si="4"/>
        <v>0</v>
      </c>
      <c r="BN91" s="370" t="str">
        <f>IF(BM91=0,"",
IF(SUM($BM$27:BM91)=1,BO91,
IF($BM$147&gt;SUM($BM$27:BM91),_xlfn.CONCAT(", ",BO91),
IF($BM$147=SUM($BM$27:BM91),_xlfn.CONCAT(" y ",BO91)))))</f>
        <v/>
      </c>
      <c r="BO91" s="156" t="s">
        <v>5189</v>
      </c>
      <c r="BP91" s="272">
        <f t="shared" ref="BP91:BP122" si="7">IF(SUM(AO91:AU91)=0,0,1)</f>
        <v>0</v>
      </c>
      <c r="BQ91" s="273" t="str">
        <f>IF(BP91=0,"",
IF(SUM($BP$27:BP91)=1,BR91,
IF(BP$2201&gt;SUM($BP$27:BP91),_xlfn.CONCAT(", ",BR91),
IF($BP$148=SUM($BP$27:BP91),_xlfn.CONCAT(" y ",BR91)))))</f>
        <v/>
      </c>
      <c r="BR91" s="156" t="s">
        <v>5189</v>
      </c>
      <c r="BS91" s="272">
        <f t="shared" si="5"/>
        <v>0</v>
      </c>
      <c r="BT91" s="273" t="str">
        <f>IF(BS91=0,"",
IF(SUM($BS$27:BS91)=1,BU91,
IF($BS$147&gt;SUM($BS$27:BS91),_xlfn.CONCAT(", ",BU91),
IF($BS$147=SUM($BS$27:BS91),_xlfn.CONCAT(" y ",BU91)))))</f>
        <v/>
      </c>
      <c r="BU91" s="156" t="s">
        <v>5189</v>
      </c>
    </row>
    <row r="92" spans="1:73" ht="15" customHeight="1">
      <c r="A92" s="672"/>
      <c r="C92" s="165" t="s">
        <v>5190</v>
      </c>
      <c r="D92" s="884" t="str">
        <f>IF(CNGE_2024_M1_Secc5!$D105="","",CNGE_2024_M1_Secc5!$D105)</f>
        <v>INSTITUTO DE LA POLICIA AUXILIAR Y PROTECCION PATRIMONIAL</v>
      </c>
      <c r="E92" s="884"/>
      <c r="F92" s="884"/>
      <c r="G92" s="884"/>
      <c r="H92" s="884"/>
      <c r="I92" s="884"/>
      <c r="J92" s="884"/>
      <c r="K92" s="719"/>
      <c r="L92" s="719"/>
      <c r="M92" s="719"/>
      <c r="N92" s="719"/>
      <c r="O92" s="719"/>
      <c r="P92" s="719"/>
      <c r="Q92" s="719"/>
      <c r="R92" s="719"/>
      <c r="S92" s="719"/>
      <c r="T92" s="719"/>
      <c r="U92" s="719"/>
      <c r="V92" s="719"/>
      <c r="W92" s="719"/>
      <c r="X92" s="719"/>
      <c r="Y92" s="719"/>
      <c r="Z92" s="719"/>
      <c r="AA92" s="719"/>
      <c r="AB92" s="719"/>
      <c r="AC92" s="719"/>
      <c r="AD92" s="719"/>
      <c r="AE92" s="145"/>
      <c r="AF92" s="164"/>
      <c r="AG92" s="199">
        <f t="shared" ref="AG92:AG146" si="8">IF(AND(COUNTBLANK(D92)=1,COUNTA(K92:AD92,G218:AD218)=0),0,IF(AND(COUNTBLANK(D92)=0,K92="X",COUNTA(M92:AD92,G218:AD218)=0),0,IF(AND(COUNTBLANK(D92)=0,K92="",BF92=0,BG92=0,BH92=0,BI92=0,BJ92=0,BK92=0,BL92=0),0,1)))</f>
        <v>0</v>
      </c>
      <c r="AH92" s="298">
        <f t="shared" ref="AH92:AH146" si="9">COUNTIF(M92:AD92,"NS")+COUNTIF(G218:AD218,"NS")</f>
        <v>0</v>
      </c>
      <c r="AI92" s="164"/>
      <c r="AJ92" s="221">
        <f t="shared" ref="AJ92:AJ146" si="10">IF(AND($K92="X",COUNTA(M92:AD92,G218:AD218)&gt;0),1,0)</f>
        <v>0</v>
      </c>
      <c r="AK92" s="164"/>
      <c r="AL92" s="164"/>
      <c r="AM92" s="164"/>
      <c r="AN92" s="164"/>
      <c r="AO92" s="375">
        <f>IF(AND(M92="NS",CNGE_2024_M1_Secc5!$T$633="NS"),0,IF(AND(M92="NA",CNGE_2024_M1_Secc5!$T$633="NA"),0,IF(M92&lt;=SUM(CNGE_2024_M1_Secc5!$T$633),0,1)))</f>
        <v>0</v>
      </c>
      <c r="AP92" s="680">
        <f>IF(AND(S92="NS",CNGE_2024_M1_Secc5!$T$634="NS"),0,IF(AND(S92="NA",CNGE_2024_M1_Secc5!$T$634="NA"),0,IF(S92&lt;=SUM(CNGE_2024_M1_Secc5!$T$634),0,1)))</f>
        <v>0</v>
      </c>
      <c r="AQ92" s="375">
        <f>IF(AND(Y92="NS",CNGE_2024_M1_Secc5!$T$635="NS"),0,IF(AND(Y92="NA",CNGE_2024_M1_Secc5!$T$635="NA"),0,IF(Y92&lt;=SUM(CNGE_2024_M1_Secc5!$T$635),0,1)))</f>
        <v>0</v>
      </c>
      <c r="AR92" s="680">
        <f>IF(AND(G218="NS",CNGE_2024_M1_Secc5!$T$636="NS"),0,IF(AND(G218="NA",CNGE_2024_M1_Secc5!$T$636="NA"),0,IF(G218&lt;=SUM(CNGE_2024_M1_Secc5!$T$636),0,1)))</f>
        <v>0</v>
      </c>
      <c r="AS92" s="375">
        <f>IF(AND(M218="NS",CNGE_2024_M1_Secc5!$T$637="NS"),0,IF(AND(M218="NA",CNGE_2024_M1_Secc5!$T$637="NA"),0,IF(M218&lt;=SUM(CNGE_2024_M1_Secc5!$T$637),0,1)))</f>
        <v>0</v>
      </c>
      <c r="AT92" s="680">
        <f>IF(AND(S218="NS",CNGE_2024_M1_Secc5!$T$638="NS"),0,IF(AND(S218="NA",CNGE_2024_M1_Secc5!$T$638="NA"),0,IF(S218&lt;=SUM(CNGE_2024_M1_Secc5!$T$638),0,1)))</f>
        <v>0</v>
      </c>
      <c r="AU92" s="375">
        <f>IF(AND(Y218="NS",CNGE_2024_M1_Secc5!$T$639="NS"),0,IF(AND(Y218="NA",CNGE_2024_M1_Secc5!$T$639="NA"),0,IF(Y218&lt;=SUM(CNGE_2024_M1_Secc5!$T$639),0,1)))</f>
        <v>0</v>
      </c>
      <c r="AV92" s="164"/>
      <c r="AW92" s="164"/>
      <c r="AX92" s="164"/>
      <c r="AY92" s="608">
        <f>IF(AND(P92="NS",CNGE_2024_M1_Secc5!$T$646="NS"),0,IF(AND(P92="NA",CNGE_2024_M1_Secc5!$T$646="NA"),0,IF(P92&lt;=SUM(CNGE_2024_M1_Secc5!$T$646),0,1)))</f>
        <v>0</v>
      </c>
      <c r="AZ92" s="609">
        <f>IF(AND(V92="NS",CNGE_2024_M1_Secc5!$T$647="NS"),0,IF(AND(V92="NA",CNGE_2024_M1_Secc5!$T$647="NA"),0,IF(V92&lt;=SUM(CNGE_2024_M1_Secc5!$T$647),0,1)))</f>
        <v>0</v>
      </c>
      <c r="BA92" s="608">
        <f>IF(AND(AB92="NS",CNGE_2024_M1_Secc5!$T$648="NS"),0,IF(AND(AB92="NA",CNGE_2024_M1_Secc5!$T$648="NA"),0,IF(AB92&lt;=SUM(CNGE_2024_M1_Secc5!$T$648),0,1)))</f>
        <v>0</v>
      </c>
      <c r="BB92" s="609">
        <f>IF(AND(J218="NS",CNGE_2024_M1_Secc5!$T$649="NS"),0,IF(AND(J218="NA",CNGE_2024_M1_Secc5!$T$649="NA"),0,IF(J218&lt;=SUM(CNGE_2024_M1_Secc5!$T$649),0,1)))</f>
        <v>0</v>
      </c>
      <c r="BC92" s="608">
        <f>IF(AND(P218="NS",CNGE_2024_M1_Secc5!$T$650="NS"),0,IF(AND(P218="NA",CNGE_2024_M1_Secc5!$T$650="NA"),0,IF(P218&lt;=SUM(CNGE_2024_M1_Secc5!$T$650),0,1)))</f>
        <v>0</v>
      </c>
      <c r="BD92" s="609">
        <f>IF(AND(V218="NS",CNGE_2024_M1_Secc5!$T$651="NS"),0,IF(AND(V218="NA",CNGE_2024_M1_Secc5!$T$651="NA"),0,IF(V218&lt;=SUM(CNGE_2024_M1_Secc5!$T$651),0,1)))</f>
        <v>0</v>
      </c>
      <c r="BE92" s="608">
        <f>IF(AND(AB218="NS",CNGE_2024_M1_Secc5!$T$652="NS"),0,IF(AND(AB218="NA",CNGE_2024_M1_Secc5!$T$652="NA"),0,IF(AB218&lt;=SUM(CNGE_2024_M1_Secc5!$T$652),0,1)))</f>
        <v>0</v>
      </c>
      <c r="BF92" s="682">
        <f>IF(AND(CNGE_2024_M1_Secc5!$P$633&lt;&gt;"",CNGE_2024_M1_Secc5!$P$633&lt;&gt;1,COUNTA(M92:R92)=0),0,IF(AND(CNGE_2024_M1_Secc5!$P$633&lt;&gt;"",CNGE_2024_M1_Secc5!$P$633=1,COUNTA(M92:R92)=2),0,IF(COUNTA(M92:R92)=0,0,1)))</f>
        <v>0</v>
      </c>
      <c r="BG92" s="683">
        <f>IF(AND(CNGE_2024_M1_Secc5!$P$634&lt;&gt;"",CNGE_2024_M1_Secc5!$P$634&lt;&gt;1,COUNTA(S92:X92)=0),0,IF(AND(CNGE_2024_M1_Secc5!$P$634&lt;&gt;"",CNGE_2024_M1_Secc5!$P$634=1,COUNTA(S92:X92)=2),0,IF(COUNTA(S92:X92)=0,0,1)))</f>
        <v>0</v>
      </c>
      <c r="BH92" s="682">
        <f>IF(AND(CNGE_2024_M1_Secc5!$P$635&lt;&gt;"",CNGE_2024_M1_Secc5!$P$635&lt;&gt;1,COUNTA(Y92:AD92)=0),0,IF(AND(CNGE_2024_M1_Secc5!$P$635&lt;&gt;"",CNGE_2024_M1_Secc5!$P$635=1,COUNTA(Y92:AD92)=2),0,IF(COUNTA(Y92:AD92)=0,0,1)))</f>
        <v>0</v>
      </c>
      <c r="BI92" s="683">
        <f>IF(AND(CNGE_2024_M1_Secc5!$P$636&lt;&gt;"",CNGE_2024_M1_Secc5!$P$636&lt;&gt;1,COUNTA(G218:L218)=0),0,IF(AND(CNGE_2024_M1_Secc5!$P$636&lt;&gt;"",CNGE_2024_M1_Secc5!$P$636=1,COUNTA(G218:L218)=2),0,IF(COUNTA(G218:L218)=0,0,1)))</f>
        <v>0</v>
      </c>
      <c r="BJ92" s="682">
        <f>IF(AND(CNGE_2024_M1_Secc5!$P$637&lt;&gt;"",CNGE_2024_M1_Secc5!$P$637&lt;&gt;1,COUNTA(M218:R218)=0),0,IF(AND(CNGE_2024_M1_Secc5!$P$637&lt;&gt;"",CNGE_2024_M1_Secc5!$P$637=1,COUNTA(M218:R218)=2),0,IF(COUNTA(M218:R218)=0,0,1)))</f>
        <v>0</v>
      </c>
      <c r="BK92" s="683">
        <f>IF(AND(CNGE_2024_M1_Secc5!$P$638&lt;&gt;"",CNGE_2024_M1_Secc5!$P$638&lt;&gt;1,COUNTA(S218:X218)=0),0,IF(AND(CNGE_2024_M1_Secc5!$P$638&lt;&gt;"",CNGE_2024_M1_Secc5!$P$638=1,COUNTA(S218:X218)=2),0,IF(COUNTA(S218:X218)=0,0,1)))</f>
        <v>0</v>
      </c>
      <c r="BL92" s="682">
        <f>IF(AND(CNGE_2024_M1_Secc5!$P$639&lt;&gt;"",CNGE_2024_M1_Secc5!$P$639&lt;&gt;1,COUNTA(Y218:AD218)=0),0,IF(AND(CNGE_2024_M1_Secc5!$P$639&lt;&gt;"",CNGE_2024_M1_Secc5!$P$639=1,COUNTA(Y218:AD218)=2),0,IF(COUNTA(Y218:AD218)=0,0,1)))</f>
        <v>0</v>
      </c>
      <c r="BM92" s="402">
        <f t="shared" ref="BM92:BM146" si="11">IF(AG92=0,0,1)</f>
        <v>0</v>
      </c>
      <c r="BN92" s="370" t="str">
        <f>IF(BM92=0,"",
IF(SUM($BM$27:BM92)=1,BO92,
IF($BM$147&gt;SUM($BM$27:BM92),_xlfn.CONCAT(", ",BO92),
IF($BM$147=SUM($BM$27:BM92),_xlfn.CONCAT(" y ",BO92)))))</f>
        <v/>
      </c>
      <c r="BO92" s="156" t="s">
        <v>5191</v>
      </c>
      <c r="BP92" s="272">
        <f t="shared" si="7"/>
        <v>0</v>
      </c>
      <c r="BQ92" s="273" t="str">
        <f>IF(BP92=0,"",
IF(SUM($BP$27:BP92)=1,BR92,
IF(BP$2201&gt;SUM($BP$27:BP92),_xlfn.CONCAT(", ",BR92),
IF($BP$148=SUM($BP$27:BP92),_xlfn.CONCAT(" y ",BR92)))))</f>
        <v/>
      </c>
      <c r="BR92" s="156" t="s">
        <v>5191</v>
      </c>
      <c r="BS92" s="272">
        <f t="shared" ref="BS92:BS145" si="12">IF(SUM(AY92:BE92)=0,0,1)</f>
        <v>0</v>
      </c>
      <c r="BT92" s="273" t="str">
        <f>IF(BS92=0,"",
IF(SUM($BS$27:BS92)=1,BU92,
IF($BS$147&gt;SUM($BS$27:BS92),_xlfn.CONCAT(", ",BU92),
IF($BS$147=SUM($BS$27:BS92),_xlfn.CONCAT(" y ",BU92)))))</f>
        <v/>
      </c>
      <c r="BU92" s="156" t="s">
        <v>5191</v>
      </c>
    </row>
    <row r="93" spans="1:73" ht="15" customHeight="1">
      <c r="A93" s="672"/>
      <c r="C93" s="165" t="s">
        <v>5192</v>
      </c>
      <c r="D93" s="884" t="str">
        <f>IF(CNGE_2024_M1_Secc5!$D106="","",CNGE_2024_M1_Secc5!$D106)</f>
        <v>ACADEMIA REGIONAL DE SEGURIDAD PUBLICA DEL SURESTE</v>
      </c>
      <c r="E93" s="884"/>
      <c r="F93" s="884"/>
      <c r="G93" s="884"/>
      <c r="H93" s="884"/>
      <c r="I93" s="884"/>
      <c r="J93" s="884"/>
      <c r="K93" s="719"/>
      <c r="L93" s="719"/>
      <c r="M93" s="719"/>
      <c r="N93" s="719"/>
      <c r="O93" s="719"/>
      <c r="P93" s="719"/>
      <c r="Q93" s="719"/>
      <c r="R93" s="719"/>
      <c r="S93" s="719"/>
      <c r="T93" s="719"/>
      <c r="U93" s="719"/>
      <c r="V93" s="719"/>
      <c r="W93" s="719"/>
      <c r="X93" s="719"/>
      <c r="Y93" s="719"/>
      <c r="Z93" s="719"/>
      <c r="AA93" s="719"/>
      <c r="AB93" s="719"/>
      <c r="AC93" s="719"/>
      <c r="AD93" s="719"/>
      <c r="AE93" s="145"/>
      <c r="AF93" s="164"/>
      <c r="AG93" s="199">
        <f t="shared" si="8"/>
        <v>0</v>
      </c>
      <c r="AH93" s="298">
        <f t="shared" si="9"/>
        <v>0</v>
      </c>
      <c r="AI93" s="164"/>
      <c r="AJ93" s="221">
        <f t="shared" si="10"/>
        <v>0</v>
      </c>
      <c r="AK93" s="164"/>
      <c r="AL93" s="164"/>
      <c r="AM93" s="164"/>
      <c r="AN93" s="164"/>
      <c r="AO93" s="375">
        <f>IF(AND(M93="NS",CNGE_2024_M1_Secc5!$T$633="NS"),0,IF(AND(M93="NA",CNGE_2024_M1_Secc5!$T$633="NA"),0,IF(M93&lt;=SUM(CNGE_2024_M1_Secc5!$T$633),0,1)))</f>
        <v>0</v>
      </c>
      <c r="AP93" s="680">
        <f>IF(AND(S93="NS",CNGE_2024_M1_Secc5!$T$634="NS"),0,IF(AND(S93="NA",CNGE_2024_M1_Secc5!$T$634="NA"),0,IF(S93&lt;=SUM(CNGE_2024_M1_Secc5!$T$634),0,1)))</f>
        <v>0</v>
      </c>
      <c r="AQ93" s="375">
        <f>IF(AND(Y93="NS",CNGE_2024_M1_Secc5!$T$635="NS"),0,IF(AND(Y93="NA",CNGE_2024_M1_Secc5!$T$635="NA"),0,IF(Y93&lt;=SUM(CNGE_2024_M1_Secc5!$T$635),0,1)))</f>
        <v>0</v>
      </c>
      <c r="AR93" s="680">
        <f>IF(AND(G219="NS",CNGE_2024_M1_Secc5!$T$636="NS"),0,IF(AND(G219="NA",CNGE_2024_M1_Secc5!$T$636="NA"),0,IF(G219&lt;=SUM(CNGE_2024_M1_Secc5!$T$636),0,1)))</f>
        <v>0</v>
      </c>
      <c r="AS93" s="375">
        <f>IF(AND(M219="NS",CNGE_2024_M1_Secc5!$T$637="NS"),0,IF(AND(M219="NA",CNGE_2024_M1_Secc5!$T$637="NA"),0,IF(M219&lt;=SUM(CNGE_2024_M1_Secc5!$T$637),0,1)))</f>
        <v>0</v>
      </c>
      <c r="AT93" s="680">
        <f>IF(AND(S219="NS",CNGE_2024_M1_Secc5!$T$638="NS"),0,IF(AND(S219="NA",CNGE_2024_M1_Secc5!$T$638="NA"),0,IF(S219&lt;=SUM(CNGE_2024_M1_Secc5!$T$638),0,1)))</f>
        <v>0</v>
      </c>
      <c r="AU93" s="375">
        <f>IF(AND(Y219="NS",CNGE_2024_M1_Secc5!$T$639="NS"),0,IF(AND(Y219="NA",CNGE_2024_M1_Secc5!$T$639="NA"),0,IF(Y219&lt;=SUM(CNGE_2024_M1_Secc5!$T$639),0,1)))</f>
        <v>0</v>
      </c>
      <c r="AV93" s="164"/>
      <c r="AW93" s="164"/>
      <c r="AX93" s="164"/>
      <c r="AY93" s="608">
        <f>IF(AND(P93="NS",CNGE_2024_M1_Secc5!$T$646="NS"),0,IF(AND(P93="NA",CNGE_2024_M1_Secc5!$T$646="NA"),0,IF(P93&lt;=SUM(CNGE_2024_M1_Secc5!$T$646),0,1)))</f>
        <v>0</v>
      </c>
      <c r="AZ93" s="609">
        <f>IF(AND(V93="NS",CNGE_2024_M1_Secc5!$T$647="NS"),0,IF(AND(V93="NA",CNGE_2024_M1_Secc5!$T$647="NA"),0,IF(V93&lt;=SUM(CNGE_2024_M1_Secc5!$T$647),0,1)))</f>
        <v>0</v>
      </c>
      <c r="BA93" s="608">
        <f>IF(AND(AB93="NS",CNGE_2024_M1_Secc5!$T$648="NS"),0,IF(AND(AB93="NA",CNGE_2024_M1_Secc5!$T$648="NA"),0,IF(AB93&lt;=SUM(CNGE_2024_M1_Secc5!$T$648),0,1)))</f>
        <v>0</v>
      </c>
      <c r="BB93" s="609">
        <f>IF(AND(J219="NS",CNGE_2024_M1_Secc5!$T$649="NS"),0,IF(AND(J219="NA",CNGE_2024_M1_Secc5!$T$649="NA"),0,IF(J219&lt;=SUM(CNGE_2024_M1_Secc5!$T$649),0,1)))</f>
        <v>0</v>
      </c>
      <c r="BC93" s="608">
        <f>IF(AND(P219="NS",CNGE_2024_M1_Secc5!$T$650="NS"),0,IF(AND(P219="NA",CNGE_2024_M1_Secc5!$T$650="NA"),0,IF(P219&lt;=SUM(CNGE_2024_M1_Secc5!$T$650),0,1)))</f>
        <v>0</v>
      </c>
      <c r="BD93" s="609">
        <f>IF(AND(V219="NS",CNGE_2024_M1_Secc5!$T$651="NS"),0,IF(AND(V219="NA",CNGE_2024_M1_Secc5!$T$651="NA"),0,IF(V219&lt;=SUM(CNGE_2024_M1_Secc5!$T$651),0,1)))</f>
        <v>0</v>
      </c>
      <c r="BE93" s="608">
        <f>IF(AND(AB219="NS",CNGE_2024_M1_Secc5!$T$652="NS"),0,IF(AND(AB219="NA",CNGE_2024_M1_Secc5!$T$652="NA"),0,IF(AB219&lt;=SUM(CNGE_2024_M1_Secc5!$T$652),0,1)))</f>
        <v>0</v>
      </c>
      <c r="BF93" s="682">
        <f>IF(AND(CNGE_2024_M1_Secc5!$P$633&lt;&gt;"",CNGE_2024_M1_Secc5!$P$633&lt;&gt;1,COUNTA(M93:R93)=0),0,IF(AND(CNGE_2024_M1_Secc5!$P$633&lt;&gt;"",CNGE_2024_M1_Secc5!$P$633=1,COUNTA(M93:R93)=2),0,IF(COUNTA(M93:R93)=0,0,1)))</f>
        <v>0</v>
      </c>
      <c r="BG93" s="683">
        <f>IF(AND(CNGE_2024_M1_Secc5!$P$634&lt;&gt;"",CNGE_2024_M1_Secc5!$P$634&lt;&gt;1,COUNTA(S93:X93)=0),0,IF(AND(CNGE_2024_M1_Secc5!$P$634&lt;&gt;"",CNGE_2024_M1_Secc5!$P$634=1,COUNTA(S93:X93)=2),0,IF(COUNTA(S93:X93)=0,0,1)))</f>
        <v>0</v>
      </c>
      <c r="BH93" s="682">
        <f>IF(AND(CNGE_2024_M1_Secc5!$P$635&lt;&gt;"",CNGE_2024_M1_Secc5!$P$635&lt;&gt;1,COUNTA(Y93:AD93)=0),0,IF(AND(CNGE_2024_M1_Secc5!$P$635&lt;&gt;"",CNGE_2024_M1_Secc5!$P$635=1,COUNTA(Y93:AD93)=2),0,IF(COUNTA(Y93:AD93)=0,0,1)))</f>
        <v>0</v>
      </c>
      <c r="BI93" s="683">
        <f>IF(AND(CNGE_2024_M1_Secc5!$P$636&lt;&gt;"",CNGE_2024_M1_Secc5!$P$636&lt;&gt;1,COUNTA(G219:L219)=0),0,IF(AND(CNGE_2024_M1_Secc5!$P$636&lt;&gt;"",CNGE_2024_M1_Secc5!$P$636=1,COUNTA(G219:L219)=2),0,IF(COUNTA(G219:L219)=0,0,1)))</f>
        <v>0</v>
      </c>
      <c r="BJ93" s="682">
        <f>IF(AND(CNGE_2024_M1_Secc5!$P$637&lt;&gt;"",CNGE_2024_M1_Secc5!$P$637&lt;&gt;1,COUNTA(M219:R219)=0),0,IF(AND(CNGE_2024_M1_Secc5!$P$637&lt;&gt;"",CNGE_2024_M1_Secc5!$P$637=1,COUNTA(M219:R219)=2),0,IF(COUNTA(M219:R219)=0,0,1)))</f>
        <v>0</v>
      </c>
      <c r="BK93" s="683">
        <f>IF(AND(CNGE_2024_M1_Secc5!$P$638&lt;&gt;"",CNGE_2024_M1_Secc5!$P$638&lt;&gt;1,COUNTA(S219:X219)=0),0,IF(AND(CNGE_2024_M1_Secc5!$P$638&lt;&gt;"",CNGE_2024_M1_Secc5!$P$638=1,COUNTA(S219:X219)=2),0,IF(COUNTA(S219:X219)=0,0,1)))</f>
        <v>0</v>
      </c>
      <c r="BL93" s="682">
        <f>IF(AND(CNGE_2024_M1_Secc5!$P$639&lt;&gt;"",CNGE_2024_M1_Secc5!$P$639&lt;&gt;1,COUNTA(Y219:AD219)=0),0,IF(AND(CNGE_2024_M1_Secc5!$P$639&lt;&gt;"",CNGE_2024_M1_Secc5!$P$639=1,COUNTA(Y219:AD219)=2),0,IF(COUNTA(Y219:AD219)=0,0,1)))</f>
        <v>0</v>
      </c>
      <c r="BM93" s="402">
        <f t="shared" si="11"/>
        <v>0</v>
      </c>
      <c r="BN93" s="370" t="str">
        <f>IF(BM93=0,"",
IF(SUM($BM$27:BM93)=1,BO93,
IF($BM$147&gt;SUM($BM$27:BM93),_xlfn.CONCAT(", ",BO93),
IF($BM$147=SUM($BM$27:BM93),_xlfn.CONCAT(" y ",BO93)))))</f>
        <v/>
      </c>
      <c r="BO93" s="156" t="s">
        <v>5193</v>
      </c>
      <c r="BP93" s="272">
        <f t="shared" si="7"/>
        <v>0</v>
      </c>
      <c r="BQ93" s="273" t="str">
        <f>IF(BP93=0,"",
IF(SUM($BP$27:BP93)=1,BR93,
IF(BP$2201&gt;SUM($BP$27:BP93),_xlfn.CONCAT(", ",BR93),
IF($BP$148=SUM($BP$27:BP93),_xlfn.CONCAT(" y ",BR93)))))</f>
        <v/>
      </c>
      <c r="BR93" s="156" t="s">
        <v>5193</v>
      </c>
      <c r="BS93" s="272">
        <f t="shared" si="12"/>
        <v>0</v>
      </c>
      <c r="BT93" s="273" t="str">
        <f>IF(BS93=0,"",
IF(SUM($BS$27:BS93)=1,BU93,
IF($BS$147&gt;SUM($BS$27:BS93),_xlfn.CONCAT(", ",BU93),
IF($BS$147=SUM($BS$27:BS93),_xlfn.CONCAT(" y ",BU93)))))</f>
        <v/>
      </c>
      <c r="BU93" s="156" t="s">
        <v>5193</v>
      </c>
    </row>
    <row r="94" spans="1:73" ht="15" customHeight="1">
      <c r="A94" s="672"/>
      <c r="C94" s="165" t="s">
        <v>5194</v>
      </c>
      <c r="D94" s="884" t="str">
        <f>IF(CNGE_2024_M1_Secc5!$D107="","",CNGE_2024_M1_Secc5!$D107)</f>
        <v>INSTITUTO DE CAPACITACION PARA EL TRABAJO</v>
      </c>
      <c r="E94" s="884"/>
      <c r="F94" s="884"/>
      <c r="G94" s="884"/>
      <c r="H94" s="884"/>
      <c r="I94" s="884"/>
      <c r="J94" s="884"/>
      <c r="K94" s="719"/>
      <c r="L94" s="719"/>
      <c r="M94" s="719"/>
      <c r="N94" s="719"/>
      <c r="O94" s="719"/>
      <c r="P94" s="719"/>
      <c r="Q94" s="719"/>
      <c r="R94" s="719"/>
      <c r="S94" s="719"/>
      <c r="T94" s="719"/>
      <c r="U94" s="719"/>
      <c r="V94" s="719"/>
      <c r="W94" s="719"/>
      <c r="X94" s="719"/>
      <c r="Y94" s="719"/>
      <c r="Z94" s="719"/>
      <c r="AA94" s="719"/>
      <c r="AB94" s="719"/>
      <c r="AC94" s="719"/>
      <c r="AD94" s="719"/>
      <c r="AE94" s="145"/>
      <c r="AF94" s="164"/>
      <c r="AG94" s="199">
        <f t="shared" si="8"/>
        <v>0</v>
      </c>
      <c r="AH94" s="298">
        <f t="shared" si="9"/>
        <v>0</v>
      </c>
      <c r="AI94" s="164"/>
      <c r="AJ94" s="221">
        <f t="shared" si="10"/>
        <v>0</v>
      </c>
      <c r="AK94" s="164"/>
      <c r="AL94" s="164"/>
      <c r="AM94" s="164"/>
      <c r="AN94" s="164"/>
      <c r="AO94" s="375">
        <f>IF(AND(M94="NS",CNGE_2024_M1_Secc5!$T$633="NS"),0,IF(AND(M94="NA",CNGE_2024_M1_Secc5!$T$633="NA"),0,IF(M94&lt;=SUM(CNGE_2024_M1_Secc5!$T$633),0,1)))</f>
        <v>0</v>
      </c>
      <c r="AP94" s="680">
        <f>IF(AND(S94="NS",CNGE_2024_M1_Secc5!$T$634="NS"),0,IF(AND(S94="NA",CNGE_2024_M1_Secc5!$T$634="NA"),0,IF(S94&lt;=SUM(CNGE_2024_M1_Secc5!$T$634),0,1)))</f>
        <v>0</v>
      </c>
      <c r="AQ94" s="375">
        <f>IF(AND(Y94="NS",CNGE_2024_M1_Secc5!$T$635="NS"),0,IF(AND(Y94="NA",CNGE_2024_M1_Secc5!$T$635="NA"),0,IF(Y94&lt;=SUM(CNGE_2024_M1_Secc5!$T$635),0,1)))</f>
        <v>0</v>
      </c>
      <c r="AR94" s="680">
        <f>IF(AND(G220="NS",CNGE_2024_M1_Secc5!$T$636="NS"),0,IF(AND(G220="NA",CNGE_2024_M1_Secc5!$T$636="NA"),0,IF(G220&lt;=SUM(CNGE_2024_M1_Secc5!$T$636),0,1)))</f>
        <v>0</v>
      </c>
      <c r="AS94" s="375">
        <f>IF(AND(M220="NS",CNGE_2024_M1_Secc5!$T$637="NS"),0,IF(AND(M220="NA",CNGE_2024_M1_Secc5!$T$637="NA"),0,IF(M220&lt;=SUM(CNGE_2024_M1_Secc5!$T$637),0,1)))</f>
        <v>0</v>
      </c>
      <c r="AT94" s="680">
        <f>IF(AND(S220="NS",CNGE_2024_M1_Secc5!$T$638="NS"),0,IF(AND(S220="NA",CNGE_2024_M1_Secc5!$T$638="NA"),0,IF(S220&lt;=SUM(CNGE_2024_M1_Secc5!$T$638),0,1)))</f>
        <v>0</v>
      </c>
      <c r="AU94" s="375">
        <f>IF(AND(Y220="NS",CNGE_2024_M1_Secc5!$T$639="NS"),0,IF(AND(Y220="NA",CNGE_2024_M1_Secc5!$T$639="NA"),0,IF(Y220&lt;=SUM(CNGE_2024_M1_Secc5!$T$639),0,1)))</f>
        <v>0</v>
      </c>
      <c r="AV94" s="164"/>
      <c r="AW94" s="164"/>
      <c r="AX94" s="164"/>
      <c r="AY94" s="608">
        <f>IF(AND(P94="NS",CNGE_2024_M1_Secc5!$T$646="NS"),0,IF(AND(P94="NA",CNGE_2024_M1_Secc5!$T$646="NA"),0,IF(P94&lt;=SUM(CNGE_2024_M1_Secc5!$T$646),0,1)))</f>
        <v>0</v>
      </c>
      <c r="AZ94" s="609">
        <f>IF(AND(V94="NS",CNGE_2024_M1_Secc5!$T$647="NS"),0,IF(AND(V94="NA",CNGE_2024_M1_Secc5!$T$647="NA"),0,IF(V94&lt;=SUM(CNGE_2024_M1_Secc5!$T$647),0,1)))</f>
        <v>0</v>
      </c>
      <c r="BA94" s="608">
        <f>IF(AND(AB94="NS",CNGE_2024_M1_Secc5!$T$648="NS"),0,IF(AND(AB94="NA",CNGE_2024_M1_Secc5!$T$648="NA"),0,IF(AB94&lt;=SUM(CNGE_2024_M1_Secc5!$T$648),0,1)))</f>
        <v>0</v>
      </c>
      <c r="BB94" s="609">
        <f>IF(AND(J220="NS",CNGE_2024_M1_Secc5!$T$649="NS"),0,IF(AND(J220="NA",CNGE_2024_M1_Secc5!$T$649="NA"),0,IF(J220&lt;=SUM(CNGE_2024_M1_Secc5!$T$649),0,1)))</f>
        <v>0</v>
      </c>
      <c r="BC94" s="608">
        <f>IF(AND(P220="NS",CNGE_2024_M1_Secc5!$T$650="NS"),0,IF(AND(P220="NA",CNGE_2024_M1_Secc5!$T$650="NA"),0,IF(P220&lt;=SUM(CNGE_2024_M1_Secc5!$T$650),0,1)))</f>
        <v>0</v>
      </c>
      <c r="BD94" s="609">
        <f>IF(AND(V220="NS",CNGE_2024_M1_Secc5!$T$651="NS"),0,IF(AND(V220="NA",CNGE_2024_M1_Secc5!$T$651="NA"),0,IF(V220&lt;=SUM(CNGE_2024_M1_Secc5!$T$651),0,1)))</f>
        <v>0</v>
      </c>
      <c r="BE94" s="608">
        <f>IF(AND(AB220="NS",CNGE_2024_M1_Secc5!$T$652="NS"),0,IF(AND(AB220="NA",CNGE_2024_M1_Secc5!$T$652="NA"),0,IF(AB220&lt;=SUM(CNGE_2024_M1_Secc5!$T$652),0,1)))</f>
        <v>0</v>
      </c>
      <c r="BF94" s="682">
        <f>IF(AND(CNGE_2024_M1_Secc5!$P$633&lt;&gt;"",CNGE_2024_M1_Secc5!$P$633&lt;&gt;1,COUNTA(M94:R94)=0),0,IF(AND(CNGE_2024_M1_Secc5!$P$633&lt;&gt;"",CNGE_2024_M1_Secc5!$P$633=1,COUNTA(M94:R94)=2),0,IF(COUNTA(M94:R94)=0,0,1)))</f>
        <v>0</v>
      </c>
      <c r="BG94" s="683">
        <f>IF(AND(CNGE_2024_M1_Secc5!$P$634&lt;&gt;"",CNGE_2024_M1_Secc5!$P$634&lt;&gt;1,COUNTA(S94:X94)=0),0,IF(AND(CNGE_2024_M1_Secc5!$P$634&lt;&gt;"",CNGE_2024_M1_Secc5!$P$634=1,COUNTA(S94:X94)=2),0,IF(COUNTA(S94:X94)=0,0,1)))</f>
        <v>0</v>
      </c>
      <c r="BH94" s="682">
        <f>IF(AND(CNGE_2024_M1_Secc5!$P$635&lt;&gt;"",CNGE_2024_M1_Secc5!$P$635&lt;&gt;1,COUNTA(Y94:AD94)=0),0,IF(AND(CNGE_2024_M1_Secc5!$P$635&lt;&gt;"",CNGE_2024_M1_Secc5!$P$635=1,COUNTA(Y94:AD94)=2),0,IF(COUNTA(Y94:AD94)=0,0,1)))</f>
        <v>0</v>
      </c>
      <c r="BI94" s="683">
        <f>IF(AND(CNGE_2024_M1_Secc5!$P$636&lt;&gt;"",CNGE_2024_M1_Secc5!$P$636&lt;&gt;1,COUNTA(G220:L220)=0),0,IF(AND(CNGE_2024_M1_Secc5!$P$636&lt;&gt;"",CNGE_2024_M1_Secc5!$P$636=1,COUNTA(G220:L220)=2),0,IF(COUNTA(G220:L220)=0,0,1)))</f>
        <v>0</v>
      </c>
      <c r="BJ94" s="682">
        <f>IF(AND(CNGE_2024_M1_Secc5!$P$637&lt;&gt;"",CNGE_2024_M1_Secc5!$P$637&lt;&gt;1,COUNTA(M220:R220)=0),0,IF(AND(CNGE_2024_M1_Secc5!$P$637&lt;&gt;"",CNGE_2024_M1_Secc5!$P$637=1,COUNTA(M220:R220)=2),0,IF(COUNTA(M220:R220)=0,0,1)))</f>
        <v>0</v>
      </c>
      <c r="BK94" s="683">
        <f>IF(AND(CNGE_2024_M1_Secc5!$P$638&lt;&gt;"",CNGE_2024_M1_Secc5!$P$638&lt;&gt;1,COUNTA(S220:X220)=0),0,IF(AND(CNGE_2024_M1_Secc5!$P$638&lt;&gt;"",CNGE_2024_M1_Secc5!$P$638=1,COUNTA(S220:X220)=2),0,IF(COUNTA(S220:X220)=0,0,1)))</f>
        <v>0</v>
      </c>
      <c r="BL94" s="682">
        <f>IF(AND(CNGE_2024_M1_Secc5!$P$639&lt;&gt;"",CNGE_2024_M1_Secc5!$P$639&lt;&gt;1,COUNTA(Y220:AD220)=0),0,IF(AND(CNGE_2024_M1_Secc5!$P$639&lt;&gt;"",CNGE_2024_M1_Secc5!$P$639=1,COUNTA(Y220:AD220)=2),0,IF(COUNTA(Y220:AD220)=0,0,1)))</f>
        <v>0</v>
      </c>
      <c r="BM94" s="402">
        <f t="shared" si="11"/>
        <v>0</v>
      </c>
      <c r="BN94" s="370" t="str">
        <f>IF(BM94=0,"",
IF(SUM($BM$27:BM94)=1,BO94,
IF($BM$147&gt;SUM($BM$27:BM94),_xlfn.CONCAT(", ",BO94),
IF($BM$147=SUM($BM$27:BM94),_xlfn.CONCAT(" y ",BO94)))))</f>
        <v/>
      </c>
      <c r="BO94" s="156" t="s">
        <v>5195</v>
      </c>
      <c r="BP94" s="272">
        <f t="shared" si="7"/>
        <v>0</v>
      </c>
      <c r="BQ94" s="273" t="str">
        <f>IF(BP94=0,"",
IF(SUM($BP$27:BP94)=1,BR94,
IF(BP$2201&gt;SUM($BP$27:BP94),_xlfn.CONCAT(", ",BR94),
IF($BP$148=SUM($BP$27:BP94),_xlfn.CONCAT(" y ",BR94)))))</f>
        <v/>
      </c>
      <c r="BR94" s="156" t="s">
        <v>5195</v>
      </c>
      <c r="BS94" s="272">
        <f t="shared" si="12"/>
        <v>0</v>
      </c>
      <c r="BT94" s="273" t="str">
        <f>IF(BS94=0,"",
IF(SUM($BS$27:BS94)=1,BU94,
IF($BS$147&gt;SUM($BS$27:BS94),_xlfn.CONCAT(", ",BU94),
IF($BS$147=SUM($BS$27:BS94),_xlfn.CONCAT(" y ",BU94)))))</f>
        <v/>
      </c>
      <c r="BU94" s="156" t="s">
        <v>5195</v>
      </c>
    </row>
    <row r="95" spans="1:73" ht="15" customHeight="1">
      <c r="A95" s="672"/>
      <c r="C95" s="165" t="s">
        <v>5196</v>
      </c>
      <c r="D95" s="884" t="str">
        <f>IF(CNGE_2024_M1_Secc5!$D108="","",CNGE_2024_M1_Secc5!$D108)</f>
        <v>CENTRO DE CONCILIACION LABORAL DEL ESTADO DE VERACRUZ DE IGNACIO DE LA LLAVE</v>
      </c>
      <c r="E95" s="884"/>
      <c r="F95" s="884"/>
      <c r="G95" s="884"/>
      <c r="H95" s="884"/>
      <c r="I95" s="884"/>
      <c r="J95" s="884"/>
      <c r="K95" s="719"/>
      <c r="L95" s="719"/>
      <c r="M95" s="719"/>
      <c r="N95" s="719"/>
      <c r="O95" s="719"/>
      <c r="P95" s="719"/>
      <c r="Q95" s="719"/>
      <c r="R95" s="719"/>
      <c r="S95" s="719"/>
      <c r="T95" s="719"/>
      <c r="U95" s="719"/>
      <c r="V95" s="719"/>
      <c r="W95" s="719"/>
      <c r="X95" s="719"/>
      <c r="Y95" s="719"/>
      <c r="Z95" s="719"/>
      <c r="AA95" s="719"/>
      <c r="AB95" s="719"/>
      <c r="AC95" s="719"/>
      <c r="AD95" s="719"/>
      <c r="AE95" s="145"/>
      <c r="AF95" s="164"/>
      <c r="AG95" s="199">
        <f t="shared" si="8"/>
        <v>0</v>
      </c>
      <c r="AH95" s="298">
        <f t="shared" si="9"/>
        <v>0</v>
      </c>
      <c r="AI95" s="164"/>
      <c r="AJ95" s="221">
        <f t="shared" si="10"/>
        <v>0</v>
      </c>
      <c r="AK95" s="164"/>
      <c r="AL95" s="164"/>
      <c r="AM95" s="164"/>
      <c r="AN95" s="164"/>
      <c r="AO95" s="375">
        <f>IF(AND(M95="NS",CNGE_2024_M1_Secc5!$T$633="NS"),0,IF(AND(M95="NA",CNGE_2024_M1_Secc5!$T$633="NA"),0,IF(M95&lt;=SUM(CNGE_2024_M1_Secc5!$T$633),0,1)))</f>
        <v>0</v>
      </c>
      <c r="AP95" s="680">
        <f>IF(AND(S95="NS",CNGE_2024_M1_Secc5!$T$634="NS"),0,IF(AND(S95="NA",CNGE_2024_M1_Secc5!$T$634="NA"),0,IF(S95&lt;=SUM(CNGE_2024_M1_Secc5!$T$634),0,1)))</f>
        <v>0</v>
      </c>
      <c r="AQ95" s="375">
        <f>IF(AND(Y95="NS",CNGE_2024_M1_Secc5!$T$635="NS"),0,IF(AND(Y95="NA",CNGE_2024_M1_Secc5!$T$635="NA"),0,IF(Y95&lt;=SUM(CNGE_2024_M1_Secc5!$T$635),0,1)))</f>
        <v>0</v>
      </c>
      <c r="AR95" s="680">
        <f>IF(AND(G221="NS",CNGE_2024_M1_Secc5!$T$636="NS"),0,IF(AND(G221="NA",CNGE_2024_M1_Secc5!$T$636="NA"),0,IF(G221&lt;=SUM(CNGE_2024_M1_Secc5!$T$636),0,1)))</f>
        <v>0</v>
      </c>
      <c r="AS95" s="375">
        <f>IF(AND(M221="NS",CNGE_2024_M1_Secc5!$T$637="NS"),0,IF(AND(M221="NA",CNGE_2024_M1_Secc5!$T$637="NA"),0,IF(M221&lt;=SUM(CNGE_2024_M1_Secc5!$T$637),0,1)))</f>
        <v>0</v>
      </c>
      <c r="AT95" s="680">
        <f>IF(AND(S221="NS",CNGE_2024_M1_Secc5!$T$638="NS"),0,IF(AND(S221="NA",CNGE_2024_M1_Secc5!$T$638="NA"),0,IF(S221&lt;=SUM(CNGE_2024_M1_Secc5!$T$638),0,1)))</f>
        <v>0</v>
      </c>
      <c r="AU95" s="375">
        <f>IF(AND(Y221="NS",CNGE_2024_M1_Secc5!$T$639="NS"),0,IF(AND(Y221="NA",CNGE_2024_M1_Secc5!$T$639="NA"),0,IF(Y221&lt;=SUM(CNGE_2024_M1_Secc5!$T$639),0,1)))</f>
        <v>0</v>
      </c>
      <c r="AV95" s="164"/>
      <c r="AW95" s="164"/>
      <c r="AX95" s="164"/>
      <c r="AY95" s="608">
        <f>IF(AND(P95="NS",CNGE_2024_M1_Secc5!$T$646="NS"),0,IF(AND(P95="NA",CNGE_2024_M1_Secc5!$T$646="NA"),0,IF(P95&lt;=SUM(CNGE_2024_M1_Secc5!$T$646),0,1)))</f>
        <v>0</v>
      </c>
      <c r="AZ95" s="609">
        <f>IF(AND(V95="NS",CNGE_2024_M1_Secc5!$T$647="NS"),0,IF(AND(V95="NA",CNGE_2024_M1_Secc5!$T$647="NA"),0,IF(V95&lt;=SUM(CNGE_2024_M1_Secc5!$T$647),0,1)))</f>
        <v>0</v>
      </c>
      <c r="BA95" s="608">
        <f>IF(AND(AB95="NS",CNGE_2024_M1_Secc5!$T$648="NS"),0,IF(AND(AB95="NA",CNGE_2024_M1_Secc5!$T$648="NA"),0,IF(AB95&lt;=SUM(CNGE_2024_M1_Secc5!$T$648),0,1)))</f>
        <v>0</v>
      </c>
      <c r="BB95" s="609">
        <f>IF(AND(J221="NS",CNGE_2024_M1_Secc5!$T$649="NS"),0,IF(AND(J221="NA",CNGE_2024_M1_Secc5!$T$649="NA"),0,IF(J221&lt;=SUM(CNGE_2024_M1_Secc5!$T$649),0,1)))</f>
        <v>0</v>
      </c>
      <c r="BC95" s="608">
        <f>IF(AND(P221="NS",CNGE_2024_M1_Secc5!$T$650="NS"),0,IF(AND(P221="NA",CNGE_2024_M1_Secc5!$T$650="NA"),0,IF(P221&lt;=SUM(CNGE_2024_M1_Secc5!$T$650),0,1)))</f>
        <v>0</v>
      </c>
      <c r="BD95" s="609">
        <f>IF(AND(V221="NS",CNGE_2024_M1_Secc5!$T$651="NS"),0,IF(AND(V221="NA",CNGE_2024_M1_Secc5!$T$651="NA"),0,IF(V221&lt;=SUM(CNGE_2024_M1_Secc5!$T$651),0,1)))</f>
        <v>0</v>
      </c>
      <c r="BE95" s="608">
        <f>IF(AND(AB221="NS",CNGE_2024_M1_Secc5!$T$652="NS"),0,IF(AND(AB221="NA",CNGE_2024_M1_Secc5!$T$652="NA"),0,IF(AB221&lt;=SUM(CNGE_2024_M1_Secc5!$T$652),0,1)))</f>
        <v>0</v>
      </c>
      <c r="BF95" s="682">
        <f>IF(AND(CNGE_2024_M1_Secc5!$P$633&lt;&gt;"",CNGE_2024_M1_Secc5!$P$633&lt;&gt;1,COUNTA(M95:R95)=0),0,IF(AND(CNGE_2024_M1_Secc5!$P$633&lt;&gt;"",CNGE_2024_M1_Secc5!$P$633=1,COUNTA(M95:R95)=2),0,IF(COUNTA(M95:R95)=0,0,1)))</f>
        <v>0</v>
      </c>
      <c r="BG95" s="683">
        <f>IF(AND(CNGE_2024_M1_Secc5!$P$634&lt;&gt;"",CNGE_2024_M1_Secc5!$P$634&lt;&gt;1,COUNTA(S95:X95)=0),0,IF(AND(CNGE_2024_M1_Secc5!$P$634&lt;&gt;"",CNGE_2024_M1_Secc5!$P$634=1,COUNTA(S95:X95)=2),0,IF(COUNTA(S95:X95)=0,0,1)))</f>
        <v>0</v>
      </c>
      <c r="BH95" s="682">
        <f>IF(AND(CNGE_2024_M1_Secc5!$P$635&lt;&gt;"",CNGE_2024_M1_Secc5!$P$635&lt;&gt;1,COUNTA(Y95:AD95)=0),0,IF(AND(CNGE_2024_M1_Secc5!$P$635&lt;&gt;"",CNGE_2024_M1_Secc5!$P$635=1,COUNTA(Y95:AD95)=2),0,IF(COUNTA(Y95:AD95)=0,0,1)))</f>
        <v>0</v>
      </c>
      <c r="BI95" s="683">
        <f>IF(AND(CNGE_2024_M1_Secc5!$P$636&lt;&gt;"",CNGE_2024_M1_Secc5!$P$636&lt;&gt;1,COUNTA(G221:L221)=0),0,IF(AND(CNGE_2024_M1_Secc5!$P$636&lt;&gt;"",CNGE_2024_M1_Secc5!$P$636=1,COUNTA(G221:L221)=2),0,IF(COUNTA(G221:L221)=0,0,1)))</f>
        <v>0</v>
      </c>
      <c r="BJ95" s="682">
        <f>IF(AND(CNGE_2024_M1_Secc5!$P$637&lt;&gt;"",CNGE_2024_M1_Secc5!$P$637&lt;&gt;1,COUNTA(M221:R221)=0),0,IF(AND(CNGE_2024_M1_Secc5!$P$637&lt;&gt;"",CNGE_2024_M1_Secc5!$P$637=1,COUNTA(M221:R221)=2),0,IF(COUNTA(M221:R221)=0,0,1)))</f>
        <v>0</v>
      </c>
      <c r="BK95" s="683">
        <f>IF(AND(CNGE_2024_M1_Secc5!$P$638&lt;&gt;"",CNGE_2024_M1_Secc5!$P$638&lt;&gt;1,COUNTA(S221:X221)=0),0,IF(AND(CNGE_2024_M1_Secc5!$P$638&lt;&gt;"",CNGE_2024_M1_Secc5!$P$638=1,COUNTA(S221:X221)=2),0,IF(COUNTA(S221:X221)=0,0,1)))</f>
        <v>0</v>
      </c>
      <c r="BL95" s="682">
        <f>IF(AND(CNGE_2024_M1_Secc5!$P$639&lt;&gt;"",CNGE_2024_M1_Secc5!$P$639&lt;&gt;1,COUNTA(Y221:AD221)=0),0,IF(AND(CNGE_2024_M1_Secc5!$P$639&lt;&gt;"",CNGE_2024_M1_Secc5!$P$639=1,COUNTA(Y221:AD221)=2),0,IF(COUNTA(Y221:AD221)=0,0,1)))</f>
        <v>0</v>
      </c>
      <c r="BM95" s="402">
        <f t="shared" si="11"/>
        <v>0</v>
      </c>
      <c r="BN95" s="370" t="str">
        <f>IF(BM95=0,"",
IF(SUM($BM$27:BM95)=1,BO95,
IF($BM$147&gt;SUM($BM$27:BM95),_xlfn.CONCAT(", ",BO95),
IF($BM$147=SUM($BM$27:BM95),_xlfn.CONCAT(" y ",BO95)))))</f>
        <v/>
      </c>
      <c r="BO95" s="156" t="s">
        <v>5197</v>
      </c>
      <c r="BP95" s="272">
        <f t="shared" si="7"/>
        <v>0</v>
      </c>
      <c r="BQ95" s="273" t="str">
        <f>IF(BP95=0,"",
IF(SUM($BP$27:BP95)=1,BR95,
IF(BP$2201&gt;SUM($BP$27:BP95),_xlfn.CONCAT(", ",BR95),
IF($BP$148=SUM($BP$27:BP95),_xlfn.CONCAT(" y ",BR95)))))</f>
        <v/>
      </c>
      <c r="BR95" s="156" t="s">
        <v>5197</v>
      </c>
      <c r="BS95" s="272">
        <f t="shared" si="12"/>
        <v>0</v>
      </c>
      <c r="BT95" s="273" t="str">
        <f>IF(BS95=0,"",
IF(SUM($BS$27:BS95)=1,BU95,
IF($BS$147&gt;SUM($BS$27:BS95),_xlfn.CONCAT(", ",BU95),
IF($BS$147=SUM($BS$27:BS95),_xlfn.CONCAT(" y ",BU95)))))</f>
        <v/>
      </c>
      <c r="BU95" s="156" t="s">
        <v>5197</v>
      </c>
    </row>
    <row r="96" spans="1:73" ht="15" customHeight="1">
      <c r="A96" s="672"/>
      <c r="C96" s="165" t="s">
        <v>5198</v>
      </c>
      <c r="D96" s="884" t="str">
        <f>IF(CNGE_2024_M1_Secc5!$D109="","",CNGE_2024_M1_Secc5!$D109)</f>
        <v>INSTITUTO VERACRUZANO DE LA CULTURA</v>
      </c>
      <c r="E96" s="884"/>
      <c r="F96" s="884"/>
      <c r="G96" s="884"/>
      <c r="H96" s="884"/>
      <c r="I96" s="884"/>
      <c r="J96" s="884"/>
      <c r="K96" s="719"/>
      <c r="L96" s="719"/>
      <c r="M96" s="719"/>
      <c r="N96" s="719"/>
      <c r="O96" s="719"/>
      <c r="P96" s="719"/>
      <c r="Q96" s="719"/>
      <c r="R96" s="719"/>
      <c r="S96" s="719"/>
      <c r="T96" s="719"/>
      <c r="U96" s="719"/>
      <c r="V96" s="719"/>
      <c r="W96" s="719"/>
      <c r="X96" s="719"/>
      <c r="Y96" s="719"/>
      <c r="Z96" s="719"/>
      <c r="AA96" s="719"/>
      <c r="AB96" s="719"/>
      <c r="AC96" s="719"/>
      <c r="AD96" s="719"/>
      <c r="AE96" s="145"/>
      <c r="AF96" s="164"/>
      <c r="AG96" s="199">
        <f t="shared" si="8"/>
        <v>0</v>
      </c>
      <c r="AH96" s="298">
        <f t="shared" si="9"/>
        <v>0</v>
      </c>
      <c r="AI96" s="164"/>
      <c r="AJ96" s="221">
        <f t="shared" si="10"/>
        <v>0</v>
      </c>
      <c r="AK96" s="164"/>
      <c r="AL96" s="164"/>
      <c r="AM96" s="164"/>
      <c r="AN96" s="164"/>
      <c r="AO96" s="375">
        <f>IF(AND(M96="NS",CNGE_2024_M1_Secc5!$T$633="NS"),0,IF(AND(M96="NA",CNGE_2024_M1_Secc5!$T$633="NA"),0,IF(M96&lt;=SUM(CNGE_2024_M1_Secc5!$T$633),0,1)))</f>
        <v>0</v>
      </c>
      <c r="AP96" s="680">
        <f>IF(AND(S96="NS",CNGE_2024_M1_Secc5!$T$634="NS"),0,IF(AND(S96="NA",CNGE_2024_M1_Secc5!$T$634="NA"),0,IF(S96&lt;=SUM(CNGE_2024_M1_Secc5!$T$634),0,1)))</f>
        <v>0</v>
      </c>
      <c r="AQ96" s="375">
        <f>IF(AND(Y96="NS",CNGE_2024_M1_Secc5!$T$635="NS"),0,IF(AND(Y96="NA",CNGE_2024_M1_Secc5!$T$635="NA"),0,IF(Y96&lt;=SUM(CNGE_2024_M1_Secc5!$T$635),0,1)))</f>
        <v>0</v>
      </c>
      <c r="AR96" s="680">
        <f>IF(AND(G222="NS",CNGE_2024_M1_Secc5!$T$636="NS"),0,IF(AND(G222="NA",CNGE_2024_M1_Secc5!$T$636="NA"),0,IF(G222&lt;=SUM(CNGE_2024_M1_Secc5!$T$636),0,1)))</f>
        <v>0</v>
      </c>
      <c r="AS96" s="375">
        <f>IF(AND(M222="NS",CNGE_2024_M1_Secc5!$T$637="NS"),0,IF(AND(M222="NA",CNGE_2024_M1_Secc5!$T$637="NA"),0,IF(M222&lt;=SUM(CNGE_2024_M1_Secc5!$T$637),0,1)))</f>
        <v>0</v>
      </c>
      <c r="AT96" s="680">
        <f>IF(AND(S222="NS",CNGE_2024_M1_Secc5!$T$638="NS"),0,IF(AND(S222="NA",CNGE_2024_M1_Secc5!$T$638="NA"),0,IF(S222&lt;=SUM(CNGE_2024_M1_Secc5!$T$638),0,1)))</f>
        <v>0</v>
      </c>
      <c r="AU96" s="375">
        <f>IF(AND(Y222="NS",CNGE_2024_M1_Secc5!$T$639="NS"),0,IF(AND(Y222="NA",CNGE_2024_M1_Secc5!$T$639="NA"),0,IF(Y222&lt;=SUM(CNGE_2024_M1_Secc5!$T$639),0,1)))</f>
        <v>0</v>
      </c>
      <c r="AV96" s="164"/>
      <c r="AW96" s="164"/>
      <c r="AX96" s="164"/>
      <c r="AY96" s="608">
        <f>IF(AND(P96="NS",CNGE_2024_M1_Secc5!$T$646="NS"),0,IF(AND(P96="NA",CNGE_2024_M1_Secc5!$T$646="NA"),0,IF(P96&lt;=SUM(CNGE_2024_M1_Secc5!$T$646),0,1)))</f>
        <v>0</v>
      </c>
      <c r="AZ96" s="609">
        <f>IF(AND(V96="NS",CNGE_2024_M1_Secc5!$T$647="NS"),0,IF(AND(V96="NA",CNGE_2024_M1_Secc5!$T$647="NA"),0,IF(V96&lt;=SUM(CNGE_2024_M1_Secc5!$T$647),0,1)))</f>
        <v>0</v>
      </c>
      <c r="BA96" s="608">
        <f>IF(AND(AB96="NS",CNGE_2024_M1_Secc5!$T$648="NS"),0,IF(AND(AB96="NA",CNGE_2024_M1_Secc5!$T$648="NA"),0,IF(AB96&lt;=SUM(CNGE_2024_M1_Secc5!$T$648),0,1)))</f>
        <v>0</v>
      </c>
      <c r="BB96" s="609">
        <f>IF(AND(J222="NS",CNGE_2024_M1_Secc5!$T$649="NS"),0,IF(AND(J222="NA",CNGE_2024_M1_Secc5!$T$649="NA"),0,IF(J222&lt;=SUM(CNGE_2024_M1_Secc5!$T$649),0,1)))</f>
        <v>0</v>
      </c>
      <c r="BC96" s="608">
        <f>IF(AND(P222="NS",CNGE_2024_M1_Secc5!$T$650="NS"),0,IF(AND(P222="NA",CNGE_2024_M1_Secc5!$T$650="NA"),0,IF(P222&lt;=SUM(CNGE_2024_M1_Secc5!$T$650),0,1)))</f>
        <v>0</v>
      </c>
      <c r="BD96" s="609">
        <f>IF(AND(V222="NS",CNGE_2024_M1_Secc5!$T$651="NS"),0,IF(AND(V222="NA",CNGE_2024_M1_Secc5!$T$651="NA"),0,IF(V222&lt;=SUM(CNGE_2024_M1_Secc5!$T$651),0,1)))</f>
        <v>0</v>
      </c>
      <c r="BE96" s="608">
        <f>IF(AND(AB222="NS",CNGE_2024_M1_Secc5!$T$652="NS"),0,IF(AND(AB222="NA",CNGE_2024_M1_Secc5!$T$652="NA"),0,IF(AB222&lt;=SUM(CNGE_2024_M1_Secc5!$T$652),0,1)))</f>
        <v>0</v>
      </c>
      <c r="BF96" s="682">
        <f>IF(AND(CNGE_2024_M1_Secc5!$P$633&lt;&gt;"",CNGE_2024_M1_Secc5!$P$633&lt;&gt;1,COUNTA(M96:R96)=0),0,IF(AND(CNGE_2024_M1_Secc5!$P$633&lt;&gt;"",CNGE_2024_M1_Secc5!$P$633=1,COUNTA(M96:R96)=2),0,IF(COUNTA(M96:R96)=0,0,1)))</f>
        <v>0</v>
      </c>
      <c r="BG96" s="683">
        <f>IF(AND(CNGE_2024_M1_Secc5!$P$634&lt;&gt;"",CNGE_2024_M1_Secc5!$P$634&lt;&gt;1,COUNTA(S96:X96)=0),0,IF(AND(CNGE_2024_M1_Secc5!$P$634&lt;&gt;"",CNGE_2024_M1_Secc5!$P$634=1,COUNTA(S96:X96)=2),0,IF(COUNTA(S96:X96)=0,0,1)))</f>
        <v>0</v>
      </c>
      <c r="BH96" s="682">
        <f>IF(AND(CNGE_2024_M1_Secc5!$P$635&lt;&gt;"",CNGE_2024_M1_Secc5!$P$635&lt;&gt;1,COUNTA(Y96:AD96)=0),0,IF(AND(CNGE_2024_M1_Secc5!$P$635&lt;&gt;"",CNGE_2024_M1_Secc5!$P$635=1,COUNTA(Y96:AD96)=2),0,IF(COUNTA(Y96:AD96)=0,0,1)))</f>
        <v>0</v>
      </c>
      <c r="BI96" s="683">
        <f>IF(AND(CNGE_2024_M1_Secc5!$P$636&lt;&gt;"",CNGE_2024_M1_Secc5!$P$636&lt;&gt;1,COUNTA(G222:L222)=0),0,IF(AND(CNGE_2024_M1_Secc5!$P$636&lt;&gt;"",CNGE_2024_M1_Secc5!$P$636=1,COUNTA(G222:L222)=2),0,IF(COUNTA(G222:L222)=0,0,1)))</f>
        <v>0</v>
      </c>
      <c r="BJ96" s="682">
        <f>IF(AND(CNGE_2024_M1_Secc5!$P$637&lt;&gt;"",CNGE_2024_M1_Secc5!$P$637&lt;&gt;1,COUNTA(M222:R222)=0),0,IF(AND(CNGE_2024_M1_Secc5!$P$637&lt;&gt;"",CNGE_2024_M1_Secc5!$P$637=1,COUNTA(M222:R222)=2),0,IF(COUNTA(M222:R222)=0,0,1)))</f>
        <v>0</v>
      </c>
      <c r="BK96" s="683">
        <f>IF(AND(CNGE_2024_M1_Secc5!$P$638&lt;&gt;"",CNGE_2024_M1_Secc5!$P$638&lt;&gt;1,COUNTA(S222:X222)=0),0,IF(AND(CNGE_2024_M1_Secc5!$P$638&lt;&gt;"",CNGE_2024_M1_Secc5!$P$638=1,COUNTA(S222:X222)=2),0,IF(COUNTA(S222:X222)=0,0,1)))</f>
        <v>0</v>
      </c>
      <c r="BL96" s="682">
        <f>IF(AND(CNGE_2024_M1_Secc5!$P$639&lt;&gt;"",CNGE_2024_M1_Secc5!$P$639&lt;&gt;1,COUNTA(Y222:AD222)=0),0,IF(AND(CNGE_2024_M1_Secc5!$P$639&lt;&gt;"",CNGE_2024_M1_Secc5!$P$639=1,COUNTA(Y222:AD222)=2),0,IF(COUNTA(Y222:AD222)=0,0,1)))</f>
        <v>0</v>
      </c>
      <c r="BM96" s="402">
        <f t="shared" si="11"/>
        <v>0</v>
      </c>
      <c r="BN96" s="370" t="str">
        <f>IF(BM96=0,"",
IF(SUM($BM$27:BM96)=1,BO96,
IF($BM$147&gt;SUM($BM$27:BM96),_xlfn.CONCAT(", ",BO96),
IF($BM$147=SUM($BM$27:BM96),_xlfn.CONCAT(" y ",BO96)))))</f>
        <v/>
      </c>
      <c r="BO96" s="156" t="s">
        <v>5199</v>
      </c>
      <c r="BP96" s="272">
        <f t="shared" si="7"/>
        <v>0</v>
      </c>
      <c r="BQ96" s="273" t="str">
        <f>IF(BP96=0,"",
IF(SUM($BP$27:BP96)=1,BR96,
IF(BP$2201&gt;SUM($BP$27:BP96),_xlfn.CONCAT(", ",BR96),
IF($BP$148=SUM($BP$27:BP96),_xlfn.CONCAT(" y ",BR96)))))</f>
        <v/>
      </c>
      <c r="BR96" s="156" t="s">
        <v>5199</v>
      </c>
      <c r="BS96" s="272">
        <f t="shared" si="12"/>
        <v>0</v>
      </c>
      <c r="BT96" s="273" t="str">
        <f>IF(BS96=0,"",
IF(SUM($BS$27:BS96)=1,BU96,
IF($BS$147&gt;SUM($BS$27:BS96),_xlfn.CONCAT(", ",BU96),
IF($BS$147=SUM($BS$27:BS96),_xlfn.CONCAT(" y ",BU96)))))</f>
        <v/>
      </c>
      <c r="BU96" s="156" t="s">
        <v>5199</v>
      </c>
    </row>
    <row r="97" spans="1:73" ht="15" customHeight="1">
      <c r="A97" s="672"/>
      <c r="C97" s="165" t="s">
        <v>5200</v>
      </c>
      <c r="D97" s="884" t="str">
        <f>IF(CNGE_2024_M1_Secc5!$D110="","",CNGE_2024_M1_Secc5!$D110)</f>
        <v>PROCURADURIA ESTATAL DE PROTECCION AL MEDIO AMBIENTE</v>
      </c>
      <c r="E97" s="884"/>
      <c r="F97" s="884"/>
      <c r="G97" s="884"/>
      <c r="H97" s="884"/>
      <c r="I97" s="884"/>
      <c r="J97" s="884"/>
      <c r="K97" s="719"/>
      <c r="L97" s="719"/>
      <c r="M97" s="719"/>
      <c r="N97" s="719"/>
      <c r="O97" s="719"/>
      <c r="P97" s="719"/>
      <c r="Q97" s="719"/>
      <c r="R97" s="719"/>
      <c r="S97" s="719"/>
      <c r="T97" s="719"/>
      <c r="U97" s="719"/>
      <c r="V97" s="719"/>
      <c r="W97" s="719"/>
      <c r="X97" s="719"/>
      <c r="Y97" s="719"/>
      <c r="Z97" s="719"/>
      <c r="AA97" s="719"/>
      <c r="AB97" s="719"/>
      <c r="AC97" s="719"/>
      <c r="AD97" s="719"/>
      <c r="AE97" s="145"/>
      <c r="AF97" s="164"/>
      <c r="AG97" s="199">
        <f t="shared" si="8"/>
        <v>0</v>
      </c>
      <c r="AH97" s="298">
        <f t="shared" si="9"/>
        <v>0</v>
      </c>
      <c r="AI97" s="164"/>
      <c r="AJ97" s="221">
        <f t="shared" si="10"/>
        <v>0</v>
      </c>
      <c r="AK97" s="164"/>
      <c r="AL97" s="164"/>
      <c r="AM97" s="164"/>
      <c r="AN97" s="164"/>
      <c r="AO97" s="375">
        <f>IF(AND(M97="NS",CNGE_2024_M1_Secc5!$T$633="NS"),0,IF(AND(M97="NA",CNGE_2024_M1_Secc5!$T$633="NA"),0,IF(M97&lt;=SUM(CNGE_2024_M1_Secc5!$T$633),0,1)))</f>
        <v>0</v>
      </c>
      <c r="AP97" s="680">
        <f>IF(AND(S97="NS",CNGE_2024_M1_Secc5!$T$634="NS"),0,IF(AND(S97="NA",CNGE_2024_M1_Secc5!$T$634="NA"),0,IF(S97&lt;=SUM(CNGE_2024_M1_Secc5!$T$634),0,1)))</f>
        <v>0</v>
      </c>
      <c r="AQ97" s="375">
        <f>IF(AND(Y97="NS",CNGE_2024_M1_Secc5!$T$635="NS"),0,IF(AND(Y97="NA",CNGE_2024_M1_Secc5!$T$635="NA"),0,IF(Y97&lt;=SUM(CNGE_2024_M1_Secc5!$T$635),0,1)))</f>
        <v>0</v>
      </c>
      <c r="AR97" s="680">
        <f>IF(AND(G223="NS",CNGE_2024_M1_Secc5!$T$636="NS"),0,IF(AND(G223="NA",CNGE_2024_M1_Secc5!$T$636="NA"),0,IF(G223&lt;=SUM(CNGE_2024_M1_Secc5!$T$636),0,1)))</f>
        <v>0</v>
      </c>
      <c r="AS97" s="375">
        <f>IF(AND(M223="NS",CNGE_2024_M1_Secc5!$T$637="NS"),0,IF(AND(M223="NA",CNGE_2024_M1_Secc5!$T$637="NA"),0,IF(M223&lt;=SUM(CNGE_2024_M1_Secc5!$T$637),0,1)))</f>
        <v>0</v>
      </c>
      <c r="AT97" s="680">
        <f>IF(AND(S223="NS",CNGE_2024_M1_Secc5!$T$638="NS"),0,IF(AND(S223="NA",CNGE_2024_M1_Secc5!$T$638="NA"),0,IF(S223&lt;=SUM(CNGE_2024_M1_Secc5!$T$638),0,1)))</f>
        <v>0</v>
      </c>
      <c r="AU97" s="375">
        <f>IF(AND(Y223="NS",CNGE_2024_M1_Secc5!$T$639="NS"),0,IF(AND(Y223="NA",CNGE_2024_M1_Secc5!$T$639="NA"),0,IF(Y223&lt;=SUM(CNGE_2024_M1_Secc5!$T$639),0,1)))</f>
        <v>0</v>
      </c>
      <c r="AV97" s="164"/>
      <c r="AW97" s="164"/>
      <c r="AX97" s="164"/>
      <c r="AY97" s="608">
        <f>IF(AND(P97="NS",CNGE_2024_M1_Secc5!$T$646="NS"),0,IF(AND(P97="NA",CNGE_2024_M1_Secc5!$T$646="NA"),0,IF(P97&lt;=SUM(CNGE_2024_M1_Secc5!$T$646),0,1)))</f>
        <v>0</v>
      </c>
      <c r="AZ97" s="609">
        <f>IF(AND(V97="NS",CNGE_2024_M1_Secc5!$T$647="NS"),0,IF(AND(V97="NA",CNGE_2024_M1_Secc5!$T$647="NA"),0,IF(V97&lt;=SUM(CNGE_2024_M1_Secc5!$T$647),0,1)))</f>
        <v>0</v>
      </c>
      <c r="BA97" s="608">
        <f>IF(AND(AB97="NS",CNGE_2024_M1_Secc5!$T$648="NS"),0,IF(AND(AB97="NA",CNGE_2024_M1_Secc5!$T$648="NA"),0,IF(AB97&lt;=SUM(CNGE_2024_M1_Secc5!$T$648),0,1)))</f>
        <v>0</v>
      </c>
      <c r="BB97" s="609">
        <f>IF(AND(J223="NS",CNGE_2024_M1_Secc5!$T$649="NS"),0,IF(AND(J223="NA",CNGE_2024_M1_Secc5!$T$649="NA"),0,IF(J223&lt;=SUM(CNGE_2024_M1_Secc5!$T$649),0,1)))</f>
        <v>0</v>
      </c>
      <c r="BC97" s="608">
        <f>IF(AND(P223="NS",CNGE_2024_M1_Secc5!$T$650="NS"),0,IF(AND(P223="NA",CNGE_2024_M1_Secc5!$T$650="NA"),0,IF(P223&lt;=SUM(CNGE_2024_M1_Secc5!$T$650),0,1)))</f>
        <v>0</v>
      </c>
      <c r="BD97" s="609">
        <f>IF(AND(V223="NS",CNGE_2024_M1_Secc5!$T$651="NS"),0,IF(AND(V223="NA",CNGE_2024_M1_Secc5!$T$651="NA"),0,IF(V223&lt;=SUM(CNGE_2024_M1_Secc5!$T$651),0,1)))</f>
        <v>0</v>
      </c>
      <c r="BE97" s="608">
        <f>IF(AND(AB223="NS",CNGE_2024_M1_Secc5!$T$652="NS"),0,IF(AND(AB223="NA",CNGE_2024_M1_Secc5!$T$652="NA"),0,IF(AB223&lt;=SUM(CNGE_2024_M1_Secc5!$T$652),0,1)))</f>
        <v>0</v>
      </c>
      <c r="BF97" s="682">
        <f>IF(AND(CNGE_2024_M1_Secc5!$P$633&lt;&gt;"",CNGE_2024_M1_Secc5!$P$633&lt;&gt;1,COUNTA(M97:R97)=0),0,IF(AND(CNGE_2024_M1_Secc5!$P$633&lt;&gt;"",CNGE_2024_M1_Secc5!$P$633=1,COUNTA(M97:R97)=2),0,IF(COUNTA(M97:R97)=0,0,1)))</f>
        <v>0</v>
      </c>
      <c r="BG97" s="683">
        <f>IF(AND(CNGE_2024_M1_Secc5!$P$634&lt;&gt;"",CNGE_2024_M1_Secc5!$P$634&lt;&gt;1,COUNTA(S97:X97)=0),0,IF(AND(CNGE_2024_M1_Secc5!$P$634&lt;&gt;"",CNGE_2024_M1_Secc5!$P$634=1,COUNTA(S97:X97)=2),0,IF(COUNTA(S97:X97)=0,0,1)))</f>
        <v>0</v>
      </c>
      <c r="BH97" s="682">
        <f>IF(AND(CNGE_2024_M1_Secc5!$P$635&lt;&gt;"",CNGE_2024_M1_Secc5!$P$635&lt;&gt;1,COUNTA(Y97:AD97)=0),0,IF(AND(CNGE_2024_M1_Secc5!$P$635&lt;&gt;"",CNGE_2024_M1_Secc5!$P$635=1,COUNTA(Y97:AD97)=2),0,IF(COUNTA(Y97:AD97)=0,0,1)))</f>
        <v>0</v>
      </c>
      <c r="BI97" s="683">
        <f>IF(AND(CNGE_2024_M1_Secc5!$P$636&lt;&gt;"",CNGE_2024_M1_Secc5!$P$636&lt;&gt;1,COUNTA(G223:L223)=0),0,IF(AND(CNGE_2024_M1_Secc5!$P$636&lt;&gt;"",CNGE_2024_M1_Secc5!$P$636=1,COUNTA(G223:L223)=2),0,IF(COUNTA(G223:L223)=0,0,1)))</f>
        <v>0</v>
      </c>
      <c r="BJ97" s="682">
        <f>IF(AND(CNGE_2024_M1_Secc5!$P$637&lt;&gt;"",CNGE_2024_M1_Secc5!$P$637&lt;&gt;1,COUNTA(M223:R223)=0),0,IF(AND(CNGE_2024_M1_Secc5!$P$637&lt;&gt;"",CNGE_2024_M1_Secc5!$P$637=1,COUNTA(M223:R223)=2),0,IF(COUNTA(M223:R223)=0,0,1)))</f>
        <v>0</v>
      </c>
      <c r="BK97" s="683">
        <f>IF(AND(CNGE_2024_M1_Secc5!$P$638&lt;&gt;"",CNGE_2024_M1_Secc5!$P$638&lt;&gt;1,COUNTA(S223:X223)=0),0,IF(AND(CNGE_2024_M1_Secc5!$P$638&lt;&gt;"",CNGE_2024_M1_Secc5!$P$638=1,COUNTA(S223:X223)=2),0,IF(COUNTA(S223:X223)=0,0,1)))</f>
        <v>0</v>
      </c>
      <c r="BL97" s="682">
        <f>IF(AND(CNGE_2024_M1_Secc5!$P$639&lt;&gt;"",CNGE_2024_M1_Secc5!$P$639&lt;&gt;1,COUNTA(Y223:AD223)=0),0,IF(AND(CNGE_2024_M1_Secc5!$P$639&lt;&gt;"",CNGE_2024_M1_Secc5!$P$639=1,COUNTA(Y223:AD223)=2),0,IF(COUNTA(Y223:AD223)=0,0,1)))</f>
        <v>0</v>
      </c>
      <c r="BM97" s="402">
        <f t="shared" si="11"/>
        <v>0</v>
      </c>
      <c r="BN97" s="370" t="str">
        <f>IF(BM97=0,"",
IF(SUM($BM$27:BM97)=1,BO97,
IF($BM$147&gt;SUM($BM$27:BM97),_xlfn.CONCAT(", ",BO97),
IF($BM$147=SUM($BM$27:BM97),_xlfn.CONCAT(" y ",BO97)))))</f>
        <v/>
      </c>
      <c r="BO97" s="156" t="s">
        <v>5201</v>
      </c>
      <c r="BP97" s="272">
        <f t="shared" si="7"/>
        <v>0</v>
      </c>
      <c r="BQ97" s="273" t="str">
        <f>IF(BP97=0,"",
IF(SUM($BP$27:BP97)=1,BR97,
IF(BP$2201&gt;SUM($BP$27:BP97),_xlfn.CONCAT(", ",BR97),
IF($BP$148=SUM($BP$27:BP97),_xlfn.CONCAT(" y ",BR97)))))</f>
        <v/>
      </c>
      <c r="BR97" s="156" t="s">
        <v>5201</v>
      </c>
      <c r="BS97" s="272">
        <f t="shared" si="12"/>
        <v>0</v>
      </c>
      <c r="BT97" s="273" t="str">
        <f>IF(BS97=0,"",
IF(SUM($BS$27:BS97)=1,BU97,
IF($BS$147&gt;SUM($BS$27:BS97),_xlfn.CONCAT(", ",BU97),
IF($BS$147=SUM($BS$27:BS97),_xlfn.CONCAT(" y ",BU97)))))</f>
        <v/>
      </c>
      <c r="BU97" s="156" t="s">
        <v>5201</v>
      </c>
    </row>
    <row r="98" spans="1:73" ht="15" customHeight="1">
      <c r="A98" s="672"/>
      <c r="C98" s="165" t="s">
        <v>5202</v>
      </c>
      <c r="D98" s="884" t="str">
        <f>IF(CNGE_2024_M1_Secc5!$D111="","",CNGE_2024_M1_Secc5!$D111)</f>
        <v>FIDEICOMISO FONDO DEL FUTURO</v>
      </c>
      <c r="E98" s="884"/>
      <c r="F98" s="884"/>
      <c r="G98" s="884"/>
      <c r="H98" s="884"/>
      <c r="I98" s="884"/>
      <c r="J98" s="884"/>
      <c r="K98" s="719"/>
      <c r="L98" s="719"/>
      <c r="M98" s="719"/>
      <c r="N98" s="719"/>
      <c r="O98" s="719"/>
      <c r="P98" s="719"/>
      <c r="Q98" s="719"/>
      <c r="R98" s="719"/>
      <c r="S98" s="719"/>
      <c r="T98" s="719"/>
      <c r="U98" s="719"/>
      <c r="V98" s="719"/>
      <c r="W98" s="719"/>
      <c r="X98" s="719"/>
      <c r="Y98" s="719"/>
      <c r="Z98" s="719"/>
      <c r="AA98" s="719"/>
      <c r="AB98" s="719"/>
      <c r="AC98" s="719"/>
      <c r="AD98" s="719"/>
      <c r="AE98" s="145"/>
      <c r="AF98" s="164"/>
      <c r="AG98" s="199">
        <f t="shared" si="8"/>
        <v>0</v>
      </c>
      <c r="AH98" s="298">
        <f t="shared" si="9"/>
        <v>0</v>
      </c>
      <c r="AI98" s="164"/>
      <c r="AJ98" s="221">
        <f t="shared" si="10"/>
        <v>0</v>
      </c>
      <c r="AK98" s="164"/>
      <c r="AL98" s="164"/>
      <c r="AM98" s="164"/>
      <c r="AN98" s="164"/>
      <c r="AO98" s="375">
        <f>IF(AND(M98="NS",CNGE_2024_M1_Secc5!$T$633="NS"),0,IF(AND(M98="NA",CNGE_2024_M1_Secc5!$T$633="NA"),0,IF(M98&lt;=SUM(CNGE_2024_M1_Secc5!$T$633),0,1)))</f>
        <v>0</v>
      </c>
      <c r="AP98" s="680">
        <f>IF(AND(S98="NS",CNGE_2024_M1_Secc5!$T$634="NS"),0,IF(AND(S98="NA",CNGE_2024_M1_Secc5!$T$634="NA"),0,IF(S98&lt;=SUM(CNGE_2024_M1_Secc5!$T$634),0,1)))</f>
        <v>0</v>
      </c>
      <c r="AQ98" s="375">
        <f>IF(AND(Y98="NS",CNGE_2024_M1_Secc5!$T$635="NS"),0,IF(AND(Y98="NA",CNGE_2024_M1_Secc5!$T$635="NA"),0,IF(Y98&lt;=SUM(CNGE_2024_M1_Secc5!$T$635),0,1)))</f>
        <v>0</v>
      </c>
      <c r="AR98" s="680">
        <f>IF(AND(G224="NS",CNGE_2024_M1_Secc5!$T$636="NS"),0,IF(AND(G224="NA",CNGE_2024_M1_Secc5!$T$636="NA"),0,IF(G224&lt;=SUM(CNGE_2024_M1_Secc5!$T$636),0,1)))</f>
        <v>0</v>
      </c>
      <c r="AS98" s="375">
        <f>IF(AND(M224="NS",CNGE_2024_M1_Secc5!$T$637="NS"),0,IF(AND(M224="NA",CNGE_2024_M1_Secc5!$T$637="NA"),0,IF(M224&lt;=SUM(CNGE_2024_M1_Secc5!$T$637),0,1)))</f>
        <v>0</v>
      </c>
      <c r="AT98" s="680">
        <f>IF(AND(S224="NS",CNGE_2024_M1_Secc5!$T$638="NS"),0,IF(AND(S224="NA",CNGE_2024_M1_Secc5!$T$638="NA"),0,IF(S224&lt;=SUM(CNGE_2024_M1_Secc5!$T$638),0,1)))</f>
        <v>0</v>
      </c>
      <c r="AU98" s="375">
        <f>IF(AND(Y224="NS",CNGE_2024_M1_Secc5!$T$639="NS"),0,IF(AND(Y224="NA",CNGE_2024_M1_Secc5!$T$639="NA"),0,IF(Y224&lt;=SUM(CNGE_2024_M1_Secc5!$T$639),0,1)))</f>
        <v>0</v>
      </c>
      <c r="AV98" s="164"/>
      <c r="AW98" s="164"/>
      <c r="AX98" s="164"/>
      <c r="AY98" s="608">
        <f>IF(AND(P98="NS",CNGE_2024_M1_Secc5!$T$646="NS"),0,IF(AND(P98="NA",CNGE_2024_M1_Secc5!$T$646="NA"),0,IF(P98&lt;=SUM(CNGE_2024_M1_Secc5!$T$646),0,1)))</f>
        <v>0</v>
      </c>
      <c r="AZ98" s="609">
        <f>IF(AND(V98="NS",CNGE_2024_M1_Secc5!$T$647="NS"),0,IF(AND(V98="NA",CNGE_2024_M1_Secc5!$T$647="NA"),0,IF(V98&lt;=SUM(CNGE_2024_M1_Secc5!$T$647),0,1)))</f>
        <v>0</v>
      </c>
      <c r="BA98" s="608">
        <f>IF(AND(AB98="NS",CNGE_2024_M1_Secc5!$T$648="NS"),0,IF(AND(AB98="NA",CNGE_2024_M1_Secc5!$T$648="NA"),0,IF(AB98&lt;=SUM(CNGE_2024_M1_Secc5!$T$648),0,1)))</f>
        <v>0</v>
      </c>
      <c r="BB98" s="609">
        <f>IF(AND(J224="NS",CNGE_2024_M1_Secc5!$T$649="NS"),0,IF(AND(J224="NA",CNGE_2024_M1_Secc5!$T$649="NA"),0,IF(J224&lt;=SUM(CNGE_2024_M1_Secc5!$T$649),0,1)))</f>
        <v>0</v>
      </c>
      <c r="BC98" s="608">
        <f>IF(AND(P224="NS",CNGE_2024_M1_Secc5!$T$650="NS"),0,IF(AND(P224="NA",CNGE_2024_M1_Secc5!$T$650="NA"),0,IF(P224&lt;=SUM(CNGE_2024_M1_Secc5!$T$650),0,1)))</f>
        <v>0</v>
      </c>
      <c r="BD98" s="609">
        <f>IF(AND(V224="NS",CNGE_2024_M1_Secc5!$T$651="NS"),0,IF(AND(V224="NA",CNGE_2024_M1_Secc5!$T$651="NA"),0,IF(V224&lt;=SUM(CNGE_2024_M1_Secc5!$T$651),0,1)))</f>
        <v>0</v>
      </c>
      <c r="BE98" s="608">
        <f>IF(AND(AB224="NS",CNGE_2024_M1_Secc5!$T$652="NS"),0,IF(AND(AB224="NA",CNGE_2024_M1_Secc5!$T$652="NA"),0,IF(AB224&lt;=SUM(CNGE_2024_M1_Secc5!$T$652),0,1)))</f>
        <v>0</v>
      </c>
      <c r="BF98" s="682">
        <f>IF(AND(CNGE_2024_M1_Secc5!$P$633&lt;&gt;"",CNGE_2024_M1_Secc5!$P$633&lt;&gt;1,COUNTA(M98:R98)=0),0,IF(AND(CNGE_2024_M1_Secc5!$P$633&lt;&gt;"",CNGE_2024_M1_Secc5!$P$633=1,COUNTA(M98:R98)=2),0,IF(COUNTA(M98:R98)=0,0,1)))</f>
        <v>0</v>
      </c>
      <c r="BG98" s="683">
        <f>IF(AND(CNGE_2024_M1_Secc5!$P$634&lt;&gt;"",CNGE_2024_M1_Secc5!$P$634&lt;&gt;1,COUNTA(S98:X98)=0),0,IF(AND(CNGE_2024_M1_Secc5!$P$634&lt;&gt;"",CNGE_2024_M1_Secc5!$P$634=1,COUNTA(S98:X98)=2),0,IF(COUNTA(S98:X98)=0,0,1)))</f>
        <v>0</v>
      </c>
      <c r="BH98" s="682">
        <f>IF(AND(CNGE_2024_M1_Secc5!$P$635&lt;&gt;"",CNGE_2024_M1_Secc5!$P$635&lt;&gt;1,COUNTA(Y98:AD98)=0),0,IF(AND(CNGE_2024_M1_Secc5!$P$635&lt;&gt;"",CNGE_2024_M1_Secc5!$P$635=1,COUNTA(Y98:AD98)=2),0,IF(COUNTA(Y98:AD98)=0,0,1)))</f>
        <v>0</v>
      </c>
      <c r="BI98" s="683">
        <f>IF(AND(CNGE_2024_M1_Secc5!$P$636&lt;&gt;"",CNGE_2024_M1_Secc5!$P$636&lt;&gt;1,COUNTA(G224:L224)=0),0,IF(AND(CNGE_2024_M1_Secc5!$P$636&lt;&gt;"",CNGE_2024_M1_Secc5!$P$636=1,COUNTA(G224:L224)=2),0,IF(COUNTA(G224:L224)=0,0,1)))</f>
        <v>0</v>
      </c>
      <c r="BJ98" s="682">
        <f>IF(AND(CNGE_2024_M1_Secc5!$P$637&lt;&gt;"",CNGE_2024_M1_Secc5!$P$637&lt;&gt;1,COUNTA(M224:R224)=0),0,IF(AND(CNGE_2024_M1_Secc5!$P$637&lt;&gt;"",CNGE_2024_M1_Secc5!$P$637=1,COUNTA(M224:R224)=2),0,IF(COUNTA(M224:R224)=0,0,1)))</f>
        <v>0</v>
      </c>
      <c r="BK98" s="683">
        <f>IF(AND(CNGE_2024_M1_Secc5!$P$638&lt;&gt;"",CNGE_2024_M1_Secc5!$P$638&lt;&gt;1,COUNTA(S224:X224)=0),0,IF(AND(CNGE_2024_M1_Secc5!$P$638&lt;&gt;"",CNGE_2024_M1_Secc5!$P$638=1,COUNTA(S224:X224)=2),0,IF(COUNTA(S224:X224)=0,0,1)))</f>
        <v>0</v>
      </c>
      <c r="BL98" s="682">
        <f>IF(AND(CNGE_2024_M1_Secc5!$P$639&lt;&gt;"",CNGE_2024_M1_Secc5!$P$639&lt;&gt;1,COUNTA(Y224:AD224)=0),0,IF(AND(CNGE_2024_M1_Secc5!$P$639&lt;&gt;"",CNGE_2024_M1_Secc5!$P$639=1,COUNTA(Y224:AD224)=2),0,IF(COUNTA(Y224:AD224)=0,0,1)))</f>
        <v>0</v>
      </c>
      <c r="BM98" s="402">
        <f t="shared" si="11"/>
        <v>0</v>
      </c>
      <c r="BN98" s="370" t="str">
        <f>IF(BM98=0,"",
IF(SUM($BM$27:BM98)=1,BO98,
IF($BM$147&gt;SUM($BM$27:BM98),_xlfn.CONCAT(", ",BO98),
IF($BM$147=SUM($BM$27:BM98),_xlfn.CONCAT(" y ",BO98)))))</f>
        <v/>
      </c>
      <c r="BO98" s="156" t="s">
        <v>5203</v>
      </c>
      <c r="BP98" s="272">
        <f t="shared" si="7"/>
        <v>0</v>
      </c>
      <c r="BQ98" s="273" t="str">
        <f>IF(BP98=0,"",
IF(SUM($BP$27:BP98)=1,BR98,
IF(BP$2201&gt;SUM($BP$27:BP98),_xlfn.CONCAT(", ",BR98),
IF($BP$148=SUM($BP$27:BP98),_xlfn.CONCAT(" y ",BR98)))))</f>
        <v/>
      </c>
      <c r="BR98" s="156" t="s">
        <v>5203</v>
      </c>
      <c r="BS98" s="272">
        <f t="shared" si="12"/>
        <v>0</v>
      </c>
      <c r="BT98" s="273" t="str">
        <f>IF(BS98=0,"",
IF(SUM($BS$27:BS98)=1,BU98,
IF($BS$147&gt;SUM($BS$27:BS98),_xlfn.CONCAT(", ",BU98),
IF($BS$147=SUM($BS$27:BS98),_xlfn.CONCAT(" y ",BU98)))))</f>
        <v/>
      </c>
      <c r="BU98" s="156" t="s">
        <v>5203</v>
      </c>
    </row>
    <row r="99" spans="1:73" ht="15" customHeight="1">
      <c r="A99" s="672"/>
      <c r="C99" s="165" t="s">
        <v>5204</v>
      </c>
      <c r="D99" s="884" t="str">
        <f>IF(CNGE_2024_M1_Secc5!$D112="","",CNGE_2024_M1_Secc5!$D112)</f>
        <v/>
      </c>
      <c r="E99" s="884"/>
      <c r="F99" s="884"/>
      <c r="G99" s="884"/>
      <c r="H99" s="884"/>
      <c r="I99" s="884"/>
      <c r="J99" s="884"/>
      <c r="K99" s="719"/>
      <c r="L99" s="719"/>
      <c r="M99" s="719"/>
      <c r="N99" s="719"/>
      <c r="O99" s="719"/>
      <c r="P99" s="719"/>
      <c r="Q99" s="719"/>
      <c r="R99" s="719"/>
      <c r="S99" s="719"/>
      <c r="T99" s="719"/>
      <c r="U99" s="719"/>
      <c r="V99" s="719"/>
      <c r="W99" s="719"/>
      <c r="X99" s="719"/>
      <c r="Y99" s="719"/>
      <c r="Z99" s="719"/>
      <c r="AA99" s="719"/>
      <c r="AB99" s="719"/>
      <c r="AC99" s="719"/>
      <c r="AD99" s="719"/>
      <c r="AE99" s="145"/>
      <c r="AF99" s="164"/>
      <c r="AG99" s="199">
        <f t="shared" si="8"/>
        <v>0</v>
      </c>
      <c r="AH99" s="298">
        <f t="shared" si="9"/>
        <v>0</v>
      </c>
      <c r="AI99" s="164"/>
      <c r="AJ99" s="221">
        <f t="shared" si="10"/>
        <v>0</v>
      </c>
      <c r="AK99" s="164"/>
      <c r="AL99" s="164"/>
      <c r="AM99" s="164"/>
      <c r="AN99" s="164"/>
      <c r="AO99" s="375">
        <f>IF(AND(M99="NS",CNGE_2024_M1_Secc5!$T$633="NS"),0,IF(AND(M99="NA",CNGE_2024_M1_Secc5!$T$633="NA"),0,IF(M99&lt;=SUM(CNGE_2024_M1_Secc5!$T$633),0,1)))</f>
        <v>0</v>
      </c>
      <c r="AP99" s="680">
        <f>IF(AND(S99="NS",CNGE_2024_M1_Secc5!$T$634="NS"),0,IF(AND(S99="NA",CNGE_2024_M1_Secc5!$T$634="NA"),0,IF(S99&lt;=SUM(CNGE_2024_M1_Secc5!$T$634),0,1)))</f>
        <v>0</v>
      </c>
      <c r="AQ99" s="375">
        <f>IF(AND(Y99="NS",CNGE_2024_M1_Secc5!$T$635="NS"),0,IF(AND(Y99="NA",CNGE_2024_M1_Secc5!$T$635="NA"),0,IF(Y99&lt;=SUM(CNGE_2024_M1_Secc5!$T$635),0,1)))</f>
        <v>0</v>
      </c>
      <c r="AR99" s="680">
        <f>IF(AND(G225="NS",CNGE_2024_M1_Secc5!$T$636="NS"),0,IF(AND(G225="NA",CNGE_2024_M1_Secc5!$T$636="NA"),0,IF(G225&lt;=SUM(CNGE_2024_M1_Secc5!$T$636),0,1)))</f>
        <v>0</v>
      </c>
      <c r="AS99" s="375">
        <f>IF(AND(M225="NS",CNGE_2024_M1_Secc5!$T$637="NS"),0,IF(AND(M225="NA",CNGE_2024_M1_Secc5!$T$637="NA"),0,IF(M225&lt;=SUM(CNGE_2024_M1_Secc5!$T$637),0,1)))</f>
        <v>0</v>
      </c>
      <c r="AT99" s="680">
        <f>IF(AND(S225="NS",CNGE_2024_M1_Secc5!$T$638="NS"),0,IF(AND(S225="NA",CNGE_2024_M1_Secc5!$T$638="NA"),0,IF(S225&lt;=SUM(CNGE_2024_M1_Secc5!$T$638),0,1)))</f>
        <v>0</v>
      </c>
      <c r="AU99" s="375">
        <f>IF(AND(Y225="NS",CNGE_2024_M1_Secc5!$T$639="NS"),0,IF(AND(Y225="NA",CNGE_2024_M1_Secc5!$T$639="NA"),0,IF(Y225&lt;=SUM(CNGE_2024_M1_Secc5!$T$639),0,1)))</f>
        <v>0</v>
      </c>
      <c r="AV99" s="164"/>
      <c r="AW99" s="164"/>
      <c r="AX99" s="164"/>
      <c r="AY99" s="608">
        <f>IF(AND(P99="NS",CNGE_2024_M1_Secc5!$T$646="NS"),0,IF(AND(P99="NA",CNGE_2024_M1_Secc5!$T$646="NA"),0,IF(P99&lt;=SUM(CNGE_2024_M1_Secc5!$T$646),0,1)))</f>
        <v>0</v>
      </c>
      <c r="AZ99" s="609">
        <f>IF(AND(V99="NS",CNGE_2024_M1_Secc5!$T$647="NS"),0,IF(AND(V99="NA",CNGE_2024_M1_Secc5!$T$647="NA"),0,IF(V99&lt;=SUM(CNGE_2024_M1_Secc5!$T$647),0,1)))</f>
        <v>0</v>
      </c>
      <c r="BA99" s="608">
        <f>IF(AND(AB99="NS",CNGE_2024_M1_Secc5!$T$648="NS"),0,IF(AND(AB99="NA",CNGE_2024_M1_Secc5!$T$648="NA"),0,IF(AB99&lt;=SUM(CNGE_2024_M1_Secc5!$T$648),0,1)))</f>
        <v>0</v>
      </c>
      <c r="BB99" s="609">
        <f>IF(AND(J225="NS",CNGE_2024_M1_Secc5!$T$649="NS"),0,IF(AND(J225="NA",CNGE_2024_M1_Secc5!$T$649="NA"),0,IF(J225&lt;=SUM(CNGE_2024_M1_Secc5!$T$649),0,1)))</f>
        <v>0</v>
      </c>
      <c r="BC99" s="608">
        <f>IF(AND(P225="NS",CNGE_2024_M1_Secc5!$T$650="NS"),0,IF(AND(P225="NA",CNGE_2024_M1_Secc5!$T$650="NA"),0,IF(P225&lt;=SUM(CNGE_2024_M1_Secc5!$T$650),0,1)))</f>
        <v>0</v>
      </c>
      <c r="BD99" s="609">
        <f>IF(AND(V225="NS",CNGE_2024_M1_Secc5!$T$651="NS"),0,IF(AND(V225="NA",CNGE_2024_M1_Secc5!$T$651="NA"),0,IF(V225&lt;=SUM(CNGE_2024_M1_Secc5!$T$651),0,1)))</f>
        <v>0</v>
      </c>
      <c r="BE99" s="608">
        <f>IF(AND(AB225="NS",CNGE_2024_M1_Secc5!$T$652="NS"),0,IF(AND(AB225="NA",CNGE_2024_M1_Secc5!$T$652="NA"),0,IF(AB225&lt;=SUM(CNGE_2024_M1_Secc5!$T$652),0,1)))</f>
        <v>0</v>
      </c>
      <c r="BF99" s="682">
        <f>IF(AND(CNGE_2024_M1_Secc5!$P$633&lt;&gt;"",CNGE_2024_M1_Secc5!$P$633&lt;&gt;1,COUNTA(M99:R99)=0),0,IF(AND(CNGE_2024_M1_Secc5!$P$633&lt;&gt;"",CNGE_2024_M1_Secc5!$P$633=1,COUNTA(M99:R99)=2),0,IF(COUNTA(M99:R99)=0,0,1)))</f>
        <v>0</v>
      </c>
      <c r="BG99" s="683">
        <f>IF(AND(CNGE_2024_M1_Secc5!$P$634&lt;&gt;"",CNGE_2024_M1_Secc5!$P$634&lt;&gt;1,COUNTA(S99:X99)=0),0,IF(AND(CNGE_2024_M1_Secc5!$P$634&lt;&gt;"",CNGE_2024_M1_Secc5!$P$634=1,COUNTA(S99:X99)=2),0,IF(COUNTA(S99:X99)=0,0,1)))</f>
        <v>0</v>
      </c>
      <c r="BH99" s="682">
        <f>IF(AND(CNGE_2024_M1_Secc5!$P$635&lt;&gt;"",CNGE_2024_M1_Secc5!$P$635&lt;&gt;1,COUNTA(Y99:AD99)=0),0,IF(AND(CNGE_2024_M1_Secc5!$P$635&lt;&gt;"",CNGE_2024_M1_Secc5!$P$635=1,COUNTA(Y99:AD99)=2),0,IF(COUNTA(Y99:AD99)=0,0,1)))</f>
        <v>0</v>
      </c>
      <c r="BI99" s="683">
        <f>IF(AND(CNGE_2024_M1_Secc5!$P$636&lt;&gt;"",CNGE_2024_M1_Secc5!$P$636&lt;&gt;1,COUNTA(G225:L225)=0),0,IF(AND(CNGE_2024_M1_Secc5!$P$636&lt;&gt;"",CNGE_2024_M1_Secc5!$P$636=1,COUNTA(G225:L225)=2),0,IF(COUNTA(G225:L225)=0,0,1)))</f>
        <v>0</v>
      </c>
      <c r="BJ99" s="682">
        <f>IF(AND(CNGE_2024_M1_Secc5!$P$637&lt;&gt;"",CNGE_2024_M1_Secc5!$P$637&lt;&gt;1,COUNTA(M225:R225)=0),0,IF(AND(CNGE_2024_M1_Secc5!$P$637&lt;&gt;"",CNGE_2024_M1_Secc5!$P$637=1,COUNTA(M225:R225)=2),0,IF(COUNTA(M225:R225)=0,0,1)))</f>
        <v>0</v>
      </c>
      <c r="BK99" s="683">
        <f>IF(AND(CNGE_2024_M1_Secc5!$P$638&lt;&gt;"",CNGE_2024_M1_Secc5!$P$638&lt;&gt;1,COUNTA(S225:X225)=0),0,IF(AND(CNGE_2024_M1_Secc5!$P$638&lt;&gt;"",CNGE_2024_M1_Secc5!$P$638=1,COUNTA(S225:X225)=2),0,IF(COUNTA(S225:X225)=0,0,1)))</f>
        <v>0</v>
      </c>
      <c r="BL99" s="682">
        <f>IF(AND(CNGE_2024_M1_Secc5!$P$639&lt;&gt;"",CNGE_2024_M1_Secc5!$P$639&lt;&gt;1,COUNTA(Y225:AD225)=0),0,IF(AND(CNGE_2024_M1_Secc5!$P$639&lt;&gt;"",CNGE_2024_M1_Secc5!$P$639=1,COUNTA(Y225:AD225)=2),0,IF(COUNTA(Y225:AD225)=0,0,1)))</f>
        <v>0</v>
      </c>
      <c r="BM99" s="402">
        <f t="shared" si="11"/>
        <v>0</v>
      </c>
      <c r="BN99" s="370" t="str">
        <f>IF(BM99=0,"",
IF(SUM($BM$27:BM99)=1,BO99,
IF($BM$147&gt;SUM($BM$27:BM99),_xlfn.CONCAT(", ",BO99),
IF($BM$147=SUM($BM$27:BM99),_xlfn.CONCAT(" y ",BO99)))))</f>
        <v/>
      </c>
      <c r="BO99" s="156" t="s">
        <v>5205</v>
      </c>
      <c r="BP99" s="272">
        <f t="shared" si="7"/>
        <v>0</v>
      </c>
      <c r="BQ99" s="273" t="str">
        <f>IF(BP99=0,"",
IF(SUM($BP$27:BP99)=1,BR99,
IF(BP$2201&gt;SUM($BP$27:BP99),_xlfn.CONCAT(", ",BR99),
IF($BP$148=SUM($BP$27:BP99),_xlfn.CONCAT(" y ",BR99)))))</f>
        <v/>
      </c>
      <c r="BR99" s="156" t="s">
        <v>5205</v>
      </c>
      <c r="BS99" s="272">
        <f t="shared" si="12"/>
        <v>0</v>
      </c>
      <c r="BT99" s="273" t="str">
        <f>IF(BS99=0,"",
IF(SUM($BS$27:BS99)=1,BU99,
IF($BS$147&gt;SUM($BS$27:BS99),_xlfn.CONCAT(", ",BU99),
IF($BS$147=SUM($BS$27:BS99),_xlfn.CONCAT(" y ",BU99)))))</f>
        <v/>
      </c>
      <c r="BU99" s="156" t="s">
        <v>5205</v>
      </c>
    </row>
    <row r="100" spans="1:73" ht="15" customHeight="1">
      <c r="A100" s="672"/>
      <c r="C100" s="165" t="s">
        <v>5206</v>
      </c>
      <c r="D100" s="884" t="str">
        <f>IF(CNGE_2024_M1_Secc5!$D113="","",CNGE_2024_M1_Secc5!$D113)</f>
        <v/>
      </c>
      <c r="E100" s="884"/>
      <c r="F100" s="884"/>
      <c r="G100" s="884"/>
      <c r="H100" s="884"/>
      <c r="I100" s="884"/>
      <c r="J100" s="884"/>
      <c r="K100" s="719"/>
      <c r="L100" s="719"/>
      <c r="M100" s="719"/>
      <c r="N100" s="719"/>
      <c r="O100" s="719"/>
      <c r="P100" s="719"/>
      <c r="Q100" s="719"/>
      <c r="R100" s="719"/>
      <c r="S100" s="719"/>
      <c r="T100" s="719"/>
      <c r="U100" s="719"/>
      <c r="V100" s="719"/>
      <c r="W100" s="719"/>
      <c r="X100" s="719"/>
      <c r="Y100" s="719"/>
      <c r="Z100" s="719"/>
      <c r="AA100" s="719"/>
      <c r="AB100" s="719"/>
      <c r="AC100" s="719"/>
      <c r="AD100" s="719"/>
      <c r="AE100" s="145"/>
      <c r="AF100" s="164"/>
      <c r="AG100" s="199">
        <f t="shared" si="8"/>
        <v>0</v>
      </c>
      <c r="AH100" s="298">
        <f t="shared" si="9"/>
        <v>0</v>
      </c>
      <c r="AI100" s="164"/>
      <c r="AJ100" s="221">
        <f t="shared" si="10"/>
        <v>0</v>
      </c>
      <c r="AK100" s="164"/>
      <c r="AL100" s="164"/>
      <c r="AM100" s="164"/>
      <c r="AN100" s="164"/>
      <c r="AO100" s="375">
        <f>IF(AND(M100="NS",CNGE_2024_M1_Secc5!$T$633="NS"),0,IF(AND(M100="NA",CNGE_2024_M1_Secc5!$T$633="NA"),0,IF(M100&lt;=SUM(CNGE_2024_M1_Secc5!$T$633),0,1)))</f>
        <v>0</v>
      </c>
      <c r="AP100" s="680">
        <f>IF(AND(S100="NS",CNGE_2024_M1_Secc5!$T$634="NS"),0,IF(AND(S100="NA",CNGE_2024_M1_Secc5!$T$634="NA"),0,IF(S100&lt;=SUM(CNGE_2024_M1_Secc5!$T$634),0,1)))</f>
        <v>0</v>
      </c>
      <c r="AQ100" s="375">
        <f>IF(AND(Y100="NS",CNGE_2024_M1_Secc5!$T$635="NS"),0,IF(AND(Y100="NA",CNGE_2024_M1_Secc5!$T$635="NA"),0,IF(Y100&lt;=SUM(CNGE_2024_M1_Secc5!$T$635),0,1)))</f>
        <v>0</v>
      </c>
      <c r="AR100" s="680">
        <f>IF(AND(G226="NS",CNGE_2024_M1_Secc5!$T$636="NS"),0,IF(AND(G226="NA",CNGE_2024_M1_Secc5!$T$636="NA"),0,IF(G226&lt;=SUM(CNGE_2024_M1_Secc5!$T$636),0,1)))</f>
        <v>0</v>
      </c>
      <c r="AS100" s="375">
        <f>IF(AND(M226="NS",CNGE_2024_M1_Secc5!$T$637="NS"),0,IF(AND(M226="NA",CNGE_2024_M1_Secc5!$T$637="NA"),0,IF(M226&lt;=SUM(CNGE_2024_M1_Secc5!$T$637),0,1)))</f>
        <v>0</v>
      </c>
      <c r="AT100" s="680">
        <f>IF(AND(S226="NS",CNGE_2024_M1_Secc5!$T$638="NS"),0,IF(AND(S226="NA",CNGE_2024_M1_Secc5!$T$638="NA"),0,IF(S226&lt;=SUM(CNGE_2024_M1_Secc5!$T$638),0,1)))</f>
        <v>0</v>
      </c>
      <c r="AU100" s="375">
        <f>IF(AND(Y226="NS",CNGE_2024_M1_Secc5!$T$639="NS"),0,IF(AND(Y226="NA",CNGE_2024_M1_Secc5!$T$639="NA"),0,IF(Y226&lt;=SUM(CNGE_2024_M1_Secc5!$T$639),0,1)))</f>
        <v>0</v>
      </c>
      <c r="AV100" s="164"/>
      <c r="AW100" s="164"/>
      <c r="AX100" s="164"/>
      <c r="AY100" s="608">
        <f>IF(AND(P100="NS",CNGE_2024_M1_Secc5!$T$646="NS"),0,IF(AND(P100="NA",CNGE_2024_M1_Secc5!$T$646="NA"),0,IF(P100&lt;=SUM(CNGE_2024_M1_Secc5!$T$646),0,1)))</f>
        <v>0</v>
      </c>
      <c r="AZ100" s="609">
        <f>IF(AND(V100="NS",CNGE_2024_M1_Secc5!$T$647="NS"),0,IF(AND(V100="NA",CNGE_2024_M1_Secc5!$T$647="NA"),0,IF(V100&lt;=SUM(CNGE_2024_M1_Secc5!$T$647),0,1)))</f>
        <v>0</v>
      </c>
      <c r="BA100" s="608">
        <f>IF(AND(AB100="NS",CNGE_2024_M1_Secc5!$T$648="NS"),0,IF(AND(AB100="NA",CNGE_2024_M1_Secc5!$T$648="NA"),0,IF(AB100&lt;=SUM(CNGE_2024_M1_Secc5!$T$648),0,1)))</f>
        <v>0</v>
      </c>
      <c r="BB100" s="609">
        <f>IF(AND(J226="NS",CNGE_2024_M1_Secc5!$T$649="NS"),0,IF(AND(J226="NA",CNGE_2024_M1_Secc5!$T$649="NA"),0,IF(J226&lt;=SUM(CNGE_2024_M1_Secc5!$T$649),0,1)))</f>
        <v>0</v>
      </c>
      <c r="BC100" s="608">
        <f>IF(AND(P226="NS",CNGE_2024_M1_Secc5!$T$650="NS"),0,IF(AND(P226="NA",CNGE_2024_M1_Secc5!$T$650="NA"),0,IF(P226&lt;=SUM(CNGE_2024_M1_Secc5!$T$650),0,1)))</f>
        <v>0</v>
      </c>
      <c r="BD100" s="609">
        <f>IF(AND(V226="NS",CNGE_2024_M1_Secc5!$T$651="NS"),0,IF(AND(V226="NA",CNGE_2024_M1_Secc5!$T$651="NA"),0,IF(V226&lt;=SUM(CNGE_2024_M1_Secc5!$T$651),0,1)))</f>
        <v>0</v>
      </c>
      <c r="BE100" s="608">
        <f>IF(AND(AB226="NS",CNGE_2024_M1_Secc5!$T$652="NS"),0,IF(AND(AB226="NA",CNGE_2024_M1_Secc5!$T$652="NA"),0,IF(AB226&lt;=SUM(CNGE_2024_M1_Secc5!$T$652),0,1)))</f>
        <v>0</v>
      </c>
      <c r="BF100" s="682">
        <f>IF(AND(CNGE_2024_M1_Secc5!$P$633&lt;&gt;"",CNGE_2024_M1_Secc5!$P$633&lt;&gt;1,COUNTA(M100:R100)=0),0,IF(AND(CNGE_2024_M1_Secc5!$P$633&lt;&gt;"",CNGE_2024_M1_Secc5!$P$633=1,COUNTA(M100:R100)=2),0,IF(COUNTA(M100:R100)=0,0,1)))</f>
        <v>0</v>
      </c>
      <c r="BG100" s="683">
        <f>IF(AND(CNGE_2024_M1_Secc5!$P$634&lt;&gt;"",CNGE_2024_M1_Secc5!$P$634&lt;&gt;1,COUNTA(S100:X100)=0),0,IF(AND(CNGE_2024_M1_Secc5!$P$634&lt;&gt;"",CNGE_2024_M1_Secc5!$P$634=1,COUNTA(S100:X100)=2),0,IF(COUNTA(S100:X100)=0,0,1)))</f>
        <v>0</v>
      </c>
      <c r="BH100" s="682">
        <f>IF(AND(CNGE_2024_M1_Secc5!$P$635&lt;&gt;"",CNGE_2024_M1_Secc5!$P$635&lt;&gt;1,COUNTA(Y100:AD100)=0),0,IF(AND(CNGE_2024_M1_Secc5!$P$635&lt;&gt;"",CNGE_2024_M1_Secc5!$P$635=1,COUNTA(Y100:AD100)=2),0,IF(COUNTA(Y100:AD100)=0,0,1)))</f>
        <v>0</v>
      </c>
      <c r="BI100" s="683">
        <f>IF(AND(CNGE_2024_M1_Secc5!$P$636&lt;&gt;"",CNGE_2024_M1_Secc5!$P$636&lt;&gt;1,COUNTA(G226:L226)=0),0,IF(AND(CNGE_2024_M1_Secc5!$P$636&lt;&gt;"",CNGE_2024_M1_Secc5!$P$636=1,COUNTA(G226:L226)=2),0,IF(COUNTA(G226:L226)=0,0,1)))</f>
        <v>0</v>
      </c>
      <c r="BJ100" s="682">
        <f>IF(AND(CNGE_2024_M1_Secc5!$P$637&lt;&gt;"",CNGE_2024_M1_Secc5!$P$637&lt;&gt;1,COUNTA(M226:R226)=0),0,IF(AND(CNGE_2024_M1_Secc5!$P$637&lt;&gt;"",CNGE_2024_M1_Secc5!$P$637=1,COUNTA(M226:R226)=2),0,IF(COUNTA(M226:R226)=0,0,1)))</f>
        <v>0</v>
      </c>
      <c r="BK100" s="683">
        <f>IF(AND(CNGE_2024_M1_Secc5!$P$638&lt;&gt;"",CNGE_2024_M1_Secc5!$P$638&lt;&gt;1,COUNTA(S226:X226)=0),0,IF(AND(CNGE_2024_M1_Secc5!$P$638&lt;&gt;"",CNGE_2024_M1_Secc5!$P$638=1,COUNTA(S226:X226)=2),0,IF(COUNTA(S226:X226)=0,0,1)))</f>
        <v>0</v>
      </c>
      <c r="BL100" s="682">
        <f>IF(AND(CNGE_2024_M1_Secc5!$P$639&lt;&gt;"",CNGE_2024_M1_Secc5!$P$639&lt;&gt;1,COUNTA(Y226:AD226)=0),0,IF(AND(CNGE_2024_M1_Secc5!$P$639&lt;&gt;"",CNGE_2024_M1_Secc5!$P$639=1,COUNTA(Y226:AD226)=2),0,IF(COUNTA(Y226:AD226)=0,0,1)))</f>
        <v>0</v>
      </c>
      <c r="BM100" s="402">
        <f t="shared" si="11"/>
        <v>0</v>
      </c>
      <c r="BN100" s="370" t="str">
        <f>IF(BM100=0,"",
IF(SUM($BM$27:BM100)=1,BO100,
IF($BM$147&gt;SUM($BM$27:BM100),_xlfn.CONCAT(", ",BO100),
IF($BM$147=SUM($BM$27:BM100),_xlfn.CONCAT(" y ",BO100)))))</f>
        <v/>
      </c>
      <c r="BO100" s="156" t="s">
        <v>5207</v>
      </c>
      <c r="BP100" s="272">
        <f t="shared" si="7"/>
        <v>0</v>
      </c>
      <c r="BQ100" s="273" t="str">
        <f>IF(BP100=0,"",
IF(SUM($BP$27:BP100)=1,BR100,
IF(BP$2201&gt;SUM($BP$27:BP100),_xlfn.CONCAT(", ",BR100),
IF($BP$148=SUM($BP$27:BP100),_xlfn.CONCAT(" y ",BR100)))))</f>
        <v/>
      </c>
      <c r="BR100" s="156" t="s">
        <v>5207</v>
      </c>
      <c r="BS100" s="272">
        <f t="shared" si="12"/>
        <v>0</v>
      </c>
      <c r="BT100" s="273" t="str">
        <f>IF(BS100=0,"",
IF(SUM($BS$27:BS100)=1,BU100,
IF($BS$147&gt;SUM($BS$27:BS100),_xlfn.CONCAT(", ",BU100),
IF($BS$147=SUM($BS$27:BS100),_xlfn.CONCAT(" y ",BU100)))))</f>
        <v/>
      </c>
      <c r="BU100" s="156" t="s">
        <v>5207</v>
      </c>
    </row>
    <row r="101" spans="1:73" ht="15" customHeight="1">
      <c r="A101" s="672"/>
      <c r="C101" s="165" t="s">
        <v>5208</v>
      </c>
      <c r="D101" s="884" t="str">
        <f>IF(CNGE_2024_M1_Secc5!$D114="","",CNGE_2024_M1_Secc5!$D114)</f>
        <v/>
      </c>
      <c r="E101" s="884"/>
      <c r="F101" s="884"/>
      <c r="G101" s="884"/>
      <c r="H101" s="884"/>
      <c r="I101" s="884"/>
      <c r="J101" s="884"/>
      <c r="K101" s="719"/>
      <c r="L101" s="719"/>
      <c r="M101" s="719"/>
      <c r="N101" s="719"/>
      <c r="O101" s="719"/>
      <c r="P101" s="719"/>
      <c r="Q101" s="719"/>
      <c r="R101" s="719"/>
      <c r="S101" s="719"/>
      <c r="T101" s="719"/>
      <c r="U101" s="719"/>
      <c r="V101" s="719"/>
      <c r="W101" s="719"/>
      <c r="X101" s="719"/>
      <c r="Y101" s="719"/>
      <c r="Z101" s="719"/>
      <c r="AA101" s="719"/>
      <c r="AB101" s="719"/>
      <c r="AC101" s="719"/>
      <c r="AD101" s="719"/>
      <c r="AE101" s="145"/>
      <c r="AF101" s="164"/>
      <c r="AG101" s="199">
        <f t="shared" si="8"/>
        <v>0</v>
      </c>
      <c r="AH101" s="298">
        <f t="shared" si="9"/>
        <v>0</v>
      </c>
      <c r="AI101" s="164"/>
      <c r="AJ101" s="221">
        <f t="shared" si="10"/>
        <v>0</v>
      </c>
      <c r="AK101" s="164"/>
      <c r="AL101" s="164"/>
      <c r="AM101" s="164"/>
      <c r="AN101" s="164"/>
      <c r="AO101" s="375">
        <f>IF(AND(M101="NS",CNGE_2024_M1_Secc5!$T$633="NS"),0,IF(AND(M101="NA",CNGE_2024_M1_Secc5!$T$633="NA"),0,IF(M101&lt;=SUM(CNGE_2024_M1_Secc5!$T$633),0,1)))</f>
        <v>0</v>
      </c>
      <c r="AP101" s="680">
        <f>IF(AND(S101="NS",CNGE_2024_M1_Secc5!$T$634="NS"),0,IF(AND(S101="NA",CNGE_2024_M1_Secc5!$T$634="NA"),0,IF(S101&lt;=SUM(CNGE_2024_M1_Secc5!$T$634),0,1)))</f>
        <v>0</v>
      </c>
      <c r="AQ101" s="375">
        <f>IF(AND(Y101="NS",CNGE_2024_M1_Secc5!$T$635="NS"),0,IF(AND(Y101="NA",CNGE_2024_M1_Secc5!$T$635="NA"),0,IF(Y101&lt;=SUM(CNGE_2024_M1_Secc5!$T$635),0,1)))</f>
        <v>0</v>
      </c>
      <c r="AR101" s="680">
        <f>IF(AND(G227="NS",CNGE_2024_M1_Secc5!$T$636="NS"),0,IF(AND(G227="NA",CNGE_2024_M1_Secc5!$T$636="NA"),0,IF(G227&lt;=SUM(CNGE_2024_M1_Secc5!$T$636),0,1)))</f>
        <v>0</v>
      </c>
      <c r="AS101" s="375">
        <f>IF(AND(M227="NS",CNGE_2024_M1_Secc5!$T$637="NS"),0,IF(AND(M227="NA",CNGE_2024_M1_Secc5!$T$637="NA"),0,IF(M227&lt;=SUM(CNGE_2024_M1_Secc5!$T$637),0,1)))</f>
        <v>0</v>
      </c>
      <c r="AT101" s="680">
        <f>IF(AND(S227="NS",CNGE_2024_M1_Secc5!$T$638="NS"),0,IF(AND(S227="NA",CNGE_2024_M1_Secc5!$T$638="NA"),0,IF(S227&lt;=SUM(CNGE_2024_M1_Secc5!$T$638),0,1)))</f>
        <v>0</v>
      </c>
      <c r="AU101" s="375">
        <f>IF(AND(Y227="NS",CNGE_2024_M1_Secc5!$T$639="NS"),0,IF(AND(Y227="NA",CNGE_2024_M1_Secc5!$T$639="NA"),0,IF(Y227&lt;=SUM(CNGE_2024_M1_Secc5!$T$639),0,1)))</f>
        <v>0</v>
      </c>
      <c r="AV101" s="164"/>
      <c r="AW101" s="164"/>
      <c r="AX101" s="164"/>
      <c r="AY101" s="608">
        <f>IF(AND(P101="NS",CNGE_2024_M1_Secc5!$T$646="NS"),0,IF(AND(P101="NA",CNGE_2024_M1_Secc5!$T$646="NA"),0,IF(P101&lt;=SUM(CNGE_2024_M1_Secc5!$T$646),0,1)))</f>
        <v>0</v>
      </c>
      <c r="AZ101" s="609">
        <f>IF(AND(V101="NS",CNGE_2024_M1_Secc5!$T$647="NS"),0,IF(AND(V101="NA",CNGE_2024_M1_Secc5!$T$647="NA"),0,IF(V101&lt;=SUM(CNGE_2024_M1_Secc5!$T$647),0,1)))</f>
        <v>0</v>
      </c>
      <c r="BA101" s="608">
        <f>IF(AND(AB101="NS",CNGE_2024_M1_Secc5!$T$648="NS"),0,IF(AND(AB101="NA",CNGE_2024_M1_Secc5!$T$648="NA"),0,IF(AB101&lt;=SUM(CNGE_2024_M1_Secc5!$T$648),0,1)))</f>
        <v>0</v>
      </c>
      <c r="BB101" s="609">
        <f>IF(AND(J227="NS",CNGE_2024_M1_Secc5!$T$649="NS"),0,IF(AND(J227="NA",CNGE_2024_M1_Secc5!$T$649="NA"),0,IF(J227&lt;=SUM(CNGE_2024_M1_Secc5!$T$649),0,1)))</f>
        <v>0</v>
      </c>
      <c r="BC101" s="608">
        <f>IF(AND(P227="NS",CNGE_2024_M1_Secc5!$T$650="NS"),0,IF(AND(P227="NA",CNGE_2024_M1_Secc5!$T$650="NA"),0,IF(P227&lt;=SUM(CNGE_2024_M1_Secc5!$T$650),0,1)))</f>
        <v>0</v>
      </c>
      <c r="BD101" s="609">
        <f>IF(AND(V227="NS",CNGE_2024_M1_Secc5!$T$651="NS"),0,IF(AND(V227="NA",CNGE_2024_M1_Secc5!$T$651="NA"),0,IF(V227&lt;=SUM(CNGE_2024_M1_Secc5!$T$651),0,1)))</f>
        <v>0</v>
      </c>
      <c r="BE101" s="608">
        <f>IF(AND(AB227="NS",CNGE_2024_M1_Secc5!$T$652="NS"),0,IF(AND(AB227="NA",CNGE_2024_M1_Secc5!$T$652="NA"),0,IF(AB227&lt;=SUM(CNGE_2024_M1_Secc5!$T$652),0,1)))</f>
        <v>0</v>
      </c>
      <c r="BF101" s="682">
        <f>IF(AND(CNGE_2024_M1_Secc5!$P$633&lt;&gt;"",CNGE_2024_M1_Secc5!$P$633&lt;&gt;1,COUNTA(M101:R101)=0),0,IF(AND(CNGE_2024_M1_Secc5!$P$633&lt;&gt;"",CNGE_2024_M1_Secc5!$P$633=1,COUNTA(M101:R101)=2),0,IF(COUNTA(M101:R101)=0,0,1)))</f>
        <v>0</v>
      </c>
      <c r="BG101" s="683">
        <f>IF(AND(CNGE_2024_M1_Secc5!$P$634&lt;&gt;"",CNGE_2024_M1_Secc5!$P$634&lt;&gt;1,COUNTA(S101:X101)=0),0,IF(AND(CNGE_2024_M1_Secc5!$P$634&lt;&gt;"",CNGE_2024_M1_Secc5!$P$634=1,COUNTA(S101:X101)=2),0,IF(COUNTA(S101:X101)=0,0,1)))</f>
        <v>0</v>
      </c>
      <c r="BH101" s="682">
        <f>IF(AND(CNGE_2024_M1_Secc5!$P$635&lt;&gt;"",CNGE_2024_M1_Secc5!$P$635&lt;&gt;1,COUNTA(Y101:AD101)=0),0,IF(AND(CNGE_2024_M1_Secc5!$P$635&lt;&gt;"",CNGE_2024_M1_Secc5!$P$635=1,COUNTA(Y101:AD101)=2),0,IF(COUNTA(Y101:AD101)=0,0,1)))</f>
        <v>0</v>
      </c>
      <c r="BI101" s="683">
        <f>IF(AND(CNGE_2024_M1_Secc5!$P$636&lt;&gt;"",CNGE_2024_M1_Secc5!$P$636&lt;&gt;1,COUNTA(G227:L227)=0),0,IF(AND(CNGE_2024_M1_Secc5!$P$636&lt;&gt;"",CNGE_2024_M1_Secc5!$P$636=1,COUNTA(G227:L227)=2),0,IF(COUNTA(G227:L227)=0,0,1)))</f>
        <v>0</v>
      </c>
      <c r="BJ101" s="682">
        <f>IF(AND(CNGE_2024_M1_Secc5!$P$637&lt;&gt;"",CNGE_2024_M1_Secc5!$P$637&lt;&gt;1,COUNTA(M227:R227)=0),0,IF(AND(CNGE_2024_M1_Secc5!$P$637&lt;&gt;"",CNGE_2024_M1_Secc5!$P$637=1,COUNTA(M227:R227)=2),0,IF(COUNTA(M227:R227)=0,0,1)))</f>
        <v>0</v>
      </c>
      <c r="BK101" s="683">
        <f>IF(AND(CNGE_2024_M1_Secc5!$P$638&lt;&gt;"",CNGE_2024_M1_Secc5!$P$638&lt;&gt;1,COUNTA(S227:X227)=0),0,IF(AND(CNGE_2024_M1_Secc5!$P$638&lt;&gt;"",CNGE_2024_M1_Secc5!$P$638=1,COUNTA(S227:X227)=2),0,IF(COUNTA(S227:X227)=0,0,1)))</f>
        <v>0</v>
      </c>
      <c r="BL101" s="682">
        <f>IF(AND(CNGE_2024_M1_Secc5!$P$639&lt;&gt;"",CNGE_2024_M1_Secc5!$P$639&lt;&gt;1,COUNTA(Y227:AD227)=0),0,IF(AND(CNGE_2024_M1_Secc5!$P$639&lt;&gt;"",CNGE_2024_M1_Secc5!$P$639=1,COUNTA(Y227:AD227)=2),0,IF(COUNTA(Y227:AD227)=0,0,1)))</f>
        <v>0</v>
      </c>
      <c r="BM101" s="402">
        <f t="shared" si="11"/>
        <v>0</v>
      </c>
      <c r="BN101" s="370" t="str">
        <f>IF(BM101=0,"",
IF(SUM($BM$27:BM101)=1,BO101,
IF($BM$147&gt;SUM($BM$27:BM101),_xlfn.CONCAT(", ",BO101),
IF($BM$147=SUM($BM$27:BM101),_xlfn.CONCAT(" y ",BO101)))))</f>
        <v/>
      </c>
      <c r="BO101" s="156" t="s">
        <v>5209</v>
      </c>
      <c r="BP101" s="272">
        <f t="shared" si="7"/>
        <v>0</v>
      </c>
      <c r="BQ101" s="273" t="str">
        <f>IF(BP101=0,"",
IF(SUM($BP$27:BP101)=1,BR101,
IF(BP$2201&gt;SUM($BP$27:BP101),_xlfn.CONCAT(", ",BR101),
IF($BP$148=SUM($BP$27:BP101),_xlfn.CONCAT(" y ",BR101)))))</f>
        <v/>
      </c>
      <c r="BR101" s="156" t="s">
        <v>5209</v>
      </c>
      <c r="BS101" s="272">
        <f t="shared" si="12"/>
        <v>0</v>
      </c>
      <c r="BT101" s="273" t="str">
        <f>IF(BS101=0,"",
IF(SUM($BS$27:BS101)=1,BU101,
IF($BS$147&gt;SUM($BS$27:BS101),_xlfn.CONCAT(", ",BU101),
IF($BS$147=SUM($BS$27:BS101),_xlfn.CONCAT(" y ",BU101)))))</f>
        <v/>
      </c>
      <c r="BU101" s="156" t="s">
        <v>5209</v>
      </c>
    </row>
    <row r="102" spans="1:73" ht="15" customHeight="1">
      <c r="A102" s="672"/>
      <c r="C102" s="165" t="s">
        <v>5210</v>
      </c>
      <c r="D102" s="884" t="str">
        <f>IF(CNGE_2024_M1_Secc5!$D115="","",CNGE_2024_M1_Secc5!$D115)</f>
        <v/>
      </c>
      <c r="E102" s="884"/>
      <c r="F102" s="884"/>
      <c r="G102" s="884"/>
      <c r="H102" s="884"/>
      <c r="I102" s="884"/>
      <c r="J102" s="884"/>
      <c r="K102" s="719"/>
      <c r="L102" s="719"/>
      <c r="M102" s="719"/>
      <c r="N102" s="719"/>
      <c r="O102" s="719"/>
      <c r="P102" s="719"/>
      <c r="Q102" s="719"/>
      <c r="R102" s="719"/>
      <c r="S102" s="719"/>
      <c r="T102" s="719"/>
      <c r="U102" s="719"/>
      <c r="V102" s="719"/>
      <c r="W102" s="719"/>
      <c r="X102" s="719"/>
      <c r="Y102" s="719"/>
      <c r="Z102" s="719"/>
      <c r="AA102" s="719"/>
      <c r="AB102" s="719"/>
      <c r="AC102" s="719"/>
      <c r="AD102" s="719"/>
      <c r="AE102" s="145"/>
      <c r="AF102" s="164"/>
      <c r="AG102" s="199">
        <f t="shared" si="8"/>
        <v>0</v>
      </c>
      <c r="AH102" s="298">
        <f t="shared" si="9"/>
        <v>0</v>
      </c>
      <c r="AI102" s="164"/>
      <c r="AJ102" s="221">
        <f t="shared" si="10"/>
        <v>0</v>
      </c>
      <c r="AK102" s="164"/>
      <c r="AL102" s="164"/>
      <c r="AM102" s="164"/>
      <c r="AN102" s="164"/>
      <c r="AO102" s="375">
        <f>IF(AND(M102="NS",CNGE_2024_M1_Secc5!$T$633="NS"),0,IF(AND(M102="NA",CNGE_2024_M1_Secc5!$T$633="NA"),0,IF(M102&lt;=SUM(CNGE_2024_M1_Secc5!$T$633),0,1)))</f>
        <v>0</v>
      </c>
      <c r="AP102" s="680">
        <f>IF(AND(S102="NS",CNGE_2024_M1_Secc5!$T$634="NS"),0,IF(AND(S102="NA",CNGE_2024_M1_Secc5!$T$634="NA"),0,IF(S102&lt;=SUM(CNGE_2024_M1_Secc5!$T$634),0,1)))</f>
        <v>0</v>
      </c>
      <c r="AQ102" s="375">
        <f>IF(AND(Y102="NS",CNGE_2024_M1_Secc5!$T$635="NS"),0,IF(AND(Y102="NA",CNGE_2024_M1_Secc5!$T$635="NA"),0,IF(Y102&lt;=SUM(CNGE_2024_M1_Secc5!$T$635),0,1)))</f>
        <v>0</v>
      </c>
      <c r="AR102" s="680">
        <f>IF(AND(G228="NS",CNGE_2024_M1_Secc5!$T$636="NS"),0,IF(AND(G228="NA",CNGE_2024_M1_Secc5!$T$636="NA"),0,IF(G228&lt;=SUM(CNGE_2024_M1_Secc5!$T$636),0,1)))</f>
        <v>0</v>
      </c>
      <c r="AS102" s="375">
        <f>IF(AND(M228="NS",CNGE_2024_M1_Secc5!$T$637="NS"),0,IF(AND(M228="NA",CNGE_2024_M1_Secc5!$T$637="NA"),0,IF(M228&lt;=SUM(CNGE_2024_M1_Secc5!$T$637),0,1)))</f>
        <v>0</v>
      </c>
      <c r="AT102" s="680">
        <f>IF(AND(S228="NS",CNGE_2024_M1_Secc5!$T$638="NS"),0,IF(AND(S228="NA",CNGE_2024_M1_Secc5!$T$638="NA"),0,IF(S228&lt;=SUM(CNGE_2024_M1_Secc5!$T$638),0,1)))</f>
        <v>0</v>
      </c>
      <c r="AU102" s="375">
        <f>IF(AND(Y228="NS",CNGE_2024_M1_Secc5!$T$639="NS"),0,IF(AND(Y228="NA",CNGE_2024_M1_Secc5!$T$639="NA"),0,IF(Y228&lt;=SUM(CNGE_2024_M1_Secc5!$T$639),0,1)))</f>
        <v>0</v>
      </c>
      <c r="AV102" s="164"/>
      <c r="AW102" s="164"/>
      <c r="AX102" s="164"/>
      <c r="AY102" s="608">
        <f>IF(AND(P102="NS",CNGE_2024_M1_Secc5!$T$646="NS"),0,IF(AND(P102="NA",CNGE_2024_M1_Secc5!$T$646="NA"),0,IF(P102&lt;=SUM(CNGE_2024_M1_Secc5!$T$646),0,1)))</f>
        <v>0</v>
      </c>
      <c r="AZ102" s="609">
        <f>IF(AND(V102="NS",CNGE_2024_M1_Secc5!$T$647="NS"),0,IF(AND(V102="NA",CNGE_2024_M1_Secc5!$T$647="NA"),0,IF(V102&lt;=SUM(CNGE_2024_M1_Secc5!$T$647),0,1)))</f>
        <v>0</v>
      </c>
      <c r="BA102" s="608">
        <f>IF(AND(AB102="NS",CNGE_2024_M1_Secc5!$T$648="NS"),0,IF(AND(AB102="NA",CNGE_2024_M1_Secc5!$T$648="NA"),0,IF(AB102&lt;=SUM(CNGE_2024_M1_Secc5!$T$648),0,1)))</f>
        <v>0</v>
      </c>
      <c r="BB102" s="609">
        <f>IF(AND(J228="NS",CNGE_2024_M1_Secc5!$T$649="NS"),0,IF(AND(J228="NA",CNGE_2024_M1_Secc5!$T$649="NA"),0,IF(J228&lt;=SUM(CNGE_2024_M1_Secc5!$T$649),0,1)))</f>
        <v>0</v>
      </c>
      <c r="BC102" s="608">
        <f>IF(AND(P228="NS",CNGE_2024_M1_Secc5!$T$650="NS"),0,IF(AND(P228="NA",CNGE_2024_M1_Secc5!$T$650="NA"),0,IF(P228&lt;=SUM(CNGE_2024_M1_Secc5!$T$650),0,1)))</f>
        <v>0</v>
      </c>
      <c r="BD102" s="609">
        <f>IF(AND(V228="NS",CNGE_2024_M1_Secc5!$T$651="NS"),0,IF(AND(V228="NA",CNGE_2024_M1_Secc5!$T$651="NA"),0,IF(V228&lt;=SUM(CNGE_2024_M1_Secc5!$T$651),0,1)))</f>
        <v>0</v>
      </c>
      <c r="BE102" s="608">
        <f>IF(AND(AB228="NS",CNGE_2024_M1_Secc5!$T$652="NS"),0,IF(AND(AB228="NA",CNGE_2024_M1_Secc5!$T$652="NA"),0,IF(AB228&lt;=SUM(CNGE_2024_M1_Secc5!$T$652),0,1)))</f>
        <v>0</v>
      </c>
      <c r="BF102" s="682">
        <f>IF(AND(CNGE_2024_M1_Secc5!$P$633&lt;&gt;"",CNGE_2024_M1_Secc5!$P$633&lt;&gt;1,COUNTA(M102:R102)=0),0,IF(AND(CNGE_2024_M1_Secc5!$P$633&lt;&gt;"",CNGE_2024_M1_Secc5!$P$633=1,COUNTA(M102:R102)=2),0,IF(COUNTA(M102:R102)=0,0,1)))</f>
        <v>0</v>
      </c>
      <c r="BG102" s="683">
        <f>IF(AND(CNGE_2024_M1_Secc5!$P$634&lt;&gt;"",CNGE_2024_M1_Secc5!$P$634&lt;&gt;1,COUNTA(S102:X102)=0),0,IF(AND(CNGE_2024_M1_Secc5!$P$634&lt;&gt;"",CNGE_2024_M1_Secc5!$P$634=1,COUNTA(S102:X102)=2),0,IF(COUNTA(S102:X102)=0,0,1)))</f>
        <v>0</v>
      </c>
      <c r="BH102" s="682">
        <f>IF(AND(CNGE_2024_M1_Secc5!$P$635&lt;&gt;"",CNGE_2024_M1_Secc5!$P$635&lt;&gt;1,COUNTA(Y102:AD102)=0),0,IF(AND(CNGE_2024_M1_Secc5!$P$635&lt;&gt;"",CNGE_2024_M1_Secc5!$P$635=1,COUNTA(Y102:AD102)=2),0,IF(COUNTA(Y102:AD102)=0,0,1)))</f>
        <v>0</v>
      </c>
      <c r="BI102" s="683">
        <f>IF(AND(CNGE_2024_M1_Secc5!$P$636&lt;&gt;"",CNGE_2024_M1_Secc5!$P$636&lt;&gt;1,COUNTA(G228:L228)=0),0,IF(AND(CNGE_2024_M1_Secc5!$P$636&lt;&gt;"",CNGE_2024_M1_Secc5!$P$636=1,COUNTA(G228:L228)=2),0,IF(COUNTA(G228:L228)=0,0,1)))</f>
        <v>0</v>
      </c>
      <c r="BJ102" s="682">
        <f>IF(AND(CNGE_2024_M1_Secc5!$P$637&lt;&gt;"",CNGE_2024_M1_Secc5!$P$637&lt;&gt;1,COUNTA(M228:R228)=0),0,IF(AND(CNGE_2024_M1_Secc5!$P$637&lt;&gt;"",CNGE_2024_M1_Secc5!$P$637=1,COUNTA(M228:R228)=2),0,IF(COUNTA(M228:R228)=0,0,1)))</f>
        <v>0</v>
      </c>
      <c r="BK102" s="683">
        <f>IF(AND(CNGE_2024_M1_Secc5!$P$638&lt;&gt;"",CNGE_2024_M1_Secc5!$P$638&lt;&gt;1,COUNTA(S228:X228)=0),0,IF(AND(CNGE_2024_M1_Secc5!$P$638&lt;&gt;"",CNGE_2024_M1_Secc5!$P$638=1,COUNTA(S228:X228)=2),0,IF(COUNTA(S228:X228)=0,0,1)))</f>
        <v>0</v>
      </c>
      <c r="BL102" s="682">
        <f>IF(AND(CNGE_2024_M1_Secc5!$P$639&lt;&gt;"",CNGE_2024_M1_Secc5!$P$639&lt;&gt;1,COUNTA(Y228:AD228)=0),0,IF(AND(CNGE_2024_M1_Secc5!$P$639&lt;&gt;"",CNGE_2024_M1_Secc5!$P$639=1,COUNTA(Y228:AD228)=2),0,IF(COUNTA(Y228:AD228)=0,0,1)))</f>
        <v>0</v>
      </c>
      <c r="BM102" s="402">
        <f t="shared" si="11"/>
        <v>0</v>
      </c>
      <c r="BN102" s="370" t="str">
        <f>IF(BM102=0,"",
IF(SUM($BM$27:BM102)=1,BO102,
IF($BM$147&gt;SUM($BM$27:BM102),_xlfn.CONCAT(", ",BO102),
IF($BM$147=SUM($BM$27:BM102),_xlfn.CONCAT(" y ",BO102)))))</f>
        <v/>
      </c>
      <c r="BO102" s="156" t="s">
        <v>5211</v>
      </c>
      <c r="BP102" s="272">
        <f t="shared" si="7"/>
        <v>0</v>
      </c>
      <c r="BQ102" s="273" t="str">
        <f>IF(BP102=0,"",
IF(SUM($BP$27:BP102)=1,BR102,
IF(BP$2201&gt;SUM($BP$27:BP102),_xlfn.CONCAT(", ",BR102),
IF($BP$148=SUM($BP$27:BP102),_xlfn.CONCAT(" y ",BR102)))))</f>
        <v/>
      </c>
      <c r="BR102" s="156" t="s">
        <v>5211</v>
      </c>
      <c r="BS102" s="272">
        <f t="shared" si="12"/>
        <v>0</v>
      </c>
      <c r="BT102" s="273" t="str">
        <f>IF(BS102=0,"",
IF(SUM($BS$27:BS102)=1,BU102,
IF($BS$147&gt;SUM($BS$27:BS102),_xlfn.CONCAT(", ",BU102),
IF($BS$147=SUM($BS$27:BS102),_xlfn.CONCAT(" y ",BU102)))))</f>
        <v/>
      </c>
      <c r="BU102" s="156" t="s">
        <v>5211</v>
      </c>
    </row>
    <row r="103" spans="1:73" ht="15" customHeight="1">
      <c r="A103" s="672"/>
      <c r="C103" s="165" t="s">
        <v>5212</v>
      </c>
      <c r="D103" s="884" t="str">
        <f>IF(CNGE_2024_M1_Secc5!$D116="","",CNGE_2024_M1_Secc5!$D116)</f>
        <v/>
      </c>
      <c r="E103" s="884"/>
      <c r="F103" s="884"/>
      <c r="G103" s="884"/>
      <c r="H103" s="884"/>
      <c r="I103" s="884"/>
      <c r="J103" s="884"/>
      <c r="K103" s="719"/>
      <c r="L103" s="719"/>
      <c r="M103" s="719"/>
      <c r="N103" s="719"/>
      <c r="O103" s="719"/>
      <c r="P103" s="719"/>
      <c r="Q103" s="719"/>
      <c r="R103" s="719"/>
      <c r="S103" s="719"/>
      <c r="T103" s="719"/>
      <c r="U103" s="719"/>
      <c r="V103" s="719"/>
      <c r="W103" s="719"/>
      <c r="X103" s="719"/>
      <c r="Y103" s="719"/>
      <c r="Z103" s="719"/>
      <c r="AA103" s="719"/>
      <c r="AB103" s="719"/>
      <c r="AC103" s="719"/>
      <c r="AD103" s="719"/>
      <c r="AE103" s="145"/>
      <c r="AF103" s="164"/>
      <c r="AG103" s="199">
        <f t="shared" si="8"/>
        <v>0</v>
      </c>
      <c r="AH103" s="298">
        <f t="shared" si="9"/>
        <v>0</v>
      </c>
      <c r="AI103" s="164"/>
      <c r="AJ103" s="221">
        <f t="shared" si="10"/>
        <v>0</v>
      </c>
      <c r="AK103" s="164"/>
      <c r="AL103" s="164"/>
      <c r="AM103" s="164"/>
      <c r="AN103" s="164"/>
      <c r="AO103" s="375">
        <f>IF(AND(M103="NS",CNGE_2024_M1_Secc5!$T$633="NS"),0,IF(AND(M103="NA",CNGE_2024_M1_Secc5!$T$633="NA"),0,IF(M103&lt;=SUM(CNGE_2024_M1_Secc5!$T$633),0,1)))</f>
        <v>0</v>
      </c>
      <c r="AP103" s="680">
        <f>IF(AND(S103="NS",CNGE_2024_M1_Secc5!$T$634="NS"),0,IF(AND(S103="NA",CNGE_2024_M1_Secc5!$T$634="NA"),0,IF(S103&lt;=SUM(CNGE_2024_M1_Secc5!$T$634),0,1)))</f>
        <v>0</v>
      </c>
      <c r="AQ103" s="375">
        <f>IF(AND(Y103="NS",CNGE_2024_M1_Secc5!$T$635="NS"),0,IF(AND(Y103="NA",CNGE_2024_M1_Secc5!$T$635="NA"),0,IF(Y103&lt;=SUM(CNGE_2024_M1_Secc5!$T$635),0,1)))</f>
        <v>0</v>
      </c>
      <c r="AR103" s="680">
        <f>IF(AND(G229="NS",CNGE_2024_M1_Secc5!$T$636="NS"),0,IF(AND(G229="NA",CNGE_2024_M1_Secc5!$T$636="NA"),0,IF(G229&lt;=SUM(CNGE_2024_M1_Secc5!$T$636),0,1)))</f>
        <v>0</v>
      </c>
      <c r="AS103" s="375">
        <f>IF(AND(M229="NS",CNGE_2024_M1_Secc5!$T$637="NS"),0,IF(AND(M229="NA",CNGE_2024_M1_Secc5!$T$637="NA"),0,IF(M229&lt;=SUM(CNGE_2024_M1_Secc5!$T$637),0,1)))</f>
        <v>0</v>
      </c>
      <c r="AT103" s="680">
        <f>IF(AND(S229="NS",CNGE_2024_M1_Secc5!$T$638="NS"),0,IF(AND(S229="NA",CNGE_2024_M1_Secc5!$T$638="NA"),0,IF(S229&lt;=SUM(CNGE_2024_M1_Secc5!$T$638),0,1)))</f>
        <v>0</v>
      </c>
      <c r="AU103" s="375">
        <f>IF(AND(Y229="NS",CNGE_2024_M1_Secc5!$T$639="NS"),0,IF(AND(Y229="NA",CNGE_2024_M1_Secc5!$T$639="NA"),0,IF(Y229&lt;=SUM(CNGE_2024_M1_Secc5!$T$639),0,1)))</f>
        <v>0</v>
      </c>
      <c r="AV103" s="164"/>
      <c r="AW103" s="164"/>
      <c r="AX103" s="164"/>
      <c r="AY103" s="608">
        <f>IF(AND(P103="NS",CNGE_2024_M1_Secc5!$T$646="NS"),0,IF(AND(P103="NA",CNGE_2024_M1_Secc5!$T$646="NA"),0,IF(P103&lt;=SUM(CNGE_2024_M1_Secc5!$T$646),0,1)))</f>
        <v>0</v>
      </c>
      <c r="AZ103" s="609">
        <f>IF(AND(V103="NS",CNGE_2024_M1_Secc5!$T$647="NS"),0,IF(AND(V103="NA",CNGE_2024_M1_Secc5!$T$647="NA"),0,IF(V103&lt;=SUM(CNGE_2024_M1_Secc5!$T$647),0,1)))</f>
        <v>0</v>
      </c>
      <c r="BA103" s="608">
        <f>IF(AND(AB103="NS",CNGE_2024_M1_Secc5!$T$648="NS"),0,IF(AND(AB103="NA",CNGE_2024_M1_Secc5!$T$648="NA"),0,IF(AB103&lt;=SUM(CNGE_2024_M1_Secc5!$T$648),0,1)))</f>
        <v>0</v>
      </c>
      <c r="BB103" s="609">
        <f>IF(AND(J229="NS",CNGE_2024_M1_Secc5!$T$649="NS"),0,IF(AND(J229="NA",CNGE_2024_M1_Secc5!$T$649="NA"),0,IF(J229&lt;=SUM(CNGE_2024_M1_Secc5!$T$649),0,1)))</f>
        <v>0</v>
      </c>
      <c r="BC103" s="608">
        <f>IF(AND(P229="NS",CNGE_2024_M1_Secc5!$T$650="NS"),0,IF(AND(P229="NA",CNGE_2024_M1_Secc5!$T$650="NA"),0,IF(P229&lt;=SUM(CNGE_2024_M1_Secc5!$T$650),0,1)))</f>
        <v>0</v>
      </c>
      <c r="BD103" s="609">
        <f>IF(AND(V229="NS",CNGE_2024_M1_Secc5!$T$651="NS"),0,IF(AND(V229="NA",CNGE_2024_M1_Secc5!$T$651="NA"),0,IF(V229&lt;=SUM(CNGE_2024_M1_Secc5!$T$651),0,1)))</f>
        <v>0</v>
      </c>
      <c r="BE103" s="608">
        <f>IF(AND(AB229="NS",CNGE_2024_M1_Secc5!$T$652="NS"),0,IF(AND(AB229="NA",CNGE_2024_M1_Secc5!$T$652="NA"),0,IF(AB229&lt;=SUM(CNGE_2024_M1_Secc5!$T$652),0,1)))</f>
        <v>0</v>
      </c>
      <c r="BF103" s="682">
        <f>IF(AND(CNGE_2024_M1_Secc5!$P$633&lt;&gt;"",CNGE_2024_M1_Secc5!$P$633&lt;&gt;1,COUNTA(M103:R103)=0),0,IF(AND(CNGE_2024_M1_Secc5!$P$633&lt;&gt;"",CNGE_2024_M1_Secc5!$P$633=1,COUNTA(M103:R103)=2),0,IF(COUNTA(M103:R103)=0,0,1)))</f>
        <v>0</v>
      </c>
      <c r="BG103" s="683">
        <f>IF(AND(CNGE_2024_M1_Secc5!$P$634&lt;&gt;"",CNGE_2024_M1_Secc5!$P$634&lt;&gt;1,COUNTA(S103:X103)=0),0,IF(AND(CNGE_2024_M1_Secc5!$P$634&lt;&gt;"",CNGE_2024_M1_Secc5!$P$634=1,COUNTA(S103:X103)=2),0,IF(COUNTA(S103:X103)=0,0,1)))</f>
        <v>0</v>
      </c>
      <c r="BH103" s="682">
        <f>IF(AND(CNGE_2024_M1_Secc5!$P$635&lt;&gt;"",CNGE_2024_M1_Secc5!$P$635&lt;&gt;1,COUNTA(Y103:AD103)=0),0,IF(AND(CNGE_2024_M1_Secc5!$P$635&lt;&gt;"",CNGE_2024_M1_Secc5!$P$635=1,COUNTA(Y103:AD103)=2),0,IF(COUNTA(Y103:AD103)=0,0,1)))</f>
        <v>0</v>
      </c>
      <c r="BI103" s="683">
        <f>IF(AND(CNGE_2024_M1_Secc5!$P$636&lt;&gt;"",CNGE_2024_M1_Secc5!$P$636&lt;&gt;1,COUNTA(G229:L229)=0),0,IF(AND(CNGE_2024_M1_Secc5!$P$636&lt;&gt;"",CNGE_2024_M1_Secc5!$P$636=1,COUNTA(G229:L229)=2),0,IF(COUNTA(G229:L229)=0,0,1)))</f>
        <v>0</v>
      </c>
      <c r="BJ103" s="682">
        <f>IF(AND(CNGE_2024_M1_Secc5!$P$637&lt;&gt;"",CNGE_2024_M1_Secc5!$P$637&lt;&gt;1,COUNTA(M229:R229)=0),0,IF(AND(CNGE_2024_M1_Secc5!$P$637&lt;&gt;"",CNGE_2024_M1_Secc5!$P$637=1,COUNTA(M229:R229)=2),0,IF(COUNTA(M229:R229)=0,0,1)))</f>
        <v>0</v>
      </c>
      <c r="BK103" s="683">
        <f>IF(AND(CNGE_2024_M1_Secc5!$P$638&lt;&gt;"",CNGE_2024_M1_Secc5!$P$638&lt;&gt;1,COUNTA(S229:X229)=0),0,IF(AND(CNGE_2024_M1_Secc5!$P$638&lt;&gt;"",CNGE_2024_M1_Secc5!$P$638=1,COUNTA(S229:X229)=2),0,IF(COUNTA(S229:X229)=0,0,1)))</f>
        <v>0</v>
      </c>
      <c r="BL103" s="682">
        <f>IF(AND(CNGE_2024_M1_Secc5!$P$639&lt;&gt;"",CNGE_2024_M1_Secc5!$P$639&lt;&gt;1,COUNTA(Y229:AD229)=0),0,IF(AND(CNGE_2024_M1_Secc5!$P$639&lt;&gt;"",CNGE_2024_M1_Secc5!$P$639=1,COUNTA(Y229:AD229)=2),0,IF(COUNTA(Y229:AD229)=0,0,1)))</f>
        <v>0</v>
      </c>
      <c r="BM103" s="402">
        <f t="shared" si="11"/>
        <v>0</v>
      </c>
      <c r="BN103" s="370" t="str">
        <f>IF(BM103=0,"",
IF(SUM($BM$27:BM103)=1,BO103,
IF($BM$147&gt;SUM($BM$27:BM103),_xlfn.CONCAT(", ",BO103),
IF($BM$147=SUM($BM$27:BM103),_xlfn.CONCAT(" y ",BO103)))))</f>
        <v/>
      </c>
      <c r="BO103" s="156" t="s">
        <v>5213</v>
      </c>
      <c r="BP103" s="272">
        <f t="shared" si="7"/>
        <v>0</v>
      </c>
      <c r="BQ103" s="273" t="str">
        <f>IF(BP103=0,"",
IF(SUM($BP$27:BP103)=1,BR103,
IF(BP$2201&gt;SUM($BP$27:BP103),_xlfn.CONCAT(", ",BR103),
IF($BP$148=SUM($BP$27:BP103),_xlfn.CONCAT(" y ",BR103)))))</f>
        <v/>
      </c>
      <c r="BR103" s="156" t="s">
        <v>5213</v>
      </c>
      <c r="BS103" s="272">
        <f t="shared" si="12"/>
        <v>0</v>
      </c>
      <c r="BT103" s="273" t="str">
        <f>IF(BS103=0,"",
IF(SUM($BS$27:BS103)=1,BU103,
IF($BS$147&gt;SUM($BS$27:BS103),_xlfn.CONCAT(", ",BU103),
IF($BS$147=SUM($BS$27:BS103),_xlfn.CONCAT(" y ",BU103)))))</f>
        <v/>
      </c>
      <c r="BU103" s="156" t="s">
        <v>5213</v>
      </c>
    </row>
    <row r="104" spans="1:73" ht="15" customHeight="1">
      <c r="A104" s="672"/>
      <c r="C104" s="165" t="s">
        <v>5214</v>
      </c>
      <c r="D104" s="884" t="str">
        <f>IF(CNGE_2024_M1_Secc5!$D117="","",CNGE_2024_M1_Secc5!$D117)</f>
        <v/>
      </c>
      <c r="E104" s="884"/>
      <c r="F104" s="884"/>
      <c r="G104" s="884"/>
      <c r="H104" s="884"/>
      <c r="I104" s="884"/>
      <c r="J104" s="884"/>
      <c r="K104" s="719"/>
      <c r="L104" s="719"/>
      <c r="M104" s="719"/>
      <c r="N104" s="719"/>
      <c r="O104" s="719"/>
      <c r="P104" s="719"/>
      <c r="Q104" s="719"/>
      <c r="R104" s="719"/>
      <c r="S104" s="719"/>
      <c r="T104" s="719"/>
      <c r="U104" s="719"/>
      <c r="V104" s="719"/>
      <c r="W104" s="719"/>
      <c r="X104" s="719"/>
      <c r="Y104" s="719"/>
      <c r="Z104" s="719"/>
      <c r="AA104" s="719"/>
      <c r="AB104" s="719"/>
      <c r="AC104" s="719"/>
      <c r="AD104" s="719"/>
      <c r="AE104" s="145"/>
      <c r="AF104" s="164"/>
      <c r="AG104" s="199">
        <f t="shared" si="8"/>
        <v>0</v>
      </c>
      <c r="AH104" s="298">
        <f t="shared" si="9"/>
        <v>0</v>
      </c>
      <c r="AI104" s="164"/>
      <c r="AJ104" s="221">
        <f t="shared" si="10"/>
        <v>0</v>
      </c>
      <c r="AK104" s="164"/>
      <c r="AL104" s="164"/>
      <c r="AM104" s="164"/>
      <c r="AN104" s="164"/>
      <c r="AO104" s="375">
        <f>IF(AND(M104="NS",CNGE_2024_M1_Secc5!$T$633="NS"),0,IF(AND(M104="NA",CNGE_2024_M1_Secc5!$T$633="NA"),0,IF(M104&lt;=SUM(CNGE_2024_M1_Secc5!$T$633),0,1)))</f>
        <v>0</v>
      </c>
      <c r="AP104" s="680">
        <f>IF(AND(S104="NS",CNGE_2024_M1_Secc5!$T$634="NS"),0,IF(AND(S104="NA",CNGE_2024_M1_Secc5!$T$634="NA"),0,IF(S104&lt;=SUM(CNGE_2024_M1_Secc5!$T$634),0,1)))</f>
        <v>0</v>
      </c>
      <c r="AQ104" s="375">
        <f>IF(AND(Y104="NS",CNGE_2024_M1_Secc5!$T$635="NS"),0,IF(AND(Y104="NA",CNGE_2024_M1_Secc5!$T$635="NA"),0,IF(Y104&lt;=SUM(CNGE_2024_M1_Secc5!$T$635),0,1)))</f>
        <v>0</v>
      </c>
      <c r="AR104" s="680">
        <f>IF(AND(G230="NS",CNGE_2024_M1_Secc5!$T$636="NS"),0,IF(AND(G230="NA",CNGE_2024_M1_Secc5!$T$636="NA"),0,IF(G230&lt;=SUM(CNGE_2024_M1_Secc5!$T$636),0,1)))</f>
        <v>0</v>
      </c>
      <c r="AS104" s="375">
        <f>IF(AND(M230="NS",CNGE_2024_M1_Secc5!$T$637="NS"),0,IF(AND(M230="NA",CNGE_2024_M1_Secc5!$T$637="NA"),0,IF(M230&lt;=SUM(CNGE_2024_M1_Secc5!$T$637),0,1)))</f>
        <v>0</v>
      </c>
      <c r="AT104" s="680">
        <f>IF(AND(S230="NS",CNGE_2024_M1_Secc5!$T$638="NS"),0,IF(AND(S230="NA",CNGE_2024_M1_Secc5!$T$638="NA"),0,IF(S230&lt;=SUM(CNGE_2024_M1_Secc5!$T$638),0,1)))</f>
        <v>0</v>
      </c>
      <c r="AU104" s="375">
        <f>IF(AND(Y230="NS",CNGE_2024_M1_Secc5!$T$639="NS"),0,IF(AND(Y230="NA",CNGE_2024_M1_Secc5!$T$639="NA"),0,IF(Y230&lt;=SUM(CNGE_2024_M1_Secc5!$T$639),0,1)))</f>
        <v>0</v>
      </c>
      <c r="AV104" s="164"/>
      <c r="AW104" s="164"/>
      <c r="AX104" s="164"/>
      <c r="AY104" s="608">
        <f>IF(AND(P104="NS",CNGE_2024_M1_Secc5!$T$646="NS"),0,IF(AND(P104="NA",CNGE_2024_M1_Secc5!$T$646="NA"),0,IF(P104&lt;=SUM(CNGE_2024_M1_Secc5!$T$646),0,1)))</f>
        <v>0</v>
      </c>
      <c r="AZ104" s="609">
        <f>IF(AND(V104="NS",CNGE_2024_M1_Secc5!$T$647="NS"),0,IF(AND(V104="NA",CNGE_2024_M1_Secc5!$T$647="NA"),0,IF(V104&lt;=SUM(CNGE_2024_M1_Secc5!$T$647),0,1)))</f>
        <v>0</v>
      </c>
      <c r="BA104" s="608">
        <f>IF(AND(AB104="NS",CNGE_2024_M1_Secc5!$T$648="NS"),0,IF(AND(AB104="NA",CNGE_2024_M1_Secc5!$T$648="NA"),0,IF(AB104&lt;=SUM(CNGE_2024_M1_Secc5!$T$648),0,1)))</f>
        <v>0</v>
      </c>
      <c r="BB104" s="609">
        <f>IF(AND(J230="NS",CNGE_2024_M1_Secc5!$T$649="NS"),0,IF(AND(J230="NA",CNGE_2024_M1_Secc5!$T$649="NA"),0,IF(J230&lt;=SUM(CNGE_2024_M1_Secc5!$T$649),0,1)))</f>
        <v>0</v>
      </c>
      <c r="BC104" s="608">
        <f>IF(AND(P230="NS",CNGE_2024_M1_Secc5!$T$650="NS"),0,IF(AND(P230="NA",CNGE_2024_M1_Secc5!$T$650="NA"),0,IF(P230&lt;=SUM(CNGE_2024_M1_Secc5!$T$650),0,1)))</f>
        <v>0</v>
      </c>
      <c r="BD104" s="609">
        <f>IF(AND(V230="NS",CNGE_2024_M1_Secc5!$T$651="NS"),0,IF(AND(V230="NA",CNGE_2024_M1_Secc5!$T$651="NA"),0,IF(V230&lt;=SUM(CNGE_2024_M1_Secc5!$T$651),0,1)))</f>
        <v>0</v>
      </c>
      <c r="BE104" s="608">
        <f>IF(AND(AB230="NS",CNGE_2024_M1_Secc5!$T$652="NS"),0,IF(AND(AB230="NA",CNGE_2024_M1_Secc5!$T$652="NA"),0,IF(AB230&lt;=SUM(CNGE_2024_M1_Secc5!$T$652),0,1)))</f>
        <v>0</v>
      </c>
      <c r="BF104" s="682">
        <f>IF(AND(CNGE_2024_M1_Secc5!$P$633&lt;&gt;"",CNGE_2024_M1_Secc5!$P$633&lt;&gt;1,COUNTA(M104:R104)=0),0,IF(AND(CNGE_2024_M1_Secc5!$P$633&lt;&gt;"",CNGE_2024_M1_Secc5!$P$633=1,COUNTA(M104:R104)=2),0,IF(COUNTA(M104:R104)=0,0,1)))</f>
        <v>0</v>
      </c>
      <c r="BG104" s="683">
        <f>IF(AND(CNGE_2024_M1_Secc5!$P$634&lt;&gt;"",CNGE_2024_M1_Secc5!$P$634&lt;&gt;1,COUNTA(S104:X104)=0),0,IF(AND(CNGE_2024_M1_Secc5!$P$634&lt;&gt;"",CNGE_2024_M1_Secc5!$P$634=1,COUNTA(S104:X104)=2),0,IF(COUNTA(S104:X104)=0,0,1)))</f>
        <v>0</v>
      </c>
      <c r="BH104" s="682">
        <f>IF(AND(CNGE_2024_M1_Secc5!$P$635&lt;&gt;"",CNGE_2024_M1_Secc5!$P$635&lt;&gt;1,COUNTA(Y104:AD104)=0),0,IF(AND(CNGE_2024_M1_Secc5!$P$635&lt;&gt;"",CNGE_2024_M1_Secc5!$P$635=1,COUNTA(Y104:AD104)=2),0,IF(COUNTA(Y104:AD104)=0,0,1)))</f>
        <v>0</v>
      </c>
      <c r="BI104" s="683">
        <f>IF(AND(CNGE_2024_M1_Secc5!$P$636&lt;&gt;"",CNGE_2024_M1_Secc5!$P$636&lt;&gt;1,COUNTA(G230:L230)=0),0,IF(AND(CNGE_2024_M1_Secc5!$P$636&lt;&gt;"",CNGE_2024_M1_Secc5!$P$636=1,COUNTA(G230:L230)=2),0,IF(COUNTA(G230:L230)=0,0,1)))</f>
        <v>0</v>
      </c>
      <c r="BJ104" s="682">
        <f>IF(AND(CNGE_2024_M1_Secc5!$P$637&lt;&gt;"",CNGE_2024_M1_Secc5!$P$637&lt;&gt;1,COUNTA(M230:R230)=0),0,IF(AND(CNGE_2024_M1_Secc5!$P$637&lt;&gt;"",CNGE_2024_M1_Secc5!$P$637=1,COUNTA(M230:R230)=2),0,IF(COUNTA(M230:R230)=0,0,1)))</f>
        <v>0</v>
      </c>
      <c r="BK104" s="683">
        <f>IF(AND(CNGE_2024_M1_Secc5!$P$638&lt;&gt;"",CNGE_2024_M1_Secc5!$P$638&lt;&gt;1,COUNTA(S230:X230)=0),0,IF(AND(CNGE_2024_M1_Secc5!$P$638&lt;&gt;"",CNGE_2024_M1_Secc5!$P$638=1,COUNTA(S230:X230)=2),0,IF(COUNTA(S230:X230)=0,0,1)))</f>
        <v>0</v>
      </c>
      <c r="BL104" s="682">
        <f>IF(AND(CNGE_2024_M1_Secc5!$P$639&lt;&gt;"",CNGE_2024_M1_Secc5!$P$639&lt;&gt;1,COUNTA(Y230:AD230)=0),0,IF(AND(CNGE_2024_M1_Secc5!$P$639&lt;&gt;"",CNGE_2024_M1_Secc5!$P$639=1,COUNTA(Y230:AD230)=2),0,IF(COUNTA(Y230:AD230)=0,0,1)))</f>
        <v>0</v>
      </c>
      <c r="BM104" s="402">
        <f t="shared" si="11"/>
        <v>0</v>
      </c>
      <c r="BN104" s="370" t="str">
        <f>IF(BM104=0,"",
IF(SUM($BM$27:BM104)=1,BO104,
IF($BM$147&gt;SUM($BM$27:BM104),_xlfn.CONCAT(", ",BO104),
IF($BM$147=SUM($BM$27:BM104),_xlfn.CONCAT(" y ",BO104)))))</f>
        <v/>
      </c>
      <c r="BO104" s="156" t="s">
        <v>5215</v>
      </c>
      <c r="BP104" s="272">
        <f t="shared" si="7"/>
        <v>0</v>
      </c>
      <c r="BQ104" s="273" t="str">
        <f>IF(BP104=0,"",
IF(SUM($BP$27:BP104)=1,BR104,
IF(BP$2201&gt;SUM($BP$27:BP104),_xlfn.CONCAT(", ",BR104),
IF($BP$148=SUM($BP$27:BP104),_xlfn.CONCAT(" y ",BR104)))))</f>
        <v/>
      </c>
      <c r="BR104" s="156" t="s">
        <v>5215</v>
      </c>
      <c r="BS104" s="272">
        <f t="shared" si="12"/>
        <v>0</v>
      </c>
      <c r="BT104" s="273" t="str">
        <f>IF(BS104=0,"",
IF(SUM($BS$27:BS104)=1,BU104,
IF($BS$147&gt;SUM($BS$27:BS104),_xlfn.CONCAT(", ",BU104),
IF($BS$147=SUM($BS$27:BS104),_xlfn.CONCAT(" y ",BU104)))))</f>
        <v/>
      </c>
      <c r="BU104" s="156" t="s">
        <v>5215</v>
      </c>
    </row>
    <row r="105" spans="1:73" ht="15" customHeight="1">
      <c r="A105" s="672"/>
      <c r="C105" s="165" t="s">
        <v>5216</v>
      </c>
      <c r="D105" s="884" t="str">
        <f>IF(CNGE_2024_M1_Secc5!$D118="","",CNGE_2024_M1_Secc5!$D118)</f>
        <v/>
      </c>
      <c r="E105" s="884"/>
      <c r="F105" s="884"/>
      <c r="G105" s="884"/>
      <c r="H105" s="884"/>
      <c r="I105" s="884"/>
      <c r="J105" s="884"/>
      <c r="K105" s="719"/>
      <c r="L105" s="719"/>
      <c r="M105" s="719"/>
      <c r="N105" s="719"/>
      <c r="O105" s="719"/>
      <c r="P105" s="719"/>
      <c r="Q105" s="719"/>
      <c r="R105" s="719"/>
      <c r="S105" s="719"/>
      <c r="T105" s="719"/>
      <c r="U105" s="719"/>
      <c r="V105" s="719"/>
      <c r="W105" s="719"/>
      <c r="X105" s="719"/>
      <c r="Y105" s="719"/>
      <c r="Z105" s="719"/>
      <c r="AA105" s="719"/>
      <c r="AB105" s="719"/>
      <c r="AC105" s="719"/>
      <c r="AD105" s="719"/>
      <c r="AE105" s="145"/>
      <c r="AF105" s="164"/>
      <c r="AG105" s="199">
        <f t="shared" si="8"/>
        <v>0</v>
      </c>
      <c r="AH105" s="298">
        <f t="shared" si="9"/>
        <v>0</v>
      </c>
      <c r="AI105" s="164"/>
      <c r="AJ105" s="221">
        <f t="shared" si="10"/>
        <v>0</v>
      </c>
      <c r="AK105" s="164"/>
      <c r="AL105" s="164"/>
      <c r="AM105" s="164"/>
      <c r="AN105" s="164"/>
      <c r="AO105" s="375">
        <f>IF(AND(M105="NS",CNGE_2024_M1_Secc5!$T$633="NS"),0,IF(AND(M105="NA",CNGE_2024_M1_Secc5!$T$633="NA"),0,IF(M105&lt;=SUM(CNGE_2024_M1_Secc5!$T$633),0,1)))</f>
        <v>0</v>
      </c>
      <c r="AP105" s="680">
        <f>IF(AND(S105="NS",CNGE_2024_M1_Secc5!$T$634="NS"),0,IF(AND(S105="NA",CNGE_2024_M1_Secc5!$T$634="NA"),0,IF(S105&lt;=SUM(CNGE_2024_M1_Secc5!$T$634),0,1)))</f>
        <v>0</v>
      </c>
      <c r="AQ105" s="375">
        <f>IF(AND(Y105="NS",CNGE_2024_M1_Secc5!$T$635="NS"),0,IF(AND(Y105="NA",CNGE_2024_M1_Secc5!$T$635="NA"),0,IF(Y105&lt;=SUM(CNGE_2024_M1_Secc5!$T$635),0,1)))</f>
        <v>0</v>
      </c>
      <c r="AR105" s="680">
        <f>IF(AND(G231="NS",CNGE_2024_M1_Secc5!$T$636="NS"),0,IF(AND(G231="NA",CNGE_2024_M1_Secc5!$T$636="NA"),0,IF(G231&lt;=SUM(CNGE_2024_M1_Secc5!$T$636),0,1)))</f>
        <v>0</v>
      </c>
      <c r="AS105" s="375">
        <f>IF(AND(M231="NS",CNGE_2024_M1_Secc5!$T$637="NS"),0,IF(AND(M231="NA",CNGE_2024_M1_Secc5!$T$637="NA"),0,IF(M231&lt;=SUM(CNGE_2024_M1_Secc5!$T$637),0,1)))</f>
        <v>0</v>
      </c>
      <c r="AT105" s="680">
        <f>IF(AND(S231="NS",CNGE_2024_M1_Secc5!$T$638="NS"),0,IF(AND(S231="NA",CNGE_2024_M1_Secc5!$T$638="NA"),0,IF(S231&lt;=SUM(CNGE_2024_M1_Secc5!$T$638),0,1)))</f>
        <v>0</v>
      </c>
      <c r="AU105" s="375">
        <f>IF(AND(Y231="NS",CNGE_2024_M1_Secc5!$T$639="NS"),0,IF(AND(Y231="NA",CNGE_2024_M1_Secc5!$T$639="NA"),0,IF(Y231&lt;=SUM(CNGE_2024_M1_Secc5!$T$639),0,1)))</f>
        <v>0</v>
      </c>
      <c r="AV105" s="164"/>
      <c r="AW105" s="164"/>
      <c r="AX105" s="164"/>
      <c r="AY105" s="608">
        <f>IF(AND(P105="NS",CNGE_2024_M1_Secc5!$T$646="NS"),0,IF(AND(P105="NA",CNGE_2024_M1_Secc5!$T$646="NA"),0,IF(P105&lt;=SUM(CNGE_2024_M1_Secc5!$T$646),0,1)))</f>
        <v>0</v>
      </c>
      <c r="AZ105" s="609">
        <f>IF(AND(V105="NS",CNGE_2024_M1_Secc5!$T$647="NS"),0,IF(AND(V105="NA",CNGE_2024_M1_Secc5!$T$647="NA"),0,IF(V105&lt;=SUM(CNGE_2024_M1_Secc5!$T$647),0,1)))</f>
        <v>0</v>
      </c>
      <c r="BA105" s="608">
        <f>IF(AND(AB105="NS",CNGE_2024_M1_Secc5!$T$648="NS"),0,IF(AND(AB105="NA",CNGE_2024_M1_Secc5!$T$648="NA"),0,IF(AB105&lt;=SUM(CNGE_2024_M1_Secc5!$T$648),0,1)))</f>
        <v>0</v>
      </c>
      <c r="BB105" s="609">
        <f>IF(AND(J231="NS",CNGE_2024_M1_Secc5!$T$649="NS"),0,IF(AND(J231="NA",CNGE_2024_M1_Secc5!$T$649="NA"),0,IF(J231&lt;=SUM(CNGE_2024_M1_Secc5!$T$649),0,1)))</f>
        <v>0</v>
      </c>
      <c r="BC105" s="608">
        <f>IF(AND(P231="NS",CNGE_2024_M1_Secc5!$T$650="NS"),0,IF(AND(P231="NA",CNGE_2024_M1_Secc5!$T$650="NA"),0,IF(P231&lt;=SUM(CNGE_2024_M1_Secc5!$T$650),0,1)))</f>
        <v>0</v>
      </c>
      <c r="BD105" s="609">
        <f>IF(AND(V231="NS",CNGE_2024_M1_Secc5!$T$651="NS"),0,IF(AND(V231="NA",CNGE_2024_M1_Secc5!$T$651="NA"),0,IF(V231&lt;=SUM(CNGE_2024_M1_Secc5!$T$651),0,1)))</f>
        <v>0</v>
      </c>
      <c r="BE105" s="608">
        <f>IF(AND(AB231="NS",CNGE_2024_M1_Secc5!$T$652="NS"),0,IF(AND(AB231="NA",CNGE_2024_M1_Secc5!$T$652="NA"),0,IF(AB231&lt;=SUM(CNGE_2024_M1_Secc5!$T$652),0,1)))</f>
        <v>0</v>
      </c>
      <c r="BF105" s="682">
        <f>IF(AND(CNGE_2024_M1_Secc5!$P$633&lt;&gt;"",CNGE_2024_M1_Secc5!$P$633&lt;&gt;1,COUNTA(M105:R105)=0),0,IF(AND(CNGE_2024_M1_Secc5!$P$633&lt;&gt;"",CNGE_2024_M1_Secc5!$P$633=1,COUNTA(M105:R105)=2),0,IF(COUNTA(M105:R105)=0,0,1)))</f>
        <v>0</v>
      </c>
      <c r="BG105" s="683">
        <f>IF(AND(CNGE_2024_M1_Secc5!$P$634&lt;&gt;"",CNGE_2024_M1_Secc5!$P$634&lt;&gt;1,COUNTA(S105:X105)=0),0,IF(AND(CNGE_2024_M1_Secc5!$P$634&lt;&gt;"",CNGE_2024_M1_Secc5!$P$634=1,COUNTA(S105:X105)=2),0,IF(COUNTA(S105:X105)=0,0,1)))</f>
        <v>0</v>
      </c>
      <c r="BH105" s="682">
        <f>IF(AND(CNGE_2024_M1_Secc5!$P$635&lt;&gt;"",CNGE_2024_M1_Secc5!$P$635&lt;&gt;1,COUNTA(Y105:AD105)=0),0,IF(AND(CNGE_2024_M1_Secc5!$P$635&lt;&gt;"",CNGE_2024_M1_Secc5!$P$635=1,COUNTA(Y105:AD105)=2),0,IF(COUNTA(Y105:AD105)=0,0,1)))</f>
        <v>0</v>
      </c>
      <c r="BI105" s="683">
        <f>IF(AND(CNGE_2024_M1_Secc5!$P$636&lt;&gt;"",CNGE_2024_M1_Secc5!$P$636&lt;&gt;1,COUNTA(G231:L231)=0),0,IF(AND(CNGE_2024_M1_Secc5!$P$636&lt;&gt;"",CNGE_2024_M1_Secc5!$P$636=1,COUNTA(G231:L231)=2),0,IF(COUNTA(G231:L231)=0,0,1)))</f>
        <v>0</v>
      </c>
      <c r="BJ105" s="682">
        <f>IF(AND(CNGE_2024_M1_Secc5!$P$637&lt;&gt;"",CNGE_2024_M1_Secc5!$P$637&lt;&gt;1,COUNTA(M231:R231)=0),0,IF(AND(CNGE_2024_M1_Secc5!$P$637&lt;&gt;"",CNGE_2024_M1_Secc5!$P$637=1,COUNTA(M231:R231)=2),0,IF(COUNTA(M231:R231)=0,0,1)))</f>
        <v>0</v>
      </c>
      <c r="BK105" s="683">
        <f>IF(AND(CNGE_2024_M1_Secc5!$P$638&lt;&gt;"",CNGE_2024_M1_Secc5!$P$638&lt;&gt;1,COUNTA(S231:X231)=0),0,IF(AND(CNGE_2024_M1_Secc5!$P$638&lt;&gt;"",CNGE_2024_M1_Secc5!$P$638=1,COUNTA(S231:X231)=2),0,IF(COUNTA(S231:X231)=0,0,1)))</f>
        <v>0</v>
      </c>
      <c r="BL105" s="682">
        <f>IF(AND(CNGE_2024_M1_Secc5!$P$639&lt;&gt;"",CNGE_2024_M1_Secc5!$P$639&lt;&gt;1,COUNTA(Y231:AD231)=0),0,IF(AND(CNGE_2024_M1_Secc5!$P$639&lt;&gt;"",CNGE_2024_M1_Secc5!$P$639=1,COUNTA(Y231:AD231)=2),0,IF(COUNTA(Y231:AD231)=0,0,1)))</f>
        <v>0</v>
      </c>
      <c r="BM105" s="402">
        <f t="shared" si="11"/>
        <v>0</v>
      </c>
      <c r="BN105" s="370" t="str">
        <f>IF(BM105=0,"",
IF(SUM($BM$27:BM105)=1,BO105,
IF($BM$147&gt;SUM($BM$27:BM105),_xlfn.CONCAT(", ",BO105),
IF($BM$147=SUM($BM$27:BM105),_xlfn.CONCAT(" y ",BO105)))))</f>
        <v/>
      </c>
      <c r="BO105" s="156" t="s">
        <v>5217</v>
      </c>
      <c r="BP105" s="272">
        <f t="shared" si="7"/>
        <v>0</v>
      </c>
      <c r="BQ105" s="273" t="str">
        <f>IF(BP105=0,"",
IF(SUM($BP$27:BP105)=1,BR105,
IF(BP$2201&gt;SUM($BP$27:BP105),_xlfn.CONCAT(", ",BR105),
IF($BP$148=SUM($BP$27:BP105),_xlfn.CONCAT(" y ",BR105)))))</f>
        <v/>
      </c>
      <c r="BR105" s="156" t="s">
        <v>5217</v>
      </c>
      <c r="BS105" s="272">
        <f t="shared" si="12"/>
        <v>0</v>
      </c>
      <c r="BT105" s="273" t="str">
        <f>IF(BS105=0,"",
IF(SUM($BS$27:BS105)=1,BU105,
IF($BS$147&gt;SUM($BS$27:BS105),_xlfn.CONCAT(", ",BU105),
IF($BS$147=SUM($BS$27:BS105),_xlfn.CONCAT(" y ",BU105)))))</f>
        <v/>
      </c>
      <c r="BU105" s="156" t="s">
        <v>5217</v>
      </c>
    </row>
    <row r="106" spans="1:73" ht="15" customHeight="1">
      <c r="A106" s="672"/>
      <c r="C106" s="165" t="s">
        <v>5218</v>
      </c>
      <c r="D106" s="884" t="str">
        <f>IF(CNGE_2024_M1_Secc5!$D119="","",CNGE_2024_M1_Secc5!$D119)</f>
        <v/>
      </c>
      <c r="E106" s="884"/>
      <c r="F106" s="884"/>
      <c r="G106" s="884"/>
      <c r="H106" s="884"/>
      <c r="I106" s="884"/>
      <c r="J106" s="884"/>
      <c r="K106" s="719"/>
      <c r="L106" s="719"/>
      <c r="M106" s="719"/>
      <c r="N106" s="719"/>
      <c r="O106" s="719"/>
      <c r="P106" s="719"/>
      <c r="Q106" s="719"/>
      <c r="R106" s="719"/>
      <c r="S106" s="719"/>
      <c r="T106" s="719"/>
      <c r="U106" s="719"/>
      <c r="V106" s="719"/>
      <c r="W106" s="719"/>
      <c r="X106" s="719"/>
      <c r="Y106" s="719"/>
      <c r="Z106" s="719"/>
      <c r="AA106" s="719"/>
      <c r="AB106" s="719"/>
      <c r="AC106" s="719"/>
      <c r="AD106" s="719"/>
      <c r="AE106" s="145"/>
      <c r="AF106" s="164"/>
      <c r="AG106" s="199">
        <f t="shared" si="8"/>
        <v>0</v>
      </c>
      <c r="AH106" s="298">
        <f t="shared" si="9"/>
        <v>0</v>
      </c>
      <c r="AI106" s="164"/>
      <c r="AJ106" s="221">
        <f t="shared" si="10"/>
        <v>0</v>
      </c>
      <c r="AK106" s="164"/>
      <c r="AL106" s="164"/>
      <c r="AM106" s="164"/>
      <c r="AN106" s="164"/>
      <c r="AO106" s="375">
        <f>IF(AND(M106="NS",CNGE_2024_M1_Secc5!$T$633="NS"),0,IF(AND(M106="NA",CNGE_2024_M1_Secc5!$T$633="NA"),0,IF(M106&lt;=SUM(CNGE_2024_M1_Secc5!$T$633),0,1)))</f>
        <v>0</v>
      </c>
      <c r="AP106" s="680">
        <f>IF(AND(S106="NS",CNGE_2024_M1_Secc5!$T$634="NS"),0,IF(AND(S106="NA",CNGE_2024_M1_Secc5!$T$634="NA"),0,IF(S106&lt;=SUM(CNGE_2024_M1_Secc5!$T$634),0,1)))</f>
        <v>0</v>
      </c>
      <c r="AQ106" s="375">
        <f>IF(AND(Y106="NS",CNGE_2024_M1_Secc5!$T$635="NS"),0,IF(AND(Y106="NA",CNGE_2024_M1_Secc5!$T$635="NA"),0,IF(Y106&lt;=SUM(CNGE_2024_M1_Secc5!$T$635),0,1)))</f>
        <v>0</v>
      </c>
      <c r="AR106" s="680">
        <f>IF(AND(G232="NS",CNGE_2024_M1_Secc5!$T$636="NS"),0,IF(AND(G232="NA",CNGE_2024_M1_Secc5!$T$636="NA"),0,IF(G232&lt;=SUM(CNGE_2024_M1_Secc5!$T$636),0,1)))</f>
        <v>0</v>
      </c>
      <c r="AS106" s="375">
        <f>IF(AND(M232="NS",CNGE_2024_M1_Secc5!$T$637="NS"),0,IF(AND(M232="NA",CNGE_2024_M1_Secc5!$T$637="NA"),0,IF(M232&lt;=SUM(CNGE_2024_M1_Secc5!$T$637),0,1)))</f>
        <v>0</v>
      </c>
      <c r="AT106" s="680">
        <f>IF(AND(S232="NS",CNGE_2024_M1_Secc5!$T$638="NS"),0,IF(AND(S232="NA",CNGE_2024_M1_Secc5!$T$638="NA"),0,IF(S232&lt;=SUM(CNGE_2024_M1_Secc5!$T$638),0,1)))</f>
        <v>0</v>
      </c>
      <c r="AU106" s="375">
        <f>IF(AND(Y232="NS",CNGE_2024_M1_Secc5!$T$639="NS"),0,IF(AND(Y232="NA",CNGE_2024_M1_Secc5!$T$639="NA"),0,IF(Y232&lt;=SUM(CNGE_2024_M1_Secc5!$T$639),0,1)))</f>
        <v>0</v>
      </c>
      <c r="AV106" s="164"/>
      <c r="AW106" s="164"/>
      <c r="AX106" s="164"/>
      <c r="AY106" s="608">
        <f>IF(AND(P106="NS",CNGE_2024_M1_Secc5!$T$646="NS"),0,IF(AND(P106="NA",CNGE_2024_M1_Secc5!$T$646="NA"),0,IF(P106&lt;=SUM(CNGE_2024_M1_Secc5!$T$646),0,1)))</f>
        <v>0</v>
      </c>
      <c r="AZ106" s="609">
        <f>IF(AND(V106="NS",CNGE_2024_M1_Secc5!$T$647="NS"),0,IF(AND(V106="NA",CNGE_2024_M1_Secc5!$T$647="NA"),0,IF(V106&lt;=SUM(CNGE_2024_M1_Secc5!$T$647),0,1)))</f>
        <v>0</v>
      </c>
      <c r="BA106" s="608">
        <f>IF(AND(AB106="NS",CNGE_2024_M1_Secc5!$T$648="NS"),0,IF(AND(AB106="NA",CNGE_2024_M1_Secc5!$T$648="NA"),0,IF(AB106&lt;=SUM(CNGE_2024_M1_Secc5!$T$648),0,1)))</f>
        <v>0</v>
      </c>
      <c r="BB106" s="609">
        <f>IF(AND(J232="NS",CNGE_2024_M1_Secc5!$T$649="NS"),0,IF(AND(J232="NA",CNGE_2024_M1_Secc5!$T$649="NA"),0,IF(J232&lt;=SUM(CNGE_2024_M1_Secc5!$T$649),0,1)))</f>
        <v>0</v>
      </c>
      <c r="BC106" s="608">
        <f>IF(AND(P232="NS",CNGE_2024_M1_Secc5!$T$650="NS"),0,IF(AND(P232="NA",CNGE_2024_M1_Secc5!$T$650="NA"),0,IF(P232&lt;=SUM(CNGE_2024_M1_Secc5!$T$650),0,1)))</f>
        <v>0</v>
      </c>
      <c r="BD106" s="609">
        <f>IF(AND(V232="NS",CNGE_2024_M1_Secc5!$T$651="NS"),0,IF(AND(V232="NA",CNGE_2024_M1_Secc5!$T$651="NA"),0,IF(V232&lt;=SUM(CNGE_2024_M1_Secc5!$T$651),0,1)))</f>
        <v>0</v>
      </c>
      <c r="BE106" s="608">
        <f>IF(AND(AB232="NS",CNGE_2024_M1_Secc5!$T$652="NS"),0,IF(AND(AB232="NA",CNGE_2024_M1_Secc5!$T$652="NA"),0,IF(AB232&lt;=SUM(CNGE_2024_M1_Secc5!$T$652),0,1)))</f>
        <v>0</v>
      </c>
      <c r="BF106" s="682">
        <f>IF(AND(CNGE_2024_M1_Secc5!$P$633&lt;&gt;"",CNGE_2024_M1_Secc5!$P$633&lt;&gt;1,COUNTA(M106:R106)=0),0,IF(AND(CNGE_2024_M1_Secc5!$P$633&lt;&gt;"",CNGE_2024_M1_Secc5!$P$633=1,COUNTA(M106:R106)=2),0,IF(COUNTA(M106:R106)=0,0,1)))</f>
        <v>0</v>
      </c>
      <c r="BG106" s="683">
        <f>IF(AND(CNGE_2024_M1_Secc5!$P$634&lt;&gt;"",CNGE_2024_M1_Secc5!$P$634&lt;&gt;1,COUNTA(S106:X106)=0),0,IF(AND(CNGE_2024_M1_Secc5!$P$634&lt;&gt;"",CNGE_2024_M1_Secc5!$P$634=1,COUNTA(S106:X106)=2),0,IF(COUNTA(S106:X106)=0,0,1)))</f>
        <v>0</v>
      </c>
      <c r="BH106" s="682">
        <f>IF(AND(CNGE_2024_M1_Secc5!$P$635&lt;&gt;"",CNGE_2024_M1_Secc5!$P$635&lt;&gt;1,COUNTA(Y106:AD106)=0),0,IF(AND(CNGE_2024_M1_Secc5!$P$635&lt;&gt;"",CNGE_2024_M1_Secc5!$P$635=1,COUNTA(Y106:AD106)=2),0,IF(COUNTA(Y106:AD106)=0,0,1)))</f>
        <v>0</v>
      </c>
      <c r="BI106" s="683">
        <f>IF(AND(CNGE_2024_M1_Secc5!$P$636&lt;&gt;"",CNGE_2024_M1_Secc5!$P$636&lt;&gt;1,COUNTA(G232:L232)=0),0,IF(AND(CNGE_2024_M1_Secc5!$P$636&lt;&gt;"",CNGE_2024_M1_Secc5!$P$636=1,COUNTA(G232:L232)=2),0,IF(COUNTA(G232:L232)=0,0,1)))</f>
        <v>0</v>
      </c>
      <c r="BJ106" s="682">
        <f>IF(AND(CNGE_2024_M1_Secc5!$P$637&lt;&gt;"",CNGE_2024_M1_Secc5!$P$637&lt;&gt;1,COUNTA(M232:R232)=0),0,IF(AND(CNGE_2024_M1_Secc5!$P$637&lt;&gt;"",CNGE_2024_M1_Secc5!$P$637=1,COUNTA(M232:R232)=2),0,IF(COUNTA(M232:R232)=0,0,1)))</f>
        <v>0</v>
      </c>
      <c r="BK106" s="683">
        <f>IF(AND(CNGE_2024_M1_Secc5!$P$638&lt;&gt;"",CNGE_2024_M1_Secc5!$P$638&lt;&gt;1,COUNTA(S232:X232)=0),0,IF(AND(CNGE_2024_M1_Secc5!$P$638&lt;&gt;"",CNGE_2024_M1_Secc5!$P$638=1,COUNTA(S232:X232)=2),0,IF(COUNTA(S232:X232)=0,0,1)))</f>
        <v>0</v>
      </c>
      <c r="BL106" s="682">
        <f>IF(AND(CNGE_2024_M1_Secc5!$P$639&lt;&gt;"",CNGE_2024_M1_Secc5!$P$639&lt;&gt;1,COUNTA(Y232:AD232)=0),0,IF(AND(CNGE_2024_M1_Secc5!$P$639&lt;&gt;"",CNGE_2024_M1_Secc5!$P$639=1,COUNTA(Y232:AD232)=2),0,IF(COUNTA(Y232:AD232)=0,0,1)))</f>
        <v>0</v>
      </c>
      <c r="BM106" s="402">
        <f t="shared" si="11"/>
        <v>0</v>
      </c>
      <c r="BN106" s="370" t="str">
        <f>IF(BM106=0,"",
IF(SUM($BM$27:BM106)=1,BO106,
IF($BM$147&gt;SUM($BM$27:BM106),_xlfn.CONCAT(", ",BO106),
IF($BM$147=SUM($BM$27:BM106),_xlfn.CONCAT(" y ",BO106)))))</f>
        <v/>
      </c>
      <c r="BO106" s="156" t="s">
        <v>5219</v>
      </c>
      <c r="BP106" s="272">
        <f t="shared" si="7"/>
        <v>0</v>
      </c>
      <c r="BQ106" s="273" t="str">
        <f>IF(BP106=0,"",
IF(SUM($BP$27:BP106)=1,BR106,
IF(BP$2201&gt;SUM($BP$27:BP106),_xlfn.CONCAT(", ",BR106),
IF($BP$148=SUM($BP$27:BP106),_xlfn.CONCAT(" y ",BR106)))))</f>
        <v/>
      </c>
      <c r="BR106" s="156" t="s">
        <v>5219</v>
      </c>
      <c r="BS106" s="272">
        <f t="shared" si="12"/>
        <v>0</v>
      </c>
      <c r="BT106" s="273" t="str">
        <f>IF(BS106=0,"",
IF(SUM($BS$27:BS106)=1,BU106,
IF($BS$147&gt;SUM($BS$27:BS106),_xlfn.CONCAT(", ",BU106),
IF($BS$147=SUM($BS$27:BS106),_xlfn.CONCAT(" y ",BU106)))))</f>
        <v/>
      </c>
      <c r="BU106" s="156" t="s">
        <v>5219</v>
      </c>
    </row>
    <row r="107" spans="1:73" ht="15" customHeight="1">
      <c r="A107" s="672"/>
      <c r="C107" s="165" t="s">
        <v>5220</v>
      </c>
      <c r="D107" s="884" t="str">
        <f>IF(CNGE_2024_M1_Secc5!$D120="","",CNGE_2024_M1_Secc5!$D120)</f>
        <v/>
      </c>
      <c r="E107" s="884"/>
      <c r="F107" s="884"/>
      <c r="G107" s="884"/>
      <c r="H107" s="884"/>
      <c r="I107" s="884"/>
      <c r="J107" s="884"/>
      <c r="K107" s="719"/>
      <c r="L107" s="719"/>
      <c r="M107" s="719"/>
      <c r="N107" s="719"/>
      <c r="O107" s="719"/>
      <c r="P107" s="719"/>
      <c r="Q107" s="719"/>
      <c r="R107" s="719"/>
      <c r="S107" s="719"/>
      <c r="T107" s="719"/>
      <c r="U107" s="719"/>
      <c r="V107" s="719"/>
      <c r="W107" s="719"/>
      <c r="X107" s="719"/>
      <c r="Y107" s="719"/>
      <c r="Z107" s="719"/>
      <c r="AA107" s="719"/>
      <c r="AB107" s="719"/>
      <c r="AC107" s="719"/>
      <c r="AD107" s="719"/>
      <c r="AE107" s="145"/>
      <c r="AF107" s="164"/>
      <c r="AG107" s="199">
        <f t="shared" si="8"/>
        <v>0</v>
      </c>
      <c r="AH107" s="298">
        <f t="shared" si="9"/>
        <v>0</v>
      </c>
      <c r="AI107" s="164"/>
      <c r="AJ107" s="221">
        <f t="shared" si="10"/>
        <v>0</v>
      </c>
      <c r="AK107" s="164"/>
      <c r="AL107" s="164"/>
      <c r="AM107" s="164"/>
      <c r="AN107" s="164"/>
      <c r="AO107" s="375">
        <f>IF(AND(M107="NS",CNGE_2024_M1_Secc5!$T$633="NS"),0,IF(AND(M107="NA",CNGE_2024_M1_Secc5!$T$633="NA"),0,IF(M107&lt;=SUM(CNGE_2024_M1_Secc5!$T$633),0,1)))</f>
        <v>0</v>
      </c>
      <c r="AP107" s="680">
        <f>IF(AND(S107="NS",CNGE_2024_M1_Secc5!$T$634="NS"),0,IF(AND(S107="NA",CNGE_2024_M1_Secc5!$T$634="NA"),0,IF(S107&lt;=SUM(CNGE_2024_M1_Secc5!$T$634),0,1)))</f>
        <v>0</v>
      </c>
      <c r="AQ107" s="375">
        <f>IF(AND(Y107="NS",CNGE_2024_M1_Secc5!$T$635="NS"),0,IF(AND(Y107="NA",CNGE_2024_M1_Secc5!$T$635="NA"),0,IF(Y107&lt;=SUM(CNGE_2024_M1_Secc5!$T$635),0,1)))</f>
        <v>0</v>
      </c>
      <c r="AR107" s="680">
        <f>IF(AND(G233="NS",CNGE_2024_M1_Secc5!$T$636="NS"),0,IF(AND(G233="NA",CNGE_2024_M1_Secc5!$T$636="NA"),0,IF(G233&lt;=SUM(CNGE_2024_M1_Secc5!$T$636),0,1)))</f>
        <v>0</v>
      </c>
      <c r="AS107" s="375">
        <f>IF(AND(M233="NS",CNGE_2024_M1_Secc5!$T$637="NS"),0,IF(AND(M233="NA",CNGE_2024_M1_Secc5!$T$637="NA"),0,IF(M233&lt;=SUM(CNGE_2024_M1_Secc5!$T$637),0,1)))</f>
        <v>0</v>
      </c>
      <c r="AT107" s="680">
        <f>IF(AND(S233="NS",CNGE_2024_M1_Secc5!$T$638="NS"),0,IF(AND(S233="NA",CNGE_2024_M1_Secc5!$T$638="NA"),0,IF(S233&lt;=SUM(CNGE_2024_M1_Secc5!$T$638),0,1)))</f>
        <v>0</v>
      </c>
      <c r="AU107" s="375">
        <f>IF(AND(Y233="NS",CNGE_2024_M1_Secc5!$T$639="NS"),0,IF(AND(Y233="NA",CNGE_2024_M1_Secc5!$T$639="NA"),0,IF(Y233&lt;=SUM(CNGE_2024_M1_Secc5!$T$639),0,1)))</f>
        <v>0</v>
      </c>
      <c r="AV107" s="164"/>
      <c r="AW107" s="164"/>
      <c r="AX107" s="164"/>
      <c r="AY107" s="608">
        <f>IF(AND(P107="NS",CNGE_2024_M1_Secc5!$T$646="NS"),0,IF(AND(P107="NA",CNGE_2024_M1_Secc5!$T$646="NA"),0,IF(P107&lt;=SUM(CNGE_2024_M1_Secc5!$T$646),0,1)))</f>
        <v>0</v>
      </c>
      <c r="AZ107" s="609">
        <f>IF(AND(V107="NS",CNGE_2024_M1_Secc5!$T$647="NS"),0,IF(AND(V107="NA",CNGE_2024_M1_Secc5!$T$647="NA"),0,IF(V107&lt;=SUM(CNGE_2024_M1_Secc5!$T$647),0,1)))</f>
        <v>0</v>
      </c>
      <c r="BA107" s="608">
        <f>IF(AND(AB107="NS",CNGE_2024_M1_Secc5!$T$648="NS"),0,IF(AND(AB107="NA",CNGE_2024_M1_Secc5!$T$648="NA"),0,IF(AB107&lt;=SUM(CNGE_2024_M1_Secc5!$T$648),0,1)))</f>
        <v>0</v>
      </c>
      <c r="BB107" s="609">
        <f>IF(AND(J233="NS",CNGE_2024_M1_Secc5!$T$649="NS"),0,IF(AND(J233="NA",CNGE_2024_M1_Secc5!$T$649="NA"),0,IF(J233&lt;=SUM(CNGE_2024_M1_Secc5!$T$649),0,1)))</f>
        <v>0</v>
      </c>
      <c r="BC107" s="608">
        <f>IF(AND(P233="NS",CNGE_2024_M1_Secc5!$T$650="NS"),0,IF(AND(P233="NA",CNGE_2024_M1_Secc5!$T$650="NA"),0,IF(P233&lt;=SUM(CNGE_2024_M1_Secc5!$T$650),0,1)))</f>
        <v>0</v>
      </c>
      <c r="BD107" s="609">
        <f>IF(AND(V233="NS",CNGE_2024_M1_Secc5!$T$651="NS"),0,IF(AND(V233="NA",CNGE_2024_M1_Secc5!$T$651="NA"),0,IF(V233&lt;=SUM(CNGE_2024_M1_Secc5!$T$651),0,1)))</f>
        <v>0</v>
      </c>
      <c r="BE107" s="608">
        <f>IF(AND(AB233="NS",CNGE_2024_M1_Secc5!$T$652="NS"),0,IF(AND(AB233="NA",CNGE_2024_M1_Secc5!$T$652="NA"),0,IF(AB233&lt;=SUM(CNGE_2024_M1_Secc5!$T$652),0,1)))</f>
        <v>0</v>
      </c>
      <c r="BF107" s="682">
        <f>IF(AND(CNGE_2024_M1_Secc5!$P$633&lt;&gt;"",CNGE_2024_M1_Secc5!$P$633&lt;&gt;1,COUNTA(M107:R107)=0),0,IF(AND(CNGE_2024_M1_Secc5!$P$633&lt;&gt;"",CNGE_2024_M1_Secc5!$P$633=1,COUNTA(M107:R107)=2),0,IF(COUNTA(M107:R107)=0,0,1)))</f>
        <v>0</v>
      </c>
      <c r="BG107" s="683">
        <f>IF(AND(CNGE_2024_M1_Secc5!$P$634&lt;&gt;"",CNGE_2024_M1_Secc5!$P$634&lt;&gt;1,COUNTA(S107:X107)=0),0,IF(AND(CNGE_2024_M1_Secc5!$P$634&lt;&gt;"",CNGE_2024_M1_Secc5!$P$634=1,COUNTA(S107:X107)=2),0,IF(COUNTA(S107:X107)=0,0,1)))</f>
        <v>0</v>
      </c>
      <c r="BH107" s="682">
        <f>IF(AND(CNGE_2024_M1_Secc5!$P$635&lt;&gt;"",CNGE_2024_M1_Secc5!$P$635&lt;&gt;1,COUNTA(Y107:AD107)=0),0,IF(AND(CNGE_2024_M1_Secc5!$P$635&lt;&gt;"",CNGE_2024_M1_Secc5!$P$635=1,COUNTA(Y107:AD107)=2),0,IF(COUNTA(Y107:AD107)=0,0,1)))</f>
        <v>0</v>
      </c>
      <c r="BI107" s="683">
        <f>IF(AND(CNGE_2024_M1_Secc5!$P$636&lt;&gt;"",CNGE_2024_M1_Secc5!$P$636&lt;&gt;1,COUNTA(G233:L233)=0),0,IF(AND(CNGE_2024_M1_Secc5!$P$636&lt;&gt;"",CNGE_2024_M1_Secc5!$P$636=1,COUNTA(G233:L233)=2),0,IF(COUNTA(G233:L233)=0,0,1)))</f>
        <v>0</v>
      </c>
      <c r="BJ107" s="682">
        <f>IF(AND(CNGE_2024_M1_Secc5!$P$637&lt;&gt;"",CNGE_2024_M1_Secc5!$P$637&lt;&gt;1,COUNTA(M233:R233)=0),0,IF(AND(CNGE_2024_M1_Secc5!$P$637&lt;&gt;"",CNGE_2024_M1_Secc5!$P$637=1,COUNTA(M233:R233)=2),0,IF(COUNTA(M233:R233)=0,0,1)))</f>
        <v>0</v>
      </c>
      <c r="BK107" s="683">
        <f>IF(AND(CNGE_2024_M1_Secc5!$P$638&lt;&gt;"",CNGE_2024_M1_Secc5!$P$638&lt;&gt;1,COUNTA(S233:X233)=0),0,IF(AND(CNGE_2024_M1_Secc5!$P$638&lt;&gt;"",CNGE_2024_M1_Secc5!$P$638=1,COUNTA(S233:X233)=2),0,IF(COUNTA(S233:X233)=0,0,1)))</f>
        <v>0</v>
      </c>
      <c r="BL107" s="682">
        <f>IF(AND(CNGE_2024_M1_Secc5!$P$639&lt;&gt;"",CNGE_2024_M1_Secc5!$P$639&lt;&gt;1,COUNTA(Y233:AD233)=0),0,IF(AND(CNGE_2024_M1_Secc5!$P$639&lt;&gt;"",CNGE_2024_M1_Secc5!$P$639=1,COUNTA(Y233:AD233)=2),0,IF(COUNTA(Y233:AD233)=0,0,1)))</f>
        <v>0</v>
      </c>
      <c r="BM107" s="402">
        <f t="shared" si="11"/>
        <v>0</v>
      </c>
      <c r="BN107" s="370" t="str">
        <f>IF(BM107=0,"",
IF(SUM($BM$27:BM107)=1,BO107,
IF($BM$147&gt;SUM($BM$27:BM107),_xlfn.CONCAT(", ",BO107),
IF($BM$147=SUM($BM$27:BM107),_xlfn.CONCAT(" y ",BO107)))))</f>
        <v/>
      </c>
      <c r="BO107" s="156" t="s">
        <v>5221</v>
      </c>
      <c r="BP107" s="272">
        <f t="shared" si="7"/>
        <v>0</v>
      </c>
      <c r="BQ107" s="273" t="str">
        <f>IF(BP107=0,"",
IF(SUM($BP$27:BP107)=1,BR107,
IF(BP$2201&gt;SUM($BP$27:BP107),_xlfn.CONCAT(", ",BR107),
IF($BP$148=SUM($BP$27:BP107),_xlfn.CONCAT(" y ",BR107)))))</f>
        <v/>
      </c>
      <c r="BR107" s="156" t="s">
        <v>5221</v>
      </c>
      <c r="BS107" s="272">
        <f t="shared" si="12"/>
        <v>0</v>
      </c>
      <c r="BT107" s="273" t="str">
        <f>IF(BS107=0,"",
IF(SUM($BS$27:BS107)=1,BU107,
IF($BS$147&gt;SUM($BS$27:BS107),_xlfn.CONCAT(", ",BU107),
IF($BS$147=SUM($BS$27:BS107),_xlfn.CONCAT(" y ",BU107)))))</f>
        <v/>
      </c>
      <c r="BU107" s="156" t="s">
        <v>5221</v>
      </c>
    </row>
    <row r="108" spans="1:73" ht="15" customHeight="1">
      <c r="A108" s="672"/>
      <c r="C108" s="165" t="s">
        <v>5222</v>
      </c>
      <c r="D108" s="884" t="str">
        <f>IF(CNGE_2024_M1_Secc5!$D121="","",CNGE_2024_M1_Secc5!$D121)</f>
        <v/>
      </c>
      <c r="E108" s="884"/>
      <c r="F108" s="884"/>
      <c r="G108" s="884"/>
      <c r="H108" s="884"/>
      <c r="I108" s="884"/>
      <c r="J108" s="884"/>
      <c r="K108" s="719"/>
      <c r="L108" s="719"/>
      <c r="M108" s="719"/>
      <c r="N108" s="719"/>
      <c r="O108" s="719"/>
      <c r="P108" s="719"/>
      <c r="Q108" s="719"/>
      <c r="R108" s="719"/>
      <c r="S108" s="719"/>
      <c r="T108" s="719"/>
      <c r="U108" s="719"/>
      <c r="V108" s="719"/>
      <c r="W108" s="719"/>
      <c r="X108" s="719"/>
      <c r="Y108" s="719"/>
      <c r="Z108" s="719"/>
      <c r="AA108" s="719"/>
      <c r="AB108" s="719"/>
      <c r="AC108" s="719"/>
      <c r="AD108" s="719"/>
      <c r="AE108" s="145"/>
      <c r="AF108" s="164"/>
      <c r="AG108" s="199">
        <f t="shared" si="8"/>
        <v>0</v>
      </c>
      <c r="AH108" s="298">
        <f t="shared" si="9"/>
        <v>0</v>
      </c>
      <c r="AI108" s="164"/>
      <c r="AJ108" s="221">
        <f t="shared" si="10"/>
        <v>0</v>
      </c>
      <c r="AK108" s="164"/>
      <c r="AL108" s="164"/>
      <c r="AM108" s="164"/>
      <c r="AN108" s="164"/>
      <c r="AO108" s="375">
        <f>IF(AND(M108="NS",CNGE_2024_M1_Secc5!$T$633="NS"),0,IF(AND(M108="NA",CNGE_2024_M1_Secc5!$T$633="NA"),0,IF(M108&lt;=SUM(CNGE_2024_M1_Secc5!$T$633),0,1)))</f>
        <v>0</v>
      </c>
      <c r="AP108" s="680">
        <f>IF(AND(S108="NS",CNGE_2024_M1_Secc5!$T$634="NS"),0,IF(AND(S108="NA",CNGE_2024_M1_Secc5!$T$634="NA"),0,IF(S108&lt;=SUM(CNGE_2024_M1_Secc5!$T$634),0,1)))</f>
        <v>0</v>
      </c>
      <c r="AQ108" s="375">
        <f>IF(AND(Y108="NS",CNGE_2024_M1_Secc5!$T$635="NS"),0,IF(AND(Y108="NA",CNGE_2024_M1_Secc5!$T$635="NA"),0,IF(Y108&lt;=SUM(CNGE_2024_M1_Secc5!$T$635),0,1)))</f>
        <v>0</v>
      </c>
      <c r="AR108" s="680">
        <f>IF(AND(G234="NS",CNGE_2024_M1_Secc5!$T$636="NS"),0,IF(AND(G234="NA",CNGE_2024_M1_Secc5!$T$636="NA"),0,IF(G234&lt;=SUM(CNGE_2024_M1_Secc5!$T$636),0,1)))</f>
        <v>0</v>
      </c>
      <c r="AS108" s="375">
        <f>IF(AND(M234="NS",CNGE_2024_M1_Secc5!$T$637="NS"),0,IF(AND(M234="NA",CNGE_2024_M1_Secc5!$T$637="NA"),0,IF(M234&lt;=SUM(CNGE_2024_M1_Secc5!$T$637),0,1)))</f>
        <v>0</v>
      </c>
      <c r="AT108" s="680">
        <f>IF(AND(S234="NS",CNGE_2024_M1_Secc5!$T$638="NS"),0,IF(AND(S234="NA",CNGE_2024_M1_Secc5!$T$638="NA"),0,IF(S234&lt;=SUM(CNGE_2024_M1_Secc5!$T$638),0,1)))</f>
        <v>0</v>
      </c>
      <c r="AU108" s="375">
        <f>IF(AND(Y234="NS",CNGE_2024_M1_Secc5!$T$639="NS"),0,IF(AND(Y234="NA",CNGE_2024_M1_Secc5!$T$639="NA"),0,IF(Y234&lt;=SUM(CNGE_2024_M1_Secc5!$T$639),0,1)))</f>
        <v>0</v>
      </c>
      <c r="AV108" s="164"/>
      <c r="AW108" s="164"/>
      <c r="AX108" s="164"/>
      <c r="AY108" s="608">
        <f>IF(AND(P108="NS",CNGE_2024_M1_Secc5!$T$646="NS"),0,IF(AND(P108="NA",CNGE_2024_M1_Secc5!$T$646="NA"),0,IF(P108&lt;=SUM(CNGE_2024_M1_Secc5!$T$646),0,1)))</f>
        <v>0</v>
      </c>
      <c r="AZ108" s="609">
        <f>IF(AND(V108="NS",CNGE_2024_M1_Secc5!$T$647="NS"),0,IF(AND(V108="NA",CNGE_2024_M1_Secc5!$T$647="NA"),0,IF(V108&lt;=SUM(CNGE_2024_M1_Secc5!$T$647),0,1)))</f>
        <v>0</v>
      </c>
      <c r="BA108" s="608">
        <f>IF(AND(AB108="NS",CNGE_2024_M1_Secc5!$T$648="NS"),0,IF(AND(AB108="NA",CNGE_2024_M1_Secc5!$T$648="NA"),0,IF(AB108&lt;=SUM(CNGE_2024_M1_Secc5!$T$648),0,1)))</f>
        <v>0</v>
      </c>
      <c r="BB108" s="609">
        <f>IF(AND(J234="NS",CNGE_2024_M1_Secc5!$T$649="NS"),0,IF(AND(J234="NA",CNGE_2024_M1_Secc5!$T$649="NA"),0,IF(J234&lt;=SUM(CNGE_2024_M1_Secc5!$T$649),0,1)))</f>
        <v>0</v>
      </c>
      <c r="BC108" s="608">
        <f>IF(AND(P234="NS",CNGE_2024_M1_Secc5!$T$650="NS"),0,IF(AND(P234="NA",CNGE_2024_M1_Secc5!$T$650="NA"),0,IF(P234&lt;=SUM(CNGE_2024_M1_Secc5!$T$650),0,1)))</f>
        <v>0</v>
      </c>
      <c r="BD108" s="609">
        <f>IF(AND(V234="NS",CNGE_2024_M1_Secc5!$T$651="NS"),0,IF(AND(V234="NA",CNGE_2024_M1_Secc5!$T$651="NA"),0,IF(V234&lt;=SUM(CNGE_2024_M1_Secc5!$T$651),0,1)))</f>
        <v>0</v>
      </c>
      <c r="BE108" s="608">
        <f>IF(AND(AB234="NS",CNGE_2024_M1_Secc5!$T$652="NS"),0,IF(AND(AB234="NA",CNGE_2024_M1_Secc5!$T$652="NA"),0,IF(AB234&lt;=SUM(CNGE_2024_M1_Secc5!$T$652),0,1)))</f>
        <v>0</v>
      </c>
      <c r="BF108" s="682">
        <f>IF(AND(CNGE_2024_M1_Secc5!$P$633&lt;&gt;"",CNGE_2024_M1_Secc5!$P$633&lt;&gt;1,COUNTA(M108:R108)=0),0,IF(AND(CNGE_2024_M1_Secc5!$P$633&lt;&gt;"",CNGE_2024_M1_Secc5!$P$633=1,COUNTA(M108:R108)=2),0,IF(COUNTA(M108:R108)=0,0,1)))</f>
        <v>0</v>
      </c>
      <c r="BG108" s="683">
        <f>IF(AND(CNGE_2024_M1_Secc5!$P$634&lt;&gt;"",CNGE_2024_M1_Secc5!$P$634&lt;&gt;1,COUNTA(S108:X108)=0),0,IF(AND(CNGE_2024_M1_Secc5!$P$634&lt;&gt;"",CNGE_2024_M1_Secc5!$P$634=1,COUNTA(S108:X108)=2),0,IF(COUNTA(S108:X108)=0,0,1)))</f>
        <v>0</v>
      </c>
      <c r="BH108" s="682">
        <f>IF(AND(CNGE_2024_M1_Secc5!$P$635&lt;&gt;"",CNGE_2024_M1_Secc5!$P$635&lt;&gt;1,COUNTA(Y108:AD108)=0),0,IF(AND(CNGE_2024_M1_Secc5!$P$635&lt;&gt;"",CNGE_2024_M1_Secc5!$P$635=1,COUNTA(Y108:AD108)=2),0,IF(COUNTA(Y108:AD108)=0,0,1)))</f>
        <v>0</v>
      </c>
      <c r="BI108" s="683">
        <f>IF(AND(CNGE_2024_M1_Secc5!$P$636&lt;&gt;"",CNGE_2024_M1_Secc5!$P$636&lt;&gt;1,COUNTA(G234:L234)=0),0,IF(AND(CNGE_2024_M1_Secc5!$P$636&lt;&gt;"",CNGE_2024_M1_Secc5!$P$636=1,COUNTA(G234:L234)=2),0,IF(COUNTA(G234:L234)=0,0,1)))</f>
        <v>0</v>
      </c>
      <c r="BJ108" s="682">
        <f>IF(AND(CNGE_2024_M1_Secc5!$P$637&lt;&gt;"",CNGE_2024_M1_Secc5!$P$637&lt;&gt;1,COUNTA(M234:R234)=0),0,IF(AND(CNGE_2024_M1_Secc5!$P$637&lt;&gt;"",CNGE_2024_M1_Secc5!$P$637=1,COUNTA(M234:R234)=2),0,IF(COUNTA(M234:R234)=0,0,1)))</f>
        <v>0</v>
      </c>
      <c r="BK108" s="683">
        <f>IF(AND(CNGE_2024_M1_Secc5!$P$638&lt;&gt;"",CNGE_2024_M1_Secc5!$P$638&lt;&gt;1,COUNTA(S234:X234)=0),0,IF(AND(CNGE_2024_M1_Secc5!$P$638&lt;&gt;"",CNGE_2024_M1_Secc5!$P$638=1,COUNTA(S234:X234)=2),0,IF(COUNTA(S234:X234)=0,0,1)))</f>
        <v>0</v>
      </c>
      <c r="BL108" s="682">
        <f>IF(AND(CNGE_2024_M1_Secc5!$P$639&lt;&gt;"",CNGE_2024_M1_Secc5!$P$639&lt;&gt;1,COUNTA(Y234:AD234)=0),0,IF(AND(CNGE_2024_M1_Secc5!$P$639&lt;&gt;"",CNGE_2024_M1_Secc5!$P$639=1,COUNTA(Y234:AD234)=2),0,IF(COUNTA(Y234:AD234)=0,0,1)))</f>
        <v>0</v>
      </c>
      <c r="BM108" s="402">
        <f t="shared" si="11"/>
        <v>0</v>
      </c>
      <c r="BN108" s="370" t="str">
        <f>IF(BM108=0,"",
IF(SUM($BM$27:BM108)=1,BO108,
IF($BM$147&gt;SUM($BM$27:BM108),_xlfn.CONCAT(", ",BO108),
IF($BM$147=SUM($BM$27:BM108),_xlfn.CONCAT(" y ",BO108)))))</f>
        <v/>
      </c>
      <c r="BO108" s="156" t="s">
        <v>5223</v>
      </c>
      <c r="BP108" s="272">
        <f t="shared" si="7"/>
        <v>0</v>
      </c>
      <c r="BQ108" s="273" t="str">
        <f>IF(BP108=0,"",
IF(SUM($BP$27:BP108)=1,BR108,
IF(BP$2201&gt;SUM($BP$27:BP108),_xlfn.CONCAT(", ",BR108),
IF($BP$148=SUM($BP$27:BP108),_xlfn.CONCAT(" y ",BR108)))))</f>
        <v/>
      </c>
      <c r="BR108" s="156" t="s">
        <v>5223</v>
      </c>
      <c r="BS108" s="272">
        <f t="shared" si="12"/>
        <v>0</v>
      </c>
      <c r="BT108" s="273" t="str">
        <f>IF(BS108=0,"",
IF(SUM($BS$27:BS108)=1,BU108,
IF($BS$147&gt;SUM($BS$27:BS108),_xlfn.CONCAT(", ",BU108),
IF($BS$147=SUM($BS$27:BS108),_xlfn.CONCAT(" y ",BU108)))))</f>
        <v/>
      </c>
      <c r="BU108" s="156" t="s">
        <v>5223</v>
      </c>
    </row>
    <row r="109" spans="1:73" ht="15" customHeight="1">
      <c r="A109" s="672"/>
      <c r="C109" s="165" t="s">
        <v>5224</v>
      </c>
      <c r="D109" s="884" t="str">
        <f>IF(CNGE_2024_M1_Secc5!$D122="","",CNGE_2024_M1_Secc5!$D122)</f>
        <v/>
      </c>
      <c r="E109" s="884"/>
      <c r="F109" s="884"/>
      <c r="G109" s="884"/>
      <c r="H109" s="884"/>
      <c r="I109" s="884"/>
      <c r="J109" s="884"/>
      <c r="K109" s="719"/>
      <c r="L109" s="719"/>
      <c r="M109" s="719"/>
      <c r="N109" s="719"/>
      <c r="O109" s="719"/>
      <c r="P109" s="719"/>
      <c r="Q109" s="719"/>
      <c r="R109" s="719"/>
      <c r="S109" s="719"/>
      <c r="T109" s="719"/>
      <c r="U109" s="719"/>
      <c r="V109" s="719"/>
      <c r="W109" s="719"/>
      <c r="X109" s="719"/>
      <c r="Y109" s="719"/>
      <c r="Z109" s="719"/>
      <c r="AA109" s="719"/>
      <c r="AB109" s="719"/>
      <c r="AC109" s="719"/>
      <c r="AD109" s="719"/>
      <c r="AE109" s="145"/>
      <c r="AF109" s="164"/>
      <c r="AG109" s="199">
        <f t="shared" si="8"/>
        <v>0</v>
      </c>
      <c r="AH109" s="298">
        <f t="shared" si="9"/>
        <v>0</v>
      </c>
      <c r="AI109" s="164"/>
      <c r="AJ109" s="221">
        <f t="shared" si="10"/>
        <v>0</v>
      </c>
      <c r="AK109" s="164"/>
      <c r="AL109" s="164"/>
      <c r="AM109" s="164"/>
      <c r="AN109" s="164"/>
      <c r="AO109" s="375">
        <f>IF(AND(M109="NS",CNGE_2024_M1_Secc5!$T$633="NS"),0,IF(AND(M109="NA",CNGE_2024_M1_Secc5!$T$633="NA"),0,IF(M109&lt;=SUM(CNGE_2024_M1_Secc5!$T$633),0,1)))</f>
        <v>0</v>
      </c>
      <c r="AP109" s="680">
        <f>IF(AND(S109="NS",CNGE_2024_M1_Secc5!$T$634="NS"),0,IF(AND(S109="NA",CNGE_2024_M1_Secc5!$T$634="NA"),0,IF(S109&lt;=SUM(CNGE_2024_M1_Secc5!$T$634),0,1)))</f>
        <v>0</v>
      </c>
      <c r="AQ109" s="375">
        <f>IF(AND(Y109="NS",CNGE_2024_M1_Secc5!$T$635="NS"),0,IF(AND(Y109="NA",CNGE_2024_M1_Secc5!$T$635="NA"),0,IF(Y109&lt;=SUM(CNGE_2024_M1_Secc5!$T$635),0,1)))</f>
        <v>0</v>
      </c>
      <c r="AR109" s="680">
        <f>IF(AND(G235="NS",CNGE_2024_M1_Secc5!$T$636="NS"),0,IF(AND(G235="NA",CNGE_2024_M1_Secc5!$T$636="NA"),0,IF(G235&lt;=SUM(CNGE_2024_M1_Secc5!$T$636),0,1)))</f>
        <v>0</v>
      </c>
      <c r="AS109" s="375">
        <f>IF(AND(M235="NS",CNGE_2024_M1_Secc5!$T$637="NS"),0,IF(AND(M235="NA",CNGE_2024_M1_Secc5!$T$637="NA"),0,IF(M235&lt;=SUM(CNGE_2024_M1_Secc5!$T$637),0,1)))</f>
        <v>0</v>
      </c>
      <c r="AT109" s="680">
        <f>IF(AND(S235="NS",CNGE_2024_M1_Secc5!$T$638="NS"),0,IF(AND(S235="NA",CNGE_2024_M1_Secc5!$T$638="NA"),0,IF(S235&lt;=SUM(CNGE_2024_M1_Secc5!$T$638),0,1)))</f>
        <v>0</v>
      </c>
      <c r="AU109" s="375">
        <f>IF(AND(Y235="NS",CNGE_2024_M1_Secc5!$T$639="NS"),0,IF(AND(Y235="NA",CNGE_2024_M1_Secc5!$T$639="NA"),0,IF(Y235&lt;=SUM(CNGE_2024_M1_Secc5!$T$639),0,1)))</f>
        <v>0</v>
      </c>
      <c r="AV109" s="164"/>
      <c r="AW109" s="164"/>
      <c r="AX109" s="164"/>
      <c r="AY109" s="608">
        <f>IF(AND(P109="NS",CNGE_2024_M1_Secc5!$T$646="NS"),0,IF(AND(P109="NA",CNGE_2024_M1_Secc5!$T$646="NA"),0,IF(P109&lt;=SUM(CNGE_2024_M1_Secc5!$T$646),0,1)))</f>
        <v>0</v>
      </c>
      <c r="AZ109" s="609">
        <f>IF(AND(V109="NS",CNGE_2024_M1_Secc5!$T$647="NS"),0,IF(AND(V109="NA",CNGE_2024_M1_Secc5!$T$647="NA"),0,IF(V109&lt;=SUM(CNGE_2024_M1_Secc5!$T$647),0,1)))</f>
        <v>0</v>
      </c>
      <c r="BA109" s="608">
        <f>IF(AND(AB109="NS",CNGE_2024_M1_Secc5!$T$648="NS"),0,IF(AND(AB109="NA",CNGE_2024_M1_Secc5!$T$648="NA"),0,IF(AB109&lt;=SUM(CNGE_2024_M1_Secc5!$T$648),0,1)))</f>
        <v>0</v>
      </c>
      <c r="BB109" s="609">
        <f>IF(AND(J235="NS",CNGE_2024_M1_Secc5!$T$649="NS"),0,IF(AND(J235="NA",CNGE_2024_M1_Secc5!$T$649="NA"),0,IF(J235&lt;=SUM(CNGE_2024_M1_Secc5!$T$649),0,1)))</f>
        <v>0</v>
      </c>
      <c r="BC109" s="608">
        <f>IF(AND(P235="NS",CNGE_2024_M1_Secc5!$T$650="NS"),0,IF(AND(P235="NA",CNGE_2024_M1_Secc5!$T$650="NA"),0,IF(P235&lt;=SUM(CNGE_2024_M1_Secc5!$T$650),0,1)))</f>
        <v>0</v>
      </c>
      <c r="BD109" s="609">
        <f>IF(AND(V235="NS",CNGE_2024_M1_Secc5!$T$651="NS"),0,IF(AND(V235="NA",CNGE_2024_M1_Secc5!$T$651="NA"),0,IF(V235&lt;=SUM(CNGE_2024_M1_Secc5!$T$651),0,1)))</f>
        <v>0</v>
      </c>
      <c r="BE109" s="608">
        <f>IF(AND(AB235="NS",CNGE_2024_M1_Secc5!$T$652="NS"),0,IF(AND(AB235="NA",CNGE_2024_M1_Secc5!$T$652="NA"),0,IF(AB235&lt;=SUM(CNGE_2024_M1_Secc5!$T$652),0,1)))</f>
        <v>0</v>
      </c>
      <c r="BF109" s="682">
        <f>IF(AND(CNGE_2024_M1_Secc5!$P$633&lt;&gt;"",CNGE_2024_M1_Secc5!$P$633&lt;&gt;1,COUNTA(M109:R109)=0),0,IF(AND(CNGE_2024_M1_Secc5!$P$633&lt;&gt;"",CNGE_2024_M1_Secc5!$P$633=1,COUNTA(M109:R109)=2),0,IF(COUNTA(M109:R109)=0,0,1)))</f>
        <v>0</v>
      </c>
      <c r="BG109" s="683">
        <f>IF(AND(CNGE_2024_M1_Secc5!$P$634&lt;&gt;"",CNGE_2024_M1_Secc5!$P$634&lt;&gt;1,COUNTA(S109:X109)=0),0,IF(AND(CNGE_2024_M1_Secc5!$P$634&lt;&gt;"",CNGE_2024_M1_Secc5!$P$634=1,COUNTA(S109:X109)=2),0,IF(COUNTA(S109:X109)=0,0,1)))</f>
        <v>0</v>
      </c>
      <c r="BH109" s="682">
        <f>IF(AND(CNGE_2024_M1_Secc5!$P$635&lt;&gt;"",CNGE_2024_M1_Secc5!$P$635&lt;&gt;1,COUNTA(Y109:AD109)=0),0,IF(AND(CNGE_2024_M1_Secc5!$P$635&lt;&gt;"",CNGE_2024_M1_Secc5!$P$635=1,COUNTA(Y109:AD109)=2),0,IF(COUNTA(Y109:AD109)=0,0,1)))</f>
        <v>0</v>
      </c>
      <c r="BI109" s="683">
        <f>IF(AND(CNGE_2024_M1_Secc5!$P$636&lt;&gt;"",CNGE_2024_M1_Secc5!$P$636&lt;&gt;1,COUNTA(G235:L235)=0),0,IF(AND(CNGE_2024_M1_Secc5!$P$636&lt;&gt;"",CNGE_2024_M1_Secc5!$P$636=1,COUNTA(G235:L235)=2),0,IF(COUNTA(G235:L235)=0,0,1)))</f>
        <v>0</v>
      </c>
      <c r="BJ109" s="682">
        <f>IF(AND(CNGE_2024_M1_Secc5!$P$637&lt;&gt;"",CNGE_2024_M1_Secc5!$P$637&lt;&gt;1,COUNTA(M235:R235)=0),0,IF(AND(CNGE_2024_M1_Secc5!$P$637&lt;&gt;"",CNGE_2024_M1_Secc5!$P$637=1,COUNTA(M235:R235)=2),0,IF(COUNTA(M235:R235)=0,0,1)))</f>
        <v>0</v>
      </c>
      <c r="BK109" s="683">
        <f>IF(AND(CNGE_2024_M1_Secc5!$P$638&lt;&gt;"",CNGE_2024_M1_Secc5!$P$638&lt;&gt;1,COUNTA(S235:X235)=0),0,IF(AND(CNGE_2024_M1_Secc5!$P$638&lt;&gt;"",CNGE_2024_M1_Secc5!$P$638=1,COUNTA(S235:X235)=2),0,IF(COUNTA(S235:X235)=0,0,1)))</f>
        <v>0</v>
      </c>
      <c r="BL109" s="682">
        <f>IF(AND(CNGE_2024_M1_Secc5!$P$639&lt;&gt;"",CNGE_2024_M1_Secc5!$P$639&lt;&gt;1,COUNTA(Y235:AD235)=0),0,IF(AND(CNGE_2024_M1_Secc5!$P$639&lt;&gt;"",CNGE_2024_M1_Secc5!$P$639=1,COUNTA(Y235:AD235)=2),0,IF(COUNTA(Y235:AD235)=0,0,1)))</f>
        <v>0</v>
      </c>
      <c r="BM109" s="402">
        <f t="shared" si="11"/>
        <v>0</v>
      </c>
      <c r="BN109" s="370" t="str">
        <f>IF(BM109=0,"",
IF(SUM($BM$27:BM109)=1,BO109,
IF($BM$147&gt;SUM($BM$27:BM109),_xlfn.CONCAT(", ",BO109),
IF($BM$147=SUM($BM$27:BM109),_xlfn.CONCAT(" y ",BO109)))))</f>
        <v/>
      </c>
      <c r="BO109" s="156" t="s">
        <v>5225</v>
      </c>
      <c r="BP109" s="272">
        <f t="shared" si="7"/>
        <v>0</v>
      </c>
      <c r="BQ109" s="273" t="str">
        <f>IF(BP109=0,"",
IF(SUM($BP$27:BP109)=1,BR109,
IF(BP$2201&gt;SUM($BP$27:BP109),_xlfn.CONCAT(", ",BR109),
IF($BP$148=SUM($BP$27:BP109),_xlfn.CONCAT(" y ",BR109)))))</f>
        <v/>
      </c>
      <c r="BR109" s="156" t="s">
        <v>5225</v>
      </c>
      <c r="BS109" s="272">
        <f t="shared" si="12"/>
        <v>0</v>
      </c>
      <c r="BT109" s="273" t="str">
        <f>IF(BS109=0,"",
IF(SUM($BS$27:BS109)=1,BU109,
IF($BS$147&gt;SUM($BS$27:BS109),_xlfn.CONCAT(", ",BU109),
IF($BS$147=SUM($BS$27:BS109),_xlfn.CONCAT(" y ",BU109)))))</f>
        <v/>
      </c>
      <c r="BU109" s="156" t="s">
        <v>5225</v>
      </c>
    </row>
    <row r="110" spans="1:73" ht="15" customHeight="1">
      <c r="A110" s="672"/>
      <c r="C110" s="165" t="s">
        <v>5226</v>
      </c>
      <c r="D110" s="884" t="str">
        <f>IF(CNGE_2024_M1_Secc5!$D123="","",CNGE_2024_M1_Secc5!$D123)</f>
        <v/>
      </c>
      <c r="E110" s="884"/>
      <c r="F110" s="884"/>
      <c r="G110" s="884"/>
      <c r="H110" s="884"/>
      <c r="I110" s="884"/>
      <c r="J110" s="884"/>
      <c r="K110" s="719"/>
      <c r="L110" s="719"/>
      <c r="M110" s="719"/>
      <c r="N110" s="719"/>
      <c r="O110" s="719"/>
      <c r="P110" s="719"/>
      <c r="Q110" s="719"/>
      <c r="R110" s="719"/>
      <c r="S110" s="719"/>
      <c r="T110" s="719"/>
      <c r="U110" s="719"/>
      <c r="V110" s="719"/>
      <c r="W110" s="719"/>
      <c r="X110" s="719"/>
      <c r="Y110" s="719"/>
      <c r="Z110" s="719"/>
      <c r="AA110" s="719"/>
      <c r="AB110" s="719"/>
      <c r="AC110" s="719"/>
      <c r="AD110" s="719"/>
      <c r="AE110" s="145"/>
      <c r="AF110" s="164"/>
      <c r="AG110" s="199">
        <f t="shared" si="8"/>
        <v>0</v>
      </c>
      <c r="AH110" s="298">
        <f t="shared" si="9"/>
        <v>0</v>
      </c>
      <c r="AI110" s="164"/>
      <c r="AJ110" s="221">
        <f t="shared" si="10"/>
        <v>0</v>
      </c>
      <c r="AK110" s="164"/>
      <c r="AL110" s="164"/>
      <c r="AM110" s="164"/>
      <c r="AN110" s="164"/>
      <c r="AO110" s="375">
        <f>IF(AND(M110="NS",CNGE_2024_M1_Secc5!$T$633="NS"),0,IF(AND(M110="NA",CNGE_2024_M1_Secc5!$T$633="NA"),0,IF(M110&lt;=SUM(CNGE_2024_M1_Secc5!$T$633),0,1)))</f>
        <v>0</v>
      </c>
      <c r="AP110" s="680">
        <f>IF(AND(S110="NS",CNGE_2024_M1_Secc5!$T$634="NS"),0,IF(AND(S110="NA",CNGE_2024_M1_Secc5!$T$634="NA"),0,IF(S110&lt;=SUM(CNGE_2024_M1_Secc5!$T$634),0,1)))</f>
        <v>0</v>
      </c>
      <c r="AQ110" s="375">
        <f>IF(AND(Y110="NS",CNGE_2024_M1_Secc5!$T$635="NS"),0,IF(AND(Y110="NA",CNGE_2024_M1_Secc5!$T$635="NA"),0,IF(Y110&lt;=SUM(CNGE_2024_M1_Secc5!$T$635),0,1)))</f>
        <v>0</v>
      </c>
      <c r="AR110" s="680">
        <f>IF(AND(G236="NS",CNGE_2024_M1_Secc5!$T$636="NS"),0,IF(AND(G236="NA",CNGE_2024_M1_Secc5!$T$636="NA"),0,IF(G236&lt;=SUM(CNGE_2024_M1_Secc5!$T$636),0,1)))</f>
        <v>0</v>
      </c>
      <c r="AS110" s="375">
        <f>IF(AND(M236="NS",CNGE_2024_M1_Secc5!$T$637="NS"),0,IF(AND(M236="NA",CNGE_2024_M1_Secc5!$T$637="NA"),0,IF(M236&lt;=SUM(CNGE_2024_M1_Secc5!$T$637),0,1)))</f>
        <v>0</v>
      </c>
      <c r="AT110" s="680">
        <f>IF(AND(S236="NS",CNGE_2024_M1_Secc5!$T$638="NS"),0,IF(AND(S236="NA",CNGE_2024_M1_Secc5!$T$638="NA"),0,IF(S236&lt;=SUM(CNGE_2024_M1_Secc5!$T$638),0,1)))</f>
        <v>0</v>
      </c>
      <c r="AU110" s="375">
        <f>IF(AND(Y236="NS",CNGE_2024_M1_Secc5!$T$639="NS"),0,IF(AND(Y236="NA",CNGE_2024_M1_Secc5!$T$639="NA"),0,IF(Y236&lt;=SUM(CNGE_2024_M1_Secc5!$T$639),0,1)))</f>
        <v>0</v>
      </c>
      <c r="AV110" s="164"/>
      <c r="AW110" s="164"/>
      <c r="AX110" s="164"/>
      <c r="AY110" s="608">
        <f>IF(AND(P110="NS",CNGE_2024_M1_Secc5!$T$646="NS"),0,IF(AND(P110="NA",CNGE_2024_M1_Secc5!$T$646="NA"),0,IF(P110&lt;=SUM(CNGE_2024_M1_Secc5!$T$646),0,1)))</f>
        <v>0</v>
      </c>
      <c r="AZ110" s="609">
        <f>IF(AND(V110="NS",CNGE_2024_M1_Secc5!$T$647="NS"),0,IF(AND(V110="NA",CNGE_2024_M1_Secc5!$T$647="NA"),0,IF(V110&lt;=SUM(CNGE_2024_M1_Secc5!$T$647),0,1)))</f>
        <v>0</v>
      </c>
      <c r="BA110" s="608">
        <f>IF(AND(AB110="NS",CNGE_2024_M1_Secc5!$T$648="NS"),0,IF(AND(AB110="NA",CNGE_2024_M1_Secc5!$T$648="NA"),0,IF(AB110&lt;=SUM(CNGE_2024_M1_Secc5!$T$648),0,1)))</f>
        <v>0</v>
      </c>
      <c r="BB110" s="609">
        <f>IF(AND(J236="NS",CNGE_2024_M1_Secc5!$T$649="NS"),0,IF(AND(J236="NA",CNGE_2024_M1_Secc5!$T$649="NA"),0,IF(J236&lt;=SUM(CNGE_2024_M1_Secc5!$T$649),0,1)))</f>
        <v>0</v>
      </c>
      <c r="BC110" s="608">
        <f>IF(AND(P236="NS",CNGE_2024_M1_Secc5!$T$650="NS"),0,IF(AND(P236="NA",CNGE_2024_M1_Secc5!$T$650="NA"),0,IF(P236&lt;=SUM(CNGE_2024_M1_Secc5!$T$650),0,1)))</f>
        <v>0</v>
      </c>
      <c r="BD110" s="609">
        <f>IF(AND(V236="NS",CNGE_2024_M1_Secc5!$T$651="NS"),0,IF(AND(V236="NA",CNGE_2024_M1_Secc5!$T$651="NA"),0,IF(V236&lt;=SUM(CNGE_2024_M1_Secc5!$T$651),0,1)))</f>
        <v>0</v>
      </c>
      <c r="BE110" s="608">
        <f>IF(AND(AB236="NS",CNGE_2024_M1_Secc5!$T$652="NS"),0,IF(AND(AB236="NA",CNGE_2024_M1_Secc5!$T$652="NA"),0,IF(AB236&lt;=SUM(CNGE_2024_M1_Secc5!$T$652),0,1)))</f>
        <v>0</v>
      </c>
      <c r="BF110" s="682">
        <f>IF(AND(CNGE_2024_M1_Secc5!$P$633&lt;&gt;"",CNGE_2024_M1_Secc5!$P$633&lt;&gt;1,COUNTA(M110:R110)=0),0,IF(AND(CNGE_2024_M1_Secc5!$P$633&lt;&gt;"",CNGE_2024_M1_Secc5!$P$633=1,COUNTA(M110:R110)=2),0,IF(COUNTA(M110:R110)=0,0,1)))</f>
        <v>0</v>
      </c>
      <c r="BG110" s="683">
        <f>IF(AND(CNGE_2024_M1_Secc5!$P$634&lt;&gt;"",CNGE_2024_M1_Secc5!$P$634&lt;&gt;1,COUNTA(S110:X110)=0),0,IF(AND(CNGE_2024_M1_Secc5!$P$634&lt;&gt;"",CNGE_2024_M1_Secc5!$P$634=1,COUNTA(S110:X110)=2),0,IF(COUNTA(S110:X110)=0,0,1)))</f>
        <v>0</v>
      </c>
      <c r="BH110" s="682">
        <f>IF(AND(CNGE_2024_M1_Secc5!$P$635&lt;&gt;"",CNGE_2024_M1_Secc5!$P$635&lt;&gt;1,COUNTA(Y110:AD110)=0),0,IF(AND(CNGE_2024_M1_Secc5!$P$635&lt;&gt;"",CNGE_2024_M1_Secc5!$P$635=1,COUNTA(Y110:AD110)=2),0,IF(COUNTA(Y110:AD110)=0,0,1)))</f>
        <v>0</v>
      </c>
      <c r="BI110" s="683">
        <f>IF(AND(CNGE_2024_M1_Secc5!$P$636&lt;&gt;"",CNGE_2024_M1_Secc5!$P$636&lt;&gt;1,COUNTA(G236:L236)=0),0,IF(AND(CNGE_2024_M1_Secc5!$P$636&lt;&gt;"",CNGE_2024_M1_Secc5!$P$636=1,COUNTA(G236:L236)=2),0,IF(COUNTA(G236:L236)=0,0,1)))</f>
        <v>0</v>
      </c>
      <c r="BJ110" s="682">
        <f>IF(AND(CNGE_2024_M1_Secc5!$P$637&lt;&gt;"",CNGE_2024_M1_Secc5!$P$637&lt;&gt;1,COUNTA(M236:R236)=0),0,IF(AND(CNGE_2024_M1_Secc5!$P$637&lt;&gt;"",CNGE_2024_M1_Secc5!$P$637=1,COUNTA(M236:R236)=2),0,IF(COUNTA(M236:R236)=0,0,1)))</f>
        <v>0</v>
      </c>
      <c r="BK110" s="683">
        <f>IF(AND(CNGE_2024_M1_Secc5!$P$638&lt;&gt;"",CNGE_2024_M1_Secc5!$P$638&lt;&gt;1,COUNTA(S236:X236)=0),0,IF(AND(CNGE_2024_M1_Secc5!$P$638&lt;&gt;"",CNGE_2024_M1_Secc5!$P$638=1,COUNTA(S236:X236)=2),0,IF(COUNTA(S236:X236)=0,0,1)))</f>
        <v>0</v>
      </c>
      <c r="BL110" s="682">
        <f>IF(AND(CNGE_2024_M1_Secc5!$P$639&lt;&gt;"",CNGE_2024_M1_Secc5!$P$639&lt;&gt;1,COUNTA(Y236:AD236)=0),0,IF(AND(CNGE_2024_M1_Secc5!$P$639&lt;&gt;"",CNGE_2024_M1_Secc5!$P$639=1,COUNTA(Y236:AD236)=2),0,IF(COUNTA(Y236:AD236)=0,0,1)))</f>
        <v>0</v>
      </c>
      <c r="BM110" s="402">
        <f t="shared" si="11"/>
        <v>0</v>
      </c>
      <c r="BN110" s="370" t="str">
        <f>IF(BM110=0,"",
IF(SUM($BM$27:BM110)=1,BO110,
IF($BM$147&gt;SUM($BM$27:BM110),_xlfn.CONCAT(", ",BO110),
IF($BM$147=SUM($BM$27:BM110),_xlfn.CONCAT(" y ",BO110)))))</f>
        <v/>
      </c>
      <c r="BO110" s="156" t="s">
        <v>5227</v>
      </c>
      <c r="BP110" s="272">
        <f t="shared" si="7"/>
        <v>0</v>
      </c>
      <c r="BQ110" s="273" t="str">
        <f>IF(BP110=0,"",
IF(SUM($BP$27:BP110)=1,BR110,
IF(BP$2201&gt;SUM($BP$27:BP110),_xlfn.CONCAT(", ",BR110),
IF($BP$148=SUM($BP$27:BP110),_xlfn.CONCAT(" y ",BR110)))))</f>
        <v/>
      </c>
      <c r="BR110" s="156" t="s">
        <v>5227</v>
      </c>
      <c r="BS110" s="272">
        <f t="shared" si="12"/>
        <v>0</v>
      </c>
      <c r="BT110" s="273" t="str">
        <f>IF(BS110=0,"",
IF(SUM($BS$27:BS110)=1,BU110,
IF($BS$147&gt;SUM($BS$27:BS110),_xlfn.CONCAT(", ",BU110),
IF($BS$147=SUM($BS$27:BS110),_xlfn.CONCAT(" y ",BU110)))))</f>
        <v/>
      </c>
      <c r="BU110" s="156" t="s">
        <v>5227</v>
      </c>
    </row>
    <row r="111" spans="1:73" ht="15" customHeight="1">
      <c r="A111" s="672"/>
      <c r="C111" s="165" t="s">
        <v>5228</v>
      </c>
      <c r="D111" s="884" t="str">
        <f>IF(CNGE_2024_M1_Secc5!$D124="","",CNGE_2024_M1_Secc5!$D124)</f>
        <v/>
      </c>
      <c r="E111" s="884"/>
      <c r="F111" s="884"/>
      <c r="G111" s="884"/>
      <c r="H111" s="884"/>
      <c r="I111" s="884"/>
      <c r="J111" s="884"/>
      <c r="K111" s="719"/>
      <c r="L111" s="719"/>
      <c r="M111" s="719"/>
      <c r="N111" s="719"/>
      <c r="O111" s="719"/>
      <c r="P111" s="719"/>
      <c r="Q111" s="719"/>
      <c r="R111" s="719"/>
      <c r="S111" s="719"/>
      <c r="T111" s="719"/>
      <c r="U111" s="719"/>
      <c r="V111" s="719"/>
      <c r="W111" s="719"/>
      <c r="X111" s="719"/>
      <c r="Y111" s="719"/>
      <c r="Z111" s="719"/>
      <c r="AA111" s="719"/>
      <c r="AB111" s="719"/>
      <c r="AC111" s="719"/>
      <c r="AD111" s="719"/>
      <c r="AE111" s="145"/>
      <c r="AF111" s="164"/>
      <c r="AG111" s="199">
        <f t="shared" si="8"/>
        <v>0</v>
      </c>
      <c r="AH111" s="298">
        <f t="shared" si="9"/>
        <v>0</v>
      </c>
      <c r="AI111" s="164"/>
      <c r="AJ111" s="221">
        <f t="shared" si="10"/>
        <v>0</v>
      </c>
      <c r="AK111" s="164"/>
      <c r="AL111" s="164"/>
      <c r="AM111" s="164"/>
      <c r="AN111" s="164"/>
      <c r="AO111" s="375">
        <f>IF(AND(M111="NS",CNGE_2024_M1_Secc5!$T$633="NS"),0,IF(AND(M111="NA",CNGE_2024_M1_Secc5!$T$633="NA"),0,IF(M111&lt;=SUM(CNGE_2024_M1_Secc5!$T$633),0,1)))</f>
        <v>0</v>
      </c>
      <c r="AP111" s="680">
        <f>IF(AND(S111="NS",CNGE_2024_M1_Secc5!$T$634="NS"),0,IF(AND(S111="NA",CNGE_2024_M1_Secc5!$T$634="NA"),0,IF(S111&lt;=SUM(CNGE_2024_M1_Secc5!$T$634),0,1)))</f>
        <v>0</v>
      </c>
      <c r="AQ111" s="375">
        <f>IF(AND(Y111="NS",CNGE_2024_M1_Secc5!$T$635="NS"),0,IF(AND(Y111="NA",CNGE_2024_M1_Secc5!$T$635="NA"),0,IF(Y111&lt;=SUM(CNGE_2024_M1_Secc5!$T$635),0,1)))</f>
        <v>0</v>
      </c>
      <c r="AR111" s="680">
        <f>IF(AND(G237="NS",CNGE_2024_M1_Secc5!$T$636="NS"),0,IF(AND(G237="NA",CNGE_2024_M1_Secc5!$T$636="NA"),0,IF(G237&lt;=SUM(CNGE_2024_M1_Secc5!$T$636),0,1)))</f>
        <v>0</v>
      </c>
      <c r="AS111" s="375">
        <f>IF(AND(M237="NS",CNGE_2024_M1_Secc5!$T$637="NS"),0,IF(AND(M237="NA",CNGE_2024_M1_Secc5!$T$637="NA"),0,IF(M237&lt;=SUM(CNGE_2024_M1_Secc5!$T$637),0,1)))</f>
        <v>0</v>
      </c>
      <c r="AT111" s="680">
        <f>IF(AND(S237="NS",CNGE_2024_M1_Secc5!$T$638="NS"),0,IF(AND(S237="NA",CNGE_2024_M1_Secc5!$T$638="NA"),0,IF(S237&lt;=SUM(CNGE_2024_M1_Secc5!$T$638),0,1)))</f>
        <v>0</v>
      </c>
      <c r="AU111" s="375">
        <f>IF(AND(Y237="NS",CNGE_2024_M1_Secc5!$T$639="NS"),0,IF(AND(Y237="NA",CNGE_2024_M1_Secc5!$T$639="NA"),0,IF(Y237&lt;=SUM(CNGE_2024_M1_Secc5!$T$639),0,1)))</f>
        <v>0</v>
      </c>
      <c r="AV111" s="164"/>
      <c r="AW111" s="164"/>
      <c r="AX111" s="164"/>
      <c r="AY111" s="608">
        <f>IF(AND(P111="NS",CNGE_2024_M1_Secc5!$T$646="NS"),0,IF(AND(P111="NA",CNGE_2024_M1_Secc5!$T$646="NA"),0,IF(P111&lt;=SUM(CNGE_2024_M1_Secc5!$T$646),0,1)))</f>
        <v>0</v>
      </c>
      <c r="AZ111" s="609">
        <f>IF(AND(V111="NS",CNGE_2024_M1_Secc5!$T$647="NS"),0,IF(AND(V111="NA",CNGE_2024_M1_Secc5!$T$647="NA"),0,IF(V111&lt;=SUM(CNGE_2024_M1_Secc5!$T$647),0,1)))</f>
        <v>0</v>
      </c>
      <c r="BA111" s="608">
        <f>IF(AND(AB111="NS",CNGE_2024_M1_Secc5!$T$648="NS"),0,IF(AND(AB111="NA",CNGE_2024_M1_Secc5!$T$648="NA"),0,IF(AB111&lt;=SUM(CNGE_2024_M1_Secc5!$T$648),0,1)))</f>
        <v>0</v>
      </c>
      <c r="BB111" s="609">
        <f>IF(AND(J237="NS",CNGE_2024_M1_Secc5!$T$649="NS"),0,IF(AND(J237="NA",CNGE_2024_M1_Secc5!$T$649="NA"),0,IF(J237&lt;=SUM(CNGE_2024_M1_Secc5!$T$649),0,1)))</f>
        <v>0</v>
      </c>
      <c r="BC111" s="608">
        <f>IF(AND(P237="NS",CNGE_2024_M1_Secc5!$T$650="NS"),0,IF(AND(P237="NA",CNGE_2024_M1_Secc5!$T$650="NA"),0,IF(P237&lt;=SUM(CNGE_2024_M1_Secc5!$T$650),0,1)))</f>
        <v>0</v>
      </c>
      <c r="BD111" s="609">
        <f>IF(AND(V237="NS",CNGE_2024_M1_Secc5!$T$651="NS"),0,IF(AND(V237="NA",CNGE_2024_M1_Secc5!$T$651="NA"),0,IF(V237&lt;=SUM(CNGE_2024_M1_Secc5!$T$651),0,1)))</f>
        <v>0</v>
      </c>
      <c r="BE111" s="608">
        <f>IF(AND(AB237="NS",CNGE_2024_M1_Secc5!$T$652="NS"),0,IF(AND(AB237="NA",CNGE_2024_M1_Secc5!$T$652="NA"),0,IF(AB237&lt;=SUM(CNGE_2024_M1_Secc5!$T$652),0,1)))</f>
        <v>0</v>
      </c>
      <c r="BF111" s="682">
        <f>IF(AND(CNGE_2024_M1_Secc5!$P$633&lt;&gt;"",CNGE_2024_M1_Secc5!$P$633&lt;&gt;1,COUNTA(M111:R111)=0),0,IF(AND(CNGE_2024_M1_Secc5!$P$633&lt;&gt;"",CNGE_2024_M1_Secc5!$P$633=1,COUNTA(M111:R111)=2),0,IF(COUNTA(M111:R111)=0,0,1)))</f>
        <v>0</v>
      </c>
      <c r="BG111" s="683">
        <f>IF(AND(CNGE_2024_M1_Secc5!$P$634&lt;&gt;"",CNGE_2024_M1_Secc5!$P$634&lt;&gt;1,COUNTA(S111:X111)=0),0,IF(AND(CNGE_2024_M1_Secc5!$P$634&lt;&gt;"",CNGE_2024_M1_Secc5!$P$634=1,COUNTA(S111:X111)=2),0,IF(COUNTA(S111:X111)=0,0,1)))</f>
        <v>0</v>
      </c>
      <c r="BH111" s="682">
        <f>IF(AND(CNGE_2024_M1_Secc5!$P$635&lt;&gt;"",CNGE_2024_M1_Secc5!$P$635&lt;&gt;1,COUNTA(Y111:AD111)=0),0,IF(AND(CNGE_2024_M1_Secc5!$P$635&lt;&gt;"",CNGE_2024_M1_Secc5!$P$635=1,COUNTA(Y111:AD111)=2),0,IF(COUNTA(Y111:AD111)=0,0,1)))</f>
        <v>0</v>
      </c>
      <c r="BI111" s="683">
        <f>IF(AND(CNGE_2024_M1_Secc5!$P$636&lt;&gt;"",CNGE_2024_M1_Secc5!$P$636&lt;&gt;1,COUNTA(G237:L237)=0),0,IF(AND(CNGE_2024_M1_Secc5!$P$636&lt;&gt;"",CNGE_2024_M1_Secc5!$P$636=1,COUNTA(G237:L237)=2),0,IF(COUNTA(G237:L237)=0,0,1)))</f>
        <v>0</v>
      </c>
      <c r="BJ111" s="682">
        <f>IF(AND(CNGE_2024_M1_Secc5!$P$637&lt;&gt;"",CNGE_2024_M1_Secc5!$P$637&lt;&gt;1,COUNTA(M237:R237)=0),0,IF(AND(CNGE_2024_M1_Secc5!$P$637&lt;&gt;"",CNGE_2024_M1_Secc5!$P$637=1,COUNTA(M237:R237)=2),0,IF(COUNTA(M237:R237)=0,0,1)))</f>
        <v>0</v>
      </c>
      <c r="BK111" s="683">
        <f>IF(AND(CNGE_2024_M1_Secc5!$P$638&lt;&gt;"",CNGE_2024_M1_Secc5!$P$638&lt;&gt;1,COUNTA(S237:X237)=0),0,IF(AND(CNGE_2024_M1_Secc5!$P$638&lt;&gt;"",CNGE_2024_M1_Secc5!$P$638=1,COUNTA(S237:X237)=2),0,IF(COUNTA(S237:X237)=0,0,1)))</f>
        <v>0</v>
      </c>
      <c r="BL111" s="682">
        <f>IF(AND(CNGE_2024_M1_Secc5!$P$639&lt;&gt;"",CNGE_2024_M1_Secc5!$P$639&lt;&gt;1,COUNTA(Y237:AD237)=0),0,IF(AND(CNGE_2024_M1_Secc5!$P$639&lt;&gt;"",CNGE_2024_M1_Secc5!$P$639=1,COUNTA(Y237:AD237)=2),0,IF(COUNTA(Y237:AD237)=0,0,1)))</f>
        <v>0</v>
      </c>
      <c r="BM111" s="402">
        <f t="shared" si="11"/>
        <v>0</v>
      </c>
      <c r="BN111" s="370" t="str">
        <f>IF(BM111=0,"",
IF(SUM($BM$27:BM111)=1,BO111,
IF($BM$147&gt;SUM($BM$27:BM111),_xlfn.CONCAT(", ",BO111),
IF($BM$147=SUM($BM$27:BM111),_xlfn.CONCAT(" y ",BO111)))))</f>
        <v/>
      </c>
      <c r="BO111" s="156" t="s">
        <v>5229</v>
      </c>
      <c r="BP111" s="272">
        <f t="shared" si="7"/>
        <v>0</v>
      </c>
      <c r="BQ111" s="273" t="str">
        <f>IF(BP111=0,"",
IF(SUM($BP$27:BP111)=1,BR111,
IF(BP$2201&gt;SUM($BP$27:BP111),_xlfn.CONCAT(", ",BR111),
IF($BP$148=SUM($BP$27:BP111),_xlfn.CONCAT(" y ",BR111)))))</f>
        <v/>
      </c>
      <c r="BR111" s="156" t="s">
        <v>5229</v>
      </c>
      <c r="BS111" s="272">
        <f t="shared" si="12"/>
        <v>0</v>
      </c>
      <c r="BT111" s="273" t="str">
        <f>IF(BS111=0,"",
IF(SUM($BS$27:BS111)=1,BU111,
IF($BS$147&gt;SUM($BS$27:BS111),_xlfn.CONCAT(", ",BU111),
IF($BS$147=SUM($BS$27:BS111),_xlfn.CONCAT(" y ",BU111)))))</f>
        <v/>
      </c>
      <c r="BU111" s="156" t="s">
        <v>5229</v>
      </c>
    </row>
    <row r="112" spans="1:73" ht="15" customHeight="1">
      <c r="A112" s="672"/>
      <c r="C112" s="165" t="s">
        <v>5230</v>
      </c>
      <c r="D112" s="884" t="str">
        <f>IF(CNGE_2024_M1_Secc5!$D125="","",CNGE_2024_M1_Secc5!$D125)</f>
        <v/>
      </c>
      <c r="E112" s="884"/>
      <c r="F112" s="884"/>
      <c r="G112" s="884"/>
      <c r="H112" s="884"/>
      <c r="I112" s="884"/>
      <c r="J112" s="884"/>
      <c r="K112" s="719"/>
      <c r="L112" s="719"/>
      <c r="M112" s="719"/>
      <c r="N112" s="719"/>
      <c r="O112" s="719"/>
      <c r="P112" s="719"/>
      <c r="Q112" s="719"/>
      <c r="R112" s="719"/>
      <c r="S112" s="719"/>
      <c r="T112" s="719"/>
      <c r="U112" s="719"/>
      <c r="V112" s="719"/>
      <c r="W112" s="719"/>
      <c r="X112" s="719"/>
      <c r="Y112" s="719"/>
      <c r="Z112" s="719"/>
      <c r="AA112" s="719"/>
      <c r="AB112" s="719"/>
      <c r="AC112" s="719"/>
      <c r="AD112" s="719"/>
      <c r="AE112" s="145"/>
      <c r="AF112" s="164"/>
      <c r="AG112" s="199">
        <f t="shared" si="8"/>
        <v>0</v>
      </c>
      <c r="AH112" s="298">
        <f t="shared" si="9"/>
        <v>0</v>
      </c>
      <c r="AI112" s="164"/>
      <c r="AJ112" s="221">
        <f t="shared" si="10"/>
        <v>0</v>
      </c>
      <c r="AK112" s="164"/>
      <c r="AL112" s="164"/>
      <c r="AM112" s="164"/>
      <c r="AN112" s="164"/>
      <c r="AO112" s="375">
        <f>IF(AND(M112="NS",CNGE_2024_M1_Secc5!$T$633="NS"),0,IF(AND(M112="NA",CNGE_2024_M1_Secc5!$T$633="NA"),0,IF(M112&lt;=SUM(CNGE_2024_M1_Secc5!$T$633),0,1)))</f>
        <v>0</v>
      </c>
      <c r="AP112" s="680">
        <f>IF(AND(S112="NS",CNGE_2024_M1_Secc5!$T$634="NS"),0,IF(AND(S112="NA",CNGE_2024_M1_Secc5!$T$634="NA"),0,IF(S112&lt;=SUM(CNGE_2024_M1_Secc5!$T$634),0,1)))</f>
        <v>0</v>
      </c>
      <c r="AQ112" s="375">
        <f>IF(AND(Y112="NS",CNGE_2024_M1_Secc5!$T$635="NS"),0,IF(AND(Y112="NA",CNGE_2024_M1_Secc5!$T$635="NA"),0,IF(Y112&lt;=SUM(CNGE_2024_M1_Secc5!$T$635),0,1)))</f>
        <v>0</v>
      </c>
      <c r="AR112" s="680">
        <f>IF(AND(G238="NS",CNGE_2024_M1_Secc5!$T$636="NS"),0,IF(AND(G238="NA",CNGE_2024_M1_Secc5!$T$636="NA"),0,IF(G238&lt;=SUM(CNGE_2024_M1_Secc5!$T$636),0,1)))</f>
        <v>0</v>
      </c>
      <c r="AS112" s="375">
        <f>IF(AND(M238="NS",CNGE_2024_M1_Secc5!$T$637="NS"),0,IF(AND(M238="NA",CNGE_2024_M1_Secc5!$T$637="NA"),0,IF(M238&lt;=SUM(CNGE_2024_M1_Secc5!$T$637),0,1)))</f>
        <v>0</v>
      </c>
      <c r="AT112" s="680">
        <f>IF(AND(S238="NS",CNGE_2024_M1_Secc5!$T$638="NS"),0,IF(AND(S238="NA",CNGE_2024_M1_Secc5!$T$638="NA"),0,IF(S238&lt;=SUM(CNGE_2024_M1_Secc5!$T$638),0,1)))</f>
        <v>0</v>
      </c>
      <c r="AU112" s="375">
        <f>IF(AND(Y238="NS",CNGE_2024_M1_Secc5!$T$639="NS"),0,IF(AND(Y238="NA",CNGE_2024_M1_Secc5!$T$639="NA"),0,IF(Y238&lt;=SUM(CNGE_2024_M1_Secc5!$T$639),0,1)))</f>
        <v>0</v>
      </c>
      <c r="AV112" s="164"/>
      <c r="AW112" s="164"/>
      <c r="AX112" s="164"/>
      <c r="AY112" s="608">
        <f>IF(AND(P112="NS",CNGE_2024_M1_Secc5!$T$646="NS"),0,IF(AND(P112="NA",CNGE_2024_M1_Secc5!$T$646="NA"),0,IF(P112&lt;=SUM(CNGE_2024_M1_Secc5!$T$646),0,1)))</f>
        <v>0</v>
      </c>
      <c r="AZ112" s="609">
        <f>IF(AND(V112="NS",CNGE_2024_M1_Secc5!$T$647="NS"),0,IF(AND(V112="NA",CNGE_2024_M1_Secc5!$T$647="NA"),0,IF(V112&lt;=SUM(CNGE_2024_M1_Secc5!$T$647),0,1)))</f>
        <v>0</v>
      </c>
      <c r="BA112" s="608">
        <f>IF(AND(AB112="NS",CNGE_2024_M1_Secc5!$T$648="NS"),0,IF(AND(AB112="NA",CNGE_2024_M1_Secc5!$T$648="NA"),0,IF(AB112&lt;=SUM(CNGE_2024_M1_Secc5!$T$648),0,1)))</f>
        <v>0</v>
      </c>
      <c r="BB112" s="609">
        <f>IF(AND(J238="NS",CNGE_2024_M1_Secc5!$T$649="NS"),0,IF(AND(J238="NA",CNGE_2024_M1_Secc5!$T$649="NA"),0,IF(J238&lt;=SUM(CNGE_2024_M1_Secc5!$T$649),0,1)))</f>
        <v>0</v>
      </c>
      <c r="BC112" s="608">
        <f>IF(AND(P238="NS",CNGE_2024_M1_Secc5!$T$650="NS"),0,IF(AND(P238="NA",CNGE_2024_M1_Secc5!$T$650="NA"),0,IF(P238&lt;=SUM(CNGE_2024_M1_Secc5!$T$650),0,1)))</f>
        <v>0</v>
      </c>
      <c r="BD112" s="609">
        <f>IF(AND(V238="NS",CNGE_2024_M1_Secc5!$T$651="NS"),0,IF(AND(V238="NA",CNGE_2024_M1_Secc5!$T$651="NA"),0,IF(V238&lt;=SUM(CNGE_2024_M1_Secc5!$T$651),0,1)))</f>
        <v>0</v>
      </c>
      <c r="BE112" s="608">
        <f>IF(AND(AB238="NS",CNGE_2024_M1_Secc5!$T$652="NS"),0,IF(AND(AB238="NA",CNGE_2024_M1_Secc5!$T$652="NA"),0,IF(AB238&lt;=SUM(CNGE_2024_M1_Secc5!$T$652),0,1)))</f>
        <v>0</v>
      </c>
      <c r="BF112" s="682">
        <f>IF(AND(CNGE_2024_M1_Secc5!$P$633&lt;&gt;"",CNGE_2024_M1_Secc5!$P$633&lt;&gt;1,COUNTA(M112:R112)=0),0,IF(AND(CNGE_2024_M1_Secc5!$P$633&lt;&gt;"",CNGE_2024_M1_Secc5!$P$633=1,COUNTA(M112:R112)=2),0,IF(COUNTA(M112:R112)=0,0,1)))</f>
        <v>0</v>
      </c>
      <c r="BG112" s="683">
        <f>IF(AND(CNGE_2024_M1_Secc5!$P$634&lt;&gt;"",CNGE_2024_M1_Secc5!$P$634&lt;&gt;1,COUNTA(S112:X112)=0),0,IF(AND(CNGE_2024_M1_Secc5!$P$634&lt;&gt;"",CNGE_2024_M1_Secc5!$P$634=1,COUNTA(S112:X112)=2),0,IF(COUNTA(S112:X112)=0,0,1)))</f>
        <v>0</v>
      </c>
      <c r="BH112" s="682">
        <f>IF(AND(CNGE_2024_M1_Secc5!$P$635&lt;&gt;"",CNGE_2024_M1_Secc5!$P$635&lt;&gt;1,COUNTA(Y112:AD112)=0),0,IF(AND(CNGE_2024_M1_Secc5!$P$635&lt;&gt;"",CNGE_2024_M1_Secc5!$P$635=1,COUNTA(Y112:AD112)=2),0,IF(COUNTA(Y112:AD112)=0,0,1)))</f>
        <v>0</v>
      </c>
      <c r="BI112" s="683">
        <f>IF(AND(CNGE_2024_M1_Secc5!$P$636&lt;&gt;"",CNGE_2024_M1_Secc5!$P$636&lt;&gt;1,COUNTA(G238:L238)=0),0,IF(AND(CNGE_2024_M1_Secc5!$P$636&lt;&gt;"",CNGE_2024_M1_Secc5!$P$636=1,COUNTA(G238:L238)=2),0,IF(COUNTA(G238:L238)=0,0,1)))</f>
        <v>0</v>
      </c>
      <c r="BJ112" s="682">
        <f>IF(AND(CNGE_2024_M1_Secc5!$P$637&lt;&gt;"",CNGE_2024_M1_Secc5!$P$637&lt;&gt;1,COUNTA(M238:R238)=0),0,IF(AND(CNGE_2024_M1_Secc5!$P$637&lt;&gt;"",CNGE_2024_M1_Secc5!$P$637=1,COUNTA(M238:R238)=2),0,IF(COUNTA(M238:R238)=0,0,1)))</f>
        <v>0</v>
      </c>
      <c r="BK112" s="683">
        <f>IF(AND(CNGE_2024_M1_Secc5!$P$638&lt;&gt;"",CNGE_2024_M1_Secc5!$P$638&lt;&gt;1,COUNTA(S238:X238)=0),0,IF(AND(CNGE_2024_M1_Secc5!$P$638&lt;&gt;"",CNGE_2024_M1_Secc5!$P$638=1,COUNTA(S238:X238)=2),0,IF(COUNTA(S238:X238)=0,0,1)))</f>
        <v>0</v>
      </c>
      <c r="BL112" s="682">
        <f>IF(AND(CNGE_2024_M1_Secc5!$P$639&lt;&gt;"",CNGE_2024_M1_Secc5!$P$639&lt;&gt;1,COUNTA(Y238:AD238)=0),0,IF(AND(CNGE_2024_M1_Secc5!$P$639&lt;&gt;"",CNGE_2024_M1_Secc5!$P$639=1,COUNTA(Y238:AD238)=2),0,IF(COUNTA(Y238:AD238)=0,0,1)))</f>
        <v>0</v>
      </c>
      <c r="BM112" s="402">
        <f t="shared" si="11"/>
        <v>0</v>
      </c>
      <c r="BN112" s="370" t="str">
        <f>IF(BM112=0,"",
IF(SUM($BM$27:BM112)=1,BO112,
IF($BM$147&gt;SUM($BM$27:BM112),_xlfn.CONCAT(", ",BO112),
IF($BM$147=SUM($BM$27:BM112),_xlfn.CONCAT(" y ",BO112)))))</f>
        <v/>
      </c>
      <c r="BO112" s="156" t="s">
        <v>5231</v>
      </c>
      <c r="BP112" s="272">
        <f t="shared" si="7"/>
        <v>0</v>
      </c>
      <c r="BQ112" s="273" t="str">
        <f>IF(BP112=0,"",
IF(SUM($BP$27:BP112)=1,BR112,
IF(BP$2201&gt;SUM($BP$27:BP112),_xlfn.CONCAT(", ",BR112),
IF($BP$148=SUM($BP$27:BP112),_xlfn.CONCAT(" y ",BR112)))))</f>
        <v/>
      </c>
      <c r="BR112" s="156" t="s">
        <v>5231</v>
      </c>
      <c r="BS112" s="272">
        <f t="shared" si="12"/>
        <v>0</v>
      </c>
      <c r="BT112" s="273" t="str">
        <f>IF(BS112=0,"",
IF(SUM($BS$27:BS112)=1,BU112,
IF($BS$147&gt;SUM($BS$27:BS112),_xlfn.CONCAT(", ",BU112),
IF($BS$147=SUM($BS$27:BS112),_xlfn.CONCAT(" y ",BU112)))))</f>
        <v/>
      </c>
      <c r="BU112" s="156" t="s">
        <v>5231</v>
      </c>
    </row>
    <row r="113" spans="1:73" ht="15" customHeight="1">
      <c r="A113" s="672"/>
      <c r="C113" s="165" t="s">
        <v>5232</v>
      </c>
      <c r="D113" s="884" t="str">
        <f>IF(CNGE_2024_M1_Secc5!$D126="","",CNGE_2024_M1_Secc5!$D126)</f>
        <v/>
      </c>
      <c r="E113" s="884"/>
      <c r="F113" s="884"/>
      <c r="G113" s="884"/>
      <c r="H113" s="884"/>
      <c r="I113" s="884"/>
      <c r="J113" s="884"/>
      <c r="K113" s="719"/>
      <c r="L113" s="719"/>
      <c r="M113" s="719"/>
      <c r="N113" s="719"/>
      <c r="O113" s="719"/>
      <c r="P113" s="719"/>
      <c r="Q113" s="719"/>
      <c r="R113" s="719"/>
      <c r="S113" s="719"/>
      <c r="T113" s="719"/>
      <c r="U113" s="719"/>
      <c r="V113" s="719"/>
      <c r="W113" s="719"/>
      <c r="X113" s="719"/>
      <c r="Y113" s="719"/>
      <c r="Z113" s="719"/>
      <c r="AA113" s="719"/>
      <c r="AB113" s="719"/>
      <c r="AC113" s="719"/>
      <c r="AD113" s="719"/>
      <c r="AE113" s="145"/>
      <c r="AF113" s="164"/>
      <c r="AG113" s="199">
        <f t="shared" si="8"/>
        <v>0</v>
      </c>
      <c r="AH113" s="298">
        <f t="shared" si="9"/>
        <v>0</v>
      </c>
      <c r="AI113" s="164"/>
      <c r="AJ113" s="221">
        <f t="shared" si="10"/>
        <v>0</v>
      </c>
      <c r="AK113" s="164"/>
      <c r="AL113" s="164"/>
      <c r="AM113" s="164"/>
      <c r="AN113" s="164"/>
      <c r="AO113" s="375">
        <f>IF(AND(M113="NS",CNGE_2024_M1_Secc5!$T$633="NS"),0,IF(AND(M113="NA",CNGE_2024_M1_Secc5!$T$633="NA"),0,IF(M113&lt;=SUM(CNGE_2024_M1_Secc5!$T$633),0,1)))</f>
        <v>0</v>
      </c>
      <c r="AP113" s="680">
        <f>IF(AND(S113="NS",CNGE_2024_M1_Secc5!$T$634="NS"),0,IF(AND(S113="NA",CNGE_2024_M1_Secc5!$T$634="NA"),0,IF(S113&lt;=SUM(CNGE_2024_M1_Secc5!$T$634),0,1)))</f>
        <v>0</v>
      </c>
      <c r="AQ113" s="375">
        <f>IF(AND(Y113="NS",CNGE_2024_M1_Secc5!$T$635="NS"),0,IF(AND(Y113="NA",CNGE_2024_M1_Secc5!$T$635="NA"),0,IF(Y113&lt;=SUM(CNGE_2024_M1_Secc5!$T$635),0,1)))</f>
        <v>0</v>
      </c>
      <c r="AR113" s="680">
        <f>IF(AND(G239="NS",CNGE_2024_M1_Secc5!$T$636="NS"),0,IF(AND(G239="NA",CNGE_2024_M1_Secc5!$T$636="NA"),0,IF(G239&lt;=SUM(CNGE_2024_M1_Secc5!$T$636),0,1)))</f>
        <v>0</v>
      </c>
      <c r="AS113" s="375">
        <f>IF(AND(M239="NS",CNGE_2024_M1_Secc5!$T$637="NS"),0,IF(AND(M239="NA",CNGE_2024_M1_Secc5!$T$637="NA"),0,IF(M239&lt;=SUM(CNGE_2024_M1_Secc5!$T$637),0,1)))</f>
        <v>0</v>
      </c>
      <c r="AT113" s="680">
        <f>IF(AND(S239="NS",CNGE_2024_M1_Secc5!$T$638="NS"),0,IF(AND(S239="NA",CNGE_2024_M1_Secc5!$T$638="NA"),0,IF(S239&lt;=SUM(CNGE_2024_M1_Secc5!$T$638),0,1)))</f>
        <v>0</v>
      </c>
      <c r="AU113" s="375">
        <f>IF(AND(Y239="NS",CNGE_2024_M1_Secc5!$T$639="NS"),0,IF(AND(Y239="NA",CNGE_2024_M1_Secc5!$T$639="NA"),0,IF(Y239&lt;=SUM(CNGE_2024_M1_Secc5!$T$639),0,1)))</f>
        <v>0</v>
      </c>
      <c r="AV113" s="164"/>
      <c r="AW113" s="164"/>
      <c r="AX113" s="164"/>
      <c r="AY113" s="608">
        <f>IF(AND(P113="NS",CNGE_2024_M1_Secc5!$T$646="NS"),0,IF(AND(P113="NA",CNGE_2024_M1_Secc5!$T$646="NA"),0,IF(P113&lt;=SUM(CNGE_2024_M1_Secc5!$T$646),0,1)))</f>
        <v>0</v>
      </c>
      <c r="AZ113" s="609">
        <f>IF(AND(V113="NS",CNGE_2024_M1_Secc5!$T$647="NS"),0,IF(AND(V113="NA",CNGE_2024_M1_Secc5!$T$647="NA"),0,IF(V113&lt;=SUM(CNGE_2024_M1_Secc5!$T$647),0,1)))</f>
        <v>0</v>
      </c>
      <c r="BA113" s="608">
        <f>IF(AND(AB113="NS",CNGE_2024_M1_Secc5!$T$648="NS"),0,IF(AND(AB113="NA",CNGE_2024_M1_Secc5!$T$648="NA"),0,IF(AB113&lt;=SUM(CNGE_2024_M1_Secc5!$T$648),0,1)))</f>
        <v>0</v>
      </c>
      <c r="BB113" s="609">
        <f>IF(AND(J239="NS",CNGE_2024_M1_Secc5!$T$649="NS"),0,IF(AND(J239="NA",CNGE_2024_M1_Secc5!$T$649="NA"),0,IF(J239&lt;=SUM(CNGE_2024_M1_Secc5!$T$649),0,1)))</f>
        <v>0</v>
      </c>
      <c r="BC113" s="608">
        <f>IF(AND(P239="NS",CNGE_2024_M1_Secc5!$T$650="NS"),0,IF(AND(P239="NA",CNGE_2024_M1_Secc5!$T$650="NA"),0,IF(P239&lt;=SUM(CNGE_2024_M1_Secc5!$T$650),0,1)))</f>
        <v>0</v>
      </c>
      <c r="BD113" s="609">
        <f>IF(AND(V239="NS",CNGE_2024_M1_Secc5!$T$651="NS"),0,IF(AND(V239="NA",CNGE_2024_M1_Secc5!$T$651="NA"),0,IF(V239&lt;=SUM(CNGE_2024_M1_Secc5!$T$651),0,1)))</f>
        <v>0</v>
      </c>
      <c r="BE113" s="608">
        <f>IF(AND(AB239="NS",CNGE_2024_M1_Secc5!$T$652="NS"),0,IF(AND(AB239="NA",CNGE_2024_M1_Secc5!$T$652="NA"),0,IF(AB239&lt;=SUM(CNGE_2024_M1_Secc5!$T$652),0,1)))</f>
        <v>0</v>
      </c>
      <c r="BF113" s="682">
        <f>IF(AND(CNGE_2024_M1_Secc5!$P$633&lt;&gt;"",CNGE_2024_M1_Secc5!$P$633&lt;&gt;1,COUNTA(M113:R113)=0),0,IF(AND(CNGE_2024_M1_Secc5!$P$633&lt;&gt;"",CNGE_2024_M1_Secc5!$P$633=1,COUNTA(M113:R113)=2),0,IF(COUNTA(M113:R113)=0,0,1)))</f>
        <v>0</v>
      </c>
      <c r="BG113" s="683">
        <f>IF(AND(CNGE_2024_M1_Secc5!$P$634&lt;&gt;"",CNGE_2024_M1_Secc5!$P$634&lt;&gt;1,COUNTA(S113:X113)=0),0,IF(AND(CNGE_2024_M1_Secc5!$P$634&lt;&gt;"",CNGE_2024_M1_Secc5!$P$634=1,COUNTA(S113:X113)=2),0,IF(COUNTA(S113:X113)=0,0,1)))</f>
        <v>0</v>
      </c>
      <c r="BH113" s="682">
        <f>IF(AND(CNGE_2024_M1_Secc5!$P$635&lt;&gt;"",CNGE_2024_M1_Secc5!$P$635&lt;&gt;1,COUNTA(Y113:AD113)=0),0,IF(AND(CNGE_2024_M1_Secc5!$P$635&lt;&gt;"",CNGE_2024_M1_Secc5!$P$635=1,COUNTA(Y113:AD113)=2),0,IF(COUNTA(Y113:AD113)=0,0,1)))</f>
        <v>0</v>
      </c>
      <c r="BI113" s="683">
        <f>IF(AND(CNGE_2024_M1_Secc5!$P$636&lt;&gt;"",CNGE_2024_M1_Secc5!$P$636&lt;&gt;1,COUNTA(G239:L239)=0),0,IF(AND(CNGE_2024_M1_Secc5!$P$636&lt;&gt;"",CNGE_2024_M1_Secc5!$P$636=1,COUNTA(G239:L239)=2),0,IF(COUNTA(G239:L239)=0,0,1)))</f>
        <v>0</v>
      </c>
      <c r="BJ113" s="682">
        <f>IF(AND(CNGE_2024_M1_Secc5!$P$637&lt;&gt;"",CNGE_2024_M1_Secc5!$P$637&lt;&gt;1,COUNTA(M239:R239)=0),0,IF(AND(CNGE_2024_M1_Secc5!$P$637&lt;&gt;"",CNGE_2024_M1_Secc5!$P$637=1,COUNTA(M239:R239)=2),0,IF(COUNTA(M239:R239)=0,0,1)))</f>
        <v>0</v>
      </c>
      <c r="BK113" s="683">
        <f>IF(AND(CNGE_2024_M1_Secc5!$P$638&lt;&gt;"",CNGE_2024_M1_Secc5!$P$638&lt;&gt;1,COUNTA(S239:X239)=0),0,IF(AND(CNGE_2024_M1_Secc5!$P$638&lt;&gt;"",CNGE_2024_M1_Secc5!$P$638=1,COUNTA(S239:X239)=2),0,IF(COUNTA(S239:X239)=0,0,1)))</f>
        <v>0</v>
      </c>
      <c r="BL113" s="682">
        <f>IF(AND(CNGE_2024_M1_Secc5!$P$639&lt;&gt;"",CNGE_2024_M1_Secc5!$P$639&lt;&gt;1,COUNTA(Y239:AD239)=0),0,IF(AND(CNGE_2024_M1_Secc5!$P$639&lt;&gt;"",CNGE_2024_M1_Secc5!$P$639=1,COUNTA(Y239:AD239)=2),0,IF(COUNTA(Y239:AD239)=0,0,1)))</f>
        <v>0</v>
      </c>
      <c r="BM113" s="402">
        <f t="shared" si="11"/>
        <v>0</v>
      </c>
      <c r="BN113" s="370" t="str">
        <f>IF(BM113=0,"",
IF(SUM($BM$27:BM113)=1,BO113,
IF($BM$147&gt;SUM($BM$27:BM113),_xlfn.CONCAT(", ",BO113),
IF($BM$147=SUM($BM$27:BM113),_xlfn.CONCAT(" y ",BO113)))))</f>
        <v/>
      </c>
      <c r="BO113" s="156" t="s">
        <v>5233</v>
      </c>
      <c r="BP113" s="272">
        <f t="shared" si="7"/>
        <v>0</v>
      </c>
      <c r="BQ113" s="273" t="str">
        <f>IF(BP113=0,"",
IF(SUM($BP$27:BP113)=1,BR113,
IF(BP$2201&gt;SUM($BP$27:BP113),_xlfn.CONCAT(", ",BR113),
IF($BP$148=SUM($BP$27:BP113),_xlfn.CONCAT(" y ",BR113)))))</f>
        <v/>
      </c>
      <c r="BR113" s="156" t="s">
        <v>5233</v>
      </c>
      <c r="BS113" s="272">
        <f t="shared" si="12"/>
        <v>0</v>
      </c>
      <c r="BT113" s="273" t="str">
        <f>IF(BS113=0,"",
IF(SUM($BS$27:BS113)=1,BU113,
IF($BS$147&gt;SUM($BS$27:BS113),_xlfn.CONCAT(", ",BU113),
IF($BS$147=SUM($BS$27:BS113),_xlfn.CONCAT(" y ",BU113)))))</f>
        <v/>
      </c>
      <c r="BU113" s="156" t="s">
        <v>5233</v>
      </c>
    </row>
    <row r="114" spans="1:73" ht="15" customHeight="1">
      <c r="A114" s="672"/>
      <c r="C114" s="165" t="s">
        <v>5234</v>
      </c>
      <c r="D114" s="884" t="str">
        <f>IF(CNGE_2024_M1_Secc5!$D127="","",CNGE_2024_M1_Secc5!$D127)</f>
        <v/>
      </c>
      <c r="E114" s="884"/>
      <c r="F114" s="884"/>
      <c r="G114" s="884"/>
      <c r="H114" s="884"/>
      <c r="I114" s="884"/>
      <c r="J114" s="884"/>
      <c r="K114" s="719"/>
      <c r="L114" s="719"/>
      <c r="M114" s="719"/>
      <c r="N114" s="719"/>
      <c r="O114" s="719"/>
      <c r="P114" s="719"/>
      <c r="Q114" s="719"/>
      <c r="R114" s="719"/>
      <c r="S114" s="719"/>
      <c r="T114" s="719"/>
      <c r="U114" s="719"/>
      <c r="V114" s="719"/>
      <c r="W114" s="719"/>
      <c r="X114" s="719"/>
      <c r="Y114" s="719"/>
      <c r="Z114" s="719"/>
      <c r="AA114" s="719"/>
      <c r="AB114" s="719"/>
      <c r="AC114" s="719"/>
      <c r="AD114" s="719"/>
      <c r="AE114" s="145"/>
      <c r="AF114" s="164"/>
      <c r="AG114" s="199">
        <f t="shared" si="8"/>
        <v>0</v>
      </c>
      <c r="AH114" s="298">
        <f t="shared" si="9"/>
        <v>0</v>
      </c>
      <c r="AI114" s="164"/>
      <c r="AJ114" s="221">
        <f t="shared" si="10"/>
        <v>0</v>
      </c>
      <c r="AK114" s="164"/>
      <c r="AL114" s="164"/>
      <c r="AM114" s="164"/>
      <c r="AN114" s="164"/>
      <c r="AO114" s="375">
        <f>IF(AND(M114="NS",CNGE_2024_M1_Secc5!$T$633="NS"),0,IF(AND(M114="NA",CNGE_2024_M1_Secc5!$T$633="NA"),0,IF(M114&lt;=SUM(CNGE_2024_M1_Secc5!$T$633),0,1)))</f>
        <v>0</v>
      </c>
      <c r="AP114" s="680">
        <f>IF(AND(S114="NS",CNGE_2024_M1_Secc5!$T$634="NS"),0,IF(AND(S114="NA",CNGE_2024_M1_Secc5!$T$634="NA"),0,IF(S114&lt;=SUM(CNGE_2024_M1_Secc5!$T$634),0,1)))</f>
        <v>0</v>
      </c>
      <c r="AQ114" s="375">
        <f>IF(AND(Y114="NS",CNGE_2024_M1_Secc5!$T$635="NS"),0,IF(AND(Y114="NA",CNGE_2024_M1_Secc5!$T$635="NA"),0,IF(Y114&lt;=SUM(CNGE_2024_M1_Secc5!$T$635),0,1)))</f>
        <v>0</v>
      </c>
      <c r="AR114" s="680">
        <f>IF(AND(G240="NS",CNGE_2024_M1_Secc5!$T$636="NS"),0,IF(AND(G240="NA",CNGE_2024_M1_Secc5!$T$636="NA"),0,IF(G240&lt;=SUM(CNGE_2024_M1_Secc5!$T$636),0,1)))</f>
        <v>0</v>
      </c>
      <c r="AS114" s="375">
        <f>IF(AND(M240="NS",CNGE_2024_M1_Secc5!$T$637="NS"),0,IF(AND(M240="NA",CNGE_2024_M1_Secc5!$T$637="NA"),0,IF(M240&lt;=SUM(CNGE_2024_M1_Secc5!$T$637),0,1)))</f>
        <v>0</v>
      </c>
      <c r="AT114" s="680">
        <f>IF(AND(S240="NS",CNGE_2024_M1_Secc5!$T$638="NS"),0,IF(AND(S240="NA",CNGE_2024_M1_Secc5!$T$638="NA"),0,IF(S240&lt;=SUM(CNGE_2024_M1_Secc5!$T$638),0,1)))</f>
        <v>0</v>
      </c>
      <c r="AU114" s="375">
        <f>IF(AND(Y240="NS",CNGE_2024_M1_Secc5!$T$639="NS"),0,IF(AND(Y240="NA",CNGE_2024_M1_Secc5!$T$639="NA"),0,IF(Y240&lt;=SUM(CNGE_2024_M1_Secc5!$T$639),0,1)))</f>
        <v>0</v>
      </c>
      <c r="AV114" s="164"/>
      <c r="AW114" s="164"/>
      <c r="AX114" s="164"/>
      <c r="AY114" s="608">
        <f>IF(AND(P114="NS",CNGE_2024_M1_Secc5!$T$646="NS"),0,IF(AND(P114="NA",CNGE_2024_M1_Secc5!$T$646="NA"),0,IF(P114&lt;=SUM(CNGE_2024_M1_Secc5!$T$646),0,1)))</f>
        <v>0</v>
      </c>
      <c r="AZ114" s="609">
        <f>IF(AND(V114="NS",CNGE_2024_M1_Secc5!$T$647="NS"),0,IF(AND(V114="NA",CNGE_2024_M1_Secc5!$T$647="NA"),0,IF(V114&lt;=SUM(CNGE_2024_M1_Secc5!$T$647),0,1)))</f>
        <v>0</v>
      </c>
      <c r="BA114" s="608">
        <f>IF(AND(AB114="NS",CNGE_2024_M1_Secc5!$T$648="NS"),0,IF(AND(AB114="NA",CNGE_2024_M1_Secc5!$T$648="NA"),0,IF(AB114&lt;=SUM(CNGE_2024_M1_Secc5!$T$648),0,1)))</f>
        <v>0</v>
      </c>
      <c r="BB114" s="609">
        <f>IF(AND(J240="NS",CNGE_2024_M1_Secc5!$T$649="NS"),0,IF(AND(J240="NA",CNGE_2024_M1_Secc5!$T$649="NA"),0,IF(J240&lt;=SUM(CNGE_2024_M1_Secc5!$T$649),0,1)))</f>
        <v>0</v>
      </c>
      <c r="BC114" s="608">
        <f>IF(AND(P240="NS",CNGE_2024_M1_Secc5!$T$650="NS"),0,IF(AND(P240="NA",CNGE_2024_M1_Secc5!$T$650="NA"),0,IF(P240&lt;=SUM(CNGE_2024_M1_Secc5!$T$650),0,1)))</f>
        <v>0</v>
      </c>
      <c r="BD114" s="609">
        <f>IF(AND(V240="NS",CNGE_2024_M1_Secc5!$T$651="NS"),0,IF(AND(V240="NA",CNGE_2024_M1_Secc5!$T$651="NA"),0,IF(V240&lt;=SUM(CNGE_2024_M1_Secc5!$T$651),0,1)))</f>
        <v>0</v>
      </c>
      <c r="BE114" s="608">
        <f>IF(AND(AB240="NS",CNGE_2024_M1_Secc5!$T$652="NS"),0,IF(AND(AB240="NA",CNGE_2024_M1_Secc5!$T$652="NA"),0,IF(AB240&lt;=SUM(CNGE_2024_M1_Secc5!$T$652),0,1)))</f>
        <v>0</v>
      </c>
      <c r="BF114" s="682">
        <f>IF(AND(CNGE_2024_M1_Secc5!$P$633&lt;&gt;"",CNGE_2024_M1_Secc5!$P$633&lt;&gt;1,COUNTA(M114:R114)=0),0,IF(AND(CNGE_2024_M1_Secc5!$P$633&lt;&gt;"",CNGE_2024_M1_Secc5!$P$633=1,COUNTA(M114:R114)=2),0,IF(COUNTA(M114:R114)=0,0,1)))</f>
        <v>0</v>
      </c>
      <c r="BG114" s="683">
        <f>IF(AND(CNGE_2024_M1_Secc5!$P$634&lt;&gt;"",CNGE_2024_M1_Secc5!$P$634&lt;&gt;1,COUNTA(S114:X114)=0),0,IF(AND(CNGE_2024_M1_Secc5!$P$634&lt;&gt;"",CNGE_2024_M1_Secc5!$P$634=1,COUNTA(S114:X114)=2),0,IF(COUNTA(S114:X114)=0,0,1)))</f>
        <v>0</v>
      </c>
      <c r="BH114" s="682">
        <f>IF(AND(CNGE_2024_M1_Secc5!$P$635&lt;&gt;"",CNGE_2024_M1_Secc5!$P$635&lt;&gt;1,COUNTA(Y114:AD114)=0),0,IF(AND(CNGE_2024_M1_Secc5!$P$635&lt;&gt;"",CNGE_2024_M1_Secc5!$P$635=1,COUNTA(Y114:AD114)=2),0,IF(COUNTA(Y114:AD114)=0,0,1)))</f>
        <v>0</v>
      </c>
      <c r="BI114" s="683">
        <f>IF(AND(CNGE_2024_M1_Secc5!$P$636&lt;&gt;"",CNGE_2024_M1_Secc5!$P$636&lt;&gt;1,COUNTA(G240:L240)=0),0,IF(AND(CNGE_2024_M1_Secc5!$P$636&lt;&gt;"",CNGE_2024_M1_Secc5!$P$636=1,COUNTA(G240:L240)=2),0,IF(COUNTA(G240:L240)=0,0,1)))</f>
        <v>0</v>
      </c>
      <c r="BJ114" s="682">
        <f>IF(AND(CNGE_2024_M1_Secc5!$P$637&lt;&gt;"",CNGE_2024_M1_Secc5!$P$637&lt;&gt;1,COUNTA(M240:R240)=0),0,IF(AND(CNGE_2024_M1_Secc5!$P$637&lt;&gt;"",CNGE_2024_M1_Secc5!$P$637=1,COUNTA(M240:R240)=2),0,IF(COUNTA(M240:R240)=0,0,1)))</f>
        <v>0</v>
      </c>
      <c r="BK114" s="683">
        <f>IF(AND(CNGE_2024_M1_Secc5!$P$638&lt;&gt;"",CNGE_2024_M1_Secc5!$P$638&lt;&gt;1,COUNTA(S240:X240)=0),0,IF(AND(CNGE_2024_M1_Secc5!$P$638&lt;&gt;"",CNGE_2024_M1_Secc5!$P$638=1,COUNTA(S240:X240)=2),0,IF(COUNTA(S240:X240)=0,0,1)))</f>
        <v>0</v>
      </c>
      <c r="BL114" s="682">
        <f>IF(AND(CNGE_2024_M1_Secc5!$P$639&lt;&gt;"",CNGE_2024_M1_Secc5!$P$639&lt;&gt;1,COUNTA(Y240:AD240)=0),0,IF(AND(CNGE_2024_M1_Secc5!$P$639&lt;&gt;"",CNGE_2024_M1_Secc5!$P$639=1,COUNTA(Y240:AD240)=2),0,IF(COUNTA(Y240:AD240)=0,0,1)))</f>
        <v>0</v>
      </c>
      <c r="BM114" s="402">
        <f t="shared" si="11"/>
        <v>0</v>
      </c>
      <c r="BN114" s="370" t="str">
        <f>IF(BM114=0,"",
IF(SUM($BM$27:BM114)=1,BO114,
IF($BM$147&gt;SUM($BM$27:BM114),_xlfn.CONCAT(", ",BO114),
IF($BM$147=SUM($BM$27:BM114),_xlfn.CONCAT(" y ",BO114)))))</f>
        <v/>
      </c>
      <c r="BO114" s="156" t="s">
        <v>5235</v>
      </c>
      <c r="BP114" s="272">
        <f t="shared" si="7"/>
        <v>0</v>
      </c>
      <c r="BQ114" s="273" t="str">
        <f>IF(BP114=0,"",
IF(SUM($BP$27:BP114)=1,BR114,
IF(BP$2201&gt;SUM($BP$27:BP114),_xlfn.CONCAT(", ",BR114),
IF($BP$148=SUM($BP$27:BP114),_xlfn.CONCAT(" y ",BR114)))))</f>
        <v/>
      </c>
      <c r="BR114" s="156" t="s">
        <v>5235</v>
      </c>
      <c r="BS114" s="272">
        <f t="shared" si="12"/>
        <v>0</v>
      </c>
      <c r="BT114" s="273" t="str">
        <f>IF(BS114=0,"",
IF(SUM($BS$27:BS114)=1,BU114,
IF($BS$147&gt;SUM($BS$27:BS114),_xlfn.CONCAT(", ",BU114),
IF($BS$147=SUM($BS$27:BS114),_xlfn.CONCAT(" y ",BU114)))))</f>
        <v/>
      </c>
      <c r="BU114" s="156" t="s">
        <v>5235</v>
      </c>
    </row>
    <row r="115" spans="1:73" ht="15" customHeight="1">
      <c r="A115" s="672"/>
      <c r="C115" s="165" t="s">
        <v>5236</v>
      </c>
      <c r="D115" s="884" t="str">
        <f>IF(CNGE_2024_M1_Secc5!$D128="","",CNGE_2024_M1_Secc5!$D128)</f>
        <v/>
      </c>
      <c r="E115" s="884"/>
      <c r="F115" s="884"/>
      <c r="G115" s="884"/>
      <c r="H115" s="884"/>
      <c r="I115" s="884"/>
      <c r="J115" s="884"/>
      <c r="K115" s="719"/>
      <c r="L115" s="719"/>
      <c r="M115" s="719"/>
      <c r="N115" s="719"/>
      <c r="O115" s="719"/>
      <c r="P115" s="719"/>
      <c r="Q115" s="719"/>
      <c r="R115" s="719"/>
      <c r="S115" s="719"/>
      <c r="T115" s="719"/>
      <c r="U115" s="719"/>
      <c r="V115" s="719"/>
      <c r="W115" s="719"/>
      <c r="X115" s="719"/>
      <c r="Y115" s="719"/>
      <c r="Z115" s="719"/>
      <c r="AA115" s="719"/>
      <c r="AB115" s="719"/>
      <c r="AC115" s="719"/>
      <c r="AD115" s="719"/>
      <c r="AE115" s="145"/>
      <c r="AF115" s="164"/>
      <c r="AG115" s="199">
        <f t="shared" si="8"/>
        <v>0</v>
      </c>
      <c r="AH115" s="298">
        <f t="shared" si="9"/>
        <v>0</v>
      </c>
      <c r="AI115" s="164"/>
      <c r="AJ115" s="221">
        <f t="shared" si="10"/>
        <v>0</v>
      </c>
      <c r="AK115" s="164"/>
      <c r="AL115" s="164"/>
      <c r="AM115" s="164"/>
      <c r="AN115" s="164"/>
      <c r="AO115" s="375">
        <f>IF(AND(M115="NS",CNGE_2024_M1_Secc5!$T$633="NS"),0,IF(AND(M115="NA",CNGE_2024_M1_Secc5!$T$633="NA"),0,IF(M115&lt;=SUM(CNGE_2024_M1_Secc5!$T$633),0,1)))</f>
        <v>0</v>
      </c>
      <c r="AP115" s="680">
        <f>IF(AND(S115="NS",CNGE_2024_M1_Secc5!$T$634="NS"),0,IF(AND(S115="NA",CNGE_2024_M1_Secc5!$T$634="NA"),0,IF(S115&lt;=SUM(CNGE_2024_M1_Secc5!$T$634),0,1)))</f>
        <v>0</v>
      </c>
      <c r="AQ115" s="375">
        <f>IF(AND(Y115="NS",CNGE_2024_M1_Secc5!$T$635="NS"),0,IF(AND(Y115="NA",CNGE_2024_M1_Secc5!$T$635="NA"),0,IF(Y115&lt;=SUM(CNGE_2024_M1_Secc5!$T$635),0,1)))</f>
        <v>0</v>
      </c>
      <c r="AR115" s="680">
        <f>IF(AND(G241="NS",CNGE_2024_M1_Secc5!$T$636="NS"),0,IF(AND(G241="NA",CNGE_2024_M1_Secc5!$T$636="NA"),0,IF(G241&lt;=SUM(CNGE_2024_M1_Secc5!$T$636),0,1)))</f>
        <v>0</v>
      </c>
      <c r="AS115" s="375">
        <f>IF(AND(M241="NS",CNGE_2024_M1_Secc5!$T$637="NS"),0,IF(AND(M241="NA",CNGE_2024_M1_Secc5!$T$637="NA"),0,IF(M241&lt;=SUM(CNGE_2024_M1_Secc5!$T$637),0,1)))</f>
        <v>0</v>
      </c>
      <c r="AT115" s="680">
        <f>IF(AND(S241="NS",CNGE_2024_M1_Secc5!$T$638="NS"),0,IF(AND(S241="NA",CNGE_2024_M1_Secc5!$T$638="NA"),0,IF(S241&lt;=SUM(CNGE_2024_M1_Secc5!$T$638),0,1)))</f>
        <v>0</v>
      </c>
      <c r="AU115" s="375">
        <f>IF(AND(Y241="NS",CNGE_2024_M1_Secc5!$T$639="NS"),0,IF(AND(Y241="NA",CNGE_2024_M1_Secc5!$T$639="NA"),0,IF(Y241&lt;=SUM(CNGE_2024_M1_Secc5!$T$639),0,1)))</f>
        <v>0</v>
      </c>
      <c r="AV115" s="164"/>
      <c r="AW115" s="164"/>
      <c r="AX115" s="164"/>
      <c r="AY115" s="608">
        <f>IF(AND(P115="NS",CNGE_2024_M1_Secc5!$T$646="NS"),0,IF(AND(P115="NA",CNGE_2024_M1_Secc5!$T$646="NA"),0,IF(P115&lt;=SUM(CNGE_2024_M1_Secc5!$T$646),0,1)))</f>
        <v>0</v>
      </c>
      <c r="AZ115" s="609">
        <f>IF(AND(V115="NS",CNGE_2024_M1_Secc5!$T$647="NS"),0,IF(AND(V115="NA",CNGE_2024_M1_Secc5!$T$647="NA"),0,IF(V115&lt;=SUM(CNGE_2024_M1_Secc5!$T$647),0,1)))</f>
        <v>0</v>
      </c>
      <c r="BA115" s="608">
        <f>IF(AND(AB115="NS",CNGE_2024_M1_Secc5!$T$648="NS"),0,IF(AND(AB115="NA",CNGE_2024_M1_Secc5!$T$648="NA"),0,IF(AB115&lt;=SUM(CNGE_2024_M1_Secc5!$T$648),0,1)))</f>
        <v>0</v>
      </c>
      <c r="BB115" s="609">
        <f>IF(AND(J241="NS",CNGE_2024_M1_Secc5!$T$649="NS"),0,IF(AND(J241="NA",CNGE_2024_M1_Secc5!$T$649="NA"),0,IF(J241&lt;=SUM(CNGE_2024_M1_Secc5!$T$649),0,1)))</f>
        <v>0</v>
      </c>
      <c r="BC115" s="608">
        <f>IF(AND(P241="NS",CNGE_2024_M1_Secc5!$T$650="NS"),0,IF(AND(P241="NA",CNGE_2024_M1_Secc5!$T$650="NA"),0,IF(P241&lt;=SUM(CNGE_2024_M1_Secc5!$T$650),0,1)))</f>
        <v>0</v>
      </c>
      <c r="BD115" s="609">
        <f>IF(AND(V241="NS",CNGE_2024_M1_Secc5!$T$651="NS"),0,IF(AND(V241="NA",CNGE_2024_M1_Secc5!$T$651="NA"),0,IF(V241&lt;=SUM(CNGE_2024_M1_Secc5!$T$651),0,1)))</f>
        <v>0</v>
      </c>
      <c r="BE115" s="608">
        <f>IF(AND(AB241="NS",CNGE_2024_M1_Secc5!$T$652="NS"),0,IF(AND(AB241="NA",CNGE_2024_M1_Secc5!$T$652="NA"),0,IF(AB241&lt;=SUM(CNGE_2024_M1_Secc5!$T$652),0,1)))</f>
        <v>0</v>
      </c>
      <c r="BF115" s="682">
        <f>IF(AND(CNGE_2024_M1_Secc5!$P$633&lt;&gt;"",CNGE_2024_M1_Secc5!$P$633&lt;&gt;1,COUNTA(M115:R115)=0),0,IF(AND(CNGE_2024_M1_Secc5!$P$633&lt;&gt;"",CNGE_2024_M1_Secc5!$P$633=1,COUNTA(M115:R115)=2),0,IF(COUNTA(M115:R115)=0,0,1)))</f>
        <v>0</v>
      </c>
      <c r="BG115" s="683">
        <f>IF(AND(CNGE_2024_M1_Secc5!$P$634&lt;&gt;"",CNGE_2024_M1_Secc5!$P$634&lt;&gt;1,COUNTA(S115:X115)=0),0,IF(AND(CNGE_2024_M1_Secc5!$P$634&lt;&gt;"",CNGE_2024_M1_Secc5!$P$634=1,COUNTA(S115:X115)=2),0,IF(COUNTA(S115:X115)=0,0,1)))</f>
        <v>0</v>
      </c>
      <c r="BH115" s="682">
        <f>IF(AND(CNGE_2024_M1_Secc5!$P$635&lt;&gt;"",CNGE_2024_M1_Secc5!$P$635&lt;&gt;1,COUNTA(Y115:AD115)=0),0,IF(AND(CNGE_2024_M1_Secc5!$P$635&lt;&gt;"",CNGE_2024_M1_Secc5!$P$635=1,COUNTA(Y115:AD115)=2),0,IF(COUNTA(Y115:AD115)=0,0,1)))</f>
        <v>0</v>
      </c>
      <c r="BI115" s="683">
        <f>IF(AND(CNGE_2024_M1_Secc5!$P$636&lt;&gt;"",CNGE_2024_M1_Secc5!$P$636&lt;&gt;1,COUNTA(G241:L241)=0),0,IF(AND(CNGE_2024_M1_Secc5!$P$636&lt;&gt;"",CNGE_2024_M1_Secc5!$P$636=1,COUNTA(G241:L241)=2),0,IF(COUNTA(G241:L241)=0,0,1)))</f>
        <v>0</v>
      </c>
      <c r="BJ115" s="682">
        <f>IF(AND(CNGE_2024_M1_Secc5!$P$637&lt;&gt;"",CNGE_2024_M1_Secc5!$P$637&lt;&gt;1,COUNTA(M241:R241)=0),0,IF(AND(CNGE_2024_M1_Secc5!$P$637&lt;&gt;"",CNGE_2024_M1_Secc5!$P$637=1,COUNTA(M241:R241)=2),0,IF(COUNTA(M241:R241)=0,0,1)))</f>
        <v>0</v>
      </c>
      <c r="BK115" s="683">
        <f>IF(AND(CNGE_2024_M1_Secc5!$P$638&lt;&gt;"",CNGE_2024_M1_Secc5!$P$638&lt;&gt;1,COUNTA(S241:X241)=0),0,IF(AND(CNGE_2024_M1_Secc5!$P$638&lt;&gt;"",CNGE_2024_M1_Secc5!$P$638=1,COUNTA(S241:X241)=2),0,IF(COUNTA(S241:X241)=0,0,1)))</f>
        <v>0</v>
      </c>
      <c r="BL115" s="682">
        <f>IF(AND(CNGE_2024_M1_Secc5!$P$639&lt;&gt;"",CNGE_2024_M1_Secc5!$P$639&lt;&gt;1,COUNTA(Y241:AD241)=0),0,IF(AND(CNGE_2024_M1_Secc5!$P$639&lt;&gt;"",CNGE_2024_M1_Secc5!$P$639=1,COUNTA(Y241:AD241)=2),0,IF(COUNTA(Y241:AD241)=0,0,1)))</f>
        <v>0</v>
      </c>
      <c r="BM115" s="402">
        <f t="shared" si="11"/>
        <v>0</v>
      </c>
      <c r="BN115" s="370" t="str">
        <f>IF(BM115=0,"",
IF(SUM($BM$27:BM115)=1,BO115,
IF($BM$147&gt;SUM($BM$27:BM115),_xlfn.CONCAT(", ",BO115),
IF($BM$147=SUM($BM$27:BM115),_xlfn.CONCAT(" y ",BO115)))))</f>
        <v/>
      </c>
      <c r="BO115" s="156" t="s">
        <v>5237</v>
      </c>
      <c r="BP115" s="272">
        <f t="shared" si="7"/>
        <v>0</v>
      </c>
      <c r="BQ115" s="273" t="str">
        <f>IF(BP115=0,"",
IF(SUM($BP$27:BP115)=1,BR115,
IF(BP$2201&gt;SUM($BP$27:BP115),_xlfn.CONCAT(", ",BR115),
IF($BP$148=SUM($BP$27:BP115),_xlfn.CONCAT(" y ",BR115)))))</f>
        <v/>
      </c>
      <c r="BR115" s="156" t="s">
        <v>5237</v>
      </c>
      <c r="BS115" s="272">
        <f t="shared" si="12"/>
        <v>0</v>
      </c>
      <c r="BT115" s="273" t="str">
        <f>IF(BS115=0,"",
IF(SUM($BS$27:BS115)=1,BU115,
IF($BS$147&gt;SUM($BS$27:BS115),_xlfn.CONCAT(", ",BU115),
IF($BS$147=SUM($BS$27:BS115),_xlfn.CONCAT(" y ",BU115)))))</f>
        <v/>
      </c>
      <c r="BU115" s="156" t="s">
        <v>5237</v>
      </c>
    </row>
    <row r="116" spans="1:73" ht="15" customHeight="1">
      <c r="A116" s="672"/>
      <c r="C116" s="165" t="s">
        <v>5238</v>
      </c>
      <c r="D116" s="884" t="str">
        <f>IF(CNGE_2024_M1_Secc5!$D129="","",CNGE_2024_M1_Secc5!$D129)</f>
        <v/>
      </c>
      <c r="E116" s="884"/>
      <c r="F116" s="884"/>
      <c r="G116" s="884"/>
      <c r="H116" s="884"/>
      <c r="I116" s="884"/>
      <c r="J116" s="884"/>
      <c r="K116" s="719"/>
      <c r="L116" s="719"/>
      <c r="M116" s="719"/>
      <c r="N116" s="719"/>
      <c r="O116" s="719"/>
      <c r="P116" s="719"/>
      <c r="Q116" s="719"/>
      <c r="R116" s="719"/>
      <c r="S116" s="719"/>
      <c r="T116" s="719"/>
      <c r="U116" s="719"/>
      <c r="V116" s="719"/>
      <c r="W116" s="719"/>
      <c r="X116" s="719"/>
      <c r="Y116" s="719"/>
      <c r="Z116" s="719"/>
      <c r="AA116" s="719"/>
      <c r="AB116" s="719"/>
      <c r="AC116" s="719"/>
      <c r="AD116" s="719"/>
      <c r="AE116" s="145"/>
      <c r="AF116" s="164"/>
      <c r="AG116" s="199">
        <f t="shared" si="8"/>
        <v>0</v>
      </c>
      <c r="AH116" s="298">
        <f t="shared" si="9"/>
        <v>0</v>
      </c>
      <c r="AI116" s="164"/>
      <c r="AJ116" s="221">
        <f t="shared" si="10"/>
        <v>0</v>
      </c>
      <c r="AK116" s="164"/>
      <c r="AL116" s="164"/>
      <c r="AM116" s="164"/>
      <c r="AN116" s="164"/>
      <c r="AO116" s="375">
        <f>IF(AND(M116="NS",CNGE_2024_M1_Secc5!$T$633="NS"),0,IF(AND(M116="NA",CNGE_2024_M1_Secc5!$T$633="NA"),0,IF(M116&lt;=SUM(CNGE_2024_M1_Secc5!$T$633),0,1)))</f>
        <v>0</v>
      </c>
      <c r="AP116" s="680">
        <f>IF(AND(S116="NS",CNGE_2024_M1_Secc5!$T$634="NS"),0,IF(AND(S116="NA",CNGE_2024_M1_Secc5!$T$634="NA"),0,IF(S116&lt;=SUM(CNGE_2024_M1_Secc5!$T$634),0,1)))</f>
        <v>0</v>
      </c>
      <c r="AQ116" s="375">
        <f>IF(AND(Y116="NS",CNGE_2024_M1_Secc5!$T$635="NS"),0,IF(AND(Y116="NA",CNGE_2024_M1_Secc5!$T$635="NA"),0,IF(Y116&lt;=SUM(CNGE_2024_M1_Secc5!$T$635),0,1)))</f>
        <v>0</v>
      </c>
      <c r="AR116" s="680">
        <f>IF(AND(G242="NS",CNGE_2024_M1_Secc5!$T$636="NS"),0,IF(AND(G242="NA",CNGE_2024_M1_Secc5!$T$636="NA"),0,IF(G242&lt;=SUM(CNGE_2024_M1_Secc5!$T$636),0,1)))</f>
        <v>0</v>
      </c>
      <c r="AS116" s="375">
        <f>IF(AND(M242="NS",CNGE_2024_M1_Secc5!$T$637="NS"),0,IF(AND(M242="NA",CNGE_2024_M1_Secc5!$T$637="NA"),0,IF(M242&lt;=SUM(CNGE_2024_M1_Secc5!$T$637),0,1)))</f>
        <v>0</v>
      </c>
      <c r="AT116" s="680">
        <f>IF(AND(S242="NS",CNGE_2024_M1_Secc5!$T$638="NS"),0,IF(AND(S242="NA",CNGE_2024_M1_Secc5!$T$638="NA"),0,IF(S242&lt;=SUM(CNGE_2024_M1_Secc5!$T$638),0,1)))</f>
        <v>0</v>
      </c>
      <c r="AU116" s="375">
        <f>IF(AND(Y242="NS",CNGE_2024_M1_Secc5!$T$639="NS"),0,IF(AND(Y242="NA",CNGE_2024_M1_Secc5!$T$639="NA"),0,IF(Y242&lt;=SUM(CNGE_2024_M1_Secc5!$T$639),0,1)))</f>
        <v>0</v>
      </c>
      <c r="AV116" s="164"/>
      <c r="AW116" s="164"/>
      <c r="AX116" s="164"/>
      <c r="AY116" s="608">
        <f>IF(AND(P116="NS",CNGE_2024_M1_Secc5!$T$646="NS"),0,IF(AND(P116="NA",CNGE_2024_M1_Secc5!$T$646="NA"),0,IF(P116&lt;=SUM(CNGE_2024_M1_Secc5!$T$646),0,1)))</f>
        <v>0</v>
      </c>
      <c r="AZ116" s="609">
        <f>IF(AND(V116="NS",CNGE_2024_M1_Secc5!$T$647="NS"),0,IF(AND(V116="NA",CNGE_2024_M1_Secc5!$T$647="NA"),0,IF(V116&lt;=SUM(CNGE_2024_M1_Secc5!$T$647),0,1)))</f>
        <v>0</v>
      </c>
      <c r="BA116" s="608">
        <f>IF(AND(AB116="NS",CNGE_2024_M1_Secc5!$T$648="NS"),0,IF(AND(AB116="NA",CNGE_2024_M1_Secc5!$T$648="NA"),0,IF(AB116&lt;=SUM(CNGE_2024_M1_Secc5!$T$648),0,1)))</f>
        <v>0</v>
      </c>
      <c r="BB116" s="609">
        <f>IF(AND(J242="NS",CNGE_2024_M1_Secc5!$T$649="NS"),0,IF(AND(J242="NA",CNGE_2024_M1_Secc5!$T$649="NA"),0,IF(J242&lt;=SUM(CNGE_2024_M1_Secc5!$T$649),0,1)))</f>
        <v>0</v>
      </c>
      <c r="BC116" s="608">
        <f>IF(AND(P242="NS",CNGE_2024_M1_Secc5!$T$650="NS"),0,IF(AND(P242="NA",CNGE_2024_M1_Secc5!$T$650="NA"),0,IF(P242&lt;=SUM(CNGE_2024_M1_Secc5!$T$650),0,1)))</f>
        <v>0</v>
      </c>
      <c r="BD116" s="609">
        <f>IF(AND(V242="NS",CNGE_2024_M1_Secc5!$T$651="NS"),0,IF(AND(V242="NA",CNGE_2024_M1_Secc5!$T$651="NA"),0,IF(V242&lt;=SUM(CNGE_2024_M1_Secc5!$T$651),0,1)))</f>
        <v>0</v>
      </c>
      <c r="BE116" s="608">
        <f>IF(AND(AB242="NS",CNGE_2024_M1_Secc5!$T$652="NS"),0,IF(AND(AB242="NA",CNGE_2024_M1_Secc5!$T$652="NA"),0,IF(AB242&lt;=SUM(CNGE_2024_M1_Secc5!$T$652),0,1)))</f>
        <v>0</v>
      </c>
      <c r="BF116" s="682">
        <f>IF(AND(CNGE_2024_M1_Secc5!$P$633&lt;&gt;"",CNGE_2024_M1_Secc5!$P$633&lt;&gt;1,COUNTA(M116:R116)=0),0,IF(AND(CNGE_2024_M1_Secc5!$P$633&lt;&gt;"",CNGE_2024_M1_Secc5!$P$633=1,COUNTA(M116:R116)=2),0,IF(COUNTA(M116:R116)=0,0,1)))</f>
        <v>0</v>
      </c>
      <c r="BG116" s="683">
        <f>IF(AND(CNGE_2024_M1_Secc5!$P$634&lt;&gt;"",CNGE_2024_M1_Secc5!$P$634&lt;&gt;1,COUNTA(S116:X116)=0),0,IF(AND(CNGE_2024_M1_Secc5!$P$634&lt;&gt;"",CNGE_2024_M1_Secc5!$P$634=1,COUNTA(S116:X116)=2),0,IF(COUNTA(S116:X116)=0,0,1)))</f>
        <v>0</v>
      </c>
      <c r="BH116" s="682">
        <f>IF(AND(CNGE_2024_M1_Secc5!$P$635&lt;&gt;"",CNGE_2024_M1_Secc5!$P$635&lt;&gt;1,COUNTA(Y116:AD116)=0),0,IF(AND(CNGE_2024_M1_Secc5!$P$635&lt;&gt;"",CNGE_2024_M1_Secc5!$P$635=1,COUNTA(Y116:AD116)=2),0,IF(COUNTA(Y116:AD116)=0,0,1)))</f>
        <v>0</v>
      </c>
      <c r="BI116" s="683">
        <f>IF(AND(CNGE_2024_M1_Secc5!$P$636&lt;&gt;"",CNGE_2024_M1_Secc5!$P$636&lt;&gt;1,COUNTA(G242:L242)=0),0,IF(AND(CNGE_2024_M1_Secc5!$P$636&lt;&gt;"",CNGE_2024_M1_Secc5!$P$636=1,COUNTA(G242:L242)=2),0,IF(COUNTA(G242:L242)=0,0,1)))</f>
        <v>0</v>
      </c>
      <c r="BJ116" s="682">
        <f>IF(AND(CNGE_2024_M1_Secc5!$P$637&lt;&gt;"",CNGE_2024_M1_Secc5!$P$637&lt;&gt;1,COUNTA(M242:R242)=0),0,IF(AND(CNGE_2024_M1_Secc5!$P$637&lt;&gt;"",CNGE_2024_M1_Secc5!$P$637=1,COUNTA(M242:R242)=2),0,IF(COUNTA(M242:R242)=0,0,1)))</f>
        <v>0</v>
      </c>
      <c r="BK116" s="683">
        <f>IF(AND(CNGE_2024_M1_Secc5!$P$638&lt;&gt;"",CNGE_2024_M1_Secc5!$P$638&lt;&gt;1,COUNTA(S242:X242)=0),0,IF(AND(CNGE_2024_M1_Secc5!$P$638&lt;&gt;"",CNGE_2024_M1_Secc5!$P$638=1,COUNTA(S242:X242)=2),0,IF(COUNTA(S242:X242)=0,0,1)))</f>
        <v>0</v>
      </c>
      <c r="BL116" s="682">
        <f>IF(AND(CNGE_2024_M1_Secc5!$P$639&lt;&gt;"",CNGE_2024_M1_Secc5!$P$639&lt;&gt;1,COUNTA(Y242:AD242)=0),0,IF(AND(CNGE_2024_M1_Secc5!$P$639&lt;&gt;"",CNGE_2024_M1_Secc5!$P$639=1,COUNTA(Y242:AD242)=2),0,IF(COUNTA(Y242:AD242)=0,0,1)))</f>
        <v>0</v>
      </c>
      <c r="BM116" s="402">
        <f t="shared" si="11"/>
        <v>0</v>
      </c>
      <c r="BN116" s="370" t="str">
        <f>IF(BM116=0,"",
IF(SUM($BM$27:BM116)=1,BO116,
IF($BM$147&gt;SUM($BM$27:BM116),_xlfn.CONCAT(", ",BO116),
IF($BM$147=SUM($BM$27:BM116),_xlfn.CONCAT(" y ",BO116)))))</f>
        <v/>
      </c>
      <c r="BO116" s="156" t="s">
        <v>5239</v>
      </c>
      <c r="BP116" s="272">
        <f t="shared" si="7"/>
        <v>0</v>
      </c>
      <c r="BQ116" s="273" t="str">
        <f>IF(BP116=0,"",
IF(SUM($BP$27:BP116)=1,BR116,
IF(BP$2201&gt;SUM($BP$27:BP116),_xlfn.CONCAT(", ",BR116),
IF($BP$148=SUM($BP$27:BP116),_xlfn.CONCAT(" y ",BR116)))))</f>
        <v/>
      </c>
      <c r="BR116" s="156" t="s">
        <v>5239</v>
      </c>
      <c r="BS116" s="272">
        <f t="shared" si="12"/>
        <v>0</v>
      </c>
      <c r="BT116" s="273" t="str">
        <f>IF(BS116=0,"",
IF(SUM($BS$27:BS116)=1,BU116,
IF($BS$147&gt;SUM($BS$27:BS116),_xlfn.CONCAT(", ",BU116),
IF($BS$147=SUM($BS$27:BS116),_xlfn.CONCAT(" y ",BU116)))))</f>
        <v/>
      </c>
      <c r="BU116" s="156" t="s">
        <v>5239</v>
      </c>
    </row>
    <row r="117" spans="1:73" ht="15" customHeight="1">
      <c r="A117" s="672"/>
      <c r="C117" s="165" t="s">
        <v>5240</v>
      </c>
      <c r="D117" s="884" t="str">
        <f>IF(CNGE_2024_M1_Secc5!$D130="","",CNGE_2024_M1_Secc5!$D130)</f>
        <v/>
      </c>
      <c r="E117" s="884"/>
      <c r="F117" s="884"/>
      <c r="G117" s="884"/>
      <c r="H117" s="884"/>
      <c r="I117" s="884"/>
      <c r="J117" s="884"/>
      <c r="K117" s="719"/>
      <c r="L117" s="719"/>
      <c r="M117" s="719"/>
      <c r="N117" s="719"/>
      <c r="O117" s="719"/>
      <c r="P117" s="719"/>
      <c r="Q117" s="719"/>
      <c r="R117" s="719"/>
      <c r="S117" s="719"/>
      <c r="T117" s="719"/>
      <c r="U117" s="719"/>
      <c r="V117" s="719"/>
      <c r="W117" s="719"/>
      <c r="X117" s="719"/>
      <c r="Y117" s="719"/>
      <c r="Z117" s="719"/>
      <c r="AA117" s="719"/>
      <c r="AB117" s="719"/>
      <c r="AC117" s="719"/>
      <c r="AD117" s="719"/>
      <c r="AE117" s="145"/>
      <c r="AF117" s="164"/>
      <c r="AG117" s="199">
        <f t="shared" si="8"/>
        <v>0</v>
      </c>
      <c r="AH117" s="298">
        <f t="shared" si="9"/>
        <v>0</v>
      </c>
      <c r="AI117" s="164"/>
      <c r="AJ117" s="221">
        <f t="shared" si="10"/>
        <v>0</v>
      </c>
      <c r="AK117" s="164"/>
      <c r="AL117" s="164"/>
      <c r="AM117" s="164"/>
      <c r="AN117" s="164"/>
      <c r="AO117" s="375">
        <f>IF(AND(M117="NS",CNGE_2024_M1_Secc5!$T$633="NS"),0,IF(AND(M117="NA",CNGE_2024_M1_Secc5!$T$633="NA"),0,IF(M117&lt;=SUM(CNGE_2024_M1_Secc5!$T$633),0,1)))</f>
        <v>0</v>
      </c>
      <c r="AP117" s="680">
        <f>IF(AND(S117="NS",CNGE_2024_M1_Secc5!$T$634="NS"),0,IF(AND(S117="NA",CNGE_2024_M1_Secc5!$T$634="NA"),0,IF(S117&lt;=SUM(CNGE_2024_M1_Secc5!$T$634),0,1)))</f>
        <v>0</v>
      </c>
      <c r="AQ117" s="375">
        <f>IF(AND(Y117="NS",CNGE_2024_M1_Secc5!$T$635="NS"),0,IF(AND(Y117="NA",CNGE_2024_M1_Secc5!$T$635="NA"),0,IF(Y117&lt;=SUM(CNGE_2024_M1_Secc5!$T$635),0,1)))</f>
        <v>0</v>
      </c>
      <c r="AR117" s="680">
        <f>IF(AND(G243="NS",CNGE_2024_M1_Secc5!$T$636="NS"),0,IF(AND(G243="NA",CNGE_2024_M1_Secc5!$T$636="NA"),0,IF(G243&lt;=SUM(CNGE_2024_M1_Secc5!$T$636),0,1)))</f>
        <v>0</v>
      </c>
      <c r="AS117" s="375">
        <f>IF(AND(M243="NS",CNGE_2024_M1_Secc5!$T$637="NS"),0,IF(AND(M243="NA",CNGE_2024_M1_Secc5!$T$637="NA"),0,IF(M243&lt;=SUM(CNGE_2024_M1_Secc5!$T$637),0,1)))</f>
        <v>0</v>
      </c>
      <c r="AT117" s="680">
        <f>IF(AND(S243="NS",CNGE_2024_M1_Secc5!$T$638="NS"),0,IF(AND(S243="NA",CNGE_2024_M1_Secc5!$T$638="NA"),0,IF(S243&lt;=SUM(CNGE_2024_M1_Secc5!$T$638),0,1)))</f>
        <v>0</v>
      </c>
      <c r="AU117" s="375">
        <f>IF(AND(Y243="NS",CNGE_2024_M1_Secc5!$T$639="NS"),0,IF(AND(Y243="NA",CNGE_2024_M1_Secc5!$T$639="NA"),0,IF(Y243&lt;=SUM(CNGE_2024_M1_Secc5!$T$639),0,1)))</f>
        <v>0</v>
      </c>
      <c r="AV117" s="164"/>
      <c r="AW117" s="164"/>
      <c r="AX117" s="164"/>
      <c r="AY117" s="608">
        <f>IF(AND(P117="NS",CNGE_2024_M1_Secc5!$T$646="NS"),0,IF(AND(P117="NA",CNGE_2024_M1_Secc5!$T$646="NA"),0,IF(P117&lt;=SUM(CNGE_2024_M1_Secc5!$T$646),0,1)))</f>
        <v>0</v>
      </c>
      <c r="AZ117" s="609">
        <f>IF(AND(V117="NS",CNGE_2024_M1_Secc5!$T$647="NS"),0,IF(AND(V117="NA",CNGE_2024_M1_Secc5!$T$647="NA"),0,IF(V117&lt;=SUM(CNGE_2024_M1_Secc5!$T$647),0,1)))</f>
        <v>0</v>
      </c>
      <c r="BA117" s="608">
        <f>IF(AND(AB117="NS",CNGE_2024_M1_Secc5!$T$648="NS"),0,IF(AND(AB117="NA",CNGE_2024_M1_Secc5!$T$648="NA"),0,IF(AB117&lt;=SUM(CNGE_2024_M1_Secc5!$T$648),0,1)))</f>
        <v>0</v>
      </c>
      <c r="BB117" s="609">
        <f>IF(AND(J243="NS",CNGE_2024_M1_Secc5!$T$649="NS"),0,IF(AND(J243="NA",CNGE_2024_M1_Secc5!$T$649="NA"),0,IF(J243&lt;=SUM(CNGE_2024_M1_Secc5!$T$649),0,1)))</f>
        <v>0</v>
      </c>
      <c r="BC117" s="608">
        <f>IF(AND(P243="NS",CNGE_2024_M1_Secc5!$T$650="NS"),0,IF(AND(P243="NA",CNGE_2024_M1_Secc5!$T$650="NA"),0,IF(P243&lt;=SUM(CNGE_2024_M1_Secc5!$T$650),0,1)))</f>
        <v>0</v>
      </c>
      <c r="BD117" s="609">
        <f>IF(AND(V243="NS",CNGE_2024_M1_Secc5!$T$651="NS"),0,IF(AND(V243="NA",CNGE_2024_M1_Secc5!$T$651="NA"),0,IF(V243&lt;=SUM(CNGE_2024_M1_Secc5!$T$651),0,1)))</f>
        <v>0</v>
      </c>
      <c r="BE117" s="608">
        <f>IF(AND(AB243="NS",CNGE_2024_M1_Secc5!$T$652="NS"),0,IF(AND(AB243="NA",CNGE_2024_M1_Secc5!$T$652="NA"),0,IF(AB243&lt;=SUM(CNGE_2024_M1_Secc5!$T$652),0,1)))</f>
        <v>0</v>
      </c>
      <c r="BF117" s="682">
        <f>IF(AND(CNGE_2024_M1_Secc5!$P$633&lt;&gt;"",CNGE_2024_M1_Secc5!$P$633&lt;&gt;1,COUNTA(M117:R117)=0),0,IF(AND(CNGE_2024_M1_Secc5!$P$633&lt;&gt;"",CNGE_2024_M1_Secc5!$P$633=1,COUNTA(M117:R117)=2),0,IF(COUNTA(M117:R117)=0,0,1)))</f>
        <v>0</v>
      </c>
      <c r="BG117" s="683">
        <f>IF(AND(CNGE_2024_M1_Secc5!$P$634&lt;&gt;"",CNGE_2024_M1_Secc5!$P$634&lt;&gt;1,COUNTA(S117:X117)=0),0,IF(AND(CNGE_2024_M1_Secc5!$P$634&lt;&gt;"",CNGE_2024_M1_Secc5!$P$634=1,COUNTA(S117:X117)=2),0,IF(COUNTA(S117:X117)=0,0,1)))</f>
        <v>0</v>
      </c>
      <c r="BH117" s="682">
        <f>IF(AND(CNGE_2024_M1_Secc5!$P$635&lt;&gt;"",CNGE_2024_M1_Secc5!$P$635&lt;&gt;1,COUNTA(Y117:AD117)=0),0,IF(AND(CNGE_2024_M1_Secc5!$P$635&lt;&gt;"",CNGE_2024_M1_Secc5!$P$635=1,COUNTA(Y117:AD117)=2),0,IF(COUNTA(Y117:AD117)=0,0,1)))</f>
        <v>0</v>
      </c>
      <c r="BI117" s="683">
        <f>IF(AND(CNGE_2024_M1_Secc5!$P$636&lt;&gt;"",CNGE_2024_M1_Secc5!$P$636&lt;&gt;1,COUNTA(G243:L243)=0),0,IF(AND(CNGE_2024_M1_Secc5!$P$636&lt;&gt;"",CNGE_2024_M1_Secc5!$P$636=1,COUNTA(G243:L243)=2),0,IF(COUNTA(G243:L243)=0,0,1)))</f>
        <v>0</v>
      </c>
      <c r="BJ117" s="682">
        <f>IF(AND(CNGE_2024_M1_Secc5!$P$637&lt;&gt;"",CNGE_2024_M1_Secc5!$P$637&lt;&gt;1,COUNTA(M243:R243)=0),0,IF(AND(CNGE_2024_M1_Secc5!$P$637&lt;&gt;"",CNGE_2024_M1_Secc5!$P$637=1,COUNTA(M243:R243)=2),0,IF(COUNTA(M243:R243)=0,0,1)))</f>
        <v>0</v>
      </c>
      <c r="BK117" s="683">
        <f>IF(AND(CNGE_2024_M1_Secc5!$P$638&lt;&gt;"",CNGE_2024_M1_Secc5!$P$638&lt;&gt;1,COUNTA(S243:X243)=0),0,IF(AND(CNGE_2024_M1_Secc5!$P$638&lt;&gt;"",CNGE_2024_M1_Secc5!$P$638=1,COUNTA(S243:X243)=2),0,IF(COUNTA(S243:X243)=0,0,1)))</f>
        <v>0</v>
      </c>
      <c r="BL117" s="682">
        <f>IF(AND(CNGE_2024_M1_Secc5!$P$639&lt;&gt;"",CNGE_2024_M1_Secc5!$P$639&lt;&gt;1,COUNTA(Y243:AD243)=0),0,IF(AND(CNGE_2024_M1_Secc5!$P$639&lt;&gt;"",CNGE_2024_M1_Secc5!$P$639=1,COUNTA(Y243:AD243)=2),0,IF(COUNTA(Y243:AD243)=0,0,1)))</f>
        <v>0</v>
      </c>
      <c r="BM117" s="402">
        <f t="shared" si="11"/>
        <v>0</v>
      </c>
      <c r="BN117" s="370" t="str">
        <f>IF(BM117=0,"",
IF(SUM($BM$27:BM117)=1,BO117,
IF($BM$147&gt;SUM($BM$27:BM117),_xlfn.CONCAT(", ",BO117),
IF($BM$147=SUM($BM$27:BM117),_xlfn.CONCAT(" y ",BO117)))))</f>
        <v/>
      </c>
      <c r="BO117" s="156" t="s">
        <v>5241</v>
      </c>
      <c r="BP117" s="272">
        <f t="shared" si="7"/>
        <v>0</v>
      </c>
      <c r="BQ117" s="273" t="str">
        <f>IF(BP117=0,"",
IF(SUM($BP$27:BP117)=1,BR117,
IF(BP$2201&gt;SUM($BP$27:BP117),_xlfn.CONCAT(", ",BR117),
IF($BP$148=SUM($BP$27:BP117),_xlfn.CONCAT(" y ",BR117)))))</f>
        <v/>
      </c>
      <c r="BR117" s="156" t="s">
        <v>5241</v>
      </c>
      <c r="BS117" s="272">
        <f t="shared" si="12"/>
        <v>0</v>
      </c>
      <c r="BT117" s="273" t="str">
        <f>IF(BS117=0,"",
IF(SUM($BS$27:BS117)=1,BU117,
IF($BS$147&gt;SUM($BS$27:BS117),_xlfn.CONCAT(", ",BU117),
IF($BS$147=SUM($BS$27:BS117),_xlfn.CONCAT(" y ",BU117)))))</f>
        <v/>
      </c>
      <c r="BU117" s="156" t="s">
        <v>5241</v>
      </c>
    </row>
    <row r="118" spans="1:73" ht="15" customHeight="1">
      <c r="A118" s="672"/>
      <c r="C118" s="165" t="s">
        <v>5242</v>
      </c>
      <c r="D118" s="884" t="str">
        <f>IF(CNGE_2024_M1_Secc5!$D131="","",CNGE_2024_M1_Secc5!$D131)</f>
        <v/>
      </c>
      <c r="E118" s="884"/>
      <c r="F118" s="884"/>
      <c r="G118" s="884"/>
      <c r="H118" s="884"/>
      <c r="I118" s="884"/>
      <c r="J118" s="884"/>
      <c r="K118" s="719"/>
      <c r="L118" s="719"/>
      <c r="M118" s="719"/>
      <c r="N118" s="719"/>
      <c r="O118" s="719"/>
      <c r="P118" s="719"/>
      <c r="Q118" s="719"/>
      <c r="R118" s="719"/>
      <c r="S118" s="719"/>
      <c r="T118" s="719"/>
      <c r="U118" s="719"/>
      <c r="V118" s="719"/>
      <c r="W118" s="719"/>
      <c r="X118" s="719"/>
      <c r="Y118" s="719"/>
      <c r="Z118" s="719"/>
      <c r="AA118" s="719"/>
      <c r="AB118" s="719"/>
      <c r="AC118" s="719"/>
      <c r="AD118" s="719"/>
      <c r="AE118" s="145"/>
      <c r="AF118" s="164"/>
      <c r="AG118" s="199">
        <f t="shared" si="8"/>
        <v>0</v>
      </c>
      <c r="AH118" s="298">
        <f t="shared" si="9"/>
        <v>0</v>
      </c>
      <c r="AI118" s="164"/>
      <c r="AJ118" s="221">
        <f t="shared" si="10"/>
        <v>0</v>
      </c>
      <c r="AK118" s="164"/>
      <c r="AL118" s="164"/>
      <c r="AM118" s="164"/>
      <c r="AN118" s="164"/>
      <c r="AO118" s="375">
        <f>IF(AND(M118="NS",CNGE_2024_M1_Secc5!$T$633="NS"),0,IF(AND(M118="NA",CNGE_2024_M1_Secc5!$T$633="NA"),0,IF(M118&lt;=SUM(CNGE_2024_M1_Secc5!$T$633),0,1)))</f>
        <v>0</v>
      </c>
      <c r="AP118" s="680">
        <f>IF(AND(S118="NS",CNGE_2024_M1_Secc5!$T$634="NS"),0,IF(AND(S118="NA",CNGE_2024_M1_Secc5!$T$634="NA"),0,IF(S118&lt;=SUM(CNGE_2024_M1_Secc5!$T$634),0,1)))</f>
        <v>0</v>
      </c>
      <c r="AQ118" s="375">
        <f>IF(AND(Y118="NS",CNGE_2024_M1_Secc5!$T$635="NS"),0,IF(AND(Y118="NA",CNGE_2024_M1_Secc5!$T$635="NA"),0,IF(Y118&lt;=SUM(CNGE_2024_M1_Secc5!$T$635),0,1)))</f>
        <v>0</v>
      </c>
      <c r="AR118" s="680">
        <f>IF(AND(G244="NS",CNGE_2024_M1_Secc5!$T$636="NS"),0,IF(AND(G244="NA",CNGE_2024_M1_Secc5!$T$636="NA"),0,IF(G244&lt;=SUM(CNGE_2024_M1_Secc5!$T$636),0,1)))</f>
        <v>0</v>
      </c>
      <c r="AS118" s="375">
        <f>IF(AND(M244="NS",CNGE_2024_M1_Secc5!$T$637="NS"),0,IF(AND(M244="NA",CNGE_2024_M1_Secc5!$T$637="NA"),0,IF(M244&lt;=SUM(CNGE_2024_M1_Secc5!$T$637),0,1)))</f>
        <v>0</v>
      </c>
      <c r="AT118" s="680">
        <f>IF(AND(S244="NS",CNGE_2024_M1_Secc5!$T$638="NS"),0,IF(AND(S244="NA",CNGE_2024_M1_Secc5!$T$638="NA"),0,IF(S244&lt;=SUM(CNGE_2024_M1_Secc5!$T$638),0,1)))</f>
        <v>0</v>
      </c>
      <c r="AU118" s="375">
        <f>IF(AND(Y244="NS",CNGE_2024_M1_Secc5!$T$639="NS"),0,IF(AND(Y244="NA",CNGE_2024_M1_Secc5!$T$639="NA"),0,IF(Y244&lt;=SUM(CNGE_2024_M1_Secc5!$T$639),0,1)))</f>
        <v>0</v>
      </c>
      <c r="AV118" s="164"/>
      <c r="AW118" s="164"/>
      <c r="AX118" s="164"/>
      <c r="AY118" s="608">
        <f>IF(AND(P118="NS",CNGE_2024_M1_Secc5!$T$646="NS"),0,IF(AND(P118="NA",CNGE_2024_M1_Secc5!$T$646="NA"),0,IF(P118&lt;=SUM(CNGE_2024_M1_Secc5!$T$646),0,1)))</f>
        <v>0</v>
      </c>
      <c r="AZ118" s="609">
        <f>IF(AND(V118="NS",CNGE_2024_M1_Secc5!$T$647="NS"),0,IF(AND(V118="NA",CNGE_2024_M1_Secc5!$T$647="NA"),0,IF(V118&lt;=SUM(CNGE_2024_M1_Secc5!$T$647),0,1)))</f>
        <v>0</v>
      </c>
      <c r="BA118" s="608">
        <f>IF(AND(AB118="NS",CNGE_2024_M1_Secc5!$T$648="NS"),0,IF(AND(AB118="NA",CNGE_2024_M1_Secc5!$T$648="NA"),0,IF(AB118&lt;=SUM(CNGE_2024_M1_Secc5!$T$648),0,1)))</f>
        <v>0</v>
      </c>
      <c r="BB118" s="609">
        <f>IF(AND(J244="NS",CNGE_2024_M1_Secc5!$T$649="NS"),0,IF(AND(J244="NA",CNGE_2024_M1_Secc5!$T$649="NA"),0,IF(J244&lt;=SUM(CNGE_2024_M1_Secc5!$T$649),0,1)))</f>
        <v>0</v>
      </c>
      <c r="BC118" s="608">
        <f>IF(AND(P244="NS",CNGE_2024_M1_Secc5!$T$650="NS"),0,IF(AND(P244="NA",CNGE_2024_M1_Secc5!$T$650="NA"),0,IF(P244&lt;=SUM(CNGE_2024_M1_Secc5!$T$650),0,1)))</f>
        <v>0</v>
      </c>
      <c r="BD118" s="609">
        <f>IF(AND(V244="NS",CNGE_2024_M1_Secc5!$T$651="NS"),0,IF(AND(V244="NA",CNGE_2024_M1_Secc5!$T$651="NA"),0,IF(V244&lt;=SUM(CNGE_2024_M1_Secc5!$T$651),0,1)))</f>
        <v>0</v>
      </c>
      <c r="BE118" s="608">
        <f>IF(AND(AB244="NS",CNGE_2024_M1_Secc5!$T$652="NS"),0,IF(AND(AB244="NA",CNGE_2024_M1_Secc5!$T$652="NA"),0,IF(AB244&lt;=SUM(CNGE_2024_M1_Secc5!$T$652),0,1)))</f>
        <v>0</v>
      </c>
      <c r="BF118" s="682">
        <f>IF(AND(CNGE_2024_M1_Secc5!$P$633&lt;&gt;"",CNGE_2024_M1_Secc5!$P$633&lt;&gt;1,COUNTA(M118:R118)=0),0,IF(AND(CNGE_2024_M1_Secc5!$P$633&lt;&gt;"",CNGE_2024_M1_Secc5!$P$633=1,COUNTA(M118:R118)=2),0,IF(COUNTA(M118:R118)=0,0,1)))</f>
        <v>0</v>
      </c>
      <c r="BG118" s="683">
        <f>IF(AND(CNGE_2024_M1_Secc5!$P$634&lt;&gt;"",CNGE_2024_M1_Secc5!$P$634&lt;&gt;1,COUNTA(S118:X118)=0),0,IF(AND(CNGE_2024_M1_Secc5!$P$634&lt;&gt;"",CNGE_2024_M1_Secc5!$P$634=1,COUNTA(S118:X118)=2),0,IF(COUNTA(S118:X118)=0,0,1)))</f>
        <v>0</v>
      </c>
      <c r="BH118" s="682">
        <f>IF(AND(CNGE_2024_M1_Secc5!$P$635&lt;&gt;"",CNGE_2024_M1_Secc5!$P$635&lt;&gt;1,COUNTA(Y118:AD118)=0),0,IF(AND(CNGE_2024_M1_Secc5!$P$635&lt;&gt;"",CNGE_2024_M1_Secc5!$P$635=1,COUNTA(Y118:AD118)=2),0,IF(COUNTA(Y118:AD118)=0,0,1)))</f>
        <v>0</v>
      </c>
      <c r="BI118" s="683">
        <f>IF(AND(CNGE_2024_M1_Secc5!$P$636&lt;&gt;"",CNGE_2024_M1_Secc5!$P$636&lt;&gt;1,COUNTA(G244:L244)=0),0,IF(AND(CNGE_2024_M1_Secc5!$P$636&lt;&gt;"",CNGE_2024_M1_Secc5!$P$636=1,COUNTA(G244:L244)=2),0,IF(COUNTA(G244:L244)=0,0,1)))</f>
        <v>0</v>
      </c>
      <c r="BJ118" s="682">
        <f>IF(AND(CNGE_2024_M1_Secc5!$P$637&lt;&gt;"",CNGE_2024_M1_Secc5!$P$637&lt;&gt;1,COUNTA(M244:R244)=0),0,IF(AND(CNGE_2024_M1_Secc5!$P$637&lt;&gt;"",CNGE_2024_M1_Secc5!$P$637=1,COUNTA(M244:R244)=2),0,IF(COUNTA(M244:R244)=0,0,1)))</f>
        <v>0</v>
      </c>
      <c r="BK118" s="683">
        <f>IF(AND(CNGE_2024_M1_Secc5!$P$638&lt;&gt;"",CNGE_2024_M1_Secc5!$P$638&lt;&gt;1,COUNTA(S244:X244)=0),0,IF(AND(CNGE_2024_M1_Secc5!$P$638&lt;&gt;"",CNGE_2024_M1_Secc5!$P$638=1,COUNTA(S244:X244)=2),0,IF(COUNTA(S244:X244)=0,0,1)))</f>
        <v>0</v>
      </c>
      <c r="BL118" s="682">
        <f>IF(AND(CNGE_2024_M1_Secc5!$P$639&lt;&gt;"",CNGE_2024_M1_Secc5!$P$639&lt;&gt;1,COUNTA(Y244:AD244)=0),0,IF(AND(CNGE_2024_M1_Secc5!$P$639&lt;&gt;"",CNGE_2024_M1_Secc5!$P$639=1,COUNTA(Y244:AD244)=2),0,IF(COUNTA(Y244:AD244)=0,0,1)))</f>
        <v>0</v>
      </c>
      <c r="BM118" s="402">
        <f t="shared" si="11"/>
        <v>0</v>
      </c>
      <c r="BN118" s="370" t="str">
        <f>IF(BM118=0,"",
IF(SUM($BM$27:BM118)=1,BO118,
IF($BM$147&gt;SUM($BM$27:BM118),_xlfn.CONCAT(", ",BO118),
IF($BM$147=SUM($BM$27:BM118),_xlfn.CONCAT(" y ",BO118)))))</f>
        <v/>
      </c>
      <c r="BO118" s="156" t="s">
        <v>5243</v>
      </c>
      <c r="BP118" s="272">
        <f t="shared" si="7"/>
        <v>0</v>
      </c>
      <c r="BQ118" s="273" t="str">
        <f>IF(BP118=0,"",
IF(SUM($BP$27:BP118)=1,BR118,
IF(BP$2201&gt;SUM($BP$27:BP118),_xlfn.CONCAT(", ",BR118),
IF($BP$148=SUM($BP$27:BP118),_xlfn.CONCAT(" y ",BR118)))))</f>
        <v/>
      </c>
      <c r="BR118" s="156" t="s">
        <v>5243</v>
      </c>
      <c r="BS118" s="272">
        <f t="shared" si="12"/>
        <v>0</v>
      </c>
      <c r="BT118" s="273" t="str">
        <f>IF(BS118=0,"",
IF(SUM($BS$27:BS118)=1,BU118,
IF($BS$147&gt;SUM($BS$27:BS118),_xlfn.CONCAT(", ",BU118),
IF($BS$147=SUM($BS$27:BS118),_xlfn.CONCAT(" y ",BU118)))))</f>
        <v/>
      </c>
      <c r="BU118" s="156" t="s">
        <v>5243</v>
      </c>
    </row>
    <row r="119" spans="1:73" ht="15" customHeight="1">
      <c r="A119" s="672"/>
      <c r="C119" s="165" t="s">
        <v>5244</v>
      </c>
      <c r="D119" s="884" t="str">
        <f>IF(CNGE_2024_M1_Secc5!$D132="","",CNGE_2024_M1_Secc5!$D132)</f>
        <v/>
      </c>
      <c r="E119" s="884"/>
      <c r="F119" s="884"/>
      <c r="G119" s="884"/>
      <c r="H119" s="884"/>
      <c r="I119" s="884"/>
      <c r="J119" s="884"/>
      <c r="K119" s="719"/>
      <c r="L119" s="719"/>
      <c r="M119" s="719"/>
      <c r="N119" s="719"/>
      <c r="O119" s="719"/>
      <c r="P119" s="719"/>
      <c r="Q119" s="719"/>
      <c r="R119" s="719"/>
      <c r="S119" s="719"/>
      <c r="T119" s="719"/>
      <c r="U119" s="719"/>
      <c r="V119" s="719"/>
      <c r="W119" s="719"/>
      <c r="X119" s="719"/>
      <c r="Y119" s="719"/>
      <c r="Z119" s="719"/>
      <c r="AA119" s="719"/>
      <c r="AB119" s="719"/>
      <c r="AC119" s="719"/>
      <c r="AD119" s="719"/>
      <c r="AE119" s="145"/>
      <c r="AF119" s="164"/>
      <c r="AG119" s="199">
        <f t="shared" si="8"/>
        <v>0</v>
      </c>
      <c r="AH119" s="298">
        <f t="shared" si="9"/>
        <v>0</v>
      </c>
      <c r="AI119" s="164"/>
      <c r="AJ119" s="221">
        <f t="shared" si="10"/>
        <v>0</v>
      </c>
      <c r="AK119" s="164"/>
      <c r="AL119" s="164"/>
      <c r="AM119" s="164"/>
      <c r="AN119" s="164"/>
      <c r="AO119" s="375">
        <f>IF(AND(M119="NS",CNGE_2024_M1_Secc5!$T$633="NS"),0,IF(AND(M119="NA",CNGE_2024_M1_Secc5!$T$633="NA"),0,IF(M119&lt;=SUM(CNGE_2024_M1_Secc5!$T$633),0,1)))</f>
        <v>0</v>
      </c>
      <c r="AP119" s="680">
        <f>IF(AND(S119="NS",CNGE_2024_M1_Secc5!$T$634="NS"),0,IF(AND(S119="NA",CNGE_2024_M1_Secc5!$T$634="NA"),0,IF(S119&lt;=SUM(CNGE_2024_M1_Secc5!$T$634),0,1)))</f>
        <v>0</v>
      </c>
      <c r="AQ119" s="375">
        <f>IF(AND(Y119="NS",CNGE_2024_M1_Secc5!$T$635="NS"),0,IF(AND(Y119="NA",CNGE_2024_M1_Secc5!$T$635="NA"),0,IF(Y119&lt;=SUM(CNGE_2024_M1_Secc5!$T$635),0,1)))</f>
        <v>0</v>
      </c>
      <c r="AR119" s="680">
        <f>IF(AND(G245="NS",CNGE_2024_M1_Secc5!$T$636="NS"),0,IF(AND(G245="NA",CNGE_2024_M1_Secc5!$T$636="NA"),0,IF(G245&lt;=SUM(CNGE_2024_M1_Secc5!$T$636),0,1)))</f>
        <v>0</v>
      </c>
      <c r="AS119" s="375">
        <f>IF(AND(M245="NS",CNGE_2024_M1_Secc5!$T$637="NS"),0,IF(AND(M245="NA",CNGE_2024_M1_Secc5!$T$637="NA"),0,IF(M245&lt;=SUM(CNGE_2024_M1_Secc5!$T$637),0,1)))</f>
        <v>0</v>
      </c>
      <c r="AT119" s="680">
        <f>IF(AND(S245="NS",CNGE_2024_M1_Secc5!$T$638="NS"),0,IF(AND(S245="NA",CNGE_2024_M1_Secc5!$T$638="NA"),0,IF(S245&lt;=SUM(CNGE_2024_M1_Secc5!$T$638),0,1)))</f>
        <v>0</v>
      </c>
      <c r="AU119" s="375">
        <f>IF(AND(Y245="NS",CNGE_2024_M1_Secc5!$T$639="NS"),0,IF(AND(Y245="NA",CNGE_2024_M1_Secc5!$T$639="NA"),0,IF(Y245&lt;=SUM(CNGE_2024_M1_Secc5!$T$639),0,1)))</f>
        <v>0</v>
      </c>
      <c r="AV119" s="164"/>
      <c r="AW119" s="164"/>
      <c r="AX119" s="164"/>
      <c r="AY119" s="608">
        <f>IF(AND(P119="NS",CNGE_2024_M1_Secc5!$T$646="NS"),0,IF(AND(P119="NA",CNGE_2024_M1_Secc5!$T$646="NA"),0,IF(P119&lt;=SUM(CNGE_2024_M1_Secc5!$T$646),0,1)))</f>
        <v>0</v>
      </c>
      <c r="AZ119" s="609">
        <f>IF(AND(V119="NS",CNGE_2024_M1_Secc5!$T$647="NS"),0,IF(AND(V119="NA",CNGE_2024_M1_Secc5!$T$647="NA"),0,IF(V119&lt;=SUM(CNGE_2024_M1_Secc5!$T$647),0,1)))</f>
        <v>0</v>
      </c>
      <c r="BA119" s="608">
        <f>IF(AND(AB119="NS",CNGE_2024_M1_Secc5!$T$648="NS"),0,IF(AND(AB119="NA",CNGE_2024_M1_Secc5!$T$648="NA"),0,IF(AB119&lt;=SUM(CNGE_2024_M1_Secc5!$T$648),0,1)))</f>
        <v>0</v>
      </c>
      <c r="BB119" s="609">
        <f>IF(AND(J245="NS",CNGE_2024_M1_Secc5!$T$649="NS"),0,IF(AND(J245="NA",CNGE_2024_M1_Secc5!$T$649="NA"),0,IF(J245&lt;=SUM(CNGE_2024_M1_Secc5!$T$649),0,1)))</f>
        <v>0</v>
      </c>
      <c r="BC119" s="608">
        <f>IF(AND(P245="NS",CNGE_2024_M1_Secc5!$T$650="NS"),0,IF(AND(P245="NA",CNGE_2024_M1_Secc5!$T$650="NA"),0,IF(P245&lt;=SUM(CNGE_2024_M1_Secc5!$T$650),0,1)))</f>
        <v>0</v>
      </c>
      <c r="BD119" s="609">
        <f>IF(AND(V245="NS",CNGE_2024_M1_Secc5!$T$651="NS"),0,IF(AND(V245="NA",CNGE_2024_M1_Secc5!$T$651="NA"),0,IF(V245&lt;=SUM(CNGE_2024_M1_Secc5!$T$651),0,1)))</f>
        <v>0</v>
      </c>
      <c r="BE119" s="608">
        <f>IF(AND(AB245="NS",CNGE_2024_M1_Secc5!$T$652="NS"),0,IF(AND(AB245="NA",CNGE_2024_M1_Secc5!$T$652="NA"),0,IF(AB245&lt;=SUM(CNGE_2024_M1_Secc5!$T$652),0,1)))</f>
        <v>0</v>
      </c>
      <c r="BF119" s="682">
        <f>IF(AND(CNGE_2024_M1_Secc5!$P$633&lt;&gt;"",CNGE_2024_M1_Secc5!$P$633&lt;&gt;1,COUNTA(M119:R119)=0),0,IF(AND(CNGE_2024_M1_Secc5!$P$633&lt;&gt;"",CNGE_2024_M1_Secc5!$P$633=1,COUNTA(M119:R119)=2),0,IF(COUNTA(M119:R119)=0,0,1)))</f>
        <v>0</v>
      </c>
      <c r="BG119" s="683">
        <f>IF(AND(CNGE_2024_M1_Secc5!$P$634&lt;&gt;"",CNGE_2024_M1_Secc5!$P$634&lt;&gt;1,COUNTA(S119:X119)=0),0,IF(AND(CNGE_2024_M1_Secc5!$P$634&lt;&gt;"",CNGE_2024_M1_Secc5!$P$634=1,COUNTA(S119:X119)=2),0,IF(COUNTA(S119:X119)=0,0,1)))</f>
        <v>0</v>
      </c>
      <c r="BH119" s="682">
        <f>IF(AND(CNGE_2024_M1_Secc5!$P$635&lt;&gt;"",CNGE_2024_M1_Secc5!$P$635&lt;&gt;1,COUNTA(Y119:AD119)=0),0,IF(AND(CNGE_2024_M1_Secc5!$P$635&lt;&gt;"",CNGE_2024_M1_Secc5!$P$635=1,COUNTA(Y119:AD119)=2),0,IF(COUNTA(Y119:AD119)=0,0,1)))</f>
        <v>0</v>
      </c>
      <c r="BI119" s="683">
        <f>IF(AND(CNGE_2024_M1_Secc5!$P$636&lt;&gt;"",CNGE_2024_M1_Secc5!$P$636&lt;&gt;1,COUNTA(G245:L245)=0),0,IF(AND(CNGE_2024_M1_Secc5!$P$636&lt;&gt;"",CNGE_2024_M1_Secc5!$P$636=1,COUNTA(G245:L245)=2),0,IF(COUNTA(G245:L245)=0,0,1)))</f>
        <v>0</v>
      </c>
      <c r="BJ119" s="682">
        <f>IF(AND(CNGE_2024_M1_Secc5!$P$637&lt;&gt;"",CNGE_2024_M1_Secc5!$P$637&lt;&gt;1,COUNTA(M245:R245)=0),0,IF(AND(CNGE_2024_M1_Secc5!$P$637&lt;&gt;"",CNGE_2024_M1_Secc5!$P$637=1,COUNTA(M245:R245)=2),0,IF(COUNTA(M245:R245)=0,0,1)))</f>
        <v>0</v>
      </c>
      <c r="BK119" s="683">
        <f>IF(AND(CNGE_2024_M1_Secc5!$P$638&lt;&gt;"",CNGE_2024_M1_Secc5!$P$638&lt;&gt;1,COUNTA(S245:X245)=0),0,IF(AND(CNGE_2024_M1_Secc5!$P$638&lt;&gt;"",CNGE_2024_M1_Secc5!$P$638=1,COUNTA(S245:X245)=2),0,IF(COUNTA(S245:X245)=0,0,1)))</f>
        <v>0</v>
      </c>
      <c r="BL119" s="682">
        <f>IF(AND(CNGE_2024_M1_Secc5!$P$639&lt;&gt;"",CNGE_2024_M1_Secc5!$P$639&lt;&gt;1,COUNTA(Y245:AD245)=0),0,IF(AND(CNGE_2024_M1_Secc5!$P$639&lt;&gt;"",CNGE_2024_M1_Secc5!$P$639=1,COUNTA(Y245:AD245)=2),0,IF(COUNTA(Y245:AD245)=0,0,1)))</f>
        <v>0</v>
      </c>
      <c r="BM119" s="402">
        <f t="shared" si="11"/>
        <v>0</v>
      </c>
      <c r="BN119" s="370" t="str">
        <f>IF(BM119=0,"",
IF(SUM($BM$27:BM119)=1,BO119,
IF($BM$147&gt;SUM($BM$27:BM119),_xlfn.CONCAT(", ",BO119),
IF($BM$147=SUM($BM$27:BM119),_xlfn.CONCAT(" y ",BO119)))))</f>
        <v/>
      </c>
      <c r="BO119" s="156" t="s">
        <v>5245</v>
      </c>
      <c r="BP119" s="272">
        <f t="shared" si="7"/>
        <v>0</v>
      </c>
      <c r="BQ119" s="273" t="str">
        <f>IF(BP119=0,"",
IF(SUM($BP$27:BP119)=1,BR119,
IF(BP$2201&gt;SUM($BP$27:BP119),_xlfn.CONCAT(", ",BR119),
IF($BP$148=SUM($BP$27:BP119),_xlfn.CONCAT(" y ",BR119)))))</f>
        <v/>
      </c>
      <c r="BR119" s="156" t="s">
        <v>5245</v>
      </c>
      <c r="BS119" s="272">
        <f t="shared" si="12"/>
        <v>0</v>
      </c>
      <c r="BT119" s="273" t="str">
        <f>IF(BS119=0,"",
IF(SUM($BS$27:BS119)=1,BU119,
IF($BS$147&gt;SUM($BS$27:BS119),_xlfn.CONCAT(", ",BU119),
IF($BS$147=SUM($BS$27:BS119),_xlfn.CONCAT(" y ",BU119)))))</f>
        <v/>
      </c>
      <c r="BU119" s="156" t="s">
        <v>5245</v>
      </c>
    </row>
    <row r="120" spans="1:73" ht="15" customHeight="1">
      <c r="A120" s="672"/>
      <c r="C120" s="165" t="s">
        <v>5246</v>
      </c>
      <c r="D120" s="884" t="str">
        <f>IF(CNGE_2024_M1_Secc5!$D133="","",CNGE_2024_M1_Secc5!$D133)</f>
        <v/>
      </c>
      <c r="E120" s="884"/>
      <c r="F120" s="884"/>
      <c r="G120" s="884"/>
      <c r="H120" s="884"/>
      <c r="I120" s="884"/>
      <c r="J120" s="884"/>
      <c r="K120" s="719"/>
      <c r="L120" s="719"/>
      <c r="M120" s="719"/>
      <c r="N120" s="719"/>
      <c r="O120" s="719"/>
      <c r="P120" s="719"/>
      <c r="Q120" s="719"/>
      <c r="R120" s="719"/>
      <c r="S120" s="719"/>
      <c r="T120" s="719"/>
      <c r="U120" s="719"/>
      <c r="V120" s="719"/>
      <c r="W120" s="719"/>
      <c r="X120" s="719"/>
      <c r="Y120" s="719"/>
      <c r="Z120" s="719"/>
      <c r="AA120" s="719"/>
      <c r="AB120" s="719"/>
      <c r="AC120" s="719"/>
      <c r="AD120" s="719"/>
      <c r="AE120" s="145"/>
      <c r="AF120" s="164"/>
      <c r="AG120" s="199">
        <f t="shared" si="8"/>
        <v>0</v>
      </c>
      <c r="AH120" s="298">
        <f t="shared" si="9"/>
        <v>0</v>
      </c>
      <c r="AI120" s="164"/>
      <c r="AJ120" s="221">
        <f t="shared" si="10"/>
        <v>0</v>
      </c>
      <c r="AK120" s="164"/>
      <c r="AL120" s="164"/>
      <c r="AM120" s="164"/>
      <c r="AN120" s="164"/>
      <c r="AO120" s="375">
        <f>IF(AND(M120="NS",CNGE_2024_M1_Secc5!$T$633="NS"),0,IF(AND(M120="NA",CNGE_2024_M1_Secc5!$T$633="NA"),0,IF(M120&lt;=SUM(CNGE_2024_M1_Secc5!$T$633),0,1)))</f>
        <v>0</v>
      </c>
      <c r="AP120" s="680">
        <f>IF(AND(S120="NS",CNGE_2024_M1_Secc5!$T$634="NS"),0,IF(AND(S120="NA",CNGE_2024_M1_Secc5!$T$634="NA"),0,IF(S120&lt;=SUM(CNGE_2024_M1_Secc5!$T$634),0,1)))</f>
        <v>0</v>
      </c>
      <c r="AQ120" s="375">
        <f>IF(AND(Y120="NS",CNGE_2024_M1_Secc5!$T$635="NS"),0,IF(AND(Y120="NA",CNGE_2024_M1_Secc5!$T$635="NA"),0,IF(Y120&lt;=SUM(CNGE_2024_M1_Secc5!$T$635),0,1)))</f>
        <v>0</v>
      </c>
      <c r="AR120" s="680">
        <f>IF(AND(G246="NS",CNGE_2024_M1_Secc5!$T$636="NS"),0,IF(AND(G246="NA",CNGE_2024_M1_Secc5!$T$636="NA"),0,IF(G246&lt;=SUM(CNGE_2024_M1_Secc5!$T$636),0,1)))</f>
        <v>0</v>
      </c>
      <c r="AS120" s="375">
        <f>IF(AND(M246="NS",CNGE_2024_M1_Secc5!$T$637="NS"),0,IF(AND(M246="NA",CNGE_2024_M1_Secc5!$T$637="NA"),0,IF(M246&lt;=SUM(CNGE_2024_M1_Secc5!$T$637),0,1)))</f>
        <v>0</v>
      </c>
      <c r="AT120" s="680">
        <f>IF(AND(S246="NS",CNGE_2024_M1_Secc5!$T$638="NS"),0,IF(AND(S246="NA",CNGE_2024_M1_Secc5!$T$638="NA"),0,IF(S246&lt;=SUM(CNGE_2024_M1_Secc5!$T$638),0,1)))</f>
        <v>0</v>
      </c>
      <c r="AU120" s="375">
        <f>IF(AND(Y246="NS",CNGE_2024_M1_Secc5!$T$639="NS"),0,IF(AND(Y246="NA",CNGE_2024_M1_Secc5!$T$639="NA"),0,IF(Y246&lt;=SUM(CNGE_2024_M1_Secc5!$T$639),0,1)))</f>
        <v>0</v>
      </c>
      <c r="AV120" s="164"/>
      <c r="AW120" s="164"/>
      <c r="AX120" s="164"/>
      <c r="AY120" s="608">
        <f>IF(AND(P120="NS",CNGE_2024_M1_Secc5!$T$646="NS"),0,IF(AND(P120="NA",CNGE_2024_M1_Secc5!$T$646="NA"),0,IF(P120&lt;=SUM(CNGE_2024_M1_Secc5!$T$646),0,1)))</f>
        <v>0</v>
      </c>
      <c r="AZ120" s="609">
        <f>IF(AND(V120="NS",CNGE_2024_M1_Secc5!$T$647="NS"),0,IF(AND(V120="NA",CNGE_2024_M1_Secc5!$T$647="NA"),0,IF(V120&lt;=SUM(CNGE_2024_M1_Secc5!$T$647),0,1)))</f>
        <v>0</v>
      </c>
      <c r="BA120" s="608">
        <f>IF(AND(AB120="NS",CNGE_2024_M1_Secc5!$T$648="NS"),0,IF(AND(AB120="NA",CNGE_2024_M1_Secc5!$T$648="NA"),0,IF(AB120&lt;=SUM(CNGE_2024_M1_Secc5!$T$648),0,1)))</f>
        <v>0</v>
      </c>
      <c r="BB120" s="609">
        <f>IF(AND(J246="NS",CNGE_2024_M1_Secc5!$T$649="NS"),0,IF(AND(J246="NA",CNGE_2024_M1_Secc5!$T$649="NA"),0,IF(J246&lt;=SUM(CNGE_2024_M1_Secc5!$T$649),0,1)))</f>
        <v>0</v>
      </c>
      <c r="BC120" s="608">
        <f>IF(AND(P246="NS",CNGE_2024_M1_Secc5!$T$650="NS"),0,IF(AND(P246="NA",CNGE_2024_M1_Secc5!$T$650="NA"),0,IF(P246&lt;=SUM(CNGE_2024_M1_Secc5!$T$650),0,1)))</f>
        <v>0</v>
      </c>
      <c r="BD120" s="609">
        <f>IF(AND(V246="NS",CNGE_2024_M1_Secc5!$T$651="NS"),0,IF(AND(V246="NA",CNGE_2024_M1_Secc5!$T$651="NA"),0,IF(V246&lt;=SUM(CNGE_2024_M1_Secc5!$T$651),0,1)))</f>
        <v>0</v>
      </c>
      <c r="BE120" s="608">
        <f>IF(AND(AB246="NS",CNGE_2024_M1_Secc5!$T$652="NS"),0,IF(AND(AB246="NA",CNGE_2024_M1_Secc5!$T$652="NA"),0,IF(AB246&lt;=SUM(CNGE_2024_M1_Secc5!$T$652),0,1)))</f>
        <v>0</v>
      </c>
      <c r="BF120" s="682">
        <f>IF(AND(CNGE_2024_M1_Secc5!$P$633&lt;&gt;"",CNGE_2024_M1_Secc5!$P$633&lt;&gt;1,COUNTA(M120:R120)=0),0,IF(AND(CNGE_2024_M1_Secc5!$P$633&lt;&gt;"",CNGE_2024_M1_Secc5!$P$633=1,COUNTA(M120:R120)=2),0,IF(COUNTA(M120:R120)=0,0,1)))</f>
        <v>0</v>
      </c>
      <c r="BG120" s="683">
        <f>IF(AND(CNGE_2024_M1_Secc5!$P$634&lt;&gt;"",CNGE_2024_M1_Secc5!$P$634&lt;&gt;1,COUNTA(S120:X120)=0),0,IF(AND(CNGE_2024_M1_Secc5!$P$634&lt;&gt;"",CNGE_2024_M1_Secc5!$P$634=1,COUNTA(S120:X120)=2),0,IF(COUNTA(S120:X120)=0,0,1)))</f>
        <v>0</v>
      </c>
      <c r="BH120" s="682">
        <f>IF(AND(CNGE_2024_M1_Secc5!$P$635&lt;&gt;"",CNGE_2024_M1_Secc5!$P$635&lt;&gt;1,COUNTA(Y120:AD120)=0),0,IF(AND(CNGE_2024_M1_Secc5!$P$635&lt;&gt;"",CNGE_2024_M1_Secc5!$P$635=1,COUNTA(Y120:AD120)=2),0,IF(COUNTA(Y120:AD120)=0,0,1)))</f>
        <v>0</v>
      </c>
      <c r="BI120" s="683">
        <f>IF(AND(CNGE_2024_M1_Secc5!$P$636&lt;&gt;"",CNGE_2024_M1_Secc5!$P$636&lt;&gt;1,COUNTA(G246:L246)=0),0,IF(AND(CNGE_2024_M1_Secc5!$P$636&lt;&gt;"",CNGE_2024_M1_Secc5!$P$636=1,COUNTA(G246:L246)=2),0,IF(COUNTA(G246:L246)=0,0,1)))</f>
        <v>0</v>
      </c>
      <c r="BJ120" s="682">
        <f>IF(AND(CNGE_2024_M1_Secc5!$P$637&lt;&gt;"",CNGE_2024_M1_Secc5!$P$637&lt;&gt;1,COUNTA(M246:R246)=0),0,IF(AND(CNGE_2024_M1_Secc5!$P$637&lt;&gt;"",CNGE_2024_M1_Secc5!$P$637=1,COUNTA(M246:R246)=2),0,IF(COUNTA(M246:R246)=0,0,1)))</f>
        <v>0</v>
      </c>
      <c r="BK120" s="683">
        <f>IF(AND(CNGE_2024_M1_Secc5!$P$638&lt;&gt;"",CNGE_2024_M1_Secc5!$P$638&lt;&gt;1,COUNTA(S246:X246)=0),0,IF(AND(CNGE_2024_M1_Secc5!$P$638&lt;&gt;"",CNGE_2024_M1_Secc5!$P$638=1,COUNTA(S246:X246)=2),0,IF(COUNTA(S246:X246)=0,0,1)))</f>
        <v>0</v>
      </c>
      <c r="BL120" s="682">
        <f>IF(AND(CNGE_2024_M1_Secc5!$P$639&lt;&gt;"",CNGE_2024_M1_Secc5!$P$639&lt;&gt;1,COUNTA(Y246:AD246)=0),0,IF(AND(CNGE_2024_M1_Secc5!$P$639&lt;&gt;"",CNGE_2024_M1_Secc5!$P$639=1,COUNTA(Y246:AD246)=2),0,IF(COUNTA(Y246:AD246)=0,0,1)))</f>
        <v>0</v>
      </c>
      <c r="BM120" s="402">
        <f t="shared" si="11"/>
        <v>0</v>
      </c>
      <c r="BN120" s="370" t="str">
        <f>IF(BM120=0,"",
IF(SUM($BM$27:BM120)=1,BO120,
IF($BM$147&gt;SUM($BM$27:BM120),_xlfn.CONCAT(", ",BO120),
IF($BM$147=SUM($BM$27:BM120),_xlfn.CONCAT(" y ",BO120)))))</f>
        <v/>
      </c>
      <c r="BO120" s="156" t="s">
        <v>5247</v>
      </c>
      <c r="BP120" s="272">
        <f t="shared" si="7"/>
        <v>0</v>
      </c>
      <c r="BQ120" s="273" t="str">
        <f>IF(BP120=0,"",
IF(SUM($BP$27:BP120)=1,BR120,
IF(BP$2201&gt;SUM($BP$27:BP120),_xlfn.CONCAT(", ",BR120),
IF($BP$148=SUM($BP$27:BP120),_xlfn.CONCAT(" y ",BR120)))))</f>
        <v/>
      </c>
      <c r="BR120" s="156" t="s">
        <v>5247</v>
      </c>
      <c r="BS120" s="272">
        <f t="shared" si="12"/>
        <v>0</v>
      </c>
      <c r="BT120" s="273" t="str">
        <f>IF(BS120=0,"",
IF(SUM($BS$27:BS120)=1,BU120,
IF($BS$147&gt;SUM($BS$27:BS120),_xlfn.CONCAT(", ",BU120),
IF($BS$147=SUM($BS$27:BS120),_xlfn.CONCAT(" y ",BU120)))))</f>
        <v/>
      </c>
      <c r="BU120" s="156" t="s">
        <v>5247</v>
      </c>
    </row>
    <row r="121" spans="1:73" ht="15" customHeight="1">
      <c r="A121" s="672"/>
      <c r="C121" s="165" t="s">
        <v>5248</v>
      </c>
      <c r="D121" s="884" t="str">
        <f>IF(CNGE_2024_M1_Secc5!$D134="","",CNGE_2024_M1_Secc5!$D134)</f>
        <v/>
      </c>
      <c r="E121" s="884"/>
      <c r="F121" s="884"/>
      <c r="G121" s="884"/>
      <c r="H121" s="884"/>
      <c r="I121" s="884"/>
      <c r="J121" s="884"/>
      <c r="K121" s="719"/>
      <c r="L121" s="719"/>
      <c r="M121" s="719"/>
      <c r="N121" s="719"/>
      <c r="O121" s="719"/>
      <c r="P121" s="719"/>
      <c r="Q121" s="719"/>
      <c r="R121" s="719"/>
      <c r="S121" s="719"/>
      <c r="T121" s="719"/>
      <c r="U121" s="719"/>
      <c r="V121" s="719"/>
      <c r="W121" s="719"/>
      <c r="X121" s="719"/>
      <c r="Y121" s="719"/>
      <c r="Z121" s="719"/>
      <c r="AA121" s="719"/>
      <c r="AB121" s="719"/>
      <c r="AC121" s="719"/>
      <c r="AD121" s="719"/>
      <c r="AE121" s="145"/>
      <c r="AF121" s="164"/>
      <c r="AG121" s="199">
        <f t="shared" si="8"/>
        <v>0</v>
      </c>
      <c r="AH121" s="298">
        <f t="shared" si="9"/>
        <v>0</v>
      </c>
      <c r="AI121" s="164"/>
      <c r="AJ121" s="221">
        <f t="shared" si="10"/>
        <v>0</v>
      </c>
      <c r="AK121" s="164"/>
      <c r="AL121" s="164"/>
      <c r="AM121" s="164"/>
      <c r="AN121" s="164"/>
      <c r="AO121" s="375">
        <f>IF(AND(M121="NS",CNGE_2024_M1_Secc5!$T$633="NS"),0,IF(AND(M121="NA",CNGE_2024_M1_Secc5!$T$633="NA"),0,IF(M121&lt;=SUM(CNGE_2024_M1_Secc5!$T$633),0,1)))</f>
        <v>0</v>
      </c>
      <c r="AP121" s="680">
        <f>IF(AND(S121="NS",CNGE_2024_M1_Secc5!$T$634="NS"),0,IF(AND(S121="NA",CNGE_2024_M1_Secc5!$T$634="NA"),0,IF(S121&lt;=SUM(CNGE_2024_M1_Secc5!$T$634),0,1)))</f>
        <v>0</v>
      </c>
      <c r="AQ121" s="375">
        <f>IF(AND(Y121="NS",CNGE_2024_M1_Secc5!$T$635="NS"),0,IF(AND(Y121="NA",CNGE_2024_M1_Secc5!$T$635="NA"),0,IF(Y121&lt;=SUM(CNGE_2024_M1_Secc5!$T$635),0,1)))</f>
        <v>0</v>
      </c>
      <c r="AR121" s="680">
        <f>IF(AND(G247="NS",CNGE_2024_M1_Secc5!$T$636="NS"),0,IF(AND(G247="NA",CNGE_2024_M1_Secc5!$T$636="NA"),0,IF(G247&lt;=SUM(CNGE_2024_M1_Secc5!$T$636),0,1)))</f>
        <v>0</v>
      </c>
      <c r="AS121" s="375">
        <f>IF(AND(M247="NS",CNGE_2024_M1_Secc5!$T$637="NS"),0,IF(AND(M247="NA",CNGE_2024_M1_Secc5!$T$637="NA"),0,IF(M247&lt;=SUM(CNGE_2024_M1_Secc5!$T$637),0,1)))</f>
        <v>0</v>
      </c>
      <c r="AT121" s="680">
        <f>IF(AND(S247="NS",CNGE_2024_M1_Secc5!$T$638="NS"),0,IF(AND(S247="NA",CNGE_2024_M1_Secc5!$T$638="NA"),0,IF(S247&lt;=SUM(CNGE_2024_M1_Secc5!$T$638),0,1)))</f>
        <v>0</v>
      </c>
      <c r="AU121" s="375">
        <f>IF(AND(Y247="NS",CNGE_2024_M1_Secc5!$T$639="NS"),0,IF(AND(Y247="NA",CNGE_2024_M1_Secc5!$T$639="NA"),0,IF(Y247&lt;=SUM(CNGE_2024_M1_Secc5!$T$639),0,1)))</f>
        <v>0</v>
      </c>
      <c r="AV121" s="164"/>
      <c r="AW121" s="164"/>
      <c r="AX121" s="164"/>
      <c r="AY121" s="608">
        <f>IF(AND(P121="NS",CNGE_2024_M1_Secc5!$T$646="NS"),0,IF(AND(P121="NA",CNGE_2024_M1_Secc5!$T$646="NA"),0,IF(P121&lt;=SUM(CNGE_2024_M1_Secc5!$T$646),0,1)))</f>
        <v>0</v>
      </c>
      <c r="AZ121" s="609">
        <f>IF(AND(V121="NS",CNGE_2024_M1_Secc5!$T$647="NS"),0,IF(AND(V121="NA",CNGE_2024_M1_Secc5!$T$647="NA"),0,IF(V121&lt;=SUM(CNGE_2024_M1_Secc5!$T$647),0,1)))</f>
        <v>0</v>
      </c>
      <c r="BA121" s="608">
        <f>IF(AND(AB121="NS",CNGE_2024_M1_Secc5!$T$648="NS"),0,IF(AND(AB121="NA",CNGE_2024_M1_Secc5!$T$648="NA"),0,IF(AB121&lt;=SUM(CNGE_2024_M1_Secc5!$T$648),0,1)))</f>
        <v>0</v>
      </c>
      <c r="BB121" s="609">
        <f>IF(AND(J247="NS",CNGE_2024_M1_Secc5!$T$649="NS"),0,IF(AND(J247="NA",CNGE_2024_M1_Secc5!$T$649="NA"),0,IF(J247&lt;=SUM(CNGE_2024_M1_Secc5!$T$649),0,1)))</f>
        <v>0</v>
      </c>
      <c r="BC121" s="608">
        <f>IF(AND(P247="NS",CNGE_2024_M1_Secc5!$T$650="NS"),0,IF(AND(P247="NA",CNGE_2024_M1_Secc5!$T$650="NA"),0,IF(P247&lt;=SUM(CNGE_2024_M1_Secc5!$T$650),0,1)))</f>
        <v>0</v>
      </c>
      <c r="BD121" s="609">
        <f>IF(AND(V247="NS",CNGE_2024_M1_Secc5!$T$651="NS"),0,IF(AND(V247="NA",CNGE_2024_M1_Secc5!$T$651="NA"),0,IF(V247&lt;=SUM(CNGE_2024_M1_Secc5!$T$651),0,1)))</f>
        <v>0</v>
      </c>
      <c r="BE121" s="608">
        <f>IF(AND(AB247="NS",CNGE_2024_M1_Secc5!$T$652="NS"),0,IF(AND(AB247="NA",CNGE_2024_M1_Secc5!$T$652="NA"),0,IF(AB247&lt;=SUM(CNGE_2024_M1_Secc5!$T$652),0,1)))</f>
        <v>0</v>
      </c>
      <c r="BF121" s="682">
        <f>IF(AND(CNGE_2024_M1_Secc5!$P$633&lt;&gt;"",CNGE_2024_M1_Secc5!$P$633&lt;&gt;1,COUNTA(M121:R121)=0),0,IF(AND(CNGE_2024_M1_Secc5!$P$633&lt;&gt;"",CNGE_2024_M1_Secc5!$P$633=1,COUNTA(M121:R121)=2),0,IF(COUNTA(M121:R121)=0,0,1)))</f>
        <v>0</v>
      </c>
      <c r="BG121" s="683">
        <f>IF(AND(CNGE_2024_M1_Secc5!$P$634&lt;&gt;"",CNGE_2024_M1_Secc5!$P$634&lt;&gt;1,COUNTA(S121:X121)=0),0,IF(AND(CNGE_2024_M1_Secc5!$P$634&lt;&gt;"",CNGE_2024_M1_Secc5!$P$634=1,COUNTA(S121:X121)=2),0,IF(COUNTA(S121:X121)=0,0,1)))</f>
        <v>0</v>
      </c>
      <c r="BH121" s="682">
        <f>IF(AND(CNGE_2024_M1_Secc5!$P$635&lt;&gt;"",CNGE_2024_M1_Secc5!$P$635&lt;&gt;1,COUNTA(Y121:AD121)=0),0,IF(AND(CNGE_2024_M1_Secc5!$P$635&lt;&gt;"",CNGE_2024_M1_Secc5!$P$635=1,COUNTA(Y121:AD121)=2),0,IF(COUNTA(Y121:AD121)=0,0,1)))</f>
        <v>0</v>
      </c>
      <c r="BI121" s="683">
        <f>IF(AND(CNGE_2024_M1_Secc5!$P$636&lt;&gt;"",CNGE_2024_M1_Secc5!$P$636&lt;&gt;1,COUNTA(G247:L247)=0),0,IF(AND(CNGE_2024_M1_Secc5!$P$636&lt;&gt;"",CNGE_2024_M1_Secc5!$P$636=1,COUNTA(G247:L247)=2),0,IF(COUNTA(G247:L247)=0,0,1)))</f>
        <v>0</v>
      </c>
      <c r="BJ121" s="682">
        <f>IF(AND(CNGE_2024_M1_Secc5!$P$637&lt;&gt;"",CNGE_2024_M1_Secc5!$P$637&lt;&gt;1,COUNTA(M247:R247)=0),0,IF(AND(CNGE_2024_M1_Secc5!$P$637&lt;&gt;"",CNGE_2024_M1_Secc5!$P$637=1,COUNTA(M247:R247)=2),0,IF(COUNTA(M247:R247)=0,0,1)))</f>
        <v>0</v>
      </c>
      <c r="BK121" s="683">
        <f>IF(AND(CNGE_2024_M1_Secc5!$P$638&lt;&gt;"",CNGE_2024_M1_Secc5!$P$638&lt;&gt;1,COUNTA(S247:X247)=0),0,IF(AND(CNGE_2024_M1_Secc5!$P$638&lt;&gt;"",CNGE_2024_M1_Secc5!$P$638=1,COUNTA(S247:X247)=2),0,IF(COUNTA(S247:X247)=0,0,1)))</f>
        <v>0</v>
      </c>
      <c r="BL121" s="682">
        <f>IF(AND(CNGE_2024_M1_Secc5!$P$639&lt;&gt;"",CNGE_2024_M1_Secc5!$P$639&lt;&gt;1,COUNTA(Y247:AD247)=0),0,IF(AND(CNGE_2024_M1_Secc5!$P$639&lt;&gt;"",CNGE_2024_M1_Secc5!$P$639=1,COUNTA(Y247:AD247)=2),0,IF(COUNTA(Y247:AD247)=0,0,1)))</f>
        <v>0</v>
      </c>
      <c r="BM121" s="402">
        <f t="shared" si="11"/>
        <v>0</v>
      </c>
      <c r="BN121" s="370" t="str">
        <f>IF(BM121=0,"",
IF(SUM($BM$27:BM121)=1,BO121,
IF($BM$147&gt;SUM($BM$27:BM121),_xlfn.CONCAT(", ",BO121),
IF($BM$147=SUM($BM$27:BM121),_xlfn.CONCAT(" y ",BO121)))))</f>
        <v/>
      </c>
      <c r="BO121" s="156" t="s">
        <v>5249</v>
      </c>
      <c r="BP121" s="272">
        <f t="shared" si="7"/>
        <v>0</v>
      </c>
      <c r="BQ121" s="273" t="str">
        <f>IF(BP121=0,"",
IF(SUM($BP$27:BP121)=1,BR121,
IF(BP$2201&gt;SUM($BP$27:BP121),_xlfn.CONCAT(", ",BR121),
IF($BP$148=SUM($BP$27:BP121),_xlfn.CONCAT(" y ",BR121)))))</f>
        <v/>
      </c>
      <c r="BR121" s="156" t="s">
        <v>5249</v>
      </c>
      <c r="BS121" s="272">
        <f t="shared" si="12"/>
        <v>0</v>
      </c>
      <c r="BT121" s="273" t="str">
        <f>IF(BS121=0,"",
IF(SUM($BS$27:BS121)=1,BU121,
IF($BS$147&gt;SUM($BS$27:BS121),_xlfn.CONCAT(", ",BU121),
IF($BS$147=SUM($BS$27:BS121),_xlfn.CONCAT(" y ",BU121)))))</f>
        <v/>
      </c>
      <c r="BU121" s="156" t="s">
        <v>5249</v>
      </c>
    </row>
    <row r="122" spans="1:73" ht="15" customHeight="1">
      <c r="A122" s="672"/>
      <c r="C122" s="165" t="s">
        <v>5250</v>
      </c>
      <c r="D122" s="884" t="str">
        <f>IF(CNGE_2024_M1_Secc5!$D135="","",CNGE_2024_M1_Secc5!$D135)</f>
        <v/>
      </c>
      <c r="E122" s="884"/>
      <c r="F122" s="884"/>
      <c r="G122" s="884"/>
      <c r="H122" s="884"/>
      <c r="I122" s="884"/>
      <c r="J122" s="884"/>
      <c r="K122" s="719"/>
      <c r="L122" s="719"/>
      <c r="M122" s="719"/>
      <c r="N122" s="719"/>
      <c r="O122" s="719"/>
      <c r="P122" s="719"/>
      <c r="Q122" s="719"/>
      <c r="R122" s="719"/>
      <c r="S122" s="719"/>
      <c r="T122" s="719"/>
      <c r="U122" s="719"/>
      <c r="V122" s="719"/>
      <c r="W122" s="719"/>
      <c r="X122" s="719"/>
      <c r="Y122" s="719"/>
      <c r="Z122" s="719"/>
      <c r="AA122" s="719"/>
      <c r="AB122" s="719"/>
      <c r="AC122" s="719"/>
      <c r="AD122" s="719"/>
      <c r="AE122" s="145"/>
      <c r="AF122" s="164"/>
      <c r="AG122" s="199">
        <f t="shared" si="8"/>
        <v>0</v>
      </c>
      <c r="AH122" s="298">
        <f t="shared" si="9"/>
        <v>0</v>
      </c>
      <c r="AI122" s="164"/>
      <c r="AJ122" s="221">
        <f t="shared" si="10"/>
        <v>0</v>
      </c>
      <c r="AK122" s="164"/>
      <c r="AL122" s="164"/>
      <c r="AM122" s="164"/>
      <c r="AN122" s="164"/>
      <c r="AO122" s="375">
        <f>IF(AND(M122="NS",CNGE_2024_M1_Secc5!$T$633="NS"),0,IF(AND(M122="NA",CNGE_2024_M1_Secc5!$T$633="NA"),0,IF(M122&lt;=SUM(CNGE_2024_M1_Secc5!$T$633),0,1)))</f>
        <v>0</v>
      </c>
      <c r="AP122" s="680">
        <f>IF(AND(S122="NS",CNGE_2024_M1_Secc5!$T$634="NS"),0,IF(AND(S122="NA",CNGE_2024_M1_Secc5!$T$634="NA"),0,IF(S122&lt;=SUM(CNGE_2024_M1_Secc5!$T$634),0,1)))</f>
        <v>0</v>
      </c>
      <c r="AQ122" s="375">
        <f>IF(AND(Y122="NS",CNGE_2024_M1_Secc5!$T$635="NS"),0,IF(AND(Y122="NA",CNGE_2024_M1_Secc5!$T$635="NA"),0,IF(Y122&lt;=SUM(CNGE_2024_M1_Secc5!$T$635),0,1)))</f>
        <v>0</v>
      </c>
      <c r="AR122" s="680">
        <f>IF(AND(G248="NS",CNGE_2024_M1_Secc5!$T$636="NS"),0,IF(AND(G248="NA",CNGE_2024_M1_Secc5!$T$636="NA"),0,IF(G248&lt;=SUM(CNGE_2024_M1_Secc5!$T$636),0,1)))</f>
        <v>0</v>
      </c>
      <c r="AS122" s="375">
        <f>IF(AND(M248="NS",CNGE_2024_M1_Secc5!$T$637="NS"),0,IF(AND(M248="NA",CNGE_2024_M1_Secc5!$T$637="NA"),0,IF(M248&lt;=SUM(CNGE_2024_M1_Secc5!$T$637),0,1)))</f>
        <v>0</v>
      </c>
      <c r="AT122" s="680">
        <f>IF(AND(S248="NS",CNGE_2024_M1_Secc5!$T$638="NS"),0,IF(AND(S248="NA",CNGE_2024_M1_Secc5!$T$638="NA"),0,IF(S248&lt;=SUM(CNGE_2024_M1_Secc5!$T$638),0,1)))</f>
        <v>0</v>
      </c>
      <c r="AU122" s="375">
        <f>IF(AND(Y248="NS",CNGE_2024_M1_Secc5!$T$639="NS"),0,IF(AND(Y248="NA",CNGE_2024_M1_Secc5!$T$639="NA"),0,IF(Y248&lt;=SUM(CNGE_2024_M1_Secc5!$T$639),0,1)))</f>
        <v>0</v>
      </c>
      <c r="AV122" s="164"/>
      <c r="AW122" s="164"/>
      <c r="AX122" s="164"/>
      <c r="AY122" s="608">
        <f>IF(AND(P122="NS",CNGE_2024_M1_Secc5!$T$646="NS"),0,IF(AND(P122="NA",CNGE_2024_M1_Secc5!$T$646="NA"),0,IF(P122&lt;=SUM(CNGE_2024_M1_Secc5!$T$646),0,1)))</f>
        <v>0</v>
      </c>
      <c r="AZ122" s="609">
        <f>IF(AND(V122="NS",CNGE_2024_M1_Secc5!$T$647="NS"),0,IF(AND(V122="NA",CNGE_2024_M1_Secc5!$T$647="NA"),0,IF(V122&lt;=SUM(CNGE_2024_M1_Secc5!$T$647),0,1)))</f>
        <v>0</v>
      </c>
      <c r="BA122" s="608">
        <f>IF(AND(AB122="NS",CNGE_2024_M1_Secc5!$T$648="NS"),0,IF(AND(AB122="NA",CNGE_2024_M1_Secc5!$T$648="NA"),0,IF(AB122&lt;=SUM(CNGE_2024_M1_Secc5!$T$648),0,1)))</f>
        <v>0</v>
      </c>
      <c r="BB122" s="609">
        <f>IF(AND(J248="NS",CNGE_2024_M1_Secc5!$T$649="NS"),0,IF(AND(J248="NA",CNGE_2024_M1_Secc5!$T$649="NA"),0,IF(J248&lt;=SUM(CNGE_2024_M1_Secc5!$T$649),0,1)))</f>
        <v>0</v>
      </c>
      <c r="BC122" s="608">
        <f>IF(AND(P248="NS",CNGE_2024_M1_Secc5!$T$650="NS"),0,IF(AND(P248="NA",CNGE_2024_M1_Secc5!$T$650="NA"),0,IF(P248&lt;=SUM(CNGE_2024_M1_Secc5!$T$650),0,1)))</f>
        <v>0</v>
      </c>
      <c r="BD122" s="609">
        <f>IF(AND(V248="NS",CNGE_2024_M1_Secc5!$T$651="NS"),0,IF(AND(V248="NA",CNGE_2024_M1_Secc5!$T$651="NA"),0,IF(V248&lt;=SUM(CNGE_2024_M1_Secc5!$T$651),0,1)))</f>
        <v>0</v>
      </c>
      <c r="BE122" s="608">
        <f>IF(AND(AB248="NS",CNGE_2024_M1_Secc5!$T$652="NS"),0,IF(AND(AB248="NA",CNGE_2024_M1_Secc5!$T$652="NA"),0,IF(AB248&lt;=SUM(CNGE_2024_M1_Secc5!$T$652),0,1)))</f>
        <v>0</v>
      </c>
      <c r="BF122" s="682">
        <f>IF(AND(CNGE_2024_M1_Secc5!$P$633&lt;&gt;"",CNGE_2024_M1_Secc5!$P$633&lt;&gt;1,COUNTA(M122:R122)=0),0,IF(AND(CNGE_2024_M1_Secc5!$P$633&lt;&gt;"",CNGE_2024_M1_Secc5!$P$633=1,COUNTA(M122:R122)=2),0,IF(COUNTA(M122:R122)=0,0,1)))</f>
        <v>0</v>
      </c>
      <c r="BG122" s="683">
        <f>IF(AND(CNGE_2024_M1_Secc5!$P$634&lt;&gt;"",CNGE_2024_M1_Secc5!$P$634&lt;&gt;1,COUNTA(S122:X122)=0),0,IF(AND(CNGE_2024_M1_Secc5!$P$634&lt;&gt;"",CNGE_2024_M1_Secc5!$P$634=1,COUNTA(S122:X122)=2),0,IF(COUNTA(S122:X122)=0,0,1)))</f>
        <v>0</v>
      </c>
      <c r="BH122" s="682">
        <f>IF(AND(CNGE_2024_M1_Secc5!$P$635&lt;&gt;"",CNGE_2024_M1_Secc5!$P$635&lt;&gt;1,COUNTA(Y122:AD122)=0),0,IF(AND(CNGE_2024_M1_Secc5!$P$635&lt;&gt;"",CNGE_2024_M1_Secc5!$P$635=1,COUNTA(Y122:AD122)=2),0,IF(COUNTA(Y122:AD122)=0,0,1)))</f>
        <v>0</v>
      </c>
      <c r="BI122" s="683">
        <f>IF(AND(CNGE_2024_M1_Secc5!$P$636&lt;&gt;"",CNGE_2024_M1_Secc5!$P$636&lt;&gt;1,COUNTA(G248:L248)=0),0,IF(AND(CNGE_2024_M1_Secc5!$P$636&lt;&gt;"",CNGE_2024_M1_Secc5!$P$636=1,COUNTA(G248:L248)=2),0,IF(COUNTA(G248:L248)=0,0,1)))</f>
        <v>0</v>
      </c>
      <c r="BJ122" s="682">
        <f>IF(AND(CNGE_2024_M1_Secc5!$P$637&lt;&gt;"",CNGE_2024_M1_Secc5!$P$637&lt;&gt;1,COUNTA(M248:R248)=0),0,IF(AND(CNGE_2024_M1_Secc5!$P$637&lt;&gt;"",CNGE_2024_M1_Secc5!$P$637=1,COUNTA(M248:R248)=2),0,IF(COUNTA(M248:R248)=0,0,1)))</f>
        <v>0</v>
      </c>
      <c r="BK122" s="683">
        <f>IF(AND(CNGE_2024_M1_Secc5!$P$638&lt;&gt;"",CNGE_2024_M1_Secc5!$P$638&lt;&gt;1,COUNTA(S248:X248)=0),0,IF(AND(CNGE_2024_M1_Secc5!$P$638&lt;&gt;"",CNGE_2024_M1_Secc5!$P$638=1,COUNTA(S248:X248)=2),0,IF(COUNTA(S248:X248)=0,0,1)))</f>
        <v>0</v>
      </c>
      <c r="BL122" s="682">
        <f>IF(AND(CNGE_2024_M1_Secc5!$P$639&lt;&gt;"",CNGE_2024_M1_Secc5!$P$639&lt;&gt;1,COUNTA(Y248:AD248)=0),0,IF(AND(CNGE_2024_M1_Secc5!$P$639&lt;&gt;"",CNGE_2024_M1_Secc5!$P$639=1,COUNTA(Y248:AD248)=2),0,IF(COUNTA(Y248:AD248)=0,0,1)))</f>
        <v>0</v>
      </c>
      <c r="BM122" s="402">
        <f t="shared" si="11"/>
        <v>0</v>
      </c>
      <c r="BN122" s="370" t="str">
        <f>IF(BM122=0,"",
IF(SUM($BM$27:BM122)=1,BO122,
IF($BM$147&gt;SUM($BM$27:BM122),_xlfn.CONCAT(", ",BO122),
IF($BM$147=SUM($BM$27:BM122),_xlfn.CONCAT(" y ",BO122)))))</f>
        <v/>
      </c>
      <c r="BO122" s="156" t="s">
        <v>5251</v>
      </c>
      <c r="BP122" s="272">
        <f t="shared" si="7"/>
        <v>0</v>
      </c>
      <c r="BQ122" s="273" t="str">
        <f>IF(BP122=0,"",
IF(SUM($BP$27:BP122)=1,BR122,
IF(BP$2201&gt;SUM($BP$27:BP122),_xlfn.CONCAT(", ",BR122),
IF($BP$148=SUM($BP$27:BP122),_xlfn.CONCAT(" y ",BR122)))))</f>
        <v/>
      </c>
      <c r="BR122" s="156" t="s">
        <v>5251</v>
      </c>
      <c r="BS122" s="272">
        <f t="shared" si="12"/>
        <v>0</v>
      </c>
      <c r="BT122" s="273" t="str">
        <f>IF(BS122=0,"",
IF(SUM($BS$27:BS122)=1,BU122,
IF($BS$147&gt;SUM($BS$27:BS122),_xlfn.CONCAT(", ",BU122),
IF($BS$147=SUM($BS$27:BS122),_xlfn.CONCAT(" y ",BU122)))))</f>
        <v/>
      </c>
      <c r="BU122" s="156" t="s">
        <v>5251</v>
      </c>
    </row>
    <row r="123" spans="1:73" ht="15" customHeight="1">
      <c r="A123" s="672"/>
      <c r="C123" s="165" t="s">
        <v>5252</v>
      </c>
      <c r="D123" s="884" t="str">
        <f>IF(CNGE_2024_M1_Secc5!$D136="","",CNGE_2024_M1_Secc5!$D136)</f>
        <v/>
      </c>
      <c r="E123" s="884"/>
      <c r="F123" s="884"/>
      <c r="G123" s="884"/>
      <c r="H123" s="884"/>
      <c r="I123" s="884"/>
      <c r="J123" s="884"/>
      <c r="K123" s="719"/>
      <c r="L123" s="719"/>
      <c r="M123" s="719"/>
      <c r="N123" s="719"/>
      <c r="O123" s="719"/>
      <c r="P123" s="719"/>
      <c r="Q123" s="719"/>
      <c r="R123" s="719"/>
      <c r="S123" s="719"/>
      <c r="T123" s="719"/>
      <c r="U123" s="719"/>
      <c r="V123" s="719"/>
      <c r="W123" s="719"/>
      <c r="X123" s="719"/>
      <c r="Y123" s="719"/>
      <c r="Z123" s="719"/>
      <c r="AA123" s="719"/>
      <c r="AB123" s="719"/>
      <c r="AC123" s="719"/>
      <c r="AD123" s="719"/>
      <c r="AE123" s="145"/>
      <c r="AF123" s="164"/>
      <c r="AG123" s="199">
        <f t="shared" si="8"/>
        <v>0</v>
      </c>
      <c r="AH123" s="298">
        <f t="shared" si="9"/>
        <v>0</v>
      </c>
      <c r="AI123" s="164"/>
      <c r="AJ123" s="221">
        <f t="shared" si="10"/>
        <v>0</v>
      </c>
      <c r="AK123" s="164"/>
      <c r="AL123" s="164"/>
      <c r="AM123" s="164"/>
      <c r="AN123" s="164"/>
      <c r="AO123" s="375">
        <f>IF(AND(M123="NS",CNGE_2024_M1_Secc5!$T$633="NS"),0,IF(AND(M123="NA",CNGE_2024_M1_Secc5!$T$633="NA"),0,IF(M123&lt;=SUM(CNGE_2024_M1_Secc5!$T$633),0,1)))</f>
        <v>0</v>
      </c>
      <c r="AP123" s="680">
        <f>IF(AND(S123="NS",CNGE_2024_M1_Secc5!$T$634="NS"),0,IF(AND(S123="NA",CNGE_2024_M1_Secc5!$T$634="NA"),0,IF(S123&lt;=SUM(CNGE_2024_M1_Secc5!$T$634),0,1)))</f>
        <v>0</v>
      </c>
      <c r="AQ123" s="375">
        <f>IF(AND(Y123="NS",CNGE_2024_M1_Secc5!$T$635="NS"),0,IF(AND(Y123="NA",CNGE_2024_M1_Secc5!$T$635="NA"),0,IF(Y123&lt;=SUM(CNGE_2024_M1_Secc5!$T$635),0,1)))</f>
        <v>0</v>
      </c>
      <c r="AR123" s="680">
        <f>IF(AND(G249="NS",CNGE_2024_M1_Secc5!$T$636="NS"),0,IF(AND(G249="NA",CNGE_2024_M1_Secc5!$T$636="NA"),0,IF(G249&lt;=SUM(CNGE_2024_M1_Secc5!$T$636),0,1)))</f>
        <v>0</v>
      </c>
      <c r="AS123" s="375">
        <f>IF(AND(M249="NS",CNGE_2024_M1_Secc5!$T$637="NS"),0,IF(AND(M249="NA",CNGE_2024_M1_Secc5!$T$637="NA"),0,IF(M249&lt;=SUM(CNGE_2024_M1_Secc5!$T$637),0,1)))</f>
        <v>0</v>
      </c>
      <c r="AT123" s="680">
        <f>IF(AND(S249="NS",CNGE_2024_M1_Secc5!$T$638="NS"),0,IF(AND(S249="NA",CNGE_2024_M1_Secc5!$T$638="NA"),0,IF(S249&lt;=SUM(CNGE_2024_M1_Secc5!$T$638),0,1)))</f>
        <v>0</v>
      </c>
      <c r="AU123" s="375">
        <f>IF(AND(Y249="NS",CNGE_2024_M1_Secc5!$T$639="NS"),0,IF(AND(Y249="NA",CNGE_2024_M1_Secc5!$T$639="NA"),0,IF(Y249&lt;=SUM(CNGE_2024_M1_Secc5!$T$639),0,1)))</f>
        <v>0</v>
      </c>
      <c r="AV123" s="164"/>
      <c r="AW123" s="164"/>
      <c r="AX123" s="164"/>
      <c r="AY123" s="608">
        <f>IF(AND(P123="NS",CNGE_2024_M1_Secc5!$T$646="NS"),0,IF(AND(P123="NA",CNGE_2024_M1_Secc5!$T$646="NA"),0,IF(P123&lt;=SUM(CNGE_2024_M1_Secc5!$T$646),0,1)))</f>
        <v>0</v>
      </c>
      <c r="AZ123" s="609">
        <f>IF(AND(V123="NS",CNGE_2024_M1_Secc5!$T$647="NS"),0,IF(AND(V123="NA",CNGE_2024_M1_Secc5!$T$647="NA"),0,IF(V123&lt;=SUM(CNGE_2024_M1_Secc5!$T$647),0,1)))</f>
        <v>0</v>
      </c>
      <c r="BA123" s="608">
        <f>IF(AND(AB123="NS",CNGE_2024_M1_Secc5!$T$648="NS"),0,IF(AND(AB123="NA",CNGE_2024_M1_Secc5!$T$648="NA"),0,IF(AB123&lt;=SUM(CNGE_2024_M1_Secc5!$T$648),0,1)))</f>
        <v>0</v>
      </c>
      <c r="BB123" s="609">
        <f>IF(AND(J249="NS",CNGE_2024_M1_Secc5!$T$649="NS"),0,IF(AND(J249="NA",CNGE_2024_M1_Secc5!$T$649="NA"),0,IF(J249&lt;=SUM(CNGE_2024_M1_Secc5!$T$649),0,1)))</f>
        <v>0</v>
      </c>
      <c r="BC123" s="608">
        <f>IF(AND(P249="NS",CNGE_2024_M1_Secc5!$T$650="NS"),0,IF(AND(P249="NA",CNGE_2024_M1_Secc5!$T$650="NA"),0,IF(P249&lt;=SUM(CNGE_2024_M1_Secc5!$T$650),0,1)))</f>
        <v>0</v>
      </c>
      <c r="BD123" s="609">
        <f>IF(AND(V249="NS",CNGE_2024_M1_Secc5!$T$651="NS"),0,IF(AND(V249="NA",CNGE_2024_M1_Secc5!$T$651="NA"),0,IF(V249&lt;=SUM(CNGE_2024_M1_Secc5!$T$651),0,1)))</f>
        <v>0</v>
      </c>
      <c r="BE123" s="608">
        <f>IF(AND(AB249="NS",CNGE_2024_M1_Secc5!$T$652="NS"),0,IF(AND(AB249="NA",CNGE_2024_M1_Secc5!$T$652="NA"),0,IF(AB249&lt;=SUM(CNGE_2024_M1_Secc5!$T$652),0,1)))</f>
        <v>0</v>
      </c>
      <c r="BF123" s="682">
        <f>IF(AND(CNGE_2024_M1_Secc5!$P$633&lt;&gt;"",CNGE_2024_M1_Secc5!$P$633&lt;&gt;1,COUNTA(M123:R123)=0),0,IF(AND(CNGE_2024_M1_Secc5!$P$633&lt;&gt;"",CNGE_2024_M1_Secc5!$P$633=1,COUNTA(M123:R123)=2),0,IF(COUNTA(M123:R123)=0,0,1)))</f>
        <v>0</v>
      </c>
      <c r="BG123" s="683">
        <f>IF(AND(CNGE_2024_M1_Secc5!$P$634&lt;&gt;"",CNGE_2024_M1_Secc5!$P$634&lt;&gt;1,COUNTA(S123:X123)=0),0,IF(AND(CNGE_2024_M1_Secc5!$P$634&lt;&gt;"",CNGE_2024_M1_Secc5!$P$634=1,COUNTA(S123:X123)=2),0,IF(COUNTA(S123:X123)=0,0,1)))</f>
        <v>0</v>
      </c>
      <c r="BH123" s="682">
        <f>IF(AND(CNGE_2024_M1_Secc5!$P$635&lt;&gt;"",CNGE_2024_M1_Secc5!$P$635&lt;&gt;1,COUNTA(Y123:AD123)=0),0,IF(AND(CNGE_2024_M1_Secc5!$P$635&lt;&gt;"",CNGE_2024_M1_Secc5!$P$635=1,COUNTA(Y123:AD123)=2),0,IF(COUNTA(Y123:AD123)=0,0,1)))</f>
        <v>0</v>
      </c>
      <c r="BI123" s="683">
        <f>IF(AND(CNGE_2024_M1_Secc5!$P$636&lt;&gt;"",CNGE_2024_M1_Secc5!$P$636&lt;&gt;1,COUNTA(G249:L249)=0),0,IF(AND(CNGE_2024_M1_Secc5!$P$636&lt;&gt;"",CNGE_2024_M1_Secc5!$P$636=1,COUNTA(G249:L249)=2),0,IF(COUNTA(G249:L249)=0,0,1)))</f>
        <v>0</v>
      </c>
      <c r="BJ123" s="682">
        <f>IF(AND(CNGE_2024_M1_Secc5!$P$637&lt;&gt;"",CNGE_2024_M1_Secc5!$P$637&lt;&gt;1,COUNTA(M249:R249)=0),0,IF(AND(CNGE_2024_M1_Secc5!$P$637&lt;&gt;"",CNGE_2024_M1_Secc5!$P$637=1,COUNTA(M249:R249)=2),0,IF(COUNTA(M249:R249)=0,0,1)))</f>
        <v>0</v>
      </c>
      <c r="BK123" s="683">
        <f>IF(AND(CNGE_2024_M1_Secc5!$P$638&lt;&gt;"",CNGE_2024_M1_Secc5!$P$638&lt;&gt;1,COUNTA(S249:X249)=0),0,IF(AND(CNGE_2024_M1_Secc5!$P$638&lt;&gt;"",CNGE_2024_M1_Secc5!$P$638=1,COUNTA(S249:X249)=2),0,IF(COUNTA(S249:X249)=0,0,1)))</f>
        <v>0</v>
      </c>
      <c r="BL123" s="682">
        <f>IF(AND(CNGE_2024_M1_Secc5!$P$639&lt;&gt;"",CNGE_2024_M1_Secc5!$P$639&lt;&gt;1,COUNTA(Y249:AD249)=0),0,IF(AND(CNGE_2024_M1_Secc5!$P$639&lt;&gt;"",CNGE_2024_M1_Secc5!$P$639=1,COUNTA(Y249:AD249)=2),0,IF(COUNTA(Y249:AD249)=0,0,1)))</f>
        <v>0</v>
      </c>
      <c r="BM123" s="402">
        <f t="shared" si="11"/>
        <v>0</v>
      </c>
      <c r="BN123" s="370" t="str">
        <f>IF(BM123=0,"",
IF(SUM($BM$27:BM123)=1,BO123,
IF($BM$147&gt;SUM($BM$27:BM123),_xlfn.CONCAT(", ",BO123),
IF($BM$147=SUM($BM$27:BM123),_xlfn.CONCAT(" y ",BO123)))))</f>
        <v/>
      </c>
      <c r="BO123" s="156" t="s">
        <v>5253</v>
      </c>
      <c r="BP123" s="272">
        <f t="shared" ref="BP123:BP146" si="13">IF(SUM(AO123:AU123)=0,0,1)</f>
        <v>0</v>
      </c>
      <c r="BQ123" s="273" t="str">
        <f>IF(BP123=0,"",
IF(SUM($BP$27:BP123)=1,BR123,
IF(BP$2201&gt;SUM($BP$27:BP123),_xlfn.CONCAT(", ",BR123),
IF($BP$148=SUM($BP$27:BP123),_xlfn.CONCAT(" y ",BR123)))))</f>
        <v/>
      </c>
      <c r="BR123" s="156" t="s">
        <v>5253</v>
      </c>
      <c r="BS123" s="272">
        <f t="shared" si="12"/>
        <v>0</v>
      </c>
      <c r="BT123" s="273" t="str">
        <f>IF(BS123=0,"",
IF(SUM($BS$27:BS123)=1,BU123,
IF($BS$147&gt;SUM($BS$27:BS123),_xlfn.CONCAT(", ",BU123),
IF($BS$147=SUM($BS$27:BS123),_xlfn.CONCAT(" y ",BU123)))))</f>
        <v/>
      </c>
      <c r="BU123" s="156" t="s">
        <v>5253</v>
      </c>
    </row>
    <row r="124" spans="1:73" ht="15" customHeight="1">
      <c r="A124" s="672"/>
      <c r="C124" s="165" t="s">
        <v>5254</v>
      </c>
      <c r="D124" s="884" t="str">
        <f>IF(CNGE_2024_M1_Secc5!$D137="","",CNGE_2024_M1_Secc5!$D137)</f>
        <v/>
      </c>
      <c r="E124" s="884"/>
      <c r="F124" s="884"/>
      <c r="G124" s="884"/>
      <c r="H124" s="884"/>
      <c r="I124" s="884"/>
      <c r="J124" s="884"/>
      <c r="K124" s="719"/>
      <c r="L124" s="719"/>
      <c r="M124" s="719"/>
      <c r="N124" s="719"/>
      <c r="O124" s="719"/>
      <c r="P124" s="719"/>
      <c r="Q124" s="719"/>
      <c r="R124" s="719"/>
      <c r="S124" s="719"/>
      <c r="T124" s="719"/>
      <c r="U124" s="719"/>
      <c r="V124" s="719"/>
      <c r="W124" s="719"/>
      <c r="X124" s="719"/>
      <c r="Y124" s="719"/>
      <c r="Z124" s="719"/>
      <c r="AA124" s="719"/>
      <c r="AB124" s="719"/>
      <c r="AC124" s="719"/>
      <c r="AD124" s="719"/>
      <c r="AE124" s="145"/>
      <c r="AF124" s="164"/>
      <c r="AG124" s="199">
        <f t="shared" si="8"/>
        <v>0</v>
      </c>
      <c r="AH124" s="298">
        <f t="shared" si="9"/>
        <v>0</v>
      </c>
      <c r="AI124" s="164"/>
      <c r="AJ124" s="221">
        <f t="shared" si="10"/>
        <v>0</v>
      </c>
      <c r="AK124" s="164"/>
      <c r="AL124" s="164"/>
      <c r="AM124" s="164"/>
      <c r="AN124" s="164"/>
      <c r="AO124" s="375">
        <f>IF(AND(M124="NS",CNGE_2024_M1_Secc5!$T$633="NS"),0,IF(AND(M124="NA",CNGE_2024_M1_Secc5!$T$633="NA"),0,IF(M124&lt;=SUM(CNGE_2024_M1_Secc5!$T$633),0,1)))</f>
        <v>0</v>
      </c>
      <c r="AP124" s="680">
        <f>IF(AND(S124="NS",CNGE_2024_M1_Secc5!$T$634="NS"),0,IF(AND(S124="NA",CNGE_2024_M1_Secc5!$T$634="NA"),0,IF(S124&lt;=SUM(CNGE_2024_M1_Secc5!$T$634),0,1)))</f>
        <v>0</v>
      </c>
      <c r="AQ124" s="375">
        <f>IF(AND(Y124="NS",CNGE_2024_M1_Secc5!$T$635="NS"),0,IF(AND(Y124="NA",CNGE_2024_M1_Secc5!$T$635="NA"),0,IF(Y124&lt;=SUM(CNGE_2024_M1_Secc5!$T$635),0,1)))</f>
        <v>0</v>
      </c>
      <c r="AR124" s="680">
        <f>IF(AND(G250="NS",CNGE_2024_M1_Secc5!$T$636="NS"),0,IF(AND(G250="NA",CNGE_2024_M1_Secc5!$T$636="NA"),0,IF(G250&lt;=SUM(CNGE_2024_M1_Secc5!$T$636),0,1)))</f>
        <v>0</v>
      </c>
      <c r="AS124" s="375">
        <f>IF(AND(M250="NS",CNGE_2024_M1_Secc5!$T$637="NS"),0,IF(AND(M250="NA",CNGE_2024_M1_Secc5!$T$637="NA"),0,IF(M250&lt;=SUM(CNGE_2024_M1_Secc5!$T$637),0,1)))</f>
        <v>0</v>
      </c>
      <c r="AT124" s="680">
        <f>IF(AND(S250="NS",CNGE_2024_M1_Secc5!$T$638="NS"),0,IF(AND(S250="NA",CNGE_2024_M1_Secc5!$T$638="NA"),0,IF(S250&lt;=SUM(CNGE_2024_M1_Secc5!$T$638),0,1)))</f>
        <v>0</v>
      </c>
      <c r="AU124" s="375">
        <f>IF(AND(Y250="NS",CNGE_2024_M1_Secc5!$T$639="NS"),0,IF(AND(Y250="NA",CNGE_2024_M1_Secc5!$T$639="NA"),0,IF(Y250&lt;=SUM(CNGE_2024_M1_Secc5!$T$639),0,1)))</f>
        <v>0</v>
      </c>
      <c r="AV124" s="164"/>
      <c r="AW124" s="164"/>
      <c r="AX124" s="164"/>
      <c r="AY124" s="608">
        <f>IF(AND(P124="NS",CNGE_2024_M1_Secc5!$T$646="NS"),0,IF(AND(P124="NA",CNGE_2024_M1_Secc5!$T$646="NA"),0,IF(P124&lt;=SUM(CNGE_2024_M1_Secc5!$T$646),0,1)))</f>
        <v>0</v>
      </c>
      <c r="AZ124" s="609">
        <f>IF(AND(V124="NS",CNGE_2024_M1_Secc5!$T$647="NS"),0,IF(AND(V124="NA",CNGE_2024_M1_Secc5!$T$647="NA"),0,IF(V124&lt;=SUM(CNGE_2024_M1_Secc5!$T$647),0,1)))</f>
        <v>0</v>
      </c>
      <c r="BA124" s="608">
        <f>IF(AND(AB124="NS",CNGE_2024_M1_Secc5!$T$648="NS"),0,IF(AND(AB124="NA",CNGE_2024_M1_Secc5!$T$648="NA"),0,IF(AB124&lt;=SUM(CNGE_2024_M1_Secc5!$T$648),0,1)))</f>
        <v>0</v>
      </c>
      <c r="BB124" s="609">
        <f>IF(AND(J250="NS",CNGE_2024_M1_Secc5!$T$649="NS"),0,IF(AND(J250="NA",CNGE_2024_M1_Secc5!$T$649="NA"),0,IF(J250&lt;=SUM(CNGE_2024_M1_Secc5!$T$649),0,1)))</f>
        <v>0</v>
      </c>
      <c r="BC124" s="608">
        <f>IF(AND(P250="NS",CNGE_2024_M1_Secc5!$T$650="NS"),0,IF(AND(P250="NA",CNGE_2024_M1_Secc5!$T$650="NA"),0,IF(P250&lt;=SUM(CNGE_2024_M1_Secc5!$T$650),0,1)))</f>
        <v>0</v>
      </c>
      <c r="BD124" s="609">
        <f>IF(AND(V250="NS",CNGE_2024_M1_Secc5!$T$651="NS"),0,IF(AND(V250="NA",CNGE_2024_M1_Secc5!$T$651="NA"),0,IF(V250&lt;=SUM(CNGE_2024_M1_Secc5!$T$651),0,1)))</f>
        <v>0</v>
      </c>
      <c r="BE124" s="608">
        <f>IF(AND(AB250="NS",CNGE_2024_M1_Secc5!$T$652="NS"),0,IF(AND(AB250="NA",CNGE_2024_M1_Secc5!$T$652="NA"),0,IF(AB250&lt;=SUM(CNGE_2024_M1_Secc5!$T$652),0,1)))</f>
        <v>0</v>
      </c>
      <c r="BF124" s="682">
        <f>IF(AND(CNGE_2024_M1_Secc5!$P$633&lt;&gt;"",CNGE_2024_M1_Secc5!$P$633&lt;&gt;1,COUNTA(M124:R124)=0),0,IF(AND(CNGE_2024_M1_Secc5!$P$633&lt;&gt;"",CNGE_2024_M1_Secc5!$P$633=1,COUNTA(M124:R124)=2),0,IF(COUNTA(M124:R124)=0,0,1)))</f>
        <v>0</v>
      </c>
      <c r="BG124" s="683">
        <f>IF(AND(CNGE_2024_M1_Secc5!$P$634&lt;&gt;"",CNGE_2024_M1_Secc5!$P$634&lt;&gt;1,COUNTA(S124:X124)=0),0,IF(AND(CNGE_2024_M1_Secc5!$P$634&lt;&gt;"",CNGE_2024_M1_Secc5!$P$634=1,COUNTA(S124:X124)=2),0,IF(COUNTA(S124:X124)=0,0,1)))</f>
        <v>0</v>
      </c>
      <c r="BH124" s="682">
        <f>IF(AND(CNGE_2024_M1_Secc5!$P$635&lt;&gt;"",CNGE_2024_M1_Secc5!$P$635&lt;&gt;1,COUNTA(Y124:AD124)=0),0,IF(AND(CNGE_2024_M1_Secc5!$P$635&lt;&gt;"",CNGE_2024_M1_Secc5!$P$635=1,COUNTA(Y124:AD124)=2),0,IF(COUNTA(Y124:AD124)=0,0,1)))</f>
        <v>0</v>
      </c>
      <c r="BI124" s="683">
        <f>IF(AND(CNGE_2024_M1_Secc5!$P$636&lt;&gt;"",CNGE_2024_M1_Secc5!$P$636&lt;&gt;1,COUNTA(G250:L250)=0),0,IF(AND(CNGE_2024_M1_Secc5!$P$636&lt;&gt;"",CNGE_2024_M1_Secc5!$P$636=1,COUNTA(G250:L250)=2),0,IF(COUNTA(G250:L250)=0,0,1)))</f>
        <v>0</v>
      </c>
      <c r="BJ124" s="682">
        <f>IF(AND(CNGE_2024_M1_Secc5!$P$637&lt;&gt;"",CNGE_2024_M1_Secc5!$P$637&lt;&gt;1,COUNTA(M250:R250)=0),0,IF(AND(CNGE_2024_M1_Secc5!$P$637&lt;&gt;"",CNGE_2024_M1_Secc5!$P$637=1,COUNTA(M250:R250)=2),0,IF(COUNTA(M250:R250)=0,0,1)))</f>
        <v>0</v>
      </c>
      <c r="BK124" s="683">
        <f>IF(AND(CNGE_2024_M1_Secc5!$P$638&lt;&gt;"",CNGE_2024_M1_Secc5!$P$638&lt;&gt;1,COUNTA(S250:X250)=0),0,IF(AND(CNGE_2024_M1_Secc5!$P$638&lt;&gt;"",CNGE_2024_M1_Secc5!$P$638=1,COUNTA(S250:X250)=2),0,IF(COUNTA(S250:X250)=0,0,1)))</f>
        <v>0</v>
      </c>
      <c r="BL124" s="682">
        <f>IF(AND(CNGE_2024_M1_Secc5!$P$639&lt;&gt;"",CNGE_2024_M1_Secc5!$P$639&lt;&gt;1,COUNTA(Y250:AD250)=0),0,IF(AND(CNGE_2024_M1_Secc5!$P$639&lt;&gt;"",CNGE_2024_M1_Secc5!$P$639=1,COUNTA(Y250:AD250)=2),0,IF(COUNTA(Y250:AD250)=0,0,1)))</f>
        <v>0</v>
      </c>
      <c r="BM124" s="402">
        <f t="shared" si="11"/>
        <v>0</v>
      </c>
      <c r="BN124" s="370" t="str">
        <f>IF(BM124=0,"",
IF(SUM($BM$27:BM124)=1,BO124,
IF($BM$147&gt;SUM($BM$27:BM124),_xlfn.CONCAT(", ",BO124),
IF($BM$147=SUM($BM$27:BM124),_xlfn.CONCAT(" y ",BO124)))))</f>
        <v/>
      </c>
      <c r="BO124" s="156" t="s">
        <v>5255</v>
      </c>
      <c r="BP124" s="272">
        <f t="shared" si="13"/>
        <v>0</v>
      </c>
      <c r="BQ124" s="273" t="str">
        <f>IF(BP124=0,"",
IF(SUM($BP$27:BP124)=1,BR124,
IF(BP$2201&gt;SUM($BP$27:BP124),_xlfn.CONCAT(", ",BR124),
IF($BP$148=SUM($BP$27:BP124),_xlfn.CONCAT(" y ",BR124)))))</f>
        <v/>
      </c>
      <c r="BR124" s="156" t="s">
        <v>5255</v>
      </c>
      <c r="BS124" s="272">
        <f t="shared" si="12"/>
        <v>0</v>
      </c>
      <c r="BT124" s="273" t="str">
        <f>IF(BS124=0,"",
IF(SUM($BS$27:BS124)=1,BU124,
IF($BS$147&gt;SUM($BS$27:BS124),_xlfn.CONCAT(", ",BU124),
IF($BS$147=SUM($BS$27:BS124),_xlfn.CONCAT(" y ",BU124)))))</f>
        <v/>
      </c>
      <c r="BU124" s="156" t="s">
        <v>5255</v>
      </c>
    </row>
    <row r="125" spans="1:73" ht="15" customHeight="1">
      <c r="A125" s="672"/>
      <c r="C125" s="165" t="s">
        <v>5256</v>
      </c>
      <c r="D125" s="884" t="str">
        <f>IF(CNGE_2024_M1_Secc5!$D138="","",CNGE_2024_M1_Secc5!$D138)</f>
        <v/>
      </c>
      <c r="E125" s="884"/>
      <c r="F125" s="884"/>
      <c r="G125" s="884"/>
      <c r="H125" s="884"/>
      <c r="I125" s="884"/>
      <c r="J125" s="884"/>
      <c r="K125" s="719"/>
      <c r="L125" s="719"/>
      <c r="M125" s="719"/>
      <c r="N125" s="719"/>
      <c r="O125" s="719"/>
      <c r="P125" s="719"/>
      <c r="Q125" s="719"/>
      <c r="R125" s="719"/>
      <c r="S125" s="719"/>
      <c r="T125" s="719"/>
      <c r="U125" s="719"/>
      <c r="V125" s="719"/>
      <c r="W125" s="719"/>
      <c r="X125" s="719"/>
      <c r="Y125" s="719"/>
      <c r="Z125" s="719"/>
      <c r="AA125" s="719"/>
      <c r="AB125" s="719"/>
      <c r="AC125" s="719"/>
      <c r="AD125" s="719"/>
      <c r="AE125" s="145"/>
      <c r="AF125" s="164"/>
      <c r="AG125" s="199">
        <f t="shared" si="8"/>
        <v>0</v>
      </c>
      <c r="AH125" s="298">
        <f t="shared" si="9"/>
        <v>0</v>
      </c>
      <c r="AI125" s="164"/>
      <c r="AJ125" s="221">
        <f t="shared" si="10"/>
        <v>0</v>
      </c>
      <c r="AK125" s="164"/>
      <c r="AL125" s="164"/>
      <c r="AM125" s="164"/>
      <c r="AN125" s="164"/>
      <c r="AO125" s="375">
        <f>IF(AND(M125="NS",CNGE_2024_M1_Secc5!$T$633="NS"),0,IF(AND(M125="NA",CNGE_2024_M1_Secc5!$T$633="NA"),0,IF(M125&lt;=SUM(CNGE_2024_M1_Secc5!$T$633),0,1)))</f>
        <v>0</v>
      </c>
      <c r="AP125" s="680">
        <f>IF(AND(S125="NS",CNGE_2024_M1_Secc5!$T$634="NS"),0,IF(AND(S125="NA",CNGE_2024_M1_Secc5!$T$634="NA"),0,IF(S125&lt;=SUM(CNGE_2024_M1_Secc5!$T$634),0,1)))</f>
        <v>0</v>
      </c>
      <c r="AQ125" s="375">
        <f>IF(AND(Y125="NS",CNGE_2024_M1_Secc5!$T$635="NS"),0,IF(AND(Y125="NA",CNGE_2024_M1_Secc5!$T$635="NA"),0,IF(Y125&lt;=SUM(CNGE_2024_M1_Secc5!$T$635),0,1)))</f>
        <v>0</v>
      </c>
      <c r="AR125" s="680">
        <f>IF(AND(G251="NS",CNGE_2024_M1_Secc5!$T$636="NS"),0,IF(AND(G251="NA",CNGE_2024_M1_Secc5!$T$636="NA"),0,IF(G251&lt;=SUM(CNGE_2024_M1_Secc5!$T$636),0,1)))</f>
        <v>0</v>
      </c>
      <c r="AS125" s="375">
        <f>IF(AND(M251="NS",CNGE_2024_M1_Secc5!$T$637="NS"),0,IF(AND(M251="NA",CNGE_2024_M1_Secc5!$T$637="NA"),0,IF(M251&lt;=SUM(CNGE_2024_M1_Secc5!$T$637),0,1)))</f>
        <v>0</v>
      </c>
      <c r="AT125" s="680">
        <f>IF(AND(S251="NS",CNGE_2024_M1_Secc5!$T$638="NS"),0,IF(AND(S251="NA",CNGE_2024_M1_Secc5!$T$638="NA"),0,IF(S251&lt;=SUM(CNGE_2024_M1_Secc5!$T$638),0,1)))</f>
        <v>0</v>
      </c>
      <c r="AU125" s="375">
        <f>IF(AND(Y251="NS",CNGE_2024_M1_Secc5!$T$639="NS"),0,IF(AND(Y251="NA",CNGE_2024_M1_Secc5!$T$639="NA"),0,IF(Y251&lt;=SUM(CNGE_2024_M1_Secc5!$T$639),0,1)))</f>
        <v>0</v>
      </c>
      <c r="AV125" s="164"/>
      <c r="AW125" s="164"/>
      <c r="AX125" s="164"/>
      <c r="AY125" s="608">
        <f>IF(AND(P125="NS",CNGE_2024_M1_Secc5!$T$646="NS"),0,IF(AND(P125="NA",CNGE_2024_M1_Secc5!$T$646="NA"),0,IF(P125&lt;=SUM(CNGE_2024_M1_Secc5!$T$646),0,1)))</f>
        <v>0</v>
      </c>
      <c r="AZ125" s="609">
        <f>IF(AND(V125="NS",CNGE_2024_M1_Secc5!$T$647="NS"),0,IF(AND(V125="NA",CNGE_2024_M1_Secc5!$T$647="NA"),0,IF(V125&lt;=SUM(CNGE_2024_M1_Secc5!$T$647),0,1)))</f>
        <v>0</v>
      </c>
      <c r="BA125" s="608">
        <f>IF(AND(AB125="NS",CNGE_2024_M1_Secc5!$T$648="NS"),0,IF(AND(AB125="NA",CNGE_2024_M1_Secc5!$T$648="NA"),0,IF(AB125&lt;=SUM(CNGE_2024_M1_Secc5!$T$648),0,1)))</f>
        <v>0</v>
      </c>
      <c r="BB125" s="609">
        <f>IF(AND(J251="NS",CNGE_2024_M1_Secc5!$T$649="NS"),0,IF(AND(J251="NA",CNGE_2024_M1_Secc5!$T$649="NA"),0,IF(J251&lt;=SUM(CNGE_2024_M1_Secc5!$T$649),0,1)))</f>
        <v>0</v>
      </c>
      <c r="BC125" s="608">
        <f>IF(AND(P251="NS",CNGE_2024_M1_Secc5!$T$650="NS"),0,IF(AND(P251="NA",CNGE_2024_M1_Secc5!$T$650="NA"),0,IF(P251&lt;=SUM(CNGE_2024_M1_Secc5!$T$650),0,1)))</f>
        <v>0</v>
      </c>
      <c r="BD125" s="609">
        <f>IF(AND(V251="NS",CNGE_2024_M1_Secc5!$T$651="NS"),0,IF(AND(V251="NA",CNGE_2024_M1_Secc5!$T$651="NA"),0,IF(V251&lt;=SUM(CNGE_2024_M1_Secc5!$T$651),0,1)))</f>
        <v>0</v>
      </c>
      <c r="BE125" s="608">
        <f>IF(AND(AB251="NS",CNGE_2024_M1_Secc5!$T$652="NS"),0,IF(AND(AB251="NA",CNGE_2024_M1_Secc5!$T$652="NA"),0,IF(AB251&lt;=SUM(CNGE_2024_M1_Secc5!$T$652),0,1)))</f>
        <v>0</v>
      </c>
      <c r="BF125" s="682">
        <f>IF(AND(CNGE_2024_M1_Secc5!$P$633&lt;&gt;"",CNGE_2024_M1_Secc5!$P$633&lt;&gt;1,COUNTA(M125:R125)=0),0,IF(AND(CNGE_2024_M1_Secc5!$P$633&lt;&gt;"",CNGE_2024_M1_Secc5!$P$633=1,COUNTA(M125:R125)=2),0,IF(COUNTA(M125:R125)=0,0,1)))</f>
        <v>0</v>
      </c>
      <c r="BG125" s="683">
        <f>IF(AND(CNGE_2024_M1_Secc5!$P$634&lt;&gt;"",CNGE_2024_M1_Secc5!$P$634&lt;&gt;1,COUNTA(S125:X125)=0),0,IF(AND(CNGE_2024_M1_Secc5!$P$634&lt;&gt;"",CNGE_2024_M1_Secc5!$P$634=1,COUNTA(S125:X125)=2),0,IF(COUNTA(S125:X125)=0,0,1)))</f>
        <v>0</v>
      </c>
      <c r="BH125" s="682">
        <f>IF(AND(CNGE_2024_M1_Secc5!$P$635&lt;&gt;"",CNGE_2024_M1_Secc5!$P$635&lt;&gt;1,COUNTA(Y125:AD125)=0),0,IF(AND(CNGE_2024_M1_Secc5!$P$635&lt;&gt;"",CNGE_2024_M1_Secc5!$P$635=1,COUNTA(Y125:AD125)=2),0,IF(COUNTA(Y125:AD125)=0,0,1)))</f>
        <v>0</v>
      </c>
      <c r="BI125" s="683">
        <f>IF(AND(CNGE_2024_M1_Secc5!$P$636&lt;&gt;"",CNGE_2024_M1_Secc5!$P$636&lt;&gt;1,COUNTA(G251:L251)=0),0,IF(AND(CNGE_2024_M1_Secc5!$P$636&lt;&gt;"",CNGE_2024_M1_Secc5!$P$636=1,COUNTA(G251:L251)=2),0,IF(COUNTA(G251:L251)=0,0,1)))</f>
        <v>0</v>
      </c>
      <c r="BJ125" s="682">
        <f>IF(AND(CNGE_2024_M1_Secc5!$P$637&lt;&gt;"",CNGE_2024_M1_Secc5!$P$637&lt;&gt;1,COUNTA(M251:R251)=0),0,IF(AND(CNGE_2024_M1_Secc5!$P$637&lt;&gt;"",CNGE_2024_M1_Secc5!$P$637=1,COUNTA(M251:R251)=2),0,IF(COUNTA(M251:R251)=0,0,1)))</f>
        <v>0</v>
      </c>
      <c r="BK125" s="683">
        <f>IF(AND(CNGE_2024_M1_Secc5!$P$638&lt;&gt;"",CNGE_2024_M1_Secc5!$P$638&lt;&gt;1,COUNTA(S251:X251)=0),0,IF(AND(CNGE_2024_M1_Secc5!$P$638&lt;&gt;"",CNGE_2024_M1_Secc5!$P$638=1,COUNTA(S251:X251)=2),0,IF(COUNTA(S251:X251)=0,0,1)))</f>
        <v>0</v>
      </c>
      <c r="BL125" s="682">
        <f>IF(AND(CNGE_2024_M1_Secc5!$P$639&lt;&gt;"",CNGE_2024_M1_Secc5!$P$639&lt;&gt;1,COUNTA(Y251:AD251)=0),0,IF(AND(CNGE_2024_M1_Secc5!$P$639&lt;&gt;"",CNGE_2024_M1_Secc5!$P$639=1,COUNTA(Y251:AD251)=2),0,IF(COUNTA(Y251:AD251)=0,0,1)))</f>
        <v>0</v>
      </c>
      <c r="BM125" s="402">
        <f t="shared" si="11"/>
        <v>0</v>
      </c>
      <c r="BN125" s="370" t="str">
        <f>IF(BM125=0,"",
IF(SUM($BM$27:BM125)=1,BO125,
IF($BM$147&gt;SUM($BM$27:BM125),_xlfn.CONCAT(", ",BO125),
IF($BM$147=SUM($BM$27:BM125),_xlfn.CONCAT(" y ",BO125)))))</f>
        <v/>
      </c>
      <c r="BO125" s="156" t="s">
        <v>5257</v>
      </c>
      <c r="BP125" s="272">
        <f t="shared" si="13"/>
        <v>0</v>
      </c>
      <c r="BQ125" s="273" t="str">
        <f>IF(BP125=0,"",
IF(SUM($BP$27:BP125)=1,BR125,
IF(BP$2201&gt;SUM($BP$27:BP125),_xlfn.CONCAT(", ",BR125),
IF($BP$148=SUM($BP$27:BP125),_xlfn.CONCAT(" y ",BR125)))))</f>
        <v/>
      </c>
      <c r="BR125" s="156" t="s">
        <v>5257</v>
      </c>
      <c r="BS125" s="272">
        <f t="shared" si="12"/>
        <v>0</v>
      </c>
      <c r="BT125" s="273" t="str">
        <f>IF(BS125=0,"",
IF(SUM($BS$27:BS125)=1,BU125,
IF($BS$147&gt;SUM($BS$27:BS125),_xlfn.CONCAT(", ",BU125),
IF($BS$147=SUM($BS$27:BS125),_xlfn.CONCAT(" y ",BU125)))))</f>
        <v/>
      </c>
      <c r="BU125" s="156" t="s">
        <v>5257</v>
      </c>
    </row>
    <row r="126" spans="1:73" ht="15" customHeight="1">
      <c r="A126" s="672"/>
      <c r="C126" s="661" t="s">
        <v>5258</v>
      </c>
      <c r="D126" s="884" t="str">
        <f>IF(CNGE_2024_M1_Secc5!$D139="","",CNGE_2024_M1_Secc5!$D139)</f>
        <v/>
      </c>
      <c r="E126" s="884"/>
      <c r="F126" s="884"/>
      <c r="G126" s="884"/>
      <c r="H126" s="884"/>
      <c r="I126" s="884"/>
      <c r="J126" s="884"/>
      <c r="K126" s="719"/>
      <c r="L126" s="719"/>
      <c r="M126" s="719"/>
      <c r="N126" s="719"/>
      <c r="O126" s="719"/>
      <c r="P126" s="719"/>
      <c r="Q126" s="719"/>
      <c r="R126" s="719"/>
      <c r="S126" s="719"/>
      <c r="T126" s="719"/>
      <c r="U126" s="719"/>
      <c r="V126" s="719"/>
      <c r="W126" s="719"/>
      <c r="X126" s="719"/>
      <c r="Y126" s="719"/>
      <c r="Z126" s="719"/>
      <c r="AA126" s="719"/>
      <c r="AB126" s="719"/>
      <c r="AC126" s="719"/>
      <c r="AD126" s="719"/>
      <c r="AE126" s="145"/>
      <c r="AF126" s="164"/>
      <c r="AG126" s="199">
        <f t="shared" si="8"/>
        <v>0</v>
      </c>
      <c r="AH126" s="298">
        <f t="shared" si="9"/>
        <v>0</v>
      </c>
      <c r="AI126" s="164"/>
      <c r="AJ126" s="221">
        <f t="shared" si="10"/>
        <v>0</v>
      </c>
      <c r="AK126" s="164"/>
      <c r="AL126" s="164"/>
      <c r="AM126" s="164"/>
      <c r="AN126" s="164"/>
      <c r="AO126" s="375">
        <f>IF(AND(M126="NS",CNGE_2024_M1_Secc5!$T$633="NS"),0,IF(AND(M126="NA",CNGE_2024_M1_Secc5!$T$633="NA"),0,IF(M126&lt;=SUM(CNGE_2024_M1_Secc5!$T$633),0,1)))</f>
        <v>0</v>
      </c>
      <c r="AP126" s="680">
        <f>IF(AND(S126="NS",CNGE_2024_M1_Secc5!$T$634="NS"),0,IF(AND(S126="NA",CNGE_2024_M1_Secc5!$T$634="NA"),0,IF(S126&lt;=SUM(CNGE_2024_M1_Secc5!$T$634),0,1)))</f>
        <v>0</v>
      </c>
      <c r="AQ126" s="375">
        <f>IF(AND(Y126="NS",CNGE_2024_M1_Secc5!$T$635="NS"),0,IF(AND(Y126="NA",CNGE_2024_M1_Secc5!$T$635="NA"),0,IF(Y126&lt;=SUM(CNGE_2024_M1_Secc5!$T$635),0,1)))</f>
        <v>0</v>
      </c>
      <c r="AR126" s="680">
        <f>IF(AND(G252="NS",CNGE_2024_M1_Secc5!$T$636="NS"),0,IF(AND(G252="NA",CNGE_2024_M1_Secc5!$T$636="NA"),0,IF(G252&lt;=SUM(CNGE_2024_M1_Secc5!$T$636),0,1)))</f>
        <v>0</v>
      </c>
      <c r="AS126" s="375">
        <f>IF(AND(M252="NS",CNGE_2024_M1_Secc5!$T$637="NS"),0,IF(AND(M252="NA",CNGE_2024_M1_Secc5!$T$637="NA"),0,IF(M252&lt;=SUM(CNGE_2024_M1_Secc5!$T$637),0,1)))</f>
        <v>0</v>
      </c>
      <c r="AT126" s="680">
        <f>IF(AND(S252="NS",CNGE_2024_M1_Secc5!$T$638="NS"),0,IF(AND(S252="NA",CNGE_2024_M1_Secc5!$T$638="NA"),0,IF(S252&lt;=SUM(CNGE_2024_M1_Secc5!$T$638),0,1)))</f>
        <v>0</v>
      </c>
      <c r="AU126" s="375">
        <f>IF(AND(Y252="NS",CNGE_2024_M1_Secc5!$T$639="NS"),0,IF(AND(Y252="NA",CNGE_2024_M1_Secc5!$T$639="NA"),0,IF(Y252&lt;=SUM(CNGE_2024_M1_Secc5!$T$639),0,1)))</f>
        <v>0</v>
      </c>
      <c r="AV126" s="164"/>
      <c r="AW126" s="164"/>
      <c r="AX126" s="164"/>
      <c r="AY126" s="608">
        <f>IF(AND(P126="NS",CNGE_2024_M1_Secc5!$T$646="NS"),0,IF(AND(P126="NA",CNGE_2024_M1_Secc5!$T$646="NA"),0,IF(P126&lt;=SUM(CNGE_2024_M1_Secc5!$T$646),0,1)))</f>
        <v>0</v>
      </c>
      <c r="AZ126" s="609">
        <f>IF(AND(V126="NS",CNGE_2024_M1_Secc5!$T$647="NS"),0,IF(AND(V126="NA",CNGE_2024_M1_Secc5!$T$647="NA"),0,IF(V126&lt;=SUM(CNGE_2024_M1_Secc5!$T$647),0,1)))</f>
        <v>0</v>
      </c>
      <c r="BA126" s="608">
        <f>IF(AND(AB126="NS",CNGE_2024_M1_Secc5!$T$648="NS"),0,IF(AND(AB126="NA",CNGE_2024_M1_Secc5!$T$648="NA"),0,IF(AB126&lt;=SUM(CNGE_2024_M1_Secc5!$T$648),0,1)))</f>
        <v>0</v>
      </c>
      <c r="BB126" s="609">
        <f>IF(AND(J252="NS",CNGE_2024_M1_Secc5!$T$649="NS"),0,IF(AND(J252="NA",CNGE_2024_M1_Secc5!$T$649="NA"),0,IF(J252&lt;=SUM(CNGE_2024_M1_Secc5!$T$649),0,1)))</f>
        <v>0</v>
      </c>
      <c r="BC126" s="608">
        <f>IF(AND(P252="NS",CNGE_2024_M1_Secc5!$T$650="NS"),0,IF(AND(P252="NA",CNGE_2024_M1_Secc5!$T$650="NA"),0,IF(P252&lt;=SUM(CNGE_2024_M1_Secc5!$T$650),0,1)))</f>
        <v>0</v>
      </c>
      <c r="BD126" s="609">
        <f>IF(AND(V252="NS",CNGE_2024_M1_Secc5!$T$651="NS"),0,IF(AND(V252="NA",CNGE_2024_M1_Secc5!$T$651="NA"),0,IF(V252&lt;=SUM(CNGE_2024_M1_Secc5!$T$651),0,1)))</f>
        <v>0</v>
      </c>
      <c r="BE126" s="608">
        <f>IF(AND(AB252="NS",CNGE_2024_M1_Secc5!$T$652="NS"),0,IF(AND(AB252="NA",CNGE_2024_M1_Secc5!$T$652="NA"),0,IF(AB252&lt;=SUM(CNGE_2024_M1_Secc5!$T$652),0,1)))</f>
        <v>0</v>
      </c>
      <c r="BF126" s="682">
        <f>IF(AND(CNGE_2024_M1_Secc5!$P$633&lt;&gt;"",CNGE_2024_M1_Secc5!$P$633&lt;&gt;1,COUNTA(M126:R126)=0),0,IF(AND(CNGE_2024_M1_Secc5!$P$633&lt;&gt;"",CNGE_2024_M1_Secc5!$P$633=1,COUNTA(M126:R126)=2),0,IF(COUNTA(M126:R126)=0,0,1)))</f>
        <v>0</v>
      </c>
      <c r="BG126" s="683">
        <f>IF(AND(CNGE_2024_M1_Secc5!$P$634&lt;&gt;"",CNGE_2024_M1_Secc5!$P$634&lt;&gt;1,COUNTA(S126:X126)=0),0,IF(AND(CNGE_2024_M1_Secc5!$P$634&lt;&gt;"",CNGE_2024_M1_Secc5!$P$634=1,COUNTA(S126:X126)=2),0,IF(COUNTA(S126:X126)=0,0,1)))</f>
        <v>0</v>
      </c>
      <c r="BH126" s="682">
        <f>IF(AND(CNGE_2024_M1_Secc5!$P$635&lt;&gt;"",CNGE_2024_M1_Secc5!$P$635&lt;&gt;1,COUNTA(Y126:AD126)=0),0,IF(AND(CNGE_2024_M1_Secc5!$P$635&lt;&gt;"",CNGE_2024_M1_Secc5!$P$635=1,COUNTA(Y126:AD126)=2),0,IF(COUNTA(Y126:AD126)=0,0,1)))</f>
        <v>0</v>
      </c>
      <c r="BI126" s="683">
        <f>IF(AND(CNGE_2024_M1_Secc5!$P$636&lt;&gt;"",CNGE_2024_M1_Secc5!$P$636&lt;&gt;1,COUNTA(G252:L252)=0),0,IF(AND(CNGE_2024_M1_Secc5!$P$636&lt;&gt;"",CNGE_2024_M1_Secc5!$P$636=1,COUNTA(G252:L252)=2),0,IF(COUNTA(G252:L252)=0,0,1)))</f>
        <v>0</v>
      </c>
      <c r="BJ126" s="682">
        <f>IF(AND(CNGE_2024_M1_Secc5!$P$637&lt;&gt;"",CNGE_2024_M1_Secc5!$P$637&lt;&gt;1,COUNTA(M252:R252)=0),0,IF(AND(CNGE_2024_M1_Secc5!$P$637&lt;&gt;"",CNGE_2024_M1_Secc5!$P$637=1,COUNTA(M252:R252)=2),0,IF(COUNTA(M252:R252)=0,0,1)))</f>
        <v>0</v>
      </c>
      <c r="BK126" s="683">
        <f>IF(AND(CNGE_2024_M1_Secc5!$P$638&lt;&gt;"",CNGE_2024_M1_Secc5!$P$638&lt;&gt;1,COUNTA(S252:X252)=0),0,IF(AND(CNGE_2024_M1_Secc5!$P$638&lt;&gt;"",CNGE_2024_M1_Secc5!$P$638=1,COUNTA(S252:X252)=2),0,IF(COUNTA(S252:X252)=0,0,1)))</f>
        <v>0</v>
      </c>
      <c r="BL126" s="682">
        <f>IF(AND(CNGE_2024_M1_Secc5!$P$639&lt;&gt;"",CNGE_2024_M1_Secc5!$P$639&lt;&gt;1,COUNTA(Y252:AD252)=0),0,IF(AND(CNGE_2024_M1_Secc5!$P$639&lt;&gt;"",CNGE_2024_M1_Secc5!$P$639=1,COUNTA(Y252:AD252)=2),0,IF(COUNTA(Y252:AD252)=0,0,1)))</f>
        <v>0</v>
      </c>
      <c r="BM126" s="402">
        <f t="shared" si="11"/>
        <v>0</v>
      </c>
      <c r="BN126" s="370" t="str">
        <f>IF(BM126=0,"",
IF(SUM($BM$27:BM126)=1,BO126,
IF($BM$147&gt;SUM($BM$27:BM126),_xlfn.CONCAT(", ",BO126),
IF($BM$147=SUM($BM$27:BM126),_xlfn.CONCAT(" y ",BO126)))))</f>
        <v/>
      </c>
      <c r="BO126" s="156" t="s">
        <v>5259</v>
      </c>
      <c r="BP126" s="272">
        <f t="shared" si="13"/>
        <v>0</v>
      </c>
      <c r="BQ126" s="273" t="str">
        <f>IF(BP126=0,"",
IF(SUM($BP$27:BP126)=1,BR126,
IF(BP$2201&gt;SUM($BP$27:BP126),_xlfn.CONCAT(", ",BR126),
IF($BP$148=SUM($BP$27:BP126),_xlfn.CONCAT(" y ",BR126)))))</f>
        <v/>
      </c>
      <c r="BR126" s="156" t="s">
        <v>5259</v>
      </c>
      <c r="BS126" s="272">
        <f t="shared" si="12"/>
        <v>0</v>
      </c>
      <c r="BT126" s="273" t="str">
        <f>IF(BS126=0,"",
IF(SUM($BS$27:BS126)=1,BU126,
IF($BS$147&gt;SUM($BS$27:BS126),_xlfn.CONCAT(", ",BU126),
IF($BS$147=SUM($BS$27:BS126),_xlfn.CONCAT(" y ",BU126)))))</f>
        <v/>
      </c>
      <c r="BU126" s="156" t="s">
        <v>5259</v>
      </c>
    </row>
    <row r="127" spans="1:73" ht="15" customHeight="1">
      <c r="A127" s="145"/>
      <c r="B127" s="145"/>
      <c r="C127" s="157" t="s">
        <v>5260</v>
      </c>
      <c r="D127" s="884" t="str">
        <f>IF(CNGE_2024_M1_Secc5!$D140="","",CNGE_2024_M1_Secc5!$D140)</f>
        <v/>
      </c>
      <c r="E127" s="884"/>
      <c r="F127" s="884"/>
      <c r="G127" s="884"/>
      <c r="H127" s="884"/>
      <c r="I127" s="884"/>
      <c r="J127" s="884"/>
      <c r="K127" s="719"/>
      <c r="L127" s="719"/>
      <c r="M127" s="719"/>
      <c r="N127" s="719"/>
      <c r="O127" s="719"/>
      <c r="P127" s="719"/>
      <c r="Q127" s="719"/>
      <c r="R127" s="719"/>
      <c r="S127" s="719"/>
      <c r="T127" s="719"/>
      <c r="U127" s="719"/>
      <c r="V127" s="719"/>
      <c r="W127" s="719"/>
      <c r="X127" s="719"/>
      <c r="Y127" s="719"/>
      <c r="Z127" s="719"/>
      <c r="AA127" s="719"/>
      <c r="AB127" s="719"/>
      <c r="AC127" s="719"/>
      <c r="AD127" s="719"/>
      <c r="AE127" s="198"/>
      <c r="AF127" s="164"/>
      <c r="AG127" s="199">
        <f t="shared" si="8"/>
        <v>0</v>
      </c>
      <c r="AH127" s="298">
        <f t="shared" si="9"/>
        <v>0</v>
      </c>
      <c r="AI127" s="164"/>
      <c r="AJ127" s="221">
        <f t="shared" si="10"/>
        <v>0</v>
      </c>
      <c r="AK127" s="164"/>
      <c r="AL127" s="164"/>
      <c r="AM127" s="164"/>
      <c r="AN127" s="164"/>
      <c r="AO127" s="375">
        <f>IF(AND(M127="NS",CNGE_2024_M1_Secc5!$T$633="NS"),0,IF(AND(M127="NA",CNGE_2024_M1_Secc5!$T$633="NA"),0,IF(M127&lt;=SUM(CNGE_2024_M1_Secc5!$T$633),0,1)))</f>
        <v>0</v>
      </c>
      <c r="AP127" s="680">
        <f>IF(AND(S127="NS",CNGE_2024_M1_Secc5!$T$634="NS"),0,IF(AND(S127="NA",CNGE_2024_M1_Secc5!$T$634="NA"),0,IF(S127&lt;=SUM(CNGE_2024_M1_Secc5!$T$634),0,1)))</f>
        <v>0</v>
      </c>
      <c r="AQ127" s="375">
        <f>IF(AND(Y127="NS",CNGE_2024_M1_Secc5!$T$635="NS"),0,IF(AND(Y127="NA",CNGE_2024_M1_Secc5!$T$635="NA"),0,IF(Y127&lt;=SUM(CNGE_2024_M1_Secc5!$T$635),0,1)))</f>
        <v>0</v>
      </c>
      <c r="AR127" s="680">
        <f>IF(AND(G253="NS",CNGE_2024_M1_Secc5!$T$636="NS"),0,IF(AND(G253="NA",CNGE_2024_M1_Secc5!$T$636="NA"),0,IF(G253&lt;=SUM(CNGE_2024_M1_Secc5!$T$636),0,1)))</f>
        <v>0</v>
      </c>
      <c r="AS127" s="375">
        <f>IF(AND(M253="NS",CNGE_2024_M1_Secc5!$T$637="NS"),0,IF(AND(M253="NA",CNGE_2024_M1_Secc5!$T$637="NA"),0,IF(M253&lt;=SUM(CNGE_2024_M1_Secc5!$T$637),0,1)))</f>
        <v>0</v>
      </c>
      <c r="AT127" s="680">
        <f>IF(AND(S253="NS",CNGE_2024_M1_Secc5!$T$638="NS"),0,IF(AND(S253="NA",CNGE_2024_M1_Secc5!$T$638="NA"),0,IF(S253&lt;=SUM(CNGE_2024_M1_Secc5!$T$638),0,1)))</f>
        <v>0</v>
      </c>
      <c r="AU127" s="375">
        <f>IF(AND(Y253="NS",CNGE_2024_M1_Secc5!$T$639="NS"),0,IF(AND(Y253="NA",CNGE_2024_M1_Secc5!$T$639="NA"),0,IF(Y253&lt;=SUM(CNGE_2024_M1_Secc5!$T$639),0,1)))</f>
        <v>0</v>
      </c>
      <c r="AV127" s="164"/>
      <c r="AW127" s="164"/>
      <c r="AX127" s="164"/>
      <c r="AY127" s="608">
        <f>IF(AND(P127="NS",CNGE_2024_M1_Secc5!$T$646="NS"),0,IF(AND(P127="NA",CNGE_2024_M1_Secc5!$T$646="NA"),0,IF(P127&lt;=SUM(CNGE_2024_M1_Secc5!$T$646),0,1)))</f>
        <v>0</v>
      </c>
      <c r="AZ127" s="609">
        <f>IF(AND(V127="NS",CNGE_2024_M1_Secc5!$T$647="NS"),0,IF(AND(V127="NA",CNGE_2024_M1_Secc5!$T$647="NA"),0,IF(V127&lt;=SUM(CNGE_2024_M1_Secc5!$T$647),0,1)))</f>
        <v>0</v>
      </c>
      <c r="BA127" s="608">
        <f>IF(AND(AB127="NS",CNGE_2024_M1_Secc5!$T$648="NS"),0,IF(AND(AB127="NA",CNGE_2024_M1_Secc5!$T$648="NA"),0,IF(AB127&lt;=SUM(CNGE_2024_M1_Secc5!$T$648),0,1)))</f>
        <v>0</v>
      </c>
      <c r="BB127" s="609">
        <f>IF(AND(J253="NS",CNGE_2024_M1_Secc5!$T$649="NS"),0,IF(AND(J253="NA",CNGE_2024_M1_Secc5!$T$649="NA"),0,IF(J253&lt;=SUM(CNGE_2024_M1_Secc5!$T$649),0,1)))</f>
        <v>0</v>
      </c>
      <c r="BC127" s="608">
        <f>IF(AND(P253="NS",CNGE_2024_M1_Secc5!$T$650="NS"),0,IF(AND(P253="NA",CNGE_2024_M1_Secc5!$T$650="NA"),0,IF(P253&lt;=SUM(CNGE_2024_M1_Secc5!$T$650),0,1)))</f>
        <v>0</v>
      </c>
      <c r="BD127" s="609">
        <f>IF(AND(V253="NS",CNGE_2024_M1_Secc5!$T$651="NS"),0,IF(AND(V253="NA",CNGE_2024_M1_Secc5!$T$651="NA"),0,IF(V253&lt;=SUM(CNGE_2024_M1_Secc5!$T$651),0,1)))</f>
        <v>0</v>
      </c>
      <c r="BE127" s="608">
        <f>IF(AND(AB253="NS",CNGE_2024_M1_Secc5!$T$652="NS"),0,IF(AND(AB253="NA",CNGE_2024_M1_Secc5!$T$652="NA"),0,IF(AB253&lt;=SUM(CNGE_2024_M1_Secc5!$T$652),0,1)))</f>
        <v>0</v>
      </c>
      <c r="BF127" s="682">
        <f>IF(AND(CNGE_2024_M1_Secc5!$P$633&lt;&gt;"",CNGE_2024_M1_Secc5!$P$633&lt;&gt;1,COUNTA(M127:R127)=0),0,IF(AND(CNGE_2024_M1_Secc5!$P$633&lt;&gt;"",CNGE_2024_M1_Secc5!$P$633=1,COUNTA(M127:R127)=2),0,IF(COUNTA(M127:R127)=0,0,1)))</f>
        <v>0</v>
      </c>
      <c r="BG127" s="683">
        <f>IF(AND(CNGE_2024_M1_Secc5!$P$634&lt;&gt;"",CNGE_2024_M1_Secc5!$P$634&lt;&gt;1,COUNTA(S127:X127)=0),0,IF(AND(CNGE_2024_M1_Secc5!$P$634&lt;&gt;"",CNGE_2024_M1_Secc5!$P$634=1,COUNTA(S127:X127)=2),0,IF(COUNTA(S127:X127)=0,0,1)))</f>
        <v>0</v>
      </c>
      <c r="BH127" s="682">
        <f>IF(AND(CNGE_2024_M1_Secc5!$P$635&lt;&gt;"",CNGE_2024_M1_Secc5!$P$635&lt;&gt;1,COUNTA(Y127:AD127)=0),0,IF(AND(CNGE_2024_M1_Secc5!$P$635&lt;&gt;"",CNGE_2024_M1_Secc5!$P$635=1,COUNTA(Y127:AD127)=2),0,IF(COUNTA(Y127:AD127)=0,0,1)))</f>
        <v>0</v>
      </c>
      <c r="BI127" s="683">
        <f>IF(AND(CNGE_2024_M1_Secc5!$P$636&lt;&gt;"",CNGE_2024_M1_Secc5!$P$636&lt;&gt;1,COUNTA(G253:L253)=0),0,IF(AND(CNGE_2024_M1_Secc5!$P$636&lt;&gt;"",CNGE_2024_M1_Secc5!$P$636=1,COUNTA(G253:L253)=2),0,IF(COUNTA(G253:L253)=0,0,1)))</f>
        <v>0</v>
      </c>
      <c r="BJ127" s="682">
        <f>IF(AND(CNGE_2024_M1_Secc5!$P$637&lt;&gt;"",CNGE_2024_M1_Secc5!$P$637&lt;&gt;1,COUNTA(M253:R253)=0),0,IF(AND(CNGE_2024_M1_Secc5!$P$637&lt;&gt;"",CNGE_2024_M1_Secc5!$P$637=1,COUNTA(M253:R253)=2),0,IF(COUNTA(M253:R253)=0,0,1)))</f>
        <v>0</v>
      </c>
      <c r="BK127" s="683">
        <f>IF(AND(CNGE_2024_M1_Secc5!$P$638&lt;&gt;"",CNGE_2024_M1_Secc5!$P$638&lt;&gt;1,COUNTA(S253:X253)=0),0,IF(AND(CNGE_2024_M1_Secc5!$P$638&lt;&gt;"",CNGE_2024_M1_Secc5!$P$638=1,COUNTA(S253:X253)=2),0,IF(COUNTA(S253:X253)=0,0,1)))</f>
        <v>0</v>
      </c>
      <c r="BL127" s="682">
        <f>IF(AND(CNGE_2024_M1_Secc5!$P$639&lt;&gt;"",CNGE_2024_M1_Secc5!$P$639&lt;&gt;1,COUNTA(Y253:AD253)=0),0,IF(AND(CNGE_2024_M1_Secc5!$P$639&lt;&gt;"",CNGE_2024_M1_Secc5!$P$639=1,COUNTA(Y253:AD253)=2),0,IF(COUNTA(Y253:AD253)=0,0,1)))</f>
        <v>0</v>
      </c>
      <c r="BM127" s="402">
        <f t="shared" si="11"/>
        <v>0</v>
      </c>
      <c r="BN127" s="370" t="str">
        <f>IF(BM127=0,"",
IF(SUM($BM$27:BM127)=1,BO127,
IF($BM$147&gt;SUM($BM$27:BM127),_xlfn.CONCAT(", ",BO127),
IF($BM$147=SUM($BM$27:BM127),_xlfn.CONCAT(" y ",BO127)))))</f>
        <v/>
      </c>
      <c r="BO127" s="156" t="s">
        <v>5261</v>
      </c>
      <c r="BP127" s="272">
        <f t="shared" si="13"/>
        <v>0</v>
      </c>
      <c r="BQ127" s="273" t="str">
        <f>IF(BP127=0,"",
IF(SUM($BP$27:BP127)=1,BR127,
IF(BP$2201&gt;SUM($BP$27:BP127),_xlfn.CONCAT(", ",BR127),
IF($BP$148=SUM($BP$27:BP127),_xlfn.CONCAT(" y ",BR127)))))</f>
        <v/>
      </c>
      <c r="BR127" s="156" t="s">
        <v>5261</v>
      </c>
      <c r="BS127" s="272">
        <f t="shared" si="12"/>
        <v>0</v>
      </c>
      <c r="BT127" s="273" t="str">
        <f>IF(BS127=0,"",
IF(SUM($BS$27:BS127)=1,BU127,
IF($BS$147&gt;SUM($BS$27:BS127),_xlfn.CONCAT(", ",BU127),
IF($BS$147=SUM($BS$27:BS127),_xlfn.CONCAT(" y ",BU127)))))</f>
        <v/>
      </c>
      <c r="BU127" s="156" t="s">
        <v>5261</v>
      </c>
    </row>
    <row r="128" spans="1:73" ht="15" customHeight="1">
      <c r="A128" s="145"/>
      <c r="B128" s="145"/>
      <c r="C128" s="157" t="s">
        <v>5262</v>
      </c>
      <c r="D128" s="884" t="str">
        <f>IF(CNGE_2024_M1_Secc5!$D141="","",CNGE_2024_M1_Secc5!$D141)</f>
        <v/>
      </c>
      <c r="E128" s="884"/>
      <c r="F128" s="884"/>
      <c r="G128" s="884"/>
      <c r="H128" s="884"/>
      <c r="I128" s="884"/>
      <c r="J128" s="884"/>
      <c r="K128" s="719"/>
      <c r="L128" s="719"/>
      <c r="M128" s="719"/>
      <c r="N128" s="719"/>
      <c r="O128" s="719"/>
      <c r="P128" s="719"/>
      <c r="Q128" s="719"/>
      <c r="R128" s="719"/>
      <c r="S128" s="719"/>
      <c r="T128" s="719"/>
      <c r="U128" s="719"/>
      <c r="V128" s="719"/>
      <c r="W128" s="719"/>
      <c r="X128" s="719"/>
      <c r="Y128" s="719"/>
      <c r="Z128" s="719"/>
      <c r="AA128" s="719"/>
      <c r="AB128" s="719"/>
      <c r="AC128" s="719"/>
      <c r="AD128" s="719"/>
      <c r="AE128" s="198"/>
      <c r="AF128" s="164"/>
      <c r="AG128" s="199">
        <f t="shared" si="8"/>
        <v>0</v>
      </c>
      <c r="AH128" s="298">
        <f t="shared" si="9"/>
        <v>0</v>
      </c>
      <c r="AI128" s="164"/>
      <c r="AJ128" s="221">
        <f t="shared" si="10"/>
        <v>0</v>
      </c>
      <c r="AK128" s="164"/>
      <c r="AL128" s="164"/>
      <c r="AM128" s="164"/>
      <c r="AN128" s="164"/>
      <c r="AO128" s="375">
        <f>IF(AND(M128="NS",CNGE_2024_M1_Secc5!$T$633="NS"),0,IF(AND(M128="NA",CNGE_2024_M1_Secc5!$T$633="NA"),0,IF(M128&lt;=SUM(CNGE_2024_M1_Secc5!$T$633),0,1)))</f>
        <v>0</v>
      </c>
      <c r="AP128" s="680">
        <f>IF(AND(S128="NS",CNGE_2024_M1_Secc5!$T$634="NS"),0,IF(AND(S128="NA",CNGE_2024_M1_Secc5!$T$634="NA"),0,IF(S128&lt;=SUM(CNGE_2024_M1_Secc5!$T$634),0,1)))</f>
        <v>0</v>
      </c>
      <c r="AQ128" s="375">
        <f>IF(AND(Y128="NS",CNGE_2024_M1_Secc5!$T$635="NS"),0,IF(AND(Y128="NA",CNGE_2024_M1_Secc5!$T$635="NA"),0,IF(Y128&lt;=SUM(CNGE_2024_M1_Secc5!$T$635),0,1)))</f>
        <v>0</v>
      </c>
      <c r="AR128" s="680">
        <f>IF(AND(G254="NS",CNGE_2024_M1_Secc5!$T$636="NS"),0,IF(AND(G254="NA",CNGE_2024_M1_Secc5!$T$636="NA"),0,IF(G254&lt;=SUM(CNGE_2024_M1_Secc5!$T$636),0,1)))</f>
        <v>0</v>
      </c>
      <c r="AS128" s="375">
        <f>IF(AND(M254="NS",CNGE_2024_M1_Secc5!$T$637="NS"),0,IF(AND(M254="NA",CNGE_2024_M1_Secc5!$T$637="NA"),0,IF(M254&lt;=SUM(CNGE_2024_M1_Secc5!$T$637),0,1)))</f>
        <v>0</v>
      </c>
      <c r="AT128" s="680">
        <f>IF(AND(S254="NS",CNGE_2024_M1_Secc5!$T$638="NS"),0,IF(AND(S254="NA",CNGE_2024_M1_Secc5!$T$638="NA"),0,IF(S254&lt;=SUM(CNGE_2024_M1_Secc5!$T$638),0,1)))</f>
        <v>0</v>
      </c>
      <c r="AU128" s="375">
        <f>IF(AND(Y254="NS",CNGE_2024_M1_Secc5!$T$639="NS"),0,IF(AND(Y254="NA",CNGE_2024_M1_Secc5!$T$639="NA"),0,IF(Y254&lt;=SUM(CNGE_2024_M1_Secc5!$T$639),0,1)))</f>
        <v>0</v>
      </c>
      <c r="AV128" s="164"/>
      <c r="AW128" s="164"/>
      <c r="AX128" s="164"/>
      <c r="AY128" s="608">
        <f>IF(AND(P128="NS",CNGE_2024_M1_Secc5!$T$646="NS"),0,IF(AND(P128="NA",CNGE_2024_M1_Secc5!$T$646="NA"),0,IF(P128&lt;=SUM(CNGE_2024_M1_Secc5!$T$646),0,1)))</f>
        <v>0</v>
      </c>
      <c r="AZ128" s="609">
        <f>IF(AND(V128="NS",CNGE_2024_M1_Secc5!$T$647="NS"),0,IF(AND(V128="NA",CNGE_2024_M1_Secc5!$T$647="NA"),0,IF(V128&lt;=SUM(CNGE_2024_M1_Secc5!$T$647),0,1)))</f>
        <v>0</v>
      </c>
      <c r="BA128" s="608">
        <f>IF(AND(AB128="NS",CNGE_2024_M1_Secc5!$T$648="NS"),0,IF(AND(AB128="NA",CNGE_2024_M1_Secc5!$T$648="NA"),0,IF(AB128&lt;=SUM(CNGE_2024_M1_Secc5!$T$648),0,1)))</f>
        <v>0</v>
      </c>
      <c r="BB128" s="609">
        <f>IF(AND(J254="NS",CNGE_2024_M1_Secc5!$T$649="NS"),0,IF(AND(J254="NA",CNGE_2024_M1_Secc5!$T$649="NA"),0,IF(J254&lt;=SUM(CNGE_2024_M1_Secc5!$T$649),0,1)))</f>
        <v>0</v>
      </c>
      <c r="BC128" s="608">
        <f>IF(AND(P254="NS",CNGE_2024_M1_Secc5!$T$650="NS"),0,IF(AND(P254="NA",CNGE_2024_M1_Secc5!$T$650="NA"),0,IF(P254&lt;=SUM(CNGE_2024_M1_Secc5!$T$650),0,1)))</f>
        <v>0</v>
      </c>
      <c r="BD128" s="609">
        <f>IF(AND(V254="NS",CNGE_2024_M1_Secc5!$T$651="NS"),0,IF(AND(V254="NA",CNGE_2024_M1_Secc5!$T$651="NA"),0,IF(V254&lt;=SUM(CNGE_2024_M1_Secc5!$T$651),0,1)))</f>
        <v>0</v>
      </c>
      <c r="BE128" s="608">
        <f>IF(AND(AB254="NS",CNGE_2024_M1_Secc5!$T$652="NS"),0,IF(AND(AB254="NA",CNGE_2024_M1_Secc5!$T$652="NA"),0,IF(AB254&lt;=SUM(CNGE_2024_M1_Secc5!$T$652),0,1)))</f>
        <v>0</v>
      </c>
      <c r="BF128" s="682">
        <f>IF(AND(CNGE_2024_M1_Secc5!$P$633&lt;&gt;"",CNGE_2024_M1_Secc5!$P$633&lt;&gt;1,COUNTA(M128:R128)=0),0,IF(AND(CNGE_2024_M1_Secc5!$P$633&lt;&gt;"",CNGE_2024_M1_Secc5!$P$633=1,COUNTA(M128:R128)=2),0,IF(COUNTA(M128:R128)=0,0,1)))</f>
        <v>0</v>
      </c>
      <c r="BG128" s="683">
        <f>IF(AND(CNGE_2024_M1_Secc5!$P$634&lt;&gt;"",CNGE_2024_M1_Secc5!$P$634&lt;&gt;1,COUNTA(S128:X128)=0),0,IF(AND(CNGE_2024_M1_Secc5!$P$634&lt;&gt;"",CNGE_2024_M1_Secc5!$P$634=1,COUNTA(S128:X128)=2),0,IF(COUNTA(S128:X128)=0,0,1)))</f>
        <v>0</v>
      </c>
      <c r="BH128" s="682">
        <f>IF(AND(CNGE_2024_M1_Secc5!$P$635&lt;&gt;"",CNGE_2024_M1_Secc5!$P$635&lt;&gt;1,COUNTA(Y128:AD128)=0),0,IF(AND(CNGE_2024_M1_Secc5!$P$635&lt;&gt;"",CNGE_2024_M1_Secc5!$P$635=1,COUNTA(Y128:AD128)=2),0,IF(COUNTA(Y128:AD128)=0,0,1)))</f>
        <v>0</v>
      </c>
      <c r="BI128" s="683">
        <f>IF(AND(CNGE_2024_M1_Secc5!$P$636&lt;&gt;"",CNGE_2024_M1_Secc5!$P$636&lt;&gt;1,COUNTA(G254:L254)=0),0,IF(AND(CNGE_2024_M1_Secc5!$P$636&lt;&gt;"",CNGE_2024_M1_Secc5!$P$636=1,COUNTA(G254:L254)=2),0,IF(COUNTA(G254:L254)=0,0,1)))</f>
        <v>0</v>
      </c>
      <c r="BJ128" s="682">
        <f>IF(AND(CNGE_2024_M1_Secc5!$P$637&lt;&gt;"",CNGE_2024_M1_Secc5!$P$637&lt;&gt;1,COUNTA(M254:R254)=0),0,IF(AND(CNGE_2024_M1_Secc5!$P$637&lt;&gt;"",CNGE_2024_M1_Secc5!$P$637=1,COUNTA(M254:R254)=2),0,IF(COUNTA(M254:R254)=0,0,1)))</f>
        <v>0</v>
      </c>
      <c r="BK128" s="683">
        <f>IF(AND(CNGE_2024_M1_Secc5!$P$638&lt;&gt;"",CNGE_2024_M1_Secc5!$P$638&lt;&gt;1,COUNTA(S254:X254)=0),0,IF(AND(CNGE_2024_M1_Secc5!$P$638&lt;&gt;"",CNGE_2024_M1_Secc5!$P$638=1,COUNTA(S254:X254)=2),0,IF(COUNTA(S254:X254)=0,0,1)))</f>
        <v>0</v>
      </c>
      <c r="BL128" s="682">
        <f>IF(AND(CNGE_2024_M1_Secc5!$P$639&lt;&gt;"",CNGE_2024_M1_Secc5!$P$639&lt;&gt;1,COUNTA(Y254:AD254)=0),0,IF(AND(CNGE_2024_M1_Secc5!$P$639&lt;&gt;"",CNGE_2024_M1_Secc5!$P$639=1,COUNTA(Y254:AD254)=2),0,IF(COUNTA(Y254:AD254)=0,0,1)))</f>
        <v>0</v>
      </c>
      <c r="BM128" s="402">
        <f t="shared" si="11"/>
        <v>0</v>
      </c>
      <c r="BN128" s="370" t="str">
        <f>IF(BM128=0,"",
IF(SUM($BM$27:BM128)=1,BO128,
IF($BM$147&gt;SUM($BM$27:BM128),_xlfn.CONCAT(", ",BO128),
IF($BM$147=SUM($BM$27:BM128),_xlfn.CONCAT(" y ",BO128)))))</f>
        <v/>
      </c>
      <c r="BO128" s="156" t="s">
        <v>5263</v>
      </c>
      <c r="BP128" s="272">
        <f t="shared" si="13"/>
        <v>0</v>
      </c>
      <c r="BQ128" s="273" t="str">
        <f>IF(BP128=0,"",
IF(SUM($BP$27:BP128)=1,BR128,
IF(BP$2201&gt;SUM($BP$27:BP128),_xlfn.CONCAT(", ",BR128),
IF($BP$148=SUM($BP$27:BP128),_xlfn.CONCAT(" y ",BR128)))))</f>
        <v/>
      </c>
      <c r="BR128" s="156" t="s">
        <v>5263</v>
      </c>
      <c r="BS128" s="272">
        <f t="shared" si="12"/>
        <v>0</v>
      </c>
      <c r="BT128" s="273" t="str">
        <f>IF(BS128=0,"",
IF(SUM($BS$27:BS128)=1,BU128,
IF($BS$147&gt;SUM($BS$27:BS128),_xlfn.CONCAT(", ",BU128),
IF($BS$147=SUM($BS$27:BS128),_xlfn.CONCAT(" y ",BU128)))))</f>
        <v/>
      </c>
      <c r="BU128" s="156" t="s">
        <v>5263</v>
      </c>
    </row>
    <row r="129" spans="1:73" ht="15" customHeight="1">
      <c r="A129" s="145"/>
      <c r="B129" s="145"/>
      <c r="C129" s="157" t="s">
        <v>5264</v>
      </c>
      <c r="D129" s="884" t="str">
        <f>IF(CNGE_2024_M1_Secc5!$D142="","",CNGE_2024_M1_Secc5!$D142)</f>
        <v/>
      </c>
      <c r="E129" s="884"/>
      <c r="F129" s="884"/>
      <c r="G129" s="884"/>
      <c r="H129" s="884"/>
      <c r="I129" s="884"/>
      <c r="J129" s="884"/>
      <c r="K129" s="719"/>
      <c r="L129" s="719"/>
      <c r="M129" s="719"/>
      <c r="N129" s="719"/>
      <c r="O129" s="719"/>
      <c r="P129" s="719"/>
      <c r="Q129" s="719"/>
      <c r="R129" s="719"/>
      <c r="S129" s="719"/>
      <c r="T129" s="719"/>
      <c r="U129" s="719"/>
      <c r="V129" s="719"/>
      <c r="W129" s="719"/>
      <c r="X129" s="719"/>
      <c r="Y129" s="719"/>
      <c r="Z129" s="719"/>
      <c r="AA129" s="719"/>
      <c r="AB129" s="719"/>
      <c r="AC129" s="719"/>
      <c r="AD129" s="719"/>
      <c r="AE129" s="198"/>
      <c r="AF129" s="164"/>
      <c r="AG129" s="199">
        <f t="shared" si="8"/>
        <v>0</v>
      </c>
      <c r="AH129" s="298">
        <f t="shared" si="9"/>
        <v>0</v>
      </c>
      <c r="AI129" s="164"/>
      <c r="AJ129" s="221">
        <f t="shared" si="10"/>
        <v>0</v>
      </c>
      <c r="AK129" s="164"/>
      <c r="AL129" s="164"/>
      <c r="AM129" s="164"/>
      <c r="AN129" s="164"/>
      <c r="AO129" s="375">
        <f>IF(AND(M129="NS",CNGE_2024_M1_Secc5!$T$633="NS"),0,IF(AND(M129="NA",CNGE_2024_M1_Secc5!$T$633="NA"),0,IF(M129&lt;=SUM(CNGE_2024_M1_Secc5!$T$633),0,1)))</f>
        <v>0</v>
      </c>
      <c r="AP129" s="680">
        <f>IF(AND(S129="NS",CNGE_2024_M1_Secc5!$T$634="NS"),0,IF(AND(S129="NA",CNGE_2024_M1_Secc5!$T$634="NA"),0,IF(S129&lt;=SUM(CNGE_2024_M1_Secc5!$T$634),0,1)))</f>
        <v>0</v>
      </c>
      <c r="AQ129" s="375">
        <f>IF(AND(Y129="NS",CNGE_2024_M1_Secc5!$T$635="NS"),0,IF(AND(Y129="NA",CNGE_2024_M1_Secc5!$T$635="NA"),0,IF(Y129&lt;=SUM(CNGE_2024_M1_Secc5!$T$635),0,1)))</f>
        <v>0</v>
      </c>
      <c r="AR129" s="680">
        <f>IF(AND(G255="NS",CNGE_2024_M1_Secc5!$T$636="NS"),0,IF(AND(G255="NA",CNGE_2024_M1_Secc5!$T$636="NA"),0,IF(G255&lt;=SUM(CNGE_2024_M1_Secc5!$T$636),0,1)))</f>
        <v>0</v>
      </c>
      <c r="AS129" s="375">
        <f>IF(AND(M255="NS",CNGE_2024_M1_Secc5!$T$637="NS"),0,IF(AND(M255="NA",CNGE_2024_M1_Secc5!$T$637="NA"),0,IF(M255&lt;=SUM(CNGE_2024_M1_Secc5!$T$637),0,1)))</f>
        <v>0</v>
      </c>
      <c r="AT129" s="680">
        <f>IF(AND(S255="NS",CNGE_2024_M1_Secc5!$T$638="NS"),0,IF(AND(S255="NA",CNGE_2024_M1_Secc5!$T$638="NA"),0,IF(S255&lt;=SUM(CNGE_2024_M1_Secc5!$T$638),0,1)))</f>
        <v>0</v>
      </c>
      <c r="AU129" s="375">
        <f>IF(AND(Y255="NS",CNGE_2024_M1_Secc5!$T$639="NS"),0,IF(AND(Y255="NA",CNGE_2024_M1_Secc5!$T$639="NA"),0,IF(Y255&lt;=SUM(CNGE_2024_M1_Secc5!$T$639),0,1)))</f>
        <v>0</v>
      </c>
      <c r="AV129" s="164"/>
      <c r="AW129" s="164"/>
      <c r="AX129" s="164"/>
      <c r="AY129" s="608">
        <f>IF(AND(P129="NS",CNGE_2024_M1_Secc5!$T$646="NS"),0,IF(AND(P129="NA",CNGE_2024_M1_Secc5!$T$646="NA"),0,IF(P129&lt;=SUM(CNGE_2024_M1_Secc5!$T$646),0,1)))</f>
        <v>0</v>
      </c>
      <c r="AZ129" s="609">
        <f>IF(AND(V129="NS",CNGE_2024_M1_Secc5!$T$647="NS"),0,IF(AND(V129="NA",CNGE_2024_M1_Secc5!$T$647="NA"),0,IF(V129&lt;=SUM(CNGE_2024_M1_Secc5!$T$647),0,1)))</f>
        <v>0</v>
      </c>
      <c r="BA129" s="608">
        <f>IF(AND(AB129="NS",CNGE_2024_M1_Secc5!$T$648="NS"),0,IF(AND(AB129="NA",CNGE_2024_M1_Secc5!$T$648="NA"),0,IF(AB129&lt;=SUM(CNGE_2024_M1_Secc5!$T$648),0,1)))</f>
        <v>0</v>
      </c>
      <c r="BB129" s="609">
        <f>IF(AND(J255="NS",CNGE_2024_M1_Secc5!$T$649="NS"),0,IF(AND(J255="NA",CNGE_2024_M1_Secc5!$T$649="NA"),0,IF(J255&lt;=SUM(CNGE_2024_M1_Secc5!$T$649),0,1)))</f>
        <v>0</v>
      </c>
      <c r="BC129" s="608">
        <f>IF(AND(P255="NS",CNGE_2024_M1_Secc5!$T$650="NS"),0,IF(AND(P255="NA",CNGE_2024_M1_Secc5!$T$650="NA"),0,IF(P255&lt;=SUM(CNGE_2024_M1_Secc5!$T$650),0,1)))</f>
        <v>0</v>
      </c>
      <c r="BD129" s="609">
        <f>IF(AND(V255="NS",CNGE_2024_M1_Secc5!$T$651="NS"),0,IF(AND(V255="NA",CNGE_2024_M1_Secc5!$T$651="NA"),0,IF(V255&lt;=SUM(CNGE_2024_M1_Secc5!$T$651),0,1)))</f>
        <v>0</v>
      </c>
      <c r="BE129" s="608">
        <f>IF(AND(AB255="NS",CNGE_2024_M1_Secc5!$T$652="NS"),0,IF(AND(AB255="NA",CNGE_2024_M1_Secc5!$T$652="NA"),0,IF(AB255&lt;=SUM(CNGE_2024_M1_Secc5!$T$652),0,1)))</f>
        <v>0</v>
      </c>
      <c r="BF129" s="682">
        <f>IF(AND(CNGE_2024_M1_Secc5!$P$633&lt;&gt;"",CNGE_2024_M1_Secc5!$P$633&lt;&gt;1,COUNTA(M129:R129)=0),0,IF(AND(CNGE_2024_M1_Secc5!$P$633&lt;&gt;"",CNGE_2024_M1_Secc5!$P$633=1,COUNTA(M129:R129)=2),0,IF(COUNTA(M129:R129)=0,0,1)))</f>
        <v>0</v>
      </c>
      <c r="BG129" s="683">
        <f>IF(AND(CNGE_2024_M1_Secc5!$P$634&lt;&gt;"",CNGE_2024_M1_Secc5!$P$634&lt;&gt;1,COUNTA(S129:X129)=0),0,IF(AND(CNGE_2024_M1_Secc5!$P$634&lt;&gt;"",CNGE_2024_M1_Secc5!$P$634=1,COUNTA(S129:X129)=2),0,IF(COUNTA(S129:X129)=0,0,1)))</f>
        <v>0</v>
      </c>
      <c r="BH129" s="682">
        <f>IF(AND(CNGE_2024_M1_Secc5!$P$635&lt;&gt;"",CNGE_2024_M1_Secc5!$P$635&lt;&gt;1,COUNTA(Y129:AD129)=0),0,IF(AND(CNGE_2024_M1_Secc5!$P$635&lt;&gt;"",CNGE_2024_M1_Secc5!$P$635=1,COUNTA(Y129:AD129)=2),0,IF(COUNTA(Y129:AD129)=0,0,1)))</f>
        <v>0</v>
      </c>
      <c r="BI129" s="683">
        <f>IF(AND(CNGE_2024_M1_Secc5!$P$636&lt;&gt;"",CNGE_2024_M1_Secc5!$P$636&lt;&gt;1,COUNTA(G255:L255)=0),0,IF(AND(CNGE_2024_M1_Secc5!$P$636&lt;&gt;"",CNGE_2024_M1_Secc5!$P$636=1,COUNTA(G255:L255)=2),0,IF(COUNTA(G255:L255)=0,0,1)))</f>
        <v>0</v>
      </c>
      <c r="BJ129" s="682">
        <f>IF(AND(CNGE_2024_M1_Secc5!$P$637&lt;&gt;"",CNGE_2024_M1_Secc5!$P$637&lt;&gt;1,COUNTA(M255:R255)=0),0,IF(AND(CNGE_2024_M1_Secc5!$P$637&lt;&gt;"",CNGE_2024_M1_Secc5!$P$637=1,COUNTA(M255:R255)=2),0,IF(COUNTA(M255:R255)=0,0,1)))</f>
        <v>0</v>
      </c>
      <c r="BK129" s="683">
        <f>IF(AND(CNGE_2024_M1_Secc5!$P$638&lt;&gt;"",CNGE_2024_M1_Secc5!$P$638&lt;&gt;1,COUNTA(S255:X255)=0),0,IF(AND(CNGE_2024_M1_Secc5!$P$638&lt;&gt;"",CNGE_2024_M1_Secc5!$P$638=1,COUNTA(S255:X255)=2),0,IF(COUNTA(S255:X255)=0,0,1)))</f>
        <v>0</v>
      </c>
      <c r="BL129" s="682">
        <f>IF(AND(CNGE_2024_M1_Secc5!$P$639&lt;&gt;"",CNGE_2024_M1_Secc5!$P$639&lt;&gt;1,COUNTA(Y255:AD255)=0),0,IF(AND(CNGE_2024_M1_Secc5!$P$639&lt;&gt;"",CNGE_2024_M1_Secc5!$P$639=1,COUNTA(Y255:AD255)=2),0,IF(COUNTA(Y255:AD255)=0,0,1)))</f>
        <v>0</v>
      </c>
      <c r="BM129" s="402">
        <f t="shared" si="11"/>
        <v>0</v>
      </c>
      <c r="BN129" s="370" t="str">
        <f>IF(BM129=0,"",
IF(SUM($BM$27:BM129)=1,BO129,
IF($BM$147&gt;SUM($BM$27:BM129),_xlfn.CONCAT(", ",BO129),
IF($BM$147=SUM($BM$27:BM129),_xlfn.CONCAT(" y ",BO129)))))</f>
        <v/>
      </c>
      <c r="BO129" s="156" t="s">
        <v>5265</v>
      </c>
      <c r="BP129" s="272">
        <f t="shared" si="13"/>
        <v>0</v>
      </c>
      <c r="BQ129" s="273" t="str">
        <f>IF(BP129=0,"",
IF(SUM($BP$27:BP129)=1,BR129,
IF(BP$2201&gt;SUM($BP$27:BP129),_xlfn.CONCAT(", ",BR129),
IF($BP$148=SUM($BP$27:BP129),_xlfn.CONCAT(" y ",BR129)))))</f>
        <v/>
      </c>
      <c r="BR129" s="156" t="s">
        <v>5265</v>
      </c>
      <c r="BS129" s="272">
        <f t="shared" si="12"/>
        <v>0</v>
      </c>
      <c r="BT129" s="273" t="str">
        <f>IF(BS129=0,"",
IF(SUM($BS$27:BS129)=1,BU129,
IF($BS$147&gt;SUM($BS$27:BS129),_xlfn.CONCAT(", ",BU129),
IF($BS$147=SUM($BS$27:BS129),_xlfn.CONCAT(" y ",BU129)))))</f>
        <v/>
      </c>
      <c r="BU129" s="156" t="s">
        <v>5265</v>
      </c>
    </row>
    <row r="130" spans="1:73" ht="15" customHeight="1">
      <c r="A130" s="145"/>
      <c r="B130" s="145"/>
      <c r="C130" s="157" t="s">
        <v>5266</v>
      </c>
      <c r="D130" s="884" t="str">
        <f>IF(CNGE_2024_M1_Secc5!$D143="","",CNGE_2024_M1_Secc5!$D143)</f>
        <v/>
      </c>
      <c r="E130" s="884"/>
      <c r="F130" s="884"/>
      <c r="G130" s="884"/>
      <c r="H130" s="884"/>
      <c r="I130" s="884"/>
      <c r="J130" s="884"/>
      <c r="K130" s="719"/>
      <c r="L130" s="719"/>
      <c r="M130" s="719"/>
      <c r="N130" s="719"/>
      <c r="O130" s="719"/>
      <c r="P130" s="719"/>
      <c r="Q130" s="719"/>
      <c r="R130" s="719"/>
      <c r="S130" s="719"/>
      <c r="T130" s="719"/>
      <c r="U130" s="719"/>
      <c r="V130" s="719"/>
      <c r="W130" s="719"/>
      <c r="X130" s="719"/>
      <c r="Y130" s="719"/>
      <c r="Z130" s="719"/>
      <c r="AA130" s="719"/>
      <c r="AB130" s="719"/>
      <c r="AC130" s="719"/>
      <c r="AD130" s="719"/>
      <c r="AE130" s="198"/>
      <c r="AF130" s="164"/>
      <c r="AG130" s="199">
        <f t="shared" si="8"/>
        <v>0</v>
      </c>
      <c r="AH130" s="298">
        <f t="shared" si="9"/>
        <v>0</v>
      </c>
      <c r="AI130" s="164"/>
      <c r="AJ130" s="221">
        <f t="shared" si="10"/>
        <v>0</v>
      </c>
      <c r="AK130" s="164"/>
      <c r="AL130" s="164"/>
      <c r="AM130" s="164"/>
      <c r="AN130" s="164"/>
      <c r="AO130" s="375">
        <f>IF(AND(M130="NS",CNGE_2024_M1_Secc5!$T$633="NS"),0,IF(AND(M130="NA",CNGE_2024_M1_Secc5!$T$633="NA"),0,IF(M130&lt;=SUM(CNGE_2024_M1_Secc5!$T$633),0,1)))</f>
        <v>0</v>
      </c>
      <c r="AP130" s="680">
        <f>IF(AND(S130="NS",CNGE_2024_M1_Secc5!$T$634="NS"),0,IF(AND(S130="NA",CNGE_2024_M1_Secc5!$T$634="NA"),0,IF(S130&lt;=SUM(CNGE_2024_M1_Secc5!$T$634),0,1)))</f>
        <v>0</v>
      </c>
      <c r="AQ130" s="375">
        <f>IF(AND(Y130="NS",CNGE_2024_M1_Secc5!$T$635="NS"),0,IF(AND(Y130="NA",CNGE_2024_M1_Secc5!$T$635="NA"),0,IF(Y130&lt;=SUM(CNGE_2024_M1_Secc5!$T$635),0,1)))</f>
        <v>0</v>
      </c>
      <c r="AR130" s="680">
        <f>IF(AND(G256="NS",CNGE_2024_M1_Secc5!$T$636="NS"),0,IF(AND(G256="NA",CNGE_2024_M1_Secc5!$T$636="NA"),0,IF(G256&lt;=SUM(CNGE_2024_M1_Secc5!$T$636),0,1)))</f>
        <v>0</v>
      </c>
      <c r="AS130" s="375">
        <f>IF(AND(M256="NS",CNGE_2024_M1_Secc5!$T$637="NS"),0,IF(AND(M256="NA",CNGE_2024_M1_Secc5!$T$637="NA"),0,IF(M256&lt;=SUM(CNGE_2024_M1_Secc5!$T$637),0,1)))</f>
        <v>0</v>
      </c>
      <c r="AT130" s="680">
        <f>IF(AND(S256="NS",CNGE_2024_M1_Secc5!$T$638="NS"),0,IF(AND(S256="NA",CNGE_2024_M1_Secc5!$T$638="NA"),0,IF(S256&lt;=SUM(CNGE_2024_M1_Secc5!$T$638),0,1)))</f>
        <v>0</v>
      </c>
      <c r="AU130" s="375">
        <f>IF(AND(Y256="NS",CNGE_2024_M1_Secc5!$T$639="NS"),0,IF(AND(Y256="NA",CNGE_2024_M1_Secc5!$T$639="NA"),0,IF(Y256&lt;=SUM(CNGE_2024_M1_Secc5!$T$639),0,1)))</f>
        <v>0</v>
      </c>
      <c r="AV130" s="164"/>
      <c r="AW130" s="164"/>
      <c r="AX130" s="164"/>
      <c r="AY130" s="608">
        <f>IF(AND(P130="NS",CNGE_2024_M1_Secc5!$T$646="NS"),0,IF(AND(P130="NA",CNGE_2024_M1_Secc5!$T$646="NA"),0,IF(P130&lt;=SUM(CNGE_2024_M1_Secc5!$T$646),0,1)))</f>
        <v>0</v>
      </c>
      <c r="AZ130" s="609">
        <f>IF(AND(V130="NS",CNGE_2024_M1_Secc5!$T$647="NS"),0,IF(AND(V130="NA",CNGE_2024_M1_Secc5!$T$647="NA"),0,IF(V130&lt;=SUM(CNGE_2024_M1_Secc5!$T$647),0,1)))</f>
        <v>0</v>
      </c>
      <c r="BA130" s="608">
        <f>IF(AND(AB130="NS",CNGE_2024_M1_Secc5!$T$648="NS"),0,IF(AND(AB130="NA",CNGE_2024_M1_Secc5!$T$648="NA"),0,IF(AB130&lt;=SUM(CNGE_2024_M1_Secc5!$T$648),0,1)))</f>
        <v>0</v>
      </c>
      <c r="BB130" s="609">
        <f>IF(AND(J256="NS",CNGE_2024_M1_Secc5!$T$649="NS"),0,IF(AND(J256="NA",CNGE_2024_M1_Secc5!$T$649="NA"),0,IF(J256&lt;=SUM(CNGE_2024_M1_Secc5!$T$649),0,1)))</f>
        <v>0</v>
      </c>
      <c r="BC130" s="608">
        <f>IF(AND(P256="NS",CNGE_2024_M1_Secc5!$T$650="NS"),0,IF(AND(P256="NA",CNGE_2024_M1_Secc5!$T$650="NA"),0,IF(P256&lt;=SUM(CNGE_2024_M1_Secc5!$T$650),0,1)))</f>
        <v>0</v>
      </c>
      <c r="BD130" s="609">
        <f>IF(AND(V256="NS",CNGE_2024_M1_Secc5!$T$651="NS"),0,IF(AND(V256="NA",CNGE_2024_M1_Secc5!$T$651="NA"),0,IF(V256&lt;=SUM(CNGE_2024_M1_Secc5!$T$651),0,1)))</f>
        <v>0</v>
      </c>
      <c r="BE130" s="608">
        <f>IF(AND(AB256="NS",CNGE_2024_M1_Secc5!$T$652="NS"),0,IF(AND(AB256="NA",CNGE_2024_M1_Secc5!$T$652="NA"),0,IF(AB256&lt;=SUM(CNGE_2024_M1_Secc5!$T$652),0,1)))</f>
        <v>0</v>
      </c>
      <c r="BF130" s="682">
        <f>IF(AND(CNGE_2024_M1_Secc5!$P$633&lt;&gt;"",CNGE_2024_M1_Secc5!$P$633&lt;&gt;1,COUNTA(M130:R130)=0),0,IF(AND(CNGE_2024_M1_Secc5!$P$633&lt;&gt;"",CNGE_2024_M1_Secc5!$P$633=1,COUNTA(M130:R130)=2),0,IF(COUNTA(M130:R130)=0,0,1)))</f>
        <v>0</v>
      </c>
      <c r="BG130" s="683">
        <f>IF(AND(CNGE_2024_M1_Secc5!$P$634&lt;&gt;"",CNGE_2024_M1_Secc5!$P$634&lt;&gt;1,COUNTA(S130:X130)=0),0,IF(AND(CNGE_2024_M1_Secc5!$P$634&lt;&gt;"",CNGE_2024_M1_Secc5!$P$634=1,COUNTA(S130:X130)=2),0,IF(COUNTA(S130:X130)=0,0,1)))</f>
        <v>0</v>
      </c>
      <c r="BH130" s="682">
        <f>IF(AND(CNGE_2024_M1_Secc5!$P$635&lt;&gt;"",CNGE_2024_M1_Secc5!$P$635&lt;&gt;1,COUNTA(Y130:AD130)=0),0,IF(AND(CNGE_2024_M1_Secc5!$P$635&lt;&gt;"",CNGE_2024_M1_Secc5!$P$635=1,COUNTA(Y130:AD130)=2),0,IF(COUNTA(Y130:AD130)=0,0,1)))</f>
        <v>0</v>
      </c>
      <c r="BI130" s="683">
        <f>IF(AND(CNGE_2024_M1_Secc5!$P$636&lt;&gt;"",CNGE_2024_M1_Secc5!$P$636&lt;&gt;1,COUNTA(G256:L256)=0),0,IF(AND(CNGE_2024_M1_Secc5!$P$636&lt;&gt;"",CNGE_2024_M1_Secc5!$P$636=1,COUNTA(G256:L256)=2),0,IF(COUNTA(G256:L256)=0,0,1)))</f>
        <v>0</v>
      </c>
      <c r="BJ130" s="682">
        <f>IF(AND(CNGE_2024_M1_Secc5!$P$637&lt;&gt;"",CNGE_2024_M1_Secc5!$P$637&lt;&gt;1,COUNTA(M256:R256)=0),0,IF(AND(CNGE_2024_M1_Secc5!$P$637&lt;&gt;"",CNGE_2024_M1_Secc5!$P$637=1,COUNTA(M256:R256)=2),0,IF(COUNTA(M256:R256)=0,0,1)))</f>
        <v>0</v>
      </c>
      <c r="BK130" s="683">
        <f>IF(AND(CNGE_2024_M1_Secc5!$P$638&lt;&gt;"",CNGE_2024_M1_Secc5!$P$638&lt;&gt;1,COUNTA(S256:X256)=0),0,IF(AND(CNGE_2024_M1_Secc5!$P$638&lt;&gt;"",CNGE_2024_M1_Secc5!$P$638=1,COUNTA(S256:X256)=2),0,IF(COUNTA(S256:X256)=0,0,1)))</f>
        <v>0</v>
      </c>
      <c r="BL130" s="682">
        <f>IF(AND(CNGE_2024_M1_Secc5!$P$639&lt;&gt;"",CNGE_2024_M1_Secc5!$P$639&lt;&gt;1,COUNTA(Y256:AD256)=0),0,IF(AND(CNGE_2024_M1_Secc5!$P$639&lt;&gt;"",CNGE_2024_M1_Secc5!$P$639=1,COUNTA(Y256:AD256)=2),0,IF(COUNTA(Y256:AD256)=0,0,1)))</f>
        <v>0</v>
      </c>
      <c r="BM130" s="402">
        <f t="shared" si="11"/>
        <v>0</v>
      </c>
      <c r="BN130" s="370" t="str">
        <f>IF(BM130=0,"",
IF(SUM($BM$27:BM130)=1,BO130,
IF($BM$147&gt;SUM($BM$27:BM130),_xlfn.CONCAT(", ",BO130),
IF($BM$147=SUM($BM$27:BM130),_xlfn.CONCAT(" y ",BO130)))))</f>
        <v/>
      </c>
      <c r="BO130" s="156" t="s">
        <v>5267</v>
      </c>
      <c r="BP130" s="272">
        <f t="shared" si="13"/>
        <v>0</v>
      </c>
      <c r="BQ130" s="273" t="str">
        <f>IF(BP130=0,"",
IF(SUM($BP$27:BP130)=1,BR130,
IF(BP$2201&gt;SUM($BP$27:BP130),_xlfn.CONCAT(", ",BR130),
IF($BP$148=SUM($BP$27:BP130),_xlfn.CONCAT(" y ",BR130)))))</f>
        <v/>
      </c>
      <c r="BR130" s="156" t="s">
        <v>5267</v>
      </c>
      <c r="BS130" s="272">
        <f t="shared" si="12"/>
        <v>0</v>
      </c>
      <c r="BT130" s="273" t="str">
        <f>IF(BS130=0,"",
IF(SUM($BS$27:BS130)=1,BU130,
IF($BS$147&gt;SUM($BS$27:BS130),_xlfn.CONCAT(", ",BU130),
IF($BS$147=SUM($BS$27:BS130),_xlfn.CONCAT(" y ",BU130)))))</f>
        <v/>
      </c>
      <c r="BU130" s="156" t="s">
        <v>5267</v>
      </c>
    </row>
    <row r="131" spans="1:73" ht="15" customHeight="1">
      <c r="A131" s="145"/>
      <c r="B131" s="145"/>
      <c r="C131" s="157" t="s">
        <v>5268</v>
      </c>
      <c r="D131" s="884" t="str">
        <f>IF(CNGE_2024_M1_Secc5!$D144="","",CNGE_2024_M1_Secc5!$D144)</f>
        <v/>
      </c>
      <c r="E131" s="884"/>
      <c r="F131" s="884"/>
      <c r="G131" s="884"/>
      <c r="H131" s="884"/>
      <c r="I131" s="884"/>
      <c r="J131" s="884"/>
      <c r="K131" s="719"/>
      <c r="L131" s="719"/>
      <c r="M131" s="719"/>
      <c r="N131" s="719"/>
      <c r="O131" s="719"/>
      <c r="P131" s="719"/>
      <c r="Q131" s="719"/>
      <c r="R131" s="719"/>
      <c r="S131" s="719"/>
      <c r="T131" s="719"/>
      <c r="U131" s="719"/>
      <c r="V131" s="719"/>
      <c r="W131" s="719"/>
      <c r="X131" s="719"/>
      <c r="Y131" s="719"/>
      <c r="Z131" s="719"/>
      <c r="AA131" s="719"/>
      <c r="AB131" s="719"/>
      <c r="AC131" s="719"/>
      <c r="AD131" s="719"/>
      <c r="AE131" s="198"/>
      <c r="AF131" s="164"/>
      <c r="AG131" s="199">
        <f t="shared" si="8"/>
        <v>0</v>
      </c>
      <c r="AH131" s="298">
        <f t="shared" si="9"/>
        <v>0</v>
      </c>
      <c r="AI131" s="164"/>
      <c r="AJ131" s="221">
        <f t="shared" si="10"/>
        <v>0</v>
      </c>
      <c r="AK131" s="164"/>
      <c r="AL131" s="164"/>
      <c r="AM131" s="164"/>
      <c r="AN131" s="164"/>
      <c r="AO131" s="375">
        <f>IF(AND(M131="NS",CNGE_2024_M1_Secc5!$T$633="NS"),0,IF(AND(M131="NA",CNGE_2024_M1_Secc5!$T$633="NA"),0,IF(M131&lt;=SUM(CNGE_2024_M1_Secc5!$T$633),0,1)))</f>
        <v>0</v>
      </c>
      <c r="AP131" s="680">
        <f>IF(AND(S131="NS",CNGE_2024_M1_Secc5!$T$634="NS"),0,IF(AND(S131="NA",CNGE_2024_M1_Secc5!$T$634="NA"),0,IF(S131&lt;=SUM(CNGE_2024_M1_Secc5!$T$634),0,1)))</f>
        <v>0</v>
      </c>
      <c r="AQ131" s="375">
        <f>IF(AND(Y131="NS",CNGE_2024_M1_Secc5!$T$635="NS"),0,IF(AND(Y131="NA",CNGE_2024_M1_Secc5!$T$635="NA"),0,IF(Y131&lt;=SUM(CNGE_2024_M1_Secc5!$T$635),0,1)))</f>
        <v>0</v>
      </c>
      <c r="AR131" s="680">
        <f>IF(AND(G257="NS",CNGE_2024_M1_Secc5!$T$636="NS"),0,IF(AND(G257="NA",CNGE_2024_M1_Secc5!$T$636="NA"),0,IF(G257&lt;=SUM(CNGE_2024_M1_Secc5!$T$636),0,1)))</f>
        <v>0</v>
      </c>
      <c r="AS131" s="375">
        <f>IF(AND(M257="NS",CNGE_2024_M1_Secc5!$T$637="NS"),0,IF(AND(M257="NA",CNGE_2024_M1_Secc5!$T$637="NA"),0,IF(M257&lt;=SUM(CNGE_2024_M1_Secc5!$T$637),0,1)))</f>
        <v>0</v>
      </c>
      <c r="AT131" s="680">
        <f>IF(AND(S257="NS",CNGE_2024_M1_Secc5!$T$638="NS"),0,IF(AND(S257="NA",CNGE_2024_M1_Secc5!$T$638="NA"),0,IF(S257&lt;=SUM(CNGE_2024_M1_Secc5!$T$638),0,1)))</f>
        <v>0</v>
      </c>
      <c r="AU131" s="375">
        <f>IF(AND(Y257="NS",CNGE_2024_M1_Secc5!$T$639="NS"),0,IF(AND(Y257="NA",CNGE_2024_M1_Secc5!$T$639="NA"),0,IF(Y257&lt;=SUM(CNGE_2024_M1_Secc5!$T$639),0,1)))</f>
        <v>0</v>
      </c>
      <c r="AV131" s="164"/>
      <c r="AW131" s="164"/>
      <c r="AX131" s="164"/>
      <c r="AY131" s="608">
        <f>IF(AND(P131="NS",CNGE_2024_M1_Secc5!$T$646="NS"),0,IF(AND(P131="NA",CNGE_2024_M1_Secc5!$T$646="NA"),0,IF(P131&lt;=SUM(CNGE_2024_M1_Secc5!$T$646),0,1)))</f>
        <v>0</v>
      </c>
      <c r="AZ131" s="609">
        <f>IF(AND(V131="NS",CNGE_2024_M1_Secc5!$T$647="NS"),0,IF(AND(V131="NA",CNGE_2024_M1_Secc5!$T$647="NA"),0,IF(V131&lt;=SUM(CNGE_2024_M1_Secc5!$T$647),0,1)))</f>
        <v>0</v>
      </c>
      <c r="BA131" s="608">
        <f>IF(AND(AB131="NS",CNGE_2024_M1_Secc5!$T$648="NS"),0,IF(AND(AB131="NA",CNGE_2024_M1_Secc5!$T$648="NA"),0,IF(AB131&lt;=SUM(CNGE_2024_M1_Secc5!$T$648),0,1)))</f>
        <v>0</v>
      </c>
      <c r="BB131" s="609">
        <f>IF(AND(J257="NS",CNGE_2024_M1_Secc5!$T$649="NS"),0,IF(AND(J257="NA",CNGE_2024_M1_Secc5!$T$649="NA"),0,IF(J257&lt;=SUM(CNGE_2024_M1_Secc5!$T$649),0,1)))</f>
        <v>0</v>
      </c>
      <c r="BC131" s="608">
        <f>IF(AND(P257="NS",CNGE_2024_M1_Secc5!$T$650="NS"),0,IF(AND(P257="NA",CNGE_2024_M1_Secc5!$T$650="NA"),0,IF(P257&lt;=SUM(CNGE_2024_M1_Secc5!$T$650),0,1)))</f>
        <v>0</v>
      </c>
      <c r="BD131" s="609">
        <f>IF(AND(V257="NS",CNGE_2024_M1_Secc5!$T$651="NS"),0,IF(AND(V257="NA",CNGE_2024_M1_Secc5!$T$651="NA"),0,IF(V257&lt;=SUM(CNGE_2024_M1_Secc5!$T$651),0,1)))</f>
        <v>0</v>
      </c>
      <c r="BE131" s="608">
        <f>IF(AND(AB257="NS",CNGE_2024_M1_Secc5!$T$652="NS"),0,IF(AND(AB257="NA",CNGE_2024_M1_Secc5!$T$652="NA"),0,IF(AB257&lt;=SUM(CNGE_2024_M1_Secc5!$T$652),0,1)))</f>
        <v>0</v>
      </c>
      <c r="BF131" s="682">
        <f>IF(AND(CNGE_2024_M1_Secc5!$P$633&lt;&gt;"",CNGE_2024_M1_Secc5!$P$633&lt;&gt;1,COUNTA(M131:R131)=0),0,IF(AND(CNGE_2024_M1_Secc5!$P$633&lt;&gt;"",CNGE_2024_M1_Secc5!$P$633=1,COUNTA(M131:R131)=2),0,IF(COUNTA(M131:R131)=0,0,1)))</f>
        <v>0</v>
      </c>
      <c r="BG131" s="683">
        <f>IF(AND(CNGE_2024_M1_Secc5!$P$634&lt;&gt;"",CNGE_2024_M1_Secc5!$P$634&lt;&gt;1,COUNTA(S131:X131)=0),0,IF(AND(CNGE_2024_M1_Secc5!$P$634&lt;&gt;"",CNGE_2024_M1_Secc5!$P$634=1,COUNTA(S131:X131)=2),0,IF(COUNTA(S131:X131)=0,0,1)))</f>
        <v>0</v>
      </c>
      <c r="BH131" s="682">
        <f>IF(AND(CNGE_2024_M1_Secc5!$P$635&lt;&gt;"",CNGE_2024_M1_Secc5!$P$635&lt;&gt;1,COUNTA(Y131:AD131)=0),0,IF(AND(CNGE_2024_M1_Secc5!$P$635&lt;&gt;"",CNGE_2024_M1_Secc5!$P$635=1,COUNTA(Y131:AD131)=2),0,IF(COUNTA(Y131:AD131)=0,0,1)))</f>
        <v>0</v>
      </c>
      <c r="BI131" s="683">
        <f>IF(AND(CNGE_2024_M1_Secc5!$P$636&lt;&gt;"",CNGE_2024_M1_Secc5!$P$636&lt;&gt;1,COUNTA(G257:L257)=0),0,IF(AND(CNGE_2024_M1_Secc5!$P$636&lt;&gt;"",CNGE_2024_M1_Secc5!$P$636=1,COUNTA(G257:L257)=2),0,IF(COUNTA(G257:L257)=0,0,1)))</f>
        <v>0</v>
      </c>
      <c r="BJ131" s="682">
        <f>IF(AND(CNGE_2024_M1_Secc5!$P$637&lt;&gt;"",CNGE_2024_M1_Secc5!$P$637&lt;&gt;1,COUNTA(M257:R257)=0),0,IF(AND(CNGE_2024_M1_Secc5!$P$637&lt;&gt;"",CNGE_2024_M1_Secc5!$P$637=1,COUNTA(M257:R257)=2),0,IF(COUNTA(M257:R257)=0,0,1)))</f>
        <v>0</v>
      </c>
      <c r="BK131" s="683">
        <f>IF(AND(CNGE_2024_M1_Secc5!$P$638&lt;&gt;"",CNGE_2024_M1_Secc5!$P$638&lt;&gt;1,COUNTA(S257:X257)=0),0,IF(AND(CNGE_2024_M1_Secc5!$P$638&lt;&gt;"",CNGE_2024_M1_Secc5!$P$638=1,COUNTA(S257:X257)=2),0,IF(COUNTA(S257:X257)=0,0,1)))</f>
        <v>0</v>
      </c>
      <c r="BL131" s="682">
        <f>IF(AND(CNGE_2024_M1_Secc5!$P$639&lt;&gt;"",CNGE_2024_M1_Secc5!$P$639&lt;&gt;1,COUNTA(Y257:AD257)=0),0,IF(AND(CNGE_2024_M1_Secc5!$P$639&lt;&gt;"",CNGE_2024_M1_Secc5!$P$639=1,COUNTA(Y257:AD257)=2),0,IF(COUNTA(Y257:AD257)=0,0,1)))</f>
        <v>0</v>
      </c>
      <c r="BM131" s="402">
        <f t="shared" si="11"/>
        <v>0</v>
      </c>
      <c r="BN131" s="370" t="str">
        <f>IF(BM131=0,"",
IF(SUM($BM$27:BM131)=1,BO131,
IF($BM$147&gt;SUM($BM$27:BM131),_xlfn.CONCAT(", ",BO131),
IF($BM$147=SUM($BM$27:BM131),_xlfn.CONCAT(" y ",BO131)))))</f>
        <v/>
      </c>
      <c r="BO131" s="156" t="s">
        <v>5269</v>
      </c>
      <c r="BP131" s="272">
        <f t="shared" si="13"/>
        <v>0</v>
      </c>
      <c r="BQ131" s="273" t="str">
        <f>IF(BP131=0,"",
IF(SUM($BP$27:BP131)=1,BR131,
IF(BP$2201&gt;SUM($BP$27:BP131),_xlfn.CONCAT(", ",BR131),
IF($BP$148=SUM($BP$27:BP131),_xlfn.CONCAT(" y ",BR131)))))</f>
        <v/>
      </c>
      <c r="BR131" s="156" t="s">
        <v>5269</v>
      </c>
      <c r="BS131" s="272">
        <f t="shared" si="12"/>
        <v>0</v>
      </c>
      <c r="BT131" s="273" t="str">
        <f>IF(BS131=0,"",
IF(SUM($BS$27:BS131)=1,BU131,
IF($BS$147&gt;SUM($BS$27:BS131),_xlfn.CONCAT(", ",BU131),
IF($BS$147=SUM($BS$27:BS131),_xlfn.CONCAT(" y ",BU131)))))</f>
        <v/>
      </c>
      <c r="BU131" s="156" t="s">
        <v>5269</v>
      </c>
    </row>
    <row r="132" spans="1:73" ht="15" customHeight="1">
      <c r="A132" s="145"/>
      <c r="B132" s="145"/>
      <c r="C132" s="157" t="s">
        <v>5270</v>
      </c>
      <c r="D132" s="884" t="str">
        <f>IF(CNGE_2024_M1_Secc5!$D145="","",CNGE_2024_M1_Secc5!$D145)</f>
        <v/>
      </c>
      <c r="E132" s="884"/>
      <c r="F132" s="884"/>
      <c r="G132" s="884"/>
      <c r="H132" s="884"/>
      <c r="I132" s="884"/>
      <c r="J132" s="884"/>
      <c r="K132" s="719"/>
      <c r="L132" s="719"/>
      <c r="M132" s="719"/>
      <c r="N132" s="719"/>
      <c r="O132" s="719"/>
      <c r="P132" s="719"/>
      <c r="Q132" s="719"/>
      <c r="R132" s="719"/>
      <c r="S132" s="719"/>
      <c r="T132" s="719"/>
      <c r="U132" s="719"/>
      <c r="V132" s="719"/>
      <c r="W132" s="719"/>
      <c r="X132" s="719"/>
      <c r="Y132" s="719"/>
      <c r="Z132" s="719"/>
      <c r="AA132" s="719"/>
      <c r="AB132" s="719"/>
      <c r="AC132" s="719"/>
      <c r="AD132" s="719"/>
      <c r="AE132" s="198"/>
      <c r="AF132" s="164"/>
      <c r="AG132" s="199">
        <f t="shared" si="8"/>
        <v>0</v>
      </c>
      <c r="AH132" s="298">
        <f t="shared" si="9"/>
        <v>0</v>
      </c>
      <c r="AI132" s="164"/>
      <c r="AJ132" s="221">
        <f t="shared" si="10"/>
        <v>0</v>
      </c>
      <c r="AK132" s="164"/>
      <c r="AL132" s="164"/>
      <c r="AM132" s="164"/>
      <c r="AN132" s="164"/>
      <c r="AO132" s="375">
        <f>IF(AND(M132="NS",CNGE_2024_M1_Secc5!$T$633="NS"),0,IF(AND(M132="NA",CNGE_2024_M1_Secc5!$T$633="NA"),0,IF(M132&lt;=SUM(CNGE_2024_M1_Secc5!$T$633),0,1)))</f>
        <v>0</v>
      </c>
      <c r="AP132" s="680">
        <f>IF(AND(S132="NS",CNGE_2024_M1_Secc5!$T$634="NS"),0,IF(AND(S132="NA",CNGE_2024_M1_Secc5!$T$634="NA"),0,IF(S132&lt;=SUM(CNGE_2024_M1_Secc5!$T$634),0,1)))</f>
        <v>0</v>
      </c>
      <c r="AQ132" s="375">
        <f>IF(AND(Y132="NS",CNGE_2024_M1_Secc5!$T$635="NS"),0,IF(AND(Y132="NA",CNGE_2024_M1_Secc5!$T$635="NA"),0,IF(Y132&lt;=SUM(CNGE_2024_M1_Secc5!$T$635),0,1)))</f>
        <v>0</v>
      </c>
      <c r="AR132" s="680">
        <f>IF(AND(G258="NS",CNGE_2024_M1_Secc5!$T$636="NS"),0,IF(AND(G258="NA",CNGE_2024_M1_Secc5!$T$636="NA"),0,IF(G258&lt;=SUM(CNGE_2024_M1_Secc5!$T$636),0,1)))</f>
        <v>0</v>
      </c>
      <c r="AS132" s="375">
        <f>IF(AND(M258="NS",CNGE_2024_M1_Secc5!$T$637="NS"),0,IF(AND(M258="NA",CNGE_2024_M1_Secc5!$T$637="NA"),0,IF(M258&lt;=SUM(CNGE_2024_M1_Secc5!$T$637),0,1)))</f>
        <v>0</v>
      </c>
      <c r="AT132" s="680">
        <f>IF(AND(S258="NS",CNGE_2024_M1_Secc5!$T$638="NS"),0,IF(AND(S258="NA",CNGE_2024_M1_Secc5!$T$638="NA"),0,IF(S258&lt;=SUM(CNGE_2024_M1_Secc5!$T$638),0,1)))</f>
        <v>0</v>
      </c>
      <c r="AU132" s="375">
        <f>IF(AND(Y258="NS",CNGE_2024_M1_Secc5!$T$639="NS"),0,IF(AND(Y258="NA",CNGE_2024_M1_Secc5!$T$639="NA"),0,IF(Y258&lt;=SUM(CNGE_2024_M1_Secc5!$T$639),0,1)))</f>
        <v>0</v>
      </c>
      <c r="AV132" s="164"/>
      <c r="AW132" s="164"/>
      <c r="AX132" s="164"/>
      <c r="AY132" s="608">
        <f>IF(AND(P132="NS",CNGE_2024_M1_Secc5!$T$646="NS"),0,IF(AND(P132="NA",CNGE_2024_M1_Secc5!$T$646="NA"),0,IF(P132&lt;=SUM(CNGE_2024_M1_Secc5!$T$646),0,1)))</f>
        <v>0</v>
      </c>
      <c r="AZ132" s="609">
        <f>IF(AND(V132="NS",CNGE_2024_M1_Secc5!$T$647="NS"),0,IF(AND(V132="NA",CNGE_2024_M1_Secc5!$T$647="NA"),0,IF(V132&lt;=SUM(CNGE_2024_M1_Secc5!$T$647),0,1)))</f>
        <v>0</v>
      </c>
      <c r="BA132" s="608">
        <f>IF(AND(AB132="NS",CNGE_2024_M1_Secc5!$T$648="NS"),0,IF(AND(AB132="NA",CNGE_2024_M1_Secc5!$T$648="NA"),0,IF(AB132&lt;=SUM(CNGE_2024_M1_Secc5!$T$648),0,1)))</f>
        <v>0</v>
      </c>
      <c r="BB132" s="609">
        <f>IF(AND(J258="NS",CNGE_2024_M1_Secc5!$T$649="NS"),0,IF(AND(J258="NA",CNGE_2024_M1_Secc5!$T$649="NA"),0,IF(J258&lt;=SUM(CNGE_2024_M1_Secc5!$T$649),0,1)))</f>
        <v>0</v>
      </c>
      <c r="BC132" s="608">
        <f>IF(AND(P258="NS",CNGE_2024_M1_Secc5!$T$650="NS"),0,IF(AND(P258="NA",CNGE_2024_M1_Secc5!$T$650="NA"),0,IF(P258&lt;=SUM(CNGE_2024_M1_Secc5!$T$650),0,1)))</f>
        <v>0</v>
      </c>
      <c r="BD132" s="609">
        <f>IF(AND(V258="NS",CNGE_2024_M1_Secc5!$T$651="NS"),0,IF(AND(V258="NA",CNGE_2024_M1_Secc5!$T$651="NA"),0,IF(V258&lt;=SUM(CNGE_2024_M1_Secc5!$T$651),0,1)))</f>
        <v>0</v>
      </c>
      <c r="BE132" s="608">
        <f>IF(AND(AB258="NS",CNGE_2024_M1_Secc5!$T$652="NS"),0,IF(AND(AB258="NA",CNGE_2024_M1_Secc5!$T$652="NA"),0,IF(AB258&lt;=SUM(CNGE_2024_M1_Secc5!$T$652),0,1)))</f>
        <v>0</v>
      </c>
      <c r="BF132" s="682">
        <f>IF(AND(CNGE_2024_M1_Secc5!$P$633&lt;&gt;"",CNGE_2024_M1_Secc5!$P$633&lt;&gt;1,COUNTA(M132:R132)=0),0,IF(AND(CNGE_2024_M1_Secc5!$P$633&lt;&gt;"",CNGE_2024_M1_Secc5!$P$633=1,COUNTA(M132:R132)=2),0,IF(COUNTA(M132:R132)=0,0,1)))</f>
        <v>0</v>
      </c>
      <c r="BG132" s="683">
        <f>IF(AND(CNGE_2024_M1_Secc5!$P$634&lt;&gt;"",CNGE_2024_M1_Secc5!$P$634&lt;&gt;1,COUNTA(S132:X132)=0),0,IF(AND(CNGE_2024_M1_Secc5!$P$634&lt;&gt;"",CNGE_2024_M1_Secc5!$P$634=1,COUNTA(S132:X132)=2),0,IF(COUNTA(S132:X132)=0,0,1)))</f>
        <v>0</v>
      </c>
      <c r="BH132" s="682">
        <f>IF(AND(CNGE_2024_M1_Secc5!$P$635&lt;&gt;"",CNGE_2024_M1_Secc5!$P$635&lt;&gt;1,COUNTA(Y132:AD132)=0),0,IF(AND(CNGE_2024_M1_Secc5!$P$635&lt;&gt;"",CNGE_2024_M1_Secc5!$P$635=1,COUNTA(Y132:AD132)=2),0,IF(COUNTA(Y132:AD132)=0,0,1)))</f>
        <v>0</v>
      </c>
      <c r="BI132" s="683">
        <f>IF(AND(CNGE_2024_M1_Secc5!$P$636&lt;&gt;"",CNGE_2024_M1_Secc5!$P$636&lt;&gt;1,COUNTA(G258:L258)=0),0,IF(AND(CNGE_2024_M1_Secc5!$P$636&lt;&gt;"",CNGE_2024_M1_Secc5!$P$636=1,COUNTA(G258:L258)=2),0,IF(COUNTA(G258:L258)=0,0,1)))</f>
        <v>0</v>
      </c>
      <c r="BJ132" s="682">
        <f>IF(AND(CNGE_2024_M1_Secc5!$P$637&lt;&gt;"",CNGE_2024_M1_Secc5!$P$637&lt;&gt;1,COUNTA(M258:R258)=0),0,IF(AND(CNGE_2024_M1_Secc5!$P$637&lt;&gt;"",CNGE_2024_M1_Secc5!$P$637=1,COUNTA(M258:R258)=2),0,IF(COUNTA(M258:R258)=0,0,1)))</f>
        <v>0</v>
      </c>
      <c r="BK132" s="683">
        <f>IF(AND(CNGE_2024_M1_Secc5!$P$638&lt;&gt;"",CNGE_2024_M1_Secc5!$P$638&lt;&gt;1,COUNTA(S258:X258)=0),0,IF(AND(CNGE_2024_M1_Secc5!$P$638&lt;&gt;"",CNGE_2024_M1_Secc5!$P$638=1,COUNTA(S258:X258)=2),0,IF(COUNTA(S258:X258)=0,0,1)))</f>
        <v>0</v>
      </c>
      <c r="BL132" s="682">
        <f>IF(AND(CNGE_2024_M1_Secc5!$P$639&lt;&gt;"",CNGE_2024_M1_Secc5!$P$639&lt;&gt;1,COUNTA(Y258:AD258)=0),0,IF(AND(CNGE_2024_M1_Secc5!$P$639&lt;&gt;"",CNGE_2024_M1_Secc5!$P$639=1,COUNTA(Y258:AD258)=2),0,IF(COUNTA(Y258:AD258)=0,0,1)))</f>
        <v>0</v>
      </c>
      <c r="BM132" s="402">
        <f t="shared" si="11"/>
        <v>0</v>
      </c>
      <c r="BN132" s="370" t="str">
        <f>IF(BM132=0,"",
IF(SUM($BM$27:BM132)=1,BO132,
IF($BM$147&gt;SUM($BM$27:BM132),_xlfn.CONCAT(", ",BO132),
IF($BM$147=SUM($BM$27:BM132),_xlfn.CONCAT(" y ",BO132)))))</f>
        <v/>
      </c>
      <c r="BO132" s="156" t="s">
        <v>5271</v>
      </c>
      <c r="BP132" s="272">
        <f t="shared" si="13"/>
        <v>0</v>
      </c>
      <c r="BQ132" s="273" t="str">
        <f>IF(BP132=0,"",
IF(SUM($BP$27:BP132)=1,BR132,
IF(BP$2201&gt;SUM($BP$27:BP132),_xlfn.CONCAT(", ",BR132),
IF($BP$148=SUM($BP$27:BP132),_xlfn.CONCAT(" y ",BR132)))))</f>
        <v/>
      </c>
      <c r="BR132" s="156" t="s">
        <v>5271</v>
      </c>
      <c r="BS132" s="272">
        <f t="shared" si="12"/>
        <v>0</v>
      </c>
      <c r="BT132" s="273" t="str">
        <f>IF(BS132=0,"",
IF(SUM($BS$27:BS132)=1,BU132,
IF($BS$147&gt;SUM($BS$27:BS132),_xlfn.CONCAT(", ",BU132),
IF($BS$147=SUM($BS$27:BS132),_xlfn.CONCAT(" y ",BU132)))))</f>
        <v/>
      </c>
      <c r="BU132" s="156" t="s">
        <v>5271</v>
      </c>
    </row>
    <row r="133" spans="1:73" ht="15" customHeight="1">
      <c r="A133" s="145"/>
      <c r="B133" s="145"/>
      <c r="C133" s="157" t="s">
        <v>5272</v>
      </c>
      <c r="D133" s="884" t="str">
        <f>IF(CNGE_2024_M1_Secc5!$D146="","",CNGE_2024_M1_Secc5!$D146)</f>
        <v/>
      </c>
      <c r="E133" s="884"/>
      <c r="F133" s="884"/>
      <c r="G133" s="884"/>
      <c r="H133" s="884"/>
      <c r="I133" s="884"/>
      <c r="J133" s="884"/>
      <c r="K133" s="719"/>
      <c r="L133" s="719"/>
      <c r="M133" s="719"/>
      <c r="N133" s="719"/>
      <c r="O133" s="719"/>
      <c r="P133" s="719"/>
      <c r="Q133" s="719"/>
      <c r="R133" s="719"/>
      <c r="S133" s="719"/>
      <c r="T133" s="719"/>
      <c r="U133" s="719"/>
      <c r="V133" s="719"/>
      <c r="W133" s="719"/>
      <c r="X133" s="719"/>
      <c r="Y133" s="719"/>
      <c r="Z133" s="719"/>
      <c r="AA133" s="719"/>
      <c r="AB133" s="719"/>
      <c r="AC133" s="719"/>
      <c r="AD133" s="719"/>
      <c r="AE133" s="198"/>
      <c r="AF133" s="164"/>
      <c r="AG133" s="199">
        <f t="shared" si="8"/>
        <v>0</v>
      </c>
      <c r="AH133" s="298">
        <f t="shared" si="9"/>
        <v>0</v>
      </c>
      <c r="AI133" s="164"/>
      <c r="AJ133" s="221">
        <f t="shared" si="10"/>
        <v>0</v>
      </c>
      <c r="AK133" s="164"/>
      <c r="AL133" s="164"/>
      <c r="AM133" s="164"/>
      <c r="AN133" s="164"/>
      <c r="AO133" s="375">
        <f>IF(AND(M133="NS",CNGE_2024_M1_Secc5!$T$633="NS"),0,IF(AND(M133="NA",CNGE_2024_M1_Secc5!$T$633="NA"),0,IF(M133&lt;=SUM(CNGE_2024_M1_Secc5!$T$633),0,1)))</f>
        <v>0</v>
      </c>
      <c r="AP133" s="680">
        <f>IF(AND(S133="NS",CNGE_2024_M1_Secc5!$T$634="NS"),0,IF(AND(S133="NA",CNGE_2024_M1_Secc5!$T$634="NA"),0,IF(S133&lt;=SUM(CNGE_2024_M1_Secc5!$T$634),0,1)))</f>
        <v>0</v>
      </c>
      <c r="AQ133" s="375">
        <f>IF(AND(Y133="NS",CNGE_2024_M1_Secc5!$T$635="NS"),0,IF(AND(Y133="NA",CNGE_2024_M1_Secc5!$T$635="NA"),0,IF(Y133&lt;=SUM(CNGE_2024_M1_Secc5!$T$635),0,1)))</f>
        <v>0</v>
      </c>
      <c r="AR133" s="680">
        <f>IF(AND(G259="NS",CNGE_2024_M1_Secc5!$T$636="NS"),0,IF(AND(G259="NA",CNGE_2024_M1_Secc5!$T$636="NA"),0,IF(G259&lt;=SUM(CNGE_2024_M1_Secc5!$T$636),0,1)))</f>
        <v>0</v>
      </c>
      <c r="AS133" s="375">
        <f>IF(AND(M259="NS",CNGE_2024_M1_Secc5!$T$637="NS"),0,IF(AND(M259="NA",CNGE_2024_M1_Secc5!$T$637="NA"),0,IF(M259&lt;=SUM(CNGE_2024_M1_Secc5!$T$637),0,1)))</f>
        <v>0</v>
      </c>
      <c r="AT133" s="680">
        <f>IF(AND(S259="NS",CNGE_2024_M1_Secc5!$T$638="NS"),0,IF(AND(S259="NA",CNGE_2024_M1_Secc5!$T$638="NA"),0,IF(S259&lt;=SUM(CNGE_2024_M1_Secc5!$T$638),0,1)))</f>
        <v>0</v>
      </c>
      <c r="AU133" s="375">
        <f>IF(AND(Y259="NS",CNGE_2024_M1_Secc5!$T$639="NS"),0,IF(AND(Y259="NA",CNGE_2024_M1_Secc5!$T$639="NA"),0,IF(Y259&lt;=SUM(CNGE_2024_M1_Secc5!$T$639),0,1)))</f>
        <v>0</v>
      </c>
      <c r="AV133" s="164"/>
      <c r="AW133" s="164"/>
      <c r="AX133" s="164"/>
      <c r="AY133" s="608">
        <f>IF(AND(P133="NS",CNGE_2024_M1_Secc5!$T$646="NS"),0,IF(AND(P133="NA",CNGE_2024_M1_Secc5!$T$646="NA"),0,IF(P133&lt;=SUM(CNGE_2024_M1_Secc5!$T$646),0,1)))</f>
        <v>0</v>
      </c>
      <c r="AZ133" s="609">
        <f>IF(AND(V133="NS",CNGE_2024_M1_Secc5!$T$647="NS"),0,IF(AND(V133="NA",CNGE_2024_M1_Secc5!$T$647="NA"),0,IF(V133&lt;=SUM(CNGE_2024_M1_Secc5!$T$647),0,1)))</f>
        <v>0</v>
      </c>
      <c r="BA133" s="608">
        <f>IF(AND(AB133="NS",CNGE_2024_M1_Secc5!$T$648="NS"),0,IF(AND(AB133="NA",CNGE_2024_M1_Secc5!$T$648="NA"),0,IF(AB133&lt;=SUM(CNGE_2024_M1_Secc5!$T$648),0,1)))</f>
        <v>0</v>
      </c>
      <c r="BB133" s="609">
        <f>IF(AND(J259="NS",CNGE_2024_M1_Secc5!$T$649="NS"),0,IF(AND(J259="NA",CNGE_2024_M1_Secc5!$T$649="NA"),0,IF(J259&lt;=SUM(CNGE_2024_M1_Secc5!$T$649),0,1)))</f>
        <v>0</v>
      </c>
      <c r="BC133" s="608">
        <f>IF(AND(P259="NS",CNGE_2024_M1_Secc5!$T$650="NS"),0,IF(AND(P259="NA",CNGE_2024_M1_Secc5!$T$650="NA"),0,IF(P259&lt;=SUM(CNGE_2024_M1_Secc5!$T$650),0,1)))</f>
        <v>0</v>
      </c>
      <c r="BD133" s="609">
        <f>IF(AND(V259="NS",CNGE_2024_M1_Secc5!$T$651="NS"),0,IF(AND(V259="NA",CNGE_2024_M1_Secc5!$T$651="NA"),0,IF(V259&lt;=SUM(CNGE_2024_M1_Secc5!$T$651),0,1)))</f>
        <v>0</v>
      </c>
      <c r="BE133" s="608">
        <f>IF(AND(AB259="NS",CNGE_2024_M1_Secc5!$T$652="NS"),0,IF(AND(AB259="NA",CNGE_2024_M1_Secc5!$T$652="NA"),0,IF(AB259&lt;=SUM(CNGE_2024_M1_Secc5!$T$652),0,1)))</f>
        <v>0</v>
      </c>
      <c r="BF133" s="682">
        <f>IF(AND(CNGE_2024_M1_Secc5!$P$633&lt;&gt;"",CNGE_2024_M1_Secc5!$P$633&lt;&gt;1,COUNTA(M133:R133)=0),0,IF(AND(CNGE_2024_M1_Secc5!$P$633&lt;&gt;"",CNGE_2024_M1_Secc5!$P$633=1,COUNTA(M133:R133)=2),0,IF(COUNTA(M133:R133)=0,0,1)))</f>
        <v>0</v>
      </c>
      <c r="BG133" s="683">
        <f>IF(AND(CNGE_2024_M1_Secc5!$P$634&lt;&gt;"",CNGE_2024_M1_Secc5!$P$634&lt;&gt;1,COUNTA(S133:X133)=0),0,IF(AND(CNGE_2024_M1_Secc5!$P$634&lt;&gt;"",CNGE_2024_M1_Secc5!$P$634=1,COUNTA(S133:X133)=2),0,IF(COUNTA(S133:X133)=0,0,1)))</f>
        <v>0</v>
      </c>
      <c r="BH133" s="682">
        <f>IF(AND(CNGE_2024_M1_Secc5!$P$635&lt;&gt;"",CNGE_2024_M1_Secc5!$P$635&lt;&gt;1,COUNTA(Y133:AD133)=0),0,IF(AND(CNGE_2024_M1_Secc5!$P$635&lt;&gt;"",CNGE_2024_M1_Secc5!$P$635=1,COUNTA(Y133:AD133)=2),0,IF(COUNTA(Y133:AD133)=0,0,1)))</f>
        <v>0</v>
      </c>
      <c r="BI133" s="683">
        <f>IF(AND(CNGE_2024_M1_Secc5!$P$636&lt;&gt;"",CNGE_2024_M1_Secc5!$P$636&lt;&gt;1,COUNTA(G259:L259)=0),0,IF(AND(CNGE_2024_M1_Secc5!$P$636&lt;&gt;"",CNGE_2024_M1_Secc5!$P$636=1,COUNTA(G259:L259)=2),0,IF(COUNTA(G259:L259)=0,0,1)))</f>
        <v>0</v>
      </c>
      <c r="BJ133" s="682">
        <f>IF(AND(CNGE_2024_M1_Secc5!$P$637&lt;&gt;"",CNGE_2024_M1_Secc5!$P$637&lt;&gt;1,COUNTA(M259:R259)=0),0,IF(AND(CNGE_2024_M1_Secc5!$P$637&lt;&gt;"",CNGE_2024_M1_Secc5!$P$637=1,COUNTA(M259:R259)=2),0,IF(COUNTA(M259:R259)=0,0,1)))</f>
        <v>0</v>
      </c>
      <c r="BK133" s="683">
        <f>IF(AND(CNGE_2024_M1_Secc5!$P$638&lt;&gt;"",CNGE_2024_M1_Secc5!$P$638&lt;&gt;1,COUNTA(S259:X259)=0),0,IF(AND(CNGE_2024_M1_Secc5!$P$638&lt;&gt;"",CNGE_2024_M1_Secc5!$P$638=1,COUNTA(S259:X259)=2),0,IF(COUNTA(S259:X259)=0,0,1)))</f>
        <v>0</v>
      </c>
      <c r="BL133" s="682">
        <f>IF(AND(CNGE_2024_M1_Secc5!$P$639&lt;&gt;"",CNGE_2024_M1_Secc5!$P$639&lt;&gt;1,COUNTA(Y259:AD259)=0),0,IF(AND(CNGE_2024_M1_Secc5!$P$639&lt;&gt;"",CNGE_2024_M1_Secc5!$P$639=1,COUNTA(Y259:AD259)=2),0,IF(COUNTA(Y259:AD259)=0,0,1)))</f>
        <v>0</v>
      </c>
      <c r="BM133" s="402">
        <f t="shared" si="11"/>
        <v>0</v>
      </c>
      <c r="BN133" s="370" t="str">
        <f>IF(BM133=0,"",
IF(SUM($BM$27:BM133)=1,BO133,
IF($BM$147&gt;SUM($BM$27:BM133),_xlfn.CONCAT(", ",BO133),
IF($BM$147=SUM($BM$27:BM133),_xlfn.CONCAT(" y ",BO133)))))</f>
        <v/>
      </c>
      <c r="BO133" s="156" t="s">
        <v>5273</v>
      </c>
      <c r="BP133" s="272">
        <f t="shared" si="13"/>
        <v>0</v>
      </c>
      <c r="BQ133" s="273" t="str">
        <f>IF(BP133=0,"",
IF(SUM($BP$27:BP133)=1,BR133,
IF(BP$2201&gt;SUM($BP$27:BP133),_xlfn.CONCAT(", ",BR133),
IF($BP$148=SUM($BP$27:BP133),_xlfn.CONCAT(" y ",BR133)))))</f>
        <v/>
      </c>
      <c r="BR133" s="156" t="s">
        <v>5273</v>
      </c>
      <c r="BS133" s="272">
        <f t="shared" si="12"/>
        <v>0</v>
      </c>
      <c r="BT133" s="273" t="str">
        <f>IF(BS133=0,"",
IF(SUM($BS$27:BS133)=1,BU133,
IF($BS$147&gt;SUM($BS$27:BS133),_xlfn.CONCAT(", ",BU133),
IF($BS$147=SUM($BS$27:BS133),_xlfn.CONCAT(" y ",BU133)))))</f>
        <v/>
      </c>
      <c r="BU133" s="156" t="s">
        <v>5273</v>
      </c>
    </row>
    <row r="134" spans="1:73" ht="15" customHeight="1">
      <c r="A134" s="145"/>
      <c r="B134" s="145"/>
      <c r="C134" s="157" t="s">
        <v>5274</v>
      </c>
      <c r="D134" s="884" t="str">
        <f>IF(CNGE_2024_M1_Secc5!$D147="","",CNGE_2024_M1_Secc5!$D147)</f>
        <v/>
      </c>
      <c r="E134" s="884"/>
      <c r="F134" s="884"/>
      <c r="G134" s="884"/>
      <c r="H134" s="884"/>
      <c r="I134" s="884"/>
      <c r="J134" s="884"/>
      <c r="K134" s="719"/>
      <c r="L134" s="719"/>
      <c r="M134" s="719"/>
      <c r="N134" s="719"/>
      <c r="O134" s="719"/>
      <c r="P134" s="719"/>
      <c r="Q134" s="719"/>
      <c r="R134" s="719"/>
      <c r="S134" s="719"/>
      <c r="T134" s="719"/>
      <c r="U134" s="719"/>
      <c r="V134" s="719"/>
      <c r="W134" s="719"/>
      <c r="X134" s="719"/>
      <c r="Y134" s="719"/>
      <c r="Z134" s="719"/>
      <c r="AA134" s="719"/>
      <c r="AB134" s="719"/>
      <c r="AC134" s="719"/>
      <c r="AD134" s="719"/>
      <c r="AE134" s="198"/>
      <c r="AF134" s="164"/>
      <c r="AG134" s="199">
        <f t="shared" si="8"/>
        <v>0</v>
      </c>
      <c r="AH134" s="298">
        <f t="shared" si="9"/>
        <v>0</v>
      </c>
      <c r="AI134" s="164"/>
      <c r="AJ134" s="221">
        <f t="shared" si="10"/>
        <v>0</v>
      </c>
      <c r="AK134" s="164"/>
      <c r="AL134" s="164"/>
      <c r="AM134" s="164"/>
      <c r="AN134" s="164"/>
      <c r="AO134" s="375">
        <f>IF(AND(M134="NS",CNGE_2024_M1_Secc5!$T$633="NS"),0,IF(AND(M134="NA",CNGE_2024_M1_Secc5!$T$633="NA"),0,IF(M134&lt;=SUM(CNGE_2024_M1_Secc5!$T$633),0,1)))</f>
        <v>0</v>
      </c>
      <c r="AP134" s="680">
        <f>IF(AND(S134="NS",CNGE_2024_M1_Secc5!$T$634="NS"),0,IF(AND(S134="NA",CNGE_2024_M1_Secc5!$T$634="NA"),0,IF(S134&lt;=SUM(CNGE_2024_M1_Secc5!$T$634),0,1)))</f>
        <v>0</v>
      </c>
      <c r="AQ134" s="375">
        <f>IF(AND(Y134="NS",CNGE_2024_M1_Secc5!$T$635="NS"),0,IF(AND(Y134="NA",CNGE_2024_M1_Secc5!$T$635="NA"),0,IF(Y134&lt;=SUM(CNGE_2024_M1_Secc5!$T$635),0,1)))</f>
        <v>0</v>
      </c>
      <c r="AR134" s="680">
        <f>IF(AND(G260="NS",CNGE_2024_M1_Secc5!$T$636="NS"),0,IF(AND(G260="NA",CNGE_2024_M1_Secc5!$T$636="NA"),0,IF(G260&lt;=SUM(CNGE_2024_M1_Secc5!$T$636),0,1)))</f>
        <v>0</v>
      </c>
      <c r="AS134" s="375">
        <f>IF(AND(M260="NS",CNGE_2024_M1_Secc5!$T$637="NS"),0,IF(AND(M260="NA",CNGE_2024_M1_Secc5!$T$637="NA"),0,IF(M260&lt;=SUM(CNGE_2024_M1_Secc5!$T$637),0,1)))</f>
        <v>0</v>
      </c>
      <c r="AT134" s="680">
        <f>IF(AND(S260="NS",CNGE_2024_M1_Secc5!$T$638="NS"),0,IF(AND(S260="NA",CNGE_2024_M1_Secc5!$T$638="NA"),0,IF(S260&lt;=SUM(CNGE_2024_M1_Secc5!$T$638),0,1)))</f>
        <v>0</v>
      </c>
      <c r="AU134" s="375">
        <f>IF(AND(Y260="NS",CNGE_2024_M1_Secc5!$T$639="NS"),0,IF(AND(Y260="NA",CNGE_2024_M1_Secc5!$T$639="NA"),0,IF(Y260&lt;=SUM(CNGE_2024_M1_Secc5!$T$639),0,1)))</f>
        <v>0</v>
      </c>
      <c r="AV134" s="164"/>
      <c r="AW134" s="164"/>
      <c r="AX134" s="164"/>
      <c r="AY134" s="608">
        <f>IF(AND(P134="NS",CNGE_2024_M1_Secc5!$T$646="NS"),0,IF(AND(P134="NA",CNGE_2024_M1_Secc5!$T$646="NA"),0,IF(P134&lt;=SUM(CNGE_2024_M1_Secc5!$T$646),0,1)))</f>
        <v>0</v>
      </c>
      <c r="AZ134" s="609">
        <f>IF(AND(V134="NS",CNGE_2024_M1_Secc5!$T$647="NS"),0,IF(AND(V134="NA",CNGE_2024_M1_Secc5!$T$647="NA"),0,IF(V134&lt;=SUM(CNGE_2024_M1_Secc5!$T$647),0,1)))</f>
        <v>0</v>
      </c>
      <c r="BA134" s="608">
        <f>IF(AND(AB134="NS",CNGE_2024_M1_Secc5!$T$648="NS"),0,IF(AND(AB134="NA",CNGE_2024_M1_Secc5!$T$648="NA"),0,IF(AB134&lt;=SUM(CNGE_2024_M1_Secc5!$T$648),0,1)))</f>
        <v>0</v>
      </c>
      <c r="BB134" s="609">
        <f>IF(AND(J260="NS",CNGE_2024_M1_Secc5!$T$649="NS"),0,IF(AND(J260="NA",CNGE_2024_M1_Secc5!$T$649="NA"),0,IF(J260&lt;=SUM(CNGE_2024_M1_Secc5!$T$649),0,1)))</f>
        <v>0</v>
      </c>
      <c r="BC134" s="608">
        <f>IF(AND(P260="NS",CNGE_2024_M1_Secc5!$T$650="NS"),0,IF(AND(P260="NA",CNGE_2024_M1_Secc5!$T$650="NA"),0,IF(P260&lt;=SUM(CNGE_2024_M1_Secc5!$T$650),0,1)))</f>
        <v>0</v>
      </c>
      <c r="BD134" s="609">
        <f>IF(AND(V260="NS",CNGE_2024_M1_Secc5!$T$651="NS"),0,IF(AND(V260="NA",CNGE_2024_M1_Secc5!$T$651="NA"),0,IF(V260&lt;=SUM(CNGE_2024_M1_Secc5!$T$651),0,1)))</f>
        <v>0</v>
      </c>
      <c r="BE134" s="608">
        <f>IF(AND(AB260="NS",CNGE_2024_M1_Secc5!$T$652="NS"),0,IF(AND(AB260="NA",CNGE_2024_M1_Secc5!$T$652="NA"),0,IF(AB260&lt;=SUM(CNGE_2024_M1_Secc5!$T$652),0,1)))</f>
        <v>0</v>
      </c>
      <c r="BF134" s="682">
        <f>IF(AND(CNGE_2024_M1_Secc5!$P$633&lt;&gt;"",CNGE_2024_M1_Secc5!$P$633&lt;&gt;1,COUNTA(M134:R134)=0),0,IF(AND(CNGE_2024_M1_Secc5!$P$633&lt;&gt;"",CNGE_2024_M1_Secc5!$P$633=1,COUNTA(M134:R134)=2),0,IF(COUNTA(M134:R134)=0,0,1)))</f>
        <v>0</v>
      </c>
      <c r="BG134" s="683">
        <f>IF(AND(CNGE_2024_M1_Secc5!$P$634&lt;&gt;"",CNGE_2024_M1_Secc5!$P$634&lt;&gt;1,COUNTA(S134:X134)=0),0,IF(AND(CNGE_2024_M1_Secc5!$P$634&lt;&gt;"",CNGE_2024_M1_Secc5!$P$634=1,COUNTA(S134:X134)=2),0,IF(COUNTA(S134:X134)=0,0,1)))</f>
        <v>0</v>
      </c>
      <c r="BH134" s="682">
        <f>IF(AND(CNGE_2024_M1_Secc5!$P$635&lt;&gt;"",CNGE_2024_M1_Secc5!$P$635&lt;&gt;1,COUNTA(Y134:AD134)=0),0,IF(AND(CNGE_2024_M1_Secc5!$P$635&lt;&gt;"",CNGE_2024_M1_Secc5!$P$635=1,COUNTA(Y134:AD134)=2),0,IF(COUNTA(Y134:AD134)=0,0,1)))</f>
        <v>0</v>
      </c>
      <c r="BI134" s="683">
        <f>IF(AND(CNGE_2024_M1_Secc5!$P$636&lt;&gt;"",CNGE_2024_M1_Secc5!$P$636&lt;&gt;1,COUNTA(G260:L260)=0),0,IF(AND(CNGE_2024_M1_Secc5!$P$636&lt;&gt;"",CNGE_2024_M1_Secc5!$P$636=1,COUNTA(G260:L260)=2),0,IF(COUNTA(G260:L260)=0,0,1)))</f>
        <v>0</v>
      </c>
      <c r="BJ134" s="682">
        <f>IF(AND(CNGE_2024_M1_Secc5!$P$637&lt;&gt;"",CNGE_2024_M1_Secc5!$P$637&lt;&gt;1,COUNTA(M260:R260)=0),0,IF(AND(CNGE_2024_M1_Secc5!$P$637&lt;&gt;"",CNGE_2024_M1_Secc5!$P$637=1,COUNTA(M260:R260)=2),0,IF(COUNTA(M260:R260)=0,0,1)))</f>
        <v>0</v>
      </c>
      <c r="BK134" s="683">
        <f>IF(AND(CNGE_2024_M1_Secc5!$P$638&lt;&gt;"",CNGE_2024_M1_Secc5!$P$638&lt;&gt;1,COUNTA(S260:X260)=0),0,IF(AND(CNGE_2024_M1_Secc5!$P$638&lt;&gt;"",CNGE_2024_M1_Secc5!$P$638=1,COUNTA(S260:X260)=2),0,IF(COUNTA(S260:X260)=0,0,1)))</f>
        <v>0</v>
      </c>
      <c r="BL134" s="682">
        <f>IF(AND(CNGE_2024_M1_Secc5!$P$639&lt;&gt;"",CNGE_2024_M1_Secc5!$P$639&lt;&gt;1,COUNTA(Y260:AD260)=0),0,IF(AND(CNGE_2024_M1_Secc5!$P$639&lt;&gt;"",CNGE_2024_M1_Secc5!$P$639=1,COUNTA(Y260:AD260)=2),0,IF(COUNTA(Y260:AD260)=0,0,1)))</f>
        <v>0</v>
      </c>
      <c r="BM134" s="402">
        <f t="shared" si="11"/>
        <v>0</v>
      </c>
      <c r="BN134" s="370" t="str">
        <f>IF(BM134=0,"",
IF(SUM($BM$27:BM134)=1,BO134,
IF($BM$147&gt;SUM($BM$27:BM134),_xlfn.CONCAT(", ",BO134),
IF($BM$147=SUM($BM$27:BM134),_xlfn.CONCAT(" y ",BO134)))))</f>
        <v/>
      </c>
      <c r="BO134" s="156" t="s">
        <v>5275</v>
      </c>
      <c r="BP134" s="272">
        <f t="shared" si="13"/>
        <v>0</v>
      </c>
      <c r="BQ134" s="273" t="str">
        <f>IF(BP134=0,"",
IF(SUM($BP$27:BP134)=1,BR134,
IF(BP$2201&gt;SUM($BP$27:BP134),_xlfn.CONCAT(", ",BR134),
IF($BP$148=SUM($BP$27:BP134),_xlfn.CONCAT(" y ",BR134)))))</f>
        <v/>
      </c>
      <c r="BR134" s="156" t="s">
        <v>5275</v>
      </c>
      <c r="BS134" s="272">
        <f t="shared" si="12"/>
        <v>0</v>
      </c>
      <c r="BT134" s="273" t="str">
        <f>IF(BS134=0,"",
IF(SUM($BS$27:BS134)=1,BU134,
IF($BS$147&gt;SUM($BS$27:BS134),_xlfn.CONCAT(", ",BU134),
IF($BS$147=SUM($BS$27:BS134),_xlfn.CONCAT(" y ",BU134)))))</f>
        <v/>
      </c>
      <c r="BU134" s="156" t="s">
        <v>5275</v>
      </c>
    </row>
    <row r="135" spans="1:73" ht="15" customHeight="1">
      <c r="A135" s="145"/>
      <c r="B135" s="145"/>
      <c r="C135" s="157" t="s">
        <v>5276</v>
      </c>
      <c r="D135" s="884" t="str">
        <f>IF(CNGE_2024_M1_Secc5!$D148="","",CNGE_2024_M1_Secc5!$D148)</f>
        <v/>
      </c>
      <c r="E135" s="884"/>
      <c r="F135" s="884"/>
      <c r="G135" s="884"/>
      <c r="H135" s="884"/>
      <c r="I135" s="884"/>
      <c r="J135" s="884"/>
      <c r="K135" s="719"/>
      <c r="L135" s="719"/>
      <c r="M135" s="719"/>
      <c r="N135" s="719"/>
      <c r="O135" s="719"/>
      <c r="P135" s="719"/>
      <c r="Q135" s="719"/>
      <c r="R135" s="719"/>
      <c r="S135" s="719"/>
      <c r="T135" s="719"/>
      <c r="U135" s="719"/>
      <c r="V135" s="719"/>
      <c r="W135" s="719"/>
      <c r="X135" s="719"/>
      <c r="Y135" s="719"/>
      <c r="Z135" s="719"/>
      <c r="AA135" s="719"/>
      <c r="AB135" s="719"/>
      <c r="AC135" s="719"/>
      <c r="AD135" s="719"/>
      <c r="AE135" s="198"/>
      <c r="AF135" s="164"/>
      <c r="AG135" s="199">
        <f t="shared" si="8"/>
        <v>0</v>
      </c>
      <c r="AH135" s="298">
        <f t="shared" si="9"/>
        <v>0</v>
      </c>
      <c r="AI135" s="164"/>
      <c r="AJ135" s="221">
        <f t="shared" si="10"/>
        <v>0</v>
      </c>
      <c r="AK135" s="164"/>
      <c r="AL135" s="164"/>
      <c r="AM135" s="164"/>
      <c r="AN135" s="164"/>
      <c r="AO135" s="375">
        <f>IF(AND(M135="NS",CNGE_2024_M1_Secc5!$T$633="NS"),0,IF(AND(M135="NA",CNGE_2024_M1_Secc5!$T$633="NA"),0,IF(M135&lt;=SUM(CNGE_2024_M1_Secc5!$T$633),0,1)))</f>
        <v>0</v>
      </c>
      <c r="AP135" s="680">
        <f>IF(AND(S135="NS",CNGE_2024_M1_Secc5!$T$634="NS"),0,IF(AND(S135="NA",CNGE_2024_M1_Secc5!$T$634="NA"),0,IF(S135&lt;=SUM(CNGE_2024_M1_Secc5!$T$634),0,1)))</f>
        <v>0</v>
      </c>
      <c r="AQ135" s="375">
        <f>IF(AND(Y135="NS",CNGE_2024_M1_Secc5!$T$635="NS"),0,IF(AND(Y135="NA",CNGE_2024_M1_Secc5!$T$635="NA"),0,IF(Y135&lt;=SUM(CNGE_2024_M1_Secc5!$T$635),0,1)))</f>
        <v>0</v>
      </c>
      <c r="AR135" s="680">
        <f>IF(AND(G261="NS",CNGE_2024_M1_Secc5!$T$636="NS"),0,IF(AND(G261="NA",CNGE_2024_M1_Secc5!$T$636="NA"),0,IF(G261&lt;=SUM(CNGE_2024_M1_Secc5!$T$636),0,1)))</f>
        <v>0</v>
      </c>
      <c r="AS135" s="375">
        <f>IF(AND(M261="NS",CNGE_2024_M1_Secc5!$T$637="NS"),0,IF(AND(M261="NA",CNGE_2024_M1_Secc5!$T$637="NA"),0,IF(M261&lt;=SUM(CNGE_2024_M1_Secc5!$T$637),0,1)))</f>
        <v>0</v>
      </c>
      <c r="AT135" s="680">
        <f>IF(AND(S261="NS",CNGE_2024_M1_Secc5!$T$638="NS"),0,IF(AND(S261="NA",CNGE_2024_M1_Secc5!$T$638="NA"),0,IF(S261&lt;=SUM(CNGE_2024_M1_Secc5!$T$638),0,1)))</f>
        <v>0</v>
      </c>
      <c r="AU135" s="375">
        <f>IF(AND(Y261="NS",CNGE_2024_M1_Secc5!$T$639="NS"),0,IF(AND(Y261="NA",CNGE_2024_M1_Secc5!$T$639="NA"),0,IF(Y261&lt;=SUM(CNGE_2024_M1_Secc5!$T$639),0,1)))</f>
        <v>0</v>
      </c>
      <c r="AV135" s="164"/>
      <c r="AW135" s="164"/>
      <c r="AX135" s="164"/>
      <c r="AY135" s="608">
        <f>IF(AND(P135="NS",CNGE_2024_M1_Secc5!$T$646="NS"),0,IF(AND(P135="NA",CNGE_2024_M1_Secc5!$T$646="NA"),0,IF(P135&lt;=SUM(CNGE_2024_M1_Secc5!$T$646),0,1)))</f>
        <v>0</v>
      </c>
      <c r="AZ135" s="609">
        <f>IF(AND(V135="NS",CNGE_2024_M1_Secc5!$T$647="NS"),0,IF(AND(V135="NA",CNGE_2024_M1_Secc5!$T$647="NA"),0,IF(V135&lt;=SUM(CNGE_2024_M1_Secc5!$T$647),0,1)))</f>
        <v>0</v>
      </c>
      <c r="BA135" s="608">
        <f>IF(AND(AB135="NS",CNGE_2024_M1_Secc5!$T$648="NS"),0,IF(AND(AB135="NA",CNGE_2024_M1_Secc5!$T$648="NA"),0,IF(AB135&lt;=SUM(CNGE_2024_M1_Secc5!$T$648),0,1)))</f>
        <v>0</v>
      </c>
      <c r="BB135" s="609">
        <f>IF(AND(J261="NS",CNGE_2024_M1_Secc5!$T$649="NS"),0,IF(AND(J261="NA",CNGE_2024_M1_Secc5!$T$649="NA"),0,IF(J261&lt;=SUM(CNGE_2024_M1_Secc5!$T$649),0,1)))</f>
        <v>0</v>
      </c>
      <c r="BC135" s="608">
        <f>IF(AND(P261="NS",CNGE_2024_M1_Secc5!$T$650="NS"),0,IF(AND(P261="NA",CNGE_2024_M1_Secc5!$T$650="NA"),0,IF(P261&lt;=SUM(CNGE_2024_M1_Secc5!$T$650),0,1)))</f>
        <v>0</v>
      </c>
      <c r="BD135" s="609">
        <f>IF(AND(V261="NS",CNGE_2024_M1_Secc5!$T$651="NS"),0,IF(AND(V261="NA",CNGE_2024_M1_Secc5!$T$651="NA"),0,IF(V261&lt;=SUM(CNGE_2024_M1_Secc5!$T$651),0,1)))</f>
        <v>0</v>
      </c>
      <c r="BE135" s="608">
        <f>IF(AND(AB261="NS",CNGE_2024_M1_Secc5!$T$652="NS"),0,IF(AND(AB261="NA",CNGE_2024_M1_Secc5!$T$652="NA"),0,IF(AB261&lt;=SUM(CNGE_2024_M1_Secc5!$T$652),0,1)))</f>
        <v>0</v>
      </c>
      <c r="BF135" s="682">
        <f>IF(AND(CNGE_2024_M1_Secc5!$P$633&lt;&gt;"",CNGE_2024_M1_Secc5!$P$633&lt;&gt;1,COUNTA(M135:R135)=0),0,IF(AND(CNGE_2024_M1_Secc5!$P$633&lt;&gt;"",CNGE_2024_M1_Secc5!$P$633=1,COUNTA(M135:R135)=2),0,IF(COUNTA(M135:R135)=0,0,1)))</f>
        <v>0</v>
      </c>
      <c r="BG135" s="683">
        <f>IF(AND(CNGE_2024_M1_Secc5!$P$634&lt;&gt;"",CNGE_2024_M1_Secc5!$P$634&lt;&gt;1,COUNTA(S135:X135)=0),0,IF(AND(CNGE_2024_M1_Secc5!$P$634&lt;&gt;"",CNGE_2024_M1_Secc5!$P$634=1,COUNTA(S135:X135)=2),0,IF(COUNTA(S135:X135)=0,0,1)))</f>
        <v>0</v>
      </c>
      <c r="BH135" s="682">
        <f>IF(AND(CNGE_2024_M1_Secc5!$P$635&lt;&gt;"",CNGE_2024_M1_Secc5!$P$635&lt;&gt;1,COUNTA(Y135:AD135)=0),0,IF(AND(CNGE_2024_M1_Secc5!$P$635&lt;&gt;"",CNGE_2024_M1_Secc5!$P$635=1,COUNTA(Y135:AD135)=2),0,IF(COUNTA(Y135:AD135)=0,0,1)))</f>
        <v>0</v>
      </c>
      <c r="BI135" s="683">
        <f>IF(AND(CNGE_2024_M1_Secc5!$P$636&lt;&gt;"",CNGE_2024_M1_Secc5!$P$636&lt;&gt;1,COUNTA(G261:L261)=0),0,IF(AND(CNGE_2024_M1_Secc5!$P$636&lt;&gt;"",CNGE_2024_M1_Secc5!$P$636=1,COUNTA(G261:L261)=2),0,IF(COUNTA(G261:L261)=0,0,1)))</f>
        <v>0</v>
      </c>
      <c r="BJ135" s="682">
        <f>IF(AND(CNGE_2024_M1_Secc5!$P$637&lt;&gt;"",CNGE_2024_M1_Secc5!$P$637&lt;&gt;1,COUNTA(M261:R261)=0),0,IF(AND(CNGE_2024_M1_Secc5!$P$637&lt;&gt;"",CNGE_2024_M1_Secc5!$P$637=1,COUNTA(M261:R261)=2),0,IF(COUNTA(M261:R261)=0,0,1)))</f>
        <v>0</v>
      </c>
      <c r="BK135" s="683">
        <f>IF(AND(CNGE_2024_M1_Secc5!$P$638&lt;&gt;"",CNGE_2024_M1_Secc5!$P$638&lt;&gt;1,COUNTA(S261:X261)=0),0,IF(AND(CNGE_2024_M1_Secc5!$P$638&lt;&gt;"",CNGE_2024_M1_Secc5!$P$638=1,COUNTA(S261:X261)=2),0,IF(COUNTA(S261:X261)=0,0,1)))</f>
        <v>0</v>
      </c>
      <c r="BL135" s="682">
        <f>IF(AND(CNGE_2024_M1_Secc5!$P$639&lt;&gt;"",CNGE_2024_M1_Secc5!$P$639&lt;&gt;1,COUNTA(Y261:AD261)=0),0,IF(AND(CNGE_2024_M1_Secc5!$P$639&lt;&gt;"",CNGE_2024_M1_Secc5!$P$639=1,COUNTA(Y261:AD261)=2),0,IF(COUNTA(Y261:AD261)=0,0,1)))</f>
        <v>0</v>
      </c>
      <c r="BM135" s="402">
        <f t="shared" si="11"/>
        <v>0</v>
      </c>
      <c r="BN135" s="370" t="str">
        <f>IF(BM135=0,"",
IF(SUM($BM$27:BM135)=1,BO135,
IF($BM$147&gt;SUM($BM$27:BM135),_xlfn.CONCAT(", ",BO135),
IF($BM$147=SUM($BM$27:BM135),_xlfn.CONCAT(" y ",BO135)))))</f>
        <v/>
      </c>
      <c r="BO135" s="156" t="s">
        <v>5277</v>
      </c>
      <c r="BP135" s="272">
        <f t="shared" si="13"/>
        <v>0</v>
      </c>
      <c r="BQ135" s="273" t="str">
        <f>IF(BP135=0,"",
IF(SUM($BP$27:BP135)=1,BR135,
IF(BP$2201&gt;SUM($BP$27:BP135),_xlfn.CONCAT(", ",BR135),
IF($BP$148=SUM($BP$27:BP135),_xlfn.CONCAT(" y ",BR135)))))</f>
        <v/>
      </c>
      <c r="BR135" s="156" t="s">
        <v>5277</v>
      </c>
      <c r="BS135" s="272">
        <f t="shared" si="12"/>
        <v>0</v>
      </c>
      <c r="BT135" s="273" t="str">
        <f>IF(BS135=0,"",
IF(SUM($BS$27:BS135)=1,BU135,
IF($BS$147&gt;SUM($BS$27:BS135),_xlfn.CONCAT(", ",BU135),
IF($BS$147=SUM($BS$27:BS135),_xlfn.CONCAT(" y ",BU135)))))</f>
        <v/>
      </c>
      <c r="BU135" s="156" t="s">
        <v>5277</v>
      </c>
    </row>
    <row r="136" spans="1:73" ht="15" customHeight="1">
      <c r="A136" s="145"/>
      <c r="B136" s="145"/>
      <c r="C136" s="157" t="s">
        <v>5278</v>
      </c>
      <c r="D136" s="884" t="str">
        <f>IF(CNGE_2024_M1_Secc5!$D149="","",CNGE_2024_M1_Secc5!$D149)</f>
        <v/>
      </c>
      <c r="E136" s="884"/>
      <c r="F136" s="884"/>
      <c r="G136" s="884"/>
      <c r="H136" s="884"/>
      <c r="I136" s="884"/>
      <c r="J136" s="884"/>
      <c r="K136" s="719"/>
      <c r="L136" s="719"/>
      <c r="M136" s="719"/>
      <c r="N136" s="719"/>
      <c r="O136" s="719"/>
      <c r="P136" s="719"/>
      <c r="Q136" s="719"/>
      <c r="R136" s="719"/>
      <c r="S136" s="719"/>
      <c r="T136" s="719"/>
      <c r="U136" s="719"/>
      <c r="V136" s="719"/>
      <c r="W136" s="719"/>
      <c r="X136" s="719"/>
      <c r="Y136" s="719"/>
      <c r="Z136" s="719"/>
      <c r="AA136" s="719"/>
      <c r="AB136" s="719"/>
      <c r="AC136" s="719"/>
      <c r="AD136" s="719"/>
      <c r="AE136" s="198"/>
      <c r="AF136" s="164"/>
      <c r="AG136" s="199">
        <f t="shared" si="8"/>
        <v>0</v>
      </c>
      <c r="AH136" s="298">
        <f t="shared" si="9"/>
        <v>0</v>
      </c>
      <c r="AI136" s="164"/>
      <c r="AJ136" s="221">
        <f t="shared" si="10"/>
        <v>0</v>
      </c>
      <c r="AK136" s="164"/>
      <c r="AL136" s="164"/>
      <c r="AM136" s="164"/>
      <c r="AN136" s="164"/>
      <c r="AO136" s="375">
        <f>IF(AND(M136="NS",CNGE_2024_M1_Secc5!$T$633="NS"),0,IF(AND(M136="NA",CNGE_2024_M1_Secc5!$T$633="NA"),0,IF(M136&lt;=SUM(CNGE_2024_M1_Secc5!$T$633),0,1)))</f>
        <v>0</v>
      </c>
      <c r="AP136" s="680">
        <f>IF(AND(S136="NS",CNGE_2024_M1_Secc5!$T$634="NS"),0,IF(AND(S136="NA",CNGE_2024_M1_Secc5!$T$634="NA"),0,IF(S136&lt;=SUM(CNGE_2024_M1_Secc5!$T$634),0,1)))</f>
        <v>0</v>
      </c>
      <c r="AQ136" s="375">
        <f>IF(AND(Y136="NS",CNGE_2024_M1_Secc5!$T$635="NS"),0,IF(AND(Y136="NA",CNGE_2024_M1_Secc5!$T$635="NA"),0,IF(Y136&lt;=SUM(CNGE_2024_M1_Secc5!$T$635),0,1)))</f>
        <v>0</v>
      </c>
      <c r="AR136" s="680">
        <f>IF(AND(G262="NS",CNGE_2024_M1_Secc5!$T$636="NS"),0,IF(AND(G262="NA",CNGE_2024_M1_Secc5!$T$636="NA"),0,IF(G262&lt;=SUM(CNGE_2024_M1_Secc5!$T$636),0,1)))</f>
        <v>0</v>
      </c>
      <c r="AS136" s="375">
        <f>IF(AND(M262="NS",CNGE_2024_M1_Secc5!$T$637="NS"),0,IF(AND(M262="NA",CNGE_2024_M1_Secc5!$T$637="NA"),0,IF(M262&lt;=SUM(CNGE_2024_M1_Secc5!$T$637),0,1)))</f>
        <v>0</v>
      </c>
      <c r="AT136" s="680">
        <f>IF(AND(S262="NS",CNGE_2024_M1_Secc5!$T$638="NS"),0,IF(AND(S262="NA",CNGE_2024_M1_Secc5!$T$638="NA"),0,IF(S262&lt;=SUM(CNGE_2024_M1_Secc5!$T$638),0,1)))</f>
        <v>0</v>
      </c>
      <c r="AU136" s="375">
        <f>IF(AND(Y262="NS",CNGE_2024_M1_Secc5!$T$639="NS"),0,IF(AND(Y262="NA",CNGE_2024_M1_Secc5!$T$639="NA"),0,IF(Y262&lt;=SUM(CNGE_2024_M1_Secc5!$T$639),0,1)))</f>
        <v>0</v>
      </c>
      <c r="AV136" s="164"/>
      <c r="AW136" s="164"/>
      <c r="AX136" s="164"/>
      <c r="AY136" s="608">
        <f>IF(AND(P136="NS",CNGE_2024_M1_Secc5!$T$646="NS"),0,IF(AND(P136="NA",CNGE_2024_M1_Secc5!$T$646="NA"),0,IF(P136&lt;=SUM(CNGE_2024_M1_Secc5!$T$646),0,1)))</f>
        <v>0</v>
      </c>
      <c r="AZ136" s="609">
        <f>IF(AND(V136="NS",CNGE_2024_M1_Secc5!$T$647="NS"),0,IF(AND(V136="NA",CNGE_2024_M1_Secc5!$T$647="NA"),0,IF(V136&lt;=SUM(CNGE_2024_M1_Secc5!$T$647),0,1)))</f>
        <v>0</v>
      </c>
      <c r="BA136" s="608">
        <f>IF(AND(AB136="NS",CNGE_2024_M1_Secc5!$T$648="NS"),0,IF(AND(AB136="NA",CNGE_2024_M1_Secc5!$T$648="NA"),0,IF(AB136&lt;=SUM(CNGE_2024_M1_Secc5!$T$648),0,1)))</f>
        <v>0</v>
      </c>
      <c r="BB136" s="609">
        <f>IF(AND(J262="NS",CNGE_2024_M1_Secc5!$T$649="NS"),0,IF(AND(J262="NA",CNGE_2024_M1_Secc5!$T$649="NA"),0,IF(J262&lt;=SUM(CNGE_2024_M1_Secc5!$T$649),0,1)))</f>
        <v>0</v>
      </c>
      <c r="BC136" s="608">
        <f>IF(AND(P262="NS",CNGE_2024_M1_Secc5!$T$650="NS"),0,IF(AND(P262="NA",CNGE_2024_M1_Secc5!$T$650="NA"),0,IF(P262&lt;=SUM(CNGE_2024_M1_Secc5!$T$650),0,1)))</f>
        <v>0</v>
      </c>
      <c r="BD136" s="609">
        <f>IF(AND(V262="NS",CNGE_2024_M1_Secc5!$T$651="NS"),0,IF(AND(V262="NA",CNGE_2024_M1_Secc5!$T$651="NA"),0,IF(V262&lt;=SUM(CNGE_2024_M1_Secc5!$T$651),0,1)))</f>
        <v>0</v>
      </c>
      <c r="BE136" s="608">
        <f>IF(AND(AB262="NS",CNGE_2024_M1_Secc5!$T$652="NS"),0,IF(AND(AB262="NA",CNGE_2024_M1_Secc5!$T$652="NA"),0,IF(AB262&lt;=SUM(CNGE_2024_M1_Secc5!$T$652),0,1)))</f>
        <v>0</v>
      </c>
      <c r="BF136" s="682">
        <f>IF(AND(CNGE_2024_M1_Secc5!$P$633&lt;&gt;"",CNGE_2024_M1_Secc5!$P$633&lt;&gt;1,COUNTA(M136:R136)=0),0,IF(AND(CNGE_2024_M1_Secc5!$P$633&lt;&gt;"",CNGE_2024_M1_Secc5!$P$633=1,COUNTA(M136:R136)=2),0,IF(COUNTA(M136:R136)=0,0,1)))</f>
        <v>0</v>
      </c>
      <c r="BG136" s="683">
        <f>IF(AND(CNGE_2024_M1_Secc5!$P$634&lt;&gt;"",CNGE_2024_M1_Secc5!$P$634&lt;&gt;1,COUNTA(S136:X136)=0),0,IF(AND(CNGE_2024_M1_Secc5!$P$634&lt;&gt;"",CNGE_2024_M1_Secc5!$P$634=1,COUNTA(S136:X136)=2),0,IF(COUNTA(S136:X136)=0,0,1)))</f>
        <v>0</v>
      </c>
      <c r="BH136" s="682">
        <f>IF(AND(CNGE_2024_M1_Secc5!$P$635&lt;&gt;"",CNGE_2024_M1_Secc5!$P$635&lt;&gt;1,COUNTA(Y136:AD136)=0),0,IF(AND(CNGE_2024_M1_Secc5!$P$635&lt;&gt;"",CNGE_2024_M1_Secc5!$P$635=1,COUNTA(Y136:AD136)=2),0,IF(COUNTA(Y136:AD136)=0,0,1)))</f>
        <v>0</v>
      </c>
      <c r="BI136" s="683">
        <f>IF(AND(CNGE_2024_M1_Secc5!$P$636&lt;&gt;"",CNGE_2024_M1_Secc5!$P$636&lt;&gt;1,COUNTA(G262:L262)=0),0,IF(AND(CNGE_2024_M1_Secc5!$P$636&lt;&gt;"",CNGE_2024_M1_Secc5!$P$636=1,COUNTA(G262:L262)=2),0,IF(COUNTA(G262:L262)=0,0,1)))</f>
        <v>0</v>
      </c>
      <c r="BJ136" s="682">
        <f>IF(AND(CNGE_2024_M1_Secc5!$P$637&lt;&gt;"",CNGE_2024_M1_Secc5!$P$637&lt;&gt;1,COUNTA(M262:R262)=0),0,IF(AND(CNGE_2024_M1_Secc5!$P$637&lt;&gt;"",CNGE_2024_M1_Secc5!$P$637=1,COUNTA(M262:R262)=2),0,IF(COUNTA(M262:R262)=0,0,1)))</f>
        <v>0</v>
      </c>
      <c r="BK136" s="683">
        <f>IF(AND(CNGE_2024_M1_Secc5!$P$638&lt;&gt;"",CNGE_2024_M1_Secc5!$P$638&lt;&gt;1,COUNTA(S262:X262)=0),0,IF(AND(CNGE_2024_M1_Secc5!$P$638&lt;&gt;"",CNGE_2024_M1_Secc5!$P$638=1,COUNTA(S262:X262)=2),0,IF(COUNTA(S262:X262)=0,0,1)))</f>
        <v>0</v>
      </c>
      <c r="BL136" s="682">
        <f>IF(AND(CNGE_2024_M1_Secc5!$P$639&lt;&gt;"",CNGE_2024_M1_Secc5!$P$639&lt;&gt;1,COUNTA(Y262:AD262)=0),0,IF(AND(CNGE_2024_M1_Secc5!$P$639&lt;&gt;"",CNGE_2024_M1_Secc5!$P$639=1,COUNTA(Y262:AD262)=2),0,IF(COUNTA(Y262:AD262)=0,0,1)))</f>
        <v>0</v>
      </c>
      <c r="BM136" s="402">
        <f t="shared" si="11"/>
        <v>0</v>
      </c>
      <c r="BN136" s="370" t="str">
        <f>IF(BM136=0,"",
IF(SUM($BM$27:BM136)=1,BO136,
IF($BM$147&gt;SUM($BM$27:BM136),_xlfn.CONCAT(", ",BO136),
IF($BM$147=SUM($BM$27:BM136),_xlfn.CONCAT(" y ",BO136)))))</f>
        <v/>
      </c>
      <c r="BO136" s="156" t="s">
        <v>5279</v>
      </c>
      <c r="BP136" s="272">
        <f t="shared" si="13"/>
        <v>0</v>
      </c>
      <c r="BQ136" s="273" t="str">
        <f>IF(BP136=0,"",
IF(SUM($BP$27:BP136)=1,BR136,
IF(BP$2201&gt;SUM($BP$27:BP136),_xlfn.CONCAT(", ",BR136),
IF($BP$148=SUM($BP$27:BP136),_xlfn.CONCAT(" y ",BR136)))))</f>
        <v/>
      </c>
      <c r="BR136" s="156" t="s">
        <v>5279</v>
      </c>
      <c r="BS136" s="272">
        <f t="shared" si="12"/>
        <v>0</v>
      </c>
      <c r="BT136" s="273" t="str">
        <f>IF(BS136=0,"",
IF(SUM($BS$27:BS136)=1,BU136,
IF($BS$147&gt;SUM($BS$27:BS136),_xlfn.CONCAT(", ",BU136),
IF($BS$147=SUM($BS$27:BS136),_xlfn.CONCAT(" y ",BU136)))))</f>
        <v/>
      </c>
      <c r="BU136" s="156" t="s">
        <v>5279</v>
      </c>
    </row>
    <row r="137" spans="1:73" ht="15" customHeight="1">
      <c r="A137" s="145"/>
      <c r="B137" s="145"/>
      <c r="C137" s="157" t="s">
        <v>5280</v>
      </c>
      <c r="D137" s="884" t="str">
        <f>IF(CNGE_2024_M1_Secc5!$D150="","",CNGE_2024_M1_Secc5!$D150)</f>
        <v/>
      </c>
      <c r="E137" s="884"/>
      <c r="F137" s="884"/>
      <c r="G137" s="884"/>
      <c r="H137" s="884"/>
      <c r="I137" s="884"/>
      <c r="J137" s="884"/>
      <c r="K137" s="719"/>
      <c r="L137" s="719"/>
      <c r="M137" s="719"/>
      <c r="N137" s="719"/>
      <c r="O137" s="719"/>
      <c r="P137" s="719"/>
      <c r="Q137" s="719"/>
      <c r="R137" s="719"/>
      <c r="S137" s="719"/>
      <c r="T137" s="719"/>
      <c r="U137" s="719"/>
      <c r="V137" s="719"/>
      <c r="W137" s="719"/>
      <c r="X137" s="719"/>
      <c r="Y137" s="719"/>
      <c r="Z137" s="719"/>
      <c r="AA137" s="719"/>
      <c r="AB137" s="719"/>
      <c r="AC137" s="719"/>
      <c r="AD137" s="719"/>
      <c r="AE137" s="198"/>
      <c r="AF137" s="164"/>
      <c r="AG137" s="199">
        <f t="shared" si="8"/>
        <v>0</v>
      </c>
      <c r="AH137" s="298">
        <f t="shared" si="9"/>
        <v>0</v>
      </c>
      <c r="AI137" s="164"/>
      <c r="AJ137" s="221">
        <f t="shared" si="10"/>
        <v>0</v>
      </c>
      <c r="AK137" s="164"/>
      <c r="AL137" s="164"/>
      <c r="AM137" s="164"/>
      <c r="AN137" s="164"/>
      <c r="AO137" s="375">
        <f>IF(AND(M137="NS",CNGE_2024_M1_Secc5!$T$633="NS"),0,IF(AND(M137="NA",CNGE_2024_M1_Secc5!$T$633="NA"),0,IF(M137&lt;=SUM(CNGE_2024_M1_Secc5!$T$633),0,1)))</f>
        <v>0</v>
      </c>
      <c r="AP137" s="680">
        <f>IF(AND(S137="NS",CNGE_2024_M1_Secc5!$T$634="NS"),0,IF(AND(S137="NA",CNGE_2024_M1_Secc5!$T$634="NA"),0,IF(S137&lt;=SUM(CNGE_2024_M1_Secc5!$T$634),0,1)))</f>
        <v>0</v>
      </c>
      <c r="AQ137" s="375">
        <f>IF(AND(Y137="NS",CNGE_2024_M1_Secc5!$T$635="NS"),0,IF(AND(Y137="NA",CNGE_2024_M1_Secc5!$T$635="NA"),0,IF(Y137&lt;=SUM(CNGE_2024_M1_Secc5!$T$635),0,1)))</f>
        <v>0</v>
      </c>
      <c r="AR137" s="680">
        <f>IF(AND(G263="NS",CNGE_2024_M1_Secc5!$T$636="NS"),0,IF(AND(G263="NA",CNGE_2024_M1_Secc5!$T$636="NA"),0,IF(G263&lt;=SUM(CNGE_2024_M1_Secc5!$T$636),0,1)))</f>
        <v>0</v>
      </c>
      <c r="AS137" s="375">
        <f>IF(AND(M263="NS",CNGE_2024_M1_Secc5!$T$637="NS"),0,IF(AND(M263="NA",CNGE_2024_M1_Secc5!$T$637="NA"),0,IF(M263&lt;=SUM(CNGE_2024_M1_Secc5!$T$637),0,1)))</f>
        <v>0</v>
      </c>
      <c r="AT137" s="680">
        <f>IF(AND(S263="NS",CNGE_2024_M1_Secc5!$T$638="NS"),0,IF(AND(S263="NA",CNGE_2024_M1_Secc5!$T$638="NA"),0,IF(S263&lt;=SUM(CNGE_2024_M1_Secc5!$T$638),0,1)))</f>
        <v>0</v>
      </c>
      <c r="AU137" s="375">
        <f>IF(AND(Y263="NS",CNGE_2024_M1_Secc5!$T$639="NS"),0,IF(AND(Y263="NA",CNGE_2024_M1_Secc5!$T$639="NA"),0,IF(Y263&lt;=SUM(CNGE_2024_M1_Secc5!$T$639),0,1)))</f>
        <v>0</v>
      </c>
      <c r="AV137" s="164"/>
      <c r="AW137" s="164"/>
      <c r="AX137" s="164"/>
      <c r="AY137" s="608">
        <f>IF(AND(P137="NS",CNGE_2024_M1_Secc5!$T$646="NS"),0,IF(AND(P137="NA",CNGE_2024_M1_Secc5!$T$646="NA"),0,IF(P137&lt;=SUM(CNGE_2024_M1_Secc5!$T$646),0,1)))</f>
        <v>0</v>
      </c>
      <c r="AZ137" s="609">
        <f>IF(AND(V137="NS",CNGE_2024_M1_Secc5!$T$647="NS"),0,IF(AND(V137="NA",CNGE_2024_M1_Secc5!$T$647="NA"),0,IF(V137&lt;=SUM(CNGE_2024_M1_Secc5!$T$647),0,1)))</f>
        <v>0</v>
      </c>
      <c r="BA137" s="608">
        <f>IF(AND(AB137="NS",CNGE_2024_M1_Secc5!$T$648="NS"),0,IF(AND(AB137="NA",CNGE_2024_M1_Secc5!$T$648="NA"),0,IF(AB137&lt;=SUM(CNGE_2024_M1_Secc5!$T$648),0,1)))</f>
        <v>0</v>
      </c>
      <c r="BB137" s="609">
        <f>IF(AND(J263="NS",CNGE_2024_M1_Secc5!$T$649="NS"),0,IF(AND(J263="NA",CNGE_2024_M1_Secc5!$T$649="NA"),0,IF(J263&lt;=SUM(CNGE_2024_M1_Secc5!$T$649),0,1)))</f>
        <v>0</v>
      </c>
      <c r="BC137" s="608">
        <f>IF(AND(P263="NS",CNGE_2024_M1_Secc5!$T$650="NS"),0,IF(AND(P263="NA",CNGE_2024_M1_Secc5!$T$650="NA"),0,IF(P263&lt;=SUM(CNGE_2024_M1_Secc5!$T$650),0,1)))</f>
        <v>0</v>
      </c>
      <c r="BD137" s="609">
        <f>IF(AND(V263="NS",CNGE_2024_M1_Secc5!$T$651="NS"),0,IF(AND(V263="NA",CNGE_2024_M1_Secc5!$T$651="NA"),0,IF(V263&lt;=SUM(CNGE_2024_M1_Secc5!$T$651),0,1)))</f>
        <v>0</v>
      </c>
      <c r="BE137" s="608">
        <f>IF(AND(AB263="NS",CNGE_2024_M1_Secc5!$T$652="NS"),0,IF(AND(AB263="NA",CNGE_2024_M1_Secc5!$T$652="NA"),0,IF(AB263&lt;=SUM(CNGE_2024_M1_Secc5!$T$652),0,1)))</f>
        <v>0</v>
      </c>
      <c r="BF137" s="682">
        <f>IF(AND(CNGE_2024_M1_Secc5!$P$633&lt;&gt;"",CNGE_2024_M1_Secc5!$P$633&lt;&gt;1,COUNTA(M137:R137)=0),0,IF(AND(CNGE_2024_M1_Secc5!$P$633&lt;&gt;"",CNGE_2024_M1_Secc5!$P$633=1,COUNTA(M137:R137)=2),0,IF(COUNTA(M137:R137)=0,0,1)))</f>
        <v>0</v>
      </c>
      <c r="BG137" s="683">
        <f>IF(AND(CNGE_2024_M1_Secc5!$P$634&lt;&gt;"",CNGE_2024_M1_Secc5!$P$634&lt;&gt;1,COUNTA(S137:X137)=0),0,IF(AND(CNGE_2024_M1_Secc5!$P$634&lt;&gt;"",CNGE_2024_M1_Secc5!$P$634=1,COUNTA(S137:X137)=2),0,IF(COUNTA(S137:X137)=0,0,1)))</f>
        <v>0</v>
      </c>
      <c r="BH137" s="682">
        <f>IF(AND(CNGE_2024_M1_Secc5!$P$635&lt;&gt;"",CNGE_2024_M1_Secc5!$P$635&lt;&gt;1,COUNTA(Y137:AD137)=0),0,IF(AND(CNGE_2024_M1_Secc5!$P$635&lt;&gt;"",CNGE_2024_M1_Secc5!$P$635=1,COUNTA(Y137:AD137)=2),0,IF(COUNTA(Y137:AD137)=0,0,1)))</f>
        <v>0</v>
      </c>
      <c r="BI137" s="683">
        <f>IF(AND(CNGE_2024_M1_Secc5!$P$636&lt;&gt;"",CNGE_2024_M1_Secc5!$P$636&lt;&gt;1,COUNTA(G263:L263)=0),0,IF(AND(CNGE_2024_M1_Secc5!$P$636&lt;&gt;"",CNGE_2024_M1_Secc5!$P$636=1,COUNTA(G263:L263)=2),0,IF(COUNTA(G263:L263)=0,0,1)))</f>
        <v>0</v>
      </c>
      <c r="BJ137" s="682">
        <f>IF(AND(CNGE_2024_M1_Secc5!$P$637&lt;&gt;"",CNGE_2024_M1_Secc5!$P$637&lt;&gt;1,COUNTA(M263:R263)=0),0,IF(AND(CNGE_2024_M1_Secc5!$P$637&lt;&gt;"",CNGE_2024_M1_Secc5!$P$637=1,COUNTA(M263:R263)=2),0,IF(COUNTA(M263:R263)=0,0,1)))</f>
        <v>0</v>
      </c>
      <c r="BK137" s="683">
        <f>IF(AND(CNGE_2024_M1_Secc5!$P$638&lt;&gt;"",CNGE_2024_M1_Secc5!$P$638&lt;&gt;1,COUNTA(S263:X263)=0),0,IF(AND(CNGE_2024_M1_Secc5!$P$638&lt;&gt;"",CNGE_2024_M1_Secc5!$P$638=1,COUNTA(S263:X263)=2),0,IF(COUNTA(S263:X263)=0,0,1)))</f>
        <v>0</v>
      </c>
      <c r="BL137" s="682">
        <f>IF(AND(CNGE_2024_M1_Secc5!$P$639&lt;&gt;"",CNGE_2024_M1_Secc5!$P$639&lt;&gt;1,COUNTA(Y263:AD263)=0),0,IF(AND(CNGE_2024_M1_Secc5!$P$639&lt;&gt;"",CNGE_2024_M1_Secc5!$P$639=1,COUNTA(Y263:AD263)=2),0,IF(COUNTA(Y263:AD263)=0,0,1)))</f>
        <v>0</v>
      </c>
      <c r="BM137" s="402">
        <f t="shared" si="11"/>
        <v>0</v>
      </c>
      <c r="BN137" s="370" t="str">
        <f>IF(BM137=0,"",
IF(SUM($BM$27:BM137)=1,BO137,
IF($BM$147&gt;SUM($BM$27:BM137),_xlfn.CONCAT(", ",BO137),
IF($BM$147=SUM($BM$27:BM137),_xlfn.CONCAT(" y ",BO137)))))</f>
        <v/>
      </c>
      <c r="BO137" s="156" t="s">
        <v>5281</v>
      </c>
      <c r="BP137" s="272">
        <f t="shared" si="13"/>
        <v>0</v>
      </c>
      <c r="BQ137" s="273" t="str">
        <f>IF(BP137=0,"",
IF(SUM($BP$27:BP137)=1,BR137,
IF(BP$2201&gt;SUM($BP$27:BP137),_xlfn.CONCAT(", ",BR137),
IF($BP$148=SUM($BP$27:BP137),_xlfn.CONCAT(" y ",BR137)))))</f>
        <v/>
      </c>
      <c r="BR137" s="156" t="s">
        <v>5281</v>
      </c>
      <c r="BS137" s="272">
        <f t="shared" si="12"/>
        <v>0</v>
      </c>
      <c r="BT137" s="273" t="str">
        <f>IF(BS137=0,"",
IF(SUM($BS$27:BS137)=1,BU137,
IF($BS$147&gt;SUM($BS$27:BS137),_xlfn.CONCAT(", ",BU137),
IF($BS$147=SUM($BS$27:BS137),_xlfn.CONCAT(" y ",BU137)))))</f>
        <v/>
      </c>
      <c r="BU137" s="156" t="s">
        <v>5281</v>
      </c>
    </row>
    <row r="138" spans="1:73" ht="15" customHeight="1">
      <c r="A138" s="145"/>
      <c r="B138" s="145"/>
      <c r="C138" s="157" t="s">
        <v>5282</v>
      </c>
      <c r="D138" s="884" t="str">
        <f>IF(CNGE_2024_M1_Secc5!$D151="","",CNGE_2024_M1_Secc5!$D151)</f>
        <v/>
      </c>
      <c r="E138" s="884"/>
      <c r="F138" s="884"/>
      <c r="G138" s="884"/>
      <c r="H138" s="884"/>
      <c r="I138" s="884"/>
      <c r="J138" s="884"/>
      <c r="K138" s="719"/>
      <c r="L138" s="719"/>
      <c r="M138" s="719"/>
      <c r="N138" s="719"/>
      <c r="O138" s="719"/>
      <c r="P138" s="719"/>
      <c r="Q138" s="719"/>
      <c r="R138" s="719"/>
      <c r="S138" s="719"/>
      <c r="T138" s="719"/>
      <c r="U138" s="719"/>
      <c r="V138" s="719"/>
      <c r="W138" s="719"/>
      <c r="X138" s="719"/>
      <c r="Y138" s="719"/>
      <c r="Z138" s="719"/>
      <c r="AA138" s="719"/>
      <c r="AB138" s="719"/>
      <c r="AC138" s="719"/>
      <c r="AD138" s="719"/>
      <c r="AE138" s="198"/>
      <c r="AF138" s="164"/>
      <c r="AG138" s="199">
        <f t="shared" si="8"/>
        <v>0</v>
      </c>
      <c r="AH138" s="298">
        <f t="shared" si="9"/>
        <v>0</v>
      </c>
      <c r="AI138" s="164"/>
      <c r="AJ138" s="221">
        <f t="shared" si="10"/>
        <v>0</v>
      </c>
      <c r="AK138" s="164"/>
      <c r="AL138" s="164"/>
      <c r="AM138" s="164"/>
      <c r="AN138" s="164"/>
      <c r="AO138" s="375">
        <f>IF(AND(M138="NS",CNGE_2024_M1_Secc5!$T$633="NS"),0,IF(AND(M138="NA",CNGE_2024_M1_Secc5!$T$633="NA"),0,IF(M138&lt;=SUM(CNGE_2024_M1_Secc5!$T$633),0,1)))</f>
        <v>0</v>
      </c>
      <c r="AP138" s="680">
        <f>IF(AND(S138="NS",CNGE_2024_M1_Secc5!$T$634="NS"),0,IF(AND(S138="NA",CNGE_2024_M1_Secc5!$T$634="NA"),0,IF(S138&lt;=SUM(CNGE_2024_M1_Secc5!$T$634),0,1)))</f>
        <v>0</v>
      </c>
      <c r="AQ138" s="375">
        <f>IF(AND(Y138="NS",CNGE_2024_M1_Secc5!$T$635="NS"),0,IF(AND(Y138="NA",CNGE_2024_M1_Secc5!$T$635="NA"),0,IF(Y138&lt;=SUM(CNGE_2024_M1_Secc5!$T$635),0,1)))</f>
        <v>0</v>
      </c>
      <c r="AR138" s="680">
        <f>IF(AND(G264="NS",CNGE_2024_M1_Secc5!$T$636="NS"),0,IF(AND(G264="NA",CNGE_2024_M1_Secc5!$T$636="NA"),0,IF(G264&lt;=SUM(CNGE_2024_M1_Secc5!$T$636),0,1)))</f>
        <v>0</v>
      </c>
      <c r="AS138" s="375">
        <f>IF(AND(M264="NS",CNGE_2024_M1_Secc5!$T$637="NS"),0,IF(AND(M264="NA",CNGE_2024_M1_Secc5!$T$637="NA"),0,IF(M264&lt;=SUM(CNGE_2024_M1_Secc5!$T$637),0,1)))</f>
        <v>0</v>
      </c>
      <c r="AT138" s="680">
        <f>IF(AND(S264="NS",CNGE_2024_M1_Secc5!$T$638="NS"),0,IF(AND(S264="NA",CNGE_2024_M1_Secc5!$T$638="NA"),0,IF(S264&lt;=SUM(CNGE_2024_M1_Secc5!$T$638),0,1)))</f>
        <v>0</v>
      </c>
      <c r="AU138" s="375">
        <f>IF(AND(Y264="NS",CNGE_2024_M1_Secc5!$T$639="NS"),0,IF(AND(Y264="NA",CNGE_2024_M1_Secc5!$T$639="NA"),0,IF(Y264&lt;=SUM(CNGE_2024_M1_Secc5!$T$639),0,1)))</f>
        <v>0</v>
      </c>
      <c r="AV138" s="164"/>
      <c r="AW138" s="164"/>
      <c r="AX138" s="164"/>
      <c r="AY138" s="608">
        <f>IF(AND(P138="NS",CNGE_2024_M1_Secc5!$T$646="NS"),0,IF(AND(P138="NA",CNGE_2024_M1_Secc5!$T$646="NA"),0,IF(P138&lt;=SUM(CNGE_2024_M1_Secc5!$T$646),0,1)))</f>
        <v>0</v>
      </c>
      <c r="AZ138" s="609">
        <f>IF(AND(V138="NS",CNGE_2024_M1_Secc5!$T$647="NS"),0,IF(AND(V138="NA",CNGE_2024_M1_Secc5!$T$647="NA"),0,IF(V138&lt;=SUM(CNGE_2024_M1_Secc5!$T$647),0,1)))</f>
        <v>0</v>
      </c>
      <c r="BA138" s="608">
        <f>IF(AND(AB138="NS",CNGE_2024_M1_Secc5!$T$648="NS"),0,IF(AND(AB138="NA",CNGE_2024_M1_Secc5!$T$648="NA"),0,IF(AB138&lt;=SUM(CNGE_2024_M1_Secc5!$T$648),0,1)))</f>
        <v>0</v>
      </c>
      <c r="BB138" s="609">
        <f>IF(AND(J264="NS",CNGE_2024_M1_Secc5!$T$649="NS"),0,IF(AND(J264="NA",CNGE_2024_M1_Secc5!$T$649="NA"),0,IF(J264&lt;=SUM(CNGE_2024_M1_Secc5!$T$649),0,1)))</f>
        <v>0</v>
      </c>
      <c r="BC138" s="608">
        <f>IF(AND(P264="NS",CNGE_2024_M1_Secc5!$T$650="NS"),0,IF(AND(P264="NA",CNGE_2024_M1_Secc5!$T$650="NA"),0,IF(P264&lt;=SUM(CNGE_2024_M1_Secc5!$T$650),0,1)))</f>
        <v>0</v>
      </c>
      <c r="BD138" s="609">
        <f>IF(AND(V264="NS",CNGE_2024_M1_Secc5!$T$651="NS"),0,IF(AND(V264="NA",CNGE_2024_M1_Secc5!$T$651="NA"),0,IF(V264&lt;=SUM(CNGE_2024_M1_Secc5!$T$651),0,1)))</f>
        <v>0</v>
      </c>
      <c r="BE138" s="608">
        <f>IF(AND(AB264="NS",CNGE_2024_M1_Secc5!$T$652="NS"),0,IF(AND(AB264="NA",CNGE_2024_M1_Secc5!$T$652="NA"),0,IF(AB264&lt;=SUM(CNGE_2024_M1_Secc5!$T$652),0,1)))</f>
        <v>0</v>
      </c>
      <c r="BF138" s="682">
        <f>IF(AND(CNGE_2024_M1_Secc5!$P$633&lt;&gt;"",CNGE_2024_M1_Secc5!$P$633&lt;&gt;1,COUNTA(M138:R138)=0),0,IF(AND(CNGE_2024_M1_Secc5!$P$633&lt;&gt;"",CNGE_2024_M1_Secc5!$P$633=1,COUNTA(M138:R138)=2),0,IF(COUNTA(M138:R138)=0,0,1)))</f>
        <v>0</v>
      </c>
      <c r="BG138" s="683">
        <f>IF(AND(CNGE_2024_M1_Secc5!$P$634&lt;&gt;"",CNGE_2024_M1_Secc5!$P$634&lt;&gt;1,COUNTA(S138:X138)=0),0,IF(AND(CNGE_2024_M1_Secc5!$P$634&lt;&gt;"",CNGE_2024_M1_Secc5!$P$634=1,COUNTA(S138:X138)=2),0,IF(COUNTA(S138:X138)=0,0,1)))</f>
        <v>0</v>
      </c>
      <c r="BH138" s="682">
        <f>IF(AND(CNGE_2024_M1_Secc5!$P$635&lt;&gt;"",CNGE_2024_M1_Secc5!$P$635&lt;&gt;1,COUNTA(Y138:AD138)=0),0,IF(AND(CNGE_2024_M1_Secc5!$P$635&lt;&gt;"",CNGE_2024_M1_Secc5!$P$635=1,COUNTA(Y138:AD138)=2),0,IF(COUNTA(Y138:AD138)=0,0,1)))</f>
        <v>0</v>
      </c>
      <c r="BI138" s="683">
        <f>IF(AND(CNGE_2024_M1_Secc5!$P$636&lt;&gt;"",CNGE_2024_M1_Secc5!$P$636&lt;&gt;1,COUNTA(G264:L264)=0),0,IF(AND(CNGE_2024_M1_Secc5!$P$636&lt;&gt;"",CNGE_2024_M1_Secc5!$P$636=1,COUNTA(G264:L264)=2),0,IF(COUNTA(G264:L264)=0,0,1)))</f>
        <v>0</v>
      </c>
      <c r="BJ138" s="682">
        <f>IF(AND(CNGE_2024_M1_Secc5!$P$637&lt;&gt;"",CNGE_2024_M1_Secc5!$P$637&lt;&gt;1,COUNTA(M264:R264)=0),0,IF(AND(CNGE_2024_M1_Secc5!$P$637&lt;&gt;"",CNGE_2024_M1_Secc5!$P$637=1,COUNTA(M264:R264)=2),0,IF(COUNTA(M264:R264)=0,0,1)))</f>
        <v>0</v>
      </c>
      <c r="BK138" s="683">
        <f>IF(AND(CNGE_2024_M1_Secc5!$P$638&lt;&gt;"",CNGE_2024_M1_Secc5!$P$638&lt;&gt;1,COUNTA(S264:X264)=0),0,IF(AND(CNGE_2024_M1_Secc5!$P$638&lt;&gt;"",CNGE_2024_M1_Secc5!$P$638=1,COUNTA(S264:X264)=2),0,IF(COUNTA(S264:X264)=0,0,1)))</f>
        <v>0</v>
      </c>
      <c r="BL138" s="682">
        <f>IF(AND(CNGE_2024_M1_Secc5!$P$639&lt;&gt;"",CNGE_2024_M1_Secc5!$P$639&lt;&gt;1,COUNTA(Y264:AD264)=0),0,IF(AND(CNGE_2024_M1_Secc5!$P$639&lt;&gt;"",CNGE_2024_M1_Secc5!$P$639=1,COUNTA(Y264:AD264)=2),0,IF(COUNTA(Y264:AD264)=0,0,1)))</f>
        <v>0</v>
      </c>
      <c r="BM138" s="402">
        <f t="shared" si="11"/>
        <v>0</v>
      </c>
      <c r="BN138" s="370" t="str">
        <f>IF(BM138=0,"",
IF(SUM($BM$27:BM138)=1,BO138,
IF($BM$147&gt;SUM($BM$27:BM138),_xlfn.CONCAT(", ",BO138),
IF($BM$147=SUM($BM$27:BM138),_xlfn.CONCAT(" y ",BO138)))))</f>
        <v/>
      </c>
      <c r="BO138" s="156" t="s">
        <v>5283</v>
      </c>
      <c r="BP138" s="272">
        <f t="shared" si="13"/>
        <v>0</v>
      </c>
      <c r="BQ138" s="273" t="str">
        <f>IF(BP138=0,"",
IF(SUM($BP$27:BP138)=1,BR138,
IF(BP$2201&gt;SUM($BP$27:BP138),_xlfn.CONCAT(", ",BR138),
IF($BP$148=SUM($BP$27:BP138),_xlfn.CONCAT(" y ",BR138)))))</f>
        <v/>
      </c>
      <c r="BR138" s="156" t="s">
        <v>5283</v>
      </c>
      <c r="BS138" s="272">
        <f t="shared" si="12"/>
        <v>0</v>
      </c>
      <c r="BT138" s="273" t="str">
        <f>IF(BS138=0,"",
IF(SUM($BS$27:BS138)=1,BU138,
IF($BS$147&gt;SUM($BS$27:BS138),_xlfn.CONCAT(", ",BU138),
IF($BS$147=SUM($BS$27:BS138),_xlfn.CONCAT(" y ",BU138)))))</f>
        <v/>
      </c>
      <c r="BU138" s="156" t="s">
        <v>5283</v>
      </c>
    </row>
    <row r="139" spans="1:73" ht="15" customHeight="1">
      <c r="A139" s="145"/>
      <c r="B139" s="145"/>
      <c r="C139" s="157" t="s">
        <v>5284</v>
      </c>
      <c r="D139" s="884" t="str">
        <f>IF(CNGE_2024_M1_Secc5!$D152="","",CNGE_2024_M1_Secc5!$D152)</f>
        <v/>
      </c>
      <c r="E139" s="884"/>
      <c r="F139" s="884"/>
      <c r="G139" s="884"/>
      <c r="H139" s="884"/>
      <c r="I139" s="884"/>
      <c r="J139" s="884"/>
      <c r="K139" s="719"/>
      <c r="L139" s="719"/>
      <c r="M139" s="719"/>
      <c r="N139" s="719"/>
      <c r="O139" s="719"/>
      <c r="P139" s="719"/>
      <c r="Q139" s="719"/>
      <c r="R139" s="719"/>
      <c r="S139" s="719"/>
      <c r="T139" s="719"/>
      <c r="U139" s="719"/>
      <c r="V139" s="719"/>
      <c r="W139" s="719"/>
      <c r="X139" s="719"/>
      <c r="Y139" s="719"/>
      <c r="Z139" s="719"/>
      <c r="AA139" s="719"/>
      <c r="AB139" s="719"/>
      <c r="AC139" s="719"/>
      <c r="AD139" s="719"/>
      <c r="AE139" s="198"/>
      <c r="AF139" s="164"/>
      <c r="AG139" s="199">
        <f t="shared" si="8"/>
        <v>0</v>
      </c>
      <c r="AH139" s="298">
        <f t="shared" si="9"/>
        <v>0</v>
      </c>
      <c r="AI139" s="164"/>
      <c r="AJ139" s="221">
        <f t="shared" si="10"/>
        <v>0</v>
      </c>
      <c r="AK139" s="164"/>
      <c r="AL139" s="164"/>
      <c r="AM139" s="164"/>
      <c r="AN139" s="164"/>
      <c r="AO139" s="375">
        <f>IF(AND(M139="NS",CNGE_2024_M1_Secc5!$T$633="NS"),0,IF(AND(M139="NA",CNGE_2024_M1_Secc5!$T$633="NA"),0,IF(M139&lt;=SUM(CNGE_2024_M1_Secc5!$T$633),0,1)))</f>
        <v>0</v>
      </c>
      <c r="AP139" s="680">
        <f>IF(AND(S139="NS",CNGE_2024_M1_Secc5!$T$634="NS"),0,IF(AND(S139="NA",CNGE_2024_M1_Secc5!$T$634="NA"),0,IF(S139&lt;=SUM(CNGE_2024_M1_Secc5!$T$634),0,1)))</f>
        <v>0</v>
      </c>
      <c r="AQ139" s="375">
        <f>IF(AND(Y139="NS",CNGE_2024_M1_Secc5!$T$635="NS"),0,IF(AND(Y139="NA",CNGE_2024_M1_Secc5!$T$635="NA"),0,IF(Y139&lt;=SUM(CNGE_2024_M1_Secc5!$T$635),0,1)))</f>
        <v>0</v>
      </c>
      <c r="AR139" s="680">
        <f>IF(AND(G265="NS",CNGE_2024_M1_Secc5!$T$636="NS"),0,IF(AND(G265="NA",CNGE_2024_M1_Secc5!$T$636="NA"),0,IF(G265&lt;=SUM(CNGE_2024_M1_Secc5!$T$636),0,1)))</f>
        <v>0</v>
      </c>
      <c r="AS139" s="375">
        <f>IF(AND(M265="NS",CNGE_2024_M1_Secc5!$T$637="NS"),0,IF(AND(M265="NA",CNGE_2024_M1_Secc5!$T$637="NA"),0,IF(M265&lt;=SUM(CNGE_2024_M1_Secc5!$T$637),0,1)))</f>
        <v>0</v>
      </c>
      <c r="AT139" s="680">
        <f>IF(AND(S265="NS",CNGE_2024_M1_Secc5!$T$638="NS"),0,IF(AND(S265="NA",CNGE_2024_M1_Secc5!$T$638="NA"),0,IF(S265&lt;=SUM(CNGE_2024_M1_Secc5!$T$638),0,1)))</f>
        <v>0</v>
      </c>
      <c r="AU139" s="375">
        <f>IF(AND(Y265="NS",CNGE_2024_M1_Secc5!$T$639="NS"),0,IF(AND(Y265="NA",CNGE_2024_M1_Secc5!$T$639="NA"),0,IF(Y265&lt;=SUM(CNGE_2024_M1_Secc5!$T$639),0,1)))</f>
        <v>0</v>
      </c>
      <c r="AV139" s="164"/>
      <c r="AW139" s="164"/>
      <c r="AX139" s="164"/>
      <c r="AY139" s="608">
        <f>IF(AND(P139="NS",CNGE_2024_M1_Secc5!$T$646="NS"),0,IF(AND(P139="NA",CNGE_2024_M1_Secc5!$T$646="NA"),0,IF(P139&lt;=SUM(CNGE_2024_M1_Secc5!$T$646),0,1)))</f>
        <v>0</v>
      </c>
      <c r="AZ139" s="609">
        <f>IF(AND(V139="NS",CNGE_2024_M1_Secc5!$T$647="NS"),0,IF(AND(V139="NA",CNGE_2024_M1_Secc5!$T$647="NA"),0,IF(V139&lt;=SUM(CNGE_2024_M1_Secc5!$T$647),0,1)))</f>
        <v>0</v>
      </c>
      <c r="BA139" s="608">
        <f>IF(AND(AB139="NS",CNGE_2024_M1_Secc5!$T$648="NS"),0,IF(AND(AB139="NA",CNGE_2024_M1_Secc5!$T$648="NA"),0,IF(AB139&lt;=SUM(CNGE_2024_M1_Secc5!$T$648),0,1)))</f>
        <v>0</v>
      </c>
      <c r="BB139" s="609">
        <f>IF(AND(J265="NS",CNGE_2024_M1_Secc5!$T$649="NS"),0,IF(AND(J265="NA",CNGE_2024_M1_Secc5!$T$649="NA"),0,IF(J265&lt;=SUM(CNGE_2024_M1_Secc5!$T$649),0,1)))</f>
        <v>0</v>
      </c>
      <c r="BC139" s="608">
        <f>IF(AND(P265="NS",CNGE_2024_M1_Secc5!$T$650="NS"),0,IF(AND(P265="NA",CNGE_2024_M1_Secc5!$T$650="NA"),0,IF(P265&lt;=SUM(CNGE_2024_M1_Secc5!$T$650),0,1)))</f>
        <v>0</v>
      </c>
      <c r="BD139" s="609">
        <f>IF(AND(V265="NS",CNGE_2024_M1_Secc5!$T$651="NS"),0,IF(AND(V265="NA",CNGE_2024_M1_Secc5!$T$651="NA"),0,IF(V265&lt;=SUM(CNGE_2024_M1_Secc5!$T$651),0,1)))</f>
        <v>0</v>
      </c>
      <c r="BE139" s="608">
        <f>IF(AND(AB265="NS",CNGE_2024_M1_Secc5!$T$652="NS"),0,IF(AND(AB265="NA",CNGE_2024_M1_Secc5!$T$652="NA"),0,IF(AB265&lt;=SUM(CNGE_2024_M1_Secc5!$T$652),0,1)))</f>
        <v>0</v>
      </c>
      <c r="BF139" s="682">
        <f>IF(AND(CNGE_2024_M1_Secc5!$P$633&lt;&gt;"",CNGE_2024_M1_Secc5!$P$633&lt;&gt;1,COUNTA(M139:R139)=0),0,IF(AND(CNGE_2024_M1_Secc5!$P$633&lt;&gt;"",CNGE_2024_M1_Secc5!$P$633=1,COUNTA(M139:R139)=2),0,IF(COUNTA(M139:R139)=0,0,1)))</f>
        <v>0</v>
      </c>
      <c r="BG139" s="683">
        <f>IF(AND(CNGE_2024_M1_Secc5!$P$634&lt;&gt;"",CNGE_2024_M1_Secc5!$P$634&lt;&gt;1,COUNTA(S139:X139)=0),0,IF(AND(CNGE_2024_M1_Secc5!$P$634&lt;&gt;"",CNGE_2024_M1_Secc5!$P$634=1,COUNTA(S139:X139)=2),0,IF(COUNTA(S139:X139)=0,0,1)))</f>
        <v>0</v>
      </c>
      <c r="BH139" s="682">
        <f>IF(AND(CNGE_2024_M1_Secc5!$P$635&lt;&gt;"",CNGE_2024_M1_Secc5!$P$635&lt;&gt;1,COUNTA(Y139:AD139)=0),0,IF(AND(CNGE_2024_M1_Secc5!$P$635&lt;&gt;"",CNGE_2024_M1_Secc5!$P$635=1,COUNTA(Y139:AD139)=2),0,IF(COUNTA(Y139:AD139)=0,0,1)))</f>
        <v>0</v>
      </c>
      <c r="BI139" s="683">
        <f>IF(AND(CNGE_2024_M1_Secc5!$P$636&lt;&gt;"",CNGE_2024_M1_Secc5!$P$636&lt;&gt;1,COUNTA(G265:L265)=0),0,IF(AND(CNGE_2024_M1_Secc5!$P$636&lt;&gt;"",CNGE_2024_M1_Secc5!$P$636=1,COUNTA(G265:L265)=2),0,IF(COUNTA(G265:L265)=0,0,1)))</f>
        <v>0</v>
      </c>
      <c r="BJ139" s="682">
        <f>IF(AND(CNGE_2024_M1_Secc5!$P$637&lt;&gt;"",CNGE_2024_M1_Secc5!$P$637&lt;&gt;1,COUNTA(M265:R265)=0),0,IF(AND(CNGE_2024_M1_Secc5!$P$637&lt;&gt;"",CNGE_2024_M1_Secc5!$P$637=1,COUNTA(M265:R265)=2),0,IF(COUNTA(M265:R265)=0,0,1)))</f>
        <v>0</v>
      </c>
      <c r="BK139" s="683">
        <f>IF(AND(CNGE_2024_M1_Secc5!$P$638&lt;&gt;"",CNGE_2024_M1_Secc5!$P$638&lt;&gt;1,COUNTA(S265:X265)=0),0,IF(AND(CNGE_2024_M1_Secc5!$P$638&lt;&gt;"",CNGE_2024_M1_Secc5!$P$638=1,COUNTA(S265:X265)=2),0,IF(COUNTA(S265:X265)=0,0,1)))</f>
        <v>0</v>
      </c>
      <c r="BL139" s="682">
        <f>IF(AND(CNGE_2024_M1_Secc5!$P$639&lt;&gt;"",CNGE_2024_M1_Secc5!$P$639&lt;&gt;1,COUNTA(Y265:AD265)=0),0,IF(AND(CNGE_2024_M1_Secc5!$P$639&lt;&gt;"",CNGE_2024_M1_Secc5!$P$639=1,COUNTA(Y265:AD265)=2),0,IF(COUNTA(Y265:AD265)=0,0,1)))</f>
        <v>0</v>
      </c>
      <c r="BM139" s="402">
        <f t="shared" si="11"/>
        <v>0</v>
      </c>
      <c r="BN139" s="370" t="str">
        <f>IF(BM139=0,"",
IF(SUM($BM$27:BM139)=1,BO139,
IF($BM$147&gt;SUM($BM$27:BM139),_xlfn.CONCAT(", ",BO139),
IF($BM$147=SUM($BM$27:BM139),_xlfn.CONCAT(" y ",BO139)))))</f>
        <v/>
      </c>
      <c r="BO139" s="156" t="s">
        <v>5285</v>
      </c>
      <c r="BP139" s="272">
        <f t="shared" si="13"/>
        <v>0</v>
      </c>
      <c r="BQ139" s="273" t="str">
        <f>IF(BP139=0,"",
IF(SUM($BP$27:BP139)=1,BR139,
IF(BP$2201&gt;SUM($BP$27:BP139),_xlfn.CONCAT(", ",BR139),
IF($BP$148=SUM($BP$27:BP139),_xlfn.CONCAT(" y ",BR139)))))</f>
        <v/>
      </c>
      <c r="BR139" s="156" t="s">
        <v>5285</v>
      </c>
      <c r="BS139" s="272">
        <f t="shared" si="12"/>
        <v>0</v>
      </c>
      <c r="BT139" s="273" t="str">
        <f>IF(BS139=0,"",
IF(SUM($BS$27:BS139)=1,BU139,
IF($BS$147&gt;SUM($BS$27:BS139),_xlfn.CONCAT(", ",BU139),
IF($BS$147=SUM($BS$27:BS139),_xlfn.CONCAT(" y ",BU139)))))</f>
        <v/>
      </c>
      <c r="BU139" s="156" t="s">
        <v>5285</v>
      </c>
    </row>
    <row r="140" spans="1:73" ht="15" customHeight="1">
      <c r="A140" s="145"/>
      <c r="B140" s="145"/>
      <c r="C140" s="157" t="s">
        <v>5286</v>
      </c>
      <c r="D140" s="884" t="str">
        <f>IF(CNGE_2024_M1_Secc5!$D153="","",CNGE_2024_M1_Secc5!$D153)</f>
        <v/>
      </c>
      <c r="E140" s="884"/>
      <c r="F140" s="884"/>
      <c r="G140" s="884"/>
      <c r="H140" s="884"/>
      <c r="I140" s="884"/>
      <c r="J140" s="884"/>
      <c r="K140" s="719"/>
      <c r="L140" s="719"/>
      <c r="M140" s="719"/>
      <c r="N140" s="719"/>
      <c r="O140" s="719"/>
      <c r="P140" s="719"/>
      <c r="Q140" s="719"/>
      <c r="R140" s="719"/>
      <c r="S140" s="719"/>
      <c r="T140" s="719"/>
      <c r="U140" s="719"/>
      <c r="V140" s="719"/>
      <c r="W140" s="719"/>
      <c r="X140" s="719"/>
      <c r="Y140" s="719"/>
      <c r="Z140" s="719"/>
      <c r="AA140" s="719"/>
      <c r="AB140" s="719"/>
      <c r="AC140" s="719"/>
      <c r="AD140" s="719"/>
      <c r="AE140" s="198"/>
      <c r="AF140" s="164"/>
      <c r="AG140" s="199">
        <f t="shared" si="8"/>
        <v>0</v>
      </c>
      <c r="AH140" s="298">
        <f t="shared" si="9"/>
        <v>0</v>
      </c>
      <c r="AI140" s="164"/>
      <c r="AJ140" s="221">
        <f t="shared" si="10"/>
        <v>0</v>
      </c>
      <c r="AK140" s="164"/>
      <c r="AL140" s="164"/>
      <c r="AM140" s="164"/>
      <c r="AN140" s="164"/>
      <c r="AO140" s="375">
        <f>IF(AND(M140="NS",CNGE_2024_M1_Secc5!$T$633="NS"),0,IF(AND(M140="NA",CNGE_2024_M1_Secc5!$T$633="NA"),0,IF(M140&lt;=SUM(CNGE_2024_M1_Secc5!$T$633),0,1)))</f>
        <v>0</v>
      </c>
      <c r="AP140" s="680">
        <f>IF(AND(S140="NS",CNGE_2024_M1_Secc5!$T$634="NS"),0,IF(AND(S140="NA",CNGE_2024_M1_Secc5!$T$634="NA"),0,IF(S140&lt;=SUM(CNGE_2024_M1_Secc5!$T$634),0,1)))</f>
        <v>0</v>
      </c>
      <c r="AQ140" s="375">
        <f>IF(AND(Y140="NS",CNGE_2024_M1_Secc5!$T$635="NS"),0,IF(AND(Y140="NA",CNGE_2024_M1_Secc5!$T$635="NA"),0,IF(Y140&lt;=SUM(CNGE_2024_M1_Secc5!$T$635),0,1)))</f>
        <v>0</v>
      </c>
      <c r="AR140" s="680">
        <f>IF(AND(G266="NS",CNGE_2024_M1_Secc5!$T$636="NS"),0,IF(AND(G266="NA",CNGE_2024_M1_Secc5!$T$636="NA"),0,IF(G266&lt;=SUM(CNGE_2024_M1_Secc5!$T$636),0,1)))</f>
        <v>0</v>
      </c>
      <c r="AS140" s="375">
        <f>IF(AND(M266="NS",CNGE_2024_M1_Secc5!$T$637="NS"),0,IF(AND(M266="NA",CNGE_2024_M1_Secc5!$T$637="NA"),0,IF(M266&lt;=SUM(CNGE_2024_M1_Secc5!$T$637),0,1)))</f>
        <v>0</v>
      </c>
      <c r="AT140" s="680">
        <f>IF(AND(S266="NS",CNGE_2024_M1_Secc5!$T$638="NS"),0,IF(AND(S266="NA",CNGE_2024_M1_Secc5!$T$638="NA"),0,IF(S266&lt;=SUM(CNGE_2024_M1_Secc5!$T$638),0,1)))</f>
        <v>0</v>
      </c>
      <c r="AU140" s="375">
        <f>IF(AND(Y266="NS",CNGE_2024_M1_Secc5!$T$639="NS"),0,IF(AND(Y266="NA",CNGE_2024_M1_Secc5!$T$639="NA"),0,IF(Y266&lt;=SUM(CNGE_2024_M1_Secc5!$T$639),0,1)))</f>
        <v>0</v>
      </c>
      <c r="AV140" s="164"/>
      <c r="AW140" s="164"/>
      <c r="AX140" s="164"/>
      <c r="AY140" s="608">
        <f>IF(AND(P140="NS",CNGE_2024_M1_Secc5!$T$646="NS"),0,IF(AND(P140="NA",CNGE_2024_M1_Secc5!$T$646="NA"),0,IF(P140&lt;=SUM(CNGE_2024_M1_Secc5!$T$646),0,1)))</f>
        <v>0</v>
      </c>
      <c r="AZ140" s="609">
        <f>IF(AND(V140="NS",CNGE_2024_M1_Secc5!$T$647="NS"),0,IF(AND(V140="NA",CNGE_2024_M1_Secc5!$T$647="NA"),0,IF(V140&lt;=SUM(CNGE_2024_M1_Secc5!$T$647),0,1)))</f>
        <v>0</v>
      </c>
      <c r="BA140" s="608">
        <f>IF(AND(AB140="NS",CNGE_2024_M1_Secc5!$T$648="NS"),0,IF(AND(AB140="NA",CNGE_2024_M1_Secc5!$T$648="NA"),0,IF(AB140&lt;=SUM(CNGE_2024_M1_Secc5!$T$648),0,1)))</f>
        <v>0</v>
      </c>
      <c r="BB140" s="609">
        <f>IF(AND(J266="NS",CNGE_2024_M1_Secc5!$T$649="NS"),0,IF(AND(J266="NA",CNGE_2024_M1_Secc5!$T$649="NA"),0,IF(J266&lt;=SUM(CNGE_2024_M1_Secc5!$T$649),0,1)))</f>
        <v>0</v>
      </c>
      <c r="BC140" s="608">
        <f>IF(AND(P266="NS",CNGE_2024_M1_Secc5!$T$650="NS"),0,IF(AND(P266="NA",CNGE_2024_M1_Secc5!$T$650="NA"),0,IF(P266&lt;=SUM(CNGE_2024_M1_Secc5!$T$650),0,1)))</f>
        <v>0</v>
      </c>
      <c r="BD140" s="609">
        <f>IF(AND(V266="NS",CNGE_2024_M1_Secc5!$T$651="NS"),0,IF(AND(V266="NA",CNGE_2024_M1_Secc5!$T$651="NA"),0,IF(V266&lt;=SUM(CNGE_2024_M1_Secc5!$T$651),0,1)))</f>
        <v>0</v>
      </c>
      <c r="BE140" s="608">
        <f>IF(AND(AB266="NS",CNGE_2024_M1_Secc5!$T$652="NS"),0,IF(AND(AB266="NA",CNGE_2024_M1_Secc5!$T$652="NA"),0,IF(AB266&lt;=SUM(CNGE_2024_M1_Secc5!$T$652),0,1)))</f>
        <v>0</v>
      </c>
      <c r="BF140" s="682">
        <f>IF(AND(CNGE_2024_M1_Secc5!$P$633&lt;&gt;"",CNGE_2024_M1_Secc5!$P$633&lt;&gt;1,COUNTA(M140:R140)=0),0,IF(AND(CNGE_2024_M1_Secc5!$P$633&lt;&gt;"",CNGE_2024_M1_Secc5!$P$633=1,COUNTA(M140:R140)=2),0,IF(COUNTA(M140:R140)=0,0,1)))</f>
        <v>0</v>
      </c>
      <c r="BG140" s="683">
        <f>IF(AND(CNGE_2024_M1_Secc5!$P$634&lt;&gt;"",CNGE_2024_M1_Secc5!$P$634&lt;&gt;1,COUNTA(S140:X140)=0),0,IF(AND(CNGE_2024_M1_Secc5!$P$634&lt;&gt;"",CNGE_2024_M1_Secc5!$P$634=1,COUNTA(S140:X140)=2),0,IF(COUNTA(S140:X140)=0,0,1)))</f>
        <v>0</v>
      </c>
      <c r="BH140" s="682">
        <f>IF(AND(CNGE_2024_M1_Secc5!$P$635&lt;&gt;"",CNGE_2024_M1_Secc5!$P$635&lt;&gt;1,COUNTA(Y140:AD140)=0),0,IF(AND(CNGE_2024_M1_Secc5!$P$635&lt;&gt;"",CNGE_2024_M1_Secc5!$P$635=1,COUNTA(Y140:AD140)=2),0,IF(COUNTA(Y140:AD140)=0,0,1)))</f>
        <v>0</v>
      </c>
      <c r="BI140" s="683">
        <f>IF(AND(CNGE_2024_M1_Secc5!$P$636&lt;&gt;"",CNGE_2024_M1_Secc5!$P$636&lt;&gt;1,COUNTA(G266:L266)=0),0,IF(AND(CNGE_2024_M1_Secc5!$P$636&lt;&gt;"",CNGE_2024_M1_Secc5!$P$636=1,COUNTA(G266:L266)=2),0,IF(COUNTA(G266:L266)=0,0,1)))</f>
        <v>0</v>
      </c>
      <c r="BJ140" s="682">
        <f>IF(AND(CNGE_2024_M1_Secc5!$P$637&lt;&gt;"",CNGE_2024_M1_Secc5!$P$637&lt;&gt;1,COUNTA(M266:R266)=0),0,IF(AND(CNGE_2024_M1_Secc5!$P$637&lt;&gt;"",CNGE_2024_M1_Secc5!$P$637=1,COUNTA(M266:R266)=2),0,IF(COUNTA(M266:R266)=0,0,1)))</f>
        <v>0</v>
      </c>
      <c r="BK140" s="683">
        <f>IF(AND(CNGE_2024_M1_Secc5!$P$638&lt;&gt;"",CNGE_2024_M1_Secc5!$P$638&lt;&gt;1,COUNTA(S266:X266)=0),0,IF(AND(CNGE_2024_M1_Secc5!$P$638&lt;&gt;"",CNGE_2024_M1_Secc5!$P$638=1,COUNTA(S266:X266)=2),0,IF(COUNTA(S266:X266)=0,0,1)))</f>
        <v>0</v>
      </c>
      <c r="BL140" s="682">
        <f>IF(AND(CNGE_2024_M1_Secc5!$P$639&lt;&gt;"",CNGE_2024_M1_Secc5!$P$639&lt;&gt;1,COUNTA(Y266:AD266)=0),0,IF(AND(CNGE_2024_M1_Secc5!$P$639&lt;&gt;"",CNGE_2024_M1_Secc5!$P$639=1,COUNTA(Y266:AD266)=2),0,IF(COUNTA(Y266:AD266)=0,0,1)))</f>
        <v>0</v>
      </c>
      <c r="BM140" s="402">
        <f t="shared" si="11"/>
        <v>0</v>
      </c>
      <c r="BN140" s="370" t="str">
        <f>IF(BM140=0,"",
IF(SUM($BM$27:BM140)=1,BO140,
IF($BM$147&gt;SUM($BM$27:BM140),_xlfn.CONCAT(", ",BO140),
IF($BM$147=SUM($BM$27:BM140),_xlfn.CONCAT(" y ",BO140)))))</f>
        <v/>
      </c>
      <c r="BO140" s="156" t="s">
        <v>5287</v>
      </c>
      <c r="BP140" s="272">
        <f t="shared" si="13"/>
        <v>0</v>
      </c>
      <c r="BQ140" s="273" t="str">
        <f>IF(BP140=0,"",
IF(SUM($BP$27:BP140)=1,BR140,
IF(BP$2201&gt;SUM($BP$27:BP140),_xlfn.CONCAT(", ",BR140),
IF($BP$148=SUM($BP$27:BP140),_xlfn.CONCAT(" y ",BR140)))))</f>
        <v/>
      </c>
      <c r="BR140" s="156" t="s">
        <v>5287</v>
      </c>
      <c r="BS140" s="272">
        <f t="shared" si="12"/>
        <v>0</v>
      </c>
      <c r="BT140" s="273" t="str">
        <f>IF(BS140=0,"",
IF(SUM($BS$27:BS140)=1,BU140,
IF($BS$147&gt;SUM($BS$27:BS140),_xlfn.CONCAT(", ",BU140),
IF($BS$147=SUM($BS$27:BS140),_xlfn.CONCAT(" y ",BU140)))))</f>
        <v/>
      </c>
      <c r="BU140" s="156" t="s">
        <v>5287</v>
      </c>
    </row>
    <row r="141" spans="1:73" ht="15" customHeight="1">
      <c r="A141" s="145"/>
      <c r="B141" s="145"/>
      <c r="C141" s="157" t="s">
        <v>5288</v>
      </c>
      <c r="D141" s="884" t="str">
        <f>IF(CNGE_2024_M1_Secc5!$D154="","",CNGE_2024_M1_Secc5!$D154)</f>
        <v/>
      </c>
      <c r="E141" s="884"/>
      <c r="F141" s="884"/>
      <c r="G141" s="884"/>
      <c r="H141" s="884"/>
      <c r="I141" s="884"/>
      <c r="J141" s="884"/>
      <c r="K141" s="719"/>
      <c r="L141" s="719"/>
      <c r="M141" s="719"/>
      <c r="N141" s="719"/>
      <c r="O141" s="719"/>
      <c r="P141" s="719"/>
      <c r="Q141" s="719"/>
      <c r="R141" s="719"/>
      <c r="S141" s="719"/>
      <c r="T141" s="719"/>
      <c r="U141" s="719"/>
      <c r="V141" s="719"/>
      <c r="W141" s="719"/>
      <c r="X141" s="719"/>
      <c r="Y141" s="719"/>
      <c r="Z141" s="719"/>
      <c r="AA141" s="719"/>
      <c r="AB141" s="719"/>
      <c r="AC141" s="719"/>
      <c r="AD141" s="719"/>
      <c r="AE141" s="198"/>
      <c r="AF141" s="164"/>
      <c r="AG141" s="199">
        <f t="shared" si="8"/>
        <v>0</v>
      </c>
      <c r="AH141" s="298">
        <f t="shared" si="9"/>
        <v>0</v>
      </c>
      <c r="AI141" s="164"/>
      <c r="AJ141" s="221">
        <f t="shared" si="10"/>
        <v>0</v>
      </c>
      <c r="AK141" s="164"/>
      <c r="AL141" s="164"/>
      <c r="AM141" s="164"/>
      <c r="AN141" s="164"/>
      <c r="AO141" s="375">
        <f>IF(AND(M141="NS",CNGE_2024_M1_Secc5!$T$633="NS"),0,IF(AND(M141="NA",CNGE_2024_M1_Secc5!$T$633="NA"),0,IF(M141&lt;=SUM(CNGE_2024_M1_Secc5!$T$633),0,1)))</f>
        <v>0</v>
      </c>
      <c r="AP141" s="680">
        <f>IF(AND(S141="NS",CNGE_2024_M1_Secc5!$T$634="NS"),0,IF(AND(S141="NA",CNGE_2024_M1_Secc5!$T$634="NA"),0,IF(S141&lt;=SUM(CNGE_2024_M1_Secc5!$T$634),0,1)))</f>
        <v>0</v>
      </c>
      <c r="AQ141" s="375">
        <f>IF(AND(Y141="NS",CNGE_2024_M1_Secc5!$T$635="NS"),0,IF(AND(Y141="NA",CNGE_2024_M1_Secc5!$T$635="NA"),0,IF(Y141&lt;=SUM(CNGE_2024_M1_Secc5!$T$635),0,1)))</f>
        <v>0</v>
      </c>
      <c r="AR141" s="680">
        <f>IF(AND(G267="NS",CNGE_2024_M1_Secc5!$T$636="NS"),0,IF(AND(G267="NA",CNGE_2024_M1_Secc5!$T$636="NA"),0,IF(G267&lt;=SUM(CNGE_2024_M1_Secc5!$T$636),0,1)))</f>
        <v>0</v>
      </c>
      <c r="AS141" s="375">
        <f>IF(AND(M267="NS",CNGE_2024_M1_Secc5!$T$637="NS"),0,IF(AND(M267="NA",CNGE_2024_M1_Secc5!$T$637="NA"),0,IF(M267&lt;=SUM(CNGE_2024_M1_Secc5!$T$637),0,1)))</f>
        <v>0</v>
      </c>
      <c r="AT141" s="680">
        <f>IF(AND(S267="NS",CNGE_2024_M1_Secc5!$T$638="NS"),0,IF(AND(S267="NA",CNGE_2024_M1_Secc5!$T$638="NA"),0,IF(S267&lt;=SUM(CNGE_2024_M1_Secc5!$T$638),0,1)))</f>
        <v>0</v>
      </c>
      <c r="AU141" s="375">
        <f>IF(AND(Y267="NS",CNGE_2024_M1_Secc5!$T$639="NS"),0,IF(AND(Y267="NA",CNGE_2024_M1_Secc5!$T$639="NA"),0,IF(Y267&lt;=SUM(CNGE_2024_M1_Secc5!$T$639),0,1)))</f>
        <v>0</v>
      </c>
      <c r="AV141" s="164"/>
      <c r="AW141" s="164"/>
      <c r="AX141" s="164"/>
      <c r="AY141" s="608">
        <f>IF(AND(P141="NS",CNGE_2024_M1_Secc5!$T$646="NS"),0,IF(AND(P141="NA",CNGE_2024_M1_Secc5!$T$646="NA"),0,IF(P141&lt;=SUM(CNGE_2024_M1_Secc5!$T$646),0,1)))</f>
        <v>0</v>
      </c>
      <c r="AZ141" s="609">
        <f>IF(AND(V141="NS",CNGE_2024_M1_Secc5!$T$647="NS"),0,IF(AND(V141="NA",CNGE_2024_M1_Secc5!$T$647="NA"),0,IF(V141&lt;=SUM(CNGE_2024_M1_Secc5!$T$647),0,1)))</f>
        <v>0</v>
      </c>
      <c r="BA141" s="608">
        <f>IF(AND(AB141="NS",CNGE_2024_M1_Secc5!$T$648="NS"),0,IF(AND(AB141="NA",CNGE_2024_M1_Secc5!$T$648="NA"),0,IF(AB141&lt;=SUM(CNGE_2024_M1_Secc5!$T$648),0,1)))</f>
        <v>0</v>
      </c>
      <c r="BB141" s="609">
        <f>IF(AND(J267="NS",CNGE_2024_M1_Secc5!$T$649="NS"),0,IF(AND(J267="NA",CNGE_2024_M1_Secc5!$T$649="NA"),0,IF(J267&lt;=SUM(CNGE_2024_M1_Secc5!$T$649),0,1)))</f>
        <v>0</v>
      </c>
      <c r="BC141" s="608">
        <f>IF(AND(P267="NS",CNGE_2024_M1_Secc5!$T$650="NS"),0,IF(AND(P267="NA",CNGE_2024_M1_Secc5!$T$650="NA"),0,IF(P267&lt;=SUM(CNGE_2024_M1_Secc5!$T$650),0,1)))</f>
        <v>0</v>
      </c>
      <c r="BD141" s="609">
        <f>IF(AND(V267="NS",CNGE_2024_M1_Secc5!$T$651="NS"),0,IF(AND(V267="NA",CNGE_2024_M1_Secc5!$T$651="NA"),0,IF(V267&lt;=SUM(CNGE_2024_M1_Secc5!$T$651),0,1)))</f>
        <v>0</v>
      </c>
      <c r="BE141" s="608">
        <f>IF(AND(AB267="NS",CNGE_2024_M1_Secc5!$T$652="NS"),0,IF(AND(AB267="NA",CNGE_2024_M1_Secc5!$T$652="NA"),0,IF(AB267&lt;=SUM(CNGE_2024_M1_Secc5!$T$652),0,1)))</f>
        <v>0</v>
      </c>
      <c r="BF141" s="682">
        <f>IF(AND(CNGE_2024_M1_Secc5!$P$633&lt;&gt;"",CNGE_2024_M1_Secc5!$P$633&lt;&gt;1,COUNTA(M141:R141)=0),0,IF(AND(CNGE_2024_M1_Secc5!$P$633&lt;&gt;"",CNGE_2024_M1_Secc5!$P$633=1,COUNTA(M141:R141)=2),0,IF(COUNTA(M141:R141)=0,0,1)))</f>
        <v>0</v>
      </c>
      <c r="BG141" s="683">
        <f>IF(AND(CNGE_2024_M1_Secc5!$P$634&lt;&gt;"",CNGE_2024_M1_Secc5!$P$634&lt;&gt;1,COUNTA(S141:X141)=0),0,IF(AND(CNGE_2024_M1_Secc5!$P$634&lt;&gt;"",CNGE_2024_M1_Secc5!$P$634=1,COUNTA(S141:X141)=2),0,IF(COUNTA(S141:X141)=0,0,1)))</f>
        <v>0</v>
      </c>
      <c r="BH141" s="682">
        <f>IF(AND(CNGE_2024_M1_Secc5!$P$635&lt;&gt;"",CNGE_2024_M1_Secc5!$P$635&lt;&gt;1,COUNTA(Y141:AD141)=0),0,IF(AND(CNGE_2024_M1_Secc5!$P$635&lt;&gt;"",CNGE_2024_M1_Secc5!$P$635=1,COUNTA(Y141:AD141)=2),0,IF(COUNTA(Y141:AD141)=0,0,1)))</f>
        <v>0</v>
      </c>
      <c r="BI141" s="683">
        <f>IF(AND(CNGE_2024_M1_Secc5!$P$636&lt;&gt;"",CNGE_2024_M1_Secc5!$P$636&lt;&gt;1,COUNTA(G267:L267)=0),0,IF(AND(CNGE_2024_M1_Secc5!$P$636&lt;&gt;"",CNGE_2024_M1_Secc5!$P$636=1,COUNTA(G267:L267)=2),0,IF(COUNTA(G267:L267)=0,0,1)))</f>
        <v>0</v>
      </c>
      <c r="BJ141" s="682">
        <f>IF(AND(CNGE_2024_M1_Secc5!$P$637&lt;&gt;"",CNGE_2024_M1_Secc5!$P$637&lt;&gt;1,COUNTA(M267:R267)=0),0,IF(AND(CNGE_2024_M1_Secc5!$P$637&lt;&gt;"",CNGE_2024_M1_Secc5!$P$637=1,COUNTA(M267:R267)=2),0,IF(COUNTA(M267:R267)=0,0,1)))</f>
        <v>0</v>
      </c>
      <c r="BK141" s="683">
        <f>IF(AND(CNGE_2024_M1_Secc5!$P$638&lt;&gt;"",CNGE_2024_M1_Secc5!$P$638&lt;&gt;1,COUNTA(S267:X267)=0),0,IF(AND(CNGE_2024_M1_Secc5!$P$638&lt;&gt;"",CNGE_2024_M1_Secc5!$P$638=1,COUNTA(S267:X267)=2),0,IF(COUNTA(S267:X267)=0,0,1)))</f>
        <v>0</v>
      </c>
      <c r="BL141" s="682">
        <f>IF(AND(CNGE_2024_M1_Secc5!$P$639&lt;&gt;"",CNGE_2024_M1_Secc5!$P$639&lt;&gt;1,COUNTA(Y267:AD267)=0),0,IF(AND(CNGE_2024_M1_Secc5!$P$639&lt;&gt;"",CNGE_2024_M1_Secc5!$P$639=1,COUNTA(Y267:AD267)=2),0,IF(COUNTA(Y267:AD267)=0,0,1)))</f>
        <v>0</v>
      </c>
      <c r="BM141" s="402">
        <f t="shared" si="11"/>
        <v>0</v>
      </c>
      <c r="BN141" s="370" t="str">
        <f>IF(BM141=0,"",
IF(SUM($BM$27:BM141)=1,BO141,
IF($BM$147&gt;SUM($BM$27:BM141),_xlfn.CONCAT(", ",BO141),
IF($BM$147=SUM($BM$27:BM141),_xlfn.CONCAT(" y ",BO141)))))</f>
        <v/>
      </c>
      <c r="BO141" s="156" t="s">
        <v>5289</v>
      </c>
      <c r="BP141" s="272">
        <f t="shared" si="13"/>
        <v>0</v>
      </c>
      <c r="BQ141" s="273" t="str">
        <f>IF(BP141=0,"",
IF(SUM($BP$27:BP141)=1,BR141,
IF(BP$2201&gt;SUM($BP$27:BP141),_xlfn.CONCAT(", ",BR141),
IF($BP$148=SUM($BP$27:BP141),_xlfn.CONCAT(" y ",BR141)))))</f>
        <v/>
      </c>
      <c r="BR141" s="156" t="s">
        <v>5289</v>
      </c>
      <c r="BS141" s="272">
        <f t="shared" si="12"/>
        <v>0</v>
      </c>
      <c r="BT141" s="273" t="str">
        <f>IF(BS141=0,"",
IF(SUM($BS$27:BS141)=1,BU141,
IF($BS$147&gt;SUM($BS$27:BS141),_xlfn.CONCAT(", ",BU141),
IF($BS$147=SUM($BS$27:BS141),_xlfn.CONCAT(" y ",BU141)))))</f>
        <v/>
      </c>
      <c r="BU141" s="156" t="s">
        <v>5289</v>
      </c>
    </row>
    <row r="142" spans="1:73" ht="15" customHeight="1">
      <c r="A142" s="145"/>
      <c r="B142" s="145"/>
      <c r="C142" s="157" t="s">
        <v>5290</v>
      </c>
      <c r="D142" s="884" t="str">
        <f>IF(CNGE_2024_M1_Secc5!$D155="","",CNGE_2024_M1_Secc5!$D155)</f>
        <v/>
      </c>
      <c r="E142" s="884"/>
      <c r="F142" s="884"/>
      <c r="G142" s="884"/>
      <c r="H142" s="884"/>
      <c r="I142" s="884"/>
      <c r="J142" s="884"/>
      <c r="K142" s="719"/>
      <c r="L142" s="719"/>
      <c r="M142" s="719"/>
      <c r="N142" s="719"/>
      <c r="O142" s="719"/>
      <c r="P142" s="719"/>
      <c r="Q142" s="719"/>
      <c r="R142" s="719"/>
      <c r="S142" s="719"/>
      <c r="T142" s="719"/>
      <c r="U142" s="719"/>
      <c r="V142" s="719"/>
      <c r="W142" s="719"/>
      <c r="X142" s="719"/>
      <c r="Y142" s="719"/>
      <c r="Z142" s="719"/>
      <c r="AA142" s="719"/>
      <c r="AB142" s="719"/>
      <c r="AC142" s="719"/>
      <c r="AD142" s="719"/>
      <c r="AE142" s="198"/>
      <c r="AF142" s="164"/>
      <c r="AG142" s="199">
        <f t="shared" si="8"/>
        <v>0</v>
      </c>
      <c r="AH142" s="298">
        <f t="shared" si="9"/>
        <v>0</v>
      </c>
      <c r="AI142" s="164"/>
      <c r="AJ142" s="221">
        <f t="shared" si="10"/>
        <v>0</v>
      </c>
      <c r="AK142" s="164"/>
      <c r="AL142" s="164"/>
      <c r="AM142" s="164"/>
      <c r="AN142" s="164"/>
      <c r="AO142" s="375">
        <f>IF(AND(M142="NS",CNGE_2024_M1_Secc5!$T$633="NS"),0,IF(AND(M142="NA",CNGE_2024_M1_Secc5!$T$633="NA"),0,IF(M142&lt;=SUM(CNGE_2024_M1_Secc5!$T$633),0,1)))</f>
        <v>0</v>
      </c>
      <c r="AP142" s="680">
        <f>IF(AND(S142="NS",CNGE_2024_M1_Secc5!$T$634="NS"),0,IF(AND(S142="NA",CNGE_2024_M1_Secc5!$T$634="NA"),0,IF(S142&lt;=SUM(CNGE_2024_M1_Secc5!$T$634),0,1)))</f>
        <v>0</v>
      </c>
      <c r="AQ142" s="375">
        <f>IF(AND(Y142="NS",CNGE_2024_M1_Secc5!$T$635="NS"),0,IF(AND(Y142="NA",CNGE_2024_M1_Secc5!$T$635="NA"),0,IF(Y142&lt;=SUM(CNGE_2024_M1_Secc5!$T$635),0,1)))</f>
        <v>0</v>
      </c>
      <c r="AR142" s="680">
        <f>IF(AND(G268="NS",CNGE_2024_M1_Secc5!$T$636="NS"),0,IF(AND(G268="NA",CNGE_2024_M1_Secc5!$T$636="NA"),0,IF(G268&lt;=SUM(CNGE_2024_M1_Secc5!$T$636),0,1)))</f>
        <v>0</v>
      </c>
      <c r="AS142" s="375">
        <f>IF(AND(M268="NS",CNGE_2024_M1_Secc5!$T$637="NS"),0,IF(AND(M268="NA",CNGE_2024_M1_Secc5!$T$637="NA"),0,IF(M268&lt;=SUM(CNGE_2024_M1_Secc5!$T$637),0,1)))</f>
        <v>0</v>
      </c>
      <c r="AT142" s="680">
        <f>IF(AND(S268="NS",CNGE_2024_M1_Secc5!$T$638="NS"),0,IF(AND(S268="NA",CNGE_2024_M1_Secc5!$T$638="NA"),0,IF(S268&lt;=SUM(CNGE_2024_M1_Secc5!$T$638),0,1)))</f>
        <v>0</v>
      </c>
      <c r="AU142" s="375">
        <f>IF(AND(Y268="NS",CNGE_2024_M1_Secc5!$T$639="NS"),0,IF(AND(Y268="NA",CNGE_2024_M1_Secc5!$T$639="NA"),0,IF(Y268&lt;=SUM(CNGE_2024_M1_Secc5!$T$639),0,1)))</f>
        <v>0</v>
      </c>
      <c r="AV142" s="164"/>
      <c r="AW142" s="164"/>
      <c r="AX142" s="164"/>
      <c r="AY142" s="608">
        <f>IF(AND(P142="NS",CNGE_2024_M1_Secc5!$T$646="NS"),0,IF(AND(P142="NA",CNGE_2024_M1_Secc5!$T$646="NA"),0,IF(P142&lt;=SUM(CNGE_2024_M1_Secc5!$T$646),0,1)))</f>
        <v>0</v>
      </c>
      <c r="AZ142" s="609">
        <f>IF(AND(V142="NS",CNGE_2024_M1_Secc5!$T$647="NS"),0,IF(AND(V142="NA",CNGE_2024_M1_Secc5!$T$647="NA"),0,IF(V142&lt;=SUM(CNGE_2024_M1_Secc5!$T$647),0,1)))</f>
        <v>0</v>
      </c>
      <c r="BA142" s="608">
        <f>IF(AND(AB142="NS",CNGE_2024_M1_Secc5!$T$648="NS"),0,IF(AND(AB142="NA",CNGE_2024_M1_Secc5!$T$648="NA"),0,IF(AB142&lt;=SUM(CNGE_2024_M1_Secc5!$T$648),0,1)))</f>
        <v>0</v>
      </c>
      <c r="BB142" s="609">
        <f>IF(AND(J268="NS",CNGE_2024_M1_Secc5!$T$649="NS"),0,IF(AND(J268="NA",CNGE_2024_M1_Secc5!$T$649="NA"),0,IF(J268&lt;=SUM(CNGE_2024_M1_Secc5!$T$649),0,1)))</f>
        <v>0</v>
      </c>
      <c r="BC142" s="608">
        <f>IF(AND(P268="NS",CNGE_2024_M1_Secc5!$T$650="NS"),0,IF(AND(P268="NA",CNGE_2024_M1_Secc5!$T$650="NA"),0,IF(P268&lt;=SUM(CNGE_2024_M1_Secc5!$T$650),0,1)))</f>
        <v>0</v>
      </c>
      <c r="BD142" s="609">
        <f>IF(AND(V268="NS",CNGE_2024_M1_Secc5!$T$651="NS"),0,IF(AND(V268="NA",CNGE_2024_M1_Secc5!$T$651="NA"),0,IF(V268&lt;=SUM(CNGE_2024_M1_Secc5!$T$651),0,1)))</f>
        <v>0</v>
      </c>
      <c r="BE142" s="608">
        <f>IF(AND(AB268="NS",CNGE_2024_M1_Secc5!$T$652="NS"),0,IF(AND(AB268="NA",CNGE_2024_M1_Secc5!$T$652="NA"),0,IF(AB268&lt;=SUM(CNGE_2024_M1_Secc5!$T$652),0,1)))</f>
        <v>0</v>
      </c>
      <c r="BF142" s="682">
        <f>IF(AND(CNGE_2024_M1_Secc5!$P$633&lt;&gt;"",CNGE_2024_M1_Secc5!$P$633&lt;&gt;1,COUNTA(M142:R142)=0),0,IF(AND(CNGE_2024_M1_Secc5!$P$633&lt;&gt;"",CNGE_2024_M1_Secc5!$P$633=1,COUNTA(M142:R142)=2),0,IF(COUNTA(M142:R142)=0,0,1)))</f>
        <v>0</v>
      </c>
      <c r="BG142" s="683">
        <f>IF(AND(CNGE_2024_M1_Secc5!$P$634&lt;&gt;"",CNGE_2024_M1_Secc5!$P$634&lt;&gt;1,COUNTA(S142:X142)=0),0,IF(AND(CNGE_2024_M1_Secc5!$P$634&lt;&gt;"",CNGE_2024_M1_Secc5!$P$634=1,COUNTA(S142:X142)=2),0,IF(COUNTA(S142:X142)=0,0,1)))</f>
        <v>0</v>
      </c>
      <c r="BH142" s="682">
        <f>IF(AND(CNGE_2024_M1_Secc5!$P$635&lt;&gt;"",CNGE_2024_M1_Secc5!$P$635&lt;&gt;1,COUNTA(Y142:AD142)=0),0,IF(AND(CNGE_2024_M1_Secc5!$P$635&lt;&gt;"",CNGE_2024_M1_Secc5!$P$635=1,COUNTA(Y142:AD142)=2),0,IF(COUNTA(Y142:AD142)=0,0,1)))</f>
        <v>0</v>
      </c>
      <c r="BI142" s="683">
        <f>IF(AND(CNGE_2024_M1_Secc5!$P$636&lt;&gt;"",CNGE_2024_M1_Secc5!$P$636&lt;&gt;1,COUNTA(G268:L268)=0),0,IF(AND(CNGE_2024_M1_Secc5!$P$636&lt;&gt;"",CNGE_2024_M1_Secc5!$P$636=1,COUNTA(G268:L268)=2),0,IF(COUNTA(G268:L268)=0,0,1)))</f>
        <v>0</v>
      </c>
      <c r="BJ142" s="682">
        <f>IF(AND(CNGE_2024_M1_Secc5!$P$637&lt;&gt;"",CNGE_2024_M1_Secc5!$P$637&lt;&gt;1,COUNTA(M268:R268)=0),0,IF(AND(CNGE_2024_M1_Secc5!$P$637&lt;&gt;"",CNGE_2024_M1_Secc5!$P$637=1,COUNTA(M268:R268)=2),0,IF(COUNTA(M268:R268)=0,0,1)))</f>
        <v>0</v>
      </c>
      <c r="BK142" s="683">
        <f>IF(AND(CNGE_2024_M1_Secc5!$P$638&lt;&gt;"",CNGE_2024_M1_Secc5!$P$638&lt;&gt;1,COUNTA(S268:X268)=0),0,IF(AND(CNGE_2024_M1_Secc5!$P$638&lt;&gt;"",CNGE_2024_M1_Secc5!$P$638=1,COUNTA(S268:X268)=2),0,IF(COUNTA(S268:X268)=0,0,1)))</f>
        <v>0</v>
      </c>
      <c r="BL142" s="682">
        <f>IF(AND(CNGE_2024_M1_Secc5!$P$639&lt;&gt;"",CNGE_2024_M1_Secc5!$P$639&lt;&gt;1,COUNTA(Y268:AD268)=0),0,IF(AND(CNGE_2024_M1_Secc5!$P$639&lt;&gt;"",CNGE_2024_M1_Secc5!$P$639=1,COUNTA(Y268:AD268)=2),0,IF(COUNTA(Y268:AD268)=0,0,1)))</f>
        <v>0</v>
      </c>
      <c r="BM142" s="402">
        <f t="shared" si="11"/>
        <v>0</v>
      </c>
      <c r="BN142" s="370" t="str">
        <f>IF(BM142=0,"",
IF(SUM($BM$27:BM142)=1,BO142,
IF($BM$147&gt;SUM($BM$27:BM142),_xlfn.CONCAT(", ",BO142),
IF($BM$147=SUM($BM$27:BM142),_xlfn.CONCAT(" y ",BO142)))))</f>
        <v/>
      </c>
      <c r="BO142" s="156" t="s">
        <v>5291</v>
      </c>
      <c r="BP142" s="272">
        <f t="shared" si="13"/>
        <v>0</v>
      </c>
      <c r="BQ142" s="273" t="str">
        <f>IF(BP142=0,"",
IF(SUM($BP$27:BP142)=1,BR142,
IF(BP$2201&gt;SUM($BP$27:BP142),_xlfn.CONCAT(", ",BR142),
IF($BP$148=SUM($BP$27:BP142),_xlfn.CONCAT(" y ",BR142)))))</f>
        <v/>
      </c>
      <c r="BR142" s="156" t="s">
        <v>5291</v>
      </c>
      <c r="BS142" s="272">
        <f t="shared" si="12"/>
        <v>0</v>
      </c>
      <c r="BT142" s="273" t="str">
        <f>IF(BS142=0,"",
IF(SUM($BS$27:BS142)=1,BU142,
IF($BS$147&gt;SUM($BS$27:BS142),_xlfn.CONCAT(", ",BU142),
IF($BS$147=SUM($BS$27:BS142),_xlfn.CONCAT(" y ",BU142)))))</f>
        <v/>
      </c>
      <c r="BU142" s="156" t="s">
        <v>5291</v>
      </c>
    </row>
    <row r="143" spans="1:73" ht="15" customHeight="1">
      <c r="A143" s="145"/>
      <c r="B143" s="145"/>
      <c r="C143" s="157" t="s">
        <v>5292</v>
      </c>
      <c r="D143" s="884" t="str">
        <f>IF(CNGE_2024_M1_Secc5!$D156="","",CNGE_2024_M1_Secc5!$D156)</f>
        <v/>
      </c>
      <c r="E143" s="884"/>
      <c r="F143" s="884"/>
      <c r="G143" s="884"/>
      <c r="H143" s="884"/>
      <c r="I143" s="884"/>
      <c r="J143" s="884"/>
      <c r="K143" s="719"/>
      <c r="L143" s="719"/>
      <c r="M143" s="719"/>
      <c r="N143" s="719"/>
      <c r="O143" s="719"/>
      <c r="P143" s="719"/>
      <c r="Q143" s="719"/>
      <c r="R143" s="719"/>
      <c r="S143" s="719"/>
      <c r="T143" s="719"/>
      <c r="U143" s="719"/>
      <c r="V143" s="719"/>
      <c r="W143" s="719"/>
      <c r="X143" s="719"/>
      <c r="Y143" s="719"/>
      <c r="Z143" s="719"/>
      <c r="AA143" s="719"/>
      <c r="AB143" s="719"/>
      <c r="AC143" s="719"/>
      <c r="AD143" s="719"/>
      <c r="AE143" s="198"/>
      <c r="AF143" s="164"/>
      <c r="AG143" s="199">
        <f t="shared" si="8"/>
        <v>0</v>
      </c>
      <c r="AH143" s="298">
        <f t="shared" si="9"/>
        <v>0</v>
      </c>
      <c r="AI143" s="164"/>
      <c r="AJ143" s="221">
        <f t="shared" si="10"/>
        <v>0</v>
      </c>
      <c r="AK143" s="164"/>
      <c r="AL143" s="164"/>
      <c r="AM143" s="164"/>
      <c r="AN143" s="164"/>
      <c r="AO143" s="375">
        <f>IF(AND(M143="NS",CNGE_2024_M1_Secc5!$T$633="NS"),0,IF(AND(M143="NA",CNGE_2024_M1_Secc5!$T$633="NA"),0,IF(M143&lt;=SUM(CNGE_2024_M1_Secc5!$T$633),0,1)))</f>
        <v>0</v>
      </c>
      <c r="AP143" s="680">
        <f>IF(AND(S143="NS",CNGE_2024_M1_Secc5!$T$634="NS"),0,IF(AND(S143="NA",CNGE_2024_M1_Secc5!$T$634="NA"),0,IF(S143&lt;=SUM(CNGE_2024_M1_Secc5!$T$634),0,1)))</f>
        <v>0</v>
      </c>
      <c r="AQ143" s="375">
        <f>IF(AND(Y143="NS",CNGE_2024_M1_Secc5!$T$635="NS"),0,IF(AND(Y143="NA",CNGE_2024_M1_Secc5!$T$635="NA"),0,IF(Y143&lt;=SUM(CNGE_2024_M1_Secc5!$T$635),0,1)))</f>
        <v>0</v>
      </c>
      <c r="AR143" s="680">
        <f>IF(AND(G269="NS",CNGE_2024_M1_Secc5!$T$636="NS"),0,IF(AND(G269="NA",CNGE_2024_M1_Secc5!$T$636="NA"),0,IF(G269&lt;=SUM(CNGE_2024_M1_Secc5!$T$636),0,1)))</f>
        <v>0</v>
      </c>
      <c r="AS143" s="375">
        <f>IF(AND(M269="NS",CNGE_2024_M1_Secc5!$T$637="NS"),0,IF(AND(M269="NA",CNGE_2024_M1_Secc5!$T$637="NA"),0,IF(M269&lt;=SUM(CNGE_2024_M1_Secc5!$T$637),0,1)))</f>
        <v>0</v>
      </c>
      <c r="AT143" s="680">
        <f>IF(AND(S269="NS",CNGE_2024_M1_Secc5!$T$638="NS"),0,IF(AND(S269="NA",CNGE_2024_M1_Secc5!$T$638="NA"),0,IF(S269&lt;=SUM(CNGE_2024_M1_Secc5!$T$638),0,1)))</f>
        <v>0</v>
      </c>
      <c r="AU143" s="375">
        <f>IF(AND(Y269="NS",CNGE_2024_M1_Secc5!$T$639="NS"),0,IF(AND(Y269="NA",CNGE_2024_M1_Secc5!$T$639="NA"),0,IF(Y269&lt;=SUM(CNGE_2024_M1_Secc5!$T$639),0,1)))</f>
        <v>0</v>
      </c>
      <c r="AV143" s="164"/>
      <c r="AW143" s="164"/>
      <c r="AX143" s="164"/>
      <c r="AY143" s="608">
        <f>IF(AND(P143="NS",CNGE_2024_M1_Secc5!$T$646="NS"),0,IF(AND(P143="NA",CNGE_2024_M1_Secc5!$T$646="NA"),0,IF(P143&lt;=SUM(CNGE_2024_M1_Secc5!$T$646),0,1)))</f>
        <v>0</v>
      </c>
      <c r="AZ143" s="609">
        <f>IF(AND(V143="NS",CNGE_2024_M1_Secc5!$T$647="NS"),0,IF(AND(V143="NA",CNGE_2024_M1_Secc5!$T$647="NA"),0,IF(V143&lt;=SUM(CNGE_2024_M1_Secc5!$T$647),0,1)))</f>
        <v>0</v>
      </c>
      <c r="BA143" s="608">
        <f>IF(AND(AB143="NS",CNGE_2024_M1_Secc5!$T$648="NS"),0,IF(AND(AB143="NA",CNGE_2024_M1_Secc5!$T$648="NA"),0,IF(AB143&lt;=SUM(CNGE_2024_M1_Secc5!$T$648),0,1)))</f>
        <v>0</v>
      </c>
      <c r="BB143" s="609">
        <f>IF(AND(J269="NS",CNGE_2024_M1_Secc5!$T$649="NS"),0,IF(AND(J269="NA",CNGE_2024_M1_Secc5!$T$649="NA"),0,IF(J269&lt;=SUM(CNGE_2024_M1_Secc5!$T$649),0,1)))</f>
        <v>0</v>
      </c>
      <c r="BC143" s="608">
        <f>IF(AND(P269="NS",CNGE_2024_M1_Secc5!$T$650="NS"),0,IF(AND(P269="NA",CNGE_2024_M1_Secc5!$T$650="NA"),0,IF(P269&lt;=SUM(CNGE_2024_M1_Secc5!$T$650),0,1)))</f>
        <v>0</v>
      </c>
      <c r="BD143" s="609">
        <f>IF(AND(V269="NS",CNGE_2024_M1_Secc5!$T$651="NS"),0,IF(AND(V269="NA",CNGE_2024_M1_Secc5!$T$651="NA"),0,IF(V269&lt;=SUM(CNGE_2024_M1_Secc5!$T$651),0,1)))</f>
        <v>0</v>
      </c>
      <c r="BE143" s="608">
        <f>IF(AND(AB269="NS",CNGE_2024_M1_Secc5!$T$652="NS"),0,IF(AND(AB269="NA",CNGE_2024_M1_Secc5!$T$652="NA"),0,IF(AB269&lt;=SUM(CNGE_2024_M1_Secc5!$T$652),0,1)))</f>
        <v>0</v>
      </c>
      <c r="BF143" s="682">
        <f>IF(AND(CNGE_2024_M1_Secc5!$P$633&lt;&gt;"",CNGE_2024_M1_Secc5!$P$633&lt;&gt;1,COUNTA(M143:R143)=0),0,IF(AND(CNGE_2024_M1_Secc5!$P$633&lt;&gt;"",CNGE_2024_M1_Secc5!$P$633=1,COUNTA(M143:R143)=2),0,IF(COUNTA(M143:R143)=0,0,1)))</f>
        <v>0</v>
      </c>
      <c r="BG143" s="683">
        <f>IF(AND(CNGE_2024_M1_Secc5!$P$634&lt;&gt;"",CNGE_2024_M1_Secc5!$P$634&lt;&gt;1,COUNTA(S143:X143)=0),0,IF(AND(CNGE_2024_M1_Secc5!$P$634&lt;&gt;"",CNGE_2024_M1_Secc5!$P$634=1,COUNTA(S143:X143)=2),0,IF(COUNTA(S143:X143)=0,0,1)))</f>
        <v>0</v>
      </c>
      <c r="BH143" s="682">
        <f>IF(AND(CNGE_2024_M1_Secc5!$P$635&lt;&gt;"",CNGE_2024_M1_Secc5!$P$635&lt;&gt;1,COUNTA(Y143:AD143)=0),0,IF(AND(CNGE_2024_M1_Secc5!$P$635&lt;&gt;"",CNGE_2024_M1_Secc5!$P$635=1,COUNTA(Y143:AD143)=2),0,IF(COUNTA(Y143:AD143)=0,0,1)))</f>
        <v>0</v>
      </c>
      <c r="BI143" s="683">
        <f>IF(AND(CNGE_2024_M1_Secc5!$P$636&lt;&gt;"",CNGE_2024_M1_Secc5!$P$636&lt;&gt;1,COUNTA(G269:L269)=0),0,IF(AND(CNGE_2024_M1_Secc5!$P$636&lt;&gt;"",CNGE_2024_M1_Secc5!$P$636=1,COUNTA(G269:L269)=2),0,IF(COUNTA(G269:L269)=0,0,1)))</f>
        <v>0</v>
      </c>
      <c r="BJ143" s="682">
        <f>IF(AND(CNGE_2024_M1_Secc5!$P$637&lt;&gt;"",CNGE_2024_M1_Secc5!$P$637&lt;&gt;1,COUNTA(M269:R269)=0),0,IF(AND(CNGE_2024_M1_Secc5!$P$637&lt;&gt;"",CNGE_2024_M1_Secc5!$P$637=1,COUNTA(M269:R269)=2),0,IF(COUNTA(M269:R269)=0,0,1)))</f>
        <v>0</v>
      </c>
      <c r="BK143" s="683">
        <f>IF(AND(CNGE_2024_M1_Secc5!$P$638&lt;&gt;"",CNGE_2024_M1_Secc5!$P$638&lt;&gt;1,COUNTA(S269:X269)=0),0,IF(AND(CNGE_2024_M1_Secc5!$P$638&lt;&gt;"",CNGE_2024_M1_Secc5!$P$638=1,COUNTA(S269:X269)=2),0,IF(COUNTA(S269:X269)=0,0,1)))</f>
        <v>0</v>
      </c>
      <c r="BL143" s="682">
        <f>IF(AND(CNGE_2024_M1_Secc5!$P$639&lt;&gt;"",CNGE_2024_M1_Secc5!$P$639&lt;&gt;1,COUNTA(Y269:AD269)=0),0,IF(AND(CNGE_2024_M1_Secc5!$P$639&lt;&gt;"",CNGE_2024_M1_Secc5!$P$639=1,COUNTA(Y269:AD269)=2),0,IF(COUNTA(Y269:AD269)=0,0,1)))</f>
        <v>0</v>
      </c>
      <c r="BM143" s="402">
        <f t="shared" si="11"/>
        <v>0</v>
      </c>
      <c r="BN143" s="370" t="str">
        <f>IF(BM143=0,"",
IF(SUM($BM$27:BM143)=1,BO143,
IF($BM$147&gt;SUM($BM$27:BM143),_xlfn.CONCAT(", ",BO143),
IF($BM$147=SUM($BM$27:BM143),_xlfn.CONCAT(" y ",BO143)))))</f>
        <v/>
      </c>
      <c r="BO143" s="156" t="s">
        <v>5293</v>
      </c>
      <c r="BP143" s="272">
        <f t="shared" si="13"/>
        <v>0</v>
      </c>
      <c r="BQ143" s="273" t="str">
        <f>IF(BP143=0,"",
IF(SUM($BP$27:BP143)=1,BR143,
IF(BP$2201&gt;SUM($BP$27:BP143),_xlfn.CONCAT(", ",BR143),
IF($BP$148=SUM($BP$27:BP143),_xlfn.CONCAT(" y ",BR143)))))</f>
        <v/>
      </c>
      <c r="BR143" s="156" t="s">
        <v>5293</v>
      </c>
      <c r="BS143" s="272">
        <f t="shared" si="12"/>
        <v>0</v>
      </c>
      <c r="BT143" s="273" t="str">
        <f>IF(BS143=0,"",
IF(SUM($BS$27:BS143)=1,BU143,
IF($BS$147&gt;SUM($BS$27:BS143),_xlfn.CONCAT(", ",BU143),
IF($BS$147=SUM($BS$27:BS143),_xlfn.CONCAT(" y ",BU143)))))</f>
        <v/>
      </c>
      <c r="BU143" s="156" t="s">
        <v>5293</v>
      </c>
    </row>
    <row r="144" spans="1:73" ht="15" customHeight="1">
      <c r="A144" s="145"/>
      <c r="B144" s="145"/>
      <c r="C144" s="157" t="s">
        <v>5294</v>
      </c>
      <c r="D144" s="884" t="str">
        <f>IF(CNGE_2024_M1_Secc5!$D157="","",CNGE_2024_M1_Secc5!$D157)</f>
        <v/>
      </c>
      <c r="E144" s="884"/>
      <c r="F144" s="884"/>
      <c r="G144" s="884"/>
      <c r="H144" s="884"/>
      <c r="I144" s="884"/>
      <c r="J144" s="884"/>
      <c r="K144" s="719"/>
      <c r="L144" s="719"/>
      <c r="M144" s="719"/>
      <c r="N144" s="719"/>
      <c r="O144" s="719"/>
      <c r="P144" s="719"/>
      <c r="Q144" s="719"/>
      <c r="R144" s="719"/>
      <c r="S144" s="719"/>
      <c r="T144" s="719"/>
      <c r="U144" s="719"/>
      <c r="V144" s="719"/>
      <c r="W144" s="719"/>
      <c r="X144" s="719"/>
      <c r="Y144" s="719"/>
      <c r="Z144" s="719"/>
      <c r="AA144" s="719"/>
      <c r="AB144" s="719"/>
      <c r="AC144" s="719"/>
      <c r="AD144" s="719"/>
      <c r="AE144" s="198"/>
      <c r="AF144" s="164"/>
      <c r="AG144" s="199">
        <f t="shared" si="8"/>
        <v>0</v>
      </c>
      <c r="AH144" s="298">
        <f t="shared" si="9"/>
        <v>0</v>
      </c>
      <c r="AI144" s="164"/>
      <c r="AJ144" s="221">
        <f t="shared" si="10"/>
        <v>0</v>
      </c>
      <c r="AK144" s="164"/>
      <c r="AL144" s="164"/>
      <c r="AM144" s="164"/>
      <c r="AN144" s="164"/>
      <c r="AO144" s="375">
        <f>IF(AND(M144="NS",CNGE_2024_M1_Secc5!$T$633="NS"),0,IF(AND(M144="NA",CNGE_2024_M1_Secc5!$T$633="NA"),0,IF(M144&lt;=SUM(CNGE_2024_M1_Secc5!$T$633),0,1)))</f>
        <v>0</v>
      </c>
      <c r="AP144" s="680">
        <f>IF(AND(S144="NS",CNGE_2024_M1_Secc5!$T$634="NS"),0,IF(AND(S144="NA",CNGE_2024_M1_Secc5!$T$634="NA"),0,IF(S144&lt;=SUM(CNGE_2024_M1_Secc5!$T$634),0,1)))</f>
        <v>0</v>
      </c>
      <c r="AQ144" s="375">
        <f>IF(AND(Y144="NS",CNGE_2024_M1_Secc5!$T$635="NS"),0,IF(AND(Y144="NA",CNGE_2024_M1_Secc5!$T$635="NA"),0,IF(Y144&lt;=SUM(CNGE_2024_M1_Secc5!$T$635),0,1)))</f>
        <v>0</v>
      </c>
      <c r="AR144" s="680">
        <f>IF(AND(G270="NS",CNGE_2024_M1_Secc5!$T$636="NS"),0,IF(AND(G270="NA",CNGE_2024_M1_Secc5!$T$636="NA"),0,IF(G270&lt;=SUM(CNGE_2024_M1_Secc5!$T$636),0,1)))</f>
        <v>0</v>
      </c>
      <c r="AS144" s="375">
        <f>IF(AND(M270="NS",CNGE_2024_M1_Secc5!$T$637="NS"),0,IF(AND(M270="NA",CNGE_2024_M1_Secc5!$T$637="NA"),0,IF(M270&lt;=SUM(CNGE_2024_M1_Secc5!$T$637),0,1)))</f>
        <v>0</v>
      </c>
      <c r="AT144" s="680">
        <f>IF(AND(S270="NS",CNGE_2024_M1_Secc5!$T$638="NS"),0,IF(AND(S270="NA",CNGE_2024_M1_Secc5!$T$638="NA"),0,IF(S270&lt;=SUM(CNGE_2024_M1_Secc5!$T$638),0,1)))</f>
        <v>0</v>
      </c>
      <c r="AU144" s="375">
        <f>IF(AND(Y270="NS",CNGE_2024_M1_Secc5!$T$639="NS"),0,IF(AND(Y270="NA",CNGE_2024_M1_Secc5!$T$639="NA"),0,IF(Y270&lt;=SUM(CNGE_2024_M1_Secc5!$T$639),0,1)))</f>
        <v>0</v>
      </c>
      <c r="AV144" s="164"/>
      <c r="AW144" s="164"/>
      <c r="AX144" s="164"/>
      <c r="AY144" s="608">
        <f>IF(AND(P144="NS",CNGE_2024_M1_Secc5!$T$646="NS"),0,IF(AND(P144="NA",CNGE_2024_M1_Secc5!$T$646="NA"),0,IF(P144&lt;=SUM(CNGE_2024_M1_Secc5!$T$646),0,1)))</f>
        <v>0</v>
      </c>
      <c r="AZ144" s="609">
        <f>IF(AND(V144="NS",CNGE_2024_M1_Secc5!$T$647="NS"),0,IF(AND(V144="NA",CNGE_2024_M1_Secc5!$T$647="NA"),0,IF(V144&lt;=SUM(CNGE_2024_M1_Secc5!$T$647),0,1)))</f>
        <v>0</v>
      </c>
      <c r="BA144" s="608">
        <f>IF(AND(AB144="NS",CNGE_2024_M1_Secc5!$T$648="NS"),0,IF(AND(AB144="NA",CNGE_2024_M1_Secc5!$T$648="NA"),0,IF(AB144&lt;=SUM(CNGE_2024_M1_Secc5!$T$648),0,1)))</f>
        <v>0</v>
      </c>
      <c r="BB144" s="609">
        <f>IF(AND(J270="NS",CNGE_2024_M1_Secc5!$T$649="NS"),0,IF(AND(J270="NA",CNGE_2024_M1_Secc5!$T$649="NA"),0,IF(J270&lt;=SUM(CNGE_2024_M1_Secc5!$T$649),0,1)))</f>
        <v>0</v>
      </c>
      <c r="BC144" s="608">
        <f>IF(AND(P270="NS",CNGE_2024_M1_Secc5!$T$650="NS"),0,IF(AND(P270="NA",CNGE_2024_M1_Secc5!$T$650="NA"),0,IF(P270&lt;=SUM(CNGE_2024_M1_Secc5!$T$650),0,1)))</f>
        <v>0</v>
      </c>
      <c r="BD144" s="609">
        <f>IF(AND(V270="NS",CNGE_2024_M1_Secc5!$T$651="NS"),0,IF(AND(V270="NA",CNGE_2024_M1_Secc5!$T$651="NA"),0,IF(V270&lt;=SUM(CNGE_2024_M1_Secc5!$T$651),0,1)))</f>
        <v>0</v>
      </c>
      <c r="BE144" s="608">
        <f>IF(AND(AB270="NS",CNGE_2024_M1_Secc5!$T$652="NS"),0,IF(AND(AB270="NA",CNGE_2024_M1_Secc5!$T$652="NA"),0,IF(AB270&lt;=SUM(CNGE_2024_M1_Secc5!$T$652),0,1)))</f>
        <v>0</v>
      </c>
      <c r="BF144" s="682">
        <f>IF(AND(CNGE_2024_M1_Secc5!$P$633&lt;&gt;"",CNGE_2024_M1_Secc5!$P$633&lt;&gt;1,COUNTA(M144:R144)=0),0,IF(AND(CNGE_2024_M1_Secc5!$P$633&lt;&gt;"",CNGE_2024_M1_Secc5!$P$633=1,COUNTA(M144:R144)=2),0,IF(COUNTA(M144:R144)=0,0,1)))</f>
        <v>0</v>
      </c>
      <c r="BG144" s="683">
        <f>IF(AND(CNGE_2024_M1_Secc5!$P$634&lt;&gt;"",CNGE_2024_M1_Secc5!$P$634&lt;&gt;1,COUNTA(S144:X144)=0),0,IF(AND(CNGE_2024_M1_Secc5!$P$634&lt;&gt;"",CNGE_2024_M1_Secc5!$P$634=1,COUNTA(S144:X144)=2),0,IF(COUNTA(S144:X144)=0,0,1)))</f>
        <v>0</v>
      </c>
      <c r="BH144" s="682">
        <f>IF(AND(CNGE_2024_M1_Secc5!$P$635&lt;&gt;"",CNGE_2024_M1_Secc5!$P$635&lt;&gt;1,COUNTA(Y144:AD144)=0),0,IF(AND(CNGE_2024_M1_Secc5!$P$635&lt;&gt;"",CNGE_2024_M1_Secc5!$P$635=1,COUNTA(Y144:AD144)=2),0,IF(COUNTA(Y144:AD144)=0,0,1)))</f>
        <v>0</v>
      </c>
      <c r="BI144" s="683">
        <f>IF(AND(CNGE_2024_M1_Secc5!$P$636&lt;&gt;"",CNGE_2024_M1_Secc5!$P$636&lt;&gt;1,COUNTA(G270:L270)=0),0,IF(AND(CNGE_2024_M1_Secc5!$P$636&lt;&gt;"",CNGE_2024_M1_Secc5!$P$636=1,COUNTA(G270:L270)=2),0,IF(COUNTA(G270:L270)=0,0,1)))</f>
        <v>0</v>
      </c>
      <c r="BJ144" s="682">
        <f>IF(AND(CNGE_2024_M1_Secc5!$P$637&lt;&gt;"",CNGE_2024_M1_Secc5!$P$637&lt;&gt;1,COUNTA(M270:R270)=0),0,IF(AND(CNGE_2024_M1_Secc5!$P$637&lt;&gt;"",CNGE_2024_M1_Secc5!$P$637=1,COUNTA(M270:R270)=2),0,IF(COUNTA(M270:R270)=0,0,1)))</f>
        <v>0</v>
      </c>
      <c r="BK144" s="683">
        <f>IF(AND(CNGE_2024_M1_Secc5!$P$638&lt;&gt;"",CNGE_2024_M1_Secc5!$P$638&lt;&gt;1,COUNTA(S270:X270)=0),0,IF(AND(CNGE_2024_M1_Secc5!$P$638&lt;&gt;"",CNGE_2024_M1_Secc5!$P$638=1,COUNTA(S270:X270)=2),0,IF(COUNTA(S270:X270)=0,0,1)))</f>
        <v>0</v>
      </c>
      <c r="BL144" s="682">
        <f>IF(AND(CNGE_2024_M1_Secc5!$P$639&lt;&gt;"",CNGE_2024_M1_Secc5!$P$639&lt;&gt;1,COUNTA(Y270:AD270)=0),0,IF(AND(CNGE_2024_M1_Secc5!$P$639&lt;&gt;"",CNGE_2024_M1_Secc5!$P$639=1,COUNTA(Y270:AD270)=2),0,IF(COUNTA(Y270:AD270)=0,0,1)))</f>
        <v>0</v>
      </c>
      <c r="BM144" s="402">
        <f t="shared" si="11"/>
        <v>0</v>
      </c>
      <c r="BN144" s="370" t="str">
        <f>IF(BM144=0,"",
IF(SUM($BM$27:BM144)=1,BO144,
IF($BM$147&gt;SUM($BM$27:BM144),_xlfn.CONCAT(", ",BO144),
IF($BM$147=SUM($BM$27:BM144),_xlfn.CONCAT(" y ",BO144)))))</f>
        <v/>
      </c>
      <c r="BO144" s="156" t="s">
        <v>5295</v>
      </c>
      <c r="BP144" s="272">
        <f t="shared" si="13"/>
        <v>0</v>
      </c>
      <c r="BQ144" s="273" t="str">
        <f>IF(BP144=0,"",
IF(SUM($BP$27:BP144)=1,BR144,
IF(BP$2201&gt;SUM($BP$27:BP144),_xlfn.CONCAT(", ",BR144),
IF($BP$148=SUM($BP$27:BP144),_xlfn.CONCAT(" y ",BR144)))))</f>
        <v/>
      </c>
      <c r="BR144" s="156" t="s">
        <v>5295</v>
      </c>
      <c r="BS144" s="272">
        <f t="shared" si="12"/>
        <v>0</v>
      </c>
      <c r="BT144" s="273" t="str">
        <f>IF(BS144=0,"",
IF(SUM($BS$27:BS144)=1,BU144,
IF($BS$147&gt;SUM($BS$27:BS144),_xlfn.CONCAT(", ",BU144),
IF($BS$147=SUM($BS$27:BS144),_xlfn.CONCAT(" y ",BU144)))))</f>
        <v/>
      </c>
      <c r="BU144" s="156" t="s">
        <v>5295</v>
      </c>
    </row>
    <row r="145" spans="1:73" ht="15" customHeight="1">
      <c r="A145" s="145"/>
      <c r="B145" s="145"/>
      <c r="C145" s="157" t="s">
        <v>5296</v>
      </c>
      <c r="D145" s="884" t="str">
        <f>IF(CNGE_2024_M1_Secc5!$D158="","",CNGE_2024_M1_Secc5!$D158)</f>
        <v/>
      </c>
      <c r="E145" s="884"/>
      <c r="F145" s="884"/>
      <c r="G145" s="884"/>
      <c r="H145" s="884"/>
      <c r="I145" s="884"/>
      <c r="J145" s="884"/>
      <c r="K145" s="719"/>
      <c r="L145" s="719"/>
      <c r="M145" s="719"/>
      <c r="N145" s="719"/>
      <c r="O145" s="719"/>
      <c r="P145" s="719"/>
      <c r="Q145" s="719"/>
      <c r="R145" s="719"/>
      <c r="S145" s="719"/>
      <c r="T145" s="719"/>
      <c r="U145" s="719"/>
      <c r="V145" s="719"/>
      <c r="W145" s="719"/>
      <c r="X145" s="719"/>
      <c r="Y145" s="719"/>
      <c r="Z145" s="719"/>
      <c r="AA145" s="719"/>
      <c r="AB145" s="719"/>
      <c r="AC145" s="719"/>
      <c r="AD145" s="719"/>
      <c r="AE145" s="198"/>
      <c r="AF145" s="164"/>
      <c r="AG145" s="199">
        <f t="shared" si="8"/>
        <v>0</v>
      </c>
      <c r="AH145" s="298">
        <f t="shared" si="9"/>
        <v>0</v>
      </c>
      <c r="AI145" s="164"/>
      <c r="AJ145" s="221">
        <f t="shared" si="10"/>
        <v>0</v>
      </c>
      <c r="AK145" s="164"/>
      <c r="AL145" s="164"/>
      <c r="AM145" s="164"/>
      <c r="AN145" s="164"/>
      <c r="AO145" s="375">
        <f>IF(AND(M145="NS",CNGE_2024_M1_Secc5!$T$633="NS"),0,IF(AND(M145="NA",CNGE_2024_M1_Secc5!$T$633="NA"),0,IF(M145&lt;=SUM(CNGE_2024_M1_Secc5!$T$633),0,1)))</f>
        <v>0</v>
      </c>
      <c r="AP145" s="680">
        <f>IF(AND(S145="NS",CNGE_2024_M1_Secc5!$T$634="NS"),0,IF(AND(S145="NA",CNGE_2024_M1_Secc5!$T$634="NA"),0,IF(S145&lt;=SUM(CNGE_2024_M1_Secc5!$T$634),0,1)))</f>
        <v>0</v>
      </c>
      <c r="AQ145" s="375">
        <f>IF(AND(Y145="NS",CNGE_2024_M1_Secc5!$T$635="NS"),0,IF(AND(Y145="NA",CNGE_2024_M1_Secc5!$T$635="NA"),0,IF(Y145&lt;=SUM(CNGE_2024_M1_Secc5!$T$635),0,1)))</f>
        <v>0</v>
      </c>
      <c r="AR145" s="680">
        <f>IF(AND(G271="NS",CNGE_2024_M1_Secc5!$T$636="NS"),0,IF(AND(G271="NA",CNGE_2024_M1_Secc5!$T$636="NA"),0,IF(G271&lt;=SUM(CNGE_2024_M1_Secc5!$T$636),0,1)))</f>
        <v>0</v>
      </c>
      <c r="AS145" s="375">
        <f>IF(AND(M271="NS",CNGE_2024_M1_Secc5!$T$637="NS"),0,IF(AND(M271="NA",CNGE_2024_M1_Secc5!$T$637="NA"),0,IF(M271&lt;=SUM(CNGE_2024_M1_Secc5!$T$637),0,1)))</f>
        <v>0</v>
      </c>
      <c r="AT145" s="680">
        <f>IF(AND(S271="NS",CNGE_2024_M1_Secc5!$T$638="NS"),0,IF(AND(S271="NA",CNGE_2024_M1_Secc5!$T$638="NA"),0,IF(S271&lt;=SUM(CNGE_2024_M1_Secc5!$T$638),0,1)))</f>
        <v>0</v>
      </c>
      <c r="AU145" s="375">
        <f>IF(AND(Y271="NS",CNGE_2024_M1_Secc5!$T$639="NS"),0,IF(AND(Y271="NA",CNGE_2024_M1_Secc5!$T$639="NA"),0,IF(Y271&lt;=SUM(CNGE_2024_M1_Secc5!$T$639),0,1)))</f>
        <v>0</v>
      </c>
      <c r="AV145" s="164"/>
      <c r="AW145" s="164"/>
      <c r="AX145" s="164"/>
      <c r="AY145" s="608">
        <f>IF(AND(P145="NS",CNGE_2024_M1_Secc5!$T$646="NS"),0,IF(AND(P145="NA",CNGE_2024_M1_Secc5!$T$646="NA"),0,IF(P145&lt;=SUM(CNGE_2024_M1_Secc5!$T$646),0,1)))</f>
        <v>0</v>
      </c>
      <c r="AZ145" s="609">
        <f>IF(AND(V145="NS",CNGE_2024_M1_Secc5!$T$647="NS"),0,IF(AND(V145="NA",CNGE_2024_M1_Secc5!$T$647="NA"),0,IF(V145&lt;=SUM(CNGE_2024_M1_Secc5!$T$647),0,1)))</f>
        <v>0</v>
      </c>
      <c r="BA145" s="608">
        <f>IF(AND(AB145="NS",CNGE_2024_M1_Secc5!$T$648="NS"),0,IF(AND(AB145="NA",CNGE_2024_M1_Secc5!$T$648="NA"),0,IF(AB145&lt;=SUM(CNGE_2024_M1_Secc5!$T$648),0,1)))</f>
        <v>0</v>
      </c>
      <c r="BB145" s="609">
        <f>IF(AND(J271="NS",CNGE_2024_M1_Secc5!$T$649="NS"),0,IF(AND(J271="NA",CNGE_2024_M1_Secc5!$T$649="NA"),0,IF(J271&lt;=SUM(CNGE_2024_M1_Secc5!$T$649),0,1)))</f>
        <v>0</v>
      </c>
      <c r="BC145" s="608">
        <f>IF(AND(P271="NS",CNGE_2024_M1_Secc5!$T$650="NS"),0,IF(AND(P271="NA",CNGE_2024_M1_Secc5!$T$650="NA"),0,IF(P271&lt;=SUM(CNGE_2024_M1_Secc5!$T$650),0,1)))</f>
        <v>0</v>
      </c>
      <c r="BD145" s="609">
        <f>IF(AND(V271="NS",CNGE_2024_M1_Secc5!$T$651="NS"),0,IF(AND(V271="NA",CNGE_2024_M1_Secc5!$T$651="NA"),0,IF(V271&lt;=SUM(CNGE_2024_M1_Secc5!$T$651),0,1)))</f>
        <v>0</v>
      </c>
      <c r="BE145" s="608">
        <f>IF(AND(AB271="NS",CNGE_2024_M1_Secc5!$T$652="NS"),0,IF(AND(AB271="NA",CNGE_2024_M1_Secc5!$T$652="NA"),0,IF(AB271&lt;=SUM(CNGE_2024_M1_Secc5!$T$652),0,1)))</f>
        <v>0</v>
      </c>
      <c r="BF145" s="682">
        <f>IF(AND(CNGE_2024_M1_Secc5!$P$633&lt;&gt;"",CNGE_2024_M1_Secc5!$P$633&lt;&gt;1,COUNTA(M145:R145)=0),0,IF(AND(CNGE_2024_M1_Secc5!$P$633&lt;&gt;"",CNGE_2024_M1_Secc5!$P$633=1,COUNTA(M145:R145)=2),0,IF(COUNTA(M145:R145)=0,0,1)))</f>
        <v>0</v>
      </c>
      <c r="BG145" s="683">
        <f>IF(AND(CNGE_2024_M1_Secc5!$P$634&lt;&gt;"",CNGE_2024_M1_Secc5!$P$634&lt;&gt;1,COUNTA(S145:X145)=0),0,IF(AND(CNGE_2024_M1_Secc5!$P$634&lt;&gt;"",CNGE_2024_M1_Secc5!$P$634=1,COUNTA(S145:X145)=2),0,IF(COUNTA(S145:X145)=0,0,1)))</f>
        <v>0</v>
      </c>
      <c r="BH145" s="682">
        <f>IF(AND(CNGE_2024_M1_Secc5!$P$635&lt;&gt;"",CNGE_2024_M1_Secc5!$P$635&lt;&gt;1,COUNTA(Y145:AD145)=0),0,IF(AND(CNGE_2024_M1_Secc5!$P$635&lt;&gt;"",CNGE_2024_M1_Secc5!$P$635=1,COUNTA(Y145:AD145)=2),0,IF(COUNTA(Y145:AD145)=0,0,1)))</f>
        <v>0</v>
      </c>
      <c r="BI145" s="683">
        <f>IF(AND(CNGE_2024_M1_Secc5!$P$636&lt;&gt;"",CNGE_2024_M1_Secc5!$P$636&lt;&gt;1,COUNTA(G271:L271)=0),0,IF(AND(CNGE_2024_M1_Secc5!$P$636&lt;&gt;"",CNGE_2024_M1_Secc5!$P$636=1,COUNTA(G271:L271)=2),0,IF(COUNTA(G271:L271)=0,0,1)))</f>
        <v>0</v>
      </c>
      <c r="BJ145" s="682">
        <f>IF(AND(CNGE_2024_M1_Secc5!$P$637&lt;&gt;"",CNGE_2024_M1_Secc5!$P$637&lt;&gt;1,COUNTA(M271:R271)=0),0,IF(AND(CNGE_2024_M1_Secc5!$P$637&lt;&gt;"",CNGE_2024_M1_Secc5!$P$637=1,COUNTA(M271:R271)=2),0,IF(COUNTA(M271:R271)=0,0,1)))</f>
        <v>0</v>
      </c>
      <c r="BK145" s="683">
        <f>IF(AND(CNGE_2024_M1_Secc5!$P$638&lt;&gt;"",CNGE_2024_M1_Secc5!$P$638&lt;&gt;1,COUNTA(S271:X271)=0),0,IF(AND(CNGE_2024_M1_Secc5!$P$638&lt;&gt;"",CNGE_2024_M1_Secc5!$P$638=1,COUNTA(S271:X271)=2),0,IF(COUNTA(S271:X271)=0,0,1)))</f>
        <v>0</v>
      </c>
      <c r="BL145" s="682">
        <f>IF(AND(CNGE_2024_M1_Secc5!$P$639&lt;&gt;"",CNGE_2024_M1_Secc5!$P$639&lt;&gt;1,COUNTA(Y271:AD271)=0),0,IF(AND(CNGE_2024_M1_Secc5!$P$639&lt;&gt;"",CNGE_2024_M1_Secc5!$P$639=1,COUNTA(Y271:AD271)=2),0,IF(COUNTA(Y271:AD271)=0,0,1)))</f>
        <v>0</v>
      </c>
      <c r="BM145" s="402">
        <f t="shared" si="11"/>
        <v>0</v>
      </c>
      <c r="BN145" s="370" t="str">
        <f>IF(BM145=0,"",
IF(SUM($BM$27:BM145)=1,BO145,
IF($BM$147&gt;SUM($BM$27:BM145),_xlfn.CONCAT(", ",BO145),
IF($BM$147=SUM($BM$27:BM145),_xlfn.CONCAT(" y ",BO145)))))</f>
        <v/>
      </c>
      <c r="BO145" s="156" t="s">
        <v>5297</v>
      </c>
      <c r="BP145" s="272">
        <f t="shared" si="13"/>
        <v>0</v>
      </c>
      <c r="BQ145" s="273" t="str">
        <f>IF(BP145=0,"",
IF(SUM($BP$27:BP145)=1,BR145,
IF(BP$2201&gt;SUM($BP$27:BP145),_xlfn.CONCAT(", ",BR145),
IF($BP$148=SUM($BP$27:BP145),_xlfn.CONCAT(" y ",BR145)))))</f>
        <v/>
      </c>
      <c r="BR145" s="156" t="s">
        <v>5297</v>
      </c>
      <c r="BS145" s="272">
        <f t="shared" si="12"/>
        <v>0</v>
      </c>
      <c r="BT145" s="273" t="str">
        <f>IF(BS145=0,"",
IF(SUM($BS$27:BS145)=1,BU145,
IF($BS$147&gt;SUM($BS$27:BS145),_xlfn.CONCAT(", ",BU145),
IF($BS$147=SUM($BS$27:BS145),_xlfn.CONCAT(" y ",BU145)))))</f>
        <v/>
      </c>
      <c r="BU145" s="156" t="s">
        <v>5297</v>
      </c>
    </row>
    <row r="146" spans="1:73" ht="15" customHeight="1">
      <c r="A146" s="145"/>
      <c r="B146" s="145"/>
      <c r="C146" s="157" t="s">
        <v>5298</v>
      </c>
      <c r="D146" s="884" t="str">
        <f>IF(CNGE_2024_M1_Secc5!$D159="","",CNGE_2024_M1_Secc5!$D159)</f>
        <v/>
      </c>
      <c r="E146" s="884"/>
      <c r="F146" s="884"/>
      <c r="G146" s="884"/>
      <c r="H146" s="884"/>
      <c r="I146" s="884"/>
      <c r="J146" s="884"/>
      <c r="K146" s="719"/>
      <c r="L146" s="719"/>
      <c r="M146" s="719"/>
      <c r="N146" s="719"/>
      <c r="O146" s="719"/>
      <c r="P146" s="719"/>
      <c r="Q146" s="719"/>
      <c r="R146" s="719"/>
      <c r="S146" s="719"/>
      <c r="T146" s="719"/>
      <c r="U146" s="719"/>
      <c r="V146" s="719"/>
      <c r="W146" s="719"/>
      <c r="X146" s="719"/>
      <c r="Y146" s="719"/>
      <c r="Z146" s="719"/>
      <c r="AA146" s="719"/>
      <c r="AB146" s="719"/>
      <c r="AC146" s="719"/>
      <c r="AD146" s="719"/>
      <c r="AE146" s="198"/>
      <c r="AF146" s="164"/>
      <c r="AG146" s="199">
        <f t="shared" si="8"/>
        <v>0</v>
      </c>
      <c r="AH146" s="298">
        <f t="shared" si="9"/>
        <v>0</v>
      </c>
      <c r="AI146" s="164"/>
      <c r="AJ146" s="221">
        <f t="shared" si="10"/>
        <v>0</v>
      </c>
      <c r="AK146" s="164"/>
      <c r="AL146" s="164"/>
      <c r="AM146" s="164"/>
      <c r="AN146" s="164"/>
      <c r="AO146" s="375">
        <f>IF(AND(M146="NS",CNGE_2024_M1_Secc5!$T$633="NS"),0,IF(AND(M146="NA",CNGE_2024_M1_Secc5!$T$633="NA"),0,IF(M146&lt;=SUM(CNGE_2024_M1_Secc5!$T$633),0,1)))</f>
        <v>0</v>
      </c>
      <c r="AP146" s="680">
        <f>IF(AND(S146="NS",CNGE_2024_M1_Secc5!$T$634="NS"),0,IF(AND(S146="NA",CNGE_2024_M1_Secc5!$T$634="NA"),0,IF(S146&lt;=SUM(CNGE_2024_M1_Secc5!$T$634),0,1)))</f>
        <v>0</v>
      </c>
      <c r="AQ146" s="375">
        <f>IF(AND(Y146="NS",CNGE_2024_M1_Secc5!$T$635="NS"),0,IF(AND(Y146="NA",CNGE_2024_M1_Secc5!$T$635="NA"),0,IF(Y146&lt;=SUM(CNGE_2024_M1_Secc5!$T$635),0,1)))</f>
        <v>0</v>
      </c>
      <c r="AR146" s="680">
        <f>IF(AND(G272="NS",CNGE_2024_M1_Secc5!$T$636="NS"),0,IF(AND(G272="NA",CNGE_2024_M1_Secc5!$T$636="NA"),0,IF(G272&lt;=SUM(CNGE_2024_M1_Secc5!$T$636),0,1)))</f>
        <v>0</v>
      </c>
      <c r="AS146" s="375">
        <f>IF(AND(M272="NS",CNGE_2024_M1_Secc5!$T$637="NS"),0,IF(AND(M272="NA",CNGE_2024_M1_Secc5!$T$637="NA"),0,IF(M272&lt;=SUM(CNGE_2024_M1_Secc5!$T$637),0,1)))</f>
        <v>0</v>
      </c>
      <c r="AT146" s="680">
        <f>IF(AND(S272="NS",CNGE_2024_M1_Secc5!$T$638="NS"),0,IF(AND(S272="NA",CNGE_2024_M1_Secc5!$T$638="NA"),0,IF(S272&lt;=SUM(CNGE_2024_M1_Secc5!$T$638),0,1)))</f>
        <v>0</v>
      </c>
      <c r="AU146" s="375">
        <f>IF(AND(Y272="NS",CNGE_2024_M1_Secc5!$T$639="NS"),0,IF(AND(Y272="NA",CNGE_2024_M1_Secc5!$T$639="NA"),0,IF(Y272&lt;=SUM(CNGE_2024_M1_Secc5!$T$639),0,1)))</f>
        <v>0</v>
      </c>
      <c r="AV146" s="164"/>
      <c r="AW146" s="164"/>
      <c r="AX146" s="164"/>
      <c r="AY146" s="608">
        <f>IF(AND(P146="NS",CNGE_2024_M1_Secc5!$T$646="NS"),0,IF(AND(P146="NA",CNGE_2024_M1_Secc5!$T$646="NA"),0,IF(P146&lt;=SUM(CNGE_2024_M1_Secc5!$T$646),0,1)))</f>
        <v>0</v>
      </c>
      <c r="AZ146" s="609">
        <f>IF(AND(V146="NS",CNGE_2024_M1_Secc5!$T$647="NS"),0,IF(AND(V146="NA",CNGE_2024_M1_Secc5!$T$647="NA"),0,IF(V146&lt;=SUM(CNGE_2024_M1_Secc5!$T$647),0,1)))</f>
        <v>0</v>
      </c>
      <c r="BA146" s="608">
        <f>IF(AND(AB146="NS",CNGE_2024_M1_Secc5!$T$648="NS"),0,IF(AND(AB146="NA",CNGE_2024_M1_Secc5!$T$648="NA"),0,IF(AB146&lt;=SUM(CNGE_2024_M1_Secc5!$T$648),0,1)))</f>
        <v>0</v>
      </c>
      <c r="BB146" s="609">
        <f>IF(AND(J272="NS",CNGE_2024_M1_Secc5!$T$649="NS"),0,IF(AND(J272="NA",CNGE_2024_M1_Secc5!$T$649="NA"),0,IF(J272&lt;=SUM(CNGE_2024_M1_Secc5!$T$649),0,1)))</f>
        <v>0</v>
      </c>
      <c r="BC146" s="608">
        <f>IF(AND(P272="NS",CNGE_2024_M1_Secc5!$T$650="NS"),0,IF(AND(P272="NA",CNGE_2024_M1_Secc5!$T$650="NA"),0,IF(P272&lt;=SUM(CNGE_2024_M1_Secc5!$T$650),0,1)))</f>
        <v>0</v>
      </c>
      <c r="BD146" s="609">
        <f>IF(AND(V272="NS",CNGE_2024_M1_Secc5!$T$651="NS"),0,IF(AND(V272="NA",CNGE_2024_M1_Secc5!$T$651="NA"),0,IF(V272&lt;=SUM(CNGE_2024_M1_Secc5!$T$651),0,1)))</f>
        <v>0</v>
      </c>
      <c r="BE146" s="608">
        <f>IF(AND(AB272="NS",CNGE_2024_M1_Secc5!$T$652="NS"),0,IF(AND(AB272="NA",CNGE_2024_M1_Secc5!$T$652="NA"),0,IF(AB272&lt;=SUM(CNGE_2024_M1_Secc5!$T$652),0,1)))</f>
        <v>0</v>
      </c>
      <c r="BF146" s="682">
        <f>IF(AND(CNGE_2024_M1_Secc5!$P$633&lt;&gt;"",CNGE_2024_M1_Secc5!$P$633&lt;&gt;1,COUNTA(M146:R146)=0),0,IF(AND(CNGE_2024_M1_Secc5!$P$633&lt;&gt;"",CNGE_2024_M1_Secc5!$P$633=1,COUNTA(M146:R146)=2),0,IF(COUNTA(M146:R146)=0,0,1)))</f>
        <v>0</v>
      </c>
      <c r="BG146" s="683">
        <f>IF(AND(CNGE_2024_M1_Secc5!$P$634&lt;&gt;"",CNGE_2024_M1_Secc5!$P$634&lt;&gt;1,COUNTA(S146:X146)=0),0,IF(AND(CNGE_2024_M1_Secc5!$P$634&lt;&gt;"",CNGE_2024_M1_Secc5!$P$634=1,COUNTA(S146:X146)=2),0,IF(COUNTA(S146:X146)=0,0,1)))</f>
        <v>0</v>
      </c>
      <c r="BH146" s="682">
        <f>IF(AND(CNGE_2024_M1_Secc5!$P$635&lt;&gt;"",CNGE_2024_M1_Secc5!$P$635&lt;&gt;1,COUNTA(Y146:AD146)=0),0,IF(AND(CNGE_2024_M1_Secc5!$P$635&lt;&gt;"",CNGE_2024_M1_Secc5!$P$635=1,COUNTA(Y146:AD146)=2),0,IF(COUNTA(Y146:AD146)=0,0,1)))</f>
        <v>0</v>
      </c>
      <c r="BI146" s="683">
        <f>IF(AND(CNGE_2024_M1_Secc5!$P$636&lt;&gt;"",CNGE_2024_M1_Secc5!$P$636&lt;&gt;1,COUNTA(G272:L272)=0),0,IF(AND(CNGE_2024_M1_Secc5!$P$636&lt;&gt;"",CNGE_2024_M1_Secc5!$P$636=1,COUNTA(G272:L272)=2),0,IF(COUNTA(G272:L272)=0,0,1)))</f>
        <v>0</v>
      </c>
      <c r="BJ146" s="682">
        <f>IF(AND(CNGE_2024_M1_Secc5!$P$637&lt;&gt;"",CNGE_2024_M1_Secc5!$P$637&lt;&gt;1,COUNTA(M272:R272)=0),0,IF(AND(CNGE_2024_M1_Secc5!$P$637&lt;&gt;"",CNGE_2024_M1_Secc5!$P$637=1,COUNTA(M272:R272)=2),0,IF(COUNTA(M272:R272)=0,0,1)))</f>
        <v>0</v>
      </c>
      <c r="BK146" s="683">
        <f>IF(AND(CNGE_2024_M1_Secc5!$P$638&lt;&gt;"",CNGE_2024_M1_Secc5!$P$638&lt;&gt;1,COUNTA(S272:X272)=0),0,IF(AND(CNGE_2024_M1_Secc5!$P$638&lt;&gt;"",CNGE_2024_M1_Secc5!$P$638=1,COUNTA(S272:X272)=2),0,IF(COUNTA(S272:X272)=0,0,1)))</f>
        <v>0</v>
      </c>
      <c r="BL146" s="682">
        <f>IF(AND(CNGE_2024_M1_Secc5!$P$639&lt;&gt;"",CNGE_2024_M1_Secc5!$P$639&lt;&gt;1,COUNTA(Y272:AD272)=0),0,IF(AND(CNGE_2024_M1_Secc5!$P$639&lt;&gt;"",CNGE_2024_M1_Secc5!$P$639=1,COUNTA(Y272:AD272)=2),0,IF(COUNTA(Y272:AD272)=0,0,1)))</f>
        <v>0</v>
      </c>
      <c r="BM146" s="402">
        <f t="shared" si="11"/>
        <v>0</v>
      </c>
      <c r="BN146" s="370" t="str">
        <f>IF(BM146=0,"",
IF(SUM($BM$27:BM146)=1,BO146,
IF($BM$147&gt;SUM($BM$27:BM146),_xlfn.CONCAT(", ",BO146),
IF($BM$147=SUM($BM$27:BM146),_xlfn.CONCAT(" y ",BO146)))))</f>
        <v/>
      </c>
      <c r="BO146" s="156" t="s">
        <v>5299</v>
      </c>
      <c r="BP146" s="272">
        <f t="shared" si="13"/>
        <v>0</v>
      </c>
      <c r="BQ146" s="273" t="str">
        <f>IF(BP146=0,"",
IF(SUM($BP$27:BP146)=1,BR146,
IF(BP$2201&gt;SUM($BP$27:BP146),_xlfn.CONCAT(", ",BR146),
IF($BP$148=SUM($BP$27:BP146),_xlfn.CONCAT(" y ",BR146)))))</f>
        <v/>
      </c>
      <c r="BR146" s="156" t="s">
        <v>5299</v>
      </c>
      <c r="BS146" s="272">
        <f>IF(SUM(AY146:BE146)=0,0,1)</f>
        <v>0</v>
      </c>
      <c r="BT146" s="273" t="str">
        <f>IF(BS146=0,"",
IF(SUM($BS$27:BS146)=1,BU146,
IF($BS$147&gt;SUM($BS$27:BS146),_xlfn.CONCAT(", ",BU146),
IF($BS$147=SUM($BS$27:BS146),_xlfn.CONCAT(" y ",BU146)))))</f>
        <v/>
      </c>
      <c r="BU146" s="156" t="s">
        <v>5299</v>
      </c>
    </row>
    <row r="147" spans="1:73" ht="15" customHeight="1">
      <c r="A147" s="145"/>
      <c r="B147" s="145"/>
      <c r="C147" s="664"/>
      <c r="D147" s="14"/>
      <c r="E147" s="14"/>
      <c r="F147" s="14"/>
      <c r="G147" s="14"/>
      <c r="H147" s="14"/>
      <c r="I147" s="14"/>
      <c r="J147" s="14"/>
      <c r="K147" s="56"/>
      <c r="L147" s="67" t="s">
        <v>5527</v>
      </c>
      <c r="M147" s="716">
        <f>IF(AND(SUM(M27:O146)=0,COUNTIF(M27:O146,"NS")&gt;0),"NS",
IF(AND(SUM(M27:O146)=0,COUNTIF(M27:O146,0)&gt;0),0,
IF(AND(SUM(M27:O146)=0,COUNTIF(M27:O146,"NA")&gt;0),"NA",
SUM(M27:O146))))</f>
        <v>0</v>
      </c>
      <c r="N147" s="716"/>
      <c r="O147" s="716"/>
      <c r="P147" s="716">
        <f t="shared" ref="P147" si="14">IF(AND(SUM(P27:R146)=0,COUNTIF(P27:R146,"NS")&gt;0),"NS",
IF(AND(SUM(P27:R146)=0,COUNTIF(P27:R146,0)&gt;0),0,
IF(AND(SUM(P27:R146)=0,COUNTIF(P27:R146,"NA")&gt;0),"NA",
SUM(P27:R146))))</f>
        <v>0</v>
      </c>
      <c r="Q147" s="716"/>
      <c r="R147" s="716"/>
      <c r="S147" s="716">
        <f t="shared" ref="S147" si="15">IF(AND(SUM(S27:U146)=0,COUNTIF(S27:U146,"NS")&gt;0),"NS",
IF(AND(SUM(S27:U146)=0,COUNTIF(S27:U146,0)&gt;0),0,
IF(AND(SUM(S27:U146)=0,COUNTIF(S27:U146,"NA")&gt;0),"NA",
SUM(S27:U146))))</f>
        <v>0</v>
      </c>
      <c r="T147" s="716"/>
      <c r="U147" s="716"/>
      <c r="V147" s="716">
        <f t="shared" ref="V147" si="16">IF(AND(SUM(V27:X146)=0,COUNTIF(V27:X146,"NS")&gt;0),"NS",
IF(AND(SUM(V27:X146)=0,COUNTIF(V27:X146,0)&gt;0),0,
IF(AND(SUM(V27:X146)=0,COUNTIF(V27:X146,"NA")&gt;0),"NA",
SUM(V27:X146))))</f>
        <v>0</v>
      </c>
      <c r="W147" s="716"/>
      <c r="X147" s="716"/>
      <c r="Y147" s="716">
        <f t="shared" ref="Y147" si="17">IF(AND(SUM(Y27:AA146)=0,COUNTIF(Y27:AA146,"NS")&gt;0),"NS",
IF(AND(SUM(Y27:AA146)=0,COUNTIF(Y27:AA146,0)&gt;0),0,
IF(AND(SUM(Y27:AA146)=0,COUNTIF(Y27:AA146,"NA")&gt;0),"NA",
SUM(Y27:AA146))))</f>
        <v>0</v>
      </c>
      <c r="Z147" s="716"/>
      <c r="AA147" s="716"/>
      <c r="AB147" s="716">
        <f t="shared" ref="AB147" si="18">IF(AND(SUM(AB27:AD146)=0,COUNTIF(AB27:AD146,"NS")&gt;0),"NS",
IF(AND(SUM(AB27:AD146)=0,COUNTIF(AB27:AD146,0)&gt;0),0,
IF(AND(SUM(AB27:AD146)=0,COUNTIF(AB27:AD146,"NA")&gt;0),"NA",
SUM(AB27:AD146))))</f>
        <v>0</v>
      </c>
      <c r="AC147" s="716"/>
      <c r="AD147" s="716"/>
      <c r="AE147" s="198"/>
      <c r="AF147" s="164"/>
      <c r="AG147" s="164"/>
      <c r="AH147" s="297">
        <f>SUM(AH27:AH146)</f>
        <v>0</v>
      </c>
      <c r="AI147" s="164"/>
      <c r="AJ147" s="305">
        <f>SUM(AJ27:AJ146)</f>
        <v>0</v>
      </c>
      <c r="AK147" s="164"/>
      <c r="AL147" s="164"/>
      <c r="AM147" s="164"/>
      <c r="AN147" s="164"/>
      <c r="AO147" s="493">
        <f t="shared" ref="AO147:AT147" si="19">SUM(AO27:AO146)</f>
        <v>0</v>
      </c>
      <c r="AP147" s="685">
        <f t="shared" si="19"/>
        <v>0</v>
      </c>
      <c r="AQ147" s="493">
        <f t="shared" si="19"/>
        <v>0</v>
      </c>
      <c r="AR147" s="685">
        <f t="shared" si="19"/>
        <v>0</v>
      </c>
      <c r="AS147" s="493">
        <f t="shared" si="19"/>
        <v>0</v>
      </c>
      <c r="AT147" s="686">
        <f t="shared" si="19"/>
        <v>0</v>
      </c>
      <c r="AU147" s="687">
        <f>SUM(AU27:AU146)</f>
        <v>0</v>
      </c>
      <c r="AV147" s="164"/>
      <c r="AW147" s="164"/>
      <c r="AX147" s="164"/>
      <c r="AY147" s="610">
        <f t="shared" ref="AY147:BE147" si="20">SUM(AY27:AY146)</f>
        <v>0</v>
      </c>
      <c r="AZ147" s="611">
        <f t="shared" si="20"/>
        <v>0</v>
      </c>
      <c r="BA147" s="610">
        <f t="shared" si="20"/>
        <v>0</v>
      </c>
      <c r="BB147" s="611">
        <f t="shared" si="20"/>
        <v>0</v>
      </c>
      <c r="BC147" s="610">
        <f t="shared" si="20"/>
        <v>0</v>
      </c>
      <c r="BD147" s="611">
        <f t="shared" si="20"/>
        <v>0</v>
      </c>
      <c r="BE147" s="610">
        <f t="shared" si="20"/>
        <v>0</v>
      </c>
      <c r="BF147" s="164"/>
      <c r="BG147" s="164"/>
      <c r="BH147" s="164"/>
      <c r="BI147" s="164"/>
      <c r="BJ147" s="164"/>
      <c r="BK147" s="164"/>
      <c r="BL147" s="164"/>
      <c r="BM147" s="274">
        <f>SUM(BM27:BM146)</f>
        <v>0</v>
      </c>
      <c r="BN147" s="274" t="str">
        <f>IF(BM147=0,"",_xlfn.CONCAT(BN27:BN146))</f>
        <v/>
      </c>
      <c r="BO147" s="275" t="str">
        <f>IF(BM147=0,"",
IF(BM147&gt;10,"Favor de ingresar toda la información requerida en la pregunta y/o verifique que no tenga información en celdas sombreadas",
IF(BM147=1,_xlfn.CONCAT("Favor de revisar la información capturada en el numeral ",BN147),_xlfn.CONCAT("Favor de revisar la información capturada en los numerales ",BN147))))</f>
        <v/>
      </c>
      <c r="BP147" s="274">
        <f>SUM(BP62:BP146)</f>
        <v>0</v>
      </c>
      <c r="BQ147" s="274" t="str">
        <f>IF(BP147=0,"",_xlfn.CONCAT(BQ62:BQ146))</f>
        <v/>
      </c>
      <c r="BR147" s="275" t="str">
        <f>IF(BP147=0,"",
IF(BP147&gt;8,"Alerta: debe de proporcionar una justificación de acuerdo a lo establecido en la instrucción 5",
IF(BP147=1,_xlfn.CONCAT("Alerta: debe de proporcionar una justificación de acuerdo a lo establecido en la instrucción 5 en el numeral  ",BQ147),_xlfn.CONCAT("Alerta: debe de proporcionar una justificación de acuerdo a lo establecido en la instrucción 5 en los numerales  ",BQ147))))</f>
        <v/>
      </c>
      <c r="BS147" s="274">
        <f>SUM(BS62:BS146)</f>
        <v>0</v>
      </c>
      <c r="BT147" s="274" t="str">
        <f>IF(BS147=0,"",_xlfn.CONCAT(BT62:BT146))</f>
        <v/>
      </c>
      <c r="BU147" s="275" t="str">
        <f>IF(BS147=0,"",
IF(BS147&gt;8,"Alerta: debe de proporcionar una justificación de acuerdo a lo establecido en la instrucción 7",
IF(BS147=1,_xlfn.CONCAT("Alerta: debe de proporcionar una justificación de acuerdo a lo establecido en la instrucción 7 en el numeral  ",BT147),_xlfn.CONCAT("Alerta: debe de proporcionar una justificación de acuerdo a lo establecido en la instrucción 7 en los numerales  ",BT147))))</f>
        <v/>
      </c>
    </row>
    <row r="148" spans="1:73" ht="15" customHeight="1">
      <c r="A148" s="672"/>
      <c r="B148" s="145"/>
      <c r="C148" s="26"/>
      <c r="D148" s="26"/>
      <c r="E148" s="26"/>
      <c r="F148" s="26"/>
      <c r="G148" s="26"/>
      <c r="H148" s="26"/>
      <c r="I148" s="26"/>
      <c r="J148" s="26"/>
      <c r="K148" s="26"/>
      <c r="L148" s="26"/>
      <c r="M148" s="26"/>
      <c r="N148" s="26"/>
      <c r="O148" s="26"/>
      <c r="P148" s="26"/>
      <c r="Q148" s="26"/>
      <c r="R148" s="26"/>
      <c r="S148" s="26"/>
      <c r="T148" s="26"/>
      <c r="U148" s="26"/>
      <c r="V148" s="26"/>
      <c r="W148" s="26"/>
      <c r="X148" s="26"/>
      <c r="Y148" s="26"/>
      <c r="Z148" s="26"/>
      <c r="AA148" s="26"/>
      <c r="AB148" s="26"/>
      <c r="AC148" s="26"/>
      <c r="AD148" s="26"/>
      <c r="AE148" s="145"/>
      <c r="AF148" s="164"/>
      <c r="AG148" s="164"/>
      <c r="AH148" s="164"/>
      <c r="AI148" s="164"/>
      <c r="AJ148" s="164"/>
      <c r="AK148" s="164"/>
      <c r="AL148" s="164"/>
      <c r="AM148" s="164"/>
      <c r="AN148" s="164"/>
      <c r="AO148" s="164"/>
      <c r="AP148" s="164"/>
      <c r="AQ148" s="164"/>
      <c r="AR148" s="164"/>
      <c r="AS148" s="164"/>
      <c r="AT148" s="164"/>
      <c r="AU148" s="620">
        <f>SUM(AO147:AU147)</f>
        <v>0</v>
      </c>
      <c r="AV148" s="164"/>
      <c r="AW148" s="164"/>
      <c r="AX148" s="164"/>
      <c r="AY148" s="164"/>
      <c r="AZ148" s="164"/>
      <c r="BA148" s="164"/>
      <c r="BB148" s="164"/>
      <c r="BC148" s="164"/>
      <c r="BD148" s="164"/>
      <c r="BE148" s="688">
        <f>SUM(AY147:BE147)</f>
        <v>0</v>
      </c>
      <c r="BF148" s="164"/>
      <c r="BG148" s="164"/>
      <c r="BH148" s="164"/>
      <c r="BI148" s="164"/>
      <c r="BJ148" s="164"/>
      <c r="BK148" s="164"/>
      <c r="BL148" s="164"/>
      <c r="BM148" s="164"/>
      <c r="BN148" s="164"/>
      <c r="BO148" s="164"/>
      <c r="BP148" s="164"/>
      <c r="BQ148" s="164"/>
      <c r="BR148" s="164"/>
      <c r="BS148" s="164"/>
      <c r="BT148" s="164"/>
      <c r="BU148" s="164"/>
    </row>
    <row r="149" spans="1:73" ht="15" customHeight="1">
      <c r="A149" s="26"/>
      <c r="B149" s="26"/>
      <c r="C149" s="26"/>
      <c r="D149" s="26"/>
      <c r="E149" s="26"/>
      <c r="F149" s="26"/>
      <c r="G149" s="26"/>
      <c r="H149" s="26"/>
      <c r="I149" s="26"/>
      <c r="J149" s="26"/>
      <c r="K149" s="26"/>
      <c r="L149" s="26"/>
      <c r="M149" s="26"/>
      <c r="N149" s="26"/>
      <c r="O149" s="26"/>
      <c r="P149" s="26"/>
      <c r="Q149" s="26"/>
      <c r="R149" s="26"/>
      <c r="S149" s="26"/>
      <c r="T149" s="26"/>
      <c r="U149" s="26"/>
      <c r="V149" s="26"/>
      <c r="W149" s="26"/>
      <c r="X149" s="26"/>
      <c r="Y149" s="26"/>
      <c r="Z149" s="26"/>
      <c r="AA149" s="899" t="s">
        <v>5629</v>
      </c>
      <c r="AB149" s="899"/>
      <c r="AC149" s="899"/>
      <c r="AD149" s="899"/>
      <c r="AF149" s="164"/>
      <c r="AG149" s="164"/>
      <c r="AH149" s="164"/>
      <c r="AI149" s="164"/>
      <c r="AJ149" s="164"/>
      <c r="AK149" s="164"/>
      <c r="AL149" s="164"/>
      <c r="AM149" s="164"/>
      <c r="AN149" s="164"/>
      <c r="AO149" s="164"/>
      <c r="AP149" s="164"/>
      <c r="AQ149" s="164"/>
      <c r="AR149" s="164"/>
      <c r="AS149" s="164"/>
      <c r="AT149" s="164"/>
      <c r="AU149" s="164"/>
      <c r="AV149" s="164"/>
      <c r="AW149" s="164"/>
      <c r="AX149" s="164"/>
      <c r="AY149" s="164"/>
      <c r="AZ149" s="164"/>
      <c r="BA149" s="164"/>
      <c r="BB149" s="164"/>
      <c r="BC149" s="164"/>
      <c r="BD149" s="164"/>
      <c r="BE149" s="164"/>
      <c r="BF149" s="164"/>
      <c r="BG149" s="164"/>
      <c r="BH149" s="164"/>
      <c r="BI149" s="164"/>
      <c r="BJ149" s="164"/>
      <c r="BK149" s="164"/>
      <c r="BL149" s="164"/>
      <c r="BM149" s="164"/>
      <c r="BN149" s="164"/>
      <c r="BO149" s="164"/>
      <c r="BP149" s="164"/>
      <c r="BQ149" s="164"/>
      <c r="BR149" s="164"/>
      <c r="BS149" s="164"/>
      <c r="BT149" s="164"/>
      <c r="BU149" s="164"/>
    </row>
    <row r="150" spans="1:73" ht="15" customHeight="1">
      <c r="A150" s="26"/>
      <c r="C150" s="889" t="s">
        <v>5083</v>
      </c>
      <c r="D150" s="889"/>
      <c r="E150" s="889"/>
      <c r="F150" s="889"/>
      <c r="G150" s="889" t="s">
        <v>5600</v>
      </c>
      <c r="H150" s="889"/>
      <c r="I150" s="889"/>
      <c r="J150" s="889"/>
      <c r="K150" s="889"/>
      <c r="L150" s="889"/>
      <c r="M150" s="889"/>
      <c r="N150" s="889"/>
      <c r="O150" s="889"/>
      <c r="P150" s="889"/>
      <c r="Q150" s="889"/>
      <c r="R150" s="889"/>
      <c r="S150" s="889"/>
      <c r="T150" s="889"/>
      <c r="U150" s="889"/>
      <c r="V150" s="889"/>
      <c r="W150" s="889"/>
      <c r="X150" s="889"/>
      <c r="Y150" s="889"/>
      <c r="Z150" s="889"/>
      <c r="AA150" s="889"/>
      <c r="AB150" s="889"/>
      <c r="AC150" s="889"/>
      <c r="AD150" s="889"/>
      <c r="AF150" s="164"/>
      <c r="AG150" s="164"/>
      <c r="AH150" s="164"/>
      <c r="AI150" s="164"/>
      <c r="AJ150" s="164"/>
      <c r="AK150" s="164"/>
      <c r="AL150" s="164"/>
      <c r="AM150" s="164"/>
      <c r="AN150" s="164"/>
      <c r="AO150" s="164"/>
      <c r="AP150" s="164"/>
      <c r="AQ150" s="164"/>
      <c r="AR150" s="164"/>
      <c r="AS150" s="164"/>
      <c r="AT150" s="164"/>
      <c r="AU150" s="164"/>
      <c r="AV150" s="164"/>
      <c r="AW150" s="164"/>
      <c r="AX150" s="164"/>
      <c r="AY150" s="164"/>
      <c r="AZ150" s="164"/>
      <c r="BA150" s="164"/>
      <c r="BB150" s="164"/>
      <c r="BC150" s="164"/>
      <c r="BD150" s="164"/>
      <c r="BE150" s="164"/>
      <c r="BF150" s="164"/>
      <c r="BG150" s="164"/>
      <c r="BH150" s="164"/>
      <c r="BI150" s="164"/>
      <c r="BJ150" s="164"/>
      <c r="BK150" s="164"/>
      <c r="BL150" s="164"/>
      <c r="BM150" s="164"/>
      <c r="BN150" s="164"/>
      <c r="BO150" s="164"/>
      <c r="BP150" s="164"/>
      <c r="BQ150" s="164"/>
      <c r="BR150" s="164"/>
      <c r="BS150" s="164"/>
      <c r="BT150" s="164"/>
      <c r="BU150" s="164"/>
    </row>
    <row r="151" spans="1:73" ht="60" customHeight="1">
      <c r="A151" s="26"/>
      <c r="C151" s="889"/>
      <c r="D151" s="889"/>
      <c r="E151" s="889"/>
      <c r="F151" s="889"/>
      <c r="G151" s="1057" t="s">
        <v>5625</v>
      </c>
      <c r="H151" s="1057"/>
      <c r="I151" s="1057"/>
      <c r="J151" s="1057"/>
      <c r="K151" s="1057"/>
      <c r="L151" s="1057"/>
      <c r="M151" s="1057" t="s">
        <v>5626</v>
      </c>
      <c r="N151" s="1057"/>
      <c r="O151" s="1057"/>
      <c r="P151" s="1057"/>
      <c r="Q151" s="1057"/>
      <c r="R151" s="1057"/>
      <c r="S151" s="1057" t="s">
        <v>5627</v>
      </c>
      <c r="T151" s="1057"/>
      <c r="U151" s="1057"/>
      <c r="V151" s="1057"/>
      <c r="W151" s="1057"/>
      <c r="X151" s="1057"/>
      <c r="Y151" s="1057" t="s">
        <v>9453</v>
      </c>
      <c r="Z151" s="1057"/>
      <c r="AA151" s="1057"/>
      <c r="AB151" s="1057"/>
      <c r="AC151" s="1057"/>
      <c r="AD151" s="1057"/>
      <c r="AF151" s="164"/>
      <c r="AG151" s="164"/>
      <c r="AH151" s="164"/>
      <c r="AI151" s="164"/>
      <c r="AJ151" s="164"/>
      <c r="AK151" s="164"/>
      <c r="AL151" s="164"/>
      <c r="AM151" s="164"/>
      <c r="AN151" s="164"/>
      <c r="AO151" s="164"/>
      <c r="AP151" s="164"/>
      <c r="AQ151" s="164"/>
      <c r="AR151" s="164"/>
      <c r="AS151" s="164"/>
      <c r="AT151" s="164"/>
      <c r="AU151" s="164"/>
      <c r="AV151" s="164"/>
      <c r="AW151" s="164"/>
      <c r="AX151" s="164"/>
      <c r="AY151" s="164"/>
      <c r="AZ151" s="164"/>
      <c r="BA151" s="164"/>
      <c r="BB151" s="164"/>
      <c r="BC151" s="164"/>
      <c r="BD151" s="164"/>
      <c r="BE151" s="164"/>
      <c r="BF151" s="164"/>
      <c r="BG151" s="164"/>
      <c r="BH151" s="164"/>
      <c r="BI151" s="164"/>
      <c r="BJ151" s="164"/>
      <c r="BK151" s="164"/>
      <c r="BL151" s="164"/>
      <c r="BM151" s="164"/>
      <c r="BN151" s="164"/>
      <c r="BO151" s="164"/>
      <c r="BP151" s="164"/>
      <c r="BQ151" s="164"/>
      <c r="BR151" s="164"/>
      <c r="BS151" s="164"/>
      <c r="BT151" s="164"/>
      <c r="BU151" s="164"/>
    </row>
    <row r="152" spans="1:73" ht="36" customHeight="1">
      <c r="A152" s="26"/>
      <c r="C152" s="889"/>
      <c r="D152" s="889"/>
      <c r="E152" s="889"/>
      <c r="F152" s="889"/>
      <c r="G152" s="902" t="s">
        <v>5578</v>
      </c>
      <c r="H152" s="902"/>
      <c r="I152" s="902"/>
      <c r="J152" s="902" t="s">
        <v>5579</v>
      </c>
      <c r="K152" s="902"/>
      <c r="L152" s="902"/>
      <c r="M152" s="902" t="s">
        <v>5578</v>
      </c>
      <c r="N152" s="902"/>
      <c r="O152" s="902"/>
      <c r="P152" s="902" t="s">
        <v>5579</v>
      </c>
      <c r="Q152" s="902"/>
      <c r="R152" s="902"/>
      <c r="S152" s="902" t="s">
        <v>5578</v>
      </c>
      <c r="T152" s="902"/>
      <c r="U152" s="902"/>
      <c r="V152" s="902" t="s">
        <v>5579</v>
      </c>
      <c r="W152" s="902"/>
      <c r="X152" s="902"/>
      <c r="Y152" s="902" t="s">
        <v>5578</v>
      </c>
      <c r="Z152" s="902"/>
      <c r="AA152" s="902"/>
      <c r="AB152" s="902" t="s">
        <v>5579</v>
      </c>
      <c r="AC152" s="902"/>
      <c r="AD152" s="902"/>
      <c r="AF152" s="164"/>
      <c r="AG152" s="164"/>
      <c r="AH152" s="164"/>
      <c r="AI152" s="164"/>
      <c r="AJ152" s="164"/>
      <c r="AK152" s="164"/>
      <c r="AL152" s="164"/>
      <c r="AM152" s="164"/>
      <c r="AN152" s="164"/>
      <c r="AO152" s="164"/>
      <c r="AP152" s="164"/>
      <c r="AQ152" s="164"/>
      <c r="AR152" s="164"/>
      <c r="AS152" s="164"/>
      <c r="AT152" s="164"/>
      <c r="AU152" s="164"/>
      <c r="AV152" s="164"/>
      <c r="AW152" s="164"/>
      <c r="AX152" s="164"/>
      <c r="AY152" s="164"/>
      <c r="AZ152" s="164"/>
      <c r="BA152" s="164"/>
      <c r="BB152" s="164"/>
      <c r="BC152" s="164"/>
      <c r="BD152" s="164"/>
      <c r="BE152" s="164"/>
      <c r="BF152" s="164"/>
      <c r="BG152" s="164"/>
      <c r="BH152" s="164"/>
      <c r="BI152" s="164"/>
      <c r="BJ152" s="164"/>
      <c r="BK152" s="164"/>
      <c r="BL152" s="164"/>
      <c r="BM152" s="164"/>
      <c r="BN152" s="164"/>
      <c r="BO152" s="164"/>
      <c r="BP152" s="164"/>
      <c r="BQ152" s="164"/>
      <c r="BR152" s="164"/>
      <c r="BS152" s="164"/>
      <c r="BT152" s="164"/>
      <c r="BU152" s="164"/>
    </row>
    <row r="153" spans="1:73" ht="15" customHeight="1">
      <c r="A153" s="26"/>
      <c r="C153" s="165" t="s">
        <v>5008</v>
      </c>
      <c r="D153" s="885" t="str">
        <f>IF(D27="","",D27)</f>
        <v>OFICINA DEL C GOBERNADOR</v>
      </c>
      <c r="E153" s="886"/>
      <c r="F153" s="887"/>
      <c r="G153" s="715"/>
      <c r="H153" s="719"/>
      <c r="I153" s="719"/>
      <c r="J153" s="719"/>
      <c r="K153" s="719"/>
      <c r="L153" s="719"/>
      <c r="M153" s="715"/>
      <c r="N153" s="719"/>
      <c r="O153" s="719"/>
      <c r="P153" s="719"/>
      <c r="Q153" s="719"/>
      <c r="R153" s="719"/>
      <c r="S153" s="719"/>
      <c r="T153" s="719"/>
      <c r="U153" s="719"/>
      <c r="V153" s="719"/>
      <c r="W153" s="719"/>
      <c r="X153" s="719"/>
      <c r="Y153" s="719"/>
      <c r="Z153" s="719"/>
      <c r="AA153" s="719"/>
      <c r="AB153" s="719"/>
      <c r="AC153" s="719"/>
      <c r="AD153" s="719"/>
      <c r="AF153" s="164"/>
      <c r="AG153" s="164"/>
      <c r="AH153" s="164"/>
      <c r="AI153" s="164"/>
      <c r="AJ153" s="164"/>
      <c r="AK153" s="164"/>
      <c r="AL153" s="164"/>
      <c r="AM153" s="164"/>
      <c r="AN153" s="164"/>
      <c r="AO153" s="164"/>
      <c r="AP153" s="164"/>
      <c r="AQ153" s="164"/>
      <c r="AR153" s="164"/>
      <c r="AS153" s="164"/>
      <c r="AT153" s="164"/>
      <c r="AU153" s="164"/>
      <c r="AV153" s="164"/>
      <c r="AW153" s="164"/>
      <c r="AX153" s="164"/>
      <c r="AY153" s="164"/>
      <c r="AZ153" s="164"/>
      <c r="BA153" s="164"/>
      <c r="BB153" s="164"/>
      <c r="BC153" s="164"/>
      <c r="BD153" s="164"/>
      <c r="BE153" s="164"/>
      <c r="BF153" s="164"/>
      <c r="BG153" s="164"/>
      <c r="BH153" s="164"/>
      <c r="BI153" s="164"/>
      <c r="BJ153" s="164"/>
      <c r="BK153" s="164"/>
      <c r="BL153" s="164"/>
      <c r="BM153" s="164"/>
      <c r="BN153" s="164"/>
      <c r="BO153" s="164"/>
      <c r="BP153" s="164"/>
      <c r="BQ153" s="164"/>
      <c r="BR153" s="164"/>
      <c r="BS153" s="164"/>
      <c r="BT153" s="164"/>
      <c r="BU153" s="164"/>
    </row>
    <row r="154" spans="1:73" ht="15" customHeight="1">
      <c r="A154" s="26"/>
      <c r="C154" s="165" t="s">
        <v>5010</v>
      </c>
      <c r="D154" s="885" t="str">
        <f t="shared" ref="D154:D217" si="21">IF(D28="","",D28)</f>
        <v>SECRETARIA DE DESARROLLO AGROPECUARIO RURAL Y PESCA</v>
      </c>
      <c r="E154" s="886"/>
      <c r="F154" s="887"/>
      <c r="G154" s="715"/>
      <c r="H154" s="719"/>
      <c r="I154" s="719"/>
      <c r="J154" s="719"/>
      <c r="K154" s="719"/>
      <c r="L154" s="719"/>
      <c r="M154" s="715"/>
      <c r="N154" s="719"/>
      <c r="O154" s="719"/>
      <c r="P154" s="719"/>
      <c r="Q154" s="719"/>
      <c r="R154" s="719"/>
      <c r="S154" s="719"/>
      <c r="T154" s="719"/>
      <c r="U154" s="719"/>
      <c r="V154" s="719"/>
      <c r="W154" s="719"/>
      <c r="X154" s="719"/>
      <c r="Y154" s="719"/>
      <c r="Z154" s="719"/>
      <c r="AA154" s="719"/>
      <c r="AB154" s="719"/>
      <c r="AC154" s="719"/>
      <c r="AD154" s="719"/>
      <c r="AF154" s="164"/>
      <c r="AG154" s="164"/>
      <c r="AH154" s="164"/>
      <c r="AI154" s="164"/>
      <c r="AJ154" s="164"/>
      <c r="AK154" s="164"/>
      <c r="AL154" s="164"/>
      <c r="AM154" s="164"/>
      <c r="AN154" s="164"/>
      <c r="AO154" s="164"/>
      <c r="AP154" s="164"/>
      <c r="AQ154" s="164"/>
      <c r="AR154" s="164"/>
      <c r="AS154" s="164"/>
      <c r="AT154" s="164"/>
      <c r="AU154" s="164"/>
      <c r="AV154" s="164"/>
      <c r="AW154" s="164"/>
      <c r="AX154" s="164"/>
      <c r="AY154" s="164"/>
      <c r="AZ154" s="164"/>
      <c r="BA154" s="164"/>
      <c r="BB154" s="164"/>
      <c r="BC154" s="164"/>
      <c r="BD154" s="164"/>
      <c r="BE154" s="164"/>
      <c r="BF154" s="164"/>
      <c r="BG154" s="164"/>
      <c r="BH154" s="164"/>
      <c r="BI154" s="164"/>
      <c r="BJ154" s="164"/>
      <c r="BK154" s="164"/>
      <c r="BL154" s="164"/>
      <c r="BM154" s="164"/>
      <c r="BN154" s="164"/>
      <c r="BO154" s="164"/>
      <c r="BP154" s="164"/>
      <c r="BQ154" s="164"/>
      <c r="BR154" s="164"/>
      <c r="BS154" s="164"/>
      <c r="BT154" s="164"/>
      <c r="BU154" s="164"/>
    </row>
    <row r="155" spans="1:73" ht="15" customHeight="1">
      <c r="A155" s="26"/>
      <c r="C155" s="165" t="s">
        <v>5012</v>
      </c>
      <c r="D155" s="885" t="str">
        <f t="shared" si="21"/>
        <v>SECRETARIA DE SALUD</v>
      </c>
      <c r="E155" s="886"/>
      <c r="F155" s="887"/>
      <c r="G155" s="715"/>
      <c r="H155" s="719"/>
      <c r="I155" s="719"/>
      <c r="J155" s="719"/>
      <c r="K155" s="719"/>
      <c r="L155" s="719"/>
      <c r="M155" s="715"/>
      <c r="N155" s="719"/>
      <c r="O155" s="719"/>
      <c r="P155" s="719"/>
      <c r="Q155" s="719"/>
      <c r="R155" s="719"/>
      <c r="S155" s="719"/>
      <c r="T155" s="719"/>
      <c r="U155" s="719"/>
      <c r="V155" s="719"/>
      <c r="W155" s="719"/>
      <c r="X155" s="719"/>
      <c r="Y155" s="719"/>
      <c r="Z155" s="719"/>
      <c r="AA155" s="719"/>
      <c r="AB155" s="719"/>
      <c r="AC155" s="719"/>
      <c r="AD155" s="719"/>
      <c r="AF155" s="164"/>
      <c r="AG155" s="164"/>
      <c r="AH155" s="164"/>
      <c r="AI155" s="164"/>
      <c r="AJ155" s="164"/>
      <c r="AK155" s="164"/>
      <c r="AL155" s="164"/>
      <c r="AM155" s="164"/>
      <c r="AN155" s="164"/>
      <c r="AO155" s="164"/>
      <c r="AP155" s="164"/>
      <c r="AQ155" s="164"/>
      <c r="AR155" s="164"/>
      <c r="AS155" s="164"/>
      <c r="AT155" s="164"/>
      <c r="AU155" s="164"/>
      <c r="AV155" s="164"/>
      <c r="AW155" s="164"/>
      <c r="AX155" s="164"/>
      <c r="AY155" s="164"/>
      <c r="AZ155" s="164"/>
      <c r="BA155" s="164"/>
      <c r="BB155" s="164"/>
      <c r="BC155" s="164"/>
      <c r="BD155" s="164"/>
      <c r="BE155" s="164"/>
      <c r="BF155" s="164"/>
      <c r="BG155" s="164"/>
      <c r="BH155" s="164"/>
      <c r="BI155" s="164"/>
      <c r="BJ155" s="164"/>
      <c r="BK155" s="164"/>
      <c r="BL155" s="164"/>
      <c r="BM155" s="164"/>
      <c r="BN155" s="164"/>
      <c r="BO155" s="164"/>
      <c r="BP155" s="164"/>
      <c r="BQ155" s="164"/>
      <c r="BR155" s="164"/>
      <c r="BS155" s="164"/>
      <c r="BT155" s="164"/>
      <c r="BU155" s="164"/>
    </row>
    <row r="156" spans="1:73" ht="15" customHeight="1">
      <c r="A156" s="26"/>
      <c r="C156" s="165" t="s">
        <v>5014</v>
      </c>
      <c r="D156" s="885" t="str">
        <f t="shared" si="21"/>
        <v>SECRETARIA DE EDUCACION</v>
      </c>
      <c r="E156" s="886"/>
      <c r="F156" s="887"/>
      <c r="G156" s="715"/>
      <c r="H156" s="719"/>
      <c r="I156" s="719"/>
      <c r="J156" s="719"/>
      <c r="K156" s="719"/>
      <c r="L156" s="719"/>
      <c r="M156" s="715"/>
      <c r="N156" s="719"/>
      <c r="O156" s="719"/>
      <c r="P156" s="719"/>
      <c r="Q156" s="719"/>
      <c r="R156" s="719"/>
      <c r="S156" s="719"/>
      <c r="T156" s="719"/>
      <c r="U156" s="719"/>
      <c r="V156" s="719"/>
      <c r="W156" s="719"/>
      <c r="X156" s="719"/>
      <c r="Y156" s="719"/>
      <c r="Z156" s="719"/>
      <c r="AA156" s="719"/>
      <c r="AB156" s="719"/>
      <c r="AC156" s="719"/>
      <c r="AD156" s="719"/>
      <c r="AF156" s="164"/>
      <c r="AG156" s="164"/>
      <c r="AH156" s="164"/>
      <c r="AI156" s="164"/>
      <c r="AJ156" s="164"/>
      <c r="AK156" s="164"/>
      <c r="AL156" s="164"/>
      <c r="AM156" s="164"/>
      <c r="AN156" s="164"/>
      <c r="AO156" s="164"/>
      <c r="AP156" s="164"/>
      <c r="AQ156" s="164"/>
      <c r="AR156" s="164"/>
      <c r="AS156" s="164"/>
      <c r="AT156" s="164"/>
      <c r="AU156" s="164"/>
      <c r="AV156" s="164"/>
      <c r="AW156" s="164"/>
      <c r="AX156" s="164"/>
      <c r="AY156" s="164"/>
      <c r="AZ156" s="164"/>
      <c r="BA156" s="164"/>
      <c r="BB156" s="164"/>
      <c r="BC156" s="164"/>
      <c r="BD156" s="164"/>
      <c r="BE156" s="164"/>
      <c r="BF156" s="164"/>
      <c r="BG156" s="164"/>
      <c r="BH156" s="164"/>
      <c r="BI156" s="164"/>
      <c r="BJ156" s="164"/>
      <c r="BK156" s="164"/>
      <c r="BL156" s="164"/>
      <c r="BM156" s="164"/>
      <c r="BN156" s="164"/>
      <c r="BO156" s="164"/>
      <c r="BP156" s="164"/>
      <c r="BQ156" s="164"/>
      <c r="BR156" s="164"/>
      <c r="BS156" s="164"/>
      <c r="BT156" s="164"/>
      <c r="BU156" s="164"/>
    </row>
    <row r="157" spans="1:73" ht="15" customHeight="1">
      <c r="A157" s="26"/>
      <c r="C157" s="165" t="s">
        <v>5016</v>
      </c>
      <c r="D157" s="885" t="str">
        <f t="shared" si="21"/>
        <v>SECRETARIA DE DESARROLLO SOCIAL</v>
      </c>
      <c r="E157" s="886"/>
      <c r="F157" s="887"/>
      <c r="G157" s="715"/>
      <c r="H157" s="719"/>
      <c r="I157" s="719"/>
      <c r="J157" s="719"/>
      <c r="K157" s="719"/>
      <c r="L157" s="719"/>
      <c r="M157" s="715"/>
      <c r="N157" s="719"/>
      <c r="O157" s="719"/>
      <c r="P157" s="719"/>
      <c r="Q157" s="719"/>
      <c r="R157" s="719"/>
      <c r="S157" s="719"/>
      <c r="T157" s="719"/>
      <c r="U157" s="719"/>
      <c r="V157" s="719"/>
      <c r="W157" s="719"/>
      <c r="X157" s="719"/>
      <c r="Y157" s="719"/>
      <c r="Z157" s="719"/>
      <c r="AA157" s="719"/>
      <c r="AB157" s="719"/>
      <c r="AC157" s="719"/>
      <c r="AD157" s="719"/>
      <c r="AF157" s="164"/>
      <c r="AG157" s="164"/>
      <c r="AH157" s="164"/>
      <c r="AI157" s="164"/>
      <c r="AJ157" s="164"/>
      <c r="AK157" s="164"/>
      <c r="AL157" s="164"/>
      <c r="AM157" s="164"/>
      <c r="AN157" s="164"/>
      <c r="AO157" s="164"/>
      <c r="AP157" s="164"/>
      <c r="AQ157" s="164"/>
      <c r="AR157" s="164"/>
      <c r="AS157" s="164"/>
      <c r="AT157" s="164"/>
      <c r="AU157" s="164"/>
      <c r="AV157" s="164"/>
      <c r="AW157" s="164"/>
      <c r="AX157" s="164"/>
      <c r="AY157" s="164"/>
      <c r="AZ157" s="164"/>
      <c r="BA157" s="164"/>
      <c r="BB157" s="164"/>
      <c r="BC157" s="164"/>
      <c r="BD157" s="164"/>
      <c r="BE157" s="164"/>
      <c r="BF157" s="164"/>
      <c r="BG157" s="164"/>
      <c r="BH157" s="164"/>
      <c r="BI157" s="164"/>
      <c r="BJ157" s="164"/>
      <c r="BK157" s="164"/>
      <c r="BL157" s="164"/>
      <c r="BM157" s="164"/>
      <c r="BN157" s="164"/>
      <c r="BO157" s="164"/>
      <c r="BP157" s="164"/>
      <c r="BQ157" s="164"/>
      <c r="BR157" s="164"/>
      <c r="BS157" s="164"/>
      <c r="BT157" s="164"/>
      <c r="BU157" s="164"/>
    </row>
    <row r="158" spans="1:73" ht="15" customHeight="1">
      <c r="A158" s="26"/>
      <c r="C158" s="165" t="s">
        <v>5018</v>
      </c>
      <c r="D158" s="885" t="str">
        <f t="shared" si="21"/>
        <v>SECRETARIA DE DESARROLLO ECONOMICO Y PORTUARIO</v>
      </c>
      <c r="E158" s="886"/>
      <c r="F158" s="887"/>
      <c r="G158" s="715"/>
      <c r="H158" s="719"/>
      <c r="I158" s="719"/>
      <c r="J158" s="719"/>
      <c r="K158" s="719"/>
      <c r="L158" s="719"/>
      <c r="M158" s="715"/>
      <c r="N158" s="719"/>
      <c r="O158" s="719"/>
      <c r="P158" s="719"/>
      <c r="Q158" s="719"/>
      <c r="R158" s="719"/>
      <c r="S158" s="719"/>
      <c r="T158" s="719"/>
      <c r="U158" s="719"/>
      <c r="V158" s="719"/>
      <c r="W158" s="719"/>
      <c r="X158" s="719"/>
      <c r="Y158" s="719"/>
      <c r="Z158" s="719"/>
      <c r="AA158" s="719"/>
      <c r="AB158" s="719"/>
      <c r="AC158" s="719"/>
      <c r="AD158" s="719"/>
      <c r="AF158" s="164"/>
      <c r="AG158" s="164"/>
      <c r="AH158" s="164"/>
      <c r="AI158" s="164"/>
      <c r="AJ158" s="164"/>
      <c r="AK158" s="164"/>
      <c r="AL158" s="164"/>
      <c r="AM158" s="164"/>
      <c r="AN158" s="164"/>
      <c r="AO158" s="164"/>
      <c r="AP158" s="164"/>
      <c r="AQ158" s="164"/>
      <c r="AR158" s="164"/>
      <c r="AS158" s="164"/>
      <c r="AT158" s="164"/>
      <c r="AU158" s="164"/>
      <c r="AV158" s="164"/>
      <c r="AW158" s="164"/>
      <c r="AX158" s="164"/>
      <c r="AY158" s="164"/>
      <c r="AZ158" s="164"/>
      <c r="BA158" s="164"/>
      <c r="BB158" s="164"/>
      <c r="BC158" s="164"/>
      <c r="BD158" s="164"/>
      <c r="BE158" s="164"/>
      <c r="BF158" s="164"/>
      <c r="BG158" s="164"/>
      <c r="BH158" s="164"/>
      <c r="BI158" s="164"/>
      <c r="BJ158" s="164"/>
      <c r="BK158" s="164"/>
      <c r="BL158" s="164"/>
      <c r="BM158" s="164"/>
      <c r="BN158" s="164"/>
      <c r="BO158" s="164"/>
      <c r="BP158" s="164"/>
      <c r="BQ158" s="164"/>
      <c r="BR158" s="164"/>
      <c r="BS158" s="164"/>
      <c r="BT158" s="164"/>
      <c r="BU158" s="164"/>
    </row>
    <row r="159" spans="1:73" ht="15" customHeight="1">
      <c r="A159" s="26"/>
      <c r="C159" s="165" t="s">
        <v>5020</v>
      </c>
      <c r="D159" s="885" t="str">
        <f t="shared" si="21"/>
        <v>SECRETARIA DE GOBIERNO</v>
      </c>
      <c r="E159" s="886"/>
      <c r="F159" s="887"/>
      <c r="G159" s="715"/>
      <c r="H159" s="719"/>
      <c r="I159" s="719"/>
      <c r="J159" s="719"/>
      <c r="K159" s="719"/>
      <c r="L159" s="719"/>
      <c r="M159" s="715"/>
      <c r="N159" s="719"/>
      <c r="O159" s="719"/>
      <c r="P159" s="719"/>
      <c r="Q159" s="719"/>
      <c r="R159" s="719"/>
      <c r="S159" s="719"/>
      <c r="T159" s="719"/>
      <c r="U159" s="719"/>
      <c r="V159" s="719"/>
      <c r="W159" s="719"/>
      <c r="X159" s="719"/>
      <c r="Y159" s="719"/>
      <c r="Z159" s="719"/>
      <c r="AA159" s="719"/>
      <c r="AB159" s="719"/>
      <c r="AC159" s="719"/>
      <c r="AD159" s="719"/>
      <c r="AF159" s="164"/>
      <c r="AG159" s="164"/>
      <c r="AH159" s="164"/>
      <c r="AI159" s="164"/>
      <c r="AJ159" s="164"/>
      <c r="AK159" s="164"/>
      <c r="AL159" s="164"/>
      <c r="AM159" s="164"/>
      <c r="AN159" s="164"/>
      <c r="AO159" s="164"/>
      <c r="AP159" s="164"/>
      <c r="AQ159" s="164"/>
      <c r="AR159" s="164"/>
      <c r="AS159" s="164"/>
      <c r="AT159" s="164"/>
      <c r="AU159" s="164"/>
      <c r="AV159" s="164"/>
      <c r="AW159" s="164"/>
      <c r="AX159" s="164"/>
      <c r="AY159" s="164"/>
      <c r="AZ159" s="164"/>
      <c r="BA159" s="164"/>
      <c r="BB159" s="164"/>
      <c r="BC159" s="164"/>
      <c r="BD159" s="164"/>
      <c r="BE159" s="164"/>
      <c r="BF159" s="164"/>
      <c r="BG159" s="164"/>
      <c r="BH159" s="164"/>
      <c r="BI159" s="164"/>
      <c r="BJ159" s="164"/>
      <c r="BK159" s="164"/>
      <c r="BL159" s="164"/>
      <c r="BM159" s="164"/>
      <c r="BN159" s="164"/>
      <c r="BO159" s="164"/>
      <c r="BP159" s="164"/>
      <c r="BQ159" s="164"/>
      <c r="BR159" s="164"/>
      <c r="BS159" s="164"/>
      <c r="BT159" s="164"/>
      <c r="BU159" s="164"/>
    </row>
    <row r="160" spans="1:73" ht="15" customHeight="1">
      <c r="A160" s="26"/>
      <c r="C160" s="165" t="s">
        <v>5022</v>
      </c>
      <c r="D160" s="885" t="str">
        <f t="shared" si="21"/>
        <v>SECRETARIA DE FINANZAS Y PLANEACION</v>
      </c>
      <c r="E160" s="886"/>
      <c r="F160" s="887"/>
      <c r="G160" s="715"/>
      <c r="H160" s="719"/>
      <c r="I160" s="719"/>
      <c r="J160" s="719"/>
      <c r="K160" s="719"/>
      <c r="L160" s="719"/>
      <c r="M160" s="715"/>
      <c r="N160" s="719"/>
      <c r="O160" s="719"/>
      <c r="P160" s="719"/>
      <c r="Q160" s="719"/>
      <c r="R160" s="719"/>
      <c r="S160" s="719"/>
      <c r="T160" s="719"/>
      <c r="U160" s="719"/>
      <c r="V160" s="719"/>
      <c r="W160" s="719"/>
      <c r="X160" s="719"/>
      <c r="Y160" s="719"/>
      <c r="Z160" s="719"/>
      <c r="AA160" s="719"/>
      <c r="AB160" s="719"/>
      <c r="AC160" s="719"/>
      <c r="AD160" s="719"/>
      <c r="AF160" s="164"/>
      <c r="AG160" s="164"/>
      <c r="AH160" s="164"/>
      <c r="AI160" s="164"/>
      <c r="AJ160" s="164"/>
      <c r="AK160" s="164"/>
      <c r="AL160" s="164"/>
      <c r="AM160" s="164"/>
      <c r="AN160" s="164"/>
      <c r="AO160" s="164"/>
      <c r="AP160" s="164"/>
      <c r="AQ160" s="164"/>
      <c r="AR160" s="164"/>
      <c r="AS160" s="164"/>
      <c r="AT160" s="164"/>
      <c r="AU160" s="164"/>
      <c r="AV160" s="164"/>
      <c r="AW160" s="164"/>
      <c r="AX160" s="164"/>
      <c r="AY160" s="164"/>
      <c r="AZ160" s="164"/>
      <c r="BA160" s="164"/>
      <c r="BB160" s="164"/>
      <c r="BC160" s="164"/>
      <c r="BD160" s="164"/>
      <c r="BE160" s="164"/>
      <c r="BF160" s="164"/>
      <c r="BG160" s="164"/>
      <c r="BH160" s="164"/>
      <c r="BI160" s="164"/>
      <c r="BJ160" s="164"/>
      <c r="BK160" s="164"/>
      <c r="BL160" s="164"/>
      <c r="BM160" s="164"/>
      <c r="BN160" s="164"/>
      <c r="BO160" s="164"/>
      <c r="BP160" s="164"/>
      <c r="BQ160" s="164"/>
      <c r="BR160" s="164"/>
      <c r="BS160" s="164"/>
      <c r="BT160" s="164"/>
      <c r="BU160" s="164"/>
    </row>
    <row r="161" spans="1:30" ht="15" customHeight="1">
      <c r="A161" s="26"/>
      <c r="C161" s="165" t="s">
        <v>5024</v>
      </c>
      <c r="D161" s="885" t="str">
        <f t="shared" si="21"/>
        <v>COORDINACION GENERAL DE COMUNICACION SOCIAL</v>
      </c>
      <c r="E161" s="886"/>
      <c r="F161" s="887"/>
      <c r="G161" s="715"/>
      <c r="H161" s="719"/>
      <c r="I161" s="719"/>
      <c r="J161" s="719"/>
      <c r="K161" s="719"/>
      <c r="L161" s="719"/>
      <c r="M161" s="715"/>
      <c r="N161" s="719"/>
      <c r="O161" s="719"/>
      <c r="P161" s="719"/>
      <c r="Q161" s="719"/>
      <c r="R161" s="719"/>
      <c r="S161" s="719"/>
      <c r="T161" s="719"/>
      <c r="U161" s="719"/>
      <c r="V161" s="719"/>
      <c r="W161" s="719"/>
      <c r="X161" s="719"/>
      <c r="Y161" s="719"/>
      <c r="Z161" s="719"/>
      <c r="AA161" s="719"/>
      <c r="AB161" s="719"/>
      <c r="AC161" s="719"/>
      <c r="AD161" s="719"/>
    </row>
    <row r="162" spans="1:30" ht="15" customHeight="1">
      <c r="A162" s="26"/>
      <c r="C162" s="165" t="s">
        <v>5025</v>
      </c>
      <c r="D162" s="885" t="str">
        <f t="shared" si="21"/>
        <v>CONTRALORIA GENERAL</v>
      </c>
      <c r="E162" s="886"/>
      <c r="F162" s="887"/>
      <c r="G162" s="715"/>
      <c r="H162" s="719"/>
      <c r="I162" s="719"/>
      <c r="J162" s="719"/>
      <c r="K162" s="719"/>
      <c r="L162" s="719"/>
      <c r="M162" s="715"/>
      <c r="N162" s="719"/>
      <c r="O162" s="719"/>
      <c r="P162" s="719"/>
      <c r="Q162" s="719"/>
      <c r="R162" s="719"/>
      <c r="S162" s="719"/>
      <c r="T162" s="719"/>
      <c r="U162" s="719"/>
      <c r="V162" s="719"/>
      <c r="W162" s="719"/>
      <c r="X162" s="719"/>
      <c r="Y162" s="719"/>
      <c r="Z162" s="719"/>
      <c r="AA162" s="719"/>
      <c r="AB162" s="719"/>
      <c r="AC162" s="719"/>
      <c r="AD162" s="719"/>
    </row>
    <row r="163" spans="1:30" ht="15" customHeight="1">
      <c r="A163" s="26"/>
      <c r="C163" s="165" t="s">
        <v>5027</v>
      </c>
      <c r="D163" s="885" t="str">
        <f t="shared" si="21"/>
        <v>SECRETARIA DE INFRAESTRUCTURA Y OBRAS PUBLICAS</v>
      </c>
      <c r="E163" s="886"/>
      <c r="F163" s="887"/>
      <c r="G163" s="715"/>
      <c r="H163" s="719"/>
      <c r="I163" s="719"/>
      <c r="J163" s="719"/>
      <c r="K163" s="719"/>
      <c r="L163" s="719"/>
      <c r="M163" s="715"/>
      <c r="N163" s="719"/>
      <c r="O163" s="719"/>
      <c r="P163" s="719"/>
      <c r="Q163" s="719"/>
      <c r="R163" s="719"/>
      <c r="S163" s="719"/>
      <c r="T163" s="719"/>
      <c r="U163" s="719"/>
      <c r="V163" s="719"/>
      <c r="W163" s="719"/>
      <c r="X163" s="719"/>
      <c r="Y163" s="719"/>
      <c r="Z163" s="719"/>
      <c r="AA163" s="719"/>
      <c r="AB163" s="719"/>
      <c r="AC163" s="719"/>
      <c r="AD163" s="719"/>
    </row>
    <row r="164" spans="1:30" ht="15" customHeight="1">
      <c r="A164" s="26"/>
      <c r="C164" s="165" t="s">
        <v>5028</v>
      </c>
      <c r="D164" s="885" t="str">
        <f t="shared" si="21"/>
        <v>OFICINA DEL PROGRAMA DE GOBIERNO</v>
      </c>
      <c r="E164" s="886"/>
      <c r="F164" s="887"/>
      <c r="G164" s="715"/>
      <c r="H164" s="719"/>
      <c r="I164" s="719"/>
      <c r="J164" s="719"/>
      <c r="K164" s="719"/>
      <c r="L164" s="719"/>
      <c r="M164" s="715"/>
      <c r="N164" s="719"/>
      <c r="O164" s="719"/>
      <c r="P164" s="719"/>
      <c r="Q164" s="719"/>
      <c r="R164" s="719"/>
      <c r="S164" s="719"/>
      <c r="T164" s="719"/>
      <c r="U164" s="719"/>
      <c r="V164" s="719"/>
      <c r="W164" s="719"/>
      <c r="X164" s="719"/>
      <c r="Y164" s="719"/>
      <c r="Z164" s="719"/>
      <c r="AA164" s="719"/>
      <c r="AB164" s="719"/>
      <c r="AC164" s="719"/>
      <c r="AD164" s="719"/>
    </row>
    <row r="165" spans="1:30" ht="15" customHeight="1">
      <c r="A165" s="26"/>
      <c r="C165" s="165" t="s">
        <v>5029</v>
      </c>
      <c r="D165" s="885" t="str">
        <f t="shared" si="21"/>
        <v>SECRETARIA DE SEGURIDAD PUBLICA</v>
      </c>
      <c r="E165" s="886"/>
      <c r="F165" s="887"/>
      <c r="G165" s="715"/>
      <c r="H165" s="719"/>
      <c r="I165" s="719"/>
      <c r="J165" s="719"/>
      <c r="K165" s="719"/>
      <c r="L165" s="719"/>
      <c r="M165" s="715"/>
      <c r="N165" s="719"/>
      <c r="O165" s="719"/>
      <c r="P165" s="719"/>
      <c r="Q165" s="719"/>
      <c r="R165" s="719"/>
      <c r="S165" s="719"/>
      <c r="T165" s="719"/>
      <c r="U165" s="719"/>
      <c r="V165" s="719"/>
      <c r="W165" s="719"/>
      <c r="X165" s="719"/>
      <c r="Y165" s="719"/>
      <c r="Z165" s="719"/>
      <c r="AA165" s="719"/>
      <c r="AB165" s="719"/>
      <c r="AC165" s="719"/>
      <c r="AD165" s="719"/>
    </row>
    <row r="166" spans="1:30" ht="15" customHeight="1">
      <c r="A166" s="26"/>
      <c r="C166" s="165" t="s">
        <v>5030</v>
      </c>
      <c r="D166" s="885" t="str">
        <f t="shared" si="21"/>
        <v>SECRETARIA DE TRABAJO PREVISION SOCIAL Y PRODUCTIVIDAD</v>
      </c>
      <c r="E166" s="886"/>
      <c r="F166" s="887"/>
      <c r="G166" s="715"/>
      <c r="H166" s="719"/>
      <c r="I166" s="719"/>
      <c r="J166" s="719"/>
      <c r="K166" s="719"/>
      <c r="L166" s="719"/>
      <c r="M166" s="715"/>
      <c r="N166" s="719"/>
      <c r="O166" s="719"/>
      <c r="P166" s="719"/>
      <c r="Q166" s="719"/>
      <c r="R166" s="719"/>
      <c r="S166" s="719"/>
      <c r="T166" s="719"/>
      <c r="U166" s="719"/>
      <c r="V166" s="719"/>
      <c r="W166" s="719"/>
      <c r="X166" s="719"/>
      <c r="Y166" s="719"/>
      <c r="Z166" s="719"/>
      <c r="AA166" s="719"/>
      <c r="AB166" s="719"/>
      <c r="AC166" s="719"/>
      <c r="AD166" s="719"/>
    </row>
    <row r="167" spans="1:30" ht="15" customHeight="1">
      <c r="A167" s="26"/>
      <c r="C167" s="165" t="s">
        <v>5031</v>
      </c>
      <c r="D167" s="885" t="str">
        <f t="shared" si="21"/>
        <v>SECRETARIA DE TURISMO Y CULTURA</v>
      </c>
      <c r="E167" s="886"/>
      <c r="F167" s="887"/>
      <c r="G167" s="715"/>
      <c r="H167" s="719"/>
      <c r="I167" s="719"/>
      <c r="J167" s="719"/>
      <c r="K167" s="719"/>
      <c r="L167" s="719"/>
      <c r="M167" s="715"/>
      <c r="N167" s="719"/>
      <c r="O167" s="719"/>
      <c r="P167" s="719"/>
      <c r="Q167" s="719"/>
      <c r="R167" s="719"/>
      <c r="S167" s="719"/>
      <c r="T167" s="719"/>
      <c r="U167" s="719"/>
      <c r="V167" s="719"/>
      <c r="W167" s="719"/>
      <c r="X167" s="719"/>
      <c r="Y167" s="719"/>
      <c r="Z167" s="719"/>
      <c r="AA167" s="719"/>
      <c r="AB167" s="719"/>
      <c r="AC167" s="719"/>
      <c r="AD167" s="719"/>
    </row>
    <row r="168" spans="1:30" ht="15" customHeight="1">
      <c r="A168" s="26"/>
      <c r="C168" s="165" t="s">
        <v>5032</v>
      </c>
      <c r="D168" s="885" t="str">
        <f t="shared" si="21"/>
        <v>SECRETARIA DE PROTECCION CIVIL</v>
      </c>
      <c r="E168" s="886"/>
      <c r="F168" s="887"/>
      <c r="G168" s="715"/>
      <c r="H168" s="719"/>
      <c r="I168" s="719"/>
      <c r="J168" s="719"/>
      <c r="K168" s="719"/>
      <c r="L168" s="719"/>
      <c r="M168" s="715"/>
      <c r="N168" s="719"/>
      <c r="O168" s="719"/>
      <c r="P168" s="719"/>
      <c r="Q168" s="719"/>
      <c r="R168" s="719"/>
      <c r="S168" s="719"/>
      <c r="T168" s="719"/>
      <c r="U168" s="719"/>
      <c r="V168" s="719"/>
      <c r="W168" s="719"/>
      <c r="X168" s="719"/>
      <c r="Y168" s="719"/>
      <c r="Z168" s="719"/>
      <c r="AA168" s="719"/>
      <c r="AB168" s="719"/>
      <c r="AC168" s="719"/>
      <c r="AD168" s="719"/>
    </row>
    <row r="169" spans="1:30" ht="15" customHeight="1">
      <c r="A169" s="26"/>
      <c r="C169" s="165" t="s">
        <v>5033</v>
      </c>
      <c r="D169" s="885" t="str">
        <f t="shared" si="21"/>
        <v>SECRETARIA DE MEDIO AMBIENTE</v>
      </c>
      <c r="E169" s="886"/>
      <c r="F169" s="887"/>
      <c r="G169" s="715"/>
      <c r="H169" s="719"/>
      <c r="I169" s="719"/>
      <c r="J169" s="719"/>
      <c r="K169" s="719"/>
      <c r="L169" s="719"/>
      <c r="M169" s="715"/>
      <c r="N169" s="719"/>
      <c r="O169" s="719"/>
      <c r="P169" s="719"/>
      <c r="Q169" s="719"/>
      <c r="R169" s="719"/>
      <c r="S169" s="719"/>
      <c r="T169" s="719"/>
      <c r="U169" s="719"/>
      <c r="V169" s="719"/>
      <c r="W169" s="719"/>
      <c r="X169" s="719"/>
      <c r="Y169" s="719"/>
      <c r="Z169" s="719"/>
      <c r="AA169" s="719"/>
      <c r="AB169" s="719"/>
      <c r="AC169" s="719"/>
      <c r="AD169" s="719"/>
    </row>
    <row r="170" spans="1:30" ht="15" customHeight="1">
      <c r="A170" s="26"/>
      <c r="C170" s="165" t="s">
        <v>5034</v>
      </c>
      <c r="D170" s="885" t="str">
        <f t="shared" si="21"/>
        <v>SERVICIOS DE SALUD DE VERACRUZ</v>
      </c>
      <c r="E170" s="886"/>
      <c r="F170" s="887"/>
      <c r="G170" s="715"/>
      <c r="H170" s="719"/>
      <c r="I170" s="719"/>
      <c r="J170" s="719"/>
      <c r="K170" s="719"/>
      <c r="L170" s="719"/>
      <c r="M170" s="715"/>
      <c r="N170" s="719"/>
      <c r="O170" s="719"/>
      <c r="P170" s="719"/>
      <c r="Q170" s="719"/>
      <c r="R170" s="719"/>
      <c r="S170" s="719"/>
      <c r="T170" s="719"/>
      <c r="U170" s="719"/>
      <c r="V170" s="719"/>
      <c r="W170" s="719"/>
      <c r="X170" s="719"/>
      <c r="Y170" s="719"/>
      <c r="Z170" s="719"/>
      <c r="AA170" s="719"/>
      <c r="AB170" s="719"/>
      <c r="AC170" s="719"/>
      <c r="AD170" s="719"/>
    </row>
    <row r="171" spans="1:30" ht="15" customHeight="1">
      <c r="A171" s="26"/>
      <c r="C171" s="165" t="s">
        <v>5035</v>
      </c>
      <c r="D171" s="885" t="str">
        <f t="shared" si="21"/>
        <v>SISTEMA PARA EL DESARROLLO INTEGRAL DE LA FAMILIA</v>
      </c>
      <c r="E171" s="886"/>
      <c r="F171" s="887"/>
      <c r="G171" s="715"/>
      <c r="H171" s="719"/>
      <c r="I171" s="719"/>
      <c r="J171" s="719"/>
      <c r="K171" s="719"/>
      <c r="L171" s="719"/>
      <c r="M171" s="715"/>
      <c r="N171" s="719"/>
      <c r="O171" s="719"/>
      <c r="P171" s="719"/>
      <c r="Q171" s="719"/>
      <c r="R171" s="719"/>
      <c r="S171" s="719"/>
      <c r="T171" s="719"/>
      <c r="U171" s="719"/>
      <c r="V171" s="719"/>
      <c r="W171" s="719"/>
      <c r="X171" s="719"/>
      <c r="Y171" s="719"/>
      <c r="Z171" s="719"/>
      <c r="AA171" s="719"/>
      <c r="AB171" s="719"/>
      <c r="AC171" s="719"/>
      <c r="AD171" s="719"/>
    </row>
    <row r="172" spans="1:30" ht="15" customHeight="1">
      <c r="A172" s="26"/>
      <c r="C172" s="165" t="s">
        <v>5036</v>
      </c>
      <c r="D172" s="885" t="str">
        <f t="shared" si="21"/>
        <v>COMISION DE ARBITRAJE MEDICO</v>
      </c>
      <c r="E172" s="886"/>
      <c r="F172" s="887"/>
      <c r="G172" s="715"/>
      <c r="H172" s="719"/>
      <c r="I172" s="719"/>
      <c r="J172" s="719"/>
      <c r="K172" s="719"/>
      <c r="L172" s="719"/>
      <c r="M172" s="715"/>
      <c r="N172" s="719"/>
      <c r="O172" s="719"/>
      <c r="P172" s="719"/>
      <c r="Q172" s="719"/>
      <c r="R172" s="719"/>
      <c r="S172" s="719"/>
      <c r="T172" s="719"/>
      <c r="U172" s="719"/>
      <c r="V172" s="719"/>
      <c r="W172" s="719"/>
      <c r="X172" s="719"/>
      <c r="Y172" s="719"/>
      <c r="Z172" s="719"/>
      <c r="AA172" s="719"/>
      <c r="AB172" s="719"/>
      <c r="AC172" s="719"/>
      <c r="AD172" s="719"/>
    </row>
    <row r="173" spans="1:30" ht="15" customHeight="1">
      <c r="A173" s="26"/>
      <c r="C173" s="165" t="s">
        <v>5037</v>
      </c>
      <c r="D173" s="885" t="str">
        <f t="shared" si="21"/>
        <v>ACADEMIA VERACRUZANA DE LAS LENGUAS INDIGENAS</v>
      </c>
      <c r="E173" s="886"/>
      <c r="F173" s="887"/>
      <c r="G173" s="715"/>
      <c r="H173" s="719"/>
      <c r="I173" s="719"/>
      <c r="J173" s="719"/>
      <c r="K173" s="719"/>
      <c r="L173" s="719"/>
      <c r="M173" s="715"/>
      <c r="N173" s="719"/>
      <c r="O173" s="719"/>
      <c r="P173" s="719"/>
      <c r="Q173" s="719"/>
      <c r="R173" s="719"/>
      <c r="S173" s="719"/>
      <c r="T173" s="719"/>
      <c r="U173" s="719"/>
      <c r="V173" s="719"/>
      <c r="W173" s="719"/>
      <c r="X173" s="719"/>
      <c r="Y173" s="719"/>
      <c r="Z173" s="719"/>
      <c r="AA173" s="719"/>
      <c r="AB173" s="719"/>
      <c r="AC173" s="719"/>
      <c r="AD173" s="719"/>
    </row>
    <row r="174" spans="1:30" ht="15" customHeight="1">
      <c r="A174" s="26"/>
      <c r="C174" s="165" t="s">
        <v>5038</v>
      </c>
      <c r="D174" s="885" t="str">
        <f t="shared" si="21"/>
        <v>INSTITUTO VERACRUZANO DEL DEPORTE</v>
      </c>
      <c r="E174" s="886"/>
      <c r="F174" s="887"/>
      <c r="G174" s="715"/>
      <c r="H174" s="719"/>
      <c r="I174" s="719"/>
      <c r="J174" s="719"/>
      <c r="K174" s="719"/>
      <c r="L174" s="719"/>
      <c r="M174" s="715"/>
      <c r="N174" s="719"/>
      <c r="O174" s="719"/>
      <c r="P174" s="719"/>
      <c r="Q174" s="719"/>
      <c r="R174" s="719"/>
      <c r="S174" s="719"/>
      <c r="T174" s="719"/>
      <c r="U174" s="719"/>
      <c r="V174" s="719"/>
      <c r="W174" s="719"/>
      <c r="X174" s="719"/>
      <c r="Y174" s="719"/>
      <c r="Z174" s="719"/>
      <c r="AA174" s="719"/>
      <c r="AB174" s="719"/>
      <c r="AC174" s="719"/>
      <c r="AD174" s="719"/>
    </row>
    <row r="175" spans="1:30" ht="15" customHeight="1">
      <c r="A175" s="26"/>
      <c r="C175" s="165" t="s">
        <v>5039</v>
      </c>
      <c r="D175" s="885" t="str">
        <f t="shared" si="21"/>
        <v>INSTITUTO DE ESPACIOS EDUCATIVOS DEL ESTADO DE VERACRUZ</v>
      </c>
      <c r="E175" s="886"/>
      <c r="F175" s="887"/>
      <c r="G175" s="715"/>
      <c r="H175" s="719"/>
      <c r="I175" s="719"/>
      <c r="J175" s="719"/>
      <c r="K175" s="719"/>
      <c r="L175" s="719"/>
      <c r="M175" s="715"/>
      <c r="N175" s="719"/>
      <c r="O175" s="719"/>
      <c r="P175" s="719"/>
      <c r="Q175" s="719"/>
      <c r="R175" s="719"/>
      <c r="S175" s="719"/>
      <c r="T175" s="719"/>
      <c r="U175" s="719"/>
      <c r="V175" s="719"/>
      <c r="W175" s="719"/>
      <c r="X175" s="719"/>
      <c r="Y175" s="719"/>
      <c r="Z175" s="719"/>
      <c r="AA175" s="719"/>
      <c r="AB175" s="719"/>
      <c r="AC175" s="719"/>
      <c r="AD175" s="719"/>
    </row>
    <row r="176" spans="1:30" ht="15" customHeight="1">
      <c r="A176" s="26"/>
      <c r="C176" s="165" t="s">
        <v>5040</v>
      </c>
      <c r="D176" s="885" t="str">
        <f t="shared" si="21"/>
        <v>COLEGIO DE BACHILLERES DEL ESTADO DE VERACRUZ</v>
      </c>
      <c r="E176" s="886"/>
      <c r="F176" s="887"/>
      <c r="G176" s="715"/>
      <c r="H176" s="719"/>
      <c r="I176" s="719"/>
      <c r="J176" s="719"/>
      <c r="K176" s="719"/>
      <c r="L176" s="719"/>
      <c r="M176" s="715"/>
      <c r="N176" s="719"/>
      <c r="O176" s="719"/>
      <c r="P176" s="719"/>
      <c r="Q176" s="719"/>
      <c r="R176" s="719"/>
      <c r="S176" s="719"/>
      <c r="T176" s="719"/>
      <c r="U176" s="719"/>
      <c r="V176" s="719"/>
      <c r="W176" s="719"/>
      <c r="X176" s="719"/>
      <c r="Y176" s="719"/>
      <c r="Z176" s="719"/>
      <c r="AA176" s="719"/>
      <c r="AB176" s="719"/>
      <c r="AC176" s="719"/>
      <c r="AD176" s="719"/>
    </row>
    <row r="177" spans="1:31" ht="15" customHeight="1">
      <c r="A177" s="26"/>
      <c r="C177" s="165" t="s">
        <v>5041</v>
      </c>
      <c r="D177" s="885" t="str">
        <f t="shared" si="21"/>
        <v>INSTITUTO TECNOLOGICO SUPERIOR DE MISANTLA</v>
      </c>
      <c r="E177" s="886"/>
      <c r="F177" s="887"/>
      <c r="G177" s="715"/>
      <c r="H177" s="719"/>
      <c r="I177" s="719"/>
      <c r="J177" s="719"/>
      <c r="K177" s="719"/>
      <c r="L177" s="719"/>
      <c r="M177" s="715"/>
      <c r="N177" s="719"/>
      <c r="O177" s="719"/>
      <c r="P177" s="719"/>
      <c r="Q177" s="719"/>
      <c r="R177" s="719"/>
      <c r="S177" s="719"/>
      <c r="T177" s="719"/>
      <c r="U177" s="719"/>
      <c r="V177" s="719"/>
      <c r="W177" s="719"/>
      <c r="X177" s="719"/>
      <c r="Y177" s="719"/>
      <c r="Z177" s="719"/>
      <c r="AA177" s="719"/>
      <c r="AB177" s="719"/>
      <c r="AC177" s="719"/>
      <c r="AD177" s="719"/>
    </row>
    <row r="178" spans="1:31" ht="15" customHeight="1">
      <c r="A178" s="26"/>
      <c r="C178" s="165" t="s">
        <v>5042</v>
      </c>
      <c r="D178" s="885" t="str">
        <f t="shared" si="21"/>
        <v>INSTITUTO TECNOLOGICO SUPERIOR DE SAN ANDRES TUXTLA</v>
      </c>
      <c r="E178" s="886"/>
      <c r="F178" s="887"/>
      <c r="G178" s="715"/>
      <c r="H178" s="719"/>
      <c r="I178" s="719"/>
      <c r="J178" s="719"/>
      <c r="K178" s="719"/>
      <c r="L178" s="719"/>
      <c r="M178" s="715"/>
      <c r="N178" s="719"/>
      <c r="O178" s="719"/>
      <c r="P178" s="719"/>
      <c r="Q178" s="719"/>
      <c r="R178" s="719"/>
      <c r="S178" s="719"/>
      <c r="T178" s="719"/>
      <c r="U178" s="719"/>
      <c r="V178" s="719"/>
      <c r="W178" s="719"/>
      <c r="X178" s="719"/>
      <c r="Y178" s="719"/>
      <c r="Z178" s="719"/>
      <c r="AA178" s="719"/>
      <c r="AB178" s="719"/>
      <c r="AC178" s="719"/>
      <c r="AD178" s="719"/>
    </row>
    <row r="179" spans="1:31" ht="15" customHeight="1">
      <c r="A179" s="26"/>
      <c r="C179" s="165" t="s">
        <v>5043</v>
      </c>
      <c r="D179" s="885" t="str">
        <f t="shared" si="21"/>
        <v>INSTITUTO TECNOLOGICO SUPERIOR DE TANTOYUCA</v>
      </c>
      <c r="E179" s="886"/>
      <c r="F179" s="887"/>
      <c r="G179" s="715"/>
      <c r="H179" s="719"/>
      <c r="I179" s="719"/>
      <c r="J179" s="719"/>
      <c r="K179" s="719"/>
      <c r="L179" s="719"/>
      <c r="M179" s="715"/>
      <c r="N179" s="719"/>
      <c r="O179" s="719"/>
      <c r="P179" s="719"/>
      <c r="Q179" s="719"/>
      <c r="R179" s="719"/>
      <c r="S179" s="719"/>
      <c r="T179" s="719"/>
      <c r="U179" s="719"/>
      <c r="V179" s="719"/>
      <c r="W179" s="719"/>
      <c r="X179" s="719"/>
      <c r="Y179" s="719"/>
      <c r="Z179" s="719"/>
      <c r="AA179" s="719"/>
      <c r="AB179" s="719"/>
      <c r="AC179" s="719"/>
      <c r="AD179" s="719"/>
    </row>
    <row r="180" spans="1:31" ht="15" customHeight="1">
      <c r="A180" s="26"/>
      <c r="C180" s="165" t="s">
        <v>5044</v>
      </c>
      <c r="D180" s="885" t="str">
        <f t="shared" si="21"/>
        <v>INSTITUTO TECNOLOGICO SUPERIOR DE COSAMALOAPAN</v>
      </c>
      <c r="E180" s="886"/>
      <c r="F180" s="887"/>
      <c r="G180" s="715"/>
      <c r="H180" s="719"/>
      <c r="I180" s="719"/>
      <c r="J180" s="719"/>
      <c r="K180" s="719"/>
      <c r="L180" s="719"/>
      <c r="M180" s="715"/>
      <c r="N180" s="719"/>
      <c r="O180" s="719"/>
      <c r="P180" s="719"/>
      <c r="Q180" s="719"/>
      <c r="R180" s="719"/>
      <c r="S180" s="719"/>
      <c r="T180" s="719"/>
      <c r="U180" s="719"/>
      <c r="V180" s="719"/>
      <c r="W180" s="719"/>
      <c r="X180" s="719"/>
      <c r="Y180" s="719"/>
      <c r="Z180" s="719"/>
      <c r="AA180" s="719"/>
      <c r="AB180" s="719"/>
      <c r="AC180" s="719"/>
      <c r="AD180" s="719"/>
    </row>
    <row r="181" spans="1:31" ht="15" customHeight="1">
      <c r="A181" s="26"/>
      <c r="C181" s="165" t="s">
        <v>5045</v>
      </c>
      <c r="D181" s="885" t="str">
        <f t="shared" si="21"/>
        <v>INSTITUTO TECNOLOGICO SUPERIOR DE PANUCO</v>
      </c>
      <c r="E181" s="886"/>
      <c r="F181" s="887"/>
      <c r="G181" s="715"/>
      <c r="H181" s="719"/>
      <c r="I181" s="719"/>
      <c r="J181" s="719"/>
      <c r="K181" s="719"/>
      <c r="L181" s="719"/>
      <c r="M181" s="715"/>
      <c r="N181" s="719"/>
      <c r="O181" s="719"/>
      <c r="P181" s="719"/>
      <c r="Q181" s="719"/>
      <c r="R181" s="719"/>
      <c r="S181" s="719"/>
      <c r="T181" s="719"/>
      <c r="U181" s="719"/>
      <c r="V181" s="719"/>
      <c r="W181" s="719"/>
      <c r="X181" s="719"/>
      <c r="Y181" s="719"/>
      <c r="Z181" s="719"/>
      <c r="AA181" s="719"/>
      <c r="AB181" s="719"/>
      <c r="AC181" s="719"/>
      <c r="AD181" s="719"/>
    </row>
    <row r="182" spans="1:31" ht="15" customHeight="1">
      <c r="A182" s="26"/>
      <c r="C182" s="165" t="s">
        <v>5046</v>
      </c>
      <c r="D182" s="885" t="str">
        <f t="shared" si="21"/>
        <v>INSTITUTO TECNOLOGICO SUPERIOR DE POZA RICA</v>
      </c>
      <c r="E182" s="886"/>
      <c r="F182" s="887"/>
      <c r="G182" s="715"/>
      <c r="H182" s="719"/>
      <c r="I182" s="719"/>
      <c r="J182" s="719"/>
      <c r="K182" s="719"/>
      <c r="L182" s="719"/>
      <c r="M182" s="715"/>
      <c r="N182" s="719"/>
      <c r="O182" s="719"/>
      <c r="P182" s="719"/>
      <c r="Q182" s="719"/>
      <c r="R182" s="719"/>
      <c r="S182" s="719"/>
      <c r="T182" s="719"/>
      <c r="U182" s="719"/>
      <c r="V182" s="719"/>
      <c r="W182" s="719"/>
      <c r="X182" s="719"/>
      <c r="Y182" s="719"/>
      <c r="Z182" s="719"/>
      <c r="AA182" s="719"/>
      <c r="AB182" s="719"/>
      <c r="AC182" s="719"/>
      <c r="AD182" s="719"/>
    </row>
    <row r="183" spans="1:31" ht="15" customHeight="1">
      <c r="A183" s="26"/>
      <c r="C183" s="165" t="s">
        <v>5047</v>
      </c>
      <c r="D183" s="885" t="str">
        <f t="shared" si="21"/>
        <v>INSTITUTO TECNOLOGICO SUPERIOR DE XALAPA</v>
      </c>
      <c r="E183" s="886"/>
      <c r="F183" s="887"/>
      <c r="G183" s="715"/>
      <c r="H183" s="719"/>
      <c r="I183" s="719"/>
      <c r="J183" s="719"/>
      <c r="K183" s="719"/>
      <c r="L183" s="719"/>
      <c r="M183" s="715"/>
      <c r="N183" s="719"/>
      <c r="O183" s="719"/>
      <c r="P183" s="719"/>
      <c r="Q183" s="719"/>
      <c r="R183" s="719"/>
      <c r="S183" s="719"/>
      <c r="T183" s="719"/>
      <c r="U183" s="719"/>
      <c r="V183" s="719"/>
      <c r="W183" s="719"/>
      <c r="X183" s="719"/>
      <c r="Y183" s="719"/>
      <c r="Z183" s="719"/>
      <c r="AA183" s="719"/>
      <c r="AB183" s="719"/>
      <c r="AC183" s="719"/>
      <c r="AD183" s="719"/>
    </row>
    <row r="184" spans="1:31" ht="15" customHeight="1">
      <c r="A184" s="26"/>
      <c r="C184" s="165" t="s">
        <v>5048</v>
      </c>
      <c r="D184" s="885" t="str">
        <f t="shared" si="21"/>
        <v>INSTITUTO TECNOLOGICO SUPERIOR DE COATZACOALCOS</v>
      </c>
      <c r="E184" s="886"/>
      <c r="F184" s="887"/>
      <c r="G184" s="715"/>
      <c r="H184" s="719"/>
      <c r="I184" s="719"/>
      <c r="J184" s="719"/>
      <c r="K184" s="719"/>
      <c r="L184" s="719"/>
      <c r="M184" s="715"/>
      <c r="N184" s="719"/>
      <c r="O184" s="719"/>
      <c r="P184" s="719"/>
      <c r="Q184" s="719"/>
      <c r="R184" s="719"/>
      <c r="S184" s="719"/>
      <c r="T184" s="719"/>
      <c r="U184" s="719"/>
      <c r="V184" s="719"/>
      <c r="W184" s="719"/>
      <c r="X184" s="719"/>
      <c r="Y184" s="719"/>
      <c r="Z184" s="719"/>
      <c r="AA184" s="719"/>
      <c r="AB184" s="719"/>
      <c r="AC184" s="719"/>
      <c r="AD184" s="719"/>
    </row>
    <row r="185" spans="1:31" ht="15" customHeight="1">
      <c r="A185" s="26"/>
      <c r="C185" s="165" t="s">
        <v>5049</v>
      </c>
      <c r="D185" s="885" t="str">
        <f t="shared" si="21"/>
        <v>INSTITUTO TECNOLOGICO SUPERIOR DE TIERRA BLANCA</v>
      </c>
      <c r="E185" s="886"/>
      <c r="F185" s="887"/>
      <c r="G185" s="715"/>
      <c r="H185" s="719"/>
      <c r="I185" s="719"/>
      <c r="J185" s="719"/>
      <c r="K185" s="719"/>
      <c r="L185" s="719"/>
      <c r="M185" s="715"/>
      <c r="N185" s="719"/>
      <c r="O185" s="719"/>
      <c r="P185" s="719"/>
      <c r="Q185" s="719"/>
      <c r="R185" s="719"/>
      <c r="S185" s="719"/>
      <c r="T185" s="719"/>
      <c r="U185" s="719"/>
      <c r="V185" s="719"/>
      <c r="W185" s="719"/>
      <c r="X185" s="719"/>
      <c r="Y185" s="719"/>
      <c r="Z185" s="719"/>
      <c r="AA185" s="719"/>
      <c r="AB185" s="719"/>
      <c r="AC185" s="719"/>
      <c r="AD185" s="719"/>
    </row>
    <row r="186" spans="1:31" ht="15" customHeight="1">
      <c r="A186" s="26"/>
      <c r="C186" s="165" t="s">
        <v>5050</v>
      </c>
      <c r="D186" s="885" t="str">
        <f t="shared" si="21"/>
        <v>INSTITUTO TECNOLOGICO SUPERIOR DE ALAMO</v>
      </c>
      <c r="E186" s="886"/>
      <c r="F186" s="887"/>
      <c r="G186" s="715"/>
      <c r="H186" s="719"/>
      <c r="I186" s="719"/>
      <c r="J186" s="719"/>
      <c r="K186" s="719"/>
      <c r="L186" s="719"/>
      <c r="M186" s="715"/>
      <c r="N186" s="719"/>
      <c r="O186" s="719"/>
      <c r="P186" s="719"/>
      <c r="Q186" s="719"/>
      <c r="R186" s="719"/>
      <c r="S186" s="719"/>
      <c r="T186" s="719"/>
      <c r="U186" s="719"/>
      <c r="V186" s="719"/>
      <c r="W186" s="719"/>
      <c r="X186" s="719"/>
      <c r="Y186" s="719"/>
      <c r="Z186" s="719"/>
      <c r="AA186" s="719"/>
      <c r="AB186" s="719"/>
      <c r="AC186" s="719"/>
      <c r="AD186" s="719"/>
    </row>
    <row r="187" spans="1:31" ht="15" customHeight="1">
      <c r="A187" s="26"/>
      <c r="C187" s="165" t="s">
        <v>5051</v>
      </c>
      <c r="D187" s="885" t="str">
        <f t="shared" si="21"/>
        <v>INSTITUTO TECNOLOGICO SUPERIOR DE ACAYUCAN</v>
      </c>
      <c r="E187" s="886"/>
      <c r="F187" s="887"/>
      <c r="G187" s="715"/>
      <c r="H187" s="719"/>
      <c r="I187" s="719"/>
      <c r="J187" s="719"/>
      <c r="K187" s="719"/>
      <c r="L187" s="719"/>
      <c r="M187" s="715"/>
      <c r="N187" s="719"/>
      <c r="O187" s="719"/>
      <c r="P187" s="719"/>
      <c r="Q187" s="719"/>
      <c r="R187" s="719"/>
      <c r="S187" s="719"/>
      <c r="T187" s="719"/>
      <c r="U187" s="719"/>
      <c r="V187" s="719"/>
      <c r="W187" s="719"/>
      <c r="X187" s="719"/>
      <c r="Y187" s="719"/>
      <c r="Z187" s="719"/>
      <c r="AA187" s="719"/>
      <c r="AB187" s="719"/>
      <c r="AC187" s="719"/>
      <c r="AD187" s="719"/>
    </row>
    <row r="188" spans="1:31" ht="15" customHeight="1">
      <c r="A188" s="26"/>
      <c r="C188" s="165" t="s">
        <v>5130</v>
      </c>
      <c r="D188" s="885" t="str">
        <f t="shared" si="21"/>
        <v>INSTITUTO TECNOLOGICO SUPERIOR DE LAS CHOAPAS</v>
      </c>
      <c r="E188" s="886"/>
      <c r="F188" s="887"/>
      <c r="G188" s="715"/>
      <c r="H188" s="719"/>
      <c r="I188" s="719"/>
      <c r="J188" s="719"/>
      <c r="K188" s="719"/>
      <c r="L188" s="719"/>
      <c r="M188" s="715"/>
      <c r="N188" s="719"/>
      <c r="O188" s="719"/>
      <c r="P188" s="719"/>
      <c r="Q188" s="719"/>
      <c r="R188" s="719"/>
      <c r="S188" s="719"/>
      <c r="T188" s="719"/>
      <c r="U188" s="719"/>
      <c r="V188" s="719"/>
      <c r="W188" s="719"/>
      <c r="X188" s="719"/>
      <c r="Y188" s="719"/>
      <c r="Z188" s="719"/>
      <c r="AA188" s="719"/>
      <c r="AB188" s="719"/>
      <c r="AC188" s="719"/>
      <c r="AD188" s="719"/>
    </row>
    <row r="189" spans="1:31" ht="15" customHeight="1">
      <c r="A189" s="26"/>
      <c r="C189" s="165" t="s">
        <v>5132</v>
      </c>
      <c r="D189" s="885" t="str">
        <f t="shared" si="21"/>
        <v>INSTITUTO TECNOLOGICO SUPERIOR DE HUATUSCO</v>
      </c>
      <c r="E189" s="886"/>
      <c r="F189" s="887"/>
      <c r="G189" s="715"/>
      <c r="H189" s="719"/>
      <c r="I189" s="719"/>
      <c r="J189" s="719"/>
      <c r="K189" s="719"/>
      <c r="L189" s="719"/>
      <c r="M189" s="715"/>
      <c r="N189" s="719"/>
      <c r="O189" s="719"/>
      <c r="P189" s="719"/>
      <c r="Q189" s="719"/>
      <c r="R189" s="719"/>
      <c r="S189" s="719"/>
      <c r="T189" s="719"/>
      <c r="U189" s="719"/>
      <c r="V189" s="719"/>
      <c r="W189" s="719"/>
      <c r="X189" s="719"/>
      <c r="Y189" s="719"/>
      <c r="Z189" s="719"/>
      <c r="AA189" s="719"/>
      <c r="AB189" s="719"/>
      <c r="AC189" s="719"/>
      <c r="AD189" s="719"/>
    </row>
    <row r="190" spans="1:31" ht="15" customHeight="1">
      <c r="A190" s="672"/>
      <c r="C190" s="165" t="s">
        <v>5134</v>
      </c>
      <c r="D190" s="885" t="str">
        <f t="shared" si="21"/>
        <v>INSTITUTO TECNOLOGICO SUPERIOR DE ALVARADO</v>
      </c>
      <c r="E190" s="886"/>
      <c r="F190" s="887"/>
      <c r="G190" s="715"/>
      <c r="H190" s="719"/>
      <c r="I190" s="719"/>
      <c r="J190" s="719"/>
      <c r="K190" s="719"/>
      <c r="L190" s="719"/>
      <c r="M190" s="715"/>
      <c r="N190" s="719"/>
      <c r="O190" s="719"/>
      <c r="P190" s="719"/>
      <c r="Q190" s="719"/>
      <c r="R190" s="719"/>
      <c r="S190" s="719"/>
      <c r="T190" s="719"/>
      <c r="U190" s="719"/>
      <c r="V190" s="719"/>
      <c r="W190" s="719"/>
      <c r="X190" s="719"/>
      <c r="Y190" s="719"/>
      <c r="Z190" s="719"/>
      <c r="AA190" s="719"/>
      <c r="AB190" s="719"/>
      <c r="AC190" s="719"/>
      <c r="AD190" s="719"/>
      <c r="AE190" s="145"/>
    </row>
    <row r="191" spans="1:31" ht="15" customHeight="1">
      <c r="A191" s="672"/>
      <c r="C191" s="165" t="s">
        <v>5136</v>
      </c>
      <c r="D191" s="885" t="str">
        <f t="shared" si="21"/>
        <v>INSTITUTO TECNOLOGICO SUPERIOR DE PEROTE</v>
      </c>
      <c r="E191" s="886"/>
      <c r="F191" s="887"/>
      <c r="G191" s="715"/>
      <c r="H191" s="719"/>
      <c r="I191" s="719"/>
      <c r="J191" s="719"/>
      <c r="K191" s="719"/>
      <c r="L191" s="719"/>
      <c r="M191" s="715"/>
      <c r="N191" s="719"/>
      <c r="O191" s="719"/>
      <c r="P191" s="719"/>
      <c r="Q191" s="719"/>
      <c r="R191" s="719"/>
      <c r="S191" s="719"/>
      <c r="T191" s="719"/>
      <c r="U191" s="719"/>
      <c r="V191" s="719"/>
      <c r="W191" s="719"/>
      <c r="X191" s="719"/>
      <c r="Y191" s="719"/>
      <c r="Z191" s="719"/>
      <c r="AA191" s="719"/>
      <c r="AB191" s="719"/>
      <c r="AC191" s="719"/>
      <c r="AD191" s="719"/>
      <c r="AE191" s="145"/>
    </row>
    <row r="192" spans="1:31" ht="15" customHeight="1">
      <c r="A192" s="672"/>
      <c r="C192" s="165" t="s">
        <v>5138</v>
      </c>
      <c r="D192" s="885" t="str">
        <f t="shared" si="21"/>
        <v>INSTITUTO TECNOLOGICO SUPERIOR DE ZONGOLICA</v>
      </c>
      <c r="E192" s="886"/>
      <c r="F192" s="887"/>
      <c r="G192" s="715"/>
      <c r="H192" s="719"/>
      <c r="I192" s="719"/>
      <c r="J192" s="719"/>
      <c r="K192" s="719"/>
      <c r="L192" s="719"/>
      <c r="M192" s="715"/>
      <c r="N192" s="719"/>
      <c r="O192" s="719"/>
      <c r="P192" s="719"/>
      <c r="Q192" s="719"/>
      <c r="R192" s="719"/>
      <c r="S192" s="719"/>
      <c r="T192" s="719"/>
      <c r="U192" s="719"/>
      <c r="V192" s="719"/>
      <c r="W192" s="719"/>
      <c r="X192" s="719"/>
      <c r="Y192" s="719"/>
      <c r="Z192" s="719"/>
      <c r="AA192" s="719"/>
      <c r="AB192" s="719"/>
      <c r="AC192" s="719"/>
      <c r="AD192" s="719"/>
      <c r="AE192" s="145"/>
    </row>
    <row r="193" spans="1:31" ht="15" customHeight="1">
      <c r="A193" s="672"/>
      <c r="C193" s="165" t="s">
        <v>5140</v>
      </c>
      <c r="D193" s="885" t="str">
        <f t="shared" si="21"/>
        <v>INSTITUTO TECNOLOGICO SUPERIOR DE NARANJOS</v>
      </c>
      <c r="E193" s="886"/>
      <c r="F193" s="887"/>
      <c r="G193" s="715"/>
      <c r="H193" s="719"/>
      <c r="I193" s="719"/>
      <c r="J193" s="719"/>
      <c r="K193" s="719"/>
      <c r="L193" s="719"/>
      <c r="M193" s="715"/>
      <c r="N193" s="719"/>
      <c r="O193" s="719"/>
      <c r="P193" s="719"/>
      <c r="Q193" s="719"/>
      <c r="R193" s="719"/>
      <c r="S193" s="719"/>
      <c r="T193" s="719"/>
      <c r="U193" s="719"/>
      <c r="V193" s="719"/>
      <c r="W193" s="719"/>
      <c r="X193" s="719"/>
      <c r="Y193" s="719"/>
      <c r="Z193" s="719"/>
      <c r="AA193" s="719"/>
      <c r="AB193" s="719"/>
      <c r="AC193" s="719"/>
      <c r="AD193" s="719"/>
      <c r="AE193" s="145"/>
    </row>
    <row r="194" spans="1:31" ht="15" customHeight="1">
      <c r="A194" s="672"/>
      <c r="C194" s="165" t="s">
        <v>5142</v>
      </c>
      <c r="D194" s="885" t="str">
        <f t="shared" si="21"/>
        <v>INSTITUTO TECNOLOGICO SUPERIOR DE CHICONTEPEC</v>
      </c>
      <c r="E194" s="886"/>
      <c r="F194" s="887"/>
      <c r="G194" s="715"/>
      <c r="H194" s="719"/>
      <c r="I194" s="719"/>
      <c r="J194" s="719"/>
      <c r="K194" s="719"/>
      <c r="L194" s="719"/>
      <c r="M194" s="715"/>
      <c r="N194" s="719"/>
      <c r="O194" s="719"/>
      <c r="P194" s="719"/>
      <c r="Q194" s="719"/>
      <c r="R194" s="719"/>
      <c r="S194" s="719"/>
      <c r="T194" s="719"/>
      <c r="U194" s="719"/>
      <c r="V194" s="719"/>
      <c r="W194" s="719"/>
      <c r="X194" s="719"/>
      <c r="Y194" s="719"/>
      <c r="Z194" s="719"/>
      <c r="AA194" s="719"/>
      <c r="AB194" s="719"/>
      <c r="AC194" s="719"/>
      <c r="AD194" s="719"/>
      <c r="AE194" s="145"/>
    </row>
    <row r="195" spans="1:31" ht="15" customHeight="1">
      <c r="A195" s="672"/>
      <c r="C195" s="165" t="s">
        <v>5144</v>
      </c>
      <c r="D195" s="885" t="str">
        <f t="shared" si="21"/>
        <v>INSTITUTO TECNOLOGICO SUPERIOR DE MARTINEZ DE LA TORRE</v>
      </c>
      <c r="E195" s="886"/>
      <c r="F195" s="887"/>
      <c r="G195" s="715"/>
      <c r="H195" s="719"/>
      <c r="I195" s="719"/>
      <c r="J195" s="719"/>
      <c r="K195" s="719"/>
      <c r="L195" s="719"/>
      <c r="M195" s="715"/>
      <c r="N195" s="719"/>
      <c r="O195" s="719"/>
      <c r="P195" s="719"/>
      <c r="Q195" s="719"/>
      <c r="R195" s="719"/>
      <c r="S195" s="719"/>
      <c r="T195" s="719"/>
      <c r="U195" s="719"/>
      <c r="V195" s="719"/>
      <c r="W195" s="719"/>
      <c r="X195" s="719"/>
      <c r="Y195" s="719"/>
      <c r="Z195" s="719"/>
      <c r="AA195" s="719"/>
      <c r="AB195" s="719"/>
      <c r="AC195" s="719"/>
      <c r="AD195" s="719"/>
      <c r="AE195" s="145"/>
    </row>
    <row r="196" spans="1:31" ht="15" customHeight="1">
      <c r="A196" s="672"/>
      <c r="C196" s="165" t="s">
        <v>5146</v>
      </c>
      <c r="D196" s="885" t="str">
        <f t="shared" si="21"/>
        <v>INSTITUTO TECNOLOGICO SUPERIOR DE JESUS CARRANZA</v>
      </c>
      <c r="E196" s="886"/>
      <c r="F196" s="887"/>
      <c r="G196" s="715"/>
      <c r="H196" s="719"/>
      <c r="I196" s="719"/>
      <c r="J196" s="719"/>
      <c r="K196" s="719"/>
      <c r="L196" s="719"/>
      <c r="M196" s="715"/>
      <c r="N196" s="719"/>
      <c r="O196" s="719"/>
      <c r="P196" s="719"/>
      <c r="Q196" s="719"/>
      <c r="R196" s="719"/>
      <c r="S196" s="719"/>
      <c r="T196" s="719"/>
      <c r="U196" s="719"/>
      <c r="V196" s="719"/>
      <c r="W196" s="719"/>
      <c r="X196" s="719"/>
      <c r="Y196" s="719"/>
      <c r="Z196" s="719"/>
      <c r="AA196" s="719"/>
      <c r="AB196" s="719"/>
      <c r="AC196" s="719"/>
      <c r="AD196" s="719"/>
      <c r="AE196" s="145"/>
    </row>
    <row r="197" spans="1:31" ht="15" customHeight="1">
      <c r="A197" s="672"/>
      <c r="C197" s="165" t="s">
        <v>5148</v>
      </c>
      <c r="D197" s="885" t="str">
        <f t="shared" si="21"/>
        <v>INSTITUTO TECNOLOGICO SUPERIOR DE RODRIGUEZ CLARA</v>
      </c>
      <c r="E197" s="886"/>
      <c r="F197" s="887"/>
      <c r="G197" s="715"/>
      <c r="H197" s="719"/>
      <c r="I197" s="719"/>
      <c r="J197" s="719"/>
      <c r="K197" s="719"/>
      <c r="L197" s="719"/>
      <c r="M197" s="715"/>
      <c r="N197" s="719"/>
      <c r="O197" s="719"/>
      <c r="P197" s="719"/>
      <c r="Q197" s="719"/>
      <c r="R197" s="719"/>
      <c r="S197" s="719"/>
      <c r="T197" s="719"/>
      <c r="U197" s="719"/>
      <c r="V197" s="719"/>
      <c r="W197" s="719"/>
      <c r="X197" s="719"/>
      <c r="Y197" s="719"/>
      <c r="Z197" s="719"/>
      <c r="AA197" s="719"/>
      <c r="AB197" s="719"/>
      <c r="AC197" s="719"/>
      <c r="AD197" s="719"/>
      <c r="AE197" s="145"/>
    </row>
    <row r="198" spans="1:31" ht="15" customHeight="1">
      <c r="A198" s="672"/>
      <c r="C198" s="165" t="s">
        <v>5150</v>
      </c>
      <c r="D198" s="885" t="str">
        <f t="shared" si="21"/>
        <v>INSTITUTO VERACRUZANO DE EDUCACION PARA LOS ADULTOS</v>
      </c>
      <c r="E198" s="886"/>
      <c r="F198" s="887"/>
      <c r="G198" s="715"/>
      <c r="H198" s="719"/>
      <c r="I198" s="719"/>
      <c r="J198" s="719"/>
      <c r="K198" s="719"/>
      <c r="L198" s="719"/>
      <c r="M198" s="715"/>
      <c r="N198" s="719"/>
      <c r="O198" s="719"/>
      <c r="P198" s="719"/>
      <c r="Q198" s="719"/>
      <c r="R198" s="719"/>
      <c r="S198" s="719"/>
      <c r="T198" s="719"/>
      <c r="U198" s="719"/>
      <c r="V198" s="719"/>
      <c r="W198" s="719"/>
      <c r="X198" s="719"/>
      <c r="Y198" s="719"/>
      <c r="Z198" s="719"/>
      <c r="AA198" s="719"/>
      <c r="AB198" s="719"/>
      <c r="AC198" s="719"/>
      <c r="AD198" s="719"/>
      <c r="AE198" s="145"/>
    </row>
    <row r="199" spans="1:31" ht="15" customHeight="1">
      <c r="A199" s="672"/>
      <c r="C199" s="165" t="s">
        <v>5152</v>
      </c>
      <c r="D199" s="885" t="str">
        <f t="shared" si="21"/>
        <v>COLEGIO NACIONAL DE EDUCACION PROFESIONAL TECNICA</v>
      </c>
      <c r="E199" s="886"/>
      <c r="F199" s="887"/>
      <c r="G199" s="715"/>
      <c r="H199" s="719"/>
      <c r="I199" s="719"/>
      <c r="J199" s="719"/>
      <c r="K199" s="719"/>
      <c r="L199" s="719"/>
      <c r="M199" s="715"/>
      <c r="N199" s="719"/>
      <c r="O199" s="719"/>
      <c r="P199" s="719"/>
      <c r="Q199" s="719"/>
      <c r="R199" s="719"/>
      <c r="S199" s="719"/>
      <c r="T199" s="719"/>
      <c r="U199" s="719"/>
      <c r="V199" s="719"/>
      <c r="W199" s="719"/>
      <c r="X199" s="719"/>
      <c r="Y199" s="719"/>
      <c r="Z199" s="719"/>
      <c r="AA199" s="719"/>
      <c r="AB199" s="719"/>
      <c r="AC199" s="719"/>
      <c r="AD199" s="719"/>
      <c r="AE199" s="145"/>
    </row>
    <row r="200" spans="1:31" ht="15" customHeight="1">
      <c r="A200" s="672"/>
      <c r="C200" s="165" t="s">
        <v>5154</v>
      </c>
      <c r="D200" s="885" t="str">
        <f t="shared" si="21"/>
        <v>UNIVERSIDAD TECNOLOGICA DEL SURESTE</v>
      </c>
      <c r="E200" s="886"/>
      <c r="F200" s="887"/>
      <c r="G200" s="715"/>
      <c r="H200" s="719"/>
      <c r="I200" s="719"/>
      <c r="J200" s="719"/>
      <c r="K200" s="719"/>
      <c r="L200" s="719"/>
      <c r="M200" s="715"/>
      <c r="N200" s="719"/>
      <c r="O200" s="719"/>
      <c r="P200" s="719"/>
      <c r="Q200" s="719"/>
      <c r="R200" s="719"/>
      <c r="S200" s="719"/>
      <c r="T200" s="719"/>
      <c r="U200" s="719"/>
      <c r="V200" s="719"/>
      <c r="W200" s="719"/>
      <c r="X200" s="719"/>
      <c r="Y200" s="719"/>
      <c r="Z200" s="719"/>
      <c r="AA200" s="719"/>
      <c r="AB200" s="719"/>
      <c r="AC200" s="719"/>
      <c r="AD200" s="719"/>
      <c r="AE200" s="145"/>
    </row>
    <row r="201" spans="1:31" ht="15" customHeight="1">
      <c r="A201" s="672"/>
      <c r="C201" s="165" t="s">
        <v>5156</v>
      </c>
      <c r="D201" s="885" t="str">
        <f t="shared" si="21"/>
        <v>UNIVERSIDAD TECNOLOGICA DEL CENTRO</v>
      </c>
      <c r="E201" s="886"/>
      <c r="F201" s="887"/>
      <c r="G201" s="715"/>
      <c r="H201" s="719"/>
      <c r="I201" s="719"/>
      <c r="J201" s="719"/>
      <c r="K201" s="719"/>
      <c r="L201" s="719"/>
      <c r="M201" s="715"/>
      <c r="N201" s="719"/>
      <c r="O201" s="719"/>
      <c r="P201" s="719"/>
      <c r="Q201" s="719"/>
      <c r="R201" s="719"/>
      <c r="S201" s="719"/>
      <c r="T201" s="719"/>
      <c r="U201" s="719"/>
      <c r="V201" s="719"/>
      <c r="W201" s="719"/>
      <c r="X201" s="719"/>
      <c r="Y201" s="719"/>
      <c r="Z201" s="719"/>
      <c r="AA201" s="719"/>
      <c r="AB201" s="719"/>
      <c r="AC201" s="719"/>
      <c r="AD201" s="719"/>
      <c r="AE201" s="145"/>
    </row>
    <row r="202" spans="1:31" ht="15" customHeight="1">
      <c r="A202" s="672"/>
      <c r="C202" s="165" t="s">
        <v>5158</v>
      </c>
      <c r="D202" s="885" t="str">
        <f t="shared" si="21"/>
        <v>UNIVERSIDAD TECNOLOGICA DE GUTIERREZ ZAMORA</v>
      </c>
      <c r="E202" s="886"/>
      <c r="F202" s="887"/>
      <c r="G202" s="715"/>
      <c r="H202" s="719"/>
      <c r="I202" s="719"/>
      <c r="J202" s="719"/>
      <c r="K202" s="719"/>
      <c r="L202" s="719"/>
      <c r="M202" s="715"/>
      <c r="N202" s="719"/>
      <c r="O202" s="719"/>
      <c r="P202" s="719"/>
      <c r="Q202" s="719"/>
      <c r="R202" s="719"/>
      <c r="S202" s="719"/>
      <c r="T202" s="719"/>
      <c r="U202" s="719"/>
      <c r="V202" s="719"/>
      <c r="W202" s="719"/>
      <c r="X202" s="719"/>
      <c r="Y202" s="719"/>
      <c r="Z202" s="719"/>
      <c r="AA202" s="719"/>
      <c r="AB202" s="719"/>
      <c r="AC202" s="719"/>
      <c r="AD202" s="719"/>
      <c r="AE202" s="145"/>
    </row>
    <row r="203" spans="1:31" ht="15" customHeight="1">
      <c r="A203" s="672"/>
      <c r="C203" s="165" t="s">
        <v>5160</v>
      </c>
      <c r="D203" s="885" t="str">
        <f t="shared" si="21"/>
        <v>CONSEJO VERACRUZANO DE INVESTIGACION CIENTIFICA Y DESARROLLO TECNOLOGICO</v>
      </c>
      <c r="E203" s="886"/>
      <c r="F203" s="887"/>
      <c r="G203" s="715"/>
      <c r="H203" s="719"/>
      <c r="I203" s="719"/>
      <c r="J203" s="719"/>
      <c r="K203" s="719"/>
      <c r="L203" s="719"/>
      <c r="M203" s="715"/>
      <c r="N203" s="719"/>
      <c r="O203" s="719"/>
      <c r="P203" s="719"/>
      <c r="Q203" s="719"/>
      <c r="R203" s="719"/>
      <c r="S203" s="719"/>
      <c r="T203" s="719"/>
      <c r="U203" s="719"/>
      <c r="V203" s="719"/>
      <c r="W203" s="719"/>
      <c r="X203" s="719"/>
      <c r="Y203" s="719"/>
      <c r="Z203" s="719"/>
      <c r="AA203" s="719"/>
      <c r="AB203" s="719"/>
      <c r="AC203" s="719"/>
      <c r="AD203" s="719"/>
      <c r="AE203" s="145"/>
    </row>
    <row r="204" spans="1:31" ht="15" customHeight="1">
      <c r="A204" s="672"/>
      <c r="C204" s="165" t="s">
        <v>5162</v>
      </c>
      <c r="D204" s="885" t="str">
        <f t="shared" si="21"/>
        <v>COLEGIO DE ESTUDIOS CIENTIFICOS Y TECNOLOGICOS</v>
      </c>
      <c r="E204" s="886"/>
      <c r="F204" s="887"/>
      <c r="G204" s="715"/>
      <c r="H204" s="719"/>
      <c r="I204" s="719"/>
      <c r="J204" s="719"/>
      <c r="K204" s="719"/>
      <c r="L204" s="719"/>
      <c r="M204" s="715"/>
      <c r="N204" s="719"/>
      <c r="O204" s="719"/>
      <c r="P204" s="719"/>
      <c r="Q204" s="719"/>
      <c r="R204" s="719"/>
      <c r="S204" s="719"/>
      <c r="T204" s="719"/>
      <c r="U204" s="719"/>
      <c r="V204" s="719"/>
      <c r="W204" s="719"/>
      <c r="X204" s="719"/>
      <c r="Y204" s="719"/>
      <c r="Z204" s="719"/>
      <c r="AA204" s="719"/>
      <c r="AB204" s="719"/>
      <c r="AC204" s="719"/>
      <c r="AD204" s="719"/>
      <c r="AE204" s="145"/>
    </row>
    <row r="205" spans="1:31" ht="15" customHeight="1">
      <c r="A205" s="672"/>
      <c r="C205" s="165" t="s">
        <v>5164</v>
      </c>
      <c r="D205" s="885" t="str">
        <f t="shared" si="21"/>
        <v>COLEGIO DE VERACRUZ</v>
      </c>
      <c r="E205" s="886"/>
      <c r="F205" s="887"/>
      <c r="G205" s="715"/>
      <c r="H205" s="719"/>
      <c r="I205" s="719"/>
      <c r="J205" s="719"/>
      <c r="K205" s="719"/>
      <c r="L205" s="719"/>
      <c r="M205" s="715"/>
      <c r="N205" s="719"/>
      <c r="O205" s="719"/>
      <c r="P205" s="719"/>
      <c r="Q205" s="719"/>
      <c r="R205" s="719"/>
      <c r="S205" s="719"/>
      <c r="T205" s="719"/>
      <c r="U205" s="719"/>
      <c r="V205" s="719"/>
      <c r="W205" s="719"/>
      <c r="X205" s="719"/>
      <c r="Y205" s="719"/>
      <c r="Z205" s="719"/>
      <c r="AA205" s="719"/>
      <c r="AB205" s="719"/>
      <c r="AC205" s="719"/>
      <c r="AD205" s="719"/>
      <c r="AE205" s="145"/>
    </row>
    <row r="206" spans="1:31" ht="15" customHeight="1">
      <c r="A206" s="672"/>
      <c r="C206" s="165" t="s">
        <v>5166</v>
      </c>
      <c r="D206" s="885" t="str">
        <f t="shared" si="21"/>
        <v>UNIVERSIDAD POLITECNICA DE HUATUSCO</v>
      </c>
      <c r="E206" s="886"/>
      <c r="F206" s="887"/>
      <c r="G206" s="715"/>
      <c r="H206" s="719"/>
      <c r="I206" s="719"/>
      <c r="J206" s="719"/>
      <c r="K206" s="719"/>
      <c r="L206" s="719"/>
      <c r="M206" s="715"/>
      <c r="N206" s="719"/>
      <c r="O206" s="719"/>
      <c r="P206" s="719"/>
      <c r="Q206" s="719"/>
      <c r="R206" s="719"/>
      <c r="S206" s="719"/>
      <c r="T206" s="719"/>
      <c r="U206" s="719"/>
      <c r="V206" s="719"/>
      <c r="W206" s="719"/>
      <c r="X206" s="719"/>
      <c r="Y206" s="719"/>
      <c r="Z206" s="719"/>
      <c r="AA206" s="719"/>
      <c r="AB206" s="719"/>
      <c r="AC206" s="719"/>
      <c r="AD206" s="719"/>
      <c r="AE206" s="145"/>
    </row>
    <row r="207" spans="1:31" ht="15" customHeight="1">
      <c r="A207" s="672"/>
      <c r="C207" s="165" t="s">
        <v>5168</v>
      </c>
      <c r="D207" s="885" t="str">
        <f t="shared" si="21"/>
        <v>UNIVERSIDAD POPULAR AUTONOMA DE VERACRUZ</v>
      </c>
      <c r="E207" s="886"/>
      <c r="F207" s="887"/>
      <c r="G207" s="715"/>
      <c r="H207" s="719"/>
      <c r="I207" s="719"/>
      <c r="J207" s="719"/>
      <c r="K207" s="719"/>
      <c r="L207" s="719"/>
      <c r="M207" s="715"/>
      <c r="N207" s="719"/>
      <c r="O207" s="719"/>
      <c r="P207" s="719"/>
      <c r="Q207" s="719"/>
      <c r="R207" s="719"/>
      <c r="S207" s="719"/>
      <c r="T207" s="719"/>
      <c r="U207" s="719"/>
      <c r="V207" s="719"/>
      <c r="W207" s="719"/>
      <c r="X207" s="719"/>
      <c r="Y207" s="719"/>
      <c r="Z207" s="719"/>
      <c r="AA207" s="719"/>
      <c r="AB207" s="719"/>
      <c r="AC207" s="719"/>
      <c r="AD207" s="719"/>
      <c r="AE207" s="145"/>
    </row>
    <row r="208" spans="1:31" ht="15" customHeight="1">
      <c r="A208" s="672"/>
      <c r="C208" s="165" t="s">
        <v>5170</v>
      </c>
      <c r="D208" s="885" t="str">
        <f t="shared" si="21"/>
        <v>INSTITUTO VERACRUZANO DE LA VIVIENDA</v>
      </c>
      <c r="E208" s="886"/>
      <c r="F208" s="887"/>
      <c r="G208" s="715"/>
      <c r="H208" s="719"/>
      <c r="I208" s="719"/>
      <c r="J208" s="719"/>
      <c r="K208" s="719"/>
      <c r="L208" s="719"/>
      <c r="M208" s="715"/>
      <c r="N208" s="719"/>
      <c r="O208" s="719"/>
      <c r="P208" s="719"/>
      <c r="Q208" s="719"/>
      <c r="R208" s="719"/>
      <c r="S208" s="719"/>
      <c r="T208" s="719"/>
      <c r="U208" s="719"/>
      <c r="V208" s="719"/>
      <c r="W208" s="719"/>
      <c r="X208" s="719"/>
      <c r="Y208" s="719"/>
      <c r="Z208" s="719"/>
      <c r="AA208" s="719"/>
      <c r="AB208" s="719"/>
      <c r="AC208" s="719"/>
      <c r="AD208" s="719"/>
      <c r="AE208" s="145"/>
    </row>
    <row r="209" spans="1:31" ht="15" customHeight="1">
      <c r="A209" s="672"/>
      <c r="C209" s="165" t="s">
        <v>5172</v>
      </c>
      <c r="D209" s="885" t="str">
        <f t="shared" si="21"/>
        <v>AGENCIA ESTATAL DE ENERGIA DEL ESTADO DE VERACRUZ</v>
      </c>
      <c r="E209" s="886"/>
      <c r="F209" s="887"/>
      <c r="G209" s="715"/>
      <c r="H209" s="719"/>
      <c r="I209" s="719"/>
      <c r="J209" s="719"/>
      <c r="K209" s="719"/>
      <c r="L209" s="719"/>
      <c r="M209" s="715"/>
      <c r="N209" s="719"/>
      <c r="O209" s="719"/>
      <c r="P209" s="719"/>
      <c r="Q209" s="719"/>
      <c r="R209" s="719"/>
      <c r="S209" s="719"/>
      <c r="T209" s="719"/>
      <c r="U209" s="719"/>
      <c r="V209" s="719"/>
      <c r="W209" s="719"/>
      <c r="X209" s="719"/>
      <c r="Y209" s="719"/>
      <c r="Z209" s="719"/>
      <c r="AA209" s="719"/>
      <c r="AB209" s="719"/>
      <c r="AC209" s="719"/>
      <c r="AD209" s="719"/>
      <c r="AE209" s="145"/>
    </row>
    <row r="210" spans="1:31" ht="15" customHeight="1">
      <c r="A210" s="672"/>
      <c r="C210" s="165" t="s">
        <v>5174</v>
      </c>
      <c r="D210" s="885" t="str">
        <f t="shared" si="21"/>
        <v>INSTITUTO VERACRUZANO DE LAS MUJERES</v>
      </c>
      <c r="E210" s="886"/>
      <c r="F210" s="887"/>
      <c r="G210" s="715"/>
      <c r="H210" s="719"/>
      <c r="I210" s="719"/>
      <c r="J210" s="719"/>
      <c r="K210" s="719"/>
      <c r="L210" s="719"/>
      <c r="M210" s="715"/>
      <c r="N210" s="719"/>
      <c r="O210" s="719"/>
      <c r="P210" s="719"/>
      <c r="Q210" s="719"/>
      <c r="R210" s="719"/>
      <c r="S210" s="719"/>
      <c r="T210" s="719"/>
      <c r="U210" s="719"/>
      <c r="V210" s="719"/>
      <c r="W210" s="719"/>
      <c r="X210" s="719"/>
      <c r="Y210" s="719"/>
      <c r="Z210" s="719"/>
      <c r="AA210" s="719"/>
      <c r="AB210" s="719"/>
      <c r="AC210" s="719"/>
      <c r="AD210" s="719"/>
      <c r="AE210" s="145"/>
    </row>
    <row r="211" spans="1:31" ht="15" customHeight="1">
      <c r="A211" s="672"/>
      <c r="C211" s="165" t="s">
        <v>5176</v>
      </c>
      <c r="D211" s="885" t="str">
        <f t="shared" si="21"/>
        <v>INSTITUTO VERACRUZANO DE DESARROLLO MUNICIPAL</v>
      </c>
      <c r="E211" s="886"/>
      <c r="F211" s="887"/>
      <c r="G211" s="715"/>
      <c r="H211" s="719"/>
      <c r="I211" s="719"/>
      <c r="J211" s="719"/>
      <c r="K211" s="719"/>
      <c r="L211" s="719"/>
      <c r="M211" s="715"/>
      <c r="N211" s="719"/>
      <c r="O211" s="719"/>
      <c r="P211" s="719"/>
      <c r="Q211" s="719"/>
      <c r="R211" s="719"/>
      <c r="S211" s="719"/>
      <c r="T211" s="719"/>
      <c r="U211" s="719"/>
      <c r="V211" s="719"/>
      <c r="W211" s="719"/>
      <c r="X211" s="719"/>
      <c r="Y211" s="719"/>
      <c r="Z211" s="719"/>
      <c r="AA211" s="719"/>
      <c r="AB211" s="719"/>
      <c r="AC211" s="719"/>
      <c r="AD211" s="719"/>
      <c r="AE211" s="145"/>
    </row>
    <row r="212" spans="1:31" ht="15" customHeight="1">
      <c r="A212" s="672"/>
      <c r="C212" s="165" t="s">
        <v>5178</v>
      </c>
      <c r="D212" s="885" t="str">
        <f t="shared" si="21"/>
        <v>COMISION EJECUTIVA PARA LA ATENCION INTEGRAL A VICTIMAS DEL DELITO</v>
      </c>
      <c r="E212" s="886"/>
      <c r="F212" s="887"/>
      <c r="G212" s="715"/>
      <c r="H212" s="719"/>
      <c r="I212" s="719"/>
      <c r="J212" s="719"/>
      <c r="K212" s="719"/>
      <c r="L212" s="719"/>
      <c r="M212" s="715"/>
      <c r="N212" s="719"/>
      <c r="O212" s="719"/>
      <c r="P212" s="719"/>
      <c r="Q212" s="719"/>
      <c r="R212" s="719"/>
      <c r="S212" s="719"/>
      <c r="T212" s="719"/>
      <c r="U212" s="719"/>
      <c r="V212" s="719"/>
      <c r="W212" s="719"/>
      <c r="X212" s="719"/>
      <c r="Y212" s="719"/>
      <c r="Z212" s="719"/>
      <c r="AA212" s="719"/>
      <c r="AB212" s="719"/>
      <c r="AC212" s="719"/>
      <c r="AD212" s="719"/>
      <c r="AE212" s="145"/>
    </row>
    <row r="213" spans="1:31" ht="15" customHeight="1">
      <c r="A213" s="672"/>
      <c r="C213" s="165" t="s">
        <v>5180</v>
      </c>
      <c r="D213" s="885" t="str">
        <f t="shared" si="21"/>
        <v>CENTRO DE JUSTICIA PARA MUJERES DEL ESTADO DE VERACRUZ</v>
      </c>
      <c r="E213" s="886"/>
      <c r="F213" s="887"/>
      <c r="G213" s="715"/>
      <c r="H213" s="719"/>
      <c r="I213" s="719"/>
      <c r="J213" s="719"/>
      <c r="K213" s="719"/>
      <c r="L213" s="719"/>
      <c r="M213" s="715"/>
      <c r="N213" s="719"/>
      <c r="O213" s="719"/>
      <c r="P213" s="719"/>
      <c r="Q213" s="719"/>
      <c r="R213" s="719"/>
      <c r="S213" s="719"/>
      <c r="T213" s="719"/>
      <c r="U213" s="719"/>
      <c r="V213" s="719"/>
      <c r="W213" s="719"/>
      <c r="X213" s="719"/>
      <c r="Y213" s="719"/>
      <c r="Z213" s="719"/>
      <c r="AA213" s="719"/>
      <c r="AB213" s="719"/>
      <c r="AC213" s="719"/>
      <c r="AD213" s="719"/>
      <c r="AE213" s="145"/>
    </row>
    <row r="214" spans="1:31" ht="15" customHeight="1">
      <c r="A214" s="672"/>
      <c r="C214" s="165" t="s">
        <v>5182</v>
      </c>
      <c r="D214" s="885" t="str">
        <f t="shared" si="21"/>
        <v>INSTITUTO DE PENSIONES DEL ESTADO</v>
      </c>
      <c r="E214" s="886"/>
      <c r="F214" s="887"/>
      <c r="G214" s="715"/>
      <c r="H214" s="719"/>
      <c r="I214" s="719"/>
      <c r="J214" s="719"/>
      <c r="K214" s="719"/>
      <c r="L214" s="719"/>
      <c r="M214" s="715"/>
      <c r="N214" s="719"/>
      <c r="O214" s="719"/>
      <c r="P214" s="719"/>
      <c r="Q214" s="719"/>
      <c r="R214" s="719"/>
      <c r="S214" s="719"/>
      <c r="T214" s="719"/>
      <c r="U214" s="719"/>
      <c r="V214" s="719"/>
      <c r="W214" s="719"/>
      <c r="X214" s="719"/>
      <c r="Y214" s="719"/>
      <c r="Z214" s="719"/>
      <c r="AA214" s="719"/>
      <c r="AB214" s="719"/>
      <c r="AC214" s="719"/>
      <c r="AD214" s="719"/>
      <c r="AE214" s="145"/>
    </row>
    <row r="215" spans="1:31" ht="15" customHeight="1">
      <c r="A215" s="672"/>
      <c r="C215" s="165" t="s">
        <v>5184</v>
      </c>
      <c r="D215" s="885" t="str">
        <f t="shared" si="21"/>
        <v>COMISION DEL AGUA DEL ESTADO DE VERACRUZ</v>
      </c>
      <c r="E215" s="886"/>
      <c r="F215" s="887"/>
      <c r="G215" s="715"/>
      <c r="H215" s="719"/>
      <c r="I215" s="719"/>
      <c r="J215" s="719"/>
      <c r="K215" s="719"/>
      <c r="L215" s="719"/>
      <c r="M215" s="715"/>
      <c r="N215" s="719"/>
      <c r="O215" s="719"/>
      <c r="P215" s="719"/>
      <c r="Q215" s="719"/>
      <c r="R215" s="719"/>
      <c r="S215" s="719"/>
      <c r="T215" s="719"/>
      <c r="U215" s="719"/>
      <c r="V215" s="719"/>
      <c r="W215" s="719"/>
      <c r="X215" s="719"/>
      <c r="Y215" s="719"/>
      <c r="Z215" s="719"/>
      <c r="AA215" s="719"/>
      <c r="AB215" s="719"/>
      <c r="AC215" s="719"/>
      <c r="AD215" s="719"/>
      <c r="AE215" s="145"/>
    </row>
    <row r="216" spans="1:31" ht="15" customHeight="1">
      <c r="A216" s="672"/>
      <c r="C216" s="165" t="s">
        <v>5186</v>
      </c>
      <c r="D216" s="885" t="str">
        <f t="shared" si="21"/>
        <v>RADIOTELEVISION DE VERACRUZ</v>
      </c>
      <c r="E216" s="886"/>
      <c r="F216" s="887"/>
      <c r="G216" s="715"/>
      <c r="H216" s="719"/>
      <c r="I216" s="719"/>
      <c r="J216" s="719"/>
      <c r="K216" s="719"/>
      <c r="L216" s="719"/>
      <c r="M216" s="715"/>
      <c r="N216" s="719"/>
      <c r="O216" s="719"/>
      <c r="P216" s="719"/>
      <c r="Q216" s="719"/>
      <c r="R216" s="719"/>
      <c r="S216" s="719"/>
      <c r="T216" s="719"/>
      <c r="U216" s="719"/>
      <c r="V216" s="719"/>
      <c r="W216" s="719"/>
      <c r="X216" s="719"/>
      <c r="Y216" s="719"/>
      <c r="Z216" s="719"/>
      <c r="AA216" s="719"/>
      <c r="AB216" s="719"/>
      <c r="AC216" s="719"/>
      <c r="AD216" s="719"/>
      <c r="AE216" s="145"/>
    </row>
    <row r="217" spans="1:31" ht="15" customHeight="1">
      <c r="A217" s="672"/>
      <c r="C217" s="165" t="s">
        <v>5188</v>
      </c>
      <c r="D217" s="885" t="str">
        <f t="shared" si="21"/>
        <v>SECRETARIA EJECUTIVA DEL SISTEMA ESTATAL ANTICORRUPCION</v>
      </c>
      <c r="E217" s="886"/>
      <c r="F217" s="887"/>
      <c r="G217" s="715"/>
      <c r="H217" s="719"/>
      <c r="I217" s="719"/>
      <c r="J217" s="719"/>
      <c r="K217" s="719"/>
      <c r="L217" s="719"/>
      <c r="M217" s="715"/>
      <c r="N217" s="719"/>
      <c r="O217" s="719"/>
      <c r="P217" s="719"/>
      <c r="Q217" s="719"/>
      <c r="R217" s="719"/>
      <c r="S217" s="719"/>
      <c r="T217" s="719"/>
      <c r="U217" s="719"/>
      <c r="V217" s="719"/>
      <c r="W217" s="719"/>
      <c r="X217" s="719"/>
      <c r="Y217" s="719"/>
      <c r="Z217" s="719"/>
      <c r="AA217" s="719"/>
      <c r="AB217" s="719"/>
      <c r="AC217" s="719"/>
      <c r="AD217" s="719"/>
      <c r="AE217" s="145"/>
    </row>
    <row r="218" spans="1:31" ht="15" customHeight="1">
      <c r="A218" s="672"/>
      <c r="C218" s="165" t="s">
        <v>5190</v>
      </c>
      <c r="D218" s="885" t="str">
        <f t="shared" ref="D218:D272" si="22">IF(D92="","",D92)</f>
        <v>INSTITUTO DE LA POLICIA AUXILIAR Y PROTECCION PATRIMONIAL</v>
      </c>
      <c r="E218" s="886"/>
      <c r="F218" s="887"/>
      <c r="G218" s="715"/>
      <c r="H218" s="719"/>
      <c r="I218" s="719"/>
      <c r="J218" s="719"/>
      <c r="K218" s="719"/>
      <c r="L218" s="719"/>
      <c r="M218" s="715"/>
      <c r="N218" s="719"/>
      <c r="O218" s="719"/>
      <c r="P218" s="719"/>
      <c r="Q218" s="719"/>
      <c r="R218" s="719"/>
      <c r="S218" s="719"/>
      <c r="T218" s="719"/>
      <c r="U218" s="719"/>
      <c r="V218" s="719"/>
      <c r="W218" s="719"/>
      <c r="X218" s="719"/>
      <c r="Y218" s="719"/>
      <c r="Z218" s="719"/>
      <c r="AA218" s="719"/>
      <c r="AB218" s="719"/>
      <c r="AC218" s="719"/>
      <c r="AD218" s="719"/>
      <c r="AE218" s="145"/>
    </row>
    <row r="219" spans="1:31" ht="15" customHeight="1">
      <c r="A219" s="672"/>
      <c r="C219" s="165" t="s">
        <v>5192</v>
      </c>
      <c r="D219" s="885" t="str">
        <f t="shared" si="22"/>
        <v>ACADEMIA REGIONAL DE SEGURIDAD PUBLICA DEL SURESTE</v>
      </c>
      <c r="E219" s="886"/>
      <c r="F219" s="887"/>
      <c r="G219" s="715"/>
      <c r="H219" s="719"/>
      <c r="I219" s="719"/>
      <c r="J219" s="719"/>
      <c r="K219" s="719"/>
      <c r="L219" s="719"/>
      <c r="M219" s="715"/>
      <c r="N219" s="719"/>
      <c r="O219" s="719"/>
      <c r="P219" s="719"/>
      <c r="Q219" s="719"/>
      <c r="R219" s="719"/>
      <c r="S219" s="719"/>
      <c r="T219" s="719"/>
      <c r="U219" s="719"/>
      <c r="V219" s="719"/>
      <c r="W219" s="719"/>
      <c r="X219" s="719"/>
      <c r="Y219" s="719"/>
      <c r="Z219" s="719"/>
      <c r="AA219" s="719"/>
      <c r="AB219" s="719"/>
      <c r="AC219" s="719"/>
      <c r="AD219" s="719"/>
      <c r="AE219" s="145"/>
    </row>
    <row r="220" spans="1:31" ht="15" customHeight="1">
      <c r="A220" s="672"/>
      <c r="C220" s="165" t="s">
        <v>5194</v>
      </c>
      <c r="D220" s="885" t="str">
        <f t="shared" si="22"/>
        <v>INSTITUTO DE CAPACITACION PARA EL TRABAJO</v>
      </c>
      <c r="E220" s="886"/>
      <c r="F220" s="887"/>
      <c r="G220" s="715"/>
      <c r="H220" s="719"/>
      <c r="I220" s="719"/>
      <c r="J220" s="719"/>
      <c r="K220" s="719"/>
      <c r="L220" s="719"/>
      <c r="M220" s="715"/>
      <c r="N220" s="719"/>
      <c r="O220" s="719"/>
      <c r="P220" s="719"/>
      <c r="Q220" s="719"/>
      <c r="R220" s="719"/>
      <c r="S220" s="719"/>
      <c r="T220" s="719"/>
      <c r="U220" s="719"/>
      <c r="V220" s="719"/>
      <c r="W220" s="719"/>
      <c r="X220" s="719"/>
      <c r="Y220" s="719"/>
      <c r="Z220" s="719"/>
      <c r="AA220" s="719"/>
      <c r="AB220" s="719"/>
      <c r="AC220" s="719"/>
      <c r="AD220" s="719"/>
      <c r="AE220" s="145"/>
    </row>
    <row r="221" spans="1:31" ht="15" customHeight="1">
      <c r="A221" s="672"/>
      <c r="C221" s="165" t="s">
        <v>5196</v>
      </c>
      <c r="D221" s="885" t="str">
        <f t="shared" si="22"/>
        <v>CENTRO DE CONCILIACION LABORAL DEL ESTADO DE VERACRUZ DE IGNACIO DE LA LLAVE</v>
      </c>
      <c r="E221" s="886"/>
      <c r="F221" s="887"/>
      <c r="G221" s="715"/>
      <c r="H221" s="719"/>
      <c r="I221" s="719"/>
      <c r="J221" s="719"/>
      <c r="K221" s="719"/>
      <c r="L221" s="719"/>
      <c r="M221" s="715"/>
      <c r="N221" s="719"/>
      <c r="O221" s="719"/>
      <c r="P221" s="719"/>
      <c r="Q221" s="719"/>
      <c r="R221" s="719"/>
      <c r="S221" s="719"/>
      <c r="T221" s="719"/>
      <c r="U221" s="719"/>
      <c r="V221" s="719"/>
      <c r="W221" s="719"/>
      <c r="X221" s="719"/>
      <c r="Y221" s="719"/>
      <c r="Z221" s="719"/>
      <c r="AA221" s="719"/>
      <c r="AB221" s="719"/>
      <c r="AC221" s="719"/>
      <c r="AD221" s="719"/>
      <c r="AE221" s="145"/>
    </row>
    <row r="222" spans="1:31" ht="15" customHeight="1">
      <c r="A222" s="672"/>
      <c r="C222" s="165" t="s">
        <v>5198</v>
      </c>
      <c r="D222" s="885" t="str">
        <f t="shared" si="22"/>
        <v>INSTITUTO VERACRUZANO DE LA CULTURA</v>
      </c>
      <c r="E222" s="886"/>
      <c r="F222" s="887"/>
      <c r="G222" s="715"/>
      <c r="H222" s="719"/>
      <c r="I222" s="719"/>
      <c r="J222" s="719"/>
      <c r="K222" s="719"/>
      <c r="L222" s="719"/>
      <c r="M222" s="715"/>
      <c r="N222" s="719"/>
      <c r="O222" s="719"/>
      <c r="P222" s="719"/>
      <c r="Q222" s="719"/>
      <c r="R222" s="719"/>
      <c r="S222" s="719"/>
      <c r="T222" s="719"/>
      <c r="U222" s="719"/>
      <c r="V222" s="719"/>
      <c r="W222" s="719"/>
      <c r="X222" s="719"/>
      <c r="Y222" s="719"/>
      <c r="Z222" s="719"/>
      <c r="AA222" s="719"/>
      <c r="AB222" s="719"/>
      <c r="AC222" s="719"/>
      <c r="AD222" s="719"/>
      <c r="AE222" s="145"/>
    </row>
    <row r="223" spans="1:31" ht="15" customHeight="1">
      <c r="A223" s="672"/>
      <c r="C223" s="165" t="s">
        <v>5200</v>
      </c>
      <c r="D223" s="885" t="str">
        <f t="shared" si="22"/>
        <v>PROCURADURIA ESTATAL DE PROTECCION AL MEDIO AMBIENTE</v>
      </c>
      <c r="E223" s="886"/>
      <c r="F223" s="887"/>
      <c r="G223" s="715"/>
      <c r="H223" s="719"/>
      <c r="I223" s="719"/>
      <c r="J223" s="719"/>
      <c r="K223" s="719"/>
      <c r="L223" s="719"/>
      <c r="M223" s="715"/>
      <c r="N223" s="719"/>
      <c r="O223" s="719"/>
      <c r="P223" s="719"/>
      <c r="Q223" s="719"/>
      <c r="R223" s="719"/>
      <c r="S223" s="719"/>
      <c r="T223" s="719"/>
      <c r="U223" s="719"/>
      <c r="V223" s="719"/>
      <c r="W223" s="719"/>
      <c r="X223" s="719"/>
      <c r="Y223" s="719"/>
      <c r="Z223" s="719"/>
      <c r="AA223" s="719"/>
      <c r="AB223" s="719"/>
      <c r="AC223" s="719"/>
      <c r="AD223" s="719"/>
      <c r="AE223" s="145"/>
    </row>
    <row r="224" spans="1:31" ht="15" customHeight="1">
      <c r="A224" s="672"/>
      <c r="C224" s="165" t="s">
        <v>5202</v>
      </c>
      <c r="D224" s="885" t="str">
        <f t="shared" si="22"/>
        <v>FIDEICOMISO FONDO DEL FUTURO</v>
      </c>
      <c r="E224" s="886"/>
      <c r="F224" s="887"/>
      <c r="G224" s="715"/>
      <c r="H224" s="719"/>
      <c r="I224" s="719"/>
      <c r="J224" s="719"/>
      <c r="K224" s="719"/>
      <c r="L224" s="719"/>
      <c r="M224" s="715"/>
      <c r="N224" s="719"/>
      <c r="O224" s="719"/>
      <c r="P224" s="719"/>
      <c r="Q224" s="719"/>
      <c r="R224" s="719"/>
      <c r="S224" s="719"/>
      <c r="T224" s="719"/>
      <c r="U224" s="719"/>
      <c r="V224" s="719"/>
      <c r="W224" s="719"/>
      <c r="X224" s="719"/>
      <c r="Y224" s="719"/>
      <c r="Z224" s="719"/>
      <c r="AA224" s="719"/>
      <c r="AB224" s="719"/>
      <c r="AC224" s="719"/>
      <c r="AD224" s="719"/>
      <c r="AE224" s="145"/>
    </row>
    <row r="225" spans="1:31" ht="15" customHeight="1">
      <c r="A225" s="672"/>
      <c r="C225" s="165" t="s">
        <v>5204</v>
      </c>
      <c r="D225" s="885" t="str">
        <f t="shared" si="22"/>
        <v/>
      </c>
      <c r="E225" s="886"/>
      <c r="F225" s="887"/>
      <c r="G225" s="715"/>
      <c r="H225" s="719"/>
      <c r="I225" s="719"/>
      <c r="J225" s="719"/>
      <c r="K225" s="719"/>
      <c r="L225" s="719"/>
      <c r="M225" s="715"/>
      <c r="N225" s="719"/>
      <c r="O225" s="719"/>
      <c r="P225" s="719"/>
      <c r="Q225" s="719"/>
      <c r="R225" s="719"/>
      <c r="S225" s="719"/>
      <c r="T225" s="719"/>
      <c r="U225" s="719"/>
      <c r="V225" s="719"/>
      <c r="W225" s="719"/>
      <c r="X225" s="719"/>
      <c r="Y225" s="719"/>
      <c r="Z225" s="719"/>
      <c r="AA225" s="719"/>
      <c r="AB225" s="719"/>
      <c r="AC225" s="719"/>
      <c r="AD225" s="719"/>
      <c r="AE225" s="145"/>
    </row>
    <row r="226" spans="1:31" ht="15" customHeight="1">
      <c r="A226" s="672"/>
      <c r="C226" s="165" t="s">
        <v>5206</v>
      </c>
      <c r="D226" s="885" t="str">
        <f t="shared" si="22"/>
        <v/>
      </c>
      <c r="E226" s="886"/>
      <c r="F226" s="887"/>
      <c r="G226" s="715"/>
      <c r="H226" s="719"/>
      <c r="I226" s="719"/>
      <c r="J226" s="719"/>
      <c r="K226" s="719"/>
      <c r="L226" s="719"/>
      <c r="M226" s="715"/>
      <c r="N226" s="719"/>
      <c r="O226" s="719"/>
      <c r="P226" s="719"/>
      <c r="Q226" s="719"/>
      <c r="R226" s="719"/>
      <c r="S226" s="719"/>
      <c r="T226" s="719"/>
      <c r="U226" s="719"/>
      <c r="V226" s="719"/>
      <c r="W226" s="719"/>
      <c r="X226" s="719"/>
      <c r="Y226" s="719"/>
      <c r="Z226" s="719"/>
      <c r="AA226" s="719"/>
      <c r="AB226" s="719"/>
      <c r="AC226" s="719"/>
      <c r="AD226" s="719"/>
      <c r="AE226" s="145"/>
    </row>
    <row r="227" spans="1:31" ht="15" customHeight="1">
      <c r="A227" s="672"/>
      <c r="C227" s="165" t="s">
        <v>5208</v>
      </c>
      <c r="D227" s="885" t="str">
        <f t="shared" si="22"/>
        <v/>
      </c>
      <c r="E227" s="886"/>
      <c r="F227" s="887"/>
      <c r="G227" s="715"/>
      <c r="H227" s="719"/>
      <c r="I227" s="719"/>
      <c r="J227" s="719"/>
      <c r="K227" s="719"/>
      <c r="L227" s="719"/>
      <c r="M227" s="715"/>
      <c r="N227" s="719"/>
      <c r="O227" s="719"/>
      <c r="P227" s="719"/>
      <c r="Q227" s="719"/>
      <c r="R227" s="719"/>
      <c r="S227" s="719"/>
      <c r="T227" s="719"/>
      <c r="U227" s="719"/>
      <c r="V227" s="719"/>
      <c r="W227" s="719"/>
      <c r="X227" s="719"/>
      <c r="Y227" s="719"/>
      <c r="Z227" s="719"/>
      <c r="AA227" s="719"/>
      <c r="AB227" s="719"/>
      <c r="AC227" s="719"/>
      <c r="AD227" s="719"/>
      <c r="AE227" s="145"/>
    </row>
    <row r="228" spans="1:31" ht="15" customHeight="1">
      <c r="A228" s="672"/>
      <c r="C228" s="165" t="s">
        <v>5210</v>
      </c>
      <c r="D228" s="885" t="str">
        <f t="shared" si="22"/>
        <v/>
      </c>
      <c r="E228" s="886"/>
      <c r="F228" s="887"/>
      <c r="G228" s="715"/>
      <c r="H228" s="719"/>
      <c r="I228" s="719"/>
      <c r="J228" s="719"/>
      <c r="K228" s="719"/>
      <c r="L228" s="719"/>
      <c r="M228" s="715"/>
      <c r="N228" s="719"/>
      <c r="O228" s="719"/>
      <c r="P228" s="719"/>
      <c r="Q228" s="719"/>
      <c r="R228" s="719"/>
      <c r="S228" s="719"/>
      <c r="T228" s="719"/>
      <c r="U228" s="719"/>
      <c r="V228" s="719"/>
      <c r="W228" s="719"/>
      <c r="X228" s="719"/>
      <c r="Y228" s="719"/>
      <c r="Z228" s="719"/>
      <c r="AA228" s="719"/>
      <c r="AB228" s="719"/>
      <c r="AC228" s="719"/>
      <c r="AD228" s="719"/>
      <c r="AE228" s="145"/>
    </row>
    <row r="229" spans="1:31" ht="15" customHeight="1">
      <c r="A229" s="672"/>
      <c r="C229" s="165" t="s">
        <v>5212</v>
      </c>
      <c r="D229" s="885" t="str">
        <f t="shared" si="22"/>
        <v/>
      </c>
      <c r="E229" s="886"/>
      <c r="F229" s="887"/>
      <c r="G229" s="715"/>
      <c r="H229" s="719"/>
      <c r="I229" s="719"/>
      <c r="J229" s="719"/>
      <c r="K229" s="719"/>
      <c r="L229" s="719"/>
      <c r="M229" s="715"/>
      <c r="N229" s="719"/>
      <c r="O229" s="719"/>
      <c r="P229" s="719"/>
      <c r="Q229" s="719"/>
      <c r="R229" s="719"/>
      <c r="S229" s="719"/>
      <c r="T229" s="719"/>
      <c r="U229" s="719"/>
      <c r="V229" s="719"/>
      <c r="W229" s="719"/>
      <c r="X229" s="719"/>
      <c r="Y229" s="719"/>
      <c r="Z229" s="719"/>
      <c r="AA229" s="719"/>
      <c r="AB229" s="719"/>
      <c r="AC229" s="719"/>
      <c r="AD229" s="719"/>
      <c r="AE229" s="145"/>
    </row>
    <row r="230" spans="1:31" ht="15" customHeight="1">
      <c r="A230" s="672"/>
      <c r="C230" s="165" t="s">
        <v>5214</v>
      </c>
      <c r="D230" s="885" t="str">
        <f t="shared" si="22"/>
        <v/>
      </c>
      <c r="E230" s="886"/>
      <c r="F230" s="887"/>
      <c r="G230" s="715"/>
      <c r="H230" s="719"/>
      <c r="I230" s="719"/>
      <c r="J230" s="719"/>
      <c r="K230" s="719"/>
      <c r="L230" s="719"/>
      <c r="M230" s="715"/>
      <c r="N230" s="719"/>
      <c r="O230" s="719"/>
      <c r="P230" s="719"/>
      <c r="Q230" s="719"/>
      <c r="R230" s="719"/>
      <c r="S230" s="719"/>
      <c r="T230" s="719"/>
      <c r="U230" s="719"/>
      <c r="V230" s="719"/>
      <c r="W230" s="719"/>
      <c r="X230" s="719"/>
      <c r="Y230" s="719"/>
      <c r="Z230" s="719"/>
      <c r="AA230" s="719"/>
      <c r="AB230" s="719"/>
      <c r="AC230" s="719"/>
      <c r="AD230" s="719"/>
      <c r="AE230" s="145"/>
    </row>
    <row r="231" spans="1:31" ht="15" customHeight="1">
      <c r="A231" s="672"/>
      <c r="C231" s="165" t="s">
        <v>5216</v>
      </c>
      <c r="D231" s="885" t="str">
        <f t="shared" si="22"/>
        <v/>
      </c>
      <c r="E231" s="886"/>
      <c r="F231" s="887"/>
      <c r="G231" s="715"/>
      <c r="H231" s="719"/>
      <c r="I231" s="719"/>
      <c r="J231" s="719"/>
      <c r="K231" s="719"/>
      <c r="L231" s="719"/>
      <c r="M231" s="715"/>
      <c r="N231" s="719"/>
      <c r="O231" s="719"/>
      <c r="P231" s="719"/>
      <c r="Q231" s="719"/>
      <c r="R231" s="719"/>
      <c r="S231" s="719"/>
      <c r="T231" s="719"/>
      <c r="U231" s="719"/>
      <c r="V231" s="719"/>
      <c r="W231" s="719"/>
      <c r="X231" s="719"/>
      <c r="Y231" s="719"/>
      <c r="Z231" s="719"/>
      <c r="AA231" s="719"/>
      <c r="AB231" s="719"/>
      <c r="AC231" s="719"/>
      <c r="AD231" s="719"/>
      <c r="AE231" s="145"/>
    </row>
    <row r="232" spans="1:31" ht="15" customHeight="1">
      <c r="A232" s="672"/>
      <c r="C232" s="165" t="s">
        <v>5218</v>
      </c>
      <c r="D232" s="885" t="str">
        <f t="shared" si="22"/>
        <v/>
      </c>
      <c r="E232" s="886"/>
      <c r="F232" s="887"/>
      <c r="G232" s="715"/>
      <c r="H232" s="719"/>
      <c r="I232" s="719"/>
      <c r="J232" s="719"/>
      <c r="K232" s="719"/>
      <c r="L232" s="719"/>
      <c r="M232" s="715"/>
      <c r="N232" s="719"/>
      <c r="O232" s="719"/>
      <c r="P232" s="719"/>
      <c r="Q232" s="719"/>
      <c r="R232" s="719"/>
      <c r="S232" s="719"/>
      <c r="T232" s="719"/>
      <c r="U232" s="719"/>
      <c r="V232" s="719"/>
      <c r="W232" s="719"/>
      <c r="X232" s="719"/>
      <c r="Y232" s="719"/>
      <c r="Z232" s="719"/>
      <c r="AA232" s="719"/>
      <c r="AB232" s="719"/>
      <c r="AC232" s="719"/>
      <c r="AD232" s="719"/>
      <c r="AE232" s="145"/>
    </row>
    <row r="233" spans="1:31" ht="15" customHeight="1">
      <c r="A233" s="672"/>
      <c r="C233" s="165" t="s">
        <v>5220</v>
      </c>
      <c r="D233" s="885" t="str">
        <f t="shared" si="22"/>
        <v/>
      </c>
      <c r="E233" s="886"/>
      <c r="F233" s="887"/>
      <c r="G233" s="715"/>
      <c r="H233" s="719"/>
      <c r="I233" s="719"/>
      <c r="J233" s="719"/>
      <c r="K233" s="719"/>
      <c r="L233" s="719"/>
      <c r="M233" s="715"/>
      <c r="N233" s="719"/>
      <c r="O233" s="719"/>
      <c r="P233" s="719"/>
      <c r="Q233" s="719"/>
      <c r="R233" s="719"/>
      <c r="S233" s="719"/>
      <c r="T233" s="719"/>
      <c r="U233" s="719"/>
      <c r="V233" s="719"/>
      <c r="W233" s="719"/>
      <c r="X233" s="719"/>
      <c r="Y233" s="719"/>
      <c r="Z233" s="719"/>
      <c r="AA233" s="719"/>
      <c r="AB233" s="719"/>
      <c r="AC233" s="719"/>
      <c r="AD233" s="719"/>
      <c r="AE233" s="145"/>
    </row>
    <row r="234" spans="1:31" ht="15" customHeight="1">
      <c r="A234" s="672"/>
      <c r="C234" s="165" t="s">
        <v>5222</v>
      </c>
      <c r="D234" s="885" t="str">
        <f t="shared" si="22"/>
        <v/>
      </c>
      <c r="E234" s="886"/>
      <c r="F234" s="887"/>
      <c r="G234" s="715"/>
      <c r="H234" s="719"/>
      <c r="I234" s="719"/>
      <c r="J234" s="719"/>
      <c r="K234" s="719"/>
      <c r="L234" s="719"/>
      <c r="M234" s="715"/>
      <c r="N234" s="719"/>
      <c r="O234" s="719"/>
      <c r="P234" s="719"/>
      <c r="Q234" s="719"/>
      <c r="R234" s="719"/>
      <c r="S234" s="719"/>
      <c r="T234" s="719"/>
      <c r="U234" s="719"/>
      <c r="V234" s="719"/>
      <c r="W234" s="719"/>
      <c r="X234" s="719"/>
      <c r="Y234" s="719"/>
      <c r="Z234" s="719"/>
      <c r="AA234" s="719"/>
      <c r="AB234" s="719"/>
      <c r="AC234" s="719"/>
      <c r="AD234" s="719"/>
      <c r="AE234" s="145"/>
    </row>
    <row r="235" spans="1:31" ht="15" customHeight="1">
      <c r="A235" s="672"/>
      <c r="C235" s="165" t="s">
        <v>5224</v>
      </c>
      <c r="D235" s="885" t="str">
        <f t="shared" si="22"/>
        <v/>
      </c>
      <c r="E235" s="886"/>
      <c r="F235" s="887"/>
      <c r="G235" s="715"/>
      <c r="H235" s="719"/>
      <c r="I235" s="719"/>
      <c r="J235" s="719"/>
      <c r="K235" s="719"/>
      <c r="L235" s="719"/>
      <c r="M235" s="715"/>
      <c r="N235" s="719"/>
      <c r="O235" s="719"/>
      <c r="P235" s="719"/>
      <c r="Q235" s="719"/>
      <c r="R235" s="719"/>
      <c r="S235" s="719"/>
      <c r="T235" s="719"/>
      <c r="U235" s="719"/>
      <c r="V235" s="719"/>
      <c r="W235" s="719"/>
      <c r="X235" s="719"/>
      <c r="Y235" s="719"/>
      <c r="Z235" s="719"/>
      <c r="AA235" s="719"/>
      <c r="AB235" s="719"/>
      <c r="AC235" s="719"/>
      <c r="AD235" s="719"/>
      <c r="AE235" s="145"/>
    </row>
    <row r="236" spans="1:31" ht="15" customHeight="1">
      <c r="A236" s="672"/>
      <c r="C236" s="165" t="s">
        <v>5226</v>
      </c>
      <c r="D236" s="885" t="str">
        <f t="shared" si="22"/>
        <v/>
      </c>
      <c r="E236" s="886"/>
      <c r="F236" s="887"/>
      <c r="G236" s="715"/>
      <c r="H236" s="719"/>
      <c r="I236" s="719"/>
      <c r="J236" s="719"/>
      <c r="K236" s="719"/>
      <c r="L236" s="719"/>
      <c r="M236" s="715"/>
      <c r="N236" s="719"/>
      <c r="O236" s="719"/>
      <c r="P236" s="719"/>
      <c r="Q236" s="719"/>
      <c r="R236" s="719"/>
      <c r="S236" s="719"/>
      <c r="T236" s="719"/>
      <c r="U236" s="719"/>
      <c r="V236" s="719"/>
      <c r="W236" s="719"/>
      <c r="X236" s="719"/>
      <c r="Y236" s="719"/>
      <c r="Z236" s="719"/>
      <c r="AA236" s="719"/>
      <c r="AB236" s="719"/>
      <c r="AC236" s="719"/>
      <c r="AD236" s="719"/>
      <c r="AE236" s="145"/>
    </row>
    <row r="237" spans="1:31" ht="15" customHeight="1">
      <c r="A237" s="672"/>
      <c r="C237" s="165" t="s">
        <v>5228</v>
      </c>
      <c r="D237" s="885" t="str">
        <f t="shared" si="22"/>
        <v/>
      </c>
      <c r="E237" s="886"/>
      <c r="F237" s="887"/>
      <c r="G237" s="715"/>
      <c r="H237" s="719"/>
      <c r="I237" s="719"/>
      <c r="J237" s="719"/>
      <c r="K237" s="719"/>
      <c r="L237" s="719"/>
      <c r="M237" s="715"/>
      <c r="N237" s="719"/>
      <c r="O237" s="719"/>
      <c r="P237" s="719"/>
      <c r="Q237" s="719"/>
      <c r="R237" s="719"/>
      <c r="S237" s="719"/>
      <c r="T237" s="719"/>
      <c r="U237" s="719"/>
      <c r="V237" s="719"/>
      <c r="W237" s="719"/>
      <c r="X237" s="719"/>
      <c r="Y237" s="719"/>
      <c r="Z237" s="719"/>
      <c r="AA237" s="719"/>
      <c r="AB237" s="719"/>
      <c r="AC237" s="719"/>
      <c r="AD237" s="719"/>
      <c r="AE237" s="145"/>
    </row>
    <row r="238" spans="1:31" ht="15" customHeight="1">
      <c r="A238" s="672"/>
      <c r="C238" s="165" t="s">
        <v>5230</v>
      </c>
      <c r="D238" s="885" t="str">
        <f t="shared" si="22"/>
        <v/>
      </c>
      <c r="E238" s="886"/>
      <c r="F238" s="887"/>
      <c r="G238" s="715"/>
      <c r="H238" s="719"/>
      <c r="I238" s="719"/>
      <c r="J238" s="719"/>
      <c r="K238" s="719"/>
      <c r="L238" s="719"/>
      <c r="M238" s="715"/>
      <c r="N238" s="719"/>
      <c r="O238" s="719"/>
      <c r="P238" s="719"/>
      <c r="Q238" s="719"/>
      <c r="R238" s="719"/>
      <c r="S238" s="719"/>
      <c r="T238" s="719"/>
      <c r="U238" s="719"/>
      <c r="V238" s="719"/>
      <c r="W238" s="719"/>
      <c r="X238" s="719"/>
      <c r="Y238" s="719"/>
      <c r="Z238" s="719"/>
      <c r="AA238" s="719"/>
      <c r="AB238" s="719"/>
      <c r="AC238" s="719"/>
      <c r="AD238" s="719"/>
      <c r="AE238" s="145"/>
    </row>
    <row r="239" spans="1:31" ht="15" customHeight="1">
      <c r="A239" s="672"/>
      <c r="C239" s="165" t="s">
        <v>5232</v>
      </c>
      <c r="D239" s="885" t="str">
        <f t="shared" si="22"/>
        <v/>
      </c>
      <c r="E239" s="886"/>
      <c r="F239" s="887"/>
      <c r="G239" s="715"/>
      <c r="H239" s="719"/>
      <c r="I239" s="719"/>
      <c r="J239" s="719"/>
      <c r="K239" s="719"/>
      <c r="L239" s="719"/>
      <c r="M239" s="715"/>
      <c r="N239" s="719"/>
      <c r="O239" s="719"/>
      <c r="P239" s="719"/>
      <c r="Q239" s="719"/>
      <c r="R239" s="719"/>
      <c r="S239" s="719"/>
      <c r="T239" s="719"/>
      <c r="U239" s="719"/>
      <c r="V239" s="719"/>
      <c r="W239" s="719"/>
      <c r="X239" s="719"/>
      <c r="Y239" s="719"/>
      <c r="Z239" s="719"/>
      <c r="AA239" s="719"/>
      <c r="AB239" s="719"/>
      <c r="AC239" s="719"/>
      <c r="AD239" s="719"/>
      <c r="AE239" s="145"/>
    </row>
    <row r="240" spans="1:31" ht="15" customHeight="1">
      <c r="A240" s="672"/>
      <c r="C240" s="165" t="s">
        <v>5234</v>
      </c>
      <c r="D240" s="885" t="str">
        <f t="shared" si="22"/>
        <v/>
      </c>
      <c r="E240" s="886"/>
      <c r="F240" s="887"/>
      <c r="G240" s="715"/>
      <c r="H240" s="719"/>
      <c r="I240" s="719"/>
      <c r="J240" s="719"/>
      <c r="K240" s="719"/>
      <c r="L240" s="719"/>
      <c r="M240" s="715"/>
      <c r="N240" s="719"/>
      <c r="O240" s="719"/>
      <c r="P240" s="719"/>
      <c r="Q240" s="719"/>
      <c r="R240" s="719"/>
      <c r="S240" s="719"/>
      <c r="T240" s="719"/>
      <c r="U240" s="719"/>
      <c r="V240" s="719"/>
      <c r="W240" s="719"/>
      <c r="X240" s="719"/>
      <c r="Y240" s="719"/>
      <c r="Z240" s="719"/>
      <c r="AA240" s="719"/>
      <c r="AB240" s="719"/>
      <c r="AC240" s="719"/>
      <c r="AD240" s="719"/>
      <c r="AE240" s="145"/>
    </row>
    <row r="241" spans="1:31" ht="15" customHeight="1">
      <c r="A241" s="672"/>
      <c r="C241" s="165" t="s">
        <v>5236</v>
      </c>
      <c r="D241" s="885" t="str">
        <f t="shared" si="22"/>
        <v/>
      </c>
      <c r="E241" s="886"/>
      <c r="F241" s="887"/>
      <c r="G241" s="715"/>
      <c r="H241" s="719"/>
      <c r="I241" s="719"/>
      <c r="J241" s="719"/>
      <c r="K241" s="719"/>
      <c r="L241" s="719"/>
      <c r="M241" s="715"/>
      <c r="N241" s="719"/>
      <c r="O241" s="719"/>
      <c r="P241" s="719"/>
      <c r="Q241" s="719"/>
      <c r="R241" s="719"/>
      <c r="S241" s="719"/>
      <c r="T241" s="719"/>
      <c r="U241" s="719"/>
      <c r="V241" s="719"/>
      <c r="W241" s="719"/>
      <c r="X241" s="719"/>
      <c r="Y241" s="719"/>
      <c r="Z241" s="719"/>
      <c r="AA241" s="719"/>
      <c r="AB241" s="719"/>
      <c r="AC241" s="719"/>
      <c r="AD241" s="719"/>
      <c r="AE241" s="145"/>
    </row>
    <row r="242" spans="1:31" ht="15" customHeight="1">
      <c r="A242" s="672"/>
      <c r="C242" s="165" t="s">
        <v>5238</v>
      </c>
      <c r="D242" s="885" t="str">
        <f t="shared" si="22"/>
        <v/>
      </c>
      <c r="E242" s="886"/>
      <c r="F242" s="887"/>
      <c r="G242" s="715"/>
      <c r="H242" s="719"/>
      <c r="I242" s="719"/>
      <c r="J242" s="719"/>
      <c r="K242" s="719"/>
      <c r="L242" s="719"/>
      <c r="M242" s="715"/>
      <c r="N242" s="719"/>
      <c r="O242" s="719"/>
      <c r="P242" s="719"/>
      <c r="Q242" s="719"/>
      <c r="R242" s="719"/>
      <c r="S242" s="719"/>
      <c r="T242" s="719"/>
      <c r="U242" s="719"/>
      <c r="V242" s="719"/>
      <c r="W242" s="719"/>
      <c r="X242" s="719"/>
      <c r="Y242" s="719"/>
      <c r="Z242" s="719"/>
      <c r="AA242" s="719"/>
      <c r="AB242" s="719"/>
      <c r="AC242" s="719"/>
      <c r="AD242" s="719"/>
      <c r="AE242" s="145"/>
    </row>
    <row r="243" spans="1:31" ht="15" customHeight="1">
      <c r="A243" s="672"/>
      <c r="C243" s="165" t="s">
        <v>5240</v>
      </c>
      <c r="D243" s="885" t="str">
        <f t="shared" si="22"/>
        <v/>
      </c>
      <c r="E243" s="886"/>
      <c r="F243" s="887"/>
      <c r="G243" s="715"/>
      <c r="H243" s="719"/>
      <c r="I243" s="719"/>
      <c r="J243" s="719"/>
      <c r="K243" s="719"/>
      <c r="L243" s="719"/>
      <c r="M243" s="715"/>
      <c r="N243" s="719"/>
      <c r="O243" s="719"/>
      <c r="P243" s="719"/>
      <c r="Q243" s="719"/>
      <c r="R243" s="719"/>
      <c r="S243" s="719"/>
      <c r="T243" s="719"/>
      <c r="U243" s="719"/>
      <c r="V243" s="719"/>
      <c r="W243" s="719"/>
      <c r="X243" s="719"/>
      <c r="Y243" s="719"/>
      <c r="Z243" s="719"/>
      <c r="AA243" s="719"/>
      <c r="AB243" s="719"/>
      <c r="AC243" s="719"/>
      <c r="AD243" s="719"/>
      <c r="AE243" s="145"/>
    </row>
    <row r="244" spans="1:31" ht="15" customHeight="1">
      <c r="A244" s="672"/>
      <c r="C244" s="165" t="s">
        <v>5242</v>
      </c>
      <c r="D244" s="885" t="str">
        <f t="shared" si="22"/>
        <v/>
      </c>
      <c r="E244" s="886"/>
      <c r="F244" s="887"/>
      <c r="G244" s="715"/>
      <c r="H244" s="719"/>
      <c r="I244" s="719"/>
      <c r="J244" s="719"/>
      <c r="K244" s="719"/>
      <c r="L244" s="719"/>
      <c r="M244" s="715"/>
      <c r="N244" s="719"/>
      <c r="O244" s="719"/>
      <c r="P244" s="719"/>
      <c r="Q244" s="719"/>
      <c r="R244" s="719"/>
      <c r="S244" s="719"/>
      <c r="T244" s="719"/>
      <c r="U244" s="719"/>
      <c r="V244" s="719"/>
      <c r="W244" s="719"/>
      <c r="X244" s="719"/>
      <c r="Y244" s="719"/>
      <c r="Z244" s="719"/>
      <c r="AA244" s="719"/>
      <c r="AB244" s="719"/>
      <c r="AC244" s="719"/>
      <c r="AD244" s="719"/>
      <c r="AE244" s="145"/>
    </row>
    <row r="245" spans="1:31" ht="15" customHeight="1">
      <c r="A245" s="672"/>
      <c r="C245" s="165" t="s">
        <v>5244</v>
      </c>
      <c r="D245" s="885" t="str">
        <f t="shared" si="22"/>
        <v/>
      </c>
      <c r="E245" s="886"/>
      <c r="F245" s="887"/>
      <c r="G245" s="715"/>
      <c r="H245" s="719"/>
      <c r="I245" s="719"/>
      <c r="J245" s="719"/>
      <c r="K245" s="719"/>
      <c r="L245" s="719"/>
      <c r="M245" s="715"/>
      <c r="N245" s="719"/>
      <c r="O245" s="719"/>
      <c r="P245" s="719"/>
      <c r="Q245" s="719"/>
      <c r="R245" s="719"/>
      <c r="S245" s="719"/>
      <c r="T245" s="719"/>
      <c r="U245" s="719"/>
      <c r="V245" s="719"/>
      <c r="W245" s="719"/>
      <c r="X245" s="719"/>
      <c r="Y245" s="719"/>
      <c r="Z245" s="719"/>
      <c r="AA245" s="719"/>
      <c r="AB245" s="719"/>
      <c r="AC245" s="719"/>
      <c r="AD245" s="719"/>
      <c r="AE245" s="145"/>
    </row>
    <row r="246" spans="1:31" ht="15" customHeight="1">
      <c r="A246" s="672"/>
      <c r="C246" s="165" t="s">
        <v>5246</v>
      </c>
      <c r="D246" s="885" t="str">
        <f t="shared" si="22"/>
        <v/>
      </c>
      <c r="E246" s="886"/>
      <c r="F246" s="887"/>
      <c r="G246" s="715"/>
      <c r="H246" s="719"/>
      <c r="I246" s="719"/>
      <c r="J246" s="719"/>
      <c r="K246" s="719"/>
      <c r="L246" s="719"/>
      <c r="M246" s="715"/>
      <c r="N246" s="719"/>
      <c r="O246" s="719"/>
      <c r="P246" s="719"/>
      <c r="Q246" s="719"/>
      <c r="R246" s="719"/>
      <c r="S246" s="719"/>
      <c r="T246" s="719"/>
      <c r="U246" s="719"/>
      <c r="V246" s="719"/>
      <c r="W246" s="719"/>
      <c r="X246" s="719"/>
      <c r="Y246" s="719"/>
      <c r="Z246" s="719"/>
      <c r="AA246" s="719"/>
      <c r="AB246" s="719"/>
      <c r="AC246" s="719"/>
      <c r="AD246" s="719"/>
      <c r="AE246" s="145"/>
    </row>
    <row r="247" spans="1:31" ht="15" customHeight="1">
      <c r="A247" s="672"/>
      <c r="C247" s="165" t="s">
        <v>5248</v>
      </c>
      <c r="D247" s="885" t="str">
        <f t="shared" si="22"/>
        <v/>
      </c>
      <c r="E247" s="886"/>
      <c r="F247" s="887"/>
      <c r="G247" s="715"/>
      <c r="H247" s="719"/>
      <c r="I247" s="719"/>
      <c r="J247" s="719"/>
      <c r="K247" s="719"/>
      <c r="L247" s="719"/>
      <c r="M247" s="715"/>
      <c r="N247" s="719"/>
      <c r="O247" s="719"/>
      <c r="P247" s="719"/>
      <c r="Q247" s="719"/>
      <c r="R247" s="719"/>
      <c r="S247" s="719"/>
      <c r="T247" s="719"/>
      <c r="U247" s="719"/>
      <c r="V247" s="719"/>
      <c r="W247" s="719"/>
      <c r="X247" s="719"/>
      <c r="Y247" s="719"/>
      <c r="Z247" s="719"/>
      <c r="AA247" s="719"/>
      <c r="AB247" s="719"/>
      <c r="AC247" s="719"/>
      <c r="AD247" s="719"/>
      <c r="AE247" s="145"/>
    </row>
    <row r="248" spans="1:31" ht="15" customHeight="1">
      <c r="A248" s="672"/>
      <c r="C248" s="165" t="s">
        <v>5250</v>
      </c>
      <c r="D248" s="885" t="str">
        <f t="shared" si="22"/>
        <v/>
      </c>
      <c r="E248" s="886"/>
      <c r="F248" s="887"/>
      <c r="G248" s="715"/>
      <c r="H248" s="719"/>
      <c r="I248" s="719"/>
      <c r="J248" s="719"/>
      <c r="K248" s="719"/>
      <c r="L248" s="719"/>
      <c r="M248" s="715"/>
      <c r="N248" s="719"/>
      <c r="O248" s="719"/>
      <c r="P248" s="719"/>
      <c r="Q248" s="719"/>
      <c r="R248" s="719"/>
      <c r="S248" s="719"/>
      <c r="T248" s="719"/>
      <c r="U248" s="719"/>
      <c r="V248" s="719"/>
      <c r="W248" s="719"/>
      <c r="X248" s="719"/>
      <c r="Y248" s="719"/>
      <c r="Z248" s="719"/>
      <c r="AA248" s="719"/>
      <c r="AB248" s="719"/>
      <c r="AC248" s="719"/>
      <c r="AD248" s="719"/>
      <c r="AE248" s="145"/>
    </row>
    <row r="249" spans="1:31" ht="15" customHeight="1">
      <c r="A249" s="672"/>
      <c r="C249" s="165" t="s">
        <v>5252</v>
      </c>
      <c r="D249" s="885" t="str">
        <f t="shared" si="22"/>
        <v/>
      </c>
      <c r="E249" s="886"/>
      <c r="F249" s="887"/>
      <c r="G249" s="715"/>
      <c r="H249" s="719"/>
      <c r="I249" s="719"/>
      <c r="J249" s="719"/>
      <c r="K249" s="719"/>
      <c r="L249" s="719"/>
      <c r="M249" s="715"/>
      <c r="N249" s="719"/>
      <c r="O249" s="719"/>
      <c r="P249" s="719"/>
      <c r="Q249" s="719"/>
      <c r="R249" s="719"/>
      <c r="S249" s="719"/>
      <c r="T249" s="719"/>
      <c r="U249" s="719"/>
      <c r="V249" s="719"/>
      <c r="W249" s="719"/>
      <c r="X249" s="719"/>
      <c r="Y249" s="719"/>
      <c r="Z249" s="719"/>
      <c r="AA249" s="719"/>
      <c r="AB249" s="719"/>
      <c r="AC249" s="719"/>
      <c r="AD249" s="719"/>
      <c r="AE249" s="145"/>
    </row>
    <row r="250" spans="1:31" ht="15" customHeight="1">
      <c r="A250" s="672"/>
      <c r="C250" s="165" t="s">
        <v>5254</v>
      </c>
      <c r="D250" s="885" t="str">
        <f t="shared" si="22"/>
        <v/>
      </c>
      <c r="E250" s="886"/>
      <c r="F250" s="887"/>
      <c r="G250" s="715"/>
      <c r="H250" s="719"/>
      <c r="I250" s="719"/>
      <c r="J250" s="719"/>
      <c r="K250" s="719"/>
      <c r="L250" s="719"/>
      <c r="M250" s="715"/>
      <c r="N250" s="719"/>
      <c r="O250" s="719"/>
      <c r="P250" s="719"/>
      <c r="Q250" s="719"/>
      <c r="R250" s="719"/>
      <c r="S250" s="719"/>
      <c r="T250" s="719"/>
      <c r="U250" s="719"/>
      <c r="V250" s="719"/>
      <c r="W250" s="719"/>
      <c r="X250" s="719"/>
      <c r="Y250" s="719"/>
      <c r="Z250" s="719"/>
      <c r="AA250" s="719"/>
      <c r="AB250" s="719"/>
      <c r="AC250" s="719"/>
      <c r="AD250" s="719"/>
      <c r="AE250" s="145"/>
    </row>
    <row r="251" spans="1:31" ht="15" customHeight="1">
      <c r="A251" s="672"/>
      <c r="C251" s="165" t="s">
        <v>5256</v>
      </c>
      <c r="D251" s="885" t="str">
        <f t="shared" si="22"/>
        <v/>
      </c>
      <c r="E251" s="886"/>
      <c r="F251" s="887"/>
      <c r="G251" s="715"/>
      <c r="H251" s="719"/>
      <c r="I251" s="719"/>
      <c r="J251" s="719"/>
      <c r="K251" s="719"/>
      <c r="L251" s="719"/>
      <c r="M251" s="715"/>
      <c r="N251" s="719"/>
      <c r="O251" s="719"/>
      <c r="P251" s="719"/>
      <c r="Q251" s="719"/>
      <c r="R251" s="719"/>
      <c r="S251" s="719"/>
      <c r="T251" s="719"/>
      <c r="U251" s="719"/>
      <c r="V251" s="719"/>
      <c r="W251" s="719"/>
      <c r="X251" s="719"/>
      <c r="Y251" s="719"/>
      <c r="Z251" s="719"/>
      <c r="AA251" s="719"/>
      <c r="AB251" s="719"/>
      <c r="AC251" s="719"/>
      <c r="AD251" s="719"/>
      <c r="AE251" s="145"/>
    </row>
    <row r="252" spans="1:31" ht="15" customHeight="1">
      <c r="A252" s="672"/>
      <c r="C252" s="661" t="s">
        <v>5258</v>
      </c>
      <c r="D252" s="885" t="str">
        <f t="shared" si="22"/>
        <v/>
      </c>
      <c r="E252" s="886"/>
      <c r="F252" s="887"/>
      <c r="G252" s="715"/>
      <c r="H252" s="719"/>
      <c r="I252" s="719"/>
      <c r="J252" s="719"/>
      <c r="K252" s="719"/>
      <c r="L252" s="719"/>
      <c r="M252" s="715"/>
      <c r="N252" s="719"/>
      <c r="O252" s="719"/>
      <c r="P252" s="719"/>
      <c r="Q252" s="719"/>
      <c r="R252" s="719"/>
      <c r="S252" s="719"/>
      <c r="T252" s="719"/>
      <c r="U252" s="719"/>
      <c r="V252" s="719"/>
      <c r="W252" s="719"/>
      <c r="X252" s="719"/>
      <c r="Y252" s="719"/>
      <c r="Z252" s="719"/>
      <c r="AA252" s="719"/>
      <c r="AB252" s="719"/>
      <c r="AC252" s="719"/>
      <c r="AD252" s="719"/>
      <c r="AE252" s="145"/>
    </row>
    <row r="253" spans="1:31" ht="15" customHeight="1">
      <c r="A253" s="145"/>
      <c r="B253" s="145"/>
      <c r="C253" s="157" t="s">
        <v>5260</v>
      </c>
      <c r="D253" s="885" t="str">
        <f t="shared" si="22"/>
        <v/>
      </c>
      <c r="E253" s="886"/>
      <c r="F253" s="887"/>
      <c r="G253" s="715"/>
      <c r="H253" s="719"/>
      <c r="I253" s="719"/>
      <c r="J253" s="719"/>
      <c r="K253" s="719"/>
      <c r="L253" s="719"/>
      <c r="M253" s="715"/>
      <c r="N253" s="719"/>
      <c r="O253" s="719"/>
      <c r="P253" s="719"/>
      <c r="Q253" s="719"/>
      <c r="R253" s="719"/>
      <c r="S253" s="719"/>
      <c r="T253" s="719"/>
      <c r="U253" s="719"/>
      <c r="V253" s="719"/>
      <c r="W253" s="719"/>
      <c r="X253" s="719"/>
      <c r="Y253" s="719"/>
      <c r="Z253" s="719"/>
      <c r="AA253" s="719"/>
      <c r="AB253" s="719"/>
      <c r="AC253" s="719"/>
      <c r="AD253" s="719"/>
      <c r="AE253" s="198"/>
    </row>
    <row r="254" spans="1:31" ht="15" customHeight="1">
      <c r="A254" s="145"/>
      <c r="B254" s="145"/>
      <c r="C254" s="157" t="s">
        <v>5262</v>
      </c>
      <c r="D254" s="885" t="str">
        <f t="shared" si="22"/>
        <v/>
      </c>
      <c r="E254" s="886"/>
      <c r="F254" s="887"/>
      <c r="G254" s="715"/>
      <c r="H254" s="719"/>
      <c r="I254" s="719"/>
      <c r="J254" s="719"/>
      <c r="K254" s="719"/>
      <c r="L254" s="719"/>
      <c r="M254" s="715"/>
      <c r="N254" s="719"/>
      <c r="O254" s="719"/>
      <c r="P254" s="719"/>
      <c r="Q254" s="719"/>
      <c r="R254" s="719"/>
      <c r="S254" s="719"/>
      <c r="T254" s="719"/>
      <c r="U254" s="719"/>
      <c r="V254" s="719"/>
      <c r="W254" s="719"/>
      <c r="X254" s="719"/>
      <c r="Y254" s="719"/>
      <c r="Z254" s="719"/>
      <c r="AA254" s="719"/>
      <c r="AB254" s="719"/>
      <c r="AC254" s="719"/>
      <c r="AD254" s="719"/>
      <c r="AE254" s="198"/>
    </row>
    <row r="255" spans="1:31" ht="15" customHeight="1">
      <c r="A255" s="145"/>
      <c r="B255" s="145"/>
      <c r="C255" s="157" t="s">
        <v>5264</v>
      </c>
      <c r="D255" s="885" t="str">
        <f t="shared" si="22"/>
        <v/>
      </c>
      <c r="E255" s="886"/>
      <c r="F255" s="887"/>
      <c r="G255" s="715"/>
      <c r="H255" s="719"/>
      <c r="I255" s="719"/>
      <c r="J255" s="719"/>
      <c r="K255" s="719"/>
      <c r="L255" s="719"/>
      <c r="M255" s="715"/>
      <c r="N255" s="719"/>
      <c r="O255" s="719"/>
      <c r="P255" s="719"/>
      <c r="Q255" s="719"/>
      <c r="R255" s="719"/>
      <c r="S255" s="719"/>
      <c r="T255" s="719"/>
      <c r="U255" s="719"/>
      <c r="V255" s="719"/>
      <c r="W255" s="719"/>
      <c r="X255" s="719"/>
      <c r="Y255" s="719"/>
      <c r="Z255" s="719"/>
      <c r="AA255" s="719"/>
      <c r="AB255" s="719"/>
      <c r="AC255" s="719"/>
      <c r="AD255" s="719"/>
      <c r="AE255" s="198"/>
    </row>
    <row r="256" spans="1:31" ht="15" customHeight="1">
      <c r="A256" s="145"/>
      <c r="B256" s="145"/>
      <c r="C256" s="157" t="s">
        <v>5266</v>
      </c>
      <c r="D256" s="885" t="str">
        <f t="shared" si="22"/>
        <v/>
      </c>
      <c r="E256" s="886"/>
      <c r="F256" s="887"/>
      <c r="G256" s="715"/>
      <c r="H256" s="719"/>
      <c r="I256" s="719"/>
      <c r="J256" s="719"/>
      <c r="K256" s="719"/>
      <c r="L256" s="719"/>
      <c r="M256" s="715"/>
      <c r="N256" s="719"/>
      <c r="O256" s="719"/>
      <c r="P256" s="719"/>
      <c r="Q256" s="719"/>
      <c r="R256" s="719"/>
      <c r="S256" s="719"/>
      <c r="T256" s="719"/>
      <c r="U256" s="719"/>
      <c r="V256" s="719"/>
      <c r="W256" s="719"/>
      <c r="X256" s="719"/>
      <c r="Y256" s="719"/>
      <c r="Z256" s="719"/>
      <c r="AA256" s="719"/>
      <c r="AB256" s="719"/>
      <c r="AC256" s="719"/>
      <c r="AD256" s="719"/>
      <c r="AE256" s="198"/>
    </row>
    <row r="257" spans="1:31" ht="15" customHeight="1">
      <c r="A257" s="145"/>
      <c r="B257" s="145"/>
      <c r="C257" s="157" t="s">
        <v>5268</v>
      </c>
      <c r="D257" s="885" t="str">
        <f t="shared" si="22"/>
        <v/>
      </c>
      <c r="E257" s="886"/>
      <c r="F257" s="887"/>
      <c r="G257" s="715"/>
      <c r="H257" s="719"/>
      <c r="I257" s="719"/>
      <c r="J257" s="719"/>
      <c r="K257" s="719"/>
      <c r="L257" s="719"/>
      <c r="M257" s="715"/>
      <c r="N257" s="719"/>
      <c r="O257" s="719"/>
      <c r="P257" s="719"/>
      <c r="Q257" s="719"/>
      <c r="R257" s="719"/>
      <c r="S257" s="719"/>
      <c r="T257" s="719"/>
      <c r="U257" s="719"/>
      <c r="V257" s="719"/>
      <c r="W257" s="719"/>
      <c r="X257" s="719"/>
      <c r="Y257" s="719"/>
      <c r="Z257" s="719"/>
      <c r="AA257" s="719"/>
      <c r="AB257" s="719"/>
      <c r="AC257" s="719"/>
      <c r="AD257" s="719"/>
      <c r="AE257" s="198"/>
    </row>
    <row r="258" spans="1:31" ht="15" customHeight="1">
      <c r="A258" s="145"/>
      <c r="B258" s="145"/>
      <c r="C258" s="157" t="s">
        <v>5270</v>
      </c>
      <c r="D258" s="885" t="str">
        <f t="shared" si="22"/>
        <v/>
      </c>
      <c r="E258" s="886"/>
      <c r="F258" s="887"/>
      <c r="G258" s="715"/>
      <c r="H258" s="719"/>
      <c r="I258" s="719"/>
      <c r="J258" s="719"/>
      <c r="K258" s="719"/>
      <c r="L258" s="719"/>
      <c r="M258" s="715"/>
      <c r="N258" s="719"/>
      <c r="O258" s="719"/>
      <c r="P258" s="719"/>
      <c r="Q258" s="719"/>
      <c r="R258" s="719"/>
      <c r="S258" s="719"/>
      <c r="T258" s="719"/>
      <c r="U258" s="719"/>
      <c r="V258" s="719"/>
      <c r="W258" s="719"/>
      <c r="X258" s="719"/>
      <c r="Y258" s="719"/>
      <c r="Z258" s="719"/>
      <c r="AA258" s="719"/>
      <c r="AB258" s="719"/>
      <c r="AC258" s="719"/>
      <c r="AD258" s="719"/>
      <c r="AE258" s="198"/>
    </row>
    <row r="259" spans="1:31" ht="15" customHeight="1">
      <c r="A259" s="145"/>
      <c r="B259" s="145"/>
      <c r="C259" s="157" t="s">
        <v>5272</v>
      </c>
      <c r="D259" s="885" t="str">
        <f t="shared" si="22"/>
        <v/>
      </c>
      <c r="E259" s="886"/>
      <c r="F259" s="887"/>
      <c r="G259" s="715"/>
      <c r="H259" s="719"/>
      <c r="I259" s="719"/>
      <c r="J259" s="719"/>
      <c r="K259" s="719"/>
      <c r="L259" s="719"/>
      <c r="M259" s="715"/>
      <c r="N259" s="719"/>
      <c r="O259" s="719"/>
      <c r="P259" s="719"/>
      <c r="Q259" s="719"/>
      <c r="R259" s="719"/>
      <c r="S259" s="719"/>
      <c r="T259" s="719"/>
      <c r="U259" s="719"/>
      <c r="V259" s="719"/>
      <c r="W259" s="719"/>
      <c r="X259" s="719"/>
      <c r="Y259" s="719"/>
      <c r="Z259" s="719"/>
      <c r="AA259" s="719"/>
      <c r="AB259" s="719"/>
      <c r="AC259" s="719"/>
      <c r="AD259" s="719"/>
      <c r="AE259" s="198"/>
    </row>
    <row r="260" spans="1:31" ht="15" customHeight="1">
      <c r="A260" s="145"/>
      <c r="B260" s="145"/>
      <c r="C260" s="157" t="s">
        <v>5274</v>
      </c>
      <c r="D260" s="885" t="str">
        <f t="shared" si="22"/>
        <v/>
      </c>
      <c r="E260" s="886"/>
      <c r="F260" s="887"/>
      <c r="G260" s="715"/>
      <c r="H260" s="719"/>
      <c r="I260" s="719"/>
      <c r="J260" s="719"/>
      <c r="K260" s="719"/>
      <c r="L260" s="719"/>
      <c r="M260" s="715"/>
      <c r="N260" s="719"/>
      <c r="O260" s="719"/>
      <c r="P260" s="719"/>
      <c r="Q260" s="719"/>
      <c r="R260" s="719"/>
      <c r="S260" s="719"/>
      <c r="T260" s="719"/>
      <c r="U260" s="719"/>
      <c r="V260" s="719"/>
      <c r="W260" s="719"/>
      <c r="X260" s="719"/>
      <c r="Y260" s="719"/>
      <c r="Z260" s="719"/>
      <c r="AA260" s="719"/>
      <c r="AB260" s="719"/>
      <c r="AC260" s="719"/>
      <c r="AD260" s="719"/>
      <c r="AE260" s="198"/>
    </row>
    <row r="261" spans="1:31" ht="15" customHeight="1">
      <c r="A261" s="145"/>
      <c r="B261" s="145"/>
      <c r="C261" s="157" t="s">
        <v>5276</v>
      </c>
      <c r="D261" s="885" t="str">
        <f t="shared" si="22"/>
        <v/>
      </c>
      <c r="E261" s="886"/>
      <c r="F261" s="887"/>
      <c r="G261" s="715"/>
      <c r="H261" s="719"/>
      <c r="I261" s="719"/>
      <c r="J261" s="719"/>
      <c r="K261" s="719"/>
      <c r="L261" s="719"/>
      <c r="M261" s="715"/>
      <c r="N261" s="719"/>
      <c r="O261" s="719"/>
      <c r="P261" s="719"/>
      <c r="Q261" s="719"/>
      <c r="R261" s="719"/>
      <c r="S261" s="719"/>
      <c r="T261" s="719"/>
      <c r="U261" s="719"/>
      <c r="V261" s="719"/>
      <c r="W261" s="719"/>
      <c r="X261" s="719"/>
      <c r="Y261" s="719"/>
      <c r="Z261" s="719"/>
      <c r="AA261" s="719"/>
      <c r="AB261" s="719"/>
      <c r="AC261" s="719"/>
      <c r="AD261" s="719"/>
      <c r="AE261" s="198"/>
    </row>
    <row r="262" spans="1:31" ht="15" customHeight="1">
      <c r="A262" s="145"/>
      <c r="B262" s="145"/>
      <c r="C262" s="157" t="s">
        <v>5278</v>
      </c>
      <c r="D262" s="885" t="str">
        <f t="shared" si="22"/>
        <v/>
      </c>
      <c r="E262" s="886"/>
      <c r="F262" s="887"/>
      <c r="G262" s="715"/>
      <c r="H262" s="719"/>
      <c r="I262" s="719"/>
      <c r="J262" s="719"/>
      <c r="K262" s="719"/>
      <c r="L262" s="719"/>
      <c r="M262" s="715"/>
      <c r="N262" s="719"/>
      <c r="O262" s="719"/>
      <c r="P262" s="719"/>
      <c r="Q262" s="719"/>
      <c r="R262" s="719"/>
      <c r="S262" s="719"/>
      <c r="T262" s="719"/>
      <c r="U262" s="719"/>
      <c r="V262" s="719"/>
      <c r="W262" s="719"/>
      <c r="X262" s="719"/>
      <c r="Y262" s="719"/>
      <c r="Z262" s="719"/>
      <c r="AA262" s="719"/>
      <c r="AB262" s="719"/>
      <c r="AC262" s="719"/>
      <c r="AD262" s="719"/>
      <c r="AE262" s="198"/>
    </row>
    <row r="263" spans="1:31" ht="15" customHeight="1">
      <c r="A263" s="145"/>
      <c r="B263" s="145"/>
      <c r="C263" s="157" t="s">
        <v>5280</v>
      </c>
      <c r="D263" s="885" t="str">
        <f t="shared" si="22"/>
        <v/>
      </c>
      <c r="E263" s="886"/>
      <c r="F263" s="887"/>
      <c r="G263" s="715"/>
      <c r="H263" s="719"/>
      <c r="I263" s="719"/>
      <c r="J263" s="719"/>
      <c r="K263" s="719"/>
      <c r="L263" s="719"/>
      <c r="M263" s="715"/>
      <c r="N263" s="719"/>
      <c r="O263" s="719"/>
      <c r="P263" s="719"/>
      <c r="Q263" s="719"/>
      <c r="R263" s="719"/>
      <c r="S263" s="719"/>
      <c r="T263" s="719"/>
      <c r="U263" s="719"/>
      <c r="V263" s="719"/>
      <c r="W263" s="719"/>
      <c r="X263" s="719"/>
      <c r="Y263" s="719"/>
      <c r="Z263" s="719"/>
      <c r="AA263" s="719"/>
      <c r="AB263" s="719"/>
      <c r="AC263" s="719"/>
      <c r="AD263" s="719"/>
      <c r="AE263" s="198"/>
    </row>
    <row r="264" spans="1:31" ht="15" customHeight="1">
      <c r="A264" s="145"/>
      <c r="B264" s="145"/>
      <c r="C264" s="157" t="s">
        <v>5282</v>
      </c>
      <c r="D264" s="885" t="str">
        <f t="shared" si="22"/>
        <v/>
      </c>
      <c r="E264" s="886"/>
      <c r="F264" s="887"/>
      <c r="G264" s="715"/>
      <c r="H264" s="719"/>
      <c r="I264" s="719"/>
      <c r="J264" s="719"/>
      <c r="K264" s="719"/>
      <c r="L264" s="719"/>
      <c r="M264" s="715"/>
      <c r="N264" s="719"/>
      <c r="O264" s="719"/>
      <c r="P264" s="719"/>
      <c r="Q264" s="719"/>
      <c r="R264" s="719"/>
      <c r="S264" s="719"/>
      <c r="T264" s="719"/>
      <c r="U264" s="719"/>
      <c r="V264" s="719"/>
      <c r="W264" s="719"/>
      <c r="X264" s="719"/>
      <c r="Y264" s="719"/>
      <c r="Z264" s="719"/>
      <c r="AA264" s="719"/>
      <c r="AB264" s="719"/>
      <c r="AC264" s="719"/>
      <c r="AD264" s="719"/>
      <c r="AE264" s="198"/>
    </row>
    <row r="265" spans="1:31" ht="15" customHeight="1">
      <c r="A265" s="145"/>
      <c r="B265" s="145"/>
      <c r="C265" s="157" t="s">
        <v>5284</v>
      </c>
      <c r="D265" s="885" t="str">
        <f t="shared" si="22"/>
        <v/>
      </c>
      <c r="E265" s="886"/>
      <c r="F265" s="887"/>
      <c r="G265" s="715"/>
      <c r="H265" s="719"/>
      <c r="I265" s="719"/>
      <c r="J265" s="719"/>
      <c r="K265" s="719"/>
      <c r="L265" s="719"/>
      <c r="M265" s="715"/>
      <c r="N265" s="719"/>
      <c r="O265" s="719"/>
      <c r="P265" s="719"/>
      <c r="Q265" s="719"/>
      <c r="R265" s="719"/>
      <c r="S265" s="719"/>
      <c r="T265" s="719"/>
      <c r="U265" s="719"/>
      <c r="V265" s="719"/>
      <c r="W265" s="719"/>
      <c r="X265" s="719"/>
      <c r="Y265" s="719"/>
      <c r="Z265" s="719"/>
      <c r="AA265" s="719"/>
      <c r="AB265" s="719"/>
      <c r="AC265" s="719"/>
      <c r="AD265" s="719"/>
      <c r="AE265" s="198"/>
    </row>
    <row r="266" spans="1:31" ht="15" customHeight="1">
      <c r="A266" s="145"/>
      <c r="B266" s="145"/>
      <c r="C266" s="157" t="s">
        <v>5286</v>
      </c>
      <c r="D266" s="885" t="str">
        <f t="shared" si="22"/>
        <v/>
      </c>
      <c r="E266" s="886"/>
      <c r="F266" s="887"/>
      <c r="G266" s="715"/>
      <c r="H266" s="719"/>
      <c r="I266" s="719"/>
      <c r="J266" s="719"/>
      <c r="K266" s="719"/>
      <c r="L266" s="719"/>
      <c r="M266" s="715"/>
      <c r="N266" s="719"/>
      <c r="O266" s="719"/>
      <c r="P266" s="719"/>
      <c r="Q266" s="719"/>
      <c r="R266" s="719"/>
      <c r="S266" s="719"/>
      <c r="T266" s="719"/>
      <c r="U266" s="719"/>
      <c r="V266" s="719"/>
      <c r="W266" s="719"/>
      <c r="X266" s="719"/>
      <c r="Y266" s="719"/>
      <c r="Z266" s="719"/>
      <c r="AA266" s="719"/>
      <c r="AB266" s="719"/>
      <c r="AC266" s="719"/>
      <c r="AD266" s="719"/>
      <c r="AE266" s="198"/>
    </row>
    <row r="267" spans="1:31" ht="15" customHeight="1">
      <c r="A267" s="145"/>
      <c r="B267" s="145"/>
      <c r="C267" s="157" t="s">
        <v>5288</v>
      </c>
      <c r="D267" s="885" t="str">
        <f t="shared" si="22"/>
        <v/>
      </c>
      <c r="E267" s="886"/>
      <c r="F267" s="887"/>
      <c r="G267" s="715"/>
      <c r="H267" s="719"/>
      <c r="I267" s="719"/>
      <c r="J267" s="719"/>
      <c r="K267" s="719"/>
      <c r="L267" s="719"/>
      <c r="M267" s="715"/>
      <c r="N267" s="719"/>
      <c r="O267" s="719"/>
      <c r="P267" s="719"/>
      <c r="Q267" s="719"/>
      <c r="R267" s="719"/>
      <c r="S267" s="719"/>
      <c r="T267" s="719"/>
      <c r="U267" s="719"/>
      <c r="V267" s="719"/>
      <c r="W267" s="719"/>
      <c r="X267" s="719"/>
      <c r="Y267" s="719"/>
      <c r="Z267" s="719"/>
      <c r="AA267" s="719"/>
      <c r="AB267" s="719"/>
      <c r="AC267" s="719"/>
      <c r="AD267" s="719"/>
      <c r="AE267" s="198"/>
    </row>
    <row r="268" spans="1:31" ht="15" customHeight="1">
      <c r="A268" s="145"/>
      <c r="B268" s="145"/>
      <c r="C268" s="157" t="s">
        <v>5290</v>
      </c>
      <c r="D268" s="885" t="str">
        <f t="shared" si="22"/>
        <v/>
      </c>
      <c r="E268" s="886"/>
      <c r="F268" s="887"/>
      <c r="G268" s="715"/>
      <c r="H268" s="719"/>
      <c r="I268" s="719"/>
      <c r="J268" s="719"/>
      <c r="K268" s="719"/>
      <c r="L268" s="719"/>
      <c r="M268" s="715"/>
      <c r="N268" s="719"/>
      <c r="O268" s="719"/>
      <c r="P268" s="719"/>
      <c r="Q268" s="719"/>
      <c r="R268" s="719"/>
      <c r="S268" s="719"/>
      <c r="T268" s="719"/>
      <c r="U268" s="719"/>
      <c r="V268" s="719"/>
      <c r="W268" s="719"/>
      <c r="X268" s="719"/>
      <c r="Y268" s="719"/>
      <c r="Z268" s="719"/>
      <c r="AA268" s="719"/>
      <c r="AB268" s="719"/>
      <c r="AC268" s="719"/>
      <c r="AD268" s="719"/>
      <c r="AE268" s="198"/>
    </row>
    <row r="269" spans="1:31" ht="15" customHeight="1">
      <c r="A269" s="145"/>
      <c r="B269" s="145"/>
      <c r="C269" s="157" t="s">
        <v>5292</v>
      </c>
      <c r="D269" s="885" t="str">
        <f t="shared" si="22"/>
        <v/>
      </c>
      <c r="E269" s="886"/>
      <c r="F269" s="887"/>
      <c r="G269" s="715"/>
      <c r="H269" s="719"/>
      <c r="I269" s="719"/>
      <c r="J269" s="719"/>
      <c r="K269" s="719"/>
      <c r="L269" s="719"/>
      <c r="M269" s="715"/>
      <c r="N269" s="719"/>
      <c r="O269" s="719"/>
      <c r="P269" s="719"/>
      <c r="Q269" s="719"/>
      <c r="R269" s="719"/>
      <c r="S269" s="719"/>
      <c r="T269" s="719"/>
      <c r="U269" s="719"/>
      <c r="V269" s="719"/>
      <c r="W269" s="719"/>
      <c r="X269" s="719"/>
      <c r="Y269" s="719"/>
      <c r="Z269" s="719"/>
      <c r="AA269" s="719"/>
      <c r="AB269" s="719"/>
      <c r="AC269" s="719"/>
      <c r="AD269" s="719"/>
      <c r="AE269" s="198"/>
    </row>
    <row r="270" spans="1:31" ht="15" customHeight="1">
      <c r="A270" s="145"/>
      <c r="B270" s="145"/>
      <c r="C270" s="157" t="s">
        <v>5294</v>
      </c>
      <c r="D270" s="885" t="str">
        <f t="shared" si="22"/>
        <v/>
      </c>
      <c r="E270" s="886"/>
      <c r="F270" s="887"/>
      <c r="G270" s="715"/>
      <c r="H270" s="719"/>
      <c r="I270" s="719"/>
      <c r="J270" s="719"/>
      <c r="K270" s="719"/>
      <c r="L270" s="719"/>
      <c r="M270" s="715"/>
      <c r="N270" s="719"/>
      <c r="O270" s="719"/>
      <c r="P270" s="719"/>
      <c r="Q270" s="719"/>
      <c r="R270" s="719"/>
      <c r="S270" s="719"/>
      <c r="T270" s="719"/>
      <c r="U270" s="719"/>
      <c r="V270" s="719"/>
      <c r="W270" s="719"/>
      <c r="X270" s="719"/>
      <c r="Y270" s="719"/>
      <c r="Z270" s="719"/>
      <c r="AA270" s="719"/>
      <c r="AB270" s="719"/>
      <c r="AC270" s="719"/>
      <c r="AD270" s="719"/>
      <c r="AE270" s="198"/>
    </row>
    <row r="271" spans="1:31" ht="15" customHeight="1">
      <c r="A271" s="145"/>
      <c r="B271" s="145"/>
      <c r="C271" s="157" t="s">
        <v>5296</v>
      </c>
      <c r="D271" s="885" t="str">
        <f t="shared" si="22"/>
        <v/>
      </c>
      <c r="E271" s="886"/>
      <c r="F271" s="887"/>
      <c r="G271" s="715"/>
      <c r="H271" s="719"/>
      <c r="I271" s="719"/>
      <c r="J271" s="719"/>
      <c r="K271" s="719"/>
      <c r="L271" s="719"/>
      <c r="M271" s="715"/>
      <c r="N271" s="719"/>
      <c r="O271" s="719"/>
      <c r="P271" s="719"/>
      <c r="Q271" s="719"/>
      <c r="R271" s="719"/>
      <c r="S271" s="719"/>
      <c r="T271" s="719"/>
      <c r="U271" s="719"/>
      <c r="V271" s="719"/>
      <c r="W271" s="719"/>
      <c r="X271" s="719"/>
      <c r="Y271" s="719"/>
      <c r="Z271" s="719"/>
      <c r="AA271" s="719"/>
      <c r="AB271" s="719"/>
      <c r="AC271" s="719"/>
      <c r="AD271" s="719"/>
      <c r="AE271" s="198"/>
    </row>
    <row r="272" spans="1:31" ht="15" customHeight="1">
      <c r="A272" s="145"/>
      <c r="B272" s="145"/>
      <c r="C272" s="157" t="s">
        <v>5298</v>
      </c>
      <c r="D272" s="885" t="str">
        <f t="shared" si="22"/>
        <v/>
      </c>
      <c r="E272" s="886"/>
      <c r="F272" s="887"/>
      <c r="G272" s="715"/>
      <c r="H272" s="719"/>
      <c r="I272" s="719"/>
      <c r="J272" s="719"/>
      <c r="K272" s="719"/>
      <c r="L272" s="719"/>
      <c r="M272" s="715"/>
      <c r="N272" s="719"/>
      <c r="O272" s="719"/>
      <c r="P272" s="719"/>
      <c r="Q272" s="719"/>
      <c r="R272" s="719"/>
      <c r="S272" s="719"/>
      <c r="T272" s="719"/>
      <c r="U272" s="719"/>
      <c r="V272" s="719"/>
      <c r="W272" s="719"/>
      <c r="X272" s="719"/>
      <c r="Y272" s="719"/>
      <c r="Z272" s="719"/>
      <c r="AA272" s="719"/>
      <c r="AB272" s="719"/>
      <c r="AC272" s="719"/>
      <c r="AD272" s="719"/>
      <c r="AE272" s="198"/>
    </row>
    <row r="273" spans="1:31" ht="15" customHeight="1">
      <c r="A273" s="672"/>
      <c r="B273" s="145"/>
      <c r="C273" s="26"/>
      <c r="D273" s="26"/>
      <c r="E273" s="26"/>
      <c r="F273" s="26"/>
      <c r="G273" s="716">
        <f>IF(AND(SUM(G153:I272)=0,COUNTIF(G153:I272,"NS")&gt;0),"NS",
IF(AND(SUM(G153:I272)=0,COUNTIF(G153:I272,0)&gt;0),0,
IF(AND(SUM(G153:I272)=0,COUNTIF(G153:I272,"NA")&gt;0),"NA",
SUM(G153:I272))))</f>
        <v>0</v>
      </c>
      <c r="H273" s="716"/>
      <c r="I273" s="716"/>
      <c r="J273" s="716">
        <f t="shared" ref="J273" si="23">IF(AND(SUM(J153:L272)=0,COUNTIF(J153:L272,"NS")&gt;0),"NS",
IF(AND(SUM(J153:L272)=0,COUNTIF(J153:L272,0)&gt;0),0,
IF(AND(SUM(J153:L272)=0,COUNTIF(J153:L272,"NA")&gt;0),"NA",
SUM(J153:L272))))</f>
        <v>0</v>
      </c>
      <c r="K273" s="716"/>
      <c r="L273" s="716"/>
      <c r="M273" s="716">
        <f t="shared" ref="M273" si="24">IF(AND(SUM(M153:O272)=0,COUNTIF(M153:O272,"NS")&gt;0),"NS",
IF(AND(SUM(M153:O272)=0,COUNTIF(M153:O272,0)&gt;0),0,
IF(AND(SUM(M153:O272)=0,COUNTIF(M153:O272,"NA")&gt;0),"NA",
SUM(M153:O272))))</f>
        <v>0</v>
      </c>
      <c r="N273" s="716"/>
      <c r="O273" s="716"/>
      <c r="P273" s="716">
        <f t="shared" ref="P273" si="25">IF(AND(SUM(P153:R272)=0,COUNTIF(P153:R272,"NS")&gt;0),"NS",
IF(AND(SUM(P153:R272)=0,COUNTIF(P153:R272,0)&gt;0),0,
IF(AND(SUM(P153:R272)=0,COUNTIF(P153:R272,"NA")&gt;0),"NA",
SUM(P153:R272))))</f>
        <v>0</v>
      </c>
      <c r="Q273" s="716"/>
      <c r="R273" s="716"/>
      <c r="S273" s="716">
        <f t="shared" ref="S273" si="26">IF(AND(SUM(S153:U272)=0,COUNTIF(S153:U272,"NS")&gt;0),"NS",
IF(AND(SUM(S153:U272)=0,COUNTIF(S153:U272,0)&gt;0),0,
IF(AND(SUM(S153:U272)=0,COUNTIF(S153:U272,"NA")&gt;0),"NA",
SUM(S153:U272))))</f>
        <v>0</v>
      </c>
      <c r="T273" s="716"/>
      <c r="U273" s="716"/>
      <c r="V273" s="716">
        <f t="shared" ref="V273" si="27">IF(AND(SUM(V153:X272)=0,COUNTIF(V153:X272,"NS")&gt;0),"NS",
IF(AND(SUM(V153:X272)=0,COUNTIF(V153:X272,0)&gt;0),0,
IF(AND(SUM(V153:X272)=0,COUNTIF(V153:X272,"NA")&gt;0),"NA",
SUM(V153:X272))))</f>
        <v>0</v>
      </c>
      <c r="W273" s="716"/>
      <c r="X273" s="716"/>
      <c r="Y273" s="716">
        <f t="shared" ref="Y273" si="28">IF(AND(SUM(Y153:AA272)=0,COUNTIF(Y153:AA272,"NS")&gt;0),"NS",
IF(AND(SUM(Y153:AA272)=0,COUNTIF(Y153:AA272,0)&gt;0),0,
IF(AND(SUM(Y153:AA272)=0,COUNTIF(Y153:AA272,"NA")&gt;0),"NA",
SUM(Y153:AA272))))</f>
        <v>0</v>
      </c>
      <c r="Z273" s="716"/>
      <c r="AA273" s="716"/>
      <c r="AB273" s="716">
        <f t="shared" ref="AB273" si="29">IF(AND(SUM(AB153:AD272)=0,COUNTIF(AB153:AD272,"NS")&gt;0),"NS",
IF(AND(SUM(AB153:AD272)=0,COUNTIF(AB153:AD272,0)&gt;0),0,
IF(AND(SUM(AB153:AD272)=0,COUNTIF(AB153:AD272,"NA")&gt;0),"NA",
SUM(AB153:AD272))))</f>
        <v>0</v>
      </c>
      <c r="AC273" s="716"/>
      <c r="AD273" s="716"/>
      <c r="AE273" s="145"/>
    </row>
    <row r="274" spans="1:31" ht="15" customHeight="1">
      <c r="A274" s="672"/>
      <c r="B274" s="145"/>
      <c r="C274" s="26"/>
      <c r="D274" s="26"/>
      <c r="E274" s="26"/>
      <c r="F274" s="26"/>
      <c r="G274" s="26"/>
      <c r="H274" s="26"/>
      <c r="I274" s="26"/>
      <c r="J274" s="26"/>
      <c r="K274" s="26"/>
      <c r="L274" s="26"/>
      <c r="M274" s="26"/>
      <c r="N274" s="26"/>
      <c r="O274" s="26"/>
      <c r="P274" s="26"/>
      <c r="Q274" s="26"/>
      <c r="R274" s="26"/>
      <c r="S274" s="26"/>
      <c r="T274" s="26"/>
      <c r="U274" s="26"/>
      <c r="V274" s="26"/>
      <c r="W274" s="26"/>
      <c r="X274" s="26"/>
      <c r="Y274" s="26"/>
      <c r="Z274" s="26"/>
      <c r="AA274" s="26"/>
      <c r="AB274" s="26"/>
      <c r="AC274" s="26"/>
      <c r="AD274" s="26"/>
      <c r="AE274" s="145"/>
    </row>
    <row r="275" spans="1:31" ht="24" customHeight="1">
      <c r="A275" s="672"/>
      <c r="B275" s="145"/>
      <c r="C275" s="733" t="s">
        <v>5300</v>
      </c>
      <c r="D275" s="733"/>
      <c r="E275" s="733"/>
      <c r="F275" s="733"/>
      <c r="G275" s="733"/>
      <c r="H275" s="733"/>
      <c r="I275" s="733"/>
      <c r="J275" s="733"/>
      <c r="K275" s="733"/>
      <c r="L275" s="733"/>
      <c r="M275" s="733"/>
      <c r="N275" s="733"/>
      <c r="O275" s="733"/>
      <c r="P275" s="733"/>
      <c r="Q275" s="733"/>
      <c r="R275" s="733"/>
      <c r="S275" s="733"/>
      <c r="T275" s="733"/>
      <c r="U275" s="733"/>
      <c r="V275" s="733"/>
      <c r="W275" s="733"/>
      <c r="X275" s="733"/>
      <c r="Y275" s="733"/>
      <c r="Z275" s="733"/>
      <c r="AA275" s="733"/>
      <c r="AB275" s="733"/>
      <c r="AC275" s="733"/>
      <c r="AD275" s="733"/>
      <c r="AE275" s="145"/>
    </row>
    <row r="276" spans="1:31" ht="60" customHeight="1">
      <c r="C276" s="892"/>
      <c r="D276" s="893"/>
      <c r="E276" s="893"/>
      <c r="F276" s="893"/>
      <c r="G276" s="893"/>
      <c r="H276" s="893"/>
      <c r="I276" s="893"/>
      <c r="J276" s="893"/>
      <c r="K276" s="893"/>
      <c r="L276" s="893"/>
      <c r="M276" s="893"/>
      <c r="N276" s="893"/>
      <c r="O276" s="893"/>
      <c r="P276" s="893"/>
      <c r="Q276" s="893"/>
      <c r="R276" s="893"/>
      <c r="S276" s="893"/>
      <c r="T276" s="893"/>
      <c r="U276" s="893"/>
      <c r="V276" s="893"/>
      <c r="W276" s="893"/>
      <c r="X276" s="893"/>
      <c r="Y276" s="893"/>
      <c r="Z276" s="893"/>
      <c r="AA276" s="893"/>
      <c r="AB276" s="893"/>
      <c r="AC276" s="893"/>
      <c r="AD276" s="894"/>
    </row>
    <row r="277" spans="1:31" ht="15" customHeight="1">
      <c r="B277" s="811" t="str">
        <f>BO147</f>
        <v/>
      </c>
      <c r="C277" s="811"/>
      <c r="D277" s="811"/>
      <c r="E277" s="811"/>
      <c r="F277" s="811"/>
      <c r="G277" s="811"/>
      <c r="H277" s="811"/>
      <c r="I277" s="811"/>
      <c r="J277" s="811"/>
      <c r="K277" s="811"/>
      <c r="L277" s="811"/>
      <c r="M277" s="811"/>
      <c r="N277" s="811"/>
      <c r="O277" s="811"/>
      <c r="P277" s="811"/>
      <c r="Q277" s="811"/>
      <c r="R277" s="811"/>
      <c r="S277" s="811"/>
      <c r="T277" s="811"/>
      <c r="U277" s="811"/>
      <c r="V277" s="811"/>
      <c r="W277" s="811"/>
      <c r="X277" s="811"/>
      <c r="Y277" s="811"/>
      <c r="Z277" s="811"/>
      <c r="AA277" s="811"/>
      <c r="AB277" s="811"/>
      <c r="AC277" s="811"/>
      <c r="AD277" s="811"/>
    </row>
    <row r="278" spans="1:31" ht="15" customHeight="1">
      <c r="B278" s="809" t="str">
        <f>IF(AH147&gt;0,"Alerta: debido a que cuenta con registros NS, debe proporcionar una justificación en el area de comentarios al final de la pregunta","")</f>
        <v/>
      </c>
      <c r="C278" s="809"/>
      <c r="D278" s="809"/>
      <c r="E278" s="809"/>
      <c r="F278" s="809"/>
      <c r="G278" s="809"/>
      <c r="H278" s="809"/>
      <c r="I278" s="809"/>
      <c r="J278" s="809"/>
      <c r="K278" s="809"/>
      <c r="L278" s="809"/>
      <c r="M278" s="809"/>
      <c r="N278" s="809"/>
      <c r="O278" s="809"/>
      <c r="P278" s="809"/>
      <c r="Q278" s="809"/>
      <c r="R278" s="809"/>
      <c r="S278" s="809"/>
      <c r="T278" s="809"/>
      <c r="U278" s="809"/>
      <c r="V278" s="809"/>
      <c r="W278" s="809"/>
      <c r="X278" s="809"/>
      <c r="Y278" s="809"/>
      <c r="Z278" s="809"/>
      <c r="AA278" s="809"/>
      <c r="AB278" s="809"/>
      <c r="AC278" s="809"/>
      <c r="AD278" s="809"/>
    </row>
    <row r="279" spans="1:31" ht="15" customHeight="1">
      <c r="B279" s="844" t="str">
        <f>IF(AN34&gt;0,"Alerta: debe de proporcionar una justificación de acuerdo a lo establecido en la instrucción 4","")</f>
        <v/>
      </c>
      <c r="C279" s="844"/>
      <c r="D279" s="844"/>
      <c r="E279" s="844"/>
      <c r="F279" s="844"/>
      <c r="G279" s="844"/>
      <c r="H279" s="844"/>
      <c r="I279" s="844"/>
      <c r="J279" s="844"/>
      <c r="K279" s="844"/>
      <c r="L279" s="844"/>
      <c r="M279" s="844"/>
      <c r="N279" s="844"/>
      <c r="O279" s="844"/>
      <c r="P279" s="844"/>
      <c r="Q279" s="844"/>
      <c r="R279" s="844"/>
      <c r="S279" s="844"/>
      <c r="T279" s="844"/>
      <c r="U279" s="844"/>
      <c r="V279" s="844"/>
      <c r="W279" s="844"/>
      <c r="X279" s="844"/>
      <c r="Y279" s="844"/>
      <c r="Z279" s="844"/>
      <c r="AA279" s="844"/>
      <c r="AB279" s="844"/>
      <c r="AC279" s="844"/>
      <c r="AD279" s="844"/>
      <c r="AE279" s="844"/>
    </row>
    <row r="280" spans="1:31" ht="15" customHeight="1">
      <c r="B280" s="844" t="str">
        <f>BR147</f>
        <v/>
      </c>
      <c r="C280" s="844"/>
      <c r="D280" s="844"/>
      <c r="E280" s="844"/>
      <c r="F280" s="844"/>
      <c r="G280" s="844"/>
      <c r="H280" s="844"/>
      <c r="I280" s="844"/>
      <c r="J280" s="844"/>
      <c r="K280" s="844"/>
      <c r="L280" s="844"/>
      <c r="M280" s="844"/>
      <c r="N280" s="844"/>
      <c r="O280" s="844"/>
      <c r="P280" s="844"/>
      <c r="Q280" s="844"/>
      <c r="R280" s="844"/>
      <c r="S280" s="844"/>
      <c r="T280" s="844"/>
      <c r="U280" s="844"/>
      <c r="V280" s="844"/>
      <c r="W280" s="844"/>
      <c r="X280" s="844"/>
      <c r="Y280" s="844"/>
      <c r="Z280" s="844"/>
      <c r="AA280" s="844"/>
      <c r="AB280" s="844"/>
      <c r="AC280" s="844"/>
      <c r="AD280" s="844"/>
      <c r="AE280" s="844"/>
    </row>
    <row r="281" spans="1:31" ht="15" customHeight="1">
      <c r="B281" s="844" t="str">
        <f>IF(AX34&gt;0,"Alerta: debe de proporcionar una justificación de acuerdo a lo establecido en la instrucción 6","")</f>
        <v/>
      </c>
      <c r="C281" s="844"/>
      <c r="D281" s="844"/>
      <c r="E281" s="844"/>
      <c r="F281" s="844"/>
      <c r="G281" s="844"/>
      <c r="H281" s="844"/>
      <c r="I281" s="844"/>
      <c r="J281" s="844"/>
      <c r="K281" s="844"/>
      <c r="L281" s="844"/>
      <c r="M281" s="844"/>
      <c r="N281" s="844"/>
      <c r="O281" s="844"/>
      <c r="P281" s="844"/>
      <c r="Q281" s="844"/>
      <c r="R281" s="844"/>
      <c r="S281" s="844"/>
      <c r="T281" s="844"/>
      <c r="U281" s="844"/>
      <c r="V281" s="844"/>
      <c r="W281" s="844"/>
      <c r="X281" s="844"/>
      <c r="Y281" s="844"/>
      <c r="Z281" s="844"/>
      <c r="AA281" s="844"/>
      <c r="AB281" s="844"/>
      <c r="AC281" s="844"/>
      <c r="AD281" s="844"/>
      <c r="AE281" s="844"/>
    </row>
    <row r="282" spans="1:31" ht="15" customHeight="1">
      <c r="B282" s="844" t="str">
        <f>BU147</f>
        <v/>
      </c>
      <c r="C282" s="844"/>
      <c r="D282" s="844"/>
      <c r="E282" s="844"/>
      <c r="F282" s="844"/>
      <c r="G282" s="844"/>
      <c r="H282" s="844"/>
      <c r="I282" s="844"/>
      <c r="J282" s="844"/>
      <c r="K282" s="844"/>
      <c r="L282" s="844"/>
      <c r="M282" s="844"/>
      <c r="N282" s="844"/>
      <c r="O282" s="844"/>
      <c r="P282" s="844"/>
      <c r="Q282" s="844"/>
      <c r="R282" s="844"/>
      <c r="S282" s="844"/>
      <c r="T282" s="844"/>
      <c r="U282" s="844"/>
      <c r="V282" s="844"/>
      <c r="W282" s="844"/>
      <c r="X282" s="844"/>
      <c r="Y282" s="844"/>
      <c r="Z282" s="844"/>
      <c r="AA282" s="844"/>
      <c r="AB282" s="844"/>
      <c r="AC282" s="844"/>
      <c r="AD282" s="844"/>
      <c r="AE282" s="844"/>
    </row>
  </sheetData>
  <sheetProtection algorithmName="SHA-512" hashValue="wtaNQt94mKz2EeAz2QCZ24278F0FNv6vsnLQCbCFYJM0mG56EeoCjMD7jNeesGnISJ57pApGx8gcM+amxWJbAw==" saltValue="NXCfnc4/gDSPp4ciHef9zg==" spinCount="100000" sheet="1" objects="1" scenarios="1"/>
  <mergeCells count="2122">
    <mergeCell ref="D264:F264"/>
    <mergeCell ref="G264:I264"/>
    <mergeCell ref="J264:L264"/>
    <mergeCell ref="G265:I265"/>
    <mergeCell ref="J265:L265"/>
    <mergeCell ref="G266:I266"/>
    <mergeCell ref="D240:F240"/>
    <mergeCell ref="D241:F241"/>
    <mergeCell ref="D242:F242"/>
    <mergeCell ref="D243:F243"/>
    <mergeCell ref="D244:F244"/>
    <mergeCell ref="D245:F245"/>
    <mergeCell ref="D265:F265"/>
    <mergeCell ref="D266:F266"/>
    <mergeCell ref="D267:F267"/>
    <mergeCell ref="D268:F268"/>
    <mergeCell ref="D269:F269"/>
    <mergeCell ref="G245:I245"/>
    <mergeCell ref="J245:L245"/>
    <mergeCell ref="G246:I246"/>
    <mergeCell ref="J246:L246"/>
    <mergeCell ref="G247:I247"/>
    <mergeCell ref="J247:L247"/>
    <mergeCell ref="G253:I253"/>
    <mergeCell ref="J253:L253"/>
    <mergeCell ref="G254:I254"/>
    <mergeCell ref="J254:L254"/>
    <mergeCell ref="G255:I255"/>
    <mergeCell ref="J255:L255"/>
    <mergeCell ref="G256:I256"/>
    <mergeCell ref="J256:L256"/>
    <mergeCell ref="G257:I257"/>
    <mergeCell ref="D270:F270"/>
    <mergeCell ref="D271:F271"/>
    <mergeCell ref="D272:F272"/>
    <mergeCell ref="G273:I273"/>
    <mergeCell ref="J273:L273"/>
    <mergeCell ref="D248:F248"/>
    <mergeCell ref="D249:F249"/>
    <mergeCell ref="D250:F250"/>
    <mergeCell ref="D251:F251"/>
    <mergeCell ref="D252:F252"/>
    <mergeCell ref="D253:F253"/>
    <mergeCell ref="D254:F254"/>
    <mergeCell ref="D255:F255"/>
    <mergeCell ref="D256:F256"/>
    <mergeCell ref="D257:F257"/>
    <mergeCell ref="D258:F258"/>
    <mergeCell ref="D259:F259"/>
    <mergeCell ref="D260:F260"/>
    <mergeCell ref="D261:F261"/>
    <mergeCell ref="D262:F262"/>
    <mergeCell ref="D263:F263"/>
    <mergeCell ref="J259:L259"/>
    <mergeCell ref="G260:I260"/>
    <mergeCell ref="J260:L260"/>
    <mergeCell ref="G261:I261"/>
    <mergeCell ref="G248:I248"/>
    <mergeCell ref="J248:L248"/>
    <mergeCell ref="J266:L266"/>
    <mergeCell ref="G267:I267"/>
    <mergeCell ref="J267:L267"/>
    <mergeCell ref="G252:I252"/>
    <mergeCell ref="J252:L252"/>
    <mergeCell ref="D223:F223"/>
    <mergeCell ref="D224:F224"/>
    <mergeCell ref="D225:F225"/>
    <mergeCell ref="D226:F226"/>
    <mergeCell ref="D227:F227"/>
    <mergeCell ref="D228:F228"/>
    <mergeCell ref="D229:F229"/>
    <mergeCell ref="D230:F230"/>
    <mergeCell ref="D231:F231"/>
    <mergeCell ref="D232:F232"/>
    <mergeCell ref="D233:F233"/>
    <mergeCell ref="D234:F234"/>
    <mergeCell ref="D235:F235"/>
    <mergeCell ref="D236:F236"/>
    <mergeCell ref="D237:F237"/>
    <mergeCell ref="D238:F238"/>
    <mergeCell ref="D239:F239"/>
    <mergeCell ref="D204:F204"/>
    <mergeCell ref="D205:F205"/>
    <mergeCell ref="D206:F206"/>
    <mergeCell ref="D207:F207"/>
    <mergeCell ref="D208:F208"/>
    <mergeCell ref="D209:F209"/>
    <mergeCell ref="D212:F212"/>
    <mergeCell ref="D213:F213"/>
    <mergeCell ref="D214:F214"/>
    <mergeCell ref="D215:F215"/>
    <mergeCell ref="D216:F216"/>
    <mergeCell ref="D217:F217"/>
    <mergeCell ref="D218:F218"/>
    <mergeCell ref="D219:F219"/>
    <mergeCell ref="D220:F220"/>
    <mergeCell ref="D221:F221"/>
    <mergeCell ref="D222:F222"/>
    <mergeCell ref="D210:F210"/>
    <mergeCell ref="D211:F211"/>
    <mergeCell ref="D187:F187"/>
    <mergeCell ref="D188:F188"/>
    <mergeCell ref="D189:F189"/>
    <mergeCell ref="D190:F190"/>
    <mergeCell ref="D191:F191"/>
    <mergeCell ref="D192:F192"/>
    <mergeCell ref="D193:F193"/>
    <mergeCell ref="D194:F194"/>
    <mergeCell ref="D195:F195"/>
    <mergeCell ref="D196:F196"/>
    <mergeCell ref="D197:F197"/>
    <mergeCell ref="D198:F198"/>
    <mergeCell ref="D199:F199"/>
    <mergeCell ref="D200:F200"/>
    <mergeCell ref="D201:F201"/>
    <mergeCell ref="D202:F202"/>
    <mergeCell ref="D203:F203"/>
    <mergeCell ref="D154:F154"/>
    <mergeCell ref="D155:F155"/>
    <mergeCell ref="D156:F156"/>
    <mergeCell ref="D157:F157"/>
    <mergeCell ref="D158:F158"/>
    <mergeCell ref="D159:F159"/>
    <mergeCell ref="D160:F160"/>
    <mergeCell ref="D161:F161"/>
    <mergeCell ref="D162:F162"/>
    <mergeCell ref="D163:F163"/>
    <mergeCell ref="D164:F164"/>
    <mergeCell ref="D165:F165"/>
    <mergeCell ref="D166:F166"/>
    <mergeCell ref="D167:F167"/>
    <mergeCell ref="D168:F168"/>
    <mergeCell ref="D169:F169"/>
    <mergeCell ref="D170:F170"/>
    <mergeCell ref="D176:F176"/>
    <mergeCell ref="D177:F177"/>
    <mergeCell ref="D178:F178"/>
    <mergeCell ref="D179:F179"/>
    <mergeCell ref="D180:F180"/>
    <mergeCell ref="D181:F181"/>
    <mergeCell ref="D182:F182"/>
    <mergeCell ref="D183:F183"/>
    <mergeCell ref="D184:F184"/>
    <mergeCell ref="D185:F185"/>
    <mergeCell ref="D186:F186"/>
    <mergeCell ref="G242:I242"/>
    <mergeCell ref="J242:L242"/>
    <mergeCell ref="G243:I243"/>
    <mergeCell ref="J243:L243"/>
    <mergeCell ref="G244:I244"/>
    <mergeCell ref="J244:L244"/>
    <mergeCell ref="G218:I218"/>
    <mergeCell ref="J218:L218"/>
    <mergeCell ref="G219:I219"/>
    <mergeCell ref="J219:L219"/>
    <mergeCell ref="G220:I220"/>
    <mergeCell ref="J220:L220"/>
    <mergeCell ref="G221:I221"/>
    <mergeCell ref="J221:L221"/>
    <mergeCell ref="G222:I222"/>
    <mergeCell ref="J222:L222"/>
    <mergeCell ref="G223:I223"/>
    <mergeCell ref="J223:L223"/>
    <mergeCell ref="G224:I224"/>
    <mergeCell ref="J224:L224"/>
    <mergeCell ref="G228:I228"/>
    <mergeCell ref="J257:L257"/>
    <mergeCell ref="G258:I258"/>
    <mergeCell ref="J258:L258"/>
    <mergeCell ref="G259:I259"/>
    <mergeCell ref="G230:I230"/>
    <mergeCell ref="J230:L230"/>
    <mergeCell ref="G231:I231"/>
    <mergeCell ref="J231:L231"/>
    <mergeCell ref="G232:I232"/>
    <mergeCell ref="J232:L232"/>
    <mergeCell ref="G233:I233"/>
    <mergeCell ref="J233:L233"/>
    <mergeCell ref="G234:I234"/>
    <mergeCell ref="J234:L234"/>
    <mergeCell ref="G235:I235"/>
    <mergeCell ref="J235:L235"/>
    <mergeCell ref="G236:I236"/>
    <mergeCell ref="J236:L236"/>
    <mergeCell ref="G240:I240"/>
    <mergeCell ref="J240:L240"/>
    <mergeCell ref="G241:I241"/>
    <mergeCell ref="J241:L241"/>
    <mergeCell ref="G237:I237"/>
    <mergeCell ref="J237:L237"/>
    <mergeCell ref="G238:I238"/>
    <mergeCell ref="J238:L238"/>
    <mergeCell ref="G239:I239"/>
    <mergeCell ref="J239:L239"/>
    <mergeCell ref="G249:I249"/>
    <mergeCell ref="J249:L249"/>
    <mergeCell ref="J228:L228"/>
    <mergeCell ref="G229:I229"/>
    <mergeCell ref="J229:L229"/>
    <mergeCell ref="G206:I206"/>
    <mergeCell ref="J206:L206"/>
    <mergeCell ref="G207:I207"/>
    <mergeCell ref="J207:L207"/>
    <mergeCell ref="G208:I208"/>
    <mergeCell ref="J208:L208"/>
    <mergeCell ref="G209:I209"/>
    <mergeCell ref="J209:L209"/>
    <mergeCell ref="G210:I210"/>
    <mergeCell ref="J210:L210"/>
    <mergeCell ref="G211:I211"/>
    <mergeCell ref="J211:L211"/>
    <mergeCell ref="G212:I212"/>
    <mergeCell ref="J212:L212"/>
    <mergeCell ref="G216:I216"/>
    <mergeCell ref="J216:L216"/>
    <mergeCell ref="G217:I217"/>
    <mergeCell ref="J217:L217"/>
    <mergeCell ref="G213:I213"/>
    <mergeCell ref="J213:L213"/>
    <mergeCell ref="G214:I214"/>
    <mergeCell ref="J214:L214"/>
    <mergeCell ref="G215:I215"/>
    <mergeCell ref="J215:L215"/>
    <mergeCell ref="G225:I225"/>
    <mergeCell ref="J225:L225"/>
    <mergeCell ref="G226:I226"/>
    <mergeCell ref="J226:L226"/>
    <mergeCell ref="G227:I227"/>
    <mergeCell ref="G197:I197"/>
    <mergeCell ref="J197:L197"/>
    <mergeCell ref="G198:I198"/>
    <mergeCell ref="J198:L198"/>
    <mergeCell ref="G199:I199"/>
    <mergeCell ref="J199:L199"/>
    <mergeCell ref="G200:I200"/>
    <mergeCell ref="J200:L200"/>
    <mergeCell ref="G204:I204"/>
    <mergeCell ref="J204:L204"/>
    <mergeCell ref="G205:I205"/>
    <mergeCell ref="J205:L205"/>
    <mergeCell ref="G201:I201"/>
    <mergeCell ref="J201:L201"/>
    <mergeCell ref="G202:I202"/>
    <mergeCell ref="J202:L202"/>
    <mergeCell ref="G203:I203"/>
    <mergeCell ref="J203:L203"/>
    <mergeCell ref="G181:I181"/>
    <mergeCell ref="J181:L181"/>
    <mergeCell ref="G182:I182"/>
    <mergeCell ref="J182:L182"/>
    <mergeCell ref="G183:I183"/>
    <mergeCell ref="J183:L183"/>
    <mergeCell ref="G184:I184"/>
    <mergeCell ref="J184:L184"/>
    <mergeCell ref="G185:I185"/>
    <mergeCell ref="J185:L185"/>
    <mergeCell ref="G186:I186"/>
    <mergeCell ref="J186:L186"/>
    <mergeCell ref="G187:I187"/>
    <mergeCell ref="J187:L187"/>
    <mergeCell ref="G188:I188"/>
    <mergeCell ref="J188:L188"/>
    <mergeCell ref="G192:I192"/>
    <mergeCell ref="J192:L192"/>
    <mergeCell ref="G189:I189"/>
    <mergeCell ref="J189:L189"/>
    <mergeCell ref="G190:I190"/>
    <mergeCell ref="J190:L190"/>
    <mergeCell ref="G191:I191"/>
    <mergeCell ref="J191:L191"/>
    <mergeCell ref="G169:I169"/>
    <mergeCell ref="J169:L169"/>
    <mergeCell ref="G170:I170"/>
    <mergeCell ref="J170:L170"/>
    <mergeCell ref="G171:I171"/>
    <mergeCell ref="J171:L171"/>
    <mergeCell ref="G172:I172"/>
    <mergeCell ref="J172:L172"/>
    <mergeCell ref="G173:I173"/>
    <mergeCell ref="J173:L173"/>
    <mergeCell ref="G174:I174"/>
    <mergeCell ref="J174:L174"/>
    <mergeCell ref="G175:I175"/>
    <mergeCell ref="J175:L175"/>
    <mergeCell ref="G176:I176"/>
    <mergeCell ref="J176:L176"/>
    <mergeCell ref="G180:I180"/>
    <mergeCell ref="J180:L180"/>
    <mergeCell ref="G178:I178"/>
    <mergeCell ref="J178:L178"/>
    <mergeCell ref="G179:I179"/>
    <mergeCell ref="J179:L179"/>
    <mergeCell ref="G156:I156"/>
    <mergeCell ref="J156:L156"/>
    <mergeCell ref="G157:I157"/>
    <mergeCell ref="J157:L157"/>
    <mergeCell ref="G158:I158"/>
    <mergeCell ref="J158:L158"/>
    <mergeCell ref="G159:I159"/>
    <mergeCell ref="J159:L159"/>
    <mergeCell ref="G160:I160"/>
    <mergeCell ref="J160:L160"/>
    <mergeCell ref="G161:I161"/>
    <mergeCell ref="J161:L161"/>
    <mergeCell ref="G162:I162"/>
    <mergeCell ref="J162:L162"/>
    <mergeCell ref="G163:I163"/>
    <mergeCell ref="J163:L163"/>
    <mergeCell ref="G164:I164"/>
    <mergeCell ref="J164:L164"/>
    <mergeCell ref="C20:AD20"/>
    <mergeCell ref="AA23:AD23"/>
    <mergeCell ref="C24:J26"/>
    <mergeCell ref="K24:L26"/>
    <mergeCell ref="M24:AD24"/>
    <mergeCell ref="M25:R25"/>
    <mergeCell ref="S25:X25"/>
    <mergeCell ref="Y25:AD25"/>
    <mergeCell ref="M26:O26"/>
    <mergeCell ref="P26:R26"/>
    <mergeCell ref="AA12:AD12"/>
    <mergeCell ref="B14:AD14"/>
    <mergeCell ref="C15:AD15"/>
    <mergeCell ref="C16:AD16"/>
    <mergeCell ref="C17:AD17"/>
    <mergeCell ref="C18:AD18"/>
    <mergeCell ref="B1:AD1"/>
    <mergeCell ref="B3:AD3"/>
    <mergeCell ref="B5:AD5"/>
    <mergeCell ref="B7:AD7"/>
    <mergeCell ref="AA9:AD9"/>
    <mergeCell ref="B10:L10"/>
    <mergeCell ref="N10:O10"/>
    <mergeCell ref="C19:AD19"/>
    <mergeCell ref="C21:AD21"/>
    <mergeCell ref="Y27:AA27"/>
    <mergeCell ref="AB27:AD27"/>
    <mergeCell ref="D28:J28"/>
    <mergeCell ref="K28:L28"/>
    <mergeCell ref="M28:O28"/>
    <mergeCell ref="P28:R28"/>
    <mergeCell ref="S28:U28"/>
    <mergeCell ref="V28:X28"/>
    <mergeCell ref="Y28:AA28"/>
    <mergeCell ref="AB28:AD28"/>
    <mergeCell ref="S26:U26"/>
    <mergeCell ref="V26:X26"/>
    <mergeCell ref="Y26:AA26"/>
    <mergeCell ref="AB26:AD26"/>
    <mergeCell ref="D27:J27"/>
    <mergeCell ref="K27:L27"/>
    <mergeCell ref="M27:O27"/>
    <mergeCell ref="P27:R27"/>
    <mergeCell ref="S27:U27"/>
    <mergeCell ref="V27:X27"/>
    <mergeCell ref="Y31:AA31"/>
    <mergeCell ref="AB31:AD31"/>
    <mergeCell ref="D32:J32"/>
    <mergeCell ref="K32:L32"/>
    <mergeCell ref="M32:O32"/>
    <mergeCell ref="P32:R32"/>
    <mergeCell ref="S32:U32"/>
    <mergeCell ref="V32:X32"/>
    <mergeCell ref="Y32:AA32"/>
    <mergeCell ref="AB32:AD32"/>
    <mergeCell ref="D31:J31"/>
    <mergeCell ref="K31:L31"/>
    <mergeCell ref="M31:O31"/>
    <mergeCell ref="P31:R31"/>
    <mergeCell ref="S31:U31"/>
    <mergeCell ref="V31:X31"/>
    <mergeCell ref="Y29:AA29"/>
    <mergeCell ref="AB29:AD29"/>
    <mergeCell ref="D30:J30"/>
    <mergeCell ref="K30:L30"/>
    <mergeCell ref="M30:O30"/>
    <mergeCell ref="P30:R30"/>
    <mergeCell ref="S30:U30"/>
    <mergeCell ref="V30:X30"/>
    <mergeCell ref="Y30:AA30"/>
    <mergeCell ref="AB30:AD30"/>
    <mergeCell ref="D29:J29"/>
    <mergeCell ref="K29:L29"/>
    <mergeCell ref="M29:O29"/>
    <mergeCell ref="P29:R29"/>
    <mergeCell ref="S29:U29"/>
    <mergeCell ref="V29:X29"/>
    <mergeCell ref="Y35:AA35"/>
    <mergeCell ref="AB35:AD35"/>
    <mergeCell ref="D36:J36"/>
    <mergeCell ref="K36:L36"/>
    <mergeCell ref="M36:O36"/>
    <mergeCell ref="P36:R36"/>
    <mergeCell ref="S36:U36"/>
    <mergeCell ref="V36:X36"/>
    <mergeCell ref="Y36:AA36"/>
    <mergeCell ref="AB36:AD36"/>
    <mergeCell ref="D35:J35"/>
    <mergeCell ref="K35:L35"/>
    <mergeCell ref="M35:O35"/>
    <mergeCell ref="P35:R35"/>
    <mergeCell ref="S35:U35"/>
    <mergeCell ref="V35:X35"/>
    <mergeCell ref="Y33:AA33"/>
    <mergeCell ref="AB33:AD33"/>
    <mergeCell ref="D34:J34"/>
    <mergeCell ref="K34:L34"/>
    <mergeCell ref="M34:O34"/>
    <mergeCell ref="P34:R34"/>
    <mergeCell ref="S34:U34"/>
    <mergeCell ref="V34:X34"/>
    <mergeCell ref="Y34:AA34"/>
    <mergeCell ref="AB34:AD34"/>
    <mergeCell ref="D33:J33"/>
    <mergeCell ref="K33:L33"/>
    <mergeCell ref="M33:O33"/>
    <mergeCell ref="P33:R33"/>
    <mergeCell ref="S33:U33"/>
    <mergeCell ref="V33:X33"/>
    <mergeCell ref="Y39:AA39"/>
    <mergeCell ref="AB39:AD39"/>
    <mergeCell ref="D40:J40"/>
    <mergeCell ref="K40:L40"/>
    <mergeCell ref="M40:O40"/>
    <mergeCell ref="P40:R40"/>
    <mergeCell ref="S40:U40"/>
    <mergeCell ref="V40:X40"/>
    <mergeCell ref="Y40:AA40"/>
    <mergeCell ref="AB40:AD40"/>
    <mergeCell ref="D39:J39"/>
    <mergeCell ref="K39:L39"/>
    <mergeCell ref="M39:O39"/>
    <mergeCell ref="P39:R39"/>
    <mergeCell ref="S39:U39"/>
    <mergeCell ref="V39:X39"/>
    <mergeCell ref="Y37:AA37"/>
    <mergeCell ref="AB37:AD37"/>
    <mergeCell ref="D38:J38"/>
    <mergeCell ref="K38:L38"/>
    <mergeCell ref="M38:O38"/>
    <mergeCell ref="P38:R38"/>
    <mergeCell ref="S38:U38"/>
    <mergeCell ref="V38:X38"/>
    <mergeCell ref="Y38:AA38"/>
    <mergeCell ref="AB38:AD38"/>
    <mergeCell ref="D37:J37"/>
    <mergeCell ref="K37:L37"/>
    <mergeCell ref="M37:O37"/>
    <mergeCell ref="P37:R37"/>
    <mergeCell ref="S37:U37"/>
    <mergeCell ref="V37:X37"/>
    <mergeCell ref="Y43:AA43"/>
    <mergeCell ref="AB43:AD43"/>
    <mergeCell ref="D44:J44"/>
    <mergeCell ref="K44:L44"/>
    <mergeCell ref="M44:O44"/>
    <mergeCell ref="P44:R44"/>
    <mergeCell ref="S44:U44"/>
    <mergeCell ref="V44:X44"/>
    <mergeCell ref="Y44:AA44"/>
    <mergeCell ref="AB44:AD44"/>
    <mergeCell ref="D43:J43"/>
    <mergeCell ref="K43:L43"/>
    <mergeCell ref="M43:O43"/>
    <mergeCell ref="P43:R43"/>
    <mergeCell ref="S43:U43"/>
    <mergeCell ref="V43:X43"/>
    <mergeCell ref="Y41:AA41"/>
    <mergeCell ref="AB41:AD41"/>
    <mergeCell ref="D42:J42"/>
    <mergeCell ref="K42:L42"/>
    <mergeCell ref="M42:O42"/>
    <mergeCell ref="P42:R42"/>
    <mergeCell ref="S42:U42"/>
    <mergeCell ref="V42:X42"/>
    <mergeCell ref="Y42:AA42"/>
    <mergeCell ref="AB42:AD42"/>
    <mergeCell ref="D41:J41"/>
    <mergeCell ref="K41:L41"/>
    <mergeCell ref="M41:O41"/>
    <mergeCell ref="P41:R41"/>
    <mergeCell ref="S41:U41"/>
    <mergeCell ref="V41:X41"/>
    <mergeCell ref="Y47:AA47"/>
    <mergeCell ref="AB47:AD47"/>
    <mergeCell ref="D48:J48"/>
    <mergeCell ref="K48:L48"/>
    <mergeCell ref="M48:O48"/>
    <mergeCell ref="P48:R48"/>
    <mergeCell ref="S48:U48"/>
    <mergeCell ref="V48:X48"/>
    <mergeCell ref="Y48:AA48"/>
    <mergeCell ref="AB48:AD48"/>
    <mergeCell ref="D47:J47"/>
    <mergeCell ref="K47:L47"/>
    <mergeCell ref="M47:O47"/>
    <mergeCell ref="P47:R47"/>
    <mergeCell ref="S47:U47"/>
    <mergeCell ref="V47:X47"/>
    <mergeCell ref="Y45:AA45"/>
    <mergeCell ref="AB45:AD45"/>
    <mergeCell ref="D46:J46"/>
    <mergeCell ref="K46:L46"/>
    <mergeCell ref="M46:O46"/>
    <mergeCell ref="P46:R46"/>
    <mergeCell ref="S46:U46"/>
    <mergeCell ref="V46:X46"/>
    <mergeCell ref="Y46:AA46"/>
    <mergeCell ref="AB46:AD46"/>
    <mergeCell ref="D45:J45"/>
    <mergeCell ref="K45:L45"/>
    <mergeCell ref="M45:O45"/>
    <mergeCell ref="P45:R45"/>
    <mergeCell ref="S45:U45"/>
    <mergeCell ref="V45:X45"/>
    <mergeCell ref="Y51:AA51"/>
    <mergeCell ref="AB51:AD51"/>
    <mergeCell ref="D52:J52"/>
    <mergeCell ref="K52:L52"/>
    <mergeCell ref="M52:O52"/>
    <mergeCell ref="P52:R52"/>
    <mergeCell ref="S52:U52"/>
    <mergeCell ref="V52:X52"/>
    <mergeCell ref="Y52:AA52"/>
    <mergeCell ref="AB52:AD52"/>
    <mergeCell ref="D51:J51"/>
    <mergeCell ref="K51:L51"/>
    <mergeCell ref="M51:O51"/>
    <mergeCell ref="P51:R51"/>
    <mergeCell ref="S51:U51"/>
    <mergeCell ref="V51:X51"/>
    <mergeCell ref="Y49:AA49"/>
    <mergeCell ref="AB49:AD49"/>
    <mergeCell ref="D50:J50"/>
    <mergeCell ref="K50:L50"/>
    <mergeCell ref="M50:O50"/>
    <mergeCell ref="P50:R50"/>
    <mergeCell ref="S50:U50"/>
    <mergeCell ref="V50:X50"/>
    <mergeCell ref="Y50:AA50"/>
    <mergeCell ref="AB50:AD50"/>
    <mergeCell ref="D49:J49"/>
    <mergeCell ref="K49:L49"/>
    <mergeCell ref="M49:O49"/>
    <mergeCell ref="P49:R49"/>
    <mergeCell ref="S49:U49"/>
    <mergeCell ref="V49:X49"/>
    <mergeCell ref="Y55:AA55"/>
    <mergeCell ref="AB55:AD55"/>
    <mergeCell ref="D56:J56"/>
    <mergeCell ref="K56:L56"/>
    <mergeCell ref="M56:O56"/>
    <mergeCell ref="P56:R56"/>
    <mergeCell ref="S56:U56"/>
    <mergeCell ref="V56:X56"/>
    <mergeCell ref="Y56:AA56"/>
    <mergeCell ref="AB56:AD56"/>
    <mergeCell ref="D55:J55"/>
    <mergeCell ref="K55:L55"/>
    <mergeCell ref="M55:O55"/>
    <mergeCell ref="P55:R55"/>
    <mergeCell ref="S55:U55"/>
    <mergeCell ref="V55:X55"/>
    <mergeCell ref="Y53:AA53"/>
    <mergeCell ref="AB53:AD53"/>
    <mergeCell ref="D54:J54"/>
    <mergeCell ref="K54:L54"/>
    <mergeCell ref="M54:O54"/>
    <mergeCell ref="P54:R54"/>
    <mergeCell ref="S54:U54"/>
    <mergeCell ref="V54:X54"/>
    <mergeCell ref="Y54:AA54"/>
    <mergeCell ref="AB54:AD54"/>
    <mergeCell ref="D53:J53"/>
    <mergeCell ref="K53:L53"/>
    <mergeCell ref="M53:O53"/>
    <mergeCell ref="P53:R53"/>
    <mergeCell ref="S53:U53"/>
    <mergeCell ref="V53:X53"/>
    <mergeCell ref="Y59:AA59"/>
    <mergeCell ref="AB59:AD59"/>
    <mergeCell ref="D60:J60"/>
    <mergeCell ref="K60:L60"/>
    <mergeCell ref="M60:O60"/>
    <mergeCell ref="P60:R60"/>
    <mergeCell ref="S60:U60"/>
    <mergeCell ref="V60:X60"/>
    <mergeCell ref="Y60:AA60"/>
    <mergeCell ref="AB60:AD60"/>
    <mergeCell ref="D59:J59"/>
    <mergeCell ref="K59:L59"/>
    <mergeCell ref="M59:O59"/>
    <mergeCell ref="P59:R59"/>
    <mergeCell ref="S59:U59"/>
    <mergeCell ref="V59:X59"/>
    <mergeCell ref="Y57:AA57"/>
    <mergeCell ref="AB57:AD57"/>
    <mergeCell ref="D58:J58"/>
    <mergeCell ref="K58:L58"/>
    <mergeCell ref="M58:O58"/>
    <mergeCell ref="P58:R58"/>
    <mergeCell ref="S58:U58"/>
    <mergeCell ref="V58:X58"/>
    <mergeCell ref="Y58:AA58"/>
    <mergeCell ref="AB58:AD58"/>
    <mergeCell ref="D57:J57"/>
    <mergeCell ref="K57:L57"/>
    <mergeCell ref="M57:O57"/>
    <mergeCell ref="P57:R57"/>
    <mergeCell ref="S57:U57"/>
    <mergeCell ref="V57:X57"/>
    <mergeCell ref="Y63:AA63"/>
    <mergeCell ref="AB63:AD63"/>
    <mergeCell ref="D64:J64"/>
    <mergeCell ref="K64:L64"/>
    <mergeCell ref="M64:O64"/>
    <mergeCell ref="P64:R64"/>
    <mergeCell ref="S64:U64"/>
    <mergeCell ref="V64:X64"/>
    <mergeCell ref="Y64:AA64"/>
    <mergeCell ref="AB64:AD64"/>
    <mergeCell ref="D63:J63"/>
    <mergeCell ref="K63:L63"/>
    <mergeCell ref="M63:O63"/>
    <mergeCell ref="P63:R63"/>
    <mergeCell ref="S63:U63"/>
    <mergeCell ref="V63:X63"/>
    <mergeCell ref="Y61:AA61"/>
    <mergeCell ref="AB61:AD61"/>
    <mergeCell ref="D62:J62"/>
    <mergeCell ref="K62:L62"/>
    <mergeCell ref="M62:O62"/>
    <mergeCell ref="P62:R62"/>
    <mergeCell ref="S62:U62"/>
    <mergeCell ref="V62:X62"/>
    <mergeCell ref="Y62:AA62"/>
    <mergeCell ref="AB62:AD62"/>
    <mergeCell ref="D61:J61"/>
    <mergeCell ref="K61:L61"/>
    <mergeCell ref="M61:O61"/>
    <mergeCell ref="P61:R61"/>
    <mergeCell ref="S61:U61"/>
    <mergeCell ref="V61:X61"/>
    <mergeCell ref="Y67:AA67"/>
    <mergeCell ref="AB67:AD67"/>
    <mergeCell ref="D68:J68"/>
    <mergeCell ref="K68:L68"/>
    <mergeCell ref="M68:O68"/>
    <mergeCell ref="P68:R68"/>
    <mergeCell ref="S68:U68"/>
    <mergeCell ref="V68:X68"/>
    <mergeCell ref="Y68:AA68"/>
    <mergeCell ref="AB68:AD68"/>
    <mergeCell ref="D67:J67"/>
    <mergeCell ref="K67:L67"/>
    <mergeCell ref="M67:O67"/>
    <mergeCell ref="P67:R67"/>
    <mergeCell ref="S67:U67"/>
    <mergeCell ref="V67:X67"/>
    <mergeCell ref="Y65:AA65"/>
    <mergeCell ref="AB65:AD65"/>
    <mergeCell ref="D66:J66"/>
    <mergeCell ref="K66:L66"/>
    <mergeCell ref="M66:O66"/>
    <mergeCell ref="P66:R66"/>
    <mergeCell ref="S66:U66"/>
    <mergeCell ref="V66:X66"/>
    <mergeCell ref="Y66:AA66"/>
    <mergeCell ref="AB66:AD66"/>
    <mergeCell ref="D65:J65"/>
    <mergeCell ref="K65:L65"/>
    <mergeCell ref="M65:O65"/>
    <mergeCell ref="P65:R65"/>
    <mergeCell ref="S65:U65"/>
    <mergeCell ref="V65:X65"/>
    <mergeCell ref="Y71:AA71"/>
    <mergeCell ref="AB71:AD71"/>
    <mergeCell ref="D72:J72"/>
    <mergeCell ref="K72:L72"/>
    <mergeCell ref="M72:O72"/>
    <mergeCell ref="P72:R72"/>
    <mergeCell ref="S72:U72"/>
    <mergeCell ref="V72:X72"/>
    <mergeCell ref="Y72:AA72"/>
    <mergeCell ref="AB72:AD72"/>
    <mergeCell ref="D71:J71"/>
    <mergeCell ref="K71:L71"/>
    <mergeCell ref="M71:O71"/>
    <mergeCell ref="P71:R71"/>
    <mergeCell ref="S71:U71"/>
    <mergeCell ref="V71:X71"/>
    <mergeCell ref="Y69:AA69"/>
    <mergeCell ref="AB69:AD69"/>
    <mergeCell ref="D70:J70"/>
    <mergeCell ref="K70:L70"/>
    <mergeCell ref="M70:O70"/>
    <mergeCell ref="P70:R70"/>
    <mergeCell ref="S70:U70"/>
    <mergeCell ref="V70:X70"/>
    <mergeCell ref="Y70:AA70"/>
    <mergeCell ref="AB70:AD70"/>
    <mergeCell ref="D69:J69"/>
    <mergeCell ref="K69:L69"/>
    <mergeCell ref="M69:O69"/>
    <mergeCell ref="P69:R69"/>
    <mergeCell ref="S69:U69"/>
    <mergeCell ref="V69:X69"/>
    <mergeCell ref="Y75:AA75"/>
    <mergeCell ref="AB75:AD75"/>
    <mergeCell ref="D76:J76"/>
    <mergeCell ref="K76:L76"/>
    <mergeCell ref="M76:O76"/>
    <mergeCell ref="P76:R76"/>
    <mergeCell ref="S76:U76"/>
    <mergeCell ref="V76:X76"/>
    <mergeCell ref="Y76:AA76"/>
    <mergeCell ref="AB76:AD76"/>
    <mergeCell ref="D75:J75"/>
    <mergeCell ref="K75:L75"/>
    <mergeCell ref="M75:O75"/>
    <mergeCell ref="P75:R75"/>
    <mergeCell ref="S75:U75"/>
    <mergeCell ref="V75:X75"/>
    <mergeCell ref="Y73:AA73"/>
    <mergeCell ref="AB73:AD73"/>
    <mergeCell ref="D74:J74"/>
    <mergeCell ref="K74:L74"/>
    <mergeCell ref="M74:O74"/>
    <mergeCell ref="P74:R74"/>
    <mergeCell ref="S74:U74"/>
    <mergeCell ref="V74:X74"/>
    <mergeCell ref="Y74:AA74"/>
    <mergeCell ref="AB74:AD74"/>
    <mergeCell ref="D73:J73"/>
    <mergeCell ref="K73:L73"/>
    <mergeCell ref="M73:O73"/>
    <mergeCell ref="P73:R73"/>
    <mergeCell ref="S73:U73"/>
    <mergeCell ref="V73:X73"/>
    <mergeCell ref="Y79:AA79"/>
    <mergeCell ref="AB79:AD79"/>
    <mergeCell ref="D80:J80"/>
    <mergeCell ref="K80:L80"/>
    <mergeCell ref="M80:O80"/>
    <mergeCell ref="P80:R80"/>
    <mergeCell ref="S80:U80"/>
    <mergeCell ref="V80:X80"/>
    <mergeCell ref="Y80:AA80"/>
    <mergeCell ref="AB80:AD80"/>
    <mergeCell ref="D79:J79"/>
    <mergeCell ref="K79:L79"/>
    <mergeCell ref="M79:O79"/>
    <mergeCell ref="P79:R79"/>
    <mergeCell ref="S79:U79"/>
    <mergeCell ref="V79:X79"/>
    <mergeCell ref="Y77:AA77"/>
    <mergeCell ref="AB77:AD77"/>
    <mergeCell ref="D78:J78"/>
    <mergeCell ref="K78:L78"/>
    <mergeCell ref="M78:O78"/>
    <mergeCell ref="P78:R78"/>
    <mergeCell ref="S78:U78"/>
    <mergeCell ref="V78:X78"/>
    <mergeCell ref="Y78:AA78"/>
    <mergeCell ref="AB78:AD78"/>
    <mergeCell ref="D77:J77"/>
    <mergeCell ref="K77:L77"/>
    <mergeCell ref="M77:O77"/>
    <mergeCell ref="P77:R77"/>
    <mergeCell ref="S77:U77"/>
    <mergeCell ref="V77:X77"/>
    <mergeCell ref="Y83:AA83"/>
    <mergeCell ref="AB83:AD83"/>
    <mergeCell ref="D84:J84"/>
    <mergeCell ref="K84:L84"/>
    <mergeCell ref="M84:O84"/>
    <mergeCell ref="P84:R84"/>
    <mergeCell ref="S84:U84"/>
    <mergeCell ref="V84:X84"/>
    <mergeCell ref="Y84:AA84"/>
    <mergeCell ref="AB84:AD84"/>
    <mergeCell ref="D83:J83"/>
    <mergeCell ref="K83:L83"/>
    <mergeCell ref="M83:O83"/>
    <mergeCell ref="P83:R83"/>
    <mergeCell ref="S83:U83"/>
    <mergeCell ref="V83:X83"/>
    <mergeCell ref="Y81:AA81"/>
    <mergeCell ref="AB81:AD81"/>
    <mergeCell ref="D82:J82"/>
    <mergeCell ref="K82:L82"/>
    <mergeCell ref="M82:O82"/>
    <mergeCell ref="P82:R82"/>
    <mergeCell ref="S82:U82"/>
    <mergeCell ref="V82:X82"/>
    <mergeCell ref="Y82:AA82"/>
    <mergeCell ref="AB82:AD82"/>
    <mergeCell ref="D81:J81"/>
    <mergeCell ref="K81:L81"/>
    <mergeCell ref="M81:O81"/>
    <mergeCell ref="P81:R81"/>
    <mergeCell ref="S81:U81"/>
    <mergeCell ref="V81:X81"/>
    <mergeCell ref="Y87:AA87"/>
    <mergeCell ref="AB87:AD87"/>
    <mergeCell ref="D88:J88"/>
    <mergeCell ref="K88:L88"/>
    <mergeCell ref="M88:O88"/>
    <mergeCell ref="P88:R88"/>
    <mergeCell ref="S88:U88"/>
    <mergeCell ref="V88:X88"/>
    <mergeCell ref="Y88:AA88"/>
    <mergeCell ref="AB88:AD88"/>
    <mergeCell ref="D87:J87"/>
    <mergeCell ref="K87:L87"/>
    <mergeCell ref="M87:O87"/>
    <mergeCell ref="P87:R87"/>
    <mergeCell ref="S87:U87"/>
    <mergeCell ref="V87:X87"/>
    <mergeCell ref="Y85:AA85"/>
    <mergeCell ref="AB85:AD85"/>
    <mergeCell ref="D86:J86"/>
    <mergeCell ref="K86:L86"/>
    <mergeCell ref="M86:O86"/>
    <mergeCell ref="P86:R86"/>
    <mergeCell ref="S86:U86"/>
    <mergeCell ref="V86:X86"/>
    <mergeCell ref="Y86:AA86"/>
    <mergeCell ref="AB86:AD86"/>
    <mergeCell ref="D85:J85"/>
    <mergeCell ref="K85:L85"/>
    <mergeCell ref="M85:O85"/>
    <mergeCell ref="P85:R85"/>
    <mergeCell ref="S85:U85"/>
    <mergeCell ref="V85:X85"/>
    <mergeCell ref="Y91:AA91"/>
    <mergeCell ref="AB91:AD91"/>
    <mergeCell ref="D92:J92"/>
    <mergeCell ref="K92:L92"/>
    <mergeCell ref="M92:O92"/>
    <mergeCell ref="P92:R92"/>
    <mergeCell ref="S92:U92"/>
    <mergeCell ref="V92:X92"/>
    <mergeCell ref="Y92:AA92"/>
    <mergeCell ref="AB92:AD92"/>
    <mergeCell ref="D91:J91"/>
    <mergeCell ref="K91:L91"/>
    <mergeCell ref="M91:O91"/>
    <mergeCell ref="P91:R91"/>
    <mergeCell ref="S91:U91"/>
    <mergeCell ref="V91:X91"/>
    <mergeCell ref="Y89:AA89"/>
    <mergeCell ref="AB89:AD89"/>
    <mergeCell ref="D90:J90"/>
    <mergeCell ref="K90:L90"/>
    <mergeCell ref="M90:O90"/>
    <mergeCell ref="P90:R90"/>
    <mergeCell ref="S90:U90"/>
    <mergeCell ref="V90:X90"/>
    <mergeCell ref="Y90:AA90"/>
    <mergeCell ref="AB90:AD90"/>
    <mergeCell ref="D89:J89"/>
    <mergeCell ref="K89:L89"/>
    <mergeCell ref="M89:O89"/>
    <mergeCell ref="P89:R89"/>
    <mergeCell ref="S89:U89"/>
    <mergeCell ref="V89:X89"/>
    <mergeCell ref="Y95:AA95"/>
    <mergeCell ref="AB95:AD95"/>
    <mergeCell ref="D96:J96"/>
    <mergeCell ref="K96:L96"/>
    <mergeCell ref="M96:O96"/>
    <mergeCell ref="P96:R96"/>
    <mergeCell ref="S96:U96"/>
    <mergeCell ref="V96:X96"/>
    <mergeCell ref="Y96:AA96"/>
    <mergeCell ref="AB96:AD96"/>
    <mergeCell ref="D95:J95"/>
    <mergeCell ref="K95:L95"/>
    <mergeCell ref="M95:O95"/>
    <mergeCell ref="P95:R95"/>
    <mergeCell ref="S95:U95"/>
    <mergeCell ref="V95:X95"/>
    <mergeCell ref="Y93:AA93"/>
    <mergeCell ref="AB93:AD93"/>
    <mergeCell ref="D94:J94"/>
    <mergeCell ref="K94:L94"/>
    <mergeCell ref="M94:O94"/>
    <mergeCell ref="P94:R94"/>
    <mergeCell ref="S94:U94"/>
    <mergeCell ref="V94:X94"/>
    <mergeCell ref="Y94:AA94"/>
    <mergeCell ref="AB94:AD94"/>
    <mergeCell ref="D93:J93"/>
    <mergeCell ref="K93:L93"/>
    <mergeCell ref="M93:O93"/>
    <mergeCell ref="P93:R93"/>
    <mergeCell ref="S93:U93"/>
    <mergeCell ref="V93:X93"/>
    <mergeCell ref="Y99:AA99"/>
    <mergeCell ref="AB99:AD99"/>
    <mergeCell ref="D100:J100"/>
    <mergeCell ref="K100:L100"/>
    <mergeCell ref="M100:O100"/>
    <mergeCell ref="P100:R100"/>
    <mergeCell ref="S100:U100"/>
    <mergeCell ref="V100:X100"/>
    <mergeCell ref="Y100:AA100"/>
    <mergeCell ref="AB100:AD100"/>
    <mergeCell ref="D99:J99"/>
    <mergeCell ref="K99:L99"/>
    <mergeCell ref="M99:O99"/>
    <mergeCell ref="P99:R99"/>
    <mergeCell ref="S99:U99"/>
    <mergeCell ref="V99:X99"/>
    <mergeCell ref="Y97:AA97"/>
    <mergeCell ref="AB97:AD97"/>
    <mergeCell ref="D98:J98"/>
    <mergeCell ref="K98:L98"/>
    <mergeCell ref="M98:O98"/>
    <mergeCell ref="P98:R98"/>
    <mergeCell ref="S98:U98"/>
    <mergeCell ref="V98:X98"/>
    <mergeCell ref="Y98:AA98"/>
    <mergeCell ref="AB98:AD98"/>
    <mergeCell ref="D97:J97"/>
    <mergeCell ref="K97:L97"/>
    <mergeCell ref="M97:O97"/>
    <mergeCell ref="P97:R97"/>
    <mergeCell ref="S97:U97"/>
    <mergeCell ref="V97:X97"/>
    <mergeCell ref="Y103:AA103"/>
    <mergeCell ref="AB103:AD103"/>
    <mergeCell ref="D104:J104"/>
    <mergeCell ref="K104:L104"/>
    <mergeCell ref="M104:O104"/>
    <mergeCell ref="P104:R104"/>
    <mergeCell ref="S104:U104"/>
    <mergeCell ref="V104:X104"/>
    <mergeCell ref="Y104:AA104"/>
    <mergeCell ref="AB104:AD104"/>
    <mergeCell ref="D103:J103"/>
    <mergeCell ref="K103:L103"/>
    <mergeCell ref="M103:O103"/>
    <mergeCell ref="P103:R103"/>
    <mergeCell ref="S103:U103"/>
    <mergeCell ref="V103:X103"/>
    <mergeCell ref="Y101:AA101"/>
    <mergeCell ref="AB101:AD101"/>
    <mergeCell ref="D102:J102"/>
    <mergeCell ref="K102:L102"/>
    <mergeCell ref="M102:O102"/>
    <mergeCell ref="P102:R102"/>
    <mergeCell ref="S102:U102"/>
    <mergeCell ref="V102:X102"/>
    <mergeCell ref="Y102:AA102"/>
    <mergeCell ref="AB102:AD102"/>
    <mergeCell ref="D101:J101"/>
    <mergeCell ref="K101:L101"/>
    <mergeCell ref="M101:O101"/>
    <mergeCell ref="P101:R101"/>
    <mergeCell ref="S101:U101"/>
    <mergeCell ref="V101:X101"/>
    <mergeCell ref="Y107:AA107"/>
    <mergeCell ref="AB107:AD107"/>
    <mergeCell ref="D108:J108"/>
    <mergeCell ref="K108:L108"/>
    <mergeCell ref="M108:O108"/>
    <mergeCell ref="P108:R108"/>
    <mergeCell ref="S108:U108"/>
    <mergeCell ref="V108:X108"/>
    <mergeCell ref="Y108:AA108"/>
    <mergeCell ref="AB108:AD108"/>
    <mergeCell ref="D107:J107"/>
    <mergeCell ref="K107:L107"/>
    <mergeCell ref="M107:O107"/>
    <mergeCell ref="P107:R107"/>
    <mergeCell ref="S107:U107"/>
    <mergeCell ref="V107:X107"/>
    <mergeCell ref="Y105:AA105"/>
    <mergeCell ref="AB105:AD105"/>
    <mergeCell ref="D106:J106"/>
    <mergeCell ref="K106:L106"/>
    <mergeCell ref="M106:O106"/>
    <mergeCell ref="P106:R106"/>
    <mergeCell ref="S106:U106"/>
    <mergeCell ref="V106:X106"/>
    <mergeCell ref="Y106:AA106"/>
    <mergeCell ref="AB106:AD106"/>
    <mergeCell ref="D105:J105"/>
    <mergeCell ref="K105:L105"/>
    <mergeCell ref="M105:O105"/>
    <mergeCell ref="P105:R105"/>
    <mergeCell ref="S105:U105"/>
    <mergeCell ref="V105:X105"/>
    <mergeCell ref="Y111:AA111"/>
    <mergeCell ref="AB111:AD111"/>
    <mergeCell ref="D112:J112"/>
    <mergeCell ref="K112:L112"/>
    <mergeCell ref="M112:O112"/>
    <mergeCell ref="P112:R112"/>
    <mergeCell ref="S112:U112"/>
    <mergeCell ref="V112:X112"/>
    <mergeCell ref="Y112:AA112"/>
    <mergeCell ref="AB112:AD112"/>
    <mergeCell ref="D111:J111"/>
    <mergeCell ref="K111:L111"/>
    <mergeCell ref="M111:O111"/>
    <mergeCell ref="P111:R111"/>
    <mergeCell ref="S111:U111"/>
    <mergeCell ref="V111:X111"/>
    <mergeCell ref="Y109:AA109"/>
    <mergeCell ref="AB109:AD109"/>
    <mergeCell ref="D110:J110"/>
    <mergeCell ref="K110:L110"/>
    <mergeCell ref="M110:O110"/>
    <mergeCell ref="P110:R110"/>
    <mergeCell ref="S110:U110"/>
    <mergeCell ref="V110:X110"/>
    <mergeCell ref="Y110:AA110"/>
    <mergeCell ref="AB110:AD110"/>
    <mergeCell ref="D109:J109"/>
    <mergeCell ref="K109:L109"/>
    <mergeCell ref="M109:O109"/>
    <mergeCell ref="P109:R109"/>
    <mergeCell ref="S109:U109"/>
    <mergeCell ref="V109:X109"/>
    <mergeCell ref="Y115:AA115"/>
    <mergeCell ref="AB115:AD115"/>
    <mergeCell ref="D116:J116"/>
    <mergeCell ref="K116:L116"/>
    <mergeCell ref="M116:O116"/>
    <mergeCell ref="P116:R116"/>
    <mergeCell ref="S116:U116"/>
    <mergeCell ref="V116:X116"/>
    <mergeCell ref="Y116:AA116"/>
    <mergeCell ref="AB116:AD116"/>
    <mergeCell ref="D115:J115"/>
    <mergeCell ref="K115:L115"/>
    <mergeCell ref="M115:O115"/>
    <mergeCell ref="P115:R115"/>
    <mergeCell ref="S115:U115"/>
    <mergeCell ref="V115:X115"/>
    <mergeCell ref="Y113:AA113"/>
    <mergeCell ref="AB113:AD113"/>
    <mergeCell ref="D114:J114"/>
    <mergeCell ref="K114:L114"/>
    <mergeCell ref="M114:O114"/>
    <mergeCell ref="P114:R114"/>
    <mergeCell ref="S114:U114"/>
    <mergeCell ref="V114:X114"/>
    <mergeCell ref="Y114:AA114"/>
    <mergeCell ref="AB114:AD114"/>
    <mergeCell ref="D113:J113"/>
    <mergeCell ref="K113:L113"/>
    <mergeCell ref="M113:O113"/>
    <mergeCell ref="P113:R113"/>
    <mergeCell ref="S113:U113"/>
    <mergeCell ref="V113:X113"/>
    <mergeCell ref="Y119:AA119"/>
    <mergeCell ref="AB119:AD119"/>
    <mergeCell ref="D120:J120"/>
    <mergeCell ref="K120:L120"/>
    <mergeCell ref="M120:O120"/>
    <mergeCell ref="P120:R120"/>
    <mergeCell ref="S120:U120"/>
    <mergeCell ref="V120:X120"/>
    <mergeCell ref="Y120:AA120"/>
    <mergeCell ref="AB120:AD120"/>
    <mergeCell ref="D119:J119"/>
    <mergeCell ref="K119:L119"/>
    <mergeCell ref="M119:O119"/>
    <mergeCell ref="P119:R119"/>
    <mergeCell ref="S119:U119"/>
    <mergeCell ref="V119:X119"/>
    <mergeCell ref="Y117:AA117"/>
    <mergeCell ref="AB117:AD117"/>
    <mergeCell ref="D118:J118"/>
    <mergeCell ref="K118:L118"/>
    <mergeCell ref="M118:O118"/>
    <mergeCell ref="P118:R118"/>
    <mergeCell ref="S118:U118"/>
    <mergeCell ref="V118:X118"/>
    <mergeCell ref="Y118:AA118"/>
    <mergeCell ref="AB118:AD118"/>
    <mergeCell ref="D117:J117"/>
    <mergeCell ref="K117:L117"/>
    <mergeCell ref="M117:O117"/>
    <mergeCell ref="P117:R117"/>
    <mergeCell ref="S117:U117"/>
    <mergeCell ref="V117:X117"/>
    <mergeCell ref="Y123:AA123"/>
    <mergeCell ref="AB123:AD123"/>
    <mergeCell ref="D124:J124"/>
    <mergeCell ref="K124:L124"/>
    <mergeCell ref="M124:O124"/>
    <mergeCell ref="P124:R124"/>
    <mergeCell ref="S124:U124"/>
    <mergeCell ref="V124:X124"/>
    <mergeCell ref="Y124:AA124"/>
    <mergeCell ref="AB124:AD124"/>
    <mergeCell ref="D123:J123"/>
    <mergeCell ref="K123:L123"/>
    <mergeCell ref="M123:O123"/>
    <mergeCell ref="P123:R123"/>
    <mergeCell ref="S123:U123"/>
    <mergeCell ref="V123:X123"/>
    <mergeCell ref="Y121:AA121"/>
    <mergeCell ref="AB121:AD121"/>
    <mergeCell ref="D122:J122"/>
    <mergeCell ref="K122:L122"/>
    <mergeCell ref="M122:O122"/>
    <mergeCell ref="P122:R122"/>
    <mergeCell ref="S122:U122"/>
    <mergeCell ref="V122:X122"/>
    <mergeCell ref="Y122:AA122"/>
    <mergeCell ref="AB122:AD122"/>
    <mergeCell ref="D121:J121"/>
    <mergeCell ref="K121:L121"/>
    <mergeCell ref="M121:O121"/>
    <mergeCell ref="P121:R121"/>
    <mergeCell ref="S121:U121"/>
    <mergeCell ref="V121:X121"/>
    <mergeCell ref="Y127:AA127"/>
    <mergeCell ref="AB127:AD127"/>
    <mergeCell ref="D128:J128"/>
    <mergeCell ref="K128:L128"/>
    <mergeCell ref="M128:O128"/>
    <mergeCell ref="P128:R128"/>
    <mergeCell ref="S128:U128"/>
    <mergeCell ref="V128:X128"/>
    <mergeCell ref="Y128:AA128"/>
    <mergeCell ref="AB128:AD128"/>
    <mergeCell ref="D127:J127"/>
    <mergeCell ref="K127:L127"/>
    <mergeCell ref="M127:O127"/>
    <mergeCell ref="P127:R127"/>
    <mergeCell ref="S127:U127"/>
    <mergeCell ref="V127:X127"/>
    <mergeCell ref="Y125:AA125"/>
    <mergeCell ref="AB125:AD125"/>
    <mergeCell ref="D126:J126"/>
    <mergeCell ref="K126:L126"/>
    <mergeCell ref="M126:O126"/>
    <mergeCell ref="P126:R126"/>
    <mergeCell ref="S126:U126"/>
    <mergeCell ref="V126:X126"/>
    <mergeCell ref="Y126:AA126"/>
    <mergeCell ref="AB126:AD126"/>
    <mergeCell ref="D125:J125"/>
    <mergeCell ref="K125:L125"/>
    <mergeCell ref="M125:O125"/>
    <mergeCell ref="P125:R125"/>
    <mergeCell ref="S125:U125"/>
    <mergeCell ref="V125:X125"/>
    <mergeCell ref="Y131:AA131"/>
    <mergeCell ref="AB131:AD131"/>
    <mergeCell ref="D132:J132"/>
    <mergeCell ref="K132:L132"/>
    <mergeCell ref="M132:O132"/>
    <mergeCell ref="P132:R132"/>
    <mergeCell ref="S132:U132"/>
    <mergeCell ref="V132:X132"/>
    <mergeCell ref="Y132:AA132"/>
    <mergeCell ref="AB132:AD132"/>
    <mergeCell ref="D131:J131"/>
    <mergeCell ref="K131:L131"/>
    <mergeCell ref="M131:O131"/>
    <mergeCell ref="P131:R131"/>
    <mergeCell ref="S131:U131"/>
    <mergeCell ref="V131:X131"/>
    <mergeCell ref="Y129:AA129"/>
    <mergeCell ref="AB129:AD129"/>
    <mergeCell ref="D130:J130"/>
    <mergeCell ref="K130:L130"/>
    <mergeCell ref="M130:O130"/>
    <mergeCell ref="P130:R130"/>
    <mergeCell ref="S130:U130"/>
    <mergeCell ref="V130:X130"/>
    <mergeCell ref="Y130:AA130"/>
    <mergeCell ref="AB130:AD130"/>
    <mergeCell ref="D129:J129"/>
    <mergeCell ref="K129:L129"/>
    <mergeCell ref="M129:O129"/>
    <mergeCell ref="P129:R129"/>
    <mergeCell ref="S129:U129"/>
    <mergeCell ref="V129:X129"/>
    <mergeCell ref="Y135:AA135"/>
    <mergeCell ref="AB135:AD135"/>
    <mergeCell ref="D136:J136"/>
    <mergeCell ref="K136:L136"/>
    <mergeCell ref="M136:O136"/>
    <mergeCell ref="P136:R136"/>
    <mergeCell ref="S136:U136"/>
    <mergeCell ref="V136:X136"/>
    <mergeCell ref="Y136:AA136"/>
    <mergeCell ref="AB136:AD136"/>
    <mergeCell ref="D135:J135"/>
    <mergeCell ref="K135:L135"/>
    <mergeCell ref="M135:O135"/>
    <mergeCell ref="P135:R135"/>
    <mergeCell ref="S135:U135"/>
    <mergeCell ref="V135:X135"/>
    <mergeCell ref="Y133:AA133"/>
    <mergeCell ref="AB133:AD133"/>
    <mergeCell ref="D134:J134"/>
    <mergeCell ref="K134:L134"/>
    <mergeCell ref="M134:O134"/>
    <mergeCell ref="P134:R134"/>
    <mergeCell ref="S134:U134"/>
    <mergeCell ref="V134:X134"/>
    <mergeCell ref="Y134:AA134"/>
    <mergeCell ref="AB134:AD134"/>
    <mergeCell ref="D133:J133"/>
    <mergeCell ref="K133:L133"/>
    <mergeCell ref="M133:O133"/>
    <mergeCell ref="P133:R133"/>
    <mergeCell ref="S133:U133"/>
    <mergeCell ref="V133:X133"/>
    <mergeCell ref="Y139:AA139"/>
    <mergeCell ref="AB139:AD139"/>
    <mergeCell ref="D140:J140"/>
    <mergeCell ref="K140:L140"/>
    <mergeCell ref="M140:O140"/>
    <mergeCell ref="P140:R140"/>
    <mergeCell ref="S140:U140"/>
    <mergeCell ref="V140:X140"/>
    <mergeCell ref="Y140:AA140"/>
    <mergeCell ref="AB140:AD140"/>
    <mergeCell ref="D139:J139"/>
    <mergeCell ref="K139:L139"/>
    <mergeCell ref="M139:O139"/>
    <mergeCell ref="P139:R139"/>
    <mergeCell ref="S139:U139"/>
    <mergeCell ref="V139:X139"/>
    <mergeCell ref="Y137:AA137"/>
    <mergeCell ref="AB137:AD137"/>
    <mergeCell ref="D138:J138"/>
    <mergeCell ref="K138:L138"/>
    <mergeCell ref="M138:O138"/>
    <mergeCell ref="P138:R138"/>
    <mergeCell ref="S138:U138"/>
    <mergeCell ref="V138:X138"/>
    <mergeCell ref="Y138:AA138"/>
    <mergeCell ref="AB138:AD138"/>
    <mergeCell ref="D137:J137"/>
    <mergeCell ref="K137:L137"/>
    <mergeCell ref="M137:O137"/>
    <mergeCell ref="P137:R137"/>
    <mergeCell ref="S137:U137"/>
    <mergeCell ref="V137:X137"/>
    <mergeCell ref="Y143:AA143"/>
    <mergeCell ref="AB143:AD143"/>
    <mergeCell ref="D144:J144"/>
    <mergeCell ref="K144:L144"/>
    <mergeCell ref="M144:O144"/>
    <mergeCell ref="P144:R144"/>
    <mergeCell ref="S144:U144"/>
    <mergeCell ref="V144:X144"/>
    <mergeCell ref="Y144:AA144"/>
    <mergeCell ref="AB144:AD144"/>
    <mergeCell ref="D143:J143"/>
    <mergeCell ref="K143:L143"/>
    <mergeCell ref="M143:O143"/>
    <mergeCell ref="P143:R143"/>
    <mergeCell ref="S143:U143"/>
    <mergeCell ref="V143:X143"/>
    <mergeCell ref="Y141:AA141"/>
    <mergeCell ref="AB141:AD141"/>
    <mergeCell ref="D142:J142"/>
    <mergeCell ref="K142:L142"/>
    <mergeCell ref="M142:O142"/>
    <mergeCell ref="P142:R142"/>
    <mergeCell ref="S142:U142"/>
    <mergeCell ref="V142:X142"/>
    <mergeCell ref="Y142:AA142"/>
    <mergeCell ref="AB142:AD142"/>
    <mergeCell ref="D141:J141"/>
    <mergeCell ref="K141:L141"/>
    <mergeCell ref="M141:O141"/>
    <mergeCell ref="P141:R141"/>
    <mergeCell ref="S141:U141"/>
    <mergeCell ref="V141:X141"/>
    <mergeCell ref="M147:O147"/>
    <mergeCell ref="P147:R147"/>
    <mergeCell ref="S147:U147"/>
    <mergeCell ref="V147:X147"/>
    <mergeCell ref="Y147:AA147"/>
    <mergeCell ref="AB147:AD147"/>
    <mergeCell ref="Y145:AA145"/>
    <mergeCell ref="AB145:AD145"/>
    <mergeCell ref="D146:J146"/>
    <mergeCell ref="K146:L146"/>
    <mergeCell ref="M146:O146"/>
    <mergeCell ref="P146:R146"/>
    <mergeCell ref="S146:U146"/>
    <mergeCell ref="V146:X146"/>
    <mergeCell ref="Y146:AA146"/>
    <mergeCell ref="AB146:AD146"/>
    <mergeCell ref="D145:J145"/>
    <mergeCell ref="K145:L145"/>
    <mergeCell ref="M145:O145"/>
    <mergeCell ref="P145:R145"/>
    <mergeCell ref="S145:U145"/>
    <mergeCell ref="V145:X145"/>
    <mergeCell ref="Y152:AA152"/>
    <mergeCell ref="AB152:AD152"/>
    <mergeCell ref="M153:O153"/>
    <mergeCell ref="P153:R153"/>
    <mergeCell ref="S153:U153"/>
    <mergeCell ref="V153:X153"/>
    <mergeCell ref="Y153:AA153"/>
    <mergeCell ref="AB153:AD153"/>
    <mergeCell ref="AA149:AD149"/>
    <mergeCell ref="G151:L151"/>
    <mergeCell ref="M151:R151"/>
    <mergeCell ref="Y151:AD151"/>
    <mergeCell ref="G152:I152"/>
    <mergeCell ref="J152:L152"/>
    <mergeCell ref="M152:O152"/>
    <mergeCell ref="P152:R152"/>
    <mergeCell ref="C150:F152"/>
    <mergeCell ref="G150:AD150"/>
    <mergeCell ref="S151:X151"/>
    <mergeCell ref="S152:U152"/>
    <mergeCell ref="V152:X152"/>
    <mergeCell ref="G153:I153"/>
    <mergeCell ref="J153:L153"/>
    <mergeCell ref="D153:F153"/>
    <mergeCell ref="V157:X157"/>
    <mergeCell ref="Y157:AA157"/>
    <mergeCell ref="AB157:AD157"/>
    <mergeCell ref="M156:O156"/>
    <mergeCell ref="P156:R156"/>
    <mergeCell ref="S156:U156"/>
    <mergeCell ref="V156:X156"/>
    <mergeCell ref="Y156:AA156"/>
    <mergeCell ref="AB154:AD154"/>
    <mergeCell ref="M155:O155"/>
    <mergeCell ref="P155:R155"/>
    <mergeCell ref="S155:U155"/>
    <mergeCell ref="V155:X155"/>
    <mergeCell ref="Y155:AA155"/>
    <mergeCell ref="AB155:AD155"/>
    <mergeCell ref="M154:O154"/>
    <mergeCell ref="P154:R154"/>
    <mergeCell ref="S154:U154"/>
    <mergeCell ref="V154:X154"/>
    <mergeCell ref="Y154:AA154"/>
    <mergeCell ref="G154:I154"/>
    <mergeCell ref="J154:L154"/>
    <mergeCell ref="G155:I155"/>
    <mergeCell ref="J155:L155"/>
    <mergeCell ref="AB160:AD160"/>
    <mergeCell ref="M161:O161"/>
    <mergeCell ref="P161:R161"/>
    <mergeCell ref="S161:U161"/>
    <mergeCell ref="V161:X161"/>
    <mergeCell ref="Y161:AA161"/>
    <mergeCell ref="AB161:AD161"/>
    <mergeCell ref="M160:O160"/>
    <mergeCell ref="P160:R160"/>
    <mergeCell ref="S160:U160"/>
    <mergeCell ref="V160:X160"/>
    <mergeCell ref="Y160:AA160"/>
    <mergeCell ref="AB158:AD158"/>
    <mergeCell ref="M159:O159"/>
    <mergeCell ref="P159:R159"/>
    <mergeCell ref="S159:U159"/>
    <mergeCell ref="V159:X159"/>
    <mergeCell ref="Y159:AA159"/>
    <mergeCell ref="AB159:AD159"/>
    <mergeCell ref="M158:O158"/>
    <mergeCell ref="P158:R158"/>
    <mergeCell ref="S158:U158"/>
    <mergeCell ref="V158:X158"/>
    <mergeCell ref="Y158:AA158"/>
    <mergeCell ref="AB156:AD156"/>
    <mergeCell ref="M157:O157"/>
    <mergeCell ref="P157:R157"/>
    <mergeCell ref="S157:U157"/>
    <mergeCell ref="AB164:AD164"/>
    <mergeCell ref="M165:O165"/>
    <mergeCell ref="P165:R165"/>
    <mergeCell ref="S165:U165"/>
    <mergeCell ref="V165:X165"/>
    <mergeCell ref="Y165:AA165"/>
    <mergeCell ref="AB165:AD165"/>
    <mergeCell ref="M164:O164"/>
    <mergeCell ref="P164:R164"/>
    <mergeCell ref="S164:U164"/>
    <mergeCell ref="V164:X164"/>
    <mergeCell ref="Y164:AA164"/>
    <mergeCell ref="AB162:AD162"/>
    <mergeCell ref="M163:O163"/>
    <mergeCell ref="P163:R163"/>
    <mergeCell ref="S163:U163"/>
    <mergeCell ref="V163:X163"/>
    <mergeCell ref="Y163:AA163"/>
    <mergeCell ref="AB163:AD163"/>
    <mergeCell ref="M162:O162"/>
    <mergeCell ref="P162:R162"/>
    <mergeCell ref="S162:U162"/>
    <mergeCell ref="V162:X162"/>
    <mergeCell ref="Y162:AA162"/>
    <mergeCell ref="G165:I165"/>
    <mergeCell ref="J165:L165"/>
    <mergeCell ref="AB168:AD168"/>
    <mergeCell ref="M169:O169"/>
    <mergeCell ref="P169:R169"/>
    <mergeCell ref="S169:U169"/>
    <mergeCell ref="V169:X169"/>
    <mergeCell ref="Y169:AA169"/>
    <mergeCell ref="AB169:AD169"/>
    <mergeCell ref="M168:O168"/>
    <mergeCell ref="P168:R168"/>
    <mergeCell ref="S168:U168"/>
    <mergeCell ref="V168:X168"/>
    <mergeCell ref="Y168:AA168"/>
    <mergeCell ref="AB166:AD166"/>
    <mergeCell ref="M167:O167"/>
    <mergeCell ref="P167:R167"/>
    <mergeCell ref="S167:U167"/>
    <mergeCell ref="V167:X167"/>
    <mergeCell ref="Y167:AA167"/>
    <mergeCell ref="AB167:AD167"/>
    <mergeCell ref="M166:O166"/>
    <mergeCell ref="P166:R166"/>
    <mergeCell ref="S166:U166"/>
    <mergeCell ref="V166:X166"/>
    <mergeCell ref="Y166:AA166"/>
    <mergeCell ref="G166:I166"/>
    <mergeCell ref="J166:L166"/>
    <mergeCell ref="G167:I167"/>
    <mergeCell ref="J167:L167"/>
    <mergeCell ref="G168:I168"/>
    <mergeCell ref="J168:L168"/>
    <mergeCell ref="M173:O173"/>
    <mergeCell ref="P173:R173"/>
    <mergeCell ref="S173:U173"/>
    <mergeCell ref="V173:X173"/>
    <mergeCell ref="Y173:AA173"/>
    <mergeCell ref="AB173:AD173"/>
    <mergeCell ref="M172:O172"/>
    <mergeCell ref="P172:R172"/>
    <mergeCell ref="S172:U172"/>
    <mergeCell ref="V172:X172"/>
    <mergeCell ref="Y172:AA172"/>
    <mergeCell ref="AB170:AD170"/>
    <mergeCell ref="M171:O171"/>
    <mergeCell ref="P171:R171"/>
    <mergeCell ref="S171:U171"/>
    <mergeCell ref="V171:X171"/>
    <mergeCell ref="Y171:AA171"/>
    <mergeCell ref="AB171:AD171"/>
    <mergeCell ref="M170:O170"/>
    <mergeCell ref="P170:R170"/>
    <mergeCell ref="S170:U170"/>
    <mergeCell ref="V170:X170"/>
    <mergeCell ref="Y170:AA170"/>
    <mergeCell ref="D171:F171"/>
    <mergeCell ref="D172:F172"/>
    <mergeCell ref="D173:F173"/>
    <mergeCell ref="AB176:AD176"/>
    <mergeCell ref="M177:O177"/>
    <mergeCell ref="P177:R177"/>
    <mergeCell ref="S177:U177"/>
    <mergeCell ref="V177:X177"/>
    <mergeCell ref="Y177:AA177"/>
    <mergeCell ref="AB177:AD177"/>
    <mergeCell ref="M176:O176"/>
    <mergeCell ref="P176:R176"/>
    <mergeCell ref="S176:U176"/>
    <mergeCell ref="V176:X176"/>
    <mergeCell ref="Y176:AA176"/>
    <mergeCell ref="AB174:AD174"/>
    <mergeCell ref="M175:O175"/>
    <mergeCell ref="P175:R175"/>
    <mergeCell ref="S175:U175"/>
    <mergeCell ref="V175:X175"/>
    <mergeCell ref="Y175:AA175"/>
    <mergeCell ref="AB175:AD175"/>
    <mergeCell ref="M174:O174"/>
    <mergeCell ref="P174:R174"/>
    <mergeCell ref="S174:U174"/>
    <mergeCell ref="V174:X174"/>
    <mergeCell ref="Y174:AA174"/>
    <mergeCell ref="G177:I177"/>
    <mergeCell ref="J177:L177"/>
    <mergeCell ref="D174:F174"/>
    <mergeCell ref="D175:F175"/>
    <mergeCell ref="AB172:AD172"/>
    <mergeCell ref="V181:X181"/>
    <mergeCell ref="Y181:AA181"/>
    <mergeCell ref="AB181:AD181"/>
    <mergeCell ref="M180:O180"/>
    <mergeCell ref="P180:R180"/>
    <mergeCell ref="S180:U180"/>
    <mergeCell ref="V180:X180"/>
    <mergeCell ref="Y180:AA180"/>
    <mergeCell ref="AB178:AD178"/>
    <mergeCell ref="M179:O179"/>
    <mergeCell ref="P179:R179"/>
    <mergeCell ref="S179:U179"/>
    <mergeCell ref="V179:X179"/>
    <mergeCell ref="Y179:AA179"/>
    <mergeCell ref="AB179:AD179"/>
    <mergeCell ref="M178:O178"/>
    <mergeCell ref="P178:R178"/>
    <mergeCell ref="S178:U178"/>
    <mergeCell ref="V178:X178"/>
    <mergeCell ref="Y178:AA178"/>
    <mergeCell ref="AB180:AD180"/>
    <mergeCell ref="M181:O181"/>
    <mergeCell ref="P181:R181"/>
    <mergeCell ref="S181:U181"/>
    <mergeCell ref="AB184:AD184"/>
    <mergeCell ref="M185:O185"/>
    <mergeCell ref="P185:R185"/>
    <mergeCell ref="S185:U185"/>
    <mergeCell ref="V185:X185"/>
    <mergeCell ref="Y185:AA185"/>
    <mergeCell ref="AB185:AD185"/>
    <mergeCell ref="M184:O184"/>
    <mergeCell ref="P184:R184"/>
    <mergeCell ref="S184:U184"/>
    <mergeCell ref="V184:X184"/>
    <mergeCell ref="Y184:AA184"/>
    <mergeCell ref="AB182:AD182"/>
    <mergeCell ref="M183:O183"/>
    <mergeCell ref="P183:R183"/>
    <mergeCell ref="S183:U183"/>
    <mergeCell ref="V183:X183"/>
    <mergeCell ref="Y183:AA183"/>
    <mergeCell ref="AB183:AD183"/>
    <mergeCell ref="M182:O182"/>
    <mergeCell ref="P182:R182"/>
    <mergeCell ref="S182:U182"/>
    <mergeCell ref="V182:X182"/>
    <mergeCell ref="Y182:AA182"/>
    <mergeCell ref="AB188:AD188"/>
    <mergeCell ref="M189:O189"/>
    <mergeCell ref="P189:R189"/>
    <mergeCell ref="S189:U189"/>
    <mergeCell ref="V189:X189"/>
    <mergeCell ref="Y189:AA189"/>
    <mergeCell ref="AB189:AD189"/>
    <mergeCell ref="M188:O188"/>
    <mergeCell ref="P188:R188"/>
    <mergeCell ref="S188:U188"/>
    <mergeCell ref="V188:X188"/>
    <mergeCell ref="Y188:AA188"/>
    <mergeCell ref="AB186:AD186"/>
    <mergeCell ref="M187:O187"/>
    <mergeCell ref="P187:R187"/>
    <mergeCell ref="S187:U187"/>
    <mergeCell ref="V187:X187"/>
    <mergeCell ref="Y187:AA187"/>
    <mergeCell ref="AB187:AD187"/>
    <mergeCell ref="M186:O186"/>
    <mergeCell ref="P186:R186"/>
    <mergeCell ref="S186:U186"/>
    <mergeCell ref="V186:X186"/>
    <mergeCell ref="Y186:AA186"/>
    <mergeCell ref="AB192:AD192"/>
    <mergeCell ref="M193:O193"/>
    <mergeCell ref="P193:R193"/>
    <mergeCell ref="S193:U193"/>
    <mergeCell ref="V193:X193"/>
    <mergeCell ref="Y193:AA193"/>
    <mergeCell ref="AB193:AD193"/>
    <mergeCell ref="M192:O192"/>
    <mergeCell ref="P192:R192"/>
    <mergeCell ref="S192:U192"/>
    <mergeCell ref="V192:X192"/>
    <mergeCell ref="Y192:AA192"/>
    <mergeCell ref="AB190:AD190"/>
    <mergeCell ref="M191:O191"/>
    <mergeCell ref="P191:R191"/>
    <mergeCell ref="S191:U191"/>
    <mergeCell ref="V191:X191"/>
    <mergeCell ref="Y191:AA191"/>
    <mergeCell ref="AB191:AD191"/>
    <mergeCell ref="M190:O190"/>
    <mergeCell ref="P190:R190"/>
    <mergeCell ref="S190:U190"/>
    <mergeCell ref="V190:X190"/>
    <mergeCell ref="Y190:AA190"/>
    <mergeCell ref="G193:I193"/>
    <mergeCell ref="J193:L193"/>
    <mergeCell ref="AB196:AD196"/>
    <mergeCell ref="M197:O197"/>
    <mergeCell ref="P197:R197"/>
    <mergeCell ref="S197:U197"/>
    <mergeCell ref="V197:X197"/>
    <mergeCell ref="Y197:AA197"/>
    <mergeCell ref="AB197:AD197"/>
    <mergeCell ref="M196:O196"/>
    <mergeCell ref="P196:R196"/>
    <mergeCell ref="S196:U196"/>
    <mergeCell ref="V196:X196"/>
    <mergeCell ref="Y196:AA196"/>
    <mergeCell ref="AB194:AD194"/>
    <mergeCell ref="M195:O195"/>
    <mergeCell ref="P195:R195"/>
    <mergeCell ref="S195:U195"/>
    <mergeCell ref="V195:X195"/>
    <mergeCell ref="Y195:AA195"/>
    <mergeCell ref="AB195:AD195"/>
    <mergeCell ref="M194:O194"/>
    <mergeCell ref="P194:R194"/>
    <mergeCell ref="S194:U194"/>
    <mergeCell ref="V194:X194"/>
    <mergeCell ref="Y194:AA194"/>
    <mergeCell ref="G194:I194"/>
    <mergeCell ref="J194:L194"/>
    <mergeCell ref="G195:I195"/>
    <mergeCell ref="J195:L195"/>
    <mergeCell ref="G196:I196"/>
    <mergeCell ref="J196:L196"/>
    <mergeCell ref="AB200:AD200"/>
    <mergeCell ref="M201:O201"/>
    <mergeCell ref="P201:R201"/>
    <mergeCell ref="S201:U201"/>
    <mergeCell ref="V201:X201"/>
    <mergeCell ref="Y201:AA201"/>
    <mergeCell ref="AB201:AD201"/>
    <mergeCell ref="M200:O200"/>
    <mergeCell ref="P200:R200"/>
    <mergeCell ref="S200:U200"/>
    <mergeCell ref="V200:X200"/>
    <mergeCell ref="Y200:AA200"/>
    <mergeCell ref="AB198:AD198"/>
    <mergeCell ref="M199:O199"/>
    <mergeCell ref="P199:R199"/>
    <mergeCell ref="S199:U199"/>
    <mergeCell ref="V199:X199"/>
    <mergeCell ref="Y199:AA199"/>
    <mergeCell ref="AB199:AD199"/>
    <mergeCell ref="M198:O198"/>
    <mergeCell ref="P198:R198"/>
    <mergeCell ref="S198:U198"/>
    <mergeCell ref="V198:X198"/>
    <mergeCell ref="Y198:AA198"/>
    <mergeCell ref="AB204:AD204"/>
    <mergeCell ref="M205:O205"/>
    <mergeCell ref="P205:R205"/>
    <mergeCell ref="S205:U205"/>
    <mergeCell ref="V205:X205"/>
    <mergeCell ref="Y205:AA205"/>
    <mergeCell ref="AB205:AD205"/>
    <mergeCell ref="M204:O204"/>
    <mergeCell ref="P204:R204"/>
    <mergeCell ref="S204:U204"/>
    <mergeCell ref="V204:X204"/>
    <mergeCell ref="Y204:AA204"/>
    <mergeCell ref="AB202:AD202"/>
    <mergeCell ref="M203:O203"/>
    <mergeCell ref="P203:R203"/>
    <mergeCell ref="S203:U203"/>
    <mergeCell ref="V203:X203"/>
    <mergeCell ref="Y203:AA203"/>
    <mergeCell ref="AB203:AD203"/>
    <mergeCell ref="M202:O202"/>
    <mergeCell ref="P202:R202"/>
    <mergeCell ref="S202:U202"/>
    <mergeCell ref="V202:X202"/>
    <mergeCell ref="Y202:AA202"/>
    <mergeCell ref="AB208:AD208"/>
    <mergeCell ref="M209:O209"/>
    <mergeCell ref="P209:R209"/>
    <mergeCell ref="S209:U209"/>
    <mergeCell ref="V209:X209"/>
    <mergeCell ref="Y209:AA209"/>
    <mergeCell ref="AB209:AD209"/>
    <mergeCell ref="M208:O208"/>
    <mergeCell ref="P208:R208"/>
    <mergeCell ref="S208:U208"/>
    <mergeCell ref="V208:X208"/>
    <mergeCell ref="Y208:AA208"/>
    <mergeCell ref="AB206:AD206"/>
    <mergeCell ref="M207:O207"/>
    <mergeCell ref="P207:R207"/>
    <mergeCell ref="S207:U207"/>
    <mergeCell ref="V207:X207"/>
    <mergeCell ref="Y207:AA207"/>
    <mergeCell ref="AB207:AD207"/>
    <mergeCell ref="M206:O206"/>
    <mergeCell ref="P206:R206"/>
    <mergeCell ref="S206:U206"/>
    <mergeCell ref="V206:X206"/>
    <mergeCell ref="Y206:AA206"/>
    <mergeCell ref="AB212:AD212"/>
    <mergeCell ref="M213:O213"/>
    <mergeCell ref="P213:R213"/>
    <mergeCell ref="S213:U213"/>
    <mergeCell ref="V213:X213"/>
    <mergeCell ref="Y213:AA213"/>
    <mergeCell ref="AB213:AD213"/>
    <mergeCell ref="M212:O212"/>
    <mergeCell ref="P212:R212"/>
    <mergeCell ref="S212:U212"/>
    <mergeCell ref="V212:X212"/>
    <mergeCell ref="Y212:AA212"/>
    <mergeCell ref="AB210:AD210"/>
    <mergeCell ref="M211:O211"/>
    <mergeCell ref="P211:R211"/>
    <mergeCell ref="S211:U211"/>
    <mergeCell ref="V211:X211"/>
    <mergeCell ref="Y211:AA211"/>
    <mergeCell ref="AB211:AD211"/>
    <mergeCell ref="M210:O210"/>
    <mergeCell ref="P210:R210"/>
    <mergeCell ref="S210:U210"/>
    <mergeCell ref="V210:X210"/>
    <mergeCell ref="Y210:AA210"/>
    <mergeCell ref="AB216:AD216"/>
    <mergeCell ref="M217:O217"/>
    <mergeCell ref="P217:R217"/>
    <mergeCell ref="S217:U217"/>
    <mergeCell ref="V217:X217"/>
    <mergeCell ref="Y217:AA217"/>
    <mergeCell ref="AB217:AD217"/>
    <mergeCell ref="M216:O216"/>
    <mergeCell ref="P216:R216"/>
    <mergeCell ref="S216:U216"/>
    <mergeCell ref="V216:X216"/>
    <mergeCell ref="Y216:AA216"/>
    <mergeCell ref="AB214:AD214"/>
    <mergeCell ref="M215:O215"/>
    <mergeCell ref="P215:R215"/>
    <mergeCell ref="S215:U215"/>
    <mergeCell ref="V215:X215"/>
    <mergeCell ref="Y215:AA215"/>
    <mergeCell ref="AB215:AD215"/>
    <mergeCell ref="M214:O214"/>
    <mergeCell ref="P214:R214"/>
    <mergeCell ref="S214:U214"/>
    <mergeCell ref="V214:X214"/>
    <mergeCell ref="Y214:AA214"/>
    <mergeCell ref="AB220:AD220"/>
    <mergeCell ref="M221:O221"/>
    <mergeCell ref="P221:R221"/>
    <mergeCell ref="S221:U221"/>
    <mergeCell ref="V221:X221"/>
    <mergeCell ref="Y221:AA221"/>
    <mergeCell ref="AB221:AD221"/>
    <mergeCell ref="M220:O220"/>
    <mergeCell ref="P220:R220"/>
    <mergeCell ref="S220:U220"/>
    <mergeCell ref="V220:X220"/>
    <mergeCell ref="Y220:AA220"/>
    <mergeCell ref="AB218:AD218"/>
    <mergeCell ref="M219:O219"/>
    <mergeCell ref="P219:R219"/>
    <mergeCell ref="S219:U219"/>
    <mergeCell ref="V219:X219"/>
    <mergeCell ref="Y219:AA219"/>
    <mergeCell ref="AB219:AD219"/>
    <mergeCell ref="M218:O218"/>
    <mergeCell ref="P218:R218"/>
    <mergeCell ref="S218:U218"/>
    <mergeCell ref="V218:X218"/>
    <mergeCell ref="Y218:AA218"/>
    <mergeCell ref="AB224:AD224"/>
    <mergeCell ref="M225:O225"/>
    <mergeCell ref="P225:R225"/>
    <mergeCell ref="S225:U225"/>
    <mergeCell ref="V225:X225"/>
    <mergeCell ref="Y225:AA225"/>
    <mergeCell ref="AB225:AD225"/>
    <mergeCell ref="M224:O224"/>
    <mergeCell ref="P224:R224"/>
    <mergeCell ref="S224:U224"/>
    <mergeCell ref="V224:X224"/>
    <mergeCell ref="Y224:AA224"/>
    <mergeCell ref="AB222:AD222"/>
    <mergeCell ref="M223:O223"/>
    <mergeCell ref="P223:R223"/>
    <mergeCell ref="S223:U223"/>
    <mergeCell ref="V223:X223"/>
    <mergeCell ref="Y223:AA223"/>
    <mergeCell ref="AB223:AD223"/>
    <mergeCell ref="M222:O222"/>
    <mergeCell ref="P222:R222"/>
    <mergeCell ref="S222:U222"/>
    <mergeCell ref="V222:X222"/>
    <mergeCell ref="Y222:AA222"/>
    <mergeCell ref="M228:O228"/>
    <mergeCell ref="P228:R228"/>
    <mergeCell ref="S228:U228"/>
    <mergeCell ref="V228:X228"/>
    <mergeCell ref="Y228:AA228"/>
    <mergeCell ref="AB226:AD226"/>
    <mergeCell ref="M227:O227"/>
    <mergeCell ref="P227:R227"/>
    <mergeCell ref="S227:U227"/>
    <mergeCell ref="V227:X227"/>
    <mergeCell ref="Y227:AA227"/>
    <mergeCell ref="AB227:AD227"/>
    <mergeCell ref="M226:O226"/>
    <mergeCell ref="P226:R226"/>
    <mergeCell ref="S226:U226"/>
    <mergeCell ref="V226:X226"/>
    <mergeCell ref="Y226:AA226"/>
    <mergeCell ref="J227:L227"/>
    <mergeCell ref="AB232:AD232"/>
    <mergeCell ref="M233:O233"/>
    <mergeCell ref="P233:R233"/>
    <mergeCell ref="S233:U233"/>
    <mergeCell ref="V233:X233"/>
    <mergeCell ref="Y233:AA233"/>
    <mergeCell ref="AB233:AD233"/>
    <mergeCell ref="M232:O232"/>
    <mergeCell ref="P232:R232"/>
    <mergeCell ref="S232:U232"/>
    <mergeCell ref="V232:X232"/>
    <mergeCell ref="Y232:AA232"/>
    <mergeCell ref="AB230:AD230"/>
    <mergeCell ref="M231:O231"/>
    <mergeCell ref="P231:R231"/>
    <mergeCell ref="S231:U231"/>
    <mergeCell ref="V231:X231"/>
    <mergeCell ref="Y231:AA231"/>
    <mergeCell ref="AB231:AD231"/>
    <mergeCell ref="M230:O230"/>
    <mergeCell ref="P230:R230"/>
    <mergeCell ref="S230:U230"/>
    <mergeCell ref="V230:X230"/>
    <mergeCell ref="Y230:AA230"/>
    <mergeCell ref="AB228:AD228"/>
    <mergeCell ref="M229:O229"/>
    <mergeCell ref="P229:R229"/>
    <mergeCell ref="S229:U229"/>
    <mergeCell ref="V229:X229"/>
    <mergeCell ref="Y229:AA229"/>
    <mergeCell ref="AB229:AD229"/>
    <mergeCell ref="AB236:AD236"/>
    <mergeCell ref="M237:O237"/>
    <mergeCell ref="P237:R237"/>
    <mergeCell ref="S237:U237"/>
    <mergeCell ref="V237:X237"/>
    <mergeCell ref="Y237:AA237"/>
    <mergeCell ref="AB237:AD237"/>
    <mergeCell ref="M236:O236"/>
    <mergeCell ref="P236:R236"/>
    <mergeCell ref="S236:U236"/>
    <mergeCell ref="V236:X236"/>
    <mergeCell ref="Y236:AA236"/>
    <mergeCell ref="AB234:AD234"/>
    <mergeCell ref="M235:O235"/>
    <mergeCell ref="P235:R235"/>
    <mergeCell ref="S235:U235"/>
    <mergeCell ref="V235:X235"/>
    <mergeCell ref="Y235:AA235"/>
    <mergeCell ref="AB235:AD235"/>
    <mergeCell ref="M234:O234"/>
    <mergeCell ref="P234:R234"/>
    <mergeCell ref="S234:U234"/>
    <mergeCell ref="V234:X234"/>
    <mergeCell ref="Y234:AA234"/>
    <mergeCell ref="AB240:AD240"/>
    <mergeCell ref="M241:O241"/>
    <mergeCell ref="P241:R241"/>
    <mergeCell ref="S241:U241"/>
    <mergeCell ref="V241:X241"/>
    <mergeCell ref="Y241:AA241"/>
    <mergeCell ref="AB241:AD241"/>
    <mergeCell ref="M240:O240"/>
    <mergeCell ref="P240:R240"/>
    <mergeCell ref="S240:U240"/>
    <mergeCell ref="V240:X240"/>
    <mergeCell ref="Y240:AA240"/>
    <mergeCell ref="AB238:AD238"/>
    <mergeCell ref="M239:O239"/>
    <mergeCell ref="P239:R239"/>
    <mergeCell ref="S239:U239"/>
    <mergeCell ref="V239:X239"/>
    <mergeCell ref="Y239:AA239"/>
    <mergeCell ref="AB239:AD239"/>
    <mergeCell ref="M238:O238"/>
    <mergeCell ref="P238:R238"/>
    <mergeCell ref="S238:U238"/>
    <mergeCell ref="V238:X238"/>
    <mergeCell ref="Y238:AA238"/>
    <mergeCell ref="AB244:AD244"/>
    <mergeCell ref="M245:O245"/>
    <mergeCell ref="P245:R245"/>
    <mergeCell ref="S245:U245"/>
    <mergeCell ref="V245:X245"/>
    <mergeCell ref="Y245:AA245"/>
    <mergeCell ref="AB245:AD245"/>
    <mergeCell ref="M244:O244"/>
    <mergeCell ref="P244:R244"/>
    <mergeCell ref="S244:U244"/>
    <mergeCell ref="V244:X244"/>
    <mergeCell ref="Y244:AA244"/>
    <mergeCell ref="AB242:AD242"/>
    <mergeCell ref="M243:O243"/>
    <mergeCell ref="P243:R243"/>
    <mergeCell ref="S243:U243"/>
    <mergeCell ref="V243:X243"/>
    <mergeCell ref="Y243:AA243"/>
    <mergeCell ref="AB243:AD243"/>
    <mergeCell ref="M242:O242"/>
    <mergeCell ref="P242:R242"/>
    <mergeCell ref="S242:U242"/>
    <mergeCell ref="V242:X242"/>
    <mergeCell ref="Y242:AA242"/>
    <mergeCell ref="P249:R249"/>
    <mergeCell ref="S249:U249"/>
    <mergeCell ref="V249:X249"/>
    <mergeCell ref="Y249:AA249"/>
    <mergeCell ref="AB249:AD249"/>
    <mergeCell ref="M248:O248"/>
    <mergeCell ref="P248:R248"/>
    <mergeCell ref="S248:U248"/>
    <mergeCell ref="V248:X248"/>
    <mergeCell ref="Y248:AA248"/>
    <mergeCell ref="AB246:AD246"/>
    <mergeCell ref="M247:O247"/>
    <mergeCell ref="P247:R247"/>
    <mergeCell ref="S247:U247"/>
    <mergeCell ref="V247:X247"/>
    <mergeCell ref="Y247:AA247"/>
    <mergeCell ref="AB247:AD247"/>
    <mergeCell ref="M246:O246"/>
    <mergeCell ref="P246:R246"/>
    <mergeCell ref="S246:U246"/>
    <mergeCell ref="V246:X246"/>
    <mergeCell ref="Y246:AA246"/>
    <mergeCell ref="D246:F246"/>
    <mergeCell ref="D247:F247"/>
    <mergeCell ref="AB252:AD252"/>
    <mergeCell ref="M253:O253"/>
    <mergeCell ref="P253:R253"/>
    <mergeCell ref="S253:U253"/>
    <mergeCell ref="V253:X253"/>
    <mergeCell ref="Y253:AA253"/>
    <mergeCell ref="AB253:AD253"/>
    <mergeCell ref="M252:O252"/>
    <mergeCell ref="P252:R252"/>
    <mergeCell ref="S252:U252"/>
    <mergeCell ref="V252:X252"/>
    <mergeCell ref="Y252:AA252"/>
    <mergeCell ref="AB250:AD250"/>
    <mergeCell ref="M251:O251"/>
    <mergeCell ref="P251:R251"/>
    <mergeCell ref="S251:U251"/>
    <mergeCell ref="V251:X251"/>
    <mergeCell ref="Y251:AA251"/>
    <mergeCell ref="AB251:AD251"/>
    <mergeCell ref="M250:O250"/>
    <mergeCell ref="P250:R250"/>
    <mergeCell ref="S250:U250"/>
    <mergeCell ref="V250:X250"/>
    <mergeCell ref="Y250:AA250"/>
    <mergeCell ref="G250:I250"/>
    <mergeCell ref="J250:L250"/>
    <mergeCell ref="G251:I251"/>
    <mergeCell ref="J251:L251"/>
    <mergeCell ref="AB248:AD248"/>
    <mergeCell ref="M249:O249"/>
    <mergeCell ref="AB256:AD256"/>
    <mergeCell ref="M257:O257"/>
    <mergeCell ref="P257:R257"/>
    <mergeCell ref="S257:U257"/>
    <mergeCell ref="V257:X257"/>
    <mergeCell ref="Y257:AA257"/>
    <mergeCell ref="AB257:AD257"/>
    <mergeCell ref="M256:O256"/>
    <mergeCell ref="P256:R256"/>
    <mergeCell ref="S256:U256"/>
    <mergeCell ref="V256:X256"/>
    <mergeCell ref="Y256:AA256"/>
    <mergeCell ref="AB254:AD254"/>
    <mergeCell ref="M255:O255"/>
    <mergeCell ref="P255:R255"/>
    <mergeCell ref="S255:U255"/>
    <mergeCell ref="V255:X255"/>
    <mergeCell ref="Y255:AA255"/>
    <mergeCell ref="AB255:AD255"/>
    <mergeCell ref="M254:O254"/>
    <mergeCell ref="P254:R254"/>
    <mergeCell ref="S254:U254"/>
    <mergeCell ref="V254:X254"/>
    <mergeCell ref="Y254:AA254"/>
    <mergeCell ref="AB260:AD260"/>
    <mergeCell ref="M261:O261"/>
    <mergeCell ref="P261:R261"/>
    <mergeCell ref="S261:U261"/>
    <mergeCell ref="V261:X261"/>
    <mergeCell ref="Y261:AA261"/>
    <mergeCell ref="AB261:AD261"/>
    <mergeCell ref="M260:O260"/>
    <mergeCell ref="P260:R260"/>
    <mergeCell ref="S260:U260"/>
    <mergeCell ref="V260:X260"/>
    <mergeCell ref="Y260:AA260"/>
    <mergeCell ref="AB258:AD258"/>
    <mergeCell ref="M259:O259"/>
    <mergeCell ref="P259:R259"/>
    <mergeCell ref="S259:U259"/>
    <mergeCell ref="V259:X259"/>
    <mergeCell ref="Y259:AA259"/>
    <mergeCell ref="AB259:AD259"/>
    <mergeCell ref="M258:O258"/>
    <mergeCell ref="P258:R258"/>
    <mergeCell ref="S258:U258"/>
    <mergeCell ref="V258:X258"/>
    <mergeCell ref="Y258:AA258"/>
    <mergeCell ref="J261:L261"/>
    <mergeCell ref="AB264:AD264"/>
    <mergeCell ref="M265:O265"/>
    <mergeCell ref="P265:R265"/>
    <mergeCell ref="S265:U265"/>
    <mergeCell ref="V265:X265"/>
    <mergeCell ref="Y265:AA265"/>
    <mergeCell ref="AB265:AD265"/>
    <mergeCell ref="M264:O264"/>
    <mergeCell ref="P264:R264"/>
    <mergeCell ref="S264:U264"/>
    <mergeCell ref="V264:X264"/>
    <mergeCell ref="Y264:AA264"/>
    <mergeCell ref="AB262:AD262"/>
    <mergeCell ref="M263:O263"/>
    <mergeCell ref="P263:R263"/>
    <mergeCell ref="S263:U263"/>
    <mergeCell ref="V263:X263"/>
    <mergeCell ref="Y263:AA263"/>
    <mergeCell ref="AB263:AD263"/>
    <mergeCell ref="M262:O262"/>
    <mergeCell ref="P262:R262"/>
    <mergeCell ref="S262:U262"/>
    <mergeCell ref="V262:X262"/>
    <mergeCell ref="Y262:AA262"/>
    <mergeCell ref="G262:I262"/>
    <mergeCell ref="J262:L262"/>
    <mergeCell ref="G263:I263"/>
    <mergeCell ref="J263:L263"/>
    <mergeCell ref="AB268:AD268"/>
    <mergeCell ref="M269:O269"/>
    <mergeCell ref="P269:R269"/>
    <mergeCell ref="S269:U269"/>
    <mergeCell ref="V269:X269"/>
    <mergeCell ref="Y269:AA269"/>
    <mergeCell ref="AB269:AD269"/>
    <mergeCell ref="M268:O268"/>
    <mergeCell ref="P268:R268"/>
    <mergeCell ref="S268:U268"/>
    <mergeCell ref="V268:X268"/>
    <mergeCell ref="Y268:AA268"/>
    <mergeCell ref="AB266:AD266"/>
    <mergeCell ref="M267:O267"/>
    <mergeCell ref="P267:R267"/>
    <mergeCell ref="S267:U267"/>
    <mergeCell ref="V267:X267"/>
    <mergeCell ref="Y267:AA267"/>
    <mergeCell ref="AB267:AD267"/>
    <mergeCell ref="M266:O266"/>
    <mergeCell ref="P266:R266"/>
    <mergeCell ref="S266:U266"/>
    <mergeCell ref="V266:X266"/>
    <mergeCell ref="Y266:AA266"/>
    <mergeCell ref="G268:I268"/>
    <mergeCell ref="J268:L268"/>
    <mergeCell ref="G269:I269"/>
    <mergeCell ref="J269:L269"/>
    <mergeCell ref="P272:R272"/>
    <mergeCell ref="S272:U272"/>
    <mergeCell ref="V272:X272"/>
    <mergeCell ref="Y272:AA272"/>
    <mergeCell ref="AB270:AD270"/>
    <mergeCell ref="M271:O271"/>
    <mergeCell ref="P271:R271"/>
    <mergeCell ref="S271:U271"/>
    <mergeCell ref="V271:X271"/>
    <mergeCell ref="Y271:AA271"/>
    <mergeCell ref="AB271:AD271"/>
    <mergeCell ref="M270:O270"/>
    <mergeCell ref="P270:R270"/>
    <mergeCell ref="S270:U270"/>
    <mergeCell ref="V270:X270"/>
    <mergeCell ref="Y270:AA270"/>
    <mergeCell ref="G270:I270"/>
    <mergeCell ref="J270:L270"/>
    <mergeCell ref="G271:I271"/>
    <mergeCell ref="J271:L271"/>
    <mergeCell ref="G272:I272"/>
    <mergeCell ref="J272:L272"/>
    <mergeCell ref="AO25:AU25"/>
    <mergeCell ref="AO24:AU24"/>
    <mergeCell ref="BP24:BR24"/>
    <mergeCell ref="BP25:BR25"/>
    <mergeCell ref="BS24:BU24"/>
    <mergeCell ref="BS25:BU25"/>
    <mergeCell ref="B277:AD277"/>
    <mergeCell ref="B278:AD278"/>
    <mergeCell ref="B279:AE279"/>
    <mergeCell ref="B280:AE280"/>
    <mergeCell ref="B281:AE281"/>
    <mergeCell ref="B282:AE282"/>
    <mergeCell ref="AJ25:AJ26"/>
    <mergeCell ref="AL25:AL26"/>
    <mergeCell ref="AM25:AN25"/>
    <mergeCell ref="AM26:AN26"/>
    <mergeCell ref="AW25:AX25"/>
    <mergeCell ref="AW26:AX26"/>
    <mergeCell ref="AY25:BE25"/>
    <mergeCell ref="AY24:BE24"/>
    <mergeCell ref="BF25:BL25"/>
    <mergeCell ref="BM25:BO25"/>
    <mergeCell ref="C275:AD275"/>
    <mergeCell ref="C276:AD276"/>
    <mergeCell ref="AB272:AD272"/>
    <mergeCell ref="M273:O273"/>
    <mergeCell ref="P273:R273"/>
    <mergeCell ref="S273:U273"/>
    <mergeCell ref="V273:X273"/>
    <mergeCell ref="Y273:AA273"/>
    <mergeCell ref="AB273:AD273"/>
    <mergeCell ref="M272:O272"/>
  </mergeCells>
  <phoneticPr fontId="49" type="noConversion"/>
  <conditionalFormatting sqref="C16:AD16">
    <cfRule type="expression" dxfId="14" priority="7">
      <formula>$AJ$147&gt;0</formula>
    </cfRule>
  </conditionalFormatting>
  <conditionalFormatting sqref="C17:AD17">
    <cfRule type="expression" dxfId="13" priority="6">
      <formula>$AL$34&gt;0</formula>
    </cfRule>
  </conditionalFormatting>
  <conditionalFormatting sqref="C18:AD18">
    <cfRule type="expression" dxfId="12" priority="5">
      <formula>AND($AN$34&gt;0,$C$276="")</formula>
    </cfRule>
  </conditionalFormatting>
  <conditionalFormatting sqref="C19:AD19">
    <cfRule type="expression" dxfId="11" priority="269">
      <formula>AND($AU$148&gt;0,$C$276="")</formula>
    </cfRule>
  </conditionalFormatting>
  <conditionalFormatting sqref="C20:AD20">
    <cfRule type="expression" dxfId="10" priority="3">
      <formula>AND($AX$34&gt;0,$C$276="")</formula>
    </cfRule>
  </conditionalFormatting>
  <conditionalFormatting sqref="C21:AD21">
    <cfRule type="expression" dxfId="9" priority="2">
      <formula>AND($BE$148&gt;0,$C$276="")</formula>
    </cfRule>
  </conditionalFormatting>
  <conditionalFormatting sqref="G153:AD272">
    <cfRule type="expression" dxfId="7" priority="15">
      <formula>$K27="X"</formula>
    </cfRule>
  </conditionalFormatting>
  <conditionalFormatting sqref="M27:AD146">
    <cfRule type="expression" dxfId="4" priority="16">
      <formula>$K27="X"</formula>
    </cfRule>
  </conditionalFormatting>
  <dataValidations count="1">
    <dataValidation type="list" allowBlank="1" showInputMessage="1" showErrorMessage="1" sqref="K27:L146" xr:uid="{860756EC-D264-47A5-8F1C-13CF51AFB7E9}">
      <formula1>"X"</formula1>
    </dataValidation>
  </dataValidations>
  <hyperlinks>
    <hyperlink ref="AA9:AD9" location="Índice!B27" display="Índice" xr:uid="{103EF123-C337-456C-B416-4E49327D6047}"/>
    <hyperlink ref="AA12:AD12" location="CNGE_2024_M1_Secc5!A610" display="Pregunta 5.12" xr:uid="{0C90466C-8658-4926-829D-F5E06B9B65ED}"/>
  </hyperlinks>
  <printOptions horizontalCentered="1" verticalCentered="1"/>
  <pageMargins left="0.70866141732283472" right="0.70866141732283472" top="0.74803149606299213" bottom="0.74803149606299213" header="0.31496062992125984" footer="0.31496062992125984"/>
  <pageSetup scale="75" orientation="portrait" r:id="rId1"/>
  <headerFooter>
    <oddHeader>&amp;CMódulo 1 Sección V
Complemento 5</oddHeader>
    <oddFooter>&amp;LCenso Nacional de Gobiernos Estatales 2024&amp;R&amp;P de &amp;N</oddFooter>
  </headerFooter>
  <drawing r:id="rId2"/>
  <extLst>
    <ext xmlns:x14="http://schemas.microsoft.com/office/spreadsheetml/2009/9/main" uri="{78C0D931-6437-407d-A8EE-F0AAD7539E65}">
      <x14:conditionalFormattings>
        <x14:conditionalFormatting xmlns:xm="http://schemas.microsoft.com/office/excel/2006/main">
          <x14:cfRule type="expression" priority="11" id="{6D62A5AB-A281-4E15-875D-559D44287B25}">
            <xm:f>AND(CNGE_2024_M1_Secc5!$P$636&lt;&gt;"",CNGE_2024_M1_Secc5!$P$636&lt;&gt;1)</xm:f>
            <x14:dxf>
              <fill>
                <patternFill patternType="mediumGray"/>
              </fill>
            </x14:dxf>
          </x14:cfRule>
          <xm:sqref>G153:L272</xm:sqref>
        </x14:conditionalFormatting>
        <x14:conditionalFormatting xmlns:xm="http://schemas.microsoft.com/office/excel/2006/main">
          <x14:cfRule type="expression" priority="14" id="{BFF5B240-B4AA-4608-87B4-046565070E49}">
            <xm:f>AND(CNGE_2024_M1_Secc5!$P$633&lt;&gt;"",CNGE_2024_M1_Secc5!$P$633&lt;&gt;1)</xm:f>
            <x14:dxf>
              <fill>
                <patternFill patternType="mediumGray"/>
              </fill>
            </x14:dxf>
          </x14:cfRule>
          <xm:sqref>M27:R146</xm:sqref>
        </x14:conditionalFormatting>
        <x14:conditionalFormatting xmlns:xm="http://schemas.microsoft.com/office/excel/2006/main">
          <x14:cfRule type="expression" priority="10" id="{284039B3-9412-4CFA-AE38-4CDCF213CE9D}">
            <xm:f>AND(CNGE_2024_M1_Secc5!$P$637&lt;&gt;"",CNGE_2024_M1_Secc5!$P$637&lt;&gt;1)</xm:f>
            <x14:dxf>
              <fill>
                <patternFill patternType="mediumGray"/>
              </fill>
            </x14:dxf>
          </x14:cfRule>
          <xm:sqref>M153:R272</xm:sqref>
        </x14:conditionalFormatting>
        <x14:conditionalFormatting xmlns:xm="http://schemas.microsoft.com/office/excel/2006/main">
          <x14:cfRule type="expression" priority="13" id="{3087DA04-736D-4C63-8B50-AB4FED7C4FB6}">
            <xm:f>AND(CNGE_2024_M1_Secc5!$P$634&lt;&gt;"",CNGE_2024_M1_Secc5!$P$634&lt;&gt;1)</xm:f>
            <x14:dxf>
              <fill>
                <patternFill patternType="mediumGray"/>
              </fill>
            </x14:dxf>
          </x14:cfRule>
          <xm:sqref>S27:X146</xm:sqref>
        </x14:conditionalFormatting>
        <x14:conditionalFormatting xmlns:xm="http://schemas.microsoft.com/office/excel/2006/main">
          <x14:cfRule type="expression" priority="9" id="{A92ED947-FA5B-413C-93B9-8AFA9F62FEF8}">
            <xm:f>AND(CNGE_2024_M1_Secc5!$P$638&lt;&gt;"",CNGE_2024_M1_Secc5!$P$638&lt;&gt;1)</xm:f>
            <x14:dxf>
              <fill>
                <patternFill patternType="mediumGray"/>
              </fill>
            </x14:dxf>
          </x14:cfRule>
          <xm:sqref>S153:X272</xm:sqref>
        </x14:conditionalFormatting>
        <x14:conditionalFormatting xmlns:xm="http://schemas.microsoft.com/office/excel/2006/main">
          <x14:cfRule type="expression" priority="12" id="{2C8315E7-3F30-404E-BA52-961A4F82D66F}">
            <xm:f>AND(CNGE_2024_M1_Secc5!$P$635&lt;&gt;"",CNGE_2024_M1_Secc5!$P$635&lt;&gt;1)</xm:f>
            <x14:dxf>
              <fill>
                <patternFill patternType="mediumGray"/>
              </fill>
            </x14:dxf>
          </x14:cfRule>
          <xm:sqref>Y27:AD146</xm:sqref>
        </x14:conditionalFormatting>
        <x14:conditionalFormatting xmlns:xm="http://schemas.microsoft.com/office/excel/2006/main">
          <x14:cfRule type="expression" priority="8" id="{B2C5B70C-6249-4A5C-B11B-E84E3E50235C}">
            <xm:f>AND(CNGE_2024_M1_Secc5!$P$639&lt;&gt;"",CNGE_2024_M1_Secc5!$P$639&lt;&gt;1)</xm:f>
            <x14:dxf>
              <fill>
                <patternFill patternType="mediumGray"/>
              </fill>
            </x14:dxf>
          </x14:cfRule>
          <xm:sqref>Y153:AD272</xm:sqref>
        </x14:conditionalFormatting>
      </x14:conditionalFormatting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03C401-4DD3-42AD-8EB7-DE58565170C6}">
  <dimension ref="A1:AE97"/>
  <sheetViews>
    <sheetView showGridLines="0" workbookViewId="0"/>
  </sheetViews>
  <sheetFormatPr baseColWidth="10" defaultColWidth="0" defaultRowHeight="15" customHeight="1" zeroHeight="1"/>
  <cols>
    <col min="1" max="1" width="5.7109375" style="6" customWidth="1"/>
    <col min="2" max="30" width="3.7109375" style="6" customWidth="1"/>
    <col min="31" max="31" width="5.7109375" style="6" customWidth="1"/>
    <col min="32" max="16384" width="3.7109375" style="6" hidden="1"/>
  </cols>
  <sheetData>
    <row r="1" spans="2:30" ht="173.25" customHeight="1">
      <c r="B1" s="692" t="s">
        <v>0</v>
      </c>
      <c r="C1" s="693"/>
      <c r="D1" s="693"/>
      <c r="E1" s="693"/>
      <c r="F1" s="693"/>
      <c r="G1" s="693"/>
      <c r="H1" s="693"/>
      <c r="I1" s="693"/>
      <c r="J1" s="693"/>
      <c r="K1" s="693"/>
      <c r="L1" s="693"/>
      <c r="M1" s="693"/>
      <c r="N1" s="693"/>
      <c r="O1" s="693"/>
      <c r="P1" s="693"/>
      <c r="Q1" s="693"/>
      <c r="R1" s="693"/>
      <c r="S1" s="693"/>
      <c r="T1" s="693"/>
      <c r="U1" s="693"/>
      <c r="V1" s="693"/>
      <c r="W1" s="693"/>
      <c r="X1" s="693"/>
      <c r="Y1" s="693"/>
      <c r="Z1" s="693"/>
      <c r="AA1" s="693"/>
      <c r="AB1" s="693"/>
      <c r="AC1" s="693"/>
      <c r="AD1" s="693"/>
    </row>
    <row r="2" spans="2:30" ht="15" customHeight="1">
      <c r="B2" s="164"/>
      <c r="C2" s="164"/>
      <c r="D2" s="164"/>
      <c r="E2" s="164"/>
      <c r="F2" s="164"/>
      <c r="G2" s="164"/>
      <c r="H2" s="164"/>
      <c r="I2" s="164"/>
      <c r="J2" s="164"/>
      <c r="K2" s="164"/>
      <c r="L2" s="164"/>
      <c r="M2" s="164"/>
      <c r="N2" s="164"/>
      <c r="O2" s="164"/>
      <c r="P2" s="164"/>
      <c r="Q2" s="164"/>
      <c r="R2" s="164"/>
      <c r="S2" s="164"/>
      <c r="T2" s="164"/>
      <c r="U2" s="164"/>
      <c r="V2" s="164"/>
      <c r="W2" s="164"/>
      <c r="X2" s="164"/>
      <c r="Y2" s="164"/>
      <c r="Z2" s="164"/>
      <c r="AA2" s="164"/>
      <c r="AB2" s="164"/>
      <c r="AC2" s="164"/>
      <c r="AD2" s="164"/>
    </row>
    <row r="3" spans="2:30" ht="45" customHeight="1">
      <c r="B3" s="694" t="s">
        <v>1</v>
      </c>
      <c r="C3" s="695"/>
      <c r="D3" s="695"/>
      <c r="E3" s="695"/>
      <c r="F3" s="695"/>
      <c r="G3" s="695"/>
      <c r="H3" s="695"/>
      <c r="I3" s="695"/>
      <c r="J3" s="695"/>
      <c r="K3" s="695"/>
      <c r="L3" s="695"/>
      <c r="M3" s="695"/>
      <c r="N3" s="695"/>
      <c r="O3" s="695"/>
      <c r="P3" s="695"/>
      <c r="Q3" s="695"/>
      <c r="R3" s="695"/>
      <c r="S3" s="695"/>
      <c r="T3" s="695"/>
      <c r="U3" s="695"/>
      <c r="V3" s="695"/>
      <c r="W3" s="695"/>
      <c r="X3" s="695"/>
      <c r="Y3" s="695"/>
      <c r="Z3" s="695"/>
      <c r="AA3" s="695"/>
      <c r="AB3" s="695"/>
      <c r="AC3" s="695"/>
      <c r="AD3" s="695"/>
    </row>
    <row r="4" spans="2:30" ht="15" customHeight="1">
      <c r="B4" s="164"/>
      <c r="C4" s="164"/>
      <c r="D4" s="164"/>
      <c r="E4" s="164"/>
      <c r="F4" s="164"/>
      <c r="G4" s="164"/>
      <c r="H4" s="164"/>
      <c r="I4" s="164"/>
      <c r="J4" s="164"/>
      <c r="K4" s="164"/>
      <c r="L4" s="164"/>
      <c r="M4" s="164"/>
      <c r="N4" s="164"/>
      <c r="O4" s="164"/>
      <c r="P4" s="164"/>
      <c r="Q4" s="164"/>
      <c r="R4" s="164"/>
      <c r="S4" s="164"/>
      <c r="T4" s="164"/>
      <c r="U4" s="164"/>
      <c r="V4" s="164"/>
      <c r="W4" s="164"/>
      <c r="X4" s="164"/>
      <c r="Y4" s="164"/>
      <c r="Z4" s="164"/>
      <c r="AA4" s="164"/>
      <c r="AB4" s="164"/>
      <c r="AC4" s="164"/>
      <c r="AD4" s="164"/>
    </row>
    <row r="5" spans="2:30" ht="45" customHeight="1">
      <c r="B5" s="694" t="s">
        <v>2</v>
      </c>
      <c r="C5" s="695"/>
      <c r="D5" s="695"/>
      <c r="E5" s="695"/>
      <c r="F5" s="695"/>
      <c r="G5" s="695"/>
      <c r="H5" s="695"/>
      <c r="I5" s="695"/>
      <c r="J5" s="695"/>
      <c r="K5" s="695"/>
      <c r="L5" s="695"/>
      <c r="M5" s="695"/>
      <c r="N5" s="695"/>
      <c r="O5" s="695"/>
      <c r="P5" s="695"/>
      <c r="Q5" s="695"/>
      <c r="R5" s="695"/>
      <c r="S5" s="695"/>
      <c r="T5" s="695"/>
      <c r="U5" s="695"/>
      <c r="V5" s="695"/>
      <c r="W5" s="695"/>
      <c r="X5" s="695"/>
      <c r="Y5" s="695"/>
      <c r="Z5" s="695"/>
      <c r="AA5" s="695"/>
      <c r="AB5" s="695"/>
      <c r="AC5" s="695"/>
      <c r="AD5" s="695"/>
    </row>
    <row r="6" spans="2:30" ht="15" customHeight="1">
      <c r="B6" s="150"/>
      <c r="C6" s="150"/>
      <c r="D6" s="150"/>
      <c r="E6" s="150"/>
      <c r="F6" s="150"/>
      <c r="G6" s="150"/>
      <c r="H6" s="150"/>
      <c r="I6" s="150"/>
      <c r="J6" s="150"/>
      <c r="K6" s="150"/>
      <c r="L6" s="150"/>
      <c r="M6" s="150"/>
      <c r="N6" s="150"/>
      <c r="O6" s="150"/>
      <c r="P6" s="150"/>
      <c r="Q6" s="150"/>
      <c r="R6" s="150"/>
      <c r="S6" s="150"/>
      <c r="T6" s="150"/>
      <c r="U6" s="150"/>
      <c r="V6" s="150"/>
      <c r="W6" s="150"/>
      <c r="X6" s="150"/>
      <c r="Y6" s="150"/>
      <c r="Z6" s="150"/>
      <c r="AA6" s="150"/>
      <c r="AB6" s="150"/>
      <c r="AC6" s="150"/>
      <c r="AD6" s="150"/>
    </row>
    <row r="7" spans="2:30" ht="60" customHeight="1">
      <c r="B7" s="694" t="s">
        <v>15</v>
      </c>
      <c r="C7" s="695"/>
      <c r="D7" s="695"/>
      <c r="E7" s="695"/>
      <c r="F7" s="695"/>
      <c r="G7" s="695"/>
      <c r="H7" s="695"/>
      <c r="I7" s="695"/>
      <c r="J7" s="695"/>
      <c r="K7" s="695"/>
      <c r="L7" s="695"/>
      <c r="M7" s="695"/>
      <c r="N7" s="695"/>
      <c r="O7" s="695"/>
      <c r="P7" s="695"/>
      <c r="Q7" s="695"/>
      <c r="R7" s="695"/>
      <c r="S7" s="695"/>
      <c r="T7" s="695"/>
      <c r="U7" s="695"/>
      <c r="V7" s="695"/>
      <c r="W7" s="695"/>
      <c r="X7" s="695"/>
      <c r="Y7" s="695"/>
      <c r="Z7" s="695"/>
      <c r="AA7" s="695"/>
      <c r="AB7" s="695"/>
      <c r="AC7" s="695"/>
      <c r="AD7" s="695"/>
    </row>
    <row r="8" spans="2:30" ht="15" customHeight="1">
      <c r="B8" s="150"/>
      <c r="C8" s="150"/>
      <c r="D8" s="150"/>
      <c r="E8" s="150"/>
      <c r="F8" s="150"/>
      <c r="G8" s="150"/>
      <c r="H8" s="150"/>
      <c r="I8" s="150"/>
      <c r="J8" s="150"/>
      <c r="K8" s="150"/>
      <c r="L8" s="150"/>
      <c r="M8" s="150"/>
      <c r="N8" s="150"/>
      <c r="O8" s="150"/>
      <c r="P8" s="150"/>
      <c r="Q8" s="150"/>
      <c r="R8" s="150"/>
      <c r="S8" s="150"/>
      <c r="T8" s="150"/>
      <c r="U8" s="150"/>
      <c r="V8" s="150"/>
      <c r="W8" s="150"/>
      <c r="X8" s="150"/>
      <c r="Y8" s="150"/>
      <c r="Z8" s="150"/>
      <c r="AA8" s="150"/>
      <c r="AB8" s="150"/>
      <c r="AC8" s="150"/>
      <c r="AD8" s="150"/>
    </row>
    <row r="9" spans="2:30" ht="15" customHeight="1" thickBot="1">
      <c r="B9" s="4" t="s">
        <v>4</v>
      </c>
      <c r="C9" s="150"/>
      <c r="D9" s="150"/>
      <c r="E9" s="150"/>
      <c r="F9" s="150"/>
      <c r="G9" s="150"/>
      <c r="H9" s="150"/>
      <c r="I9" s="150"/>
      <c r="J9" s="150"/>
      <c r="K9" s="150"/>
      <c r="L9" s="150"/>
      <c r="M9" s="150"/>
      <c r="N9" s="4" t="s">
        <v>5</v>
      </c>
      <c r="O9" s="150"/>
      <c r="P9" s="164"/>
      <c r="Q9" s="164"/>
      <c r="R9" s="164"/>
      <c r="S9" s="164"/>
      <c r="T9" s="164"/>
      <c r="U9" s="164"/>
      <c r="V9" s="164"/>
      <c r="W9" s="164"/>
      <c r="X9" s="164"/>
      <c r="Y9" s="164"/>
      <c r="Z9" s="164"/>
      <c r="AA9" s="700" t="s">
        <v>3</v>
      </c>
      <c r="AB9" s="700"/>
      <c r="AC9" s="700"/>
      <c r="AD9" s="700"/>
    </row>
    <row r="10" spans="2:30" ht="15" customHeight="1" thickBot="1">
      <c r="B10" s="696" t="str">
        <f>IF(Presentación!B10="","",Presentación!B10)</f>
        <v>Veracruz de Ignacio de la Llave</v>
      </c>
      <c r="C10" s="697"/>
      <c r="D10" s="697"/>
      <c r="E10" s="697"/>
      <c r="F10" s="697"/>
      <c r="G10" s="697"/>
      <c r="H10" s="697"/>
      <c r="I10" s="697"/>
      <c r="J10" s="697"/>
      <c r="K10" s="697"/>
      <c r="L10" s="698"/>
      <c r="M10" s="150"/>
      <c r="N10" s="696" t="str">
        <f>IF(Presentación!N10="","",Presentación!N10)</f>
        <v>230</v>
      </c>
      <c r="O10" s="698"/>
      <c r="P10" s="164"/>
      <c r="Q10" s="164"/>
      <c r="R10" s="164"/>
      <c r="S10" s="164"/>
      <c r="T10" s="164"/>
      <c r="U10" s="164"/>
      <c r="V10" s="164"/>
      <c r="W10" s="164"/>
      <c r="X10" s="164"/>
      <c r="Y10" s="164"/>
      <c r="Z10" s="164"/>
      <c r="AA10" s="164"/>
      <c r="AB10" s="164"/>
      <c r="AC10" s="164"/>
      <c r="AD10" s="164"/>
    </row>
    <row r="11" spans="2:30" ht="15" customHeight="1">
      <c r="B11" s="164"/>
      <c r="C11" s="164"/>
      <c r="D11" s="164"/>
      <c r="E11" s="164"/>
      <c r="F11" s="164"/>
      <c r="G11" s="164"/>
      <c r="H11" s="164"/>
      <c r="I11" s="164"/>
      <c r="J11" s="164"/>
      <c r="K11" s="164"/>
      <c r="L11" s="164"/>
      <c r="M11" s="164"/>
      <c r="N11" s="164"/>
      <c r="O11" s="164"/>
      <c r="P11" s="164"/>
      <c r="Q11" s="164"/>
      <c r="R11" s="164"/>
      <c r="S11" s="164"/>
      <c r="T11" s="164"/>
      <c r="U11" s="164"/>
      <c r="V11" s="164"/>
      <c r="W11" s="164"/>
      <c r="X11" s="164"/>
      <c r="Y11" s="164"/>
      <c r="Z11" s="164"/>
      <c r="AA11" s="164"/>
      <c r="AB11" s="164"/>
      <c r="AC11" s="164"/>
      <c r="AD11" s="164"/>
    </row>
    <row r="12" spans="2:30" ht="15" customHeight="1">
      <c r="B12" s="18" t="s">
        <v>9460</v>
      </c>
      <c r="C12" s="15"/>
      <c r="D12" s="15"/>
      <c r="E12" s="15"/>
      <c r="F12" s="15"/>
      <c r="G12" s="15"/>
      <c r="H12" s="15"/>
      <c r="I12" s="15"/>
      <c r="J12" s="15"/>
      <c r="K12" s="15"/>
      <c r="L12" s="15"/>
      <c r="M12" s="15"/>
      <c r="N12" s="15"/>
      <c r="O12" s="15"/>
      <c r="P12" s="15"/>
      <c r="Q12" s="15"/>
      <c r="R12" s="15"/>
      <c r="S12" s="15"/>
      <c r="T12" s="15"/>
      <c r="U12" s="15"/>
      <c r="V12" s="15"/>
      <c r="W12" s="15"/>
      <c r="X12" s="15"/>
      <c r="Y12" s="15"/>
      <c r="Z12" s="15"/>
      <c r="AA12" s="15"/>
      <c r="AB12" s="15"/>
      <c r="AC12" s="15"/>
      <c r="AD12" s="15"/>
    </row>
    <row r="13" spans="2:30" ht="48" customHeight="1">
      <c r="B13" s="15"/>
      <c r="C13" s="699" t="s">
        <v>9461</v>
      </c>
      <c r="D13" s="1059"/>
      <c r="E13" s="1059"/>
      <c r="F13" s="1059"/>
      <c r="G13" s="1059"/>
      <c r="H13" s="1059"/>
      <c r="I13" s="1059"/>
      <c r="J13" s="1059"/>
      <c r="K13" s="1059"/>
      <c r="L13" s="1059"/>
      <c r="M13" s="1059"/>
      <c r="N13" s="1059"/>
      <c r="O13" s="1059"/>
      <c r="P13" s="1059"/>
      <c r="Q13" s="1059"/>
      <c r="R13" s="1059"/>
      <c r="S13" s="1059"/>
      <c r="T13" s="1059"/>
      <c r="U13" s="1059"/>
      <c r="V13" s="1059"/>
      <c r="W13" s="1059"/>
      <c r="X13" s="1059"/>
      <c r="Y13" s="1059"/>
      <c r="Z13" s="1059"/>
      <c r="AA13" s="1059"/>
      <c r="AB13" s="1059"/>
      <c r="AC13" s="1059"/>
      <c r="AD13" s="1059"/>
    </row>
    <row r="14" spans="2:30" ht="15" customHeight="1">
      <c r="B14" s="15"/>
      <c r="C14" s="14"/>
      <c r="D14" s="14"/>
      <c r="E14" s="14"/>
      <c r="F14" s="14"/>
      <c r="G14" s="14"/>
      <c r="H14" s="14"/>
      <c r="I14" s="14"/>
      <c r="J14" s="14"/>
      <c r="K14" s="14"/>
      <c r="L14" s="14"/>
      <c r="M14" s="14"/>
      <c r="N14" s="14"/>
      <c r="O14" s="14"/>
      <c r="P14" s="14"/>
      <c r="Q14" s="14"/>
      <c r="R14" s="14"/>
      <c r="S14" s="14"/>
      <c r="T14" s="14"/>
      <c r="U14" s="14"/>
      <c r="V14" s="14"/>
      <c r="W14" s="14"/>
      <c r="X14" s="14"/>
      <c r="Y14" s="14"/>
      <c r="Z14" s="14"/>
      <c r="AA14" s="14"/>
      <c r="AB14" s="14"/>
      <c r="AC14" s="14"/>
      <c r="AD14" s="14"/>
    </row>
    <row r="15" spans="2:30" ht="15" customHeight="1">
      <c r="B15" s="15"/>
      <c r="C15" s="24"/>
      <c r="D15" s="699" t="s">
        <v>9462</v>
      </c>
      <c r="E15" s="1059"/>
      <c r="F15" s="1059"/>
      <c r="G15" s="1059"/>
      <c r="H15" s="1059"/>
      <c r="I15" s="1059"/>
      <c r="J15" s="1059"/>
      <c r="K15" s="1059"/>
      <c r="L15" s="1059"/>
      <c r="M15" s="1059"/>
      <c r="N15" s="1059"/>
      <c r="O15" s="1059"/>
      <c r="P15" s="1059"/>
      <c r="Q15" s="1059"/>
      <c r="R15" s="1059"/>
      <c r="S15" s="1059"/>
      <c r="T15" s="1059"/>
      <c r="U15" s="1059"/>
      <c r="V15" s="1059"/>
      <c r="W15" s="1059"/>
      <c r="X15" s="1059"/>
      <c r="Y15" s="1059"/>
      <c r="Z15" s="1059"/>
      <c r="AA15" s="1059"/>
      <c r="AB15" s="1059"/>
      <c r="AC15" s="1059"/>
      <c r="AD15" s="1059"/>
    </row>
    <row r="16" spans="2:30" ht="15" customHeight="1">
      <c r="B16" s="15"/>
      <c r="C16" s="15"/>
      <c r="D16" s="24"/>
      <c r="E16" s="24"/>
      <c r="F16" s="24"/>
      <c r="G16" s="24"/>
      <c r="H16" s="24"/>
      <c r="I16" s="24"/>
      <c r="J16" s="24"/>
      <c r="K16" s="24"/>
      <c r="L16" s="24"/>
      <c r="M16" s="24"/>
      <c r="N16" s="24"/>
      <c r="O16" s="24"/>
      <c r="P16" s="24"/>
      <c r="Q16" s="24"/>
      <c r="R16" s="24"/>
      <c r="S16" s="24"/>
      <c r="T16" s="24"/>
      <c r="U16" s="24"/>
      <c r="V16" s="24"/>
      <c r="W16" s="24"/>
      <c r="X16" s="24"/>
      <c r="Y16" s="24"/>
      <c r="Z16" s="24"/>
      <c r="AA16" s="24"/>
      <c r="AB16" s="24"/>
      <c r="AC16" s="24"/>
      <c r="AD16" s="24"/>
    </row>
    <row r="17" spans="2:30" ht="36" customHeight="1">
      <c r="B17" s="15"/>
      <c r="C17" s="24"/>
      <c r="D17" s="699" t="s">
        <v>9463</v>
      </c>
      <c r="E17" s="1059"/>
      <c r="F17" s="1059"/>
      <c r="G17" s="1059"/>
      <c r="H17" s="1059"/>
      <c r="I17" s="1059"/>
      <c r="J17" s="1059"/>
      <c r="K17" s="1059"/>
      <c r="L17" s="1059"/>
      <c r="M17" s="1059"/>
      <c r="N17" s="1059"/>
      <c r="O17" s="1059"/>
      <c r="P17" s="1059"/>
      <c r="Q17" s="1059"/>
      <c r="R17" s="1059"/>
      <c r="S17" s="1059"/>
      <c r="T17" s="1059"/>
      <c r="U17" s="1059"/>
      <c r="V17" s="1059"/>
      <c r="W17" s="1059"/>
      <c r="X17" s="1059"/>
      <c r="Y17" s="1059"/>
      <c r="Z17" s="1059"/>
      <c r="AA17" s="1059"/>
      <c r="AB17" s="1059"/>
      <c r="AC17" s="1059"/>
      <c r="AD17" s="1059"/>
    </row>
    <row r="18" spans="2:30" ht="15" customHeight="1">
      <c r="B18" s="15"/>
      <c r="C18" s="15"/>
      <c r="D18" s="24"/>
      <c r="E18" s="24"/>
      <c r="F18" s="24"/>
      <c r="G18" s="24"/>
      <c r="H18" s="24"/>
      <c r="I18" s="24"/>
      <c r="J18" s="24"/>
      <c r="K18" s="24"/>
      <c r="L18" s="24"/>
      <c r="M18" s="24"/>
      <c r="N18" s="24"/>
      <c r="O18" s="24"/>
      <c r="P18" s="24"/>
      <c r="Q18" s="24"/>
      <c r="R18" s="24"/>
      <c r="S18" s="24"/>
      <c r="T18" s="24"/>
      <c r="U18" s="24"/>
      <c r="V18" s="24"/>
      <c r="W18" s="24"/>
      <c r="X18" s="24"/>
      <c r="Y18" s="24"/>
      <c r="Z18" s="24"/>
      <c r="AA18" s="24"/>
      <c r="AB18" s="24"/>
      <c r="AC18" s="24"/>
      <c r="AD18" s="24"/>
    </row>
    <row r="19" spans="2:30" ht="24" customHeight="1">
      <c r="B19" s="15"/>
      <c r="C19" s="24"/>
      <c r="D19" s="699" t="s">
        <v>9464</v>
      </c>
      <c r="E19" s="699"/>
      <c r="F19" s="699"/>
      <c r="G19" s="699"/>
      <c r="H19" s="699"/>
      <c r="I19" s="699"/>
      <c r="J19" s="699"/>
      <c r="K19" s="699"/>
      <c r="L19" s="699"/>
      <c r="M19" s="699"/>
      <c r="N19" s="699"/>
      <c r="O19" s="699"/>
      <c r="P19" s="699"/>
      <c r="Q19" s="699"/>
      <c r="R19" s="699"/>
      <c r="S19" s="699"/>
      <c r="T19" s="699"/>
      <c r="U19" s="699"/>
      <c r="V19" s="699"/>
      <c r="W19" s="699"/>
      <c r="X19" s="699"/>
      <c r="Y19" s="699"/>
      <c r="Z19" s="699"/>
      <c r="AA19" s="699"/>
      <c r="AB19" s="699"/>
      <c r="AC19" s="699"/>
      <c r="AD19" s="699"/>
    </row>
    <row r="20" spans="2:30" ht="15" customHeight="1">
      <c r="B20"/>
      <c r="C20"/>
      <c r="D20"/>
      <c r="E20"/>
      <c r="F20"/>
      <c r="G20"/>
      <c r="H20"/>
      <c r="I20"/>
      <c r="J20"/>
      <c r="K20"/>
      <c r="L20"/>
      <c r="M20"/>
      <c r="N20"/>
      <c r="O20"/>
      <c r="P20"/>
      <c r="Q20"/>
      <c r="R20"/>
      <c r="S20"/>
      <c r="T20"/>
      <c r="U20"/>
      <c r="V20"/>
      <c r="W20"/>
      <c r="X20"/>
      <c r="Y20"/>
      <c r="Z20"/>
      <c r="AA20"/>
      <c r="AB20"/>
      <c r="AC20"/>
      <c r="AD20"/>
    </row>
    <row r="21" spans="2:30" ht="15" customHeight="1">
      <c r="B21" s="18" t="s">
        <v>5317</v>
      </c>
      <c r="C21" s="15"/>
      <c r="D21" s="15"/>
      <c r="E21" s="15"/>
      <c r="F21" s="15"/>
      <c r="G21" s="15"/>
      <c r="H21" s="15"/>
      <c r="I21" s="15"/>
      <c r="J21" s="15"/>
      <c r="K21" s="15"/>
      <c r="L21" s="15"/>
      <c r="M21" s="15"/>
      <c r="N21" s="15"/>
      <c r="O21" s="15"/>
      <c r="P21" s="15"/>
      <c r="Q21" s="15"/>
      <c r="R21" s="15"/>
      <c r="S21" s="15"/>
      <c r="T21" s="15"/>
      <c r="U21" s="15"/>
      <c r="V21" s="15"/>
      <c r="W21" s="15"/>
      <c r="X21" s="15"/>
      <c r="Y21" s="15"/>
      <c r="Z21" s="15"/>
      <c r="AA21" s="15"/>
      <c r="AB21" s="15"/>
      <c r="AC21" s="15"/>
      <c r="AD21" s="15"/>
    </row>
    <row r="22" spans="2:30" ht="24" customHeight="1">
      <c r="B22" s="15"/>
      <c r="C22" s="699" t="s">
        <v>9465</v>
      </c>
      <c r="D22" s="699"/>
      <c r="E22" s="699"/>
      <c r="F22" s="699"/>
      <c r="G22" s="699"/>
      <c r="H22" s="699"/>
      <c r="I22" s="699"/>
      <c r="J22" s="699"/>
      <c r="K22" s="699"/>
      <c r="L22" s="699"/>
      <c r="M22" s="699"/>
      <c r="N22" s="699"/>
      <c r="O22" s="699"/>
      <c r="P22" s="699"/>
      <c r="Q22" s="699"/>
      <c r="R22" s="699"/>
      <c r="S22" s="699"/>
      <c r="T22" s="699"/>
      <c r="U22" s="699"/>
      <c r="V22" s="699"/>
      <c r="W22" s="699"/>
      <c r="X22" s="699"/>
      <c r="Y22" s="699"/>
      <c r="Z22" s="699"/>
      <c r="AA22" s="699"/>
      <c r="AB22" s="699"/>
      <c r="AC22" s="699"/>
      <c r="AD22" s="699"/>
    </row>
    <row r="23" spans="2:30" ht="15" customHeight="1">
      <c r="B23" s="15"/>
      <c r="C23" s="14"/>
      <c r="D23" s="14"/>
      <c r="E23" s="14"/>
      <c r="F23" s="14"/>
      <c r="G23" s="14"/>
      <c r="H23" s="14"/>
      <c r="I23" s="14"/>
      <c r="J23" s="14"/>
      <c r="K23" s="14"/>
      <c r="L23" s="14"/>
      <c r="M23" s="14"/>
      <c r="N23" s="14"/>
      <c r="O23" s="14"/>
      <c r="P23" s="14"/>
      <c r="Q23" s="14"/>
      <c r="R23" s="14"/>
      <c r="S23" s="14"/>
      <c r="T23" s="14"/>
      <c r="U23" s="14"/>
      <c r="V23" s="14"/>
      <c r="W23" s="14"/>
      <c r="X23" s="14"/>
      <c r="Y23" s="14"/>
      <c r="Z23" s="14"/>
      <c r="AA23" s="14"/>
      <c r="AB23" s="14"/>
      <c r="AC23" s="14"/>
      <c r="AD23" s="14"/>
    </row>
    <row r="24" spans="2:30" ht="15" customHeight="1">
      <c r="B24" s="18" t="s">
        <v>5319</v>
      </c>
      <c r="C24" s="15"/>
      <c r="D24" s="15"/>
      <c r="E24" s="15"/>
      <c r="F24" s="15"/>
      <c r="G24" s="15"/>
      <c r="H24" s="15"/>
      <c r="I24" s="15"/>
      <c r="J24" s="15"/>
      <c r="K24" s="15"/>
      <c r="L24" s="15"/>
      <c r="M24" s="15"/>
      <c r="N24" s="15"/>
      <c r="O24" s="15"/>
      <c r="P24" s="15"/>
      <c r="Q24" s="15"/>
      <c r="R24" s="15"/>
      <c r="S24" s="15"/>
      <c r="T24" s="15"/>
      <c r="U24" s="15"/>
      <c r="V24" s="15"/>
      <c r="W24" s="15"/>
      <c r="X24" s="15"/>
      <c r="Y24" s="15"/>
      <c r="Z24" s="15"/>
      <c r="AA24" s="15"/>
      <c r="AB24" s="15"/>
      <c r="AC24" s="15"/>
      <c r="AD24" s="15"/>
    </row>
    <row r="25" spans="2:30" ht="24" customHeight="1">
      <c r="B25" s="15"/>
      <c r="C25" s="699" t="s">
        <v>9466</v>
      </c>
      <c r="D25" s="699"/>
      <c r="E25" s="699"/>
      <c r="F25" s="699"/>
      <c r="G25" s="699"/>
      <c r="H25" s="699"/>
      <c r="I25" s="699"/>
      <c r="J25" s="699"/>
      <c r="K25" s="699"/>
      <c r="L25" s="699"/>
      <c r="M25" s="699"/>
      <c r="N25" s="699"/>
      <c r="O25" s="699"/>
      <c r="P25" s="699"/>
      <c r="Q25" s="699"/>
      <c r="R25" s="699"/>
      <c r="S25" s="699"/>
      <c r="T25" s="699"/>
      <c r="U25" s="699"/>
      <c r="V25" s="699"/>
      <c r="W25" s="699"/>
      <c r="X25" s="699"/>
      <c r="Y25" s="699"/>
      <c r="Z25" s="699"/>
      <c r="AA25" s="699"/>
      <c r="AB25" s="699"/>
      <c r="AC25" s="699"/>
      <c r="AD25" s="699"/>
    </row>
    <row r="26" spans="2:30" ht="15" customHeight="1">
      <c r="B26" s="15"/>
      <c r="C26" s="14"/>
      <c r="D26" s="14"/>
      <c r="E26" s="14"/>
      <c r="F26" s="14"/>
      <c r="G26" s="14"/>
      <c r="H26" s="14"/>
      <c r="I26" s="14"/>
      <c r="J26" s="14"/>
      <c r="K26" s="14"/>
      <c r="L26" s="14"/>
      <c r="M26" s="14"/>
      <c r="N26" s="14"/>
      <c r="O26" s="14"/>
      <c r="P26" s="14"/>
      <c r="Q26" s="14"/>
      <c r="R26" s="14"/>
      <c r="S26" s="14"/>
      <c r="T26" s="14"/>
      <c r="U26" s="14"/>
      <c r="V26" s="14"/>
      <c r="W26" s="14"/>
      <c r="X26" s="14"/>
      <c r="Y26" s="14"/>
      <c r="Z26" s="14"/>
      <c r="AA26" s="14"/>
      <c r="AB26" s="14"/>
      <c r="AC26" s="14"/>
      <c r="AD26" s="14"/>
    </row>
    <row r="27" spans="2:30" ht="15" customHeight="1">
      <c r="B27" s="18" t="s">
        <v>5318</v>
      </c>
      <c r="C27" s="15"/>
      <c r="D27" s="15"/>
      <c r="E27" s="15"/>
      <c r="F27" s="15"/>
      <c r="G27" s="15"/>
      <c r="H27" s="15"/>
      <c r="I27" s="15"/>
      <c r="J27" s="15"/>
      <c r="K27" s="15"/>
      <c r="L27" s="15"/>
      <c r="M27" s="15"/>
      <c r="N27" s="15"/>
      <c r="O27" s="15"/>
      <c r="P27" s="15"/>
      <c r="Q27" s="15"/>
      <c r="R27" s="15"/>
      <c r="S27" s="15"/>
      <c r="T27" s="15"/>
      <c r="U27" s="15"/>
      <c r="V27" s="15"/>
      <c r="W27" s="15"/>
      <c r="X27" s="15"/>
      <c r="Y27" s="15"/>
      <c r="Z27" s="15"/>
      <c r="AA27" s="15"/>
      <c r="AB27" s="15"/>
      <c r="AC27" s="15"/>
      <c r="AD27" s="15"/>
    </row>
    <row r="28" spans="2:30" ht="24" customHeight="1">
      <c r="B28" s="15"/>
      <c r="C28" s="699" t="s">
        <v>9467</v>
      </c>
      <c r="D28" s="699"/>
      <c r="E28" s="699"/>
      <c r="F28" s="699"/>
      <c r="G28" s="699"/>
      <c r="H28" s="699"/>
      <c r="I28" s="699"/>
      <c r="J28" s="699"/>
      <c r="K28" s="699"/>
      <c r="L28" s="699"/>
      <c r="M28" s="699"/>
      <c r="N28" s="699"/>
      <c r="O28" s="699"/>
      <c r="P28" s="699"/>
      <c r="Q28" s="699"/>
      <c r="R28" s="699"/>
      <c r="S28" s="699"/>
      <c r="T28" s="699"/>
      <c r="U28" s="699"/>
      <c r="V28" s="699"/>
      <c r="W28" s="699"/>
      <c r="X28" s="699"/>
      <c r="Y28" s="699"/>
      <c r="Z28" s="699"/>
      <c r="AA28" s="699"/>
      <c r="AB28" s="699"/>
      <c r="AC28" s="699"/>
      <c r="AD28" s="699"/>
    </row>
    <row r="29" spans="2:30" ht="15" customHeight="1">
      <c r="B29" s="15"/>
      <c r="C29" s="14"/>
      <c r="D29" s="14"/>
      <c r="E29" s="14"/>
      <c r="F29" s="14"/>
      <c r="G29" s="14"/>
      <c r="H29" s="14"/>
      <c r="I29" s="14"/>
      <c r="J29" s="14"/>
      <c r="K29" s="14"/>
      <c r="L29" s="14"/>
      <c r="M29" s="14"/>
      <c r="N29" s="14"/>
      <c r="O29" s="14"/>
      <c r="P29" s="14"/>
      <c r="Q29" s="14"/>
      <c r="R29" s="14"/>
      <c r="S29" s="14"/>
      <c r="T29" s="14"/>
      <c r="U29" s="14"/>
      <c r="V29" s="14"/>
      <c r="W29" s="14"/>
      <c r="X29" s="14"/>
      <c r="Y29" s="14"/>
      <c r="Z29" s="14"/>
      <c r="AA29" s="14"/>
      <c r="AB29" s="14"/>
      <c r="AC29" s="14"/>
      <c r="AD29" s="14"/>
    </row>
    <row r="30" spans="2:30" ht="15" customHeight="1">
      <c r="B30" s="78" t="s">
        <v>9468</v>
      </c>
      <c r="C30" s="145"/>
      <c r="D30" s="145"/>
      <c r="E30" s="145"/>
      <c r="F30" s="145"/>
      <c r="G30" s="145"/>
      <c r="H30" s="145"/>
      <c r="I30" s="145"/>
      <c r="J30" s="145"/>
      <c r="K30" s="145"/>
      <c r="L30" s="145"/>
      <c r="M30" s="145"/>
      <c r="N30" s="145"/>
      <c r="O30" s="145"/>
      <c r="P30" s="145"/>
      <c r="Q30" s="145"/>
      <c r="R30" s="145"/>
      <c r="S30" s="145"/>
      <c r="T30" s="145"/>
      <c r="U30" s="145"/>
      <c r="V30" s="145"/>
      <c r="W30" s="145"/>
      <c r="X30" s="145"/>
      <c r="Y30" s="145"/>
      <c r="Z30" s="145"/>
      <c r="AA30" s="145"/>
      <c r="AB30" s="145"/>
      <c r="AC30" s="145"/>
      <c r="AD30" s="145"/>
    </row>
    <row r="31" spans="2:30" ht="15" customHeight="1">
      <c r="B31" s="145"/>
      <c r="C31" s="706" t="s">
        <v>9469</v>
      </c>
      <c r="D31" s="706"/>
      <c r="E31" s="706"/>
      <c r="F31" s="706"/>
      <c r="G31" s="706"/>
      <c r="H31" s="706"/>
      <c r="I31" s="706"/>
      <c r="J31" s="706"/>
      <c r="K31" s="706"/>
      <c r="L31" s="706"/>
      <c r="M31" s="706"/>
      <c r="N31" s="706"/>
      <c r="O31" s="706"/>
      <c r="P31" s="706"/>
      <c r="Q31" s="706"/>
      <c r="R31" s="706"/>
      <c r="S31" s="706"/>
      <c r="T31" s="706"/>
      <c r="U31" s="706"/>
      <c r="V31" s="706"/>
      <c r="W31" s="706"/>
      <c r="X31" s="706"/>
      <c r="Y31" s="706"/>
      <c r="Z31" s="706"/>
      <c r="AA31" s="706"/>
      <c r="AB31" s="706"/>
      <c r="AC31" s="706"/>
      <c r="AD31" s="706"/>
    </row>
    <row r="32" spans="2:30" ht="15" customHeight="1">
      <c r="B32" s="145"/>
      <c r="C32" s="145"/>
      <c r="D32" s="145"/>
      <c r="E32" s="145"/>
      <c r="F32" s="145"/>
      <c r="G32" s="145"/>
      <c r="H32" s="145"/>
      <c r="I32" s="145"/>
      <c r="J32" s="145"/>
      <c r="K32" s="145"/>
      <c r="L32" s="145"/>
      <c r="M32" s="145"/>
      <c r="N32" s="145"/>
      <c r="O32" s="145"/>
      <c r="P32" s="145"/>
      <c r="Q32" s="145"/>
      <c r="R32" s="145"/>
      <c r="S32" s="145"/>
      <c r="T32" s="145"/>
      <c r="U32" s="145"/>
      <c r="V32" s="145"/>
      <c r="W32" s="145"/>
      <c r="X32" s="145"/>
      <c r="Y32" s="145"/>
      <c r="Z32" s="145"/>
      <c r="AA32" s="145"/>
      <c r="AB32" s="145"/>
      <c r="AC32" s="145"/>
      <c r="AD32" s="145"/>
    </row>
    <row r="33" spans="2:30" ht="15" customHeight="1">
      <c r="B33" s="18" t="s">
        <v>9289</v>
      </c>
      <c r="C33" s="71"/>
      <c r="D33" s="71"/>
      <c r="E33" s="71"/>
      <c r="F33" s="71"/>
      <c r="G33" s="71"/>
      <c r="H33" s="71"/>
      <c r="I33" s="71"/>
      <c r="J33" s="71"/>
      <c r="K33" s="71"/>
      <c r="L33" s="71"/>
      <c r="M33" s="71"/>
      <c r="N33" s="71"/>
      <c r="O33" s="71"/>
      <c r="P33" s="71"/>
      <c r="Q33" s="71"/>
      <c r="R33" s="71"/>
      <c r="S33" s="71"/>
      <c r="T33" s="71"/>
      <c r="U33" s="71"/>
      <c r="V33" s="71"/>
      <c r="W33" s="71"/>
      <c r="X33" s="71"/>
      <c r="Y33" s="71"/>
      <c r="Z33" s="71"/>
      <c r="AA33" s="71"/>
      <c r="AB33" s="71"/>
      <c r="AC33" s="71"/>
      <c r="AD33" s="71"/>
    </row>
    <row r="34" spans="2:30" ht="24" customHeight="1">
      <c r="B34" s="54"/>
      <c r="C34" s="699" t="s">
        <v>9470</v>
      </c>
      <c r="D34" s="699"/>
      <c r="E34" s="699"/>
      <c r="F34" s="699"/>
      <c r="G34" s="699"/>
      <c r="H34" s="699"/>
      <c r="I34" s="699"/>
      <c r="J34" s="699"/>
      <c r="K34" s="699"/>
      <c r="L34" s="699"/>
      <c r="M34" s="699"/>
      <c r="N34" s="699"/>
      <c r="O34" s="699"/>
      <c r="P34" s="699"/>
      <c r="Q34" s="699"/>
      <c r="R34" s="699"/>
      <c r="S34" s="699"/>
      <c r="T34" s="699"/>
      <c r="U34" s="699"/>
      <c r="V34" s="699"/>
      <c r="W34" s="699"/>
      <c r="X34" s="699"/>
      <c r="Y34" s="699"/>
      <c r="Z34" s="699"/>
      <c r="AA34" s="699"/>
      <c r="AB34" s="699"/>
      <c r="AC34" s="699"/>
      <c r="AD34" s="699"/>
    </row>
    <row r="35" spans="2:30" ht="15" customHeight="1">
      <c r="B35" s="54"/>
      <c r="C35" s="14"/>
      <c r="D35" s="14"/>
      <c r="E35" s="14"/>
      <c r="F35" s="14"/>
      <c r="G35" s="14"/>
      <c r="H35" s="14"/>
      <c r="I35" s="14"/>
      <c r="J35" s="14"/>
      <c r="K35" s="14"/>
      <c r="L35" s="14"/>
      <c r="M35" s="14"/>
      <c r="N35" s="14"/>
      <c r="O35" s="14"/>
      <c r="P35" s="14"/>
      <c r="Q35" s="14"/>
      <c r="R35" s="14"/>
      <c r="S35" s="14"/>
      <c r="T35" s="14"/>
      <c r="U35" s="14"/>
      <c r="V35" s="14"/>
      <c r="W35" s="14"/>
      <c r="X35" s="14"/>
      <c r="Y35" s="14"/>
      <c r="Z35" s="14"/>
      <c r="AA35" s="14"/>
      <c r="AB35" s="14"/>
      <c r="AC35" s="14"/>
      <c r="AD35" s="14"/>
    </row>
    <row r="36" spans="2:30" ht="15" customHeight="1">
      <c r="B36" s="18" t="s">
        <v>9288</v>
      </c>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71"/>
    </row>
    <row r="37" spans="2:30" ht="36" customHeight="1">
      <c r="B37" s="54"/>
      <c r="C37" s="699" t="s">
        <v>9471</v>
      </c>
      <c r="D37" s="699"/>
      <c r="E37" s="699"/>
      <c r="F37" s="699"/>
      <c r="G37" s="699"/>
      <c r="H37" s="699"/>
      <c r="I37" s="699"/>
      <c r="J37" s="699"/>
      <c r="K37" s="699"/>
      <c r="L37" s="699"/>
      <c r="M37" s="699"/>
      <c r="N37" s="699"/>
      <c r="O37" s="699"/>
      <c r="P37" s="699"/>
      <c r="Q37" s="699"/>
      <c r="R37" s="699"/>
      <c r="S37" s="699"/>
      <c r="T37" s="699"/>
      <c r="U37" s="699"/>
      <c r="V37" s="699"/>
      <c r="W37" s="699"/>
      <c r="X37" s="699"/>
      <c r="Y37" s="699"/>
      <c r="Z37" s="699"/>
      <c r="AA37" s="699"/>
      <c r="AB37" s="699"/>
      <c r="AC37" s="699"/>
      <c r="AD37" s="699"/>
    </row>
    <row r="38" spans="2:30" ht="15" customHeight="1">
      <c r="B38" s="145"/>
      <c r="C38" s="145"/>
      <c r="D38" s="145"/>
      <c r="E38" s="145"/>
      <c r="F38" s="145"/>
      <c r="G38" s="145"/>
      <c r="H38" s="145"/>
      <c r="I38" s="145"/>
      <c r="J38" s="145"/>
      <c r="K38" s="145"/>
      <c r="L38" s="145"/>
      <c r="M38" s="145"/>
      <c r="N38" s="145"/>
      <c r="O38" s="145"/>
      <c r="P38" s="145"/>
      <c r="Q38" s="145"/>
      <c r="R38" s="145"/>
      <c r="S38" s="145"/>
      <c r="T38" s="145"/>
      <c r="U38" s="145"/>
      <c r="V38" s="145"/>
      <c r="W38" s="145"/>
      <c r="X38" s="145"/>
      <c r="Y38" s="145"/>
      <c r="Z38" s="145"/>
      <c r="AA38" s="145"/>
      <c r="AB38" s="145"/>
      <c r="AC38" s="145"/>
      <c r="AD38" s="145"/>
    </row>
    <row r="39" spans="2:30" ht="15" customHeight="1">
      <c r="B39" s="78" t="s">
        <v>9472</v>
      </c>
      <c r="C39" s="145"/>
      <c r="D39" s="145"/>
      <c r="E39" s="145"/>
      <c r="F39" s="145"/>
      <c r="G39" s="145"/>
      <c r="H39" s="145"/>
      <c r="I39" s="145"/>
      <c r="J39" s="145"/>
      <c r="K39" s="145"/>
      <c r="L39" s="145"/>
      <c r="M39" s="145"/>
      <c r="N39" s="145"/>
      <c r="O39" s="145"/>
      <c r="P39" s="145"/>
      <c r="Q39" s="145"/>
      <c r="R39" s="145"/>
      <c r="S39" s="145"/>
      <c r="T39" s="145"/>
      <c r="U39" s="145"/>
      <c r="V39" s="145"/>
      <c r="W39" s="145"/>
      <c r="X39" s="145"/>
      <c r="Y39" s="145"/>
      <c r="Z39" s="145"/>
      <c r="AA39" s="145"/>
      <c r="AB39" s="145"/>
      <c r="AC39" s="145"/>
      <c r="AD39" s="145"/>
    </row>
    <row r="40" spans="2:30" ht="24" customHeight="1">
      <c r="B40" s="145"/>
      <c r="C40" s="706" t="s">
        <v>9473</v>
      </c>
      <c r="D40" s="706"/>
      <c r="E40" s="706"/>
      <c r="F40" s="706"/>
      <c r="G40" s="706"/>
      <c r="H40" s="706"/>
      <c r="I40" s="706"/>
      <c r="J40" s="706"/>
      <c r="K40" s="706"/>
      <c r="L40" s="706"/>
      <c r="M40" s="706"/>
      <c r="N40" s="706"/>
      <c r="O40" s="706"/>
      <c r="P40" s="706"/>
      <c r="Q40" s="706"/>
      <c r="R40" s="706"/>
      <c r="S40" s="706"/>
      <c r="T40" s="706"/>
      <c r="U40" s="706"/>
      <c r="V40" s="706"/>
      <c r="W40" s="706"/>
      <c r="X40" s="706"/>
      <c r="Y40" s="706"/>
      <c r="Z40" s="706"/>
      <c r="AA40" s="706"/>
      <c r="AB40" s="706"/>
      <c r="AC40" s="706"/>
      <c r="AD40" s="706"/>
    </row>
    <row r="41" spans="2:30" ht="15" customHeight="1">
      <c r="B41" s="15"/>
      <c r="C41" s="14"/>
      <c r="D41" s="14"/>
      <c r="E41" s="14"/>
      <c r="F41" s="14"/>
      <c r="G41" s="14"/>
      <c r="H41" s="14"/>
      <c r="I41" s="14"/>
      <c r="J41" s="14"/>
      <c r="K41" s="14"/>
      <c r="L41" s="14"/>
      <c r="M41" s="14"/>
      <c r="N41" s="14"/>
      <c r="O41" s="14"/>
      <c r="P41" s="14"/>
      <c r="Q41" s="14"/>
      <c r="R41" s="14"/>
      <c r="S41" s="14"/>
      <c r="T41" s="14"/>
      <c r="U41" s="14"/>
      <c r="V41" s="14"/>
      <c r="W41" s="14"/>
      <c r="X41" s="14"/>
      <c r="Y41" s="14"/>
      <c r="Z41" s="14"/>
      <c r="AA41" s="14"/>
      <c r="AB41" s="14"/>
      <c r="AC41" s="14"/>
      <c r="AD41" s="14"/>
    </row>
    <row r="42" spans="2:30" ht="15" customHeight="1">
      <c r="B42" s="18" t="s">
        <v>9284</v>
      </c>
      <c r="C42" s="15"/>
      <c r="D42" s="15"/>
      <c r="E42" s="15"/>
      <c r="F42" s="15"/>
      <c r="G42" s="15"/>
      <c r="H42" s="15"/>
      <c r="I42" s="15"/>
      <c r="J42" s="15"/>
      <c r="K42" s="15"/>
      <c r="L42" s="15"/>
      <c r="M42" s="15"/>
      <c r="N42" s="15"/>
      <c r="O42" s="15"/>
      <c r="P42" s="15"/>
      <c r="Q42" s="15"/>
      <c r="R42" s="15"/>
      <c r="S42" s="15"/>
      <c r="T42" s="15"/>
      <c r="U42" s="15"/>
      <c r="V42" s="15"/>
      <c r="W42" s="15"/>
      <c r="X42" s="15"/>
      <c r="Y42" s="15"/>
      <c r="Z42" s="15"/>
      <c r="AA42" s="15"/>
      <c r="AB42" s="15"/>
      <c r="AC42" s="15"/>
      <c r="AD42" s="15"/>
    </row>
    <row r="43" spans="2:30" ht="24" customHeight="1">
      <c r="B43" s="15"/>
      <c r="C43" s="699" t="s">
        <v>9474</v>
      </c>
      <c r="D43" s="699"/>
      <c r="E43" s="699"/>
      <c r="F43" s="699"/>
      <c r="G43" s="699"/>
      <c r="H43" s="699"/>
      <c r="I43" s="699"/>
      <c r="J43" s="699"/>
      <c r="K43" s="699"/>
      <c r="L43" s="699"/>
      <c r="M43" s="699"/>
      <c r="N43" s="699"/>
      <c r="O43" s="699"/>
      <c r="P43" s="699"/>
      <c r="Q43" s="699"/>
      <c r="R43" s="699"/>
      <c r="S43" s="699"/>
      <c r="T43" s="699"/>
      <c r="U43" s="699"/>
      <c r="V43" s="699"/>
      <c r="W43" s="699"/>
      <c r="X43" s="699"/>
      <c r="Y43" s="699"/>
      <c r="Z43" s="699"/>
      <c r="AA43" s="699"/>
      <c r="AB43" s="699"/>
      <c r="AC43" s="699"/>
      <c r="AD43" s="699"/>
    </row>
    <row r="44" spans="2:30" ht="15" customHeight="1">
      <c r="B44" s="15"/>
      <c r="C44" s="14"/>
      <c r="D44" s="14"/>
      <c r="E44" s="14"/>
      <c r="F44" s="14"/>
      <c r="G44" s="14"/>
      <c r="H44" s="14"/>
      <c r="I44" s="14"/>
      <c r="J44" s="14"/>
      <c r="K44" s="14"/>
      <c r="L44" s="14"/>
      <c r="M44" s="14"/>
      <c r="N44" s="14"/>
      <c r="O44" s="14"/>
      <c r="P44" s="14"/>
      <c r="Q44" s="14"/>
      <c r="R44" s="14"/>
      <c r="S44" s="14"/>
      <c r="T44" s="14"/>
      <c r="U44" s="14"/>
      <c r="V44" s="14"/>
      <c r="W44" s="14"/>
      <c r="X44" s="14"/>
      <c r="Y44" s="14"/>
      <c r="Z44" s="14"/>
      <c r="AA44" s="14"/>
      <c r="AB44" s="14"/>
      <c r="AC44" s="14"/>
      <c r="AD44" s="14"/>
    </row>
    <row r="45" spans="2:30" ht="15" customHeight="1">
      <c r="B45" s="78" t="s">
        <v>9296</v>
      </c>
      <c r="C45" s="78"/>
      <c r="D45" s="78"/>
      <c r="E45" s="78"/>
      <c r="F45" s="78"/>
      <c r="G45" s="78"/>
      <c r="H45" s="78"/>
      <c r="I45" s="78"/>
      <c r="J45" s="78"/>
      <c r="K45" s="78"/>
      <c r="L45" s="78"/>
      <c r="M45" s="78"/>
      <c r="N45" s="78"/>
      <c r="O45" s="78"/>
      <c r="P45" s="78"/>
      <c r="Q45" s="78"/>
      <c r="R45" s="78"/>
      <c r="S45" s="78"/>
      <c r="T45" s="78"/>
      <c r="U45" s="78"/>
      <c r="V45" s="78"/>
      <c r="W45" s="78"/>
      <c r="X45" s="78"/>
      <c r="Y45" s="78"/>
      <c r="Z45" s="78"/>
      <c r="AA45" s="78"/>
      <c r="AB45" s="78"/>
      <c r="AC45" s="78"/>
      <c r="AD45" s="78"/>
    </row>
    <row r="46" spans="2:30" ht="36" customHeight="1">
      <c r="B46" s="689"/>
      <c r="C46" s="699" t="s">
        <v>9475</v>
      </c>
      <c r="D46" s="699"/>
      <c r="E46" s="699"/>
      <c r="F46" s="699"/>
      <c r="G46" s="699"/>
      <c r="H46" s="699"/>
      <c r="I46" s="699"/>
      <c r="J46" s="699"/>
      <c r="K46" s="699"/>
      <c r="L46" s="699"/>
      <c r="M46" s="699"/>
      <c r="N46" s="699"/>
      <c r="O46" s="699"/>
      <c r="P46" s="699"/>
      <c r="Q46" s="699"/>
      <c r="R46" s="699"/>
      <c r="S46" s="699"/>
      <c r="T46" s="699"/>
      <c r="U46" s="699"/>
      <c r="V46" s="699"/>
      <c r="W46" s="699"/>
      <c r="X46" s="699"/>
      <c r="Y46" s="699"/>
      <c r="Z46" s="699"/>
      <c r="AA46" s="699"/>
      <c r="AB46" s="699"/>
      <c r="AC46" s="699"/>
      <c r="AD46" s="699"/>
    </row>
    <row r="47" spans="2:30" ht="15" customHeight="1">
      <c r="B47" s="145"/>
      <c r="C47" s="145"/>
      <c r="D47" s="145"/>
      <c r="E47" s="145"/>
      <c r="F47" s="145"/>
      <c r="G47" s="145"/>
      <c r="H47" s="145"/>
      <c r="I47" s="145"/>
      <c r="J47" s="145"/>
      <c r="K47" s="145"/>
      <c r="L47" s="145"/>
      <c r="M47" s="145"/>
      <c r="N47" s="145"/>
      <c r="O47" s="145"/>
      <c r="P47" s="145"/>
      <c r="Q47" s="145"/>
      <c r="R47" s="145"/>
      <c r="S47" s="145"/>
      <c r="T47" s="145"/>
      <c r="U47" s="145"/>
      <c r="V47" s="145"/>
      <c r="W47" s="145"/>
      <c r="X47" s="145"/>
      <c r="Y47" s="145"/>
      <c r="Z47" s="145"/>
      <c r="AA47" s="145"/>
      <c r="AB47" s="145"/>
      <c r="AC47" s="145"/>
      <c r="AD47" s="145"/>
    </row>
    <row r="48" spans="2:30" ht="15" customHeight="1">
      <c r="B48" s="78" t="s">
        <v>9295</v>
      </c>
      <c r="C48" s="78"/>
      <c r="D48" s="78"/>
      <c r="E48" s="78"/>
      <c r="F48" s="78"/>
      <c r="G48" s="78"/>
      <c r="H48" s="78"/>
      <c r="I48" s="78"/>
      <c r="J48" s="78"/>
      <c r="K48" s="78"/>
      <c r="L48" s="78"/>
      <c r="M48" s="78"/>
      <c r="N48" s="78"/>
      <c r="O48" s="78"/>
      <c r="P48" s="78"/>
      <c r="Q48" s="78"/>
      <c r="R48" s="78"/>
      <c r="S48" s="78"/>
      <c r="T48" s="78"/>
      <c r="U48" s="78"/>
      <c r="V48" s="78"/>
      <c r="W48" s="78"/>
      <c r="X48" s="78"/>
      <c r="Y48" s="78"/>
      <c r="Z48" s="78"/>
      <c r="AA48" s="78"/>
      <c r="AB48" s="78"/>
      <c r="AC48" s="78"/>
      <c r="AD48" s="78"/>
    </row>
    <row r="49" spans="2:30" ht="48" customHeight="1">
      <c r="B49" s="689"/>
      <c r="C49" s="699" t="s">
        <v>9476</v>
      </c>
      <c r="D49" s="699"/>
      <c r="E49" s="699"/>
      <c r="F49" s="699"/>
      <c r="G49" s="699"/>
      <c r="H49" s="699"/>
      <c r="I49" s="699"/>
      <c r="J49" s="699"/>
      <c r="K49" s="699"/>
      <c r="L49" s="699"/>
      <c r="M49" s="699"/>
      <c r="N49" s="699"/>
      <c r="O49" s="699"/>
      <c r="P49" s="699"/>
      <c r="Q49" s="699"/>
      <c r="R49" s="699"/>
      <c r="S49" s="699"/>
      <c r="T49" s="699"/>
      <c r="U49" s="699"/>
      <c r="V49" s="699"/>
      <c r="W49" s="699"/>
      <c r="X49" s="699"/>
      <c r="Y49" s="699"/>
      <c r="Z49" s="699"/>
      <c r="AA49" s="699"/>
      <c r="AB49" s="699"/>
      <c r="AC49" s="699"/>
      <c r="AD49" s="699"/>
    </row>
    <row r="50" spans="2:30" ht="15" customHeight="1">
      <c r="B50" s="145"/>
      <c r="C50" s="164"/>
      <c r="D50" s="164"/>
      <c r="E50" s="164"/>
      <c r="F50" s="164"/>
      <c r="G50" s="164"/>
      <c r="H50" s="164"/>
      <c r="I50" s="164"/>
      <c r="J50" s="164"/>
      <c r="K50" s="164"/>
      <c r="L50" s="164"/>
      <c r="M50" s="164"/>
      <c r="N50" s="164"/>
      <c r="O50" s="164"/>
      <c r="P50" s="164"/>
      <c r="Q50" s="164"/>
      <c r="R50" s="164"/>
      <c r="S50" s="164"/>
      <c r="T50" s="164"/>
      <c r="U50" s="164"/>
      <c r="V50" s="164"/>
      <c r="W50" s="164"/>
      <c r="X50" s="164"/>
      <c r="Y50" s="164"/>
      <c r="Z50" s="164"/>
      <c r="AA50" s="164"/>
      <c r="AB50" s="164"/>
      <c r="AC50" s="164"/>
      <c r="AD50" s="164"/>
    </row>
    <row r="51" spans="2:30" ht="36" customHeight="1">
      <c r="B51" s="145"/>
      <c r="C51" s="26"/>
      <c r="D51" s="1058" t="s">
        <v>9477</v>
      </c>
      <c r="E51" s="1058"/>
      <c r="F51" s="1058"/>
      <c r="G51" s="1058"/>
      <c r="H51" s="1058"/>
      <c r="I51" s="1058"/>
      <c r="J51" s="1058"/>
      <c r="K51" s="1058"/>
      <c r="L51" s="1058"/>
      <c r="M51" s="1058"/>
      <c r="N51" s="1058"/>
      <c r="O51" s="1058"/>
      <c r="P51" s="1058"/>
      <c r="Q51" s="1058"/>
      <c r="R51" s="1058"/>
      <c r="S51" s="1058"/>
      <c r="T51" s="1058"/>
      <c r="U51" s="1058"/>
      <c r="V51" s="1058"/>
      <c r="W51" s="1058"/>
      <c r="X51" s="1058"/>
      <c r="Y51" s="1058"/>
      <c r="Z51" s="1058"/>
      <c r="AA51" s="1058"/>
      <c r="AB51" s="1058"/>
      <c r="AC51" s="1058"/>
      <c r="AD51" s="1058"/>
    </row>
    <row r="52" spans="2:30" ht="15" customHeight="1">
      <c r="B52" s="145"/>
      <c r="C52" s="26"/>
      <c r="D52" s="14"/>
      <c r="E52" s="14"/>
      <c r="F52" s="14"/>
      <c r="G52" s="14"/>
      <c r="H52" s="14"/>
      <c r="I52" s="14"/>
      <c r="J52" s="14"/>
      <c r="K52" s="14"/>
      <c r="L52" s="14"/>
      <c r="M52" s="14"/>
      <c r="N52" s="14"/>
      <c r="O52" s="14"/>
      <c r="P52" s="14"/>
      <c r="Q52" s="14"/>
      <c r="R52" s="14"/>
      <c r="S52" s="14"/>
      <c r="T52" s="14"/>
      <c r="U52" s="14"/>
      <c r="V52" s="14"/>
      <c r="W52" s="14"/>
      <c r="X52" s="14"/>
      <c r="Y52" s="14"/>
      <c r="Z52" s="14"/>
      <c r="AA52" s="14"/>
      <c r="AB52" s="14"/>
      <c r="AC52" s="14"/>
      <c r="AD52" s="14"/>
    </row>
    <row r="53" spans="2:30" ht="15" customHeight="1">
      <c r="B53" s="145"/>
      <c r="C53" s="26"/>
      <c r="D53" s="1058" t="s">
        <v>9478</v>
      </c>
      <c r="E53" s="1058"/>
      <c r="F53" s="1058"/>
      <c r="G53" s="1058"/>
      <c r="H53" s="1058"/>
      <c r="I53" s="1058"/>
      <c r="J53" s="1058"/>
      <c r="K53" s="1058"/>
      <c r="L53" s="1058"/>
      <c r="M53" s="1058"/>
      <c r="N53" s="1058"/>
      <c r="O53" s="1058"/>
      <c r="P53" s="1058"/>
      <c r="Q53" s="1058"/>
      <c r="R53" s="1058"/>
      <c r="S53" s="1058"/>
      <c r="T53" s="1058"/>
      <c r="U53" s="1058"/>
      <c r="V53" s="1058"/>
      <c r="W53" s="1058"/>
      <c r="X53" s="1058"/>
      <c r="Y53" s="1058"/>
      <c r="Z53" s="1058"/>
      <c r="AA53" s="1058"/>
      <c r="AB53" s="1058"/>
      <c r="AC53" s="1058"/>
      <c r="AD53" s="1058"/>
    </row>
    <row r="54" spans="2:30" ht="15" customHeight="1">
      <c r="B54" s="145"/>
      <c r="C54" s="26"/>
      <c r="D54" s="14"/>
      <c r="E54" s="14"/>
      <c r="F54" s="14"/>
      <c r="G54" s="14"/>
      <c r="H54" s="14"/>
      <c r="I54" s="14"/>
      <c r="J54" s="14"/>
      <c r="K54" s="14"/>
      <c r="L54" s="14"/>
      <c r="M54" s="14"/>
      <c r="N54" s="14"/>
      <c r="O54" s="14"/>
      <c r="P54" s="14"/>
      <c r="Q54" s="14"/>
      <c r="R54" s="14"/>
      <c r="S54" s="14"/>
      <c r="T54" s="14"/>
      <c r="U54" s="14"/>
      <c r="V54" s="14"/>
      <c r="W54" s="14"/>
      <c r="X54" s="14"/>
      <c r="Y54" s="14"/>
      <c r="Z54" s="14"/>
      <c r="AA54" s="14"/>
      <c r="AB54" s="14"/>
      <c r="AC54" s="14"/>
      <c r="AD54" s="14"/>
    </row>
    <row r="55" spans="2:30" ht="24" customHeight="1">
      <c r="B55" s="145"/>
      <c r="C55" s="26"/>
      <c r="D55" s="1058" t="s">
        <v>9479</v>
      </c>
      <c r="E55" s="1058"/>
      <c r="F55" s="1058"/>
      <c r="G55" s="1058"/>
      <c r="H55" s="1058"/>
      <c r="I55" s="1058"/>
      <c r="J55" s="1058"/>
      <c r="K55" s="1058"/>
      <c r="L55" s="1058"/>
      <c r="M55" s="1058"/>
      <c r="N55" s="1058"/>
      <c r="O55" s="1058"/>
      <c r="P55" s="1058"/>
      <c r="Q55" s="1058"/>
      <c r="R55" s="1058"/>
      <c r="S55" s="1058"/>
      <c r="T55" s="1058"/>
      <c r="U55" s="1058"/>
      <c r="V55" s="1058"/>
      <c r="W55" s="1058"/>
      <c r="X55" s="1058"/>
      <c r="Y55" s="1058"/>
      <c r="Z55" s="1058"/>
      <c r="AA55" s="1058"/>
      <c r="AB55" s="1058"/>
      <c r="AC55" s="1058"/>
      <c r="AD55" s="1058"/>
    </row>
    <row r="56" spans="2:30" ht="15" customHeight="1">
      <c r="B56" s="145"/>
      <c r="C56" s="145"/>
      <c r="D56" s="145"/>
      <c r="E56" s="145"/>
      <c r="F56" s="145"/>
      <c r="G56" s="145"/>
      <c r="H56" s="145"/>
      <c r="I56" s="145"/>
      <c r="J56" s="145"/>
      <c r="K56" s="145"/>
      <c r="L56" s="145"/>
      <c r="M56" s="145"/>
      <c r="N56" s="145"/>
      <c r="O56" s="145"/>
      <c r="P56" s="145"/>
      <c r="Q56" s="145"/>
      <c r="R56" s="145"/>
      <c r="S56" s="145"/>
      <c r="T56" s="145"/>
      <c r="U56" s="145"/>
      <c r="V56" s="145"/>
      <c r="W56" s="145"/>
      <c r="X56" s="145"/>
      <c r="Y56" s="145"/>
      <c r="Z56" s="145"/>
      <c r="AA56" s="145"/>
      <c r="AB56" s="145"/>
      <c r="AC56" s="145"/>
      <c r="AD56" s="145"/>
    </row>
    <row r="57" spans="2:30" ht="15" customHeight="1">
      <c r="B57" s="78" t="s">
        <v>9480</v>
      </c>
      <c r="C57" s="78"/>
      <c r="D57" s="78"/>
      <c r="E57" s="78"/>
      <c r="F57" s="78"/>
      <c r="G57" s="78"/>
      <c r="H57" s="78"/>
      <c r="I57" s="78"/>
      <c r="J57" s="78"/>
      <c r="K57" s="78"/>
      <c r="L57" s="78"/>
      <c r="M57" s="78"/>
      <c r="N57" s="78"/>
      <c r="O57" s="78"/>
      <c r="P57" s="78"/>
      <c r="Q57" s="78"/>
      <c r="R57" s="78"/>
      <c r="S57" s="78"/>
      <c r="T57" s="78"/>
      <c r="U57" s="78"/>
      <c r="V57" s="78"/>
      <c r="W57" s="78"/>
      <c r="X57" s="78"/>
      <c r="Y57" s="78"/>
      <c r="Z57" s="78"/>
      <c r="AA57" s="78"/>
      <c r="AB57" s="78"/>
      <c r="AC57" s="78"/>
      <c r="AD57" s="78"/>
    </row>
    <row r="58" spans="2:30" ht="36" customHeight="1">
      <c r="B58" s="689"/>
      <c r="C58" s="699" t="s">
        <v>9481</v>
      </c>
      <c r="D58" s="699"/>
      <c r="E58" s="699"/>
      <c r="F58" s="699"/>
      <c r="G58" s="699"/>
      <c r="H58" s="699"/>
      <c r="I58" s="699"/>
      <c r="J58" s="699"/>
      <c r="K58" s="699"/>
      <c r="L58" s="699"/>
      <c r="M58" s="699"/>
      <c r="N58" s="699"/>
      <c r="O58" s="699"/>
      <c r="P58" s="699"/>
      <c r="Q58" s="699"/>
      <c r="R58" s="699"/>
      <c r="S58" s="699"/>
      <c r="T58" s="699"/>
      <c r="U58" s="699"/>
      <c r="V58" s="699"/>
      <c r="W58" s="699"/>
      <c r="X58" s="699"/>
      <c r="Y58" s="699"/>
      <c r="Z58" s="699"/>
      <c r="AA58" s="699"/>
      <c r="AB58" s="699"/>
      <c r="AC58" s="699"/>
      <c r="AD58" s="699"/>
    </row>
    <row r="59" spans="2:30" ht="15" customHeight="1">
      <c r="B59" s="145"/>
      <c r="C59" s="145"/>
      <c r="D59" s="145"/>
      <c r="E59" s="145"/>
      <c r="F59" s="145"/>
      <c r="G59" s="145"/>
      <c r="H59" s="145"/>
      <c r="I59" s="145"/>
      <c r="J59" s="145"/>
      <c r="K59" s="145"/>
      <c r="L59" s="145"/>
      <c r="M59" s="145"/>
      <c r="N59" s="145"/>
      <c r="O59" s="145"/>
      <c r="P59" s="145"/>
      <c r="Q59" s="145"/>
      <c r="R59" s="145"/>
      <c r="S59" s="145"/>
      <c r="T59" s="145"/>
      <c r="U59" s="145"/>
      <c r="V59" s="145"/>
      <c r="W59" s="145"/>
      <c r="X59" s="145"/>
      <c r="Y59" s="145"/>
      <c r="Z59" s="145"/>
      <c r="AA59" s="145"/>
      <c r="AB59" s="145"/>
      <c r="AC59" s="145"/>
      <c r="AD59" s="145"/>
    </row>
    <row r="60" spans="2:30" ht="15" customHeight="1">
      <c r="B60" s="78" t="s">
        <v>9482</v>
      </c>
      <c r="C60" s="78"/>
      <c r="D60" s="78"/>
      <c r="E60" s="78"/>
      <c r="F60" s="78"/>
      <c r="G60" s="78"/>
      <c r="H60" s="78"/>
      <c r="I60" s="78"/>
      <c r="J60" s="78"/>
      <c r="K60" s="78"/>
      <c r="L60" s="78"/>
      <c r="M60" s="78"/>
      <c r="N60" s="78"/>
      <c r="O60" s="78"/>
      <c r="P60" s="78"/>
      <c r="Q60" s="78"/>
      <c r="R60" s="78"/>
      <c r="S60" s="78"/>
      <c r="T60" s="78"/>
      <c r="U60" s="78"/>
      <c r="V60" s="78"/>
      <c r="W60" s="78"/>
      <c r="X60" s="78"/>
      <c r="Y60" s="78"/>
      <c r="Z60" s="78"/>
      <c r="AA60" s="78"/>
      <c r="AB60" s="78"/>
      <c r="AC60" s="78"/>
      <c r="AD60" s="78"/>
    </row>
    <row r="61" spans="2:30" ht="36" customHeight="1">
      <c r="B61" s="689"/>
      <c r="C61" s="699" t="s">
        <v>9483</v>
      </c>
      <c r="D61" s="699"/>
      <c r="E61" s="699"/>
      <c r="F61" s="699"/>
      <c r="G61" s="699"/>
      <c r="H61" s="699"/>
      <c r="I61" s="699"/>
      <c r="J61" s="699"/>
      <c r="K61" s="699"/>
      <c r="L61" s="699"/>
      <c r="M61" s="699"/>
      <c r="N61" s="699"/>
      <c r="O61" s="699"/>
      <c r="P61" s="699"/>
      <c r="Q61" s="699"/>
      <c r="R61" s="699"/>
      <c r="S61" s="699"/>
      <c r="T61" s="699"/>
      <c r="U61" s="699"/>
      <c r="V61" s="699"/>
      <c r="W61" s="699"/>
      <c r="X61" s="699"/>
      <c r="Y61" s="699"/>
      <c r="Z61" s="699"/>
      <c r="AA61" s="699"/>
      <c r="AB61" s="699"/>
      <c r="AC61" s="699"/>
      <c r="AD61" s="699"/>
    </row>
    <row r="62" spans="2:30" ht="15" customHeight="1">
      <c r="B62" s="145"/>
      <c r="C62" s="145"/>
      <c r="D62" s="145"/>
      <c r="E62" s="145"/>
      <c r="F62" s="145"/>
      <c r="G62" s="145"/>
      <c r="H62" s="145"/>
      <c r="I62" s="145"/>
      <c r="J62" s="145"/>
      <c r="K62" s="145"/>
      <c r="L62" s="145"/>
      <c r="M62" s="145"/>
      <c r="N62" s="145"/>
      <c r="O62" s="145"/>
      <c r="P62" s="145"/>
      <c r="Q62" s="145"/>
      <c r="R62" s="145"/>
      <c r="S62" s="145"/>
      <c r="T62" s="145"/>
      <c r="U62" s="145"/>
      <c r="V62" s="145"/>
      <c r="W62" s="145"/>
      <c r="X62" s="145"/>
      <c r="Y62" s="145"/>
      <c r="Z62" s="145"/>
      <c r="AA62" s="145"/>
      <c r="AB62" s="145"/>
      <c r="AC62" s="145"/>
      <c r="AD62" s="145"/>
    </row>
    <row r="63" spans="2:30" ht="15" customHeight="1">
      <c r="B63" s="78" t="s">
        <v>9484</v>
      </c>
      <c r="C63" s="78"/>
      <c r="D63" s="78"/>
      <c r="E63" s="78"/>
      <c r="F63" s="78"/>
      <c r="G63" s="78"/>
      <c r="H63" s="78"/>
      <c r="I63" s="78"/>
      <c r="J63" s="78"/>
      <c r="K63" s="78"/>
      <c r="L63" s="78"/>
      <c r="M63" s="78"/>
      <c r="N63" s="78"/>
      <c r="O63" s="78"/>
      <c r="P63" s="78"/>
      <c r="Q63" s="78"/>
      <c r="R63" s="78"/>
      <c r="S63" s="78"/>
      <c r="T63" s="78"/>
      <c r="U63" s="78"/>
      <c r="V63" s="78"/>
      <c r="W63" s="78"/>
      <c r="X63" s="78"/>
      <c r="Y63" s="78"/>
      <c r="Z63" s="78"/>
      <c r="AA63" s="78"/>
      <c r="AB63" s="78"/>
      <c r="AC63" s="78"/>
      <c r="AD63" s="78"/>
    </row>
    <row r="64" spans="2:30" ht="36" customHeight="1">
      <c r="B64" s="145"/>
      <c r="C64" s="699" t="s">
        <v>9485</v>
      </c>
      <c r="D64" s="699"/>
      <c r="E64" s="699"/>
      <c r="F64" s="699"/>
      <c r="G64" s="699"/>
      <c r="H64" s="699"/>
      <c r="I64" s="699"/>
      <c r="J64" s="699"/>
      <c r="K64" s="699"/>
      <c r="L64" s="699"/>
      <c r="M64" s="699"/>
      <c r="N64" s="699"/>
      <c r="O64" s="699"/>
      <c r="P64" s="699"/>
      <c r="Q64" s="699"/>
      <c r="R64" s="699"/>
      <c r="S64" s="699"/>
      <c r="T64" s="699"/>
      <c r="U64" s="699"/>
      <c r="V64" s="699"/>
      <c r="W64" s="699"/>
      <c r="X64" s="699"/>
      <c r="Y64" s="699"/>
      <c r="Z64" s="699"/>
      <c r="AA64" s="699"/>
      <c r="AB64" s="699"/>
      <c r="AC64" s="699"/>
      <c r="AD64" s="699"/>
    </row>
    <row r="65" spans="2:30" ht="15" customHeight="1">
      <c r="B65" s="145"/>
      <c r="C65" s="145"/>
      <c r="D65" s="145"/>
      <c r="E65" s="145"/>
      <c r="F65" s="145"/>
      <c r="G65" s="145"/>
      <c r="H65" s="145"/>
      <c r="I65" s="145"/>
      <c r="J65" s="145"/>
      <c r="K65" s="145"/>
      <c r="L65" s="145"/>
      <c r="M65" s="145"/>
      <c r="N65" s="145"/>
      <c r="O65" s="145"/>
      <c r="P65" s="145"/>
      <c r="Q65" s="145"/>
      <c r="R65" s="145"/>
      <c r="S65" s="145"/>
      <c r="T65" s="145"/>
      <c r="U65" s="145"/>
      <c r="V65" s="145"/>
      <c r="W65" s="145"/>
      <c r="X65" s="145"/>
      <c r="Y65" s="145"/>
      <c r="Z65" s="145"/>
      <c r="AA65" s="145"/>
      <c r="AB65" s="145"/>
      <c r="AC65" s="145"/>
      <c r="AD65" s="145"/>
    </row>
    <row r="66" spans="2:30" ht="15" customHeight="1">
      <c r="B66" s="78" t="s">
        <v>9486</v>
      </c>
      <c r="C66" s="78"/>
      <c r="D66" s="78"/>
      <c r="E66" s="78"/>
      <c r="F66" s="78"/>
      <c r="G66" s="78"/>
      <c r="H66" s="78"/>
      <c r="I66" s="78"/>
      <c r="J66" s="78"/>
      <c r="K66" s="78"/>
      <c r="L66" s="78"/>
      <c r="M66" s="78"/>
      <c r="N66" s="78"/>
      <c r="O66" s="78"/>
      <c r="P66" s="78"/>
      <c r="Q66" s="78"/>
      <c r="R66" s="78"/>
      <c r="S66" s="78"/>
      <c r="T66" s="78"/>
      <c r="U66" s="78"/>
      <c r="V66" s="78"/>
      <c r="W66" s="78"/>
      <c r="X66" s="78"/>
      <c r="Y66" s="78"/>
      <c r="Z66" s="78"/>
      <c r="AA66" s="78"/>
      <c r="AB66" s="78"/>
      <c r="AC66" s="78"/>
      <c r="AD66" s="78"/>
    </row>
    <row r="67" spans="2:30" ht="24" customHeight="1">
      <c r="B67" s="145"/>
      <c r="C67" s="699" t="s">
        <v>9487</v>
      </c>
      <c r="D67" s="699"/>
      <c r="E67" s="699"/>
      <c r="F67" s="699"/>
      <c r="G67" s="699"/>
      <c r="H67" s="699"/>
      <c r="I67" s="699"/>
      <c r="J67" s="699"/>
      <c r="K67" s="699"/>
      <c r="L67" s="699"/>
      <c r="M67" s="699"/>
      <c r="N67" s="699"/>
      <c r="O67" s="699"/>
      <c r="P67" s="699"/>
      <c r="Q67" s="699"/>
      <c r="R67" s="699"/>
      <c r="S67" s="699"/>
      <c r="T67" s="699"/>
      <c r="U67" s="699"/>
      <c r="V67" s="699"/>
      <c r="W67" s="699"/>
      <c r="X67" s="699"/>
      <c r="Y67" s="699"/>
      <c r="Z67" s="699"/>
      <c r="AA67" s="699"/>
      <c r="AB67" s="699"/>
      <c r="AC67" s="699"/>
      <c r="AD67" s="699"/>
    </row>
    <row r="68" spans="2:30" ht="15" customHeight="1">
      <c r="B68" s="145"/>
      <c r="C68" s="164"/>
      <c r="D68" s="164"/>
      <c r="E68" s="164"/>
      <c r="F68" s="164"/>
      <c r="G68" s="164"/>
      <c r="H68" s="164"/>
      <c r="I68" s="164"/>
      <c r="J68" s="164"/>
      <c r="K68" s="164"/>
      <c r="L68" s="164"/>
      <c r="M68" s="164"/>
      <c r="N68" s="164"/>
      <c r="O68" s="164"/>
      <c r="P68" s="164"/>
      <c r="Q68" s="164"/>
      <c r="R68" s="164"/>
      <c r="S68" s="164"/>
      <c r="T68" s="164"/>
      <c r="U68" s="164"/>
      <c r="V68" s="164"/>
      <c r="W68" s="164"/>
      <c r="X68" s="164"/>
      <c r="Y68" s="164"/>
      <c r="Z68" s="164"/>
      <c r="AA68" s="164"/>
      <c r="AB68" s="164"/>
      <c r="AC68" s="164"/>
      <c r="AD68" s="164"/>
    </row>
    <row r="69" spans="2:30" ht="15" customHeight="1">
      <c r="B69" s="78" t="s">
        <v>9488</v>
      </c>
      <c r="C69" s="78"/>
      <c r="D69" s="78"/>
      <c r="E69" s="78"/>
      <c r="F69" s="78"/>
      <c r="G69" s="78"/>
      <c r="H69" s="78"/>
      <c r="I69" s="78"/>
      <c r="J69" s="78"/>
      <c r="K69" s="78"/>
      <c r="L69" s="78"/>
      <c r="M69" s="78"/>
      <c r="N69" s="78"/>
      <c r="O69" s="78"/>
      <c r="P69" s="78"/>
      <c r="Q69" s="78"/>
      <c r="R69" s="78"/>
      <c r="S69" s="78"/>
      <c r="T69" s="78"/>
      <c r="U69" s="78"/>
      <c r="V69" s="78"/>
      <c r="W69" s="78"/>
      <c r="X69" s="78"/>
      <c r="Y69" s="78"/>
      <c r="Z69" s="78"/>
      <c r="AA69" s="78"/>
      <c r="AB69" s="78"/>
      <c r="AC69" s="78"/>
      <c r="AD69" s="78"/>
    </row>
    <row r="70" spans="2:30" ht="24" customHeight="1">
      <c r="B70" s="145"/>
      <c r="C70" s="699" t="s">
        <v>9489</v>
      </c>
      <c r="D70" s="699"/>
      <c r="E70" s="699"/>
      <c r="F70" s="699"/>
      <c r="G70" s="699"/>
      <c r="H70" s="699"/>
      <c r="I70" s="699"/>
      <c r="J70" s="699"/>
      <c r="K70" s="699"/>
      <c r="L70" s="699"/>
      <c r="M70" s="699"/>
      <c r="N70" s="699"/>
      <c r="O70" s="699"/>
      <c r="P70" s="699"/>
      <c r="Q70" s="699"/>
      <c r="R70" s="699"/>
      <c r="S70" s="699"/>
      <c r="T70" s="699"/>
      <c r="U70" s="699"/>
      <c r="V70" s="699"/>
      <c r="W70" s="699"/>
      <c r="X70" s="699"/>
      <c r="Y70" s="699"/>
      <c r="Z70" s="699"/>
      <c r="AA70" s="699"/>
      <c r="AB70" s="699"/>
      <c r="AC70" s="699"/>
      <c r="AD70" s="699"/>
    </row>
    <row r="71" spans="2:30" ht="15" customHeight="1">
      <c r="B71" s="145"/>
      <c r="C71" s="145"/>
      <c r="D71" s="145"/>
      <c r="E71" s="145"/>
      <c r="F71" s="145"/>
      <c r="G71" s="145"/>
      <c r="H71" s="145"/>
      <c r="I71" s="145"/>
      <c r="J71" s="145"/>
      <c r="K71" s="145"/>
      <c r="L71" s="145"/>
      <c r="M71" s="145"/>
      <c r="N71" s="145"/>
      <c r="O71" s="145"/>
      <c r="P71" s="145"/>
      <c r="Q71" s="145"/>
      <c r="R71" s="145"/>
      <c r="S71" s="145"/>
      <c r="T71" s="145"/>
      <c r="U71" s="145"/>
      <c r="V71" s="145"/>
      <c r="W71" s="145"/>
      <c r="X71" s="145"/>
      <c r="Y71" s="145"/>
      <c r="Z71" s="145"/>
      <c r="AA71" s="145"/>
      <c r="AB71" s="145"/>
      <c r="AC71" s="145"/>
      <c r="AD71" s="145"/>
    </row>
    <row r="72" spans="2:30" ht="15" customHeight="1">
      <c r="B72" s="78" t="s">
        <v>9490</v>
      </c>
      <c r="C72" s="145"/>
      <c r="D72" s="145"/>
      <c r="E72" s="145"/>
      <c r="F72" s="145"/>
      <c r="G72" s="145"/>
      <c r="H72" s="145"/>
      <c r="I72" s="145"/>
      <c r="J72" s="145"/>
      <c r="K72" s="145"/>
      <c r="L72" s="145"/>
      <c r="M72" s="145"/>
      <c r="N72" s="145"/>
      <c r="O72" s="145"/>
      <c r="P72" s="145"/>
      <c r="Q72" s="145"/>
      <c r="R72" s="145"/>
      <c r="S72" s="145"/>
      <c r="T72" s="145"/>
      <c r="U72" s="145"/>
      <c r="V72" s="145"/>
      <c r="W72" s="145"/>
      <c r="X72" s="145"/>
      <c r="Y72" s="145"/>
      <c r="Z72" s="145"/>
      <c r="AA72" s="145"/>
      <c r="AB72" s="145"/>
      <c r="AC72" s="145"/>
      <c r="AD72" s="145"/>
    </row>
    <row r="73" spans="2:30" ht="36" customHeight="1">
      <c r="B73" s="145"/>
      <c r="C73" s="699" t="s">
        <v>9491</v>
      </c>
      <c r="D73" s="699"/>
      <c r="E73" s="699"/>
      <c r="F73" s="699"/>
      <c r="G73" s="699"/>
      <c r="H73" s="699"/>
      <c r="I73" s="699"/>
      <c r="J73" s="699"/>
      <c r="K73" s="699"/>
      <c r="L73" s="699"/>
      <c r="M73" s="699"/>
      <c r="N73" s="699"/>
      <c r="O73" s="699"/>
      <c r="P73" s="699"/>
      <c r="Q73" s="699"/>
      <c r="R73" s="699"/>
      <c r="S73" s="699"/>
      <c r="T73" s="699"/>
      <c r="U73" s="699"/>
      <c r="V73" s="699"/>
      <c r="W73" s="699"/>
      <c r="X73" s="699"/>
      <c r="Y73" s="699"/>
      <c r="Z73" s="699"/>
      <c r="AA73" s="699"/>
      <c r="AB73" s="699"/>
      <c r="AC73" s="699"/>
      <c r="AD73" s="699"/>
    </row>
    <row r="74" spans="2:30" ht="15" customHeight="1">
      <c r="B74" s="145"/>
      <c r="C74" s="164"/>
      <c r="D74" s="164"/>
      <c r="E74" s="164"/>
      <c r="F74" s="164"/>
      <c r="G74" s="164"/>
      <c r="H74" s="164"/>
      <c r="I74" s="164"/>
      <c r="J74" s="164"/>
      <c r="K74" s="164"/>
      <c r="L74" s="164"/>
      <c r="M74" s="164"/>
      <c r="N74" s="164"/>
      <c r="O74" s="164"/>
      <c r="P74" s="164"/>
      <c r="Q74" s="164"/>
      <c r="R74" s="164"/>
      <c r="S74" s="164"/>
      <c r="T74" s="164"/>
      <c r="U74" s="164"/>
      <c r="V74" s="164"/>
      <c r="W74" s="164"/>
      <c r="X74" s="164"/>
      <c r="Y74" s="164"/>
      <c r="Z74" s="164"/>
      <c r="AA74" s="164"/>
      <c r="AB74" s="164"/>
      <c r="AC74" s="164"/>
      <c r="AD74" s="164"/>
    </row>
    <row r="75" spans="2:30" ht="15" customHeight="1">
      <c r="B75" s="78" t="s">
        <v>9492</v>
      </c>
      <c r="C75" s="145"/>
      <c r="D75" s="145"/>
      <c r="E75" s="145"/>
      <c r="F75" s="145"/>
      <c r="G75" s="145"/>
      <c r="H75" s="145"/>
      <c r="I75" s="145"/>
      <c r="J75" s="145"/>
      <c r="K75" s="145"/>
      <c r="L75" s="145"/>
      <c r="M75" s="145"/>
      <c r="N75" s="145"/>
      <c r="O75" s="145"/>
      <c r="P75" s="145"/>
      <c r="Q75" s="145"/>
      <c r="R75" s="145"/>
      <c r="S75" s="145"/>
      <c r="T75" s="145"/>
      <c r="U75" s="145"/>
      <c r="V75" s="145"/>
      <c r="W75" s="145"/>
      <c r="X75" s="145"/>
      <c r="Y75" s="145"/>
      <c r="Z75" s="145"/>
      <c r="AA75" s="145"/>
      <c r="AB75" s="145"/>
      <c r="AC75" s="145"/>
      <c r="AD75" s="145"/>
    </row>
    <row r="76" spans="2:30" ht="24" customHeight="1">
      <c r="B76" s="145"/>
      <c r="C76" s="699" t="s">
        <v>9493</v>
      </c>
      <c r="D76" s="699"/>
      <c r="E76" s="699"/>
      <c r="F76" s="699"/>
      <c r="G76" s="699"/>
      <c r="H76" s="699"/>
      <c r="I76" s="699"/>
      <c r="J76" s="699"/>
      <c r="K76" s="699"/>
      <c r="L76" s="699"/>
      <c r="M76" s="699"/>
      <c r="N76" s="699"/>
      <c r="O76" s="699"/>
      <c r="P76" s="699"/>
      <c r="Q76" s="699"/>
      <c r="R76" s="699"/>
      <c r="S76" s="699"/>
      <c r="T76" s="699"/>
      <c r="U76" s="699"/>
      <c r="V76" s="699"/>
      <c r="W76" s="699"/>
      <c r="X76" s="699"/>
      <c r="Y76" s="699"/>
      <c r="Z76" s="699"/>
      <c r="AA76" s="699"/>
      <c r="AB76" s="699"/>
      <c r="AC76" s="699"/>
      <c r="AD76" s="699"/>
    </row>
    <row r="77" spans="2:30" ht="15" customHeight="1">
      <c r="B77" s="145"/>
      <c r="C77" s="164"/>
      <c r="D77" s="164"/>
      <c r="E77" s="164"/>
      <c r="F77" s="164"/>
      <c r="G77" s="164"/>
      <c r="H77" s="164"/>
      <c r="I77" s="164"/>
      <c r="J77" s="164"/>
      <c r="K77" s="164"/>
      <c r="L77" s="164"/>
      <c r="M77" s="164"/>
      <c r="N77" s="164"/>
      <c r="O77" s="164"/>
      <c r="P77" s="164"/>
      <c r="Q77" s="164"/>
      <c r="R77" s="164"/>
      <c r="S77" s="164"/>
      <c r="T77" s="164"/>
      <c r="U77" s="164"/>
      <c r="V77" s="164"/>
      <c r="W77" s="164"/>
      <c r="X77" s="164"/>
      <c r="Y77" s="164"/>
      <c r="Z77" s="164"/>
      <c r="AA77" s="164"/>
      <c r="AB77" s="164"/>
      <c r="AC77" s="164"/>
      <c r="AD77" s="164"/>
    </row>
    <row r="78" spans="2:30" ht="15" customHeight="1">
      <c r="B78" s="18" t="s">
        <v>9494</v>
      </c>
      <c r="C78" s="19"/>
      <c r="D78" s="19"/>
      <c r="E78" s="19"/>
      <c r="F78" s="19"/>
      <c r="G78" s="19"/>
      <c r="H78" s="19"/>
      <c r="I78" s="19"/>
      <c r="J78" s="19"/>
      <c r="K78" s="19"/>
      <c r="L78" s="19"/>
      <c r="M78" s="19"/>
      <c r="N78" s="19"/>
      <c r="O78" s="19"/>
      <c r="P78" s="19"/>
      <c r="Q78" s="19"/>
      <c r="R78" s="19"/>
      <c r="S78" s="19"/>
      <c r="T78" s="19"/>
      <c r="U78" s="19"/>
      <c r="V78" s="19"/>
      <c r="W78" s="19"/>
      <c r="X78" s="19"/>
      <c r="Y78" s="19"/>
      <c r="Z78" s="19"/>
      <c r="AA78" s="19"/>
      <c r="AB78" s="19"/>
      <c r="AC78" s="19"/>
      <c r="AD78" s="19"/>
    </row>
    <row r="79" spans="2:30" ht="24" customHeight="1">
      <c r="B79" s="162"/>
      <c r="C79" s="699" t="s">
        <v>9495</v>
      </c>
      <c r="D79" s="699"/>
      <c r="E79" s="699"/>
      <c r="F79" s="699"/>
      <c r="G79" s="699"/>
      <c r="H79" s="699"/>
      <c r="I79" s="699"/>
      <c r="J79" s="699"/>
      <c r="K79" s="699"/>
      <c r="L79" s="699"/>
      <c r="M79" s="699"/>
      <c r="N79" s="699"/>
      <c r="O79" s="699"/>
      <c r="P79" s="699"/>
      <c r="Q79" s="699"/>
      <c r="R79" s="699"/>
      <c r="S79" s="699"/>
      <c r="T79" s="699"/>
      <c r="U79" s="699"/>
      <c r="V79" s="699"/>
      <c r="W79" s="699"/>
      <c r="X79" s="699"/>
      <c r="Y79" s="699"/>
      <c r="Z79" s="699"/>
      <c r="AA79" s="699"/>
      <c r="AB79" s="699"/>
      <c r="AC79" s="699"/>
      <c r="AD79" s="699"/>
    </row>
    <row r="80" spans="2:30" ht="15" customHeight="1">
      <c r="B80" s="145"/>
      <c r="C80" s="145"/>
      <c r="D80" s="145"/>
      <c r="E80" s="145"/>
      <c r="F80" s="145"/>
      <c r="G80" s="145"/>
      <c r="H80" s="145"/>
      <c r="I80" s="145"/>
      <c r="J80" s="145"/>
      <c r="K80" s="145"/>
      <c r="L80" s="145"/>
      <c r="M80" s="145"/>
      <c r="N80" s="145"/>
      <c r="O80" s="145"/>
      <c r="P80" s="145"/>
      <c r="Q80" s="145"/>
      <c r="R80" s="145"/>
      <c r="S80" s="145"/>
      <c r="T80" s="145"/>
      <c r="U80" s="145"/>
      <c r="V80" s="145"/>
      <c r="W80" s="145"/>
      <c r="X80" s="145"/>
      <c r="Y80" s="145"/>
      <c r="Z80" s="145"/>
      <c r="AA80" s="145"/>
      <c r="AB80" s="145"/>
      <c r="AC80" s="145"/>
      <c r="AD80" s="145"/>
    </row>
    <row r="81" spans="2:30" ht="15" customHeight="1">
      <c r="B81" s="78" t="s">
        <v>9496</v>
      </c>
      <c r="C81" s="145"/>
      <c r="D81" s="145"/>
      <c r="E81" s="145"/>
      <c r="F81" s="145"/>
      <c r="G81" s="145"/>
      <c r="H81" s="145"/>
      <c r="I81" s="145"/>
      <c r="J81" s="145"/>
      <c r="K81" s="145"/>
      <c r="L81" s="145"/>
      <c r="M81" s="145"/>
      <c r="N81" s="145"/>
      <c r="O81" s="145"/>
      <c r="P81" s="145"/>
      <c r="Q81" s="145"/>
      <c r="R81" s="145"/>
      <c r="S81" s="145"/>
      <c r="T81" s="145"/>
      <c r="U81" s="145"/>
      <c r="V81" s="145"/>
      <c r="W81" s="145"/>
      <c r="X81" s="145"/>
      <c r="Y81" s="145"/>
      <c r="Z81" s="145"/>
      <c r="AA81" s="145"/>
      <c r="AB81" s="145"/>
      <c r="AC81" s="145"/>
      <c r="AD81" s="145"/>
    </row>
    <row r="82" spans="2:30" ht="36" customHeight="1">
      <c r="B82" s="145"/>
      <c r="C82" s="699" t="s">
        <v>9497</v>
      </c>
      <c r="D82" s="699"/>
      <c r="E82" s="699"/>
      <c r="F82" s="699"/>
      <c r="G82" s="699"/>
      <c r="H82" s="699"/>
      <c r="I82" s="699"/>
      <c r="J82" s="699"/>
      <c r="K82" s="699"/>
      <c r="L82" s="699"/>
      <c r="M82" s="699"/>
      <c r="N82" s="699"/>
      <c r="O82" s="699"/>
      <c r="P82" s="699"/>
      <c r="Q82" s="699"/>
      <c r="R82" s="699"/>
      <c r="S82" s="699"/>
      <c r="T82" s="699"/>
      <c r="U82" s="699"/>
      <c r="V82" s="699"/>
      <c r="W82" s="699"/>
      <c r="X82" s="699"/>
      <c r="Y82" s="699"/>
      <c r="Z82" s="699"/>
      <c r="AA82" s="699"/>
      <c r="AB82" s="699"/>
      <c r="AC82" s="699"/>
      <c r="AD82" s="699"/>
    </row>
    <row r="83" spans="2:30" ht="15" customHeight="1">
      <c r="B83" s="145"/>
      <c r="C83" s="145"/>
      <c r="D83" s="145"/>
      <c r="E83" s="145"/>
      <c r="F83" s="145"/>
      <c r="G83" s="145"/>
      <c r="H83" s="145"/>
      <c r="I83" s="145"/>
      <c r="J83" s="145"/>
      <c r="K83" s="145"/>
      <c r="L83" s="145"/>
      <c r="M83" s="145"/>
      <c r="N83" s="145"/>
      <c r="O83" s="145"/>
      <c r="P83" s="145"/>
      <c r="Q83" s="145"/>
      <c r="R83" s="145"/>
      <c r="S83" s="145"/>
      <c r="T83" s="145"/>
      <c r="U83" s="145"/>
      <c r="V83" s="145"/>
      <c r="W83" s="145"/>
      <c r="X83" s="145"/>
      <c r="Y83" s="145"/>
      <c r="Z83" s="145"/>
      <c r="AA83" s="145"/>
      <c r="AB83" s="145"/>
      <c r="AC83" s="145"/>
      <c r="AD83" s="145"/>
    </row>
    <row r="84" spans="2:30" ht="15" customHeight="1">
      <c r="B84" s="78" t="s">
        <v>9299</v>
      </c>
      <c r="C84" s="78"/>
      <c r="D84" s="78"/>
      <c r="E84" s="78"/>
      <c r="F84" s="78"/>
      <c r="G84" s="78"/>
      <c r="H84" s="78"/>
      <c r="I84" s="78"/>
      <c r="J84" s="78"/>
      <c r="K84" s="78"/>
      <c r="L84" s="78"/>
      <c r="M84" s="78"/>
      <c r="N84" s="78"/>
      <c r="O84" s="78"/>
      <c r="P84" s="78"/>
      <c r="Q84" s="78"/>
      <c r="R84" s="78"/>
      <c r="S84" s="78"/>
      <c r="T84" s="78"/>
      <c r="U84" s="78"/>
      <c r="V84" s="78"/>
      <c r="W84" s="78"/>
      <c r="X84" s="78"/>
      <c r="Y84" s="78"/>
      <c r="Z84" s="78"/>
      <c r="AA84" s="78"/>
      <c r="AB84" s="78"/>
      <c r="AC84" s="78"/>
      <c r="AD84" s="78"/>
    </row>
    <row r="85" spans="2:30" ht="24" customHeight="1">
      <c r="B85" s="689"/>
      <c r="C85" s="699" t="s">
        <v>9498</v>
      </c>
      <c r="D85" s="699"/>
      <c r="E85" s="699"/>
      <c r="F85" s="699"/>
      <c r="G85" s="699"/>
      <c r="H85" s="699"/>
      <c r="I85" s="699"/>
      <c r="J85" s="699"/>
      <c r="K85" s="699"/>
      <c r="L85" s="699"/>
      <c r="M85" s="699"/>
      <c r="N85" s="699"/>
      <c r="O85" s="699"/>
      <c r="P85" s="699"/>
      <c r="Q85" s="699"/>
      <c r="R85" s="699"/>
      <c r="S85" s="699"/>
      <c r="T85" s="699"/>
      <c r="U85" s="699"/>
      <c r="V85" s="699"/>
      <c r="W85" s="699"/>
      <c r="X85" s="699"/>
      <c r="Y85" s="699"/>
      <c r="Z85" s="699"/>
      <c r="AA85" s="699"/>
      <c r="AB85" s="699"/>
      <c r="AC85" s="699"/>
      <c r="AD85" s="699"/>
    </row>
    <row r="86" spans="2:30" ht="15" customHeight="1">
      <c r="B86"/>
      <c r="C86"/>
      <c r="D86"/>
      <c r="E86"/>
      <c r="F86"/>
      <c r="G86"/>
      <c r="H86"/>
      <c r="I86"/>
      <c r="J86"/>
      <c r="K86"/>
      <c r="L86"/>
      <c r="M86"/>
      <c r="N86"/>
      <c r="O86"/>
      <c r="P86"/>
      <c r="Q86"/>
      <c r="R86"/>
      <c r="S86"/>
      <c r="T86"/>
      <c r="U86"/>
      <c r="V86"/>
      <c r="W86"/>
      <c r="X86"/>
      <c r="Y86"/>
      <c r="Z86"/>
      <c r="AA86"/>
      <c r="AB86"/>
      <c r="AC86"/>
      <c r="AD86"/>
    </row>
    <row r="87" spans="2:30" ht="15" customHeight="1">
      <c r="B87" s="18" t="s">
        <v>9450</v>
      </c>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row>
    <row r="88" spans="2:30" ht="48" customHeight="1">
      <c r="B88" s="15"/>
      <c r="C88" s="699" t="s">
        <v>9499</v>
      </c>
      <c r="D88" s="699"/>
      <c r="E88" s="699"/>
      <c r="F88" s="699"/>
      <c r="G88" s="699"/>
      <c r="H88" s="699"/>
      <c r="I88" s="699"/>
      <c r="J88" s="699"/>
      <c r="K88" s="699"/>
      <c r="L88" s="699"/>
      <c r="M88" s="699"/>
      <c r="N88" s="699"/>
      <c r="O88" s="699"/>
      <c r="P88" s="699"/>
      <c r="Q88" s="699"/>
      <c r="R88" s="699"/>
      <c r="S88" s="699"/>
      <c r="T88" s="699"/>
      <c r="U88" s="699"/>
      <c r="V88" s="699"/>
      <c r="W88" s="699"/>
      <c r="X88" s="699"/>
      <c r="Y88" s="699"/>
      <c r="Z88" s="699"/>
      <c r="AA88" s="699"/>
      <c r="AB88" s="699"/>
      <c r="AC88" s="699"/>
      <c r="AD88" s="699"/>
    </row>
    <row r="89" spans="2:30" ht="15" customHeight="1">
      <c r="B89"/>
      <c r="C89"/>
      <c r="D89"/>
      <c r="E89"/>
      <c r="F89"/>
      <c r="G89"/>
      <c r="H89"/>
      <c r="I89"/>
      <c r="J89"/>
      <c r="K89"/>
      <c r="L89"/>
      <c r="M89"/>
      <c r="N89"/>
      <c r="O89"/>
      <c r="P89"/>
      <c r="Q89"/>
      <c r="R89"/>
      <c r="S89"/>
      <c r="T89"/>
      <c r="U89"/>
      <c r="V89"/>
      <c r="W89"/>
      <c r="X89"/>
      <c r="Y89"/>
      <c r="Z89"/>
      <c r="AA89"/>
      <c r="AB89"/>
      <c r="AC89"/>
      <c r="AD89"/>
    </row>
    <row r="90" spans="2:30" ht="15" customHeight="1">
      <c r="B90" s="18" t="s">
        <v>5329</v>
      </c>
      <c r="C90" s="71"/>
      <c r="D90" s="71"/>
      <c r="E90" s="71"/>
      <c r="F90" s="71"/>
      <c r="G90" s="71"/>
      <c r="H90" s="71"/>
      <c r="I90" s="71"/>
      <c r="J90" s="71"/>
      <c r="K90" s="71"/>
      <c r="L90" s="71"/>
      <c r="M90" s="71"/>
      <c r="N90" s="71"/>
      <c r="O90" s="71"/>
      <c r="P90" s="71"/>
      <c r="Q90" s="71"/>
      <c r="R90" s="71"/>
      <c r="S90" s="71"/>
      <c r="T90" s="71"/>
      <c r="U90" s="71"/>
      <c r="V90" s="71"/>
      <c r="W90" s="71"/>
      <c r="X90" s="71"/>
      <c r="Y90" s="71"/>
      <c r="Z90" s="71"/>
      <c r="AA90" s="71"/>
      <c r="AB90" s="71"/>
      <c r="AC90" s="71"/>
      <c r="AD90" s="71"/>
    </row>
    <row r="91" spans="2:30" ht="24" customHeight="1">
      <c r="B91" s="163"/>
      <c r="C91" s="699" t="s">
        <v>9500</v>
      </c>
      <c r="D91" s="699"/>
      <c r="E91" s="699"/>
      <c r="F91" s="699"/>
      <c r="G91" s="699"/>
      <c r="H91" s="699"/>
      <c r="I91" s="699"/>
      <c r="J91" s="699"/>
      <c r="K91" s="699"/>
      <c r="L91" s="699"/>
      <c r="M91" s="699"/>
      <c r="N91" s="699"/>
      <c r="O91" s="699"/>
      <c r="P91" s="699"/>
      <c r="Q91" s="699"/>
      <c r="R91" s="699"/>
      <c r="S91" s="699"/>
      <c r="T91" s="699"/>
      <c r="U91" s="699"/>
      <c r="V91" s="699"/>
      <c r="W91" s="699"/>
      <c r="X91" s="699"/>
      <c r="Y91" s="699"/>
      <c r="Z91" s="699"/>
      <c r="AA91" s="699"/>
      <c r="AB91" s="699"/>
      <c r="AC91" s="699"/>
      <c r="AD91" s="699"/>
    </row>
    <row r="92" spans="2:30" ht="15" customHeight="1">
      <c r="B92" s="164"/>
      <c r="C92" s="164"/>
      <c r="D92" s="164"/>
      <c r="E92" s="164"/>
      <c r="F92" s="164"/>
      <c r="G92" s="164"/>
      <c r="H92" s="164"/>
      <c r="I92" s="164"/>
      <c r="J92" s="164"/>
      <c r="K92" s="164"/>
      <c r="L92" s="164"/>
      <c r="M92" s="164"/>
      <c r="N92" s="164"/>
      <c r="O92" s="164"/>
      <c r="P92" s="164"/>
      <c r="Q92" s="164"/>
      <c r="R92" s="164"/>
      <c r="S92" s="164"/>
      <c r="T92" s="164"/>
      <c r="U92" s="164"/>
      <c r="V92" s="164"/>
      <c r="W92" s="164"/>
      <c r="X92" s="164"/>
      <c r="Y92" s="164"/>
      <c r="Z92" s="164"/>
      <c r="AA92" s="164"/>
      <c r="AB92" s="164"/>
      <c r="AC92" s="164"/>
      <c r="AD92" s="164"/>
    </row>
    <row r="93" spans="2:30" ht="15" customHeight="1">
      <c r="B93" s="164"/>
      <c r="C93" s="164"/>
      <c r="D93" s="164"/>
      <c r="E93" s="164"/>
      <c r="F93" s="164"/>
      <c r="G93" s="164"/>
      <c r="H93" s="164"/>
      <c r="I93" s="164"/>
      <c r="J93" s="164"/>
      <c r="K93" s="164"/>
      <c r="L93" s="164"/>
      <c r="M93" s="164"/>
      <c r="N93" s="164"/>
      <c r="O93" s="164"/>
      <c r="P93" s="164"/>
      <c r="Q93" s="164"/>
      <c r="R93" s="164"/>
      <c r="S93" s="164"/>
      <c r="T93" s="164"/>
      <c r="U93" s="164"/>
      <c r="V93" s="164"/>
      <c r="W93" s="164"/>
      <c r="X93" s="164"/>
      <c r="Y93" s="164"/>
      <c r="Z93" s="164"/>
      <c r="AA93" s="164"/>
      <c r="AB93" s="164"/>
      <c r="AC93" s="164"/>
      <c r="AD93" s="164"/>
    </row>
    <row r="94" spans="2:30" ht="15" customHeight="1">
      <c r="B94" s="164"/>
      <c r="C94" s="164"/>
      <c r="D94" s="164"/>
      <c r="E94" s="164"/>
      <c r="F94" s="164"/>
      <c r="G94" s="164"/>
      <c r="H94" s="164"/>
      <c r="I94" s="164"/>
      <c r="J94" s="164"/>
      <c r="K94" s="164"/>
      <c r="L94" s="164"/>
      <c r="M94" s="164"/>
      <c r="N94" s="164"/>
      <c r="O94" s="164"/>
      <c r="P94" s="164"/>
      <c r="Q94" s="164"/>
      <c r="R94" s="164"/>
      <c r="S94" s="164"/>
      <c r="T94" s="164"/>
      <c r="U94" s="164"/>
      <c r="V94" s="164"/>
      <c r="W94" s="164"/>
      <c r="X94" s="164"/>
      <c r="Y94" s="164"/>
      <c r="Z94" s="164"/>
      <c r="AA94" s="164"/>
      <c r="AB94" s="164"/>
      <c r="AC94" s="164"/>
      <c r="AD94" s="164"/>
    </row>
    <row r="95" spans="2:30" ht="15" customHeight="1">
      <c r="B95" s="164"/>
      <c r="C95" s="164"/>
      <c r="D95" s="164"/>
      <c r="E95" s="164"/>
      <c r="F95" s="164"/>
      <c r="G95" s="164"/>
      <c r="H95" s="164"/>
      <c r="I95" s="164"/>
      <c r="J95" s="164"/>
      <c r="K95" s="164"/>
      <c r="L95" s="164"/>
      <c r="M95" s="164"/>
      <c r="N95" s="164"/>
      <c r="O95" s="164"/>
      <c r="P95" s="164"/>
      <c r="Q95" s="164"/>
      <c r="R95" s="164"/>
      <c r="S95" s="164"/>
      <c r="T95" s="164"/>
      <c r="U95" s="164"/>
      <c r="V95" s="164"/>
      <c r="W95" s="164"/>
      <c r="X95" s="164"/>
      <c r="Y95" s="164"/>
      <c r="Z95" s="164"/>
      <c r="AA95" s="164"/>
      <c r="AB95" s="164"/>
      <c r="AC95" s="164"/>
      <c r="AD95" s="164"/>
    </row>
    <row r="96" spans="2:30" ht="15" customHeight="1">
      <c r="B96" s="164"/>
      <c r="C96" s="164"/>
      <c r="D96" s="164"/>
      <c r="E96" s="164"/>
      <c r="F96" s="164"/>
      <c r="G96" s="164"/>
      <c r="H96" s="164"/>
      <c r="I96" s="164"/>
      <c r="J96" s="164"/>
      <c r="K96" s="164"/>
      <c r="L96" s="164"/>
      <c r="M96" s="164"/>
      <c r="N96" s="164"/>
      <c r="O96" s="164"/>
      <c r="P96" s="164"/>
      <c r="Q96" s="164"/>
      <c r="R96" s="164"/>
      <c r="S96" s="164"/>
      <c r="T96" s="164"/>
      <c r="U96" s="164"/>
      <c r="V96" s="164"/>
      <c r="W96" s="164"/>
      <c r="X96" s="164"/>
      <c r="Y96" s="164"/>
      <c r="Z96" s="164"/>
      <c r="AA96" s="164"/>
      <c r="AB96" s="164"/>
      <c r="AC96" s="164"/>
      <c r="AD96" s="164"/>
    </row>
    <row r="97" ht="15" customHeight="1"/>
  </sheetData>
  <sheetProtection algorithmName="SHA-512" hashValue="LgMT19j05WRm3D5gVnG5U9pWS0NdM1qTTa6mTJ8CdLnRtWQ8d7mD/InM8fK9Vytcy25Bdg+6hzbIPjKCdGK6nA==" saltValue="Hx1AC94JMLjFOu9dMbSpJQ==" spinCount="100000" sheet="1" objects="1" scenarios="1"/>
  <mergeCells count="36">
    <mergeCell ref="C25:AD25"/>
    <mergeCell ref="B1:AD1"/>
    <mergeCell ref="B3:AD3"/>
    <mergeCell ref="B5:AD5"/>
    <mergeCell ref="B7:AD7"/>
    <mergeCell ref="AA9:AD9"/>
    <mergeCell ref="B10:L10"/>
    <mergeCell ref="N10:O10"/>
    <mergeCell ref="C13:AD13"/>
    <mergeCell ref="D15:AD15"/>
    <mergeCell ref="D17:AD17"/>
    <mergeCell ref="D19:AD19"/>
    <mergeCell ref="C22:AD22"/>
    <mergeCell ref="C61:AD61"/>
    <mergeCell ref="C28:AD28"/>
    <mergeCell ref="C31:AD31"/>
    <mergeCell ref="C40:AD40"/>
    <mergeCell ref="C43:AD43"/>
    <mergeCell ref="C46:AD46"/>
    <mergeCell ref="C49:AD49"/>
    <mergeCell ref="D51:AD51"/>
    <mergeCell ref="D53:AD53"/>
    <mergeCell ref="D55:AD55"/>
    <mergeCell ref="C58:AD58"/>
    <mergeCell ref="C34:AD34"/>
    <mergeCell ref="C37:AD37"/>
    <mergeCell ref="C85:AD85"/>
    <mergeCell ref="C88:AD88"/>
    <mergeCell ref="C91:AD91"/>
    <mergeCell ref="C64:AD64"/>
    <mergeCell ref="C67:AD67"/>
    <mergeCell ref="C70:AD70"/>
    <mergeCell ref="C73:AD73"/>
    <mergeCell ref="C76:AD76"/>
    <mergeCell ref="C82:AD82"/>
    <mergeCell ref="C79:AD79"/>
  </mergeCells>
  <hyperlinks>
    <hyperlink ref="AA9:AD9" location="Índice!B29" display="Índice" xr:uid="{83B28693-694B-4E4B-9BBC-A3BED045A966}"/>
  </hyperlinks>
  <printOptions horizontalCentered="1" verticalCentered="1"/>
  <pageMargins left="0.70866141732283472" right="0.70866141732283472" top="0.74803149606299213" bottom="0.74803149606299213" header="0.31496062992125984" footer="0.31496062992125984"/>
  <pageSetup scale="75" orientation="portrait" r:id="rId1"/>
  <headerFooter>
    <oddHeader>&amp;CMódulo 1 Sección V
Glosario</oddHeader>
    <oddFooter>&amp;LCenso Nacional de Gobiernos Estatales 2024&amp;R&amp;P de &amp;N</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2E8EB1-918D-4C4C-895E-DDB26D716A11}">
  <dimension ref="A1:DE574"/>
  <sheetViews>
    <sheetView showGridLines="0" zoomScaleNormal="100" workbookViewId="0"/>
  </sheetViews>
  <sheetFormatPr baseColWidth="10" defaultColWidth="0" defaultRowHeight="15" customHeight="1" zeroHeight="1"/>
  <cols>
    <col min="1" max="1" width="5.7109375" customWidth="1"/>
    <col min="2" max="30" width="3.7109375" customWidth="1"/>
    <col min="31" max="31" width="5.7109375" customWidth="1"/>
    <col min="32" max="32" width="3.7109375" hidden="1" customWidth="1"/>
    <col min="33" max="33" width="11.42578125" style="146" hidden="1" customWidth="1"/>
    <col min="34" max="109" width="11.42578125" hidden="1" customWidth="1"/>
    <col min="110" max="16384" width="3.7109375" hidden="1"/>
  </cols>
  <sheetData>
    <row r="1" spans="1:109" ht="173.25" customHeight="1">
      <c r="A1" s="164"/>
      <c r="B1" s="692" t="s">
        <v>0</v>
      </c>
      <c r="C1" s="693"/>
      <c r="D1" s="693"/>
      <c r="E1" s="693"/>
      <c r="F1" s="693"/>
      <c r="G1" s="693"/>
      <c r="H1" s="693"/>
      <c r="I1" s="693"/>
      <c r="J1" s="693"/>
      <c r="K1" s="693"/>
      <c r="L1" s="693"/>
      <c r="M1" s="693"/>
      <c r="N1" s="693"/>
      <c r="O1" s="693"/>
      <c r="P1" s="693"/>
      <c r="Q1" s="693"/>
      <c r="R1" s="693"/>
      <c r="S1" s="693"/>
      <c r="T1" s="693"/>
      <c r="U1" s="693"/>
      <c r="V1" s="693"/>
      <c r="W1" s="693"/>
      <c r="X1" s="693"/>
      <c r="Y1" s="693"/>
      <c r="Z1" s="693"/>
      <c r="AA1" s="693"/>
      <c r="AB1" s="693"/>
      <c r="AC1" s="693"/>
      <c r="AD1" s="693"/>
      <c r="AE1" s="164"/>
    </row>
    <row r="2" spans="1:109" ht="15" customHeight="1">
      <c r="A2" s="164"/>
      <c r="B2" s="164"/>
      <c r="C2" s="164"/>
      <c r="D2" s="164"/>
      <c r="E2" s="164"/>
      <c r="F2" s="164"/>
      <c r="G2" s="164"/>
      <c r="H2" s="164"/>
      <c r="I2" s="164"/>
      <c r="J2" s="164"/>
      <c r="K2" s="164"/>
      <c r="L2" s="164"/>
      <c r="M2" s="164"/>
      <c r="N2" s="164"/>
      <c r="O2" s="164"/>
      <c r="P2" s="164"/>
      <c r="Q2" s="164"/>
      <c r="R2" s="164"/>
      <c r="S2" s="164"/>
      <c r="T2" s="164"/>
      <c r="U2" s="164"/>
      <c r="V2" s="164"/>
      <c r="W2" s="164"/>
      <c r="X2" s="164"/>
      <c r="Y2" s="164"/>
      <c r="Z2" s="164"/>
      <c r="AA2" s="164"/>
      <c r="AB2" s="164"/>
      <c r="AC2" s="164"/>
      <c r="AD2" s="164"/>
      <c r="AE2" s="164"/>
      <c r="AH2" s="168" t="s">
        <v>16</v>
      </c>
      <c r="AI2" s="169" t="s">
        <v>17</v>
      </c>
      <c r="AK2" s="170"/>
      <c r="AL2" s="168" t="s">
        <v>18</v>
      </c>
      <c r="AM2" s="169" t="s">
        <v>19</v>
      </c>
      <c r="AN2" s="169" t="s">
        <v>17</v>
      </c>
      <c r="AO2" s="170"/>
      <c r="AP2" s="170"/>
      <c r="BW2" s="171"/>
      <c r="BX2" s="170"/>
      <c r="BY2" s="170"/>
    </row>
    <row r="3" spans="1:109" ht="45" customHeight="1">
      <c r="A3" s="164"/>
      <c r="B3" s="694" t="s">
        <v>1</v>
      </c>
      <c r="C3" s="695"/>
      <c r="D3" s="695"/>
      <c r="E3" s="695"/>
      <c r="F3" s="695"/>
      <c r="G3" s="695"/>
      <c r="H3" s="695"/>
      <c r="I3" s="695"/>
      <c r="J3" s="695"/>
      <c r="K3" s="695"/>
      <c r="L3" s="695"/>
      <c r="M3" s="695"/>
      <c r="N3" s="695"/>
      <c r="O3" s="695"/>
      <c r="P3" s="695"/>
      <c r="Q3" s="695"/>
      <c r="R3" s="695"/>
      <c r="S3" s="695"/>
      <c r="T3" s="695"/>
      <c r="U3" s="695"/>
      <c r="V3" s="695"/>
      <c r="W3" s="695"/>
      <c r="X3" s="695"/>
      <c r="Y3" s="695"/>
      <c r="Z3" s="695"/>
      <c r="AA3" s="695"/>
      <c r="AB3" s="695"/>
      <c r="AC3" s="695"/>
      <c r="AD3" s="695"/>
      <c r="AE3" s="164"/>
      <c r="AH3" s="172"/>
      <c r="AI3" s="172"/>
      <c r="AK3" s="170"/>
      <c r="AL3" s="173"/>
      <c r="AM3" s="173"/>
      <c r="AN3" s="173"/>
      <c r="AO3" s="170"/>
      <c r="AP3" s="170">
        <v>1</v>
      </c>
      <c r="AQ3" s="174" t="s">
        <v>20</v>
      </c>
      <c r="AR3" s="174" t="s">
        <v>21</v>
      </c>
      <c r="AS3" s="174" t="s">
        <v>22</v>
      </c>
      <c r="AT3" s="174" t="s">
        <v>23</v>
      </c>
      <c r="AU3" s="174" t="s">
        <v>24</v>
      </c>
      <c r="AV3" s="174" t="s">
        <v>25</v>
      </c>
      <c r="AW3" s="174" t="s">
        <v>26</v>
      </c>
      <c r="AX3" s="174" t="s">
        <v>27</v>
      </c>
      <c r="AY3" s="174" t="s">
        <v>28</v>
      </c>
      <c r="AZ3" s="174" t="s">
        <v>29</v>
      </c>
      <c r="BA3" s="174" t="s">
        <v>30</v>
      </c>
      <c r="BB3" s="174" t="s">
        <v>31</v>
      </c>
      <c r="BC3" s="174" t="s">
        <v>32</v>
      </c>
      <c r="BD3" s="174" t="s">
        <v>33</v>
      </c>
      <c r="BE3" s="174" t="s">
        <v>34</v>
      </c>
      <c r="BF3" s="174" t="s">
        <v>35</v>
      </c>
      <c r="BG3" s="174" t="s">
        <v>36</v>
      </c>
      <c r="BH3" s="174" t="s">
        <v>37</v>
      </c>
      <c r="BI3" s="174" t="s">
        <v>38</v>
      </c>
      <c r="BJ3" s="174" t="s">
        <v>39</v>
      </c>
      <c r="BK3" s="174" t="s">
        <v>40</v>
      </c>
      <c r="BL3" s="174" t="s">
        <v>41</v>
      </c>
      <c r="BM3" s="174" t="s">
        <v>42</v>
      </c>
      <c r="BN3" s="174" t="s">
        <v>43</v>
      </c>
      <c r="BO3" s="174" t="s">
        <v>44</v>
      </c>
      <c r="BP3" s="174" t="s">
        <v>45</v>
      </c>
      <c r="BQ3" s="174" t="s">
        <v>46</v>
      </c>
      <c r="BR3" s="174" t="s">
        <v>47</v>
      </c>
      <c r="BS3" s="174" t="s">
        <v>48</v>
      </c>
      <c r="BT3" s="174" t="s">
        <v>49</v>
      </c>
      <c r="BU3" s="174" t="s">
        <v>50</v>
      </c>
      <c r="BV3" s="174" t="s">
        <v>51</v>
      </c>
      <c r="BW3" s="171"/>
      <c r="BX3" s="170"/>
      <c r="BY3" s="170"/>
      <c r="BZ3" s="174" t="s">
        <v>20</v>
      </c>
      <c r="CA3" s="174" t="s">
        <v>21</v>
      </c>
      <c r="CB3" s="174" t="s">
        <v>22</v>
      </c>
      <c r="CC3" s="174" t="s">
        <v>23</v>
      </c>
      <c r="CD3" s="174" t="s">
        <v>24</v>
      </c>
      <c r="CE3" s="174" t="s">
        <v>25</v>
      </c>
      <c r="CF3" s="174" t="s">
        <v>26</v>
      </c>
      <c r="CG3" s="174" t="s">
        <v>27</v>
      </c>
      <c r="CH3" s="174" t="s">
        <v>28</v>
      </c>
      <c r="CI3" s="174" t="s">
        <v>29</v>
      </c>
      <c r="CJ3" s="174" t="s">
        <v>30</v>
      </c>
      <c r="CK3" s="174" t="s">
        <v>31</v>
      </c>
      <c r="CL3" s="174" t="s">
        <v>32</v>
      </c>
      <c r="CM3" s="174" t="s">
        <v>33</v>
      </c>
      <c r="CN3" s="174" t="s">
        <v>34</v>
      </c>
      <c r="CO3" s="174" t="s">
        <v>35</v>
      </c>
      <c r="CP3" s="174" t="s">
        <v>36</v>
      </c>
      <c r="CQ3" s="174" t="s">
        <v>37</v>
      </c>
      <c r="CR3" s="174" t="s">
        <v>38</v>
      </c>
      <c r="CS3" s="174" t="s">
        <v>39</v>
      </c>
      <c r="CT3" s="174" t="s">
        <v>40</v>
      </c>
      <c r="CU3" s="174" t="s">
        <v>41</v>
      </c>
      <c r="CV3" s="174" t="s">
        <v>42</v>
      </c>
      <c r="CW3" s="174" t="s">
        <v>43</v>
      </c>
      <c r="CX3" s="174" t="s">
        <v>44</v>
      </c>
      <c r="CY3" s="174" t="s">
        <v>45</v>
      </c>
      <c r="CZ3" s="174" t="s">
        <v>46</v>
      </c>
      <c r="DA3" s="174" t="s">
        <v>47</v>
      </c>
      <c r="DB3" s="174" t="s">
        <v>48</v>
      </c>
      <c r="DC3" s="174" t="s">
        <v>49</v>
      </c>
      <c r="DD3" s="174" t="s">
        <v>50</v>
      </c>
      <c r="DE3" s="174" t="s">
        <v>51</v>
      </c>
    </row>
    <row r="4" spans="1:109" ht="15" customHeight="1">
      <c r="A4" s="164"/>
      <c r="B4" s="164"/>
      <c r="C4" s="164"/>
      <c r="D4" s="164"/>
      <c r="E4" s="164"/>
      <c r="F4" s="164"/>
      <c r="G4" s="164"/>
      <c r="H4" s="164"/>
      <c r="I4" s="164"/>
      <c r="J4" s="164"/>
      <c r="K4" s="164"/>
      <c r="L4" s="164"/>
      <c r="M4" s="164"/>
      <c r="N4" s="164"/>
      <c r="O4" s="164"/>
      <c r="P4" s="164"/>
      <c r="Q4" s="164"/>
      <c r="R4" s="164"/>
      <c r="S4" s="164"/>
      <c r="T4" s="164"/>
      <c r="U4" s="164"/>
      <c r="V4" s="164"/>
      <c r="W4" s="164"/>
      <c r="X4" s="164"/>
      <c r="Y4" s="164"/>
      <c r="Z4" s="164"/>
      <c r="AA4" s="164"/>
      <c r="AB4" s="164"/>
      <c r="AC4" s="164"/>
      <c r="AD4" s="164"/>
      <c r="AE4" s="164"/>
      <c r="AH4" s="175" t="s">
        <v>52</v>
      </c>
      <c r="AI4" s="173" t="s">
        <v>20</v>
      </c>
      <c r="AJ4" s="170"/>
      <c r="AK4" s="170"/>
      <c r="AL4" s="172" t="str">
        <f>IFERROR(IF(HLOOKUP($N$10, $BZ$3:$DE$574, $AP4, FALSE )="", "", HLOOKUP($N$10, $BZ$3:$DE$574, $AP4, FALSE)), "")</f>
        <v>Acajete</v>
      </c>
      <c r="AM4" s="172" t="str">
        <f>IFERROR(IF(AL4="", "", HLOOKUP($N$10, $AQ$3:$BV$574, AP4, FALSE)), "")</f>
        <v>30001</v>
      </c>
      <c r="AN4" s="173" t="str">
        <f>MID(AM4, 3, 3)</f>
        <v>001</v>
      </c>
      <c r="AO4" s="170"/>
      <c r="AP4" s="170">
        <v>2</v>
      </c>
      <c r="AQ4" s="176" t="s">
        <v>53</v>
      </c>
      <c r="AR4" s="176" t="s">
        <v>54</v>
      </c>
      <c r="AS4" s="176" t="s">
        <v>55</v>
      </c>
      <c r="AT4" s="176" t="s">
        <v>56</v>
      </c>
      <c r="AU4" s="176" t="s">
        <v>57</v>
      </c>
      <c r="AV4" s="176" t="s">
        <v>58</v>
      </c>
      <c r="AW4" s="176" t="s">
        <v>59</v>
      </c>
      <c r="AX4" s="176" t="s">
        <v>60</v>
      </c>
      <c r="AY4" s="176" t="s">
        <v>61</v>
      </c>
      <c r="AZ4" s="176" t="s">
        <v>62</v>
      </c>
      <c r="BA4" s="176" t="s">
        <v>63</v>
      </c>
      <c r="BB4" s="176" t="s">
        <v>64</v>
      </c>
      <c r="BC4" s="176" t="s">
        <v>65</v>
      </c>
      <c r="BD4" s="176" t="s">
        <v>66</v>
      </c>
      <c r="BE4" s="177" t="s">
        <v>67</v>
      </c>
      <c r="BF4" s="176" t="s">
        <v>68</v>
      </c>
      <c r="BG4" s="176" t="s">
        <v>69</v>
      </c>
      <c r="BH4" s="176" t="s">
        <v>70</v>
      </c>
      <c r="BI4" s="176" t="s">
        <v>71</v>
      </c>
      <c r="BJ4" s="176" t="s">
        <v>72</v>
      </c>
      <c r="BK4" s="176" t="s">
        <v>73</v>
      </c>
      <c r="BL4" s="176" t="s">
        <v>74</v>
      </c>
      <c r="BM4" s="176" t="s">
        <v>75</v>
      </c>
      <c r="BN4" s="176" t="s">
        <v>76</v>
      </c>
      <c r="BO4" s="176" t="s">
        <v>77</v>
      </c>
      <c r="BP4" s="176" t="s">
        <v>78</v>
      </c>
      <c r="BQ4" s="176" t="s">
        <v>79</v>
      </c>
      <c r="BR4" s="176" t="s">
        <v>80</v>
      </c>
      <c r="BS4" s="176" t="s">
        <v>81</v>
      </c>
      <c r="BT4" s="176" t="s">
        <v>82</v>
      </c>
      <c r="BU4" s="176" t="s">
        <v>83</v>
      </c>
      <c r="BV4" s="176" t="s">
        <v>84</v>
      </c>
      <c r="BW4" s="170"/>
      <c r="BX4" s="170"/>
      <c r="BY4" s="170"/>
      <c r="BZ4" s="178" t="s">
        <v>52</v>
      </c>
      <c r="CA4" s="178" t="s">
        <v>85</v>
      </c>
      <c r="CB4" s="178" t="s">
        <v>86</v>
      </c>
      <c r="CC4" s="178" t="s">
        <v>87</v>
      </c>
      <c r="CD4" s="178" t="s">
        <v>88</v>
      </c>
      <c r="CE4" s="178" t="s">
        <v>89</v>
      </c>
      <c r="CF4" s="178" t="s">
        <v>90</v>
      </c>
      <c r="CG4" s="178" t="s">
        <v>91</v>
      </c>
      <c r="CH4" s="178" t="s">
        <v>92</v>
      </c>
      <c r="CI4" s="178" t="s">
        <v>93</v>
      </c>
      <c r="CJ4" s="178" t="s">
        <v>88</v>
      </c>
      <c r="CK4" s="178" t="s">
        <v>94</v>
      </c>
      <c r="CL4" s="178" t="s">
        <v>95</v>
      </c>
      <c r="CM4" s="178" t="s">
        <v>96</v>
      </c>
      <c r="CN4" s="179" t="s">
        <v>97</v>
      </c>
      <c r="CO4" s="178" t="s">
        <v>98</v>
      </c>
      <c r="CP4" s="178" t="s">
        <v>99</v>
      </c>
      <c r="CQ4" s="178" t="s">
        <v>100</v>
      </c>
      <c r="CR4" s="178" t="s">
        <v>88</v>
      </c>
      <c r="CS4" s="178" t="s">
        <v>101</v>
      </c>
      <c r="CT4" s="178" t="s">
        <v>102</v>
      </c>
      <c r="CU4" s="178" t="s">
        <v>103</v>
      </c>
      <c r="CV4" s="178" t="s">
        <v>104</v>
      </c>
      <c r="CW4" s="180" t="s">
        <v>105</v>
      </c>
      <c r="CX4" s="178" t="s">
        <v>106</v>
      </c>
      <c r="CY4" s="178" t="s">
        <v>107</v>
      </c>
      <c r="CZ4" s="178" t="s">
        <v>108</v>
      </c>
      <c r="DA4" s="178" t="s">
        <v>88</v>
      </c>
      <c r="DB4" s="178" t="s">
        <v>109</v>
      </c>
      <c r="DC4" s="178" t="s">
        <v>102</v>
      </c>
      <c r="DD4" s="178" t="s">
        <v>110</v>
      </c>
      <c r="DE4" s="178" t="s">
        <v>111</v>
      </c>
    </row>
    <row r="5" spans="1:109" ht="45" customHeight="1">
      <c r="A5" s="164"/>
      <c r="B5" s="694" t="s">
        <v>2</v>
      </c>
      <c r="C5" s="695"/>
      <c r="D5" s="695"/>
      <c r="E5" s="695"/>
      <c r="F5" s="695"/>
      <c r="G5" s="695"/>
      <c r="H5" s="695"/>
      <c r="I5" s="695"/>
      <c r="J5" s="695"/>
      <c r="K5" s="695"/>
      <c r="L5" s="695"/>
      <c r="M5" s="695"/>
      <c r="N5" s="695"/>
      <c r="O5" s="695"/>
      <c r="P5" s="695"/>
      <c r="Q5" s="695"/>
      <c r="R5" s="695"/>
      <c r="S5" s="695"/>
      <c r="T5" s="695"/>
      <c r="U5" s="695"/>
      <c r="V5" s="695"/>
      <c r="W5" s="695"/>
      <c r="X5" s="695"/>
      <c r="Y5" s="695"/>
      <c r="Z5" s="695"/>
      <c r="AA5" s="695"/>
      <c r="AB5" s="695"/>
      <c r="AC5" s="695"/>
      <c r="AD5" s="695"/>
      <c r="AE5" s="164"/>
      <c r="AH5" s="175" t="s">
        <v>112</v>
      </c>
      <c r="AI5" s="173" t="s">
        <v>21</v>
      </c>
      <c r="AJ5" s="170"/>
      <c r="AK5" s="170"/>
      <c r="AL5" s="172" t="str">
        <f t="shared" ref="AL5:AL68" si="0">IFERROR(IF(HLOOKUP($N$10, $BZ$3:$DE$574, $AP5, FALSE )="", "", HLOOKUP($N$10, $BZ$3:$DE$574, $AP5, FALSE)), "")</f>
        <v>Acatlán</v>
      </c>
      <c r="AM5" s="172" t="str">
        <f t="shared" ref="AM5:AM68" si="1">IFERROR(IF(AL5="", "", HLOOKUP($N$10, $AQ$3:$BV$574, AP5, FALSE)), "")</f>
        <v>30002</v>
      </c>
      <c r="AN5" s="173" t="str">
        <f t="shared" ref="AN5:AN68" si="2">MID(AM5, 3, 3)</f>
        <v>002</v>
      </c>
      <c r="AO5" s="170"/>
      <c r="AP5" s="170">
        <v>3</v>
      </c>
      <c r="AQ5" s="176" t="s">
        <v>113</v>
      </c>
      <c r="AR5" s="176" t="s">
        <v>114</v>
      </c>
      <c r="AS5" s="176" t="s">
        <v>115</v>
      </c>
      <c r="AT5" s="176" t="s">
        <v>116</v>
      </c>
      <c r="AU5" s="176" t="s">
        <v>117</v>
      </c>
      <c r="AV5" s="176" t="s">
        <v>118</v>
      </c>
      <c r="AW5" s="176" t="s">
        <v>119</v>
      </c>
      <c r="AX5" s="176" t="s">
        <v>120</v>
      </c>
      <c r="AY5" s="176" t="s">
        <v>121</v>
      </c>
      <c r="AZ5" s="176" t="s">
        <v>122</v>
      </c>
      <c r="BA5" s="176" t="s">
        <v>123</v>
      </c>
      <c r="BB5" s="176" t="s">
        <v>124</v>
      </c>
      <c r="BC5" s="176" t="s">
        <v>125</v>
      </c>
      <c r="BD5" s="176" t="s">
        <v>126</v>
      </c>
      <c r="BE5" s="177" t="s">
        <v>127</v>
      </c>
      <c r="BF5" s="176" t="s">
        <v>128</v>
      </c>
      <c r="BG5" s="176" t="s">
        <v>129</v>
      </c>
      <c r="BH5" s="176" t="s">
        <v>130</v>
      </c>
      <c r="BI5" s="176" t="s">
        <v>131</v>
      </c>
      <c r="BJ5" s="176" t="s">
        <v>132</v>
      </c>
      <c r="BK5" s="176" t="s">
        <v>133</v>
      </c>
      <c r="BL5" s="176" t="s">
        <v>134</v>
      </c>
      <c r="BM5" s="176" t="s">
        <v>135</v>
      </c>
      <c r="BN5" s="176" t="s">
        <v>136</v>
      </c>
      <c r="BO5" s="176" t="s">
        <v>137</v>
      </c>
      <c r="BP5" s="176" t="s">
        <v>138</v>
      </c>
      <c r="BQ5" s="176" t="s">
        <v>139</v>
      </c>
      <c r="BR5" s="176" t="s">
        <v>140</v>
      </c>
      <c r="BS5" s="176" t="s">
        <v>141</v>
      </c>
      <c r="BT5" s="176" t="s">
        <v>142</v>
      </c>
      <c r="BU5" s="176" t="s">
        <v>143</v>
      </c>
      <c r="BV5" s="176" t="s">
        <v>144</v>
      </c>
      <c r="BW5" s="170"/>
      <c r="BX5" s="170"/>
      <c r="BY5" s="170"/>
      <c r="BZ5" s="178" t="s">
        <v>145</v>
      </c>
      <c r="CA5" s="178" t="s">
        <v>146</v>
      </c>
      <c r="CB5" s="178" t="s">
        <v>147</v>
      </c>
      <c r="CC5" s="178" t="s">
        <v>148</v>
      </c>
      <c r="CD5" s="178" t="s">
        <v>149</v>
      </c>
      <c r="CE5" s="178" t="s">
        <v>150</v>
      </c>
      <c r="CF5" s="178" t="s">
        <v>151</v>
      </c>
      <c r="CG5" s="178" t="s">
        <v>152</v>
      </c>
      <c r="CH5" s="178" t="s">
        <v>153</v>
      </c>
      <c r="CI5" s="178" t="s">
        <v>154</v>
      </c>
      <c r="CJ5" s="178" t="s">
        <v>155</v>
      </c>
      <c r="CK5" s="178" t="s">
        <v>156</v>
      </c>
      <c r="CL5" s="178" t="s">
        <v>157</v>
      </c>
      <c r="CM5" s="178" t="s">
        <v>158</v>
      </c>
      <c r="CN5" s="179" t="s">
        <v>159</v>
      </c>
      <c r="CO5" s="178" t="s">
        <v>160</v>
      </c>
      <c r="CP5" s="178" t="s">
        <v>161</v>
      </c>
      <c r="CQ5" s="178" t="s">
        <v>162</v>
      </c>
      <c r="CR5" s="178" t="s">
        <v>163</v>
      </c>
      <c r="CS5" s="178" t="s">
        <v>164</v>
      </c>
      <c r="CT5" s="178" t="s">
        <v>165</v>
      </c>
      <c r="CU5" s="178" t="s">
        <v>166</v>
      </c>
      <c r="CV5" s="178" t="s">
        <v>167</v>
      </c>
      <c r="CW5" s="178" t="s">
        <v>168</v>
      </c>
      <c r="CX5" s="178" t="s">
        <v>169</v>
      </c>
      <c r="CY5" s="178" t="s">
        <v>170</v>
      </c>
      <c r="CZ5" s="178" t="s">
        <v>171</v>
      </c>
      <c r="DA5" s="178" t="s">
        <v>152</v>
      </c>
      <c r="DB5" s="178" t="s">
        <v>172</v>
      </c>
      <c r="DC5" s="178" t="s">
        <v>95</v>
      </c>
      <c r="DD5" s="178" t="s">
        <v>173</v>
      </c>
      <c r="DE5" s="178" t="s">
        <v>174</v>
      </c>
    </row>
    <row r="6" spans="1:109" ht="15" customHeight="1">
      <c r="A6" s="164"/>
      <c r="B6" s="164"/>
      <c r="C6" s="164"/>
      <c r="D6" s="164"/>
      <c r="E6" s="164"/>
      <c r="F6" s="164"/>
      <c r="G6" s="164"/>
      <c r="H6" s="164"/>
      <c r="I6" s="164"/>
      <c r="J6" s="164"/>
      <c r="K6" s="164"/>
      <c r="L6" s="164"/>
      <c r="M6" s="164"/>
      <c r="N6" s="164"/>
      <c r="O6" s="164"/>
      <c r="P6" s="164"/>
      <c r="Q6" s="164"/>
      <c r="R6" s="164"/>
      <c r="S6" s="164"/>
      <c r="T6" s="164"/>
      <c r="U6" s="164"/>
      <c r="V6" s="164"/>
      <c r="W6" s="164"/>
      <c r="X6" s="164"/>
      <c r="Y6" s="164"/>
      <c r="Z6" s="164"/>
      <c r="AA6" s="164"/>
      <c r="AB6" s="164"/>
      <c r="AC6" s="164"/>
      <c r="AD6" s="164"/>
      <c r="AE6" s="164"/>
      <c r="AH6" s="175" t="s">
        <v>175</v>
      </c>
      <c r="AI6" s="173" t="s">
        <v>22</v>
      </c>
      <c r="AJ6" s="170"/>
      <c r="AK6" s="170"/>
      <c r="AL6" s="172" t="str">
        <f t="shared" si="0"/>
        <v>Acayucan</v>
      </c>
      <c r="AM6" s="172" t="str">
        <f t="shared" si="1"/>
        <v>30003</v>
      </c>
      <c r="AN6" s="173" t="str">
        <f t="shared" si="2"/>
        <v>003</v>
      </c>
      <c r="AO6" s="170"/>
      <c r="AP6" s="170">
        <v>4</v>
      </c>
      <c r="AQ6" s="176" t="s">
        <v>176</v>
      </c>
      <c r="AR6" s="176" t="s">
        <v>177</v>
      </c>
      <c r="AS6" s="176" t="s">
        <v>178</v>
      </c>
      <c r="AT6" s="176" t="s">
        <v>179</v>
      </c>
      <c r="AU6" s="176" t="s">
        <v>180</v>
      </c>
      <c r="AV6" s="176" t="s">
        <v>181</v>
      </c>
      <c r="AW6" s="176" t="s">
        <v>182</v>
      </c>
      <c r="AX6" s="176" t="s">
        <v>183</v>
      </c>
      <c r="AY6" s="176" t="s">
        <v>184</v>
      </c>
      <c r="AZ6" s="176" t="s">
        <v>185</v>
      </c>
      <c r="BA6" s="176" t="s">
        <v>186</v>
      </c>
      <c r="BB6" s="176" t="s">
        <v>187</v>
      </c>
      <c r="BC6" s="176" t="s">
        <v>188</v>
      </c>
      <c r="BD6" s="176" t="s">
        <v>189</v>
      </c>
      <c r="BE6" s="177" t="s">
        <v>190</v>
      </c>
      <c r="BF6" s="176" t="s">
        <v>191</v>
      </c>
      <c r="BG6" s="176" t="s">
        <v>192</v>
      </c>
      <c r="BH6" s="176" t="s">
        <v>193</v>
      </c>
      <c r="BI6" s="176" t="s">
        <v>194</v>
      </c>
      <c r="BJ6" s="176" t="s">
        <v>195</v>
      </c>
      <c r="BK6" s="176" t="s">
        <v>196</v>
      </c>
      <c r="BL6" s="176" t="s">
        <v>197</v>
      </c>
      <c r="BM6" s="176" t="s">
        <v>198</v>
      </c>
      <c r="BN6" s="176" t="s">
        <v>199</v>
      </c>
      <c r="BO6" s="176" t="s">
        <v>200</v>
      </c>
      <c r="BP6" s="176" t="s">
        <v>201</v>
      </c>
      <c r="BQ6" s="176" t="s">
        <v>202</v>
      </c>
      <c r="BR6" s="176" t="s">
        <v>203</v>
      </c>
      <c r="BS6" s="176" t="s">
        <v>204</v>
      </c>
      <c r="BT6" s="176" t="s">
        <v>205</v>
      </c>
      <c r="BU6" s="176" t="s">
        <v>206</v>
      </c>
      <c r="BV6" s="176" t="s">
        <v>207</v>
      </c>
      <c r="BW6" s="170"/>
      <c r="BX6" s="170"/>
      <c r="BY6" s="170"/>
      <c r="BZ6" s="178" t="s">
        <v>208</v>
      </c>
      <c r="CA6" s="178" t="s">
        <v>209</v>
      </c>
      <c r="CB6" s="178" t="s">
        <v>210</v>
      </c>
      <c r="CC6" s="178" t="s">
        <v>211</v>
      </c>
      <c r="CD6" s="178" t="s">
        <v>212</v>
      </c>
      <c r="CE6" s="178" t="s">
        <v>213</v>
      </c>
      <c r="CF6" s="178" t="s">
        <v>214</v>
      </c>
      <c r="CG6" s="178" t="s">
        <v>212</v>
      </c>
      <c r="CH6" s="178" t="s">
        <v>215</v>
      </c>
      <c r="CI6" s="178" t="s">
        <v>216</v>
      </c>
      <c r="CJ6" s="178" t="s">
        <v>217</v>
      </c>
      <c r="CK6" s="178" t="s">
        <v>218</v>
      </c>
      <c r="CL6" s="178" t="s">
        <v>219</v>
      </c>
      <c r="CM6" s="178" t="s">
        <v>220</v>
      </c>
      <c r="CN6" s="179" t="s">
        <v>221</v>
      </c>
      <c r="CO6" s="178" t="s">
        <v>222</v>
      </c>
      <c r="CP6" s="178" t="s">
        <v>223</v>
      </c>
      <c r="CQ6" s="178" t="s">
        <v>224</v>
      </c>
      <c r="CR6" s="178" t="s">
        <v>225</v>
      </c>
      <c r="CS6" s="178" t="s">
        <v>226</v>
      </c>
      <c r="CT6" s="178" t="s">
        <v>95</v>
      </c>
      <c r="CU6" s="178" t="s">
        <v>227</v>
      </c>
      <c r="CV6" s="178" t="s">
        <v>228</v>
      </c>
      <c r="CW6" s="178" t="s">
        <v>229</v>
      </c>
      <c r="CX6" s="178" t="s">
        <v>230</v>
      </c>
      <c r="CY6" s="180" t="s">
        <v>231</v>
      </c>
      <c r="CZ6" s="178" t="s">
        <v>232</v>
      </c>
      <c r="DA6" s="178" t="s">
        <v>233</v>
      </c>
      <c r="DB6" s="178" t="s">
        <v>234</v>
      </c>
      <c r="DC6" s="178" t="s">
        <v>235</v>
      </c>
      <c r="DD6" s="178" t="s">
        <v>236</v>
      </c>
      <c r="DE6" s="178" t="s">
        <v>237</v>
      </c>
    </row>
    <row r="7" spans="1:109" ht="60" customHeight="1">
      <c r="A7" s="164"/>
      <c r="B7" s="694" t="s">
        <v>6</v>
      </c>
      <c r="C7" s="694"/>
      <c r="D7" s="694"/>
      <c r="E7" s="694"/>
      <c r="F7" s="694"/>
      <c r="G7" s="694"/>
      <c r="H7" s="694"/>
      <c r="I7" s="694"/>
      <c r="J7" s="694"/>
      <c r="K7" s="694"/>
      <c r="L7" s="694"/>
      <c r="M7" s="694"/>
      <c r="N7" s="694"/>
      <c r="O7" s="694"/>
      <c r="P7" s="694"/>
      <c r="Q7" s="694"/>
      <c r="R7" s="694"/>
      <c r="S7" s="694"/>
      <c r="T7" s="694"/>
      <c r="U7" s="694"/>
      <c r="V7" s="694"/>
      <c r="W7" s="694"/>
      <c r="X7" s="694"/>
      <c r="Y7" s="694"/>
      <c r="Z7" s="694"/>
      <c r="AA7" s="694"/>
      <c r="AB7" s="694"/>
      <c r="AC7" s="694"/>
      <c r="AD7" s="694"/>
      <c r="AE7" s="164"/>
      <c r="AH7" s="175" t="s">
        <v>148</v>
      </c>
      <c r="AI7" s="173" t="s">
        <v>23</v>
      </c>
      <c r="AJ7" s="170"/>
      <c r="AK7" s="170"/>
      <c r="AL7" s="172" t="str">
        <f t="shared" si="0"/>
        <v>Actopan</v>
      </c>
      <c r="AM7" s="172" t="str">
        <f t="shared" si="1"/>
        <v>30004</v>
      </c>
      <c r="AN7" s="173" t="str">
        <f t="shared" si="2"/>
        <v>004</v>
      </c>
      <c r="AO7" s="170"/>
      <c r="AP7" s="170">
        <v>5</v>
      </c>
      <c r="AQ7" s="176" t="s">
        <v>238</v>
      </c>
      <c r="AR7" s="176" t="s">
        <v>239</v>
      </c>
      <c r="AS7" s="176" t="s">
        <v>240</v>
      </c>
      <c r="AT7" s="176" t="s">
        <v>241</v>
      </c>
      <c r="AU7" s="176" t="s">
        <v>242</v>
      </c>
      <c r="AV7" s="176" t="s">
        <v>243</v>
      </c>
      <c r="AW7" s="176" t="s">
        <v>244</v>
      </c>
      <c r="AX7" s="176" t="s">
        <v>245</v>
      </c>
      <c r="AY7" s="176" t="s">
        <v>246</v>
      </c>
      <c r="AZ7" s="176" t="s">
        <v>247</v>
      </c>
      <c r="BA7" s="176" t="s">
        <v>248</v>
      </c>
      <c r="BB7" s="176" t="s">
        <v>249</v>
      </c>
      <c r="BC7" s="176" t="s">
        <v>250</v>
      </c>
      <c r="BD7" s="176" t="s">
        <v>251</v>
      </c>
      <c r="BE7" s="177" t="s">
        <v>252</v>
      </c>
      <c r="BF7" s="176" t="s">
        <v>253</v>
      </c>
      <c r="BG7" s="176" t="s">
        <v>254</v>
      </c>
      <c r="BH7" s="176" t="s">
        <v>255</v>
      </c>
      <c r="BI7" s="176" t="s">
        <v>256</v>
      </c>
      <c r="BJ7" s="176" t="s">
        <v>257</v>
      </c>
      <c r="BK7" s="176" t="s">
        <v>258</v>
      </c>
      <c r="BL7" s="176" t="s">
        <v>259</v>
      </c>
      <c r="BM7" s="176" t="s">
        <v>260</v>
      </c>
      <c r="BN7" s="176" t="s">
        <v>261</v>
      </c>
      <c r="BO7" s="176" t="s">
        <v>262</v>
      </c>
      <c r="BP7" s="176" t="s">
        <v>263</v>
      </c>
      <c r="BQ7" s="176" t="s">
        <v>264</v>
      </c>
      <c r="BR7" s="176" t="s">
        <v>265</v>
      </c>
      <c r="BS7" s="176" t="s">
        <v>266</v>
      </c>
      <c r="BT7" s="176" t="s">
        <v>267</v>
      </c>
      <c r="BU7" s="176" t="s">
        <v>268</v>
      </c>
      <c r="BV7" s="176" t="s">
        <v>269</v>
      </c>
      <c r="BW7" s="170"/>
      <c r="BX7" s="170"/>
      <c r="BY7" s="170"/>
      <c r="BZ7" s="178" t="s">
        <v>270</v>
      </c>
      <c r="CA7" s="178" t="s">
        <v>271</v>
      </c>
      <c r="CB7" s="178" t="s">
        <v>272</v>
      </c>
      <c r="CC7" s="178" t="s">
        <v>273</v>
      </c>
      <c r="CD7" s="178" t="s">
        <v>274</v>
      </c>
      <c r="CE7" s="178" t="s">
        <v>275</v>
      </c>
      <c r="CF7" s="178" t="s">
        <v>276</v>
      </c>
      <c r="CG7" s="178" t="s">
        <v>277</v>
      </c>
      <c r="CH7" s="178" t="s">
        <v>278</v>
      </c>
      <c r="CI7" s="178" t="s">
        <v>279</v>
      </c>
      <c r="CJ7" s="178" t="s">
        <v>280</v>
      </c>
      <c r="CK7" s="178" t="s">
        <v>281</v>
      </c>
      <c r="CL7" s="178" t="s">
        <v>282</v>
      </c>
      <c r="CM7" s="178" t="s">
        <v>283</v>
      </c>
      <c r="CN7" s="179" t="s">
        <v>284</v>
      </c>
      <c r="CO7" s="178" t="s">
        <v>285</v>
      </c>
      <c r="CP7" s="178" t="s">
        <v>286</v>
      </c>
      <c r="CQ7" s="178" t="s">
        <v>287</v>
      </c>
      <c r="CR7" s="178" t="s">
        <v>212</v>
      </c>
      <c r="CS7" s="178" t="s">
        <v>288</v>
      </c>
      <c r="CT7" s="178" t="s">
        <v>289</v>
      </c>
      <c r="CU7" s="178" t="s">
        <v>290</v>
      </c>
      <c r="CV7" s="178" t="s">
        <v>291</v>
      </c>
      <c r="CW7" s="178" t="s">
        <v>292</v>
      </c>
      <c r="CX7" s="178" t="s">
        <v>293</v>
      </c>
      <c r="CY7" s="178" t="s">
        <v>294</v>
      </c>
      <c r="CZ7" s="178" t="s">
        <v>295</v>
      </c>
      <c r="DA7" s="178" t="s">
        <v>296</v>
      </c>
      <c r="DB7" s="178" t="s">
        <v>297</v>
      </c>
      <c r="DC7" s="178" t="s">
        <v>219</v>
      </c>
      <c r="DD7" s="178" t="s">
        <v>298</v>
      </c>
      <c r="DE7" s="178" t="s">
        <v>299</v>
      </c>
    </row>
    <row r="8" spans="1:109" ht="15" customHeight="1">
      <c r="A8" s="164"/>
      <c r="B8" s="164"/>
      <c r="C8" s="164"/>
      <c r="D8" s="164"/>
      <c r="E8" s="164"/>
      <c r="F8" s="164"/>
      <c r="G8" s="164"/>
      <c r="H8" s="164"/>
      <c r="I8" s="164"/>
      <c r="J8" s="164"/>
      <c r="K8" s="164"/>
      <c r="L8" s="164"/>
      <c r="M8" s="164"/>
      <c r="N8" s="164"/>
      <c r="O8" s="164"/>
      <c r="P8" s="164"/>
      <c r="Q8" s="164"/>
      <c r="R8" s="164"/>
      <c r="S8" s="164"/>
      <c r="T8" s="164"/>
      <c r="U8" s="164"/>
      <c r="V8" s="164"/>
      <c r="W8" s="164"/>
      <c r="X8" s="164"/>
      <c r="Y8" s="164"/>
      <c r="Z8" s="164"/>
      <c r="AA8" s="164"/>
      <c r="AB8" s="164"/>
      <c r="AC8" s="164"/>
      <c r="AD8" s="164"/>
      <c r="AE8" s="164"/>
      <c r="AH8" s="175" t="s">
        <v>300</v>
      </c>
      <c r="AI8" s="173" t="s">
        <v>24</v>
      </c>
      <c r="AJ8" s="170"/>
      <c r="AK8" s="170"/>
      <c r="AL8" s="172" t="str">
        <f t="shared" si="0"/>
        <v>Acula</v>
      </c>
      <c r="AM8" s="172" t="str">
        <f t="shared" si="1"/>
        <v>30005</v>
      </c>
      <c r="AN8" s="173" t="str">
        <f t="shared" si="2"/>
        <v>005</v>
      </c>
      <c r="AO8" s="170"/>
      <c r="AP8" s="170">
        <v>6</v>
      </c>
      <c r="AQ8" s="176" t="s">
        <v>301</v>
      </c>
      <c r="AR8" s="176" t="s">
        <v>302</v>
      </c>
      <c r="AS8" s="176" t="s">
        <v>303</v>
      </c>
      <c r="AT8" s="176" t="s">
        <v>304</v>
      </c>
      <c r="AU8" s="176" t="s">
        <v>305</v>
      </c>
      <c r="AV8" s="176" t="s">
        <v>306</v>
      </c>
      <c r="AW8" s="176" t="s">
        <v>307</v>
      </c>
      <c r="AX8" s="176" t="s">
        <v>308</v>
      </c>
      <c r="AY8" s="176" t="s">
        <v>309</v>
      </c>
      <c r="AZ8" s="176" t="s">
        <v>310</v>
      </c>
      <c r="BA8" s="176" t="s">
        <v>311</v>
      </c>
      <c r="BB8" s="176" t="s">
        <v>312</v>
      </c>
      <c r="BC8" s="176" t="s">
        <v>313</v>
      </c>
      <c r="BD8" s="176" t="s">
        <v>314</v>
      </c>
      <c r="BE8" s="177" t="s">
        <v>315</v>
      </c>
      <c r="BF8" s="176" t="s">
        <v>316</v>
      </c>
      <c r="BG8" s="176" t="s">
        <v>317</v>
      </c>
      <c r="BH8" s="176" t="s">
        <v>318</v>
      </c>
      <c r="BI8" s="176" t="s">
        <v>319</v>
      </c>
      <c r="BJ8" s="176" t="s">
        <v>320</v>
      </c>
      <c r="BK8" s="176" t="s">
        <v>321</v>
      </c>
      <c r="BL8" s="176" t="s">
        <v>322</v>
      </c>
      <c r="BM8" s="176" t="s">
        <v>323</v>
      </c>
      <c r="BN8" s="176" t="s">
        <v>324</v>
      </c>
      <c r="BO8" s="176" t="s">
        <v>325</v>
      </c>
      <c r="BP8" s="176" t="s">
        <v>326</v>
      </c>
      <c r="BQ8" s="176" t="s">
        <v>327</v>
      </c>
      <c r="BR8" s="176" t="s">
        <v>328</v>
      </c>
      <c r="BS8" s="176" t="s">
        <v>329</v>
      </c>
      <c r="BT8" s="176" t="s">
        <v>330</v>
      </c>
      <c r="BU8" s="176" t="s">
        <v>331</v>
      </c>
      <c r="BV8" s="176" t="s">
        <v>332</v>
      </c>
      <c r="BW8" s="170"/>
      <c r="BX8" s="170"/>
      <c r="BY8" s="170"/>
      <c r="BZ8" s="178" t="s">
        <v>333</v>
      </c>
      <c r="CA8" s="178" t="s">
        <v>334</v>
      </c>
      <c r="CB8" s="178" t="s">
        <v>335</v>
      </c>
      <c r="CC8" s="178" t="s">
        <v>336</v>
      </c>
      <c r="CD8" s="178" t="s">
        <v>337</v>
      </c>
      <c r="CE8" s="178" t="s">
        <v>338</v>
      </c>
      <c r="CF8" s="178" t="s">
        <v>339</v>
      </c>
      <c r="CG8" s="178" t="s">
        <v>340</v>
      </c>
      <c r="CH8" s="178" t="s">
        <v>341</v>
      </c>
      <c r="CI8" s="178" t="s">
        <v>342</v>
      </c>
      <c r="CJ8" s="178" t="s">
        <v>343</v>
      </c>
      <c r="CK8" s="178" t="s">
        <v>344</v>
      </c>
      <c r="CL8" s="178" t="s">
        <v>345</v>
      </c>
      <c r="CM8" s="178" t="s">
        <v>346</v>
      </c>
      <c r="CN8" s="179" t="s">
        <v>347</v>
      </c>
      <c r="CO8" s="178" t="s">
        <v>348</v>
      </c>
      <c r="CP8" s="178" t="s">
        <v>349</v>
      </c>
      <c r="CQ8" s="178" t="s">
        <v>350</v>
      </c>
      <c r="CR8" s="178" t="s">
        <v>351</v>
      </c>
      <c r="CS8" s="178" t="s">
        <v>352</v>
      </c>
      <c r="CT8" s="178" t="s">
        <v>353</v>
      </c>
      <c r="CU8" s="178" t="s">
        <v>354</v>
      </c>
      <c r="CV8" s="178" t="s">
        <v>299</v>
      </c>
      <c r="CW8" s="178" t="s">
        <v>171</v>
      </c>
      <c r="CX8" s="178" t="s">
        <v>355</v>
      </c>
      <c r="CY8" s="178" t="s">
        <v>356</v>
      </c>
      <c r="CZ8" s="178" t="s">
        <v>357</v>
      </c>
      <c r="DA8" s="178" t="s">
        <v>358</v>
      </c>
      <c r="DB8" s="178" t="s">
        <v>359</v>
      </c>
      <c r="DC8" s="178" t="s">
        <v>360</v>
      </c>
      <c r="DD8" s="178" t="s">
        <v>361</v>
      </c>
      <c r="DE8" s="178" t="s">
        <v>362</v>
      </c>
    </row>
    <row r="9" spans="1:109" ht="15" customHeight="1" thickBot="1">
      <c r="A9" s="164"/>
      <c r="B9" s="4" t="s">
        <v>4</v>
      </c>
      <c r="C9" s="150"/>
      <c r="D9" s="150"/>
      <c r="E9" s="150"/>
      <c r="F9" s="150"/>
      <c r="G9" s="150"/>
      <c r="H9" s="150"/>
      <c r="I9" s="150"/>
      <c r="J9" s="150"/>
      <c r="K9" s="150"/>
      <c r="L9" s="150"/>
      <c r="M9" s="150"/>
      <c r="N9" s="4" t="s">
        <v>5</v>
      </c>
      <c r="O9" s="150"/>
      <c r="P9" s="164"/>
      <c r="Q9" s="164"/>
      <c r="R9" s="164"/>
      <c r="S9" s="164"/>
      <c r="T9" s="164"/>
      <c r="U9" s="164"/>
      <c r="V9" s="164"/>
      <c r="W9" s="164"/>
      <c r="X9" s="164"/>
      <c r="Y9" s="164"/>
      <c r="Z9" s="164"/>
      <c r="AA9" s="700" t="s">
        <v>3</v>
      </c>
      <c r="AB9" s="700"/>
      <c r="AC9" s="700"/>
      <c r="AD9" s="700"/>
      <c r="AE9" s="164"/>
      <c r="AH9" s="175" t="s">
        <v>150</v>
      </c>
      <c r="AI9" s="173" t="s">
        <v>25</v>
      </c>
      <c r="AJ9" s="170"/>
      <c r="AK9" s="170"/>
      <c r="AL9" s="172" t="str">
        <f t="shared" si="0"/>
        <v>Acultzingo</v>
      </c>
      <c r="AM9" s="172" t="str">
        <f t="shared" si="1"/>
        <v>30006</v>
      </c>
      <c r="AN9" s="173" t="str">
        <f t="shared" si="2"/>
        <v>006</v>
      </c>
      <c r="AO9" s="170"/>
      <c r="AP9" s="170">
        <v>7</v>
      </c>
      <c r="AQ9" s="176" t="s">
        <v>363</v>
      </c>
      <c r="AR9" s="176" t="s">
        <v>364</v>
      </c>
      <c r="AS9" s="181" t="s">
        <v>365</v>
      </c>
      <c r="AT9" s="176" t="s">
        <v>366</v>
      </c>
      <c r="AU9" s="176" t="s">
        <v>367</v>
      </c>
      <c r="AV9" s="176" t="s">
        <v>368</v>
      </c>
      <c r="AW9" s="176" t="s">
        <v>369</v>
      </c>
      <c r="AX9" s="176" t="s">
        <v>370</v>
      </c>
      <c r="AY9" s="176" t="s">
        <v>371</v>
      </c>
      <c r="AZ9" s="176" t="s">
        <v>372</v>
      </c>
      <c r="BA9" s="176" t="s">
        <v>373</v>
      </c>
      <c r="BB9" s="176" t="s">
        <v>374</v>
      </c>
      <c r="BC9" s="176" t="s">
        <v>375</v>
      </c>
      <c r="BD9" s="176" t="s">
        <v>376</v>
      </c>
      <c r="BE9" s="177" t="s">
        <v>377</v>
      </c>
      <c r="BF9" s="176" t="s">
        <v>378</v>
      </c>
      <c r="BG9" s="176" t="s">
        <v>379</v>
      </c>
      <c r="BH9" s="176" t="s">
        <v>380</v>
      </c>
      <c r="BI9" s="176" t="s">
        <v>381</v>
      </c>
      <c r="BJ9" s="176" t="s">
        <v>382</v>
      </c>
      <c r="BK9" s="176" t="s">
        <v>383</v>
      </c>
      <c r="BL9" s="176" t="s">
        <v>384</v>
      </c>
      <c r="BM9" s="176" t="s">
        <v>385</v>
      </c>
      <c r="BN9" s="176" t="s">
        <v>386</v>
      </c>
      <c r="BO9" s="176" t="s">
        <v>387</v>
      </c>
      <c r="BP9" s="176" t="s">
        <v>388</v>
      </c>
      <c r="BQ9" s="176" t="s">
        <v>389</v>
      </c>
      <c r="BR9" s="176" t="s">
        <v>390</v>
      </c>
      <c r="BS9" s="176" t="s">
        <v>391</v>
      </c>
      <c r="BT9" s="176" t="s">
        <v>392</v>
      </c>
      <c r="BU9" s="176" t="s">
        <v>393</v>
      </c>
      <c r="BV9" s="176" t="s">
        <v>394</v>
      </c>
      <c r="BW9" s="170"/>
      <c r="BX9" s="170"/>
      <c r="BY9" s="170"/>
      <c r="BZ9" s="178" t="s">
        <v>395</v>
      </c>
      <c r="CA9" s="178" t="s">
        <v>396</v>
      </c>
      <c r="CB9" s="178" t="s">
        <v>397</v>
      </c>
      <c r="CC9" s="178" t="s">
        <v>398</v>
      </c>
      <c r="CD9" s="178" t="s">
        <v>399</v>
      </c>
      <c r="CE9" s="178" t="s">
        <v>400</v>
      </c>
      <c r="CF9" s="178" t="s">
        <v>401</v>
      </c>
      <c r="CG9" s="178" t="s">
        <v>402</v>
      </c>
      <c r="CH9" s="178" t="s">
        <v>403</v>
      </c>
      <c r="CI9" s="178" t="s">
        <v>404</v>
      </c>
      <c r="CJ9" s="178" t="s">
        <v>405</v>
      </c>
      <c r="CK9" s="178" t="s">
        <v>406</v>
      </c>
      <c r="CL9" s="178" t="s">
        <v>407</v>
      </c>
      <c r="CM9" s="178" t="s">
        <v>408</v>
      </c>
      <c r="CN9" s="179" t="s">
        <v>409</v>
      </c>
      <c r="CO9" s="178" t="s">
        <v>410</v>
      </c>
      <c r="CP9" s="178" t="s">
        <v>411</v>
      </c>
      <c r="CQ9" s="178" t="s">
        <v>412</v>
      </c>
      <c r="CR9" s="178" t="s">
        <v>413</v>
      </c>
      <c r="CS9" s="178" t="s">
        <v>414</v>
      </c>
      <c r="CT9" s="178" t="s">
        <v>162</v>
      </c>
      <c r="CU9" s="178" t="s">
        <v>415</v>
      </c>
      <c r="CV9" s="178" t="s">
        <v>416</v>
      </c>
      <c r="CW9" s="178" t="s">
        <v>417</v>
      </c>
      <c r="CX9" s="178" t="s">
        <v>418</v>
      </c>
      <c r="CY9" s="178" t="s">
        <v>419</v>
      </c>
      <c r="CZ9" s="178" t="s">
        <v>420</v>
      </c>
      <c r="DA9" s="178" t="s">
        <v>421</v>
      </c>
      <c r="DB9" s="178" t="s">
        <v>422</v>
      </c>
      <c r="DC9" s="178" t="s">
        <v>423</v>
      </c>
      <c r="DD9" s="178" t="s">
        <v>424</v>
      </c>
      <c r="DE9" s="178" t="s">
        <v>425</v>
      </c>
    </row>
    <row r="10" spans="1:109" ht="15" customHeight="1" thickBot="1">
      <c r="A10" s="164"/>
      <c r="B10" s="701" t="s">
        <v>1554</v>
      </c>
      <c r="C10" s="702"/>
      <c r="D10" s="702"/>
      <c r="E10" s="702"/>
      <c r="F10" s="702"/>
      <c r="G10" s="702"/>
      <c r="H10" s="702"/>
      <c r="I10" s="702"/>
      <c r="J10" s="702"/>
      <c r="K10" s="702"/>
      <c r="L10" s="703"/>
      <c r="M10" s="150"/>
      <c r="N10" s="696" t="str">
        <f>IFERROR(VLOOKUP(B10, AH4:AI35, 2, FALSE), "")</f>
        <v>230</v>
      </c>
      <c r="O10" s="698"/>
      <c r="P10" s="164"/>
      <c r="Q10" s="164"/>
      <c r="R10" s="164"/>
      <c r="S10" s="164"/>
      <c r="T10" s="164"/>
      <c r="U10" s="164"/>
      <c r="V10" s="164"/>
      <c r="W10" s="164"/>
      <c r="X10" s="164"/>
      <c r="Y10" s="164"/>
      <c r="Z10" s="164"/>
      <c r="AA10" s="164"/>
      <c r="AB10" s="164"/>
      <c r="AC10" s="164"/>
      <c r="AD10" s="164"/>
      <c r="AE10" s="164"/>
      <c r="AH10" s="175" t="s">
        <v>426</v>
      </c>
      <c r="AI10" s="173" t="s">
        <v>26</v>
      </c>
      <c r="AJ10" s="170"/>
      <c r="AK10" s="170"/>
      <c r="AL10" s="172" t="str">
        <f t="shared" si="0"/>
        <v>Camarón de Tejeda</v>
      </c>
      <c r="AM10" s="172" t="str">
        <f t="shared" si="1"/>
        <v>30007</v>
      </c>
      <c r="AN10" s="173" t="str">
        <f t="shared" si="2"/>
        <v>007</v>
      </c>
      <c r="AO10" s="170"/>
      <c r="AP10" s="170">
        <v>8</v>
      </c>
      <c r="AQ10" s="176" t="s">
        <v>427</v>
      </c>
      <c r="AR10" s="176" t="s">
        <v>428</v>
      </c>
      <c r="AS10" s="176"/>
      <c r="AT10" s="176" t="s">
        <v>429</v>
      </c>
      <c r="AU10" s="176" t="s">
        <v>430</v>
      </c>
      <c r="AV10" s="176" t="s">
        <v>431</v>
      </c>
      <c r="AW10" s="176" t="s">
        <v>432</v>
      </c>
      <c r="AX10" s="176" t="s">
        <v>433</v>
      </c>
      <c r="AY10" s="176" t="s">
        <v>434</v>
      </c>
      <c r="AZ10" s="176" t="s">
        <v>435</v>
      </c>
      <c r="BA10" s="176" t="s">
        <v>436</v>
      </c>
      <c r="BB10" s="176" t="s">
        <v>437</v>
      </c>
      <c r="BC10" s="176" t="s">
        <v>438</v>
      </c>
      <c r="BD10" s="176" t="s">
        <v>439</v>
      </c>
      <c r="BE10" s="177" t="s">
        <v>440</v>
      </c>
      <c r="BF10" s="176" t="s">
        <v>441</v>
      </c>
      <c r="BG10" s="176" t="s">
        <v>442</v>
      </c>
      <c r="BH10" s="176" t="s">
        <v>443</v>
      </c>
      <c r="BI10" s="176" t="s">
        <v>444</v>
      </c>
      <c r="BJ10" s="176" t="s">
        <v>445</v>
      </c>
      <c r="BK10" s="176" t="s">
        <v>446</v>
      </c>
      <c r="BL10" s="176" t="s">
        <v>447</v>
      </c>
      <c r="BM10" s="176" t="s">
        <v>448</v>
      </c>
      <c r="BN10" s="176" t="s">
        <v>449</v>
      </c>
      <c r="BO10" s="176" t="s">
        <v>450</v>
      </c>
      <c r="BP10" s="176" t="s">
        <v>451</v>
      </c>
      <c r="BQ10" s="176" t="s">
        <v>452</v>
      </c>
      <c r="BR10" s="176" t="s">
        <v>453</v>
      </c>
      <c r="BS10" s="176" t="s">
        <v>454</v>
      </c>
      <c r="BT10" s="176" t="s">
        <v>455</v>
      </c>
      <c r="BU10" s="176" t="s">
        <v>456</v>
      </c>
      <c r="BV10" s="176" t="s">
        <v>457</v>
      </c>
      <c r="BW10" s="170"/>
      <c r="BX10" s="170"/>
      <c r="BY10" s="170"/>
      <c r="BZ10" s="178" t="s">
        <v>458</v>
      </c>
      <c r="CA10" s="178" t="s">
        <v>459</v>
      </c>
      <c r="CB10" s="178"/>
      <c r="CC10" s="178" t="s">
        <v>460</v>
      </c>
      <c r="CD10" s="178" t="s">
        <v>461</v>
      </c>
      <c r="CE10" s="178" t="s">
        <v>462</v>
      </c>
      <c r="CF10" s="178" t="s">
        <v>463</v>
      </c>
      <c r="CG10" s="178" t="s">
        <v>464</v>
      </c>
      <c r="CH10" s="178" t="s">
        <v>465</v>
      </c>
      <c r="CI10" s="178" t="s">
        <v>466</v>
      </c>
      <c r="CJ10" s="178" t="s">
        <v>467</v>
      </c>
      <c r="CK10" s="178" t="s">
        <v>468</v>
      </c>
      <c r="CL10" s="178" t="s">
        <v>469</v>
      </c>
      <c r="CM10" s="178" t="s">
        <v>470</v>
      </c>
      <c r="CN10" s="179" t="s">
        <v>471</v>
      </c>
      <c r="CO10" s="178" t="s">
        <v>472</v>
      </c>
      <c r="CP10" s="178" t="s">
        <v>473</v>
      </c>
      <c r="CQ10" s="178" t="s">
        <v>474</v>
      </c>
      <c r="CR10" s="178" t="s">
        <v>475</v>
      </c>
      <c r="CS10" s="178" t="s">
        <v>476</v>
      </c>
      <c r="CT10" s="178" t="s">
        <v>477</v>
      </c>
      <c r="CU10" s="178" t="s">
        <v>478</v>
      </c>
      <c r="CV10" s="178" t="s">
        <v>479</v>
      </c>
      <c r="CW10" s="178" t="s">
        <v>480</v>
      </c>
      <c r="CX10" s="178" t="s">
        <v>481</v>
      </c>
      <c r="CY10" s="178" t="s">
        <v>482</v>
      </c>
      <c r="CZ10" s="178" t="s">
        <v>483</v>
      </c>
      <c r="DA10" s="178" t="s">
        <v>484</v>
      </c>
      <c r="DB10" s="178" t="s">
        <v>485</v>
      </c>
      <c r="DC10" s="178" t="s">
        <v>486</v>
      </c>
      <c r="DD10" s="178" t="s">
        <v>487</v>
      </c>
      <c r="DE10" s="178" t="s">
        <v>488</v>
      </c>
    </row>
    <row r="11" spans="1:109" ht="15" customHeight="1" thickBot="1">
      <c r="A11" s="164"/>
      <c r="B11" s="164"/>
      <c r="C11" s="164"/>
      <c r="D11" s="164"/>
      <c r="E11" s="164"/>
      <c r="F11" s="164"/>
      <c r="G11" s="164"/>
      <c r="H11" s="164"/>
      <c r="I11" s="164"/>
      <c r="J11" s="164"/>
      <c r="K11" s="164"/>
      <c r="L11" s="164"/>
      <c r="M11" s="164"/>
      <c r="N11" s="164"/>
      <c r="O11" s="164"/>
      <c r="P11" s="164"/>
      <c r="Q11" s="164"/>
      <c r="R11" s="164"/>
      <c r="S11" s="164"/>
      <c r="T11" s="164"/>
      <c r="U11" s="164"/>
      <c r="V11" s="164"/>
      <c r="W11" s="164"/>
      <c r="X11" s="164"/>
      <c r="Y11" s="164"/>
      <c r="Z11" s="164"/>
      <c r="AA11" s="164"/>
      <c r="AB11" s="164"/>
      <c r="AC11" s="164"/>
      <c r="AD11" s="164"/>
      <c r="AE11" s="164"/>
      <c r="AH11" s="175" t="s">
        <v>489</v>
      </c>
      <c r="AI11" s="173" t="s">
        <v>27</v>
      </c>
      <c r="AJ11" s="170"/>
      <c r="AK11" s="170"/>
      <c r="AL11" s="172" t="str">
        <f t="shared" si="0"/>
        <v>Alpatláhuac</v>
      </c>
      <c r="AM11" s="172" t="str">
        <f t="shared" si="1"/>
        <v>30008</v>
      </c>
      <c r="AN11" s="173" t="str">
        <f t="shared" si="2"/>
        <v>008</v>
      </c>
      <c r="AO11" s="170"/>
      <c r="AP11" s="170">
        <v>9</v>
      </c>
      <c r="AQ11" s="176" t="s">
        <v>490</v>
      </c>
      <c r="AR11" s="181" t="s">
        <v>491</v>
      </c>
      <c r="AS11" s="176"/>
      <c r="AT11" s="176" t="s">
        <v>492</v>
      </c>
      <c r="AU11" s="176" t="s">
        <v>493</v>
      </c>
      <c r="AV11" s="176" t="s">
        <v>494</v>
      </c>
      <c r="AW11" s="176" t="s">
        <v>495</v>
      </c>
      <c r="AX11" s="176" t="s">
        <v>496</v>
      </c>
      <c r="AY11" s="176" t="s">
        <v>497</v>
      </c>
      <c r="AZ11" s="176" t="s">
        <v>498</v>
      </c>
      <c r="BA11" s="176" t="s">
        <v>499</v>
      </c>
      <c r="BB11" s="176" t="s">
        <v>500</v>
      </c>
      <c r="BC11" s="176" t="s">
        <v>501</v>
      </c>
      <c r="BD11" s="176" t="s">
        <v>502</v>
      </c>
      <c r="BE11" s="177" t="s">
        <v>503</v>
      </c>
      <c r="BF11" s="176" t="s">
        <v>504</v>
      </c>
      <c r="BG11" s="176" t="s">
        <v>505</v>
      </c>
      <c r="BH11" s="176" t="s">
        <v>506</v>
      </c>
      <c r="BI11" s="176" t="s">
        <v>507</v>
      </c>
      <c r="BJ11" s="176" t="s">
        <v>508</v>
      </c>
      <c r="BK11" s="176" t="s">
        <v>509</v>
      </c>
      <c r="BL11" s="176" t="s">
        <v>510</v>
      </c>
      <c r="BM11" s="176" t="s">
        <v>511</v>
      </c>
      <c r="BN11" s="176" t="s">
        <v>512</v>
      </c>
      <c r="BO11" s="176" t="s">
        <v>513</v>
      </c>
      <c r="BP11" s="176" t="s">
        <v>514</v>
      </c>
      <c r="BQ11" s="176" t="s">
        <v>515</v>
      </c>
      <c r="BR11" s="176" t="s">
        <v>516</v>
      </c>
      <c r="BS11" s="176" t="s">
        <v>517</v>
      </c>
      <c r="BT11" s="176" t="s">
        <v>518</v>
      </c>
      <c r="BU11" s="176" t="s">
        <v>519</v>
      </c>
      <c r="BV11" s="176" t="s">
        <v>520</v>
      </c>
      <c r="BW11" s="170"/>
      <c r="BX11" s="170"/>
      <c r="BY11" s="170"/>
      <c r="BZ11" s="178" t="s">
        <v>521</v>
      </c>
      <c r="CA11" s="178" t="s">
        <v>397</v>
      </c>
      <c r="CB11" s="178"/>
      <c r="CC11" s="178" t="s">
        <v>522</v>
      </c>
      <c r="CD11" s="178" t="s">
        <v>523</v>
      </c>
      <c r="CE11" s="178" t="s">
        <v>524</v>
      </c>
      <c r="CF11" s="182" t="s">
        <v>525</v>
      </c>
      <c r="CG11" s="180" t="s">
        <v>526</v>
      </c>
      <c r="CH11" s="178" t="s">
        <v>527</v>
      </c>
      <c r="CI11" s="178" t="s">
        <v>528</v>
      </c>
      <c r="CJ11" s="178" t="s">
        <v>529</v>
      </c>
      <c r="CK11" s="178" t="s">
        <v>530</v>
      </c>
      <c r="CL11" s="178" t="s">
        <v>531</v>
      </c>
      <c r="CM11" s="178" t="s">
        <v>532</v>
      </c>
      <c r="CN11" s="179" t="s">
        <v>533</v>
      </c>
      <c r="CO11" s="178" t="s">
        <v>534</v>
      </c>
      <c r="CP11" s="178" t="s">
        <v>483</v>
      </c>
      <c r="CQ11" s="178" t="s">
        <v>535</v>
      </c>
      <c r="CR11" s="178" t="s">
        <v>421</v>
      </c>
      <c r="CS11" s="178" t="s">
        <v>536</v>
      </c>
      <c r="CT11" s="178" t="s">
        <v>537</v>
      </c>
      <c r="CU11" s="178" t="s">
        <v>538</v>
      </c>
      <c r="CV11" s="178" t="s">
        <v>539</v>
      </c>
      <c r="CW11" s="178" t="s">
        <v>540</v>
      </c>
      <c r="CX11" s="178" t="s">
        <v>541</v>
      </c>
      <c r="CY11" s="178" t="s">
        <v>542</v>
      </c>
      <c r="CZ11" s="178" t="s">
        <v>543</v>
      </c>
      <c r="DA11" s="178" t="s">
        <v>544</v>
      </c>
      <c r="DB11" s="178" t="s">
        <v>545</v>
      </c>
      <c r="DC11" s="178" t="s">
        <v>546</v>
      </c>
      <c r="DD11" s="178" t="s">
        <v>547</v>
      </c>
      <c r="DE11" s="178" t="s">
        <v>338</v>
      </c>
    </row>
    <row r="12" spans="1:109" ht="15" customHeight="1">
      <c r="A12" s="164"/>
      <c r="B12" s="7"/>
      <c r="C12" s="8" t="s">
        <v>548</v>
      </c>
      <c r="D12" s="9"/>
      <c r="E12" s="9"/>
      <c r="F12" s="9"/>
      <c r="G12" s="9"/>
      <c r="H12" s="9"/>
      <c r="I12" s="9"/>
      <c r="J12" s="9"/>
      <c r="K12" s="9"/>
      <c r="L12" s="10"/>
      <c r="M12" s="164"/>
      <c r="N12" s="631"/>
      <c r="O12" s="11" t="s">
        <v>549</v>
      </c>
      <c r="P12" s="632"/>
      <c r="Q12" s="632"/>
      <c r="R12" s="632"/>
      <c r="S12" s="632"/>
      <c r="T12" s="632"/>
      <c r="U12" s="632"/>
      <c r="V12" s="632"/>
      <c r="W12" s="632"/>
      <c r="X12" s="632"/>
      <c r="Y12" s="632"/>
      <c r="Z12" s="632"/>
      <c r="AA12" s="632"/>
      <c r="AB12" s="632"/>
      <c r="AC12" s="632"/>
      <c r="AD12" s="633"/>
      <c r="AE12" s="164"/>
      <c r="AH12" s="175" t="s">
        <v>550</v>
      </c>
      <c r="AI12" s="173" t="s">
        <v>28</v>
      </c>
      <c r="AJ12" s="170"/>
      <c r="AK12" s="170"/>
      <c r="AL12" s="172" t="str">
        <f t="shared" si="0"/>
        <v>Alto Lucero de Gutiérrez Barrios</v>
      </c>
      <c r="AM12" s="172" t="str">
        <f t="shared" si="1"/>
        <v>30009</v>
      </c>
      <c r="AN12" s="173" t="str">
        <f t="shared" si="2"/>
        <v>009</v>
      </c>
      <c r="AO12" s="170"/>
      <c r="AP12" s="170">
        <v>10</v>
      </c>
      <c r="AQ12" s="176" t="s">
        <v>551</v>
      </c>
      <c r="AR12" s="176"/>
      <c r="AS12" s="176"/>
      <c r="AT12" s="176" t="s">
        <v>552</v>
      </c>
      <c r="AU12" s="176" t="s">
        <v>553</v>
      </c>
      <c r="AV12" s="176" t="s">
        <v>554</v>
      </c>
      <c r="AW12" s="176" t="s">
        <v>555</v>
      </c>
      <c r="AX12" s="176" t="s">
        <v>556</v>
      </c>
      <c r="AY12" s="176" t="s">
        <v>557</v>
      </c>
      <c r="AZ12" s="176" t="s">
        <v>558</v>
      </c>
      <c r="BA12" s="176" t="s">
        <v>559</v>
      </c>
      <c r="BB12" s="176" t="s">
        <v>560</v>
      </c>
      <c r="BC12" s="176" t="s">
        <v>561</v>
      </c>
      <c r="BD12" s="176" t="s">
        <v>562</v>
      </c>
      <c r="BE12" s="177" t="s">
        <v>563</v>
      </c>
      <c r="BF12" s="176" t="s">
        <v>564</v>
      </c>
      <c r="BG12" s="176" t="s">
        <v>565</v>
      </c>
      <c r="BH12" s="176" t="s">
        <v>566</v>
      </c>
      <c r="BI12" s="176" t="s">
        <v>567</v>
      </c>
      <c r="BJ12" s="176" t="s">
        <v>568</v>
      </c>
      <c r="BK12" s="176" t="s">
        <v>569</v>
      </c>
      <c r="BL12" s="176" t="s">
        <v>570</v>
      </c>
      <c r="BM12" s="176" t="s">
        <v>571</v>
      </c>
      <c r="BN12" s="176" t="s">
        <v>572</v>
      </c>
      <c r="BO12" s="176" t="s">
        <v>573</v>
      </c>
      <c r="BP12" s="176" t="s">
        <v>574</v>
      </c>
      <c r="BQ12" s="176" t="s">
        <v>575</v>
      </c>
      <c r="BR12" s="176" t="s">
        <v>576</v>
      </c>
      <c r="BS12" s="176" t="s">
        <v>577</v>
      </c>
      <c r="BT12" s="176" t="s">
        <v>578</v>
      </c>
      <c r="BU12" s="176" t="s">
        <v>579</v>
      </c>
      <c r="BV12" s="176" t="s">
        <v>580</v>
      </c>
      <c r="BW12" s="170"/>
      <c r="BX12" s="170"/>
      <c r="BY12" s="170"/>
      <c r="BZ12" s="178" t="s">
        <v>581</v>
      </c>
      <c r="CA12" s="178"/>
      <c r="CB12" s="178"/>
      <c r="CC12" s="178" t="s">
        <v>582</v>
      </c>
      <c r="CD12" s="178" t="s">
        <v>583</v>
      </c>
      <c r="CE12" s="178" t="s">
        <v>584</v>
      </c>
      <c r="CF12" s="178" t="s">
        <v>585</v>
      </c>
      <c r="CG12" s="178" t="s">
        <v>586</v>
      </c>
      <c r="CH12" s="178" t="s">
        <v>222</v>
      </c>
      <c r="CI12" s="178" t="s">
        <v>587</v>
      </c>
      <c r="CJ12" s="178" t="s">
        <v>588</v>
      </c>
      <c r="CK12" s="178" t="s">
        <v>589</v>
      </c>
      <c r="CL12" s="178" t="s">
        <v>590</v>
      </c>
      <c r="CM12" s="178" t="s">
        <v>590</v>
      </c>
      <c r="CN12" s="179" t="s">
        <v>591</v>
      </c>
      <c r="CO12" s="178" t="s">
        <v>592</v>
      </c>
      <c r="CP12" s="178" t="s">
        <v>593</v>
      </c>
      <c r="CQ12" s="178" t="s">
        <v>594</v>
      </c>
      <c r="CR12" s="178" t="s">
        <v>595</v>
      </c>
      <c r="CS12" s="178" t="s">
        <v>596</v>
      </c>
      <c r="CT12" s="178" t="s">
        <v>597</v>
      </c>
      <c r="CU12" s="178" t="s">
        <v>598</v>
      </c>
      <c r="CV12" s="178" t="s">
        <v>599</v>
      </c>
      <c r="CW12" s="178" t="s">
        <v>600</v>
      </c>
      <c r="CX12" s="178" t="s">
        <v>601</v>
      </c>
      <c r="CY12" s="178" t="s">
        <v>602</v>
      </c>
      <c r="CZ12" s="178" t="s">
        <v>603</v>
      </c>
      <c r="DA12" s="178" t="s">
        <v>604</v>
      </c>
      <c r="DB12" s="178" t="s">
        <v>605</v>
      </c>
      <c r="DC12" s="178" t="s">
        <v>606</v>
      </c>
      <c r="DD12" s="178" t="s">
        <v>607</v>
      </c>
      <c r="DE12" s="178" t="s">
        <v>608</v>
      </c>
    </row>
    <row r="13" spans="1:109" ht="144" customHeight="1" thickBot="1">
      <c r="A13" s="164"/>
      <c r="B13" s="12"/>
      <c r="C13" s="704" t="s">
        <v>609</v>
      </c>
      <c r="D13" s="704"/>
      <c r="E13" s="704"/>
      <c r="F13" s="704"/>
      <c r="G13" s="704"/>
      <c r="H13" s="704"/>
      <c r="I13" s="704"/>
      <c r="J13" s="704"/>
      <c r="K13" s="704"/>
      <c r="L13" s="13"/>
      <c r="M13" s="164"/>
      <c r="N13" s="634"/>
      <c r="O13" s="704" t="s">
        <v>610</v>
      </c>
      <c r="P13" s="704"/>
      <c r="Q13" s="704"/>
      <c r="R13" s="704"/>
      <c r="S13" s="704"/>
      <c r="T13" s="704"/>
      <c r="U13" s="704"/>
      <c r="V13" s="704"/>
      <c r="W13" s="704"/>
      <c r="X13" s="704"/>
      <c r="Y13" s="704"/>
      <c r="Z13" s="704"/>
      <c r="AA13" s="704"/>
      <c r="AB13" s="704"/>
      <c r="AC13" s="704"/>
      <c r="AD13" s="635"/>
      <c r="AE13" s="164"/>
      <c r="AH13" s="175" t="s">
        <v>342</v>
      </c>
      <c r="AI13" s="173" t="s">
        <v>29</v>
      </c>
      <c r="AJ13" s="170"/>
      <c r="AK13" s="170"/>
      <c r="AL13" s="172" t="str">
        <f t="shared" si="0"/>
        <v>Altotonga</v>
      </c>
      <c r="AM13" s="172" t="str">
        <f t="shared" si="1"/>
        <v>30010</v>
      </c>
      <c r="AN13" s="173" t="str">
        <f t="shared" si="2"/>
        <v>010</v>
      </c>
      <c r="AO13" s="170"/>
      <c r="AP13" s="170">
        <v>11</v>
      </c>
      <c r="AQ13" s="176" t="s">
        <v>611</v>
      </c>
      <c r="AR13" s="176"/>
      <c r="AS13" s="176"/>
      <c r="AT13" s="176" t="s">
        <v>612</v>
      </c>
      <c r="AU13" s="176" t="s">
        <v>613</v>
      </c>
      <c r="AV13" s="176" t="s">
        <v>614</v>
      </c>
      <c r="AW13" s="176" t="s">
        <v>615</v>
      </c>
      <c r="AX13" s="176" t="s">
        <v>616</v>
      </c>
      <c r="AY13" s="176" t="s">
        <v>617</v>
      </c>
      <c r="AZ13" s="176" t="s">
        <v>618</v>
      </c>
      <c r="BA13" s="176" t="s">
        <v>619</v>
      </c>
      <c r="BB13" s="176" t="s">
        <v>620</v>
      </c>
      <c r="BC13" s="176" t="s">
        <v>621</v>
      </c>
      <c r="BD13" s="176" t="s">
        <v>622</v>
      </c>
      <c r="BE13" s="177" t="s">
        <v>623</v>
      </c>
      <c r="BF13" s="176" t="s">
        <v>624</v>
      </c>
      <c r="BG13" s="176" t="s">
        <v>625</v>
      </c>
      <c r="BH13" s="176" t="s">
        <v>626</v>
      </c>
      <c r="BI13" s="176" t="s">
        <v>627</v>
      </c>
      <c r="BJ13" s="176" t="s">
        <v>628</v>
      </c>
      <c r="BK13" s="176" t="s">
        <v>629</v>
      </c>
      <c r="BL13" s="176" t="s">
        <v>630</v>
      </c>
      <c r="BM13" s="176" t="s">
        <v>631</v>
      </c>
      <c r="BN13" s="176" t="s">
        <v>632</v>
      </c>
      <c r="BO13" s="176" t="s">
        <v>633</v>
      </c>
      <c r="BP13" s="176" t="s">
        <v>634</v>
      </c>
      <c r="BQ13" s="176" t="s">
        <v>635</v>
      </c>
      <c r="BR13" s="176" t="s">
        <v>636</v>
      </c>
      <c r="BS13" s="176" t="s">
        <v>637</v>
      </c>
      <c r="BT13" s="176" t="s">
        <v>638</v>
      </c>
      <c r="BU13" s="176" t="s">
        <v>639</v>
      </c>
      <c r="BV13" s="176" t="s">
        <v>640</v>
      </c>
      <c r="BW13" s="170"/>
      <c r="BX13" s="170"/>
      <c r="BY13" s="170"/>
      <c r="BZ13" s="178" t="s">
        <v>641</v>
      </c>
      <c r="CA13" s="178"/>
      <c r="CB13" s="178"/>
      <c r="CC13" s="178" t="s">
        <v>642</v>
      </c>
      <c r="CD13" s="178" t="s">
        <v>643</v>
      </c>
      <c r="CE13" s="178" t="s">
        <v>644</v>
      </c>
      <c r="CF13" s="178" t="s">
        <v>645</v>
      </c>
      <c r="CG13" s="178" t="s">
        <v>646</v>
      </c>
      <c r="CH13" s="178" t="s">
        <v>647</v>
      </c>
      <c r="CI13" s="178" t="s">
        <v>648</v>
      </c>
      <c r="CJ13" s="178" t="s">
        <v>649</v>
      </c>
      <c r="CK13" s="178" t="s">
        <v>650</v>
      </c>
      <c r="CL13" s="178" t="s">
        <v>651</v>
      </c>
      <c r="CM13" s="178" t="s">
        <v>652</v>
      </c>
      <c r="CN13" s="179" t="s">
        <v>653</v>
      </c>
      <c r="CO13" s="178" t="s">
        <v>274</v>
      </c>
      <c r="CP13" s="178" t="s">
        <v>654</v>
      </c>
      <c r="CQ13" s="178" t="s">
        <v>655</v>
      </c>
      <c r="CR13" s="178" t="s">
        <v>656</v>
      </c>
      <c r="CS13" s="178" t="s">
        <v>657</v>
      </c>
      <c r="CT13" s="178" t="s">
        <v>658</v>
      </c>
      <c r="CU13" s="178" t="s">
        <v>659</v>
      </c>
      <c r="CV13" s="178" t="s">
        <v>660</v>
      </c>
      <c r="CW13" s="178" t="s">
        <v>661</v>
      </c>
      <c r="CX13" s="178" t="s">
        <v>662</v>
      </c>
      <c r="CY13" s="178" t="s">
        <v>663</v>
      </c>
      <c r="CZ13" s="178" t="s">
        <v>664</v>
      </c>
      <c r="DA13" s="178" t="s">
        <v>665</v>
      </c>
      <c r="DB13" s="178" t="s">
        <v>666</v>
      </c>
      <c r="DC13" s="178" t="s">
        <v>667</v>
      </c>
      <c r="DD13" s="178" t="s">
        <v>668</v>
      </c>
      <c r="DE13" s="178" t="s">
        <v>669</v>
      </c>
    </row>
    <row r="14" spans="1:109" ht="15" customHeight="1" thickBot="1">
      <c r="A14" s="164"/>
      <c r="B14" s="164"/>
      <c r="C14" s="164"/>
      <c r="D14" s="164"/>
      <c r="E14" s="164"/>
      <c r="F14" s="164"/>
      <c r="G14" s="164"/>
      <c r="H14" s="164"/>
      <c r="I14" s="164"/>
      <c r="J14" s="164"/>
      <c r="K14" s="164"/>
      <c r="L14" s="164"/>
      <c r="M14" s="164"/>
      <c r="N14" s="164"/>
      <c r="O14" s="164"/>
      <c r="P14" s="164"/>
      <c r="Q14" s="164"/>
      <c r="R14" s="164"/>
      <c r="S14" s="164"/>
      <c r="T14" s="164"/>
      <c r="U14" s="164"/>
      <c r="V14" s="164"/>
      <c r="W14" s="164"/>
      <c r="X14" s="164"/>
      <c r="Y14" s="164"/>
      <c r="Z14" s="164"/>
      <c r="AA14" s="164"/>
      <c r="AB14" s="164"/>
      <c r="AC14" s="164"/>
      <c r="AD14" s="164"/>
      <c r="AE14" s="164"/>
      <c r="AH14" s="175" t="s">
        <v>670</v>
      </c>
      <c r="AI14" s="173" t="s">
        <v>30</v>
      </c>
      <c r="AJ14" s="170"/>
      <c r="AK14" s="170"/>
      <c r="AL14" s="172" t="str">
        <f t="shared" si="0"/>
        <v>Alvarado</v>
      </c>
      <c r="AM14" s="172" t="str">
        <f t="shared" si="1"/>
        <v>30011</v>
      </c>
      <c r="AN14" s="173" t="str">
        <f t="shared" si="2"/>
        <v>011</v>
      </c>
      <c r="AO14" s="170"/>
      <c r="AP14" s="170">
        <v>12</v>
      </c>
      <c r="AQ14" s="176" t="s">
        <v>671</v>
      </c>
      <c r="AR14" s="176"/>
      <c r="AS14" s="176"/>
      <c r="AT14" s="176" t="s">
        <v>672</v>
      </c>
      <c r="AU14" s="176" t="s">
        <v>673</v>
      </c>
      <c r="AV14" s="181" t="s">
        <v>674</v>
      </c>
      <c r="AW14" s="176" t="s">
        <v>675</v>
      </c>
      <c r="AX14" s="176" t="s">
        <v>676</v>
      </c>
      <c r="AY14" s="176" t="s">
        <v>677</v>
      </c>
      <c r="AZ14" s="176" t="s">
        <v>678</v>
      </c>
      <c r="BA14" s="176" t="s">
        <v>679</v>
      </c>
      <c r="BB14" s="176" t="s">
        <v>680</v>
      </c>
      <c r="BC14" s="176" t="s">
        <v>681</v>
      </c>
      <c r="BD14" s="176" t="s">
        <v>682</v>
      </c>
      <c r="BE14" s="177" t="s">
        <v>683</v>
      </c>
      <c r="BF14" s="176" t="s">
        <v>684</v>
      </c>
      <c r="BG14" s="176" t="s">
        <v>685</v>
      </c>
      <c r="BH14" s="176" t="s">
        <v>686</v>
      </c>
      <c r="BI14" s="176" t="s">
        <v>687</v>
      </c>
      <c r="BJ14" s="176" t="s">
        <v>688</v>
      </c>
      <c r="BK14" s="176" t="s">
        <v>689</v>
      </c>
      <c r="BL14" s="176" t="s">
        <v>690</v>
      </c>
      <c r="BM14" s="183" t="s">
        <v>691</v>
      </c>
      <c r="BN14" s="176" t="s">
        <v>692</v>
      </c>
      <c r="BO14" s="176" t="s">
        <v>693</v>
      </c>
      <c r="BP14" s="176" t="s">
        <v>694</v>
      </c>
      <c r="BQ14" s="176" t="s">
        <v>695</v>
      </c>
      <c r="BR14" s="176" t="s">
        <v>696</v>
      </c>
      <c r="BS14" s="176" t="s">
        <v>697</v>
      </c>
      <c r="BT14" s="176" t="s">
        <v>698</v>
      </c>
      <c r="BU14" s="176" t="s">
        <v>699</v>
      </c>
      <c r="BV14" s="176" t="s">
        <v>700</v>
      </c>
      <c r="BW14" s="170"/>
      <c r="BX14" s="170"/>
      <c r="BY14" s="170"/>
      <c r="BZ14" s="178" t="s">
        <v>701</v>
      </c>
      <c r="CA14" s="178"/>
      <c r="CB14" s="178"/>
      <c r="CC14" s="178" t="s">
        <v>702</v>
      </c>
      <c r="CD14" s="178" t="s">
        <v>703</v>
      </c>
      <c r="CE14" s="178" t="s">
        <v>397</v>
      </c>
      <c r="CF14" s="178" t="s">
        <v>704</v>
      </c>
      <c r="CG14" s="178" t="s">
        <v>484</v>
      </c>
      <c r="CH14" s="178" t="s">
        <v>705</v>
      </c>
      <c r="CI14" s="178" t="s">
        <v>706</v>
      </c>
      <c r="CJ14" s="178" t="s">
        <v>707</v>
      </c>
      <c r="CK14" s="178" t="s">
        <v>708</v>
      </c>
      <c r="CL14" s="178" t="s">
        <v>709</v>
      </c>
      <c r="CM14" s="178" t="s">
        <v>710</v>
      </c>
      <c r="CN14" s="179" t="s">
        <v>711</v>
      </c>
      <c r="CO14" s="178" t="s">
        <v>712</v>
      </c>
      <c r="CP14" s="178" t="s">
        <v>713</v>
      </c>
      <c r="CQ14" s="178" t="s">
        <v>714</v>
      </c>
      <c r="CR14" s="178" t="s">
        <v>715</v>
      </c>
      <c r="CS14" s="178" t="s">
        <v>716</v>
      </c>
      <c r="CT14" s="178" t="s">
        <v>717</v>
      </c>
      <c r="CU14" s="178" t="s">
        <v>718</v>
      </c>
      <c r="CV14" s="178" t="s">
        <v>719</v>
      </c>
      <c r="CW14" s="178" t="s">
        <v>720</v>
      </c>
      <c r="CX14" s="178" t="s">
        <v>721</v>
      </c>
      <c r="CY14" s="178" t="s">
        <v>722</v>
      </c>
      <c r="CZ14" s="178" t="s">
        <v>723</v>
      </c>
      <c r="DA14" s="178" t="s">
        <v>724</v>
      </c>
      <c r="DB14" s="178" t="s">
        <v>725</v>
      </c>
      <c r="DC14" s="178" t="s">
        <v>726</v>
      </c>
      <c r="DD14" s="178" t="s">
        <v>727</v>
      </c>
      <c r="DE14" s="178" t="s">
        <v>728</v>
      </c>
    </row>
    <row r="15" spans="1:109" ht="15" customHeight="1">
      <c r="A15" s="164"/>
      <c r="B15" s="7"/>
      <c r="C15" s="8" t="s">
        <v>729</v>
      </c>
      <c r="D15" s="9"/>
      <c r="E15" s="9"/>
      <c r="F15" s="9"/>
      <c r="G15" s="9"/>
      <c r="H15" s="9"/>
      <c r="I15" s="9"/>
      <c r="J15" s="9"/>
      <c r="K15" s="9"/>
      <c r="L15" s="9"/>
      <c r="M15" s="9"/>
      <c r="N15" s="9"/>
      <c r="O15" s="9"/>
      <c r="P15" s="9"/>
      <c r="Q15" s="9"/>
      <c r="R15" s="9"/>
      <c r="S15" s="9"/>
      <c r="T15" s="9"/>
      <c r="U15" s="9"/>
      <c r="V15" s="9"/>
      <c r="W15" s="9"/>
      <c r="X15" s="9"/>
      <c r="Y15" s="9"/>
      <c r="Z15" s="9"/>
      <c r="AA15" s="9"/>
      <c r="AB15" s="9"/>
      <c r="AC15" s="9"/>
      <c r="AD15" s="633"/>
      <c r="AE15" s="164"/>
      <c r="AH15" s="175" t="s">
        <v>730</v>
      </c>
      <c r="AI15" s="173" t="s">
        <v>31</v>
      </c>
      <c r="AJ15" s="170"/>
      <c r="AK15" s="170"/>
      <c r="AL15" s="172" t="str">
        <f t="shared" si="0"/>
        <v>Amatitlán</v>
      </c>
      <c r="AM15" s="172" t="str">
        <f t="shared" si="1"/>
        <v>30012</v>
      </c>
      <c r="AN15" s="173" t="str">
        <f t="shared" si="2"/>
        <v>012</v>
      </c>
      <c r="AO15" s="170"/>
      <c r="AP15" s="170">
        <v>13</v>
      </c>
      <c r="AQ15" s="181" t="s">
        <v>731</v>
      </c>
      <c r="AR15" s="176"/>
      <c r="AS15" s="176"/>
      <c r="AT15" s="176" t="s">
        <v>732</v>
      </c>
      <c r="AU15" s="176" t="s">
        <v>733</v>
      </c>
      <c r="AV15" s="176"/>
      <c r="AW15" s="176" t="s">
        <v>734</v>
      </c>
      <c r="AX15" s="176" t="s">
        <v>735</v>
      </c>
      <c r="AY15" s="176" t="s">
        <v>736</v>
      </c>
      <c r="AZ15" s="176" t="s">
        <v>737</v>
      </c>
      <c r="BA15" s="176" t="s">
        <v>738</v>
      </c>
      <c r="BB15" s="176" t="s">
        <v>739</v>
      </c>
      <c r="BC15" s="176" t="s">
        <v>740</v>
      </c>
      <c r="BD15" s="176" t="s">
        <v>741</v>
      </c>
      <c r="BE15" s="177" t="s">
        <v>742</v>
      </c>
      <c r="BF15" s="176" t="s">
        <v>743</v>
      </c>
      <c r="BG15" s="176" t="s">
        <v>744</v>
      </c>
      <c r="BH15" s="176" t="s">
        <v>745</v>
      </c>
      <c r="BI15" s="176" t="s">
        <v>746</v>
      </c>
      <c r="BJ15" s="176" t="s">
        <v>747</v>
      </c>
      <c r="BK15" s="176" t="s">
        <v>748</v>
      </c>
      <c r="BL15" s="176" t="s">
        <v>749</v>
      </c>
      <c r="BM15" s="176">
        <v>23099</v>
      </c>
      <c r="BN15" s="176" t="s">
        <v>750</v>
      </c>
      <c r="BO15" s="176" t="s">
        <v>751</v>
      </c>
      <c r="BP15" s="176" t="s">
        <v>752</v>
      </c>
      <c r="BQ15" s="176" t="s">
        <v>753</v>
      </c>
      <c r="BR15" s="176" t="s">
        <v>754</v>
      </c>
      <c r="BS15" s="176" t="s">
        <v>755</v>
      </c>
      <c r="BT15" s="176" t="s">
        <v>756</v>
      </c>
      <c r="BU15" s="176" t="s">
        <v>757</v>
      </c>
      <c r="BV15" s="176" t="s">
        <v>758</v>
      </c>
      <c r="BW15" s="170"/>
      <c r="BY15" s="170"/>
      <c r="BZ15" s="178" t="s">
        <v>397</v>
      </c>
      <c r="CA15" s="178"/>
      <c r="CB15" s="178"/>
      <c r="CC15" s="178" t="s">
        <v>759</v>
      </c>
      <c r="CD15" s="178" t="s">
        <v>730</v>
      </c>
      <c r="CE15" s="178"/>
      <c r="CF15" s="178" t="s">
        <v>760</v>
      </c>
      <c r="CG15" s="178" t="s">
        <v>761</v>
      </c>
      <c r="CH15" s="178" t="s">
        <v>762</v>
      </c>
      <c r="CI15" s="178" t="s">
        <v>763</v>
      </c>
      <c r="CJ15" s="178" t="s">
        <v>764</v>
      </c>
      <c r="CK15" s="178" t="s">
        <v>765</v>
      </c>
      <c r="CL15" s="178" t="s">
        <v>766</v>
      </c>
      <c r="CM15" s="178" t="s">
        <v>767</v>
      </c>
      <c r="CN15" s="179" t="s">
        <v>768</v>
      </c>
      <c r="CO15" s="178" t="s">
        <v>769</v>
      </c>
      <c r="CP15" s="178" t="s">
        <v>770</v>
      </c>
      <c r="CQ15" s="178" t="s">
        <v>771</v>
      </c>
      <c r="CR15" s="178" t="s">
        <v>772</v>
      </c>
      <c r="CS15" s="178" t="s">
        <v>773</v>
      </c>
      <c r="CT15" s="178" t="s">
        <v>774</v>
      </c>
      <c r="CU15" s="178" t="s">
        <v>775</v>
      </c>
      <c r="CV15" s="178" t="s">
        <v>397</v>
      </c>
      <c r="CW15" s="178" t="s">
        <v>776</v>
      </c>
      <c r="CX15" s="178" t="s">
        <v>777</v>
      </c>
      <c r="CY15" s="178" t="s">
        <v>778</v>
      </c>
      <c r="CZ15" s="178" t="s">
        <v>779</v>
      </c>
      <c r="DA15" s="178" t="s">
        <v>780</v>
      </c>
      <c r="DB15" s="178" t="s">
        <v>781</v>
      </c>
      <c r="DC15" s="178" t="s">
        <v>782</v>
      </c>
      <c r="DD15" s="178" t="s">
        <v>783</v>
      </c>
      <c r="DE15" s="178" t="s">
        <v>784</v>
      </c>
    </row>
    <row r="16" spans="1:109" ht="36" customHeight="1" thickBot="1">
      <c r="A16" s="164"/>
      <c r="B16" s="12"/>
      <c r="C16" s="705" t="s">
        <v>785</v>
      </c>
      <c r="D16" s="705"/>
      <c r="E16" s="705"/>
      <c r="F16" s="705"/>
      <c r="G16" s="705"/>
      <c r="H16" s="705"/>
      <c r="I16" s="705"/>
      <c r="J16" s="705"/>
      <c r="K16" s="705"/>
      <c r="L16" s="705"/>
      <c r="M16" s="705"/>
      <c r="N16" s="705"/>
      <c r="O16" s="705"/>
      <c r="P16" s="705"/>
      <c r="Q16" s="705"/>
      <c r="R16" s="705"/>
      <c r="S16" s="705"/>
      <c r="T16" s="705"/>
      <c r="U16" s="705"/>
      <c r="V16" s="705"/>
      <c r="W16" s="705"/>
      <c r="X16" s="705"/>
      <c r="Y16" s="705"/>
      <c r="Z16" s="705"/>
      <c r="AA16" s="705"/>
      <c r="AB16" s="705"/>
      <c r="AC16" s="705"/>
      <c r="AD16" s="635"/>
      <c r="AE16" s="164"/>
      <c r="AH16" s="175" t="s">
        <v>648</v>
      </c>
      <c r="AI16" s="173" t="s">
        <v>32</v>
      </c>
      <c r="AJ16" s="170"/>
      <c r="AK16" s="170"/>
      <c r="AL16" s="172" t="str">
        <f t="shared" si="0"/>
        <v>Naranjos Amatlán</v>
      </c>
      <c r="AM16" s="172" t="str">
        <f t="shared" si="1"/>
        <v>30013</v>
      </c>
      <c r="AN16" s="173" t="str">
        <f t="shared" si="2"/>
        <v>013</v>
      </c>
      <c r="AO16" s="170"/>
      <c r="AP16" s="170">
        <v>14</v>
      </c>
      <c r="AQ16" s="176"/>
      <c r="AR16" s="176"/>
      <c r="AS16" s="176"/>
      <c r="AT16" s="176" t="s">
        <v>786</v>
      </c>
      <c r="AU16" s="176" t="s">
        <v>787</v>
      </c>
      <c r="AV16" s="176"/>
      <c r="AW16" s="176" t="s">
        <v>788</v>
      </c>
      <c r="AX16" s="176" t="s">
        <v>789</v>
      </c>
      <c r="AY16" s="176" t="s">
        <v>790</v>
      </c>
      <c r="AZ16" s="176" t="s">
        <v>791</v>
      </c>
      <c r="BA16" s="176" t="s">
        <v>792</v>
      </c>
      <c r="BB16" s="176" t="s">
        <v>793</v>
      </c>
      <c r="BC16" s="176" t="s">
        <v>794</v>
      </c>
      <c r="BD16" s="176" t="s">
        <v>795</v>
      </c>
      <c r="BE16" s="177" t="s">
        <v>796</v>
      </c>
      <c r="BF16" s="176" t="s">
        <v>797</v>
      </c>
      <c r="BG16" s="176" t="s">
        <v>798</v>
      </c>
      <c r="BH16" s="176" t="s">
        <v>799</v>
      </c>
      <c r="BI16" s="176" t="s">
        <v>800</v>
      </c>
      <c r="BJ16" s="176" t="s">
        <v>801</v>
      </c>
      <c r="BK16" s="176" t="s">
        <v>802</v>
      </c>
      <c r="BL16" s="176" t="s">
        <v>803</v>
      </c>
      <c r="BM16" s="176"/>
      <c r="BN16" s="176" t="s">
        <v>804</v>
      </c>
      <c r="BO16" s="176" t="s">
        <v>805</v>
      </c>
      <c r="BP16" s="176" t="s">
        <v>806</v>
      </c>
      <c r="BQ16" s="176" t="s">
        <v>807</v>
      </c>
      <c r="BR16" s="176" t="s">
        <v>808</v>
      </c>
      <c r="BS16" s="176" t="s">
        <v>809</v>
      </c>
      <c r="BT16" s="176" t="s">
        <v>810</v>
      </c>
      <c r="BU16" s="176" t="s">
        <v>811</v>
      </c>
      <c r="BV16" s="176" t="s">
        <v>812</v>
      </c>
      <c r="BW16" s="170"/>
      <c r="BX16" s="170"/>
      <c r="BY16" s="170"/>
      <c r="BZ16" s="178"/>
      <c r="CA16" s="178"/>
      <c r="CB16" s="178"/>
      <c r="CC16" s="178" t="s">
        <v>813</v>
      </c>
      <c r="CD16" s="178" t="s">
        <v>648</v>
      </c>
      <c r="CE16" s="178"/>
      <c r="CF16" s="178" t="s">
        <v>814</v>
      </c>
      <c r="CG16" s="178" t="s">
        <v>815</v>
      </c>
      <c r="CH16" s="178" t="s">
        <v>299</v>
      </c>
      <c r="CI16" s="178" t="s">
        <v>816</v>
      </c>
      <c r="CJ16" s="178" t="s">
        <v>817</v>
      </c>
      <c r="CK16" s="178" t="s">
        <v>818</v>
      </c>
      <c r="CL16" s="178" t="s">
        <v>819</v>
      </c>
      <c r="CM16" s="178" t="s">
        <v>820</v>
      </c>
      <c r="CN16" s="179" t="s">
        <v>821</v>
      </c>
      <c r="CO16" s="178" t="s">
        <v>822</v>
      </c>
      <c r="CP16" s="180" t="s">
        <v>823</v>
      </c>
      <c r="CQ16" s="178" t="s">
        <v>824</v>
      </c>
      <c r="CR16" s="178" t="s">
        <v>825</v>
      </c>
      <c r="CS16" s="178" t="s">
        <v>826</v>
      </c>
      <c r="CT16" s="178" t="s">
        <v>827</v>
      </c>
      <c r="CU16" s="178" t="s">
        <v>828</v>
      </c>
      <c r="CV16" s="178"/>
      <c r="CW16" s="178" t="s">
        <v>829</v>
      </c>
      <c r="CX16" s="178" t="s">
        <v>830</v>
      </c>
      <c r="CY16" s="178" t="s">
        <v>831</v>
      </c>
      <c r="CZ16" s="178" t="s">
        <v>832</v>
      </c>
      <c r="DA16" s="178" t="s">
        <v>833</v>
      </c>
      <c r="DB16" s="178" t="s">
        <v>834</v>
      </c>
      <c r="DC16" s="178" t="s">
        <v>835</v>
      </c>
      <c r="DD16" s="178" t="s">
        <v>836</v>
      </c>
      <c r="DE16" s="178" t="s">
        <v>837</v>
      </c>
    </row>
    <row r="17" spans="1:109" ht="15" customHeight="1" thickBot="1">
      <c r="A17" s="164"/>
      <c r="B17" s="164"/>
      <c r="C17" s="164"/>
      <c r="D17" s="164"/>
      <c r="E17" s="164"/>
      <c r="F17" s="164"/>
      <c r="G17" s="164"/>
      <c r="H17" s="164"/>
      <c r="I17" s="164"/>
      <c r="J17" s="164"/>
      <c r="K17" s="164"/>
      <c r="L17" s="164"/>
      <c r="M17" s="164"/>
      <c r="N17" s="164"/>
      <c r="O17" s="164"/>
      <c r="P17" s="164"/>
      <c r="Q17" s="164"/>
      <c r="R17" s="164"/>
      <c r="S17" s="164"/>
      <c r="T17" s="164"/>
      <c r="U17" s="164"/>
      <c r="V17" s="164"/>
      <c r="W17" s="164"/>
      <c r="X17" s="164"/>
      <c r="Y17" s="164"/>
      <c r="Z17" s="164"/>
      <c r="AA17" s="164"/>
      <c r="AB17" s="164"/>
      <c r="AC17" s="164"/>
      <c r="AD17" s="164"/>
      <c r="AE17" s="164"/>
      <c r="AH17" s="175" t="s">
        <v>838</v>
      </c>
      <c r="AI17" s="173" t="s">
        <v>33</v>
      </c>
      <c r="AJ17" s="170"/>
      <c r="AK17" s="170"/>
      <c r="AL17" s="172" t="str">
        <f t="shared" si="0"/>
        <v>Amatlán de los Reyes</v>
      </c>
      <c r="AM17" s="172" t="str">
        <f t="shared" si="1"/>
        <v>30014</v>
      </c>
      <c r="AN17" s="173" t="str">
        <f t="shared" si="2"/>
        <v>014</v>
      </c>
      <c r="AO17" s="170"/>
      <c r="AP17" s="170">
        <v>15</v>
      </c>
      <c r="AQ17" s="176"/>
      <c r="AR17" s="176"/>
      <c r="AS17" s="176"/>
      <c r="AT17" s="181" t="s">
        <v>839</v>
      </c>
      <c r="AU17" s="176" t="s">
        <v>840</v>
      </c>
      <c r="AV17" s="176"/>
      <c r="AW17" s="176" t="s">
        <v>841</v>
      </c>
      <c r="AX17" s="176" t="s">
        <v>842</v>
      </c>
      <c r="AY17" s="176" t="s">
        <v>843</v>
      </c>
      <c r="AZ17" s="176" t="s">
        <v>844</v>
      </c>
      <c r="BA17" s="176" t="s">
        <v>845</v>
      </c>
      <c r="BB17" s="176" t="s">
        <v>846</v>
      </c>
      <c r="BC17" s="176" t="s">
        <v>847</v>
      </c>
      <c r="BD17" s="176" t="s">
        <v>848</v>
      </c>
      <c r="BE17" s="177" t="s">
        <v>849</v>
      </c>
      <c r="BF17" s="176" t="s">
        <v>850</v>
      </c>
      <c r="BG17" s="176" t="s">
        <v>851</v>
      </c>
      <c r="BH17" s="176" t="s">
        <v>852</v>
      </c>
      <c r="BI17" s="176" t="s">
        <v>853</v>
      </c>
      <c r="BJ17" s="176" t="s">
        <v>854</v>
      </c>
      <c r="BK17" s="176" t="s">
        <v>855</v>
      </c>
      <c r="BL17" s="176" t="s">
        <v>856</v>
      </c>
      <c r="BM17" s="176"/>
      <c r="BN17" s="176" t="s">
        <v>857</v>
      </c>
      <c r="BO17" s="176" t="s">
        <v>858</v>
      </c>
      <c r="BP17" s="176" t="s">
        <v>859</v>
      </c>
      <c r="BQ17" s="176" t="s">
        <v>860</v>
      </c>
      <c r="BR17" s="176" t="s">
        <v>861</v>
      </c>
      <c r="BS17" s="176" t="s">
        <v>862</v>
      </c>
      <c r="BT17" s="176" t="s">
        <v>863</v>
      </c>
      <c r="BU17" s="176" t="s">
        <v>864</v>
      </c>
      <c r="BV17" s="176" t="s">
        <v>865</v>
      </c>
      <c r="BW17" s="170"/>
      <c r="BX17" s="170"/>
      <c r="BY17" s="170"/>
      <c r="BZ17" s="178"/>
      <c r="CA17" s="178"/>
      <c r="CB17" s="178"/>
      <c r="CC17" s="178" t="s">
        <v>397</v>
      </c>
      <c r="CD17" s="178" t="s">
        <v>866</v>
      </c>
      <c r="CE17" s="178"/>
      <c r="CF17" s="178" t="s">
        <v>867</v>
      </c>
      <c r="CG17" s="178" t="s">
        <v>868</v>
      </c>
      <c r="CH17" s="178" t="s">
        <v>338</v>
      </c>
      <c r="CI17" s="178" t="s">
        <v>869</v>
      </c>
      <c r="CJ17" s="178" t="s">
        <v>870</v>
      </c>
      <c r="CK17" s="178" t="s">
        <v>299</v>
      </c>
      <c r="CL17" s="178" t="s">
        <v>871</v>
      </c>
      <c r="CM17" s="178" t="s">
        <v>872</v>
      </c>
      <c r="CN17" s="179" t="s">
        <v>873</v>
      </c>
      <c r="CO17" s="178" t="s">
        <v>874</v>
      </c>
      <c r="CP17" s="178" t="s">
        <v>875</v>
      </c>
      <c r="CQ17" s="178" t="s">
        <v>876</v>
      </c>
      <c r="CR17" s="178" t="s">
        <v>877</v>
      </c>
      <c r="CS17" s="178" t="s">
        <v>878</v>
      </c>
      <c r="CT17" s="178" t="s">
        <v>879</v>
      </c>
      <c r="CU17" s="178" t="s">
        <v>880</v>
      </c>
      <c r="CV17" s="178"/>
      <c r="CW17" s="178" t="s">
        <v>881</v>
      </c>
      <c r="CX17" s="178" t="s">
        <v>882</v>
      </c>
      <c r="CY17" s="178" t="s">
        <v>883</v>
      </c>
      <c r="CZ17" s="178" t="s">
        <v>884</v>
      </c>
      <c r="DA17" s="178" t="s">
        <v>730</v>
      </c>
      <c r="DB17" s="178" t="s">
        <v>885</v>
      </c>
      <c r="DC17" s="178" t="s">
        <v>886</v>
      </c>
      <c r="DD17" s="178" t="s">
        <v>887</v>
      </c>
      <c r="DE17" s="178" t="s">
        <v>888</v>
      </c>
    </row>
    <row r="18" spans="1:109" ht="15" customHeight="1">
      <c r="A18" s="164"/>
      <c r="B18" s="636"/>
      <c r="C18" s="637"/>
      <c r="D18" s="637"/>
      <c r="E18" s="637"/>
      <c r="F18" s="637"/>
      <c r="G18" s="637"/>
      <c r="H18" s="637"/>
      <c r="I18" s="637"/>
      <c r="J18" s="637"/>
      <c r="K18" s="637"/>
      <c r="L18" s="637"/>
      <c r="M18" s="637"/>
      <c r="N18" s="637"/>
      <c r="O18" s="637"/>
      <c r="P18" s="637"/>
      <c r="Q18" s="637"/>
      <c r="R18" s="637"/>
      <c r="S18" s="637"/>
      <c r="T18" s="637"/>
      <c r="U18" s="637"/>
      <c r="V18" s="637"/>
      <c r="W18" s="637"/>
      <c r="X18" s="637"/>
      <c r="Y18" s="637"/>
      <c r="Z18" s="637"/>
      <c r="AA18" s="637"/>
      <c r="AB18" s="637"/>
      <c r="AC18" s="637"/>
      <c r="AD18" s="638"/>
      <c r="AE18" s="164"/>
      <c r="AH18" s="175" t="s">
        <v>889</v>
      </c>
      <c r="AI18" s="173" t="s">
        <v>34</v>
      </c>
      <c r="AJ18" s="170"/>
      <c r="AK18" s="170"/>
      <c r="AL18" s="172" t="str">
        <f t="shared" si="0"/>
        <v>Angel R. Cabada</v>
      </c>
      <c r="AM18" s="172" t="str">
        <f t="shared" si="1"/>
        <v>30015</v>
      </c>
      <c r="AN18" s="173" t="str">
        <f t="shared" si="2"/>
        <v>015</v>
      </c>
      <c r="AO18" s="170"/>
      <c r="AP18" s="170">
        <v>16</v>
      </c>
      <c r="AQ18" s="176"/>
      <c r="AR18" s="176"/>
      <c r="AS18" s="176"/>
      <c r="AT18" s="176"/>
      <c r="AU18" s="176" t="s">
        <v>890</v>
      </c>
      <c r="AV18" s="176"/>
      <c r="AW18" s="176" t="s">
        <v>891</v>
      </c>
      <c r="AX18" s="176" t="s">
        <v>892</v>
      </c>
      <c r="AY18" s="176" t="s">
        <v>893</v>
      </c>
      <c r="AZ18" s="176" t="s">
        <v>894</v>
      </c>
      <c r="BA18" s="176" t="s">
        <v>895</v>
      </c>
      <c r="BB18" s="176" t="s">
        <v>896</v>
      </c>
      <c r="BC18" s="176" t="s">
        <v>897</v>
      </c>
      <c r="BD18" s="176" t="s">
        <v>898</v>
      </c>
      <c r="BE18" s="177" t="s">
        <v>899</v>
      </c>
      <c r="BF18" s="176" t="s">
        <v>900</v>
      </c>
      <c r="BG18" s="176" t="s">
        <v>901</v>
      </c>
      <c r="BH18" s="176" t="s">
        <v>902</v>
      </c>
      <c r="BI18" s="176" t="s">
        <v>903</v>
      </c>
      <c r="BJ18" s="176" t="s">
        <v>904</v>
      </c>
      <c r="BK18" s="176" t="s">
        <v>905</v>
      </c>
      <c r="BL18" s="176" t="s">
        <v>906</v>
      </c>
      <c r="BM18" s="176"/>
      <c r="BN18" s="176" t="s">
        <v>907</v>
      </c>
      <c r="BO18" s="176" t="s">
        <v>908</v>
      </c>
      <c r="BP18" s="176" t="s">
        <v>909</v>
      </c>
      <c r="BQ18" s="176" t="s">
        <v>910</v>
      </c>
      <c r="BR18" s="176" t="s">
        <v>911</v>
      </c>
      <c r="BS18" s="176" t="s">
        <v>912</v>
      </c>
      <c r="BT18" s="176" t="s">
        <v>913</v>
      </c>
      <c r="BU18" s="176" t="s">
        <v>914</v>
      </c>
      <c r="BV18" s="176" t="s">
        <v>915</v>
      </c>
      <c r="BW18" s="170"/>
      <c r="BX18" s="170"/>
      <c r="BY18" s="170"/>
      <c r="BZ18" s="178"/>
      <c r="CA18" s="178"/>
      <c r="CB18" s="178"/>
      <c r="CC18" s="178"/>
      <c r="CD18" s="178" t="s">
        <v>916</v>
      </c>
      <c r="CE18" s="178"/>
      <c r="CF18" s="178" t="s">
        <v>917</v>
      </c>
      <c r="CG18" s="178" t="s">
        <v>918</v>
      </c>
      <c r="CH18" s="178" t="s">
        <v>919</v>
      </c>
      <c r="CI18" s="178" t="s">
        <v>920</v>
      </c>
      <c r="CJ18" s="178" t="s">
        <v>670</v>
      </c>
      <c r="CK18" s="178" t="s">
        <v>921</v>
      </c>
      <c r="CL18" s="178" t="s">
        <v>922</v>
      </c>
      <c r="CM18" s="178" t="s">
        <v>923</v>
      </c>
      <c r="CN18" s="179" t="s">
        <v>924</v>
      </c>
      <c r="CO18" s="178" t="s">
        <v>925</v>
      </c>
      <c r="CP18" s="178" t="s">
        <v>926</v>
      </c>
      <c r="CQ18" s="178" t="s">
        <v>927</v>
      </c>
      <c r="CR18" s="178" t="s">
        <v>928</v>
      </c>
      <c r="CS18" s="178" t="s">
        <v>929</v>
      </c>
      <c r="CT18" s="178" t="s">
        <v>930</v>
      </c>
      <c r="CU18" s="178" t="s">
        <v>931</v>
      </c>
      <c r="CV18" s="178"/>
      <c r="CW18" s="178" t="s">
        <v>932</v>
      </c>
      <c r="CX18" s="178" t="s">
        <v>933</v>
      </c>
      <c r="CY18" s="178" t="s">
        <v>934</v>
      </c>
      <c r="CZ18" s="178" t="s">
        <v>935</v>
      </c>
      <c r="DA18" s="178" t="s">
        <v>936</v>
      </c>
      <c r="DB18" s="178" t="s">
        <v>937</v>
      </c>
      <c r="DC18" s="178" t="s">
        <v>938</v>
      </c>
      <c r="DD18" s="178" t="s">
        <v>939</v>
      </c>
      <c r="DE18" s="178" t="s">
        <v>940</v>
      </c>
    </row>
    <row r="19" spans="1:109" ht="48" customHeight="1">
      <c r="A19" s="164"/>
      <c r="B19" s="639"/>
      <c r="C19" s="706" t="s">
        <v>941</v>
      </c>
      <c r="D19" s="706"/>
      <c r="E19" s="706"/>
      <c r="F19" s="706"/>
      <c r="G19" s="706"/>
      <c r="H19" s="706"/>
      <c r="I19" s="706"/>
      <c r="J19" s="706"/>
      <c r="K19" s="706"/>
      <c r="L19" s="706"/>
      <c r="M19" s="706"/>
      <c r="N19" s="706"/>
      <c r="O19" s="706"/>
      <c r="P19" s="706"/>
      <c r="Q19" s="706"/>
      <c r="R19" s="706"/>
      <c r="S19" s="706"/>
      <c r="T19" s="706"/>
      <c r="U19" s="706"/>
      <c r="V19" s="706"/>
      <c r="W19" s="706"/>
      <c r="X19" s="706"/>
      <c r="Y19" s="706"/>
      <c r="Z19" s="706"/>
      <c r="AA19" s="706"/>
      <c r="AB19" s="706"/>
      <c r="AC19" s="706"/>
      <c r="AD19" s="640"/>
      <c r="AE19" s="164"/>
      <c r="AH19" s="175" t="s">
        <v>942</v>
      </c>
      <c r="AI19" s="173" t="s">
        <v>35</v>
      </c>
      <c r="AJ19" s="170"/>
      <c r="AK19" s="170"/>
      <c r="AL19" s="172" t="str">
        <f t="shared" si="0"/>
        <v>La Antigua</v>
      </c>
      <c r="AM19" s="172" t="str">
        <f t="shared" si="1"/>
        <v>30016</v>
      </c>
      <c r="AN19" s="173" t="str">
        <f t="shared" si="2"/>
        <v>016</v>
      </c>
      <c r="AO19" s="170"/>
      <c r="AP19" s="170">
        <v>17</v>
      </c>
      <c r="AQ19" s="176"/>
      <c r="AR19" s="176"/>
      <c r="AS19" s="176"/>
      <c r="AT19" s="176"/>
      <c r="AU19" s="176" t="s">
        <v>943</v>
      </c>
      <c r="AV19" s="176"/>
      <c r="AW19" s="176" t="s">
        <v>944</v>
      </c>
      <c r="AX19" s="176" t="s">
        <v>945</v>
      </c>
      <c r="AY19" s="176" t="s">
        <v>946</v>
      </c>
      <c r="AZ19" s="176" t="s">
        <v>947</v>
      </c>
      <c r="BA19" s="176" t="s">
        <v>948</v>
      </c>
      <c r="BB19" s="176" t="s">
        <v>949</v>
      </c>
      <c r="BC19" s="176" t="s">
        <v>950</v>
      </c>
      <c r="BD19" s="176" t="s">
        <v>951</v>
      </c>
      <c r="BE19" s="177" t="s">
        <v>952</v>
      </c>
      <c r="BF19" s="176" t="s">
        <v>953</v>
      </c>
      <c r="BG19" s="176" t="s">
        <v>954</v>
      </c>
      <c r="BH19" s="176" t="s">
        <v>955</v>
      </c>
      <c r="BI19" s="176" t="s">
        <v>956</v>
      </c>
      <c r="BJ19" s="176" t="s">
        <v>957</v>
      </c>
      <c r="BK19" s="176" t="s">
        <v>958</v>
      </c>
      <c r="BL19" s="176" t="s">
        <v>959</v>
      </c>
      <c r="BM19" s="176"/>
      <c r="BN19" s="176" t="s">
        <v>960</v>
      </c>
      <c r="BO19" s="176" t="s">
        <v>961</v>
      </c>
      <c r="BP19" s="176" t="s">
        <v>962</v>
      </c>
      <c r="BQ19" s="176" t="s">
        <v>963</v>
      </c>
      <c r="BR19" s="176" t="s">
        <v>964</v>
      </c>
      <c r="BS19" s="176" t="s">
        <v>965</v>
      </c>
      <c r="BT19" s="176" t="s">
        <v>966</v>
      </c>
      <c r="BU19" s="176" t="s">
        <v>967</v>
      </c>
      <c r="BV19" s="176" t="s">
        <v>968</v>
      </c>
      <c r="BW19" s="170"/>
      <c r="BX19" s="170"/>
      <c r="BY19" s="170"/>
      <c r="BZ19" s="178"/>
      <c r="CA19" s="178"/>
      <c r="CB19" s="178"/>
      <c r="CC19" s="178"/>
      <c r="CD19" s="178" t="s">
        <v>969</v>
      </c>
      <c r="CE19" s="178"/>
      <c r="CF19" s="178" t="s">
        <v>970</v>
      </c>
      <c r="CG19" s="178" t="s">
        <v>971</v>
      </c>
      <c r="CH19" s="178" t="s">
        <v>972</v>
      </c>
      <c r="CI19" s="178" t="s">
        <v>973</v>
      </c>
      <c r="CJ19" s="178" t="s">
        <v>974</v>
      </c>
      <c r="CK19" s="178" t="s">
        <v>975</v>
      </c>
      <c r="CL19" s="178" t="s">
        <v>976</v>
      </c>
      <c r="CM19" s="178" t="s">
        <v>977</v>
      </c>
      <c r="CN19" s="179" t="s">
        <v>978</v>
      </c>
      <c r="CO19" s="178" t="s">
        <v>979</v>
      </c>
      <c r="CP19" s="178" t="s">
        <v>980</v>
      </c>
      <c r="CQ19" s="178" t="s">
        <v>981</v>
      </c>
      <c r="CR19" s="178" t="s">
        <v>982</v>
      </c>
      <c r="CS19" s="178" t="s">
        <v>983</v>
      </c>
      <c r="CT19" s="178" t="s">
        <v>984</v>
      </c>
      <c r="CU19" s="178" t="s">
        <v>985</v>
      </c>
      <c r="CV19" s="178"/>
      <c r="CW19" s="178" t="s">
        <v>986</v>
      </c>
      <c r="CX19" s="178" t="s">
        <v>987</v>
      </c>
      <c r="CY19" s="178" t="s">
        <v>988</v>
      </c>
      <c r="CZ19" s="178" t="s">
        <v>989</v>
      </c>
      <c r="DA19" s="178" t="s">
        <v>648</v>
      </c>
      <c r="DB19" s="178" t="s">
        <v>990</v>
      </c>
      <c r="DC19" s="178" t="s">
        <v>991</v>
      </c>
      <c r="DD19" s="178" t="s">
        <v>992</v>
      </c>
      <c r="DE19" s="178" t="s">
        <v>993</v>
      </c>
    </row>
    <row r="20" spans="1:109" ht="6.75" customHeight="1">
      <c r="A20" s="164"/>
      <c r="B20" s="639"/>
      <c r="C20" s="15"/>
      <c r="D20" s="15"/>
      <c r="E20" s="15"/>
      <c r="F20" s="15"/>
      <c r="G20" s="15"/>
      <c r="H20" s="15"/>
      <c r="I20" s="15"/>
      <c r="J20" s="15"/>
      <c r="K20" s="15"/>
      <c r="L20" s="15"/>
      <c r="M20" s="15"/>
      <c r="N20" s="15"/>
      <c r="O20" s="15"/>
      <c r="P20" s="15"/>
      <c r="Q20" s="15"/>
      <c r="R20" s="15"/>
      <c r="S20" s="15"/>
      <c r="T20" s="15"/>
      <c r="U20" s="15"/>
      <c r="V20" s="15"/>
      <c r="W20" s="15"/>
      <c r="X20" s="15"/>
      <c r="Y20" s="15"/>
      <c r="Z20" s="15"/>
      <c r="AA20" s="15"/>
      <c r="AB20" s="15"/>
      <c r="AC20" s="15"/>
      <c r="AD20" s="640"/>
      <c r="AE20" s="164"/>
      <c r="AH20" s="175" t="s">
        <v>994</v>
      </c>
      <c r="AI20" s="173" t="s">
        <v>36</v>
      </c>
      <c r="AJ20" s="170"/>
      <c r="AK20" s="170"/>
      <c r="AL20" s="172" t="str">
        <f t="shared" si="0"/>
        <v>Apazapan</v>
      </c>
      <c r="AM20" s="172" t="str">
        <f t="shared" si="1"/>
        <v>30017</v>
      </c>
      <c r="AN20" s="173" t="str">
        <f t="shared" si="2"/>
        <v>017</v>
      </c>
      <c r="AO20" s="170"/>
      <c r="AP20" s="170">
        <v>18</v>
      </c>
      <c r="AQ20" s="176"/>
      <c r="AR20" s="176"/>
      <c r="AS20" s="176"/>
      <c r="AT20" s="176"/>
      <c r="AU20" s="176" t="s">
        <v>995</v>
      </c>
      <c r="AV20" s="176"/>
      <c r="AW20" s="176" t="s">
        <v>996</v>
      </c>
      <c r="AX20" s="176" t="s">
        <v>997</v>
      </c>
      <c r="AY20" s="181" t="s">
        <v>998</v>
      </c>
      <c r="AZ20" s="176" t="s">
        <v>999</v>
      </c>
      <c r="BA20" s="176" t="s">
        <v>1000</v>
      </c>
      <c r="BB20" s="176" t="s">
        <v>1001</v>
      </c>
      <c r="BC20" s="176" t="s">
        <v>1002</v>
      </c>
      <c r="BD20" s="176" t="s">
        <v>1003</v>
      </c>
      <c r="BE20" s="177" t="s">
        <v>1004</v>
      </c>
      <c r="BF20" s="176" t="s">
        <v>1005</v>
      </c>
      <c r="BG20" s="176" t="s">
        <v>1006</v>
      </c>
      <c r="BH20" s="176" t="s">
        <v>1007</v>
      </c>
      <c r="BI20" s="176" t="s">
        <v>1008</v>
      </c>
      <c r="BJ20" s="176" t="s">
        <v>1009</v>
      </c>
      <c r="BK20" s="176" t="s">
        <v>1010</v>
      </c>
      <c r="BL20" s="176" t="s">
        <v>1011</v>
      </c>
      <c r="BM20" s="176"/>
      <c r="BN20" s="176" t="s">
        <v>1012</v>
      </c>
      <c r="BO20" s="176" t="s">
        <v>1013</v>
      </c>
      <c r="BP20" s="176" t="s">
        <v>1014</v>
      </c>
      <c r="BQ20" s="176" t="s">
        <v>1015</v>
      </c>
      <c r="BR20" s="176" t="s">
        <v>1016</v>
      </c>
      <c r="BS20" s="176" t="s">
        <v>1017</v>
      </c>
      <c r="BT20" s="176" t="s">
        <v>1018</v>
      </c>
      <c r="BU20" s="176" t="s">
        <v>1019</v>
      </c>
      <c r="BV20" s="176" t="s">
        <v>1020</v>
      </c>
      <c r="BW20" s="170"/>
      <c r="BX20" s="170"/>
      <c r="BY20" s="170"/>
      <c r="BZ20" s="178"/>
      <c r="CA20" s="178"/>
      <c r="CB20" s="178"/>
      <c r="CC20" s="178"/>
      <c r="CD20" s="178" t="s">
        <v>1021</v>
      </c>
      <c r="CE20" s="178"/>
      <c r="CF20" s="178" t="s">
        <v>1022</v>
      </c>
      <c r="CG20" s="178" t="s">
        <v>338</v>
      </c>
      <c r="CH20" s="178" t="s">
        <v>397</v>
      </c>
      <c r="CI20" s="178" t="s">
        <v>1023</v>
      </c>
      <c r="CJ20" s="178" t="s">
        <v>1024</v>
      </c>
      <c r="CK20" s="178" t="s">
        <v>1025</v>
      </c>
      <c r="CL20" s="178" t="s">
        <v>1026</v>
      </c>
      <c r="CM20" s="178" t="s">
        <v>1027</v>
      </c>
      <c r="CN20" s="179" t="s">
        <v>1028</v>
      </c>
      <c r="CO20" s="178" t="s">
        <v>1029</v>
      </c>
      <c r="CP20" s="178" t="s">
        <v>1030</v>
      </c>
      <c r="CQ20" s="178" t="s">
        <v>1031</v>
      </c>
      <c r="CR20" s="178" t="s">
        <v>1032</v>
      </c>
      <c r="CS20" s="178" t="s">
        <v>1033</v>
      </c>
      <c r="CT20" s="178" t="s">
        <v>1034</v>
      </c>
      <c r="CU20" s="178" t="s">
        <v>1035</v>
      </c>
      <c r="CV20" s="178"/>
      <c r="CW20" s="178" t="s">
        <v>1036</v>
      </c>
      <c r="CX20" s="178" t="s">
        <v>1037</v>
      </c>
      <c r="CY20" s="178" t="s">
        <v>1038</v>
      </c>
      <c r="CZ20" s="178" t="s">
        <v>1039</v>
      </c>
      <c r="DA20" s="178" t="s">
        <v>1040</v>
      </c>
      <c r="DB20" s="178" t="s">
        <v>1041</v>
      </c>
      <c r="DC20" s="178" t="s">
        <v>1042</v>
      </c>
      <c r="DD20" s="178" t="s">
        <v>1043</v>
      </c>
      <c r="DE20" s="178" t="s">
        <v>1044</v>
      </c>
    </row>
    <row r="21" spans="1:109" ht="36" customHeight="1">
      <c r="A21" s="164"/>
      <c r="B21" s="639"/>
      <c r="C21" s="699" t="s">
        <v>1045</v>
      </c>
      <c r="D21" s="699"/>
      <c r="E21" s="699"/>
      <c r="F21" s="699"/>
      <c r="G21" s="699"/>
      <c r="H21" s="699"/>
      <c r="I21" s="699"/>
      <c r="J21" s="699"/>
      <c r="K21" s="699"/>
      <c r="L21" s="699"/>
      <c r="M21" s="699"/>
      <c r="N21" s="699"/>
      <c r="O21" s="699"/>
      <c r="P21" s="699"/>
      <c r="Q21" s="699"/>
      <c r="R21" s="699"/>
      <c r="S21" s="699"/>
      <c r="T21" s="699"/>
      <c r="U21" s="699"/>
      <c r="V21" s="699"/>
      <c r="W21" s="699"/>
      <c r="X21" s="699"/>
      <c r="Y21" s="699"/>
      <c r="Z21" s="699"/>
      <c r="AA21" s="699"/>
      <c r="AB21" s="699"/>
      <c r="AC21" s="699"/>
      <c r="AD21" s="640"/>
      <c r="AE21" s="164"/>
      <c r="AH21" s="175" t="s">
        <v>1046</v>
      </c>
      <c r="AI21" s="173" t="s">
        <v>37</v>
      </c>
      <c r="AJ21" s="170"/>
      <c r="AK21" s="170"/>
      <c r="AL21" s="172" t="str">
        <f t="shared" si="0"/>
        <v>Aquila</v>
      </c>
      <c r="AM21" s="172" t="str">
        <f t="shared" si="1"/>
        <v>30018</v>
      </c>
      <c r="AN21" s="173" t="str">
        <f t="shared" si="2"/>
        <v>018</v>
      </c>
      <c r="AO21" s="170"/>
      <c r="AP21" s="170">
        <v>19</v>
      </c>
      <c r="AQ21" s="176"/>
      <c r="AR21" s="176"/>
      <c r="AS21" s="176"/>
      <c r="AT21" s="176"/>
      <c r="AU21" s="176" t="s">
        <v>1047</v>
      </c>
      <c r="AV21" s="176"/>
      <c r="AW21" s="176" t="s">
        <v>1048</v>
      </c>
      <c r="AX21" s="176" t="s">
        <v>1049</v>
      </c>
      <c r="AY21" s="176"/>
      <c r="AZ21" s="176" t="s">
        <v>1050</v>
      </c>
      <c r="BA21" s="176" t="s">
        <v>1051</v>
      </c>
      <c r="BB21" s="176" t="s">
        <v>1052</v>
      </c>
      <c r="BC21" s="176" t="s">
        <v>1053</v>
      </c>
      <c r="BD21" s="176" t="s">
        <v>1054</v>
      </c>
      <c r="BE21" s="177" t="s">
        <v>1055</v>
      </c>
      <c r="BF21" s="176" t="s">
        <v>1056</v>
      </c>
      <c r="BG21" s="176" t="s">
        <v>1057</v>
      </c>
      <c r="BH21" s="176" t="s">
        <v>1058</v>
      </c>
      <c r="BI21" s="176" t="s">
        <v>1059</v>
      </c>
      <c r="BJ21" s="176" t="s">
        <v>1060</v>
      </c>
      <c r="BK21" s="176" t="s">
        <v>1061</v>
      </c>
      <c r="BL21" s="176" t="s">
        <v>1062</v>
      </c>
      <c r="BM21" s="176"/>
      <c r="BN21" s="176" t="s">
        <v>1063</v>
      </c>
      <c r="BO21" s="176" t="s">
        <v>1064</v>
      </c>
      <c r="BP21" s="176" t="s">
        <v>1065</v>
      </c>
      <c r="BQ21" s="176">
        <v>27099</v>
      </c>
      <c r="BR21" s="176" t="s">
        <v>1066</v>
      </c>
      <c r="BS21" s="176" t="s">
        <v>1067</v>
      </c>
      <c r="BT21" s="176" t="s">
        <v>1068</v>
      </c>
      <c r="BU21" s="176" t="s">
        <v>1069</v>
      </c>
      <c r="BV21" s="176" t="s">
        <v>1070</v>
      </c>
      <c r="BW21" s="170"/>
      <c r="BX21" s="170"/>
      <c r="BY21" s="170"/>
      <c r="BZ21" s="178"/>
      <c r="CA21" s="178"/>
      <c r="CB21" s="178"/>
      <c r="CC21" s="178"/>
      <c r="CD21" s="178" t="s">
        <v>1071</v>
      </c>
      <c r="CE21" s="178"/>
      <c r="CF21" s="178" t="s">
        <v>1072</v>
      </c>
      <c r="CG21" s="178" t="s">
        <v>1073</v>
      </c>
      <c r="CH21" s="178"/>
      <c r="CI21" s="178" t="s">
        <v>1074</v>
      </c>
      <c r="CJ21" s="178" t="s">
        <v>1075</v>
      </c>
      <c r="CK21" s="178" t="s">
        <v>1076</v>
      </c>
      <c r="CL21" s="178" t="s">
        <v>1077</v>
      </c>
      <c r="CM21" s="178" t="s">
        <v>1078</v>
      </c>
      <c r="CN21" s="179" t="s">
        <v>1079</v>
      </c>
      <c r="CO21" s="178" t="s">
        <v>1080</v>
      </c>
      <c r="CP21" s="178" t="s">
        <v>1081</v>
      </c>
      <c r="CQ21" s="178" t="s">
        <v>1082</v>
      </c>
      <c r="CR21" s="178" t="s">
        <v>1083</v>
      </c>
      <c r="CS21" s="178" t="s">
        <v>1084</v>
      </c>
      <c r="CT21" s="178" t="s">
        <v>1085</v>
      </c>
      <c r="CU21" s="178" t="s">
        <v>1086</v>
      </c>
      <c r="CV21" s="178"/>
      <c r="CW21" s="178" t="s">
        <v>1087</v>
      </c>
      <c r="CX21" s="178" t="s">
        <v>1088</v>
      </c>
      <c r="CY21" s="178" t="s">
        <v>1089</v>
      </c>
      <c r="CZ21" s="178" t="s">
        <v>397</v>
      </c>
      <c r="DA21" s="178" t="s">
        <v>866</v>
      </c>
      <c r="DB21" s="178" t="s">
        <v>1090</v>
      </c>
      <c r="DC21" s="178" t="s">
        <v>534</v>
      </c>
      <c r="DD21" s="178" t="s">
        <v>1091</v>
      </c>
      <c r="DE21" s="178" t="s">
        <v>1092</v>
      </c>
    </row>
    <row r="22" spans="1:109" ht="6.75" customHeight="1">
      <c r="A22" s="164"/>
      <c r="B22" s="639"/>
      <c r="C22" s="15"/>
      <c r="D22" s="15"/>
      <c r="E22" s="15"/>
      <c r="F22" s="15"/>
      <c r="G22" s="15"/>
      <c r="H22" s="15"/>
      <c r="I22" s="15"/>
      <c r="J22" s="15"/>
      <c r="K22" s="15"/>
      <c r="L22" s="15"/>
      <c r="M22" s="15"/>
      <c r="N22" s="15"/>
      <c r="O22" s="15"/>
      <c r="P22" s="15"/>
      <c r="Q22" s="15"/>
      <c r="R22" s="15"/>
      <c r="S22" s="15"/>
      <c r="T22" s="15"/>
      <c r="U22" s="15"/>
      <c r="V22" s="15"/>
      <c r="W22" s="15"/>
      <c r="X22" s="15"/>
      <c r="Y22" s="15"/>
      <c r="Z22" s="15"/>
      <c r="AA22" s="15"/>
      <c r="AB22" s="15"/>
      <c r="AC22" s="15"/>
      <c r="AD22" s="640"/>
      <c r="AE22" s="164"/>
      <c r="AH22" s="175" t="s">
        <v>1093</v>
      </c>
      <c r="AI22" s="173" t="s">
        <v>38</v>
      </c>
      <c r="AJ22" s="170"/>
      <c r="AK22" s="170"/>
      <c r="AL22" s="172" t="str">
        <f t="shared" si="0"/>
        <v>Astacinga</v>
      </c>
      <c r="AM22" s="172" t="str">
        <f t="shared" si="1"/>
        <v>30019</v>
      </c>
      <c r="AN22" s="173" t="str">
        <f t="shared" si="2"/>
        <v>019</v>
      </c>
      <c r="AO22" s="170"/>
      <c r="AP22" s="170">
        <v>20</v>
      </c>
      <c r="AQ22" s="176"/>
      <c r="AR22" s="176"/>
      <c r="AS22" s="176"/>
      <c r="AT22" s="176"/>
      <c r="AU22" s="176" t="s">
        <v>1094</v>
      </c>
      <c r="AV22" s="176"/>
      <c r="AW22" s="176" t="s">
        <v>1095</v>
      </c>
      <c r="AX22" s="176" t="s">
        <v>1096</v>
      </c>
      <c r="AY22" s="176"/>
      <c r="AZ22" s="176" t="s">
        <v>1097</v>
      </c>
      <c r="BA22" s="176" t="s">
        <v>1098</v>
      </c>
      <c r="BB22" s="176" t="s">
        <v>1099</v>
      </c>
      <c r="BC22" s="176" t="s">
        <v>1100</v>
      </c>
      <c r="BD22" s="176" t="s">
        <v>1101</v>
      </c>
      <c r="BE22" s="177" t="s">
        <v>1102</v>
      </c>
      <c r="BF22" s="176" t="s">
        <v>1103</v>
      </c>
      <c r="BG22" s="176" t="s">
        <v>1104</v>
      </c>
      <c r="BH22" s="176" t="s">
        <v>1105</v>
      </c>
      <c r="BI22" s="176" t="s">
        <v>1106</v>
      </c>
      <c r="BJ22" s="176" t="s">
        <v>1107</v>
      </c>
      <c r="BK22" s="176" t="s">
        <v>1108</v>
      </c>
      <c r="BL22" s="176">
        <v>22099</v>
      </c>
      <c r="BM22" s="176"/>
      <c r="BN22" s="176" t="s">
        <v>1109</v>
      </c>
      <c r="BO22" s="176">
        <v>25099</v>
      </c>
      <c r="BP22" s="176" t="s">
        <v>1110</v>
      </c>
      <c r="BQ22" s="176"/>
      <c r="BR22" s="176" t="s">
        <v>1111</v>
      </c>
      <c r="BS22" s="176" t="s">
        <v>1112</v>
      </c>
      <c r="BT22" s="176" t="s">
        <v>1113</v>
      </c>
      <c r="BU22" s="176" t="s">
        <v>1114</v>
      </c>
      <c r="BV22" s="176" t="s">
        <v>1115</v>
      </c>
      <c r="BW22" s="170"/>
      <c r="BX22" s="170"/>
      <c r="BY22" s="170"/>
      <c r="BZ22" s="178"/>
      <c r="CA22" s="178"/>
      <c r="CB22" s="178"/>
      <c r="CC22" s="178"/>
      <c r="CD22" s="178" t="s">
        <v>994</v>
      </c>
      <c r="CE22" s="178"/>
      <c r="CF22" s="178" t="s">
        <v>1116</v>
      </c>
      <c r="CG22" s="178" t="s">
        <v>489</v>
      </c>
      <c r="CH22" s="178"/>
      <c r="CI22" s="178" t="s">
        <v>1117</v>
      </c>
      <c r="CJ22" s="178" t="s">
        <v>1118</v>
      </c>
      <c r="CK22" s="178" t="s">
        <v>1119</v>
      </c>
      <c r="CL22" s="178" t="s">
        <v>1120</v>
      </c>
      <c r="CM22" s="178" t="s">
        <v>1121</v>
      </c>
      <c r="CN22" s="179" t="s">
        <v>1122</v>
      </c>
      <c r="CO22" s="178" t="s">
        <v>1123</v>
      </c>
      <c r="CP22" s="178" t="s">
        <v>1124</v>
      </c>
      <c r="CQ22" s="178" t="s">
        <v>1125</v>
      </c>
      <c r="CR22" s="178" t="s">
        <v>1126</v>
      </c>
      <c r="CS22" s="178" t="s">
        <v>1127</v>
      </c>
      <c r="CT22" s="178" t="s">
        <v>1128</v>
      </c>
      <c r="CU22" s="178" t="s">
        <v>397</v>
      </c>
      <c r="CV22" s="178"/>
      <c r="CW22" s="178" t="s">
        <v>1129</v>
      </c>
      <c r="CX22" s="178" t="s">
        <v>397</v>
      </c>
      <c r="CY22" s="178" t="s">
        <v>1130</v>
      </c>
      <c r="CZ22" s="178"/>
      <c r="DA22" s="178" t="s">
        <v>1131</v>
      </c>
      <c r="DB22" s="178" t="s">
        <v>1132</v>
      </c>
      <c r="DC22" s="178" t="s">
        <v>1133</v>
      </c>
      <c r="DD22" s="178" t="s">
        <v>1134</v>
      </c>
      <c r="DE22" s="178" t="s">
        <v>1135</v>
      </c>
    </row>
    <row r="23" spans="1:109" ht="15" customHeight="1">
      <c r="A23" s="164"/>
      <c r="B23" s="639"/>
      <c r="C23" s="699" t="s">
        <v>1136</v>
      </c>
      <c r="D23" s="699"/>
      <c r="E23" s="699"/>
      <c r="F23" s="699"/>
      <c r="G23" s="699"/>
      <c r="H23" s="699"/>
      <c r="I23" s="699"/>
      <c r="J23" s="699"/>
      <c r="K23" s="699"/>
      <c r="L23" s="699"/>
      <c r="M23" s="699"/>
      <c r="N23" s="699"/>
      <c r="O23" s="699"/>
      <c r="P23" s="699"/>
      <c r="Q23" s="699"/>
      <c r="R23" s="699"/>
      <c r="S23" s="699"/>
      <c r="T23" s="699"/>
      <c r="U23" s="699"/>
      <c r="V23" s="699"/>
      <c r="W23" s="699"/>
      <c r="X23" s="699"/>
      <c r="Y23" s="699"/>
      <c r="Z23" s="699"/>
      <c r="AA23" s="699"/>
      <c r="AB23" s="699"/>
      <c r="AC23" s="699"/>
      <c r="AD23" s="640"/>
      <c r="AE23" s="164"/>
      <c r="AH23" s="175" t="s">
        <v>1137</v>
      </c>
      <c r="AI23" s="173" t="s">
        <v>39</v>
      </c>
      <c r="AJ23" s="170"/>
      <c r="AK23" s="170"/>
      <c r="AL23" s="172" t="str">
        <f t="shared" si="0"/>
        <v>Atlahuilco</v>
      </c>
      <c r="AM23" s="172" t="str">
        <f t="shared" si="1"/>
        <v>30020</v>
      </c>
      <c r="AN23" s="173" t="str">
        <f t="shared" si="2"/>
        <v>020</v>
      </c>
      <c r="AO23" s="170"/>
      <c r="AP23" s="170">
        <v>21</v>
      </c>
      <c r="AQ23" s="176"/>
      <c r="AR23" s="176"/>
      <c r="AS23" s="176"/>
      <c r="AT23" s="176"/>
      <c r="AU23" s="176" t="s">
        <v>1138</v>
      </c>
      <c r="AV23" s="176"/>
      <c r="AW23" s="176" t="s">
        <v>1139</v>
      </c>
      <c r="AX23" s="176" t="s">
        <v>1140</v>
      </c>
      <c r="AY23" s="176"/>
      <c r="AZ23" s="176" t="s">
        <v>1141</v>
      </c>
      <c r="BA23" s="176" t="s">
        <v>1142</v>
      </c>
      <c r="BB23" s="176" t="s">
        <v>1143</v>
      </c>
      <c r="BC23" s="176" t="s">
        <v>1144</v>
      </c>
      <c r="BD23" s="176" t="s">
        <v>1145</v>
      </c>
      <c r="BE23" s="177" t="s">
        <v>1146</v>
      </c>
      <c r="BF23" s="176" t="s">
        <v>1147</v>
      </c>
      <c r="BG23" s="176" t="s">
        <v>1148</v>
      </c>
      <c r="BH23" s="176" t="s">
        <v>1149</v>
      </c>
      <c r="BI23" s="176" t="s">
        <v>1150</v>
      </c>
      <c r="BJ23" s="176" t="s">
        <v>1151</v>
      </c>
      <c r="BK23" s="176" t="s">
        <v>1152</v>
      </c>
      <c r="BL23" s="176"/>
      <c r="BM23" s="176"/>
      <c r="BN23" s="176" t="s">
        <v>1153</v>
      </c>
      <c r="BO23" s="176"/>
      <c r="BP23" s="176" t="s">
        <v>1154</v>
      </c>
      <c r="BQ23" s="176"/>
      <c r="BR23" s="176" t="s">
        <v>1155</v>
      </c>
      <c r="BS23" s="176" t="s">
        <v>1156</v>
      </c>
      <c r="BT23" s="176" t="s">
        <v>1157</v>
      </c>
      <c r="BU23" s="176" t="s">
        <v>1158</v>
      </c>
      <c r="BV23" s="176" t="s">
        <v>1159</v>
      </c>
      <c r="BW23" s="170"/>
      <c r="BX23" s="170"/>
      <c r="BY23" s="170"/>
      <c r="BZ23" s="178"/>
      <c r="CA23" s="178"/>
      <c r="CB23" s="178"/>
      <c r="CC23" s="178"/>
      <c r="CD23" s="178" t="s">
        <v>1160</v>
      </c>
      <c r="CE23" s="178"/>
      <c r="CF23" s="178" t="s">
        <v>1161</v>
      </c>
      <c r="CG23" s="178" t="s">
        <v>1162</v>
      </c>
      <c r="CH23" s="178"/>
      <c r="CI23" s="178" t="s">
        <v>1163</v>
      </c>
      <c r="CJ23" s="178" t="s">
        <v>1164</v>
      </c>
      <c r="CK23" s="178" t="s">
        <v>1165</v>
      </c>
      <c r="CL23" s="178" t="s">
        <v>1166</v>
      </c>
      <c r="CM23" s="178" t="s">
        <v>1167</v>
      </c>
      <c r="CN23" s="179" t="s">
        <v>1168</v>
      </c>
      <c r="CO23" s="178" t="s">
        <v>1169</v>
      </c>
      <c r="CP23" s="178" t="s">
        <v>1170</v>
      </c>
      <c r="CQ23" s="178" t="s">
        <v>1171</v>
      </c>
      <c r="CR23" s="178" t="s">
        <v>1172</v>
      </c>
      <c r="CS23" s="178" t="s">
        <v>1173</v>
      </c>
      <c r="CT23" s="178" t="s">
        <v>1174</v>
      </c>
      <c r="CU23" s="178"/>
      <c r="CV23" s="178"/>
      <c r="CW23" s="178" t="s">
        <v>1175</v>
      </c>
      <c r="CX23" s="178"/>
      <c r="CY23" s="178" t="s">
        <v>1176</v>
      </c>
      <c r="CZ23" s="178"/>
      <c r="DA23" s="178" t="s">
        <v>1177</v>
      </c>
      <c r="DB23" s="178" t="s">
        <v>1178</v>
      </c>
      <c r="DC23" s="178" t="s">
        <v>1179</v>
      </c>
      <c r="DD23" s="178" t="s">
        <v>1180</v>
      </c>
      <c r="DE23" s="178" t="s">
        <v>1181</v>
      </c>
    </row>
    <row r="24" spans="1:109" ht="6.75" customHeight="1">
      <c r="A24" s="164"/>
      <c r="B24" s="639"/>
      <c r="C24" s="15"/>
      <c r="D24" s="15"/>
      <c r="E24" s="15"/>
      <c r="F24" s="15"/>
      <c r="G24" s="15"/>
      <c r="H24" s="15"/>
      <c r="I24" s="15"/>
      <c r="J24" s="15"/>
      <c r="K24" s="15"/>
      <c r="L24" s="15"/>
      <c r="M24" s="15"/>
      <c r="N24" s="15"/>
      <c r="O24" s="15"/>
      <c r="P24" s="15"/>
      <c r="Q24" s="15"/>
      <c r="R24" s="15"/>
      <c r="S24" s="15"/>
      <c r="T24" s="15"/>
      <c r="U24" s="15"/>
      <c r="V24" s="15"/>
      <c r="W24" s="15"/>
      <c r="X24" s="15"/>
      <c r="Y24" s="15"/>
      <c r="Z24" s="15"/>
      <c r="AA24" s="15"/>
      <c r="AB24" s="15"/>
      <c r="AC24" s="15"/>
      <c r="AD24" s="640"/>
      <c r="AE24" s="164"/>
      <c r="AH24" s="175" t="s">
        <v>1182</v>
      </c>
      <c r="AI24" s="173" t="s">
        <v>40</v>
      </c>
      <c r="AJ24" s="170"/>
      <c r="AK24" s="170"/>
      <c r="AL24" s="172" t="str">
        <f t="shared" si="0"/>
        <v>Atoyac</v>
      </c>
      <c r="AM24" s="172" t="str">
        <f t="shared" si="1"/>
        <v>30021</v>
      </c>
      <c r="AN24" s="173" t="str">
        <f t="shared" si="2"/>
        <v>021</v>
      </c>
      <c r="AO24" s="170"/>
      <c r="AP24" s="170">
        <v>22</v>
      </c>
      <c r="AQ24" s="176"/>
      <c r="AR24" s="176"/>
      <c r="AS24" s="176"/>
      <c r="AT24" s="176"/>
      <c r="AU24" s="176" t="s">
        <v>1183</v>
      </c>
      <c r="AV24" s="176"/>
      <c r="AW24" s="176" t="s">
        <v>1184</v>
      </c>
      <c r="AX24" s="176" t="s">
        <v>1185</v>
      </c>
      <c r="AY24" s="176"/>
      <c r="AZ24" s="176" t="s">
        <v>1186</v>
      </c>
      <c r="BA24" s="176" t="s">
        <v>1187</v>
      </c>
      <c r="BB24" s="176" t="s">
        <v>1188</v>
      </c>
      <c r="BC24" s="176" t="s">
        <v>1189</v>
      </c>
      <c r="BD24" s="176" t="s">
        <v>1190</v>
      </c>
      <c r="BE24" s="177" t="s">
        <v>1191</v>
      </c>
      <c r="BF24" s="176" t="s">
        <v>1192</v>
      </c>
      <c r="BG24" s="176" t="s">
        <v>1193</v>
      </c>
      <c r="BH24" s="176">
        <v>18099</v>
      </c>
      <c r="BI24" s="176" t="s">
        <v>1194</v>
      </c>
      <c r="BJ24" s="176" t="s">
        <v>1195</v>
      </c>
      <c r="BK24" s="176" t="s">
        <v>1196</v>
      </c>
      <c r="BL24" s="176"/>
      <c r="BM24" s="176"/>
      <c r="BN24" s="176" t="s">
        <v>1197</v>
      </c>
      <c r="BO24" s="176"/>
      <c r="BP24" s="176" t="s">
        <v>1198</v>
      </c>
      <c r="BQ24" s="176"/>
      <c r="BR24" s="176" t="s">
        <v>1199</v>
      </c>
      <c r="BS24" s="176" t="s">
        <v>1200</v>
      </c>
      <c r="BT24" s="176" t="s">
        <v>1201</v>
      </c>
      <c r="BU24" s="176" t="s">
        <v>1202</v>
      </c>
      <c r="BV24" s="176" t="s">
        <v>1203</v>
      </c>
      <c r="BW24" s="170"/>
      <c r="BX24" s="170"/>
      <c r="BY24" s="170"/>
      <c r="BZ24" s="178"/>
      <c r="CA24" s="178"/>
      <c r="CB24" s="178"/>
      <c r="CC24" s="178"/>
      <c r="CD24" s="178" t="s">
        <v>1204</v>
      </c>
      <c r="CE24" s="178"/>
      <c r="CF24" s="178" t="s">
        <v>1205</v>
      </c>
      <c r="CG24" s="178" t="s">
        <v>1206</v>
      </c>
      <c r="CH24" s="178"/>
      <c r="CI24" s="178" t="s">
        <v>1207</v>
      </c>
      <c r="CJ24" s="178" t="s">
        <v>1208</v>
      </c>
      <c r="CK24" s="178" t="s">
        <v>1209</v>
      </c>
      <c r="CL24" s="178" t="s">
        <v>483</v>
      </c>
      <c r="CM24" s="178" t="s">
        <v>1210</v>
      </c>
      <c r="CN24" s="179" t="s">
        <v>1211</v>
      </c>
      <c r="CO24" s="178" t="s">
        <v>1212</v>
      </c>
      <c r="CP24" s="178" t="s">
        <v>1213</v>
      </c>
      <c r="CQ24" s="178" t="s">
        <v>397</v>
      </c>
      <c r="CR24" s="178" t="s">
        <v>1214</v>
      </c>
      <c r="CS24" s="178" t="s">
        <v>1215</v>
      </c>
      <c r="CT24" s="178" t="s">
        <v>1216</v>
      </c>
      <c r="CU24" s="178"/>
      <c r="CV24" s="178"/>
      <c r="CW24" s="178" t="s">
        <v>1217</v>
      </c>
      <c r="CX24" s="178"/>
      <c r="CY24" s="178" t="s">
        <v>1218</v>
      </c>
      <c r="CZ24" s="178"/>
      <c r="DA24" s="178" t="s">
        <v>1219</v>
      </c>
      <c r="DB24" s="178" t="s">
        <v>1220</v>
      </c>
      <c r="DC24" s="178" t="s">
        <v>872</v>
      </c>
      <c r="DD24" s="178" t="s">
        <v>1221</v>
      </c>
      <c r="DE24" s="178" t="s">
        <v>1222</v>
      </c>
    </row>
    <row r="25" spans="1:109" ht="48" customHeight="1">
      <c r="A25" s="164"/>
      <c r="B25" s="639"/>
      <c r="C25" s="15"/>
      <c r="D25" s="706" t="s">
        <v>1223</v>
      </c>
      <c r="E25" s="706"/>
      <c r="F25" s="706"/>
      <c r="G25" s="706"/>
      <c r="H25" s="706"/>
      <c r="I25" s="706"/>
      <c r="J25" s="706"/>
      <c r="K25" s="706"/>
      <c r="L25" s="706"/>
      <c r="M25" s="706"/>
      <c r="N25" s="706"/>
      <c r="O25" s="706"/>
      <c r="P25" s="706"/>
      <c r="Q25" s="706"/>
      <c r="R25" s="706"/>
      <c r="S25" s="706"/>
      <c r="T25" s="706"/>
      <c r="U25" s="706"/>
      <c r="V25" s="706"/>
      <c r="W25" s="706"/>
      <c r="X25" s="706"/>
      <c r="Y25" s="706"/>
      <c r="Z25" s="706"/>
      <c r="AA25" s="706"/>
      <c r="AB25" s="706"/>
      <c r="AC25" s="706"/>
      <c r="AD25" s="640"/>
      <c r="AE25" s="164"/>
      <c r="AH25" s="175" t="s">
        <v>880</v>
      </c>
      <c r="AI25" s="173" t="s">
        <v>41</v>
      </c>
      <c r="AJ25" s="170"/>
      <c r="AK25" s="170"/>
      <c r="AL25" s="172" t="str">
        <f t="shared" si="0"/>
        <v>Atzacan</v>
      </c>
      <c r="AM25" s="172" t="str">
        <f t="shared" si="1"/>
        <v>30022</v>
      </c>
      <c r="AN25" s="173" t="str">
        <f t="shared" si="2"/>
        <v>022</v>
      </c>
      <c r="AO25" s="170"/>
      <c r="AP25" s="170">
        <v>23</v>
      </c>
      <c r="AQ25" s="176"/>
      <c r="AR25" s="176"/>
      <c r="AS25" s="176"/>
      <c r="AT25" s="176"/>
      <c r="AU25" s="176" t="s">
        <v>1224</v>
      </c>
      <c r="AV25" s="176"/>
      <c r="AW25" s="176" t="s">
        <v>1225</v>
      </c>
      <c r="AX25" s="176" t="s">
        <v>1226</v>
      </c>
      <c r="AY25" s="176"/>
      <c r="AZ25" s="176" t="s">
        <v>1227</v>
      </c>
      <c r="BA25" s="176" t="s">
        <v>1228</v>
      </c>
      <c r="BB25" s="176" t="s">
        <v>1229</v>
      </c>
      <c r="BC25" s="176" t="s">
        <v>1230</v>
      </c>
      <c r="BD25" s="176" t="s">
        <v>1231</v>
      </c>
      <c r="BE25" s="177" t="s">
        <v>1232</v>
      </c>
      <c r="BF25" s="176" t="s">
        <v>1233</v>
      </c>
      <c r="BG25" s="176" t="s">
        <v>1234</v>
      </c>
      <c r="BH25" s="176"/>
      <c r="BI25" s="176" t="s">
        <v>1235</v>
      </c>
      <c r="BJ25" s="176" t="s">
        <v>1236</v>
      </c>
      <c r="BK25" s="176" t="s">
        <v>1237</v>
      </c>
      <c r="BL25" s="176"/>
      <c r="BM25" s="176"/>
      <c r="BN25" s="176" t="s">
        <v>1238</v>
      </c>
      <c r="BO25" s="176"/>
      <c r="BP25" s="176" t="s">
        <v>1239</v>
      </c>
      <c r="BQ25" s="176"/>
      <c r="BR25" s="176" t="s">
        <v>1240</v>
      </c>
      <c r="BS25" s="176" t="s">
        <v>1241</v>
      </c>
      <c r="BT25" s="176" t="s">
        <v>1242</v>
      </c>
      <c r="BU25" s="176" t="s">
        <v>1243</v>
      </c>
      <c r="BV25" s="176" t="s">
        <v>1244</v>
      </c>
      <c r="BW25" s="170"/>
      <c r="BX25" s="170"/>
      <c r="BY25" s="170"/>
      <c r="BZ25" s="178"/>
      <c r="CA25" s="178"/>
      <c r="CB25" s="178"/>
      <c r="CC25" s="178"/>
      <c r="CD25" s="178" t="s">
        <v>1245</v>
      </c>
      <c r="CE25" s="178"/>
      <c r="CF25" s="178" t="s">
        <v>1246</v>
      </c>
      <c r="CG25" s="178" t="s">
        <v>1247</v>
      </c>
      <c r="CH25" s="178"/>
      <c r="CI25" s="178" t="s">
        <v>1248</v>
      </c>
      <c r="CJ25" s="178" t="s">
        <v>1023</v>
      </c>
      <c r="CK25" s="178" t="s">
        <v>1249</v>
      </c>
      <c r="CL25" s="178" t="s">
        <v>1250</v>
      </c>
      <c r="CM25" s="178" t="s">
        <v>1251</v>
      </c>
      <c r="CN25" s="179" t="s">
        <v>1252</v>
      </c>
      <c r="CO25" s="178" t="s">
        <v>1253</v>
      </c>
      <c r="CP25" s="178" t="s">
        <v>1254</v>
      </c>
      <c r="CQ25" s="178"/>
      <c r="CR25" s="178" t="s">
        <v>1255</v>
      </c>
      <c r="CS25" s="178" t="s">
        <v>1256</v>
      </c>
      <c r="CT25" s="178" t="s">
        <v>1257</v>
      </c>
      <c r="CU25" s="178"/>
      <c r="CV25" s="178"/>
      <c r="CW25" s="178" t="s">
        <v>1258</v>
      </c>
      <c r="CX25" s="178"/>
      <c r="CY25" s="178" t="s">
        <v>1259</v>
      </c>
      <c r="CZ25" s="178"/>
      <c r="DA25" s="178" t="s">
        <v>1021</v>
      </c>
      <c r="DB25" s="178" t="s">
        <v>1260</v>
      </c>
      <c r="DC25" s="178" t="s">
        <v>1261</v>
      </c>
      <c r="DD25" s="178" t="s">
        <v>1262</v>
      </c>
      <c r="DE25" s="178" t="s">
        <v>1263</v>
      </c>
    </row>
    <row r="26" spans="1:109" ht="6.75" customHeight="1">
      <c r="A26" s="164"/>
      <c r="B26" s="639"/>
      <c r="C26" s="15"/>
      <c r="D26" s="15"/>
      <c r="E26" s="15"/>
      <c r="F26" s="15"/>
      <c r="G26" s="15"/>
      <c r="H26" s="15"/>
      <c r="I26" s="15"/>
      <c r="J26" s="15"/>
      <c r="K26" s="15"/>
      <c r="L26" s="15"/>
      <c r="M26" s="15"/>
      <c r="N26" s="15"/>
      <c r="O26" s="15"/>
      <c r="P26" s="15"/>
      <c r="Q26" s="15"/>
      <c r="R26" s="15"/>
      <c r="S26" s="15"/>
      <c r="T26" s="15"/>
      <c r="U26" s="15"/>
      <c r="V26" s="15"/>
      <c r="W26" s="15"/>
      <c r="X26" s="15"/>
      <c r="Y26" s="15"/>
      <c r="Z26" s="15"/>
      <c r="AA26" s="15"/>
      <c r="AB26" s="15"/>
      <c r="AC26" s="15"/>
      <c r="AD26" s="640"/>
      <c r="AE26" s="164"/>
      <c r="AH26" s="175" t="s">
        <v>1264</v>
      </c>
      <c r="AI26" s="173" t="s">
        <v>42</v>
      </c>
      <c r="AJ26" s="170"/>
      <c r="AK26" s="170"/>
      <c r="AL26" s="172" t="str">
        <f t="shared" si="0"/>
        <v>Atzalan</v>
      </c>
      <c r="AM26" s="172" t="str">
        <f t="shared" si="1"/>
        <v>30023</v>
      </c>
      <c r="AN26" s="173" t="str">
        <f t="shared" si="2"/>
        <v>023</v>
      </c>
      <c r="AO26" s="170"/>
      <c r="AP26" s="170">
        <v>24</v>
      </c>
      <c r="AQ26" s="176"/>
      <c r="AR26" s="176"/>
      <c r="AS26" s="176"/>
      <c r="AT26" s="176"/>
      <c r="AU26" s="176" t="s">
        <v>1265</v>
      </c>
      <c r="AV26" s="176"/>
      <c r="AW26" s="176" t="s">
        <v>1266</v>
      </c>
      <c r="AX26" s="176" t="s">
        <v>1267</v>
      </c>
      <c r="AY26" s="176"/>
      <c r="AZ26" s="176" t="s">
        <v>1268</v>
      </c>
      <c r="BA26" s="176" t="s">
        <v>1269</v>
      </c>
      <c r="BB26" s="176" t="s">
        <v>1270</v>
      </c>
      <c r="BC26" s="176" t="s">
        <v>1271</v>
      </c>
      <c r="BD26" s="176" t="s">
        <v>1272</v>
      </c>
      <c r="BE26" s="177" t="s">
        <v>1273</v>
      </c>
      <c r="BF26" s="176" t="s">
        <v>1274</v>
      </c>
      <c r="BG26" s="176" t="s">
        <v>1275</v>
      </c>
      <c r="BH26" s="176"/>
      <c r="BI26" s="176" t="s">
        <v>1276</v>
      </c>
      <c r="BJ26" s="176" t="s">
        <v>1277</v>
      </c>
      <c r="BK26" s="176" t="s">
        <v>1278</v>
      </c>
      <c r="BL26" s="176"/>
      <c r="BM26" s="176"/>
      <c r="BN26" s="176" t="s">
        <v>1279</v>
      </c>
      <c r="BO26" s="176"/>
      <c r="BP26" s="176" t="s">
        <v>1280</v>
      </c>
      <c r="BQ26" s="176"/>
      <c r="BR26" s="176" t="s">
        <v>1281</v>
      </c>
      <c r="BS26" s="176" t="s">
        <v>1282</v>
      </c>
      <c r="BT26" s="176" t="s">
        <v>1283</v>
      </c>
      <c r="BU26" s="176" t="s">
        <v>1284</v>
      </c>
      <c r="BV26" s="176" t="s">
        <v>1285</v>
      </c>
      <c r="BW26" s="170"/>
      <c r="BX26" s="170"/>
      <c r="BY26" s="170"/>
      <c r="BZ26" s="178"/>
      <c r="CA26" s="178"/>
      <c r="CB26" s="178"/>
      <c r="CC26" s="178"/>
      <c r="CD26" s="178" t="s">
        <v>1023</v>
      </c>
      <c r="CE26" s="178"/>
      <c r="CF26" s="178" t="s">
        <v>1286</v>
      </c>
      <c r="CG26" s="178" t="s">
        <v>1032</v>
      </c>
      <c r="CH26" s="178"/>
      <c r="CI26" s="178" t="s">
        <v>1287</v>
      </c>
      <c r="CJ26" s="178" t="s">
        <v>1288</v>
      </c>
      <c r="CK26" s="178" t="s">
        <v>1289</v>
      </c>
      <c r="CL26" s="178" t="s">
        <v>583</v>
      </c>
      <c r="CM26" s="178" t="s">
        <v>1290</v>
      </c>
      <c r="CN26" s="179" t="s">
        <v>1291</v>
      </c>
      <c r="CO26" s="178" t="s">
        <v>1292</v>
      </c>
      <c r="CP26" s="178" t="s">
        <v>1293</v>
      </c>
      <c r="CQ26" s="178"/>
      <c r="CR26" s="178" t="s">
        <v>1294</v>
      </c>
      <c r="CS26" s="178" t="s">
        <v>1295</v>
      </c>
      <c r="CT26" s="178" t="s">
        <v>1296</v>
      </c>
      <c r="CU26" s="178"/>
      <c r="CV26" s="178"/>
      <c r="CW26" s="178" t="s">
        <v>1297</v>
      </c>
      <c r="CX26" s="178"/>
      <c r="CY26" s="178" t="s">
        <v>1298</v>
      </c>
      <c r="CZ26" s="178"/>
      <c r="DA26" s="178" t="s">
        <v>1299</v>
      </c>
      <c r="DB26" s="178" t="s">
        <v>1300</v>
      </c>
      <c r="DC26" s="178" t="s">
        <v>1301</v>
      </c>
      <c r="DD26" s="178" t="s">
        <v>1302</v>
      </c>
      <c r="DE26" s="178" t="s">
        <v>1303</v>
      </c>
    </row>
    <row r="27" spans="1:109" ht="36" customHeight="1">
      <c r="A27" s="164"/>
      <c r="B27" s="639"/>
      <c r="C27" s="699" t="s">
        <v>1304</v>
      </c>
      <c r="D27" s="699"/>
      <c r="E27" s="699"/>
      <c r="F27" s="699"/>
      <c r="G27" s="699"/>
      <c r="H27" s="699"/>
      <c r="I27" s="699"/>
      <c r="J27" s="699"/>
      <c r="K27" s="699"/>
      <c r="L27" s="699"/>
      <c r="M27" s="699"/>
      <c r="N27" s="699"/>
      <c r="O27" s="699"/>
      <c r="P27" s="699"/>
      <c r="Q27" s="699"/>
      <c r="R27" s="699"/>
      <c r="S27" s="699"/>
      <c r="T27" s="699"/>
      <c r="U27" s="699"/>
      <c r="V27" s="699"/>
      <c r="W27" s="699"/>
      <c r="X27" s="699"/>
      <c r="Y27" s="699"/>
      <c r="Z27" s="699"/>
      <c r="AA27" s="699"/>
      <c r="AB27" s="699"/>
      <c r="AC27" s="699"/>
      <c r="AD27" s="640"/>
      <c r="AE27" s="164"/>
      <c r="AH27" s="175" t="s">
        <v>1305</v>
      </c>
      <c r="AI27" s="173" t="s">
        <v>43</v>
      </c>
      <c r="AJ27" s="170"/>
      <c r="AK27" s="184"/>
      <c r="AL27" s="172" t="str">
        <f t="shared" si="0"/>
        <v>Tlaltetela</v>
      </c>
      <c r="AM27" s="172" t="str">
        <f t="shared" si="1"/>
        <v>30024</v>
      </c>
      <c r="AN27" s="173" t="str">
        <f t="shared" si="2"/>
        <v>024</v>
      </c>
      <c r="AO27" s="184"/>
      <c r="AP27" s="170">
        <v>25</v>
      </c>
      <c r="AQ27" s="185"/>
      <c r="AR27" s="185"/>
      <c r="AS27" s="185"/>
      <c r="AT27" s="185"/>
      <c r="AU27" s="176" t="s">
        <v>1306</v>
      </c>
      <c r="AV27" s="185"/>
      <c r="AW27" s="176" t="s">
        <v>1307</v>
      </c>
      <c r="AX27" s="176" t="s">
        <v>1308</v>
      </c>
      <c r="AY27" s="185"/>
      <c r="AZ27" s="176" t="s">
        <v>1309</v>
      </c>
      <c r="BA27" s="176" t="s">
        <v>1310</v>
      </c>
      <c r="BB27" s="176" t="s">
        <v>1311</v>
      </c>
      <c r="BC27" s="176" t="s">
        <v>1312</v>
      </c>
      <c r="BD27" s="176" t="s">
        <v>1313</v>
      </c>
      <c r="BE27" s="177" t="s">
        <v>1314</v>
      </c>
      <c r="BF27" s="176" t="s">
        <v>1315</v>
      </c>
      <c r="BG27" s="176" t="s">
        <v>1316</v>
      </c>
      <c r="BH27" s="185"/>
      <c r="BI27" s="176" t="s">
        <v>1317</v>
      </c>
      <c r="BJ27" s="176" t="s">
        <v>1318</v>
      </c>
      <c r="BK27" s="176" t="s">
        <v>1319</v>
      </c>
      <c r="BL27" s="185"/>
      <c r="BM27" s="185"/>
      <c r="BN27" s="176" t="s">
        <v>1320</v>
      </c>
      <c r="BO27" s="185"/>
      <c r="BP27" s="176" t="s">
        <v>1321</v>
      </c>
      <c r="BQ27" s="185"/>
      <c r="BR27" s="176" t="s">
        <v>1322</v>
      </c>
      <c r="BS27" s="176" t="s">
        <v>1323</v>
      </c>
      <c r="BT27" s="176" t="s">
        <v>1324</v>
      </c>
      <c r="BU27" s="176" t="s">
        <v>1325</v>
      </c>
      <c r="BV27" s="176" t="s">
        <v>1326</v>
      </c>
      <c r="BW27" s="184"/>
      <c r="BX27" s="184"/>
      <c r="BY27" s="184"/>
      <c r="BZ27" s="186"/>
      <c r="CA27" s="186"/>
      <c r="CB27" s="186"/>
      <c r="CC27" s="186"/>
      <c r="CD27" s="178" t="s">
        <v>1327</v>
      </c>
      <c r="CE27" s="186"/>
      <c r="CF27" s="178" t="s">
        <v>1328</v>
      </c>
      <c r="CG27" s="178" t="s">
        <v>1329</v>
      </c>
      <c r="CH27" s="186"/>
      <c r="CI27" s="178" t="s">
        <v>1330</v>
      </c>
      <c r="CJ27" s="178" t="s">
        <v>1287</v>
      </c>
      <c r="CK27" s="178" t="s">
        <v>1331</v>
      </c>
      <c r="CL27" s="178" t="s">
        <v>1332</v>
      </c>
      <c r="CM27" s="178" t="s">
        <v>1025</v>
      </c>
      <c r="CN27" s="179" t="s">
        <v>1333</v>
      </c>
      <c r="CO27" s="178" t="s">
        <v>1334</v>
      </c>
      <c r="CP27" s="178" t="s">
        <v>1335</v>
      </c>
      <c r="CQ27" s="186"/>
      <c r="CR27" s="178" t="s">
        <v>1336</v>
      </c>
      <c r="CS27" s="178" t="s">
        <v>1337</v>
      </c>
      <c r="CT27" s="178" t="s">
        <v>1338</v>
      </c>
      <c r="CU27" s="186"/>
      <c r="CV27" s="186"/>
      <c r="CW27" s="178" t="s">
        <v>1339</v>
      </c>
      <c r="CX27" s="186"/>
      <c r="CY27" s="178" t="s">
        <v>1340</v>
      </c>
      <c r="CZ27" s="186"/>
      <c r="DA27" s="178" t="s">
        <v>1341</v>
      </c>
      <c r="DB27" s="178" t="s">
        <v>1342</v>
      </c>
      <c r="DC27" s="178" t="s">
        <v>1343</v>
      </c>
      <c r="DD27" s="178" t="s">
        <v>1344</v>
      </c>
      <c r="DE27" s="178" t="s">
        <v>335</v>
      </c>
    </row>
    <row r="28" spans="1:109" ht="6.75" customHeight="1">
      <c r="A28" s="164"/>
      <c r="B28" s="639"/>
      <c r="C28" s="15"/>
      <c r="D28" s="15"/>
      <c r="E28" s="15"/>
      <c r="F28" s="15"/>
      <c r="G28" s="15"/>
      <c r="H28" s="15"/>
      <c r="I28" s="15"/>
      <c r="J28" s="15"/>
      <c r="K28" s="15"/>
      <c r="L28" s="15"/>
      <c r="M28" s="15"/>
      <c r="N28" s="15"/>
      <c r="O28" s="15"/>
      <c r="P28" s="15"/>
      <c r="Q28" s="15"/>
      <c r="R28" s="15"/>
      <c r="S28" s="15"/>
      <c r="T28" s="15"/>
      <c r="U28" s="15"/>
      <c r="V28" s="15"/>
      <c r="W28" s="15"/>
      <c r="X28" s="15"/>
      <c r="Y28" s="15"/>
      <c r="Z28" s="15"/>
      <c r="AA28" s="15"/>
      <c r="AB28" s="15"/>
      <c r="AC28" s="15"/>
      <c r="AD28" s="640"/>
      <c r="AE28" s="164"/>
      <c r="AH28" s="175" t="s">
        <v>1037</v>
      </c>
      <c r="AI28" s="173" t="s">
        <v>44</v>
      </c>
      <c r="AJ28" s="170"/>
      <c r="AK28" s="184"/>
      <c r="AL28" s="172" t="str">
        <f t="shared" si="0"/>
        <v>Ayahualulco</v>
      </c>
      <c r="AM28" s="172" t="str">
        <f t="shared" si="1"/>
        <v>30025</v>
      </c>
      <c r="AN28" s="173" t="str">
        <f t="shared" si="2"/>
        <v>025</v>
      </c>
      <c r="AO28" s="184"/>
      <c r="AP28" s="170">
        <v>26</v>
      </c>
      <c r="AQ28" s="185"/>
      <c r="AR28" s="185"/>
      <c r="AS28" s="185"/>
      <c r="AT28" s="185"/>
      <c r="AU28" s="176" t="s">
        <v>1345</v>
      </c>
      <c r="AV28" s="185"/>
      <c r="AW28" s="176" t="s">
        <v>1346</v>
      </c>
      <c r="AX28" s="176" t="s">
        <v>1347</v>
      </c>
      <c r="AY28" s="185"/>
      <c r="AZ28" s="176" t="s">
        <v>1348</v>
      </c>
      <c r="BA28" s="176" t="s">
        <v>1349</v>
      </c>
      <c r="BB28" s="176" t="s">
        <v>1350</v>
      </c>
      <c r="BC28" s="176" t="s">
        <v>1351</v>
      </c>
      <c r="BD28" s="176" t="s">
        <v>1352</v>
      </c>
      <c r="BE28" s="177" t="s">
        <v>1353</v>
      </c>
      <c r="BF28" s="176" t="s">
        <v>1354</v>
      </c>
      <c r="BG28" s="176" t="s">
        <v>1355</v>
      </c>
      <c r="BH28" s="185"/>
      <c r="BI28" s="176" t="s">
        <v>1356</v>
      </c>
      <c r="BJ28" s="176" t="s">
        <v>1357</v>
      </c>
      <c r="BK28" s="176" t="s">
        <v>1358</v>
      </c>
      <c r="BL28" s="185"/>
      <c r="BM28" s="185"/>
      <c r="BN28" s="176" t="s">
        <v>1359</v>
      </c>
      <c r="BO28" s="185"/>
      <c r="BP28" s="176" t="s">
        <v>1360</v>
      </c>
      <c r="BQ28" s="185"/>
      <c r="BR28" s="176" t="s">
        <v>1361</v>
      </c>
      <c r="BS28" s="176" t="s">
        <v>1362</v>
      </c>
      <c r="BT28" s="176" t="s">
        <v>1363</v>
      </c>
      <c r="BU28" s="176" t="s">
        <v>1364</v>
      </c>
      <c r="BV28" s="176" t="s">
        <v>1365</v>
      </c>
      <c r="BW28" s="184"/>
      <c r="BX28" s="184"/>
      <c r="BY28" s="184"/>
      <c r="BZ28" s="186"/>
      <c r="CA28" s="186"/>
      <c r="CB28" s="186"/>
      <c r="CC28" s="186"/>
      <c r="CD28" s="178" t="s">
        <v>1366</v>
      </c>
      <c r="CE28" s="186"/>
      <c r="CF28" s="178" t="s">
        <v>1367</v>
      </c>
      <c r="CG28" s="178" t="s">
        <v>724</v>
      </c>
      <c r="CH28" s="186"/>
      <c r="CI28" s="178" t="s">
        <v>1368</v>
      </c>
      <c r="CJ28" s="178" t="s">
        <v>1369</v>
      </c>
      <c r="CK28" s="178" t="s">
        <v>1370</v>
      </c>
      <c r="CL28" s="178" t="s">
        <v>1371</v>
      </c>
      <c r="CM28" s="178" t="s">
        <v>1372</v>
      </c>
      <c r="CN28" s="179" t="s">
        <v>1373</v>
      </c>
      <c r="CO28" s="178" t="s">
        <v>1374</v>
      </c>
      <c r="CP28" s="178" t="s">
        <v>1375</v>
      </c>
      <c r="CQ28" s="186"/>
      <c r="CR28" s="178" t="s">
        <v>1376</v>
      </c>
      <c r="CS28" s="178" t="s">
        <v>1377</v>
      </c>
      <c r="CT28" s="178" t="s">
        <v>1378</v>
      </c>
      <c r="CU28" s="186"/>
      <c r="CV28" s="186"/>
      <c r="CW28" s="178" t="s">
        <v>1379</v>
      </c>
      <c r="CX28" s="186"/>
      <c r="CY28" s="178" t="s">
        <v>1380</v>
      </c>
      <c r="CZ28" s="186"/>
      <c r="DA28" s="178" t="s">
        <v>1381</v>
      </c>
      <c r="DB28" s="178" t="s">
        <v>1382</v>
      </c>
      <c r="DC28" s="178" t="s">
        <v>1383</v>
      </c>
      <c r="DD28" s="180" t="s">
        <v>1384</v>
      </c>
      <c r="DE28" s="178" t="s">
        <v>1385</v>
      </c>
    </row>
    <row r="29" spans="1:109" ht="60" customHeight="1">
      <c r="A29" s="164"/>
      <c r="B29" s="639"/>
      <c r="C29" s="699" t="s">
        <v>1386</v>
      </c>
      <c r="D29" s="699"/>
      <c r="E29" s="699"/>
      <c r="F29" s="699"/>
      <c r="G29" s="699"/>
      <c r="H29" s="699"/>
      <c r="I29" s="699"/>
      <c r="J29" s="699"/>
      <c r="K29" s="699"/>
      <c r="L29" s="699"/>
      <c r="M29" s="699"/>
      <c r="N29" s="699"/>
      <c r="O29" s="699"/>
      <c r="P29" s="699"/>
      <c r="Q29" s="699"/>
      <c r="R29" s="699"/>
      <c r="S29" s="699"/>
      <c r="T29" s="699"/>
      <c r="U29" s="699"/>
      <c r="V29" s="699"/>
      <c r="W29" s="699"/>
      <c r="X29" s="699"/>
      <c r="Y29" s="699"/>
      <c r="Z29" s="699"/>
      <c r="AA29" s="699"/>
      <c r="AB29" s="699"/>
      <c r="AC29" s="699"/>
      <c r="AD29" s="640"/>
      <c r="AE29" s="164"/>
      <c r="AH29" s="175" t="s">
        <v>1387</v>
      </c>
      <c r="AI29" s="173" t="s">
        <v>45</v>
      </c>
      <c r="AJ29" s="170"/>
      <c r="AK29" s="184"/>
      <c r="AL29" s="172" t="str">
        <f t="shared" si="0"/>
        <v>Banderilla</v>
      </c>
      <c r="AM29" s="172" t="str">
        <f t="shared" si="1"/>
        <v>30026</v>
      </c>
      <c r="AN29" s="173" t="str">
        <f t="shared" si="2"/>
        <v>026</v>
      </c>
      <c r="AO29" s="184"/>
      <c r="AP29" s="170">
        <v>27</v>
      </c>
      <c r="AQ29" s="185"/>
      <c r="AR29" s="185"/>
      <c r="AS29" s="185"/>
      <c r="AT29" s="185"/>
      <c r="AU29" s="176" t="s">
        <v>1388</v>
      </c>
      <c r="AV29" s="185"/>
      <c r="AW29" s="176" t="s">
        <v>1389</v>
      </c>
      <c r="AX29" s="176" t="s">
        <v>1390</v>
      </c>
      <c r="AY29" s="185"/>
      <c r="AZ29" s="176" t="s">
        <v>1391</v>
      </c>
      <c r="BA29" s="176" t="s">
        <v>1392</v>
      </c>
      <c r="BB29" s="176" t="s">
        <v>1393</v>
      </c>
      <c r="BC29" s="176" t="s">
        <v>1394</v>
      </c>
      <c r="BD29" s="176" t="s">
        <v>1395</v>
      </c>
      <c r="BE29" s="177" t="s">
        <v>1396</v>
      </c>
      <c r="BF29" s="176" t="s">
        <v>1397</v>
      </c>
      <c r="BG29" s="176" t="s">
        <v>1398</v>
      </c>
      <c r="BH29" s="185"/>
      <c r="BI29" s="176" t="s">
        <v>1399</v>
      </c>
      <c r="BJ29" s="176" t="s">
        <v>1400</v>
      </c>
      <c r="BK29" s="176" t="s">
        <v>1401</v>
      </c>
      <c r="BL29" s="185"/>
      <c r="BM29" s="185"/>
      <c r="BN29" s="176" t="s">
        <v>1402</v>
      </c>
      <c r="BO29" s="185"/>
      <c r="BP29" s="176" t="s">
        <v>1403</v>
      </c>
      <c r="BQ29" s="185"/>
      <c r="BR29" s="176" t="s">
        <v>1404</v>
      </c>
      <c r="BS29" s="176" t="s">
        <v>1405</v>
      </c>
      <c r="BT29" s="176" t="s">
        <v>1406</v>
      </c>
      <c r="BU29" s="176" t="s">
        <v>1407</v>
      </c>
      <c r="BV29" s="176" t="s">
        <v>1408</v>
      </c>
      <c r="BW29" s="184"/>
      <c r="BX29" s="184"/>
      <c r="BY29" s="184"/>
      <c r="BZ29" s="186"/>
      <c r="CA29" s="186"/>
      <c r="CB29" s="186"/>
      <c r="CC29" s="186"/>
      <c r="CD29" s="178" t="s">
        <v>1409</v>
      </c>
      <c r="CE29" s="186"/>
      <c r="CF29" s="178" t="s">
        <v>1410</v>
      </c>
      <c r="CG29" s="178" t="s">
        <v>1411</v>
      </c>
      <c r="CH29" s="186"/>
      <c r="CI29" s="178" t="s">
        <v>1412</v>
      </c>
      <c r="CJ29" s="178" t="s">
        <v>1413</v>
      </c>
      <c r="CK29" s="178" t="s">
        <v>1414</v>
      </c>
      <c r="CL29" s="178" t="s">
        <v>1415</v>
      </c>
      <c r="CM29" s="178" t="s">
        <v>1416</v>
      </c>
      <c r="CN29" s="179" t="s">
        <v>1417</v>
      </c>
      <c r="CO29" s="178" t="s">
        <v>1418</v>
      </c>
      <c r="CP29" s="178" t="s">
        <v>1419</v>
      </c>
      <c r="CQ29" s="186"/>
      <c r="CR29" s="178" t="s">
        <v>1044</v>
      </c>
      <c r="CS29" s="178" t="s">
        <v>1420</v>
      </c>
      <c r="CT29" s="178" t="s">
        <v>1421</v>
      </c>
      <c r="CU29" s="186"/>
      <c r="CV29" s="186"/>
      <c r="CW29" s="178" t="s">
        <v>1422</v>
      </c>
      <c r="CX29" s="186"/>
      <c r="CY29" s="178" t="s">
        <v>1423</v>
      </c>
      <c r="CZ29" s="186"/>
      <c r="DA29" s="178" t="s">
        <v>1424</v>
      </c>
      <c r="DB29" s="178" t="s">
        <v>1425</v>
      </c>
      <c r="DC29" s="178" t="s">
        <v>1426</v>
      </c>
      <c r="DD29" s="178" t="s">
        <v>1427</v>
      </c>
      <c r="DE29" s="178" t="s">
        <v>1428</v>
      </c>
    </row>
    <row r="30" spans="1:109" ht="6.75" customHeight="1">
      <c r="A30" s="164"/>
      <c r="B30" s="639"/>
      <c r="C30" s="15"/>
      <c r="D30" s="15"/>
      <c r="E30" s="15"/>
      <c r="F30" s="15"/>
      <c r="G30" s="15"/>
      <c r="H30" s="15"/>
      <c r="I30" s="15"/>
      <c r="J30" s="15"/>
      <c r="K30" s="15"/>
      <c r="L30" s="15"/>
      <c r="M30" s="15"/>
      <c r="N30" s="15"/>
      <c r="O30" s="15"/>
      <c r="P30" s="15"/>
      <c r="Q30" s="15"/>
      <c r="R30" s="15"/>
      <c r="S30" s="15"/>
      <c r="T30" s="15"/>
      <c r="U30" s="15"/>
      <c r="V30" s="15"/>
      <c r="W30" s="15"/>
      <c r="X30" s="15"/>
      <c r="Y30" s="15"/>
      <c r="Z30" s="15"/>
      <c r="AA30" s="15"/>
      <c r="AB30" s="15"/>
      <c r="AC30" s="15"/>
      <c r="AD30" s="640"/>
      <c r="AE30" s="164"/>
      <c r="AH30" s="175" t="s">
        <v>1429</v>
      </c>
      <c r="AI30" s="173" t="s">
        <v>46</v>
      </c>
      <c r="AJ30" s="170"/>
      <c r="AK30" s="184"/>
      <c r="AL30" s="172" t="str">
        <f t="shared" si="0"/>
        <v>Benito Juárez</v>
      </c>
      <c r="AM30" s="172" t="str">
        <f t="shared" si="1"/>
        <v>30027</v>
      </c>
      <c r="AN30" s="173" t="str">
        <f t="shared" si="2"/>
        <v>027</v>
      </c>
      <c r="AO30" s="184"/>
      <c r="AP30" s="170">
        <v>28</v>
      </c>
      <c r="AQ30" s="185"/>
      <c r="AR30" s="185"/>
      <c r="AS30" s="185"/>
      <c r="AT30" s="185"/>
      <c r="AU30" s="176" t="s">
        <v>1430</v>
      </c>
      <c r="AV30" s="185"/>
      <c r="AW30" s="176" t="s">
        <v>1431</v>
      </c>
      <c r="AX30" s="176" t="s">
        <v>1432</v>
      </c>
      <c r="AY30" s="185"/>
      <c r="AZ30" s="176" t="s">
        <v>1433</v>
      </c>
      <c r="BA30" s="176" t="s">
        <v>1434</v>
      </c>
      <c r="BB30" s="176" t="s">
        <v>1435</v>
      </c>
      <c r="BC30" s="176" t="s">
        <v>1436</v>
      </c>
      <c r="BD30" s="176" t="s">
        <v>1437</v>
      </c>
      <c r="BE30" s="177" t="s">
        <v>1438</v>
      </c>
      <c r="BF30" s="176" t="s">
        <v>1439</v>
      </c>
      <c r="BG30" s="176" t="s">
        <v>1440</v>
      </c>
      <c r="BH30" s="185"/>
      <c r="BI30" s="176" t="s">
        <v>1441</v>
      </c>
      <c r="BJ30" s="176" t="s">
        <v>1442</v>
      </c>
      <c r="BK30" s="176" t="s">
        <v>1443</v>
      </c>
      <c r="BL30" s="185"/>
      <c r="BM30" s="185"/>
      <c r="BN30" s="176" t="s">
        <v>1444</v>
      </c>
      <c r="BO30" s="185"/>
      <c r="BP30" s="176" t="s">
        <v>1445</v>
      </c>
      <c r="BQ30" s="185"/>
      <c r="BR30" s="176" t="s">
        <v>1446</v>
      </c>
      <c r="BS30" s="176" t="s">
        <v>1447</v>
      </c>
      <c r="BT30" s="176" t="s">
        <v>1448</v>
      </c>
      <c r="BU30" s="176" t="s">
        <v>1449</v>
      </c>
      <c r="BV30" s="176" t="s">
        <v>1450</v>
      </c>
      <c r="BW30" s="184"/>
      <c r="BX30" s="184"/>
      <c r="BY30" s="184"/>
      <c r="BZ30" s="186"/>
      <c r="CA30" s="186"/>
      <c r="CB30" s="186"/>
      <c r="CC30" s="186"/>
      <c r="CD30" s="178" t="s">
        <v>1451</v>
      </c>
      <c r="CE30" s="186"/>
      <c r="CF30" s="178" t="s">
        <v>1452</v>
      </c>
      <c r="CG30" s="178" t="s">
        <v>1453</v>
      </c>
      <c r="CH30" s="186"/>
      <c r="CI30" s="178" t="s">
        <v>1454</v>
      </c>
      <c r="CJ30" s="178" t="s">
        <v>1455</v>
      </c>
      <c r="CK30" s="178" t="s">
        <v>1456</v>
      </c>
      <c r="CL30" s="178" t="s">
        <v>1457</v>
      </c>
      <c r="CM30" s="178" t="s">
        <v>1458</v>
      </c>
      <c r="CN30" s="179" t="s">
        <v>1459</v>
      </c>
      <c r="CO30" s="178" t="s">
        <v>1460</v>
      </c>
      <c r="CP30" s="178" t="s">
        <v>1461</v>
      </c>
      <c r="CQ30" s="186"/>
      <c r="CR30" s="178" t="s">
        <v>1462</v>
      </c>
      <c r="CS30" s="178" t="s">
        <v>1463</v>
      </c>
      <c r="CT30" s="178" t="s">
        <v>1464</v>
      </c>
      <c r="CU30" s="186"/>
      <c r="CV30" s="186"/>
      <c r="CW30" s="178" t="s">
        <v>1465</v>
      </c>
      <c r="CX30" s="186"/>
      <c r="CY30" s="178" t="s">
        <v>1466</v>
      </c>
      <c r="CZ30" s="186"/>
      <c r="DA30" s="178" t="s">
        <v>1467</v>
      </c>
      <c r="DB30" s="178" t="s">
        <v>1468</v>
      </c>
      <c r="DC30" s="178" t="s">
        <v>299</v>
      </c>
      <c r="DD30" s="178" t="s">
        <v>1469</v>
      </c>
      <c r="DE30" s="178" t="s">
        <v>1470</v>
      </c>
    </row>
    <row r="31" spans="1:109" ht="48" customHeight="1">
      <c r="A31" s="164"/>
      <c r="B31" s="639"/>
      <c r="C31" s="706" t="s">
        <v>1471</v>
      </c>
      <c r="D31" s="706"/>
      <c r="E31" s="706"/>
      <c r="F31" s="706"/>
      <c r="G31" s="706"/>
      <c r="H31" s="706"/>
      <c r="I31" s="706"/>
      <c r="J31" s="706"/>
      <c r="K31" s="706"/>
      <c r="L31" s="706"/>
      <c r="M31" s="706"/>
      <c r="N31" s="706"/>
      <c r="O31" s="706"/>
      <c r="P31" s="706"/>
      <c r="Q31" s="706"/>
      <c r="R31" s="706"/>
      <c r="S31" s="706"/>
      <c r="T31" s="706"/>
      <c r="U31" s="706"/>
      <c r="V31" s="706"/>
      <c r="W31" s="706"/>
      <c r="X31" s="706"/>
      <c r="Y31" s="706"/>
      <c r="Z31" s="706"/>
      <c r="AA31" s="706"/>
      <c r="AB31" s="706"/>
      <c r="AC31" s="706"/>
      <c r="AD31" s="640"/>
      <c r="AE31" s="164"/>
      <c r="AH31" s="175" t="s">
        <v>1472</v>
      </c>
      <c r="AI31" s="173" t="s">
        <v>47</v>
      </c>
      <c r="AJ31" s="170"/>
      <c r="AK31" s="184"/>
      <c r="AL31" s="172" t="str">
        <f t="shared" si="0"/>
        <v>Boca del Río</v>
      </c>
      <c r="AM31" s="172" t="str">
        <f t="shared" si="1"/>
        <v>30028</v>
      </c>
      <c r="AN31" s="173" t="str">
        <f t="shared" si="2"/>
        <v>028</v>
      </c>
      <c r="AO31" s="184"/>
      <c r="AP31" s="170">
        <v>29</v>
      </c>
      <c r="AQ31" s="185"/>
      <c r="AR31" s="185"/>
      <c r="AS31" s="185"/>
      <c r="AT31" s="185"/>
      <c r="AU31" s="176" t="s">
        <v>1473</v>
      </c>
      <c r="AV31" s="185"/>
      <c r="AW31" s="176" t="s">
        <v>1474</v>
      </c>
      <c r="AX31" s="176" t="s">
        <v>1475</v>
      </c>
      <c r="AY31" s="185"/>
      <c r="AZ31" s="176" t="s">
        <v>1476</v>
      </c>
      <c r="BA31" s="176" t="s">
        <v>1477</v>
      </c>
      <c r="BB31" s="176" t="s">
        <v>1478</v>
      </c>
      <c r="BC31" s="176" t="s">
        <v>1479</v>
      </c>
      <c r="BD31" s="176" t="s">
        <v>1480</v>
      </c>
      <c r="BE31" s="177" t="s">
        <v>1481</v>
      </c>
      <c r="BF31" s="176" t="s">
        <v>1482</v>
      </c>
      <c r="BG31" s="176" t="s">
        <v>1483</v>
      </c>
      <c r="BH31" s="185"/>
      <c r="BI31" s="176" t="s">
        <v>1484</v>
      </c>
      <c r="BJ31" s="176" t="s">
        <v>1485</v>
      </c>
      <c r="BK31" s="176" t="s">
        <v>1486</v>
      </c>
      <c r="BL31" s="185"/>
      <c r="BM31" s="185"/>
      <c r="BN31" s="176" t="s">
        <v>1487</v>
      </c>
      <c r="BO31" s="185"/>
      <c r="BP31" s="176" t="s">
        <v>1488</v>
      </c>
      <c r="BQ31" s="185"/>
      <c r="BR31" s="176" t="s">
        <v>1489</v>
      </c>
      <c r="BS31" s="176" t="s">
        <v>1490</v>
      </c>
      <c r="BT31" s="176" t="s">
        <v>1491</v>
      </c>
      <c r="BU31" s="176" t="s">
        <v>1492</v>
      </c>
      <c r="BV31" s="176" t="s">
        <v>1493</v>
      </c>
      <c r="BW31" s="184"/>
      <c r="BX31" s="184"/>
      <c r="BY31" s="184"/>
      <c r="BZ31" s="186"/>
      <c r="CA31" s="186"/>
      <c r="CB31" s="186"/>
      <c r="CC31" s="186"/>
      <c r="CD31" s="178" t="s">
        <v>1494</v>
      </c>
      <c r="CE31" s="186"/>
      <c r="CF31" s="178" t="s">
        <v>1495</v>
      </c>
      <c r="CG31" s="178" t="s">
        <v>1044</v>
      </c>
      <c r="CH31" s="186"/>
      <c r="CI31" s="178" t="s">
        <v>985</v>
      </c>
      <c r="CJ31" s="178" t="s">
        <v>1496</v>
      </c>
      <c r="CK31" s="178" t="s">
        <v>1497</v>
      </c>
      <c r="CL31" s="178" t="s">
        <v>1498</v>
      </c>
      <c r="CM31" s="178" t="s">
        <v>411</v>
      </c>
      <c r="CN31" s="179" t="s">
        <v>1499</v>
      </c>
      <c r="CO31" s="178" t="s">
        <v>1500</v>
      </c>
      <c r="CP31" s="178" t="s">
        <v>1501</v>
      </c>
      <c r="CQ31" s="186"/>
      <c r="CR31" s="178" t="s">
        <v>1502</v>
      </c>
      <c r="CS31" s="178" t="s">
        <v>1503</v>
      </c>
      <c r="CT31" s="178" t="s">
        <v>1504</v>
      </c>
      <c r="CU31" s="186"/>
      <c r="CV31" s="186"/>
      <c r="CW31" s="178" t="s">
        <v>1305</v>
      </c>
      <c r="CX31" s="186"/>
      <c r="CY31" s="178" t="s">
        <v>1505</v>
      </c>
      <c r="CZ31" s="186"/>
      <c r="DA31" s="178" t="s">
        <v>1506</v>
      </c>
      <c r="DB31" s="178" t="s">
        <v>1507</v>
      </c>
      <c r="DC31" s="178" t="s">
        <v>1508</v>
      </c>
      <c r="DD31" s="178" t="s">
        <v>1509</v>
      </c>
      <c r="DE31" s="178" t="s">
        <v>1510</v>
      </c>
    </row>
    <row r="32" spans="1:109" ht="6.75" customHeight="1">
      <c r="A32" s="164"/>
      <c r="B32" s="639"/>
      <c r="C32" s="150"/>
      <c r="D32" s="150"/>
      <c r="E32" s="150"/>
      <c r="F32" s="150"/>
      <c r="G32" s="150"/>
      <c r="H32" s="150"/>
      <c r="I32" s="150"/>
      <c r="J32" s="150"/>
      <c r="K32" s="150"/>
      <c r="L32" s="150"/>
      <c r="M32" s="150"/>
      <c r="N32" s="150"/>
      <c r="O32" s="150"/>
      <c r="P32" s="150"/>
      <c r="Q32" s="150"/>
      <c r="R32" s="150"/>
      <c r="S32" s="150"/>
      <c r="T32" s="150"/>
      <c r="U32" s="150"/>
      <c r="V32" s="150"/>
      <c r="W32" s="150"/>
      <c r="X32" s="150"/>
      <c r="Y32" s="150"/>
      <c r="Z32" s="150"/>
      <c r="AA32" s="150"/>
      <c r="AB32" s="150"/>
      <c r="AC32" s="150"/>
      <c r="AD32" s="640"/>
      <c r="AE32" s="164"/>
      <c r="AH32" s="175" t="s">
        <v>1511</v>
      </c>
      <c r="AI32" s="173" t="s">
        <v>48</v>
      </c>
      <c r="AJ32" s="170"/>
      <c r="AK32" s="184"/>
      <c r="AL32" s="172" t="str">
        <f t="shared" si="0"/>
        <v>Calcahualco</v>
      </c>
      <c r="AM32" s="172" t="str">
        <f t="shared" si="1"/>
        <v>30029</v>
      </c>
      <c r="AN32" s="173" t="str">
        <f t="shared" si="2"/>
        <v>029</v>
      </c>
      <c r="AO32" s="184"/>
      <c r="AP32" s="170">
        <v>30</v>
      </c>
      <c r="AQ32" s="185"/>
      <c r="AR32" s="185"/>
      <c r="AS32" s="185"/>
      <c r="AT32" s="185"/>
      <c r="AU32" s="176" t="s">
        <v>1512</v>
      </c>
      <c r="AV32" s="185"/>
      <c r="AW32" s="176" t="s">
        <v>1513</v>
      </c>
      <c r="AX32" s="176" t="s">
        <v>1514</v>
      </c>
      <c r="AY32" s="185"/>
      <c r="AZ32" s="176" t="s">
        <v>1515</v>
      </c>
      <c r="BA32" s="176" t="s">
        <v>1516</v>
      </c>
      <c r="BB32" s="176" t="s">
        <v>1517</v>
      </c>
      <c r="BC32" s="176" t="s">
        <v>1518</v>
      </c>
      <c r="BD32" s="176" t="s">
        <v>1519</v>
      </c>
      <c r="BE32" s="177" t="s">
        <v>1520</v>
      </c>
      <c r="BF32" s="176" t="s">
        <v>1521</v>
      </c>
      <c r="BG32" s="176" t="s">
        <v>1522</v>
      </c>
      <c r="BH32" s="185"/>
      <c r="BI32" s="176" t="s">
        <v>1523</v>
      </c>
      <c r="BJ32" s="176" t="s">
        <v>1524</v>
      </c>
      <c r="BK32" s="176" t="s">
        <v>1525</v>
      </c>
      <c r="BL32" s="185"/>
      <c r="BM32" s="185"/>
      <c r="BN32" s="176" t="s">
        <v>1526</v>
      </c>
      <c r="BO32" s="185"/>
      <c r="BP32" s="176" t="s">
        <v>1527</v>
      </c>
      <c r="BQ32" s="185"/>
      <c r="BR32" s="176" t="s">
        <v>1528</v>
      </c>
      <c r="BS32" s="176" t="s">
        <v>1529</v>
      </c>
      <c r="BT32" s="176" t="s">
        <v>1530</v>
      </c>
      <c r="BU32" s="176" t="s">
        <v>1531</v>
      </c>
      <c r="BV32" s="176" t="s">
        <v>1532</v>
      </c>
      <c r="BW32" s="184"/>
      <c r="BX32" s="184"/>
      <c r="BY32" s="184"/>
      <c r="BZ32" s="186"/>
      <c r="CA32" s="186"/>
      <c r="CB32" s="186"/>
      <c r="CC32" s="186"/>
      <c r="CD32" s="178" t="s">
        <v>1533</v>
      </c>
      <c r="CE32" s="186"/>
      <c r="CF32" s="178" t="s">
        <v>1534</v>
      </c>
      <c r="CG32" s="178" t="s">
        <v>1535</v>
      </c>
      <c r="CH32" s="186"/>
      <c r="CI32" s="178" t="s">
        <v>1536</v>
      </c>
      <c r="CJ32" s="178" t="s">
        <v>1537</v>
      </c>
      <c r="CK32" s="178" t="s">
        <v>1538</v>
      </c>
      <c r="CL32" s="178" t="s">
        <v>1539</v>
      </c>
      <c r="CM32" s="178" t="s">
        <v>1540</v>
      </c>
      <c r="CN32" s="179" t="s">
        <v>1541</v>
      </c>
      <c r="CO32" s="178" t="s">
        <v>1542</v>
      </c>
      <c r="CP32" s="178" t="s">
        <v>1543</v>
      </c>
      <c r="CQ32" s="186"/>
      <c r="CR32" s="178" t="s">
        <v>1544</v>
      </c>
      <c r="CS32" s="178" t="s">
        <v>1545</v>
      </c>
      <c r="CT32" s="178" t="s">
        <v>1546</v>
      </c>
      <c r="CU32" s="186"/>
      <c r="CV32" s="186"/>
      <c r="CW32" s="178" t="s">
        <v>1547</v>
      </c>
      <c r="CX32" s="186"/>
      <c r="CY32" s="178" t="s">
        <v>1548</v>
      </c>
      <c r="CZ32" s="186"/>
      <c r="DA32" s="178" t="s">
        <v>1023</v>
      </c>
      <c r="DB32" s="178" t="s">
        <v>1549</v>
      </c>
      <c r="DC32" s="178" t="s">
        <v>1550</v>
      </c>
      <c r="DD32" s="178" t="s">
        <v>1551</v>
      </c>
      <c r="DE32" s="178" t="s">
        <v>1552</v>
      </c>
    </row>
    <row r="33" spans="1:109" ht="48" customHeight="1">
      <c r="A33" s="164"/>
      <c r="B33" s="639"/>
      <c r="C33" s="699" t="s">
        <v>1553</v>
      </c>
      <c r="D33" s="699"/>
      <c r="E33" s="699"/>
      <c r="F33" s="699"/>
      <c r="G33" s="699"/>
      <c r="H33" s="699"/>
      <c r="I33" s="699"/>
      <c r="J33" s="699"/>
      <c r="K33" s="699"/>
      <c r="L33" s="699"/>
      <c r="M33" s="699"/>
      <c r="N33" s="699"/>
      <c r="O33" s="699"/>
      <c r="P33" s="699"/>
      <c r="Q33" s="699"/>
      <c r="R33" s="699"/>
      <c r="S33" s="699"/>
      <c r="T33" s="699"/>
      <c r="U33" s="699"/>
      <c r="V33" s="699"/>
      <c r="W33" s="699"/>
      <c r="X33" s="699"/>
      <c r="Y33" s="699"/>
      <c r="Z33" s="699"/>
      <c r="AA33" s="699"/>
      <c r="AB33" s="699"/>
      <c r="AC33" s="699"/>
      <c r="AD33" s="640"/>
      <c r="AE33" s="164"/>
      <c r="AH33" s="175" t="s">
        <v>1554</v>
      </c>
      <c r="AI33" s="173" t="s">
        <v>49</v>
      </c>
      <c r="AJ33" s="170"/>
      <c r="AK33" s="184"/>
      <c r="AL33" s="172" t="str">
        <f t="shared" si="0"/>
        <v>Camerino Z. Mendoza</v>
      </c>
      <c r="AM33" s="172" t="str">
        <f t="shared" si="1"/>
        <v>30030</v>
      </c>
      <c r="AN33" s="173" t="str">
        <f t="shared" si="2"/>
        <v>030</v>
      </c>
      <c r="AO33" s="184"/>
      <c r="AP33" s="170">
        <v>31</v>
      </c>
      <c r="AQ33" s="185"/>
      <c r="AR33" s="185"/>
      <c r="AS33" s="185"/>
      <c r="AT33" s="185"/>
      <c r="AU33" s="176" t="s">
        <v>1555</v>
      </c>
      <c r="AV33" s="185"/>
      <c r="AW33" s="176" t="s">
        <v>1556</v>
      </c>
      <c r="AX33" s="176" t="s">
        <v>1557</v>
      </c>
      <c r="AY33" s="185"/>
      <c r="AZ33" s="176" t="s">
        <v>1558</v>
      </c>
      <c r="BA33" s="176" t="s">
        <v>1559</v>
      </c>
      <c r="BB33" s="176" t="s">
        <v>1560</v>
      </c>
      <c r="BC33" s="176" t="s">
        <v>1561</v>
      </c>
      <c r="BD33" s="176" t="s">
        <v>1562</v>
      </c>
      <c r="BE33" s="177" t="s">
        <v>1563</v>
      </c>
      <c r="BF33" s="176" t="s">
        <v>1564</v>
      </c>
      <c r="BG33" s="176" t="s">
        <v>1565</v>
      </c>
      <c r="BH33" s="185"/>
      <c r="BI33" s="176" t="s">
        <v>1566</v>
      </c>
      <c r="BJ33" s="176" t="s">
        <v>1567</v>
      </c>
      <c r="BK33" s="176" t="s">
        <v>1568</v>
      </c>
      <c r="BL33" s="185"/>
      <c r="BM33" s="185"/>
      <c r="BN33" s="176" t="s">
        <v>1569</v>
      </c>
      <c r="BO33" s="185"/>
      <c r="BP33" s="176" t="s">
        <v>1570</v>
      </c>
      <c r="BQ33" s="185"/>
      <c r="BR33" s="176" t="s">
        <v>1571</v>
      </c>
      <c r="BS33" s="176" t="s">
        <v>1572</v>
      </c>
      <c r="BT33" s="176" t="s">
        <v>1573</v>
      </c>
      <c r="BU33" s="176" t="s">
        <v>1574</v>
      </c>
      <c r="BV33" s="176" t="s">
        <v>1575</v>
      </c>
      <c r="BW33" s="184"/>
      <c r="BX33" s="184"/>
      <c r="BY33" s="184"/>
      <c r="BZ33" s="186"/>
      <c r="CA33" s="186"/>
      <c r="CB33" s="186"/>
      <c r="CC33" s="186"/>
      <c r="CD33" s="178" t="s">
        <v>1576</v>
      </c>
      <c r="CE33" s="186"/>
      <c r="CF33" s="178" t="s">
        <v>1577</v>
      </c>
      <c r="CG33" s="178" t="s">
        <v>1578</v>
      </c>
      <c r="CH33" s="186"/>
      <c r="CI33" s="178" t="s">
        <v>1579</v>
      </c>
      <c r="CJ33" s="178" t="s">
        <v>459</v>
      </c>
      <c r="CK33" s="178" t="s">
        <v>1580</v>
      </c>
      <c r="CL33" s="178" t="s">
        <v>1581</v>
      </c>
      <c r="CM33" s="178" t="s">
        <v>1582</v>
      </c>
      <c r="CN33" s="179" t="s">
        <v>1583</v>
      </c>
      <c r="CO33" s="178" t="s">
        <v>1584</v>
      </c>
      <c r="CP33" s="178" t="s">
        <v>1585</v>
      </c>
      <c r="CQ33" s="186"/>
      <c r="CR33" s="178" t="s">
        <v>1586</v>
      </c>
      <c r="CS33" s="178" t="s">
        <v>1587</v>
      </c>
      <c r="CT33" s="178" t="s">
        <v>1588</v>
      </c>
      <c r="CU33" s="186"/>
      <c r="CV33" s="186"/>
      <c r="CW33" s="178" t="s">
        <v>1589</v>
      </c>
      <c r="CX33" s="186"/>
      <c r="CY33" s="178" t="s">
        <v>1590</v>
      </c>
      <c r="CZ33" s="186"/>
      <c r="DA33" s="178" t="s">
        <v>1591</v>
      </c>
      <c r="DB33" s="178" t="s">
        <v>1592</v>
      </c>
      <c r="DC33" s="178" t="s">
        <v>1593</v>
      </c>
      <c r="DD33" s="178" t="s">
        <v>1594</v>
      </c>
      <c r="DE33" s="178" t="s">
        <v>1595</v>
      </c>
    </row>
    <row r="34" spans="1:109" ht="6.75" customHeight="1">
      <c r="A34" s="164"/>
      <c r="B34" s="639"/>
      <c r="C34" s="15"/>
      <c r="D34" s="15"/>
      <c r="E34" s="15"/>
      <c r="F34" s="15"/>
      <c r="G34" s="15"/>
      <c r="H34" s="15"/>
      <c r="I34" s="15"/>
      <c r="J34" s="15"/>
      <c r="K34" s="15"/>
      <c r="L34" s="15"/>
      <c r="M34" s="15"/>
      <c r="N34" s="15"/>
      <c r="O34" s="15"/>
      <c r="P34" s="15"/>
      <c r="Q34" s="15"/>
      <c r="R34" s="15"/>
      <c r="S34" s="15"/>
      <c r="T34" s="15"/>
      <c r="U34" s="15"/>
      <c r="V34" s="15"/>
      <c r="W34" s="15"/>
      <c r="X34" s="15"/>
      <c r="Y34" s="15"/>
      <c r="Z34" s="15"/>
      <c r="AA34" s="15"/>
      <c r="AB34" s="15"/>
      <c r="AC34" s="15"/>
      <c r="AD34" s="640"/>
      <c r="AE34" s="164"/>
      <c r="AH34" s="175" t="s">
        <v>1596</v>
      </c>
      <c r="AI34" s="173" t="s">
        <v>50</v>
      </c>
      <c r="AJ34" s="170"/>
      <c r="AK34" s="184"/>
      <c r="AL34" s="172" t="str">
        <f t="shared" si="0"/>
        <v>Carrillo Puerto</v>
      </c>
      <c r="AM34" s="172" t="str">
        <f t="shared" si="1"/>
        <v>30031</v>
      </c>
      <c r="AN34" s="173" t="str">
        <f t="shared" si="2"/>
        <v>031</v>
      </c>
      <c r="AO34" s="184"/>
      <c r="AP34" s="170">
        <v>32</v>
      </c>
      <c r="AQ34" s="185"/>
      <c r="AR34" s="185"/>
      <c r="AS34" s="185"/>
      <c r="AT34" s="185"/>
      <c r="AU34" s="176" t="s">
        <v>1597</v>
      </c>
      <c r="AV34" s="185"/>
      <c r="AW34" s="176" t="s">
        <v>1598</v>
      </c>
      <c r="AX34" s="176" t="s">
        <v>1599</v>
      </c>
      <c r="AY34" s="185"/>
      <c r="AZ34" s="176" t="s">
        <v>1600</v>
      </c>
      <c r="BA34" s="176" t="s">
        <v>1601</v>
      </c>
      <c r="BB34" s="176" t="s">
        <v>1602</v>
      </c>
      <c r="BC34" s="176" t="s">
        <v>1603</v>
      </c>
      <c r="BD34" s="176" t="s">
        <v>1604</v>
      </c>
      <c r="BE34" s="177" t="s">
        <v>1605</v>
      </c>
      <c r="BF34" s="176" t="s">
        <v>1606</v>
      </c>
      <c r="BG34" s="176" t="s">
        <v>1607</v>
      </c>
      <c r="BH34" s="185"/>
      <c r="BI34" s="176" t="s">
        <v>1608</v>
      </c>
      <c r="BJ34" s="176" t="s">
        <v>1609</v>
      </c>
      <c r="BK34" s="176" t="s">
        <v>1610</v>
      </c>
      <c r="BL34" s="185"/>
      <c r="BM34" s="185"/>
      <c r="BN34" s="176" t="s">
        <v>1611</v>
      </c>
      <c r="BO34" s="185"/>
      <c r="BP34" s="176" t="s">
        <v>1612</v>
      </c>
      <c r="BQ34" s="185"/>
      <c r="BR34" s="176" t="s">
        <v>1613</v>
      </c>
      <c r="BS34" s="176" t="s">
        <v>1614</v>
      </c>
      <c r="BT34" s="176" t="s">
        <v>1615</v>
      </c>
      <c r="BU34" s="176" t="s">
        <v>1616</v>
      </c>
      <c r="BV34" s="176" t="s">
        <v>1617</v>
      </c>
      <c r="BW34" s="184"/>
      <c r="BX34" s="184"/>
      <c r="BY34" s="184"/>
      <c r="BZ34" s="186"/>
      <c r="CA34" s="186"/>
      <c r="CB34" s="186"/>
      <c r="CC34" s="186"/>
      <c r="CD34" s="178" t="s">
        <v>1618</v>
      </c>
      <c r="CE34" s="186"/>
      <c r="CF34" s="178" t="s">
        <v>1619</v>
      </c>
      <c r="CG34" s="178" t="s">
        <v>730</v>
      </c>
      <c r="CH34" s="186"/>
      <c r="CI34" s="178" t="s">
        <v>1620</v>
      </c>
      <c r="CJ34" s="178" t="s">
        <v>1621</v>
      </c>
      <c r="CK34" s="178" t="s">
        <v>1622</v>
      </c>
      <c r="CL34" s="178" t="s">
        <v>1623</v>
      </c>
      <c r="CM34" s="178" t="s">
        <v>1624</v>
      </c>
      <c r="CN34" s="179" t="s">
        <v>1625</v>
      </c>
      <c r="CO34" s="178" t="s">
        <v>1626</v>
      </c>
      <c r="CP34" s="178" t="s">
        <v>1627</v>
      </c>
      <c r="CQ34" s="186"/>
      <c r="CR34" s="178" t="s">
        <v>916</v>
      </c>
      <c r="CS34" s="178" t="s">
        <v>1628</v>
      </c>
      <c r="CT34" s="178" t="s">
        <v>1629</v>
      </c>
      <c r="CU34" s="186"/>
      <c r="CV34" s="186"/>
      <c r="CW34" s="178" t="s">
        <v>1630</v>
      </c>
      <c r="CX34" s="186"/>
      <c r="CY34" s="178" t="s">
        <v>1631</v>
      </c>
      <c r="CZ34" s="186"/>
      <c r="DA34" s="178" t="s">
        <v>1632</v>
      </c>
      <c r="DB34" s="178" t="s">
        <v>1633</v>
      </c>
      <c r="DC34" s="178" t="s">
        <v>1634</v>
      </c>
      <c r="DD34" s="178" t="s">
        <v>1635</v>
      </c>
      <c r="DE34" s="178" t="s">
        <v>1636</v>
      </c>
    </row>
    <row r="35" spans="1:109" ht="84" customHeight="1">
      <c r="A35" s="164"/>
      <c r="B35" s="639"/>
      <c r="C35" s="699" t="s">
        <v>1637</v>
      </c>
      <c r="D35" s="699"/>
      <c r="E35" s="699"/>
      <c r="F35" s="699"/>
      <c r="G35" s="699"/>
      <c r="H35" s="699"/>
      <c r="I35" s="699"/>
      <c r="J35" s="699"/>
      <c r="K35" s="699"/>
      <c r="L35" s="699"/>
      <c r="M35" s="699"/>
      <c r="N35" s="699"/>
      <c r="O35" s="699"/>
      <c r="P35" s="699"/>
      <c r="Q35" s="699"/>
      <c r="R35" s="699"/>
      <c r="S35" s="699"/>
      <c r="T35" s="699"/>
      <c r="U35" s="699"/>
      <c r="V35" s="699"/>
      <c r="W35" s="699"/>
      <c r="X35" s="699"/>
      <c r="Y35" s="699"/>
      <c r="Z35" s="699"/>
      <c r="AA35" s="699"/>
      <c r="AB35" s="699"/>
      <c r="AC35" s="699"/>
      <c r="AD35" s="640"/>
      <c r="AE35" s="164"/>
      <c r="AH35" s="187" t="s">
        <v>1638</v>
      </c>
      <c r="AI35" s="188" t="s">
        <v>51</v>
      </c>
      <c r="AJ35" s="170"/>
      <c r="AK35" s="184"/>
      <c r="AL35" s="172" t="str">
        <f t="shared" si="0"/>
        <v>Catemaco</v>
      </c>
      <c r="AM35" s="172" t="str">
        <f t="shared" si="1"/>
        <v>30032</v>
      </c>
      <c r="AN35" s="173" t="str">
        <f t="shared" si="2"/>
        <v>032</v>
      </c>
      <c r="AO35" s="184"/>
      <c r="AP35" s="170">
        <v>33</v>
      </c>
      <c r="AQ35" s="185"/>
      <c r="AR35" s="185"/>
      <c r="AS35" s="185"/>
      <c r="AT35" s="185"/>
      <c r="AU35" s="176" t="s">
        <v>1639</v>
      </c>
      <c r="AV35" s="185"/>
      <c r="AW35" s="176" t="s">
        <v>1640</v>
      </c>
      <c r="AX35" s="176" t="s">
        <v>1641</v>
      </c>
      <c r="AY35" s="185"/>
      <c r="AZ35" s="176" t="s">
        <v>1642</v>
      </c>
      <c r="BA35" s="176" t="s">
        <v>1643</v>
      </c>
      <c r="BB35" s="176" t="s">
        <v>1644</v>
      </c>
      <c r="BC35" s="176" t="s">
        <v>1645</v>
      </c>
      <c r="BD35" s="176" t="s">
        <v>1646</v>
      </c>
      <c r="BE35" s="177" t="s">
        <v>1647</v>
      </c>
      <c r="BF35" s="176" t="s">
        <v>1648</v>
      </c>
      <c r="BG35" s="176" t="s">
        <v>1649</v>
      </c>
      <c r="BH35" s="185"/>
      <c r="BI35" s="176" t="s">
        <v>1650</v>
      </c>
      <c r="BJ35" s="176" t="s">
        <v>1651</v>
      </c>
      <c r="BK35" s="176" t="s">
        <v>1652</v>
      </c>
      <c r="BL35" s="185"/>
      <c r="BM35" s="185"/>
      <c r="BN35" s="176" t="s">
        <v>1653</v>
      </c>
      <c r="BO35" s="185"/>
      <c r="BP35" s="176" t="s">
        <v>1654</v>
      </c>
      <c r="BQ35" s="185"/>
      <c r="BR35" s="176" t="s">
        <v>1655</v>
      </c>
      <c r="BS35" s="176" t="s">
        <v>1656</v>
      </c>
      <c r="BT35" s="176" t="s">
        <v>1657</v>
      </c>
      <c r="BU35" s="176" t="s">
        <v>1658</v>
      </c>
      <c r="BV35" s="176" t="s">
        <v>1659</v>
      </c>
      <c r="BW35" s="184"/>
      <c r="BX35" s="184"/>
      <c r="BY35" s="184"/>
      <c r="BZ35" s="186"/>
      <c r="CA35" s="186"/>
      <c r="CB35" s="186"/>
      <c r="CC35" s="186"/>
      <c r="CD35" s="178" t="s">
        <v>1660</v>
      </c>
      <c r="CE35" s="186"/>
      <c r="CF35" s="178" t="s">
        <v>1661</v>
      </c>
      <c r="CG35" s="178" t="s">
        <v>1662</v>
      </c>
      <c r="CH35" s="186"/>
      <c r="CI35" s="178" t="s">
        <v>1663</v>
      </c>
      <c r="CJ35" s="178" t="s">
        <v>1664</v>
      </c>
      <c r="CK35" s="178" t="s">
        <v>1665</v>
      </c>
      <c r="CL35" s="178" t="s">
        <v>1666</v>
      </c>
      <c r="CM35" s="178" t="s">
        <v>1667</v>
      </c>
      <c r="CN35" s="179" t="s">
        <v>1668</v>
      </c>
      <c r="CO35" s="178" t="s">
        <v>1669</v>
      </c>
      <c r="CP35" s="178" t="s">
        <v>1670</v>
      </c>
      <c r="CQ35" s="186"/>
      <c r="CR35" s="178" t="s">
        <v>1671</v>
      </c>
      <c r="CS35" s="178" t="s">
        <v>1672</v>
      </c>
      <c r="CT35" s="178" t="s">
        <v>1673</v>
      </c>
      <c r="CU35" s="186"/>
      <c r="CV35" s="186"/>
      <c r="CW35" s="178" t="s">
        <v>1674</v>
      </c>
      <c r="CX35" s="186"/>
      <c r="CY35" s="178" t="s">
        <v>1675</v>
      </c>
      <c r="CZ35" s="186"/>
      <c r="DA35" s="178" t="s">
        <v>1676</v>
      </c>
      <c r="DB35" s="178" t="s">
        <v>1677</v>
      </c>
      <c r="DC35" s="178" t="s">
        <v>1678</v>
      </c>
      <c r="DD35" s="178" t="s">
        <v>1679</v>
      </c>
      <c r="DE35" s="178" t="s">
        <v>994</v>
      </c>
    </row>
    <row r="36" spans="1:109" ht="6.75" customHeight="1">
      <c r="A36" s="164"/>
      <c r="B36" s="639"/>
      <c r="C36" s="145"/>
      <c r="D36" s="145"/>
      <c r="E36" s="145"/>
      <c r="F36" s="145"/>
      <c r="G36" s="145"/>
      <c r="H36" s="145"/>
      <c r="I36" s="145"/>
      <c r="J36" s="145"/>
      <c r="K36" s="145"/>
      <c r="L36" s="145"/>
      <c r="M36" s="145"/>
      <c r="N36" s="145"/>
      <c r="O36" s="145"/>
      <c r="P36" s="145"/>
      <c r="Q36" s="145"/>
      <c r="R36" s="145"/>
      <c r="S36" s="145"/>
      <c r="T36" s="145"/>
      <c r="U36" s="145"/>
      <c r="V36" s="145"/>
      <c r="W36" s="145"/>
      <c r="X36" s="145"/>
      <c r="Y36" s="145"/>
      <c r="Z36" s="145"/>
      <c r="AA36" s="145"/>
      <c r="AB36" s="145"/>
      <c r="AC36" s="145"/>
      <c r="AD36" s="640"/>
      <c r="AE36" s="164"/>
      <c r="AH36" s="184"/>
      <c r="AI36" s="184"/>
      <c r="AJ36" s="184"/>
      <c r="AK36" s="184"/>
      <c r="AL36" s="172" t="str">
        <f t="shared" si="0"/>
        <v>Cazones de Herrera</v>
      </c>
      <c r="AM36" s="172" t="str">
        <f t="shared" si="1"/>
        <v>30033</v>
      </c>
      <c r="AN36" s="173" t="str">
        <f t="shared" si="2"/>
        <v>033</v>
      </c>
      <c r="AO36" s="184"/>
      <c r="AP36" s="170">
        <v>34</v>
      </c>
      <c r="AQ36" s="185"/>
      <c r="AR36" s="185"/>
      <c r="AS36" s="185"/>
      <c r="AT36" s="185"/>
      <c r="AU36" s="176" t="s">
        <v>1680</v>
      </c>
      <c r="AV36" s="185"/>
      <c r="AW36" s="176" t="s">
        <v>1681</v>
      </c>
      <c r="AX36" s="176" t="s">
        <v>1682</v>
      </c>
      <c r="AY36" s="185"/>
      <c r="AZ36" s="176" t="s">
        <v>1683</v>
      </c>
      <c r="BA36" s="176" t="s">
        <v>1684</v>
      </c>
      <c r="BB36" s="176" t="s">
        <v>1685</v>
      </c>
      <c r="BC36" s="176" t="s">
        <v>1686</v>
      </c>
      <c r="BD36" s="176" t="s">
        <v>1687</v>
      </c>
      <c r="BE36" s="177" t="s">
        <v>1688</v>
      </c>
      <c r="BF36" s="176" t="s">
        <v>1689</v>
      </c>
      <c r="BG36" s="176" t="s">
        <v>1690</v>
      </c>
      <c r="BH36" s="185"/>
      <c r="BI36" s="176" t="s">
        <v>1691</v>
      </c>
      <c r="BJ36" s="176" t="s">
        <v>1692</v>
      </c>
      <c r="BK36" s="176" t="s">
        <v>1693</v>
      </c>
      <c r="BL36" s="185"/>
      <c r="BM36" s="185"/>
      <c r="BN36" s="176" t="s">
        <v>1694</v>
      </c>
      <c r="BO36" s="185"/>
      <c r="BP36" s="176" t="s">
        <v>1695</v>
      </c>
      <c r="BQ36" s="185"/>
      <c r="BR36" s="176" t="s">
        <v>1696</v>
      </c>
      <c r="BS36" s="176" t="s">
        <v>1697</v>
      </c>
      <c r="BT36" s="176" t="s">
        <v>1698</v>
      </c>
      <c r="BU36" s="176" t="s">
        <v>1699</v>
      </c>
      <c r="BV36" s="176" t="s">
        <v>1700</v>
      </c>
      <c r="BW36" s="184"/>
      <c r="BX36" s="184"/>
      <c r="BY36" s="184"/>
      <c r="BZ36" s="186"/>
      <c r="CA36" s="186"/>
      <c r="CB36" s="186"/>
      <c r="CC36" s="186"/>
      <c r="CD36" s="178" t="s">
        <v>1701</v>
      </c>
      <c r="CE36" s="186"/>
      <c r="CF36" s="178" t="s">
        <v>1702</v>
      </c>
      <c r="CG36" s="178" t="s">
        <v>1703</v>
      </c>
      <c r="CH36" s="186"/>
      <c r="CI36" s="178" t="s">
        <v>1704</v>
      </c>
      <c r="CJ36" s="178" t="s">
        <v>1705</v>
      </c>
      <c r="CK36" s="178" t="s">
        <v>1706</v>
      </c>
      <c r="CL36" s="178" t="s">
        <v>1707</v>
      </c>
      <c r="CM36" s="178" t="s">
        <v>1708</v>
      </c>
      <c r="CN36" s="179" t="s">
        <v>1709</v>
      </c>
      <c r="CO36" s="178" t="s">
        <v>1710</v>
      </c>
      <c r="CP36" s="178" t="s">
        <v>1711</v>
      </c>
      <c r="CQ36" s="186"/>
      <c r="CR36" s="178" t="s">
        <v>1712</v>
      </c>
      <c r="CS36" s="178" t="s">
        <v>1713</v>
      </c>
      <c r="CT36" s="178" t="s">
        <v>1714</v>
      </c>
      <c r="CU36" s="186"/>
      <c r="CV36" s="186"/>
      <c r="CW36" s="178" t="s">
        <v>1715</v>
      </c>
      <c r="CX36" s="186"/>
      <c r="CY36" s="178" t="s">
        <v>1716</v>
      </c>
      <c r="CZ36" s="186"/>
      <c r="DA36" s="178" t="s">
        <v>1717</v>
      </c>
      <c r="DB36" s="178" t="s">
        <v>1511</v>
      </c>
      <c r="DC36" s="178" t="s">
        <v>1718</v>
      </c>
      <c r="DD36" s="178" t="s">
        <v>1719</v>
      </c>
      <c r="DE36" s="178" t="s">
        <v>1720</v>
      </c>
    </row>
    <row r="37" spans="1:109" ht="36" customHeight="1">
      <c r="A37" s="164"/>
      <c r="B37" s="639"/>
      <c r="C37" s="699" t="s">
        <v>1721</v>
      </c>
      <c r="D37" s="699"/>
      <c r="E37" s="699"/>
      <c r="F37" s="699"/>
      <c r="G37" s="699"/>
      <c r="H37" s="699"/>
      <c r="I37" s="699"/>
      <c r="J37" s="699"/>
      <c r="K37" s="699"/>
      <c r="L37" s="699"/>
      <c r="M37" s="699"/>
      <c r="N37" s="699"/>
      <c r="O37" s="699"/>
      <c r="P37" s="699"/>
      <c r="Q37" s="699"/>
      <c r="R37" s="699"/>
      <c r="S37" s="699"/>
      <c r="T37" s="699"/>
      <c r="U37" s="699"/>
      <c r="V37" s="699"/>
      <c r="W37" s="699"/>
      <c r="X37" s="699"/>
      <c r="Y37" s="699"/>
      <c r="Z37" s="699"/>
      <c r="AA37" s="699"/>
      <c r="AB37" s="699"/>
      <c r="AC37" s="699"/>
      <c r="AD37" s="640"/>
      <c r="AE37" s="164"/>
      <c r="AH37" s="170"/>
      <c r="AI37" s="170"/>
      <c r="AJ37" s="170"/>
      <c r="AK37" s="170"/>
      <c r="AL37" s="172" t="str">
        <f t="shared" si="0"/>
        <v>Cerro Azul</v>
      </c>
      <c r="AM37" s="172" t="str">
        <f t="shared" si="1"/>
        <v>30034</v>
      </c>
      <c r="AN37" s="173" t="str">
        <f t="shared" si="2"/>
        <v>034</v>
      </c>
      <c r="AO37" s="170"/>
      <c r="AP37" s="170">
        <v>35</v>
      </c>
      <c r="AQ37" s="176"/>
      <c r="AR37" s="176"/>
      <c r="AS37" s="176"/>
      <c r="AT37" s="176"/>
      <c r="AU37" s="176" t="s">
        <v>1722</v>
      </c>
      <c r="AV37" s="176"/>
      <c r="AW37" s="176" t="s">
        <v>1723</v>
      </c>
      <c r="AX37" s="176" t="s">
        <v>1724</v>
      </c>
      <c r="AY37" s="176"/>
      <c r="AZ37" s="176" t="s">
        <v>1725</v>
      </c>
      <c r="BA37" s="176" t="s">
        <v>1726</v>
      </c>
      <c r="BB37" s="176" t="s">
        <v>1727</v>
      </c>
      <c r="BC37" s="176" t="s">
        <v>1728</v>
      </c>
      <c r="BD37" s="176" t="s">
        <v>1729</v>
      </c>
      <c r="BE37" s="177" t="s">
        <v>1730</v>
      </c>
      <c r="BF37" s="176" t="s">
        <v>1731</v>
      </c>
      <c r="BG37" s="183" t="s">
        <v>1732</v>
      </c>
      <c r="BH37" s="176"/>
      <c r="BI37" s="176" t="s">
        <v>1733</v>
      </c>
      <c r="BJ37" s="176" t="s">
        <v>1734</v>
      </c>
      <c r="BK37" s="176" t="s">
        <v>1735</v>
      </c>
      <c r="BL37" s="176"/>
      <c r="BM37" s="176"/>
      <c r="BN37" s="176" t="s">
        <v>1736</v>
      </c>
      <c r="BO37" s="176"/>
      <c r="BP37" s="176" t="s">
        <v>1737</v>
      </c>
      <c r="BQ37" s="176"/>
      <c r="BR37" s="176" t="s">
        <v>1738</v>
      </c>
      <c r="BS37" s="176" t="s">
        <v>1739</v>
      </c>
      <c r="BT37" s="176" t="s">
        <v>1740</v>
      </c>
      <c r="BU37" s="176" t="s">
        <v>1741</v>
      </c>
      <c r="BV37" s="176" t="s">
        <v>1742</v>
      </c>
      <c r="BW37" s="170"/>
      <c r="BX37" s="170"/>
      <c r="BY37" s="170"/>
      <c r="BZ37" s="178"/>
      <c r="CA37" s="178"/>
      <c r="CB37" s="178"/>
      <c r="CC37" s="178"/>
      <c r="CD37" s="178" t="s">
        <v>1743</v>
      </c>
      <c r="CE37" s="178"/>
      <c r="CF37" s="178" t="s">
        <v>1744</v>
      </c>
      <c r="CG37" s="178" t="s">
        <v>1745</v>
      </c>
      <c r="CH37" s="178"/>
      <c r="CI37" s="178" t="s">
        <v>1746</v>
      </c>
      <c r="CJ37" s="178" t="s">
        <v>1630</v>
      </c>
      <c r="CK37" s="178" t="s">
        <v>1747</v>
      </c>
      <c r="CL37" s="178" t="s">
        <v>1748</v>
      </c>
      <c r="CM37" s="178" t="s">
        <v>1749</v>
      </c>
      <c r="CN37" s="179" t="s">
        <v>1750</v>
      </c>
      <c r="CO37" s="178" t="s">
        <v>648</v>
      </c>
      <c r="CP37" s="178" t="s">
        <v>1751</v>
      </c>
      <c r="CQ37" s="178"/>
      <c r="CR37" s="178" t="s">
        <v>1752</v>
      </c>
      <c r="CS37" s="178" t="s">
        <v>1753</v>
      </c>
      <c r="CT37" s="178" t="s">
        <v>1754</v>
      </c>
      <c r="CU37" s="178"/>
      <c r="CV37" s="178"/>
      <c r="CW37" s="178" t="s">
        <v>1755</v>
      </c>
      <c r="CX37" s="178"/>
      <c r="CY37" s="178" t="s">
        <v>1756</v>
      </c>
      <c r="CZ37" s="178"/>
      <c r="DA37" s="178" t="s">
        <v>1757</v>
      </c>
      <c r="DB37" s="178" t="s">
        <v>1758</v>
      </c>
      <c r="DC37" s="178" t="s">
        <v>1759</v>
      </c>
      <c r="DD37" s="178" t="s">
        <v>1760</v>
      </c>
      <c r="DE37" s="178" t="s">
        <v>1761</v>
      </c>
    </row>
    <row r="38" spans="1:109" ht="6.75" customHeight="1">
      <c r="A38" s="164"/>
      <c r="B38" s="639"/>
      <c r="C38" s="150"/>
      <c r="D38" s="150"/>
      <c r="E38" s="150"/>
      <c r="F38" s="150"/>
      <c r="G38" s="150"/>
      <c r="H38" s="150"/>
      <c r="I38" s="150"/>
      <c r="J38" s="150"/>
      <c r="K38" s="150"/>
      <c r="L38" s="150"/>
      <c r="M38" s="150"/>
      <c r="N38" s="150"/>
      <c r="O38" s="150"/>
      <c r="P38" s="150"/>
      <c r="Q38" s="150"/>
      <c r="R38" s="150"/>
      <c r="S38" s="150"/>
      <c r="T38" s="150"/>
      <c r="U38" s="150"/>
      <c r="V38" s="150"/>
      <c r="W38" s="150"/>
      <c r="X38" s="150"/>
      <c r="Y38" s="150"/>
      <c r="Z38" s="150"/>
      <c r="AA38" s="150"/>
      <c r="AB38" s="150"/>
      <c r="AC38" s="150"/>
      <c r="AD38" s="640"/>
      <c r="AE38" s="164"/>
      <c r="AH38" s="184"/>
      <c r="AI38" s="184"/>
      <c r="AJ38" s="184"/>
      <c r="AK38" s="184"/>
      <c r="AL38" s="172" t="str">
        <f t="shared" si="0"/>
        <v>Citlaltépetl</v>
      </c>
      <c r="AM38" s="172" t="str">
        <f t="shared" si="1"/>
        <v>30035</v>
      </c>
      <c r="AN38" s="173" t="str">
        <f t="shared" si="2"/>
        <v>035</v>
      </c>
      <c r="AO38" s="184"/>
      <c r="AP38" s="170">
        <v>36</v>
      </c>
      <c r="AQ38" s="185"/>
      <c r="AR38" s="185"/>
      <c r="AS38" s="185"/>
      <c r="AT38" s="185"/>
      <c r="AU38" s="176" t="s">
        <v>1762</v>
      </c>
      <c r="AV38" s="185"/>
      <c r="AW38" s="176" t="s">
        <v>1763</v>
      </c>
      <c r="AX38" s="176" t="s">
        <v>1764</v>
      </c>
      <c r="AY38" s="185"/>
      <c r="AZ38" s="176" t="s">
        <v>1765</v>
      </c>
      <c r="BA38" s="176" t="s">
        <v>1766</v>
      </c>
      <c r="BB38" s="176" t="s">
        <v>1767</v>
      </c>
      <c r="BC38" s="176" t="s">
        <v>1768</v>
      </c>
      <c r="BD38" s="176" t="s">
        <v>1769</v>
      </c>
      <c r="BE38" s="177" t="s">
        <v>1770</v>
      </c>
      <c r="BF38" s="176" t="s">
        <v>1771</v>
      </c>
      <c r="BG38" s="183" t="s">
        <v>1772</v>
      </c>
      <c r="BH38" s="185"/>
      <c r="BI38" s="176" t="s">
        <v>1773</v>
      </c>
      <c r="BJ38" s="176" t="s">
        <v>1774</v>
      </c>
      <c r="BK38" s="176" t="s">
        <v>1775</v>
      </c>
      <c r="BL38" s="185"/>
      <c r="BM38" s="185"/>
      <c r="BN38" s="176" t="s">
        <v>1776</v>
      </c>
      <c r="BO38" s="185"/>
      <c r="BP38" s="176" t="s">
        <v>1777</v>
      </c>
      <c r="BQ38" s="185"/>
      <c r="BR38" s="176" t="s">
        <v>1778</v>
      </c>
      <c r="BS38" s="176" t="s">
        <v>1779</v>
      </c>
      <c r="BT38" s="176" t="s">
        <v>1780</v>
      </c>
      <c r="BU38" s="176" t="s">
        <v>1781</v>
      </c>
      <c r="BV38" s="176" t="s">
        <v>1782</v>
      </c>
      <c r="BW38" s="184"/>
      <c r="BX38" s="184"/>
      <c r="BY38" s="184"/>
      <c r="BZ38" s="186"/>
      <c r="CA38" s="186"/>
      <c r="CB38" s="186"/>
      <c r="CC38" s="186"/>
      <c r="CD38" s="178" t="s">
        <v>1783</v>
      </c>
      <c r="CE38" s="186"/>
      <c r="CF38" s="178" t="s">
        <v>1784</v>
      </c>
      <c r="CG38" s="178" t="s">
        <v>1785</v>
      </c>
      <c r="CH38" s="186"/>
      <c r="CI38" s="178" t="s">
        <v>1786</v>
      </c>
      <c r="CJ38" s="178" t="s">
        <v>1787</v>
      </c>
      <c r="CK38" s="178" t="s">
        <v>1788</v>
      </c>
      <c r="CL38" s="178" t="s">
        <v>1789</v>
      </c>
      <c r="CM38" s="178" t="s">
        <v>1790</v>
      </c>
      <c r="CN38" s="179" t="s">
        <v>1791</v>
      </c>
      <c r="CO38" s="178" t="s">
        <v>1792</v>
      </c>
      <c r="CP38" s="178" t="s">
        <v>1793</v>
      </c>
      <c r="CQ38" s="186"/>
      <c r="CR38" s="178" t="s">
        <v>1470</v>
      </c>
      <c r="CS38" s="178" t="s">
        <v>1794</v>
      </c>
      <c r="CT38" s="178" t="s">
        <v>881</v>
      </c>
      <c r="CU38" s="186"/>
      <c r="CV38" s="186"/>
      <c r="CW38" s="178" t="s">
        <v>1795</v>
      </c>
      <c r="CX38" s="186"/>
      <c r="CY38" s="178" t="s">
        <v>1796</v>
      </c>
      <c r="CZ38" s="186"/>
      <c r="DA38" s="178" t="s">
        <v>1797</v>
      </c>
      <c r="DB38" s="178" t="s">
        <v>1798</v>
      </c>
      <c r="DC38" s="178" t="s">
        <v>1799</v>
      </c>
      <c r="DD38" s="178" t="s">
        <v>1800</v>
      </c>
      <c r="DE38" s="178" t="s">
        <v>1801</v>
      </c>
    </row>
    <row r="39" spans="1:109" ht="36" customHeight="1">
      <c r="A39" s="164"/>
      <c r="B39" s="639"/>
      <c r="C39" s="150"/>
      <c r="D39" s="699" t="s">
        <v>1802</v>
      </c>
      <c r="E39" s="699"/>
      <c r="F39" s="699"/>
      <c r="G39" s="699"/>
      <c r="H39" s="699"/>
      <c r="I39" s="699"/>
      <c r="J39" s="699"/>
      <c r="K39" s="699"/>
      <c r="L39" s="699"/>
      <c r="M39" s="699"/>
      <c r="N39" s="699"/>
      <c r="O39" s="699"/>
      <c r="P39" s="699"/>
      <c r="Q39" s="699"/>
      <c r="R39" s="699"/>
      <c r="S39" s="699"/>
      <c r="T39" s="699"/>
      <c r="U39" s="699"/>
      <c r="V39" s="699"/>
      <c r="W39" s="699"/>
      <c r="X39" s="699"/>
      <c r="Y39" s="699"/>
      <c r="Z39" s="699"/>
      <c r="AA39" s="699"/>
      <c r="AB39" s="699"/>
      <c r="AC39" s="699"/>
      <c r="AD39" s="640"/>
      <c r="AE39" s="164"/>
      <c r="AG39"/>
      <c r="AH39" s="184"/>
      <c r="AI39" s="184"/>
      <c r="AJ39" s="184"/>
      <c r="AK39" s="184"/>
      <c r="AL39" s="172" t="str">
        <f t="shared" si="0"/>
        <v>Coacoatzintla</v>
      </c>
      <c r="AM39" s="172" t="str">
        <f t="shared" si="1"/>
        <v>30036</v>
      </c>
      <c r="AN39" s="173" t="str">
        <f t="shared" si="2"/>
        <v>036</v>
      </c>
      <c r="AO39" s="184"/>
      <c r="AP39" s="170">
        <v>37</v>
      </c>
      <c r="AQ39" s="185"/>
      <c r="AR39" s="185"/>
      <c r="AS39" s="185"/>
      <c r="AT39" s="185"/>
      <c r="AU39" s="176" t="s">
        <v>1803</v>
      </c>
      <c r="AV39" s="185"/>
      <c r="AW39" s="176" t="s">
        <v>1804</v>
      </c>
      <c r="AX39" s="176" t="s">
        <v>1805</v>
      </c>
      <c r="AY39" s="185"/>
      <c r="AZ39" s="176" t="s">
        <v>1806</v>
      </c>
      <c r="BA39" s="176" t="s">
        <v>1807</v>
      </c>
      <c r="BB39" s="176" t="s">
        <v>1808</v>
      </c>
      <c r="BC39" s="176" t="s">
        <v>1809</v>
      </c>
      <c r="BD39" s="176" t="s">
        <v>1810</v>
      </c>
      <c r="BE39" s="177" t="s">
        <v>1811</v>
      </c>
      <c r="BF39" s="176" t="s">
        <v>1812</v>
      </c>
      <c r="BG39" s="183" t="s">
        <v>1813</v>
      </c>
      <c r="BH39" s="185"/>
      <c r="BI39" s="176" t="s">
        <v>1814</v>
      </c>
      <c r="BJ39" s="176" t="s">
        <v>1815</v>
      </c>
      <c r="BK39" s="176" t="s">
        <v>1816</v>
      </c>
      <c r="BL39" s="185"/>
      <c r="BM39" s="185"/>
      <c r="BN39" s="176" t="s">
        <v>1817</v>
      </c>
      <c r="BO39" s="185"/>
      <c r="BP39" s="176" t="s">
        <v>1818</v>
      </c>
      <c r="BQ39" s="185"/>
      <c r="BR39" s="176" t="s">
        <v>1819</v>
      </c>
      <c r="BS39" s="176" t="s">
        <v>1820</v>
      </c>
      <c r="BT39" s="176" t="s">
        <v>1821</v>
      </c>
      <c r="BU39" s="176" t="s">
        <v>1822</v>
      </c>
      <c r="BV39" s="176" t="s">
        <v>1823</v>
      </c>
      <c r="BW39" s="184"/>
      <c r="BX39" s="184"/>
      <c r="BY39" s="184"/>
      <c r="BZ39" s="186"/>
      <c r="CA39" s="186"/>
      <c r="CB39" s="186"/>
      <c r="CC39" s="186"/>
      <c r="CD39" s="178" t="s">
        <v>1824</v>
      </c>
      <c r="CE39" s="186"/>
      <c r="CF39" s="178" t="s">
        <v>1825</v>
      </c>
      <c r="CG39" s="178" t="s">
        <v>866</v>
      </c>
      <c r="CH39" s="186"/>
      <c r="CI39" s="178" t="s">
        <v>1826</v>
      </c>
      <c r="CJ39" s="178" t="s">
        <v>1827</v>
      </c>
      <c r="CK39" s="178" t="s">
        <v>1828</v>
      </c>
      <c r="CL39" s="178" t="s">
        <v>1829</v>
      </c>
      <c r="CM39" s="178" t="s">
        <v>1830</v>
      </c>
      <c r="CN39" s="179" t="s">
        <v>1831</v>
      </c>
      <c r="CO39" s="178" t="s">
        <v>1832</v>
      </c>
      <c r="CP39" s="180" t="s">
        <v>1833</v>
      </c>
      <c r="CQ39" s="186"/>
      <c r="CR39" s="178" t="s">
        <v>1834</v>
      </c>
      <c r="CS39" s="178" t="s">
        <v>1835</v>
      </c>
      <c r="CT39" s="178" t="s">
        <v>1836</v>
      </c>
      <c r="CU39" s="186"/>
      <c r="CV39" s="186"/>
      <c r="CW39" s="178" t="s">
        <v>1837</v>
      </c>
      <c r="CX39" s="186"/>
      <c r="CY39" s="178" t="s">
        <v>1838</v>
      </c>
      <c r="CZ39" s="186"/>
      <c r="DA39" s="178" t="s">
        <v>1839</v>
      </c>
      <c r="DB39" s="178" t="s">
        <v>1840</v>
      </c>
      <c r="DC39" s="178" t="s">
        <v>1841</v>
      </c>
      <c r="DD39" s="178" t="s">
        <v>1842</v>
      </c>
      <c r="DE39" s="178" t="s">
        <v>1843</v>
      </c>
    </row>
    <row r="40" spans="1:109" ht="6.75" customHeight="1">
      <c r="A40" s="164"/>
      <c r="B40" s="639"/>
      <c r="C40" s="150"/>
      <c r="D40" s="150"/>
      <c r="E40" s="150"/>
      <c r="F40" s="150"/>
      <c r="G40" s="150"/>
      <c r="H40" s="150"/>
      <c r="I40" s="150"/>
      <c r="J40" s="150"/>
      <c r="K40" s="150"/>
      <c r="L40" s="150"/>
      <c r="M40" s="150"/>
      <c r="N40" s="150"/>
      <c r="O40" s="150"/>
      <c r="P40" s="150"/>
      <c r="Q40" s="150"/>
      <c r="R40" s="150"/>
      <c r="S40" s="150"/>
      <c r="T40" s="150"/>
      <c r="U40" s="150"/>
      <c r="V40" s="150"/>
      <c r="W40" s="150"/>
      <c r="X40" s="150"/>
      <c r="Y40" s="150"/>
      <c r="Z40" s="150"/>
      <c r="AA40" s="150"/>
      <c r="AB40" s="150"/>
      <c r="AC40" s="150"/>
      <c r="AD40" s="640"/>
      <c r="AE40" s="164"/>
      <c r="AG40"/>
      <c r="AH40" s="184"/>
      <c r="AI40" s="184"/>
      <c r="AJ40" s="184"/>
      <c r="AK40" s="184"/>
      <c r="AL40" s="172" t="str">
        <f t="shared" si="0"/>
        <v>Coahuitlán</v>
      </c>
      <c r="AM40" s="172" t="str">
        <f t="shared" si="1"/>
        <v>30037</v>
      </c>
      <c r="AN40" s="173" t="str">
        <f t="shared" si="2"/>
        <v>037</v>
      </c>
      <c r="AO40" s="184"/>
      <c r="AP40" s="170">
        <v>38</v>
      </c>
      <c r="AQ40" s="185"/>
      <c r="AR40" s="185"/>
      <c r="AS40" s="185"/>
      <c r="AT40" s="185"/>
      <c r="AU40" s="176" t="s">
        <v>1844</v>
      </c>
      <c r="AV40" s="185"/>
      <c r="AW40" s="176" t="s">
        <v>1845</v>
      </c>
      <c r="AX40" s="176" t="s">
        <v>1846</v>
      </c>
      <c r="AY40" s="185"/>
      <c r="AZ40" s="176" t="s">
        <v>1847</v>
      </c>
      <c r="BA40" s="176" t="s">
        <v>1848</v>
      </c>
      <c r="BB40" s="176" t="s">
        <v>1849</v>
      </c>
      <c r="BC40" s="176" t="s">
        <v>1850</v>
      </c>
      <c r="BD40" s="176" t="s">
        <v>1851</v>
      </c>
      <c r="BE40" s="177" t="s">
        <v>1852</v>
      </c>
      <c r="BF40" s="176" t="s">
        <v>1853</v>
      </c>
      <c r="BG40" s="176">
        <v>17099</v>
      </c>
      <c r="BH40" s="185"/>
      <c r="BI40" s="176" t="s">
        <v>1854</v>
      </c>
      <c r="BJ40" s="176" t="s">
        <v>1855</v>
      </c>
      <c r="BK40" s="176" t="s">
        <v>1856</v>
      </c>
      <c r="BL40" s="185"/>
      <c r="BM40" s="185"/>
      <c r="BN40" s="176" t="s">
        <v>1857</v>
      </c>
      <c r="BO40" s="185"/>
      <c r="BP40" s="176" t="s">
        <v>1858</v>
      </c>
      <c r="BQ40" s="185"/>
      <c r="BR40" s="176" t="s">
        <v>1859</v>
      </c>
      <c r="BS40" s="176" t="s">
        <v>1860</v>
      </c>
      <c r="BT40" s="176" t="s">
        <v>1861</v>
      </c>
      <c r="BU40" s="176" t="s">
        <v>1862</v>
      </c>
      <c r="BV40" s="176" t="s">
        <v>1863</v>
      </c>
      <c r="BW40" s="184"/>
      <c r="BX40" s="184"/>
      <c r="BY40" s="184"/>
      <c r="BZ40" s="186"/>
      <c r="CA40" s="186"/>
      <c r="CB40" s="186"/>
      <c r="CC40" s="186"/>
      <c r="CD40" s="178" t="s">
        <v>1864</v>
      </c>
      <c r="CE40" s="186"/>
      <c r="CF40" s="178" t="s">
        <v>1865</v>
      </c>
      <c r="CG40" s="178" t="s">
        <v>916</v>
      </c>
      <c r="CH40" s="186"/>
      <c r="CI40" s="178" t="s">
        <v>1866</v>
      </c>
      <c r="CJ40" s="180" t="s">
        <v>1867</v>
      </c>
      <c r="CK40" s="178" t="s">
        <v>1868</v>
      </c>
      <c r="CL40" s="178" t="s">
        <v>1869</v>
      </c>
      <c r="CM40" s="178" t="s">
        <v>1870</v>
      </c>
      <c r="CN40" s="179" t="s">
        <v>1871</v>
      </c>
      <c r="CO40" s="178" t="s">
        <v>1872</v>
      </c>
      <c r="CP40" s="178" t="s">
        <v>397</v>
      </c>
      <c r="CQ40" s="186"/>
      <c r="CR40" s="178" t="s">
        <v>1873</v>
      </c>
      <c r="CS40" s="178" t="s">
        <v>1874</v>
      </c>
      <c r="CT40" s="178" t="s">
        <v>1291</v>
      </c>
      <c r="CU40" s="186"/>
      <c r="CV40" s="186"/>
      <c r="CW40" s="178" t="s">
        <v>1875</v>
      </c>
      <c r="CX40" s="186"/>
      <c r="CY40" s="178" t="s">
        <v>1876</v>
      </c>
      <c r="CZ40" s="186"/>
      <c r="DA40" s="178" t="s">
        <v>1877</v>
      </c>
      <c r="DB40" s="178" t="s">
        <v>1878</v>
      </c>
      <c r="DC40" s="178" t="s">
        <v>1879</v>
      </c>
      <c r="DD40" s="178" t="s">
        <v>1880</v>
      </c>
      <c r="DE40" s="178" t="s">
        <v>1881</v>
      </c>
    </row>
    <row r="41" spans="1:109" ht="72" customHeight="1">
      <c r="A41" s="164"/>
      <c r="B41" s="639"/>
      <c r="C41" s="699" t="s">
        <v>1882</v>
      </c>
      <c r="D41" s="699"/>
      <c r="E41" s="699"/>
      <c r="F41" s="699"/>
      <c r="G41" s="699"/>
      <c r="H41" s="699"/>
      <c r="I41" s="699"/>
      <c r="J41" s="699"/>
      <c r="K41" s="699"/>
      <c r="L41" s="699"/>
      <c r="M41" s="699"/>
      <c r="N41" s="699"/>
      <c r="O41" s="699"/>
      <c r="P41" s="699"/>
      <c r="Q41" s="699"/>
      <c r="R41" s="699"/>
      <c r="S41" s="699"/>
      <c r="T41" s="699"/>
      <c r="U41" s="699"/>
      <c r="V41" s="699"/>
      <c r="W41" s="699"/>
      <c r="X41" s="699"/>
      <c r="Y41" s="699"/>
      <c r="Z41" s="699"/>
      <c r="AA41" s="699"/>
      <c r="AB41" s="699"/>
      <c r="AC41" s="699"/>
      <c r="AD41" s="640"/>
      <c r="AE41" s="164"/>
      <c r="AG41"/>
      <c r="AH41" s="184"/>
      <c r="AI41" s="184"/>
      <c r="AJ41" s="184"/>
      <c r="AK41" s="184"/>
      <c r="AL41" s="172" t="str">
        <f t="shared" si="0"/>
        <v>Coatepec</v>
      </c>
      <c r="AM41" s="172" t="str">
        <f t="shared" si="1"/>
        <v>30038</v>
      </c>
      <c r="AN41" s="173" t="str">
        <f t="shared" si="2"/>
        <v>038</v>
      </c>
      <c r="AO41" s="184"/>
      <c r="AP41" s="170">
        <v>39</v>
      </c>
      <c r="AQ41" s="185"/>
      <c r="AR41" s="185"/>
      <c r="AS41" s="185"/>
      <c r="AT41" s="185"/>
      <c r="AU41" s="176" t="s">
        <v>1883</v>
      </c>
      <c r="AV41" s="185"/>
      <c r="AW41" s="176" t="s">
        <v>1884</v>
      </c>
      <c r="AX41" s="176" t="s">
        <v>1885</v>
      </c>
      <c r="AY41" s="185"/>
      <c r="AZ41" s="176" t="s">
        <v>1886</v>
      </c>
      <c r="BA41" s="176" t="s">
        <v>1887</v>
      </c>
      <c r="BB41" s="176" t="s">
        <v>1888</v>
      </c>
      <c r="BC41" s="176" t="s">
        <v>1889</v>
      </c>
      <c r="BD41" s="176" t="s">
        <v>1890</v>
      </c>
      <c r="BE41" s="177" t="s">
        <v>1891</v>
      </c>
      <c r="BF41" s="176" t="s">
        <v>1892</v>
      </c>
      <c r="BG41" s="185"/>
      <c r="BH41" s="185"/>
      <c r="BI41" s="176" t="s">
        <v>1893</v>
      </c>
      <c r="BJ41" s="176" t="s">
        <v>1894</v>
      </c>
      <c r="BK41" s="176" t="s">
        <v>1895</v>
      </c>
      <c r="BL41" s="185"/>
      <c r="BM41" s="185"/>
      <c r="BN41" s="176" t="s">
        <v>1896</v>
      </c>
      <c r="BO41" s="185"/>
      <c r="BP41" s="176" t="s">
        <v>1897</v>
      </c>
      <c r="BQ41" s="185"/>
      <c r="BR41" s="176" t="s">
        <v>1898</v>
      </c>
      <c r="BS41" s="176" t="s">
        <v>1899</v>
      </c>
      <c r="BT41" s="176" t="s">
        <v>1900</v>
      </c>
      <c r="BU41" s="176" t="s">
        <v>1901</v>
      </c>
      <c r="BV41" s="176" t="s">
        <v>1902</v>
      </c>
      <c r="BW41" s="184"/>
      <c r="BX41" s="184"/>
      <c r="BY41" s="184"/>
      <c r="BZ41" s="186"/>
      <c r="CA41" s="186"/>
      <c r="CB41" s="186"/>
      <c r="CC41" s="186"/>
      <c r="CD41" s="178" t="s">
        <v>1903</v>
      </c>
      <c r="CE41" s="186"/>
      <c r="CF41" s="178" t="s">
        <v>1904</v>
      </c>
      <c r="CG41" s="178" t="s">
        <v>1905</v>
      </c>
      <c r="CH41" s="186"/>
      <c r="CI41" s="178" t="s">
        <v>1906</v>
      </c>
      <c r="CJ41" s="178" t="s">
        <v>1907</v>
      </c>
      <c r="CK41" s="178" t="s">
        <v>1908</v>
      </c>
      <c r="CL41" s="178" t="s">
        <v>1909</v>
      </c>
      <c r="CM41" s="178" t="s">
        <v>1910</v>
      </c>
      <c r="CN41" s="179" t="s">
        <v>1911</v>
      </c>
      <c r="CO41" s="178" t="s">
        <v>1912</v>
      </c>
      <c r="CP41" s="186"/>
      <c r="CQ41" s="186"/>
      <c r="CR41" s="178" t="s">
        <v>1913</v>
      </c>
      <c r="CS41" s="178" t="s">
        <v>1914</v>
      </c>
      <c r="CT41" s="178" t="s">
        <v>1915</v>
      </c>
      <c r="CU41" s="186"/>
      <c r="CV41" s="186"/>
      <c r="CW41" s="178" t="s">
        <v>1916</v>
      </c>
      <c r="CX41" s="186"/>
      <c r="CY41" s="178" t="s">
        <v>1258</v>
      </c>
      <c r="CZ41" s="186"/>
      <c r="DA41" s="178" t="s">
        <v>1917</v>
      </c>
      <c r="DB41" s="178" t="s">
        <v>1918</v>
      </c>
      <c r="DC41" s="178" t="s">
        <v>1588</v>
      </c>
      <c r="DD41" s="178" t="s">
        <v>1919</v>
      </c>
      <c r="DE41" s="178" t="s">
        <v>1920</v>
      </c>
    </row>
    <row r="42" spans="1:109" ht="6.75" customHeight="1">
      <c r="A42" s="164"/>
      <c r="B42" s="639"/>
      <c r="C42" s="150"/>
      <c r="D42" s="150"/>
      <c r="E42" s="150"/>
      <c r="F42" s="150"/>
      <c r="G42" s="150"/>
      <c r="H42" s="150"/>
      <c r="I42" s="150"/>
      <c r="J42" s="150"/>
      <c r="K42" s="150"/>
      <c r="L42" s="150"/>
      <c r="M42" s="150"/>
      <c r="N42" s="150"/>
      <c r="O42" s="150"/>
      <c r="P42" s="150"/>
      <c r="Q42" s="150"/>
      <c r="R42" s="150"/>
      <c r="S42" s="150"/>
      <c r="T42" s="150"/>
      <c r="U42" s="150"/>
      <c r="V42" s="150"/>
      <c r="W42" s="150"/>
      <c r="X42" s="150"/>
      <c r="Y42" s="150"/>
      <c r="Z42" s="150"/>
      <c r="AA42" s="150"/>
      <c r="AB42" s="150"/>
      <c r="AC42" s="150"/>
      <c r="AD42" s="640"/>
      <c r="AE42" s="164"/>
      <c r="AH42" s="184"/>
      <c r="AI42" s="184"/>
      <c r="AJ42" s="184"/>
      <c r="AK42" s="184"/>
      <c r="AL42" s="172" t="str">
        <f t="shared" si="0"/>
        <v>Coatzacoalcos</v>
      </c>
      <c r="AM42" s="172" t="str">
        <f t="shared" si="1"/>
        <v>30039</v>
      </c>
      <c r="AN42" s="173" t="str">
        <f t="shared" si="2"/>
        <v>039</v>
      </c>
      <c r="AO42" s="184"/>
      <c r="AP42" s="170">
        <v>40</v>
      </c>
      <c r="AQ42" s="185"/>
      <c r="AR42" s="185"/>
      <c r="AS42" s="185"/>
      <c r="AT42" s="185"/>
      <c r="AU42" s="189" t="s">
        <v>1921</v>
      </c>
      <c r="AV42" s="185"/>
      <c r="AW42" s="176" t="s">
        <v>1922</v>
      </c>
      <c r="AX42" s="176" t="s">
        <v>1923</v>
      </c>
      <c r="AY42" s="185"/>
      <c r="AZ42" s="176" t="s">
        <v>1924</v>
      </c>
      <c r="BA42" s="176" t="s">
        <v>1925</v>
      </c>
      <c r="BB42" s="176" t="s">
        <v>1926</v>
      </c>
      <c r="BC42" s="176" t="s">
        <v>1927</v>
      </c>
      <c r="BD42" s="176" t="s">
        <v>1928</v>
      </c>
      <c r="BE42" s="177" t="s">
        <v>1929</v>
      </c>
      <c r="BF42" s="176" t="s">
        <v>1930</v>
      </c>
      <c r="BG42" s="185"/>
      <c r="BH42" s="185"/>
      <c r="BI42" s="176" t="s">
        <v>1931</v>
      </c>
      <c r="BJ42" s="176" t="s">
        <v>1932</v>
      </c>
      <c r="BK42" s="176" t="s">
        <v>1933</v>
      </c>
      <c r="BL42" s="185"/>
      <c r="BM42" s="185"/>
      <c r="BN42" s="176" t="s">
        <v>1934</v>
      </c>
      <c r="BO42" s="185"/>
      <c r="BP42" s="176" t="s">
        <v>1935</v>
      </c>
      <c r="BQ42" s="185"/>
      <c r="BR42" s="176" t="s">
        <v>1936</v>
      </c>
      <c r="BS42" s="176" t="s">
        <v>1937</v>
      </c>
      <c r="BT42" s="176" t="s">
        <v>1938</v>
      </c>
      <c r="BU42" s="176" t="s">
        <v>1939</v>
      </c>
      <c r="BV42" s="176" t="s">
        <v>1940</v>
      </c>
      <c r="BW42" s="184"/>
      <c r="BX42" s="184"/>
      <c r="BY42" s="184"/>
      <c r="BZ42" s="186"/>
      <c r="CA42" s="186"/>
      <c r="CB42" s="186"/>
      <c r="CC42" s="186"/>
      <c r="CD42" s="178" t="s">
        <v>397</v>
      </c>
      <c r="CE42" s="186"/>
      <c r="CF42" s="178" t="s">
        <v>1941</v>
      </c>
      <c r="CG42" s="178" t="s">
        <v>1942</v>
      </c>
      <c r="CH42" s="186"/>
      <c r="CI42" s="178" t="s">
        <v>1943</v>
      </c>
      <c r="CJ42" s="178" t="s">
        <v>1944</v>
      </c>
      <c r="CK42" s="178" t="s">
        <v>1945</v>
      </c>
      <c r="CL42" s="178" t="s">
        <v>1946</v>
      </c>
      <c r="CM42" s="178" t="s">
        <v>1947</v>
      </c>
      <c r="CN42" s="179" t="s">
        <v>1948</v>
      </c>
      <c r="CO42" s="178" t="s">
        <v>1949</v>
      </c>
      <c r="CP42" s="186"/>
      <c r="CQ42" s="186"/>
      <c r="CR42" s="178" t="s">
        <v>1950</v>
      </c>
      <c r="CS42" s="178" t="s">
        <v>1951</v>
      </c>
      <c r="CT42" s="178" t="s">
        <v>1952</v>
      </c>
      <c r="CU42" s="186"/>
      <c r="CV42" s="186"/>
      <c r="CW42" s="178" t="s">
        <v>1953</v>
      </c>
      <c r="CX42" s="186"/>
      <c r="CY42" s="178" t="s">
        <v>1954</v>
      </c>
      <c r="CZ42" s="186"/>
      <c r="DA42" s="178" t="s">
        <v>1955</v>
      </c>
      <c r="DB42" s="178" t="s">
        <v>1956</v>
      </c>
      <c r="DC42" s="178" t="s">
        <v>1957</v>
      </c>
      <c r="DD42" s="178" t="s">
        <v>1958</v>
      </c>
      <c r="DE42" s="178" t="s">
        <v>1959</v>
      </c>
    </row>
    <row r="43" spans="1:109" ht="60" customHeight="1">
      <c r="A43" s="164"/>
      <c r="B43" s="639"/>
      <c r="C43" s="699" t="s">
        <v>1960</v>
      </c>
      <c r="D43" s="699"/>
      <c r="E43" s="699"/>
      <c r="F43" s="699"/>
      <c r="G43" s="699"/>
      <c r="H43" s="699"/>
      <c r="I43" s="699"/>
      <c r="J43" s="699"/>
      <c r="K43" s="699"/>
      <c r="L43" s="699"/>
      <c r="M43" s="699"/>
      <c r="N43" s="699"/>
      <c r="O43" s="699"/>
      <c r="P43" s="699"/>
      <c r="Q43" s="699"/>
      <c r="R43" s="699"/>
      <c r="S43" s="699"/>
      <c r="T43" s="699"/>
      <c r="U43" s="699"/>
      <c r="V43" s="699"/>
      <c r="W43" s="699"/>
      <c r="X43" s="699"/>
      <c r="Y43" s="699"/>
      <c r="Z43" s="699"/>
      <c r="AA43" s="699"/>
      <c r="AB43" s="699"/>
      <c r="AC43" s="699"/>
      <c r="AD43" s="640"/>
      <c r="AE43" s="164"/>
      <c r="AH43" s="184"/>
      <c r="AI43" s="184"/>
      <c r="AJ43" s="184"/>
      <c r="AK43" s="184"/>
      <c r="AL43" s="172" t="str">
        <f t="shared" si="0"/>
        <v>Coatzintla</v>
      </c>
      <c r="AM43" s="172" t="str">
        <f t="shared" si="1"/>
        <v>30040</v>
      </c>
      <c r="AN43" s="173" t="str">
        <f t="shared" si="2"/>
        <v>040</v>
      </c>
      <c r="AO43" s="184"/>
      <c r="AP43" s="170">
        <v>41</v>
      </c>
      <c r="AQ43" s="185"/>
      <c r="AR43" s="185"/>
      <c r="AS43" s="185"/>
      <c r="AT43" s="185"/>
      <c r="AU43" s="185"/>
      <c r="AV43" s="185"/>
      <c r="AW43" s="176" t="s">
        <v>1961</v>
      </c>
      <c r="AX43" s="176" t="s">
        <v>1962</v>
      </c>
      <c r="AY43" s="185"/>
      <c r="AZ43" s="185">
        <v>10099</v>
      </c>
      <c r="BA43" s="176" t="s">
        <v>1963</v>
      </c>
      <c r="BB43" s="176" t="s">
        <v>1964</v>
      </c>
      <c r="BC43" s="176" t="s">
        <v>1965</v>
      </c>
      <c r="BD43" s="176" t="s">
        <v>1966</v>
      </c>
      <c r="BE43" s="177" t="s">
        <v>1967</v>
      </c>
      <c r="BF43" s="176" t="s">
        <v>1968</v>
      </c>
      <c r="BG43" s="185"/>
      <c r="BH43" s="185"/>
      <c r="BI43" s="176" t="s">
        <v>1969</v>
      </c>
      <c r="BJ43" s="176" t="s">
        <v>1970</v>
      </c>
      <c r="BK43" s="176" t="s">
        <v>1971</v>
      </c>
      <c r="BL43" s="185"/>
      <c r="BM43" s="185"/>
      <c r="BN43" s="176" t="s">
        <v>1972</v>
      </c>
      <c r="BO43" s="185"/>
      <c r="BP43" s="176" t="s">
        <v>1973</v>
      </c>
      <c r="BQ43" s="185"/>
      <c r="BR43" s="176" t="s">
        <v>1974</v>
      </c>
      <c r="BS43" s="176" t="s">
        <v>1975</v>
      </c>
      <c r="BT43" s="176" t="s">
        <v>1976</v>
      </c>
      <c r="BU43" s="176" t="s">
        <v>1977</v>
      </c>
      <c r="BV43" s="176" t="s">
        <v>1978</v>
      </c>
      <c r="BW43" s="184"/>
      <c r="BX43" s="184"/>
      <c r="BY43" s="184"/>
      <c r="BZ43" s="186"/>
      <c r="CA43" s="186"/>
      <c r="CB43" s="186"/>
      <c r="CC43" s="186"/>
      <c r="CD43" s="186"/>
      <c r="CE43" s="186"/>
      <c r="CF43" s="178" t="s">
        <v>1979</v>
      </c>
      <c r="CG43" s="178" t="s">
        <v>1980</v>
      </c>
      <c r="CH43" s="186"/>
      <c r="CI43" s="178" t="s">
        <v>397</v>
      </c>
      <c r="CJ43" s="178" t="s">
        <v>1981</v>
      </c>
      <c r="CK43" s="178" t="s">
        <v>1982</v>
      </c>
      <c r="CL43" s="178" t="s">
        <v>1983</v>
      </c>
      <c r="CM43" s="178" t="s">
        <v>1984</v>
      </c>
      <c r="CN43" s="179" t="s">
        <v>1985</v>
      </c>
      <c r="CO43" s="178" t="s">
        <v>1986</v>
      </c>
      <c r="CP43" s="186"/>
      <c r="CQ43" s="186"/>
      <c r="CR43" s="178" t="s">
        <v>1987</v>
      </c>
      <c r="CS43" s="178" t="s">
        <v>1988</v>
      </c>
      <c r="CT43" s="178" t="s">
        <v>1989</v>
      </c>
      <c r="CU43" s="186"/>
      <c r="CV43" s="186"/>
      <c r="CW43" s="178" t="s">
        <v>1990</v>
      </c>
      <c r="CX43" s="186"/>
      <c r="CY43" s="178" t="s">
        <v>1991</v>
      </c>
      <c r="CZ43" s="186"/>
      <c r="DA43" s="178" t="s">
        <v>1992</v>
      </c>
      <c r="DB43" s="178" t="s">
        <v>1993</v>
      </c>
      <c r="DC43" s="178" t="s">
        <v>1994</v>
      </c>
      <c r="DD43" s="178" t="s">
        <v>1995</v>
      </c>
      <c r="DE43" s="178" t="s">
        <v>1996</v>
      </c>
    </row>
    <row r="44" spans="1:109" ht="6.75" customHeight="1">
      <c r="A44" s="164"/>
      <c r="B44" s="639"/>
      <c r="C44" s="150"/>
      <c r="D44" s="150"/>
      <c r="E44" s="150"/>
      <c r="F44" s="150"/>
      <c r="G44" s="150"/>
      <c r="H44" s="150"/>
      <c r="I44" s="150"/>
      <c r="J44" s="150"/>
      <c r="K44" s="150"/>
      <c r="L44" s="150"/>
      <c r="M44" s="150"/>
      <c r="N44" s="150"/>
      <c r="O44" s="150"/>
      <c r="P44" s="150"/>
      <c r="Q44" s="150"/>
      <c r="R44" s="150"/>
      <c r="S44" s="150"/>
      <c r="T44" s="150"/>
      <c r="U44" s="150"/>
      <c r="V44" s="150"/>
      <c r="W44" s="150"/>
      <c r="X44" s="150"/>
      <c r="Y44" s="150"/>
      <c r="Z44" s="150"/>
      <c r="AA44" s="150"/>
      <c r="AB44" s="150"/>
      <c r="AC44" s="150"/>
      <c r="AD44" s="640"/>
      <c r="AE44" s="164"/>
      <c r="AH44" s="184"/>
      <c r="AI44" s="184"/>
      <c r="AJ44" s="184"/>
      <c r="AK44" s="184"/>
      <c r="AL44" s="172" t="str">
        <f t="shared" si="0"/>
        <v>Coetzala</v>
      </c>
      <c r="AM44" s="172" t="str">
        <f t="shared" si="1"/>
        <v>30041</v>
      </c>
      <c r="AN44" s="173" t="str">
        <f t="shared" si="2"/>
        <v>041</v>
      </c>
      <c r="AO44" s="184"/>
      <c r="AP44" s="170">
        <v>42</v>
      </c>
      <c r="AQ44" s="185"/>
      <c r="AR44" s="185"/>
      <c r="AS44" s="185"/>
      <c r="AT44" s="185"/>
      <c r="AU44" s="185"/>
      <c r="AV44" s="185"/>
      <c r="AW44" s="176" t="s">
        <v>1997</v>
      </c>
      <c r="AX44" s="176" t="s">
        <v>1998</v>
      </c>
      <c r="AY44" s="185"/>
      <c r="AZ44" s="185"/>
      <c r="BA44" s="176" t="s">
        <v>1999</v>
      </c>
      <c r="BB44" s="176" t="s">
        <v>2000</v>
      </c>
      <c r="BC44" s="176" t="s">
        <v>2001</v>
      </c>
      <c r="BD44" s="176" t="s">
        <v>2002</v>
      </c>
      <c r="BE44" s="177" t="s">
        <v>2003</v>
      </c>
      <c r="BF44" s="176" t="s">
        <v>2004</v>
      </c>
      <c r="BG44" s="185"/>
      <c r="BH44" s="185"/>
      <c r="BI44" s="176" t="s">
        <v>2005</v>
      </c>
      <c r="BJ44" s="176" t="s">
        <v>2006</v>
      </c>
      <c r="BK44" s="176" t="s">
        <v>2007</v>
      </c>
      <c r="BL44" s="185"/>
      <c r="BM44" s="185"/>
      <c r="BN44" s="176" t="s">
        <v>2008</v>
      </c>
      <c r="BO44" s="185"/>
      <c r="BP44" s="176" t="s">
        <v>2009</v>
      </c>
      <c r="BQ44" s="185"/>
      <c r="BR44" s="176" t="s">
        <v>2010</v>
      </c>
      <c r="BS44" s="176" t="s">
        <v>2011</v>
      </c>
      <c r="BT44" s="176" t="s">
        <v>2012</v>
      </c>
      <c r="BU44" s="176" t="s">
        <v>2013</v>
      </c>
      <c r="BV44" s="176" t="s">
        <v>2014</v>
      </c>
      <c r="BW44" s="184"/>
      <c r="BX44" s="184"/>
      <c r="BY44" s="184"/>
      <c r="BZ44" s="186"/>
      <c r="CA44" s="186"/>
      <c r="CB44" s="186"/>
      <c r="CC44" s="186"/>
      <c r="CD44" s="186"/>
      <c r="CE44" s="186"/>
      <c r="CF44" s="178" t="s">
        <v>2015</v>
      </c>
      <c r="CG44" s="178" t="s">
        <v>2016</v>
      </c>
      <c r="CH44" s="186"/>
      <c r="CI44" s="186"/>
      <c r="CJ44" s="178" t="s">
        <v>2017</v>
      </c>
      <c r="CK44" s="178" t="s">
        <v>2018</v>
      </c>
      <c r="CL44" s="178" t="s">
        <v>2019</v>
      </c>
      <c r="CM44" s="178" t="s">
        <v>2020</v>
      </c>
      <c r="CN44" s="179" t="s">
        <v>2021</v>
      </c>
      <c r="CO44" s="178" t="s">
        <v>2022</v>
      </c>
      <c r="CP44" s="186"/>
      <c r="CQ44" s="186"/>
      <c r="CR44" s="178" t="s">
        <v>2023</v>
      </c>
      <c r="CS44" s="178" t="s">
        <v>2024</v>
      </c>
      <c r="CT44" s="178" t="s">
        <v>2025</v>
      </c>
      <c r="CU44" s="186"/>
      <c r="CV44" s="186"/>
      <c r="CW44" s="178" t="s">
        <v>2026</v>
      </c>
      <c r="CX44" s="186"/>
      <c r="CY44" s="178" t="s">
        <v>2027</v>
      </c>
      <c r="CZ44" s="186"/>
      <c r="DA44" s="178" t="s">
        <v>2028</v>
      </c>
      <c r="DB44" s="178" t="s">
        <v>2029</v>
      </c>
      <c r="DC44" s="178" t="s">
        <v>2030</v>
      </c>
      <c r="DD44" s="178" t="s">
        <v>2031</v>
      </c>
      <c r="DE44" s="178" t="s">
        <v>2032</v>
      </c>
    </row>
    <row r="45" spans="1:109" ht="24" customHeight="1">
      <c r="A45" s="164"/>
      <c r="B45" s="639"/>
      <c r="C45" s="699" t="s">
        <v>2033</v>
      </c>
      <c r="D45" s="699"/>
      <c r="E45" s="699"/>
      <c r="F45" s="699"/>
      <c r="G45" s="699"/>
      <c r="H45" s="699"/>
      <c r="I45" s="699"/>
      <c r="J45" s="699"/>
      <c r="K45" s="699"/>
      <c r="L45" s="699"/>
      <c r="M45" s="699"/>
      <c r="N45" s="699"/>
      <c r="O45" s="699"/>
      <c r="P45" s="699"/>
      <c r="Q45" s="699"/>
      <c r="R45" s="699"/>
      <c r="S45" s="699"/>
      <c r="T45" s="699"/>
      <c r="U45" s="699"/>
      <c r="V45" s="699"/>
      <c r="W45" s="699"/>
      <c r="X45" s="699"/>
      <c r="Y45" s="699"/>
      <c r="Z45" s="699"/>
      <c r="AA45" s="699"/>
      <c r="AB45" s="699"/>
      <c r="AC45" s="699"/>
      <c r="AD45" s="640"/>
      <c r="AE45" s="164"/>
      <c r="AH45" s="184"/>
      <c r="AI45" s="184"/>
      <c r="AJ45" s="184"/>
      <c r="AK45" s="184"/>
      <c r="AL45" s="172" t="str">
        <f t="shared" si="0"/>
        <v>Colipa</v>
      </c>
      <c r="AM45" s="172" t="str">
        <f t="shared" si="1"/>
        <v>30042</v>
      </c>
      <c r="AN45" s="173" t="str">
        <f t="shared" si="2"/>
        <v>042</v>
      </c>
      <c r="AO45" s="184"/>
      <c r="AP45" s="170">
        <v>43</v>
      </c>
      <c r="AQ45" s="185"/>
      <c r="AR45" s="185"/>
      <c r="AS45" s="185"/>
      <c r="AT45" s="185"/>
      <c r="AU45" s="185"/>
      <c r="AV45" s="185"/>
      <c r="AW45" s="176" t="s">
        <v>2034</v>
      </c>
      <c r="AX45" s="176" t="s">
        <v>2035</v>
      </c>
      <c r="AY45" s="185"/>
      <c r="AZ45" s="185"/>
      <c r="BA45" s="176" t="s">
        <v>2036</v>
      </c>
      <c r="BB45" s="176" t="s">
        <v>2037</v>
      </c>
      <c r="BC45" s="176" t="s">
        <v>2038</v>
      </c>
      <c r="BD45" s="176" t="s">
        <v>2039</v>
      </c>
      <c r="BE45" s="177" t="s">
        <v>2040</v>
      </c>
      <c r="BF45" s="176" t="s">
        <v>2041</v>
      </c>
      <c r="BG45" s="185"/>
      <c r="BH45" s="185"/>
      <c r="BI45" s="176" t="s">
        <v>2042</v>
      </c>
      <c r="BJ45" s="176" t="s">
        <v>2043</v>
      </c>
      <c r="BK45" s="176" t="s">
        <v>2044</v>
      </c>
      <c r="BL45" s="185"/>
      <c r="BM45" s="185"/>
      <c r="BN45" s="176" t="s">
        <v>2045</v>
      </c>
      <c r="BO45" s="185"/>
      <c r="BP45" s="176" t="s">
        <v>2046</v>
      </c>
      <c r="BQ45" s="185"/>
      <c r="BR45" s="176" t="s">
        <v>2047</v>
      </c>
      <c r="BS45" s="176" t="s">
        <v>2048</v>
      </c>
      <c r="BT45" s="176" t="s">
        <v>2049</v>
      </c>
      <c r="BU45" s="176" t="s">
        <v>2050</v>
      </c>
      <c r="BV45" s="176" t="s">
        <v>2051</v>
      </c>
      <c r="BW45" s="184"/>
      <c r="BX45" s="184"/>
      <c r="BY45" s="184"/>
      <c r="BZ45" s="186"/>
      <c r="CA45" s="186"/>
      <c r="CB45" s="186"/>
      <c r="CC45" s="186"/>
      <c r="CD45" s="186"/>
      <c r="CE45" s="186"/>
      <c r="CF45" s="178" t="s">
        <v>2052</v>
      </c>
      <c r="CG45" s="178" t="s">
        <v>2053</v>
      </c>
      <c r="CH45" s="186"/>
      <c r="CI45" s="186"/>
      <c r="CJ45" s="178" t="s">
        <v>2054</v>
      </c>
      <c r="CK45" s="178" t="s">
        <v>2055</v>
      </c>
      <c r="CL45" s="178" t="s">
        <v>2056</v>
      </c>
      <c r="CM45" s="178" t="s">
        <v>2057</v>
      </c>
      <c r="CN45" s="179" t="s">
        <v>2058</v>
      </c>
      <c r="CO45" s="178" t="s">
        <v>2059</v>
      </c>
      <c r="CP45" s="186"/>
      <c r="CQ45" s="186"/>
      <c r="CR45" s="178" t="s">
        <v>2060</v>
      </c>
      <c r="CS45" s="178" t="s">
        <v>2061</v>
      </c>
      <c r="CT45" s="178" t="s">
        <v>2062</v>
      </c>
      <c r="CU45" s="186"/>
      <c r="CV45" s="186"/>
      <c r="CW45" s="178" t="s">
        <v>2063</v>
      </c>
      <c r="CX45" s="186"/>
      <c r="CY45" s="178" t="s">
        <v>2064</v>
      </c>
      <c r="CZ45" s="186"/>
      <c r="DA45" s="178" t="s">
        <v>2065</v>
      </c>
      <c r="DB45" s="178" t="s">
        <v>2066</v>
      </c>
      <c r="DC45" s="178" t="s">
        <v>2067</v>
      </c>
      <c r="DD45" s="178" t="s">
        <v>2068</v>
      </c>
      <c r="DE45" s="178" t="s">
        <v>2069</v>
      </c>
    </row>
    <row r="46" spans="1:109" ht="6.75" customHeight="1">
      <c r="A46" s="164"/>
      <c r="B46" s="639"/>
      <c r="C46" s="150"/>
      <c r="D46" s="150"/>
      <c r="E46" s="150"/>
      <c r="F46" s="150"/>
      <c r="G46" s="150"/>
      <c r="H46" s="150"/>
      <c r="I46" s="150"/>
      <c r="J46" s="150"/>
      <c r="K46" s="150"/>
      <c r="L46" s="150"/>
      <c r="M46" s="150"/>
      <c r="N46" s="150"/>
      <c r="O46" s="150"/>
      <c r="P46" s="150"/>
      <c r="Q46" s="150"/>
      <c r="R46" s="150"/>
      <c r="S46" s="150"/>
      <c r="T46" s="150"/>
      <c r="U46" s="150"/>
      <c r="V46" s="150"/>
      <c r="W46" s="150"/>
      <c r="X46" s="150"/>
      <c r="Y46" s="150"/>
      <c r="Z46" s="150"/>
      <c r="AA46" s="150"/>
      <c r="AB46" s="150"/>
      <c r="AC46" s="150"/>
      <c r="AD46" s="640"/>
      <c r="AE46" s="164"/>
      <c r="AH46" s="184"/>
      <c r="AI46" s="184"/>
      <c r="AJ46" s="184"/>
      <c r="AK46" s="184"/>
      <c r="AL46" s="172" t="str">
        <f t="shared" si="0"/>
        <v>Comapa</v>
      </c>
      <c r="AM46" s="172" t="str">
        <f t="shared" si="1"/>
        <v>30043</v>
      </c>
      <c r="AN46" s="173" t="str">
        <f t="shared" si="2"/>
        <v>043</v>
      </c>
      <c r="AO46" s="184"/>
      <c r="AP46" s="170">
        <v>44</v>
      </c>
      <c r="AQ46" s="185"/>
      <c r="AR46" s="185"/>
      <c r="AS46" s="185"/>
      <c r="AT46" s="185"/>
      <c r="AU46" s="185"/>
      <c r="AV46" s="185"/>
      <c r="AW46" s="176" t="s">
        <v>2070</v>
      </c>
      <c r="AX46" s="176" t="s">
        <v>2071</v>
      </c>
      <c r="AY46" s="185"/>
      <c r="AZ46" s="185"/>
      <c r="BA46" s="176" t="s">
        <v>2072</v>
      </c>
      <c r="BB46" s="176" t="s">
        <v>2073</v>
      </c>
      <c r="BC46" s="176" t="s">
        <v>2074</v>
      </c>
      <c r="BD46" s="176" t="s">
        <v>2075</v>
      </c>
      <c r="BE46" s="177" t="s">
        <v>2076</v>
      </c>
      <c r="BF46" s="176" t="s">
        <v>2077</v>
      </c>
      <c r="BG46" s="185"/>
      <c r="BH46" s="185"/>
      <c r="BI46" s="176" t="s">
        <v>2078</v>
      </c>
      <c r="BJ46" s="176" t="s">
        <v>2079</v>
      </c>
      <c r="BK46" s="176" t="s">
        <v>2080</v>
      </c>
      <c r="BL46" s="185"/>
      <c r="BM46" s="185"/>
      <c r="BN46" s="176" t="s">
        <v>2081</v>
      </c>
      <c r="BO46" s="185"/>
      <c r="BP46" s="176" t="s">
        <v>2082</v>
      </c>
      <c r="BQ46" s="185"/>
      <c r="BR46" s="176" t="s">
        <v>2083</v>
      </c>
      <c r="BS46" s="176" t="s">
        <v>2084</v>
      </c>
      <c r="BT46" s="176" t="s">
        <v>2085</v>
      </c>
      <c r="BU46" s="176" t="s">
        <v>2086</v>
      </c>
      <c r="BV46" s="176" t="s">
        <v>2087</v>
      </c>
      <c r="BW46" s="184"/>
      <c r="BX46" s="184"/>
      <c r="BY46" s="184"/>
      <c r="BZ46" s="186"/>
      <c r="CA46" s="186"/>
      <c r="CB46" s="186"/>
      <c r="CC46" s="186"/>
      <c r="CD46" s="186"/>
      <c r="CE46" s="186"/>
      <c r="CF46" s="178" t="s">
        <v>2088</v>
      </c>
      <c r="CG46" s="178" t="s">
        <v>2089</v>
      </c>
      <c r="CH46" s="186"/>
      <c r="CI46" s="186"/>
      <c r="CJ46" s="178" t="s">
        <v>2028</v>
      </c>
      <c r="CK46" s="178" t="s">
        <v>2090</v>
      </c>
      <c r="CL46" s="178" t="s">
        <v>2091</v>
      </c>
      <c r="CM46" s="178" t="s">
        <v>2092</v>
      </c>
      <c r="CN46" s="179" t="s">
        <v>2093</v>
      </c>
      <c r="CO46" s="178" t="s">
        <v>2094</v>
      </c>
      <c r="CP46" s="186"/>
      <c r="CQ46" s="186"/>
      <c r="CR46" s="178" t="s">
        <v>2095</v>
      </c>
      <c r="CS46" s="180" t="s">
        <v>2096</v>
      </c>
      <c r="CT46" s="178" t="s">
        <v>2097</v>
      </c>
      <c r="CU46" s="186"/>
      <c r="CV46" s="186"/>
      <c r="CW46" s="178" t="s">
        <v>2098</v>
      </c>
      <c r="CX46" s="186"/>
      <c r="CY46" s="178" t="s">
        <v>2099</v>
      </c>
      <c r="CZ46" s="186"/>
      <c r="DA46" s="178" t="s">
        <v>2100</v>
      </c>
      <c r="DB46" s="178" t="s">
        <v>2101</v>
      </c>
      <c r="DC46" s="178" t="s">
        <v>2102</v>
      </c>
      <c r="DD46" s="178" t="s">
        <v>2103</v>
      </c>
      <c r="DE46" s="178" t="s">
        <v>2104</v>
      </c>
    </row>
    <row r="47" spans="1:109" ht="84" customHeight="1">
      <c r="A47" s="164"/>
      <c r="B47" s="639"/>
      <c r="C47" s="706" t="s">
        <v>2105</v>
      </c>
      <c r="D47" s="706"/>
      <c r="E47" s="706"/>
      <c r="F47" s="706"/>
      <c r="G47" s="706"/>
      <c r="H47" s="706"/>
      <c r="I47" s="706"/>
      <c r="J47" s="706"/>
      <c r="K47" s="706"/>
      <c r="L47" s="706"/>
      <c r="M47" s="706"/>
      <c r="N47" s="706"/>
      <c r="O47" s="706"/>
      <c r="P47" s="706"/>
      <c r="Q47" s="706"/>
      <c r="R47" s="706"/>
      <c r="S47" s="706"/>
      <c r="T47" s="706"/>
      <c r="U47" s="706"/>
      <c r="V47" s="706"/>
      <c r="W47" s="706"/>
      <c r="X47" s="706"/>
      <c r="Y47" s="706"/>
      <c r="Z47" s="706"/>
      <c r="AA47" s="706"/>
      <c r="AB47" s="706"/>
      <c r="AC47" s="706"/>
      <c r="AD47" s="640"/>
      <c r="AE47" s="164"/>
      <c r="AH47" s="184"/>
      <c r="AI47" s="184"/>
      <c r="AJ47" s="184"/>
      <c r="AK47" s="184"/>
      <c r="AL47" s="172" t="str">
        <f t="shared" si="0"/>
        <v>Córdoba</v>
      </c>
      <c r="AM47" s="172" t="str">
        <f t="shared" si="1"/>
        <v>30044</v>
      </c>
      <c r="AN47" s="173" t="str">
        <f t="shared" si="2"/>
        <v>044</v>
      </c>
      <c r="AO47" s="184"/>
      <c r="AP47" s="170">
        <v>45</v>
      </c>
      <c r="AQ47" s="185"/>
      <c r="AR47" s="185"/>
      <c r="AS47" s="185"/>
      <c r="AT47" s="185"/>
      <c r="AU47" s="185"/>
      <c r="AV47" s="185"/>
      <c r="AW47" s="176" t="s">
        <v>2106</v>
      </c>
      <c r="AX47" s="176" t="s">
        <v>2107</v>
      </c>
      <c r="AY47" s="185"/>
      <c r="AZ47" s="185"/>
      <c r="BA47" s="176" t="s">
        <v>2108</v>
      </c>
      <c r="BB47" s="176" t="s">
        <v>2109</v>
      </c>
      <c r="BC47" s="176" t="s">
        <v>2110</v>
      </c>
      <c r="BD47" s="176" t="s">
        <v>2111</v>
      </c>
      <c r="BE47" s="177" t="s">
        <v>2112</v>
      </c>
      <c r="BF47" s="176" t="s">
        <v>2113</v>
      </c>
      <c r="BG47" s="185"/>
      <c r="BH47" s="185"/>
      <c r="BI47" s="176" t="s">
        <v>2114</v>
      </c>
      <c r="BJ47" s="176" t="s">
        <v>2115</v>
      </c>
      <c r="BK47" s="176" t="s">
        <v>2116</v>
      </c>
      <c r="BL47" s="185"/>
      <c r="BM47" s="185"/>
      <c r="BN47" s="176" t="s">
        <v>2117</v>
      </c>
      <c r="BO47" s="185"/>
      <c r="BP47" s="176" t="s">
        <v>2118</v>
      </c>
      <c r="BQ47" s="185"/>
      <c r="BR47" s="185">
        <v>28099</v>
      </c>
      <c r="BS47" s="176" t="s">
        <v>2119</v>
      </c>
      <c r="BT47" s="176" t="s">
        <v>2120</v>
      </c>
      <c r="BU47" s="176" t="s">
        <v>2121</v>
      </c>
      <c r="BV47" s="176" t="s">
        <v>2122</v>
      </c>
      <c r="BW47" s="184"/>
      <c r="BX47" s="184"/>
      <c r="BY47" s="184"/>
      <c r="BZ47" s="186"/>
      <c r="CA47" s="186"/>
      <c r="CB47" s="186"/>
      <c r="CC47" s="186"/>
      <c r="CD47" s="186"/>
      <c r="CE47" s="186"/>
      <c r="CF47" s="178" t="s">
        <v>2123</v>
      </c>
      <c r="CG47" s="178" t="s">
        <v>1021</v>
      </c>
      <c r="CH47" s="186"/>
      <c r="CI47" s="186"/>
      <c r="CJ47" s="178" t="s">
        <v>2065</v>
      </c>
      <c r="CK47" s="178" t="s">
        <v>2124</v>
      </c>
      <c r="CL47" s="178" t="s">
        <v>2125</v>
      </c>
      <c r="CM47" s="178" t="s">
        <v>2126</v>
      </c>
      <c r="CN47" s="179" t="s">
        <v>2127</v>
      </c>
      <c r="CO47" s="178" t="s">
        <v>866</v>
      </c>
      <c r="CP47" s="186"/>
      <c r="CQ47" s="186"/>
      <c r="CR47" s="178" t="s">
        <v>2128</v>
      </c>
      <c r="CS47" s="178" t="s">
        <v>2129</v>
      </c>
      <c r="CT47" s="178" t="s">
        <v>2130</v>
      </c>
      <c r="CU47" s="186"/>
      <c r="CV47" s="186"/>
      <c r="CW47" s="178" t="s">
        <v>2131</v>
      </c>
      <c r="CX47" s="186"/>
      <c r="CY47" s="180" t="s">
        <v>2132</v>
      </c>
      <c r="CZ47" s="186"/>
      <c r="DA47" s="178" t="s">
        <v>397</v>
      </c>
      <c r="DB47" s="178" t="s">
        <v>2133</v>
      </c>
      <c r="DC47" s="178" t="s">
        <v>2134</v>
      </c>
      <c r="DD47" s="178" t="s">
        <v>2135</v>
      </c>
      <c r="DE47" s="178" t="s">
        <v>1429</v>
      </c>
    </row>
    <row r="48" spans="1:109" ht="6.75" customHeight="1">
      <c r="A48" s="164"/>
      <c r="B48" s="639"/>
      <c r="C48" s="150"/>
      <c r="D48" s="150"/>
      <c r="E48" s="150"/>
      <c r="F48" s="150"/>
      <c r="G48" s="150"/>
      <c r="H48" s="150"/>
      <c r="I48" s="150"/>
      <c r="J48" s="150"/>
      <c r="K48" s="150"/>
      <c r="L48" s="150"/>
      <c r="M48" s="150"/>
      <c r="N48" s="150"/>
      <c r="O48" s="150"/>
      <c r="P48" s="150"/>
      <c r="Q48" s="150"/>
      <c r="R48" s="150"/>
      <c r="S48" s="150"/>
      <c r="T48" s="150"/>
      <c r="U48" s="150"/>
      <c r="V48" s="150"/>
      <c r="W48" s="150"/>
      <c r="X48" s="150"/>
      <c r="Y48" s="150"/>
      <c r="Z48" s="150"/>
      <c r="AA48" s="150"/>
      <c r="AB48" s="150"/>
      <c r="AC48" s="150"/>
      <c r="AD48" s="640"/>
      <c r="AE48" s="164"/>
      <c r="AH48" s="184"/>
      <c r="AI48" s="184"/>
      <c r="AJ48" s="184"/>
      <c r="AK48" s="184"/>
      <c r="AL48" s="172" t="str">
        <f t="shared" si="0"/>
        <v>Cosamaloapan de Carpio</v>
      </c>
      <c r="AM48" s="172" t="str">
        <f t="shared" si="1"/>
        <v>30045</v>
      </c>
      <c r="AN48" s="173" t="str">
        <f t="shared" si="2"/>
        <v>045</v>
      </c>
      <c r="AO48" s="184"/>
      <c r="AP48" s="170">
        <v>46</v>
      </c>
      <c r="AQ48" s="185"/>
      <c r="AR48" s="185"/>
      <c r="AS48" s="185"/>
      <c r="AT48" s="185"/>
      <c r="AU48" s="185"/>
      <c r="AV48" s="185"/>
      <c r="AW48" s="176" t="s">
        <v>2136</v>
      </c>
      <c r="AX48" s="176" t="s">
        <v>2137</v>
      </c>
      <c r="AY48" s="185"/>
      <c r="AZ48" s="185"/>
      <c r="BA48" s="176" t="s">
        <v>2138</v>
      </c>
      <c r="BB48" s="176" t="s">
        <v>2139</v>
      </c>
      <c r="BC48" s="176" t="s">
        <v>2140</v>
      </c>
      <c r="BD48" s="176" t="s">
        <v>2141</v>
      </c>
      <c r="BE48" s="177" t="s">
        <v>2142</v>
      </c>
      <c r="BF48" s="176" t="s">
        <v>2143</v>
      </c>
      <c r="BG48" s="185"/>
      <c r="BH48" s="185"/>
      <c r="BI48" s="176" t="s">
        <v>2144</v>
      </c>
      <c r="BJ48" s="176" t="s">
        <v>2145</v>
      </c>
      <c r="BK48" s="176" t="s">
        <v>2146</v>
      </c>
      <c r="BL48" s="185"/>
      <c r="BM48" s="185"/>
      <c r="BN48" s="176" t="s">
        <v>2147</v>
      </c>
      <c r="BO48" s="185"/>
      <c r="BP48" s="176" t="s">
        <v>2148</v>
      </c>
      <c r="BQ48" s="185"/>
      <c r="BR48" s="185"/>
      <c r="BS48" s="176" t="s">
        <v>2149</v>
      </c>
      <c r="BT48" s="176" t="s">
        <v>2150</v>
      </c>
      <c r="BU48" s="176" t="s">
        <v>2151</v>
      </c>
      <c r="BV48" s="176" t="s">
        <v>2152</v>
      </c>
      <c r="BW48" s="184"/>
      <c r="BX48" s="184"/>
      <c r="BY48" s="184"/>
      <c r="BZ48" s="186"/>
      <c r="CA48" s="186"/>
      <c r="CB48" s="186"/>
      <c r="CC48" s="186"/>
      <c r="CD48" s="186"/>
      <c r="CE48" s="186"/>
      <c r="CF48" s="178" t="s">
        <v>2153</v>
      </c>
      <c r="CG48" s="178" t="s">
        <v>2154</v>
      </c>
      <c r="CH48" s="186"/>
      <c r="CI48" s="186"/>
      <c r="CJ48" s="178" t="s">
        <v>2155</v>
      </c>
      <c r="CK48" s="178" t="s">
        <v>2156</v>
      </c>
      <c r="CL48" s="178" t="s">
        <v>2157</v>
      </c>
      <c r="CM48" s="178" t="s">
        <v>2158</v>
      </c>
      <c r="CN48" s="179" t="s">
        <v>2159</v>
      </c>
      <c r="CO48" s="178" t="s">
        <v>2160</v>
      </c>
      <c r="CP48" s="186"/>
      <c r="CQ48" s="186"/>
      <c r="CR48" s="178" t="s">
        <v>2161</v>
      </c>
      <c r="CS48" s="178" t="s">
        <v>2162</v>
      </c>
      <c r="CT48" s="178" t="s">
        <v>2163</v>
      </c>
      <c r="CU48" s="186"/>
      <c r="CV48" s="186"/>
      <c r="CW48" s="178" t="s">
        <v>2164</v>
      </c>
      <c r="CX48" s="186"/>
      <c r="CY48" s="178" t="s">
        <v>2165</v>
      </c>
      <c r="CZ48" s="186"/>
      <c r="DA48" s="186"/>
      <c r="DB48" s="178" t="s">
        <v>299</v>
      </c>
      <c r="DC48" s="178" t="s">
        <v>2166</v>
      </c>
      <c r="DD48" s="178" t="s">
        <v>2167</v>
      </c>
      <c r="DE48" s="178" t="s">
        <v>2168</v>
      </c>
    </row>
    <row r="49" spans="1:109" ht="108" customHeight="1">
      <c r="A49" s="164"/>
      <c r="B49" s="639"/>
      <c r="C49" s="706" t="s">
        <v>2169</v>
      </c>
      <c r="D49" s="706"/>
      <c r="E49" s="706"/>
      <c r="F49" s="706"/>
      <c r="G49" s="706"/>
      <c r="H49" s="706"/>
      <c r="I49" s="706"/>
      <c r="J49" s="706"/>
      <c r="K49" s="706"/>
      <c r="L49" s="706"/>
      <c r="M49" s="706"/>
      <c r="N49" s="706"/>
      <c r="O49" s="706"/>
      <c r="P49" s="706"/>
      <c r="Q49" s="706"/>
      <c r="R49" s="706"/>
      <c r="S49" s="706"/>
      <c r="T49" s="706"/>
      <c r="U49" s="706"/>
      <c r="V49" s="706"/>
      <c r="W49" s="706"/>
      <c r="X49" s="706"/>
      <c r="Y49" s="706"/>
      <c r="Z49" s="706"/>
      <c r="AA49" s="706"/>
      <c r="AB49" s="706"/>
      <c r="AC49" s="706"/>
      <c r="AD49" s="640"/>
      <c r="AE49" s="164"/>
      <c r="AH49" s="184"/>
      <c r="AI49" s="184"/>
      <c r="AJ49" s="184"/>
      <c r="AK49" s="184"/>
      <c r="AL49" s="172" t="str">
        <f t="shared" si="0"/>
        <v>Cosautlán de Carvajal</v>
      </c>
      <c r="AM49" s="172" t="str">
        <f t="shared" si="1"/>
        <v>30046</v>
      </c>
      <c r="AN49" s="173" t="str">
        <f t="shared" si="2"/>
        <v>046</v>
      </c>
      <c r="AO49" s="184"/>
      <c r="AP49" s="170">
        <v>47</v>
      </c>
      <c r="AQ49" s="185"/>
      <c r="AR49" s="185"/>
      <c r="AS49" s="185"/>
      <c r="AT49" s="185"/>
      <c r="AU49" s="185"/>
      <c r="AV49" s="185"/>
      <c r="AW49" s="176" t="s">
        <v>2170</v>
      </c>
      <c r="AX49" s="176" t="s">
        <v>2171</v>
      </c>
      <c r="AY49" s="185"/>
      <c r="AZ49" s="185"/>
      <c r="BA49" s="176" t="s">
        <v>2172</v>
      </c>
      <c r="BB49" s="176" t="s">
        <v>2173</v>
      </c>
      <c r="BC49" s="176" t="s">
        <v>2174</v>
      </c>
      <c r="BD49" s="176" t="s">
        <v>2175</v>
      </c>
      <c r="BE49" s="177" t="s">
        <v>2176</v>
      </c>
      <c r="BF49" s="176" t="s">
        <v>2177</v>
      </c>
      <c r="BG49" s="185"/>
      <c r="BH49" s="185"/>
      <c r="BI49" s="176" t="s">
        <v>2178</v>
      </c>
      <c r="BJ49" s="176" t="s">
        <v>2179</v>
      </c>
      <c r="BK49" s="176" t="s">
        <v>2180</v>
      </c>
      <c r="BL49" s="185"/>
      <c r="BM49" s="185"/>
      <c r="BN49" s="176" t="s">
        <v>2181</v>
      </c>
      <c r="BO49" s="185"/>
      <c r="BP49" s="176" t="s">
        <v>2182</v>
      </c>
      <c r="BQ49" s="185"/>
      <c r="BR49" s="185"/>
      <c r="BS49" s="176" t="s">
        <v>2183</v>
      </c>
      <c r="BT49" s="176" t="s">
        <v>2184</v>
      </c>
      <c r="BU49" s="176" t="s">
        <v>2185</v>
      </c>
      <c r="BV49" s="176" t="s">
        <v>2186</v>
      </c>
      <c r="BW49" s="184"/>
      <c r="BX49" s="184"/>
      <c r="BY49" s="184"/>
      <c r="BZ49" s="186"/>
      <c r="CA49" s="186"/>
      <c r="CB49" s="186"/>
      <c r="CC49" s="186"/>
      <c r="CD49" s="186"/>
      <c r="CE49" s="186"/>
      <c r="CF49" s="178" t="s">
        <v>2187</v>
      </c>
      <c r="CG49" s="178" t="s">
        <v>994</v>
      </c>
      <c r="CH49" s="186"/>
      <c r="CI49" s="186"/>
      <c r="CJ49" s="178" t="s">
        <v>2188</v>
      </c>
      <c r="CK49" s="178" t="s">
        <v>2189</v>
      </c>
      <c r="CL49" s="178" t="s">
        <v>2190</v>
      </c>
      <c r="CM49" s="178" t="s">
        <v>2191</v>
      </c>
      <c r="CN49" s="179" t="s">
        <v>2192</v>
      </c>
      <c r="CO49" s="178" t="s">
        <v>916</v>
      </c>
      <c r="CP49" s="186"/>
      <c r="CQ49" s="186"/>
      <c r="CR49" s="178" t="s">
        <v>2193</v>
      </c>
      <c r="CS49" s="178" t="s">
        <v>2194</v>
      </c>
      <c r="CT49" s="178" t="s">
        <v>2195</v>
      </c>
      <c r="CU49" s="186"/>
      <c r="CV49" s="186"/>
      <c r="CW49" s="178" t="s">
        <v>2196</v>
      </c>
      <c r="CX49" s="186"/>
      <c r="CY49" s="178" t="s">
        <v>2197</v>
      </c>
      <c r="CZ49" s="186"/>
      <c r="DA49" s="186"/>
      <c r="DB49" s="178" t="s">
        <v>483</v>
      </c>
      <c r="DC49" s="178" t="s">
        <v>2198</v>
      </c>
      <c r="DD49" s="178" t="s">
        <v>2199</v>
      </c>
      <c r="DE49" s="178" t="s">
        <v>2200</v>
      </c>
    </row>
    <row r="50" spans="1:109" ht="6.75" customHeight="1">
      <c r="A50" s="164"/>
      <c r="B50" s="639"/>
      <c r="C50" s="150"/>
      <c r="D50" s="150"/>
      <c r="E50" s="150"/>
      <c r="F50" s="150"/>
      <c r="G50" s="150"/>
      <c r="H50" s="150"/>
      <c r="I50" s="150"/>
      <c r="J50" s="150"/>
      <c r="K50" s="150"/>
      <c r="L50" s="150"/>
      <c r="M50" s="150"/>
      <c r="N50" s="150"/>
      <c r="O50" s="150"/>
      <c r="P50" s="150"/>
      <c r="Q50" s="150"/>
      <c r="R50" s="150"/>
      <c r="S50" s="150"/>
      <c r="T50" s="150"/>
      <c r="U50" s="150"/>
      <c r="V50" s="150"/>
      <c r="W50" s="150"/>
      <c r="X50" s="150"/>
      <c r="Y50" s="150"/>
      <c r="Z50" s="150"/>
      <c r="AA50" s="150"/>
      <c r="AB50" s="150"/>
      <c r="AC50" s="150"/>
      <c r="AD50" s="640"/>
      <c r="AE50" s="164"/>
      <c r="AH50" s="184"/>
      <c r="AI50" s="184"/>
      <c r="AJ50" s="184"/>
      <c r="AK50" s="184"/>
      <c r="AL50" s="172" t="str">
        <f t="shared" si="0"/>
        <v>Coscomatepec</v>
      </c>
      <c r="AM50" s="172" t="str">
        <f t="shared" si="1"/>
        <v>30047</v>
      </c>
      <c r="AN50" s="173" t="str">
        <f t="shared" si="2"/>
        <v>047</v>
      </c>
      <c r="AO50" s="184"/>
      <c r="AP50" s="170">
        <v>48</v>
      </c>
      <c r="AQ50" s="185"/>
      <c r="AR50" s="185"/>
      <c r="AS50" s="185"/>
      <c r="AT50" s="185"/>
      <c r="AU50" s="185"/>
      <c r="AV50" s="185"/>
      <c r="AW50" s="176" t="s">
        <v>2201</v>
      </c>
      <c r="AX50" s="176" t="s">
        <v>2202</v>
      </c>
      <c r="AY50" s="185"/>
      <c r="AZ50" s="185"/>
      <c r="BA50" s="185">
        <v>11099</v>
      </c>
      <c r="BB50" s="176" t="s">
        <v>2203</v>
      </c>
      <c r="BC50" s="176" t="s">
        <v>2204</v>
      </c>
      <c r="BD50" s="176" t="s">
        <v>2205</v>
      </c>
      <c r="BE50" s="177" t="s">
        <v>2206</v>
      </c>
      <c r="BF50" s="176" t="s">
        <v>2207</v>
      </c>
      <c r="BG50" s="185"/>
      <c r="BH50" s="185"/>
      <c r="BI50" s="176" t="s">
        <v>2208</v>
      </c>
      <c r="BJ50" s="176" t="s">
        <v>2209</v>
      </c>
      <c r="BK50" s="176" t="s">
        <v>2210</v>
      </c>
      <c r="BL50" s="185"/>
      <c r="BM50" s="185"/>
      <c r="BN50" s="176" t="s">
        <v>2211</v>
      </c>
      <c r="BO50" s="185"/>
      <c r="BP50" s="176" t="s">
        <v>2212</v>
      </c>
      <c r="BQ50" s="185"/>
      <c r="BR50" s="185"/>
      <c r="BS50" s="176" t="s">
        <v>2213</v>
      </c>
      <c r="BT50" s="176" t="s">
        <v>2214</v>
      </c>
      <c r="BU50" s="176" t="s">
        <v>2215</v>
      </c>
      <c r="BV50" s="176" t="s">
        <v>2216</v>
      </c>
      <c r="BW50" s="184"/>
      <c r="BX50" s="184"/>
      <c r="BY50" s="184"/>
      <c r="BZ50" s="186"/>
      <c r="CA50" s="186"/>
      <c r="CB50" s="186"/>
      <c r="CC50" s="186"/>
      <c r="CD50" s="186"/>
      <c r="CE50" s="186"/>
      <c r="CF50" s="178" t="s">
        <v>2217</v>
      </c>
      <c r="CG50" s="178" t="s">
        <v>2218</v>
      </c>
      <c r="CH50" s="186"/>
      <c r="CI50" s="186"/>
      <c r="CJ50" s="178" t="s">
        <v>397</v>
      </c>
      <c r="CK50" s="178" t="s">
        <v>2219</v>
      </c>
      <c r="CL50" s="178" t="s">
        <v>2220</v>
      </c>
      <c r="CM50" s="178" t="s">
        <v>2221</v>
      </c>
      <c r="CN50" s="179" t="s">
        <v>2222</v>
      </c>
      <c r="CO50" s="178" t="s">
        <v>2223</v>
      </c>
      <c r="CP50" s="186"/>
      <c r="CQ50" s="186"/>
      <c r="CR50" s="178" t="s">
        <v>648</v>
      </c>
      <c r="CS50" s="178" t="s">
        <v>2224</v>
      </c>
      <c r="CT50" s="178" t="s">
        <v>1499</v>
      </c>
      <c r="CU50" s="186"/>
      <c r="CV50" s="186"/>
      <c r="CW50" s="178" t="s">
        <v>2225</v>
      </c>
      <c r="CX50" s="186"/>
      <c r="CY50" s="178" t="s">
        <v>2226</v>
      </c>
      <c r="CZ50" s="186"/>
      <c r="DA50" s="186"/>
      <c r="DB50" s="178" t="s">
        <v>479</v>
      </c>
      <c r="DC50" s="178" t="s">
        <v>2227</v>
      </c>
      <c r="DD50" s="178" t="s">
        <v>2228</v>
      </c>
      <c r="DE50" s="178" t="s">
        <v>2229</v>
      </c>
    </row>
    <row r="51" spans="1:109" ht="48" customHeight="1">
      <c r="A51" s="164"/>
      <c r="B51" s="639"/>
      <c r="C51" s="699" t="s">
        <v>2230</v>
      </c>
      <c r="D51" s="699"/>
      <c r="E51" s="699"/>
      <c r="F51" s="699"/>
      <c r="G51" s="699"/>
      <c r="H51" s="699"/>
      <c r="I51" s="699"/>
      <c r="J51" s="699"/>
      <c r="K51" s="699"/>
      <c r="L51" s="699"/>
      <c r="M51" s="699"/>
      <c r="N51" s="699"/>
      <c r="O51" s="699"/>
      <c r="P51" s="699"/>
      <c r="Q51" s="699"/>
      <c r="R51" s="699"/>
      <c r="S51" s="699"/>
      <c r="T51" s="699"/>
      <c r="U51" s="699"/>
      <c r="V51" s="699"/>
      <c r="W51" s="699"/>
      <c r="X51" s="699"/>
      <c r="Y51" s="699"/>
      <c r="Z51" s="699"/>
      <c r="AA51" s="699"/>
      <c r="AB51" s="699"/>
      <c r="AC51" s="699"/>
      <c r="AD51" s="640"/>
      <c r="AE51" s="164"/>
      <c r="AH51" s="184"/>
      <c r="AI51" s="184"/>
      <c r="AJ51" s="184"/>
      <c r="AK51" s="184"/>
      <c r="AL51" s="172" t="str">
        <f t="shared" si="0"/>
        <v>Cosoleacaque</v>
      </c>
      <c r="AM51" s="172" t="str">
        <f t="shared" si="1"/>
        <v>30048</v>
      </c>
      <c r="AN51" s="173" t="str">
        <f t="shared" si="2"/>
        <v>048</v>
      </c>
      <c r="AO51" s="184"/>
      <c r="AP51" s="170">
        <v>49</v>
      </c>
      <c r="AQ51" s="185"/>
      <c r="AR51" s="185"/>
      <c r="AS51" s="185"/>
      <c r="AT51" s="185"/>
      <c r="AU51" s="185"/>
      <c r="AV51" s="185"/>
      <c r="AW51" s="176" t="s">
        <v>2231</v>
      </c>
      <c r="AX51" s="176" t="s">
        <v>2232</v>
      </c>
      <c r="AY51" s="185"/>
      <c r="AZ51" s="185"/>
      <c r="BA51" s="185"/>
      <c r="BB51" s="176" t="s">
        <v>2233</v>
      </c>
      <c r="BC51" s="176" t="s">
        <v>2234</v>
      </c>
      <c r="BD51" s="176" t="s">
        <v>2235</v>
      </c>
      <c r="BE51" s="177" t="s">
        <v>2236</v>
      </c>
      <c r="BF51" s="176" t="s">
        <v>2237</v>
      </c>
      <c r="BG51" s="185"/>
      <c r="BH51" s="185"/>
      <c r="BI51" s="176" t="s">
        <v>2238</v>
      </c>
      <c r="BJ51" s="176" t="s">
        <v>2239</v>
      </c>
      <c r="BK51" s="176" t="s">
        <v>2240</v>
      </c>
      <c r="BL51" s="185"/>
      <c r="BM51" s="185"/>
      <c r="BN51" s="176" t="s">
        <v>2241</v>
      </c>
      <c r="BO51" s="185"/>
      <c r="BP51" s="176" t="s">
        <v>2242</v>
      </c>
      <c r="BQ51" s="185"/>
      <c r="BR51" s="185"/>
      <c r="BS51" s="176" t="s">
        <v>2243</v>
      </c>
      <c r="BT51" s="176" t="s">
        <v>2244</v>
      </c>
      <c r="BU51" s="176" t="s">
        <v>2245</v>
      </c>
      <c r="BV51" s="176" t="s">
        <v>2246</v>
      </c>
      <c r="BW51" s="184"/>
      <c r="BX51" s="184"/>
      <c r="BY51" s="184"/>
      <c r="BZ51" s="186"/>
      <c r="CA51" s="186"/>
      <c r="CB51" s="186"/>
      <c r="CC51" s="186"/>
      <c r="CD51" s="186"/>
      <c r="CE51" s="186"/>
      <c r="CF51" s="178" t="s">
        <v>916</v>
      </c>
      <c r="CG51" s="178" t="s">
        <v>2247</v>
      </c>
      <c r="CH51" s="186"/>
      <c r="CI51" s="186"/>
      <c r="CJ51" s="186"/>
      <c r="CK51" s="178" t="s">
        <v>2248</v>
      </c>
      <c r="CL51" s="178" t="s">
        <v>2249</v>
      </c>
      <c r="CM51" s="178" t="s">
        <v>333</v>
      </c>
      <c r="CN51" s="179" t="s">
        <v>2250</v>
      </c>
      <c r="CO51" s="178" t="s">
        <v>1129</v>
      </c>
      <c r="CP51" s="186"/>
      <c r="CQ51" s="186"/>
      <c r="CR51" s="178" t="s">
        <v>1630</v>
      </c>
      <c r="CS51" s="178" t="s">
        <v>2251</v>
      </c>
      <c r="CT51" s="178" t="s">
        <v>2252</v>
      </c>
      <c r="CU51" s="186"/>
      <c r="CV51" s="186"/>
      <c r="CW51" s="178" t="s">
        <v>2253</v>
      </c>
      <c r="CX51" s="186"/>
      <c r="CY51" s="178" t="s">
        <v>2254</v>
      </c>
      <c r="CZ51" s="186"/>
      <c r="DA51" s="186"/>
      <c r="DB51" s="178" t="s">
        <v>2255</v>
      </c>
      <c r="DC51" s="178" t="s">
        <v>2256</v>
      </c>
      <c r="DD51" s="178" t="s">
        <v>2257</v>
      </c>
      <c r="DE51" s="178" t="s">
        <v>2258</v>
      </c>
    </row>
    <row r="52" spans="1:109" ht="6.75" customHeight="1">
      <c r="A52" s="164"/>
      <c r="B52" s="639"/>
      <c r="C52" s="150"/>
      <c r="D52" s="150"/>
      <c r="E52" s="150"/>
      <c r="F52" s="150"/>
      <c r="G52" s="150"/>
      <c r="H52" s="150"/>
      <c r="I52" s="150"/>
      <c r="J52" s="150"/>
      <c r="K52" s="150"/>
      <c r="L52" s="150"/>
      <c r="M52" s="150"/>
      <c r="N52" s="150"/>
      <c r="O52" s="150"/>
      <c r="P52" s="150"/>
      <c r="Q52" s="150"/>
      <c r="R52" s="150"/>
      <c r="S52" s="150"/>
      <c r="T52" s="150"/>
      <c r="U52" s="150"/>
      <c r="V52" s="150"/>
      <c r="W52" s="150"/>
      <c r="X52" s="150"/>
      <c r="Y52" s="150"/>
      <c r="Z52" s="150"/>
      <c r="AA52" s="150"/>
      <c r="AB52" s="150"/>
      <c r="AC52" s="150"/>
      <c r="AD52" s="640"/>
      <c r="AE52" s="164"/>
      <c r="AH52" s="184"/>
      <c r="AI52" s="184"/>
      <c r="AJ52" s="184"/>
      <c r="AK52" s="184"/>
      <c r="AL52" s="172" t="str">
        <f t="shared" si="0"/>
        <v>Cotaxtla</v>
      </c>
      <c r="AM52" s="172" t="str">
        <f t="shared" si="1"/>
        <v>30049</v>
      </c>
      <c r="AN52" s="173" t="str">
        <f t="shared" si="2"/>
        <v>049</v>
      </c>
      <c r="AO52" s="184"/>
      <c r="AP52" s="170">
        <v>50</v>
      </c>
      <c r="AQ52" s="185"/>
      <c r="AR52" s="185"/>
      <c r="AS52" s="185"/>
      <c r="AT52" s="185"/>
      <c r="AU52" s="185"/>
      <c r="AV52" s="185"/>
      <c r="AW52" s="176" t="s">
        <v>2259</v>
      </c>
      <c r="AX52" s="176" t="s">
        <v>2260</v>
      </c>
      <c r="AY52" s="185"/>
      <c r="AZ52" s="185"/>
      <c r="BA52" s="185"/>
      <c r="BB52" s="176" t="s">
        <v>2261</v>
      </c>
      <c r="BC52" s="176" t="s">
        <v>2262</v>
      </c>
      <c r="BD52" s="176" t="s">
        <v>2263</v>
      </c>
      <c r="BE52" s="177" t="s">
        <v>2264</v>
      </c>
      <c r="BF52" s="176" t="s">
        <v>2265</v>
      </c>
      <c r="BG52" s="185"/>
      <c r="BH52" s="185"/>
      <c r="BI52" s="176" t="s">
        <v>2266</v>
      </c>
      <c r="BJ52" s="176" t="s">
        <v>2267</v>
      </c>
      <c r="BK52" s="176" t="s">
        <v>2268</v>
      </c>
      <c r="BL52" s="185"/>
      <c r="BM52" s="185"/>
      <c r="BN52" s="176" t="s">
        <v>2269</v>
      </c>
      <c r="BO52" s="185"/>
      <c r="BP52" s="176" t="s">
        <v>2270</v>
      </c>
      <c r="BQ52" s="185"/>
      <c r="BR52" s="185"/>
      <c r="BS52" s="176" t="s">
        <v>2271</v>
      </c>
      <c r="BT52" s="176" t="s">
        <v>2272</v>
      </c>
      <c r="BU52" s="176" t="s">
        <v>2273</v>
      </c>
      <c r="BV52" s="176" t="s">
        <v>2274</v>
      </c>
      <c r="BW52" s="184"/>
      <c r="BX52" s="184"/>
      <c r="BY52" s="184"/>
      <c r="BZ52" s="186"/>
      <c r="CA52" s="186"/>
      <c r="CB52" s="186"/>
      <c r="CC52" s="186"/>
      <c r="CD52" s="186"/>
      <c r="CE52" s="186"/>
      <c r="CF52" s="178" t="s">
        <v>2275</v>
      </c>
      <c r="CG52" s="178" t="s">
        <v>2276</v>
      </c>
      <c r="CH52" s="186"/>
      <c r="CI52" s="186"/>
      <c r="CJ52" s="186"/>
      <c r="CK52" s="178" t="s">
        <v>2277</v>
      </c>
      <c r="CL52" s="178" t="s">
        <v>2278</v>
      </c>
      <c r="CM52" s="178" t="s">
        <v>2279</v>
      </c>
      <c r="CN52" s="179" t="s">
        <v>2280</v>
      </c>
      <c r="CO52" s="178" t="s">
        <v>2281</v>
      </c>
      <c r="CP52" s="186"/>
      <c r="CQ52" s="186"/>
      <c r="CR52" s="178" t="s">
        <v>2282</v>
      </c>
      <c r="CS52" s="178" t="s">
        <v>2283</v>
      </c>
      <c r="CT52" s="178" t="s">
        <v>2284</v>
      </c>
      <c r="CU52" s="186"/>
      <c r="CV52" s="186"/>
      <c r="CW52" s="178" t="s">
        <v>2285</v>
      </c>
      <c r="CX52" s="186"/>
      <c r="CY52" s="178" t="s">
        <v>2286</v>
      </c>
      <c r="CZ52" s="186"/>
      <c r="DA52" s="186"/>
      <c r="DB52" s="178" t="s">
        <v>2287</v>
      </c>
      <c r="DC52" s="178" t="s">
        <v>2288</v>
      </c>
      <c r="DD52" s="178" t="s">
        <v>2289</v>
      </c>
      <c r="DE52" s="178" t="s">
        <v>2290</v>
      </c>
    </row>
    <row r="53" spans="1:109" ht="60" customHeight="1">
      <c r="A53" s="164"/>
      <c r="B53" s="639"/>
      <c r="C53" s="699" t="s">
        <v>2291</v>
      </c>
      <c r="D53" s="699"/>
      <c r="E53" s="699"/>
      <c r="F53" s="699"/>
      <c r="G53" s="699"/>
      <c r="H53" s="699"/>
      <c r="I53" s="699"/>
      <c r="J53" s="699"/>
      <c r="K53" s="699"/>
      <c r="L53" s="699"/>
      <c r="M53" s="699"/>
      <c r="N53" s="699"/>
      <c r="O53" s="699"/>
      <c r="P53" s="699"/>
      <c r="Q53" s="699"/>
      <c r="R53" s="699"/>
      <c r="S53" s="699"/>
      <c r="T53" s="699"/>
      <c r="U53" s="699"/>
      <c r="V53" s="699"/>
      <c r="W53" s="699"/>
      <c r="X53" s="699"/>
      <c r="Y53" s="699"/>
      <c r="Z53" s="699"/>
      <c r="AA53" s="699"/>
      <c r="AB53" s="699"/>
      <c r="AC53" s="699"/>
      <c r="AD53" s="640"/>
      <c r="AE53" s="164"/>
      <c r="AH53" s="184"/>
      <c r="AI53" s="184"/>
      <c r="AJ53" s="184"/>
      <c r="AK53" s="184"/>
      <c r="AL53" s="172" t="str">
        <f t="shared" si="0"/>
        <v>Coxquihui</v>
      </c>
      <c r="AM53" s="172" t="str">
        <f t="shared" si="1"/>
        <v>30050</v>
      </c>
      <c r="AN53" s="173" t="str">
        <f t="shared" si="2"/>
        <v>050</v>
      </c>
      <c r="AO53" s="184"/>
      <c r="AP53" s="170">
        <v>51</v>
      </c>
      <c r="AQ53" s="185"/>
      <c r="AR53" s="185"/>
      <c r="AS53" s="185"/>
      <c r="AT53" s="185"/>
      <c r="AU53" s="185"/>
      <c r="AV53" s="185"/>
      <c r="AW53" s="176" t="s">
        <v>2292</v>
      </c>
      <c r="AX53" s="176" t="s">
        <v>2293</v>
      </c>
      <c r="AY53" s="185"/>
      <c r="AZ53" s="185"/>
      <c r="BA53" s="185"/>
      <c r="BB53" s="176" t="s">
        <v>2294</v>
      </c>
      <c r="BC53" s="176" t="s">
        <v>2295</v>
      </c>
      <c r="BD53" s="176" t="s">
        <v>2296</v>
      </c>
      <c r="BE53" s="177" t="s">
        <v>2297</v>
      </c>
      <c r="BF53" s="176" t="s">
        <v>2298</v>
      </c>
      <c r="BG53" s="185"/>
      <c r="BH53" s="185"/>
      <c r="BI53" s="176" t="s">
        <v>2299</v>
      </c>
      <c r="BJ53" s="176" t="s">
        <v>2300</v>
      </c>
      <c r="BK53" s="176" t="s">
        <v>2301</v>
      </c>
      <c r="BL53" s="185"/>
      <c r="BM53" s="185"/>
      <c r="BN53" s="176" t="s">
        <v>2302</v>
      </c>
      <c r="BO53" s="185"/>
      <c r="BP53" s="176" t="s">
        <v>2303</v>
      </c>
      <c r="BQ53" s="185"/>
      <c r="BR53" s="185"/>
      <c r="BS53" s="176" t="s">
        <v>2304</v>
      </c>
      <c r="BT53" s="176" t="s">
        <v>2305</v>
      </c>
      <c r="BU53" s="176" t="s">
        <v>2306</v>
      </c>
      <c r="BV53" s="176" t="s">
        <v>2307</v>
      </c>
      <c r="BW53" s="184"/>
      <c r="BX53" s="184"/>
      <c r="BY53" s="184"/>
      <c r="BZ53" s="186"/>
      <c r="CA53" s="186"/>
      <c r="CB53" s="186"/>
      <c r="CC53" s="186"/>
      <c r="CD53" s="186"/>
      <c r="CE53" s="186"/>
      <c r="CF53" s="178" t="s">
        <v>2308</v>
      </c>
      <c r="CG53" s="178" t="s">
        <v>2309</v>
      </c>
      <c r="CH53" s="186"/>
      <c r="CI53" s="186"/>
      <c r="CJ53" s="186"/>
      <c r="CK53" s="178" t="s">
        <v>2310</v>
      </c>
      <c r="CL53" s="178" t="s">
        <v>2311</v>
      </c>
      <c r="CM53" s="178" t="s">
        <v>2312</v>
      </c>
      <c r="CN53" s="179" t="s">
        <v>2313</v>
      </c>
      <c r="CO53" s="178" t="s">
        <v>2314</v>
      </c>
      <c r="CP53" s="186"/>
      <c r="CQ53" s="186"/>
      <c r="CR53" s="178" t="s">
        <v>2315</v>
      </c>
      <c r="CS53" s="178" t="s">
        <v>2316</v>
      </c>
      <c r="CT53" s="178" t="s">
        <v>2317</v>
      </c>
      <c r="CU53" s="186"/>
      <c r="CV53" s="186"/>
      <c r="CW53" s="178" t="s">
        <v>2318</v>
      </c>
      <c r="CX53" s="186"/>
      <c r="CY53" s="178" t="s">
        <v>1297</v>
      </c>
      <c r="CZ53" s="186"/>
      <c r="DA53" s="186"/>
      <c r="DB53" s="178" t="s">
        <v>2319</v>
      </c>
      <c r="DC53" s="178" t="s">
        <v>2320</v>
      </c>
      <c r="DD53" s="178" t="s">
        <v>2321</v>
      </c>
      <c r="DE53" s="178" t="s">
        <v>2322</v>
      </c>
    </row>
    <row r="54" spans="1:109" ht="6.75" customHeight="1">
      <c r="A54" s="164"/>
      <c r="B54" s="639"/>
      <c r="C54" s="145"/>
      <c r="D54" s="145"/>
      <c r="E54" s="145"/>
      <c r="F54" s="145"/>
      <c r="G54" s="145"/>
      <c r="H54" s="145"/>
      <c r="I54" s="145"/>
      <c r="J54" s="145"/>
      <c r="K54" s="145"/>
      <c r="L54" s="145"/>
      <c r="M54" s="145"/>
      <c r="N54" s="145"/>
      <c r="O54" s="145"/>
      <c r="P54" s="145"/>
      <c r="Q54" s="145"/>
      <c r="R54" s="145"/>
      <c r="S54" s="145"/>
      <c r="T54" s="145"/>
      <c r="U54" s="145"/>
      <c r="V54" s="145"/>
      <c r="W54" s="145"/>
      <c r="X54" s="145"/>
      <c r="Y54" s="145"/>
      <c r="Z54" s="145"/>
      <c r="AA54" s="145"/>
      <c r="AB54" s="145"/>
      <c r="AC54" s="145"/>
      <c r="AD54" s="640"/>
      <c r="AE54" s="164"/>
      <c r="AH54" s="184"/>
      <c r="AI54" s="184"/>
      <c r="AJ54" s="184"/>
      <c r="AK54" s="184"/>
      <c r="AL54" s="172" t="str">
        <f t="shared" si="0"/>
        <v>Coyutla</v>
      </c>
      <c r="AM54" s="172" t="str">
        <f t="shared" si="1"/>
        <v>30051</v>
      </c>
      <c r="AN54" s="173" t="str">
        <f t="shared" si="2"/>
        <v>051</v>
      </c>
      <c r="AO54" s="184"/>
      <c r="AP54" s="170">
        <v>52</v>
      </c>
      <c r="AQ54" s="185"/>
      <c r="AR54" s="185"/>
      <c r="AS54" s="185"/>
      <c r="AT54" s="185"/>
      <c r="AU54" s="185"/>
      <c r="AV54" s="185"/>
      <c r="AW54" s="176" t="s">
        <v>2323</v>
      </c>
      <c r="AX54" s="176" t="s">
        <v>2324</v>
      </c>
      <c r="AY54" s="185"/>
      <c r="AZ54" s="185"/>
      <c r="BA54" s="185"/>
      <c r="BB54" s="176" t="s">
        <v>2325</v>
      </c>
      <c r="BC54" s="176" t="s">
        <v>2326</v>
      </c>
      <c r="BD54" s="176" t="s">
        <v>2327</v>
      </c>
      <c r="BE54" s="177" t="s">
        <v>2328</v>
      </c>
      <c r="BF54" s="176" t="s">
        <v>2329</v>
      </c>
      <c r="BG54" s="185"/>
      <c r="BH54" s="185"/>
      <c r="BI54" s="176" t="s">
        <v>2330</v>
      </c>
      <c r="BJ54" s="176" t="s">
        <v>2331</v>
      </c>
      <c r="BK54" s="176" t="s">
        <v>2332</v>
      </c>
      <c r="BL54" s="185"/>
      <c r="BM54" s="185"/>
      <c r="BN54" s="176" t="s">
        <v>2333</v>
      </c>
      <c r="BO54" s="185"/>
      <c r="BP54" s="176" t="s">
        <v>2334</v>
      </c>
      <c r="BQ54" s="185"/>
      <c r="BR54" s="185"/>
      <c r="BS54" s="176" t="s">
        <v>2335</v>
      </c>
      <c r="BT54" s="176" t="s">
        <v>2336</v>
      </c>
      <c r="BU54" s="176" t="s">
        <v>2337</v>
      </c>
      <c r="BV54" s="176" t="s">
        <v>2338</v>
      </c>
      <c r="BW54" s="184"/>
      <c r="BX54" s="184"/>
      <c r="BY54" s="184"/>
      <c r="BZ54" s="186"/>
      <c r="CA54" s="186"/>
      <c r="CB54" s="186"/>
      <c r="CC54" s="186"/>
      <c r="CD54" s="186"/>
      <c r="CE54" s="186"/>
      <c r="CF54" s="178" t="s">
        <v>2339</v>
      </c>
      <c r="CG54" s="178" t="s">
        <v>1023</v>
      </c>
      <c r="CH54" s="186"/>
      <c r="CI54" s="186"/>
      <c r="CJ54" s="186"/>
      <c r="CK54" s="178" t="s">
        <v>2340</v>
      </c>
      <c r="CL54" s="178" t="s">
        <v>2341</v>
      </c>
      <c r="CM54" s="178" t="s">
        <v>2342</v>
      </c>
      <c r="CN54" s="179" t="s">
        <v>2343</v>
      </c>
      <c r="CO54" s="178" t="s">
        <v>2344</v>
      </c>
      <c r="CP54" s="186"/>
      <c r="CQ54" s="186"/>
      <c r="CR54" s="178" t="s">
        <v>2345</v>
      </c>
      <c r="CS54" s="178" t="s">
        <v>2346</v>
      </c>
      <c r="CT54" s="178" t="s">
        <v>2347</v>
      </c>
      <c r="CU54" s="186"/>
      <c r="CV54" s="186"/>
      <c r="CW54" s="178" t="s">
        <v>1914</v>
      </c>
      <c r="CX54" s="186"/>
      <c r="CY54" s="178" t="s">
        <v>882</v>
      </c>
      <c r="CZ54" s="186"/>
      <c r="DA54" s="186"/>
      <c r="DB54" s="178" t="s">
        <v>2348</v>
      </c>
      <c r="DC54" s="178" t="s">
        <v>2349</v>
      </c>
      <c r="DD54" s="178" t="s">
        <v>2350</v>
      </c>
      <c r="DE54" s="178" t="s">
        <v>2351</v>
      </c>
    </row>
    <row r="55" spans="1:109" ht="15" customHeight="1">
      <c r="A55" s="164"/>
      <c r="B55" s="639"/>
      <c r="C55" s="699" t="s">
        <v>2352</v>
      </c>
      <c r="D55" s="699"/>
      <c r="E55" s="699"/>
      <c r="F55" s="699"/>
      <c r="G55" s="699"/>
      <c r="H55" s="699"/>
      <c r="I55" s="699"/>
      <c r="J55" s="699"/>
      <c r="K55" s="699"/>
      <c r="L55" s="699"/>
      <c r="M55" s="699"/>
      <c r="N55" s="699"/>
      <c r="O55" s="699"/>
      <c r="P55" s="699"/>
      <c r="Q55" s="699"/>
      <c r="R55" s="699"/>
      <c r="S55" s="699"/>
      <c r="T55" s="699"/>
      <c r="U55" s="699"/>
      <c r="V55" s="699"/>
      <c r="W55" s="699"/>
      <c r="X55" s="699"/>
      <c r="Y55" s="699"/>
      <c r="Z55" s="699"/>
      <c r="AA55" s="699"/>
      <c r="AB55" s="699"/>
      <c r="AC55" s="699"/>
      <c r="AD55" s="640"/>
      <c r="AE55" s="164"/>
      <c r="AH55" s="184"/>
      <c r="AI55" s="184"/>
      <c r="AJ55" s="184"/>
      <c r="AK55" s="184"/>
      <c r="AL55" s="172" t="str">
        <f t="shared" si="0"/>
        <v>Cuichapa</v>
      </c>
      <c r="AM55" s="172" t="str">
        <f t="shared" si="1"/>
        <v>30052</v>
      </c>
      <c r="AN55" s="173" t="str">
        <f t="shared" si="2"/>
        <v>052</v>
      </c>
      <c r="AO55" s="184"/>
      <c r="AP55" s="170">
        <v>53</v>
      </c>
      <c r="AQ55" s="185"/>
      <c r="AR55" s="185"/>
      <c r="AS55" s="185"/>
      <c r="AT55" s="185"/>
      <c r="AU55" s="185"/>
      <c r="AV55" s="185"/>
      <c r="AW55" s="176" t="s">
        <v>2353</v>
      </c>
      <c r="AX55" s="176" t="s">
        <v>2354</v>
      </c>
      <c r="AY55" s="185"/>
      <c r="AZ55" s="185"/>
      <c r="BA55" s="185"/>
      <c r="BB55" s="176" t="s">
        <v>2355</v>
      </c>
      <c r="BC55" s="176" t="s">
        <v>2356</v>
      </c>
      <c r="BD55" s="176" t="s">
        <v>2357</v>
      </c>
      <c r="BE55" s="177" t="s">
        <v>2358</v>
      </c>
      <c r="BF55" s="176" t="s">
        <v>2359</v>
      </c>
      <c r="BG55" s="185"/>
      <c r="BH55" s="185"/>
      <c r="BI55" s="185">
        <v>19099</v>
      </c>
      <c r="BJ55" s="176" t="s">
        <v>2360</v>
      </c>
      <c r="BK55" s="176" t="s">
        <v>2361</v>
      </c>
      <c r="BL55" s="185"/>
      <c r="BM55" s="185"/>
      <c r="BN55" s="176" t="s">
        <v>2362</v>
      </c>
      <c r="BO55" s="185"/>
      <c r="BP55" s="176" t="s">
        <v>2363</v>
      </c>
      <c r="BQ55" s="185"/>
      <c r="BR55" s="185"/>
      <c r="BS55" s="176" t="s">
        <v>2364</v>
      </c>
      <c r="BT55" s="176" t="s">
        <v>2365</v>
      </c>
      <c r="BU55" s="176" t="s">
        <v>2366</v>
      </c>
      <c r="BV55" s="176" t="s">
        <v>2367</v>
      </c>
      <c r="BW55" s="184"/>
      <c r="BX55" s="184"/>
      <c r="BY55" s="184"/>
      <c r="BZ55" s="186"/>
      <c r="CA55" s="186"/>
      <c r="CB55" s="186"/>
      <c r="CC55" s="186"/>
      <c r="CD55" s="186"/>
      <c r="CE55" s="186"/>
      <c r="CF55" s="178" t="s">
        <v>2368</v>
      </c>
      <c r="CG55" s="178" t="s">
        <v>2369</v>
      </c>
      <c r="CH55" s="186"/>
      <c r="CI55" s="186"/>
      <c r="CJ55" s="186"/>
      <c r="CK55" s="178" t="s">
        <v>2370</v>
      </c>
      <c r="CL55" s="178" t="s">
        <v>2371</v>
      </c>
      <c r="CM55" s="178" t="s">
        <v>2372</v>
      </c>
      <c r="CN55" s="179" t="s">
        <v>2373</v>
      </c>
      <c r="CO55" s="178" t="s">
        <v>479</v>
      </c>
      <c r="CP55" s="186"/>
      <c r="CQ55" s="186"/>
      <c r="CR55" s="178" t="s">
        <v>397</v>
      </c>
      <c r="CS55" s="178" t="s">
        <v>2374</v>
      </c>
      <c r="CT55" s="178" t="s">
        <v>2375</v>
      </c>
      <c r="CU55" s="186"/>
      <c r="CV55" s="186"/>
      <c r="CW55" s="178" t="s">
        <v>2376</v>
      </c>
      <c r="CX55" s="186"/>
      <c r="CY55" s="178" t="s">
        <v>2377</v>
      </c>
      <c r="CZ55" s="186"/>
      <c r="DA55" s="186"/>
      <c r="DB55" s="178" t="s">
        <v>2378</v>
      </c>
      <c r="DC55" s="178" t="s">
        <v>2379</v>
      </c>
      <c r="DD55" s="178" t="s">
        <v>2380</v>
      </c>
      <c r="DE55" s="178" t="s">
        <v>2381</v>
      </c>
    </row>
    <row r="56" spans="1:109" ht="6.75" customHeight="1">
      <c r="A56" s="164"/>
      <c r="B56" s="639"/>
      <c r="C56" s="150"/>
      <c r="D56" s="150"/>
      <c r="E56" s="150"/>
      <c r="F56" s="150"/>
      <c r="G56" s="150"/>
      <c r="H56" s="150"/>
      <c r="I56" s="150"/>
      <c r="J56" s="150"/>
      <c r="K56" s="150"/>
      <c r="L56" s="150"/>
      <c r="M56" s="150"/>
      <c r="N56" s="150"/>
      <c r="O56" s="150"/>
      <c r="P56" s="150"/>
      <c r="Q56" s="150"/>
      <c r="R56" s="150"/>
      <c r="S56" s="150"/>
      <c r="T56" s="150"/>
      <c r="U56" s="150"/>
      <c r="V56" s="150"/>
      <c r="W56" s="150"/>
      <c r="X56" s="150"/>
      <c r="Y56" s="150"/>
      <c r="Z56" s="150"/>
      <c r="AA56" s="150"/>
      <c r="AB56" s="150"/>
      <c r="AC56" s="150"/>
      <c r="AD56" s="640"/>
      <c r="AE56" s="164"/>
      <c r="AH56" s="184"/>
      <c r="AI56" s="184"/>
      <c r="AJ56" s="184"/>
      <c r="AK56" s="184"/>
      <c r="AL56" s="172" t="str">
        <f t="shared" si="0"/>
        <v>Cuitláhuac</v>
      </c>
      <c r="AM56" s="172" t="str">
        <f t="shared" si="1"/>
        <v>30053</v>
      </c>
      <c r="AN56" s="173" t="str">
        <f t="shared" si="2"/>
        <v>053</v>
      </c>
      <c r="AO56" s="184"/>
      <c r="AP56" s="170">
        <v>54</v>
      </c>
      <c r="AQ56" s="185"/>
      <c r="AR56" s="185"/>
      <c r="AS56" s="185"/>
      <c r="AT56" s="185"/>
      <c r="AU56" s="185"/>
      <c r="AV56" s="185"/>
      <c r="AW56" s="176" t="s">
        <v>2382</v>
      </c>
      <c r="AX56" s="176" t="s">
        <v>2383</v>
      </c>
      <c r="AY56" s="185"/>
      <c r="AZ56" s="185"/>
      <c r="BA56" s="185"/>
      <c r="BB56" s="176" t="s">
        <v>2384</v>
      </c>
      <c r="BC56" s="176" t="s">
        <v>2385</v>
      </c>
      <c r="BD56" s="176" t="s">
        <v>2386</v>
      </c>
      <c r="BE56" s="177" t="s">
        <v>2387</v>
      </c>
      <c r="BF56" s="176" t="s">
        <v>2388</v>
      </c>
      <c r="BG56" s="185"/>
      <c r="BH56" s="185"/>
      <c r="BI56" s="185"/>
      <c r="BJ56" s="176" t="s">
        <v>2389</v>
      </c>
      <c r="BK56" s="176" t="s">
        <v>2390</v>
      </c>
      <c r="BL56" s="185"/>
      <c r="BM56" s="185"/>
      <c r="BN56" s="176" t="s">
        <v>2391</v>
      </c>
      <c r="BO56" s="185"/>
      <c r="BP56" s="176" t="s">
        <v>2392</v>
      </c>
      <c r="BQ56" s="185"/>
      <c r="BR56" s="185"/>
      <c r="BS56" s="176" t="s">
        <v>2393</v>
      </c>
      <c r="BT56" s="176" t="s">
        <v>2394</v>
      </c>
      <c r="BU56" s="176" t="s">
        <v>2395</v>
      </c>
      <c r="BV56" s="176" t="s">
        <v>2396</v>
      </c>
      <c r="BW56" s="184"/>
      <c r="BX56" s="184"/>
      <c r="BY56" s="184"/>
      <c r="BZ56" s="186"/>
      <c r="CA56" s="186"/>
      <c r="CB56" s="186"/>
      <c r="CC56" s="186"/>
      <c r="CD56" s="186"/>
      <c r="CE56" s="186"/>
      <c r="CF56" s="178" t="s">
        <v>2397</v>
      </c>
      <c r="CG56" s="178" t="s">
        <v>2398</v>
      </c>
      <c r="CH56" s="186"/>
      <c r="CI56" s="186"/>
      <c r="CJ56" s="186"/>
      <c r="CK56" s="178" t="s">
        <v>2399</v>
      </c>
      <c r="CL56" s="178" t="s">
        <v>2400</v>
      </c>
      <c r="CM56" s="178" t="s">
        <v>2401</v>
      </c>
      <c r="CN56" s="179" t="s">
        <v>1470</v>
      </c>
      <c r="CO56" s="178" t="s">
        <v>2402</v>
      </c>
      <c r="CP56" s="186"/>
      <c r="CQ56" s="186"/>
      <c r="CR56" s="186"/>
      <c r="CS56" s="178" t="s">
        <v>2403</v>
      </c>
      <c r="CT56" s="178" t="s">
        <v>2404</v>
      </c>
      <c r="CU56" s="186"/>
      <c r="CV56" s="186"/>
      <c r="CW56" s="178" t="s">
        <v>2405</v>
      </c>
      <c r="CX56" s="186"/>
      <c r="CY56" s="178" t="s">
        <v>2406</v>
      </c>
      <c r="CZ56" s="186"/>
      <c r="DA56" s="186"/>
      <c r="DB56" s="178" t="s">
        <v>2407</v>
      </c>
      <c r="DC56" s="178" t="s">
        <v>2408</v>
      </c>
      <c r="DD56" s="178" t="s">
        <v>2409</v>
      </c>
      <c r="DE56" s="178" t="s">
        <v>2410</v>
      </c>
    </row>
    <row r="57" spans="1:109" ht="72" customHeight="1">
      <c r="A57" s="164"/>
      <c r="B57" s="639"/>
      <c r="C57" s="150"/>
      <c r="D57" s="706" t="s">
        <v>2411</v>
      </c>
      <c r="E57" s="706"/>
      <c r="F57" s="706"/>
      <c r="G57" s="706"/>
      <c r="H57" s="706"/>
      <c r="I57" s="706"/>
      <c r="J57" s="706"/>
      <c r="K57" s="706"/>
      <c r="L57" s="706"/>
      <c r="M57" s="706"/>
      <c r="N57" s="706"/>
      <c r="O57" s="706"/>
      <c r="P57" s="706"/>
      <c r="Q57" s="706"/>
      <c r="R57" s="706"/>
      <c r="S57" s="706"/>
      <c r="T57" s="706"/>
      <c r="U57" s="706"/>
      <c r="V57" s="706"/>
      <c r="W57" s="706"/>
      <c r="X57" s="706"/>
      <c r="Y57" s="706"/>
      <c r="Z57" s="706"/>
      <c r="AA57" s="706"/>
      <c r="AB57" s="706"/>
      <c r="AC57" s="706"/>
      <c r="AD57" s="640"/>
      <c r="AE57" s="164"/>
      <c r="AH57" s="184"/>
      <c r="AI57" s="184"/>
      <c r="AJ57" s="184"/>
      <c r="AK57" s="184"/>
      <c r="AL57" s="172" t="str">
        <f t="shared" si="0"/>
        <v>Chacaltianguis</v>
      </c>
      <c r="AM57" s="172" t="str">
        <f t="shared" si="1"/>
        <v>30054</v>
      </c>
      <c r="AN57" s="173" t="str">
        <f t="shared" si="2"/>
        <v>054</v>
      </c>
      <c r="AO57" s="184"/>
      <c r="AP57" s="170">
        <v>55</v>
      </c>
      <c r="AQ57" s="185"/>
      <c r="AR57" s="185"/>
      <c r="AS57" s="185"/>
      <c r="AT57" s="185"/>
      <c r="AU57" s="185"/>
      <c r="AV57" s="185"/>
      <c r="AW57" s="176" t="s">
        <v>2412</v>
      </c>
      <c r="AX57" s="176" t="s">
        <v>2413</v>
      </c>
      <c r="AY57" s="185"/>
      <c r="AZ57" s="185"/>
      <c r="BA57" s="185"/>
      <c r="BB57" s="176" t="s">
        <v>2414</v>
      </c>
      <c r="BC57" s="176" t="s">
        <v>2415</v>
      </c>
      <c r="BD57" s="176" t="s">
        <v>2416</v>
      </c>
      <c r="BE57" s="177" t="s">
        <v>2417</v>
      </c>
      <c r="BF57" s="176" t="s">
        <v>2418</v>
      </c>
      <c r="BG57" s="185"/>
      <c r="BH57" s="185"/>
      <c r="BI57" s="185"/>
      <c r="BJ57" s="176" t="s">
        <v>2419</v>
      </c>
      <c r="BK57" s="176" t="s">
        <v>2420</v>
      </c>
      <c r="BL57" s="185"/>
      <c r="BM57" s="185"/>
      <c r="BN57" s="176" t="s">
        <v>2421</v>
      </c>
      <c r="BO57" s="185"/>
      <c r="BP57" s="176" t="s">
        <v>2422</v>
      </c>
      <c r="BQ57" s="185"/>
      <c r="BR57" s="185"/>
      <c r="BS57" s="176" t="s">
        <v>2423</v>
      </c>
      <c r="BT57" s="176" t="s">
        <v>2424</v>
      </c>
      <c r="BU57" s="176" t="s">
        <v>2425</v>
      </c>
      <c r="BV57" s="176" t="s">
        <v>2426</v>
      </c>
      <c r="BW57" s="184"/>
      <c r="BX57" s="184"/>
      <c r="BY57" s="184"/>
      <c r="BZ57" s="186"/>
      <c r="CA57" s="186"/>
      <c r="CB57" s="186"/>
      <c r="CC57" s="186"/>
      <c r="CD57" s="186"/>
      <c r="CE57" s="186"/>
      <c r="CF57" s="178" t="s">
        <v>1876</v>
      </c>
      <c r="CG57" s="178" t="s">
        <v>2427</v>
      </c>
      <c r="CH57" s="186"/>
      <c r="CI57" s="186"/>
      <c r="CJ57" s="186"/>
      <c r="CK57" s="178" t="s">
        <v>2428</v>
      </c>
      <c r="CL57" s="178" t="s">
        <v>2429</v>
      </c>
      <c r="CM57" s="178" t="s">
        <v>2430</v>
      </c>
      <c r="CN57" s="179" t="s">
        <v>1789</v>
      </c>
      <c r="CO57" s="178" t="s">
        <v>994</v>
      </c>
      <c r="CP57" s="186"/>
      <c r="CQ57" s="186"/>
      <c r="CR57" s="186"/>
      <c r="CS57" s="178" t="s">
        <v>2431</v>
      </c>
      <c r="CT57" s="178" t="s">
        <v>2432</v>
      </c>
      <c r="CU57" s="186"/>
      <c r="CV57" s="186"/>
      <c r="CW57" s="178" t="s">
        <v>2433</v>
      </c>
      <c r="CX57" s="186"/>
      <c r="CY57" s="178" t="s">
        <v>2434</v>
      </c>
      <c r="CZ57" s="186"/>
      <c r="DA57" s="186"/>
      <c r="DB57" s="178" t="s">
        <v>2435</v>
      </c>
      <c r="DC57" s="178" t="s">
        <v>2436</v>
      </c>
      <c r="DD57" s="178" t="s">
        <v>2437</v>
      </c>
      <c r="DE57" s="178" t="s">
        <v>1914</v>
      </c>
    </row>
    <row r="58" spans="1:109" ht="6.75" customHeight="1">
      <c r="A58" s="164"/>
      <c r="B58" s="639"/>
      <c r="C58" s="150"/>
      <c r="D58" s="150"/>
      <c r="E58" s="150"/>
      <c r="F58" s="150"/>
      <c r="G58" s="150"/>
      <c r="H58" s="150"/>
      <c r="I58" s="150"/>
      <c r="J58" s="150"/>
      <c r="K58" s="150"/>
      <c r="L58" s="150"/>
      <c r="M58" s="150"/>
      <c r="N58" s="150"/>
      <c r="O58" s="150"/>
      <c r="P58" s="150"/>
      <c r="Q58" s="150"/>
      <c r="R58" s="150"/>
      <c r="S58" s="150"/>
      <c r="T58" s="150"/>
      <c r="U58" s="150"/>
      <c r="V58" s="150"/>
      <c r="W58" s="150"/>
      <c r="X58" s="150"/>
      <c r="Y58" s="150"/>
      <c r="Z58" s="150"/>
      <c r="AA58" s="150"/>
      <c r="AB58" s="150"/>
      <c r="AC58" s="150"/>
      <c r="AD58" s="640"/>
      <c r="AE58" s="164"/>
      <c r="AH58" s="184"/>
      <c r="AI58" s="184"/>
      <c r="AJ58" s="184"/>
      <c r="AK58" s="184"/>
      <c r="AL58" s="172" t="str">
        <f t="shared" si="0"/>
        <v>Chalma</v>
      </c>
      <c r="AM58" s="172" t="str">
        <f t="shared" si="1"/>
        <v>30055</v>
      </c>
      <c r="AN58" s="173" t="str">
        <f t="shared" si="2"/>
        <v>055</v>
      </c>
      <c r="AO58" s="184"/>
      <c r="AP58" s="170">
        <v>56</v>
      </c>
      <c r="AQ58" s="185"/>
      <c r="AR58" s="185"/>
      <c r="AS58" s="185"/>
      <c r="AT58" s="185"/>
      <c r="AU58" s="185"/>
      <c r="AV58" s="185"/>
      <c r="AW58" s="176" t="s">
        <v>2438</v>
      </c>
      <c r="AX58" s="176" t="s">
        <v>2439</v>
      </c>
      <c r="AY58" s="185"/>
      <c r="AZ58" s="185"/>
      <c r="BA58" s="185"/>
      <c r="BB58" s="176" t="s">
        <v>2440</v>
      </c>
      <c r="BC58" s="176" t="s">
        <v>2441</v>
      </c>
      <c r="BD58" s="176" t="s">
        <v>2442</v>
      </c>
      <c r="BE58" s="177" t="s">
        <v>2443</v>
      </c>
      <c r="BF58" s="176" t="s">
        <v>2444</v>
      </c>
      <c r="BG58" s="185"/>
      <c r="BH58" s="185"/>
      <c r="BI58" s="185"/>
      <c r="BJ58" s="176" t="s">
        <v>2445</v>
      </c>
      <c r="BK58" s="176" t="s">
        <v>2446</v>
      </c>
      <c r="BL58" s="185"/>
      <c r="BM58" s="185"/>
      <c r="BN58" s="176" t="s">
        <v>2447</v>
      </c>
      <c r="BO58" s="185"/>
      <c r="BP58" s="176" t="s">
        <v>2448</v>
      </c>
      <c r="BQ58" s="185"/>
      <c r="BR58" s="185"/>
      <c r="BS58" s="176" t="s">
        <v>2449</v>
      </c>
      <c r="BT58" s="176" t="s">
        <v>2450</v>
      </c>
      <c r="BU58" s="176" t="s">
        <v>2451</v>
      </c>
      <c r="BV58" s="176" t="s">
        <v>2452</v>
      </c>
      <c r="BW58" s="184"/>
      <c r="BX58" s="184"/>
      <c r="BY58" s="184"/>
      <c r="BZ58" s="186"/>
      <c r="CA58" s="186"/>
      <c r="CB58" s="186"/>
      <c r="CC58" s="186"/>
      <c r="CD58" s="186"/>
      <c r="CE58" s="186"/>
      <c r="CF58" s="178" t="s">
        <v>2453</v>
      </c>
      <c r="CG58" s="178" t="s">
        <v>2454</v>
      </c>
      <c r="CH58" s="186"/>
      <c r="CI58" s="186"/>
      <c r="CJ58" s="186"/>
      <c r="CK58" s="178" t="s">
        <v>2455</v>
      </c>
      <c r="CL58" s="178" t="s">
        <v>2456</v>
      </c>
      <c r="CM58" s="178" t="s">
        <v>1838</v>
      </c>
      <c r="CN58" s="179" t="s">
        <v>2457</v>
      </c>
      <c r="CO58" s="178" t="s">
        <v>2458</v>
      </c>
      <c r="CP58" s="186"/>
      <c r="CQ58" s="186"/>
      <c r="CR58" s="186"/>
      <c r="CS58" s="178" t="s">
        <v>2459</v>
      </c>
      <c r="CT58" s="178" t="s">
        <v>2460</v>
      </c>
      <c r="CU58" s="186"/>
      <c r="CV58" s="186"/>
      <c r="CW58" s="178" t="s">
        <v>1903</v>
      </c>
      <c r="CX58" s="186"/>
      <c r="CY58" s="178" t="s">
        <v>2461</v>
      </c>
      <c r="CZ58" s="186"/>
      <c r="DA58" s="186"/>
      <c r="DB58" s="178" t="s">
        <v>2462</v>
      </c>
      <c r="DC58" s="178" t="s">
        <v>2463</v>
      </c>
      <c r="DD58" s="178" t="s">
        <v>2464</v>
      </c>
      <c r="DE58" s="178" t="s">
        <v>2465</v>
      </c>
    </row>
    <row r="59" spans="1:109" ht="15" customHeight="1">
      <c r="A59" s="164"/>
      <c r="B59" s="639"/>
      <c r="C59" s="699" t="s">
        <v>2466</v>
      </c>
      <c r="D59" s="699"/>
      <c r="E59" s="699"/>
      <c r="F59" s="699"/>
      <c r="G59" s="699"/>
      <c r="H59" s="699"/>
      <c r="I59" s="699"/>
      <c r="J59" s="699"/>
      <c r="K59" s="699"/>
      <c r="L59" s="699"/>
      <c r="M59" s="699"/>
      <c r="N59" s="699"/>
      <c r="O59" s="699"/>
      <c r="P59" s="699"/>
      <c r="Q59" s="699"/>
      <c r="R59" s="699"/>
      <c r="S59" s="699"/>
      <c r="T59" s="699"/>
      <c r="U59" s="699"/>
      <c r="V59" s="699"/>
      <c r="W59" s="699"/>
      <c r="X59" s="699"/>
      <c r="Y59" s="699"/>
      <c r="Z59" s="699"/>
      <c r="AA59" s="699"/>
      <c r="AB59" s="699"/>
      <c r="AC59" s="699"/>
      <c r="AD59" s="640"/>
      <c r="AE59" s="164"/>
      <c r="AH59" s="184"/>
      <c r="AI59" s="184"/>
      <c r="AJ59" s="184"/>
      <c r="AK59" s="184"/>
      <c r="AL59" s="172" t="str">
        <f t="shared" si="0"/>
        <v>Chiconamel</v>
      </c>
      <c r="AM59" s="172" t="str">
        <f t="shared" si="1"/>
        <v>30056</v>
      </c>
      <c r="AN59" s="173" t="str">
        <f t="shared" si="2"/>
        <v>056</v>
      </c>
      <c r="AO59" s="184"/>
      <c r="AP59" s="170">
        <v>57</v>
      </c>
      <c r="AQ59" s="185"/>
      <c r="AR59" s="185"/>
      <c r="AS59" s="185"/>
      <c r="AT59" s="185"/>
      <c r="AU59" s="185"/>
      <c r="AV59" s="185"/>
      <c r="AW59" s="176" t="s">
        <v>2467</v>
      </c>
      <c r="AX59" s="176" t="s">
        <v>2468</v>
      </c>
      <c r="AY59" s="185"/>
      <c r="AZ59" s="185"/>
      <c r="BA59" s="185"/>
      <c r="BB59" s="176" t="s">
        <v>2469</v>
      </c>
      <c r="BC59" s="176" t="s">
        <v>2470</v>
      </c>
      <c r="BD59" s="176" t="s">
        <v>2471</v>
      </c>
      <c r="BE59" s="177" t="s">
        <v>2472</v>
      </c>
      <c r="BF59" s="176" t="s">
        <v>2473</v>
      </c>
      <c r="BG59" s="185"/>
      <c r="BH59" s="185"/>
      <c r="BI59" s="185"/>
      <c r="BJ59" s="176" t="s">
        <v>2474</v>
      </c>
      <c r="BK59" s="176" t="s">
        <v>2475</v>
      </c>
      <c r="BL59" s="185"/>
      <c r="BM59" s="185"/>
      <c r="BN59" s="176" t="s">
        <v>2476</v>
      </c>
      <c r="BO59" s="185"/>
      <c r="BP59" s="176" t="s">
        <v>2477</v>
      </c>
      <c r="BQ59" s="185"/>
      <c r="BR59" s="185"/>
      <c r="BS59" s="176" t="s">
        <v>2478</v>
      </c>
      <c r="BT59" s="176" t="s">
        <v>2479</v>
      </c>
      <c r="BU59" s="176" t="s">
        <v>2480</v>
      </c>
      <c r="BV59" s="176" t="s">
        <v>2481</v>
      </c>
      <c r="BW59" s="184"/>
      <c r="BX59" s="184"/>
      <c r="BY59" s="184"/>
      <c r="BZ59" s="186"/>
      <c r="CA59" s="186"/>
      <c r="CB59" s="186"/>
      <c r="CC59" s="186"/>
      <c r="CD59" s="186"/>
      <c r="CE59" s="186"/>
      <c r="CF59" s="178" t="s">
        <v>2482</v>
      </c>
      <c r="CG59" s="178" t="s">
        <v>882</v>
      </c>
      <c r="CH59" s="186"/>
      <c r="CI59" s="186"/>
      <c r="CJ59" s="186"/>
      <c r="CK59" s="178" t="s">
        <v>2483</v>
      </c>
      <c r="CL59" s="178" t="s">
        <v>2484</v>
      </c>
      <c r="CM59" s="178" t="s">
        <v>876</v>
      </c>
      <c r="CN59" s="179" t="s">
        <v>994</v>
      </c>
      <c r="CO59" s="178" t="s">
        <v>2485</v>
      </c>
      <c r="CP59" s="186"/>
      <c r="CQ59" s="186"/>
      <c r="CR59" s="186"/>
      <c r="CS59" s="178" t="s">
        <v>2486</v>
      </c>
      <c r="CT59" s="178" t="s">
        <v>2487</v>
      </c>
      <c r="CU59" s="186"/>
      <c r="CV59" s="186"/>
      <c r="CW59" s="178" t="s">
        <v>2488</v>
      </c>
      <c r="CX59" s="186"/>
      <c r="CY59" s="178" t="s">
        <v>2489</v>
      </c>
      <c r="CZ59" s="186"/>
      <c r="DA59" s="186"/>
      <c r="DB59" s="178" t="s">
        <v>2490</v>
      </c>
      <c r="DC59" s="178" t="s">
        <v>2491</v>
      </c>
      <c r="DD59" s="178" t="s">
        <v>2492</v>
      </c>
      <c r="DE59" s="178" t="s">
        <v>1638</v>
      </c>
    </row>
    <row r="60" spans="1:109" ht="6.75" customHeight="1">
      <c r="A60" s="164"/>
      <c r="B60" s="639"/>
      <c r="C60" s="15"/>
      <c r="D60" s="15"/>
      <c r="E60" s="15"/>
      <c r="F60" s="15"/>
      <c r="G60" s="15"/>
      <c r="H60" s="15"/>
      <c r="I60" s="15"/>
      <c r="J60" s="15"/>
      <c r="K60" s="15"/>
      <c r="L60" s="15"/>
      <c r="M60" s="15"/>
      <c r="N60" s="15"/>
      <c r="O60" s="15"/>
      <c r="P60" s="15"/>
      <c r="Q60" s="15"/>
      <c r="R60" s="15"/>
      <c r="S60" s="15"/>
      <c r="T60" s="15"/>
      <c r="U60" s="15"/>
      <c r="V60" s="15"/>
      <c r="W60" s="15"/>
      <c r="X60" s="15"/>
      <c r="Y60" s="15"/>
      <c r="Z60" s="15"/>
      <c r="AA60" s="15"/>
      <c r="AB60" s="15"/>
      <c r="AC60" s="15"/>
      <c r="AD60" s="640"/>
      <c r="AE60" s="164"/>
      <c r="AH60" s="184"/>
      <c r="AI60" s="184"/>
      <c r="AJ60" s="184"/>
      <c r="AK60" s="184"/>
      <c r="AL60" s="172" t="str">
        <f t="shared" si="0"/>
        <v>Chiconquiaco</v>
      </c>
      <c r="AM60" s="172" t="str">
        <f t="shared" si="1"/>
        <v>30057</v>
      </c>
      <c r="AN60" s="173" t="str">
        <f t="shared" si="2"/>
        <v>057</v>
      </c>
      <c r="AO60" s="184"/>
      <c r="AP60" s="170">
        <v>58</v>
      </c>
      <c r="AQ60" s="185"/>
      <c r="AR60" s="185"/>
      <c r="AS60" s="185"/>
      <c r="AT60" s="185"/>
      <c r="AU60" s="185"/>
      <c r="AV60" s="185"/>
      <c r="AW60" s="176" t="s">
        <v>2493</v>
      </c>
      <c r="AX60" s="176" t="s">
        <v>2494</v>
      </c>
      <c r="AY60" s="185"/>
      <c r="AZ60" s="185"/>
      <c r="BA60" s="185"/>
      <c r="BB60" s="176" t="s">
        <v>2495</v>
      </c>
      <c r="BC60" s="176" t="s">
        <v>2496</v>
      </c>
      <c r="BD60" s="176" t="s">
        <v>2497</v>
      </c>
      <c r="BE60" s="177" t="s">
        <v>2498</v>
      </c>
      <c r="BF60" s="176" t="s">
        <v>2499</v>
      </c>
      <c r="BG60" s="185"/>
      <c r="BH60" s="185"/>
      <c r="BI60" s="185"/>
      <c r="BJ60" s="176" t="s">
        <v>2500</v>
      </c>
      <c r="BK60" s="176" t="s">
        <v>2501</v>
      </c>
      <c r="BL60" s="185"/>
      <c r="BM60" s="185"/>
      <c r="BN60" s="176" t="s">
        <v>2502</v>
      </c>
      <c r="BO60" s="185"/>
      <c r="BP60" s="176" t="s">
        <v>2503</v>
      </c>
      <c r="BQ60" s="185"/>
      <c r="BR60" s="185"/>
      <c r="BS60" s="176" t="s">
        <v>2504</v>
      </c>
      <c r="BT60" s="176" t="s">
        <v>2505</v>
      </c>
      <c r="BU60" s="176" t="s">
        <v>2506</v>
      </c>
      <c r="BV60" s="176" t="s">
        <v>2507</v>
      </c>
      <c r="BW60" s="184"/>
      <c r="BX60" s="184"/>
      <c r="BY60" s="184"/>
      <c r="BZ60" s="186"/>
      <c r="CA60" s="186"/>
      <c r="CB60" s="186"/>
      <c r="CC60" s="186"/>
      <c r="CD60" s="186"/>
      <c r="CE60" s="186"/>
      <c r="CF60" s="178" t="s">
        <v>2508</v>
      </c>
      <c r="CG60" s="178" t="s">
        <v>2509</v>
      </c>
      <c r="CH60" s="186"/>
      <c r="CI60" s="186"/>
      <c r="CJ60" s="186"/>
      <c r="CK60" s="178" t="s">
        <v>2510</v>
      </c>
      <c r="CL60" s="178" t="s">
        <v>2511</v>
      </c>
      <c r="CM60" s="178" t="s">
        <v>2512</v>
      </c>
      <c r="CN60" s="179" t="s">
        <v>2513</v>
      </c>
      <c r="CO60" s="178" t="s">
        <v>2514</v>
      </c>
      <c r="CP60" s="186"/>
      <c r="CQ60" s="186"/>
      <c r="CR60" s="186"/>
      <c r="CS60" s="178" t="s">
        <v>2515</v>
      </c>
      <c r="CT60" s="178" t="s">
        <v>2516</v>
      </c>
      <c r="CU60" s="186"/>
      <c r="CV60" s="186"/>
      <c r="CW60" s="178" t="s">
        <v>2517</v>
      </c>
      <c r="CX60" s="186"/>
      <c r="CY60" s="178" t="s">
        <v>2518</v>
      </c>
      <c r="CZ60" s="186"/>
      <c r="DA60" s="186"/>
      <c r="DB60" s="178" t="s">
        <v>2519</v>
      </c>
      <c r="DC60" s="178" t="s">
        <v>2520</v>
      </c>
      <c r="DD60" s="178" t="s">
        <v>2521</v>
      </c>
      <c r="DE60" s="178" t="s">
        <v>2522</v>
      </c>
    </row>
    <row r="61" spans="1:109" ht="24" customHeight="1">
      <c r="A61" s="164"/>
      <c r="B61" s="639"/>
      <c r="C61" s="15"/>
      <c r="D61" s="699" t="s">
        <v>2523</v>
      </c>
      <c r="E61" s="699"/>
      <c r="F61" s="699"/>
      <c r="G61" s="699"/>
      <c r="H61" s="699"/>
      <c r="I61" s="699"/>
      <c r="J61" s="699"/>
      <c r="K61" s="699"/>
      <c r="L61" s="699"/>
      <c r="M61" s="699"/>
      <c r="N61" s="699"/>
      <c r="O61" s="699"/>
      <c r="P61" s="699"/>
      <c r="Q61" s="699"/>
      <c r="R61" s="699"/>
      <c r="S61" s="699"/>
      <c r="T61" s="699"/>
      <c r="U61" s="699"/>
      <c r="V61" s="699"/>
      <c r="W61" s="699"/>
      <c r="X61" s="699"/>
      <c r="Y61" s="699"/>
      <c r="Z61" s="699"/>
      <c r="AA61" s="699"/>
      <c r="AB61" s="699"/>
      <c r="AC61" s="699"/>
      <c r="AD61" s="640"/>
      <c r="AE61" s="164"/>
      <c r="AH61" s="184"/>
      <c r="AI61" s="184"/>
      <c r="AJ61" s="184"/>
      <c r="AK61" s="184"/>
      <c r="AL61" s="172" t="str">
        <f t="shared" si="0"/>
        <v>Chicontepec</v>
      </c>
      <c r="AM61" s="172" t="str">
        <f t="shared" si="1"/>
        <v>30058</v>
      </c>
      <c r="AN61" s="173" t="str">
        <f t="shared" si="2"/>
        <v>058</v>
      </c>
      <c r="AO61" s="184"/>
      <c r="AP61" s="170">
        <v>59</v>
      </c>
      <c r="AQ61" s="185"/>
      <c r="AR61" s="185"/>
      <c r="AS61" s="185"/>
      <c r="AT61" s="185"/>
      <c r="AU61" s="185"/>
      <c r="AV61" s="185"/>
      <c r="AW61" s="176" t="s">
        <v>2524</v>
      </c>
      <c r="AX61" s="176" t="s">
        <v>2525</v>
      </c>
      <c r="AY61" s="185"/>
      <c r="AZ61" s="185"/>
      <c r="BA61" s="185"/>
      <c r="BB61" s="176" t="s">
        <v>2526</v>
      </c>
      <c r="BC61" s="176" t="s">
        <v>2527</v>
      </c>
      <c r="BD61" s="176" t="s">
        <v>2528</v>
      </c>
      <c r="BE61" s="177" t="s">
        <v>2529</v>
      </c>
      <c r="BF61" s="176" t="s">
        <v>2530</v>
      </c>
      <c r="BG61" s="185"/>
      <c r="BH61" s="185"/>
      <c r="BI61" s="185"/>
      <c r="BJ61" s="176" t="s">
        <v>2531</v>
      </c>
      <c r="BK61" s="176" t="s">
        <v>2532</v>
      </c>
      <c r="BL61" s="185"/>
      <c r="BM61" s="185"/>
      <c r="BN61" s="176" t="s">
        <v>2533</v>
      </c>
      <c r="BO61" s="185"/>
      <c r="BP61" s="176" t="s">
        <v>2534</v>
      </c>
      <c r="BQ61" s="185"/>
      <c r="BR61" s="185"/>
      <c r="BS61" s="176" t="s">
        <v>2535</v>
      </c>
      <c r="BT61" s="176" t="s">
        <v>2536</v>
      </c>
      <c r="BU61" s="176" t="s">
        <v>2537</v>
      </c>
      <c r="BV61" s="176" t="s">
        <v>2538</v>
      </c>
      <c r="BW61" s="184"/>
      <c r="BX61" s="184"/>
      <c r="BY61" s="184"/>
      <c r="BZ61" s="186"/>
      <c r="CA61" s="186"/>
      <c r="CB61" s="186"/>
      <c r="CC61" s="186"/>
      <c r="CD61" s="186"/>
      <c r="CE61" s="186"/>
      <c r="CF61" s="178" t="s">
        <v>2539</v>
      </c>
      <c r="CG61" s="178" t="s">
        <v>2540</v>
      </c>
      <c r="CH61" s="186"/>
      <c r="CI61" s="186"/>
      <c r="CJ61" s="186"/>
      <c r="CK61" s="178" t="s">
        <v>2541</v>
      </c>
      <c r="CL61" s="178" t="s">
        <v>2542</v>
      </c>
      <c r="CM61" s="178" t="s">
        <v>2543</v>
      </c>
      <c r="CN61" s="179" t="s">
        <v>2544</v>
      </c>
      <c r="CO61" s="178" t="s">
        <v>2545</v>
      </c>
      <c r="CP61" s="186"/>
      <c r="CQ61" s="186"/>
      <c r="CR61" s="186"/>
      <c r="CS61" s="178" t="s">
        <v>2546</v>
      </c>
      <c r="CT61" s="178" t="s">
        <v>2547</v>
      </c>
      <c r="CU61" s="186"/>
      <c r="CV61" s="186"/>
      <c r="CW61" s="178" t="s">
        <v>2548</v>
      </c>
      <c r="CX61" s="186"/>
      <c r="CY61" s="178" t="s">
        <v>2549</v>
      </c>
      <c r="CZ61" s="186"/>
      <c r="DA61" s="186"/>
      <c r="DB61" s="178" t="s">
        <v>2550</v>
      </c>
      <c r="DC61" s="178" t="s">
        <v>2551</v>
      </c>
      <c r="DD61" s="178" t="s">
        <v>2552</v>
      </c>
      <c r="DE61" s="178" t="s">
        <v>2553</v>
      </c>
    </row>
    <row r="62" spans="1:109" ht="6.75" customHeight="1">
      <c r="A62" s="164"/>
      <c r="B62" s="639"/>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640"/>
      <c r="AE62" s="164"/>
      <c r="AH62" s="184"/>
      <c r="AI62" s="184"/>
      <c r="AJ62" s="184"/>
      <c r="AK62" s="184"/>
      <c r="AL62" s="172" t="str">
        <f t="shared" si="0"/>
        <v>Chinameca</v>
      </c>
      <c r="AM62" s="172" t="str">
        <f t="shared" si="1"/>
        <v>30059</v>
      </c>
      <c r="AN62" s="173" t="str">
        <f t="shared" si="2"/>
        <v>059</v>
      </c>
      <c r="AO62" s="184"/>
      <c r="AP62" s="170">
        <v>60</v>
      </c>
      <c r="AQ62" s="185"/>
      <c r="AR62" s="185"/>
      <c r="AS62" s="185"/>
      <c r="AT62" s="185"/>
      <c r="AU62" s="185"/>
      <c r="AV62" s="185"/>
      <c r="AW62" s="176" t="s">
        <v>2554</v>
      </c>
      <c r="AX62" s="176" t="s">
        <v>2555</v>
      </c>
      <c r="AY62" s="185"/>
      <c r="AZ62" s="185"/>
      <c r="BA62" s="185"/>
      <c r="BB62" s="176" t="s">
        <v>2556</v>
      </c>
      <c r="BC62" s="176" t="s">
        <v>2557</v>
      </c>
      <c r="BD62" s="176" t="s">
        <v>2558</v>
      </c>
      <c r="BE62" s="177" t="s">
        <v>2559</v>
      </c>
      <c r="BF62" s="176" t="s">
        <v>2560</v>
      </c>
      <c r="BG62" s="185"/>
      <c r="BH62" s="185"/>
      <c r="BI62" s="185"/>
      <c r="BJ62" s="176" t="s">
        <v>2561</v>
      </c>
      <c r="BK62" s="176" t="s">
        <v>2562</v>
      </c>
      <c r="BL62" s="185"/>
      <c r="BM62" s="185"/>
      <c r="BN62" s="185">
        <v>24099</v>
      </c>
      <c r="BO62" s="185"/>
      <c r="BP62" s="176" t="s">
        <v>2563</v>
      </c>
      <c r="BQ62" s="185"/>
      <c r="BR62" s="185"/>
      <c r="BS62" s="176" t="s">
        <v>2564</v>
      </c>
      <c r="BT62" s="176" t="s">
        <v>2565</v>
      </c>
      <c r="BU62" s="176" t="s">
        <v>2566</v>
      </c>
      <c r="BV62" s="185">
        <v>32099</v>
      </c>
      <c r="BW62" s="184"/>
      <c r="BX62" s="184"/>
      <c r="BY62" s="184"/>
      <c r="BZ62" s="186"/>
      <c r="CA62" s="186"/>
      <c r="CB62" s="186"/>
      <c r="CC62" s="186"/>
      <c r="CD62" s="186"/>
      <c r="CE62" s="186"/>
      <c r="CF62" s="178" t="s">
        <v>2567</v>
      </c>
      <c r="CG62" s="178" t="s">
        <v>2568</v>
      </c>
      <c r="CH62" s="186"/>
      <c r="CI62" s="186"/>
      <c r="CJ62" s="186"/>
      <c r="CK62" s="178" t="s">
        <v>2569</v>
      </c>
      <c r="CL62" s="178" t="s">
        <v>2570</v>
      </c>
      <c r="CM62" s="178" t="s">
        <v>2571</v>
      </c>
      <c r="CN62" s="179" t="s">
        <v>2572</v>
      </c>
      <c r="CO62" s="178" t="s">
        <v>2573</v>
      </c>
      <c r="CP62" s="186"/>
      <c r="CQ62" s="186"/>
      <c r="CR62" s="186"/>
      <c r="CS62" s="178" t="s">
        <v>2574</v>
      </c>
      <c r="CT62" s="178" t="s">
        <v>2575</v>
      </c>
      <c r="CU62" s="186"/>
      <c r="CV62" s="186"/>
      <c r="CW62" s="178" t="s">
        <v>397</v>
      </c>
      <c r="CX62" s="186"/>
      <c r="CY62" s="178" t="s">
        <v>2576</v>
      </c>
      <c r="CZ62" s="186"/>
      <c r="DA62" s="186"/>
      <c r="DB62" s="178" t="s">
        <v>2577</v>
      </c>
      <c r="DC62" s="178" t="s">
        <v>2578</v>
      </c>
      <c r="DD62" s="178" t="s">
        <v>1409</v>
      </c>
      <c r="DE62" s="178" t="s">
        <v>397</v>
      </c>
    </row>
    <row r="63" spans="1:109" ht="24" customHeight="1">
      <c r="A63" s="164"/>
      <c r="B63" s="639"/>
      <c r="C63" s="15"/>
      <c r="D63" s="699" t="s">
        <v>2579</v>
      </c>
      <c r="E63" s="699"/>
      <c r="F63" s="699"/>
      <c r="G63" s="699"/>
      <c r="H63" s="699"/>
      <c r="I63" s="699"/>
      <c r="J63" s="699"/>
      <c r="K63" s="699"/>
      <c r="L63" s="699"/>
      <c r="M63" s="699"/>
      <c r="N63" s="699"/>
      <c r="O63" s="699"/>
      <c r="P63" s="699"/>
      <c r="Q63" s="699"/>
      <c r="R63" s="699"/>
      <c r="S63" s="699"/>
      <c r="T63" s="699"/>
      <c r="U63" s="699"/>
      <c r="V63" s="699"/>
      <c r="W63" s="699"/>
      <c r="X63" s="699"/>
      <c r="Y63" s="699"/>
      <c r="Z63" s="699"/>
      <c r="AA63" s="699"/>
      <c r="AB63" s="699"/>
      <c r="AC63" s="699"/>
      <c r="AD63" s="640"/>
      <c r="AE63" s="164"/>
      <c r="AH63" s="184"/>
      <c r="AI63" s="184"/>
      <c r="AJ63" s="184"/>
      <c r="AK63" s="184"/>
      <c r="AL63" s="172" t="str">
        <f t="shared" si="0"/>
        <v>Chinampa de Gorostiza</v>
      </c>
      <c r="AM63" s="172" t="str">
        <f t="shared" si="1"/>
        <v>30060</v>
      </c>
      <c r="AN63" s="173" t="str">
        <f t="shared" si="2"/>
        <v>060</v>
      </c>
      <c r="AO63" s="184"/>
      <c r="AP63" s="170">
        <v>61</v>
      </c>
      <c r="AQ63" s="185"/>
      <c r="AR63" s="185"/>
      <c r="AS63" s="185"/>
      <c r="AT63" s="185"/>
      <c r="AU63" s="185"/>
      <c r="AV63" s="185"/>
      <c r="AW63" s="176" t="s">
        <v>2580</v>
      </c>
      <c r="AX63" s="176" t="s">
        <v>2581</v>
      </c>
      <c r="AY63" s="185"/>
      <c r="AZ63" s="185"/>
      <c r="BA63" s="185"/>
      <c r="BB63" s="176" t="s">
        <v>2582</v>
      </c>
      <c r="BC63" s="176" t="s">
        <v>2583</v>
      </c>
      <c r="BD63" s="176" t="s">
        <v>2584</v>
      </c>
      <c r="BE63" s="177" t="s">
        <v>2585</v>
      </c>
      <c r="BF63" s="176" t="s">
        <v>2586</v>
      </c>
      <c r="BG63" s="185"/>
      <c r="BH63" s="185"/>
      <c r="BI63" s="185"/>
      <c r="BJ63" s="176" t="s">
        <v>2587</v>
      </c>
      <c r="BK63" s="176" t="s">
        <v>2588</v>
      </c>
      <c r="BL63" s="185"/>
      <c r="BM63" s="185"/>
      <c r="BN63" s="185"/>
      <c r="BO63" s="185"/>
      <c r="BP63" s="176" t="s">
        <v>2589</v>
      </c>
      <c r="BQ63" s="185"/>
      <c r="BR63" s="185"/>
      <c r="BS63" s="176" t="s">
        <v>2590</v>
      </c>
      <c r="BT63" s="176" t="s">
        <v>2591</v>
      </c>
      <c r="BU63" s="176" t="s">
        <v>2592</v>
      </c>
      <c r="BV63" s="185"/>
      <c r="BW63" s="184"/>
      <c r="BX63" s="184"/>
      <c r="BY63" s="184"/>
      <c r="BZ63" s="186"/>
      <c r="CA63" s="186"/>
      <c r="CB63" s="186"/>
      <c r="CC63" s="186"/>
      <c r="CD63" s="186"/>
      <c r="CE63" s="186"/>
      <c r="CF63" s="178" t="s">
        <v>2593</v>
      </c>
      <c r="CG63" s="178" t="s">
        <v>2594</v>
      </c>
      <c r="CH63" s="186"/>
      <c r="CI63" s="186"/>
      <c r="CJ63" s="186"/>
      <c r="CK63" s="178" t="s">
        <v>2595</v>
      </c>
      <c r="CL63" s="178" t="s">
        <v>2596</v>
      </c>
      <c r="CM63" s="178" t="s">
        <v>2597</v>
      </c>
      <c r="CN63" s="179" t="s">
        <v>2598</v>
      </c>
      <c r="CO63" s="178" t="s">
        <v>2599</v>
      </c>
      <c r="CP63" s="186"/>
      <c r="CQ63" s="186"/>
      <c r="CR63" s="186"/>
      <c r="CS63" s="178" t="s">
        <v>2600</v>
      </c>
      <c r="CT63" s="178" t="s">
        <v>2601</v>
      </c>
      <c r="CU63" s="186"/>
      <c r="CV63" s="186"/>
      <c r="CW63" s="186"/>
      <c r="CX63" s="186"/>
      <c r="CY63" s="178" t="s">
        <v>2602</v>
      </c>
      <c r="CZ63" s="186"/>
      <c r="DA63" s="186"/>
      <c r="DB63" s="178" t="s">
        <v>2603</v>
      </c>
      <c r="DC63" s="178" t="s">
        <v>2604</v>
      </c>
      <c r="DD63" s="178" t="s">
        <v>1264</v>
      </c>
      <c r="DE63" s="186"/>
    </row>
    <row r="64" spans="1:109" ht="6.75" customHeight="1">
      <c r="A64" s="164"/>
      <c r="B64" s="639"/>
      <c r="C64" s="15"/>
      <c r="D64" s="15"/>
      <c r="E64" s="15"/>
      <c r="F64" s="15"/>
      <c r="G64" s="15"/>
      <c r="H64" s="15"/>
      <c r="I64" s="15"/>
      <c r="J64" s="15"/>
      <c r="K64" s="15"/>
      <c r="L64" s="15"/>
      <c r="M64" s="15"/>
      <c r="N64" s="15"/>
      <c r="O64" s="15"/>
      <c r="P64" s="15"/>
      <c r="Q64" s="15"/>
      <c r="R64" s="15"/>
      <c r="S64" s="15"/>
      <c r="T64" s="15"/>
      <c r="U64" s="15"/>
      <c r="V64" s="15"/>
      <c r="W64" s="15"/>
      <c r="X64" s="15"/>
      <c r="Y64" s="15"/>
      <c r="Z64" s="15"/>
      <c r="AA64" s="15"/>
      <c r="AB64" s="15"/>
      <c r="AC64" s="15"/>
      <c r="AD64" s="640"/>
      <c r="AE64" s="164"/>
      <c r="AH64" s="184"/>
      <c r="AI64" s="184"/>
      <c r="AJ64" s="184"/>
      <c r="AK64" s="184"/>
      <c r="AL64" s="172" t="str">
        <f t="shared" si="0"/>
        <v>Las Choapas</v>
      </c>
      <c r="AM64" s="172" t="str">
        <f t="shared" si="1"/>
        <v>30061</v>
      </c>
      <c r="AN64" s="173" t="str">
        <f t="shared" si="2"/>
        <v>061</v>
      </c>
      <c r="AO64" s="184"/>
      <c r="AP64" s="170">
        <v>62</v>
      </c>
      <c r="AQ64" s="185"/>
      <c r="AR64" s="185"/>
      <c r="AS64" s="185"/>
      <c r="AT64" s="185"/>
      <c r="AU64" s="185"/>
      <c r="AV64" s="185"/>
      <c r="AW64" s="176" t="s">
        <v>2605</v>
      </c>
      <c r="AX64" s="176" t="s">
        <v>2606</v>
      </c>
      <c r="AY64" s="185"/>
      <c r="AZ64" s="185"/>
      <c r="BA64" s="185"/>
      <c r="BB64" s="176" t="s">
        <v>2607</v>
      </c>
      <c r="BC64" s="176" t="s">
        <v>2608</v>
      </c>
      <c r="BD64" s="176" t="s">
        <v>2609</v>
      </c>
      <c r="BE64" s="177" t="s">
        <v>2610</v>
      </c>
      <c r="BF64" s="176" t="s">
        <v>2611</v>
      </c>
      <c r="BG64" s="185"/>
      <c r="BH64" s="185"/>
      <c r="BI64" s="185"/>
      <c r="BJ64" s="176" t="s">
        <v>2612</v>
      </c>
      <c r="BK64" s="176" t="s">
        <v>2613</v>
      </c>
      <c r="BL64" s="185"/>
      <c r="BM64" s="185"/>
      <c r="BN64" s="185"/>
      <c r="BO64" s="185"/>
      <c r="BP64" s="176" t="s">
        <v>2614</v>
      </c>
      <c r="BQ64" s="185"/>
      <c r="BR64" s="185"/>
      <c r="BS64" s="185">
        <v>29099</v>
      </c>
      <c r="BT64" s="176" t="s">
        <v>2615</v>
      </c>
      <c r="BU64" s="176" t="s">
        <v>2616</v>
      </c>
      <c r="BV64" s="185"/>
      <c r="BW64" s="184"/>
      <c r="BX64" s="184"/>
      <c r="BY64" s="184"/>
      <c r="BZ64" s="186"/>
      <c r="CA64" s="186"/>
      <c r="CB64" s="186"/>
      <c r="CC64" s="186"/>
      <c r="CD64" s="186"/>
      <c r="CE64" s="186"/>
      <c r="CF64" s="178" t="s">
        <v>2617</v>
      </c>
      <c r="CG64" s="178" t="s">
        <v>2618</v>
      </c>
      <c r="CH64" s="186"/>
      <c r="CI64" s="186"/>
      <c r="CJ64" s="186"/>
      <c r="CK64" s="178" t="s">
        <v>2619</v>
      </c>
      <c r="CL64" s="178" t="s">
        <v>2620</v>
      </c>
      <c r="CM64" s="178" t="s">
        <v>2621</v>
      </c>
      <c r="CN64" s="179" t="s">
        <v>2622</v>
      </c>
      <c r="CO64" s="178" t="s">
        <v>1023</v>
      </c>
      <c r="CP64" s="186"/>
      <c r="CQ64" s="186"/>
      <c r="CR64" s="186"/>
      <c r="CS64" s="178" t="s">
        <v>2623</v>
      </c>
      <c r="CT64" s="178" t="s">
        <v>1166</v>
      </c>
      <c r="CU64" s="186"/>
      <c r="CV64" s="186"/>
      <c r="CW64" s="186"/>
      <c r="CX64" s="186"/>
      <c r="CY64" s="178" t="s">
        <v>2624</v>
      </c>
      <c r="CZ64" s="186"/>
      <c r="DA64" s="186"/>
      <c r="DB64" s="178" t="s">
        <v>397</v>
      </c>
      <c r="DC64" s="178" t="s">
        <v>2625</v>
      </c>
      <c r="DD64" s="178" t="s">
        <v>2626</v>
      </c>
      <c r="DE64" s="186"/>
    </row>
    <row r="65" spans="1:109" ht="24" customHeight="1">
      <c r="A65" s="164"/>
      <c r="B65" s="639"/>
      <c r="C65" s="15"/>
      <c r="D65" s="699" t="s">
        <v>2627</v>
      </c>
      <c r="E65" s="699"/>
      <c r="F65" s="699"/>
      <c r="G65" s="699"/>
      <c r="H65" s="699"/>
      <c r="I65" s="699"/>
      <c r="J65" s="699"/>
      <c r="K65" s="699"/>
      <c r="L65" s="699"/>
      <c r="M65" s="699"/>
      <c r="N65" s="699"/>
      <c r="O65" s="699"/>
      <c r="P65" s="699"/>
      <c r="Q65" s="699"/>
      <c r="R65" s="699"/>
      <c r="S65" s="699"/>
      <c r="T65" s="699"/>
      <c r="U65" s="699"/>
      <c r="V65" s="699"/>
      <c r="W65" s="699"/>
      <c r="X65" s="699"/>
      <c r="Y65" s="699"/>
      <c r="Z65" s="699"/>
      <c r="AA65" s="699"/>
      <c r="AB65" s="699"/>
      <c r="AC65" s="699"/>
      <c r="AD65" s="640"/>
      <c r="AE65" s="164"/>
      <c r="AH65" s="184"/>
      <c r="AI65" s="184"/>
      <c r="AJ65" s="184"/>
      <c r="AK65" s="184"/>
      <c r="AL65" s="172" t="str">
        <f t="shared" si="0"/>
        <v>Chocamán</v>
      </c>
      <c r="AM65" s="172" t="str">
        <f t="shared" si="1"/>
        <v>30062</v>
      </c>
      <c r="AN65" s="173" t="str">
        <f t="shared" si="2"/>
        <v>062</v>
      </c>
      <c r="AO65" s="184"/>
      <c r="AP65" s="170">
        <v>63</v>
      </c>
      <c r="AQ65" s="185"/>
      <c r="AR65" s="185"/>
      <c r="AS65" s="185"/>
      <c r="AT65" s="185"/>
      <c r="AU65" s="185"/>
      <c r="AV65" s="185"/>
      <c r="AW65" s="176" t="s">
        <v>2628</v>
      </c>
      <c r="AX65" s="176" t="s">
        <v>2629</v>
      </c>
      <c r="AY65" s="185"/>
      <c r="AZ65" s="185"/>
      <c r="BA65" s="185"/>
      <c r="BB65" s="176" t="s">
        <v>2630</v>
      </c>
      <c r="BC65" s="176" t="s">
        <v>2631</v>
      </c>
      <c r="BD65" s="176" t="s">
        <v>2632</v>
      </c>
      <c r="BE65" s="177" t="s">
        <v>2633</v>
      </c>
      <c r="BF65" s="176" t="s">
        <v>2634</v>
      </c>
      <c r="BG65" s="185"/>
      <c r="BH65" s="185"/>
      <c r="BI65" s="185"/>
      <c r="BJ65" s="176" t="s">
        <v>2635</v>
      </c>
      <c r="BK65" s="176" t="s">
        <v>2636</v>
      </c>
      <c r="BL65" s="185"/>
      <c r="BM65" s="185"/>
      <c r="BN65" s="185"/>
      <c r="BO65" s="185"/>
      <c r="BP65" s="176" t="s">
        <v>2637</v>
      </c>
      <c r="BQ65" s="185"/>
      <c r="BR65" s="185"/>
      <c r="BS65" s="185"/>
      <c r="BT65" s="176" t="s">
        <v>2638</v>
      </c>
      <c r="BU65" s="176" t="s">
        <v>2639</v>
      </c>
      <c r="BV65" s="185"/>
      <c r="BW65" s="184"/>
      <c r="BX65" s="184"/>
      <c r="BY65" s="184"/>
      <c r="BZ65" s="186"/>
      <c r="CA65" s="186"/>
      <c r="CB65" s="186"/>
      <c r="CC65" s="186"/>
      <c r="CD65" s="186"/>
      <c r="CE65" s="186"/>
      <c r="CF65" s="178" t="s">
        <v>2640</v>
      </c>
      <c r="CG65" s="178" t="s">
        <v>2641</v>
      </c>
      <c r="CH65" s="186"/>
      <c r="CI65" s="186"/>
      <c r="CJ65" s="186"/>
      <c r="CK65" s="178" t="s">
        <v>2642</v>
      </c>
      <c r="CL65" s="178" t="s">
        <v>2643</v>
      </c>
      <c r="CM65" s="178" t="s">
        <v>2644</v>
      </c>
      <c r="CN65" s="179" t="s">
        <v>2645</v>
      </c>
      <c r="CO65" s="178" t="s">
        <v>2646</v>
      </c>
      <c r="CP65" s="186"/>
      <c r="CQ65" s="186"/>
      <c r="CR65" s="186"/>
      <c r="CS65" s="178" t="s">
        <v>2647</v>
      </c>
      <c r="CT65" s="178" t="s">
        <v>2648</v>
      </c>
      <c r="CU65" s="186"/>
      <c r="CV65" s="186"/>
      <c r="CW65" s="186"/>
      <c r="CX65" s="186"/>
      <c r="CY65" s="178" t="s">
        <v>2649</v>
      </c>
      <c r="CZ65" s="186"/>
      <c r="DA65" s="186"/>
      <c r="DB65" s="186"/>
      <c r="DC65" s="178" t="s">
        <v>2650</v>
      </c>
      <c r="DD65" s="178" t="s">
        <v>2651</v>
      </c>
      <c r="DE65" s="186"/>
    </row>
    <row r="66" spans="1:109" ht="6.75" customHeight="1">
      <c r="A66" s="164"/>
      <c r="B66" s="639"/>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640"/>
      <c r="AE66" s="164"/>
      <c r="AH66" s="184"/>
      <c r="AI66" s="184"/>
      <c r="AJ66" s="184"/>
      <c r="AK66" s="184"/>
      <c r="AL66" s="172" t="str">
        <f t="shared" si="0"/>
        <v>Chontla</v>
      </c>
      <c r="AM66" s="172" t="str">
        <f t="shared" si="1"/>
        <v>30063</v>
      </c>
      <c r="AN66" s="173" t="str">
        <f t="shared" si="2"/>
        <v>063</v>
      </c>
      <c r="AO66" s="184"/>
      <c r="AP66" s="170">
        <v>64</v>
      </c>
      <c r="AQ66" s="185"/>
      <c r="AR66" s="185"/>
      <c r="AS66" s="185"/>
      <c r="AT66" s="185"/>
      <c r="AU66" s="185"/>
      <c r="AV66" s="185"/>
      <c r="AW66" s="176" t="s">
        <v>2652</v>
      </c>
      <c r="AX66" s="176" t="s">
        <v>2653</v>
      </c>
      <c r="AY66" s="185"/>
      <c r="AZ66" s="185"/>
      <c r="BA66" s="185"/>
      <c r="BB66" s="176" t="s">
        <v>2654</v>
      </c>
      <c r="BC66" s="176" t="s">
        <v>2655</v>
      </c>
      <c r="BD66" s="176" t="s">
        <v>2656</v>
      </c>
      <c r="BE66" s="177" t="s">
        <v>2657</v>
      </c>
      <c r="BF66" s="176" t="s">
        <v>2658</v>
      </c>
      <c r="BG66" s="185"/>
      <c r="BH66" s="185"/>
      <c r="BI66" s="185"/>
      <c r="BJ66" s="176" t="s">
        <v>2659</v>
      </c>
      <c r="BK66" s="176" t="s">
        <v>2660</v>
      </c>
      <c r="BL66" s="185"/>
      <c r="BM66" s="185"/>
      <c r="BN66" s="185"/>
      <c r="BO66" s="185"/>
      <c r="BP66" s="176" t="s">
        <v>2661</v>
      </c>
      <c r="BQ66" s="185"/>
      <c r="BR66" s="185"/>
      <c r="BS66" s="185"/>
      <c r="BT66" s="176" t="s">
        <v>2662</v>
      </c>
      <c r="BU66" s="176" t="s">
        <v>2663</v>
      </c>
      <c r="BV66" s="185"/>
      <c r="BW66" s="184"/>
      <c r="BX66" s="184"/>
      <c r="BY66" s="184"/>
      <c r="BZ66" s="186"/>
      <c r="CA66" s="186"/>
      <c r="CB66" s="186"/>
      <c r="CC66" s="186"/>
      <c r="CD66" s="186"/>
      <c r="CE66" s="186"/>
      <c r="CF66" s="178" t="s">
        <v>2664</v>
      </c>
      <c r="CG66" s="178" t="s">
        <v>2665</v>
      </c>
      <c r="CH66" s="186"/>
      <c r="CI66" s="186"/>
      <c r="CJ66" s="186"/>
      <c r="CK66" s="178" t="s">
        <v>2666</v>
      </c>
      <c r="CL66" s="178" t="s">
        <v>2667</v>
      </c>
      <c r="CM66" s="178" t="s">
        <v>2668</v>
      </c>
      <c r="CN66" s="179" t="s">
        <v>2669</v>
      </c>
      <c r="CO66" s="178" t="s">
        <v>2670</v>
      </c>
      <c r="CP66" s="186"/>
      <c r="CQ66" s="186"/>
      <c r="CR66" s="186"/>
      <c r="CS66" s="178" t="s">
        <v>2671</v>
      </c>
      <c r="CT66" s="178" t="s">
        <v>2672</v>
      </c>
      <c r="CU66" s="186"/>
      <c r="CV66" s="186"/>
      <c r="CW66" s="186"/>
      <c r="CX66" s="186"/>
      <c r="CY66" s="178" t="s">
        <v>2673</v>
      </c>
      <c r="CZ66" s="186"/>
      <c r="DA66" s="186"/>
      <c r="DB66" s="186"/>
      <c r="DC66" s="178" t="s">
        <v>2674</v>
      </c>
      <c r="DD66" s="178" t="s">
        <v>2675</v>
      </c>
      <c r="DE66" s="186"/>
    </row>
    <row r="67" spans="1:109" ht="36" customHeight="1">
      <c r="A67" s="164"/>
      <c r="B67" s="639"/>
      <c r="C67" s="15"/>
      <c r="D67" s="699" t="s">
        <v>2676</v>
      </c>
      <c r="E67" s="699"/>
      <c r="F67" s="699"/>
      <c r="G67" s="699"/>
      <c r="H67" s="699"/>
      <c r="I67" s="699"/>
      <c r="J67" s="699"/>
      <c r="K67" s="699"/>
      <c r="L67" s="699"/>
      <c r="M67" s="699"/>
      <c r="N67" s="699"/>
      <c r="O67" s="699"/>
      <c r="P67" s="699"/>
      <c r="Q67" s="699"/>
      <c r="R67" s="699"/>
      <c r="S67" s="699"/>
      <c r="T67" s="699"/>
      <c r="U67" s="699"/>
      <c r="V67" s="699"/>
      <c r="W67" s="699"/>
      <c r="X67" s="699"/>
      <c r="Y67" s="699"/>
      <c r="Z67" s="699"/>
      <c r="AA67" s="699"/>
      <c r="AB67" s="699"/>
      <c r="AC67" s="699"/>
      <c r="AD67" s="640"/>
      <c r="AE67" s="164"/>
      <c r="AH67" s="184"/>
      <c r="AI67" s="184"/>
      <c r="AJ67" s="184"/>
      <c r="AK67" s="184"/>
      <c r="AL67" s="172" t="str">
        <f t="shared" si="0"/>
        <v>Chumatlán</v>
      </c>
      <c r="AM67" s="172" t="str">
        <f t="shared" si="1"/>
        <v>30064</v>
      </c>
      <c r="AN67" s="173" t="str">
        <f t="shared" si="2"/>
        <v>064</v>
      </c>
      <c r="AO67" s="184"/>
      <c r="AP67" s="170">
        <v>65</v>
      </c>
      <c r="AQ67" s="185"/>
      <c r="AR67" s="185"/>
      <c r="AS67" s="185"/>
      <c r="AT67" s="185"/>
      <c r="AU67" s="185"/>
      <c r="AV67" s="185"/>
      <c r="AW67" s="176" t="s">
        <v>2677</v>
      </c>
      <c r="AX67" s="176" t="s">
        <v>2678</v>
      </c>
      <c r="AY67" s="185"/>
      <c r="AZ67" s="185"/>
      <c r="BA67" s="185"/>
      <c r="BB67" s="176" t="s">
        <v>2679</v>
      </c>
      <c r="BC67" s="176" t="s">
        <v>2680</v>
      </c>
      <c r="BD67" s="176" t="s">
        <v>2681</v>
      </c>
      <c r="BE67" s="177" t="s">
        <v>2682</v>
      </c>
      <c r="BF67" s="176" t="s">
        <v>2683</v>
      </c>
      <c r="BG67" s="185"/>
      <c r="BH67" s="185"/>
      <c r="BI67" s="185"/>
      <c r="BJ67" s="176" t="s">
        <v>2684</v>
      </c>
      <c r="BK67" s="176" t="s">
        <v>2685</v>
      </c>
      <c r="BL67" s="185"/>
      <c r="BM67" s="185"/>
      <c r="BN67" s="185"/>
      <c r="BO67" s="185"/>
      <c r="BP67" s="176" t="s">
        <v>2686</v>
      </c>
      <c r="BQ67" s="185"/>
      <c r="BR67" s="185"/>
      <c r="BS67" s="185"/>
      <c r="BT67" s="176" t="s">
        <v>2687</v>
      </c>
      <c r="BU67" s="176" t="s">
        <v>2688</v>
      </c>
      <c r="BV67" s="185"/>
      <c r="BW67" s="184"/>
      <c r="BX67" s="184"/>
      <c r="BY67" s="184"/>
      <c r="BZ67" s="186"/>
      <c r="CA67" s="186"/>
      <c r="CB67" s="186"/>
      <c r="CC67" s="186"/>
      <c r="CD67" s="186"/>
      <c r="CE67" s="186"/>
      <c r="CF67" s="178" t="s">
        <v>2689</v>
      </c>
      <c r="CG67" s="178" t="s">
        <v>2690</v>
      </c>
      <c r="CH67" s="186"/>
      <c r="CI67" s="186"/>
      <c r="CJ67" s="186"/>
      <c r="CK67" s="178" t="s">
        <v>2691</v>
      </c>
      <c r="CL67" s="178" t="s">
        <v>2692</v>
      </c>
      <c r="CM67" s="178" t="s">
        <v>2693</v>
      </c>
      <c r="CN67" s="179" t="s">
        <v>1074</v>
      </c>
      <c r="CO67" s="178" t="s">
        <v>2694</v>
      </c>
      <c r="CP67" s="186"/>
      <c r="CQ67" s="186"/>
      <c r="CR67" s="186"/>
      <c r="CS67" s="178" t="s">
        <v>2695</v>
      </c>
      <c r="CT67" s="178" t="s">
        <v>2696</v>
      </c>
      <c r="CU67" s="186"/>
      <c r="CV67" s="186"/>
      <c r="CW67" s="186"/>
      <c r="CX67" s="186"/>
      <c r="CY67" s="178" t="s">
        <v>2697</v>
      </c>
      <c r="CZ67" s="186"/>
      <c r="DA67" s="186"/>
      <c r="DB67" s="186"/>
      <c r="DC67" s="178" t="s">
        <v>2698</v>
      </c>
      <c r="DD67" s="178" t="s">
        <v>2699</v>
      </c>
      <c r="DE67" s="186"/>
    </row>
    <row r="68" spans="1:109" ht="6.75" customHeight="1">
      <c r="A68" s="164"/>
      <c r="B68" s="639"/>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640"/>
      <c r="AE68" s="164"/>
      <c r="AH68" s="184"/>
      <c r="AI68" s="184"/>
      <c r="AJ68" s="184"/>
      <c r="AK68" s="184"/>
      <c r="AL68" s="172" t="str">
        <f t="shared" si="0"/>
        <v>Emiliano Zapata</v>
      </c>
      <c r="AM68" s="172" t="str">
        <f t="shared" si="1"/>
        <v>30065</v>
      </c>
      <c r="AN68" s="173" t="str">
        <f t="shared" si="2"/>
        <v>065</v>
      </c>
      <c r="AO68" s="184"/>
      <c r="AP68" s="170">
        <v>66</v>
      </c>
      <c r="AQ68" s="185"/>
      <c r="AR68" s="185"/>
      <c r="AS68" s="185"/>
      <c r="AT68" s="185"/>
      <c r="AU68" s="185"/>
      <c r="AV68" s="185"/>
      <c r="AW68" s="176" t="s">
        <v>2700</v>
      </c>
      <c r="AX68" s="176" t="s">
        <v>2701</v>
      </c>
      <c r="AY68" s="185"/>
      <c r="AZ68" s="185"/>
      <c r="BA68" s="185"/>
      <c r="BB68" s="176" t="s">
        <v>2702</v>
      </c>
      <c r="BC68" s="176" t="s">
        <v>2703</v>
      </c>
      <c r="BD68" s="176" t="s">
        <v>2704</v>
      </c>
      <c r="BE68" s="177" t="s">
        <v>2705</v>
      </c>
      <c r="BF68" s="176" t="s">
        <v>2706</v>
      </c>
      <c r="BG68" s="185"/>
      <c r="BH68" s="185"/>
      <c r="BI68" s="185"/>
      <c r="BJ68" s="176" t="s">
        <v>2707</v>
      </c>
      <c r="BK68" s="176" t="s">
        <v>2708</v>
      </c>
      <c r="BL68" s="185"/>
      <c r="BM68" s="185"/>
      <c r="BN68" s="185"/>
      <c r="BO68" s="185"/>
      <c r="BP68" s="176" t="s">
        <v>2709</v>
      </c>
      <c r="BQ68" s="185"/>
      <c r="BR68" s="185"/>
      <c r="BS68" s="185"/>
      <c r="BT68" s="176" t="s">
        <v>2710</v>
      </c>
      <c r="BU68" s="176" t="s">
        <v>2711</v>
      </c>
      <c r="BV68" s="185"/>
      <c r="BW68" s="184"/>
      <c r="BX68" s="184"/>
      <c r="BY68" s="184"/>
      <c r="BZ68" s="186"/>
      <c r="CA68" s="186"/>
      <c r="CB68" s="186"/>
      <c r="CC68" s="186"/>
      <c r="CD68" s="186"/>
      <c r="CE68" s="186"/>
      <c r="CF68" s="178" t="s">
        <v>2712</v>
      </c>
      <c r="CG68" s="178" t="s">
        <v>2713</v>
      </c>
      <c r="CH68" s="186"/>
      <c r="CI68" s="186"/>
      <c r="CJ68" s="186"/>
      <c r="CK68" s="178" t="s">
        <v>2714</v>
      </c>
      <c r="CL68" s="178" t="s">
        <v>2715</v>
      </c>
      <c r="CM68" s="178" t="s">
        <v>2716</v>
      </c>
      <c r="CN68" s="179" t="s">
        <v>2717</v>
      </c>
      <c r="CO68" s="178" t="s">
        <v>2718</v>
      </c>
      <c r="CP68" s="186"/>
      <c r="CQ68" s="186"/>
      <c r="CR68" s="186"/>
      <c r="CS68" s="178" t="s">
        <v>2719</v>
      </c>
      <c r="CT68" s="178" t="s">
        <v>2720</v>
      </c>
      <c r="CU68" s="186"/>
      <c r="CV68" s="186"/>
      <c r="CW68" s="186"/>
      <c r="CX68" s="186"/>
      <c r="CY68" s="178" t="s">
        <v>2721</v>
      </c>
      <c r="CZ68" s="186"/>
      <c r="DA68" s="186"/>
      <c r="DB68" s="186"/>
      <c r="DC68" s="178" t="s">
        <v>483</v>
      </c>
      <c r="DD68" s="178" t="s">
        <v>459</v>
      </c>
      <c r="DE68" s="186"/>
    </row>
    <row r="69" spans="1:109" ht="15" customHeight="1">
      <c r="A69" s="164"/>
      <c r="B69" s="639"/>
      <c r="C69" s="15"/>
      <c r="D69" s="699" t="s">
        <v>2722</v>
      </c>
      <c r="E69" s="699"/>
      <c r="F69" s="699"/>
      <c r="G69" s="699"/>
      <c r="H69" s="699"/>
      <c r="I69" s="699"/>
      <c r="J69" s="699"/>
      <c r="K69" s="699"/>
      <c r="L69" s="699"/>
      <c r="M69" s="699"/>
      <c r="N69" s="699"/>
      <c r="O69" s="699"/>
      <c r="P69" s="699"/>
      <c r="Q69" s="699"/>
      <c r="R69" s="699"/>
      <c r="S69" s="699"/>
      <c r="T69" s="699"/>
      <c r="U69" s="699"/>
      <c r="V69" s="699"/>
      <c r="W69" s="699"/>
      <c r="X69" s="699"/>
      <c r="Y69" s="699"/>
      <c r="Z69" s="699"/>
      <c r="AA69" s="699"/>
      <c r="AB69" s="699"/>
      <c r="AC69" s="699"/>
      <c r="AD69" s="640"/>
      <c r="AE69" s="164"/>
      <c r="AH69" s="184"/>
      <c r="AI69" s="184"/>
      <c r="AJ69" s="184"/>
      <c r="AK69" s="184"/>
      <c r="AL69" s="172" t="str">
        <f t="shared" ref="AL69:AL132" si="3">IFERROR(IF(HLOOKUP($N$10, $BZ$3:$DE$574, $AP69, FALSE )="", "", HLOOKUP($N$10, $BZ$3:$DE$574, $AP69, FALSE)), "")</f>
        <v>Espinal</v>
      </c>
      <c r="AM69" s="172" t="str">
        <f t="shared" ref="AM69:AM132" si="4">IFERROR(IF(AL69="", "", HLOOKUP($N$10, $AQ$3:$BV$574, AP69, FALSE)), "")</f>
        <v>30066</v>
      </c>
      <c r="AN69" s="173" t="str">
        <f t="shared" ref="AN69:AN132" si="5">MID(AM69, 3, 3)</f>
        <v>066</v>
      </c>
      <c r="AO69" s="184"/>
      <c r="AP69" s="170">
        <v>67</v>
      </c>
      <c r="AQ69" s="185"/>
      <c r="AR69" s="185"/>
      <c r="AS69" s="185"/>
      <c r="AT69" s="185"/>
      <c r="AU69" s="185"/>
      <c r="AV69" s="185"/>
      <c r="AW69" s="176" t="s">
        <v>2723</v>
      </c>
      <c r="AX69" s="176" t="s">
        <v>2724</v>
      </c>
      <c r="AY69" s="185"/>
      <c r="AZ69" s="185"/>
      <c r="BA69" s="185"/>
      <c r="BB69" s="176" t="s">
        <v>2725</v>
      </c>
      <c r="BC69" s="176" t="s">
        <v>2726</v>
      </c>
      <c r="BD69" s="176" t="s">
        <v>2727</v>
      </c>
      <c r="BE69" s="177" t="s">
        <v>2728</v>
      </c>
      <c r="BF69" s="176" t="s">
        <v>2729</v>
      </c>
      <c r="BG69" s="185"/>
      <c r="BH69" s="185"/>
      <c r="BI69" s="185"/>
      <c r="BJ69" s="176" t="s">
        <v>2730</v>
      </c>
      <c r="BK69" s="176" t="s">
        <v>2731</v>
      </c>
      <c r="BL69" s="185"/>
      <c r="BM69" s="185"/>
      <c r="BN69" s="185"/>
      <c r="BO69" s="185"/>
      <c r="BP69" s="176" t="s">
        <v>2732</v>
      </c>
      <c r="BQ69" s="185"/>
      <c r="BR69" s="185"/>
      <c r="BS69" s="185"/>
      <c r="BT69" s="176" t="s">
        <v>2733</v>
      </c>
      <c r="BU69" s="176" t="s">
        <v>2734</v>
      </c>
      <c r="BV69" s="185"/>
      <c r="BW69" s="184"/>
      <c r="BX69" s="184"/>
      <c r="BY69" s="184"/>
      <c r="BZ69" s="186"/>
      <c r="CA69" s="186"/>
      <c r="CB69" s="186"/>
      <c r="CC69" s="186"/>
      <c r="CD69" s="186"/>
      <c r="CE69" s="186"/>
      <c r="CF69" s="178" t="s">
        <v>2735</v>
      </c>
      <c r="CG69" s="178" t="s">
        <v>2736</v>
      </c>
      <c r="CH69" s="186"/>
      <c r="CI69" s="186"/>
      <c r="CJ69" s="186"/>
      <c r="CK69" s="178" t="s">
        <v>2737</v>
      </c>
      <c r="CL69" s="178" t="s">
        <v>2738</v>
      </c>
      <c r="CM69" s="178" t="s">
        <v>2739</v>
      </c>
      <c r="CN69" s="179" t="s">
        <v>2740</v>
      </c>
      <c r="CO69" s="178" t="s">
        <v>2741</v>
      </c>
      <c r="CP69" s="186"/>
      <c r="CQ69" s="186"/>
      <c r="CR69" s="186"/>
      <c r="CS69" s="178" t="s">
        <v>2742</v>
      </c>
      <c r="CT69" s="178" t="s">
        <v>1044</v>
      </c>
      <c r="CU69" s="186"/>
      <c r="CV69" s="186"/>
      <c r="CW69" s="186"/>
      <c r="CX69" s="186"/>
      <c r="CY69" s="178" t="s">
        <v>2743</v>
      </c>
      <c r="CZ69" s="186"/>
      <c r="DA69" s="186"/>
      <c r="DB69" s="186"/>
      <c r="DC69" s="178" t="s">
        <v>2744</v>
      </c>
      <c r="DD69" s="178" t="s">
        <v>2745</v>
      </c>
      <c r="DE69" s="186"/>
    </row>
    <row r="70" spans="1:109" ht="6.75" customHeight="1">
      <c r="A70" s="164"/>
      <c r="B70" s="639"/>
      <c r="C70" s="145"/>
      <c r="D70" s="145"/>
      <c r="E70" s="145"/>
      <c r="F70" s="145"/>
      <c r="G70" s="145"/>
      <c r="H70" s="145"/>
      <c r="I70" s="145"/>
      <c r="J70" s="145"/>
      <c r="K70" s="145"/>
      <c r="L70" s="145"/>
      <c r="M70" s="145"/>
      <c r="N70" s="145"/>
      <c r="O70" s="145"/>
      <c r="P70" s="145"/>
      <c r="Q70" s="145"/>
      <c r="R70" s="145"/>
      <c r="S70" s="145"/>
      <c r="T70" s="145"/>
      <c r="U70" s="145"/>
      <c r="V70" s="145"/>
      <c r="W70" s="145"/>
      <c r="X70" s="145"/>
      <c r="Y70" s="145"/>
      <c r="Z70" s="145"/>
      <c r="AA70" s="145"/>
      <c r="AB70" s="145"/>
      <c r="AC70" s="145"/>
      <c r="AD70" s="640"/>
      <c r="AE70" s="164"/>
      <c r="AH70" s="184"/>
      <c r="AI70" s="184"/>
      <c r="AJ70" s="184"/>
      <c r="AK70" s="184"/>
      <c r="AL70" s="172" t="str">
        <f t="shared" si="3"/>
        <v>Filomeno Mata</v>
      </c>
      <c r="AM70" s="172" t="str">
        <f t="shared" si="4"/>
        <v>30067</v>
      </c>
      <c r="AN70" s="173" t="str">
        <f t="shared" si="5"/>
        <v>067</v>
      </c>
      <c r="AO70" s="184"/>
      <c r="AP70" s="170">
        <v>68</v>
      </c>
      <c r="AQ70" s="185"/>
      <c r="AR70" s="185"/>
      <c r="AS70" s="185"/>
      <c r="AT70" s="185"/>
      <c r="AU70" s="185"/>
      <c r="AV70" s="185"/>
      <c r="AW70" s="176" t="s">
        <v>2746</v>
      </c>
      <c r="AX70" s="176" t="s">
        <v>2747</v>
      </c>
      <c r="AY70" s="185"/>
      <c r="AZ70" s="185"/>
      <c r="BA70" s="185"/>
      <c r="BB70" s="176" t="s">
        <v>2748</v>
      </c>
      <c r="BC70" s="176" t="s">
        <v>2749</v>
      </c>
      <c r="BD70" s="176" t="s">
        <v>2750</v>
      </c>
      <c r="BE70" s="177" t="s">
        <v>2751</v>
      </c>
      <c r="BF70" s="176" t="s">
        <v>2752</v>
      </c>
      <c r="BG70" s="185"/>
      <c r="BH70" s="185"/>
      <c r="BI70" s="185"/>
      <c r="BJ70" s="176" t="s">
        <v>2753</v>
      </c>
      <c r="BK70" s="176" t="s">
        <v>2754</v>
      </c>
      <c r="BL70" s="185"/>
      <c r="BM70" s="185"/>
      <c r="BN70" s="185"/>
      <c r="BO70" s="185"/>
      <c r="BP70" s="176" t="s">
        <v>2755</v>
      </c>
      <c r="BQ70" s="185"/>
      <c r="BR70" s="185"/>
      <c r="BS70" s="185"/>
      <c r="BT70" s="176" t="s">
        <v>2756</v>
      </c>
      <c r="BU70" s="176" t="s">
        <v>2757</v>
      </c>
      <c r="BV70" s="185"/>
      <c r="BW70" s="184"/>
      <c r="BX70" s="184"/>
      <c r="BY70" s="184"/>
      <c r="BZ70" s="186"/>
      <c r="CA70" s="186"/>
      <c r="CB70" s="186"/>
      <c r="CC70" s="186"/>
      <c r="CD70" s="186"/>
      <c r="CE70" s="186"/>
      <c r="CF70" s="178" t="s">
        <v>2758</v>
      </c>
      <c r="CG70" s="178" t="s">
        <v>2759</v>
      </c>
      <c r="CH70" s="186"/>
      <c r="CI70" s="186"/>
      <c r="CJ70" s="186"/>
      <c r="CK70" s="178" t="s">
        <v>2760</v>
      </c>
      <c r="CL70" s="178" t="s">
        <v>2761</v>
      </c>
      <c r="CM70" s="178" t="s">
        <v>2762</v>
      </c>
      <c r="CN70" s="179" t="s">
        <v>2763</v>
      </c>
      <c r="CO70" s="178" t="s">
        <v>2764</v>
      </c>
      <c r="CP70" s="186"/>
      <c r="CQ70" s="186"/>
      <c r="CR70" s="186"/>
      <c r="CS70" s="178" t="s">
        <v>2765</v>
      </c>
      <c r="CT70" s="178" t="s">
        <v>528</v>
      </c>
      <c r="CU70" s="186"/>
      <c r="CV70" s="186"/>
      <c r="CW70" s="186"/>
      <c r="CX70" s="186"/>
      <c r="CY70" s="178" t="s">
        <v>1914</v>
      </c>
      <c r="CZ70" s="186"/>
      <c r="DA70" s="186"/>
      <c r="DB70" s="186"/>
      <c r="DC70" s="178" t="s">
        <v>2766</v>
      </c>
      <c r="DD70" s="178" t="s">
        <v>2767</v>
      </c>
      <c r="DE70" s="186"/>
    </row>
    <row r="71" spans="1:109" ht="36" customHeight="1">
      <c r="A71" s="164"/>
      <c r="B71" s="639"/>
      <c r="C71" s="699" t="s">
        <v>2768</v>
      </c>
      <c r="D71" s="699"/>
      <c r="E71" s="699"/>
      <c r="F71" s="699"/>
      <c r="G71" s="699"/>
      <c r="H71" s="699"/>
      <c r="I71" s="699"/>
      <c r="J71" s="699"/>
      <c r="K71" s="699"/>
      <c r="L71" s="699"/>
      <c r="M71" s="699"/>
      <c r="N71" s="699"/>
      <c r="O71" s="699"/>
      <c r="P71" s="699"/>
      <c r="Q71" s="699"/>
      <c r="R71" s="699"/>
      <c r="S71" s="699"/>
      <c r="T71" s="699"/>
      <c r="U71" s="699"/>
      <c r="V71" s="699"/>
      <c r="W71" s="699"/>
      <c r="X71" s="699"/>
      <c r="Y71" s="699"/>
      <c r="Z71" s="699"/>
      <c r="AA71" s="699"/>
      <c r="AB71" s="699"/>
      <c r="AC71" s="699"/>
      <c r="AD71" s="640"/>
      <c r="AE71" s="164"/>
      <c r="AH71" s="184"/>
      <c r="AI71" s="184"/>
      <c r="AJ71" s="184"/>
      <c r="AK71" s="184"/>
      <c r="AL71" s="172" t="str">
        <f t="shared" si="3"/>
        <v>Fortín</v>
      </c>
      <c r="AM71" s="172" t="str">
        <f t="shared" si="4"/>
        <v>30068</v>
      </c>
      <c r="AN71" s="173" t="str">
        <f t="shared" si="5"/>
        <v>068</v>
      </c>
      <c r="AO71" s="184"/>
      <c r="AP71" s="170">
        <v>69</v>
      </c>
      <c r="AQ71" s="185"/>
      <c r="AR71" s="185"/>
      <c r="AS71" s="185"/>
      <c r="AT71" s="185"/>
      <c r="AU71" s="185"/>
      <c r="AV71" s="185"/>
      <c r="AW71" s="176" t="s">
        <v>2769</v>
      </c>
      <c r="AX71" s="189" t="s">
        <v>2770</v>
      </c>
      <c r="AY71" s="185"/>
      <c r="AZ71" s="185"/>
      <c r="BA71" s="185"/>
      <c r="BB71" s="176" t="s">
        <v>2771</v>
      </c>
      <c r="BC71" s="176" t="s">
        <v>2772</v>
      </c>
      <c r="BD71" s="176" t="s">
        <v>2773</v>
      </c>
      <c r="BE71" s="177" t="s">
        <v>2774</v>
      </c>
      <c r="BF71" s="176" t="s">
        <v>2775</v>
      </c>
      <c r="BG71" s="185"/>
      <c r="BH71" s="185"/>
      <c r="BI71" s="185"/>
      <c r="BJ71" s="176" t="s">
        <v>2776</v>
      </c>
      <c r="BK71" s="176" t="s">
        <v>2777</v>
      </c>
      <c r="BL71" s="185"/>
      <c r="BM71" s="185"/>
      <c r="BN71" s="185"/>
      <c r="BO71" s="185"/>
      <c r="BP71" s="176" t="s">
        <v>2778</v>
      </c>
      <c r="BQ71" s="185"/>
      <c r="BR71" s="185"/>
      <c r="BS71" s="185"/>
      <c r="BT71" s="176" t="s">
        <v>2779</v>
      </c>
      <c r="BU71" s="176" t="s">
        <v>2780</v>
      </c>
      <c r="BV71" s="185"/>
      <c r="BW71" s="184"/>
      <c r="BX71" s="184"/>
      <c r="BY71" s="184"/>
      <c r="BZ71" s="186"/>
      <c r="CA71" s="186"/>
      <c r="CB71" s="186"/>
      <c r="CC71" s="186"/>
      <c r="CD71" s="186"/>
      <c r="CE71" s="186"/>
      <c r="CF71" s="178" t="s">
        <v>2781</v>
      </c>
      <c r="CG71" s="178" t="s">
        <v>397</v>
      </c>
      <c r="CH71" s="186"/>
      <c r="CI71" s="186"/>
      <c r="CJ71" s="186"/>
      <c r="CK71" s="178" t="s">
        <v>2782</v>
      </c>
      <c r="CL71" s="178" t="s">
        <v>2783</v>
      </c>
      <c r="CM71" s="178" t="s">
        <v>2784</v>
      </c>
      <c r="CN71" s="179" t="s">
        <v>2785</v>
      </c>
      <c r="CO71" s="178" t="s">
        <v>2786</v>
      </c>
      <c r="CP71" s="186"/>
      <c r="CQ71" s="186"/>
      <c r="CR71" s="186"/>
      <c r="CS71" s="178" t="s">
        <v>2787</v>
      </c>
      <c r="CT71" s="178" t="s">
        <v>2788</v>
      </c>
      <c r="CU71" s="186"/>
      <c r="CV71" s="186"/>
      <c r="CW71" s="186"/>
      <c r="CX71" s="186"/>
      <c r="CY71" s="178" t="s">
        <v>2789</v>
      </c>
      <c r="CZ71" s="186"/>
      <c r="DA71" s="186"/>
      <c r="DB71" s="186"/>
      <c r="DC71" s="178" t="s">
        <v>2790</v>
      </c>
      <c r="DD71" s="178" t="s">
        <v>2791</v>
      </c>
      <c r="DE71" s="186"/>
    </row>
    <row r="72" spans="1:109" ht="6.75" customHeight="1">
      <c r="A72" s="164"/>
      <c r="B72" s="639"/>
      <c r="C72" s="150"/>
      <c r="D72" s="150"/>
      <c r="E72" s="150"/>
      <c r="F72" s="150"/>
      <c r="G72" s="150"/>
      <c r="H72" s="150"/>
      <c r="I72" s="150"/>
      <c r="J72" s="150"/>
      <c r="K72" s="150"/>
      <c r="L72" s="150"/>
      <c r="M72" s="150"/>
      <c r="N72" s="150"/>
      <c r="O72" s="150"/>
      <c r="P72" s="150"/>
      <c r="Q72" s="150"/>
      <c r="R72" s="150"/>
      <c r="S72" s="150"/>
      <c r="T72" s="150"/>
      <c r="U72" s="150"/>
      <c r="V72" s="150"/>
      <c r="W72" s="150"/>
      <c r="X72" s="150"/>
      <c r="Y72" s="150"/>
      <c r="Z72" s="150"/>
      <c r="AA72" s="150"/>
      <c r="AB72" s="150"/>
      <c r="AC72" s="150"/>
      <c r="AD72" s="640"/>
      <c r="AE72" s="164"/>
      <c r="AH72" s="184"/>
      <c r="AI72" s="184"/>
      <c r="AJ72" s="184"/>
      <c r="AK72" s="184"/>
      <c r="AL72" s="172" t="str">
        <f t="shared" si="3"/>
        <v>Gutiérrez Zamora</v>
      </c>
      <c r="AM72" s="172" t="str">
        <f t="shared" si="4"/>
        <v>30069</v>
      </c>
      <c r="AN72" s="173" t="str">
        <f t="shared" si="5"/>
        <v>069</v>
      </c>
      <c r="AO72" s="184"/>
      <c r="AP72" s="170">
        <v>70</v>
      </c>
      <c r="AQ72" s="185"/>
      <c r="AR72" s="185"/>
      <c r="AS72" s="185"/>
      <c r="AT72" s="185"/>
      <c r="AU72" s="185"/>
      <c r="AV72" s="185"/>
      <c r="AW72" s="176" t="s">
        <v>2792</v>
      </c>
      <c r="AX72" s="185"/>
      <c r="AY72" s="185"/>
      <c r="AZ72" s="185"/>
      <c r="BA72" s="185"/>
      <c r="BB72" s="176" t="s">
        <v>2793</v>
      </c>
      <c r="BC72" s="176" t="s">
        <v>2794</v>
      </c>
      <c r="BD72" s="176" t="s">
        <v>2795</v>
      </c>
      <c r="BE72" s="177" t="s">
        <v>2796</v>
      </c>
      <c r="BF72" s="176" t="s">
        <v>2797</v>
      </c>
      <c r="BG72" s="185"/>
      <c r="BH72" s="185"/>
      <c r="BI72" s="185"/>
      <c r="BJ72" s="176" t="s">
        <v>2798</v>
      </c>
      <c r="BK72" s="176" t="s">
        <v>2799</v>
      </c>
      <c r="BL72" s="185"/>
      <c r="BM72" s="185"/>
      <c r="BN72" s="185"/>
      <c r="BO72" s="185"/>
      <c r="BP72" s="176" t="s">
        <v>2800</v>
      </c>
      <c r="BQ72" s="185"/>
      <c r="BR72" s="185"/>
      <c r="BS72" s="185"/>
      <c r="BT72" s="176" t="s">
        <v>2801</v>
      </c>
      <c r="BU72" s="176" t="s">
        <v>2802</v>
      </c>
      <c r="BV72" s="185"/>
      <c r="BW72" s="184"/>
      <c r="BX72" s="184"/>
      <c r="BY72" s="184"/>
      <c r="BZ72" s="186"/>
      <c r="CA72" s="186"/>
      <c r="CB72" s="186"/>
      <c r="CC72" s="186"/>
      <c r="CD72" s="186"/>
      <c r="CE72" s="186"/>
      <c r="CF72" s="178" t="s">
        <v>2803</v>
      </c>
      <c r="CG72" s="186"/>
      <c r="CH72" s="186"/>
      <c r="CI72" s="186"/>
      <c r="CJ72" s="186"/>
      <c r="CK72" s="178" t="s">
        <v>2804</v>
      </c>
      <c r="CL72" s="178" t="s">
        <v>2805</v>
      </c>
      <c r="CM72" s="178" t="s">
        <v>2806</v>
      </c>
      <c r="CN72" s="179" t="s">
        <v>2807</v>
      </c>
      <c r="CO72" s="178" t="s">
        <v>2808</v>
      </c>
      <c r="CP72" s="186"/>
      <c r="CQ72" s="186"/>
      <c r="CR72" s="186"/>
      <c r="CS72" s="178" t="s">
        <v>2809</v>
      </c>
      <c r="CT72" s="178" t="s">
        <v>2810</v>
      </c>
      <c r="CU72" s="186"/>
      <c r="CV72" s="186"/>
      <c r="CW72" s="186"/>
      <c r="CX72" s="186"/>
      <c r="CY72" s="178" t="s">
        <v>2811</v>
      </c>
      <c r="CZ72" s="186"/>
      <c r="DA72" s="186"/>
      <c r="DB72" s="186"/>
      <c r="DC72" s="178" t="s">
        <v>2812</v>
      </c>
      <c r="DD72" s="178" t="s">
        <v>2813</v>
      </c>
      <c r="DE72" s="186"/>
    </row>
    <row r="73" spans="1:109" ht="72" customHeight="1">
      <c r="A73" s="164"/>
      <c r="B73" s="639"/>
      <c r="C73" s="706" t="s">
        <v>2814</v>
      </c>
      <c r="D73" s="706"/>
      <c r="E73" s="706"/>
      <c r="F73" s="706"/>
      <c r="G73" s="706"/>
      <c r="H73" s="706"/>
      <c r="I73" s="706"/>
      <c r="J73" s="706"/>
      <c r="K73" s="706"/>
      <c r="L73" s="706"/>
      <c r="M73" s="706"/>
      <c r="N73" s="706"/>
      <c r="O73" s="706"/>
      <c r="P73" s="706"/>
      <c r="Q73" s="706"/>
      <c r="R73" s="706"/>
      <c r="S73" s="706"/>
      <c r="T73" s="706"/>
      <c r="U73" s="706"/>
      <c r="V73" s="706"/>
      <c r="W73" s="706"/>
      <c r="X73" s="706"/>
      <c r="Y73" s="706"/>
      <c r="Z73" s="706"/>
      <c r="AA73" s="706"/>
      <c r="AB73" s="706"/>
      <c r="AC73" s="706"/>
      <c r="AD73" s="640"/>
      <c r="AE73" s="164"/>
      <c r="AH73" s="184"/>
      <c r="AI73" s="184"/>
      <c r="AJ73" s="184"/>
      <c r="AK73" s="184"/>
      <c r="AL73" s="172" t="str">
        <f t="shared" si="3"/>
        <v>Hidalgotitlán</v>
      </c>
      <c r="AM73" s="172" t="str">
        <f t="shared" si="4"/>
        <v>30070</v>
      </c>
      <c r="AN73" s="173" t="str">
        <f t="shared" si="5"/>
        <v>070</v>
      </c>
      <c r="AO73" s="184"/>
      <c r="AP73" s="170">
        <v>71</v>
      </c>
      <c r="AQ73" s="185"/>
      <c r="AR73" s="185"/>
      <c r="AS73" s="185"/>
      <c r="AT73" s="185"/>
      <c r="AU73" s="185"/>
      <c r="AV73" s="185"/>
      <c r="AW73" s="176" t="s">
        <v>2815</v>
      </c>
      <c r="AX73" s="185"/>
      <c r="AY73" s="185"/>
      <c r="AZ73" s="185"/>
      <c r="BA73" s="185"/>
      <c r="BB73" s="176" t="s">
        <v>2816</v>
      </c>
      <c r="BC73" s="176" t="s">
        <v>2817</v>
      </c>
      <c r="BD73" s="176" t="s">
        <v>2818</v>
      </c>
      <c r="BE73" s="177" t="s">
        <v>2819</v>
      </c>
      <c r="BF73" s="176" t="s">
        <v>2820</v>
      </c>
      <c r="BG73" s="185"/>
      <c r="BH73" s="185"/>
      <c r="BI73" s="185"/>
      <c r="BJ73" s="176" t="s">
        <v>2821</v>
      </c>
      <c r="BK73" s="176" t="s">
        <v>2822</v>
      </c>
      <c r="BL73" s="185"/>
      <c r="BM73" s="185"/>
      <c r="BN73" s="185"/>
      <c r="BO73" s="185"/>
      <c r="BP73" s="176" t="s">
        <v>2823</v>
      </c>
      <c r="BQ73" s="185"/>
      <c r="BR73" s="185"/>
      <c r="BS73" s="185"/>
      <c r="BT73" s="176" t="s">
        <v>2824</v>
      </c>
      <c r="BU73" s="176" t="s">
        <v>2825</v>
      </c>
      <c r="BV73" s="185"/>
      <c r="BW73" s="184"/>
      <c r="BX73" s="184"/>
      <c r="BY73" s="184"/>
      <c r="BZ73" s="186"/>
      <c r="CA73" s="186"/>
      <c r="CB73" s="186"/>
      <c r="CC73" s="186"/>
      <c r="CD73" s="186"/>
      <c r="CE73" s="186"/>
      <c r="CF73" s="178" t="s">
        <v>2826</v>
      </c>
      <c r="CG73" s="186"/>
      <c r="CH73" s="186"/>
      <c r="CI73" s="186"/>
      <c r="CJ73" s="186"/>
      <c r="CK73" s="178" t="s">
        <v>2827</v>
      </c>
      <c r="CL73" s="178" t="s">
        <v>2828</v>
      </c>
      <c r="CM73" s="178" t="s">
        <v>2829</v>
      </c>
      <c r="CN73" s="179" t="s">
        <v>210</v>
      </c>
      <c r="CO73" s="178" t="s">
        <v>2830</v>
      </c>
      <c r="CP73" s="186"/>
      <c r="CQ73" s="186"/>
      <c r="CR73" s="186"/>
      <c r="CS73" s="178" t="s">
        <v>2831</v>
      </c>
      <c r="CT73" s="178" t="s">
        <v>2832</v>
      </c>
      <c r="CU73" s="186"/>
      <c r="CV73" s="186"/>
      <c r="CW73" s="186"/>
      <c r="CX73" s="186"/>
      <c r="CY73" s="178" t="s">
        <v>2833</v>
      </c>
      <c r="CZ73" s="186"/>
      <c r="DA73" s="186"/>
      <c r="DB73" s="186"/>
      <c r="DC73" s="178" t="s">
        <v>2834</v>
      </c>
      <c r="DD73" s="178" t="s">
        <v>2835</v>
      </c>
      <c r="DE73" s="186"/>
    </row>
    <row r="74" spans="1:109" ht="6.75" customHeight="1">
      <c r="A74" s="164"/>
      <c r="B74" s="639"/>
      <c r="C74" s="150"/>
      <c r="D74" s="150"/>
      <c r="E74" s="150"/>
      <c r="F74" s="150"/>
      <c r="G74" s="150"/>
      <c r="H74" s="150"/>
      <c r="I74" s="150"/>
      <c r="J74" s="150"/>
      <c r="K74" s="150"/>
      <c r="L74" s="150"/>
      <c r="M74" s="150"/>
      <c r="N74" s="150"/>
      <c r="O74" s="150"/>
      <c r="P74" s="150"/>
      <c r="Q74" s="150"/>
      <c r="R74" s="150"/>
      <c r="S74" s="150"/>
      <c r="T74" s="150"/>
      <c r="U74" s="150"/>
      <c r="V74" s="150"/>
      <c r="W74" s="150"/>
      <c r="X74" s="150"/>
      <c r="Y74" s="150"/>
      <c r="Z74" s="150"/>
      <c r="AA74" s="150"/>
      <c r="AB74" s="150"/>
      <c r="AC74" s="150"/>
      <c r="AD74" s="640"/>
      <c r="AE74" s="164"/>
      <c r="AH74" s="184"/>
      <c r="AI74" s="184"/>
      <c r="AJ74" s="184"/>
      <c r="AK74" s="184"/>
      <c r="AL74" s="172" t="str">
        <f t="shared" si="3"/>
        <v>Huatusco</v>
      </c>
      <c r="AM74" s="172" t="str">
        <f t="shared" si="4"/>
        <v>30071</v>
      </c>
      <c r="AN74" s="173" t="str">
        <f t="shared" si="5"/>
        <v>071</v>
      </c>
      <c r="AO74" s="184"/>
      <c r="AP74" s="170">
        <v>72</v>
      </c>
      <c r="AQ74" s="185"/>
      <c r="AR74" s="185"/>
      <c r="AS74" s="185"/>
      <c r="AT74" s="185"/>
      <c r="AU74" s="185"/>
      <c r="AV74" s="185"/>
      <c r="AW74" s="176" t="s">
        <v>2836</v>
      </c>
      <c r="AX74" s="185"/>
      <c r="AY74" s="185"/>
      <c r="AZ74" s="185"/>
      <c r="BA74" s="185"/>
      <c r="BB74" s="176" t="s">
        <v>2837</v>
      </c>
      <c r="BC74" s="176" t="s">
        <v>2838</v>
      </c>
      <c r="BD74" s="176" t="s">
        <v>2839</v>
      </c>
      <c r="BE74" s="177" t="s">
        <v>2840</v>
      </c>
      <c r="BF74" s="176" t="s">
        <v>2841</v>
      </c>
      <c r="BG74" s="185"/>
      <c r="BH74" s="185"/>
      <c r="BI74" s="185"/>
      <c r="BJ74" s="176" t="s">
        <v>2842</v>
      </c>
      <c r="BK74" s="176" t="s">
        <v>2843</v>
      </c>
      <c r="BL74" s="185"/>
      <c r="BM74" s="185"/>
      <c r="BN74" s="185"/>
      <c r="BO74" s="185"/>
      <c r="BP74" s="176" t="s">
        <v>2844</v>
      </c>
      <c r="BQ74" s="185"/>
      <c r="BR74" s="185"/>
      <c r="BS74" s="185"/>
      <c r="BT74" s="176" t="s">
        <v>2845</v>
      </c>
      <c r="BU74" s="176" t="s">
        <v>2846</v>
      </c>
      <c r="BV74" s="185"/>
      <c r="BW74" s="184"/>
      <c r="BX74" s="184"/>
      <c r="BY74" s="184"/>
      <c r="BZ74" s="186"/>
      <c r="CA74" s="186"/>
      <c r="CB74" s="186"/>
      <c r="CC74" s="186"/>
      <c r="CD74" s="186"/>
      <c r="CE74" s="186"/>
      <c r="CF74" s="178" t="s">
        <v>2847</v>
      </c>
      <c r="CG74" s="186"/>
      <c r="CH74" s="186"/>
      <c r="CI74" s="186"/>
      <c r="CJ74" s="186"/>
      <c r="CK74" s="178" t="s">
        <v>2848</v>
      </c>
      <c r="CL74" s="178" t="s">
        <v>2849</v>
      </c>
      <c r="CM74" s="178" t="s">
        <v>2850</v>
      </c>
      <c r="CN74" s="179" t="s">
        <v>2851</v>
      </c>
      <c r="CO74" s="178" t="s">
        <v>2852</v>
      </c>
      <c r="CP74" s="186"/>
      <c r="CQ74" s="186"/>
      <c r="CR74" s="186"/>
      <c r="CS74" s="178" t="s">
        <v>2853</v>
      </c>
      <c r="CT74" s="178" t="s">
        <v>2854</v>
      </c>
      <c r="CU74" s="186"/>
      <c r="CV74" s="186"/>
      <c r="CW74" s="186"/>
      <c r="CX74" s="186"/>
      <c r="CY74" s="178" t="s">
        <v>299</v>
      </c>
      <c r="CZ74" s="186"/>
      <c r="DA74" s="186"/>
      <c r="DB74" s="186"/>
      <c r="DC74" s="178" t="s">
        <v>2855</v>
      </c>
      <c r="DD74" s="178" t="s">
        <v>2856</v>
      </c>
      <c r="DE74" s="186"/>
    </row>
    <row r="75" spans="1:109" ht="15" customHeight="1">
      <c r="A75" s="164"/>
      <c r="B75" s="639"/>
      <c r="C75" s="706" t="s">
        <v>2857</v>
      </c>
      <c r="D75" s="706"/>
      <c r="E75" s="706"/>
      <c r="F75" s="706"/>
      <c r="G75" s="706"/>
      <c r="H75" s="706"/>
      <c r="I75" s="706"/>
      <c r="J75" s="706"/>
      <c r="K75" s="706"/>
      <c r="L75" s="706"/>
      <c r="M75" s="706"/>
      <c r="N75" s="706"/>
      <c r="O75" s="706"/>
      <c r="P75" s="706"/>
      <c r="Q75" s="706"/>
      <c r="R75" s="706"/>
      <c r="S75" s="706"/>
      <c r="T75" s="706"/>
      <c r="U75" s="706"/>
      <c r="V75" s="706"/>
      <c r="W75" s="706"/>
      <c r="X75" s="706"/>
      <c r="Y75" s="706"/>
      <c r="Z75" s="706"/>
      <c r="AA75" s="706"/>
      <c r="AB75" s="706"/>
      <c r="AC75" s="706"/>
      <c r="AD75" s="640"/>
      <c r="AE75" s="164"/>
      <c r="AH75" s="184"/>
      <c r="AI75" s="184"/>
      <c r="AJ75" s="184"/>
      <c r="AK75" s="184"/>
      <c r="AL75" s="172" t="str">
        <f t="shared" si="3"/>
        <v>Huayacocotla</v>
      </c>
      <c r="AM75" s="172" t="str">
        <f t="shared" si="4"/>
        <v>30072</v>
      </c>
      <c r="AN75" s="173" t="str">
        <f t="shared" si="5"/>
        <v>072</v>
      </c>
      <c r="AO75" s="184"/>
      <c r="AP75" s="170">
        <v>73</v>
      </c>
      <c r="AQ75" s="185"/>
      <c r="AR75" s="185"/>
      <c r="AS75" s="185"/>
      <c r="AT75" s="185"/>
      <c r="AU75" s="185"/>
      <c r="AV75" s="185"/>
      <c r="AW75" s="176" t="s">
        <v>2858</v>
      </c>
      <c r="AX75" s="185"/>
      <c r="AY75" s="185"/>
      <c r="AZ75" s="185"/>
      <c r="BA75" s="185"/>
      <c r="BB75" s="176" t="s">
        <v>2859</v>
      </c>
      <c r="BC75" s="176" t="s">
        <v>2860</v>
      </c>
      <c r="BD75" s="176" t="s">
        <v>2861</v>
      </c>
      <c r="BE75" s="177" t="s">
        <v>2862</v>
      </c>
      <c r="BF75" s="176" t="s">
        <v>2863</v>
      </c>
      <c r="BG75" s="185"/>
      <c r="BH75" s="185"/>
      <c r="BI75" s="185"/>
      <c r="BJ75" s="176" t="s">
        <v>2864</v>
      </c>
      <c r="BK75" s="176" t="s">
        <v>2865</v>
      </c>
      <c r="BL75" s="185"/>
      <c r="BM75" s="185"/>
      <c r="BN75" s="185"/>
      <c r="BO75" s="185"/>
      <c r="BP75" s="176" t="s">
        <v>2866</v>
      </c>
      <c r="BQ75" s="185"/>
      <c r="BR75" s="185"/>
      <c r="BS75" s="185"/>
      <c r="BT75" s="176" t="s">
        <v>2867</v>
      </c>
      <c r="BU75" s="176" t="s">
        <v>2868</v>
      </c>
      <c r="BV75" s="185"/>
      <c r="BW75" s="184"/>
      <c r="BX75" s="184"/>
      <c r="BY75" s="184"/>
      <c r="BZ75" s="186"/>
      <c r="CA75" s="186"/>
      <c r="CB75" s="186"/>
      <c r="CC75" s="186"/>
      <c r="CD75" s="186"/>
      <c r="CE75" s="186"/>
      <c r="CF75" s="178" t="s">
        <v>2869</v>
      </c>
      <c r="CG75" s="186"/>
      <c r="CH75" s="186"/>
      <c r="CI75" s="186"/>
      <c r="CJ75" s="186"/>
      <c r="CK75" s="178" t="s">
        <v>2870</v>
      </c>
      <c r="CL75" s="178" t="s">
        <v>2871</v>
      </c>
      <c r="CM75" s="178" t="s">
        <v>2872</v>
      </c>
      <c r="CN75" s="179" t="s">
        <v>1297</v>
      </c>
      <c r="CO75" s="178" t="s">
        <v>2873</v>
      </c>
      <c r="CP75" s="186"/>
      <c r="CQ75" s="186"/>
      <c r="CR75" s="186"/>
      <c r="CS75" s="178" t="s">
        <v>2874</v>
      </c>
      <c r="CT75" s="178" t="s">
        <v>1457</v>
      </c>
      <c r="CU75" s="186"/>
      <c r="CV75" s="186"/>
      <c r="CW75" s="186"/>
      <c r="CX75" s="186"/>
      <c r="CY75" s="178" t="s">
        <v>2875</v>
      </c>
      <c r="CZ75" s="186"/>
      <c r="DA75" s="186"/>
      <c r="DB75" s="186"/>
      <c r="DC75" s="178" t="s">
        <v>2876</v>
      </c>
      <c r="DD75" s="178" t="s">
        <v>2877</v>
      </c>
      <c r="DE75" s="186"/>
    </row>
    <row r="76" spans="1:109" ht="6.75" customHeight="1">
      <c r="A76" s="164"/>
      <c r="B76" s="639"/>
      <c r="C76" s="150"/>
      <c r="D76" s="150"/>
      <c r="E76" s="150"/>
      <c r="F76" s="150"/>
      <c r="G76" s="150"/>
      <c r="H76" s="150"/>
      <c r="I76" s="150"/>
      <c r="J76" s="150"/>
      <c r="K76" s="150"/>
      <c r="L76" s="150"/>
      <c r="M76" s="150"/>
      <c r="N76" s="150"/>
      <c r="O76" s="150"/>
      <c r="P76" s="150"/>
      <c r="Q76" s="150"/>
      <c r="R76" s="150"/>
      <c r="S76" s="150"/>
      <c r="T76" s="150"/>
      <c r="U76" s="150"/>
      <c r="V76" s="150"/>
      <c r="W76" s="150"/>
      <c r="X76" s="150"/>
      <c r="Y76" s="150"/>
      <c r="Z76" s="150"/>
      <c r="AA76" s="150"/>
      <c r="AB76" s="150"/>
      <c r="AC76" s="150"/>
      <c r="AD76" s="640"/>
      <c r="AE76" s="164"/>
      <c r="AH76" s="184"/>
      <c r="AI76" s="184"/>
      <c r="AJ76" s="184"/>
      <c r="AK76" s="184"/>
      <c r="AL76" s="172" t="str">
        <f t="shared" si="3"/>
        <v>Hueyapan de Ocampo</v>
      </c>
      <c r="AM76" s="172" t="str">
        <f t="shared" si="4"/>
        <v>30073</v>
      </c>
      <c r="AN76" s="173" t="str">
        <f t="shared" si="5"/>
        <v>073</v>
      </c>
      <c r="AO76" s="184"/>
      <c r="AP76" s="170">
        <v>74</v>
      </c>
      <c r="AQ76" s="185"/>
      <c r="AR76" s="185"/>
      <c r="AS76" s="185"/>
      <c r="AT76" s="185"/>
      <c r="AU76" s="185"/>
      <c r="AV76" s="185"/>
      <c r="AW76" s="176" t="s">
        <v>2878</v>
      </c>
      <c r="AX76" s="185"/>
      <c r="AY76" s="185"/>
      <c r="AZ76" s="185"/>
      <c r="BA76" s="185"/>
      <c r="BB76" s="176" t="s">
        <v>2879</v>
      </c>
      <c r="BC76" s="176" t="s">
        <v>2880</v>
      </c>
      <c r="BD76" s="176" t="s">
        <v>2881</v>
      </c>
      <c r="BE76" s="177" t="s">
        <v>2882</v>
      </c>
      <c r="BF76" s="176" t="s">
        <v>2883</v>
      </c>
      <c r="BG76" s="185"/>
      <c r="BH76" s="185"/>
      <c r="BI76" s="185"/>
      <c r="BJ76" s="176" t="s">
        <v>2884</v>
      </c>
      <c r="BK76" s="176" t="s">
        <v>2885</v>
      </c>
      <c r="BL76" s="185"/>
      <c r="BM76" s="185"/>
      <c r="BN76" s="185"/>
      <c r="BO76" s="185"/>
      <c r="BP76" s="185">
        <v>26099</v>
      </c>
      <c r="BQ76" s="185"/>
      <c r="BR76" s="185"/>
      <c r="BS76" s="185"/>
      <c r="BT76" s="176" t="s">
        <v>2886</v>
      </c>
      <c r="BU76" s="176" t="s">
        <v>2887</v>
      </c>
      <c r="BV76" s="185"/>
      <c r="BW76" s="184"/>
      <c r="BX76" s="184"/>
      <c r="BY76" s="184"/>
      <c r="BZ76" s="186"/>
      <c r="CA76" s="186"/>
      <c r="CB76" s="186"/>
      <c r="CC76" s="186"/>
      <c r="CD76" s="186"/>
      <c r="CE76" s="186"/>
      <c r="CF76" s="178" t="s">
        <v>1297</v>
      </c>
      <c r="CG76" s="186"/>
      <c r="CH76" s="186"/>
      <c r="CI76" s="186"/>
      <c r="CJ76" s="186"/>
      <c r="CK76" s="178" t="s">
        <v>2888</v>
      </c>
      <c r="CL76" s="178" t="s">
        <v>2889</v>
      </c>
      <c r="CM76" s="178" t="s">
        <v>2890</v>
      </c>
      <c r="CN76" s="179" t="s">
        <v>2891</v>
      </c>
      <c r="CO76" s="178" t="s">
        <v>2892</v>
      </c>
      <c r="CP76" s="186"/>
      <c r="CQ76" s="186"/>
      <c r="CR76" s="186"/>
      <c r="CS76" s="178" t="s">
        <v>2893</v>
      </c>
      <c r="CT76" s="178" t="s">
        <v>2894</v>
      </c>
      <c r="CU76" s="186"/>
      <c r="CV76" s="186"/>
      <c r="CW76" s="186"/>
      <c r="CX76" s="186"/>
      <c r="CY76" s="178" t="s">
        <v>397</v>
      </c>
      <c r="CZ76" s="186"/>
      <c r="DA76" s="186"/>
      <c r="DB76" s="186"/>
      <c r="DC76" s="178" t="s">
        <v>2895</v>
      </c>
      <c r="DD76" s="178" t="s">
        <v>2896</v>
      </c>
      <c r="DE76" s="186"/>
    </row>
    <row r="77" spans="1:109" ht="132" customHeight="1">
      <c r="A77" s="164"/>
      <c r="B77" s="639"/>
      <c r="C77" s="150"/>
      <c r="D77" s="706" t="s">
        <v>2897</v>
      </c>
      <c r="E77" s="706"/>
      <c r="F77" s="706"/>
      <c r="G77" s="706"/>
      <c r="H77" s="706"/>
      <c r="I77" s="706"/>
      <c r="J77" s="706"/>
      <c r="K77" s="706"/>
      <c r="L77" s="706"/>
      <c r="M77" s="706"/>
      <c r="N77" s="706"/>
      <c r="O77" s="706"/>
      <c r="P77" s="706"/>
      <c r="Q77" s="706"/>
      <c r="R77" s="706"/>
      <c r="S77" s="706"/>
      <c r="T77" s="706"/>
      <c r="U77" s="706"/>
      <c r="V77" s="706"/>
      <c r="W77" s="706"/>
      <c r="X77" s="706"/>
      <c r="Y77" s="706"/>
      <c r="Z77" s="706"/>
      <c r="AA77" s="706"/>
      <c r="AB77" s="706"/>
      <c r="AC77" s="706"/>
      <c r="AD77" s="640"/>
      <c r="AE77" s="164"/>
      <c r="AH77" s="184"/>
      <c r="AI77" s="184"/>
      <c r="AJ77" s="184"/>
      <c r="AK77" s="184"/>
      <c r="AL77" s="172" t="str">
        <f t="shared" si="3"/>
        <v>Huiloapan de Cuauhtémoc</v>
      </c>
      <c r="AM77" s="172" t="str">
        <f t="shared" si="4"/>
        <v>30074</v>
      </c>
      <c r="AN77" s="173" t="str">
        <f t="shared" si="5"/>
        <v>074</v>
      </c>
      <c r="AO77" s="184"/>
      <c r="AP77" s="170">
        <v>75</v>
      </c>
      <c r="AQ77" s="185"/>
      <c r="AR77" s="185"/>
      <c r="AS77" s="185"/>
      <c r="AT77" s="185"/>
      <c r="AU77" s="185"/>
      <c r="AV77" s="185"/>
      <c r="AW77" s="176" t="s">
        <v>2898</v>
      </c>
      <c r="AX77" s="185"/>
      <c r="AY77" s="185"/>
      <c r="AZ77" s="185"/>
      <c r="BA77" s="185"/>
      <c r="BB77" s="176" t="s">
        <v>2899</v>
      </c>
      <c r="BC77" s="176" t="s">
        <v>2900</v>
      </c>
      <c r="BD77" s="176" t="s">
        <v>2901</v>
      </c>
      <c r="BE77" s="177" t="s">
        <v>2902</v>
      </c>
      <c r="BF77" s="176" t="s">
        <v>2903</v>
      </c>
      <c r="BG77" s="185"/>
      <c r="BH77" s="185"/>
      <c r="BI77" s="185"/>
      <c r="BJ77" s="176" t="s">
        <v>2904</v>
      </c>
      <c r="BK77" s="176" t="s">
        <v>2905</v>
      </c>
      <c r="BL77" s="185"/>
      <c r="BM77" s="185"/>
      <c r="BN77" s="185"/>
      <c r="BO77" s="185"/>
      <c r="BP77" s="185"/>
      <c r="BQ77" s="185"/>
      <c r="BR77" s="185"/>
      <c r="BS77" s="185"/>
      <c r="BT77" s="176" t="s">
        <v>2906</v>
      </c>
      <c r="BU77" s="176" t="s">
        <v>2907</v>
      </c>
      <c r="BV77" s="185"/>
      <c r="BW77" s="184"/>
      <c r="BX77" s="184"/>
      <c r="BY77" s="184"/>
      <c r="BZ77" s="186"/>
      <c r="CA77" s="186"/>
      <c r="CB77" s="186"/>
      <c r="CC77" s="186"/>
      <c r="CD77" s="186"/>
      <c r="CE77" s="186"/>
      <c r="CF77" s="178" t="s">
        <v>2908</v>
      </c>
      <c r="CG77" s="186"/>
      <c r="CH77" s="186"/>
      <c r="CI77" s="186"/>
      <c r="CJ77" s="186"/>
      <c r="CK77" s="178" t="s">
        <v>2909</v>
      </c>
      <c r="CL77" s="178" t="s">
        <v>2910</v>
      </c>
      <c r="CM77" s="178" t="s">
        <v>2911</v>
      </c>
      <c r="CN77" s="179" t="s">
        <v>2912</v>
      </c>
      <c r="CO77" s="178" t="s">
        <v>2913</v>
      </c>
      <c r="CP77" s="186"/>
      <c r="CQ77" s="186"/>
      <c r="CR77" s="186"/>
      <c r="CS77" s="178" t="s">
        <v>2914</v>
      </c>
      <c r="CT77" s="178" t="s">
        <v>2915</v>
      </c>
      <c r="CU77" s="186"/>
      <c r="CV77" s="186"/>
      <c r="CW77" s="186"/>
      <c r="CX77" s="186"/>
      <c r="CY77" s="186"/>
      <c r="CZ77" s="186"/>
      <c r="DA77" s="186"/>
      <c r="DB77" s="186"/>
      <c r="DC77" s="178" t="s">
        <v>2916</v>
      </c>
      <c r="DD77" s="178" t="s">
        <v>2917</v>
      </c>
      <c r="DE77" s="186"/>
    </row>
    <row r="78" spans="1:109" ht="6.75" customHeight="1">
      <c r="A78" s="164"/>
      <c r="B78" s="639"/>
      <c r="C78" s="150"/>
      <c r="D78" s="150"/>
      <c r="E78" s="150"/>
      <c r="F78" s="150"/>
      <c r="G78" s="150"/>
      <c r="H78" s="150"/>
      <c r="I78" s="150"/>
      <c r="J78" s="150"/>
      <c r="K78" s="150"/>
      <c r="L78" s="150"/>
      <c r="M78" s="150"/>
      <c r="N78" s="150"/>
      <c r="O78" s="150"/>
      <c r="P78" s="150"/>
      <c r="Q78" s="150"/>
      <c r="R78" s="150"/>
      <c r="S78" s="150"/>
      <c r="T78" s="150"/>
      <c r="U78" s="150"/>
      <c r="V78" s="150"/>
      <c r="W78" s="150"/>
      <c r="X78" s="150"/>
      <c r="Y78" s="150"/>
      <c r="Z78" s="150"/>
      <c r="AA78" s="150"/>
      <c r="AB78" s="150"/>
      <c r="AC78" s="150"/>
      <c r="AD78" s="640"/>
      <c r="AE78" s="164"/>
      <c r="AH78" s="184"/>
      <c r="AI78" s="184"/>
      <c r="AJ78" s="184"/>
      <c r="AK78" s="184"/>
      <c r="AL78" s="172" t="str">
        <f t="shared" si="3"/>
        <v>Ignacio de la Llave</v>
      </c>
      <c r="AM78" s="172" t="str">
        <f t="shared" si="4"/>
        <v>30075</v>
      </c>
      <c r="AN78" s="173" t="str">
        <f t="shared" si="5"/>
        <v>075</v>
      </c>
      <c r="AO78" s="184"/>
      <c r="AP78" s="170">
        <v>76</v>
      </c>
      <c r="AQ78" s="185"/>
      <c r="AR78" s="185"/>
      <c r="AS78" s="185"/>
      <c r="AT78" s="185"/>
      <c r="AU78" s="185"/>
      <c r="AV78" s="185"/>
      <c r="AW78" s="176" t="s">
        <v>2918</v>
      </c>
      <c r="AX78" s="185"/>
      <c r="AY78" s="185"/>
      <c r="AZ78" s="185"/>
      <c r="BA78" s="185"/>
      <c r="BB78" s="176" t="s">
        <v>2919</v>
      </c>
      <c r="BC78" s="176" t="s">
        <v>2920</v>
      </c>
      <c r="BD78" s="176" t="s">
        <v>2921</v>
      </c>
      <c r="BE78" s="177" t="s">
        <v>2922</v>
      </c>
      <c r="BF78" s="176" t="s">
        <v>2923</v>
      </c>
      <c r="BG78" s="185"/>
      <c r="BH78" s="185"/>
      <c r="BI78" s="185"/>
      <c r="BJ78" s="176" t="s">
        <v>2924</v>
      </c>
      <c r="BK78" s="176" t="s">
        <v>2925</v>
      </c>
      <c r="BL78" s="185"/>
      <c r="BM78" s="185"/>
      <c r="BN78" s="185"/>
      <c r="BO78" s="185"/>
      <c r="BP78" s="185"/>
      <c r="BQ78" s="185"/>
      <c r="BR78" s="185"/>
      <c r="BS78" s="185"/>
      <c r="BT78" s="176" t="s">
        <v>2926</v>
      </c>
      <c r="BU78" s="176" t="s">
        <v>2927</v>
      </c>
      <c r="BV78" s="185"/>
      <c r="BW78" s="184"/>
      <c r="BX78" s="184"/>
      <c r="BY78" s="184"/>
      <c r="BZ78" s="186"/>
      <c r="CA78" s="186"/>
      <c r="CB78" s="186"/>
      <c r="CC78" s="186"/>
      <c r="CD78" s="186"/>
      <c r="CE78" s="186"/>
      <c r="CF78" s="178" t="s">
        <v>2928</v>
      </c>
      <c r="CG78" s="186"/>
      <c r="CH78" s="186"/>
      <c r="CI78" s="186"/>
      <c r="CJ78" s="186"/>
      <c r="CK78" s="178" t="s">
        <v>2929</v>
      </c>
      <c r="CL78" s="178" t="s">
        <v>2930</v>
      </c>
      <c r="CM78" s="178" t="s">
        <v>2399</v>
      </c>
      <c r="CN78" s="179" t="s">
        <v>2931</v>
      </c>
      <c r="CO78" s="178" t="s">
        <v>2932</v>
      </c>
      <c r="CP78" s="186"/>
      <c r="CQ78" s="186"/>
      <c r="CR78" s="186"/>
      <c r="CS78" s="178" t="s">
        <v>2933</v>
      </c>
      <c r="CT78" s="178" t="s">
        <v>1833</v>
      </c>
      <c r="CU78" s="186"/>
      <c r="CV78" s="186"/>
      <c r="CW78" s="186"/>
      <c r="CX78" s="186"/>
      <c r="CY78" s="186"/>
      <c r="CZ78" s="186"/>
      <c r="DA78" s="186"/>
      <c r="DB78" s="186"/>
      <c r="DC78" s="178" t="s">
        <v>2934</v>
      </c>
      <c r="DD78" s="178" t="s">
        <v>2935</v>
      </c>
      <c r="DE78" s="186"/>
    </row>
    <row r="79" spans="1:109" ht="60" customHeight="1">
      <c r="A79" s="164"/>
      <c r="B79" s="639"/>
      <c r="C79" s="699" t="s">
        <v>2936</v>
      </c>
      <c r="D79" s="699"/>
      <c r="E79" s="699"/>
      <c r="F79" s="699"/>
      <c r="G79" s="699"/>
      <c r="H79" s="699"/>
      <c r="I79" s="699"/>
      <c r="J79" s="699"/>
      <c r="K79" s="699"/>
      <c r="L79" s="699"/>
      <c r="M79" s="699"/>
      <c r="N79" s="699"/>
      <c r="O79" s="699"/>
      <c r="P79" s="699"/>
      <c r="Q79" s="699"/>
      <c r="R79" s="699"/>
      <c r="S79" s="699"/>
      <c r="T79" s="699"/>
      <c r="U79" s="699"/>
      <c r="V79" s="699"/>
      <c r="W79" s="699"/>
      <c r="X79" s="699"/>
      <c r="Y79" s="699"/>
      <c r="Z79" s="699"/>
      <c r="AA79" s="699"/>
      <c r="AB79" s="699"/>
      <c r="AC79" s="699"/>
      <c r="AD79" s="640"/>
      <c r="AE79" s="164"/>
      <c r="AH79" s="184"/>
      <c r="AI79" s="184"/>
      <c r="AJ79" s="184"/>
      <c r="AK79" s="184"/>
      <c r="AL79" s="172" t="str">
        <f t="shared" si="3"/>
        <v>Ilamatlán</v>
      </c>
      <c r="AM79" s="172" t="str">
        <f t="shared" si="4"/>
        <v>30076</v>
      </c>
      <c r="AN79" s="173" t="str">
        <f t="shared" si="5"/>
        <v>076</v>
      </c>
      <c r="AO79" s="184"/>
      <c r="AP79" s="170">
        <v>77</v>
      </c>
      <c r="AQ79" s="185"/>
      <c r="AR79" s="185"/>
      <c r="AS79" s="185"/>
      <c r="AT79" s="185"/>
      <c r="AU79" s="185"/>
      <c r="AV79" s="185"/>
      <c r="AW79" s="176" t="s">
        <v>2937</v>
      </c>
      <c r="AX79" s="185"/>
      <c r="AY79" s="185"/>
      <c r="AZ79" s="185"/>
      <c r="BA79" s="185"/>
      <c r="BB79" s="176" t="s">
        <v>2938</v>
      </c>
      <c r="BC79" s="176" t="s">
        <v>2939</v>
      </c>
      <c r="BD79" s="176" t="s">
        <v>2940</v>
      </c>
      <c r="BE79" s="177" t="s">
        <v>2941</v>
      </c>
      <c r="BF79" s="176" t="s">
        <v>2942</v>
      </c>
      <c r="BG79" s="185"/>
      <c r="BH79" s="185"/>
      <c r="BI79" s="185"/>
      <c r="BJ79" s="176" t="s">
        <v>2943</v>
      </c>
      <c r="BK79" s="176" t="s">
        <v>2944</v>
      </c>
      <c r="BL79" s="185"/>
      <c r="BM79" s="185"/>
      <c r="BN79" s="185"/>
      <c r="BO79" s="185"/>
      <c r="BP79" s="185"/>
      <c r="BQ79" s="185"/>
      <c r="BR79" s="185"/>
      <c r="BS79" s="185"/>
      <c r="BT79" s="176" t="s">
        <v>2945</v>
      </c>
      <c r="BU79" s="176" t="s">
        <v>2946</v>
      </c>
      <c r="BV79" s="185"/>
      <c r="BW79" s="184"/>
      <c r="BX79" s="184"/>
      <c r="BY79" s="184"/>
      <c r="BZ79" s="186"/>
      <c r="CA79" s="186"/>
      <c r="CB79" s="186"/>
      <c r="CC79" s="186"/>
      <c r="CD79" s="186"/>
      <c r="CE79" s="186"/>
      <c r="CF79" s="178" t="s">
        <v>2947</v>
      </c>
      <c r="CG79" s="186"/>
      <c r="CH79" s="186"/>
      <c r="CI79" s="186"/>
      <c r="CJ79" s="186"/>
      <c r="CK79" s="178" t="s">
        <v>2948</v>
      </c>
      <c r="CL79" s="178" t="s">
        <v>2949</v>
      </c>
      <c r="CM79" s="178" t="s">
        <v>2950</v>
      </c>
      <c r="CN79" s="179" t="s">
        <v>2951</v>
      </c>
      <c r="CO79" s="178" t="s">
        <v>2952</v>
      </c>
      <c r="CP79" s="186"/>
      <c r="CQ79" s="186"/>
      <c r="CR79" s="186"/>
      <c r="CS79" s="178" t="s">
        <v>2953</v>
      </c>
      <c r="CT79" s="178" t="s">
        <v>2954</v>
      </c>
      <c r="CU79" s="186"/>
      <c r="CV79" s="186"/>
      <c r="CW79" s="186"/>
      <c r="CX79" s="186"/>
      <c r="CY79" s="186"/>
      <c r="CZ79" s="186"/>
      <c r="DA79" s="186"/>
      <c r="DB79" s="186"/>
      <c r="DC79" s="178" t="s">
        <v>2955</v>
      </c>
      <c r="DD79" s="178" t="s">
        <v>2956</v>
      </c>
      <c r="DE79" s="186"/>
    </row>
    <row r="80" spans="1:109" ht="6.75" customHeight="1">
      <c r="A80" s="164"/>
      <c r="B80" s="639"/>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640"/>
      <c r="AE80" s="164"/>
      <c r="AH80" s="184"/>
      <c r="AI80" s="184"/>
      <c r="AJ80" s="184"/>
      <c r="AK80" s="184"/>
      <c r="AL80" s="172" t="str">
        <f t="shared" si="3"/>
        <v>Isla</v>
      </c>
      <c r="AM80" s="172" t="str">
        <f t="shared" si="4"/>
        <v>30077</v>
      </c>
      <c r="AN80" s="173" t="str">
        <f t="shared" si="5"/>
        <v>077</v>
      </c>
      <c r="AO80" s="184"/>
      <c r="AP80" s="170">
        <v>78</v>
      </c>
      <c r="AQ80" s="185"/>
      <c r="AR80" s="185"/>
      <c r="AS80" s="185"/>
      <c r="AT80" s="185"/>
      <c r="AU80" s="185"/>
      <c r="AV80" s="185"/>
      <c r="AW80" s="176" t="s">
        <v>2957</v>
      </c>
      <c r="AX80" s="185"/>
      <c r="AY80" s="185"/>
      <c r="AZ80" s="185"/>
      <c r="BA80" s="185"/>
      <c r="BB80" s="176" t="s">
        <v>2958</v>
      </c>
      <c r="BC80" s="176" t="s">
        <v>2959</v>
      </c>
      <c r="BD80" s="176" t="s">
        <v>2960</v>
      </c>
      <c r="BE80" s="177" t="s">
        <v>2961</v>
      </c>
      <c r="BF80" s="176" t="s">
        <v>2962</v>
      </c>
      <c r="BG80" s="185"/>
      <c r="BH80" s="185"/>
      <c r="BI80" s="185"/>
      <c r="BJ80" s="176" t="s">
        <v>2963</v>
      </c>
      <c r="BK80" s="176" t="s">
        <v>2964</v>
      </c>
      <c r="BL80" s="185"/>
      <c r="BM80" s="185"/>
      <c r="BN80" s="185"/>
      <c r="BO80" s="185"/>
      <c r="BP80" s="185"/>
      <c r="BQ80" s="185"/>
      <c r="BR80" s="185"/>
      <c r="BS80" s="185"/>
      <c r="BT80" s="176" t="s">
        <v>2965</v>
      </c>
      <c r="BU80" s="176" t="s">
        <v>2966</v>
      </c>
      <c r="BV80" s="185"/>
      <c r="BW80" s="184"/>
      <c r="BX80" s="184"/>
      <c r="BY80" s="184"/>
      <c r="BZ80" s="186"/>
      <c r="CA80" s="186"/>
      <c r="CB80" s="186"/>
      <c r="CC80" s="186"/>
      <c r="CD80" s="186"/>
      <c r="CE80" s="186"/>
      <c r="CF80" s="178" t="s">
        <v>2967</v>
      </c>
      <c r="CG80" s="186"/>
      <c r="CH80" s="186"/>
      <c r="CI80" s="186"/>
      <c r="CJ80" s="186"/>
      <c r="CK80" s="178" t="s">
        <v>2968</v>
      </c>
      <c r="CL80" s="178" t="s">
        <v>2969</v>
      </c>
      <c r="CM80" s="178" t="s">
        <v>2970</v>
      </c>
      <c r="CN80" s="179" t="s">
        <v>2971</v>
      </c>
      <c r="CO80" s="178" t="s">
        <v>2972</v>
      </c>
      <c r="CP80" s="186"/>
      <c r="CQ80" s="186"/>
      <c r="CR80" s="186"/>
      <c r="CS80" s="178" t="s">
        <v>2973</v>
      </c>
      <c r="CT80" s="178" t="s">
        <v>2974</v>
      </c>
      <c r="CU80" s="186"/>
      <c r="CV80" s="186"/>
      <c r="CW80" s="186"/>
      <c r="CX80" s="186"/>
      <c r="CY80" s="186"/>
      <c r="CZ80" s="186"/>
      <c r="DA80" s="186"/>
      <c r="DB80" s="186"/>
      <c r="DC80" s="178" t="s">
        <v>2975</v>
      </c>
      <c r="DD80" s="178" t="s">
        <v>2976</v>
      </c>
      <c r="DE80" s="186"/>
    </row>
    <row r="81" spans="1:109" ht="60" customHeight="1">
      <c r="A81" s="164"/>
      <c r="B81" s="639"/>
      <c r="C81" s="699" t="s">
        <v>2977</v>
      </c>
      <c r="D81" s="699"/>
      <c r="E81" s="699"/>
      <c r="F81" s="699"/>
      <c r="G81" s="699"/>
      <c r="H81" s="699"/>
      <c r="I81" s="699"/>
      <c r="J81" s="699"/>
      <c r="K81" s="699"/>
      <c r="L81" s="699"/>
      <c r="M81" s="699"/>
      <c r="N81" s="699"/>
      <c r="O81" s="699"/>
      <c r="P81" s="699"/>
      <c r="Q81" s="699"/>
      <c r="R81" s="699"/>
      <c r="S81" s="699"/>
      <c r="T81" s="699"/>
      <c r="U81" s="699"/>
      <c r="V81" s="699"/>
      <c r="W81" s="699"/>
      <c r="X81" s="699"/>
      <c r="Y81" s="699"/>
      <c r="Z81" s="699"/>
      <c r="AA81" s="699"/>
      <c r="AB81" s="699"/>
      <c r="AC81" s="699"/>
      <c r="AD81" s="640"/>
      <c r="AE81" s="164"/>
      <c r="AH81" s="184"/>
      <c r="AI81" s="184"/>
      <c r="AJ81" s="184"/>
      <c r="AK81" s="184"/>
      <c r="AL81" s="172" t="str">
        <f t="shared" si="3"/>
        <v>Ixcatepec</v>
      </c>
      <c r="AM81" s="172" t="str">
        <f t="shared" si="4"/>
        <v>30078</v>
      </c>
      <c r="AN81" s="173" t="str">
        <f t="shared" si="5"/>
        <v>078</v>
      </c>
      <c r="AO81" s="184"/>
      <c r="AP81" s="170">
        <v>79</v>
      </c>
      <c r="AQ81" s="185"/>
      <c r="AR81" s="185"/>
      <c r="AS81" s="185"/>
      <c r="AT81" s="185"/>
      <c r="AU81" s="185"/>
      <c r="AV81" s="185"/>
      <c r="AW81" s="176" t="s">
        <v>2978</v>
      </c>
      <c r="AX81" s="185"/>
      <c r="AY81" s="185"/>
      <c r="AZ81" s="185"/>
      <c r="BA81" s="185"/>
      <c r="BB81" s="176" t="s">
        <v>2979</v>
      </c>
      <c r="BC81" s="176" t="s">
        <v>2980</v>
      </c>
      <c r="BD81" s="176" t="s">
        <v>2981</v>
      </c>
      <c r="BE81" s="177" t="s">
        <v>2982</v>
      </c>
      <c r="BF81" s="176" t="s">
        <v>2983</v>
      </c>
      <c r="BG81" s="185"/>
      <c r="BH81" s="185"/>
      <c r="BI81" s="185"/>
      <c r="BJ81" s="176" t="s">
        <v>2984</v>
      </c>
      <c r="BK81" s="176" t="s">
        <v>2985</v>
      </c>
      <c r="BL81" s="185"/>
      <c r="BM81" s="185"/>
      <c r="BN81" s="185"/>
      <c r="BO81" s="185"/>
      <c r="BP81" s="185"/>
      <c r="BQ81" s="185"/>
      <c r="BR81" s="185"/>
      <c r="BS81" s="185"/>
      <c r="BT81" s="176" t="s">
        <v>2986</v>
      </c>
      <c r="BU81" s="176" t="s">
        <v>2987</v>
      </c>
      <c r="BV81" s="185"/>
      <c r="BW81" s="184"/>
      <c r="BX81" s="184"/>
      <c r="BY81" s="184"/>
      <c r="BZ81" s="186"/>
      <c r="CA81" s="186"/>
      <c r="CB81" s="186"/>
      <c r="CC81" s="186"/>
      <c r="CD81" s="186"/>
      <c r="CE81" s="186"/>
      <c r="CF81" s="178" t="s">
        <v>2988</v>
      </c>
      <c r="CG81" s="186"/>
      <c r="CH81" s="186"/>
      <c r="CI81" s="186"/>
      <c r="CJ81" s="186"/>
      <c r="CK81" s="178" t="s">
        <v>2989</v>
      </c>
      <c r="CL81" s="178" t="s">
        <v>2990</v>
      </c>
      <c r="CM81" s="178" t="s">
        <v>2991</v>
      </c>
      <c r="CN81" s="179" t="s">
        <v>2992</v>
      </c>
      <c r="CO81" s="178" t="s">
        <v>2993</v>
      </c>
      <c r="CP81" s="186"/>
      <c r="CQ81" s="186"/>
      <c r="CR81" s="186"/>
      <c r="CS81" s="178" t="s">
        <v>2994</v>
      </c>
      <c r="CT81" s="178" t="s">
        <v>2995</v>
      </c>
      <c r="CU81" s="186"/>
      <c r="CV81" s="186"/>
      <c r="CW81" s="186"/>
      <c r="CX81" s="186"/>
      <c r="CY81" s="186"/>
      <c r="CZ81" s="186"/>
      <c r="DA81" s="186"/>
      <c r="DB81" s="186"/>
      <c r="DC81" s="178" t="s">
        <v>2996</v>
      </c>
      <c r="DD81" s="178" t="s">
        <v>2997</v>
      </c>
      <c r="DE81" s="186"/>
    </row>
    <row r="82" spans="1:109" ht="6.75" customHeight="1">
      <c r="A82" s="164"/>
      <c r="B82" s="639"/>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640"/>
      <c r="AE82" s="164"/>
      <c r="AH82" s="184"/>
      <c r="AI82" s="184"/>
      <c r="AJ82" s="184"/>
      <c r="AK82" s="184"/>
      <c r="AL82" s="172" t="str">
        <f t="shared" si="3"/>
        <v>Ixhuacán de los Reyes</v>
      </c>
      <c r="AM82" s="172" t="str">
        <f t="shared" si="4"/>
        <v>30079</v>
      </c>
      <c r="AN82" s="173" t="str">
        <f t="shared" si="5"/>
        <v>079</v>
      </c>
      <c r="AO82" s="184"/>
      <c r="AP82" s="170">
        <v>80</v>
      </c>
      <c r="AQ82" s="185"/>
      <c r="AR82" s="185"/>
      <c r="AS82" s="185"/>
      <c r="AT82" s="185"/>
      <c r="AU82" s="185"/>
      <c r="AV82" s="185"/>
      <c r="AW82" s="176" t="s">
        <v>2998</v>
      </c>
      <c r="AX82" s="185"/>
      <c r="AY82" s="185"/>
      <c r="AZ82" s="185"/>
      <c r="BA82" s="185"/>
      <c r="BB82" s="176" t="s">
        <v>2999</v>
      </c>
      <c r="BC82" s="176" t="s">
        <v>3000</v>
      </c>
      <c r="BD82" s="176" t="s">
        <v>3001</v>
      </c>
      <c r="BE82" s="177" t="s">
        <v>3002</v>
      </c>
      <c r="BF82" s="176" t="s">
        <v>3003</v>
      </c>
      <c r="BG82" s="185"/>
      <c r="BH82" s="185"/>
      <c r="BI82" s="185"/>
      <c r="BJ82" s="176" t="s">
        <v>3004</v>
      </c>
      <c r="BK82" s="176" t="s">
        <v>3005</v>
      </c>
      <c r="BL82" s="185"/>
      <c r="BM82" s="185"/>
      <c r="BN82" s="185"/>
      <c r="BO82" s="185"/>
      <c r="BP82" s="185"/>
      <c r="BQ82" s="185"/>
      <c r="BR82" s="185"/>
      <c r="BS82" s="185"/>
      <c r="BT82" s="176" t="s">
        <v>3006</v>
      </c>
      <c r="BU82" s="176" t="s">
        <v>3007</v>
      </c>
      <c r="BV82" s="185"/>
      <c r="BW82" s="184"/>
      <c r="BX82" s="184"/>
      <c r="BY82" s="184"/>
      <c r="BZ82" s="186"/>
      <c r="CA82" s="186"/>
      <c r="CB82" s="186"/>
      <c r="CC82" s="186"/>
      <c r="CD82" s="186"/>
      <c r="CE82" s="186"/>
      <c r="CF82" s="178" t="s">
        <v>1797</v>
      </c>
      <c r="CG82" s="186"/>
      <c r="CH82" s="186"/>
      <c r="CI82" s="186"/>
      <c r="CJ82" s="186"/>
      <c r="CK82" s="178" t="s">
        <v>3008</v>
      </c>
      <c r="CL82" s="178" t="s">
        <v>3009</v>
      </c>
      <c r="CM82" s="178" t="s">
        <v>724</v>
      </c>
      <c r="CN82" s="179" t="s">
        <v>3010</v>
      </c>
      <c r="CO82" s="178" t="s">
        <v>3011</v>
      </c>
      <c r="CP82" s="186"/>
      <c r="CQ82" s="186"/>
      <c r="CR82" s="186"/>
      <c r="CS82" s="178" t="s">
        <v>3012</v>
      </c>
      <c r="CT82" s="178" t="s">
        <v>3013</v>
      </c>
      <c r="CU82" s="186"/>
      <c r="CV82" s="186"/>
      <c r="CW82" s="186"/>
      <c r="CX82" s="186"/>
      <c r="CY82" s="186"/>
      <c r="CZ82" s="186"/>
      <c r="DA82" s="186"/>
      <c r="DB82" s="186"/>
      <c r="DC82" s="178" t="s">
        <v>3014</v>
      </c>
      <c r="DD82" s="178" t="s">
        <v>3015</v>
      </c>
      <c r="DE82" s="186"/>
    </row>
    <row r="83" spans="1:109" ht="36" customHeight="1">
      <c r="A83" s="164"/>
      <c r="B83" s="639"/>
      <c r="C83" s="699" t="s">
        <v>3016</v>
      </c>
      <c r="D83" s="699"/>
      <c r="E83" s="699"/>
      <c r="F83" s="699"/>
      <c r="G83" s="699"/>
      <c r="H83" s="699"/>
      <c r="I83" s="699"/>
      <c r="J83" s="699"/>
      <c r="K83" s="699"/>
      <c r="L83" s="699"/>
      <c r="M83" s="699"/>
      <c r="N83" s="699"/>
      <c r="O83" s="699"/>
      <c r="P83" s="699"/>
      <c r="Q83" s="699"/>
      <c r="R83" s="699"/>
      <c r="S83" s="699"/>
      <c r="T83" s="699"/>
      <c r="U83" s="699"/>
      <c r="V83" s="699"/>
      <c r="W83" s="699"/>
      <c r="X83" s="699"/>
      <c r="Y83" s="699"/>
      <c r="Z83" s="699"/>
      <c r="AA83" s="699"/>
      <c r="AB83" s="699"/>
      <c r="AC83" s="699"/>
      <c r="AD83" s="640"/>
      <c r="AE83" s="164"/>
      <c r="AH83" s="184"/>
      <c r="AI83" s="184"/>
      <c r="AJ83" s="184"/>
      <c r="AK83" s="184"/>
      <c r="AL83" s="172" t="str">
        <f t="shared" si="3"/>
        <v>Ixhuatlán del Café</v>
      </c>
      <c r="AM83" s="172" t="str">
        <f t="shared" si="4"/>
        <v>30080</v>
      </c>
      <c r="AN83" s="173" t="str">
        <f t="shared" si="5"/>
        <v>080</v>
      </c>
      <c r="AO83" s="184"/>
      <c r="AP83" s="170">
        <v>81</v>
      </c>
      <c r="AQ83" s="185"/>
      <c r="AR83" s="185"/>
      <c r="AS83" s="185"/>
      <c r="AT83" s="185"/>
      <c r="AU83" s="185"/>
      <c r="AV83" s="185"/>
      <c r="AW83" s="176" t="s">
        <v>3017</v>
      </c>
      <c r="AX83" s="185"/>
      <c r="AY83" s="185"/>
      <c r="AZ83" s="185"/>
      <c r="BA83" s="185"/>
      <c r="BB83" s="176" t="s">
        <v>3018</v>
      </c>
      <c r="BC83" s="176" t="s">
        <v>3019</v>
      </c>
      <c r="BD83" s="176" t="s">
        <v>3020</v>
      </c>
      <c r="BE83" s="177" t="s">
        <v>3021</v>
      </c>
      <c r="BF83" s="176" t="s">
        <v>3022</v>
      </c>
      <c r="BG83" s="185"/>
      <c r="BH83" s="185"/>
      <c r="BI83" s="185"/>
      <c r="BJ83" s="176" t="s">
        <v>3023</v>
      </c>
      <c r="BK83" s="176" t="s">
        <v>3024</v>
      </c>
      <c r="BL83" s="185"/>
      <c r="BM83" s="185"/>
      <c r="BN83" s="185"/>
      <c r="BO83" s="185"/>
      <c r="BP83" s="185"/>
      <c r="BQ83" s="185"/>
      <c r="BR83" s="185"/>
      <c r="BS83" s="185"/>
      <c r="BT83" s="176" t="s">
        <v>3025</v>
      </c>
      <c r="BU83" s="176" t="s">
        <v>3026</v>
      </c>
      <c r="BV83" s="185"/>
      <c r="BW83" s="184"/>
      <c r="BX83" s="184"/>
      <c r="BY83" s="184"/>
      <c r="BZ83" s="186"/>
      <c r="CA83" s="186"/>
      <c r="CB83" s="186"/>
      <c r="CC83" s="186"/>
      <c r="CD83" s="186"/>
      <c r="CE83" s="186"/>
      <c r="CF83" s="178" t="s">
        <v>3027</v>
      </c>
      <c r="CG83" s="186"/>
      <c r="CH83" s="186"/>
      <c r="CI83" s="186"/>
      <c r="CJ83" s="186"/>
      <c r="CK83" s="178" t="s">
        <v>3028</v>
      </c>
      <c r="CL83" s="178" t="s">
        <v>3029</v>
      </c>
      <c r="CM83" s="178" t="s">
        <v>3030</v>
      </c>
      <c r="CN83" s="179" t="s">
        <v>3031</v>
      </c>
      <c r="CO83" s="178" t="s">
        <v>3032</v>
      </c>
      <c r="CP83" s="186"/>
      <c r="CQ83" s="186"/>
      <c r="CR83" s="186"/>
      <c r="CS83" s="178" t="s">
        <v>3033</v>
      </c>
      <c r="CT83" s="178" t="s">
        <v>3034</v>
      </c>
      <c r="CU83" s="186"/>
      <c r="CV83" s="186"/>
      <c r="CW83" s="186"/>
      <c r="CX83" s="186"/>
      <c r="CY83" s="186"/>
      <c r="CZ83" s="186"/>
      <c r="DA83" s="186"/>
      <c r="DB83" s="186"/>
      <c r="DC83" s="178" t="s">
        <v>3035</v>
      </c>
      <c r="DD83" s="178" t="s">
        <v>3036</v>
      </c>
      <c r="DE83" s="186"/>
    </row>
    <row r="84" spans="1:109" ht="15" customHeight="1" thickBot="1">
      <c r="A84" s="164"/>
      <c r="B84" s="641"/>
      <c r="C84" s="642"/>
      <c r="D84" s="642"/>
      <c r="E84" s="642"/>
      <c r="F84" s="642"/>
      <c r="G84" s="642"/>
      <c r="H84" s="642"/>
      <c r="I84" s="642"/>
      <c r="J84" s="642"/>
      <c r="K84" s="642"/>
      <c r="L84" s="642"/>
      <c r="M84" s="642"/>
      <c r="N84" s="642"/>
      <c r="O84" s="642"/>
      <c r="P84" s="642"/>
      <c r="Q84" s="642"/>
      <c r="R84" s="642"/>
      <c r="S84" s="642"/>
      <c r="T84" s="642"/>
      <c r="U84" s="642"/>
      <c r="V84" s="642"/>
      <c r="W84" s="642"/>
      <c r="X84" s="642"/>
      <c r="Y84" s="642"/>
      <c r="Z84" s="642"/>
      <c r="AA84" s="642"/>
      <c r="AB84" s="642"/>
      <c r="AC84" s="642"/>
      <c r="AD84" s="643"/>
      <c r="AE84" s="164"/>
      <c r="AH84" s="184"/>
      <c r="AI84" s="184"/>
      <c r="AJ84" s="184"/>
      <c r="AK84" s="184"/>
      <c r="AL84" s="172" t="str">
        <f t="shared" si="3"/>
        <v>Ixhuatlancillo</v>
      </c>
      <c r="AM84" s="172" t="str">
        <f t="shared" si="4"/>
        <v>30081</v>
      </c>
      <c r="AN84" s="173" t="str">
        <f t="shared" si="5"/>
        <v>081</v>
      </c>
      <c r="AO84" s="184"/>
      <c r="AP84" s="170">
        <v>82</v>
      </c>
      <c r="AQ84" s="185"/>
      <c r="AR84" s="185"/>
      <c r="AS84" s="185"/>
      <c r="AT84" s="185"/>
      <c r="AU84" s="185"/>
      <c r="AV84" s="185"/>
      <c r="AW84" s="176" t="s">
        <v>3037</v>
      </c>
      <c r="AX84" s="185"/>
      <c r="AY84" s="185"/>
      <c r="AZ84" s="185"/>
      <c r="BA84" s="185"/>
      <c r="BB84" s="176" t="s">
        <v>3038</v>
      </c>
      <c r="BC84" s="176" t="s">
        <v>3039</v>
      </c>
      <c r="BD84" s="176" t="s">
        <v>3040</v>
      </c>
      <c r="BE84" s="177" t="s">
        <v>3041</v>
      </c>
      <c r="BF84" s="176" t="s">
        <v>3042</v>
      </c>
      <c r="BG84" s="185"/>
      <c r="BH84" s="185"/>
      <c r="BI84" s="185"/>
      <c r="BJ84" s="176" t="s">
        <v>3043</v>
      </c>
      <c r="BK84" s="176" t="s">
        <v>3044</v>
      </c>
      <c r="BL84" s="185"/>
      <c r="BM84" s="185"/>
      <c r="BN84" s="185"/>
      <c r="BO84" s="185"/>
      <c r="BP84" s="185"/>
      <c r="BQ84" s="185"/>
      <c r="BR84" s="185"/>
      <c r="BS84" s="185"/>
      <c r="BT84" s="176" t="s">
        <v>3045</v>
      </c>
      <c r="BU84" s="176" t="s">
        <v>3046</v>
      </c>
      <c r="BV84" s="185"/>
      <c r="BW84" s="184"/>
      <c r="BX84" s="184"/>
      <c r="BY84" s="184"/>
      <c r="BZ84" s="186"/>
      <c r="CA84" s="186"/>
      <c r="CB84" s="186"/>
      <c r="CC84" s="186"/>
      <c r="CD84" s="186"/>
      <c r="CE84" s="186"/>
      <c r="CF84" s="178" t="s">
        <v>3047</v>
      </c>
      <c r="CG84" s="186"/>
      <c r="CH84" s="186"/>
      <c r="CI84" s="186"/>
      <c r="CJ84" s="186"/>
      <c r="CK84" s="178" t="s">
        <v>3048</v>
      </c>
      <c r="CL84" s="178" t="s">
        <v>3049</v>
      </c>
      <c r="CM84" s="178" t="s">
        <v>3050</v>
      </c>
      <c r="CN84" s="179" t="s">
        <v>3051</v>
      </c>
      <c r="CO84" s="178" t="s">
        <v>3052</v>
      </c>
      <c r="CP84" s="186"/>
      <c r="CQ84" s="186"/>
      <c r="CR84" s="186"/>
      <c r="CS84" s="178" t="s">
        <v>3053</v>
      </c>
      <c r="CT84" s="178" t="s">
        <v>3054</v>
      </c>
      <c r="CU84" s="186"/>
      <c r="CV84" s="186"/>
      <c r="CW84" s="186"/>
      <c r="CX84" s="186"/>
      <c r="CY84" s="186"/>
      <c r="CZ84" s="186"/>
      <c r="DA84" s="186"/>
      <c r="DB84" s="186"/>
      <c r="DC84" s="178" t="s">
        <v>3055</v>
      </c>
      <c r="DD84" s="178" t="s">
        <v>3056</v>
      </c>
      <c r="DE84" s="186"/>
    </row>
    <row r="85" spans="1:109" ht="15" customHeight="1" thickBot="1">
      <c r="A85" s="164"/>
      <c r="B85" s="164"/>
      <c r="C85" s="164"/>
      <c r="D85" s="164"/>
      <c r="E85" s="164"/>
      <c r="F85" s="164"/>
      <c r="G85" s="164"/>
      <c r="H85" s="164"/>
      <c r="I85" s="164"/>
      <c r="J85" s="164"/>
      <c r="K85" s="164"/>
      <c r="L85" s="164"/>
      <c r="M85" s="164"/>
      <c r="N85" s="164"/>
      <c r="O85" s="164"/>
      <c r="P85" s="164"/>
      <c r="Q85" s="164"/>
      <c r="R85" s="164"/>
      <c r="S85" s="164"/>
      <c r="T85" s="164"/>
      <c r="U85" s="164"/>
      <c r="V85" s="164"/>
      <c r="W85" s="164"/>
      <c r="X85" s="164"/>
      <c r="Y85" s="164"/>
      <c r="Z85" s="164"/>
      <c r="AA85" s="164"/>
      <c r="AB85" s="164"/>
      <c r="AC85" s="164"/>
      <c r="AD85" s="164"/>
      <c r="AE85" s="164"/>
      <c r="AH85" s="170"/>
      <c r="AI85" s="170"/>
      <c r="AJ85" s="170"/>
      <c r="AK85" s="170"/>
      <c r="AL85" s="172" t="str">
        <f t="shared" si="3"/>
        <v>Ixhuatlán del Sureste</v>
      </c>
      <c r="AM85" s="172" t="str">
        <f t="shared" si="4"/>
        <v>30082</v>
      </c>
      <c r="AN85" s="173" t="str">
        <f t="shared" si="5"/>
        <v>082</v>
      </c>
      <c r="AO85" s="170"/>
      <c r="AP85" s="170">
        <v>83</v>
      </c>
      <c r="AQ85" s="176"/>
      <c r="AR85" s="176"/>
      <c r="AS85" s="176"/>
      <c r="AT85" s="176"/>
      <c r="AU85" s="176"/>
      <c r="AV85" s="176"/>
      <c r="AW85" s="176" t="s">
        <v>3057</v>
      </c>
      <c r="AX85" s="176"/>
      <c r="AY85" s="176"/>
      <c r="AZ85" s="176"/>
      <c r="BA85" s="176"/>
      <c r="BB85" s="183" t="s">
        <v>3058</v>
      </c>
      <c r="BC85" s="176" t="s">
        <v>3059</v>
      </c>
      <c r="BD85" s="176" t="s">
        <v>3060</v>
      </c>
      <c r="BE85" s="177" t="s">
        <v>3061</v>
      </c>
      <c r="BF85" s="176" t="s">
        <v>3062</v>
      </c>
      <c r="BG85" s="176"/>
      <c r="BH85" s="176"/>
      <c r="BI85" s="176"/>
      <c r="BJ85" s="176" t="s">
        <v>3063</v>
      </c>
      <c r="BK85" s="176" t="s">
        <v>3064</v>
      </c>
      <c r="BL85" s="176"/>
      <c r="BM85" s="176"/>
      <c r="BN85" s="176"/>
      <c r="BO85" s="176"/>
      <c r="BP85" s="176"/>
      <c r="BQ85" s="176"/>
      <c r="BR85" s="176"/>
      <c r="BS85" s="176"/>
      <c r="BT85" s="176" t="s">
        <v>3065</v>
      </c>
      <c r="BU85" s="176" t="s">
        <v>3066</v>
      </c>
      <c r="BV85" s="176"/>
      <c r="BW85" s="170"/>
      <c r="BX85" s="170"/>
      <c r="BY85" s="170"/>
      <c r="BZ85" s="178"/>
      <c r="CA85" s="178"/>
      <c r="CB85" s="178"/>
      <c r="CC85" s="178"/>
      <c r="CD85" s="178"/>
      <c r="CE85" s="178"/>
      <c r="CF85" s="178" t="s">
        <v>3067</v>
      </c>
      <c r="CG85" s="178"/>
      <c r="CH85" s="178"/>
      <c r="CI85" s="178"/>
      <c r="CJ85" s="178"/>
      <c r="CK85" s="180" t="s">
        <v>3068</v>
      </c>
      <c r="CL85" s="178" t="s">
        <v>3069</v>
      </c>
      <c r="CM85" s="178" t="s">
        <v>3070</v>
      </c>
      <c r="CN85" s="179" t="s">
        <v>3071</v>
      </c>
      <c r="CO85" s="178" t="s">
        <v>3072</v>
      </c>
      <c r="CP85" s="178"/>
      <c r="CQ85" s="178"/>
      <c r="CR85" s="178"/>
      <c r="CS85" s="178" t="s">
        <v>3073</v>
      </c>
      <c r="CT85" s="178" t="s">
        <v>3074</v>
      </c>
      <c r="CU85" s="178"/>
      <c r="CV85" s="178"/>
      <c r="CW85" s="178"/>
      <c r="CX85" s="178"/>
      <c r="CY85" s="178"/>
      <c r="CZ85" s="178"/>
      <c r="DA85" s="178"/>
      <c r="DB85" s="178"/>
      <c r="DC85" s="178" t="s">
        <v>3075</v>
      </c>
      <c r="DD85" s="178" t="s">
        <v>3076</v>
      </c>
      <c r="DE85" s="178"/>
    </row>
    <row r="86" spans="1:109" ht="15" customHeight="1">
      <c r="A86" s="164"/>
      <c r="B86" s="636"/>
      <c r="C86" s="644"/>
      <c r="D86" s="644"/>
      <c r="E86" s="644"/>
      <c r="F86" s="644"/>
      <c r="G86" s="644"/>
      <c r="H86" s="644"/>
      <c r="I86" s="644"/>
      <c r="J86" s="644"/>
      <c r="K86" s="644"/>
      <c r="L86" s="644"/>
      <c r="M86" s="644"/>
      <c r="N86" s="644"/>
      <c r="O86" s="644"/>
      <c r="P86" s="644"/>
      <c r="Q86" s="644"/>
      <c r="R86" s="644"/>
      <c r="S86" s="644"/>
      <c r="T86" s="644"/>
      <c r="U86" s="644"/>
      <c r="V86" s="644"/>
      <c r="W86" s="644"/>
      <c r="X86" s="644"/>
      <c r="Y86" s="644"/>
      <c r="Z86" s="644"/>
      <c r="AA86" s="644"/>
      <c r="AB86" s="644"/>
      <c r="AC86" s="644"/>
      <c r="AD86" s="638"/>
      <c r="AE86" s="164"/>
      <c r="AH86" s="184"/>
      <c r="AI86" s="184"/>
      <c r="AJ86" s="184"/>
      <c r="AK86" s="184"/>
      <c r="AL86" s="172" t="str">
        <f t="shared" si="3"/>
        <v>Ixhuatlán de Madero</v>
      </c>
      <c r="AM86" s="172" t="str">
        <f t="shared" si="4"/>
        <v>30083</v>
      </c>
      <c r="AN86" s="173" t="str">
        <f t="shared" si="5"/>
        <v>083</v>
      </c>
      <c r="AO86" s="184"/>
      <c r="AP86" s="170">
        <v>84</v>
      </c>
      <c r="AQ86" s="185"/>
      <c r="AR86" s="185"/>
      <c r="AS86" s="185"/>
      <c r="AT86" s="185"/>
      <c r="AU86" s="185"/>
      <c r="AV86" s="185"/>
      <c r="AW86" s="176" t="s">
        <v>3077</v>
      </c>
      <c r="AX86" s="185"/>
      <c r="AY86" s="185"/>
      <c r="AZ86" s="185"/>
      <c r="BA86" s="185"/>
      <c r="BB86" s="183" t="s">
        <v>3078</v>
      </c>
      <c r="BC86" s="176" t="s">
        <v>3079</v>
      </c>
      <c r="BD86" s="176" t="s">
        <v>3080</v>
      </c>
      <c r="BE86" s="177" t="s">
        <v>3081</v>
      </c>
      <c r="BF86" s="176" t="s">
        <v>3082</v>
      </c>
      <c r="BG86" s="185"/>
      <c r="BH86" s="185"/>
      <c r="BI86" s="185"/>
      <c r="BJ86" s="176" t="s">
        <v>3083</v>
      </c>
      <c r="BK86" s="176" t="s">
        <v>3084</v>
      </c>
      <c r="BL86" s="185"/>
      <c r="BM86" s="185"/>
      <c r="BN86" s="185"/>
      <c r="BO86" s="185"/>
      <c r="BP86" s="185"/>
      <c r="BQ86" s="185"/>
      <c r="BR86" s="185"/>
      <c r="BS86" s="185"/>
      <c r="BT86" s="176" t="s">
        <v>3085</v>
      </c>
      <c r="BU86" s="176" t="s">
        <v>3086</v>
      </c>
      <c r="BV86" s="185"/>
      <c r="BW86" s="184"/>
      <c r="BX86" s="184"/>
      <c r="BY86" s="184"/>
      <c r="BZ86" s="186"/>
      <c r="CA86" s="186"/>
      <c r="CB86" s="186"/>
      <c r="CC86" s="186"/>
      <c r="CD86" s="186"/>
      <c r="CE86" s="186"/>
      <c r="CF86" s="178" t="s">
        <v>3087</v>
      </c>
      <c r="CG86" s="186"/>
      <c r="CH86" s="186"/>
      <c r="CI86" s="186"/>
      <c r="CJ86" s="186"/>
      <c r="CK86" s="190" t="s">
        <v>3088</v>
      </c>
      <c r="CL86" s="178" t="s">
        <v>3089</v>
      </c>
      <c r="CM86" s="178" t="s">
        <v>3090</v>
      </c>
      <c r="CN86" s="179" t="s">
        <v>3091</v>
      </c>
      <c r="CO86" s="178" t="s">
        <v>3092</v>
      </c>
      <c r="CP86" s="186"/>
      <c r="CQ86" s="186"/>
      <c r="CR86" s="186"/>
      <c r="CS86" s="178" t="s">
        <v>3093</v>
      </c>
      <c r="CT86" s="178" t="s">
        <v>3094</v>
      </c>
      <c r="CU86" s="186"/>
      <c r="CV86" s="186"/>
      <c r="CW86" s="186"/>
      <c r="CX86" s="186"/>
      <c r="CY86" s="186"/>
      <c r="CZ86" s="186"/>
      <c r="DA86" s="186"/>
      <c r="DB86" s="186"/>
      <c r="DC86" s="178" t="s">
        <v>3095</v>
      </c>
      <c r="DD86" s="178" t="s">
        <v>3096</v>
      </c>
      <c r="DE86" s="186"/>
    </row>
    <row r="87" spans="1:109" ht="36" customHeight="1">
      <c r="A87" s="164"/>
      <c r="B87" s="639"/>
      <c r="C87" s="699" t="s">
        <v>3097</v>
      </c>
      <c r="D87" s="699"/>
      <c r="E87" s="699"/>
      <c r="F87" s="699"/>
      <c r="G87" s="699"/>
      <c r="H87" s="699"/>
      <c r="I87" s="699"/>
      <c r="J87" s="699"/>
      <c r="K87" s="699"/>
      <c r="L87" s="699"/>
      <c r="M87" s="699"/>
      <c r="N87" s="699"/>
      <c r="O87" s="699"/>
      <c r="P87" s="699"/>
      <c r="Q87" s="699"/>
      <c r="R87" s="699"/>
      <c r="S87" s="699"/>
      <c r="T87" s="699"/>
      <c r="U87" s="699"/>
      <c r="V87" s="699"/>
      <c r="W87" s="699"/>
      <c r="X87" s="699"/>
      <c r="Y87" s="699"/>
      <c r="Z87" s="699"/>
      <c r="AA87" s="699"/>
      <c r="AB87" s="699"/>
      <c r="AC87" s="699"/>
      <c r="AD87" s="640"/>
      <c r="AE87" s="164"/>
      <c r="AH87" s="184"/>
      <c r="AI87" s="184"/>
      <c r="AJ87" s="184"/>
      <c r="AK87" s="184"/>
      <c r="AL87" s="172" t="str">
        <f t="shared" si="3"/>
        <v>Ixmatlahuacan</v>
      </c>
      <c r="AM87" s="172" t="str">
        <f t="shared" si="4"/>
        <v>30084</v>
      </c>
      <c r="AN87" s="173" t="str">
        <f t="shared" si="5"/>
        <v>084</v>
      </c>
      <c r="AO87" s="184"/>
      <c r="AP87" s="170">
        <v>85</v>
      </c>
      <c r="AQ87" s="185"/>
      <c r="AR87" s="185"/>
      <c r="AS87" s="185"/>
      <c r="AT87" s="185"/>
      <c r="AU87" s="185"/>
      <c r="AV87" s="185"/>
      <c r="AW87" s="176" t="s">
        <v>3098</v>
      </c>
      <c r="AX87" s="185"/>
      <c r="AY87" s="185"/>
      <c r="AZ87" s="185"/>
      <c r="BA87" s="185"/>
      <c r="BB87" s="183" t="s">
        <v>3099</v>
      </c>
      <c r="BC87" s="176" t="s">
        <v>3100</v>
      </c>
      <c r="BD87" s="176" t="s">
        <v>3101</v>
      </c>
      <c r="BE87" s="177" t="s">
        <v>3102</v>
      </c>
      <c r="BF87" s="176" t="s">
        <v>3103</v>
      </c>
      <c r="BG87" s="185"/>
      <c r="BH87" s="185"/>
      <c r="BI87" s="185"/>
      <c r="BJ87" s="176" t="s">
        <v>3104</v>
      </c>
      <c r="BK87" s="176" t="s">
        <v>3105</v>
      </c>
      <c r="BL87" s="185"/>
      <c r="BM87" s="185"/>
      <c r="BN87" s="185"/>
      <c r="BO87" s="185"/>
      <c r="BP87" s="185"/>
      <c r="BQ87" s="185"/>
      <c r="BR87" s="185"/>
      <c r="BS87" s="185"/>
      <c r="BT87" s="176" t="s">
        <v>3106</v>
      </c>
      <c r="BU87" s="176" t="s">
        <v>3107</v>
      </c>
      <c r="BV87" s="185"/>
      <c r="BW87" s="184"/>
      <c r="BX87" s="184"/>
      <c r="BY87" s="184"/>
      <c r="BZ87" s="186"/>
      <c r="CA87" s="186"/>
      <c r="CB87" s="186"/>
      <c r="CC87" s="186"/>
      <c r="CD87" s="186"/>
      <c r="CE87" s="186"/>
      <c r="CF87" s="178" t="s">
        <v>3108</v>
      </c>
      <c r="CG87" s="186"/>
      <c r="CH87" s="186"/>
      <c r="CI87" s="186"/>
      <c r="CJ87" s="186"/>
      <c r="CK87" s="190" t="s">
        <v>3109</v>
      </c>
      <c r="CL87" s="178" t="s">
        <v>3110</v>
      </c>
      <c r="CM87" s="178" t="s">
        <v>3111</v>
      </c>
      <c r="CN87" s="179" t="s">
        <v>3112</v>
      </c>
      <c r="CO87" s="178" t="s">
        <v>3113</v>
      </c>
      <c r="CP87" s="186"/>
      <c r="CQ87" s="186"/>
      <c r="CR87" s="186"/>
      <c r="CS87" s="178" t="s">
        <v>3114</v>
      </c>
      <c r="CT87" s="178" t="s">
        <v>3115</v>
      </c>
      <c r="CU87" s="186"/>
      <c r="CV87" s="186"/>
      <c r="CW87" s="186"/>
      <c r="CX87" s="186"/>
      <c r="CY87" s="186"/>
      <c r="CZ87" s="186"/>
      <c r="DA87" s="186"/>
      <c r="DB87" s="186"/>
      <c r="DC87" s="178" t="s">
        <v>3116</v>
      </c>
      <c r="DD87" s="178" t="s">
        <v>3117</v>
      </c>
      <c r="DE87" s="186"/>
    </row>
    <row r="88" spans="1:109" ht="6.75" customHeight="1">
      <c r="A88" s="164"/>
      <c r="B88" s="639"/>
      <c r="C88" s="14"/>
      <c r="D88" s="14"/>
      <c r="E88" s="14"/>
      <c r="F88" s="14"/>
      <c r="G88" s="14"/>
      <c r="H88" s="14"/>
      <c r="I88" s="14"/>
      <c r="J88" s="14"/>
      <c r="K88" s="14"/>
      <c r="L88" s="14"/>
      <c r="M88" s="14"/>
      <c r="N88" s="14"/>
      <c r="O88" s="14"/>
      <c r="P88" s="14"/>
      <c r="Q88" s="14"/>
      <c r="R88" s="14"/>
      <c r="S88" s="14"/>
      <c r="T88" s="14"/>
      <c r="U88" s="14"/>
      <c r="V88" s="14"/>
      <c r="W88" s="14"/>
      <c r="X88" s="14"/>
      <c r="Y88" s="14"/>
      <c r="Z88" s="14"/>
      <c r="AA88" s="14"/>
      <c r="AB88" s="14"/>
      <c r="AC88" s="14"/>
      <c r="AD88" s="640"/>
      <c r="AE88" s="164"/>
      <c r="AH88" s="184"/>
      <c r="AI88" s="184"/>
      <c r="AJ88" s="184"/>
      <c r="AK88" s="184"/>
      <c r="AL88" s="172" t="str">
        <f t="shared" si="3"/>
        <v>Ixtaczoquitlán</v>
      </c>
      <c r="AM88" s="172" t="str">
        <f t="shared" si="4"/>
        <v>30085</v>
      </c>
      <c r="AN88" s="173" t="str">
        <f t="shared" si="5"/>
        <v>085</v>
      </c>
      <c r="AO88" s="184"/>
      <c r="AP88" s="170">
        <v>86</v>
      </c>
      <c r="AQ88" s="185"/>
      <c r="AR88" s="185"/>
      <c r="AS88" s="185"/>
      <c r="AT88" s="185"/>
      <c r="AU88" s="185"/>
      <c r="AV88" s="185"/>
      <c r="AW88" s="176" t="s">
        <v>3118</v>
      </c>
      <c r="AX88" s="185"/>
      <c r="AY88" s="185"/>
      <c r="AZ88" s="185"/>
      <c r="BA88" s="185"/>
      <c r="BB88" s="183" t="s">
        <v>3119</v>
      </c>
      <c r="BC88" s="185">
        <v>13099</v>
      </c>
      <c r="BD88" s="176" t="s">
        <v>3120</v>
      </c>
      <c r="BE88" s="177" t="s">
        <v>3121</v>
      </c>
      <c r="BF88" s="176" t="s">
        <v>3122</v>
      </c>
      <c r="BG88" s="185"/>
      <c r="BH88" s="185"/>
      <c r="BI88" s="185"/>
      <c r="BJ88" s="176" t="s">
        <v>3123</v>
      </c>
      <c r="BK88" s="176" t="s">
        <v>3124</v>
      </c>
      <c r="BL88" s="185"/>
      <c r="BM88" s="185"/>
      <c r="BN88" s="185"/>
      <c r="BO88" s="185"/>
      <c r="BP88" s="185"/>
      <c r="BQ88" s="185"/>
      <c r="BR88" s="185"/>
      <c r="BS88" s="185"/>
      <c r="BT88" s="176" t="s">
        <v>3125</v>
      </c>
      <c r="BU88" s="176" t="s">
        <v>3126</v>
      </c>
      <c r="BV88" s="185"/>
      <c r="BW88" s="184"/>
      <c r="BX88" s="184"/>
      <c r="BY88" s="184"/>
      <c r="BZ88" s="186"/>
      <c r="CA88" s="186"/>
      <c r="CB88" s="186"/>
      <c r="CC88" s="186"/>
      <c r="CD88" s="186"/>
      <c r="CE88" s="186"/>
      <c r="CF88" s="178" t="s">
        <v>3127</v>
      </c>
      <c r="CG88" s="186"/>
      <c r="CH88" s="186"/>
      <c r="CI88" s="186"/>
      <c r="CJ88" s="186"/>
      <c r="CK88" s="190" t="s">
        <v>1839</v>
      </c>
      <c r="CL88" s="178" t="s">
        <v>397</v>
      </c>
      <c r="CM88" s="178" t="s">
        <v>3128</v>
      </c>
      <c r="CN88" s="179" t="s">
        <v>3129</v>
      </c>
      <c r="CO88" s="178" t="s">
        <v>3130</v>
      </c>
      <c r="CP88" s="186"/>
      <c r="CQ88" s="186"/>
      <c r="CR88" s="186"/>
      <c r="CS88" s="178" t="s">
        <v>3131</v>
      </c>
      <c r="CT88" s="178" t="s">
        <v>3132</v>
      </c>
      <c r="CU88" s="186"/>
      <c r="CV88" s="186"/>
      <c r="CW88" s="186"/>
      <c r="CX88" s="186"/>
      <c r="CY88" s="186"/>
      <c r="CZ88" s="186"/>
      <c r="DA88" s="186"/>
      <c r="DB88" s="186"/>
      <c r="DC88" s="178" t="s">
        <v>3133</v>
      </c>
      <c r="DD88" s="178" t="s">
        <v>3134</v>
      </c>
      <c r="DE88" s="186"/>
    </row>
    <row r="89" spans="1:109" ht="84" customHeight="1">
      <c r="A89" s="164"/>
      <c r="B89" s="639"/>
      <c r="C89" s="699" t="s">
        <v>3135</v>
      </c>
      <c r="D89" s="699"/>
      <c r="E89" s="699"/>
      <c r="F89" s="699"/>
      <c r="G89" s="699"/>
      <c r="H89" s="699"/>
      <c r="I89" s="699"/>
      <c r="J89" s="699"/>
      <c r="K89" s="699"/>
      <c r="L89" s="699"/>
      <c r="M89" s="699"/>
      <c r="N89" s="699"/>
      <c r="O89" s="699"/>
      <c r="P89" s="699"/>
      <c r="Q89" s="699"/>
      <c r="R89" s="699"/>
      <c r="S89" s="699"/>
      <c r="T89" s="699"/>
      <c r="U89" s="699"/>
      <c r="V89" s="699"/>
      <c r="W89" s="699"/>
      <c r="X89" s="699"/>
      <c r="Y89" s="699"/>
      <c r="Z89" s="699"/>
      <c r="AA89" s="699"/>
      <c r="AB89" s="699"/>
      <c r="AC89" s="699"/>
      <c r="AD89" s="640"/>
      <c r="AE89" s="164"/>
      <c r="AH89" s="184"/>
      <c r="AI89" s="184"/>
      <c r="AJ89" s="184"/>
      <c r="AK89" s="184"/>
      <c r="AL89" s="172" t="str">
        <f t="shared" si="3"/>
        <v>Jalacingo</v>
      </c>
      <c r="AM89" s="172" t="str">
        <f t="shared" si="4"/>
        <v>30086</v>
      </c>
      <c r="AN89" s="173" t="str">
        <f t="shared" si="5"/>
        <v>086</v>
      </c>
      <c r="AO89" s="184"/>
      <c r="AP89" s="170">
        <v>87</v>
      </c>
      <c r="AQ89" s="185"/>
      <c r="AR89" s="185"/>
      <c r="AS89" s="185"/>
      <c r="AT89" s="185"/>
      <c r="AU89" s="185"/>
      <c r="AV89" s="185"/>
      <c r="AW89" s="176" t="s">
        <v>3136</v>
      </c>
      <c r="AX89" s="185"/>
      <c r="AY89" s="185"/>
      <c r="AZ89" s="185"/>
      <c r="BA89" s="185"/>
      <c r="BB89" s="176">
        <v>12099</v>
      </c>
      <c r="BC89" s="185"/>
      <c r="BD89" s="176" t="s">
        <v>3137</v>
      </c>
      <c r="BE89" s="177" t="s">
        <v>3138</v>
      </c>
      <c r="BF89" s="176" t="s">
        <v>3139</v>
      </c>
      <c r="BG89" s="185"/>
      <c r="BH89" s="185"/>
      <c r="BI89" s="185"/>
      <c r="BJ89" s="176" t="s">
        <v>3140</v>
      </c>
      <c r="BK89" s="176" t="s">
        <v>3141</v>
      </c>
      <c r="BL89" s="185"/>
      <c r="BM89" s="185"/>
      <c r="BN89" s="185"/>
      <c r="BO89" s="185"/>
      <c r="BP89" s="185"/>
      <c r="BQ89" s="185"/>
      <c r="BR89" s="185"/>
      <c r="BS89" s="185"/>
      <c r="BT89" s="176" t="s">
        <v>3142</v>
      </c>
      <c r="BU89" s="176" t="s">
        <v>3143</v>
      </c>
      <c r="BV89" s="185"/>
      <c r="BW89" s="184"/>
      <c r="BX89" s="184"/>
      <c r="BY89" s="184"/>
      <c r="BZ89" s="186"/>
      <c r="CA89" s="186"/>
      <c r="CB89" s="186"/>
      <c r="CC89" s="186"/>
      <c r="CD89" s="186"/>
      <c r="CE89" s="186"/>
      <c r="CF89" s="178" t="s">
        <v>3144</v>
      </c>
      <c r="CG89" s="186"/>
      <c r="CH89" s="186"/>
      <c r="CI89" s="186"/>
      <c r="CJ89" s="186"/>
      <c r="CK89" s="178" t="s">
        <v>397</v>
      </c>
      <c r="CL89" s="186"/>
      <c r="CM89" s="178" t="s">
        <v>3145</v>
      </c>
      <c r="CN89" s="179" t="s">
        <v>3146</v>
      </c>
      <c r="CO89" s="178" t="s">
        <v>3147</v>
      </c>
      <c r="CP89" s="186"/>
      <c r="CQ89" s="186"/>
      <c r="CR89" s="186"/>
      <c r="CS89" s="178" t="s">
        <v>3148</v>
      </c>
      <c r="CT89" s="178" t="s">
        <v>3149</v>
      </c>
      <c r="CU89" s="186"/>
      <c r="CV89" s="186"/>
      <c r="CW89" s="186"/>
      <c r="CX89" s="186"/>
      <c r="CY89" s="186"/>
      <c r="CZ89" s="186"/>
      <c r="DA89" s="186"/>
      <c r="DB89" s="186"/>
      <c r="DC89" s="178" t="s">
        <v>3150</v>
      </c>
      <c r="DD89" s="178" t="s">
        <v>3151</v>
      </c>
      <c r="DE89" s="186"/>
    </row>
    <row r="90" spans="1:109" ht="6.75" customHeight="1">
      <c r="A90" s="164"/>
      <c r="B90" s="639"/>
      <c r="C90" s="14"/>
      <c r="D90" s="14"/>
      <c r="E90" s="14"/>
      <c r="F90" s="14"/>
      <c r="G90" s="14"/>
      <c r="H90" s="14"/>
      <c r="I90" s="14"/>
      <c r="J90" s="14"/>
      <c r="K90" s="14"/>
      <c r="L90" s="14"/>
      <c r="M90" s="14"/>
      <c r="N90" s="14"/>
      <c r="O90" s="14"/>
      <c r="P90" s="14"/>
      <c r="Q90" s="14"/>
      <c r="R90" s="14"/>
      <c r="S90" s="14"/>
      <c r="T90" s="14"/>
      <c r="U90" s="14"/>
      <c r="V90" s="14"/>
      <c r="W90" s="14"/>
      <c r="X90" s="14"/>
      <c r="Y90" s="14"/>
      <c r="Z90" s="14"/>
      <c r="AA90" s="14"/>
      <c r="AB90" s="14"/>
      <c r="AC90" s="14"/>
      <c r="AD90" s="640"/>
      <c r="AE90" s="164"/>
      <c r="AH90" s="184"/>
      <c r="AI90" s="184"/>
      <c r="AJ90" s="184"/>
      <c r="AK90" s="184"/>
      <c r="AL90" s="172" t="str">
        <f t="shared" si="3"/>
        <v>Xalapa</v>
      </c>
      <c r="AM90" s="172" t="str">
        <f t="shared" si="4"/>
        <v>30087</v>
      </c>
      <c r="AN90" s="173" t="str">
        <f t="shared" si="5"/>
        <v>087</v>
      </c>
      <c r="AO90" s="184"/>
      <c r="AP90" s="170">
        <v>88</v>
      </c>
      <c r="AQ90" s="185"/>
      <c r="AR90" s="185"/>
      <c r="AS90" s="185"/>
      <c r="AT90" s="185"/>
      <c r="AU90" s="185"/>
      <c r="AV90" s="185"/>
      <c r="AW90" s="176" t="s">
        <v>3152</v>
      </c>
      <c r="AX90" s="185"/>
      <c r="AY90" s="185"/>
      <c r="AZ90" s="185"/>
      <c r="BA90" s="185"/>
      <c r="BB90" s="185"/>
      <c r="BC90" s="185"/>
      <c r="BD90" s="176" t="s">
        <v>3153</v>
      </c>
      <c r="BE90" s="177" t="s">
        <v>3154</v>
      </c>
      <c r="BF90" s="176" t="s">
        <v>3155</v>
      </c>
      <c r="BG90" s="185"/>
      <c r="BH90" s="185"/>
      <c r="BI90" s="185"/>
      <c r="BJ90" s="176" t="s">
        <v>3156</v>
      </c>
      <c r="BK90" s="176" t="s">
        <v>3157</v>
      </c>
      <c r="BL90" s="185"/>
      <c r="BM90" s="185"/>
      <c r="BN90" s="185"/>
      <c r="BO90" s="185"/>
      <c r="BP90" s="185"/>
      <c r="BQ90" s="185"/>
      <c r="BR90" s="185"/>
      <c r="BS90" s="185"/>
      <c r="BT90" s="176" t="s">
        <v>3158</v>
      </c>
      <c r="BU90" s="176" t="s">
        <v>3159</v>
      </c>
      <c r="BV90" s="185"/>
      <c r="BW90" s="184"/>
      <c r="BX90" s="184"/>
      <c r="BY90" s="184"/>
      <c r="BZ90" s="186"/>
      <c r="CA90" s="186"/>
      <c r="CB90" s="186"/>
      <c r="CC90" s="186"/>
      <c r="CD90" s="186"/>
      <c r="CE90" s="186"/>
      <c r="CF90" s="178" t="s">
        <v>3160</v>
      </c>
      <c r="CG90" s="186"/>
      <c r="CH90" s="186"/>
      <c r="CI90" s="186"/>
      <c r="CJ90" s="186"/>
      <c r="CK90" s="186"/>
      <c r="CL90" s="186"/>
      <c r="CM90" s="178" t="s">
        <v>3161</v>
      </c>
      <c r="CN90" s="179" t="s">
        <v>3162</v>
      </c>
      <c r="CO90" s="178" t="s">
        <v>3163</v>
      </c>
      <c r="CP90" s="186"/>
      <c r="CQ90" s="186"/>
      <c r="CR90" s="186"/>
      <c r="CS90" s="178" t="s">
        <v>3164</v>
      </c>
      <c r="CT90" s="178" t="s">
        <v>3165</v>
      </c>
      <c r="CU90" s="186"/>
      <c r="CV90" s="186"/>
      <c r="CW90" s="186"/>
      <c r="CX90" s="186"/>
      <c r="CY90" s="186"/>
      <c r="CZ90" s="186"/>
      <c r="DA90" s="186"/>
      <c r="DB90" s="186"/>
      <c r="DC90" s="178" t="s">
        <v>3166</v>
      </c>
      <c r="DD90" s="178" t="s">
        <v>3167</v>
      </c>
      <c r="DE90" s="186"/>
    </row>
    <row r="91" spans="1:109" ht="96" customHeight="1">
      <c r="A91" s="164"/>
      <c r="B91" s="639"/>
      <c r="C91" s="699" t="s">
        <v>3168</v>
      </c>
      <c r="D91" s="699"/>
      <c r="E91" s="699"/>
      <c r="F91" s="699"/>
      <c r="G91" s="699"/>
      <c r="H91" s="699"/>
      <c r="I91" s="699"/>
      <c r="J91" s="699"/>
      <c r="K91" s="699"/>
      <c r="L91" s="699"/>
      <c r="M91" s="699"/>
      <c r="N91" s="699"/>
      <c r="O91" s="699"/>
      <c r="P91" s="699"/>
      <c r="Q91" s="699"/>
      <c r="R91" s="699"/>
      <c r="S91" s="699"/>
      <c r="T91" s="699"/>
      <c r="U91" s="699"/>
      <c r="V91" s="699"/>
      <c r="W91" s="699"/>
      <c r="X91" s="699"/>
      <c r="Y91" s="699"/>
      <c r="Z91" s="699"/>
      <c r="AA91" s="699"/>
      <c r="AB91" s="699"/>
      <c r="AC91" s="699"/>
      <c r="AD91" s="640"/>
      <c r="AE91" s="164"/>
      <c r="AH91" s="184"/>
      <c r="AI91" s="184"/>
      <c r="AJ91" s="184"/>
      <c r="AK91" s="184"/>
      <c r="AL91" s="172" t="str">
        <f t="shared" si="3"/>
        <v>Jalcomulco</v>
      </c>
      <c r="AM91" s="172" t="str">
        <f t="shared" si="4"/>
        <v>30088</v>
      </c>
      <c r="AN91" s="173" t="str">
        <f t="shared" si="5"/>
        <v>088</v>
      </c>
      <c r="AO91" s="184"/>
      <c r="AP91" s="170">
        <v>89</v>
      </c>
      <c r="AQ91" s="185"/>
      <c r="AR91" s="185"/>
      <c r="AS91" s="185"/>
      <c r="AT91" s="185"/>
      <c r="AU91" s="185"/>
      <c r="AV91" s="185"/>
      <c r="AW91" s="176" t="s">
        <v>3169</v>
      </c>
      <c r="AX91" s="185"/>
      <c r="AY91" s="185"/>
      <c r="AZ91" s="185"/>
      <c r="BA91" s="185"/>
      <c r="BB91" s="185"/>
      <c r="BC91" s="185"/>
      <c r="BD91" s="176" t="s">
        <v>3170</v>
      </c>
      <c r="BE91" s="177" t="s">
        <v>3171</v>
      </c>
      <c r="BF91" s="176" t="s">
        <v>3172</v>
      </c>
      <c r="BG91" s="185"/>
      <c r="BH91" s="185"/>
      <c r="BI91" s="185"/>
      <c r="BJ91" s="176" t="s">
        <v>3173</v>
      </c>
      <c r="BK91" s="176" t="s">
        <v>3174</v>
      </c>
      <c r="BL91" s="185"/>
      <c r="BM91" s="185"/>
      <c r="BN91" s="185"/>
      <c r="BO91" s="185"/>
      <c r="BP91" s="185"/>
      <c r="BQ91" s="185"/>
      <c r="BR91" s="185"/>
      <c r="BS91" s="185"/>
      <c r="BT91" s="176" t="s">
        <v>3175</v>
      </c>
      <c r="BU91" s="176" t="s">
        <v>3176</v>
      </c>
      <c r="BV91" s="185"/>
      <c r="BW91" s="184"/>
      <c r="BX91" s="184"/>
      <c r="BY91" s="184"/>
      <c r="BZ91" s="186"/>
      <c r="CA91" s="186"/>
      <c r="CB91" s="186"/>
      <c r="CC91" s="186"/>
      <c r="CD91" s="186"/>
      <c r="CE91" s="186"/>
      <c r="CF91" s="178" t="s">
        <v>3177</v>
      </c>
      <c r="CG91" s="186"/>
      <c r="CH91" s="186"/>
      <c r="CI91" s="186"/>
      <c r="CJ91" s="186"/>
      <c r="CK91" s="186"/>
      <c r="CL91" s="186"/>
      <c r="CM91" s="178" t="s">
        <v>3178</v>
      </c>
      <c r="CN91" s="179" t="s">
        <v>1468</v>
      </c>
      <c r="CO91" s="178" t="s">
        <v>3179</v>
      </c>
      <c r="CP91" s="186"/>
      <c r="CQ91" s="186"/>
      <c r="CR91" s="186"/>
      <c r="CS91" s="178" t="s">
        <v>3180</v>
      </c>
      <c r="CT91" s="178" t="s">
        <v>3181</v>
      </c>
      <c r="CU91" s="186"/>
      <c r="CV91" s="186"/>
      <c r="CW91" s="186"/>
      <c r="CX91" s="186"/>
      <c r="CY91" s="186"/>
      <c r="CZ91" s="186"/>
      <c r="DA91" s="186"/>
      <c r="DB91" s="186"/>
      <c r="DC91" s="178" t="s">
        <v>3182</v>
      </c>
      <c r="DD91" s="178" t="s">
        <v>3183</v>
      </c>
      <c r="DE91" s="186"/>
    </row>
    <row r="92" spans="1:109" ht="6.75" customHeight="1">
      <c r="A92" s="164"/>
      <c r="B92" s="639"/>
      <c r="C92" s="14"/>
      <c r="D92" s="14"/>
      <c r="E92" s="14"/>
      <c r="F92" s="14"/>
      <c r="G92" s="14"/>
      <c r="H92" s="14"/>
      <c r="I92" s="14"/>
      <c r="J92" s="14"/>
      <c r="K92" s="14"/>
      <c r="L92" s="14"/>
      <c r="M92" s="14"/>
      <c r="N92" s="14"/>
      <c r="O92" s="14"/>
      <c r="P92" s="14"/>
      <c r="Q92" s="14"/>
      <c r="R92" s="14"/>
      <c r="S92" s="14"/>
      <c r="T92" s="14"/>
      <c r="U92" s="14"/>
      <c r="V92" s="14"/>
      <c r="W92" s="14"/>
      <c r="X92" s="14"/>
      <c r="Y92" s="14"/>
      <c r="Z92" s="14"/>
      <c r="AA92" s="14"/>
      <c r="AB92" s="14"/>
      <c r="AC92" s="14"/>
      <c r="AD92" s="640"/>
      <c r="AE92" s="164"/>
      <c r="AH92" s="184"/>
      <c r="AI92" s="184"/>
      <c r="AJ92" s="184"/>
      <c r="AK92" s="184"/>
      <c r="AL92" s="172" t="str">
        <f t="shared" si="3"/>
        <v>Jáltipan</v>
      </c>
      <c r="AM92" s="172" t="str">
        <f t="shared" si="4"/>
        <v>30089</v>
      </c>
      <c r="AN92" s="173" t="str">
        <f t="shared" si="5"/>
        <v>089</v>
      </c>
      <c r="AO92" s="184"/>
      <c r="AP92" s="170">
        <v>90</v>
      </c>
      <c r="AQ92" s="185"/>
      <c r="AR92" s="185"/>
      <c r="AS92" s="185"/>
      <c r="AT92" s="185"/>
      <c r="AU92" s="185"/>
      <c r="AV92" s="185"/>
      <c r="AW92" s="176" t="s">
        <v>3184</v>
      </c>
      <c r="AX92" s="185"/>
      <c r="AY92" s="185"/>
      <c r="AZ92" s="185"/>
      <c r="BA92" s="185"/>
      <c r="BB92" s="185"/>
      <c r="BC92" s="185"/>
      <c r="BD92" s="176" t="s">
        <v>3185</v>
      </c>
      <c r="BE92" s="177" t="s">
        <v>3186</v>
      </c>
      <c r="BF92" s="176" t="s">
        <v>3187</v>
      </c>
      <c r="BG92" s="185"/>
      <c r="BH92" s="185"/>
      <c r="BI92" s="185"/>
      <c r="BJ92" s="176" t="s">
        <v>3188</v>
      </c>
      <c r="BK92" s="176" t="s">
        <v>3189</v>
      </c>
      <c r="BL92" s="185"/>
      <c r="BM92" s="185"/>
      <c r="BN92" s="185"/>
      <c r="BO92" s="185"/>
      <c r="BP92" s="185"/>
      <c r="BQ92" s="185"/>
      <c r="BR92" s="185"/>
      <c r="BS92" s="185"/>
      <c r="BT92" s="176" t="s">
        <v>3190</v>
      </c>
      <c r="BU92" s="176" t="s">
        <v>3191</v>
      </c>
      <c r="BV92" s="185"/>
      <c r="BW92" s="184"/>
      <c r="BX92" s="184"/>
      <c r="BY92" s="184"/>
      <c r="BZ92" s="186"/>
      <c r="CA92" s="186"/>
      <c r="CB92" s="186"/>
      <c r="CC92" s="186"/>
      <c r="CD92" s="186"/>
      <c r="CE92" s="186"/>
      <c r="CF92" s="178" t="s">
        <v>3192</v>
      </c>
      <c r="CG92" s="186"/>
      <c r="CH92" s="186"/>
      <c r="CI92" s="186"/>
      <c r="CJ92" s="186"/>
      <c r="CK92" s="186"/>
      <c r="CL92" s="186"/>
      <c r="CM92" s="178" t="s">
        <v>3193</v>
      </c>
      <c r="CN92" s="179" t="s">
        <v>3194</v>
      </c>
      <c r="CO92" s="178" t="s">
        <v>3195</v>
      </c>
      <c r="CP92" s="186"/>
      <c r="CQ92" s="186"/>
      <c r="CR92" s="186"/>
      <c r="CS92" s="178" t="s">
        <v>3196</v>
      </c>
      <c r="CT92" s="178" t="s">
        <v>3197</v>
      </c>
      <c r="CU92" s="186"/>
      <c r="CV92" s="186"/>
      <c r="CW92" s="186"/>
      <c r="CX92" s="186"/>
      <c r="CY92" s="186"/>
      <c r="CZ92" s="186"/>
      <c r="DA92" s="186"/>
      <c r="DB92" s="186"/>
      <c r="DC92" s="178" t="s">
        <v>3198</v>
      </c>
      <c r="DD92" s="178" t="s">
        <v>3199</v>
      </c>
      <c r="DE92" s="186"/>
    </row>
    <row r="93" spans="1:109" ht="36" customHeight="1">
      <c r="A93" s="164"/>
      <c r="B93" s="639"/>
      <c r="C93" s="711" t="s">
        <v>9501</v>
      </c>
      <c r="D93" s="711"/>
      <c r="E93" s="711"/>
      <c r="F93" s="711"/>
      <c r="G93" s="711"/>
      <c r="H93" s="711"/>
      <c r="I93" s="711"/>
      <c r="J93" s="711"/>
      <c r="K93" s="711"/>
      <c r="L93" s="711"/>
      <c r="M93" s="711"/>
      <c r="N93" s="711"/>
      <c r="O93" s="711"/>
      <c r="P93" s="711"/>
      <c r="Q93" s="711"/>
      <c r="R93" s="711"/>
      <c r="S93" s="711"/>
      <c r="T93" s="711"/>
      <c r="U93" s="711"/>
      <c r="V93" s="711"/>
      <c r="W93" s="711"/>
      <c r="X93" s="711"/>
      <c r="Y93" s="711"/>
      <c r="Z93" s="711"/>
      <c r="AA93" s="711"/>
      <c r="AB93" s="711"/>
      <c r="AC93" s="711"/>
      <c r="AD93" s="640"/>
      <c r="AE93" s="164"/>
      <c r="AH93" s="184"/>
      <c r="AI93" s="184"/>
      <c r="AJ93" s="184"/>
      <c r="AK93" s="184"/>
      <c r="AL93" s="172" t="str">
        <f t="shared" si="3"/>
        <v>Jamapa</v>
      </c>
      <c r="AM93" s="172" t="str">
        <f t="shared" si="4"/>
        <v>30090</v>
      </c>
      <c r="AN93" s="173" t="str">
        <f t="shared" si="5"/>
        <v>090</v>
      </c>
      <c r="AO93" s="184"/>
      <c r="AP93" s="170">
        <v>91</v>
      </c>
      <c r="AQ93" s="185"/>
      <c r="AR93" s="185"/>
      <c r="AS93" s="185"/>
      <c r="AT93" s="185"/>
      <c r="AU93" s="185"/>
      <c r="AV93" s="185"/>
      <c r="AW93" s="176" t="s">
        <v>3200</v>
      </c>
      <c r="AX93" s="185"/>
      <c r="AY93" s="185"/>
      <c r="AZ93" s="185"/>
      <c r="BA93" s="185"/>
      <c r="BB93" s="185"/>
      <c r="BC93" s="185"/>
      <c r="BD93" s="176" t="s">
        <v>3201</v>
      </c>
      <c r="BE93" s="177" t="s">
        <v>3202</v>
      </c>
      <c r="BF93" s="176" t="s">
        <v>3203</v>
      </c>
      <c r="BG93" s="185"/>
      <c r="BH93" s="185"/>
      <c r="BI93" s="185"/>
      <c r="BJ93" s="176" t="s">
        <v>3204</v>
      </c>
      <c r="BK93" s="176" t="s">
        <v>3205</v>
      </c>
      <c r="BL93" s="185"/>
      <c r="BM93" s="185"/>
      <c r="BN93" s="185"/>
      <c r="BO93" s="185"/>
      <c r="BP93" s="185"/>
      <c r="BQ93" s="185"/>
      <c r="BR93" s="185"/>
      <c r="BS93" s="185"/>
      <c r="BT93" s="176" t="s">
        <v>3206</v>
      </c>
      <c r="BU93" s="176" t="s">
        <v>3207</v>
      </c>
      <c r="BV93" s="185"/>
      <c r="BW93" s="184"/>
      <c r="BX93" s="184"/>
      <c r="BY93" s="184"/>
      <c r="BZ93" s="186"/>
      <c r="CA93" s="186"/>
      <c r="CB93" s="186"/>
      <c r="CC93" s="186"/>
      <c r="CD93" s="186"/>
      <c r="CE93" s="186"/>
      <c r="CF93" s="178" t="s">
        <v>3208</v>
      </c>
      <c r="CG93" s="186"/>
      <c r="CH93" s="186"/>
      <c r="CI93" s="186"/>
      <c r="CJ93" s="186"/>
      <c r="CK93" s="186"/>
      <c r="CL93" s="186"/>
      <c r="CM93" s="178" t="s">
        <v>3209</v>
      </c>
      <c r="CN93" s="179" t="s">
        <v>3210</v>
      </c>
      <c r="CO93" s="178" t="s">
        <v>3211</v>
      </c>
      <c r="CP93" s="186"/>
      <c r="CQ93" s="186"/>
      <c r="CR93" s="186"/>
      <c r="CS93" s="178" t="s">
        <v>3212</v>
      </c>
      <c r="CT93" s="178" t="s">
        <v>3213</v>
      </c>
      <c r="CU93" s="186"/>
      <c r="CV93" s="186"/>
      <c r="CW93" s="186"/>
      <c r="CX93" s="186"/>
      <c r="CY93" s="186"/>
      <c r="CZ93" s="186"/>
      <c r="DA93" s="186"/>
      <c r="DB93" s="186"/>
      <c r="DC93" s="178" t="s">
        <v>3214</v>
      </c>
      <c r="DD93" s="178" t="s">
        <v>3215</v>
      </c>
      <c r="DE93" s="186"/>
    </row>
    <row r="94" spans="1:109" ht="6.75" customHeight="1">
      <c r="A94" s="164"/>
      <c r="B94" s="639"/>
      <c r="C94" s="16"/>
      <c r="D94" s="16"/>
      <c r="E94" s="16"/>
      <c r="F94" s="16"/>
      <c r="G94" s="16"/>
      <c r="H94" s="16"/>
      <c r="I94" s="16"/>
      <c r="J94" s="16"/>
      <c r="K94" s="16"/>
      <c r="L94" s="16"/>
      <c r="M94" s="16"/>
      <c r="N94" s="16"/>
      <c r="O94" s="16"/>
      <c r="P94" s="16"/>
      <c r="Q94" s="16"/>
      <c r="R94" s="16"/>
      <c r="S94" s="16"/>
      <c r="T94" s="16"/>
      <c r="U94" s="16"/>
      <c r="V94" s="16"/>
      <c r="W94" s="16"/>
      <c r="X94" s="16"/>
      <c r="Y94" s="16"/>
      <c r="Z94" s="16"/>
      <c r="AA94" s="16"/>
      <c r="AB94" s="16"/>
      <c r="AC94" s="16"/>
      <c r="AD94" s="640"/>
      <c r="AE94" s="164"/>
      <c r="AH94" s="184"/>
      <c r="AI94" s="184"/>
      <c r="AJ94" s="184"/>
      <c r="AK94" s="184"/>
      <c r="AL94" s="172" t="str">
        <f t="shared" si="3"/>
        <v>Jesús Carranza</v>
      </c>
      <c r="AM94" s="172" t="str">
        <f t="shared" si="4"/>
        <v>30091</v>
      </c>
      <c r="AN94" s="173" t="str">
        <f t="shared" si="5"/>
        <v>091</v>
      </c>
      <c r="AO94" s="184"/>
      <c r="AP94" s="170">
        <v>92</v>
      </c>
      <c r="AQ94" s="185"/>
      <c r="AR94" s="185"/>
      <c r="AS94" s="185"/>
      <c r="AT94" s="185"/>
      <c r="AU94" s="185"/>
      <c r="AV94" s="185"/>
      <c r="AW94" s="176" t="s">
        <v>3216</v>
      </c>
      <c r="AX94" s="185"/>
      <c r="AY94" s="185"/>
      <c r="AZ94" s="185"/>
      <c r="BA94" s="185"/>
      <c r="BB94" s="185"/>
      <c r="BC94" s="185"/>
      <c r="BD94" s="176" t="s">
        <v>3217</v>
      </c>
      <c r="BE94" s="177" t="s">
        <v>3218</v>
      </c>
      <c r="BF94" s="176" t="s">
        <v>3219</v>
      </c>
      <c r="BG94" s="185"/>
      <c r="BH94" s="185"/>
      <c r="BI94" s="185"/>
      <c r="BJ94" s="176" t="s">
        <v>3220</v>
      </c>
      <c r="BK94" s="176" t="s">
        <v>3221</v>
      </c>
      <c r="BL94" s="185"/>
      <c r="BM94" s="185"/>
      <c r="BN94" s="185"/>
      <c r="BO94" s="185"/>
      <c r="BP94" s="185"/>
      <c r="BQ94" s="185"/>
      <c r="BR94" s="185"/>
      <c r="BS94" s="185"/>
      <c r="BT94" s="176" t="s">
        <v>3222</v>
      </c>
      <c r="BU94" s="176" t="s">
        <v>3223</v>
      </c>
      <c r="BV94" s="185"/>
      <c r="BW94" s="184"/>
      <c r="BX94" s="184"/>
      <c r="BY94" s="184"/>
      <c r="BZ94" s="186"/>
      <c r="CA94" s="186"/>
      <c r="CB94" s="186"/>
      <c r="CC94" s="186"/>
      <c r="CD94" s="186"/>
      <c r="CE94" s="186"/>
      <c r="CF94" s="178" t="s">
        <v>3224</v>
      </c>
      <c r="CG94" s="186"/>
      <c r="CH94" s="186"/>
      <c r="CI94" s="186"/>
      <c r="CJ94" s="186"/>
      <c r="CK94" s="186"/>
      <c r="CL94" s="186"/>
      <c r="CM94" s="178" t="s">
        <v>3225</v>
      </c>
      <c r="CN94" s="179" t="s">
        <v>3226</v>
      </c>
      <c r="CO94" s="178" t="s">
        <v>3227</v>
      </c>
      <c r="CP94" s="186"/>
      <c r="CQ94" s="186"/>
      <c r="CR94" s="186"/>
      <c r="CS94" s="178" t="s">
        <v>3228</v>
      </c>
      <c r="CT94" s="178" t="s">
        <v>3229</v>
      </c>
      <c r="CU94" s="186"/>
      <c r="CV94" s="186"/>
      <c r="CW94" s="186"/>
      <c r="CX94" s="186"/>
      <c r="CY94" s="186"/>
      <c r="CZ94" s="186"/>
      <c r="DA94" s="186"/>
      <c r="DB94" s="186"/>
      <c r="DC94" s="178" t="s">
        <v>3230</v>
      </c>
      <c r="DD94" s="178" t="s">
        <v>3231</v>
      </c>
      <c r="DE94" s="186"/>
    </row>
    <row r="95" spans="1:109" ht="15" customHeight="1">
      <c r="A95" s="164"/>
      <c r="B95" s="639"/>
      <c r="C95" s="699" t="s">
        <v>3232</v>
      </c>
      <c r="D95" s="699"/>
      <c r="E95" s="699"/>
      <c r="F95" s="699"/>
      <c r="G95" s="699"/>
      <c r="H95" s="699"/>
      <c r="I95" s="699"/>
      <c r="J95" s="699"/>
      <c r="K95" s="699"/>
      <c r="L95" s="699"/>
      <c r="M95" s="699"/>
      <c r="N95" s="699"/>
      <c r="O95" s="699"/>
      <c r="P95" s="699"/>
      <c r="Q95" s="699"/>
      <c r="R95" s="699"/>
      <c r="S95" s="699"/>
      <c r="T95" s="699"/>
      <c r="U95" s="699"/>
      <c r="V95" s="699"/>
      <c r="W95" s="699"/>
      <c r="X95" s="699"/>
      <c r="Y95" s="699"/>
      <c r="Z95" s="699"/>
      <c r="AA95" s="699"/>
      <c r="AB95" s="699"/>
      <c r="AC95" s="699"/>
      <c r="AD95" s="640"/>
      <c r="AE95" s="164"/>
      <c r="AH95" s="184"/>
      <c r="AI95" s="184"/>
      <c r="AJ95" s="184"/>
      <c r="AK95" s="184"/>
      <c r="AL95" s="172" t="str">
        <f t="shared" si="3"/>
        <v>Xico</v>
      </c>
      <c r="AM95" s="172" t="str">
        <f t="shared" si="4"/>
        <v>30092</v>
      </c>
      <c r="AN95" s="173" t="str">
        <f t="shared" si="5"/>
        <v>092</v>
      </c>
      <c r="AO95" s="184"/>
      <c r="AP95" s="170">
        <v>93</v>
      </c>
      <c r="AQ95" s="185"/>
      <c r="AR95" s="185"/>
      <c r="AS95" s="185"/>
      <c r="AT95" s="185"/>
      <c r="AU95" s="185"/>
      <c r="AV95" s="185"/>
      <c r="AW95" s="176" t="s">
        <v>3233</v>
      </c>
      <c r="AX95" s="185"/>
      <c r="AY95" s="185"/>
      <c r="AZ95" s="185"/>
      <c r="BA95" s="185"/>
      <c r="BB95" s="185"/>
      <c r="BC95" s="185"/>
      <c r="BD95" s="176" t="s">
        <v>3234</v>
      </c>
      <c r="BE95" s="177" t="s">
        <v>3235</v>
      </c>
      <c r="BF95" s="176" t="s">
        <v>3236</v>
      </c>
      <c r="BG95" s="185"/>
      <c r="BH95" s="185"/>
      <c r="BI95" s="185"/>
      <c r="BJ95" s="176" t="s">
        <v>3237</v>
      </c>
      <c r="BK95" s="176" t="s">
        <v>3238</v>
      </c>
      <c r="BL95" s="185"/>
      <c r="BM95" s="185"/>
      <c r="BN95" s="185"/>
      <c r="BO95" s="185"/>
      <c r="BP95" s="185"/>
      <c r="BQ95" s="185"/>
      <c r="BR95" s="185"/>
      <c r="BS95" s="185"/>
      <c r="BT95" s="176" t="s">
        <v>3239</v>
      </c>
      <c r="BU95" s="176" t="s">
        <v>3240</v>
      </c>
      <c r="BV95" s="185"/>
      <c r="BW95" s="184"/>
      <c r="BX95" s="184"/>
      <c r="BY95" s="184"/>
      <c r="BZ95" s="186"/>
      <c r="CA95" s="186"/>
      <c r="CB95" s="186"/>
      <c r="CC95" s="186"/>
      <c r="CD95" s="186"/>
      <c r="CE95" s="186"/>
      <c r="CF95" s="178" t="s">
        <v>3241</v>
      </c>
      <c r="CG95" s="186"/>
      <c r="CH95" s="186"/>
      <c r="CI95" s="186"/>
      <c r="CJ95" s="186"/>
      <c r="CK95" s="186"/>
      <c r="CL95" s="186"/>
      <c r="CM95" s="178" t="s">
        <v>3242</v>
      </c>
      <c r="CN95" s="179" t="s">
        <v>3243</v>
      </c>
      <c r="CO95" s="178" t="s">
        <v>3244</v>
      </c>
      <c r="CP95" s="186"/>
      <c r="CQ95" s="186"/>
      <c r="CR95" s="186"/>
      <c r="CS95" s="178" t="s">
        <v>3245</v>
      </c>
      <c r="CT95" s="178" t="s">
        <v>3246</v>
      </c>
      <c r="CU95" s="186"/>
      <c r="CV95" s="186"/>
      <c r="CW95" s="186"/>
      <c r="CX95" s="186"/>
      <c r="CY95" s="186"/>
      <c r="CZ95" s="186"/>
      <c r="DA95" s="186"/>
      <c r="DB95" s="186"/>
      <c r="DC95" s="178" t="s">
        <v>3247</v>
      </c>
      <c r="DD95" s="178" t="s">
        <v>3248</v>
      </c>
      <c r="DE95" s="186"/>
    </row>
    <row r="96" spans="1:109" ht="6.75" customHeight="1">
      <c r="A96" s="164"/>
      <c r="B96" s="639"/>
      <c r="C96" s="150"/>
      <c r="D96" s="150"/>
      <c r="E96" s="150"/>
      <c r="F96" s="150"/>
      <c r="G96" s="150"/>
      <c r="H96" s="150"/>
      <c r="I96" s="150"/>
      <c r="J96" s="150"/>
      <c r="K96" s="150"/>
      <c r="L96" s="150"/>
      <c r="M96" s="150"/>
      <c r="N96" s="150"/>
      <c r="O96" s="150"/>
      <c r="P96" s="150"/>
      <c r="Q96" s="150"/>
      <c r="R96" s="150"/>
      <c r="S96" s="150"/>
      <c r="T96" s="150"/>
      <c r="U96" s="150"/>
      <c r="V96" s="150"/>
      <c r="W96" s="150"/>
      <c r="X96" s="150"/>
      <c r="Y96" s="150"/>
      <c r="Z96" s="150"/>
      <c r="AA96" s="150"/>
      <c r="AB96" s="150"/>
      <c r="AC96" s="150"/>
      <c r="AD96" s="640"/>
      <c r="AE96" s="164"/>
      <c r="AH96" s="184"/>
      <c r="AI96" s="184"/>
      <c r="AJ96" s="184"/>
      <c r="AK96" s="184"/>
      <c r="AL96" s="172" t="str">
        <f t="shared" si="3"/>
        <v>Jilotepec</v>
      </c>
      <c r="AM96" s="172" t="str">
        <f t="shared" si="4"/>
        <v>30093</v>
      </c>
      <c r="AN96" s="173" t="str">
        <f t="shared" si="5"/>
        <v>093</v>
      </c>
      <c r="AO96" s="184"/>
      <c r="AP96" s="170">
        <v>94</v>
      </c>
      <c r="AQ96" s="185"/>
      <c r="AR96" s="185"/>
      <c r="AS96" s="185"/>
      <c r="AT96" s="185"/>
      <c r="AU96" s="185"/>
      <c r="AV96" s="185"/>
      <c r="AW96" s="176" t="s">
        <v>3249</v>
      </c>
      <c r="AX96" s="185"/>
      <c r="AY96" s="185"/>
      <c r="AZ96" s="185"/>
      <c r="BA96" s="185"/>
      <c r="BB96" s="185"/>
      <c r="BC96" s="185"/>
      <c r="BD96" s="176" t="s">
        <v>3250</v>
      </c>
      <c r="BE96" s="177" t="s">
        <v>3251</v>
      </c>
      <c r="BF96" s="176" t="s">
        <v>3252</v>
      </c>
      <c r="BG96" s="185"/>
      <c r="BH96" s="185"/>
      <c r="BI96" s="185"/>
      <c r="BJ96" s="176" t="s">
        <v>3253</v>
      </c>
      <c r="BK96" s="176" t="s">
        <v>3254</v>
      </c>
      <c r="BL96" s="185"/>
      <c r="BM96" s="185"/>
      <c r="BN96" s="185"/>
      <c r="BO96" s="185"/>
      <c r="BP96" s="185"/>
      <c r="BQ96" s="185"/>
      <c r="BR96" s="185"/>
      <c r="BS96" s="185"/>
      <c r="BT96" s="176" t="s">
        <v>3255</v>
      </c>
      <c r="BU96" s="176" t="s">
        <v>3256</v>
      </c>
      <c r="BV96" s="185"/>
      <c r="BW96" s="184"/>
      <c r="BX96" s="184"/>
      <c r="BY96" s="184"/>
      <c r="BZ96" s="186"/>
      <c r="CA96" s="186"/>
      <c r="CB96" s="186"/>
      <c r="CC96" s="186"/>
      <c r="CD96" s="186"/>
      <c r="CE96" s="186"/>
      <c r="CF96" s="178" t="s">
        <v>3257</v>
      </c>
      <c r="CG96" s="186"/>
      <c r="CH96" s="186"/>
      <c r="CI96" s="186"/>
      <c r="CJ96" s="186"/>
      <c r="CK96" s="186"/>
      <c r="CL96" s="186"/>
      <c r="CM96" s="178" t="s">
        <v>3258</v>
      </c>
      <c r="CN96" s="179" t="s">
        <v>3259</v>
      </c>
      <c r="CO96" s="178" t="s">
        <v>3260</v>
      </c>
      <c r="CP96" s="186"/>
      <c r="CQ96" s="186"/>
      <c r="CR96" s="186"/>
      <c r="CS96" s="178" t="s">
        <v>3261</v>
      </c>
      <c r="CT96" s="178" t="s">
        <v>3262</v>
      </c>
      <c r="CU96" s="186"/>
      <c r="CV96" s="186"/>
      <c r="CW96" s="186"/>
      <c r="CX96" s="186"/>
      <c r="CY96" s="186"/>
      <c r="CZ96" s="186"/>
      <c r="DA96" s="186"/>
      <c r="DB96" s="186"/>
      <c r="DC96" s="178" t="s">
        <v>2159</v>
      </c>
      <c r="DD96" s="178" t="s">
        <v>3263</v>
      </c>
      <c r="DE96" s="186"/>
    </row>
    <row r="97" spans="1:109" ht="15" customHeight="1">
      <c r="A97" s="164"/>
      <c r="B97" s="639"/>
      <c r="C97" s="150"/>
      <c r="D97" s="150"/>
      <c r="E97" s="150"/>
      <c r="F97" s="707" t="s">
        <v>3264</v>
      </c>
      <c r="G97" s="708"/>
      <c r="H97" s="708"/>
      <c r="I97" s="708"/>
      <c r="J97" s="709"/>
      <c r="K97" s="710" t="s">
        <v>3265</v>
      </c>
      <c r="L97" s="710"/>
      <c r="M97" s="710"/>
      <c r="N97" s="710"/>
      <c r="O97" s="710"/>
      <c r="P97" s="710"/>
      <c r="Q97" s="710"/>
      <c r="R97" s="710"/>
      <c r="S97" s="710"/>
      <c r="T97" s="710"/>
      <c r="U97" s="710"/>
      <c r="V97" s="710"/>
      <c r="W97" s="710"/>
      <c r="X97" s="710"/>
      <c r="Y97" s="710"/>
      <c r="Z97" s="710"/>
      <c r="AA97" s="150"/>
      <c r="AB97" s="150"/>
      <c r="AC97" s="150"/>
      <c r="AD97" s="640"/>
      <c r="AE97" s="164"/>
      <c r="AH97" s="184"/>
      <c r="AI97" s="184"/>
      <c r="AJ97" s="184"/>
      <c r="AK97" s="184"/>
      <c r="AL97" s="172" t="str">
        <f t="shared" si="3"/>
        <v>Juan Rodríguez Clara</v>
      </c>
      <c r="AM97" s="172" t="str">
        <f t="shared" si="4"/>
        <v>30094</v>
      </c>
      <c r="AN97" s="173" t="str">
        <f t="shared" si="5"/>
        <v>094</v>
      </c>
      <c r="AO97" s="184"/>
      <c r="AP97" s="170">
        <v>95</v>
      </c>
      <c r="AQ97" s="185"/>
      <c r="AR97" s="185"/>
      <c r="AS97" s="185"/>
      <c r="AT97" s="185"/>
      <c r="AU97" s="185"/>
      <c r="AV97" s="185"/>
      <c r="AW97" s="176" t="s">
        <v>3266</v>
      </c>
      <c r="AX97" s="185"/>
      <c r="AY97" s="185"/>
      <c r="AZ97" s="185"/>
      <c r="BA97" s="185"/>
      <c r="BB97" s="185"/>
      <c r="BC97" s="185"/>
      <c r="BD97" s="176" t="s">
        <v>3267</v>
      </c>
      <c r="BE97" s="177" t="s">
        <v>3268</v>
      </c>
      <c r="BF97" s="176" t="s">
        <v>3269</v>
      </c>
      <c r="BG97" s="185"/>
      <c r="BH97" s="185"/>
      <c r="BI97" s="185"/>
      <c r="BJ97" s="176" t="s">
        <v>3270</v>
      </c>
      <c r="BK97" s="176" t="s">
        <v>3271</v>
      </c>
      <c r="BL97" s="185"/>
      <c r="BM97" s="185"/>
      <c r="BN97" s="185"/>
      <c r="BO97" s="185"/>
      <c r="BP97" s="185"/>
      <c r="BQ97" s="185"/>
      <c r="BR97" s="185"/>
      <c r="BS97" s="185"/>
      <c r="BT97" s="176" t="s">
        <v>3272</v>
      </c>
      <c r="BU97" s="176" t="s">
        <v>3273</v>
      </c>
      <c r="BV97" s="185"/>
      <c r="BW97" s="184"/>
      <c r="BX97" s="184"/>
      <c r="BY97" s="184"/>
      <c r="BZ97" s="186"/>
      <c r="CA97" s="186"/>
      <c r="CB97" s="186"/>
      <c r="CC97" s="186"/>
      <c r="CD97" s="186"/>
      <c r="CE97" s="186"/>
      <c r="CF97" s="178" t="s">
        <v>3274</v>
      </c>
      <c r="CG97" s="186"/>
      <c r="CH97" s="186"/>
      <c r="CI97" s="186"/>
      <c r="CJ97" s="186"/>
      <c r="CK97" s="186"/>
      <c r="CL97" s="186"/>
      <c r="CM97" s="178" t="s">
        <v>3275</v>
      </c>
      <c r="CN97" s="179" t="s">
        <v>3276</v>
      </c>
      <c r="CO97" s="178" t="s">
        <v>3277</v>
      </c>
      <c r="CP97" s="186"/>
      <c r="CQ97" s="186"/>
      <c r="CR97" s="186"/>
      <c r="CS97" s="178" t="s">
        <v>3278</v>
      </c>
      <c r="CT97" s="178" t="s">
        <v>3279</v>
      </c>
      <c r="CU97" s="186"/>
      <c r="CV97" s="186"/>
      <c r="CW97" s="186"/>
      <c r="CX97" s="186"/>
      <c r="CY97" s="186"/>
      <c r="CZ97" s="186"/>
      <c r="DA97" s="186"/>
      <c r="DB97" s="186"/>
      <c r="DC97" s="178" t="s">
        <v>3280</v>
      </c>
      <c r="DD97" s="178" t="s">
        <v>3281</v>
      </c>
      <c r="DE97" s="186"/>
    </row>
    <row r="98" spans="1:109" ht="24" customHeight="1">
      <c r="A98" s="164"/>
      <c r="B98" s="639"/>
      <c r="C98" s="150"/>
      <c r="D98" s="150"/>
      <c r="E98" s="150"/>
      <c r="F98" s="713" t="s">
        <v>9502</v>
      </c>
      <c r="G98" s="714"/>
      <c r="H98" s="714"/>
      <c r="I98" s="714"/>
      <c r="J98" s="715"/>
      <c r="K98" s="716" t="s">
        <v>3282</v>
      </c>
      <c r="L98" s="716"/>
      <c r="M98" s="716"/>
      <c r="N98" s="716"/>
      <c r="O98" s="716"/>
      <c r="P98" s="716"/>
      <c r="Q98" s="716"/>
      <c r="R98" s="716"/>
      <c r="S98" s="716"/>
      <c r="T98" s="716"/>
      <c r="U98" s="716"/>
      <c r="V98" s="716"/>
      <c r="W98" s="716"/>
      <c r="X98" s="716"/>
      <c r="Y98" s="716"/>
      <c r="Z98" s="716"/>
      <c r="AA98" s="150"/>
      <c r="AB98" s="150"/>
      <c r="AC98" s="150"/>
      <c r="AD98" s="640"/>
      <c r="AE98" s="164"/>
      <c r="AH98" s="184"/>
      <c r="AI98" s="184"/>
      <c r="AJ98" s="184"/>
      <c r="AK98" s="184"/>
      <c r="AL98" s="172" t="str">
        <f t="shared" si="3"/>
        <v>Juchique de Ferrer</v>
      </c>
      <c r="AM98" s="172" t="str">
        <f t="shared" si="4"/>
        <v>30095</v>
      </c>
      <c r="AN98" s="173" t="str">
        <f t="shared" si="5"/>
        <v>095</v>
      </c>
      <c r="AO98" s="184"/>
      <c r="AP98" s="170">
        <v>96</v>
      </c>
      <c r="AQ98" s="185"/>
      <c r="AR98" s="185"/>
      <c r="AS98" s="185"/>
      <c r="AT98" s="185"/>
      <c r="AU98" s="185"/>
      <c r="AV98" s="185"/>
      <c r="AW98" s="176" t="s">
        <v>3283</v>
      </c>
      <c r="AX98" s="185"/>
      <c r="AY98" s="185"/>
      <c r="AZ98" s="185"/>
      <c r="BA98" s="185"/>
      <c r="BB98" s="185"/>
      <c r="BC98" s="185"/>
      <c r="BD98" s="176" t="s">
        <v>3284</v>
      </c>
      <c r="BE98" s="177" t="s">
        <v>3285</v>
      </c>
      <c r="BF98" s="176" t="s">
        <v>3286</v>
      </c>
      <c r="BG98" s="185"/>
      <c r="BH98" s="185"/>
      <c r="BI98" s="185"/>
      <c r="BJ98" s="176" t="s">
        <v>3287</v>
      </c>
      <c r="BK98" s="176" t="s">
        <v>3288</v>
      </c>
      <c r="BL98" s="185"/>
      <c r="BM98" s="185"/>
      <c r="BN98" s="185"/>
      <c r="BO98" s="185"/>
      <c r="BP98" s="185"/>
      <c r="BQ98" s="185"/>
      <c r="BR98" s="185"/>
      <c r="BS98" s="185"/>
      <c r="BT98" s="176" t="s">
        <v>3289</v>
      </c>
      <c r="BU98" s="176" t="s">
        <v>3290</v>
      </c>
      <c r="BV98" s="185"/>
      <c r="BW98" s="184"/>
      <c r="BX98" s="184"/>
      <c r="BY98" s="184"/>
      <c r="BZ98" s="186"/>
      <c r="CA98" s="186"/>
      <c r="CB98" s="186"/>
      <c r="CC98" s="186"/>
      <c r="CD98" s="186"/>
      <c r="CE98" s="186"/>
      <c r="CF98" s="178" t="s">
        <v>3291</v>
      </c>
      <c r="CG98" s="186"/>
      <c r="CH98" s="186"/>
      <c r="CI98" s="186"/>
      <c r="CJ98" s="186"/>
      <c r="CK98" s="186"/>
      <c r="CL98" s="186"/>
      <c r="CM98" s="178" t="s">
        <v>3292</v>
      </c>
      <c r="CN98" s="179" t="s">
        <v>3293</v>
      </c>
      <c r="CO98" s="178" t="s">
        <v>3294</v>
      </c>
      <c r="CP98" s="186"/>
      <c r="CQ98" s="186"/>
      <c r="CR98" s="186"/>
      <c r="CS98" s="178" t="s">
        <v>3295</v>
      </c>
      <c r="CT98" s="178" t="s">
        <v>3296</v>
      </c>
      <c r="CU98" s="186"/>
      <c r="CV98" s="186"/>
      <c r="CW98" s="186"/>
      <c r="CX98" s="186"/>
      <c r="CY98" s="186"/>
      <c r="CZ98" s="186"/>
      <c r="DA98" s="186"/>
      <c r="DB98" s="186"/>
      <c r="DC98" s="178" t="s">
        <v>3297</v>
      </c>
      <c r="DD98" s="178" t="s">
        <v>3298</v>
      </c>
      <c r="DE98" s="186"/>
    </row>
    <row r="99" spans="1:109" ht="36" customHeight="1">
      <c r="A99" s="164"/>
      <c r="B99" s="639"/>
      <c r="C99" s="150"/>
      <c r="D99" s="150"/>
      <c r="E99" s="150"/>
      <c r="F99" s="713" t="s">
        <v>9503</v>
      </c>
      <c r="G99" s="714"/>
      <c r="H99" s="714"/>
      <c r="I99" s="714"/>
      <c r="J99" s="715"/>
      <c r="K99" s="716" t="s">
        <v>3299</v>
      </c>
      <c r="L99" s="716"/>
      <c r="M99" s="716"/>
      <c r="N99" s="716"/>
      <c r="O99" s="716"/>
      <c r="P99" s="716"/>
      <c r="Q99" s="716"/>
      <c r="R99" s="716"/>
      <c r="S99" s="716"/>
      <c r="T99" s="716"/>
      <c r="U99" s="716"/>
      <c r="V99" s="716"/>
      <c r="W99" s="716"/>
      <c r="X99" s="716"/>
      <c r="Y99" s="716"/>
      <c r="Z99" s="716"/>
      <c r="AA99" s="150"/>
      <c r="AB99" s="150"/>
      <c r="AC99" s="150"/>
      <c r="AD99" s="640"/>
      <c r="AE99" s="164"/>
      <c r="AH99" s="184"/>
      <c r="AI99" s="184"/>
      <c r="AJ99" s="184"/>
      <c r="AK99" s="184"/>
      <c r="AL99" s="172" t="str">
        <f t="shared" si="3"/>
        <v>Landero y Coss</v>
      </c>
      <c r="AM99" s="172" t="str">
        <f t="shared" si="4"/>
        <v>30096</v>
      </c>
      <c r="AN99" s="173" t="str">
        <f t="shared" si="5"/>
        <v>096</v>
      </c>
      <c r="AO99" s="184"/>
      <c r="AP99" s="170">
        <v>97</v>
      </c>
      <c r="AQ99" s="185"/>
      <c r="AR99" s="185"/>
      <c r="AS99" s="185"/>
      <c r="AT99" s="185"/>
      <c r="AU99" s="185"/>
      <c r="AV99" s="185"/>
      <c r="AW99" s="176" t="s">
        <v>3300</v>
      </c>
      <c r="AX99" s="185"/>
      <c r="AY99" s="185"/>
      <c r="AZ99" s="185"/>
      <c r="BA99" s="185"/>
      <c r="BB99" s="185"/>
      <c r="BC99" s="185"/>
      <c r="BD99" s="176" t="s">
        <v>3301</v>
      </c>
      <c r="BE99" s="177" t="s">
        <v>3302</v>
      </c>
      <c r="BF99" s="176" t="s">
        <v>3303</v>
      </c>
      <c r="BG99" s="185"/>
      <c r="BH99" s="185"/>
      <c r="BI99" s="185"/>
      <c r="BJ99" s="176" t="s">
        <v>3304</v>
      </c>
      <c r="BK99" s="176" t="s">
        <v>3305</v>
      </c>
      <c r="BL99" s="185"/>
      <c r="BM99" s="185"/>
      <c r="BN99" s="185"/>
      <c r="BO99" s="185"/>
      <c r="BP99" s="185"/>
      <c r="BQ99" s="185"/>
      <c r="BR99" s="185"/>
      <c r="BS99" s="185"/>
      <c r="BT99" s="176" t="s">
        <v>3306</v>
      </c>
      <c r="BU99" s="176" t="s">
        <v>3307</v>
      </c>
      <c r="BV99" s="185"/>
      <c r="BW99" s="184"/>
      <c r="BX99" s="184"/>
      <c r="BY99" s="184"/>
      <c r="BZ99" s="186"/>
      <c r="CA99" s="186"/>
      <c r="CB99" s="186"/>
      <c r="CC99" s="186"/>
      <c r="CD99" s="186"/>
      <c r="CE99" s="186"/>
      <c r="CF99" s="178" t="s">
        <v>3308</v>
      </c>
      <c r="CG99" s="186"/>
      <c r="CH99" s="186"/>
      <c r="CI99" s="186"/>
      <c r="CJ99" s="186"/>
      <c r="CK99" s="186"/>
      <c r="CL99" s="186"/>
      <c r="CM99" s="178" t="s">
        <v>3309</v>
      </c>
      <c r="CN99" s="179" t="s">
        <v>3310</v>
      </c>
      <c r="CO99" s="178" t="s">
        <v>3311</v>
      </c>
      <c r="CP99" s="186"/>
      <c r="CQ99" s="186"/>
      <c r="CR99" s="186"/>
      <c r="CS99" s="178" t="s">
        <v>3312</v>
      </c>
      <c r="CT99" s="178" t="s">
        <v>3313</v>
      </c>
      <c r="CU99" s="186"/>
      <c r="CV99" s="186"/>
      <c r="CW99" s="186"/>
      <c r="CX99" s="186"/>
      <c r="CY99" s="186"/>
      <c r="CZ99" s="186"/>
      <c r="DA99" s="186"/>
      <c r="DB99" s="186"/>
      <c r="DC99" s="178" t="s">
        <v>3314</v>
      </c>
      <c r="DD99" s="178" t="s">
        <v>3315</v>
      </c>
      <c r="DE99" s="186"/>
    </row>
    <row r="100" spans="1:109" ht="36" customHeight="1">
      <c r="A100" s="164"/>
      <c r="B100" s="639"/>
      <c r="C100" s="150"/>
      <c r="D100" s="150"/>
      <c r="E100" s="150"/>
      <c r="F100" s="713" t="s">
        <v>9504</v>
      </c>
      <c r="G100" s="714"/>
      <c r="H100" s="714"/>
      <c r="I100" s="714"/>
      <c r="J100" s="715"/>
      <c r="K100" s="716" t="s">
        <v>3316</v>
      </c>
      <c r="L100" s="716"/>
      <c r="M100" s="716"/>
      <c r="N100" s="716"/>
      <c r="O100" s="716"/>
      <c r="P100" s="716"/>
      <c r="Q100" s="716"/>
      <c r="R100" s="716"/>
      <c r="S100" s="716"/>
      <c r="T100" s="716"/>
      <c r="U100" s="716"/>
      <c r="V100" s="716"/>
      <c r="W100" s="716"/>
      <c r="X100" s="716"/>
      <c r="Y100" s="716"/>
      <c r="Z100" s="716"/>
      <c r="AA100" s="150"/>
      <c r="AB100" s="150"/>
      <c r="AC100" s="150"/>
      <c r="AD100" s="640"/>
      <c r="AE100" s="164"/>
      <c r="AH100" s="184"/>
      <c r="AI100" s="184"/>
      <c r="AJ100" s="184"/>
      <c r="AK100" s="184"/>
      <c r="AL100" s="172" t="str">
        <f t="shared" si="3"/>
        <v>Lerdo de Tejada</v>
      </c>
      <c r="AM100" s="172" t="str">
        <f t="shared" si="4"/>
        <v>30097</v>
      </c>
      <c r="AN100" s="173" t="str">
        <f t="shared" si="5"/>
        <v>097</v>
      </c>
      <c r="AO100" s="184"/>
      <c r="AP100" s="170">
        <v>98</v>
      </c>
      <c r="AQ100" s="185"/>
      <c r="AR100" s="185"/>
      <c r="AS100" s="185"/>
      <c r="AT100" s="185"/>
      <c r="AU100" s="185"/>
      <c r="AV100" s="185"/>
      <c r="AW100" s="176" t="s">
        <v>3317</v>
      </c>
      <c r="AX100" s="185"/>
      <c r="AY100" s="185"/>
      <c r="AZ100" s="185"/>
      <c r="BA100" s="185"/>
      <c r="BB100" s="185"/>
      <c r="BC100" s="185"/>
      <c r="BD100" s="176" t="s">
        <v>3318</v>
      </c>
      <c r="BE100" s="177" t="s">
        <v>3319</v>
      </c>
      <c r="BF100" s="176" t="s">
        <v>3320</v>
      </c>
      <c r="BG100" s="185"/>
      <c r="BH100" s="185"/>
      <c r="BI100" s="185"/>
      <c r="BJ100" s="176" t="s">
        <v>3321</v>
      </c>
      <c r="BK100" s="176" t="s">
        <v>3322</v>
      </c>
      <c r="BL100" s="185"/>
      <c r="BM100" s="185"/>
      <c r="BN100" s="185"/>
      <c r="BO100" s="185"/>
      <c r="BP100" s="185"/>
      <c r="BQ100" s="185"/>
      <c r="BR100" s="185"/>
      <c r="BS100" s="185"/>
      <c r="BT100" s="176" t="s">
        <v>3323</v>
      </c>
      <c r="BU100" s="176" t="s">
        <v>3324</v>
      </c>
      <c r="BV100" s="185"/>
      <c r="BW100" s="184"/>
      <c r="BX100" s="184"/>
      <c r="BY100" s="184"/>
      <c r="BZ100" s="186"/>
      <c r="CA100" s="186"/>
      <c r="CB100" s="186"/>
      <c r="CC100" s="186"/>
      <c r="CD100" s="186"/>
      <c r="CE100" s="186"/>
      <c r="CF100" s="178" t="s">
        <v>3325</v>
      </c>
      <c r="CG100" s="186"/>
      <c r="CH100" s="186"/>
      <c r="CI100" s="186"/>
      <c r="CJ100" s="186"/>
      <c r="CK100" s="186"/>
      <c r="CL100" s="186"/>
      <c r="CM100" s="178" t="s">
        <v>3326</v>
      </c>
      <c r="CN100" s="179" t="s">
        <v>3327</v>
      </c>
      <c r="CO100" s="178" t="s">
        <v>3328</v>
      </c>
      <c r="CP100" s="186"/>
      <c r="CQ100" s="186"/>
      <c r="CR100" s="186"/>
      <c r="CS100" s="178" t="s">
        <v>3329</v>
      </c>
      <c r="CT100" s="178" t="s">
        <v>3330</v>
      </c>
      <c r="CU100" s="186"/>
      <c r="CV100" s="186"/>
      <c r="CW100" s="186"/>
      <c r="CX100" s="186"/>
      <c r="CY100" s="186"/>
      <c r="CZ100" s="186"/>
      <c r="DA100" s="186"/>
      <c r="DB100" s="186"/>
      <c r="DC100" s="178" t="s">
        <v>3331</v>
      </c>
      <c r="DD100" s="178" t="s">
        <v>3332</v>
      </c>
      <c r="DE100" s="186"/>
    </row>
    <row r="101" spans="1:109" ht="24" customHeight="1">
      <c r="A101" s="164"/>
      <c r="B101" s="639"/>
      <c r="C101" s="150"/>
      <c r="D101" s="150"/>
      <c r="E101" s="150"/>
      <c r="F101" s="713" t="s">
        <v>9505</v>
      </c>
      <c r="G101" s="714"/>
      <c r="H101" s="714"/>
      <c r="I101" s="714"/>
      <c r="J101" s="715"/>
      <c r="K101" s="716" t="s">
        <v>3333</v>
      </c>
      <c r="L101" s="716"/>
      <c r="M101" s="716"/>
      <c r="N101" s="716"/>
      <c r="O101" s="716"/>
      <c r="P101" s="716"/>
      <c r="Q101" s="716"/>
      <c r="R101" s="716"/>
      <c r="S101" s="716"/>
      <c r="T101" s="716"/>
      <c r="U101" s="716"/>
      <c r="V101" s="716"/>
      <c r="W101" s="716"/>
      <c r="X101" s="716"/>
      <c r="Y101" s="716"/>
      <c r="Z101" s="716"/>
      <c r="AA101" s="150"/>
      <c r="AB101" s="150"/>
      <c r="AC101" s="150"/>
      <c r="AD101" s="640"/>
      <c r="AE101" s="164"/>
      <c r="AH101" s="184"/>
      <c r="AI101" s="184"/>
      <c r="AJ101" s="184"/>
      <c r="AK101" s="184"/>
      <c r="AL101" s="172" t="str">
        <f t="shared" si="3"/>
        <v>Magdalena</v>
      </c>
      <c r="AM101" s="172" t="str">
        <f t="shared" si="4"/>
        <v>30098</v>
      </c>
      <c r="AN101" s="173" t="str">
        <f t="shared" si="5"/>
        <v>098</v>
      </c>
      <c r="AO101" s="184"/>
      <c r="AP101" s="170">
        <v>99</v>
      </c>
      <c r="AQ101" s="185"/>
      <c r="AR101" s="185"/>
      <c r="AS101" s="185"/>
      <c r="AT101" s="185"/>
      <c r="AU101" s="185"/>
      <c r="AV101" s="185"/>
      <c r="AW101" s="176" t="s">
        <v>3334</v>
      </c>
      <c r="AX101" s="185"/>
      <c r="AY101" s="185"/>
      <c r="AZ101" s="185"/>
      <c r="BA101" s="185"/>
      <c r="BB101" s="185"/>
      <c r="BC101" s="185"/>
      <c r="BD101" s="176" t="s">
        <v>3335</v>
      </c>
      <c r="BE101" s="177" t="s">
        <v>3336</v>
      </c>
      <c r="BF101" s="176" t="s">
        <v>3337</v>
      </c>
      <c r="BG101" s="185"/>
      <c r="BH101" s="185"/>
      <c r="BI101" s="185"/>
      <c r="BJ101" s="176" t="s">
        <v>3338</v>
      </c>
      <c r="BK101" s="176" t="s">
        <v>3339</v>
      </c>
      <c r="BL101" s="185"/>
      <c r="BM101" s="185"/>
      <c r="BN101" s="185"/>
      <c r="BO101" s="185"/>
      <c r="BP101" s="185"/>
      <c r="BQ101" s="185"/>
      <c r="BR101" s="185"/>
      <c r="BS101" s="185"/>
      <c r="BT101" s="176" t="s">
        <v>3340</v>
      </c>
      <c r="BU101" s="176" t="s">
        <v>3341</v>
      </c>
      <c r="BV101" s="185"/>
      <c r="BW101" s="184"/>
      <c r="BX101" s="184"/>
      <c r="BY101" s="184"/>
      <c r="BZ101" s="186"/>
      <c r="CA101" s="186"/>
      <c r="CB101" s="186"/>
      <c r="CC101" s="186"/>
      <c r="CD101" s="186"/>
      <c r="CE101" s="186"/>
      <c r="CF101" s="178" t="s">
        <v>3342</v>
      </c>
      <c r="CG101" s="186"/>
      <c r="CH101" s="186"/>
      <c r="CI101" s="186"/>
      <c r="CJ101" s="186"/>
      <c r="CK101" s="186"/>
      <c r="CL101" s="186"/>
      <c r="CM101" s="178" t="s">
        <v>3343</v>
      </c>
      <c r="CN101" s="179" t="s">
        <v>3344</v>
      </c>
      <c r="CO101" s="178" t="s">
        <v>1082</v>
      </c>
      <c r="CP101" s="186"/>
      <c r="CQ101" s="186"/>
      <c r="CR101" s="186"/>
      <c r="CS101" s="178" t="s">
        <v>3345</v>
      </c>
      <c r="CT101" s="178" t="s">
        <v>3346</v>
      </c>
      <c r="CU101" s="186"/>
      <c r="CV101" s="186"/>
      <c r="CW101" s="186"/>
      <c r="CX101" s="186"/>
      <c r="CY101" s="186"/>
      <c r="CZ101" s="186"/>
      <c r="DA101" s="186"/>
      <c r="DB101" s="186"/>
      <c r="DC101" s="178" t="s">
        <v>1838</v>
      </c>
      <c r="DD101" s="178" t="s">
        <v>3347</v>
      </c>
      <c r="DE101" s="186"/>
    </row>
    <row r="102" spans="1:109" ht="6.75" customHeight="1">
      <c r="A102" s="164"/>
      <c r="B102" s="639"/>
      <c r="C102" s="150"/>
      <c r="D102" s="150"/>
      <c r="E102" s="150"/>
      <c r="F102" s="150"/>
      <c r="G102" s="150"/>
      <c r="H102" s="150"/>
      <c r="I102" s="150"/>
      <c r="J102" s="150"/>
      <c r="K102" s="150"/>
      <c r="L102" s="150"/>
      <c r="M102" s="150"/>
      <c r="N102" s="150"/>
      <c r="O102" s="150"/>
      <c r="P102" s="150"/>
      <c r="Q102" s="150"/>
      <c r="R102" s="150"/>
      <c r="S102" s="150"/>
      <c r="T102" s="150"/>
      <c r="U102" s="150"/>
      <c r="V102" s="150"/>
      <c r="W102" s="150"/>
      <c r="X102" s="150"/>
      <c r="Y102" s="150"/>
      <c r="Z102" s="150"/>
      <c r="AA102" s="150"/>
      <c r="AB102" s="150"/>
      <c r="AC102" s="150"/>
      <c r="AD102" s="640"/>
      <c r="AE102" s="164"/>
      <c r="AH102" s="184"/>
      <c r="AI102" s="184"/>
      <c r="AJ102" s="184"/>
      <c r="AK102" s="184"/>
      <c r="AL102" s="172" t="str">
        <f t="shared" si="3"/>
        <v>Maltrata</v>
      </c>
      <c r="AM102" s="172" t="str">
        <f t="shared" si="4"/>
        <v>30099</v>
      </c>
      <c r="AN102" s="173" t="str">
        <f t="shared" si="5"/>
        <v>099</v>
      </c>
      <c r="AO102" s="184"/>
      <c r="AP102" s="170">
        <v>100</v>
      </c>
      <c r="AQ102" s="185"/>
      <c r="AR102" s="185"/>
      <c r="AS102" s="185"/>
      <c r="AT102" s="185"/>
      <c r="AU102" s="185"/>
      <c r="AV102" s="185"/>
      <c r="AW102" s="176" t="s">
        <v>3348</v>
      </c>
      <c r="AX102" s="185"/>
      <c r="AY102" s="185"/>
      <c r="AZ102" s="185"/>
      <c r="BA102" s="185"/>
      <c r="BB102" s="185"/>
      <c r="BC102" s="185"/>
      <c r="BD102" s="176" t="s">
        <v>3349</v>
      </c>
      <c r="BE102" s="177" t="s">
        <v>3350</v>
      </c>
      <c r="BF102" s="176" t="s">
        <v>3351</v>
      </c>
      <c r="BG102" s="185"/>
      <c r="BH102" s="185"/>
      <c r="BI102" s="185"/>
      <c r="BJ102" s="176" t="s">
        <v>3352</v>
      </c>
      <c r="BK102" s="176" t="s">
        <v>3353</v>
      </c>
      <c r="BL102" s="185"/>
      <c r="BM102" s="185"/>
      <c r="BN102" s="185"/>
      <c r="BO102" s="185"/>
      <c r="BP102" s="185"/>
      <c r="BQ102" s="185"/>
      <c r="BR102" s="185"/>
      <c r="BS102" s="185"/>
      <c r="BT102" s="176" t="s">
        <v>3354</v>
      </c>
      <c r="BU102" s="176" t="s">
        <v>3355</v>
      </c>
      <c r="BV102" s="185"/>
      <c r="BW102" s="184"/>
      <c r="BX102" s="184"/>
      <c r="BY102" s="184"/>
      <c r="BZ102" s="186"/>
      <c r="CA102" s="186"/>
      <c r="CB102" s="186"/>
      <c r="CC102" s="186"/>
      <c r="CD102" s="186"/>
      <c r="CE102" s="186"/>
      <c r="CF102" s="178" t="s">
        <v>3356</v>
      </c>
      <c r="CG102" s="186"/>
      <c r="CH102" s="186"/>
      <c r="CI102" s="186"/>
      <c r="CJ102" s="186"/>
      <c r="CK102" s="186"/>
      <c r="CL102" s="186"/>
      <c r="CM102" s="178" t="s">
        <v>1086</v>
      </c>
      <c r="CN102" s="179" t="s">
        <v>3357</v>
      </c>
      <c r="CO102" s="178" t="s">
        <v>3358</v>
      </c>
      <c r="CP102" s="186"/>
      <c r="CQ102" s="186"/>
      <c r="CR102" s="186"/>
      <c r="CS102" s="178" t="s">
        <v>3359</v>
      </c>
      <c r="CT102" s="178" t="s">
        <v>3360</v>
      </c>
      <c r="CU102" s="186"/>
      <c r="CV102" s="186"/>
      <c r="CW102" s="186"/>
      <c r="CX102" s="186"/>
      <c r="CY102" s="186"/>
      <c r="CZ102" s="186"/>
      <c r="DA102" s="186"/>
      <c r="DB102" s="186"/>
      <c r="DC102" s="178" t="s">
        <v>3361</v>
      </c>
      <c r="DD102" s="178" t="s">
        <v>3362</v>
      </c>
      <c r="DE102" s="186"/>
    </row>
    <row r="103" spans="1:109" ht="36" customHeight="1">
      <c r="A103" s="164"/>
      <c r="B103" s="639"/>
      <c r="C103" s="699" t="s">
        <v>3363</v>
      </c>
      <c r="D103" s="699"/>
      <c r="E103" s="699"/>
      <c r="F103" s="699"/>
      <c r="G103" s="699"/>
      <c r="H103" s="699"/>
      <c r="I103" s="699"/>
      <c r="J103" s="699"/>
      <c r="K103" s="699"/>
      <c r="L103" s="699"/>
      <c r="M103" s="699"/>
      <c r="N103" s="699"/>
      <c r="O103" s="699"/>
      <c r="P103" s="699"/>
      <c r="Q103" s="699"/>
      <c r="R103" s="699"/>
      <c r="S103" s="699"/>
      <c r="T103" s="699"/>
      <c r="U103" s="699"/>
      <c r="V103" s="699"/>
      <c r="W103" s="699"/>
      <c r="X103" s="699"/>
      <c r="Y103" s="699"/>
      <c r="Z103" s="699"/>
      <c r="AA103" s="699"/>
      <c r="AB103" s="699"/>
      <c r="AC103" s="699"/>
      <c r="AD103" s="640"/>
      <c r="AE103" s="164"/>
      <c r="AH103" s="184"/>
      <c r="AI103" s="184"/>
      <c r="AJ103" s="184"/>
      <c r="AK103" s="184"/>
      <c r="AL103" s="172" t="str">
        <f t="shared" si="3"/>
        <v>Manlio Fabio Altamirano</v>
      </c>
      <c r="AM103" s="172" t="str">
        <f t="shared" si="4"/>
        <v>30100</v>
      </c>
      <c r="AN103" s="173" t="str">
        <f t="shared" si="5"/>
        <v>100</v>
      </c>
      <c r="AO103" s="184"/>
      <c r="AP103" s="170">
        <v>101</v>
      </c>
      <c r="AQ103" s="185"/>
      <c r="AR103" s="185"/>
      <c r="AS103" s="185"/>
      <c r="AT103" s="185"/>
      <c r="AU103" s="185"/>
      <c r="AV103" s="185"/>
      <c r="AW103" s="176" t="s">
        <v>3364</v>
      </c>
      <c r="AX103" s="185"/>
      <c r="AY103" s="185"/>
      <c r="AZ103" s="185"/>
      <c r="BA103" s="185"/>
      <c r="BB103" s="185"/>
      <c r="BC103" s="185"/>
      <c r="BD103" s="176" t="s">
        <v>3365</v>
      </c>
      <c r="BE103" s="177" t="s">
        <v>3366</v>
      </c>
      <c r="BF103" s="176" t="s">
        <v>3367</v>
      </c>
      <c r="BG103" s="185"/>
      <c r="BH103" s="185"/>
      <c r="BI103" s="185"/>
      <c r="BJ103" s="176" t="s">
        <v>3368</v>
      </c>
      <c r="BK103" s="176" t="s">
        <v>3369</v>
      </c>
      <c r="BL103" s="185"/>
      <c r="BM103" s="185"/>
      <c r="BN103" s="185"/>
      <c r="BO103" s="185"/>
      <c r="BP103" s="185"/>
      <c r="BQ103" s="185"/>
      <c r="BR103" s="185"/>
      <c r="BS103" s="185"/>
      <c r="BT103" s="176" t="s">
        <v>3370</v>
      </c>
      <c r="BU103" s="176" t="s">
        <v>3371</v>
      </c>
      <c r="BV103" s="185"/>
      <c r="BW103" s="184"/>
      <c r="BX103" s="184"/>
      <c r="BY103" s="184"/>
      <c r="BZ103" s="186"/>
      <c r="CA103" s="186"/>
      <c r="CB103" s="186"/>
      <c r="CC103" s="186"/>
      <c r="CD103" s="186"/>
      <c r="CE103" s="186"/>
      <c r="CF103" s="178" t="s">
        <v>3372</v>
      </c>
      <c r="CG103" s="186"/>
      <c r="CH103" s="186"/>
      <c r="CI103" s="186"/>
      <c r="CJ103" s="186"/>
      <c r="CK103" s="186"/>
      <c r="CL103" s="186"/>
      <c r="CM103" s="178" t="s">
        <v>3373</v>
      </c>
      <c r="CN103" s="179" t="s">
        <v>3374</v>
      </c>
      <c r="CO103" s="178" t="s">
        <v>3375</v>
      </c>
      <c r="CP103" s="186"/>
      <c r="CQ103" s="186"/>
      <c r="CR103" s="186"/>
      <c r="CS103" s="178" t="s">
        <v>3376</v>
      </c>
      <c r="CT103" s="178" t="s">
        <v>3377</v>
      </c>
      <c r="CU103" s="186"/>
      <c r="CV103" s="186"/>
      <c r="CW103" s="186"/>
      <c r="CX103" s="186"/>
      <c r="CY103" s="186"/>
      <c r="CZ103" s="186"/>
      <c r="DA103" s="186"/>
      <c r="DB103" s="186"/>
      <c r="DC103" s="178" t="s">
        <v>3378</v>
      </c>
      <c r="DD103" s="178" t="s">
        <v>3379</v>
      </c>
      <c r="DE103" s="186"/>
    </row>
    <row r="104" spans="1:109" ht="6.75" customHeight="1">
      <c r="A104" s="164"/>
      <c r="B104" s="639"/>
      <c r="C104" s="14"/>
      <c r="D104" s="14"/>
      <c r="E104" s="14"/>
      <c r="F104" s="14"/>
      <c r="G104" s="14"/>
      <c r="H104" s="14"/>
      <c r="I104" s="14"/>
      <c r="J104" s="14"/>
      <c r="K104" s="14"/>
      <c r="L104" s="14"/>
      <c r="M104" s="14"/>
      <c r="N104" s="14"/>
      <c r="O104" s="14"/>
      <c r="P104" s="14"/>
      <c r="Q104" s="14"/>
      <c r="R104" s="14"/>
      <c r="S104" s="14"/>
      <c r="T104" s="14"/>
      <c r="U104" s="14"/>
      <c r="V104" s="14"/>
      <c r="W104" s="14"/>
      <c r="X104" s="14"/>
      <c r="Y104" s="14"/>
      <c r="Z104" s="14"/>
      <c r="AA104" s="14"/>
      <c r="AB104" s="14"/>
      <c r="AC104" s="14"/>
      <c r="AD104" s="640"/>
      <c r="AE104" s="164"/>
      <c r="AH104" s="184"/>
      <c r="AI104" s="184"/>
      <c r="AJ104" s="184"/>
      <c r="AK104" s="184"/>
      <c r="AL104" s="172" t="str">
        <f t="shared" si="3"/>
        <v>Mariano Escobedo</v>
      </c>
      <c r="AM104" s="172" t="str">
        <f t="shared" si="4"/>
        <v>30101</v>
      </c>
      <c r="AN104" s="173" t="str">
        <f t="shared" si="5"/>
        <v>101</v>
      </c>
      <c r="AO104" s="184"/>
      <c r="AP104" s="170">
        <v>102</v>
      </c>
      <c r="AQ104" s="185"/>
      <c r="AR104" s="185"/>
      <c r="AS104" s="185"/>
      <c r="AT104" s="185"/>
      <c r="AU104" s="185"/>
      <c r="AV104" s="185"/>
      <c r="AW104" s="176" t="s">
        <v>3380</v>
      </c>
      <c r="AX104" s="185"/>
      <c r="AY104" s="185"/>
      <c r="AZ104" s="185"/>
      <c r="BA104" s="185"/>
      <c r="BB104" s="185"/>
      <c r="BC104" s="185"/>
      <c r="BD104" s="176" t="s">
        <v>3381</v>
      </c>
      <c r="BE104" s="177" t="s">
        <v>3382</v>
      </c>
      <c r="BF104" s="176" t="s">
        <v>3383</v>
      </c>
      <c r="BG104" s="185"/>
      <c r="BH104" s="185"/>
      <c r="BI104" s="185"/>
      <c r="BJ104" s="176" t="s">
        <v>3384</v>
      </c>
      <c r="BK104" s="176" t="s">
        <v>3385</v>
      </c>
      <c r="BL104" s="185"/>
      <c r="BM104" s="185"/>
      <c r="BN104" s="185"/>
      <c r="BO104" s="185"/>
      <c r="BP104" s="185"/>
      <c r="BQ104" s="185"/>
      <c r="BR104" s="185"/>
      <c r="BS104" s="185"/>
      <c r="BT104" s="176" t="s">
        <v>3386</v>
      </c>
      <c r="BU104" s="176" t="s">
        <v>3387</v>
      </c>
      <c r="BV104" s="185"/>
      <c r="BW104" s="184"/>
      <c r="BX104" s="184"/>
      <c r="BY104" s="184"/>
      <c r="BZ104" s="186"/>
      <c r="CA104" s="186"/>
      <c r="CB104" s="186"/>
      <c r="CC104" s="186"/>
      <c r="CD104" s="186"/>
      <c r="CE104" s="186"/>
      <c r="CF104" s="178" t="s">
        <v>3388</v>
      </c>
      <c r="CG104" s="186"/>
      <c r="CH104" s="186"/>
      <c r="CI104" s="186"/>
      <c r="CJ104" s="186"/>
      <c r="CK104" s="186"/>
      <c r="CL104" s="186"/>
      <c r="CM104" s="178" t="s">
        <v>3308</v>
      </c>
      <c r="CN104" s="179" t="s">
        <v>3389</v>
      </c>
      <c r="CO104" s="178" t="s">
        <v>3390</v>
      </c>
      <c r="CP104" s="186"/>
      <c r="CQ104" s="186"/>
      <c r="CR104" s="186"/>
      <c r="CS104" s="178" t="s">
        <v>3391</v>
      </c>
      <c r="CT104" s="178" t="s">
        <v>3392</v>
      </c>
      <c r="CU104" s="186"/>
      <c r="CV104" s="186"/>
      <c r="CW104" s="186"/>
      <c r="CX104" s="186"/>
      <c r="CY104" s="186"/>
      <c r="CZ104" s="186"/>
      <c r="DA104" s="186"/>
      <c r="DB104" s="186"/>
      <c r="DC104" s="178" t="s">
        <v>3393</v>
      </c>
      <c r="DD104" s="178" t="s">
        <v>3394</v>
      </c>
      <c r="DE104" s="186"/>
    </row>
    <row r="105" spans="1:109" ht="15" customHeight="1">
      <c r="A105" s="164"/>
      <c r="B105" s="639"/>
      <c r="C105" s="15"/>
      <c r="D105" s="18" t="s">
        <v>3395</v>
      </c>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640"/>
      <c r="AE105" s="164"/>
      <c r="AH105" s="184"/>
      <c r="AI105" s="184"/>
      <c r="AJ105" s="184"/>
      <c r="AK105" s="184"/>
      <c r="AL105" s="172" t="str">
        <f t="shared" si="3"/>
        <v>Martínez de la Torre</v>
      </c>
      <c r="AM105" s="172" t="str">
        <f t="shared" si="4"/>
        <v>30102</v>
      </c>
      <c r="AN105" s="173" t="str">
        <f t="shared" si="5"/>
        <v>102</v>
      </c>
      <c r="AO105" s="184"/>
      <c r="AP105" s="170">
        <v>103</v>
      </c>
      <c r="AQ105" s="185"/>
      <c r="AR105" s="185"/>
      <c r="AS105" s="185"/>
      <c r="AT105" s="185"/>
      <c r="AU105" s="185"/>
      <c r="AV105" s="185"/>
      <c r="AW105" s="176" t="s">
        <v>3396</v>
      </c>
      <c r="AX105" s="185"/>
      <c r="AY105" s="185"/>
      <c r="AZ105" s="185"/>
      <c r="BA105" s="185"/>
      <c r="BB105" s="185"/>
      <c r="BC105" s="185"/>
      <c r="BD105" s="176" t="s">
        <v>3397</v>
      </c>
      <c r="BE105" s="177" t="s">
        <v>3398</v>
      </c>
      <c r="BF105" s="176" t="s">
        <v>3399</v>
      </c>
      <c r="BG105" s="185"/>
      <c r="BH105" s="185"/>
      <c r="BI105" s="185"/>
      <c r="BJ105" s="176" t="s">
        <v>3400</v>
      </c>
      <c r="BK105" s="176" t="s">
        <v>3401</v>
      </c>
      <c r="BL105" s="185"/>
      <c r="BM105" s="185"/>
      <c r="BN105" s="185"/>
      <c r="BO105" s="185"/>
      <c r="BP105" s="185"/>
      <c r="BQ105" s="185"/>
      <c r="BR105" s="185"/>
      <c r="BS105" s="185"/>
      <c r="BT105" s="176" t="s">
        <v>3402</v>
      </c>
      <c r="BU105" s="176" t="s">
        <v>3403</v>
      </c>
      <c r="BV105" s="185"/>
      <c r="BW105" s="184"/>
      <c r="BX105" s="184"/>
      <c r="BY105" s="184"/>
      <c r="BZ105" s="186"/>
      <c r="CA105" s="186"/>
      <c r="CB105" s="186"/>
      <c r="CC105" s="186"/>
      <c r="CD105" s="186"/>
      <c r="CE105" s="186"/>
      <c r="CF105" s="178" t="s">
        <v>3404</v>
      </c>
      <c r="CG105" s="186"/>
      <c r="CH105" s="186"/>
      <c r="CI105" s="186"/>
      <c r="CJ105" s="186"/>
      <c r="CK105" s="186"/>
      <c r="CL105" s="186"/>
      <c r="CM105" s="178" t="s">
        <v>3405</v>
      </c>
      <c r="CN105" s="179" t="s">
        <v>3406</v>
      </c>
      <c r="CO105" s="178" t="s">
        <v>3407</v>
      </c>
      <c r="CP105" s="186"/>
      <c r="CQ105" s="186"/>
      <c r="CR105" s="186"/>
      <c r="CS105" s="178" t="s">
        <v>3408</v>
      </c>
      <c r="CT105" s="178" t="s">
        <v>3409</v>
      </c>
      <c r="CU105" s="186"/>
      <c r="CV105" s="186"/>
      <c r="CW105" s="186"/>
      <c r="CX105" s="186"/>
      <c r="CY105" s="186"/>
      <c r="CZ105" s="186"/>
      <c r="DA105" s="186"/>
      <c r="DB105" s="186"/>
      <c r="DC105" s="178" t="s">
        <v>3410</v>
      </c>
      <c r="DD105" s="178" t="s">
        <v>3411</v>
      </c>
      <c r="DE105" s="186"/>
    </row>
    <row r="106" spans="1:109" ht="6.75" customHeight="1">
      <c r="A106" s="164"/>
      <c r="B106" s="639"/>
      <c r="C106" s="15"/>
      <c r="D106" s="18"/>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640"/>
      <c r="AE106" s="164"/>
      <c r="AH106" s="184"/>
      <c r="AI106" s="184"/>
      <c r="AJ106" s="184"/>
      <c r="AK106" s="184"/>
      <c r="AL106" s="172" t="str">
        <f t="shared" si="3"/>
        <v>Mecatlán</v>
      </c>
      <c r="AM106" s="172" t="str">
        <f t="shared" si="4"/>
        <v>30103</v>
      </c>
      <c r="AN106" s="173" t="str">
        <f t="shared" si="5"/>
        <v>103</v>
      </c>
      <c r="AO106" s="184"/>
      <c r="AP106" s="170">
        <v>104</v>
      </c>
      <c r="AQ106" s="185"/>
      <c r="AR106" s="185"/>
      <c r="AS106" s="185"/>
      <c r="AT106" s="185"/>
      <c r="AU106" s="185"/>
      <c r="AV106" s="185"/>
      <c r="AW106" s="176" t="s">
        <v>3412</v>
      </c>
      <c r="AX106" s="185"/>
      <c r="AY106" s="185"/>
      <c r="AZ106" s="185"/>
      <c r="BA106" s="185"/>
      <c r="BB106" s="185"/>
      <c r="BC106" s="185"/>
      <c r="BD106" s="176" t="s">
        <v>3413</v>
      </c>
      <c r="BE106" s="177" t="s">
        <v>3414</v>
      </c>
      <c r="BF106" s="176" t="s">
        <v>3415</v>
      </c>
      <c r="BG106" s="185"/>
      <c r="BH106" s="185"/>
      <c r="BI106" s="185"/>
      <c r="BJ106" s="176" t="s">
        <v>3416</v>
      </c>
      <c r="BK106" s="176" t="s">
        <v>3417</v>
      </c>
      <c r="BL106" s="185"/>
      <c r="BM106" s="185"/>
      <c r="BN106" s="185"/>
      <c r="BO106" s="185"/>
      <c r="BP106" s="185"/>
      <c r="BQ106" s="185"/>
      <c r="BR106" s="185"/>
      <c r="BS106" s="185"/>
      <c r="BT106" s="176" t="s">
        <v>3418</v>
      </c>
      <c r="BU106" s="176" t="s">
        <v>3419</v>
      </c>
      <c r="BV106" s="185"/>
      <c r="BW106" s="184"/>
      <c r="BX106" s="184"/>
      <c r="BY106" s="184"/>
      <c r="BZ106" s="186"/>
      <c r="CA106" s="186"/>
      <c r="CB106" s="186"/>
      <c r="CC106" s="186"/>
      <c r="CD106" s="186"/>
      <c r="CE106" s="186"/>
      <c r="CF106" s="178" t="s">
        <v>3420</v>
      </c>
      <c r="CG106" s="186"/>
      <c r="CH106" s="186"/>
      <c r="CI106" s="186"/>
      <c r="CJ106" s="186"/>
      <c r="CK106" s="186"/>
      <c r="CL106" s="186"/>
      <c r="CM106" s="178" t="s">
        <v>3421</v>
      </c>
      <c r="CN106" s="179" t="s">
        <v>3422</v>
      </c>
      <c r="CO106" s="178" t="s">
        <v>972</v>
      </c>
      <c r="CP106" s="186"/>
      <c r="CQ106" s="186"/>
      <c r="CR106" s="186"/>
      <c r="CS106" s="178" t="s">
        <v>3423</v>
      </c>
      <c r="CT106" s="178" t="s">
        <v>3424</v>
      </c>
      <c r="CU106" s="186"/>
      <c r="CV106" s="186"/>
      <c r="CW106" s="186"/>
      <c r="CX106" s="186"/>
      <c r="CY106" s="186"/>
      <c r="CZ106" s="186"/>
      <c r="DA106" s="186"/>
      <c r="DB106" s="186"/>
      <c r="DC106" s="178" t="s">
        <v>3425</v>
      </c>
      <c r="DD106" s="178" t="s">
        <v>3426</v>
      </c>
      <c r="DE106" s="186"/>
    </row>
    <row r="107" spans="1:109" ht="24" customHeight="1">
      <c r="A107" s="164"/>
      <c r="B107" s="639"/>
      <c r="C107" s="15"/>
      <c r="D107" s="711" t="s">
        <v>9506</v>
      </c>
      <c r="E107" s="711"/>
      <c r="F107" s="711"/>
      <c r="G107" s="711"/>
      <c r="H107" s="711"/>
      <c r="I107" s="711"/>
      <c r="J107" s="711"/>
      <c r="K107" s="711"/>
      <c r="L107" s="711"/>
      <c r="M107" s="711"/>
      <c r="N107" s="711"/>
      <c r="O107" s="711"/>
      <c r="P107" s="711"/>
      <c r="Q107" s="711"/>
      <c r="R107" s="711"/>
      <c r="S107" s="711"/>
      <c r="T107" s="711"/>
      <c r="U107" s="711"/>
      <c r="V107" s="711"/>
      <c r="W107" s="711"/>
      <c r="X107" s="711"/>
      <c r="Y107" s="711"/>
      <c r="Z107" s="711"/>
      <c r="AA107" s="711"/>
      <c r="AB107" s="711"/>
      <c r="AC107" s="711"/>
      <c r="AD107" s="640"/>
      <c r="AE107" s="164"/>
      <c r="AH107" s="184"/>
      <c r="AI107" s="184"/>
      <c r="AJ107" s="184"/>
      <c r="AK107" s="184"/>
      <c r="AL107" s="172" t="str">
        <f t="shared" si="3"/>
        <v>Mecayapan</v>
      </c>
      <c r="AM107" s="172" t="str">
        <f t="shared" si="4"/>
        <v>30104</v>
      </c>
      <c r="AN107" s="173" t="str">
        <f t="shared" si="5"/>
        <v>104</v>
      </c>
      <c r="AO107" s="184"/>
      <c r="AP107" s="170">
        <v>105</v>
      </c>
      <c r="AQ107" s="185"/>
      <c r="AR107" s="185"/>
      <c r="AS107" s="185"/>
      <c r="AT107" s="185"/>
      <c r="AU107" s="185"/>
      <c r="AV107" s="185"/>
      <c r="AW107" s="176" t="s">
        <v>3427</v>
      </c>
      <c r="AX107" s="185"/>
      <c r="AY107" s="185"/>
      <c r="AZ107" s="185"/>
      <c r="BA107" s="185"/>
      <c r="BB107" s="185"/>
      <c r="BC107" s="185"/>
      <c r="BD107" s="176" t="s">
        <v>3428</v>
      </c>
      <c r="BE107" s="177" t="s">
        <v>3429</v>
      </c>
      <c r="BF107" s="176" t="s">
        <v>3430</v>
      </c>
      <c r="BG107" s="185"/>
      <c r="BH107" s="185"/>
      <c r="BI107" s="185"/>
      <c r="BJ107" s="176" t="s">
        <v>3431</v>
      </c>
      <c r="BK107" s="176" t="s">
        <v>3432</v>
      </c>
      <c r="BL107" s="185"/>
      <c r="BM107" s="185"/>
      <c r="BN107" s="185"/>
      <c r="BO107" s="185"/>
      <c r="BP107" s="185"/>
      <c r="BQ107" s="185"/>
      <c r="BR107" s="185"/>
      <c r="BS107" s="185"/>
      <c r="BT107" s="176" t="s">
        <v>3433</v>
      </c>
      <c r="BU107" s="176" t="s">
        <v>3434</v>
      </c>
      <c r="BV107" s="185"/>
      <c r="BW107" s="184"/>
      <c r="BX107" s="184"/>
      <c r="BY107" s="184"/>
      <c r="BZ107" s="186"/>
      <c r="CA107" s="186"/>
      <c r="CB107" s="186"/>
      <c r="CC107" s="186"/>
      <c r="CD107" s="186"/>
      <c r="CE107" s="186"/>
      <c r="CF107" s="178" t="s">
        <v>3435</v>
      </c>
      <c r="CG107" s="186"/>
      <c r="CH107" s="186"/>
      <c r="CI107" s="186"/>
      <c r="CJ107" s="186"/>
      <c r="CK107" s="186"/>
      <c r="CL107" s="186"/>
      <c r="CM107" s="178" t="s">
        <v>3436</v>
      </c>
      <c r="CN107" s="179" t="s">
        <v>3437</v>
      </c>
      <c r="CO107" s="178" t="s">
        <v>3438</v>
      </c>
      <c r="CP107" s="186"/>
      <c r="CQ107" s="186"/>
      <c r="CR107" s="186"/>
      <c r="CS107" s="178" t="s">
        <v>3439</v>
      </c>
      <c r="CT107" s="178" t="s">
        <v>3440</v>
      </c>
      <c r="CU107" s="186"/>
      <c r="CV107" s="186"/>
      <c r="CW107" s="186"/>
      <c r="CX107" s="186"/>
      <c r="CY107" s="186"/>
      <c r="CZ107" s="186"/>
      <c r="DA107" s="186"/>
      <c r="DB107" s="186"/>
      <c r="DC107" s="178" t="s">
        <v>3441</v>
      </c>
      <c r="DD107" s="178" t="s">
        <v>3442</v>
      </c>
      <c r="DE107" s="186"/>
    </row>
    <row r="108" spans="1:109" ht="6.75" customHeight="1">
      <c r="A108" s="164"/>
      <c r="B108" s="639"/>
      <c r="C108" s="15"/>
      <c r="D108" s="14"/>
      <c r="E108" s="14"/>
      <c r="F108" s="14"/>
      <c r="G108" s="14"/>
      <c r="H108" s="14"/>
      <c r="I108" s="14"/>
      <c r="J108" s="14"/>
      <c r="K108" s="14"/>
      <c r="L108" s="14"/>
      <c r="M108" s="14"/>
      <c r="N108" s="14"/>
      <c r="O108" s="14"/>
      <c r="P108" s="14"/>
      <c r="Q108" s="14"/>
      <c r="R108" s="14"/>
      <c r="S108" s="14"/>
      <c r="T108" s="14"/>
      <c r="U108" s="14"/>
      <c r="V108" s="14"/>
      <c r="W108" s="14"/>
      <c r="X108" s="14"/>
      <c r="Y108" s="14"/>
      <c r="Z108" s="14"/>
      <c r="AA108" s="14"/>
      <c r="AB108" s="14"/>
      <c r="AC108" s="14"/>
      <c r="AD108" s="640"/>
      <c r="AE108" s="164"/>
      <c r="AH108" s="184"/>
      <c r="AI108" s="184"/>
      <c r="AJ108" s="184"/>
      <c r="AK108" s="184"/>
      <c r="AL108" s="172" t="str">
        <f t="shared" si="3"/>
        <v>Medellín de Bravo</v>
      </c>
      <c r="AM108" s="172" t="str">
        <f t="shared" si="4"/>
        <v>30105</v>
      </c>
      <c r="AN108" s="173" t="str">
        <f t="shared" si="5"/>
        <v>105</v>
      </c>
      <c r="AO108" s="184"/>
      <c r="AP108" s="170">
        <v>106</v>
      </c>
      <c r="AQ108" s="185"/>
      <c r="AR108" s="185"/>
      <c r="AS108" s="185"/>
      <c r="AT108" s="185"/>
      <c r="AU108" s="185"/>
      <c r="AV108" s="185"/>
      <c r="AW108" s="176" t="s">
        <v>3443</v>
      </c>
      <c r="AX108" s="185"/>
      <c r="AY108" s="185"/>
      <c r="AZ108" s="185"/>
      <c r="BA108" s="185"/>
      <c r="BB108" s="185"/>
      <c r="BC108" s="185"/>
      <c r="BD108" s="176" t="s">
        <v>3444</v>
      </c>
      <c r="BE108" s="177" t="s">
        <v>3445</v>
      </c>
      <c r="BF108" s="176" t="s">
        <v>3446</v>
      </c>
      <c r="BG108" s="185"/>
      <c r="BH108" s="185"/>
      <c r="BI108" s="185"/>
      <c r="BJ108" s="176" t="s">
        <v>3447</v>
      </c>
      <c r="BK108" s="176" t="s">
        <v>3448</v>
      </c>
      <c r="BL108" s="185"/>
      <c r="BM108" s="185"/>
      <c r="BN108" s="185"/>
      <c r="BO108" s="185"/>
      <c r="BP108" s="185"/>
      <c r="BQ108" s="185"/>
      <c r="BR108" s="185"/>
      <c r="BS108" s="185"/>
      <c r="BT108" s="176" t="s">
        <v>3449</v>
      </c>
      <c r="BU108" s="176" t="s">
        <v>3450</v>
      </c>
      <c r="BV108" s="185"/>
      <c r="BW108" s="184"/>
      <c r="BX108" s="184"/>
      <c r="BY108" s="184"/>
      <c r="BZ108" s="186"/>
      <c r="CA108" s="186"/>
      <c r="CB108" s="186"/>
      <c r="CC108" s="186"/>
      <c r="CD108" s="186"/>
      <c r="CE108" s="186"/>
      <c r="CF108" s="178" t="s">
        <v>972</v>
      </c>
      <c r="CG108" s="186"/>
      <c r="CH108" s="186"/>
      <c r="CI108" s="186"/>
      <c r="CJ108" s="186"/>
      <c r="CK108" s="186"/>
      <c r="CL108" s="186"/>
      <c r="CM108" s="178" t="s">
        <v>3451</v>
      </c>
      <c r="CN108" s="179" t="s">
        <v>3452</v>
      </c>
      <c r="CO108" s="178" t="s">
        <v>3453</v>
      </c>
      <c r="CP108" s="186"/>
      <c r="CQ108" s="186"/>
      <c r="CR108" s="186"/>
      <c r="CS108" s="178" t="s">
        <v>3454</v>
      </c>
      <c r="CT108" s="178" t="s">
        <v>2593</v>
      </c>
      <c r="CU108" s="186"/>
      <c r="CV108" s="186"/>
      <c r="CW108" s="186"/>
      <c r="CX108" s="186"/>
      <c r="CY108" s="186"/>
      <c r="CZ108" s="186"/>
      <c r="DA108" s="186"/>
      <c r="DB108" s="186"/>
      <c r="DC108" s="178" t="s">
        <v>3455</v>
      </c>
      <c r="DD108" s="178" t="s">
        <v>3456</v>
      </c>
      <c r="DE108" s="186"/>
    </row>
    <row r="109" spans="1:109" ht="15" customHeight="1">
      <c r="A109" s="164"/>
      <c r="B109" s="639"/>
      <c r="C109" s="15"/>
      <c r="D109" s="18" t="s">
        <v>3457</v>
      </c>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640"/>
      <c r="AE109" s="164"/>
      <c r="AH109" s="184"/>
      <c r="AI109" s="184"/>
      <c r="AJ109" s="184"/>
      <c r="AK109" s="184"/>
      <c r="AL109" s="172" t="str">
        <f t="shared" si="3"/>
        <v>Miahuatlán</v>
      </c>
      <c r="AM109" s="172" t="str">
        <f t="shared" si="4"/>
        <v>30106</v>
      </c>
      <c r="AN109" s="173" t="str">
        <f t="shared" si="5"/>
        <v>106</v>
      </c>
      <c r="AO109" s="184"/>
      <c r="AP109" s="170">
        <v>107</v>
      </c>
      <c r="AQ109" s="185"/>
      <c r="AR109" s="185"/>
      <c r="AS109" s="185"/>
      <c r="AT109" s="185"/>
      <c r="AU109" s="185"/>
      <c r="AV109" s="185"/>
      <c r="AW109" s="176" t="s">
        <v>3458</v>
      </c>
      <c r="AX109" s="185"/>
      <c r="AY109" s="185"/>
      <c r="AZ109" s="185"/>
      <c r="BA109" s="185"/>
      <c r="BB109" s="185"/>
      <c r="BC109" s="185"/>
      <c r="BD109" s="176" t="s">
        <v>3459</v>
      </c>
      <c r="BE109" s="177" t="s">
        <v>3460</v>
      </c>
      <c r="BF109" s="176" t="s">
        <v>3461</v>
      </c>
      <c r="BG109" s="185"/>
      <c r="BH109" s="185"/>
      <c r="BI109" s="185"/>
      <c r="BJ109" s="176" t="s">
        <v>3462</v>
      </c>
      <c r="BK109" s="176" t="s">
        <v>3463</v>
      </c>
      <c r="BL109" s="185"/>
      <c r="BM109" s="185"/>
      <c r="BN109" s="185"/>
      <c r="BO109" s="185"/>
      <c r="BP109" s="185"/>
      <c r="BQ109" s="185"/>
      <c r="BR109" s="185"/>
      <c r="BS109" s="185"/>
      <c r="BT109" s="176" t="s">
        <v>3464</v>
      </c>
      <c r="BU109" s="176" t="s">
        <v>3465</v>
      </c>
      <c r="BV109" s="185"/>
      <c r="BW109" s="184"/>
      <c r="BX109" s="184"/>
      <c r="BY109" s="184"/>
      <c r="BZ109" s="186"/>
      <c r="CA109" s="186"/>
      <c r="CB109" s="186"/>
      <c r="CC109" s="186"/>
      <c r="CD109" s="186"/>
      <c r="CE109" s="186"/>
      <c r="CF109" s="178" t="s">
        <v>3466</v>
      </c>
      <c r="CG109" s="186"/>
      <c r="CH109" s="186"/>
      <c r="CI109" s="186"/>
      <c r="CJ109" s="186"/>
      <c r="CK109" s="186"/>
      <c r="CL109" s="186"/>
      <c r="CM109" s="178" t="s">
        <v>3467</v>
      </c>
      <c r="CN109" s="179" t="s">
        <v>3468</v>
      </c>
      <c r="CO109" s="178" t="s">
        <v>3469</v>
      </c>
      <c r="CP109" s="186"/>
      <c r="CQ109" s="186"/>
      <c r="CR109" s="186"/>
      <c r="CS109" s="178" t="s">
        <v>3470</v>
      </c>
      <c r="CT109" s="178" t="s">
        <v>3471</v>
      </c>
      <c r="CU109" s="186"/>
      <c r="CV109" s="186"/>
      <c r="CW109" s="186"/>
      <c r="CX109" s="186"/>
      <c r="CY109" s="186"/>
      <c r="CZ109" s="186"/>
      <c r="DA109" s="186"/>
      <c r="DB109" s="186"/>
      <c r="DC109" s="178" t="s">
        <v>3472</v>
      </c>
      <c r="DD109" s="178" t="s">
        <v>3473</v>
      </c>
      <c r="DE109" s="186"/>
    </row>
    <row r="110" spans="1:109" ht="6.75" customHeight="1">
      <c r="A110" s="164"/>
      <c r="B110" s="639"/>
      <c r="C110" s="15"/>
      <c r="D110" s="18"/>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640"/>
      <c r="AE110" s="164"/>
      <c r="AH110" s="184"/>
      <c r="AI110" s="184"/>
      <c r="AJ110" s="184"/>
      <c r="AK110" s="184"/>
      <c r="AL110" s="172" t="str">
        <f t="shared" si="3"/>
        <v>Las Minas</v>
      </c>
      <c r="AM110" s="172" t="str">
        <f t="shared" si="4"/>
        <v>30107</v>
      </c>
      <c r="AN110" s="173" t="str">
        <f t="shared" si="5"/>
        <v>107</v>
      </c>
      <c r="AO110" s="184"/>
      <c r="AP110" s="170">
        <v>108</v>
      </c>
      <c r="AQ110" s="185"/>
      <c r="AR110" s="185"/>
      <c r="AS110" s="185"/>
      <c r="AT110" s="185"/>
      <c r="AU110" s="185"/>
      <c r="AV110" s="185"/>
      <c r="AW110" s="176" t="s">
        <v>3474</v>
      </c>
      <c r="AX110" s="185"/>
      <c r="AY110" s="185"/>
      <c r="AZ110" s="185"/>
      <c r="BA110" s="185"/>
      <c r="BB110" s="185"/>
      <c r="BC110" s="185"/>
      <c r="BD110" s="176" t="s">
        <v>3475</v>
      </c>
      <c r="BE110" s="177" t="s">
        <v>3476</v>
      </c>
      <c r="BF110" s="176" t="s">
        <v>3477</v>
      </c>
      <c r="BG110" s="185"/>
      <c r="BH110" s="185"/>
      <c r="BI110" s="185"/>
      <c r="BJ110" s="176" t="s">
        <v>3478</v>
      </c>
      <c r="BK110" s="176" t="s">
        <v>3479</v>
      </c>
      <c r="BL110" s="185"/>
      <c r="BM110" s="185"/>
      <c r="BN110" s="185"/>
      <c r="BO110" s="185"/>
      <c r="BP110" s="185"/>
      <c r="BQ110" s="185"/>
      <c r="BR110" s="185"/>
      <c r="BS110" s="185"/>
      <c r="BT110" s="176" t="s">
        <v>3480</v>
      </c>
      <c r="BU110" s="185">
        <v>31999</v>
      </c>
      <c r="BV110" s="185"/>
      <c r="BW110" s="184"/>
      <c r="BX110" s="184"/>
      <c r="BY110" s="184"/>
      <c r="BZ110" s="186"/>
      <c r="CA110" s="186"/>
      <c r="CB110" s="186"/>
      <c r="CC110" s="186"/>
      <c r="CD110" s="186"/>
      <c r="CE110" s="186"/>
      <c r="CF110" s="178" t="s">
        <v>3481</v>
      </c>
      <c r="CG110" s="186"/>
      <c r="CH110" s="186"/>
      <c r="CI110" s="186"/>
      <c r="CJ110" s="186"/>
      <c r="CK110" s="186"/>
      <c r="CL110" s="186"/>
      <c r="CM110" s="178" t="s">
        <v>3482</v>
      </c>
      <c r="CN110" s="179" t="s">
        <v>3483</v>
      </c>
      <c r="CO110" s="178" t="s">
        <v>3484</v>
      </c>
      <c r="CP110" s="186"/>
      <c r="CQ110" s="186"/>
      <c r="CR110" s="186"/>
      <c r="CS110" s="178" t="s">
        <v>3485</v>
      </c>
      <c r="CT110" s="178" t="s">
        <v>3486</v>
      </c>
      <c r="CU110" s="186"/>
      <c r="CV110" s="186"/>
      <c r="CW110" s="186"/>
      <c r="CX110" s="186"/>
      <c r="CY110" s="186"/>
      <c r="CZ110" s="186"/>
      <c r="DA110" s="186"/>
      <c r="DB110" s="186"/>
      <c r="DC110" s="178" t="s">
        <v>3487</v>
      </c>
      <c r="DD110" s="178" t="s">
        <v>397</v>
      </c>
      <c r="DE110" s="186"/>
    </row>
    <row r="111" spans="1:109" ht="24" customHeight="1">
      <c r="A111" s="164"/>
      <c r="B111" s="639"/>
      <c r="C111" s="15"/>
      <c r="D111" s="699" t="s">
        <v>3488</v>
      </c>
      <c r="E111" s="699"/>
      <c r="F111" s="699"/>
      <c r="G111" s="699"/>
      <c r="H111" s="699"/>
      <c r="I111" s="699"/>
      <c r="J111" s="699"/>
      <c r="K111" s="699"/>
      <c r="L111" s="699"/>
      <c r="M111" s="699"/>
      <c r="N111" s="699"/>
      <c r="O111" s="699"/>
      <c r="P111" s="699"/>
      <c r="Q111" s="699"/>
      <c r="R111" s="699"/>
      <c r="S111" s="699"/>
      <c r="T111" s="699"/>
      <c r="U111" s="699"/>
      <c r="V111" s="699"/>
      <c r="W111" s="699"/>
      <c r="X111" s="699"/>
      <c r="Y111" s="699"/>
      <c r="Z111" s="699"/>
      <c r="AA111" s="699"/>
      <c r="AB111" s="699"/>
      <c r="AC111" s="699"/>
      <c r="AD111" s="640"/>
      <c r="AE111" s="164"/>
      <c r="AH111" s="184"/>
      <c r="AI111" s="184"/>
      <c r="AJ111" s="184"/>
      <c r="AK111" s="184"/>
      <c r="AL111" s="172" t="str">
        <f t="shared" si="3"/>
        <v>Minatitlán</v>
      </c>
      <c r="AM111" s="172" t="str">
        <f t="shared" si="4"/>
        <v>30108</v>
      </c>
      <c r="AN111" s="173" t="str">
        <f t="shared" si="5"/>
        <v>108</v>
      </c>
      <c r="AO111" s="184"/>
      <c r="AP111" s="170">
        <v>109</v>
      </c>
      <c r="AQ111" s="185"/>
      <c r="AR111" s="185"/>
      <c r="AS111" s="185"/>
      <c r="AT111" s="185"/>
      <c r="AU111" s="185"/>
      <c r="AV111" s="185"/>
      <c r="AW111" s="176" t="s">
        <v>3489</v>
      </c>
      <c r="AX111" s="185"/>
      <c r="AY111" s="185"/>
      <c r="AZ111" s="185"/>
      <c r="BA111" s="185"/>
      <c r="BB111" s="185"/>
      <c r="BC111" s="185"/>
      <c r="BD111" s="176" t="s">
        <v>3490</v>
      </c>
      <c r="BE111" s="177" t="s">
        <v>3491</v>
      </c>
      <c r="BF111" s="176" t="s">
        <v>3492</v>
      </c>
      <c r="BG111" s="185"/>
      <c r="BH111" s="185"/>
      <c r="BI111" s="185"/>
      <c r="BJ111" s="176" t="s">
        <v>3493</v>
      </c>
      <c r="BK111" s="176" t="s">
        <v>3494</v>
      </c>
      <c r="BL111" s="185"/>
      <c r="BM111" s="185"/>
      <c r="BN111" s="185"/>
      <c r="BO111" s="185"/>
      <c r="BP111" s="185"/>
      <c r="BQ111" s="185"/>
      <c r="BR111" s="185"/>
      <c r="BS111" s="185"/>
      <c r="BT111" s="176" t="s">
        <v>3495</v>
      </c>
      <c r="BU111" s="185"/>
      <c r="BV111" s="185"/>
      <c r="BW111" s="184"/>
      <c r="BX111" s="184"/>
      <c r="BY111" s="184"/>
      <c r="BZ111" s="186"/>
      <c r="CA111" s="186"/>
      <c r="CB111" s="186"/>
      <c r="CC111" s="186"/>
      <c r="CD111" s="186"/>
      <c r="CE111" s="186"/>
      <c r="CF111" s="178" t="s">
        <v>3496</v>
      </c>
      <c r="CG111" s="186"/>
      <c r="CH111" s="186"/>
      <c r="CI111" s="186"/>
      <c r="CJ111" s="186"/>
      <c r="CK111" s="186"/>
      <c r="CL111" s="186"/>
      <c r="CM111" s="178" t="s">
        <v>1082</v>
      </c>
      <c r="CN111" s="179" t="s">
        <v>3497</v>
      </c>
      <c r="CO111" s="178" t="s">
        <v>3498</v>
      </c>
      <c r="CP111" s="186"/>
      <c r="CQ111" s="186"/>
      <c r="CR111" s="186"/>
      <c r="CS111" s="178" t="s">
        <v>3499</v>
      </c>
      <c r="CT111" s="178" t="s">
        <v>3500</v>
      </c>
      <c r="CU111" s="186"/>
      <c r="CV111" s="186"/>
      <c r="CW111" s="186"/>
      <c r="CX111" s="186"/>
      <c r="CY111" s="186"/>
      <c r="CZ111" s="186"/>
      <c r="DA111" s="186"/>
      <c r="DB111" s="186"/>
      <c r="DC111" s="178" t="s">
        <v>524</v>
      </c>
      <c r="DD111" s="186"/>
      <c r="DE111" s="186"/>
    </row>
    <row r="112" spans="1:109" ht="6.75" customHeight="1">
      <c r="A112" s="164"/>
      <c r="B112" s="639"/>
      <c r="C112" s="15"/>
      <c r="D112" s="19"/>
      <c r="E112" s="19"/>
      <c r="F112" s="19"/>
      <c r="G112" s="19"/>
      <c r="H112" s="19"/>
      <c r="I112" s="19"/>
      <c r="J112" s="19"/>
      <c r="K112" s="19"/>
      <c r="L112" s="19"/>
      <c r="M112" s="19"/>
      <c r="N112" s="19"/>
      <c r="O112" s="19"/>
      <c r="P112" s="19"/>
      <c r="Q112" s="19"/>
      <c r="R112" s="19"/>
      <c r="S112" s="19"/>
      <c r="T112" s="19"/>
      <c r="U112" s="19"/>
      <c r="V112" s="19"/>
      <c r="W112" s="19"/>
      <c r="X112" s="19"/>
      <c r="Y112" s="19"/>
      <c r="Z112" s="19"/>
      <c r="AA112" s="19"/>
      <c r="AB112" s="19"/>
      <c r="AC112" s="19"/>
      <c r="AD112" s="640"/>
      <c r="AE112" s="164"/>
      <c r="AH112" s="184"/>
      <c r="AI112" s="184"/>
      <c r="AJ112" s="184"/>
      <c r="AK112" s="184"/>
      <c r="AL112" s="172" t="str">
        <f t="shared" si="3"/>
        <v>Misantla</v>
      </c>
      <c r="AM112" s="172" t="str">
        <f t="shared" si="4"/>
        <v>30109</v>
      </c>
      <c r="AN112" s="173" t="str">
        <f t="shared" si="5"/>
        <v>109</v>
      </c>
      <c r="AO112" s="184"/>
      <c r="AP112" s="170">
        <v>110</v>
      </c>
      <c r="AQ112" s="185"/>
      <c r="AR112" s="185"/>
      <c r="AS112" s="185"/>
      <c r="AT112" s="185"/>
      <c r="AU112" s="185"/>
      <c r="AV112" s="185"/>
      <c r="AW112" s="176" t="s">
        <v>3501</v>
      </c>
      <c r="AX112" s="185"/>
      <c r="AY112" s="185"/>
      <c r="AZ112" s="185"/>
      <c r="BA112" s="185"/>
      <c r="BB112" s="185"/>
      <c r="BC112" s="185"/>
      <c r="BD112" s="176" t="s">
        <v>3502</v>
      </c>
      <c r="BE112" s="177" t="s">
        <v>3503</v>
      </c>
      <c r="BF112" s="176" t="s">
        <v>3504</v>
      </c>
      <c r="BG112" s="185"/>
      <c r="BH112" s="185"/>
      <c r="BI112" s="185"/>
      <c r="BJ112" s="176" t="s">
        <v>3505</v>
      </c>
      <c r="BK112" s="176" t="s">
        <v>3506</v>
      </c>
      <c r="BL112" s="185"/>
      <c r="BM112" s="185"/>
      <c r="BN112" s="185"/>
      <c r="BO112" s="185"/>
      <c r="BP112" s="185"/>
      <c r="BQ112" s="185"/>
      <c r="BR112" s="185"/>
      <c r="BS112" s="185"/>
      <c r="BT112" s="176" t="s">
        <v>3507</v>
      </c>
      <c r="BU112" s="185"/>
      <c r="BV112" s="185"/>
      <c r="BW112" s="184"/>
      <c r="BX112" s="184"/>
      <c r="BY112" s="184"/>
      <c r="BZ112" s="186"/>
      <c r="CA112" s="186"/>
      <c r="CB112" s="186"/>
      <c r="CC112" s="186"/>
      <c r="CD112" s="186"/>
      <c r="CE112" s="186"/>
      <c r="CF112" s="178" t="s">
        <v>2972</v>
      </c>
      <c r="CG112" s="186"/>
      <c r="CH112" s="186"/>
      <c r="CI112" s="186"/>
      <c r="CJ112" s="186"/>
      <c r="CK112" s="186"/>
      <c r="CL112" s="186"/>
      <c r="CM112" s="178" t="s">
        <v>3508</v>
      </c>
      <c r="CN112" s="179" t="s">
        <v>3509</v>
      </c>
      <c r="CO112" s="178" t="s">
        <v>3510</v>
      </c>
      <c r="CP112" s="186"/>
      <c r="CQ112" s="186"/>
      <c r="CR112" s="186"/>
      <c r="CS112" s="178" t="s">
        <v>3511</v>
      </c>
      <c r="CT112" s="178" t="s">
        <v>3512</v>
      </c>
      <c r="CU112" s="186"/>
      <c r="CV112" s="186"/>
      <c r="CW112" s="186"/>
      <c r="CX112" s="186"/>
      <c r="CY112" s="186"/>
      <c r="CZ112" s="186"/>
      <c r="DA112" s="186"/>
      <c r="DB112" s="186"/>
      <c r="DC112" s="178" t="s">
        <v>3513</v>
      </c>
      <c r="DD112" s="186"/>
      <c r="DE112" s="186"/>
    </row>
    <row r="113" spans="1:109" ht="15" customHeight="1">
      <c r="A113" s="164"/>
      <c r="B113" s="639"/>
      <c r="C113" s="15"/>
      <c r="D113" s="18" t="s">
        <v>3514</v>
      </c>
      <c r="E113" s="20"/>
      <c r="F113" s="20"/>
      <c r="G113" s="21"/>
      <c r="H113" s="1060" t="s">
        <v>9507</v>
      </c>
      <c r="I113" s="1060"/>
      <c r="J113" s="1060"/>
      <c r="K113" s="1060"/>
      <c r="L113" s="1060"/>
      <c r="M113" s="1060"/>
      <c r="N113" s="1060"/>
      <c r="O113" s="1060"/>
      <c r="P113" s="1060"/>
      <c r="Q113" s="1060"/>
      <c r="R113" s="1060"/>
      <c r="S113" s="1060"/>
      <c r="T113" s="1060"/>
      <c r="U113" s="1060"/>
      <c r="V113" s="1060"/>
      <c r="W113" s="1060"/>
      <c r="X113" s="1060"/>
      <c r="Y113" s="1060"/>
      <c r="Z113" s="1060"/>
      <c r="AA113" s="1060"/>
      <c r="AB113" s="1060"/>
      <c r="AC113" s="1060"/>
      <c r="AD113" s="640"/>
      <c r="AE113" s="164"/>
      <c r="AH113" s="184"/>
      <c r="AI113" s="184"/>
      <c r="AJ113" s="184"/>
      <c r="AK113" s="184"/>
      <c r="AL113" s="172" t="str">
        <f t="shared" si="3"/>
        <v>Mixtla de Altamirano</v>
      </c>
      <c r="AM113" s="172" t="str">
        <f t="shared" si="4"/>
        <v>30110</v>
      </c>
      <c r="AN113" s="173" t="str">
        <f t="shared" si="5"/>
        <v>110</v>
      </c>
      <c r="AO113" s="184"/>
      <c r="AP113" s="170">
        <v>111</v>
      </c>
      <c r="AQ113" s="185"/>
      <c r="AR113" s="185"/>
      <c r="AS113" s="185"/>
      <c r="AT113" s="185"/>
      <c r="AU113" s="185"/>
      <c r="AV113" s="185"/>
      <c r="AW113" s="176" t="s">
        <v>3515</v>
      </c>
      <c r="AX113" s="185"/>
      <c r="AY113" s="185"/>
      <c r="AZ113" s="185"/>
      <c r="BA113" s="185"/>
      <c r="BB113" s="185"/>
      <c r="BC113" s="185"/>
      <c r="BD113" s="176" t="s">
        <v>3516</v>
      </c>
      <c r="BE113" s="177" t="s">
        <v>3517</v>
      </c>
      <c r="BF113" s="176" t="s">
        <v>3518</v>
      </c>
      <c r="BG113" s="185"/>
      <c r="BH113" s="185"/>
      <c r="BI113" s="185"/>
      <c r="BJ113" s="176" t="s">
        <v>3519</v>
      </c>
      <c r="BK113" s="176" t="s">
        <v>3520</v>
      </c>
      <c r="BL113" s="185"/>
      <c r="BM113" s="185"/>
      <c r="BN113" s="185"/>
      <c r="BO113" s="185"/>
      <c r="BP113" s="185"/>
      <c r="BQ113" s="185"/>
      <c r="BR113" s="185"/>
      <c r="BS113" s="185"/>
      <c r="BT113" s="176" t="s">
        <v>3521</v>
      </c>
      <c r="BU113" s="185"/>
      <c r="BV113" s="185"/>
      <c r="BW113" s="184"/>
      <c r="BX113" s="184"/>
      <c r="BY113" s="184"/>
      <c r="BZ113" s="186"/>
      <c r="CA113" s="186"/>
      <c r="CB113" s="186"/>
      <c r="CC113" s="186"/>
      <c r="CD113" s="186"/>
      <c r="CE113" s="186"/>
      <c r="CF113" s="178" t="s">
        <v>3522</v>
      </c>
      <c r="CG113" s="186"/>
      <c r="CH113" s="186"/>
      <c r="CI113" s="186"/>
      <c r="CJ113" s="186"/>
      <c r="CK113" s="186"/>
      <c r="CL113" s="186"/>
      <c r="CM113" s="178" t="s">
        <v>3523</v>
      </c>
      <c r="CN113" s="179" t="s">
        <v>3524</v>
      </c>
      <c r="CO113" s="178" t="s">
        <v>3525</v>
      </c>
      <c r="CP113" s="186"/>
      <c r="CQ113" s="186"/>
      <c r="CR113" s="186"/>
      <c r="CS113" s="178" t="s">
        <v>3526</v>
      </c>
      <c r="CT113" s="178" t="s">
        <v>3527</v>
      </c>
      <c r="CU113" s="186"/>
      <c r="CV113" s="186"/>
      <c r="CW113" s="186"/>
      <c r="CX113" s="186"/>
      <c r="CY113" s="186"/>
      <c r="CZ113" s="186"/>
      <c r="DA113" s="186"/>
      <c r="DB113" s="186"/>
      <c r="DC113" s="178" t="s">
        <v>3528</v>
      </c>
      <c r="DD113" s="186"/>
      <c r="DE113" s="186"/>
    </row>
    <row r="114" spans="1:109" ht="6.75" customHeight="1">
      <c r="A114" s="164"/>
      <c r="B114" s="639"/>
      <c r="C114" s="15"/>
      <c r="D114" s="22"/>
      <c r="E114" s="22"/>
      <c r="F114" s="22"/>
      <c r="G114" s="23"/>
      <c r="H114" s="56"/>
      <c r="I114" s="23"/>
      <c r="J114" s="23"/>
      <c r="K114" s="23"/>
      <c r="L114" s="23"/>
      <c r="M114" s="23"/>
      <c r="N114" s="23"/>
      <c r="O114" s="23"/>
      <c r="P114" s="23"/>
      <c r="Q114" s="23"/>
      <c r="R114" s="23"/>
      <c r="S114" s="23"/>
      <c r="T114" s="23"/>
      <c r="U114" s="23"/>
      <c r="V114" s="23"/>
      <c r="W114" s="23"/>
      <c r="X114" s="23"/>
      <c r="Y114" s="23"/>
      <c r="Z114" s="23"/>
      <c r="AA114" s="23"/>
      <c r="AB114" s="23"/>
      <c r="AC114" s="23"/>
      <c r="AD114" s="640"/>
      <c r="AE114" s="164"/>
      <c r="AH114" s="184"/>
      <c r="AI114" s="184"/>
      <c r="AJ114" s="184"/>
      <c r="AK114" s="184"/>
      <c r="AL114" s="172" t="str">
        <f t="shared" si="3"/>
        <v>Moloacán</v>
      </c>
      <c r="AM114" s="172" t="str">
        <f t="shared" si="4"/>
        <v>30111</v>
      </c>
      <c r="AN114" s="173" t="str">
        <f t="shared" si="5"/>
        <v>111</v>
      </c>
      <c r="AO114" s="184"/>
      <c r="AP114" s="170">
        <v>112</v>
      </c>
      <c r="AQ114" s="185"/>
      <c r="AR114" s="185"/>
      <c r="AS114" s="185"/>
      <c r="AT114" s="185"/>
      <c r="AU114" s="185"/>
      <c r="AV114" s="185"/>
      <c r="AW114" s="176" t="s">
        <v>3529</v>
      </c>
      <c r="AX114" s="185"/>
      <c r="AY114" s="185"/>
      <c r="AZ114" s="185"/>
      <c r="BA114" s="185"/>
      <c r="BB114" s="185"/>
      <c r="BC114" s="185"/>
      <c r="BD114" s="176" t="s">
        <v>3530</v>
      </c>
      <c r="BE114" s="177" t="s">
        <v>3531</v>
      </c>
      <c r="BF114" s="176" t="s">
        <v>3532</v>
      </c>
      <c r="BG114" s="185"/>
      <c r="BH114" s="185"/>
      <c r="BI114" s="185"/>
      <c r="BJ114" s="176" t="s">
        <v>3533</v>
      </c>
      <c r="BK114" s="176" t="s">
        <v>3534</v>
      </c>
      <c r="BL114" s="185"/>
      <c r="BM114" s="185"/>
      <c r="BN114" s="185"/>
      <c r="BO114" s="185"/>
      <c r="BP114" s="185"/>
      <c r="BQ114" s="185"/>
      <c r="BR114" s="185"/>
      <c r="BS114" s="185"/>
      <c r="BT114" s="176" t="s">
        <v>3535</v>
      </c>
      <c r="BU114" s="185"/>
      <c r="BV114" s="185"/>
      <c r="BW114" s="184"/>
      <c r="BX114" s="184"/>
      <c r="BY114" s="184"/>
      <c r="BZ114" s="186"/>
      <c r="CA114" s="186"/>
      <c r="CB114" s="186"/>
      <c r="CC114" s="186"/>
      <c r="CD114" s="186"/>
      <c r="CE114" s="186"/>
      <c r="CF114" s="178" t="s">
        <v>3536</v>
      </c>
      <c r="CG114" s="186"/>
      <c r="CH114" s="186"/>
      <c r="CI114" s="186"/>
      <c r="CJ114" s="186"/>
      <c r="CK114" s="186"/>
      <c r="CL114" s="186"/>
      <c r="CM114" s="178" t="s">
        <v>3537</v>
      </c>
      <c r="CN114" s="179" t="s">
        <v>3538</v>
      </c>
      <c r="CO114" s="178" t="s">
        <v>3539</v>
      </c>
      <c r="CP114" s="186"/>
      <c r="CQ114" s="186"/>
      <c r="CR114" s="186"/>
      <c r="CS114" s="178" t="s">
        <v>3540</v>
      </c>
      <c r="CT114" s="178" t="s">
        <v>2758</v>
      </c>
      <c r="CU114" s="186"/>
      <c r="CV114" s="186"/>
      <c r="CW114" s="186"/>
      <c r="CX114" s="186"/>
      <c r="CY114" s="186"/>
      <c r="CZ114" s="186"/>
      <c r="DA114" s="186"/>
      <c r="DB114" s="186"/>
      <c r="DC114" s="178" t="s">
        <v>3541</v>
      </c>
      <c r="DD114" s="186"/>
      <c r="DE114" s="186"/>
    </row>
    <row r="115" spans="1:109" ht="15" customHeight="1">
      <c r="A115" s="164"/>
      <c r="B115" s="639"/>
      <c r="C115" s="15"/>
      <c r="D115" s="18" t="s">
        <v>3542</v>
      </c>
      <c r="E115" s="18"/>
      <c r="F115" s="18"/>
      <c r="G115" s="24"/>
      <c r="H115" s="1060" t="s">
        <v>9508</v>
      </c>
      <c r="I115" s="1060"/>
      <c r="J115" s="1060"/>
      <c r="K115" s="1060"/>
      <c r="L115" s="1060"/>
      <c r="M115" s="1060"/>
      <c r="N115" s="1060"/>
      <c r="O115" s="1060"/>
      <c r="P115" s="1060"/>
      <c r="Q115" s="1060"/>
      <c r="R115" s="1060"/>
      <c r="S115" s="1060"/>
      <c r="T115" s="1060"/>
      <c r="U115" s="1060"/>
      <c r="V115" s="1060"/>
      <c r="W115" s="1060"/>
      <c r="X115" s="1060"/>
      <c r="Y115" s="1060"/>
      <c r="Z115" s="1060"/>
      <c r="AA115" s="1060"/>
      <c r="AB115" s="1060"/>
      <c r="AC115" s="1060"/>
      <c r="AD115" s="640"/>
      <c r="AE115" s="164"/>
      <c r="AH115" s="184"/>
      <c r="AI115" s="184"/>
      <c r="AJ115" s="184"/>
      <c r="AK115" s="184"/>
      <c r="AL115" s="172" t="str">
        <f t="shared" si="3"/>
        <v>Naolinco</v>
      </c>
      <c r="AM115" s="172" t="str">
        <f t="shared" si="4"/>
        <v>30112</v>
      </c>
      <c r="AN115" s="173" t="str">
        <f t="shared" si="5"/>
        <v>112</v>
      </c>
      <c r="AO115" s="184"/>
      <c r="AP115" s="170">
        <v>113</v>
      </c>
      <c r="AQ115" s="185"/>
      <c r="AR115" s="185"/>
      <c r="AS115" s="185"/>
      <c r="AT115" s="185"/>
      <c r="AU115" s="185"/>
      <c r="AV115" s="185"/>
      <c r="AW115" s="176" t="s">
        <v>3543</v>
      </c>
      <c r="AX115" s="185"/>
      <c r="AY115" s="185"/>
      <c r="AZ115" s="185"/>
      <c r="BA115" s="185"/>
      <c r="BB115" s="185"/>
      <c r="BC115" s="185"/>
      <c r="BD115" s="176" t="s">
        <v>3544</v>
      </c>
      <c r="BE115" s="177" t="s">
        <v>3545</v>
      </c>
      <c r="BF115" s="176" t="s">
        <v>3546</v>
      </c>
      <c r="BG115" s="185"/>
      <c r="BH115" s="185"/>
      <c r="BI115" s="185"/>
      <c r="BJ115" s="176" t="s">
        <v>3547</v>
      </c>
      <c r="BK115" s="176" t="s">
        <v>3548</v>
      </c>
      <c r="BL115" s="185"/>
      <c r="BM115" s="185"/>
      <c r="BN115" s="185"/>
      <c r="BO115" s="185"/>
      <c r="BP115" s="185"/>
      <c r="BQ115" s="185"/>
      <c r="BR115" s="185"/>
      <c r="BS115" s="185"/>
      <c r="BT115" s="176" t="s">
        <v>3549</v>
      </c>
      <c r="BU115" s="185"/>
      <c r="BV115" s="185"/>
      <c r="BW115" s="184"/>
      <c r="BX115" s="184"/>
      <c r="BY115" s="184"/>
      <c r="BZ115" s="186"/>
      <c r="CA115" s="186"/>
      <c r="CB115" s="186"/>
      <c r="CC115" s="186"/>
      <c r="CD115" s="186"/>
      <c r="CE115" s="186"/>
      <c r="CF115" s="178" t="s">
        <v>152</v>
      </c>
      <c r="CG115" s="186"/>
      <c r="CH115" s="186"/>
      <c r="CI115" s="186"/>
      <c r="CJ115" s="186"/>
      <c r="CK115" s="186"/>
      <c r="CL115" s="186"/>
      <c r="CM115" s="178" t="s">
        <v>3550</v>
      </c>
      <c r="CN115" s="179" t="s">
        <v>3551</v>
      </c>
      <c r="CO115" s="178" t="s">
        <v>3552</v>
      </c>
      <c r="CP115" s="186"/>
      <c r="CQ115" s="186"/>
      <c r="CR115" s="186"/>
      <c r="CS115" s="178" t="s">
        <v>3553</v>
      </c>
      <c r="CT115" s="178" t="s">
        <v>3554</v>
      </c>
      <c r="CU115" s="186"/>
      <c r="CV115" s="186"/>
      <c r="CW115" s="186"/>
      <c r="CX115" s="186"/>
      <c r="CY115" s="186"/>
      <c r="CZ115" s="186"/>
      <c r="DA115" s="186"/>
      <c r="DB115" s="186"/>
      <c r="DC115" s="178" t="s">
        <v>3555</v>
      </c>
      <c r="DD115" s="186"/>
      <c r="DE115" s="186"/>
    </row>
    <row r="116" spans="1:109" ht="15" customHeight="1" thickBot="1">
      <c r="A116" s="164"/>
      <c r="B116" s="641"/>
      <c r="C116" s="642"/>
      <c r="D116" s="642"/>
      <c r="E116" s="642"/>
      <c r="F116" s="642"/>
      <c r="G116" s="642"/>
      <c r="H116" s="642"/>
      <c r="I116" s="642"/>
      <c r="J116" s="642"/>
      <c r="K116" s="642"/>
      <c r="L116" s="642"/>
      <c r="M116" s="642"/>
      <c r="N116" s="642"/>
      <c r="O116" s="642"/>
      <c r="P116" s="642"/>
      <c r="Q116" s="642"/>
      <c r="R116" s="642"/>
      <c r="S116" s="642"/>
      <c r="T116" s="642"/>
      <c r="U116" s="642"/>
      <c r="V116" s="642"/>
      <c r="W116" s="642"/>
      <c r="X116" s="642"/>
      <c r="Y116" s="642"/>
      <c r="Z116" s="642"/>
      <c r="AA116" s="642"/>
      <c r="AB116" s="642"/>
      <c r="AC116" s="642"/>
      <c r="AD116" s="643"/>
      <c r="AE116" s="164"/>
      <c r="AH116" s="184"/>
      <c r="AI116" s="184"/>
      <c r="AJ116" s="184"/>
      <c r="AK116" s="184"/>
      <c r="AL116" s="172" t="str">
        <f t="shared" si="3"/>
        <v>Naranjal</v>
      </c>
      <c r="AM116" s="172" t="str">
        <f t="shared" si="4"/>
        <v>30113</v>
      </c>
      <c r="AN116" s="173" t="str">
        <f t="shared" si="5"/>
        <v>113</v>
      </c>
      <c r="AO116" s="184"/>
      <c r="AP116" s="170">
        <v>114</v>
      </c>
      <c r="AQ116" s="185"/>
      <c r="AR116" s="185"/>
      <c r="AS116" s="185"/>
      <c r="AT116" s="185"/>
      <c r="AU116" s="185"/>
      <c r="AV116" s="185"/>
      <c r="AW116" s="176" t="s">
        <v>3556</v>
      </c>
      <c r="AX116" s="185"/>
      <c r="AY116" s="185"/>
      <c r="AZ116" s="185"/>
      <c r="BA116" s="185"/>
      <c r="BB116" s="185"/>
      <c r="BC116" s="185"/>
      <c r="BD116" s="176" t="s">
        <v>3557</v>
      </c>
      <c r="BE116" s="177" t="s">
        <v>3558</v>
      </c>
      <c r="BF116" s="176" t="s">
        <v>3559</v>
      </c>
      <c r="BG116" s="185"/>
      <c r="BH116" s="185"/>
      <c r="BI116" s="185"/>
      <c r="BJ116" s="176" t="s">
        <v>3560</v>
      </c>
      <c r="BK116" s="176" t="s">
        <v>3561</v>
      </c>
      <c r="BL116" s="185"/>
      <c r="BM116" s="185"/>
      <c r="BN116" s="185"/>
      <c r="BO116" s="185"/>
      <c r="BP116" s="185"/>
      <c r="BQ116" s="185"/>
      <c r="BR116" s="185"/>
      <c r="BS116" s="185"/>
      <c r="BT116" s="176" t="s">
        <v>3562</v>
      </c>
      <c r="BU116" s="185"/>
      <c r="BV116" s="185"/>
      <c r="BW116" s="184"/>
      <c r="BX116" s="184"/>
      <c r="BY116" s="184"/>
      <c r="BZ116" s="186"/>
      <c r="CA116" s="186"/>
      <c r="CB116" s="186"/>
      <c r="CC116" s="186"/>
      <c r="CD116" s="186"/>
      <c r="CE116" s="186"/>
      <c r="CF116" s="178" t="s">
        <v>3563</v>
      </c>
      <c r="CG116" s="186"/>
      <c r="CH116" s="186"/>
      <c r="CI116" s="186"/>
      <c r="CJ116" s="186"/>
      <c r="CK116" s="186"/>
      <c r="CL116" s="186"/>
      <c r="CM116" s="178" t="s">
        <v>3564</v>
      </c>
      <c r="CN116" s="179" t="s">
        <v>3565</v>
      </c>
      <c r="CO116" s="178" t="s">
        <v>3566</v>
      </c>
      <c r="CP116" s="186"/>
      <c r="CQ116" s="186"/>
      <c r="CR116" s="186"/>
      <c r="CS116" s="178" t="s">
        <v>3567</v>
      </c>
      <c r="CT116" s="178" t="s">
        <v>3568</v>
      </c>
      <c r="CU116" s="186"/>
      <c r="CV116" s="186"/>
      <c r="CW116" s="186"/>
      <c r="CX116" s="186"/>
      <c r="CY116" s="186"/>
      <c r="CZ116" s="186"/>
      <c r="DA116" s="186"/>
      <c r="DB116" s="186"/>
      <c r="DC116" s="178" t="s">
        <v>3569</v>
      </c>
      <c r="DD116" s="186"/>
      <c r="DE116" s="186"/>
    </row>
    <row r="117" spans="1:109" ht="15" customHeight="1" thickBot="1">
      <c r="A117" s="164"/>
      <c r="B117" s="164"/>
      <c r="C117" s="164"/>
      <c r="D117" s="164"/>
      <c r="E117" s="164"/>
      <c r="F117" s="164"/>
      <c r="G117" s="164"/>
      <c r="H117" s="164"/>
      <c r="I117" s="164"/>
      <c r="J117" s="164"/>
      <c r="K117" s="164"/>
      <c r="L117" s="164"/>
      <c r="M117" s="164"/>
      <c r="N117" s="164"/>
      <c r="O117" s="164"/>
      <c r="P117" s="164"/>
      <c r="Q117" s="164"/>
      <c r="R117" s="164"/>
      <c r="S117" s="164"/>
      <c r="T117" s="164"/>
      <c r="U117" s="164"/>
      <c r="V117" s="164"/>
      <c r="W117" s="164"/>
      <c r="X117" s="164"/>
      <c r="Y117" s="164"/>
      <c r="Z117" s="164"/>
      <c r="AA117" s="164"/>
      <c r="AB117" s="164"/>
      <c r="AC117" s="164"/>
      <c r="AD117" s="164"/>
      <c r="AE117" s="164"/>
      <c r="AH117" s="184"/>
      <c r="AI117" s="184"/>
      <c r="AJ117" s="184"/>
      <c r="AK117" s="184"/>
      <c r="AL117" s="172" t="str">
        <f t="shared" si="3"/>
        <v>Nautla</v>
      </c>
      <c r="AM117" s="172" t="str">
        <f t="shared" si="4"/>
        <v>30114</v>
      </c>
      <c r="AN117" s="173" t="str">
        <f t="shared" si="5"/>
        <v>114</v>
      </c>
      <c r="AO117" s="184"/>
      <c r="AP117" s="170">
        <v>115</v>
      </c>
      <c r="AQ117" s="185"/>
      <c r="AR117" s="185"/>
      <c r="AS117" s="185"/>
      <c r="AT117" s="185"/>
      <c r="AU117" s="185"/>
      <c r="AV117" s="185"/>
      <c r="AW117" s="176" t="s">
        <v>3570</v>
      </c>
      <c r="AX117" s="185"/>
      <c r="AY117" s="185"/>
      <c r="AZ117" s="185"/>
      <c r="BA117" s="185"/>
      <c r="BB117" s="185"/>
      <c r="BC117" s="185"/>
      <c r="BD117" s="176" t="s">
        <v>3571</v>
      </c>
      <c r="BE117" s="177" t="s">
        <v>3572</v>
      </c>
      <c r="BF117" s="185">
        <v>16999</v>
      </c>
      <c r="BG117" s="185"/>
      <c r="BH117" s="185"/>
      <c r="BI117" s="185"/>
      <c r="BJ117" s="176" t="s">
        <v>3573</v>
      </c>
      <c r="BK117" s="176" t="s">
        <v>3574</v>
      </c>
      <c r="BL117" s="185"/>
      <c r="BM117" s="185"/>
      <c r="BN117" s="185"/>
      <c r="BO117" s="185"/>
      <c r="BP117" s="185"/>
      <c r="BQ117" s="185"/>
      <c r="BR117" s="185"/>
      <c r="BS117" s="185"/>
      <c r="BT117" s="176" t="s">
        <v>3575</v>
      </c>
      <c r="BU117" s="185"/>
      <c r="BV117" s="185"/>
      <c r="BW117" s="184"/>
      <c r="BX117" s="184"/>
      <c r="BY117" s="184"/>
      <c r="BZ117" s="186"/>
      <c r="CA117" s="186"/>
      <c r="CB117" s="186"/>
      <c r="CC117" s="186"/>
      <c r="CD117" s="186"/>
      <c r="CE117" s="186"/>
      <c r="CF117" s="178" t="s">
        <v>3576</v>
      </c>
      <c r="CG117" s="186"/>
      <c r="CH117" s="186"/>
      <c r="CI117" s="186"/>
      <c r="CJ117" s="186"/>
      <c r="CK117" s="186"/>
      <c r="CL117" s="186"/>
      <c r="CM117" s="178" t="s">
        <v>3577</v>
      </c>
      <c r="CN117" s="179" t="s">
        <v>3578</v>
      </c>
      <c r="CO117" s="178" t="s">
        <v>397</v>
      </c>
      <c r="CP117" s="186"/>
      <c r="CQ117" s="186"/>
      <c r="CR117" s="186"/>
      <c r="CS117" s="178" t="s">
        <v>3579</v>
      </c>
      <c r="CT117" s="178" t="s">
        <v>1182</v>
      </c>
      <c r="CU117" s="186"/>
      <c r="CV117" s="186"/>
      <c r="CW117" s="186"/>
      <c r="CX117" s="186"/>
      <c r="CY117" s="186"/>
      <c r="CZ117" s="186"/>
      <c r="DA117" s="186"/>
      <c r="DB117" s="186"/>
      <c r="DC117" s="178" t="s">
        <v>3580</v>
      </c>
      <c r="DD117" s="186"/>
      <c r="DE117" s="186"/>
    </row>
    <row r="118" spans="1:109" ht="15" customHeight="1">
      <c r="A118" s="164"/>
      <c r="B118" s="636"/>
      <c r="C118" s="637"/>
      <c r="D118" s="637"/>
      <c r="E118" s="637"/>
      <c r="F118" s="637"/>
      <c r="G118" s="637"/>
      <c r="H118" s="637"/>
      <c r="I118" s="637"/>
      <c r="J118" s="637"/>
      <c r="K118" s="637"/>
      <c r="L118" s="637"/>
      <c r="M118" s="637"/>
      <c r="N118" s="637"/>
      <c r="O118" s="637"/>
      <c r="P118" s="637"/>
      <c r="Q118" s="637"/>
      <c r="R118" s="637"/>
      <c r="S118" s="637"/>
      <c r="T118" s="637"/>
      <c r="U118" s="637"/>
      <c r="V118" s="637"/>
      <c r="W118" s="637"/>
      <c r="X118" s="637"/>
      <c r="Y118" s="637"/>
      <c r="Z118" s="637"/>
      <c r="AA118" s="637"/>
      <c r="AB118" s="637"/>
      <c r="AC118" s="637"/>
      <c r="AD118" s="638"/>
      <c r="AE118" s="164"/>
      <c r="AH118" s="184"/>
      <c r="AI118" s="184"/>
      <c r="AJ118" s="184"/>
      <c r="AK118" s="184"/>
      <c r="AL118" s="172" t="str">
        <f t="shared" si="3"/>
        <v>Nogales</v>
      </c>
      <c r="AM118" s="172" t="str">
        <f t="shared" si="4"/>
        <v>30115</v>
      </c>
      <c r="AN118" s="173" t="str">
        <f t="shared" si="5"/>
        <v>115</v>
      </c>
      <c r="AO118" s="184"/>
      <c r="AP118" s="170">
        <v>116</v>
      </c>
      <c r="AQ118" s="185"/>
      <c r="AR118" s="185"/>
      <c r="AS118" s="185"/>
      <c r="AT118" s="185"/>
      <c r="AU118" s="185"/>
      <c r="AV118" s="185"/>
      <c r="AW118" s="176" t="s">
        <v>3581</v>
      </c>
      <c r="AX118" s="185"/>
      <c r="AY118" s="185"/>
      <c r="AZ118" s="185"/>
      <c r="BA118" s="185"/>
      <c r="BB118" s="185"/>
      <c r="BC118" s="185"/>
      <c r="BD118" s="176" t="s">
        <v>3582</v>
      </c>
      <c r="BE118" s="177" t="s">
        <v>3583</v>
      </c>
      <c r="BF118" s="185"/>
      <c r="BG118" s="185"/>
      <c r="BH118" s="185"/>
      <c r="BI118" s="185"/>
      <c r="BJ118" s="176" t="s">
        <v>3584</v>
      </c>
      <c r="BK118" s="176" t="s">
        <v>3585</v>
      </c>
      <c r="BL118" s="185"/>
      <c r="BM118" s="185"/>
      <c r="BN118" s="185"/>
      <c r="BO118" s="185"/>
      <c r="BP118" s="185"/>
      <c r="BQ118" s="185"/>
      <c r="BR118" s="185"/>
      <c r="BS118" s="185"/>
      <c r="BT118" s="176" t="s">
        <v>3586</v>
      </c>
      <c r="BU118" s="185"/>
      <c r="BV118" s="185"/>
      <c r="BW118" s="184"/>
      <c r="BX118" s="184"/>
      <c r="BY118" s="184"/>
      <c r="BZ118" s="186"/>
      <c r="CA118" s="186"/>
      <c r="CB118" s="186"/>
      <c r="CC118" s="186"/>
      <c r="CD118" s="186"/>
      <c r="CE118" s="186"/>
      <c r="CF118" s="178" t="s">
        <v>3587</v>
      </c>
      <c r="CG118" s="186"/>
      <c r="CH118" s="186"/>
      <c r="CI118" s="186"/>
      <c r="CJ118" s="186"/>
      <c r="CK118" s="186"/>
      <c r="CL118" s="186"/>
      <c r="CM118" s="178" t="s">
        <v>3565</v>
      </c>
      <c r="CN118" s="179" t="s">
        <v>3588</v>
      </c>
      <c r="CO118" s="186"/>
      <c r="CP118" s="186"/>
      <c r="CQ118" s="186"/>
      <c r="CR118" s="186"/>
      <c r="CS118" s="178" t="s">
        <v>3589</v>
      </c>
      <c r="CT118" s="178" t="s">
        <v>3590</v>
      </c>
      <c r="CU118" s="186"/>
      <c r="CV118" s="186"/>
      <c r="CW118" s="186"/>
      <c r="CX118" s="186"/>
      <c r="CY118" s="186"/>
      <c r="CZ118" s="186"/>
      <c r="DA118" s="186"/>
      <c r="DB118" s="186"/>
      <c r="DC118" s="178" t="s">
        <v>2099</v>
      </c>
      <c r="DD118" s="186"/>
      <c r="DE118" s="186"/>
    </row>
    <row r="119" spans="1:109" ht="24" customHeight="1">
      <c r="A119" s="164"/>
      <c r="B119" s="639"/>
      <c r="C119" s="699" t="s">
        <v>3591</v>
      </c>
      <c r="D119" s="699"/>
      <c r="E119" s="699"/>
      <c r="F119" s="699"/>
      <c r="G119" s="699"/>
      <c r="H119" s="699"/>
      <c r="I119" s="699"/>
      <c r="J119" s="699"/>
      <c r="K119" s="699"/>
      <c r="L119" s="699"/>
      <c r="M119" s="699"/>
      <c r="N119" s="699"/>
      <c r="O119" s="699"/>
      <c r="P119" s="699"/>
      <c r="Q119" s="699"/>
      <c r="R119" s="699"/>
      <c r="S119" s="699"/>
      <c r="T119" s="699"/>
      <c r="U119" s="699"/>
      <c r="V119" s="699"/>
      <c r="W119" s="699"/>
      <c r="X119" s="699"/>
      <c r="Y119" s="699"/>
      <c r="Z119" s="699"/>
      <c r="AA119" s="699"/>
      <c r="AB119" s="699"/>
      <c r="AC119" s="699"/>
      <c r="AD119" s="640"/>
      <c r="AE119" s="164"/>
      <c r="AH119" s="184"/>
      <c r="AI119" s="184"/>
      <c r="AJ119" s="184"/>
      <c r="AK119" s="184"/>
      <c r="AL119" s="172" t="str">
        <f t="shared" si="3"/>
        <v>Oluta</v>
      </c>
      <c r="AM119" s="172" t="str">
        <f t="shared" si="4"/>
        <v>30116</v>
      </c>
      <c r="AN119" s="173" t="str">
        <f t="shared" si="5"/>
        <v>116</v>
      </c>
      <c r="AO119" s="184"/>
      <c r="AP119" s="170">
        <v>117</v>
      </c>
      <c r="AQ119" s="185"/>
      <c r="AR119" s="185"/>
      <c r="AS119" s="185"/>
      <c r="AT119" s="185"/>
      <c r="AU119" s="185"/>
      <c r="AV119" s="185"/>
      <c r="AW119" s="176" t="s">
        <v>3592</v>
      </c>
      <c r="AX119" s="185"/>
      <c r="AY119" s="185"/>
      <c r="AZ119" s="185"/>
      <c r="BA119" s="185"/>
      <c r="BB119" s="185"/>
      <c r="BC119" s="185"/>
      <c r="BD119" s="176" t="s">
        <v>3593</v>
      </c>
      <c r="BE119" s="177" t="s">
        <v>3594</v>
      </c>
      <c r="BF119" s="185"/>
      <c r="BG119" s="185"/>
      <c r="BH119" s="185"/>
      <c r="BI119" s="185"/>
      <c r="BJ119" s="176" t="s">
        <v>3595</v>
      </c>
      <c r="BK119" s="176" t="s">
        <v>3596</v>
      </c>
      <c r="BL119" s="185"/>
      <c r="BM119" s="185"/>
      <c r="BN119" s="185"/>
      <c r="BO119" s="185"/>
      <c r="BP119" s="185"/>
      <c r="BQ119" s="185"/>
      <c r="BR119" s="185"/>
      <c r="BS119" s="185"/>
      <c r="BT119" s="176" t="s">
        <v>3597</v>
      </c>
      <c r="BU119" s="185"/>
      <c r="BV119" s="185"/>
      <c r="BW119" s="184"/>
      <c r="BX119" s="184"/>
      <c r="BY119" s="184"/>
      <c r="BZ119" s="186"/>
      <c r="CA119" s="186"/>
      <c r="CB119" s="186"/>
      <c r="CC119" s="186"/>
      <c r="CD119" s="186"/>
      <c r="CE119" s="186"/>
      <c r="CF119" s="178" t="s">
        <v>3598</v>
      </c>
      <c r="CG119" s="186"/>
      <c r="CH119" s="186"/>
      <c r="CI119" s="186"/>
      <c r="CJ119" s="186"/>
      <c r="CK119" s="186"/>
      <c r="CL119" s="186"/>
      <c r="CM119" s="178" t="s">
        <v>1914</v>
      </c>
      <c r="CN119" s="179" t="s">
        <v>3599</v>
      </c>
      <c r="CO119" s="186"/>
      <c r="CP119" s="186"/>
      <c r="CQ119" s="186"/>
      <c r="CR119" s="186"/>
      <c r="CS119" s="178" t="s">
        <v>3600</v>
      </c>
      <c r="CT119" s="178" t="s">
        <v>3601</v>
      </c>
      <c r="CU119" s="186"/>
      <c r="CV119" s="186"/>
      <c r="CW119" s="186"/>
      <c r="CX119" s="186"/>
      <c r="CY119" s="186"/>
      <c r="CZ119" s="186"/>
      <c r="DA119" s="186"/>
      <c r="DB119" s="186"/>
      <c r="DC119" s="178" t="s">
        <v>3602</v>
      </c>
      <c r="DD119" s="186"/>
      <c r="DE119" s="186"/>
    </row>
    <row r="120" spans="1:109" ht="6.75" customHeight="1">
      <c r="A120" s="164"/>
      <c r="B120" s="639"/>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640"/>
      <c r="AE120" s="164"/>
      <c r="AH120" s="184"/>
      <c r="AI120" s="184"/>
      <c r="AJ120" s="184"/>
      <c r="AK120" s="184"/>
      <c r="AL120" s="172" t="str">
        <f t="shared" si="3"/>
        <v>Omealca</v>
      </c>
      <c r="AM120" s="172" t="str">
        <f t="shared" si="4"/>
        <v>30117</v>
      </c>
      <c r="AN120" s="173" t="str">
        <f t="shared" si="5"/>
        <v>117</v>
      </c>
      <c r="AO120" s="184"/>
      <c r="AP120" s="170">
        <v>118</v>
      </c>
      <c r="AQ120" s="185"/>
      <c r="AR120" s="185"/>
      <c r="AS120" s="185"/>
      <c r="AT120" s="185"/>
      <c r="AU120" s="185"/>
      <c r="AV120" s="185"/>
      <c r="AW120" s="176" t="s">
        <v>3603</v>
      </c>
      <c r="AX120" s="185"/>
      <c r="AY120" s="185"/>
      <c r="AZ120" s="185"/>
      <c r="BA120" s="185"/>
      <c r="BB120" s="185"/>
      <c r="BC120" s="185"/>
      <c r="BD120" s="176" t="s">
        <v>3604</v>
      </c>
      <c r="BE120" s="177" t="s">
        <v>3605</v>
      </c>
      <c r="BF120" s="185"/>
      <c r="BG120" s="185"/>
      <c r="BH120" s="185"/>
      <c r="BI120" s="185"/>
      <c r="BJ120" s="176" t="s">
        <v>3606</v>
      </c>
      <c r="BK120" s="176" t="s">
        <v>3607</v>
      </c>
      <c r="BL120" s="185"/>
      <c r="BM120" s="185"/>
      <c r="BN120" s="185"/>
      <c r="BO120" s="185"/>
      <c r="BP120" s="185"/>
      <c r="BQ120" s="185"/>
      <c r="BR120" s="185"/>
      <c r="BS120" s="185"/>
      <c r="BT120" s="176" t="s">
        <v>3608</v>
      </c>
      <c r="BU120" s="185"/>
      <c r="BV120" s="185"/>
      <c r="BW120" s="184"/>
      <c r="BX120" s="184"/>
      <c r="BY120" s="184"/>
      <c r="BZ120" s="186"/>
      <c r="CA120" s="186"/>
      <c r="CB120" s="186"/>
      <c r="CC120" s="186"/>
      <c r="CD120" s="186"/>
      <c r="CE120" s="186"/>
      <c r="CF120" s="178" t="s">
        <v>3609</v>
      </c>
      <c r="CG120" s="186"/>
      <c r="CH120" s="186"/>
      <c r="CI120" s="186"/>
      <c r="CJ120" s="186"/>
      <c r="CK120" s="186"/>
      <c r="CL120" s="186"/>
      <c r="CM120" s="178" t="s">
        <v>3610</v>
      </c>
      <c r="CN120" s="179" t="s">
        <v>3611</v>
      </c>
      <c r="CO120" s="186"/>
      <c r="CP120" s="186"/>
      <c r="CQ120" s="186"/>
      <c r="CR120" s="186"/>
      <c r="CS120" s="178" t="s">
        <v>3612</v>
      </c>
      <c r="CT120" s="178" t="s">
        <v>3613</v>
      </c>
      <c r="CU120" s="186"/>
      <c r="CV120" s="186"/>
      <c r="CW120" s="186"/>
      <c r="CX120" s="186"/>
      <c r="CY120" s="186"/>
      <c r="CZ120" s="186"/>
      <c r="DA120" s="186"/>
      <c r="DB120" s="186"/>
      <c r="DC120" s="178" t="s">
        <v>3614</v>
      </c>
      <c r="DD120" s="186"/>
      <c r="DE120" s="186"/>
    </row>
    <row r="121" spans="1:109" ht="15" customHeight="1">
      <c r="A121" s="164"/>
      <c r="B121" s="639"/>
      <c r="C121" s="15"/>
      <c r="D121" s="25" t="s">
        <v>3615</v>
      </c>
      <c r="E121" s="15"/>
      <c r="F121" s="15"/>
      <c r="G121" s="712" t="s">
        <v>9509</v>
      </c>
      <c r="H121" s="712"/>
      <c r="I121" s="712"/>
      <c r="J121" s="712"/>
      <c r="K121" s="712"/>
      <c r="L121" s="712"/>
      <c r="M121" s="712"/>
      <c r="N121" s="712"/>
      <c r="O121" s="712"/>
      <c r="P121" s="712"/>
      <c r="Q121" s="712"/>
      <c r="R121" s="712"/>
      <c r="S121" s="712"/>
      <c r="T121" s="712"/>
      <c r="U121" s="712"/>
      <c r="V121" s="712"/>
      <c r="W121" s="712"/>
      <c r="X121" s="712"/>
      <c r="Y121" s="712"/>
      <c r="Z121" s="712"/>
      <c r="AA121" s="712"/>
      <c r="AB121" s="712"/>
      <c r="AC121" s="712"/>
      <c r="AD121" s="640"/>
      <c r="AE121" s="164"/>
      <c r="AH121" s="184"/>
      <c r="AI121" s="184"/>
      <c r="AJ121" s="184"/>
      <c r="AK121" s="184"/>
      <c r="AL121" s="172" t="str">
        <f t="shared" si="3"/>
        <v>Orizaba</v>
      </c>
      <c r="AM121" s="172" t="str">
        <f t="shared" si="4"/>
        <v>30118</v>
      </c>
      <c r="AN121" s="173" t="str">
        <f t="shared" si="5"/>
        <v>118</v>
      </c>
      <c r="AO121" s="184"/>
      <c r="AP121" s="170">
        <v>119</v>
      </c>
      <c r="AQ121" s="185"/>
      <c r="AR121" s="185"/>
      <c r="AS121" s="185"/>
      <c r="AT121" s="185"/>
      <c r="AU121" s="185"/>
      <c r="AV121" s="185"/>
      <c r="AW121" s="176" t="s">
        <v>3616</v>
      </c>
      <c r="AX121" s="185"/>
      <c r="AY121" s="185"/>
      <c r="AZ121" s="185"/>
      <c r="BA121" s="185"/>
      <c r="BB121" s="185"/>
      <c r="BC121" s="185"/>
      <c r="BD121" s="176" t="s">
        <v>3617</v>
      </c>
      <c r="BE121" s="177" t="s">
        <v>3618</v>
      </c>
      <c r="BF121" s="185"/>
      <c r="BG121" s="185"/>
      <c r="BH121" s="185"/>
      <c r="BI121" s="185"/>
      <c r="BJ121" s="176" t="s">
        <v>3619</v>
      </c>
      <c r="BK121" s="176" t="s">
        <v>3620</v>
      </c>
      <c r="BL121" s="185"/>
      <c r="BM121" s="185"/>
      <c r="BN121" s="185"/>
      <c r="BO121" s="185"/>
      <c r="BP121" s="185"/>
      <c r="BQ121" s="185"/>
      <c r="BR121" s="185"/>
      <c r="BS121" s="185"/>
      <c r="BT121" s="176" t="s">
        <v>3621</v>
      </c>
      <c r="BU121" s="185"/>
      <c r="BV121" s="185"/>
      <c r="BW121" s="184"/>
      <c r="BX121" s="184"/>
      <c r="BY121" s="184"/>
      <c r="BZ121" s="186"/>
      <c r="CA121" s="186"/>
      <c r="CB121" s="186"/>
      <c r="CC121" s="186"/>
      <c r="CD121" s="186"/>
      <c r="CE121" s="186"/>
      <c r="CF121" s="178" t="s">
        <v>3622</v>
      </c>
      <c r="CG121" s="186"/>
      <c r="CH121" s="186"/>
      <c r="CI121" s="186"/>
      <c r="CJ121" s="186"/>
      <c r="CK121" s="186"/>
      <c r="CL121" s="186"/>
      <c r="CM121" s="178" t="s">
        <v>3623</v>
      </c>
      <c r="CN121" s="179" t="s">
        <v>3624</v>
      </c>
      <c r="CO121" s="186"/>
      <c r="CP121" s="186"/>
      <c r="CQ121" s="186"/>
      <c r="CR121" s="186"/>
      <c r="CS121" s="178" t="s">
        <v>3625</v>
      </c>
      <c r="CT121" s="178" t="s">
        <v>3626</v>
      </c>
      <c r="CU121" s="186"/>
      <c r="CV121" s="186"/>
      <c r="CW121" s="186"/>
      <c r="CX121" s="186"/>
      <c r="CY121" s="186"/>
      <c r="CZ121" s="186"/>
      <c r="DA121" s="186"/>
      <c r="DB121" s="186"/>
      <c r="DC121" s="178" t="s">
        <v>3627</v>
      </c>
      <c r="DD121" s="186"/>
      <c r="DE121" s="186"/>
    </row>
    <row r="122" spans="1:109" ht="15" customHeight="1">
      <c r="A122" s="164"/>
      <c r="B122" s="639"/>
      <c r="C122" s="15"/>
      <c r="D122" s="25" t="s">
        <v>3628</v>
      </c>
      <c r="E122" s="15"/>
      <c r="F122" s="15"/>
      <c r="G122" s="15"/>
      <c r="H122" s="15"/>
      <c r="I122" s="15"/>
      <c r="J122" s="15"/>
      <c r="K122" s="714" t="s">
        <v>9510</v>
      </c>
      <c r="L122" s="714"/>
      <c r="M122" s="714"/>
      <c r="N122" s="714"/>
      <c r="O122" s="714"/>
      <c r="P122" s="714"/>
      <c r="Q122" s="714"/>
      <c r="R122" s="714"/>
      <c r="S122" s="714"/>
      <c r="T122" s="714"/>
      <c r="U122" s="714"/>
      <c r="V122" s="714"/>
      <c r="W122" s="714"/>
      <c r="X122" s="714"/>
      <c r="Y122" s="714"/>
      <c r="Z122" s="714"/>
      <c r="AA122" s="714"/>
      <c r="AB122" s="714"/>
      <c r="AC122" s="714"/>
      <c r="AD122" s="640"/>
      <c r="AE122" s="164"/>
      <c r="AH122" s="184"/>
      <c r="AI122" s="184"/>
      <c r="AJ122" s="184"/>
      <c r="AK122" s="184"/>
      <c r="AL122" s="172" t="str">
        <f t="shared" si="3"/>
        <v>Otatitlán</v>
      </c>
      <c r="AM122" s="172" t="str">
        <f t="shared" si="4"/>
        <v>30119</v>
      </c>
      <c r="AN122" s="173" t="str">
        <f t="shared" si="5"/>
        <v>119</v>
      </c>
      <c r="AO122" s="184"/>
      <c r="AP122" s="170">
        <v>120</v>
      </c>
      <c r="AQ122" s="185"/>
      <c r="AR122" s="185"/>
      <c r="AS122" s="185"/>
      <c r="AT122" s="185"/>
      <c r="AU122" s="185"/>
      <c r="AV122" s="185"/>
      <c r="AW122" s="176" t="s">
        <v>3629</v>
      </c>
      <c r="AX122" s="185"/>
      <c r="AY122" s="185"/>
      <c r="AZ122" s="185"/>
      <c r="BA122" s="185"/>
      <c r="BB122" s="185"/>
      <c r="BC122" s="185"/>
      <c r="BD122" s="176" t="s">
        <v>3630</v>
      </c>
      <c r="BE122" s="177" t="s">
        <v>3631</v>
      </c>
      <c r="BF122" s="185"/>
      <c r="BG122" s="185"/>
      <c r="BH122" s="185"/>
      <c r="BI122" s="185"/>
      <c r="BJ122" s="176" t="s">
        <v>3632</v>
      </c>
      <c r="BK122" s="176" t="s">
        <v>3633</v>
      </c>
      <c r="BL122" s="185"/>
      <c r="BM122" s="185"/>
      <c r="BN122" s="185"/>
      <c r="BO122" s="185"/>
      <c r="BP122" s="185"/>
      <c r="BQ122" s="185"/>
      <c r="BR122" s="185"/>
      <c r="BS122" s="185"/>
      <c r="BT122" s="176" t="s">
        <v>3634</v>
      </c>
      <c r="BU122" s="185"/>
      <c r="BV122" s="185"/>
      <c r="BW122" s="184"/>
      <c r="BX122" s="184"/>
      <c r="BY122" s="184"/>
      <c r="BZ122" s="186"/>
      <c r="CA122" s="186"/>
      <c r="CB122" s="186"/>
      <c r="CC122" s="186"/>
      <c r="CD122" s="186"/>
      <c r="CE122" s="186"/>
      <c r="CF122" s="191" t="s">
        <v>3635</v>
      </c>
      <c r="CG122" s="186"/>
      <c r="CH122" s="186"/>
      <c r="CI122" s="186"/>
      <c r="CJ122" s="186"/>
      <c r="CK122" s="186"/>
      <c r="CL122" s="186"/>
      <c r="CM122" s="178" t="s">
        <v>3636</v>
      </c>
      <c r="CN122" s="179" t="s">
        <v>3637</v>
      </c>
      <c r="CO122" s="186"/>
      <c r="CP122" s="186"/>
      <c r="CQ122" s="186"/>
      <c r="CR122" s="186"/>
      <c r="CS122" s="178" t="s">
        <v>3638</v>
      </c>
      <c r="CT122" s="178" t="s">
        <v>3639</v>
      </c>
      <c r="CU122" s="186"/>
      <c r="CV122" s="186"/>
      <c r="CW122" s="186"/>
      <c r="CX122" s="186"/>
      <c r="CY122" s="186"/>
      <c r="CZ122" s="186"/>
      <c r="DA122" s="186"/>
      <c r="DB122" s="186"/>
      <c r="DC122" s="178" t="s">
        <v>3640</v>
      </c>
      <c r="DD122" s="186"/>
      <c r="DE122" s="186"/>
    </row>
    <row r="123" spans="1:109" ht="15" customHeight="1">
      <c r="A123" s="164"/>
      <c r="B123" s="639"/>
      <c r="C123" s="15"/>
      <c r="D123" s="25" t="s">
        <v>3641</v>
      </c>
      <c r="E123" s="15"/>
      <c r="F123" s="15"/>
      <c r="G123" s="712" t="s">
        <v>9511</v>
      </c>
      <c r="H123" s="712"/>
      <c r="I123" s="712"/>
      <c r="J123" s="712"/>
      <c r="K123" s="712"/>
      <c r="L123" s="712"/>
      <c r="M123" s="712"/>
      <c r="N123" s="712"/>
      <c r="O123" s="712"/>
      <c r="P123" s="712"/>
      <c r="Q123" s="712"/>
      <c r="R123" s="712"/>
      <c r="S123" s="712"/>
      <c r="T123" s="712"/>
      <c r="U123" s="712"/>
      <c r="V123" s="712"/>
      <c r="W123" s="712"/>
      <c r="X123" s="712"/>
      <c r="Y123" s="712"/>
      <c r="Z123" s="712"/>
      <c r="AA123" s="712"/>
      <c r="AB123" s="712"/>
      <c r="AC123" s="712"/>
      <c r="AD123" s="640"/>
      <c r="AE123" s="164"/>
      <c r="AH123" s="184"/>
      <c r="AI123" s="184"/>
      <c r="AJ123" s="184"/>
      <c r="AK123" s="184"/>
      <c r="AL123" s="172" t="str">
        <f t="shared" si="3"/>
        <v>Oteapan</v>
      </c>
      <c r="AM123" s="172" t="str">
        <f t="shared" si="4"/>
        <v>30120</v>
      </c>
      <c r="AN123" s="173" t="str">
        <f t="shared" si="5"/>
        <v>120</v>
      </c>
      <c r="AO123" s="184"/>
      <c r="AP123" s="170">
        <v>121</v>
      </c>
      <c r="AQ123" s="185"/>
      <c r="AR123" s="185"/>
      <c r="AS123" s="185"/>
      <c r="AT123" s="185"/>
      <c r="AU123" s="185"/>
      <c r="AV123" s="185"/>
      <c r="AW123" s="176" t="s">
        <v>3642</v>
      </c>
      <c r="AX123" s="185"/>
      <c r="AY123" s="185"/>
      <c r="AZ123" s="185"/>
      <c r="BA123" s="185"/>
      <c r="BB123" s="185"/>
      <c r="BC123" s="185"/>
      <c r="BD123" s="176" t="s">
        <v>3643</v>
      </c>
      <c r="BE123" s="177" t="s">
        <v>3644</v>
      </c>
      <c r="BF123" s="185"/>
      <c r="BG123" s="185"/>
      <c r="BH123" s="185"/>
      <c r="BI123" s="185"/>
      <c r="BJ123" s="176" t="s">
        <v>3645</v>
      </c>
      <c r="BK123" s="176" t="s">
        <v>3646</v>
      </c>
      <c r="BL123" s="185"/>
      <c r="BM123" s="185"/>
      <c r="BN123" s="185"/>
      <c r="BO123" s="185"/>
      <c r="BP123" s="185"/>
      <c r="BQ123" s="185"/>
      <c r="BR123" s="185"/>
      <c r="BS123" s="185"/>
      <c r="BT123" s="176" t="s">
        <v>3647</v>
      </c>
      <c r="BU123" s="185"/>
      <c r="BV123" s="185"/>
      <c r="BW123" s="184"/>
      <c r="BX123" s="184"/>
      <c r="BY123" s="184"/>
      <c r="BZ123" s="186"/>
      <c r="CA123" s="186"/>
      <c r="CB123" s="186"/>
      <c r="CC123" s="186"/>
      <c r="CD123" s="186"/>
      <c r="CE123" s="186"/>
      <c r="CF123" s="191" t="s">
        <v>3648</v>
      </c>
      <c r="CG123" s="186"/>
      <c r="CH123" s="186"/>
      <c r="CI123" s="186"/>
      <c r="CJ123" s="186"/>
      <c r="CK123" s="186"/>
      <c r="CL123" s="186"/>
      <c r="CM123" s="178" t="s">
        <v>3649</v>
      </c>
      <c r="CN123" s="179" t="s">
        <v>3650</v>
      </c>
      <c r="CO123" s="186"/>
      <c r="CP123" s="186"/>
      <c r="CQ123" s="186"/>
      <c r="CR123" s="186"/>
      <c r="CS123" s="178" t="s">
        <v>3651</v>
      </c>
      <c r="CT123" s="178" t="s">
        <v>3652</v>
      </c>
      <c r="CU123" s="186"/>
      <c r="CV123" s="186"/>
      <c r="CW123" s="186"/>
      <c r="CX123" s="186"/>
      <c r="CY123" s="186"/>
      <c r="CZ123" s="186"/>
      <c r="DA123" s="186"/>
      <c r="DB123" s="186"/>
      <c r="DC123" s="178" t="s">
        <v>3653</v>
      </c>
      <c r="DD123" s="186"/>
      <c r="DE123" s="186"/>
    </row>
    <row r="124" spans="1:109" ht="15" customHeight="1">
      <c r="A124" s="164"/>
      <c r="B124" s="639"/>
      <c r="C124" s="15"/>
      <c r="D124" s="25" t="s">
        <v>3654</v>
      </c>
      <c r="E124" s="15"/>
      <c r="F124" s="15"/>
      <c r="G124" s="15"/>
      <c r="H124" s="15"/>
      <c r="I124" s="1061" t="s">
        <v>9512</v>
      </c>
      <c r="J124" s="1061"/>
      <c r="K124" s="1061"/>
      <c r="L124" s="1061"/>
      <c r="M124" s="1061"/>
      <c r="N124" s="1061"/>
      <c r="O124" s="1061"/>
      <c r="P124" s="1061"/>
      <c r="Q124" s="1061"/>
      <c r="R124" s="1061"/>
      <c r="S124" s="1061"/>
      <c r="T124" s="1061"/>
      <c r="U124" s="1061"/>
      <c r="V124" s="1061"/>
      <c r="W124" s="1061"/>
      <c r="X124" s="1061"/>
      <c r="Y124" s="1061"/>
      <c r="Z124" s="1061"/>
      <c r="AA124" s="1061"/>
      <c r="AB124" s="1061"/>
      <c r="AC124" s="1061"/>
      <c r="AD124" s="640"/>
      <c r="AE124" s="164"/>
      <c r="AH124" s="184"/>
      <c r="AI124" s="184"/>
      <c r="AJ124" s="184"/>
      <c r="AK124" s="184"/>
      <c r="AL124" s="172" t="str">
        <f t="shared" si="3"/>
        <v>Ozuluama de Mascareñas</v>
      </c>
      <c r="AM124" s="172" t="str">
        <f t="shared" si="4"/>
        <v>30121</v>
      </c>
      <c r="AN124" s="173" t="str">
        <f t="shared" si="5"/>
        <v>121</v>
      </c>
      <c r="AO124" s="184"/>
      <c r="AP124" s="170">
        <v>122</v>
      </c>
      <c r="AQ124" s="185"/>
      <c r="AR124" s="185"/>
      <c r="AS124" s="185"/>
      <c r="AT124" s="185"/>
      <c r="AU124" s="185"/>
      <c r="AV124" s="185"/>
      <c r="AW124" s="176" t="s">
        <v>3655</v>
      </c>
      <c r="AX124" s="185"/>
      <c r="AY124" s="185"/>
      <c r="AZ124" s="185"/>
      <c r="BA124" s="185"/>
      <c r="BB124" s="185"/>
      <c r="BC124" s="185"/>
      <c r="BD124" s="176" t="s">
        <v>3656</v>
      </c>
      <c r="BE124" s="177" t="s">
        <v>3657</v>
      </c>
      <c r="BF124" s="185"/>
      <c r="BG124" s="185"/>
      <c r="BH124" s="185"/>
      <c r="BI124" s="185"/>
      <c r="BJ124" s="176" t="s">
        <v>3658</v>
      </c>
      <c r="BK124" s="176" t="s">
        <v>3659</v>
      </c>
      <c r="BL124" s="185"/>
      <c r="BM124" s="185"/>
      <c r="BN124" s="185"/>
      <c r="BO124" s="185"/>
      <c r="BP124" s="185"/>
      <c r="BQ124" s="185"/>
      <c r="BR124" s="185"/>
      <c r="BS124" s="185"/>
      <c r="BT124" s="176" t="s">
        <v>3660</v>
      </c>
      <c r="BU124" s="185"/>
      <c r="BV124" s="185"/>
      <c r="BW124" s="184"/>
      <c r="BX124" s="184"/>
      <c r="BY124" s="184"/>
      <c r="BZ124" s="186"/>
      <c r="CA124" s="186"/>
      <c r="CB124" s="186"/>
      <c r="CC124" s="186"/>
      <c r="CD124" s="186"/>
      <c r="CE124" s="186"/>
      <c r="CF124" s="191" t="s">
        <v>3661</v>
      </c>
      <c r="CG124" s="186"/>
      <c r="CH124" s="186"/>
      <c r="CI124" s="186"/>
      <c r="CJ124" s="186"/>
      <c r="CK124" s="186"/>
      <c r="CL124" s="186"/>
      <c r="CM124" s="178" t="s">
        <v>3662</v>
      </c>
      <c r="CN124" s="179" t="s">
        <v>3663</v>
      </c>
      <c r="CO124" s="186"/>
      <c r="CP124" s="186"/>
      <c r="CQ124" s="186"/>
      <c r="CR124" s="186"/>
      <c r="CS124" s="178" t="s">
        <v>3664</v>
      </c>
      <c r="CT124" s="178" t="s">
        <v>3665</v>
      </c>
      <c r="CU124" s="186"/>
      <c r="CV124" s="186"/>
      <c r="CW124" s="186"/>
      <c r="CX124" s="186"/>
      <c r="CY124" s="186"/>
      <c r="CZ124" s="186"/>
      <c r="DA124" s="186"/>
      <c r="DB124" s="186"/>
      <c r="DC124" s="178" t="s">
        <v>3666</v>
      </c>
      <c r="DD124" s="186"/>
      <c r="DE124" s="186"/>
    </row>
    <row r="125" spans="1:109" ht="15" customHeight="1">
      <c r="A125" s="164"/>
      <c r="B125" s="639"/>
      <c r="C125" s="15"/>
      <c r="D125" s="25" t="s">
        <v>3667</v>
      </c>
      <c r="E125" s="15"/>
      <c r="F125" s="15"/>
      <c r="G125" s="712" t="s">
        <v>9513</v>
      </c>
      <c r="H125" s="712"/>
      <c r="I125" s="712"/>
      <c r="J125" s="712"/>
      <c r="K125" s="712"/>
      <c r="L125" s="712"/>
      <c r="M125" s="712"/>
      <c r="N125" s="712"/>
      <c r="O125" s="712"/>
      <c r="P125" s="712"/>
      <c r="Q125" s="712"/>
      <c r="R125" s="25" t="s">
        <v>3668</v>
      </c>
      <c r="S125" s="25"/>
      <c r="T125" s="25"/>
      <c r="U125" s="714">
        <v>8496</v>
      </c>
      <c r="V125" s="714"/>
      <c r="W125" s="714"/>
      <c r="X125" s="714"/>
      <c r="Y125" s="714"/>
      <c r="Z125" s="714"/>
      <c r="AA125" s="714"/>
      <c r="AB125" s="714"/>
      <c r="AC125" s="714"/>
      <c r="AD125" s="640"/>
      <c r="AE125" s="164"/>
      <c r="AH125" s="184"/>
      <c r="AI125" s="184"/>
      <c r="AJ125" s="184"/>
      <c r="AK125" s="184"/>
      <c r="AL125" s="172" t="str">
        <f t="shared" si="3"/>
        <v>Pajapan</v>
      </c>
      <c r="AM125" s="172" t="str">
        <f t="shared" si="4"/>
        <v>30122</v>
      </c>
      <c r="AN125" s="173" t="str">
        <f t="shared" si="5"/>
        <v>122</v>
      </c>
      <c r="AO125" s="184"/>
      <c r="AP125" s="170">
        <v>123</v>
      </c>
      <c r="AQ125" s="185"/>
      <c r="AR125" s="185"/>
      <c r="AS125" s="185"/>
      <c r="AT125" s="185"/>
      <c r="AU125" s="185"/>
      <c r="AV125" s="185"/>
      <c r="AW125" s="176" t="s">
        <v>3669</v>
      </c>
      <c r="AX125" s="185"/>
      <c r="AY125" s="185"/>
      <c r="AZ125" s="185"/>
      <c r="BA125" s="185"/>
      <c r="BB125" s="185"/>
      <c r="BC125" s="185"/>
      <c r="BD125" s="176" t="s">
        <v>3670</v>
      </c>
      <c r="BE125" s="177" t="s">
        <v>3671</v>
      </c>
      <c r="BF125" s="185"/>
      <c r="BG125" s="185"/>
      <c r="BH125" s="185"/>
      <c r="BI125" s="185"/>
      <c r="BJ125" s="176" t="s">
        <v>3672</v>
      </c>
      <c r="BK125" s="176" t="s">
        <v>3673</v>
      </c>
      <c r="BL125" s="185"/>
      <c r="BM125" s="185"/>
      <c r="BN125" s="185"/>
      <c r="BO125" s="185"/>
      <c r="BP125" s="185"/>
      <c r="BQ125" s="185"/>
      <c r="BR125" s="185"/>
      <c r="BS125" s="185"/>
      <c r="BT125" s="176" t="s">
        <v>3674</v>
      </c>
      <c r="BU125" s="185"/>
      <c r="BV125" s="185"/>
      <c r="BW125" s="184"/>
      <c r="BX125" s="184"/>
      <c r="BY125" s="184"/>
      <c r="BZ125" s="186"/>
      <c r="CA125" s="186"/>
      <c r="CB125" s="186"/>
      <c r="CC125" s="186"/>
      <c r="CD125" s="186"/>
      <c r="CE125" s="186"/>
      <c r="CF125" s="191" t="s">
        <v>483</v>
      </c>
      <c r="CG125" s="186"/>
      <c r="CH125" s="186"/>
      <c r="CI125" s="186"/>
      <c r="CJ125" s="186"/>
      <c r="CK125" s="186"/>
      <c r="CL125" s="186"/>
      <c r="CM125" s="178" t="s">
        <v>3675</v>
      </c>
      <c r="CN125" s="179" t="s">
        <v>3676</v>
      </c>
      <c r="CO125" s="186"/>
      <c r="CP125" s="186"/>
      <c r="CQ125" s="186"/>
      <c r="CR125" s="186"/>
      <c r="CS125" s="178" t="s">
        <v>3677</v>
      </c>
      <c r="CT125" s="178" t="s">
        <v>3678</v>
      </c>
      <c r="CU125" s="186"/>
      <c r="CV125" s="186"/>
      <c r="CW125" s="186"/>
      <c r="CX125" s="186"/>
      <c r="CY125" s="186"/>
      <c r="CZ125" s="186"/>
      <c r="DA125" s="186"/>
      <c r="DB125" s="186"/>
      <c r="DC125" s="178" t="s">
        <v>3679</v>
      </c>
      <c r="DD125" s="186"/>
      <c r="DE125" s="186"/>
    </row>
    <row r="126" spans="1:109" ht="15" customHeight="1" thickBot="1">
      <c r="B126" s="641"/>
      <c r="C126" s="645"/>
      <c r="D126" s="645"/>
      <c r="E126" s="645"/>
      <c r="F126" s="645"/>
      <c r="G126" s="645"/>
      <c r="H126" s="645"/>
      <c r="I126" s="645"/>
      <c r="J126" s="645"/>
      <c r="K126" s="645"/>
      <c r="L126" s="645"/>
      <c r="M126" s="645"/>
      <c r="N126" s="645"/>
      <c r="O126" s="645"/>
      <c r="P126" s="645"/>
      <c r="Q126" s="645"/>
      <c r="R126" s="645"/>
      <c r="S126" s="645"/>
      <c r="T126" s="645"/>
      <c r="U126" s="645"/>
      <c r="V126" s="645"/>
      <c r="W126" s="645"/>
      <c r="X126" s="645"/>
      <c r="Y126" s="645"/>
      <c r="Z126" s="645"/>
      <c r="AA126" s="645"/>
      <c r="AB126" s="645"/>
      <c r="AC126" s="645"/>
      <c r="AD126" s="643"/>
      <c r="AH126" s="184"/>
      <c r="AI126" s="184"/>
      <c r="AJ126" s="184"/>
      <c r="AK126" s="184"/>
      <c r="AL126" s="172" t="str">
        <f t="shared" si="3"/>
        <v>Pánuco</v>
      </c>
      <c r="AM126" s="172" t="str">
        <f t="shared" si="4"/>
        <v>30123</v>
      </c>
      <c r="AN126" s="173" t="str">
        <f t="shared" si="5"/>
        <v>123</v>
      </c>
      <c r="AO126" s="184"/>
      <c r="AP126" s="170">
        <v>124</v>
      </c>
      <c r="AQ126" s="185"/>
      <c r="AR126" s="185"/>
      <c r="AS126" s="185"/>
      <c r="AT126" s="185"/>
      <c r="AU126" s="185"/>
      <c r="AV126" s="185"/>
      <c r="AW126" s="176" t="s">
        <v>3680</v>
      </c>
      <c r="AX126" s="185"/>
      <c r="AY126" s="185"/>
      <c r="AZ126" s="185"/>
      <c r="BA126" s="185"/>
      <c r="BB126" s="185"/>
      <c r="BC126" s="185"/>
      <c r="BD126" s="176" t="s">
        <v>3681</v>
      </c>
      <c r="BE126" s="177" t="s">
        <v>3682</v>
      </c>
      <c r="BF126" s="185"/>
      <c r="BG126" s="185"/>
      <c r="BH126" s="185"/>
      <c r="BI126" s="185"/>
      <c r="BJ126" s="176" t="s">
        <v>3683</v>
      </c>
      <c r="BK126" s="176" t="s">
        <v>3684</v>
      </c>
      <c r="BL126" s="185"/>
      <c r="BM126" s="185"/>
      <c r="BN126" s="185"/>
      <c r="BO126" s="185"/>
      <c r="BP126" s="185"/>
      <c r="BQ126" s="185"/>
      <c r="BR126" s="185"/>
      <c r="BS126" s="185"/>
      <c r="BT126" s="176" t="s">
        <v>3685</v>
      </c>
      <c r="BU126" s="185"/>
      <c r="BV126" s="185"/>
      <c r="BW126" s="184"/>
      <c r="BX126" s="184"/>
      <c r="BY126" s="184"/>
      <c r="BZ126" s="186"/>
      <c r="CA126" s="186"/>
      <c r="CB126" s="186"/>
      <c r="CC126" s="186"/>
      <c r="CD126" s="186"/>
      <c r="CE126" s="186"/>
      <c r="CF126" s="191" t="s">
        <v>3686</v>
      </c>
      <c r="CG126" s="186"/>
      <c r="CH126" s="186"/>
      <c r="CI126" s="186"/>
      <c r="CJ126" s="186"/>
      <c r="CK126" s="186"/>
      <c r="CL126" s="186"/>
      <c r="CM126" s="178" t="s">
        <v>3687</v>
      </c>
      <c r="CN126" s="179" t="s">
        <v>3688</v>
      </c>
      <c r="CO126" s="186"/>
      <c r="CP126" s="186"/>
      <c r="CQ126" s="186"/>
      <c r="CR126" s="186"/>
      <c r="CS126" s="178" t="s">
        <v>3689</v>
      </c>
      <c r="CT126" s="178" t="s">
        <v>3690</v>
      </c>
      <c r="CU126" s="186"/>
      <c r="CV126" s="186"/>
      <c r="CW126" s="186"/>
      <c r="CX126" s="186"/>
      <c r="CY126" s="186"/>
      <c r="CZ126" s="186"/>
      <c r="DA126" s="186"/>
      <c r="DB126" s="186"/>
      <c r="DC126" s="178" t="s">
        <v>1881</v>
      </c>
      <c r="DD126" s="186"/>
      <c r="DE126" s="186"/>
    </row>
    <row r="127" spans="1:109" ht="15" customHeight="1">
      <c r="AD127" s="164"/>
      <c r="AH127" s="184"/>
      <c r="AI127" s="184"/>
      <c r="AJ127" s="184"/>
      <c r="AK127" s="184"/>
      <c r="AL127" s="172" t="str">
        <f t="shared" si="3"/>
        <v>Papantla</v>
      </c>
      <c r="AM127" s="172" t="str">
        <f t="shared" si="4"/>
        <v>30124</v>
      </c>
      <c r="AN127" s="173" t="str">
        <f t="shared" si="5"/>
        <v>124</v>
      </c>
      <c r="AO127" s="184"/>
      <c r="AP127" s="170">
        <v>125</v>
      </c>
      <c r="AQ127" s="185"/>
      <c r="AR127" s="185"/>
      <c r="AS127" s="185"/>
      <c r="AT127" s="185"/>
      <c r="AU127" s="185"/>
      <c r="AV127" s="185"/>
      <c r="AW127" s="176" t="s">
        <v>3691</v>
      </c>
      <c r="AX127" s="185"/>
      <c r="AY127" s="185"/>
      <c r="AZ127" s="185"/>
      <c r="BA127" s="185"/>
      <c r="BB127" s="185"/>
      <c r="BC127" s="185"/>
      <c r="BD127" s="176" t="s">
        <v>3692</v>
      </c>
      <c r="BE127" s="177" t="s">
        <v>3693</v>
      </c>
      <c r="BF127" s="185"/>
      <c r="BG127" s="185"/>
      <c r="BH127" s="185"/>
      <c r="BI127" s="185"/>
      <c r="BJ127" s="176" t="s">
        <v>3694</v>
      </c>
      <c r="BK127" s="176" t="s">
        <v>3695</v>
      </c>
      <c r="BL127" s="185"/>
      <c r="BM127" s="185"/>
      <c r="BN127" s="185"/>
      <c r="BO127" s="185"/>
      <c r="BP127" s="185"/>
      <c r="BQ127" s="185"/>
      <c r="BR127" s="185"/>
      <c r="BS127" s="185"/>
      <c r="BT127" s="176" t="s">
        <v>3696</v>
      </c>
      <c r="BU127" s="185"/>
      <c r="BV127" s="185"/>
      <c r="BW127" s="184"/>
      <c r="BX127" s="184"/>
      <c r="BY127" s="184"/>
      <c r="BZ127" s="186"/>
      <c r="CA127" s="186"/>
      <c r="CB127" s="186"/>
      <c r="CC127" s="186"/>
      <c r="CD127" s="186"/>
      <c r="CE127" s="186"/>
      <c r="CF127" s="191" t="s">
        <v>3697</v>
      </c>
      <c r="CG127" s="186"/>
      <c r="CH127" s="186"/>
      <c r="CI127" s="186"/>
      <c r="CJ127" s="186"/>
      <c r="CK127" s="186"/>
      <c r="CL127" s="186"/>
      <c r="CM127" s="178" t="s">
        <v>3698</v>
      </c>
      <c r="CN127" s="179" t="s">
        <v>3699</v>
      </c>
      <c r="CO127" s="186"/>
      <c r="CP127" s="186"/>
      <c r="CQ127" s="186"/>
      <c r="CR127" s="186"/>
      <c r="CS127" s="178" t="s">
        <v>3700</v>
      </c>
      <c r="CT127" s="178" t="s">
        <v>3701</v>
      </c>
      <c r="CU127" s="186"/>
      <c r="CV127" s="186"/>
      <c r="CW127" s="186"/>
      <c r="CX127" s="186"/>
      <c r="CY127" s="186"/>
      <c r="CZ127" s="186"/>
      <c r="DA127" s="186"/>
      <c r="DB127" s="186"/>
      <c r="DC127" s="178" t="s">
        <v>3702</v>
      </c>
      <c r="DD127" s="186"/>
      <c r="DE127" s="186"/>
    </row>
    <row r="128" spans="1:109" ht="15" customHeight="1">
      <c r="AH128" s="184"/>
      <c r="AI128" s="184"/>
      <c r="AJ128" s="184"/>
      <c r="AK128" s="184"/>
      <c r="AL128" s="172" t="str">
        <f t="shared" si="3"/>
        <v>Paso del Macho</v>
      </c>
      <c r="AM128" s="172" t="str">
        <f t="shared" si="4"/>
        <v>30125</v>
      </c>
      <c r="AN128" s="173" t="str">
        <f t="shared" si="5"/>
        <v>125</v>
      </c>
      <c r="AO128" s="184"/>
      <c r="AP128" s="170">
        <v>126</v>
      </c>
      <c r="AQ128" s="185"/>
      <c r="AR128" s="185"/>
      <c r="AS128" s="185"/>
      <c r="AT128" s="185"/>
      <c r="AU128" s="185"/>
      <c r="AV128" s="185"/>
      <c r="AW128" s="189" t="s">
        <v>3703</v>
      </c>
      <c r="AX128" s="185"/>
      <c r="AY128" s="185"/>
      <c r="AZ128" s="185"/>
      <c r="BA128" s="185"/>
      <c r="BB128" s="185"/>
      <c r="BC128" s="185"/>
      <c r="BD128" s="176" t="s">
        <v>3704</v>
      </c>
      <c r="BE128" s="177" t="s">
        <v>3705</v>
      </c>
      <c r="BF128" s="185"/>
      <c r="BG128" s="185"/>
      <c r="BH128" s="185"/>
      <c r="BI128" s="185"/>
      <c r="BJ128" s="176" t="s">
        <v>3706</v>
      </c>
      <c r="BK128" s="176" t="s">
        <v>3707</v>
      </c>
      <c r="BL128" s="185"/>
      <c r="BM128" s="185"/>
      <c r="BN128" s="185"/>
      <c r="BO128" s="185"/>
      <c r="BP128" s="185"/>
      <c r="BQ128" s="185"/>
      <c r="BR128" s="185"/>
      <c r="BS128" s="185"/>
      <c r="BT128" s="176" t="s">
        <v>3708</v>
      </c>
      <c r="BU128" s="185"/>
      <c r="BV128" s="185"/>
      <c r="BW128" s="184"/>
      <c r="BX128" s="184"/>
      <c r="BY128" s="184"/>
      <c r="BZ128" s="186"/>
      <c r="CA128" s="186"/>
      <c r="CB128" s="186"/>
      <c r="CC128" s="186"/>
      <c r="CD128" s="186"/>
      <c r="CE128" s="186"/>
      <c r="CF128" s="178" t="s">
        <v>397</v>
      </c>
      <c r="CG128" s="186"/>
      <c r="CH128" s="186"/>
      <c r="CI128" s="186"/>
      <c r="CJ128" s="186"/>
      <c r="CK128" s="186"/>
      <c r="CL128" s="186"/>
      <c r="CM128" s="178" t="s">
        <v>3709</v>
      </c>
      <c r="CN128" s="179" t="s">
        <v>3710</v>
      </c>
      <c r="CO128" s="186"/>
      <c r="CP128" s="186"/>
      <c r="CQ128" s="186"/>
      <c r="CR128" s="186"/>
      <c r="CS128" s="178" t="s">
        <v>3711</v>
      </c>
      <c r="CT128" s="178" t="s">
        <v>3712</v>
      </c>
      <c r="CU128" s="186"/>
      <c r="CV128" s="186"/>
      <c r="CW128" s="186"/>
      <c r="CX128" s="186"/>
      <c r="CY128" s="186"/>
      <c r="CZ128" s="186"/>
      <c r="DA128" s="186"/>
      <c r="DB128" s="186"/>
      <c r="DC128" s="178" t="s">
        <v>3713</v>
      </c>
      <c r="DD128" s="186"/>
      <c r="DE128" s="186"/>
    </row>
    <row r="129" spans="34:109" ht="15" customHeight="1">
      <c r="AH129" s="184"/>
      <c r="AI129" s="184"/>
      <c r="AJ129" s="184"/>
      <c r="AK129" s="184"/>
      <c r="AL129" s="172" t="str">
        <f t="shared" si="3"/>
        <v>Paso de Ovejas</v>
      </c>
      <c r="AM129" s="172" t="str">
        <f t="shared" si="4"/>
        <v>30126</v>
      </c>
      <c r="AN129" s="173" t="str">
        <f t="shared" si="5"/>
        <v>126</v>
      </c>
      <c r="AO129" s="184"/>
      <c r="AP129" s="170">
        <v>127</v>
      </c>
      <c r="AQ129" s="185"/>
      <c r="AR129" s="185"/>
      <c r="AS129" s="185"/>
      <c r="AT129" s="185"/>
      <c r="AU129" s="185"/>
      <c r="AV129" s="185"/>
      <c r="AW129" s="185"/>
      <c r="AX129" s="185"/>
      <c r="AY129" s="185"/>
      <c r="AZ129" s="185"/>
      <c r="BA129" s="185"/>
      <c r="BB129" s="185"/>
      <c r="BC129" s="185"/>
      <c r="BD129" s="185">
        <v>14999</v>
      </c>
      <c r="BE129" s="185">
        <v>15999</v>
      </c>
      <c r="BF129" s="185"/>
      <c r="BG129" s="185"/>
      <c r="BH129" s="185"/>
      <c r="BI129" s="185"/>
      <c r="BJ129" s="176" t="s">
        <v>3714</v>
      </c>
      <c r="BK129" s="176" t="s">
        <v>3715</v>
      </c>
      <c r="BL129" s="185"/>
      <c r="BM129" s="185"/>
      <c r="BN129" s="185"/>
      <c r="BO129" s="185"/>
      <c r="BP129" s="185"/>
      <c r="BQ129" s="185"/>
      <c r="BR129" s="185"/>
      <c r="BS129" s="185"/>
      <c r="BT129" s="176" t="s">
        <v>3716</v>
      </c>
      <c r="BU129" s="185"/>
      <c r="BV129" s="185"/>
      <c r="BW129" s="184"/>
      <c r="BX129" s="184"/>
      <c r="BY129" s="184"/>
      <c r="BZ129" s="186"/>
      <c r="CA129" s="186"/>
      <c r="CB129" s="186"/>
      <c r="CC129" s="186"/>
      <c r="CD129" s="186"/>
      <c r="CE129" s="186"/>
      <c r="CF129" s="186"/>
      <c r="CG129" s="186"/>
      <c r="CH129" s="186"/>
      <c r="CI129" s="186"/>
      <c r="CJ129" s="186"/>
      <c r="CK129" s="186"/>
      <c r="CL129" s="186"/>
      <c r="CM129" s="178" t="s">
        <v>397</v>
      </c>
      <c r="CN129" s="178" t="s">
        <v>397</v>
      </c>
      <c r="CO129" s="186"/>
      <c r="CP129" s="186"/>
      <c r="CQ129" s="186"/>
      <c r="CR129" s="186"/>
      <c r="CS129" s="178" t="s">
        <v>3717</v>
      </c>
      <c r="CT129" s="178" t="s">
        <v>3718</v>
      </c>
      <c r="CU129" s="186"/>
      <c r="CV129" s="186"/>
      <c r="CW129" s="186"/>
      <c r="CX129" s="186"/>
      <c r="CY129" s="186"/>
      <c r="CZ129" s="186"/>
      <c r="DA129" s="186"/>
      <c r="DB129" s="186"/>
      <c r="DC129" s="178" t="s">
        <v>3719</v>
      </c>
      <c r="DD129" s="186"/>
      <c r="DE129" s="186"/>
    </row>
    <row r="130" spans="34:109" ht="15" customHeight="1">
      <c r="AH130" s="184"/>
      <c r="AI130" s="184"/>
      <c r="AJ130" s="184"/>
      <c r="AK130" s="184"/>
      <c r="AL130" s="172" t="str">
        <f t="shared" si="3"/>
        <v>La Perla</v>
      </c>
      <c r="AM130" s="172" t="str">
        <f t="shared" si="4"/>
        <v>30127</v>
      </c>
      <c r="AN130" s="173" t="str">
        <f t="shared" si="5"/>
        <v>127</v>
      </c>
      <c r="AO130" s="184"/>
      <c r="AP130" s="170">
        <v>128</v>
      </c>
      <c r="AQ130" s="185"/>
      <c r="AR130" s="185"/>
      <c r="AS130" s="185"/>
      <c r="AT130" s="185"/>
      <c r="AU130" s="185"/>
      <c r="AV130" s="185"/>
      <c r="AW130" s="185"/>
      <c r="AX130" s="185"/>
      <c r="AY130" s="185"/>
      <c r="AZ130" s="185"/>
      <c r="BA130" s="185"/>
      <c r="BB130" s="185"/>
      <c r="BC130" s="185"/>
      <c r="BD130" s="185"/>
      <c r="BE130" s="185"/>
      <c r="BF130" s="185"/>
      <c r="BG130" s="185"/>
      <c r="BH130" s="185"/>
      <c r="BI130" s="185"/>
      <c r="BJ130" s="176" t="s">
        <v>3720</v>
      </c>
      <c r="BK130" s="176" t="s">
        <v>3721</v>
      </c>
      <c r="BL130" s="185"/>
      <c r="BM130" s="185"/>
      <c r="BN130" s="185"/>
      <c r="BO130" s="185"/>
      <c r="BP130" s="185"/>
      <c r="BQ130" s="185"/>
      <c r="BR130" s="185"/>
      <c r="BS130" s="185"/>
      <c r="BT130" s="176" t="s">
        <v>3722</v>
      </c>
      <c r="BU130" s="185"/>
      <c r="BV130" s="185"/>
      <c r="BW130" s="184"/>
      <c r="BX130" s="184"/>
      <c r="BY130" s="184"/>
      <c r="BZ130" s="186"/>
      <c r="CA130" s="186"/>
      <c r="CB130" s="186"/>
      <c r="CC130" s="186"/>
      <c r="CD130" s="186"/>
      <c r="CE130" s="186"/>
      <c r="CF130" s="186"/>
      <c r="CG130" s="186"/>
      <c r="CH130" s="186"/>
      <c r="CI130" s="186"/>
      <c r="CJ130" s="186"/>
      <c r="CK130" s="186"/>
      <c r="CL130" s="186"/>
      <c r="CM130" s="186"/>
      <c r="CN130" s="186"/>
      <c r="CO130" s="186"/>
      <c r="CP130" s="186"/>
      <c r="CQ130" s="186"/>
      <c r="CR130" s="186"/>
      <c r="CS130" s="178" t="s">
        <v>3723</v>
      </c>
      <c r="CT130" s="178" t="s">
        <v>3724</v>
      </c>
      <c r="CU130" s="186"/>
      <c r="CV130" s="186"/>
      <c r="CW130" s="186"/>
      <c r="CX130" s="186"/>
      <c r="CY130" s="186"/>
      <c r="CZ130" s="186"/>
      <c r="DA130" s="186"/>
      <c r="DB130" s="186"/>
      <c r="DC130" s="178" t="s">
        <v>3725</v>
      </c>
      <c r="DD130" s="186"/>
      <c r="DE130" s="186"/>
    </row>
    <row r="131" spans="34:109" ht="15" customHeight="1">
      <c r="AH131" s="184"/>
      <c r="AI131" s="184"/>
      <c r="AJ131" s="184"/>
      <c r="AK131" s="184"/>
      <c r="AL131" s="172" t="str">
        <f t="shared" si="3"/>
        <v>Perote</v>
      </c>
      <c r="AM131" s="172" t="str">
        <f t="shared" si="4"/>
        <v>30128</v>
      </c>
      <c r="AN131" s="173" t="str">
        <f t="shared" si="5"/>
        <v>128</v>
      </c>
      <c r="AO131" s="184"/>
      <c r="AP131" s="170">
        <v>129</v>
      </c>
      <c r="AQ131" s="185"/>
      <c r="AR131" s="185"/>
      <c r="AS131" s="185"/>
      <c r="AT131" s="185"/>
      <c r="AU131" s="185"/>
      <c r="AV131" s="185"/>
      <c r="AW131" s="185"/>
      <c r="AX131" s="185"/>
      <c r="AY131" s="185"/>
      <c r="AZ131" s="185"/>
      <c r="BA131" s="185"/>
      <c r="BB131" s="185"/>
      <c r="BC131" s="185"/>
      <c r="BD131" s="185"/>
      <c r="BE131" s="185"/>
      <c r="BF131" s="185"/>
      <c r="BG131" s="185"/>
      <c r="BH131" s="185"/>
      <c r="BI131" s="185"/>
      <c r="BJ131" s="176" t="s">
        <v>3726</v>
      </c>
      <c r="BK131" s="176" t="s">
        <v>3727</v>
      </c>
      <c r="BL131" s="185"/>
      <c r="BM131" s="185"/>
      <c r="BN131" s="185"/>
      <c r="BO131" s="185"/>
      <c r="BP131" s="185"/>
      <c r="BQ131" s="185"/>
      <c r="BR131" s="185"/>
      <c r="BS131" s="185"/>
      <c r="BT131" s="176" t="s">
        <v>3728</v>
      </c>
      <c r="BU131" s="185"/>
      <c r="BV131" s="185"/>
      <c r="BW131" s="184"/>
      <c r="BX131" s="184"/>
      <c r="BY131" s="184"/>
      <c r="BZ131" s="186"/>
      <c r="CA131" s="186"/>
      <c r="CB131" s="186"/>
      <c r="CC131" s="186"/>
      <c r="CD131" s="186"/>
      <c r="CE131" s="186"/>
      <c r="CF131" s="186"/>
      <c r="CG131" s="186"/>
      <c r="CH131" s="186"/>
      <c r="CI131" s="186"/>
      <c r="CJ131" s="186"/>
      <c r="CK131" s="186"/>
      <c r="CL131" s="186"/>
      <c r="CM131" s="186"/>
      <c r="CN131" s="186"/>
      <c r="CO131" s="186"/>
      <c r="CP131" s="186"/>
      <c r="CQ131" s="186"/>
      <c r="CR131" s="186"/>
      <c r="CS131" s="178" t="s">
        <v>3729</v>
      </c>
      <c r="CT131" s="178" t="s">
        <v>3730</v>
      </c>
      <c r="CU131" s="186"/>
      <c r="CV131" s="186"/>
      <c r="CW131" s="186"/>
      <c r="CX131" s="186"/>
      <c r="CY131" s="186"/>
      <c r="CZ131" s="186"/>
      <c r="DA131" s="186"/>
      <c r="DB131" s="186"/>
      <c r="DC131" s="178" t="s">
        <v>3731</v>
      </c>
      <c r="DD131" s="186"/>
      <c r="DE131" s="186"/>
    </row>
    <row r="132" spans="34:109" ht="15" customHeight="1">
      <c r="AH132" s="184"/>
      <c r="AI132" s="184"/>
      <c r="AJ132" s="184"/>
      <c r="AK132" s="184"/>
      <c r="AL132" s="172" t="str">
        <f t="shared" si="3"/>
        <v>Platón Sánchez</v>
      </c>
      <c r="AM132" s="172" t="str">
        <f t="shared" si="4"/>
        <v>30129</v>
      </c>
      <c r="AN132" s="173" t="str">
        <f t="shared" si="5"/>
        <v>129</v>
      </c>
      <c r="AO132" s="184"/>
      <c r="AP132" s="170">
        <v>130</v>
      </c>
      <c r="AQ132" s="185"/>
      <c r="AR132" s="185"/>
      <c r="AS132" s="185"/>
      <c r="AT132" s="185"/>
      <c r="AU132" s="185"/>
      <c r="AV132" s="185"/>
      <c r="AW132" s="185"/>
      <c r="AX132" s="185"/>
      <c r="AY132" s="185"/>
      <c r="AZ132" s="185"/>
      <c r="BA132" s="185"/>
      <c r="BB132" s="185"/>
      <c r="BC132" s="185"/>
      <c r="BD132" s="185"/>
      <c r="BE132" s="185"/>
      <c r="BF132" s="185"/>
      <c r="BG132" s="185"/>
      <c r="BH132" s="185"/>
      <c r="BI132" s="185"/>
      <c r="BJ132" s="176" t="s">
        <v>3732</v>
      </c>
      <c r="BK132" s="176" t="s">
        <v>3733</v>
      </c>
      <c r="BL132" s="185"/>
      <c r="BM132" s="185"/>
      <c r="BN132" s="185"/>
      <c r="BO132" s="185"/>
      <c r="BP132" s="185"/>
      <c r="BQ132" s="185"/>
      <c r="BR132" s="185"/>
      <c r="BS132" s="185"/>
      <c r="BT132" s="176" t="s">
        <v>3734</v>
      </c>
      <c r="BU132" s="185"/>
      <c r="BV132" s="185"/>
      <c r="BW132" s="184"/>
      <c r="BX132" s="184"/>
      <c r="BY132" s="184"/>
      <c r="BZ132" s="186"/>
      <c r="CA132" s="186"/>
      <c r="CB132" s="186"/>
      <c r="CC132" s="186"/>
      <c r="CD132" s="186"/>
      <c r="CE132" s="186"/>
      <c r="CF132" s="186"/>
      <c r="CG132" s="186"/>
      <c r="CH132" s="186"/>
      <c r="CI132" s="186"/>
      <c r="CJ132" s="186"/>
      <c r="CK132" s="186"/>
      <c r="CL132" s="186"/>
      <c r="CM132" s="186"/>
      <c r="CN132" s="186"/>
      <c r="CO132" s="186"/>
      <c r="CP132" s="186"/>
      <c r="CQ132" s="186"/>
      <c r="CR132" s="186"/>
      <c r="CS132" s="178" t="s">
        <v>3735</v>
      </c>
      <c r="CT132" s="178" t="s">
        <v>3736</v>
      </c>
      <c r="CU132" s="186"/>
      <c r="CV132" s="186"/>
      <c r="CW132" s="186"/>
      <c r="CX132" s="186"/>
      <c r="CY132" s="186"/>
      <c r="CZ132" s="186"/>
      <c r="DA132" s="186"/>
      <c r="DB132" s="186"/>
      <c r="DC132" s="178" t="s">
        <v>3737</v>
      </c>
      <c r="DD132" s="186"/>
      <c r="DE132" s="186"/>
    </row>
    <row r="133" spans="34:109" ht="15" hidden="1" customHeight="1">
      <c r="AH133" s="184"/>
      <c r="AI133" s="184"/>
      <c r="AJ133" s="184"/>
      <c r="AK133" s="184"/>
      <c r="AL133" s="172" t="str">
        <f t="shared" ref="AL133:AL196" si="6">IFERROR(IF(HLOOKUP($N$10, $BZ$3:$DE$574, $AP133, FALSE )="", "", HLOOKUP($N$10, $BZ$3:$DE$574, $AP133, FALSE)), "")</f>
        <v>Playa Vicente</v>
      </c>
      <c r="AM133" s="172" t="str">
        <f t="shared" ref="AM133:AM196" si="7">IFERROR(IF(AL133="", "", HLOOKUP($N$10, $AQ$3:$BV$574, AP133, FALSE)), "")</f>
        <v>30130</v>
      </c>
      <c r="AN133" s="173" t="str">
        <f t="shared" ref="AN133:AN196" si="8">MID(AM133, 3, 3)</f>
        <v>130</v>
      </c>
      <c r="AO133" s="184"/>
      <c r="AP133" s="170">
        <v>131</v>
      </c>
      <c r="AQ133" s="185"/>
      <c r="AR133" s="185"/>
      <c r="AS133" s="185"/>
      <c r="AT133" s="185"/>
      <c r="AU133" s="185"/>
      <c r="AV133" s="185"/>
      <c r="AW133" s="185"/>
      <c r="AX133" s="185"/>
      <c r="AY133" s="185"/>
      <c r="AZ133" s="185"/>
      <c r="BA133" s="185"/>
      <c r="BB133" s="185"/>
      <c r="BC133" s="185"/>
      <c r="BD133" s="185"/>
      <c r="BE133" s="185"/>
      <c r="BF133" s="185"/>
      <c r="BG133" s="185"/>
      <c r="BH133" s="185"/>
      <c r="BI133" s="185"/>
      <c r="BJ133" s="176" t="s">
        <v>3738</v>
      </c>
      <c r="BK133" s="176" t="s">
        <v>3739</v>
      </c>
      <c r="BL133" s="185"/>
      <c r="BM133" s="185"/>
      <c r="BN133" s="185"/>
      <c r="BO133" s="185"/>
      <c r="BP133" s="185"/>
      <c r="BQ133" s="185"/>
      <c r="BR133" s="185"/>
      <c r="BS133" s="185"/>
      <c r="BT133" s="176" t="s">
        <v>3740</v>
      </c>
      <c r="BU133" s="185"/>
      <c r="BV133" s="185"/>
      <c r="BW133" s="184"/>
      <c r="BX133" s="184"/>
      <c r="BY133" s="184"/>
      <c r="BZ133" s="186"/>
      <c r="CA133" s="186"/>
      <c r="CB133" s="186"/>
      <c r="CC133" s="186"/>
      <c r="CD133" s="186"/>
      <c r="CE133" s="186"/>
      <c r="CF133" s="186"/>
      <c r="CG133" s="186"/>
      <c r="CH133" s="186"/>
      <c r="CI133" s="186"/>
      <c r="CJ133" s="186"/>
      <c r="CK133" s="186"/>
      <c r="CL133" s="186"/>
      <c r="CM133" s="186"/>
      <c r="CN133" s="186"/>
      <c r="CO133" s="186"/>
      <c r="CP133" s="186"/>
      <c r="CQ133" s="186"/>
      <c r="CR133" s="186"/>
      <c r="CS133" s="178" t="s">
        <v>3741</v>
      </c>
      <c r="CT133" s="178" t="s">
        <v>3742</v>
      </c>
      <c r="CU133" s="186"/>
      <c r="CV133" s="186"/>
      <c r="CW133" s="186"/>
      <c r="CX133" s="186"/>
      <c r="CY133" s="186"/>
      <c r="CZ133" s="186"/>
      <c r="DA133" s="186"/>
      <c r="DB133" s="186"/>
      <c r="DC133" s="178" t="s">
        <v>3743</v>
      </c>
      <c r="DD133" s="186"/>
      <c r="DE133" s="186"/>
    </row>
    <row r="134" spans="34:109" ht="15" hidden="1" customHeight="1">
      <c r="AH134" s="184"/>
      <c r="AI134" s="184"/>
      <c r="AJ134" s="184"/>
      <c r="AK134" s="184"/>
      <c r="AL134" s="172" t="str">
        <f t="shared" si="6"/>
        <v>Poza Rica de Hidalgo</v>
      </c>
      <c r="AM134" s="172" t="str">
        <f t="shared" si="7"/>
        <v>30131</v>
      </c>
      <c r="AN134" s="173" t="str">
        <f t="shared" si="8"/>
        <v>131</v>
      </c>
      <c r="AO134" s="184"/>
      <c r="AP134" s="170">
        <v>132</v>
      </c>
      <c r="AQ134" s="185"/>
      <c r="AR134" s="185"/>
      <c r="AS134" s="185"/>
      <c r="AT134" s="185"/>
      <c r="AU134" s="185"/>
      <c r="AV134" s="185"/>
      <c r="AW134" s="185"/>
      <c r="AX134" s="185"/>
      <c r="AY134" s="185"/>
      <c r="AZ134" s="185"/>
      <c r="BA134" s="185"/>
      <c r="BB134" s="185"/>
      <c r="BC134" s="185"/>
      <c r="BD134" s="185"/>
      <c r="BE134" s="185"/>
      <c r="BF134" s="185"/>
      <c r="BG134" s="185"/>
      <c r="BH134" s="185"/>
      <c r="BI134" s="185"/>
      <c r="BJ134" s="176" t="s">
        <v>3744</v>
      </c>
      <c r="BK134" s="176" t="s">
        <v>3745</v>
      </c>
      <c r="BL134" s="185"/>
      <c r="BM134" s="185"/>
      <c r="BN134" s="185"/>
      <c r="BO134" s="185"/>
      <c r="BP134" s="185"/>
      <c r="BQ134" s="185"/>
      <c r="BR134" s="185"/>
      <c r="BS134" s="185"/>
      <c r="BT134" s="176" t="s">
        <v>3746</v>
      </c>
      <c r="BU134" s="185"/>
      <c r="BV134" s="185"/>
      <c r="BW134" s="184"/>
      <c r="BX134" s="184"/>
      <c r="BY134" s="184"/>
      <c r="BZ134" s="186"/>
      <c r="CA134" s="186"/>
      <c r="CB134" s="186"/>
      <c r="CC134" s="186"/>
      <c r="CD134" s="186"/>
      <c r="CE134" s="186"/>
      <c r="CF134" s="186"/>
      <c r="CG134" s="186"/>
      <c r="CH134" s="186"/>
      <c r="CI134" s="186"/>
      <c r="CJ134" s="186"/>
      <c r="CK134" s="186"/>
      <c r="CL134" s="186"/>
      <c r="CM134" s="186"/>
      <c r="CN134" s="186"/>
      <c r="CO134" s="186"/>
      <c r="CP134" s="186"/>
      <c r="CQ134" s="186"/>
      <c r="CR134" s="186"/>
      <c r="CS134" s="178" t="s">
        <v>3747</v>
      </c>
      <c r="CT134" s="178" t="s">
        <v>3748</v>
      </c>
      <c r="CU134" s="186"/>
      <c r="CV134" s="186"/>
      <c r="CW134" s="186"/>
      <c r="CX134" s="186"/>
      <c r="CY134" s="186"/>
      <c r="CZ134" s="186"/>
      <c r="DA134" s="186"/>
      <c r="DB134" s="186"/>
      <c r="DC134" s="178" t="s">
        <v>3749</v>
      </c>
      <c r="DD134" s="186"/>
      <c r="DE134" s="186"/>
    </row>
    <row r="135" spans="34:109" ht="15" hidden="1" customHeight="1">
      <c r="AH135" s="184"/>
      <c r="AI135" s="184"/>
      <c r="AJ135" s="184"/>
      <c r="AK135" s="184"/>
      <c r="AL135" s="172" t="str">
        <f t="shared" si="6"/>
        <v>Las Vigas de Ramírez</v>
      </c>
      <c r="AM135" s="172" t="str">
        <f t="shared" si="7"/>
        <v>30132</v>
      </c>
      <c r="AN135" s="173" t="str">
        <f t="shared" si="8"/>
        <v>132</v>
      </c>
      <c r="AO135" s="184"/>
      <c r="AP135" s="170">
        <v>133</v>
      </c>
      <c r="AQ135" s="185"/>
      <c r="AR135" s="185"/>
      <c r="AS135" s="185"/>
      <c r="AT135" s="185"/>
      <c r="AU135" s="185"/>
      <c r="AV135" s="185"/>
      <c r="AW135" s="185"/>
      <c r="AX135" s="185"/>
      <c r="AY135" s="185"/>
      <c r="AZ135" s="185"/>
      <c r="BA135" s="185"/>
      <c r="BB135" s="185"/>
      <c r="BC135" s="185"/>
      <c r="BD135" s="185"/>
      <c r="BE135" s="185"/>
      <c r="BF135" s="185"/>
      <c r="BG135" s="185"/>
      <c r="BH135" s="185"/>
      <c r="BI135" s="185"/>
      <c r="BJ135" s="176" t="s">
        <v>3750</v>
      </c>
      <c r="BK135" s="176" t="s">
        <v>3751</v>
      </c>
      <c r="BL135" s="185"/>
      <c r="BM135" s="185"/>
      <c r="BN135" s="185"/>
      <c r="BO135" s="185"/>
      <c r="BP135" s="185"/>
      <c r="BQ135" s="185"/>
      <c r="BR135" s="185"/>
      <c r="BS135" s="185"/>
      <c r="BT135" s="176" t="s">
        <v>3752</v>
      </c>
      <c r="BU135" s="185"/>
      <c r="BV135" s="185"/>
      <c r="BW135" s="184"/>
      <c r="BX135" s="184"/>
      <c r="BY135" s="184"/>
      <c r="BZ135" s="186"/>
      <c r="CA135" s="186"/>
      <c r="CB135" s="186"/>
      <c r="CC135" s="186"/>
      <c r="CD135" s="186"/>
      <c r="CE135" s="186"/>
      <c r="CF135" s="186"/>
      <c r="CG135" s="186"/>
      <c r="CH135" s="186"/>
      <c r="CI135" s="186"/>
      <c r="CJ135" s="186"/>
      <c r="CK135" s="186"/>
      <c r="CL135" s="186"/>
      <c r="CM135" s="186"/>
      <c r="CN135" s="186"/>
      <c r="CO135" s="186"/>
      <c r="CP135" s="186"/>
      <c r="CQ135" s="186"/>
      <c r="CR135" s="186"/>
      <c r="CS135" s="178" t="s">
        <v>3753</v>
      </c>
      <c r="CT135" s="178" t="s">
        <v>3754</v>
      </c>
      <c r="CU135" s="186"/>
      <c r="CV135" s="186"/>
      <c r="CW135" s="186"/>
      <c r="CX135" s="186"/>
      <c r="CY135" s="186"/>
      <c r="CZ135" s="186"/>
      <c r="DA135" s="186"/>
      <c r="DB135" s="186"/>
      <c r="DC135" s="178" t="s">
        <v>3755</v>
      </c>
      <c r="DD135" s="186"/>
      <c r="DE135" s="186"/>
    </row>
    <row r="136" spans="34:109" ht="15" hidden="1" customHeight="1">
      <c r="AH136" s="184"/>
      <c r="AI136" s="184"/>
      <c r="AJ136" s="184"/>
      <c r="AK136" s="184"/>
      <c r="AL136" s="172" t="str">
        <f t="shared" si="6"/>
        <v>Pueblo Viejo</v>
      </c>
      <c r="AM136" s="172" t="str">
        <f t="shared" si="7"/>
        <v>30133</v>
      </c>
      <c r="AN136" s="173" t="str">
        <f t="shared" si="8"/>
        <v>133</v>
      </c>
      <c r="AO136" s="184"/>
      <c r="AP136" s="170">
        <v>134</v>
      </c>
      <c r="AQ136" s="185"/>
      <c r="AR136" s="185"/>
      <c r="AS136" s="185"/>
      <c r="AT136" s="185"/>
      <c r="AU136" s="185"/>
      <c r="AV136" s="185"/>
      <c r="AW136" s="185"/>
      <c r="AX136" s="185"/>
      <c r="AY136" s="185"/>
      <c r="AZ136" s="185"/>
      <c r="BA136" s="185"/>
      <c r="BB136" s="185"/>
      <c r="BC136" s="185"/>
      <c r="BD136" s="185"/>
      <c r="BE136" s="185"/>
      <c r="BF136" s="185"/>
      <c r="BG136" s="185"/>
      <c r="BH136" s="185"/>
      <c r="BI136" s="185"/>
      <c r="BJ136" s="176" t="s">
        <v>3756</v>
      </c>
      <c r="BK136" s="176" t="s">
        <v>3757</v>
      </c>
      <c r="BL136" s="185"/>
      <c r="BM136" s="185"/>
      <c r="BN136" s="185"/>
      <c r="BO136" s="185"/>
      <c r="BP136" s="185"/>
      <c r="BQ136" s="185"/>
      <c r="BR136" s="185"/>
      <c r="BS136" s="185"/>
      <c r="BT136" s="176" t="s">
        <v>3758</v>
      </c>
      <c r="BU136" s="185"/>
      <c r="BV136" s="185"/>
      <c r="BW136" s="184"/>
      <c r="BX136" s="184"/>
      <c r="BY136" s="184"/>
      <c r="BZ136" s="186"/>
      <c r="CA136" s="186"/>
      <c r="CB136" s="186"/>
      <c r="CC136" s="186"/>
      <c r="CD136" s="186"/>
      <c r="CE136" s="186"/>
      <c r="CF136" s="186"/>
      <c r="CG136" s="186"/>
      <c r="CH136" s="186"/>
      <c r="CI136" s="186"/>
      <c r="CJ136" s="186"/>
      <c r="CK136" s="186"/>
      <c r="CL136" s="186"/>
      <c r="CM136" s="186"/>
      <c r="CN136" s="186"/>
      <c r="CO136" s="186"/>
      <c r="CP136" s="186"/>
      <c r="CQ136" s="186"/>
      <c r="CR136" s="186"/>
      <c r="CS136" s="178" t="s">
        <v>3759</v>
      </c>
      <c r="CT136" s="178" t="s">
        <v>3760</v>
      </c>
      <c r="CU136" s="186"/>
      <c r="CV136" s="186"/>
      <c r="CW136" s="186"/>
      <c r="CX136" s="186"/>
      <c r="CY136" s="186"/>
      <c r="CZ136" s="186"/>
      <c r="DA136" s="186"/>
      <c r="DB136" s="186"/>
      <c r="DC136" s="178" t="s">
        <v>3761</v>
      </c>
      <c r="DD136" s="186"/>
      <c r="DE136" s="186"/>
    </row>
    <row r="137" spans="34:109" ht="15" hidden="1" customHeight="1">
      <c r="AH137" s="184"/>
      <c r="AI137" s="184"/>
      <c r="AJ137" s="184"/>
      <c r="AK137" s="184"/>
      <c r="AL137" s="172" t="str">
        <f t="shared" si="6"/>
        <v>Puente Nacional</v>
      </c>
      <c r="AM137" s="172" t="str">
        <f t="shared" si="7"/>
        <v>30134</v>
      </c>
      <c r="AN137" s="173" t="str">
        <f t="shared" si="8"/>
        <v>134</v>
      </c>
      <c r="AO137" s="184"/>
      <c r="AP137" s="170">
        <v>135</v>
      </c>
      <c r="AQ137" s="185"/>
      <c r="AR137" s="185"/>
      <c r="AS137" s="185"/>
      <c r="AT137" s="185"/>
      <c r="AU137" s="185"/>
      <c r="AV137" s="185"/>
      <c r="AW137" s="185"/>
      <c r="AX137" s="185"/>
      <c r="AY137" s="185"/>
      <c r="AZ137" s="185"/>
      <c r="BA137" s="185"/>
      <c r="BB137" s="185"/>
      <c r="BC137" s="185"/>
      <c r="BD137" s="185"/>
      <c r="BE137" s="185"/>
      <c r="BF137" s="185"/>
      <c r="BG137" s="185"/>
      <c r="BH137" s="185"/>
      <c r="BI137" s="185"/>
      <c r="BJ137" s="176" t="s">
        <v>3762</v>
      </c>
      <c r="BK137" s="176" t="s">
        <v>3763</v>
      </c>
      <c r="BL137" s="185"/>
      <c r="BM137" s="185"/>
      <c r="BN137" s="185"/>
      <c r="BO137" s="185"/>
      <c r="BP137" s="185"/>
      <c r="BQ137" s="185"/>
      <c r="BR137" s="185"/>
      <c r="BS137" s="185"/>
      <c r="BT137" s="176" t="s">
        <v>3764</v>
      </c>
      <c r="BU137" s="185"/>
      <c r="BV137" s="185"/>
      <c r="BW137" s="184"/>
      <c r="BX137" s="184"/>
      <c r="BY137" s="184"/>
      <c r="BZ137" s="186"/>
      <c r="CA137" s="186"/>
      <c r="CB137" s="186"/>
      <c r="CC137" s="186"/>
      <c r="CD137" s="186"/>
      <c r="CE137" s="186"/>
      <c r="CF137" s="186"/>
      <c r="CG137" s="186"/>
      <c r="CH137" s="186"/>
      <c r="CI137" s="186"/>
      <c r="CJ137" s="186"/>
      <c r="CK137" s="186"/>
      <c r="CL137" s="186"/>
      <c r="CM137" s="186"/>
      <c r="CN137" s="186"/>
      <c r="CO137" s="186"/>
      <c r="CP137" s="186"/>
      <c r="CQ137" s="186"/>
      <c r="CR137" s="186"/>
      <c r="CS137" s="178" t="s">
        <v>3765</v>
      </c>
      <c r="CT137" s="178" t="s">
        <v>3766</v>
      </c>
      <c r="CU137" s="186"/>
      <c r="CV137" s="186"/>
      <c r="CW137" s="186"/>
      <c r="CX137" s="186"/>
      <c r="CY137" s="186"/>
      <c r="CZ137" s="186"/>
      <c r="DA137" s="186"/>
      <c r="DB137" s="186"/>
      <c r="DC137" s="178" t="s">
        <v>3767</v>
      </c>
      <c r="DD137" s="186"/>
      <c r="DE137" s="186"/>
    </row>
    <row r="138" spans="34:109" ht="15" hidden="1" customHeight="1">
      <c r="AH138" s="184"/>
      <c r="AI138" s="184"/>
      <c r="AJ138" s="184"/>
      <c r="AK138" s="184"/>
      <c r="AL138" s="172" t="str">
        <f t="shared" si="6"/>
        <v>Rafael Delgado</v>
      </c>
      <c r="AM138" s="172" t="str">
        <f t="shared" si="7"/>
        <v>30135</v>
      </c>
      <c r="AN138" s="173" t="str">
        <f t="shared" si="8"/>
        <v>135</v>
      </c>
      <c r="AO138" s="184"/>
      <c r="AP138" s="170">
        <v>136</v>
      </c>
      <c r="AQ138" s="185"/>
      <c r="AR138" s="185"/>
      <c r="AS138" s="185"/>
      <c r="AT138" s="185"/>
      <c r="AU138" s="185"/>
      <c r="AV138" s="185"/>
      <c r="AW138" s="185"/>
      <c r="AX138" s="185"/>
      <c r="AY138" s="185"/>
      <c r="AZ138" s="185"/>
      <c r="BA138" s="185"/>
      <c r="BB138" s="185"/>
      <c r="BC138" s="185"/>
      <c r="BD138" s="185"/>
      <c r="BE138" s="185"/>
      <c r="BF138" s="185"/>
      <c r="BG138" s="185"/>
      <c r="BH138" s="185"/>
      <c r="BI138" s="185"/>
      <c r="BJ138" s="176" t="s">
        <v>3768</v>
      </c>
      <c r="BK138" s="176" t="s">
        <v>3769</v>
      </c>
      <c r="BL138" s="185"/>
      <c r="BM138" s="185"/>
      <c r="BN138" s="185"/>
      <c r="BO138" s="185"/>
      <c r="BP138" s="185"/>
      <c r="BQ138" s="185"/>
      <c r="BR138" s="185"/>
      <c r="BS138" s="185"/>
      <c r="BT138" s="176" t="s">
        <v>3770</v>
      </c>
      <c r="BU138" s="185"/>
      <c r="BV138" s="185"/>
      <c r="BW138" s="184"/>
      <c r="BX138" s="184"/>
      <c r="BY138" s="184"/>
      <c r="BZ138" s="186"/>
      <c r="CA138" s="186"/>
      <c r="CB138" s="186"/>
      <c r="CC138" s="186"/>
      <c r="CD138" s="186"/>
      <c r="CE138" s="186"/>
      <c r="CF138" s="186"/>
      <c r="CG138" s="186"/>
      <c r="CH138" s="186"/>
      <c r="CI138" s="186"/>
      <c r="CJ138" s="186"/>
      <c r="CK138" s="186"/>
      <c r="CL138" s="186"/>
      <c r="CM138" s="186"/>
      <c r="CN138" s="186"/>
      <c r="CO138" s="186"/>
      <c r="CP138" s="186"/>
      <c r="CQ138" s="186"/>
      <c r="CR138" s="186"/>
      <c r="CS138" s="178" t="s">
        <v>3771</v>
      </c>
      <c r="CT138" s="178" t="s">
        <v>3772</v>
      </c>
      <c r="CU138" s="186"/>
      <c r="CV138" s="186"/>
      <c r="CW138" s="186"/>
      <c r="CX138" s="186"/>
      <c r="CY138" s="186"/>
      <c r="CZ138" s="186"/>
      <c r="DA138" s="186"/>
      <c r="DB138" s="186"/>
      <c r="DC138" s="178" t="s">
        <v>3773</v>
      </c>
      <c r="DD138" s="186"/>
      <c r="DE138" s="186"/>
    </row>
    <row r="139" spans="34:109" ht="15" hidden="1" customHeight="1">
      <c r="AH139" s="184"/>
      <c r="AI139" s="184"/>
      <c r="AJ139" s="184"/>
      <c r="AK139" s="184"/>
      <c r="AL139" s="172" t="str">
        <f t="shared" si="6"/>
        <v>Rafael Lucio</v>
      </c>
      <c r="AM139" s="172" t="str">
        <f t="shared" si="7"/>
        <v>30136</v>
      </c>
      <c r="AN139" s="173" t="str">
        <f t="shared" si="8"/>
        <v>136</v>
      </c>
      <c r="AO139" s="184"/>
      <c r="AP139" s="170">
        <v>137</v>
      </c>
      <c r="AQ139" s="185"/>
      <c r="AR139" s="185"/>
      <c r="AS139" s="185"/>
      <c r="AT139" s="185"/>
      <c r="AU139" s="185"/>
      <c r="AV139" s="185"/>
      <c r="AW139" s="185"/>
      <c r="AX139" s="185"/>
      <c r="AY139" s="185"/>
      <c r="AZ139" s="185"/>
      <c r="BA139" s="185"/>
      <c r="BB139" s="185"/>
      <c r="BC139" s="185"/>
      <c r="BD139" s="185"/>
      <c r="BE139" s="185"/>
      <c r="BF139" s="185"/>
      <c r="BG139" s="185"/>
      <c r="BH139" s="185"/>
      <c r="BI139" s="185"/>
      <c r="BJ139" s="176" t="s">
        <v>3774</v>
      </c>
      <c r="BK139" s="176" t="s">
        <v>3775</v>
      </c>
      <c r="BL139" s="185"/>
      <c r="BM139" s="185"/>
      <c r="BN139" s="185"/>
      <c r="BO139" s="185"/>
      <c r="BP139" s="185"/>
      <c r="BQ139" s="185"/>
      <c r="BR139" s="185"/>
      <c r="BS139" s="185"/>
      <c r="BT139" s="176" t="s">
        <v>3776</v>
      </c>
      <c r="BU139" s="185"/>
      <c r="BV139" s="185"/>
      <c r="BW139" s="184"/>
      <c r="BX139" s="184"/>
      <c r="BY139" s="184"/>
      <c r="BZ139" s="186"/>
      <c r="CA139" s="186"/>
      <c r="CB139" s="186"/>
      <c r="CC139" s="186"/>
      <c r="CD139" s="186"/>
      <c r="CE139" s="186"/>
      <c r="CF139" s="186"/>
      <c r="CG139" s="186"/>
      <c r="CH139" s="186"/>
      <c r="CI139" s="186"/>
      <c r="CJ139" s="186"/>
      <c r="CK139" s="186"/>
      <c r="CL139" s="186"/>
      <c r="CM139" s="186"/>
      <c r="CN139" s="186"/>
      <c r="CO139" s="186"/>
      <c r="CP139" s="186"/>
      <c r="CQ139" s="186"/>
      <c r="CR139" s="186"/>
      <c r="CS139" s="178" t="s">
        <v>3777</v>
      </c>
      <c r="CT139" s="178" t="s">
        <v>3778</v>
      </c>
      <c r="CU139" s="186"/>
      <c r="CV139" s="186"/>
      <c r="CW139" s="186"/>
      <c r="CX139" s="186"/>
      <c r="CY139" s="186"/>
      <c r="CZ139" s="186"/>
      <c r="DA139" s="186"/>
      <c r="DB139" s="186"/>
      <c r="DC139" s="178" t="s">
        <v>3779</v>
      </c>
      <c r="DD139" s="186"/>
      <c r="DE139" s="186"/>
    </row>
    <row r="140" spans="34:109" ht="15" hidden="1" customHeight="1">
      <c r="AH140" s="184"/>
      <c r="AI140" s="184"/>
      <c r="AJ140" s="184"/>
      <c r="AK140" s="184"/>
      <c r="AL140" s="172" t="str">
        <f t="shared" si="6"/>
        <v>Los Reyes</v>
      </c>
      <c r="AM140" s="172" t="str">
        <f t="shared" si="7"/>
        <v>30137</v>
      </c>
      <c r="AN140" s="173" t="str">
        <f t="shared" si="8"/>
        <v>137</v>
      </c>
      <c r="AO140" s="184"/>
      <c r="AP140" s="170">
        <v>138</v>
      </c>
      <c r="AQ140" s="185"/>
      <c r="AR140" s="185"/>
      <c r="AS140" s="185"/>
      <c r="AT140" s="185"/>
      <c r="AU140" s="185"/>
      <c r="AV140" s="185"/>
      <c r="AW140" s="185"/>
      <c r="AX140" s="185"/>
      <c r="AY140" s="185"/>
      <c r="AZ140" s="185"/>
      <c r="BA140" s="185"/>
      <c r="BB140" s="185"/>
      <c r="BC140" s="185"/>
      <c r="BD140" s="185"/>
      <c r="BE140" s="185"/>
      <c r="BF140" s="185"/>
      <c r="BG140" s="185"/>
      <c r="BH140" s="185"/>
      <c r="BI140" s="185"/>
      <c r="BJ140" s="176" t="s">
        <v>3780</v>
      </c>
      <c r="BK140" s="176" t="s">
        <v>3781</v>
      </c>
      <c r="BL140" s="185"/>
      <c r="BM140" s="185"/>
      <c r="BN140" s="185"/>
      <c r="BO140" s="185"/>
      <c r="BP140" s="185"/>
      <c r="BQ140" s="185"/>
      <c r="BR140" s="185"/>
      <c r="BS140" s="185"/>
      <c r="BT140" s="176" t="s">
        <v>3782</v>
      </c>
      <c r="BU140" s="185"/>
      <c r="BV140" s="185"/>
      <c r="BW140" s="184"/>
      <c r="BX140" s="184"/>
      <c r="BY140" s="184"/>
      <c r="BZ140" s="186"/>
      <c r="CA140" s="186"/>
      <c r="CB140" s="186"/>
      <c r="CC140" s="186"/>
      <c r="CD140" s="186"/>
      <c r="CE140" s="186"/>
      <c r="CF140" s="186"/>
      <c r="CG140" s="186"/>
      <c r="CH140" s="186"/>
      <c r="CI140" s="186"/>
      <c r="CJ140" s="186"/>
      <c r="CK140" s="186"/>
      <c r="CL140" s="186"/>
      <c r="CM140" s="186"/>
      <c r="CN140" s="186"/>
      <c r="CO140" s="186"/>
      <c r="CP140" s="186"/>
      <c r="CQ140" s="186"/>
      <c r="CR140" s="186"/>
      <c r="CS140" s="178" t="s">
        <v>3783</v>
      </c>
      <c r="CT140" s="178" t="s">
        <v>3784</v>
      </c>
      <c r="CU140" s="186"/>
      <c r="CV140" s="186"/>
      <c r="CW140" s="186"/>
      <c r="CX140" s="186"/>
      <c r="CY140" s="186"/>
      <c r="CZ140" s="186"/>
      <c r="DA140" s="186"/>
      <c r="DB140" s="186"/>
      <c r="DC140" s="178" t="s">
        <v>2932</v>
      </c>
      <c r="DD140" s="186"/>
      <c r="DE140" s="186"/>
    </row>
    <row r="141" spans="34:109" ht="15" hidden="1" customHeight="1">
      <c r="AH141" s="184"/>
      <c r="AI141" s="184"/>
      <c r="AJ141" s="184"/>
      <c r="AK141" s="184"/>
      <c r="AL141" s="172" t="str">
        <f t="shared" si="6"/>
        <v>Río Blanco</v>
      </c>
      <c r="AM141" s="172" t="str">
        <f t="shared" si="7"/>
        <v>30138</v>
      </c>
      <c r="AN141" s="173" t="str">
        <f t="shared" si="8"/>
        <v>138</v>
      </c>
      <c r="AO141" s="184"/>
      <c r="AP141" s="170">
        <v>139</v>
      </c>
      <c r="AQ141" s="185"/>
      <c r="AR141" s="185"/>
      <c r="AS141" s="185"/>
      <c r="AT141" s="185"/>
      <c r="AU141" s="185"/>
      <c r="AV141" s="185"/>
      <c r="AW141" s="185"/>
      <c r="AX141" s="185"/>
      <c r="AY141" s="185"/>
      <c r="AZ141" s="185"/>
      <c r="BA141" s="185"/>
      <c r="BB141" s="185"/>
      <c r="BC141" s="185"/>
      <c r="BD141" s="185"/>
      <c r="BE141" s="185"/>
      <c r="BF141" s="185"/>
      <c r="BG141" s="185"/>
      <c r="BH141" s="185"/>
      <c r="BI141" s="185"/>
      <c r="BJ141" s="176" t="s">
        <v>3785</v>
      </c>
      <c r="BK141" s="176" t="s">
        <v>3786</v>
      </c>
      <c r="BL141" s="185"/>
      <c r="BM141" s="185"/>
      <c r="BN141" s="185"/>
      <c r="BO141" s="185"/>
      <c r="BP141" s="185"/>
      <c r="BQ141" s="185"/>
      <c r="BR141" s="185"/>
      <c r="BS141" s="185"/>
      <c r="BT141" s="176" t="s">
        <v>3787</v>
      </c>
      <c r="BU141" s="185"/>
      <c r="BV141" s="185"/>
      <c r="BW141" s="184"/>
      <c r="BX141" s="184"/>
      <c r="BY141" s="184"/>
      <c r="BZ141" s="186"/>
      <c r="CA141" s="186"/>
      <c r="CB141" s="186"/>
      <c r="CC141" s="186"/>
      <c r="CD141" s="186"/>
      <c r="CE141" s="186"/>
      <c r="CF141" s="186"/>
      <c r="CG141" s="186"/>
      <c r="CH141" s="186"/>
      <c r="CI141" s="186"/>
      <c r="CJ141" s="186"/>
      <c r="CK141" s="186"/>
      <c r="CL141" s="186"/>
      <c r="CM141" s="186"/>
      <c r="CN141" s="186"/>
      <c r="CO141" s="186"/>
      <c r="CP141" s="186"/>
      <c r="CQ141" s="186"/>
      <c r="CR141" s="186"/>
      <c r="CS141" s="178" t="s">
        <v>3788</v>
      </c>
      <c r="CT141" s="178" t="s">
        <v>3789</v>
      </c>
      <c r="CU141" s="186"/>
      <c r="CV141" s="186"/>
      <c r="CW141" s="186"/>
      <c r="CX141" s="186"/>
      <c r="CY141" s="186"/>
      <c r="CZ141" s="186"/>
      <c r="DA141" s="186"/>
      <c r="DB141" s="186"/>
      <c r="DC141" s="178" t="s">
        <v>3790</v>
      </c>
      <c r="DD141" s="186"/>
      <c r="DE141" s="186"/>
    </row>
    <row r="142" spans="34:109" ht="15" hidden="1" customHeight="1">
      <c r="AH142" s="184"/>
      <c r="AI142" s="184"/>
      <c r="AJ142" s="184"/>
      <c r="AK142" s="184"/>
      <c r="AL142" s="172" t="str">
        <f t="shared" si="6"/>
        <v>Saltabarranca</v>
      </c>
      <c r="AM142" s="172" t="str">
        <f t="shared" si="7"/>
        <v>30139</v>
      </c>
      <c r="AN142" s="173" t="str">
        <f t="shared" si="8"/>
        <v>139</v>
      </c>
      <c r="AO142" s="184"/>
      <c r="AP142" s="170">
        <v>140</v>
      </c>
      <c r="AQ142" s="185"/>
      <c r="AR142" s="185"/>
      <c r="AS142" s="185"/>
      <c r="AT142" s="185"/>
      <c r="AU142" s="185"/>
      <c r="AV142" s="185"/>
      <c r="AW142" s="185"/>
      <c r="AX142" s="185"/>
      <c r="AY142" s="185"/>
      <c r="AZ142" s="185"/>
      <c r="BA142" s="185"/>
      <c r="BB142" s="185"/>
      <c r="BC142" s="185"/>
      <c r="BD142" s="185"/>
      <c r="BE142" s="185"/>
      <c r="BF142" s="185"/>
      <c r="BG142" s="185"/>
      <c r="BH142" s="185"/>
      <c r="BI142" s="185"/>
      <c r="BJ142" s="176" t="s">
        <v>3791</v>
      </c>
      <c r="BK142" s="176" t="s">
        <v>3792</v>
      </c>
      <c r="BL142" s="185"/>
      <c r="BM142" s="185"/>
      <c r="BN142" s="185"/>
      <c r="BO142" s="185"/>
      <c r="BP142" s="185"/>
      <c r="BQ142" s="185"/>
      <c r="BR142" s="185"/>
      <c r="BS142" s="185"/>
      <c r="BT142" s="176" t="s">
        <v>3793</v>
      </c>
      <c r="BU142" s="185"/>
      <c r="BV142" s="185"/>
      <c r="BW142" s="184"/>
      <c r="BX142" s="184"/>
      <c r="BY142" s="184"/>
      <c r="BZ142" s="186"/>
      <c r="CA142" s="186"/>
      <c r="CB142" s="186"/>
      <c r="CC142" s="186"/>
      <c r="CD142" s="186"/>
      <c r="CE142" s="186"/>
      <c r="CF142" s="186"/>
      <c r="CG142" s="186"/>
      <c r="CH142" s="186"/>
      <c r="CI142" s="186"/>
      <c r="CJ142" s="186"/>
      <c r="CK142" s="186"/>
      <c r="CL142" s="186"/>
      <c r="CM142" s="186"/>
      <c r="CN142" s="186"/>
      <c r="CO142" s="186"/>
      <c r="CP142" s="186"/>
      <c r="CQ142" s="186"/>
      <c r="CR142" s="186"/>
      <c r="CS142" s="178" t="s">
        <v>3794</v>
      </c>
      <c r="CT142" s="178" t="s">
        <v>3795</v>
      </c>
      <c r="CU142" s="186"/>
      <c r="CV142" s="186"/>
      <c r="CW142" s="186"/>
      <c r="CX142" s="186"/>
      <c r="CY142" s="186"/>
      <c r="CZ142" s="186"/>
      <c r="DA142" s="186"/>
      <c r="DB142" s="186"/>
      <c r="DC142" s="178" t="s">
        <v>3796</v>
      </c>
      <c r="DD142" s="186"/>
      <c r="DE142" s="186"/>
    </row>
    <row r="143" spans="34:109" ht="15" hidden="1" customHeight="1">
      <c r="AH143" s="184"/>
      <c r="AI143" s="184"/>
      <c r="AJ143" s="184"/>
      <c r="AK143" s="184"/>
      <c r="AL143" s="172" t="str">
        <f t="shared" si="6"/>
        <v>San Andrés Tenejapan</v>
      </c>
      <c r="AM143" s="172" t="str">
        <f t="shared" si="7"/>
        <v>30140</v>
      </c>
      <c r="AN143" s="173" t="str">
        <f t="shared" si="8"/>
        <v>140</v>
      </c>
      <c r="AO143" s="184"/>
      <c r="AP143" s="170">
        <v>141</v>
      </c>
      <c r="AQ143" s="185"/>
      <c r="AR143" s="185"/>
      <c r="AS143" s="185"/>
      <c r="AT143" s="185"/>
      <c r="AU143" s="185"/>
      <c r="AV143" s="185"/>
      <c r="AW143" s="185"/>
      <c r="AX143" s="185"/>
      <c r="AY143" s="185"/>
      <c r="AZ143" s="185"/>
      <c r="BA143" s="185"/>
      <c r="BB143" s="185"/>
      <c r="BC143" s="185"/>
      <c r="BD143" s="185"/>
      <c r="BE143" s="185"/>
      <c r="BF143" s="185"/>
      <c r="BG143" s="185"/>
      <c r="BH143" s="185"/>
      <c r="BI143" s="185"/>
      <c r="BJ143" s="176" t="s">
        <v>3797</v>
      </c>
      <c r="BK143" s="176" t="s">
        <v>3798</v>
      </c>
      <c r="BL143" s="185"/>
      <c r="BM143" s="185"/>
      <c r="BN143" s="185"/>
      <c r="BO143" s="185"/>
      <c r="BP143" s="185"/>
      <c r="BQ143" s="185"/>
      <c r="BR143" s="185"/>
      <c r="BS143" s="185"/>
      <c r="BT143" s="176" t="s">
        <v>3799</v>
      </c>
      <c r="BU143" s="185"/>
      <c r="BV143" s="185"/>
      <c r="BW143" s="184"/>
      <c r="BX143" s="184"/>
      <c r="BY143" s="184"/>
      <c r="BZ143" s="186"/>
      <c r="CA143" s="186"/>
      <c r="CB143" s="186"/>
      <c r="CC143" s="186"/>
      <c r="CD143" s="186"/>
      <c r="CE143" s="186"/>
      <c r="CF143" s="186"/>
      <c r="CG143" s="186"/>
      <c r="CH143" s="186"/>
      <c r="CI143" s="186"/>
      <c r="CJ143" s="186"/>
      <c r="CK143" s="186"/>
      <c r="CL143" s="186"/>
      <c r="CM143" s="186"/>
      <c r="CN143" s="186"/>
      <c r="CO143" s="186"/>
      <c r="CP143" s="186"/>
      <c r="CQ143" s="186"/>
      <c r="CR143" s="186"/>
      <c r="CS143" s="178" t="s">
        <v>3800</v>
      </c>
      <c r="CT143" s="178" t="s">
        <v>3801</v>
      </c>
      <c r="CU143" s="186"/>
      <c r="CV143" s="186"/>
      <c r="CW143" s="186"/>
      <c r="CX143" s="186"/>
      <c r="CY143" s="186"/>
      <c r="CZ143" s="186"/>
      <c r="DA143" s="186"/>
      <c r="DB143" s="186"/>
      <c r="DC143" s="178" t="s">
        <v>3802</v>
      </c>
      <c r="DD143" s="186"/>
      <c r="DE143" s="186"/>
    </row>
    <row r="144" spans="34:109" ht="15" hidden="1" customHeight="1">
      <c r="AH144" s="184"/>
      <c r="AI144" s="184"/>
      <c r="AJ144" s="184"/>
      <c r="AK144" s="184"/>
      <c r="AL144" s="172" t="str">
        <f t="shared" si="6"/>
        <v>San Andrés Tuxtla</v>
      </c>
      <c r="AM144" s="172" t="str">
        <f t="shared" si="7"/>
        <v>30141</v>
      </c>
      <c r="AN144" s="173" t="str">
        <f t="shared" si="8"/>
        <v>141</v>
      </c>
      <c r="AO144" s="184"/>
      <c r="AP144" s="170">
        <v>142</v>
      </c>
      <c r="AQ144" s="185"/>
      <c r="AR144" s="185"/>
      <c r="AS144" s="185"/>
      <c r="AT144" s="185"/>
      <c r="AU144" s="185"/>
      <c r="AV144" s="185"/>
      <c r="AW144" s="185"/>
      <c r="AX144" s="185"/>
      <c r="AY144" s="185"/>
      <c r="AZ144" s="185"/>
      <c r="BA144" s="185"/>
      <c r="BB144" s="185"/>
      <c r="BC144" s="185"/>
      <c r="BD144" s="185"/>
      <c r="BE144" s="185"/>
      <c r="BF144" s="185"/>
      <c r="BG144" s="185"/>
      <c r="BH144" s="185"/>
      <c r="BI144" s="185"/>
      <c r="BJ144" s="176" t="s">
        <v>3803</v>
      </c>
      <c r="BK144" s="176" t="s">
        <v>3804</v>
      </c>
      <c r="BL144" s="185"/>
      <c r="BM144" s="185"/>
      <c r="BN144" s="185"/>
      <c r="BO144" s="185"/>
      <c r="BP144" s="185"/>
      <c r="BQ144" s="185"/>
      <c r="BR144" s="185"/>
      <c r="BS144" s="185"/>
      <c r="BT144" s="176" t="s">
        <v>3805</v>
      </c>
      <c r="BU144" s="185"/>
      <c r="BV144" s="185"/>
      <c r="BW144" s="184"/>
      <c r="BX144" s="184"/>
      <c r="BY144" s="184"/>
      <c r="BZ144" s="186"/>
      <c r="CA144" s="186"/>
      <c r="CB144" s="186"/>
      <c r="CC144" s="186"/>
      <c r="CD144" s="186"/>
      <c r="CE144" s="186"/>
      <c r="CF144" s="186"/>
      <c r="CG144" s="186"/>
      <c r="CH144" s="186"/>
      <c r="CI144" s="186"/>
      <c r="CJ144" s="186"/>
      <c r="CK144" s="186"/>
      <c r="CL144" s="186"/>
      <c r="CM144" s="186"/>
      <c r="CN144" s="186"/>
      <c r="CO144" s="186"/>
      <c r="CP144" s="186"/>
      <c r="CQ144" s="186"/>
      <c r="CR144" s="186"/>
      <c r="CS144" s="178" t="s">
        <v>3806</v>
      </c>
      <c r="CT144" s="178" t="s">
        <v>3807</v>
      </c>
      <c r="CU144" s="186"/>
      <c r="CV144" s="186"/>
      <c r="CW144" s="186"/>
      <c r="CX144" s="186"/>
      <c r="CY144" s="186"/>
      <c r="CZ144" s="186"/>
      <c r="DA144" s="186"/>
      <c r="DB144" s="186"/>
      <c r="DC144" s="178" t="s">
        <v>3808</v>
      </c>
      <c r="DD144" s="186"/>
      <c r="DE144" s="186"/>
    </row>
    <row r="145" spans="34:109" ht="15" hidden="1" customHeight="1">
      <c r="AH145" s="184"/>
      <c r="AI145" s="184"/>
      <c r="AJ145" s="184"/>
      <c r="AK145" s="184"/>
      <c r="AL145" s="172" t="str">
        <f t="shared" si="6"/>
        <v>San Juan Evangelista</v>
      </c>
      <c r="AM145" s="172" t="str">
        <f t="shared" si="7"/>
        <v>30142</v>
      </c>
      <c r="AN145" s="173" t="str">
        <f t="shared" si="8"/>
        <v>142</v>
      </c>
      <c r="AO145" s="184"/>
      <c r="AP145" s="170">
        <v>143</v>
      </c>
      <c r="AQ145" s="185"/>
      <c r="AR145" s="185"/>
      <c r="AS145" s="185"/>
      <c r="AT145" s="185"/>
      <c r="AU145" s="185"/>
      <c r="AV145" s="185"/>
      <c r="AW145" s="185"/>
      <c r="AX145" s="185"/>
      <c r="AY145" s="185"/>
      <c r="AZ145" s="185"/>
      <c r="BA145" s="185"/>
      <c r="BB145" s="185"/>
      <c r="BC145" s="185"/>
      <c r="BD145" s="185"/>
      <c r="BE145" s="185"/>
      <c r="BF145" s="185"/>
      <c r="BG145" s="185"/>
      <c r="BH145" s="185"/>
      <c r="BI145" s="185"/>
      <c r="BJ145" s="176" t="s">
        <v>3809</v>
      </c>
      <c r="BK145" s="176" t="s">
        <v>3810</v>
      </c>
      <c r="BL145" s="185"/>
      <c r="BM145" s="185"/>
      <c r="BN145" s="185"/>
      <c r="BO145" s="185"/>
      <c r="BP145" s="185"/>
      <c r="BQ145" s="185"/>
      <c r="BR145" s="185"/>
      <c r="BS145" s="185"/>
      <c r="BT145" s="176" t="s">
        <v>3811</v>
      </c>
      <c r="BU145" s="185"/>
      <c r="BV145" s="185"/>
      <c r="BW145" s="184"/>
      <c r="BX145" s="184"/>
      <c r="BY145" s="184"/>
      <c r="BZ145" s="186"/>
      <c r="CA145" s="186"/>
      <c r="CB145" s="186"/>
      <c r="CC145" s="186"/>
      <c r="CD145" s="186"/>
      <c r="CE145" s="186"/>
      <c r="CF145" s="186"/>
      <c r="CG145" s="186"/>
      <c r="CH145" s="186"/>
      <c r="CI145" s="186"/>
      <c r="CJ145" s="186"/>
      <c r="CK145" s="186"/>
      <c r="CL145" s="186"/>
      <c r="CM145" s="186"/>
      <c r="CN145" s="186"/>
      <c r="CO145" s="186"/>
      <c r="CP145" s="186"/>
      <c r="CQ145" s="186"/>
      <c r="CR145" s="186"/>
      <c r="CS145" s="178" t="s">
        <v>3812</v>
      </c>
      <c r="CT145" s="178" t="s">
        <v>3813</v>
      </c>
      <c r="CU145" s="186"/>
      <c r="CV145" s="186"/>
      <c r="CW145" s="186"/>
      <c r="CX145" s="186"/>
      <c r="CY145" s="186"/>
      <c r="CZ145" s="186"/>
      <c r="DA145" s="186"/>
      <c r="DB145" s="186"/>
      <c r="DC145" s="178" t="s">
        <v>3814</v>
      </c>
      <c r="DD145" s="186"/>
      <c r="DE145" s="186"/>
    </row>
    <row r="146" spans="34:109" ht="15" hidden="1" customHeight="1">
      <c r="AH146" s="184"/>
      <c r="AI146" s="184"/>
      <c r="AJ146" s="184"/>
      <c r="AK146" s="184"/>
      <c r="AL146" s="172" t="str">
        <f t="shared" si="6"/>
        <v>Santiago Tuxtla</v>
      </c>
      <c r="AM146" s="172" t="str">
        <f t="shared" si="7"/>
        <v>30143</v>
      </c>
      <c r="AN146" s="173" t="str">
        <f t="shared" si="8"/>
        <v>143</v>
      </c>
      <c r="AO146" s="184"/>
      <c r="AP146" s="170">
        <v>144</v>
      </c>
      <c r="AQ146" s="185"/>
      <c r="AR146" s="185"/>
      <c r="AS146" s="185"/>
      <c r="AT146" s="185"/>
      <c r="AU146" s="185"/>
      <c r="AV146" s="185"/>
      <c r="AW146" s="185"/>
      <c r="AX146" s="185"/>
      <c r="AY146" s="185"/>
      <c r="AZ146" s="185"/>
      <c r="BA146" s="185"/>
      <c r="BB146" s="185"/>
      <c r="BC146" s="185"/>
      <c r="BD146" s="185"/>
      <c r="BE146" s="185"/>
      <c r="BF146" s="185"/>
      <c r="BG146" s="185"/>
      <c r="BH146" s="185"/>
      <c r="BI146" s="185"/>
      <c r="BJ146" s="176" t="s">
        <v>3815</v>
      </c>
      <c r="BK146" s="176" t="s">
        <v>3816</v>
      </c>
      <c r="BL146" s="185"/>
      <c r="BM146" s="185"/>
      <c r="BN146" s="185"/>
      <c r="BO146" s="185"/>
      <c r="BP146" s="185"/>
      <c r="BQ146" s="185"/>
      <c r="BR146" s="185"/>
      <c r="BS146" s="185"/>
      <c r="BT146" s="176" t="s">
        <v>3817</v>
      </c>
      <c r="BU146" s="185"/>
      <c r="BV146" s="185"/>
      <c r="BW146" s="184"/>
      <c r="BX146" s="184"/>
      <c r="BY146" s="184"/>
      <c r="BZ146" s="186"/>
      <c r="CA146" s="186"/>
      <c r="CB146" s="186"/>
      <c r="CC146" s="186"/>
      <c r="CD146" s="186"/>
      <c r="CE146" s="186"/>
      <c r="CF146" s="186"/>
      <c r="CG146" s="186"/>
      <c r="CH146" s="186"/>
      <c r="CI146" s="186"/>
      <c r="CJ146" s="186"/>
      <c r="CK146" s="186"/>
      <c r="CL146" s="186"/>
      <c r="CM146" s="186"/>
      <c r="CN146" s="186"/>
      <c r="CO146" s="186"/>
      <c r="CP146" s="186"/>
      <c r="CQ146" s="186"/>
      <c r="CR146" s="186"/>
      <c r="CS146" s="178" t="s">
        <v>3818</v>
      </c>
      <c r="CT146" s="178" t="s">
        <v>3819</v>
      </c>
      <c r="CU146" s="186"/>
      <c r="CV146" s="186"/>
      <c r="CW146" s="186"/>
      <c r="CX146" s="186"/>
      <c r="CY146" s="186"/>
      <c r="CZ146" s="186"/>
      <c r="DA146" s="186"/>
      <c r="DB146" s="186"/>
      <c r="DC146" s="178" t="s">
        <v>3820</v>
      </c>
      <c r="DD146" s="186"/>
      <c r="DE146" s="186"/>
    </row>
    <row r="147" spans="34:109" ht="15" hidden="1" customHeight="1">
      <c r="AH147" s="184"/>
      <c r="AI147" s="184"/>
      <c r="AJ147" s="184"/>
      <c r="AK147" s="184"/>
      <c r="AL147" s="172" t="str">
        <f t="shared" si="6"/>
        <v>Sayula de Alemán</v>
      </c>
      <c r="AM147" s="172" t="str">
        <f t="shared" si="7"/>
        <v>30144</v>
      </c>
      <c r="AN147" s="173" t="str">
        <f t="shared" si="8"/>
        <v>144</v>
      </c>
      <c r="AO147" s="184"/>
      <c r="AP147" s="170">
        <v>145</v>
      </c>
      <c r="AQ147" s="185"/>
      <c r="AR147" s="185"/>
      <c r="AS147" s="185"/>
      <c r="AT147" s="185"/>
      <c r="AU147" s="185"/>
      <c r="AV147" s="185"/>
      <c r="AW147" s="185"/>
      <c r="AX147" s="185"/>
      <c r="AY147" s="185"/>
      <c r="AZ147" s="185"/>
      <c r="BA147" s="185"/>
      <c r="BB147" s="185"/>
      <c r="BC147" s="185"/>
      <c r="BD147" s="185"/>
      <c r="BE147" s="185"/>
      <c r="BF147" s="185"/>
      <c r="BG147" s="185"/>
      <c r="BH147" s="185"/>
      <c r="BI147" s="185"/>
      <c r="BJ147" s="176" t="s">
        <v>3821</v>
      </c>
      <c r="BK147" s="176" t="s">
        <v>3822</v>
      </c>
      <c r="BL147" s="185"/>
      <c r="BM147" s="185"/>
      <c r="BN147" s="185"/>
      <c r="BO147" s="185"/>
      <c r="BP147" s="185"/>
      <c r="BQ147" s="185"/>
      <c r="BR147" s="185"/>
      <c r="BS147" s="185"/>
      <c r="BT147" s="176" t="s">
        <v>3823</v>
      </c>
      <c r="BU147" s="185"/>
      <c r="BV147" s="185"/>
      <c r="BW147" s="184"/>
      <c r="BX147" s="184"/>
      <c r="BY147" s="184"/>
      <c r="BZ147" s="186"/>
      <c r="CA147" s="186"/>
      <c r="CB147" s="186"/>
      <c r="CC147" s="186"/>
      <c r="CD147" s="186"/>
      <c r="CE147" s="186"/>
      <c r="CF147" s="186"/>
      <c r="CG147" s="186"/>
      <c r="CH147" s="186"/>
      <c r="CI147" s="186"/>
      <c r="CJ147" s="186"/>
      <c r="CK147" s="186"/>
      <c r="CL147" s="186"/>
      <c r="CM147" s="186"/>
      <c r="CN147" s="186"/>
      <c r="CO147" s="186"/>
      <c r="CP147" s="186"/>
      <c r="CQ147" s="186"/>
      <c r="CR147" s="186"/>
      <c r="CS147" s="178" t="s">
        <v>3824</v>
      </c>
      <c r="CT147" s="178" t="s">
        <v>3825</v>
      </c>
      <c r="CU147" s="186"/>
      <c r="CV147" s="186"/>
      <c r="CW147" s="186"/>
      <c r="CX147" s="186"/>
      <c r="CY147" s="186"/>
      <c r="CZ147" s="186"/>
      <c r="DA147" s="186"/>
      <c r="DB147" s="186"/>
      <c r="DC147" s="178" t="s">
        <v>3826</v>
      </c>
      <c r="DD147" s="186"/>
      <c r="DE147" s="186"/>
    </row>
    <row r="148" spans="34:109" ht="15" hidden="1" customHeight="1">
      <c r="AH148" s="184"/>
      <c r="AI148" s="184"/>
      <c r="AJ148" s="184"/>
      <c r="AK148" s="184"/>
      <c r="AL148" s="172" t="str">
        <f t="shared" si="6"/>
        <v>Soconusco</v>
      </c>
      <c r="AM148" s="172" t="str">
        <f t="shared" si="7"/>
        <v>30145</v>
      </c>
      <c r="AN148" s="173" t="str">
        <f t="shared" si="8"/>
        <v>145</v>
      </c>
      <c r="AO148" s="184"/>
      <c r="AP148" s="170">
        <v>146</v>
      </c>
      <c r="AQ148" s="185"/>
      <c r="AR148" s="185"/>
      <c r="AS148" s="185"/>
      <c r="AT148" s="185"/>
      <c r="AU148" s="185"/>
      <c r="AV148" s="185"/>
      <c r="AW148" s="185"/>
      <c r="AX148" s="185"/>
      <c r="AY148" s="185"/>
      <c r="AZ148" s="185"/>
      <c r="BA148" s="185"/>
      <c r="BB148" s="185"/>
      <c r="BC148" s="185"/>
      <c r="BD148" s="185"/>
      <c r="BE148" s="185"/>
      <c r="BF148" s="185"/>
      <c r="BG148" s="185"/>
      <c r="BH148" s="185"/>
      <c r="BI148" s="185"/>
      <c r="BJ148" s="176" t="s">
        <v>3827</v>
      </c>
      <c r="BK148" s="176" t="s">
        <v>3828</v>
      </c>
      <c r="BL148" s="185"/>
      <c r="BM148" s="185"/>
      <c r="BN148" s="185"/>
      <c r="BO148" s="185"/>
      <c r="BP148" s="185"/>
      <c r="BQ148" s="185"/>
      <c r="BR148" s="185"/>
      <c r="BS148" s="185"/>
      <c r="BT148" s="176" t="s">
        <v>3829</v>
      </c>
      <c r="BU148" s="185"/>
      <c r="BV148" s="185"/>
      <c r="BW148" s="184"/>
      <c r="BX148" s="184"/>
      <c r="BY148" s="184"/>
      <c r="BZ148" s="186"/>
      <c r="CA148" s="186"/>
      <c r="CB148" s="186"/>
      <c r="CC148" s="186"/>
      <c r="CD148" s="186"/>
      <c r="CE148" s="186"/>
      <c r="CF148" s="186"/>
      <c r="CG148" s="186"/>
      <c r="CH148" s="186"/>
      <c r="CI148" s="186"/>
      <c r="CJ148" s="186"/>
      <c r="CK148" s="186"/>
      <c r="CL148" s="186"/>
      <c r="CM148" s="186"/>
      <c r="CN148" s="186"/>
      <c r="CO148" s="186"/>
      <c r="CP148" s="186"/>
      <c r="CQ148" s="186"/>
      <c r="CR148" s="186"/>
      <c r="CS148" s="178" t="s">
        <v>3830</v>
      </c>
      <c r="CT148" s="178" t="s">
        <v>3831</v>
      </c>
      <c r="CU148" s="186"/>
      <c r="CV148" s="186"/>
      <c r="CW148" s="186"/>
      <c r="CX148" s="186"/>
      <c r="CY148" s="186"/>
      <c r="CZ148" s="186"/>
      <c r="DA148" s="186"/>
      <c r="DB148" s="186"/>
      <c r="DC148" s="178" t="s">
        <v>3832</v>
      </c>
      <c r="DD148" s="186"/>
      <c r="DE148" s="186"/>
    </row>
    <row r="149" spans="34:109" ht="15" hidden="1" customHeight="1">
      <c r="AH149" s="184"/>
      <c r="AI149" s="184"/>
      <c r="AJ149" s="184"/>
      <c r="AK149" s="184"/>
      <c r="AL149" s="172" t="str">
        <f t="shared" si="6"/>
        <v>Sochiapa</v>
      </c>
      <c r="AM149" s="172" t="str">
        <f t="shared" si="7"/>
        <v>30146</v>
      </c>
      <c r="AN149" s="173" t="str">
        <f t="shared" si="8"/>
        <v>146</v>
      </c>
      <c r="AO149" s="184"/>
      <c r="AP149" s="170">
        <v>147</v>
      </c>
      <c r="AQ149" s="185"/>
      <c r="AR149" s="185"/>
      <c r="AS149" s="185"/>
      <c r="AT149" s="185"/>
      <c r="AU149" s="185"/>
      <c r="AV149" s="185"/>
      <c r="AW149" s="185"/>
      <c r="AX149" s="185"/>
      <c r="AY149" s="185"/>
      <c r="AZ149" s="185"/>
      <c r="BA149" s="185"/>
      <c r="BB149" s="185"/>
      <c r="BC149" s="185"/>
      <c r="BD149" s="185"/>
      <c r="BE149" s="185"/>
      <c r="BF149" s="185"/>
      <c r="BG149" s="185"/>
      <c r="BH149" s="185"/>
      <c r="BI149" s="185"/>
      <c r="BJ149" s="176" t="s">
        <v>3833</v>
      </c>
      <c r="BK149" s="176" t="s">
        <v>3834</v>
      </c>
      <c r="BL149" s="185"/>
      <c r="BM149" s="185"/>
      <c r="BN149" s="185"/>
      <c r="BO149" s="185"/>
      <c r="BP149" s="185"/>
      <c r="BQ149" s="185"/>
      <c r="BR149" s="185"/>
      <c r="BS149" s="185"/>
      <c r="BT149" s="176" t="s">
        <v>3835</v>
      </c>
      <c r="BU149" s="185"/>
      <c r="BV149" s="185"/>
      <c r="BW149" s="184"/>
      <c r="BX149" s="184"/>
      <c r="BY149" s="184"/>
      <c r="BZ149" s="186"/>
      <c r="CA149" s="186"/>
      <c r="CB149" s="186"/>
      <c r="CC149" s="186"/>
      <c r="CD149" s="186"/>
      <c r="CE149" s="186"/>
      <c r="CF149" s="186"/>
      <c r="CG149" s="186"/>
      <c r="CH149" s="186"/>
      <c r="CI149" s="186"/>
      <c r="CJ149" s="186"/>
      <c r="CK149" s="186"/>
      <c r="CL149" s="186"/>
      <c r="CM149" s="186"/>
      <c r="CN149" s="186"/>
      <c r="CO149" s="186"/>
      <c r="CP149" s="186"/>
      <c r="CQ149" s="186"/>
      <c r="CR149" s="186"/>
      <c r="CS149" s="178" t="s">
        <v>3836</v>
      </c>
      <c r="CT149" s="178" t="s">
        <v>3837</v>
      </c>
      <c r="CU149" s="186"/>
      <c r="CV149" s="186"/>
      <c r="CW149" s="186"/>
      <c r="CX149" s="186"/>
      <c r="CY149" s="186"/>
      <c r="CZ149" s="186"/>
      <c r="DA149" s="186"/>
      <c r="DB149" s="186"/>
      <c r="DC149" s="178" t="s">
        <v>3838</v>
      </c>
      <c r="DD149" s="186"/>
      <c r="DE149" s="186"/>
    </row>
    <row r="150" spans="34:109" ht="15" hidden="1" customHeight="1">
      <c r="AH150" s="184"/>
      <c r="AI150" s="184"/>
      <c r="AJ150" s="184"/>
      <c r="AK150" s="184"/>
      <c r="AL150" s="172" t="str">
        <f t="shared" si="6"/>
        <v>Soledad Atzompa</v>
      </c>
      <c r="AM150" s="172" t="str">
        <f t="shared" si="7"/>
        <v>30147</v>
      </c>
      <c r="AN150" s="173" t="str">
        <f t="shared" si="8"/>
        <v>147</v>
      </c>
      <c r="AO150" s="184"/>
      <c r="AP150" s="170">
        <v>148</v>
      </c>
      <c r="AQ150" s="185"/>
      <c r="AR150" s="185"/>
      <c r="AS150" s="185"/>
      <c r="AT150" s="185"/>
      <c r="AU150" s="185"/>
      <c r="AV150" s="185"/>
      <c r="AW150" s="185"/>
      <c r="AX150" s="185"/>
      <c r="AY150" s="185"/>
      <c r="AZ150" s="185"/>
      <c r="BA150" s="185"/>
      <c r="BB150" s="185"/>
      <c r="BC150" s="185"/>
      <c r="BD150" s="185"/>
      <c r="BE150" s="185"/>
      <c r="BF150" s="185"/>
      <c r="BG150" s="185"/>
      <c r="BH150" s="185"/>
      <c r="BI150" s="185"/>
      <c r="BJ150" s="176" t="s">
        <v>3839</v>
      </c>
      <c r="BK150" s="176" t="s">
        <v>3840</v>
      </c>
      <c r="BL150" s="185"/>
      <c r="BM150" s="185"/>
      <c r="BN150" s="185"/>
      <c r="BO150" s="185"/>
      <c r="BP150" s="185"/>
      <c r="BQ150" s="185"/>
      <c r="BR150" s="185"/>
      <c r="BS150" s="185"/>
      <c r="BT150" s="176" t="s">
        <v>3841</v>
      </c>
      <c r="BU150" s="185"/>
      <c r="BV150" s="185"/>
      <c r="BW150" s="184"/>
      <c r="BX150" s="184"/>
      <c r="BY150" s="184"/>
      <c r="BZ150" s="186"/>
      <c r="CA150" s="186"/>
      <c r="CB150" s="186"/>
      <c r="CC150" s="186"/>
      <c r="CD150" s="186"/>
      <c r="CE150" s="186"/>
      <c r="CF150" s="186"/>
      <c r="CG150" s="186"/>
      <c r="CH150" s="186"/>
      <c r="CI150" s="186"/>
      <c r="CJ150" s="186"/>
      <c r="CK150" s="186"/>
      <c r="CL150" s="186"/>
      <c r="CM150" s="186"/>
      <c r="CN150" s="186"/>
      <c r="CO150" s="186"/>
      <c r="CP150" s="186"/>
      <c r="CQ150" s="186"/>
      <c r="CR150" s="186"/>
      <c r="CS150" s="178" t="s">
        <v>3842</v>
      </c>
      <c r="CT150" s="178" t="s">
        <v>3843</v>
      </c>
      <c r="CU150" s="186"/>
      <c r="CV150" s="186"/>
      <c r="CW150" s="186"/>
      <c r="CX150" s="186"/>
      <c r="CY150" s="186"/>
      <c r="CZ150" s="186"/>
      <c r="DA150" s="186"/>
      <c r="DB150" s="186"/>
      <c r="DC150" s="178" t="s">
        <v>3844</v>
      </c>
      <c r="DD150" s="186"/>
      <c r="DE150" s="186"/>
    </row>
    <row r="151" spans="34:109" ht="15" hidden="1" customHeight="1">
      <c r="AH151" s="184"/>
      <c r="AI151" s="184"/>
      <c r="AJ151" s="184"/>
      <c r="AK151" s="184"/>
      <c r="AL151" s="172" t="str">
        <f t="shared" si="6"/>
        <v>Soledad de Doblado</v>
      </c>
      <c r="AM151" s="172" t="str">
        <f t="shared" si="7"/>
        <v>30148</v>
      </c>
      <c r="AN151" s="173" t="str">
        <f t="shared" si="8"/>
        <v>148</v>
      </c>
      <c r="AO151" s="184"/>
      <c r="AP151" s="170">
        <v>149</v>
      </c>
      <c r="AQ151" s="185"/>
      <c r="AR151" s="185"/>
      <c r="AS151" s="185"/>
      <c r="AT151" s="185"/>
      <c r="AU151" s="185"/>
      <c r="AV151" s="185"/>
      <c r="AW151" s="185"/>
      <c r="AX151" s="185"/>
      <c r="AY151" s="185"/>
      <c r="AZ151" s="185"/>
      <c r="BA151" s="185"/>
      <c r="BB151" s="185"/>
      <c r="BC151" s="185"/>
      <c r="BD151" s="185"/>
      <c r="BE151" s="185"/>
      <c r="BF151" s="185"/>
      <c r="BG151" s="185"/>
      <c r="BH151" s="185"/>
      <c r="BI151" s="185"/>
      <c r="BJ151" s="176" t="s">
        <v>3845</v>
      </c>
      <c r="BK151" s="176" t="s">
        <v>3846</v>
      </c>
      <c r="BL151" s="185"/>
      <c r="BM151" s="185"/>
      <c r="BN151" s="185"/>
      <c r="BO151" s="185"/>
      <c r="BP151" s="185"/>
      <c r="BQ151" s="185"/>
      <c r="BR151" s="185"/>
      <c r="BS151" s="185"/>
      <c r="BT151" s="176" t="s">
        <v>3847</v>
      </c>
      <c r="BU151" s="185"/>
      <c r="BV151" s="185"/>
      <c r="BW151" s="184"/>
      <c r="BX151" s="184"/>
      <c r="BY151" s="184"/>
      <c r="BZ151" s="186"/>
      <c r="CA151" s="186"/>
      <c r="CB151" s="186"/>
      <c r="CC151" s="186"/>
      <c r="CD151" s="186"/>
      <c r="CE151" s="186"/>
      <c r="CF151" s="186"/>
      <c r="CG151" s="186"/>
      <c r="CH151" s="186"/>
      <c r="CI151" s="186"/>
      <c r="CJ151" s="186"/>
      <c r="CK151" s="186"/>
      <c r="CL151" s="186"/>
      <c r="CM151" s="186"/>
      <c r="CN151" s="186"/>
      <c r="CO151" s="186"/>
      <c r="CP151" s="186"/>
      <c r="CQ151" s="186"/>
      <c r="CR151" s="186"/>
      <c r="CS151" s="178" t="s">
        <v>3848</v>
      </c>
      <c r="CT151" s="178" t="s">
        <v>3849</v>
      </c>
      <c r="CU151" s="186"/>
      <c r="CV151" s="186"/>
      <c r="CW151" s="186"/>
      <c r="CX151" s="186"/>
      <c r="CY151" s="186"/>
      <c r="CZ151" s="186"/>
      <c r="DA151" s="186"/>
      <c r="DB151" s="186"/>
      <c r="DC151" s="178" t="s">
        <v>3850</v>
      </c>
      <c r="DD151" s="186"/>
      <c r="DE151" s="186"/>
    </row>
    <row r="152" spans="34:109" ht="15" hidden="1" customHeight="1">
      <c r="AH152" s="184"/>
      <c r="AI152" s="184"/>
      <c r="AJ152" s="184"/>
      <c r="AK152" s="184"/>
      <c r="AL152" s="172" t="str">
        <f t="shared" si="6"/>
        <v>Soteapan</v>
      </c>
      <c r="AM152" s="172" t="str">
        <f t="shared" si="7"/>
        <v>30149</v>
      </c>
      <c r="AN152" s="173" t="str">
        <f t="shared" si="8"/>
        <v>149</v>
      </c>
      <c r="AO152" s="184"/>
      <c r="AP152" s="170">
        <v>150</v>
      </c>
      <c r="AQ152" s="185"/>
      <c r="AR152" s="185"/>
      <c r="AS152" s="185"/>
      <c r="AT152" s="185"/>
      <c r="AU152" s="185"/>
      <c r="AV152" s="185"/>
      <c r="AW152" s="185"/>
      <c r="AX152" s="185"/>
      <c r="AY152" s="185"/>
      <c r="AZ152" s="185"/>
      <c r="BA152" s="185"/>
      <c r="BB152" s="185"/>
      <c r="BC152" s="185"/>
      <c r="BD152" s="185"/>
      <c r="BE152" s="185"/>
      <c r="BF152" s="185"/>
      <c r="BG152" s="185"/>
      <c r="BH152" s="185"/>
      <c r="BI152" s="185"/>
      <c r="BJ152" s="176" t="s">
        <v>3851</v>
      </c>
      <c r="BK152" s="176" t="s">
        <v>3852</v>
      </c>
      <c r="BL152" s="185"/>
      <c r="BM152" s="185"/>
      <c r="BN152" s="185"/>
      <c r="BO152" s="185"/>
      <c r="BP152" s="185"/>
      <c r="BQ152" s="185"/>
      <c r="BR152" s="185"/>
      <c r="BS152" s="185"/>
      <c r="BT152" s="176" t="s">
        <v>3853</v>
      </c>
      <c r="BU152" s="185"/>
      <c r="BV152" s="185"/>
      <c r="BW152" s="184"/>
      <c r="BX152" s="184"/>
      <c r="BY152" s="184"/>
      <c r="BZ152" s="186"/>
      <c r="CA152" s="186"/>
      <c r="CB152" s="186"/>
      <c r="CC152" s="186"/>
      <c r="CD152" s="186"/>
      <c r="CE152" s="186"/>
      <c r="CF152" s="186"/>
      <c r="CG152" s="186"/>
      <c r="CH152" s="186"/>
      <c r="CI152" s="186"/>
      <c r="CJ152" s="186"/>
      <c r="CK152" s="186"/>
      <c r="CL152" s="186"/>
      <c r="CM152" s="186"/>
      <c r="CN152" s="186"/>
      <c r="CO152" s="186"/>
      <c r="CP152" s="186"/>
      <c r="CQ152" s="186"/>
      <c r="CR152" s="186"/>
      <c r="CS152" s="178" t="s">
        <v>3854</v>
      </c>
      <c r="CT152" s="178" t="s">
        <v>3855</v>
      </c>
      <c r="CU152" s="186"/>
      <c r="CV152" s="186"/>
      <c r="CW152" s="186"/>
      <c r="CX152" s="186"/>
      <c r="CY152" s="186"/>
      <c r="CZ152" s="186"/>
      <c r="DA152" s="186"/>
      <c r="DB152" s="186"/>
      <c r="DC152" s="178" t="s">
        <v>3856</v>
      </c>
      <c r="DD152" s="186"/>
      <c r="DE152" s="186"/>
    </row>
    <row r="153" spans="34:109" ht="15" hidden="1" customHeight="1">
      <c r="AH153" s="184"/>
      <c r="AI153" s="184"/>
      <c r="AJ153" s="184"/>
      <c r="AK153" s="184"/>
      <c r="AL153" s="172" t="str">
        <f t="shared" si="6"/>
        <v>Tamalín</v>
      </c>
      <c r="AM153" s="172" t="str">
        <f t="shared" si="7"/>
        <v>30150</v>
      </c>
      <c r="AN153" s="173" t="str">
        <f t="shared" si="8"/>
        <v>150</v>
      </c>
      <c r="AO153" s="184"/>
      <c r="AP153" s="170">
        <v>151</v>
      </c>
      <c r="AQ153" s="185"/>
      <c r="AR153" s="185"/>
      <c r="AS153" s="185"/>
      <c r="AT153" s="185"/>
      <c r="AU153" s="185"/>
      <c r="AV153" s="185"/>
      <c r="AW153" s="185"/>
      <c r="AX153" s="185"/>
      <c r="AY153" s="185"/>
      <c r="AZ153" s="185"/>
      <c r="BA153" s="185"/>
      <c r="BB153" s="185"/>
      <c r="BC153" s="185"/>
      <c r="BD153" s="185"/>
      <c r="BE153" s="185"/>
      <c r="BF153" s="185"/>
      <c r="BG153" s="185"/>
      <c r="BH153" s="185"/>
      <c r="BI153" s="185"/>
      <c r="BJ153" s="176" t="s">
        <v>3857</v>
      </c>
      <c r="BK153" s="176" t="s">
        <v>3858</v>
      </c>
      <c r="BL153" s="185"/>
      <c r="BM153" s="185"/>
      <c r="BN153" s="185"/>
      <c r="BO153" s="185"/>
      <c r="BP153" s="185"/>
      <c r="BQ153" s="185"/>
      <c r="BR153" s="185"/>
      <c r="BS153" s="185"/>
      <c r="BT153" s="176" t="s">
        <v>3859</v>
      </c>
      <c r="BU153" s="185"/>
      <c r="BV153" s="185"/>
      <c r="BW153" s="184"/>
      <c r="BX153" s="184"/>
      <c r="BY153" s="184"/>
      <c r="BZ153" s="186"/>
      <c r="CA153" s="186"/>
      <c r="CB153" s="186"/>
      <c r="CC153" s="186"/>
      <c r="CD153" s="186"/>
      <c r="CE153" s="186"/>
      <c r="CF153" s="186"/>
      <c r="CG153" s="186"/>
      <c r="CH153" s="186"/>
      <c r="CI153" s="186"/>
      <c r="CJ153" s="186"/>
      <c r="CK153" s="186"/>
      <c r="CL153" s="186"/>
      <c r="CM153" s="186"/>
      <c r="CN153" s="186"/>
      <c r="CO153" s="186"/>
      <c r="CP153" s="186"/>
      <c r="CQ153" s="186"/>
      <c r="CR153" s="186"/>
      <c r="CS153" s="178" t="s">
        <v>3860</v>
      </c>
      <c r="CT153" s="178" t="s">
        <v>3861</v>
      </c>
      <c r="CU153" s="186"/>
      <c r="CV153" s="186"/>
      <c r="CW153" s="186"/>
      <c r="CX153" s="186"/>
      <c r="CY153" s="186"/>
      <c r="CZ153" s="186"/>
      <c r="DA153" s="186"/>
      <c r="DB153" s="186"/>
      <c r="DC153" s="178" t="s">
        <v>3862</v>
      </c>
      <c r="DD153" s="186"/>
      <c r="DE153" s="186"/>
    </row>
    <row r="154" spans="34:109" ht="15" hidden="1" customHeight="1">
      <c r="AH154" s="184"/>
      <c r="AI154" s="184"/>
      <c r="AJ154" s="184"/>
      <c r="AK154" s="184"/>
      <c r="AL154" s="172" t="str">
        <f t="shared" si="6"/>
        <v>Tamiahua</v>
      </c>
      <c r="AM154" s="172" t="str">
        <f t="shared" si="7"/>
        <v>30151</v>
      </c>
      <c r="AN154" s="173" t="str">
        <f t="shared" si="8"/>
        <v>151</v>
      </c>
      <c r="AO154" s="184"/>
      <c r="AP154" s="170">
        <v>152</v>
      </c>
      <c r="AQ154" s="185"/>
      <c r="AR154" s="185"/>
      <c r="AS154" s="185"/>
      <c r="AT154" s="185"/>
      <c r="AU154" s="185"/>
      <c r="AV154" s="185"/>
      <c r="AW154" s="185"/>
      <c r="AX154" s="185"/>
      <c r="AY154" s="185"/>
      <c r="AZ154" s="185"/>
      <c r="BA154" s="185"/>
      <c r="BB154" s="185"/>
      <c r="BC154" s="185"/>
      <c r="BD154" s="185"/>
      <c r="BE154" s="185"/>
      <c r="BF154" s="185"/>
      <c r="BG154" s="185"/>
      <c r="BH154" s="185"/>
      <c r="BI154" s="185"/>
      <c r="BJ154" s="176" t="s">
        <v>3863</v>
      </c>
      <c r="BK154" s="176" t="s">
        <v>3864</v>
      </c>
      <c r="BL154" s="185"/>
      <c r="BM154" s="185"/>
      <c r="BN154" s="185"/>
      <c r="BO154" s="185"/>
      <c r="BP154" s="185"/>
      <c r="BQ154" s="185"/>
      <c r="BR154" s="185"/>
      <c r="BS154" s="185"/>
      <c r="BT154" s="176" t="s">
        <v>3865</v>
      </c>
      <c r="BU154" s="185"/>
      <c r="BV154" s="185"/>
      <c r="BW154" s="184"/>
      <c r="BX154" s="184"/>
      <c r="BY154" s="184"/>
      <c r="BZ154" s="186"/>
      <c r="CA154" s="186"/>
      <c r="CB154" s="186"/>
      <c r="CC154" s="186"/>
      <c r="CD154" s="186"/>
      <c r="CE154" s="186"/>
      <c r="CF154" s="186"/>
      <c r="CG154" s="186"/>
      <c r="CH154" s="186"/>
      <c r="CI154" s="186"/>
      <c r="CJ154" s="186"/>
      <c r="CK154" s="186"/>
      <c r="CL154" s="186"/>
      <c r="CM154" s="186"/>
      <c r="CN154" s="186"/>
      <c r="CO154" s="186"/>
      <c r="CP154" s="186"/>
      <c r="CQ154" s="186"/>
      <c r="CR154" s="186"/>
      <c r="CS154" s="178" t="s">
        <v>3866</v>
      </c>
      <c r="CT154" s="178" t="s">
        <v>3867</v>
      </c>
      <c r="CU154" s="186"/>
      <c r="CV154" s="186"/>
      <c r="CW154" s="186"/>
      <c r="CX154" s="186"/>
      <c r="CY154" s="186"/>
      <c r="CZ154" s="186"/>
      <c r="DA154" s="186"/>
      <c r="DB154" s="186"/>
      <c r="DC154" s="178" t="s">
        <v>3868</v>
      </c>
      <c r="DD154" s="186"/>
      <c r="DE154" s="186"/>
    </row>
    <row r="155" spans="34:109" ht="15" hidden="1" customHeight="1">
      <c r="AH155" s="184"/>
      <c r="AI155" s="184"/>
      <c r="AJ155" s="184"/>
      <c r="AK155" s="184"/>
      <c r="AL155" s="172" t="str">
        <f t="shared" si="6"/>
        <v>Tampico Alto</v>
      </c>
      <c r="AM155" s="172" t="str">
        <f t="shared" si="7"/>
        <v>30152</v>
      </c>
      <c r="AN155" s="173" t="str">
        <f t="shared" si="8"/>
        <v>152</v>
      </c>
      <c r="AO155" s="184"/>
      <c r="AP155" s="170">
        <v>153</v>
      </c>
      <c r="AQ155" s="185"/>
      <c r="AR155" s="185"/>
      <c r="AS155" s="185"/>
      <c r="AT155" s="185"/>
      <c r="AU155" s="185"/>
      <c r="AV155" s="185"/>
      <c r="AW155" s="185"/>
      <c r="AX155" s="185"/>
      <c r="AY155" s="185"/>
      <c r="AZ155" s="185"/>
      <c r="BA155" s="185"/>
      <c r="BB155" s="185"/>
      <c r="BC155" s="185"/>
      <c r="BD155" s="185"/>
      <c r="BE155" s="185"/>
      <c r="BF155" s="185"/>
      <c r="BG155" s="185"/>
      <c r="BH155" s="185"/>
      <c r="BI155" s="185"/>
      <c r="BJ155" s="176" t="s">
        <v>3869</v>
      </c>
      <c r="BK155" s="176" t="s">
        <v>3870</v>
      </c>
      <c r="BL155" s="185"/>
      <c r="BM155" s="185"/>
      <c r="BN155" s="185"/>
      <c r="BO155" s="185"/>
      <c r="BP155" s="185"/>
      <c r="BQ155" s="185"/>
      <c r="BR155" s="185"/>
      <c r="BS155" s="185"/>
      <c r="BT155" s="176" t="s">
        <v>3871</v>
      </c>
      <c r="BU155" s="185"/>
      <c r="BV155" s="185"/>
      <c r="BW155" s="184"/>
      <c r="BX155" s="184"/>
      <c r="BY155" s="184"/>
      <c r="BZ155" s="186"/>
      <c r="CA155" s="186"/>
      <c r="CB155" s="186"/>
      <c r="CC155" s="186"/>
      <c r="CD155" s="186"/>
      <c r="CE155" s="186"/>
      <c r="CF155" s="186"/>
      <c r="CG155" s="186"/>
      <c r="CH155" s="186"/>
      <c r="CI155" s="186"/>
      <c r="CJ155" s="186"/>
      <c r="CK155" s="186"/>
      <c r="CL155" s="186"/>
      <c r="CM155" s="186"/>
      <c r="CN155" s="186"/>
      <c r="CO155" s="186"/>
      <c r="CP155" s="186"/>
      <c r="CQ155" s="186"/>
      <c r="CR155" s="186"/>
      <c r="CS155" s="178" t="s">
        <v>3872</v>
      </c>
      <c r="CT155" s="178" t="s">
        <v>3873</v>
      </c>
      <c r="CU155" s="186"/>
      <c r="CV155" s="186"/>
      <c r="CW155" s="186"/>
      <c r="CX155" s="186"/>
      <c r="CY155" s="186"/>
      <c r="CZ155" s="186"/>
      <c r="DA155" s="186"/>
      <c r="DB155" s="186"/>
      <c r="DC155" s="178" t="s">
        <v>3874</v>
      </c>
      <c r="DD155" s="186"/>
      <c r="DE155" s="186"/>
    </row>
    <row r="156" spans="34:109" ht="15" hidden="1" customHeight="1">
      <c r="AH156" s="184"/>
      <c r="AI156" s="184"/>
      <c r="AJ156" s="184"/>
      <c r="AK156" s="184"/>
      <c r="AL156" s="172" t="str">
        <f t="shared" si="6"/>
        <v>Tancoco</v>
      </c>
      <c r="AM156" s="172" t="str">
        <f t="shared" si="7"/>
        <v>30153</v>
      </c>
      <c r="AN156" s="173" t="str">
        <f t="shared" si="8"/>
        <v>153</v>
      </c>
      <c r="AO156" s="184"/>
      <c r="AP156" s="170">
        <v>154</v>
      </c>
      <c r="AQ156" s="185"/>
      <c r="AR156" s="185"/>
      <c r="AS156" s="185"/>
      <c r="AT156" s="185"/>
      <c r="AU156" s="185"/>
      <c r="AV156" s="185"/>
      <c r="AW156" s="185"/>
      <c r="AX156" s="185"/>
      <c r="AY156" s="185"/>
      <c r="AZ156" s="185"/>
      <c r="BA156" s="185"/>
      <c r="BB156" s="185"/>
      <c r="BC156" s="185"/>
      <c r="BD156" s="185"/>
      <c r="BE156" s="185"/>
      <c r="BF156" s="185"/>
      <c r="BG156" s="185"/>
      <c r="BH156" s="185"/>
      <c r="BI156" s="185"/>
      <c r="BJ156" s="176" t="s">
        <v>3875</v>
      </c>
      <c r="BK156" s="176" t="s">
        <v>3876</v>
      </c>
      <c r="BL156" s="185"/>
      <c r="BM156" s="185"/>
      <c r="BN156" s="185"/>
      <c r="BO156" s="185"/>
      <c r="BP156" s="185"/>
      <c r="BQ156" s="185"/>
      <c r="BR156" s="185"/>
      <c r="BS156" s="185"/>
      <c r="BT156" s="176" t="s">
        <v>3877</v>
      </c>
      <c r="BU156" s="185"/>
      <c r="BV156" s="185"/>
      <c r="BW156" s="184"/>
      <c r="BX156" s="184"/>
      <c r="BY156" s="184"/>
      <c r="BZ156" s="186"/>
      <c r="CA156" s="186"/>
      <c r="CB156" s="186"/>
      <c r="CC156" s="186"/>
      <c r="CD156" s="186"/>
      <c r="CE156" s="186"/>
      <c r="CF156" s="186"/>
      <c r="CG156" s="186"/>
      <c r="CH156" s="186"/>
      <c r="CI156" s="186"/>
      <c r="CJ156" s="186"/>
      <c r="CK156" s="186"/>
      <c r="CL156" s="186"/>
      <c r="CM156" s="186"/>
      <c r="CN156" s="186"/>
      <c r="CO156" s="186"/>
      <c r="CP156" s="186"/>
      <c r="CQ156" s="186"/>
      <c r="CR156" s="186"/>
      <c r="CS156" s="178" t="s">
        <v>3878</v>
      </c>
      <c r="CT156" s="178" t="s">
        <v>3879</v>
      </c>
      <c r="CU156" s="186"/>
      <c r="CV156" s="186"/>
      <c r="CW156" s="186"/>
      <c r="CX156" s="186"/>
      <c r="CY156" s="186"/>
      <c r="CZ156" s="186"/>
      <c r="DA156" s="186"/>
      <c r="DB156" s="186"/>
      <c r="DC156" s="178" t="s">
        <v>3880</v>
      </c>
      <c r="DD156" s="186"/>
      <c r="DE156" s="186"/>
    </row>
    <row r="157" spans="34:109" ht="15" hidden="1" customHeight="1">
      <c r="AH157" s="184"/>
      <c r="AI157" s="184"/>
      <c r="AJ157" s="184"/>
      <c r="AK157" s="184"/>
      <c r="AL157" s="172" t="str">
        <f t="shared" si="6"/>
        <v>Tantima</v>
      </c>
      <c r="AM157" s="172" t="str">
        <f t="shared" si="7"/>
        <v>30154</v>
      </c>
      <c r="AN157" s="173" t="str">
        <f t="shared" si="8"/>
        <v>154</v>
      </c>
      <c r="AO157" s="184"/>
      <c r="AP157" s="170">
        <v>155</v>
      </c>
      <c r="AQ157" s="185"/>
      <c r="AR157" s="185"/>
      <c r="AS157" s="185"/>
      <c r="AT157" s="185"/>
      <c r="AU157" s="185"/>
      <c r="AV157" s="185"/>
      <c r="AW157" s="185"/>
      <c r="AX157" s="185"/>
      <c r="AY157" s="185"/>
      <c r="AZ157" s="185"/>
      <c r="BA157" s="185"/>
      <c r="BB157" s="185"/>
      <c r="BC157" s="185"/>
      <c r="BD157" s="185"/>
      <c r="BE157" s="185"/>
      <c r="BF157" s="185"/>
      <c r="BG157" s="185"/>
      <c r="BH157" s="185"/>
      <c r="BI157" s="185"/>
      <c r="BJ157" s="176" t="s">
        <v>3881</v>
      </c>
      <c r="BK157" s="176" t="s">
        <v>3882</v>
      </c>
      <c r="BL157" s="185"/>
      <c r="BM157" s="185"/>
      <c r="BN157" s="185"/>
      <c r="BO157" s="185"/>
      <c r="BP157" s="185"/>
      <c r="BQ157" s="185"/>
      <c r="BR157" s="185"/>
      <c r="BS157" s="185"/>
      <c r="BT157" s="176" t="s">
        <v>3883</v>
      </c>
      <c r="BU157" s="185"/>
      <c r="BV157" s="185"/>
      <c r="BW157" s="184"/>
      <c r="BX157" s="184"/>
      <c r="BY157" s="184"/>
      <c r="BZ157" s="186"/>
      <c r="CA157" s="186"/>
      <c r="CB157" s="186"/>
      <c r="CC157" s="186"/>
      <c r="CD157" s="186"/>
      <c r="CE157" s="186"/>
      <c r="CF157" s="186"/>
      <c r="CG157" s="186"/>
      <c r="CH157" s="186"/>
      <c r="CI157" s="186"/>
      <c r="CJ157" s="186"/>
      <c r="CK157" s="186"/>
      <c r="CL157" s="186"/>
      <c r="CM157" s="186"/>
      <c r="CN157" s="186"/>
      <c r="CO157" s="186"/>
      <c r="CP157" s="186"/>
      <c r="CQ157" s="186"/>
      <c r="CR157" s="186"/>
      <c r="CS157" s="178" t="s">
        <v>3884</v>
      </c>
      <c r="CT157" s="178" t="s">
        <v>3885</v>
      </c>
      <c r="CU157" s="186"/>
      <c r="CV157" s="186"/>
      <c r="CW157" s="186"/>
      <c r="CX157" s="186"/>
      <c r="CY157" s="186"/>
      <c r="CZ157" s="186"/>
      <c r="DA157" s="186"/>
      <c r="DB157" s="186"/>
      <c r="DC157" s="178" t="s">
        <v>3886</v>
      </c>
      <c r="DD157" s="186"/>
      <c r="DE157" s="186"/>
    </row>
    <row r="158" spans="34:109" ht="15" hidden="1" customHeight="1">
      <c r="AH158" s="184"/>
      <c r="AI158" s="184"/>
      <c r="AJ158" s="184"/>
      <c r="AK158" s="184"/>
      <c r="AL158" s="172" t="str">
        <f t="shared" si="6"/>
        <v>Tantoyuca</v>
      </c>
      <c r="AM158" s="172" t="str">
        <f t="shared" si="7"/>
        <v>30155</v>
      </c>
      <c r="AN158" s="173" t="str">
        <f t="shared" si="8"/>
        <v>155</v>
      </c>
      <c r="AO158" s="184"/>
      <c r="AP158" s="170">
        <v>156</v>
      </c>
      <c r="AQ158" s="185"/>
      <c r="AR158" s="185"/>
      <c r="AS158" s="185"/>
      <c r="AT158" s="185"/>
      <c r="AU158" s="185"/>
      <c r="AV158" s="185"/>
      <c r="AW158" s="185"/>
      <c r="AX158" s="185"/>
      <c r="AY158" s="185"/>
      <c r="AZ158" s="185"/>
      <c r="BA158" s="185"/>
      <c r="BB158" s="185"/>
      <c r="BC158" s="185"/>
      <c r="BD158" s="185"/>
      <c r="BE158" s="185"/>
      <c r="BF158" s="185"/>
      <c r="BG158" s="185"/>
      <c r="BH158" s="185"/>
      <c r="BI158" s="185"/>
      <c r="BJ158" s="176" t="s">
        <v>3887</v>
      </c>
      <c r="BK158" s="176" t="s">
        <v>3888</v>
      </c>
      <c r="BL158" s="185"/>
      <c r="BM158" s="185"/>
      <c r="BN158" s="185"/>
      <c r="BO158" s="185"/>
      <c r="BP158" s="185"/>
      <c r="BQ158" s="185"/>
      <c r="BR158" s="185"/>
      <c r="BS158" s="185"/>
      <c r="BT158" s="176" t="s">
        <v>3889</v>
      </c>
      <c r="BU158" s="185"/>
      <c r="BV158" s="185"/>
      <c r="BW158" s="184"/>
      <c r="BX158" s="184"/>
      <c r="BY158" s="184"/>
      <c r="BZ158" s="186"/>
      <c r="CA158" s="186"/>
      <c r="CB158" s="186"/>
      <c r="CC158" s="186"/>
      <c r="CD158" s="186"/>
      <c r="CE158" s="186"/>
      <c r="CF158" s="186"/>
      <c r="CG158" s="186"/>
      <c r="CH158" s="186"/>
      <c r="CI158" s="186"/>
      <c r="CJ158" s="186"/>
      <c r="CK158" s="186"/>
      <c r="CL158" s="186"/>
      <c r="CM158" s="186"/>
      <c r="CN158" s="186"/>
      <c r="CO158" s="186"/>
      <c r="CP158" s="186"/>
      <c r="CQ158" s="186"/>
      <c r="CR158" s="186"/>
      <c r="CS158" s="178" t="s">
        <v>3890</v>
      </c>
      <c r="CT158" s="178" t="s">
        <v>3891</v>
      </c>
      <c r="CU158" s="186"/>
      <c r="CV158" s="186"/>
      <c r="CW158" s="186"/>
      <c r="CX158" s="186"/>
      <c r="CY158" s="186"/>
      <c r="CZ158" s="186"/>
      <c r="DA158" s="186"/>
      <c r="DB158" s="186"/>
      <c r="DC158" s="178" t="s">
        <v>3892</v>
      </c>
      <c r="DD158" s="186"/>
      <c r="DE158" s="186"/>
    </row>
    <row r="159" spans="34:109" ht="15" hidden="1" customHeight="1">
      <c r="AH159" s="184"/>
      <c r="AI159" s="184"/>
      <c r="AJ159" s="184"/>
      <c r="AK159" s="184"/>
      <c r="AL159" s="172" t="str">
        <f t="shared" si="6"/>
        <v>Tatatila</v>
      </c>
      <c r="AM159" s="172" t="str">
        <f t="shared" si="7"/>
        <v>30156</v>
      </c>
      <c r="AN159" s="173" t="str">
        <f t="shared" si="8"/>
        <v>156</v>
      </c>
      <c r="AO159" s="184"/>
      <c r="AP159" s="170">
        <v>157</v>
      </c>
      <c r="AQ159" s="185"/>
      <c r="AR159" s="185"/>
      <c r="AS159" s="185"/>
      <c r="AT159" s="185"/>
      <c r="AU159" s="185"/>
      <c r="AV159" s="185"/>
      <c r="AW159" s="185"/>
      <c r="AX159" s="185"/>
      <c r="AY159" s="185"/>
      <c r="AZ159" s="185"/>
      <c r="BA159" s="185"/>
      <c r="BB159" s="185"/>
      <c r="BC159" s="185"/>
      <c r="BD159" s="185"/>
      <c r="BE159" s="185"/>
      <c r="BF159" s="185"/>
      <c r="BG159" s="185"/>
      <c r="BH159" s="185"/>
      <c r="BI159" s="185"/>
      <c r="BJ159" s="176" t="s">
        <v>3893</v>
      </c>
      <c r="BK159" s="176" t="s">
        <v>3894</v>
      </c>
      <c r="BL159" s="185"/>
      <c r="BM159" s="185"/>
      <c r="BN159" s="185"/>
      <c r="BO159" s="185"/>
      <c r="BP159" s="185"/>
      <c r="BQ159" s="185"/>
      <c r="BR159" s="185"/>
      <c r="BS159" s="185"/>
      <c r="BT159" s="176" t="s">
        <v>3895</v>
      </c>
      <c r="BU159" s="185"/>
      <c r="BV159" s="185"/>
      <c r="BW159" s="184"/>
      <c r="BX159" s="184"/>
      <c r="BY159" s="184"/>
      <c r="BZ159" s="186"/>
      <c r="CA159" s="186"/>
      <c r="CB159" s="186"/>
      <c r="CC159" s="186"/>
      <c r="CD159" s="186"/>
      <c r="CE159" s="186"/>
      <c r="CF159" s="186"/>
      <c r="CG159" s="186"/>
      <c r="CH159" s="186"/>
      <c r="CI159" s="186"/>
      <c r="CJ159" s="186"/>
      <c r="CK159" s="186"/>
      <c r="CL159" s="186"/>
      <c r="CM159" s="186"/>
      <c r="CN159" s="186"/>
      <c r="CO159" s="186"/>
      <c r="CP159" s="186"/>
      <c r="CQ159" s="186"/>
      <c r="CR159" s="186"/>
      <c r="CS159" s="178" t="s">
        <v>3896</v>
      </c>
      <c r="CT159" s="178" t="s">
        <v>3897</v>
      </c>
      <c r="CU159" s="186"/>
      <c r="CV159" s="186"/>
      <c r="CW159" s="186"/>
      <c r="CX159" s="186"/>
      <c r="CY159" s="186"/>
      <c r="CZ159" s="186"/>
      <c r="DA159" s="186"/>
      <c r="DB159" s="186"/>
      <c r="DC159" s="178" t="s">
        <v>3898</v>
      </c>
      <c r="DD159" s="186"/>
      <c r="DE159" s="186"/>
    </row>
    <row r="160" spans="34:109" ht="15" hidden="1" customHeight="1">
      <c r="AH160" s="184"/>
      <c r="AI160" s="184"/>
      <c r="AJ160" s="184"/>
      <c r="AK160" s="184"/>
      <c r="AL160" s="172" t="str">
        <f t="shared" si="6"/>
        <v>Castillo de Teayo</v>
      </c>
      <c r="AM160" s="172" t="str">
        <f t="shared" si="7"/>
        <v>30157</v>
      </c>
      <c r="AN160" s="173" t="str">
        <f t="shared" si="8"/>
        <v>157</v>
      </c>
      <c r="AO160" s="184"/>
      <c r="AP160" s="170">
        <v>158</v>
      </c>
      <c r="AQ160" s="185"/>
      <c r="AR160" s="185"/>
      <c r="AS160" s="185"/>
      <c r="AT160" s="185"/>
      <c r="AU160" s="185"/>
      <c r="AV160" s="185"/>
      <c r="AW160" s="185"/>
      <c r="AX160" s="185"/>
      <c r="AY160" s="185"/>
      <c r="AZ160" s="185"/>
      <c r="BA160" s="185"/>
      <c r="BB160" s="185"/>
      <c r="BC160" s="185"/>
      <c r="BD160" s="185"/>
      <c r="BE160" s="185"/>
      <c r="BF160" s="185"/>
      <c r="BG160" s="185"/>
      <c r="BH160" s="185"/>
      <c r="BI160" s="185"/>
      <c r="BJ160" s="176" t="s">
        <v>3899</v>
      </c>
      <c r="BK160" s="176" t="s">
        <v>3900</v>
      </c>
      <c r="BL160" s="185"/>
      <c r="BM160" s="185"/>
      <c r="BN160" s="185"/>
      <c r="BO160" s="185"/>
      <c r="BP160" s="185"/>
      <c r="BQ160" s="185"/>
      <c r="BR160" s="185"/>
      <c r="BS160" s="185"/>
      <c r="BT160" s="176" t="s">
        <v>3901</v>
      </c>
      <c r="BU160" s="185"/>
      <c r="BV160" s="185"/>
      <c r="BW160" s="184"/>
      <c r="BX160" s="184"/>
      <c r="BY160" s="184"/>
      <c r="BZ160" s="186"/>
      <c r="CA160" s="186"/>
      <c r="CB160" s="186"/>
      <c r="CC160" s="186"/>
      <c r="CD160" s="186"/>
      <c r="CE160" s="186"/>
      <c r="CF160" s="186"/>
      <c r="CG160" s="186"/>
      <c r="CH160" s="186"/>
      <c r="CI160" s="186"/>
      <c r="CJ160" s="186"/>
      <c r="CK160" s="186"/>
      <c r="CL160" s="186"/>
      <c r="CM160" s="186"/>
      <c r="CN160" s="186"/>
      <c r="CO160" s="186"/>
      <c r="CP160" s="186"/>
      <c r="CQ160" s="186"/>
      <c r="CR160" s="186"/>
      <c r="CS160" s="178" t="s">
        <v>3902</v>
      </c>
      <c r="CT160" s="178" t="s">
        <v>3903</v>
      </c>
      <c r="CU160" s="186"/>
      <c r="CV160" s="186"/>
      <c r="CW160" s="186"/>
      <c r="CX160" s="186"/>
      <c r="CY160" s="186"/>
      <c r="CZ160" s="186"/>
      <c r="DA160" s="186"/>
      <c r="DB160" s="186"/>
      <c r="DC160" s="178" t="s">
        <v>3904</v>
      </c>
      <c r="DD160" s="186"/>
      <c r="DE160" s="186"/>
    </row>
    <row r="161" spans="34:109" ht="15" hidden="1" customHeight="1">
      <c r="AH161" s="184"/>
      <c r="AI161" s="184"/>
      <c r="AJ161" s="184"/>
      <c r="AK161" s="184"/>
      <c r="AL161" s="172" t="str">
        <f t="shared" si="6"/>
        <v>Tecolutla</v>
      </c>
      <c r="AM161" s="172" t="str">
        <f t="shared" si="7"/>
        <v>30158</v>
      </c>
      <c r="AN161" s="173" t="str">
        <f t="shared" si="8"/>
        <v>158</v>
      </c>
      <c r="AO161" s="184"/>
      <c r="AP161" s="170">
        <v>159</v>
      </c>
      <c r="AQ161" s="185"/>
      <c r="AR161" s="185"/>
      <c r="AS161" s="185"/>
      <c r="AT161" s="185"/>
      <c r="AU161" s="185"/>
      <c r="AV161" s="185"/>
      <c r="AW161" s="185"/>
      <c r="AX161" s="185"/>
      <c r="AY161" s="185"/>
      <c r="AZ161" s="185"/>
      <c r="BA161" s="185"/>
      <c r="BB161" s="185"/>
      <c r="BC161" s="185"/>
      <c r="BD161" s="185"/>
      <c r="BE161" s="185"/>
      <c r="BF161" s="185"/>
      <c r="BG161" s="185"/>
      <c r="BH161" s="185"/>
      <c r="BI161" s="185"/>
      <c r="BJ161" s="176" t="s">
        <v>3905</v>
      </c>
      <c r="BK161" s="176" t="s">
        <v>3906</v>
      </c>
      <c r="BL161" s="185"/>
      <c r="BM161" s="185"/>
      <c r="BN161" s="185"/>
      <c r="BO161" s="185"/>
      <c r="BP161" s="185"/>
      <c r="BQ161" s="185"/>
      <c r="BR161" s="185"/>
      <c r="BS161" s="185"/>
      <c r="BT161" s="176" t="s">
        <v>3907</v>
      </c>
      <c r="BU161" s="185"/>
      <c r="BV161" s="185"/>
      <c r="BW161" s="184"/>
      <c r="BX161" s="184"/>
      <c r="BY161" s="184"/>
      <c r="BZ161" s="186"/>
      <c r="CA161" s="186"/>
      <c r="CB161" s="186"/>
      <c r="CC161" s="186"/>
      <c r="CD161" s="186"/>
      <c r="CE161" s="186"/>
      <c r="CF161" s="186"/>
      <c r="CG161" s="186"/>
      <c r="CH161" s="186"/>
      <c r="CI161" s="186"/>
      <c r="CJ161" s="186"/>
      <c r="CK161" s="186"/>
      <c r="CL161" s="186"/>
      <c r="CM161" s="186"/>
      <c r="CN161" s="186"/>
      <c r="CO161" s="186"/>
      <c r="CP161" s="186"/>
      <c r="CQ161" s="186"/>
      <c r="CR161" s="186"/>
      <c r="CS161" s="178" t="s">
        <v>3908</v>
      </c>
      <c r="CT161" s="178" t="s">
        <v>3909</v>
      </c>
      <c r="CU161" s="186"/>
      <c r="CV161" s="186"/>
      <c r="CW161" s="186"/>
      <c r="CX161" s="186"/>
      <c r="CY161" s="186"/>
      <c r="CZ161" s="186"/>
      <c r="DA161" s="186"/>
      <c r="DB161" s="186"/>
      <c r="DC161" s="178" t="s">
        <v>3910</v>
      </c>
      <c r="DD161" s="186"/>
      <c r="DE161" s="186"/>
    </row>
    <row r="162" spans="34:109" ht="15" hidden="1" customHeight="1">
      <c r="AH162" s="184"/>
      <c r="AI162" s="184"/>
      <c r="AJ162" s="184"/>
      <c r="AK162" s="184"/>
      <c r="AL162" s="172" t="str">
        <f t="shared" si="6"/>
        <v>Tehuipango</v>
      </c>
      <c r="AM162" s="172" t="str">
        <f t="shared" si="7"/>
        <v>30159</v>
      </c>
      <c r="AN162" s="173" t="str">
        <f t="shared" si="8"/>
        <v>159</v>
      </c>
      <c r="AO162" s="184"/>
      <c r="AP162" s="170">
        <v>160</v>
      </c>
      <c r="AQ162" s="185"/>
      <c r="AR162" s="185"/>
      <c r="AS162" s="185"/>
      <c r="AT162" s="185"/>
      <c r="AU162" s="185"/>
      <c r="AV162" s="185"/>
      <c r="AW162" s="185"/>
      <c r="AX162" s="185"/>
      <c r="AY162" s="185"/>
      <c r="AZ162" s="185"/>
      <c r="BA162" s="185"/>
      <c r="BB162" s="185"/>
      <c r="BC162" s="185"/>
      <c r="BD162" s="185"/>
      <c r="BE162" s="185"/>
      <c r="BF162" s="185"/>
      <c r="BG162" s="185"/>
      <c r="BH162" s="185"/>
      <c r="BI162" s="185"/>
      <c r="BJ162" s="176" t="s">
        <v>3911</v>
      </c>
      <c r="BK162" s="176" t="s">
        <v>3912</v>
      </c>
      <c r="BL162" s="185"/>
      <c r="BM162" s="185"/>
      <c r="BN162" s="185"/>
      <c r="BO162" s="185"/>
      <c r="BP162" s="185"/>
      <c r="BQ162" s="185"/>
      <c r="BR162" s="185"/>
      <c r="BS162" s="185"/>
      <c r="BT162" s="176" t="s">
        <v>3913</v>
      </c>
      <c r="BU162" s="185"/>
      <c r="BV162" s="185"/>
      <c r="BW162" s="184"/>
      <c r="BX162" s="184"/>
      <c r="BY162" s="184"/>
      <c r="BZ162" s="186"/>
      <c r="CA162" s="186"/>
      <c r="CB162" s="186"/>
      <c r="CC162" s="186"/>
      <c r="CD162" s="186"/>
      <c r="CE162" s="186"/>
      <c r="CF162" s="186"/>
      <c r="CG162" s="186"/>
      <c r="CH162" s="186"/>
      <c r="CI162" s="186"/>
      <c r="CJ162" s="186"/>
      <c r="CK162" s="186"/>
      <c r="CL162" s="186"/>
      <c r="CM162" s="186"/>
      <c r="CN162" s="186"/>
      <c r="CO162" s="186"/>
      <c r="CP162" s="186"/>
      <c r="CQ162" s="186"/>
      <c r="CR162" s="186"/>
      <c r="CS162" s="178" t="s">
        <v>3914</v>
      </c>
      <c r="CT162" s="178" t="s">
        <v>3915</v>
      </c>
      <c r="CU162" s="186"/>
      <c r="CV162" s="186"/>
      <c r="CW162" s="186"/>
      <c r="CX162" s="186"/>
      <c r="CY162" s="186"/>
      <c r="CZ162" s="186"/>
      <c r="DA162" s="186"/>
      <c r="DB162" s="186"/>
      <c r="DC162" s="178" t="s">
        <v>3916</v>
      </c>
      <c r="DD162" s="186"/>
      <c r="DE162" s="186"/>
    </row>
    <row r="163" spans="34:109" ht="15" hidden="1" customHeight="1">
      <c r="AH163" s="184"/>
      <c r="AI163" s="184"/>
      <c r="AJ163" s="184"/>
      <c r="AK163" s="184"/>
      <c r="AL163" s="172" t="str">
        <f t="shared" si="6"/>
        <v>Álamo Temapache</v>
      </c>
      <c r="AM163" s="172" t="str">
        <f t="shared" si="7"/>
        <v>30160</v>
      </c>
      <c r="AN163" s="173" t="str">
        <f t="shared" si="8"/>
        <v>160</v>
      </c>
      <c r="AO163" s="184"/>
      <c r="AP163" s="170">
        <v>161</v>
      </c>
      <c r="AQ163" s="185"/>
      <c r="AR163" s="185"/>
      <c r="AS163" s="185"/>
      <c r="AT163" s="185"/>
      <c r="AU163" s="185"/>
      <c r="AV163" s="185"/>
      <c r="AW163" s="185"/>
      <c r="AX163" s="185"/>
      <c r="AY163" s="185"/>
      <c r="AZ163" s="185"/>
      <c r="BA163" s="185"/>
      <c r="BB163" s="185"/>
      <c r="BC163" s="185"/>
      <c r="BD163" s="185"/>
      <c r="BE163" s="185"/>
      <c r="BF163" s="185"/>
      <c r="BG163" s="185"/>
      <c r="BH163" s="185"/>
      <c r="BI163" s="185"/>
      <c r="BJ163" s="176" t="s">
        <v>3917</v>
      </c>
      <c r="BK163" s="176" t="s">
        <v>3918</v>
      </c>
      <c r="BL163" s="185"/>
      <c r="BM163" s="185"/>
      <c r="BN163" s="185"/>
      <c r="BO163" s="185"/>
      <c r="BP163" s="185"/>
      <c r="BQ163" s="185"/>
      <c r="BR163" s="185"/>
      <c r="BS163" s="185"/>
      <c r="BT163" s="176" t="s">
        <v>3919</v>
      </c>
      <c r="BU163" s="185"/>
      <c r="BV163" s="185"/>
      <c r="BW163" s="184"/>
      <c r="BX163" s="184"/>
      <c r="BY163" s="184"/>
      <c r="BZ163" s="186"/>
      <c r="CA163" s="186"/>
      <c r="CB163" s="186"/>
      <c r="CC163" s="186"/>
      <c r="CD163" s="186"/>
      <c r="CE163" s="186"/>
      <c r="CF163" s="186"/>
      <c r="CG163" s="186"/>
      <c r="CH163" s="186"/>
      <c r="CI163" s="186"/>
      <c r="CJ163" s="186"/>
      <c r="CK163" s="186"/>
      <c r="CL163" s="186"/>
      <c r="CM163" s="186"/>
      <c r="CN163" s="186"/>
      <c r="CO163" s="186"/>
      <c r="CP163" s="186"/>
      <c r="CQ163" s="186"/>
      <c r="CR163" s="186"/>
      <c r="CS163" s="178" t="s">
        <v>3920</v>
      </c>
      <c r="CT163" s="178" t="s">
        <v>3921</v>
      </c>
      <c r="CU163" s="186"/>
      <c r="CV163" s="186"/>
      <c r="CW163" s="186"/>
      <c r="CX163" s="186"/>
      <c r="CY163" s="186"/>
      <c r="CZ163" s="186"/>
      <c r="DA163" s="186"/>
      <c r="DB163" s="186"/>
      <c r="DC163" s="178" t="s">
        <v>3922</v>
      </c>
      <c r="DD163" s="186"/>
      <c r="DE163" s="186"/>
    </row>
    <row r="164" spans="34:109" ht="15" hidden="1" customHeight="1">
      <c r="AH164" s="184"/>
      <c r="AI164" s="184"/>
      <c r="AJ164" s="184"/>
      <c r="AK164" s="184"/>
      <c r="AL164" s="172" t="str">
        <f t="shared" si="6"/>
        <v>Tempoal</v>
      </c>
      <c r="AM164" s="172" t="str">
        <f t="shared" si="7"/>
        <v>30161</v>
      </c>
      <c r="AN164" s="173" t="str">
        <f t="shared" si="8"/>
        <v>161</v>
      </c>
      <c r="AO164" s="184"/>
      <c r="AP164" s="170">
        <v>162</v>
      </c>
      <c r="AQ164" s="185"/>
      <c r="AR164" s="185"/>
      <c r="AS164" s="185"/>
      <c r="AT164" s="185"/>
      <c r="AU164" s="185"/>
      <c r="AV164" s="185"/>
      <c r="AW164" s="185"/>
      <c r="AX164" s="185"/>
      <c r="AY164" s="185"/>
      <c r="AZ164" s="185"/>
      <c r="BA164" s="185"/>
      <c r="BB164" s="185"/>
      <c r="BC164" s="185"/>
      <c r="BD164" s="185"/>
      <c r="BE164" s="185"/>
      <c r="BF164" s="185"/>
      <c r="BG164" s="185"/>
      <c r="BH164" s="185"/>
      <c r="BI164" s="185"/>
      <c r="BJ164" s="176" t="s">
        <v>3923</v>
      </c>
      <c r="BK164" s="176" t="s">
        <v>3924</v>
      </c>
      <c r="BL164" s="185"/>
      <c r="BM164" s="185"/>
      <c r="BN164" s="185"/>
      <c r="BO164" s="185"/>
      <c r="BP164" s="185"/>
      <c r="BQ164" s="185"/>
      <c r="BR164" s="185"/>
      <c r="BS164" s="185"/>
      <c r="BT164" s="176" t="s">
        <v>3925</v>
      </c>
      <c r="BU164" s="185"/>
      <c r="BV164" s="185"/>
      <c r="BW164" s="184"/>
      <c r="BX164" s="184"/>
      <c r="BY164" s="184"/>
      <c r="BZ164" s="186"/>
      <c r="CA164" s="186"/>
      <c r="CB164" s="186"/>
      <c r="CC164" s="186"/>
      <c r="CD164" s="186"/>
      <c r="CE164" s="186"/>
      <c r="CF164" s="186"/>
      <c r="CG164" s="186"/>
      <c r="CH164" s="186"/>
      <c r="CI164" s="186"/>
      <c r="CJ164" s="186"/>
      <c r="CK164" s="186"/>
      <c r="CL164" s="186"/>
      <c r="CM164" s="186"/>
      <c r="CN164" s="186"/>
      <c r="CO164" s="186"/>
      <c r="CP164" s="186"/>
      <c r="CQ164" s="186"/>
      <c r="CR164" s="186"/>
      <c r="CS164" s="178" t="s">
        <v>3926</v>
      </c>
      <c r="CT164" s="178" t="s">
        <v>3927</v>
      </c>
      <c r="CU164" s="186"/>
      <c r="CV164" s="186"/>
      <c r="CW164" s="186"/>
      <c r="CX164" s="186"/>
      <c r="CY164" s="186"/>
      <c r="CZ164" s="186"/>
      <c r="DA164" s="186"/>
      <c r="DB164" s="186"/>
      <c r="DC164" s="178" t="s">
        <v>3928</v>
      </c>
      <c r="DD164" s="186"/>
      <c r="DE164" s="186"/>
    </row>
    <row r="165" spans="34:109" ht="15" hidden="1" customHeight="1">
      <c r="AH165" s="184"/>
      <c r="AI165" s="184"/>
      <c r="AJ165" s="184"/>
      <c r="AK165" s="184"/>
      <c r="AL165" s="172" t="str">
        <f t="shared" si="6"/>
        <v>Tenampa</v>
      </c>
      <c r="AM165" s="172" t="str">
        <f t="shared" si="7"/>
        <v>30162</v>
      </c>
      <c r="AN165" s="173" t="str">
        <f t="shared" si="8"/>
        <v>162</v>
      </c>
      <c r="AO165" s="184"/>
      <c r="AP165" s="170">
        <v>163</v>
      </c>
      <c r="AQ165" s="185"/>
      <c r="AR165" s="185"/>
      <c r="AS165" s="185"/>
      <c r="AT165" s="185"/>
      <c r="AU165" s="185"/>
      <c r="AV165" s="185"/>
      <c r="AW165" s="185"/>
      <c r="AX165" s="185"/>
      <c r="AY165" s="185"/>
      <c r="AZ165" s="185"/>
      <c r="BA165" s="185"/>
      <c r="BB165" s="185"/>
      <c r="BC165" s="185"/>
      <c r="BD165" s="185"/>
      <c r="BE165" s="185"/>
      <c r="BF165" s="185"/>
      <c r="BG165" s="185"/>
      <c r="BH165" s="185"/>
      <c r="BI165" s="185"/>
      <c r="BJ165" s="176" t="s">
        <v>3929</v>
      </c>
      <c r="BK165" s="176" t="s">
        <v>3930</v>
      </c>
      <c r="BL165" s="185"/>
      <c r="BM165" s="185"/>
      <c r="BN165" s="185"/>
      <c r="BO165" s="185"/>
      <c r="BP165" s="185"/>
      <c r="BQ165" s="185"/>
      <c r="BR165" s="185"/>
      <c r="BS165" s="185"/>
      <c r="BT165" s="176" t="s">
        <v>3931</v>
      </c>
      <c r="BU165" s="185"/>
      <c r="BV165" s="185"/>
      <c r="BW165" s="184"/>
      <c r="BX165" s="184"/>
      <c r="BY165" s="184"/>
      <c r="BZ165" s="186"/>
      <c r="CA165" s="186"/>
      <c r="CB165" s="186"/>
      <c r="CC165" s="186"/>
      <c r="CD165" s="186"/>
      <c r="CE165" s="186"/>
      <c r="CF165" s="186"/>
      <c r="CG165" s="186"/>
      <c r="CH165" s="186"/>
      <c r="CI165" s="186"/>
      <c r="CJ165" s="186"/>
      <c r="CK165" s="186"/>
      <c r="CL165" s="186"/>
      <c r="CM165" s="186"/>
      <c r="CN165" s="186"/>
      <c r="CO165" s="186"/>
      <c r="CP165" s="186"/>
      <c r="CQ165" s="186"/>
      <c r="CR165" s="186"/>
      <c r="CS165" s="178" t="s">
        <v>3932</v>
      </c>
      <c r="CT165" s="178" t="s">
        <v>3933</v>
      </c>
      <c r="CU165" s="186"/>
      <c r="CV165" s="186"/>
      <c r="CW165" s="186"/>
      <c r="CX165" s="186"/>
      <c r="CY165" s="186"/>
      <c r="CZ165" s="186"/>
      <c r="DA165" s="186"/>
      <c r="DB165" s="186"/>
      <c r="DC165" s="178" t="s">
        <v>3934</v>
      </c>
      <c r="DD165" s="186"/>
      <c r="DE165" s="186"/>
    </row>
    <row r="166" spans="34:109" ht="15" hidden="1" customHeight="1">
      <c r="AH166" s="184"/>
      <c r="AI166" s="184"/>
      <c r="AJ166" s="184"/>
      <c r="AK166" s="184"/>
      <c r="AL166" s="172" t="str">
        <f t="shared" si="6"/>
        <v>Tenochtitlán</v>
      </c>
      <c r="AM166" s="172" t="str">
        <f t="shared" si="7"/>
        <v>30163</v>
      </c>
      <c r="AN166" s="173" t="str">
        <f t="shared" si="8"/>
        <v>163</v>
      </c>
      <c r="AO166" s="184"/>
      <c r="AP166" s="170">
        <v>164</v>
      </c>
      <c r="AQ166" s="185"/>
      <c r="AR166" s="185"/>
      <c r="AS166" s="185"/>
      <c r="AT166" s="185"/>
      <c r="AU166" s="185"/>
      <c r="AV166" s="185"/>
      <c r="AW166" s="185"/>
      <c r="AX166" s="185"/>
      <c r="AY166" s="185"/>
      <c r="AZ166" s="185"/>
      <c r="BA166" s="185"/>
      <c r="BB166" s="185"/>
      <c r="BC166" s="185"/>
      <c r="BD166" s="185"/>
      <c r="BE166" s="185"/>
      <c r="BF166" s="185"/>
      <c r="BG166" s="185"/>
      <c r="BH166" s="185"/>
      <c r="BI166" s="185"/>
      <c r="BJ166" s="176" t="s">
        <v>3935</v>
      </c>
      <c r="BK166" s="176" t="s">
        <v>3936</v>
      </c>
      <c r="BL166" s="185"/>
      <c r="BM166" s="185"/>
      <c r="BN166" s="185"/>
      <c r="BO166" s="185"/>
      <c r="BP166" s="185"/>
      <c r="BQ166" s="185"/>
      <c r="BR166" s="185"/>
      <c r="BS166" s="185"/>
      <c r="BT166" s="176" t="s">
        <v>3937</v>
      </c>
      <c r="BU166" s="185"/>
      <c r="BV166" s="185"/>
      <c r="BW166" s="184"/>
      <c r="BX166" s="184"/>
      <c r="BY166" s="184"/>
      <c r="BZ166" s="186"/>
      <c r="CA166" s="186"/>
      <c r="CB166" s="186"/>
      <c r="CC166" s="186"/>
      <c r="CD166" s="186"/>
      <c r="CE166" s="186"/>
      <c r="CF166" s="186"/>
      <c r="CG166" s="186"/>
      <c r="CH166" s="186"/>
      <c r="CI166" s="186"/>
      <c r="CJ166" s="186"/>
      <c r="CK166" s="186"/>
      <c r="CL166" s="186"/>
      <c r="CM166" s="186"/>
      <c r="CN166" s="186"/>
      <c r="CO166" s="186"/>
      <c r="CP166" s="186"/>
      <c r="CQ166" s="186"/>
      <c r="CR166" s="186"/>
      <c r="CS166" s="178" t="s">
        <v>3938</v>
      </c>
      <c r="CT166" s="178" t="s">
        <v>3939</v>
      </c>
      <c r="CU166" s="186"/>
      <c r="CV166" s="186"/>
      <c r="CW166" s="186"/>
      <c r="CX166" s="186"/>
      <c r="CY166" s="186"/>
      <c r="CZ166" s="186"/>
      <c r="DA166" s="186"/>
      <c r="DB166" s="186"/>
      <c r="DC166" s="178" t="s">
        <v>3940</v>
      </c>
      <c r="DD166" s="186"/>
      <c r="DE166" s="186"/>
    </row>
    <row r="167" spans="34:109" ht="15" hidden="1" customHeight="1">
      <c r="AH167" s="184"/>
      <c r="AI167" s="184"/>
      <c r="AJ167" s="184"/>
      <c r="AK167" s="184"/>
      <c r="AL167" s="172" t="str">
        <f t="shared" si="6"/>
        <v>Teocelo</v>
      </c>
      <c r="AM167" s="172" t="str">
        <f t="shared" si="7"/>
        <v>30164</v>
      </c>
      <c r="AN167" s="173" t="str">
        <f t="shared" si="8"/>
        <v>164</v>
      </c>
      <c r="AO167" s="184"/>
      <c r="AP167" s="170">
        <v>165</v>
      </c>
      <c r="AQ167" s="185"/>
      <c r="AR167" s="185"/>
      <c r="AS167" s="185"/>
      <c r="AT167" s="185"/>
      <c r="AU167" s="185"/>
      <c r="AV167" s="185"/>
      <c r="AW167" s="185"/>
      <c r="AX167" s="185"/>
      <c r="AY167" s="185"/>
      <c r="AZ167" s="185"/>
      <c r="BA167" s="185"/>
      <c r="BB167" s="185"/>
      <c r="BC167" s="185"/>
      <c r="BD167" s="185"/>
      <c r="BE167" s="185"/>
      <c r="BF167" s="185"/>
      <c r="BG167" s="185"/>
      <c r="BH167" s="185"/>
      <c r="BI167" s="185"/>
      <c r="BJ167" s="176" t="s">
        <v>3941</v>
      </c>
      <c r="BK167" s="176" t="s">
        <v>3942</v>
      </c>
      <c r="BL167" s="185"/>
      <c r="BM167" s="185"/>
      <c r="BN167" s="185"/>
      <c r="BO167" s="185"/>
      <c r="BP167" s="185"/>
      <c r="BQ167" s="185"/>
      <c r="BR167" s="185"/>
      <c r="BS167" s="185"/>
      <c r="BT167" s="176" t="s">
        <v>3943</v>
      </c>
      <c r="BU167" s="185"/>
      <c r="BV167" s="185"/>
      <c r="BW167" s="184"/>
      <c r="BX167" s="184"/>
      <c r="BY167" s="184"/>
      <c r="BZ167" s="186"/>
      <c r="CA167" s="186"/>
      <c r="CB167" s="186"/>
      <c r="CC167" s="186"/>
      <c r="CD167" s="186"/>
      <c r="CE167" s="186"/>
      <c r="CF167" s="186"/>
      <c r="CG167" s="186"/>
      <c r="CH167" s="186"/>
      <c r="CI167" s="186"/>
      <c r="CJ167" s="186"/>
      <c r="CK167" s="186"/>
      <c r="CL167" s="186"/>
      <c r="CM167" s="186"/>
      <c r="CN167" s="186"/>
      <c r="CO167" s="186"/>
      <c r="CP167" s="186"/>
      <c r="CQ167" s="186"/>
      <c r="CR167" s="186"/>
      <c r="CS167" s="178" t="s">
        <v>3944</v>
      </c>
      <c r="CT167" s="178" t="s">
        <v>3945</v>
      </c>
      <c r="CU167" s="186"/>
      <c r="CV167" s="186"/>
      <c r="CW167" s="186"/>
      <c r="CX167" s="186"/>
      <c r="CY167" s="186"/>
      <c r="CZ167" s="186"/>
      <c r="DA167" s="186"/>
      <c r="DB167" s="186"/>
      <c r="DC167" s="178" t="s">
        <v>3946</v>
      </c>
      <c r="DD167" s="186"/>
      <c r="DE167" s="186"/>
    </row>
    <row r="168" spans="34:109" ht="15" hidden="1" customHeight="1">
      <c r="AH168" s="184"/>
      <c r="AI168" s="184"/>
      <c r="AJ168" s="184"/>
      <c r="AK168" s="184"/>
      <c r="AL168" s="172" t="str">
        <f t="shared" si="6"/>
        <v>Tepatlaxco</v>
      </c>
      <c r="AM168" s="172" t="str">
        <f t="shared" si="7"/>
        <v>30165</v>
      </c>
      <c r="AN168" s="173" t="str">
        <f t="shared" si="8"/>
        <v>165</v>
      </c>
      <c r="AO168" s="184"/>
      <c r="AP168" s="170">
        <v>166</v>
      </c>
      <c r="AQ168" s="185"/>
      <c r="AR168" s="185"/>
      <c r="AS168" s="185"/>
      <c r="AT168" s="185"/>
      <c r="AU168" s="185"/>
      <c r="AV168" s="185"/>
      <c r="AW168" s="185"/>
      <c r="AX168" s="185"/>
      <c r="AY168" s="185"/>
      <c r="AZ168" s="185"/>
      <c r="BA168" s="185"/>
      <c r="BB168" s="185"/>
      <c r="BC168" s="185"/>
      <c r="BD168" s="185"/>
      <c r="BE168" s="185"/>
      <c r="BF168" s="185"/>
      <c r="BG168" s="185"/>
      <c r="BH168" s="185"/>
      <c r="BI168" s="185"/>
      <c r="BJ168" s="176" t="s">
        <v>3947</v>
      </c>
      <c r="BK168" s="176" t="s">
        <v>3948</v>
      </c>
      <c r="BL168" s="185"/>
      <c r="BM168" s="185"/>
      <c r="BN168" s="185"/>
      <c r="BO168" s="185"/>
      <c r="BP168" s="185"/>
      <c r="BQ168" s="185"/>
      <c r="BR168" s="185"/>
      <c r="BS168" s="185"/>
      <c r="BT168" s="176" t="s">
        <v>3949</v>
      </c>
      <c r="BU168" s="185"/>
      <c r="BV168" s="185"/>
      <c r="BW168" s="184"/>
      <c r="BX168" s="184"/>
      <c r="BY168" s="184"/>
      <c r="BZ168" s="186"/>
      <c r="CA168" s="186"/>
      <c r="CB168" s="186"/>
      <c r="CC168" s="186"/>
      <c r="CD168" s="186"/>
      <c r="CE168" s="186"/>
      <c r="CF168" s="186"/>
      <c r="CG168" s="186"/>
      <c r="CH168" s="186"/>
      <c r="CI168" s="186"/>
      <c r="CJ168" s="186"/>
      <c r="CK168" s="186"/>
      <c r="CL168" s="186"/>
      <c r="CM168" s="186"/>
      <c r="CN168" s="186"/>
      <c r="CO168" s="186"/>
      <c r="CP168" s="186"/>
      <c r="CQ168" s="186"/>
      <c r="CR168" s="186"/>
      <c r="CS168" s="178" t="s">
        <v>3950</v>
      </c>
      <c r="CT168" s="178" t="s">
        <v>3951</v>
      </c>
      <c r="CU168" s="186"/>
      <c r="CV168" s="186"/>
      <c r="CW168" s="186"/>
      <c r="CX168" s="186"/>
      <c r="CY168" s="186"/>
      <c r="CZ168" s="186"/>
      <c r="DA168" s="186"/>
      <c r="DB168" s="186"/>
      <c r="DC168" s="178" t="s">
        <v>3952</v>
      </c>
      <c r="DD168" s="186"/>
      <c r="DE168" s="186"/>
    </row>
    <row r="169" spans="34:109" ht="15" hidden="1" customHeight="1">
      <c r="AH169" s="184"/>
      <c r="AI169" s="184"/>
      <c r="AJ169" s="184"/>
      <c r="AK169" s="184"/>
      <c r="AL169" s="172" t="str">
        <f t="shared" si="6"/>
        <v>Tepetlán</v>
      </c>
      <c r="AM169" s="172" t="str">
        <f t="shared" si="7"/>
        <v>30166</v>
      </c>
      <c r="AN169" s="173" t="str">
        <f t="shared" si="8"/>
        <v>166</v>
      </c>
      <c r="AO169" s="184"/>
      <c r="AP169" s="170">
        <v>167</v>
      </c>
      <c r="AQ169" s="185"/>
      <c r="AR169" s="185"/>
      <c r="AS169" s="185"/>
      <c r="AT169" s="185"/>
      <c r="AU169" s="185"/>
      <c r="AV169" s="185"/>
      <c r="AW169" s="185"/>
      <c r="AX169" s="185"/>
      <c r="AY169" s="185"/>
      <c r="AZ169" s="185"/>
      <c r="BA169" s="185"/>
      <c r="BB169" s="185"/>
      <c r="BC169" s="185"/>
      <c r="BD169" s="185"/>
      <c r="BE169" s="185"/>
      <c r="BF169" s="185"/>
      <c r="BG169" s="185"/>
      <c r="BH169" s="185"/>
      <c r="BI169" s="185"/>
      <c r="BJ169" s="176" t="s">
        <v>3953</v>
      </c>
      <c r="BK169" s="176" t="s">
        <v>3954</v>
      </c>
      <c r="BL169" s="185"/>
      <c r="BM169" s="185"/>
      <c r="BN169" s="185"/>
      <c r="BO169" s="185"/>
      <c r="BP169" s="185"/>
      <c r="BQ169" s="185"/>
      <c r="BR169" s="185"/>
      <c r="BS169" s="185"/>
      <c r="BT169" s="176" t="s">
        <v>3955</v>
      </c>
      <c r="BU169" s="185"/>
      <c r="BV169" s="185"/>
      <c r="BW169" s="184"/>
      <c r="BX169" s="184"/>
      <c r="BY169" s="184"/>
      <c r="BZ169" s="186"/>
      <c r="CA169" s="186"/>
      <c r="CB169" s="186"/>
      <c r="CC169" s="186"/>
      <c r="CD169" s="186"/>
      <c r="CE169" s="186"/>
      <c r="CF169" s="186"/>
      <c r="CG169" s="186"/>
      <c r="CH169" s="186"/>
      <c r="CI169" s="186"/>
      <c r="CJ169" s="186"/>
      <c r="CK169" s="186"/>
      <c r="CL169" s="186"/>
      <c r="CM169" s="186"/>
      <c r="CN169" s="186"/>
      <c r="CO169" s="186"/>
      <c r="CP169" s="186"/>
      <c r="CQ169" s="186"/>
      <c r="CR169" s="186"/>
      <c r="CS169" s="178" t="s">
        <v>3956</v>
      </c>
      <c r="CT169" s="178" t="s">
        <v>3957</v>
      </c>
      <c r="CU169" s="186"/>
      <c r="CV169" s="186"/>
      <c r="CW169" s="186"/>
      <c r="CX169" s="186"/>
      <c r="CY169" s="186"/>
      <c r="CZ169" s="186"/>
      <c r="DA169" s="186"/>
      <c r="DB169" s="186"/>
      <c r="DC169" s="178" t="s">
        <v>3958</v>
      </c>
      <c r="DD169" s="186"/>
      <c r="DE169" s="186"/>
    </row>
    <row r="170" spans="34:109" ht="15" hidden="1" customHeight="1">
      <c r="AH170" s="184"/>
      <c r="AI170" s="184"/>
      <c r="AJ170" s="184"/>
      <c r="AK170" s="184"/>
      <c r="AL170" s="172" t="str">
        <f t="shared" si="6"/>
        <v>Tepetzintla</v>
      </c>
      <c r="AM170" s="172" t="str">
        <f t="shared" si="7"/>
        <v>30167</v>
      </c>
      <c r="AN170" s="173" t="str">
        <f t="shared" si="8"/>
        <v>167</v>
      </c>
      <c r="AO170" s="184"/>
      <c r="AP170" s="170">
        <v>168</v>
      </c>
      <c r="AQ170" s="185"/>
      <c r="AR170" s="185"/>
      <c r="AS170" s="185"/>
      <c r="AT170" s="185"/>
      <c r="AU170" s="185"/>
      <c r="AV170" s="185"/>
      <c r="AW170" s="185"/>
      <c r="AX170" s="185"/>
      <c r="AY170" s="185"/>
      <c r="AZ170" s="185"/>
      <c r="BA170" s="185"/>
      <c r="BB170" s="185"/>
      <c r="BC170" s="185"/>
      <c r="BD170" s="185"/>
      <c r="BE170" s="185"/>
      <c r="BF170" s="185"/>
      <c r="BG170" s="185"/>
      <c r="BH170" s="185"/>
      <c r="BI170" s="185"/>
      <c r="BJ170" s="176" t="s">
        <v>3959</v>
      </c>
      <c r="BK170" s="176" t="s">
        <v>3960</v>
      </c>
      <c r="BL170" s="185"/>
      <c r="BM170" s="185"/>
      <c r="BN170" s="185"/>
      <c r="BO170" s="185"/>
      <c r="BP170" s="185"/>
      <c r="BQ170" s="185"/>
      <c r="BR170" s="185"/>
      <c r="BS170" s="185"/>
      <c r="BT170" s="176" t="s">
        <v>3961</v>
      </c>
      <c r="BU170" s="185"/>
      <c r="BV170" s="185"/>
      <c r="BW170" s="184"/>
      <c r="BX170" s="184"/>
      <c r="BY170" s="184"/>
      <c r="BZ170" s="186"/>
      <c r="CA170" s="186"/>
      <c r="CB170" s="186"/>
      <c r="CC170" s="186"/>
      <c r="CD170" s="186"/>
      <c r="CE170" s="186"/>
      <c r="CF170" s="186"/>
      <c r="CG170" s="186"/>
      <c r="CH170" s="186"/>
      <c r="CI170" s="186"/>
      <c r="CJ170" s="186"/>
      <c r="CK170" s="186"/>
      <c r="CL170" s="186"/>
      <c r="CM170" s="186"/>
      <c r="CN170" s="186"/>
      <c r="CO170" s="186"/>
      <c r="CP170" s="186"/>
      <c r="CQ170" s="186"/>
      <c r="CR170" s="186"/>
      <c r="CS170" s="178" t="s">
        <v>3962</v>
      </c>
      <c r="CT170" s="178" t="s">
        <v>3963</v>
      </c>
      <c r="CU170" s="186"/>
      <c r="CV170" s="186"/>
      <c r="CW170" s="186"/>
      <c r="CX170" s="186"/>
      <c r="CY170" s="186"/>
      <c r="CZ170" s="186"/>
      <c r="DA170" s="186"/>
      <c r="DB170" s="186"/>
      <c r="DC170" s="178" t="s">
        <v>3963</v>
      </c>
      <c r="DD170" s="186"/>
      <c r="DE170" s="186"/>
    </row>
    <row r="171" spans="34:109" ht="15" hidden="1" customHeight="1">
      <c r="AH171" s="184"/>
      <c r="AI171" s="184"/>
      <c r="AJ171" s="184"/>
      <c r="AK171" s="184"/>
      <c r="AL171" s="172" t="str">
        <f t="shared" si="6"/>
        <v>Tequila</v>
      </c>
      <c r="AM171" s="172" t="str">
        <f t="shared" si="7"/>
        <v>30168</v>
      </c>
      <c r="AN171" s="173" t="str">
        <f t="shared" si="8"/>
        <v>168</v>
      </c>
      <c r="AO171" s="184"/>
      <c r="AP171" s="170">
        <v>169</v>
      </c>
      <c r="AQ171" s="185"/>
      <c r="AR171" s="185"/>
      <c r="AS171" s="185"/>
      <c r="AT171" s="185"/>
      <c r="AU171" s="185"/>
      <c r="AV171" s="185"/>
      <c r="AW171" s="185"/>
      <c r="AX171" s="185"/>
      <c r="AY171" s="185"/>
      <c r="AZ171" s="185"/>
      <c r="BA171" s="185"/>
      <c r="BB171" s="185"/>
      <c r="BC171" s="185"/>
      <c r="BD171" s="185"/>
      <c r="BE171" s="185"/>
      <c r="BF171" s="185"/>
      <c r="BG171" s="185"/>
      <c r="BH171" s="185"/>
      <c r="BI171" s="185"/>
      <c r="BJ171" s="176" t="s">
        <v>3964</v>
      </c>
      <c r="BK171" s="176" t="s">
        <v>3965</v>
      </c>
      <c r="BL171" s="185"/>
      <c r="BM171" s="185"/>
      <c r="BN171" s="185"/>
      <c r="BO171" s="185"/>
      <c r="BP171" s="185"/>
      <c r="BQ171" s="185"/>
      <c r="BR171" s="185"/>
      <c r="BS171" s="185"/>
      <c r="BT171" s="176" t="s">
        <v>3966</v>
      </c>
      <c r="BU171" s="185"/>
      <c r="BV171" s="185"/>
      <c r="BW171" s="184"/>
      <c r="BX171" s="184"/>
      <c r="BY171" s="184"/>
      <c r="BZ171" s="186"/>
      <c r="CA171" s="186"/>
      <c r="CB171" s="186"/>
      <c r="CC171" s="186"/>
      <c r="CD171" s="186"/>
      <c r="CE171" s="186"/>
      <c r="CF171" s="186"/>
      <c r="CG171" s="186"/>
      <c r="CH171" s="186"/>
      <c r="CI171" s="186"/>
      <c r="CJ171" s="186"/>
      <c r="CK171" s="186"/>
      <c r="CL171" s="186"/>
      <c r="CM171" s="186"/>
      <c r="CN171" s="186"/>
      <c r="CO171" s="186"/>
      <c r="CP171" s="186"/>
      <c r="CQ171" s="186"/>
      <c r="CR171" s="186"/>
      <c r="CS171" s="178" t="s">
        <v>3967</v>
      </c>
      <c r="CT171" s="178" t="s">
        <v>3968</v>
      </c>
      <c r="CU171" s="186"/>
      <c r="CV171" s="186"/>
      <c r="CW171" s="186"/>
      <c r="CX171" s="186"/>
      <c r="CY171" s="186"/>
      <c r="CZ171" s="186"/>
      <c r="DA171" s="186"/>
      <c r="DB171" s="186"/>
      <c r="DC171" s="178" t="s">
        <v>3275</v>
      </c>
      <c r="DD171" s="186"/>
      <c r="DE171" s="186"/>
    </row>
    <row r="172" spans="34:109" ht="15" hidden="1" customHeight="1">
      <c r="AH172" s="184"/>
      <c r="AI172" s="184"/>
      <c r="AJ172" s="184"/>
      <c r="AK172" s="184"/>
      <c r="AL172" s="172" t="str">
        <f t="shared" si="6"/>
        <v>José Azueta</v>
      </c>
      <c r="AM172" s="172" t="str">
        <f t="shared" si="7"/>
        <v>30169</v>
      </c>
      <c r="AN172" s="173" t="str">
        <f t="shared" si="8"/>
        <v>169</v>
      </c>
      <c r="AO172" s="184"/>
      <c r="AP172" s="170">
        <v>170</v>
      </c>
      <c r="AQ172" s="185"/>
      <c r="AR172" s="185"/>
      <c r="AS172" s="185"/>
      <c r="AT172" s="185"/>
      <c r="AU172" s="185"/>
      <c r="AV172" s="185"/>
      <c r="AW172" s="185"/>
      <c r="AX172" s="185"/>
      <c r="AY172" s="185"/>
      <c r="AZ172" s="185"/>
      <c r="BA172" s="185"/>
      <c r="BB172" s="185"/>
      <c r="BC172" s="185"/>
      <c r="BD172" s="185"/>
      <c r="BE172" s="185"/>
      <c r="BF172" s="185"/>
      <c r="BG172" s="185"/>
      <c r="BH172" s="185"/>
      <c r="BI172" s="185"/>
      <c r="BJ172" s="176" t="s">
        <v>3969</v>
      </c>
      <c r="BK172" s="176" t="s">
        <v>3970</v>
      </c>
      <c r="BL172" s="185"/>
      <c r="BM172" s="185"/>
      <c r="BN172" s="185"/>
      <c r="BO172" s="185"/>
      <c r="BP172" s="185"/>
      <c r="BQ172" s="185"/>
      <c r="BR172" s="185"/>
      <c r="BS172" s="185"/>
      <c r="BT172" s="176" t="s">
        <v>3971</v>
      </c>
      <c r="BU172" s="185"/>
      <c r="BV172" s="185"/>
      <c r="BW172" s="184"/>
      <c r="BX172" s="184"/>
      <c r="BY172" s="184"/>
      <c r="BZ172" s="186"/>
      <c r="CA172" s="186"/>
      <c r="CB172" s="186"/>
      <c r="CC172" s="186"/>
      <c r="CD172" s="186"/>
      <c r="CE172" s="186"/>
      <c r="CF172" s="186"/>
      <c r="CG172" s="186"/>
      <c r="CH172" s="186"/>
      <c r="CI172" s="186"/>
      <c r="CJ172" s="186"/>
      <c r="CK172" s="186"/>
      <c r="CL172" s="186"/>
      <c r="CM172" s="186"/>
      <c r="CN172" s="186"/>
      <c r="CO172" s="186"/>
      <c r="CP172" s="186"/>
      <c r="CQ172" s="186"/>
      <c r="CR172" s="186"/>
      <c r="CS172" s="178" t="s">
        <v>3972</v>
      </c>
      <c r="CT172" s="178" t="s">
        <v>3973</v>
      </c>
      <c r="CU172" s="186"/>
      <c r="CV172" s="186"/>
      <c r="CW172" s="186"/>
      <c r="CX172" s="186"/>
      <c r="CY172" s="186"/>
      <c r="CZ172" s="186"/>
      <c r="DA172" s="186"/>
      <c r="DB172" s="186"/>
      <c r="DC172" s="178" t="s">
        <v>3974</v>
      </c>
      <c r="DD172" s="186"/>
      <c r="DE172" s="186"/>
    </row>
    <row r="173" spans="34:109" ht="15" hidden="1" customHeight="1">
      <c r="AH173" s="184"/>
      <c r="AI173" s="184"/>
      <c r="AJ173" s="184"/>
      <c r="AK173" s="184"/>
      <c r="AL173" s="172" t="str">
        <f t="shared" si="6"/>
        <v>Texcatepec</v>
      </c>
      <c r="AM173" s="172" t="str">
        <f t="shared" si="7"/>
        <v>30170</v>
      </c>
      <c r="AN173" s="173" t="str">
        <f t="shared" si="8"/>
        <v>170</v>
      </c>
      <c r="AO173" s="184"/>
      <c r="AP173" s="170">
        <v>171</v>
      </c>
      <c r="AQ173" s="185"/>
      <c r="AR173" s="185"/>
      <c r="AS173" s="185"/>
      <c r="AT173" s="185"/>
      <c r="AU173" s="185"/>
      <c r="AV173" s="185"/>
      <c r="AW173" s="185"/>
      <c r="AX173" s="185"/>
      <c r="AY173" s="185"/>
      <c r="AZ173" s="185"/>
      <c r="BA173" s="185"/>
      <c r="BB173" s="185"/>
      <c r="BC173" s="185"/>
      <c r="BD173" s="185"/>
      <c r="BE173" s="185"/>
      <c r="BF173" s="185"/>
      <c r="BG173" s="185"/>
      <c r="BH173" s="185"/>
      <c r="BI173" s="185"/>
      <c r="BJ173" s="176" t="s">
        <v>3975</v>
      </c>
      <c r="BK173" s="176" t="s">
        <v>3976</v>
      </c>
      <c r="BL173" s="185"/>
      <c r="BM173" s="185"/>
      <c r="BN173" s="185"/>
      <c r="BO173" s="185"/>
      <c r="BP173" s="185"/>
      <c r="BQ173" s="185"/>
      <c r="BR173" s="185"/>
      <c r="BS173" s="185"/>
      <c r="BT173" s="176" t="s">
        <v>3977</v>
      </c>
      <c r="BU173" s="185"/>
      <c r="BV173" s="185"/>
      <c r="BW173" s="184"/>
      <c r="BX173" s="184"/>
      <c r="BY173" s="184"/>
      <c r="BZ173" s="186"/>
      <c r="CA173" s="186"/>
      <c r="CB173" s="186"/>
      <c r="CC173" s="186"/>
      <c r="CD173" s="186"/>
      <c r="CE173" s="186"/>
      <c r="CF173" s="186"/>
      <c r="CG173" s="186"/>
      <c r="CH173" s="186"/>
      <c r="CI173" s="186"/>
      <c r="CJ173" s="186"/>
      <c r="CK173" s="186"/>
      <c r="CL173" s="186"/>
      <c r="CM173" s="186"/>
      <c r="CN173" s="186"/>
      <c r="CO173" s="186"/>
      <c r="CP173" s="186"/>
      <c r="CQ173" s="186"/>
      <c r="CR173" s="186"/>
      <c r="CS173" s="178" t="s">
        <v>3978</v>
      </c>
      <c r="CT173" s="178" t="s">
        <v>3979</v>
      </c>
      <c r="CU173" s="186"/>
      <c r="CV173" s="186"/>
      <c r="CW173" s="186"/>
      <c r="CX173" s="186"/>
      <c r="CY173" s="186"/>
      <c r="CZ173" s="186"/>
      <c r="DA173" s="186"/>
      <c r="DB173" s="186"/>
      <c r="DC173" s="178" t="s">
        <v>3980</v>
      </c>
      <c r="DD173" s="186"/>
      <c r="DE173" s="186"/>
    </row>
    <row r="174" spans="34:109" ht="15" hidden="1" customHeight="1">
      <c r="AH174" s="184"/>
      <c r="AI174" s="184"/>
      <c r="AJ174" s="184"/>
      <c r="AK174" s="184"/>
      <c r="AL174" s="172" t="str">
        <f t="shared" si="6"/>
        <v>Texhuacán</v>
      </c>
      <c r="AM174" s="172" t="str">
        <f t="shared" si="7"/>
        <v>30171</v>
      </c>
      <c r="AN174" s="173" t="str">
        <f t="shared" si="8"/>
        <v>171</v>
      </c>
      <c r="AO174" s="184"/>
      <c r="AP174" s="170">
        <v>172</v>
      </c>
      <c r="AQ174" s="185"/>
      <c r="AR174" s="185"/>
      <c r="AS174" s="185"/>
      <c r="AT174" s="185"/>
      <c r="AU174" s="185"/>
      <c r="AV174" s="185"/>
      <c r="AW174" s="185"/>
      <c r="AX174" s="185"/>
      <c r="AY174" s="185"/>
      <c r="AZ174" s="185"/>
      <c r="BA174" s="185"/>
      <c r="BB174" s="185"/>
      <c r="BC174" s="185"/>
      <c r="BD174" s="185"/>
      <c r="BE174" s="185"/>
      <c r="BF174" s="185"/>
      <c r="BG174" s="185"/>
      <c r="BH174" s="185"/>
      <c r="BI174" s="185"/>
      <c r="BJ174" s="176" t="s">
        <v>3981</v>
      </c>
      <c r="BK174" s="176" t="s">
        <v>3982</v>
      </c>
      <c r="BL174" s="185"/>
      <c r="BM174" s="185"/>
      <c r="BN174" s="185"/>
      <c r="BO174" s="185"/>
      <c r="BP174" s="185"/>
      <c r="BQ174" s="185"/>
      <c r="BR174" s="185"/>
      <c r="BS174" s="185"/>
      <c r="BT174" s="176" t="s">
        <v>3983</v>
      </c>
      <c r="BU174" s="185"/>
      <c r="BV174" s="185"/>
      <c r="BW174" s="184"/>
      <c r="BX174" s="184"/>
      <c r="BY174" s="184"/>
      <c r="BZ174" s="186"/>
      <c r="CA174" s="186"/>
      <c r="CB174" s="186"/>
      <c r="CC174" s="186"/>
      <c r="CD174" s="186"/>
      <c r="CE174" s="186"/>
      <c r="CF174" s="186"/>
      <c r="CG174" s="186"/>
      <c r="CH174" s="186"/>
      <c r="CI174" s="186"/>
      <c r="CJ174" s="186"/>
      <c r="CK174" s="186"/>
      <c r="CL174" s="186"/>
      <c r="CM174" s="186"/>
      <c r="CN174" s="186"/>
      <c r="CO174" s="186"/>
      <c r="CP174" s="186"/>
      <c r="CQ174" s="186"/>
      <c r="CR174" s="186"/>
      <c r="CS174" s="178" t="s">
        <v>3984</v>
      </c>
      <c r="CT174" s="178" t="s">
        <v>3985</v>
      </c>
      <c r="CU174" s="186"/>
      <c r="CV174" s="186"/>
      <c r="CW174" s="186"/>
      <c r="CX174" s="186"/>
      <c r="CY174" s="186"/>
      <c r="CZ174" s="186"/>
      <c r="DA174" s="186"/>
      <c r="DB174" s="186"/>
      <c r="DC174" s="178" t="s">
        <v>3986</v>
      </c>
      <c r="DD174" s="186"/>
      <c r="DE174" s="186"/>
    </row>
    <row r="175" spans="34:109" ht="15" hidden="1" customHeight="1">
      <c r="AH175" s="184"/>
      <c r="AI175" s="184"/>
      <c r="AJ175" s="184"/>
      <c r="AK175" s="184"/>
      <c r="AL175" s="172" t="str">
        <f t="shared" si="6"/>
        <v>Texistepec</v>
      </c>
      <c r="AM175" s="172" t="str">
        <f t="shared" si="7"/>
        <v>30172</v>
      </c>
      <c r="AN175" s="173" t="str">
        <f t="shared" si="8"/>
        <v>172</v>
      </c>
      <c r="AO175" s="184"/>
      <c r="AP175" s="170">
        <v>173</v>
      </c>
      <c r="AQ175" s="185"/>
      <c r="AR175" s="185"/>
      <c r="AS175" s="185"/>
      <c r="AT175" s="185"/>
      <c r="AU175" s="185"/>
      <c r="AV175" s="185"/>
      <c r="AW175" s="185"/>
      <c r="AX175" s="185"/>
      <c r="AY175" s="185"/>
      <c r="AZ175" s="185"/>
      <c r="BA175" s="185"/>
      <c r="BB175" s="185"/>
      <c r="BC175" s="185"/>
      <c r="BD175" s="185"/>
      <c r="BE175" s="185"/>
      <c r="BF175" s="185"/>
      <c r="BG175" s="185"/>
      <c r="BH175" s="185"/>
      <c r="BI175" s="185"/>
      <c r="BJ175" s="176" t="s">
        <v>3987</v>
      </c>
      <c r="BK175" s="176" t="s">
        <v>3988</v>
      </c>
      <c r="BL175" s="185"/>
      <c r="BM175" s="185"/>
      <c r="BN175" s="185"/>
      <c r="BO175" s="185"/>
      <c r="BP175" s="185"/>
      <c r="BQ175" s="185"/>
      <c r="BR175" s="185"/>
      <c r="BS175" s="185"/>
      <c r="BT175" s="176" t="s">
        <v>3989</v>
      </c>
      <c r="BU175" s="185"/>
      <c r="BV175" s="185"/>
      <c r="BW175" s="184"/>
      <c r="BX175" s="184"/>
      <c r="BY175" s="184"/>
      <c r="BZ175" s="186"/>
      <c r="CA175" s="186"/>
      <c r="CB175" s="186"/>
      <c r="CC175" s="186"/>
      <c r="CD175" s="186"/>
      <c r="CE175" s="186"/>
      <c r="CF175" s="186"/>
      <c r="CG175" s="186"/>
      <c r="CH175" s="186"/>
      <c r="CI175" s="186"/>
      <c r="CJ175" s="186"/>
      <c r="CK175" s="186"/>
      <c r="CL175" s="186"/>
      <c r="CM175" s="186"/>
      <c r="CN175" s="186"/>
      <c r="CO175" s="186"/>
      <c r="CP175" s="186"/>
      <c r="CQ175" s="186"/>
      <c r="CR175" s="186"/>
      <c r="CS175" s="178" t="s">
        <v>3990</v>
      </c>
      <c r="CT175" s="178" t="s">
        <v>3991</v>
      </c>
      <c r="CU175" s="186"/>
      <c r="CV175" s="186"/>
      <c r="CW175" s="186"/>
      <c r="CX175" s="186"/>
      <c r="CY175" s="186"/>
      <c r="CZ175" s="186"/>
      <c r="DA175" s="186"/>
      <c r="DB175" s="186"/>
      <c r="DC175" s="178" t="s">
        <v>3992</v>
      </c>
      <c r="DD175" s="186"/>
      <c r="DE175" s="186"/>
    </row>
    <row r="176" spans="34:109" ht="15" hidden="1" customHeight="1">
      <c r="AH176" s="184"/>
      <c r="AI176" s="184"/>
      <c r="AJ176" s="184"/>
      <c r="AK176" s="184"/>
      <c r="AL176" s="172" t="str">
        <f t="shared" si="6"/>
        <v>Tezonapa</v>
      </c>
      <c r="AM176" s="172" t="str">
        <f t="shared" si="7"/>
        <v>30173</v>
      </c>
      <c r="AN176" s="173" t="str">
        <f t="shared" si="8"/>
        <v>173</v>
      </c>
      <c r="AO176" s="184"/>
      <c r="AP176" s="170">
        <v>174</v>
      </c>
      <c r="AQ176" s="185"/>
      <c r="AR176" s="185"/>
      <c r="AS176" s="185"/>
      <c r="AT176" s="185"/>
      <c r="AU176" s="185"/>
      <c r="AV176" s="185"/>
      <c r="AW176" s="185"/>
      <c r="AX176" s="185"/>
      <c r="AY176" s="185"/>
      <c r="AZ176" s="185"/>
      <c r="BA176" s="185"/>
      <c r="BB176" s="185"/>
      <c r="BC176" s="185"/>
      <c r="BD176" s="185"/>
      <c r="BE176" s="185"/>
      <c r="BF176" s="185"/>
      <c r="BG176" s="185"/>
      <c r="BH176" s="185"/>
      <c r="BI176" s="185"/>
      <c r="BJ176" s="176" t="s">
        <v>3993</v>
      </c>
      <c r="BK176" s="176" t="s">
        <v>3994</v>
      </c>
      <c r="BL176" s="185"/>
      <c r="BM176" s="185"/>
      <c r="BN176" s="185"/>
      <c r="BO176" s="185"/>
      <c r="BP176" s="185"/>
      <c r="BQ176" s="185"/>
      <c r="BR176" s="185"/>
      <c r="BS176" s="185"/>
      <c r="BT176" s="176" t="s">
        <v>3995</v>
      </c>
      <c r="BU176" s="185"/>
      <c r="BV176" s="185"/>
      <c r="BW176" s="184"/>
      <c r="BX176" s="184"/>
      <c r="BY176" s="184"/>
      <c r="BZ176" s="186"/>
      <c r="CA176" s="186"/>
      <c r="CB176" s="186"/>
      <c r="CC176" s="186"/>
      <c r="CD176" s="186"/>
      <c r="CE176" s="186"/>
      <c r="CF176" s="186"/>
      <c r="CG176" s="186"/>
      <c r="CH176" s="186"/>
      <c r="CI176" s="186"/>
      <c r="CJ176" s="186"/>
      <c r="CK176" s="186"/>
      <c r="CL176" s="186"/>
      <c r="CM176" s="186"/>
      <c r="CN176" s="186"/>
      <c r="CO176" s="186"/>
      <c r="CP176" s="186"/>
      <c r="CQ176" s="186"/>
      <c r="CR176" s="186"/>
      <c r="CS176" s="178" t="s">
        <v>3996</v>
      </c>
      <c r="CT176" s="180" t="s">
        <v>3997</v>
      </c>
      <c r="CU176" s="186"/>
      <c r="CV176" s="186"/>
      <c r="CW176" s="186"/>
      <c r="CX176" s="186"/>
      <c r="CY176" s="186"/>
      <c r="CZ176" s="186"/>
      <c r="DA176" s="186"/>
      <c r="DB176" s="186"/>
      <c r="DC176" s="178" t="s">
        <v>3998</v>
      </c>
      <c r="DD176" s="186"/>
      <c r="DE176" s="186"/>
    </row>
    <row r="177" spans="34:109" ht="15" hidden="1" customHeight="1">
      <c r="AH177" s="184"/>
      <c r="AI177" s="184"/>
      <c r="AJ177" s="184"/>
      <c r="AK177" s="184"/>
      <c r="AL177" s="172" t="str">
        <f t="shared" si="6"/>
        <v>Tierra Blanca</v>
      </c>
      <c r="AM177" s="172" t="str">
        <f t="shared" si="7"/>
        <v>30174</v>
      </c>
      <c r="AN177" s="173" t="str">
        <f t="shared" si="8"/>
        <v>174</v>
      </c>
      <c r="AO177" s="184"/>
      <c r="AP177" s="170">
        <v>175</v>
      </c>
      <c r="AQ177" s="185"/>
      <c r="AR177" s="185"/>
      <c r="AS177" s="185"/>
      <c r="AT177" s="185"/>
      <c r="AU177" s="185"/>
      <c r="AV177" s="185"/>
      <c r="AW177" s="185"/>
      <c r="AX177" s="185"/>
      <c r="AY177" s="185"/>
      <c r="AZ177" s="185"/>
      <c r="BA177" s="185"/>
      <c r="BB177" s="185"/>
      <c r="BC177" s="185"/>
      <c r="BD177" s="185"/>
      <c r="BE177" s="185"/>
      <c r="BF177" s="185"/>
      <c r="BG177" s="185"/>
      <c r="BH177" s="185"/>
      <c r="BI177" s="185"/>
      <c r="BJ177" s="176" t="s">
        <v>3999</v>
      </c>
      <c r="BK177" s="176" t="s">
        <v>4000</v>
      </c>
      <c r="BL177" s="185"/>
      <c r="BM177" s="185"/>
      <c r="BN177" s="185"/>
      <c r="BO177" s="185"/>
      <c r="BP177" s="185"/>
      <c r="BQ177" s="185"/>
      <c r="BR177" s="185"/>
      <c r="BS177" s="185"/>
      <c r="BT177" s="176" t="s">
        <v>4001</v>
      </c>
      <c r="BU177" s="185"/>
      <c r="BV177" s="185"/>
      <c r="BW177" s="184"/>
      <c r="BX177" s="184"/>
      <c r="BY177" s="184"/>
      <c r="BZ177" s="186"/>
      <c r="CA177" s="186"/>
      <c r="CB177" s="186"/>
      <c r="CC177" s="186"/>
      <c r="CD177" s="186"/>
      <c r="CE177" s="186"/>
      <c r="CF177" s="186"/>
      <c r="CG177" s="186"/>
      <c r="CH177" s="186"/>
      <c r="CI177" s="186"/>
      <c r="CJ177" s="186"/>
      <c r="CK177" s="186"/>
      <c r="CL177" s="186"/>
      <c r="CM177" s="186"/>
      <c r="CN177" s="186"/>
      <c r="CO177" s="186"/>
      <c r="CP177" s="186"/>
      <c r="CQ177" s="186"/>
      <c r="CR177" s="186"/>
      <c r="CS177" s="178" t="s">
        <v>4002</v>
      </c>
      <c r="CT177" s="178" t="s">
        <v>4003</v>
      </c>
      <c r="CU177" s="186"/>
      <c r="CV177" s="186"/>
      <c r="CW177" s="186"/>
      <c r="CX177" s="186"/>
      <c r="CY177" s="186"/>
      <c r="CZ177" s="186"/>
      <c r="DA177" s="186"/>
      <c r="DB177" s="186"/>
      <c r="DC177" s="178" t="s">
        <v>1981</v>
      </c>
      <c r="DD177" s="186"/>
      <c r="DE177" s="186"/>
    </row>
    <row r="178" spans="34:109" ht="15" hidden="1" customHeight="1">
      <c r="AH178" s="184"/>
      <c r="AI178" s="184"/>
      <c r="AJ178" s="184"/>
      <c r="AK178" s="184"/>
      <c r="AL178" s="172" t="str">
        <f t="shared" si="6"/>
        <v>Tihuatlán</v>
      </c>
      <c r="AM178" s="172" t="str">
        <f t="shared" si="7"/>
        <v>30175</v>
      </c>
      <c r="AN178" s="173" t="str">
        <f t="shared" si="8"/>
        <v>175</v>
      </c>
      <c r="AO178" s="184"/>
      <c r="AP178" s="170">
        <v>176</v>
      </c>
      <c r="AQ178" s="185"/>
      <c r="AR178" s="185"/>
      <c r="AS178" s="185"/>
      <c r="AT178" s="185"/>
      <c r="AU178" s="185"/>
      <c r="AV178" s="185"/>
      <c r="AW178" s="185"/>
      <c r="AX178" s="185"/>
      <c r="AY178" s="185"/>
      <c r="AZ178" s="185"/>
      <c r="BA178" s="185"/>
      <c r="BB178" s="185"/>
      <c r="BC178" s="185"/>
      <c r="BD178" s="185"/>
      <c r="BE178" s="185"/>
      <c r="BF178" s="185"/>
      <c r="BG178" s="185"/>
      <c r="BH178" s="185"/>
      <c r="BI178" s="185"/>
      <c r="BJ178" s="176" t="s">
        <v>4004</v>
      </c>
      <c r="BK178" s="176" t="s">
        <v>4005</v>
      </c>
      <c r="BL178" s="185"/>
      <c r="BM178" s="185"/>
      <c r="BN178" s="185"/>
      <c r="BO178" s="185"/>
      <c r="BP178" s="185"/>
      <c r="BQ178" s="185"/>
      <c r="BR178" s="185"/>
      <c r="BS178" s="185"/>
      <c r="BT178" s="176" t="s">
        <v>4006</v>
      </c>
      <c r="BU178" s="185"/>
      <c r="BV178" s="185"/>
      <c r="BW178" s="184"/>
      <c r="BX178" s="184"/>
      <c r="BY178" s="184"/>
      <c r="BZ178" s="186"/>
      <c r="CA178" s="186"/>
      <c r="CB178" s="186"/>
      <c r="CC178" s="186"/>
      <c r="CD178" s="186"/>
      <c r="CE178" s="186"/>
      <c r="CF178" s="186"/>
      <c r="CG178" s="186"/>
      <c r="CH178" s="186"/>
      <c r="CI178" s="186"/>
      <c r="CJ178" s="186"/>
      <c r="CK178" s="186"/>
      <c r="CL178" s="186"/>
      <c r="CM178" s="186"/>
      <c r="CN178" s="186"/>
      <c r="CO178" s="186"/>
      <c r="CP178" s="186"/>
      <c r="CQ178" s="186"/>
      <c r="CR178" s="186"/>
      <c r="CS178" s="178" t="s">
        <v>4007</v>
      </c>
      <c r="CT178" s="178" t="s">
        <v>4008</v>
      </c>
      <c r="CU178" s="186"/>
      <c r="CV178" s="186"/>
      <c r="CW178" s="186"/>
      <c r="CX178" s="186"/>
      <c r="CY178" s="186"/>
      <c r="CZ178" s="186"/>
      <c r="DA178" s="186"/>
      <c r="DB178" s="186"/>
      <c r="DC178" s="178" t="s">
        <v>4009</v>
      </c>
      <c r="DD178" s="186"/>
      <c r="DE178" s="186"/>
    </row>
    <row r="179" spans="34:109" ht="15" hidden="1" customHeight="1">
      <c r="AH179" s="184"/>
      <c r="AI179" s="184"/>
      <c r="AJ179" s="184"/>
      <c r="AK179" s="184"/>
      <c r="AL179" s="172" t="str">
        <f t="shared" si="6"/>
        <v>Tlacojalpan</v>
      </c>
      <c r="AM179" s="172" t="str">
        <f t="shared" si="7"/>
        <v>30176</v>
      </c>
      <c r="AN179" s="173" t="str">
        <f t="shared" si="8"/>
        <v>176</v>
      </c>
      <c r="AO179" s="184"/>
      <c r="AP179" s="170">
        <v>177</v>
      </c>
      <c r="AQ179" s="185"/>
      <c r="AR179" s="185"/>
      <c r="AS179" s="185"/>
      <c r="AT179" s="185"/>
      <c r="AU179" s="185"/>
      <c r="AV179" s="185"/>
      <c r="AW179" s="185"/>
      <c r="AX179" s="185"/>
      <c r="AY179" s="185"/>
      <c r="AZ179" s="185"/>
      <c r="BA179" s="185"/>
      <c r="BB179" s="185"/>
      <c r="BC179" s="185"/>
      <c r="BD179" s="185"/>
      <c r="BE179" s="185"/>
      <c r="BF179" s="185"/>
      <c r="BG179" s="185"/>
      <c r="BH179" s="185"/>
      <c r="BI179" s="185"/>
      <c r="BJ179" s="176" t="s">
        <v>4010</v>
      </c>
      <c r="BK179" s="176" t="s">
        <v>4011</v>
      </c>
      <c r="BL179" s="185"/>
      <c r="BM179" s="185"/>
      <c r="BN179" s="185"/>
      <c r="BO179" s="185"/>
      <c r="BP179" s="185"/>
      <c r="BQ179" s="185"/>
      <c r="BR179" s="185"/>
      <c r="BS179" s="185"/>
      <c r="BT179" s="176" t="s">
        <v>4012</v>
      </c>
      <c r="BU179" s="185"/>
      <c r="BV179" s="185"/>
      <c r="BW179" s="184"/>
      <c r="BX179" s="184"/>
      <c r="BY179" s="184"/>
      <c r="BZ179" s="186"/>
      <c r="CA179" s="186"/>
      <c r="CB179" s="186"/>
      <c r="CC179" s="186"/>
      <c r="CD179" s="186"/>
      <c r="CE179" s="186"/>
      <c r="CF179" s="186"/>
      <c r="CG179" s="186"/>
      <c r="CH179" s="186"/>
      <c r="CI179" s="186"/>
      <c r="CJ179" s="186"/>
      <c r="CK179" s="186"/>
      <c r="CL179" s="186"/>
      <c r="CM179" s="186"/>
      <c r="CN179" s="186"/>
      <c r="CO179" s="186"/>
      <c r="CP179" s="186"/>
      <c r="CQ179" s="186"/>
      <c r="CR179" s="186"/>
      <c r="CS179" s="178" t="s">
        <v>4013</v>
      </c>
      <c r="CT179" s="178" t="s">
        <v>4014</v>
      </c>
      <c r="CU179" s="186"/>
      <c r="CV179" s="186"/>
      <c r="CW179" s="186"/>
      <c r="CX179" s="186"/>
      <c r="CY179" s="186"/>
      <c r="CZ179" s="186"/>
      <c r="DA179" s="186"/>
      <c r="DB179" s="186"/>
      <c r="DC179" s="178" t="s">
        <v>4015</v>
      </c>
      <c r="DD179" s="186"/>
      <c r="DE179" s="186"/>
    </row>
    <row r="180" spans="34:109" ht="15" hidden="1" customHeight="1">
      <c r="AH180" s="184"/>
      <c r="AI180" s="184"/>
      <c r="AJ180" s="184"/>
      <c r="AK180" s="184"/>
      <c r="AL180" s="172" t="str">
        <f t="shared" si="6"/>
        <v>Tlacolulan</v>
      </c>
      <c r="AM180" s="172" t="str">
        <f t="shared" si="7"/>
        <v>30177</v>
      </c>
      <c r="AN180" s="173" t="str">
        <f t="shared" si="8"/>
        <v>177</v>
      </c>
      <c r="AO180" s="184"/>
      <c r="AP180" s="170">
        <v>178</v>
      </c>
      <c r="AQ180" s="185"/>
      <c r="AR180" s="185"/>
      <c r="AS180" s="185"/>
      <c r="AT180" s="185"/>
      <c r="AU180" s="185"/>
      <c r="AV180" s="185"/>
      <c r="AW180" s="185"/>
      <c r="AX180" s="185"/>
      <c r="AY180" s="185"/>
      <c r="AZ180" s="185"/>
      <c r="BA180" s="185"/>
      <c r="BB180" s="185"/>
      <c r="BC180" s="185"/>
      <c r="BD180" s="185"/>
      <c r="BE180" s="185"/>
      <c r="BF180" s="185"/>
      <c r="BG180" s="185"/>
      <c r="BH180" s="185"/>
      <c r="BI180" s="185"/>
      <c r="BJ180" s="176" t="s">
        <v>4016</v>
      </c>
      <c r="BK180" s="176" t="s">
        <v>4017</v>
      </c>
      <c r="BL180" s="185"/>
      <c r="BM180" s="185"/>
      <c r="BN180" s="185"/>
      <c r="BO180" s="185"/>
      <c r="BP180" s="185"/>
      <c r="BQ180" s="185"/>
      <c r="BR180" s="185"/>
      <c r="BS180" s="185"/>
      <c r="BT180" s="176" t="s">
        <v>4018</v>
      </c>
      <c r="BU180" s="185"/>
      <c r="BV180" s="185"/>
      <c r="BW180" s="184"/>
      <c r="BX180" s="184"/>
      <c r="BY180" s="184"/>
      <c r="BZ180" s="186"/>
      <c r="CA180" s="186"/>
      <c r="CB180" s="186"/>
      <c r="CC180" s="186"/>
      <c r="CD180" s="186"/>
      <c r="CE180" s="186"/>
      <c r="CF180" s="186"/>
      <c r="CG180" s="186"/>
      <c r="CH180" s="186"/>
      <c r="CI180" s="186"/>
      <c r="CJ180" s="186"/>
      <c r="CK180" s="186"/>
      <c r="CL180" s="186"/>
      <c r="CM180" s="186"/>
      <c r="CN180" s="186"/>
      <c r="CO180" s="186"/>
      <c r="CP180" s="186"/>
      <c r="CQ180" s="186"/>
      <c r="CR180" s="186"/>
      <c r="CS180" s="178" t="s">
        <v>4019</v>
      </c>
      <c r="CT180" s="178" t="s">
        <v>4020</v>
      </c>
      <c r="CU180" s="186"/>
      <c r="CV180" s="186"/>
      <c r="CW180" s="186"/>
      <c r="CX180" s="186"/>
      <c r="CY180" s="186"/>
      <c r="CZ180" s="186"/>
      <c r="DA180" s="186"/>
      <c r="DB180" s="186"/>
      <c r="DC180" s="178" t="s">
        <v>4021</v>
      </c>
      <c r="DD180" s="186"/>
      <c r="DE180" s="186"/>
    </row>
    <row r="181" spans="34:109" ht="15" hidden="1" customHeight="1">
      <c r="AH181" s="184"/>
      <c r="AI181" s="184"/>
      <c r="AJ181" s="184"/>
      <c r="AK181" s="184"/>
      <c r="AL181" s="172" t="str">
        <f t="shared" si="6"/>
        <v>Tlacotalpan</v>
      </c>
      <c r="AM181" s="172" t="str">
        <f t="shared" si="7"/>
        <v>30178</v>
      </c>
      <c r="AN181" s="173" t="str">
        <f t="shared" si="8"/>
        <v>178</v>
      </c>
      <c r="AO181" s="184"/>
      <c r="AP181" s="170">
        <v>179</v>
      </c>
      <c r="AQ181" s="185"/>
      <c r="AR181" s="185"/>
      <c r="AS181" s="185"/>
      <c r="AT181" s="185"/>
      <c r="AU181" s="185"/>
      <c r="AV181" s="185"/>
      <c r="AW181" s="185"/>
      <c r="AX181" s="185"/>
      <c r="AY181" s="185"/>
      <c r="AZ181" s="185"/>
      <c r="BA181" s="185"/>
      <c r="BB181" s="185"/>
      <c r="BC181" s="185"/>
      <c r="BD181" s="185"/>
      <c r="BE181" s="185"/>
      <c r="BF181" s="185"/>
      <c r="BG181" s="185"/>
      <c r="BH181" s="185"/>
      <c r="BI181" s="185"/>
      <c r="BJ181" s="176" t="s">
        <v>4022</v>
      </c>
      <c r="BK181" s="176" t="s">
        <v>4023</v>
      </c>
      <c r="BL181" s="185"/>
      <c r="BM181" s="185"/>
      <c r="BN181" s="185"/>
      <c r="BO181" s="185"/>
      <c r="BP181" s="185"/>
      <c r="BQ181" s="185"/>
      <c r="BR181" s="185"/>
      <c r="BS181" s="185"/>
      <c r="BT181" s="176" t="s">
        <v>4024</v>
      </c>
      <c r="BU181" s="185"/>
      <c r="BV181" s="185"/>
      <c r="BW181" s="184"/>
      <c r="BX181" s="184"/>
      <c r="BY181" s="184"/>
      <c r="BZ181" s="186"/>
      <c r="CA181" s="186"/>
      <c r="CB181" s="186"/>
      <c r="CC181" s="186"/>
      <c r="CD181" s="186"/>
      <c r="CE181" s="186"/>
      <c r="CF181" s="186"/>
      <c r="CG181" s="186"/>
      <c r="CH181" s="186"/>
      <c r="CI181" s="186"/>
      <c r="CJ181" s="186"/>
      <c r="CK181" s="186"/>
      <c r="CL181" s="186"/>
      <c r="CM181" s="186"/>
      <c r="CN181" s="186"/>
      <c r="CO181" s="186"/>
      <c r="CP181" s="186"/>
      <c r="CQ181" s="186"/>
      <c r="CR181" s="186"/>
      <c r="CS181" s="178" t="s">
        <v>4025</v>
      </c>
      <c r="CT181" s="178" t="s">
        <v>4026</v>
      </c>
      <c r="CU181" s="186"/>
      <c r="CV181" s="186"/>
      <c r="CW181" s="186"/>
      <c r="CX181" s="186"/>
      <c r="CY181" s="186"/>
      <c r="CZ181" s="186"/>
      <c r="DA181" s="186"/>
      <c r="DB181" s="186"/>
      <c r="DC181" s="178" t="s">
        <v>4027</v>
      </c>
      <c r="DD181" s="186"/>
      <c r="DE181" s="186"/>
    </row>
    <row r="182" spans="34:109" ht="15" hidden="1" customHeight="1">
      <c r="AH182" s="184"/>
      <c r="AI182" s="184"/>
      <c r="AJ182" s="184"/>
      <c r="AK182" s="184"/>
      <c r="AL182" s="172" t="str">
        <f t="shared" si="6"/>
        <v>Tlacotepec de Mejía</v>
      </c>
      <c r="AM182" s="172" t="str">
        <f t="shared" si="7"/>
        <v>30179</v>
      </c>
      <c r="AN182" s="173" t="str">
        <f t="shared" si="8"/>
        <v>179</v>
      </c>
      <c r="AO182" s="184"/>
      <c r="AP182" s="170">
        <v>180</v>
      </c>
      <c r="AQ182" s="185"/>
      <c r="AR182" s="185"/>
      <c r="AS182" s="185"/>
      <c r="AT182" s="185"/>
      <c r="AU182" s="185"/>
      <c r="AV182" s="185"/>
      <c r="AW182" s="185"/>
      <c r="AX182" s="185"/>
      <c r="AY182" s="185"/>
      <c r="AZ182" s="185"/>
      <c r="BA182" s="185"/>
      <c r="BB182" s="185"/>
      <c r="BC182" s="185"/>
      <c r="BD182" s="185"/>
      <c r="BE182" s="185"/>
      <c r="BF182" s="185"/>
      <c r="BG182" s="185"/>
      <c r="BH182" s="185"/>
      <c r="BI182" s="185"/>
      <c r="BJ182" s="176" t="s">
        <v>4028</v>
      </c>
      <c r="BK182" s="176" t="s">
        <v>4029</v>
      </c>
      <c r="BL182" s="185"/>
      <c r="BM182" s="185"/>
      <c r="BN182" s="185"/>
      <c r="BO182" s="185"/>
      <c r="BP182" s="185"/>
      <c r="BQ182" s="185"/>
      <c r="BR182" s="185"/>
      <c r="BS182" s="185"/>
      <c r="BT182" s="176" t="s">
        <v>4030</v>
      </c>
      <c r="BU182" s="185"/>
      <c r="BV182" s="185"/>
      <c r="BW182" s="184"/>
      <c r="BX182" s="184"/>
      <c r="BY182" s="184"/>
      <c r="BZ182" s="186"/>
      <c r="CA182" s="186"/>
      <c r="CB182" s="186"/>
      <c r="CC182" s="186"/>
      <c r="CD182" s="186"/>
      <c r="CE182" s="186"/>
      <c r="CF182" s="186"/>
      <c r="CG182" s="186"/>
      <c r="CH182" s="186"/>
      <c r="CI182" s="186"/>
      <c r="CJ182" s="186"/>
      <c r="CK182" s="186"/>
      <c r="CL182" s="186"/>
      <c r="CM182" s="186"/>
      <c r="CN182" s="186"/>
      <c r="CO182" s="186"/>
      <c r="CP182" s="186"/>
      <c r="CQ182" s="186"/>
      <c r="CR182" s="186"/>
      <c r="CS182" s="178" t="s">
        <v>4031</v>
      </c>
      <c r="CT182" s="178" t="s">
        <v>4032</v>
      </c>
      <c r="CU182" s="186"/>
      <c r="CV182" s="186"/>
      <c r="CW182" s="186"/>
      <c r="CX182" s="186"/>
      <c r="CY182" s="186"/>
      <c r="CZ182" s="186"/>
      <c r="DA182" s="186"/>
      <c r="DB182" s="186"/>
      <c r="DC182" s="178" t="s">
        <v>4033</v>
      </c>
      <c r="DD182" s="186"/>
      <c r="DE182" s="186"/>
    </row>
    <row r="183" spans="34:109" ht="15" hidden="1" customHeight="1">
      <c r="AH183" s="184"/>
      <c r="AI183" s="184"/>
      <c r="AJ183" s="184"/>
      <c r="AK183" s="184"/>
      <c r="AL183" s="172" t="str">
        <f t="shared" si="6"/>
        <v>Tlachichilco</v>
      </c>
      <c r="AM183" s="172" t="str">
        <f t="shared" si="7"/>
        <v>30180</v>
      </c>
      <c r="AN183" s="173" t="str">
        <f t="shared" si="8"/>
        <v>180</v>
      </c>
      <c r="AO183" s="184"/>
      <c r="AP183" s="170">
        <v>181</v>
      </c>
      <c r="AQ183" s="185"/>
      <c r="AR183" s="185"/>
      <c r="AS183" s="185"/>
      <c r="AT183" s="185"/>
      <c r="AU183" s="185"/>
      <c r="AV183" s="185"/>
      <c r="AW183" s="185"/>
      <c r="AX183" s="185"/>
      <c r="AY183" s="185"/>
      <c r="AZ183" s="185"/>
      <c r="BA183" s="185"/>
      <c r="BB183" s="185"/>
      <c r="BC183" s="185"/>
      <c r="BD183" s="185"/>
      <c r="BE183" s="185"/>
      <c r="BF183" s="185"/>
      <c r="BG183" s="185"/>
      <c r="BH183" s="185"/>
      <c r="BI183" s="185"/>
      <c r="BJ183" s="176" t="s">
        <v>4034</v>
      </c>
      <c r="BK183" s="176" t="s">
        <v>4035</v>
      </c>
      <c r="BL183" s="185"/>
      <c r="BM183" s="185"/>
      <c r="BN183" s="185"/>
      <c r="BO183" s="185"/>
      <c r="BP183" s="185"/>
      <c r="BQ183" s="185"/>
      <c r="BR183" s="185"/>
      <c r="BS183" s="185"/>
      <c r="BT183" s="176" t="s">
        <v>4036</v>
      </c>
      <c r="BU183" s="185"/>
      <c r="BV183" s="185"/>
      <c r="BW183" s="184"/>
      <c r="BX183" s="184"/>
      <c r="BY183" s="184"/>
      <c r="BZ183" s="186"/>
      <c r="CA183" s="186"/>
      <c r="CB183" s="186"/>
      <c r="CC183" s="186"/>
      <c r="CD183" s="186"/>
      <c r="CE183" s="186"/>
      <c r="CF183" s="186"/>
      <c r="CG183" s="186"/>
      <c r="CH183" s="186"/>
      <c r="CI183" s="186"/>
      <c r="CJ183" s="186"/>
      <c r="CK183" s="186"/>
      <c r="CL183" s="186"/>
      <c r="CM183" s="186"/>
      <c r="CN183" s="186"/>
      <c r="CO183" s="186"/>
      <c r="CP183" s="186"/>
      <c r="CQ183" s="186"/>
      <c r="CR183" s="186"/>
      <c r="CS183" s="178" t="s">
        <v>4037</v>
      </c>
      <c r="CT183" s="178" t="s">
        <v>4038</v>
      </c>
      <c r="CU183" s="186"/>
      <c r="CV183" s="186"/>
      <c r="CW183" s="186"/>
      <c r="CX183" s="186"/>
      <c r="CY183" s="186"/>
      <c r="CZ183" s="186"/>
      <c r="DA183" s="186"/>
      <c r="DB183" s="186"/>
      <c r="DC183" s="178" t="s">
        <v>4039</v>
      </c>
      <c r="DD183" s="186"/>
      <c r="DE183" s="186"/>
    </row>
    <row r="184" spans="34:109" ht="15" hidden="1" customHeight="1">
      <c r="AH184" s="184"/>
      <c r="AI184" s="184"/>
      <c r="AJ184" s="184"/>
      <c r="AK184" s="184"/>
      <c r="AL184" s="172" t="str">
        <f t="shared" si="6"/>
        <v>Tlalixcoyan</v>
      </c>
      <c r="AM184" s="172" t="str">
        <f t="shared" si="7"/>
        <v>30181</v>
      </c>
      <c r="AN184" s="173" t="str">
        <f t="shared" si="8"/>
        <v>181</v>
      </c>
      <c r="AO184" s="184"/>
      <c r="AP184" s="170">
        <v>182</v>
      </c>
      <c r="AQ184" s="185"/>
      <c r="AR184" s="185"/>
      <c r="AS184" s="185"/>
      <c r="AT184" s="185"/>
      <c r="AU184" s="185"/>
      <c r="AV184" s="185"/>
      <c r="AW184" s="185"/>
      <c r="AX184" s="185"/>
      <c r="AY184" s="185"/>
      <c r="AZ184" s="185"/>
      <c r="BA184" s="185"/>
      <c r="BB184" s="185"/>
      <c r="BC184" s="185"/>
      <c r="BD184" s="185"/>
      <c r="BE184" s="185"/>
      <c r="BF184" s="185"/>
      <c r="BG184" s="185"/>
      <c r="BH184" s="185"/>
      <c r="BI184" s="185"/>
      <c r="BJ184" s="176" t="s">
        <v>4040</v>
      </c>
      <c r="BK184" s="176" t="s">
        <v>4041</v>
      </c>
      <c r="BL184" s="185"/>
      <c r="BM184" s="185"/>
      <c r="BN184" s="185"/>
      <c r="BO184" s="185"/>
      <c r="BP184" s="185"/>
      <c r="BQ184" s="185"/>
      <c r="BR184" s="185"/>
      <c r="BS184" s="185"/>
      <c r="BT184" s="176" t="s">
        <v>4042</v>
      </c>
      <c r="BU184" s="185"/>
      <c r="BV184" s="185"/>
      <c r="BW184" s="184"/>
      <c r="BX184" s="184"/>
      <c r="BY184" s="184"/>
      <c r="BZ184" s="186"/>
      <c r="CA184" s="186"/>
      <c r="CB184" s="186"/>
      <c r="CC184" s="186"/>
      <c r="CD184" s="186"/>
      <c r="CE184" s="186"/>
      <c r="CF184" s="186"/>
      <c r="CG184" s="186"/>
      <c r="CH184" s="186"/>
      <c r="CI184" s="186"/>
      <c r="CJ184" s="186"/>
      <c r="CK184" s="186"/>
      <c r="CL184" s="186"/>
      <c r="CM184" s="186"/>
      <c r="CN184" s="186"/>
      <c r="CO184" s="186"/>
      <c r="CP184" s="186"/>
      <c r="CQ184" s="186"/>
      <c r="CR184" s="186"/>
      <c r="CS184" s="178" t="s">
        <v>4043</v>
      </c>
      <c r="CT184" s="178" t="s">
        <v>4044</v>
      </c>
      <c r="CU184" s="186"/>
      <c r="CV184" s="186"/>
      <c r="CW184" s="186"/>
      <c r="CX184" s="186"/>
      <c r="CY184" s="186"/>
      <c r="CZ184" s="186"/>
      <c r="DA184" s="186"/>
      <c r="DB184" s="186"/>
      <c r="DC184" s="178" t="s">
        <v>4045</v>
      </c>
      <c r="DD184" s="186"/>
      <c r="DE184" s="186"/>
    </row>
    <row r="185" spans="34:109" ht="15" hidden="1" customHeight="1">
      <c r="AH185" s="184"/>
      <c r="AI185" s="184"/>
      <c r="AJ185" s="184"/>
      <c r="AK185" s="184"/>
      <c r="AL185" s="172" t="str">
        <f t="shared" si="6"/>
        <v>Tlalnelhuayocan</v>
      </c>
      <c r="AM185" s="172" t="str">
        <f t="shared" si="7"/>
        <v>30182</v>
      </c>
      <c r="AN185" s="173" t="str">
        <f t="shared" si="8"/>
        <v>182</v>
      </c>
      <c r="AO185" s="184"/>
      <c r="AP185" s="170">
        <v>183</v>
      </c>
      <c r="AQ185" s="185"/>
      <c r="AR185" s="185"/>
      <c r="AS185" s="185"/>
      <c r="AT185" s="185"/>
      <c r="AU185" s="185"/>
      <c r="AV185" s="185"/>
      <c r="AW185" s="185"/>
      <c r="AX185" s="185"/>
      <c r="AY185" s="185"/>
      <c r="AZ185" s="185"/>
      <c r="BA185" s="185"/>
      <c r="BB185" s="185"/>
      <c r="BC185" s="185"/>
      <c r="BD185" s="185"/>
      <c r="BE185" s="185"/>
      <c r="BF185" s="185"/>
      <c r="BG185" s="185"/>
      <c r="BH185" s="185"/>
      <c r="BI185" s="185"/>
      <c r="BJ185" s="176" t="s">
        <v>4046</v>
      </c>
      <c r="BK185" s="176" t="s">
        <v>4047</v>
      </c>
      <c r="BL185" s="185"/>
      <c r="BM185" s="185"/>
      <c r="BN185" s="185"/>
      <c r="BO185" s="185"/>
      <c r="BP185" s="185"/>
      <c r="BQ185" s="185"/>
      <c r="BR185" s="185"/>
      <c r="BS185" s="185"/>
      <c r="BT185" s="176" t="s">
        <v>4048</v>
      </c>
      <c r="BU185" s="185"/>
      <c r="BV185" s="185"/>
      <c r="BW185" s="184"/>
      <c r="BX185" s="184"/>
      <c r="BY185" s="184"/>
      <c r="BZ185" s="186"/>
      <c r="CA185" s="186"/>
      <c r="CB185" s="186"/>
      <c r="CC185" s="186"/>
      <c r="CD185" s="186"/>
      <c r="CE185" s="186"/>
      <c r="CF185" s="186"/>
      <c r="CG185" s="186"/>
      <c r="CH185" s="186"/>
      <c r="CI185" s="186"/>
      <c r="CJ185" s="186"/>
      <c r="CK185" s="186"/>
      <c r="CL185" s="186"/>
      <c r="CM185" s="186"/>
      <c r="CN185" s="186"/>
      <c r="CO185" s="186"/>
      <c r="CP185" s="186"/>
      <c r="CQ185" s="186"/>
      <c r="CR185" s="186"/>
      <c r="CS185" s="178" t="s">
        <v>4049</v>
      </c>
      <c r="CT185" s="178" t="s">
        <v>4050</v>
      </c>
      <c r="CU185" s="186"/>
      <c r="CV185" s="186"/>
      <c r="CW185" s="186"/>
      <c r="CX185" s="186"/>
      <c r="CY185" s="186"/>
      <c r="CZ185" s="186"/>
      <c r="DA185" s="186"/>
      <c r="DB185" s="186"/>
      <c r="DC185" s="178" t="s">
        <v>4051</v>
      </c>
      <c r="DD185" s="186"/>
      <c r="DE185" s="186"/>
    </row>
    <row r="186" spans="34:109" ht="15" hidden="1" customHeight="1">
      <c r="AH186" s="184"/>
      <c r="AI186" s="184"/>
      <c r="AJ186" s="184"/>
      <c r="AK186" s="184"/>
      <c r="AL186" s="172" t="str">
        <f t="shared" si="6"/>
        <v>Tlapacoyan</v>
      </c>
      <c r="AM186" s="172" t="str">
        <f t="shared" si="7"/>
        <v>30183</v>
      </c>
      <c r="AN186" s="173" t="str">
        <f t="shared" si="8"/>
        <v>183</v>
      </c>
      <c r="AO186" s="184"/>
      <c r="AP186" s="170">
        <v>184</v>
      </c>
      <c r="AQ186" s="185"/>
      <c r="AR186" s="185"/>
      <c r="AS186" s="185"/>
      <c r="AT186" s="185"/>
      <c r="AU186" s="185"/>
      <c r="AV186" s="185"/>
      <c r="AW186" s="185"/>
      <c r="AX186" s="185"/>
      <c r="AY186" s="185"/>
      <c r="AZ186" s="185"/>
      <c r="BA186" s="185"/>
      <c r="BB186" s="185"/>
      <c r="BC186" s="185"/>
      <c r="BD186" s="185"/>
      <c r="BE186" s="185"/>
      <c r="BF186" s="185"/>
      <c r="BG186" s="185"/>
      <c r="BH186" s="185"/>
      <c r="BI186" s="185"/>
      <c r="BJ186" s="176" t="s">
        <v>4052</v>
      </c>
      <c r="BK186" s="176" t="s">
        <v>4053</v>
      </c>
      <c r="BL186" s="185"/>
      <c r="BM186" s="185"/>
      <c r="BN186" s="185"/>
      <c r="BO186" s="185"/>
      <c r="BP186" s="185"/>
      <c r="BQ186" s="185"/>
      <c r="BR186" s="185"/>
      <c r="BS186" s="185"/>
      <c r="BT186" s="176" t="s">
        <v>4054</v>
      </c>
      <c r="BU186" s="185"/>
      <c r="BV186" s="185"/>
      <c r="BW186" s="184"/>
      <c r="BX186" s="184"/>
      <c r="BY186" s="184"/>
      <c r="BZ186" s="186"/>
      <c r="CA186" s="186"/>
      <c r="CB186" s="186"/>
      <c r="CC186" s="186"/>
      <c r="CD186" s="186"/>
      <c r="CE186" s="186"/>
      <c r="CF186" s="186"/>
      <c r="CG186" s="186"/>
      <c r="CH186" s="186"/>
      <c r="CI186" s="186"/>
      <c r="CJ186" s="186"/>
      <c r="CK186" s="186"/>
      <c r="CL186" s="186"/>
      <c r="CM186" s="186"/>
      <c r="CN186" s="186"/>
      <c r="CO186" s="186"/>
      <c r="CP186" s="186"/>
      <c r="CQ186" s="186"/>
      <c r="CR186" s="186"/>
      <c r="CS186" s="178" t="s">
        <v>4055</v>
      </c>
      <c r="CT186" s="178" t="s">
        <v>4056</v>
      </c>
      <c r="CU186" s="186"/>
      <c r="CV186" s="186"/>
      <c r="CW186" s="186"/>
      <c r="CX186" s="186"/>
      <c r="CY186" s="186"/>
      <c r="CZ186" s="186"/>
      <c r="DA186" s="186"/>
      <c r="DB186" s="186"/>
      <c r="DC186" s="178" t="s">
        <v>4057</v>
      </c>
      <c r="DD186" s="186"/>
      <c r="DE186" s="186"/>
    </row>
    <row r="187" spans="34:109" ht="15" hidden="1" customHeight="1">
      <c r="AH187" s="184"/>
      <c r="AI187" s="184"/>
      <c r="AJ187" s="184"/>
      <c r="AK187" s="184"/>
      <c r="AL187" s="172" t="str">
        <f t="shared" si="6"/>
        <v>Tlaquilpa</v>
      </c>
      <c r="AM187" s="172" t="str">
        <f t="shared" si="7"/>
        <v>30184</v>
      </c>
      <c r="AN187" s="173" t="str">
        <f t="shared" si="8"/>
        <v>184</v>
      </c>
      <c r="AO187" s="184"/>
      <c r="AP187" s="170">
        <v>185</v>
      </c>
      <c r="AQ187" s="185"/>
      <c r="AR187" s="185"/>
      <c r="AS187" s="185"/>
      <c r="AT187" s="185"/>
      <c r="AU187" s="185"/>
      <c r="AV187" s="185"/>
      <c r="AW187" s="185"/>
      <c r="AX187" s="185"/>
      <c r="AY187" s="185"/>
      <c r="AZ187" s="185"/>
      <c r="BA187" s="185"/>
      <c r="BB187" s="185"/>
      <c r="BC187" s="185"/>
      <c r="BD187" s="185"/>
      <c r="BE187" s="185"/>
      <c r="BF187" s="185"/>
      <c r="BG187" s="185"/>
      <c r="BH187" s="185"/>
      <c r="BI187" s="185"/>
      <c r="BJ187" s="176" t="s">
        <v>4058</v>
      </c>
      <c r="BK187" s="176" t="s">
        <v>4059</v>
      </c>
      <c r="BL187" s="185"/>
      <c r="BM187" s="185"/>
      <c r="BN187" s="185"/>
      <c r="BO187" s="185"/>
      <c r="BP187" s="185"/>
      <c r="BQ187" s="185"/>
      <c r="BR187" s="185"/>
      <c r="BS187" s="185"/>
      <c r="BT187" s="176" t="s">
        <v>4060</v>
      </c>
      <c r="BU187" s="185"/>
      <c r="BV187" s="185"/>
      <c r="BW187" s="184"/>
      <c r="BX187" s="184"/>
      <c r="BY187" s="184"/>
      <c r="BZ187" s="186"/>
      <c r="CA187" s="186"/>
      <c r="CB187" s="186"/>
      <c r="CC187" s="186"/>
      <c r="CD187" s="186"/>
      <c r="CE187" s="186"/>
      <c r="CF187" s="186"/>
      <c r="CG187" s="186"/>
      <c r="CH187" s="186"/>
      <c r="CI187" s="186"/>
      <c r="CJ187" s="186"/>
      <c r="CK187" s="186"/>
      <c r="CL187" s="186"/>
      <c r="CM187" s="186"/>
      <c r="CN187" s="186"/>
      <c r="CO187" s="186"/>
      <c r="CP187" s="186"/>
      <c r="CQ187" s="186"/>
      <c r="CR187" s="186"/>
      <c r="CS187" s="178" t="s">
        <v>4061</v>
      </c>
      <c r="CT187" s="178" t="s">
        <v>4062</v>
      </c>
      <c r="CU187" s="186"/>
      <c r="CV187" s="186"/>
      <c r="CW187" s="186"/>
      <c r="CX187" s="186"/>
      <c r="CY187" s="186"/>
      <c r="CZ187" s="186"/>
      <c r="DA187" s="186"/>
      <c r="DB187" s="186"/>
      <c r="DC187" s="178" t="s">
        <v>4063</v>
      </c>
      <c r="DD187" s="186"/>
      <c r="DE187" s="186"/>
    </row>
    <row r="188" spans="34:109" ht="15" hidden="1" customHeight="1">
      <c r="AH188" s="184"/>
      <c r="AI188" s="184"/>
      <c r="AJ188" s="184"/>
      <c r="AK188" s="184"/>
      <c r="AL188" s="172" t="str">
        <f t="shared" si="6"/>
        <v>Tlilapan</v>
      </c>
      <c r="AM188" s="172" t="str">
        <f t="shared" si="7"/>
        <v>30185</v>
      </c>
      <c r="AN188" s="173" t="str">
        <f t="shared" si="8"/>
        <v>185</v>
      </c>
      <c r="AO188" s="184"/>
      <c r="AP188" s="170">
        <v>186</v>
      </c>
      <c r="AQ188" s="185"/>
      <c r="AR188" s="185"/>
      <c r="AS188" s="185"/>
      <c r="AT188" s="185"/>
      <c r="AU188" s="185"/>
      <c r="AV188" s="185"/>
      <c r="AW188" s="185"/>
      <c r="AX188" s="185"/>
      <c r="AY188" s="185"/>
      <c r="AZ188" s="185"/>
      <c r="BA188" s="185"/>
      <c r="BB188" s="185"/>
      <c r="BC188" s="185"/>
      <c r="BD188" s="185"/>
      <c r="BE188" s="185"/>
      <c r="BF188" s="185"/>
      <c r="BG188" s="185"/>
      <c r="BH188" s="185"/>
      <c r="BI188" s="185"/>
      <c r="BJ188" s="176" t="s">
        <v>4064</v>
      </c>
      <c r="BK188" s="176" t="s">
        <v>4065</v>
      </c>
      <c r="BL188" s="185"/>
      <c r="BM188" s="185"/>
      <c r="BN188" s="185"/>
      <c r="BO188" s="185"/>
      <c r="BP188" s="185"/>
      <c r="BQ188" s="185"/>
      <c r="BR188" s="185"/>
      <c r="BS188" s="185"/>
      <c r="BT188" s="176" t="s">
        <v>4066</v>
      </c>
      <c r="BU188" s="185"/>
      <c r="BV188" s="185"/>
      <c r="BW188" s="184"/>
      <c r="BX188" s="184"/>
      <c r="BY188" s="184"/>
      <c r="BZ188" s="186"/>
      <c r="CA188" s="186"/>
      <c r="CB188" s="186"/>
      <c r="CC188" s="186"/>
      <c r="CD188" s="186"/>
      <c r="CE188" s="186"/>
      <c r="CF188" s="186"/>
      <c r="CG188" s="186"/>
      <c r="CH188" s="186"/>
      <c r="CI188" s="186"/>
      <c r="CJ188" s="186"/>
      <c r="CK188" s="186"/>
      <c r="CL188" s="186"/>
      <c r="CM188" s="186"/>
      <c r="CN188" s="186"/>
      <c r="CO188" s="186"/>
      <c r="CP188" s="186"/>
      <c r="CQ188" s="186"/>
      <c r="CR188" s="186"/>
      <c r="CS188" s="178" t="s">
        <v>4067</v>
      </c>
      <c r="CT188" s="178" t="s">
        <v>4068</v>
      </c>
      <c r="CU188" s="186"/>
      <c r="CV188" s="186"/>
      <c r="CW188" s="186"/>
      <c r="CX188" s="186"/>
      <c r="CY188" s="186"/>
      <c r="CZ188" s="186"/>
      <c r="DA188" s="186"/>
      <c r="DB188" s="186"/>
      <c r="DC188" s="178" t="s">
        <v>4069</v>
      </c>
      <c r="DD188" s="186"/>
      <c r="DE188" s="186"/>
    </row>
    <row r="189" spans="34:109" ht="15" hidden="1" customHeight="1">
      <c r="AH189" s="184"/>
      <c r="AI189" s="184"/>
      <c r="AJ189" s="184"/>
      <c r="AK189" s="184"/>
      <c r="AL189" s="172" t="str">
        <f t="shared" si="6"/>
        <v>Tomatlán</v>
      </c>
      <c r="AM189" s="172" t="str">
        <f t="shared" si="7"/>
        <v>30186</v>
      </c>
      <c r="AN189" s="173" t="str">
        <f t="shared" si="8"/>
        <v>186</v>
      </c>
      <c r="AO189" s="184"/>
      <c r="AP189" s="170">
        <v>187</v>
      </c>
      <c r="AQ189" s="185"/>
      <c r="AR189" s="185"/>
      <c r="AS189" s="185"/>
      <c r="AT189" s="185"/>
      <c r="AU189" s="185"/>
      <c r="AV189" s="185"/>
      <c r="AW189" s="185"/>
      <c r="AX189" s="185"/>
      <c r="AY189" s="185"/>
      <c r="AZ189" s="185"/>
      <c r="BA189" s="185"/>
      <c r="BB189" s="185"/>
      <c r="BC189" s="185"/>
      <c r="BD189" s="185"/>
      <c r="BE189" s="185"/>
      <c r="BF189" s="185"/>
      <c r="BG189" s="185"/>
      <c r="BH189" s="185"/>
      <c r="BI189" s="185"/>
      <c r="BJ189" s="176" t="s">
        <v>4070</v>
      </c>
      <c r="BK189" s="176" t="s">
        <v>4071</v>
      </c>
      <c r="BL189" s="185"/>
      <c r="BM189" s="185"/>
      <c r="BN189" s="185"/>
      <c r="BO189" s="185"/>
      <c r="BP189" s="185"/>
      <c r="BQ189" s="185"/>
      <c r="BR189" s="185"/>
      <c r="BS189" s="185"/>
      <c r="BT189" s="176" t="s">
        <v>4072</v>
      </c>
      <c r="BU189" s="185"/>
      <c r="BV189" s="185"/>
      <c r="BW189" s="184"/>
      <c r="BX189" s="184"/>
      <c r="BY189" s="184"/>
      <c r="BZ189" s="186"/>
      <c r="CA189" s="186"/>
      <c r="CB189" s="186"/>
      <c r="CC189" s="186"/>
      <c r="CD189" s="186"/>
      <c r="CE189" s="186"/>
      <c r="CF189" s="186"/>
      <c r="CG189" s="186"/>
      <c r="CH189" s="186"/>
      <c r="CI189" s="186"/>
      <c r="CJ189" s="186"/>
      <c r="CK189" s="186"/>
      <c r="CL189" s="186"/>
      <c r="CM189" s="186"/>
      <c r="CN189" s="186"/>
      <c r="CO189" s="186"/>
      <c r="CP189" s="186"/>
      <c r="CQ189" s="186"/>
      <c r="CR189" s="186"/>
      <c r="CS189" s="178" t="s">
        <v>4073</v>
      </c>
      <c r="CT189" s="178" t="s">
        <v>4074</v>
      </c>
      <c r="CU189" s="186"/>
      <c r="CV189" s="186"/>
      <c r="CW189" s="186"/>
      <c r="CX189" s="186"/>
      <c r="CY189" s="186"/>
      <c r="CZ189" s="186"/>
      <c r="DA189" s="186"/>
      <c r="DB189" s="186"/>
      <c r="DC189" s="178" t="s">
        <v>3373</v>
      </c>
      <c r="DD189" s="186"/>
      <c r="DE189" s="186"/>
    </row>
    <row r="190" spans="34:109" ht="15" hidden="1" customHeight="1">
      <c r="AH190" s="184"/>
      <c r="AI190" s="184"/>
      <c r="AJ190" s="184"/>
      <c r="AK190" s="184"/>
      <c r="AL190" s="172" t="str">
        <f t="shared" si="6"/>
        <v>Tonayán</v>
      </c>
      <c r="AM190" s="172" t="str">
        <f t="shared" si="7"/>
        <v>30187</v>
      </c>
      <c r="AN190" s="173" t="str">
        <f t="shared" si="8"/>
        <v>187</v>
      </c>
      <c r="AO190" s="184"/>
      <c r="AP190" s="170">
        <v>188</v>
      </c>
      <c r="AQ190" s="185"/>
      <c r="AR190" s="185"/>
      <c r="AS190" s="185"/>
      <c r="AT190" s="185"/>
      <c r="AU190" s="185"/>
      <c r="AV190" s="185"/>
      <c r="AW190" s="185"/>
      <c r="AX190" s="185"/>
      <c r="AY190" s="185"/>
      <c r="AZ190" s="185"/>
      <c r="BA190" s="185"/>
      <c r="BB190" s="185"/>
      <c r="BC190" s="185"/>
      <c r="BD190" s="185"/>
      <c r="BE190" s="185"/>
      <c r="BF190" s="185"/>
      <c r="BG190" s="185"/>
      <c r="BH190" s="185"/>
      <c r="BI190" s="185"/>
      <c r="BJ190" s="176" t="s">
        <v>4075</v>
      </c>
      <c r="BK190" s="176" t="s">
        <v>4076</v>
      </c>
      <c r="BL190" s="185"/>
      <c r="BM190" s="185"/>
      <c r="BN190" s="185"/>
      <c r="BO190" s="185"/>
      <c r="BP190" s="185"/>
      <c r="BQ190" s="185"/>
      <c r="BR190" s="185"/>
      <c r="BS190" s="185"/>
      <c r="BT190" s="176" t="s">
        <v>4077</v>
      </c>
      <c r="BU190" s="185"/>
      <c r="BV190" s="185"/>
      <c r="BW190" s="184"/>
      <c r="BX190" s="184"/>
      <c r="BY190" s="184"/>
      <c r="BZ190" s="186"/>
      <c r="CA190" s="186"/>
      <c r="CB190" s="186"/>
      <c r="CC190" s="186"/>
      <c r="CD190" s="186"/>
      <c r="CE190" s="186"/>
      <c r="CF190" s="186"/>
      <c r="CG190" s="186"/>
      <c r="CH190" s="186"/>
      <c r="CI190" s="186"/>
      <c r="CJ190" s="186"/>
      <c r="CK190" s="186"/>
      <c r="CL190" s="186"/>
      <c r="CM190" s="186"/>
      <c r="CN190" s="186"/>
      <c r="CO190" s="186"/>
      <c r="CP190" s="186"/>
      <c r="CQ190" s="186"/>
      <c r="CR190" s="186"/>
      <c r="CS190" s="178" t="s">
        <v>4078</v>
      </c>
      <c r="CT190" s="178" t="s">
        <v>1758</v>
      </c>
      <c r="CU190" s="186"/>
      <c r="CV190" s="186"/>
      <c r="CW190" s="186"/>
      <c r="CX190" s="186"/>
      <c r="CY190" s="186"/>
      <c r="CZ190" s="186"/>
      <c r="DA190" s="186"/>
      <c r="DB190" s="186"/>
      <c r="DC190" s="178" t="s">
        <v>4079</v>
      </c>
      <c r="DD190" s="186"/>
      <c r="DE190" s="186"/>
    </row>
    <row r="191" spans="34:109" ht="15" hidden="1" customHeight="1">
      <c r="AH191" s="184"/>
      <c r="AI191" s="184"/>
      <c r="AJ191" s="184"/>
      <c r="AK191" s="184"/>
      <c r="AL191" s="172" t="str">
        <f t="shared" si="6"/>
        <v>Totutla</v>
      </c>
      <c r="AM191" s="172" t="str">
        <f t="shared" si="7"/>
        <v>30188</v>
      </c>
      <c r="AN191" s="173" t="str">
        <f t="shared" si="8"/>
        <v>188</v>
      </c>
      <c r="AO191" s="184"/>
      <c r="AP191" s="170">
        <v>189</v>
      </c>
      <c r="AQ191" s="185"/>
      <c r="AR191" s="185"/>
      <c r="AS191" s="185"/>
      <c r="AT191" s="185"/>
      <c r="AU191" s="185"/>
      <c r="AV191" s="185"/>
      <c r="AW191" s="185"/>
      <c r="AX191" s="185"/>
      <c r="AY191" s="185"/>
      <c r="AZ191" s="185"/>
      <c r="BA191" s="185"/>
      <c r="BB191" s="185"/>
      <c r="BC191" s="185"/>
      <c r="BD191" s="185"/>
      <c r="BE191" s="185"/>
      <c r="BF191" s="185"/>
      <c r="BG191" s="185"/>
      <c r="BH191" s="185"/>
      <c r="BI191" s="185"/>
      <c r="BJ191" s="176" t="s">
        <v>4080</v>
      </c>
      <c r="BK191" s="176" t="s">
        <v>4081</v>
      </c>
      <c r="BL191" s="185"/>
      <c r="BM191" s="185"/>
      <c r="BN191" s="185"/>
      <c r="BO191" s="185"/>
      <c r="BP191" s="185"/>
      <c r="BQ191" s="185"/>
      <c r="BR191" s="185"/>
      <c r="BS191" s="185"/>
      <c r="BT191" s="176" t="s">
        <v>4082</v>
      </c>
      <c r="BU191" s="185"/>
      <c r="BV191" s="185"/>
      <c r="BW191" s="184"/>
      <c r="BX191" s="184"/>
      <c r="BY191" s="184"/>
      <c r="BZ191" s="186"/>
      <c r="CA191" s="186"/>
      <c r="CB191" s="186"/>
      <c r="CC191" s="186"/>
      <c r="CD191" s="186"/>
      <c r="CE191" s="186"/>
      <c r="CF191" s="186"/>
      <c r="CG191" s="186"/>
      <c r="CH191" s="186"/>
      <c r="CI191" s="186"/>
      <c r="CJ191" s="186"/>
      <c r="CK191" s="186"/>
      <c r="CL191" s="186"/>
      <c r="CM191" s="186"/>
      <c r="CN191" s="186"/>
      <c r="CO191" s="186"/>
      <c r="CP191" s="186"/>
      <c r="CQ191" s="186"/>
      <c r="CR191" s="186"/>
      <c r="CS191" s="178" t="s">
        <v>4083</v>
      </c>
      <c r="CT191" s="178" t="s">
        <v>4084</v>
      </c>
      <c r="CU191" s="186"/>
      <c r="CV191" s="186"/>
      <c r="CW191" s="186"/>
      <c r="CX191" s="186"/>
      <c r="CY191" s="186"/>
      <c r="CZ191" s="186"/>
      <c r="DA191" s="186"/>
      <c r="DB191" s="186"/>
      <c r="DC191" s="178" t="s">
        <v>4085</v>
      </c>
      <c r="DD191" s="186"/>
      <c r="DE191" s="186"/>
    </row>
    <row r="192" spans="34:109" ht="15" hidden="1" customHeight="1">
      <c r="AH192" s="184"/>
      <c r="AI192" s="184"/>
      <c r="AJ192" s="184"/>
      <c r="AK192" s="184"/>
      <c r="AL192" s="172" t="str">
        <f t="shared" si="6"/>
        <v>Tuxpan</v>
      </c>
      <c r="AM192" s="172" t="str">
        <f t="shared" si="7"/>
        <v>30189</v>
      </c>
      <c r="AN192" s="173" t="str">
        <f t="shared" si="8"/>
        <v>189</v>
      </c>
      <c r="AO192" s="184"/>
      <c r="AP192" s="170">
        <v>190</v>
      </c>
      <c r="AQ192" s="185"/>
      <c r="AR192" s="185"/>
      <c r="AS192" s="185"/>
      <c r="AT192" s="185"/>
      <c r="AU192" s="185"/>
      <c r="AV192" s="185"/>
      <c r="AW192" s="185"/>
      <c r="AX192" s="185"/>
      <c r="AY192" s="185"/>
      <c r="AZ192" s="185"/>
      <c r="BA192" s="185"/>
      <c r="BB192" s="185"/>
      <c r="BC192" s="185"/>
      <c r="BD192" s="185"/>
      <c r="BE192" s="185"/>
      <c r="BF192" s="185"/>
      <c r="BG192" s="185"/>
      <c r="BH192" s="185"/>
      <c r="BI192" s="185"/>
      <c r="BJ192" s="176" t="s">
        <v>4086</v>
      </c>
      <c r="BK192" s="176" t="s">
        <v>4087</v>
      </c>
      <c r="BL192" s="185"/>
      <c r="BM192" s="185"/>
      <c r="BN192" s="185"/>
      <c r="BO192" s="185"/>
      <c r="BP192" s="185"/>
      <c r="BQ192" s="185"/>
      <c r="BR192" s="185"/>
      <c r="BS192" s="185"/>
      <c r="BT192" s="176" t="s">
        <v>4088</v>
      </c>
      <c r="BU192" s="185"/>
      <c r="BV192" s="185"/>
      <c r="BW192" s="184"/>
      <c r="BX192" s="184"/>
      <c r="BY192" s="184"/>
      <c r="BZ192" s="186"/>
      <c r="CA192" s="186"/>
      <c r="CB192" s="186"/>
      <c r="CC192" s="186"/>
      <c r="CD192" s="186"/>
      <c r="CE192" s="186"/>
      <c r="CF192" s="186"/>
      <c r="CG192" s="186"/>
      <c r="CH192" s="186"/>
      <c r="CI192" s="186"/>
      <c r="CJ192" s="186"/>
      <c r="CK192" s="186"/>
      <c r="CL192" s="186"/>
      <c r="CM192" s="186"/>
      <c r="CN192" s="186"/>
      <c r="CO192" s="186"/>
      <c r="CP192" s="186"/>
      <c r="CQ192" s="186"/>
      <c r="CR192" s="186"/>
      <c r="CS192" s="178" t="s">
        <v>4089</v>
      </c>
      <c r="CT192" s="178" t="s">
        <v>4090</v>
      </c>
      <c r="CU192" s="186"/>
      <c r="CV192" s="186"/>
      <c r="CW192" s="186"/>
      <c r="CX192" s="186"/>
      <c r="CY192" s="186"/>
      <c r="CZ192" s="186"/>
      <c r="DA192" s="186"/>
      <c r="DB192" s="186"/>
      <c r="DC192" s="178" t="s">
        <v>1082</v>
      </c>
      <c r="DD192" s="186"/>
      <c r="DE192" s="186"/>
    </row>
    <row r="193" spans="34:109" ht="15" hidden="1" customHeight="1">
      <c r="AH193" s="184"/>
      <c r="AI193" s="184"/>
      <c r="AJ193" s="184"/>
      <c r="AK193" s="184"/>
      <c r="AL193" s="172" t="str">
        <f t="shared" si="6"/>
        <v>Tuxtilla</v>
      </c>
      <c r="AM193" s="172" t="str">
        <f t="shared" si="7"/>
        <v>30190</v>
      </c>
      <c r="AN193" s="173" t="str">
        <f t="shared" si="8"/>
        <v>190</v>
      </c>
      <c r="AO193" s="184"/>
      <c r="AP193" s="170">
        <v>191</v>
      </c>
      <c r="AQ193" s="185"/>
      <c r="AR193" s="185"/>
      <c r="AS193" s="185"/>
      <c r="AT193" s="185"/>
      <c r="AU193" s="185"/>
      <c r="AV193" s="185"/>
      <c r="AW193" s="185"/>
      <c r="AX193" s="185"/>
      <c r="AY193" s="185"/>
      <c r="AZ193" s="185"/>
      <c r="BA193" s="185"/>
      <c r="BB193" s="185"/>
      <c r="BC193" s="185"/>
      <c r="BD193" s="185"/>
      <c r="BE193" s="185"/>
      <c r="BF193" s="185"/>
      <c r="BG193" s="185"/>
      <c r="BH193" s="185"/>
      <c r="BI193" s="185"/>
      <c r="BJ193" s="176" t="s">
        <v>4091</v>
      </c>
      <c r="BK193" s="176" t="s">
        <v>4092</v>
      </c>
      <c r="BL193" s="185"/>
      <c r="BM193" s="185"/>
      <c r="BN193" s="185"/>
      <c r="BO193" s="185"/>
      <c r="BP193" s="185"/>
      <c r="BQ193" s="185"/>
      <c r="BR193" s="185"/>
      <c r="BS193" s="185"/>
      <c r="BT193" s="176" t="s">
        <v>4093</v>
      </c>
      <c r="BU193" s="185"/>
      <c r="BV193" s="185"/>
      <c r="BW193" s="184"/>
      <c r="BX193" s="184"/>
      <c r="BY193" s="184"/>
      <c r="BZ193" s="186"/>
      <c r="CA193" s="186"/>
      <c r="CB193" s="186"/>
      <c r="CC193" s="186"/>
      <c r="CD193" s="186"/>
      <c r="CE193" s="186"/>
      <c r="CF193" s="186"/>
      <c r="CG193" s="186"/>
      <c r="CH193" s="186"/>
      <c r="CI193" s="186"/>
      <c r="CJ193" s="186"/>
      <c r="CK193" s="186"/>
      <c r="CL193" s="186"/>
      <c r="CM193" s="186"/>
      <c r="CN193" s="186"/>
      <c r="CO193" s="186"/>
      <c r="CP193" s="186"/>
      <c r="CQ193" s="186"/>
      <c r="CR193" s="186"/>
      <c r="CS193" s="178" t="s">
        <v>4094</v>
      </c>
      <c r="CT193" s="178" t="s">
        <v>4095</v>
      </c>
      <c r="CU193" s="186"/>
      <c r="CV193" s="186"/>
      <c r="CW193" s="186"/>
      <c r="CX193" s="186"/>
      <c r="CY193" s="186"/>
      <c r="CZ193" s="186"/>
      <c r="DA193" s="186"/>
      <c r="DB193" s="186"/>
      <c r="DC193" s="178" t="s">
        <v>4096</v>
      </c>
      <c r="DD193" s="186"/>
      <c r="DE193" s="186"/>
    </row>
    <row r="194" spans="34:109" ht="15" hidden="1" customHeight="1">
      <c r="AH194" s="184"/>
      <c r="AI194" s="184"/>
      <c r="AJ194" s="184"/>
      <c r="AK194" s="184"/>
      <c r="AL194" s="172" t="str">
        <f t="shared" si="6"/>
        <v>Ursulo Galván</v>
      </c>
      <c r="AM194" s="172" t="str">
        <f t="shared" si="7"/>
        <v>30191</v>
      </c>
      <c r="AN194" s="173" t="str">
        <f t="shared" si="8"/>
        <v>191</v>
      </c>
      <c r="AO194" s="184"/>
      <c r="AP194" s="170">
        <v>192</v>
      </c>
      <c r="AQ194" s="185"/>
      <c r="AR194" s="185"/>
      <c r="AS194" s="185"/>
      <c r="AT194" s="185"/>
      <c r="AU194" s="185"/>
      <c r="AV194" s="185"/>
      <c r="AW194" s="185"/>
      <c r="AX194" s="185"/>
      <c r="AY194" s="185"/>
      <c r="AZ194" s="185"/>
      <c r="BA194" s="185"/>
      <c r="BB194" s="185"/>
      <c r="BC194" s="185"/>
      <c r="BD194" s="185"/>
      <c r="BE194" s="185"/>
      <c r="BF194" s="185"/>
      <c r="BG194" s="185"/>
      <c r="BH194" s="185"/>
      <c r="BI194" s="185"/>
      <c r="BJ194" s="176" t="s">
        <v>4097</v>
      </c>
      <c r="BK194" s="176" t="s">
        <v>4098</v>
      </c>
      <c r="BL194" s="185"/>
      <c r="BM194" s="185"/>
      <c r="BN194" s="185"/>
      <c r="BO194" s="185"/>
      <c r="BP194" s="185"/>
      <c r="BQ194" s="185"/>
      <c r="BR194" s="185"/>
      <c r="BS194" s="185"/>
      <c r="BT194" s="176" t="s">
        <v>4099</v>
      </c>
      <c r="BU194" s="185"/>
      <c r="BV194" s="185"/>
      <c r="BW194" s="184"/>
      <c r="BX194" s="184"/>
      <c r="BY194" s="184"/>
      <c r="BZ194" s="186"/>
      <c r="CA194" s="186"/>
      <c r="CB194" s="186"/>
      <c r="CC194" s="186"/>
      <c r="CD194" s="186"/>
      <c r="CE194" s="186"/>
      <c r="CF194" s="186"/>
      <c r="CG194" s="186"/>
      <c r="CH194" s="186"/>
      <c r="CI194" s="186"/>
      <c r="CJ194" s="186"/>
      <c r="CK194" s="186"/>
      <c r="CL194" s="186"/>
      <c r="CM194" s="186"/>
      <c r="CN194" s="186"/>
      <c r="CO194" s="186"/>
      <c r="CP194" s="186"/>
      <c r="CQ194" s="186"/>
      <c r="CR194" s="186"/>
      <c r="CS194" s="178" t="s">
        <v>4100</v>
      </c>
      <c r="CT194" s="178" t="s">
        <v>4101</v>
      </c>
      <c r="CU194" s="186"/>
      <c r="CV194" s="186"/>
      <c r="CW194" s="186"/>
      <c r="CX194" s="186"/>
      <c r="CY194" s="186"/>
      <c r="CZ194" s="186"/>
      <c r="DA194" s="186"/>
      <c r="DB194" s="186"/>
      <c r="DC194" s="178" t="s">
        <v>4102</v>
      </c>
      <c r="DD194" s="186"/>
      <c r="DE194" s="186"/>
    </row>
    <row r="195" spans="34:109" ht="15" hidden="1" customHeight="1">
      <c r="AH195" s="184"/>
      <c r="AI195" s="184"/>
      <c r="AJ195" s="184"/>
      <c r="AK195" s="184"/>
      <c r="AL195" s="172" t="str">
        <f t="shared" si="6"/>
        <v>Vega de Alatorre</v>
      </c>
      <c r="AM195" s="172" t="str">
        <f t="shared" si="7"/>
        <v>30192</v>
      </c>
      <c r="AN195" s="173" t="str">
        <f t="shared" si="8"/>
        <v>192</v>
      </c>
      <c r="AO195" s="184"/>
      <c r="AP195" s="170">
        <v>193</v>
      </c>
      <c r="AQ195" s="185"/>
      <c r="AR195" s="185"/>
      <c r="AS195" s="185"/>
      <c r="AT195" s="185"/>
      <c r="AU195" s="185"/>
      <c r="AV195" s="185"/>
      <c r="AW195" s="185"/>
      <c r="AX195" s="185"/>
      <c r="AY195" s="185"/>
      <c r="AZ195" s="185"/>
      <c r="BA195" s="185"/>
      <c r="BB195" s="185"/>
      <c r="BC195" s="185"/>
      <c r="BD195" s="185"/>
      <c r="BE195" s="185"/>
      <c r="BF195" s="185"/>
      <c r="BG195" s="185"/>
      <c r="BH195" s="185"/>
      <c r="BI195" s="185"/>
      <c r="BJ195" s="176" t="s">
        <v>4103</v>
      </c>
      <c r="BK195" s="176" t="s">
        <v>4104</v>
      </c>
      <c r="BL195" s="185"/>
      <c r="BM195" s="185"/>
      <c r="BN195" s="185"/>
      <c r="BO195" s="185"/>
      <c r="BP195" s="185"/>
      <c r="BQ195" s="185"/>
      <c r="BR195" s="185"/>
      <c r="BS195" s="185"/>
      <c r="BT195" s="176" t="s">
        <v>4105</v>
      </c>
      <c r="BU195" s="185"/>
      <c r="BV195" s="185"/>
      <c r="BW195" s="184"/>
      <c r="BX195" s="184"/>
      <c r="BY195" s="184"/>
      <c r="BZ195" s="186"/>
      <c r="CA195" s="186"/>
      <c r="CB195" s="186"/>
      <c r="CC195" s="186"/>
      <c r="CD195" s="186"/>
      <c r="CE195" s="186"/>
      <c r="CF195" s="186"/>
      <c r="CG195" s="186"/>
      <c r="CH195" s="186"/>
      <c r="CI195" s="186"/>
      <c r="CJ195" s="186"/>
      <c r="CK195" s="186"/>
      <c r="CL195" s="186"/>
      <c r="CM195" s="186"/>
      <c r="CN195" s="186"/>
      <c r="CO195" s="186"/>
      <c r="CP195" s="186"/>
      <c r="CQ195" s="186"/>
      <c r="CR195" s="186"/>
      <c r="CS195" s="178" t="s">
        <v>4106</v>
      </c>
      <c r="CT195" s="178" t="s">
        <v>4107</v>
      </c>
      <c r="CU195" s="186"/>
      <c r="CV195" s="186"/>
      <c r="CW195" s="186"/>
      <c r="CX195" s="186"/>
      <c r="CY195" s="186"/>
      <c r="CZ195" s="186"/>
      <c r="DA195" s="186"/>
      <c r="DB195" s="186"/>
      <c r="DC195" s="178" t="s">
        <v>4108</v>
      </c>
      <c r="DD195" s="186"/>
      <c r="DE195" s="186"/>
    </row>
    <row r="196" spans="34:109" ht="15" hidden="1" customHeight="1">
      <c r="AH196" s="184"/>
      <c r="AI196" s="184"/>
      <c r="AJ196" s="184"/>
      <c r="AK196" s="184"/>
      <c r="AL196" s="172" t="str">
        <f t="shared" si="6"/>
        <v>Veracruz</v>
      </c>
      <c r="AM196" s="172" t="str">
        <f t="shared" si="7"/>
        <v>30193</v>
      </c>
      <c r="AN196" s="173" t="str">
        <f t="shared" si="8"/>
        <v>193</v>
      </c>
      <c r="AO196" s="184"/>
      <c r="AP196" s="170">
        <v>194</v>
      </c>
      <c r="AQ196" s="185"/>
      <c r="AR196" s="185"/>
      <c r="AS196" s="185"/>
      <c r="AT196" s="185"/>
      <c r="AU196" s="185"/>
      <c r="AV196" s="185"/>
      <c r="AW196" s="185"/>
      <c r="AX196" s="185"/>
      <c r="AY196" s="185"/>
      <c r="AZ196" s="185"/>
      <c r="BA196" s="185"/>
      <c r="BB196" s="185"/>
      <c r="BC196" s="185"/>
      <c r="BD196" s="185"/>
      <c r="BE196" s="185"/>
      <c r="BF196" s="185"/>
      <c r="BG196" s="185"/>
      <c r="BH196" s="185"/>
      <c r="BI196" s="185"/>
      <c r="BJ196" s="176" t="s">
        <v>4109</v>
      </c>
      <c r="BK196" s="176" t="s">
        <v>4110</v>
      </c>
      <c r="BL196" s="185"/>
      <c r="BM196" s="185"/>
      <c r="BN196" s="185"/>
      <c r="BO196" s="185"/>
      <c r="BP196" s="185"/>
      <c r="BQ196" s="185"/>
      <c r="BR196" s="185"/>
      <c r="BS196" s="185"/>
      <c r="BT196" s="176" t="s">
        <v>4111</v>
      </c>
      <c r="BU196" s="185"/>
      <c r="BV196" s="185"/>
      <c r="BW196" s="184"/>
      <c r="BX196" s="184"/>
      <c r="BY196" s="184"/>
      <c r="BZ196" s="186"/>
      <c r="CA196" s="186"/>
      <c r="CB196" s="186"/>
      <c r="CC196" s="186"/>
      <c r="CD196" s="186"/>
      <c r="CE196" s="186"/>
      <c r="CF196" s="186"/>
      <c r="CG196" s="186"/>
      <c r="CH196" s="186"/>
      <c r="CI196" s="186"/>
      <c r="CJ196" s="186"/>
      <c r="CK196" s="186"/>
      <c r="CL196" s="186"/>
      <c r="CM196" s="186"/>
      <c r="CN196" s="186"/>
      <c r="CO196" s="186"/>
      <c r="CP196" s="186"/>
      <c r="CQ196" s="186"/>
      <c r="CR196" s="186"/>
      <c r="CS196" s="178" t="s">
        <v>4112</v>
      </c>
      <c r="CT196" s="178" t="s">
        <v>4113</v>
      </c>
      <c r="CU196" s="186"/>
      <c r="CV196" s="186"/>
      <c r="CW196" s="186"/>
      <c r="CX196" s="186"/>
      <c r="CY196" s="186"/>
      <c r="CZ196" s="186"/>
      <c r="DA196" s="186"/>
      <c r="DB196" s="186"/>
      <c r="DC196" s="178" t="s">
        <v>4114</v>
      </c>
      <c r="DD196" s="186"/>
      <c r="DE196" s="186"/>
    </row>
    <row r="197" spans="34:109" ht="15" hidden="1" customHeight="1">
      <c r="AH197" s="184"/>
      <c r="AI197" s="184"/>
      <c r="AJ197" s="184"/>
      <c r="AK197" s="184"/>
      <c r="AL197" s="172" t="str">
        <f t="shared" ref="AL197:AL260" si="9">IFERROR(IF(HLOOKUP($N$10, $BZ$3:$DE$574, $AP197, FALSE )="", "", HLOOKUP($N$10, $BZ$3:$DE$574, $AP197, FALSE)), "")</f>
        <v>Villa Aldama</v>
      </c>
      <c r="AM197" s="172" t="str">
        <f t="shared" ref="AM197:AM260" si="10">IFERROR(IF(AL197="", "", HLOOKUP($N$10, $AQ$3:$BV$574, AP197, FALSE)), "")</f>
        <v>30194</v>
      </c>
      <c r="AN197" s="173" t="str">
        <f t="shared" ref="AN197:AN260" si="11">MID(AM197, 3, 3)</f>
        <v>194</v>
      </c>
      <c r="AO197" s="184"/>
      <c r="AP197" s="170">
        <v>195</v>
      </c>
      <c r="AQ197" s="185"/>
      <c r="AR197" s="185"/>
      <c r="AS197" s="185"/>
      <c r="AT197" s="185"/>
      <c r="AU197" s="185"/>
      <c r="AV197" s="185"/>
      <c r="AW197" s="185"/>
      <c r="AX197" s="185"/>
      <c r="AY197" s="185"/>
      <c r="AZ197" s="185"/>
      <c r="BA197" s="185"/>
      <c r="BB197" s="185"/>
      <c r="BC197" s="185"/>
      <c r="BD197" s="185"/>
      <c r="BE197" s="185"/>
      <c r="BF197" s="185"/>
      <c r="BG197" s="185"/>
      <c r="BH197" s="185"/>
      <c r="BI197" s="185"/>
      <c r="BJ197" s="176" t="s">
        <v>4115</v>
      </c>
      <c r="BK197" s="176" t="s">
        <v>4116</v>
      </c>
      <c r="BL197" s="185"/>
      <c r="BM197" s="185"/>
      <c r="BN197" s="185"/>
      <c r="BO197" s="185"/>
      <c r="BP197" s="185"/>
      <c r="BQ197" s="185"/>
      <c r="BR197" s="185"/>
      <c r="BS197" s="185"/>
      <c r="BT197" s="176" t="s">
        <v>4117</v>
      </c>
      <c r="BU197" s="185"/>
      <c r="BV197" s="185"/>
      <c r="BW197" s="184"/>
      <c r="BX197" s="184"/>
      <c r="BY197" s="184"/>
      <c r="BZ197" s="186"/>
      <c r="CA197" s="186"/>
      <c r="CB197" s="186"/>
      <c r="CC197" s="186"/>
      <c r="CD197" s="186"/>
      <c r="CE197" s="186"/>
      <c r="CF197" s="186"/>
      <c r="CG197" s="186"/>
      <c r="CH197" s="186"/>
      <c r="CI197" s="186"/>
      <c r="CJ197" s="186"/>
      <c r="CK197" s="186"/>
      <c r="CL197" s="186"/>
      <c r="CM197" s="186"/>
      <c r="CN197" s="186"/>
      <c r="CO197" s="186"/>
      <c r="CP197" s="186"/>
      <c r="CQ197" s="186"/>
      <c r="CR197" s="186"/>
      <c r="CS197" s="178" t="s">
        <v>985</v>
      </c>
      <c r="CT197" s="178" t="s">
        <v>972</v>
      </c>
      <c r="CU197" s="186"/>
      <c r="CV197" s="186"/>
      <c r="CW197" s="186"/>
      <c r="CX197" s="186"/>
      <c r="CY197" s="186"/>
      <c r="CZ197" s="186"/>
      <c r="DA197" s="186"/>
      <c r="DB197" s="186"/>
      <c r="DC197" s="178" t="s">
        <v>4118</v>
      </c>
      <c r="DD197" s="186"/>
      <c r="DE197" s="186"/>
    </row>
    <row r="198" spans="34:109" ht="15" hidden="1" customHeight="1">
      <c r="AH198" s="184"/>
      <c r="AI198" s="184"/>
      <c r="AJ198" s="184"/>
      <c r="AK198" s="184"/>
      <c r="AL198" s="172" t="str">
        <f t="shared" si="9"/>
        <v>Xoxocotla</v>
      </c>
      <c r="AM198" s="172" t="str">
        <f t="shared" si="10"/>
        <v>30195</v>
      </c>
      <c r="AN198" s="173" t="str">
        <f t="shared" si="11"/>
        <v>195</v>
      </c>
      <c r="AO198" s="184"/>
      <c r="AP198" s="170">
        <v>196</v>
      </c>
      <c r="AQ198" s="185"/>
      <c r="AR198" s="185"/>
      <c r="AS198" s="185"/>
      <c r="AT198" s="185"/>
      <c r="AU198" s="185"/>
      <c r="AV198" s="185"/>
      <c r="AW198" s="185"/>
      <c r="AX198" s="185"/>
      <c r="AY198" s="185"/>
      <c r="AZ198" s="185"/>
      <c r="BA198" s="185"/>
      <c r="BB198" s="185"/>
      <c r="BC198" s="185"/>
      <c r="BD198" s="185"/>
      <c r="BE198" s="185"/>
      <c r="BF198" s="185"/>
      <c r="BG198" s="185"/>
      <c r="BH198" s="185"/>
      <c r="BI198" s="185"/>
      <c r="BJ198" s="176" t="s">
        <v>4119</v>
      </c>
      <c r="BK198" s="176" t="s">
        <v>4120</v>
      </c>
      <c r="BL198" s="185"/>
      <c r="BM198" s="185"/>
      <c r="BN198" s="185"/>
      <c r="BO198" s="185"/>
      <c r="BP198" s="185"/>
      <c r="BQ198" s="185"/>
      <c r="BR198" s="185"/>
      <c r="BS198" s="185"/>
      <c r="BT198" s="176" t="s">
        <v>4121</v>
      </c>
      <c r="BU198" s="185"/>
      <c r="BV198" s="185"/>
      <c r="BW198" s="184"/>
      <c r="BX198" s="184"/>
      <c r="BY198" s="184"/>
      <c r="BZ198" s="186"/>
      <c r="CA198" s="186"/>
      <c r="CB198" s="186"/>
      <c r="CC198" s="186"/>
      <c r="CD198" s="186"/>
      <c r="CE198" s="186"/>
      <c r="CF198" s="186"/>
      <c r="CG198" s="186"/>
      <c r="CH198" s="186"/>
      <c r="CI198" s="186"/>
      <c r="CJ198" s="186"/>
      <c r="CK198" s="186"/>
      <c r="CL198" s="186"/>
      <c r="CM198" s="186"/>
      <c r="CN198" s="186"/>
      <c r="CO198" s="186"/>
      <c r="CP198" s="186"/>
      <c r="CQ198" s="186"/>
      <c r="CR198" s="186"/>
      <c r="CS198" s="178" t="s">
        <v>4122</v>
      </c>
      <c r="CT198" s="178" t="s">
        <v>1906</v>
      </c>
      <c r="CU198" s="186"/>
      <c r="CV198" s="186"/>
      <c r="CW198" s="186"/>
      <c r="CX198" s="186"/>
      <c r="CY198" s="186"/>
      <c r="CZ198" s="186"/>
      <c r="DA198" s="186"/>
      <c r="DB198" s="186"/>
      <c r="DC198" s="178" t="s">
        <v>1793</v>
      </c>
      <c r="DD198" s="186"/>
      <c r="DE198" s="186"/>
    </row>
    <row r="199" spans="34:109" ht="15" hidden="1" customHeight="1">
      <c r="AH199" s="184"/>
      <c r="AI199" s="184"/>
      <c r="AJ199" s="184"/>
      <c r="AK199" s="184"/>
      <c r="AL199" s="172" t="str">
        <f t="shared" si="9"/>
        <v>Yanga</v>
      </c>
      <c r="AM199" s="172" t="str">
        <f t="shared" si="10"/>
        <v>30196</v>
      </c>
      <c r="AN199" s="173" t="str">
        <f t="shared" si="11"/>
        <v>196</v>
      </c>
      <c r="AO199" s="184"/>
      <c r="AP199" s="170">
        <v>197</v>
      </c>
      <c r="AQ199" s="185"/>
      <c r="AR199" s="185"/>
      <c r="AS199" s="185"/>
      <c r="AT199" s="185"/>
      <c r="AU199" s="185"/>
      <c r="AV199" s="185"/>
      <c r="AW199" s="185"/>
      <c r="AX199" s="185"/>
      <c r="AY199" s="185"/>
      <c r="AZ199" s="185"/>
      <c r="BA199" s="185"/>
      <c r="BB199" s="185"/>
      <c r="BC199" s="185"/>
      <c r="BD199" s="185"/>
      <c r="BE199" s="185"/>
      <c r="BF199" s="185"/>
      <c r="BG199" s="185"/>
      <c r="BH199" s="185"/>
      <c r="BI199" s="185"/>
      <c r="BJ199" s="176" t="s">
        <v>4123</v>
      </c>
      <c r="BK199" s="176" t="s">
        <v>4124</v>
      </c>
      <c r="BL199" s="185"/>
      <c r="BM199" s="185"/>
      <c r="BN199" s="185"/>
      <c r="BO199" s="185"/>
      <c r="BP199" s="185"/>
      <c r="BQ199" s="185"/>
      <c r="BR199" s="185"/>
      <c r="BS199" s="185"/>
      <c r="BT199" s="176" t="s">
        <v>4125</v>
      </c>
      <c r="BU199" s="185"/>
      <c r="BV199" s="185"/>
      <c r="BW199" s="184"/>
      <c r="BX199" s="184"/>
      <c r="BY199" s="184"/>
      <c r="BZ199" s="186"/>
      <c r="CA199" s="186"/>
      <c r="CB199" s="186"/>
      <c r="CC199" s="186"/>
      <c r="CD199" s="186"/>
      <c r="CE199" s="186"/>
      <c r="CF199" s="186"/>
      <c r="CG199" s="186"/>
      <c r="CH199" s="186"/>
      <c r="CI199" s="186"/>
      <c r="CJ199" s="186"/>
      <c r="CK199" s="186"/>
      <c r="CL199" s="186"/>
      <c r="CM199" s="186"/>
      <c r="CN199" s="186"/>
      <c r="CO199" s="186"/>
      <c r="CP199" s="186"/>
      <c r="CQ199" s="186"/>
      <c r="CR199" s="186"/>
      <c r="CS199" s="178" t="s">
        <v>4126</v>
      </c>
      <c r="CT199" s="178" t="s">
        <v>4127</v>
      </c>
      <c r="CU199" s="186"/>
      <c r="CV199" s="186"/>
      <c r="CW199" s="186"/>
      <c r="CX199" s="186"/>
      <c r="CY199" s="186"/>
      <c r="CZ199" s="186"/>
      <c r="DA199" s="186"/>
      <c r="DB199" s="186"/>
      <c r="DC199" s="178" t="s">
        <v>4128</v>
      </c>
      <c r="DD199" s="186"/>
      <c r="DE199" s="186"/>
    </row>
    <row r="200" spans="34:109" ht="15" hidden="1" customHeight="1">
      <c r="AH200" s="184"/>
      <c r="AI200" s="184"/>
      <c r="AJ200" s="184"/>
      <c r="AK200" s="184"/>
      <c r="AL200" s="172" t="str">
        <f t="shared" si="9"/>
        <v>Yecuatla</v>
      </c>
      <c r="AM200" s="172" t="str">
        <f t="shared" si="10"/>
        <v>30197</v>
      </c>
      <c r="AN200" s="173" t="str">
        <f t="shared" si="11"/>
        <v>197</v>
      </c>
      <c r="AO200" s="184"/>
      <c r="AP200" s="170">
        <v>198</v>
      </c>
      <c r="AQ200" s="185"/>
      <c r="AR200" s="185"/>
      <c r="AS200" s="185"/>
      <c r="AT200" s="185"/>
      <c r="AU200" s="185"/>
      <c r="AV200" s="185"/>
      <c r="AW200" s="185"/>
      <c r="AX200" s="185"/>
      <c r="AY200" s="185"/>
      <c r="AZ200" s="185"/>
      <c r="BA200" s="185"/>
      <c r="BB200" s="185"/>
      <c r="BC200" s="185"/>
      <c r="BD200" s="185"/>
      <c r="BE200" s="185"/>
      <c r="BF200" s="185"/>
      <c r="BG200" s="185"/>
      <c r="BH200" s="185"/>
      <c r="BI200" s="185"/>
      <c r="BJ200" s="176" t="s">
        <v>4129</v>
      </c>
      <c r="BK200" s="176" t="s">
        <v>4130</v>
      </c>
      <c r="BL200" s="185"/>
      <c r="BM200" s="185"/>
      <c r="BN200" s="185"/>
      <c r="BO200" s="185"/>
      <c r="BP200" s="185"/>
      <c r="BQ200" s="185"/>
      <c r="BR200" s="185"/>
      <c r="BS200" s="185"/>
      <c r="BT200" s="176" t="s">
        <v>4131</v>
      </c>
      <c r="BU200" s="185"/>
      <c r="BV200" s="185"/>
      <c r="BW200" s="184"/>
      <c r="BX200" s="184"/>
      <c r="BY200" s="184"/>
      <c r="BZ200" s="186"/>
      <c r="CA200" s="186"/>
      <c r="CB200" s="186"/>
      <c r="CC200" s="186"/>
      <c r="CD200" s="186"/>
      <c r="CE200" s="186"/>
      <c r="CF200" s="186"/>
      <c r="CG200" s="186"/>
      <c r="CH200" s="186"/>
      <c r="CI200" s="186"/>
      <c r="CJ200" s="186"/>
      <c r="CK200" s="186"/>
      <c r="CL200" s="186"/>
      <c r="CM200" s="186"/>
      <c r="CN200" s="186"/>
      <c r="CO200" s="186"/>
      <c r="CP200" s="186"/>
      <c r="CQ200" s="186"/>
      <c r="CR200" s="186"/>
      <c r="CS200" s="178" t="s">
        <v>4132</v>
      </c>
      <c r="CT200" s="178" t="s">
        <v>4133</v>
      </c>
      <c r="CU200" s="186"/>
      <c r="CV200" s="186"/>
      <c r="CW200" s="186"/>
      <c r="CX200" s="186"/>
      <c r="CY200" s="186"/>
      <c r="CZ200" s="186"/>
      <c r="DA200" s="186"/>
      <c r="DB200" s="186"/>
      <c r="DC200" s="178" t="s">
        <v>4134</v>
      </c>
      <c r="DD200" s="186"/>
      <c r="DE200" s="186"/>
    </row>
    <row r="201" spans="34:109" ht="15" hidden="1" customHeight="1">
      <c r="AH201" s="184"/>
      <c r="AI201" s="184"/>
      <c r="AJ201" s="184"/>
      <c r="AK201" s="184"/>
      <c r="AL201" s="172" t="str">
        <f t="shared" si="9"/>
        <v>Zacualpan</v>
      </c>
      <c r="AM201" s="172" t="str">
        <f t="shared" si="10"/>
        <v>30198</v>
      </c>
      <c r="AN201" s="173" t="str">
        <f t="shared" si="11"/>
        <v>198</v>
      </c>
      <c r="AO201" s="184"/>
      <c r="AP201" s="170">
        <v>199</v>
      </c>
      <c r="AQ201" s="185"/>
      <c r="AR201" s="185"/>
      <c r="AS201" s="185"/>
      <c r="AT201" s="185"/>
      <c r="AU201" s="185"/>
      <c r="AV201" s="185"/>
      <c r="AW201" s="185"/>
      <c r="AX201" s="185"/>
      <c r="AY201" s="185"/>
      <c r="AZ201" s="185"/>
      <c r="BA201" s="185"/>
      <c r="BB201" s="185"/>
      <c r="BC201" s="185"/>
      <c r="BD201" s="185"/>
      <c r="BE201" s="185"/>
      <c r="BF201" s="185"/>
      <c r="BG201" s="185"/>
      <c r="BH201" s="185"/>
      <c r="BI201" s="185"/>
      <c r="BJ201" s="176" t="s">
        <v>4135</v>
      </c>
      <c r="BK201" s="176" t="s">
        <v>4136</v>
      </c>
      <c r="BL201" s="185"/>
      <c r="BM201" s="185"/>
      <c r="BN201" s="185"/>
      <c r="BO201" s="185"/>
      <c r="BP201" s="185"/>
      <c r="BQ201" s="185"/>
      <c r="BR201" s="185"/>
      <c r="BS201" s="185"/>
      <c r="BT201" s="176" t="s">
        <v>4137</v>
      </c>
      <c r="BU201" s="185"/>
      <c r="BV201" s="185"/>
      <c r="BW201" s="184"/>
      <c r="BX201" s="184"/>
      <c r="BY201" s="184"/>
      <c r="BZ201" s="186"/>
      <c r="CA201" s="186"/>
      <c r="CB201" s="186"/>
      <c r="CC201" s="186"/>
      <c r="CD201" s="186"/>
      <c r="CE201" s="186"/>
      <c r="CF201" s="186"/>
      <c r="CG201" s="186"/>
      <c r="CH201" s="186"/>
      <c r="CI201" s="186"/>
      <c r="CJ201" s="186"/>
      <c r="CK201" s="186"/>
      <c r="CL201" s="186"/>
      <c r="CM201" s="186"/>
      <c r="CN201" s="186"/>
      <c r="CO201" s="186"/>
      <c r="CP201" s="186"/>
      <c r="CQ201" s="186"/>
      <c r="CR201" s="186"/>
      <c r="CS201" s="178" t="s">
        <v>4138</v>
      </c>
      <c r="CT201" s="178" t="s">
        <v>4139</v>
      </c>
      <c r="CU201" s="186"/>
      <c r="CV201" s="186"/>
      <c r="CW201" s="186"/>
      <c r="CX201" s="186"/>
      <c r="CY201" s="186"/>
      <c r="CZ201" s="186"/>
      <c r="DA201" s="186"/>
      <c r="DB201" s="186"/>
      <c r="DC201" s="178" t="s">
        <v>3611</v>
      </c>
      <c r="DD201" s="186"/>
      <c r="DE201" s="186"/>
    </row>
    <row r="202" spans="34:109" ht="15" hidden="1" customHeight="1">
      <c r="AH202" s="184"/>
      <c r="AI202" s="184"/>
      <c r="AJ202" s="184"/>
      <c r="AK202" s="184"/>
      <c r="AL202" s="172" t="str">
        <f t="shared" si="9"/>
        <v>Zaragoza</v>
      </c>
      <c r="AM202" s="172" t="str">
        <f t="shared" si="10"/>
        <v>30199</v>
      </c>
      <c r="AN202" s="173" t="str">
        <f t="shared" si="11"/>
        <v>199</v>
      </c>
      <c r="AO202" s="184"/>
      <c r="AP202" s="170">
        <v>200</v>
      </c>
      <c r="AQ202" s="185"/>
      <c r="AR202" s="185"/>
      <c r="AS202" s="185"/>
      <c r="AT202" s="185"/>
      <c r="AU202" s="185"/>
      <c r="AV202" s="185"/>
      <c r="AW202" s="185"/>
      <c r="AX202" s="185"/>
      <c r="AY202" s="185"/>
      <c r="AZ202" s="185"/>
      <c r="BA202" s="185"/>
      <c r="BB202" s="185"/>
      <c r="BC202" s="185"/>
      <c r="BD202" s="185"/>
      <c r="BE202" s="185"/>
      <c r="BF202" s="185"/>
      <c r="BG202" s="185"/>
      <c r="BH202" s="185"/>
      <c r="BI202" s="185"/>
      <c r="BJ202" s="176" t="s">
        <v>4140</v>
      </c>
      <c r="BK202" s="176" t="s">
        <v>4141</v>
      </c>
      <c r="BL202" s="185"/>
      <c r="BM202" s="185"/>
      <c r="BN202" s="185"/>
      <c r="BO202" s="185"/>
      <c r="BP202" s="185"/>
      <c r="BQ202" s="185"/>
      <c r="BR202" s="185"/>
      <c r="BS202" s="185"/>
      <c r="BT202" s="176" t="s">
        <v>4142</v>
      </c>
      <c r="BU202" s="185"/>
      <c r="BV202" s="185"/>
      <c r="BW202" s="184"/>
      <c r="BX202" s="184"/>
      <c r="BY202" s="184"/>
      <c r="BZ202" s="186"/>
      <c r="CA202" s="186"/>
      <c r="CB202" s="186"/>
      <c r="CC202" s="186"/>
      <c r="CD202" s="186"/>
      <c r="CE202" s="186"/>
      <c r="CF202" s="186"/>
      <c r="CG202" s="186"/>
      <c r="CH202" s="186"/>
      <c r="CI202" s="186"/>
      <c r="CJ202" s="186"/>
      <c r="CK202" s="186"/>
      <c r="CL202" s="186"/>
      <c r="CM202" s="186"/>
      <c r="CN202" s="186"/>
      <c r="CO202" s="186"/>
      <c r="CP202" s="186"/>
      <c r="CQ202" s="186"/>
      <c r="CR202" s="186"/>
      <c r="CS202" s="178" t="s">
        <v>4143</v>
      </c>
      <c r="CT202" s="178" t="s">
        <v>4144</v>
      </c>
      <c r="CU202" s="186"/>
      <c r="CV202" s="186"/>
      <c r="CW202" s="186"/>
      <c r="CX202" s="186"/>
      <c r="CY202" s="186"/>
      <c r="CZ202" s="186"/>
      <c r="DA202" s="186"/>
      <c r="DB202" s="186"/>
      <c r="DC202" s="178" t="s">
        <v>1903</v>
      </c>
      <c r="DD202" s="186"/>
      <c r="DE202" s="186"/>
    </row>
    <row r="203" spans="34:109" ht="15" hidden="1" customHeight="1">
      <c r="AH203" s="184"/>
      <c r="AI203" s="184"/>
      <c r="AJ203" s="184"/>
      <c r="AK203" s="184"/>
      <c r="AL203" s="172" t="str">
        <f t="shared" si="9"/>
        <v>Zentla</v>
      </c>
      <c r="AM203" s="172" t="str">
        <f t="shared" si="10"/>
        <v>30200</v>
      </c>
      <c r="AN203" s="173" t="str">
        <f t="shared" si="11"/>
        <v>200</v>
      </c>
      <c r="AO203" s="184"/>
      <c r="AP203" s="170">
        <v>201</v>
      </c>
      <c r="AQ203" s="185"/>
      <c r="AR203" s="185"/>
      <c r="AS203" s="185"/>
      <c r="AT203" s="185"/>
      <c r="AU203" s="185"/>
      <c r="AV203" s="185"/>
      <c r="AW203" s="185"/>
      <c r="AX203" s="185"/>
      <c r="AY203" s="185"/>
      <c r="AZ203" s="185"/>
      <c r="BA203" s="185"/>
      <c r="BB203" s="185"/>
      <c r="BC203" s="185"/>
      <c r="BD203" s="185"/>
      <c r="BE203" s="185"/>
      <c r="BF203" s="185"/>
      <c r="BG203" s="185"/>
      <c r="BH203" s="185"/>
      <c r="BI203" s="185"/>
      <c r="BJ203" s="176" t="s">
        <v>4145</v>
      </c>
      <c r="BK203" s="176" t="s">
        <v>4146</v>
      </c>
      <c r="BL203" s="185"/>
      <c r="BM203" s="185"/>
      <c r="BN203" s="185"/>
      <c r="BO203" s="185"/>
      <c r="BP203" s="185"/>
      <c r="BQ203" s="185"/>
      <c r="BR203" s="185"/>
      <c r="BS203" s="185"/>
      <c r="BT203" s="176" t="s">
        <v>4147</v>
      </c>
      <c r="BU203" s="185"/>
      <c r="BV203" s="185"/>
      <c r="BW203" s="184"/>
      <c r="BX203" s="184"/>
      <c r="BY203" s="184"/>
      <c r="BZ203" s="186"/>
      <c r="CA203" s="186"/>
      <c r="CB203" s="186"/>
      <c r="CC203" s="186"/>
      <c r="CD203" s="186"/>
      <c r="CE203" s="186"/>
      <c r="CF203" s="186"/>
      <c r="CG203" s="186"/>
      <c r="CH203" s="186"/>
      <c r="CI203" s="186"/>
      <c r="CJ203" s="186"/>
      <c r="CK203" s="186"/>
      <c r="CL203" s="186"/>
      <c r="CM203" s="186"/>
      <c r="CN203" s="186"/>
      <c r="CO203" s="186"/>
      <c r="CP203" s="186"/>
      <c r="CQ203" s="186"/>
      <c r="CR203" s="186"/>
      <c r="CS203" s="178" t="s">
        <v>4148</v>
      </c>
      <c r="CT203" s="178" t="s">
        <v>4149</v>
      </c>
      <c r="CU203" s="186"/>
      <c r="CV203" s="186"/>
      <c r="CW203" s="186"/>
      <c r="CX203" s="186"/>
      <c r="CY203" s="186"/>
      <c r="CZ203" s="186"/>
      <c r="DA203" s="186"/>
      <c r="DB203" s="186"/>
      <c r="DC203" s="178" t="s">
        <v>4150</v>
      </c>
      <c r="DD203" s="186"/>
      <c r="DE203" s="186"/>
    </row>
    <row r="204" spans="34:109" ht="15" hidden="1" customHeight="1">
      <c r="AH204" s="184"/>
      <c r="AI204" s="184"/>
      <c r="AJ204" s="184"/>
      <c r="AK204" s="184"/>
      <c r="AL204" s="172" t="str">
        <f t="shared" si="9"/>
        <v>Zongolica</v>
      </c>
      <c r="AM204" s="172" t="str">
        <f t="shared" si="10"/>
        <v>30201</v>
      </c>
      <c r="AN204" s="173" t="str">
        <f t="shared" si="11"/>
        <v>201</v>
      </c>
      <c r="AO204" s="184"/>
      <c r="AP204" s="170">
        <v>202</v>
      </c>
      <c r="AQ204" s="185"/>
      <c r="AR204" s="185"/>
      <c r="AS204" s="185"/>
      <c r="AT204" s="185"/>
      <c r="AU204" s="185"/>
      <c r="AV204" s="185"/>
      <c r="AW204" s="185"/>
      <c r="AX204" s="185"/>
      <c r="AY204" s="185"/>
      <c r="AZ204" s="185"/>
      <c r="BA204" s="185"/>
      <c r="BB204" s="185"/>
      <c r="BC204" s="185"/>
      <c r="BD204" s="185"/>
      <c r="BE204" s="185"/>
      <c r="BF204" s="185"/>
      <c r="BG204" s="185"/>
      <c r="BH204" s="185"/>
      <c r="BI204" s="185"/>
      <c r="BJ204" s="176" t="s">
        <v>4151</v>
      </c>
      <c r="BK204" s="176" t="s">
        <v>4152</v>
      </c>
      <c r="BL204" s="185"/>
      <c r="BM204" s="185"/>
      <c r="BN204" s="185"/>
      <c r="BO204" s="185"/>
      <c r="BP204" s="185"/>
      <c r="BQ204" s="185"/>
      <c r="BR204" s="185"/>
      <c r="BS204" s="185"/>
      <c r="BT204" s="176" t="s">
        <v>4153</v>
      </c>
      <c r="BU204" s="185"/>
      <c r="BV204" s="185"/>
      <c r="BW204" s="184"/>
      <c r="BX204" s="184"/>
      <c r="BY204" s="184"/>
      <c r="BZ204" s="186"/>
      <c r="CA204" s="186"/>
      <c r="CB204" s="186"/>
      <c r="CC204" s="186"/>
      <c r="CD204" s="186"/>
      <c r="CE204" s="186"/>
      <c r="CF204" s="186"/>
      <c r="CG204" s="186"/>
      <c r="CH204" s="186"/>
      <c r="CI204" s="186"/>
      <c r="CJ204" s="186"/>
      <c r="CK204" s="186"/>
      <c r="CL204" s="186"/>
      <c r="CM204" s="186"/>
      <c r="CN204" s="186"/>
      <c r="CO204" s="186"/>
      <c r="CP204" s="186"/>
      <c r="CQ204" s="186"/>
      <c r="CR204" s="186"/>
      <c r="CS204" s="178" t="s">
        <v>4154</v>
      </c>
      <c r="CT204" s="178" t="s">
        <v>4155</v>
      </c>
      <c r="CU204" s="186"/>
      <c r="CV204" s="186"/>
      <c r="CW204" s="186"/>
      <c r="CX204" s="186"/>
      <c r="CY204" s="186"/>
      <c r="CZ204" s="186"/>
      <c r="DA204" s="186"/>
      <c r="DB204" s="186"/>
      <c r="DC204" s="178" t="s">
        <v>4156</v>
      </c>
      <c r="DD204" s="186"/>
      <c r="DE204" s="186"/>
    </row>
    <row r="205" spans="34:109" ht="15" hidden="1" customHeight="1">
      <c r="AH205" s="184"/>
      <c r="AI205" s="184"/>
      <c r="AJ205" s="184"/>
      <c r="AK205" s="184"/>
      <c r="AL205" s="172" t="str">
        <f t="shared" si="9"/>
        <v>Zontecomatlán de López y Fuentes</v>
      </c>
      <c r="AM205" s="172" t="str">
        <f t="shared" si="10"/>
        <v>30202</v>
      </c>
      <c r="AN205" s="173" t="str">
        <f t="shared" si="11"/>
        <v>202</v>
      </c>
      <c r="AO205" s="184"/>
      <c r="AP205" s="170">
        <v>203</v>
      </c>
      <c r="AQ205" s="185"/>
      <c r="AR205" s="185"/>
      <c r="AS205" s="185"/>
      <c r="AT205" s="185"/>
      <c r="AU205" s="185"/>
      <c r="AV205" s="185"/>
      <c r="AW205" s="185"/>
      <c r="AX205" s="185"/>
      <c r="AY205" s="185"/>
      <c r="AZ205" s="185"/>
      <c r="BA205" s="185"/>
      <c r="BB205" s="185"/>
      <c r="BC205" s="185"/>
      <c r="BD205" s="185"/>
      <c r="BE205" s="185"/>
      <c r="BF205" s="185"/>
      <c r="BG205" s="185"/>
      <c r="BH205" s="185"/>
      <c r="BI205" s="185"/>
      <c r="BJ205" s="176" t="s">
        <v>4157</v>
      </c>
      <c r="BK205" s="176" t="s">
        <v>4158</v>
      </c>
      <c r="BL205" s="185"/>
      <c r="BM205" s="185"/>
      <c r="BN205" s="185"/>
      <c r="BO205" s="185"/>
      <c r="BP205" s="185"/>
      <c r="BQ205" s="185"/>
      <c r="BR205" s="185"/>
      <c r="BS205" s="185"/>
      <c r="BT205" s="176" t="s">
        <v>4159</v>
      </c>
      <c r="BU205" s="185"/>
      <c r="BV205" s="185"/>
      <c r="BW205" s="184"/>
      <c r="BX205" s="184"/>
      <c r="BY205" s="184"/>
      <c r="BZ205" s="186"/>
      <c r="CA205" s="186"/>
      <c r="CB205" s="186"/>
      <c r="CC205" s="186"/>
      <c r="CD205" s="186"/>
      <c r="CE205" s="186"/>
      <c r="CF205" s="186"/>
      <c r="CG205" s="186"/>
      <c r="CH205" s="186"/>
      <c r="CI205" s="186"/>
      <c r="CJ205" s="186"/>
      <c r="CK205" s="186"/>
      <c r="CL205" s="186"/>
      <c r="CM205" s="186"/>
      <c r="CN205" s="186"/>
      <c r="CO205" s="186"/>
      <c r="CP205" s="186"/>
      <c r="CQ205" s="186"/>
      <c r="CR205" s="186"/>
      <c r="CS205" s="178" t="s">
        <v>4160</v>
      </c>
      <c r="CT205" s="178" t="s">
        <v>4161</v>
      </c>
      <c r="CU205" s="186"/>
      <c r="CV205" s="186"/>
      <c r="CW205" s="186"/>
      <c r="CX205" s="186"/>
      <c r="CY205" s="186"/>
      <c r="CZ205" s="186"/>
      <c r="DA205" s="186"/>
      <c r="DB205" s="186"/>
      <c r="DC205" s="178" t="s">
        <v>4162</v>
      </c>
      <c r="DD205" s="186"/>
      <c r="DE205" s="186"/>
    </row>
    <row r="206" spans="34:109" ht="15" hidden="1" customHeight="1">
      <c r="AH206" s="184"/>
      <c r="AI206" s="184"/>
      <c r="AJ206" s="184"/>
      <c r="AK206" s="184"/>
      <c r="AL206" s="172" t="str">
        <f t="shared" si="9"/>
        <v>Zozocolco de Hidalgo</v>
      </c>
      <c r="AM206" s="172" t="str">
        <f t="shared" si="10"/>
        <v>30203</v>
      </c>
      <c r="AN206" s="173" t="str">
        <f t="shared" si="11"/>
        <v>203</v>
      </c>
      <c r="AO206" s="184"/>
      <c r="AP206" s="170">
        <v>204</v>
      </c>
      <c r="AQ206" s="185"/>
      <c r="AR206" s="185"/>
      <c r="AS206" s="185"/>
      <c r="AT206" s="185"/>
      <c r="AU206" s="185"/>
      <c r="AV206" s="185"/>
      <c r="AW206" s="185"/>
      <c r="AX206" s="185"/>
      <c r="AY206" s="185"/>
      <c r="AZ206" s="185"/>
      <c r="BA206" s="185"/>
      <c r="BB206" s="185"/>
      <c r="BC206" s="185"/>
      <c r="BD206" s="185"/>
      <c r="BE206" s="185"/>
      <c r="BF206" s="185"/>
      <c r="BG206" s="185"/>
      <c r="BH206" s="185"/>
      <c r="BI206" s="185"/>
      <c r="BJ206" s="176" t="s">
        <v>4163</v>
      </c>
      <c r="BK206" s="176" t="s">
        <v>4164</v>
      </c>
      <c r="BL206" s="185"/>
      <c r="BM206" s="185"/>
      <c r="BN206" s="185"/>
      <c r="BO206" s="185"/>
      <c r="BP206" s="185"/>
      <c r="BQ206" s="185"/>
      <c r="BR206" s="185"/>
      <c r="BS206" s="185"/>
      <c r="BT206" s="176" t="s">
        <v>4165</v>
      </c>
      <c r="BU206" s="185"/>
      <c r="BV206" s="185"/>
      <c r="BW206" s="184"/>
      <c r="BX206" s="184"/>
      <c r="BY206" s="184"/>
      <c r="BZ206" s="186"/>
      <c r="CA206" s="186"/>
      <c r="CB206" s="186"/>
      <c r="CC206" s="186"/>
      <c r="CD206" s="186"/>
      <c r="CE206" s="186"/>
      <c r="CF206" s="186"/>
      <c r="CG206" s="186"/>
      <c r="CH206" s="186"/>
      <c r="CI206" s="186"/>
      <c r="CJ206" s="186"/>
      <c r="CK206" s="186"/>
      <c r="CL206" s="186"/>
      <c r="CM206" s="186"/>
      <c r="CN206" s="186"/>
      <c r="CO206" s="186"/>
      <c r="CP206" s="186"/>
      <c r="CQ206" s="186"/>
      <c r="CR206" s="186"/>
      <c r="CS206" s="178" t="s">
        <v>4166</v>
      </c>
      <c r="CT206" s="178" t="s">
        <v>4167</v>
      </c>
      <c r="CU206" s="186"/>
      <c r="CV206" s="186"/>
      <c r="CW206" s="186"/>
      <c r="CX206" s="186"/>
      <c r="CY206" s="186"/>
      <c r="CZ206" s="186"/>
      <c r="DA206" s="186"/>
      <c r="DB206" s="186"/>
      <c r="DC206" s="178" t="s">
        <v>4168</v>
      </c>
      <c r="DD206" s="186"/>
      <c r="DE206" s="186"/>
    </row>
    <row r="207" spans="34:109" ht="15" hidden="1" customHeight="1">
      <c r="AH207" s="184"/>
      <c r="AI207" s="184"/>
      <c r="AJ207" s="184"/>
      <c r="AK207" s="184"/>
      <c r="AL207" s="172" t="str">
        <f t="shared" si="9"/>
        <v>Agua Dulce</v>
      </c>
      <c r="AM207" s="172" t="str">
        <f t="shared" si="10"/>
        <v>30204</v>
      </c>
      <c r="AN207" s="173" t="str">
        <f t="shared" si="11"/>
        <v>204</v>
      </c>
      <c r="AO207" s="184"/>
      <c r="AP207" s="170">
        <v>205</v>
      </c>
      <c r="AQ207" s="185"/>
      <c r="AR207" s="185"/>
      <c r="AS207" s="185"/>
      <c r="AT207" s="185"/>
      <c r="AU207" s="185"/>
      <c r="AV207" s="185"/>
      <c r="AW207" s="185"/>
      <c r="AX207" s="185"/>
      <c r="AY207" s="185"/>
      <c r="AZ207" s="185"/>
      <c r="BA207" s="185"/>
      <c r="BB207" s="185"/>
      <c r="BC207" s="185"/>
      <c r="BD207" s="185"/>
      <c r="BE207" s="185"/>
      <c r="BF207" s="185"/>
      <c r="BG207" s="185"/>
      <c r="BH207" s="185"/>
      <c r="BI207" s="185"/>
      <c r="BJ207" s="176" t="s">
        <v>4169</v>
      </c>
      <c r="BK207" s="176" t="s">
        <v>4170</v>
      </c>
      <c r="BL207" s="185"/>
      <c r="BM207" s="185"/>
      <c r="BN207" s="185"/>
      <c r="BO207" s="185"/>
      <c r="BP207" s="185"/>
      <c r="BQ207" s="185"/>
      <c r="BR207" s="185"/>
      <c r="BS207" s="185"/>
      <c r="BT207" s="176" t="s">
        <v>4171</v>
      </c>
      <c r="BU207" s="185"/>
      <c r="BV207" s="185"/>
      <c r="BW207" s="184"/>
      <c r="BX207" s="184"/>
      <c r="BY207" s="184"/>
      <c r="BZ207" s="186"/>
      <c r="CA207" s="186"/>
      <c r="CB207" s="186"/>
      <c r="CC207" s="186"/>
      <c r="CD207" s="186"/>
      <c r="CE207" s="186"/>
      <c r="CF207" s="186"/>
      <c r="CG207" s="186"/>
      <c r="CH207" s="186"/>
      <c r="CI207" s="186"/>
      <c r="CJ207" s="186"/>
      <c r="CK207" s="186"/>
      <c r="CL207" s="186"/>
      <c r="CM207" s="186"/>
      <c r="CN207" s="186"/>
      <c r="CO207" s="186"/>
      <c r="CP207" s="186"/>
      <c r="CQ207" s="186"/>
      <c r="CR207" s="186"/>
      <c r="CS207" s="178" t="s">
        <v>4172</v>
      </c>
      <c r="CT207" s="178" t="s">
        <v>4173</v>
      </c>
      <c r="CU207" s="186"/>
      <c r="CV207" s="186"/>
      <c r="CW207" s="186"/>
      <c r="CX207" s="186"/>
      <c r="CY207" s="186"/>
      <c r="CZ207" s="186"/>
      <c r="DA207" s="186"/>
      <c r="DB207" s="186"/>
      <c r="DC207" s="178" t="s">
        <v>4174</v>
      </c>
      <c r="DD207" s="186"/>
      <c r="DE207" s="186"/>
    </row>
    <row r="208" spans="34:109" ht="15" hidden="1" customHeight="1">
      <c r="AH208" s="184"/>
      <c r="AI208" s="184"/>
      <c r="AJ208" s="184"/>
      <c r="AK208" s="184"/>
      <c r="AL208" s="172" t="str">
        <f t="shared" si="9"/>
        <v>El Higo</v>
      </c>
      <c r="AM208" s="172" t="str">
        <f t="shared" si="10"/>
        <v>30205</v>
      </c>
      <c r="AN208" s="173" t="str">
        <f t="shared" si="11"/>
        <v>205</v>
      </c>
      <c r="AO208" s="184"/>
      <c r="AP208" s="170">
        <v>206</v>
      </c>
      <c r="AQ208" s="185"/>
      <c r="AR208" s="185"/>
      <c r="AS208" s="185"/>
      <c r="AT208" s="185"/>
      <c r="AU208" s="185"/>
      <c r="AV208" s="185"/>
      <c r="AW208" s="185"/>
      <c r="AX208" s="185"/>
      <c r="AY208" s="185"/>
      <c r="AZ208" s="185"/>
      <c r="BA208" s="185"/>
      <c r="BB208" s="185"/>
      <c r="BC208" s="185"/>
      <c r="BD208" s="185"/>
      <c r="BE208" s="185"/>
      <c r="BF208" s="185"/>
      <c r="BG208" s="185"/>
      <c r="BH208" s="185"/>
      <c r="BI208" s="185"/>
      <c r="BJ208" s="176" t="s">
        <v>4175</v>
      </c>
      <c r="BK208" s="176" t="s">
        <v>4176</v>
      </c>
      <c r="BL208" s="185"/>
      <c r="BM208" s="185"/>
      <c r="BN208" s="185"/>
      <c r="BO208" s="185"/>
      <c r="BP208" s="185"/>
      <c r="BQ208" s="185"/>
      <c r="BR208" s="185"/>
      <c r="BS208" s="185"/>
      <c r="BT208" s="176" t="s">
        <v>4177</v>
      </c>
      <c r="BU208" s="185"/>
      <c r="BV208" s="185"/>
      <c r="BW208" s="184"/>
      <c r="BX208" s="184"/>
      <c r="BY208" s="184"/>
      <c r="BZ208" s="186"/>
      <c r="CA208" s="186"/>
      <c r="CB208" s="186"/>
      <c r="CC208" s="186"/>
      <c r="CD208" s="186"/>
      <c r="CE208" s="186"/>
      <c r="CF208" s="186"/>
      <c r="CG208" s="186"/>
      <c r="CH208" s="186"/>
      <c r="CI208" s="186"/>
      <c r="CJ208" s="186"/>
      <c r="CK208" s="186"/>
      <c r="CL208" s="186"/>
      <c r="CM208" s="186"/>
      <c r="CN208" s="186"/>
      <c r="CO208" s="186"/>
      <c r="CP208" s="186"/>
      <c r="CQ208" s="186"/>
      <c r="CR208" s="186"/>
      <c r="CS208" s="178" t="s">
        <v>4178</v>
      </c>
      <c r="CT208" s="178" t="s">
        <v>4179</v>
      </c>
      <c r="CU208" s="186"/>
      <c r="CV208" s="186"/>
      <c r="CW208" s="186"/>
      <c r="CX208" s="186"/>
      <c r="CY208" s="186"/>
      <c r="CZ208" s="186"/>
      <c r="DA208" s="186"/>
      <c r="DB208" s="186"/>
      <c r="DC208" s="178" t="s">
        <v>4180</v>
      </c>
      <c r="DD208" s="186"/>
      <c r="DE208" s="186"/>
    </row>
    <row r="209" spans="34:109" ht="15" hidden="1" customHeight="1">
      <c r="AH209" s="184"/>
      <c r="AI209" s="184"/>
      <c r="AJ209" s="184"/>
      <c r="AK209" s="184"/>
      <c r="AL209" s="172" t="str">
        <f t="shared" si="9"/>
        <v>Nanchital de Lázaro Cárdenas del Río</v>
      </c>
      <c r="AM209" s="172" t="str">
        <f t="shared" si="10"/>
        <v>30206</v>
      </c>
      <c r="AN209" s="173" t="str">
        <f t="shared" si="11"/>
        <v>206</v>
      </c>
      <c r="AO209" s="184"/>
      <c r="AP209" s="170">
        <v>207</v>
      </c>
      <c r="AQ209" s="185"/>
      <c r="AR209" s="185"/>
      <c r="AS209" s="185"/>
      <c r="AT209" s="185"/>
      <c r="AU209" s="185"/>
      <c r="AV209" s="185"/>
      <c r="AW209" s="185"/>
      <c r="AX209" s="185"/>
      <c r="AY209" s="185"/>
      <c r="AZ209" s="185"/>
      <c r="BA209" s="185"/>
      <c r="BB209" s="185"/>
      <c r="BC209" s="185"/>
      <c r="BD209" s="185"/>
      <c r="BE209" s="185"/>
      <c r="BF209" s="185"/>
      <c r="BG209" s="185"/>
      <c r="BH209" s="185"/>
      <c r="BI209" s="185"/>
      <c r="BJ209" s="176" t="s">
        <v>4181</v>
      </c>
      <c r="BK209" s="176" t="s">
        <v>4182</v>
      </c>
      <c r="BL209" s="185"/>
      <c r="BM209" s="185"/>
      <c r="BN209" s="185"/>
      <c r="BO209" s="185"/>
      <c r="BP209" s="185"/>
      <c r="BQ209" s="185"/>
      <c r="BR209" s="185"/>
      <c r="BS209" s="185"/>
      <c r="BT209" s="176" t="s">
        <v>4183</v>
      </c>
      <c r="BU209" s="185"/>
      <c r="BV209" s="185"/>
      <c r="BW209" s="184"/>
      <c r="BX209" s="184"/>
      <c r="BY209" s="184"/>
      <c r="BZ209" s="186"/>
      <c r="CA209" s="186"/>
      <c r="CB209" s="186"/>
      <c r="CC209" s="186"/>
      <c r="CD209" s="186"/>
      <c r="CE209" s="186"/>
      <c r="CF209" s="186"/>
      <c r="CG209" s="186"/>
      <c r="CH209" s="186"/>
      <c r="CI209" s="186"/>
      <c r="CJ209" s="186"/>
      <c r="CK209" s="186"/>
      <c r="CL209" s="186"/>
      <c r="CM209" s="186"/>
      <c r="CN209" s="186"/>
      <c r="CO209" s="186"/>
      <c r="CP209" s="186"/>
      <c r="CQ209" s="186"/>
      <c r="CR209" s="186"/>
      <c r="CS209" s="178" t="s">
        <v>4184</v>
      </c>
      <c r="CT209" s="178" t="s">
        <v>4185</v>
      </c>
      <c r="CU209" s="186"/>
      <c r="CV209" s="186"/>
      <c r="CW209" s="186"/>
      <c r="CX209" s="186"/>
      <c r="CY209" s="186"/>
      <c r="CZ209" s="186"/>
      <c r="DA209" s="186"/>
      <c r="DB209" s="186"/>
      <c r="DC209" s="178" t="s">
        <v>4186</v>
      </c>
      <c r="DD209" s="186"/>
      <c r="DE209" s="186"/>
    </row>
    <row r="210" spans="34:109" ht="15" hidden="1" customHeight="1">
      <c r="AH210" s="184"/>
      <c r="AI210" s="184"/>
      <c r="AJ210" s="184"/>
      <c r="AK210" s="184"/>
      <c r="AL210" s="172" t="str">
        <f t="shared" si="9"/>
        <v>Tres Valles</v>
      </c>
      <c r="AM210" s="172" t="str">
        <f t="shared" si="10"/>
        <v>30207</v>
      </c>
      <c r="AN210" s="173" t="str">
        <f t="shared" si="11"/>
        <v>207</v>
      </c>
      <c r="AO210" s="184"/>
      <c r="AP210" s="170">
        <v>208</v>
      </c>
      <c r="AQ210" s="185"/>
      <c r="AR210" s="185"/>
      <c r="AS210" s="185"/>
      <c r="AT210" s="185"/>
      <c r="AU210" s="185"/>
      <c r="AV210" s="185"/>
      <c r="AW210" s="185"/>
      <c r="AX210" s="185"/>
      <c r="AY210" s="185"/>
      <c r="AZ210" s="185"/>
      <c r="BA210" s="185"/>
      <c r="BB210" s="185"/>
      <c r="BC210" s="185"/>
      <c r="BD210" s="185"/>
      <c r="BE210" s="185"/>
      <c r="BF210" s="185"/>
      <c r="BG210" s="185"/>
      <c r="BH210" s="185"/>
      <c r="BI210" s="185"/>
      <c r="BJ210" s="176" t="s">
        <v>4187</v>
      </c>
      <c r="BK210" s="176" t="s">
        <v>4188</v>
      </c>
      <c r="BL210" s="185"/>
      <c r="BM210" s="185"/>
      <c r="BN210" s="185"/>
      <c r="BO210" s="185"/>
      <c r="BP210" s="185"/>
      <c r="BQ210" s="185"/>
      <c r="BR210" s="185"/>
      <c r="BS210" s="185"/>
      <c r="BT210" s="176" t="s">
        <v>4189</v>
      </c>
      <c r="BU210" s="185"/>
      <c r="BV210" s="185"/>
      <c r="BW210" s="184"/>
      <c r="BX210" s="184"/>
      <c r="BY210" s="184"/>
      <c r="BZ210" s="186"/>
      <c r="CA210" s="186"/>
      <c r="CB210" s="186"/>
      <c r="CC210" s="186"/>
      <c r="CD210" s="186"/>
      <c r="CE210" s="186"/>
      <c r="CF210" s="186"/>
      <c r="CG210" s="186"/>
      <c r="CH210" s="186"/>
      <c r="CI210" s="186"/>
      <c r="CJ210" s="186"/>
      <c r="CK210" s="186"/>
      <c r="CL210" s="186"/>
      <c r="CM210" s="186"/>
      <c r="CN210" s="186"/>
      <c r="CO210" s="186"/>
      <c r="CP210" s="186"/>
      <c r="CQ210" s="186"/>
      <c r="CR210" s="186"/>
      <c r="CS210" s="178" t="s">
        <v>4190</v>
      </c>
      <c r="CT210" s="178" t="s">
        <v>4191</v>
      </c>
      <c r="CU210" s="186"/>
      <c r="CV210" s="186"/>
      <c r="CW210" s="186"/>
      <c r="CX210" s="186"/>
      <c r="CY210" s="186"/>
      <c r="CZ210" s="186"/>
      <c r="DA210" s="186"/>
      <c r="DB210" s="186"/>
      <c r="DC210" s="178" t="s">
        <v>4192</v>
      </c>
      <c r="DD210" s="186"/>
      <c r="DE210" s="186"/>
    </row>
    <row r="211" spans="34:109" ht="15" hidden="1" customHeight="1">
      <c r="AH211" s="184"/>
      <c r="AI211" s="184"/>
      <c r="AJ211" s="184"/>
      <c r="AK211" s="184"/>
      <c r="AL211" s="172" t="str">
        <f t="shared" si="9"/>
        <v>Carlos A. Carrillo</v>
      </c>
      <c r="AM211" s="172" t="str">
        <f t="shared" si="10"/>
        <v>30208</v>
      </c>
      <c r="AN211" s="173" t="str">
        <f t="shared" si="11"/>
        <v>208</v>
      </c>
      <c r="AO211" s="184"/>
      <c r="AP211" s="170">
        <v>209</v>
      </c>
      <c r="AQ211" s="185"/>
      <c r="AR211" s="185"/>
      <c r="AS211" s="185"/>
      <c r="AT211" s="185"/>
      <c r="AU211" s="185"/>
      <c r="AV211" s="185"/>
      <c r="AW211" s="185"/>
      <c r="AX211" s="185"/>
      <c r="AY211" s="185"/>
      <c r="AZ211" s="185"/>
      <c r="BA211" s="185"/>
      <c r="BB211" s="185"/>
      <c r="BC211" s="185"/>
      <c r="BD211" s="185"/>
      <c r="BE211" s="185"/>
      <c r="BF211" s="185"/>
      <c r="BG211" s="185"/>
      <c r="BH211" s="185"/>
      <c r="BI211" s="185"/>
      <c r="BJ211" s="176" t="s">
        <v>4193</v>
      </c>
      <c r="BK211" s="176" t="s">
        <v>4194</v>
      </c>
      <c r="BL211" s="185"/>
      <c r="BM211" s="185"/>
      <c r="BN211" s="185"/>
      <c r="BO211" s="185"/>
      <c r="BP211" s="185"/>
      <c r="BQ211" s="185"/>
      <c r="BR211" s="185"/>
      <c r="BS211" s="185"/>
      <c r="BT211" s="176" t="s">
        <v>4195</v>
      </c>
      <c r="BU211" s="185"/>
      <c r="BV211" s="185"/>
      <c r="BW211" s="184"/>
      <c r="BX211" s="184"/>
      <c r="BY211" s="184"/>
      <c r="BZ211" s="186"/>
      <c r="CA211" s="186"/>
      <c r="CB211" s="186"/>
      <c r="CC211" s="186"/>
      <c r="CD211" s="186"/>
      <c r="CE211" s="186"/>
      <c r="CF211" s="186"/>
      <c r="CG211" s="186"/>
      <c r="CH211" s="186"/>
      <c r="CI211" s="186"/>
      <c r="CJ211" s="186"/>
      <c r="CK211" s="186"/>
      <c r="CL211" s="186"/>
      <c r="CM211" s="186"/>
      <c r="CN211" s="186"/>
      <c r="CO211" s="186"/>
      <c r="CP211" s="186"/>
      <c r="CQ211" s="186"/>
      <c r="CR211" s="186"/>
      <c r="CS211" s="192" t="s">
        <v>4196</v>
      </c>
      <c r="CT211" s="178" t="s">
        <v>4197</v>
      </c>
      <c r="CU211" s="186"/>
      <c r="CV211" s="186"/>
      <c r="CW211" s="186"/>
      <c r="CX211" s="186"/>
      <c r="CY211" s="186"/>
      <c r="CZ211" s="186"/>
      <c r="DA211" s="186"/>
      <c r="DB211" s="186"/>
      <c r="DC211" s="178" t="s">
        <v>4198</v>
      </c>
      <c r="DD211" s="186"/>
      <c r="DE211" s="186"/>
    </row>
    <row r="212" spans="34:109" ht="15" hidden="1" customHeight="1">
      <c r="AH212" s="184"/>
      <c r="AI212" s="184"/>
      <c r="AJ212" s="184"/>
      <c r="AK212" s="184"/>
      <c r="AL212" s="172" t="str">
        <f t="shared" si="9"/>
        <v>Tatahuicapan de Juárez</v>
      </c>
      <c r="AM212" s="172" t="str">
        <f t="shared" si="10"/>
        <v>30209</v>
      </c>
      <c r="AN212" s="173" t="str">
        <f t="shared" si="11"/>
        <v>209</v>
      </c>
      <c r="AO212" s="184"/>
      <c r="AP212" s="170">
        <v>210</v>
      </c>
      <c r="AQ212" s="185"/>
      <c r="AR212" s="185"/>
      <c r="AS212" s="185"/>
      <c r="AT212" s="185"/>
      <c r="AU212" s="185"/>
      <c r="AV212" s="185"/>
      <c r="AW212" s="185"/>
      <c r="AX212" s="185"/>
      <c r="AY212" s="185"/>
      <c r="AZ212" s="185"/>
      <c r="BA212" s="185"/>
      <c r="BB212" s="185"/>
      <c r="BC212" s="185"/>
      <c r="BD212" s="185"/>
      <c r="BE212" s="185"/>
      <c r="BF212" s="185"/>
      <c r="BG212" s="185"/>
      <c r="BH212" s="185"/>
      <c r="BI212" s="185"/>
      <c r="BJ212" s="176" t="s">
        <v>4199</v>
      </c>
      <c r="BK212" s="176" t="s">
        <v>4200</v>
      </c>
      <c r="BL212" s="185"/>
      <c r="BM212" s="185"/>
      <c r="BN212" s="185"/>
      <c r="BO212" s="185"/>
      <c r="BP212" s="185"/>
      <c r="BQ212" s="185"/>
      <c r="BR212" s="185"/>
      <c r="BS212" s="185"/>
      <c r="BT212" s="176" t="s">
        <v>4201</v>
      </c>
      <c r="BU212" s="185"/>
      <c r="BV212" s="185"/>
      <c r="BW212" s="184"/>
      <c r="BX212" s="184"/>
      <c r="BY212" s="184"/>
      <c r="BZ212" s="186"/>
      <c r="CA212" s="186"/>
      <c r="CB212" s="186"/>
      <c r="CC212" s="186"/>
      <c r="CD212" s="186"/>
      <c r="CE212" s="186"/>
      <c r="CF212" s="186"/>
      <c r="CG212" s="186"/>
      <c r="CH212" s="186"/>
      <c r="CI212" s="186"/>
      <c r="CJ212" s="186"/>
      <c r="CK212" s="186"/>
      <c r="CL212" s="186"/>
      <c r="CM212" s="186"/>
      <c r="CN212" s="186"/>
      <c r="CO212" s="186"/>
      <c r="CP212" s="186"/>
      <c r="CQ212" s="186"/>
      <c r="CR212" s="186"/>
      <c r="CS212" s="192" t="s">
        <v>4202</v>
      </c>
      <c r="CT212" s="178" t="s">
        <v>4203</v>
      </c>
      <c r="CU212" s="186"/>
      <c r="CV212" s="186"/>
      <c r="CW212" s="186"/>
      <c r="CX212" s="186"/>
      <c r="CY212" s="186"/>
      <c r="CZ212" s="186"/>
      <c r="DA212" s="186"/>
      <c r="DB212" s="186"/>
      <c r="DC212" s="178" t="s">
        <v>4204</v>
      </c>
      <c r="DD212" s="186"/>
      <c r="DE212" s="186"/>
    </row>
    <row r="213" spans="34:109" ht="15" hidden="1" customHeight="1">
      <c r="AH213" s="184"/>
      <c r="AI213" s="184"/>
      <c r="AJ213" s="184"/>
      <c r="AK213" s="184"/>
      <c r="AL213" s="172" t="str">
        <f t="shared" si="9"/>
        <v>Uxpanapa</v>
      </c>
      <c r="AM213" s="172" t="str">
        <f t="shared" si="10"/>
        <v>30210</v>
      </c>
      <c r="AN213" s="173" t="str">
        <f t="shared" si="11"/>
        <v>210</v>
      </c>
      <c r="AO213" s="184"/>
      <c r="AP213" s="170">
        <v>211</v>
      </c>
      <c r="AQ213" s="185"/>
      <c r="AR213" s="185"/>
      <c r="AS213" s="185"/>
      <c r="AT213" s="185"/>
      <c r="AU213" s="185"/>
      <c r="AV213" s="185"/>
      <c r="AW213" s="185"/>
      <c r="AX213" s="185"/>
      <c r="AY213" s="185"/>
      <c r="AZ213" s="185"/>
      <c r="BA213" s="185"/>
      <c r="BB213" s="185"/>
      <c r="BC213" s="185"/>
      <c r="BD213" s="185"/>
      <c r="BE213" s="185"/>
      <c r="BF213" s="185"/>
      <c r="BG213" s="185"/>
      <c r="BH213" s="185"/>
      <c r="BI213" s="185"/>
      <c r="BJ213" s="176" t="s">
        <v>4205</v>
      </c>
      <c r="BK213" s="176" t="s">
        <v>4206</v>
      </c>
      <c r="BL213" s="185"/>
      <c r="BM213" s="185"/>
      <c r="BN213" s="185"/>
      <c r="BO213" s="185"/>
      <c r="BP213" s="185"/>
      <c r="BQ213" s="185"/>
      <c r="BR213" s="185"/>
      <c r="BS213" s="185"/>
      <c r="BT213" s="176" t="s">
        <v>4207</v>
      </c>
      <c r="BU213" s="185"/>
      <c r="BV213" s="185"/>
      <c r="BW213" s="184"/>
      <c r="BX213" s="184"/>
      <c r="BY213" s="184"/>
      <c r="BZ213" s="186"/>
      <c r="CA213" s="186"/>
      <c r="CB213" s="186"/>
      <c r="CC213" s="186"/>
      <c r="CD213" s="186"/>
      <c r="CE213" s="186"/>
      <c r="CF213" s="186"/>
      <c r="CG213" s="186"/>
      <c r="CH213" s="186"/>
      <c r="CI213" s="186"/>
      <c r="CJ213" s="186"/>
      <c r="CK213" s="186"/>
      <c r="CL213" s="186"/>
      <c r="CM213" s="186"/>
      <c r="CN213" s="186"/>
      <c r="CO213" s="186"/>
      <c r="CP213" s="186"/>
      <c r="CQ213" s="186"/>
      <c r="CR213" s="186"/>
      <c r="CS213" s="178" t="s">
        <v>4208</v>
      </c>
      <c r="CT213" s="178" t="s">
        <v>4209</v>
      </c>
      <c r="CU213" s="186"/>
      <c r="CV213" s="186"/>
      <c r="CW213" s="186"/>
      <c r="CX213" s="186"/>
      <c r="CY213" s="186"/>
      <c r="CZ213" s="186"/>
      <c r="DA213" s="186"/>
      <c r="DB213" s="186"/>
      <c r="DC213" s="178" t="s">
        <v>4210</v>
      </c>
      <c r="DD213" s="186"/>
      <c r="DE213" s="186"/>
    </row>
    <row r="214" spans="34:109" ht="15" hidden="1" customHeight="1">
      <c r="AH214" s="184"/>
      <c r="AI214" s="184"/>
      <c r="AJ214" s="184"/>
      <c r="AK214" s="184"/>
      <c r="AL214" s="172" t="str">
        <f t="shared" si="9"/>
        <v>San Rafael</v>
      </c>
      <c r="AM214" s="172" t="str">
        <f t="shared" si="10"/>
        <v>30211</v>
      </c>
      <c r="AN214" s="173" t="str">
        <f t="shared" si="11"/>
        <v>211</v>
      </c>
      <c r="AO214" s="184"/>
      <c r="AP214" s="170">
        <v>212</v>
      </c>
      <c r="AQ214" s="185"/>
      <c r="AR214" s="185"/>
      <c r="AS214" s="185"/>
      <c r="AT214" s="185"/>
      <c r="AU214" s="185"/>
      <c r="AV214" s="185"/>
      <c r="AW214" s="185"/>
      <c r="AX214" s="185"/>
      <c r="AY214" s="185"/>
      <c r="AZ214" s="185"/>
      <c r="BA214" s="185"/>
      <c r="BB214" s="185"/>
      <c r="BC214" s="185"/>
      <c r="BD214" s="185"/>
      <c r="BE214" s="185"/>
      <c r="BF214" s="185"/>
      <c r="BG214" s="185"/>
      <c r="BH214" s="185"/>
      <c r="BI214" s="185"/>
      <c r="BJ214" s="176" t="s">
        <v>4211</v>
      </c>
      <c r="BK214" s="176" t="s">
        <v>4212</v>
      </c>
      <c r="BL214" s="185"/>
      <c r="BM214" s="185"/>
      <c r="BN214" s="185"/>
      <c r="BO214" s="185"/>
      <c r="BP214" s="185"/>
      <c r="BQ214" s="185"/>
      <c r="BR214" s="185"/>
      <c r="BS214" s="185"/>
      <c r="BT214" s="176" t="s">
        <v>4213</v>
      </c>
      <c r="BU214" s="185"/>
      <c r="BV214" s="185"/>
      <c r="BW214" s="184"/>
      <c r="BX214" s="184"/>
      <c r="BY214" s="184"/>
      <c r="BZ214" s="186"/>
      <c r="CA214" s="186"/>
      <c r="CB214" s="186"/>
      <c r="CC214" s="186"/>
      <c r="CD214" s="186"/>
      <c r="CE214" s="186"/>
      <c r="CF214" s="186"/>
      <c r="CG214" s="186"/>
      <c r="CH214" s="186"/>
      <c r="CI214" s="186"/>
      <c r="CJ214" s="186"/>
      <c r="CK214" s="186"/>
      <c r="CL214" s="186"/>
      <c r="CM214" s="186"/>
      <c r="CN214" s="186"/>
      <c r="CO214" s="186"/>
      <c r="CP214" s="186"/>
      <c r="CQ214" s="186"/>
      <c r="CR214" s="186"/>
      <c r="CS214" s="178" t="s">
        <v>4214</v>
      </c>
      <c r="CT214" s="178" t="s">
        <v>1903</v>
      </c>
      <c r="CU214" s="186"/>
      <c r="CV214" s="186"/>
      <c r="CW214" s="186"/>
      <c r="CX214" s="186"/>
      <c r="CY214" s="186"/>
      <c r="CZ214" s="186"/>
      <c r="DA214" s="186"/>
      <c r="DB214" s="186"/>
      <c r="DC214" s="178" t="s">
        <v>4215</v>
      </c>
      <c r="DD214" s="186"/>
      <c r="DE214" s="186"/>
    </row>
    <row r="215" spans="34:109" ht="15" hidden="1" customHeight="1">
      <c r="AH215" s="184"/>
      <c r="AI215" s="184"/>
      <c r="AJ215" s="184"/>
      <c r="AK215" s="184"/>
      <c r="AL215" s="172" t="str">
        <f t="shared" si="9"/>
        <v>Santiago Sochiapan</v>
      </c>
      <c r="AM215" s="172" t="str">
        <f t="shared" si="10"/>
        <v>30212</v>
      </c>
      <c r="AN215" s="173" t="str">
        <f t="shared" si="11"/>
        <v>212</v>
      </c>
      <c r="AO215" s="184"/>
      <c r="AP215" s="170">
        <v>213</v>
      </c>
      <c r="AQ215" s="185"/>
      <c r="AR215" s="185"/>
      <c r="AS215" s="185"/>
      <c r="AT215" s="185"/>
      <c r="AU215" s="185"/>
      <c r="AV215" s="185"/>
      <c r="AW215" s="185"/>
      <c r="AX215" s="185"/>
      <c r="AY215" s="185"/>
      <c r="AZ215" s="185"/>
      <c r="BA215" s="185"/>
      <c r="BB215" s="185"/>
      <c r="BC215" s="185"/>
      <c r="BD215" s="185"/>
      <c r="BE215" s="185"/>
      <c r="BF215" s="185"/>
      <c r="BG215" s="185"/>
      <c r="BH215" s="185"/>
      <c r="BI215" s="185"/>
      <c r="BJ215" s="176" t="s">
        <v>4216</v>
      </c>
      <c r="BK215" s="176" t="s">
        <v>4217</v>
      </c>
      <c r="BL215" s="185"/>
      <c r="BM215" s="185"/>
      <c r="BN215" s="185"/>
      <c r="BO215" s="185"/>
      <c r="BP215" s="185"/>
      <c r="BQ215" s="185"/>
      <c r="BR215" s="185"/>
      <c r="BS215" s="185"/>
      <c r="BT215" s="176" t="s">
        <v>4218</v>
      </c>
      <c r="BU215" s="185"/>
      <c r="BV215" s="185"/>
      <c r="BW215" s="184"/>
      <c r="BX215" s="184"/>
      <c r="BY215" s="184"/>
      <c r="BZ215" s="186"/>
      <c r="CA215" s="186"/>
      <c r="CB215" s="186"/>
      <c r="CC215" s="186"/>
      <c r="CD215" s="186"/>
      <c r="CE215" s="186"/>
      <c r="CF215" s="186"/>
      <c r="CG215" s="186"/>
      <c r="CH215" s="186"/>
      <c r="CI215" s="186"/>
      <c r="CJ215" s="186"/>
      <c r="CK215" s="186"/>
      <c r="CL215" s="186"/>
      <c r="CM215" s="186"/>
      <c r="CN215" s="186"/>
      <c r="CO215" s="186"/>
      <c r="CP215" s="186"/>
      <c r="CQ215" s="186"/>
      <c r="CR215" s="186"/>
      <c r="CS215" s="178" t="s">
        <v>4219</v>
      </c>
      <c r="CT215" s="178" t="s">
        <v>4220</v>
      </c>
      <c r="CU215" s="186"/>
      <c r="CV215" s="186"/>
      <c r="CW215" s="186"/>
      <c r="CX215" s="186"/>
      <c r="CY215" s="186"/>
      <c r="CZ215" s="186"/>
      <c r="DA215" s="186"/>
      <c r="DB215" s="186"/>
      <c r="DC215" s="178" t="s">
        <v>4221</v>
      </c>
      <c r="DD215" s="186"/>
      <c r="DE215" s="186"/>
    </row>
    <row r="216" spans="34:109" ht="15" hidden="1" customHeight="1">
      <c r="AH216" s="184"/>
      <c r="AI216" s="184"/>
      <c r="AJ216" s="184"/>
      <c r="AK216" s="184"/>
      <c r="AL216" s="172" t="str">
        <f t="shared" si="9"/>
        <v>No identificado</v>
      </c>
      <c r="AM216" s="172">
        <f t="shared" si="10"/>
        <v>30999</v>
      </c>
      <c r="AN216" s="173" t="str">
        <f t="shared" si="11"/>
        <v>999</v>
      </c>
      <c r="AO216" s="184"/>
      <c r="AP216" s="170">
        <v>214</v>
      </c>
      <c r="AQ216" s="185"/>
      <c r="AR216" s="185"/>
      <c r="AS216" s="185"/>
      <c r="AT216" s="185"/>
      <c r="AU216" s="185"/>
      <c r="AV216" s="185"/>
      <c r="AW216" s="185"/>
      <c r="AX216" s="185"/>
      <c r="AY216" s="185"/>
      <c r="AZ216" s="185"/>
      <c r="BA216" s="185"/>
      <c r="BB216" s="185"/>
      <c r="BC216" s="185"/>
      <c r="BD216" s="185"/>
      <c r="BE216" s="185"/>
      <c r="BF216" s="185"/>
      <c r="BG216" s="185"/>
      <c r="BH216" s="185"/>
      <c r="BI216" s="185"/>
      <c r="BJ216" s="176" t="s">
        <v>4222</v>
      </c>
      <c r="BK216" s="176" t="s">
        <v>4223</v>
      </c>
      <c r="BL216" s="185"/>
      <c r="BM216" s="185"/>
      <c r="BN216" s="185"/>
      <c r="BO216" s="185"/>
      <c r="BP216" s="185"/>
      <c r="BQ216" s="185"/>
      <c r="BR216" s="185"/>
      <c r="BS216" s="185"/>
      <c r="BT216" s="185">
        <v>30999</v>
      </c>
      <c r="BU216" s="185"/>
      <c r="BV216" s="185"/>
      <c r="BW216" s="184"/>
      <c r="BX216" s="184"/>
      <c r="BY216" s="184"/>
      <c r="BZ216" s="186"/>
      <c r="CA216" s="186"/>
      <c r="CB216" s="186"/>
      <c r="CC216" s="186"/>
      <c r="CD216" s="186"/>
      <c r="CE216" s="186"/>
      <c r="CF216" s="186"/>
      <c r="CG216" s="186"/>
      <c r="CH216" s="186"/>
      <c r="CI216" s="186"/>
      <c r="CJ216" s="186"/>
      <c r="CK216" s="186"/>
      <c r="CL216" s="186"/>
      <c r="CM216" s="186"/>
      <c r="CN216" s="186"/>
      <c r="CO216" s="186"/>
      <c r="CP216" s="186"/>
      <c r="CQ216" s="186"/>
      <c r="CR216" s="186"/>
      <c r="CS216" s="178" t="s">
        <v>4224</v>
      </c>
      <c r="CT216" s="178" t="s">
        <v>4225</v>
      </c>
      <c r="CU216" s="186"/>
      <c r="CV216" s="186"/>
      <c r="CW216" s="186"/>
      <c r="CX216" s="186"/>
      <c r="CY216" s="186"/>
      <c r="CZ216" s="186"/>
      <c r="DA216" s="186"/>
      <c r="DB216" s="186"/>
      <c r="DC216" s="178" t="s">
        <v>397</v>
      </c>
      <c r="DD216" s="186"/>
      <c r="DE216" s="186"/>
    </row>
    <row r="217" spans="34:109" ht="15" hidden="1" customHeight="1">
      <c r="AH217" s="184"/>
      <c r="AI217" s="184"/>
      <c r="AJ217" s="184"/>
      <c r="AK217" s="184"/>
      <c r="AL217" s="172" t="str">
        <f t="shared" si="9"/>
        <v/>
      </c>
      <c r="AM217" s="172" t="str">
        <f t="shared" si="10"/>
        <v/>
      </c>
      <c r="AN217" s="173" t="str">
        <f t="shared" si="11"/>
        <v/>
      </c>
      <c r="AO217" s="184"/>
      <c r="AP217" s="170">
        <v>215</v>
      </c>
      <c r="AQ217" s="185"/>
      <c r="AR217" s="185"/>
      <c r="AS217" s="185"/>
      <c r="AT217" s="185"/>
      <c r="AU217" s="185"/>
      <c r="AV217" s="185"/>
      <c r="AW217" s="185"/>
      <c r="AX217" s="185"/>
      <c r="AY217" s="185"/>
      <c r="AZ217" s="185"/>
      <c r="BA217" s="185"/>
      <c r="BB217" s="185"/>
      <c r="BC217" s="185"/>
      <c r="BD217" s="185"/>
      <c r="BE217" s="185"/>
      <c r="BF217" s="185"/>
      <c r="BG217" s="185"/>
      <c r="BH217" s="185"/>
      <c r="BI217" s="185"/>
      <c r="BJ217" s="176" t="s">
        <v>4226</v>
      </c>
      <c r="BK217" s="176" t="s">
        <v>4227</v>
      </c>
      <c r="BL217" s="185"/>
      <c r="BM217" s="185"/>
      <c r="BN217" s="185"/>
      <c r="BO217" s="185"/>
      <c r="BP217" s="185"/>
      <c r="BQ217" s="185"/>
      <c r="BR217" s="185"/>
      <c r="BS217" s="185"/>
      <c r="BT217" s="185"/>
      <c r="BU217" s="185"/>
      <c r="BV217" s="185"/>
      <c r="BW217" s="184"/>
      <c r="BX217" s="184"/>
      <c r="BY217" s="184"/>
      <c r="BZ217" s="186"/>
      <c r="CA217" s="186"/>
      <c r="CB217" s="186"/>
      <c r="CC217" s="186"/>
      <c r="CD217" s="186"/>
      <c r="CE217" s="186"/>
      <c r="CF217" s="186"/>
      <c r="CG217" s="186"/>
      <c r="CH217" s="186"/>
      <c r="CI217" s="186"/>
      <c r="CJ217" s="186"/>
      <c r="CK217" s="186"/>
      <c r="CL217" s="186"/>
      <c r="CM217" s="186"/>
      <c r="CN217" s="186"/>
      <c r="CO217" s="186"/>
      <c r="CP217" s="186"/>
      <c r="CQ217" s="186"/>
      <c r="CR217" s="186"/>
      <c r="CS217" s="178" t="s">
        <v>4228</v>
      </c>
      <c r="CT217" s="178" t="s">
        <v>4229</v>
      </c>
      <c r="CU217" s="186"/>
      <c r="CV217" s="186"/>
      <c r="CW217" s="186"/>
      <c r="CX217" s="186"/>
      <c r="CY217" s="186"/>
      <c r="CZ217" s="186"/>
      <c r="DA217" s="186"/>
      <c r="DB217" s="186"/>
      <c r="DC217" s="186"/>
      <c r="DD217" s="186"/>
      <c r="DE217" s="186"/>
    </row>
    <row r="218" spans="34:109" ht="15" hidden="1" customHeight="1">
      <c r="AH218" s="184"/>
      <c r="AI218" s="184"/>
      <c r="AJ218" s="184"/>
      <c r="AK218" s="184"/>
      <c r="AL218" s="172" t="str">
        <f t="shared" si="9"/>
        <v/>
      </c>
      <c r="AM218" s="172" t="str">
        <f t="shared" si="10"/>
        <v/>
      </c>
      <c r="AN218" s="173" t="str">
        <f t="shared" si="11"/>
        <v/>
      </c>
      <c r="AO218" s="184"/>
      <c r="AP218" s="170">
        <v>216</v>
      </c>
      <c r="AQ218" s="185"/>
      <c r="AR218" s="185"/>
      <c r="AS218" s="185"/>
      <c r="AT218" s="185"/>
      <c r="AU218" s="185"/>
      <c r="AV218" s="185"/>
      <c r="AW218" s="185"/>
      <c r="AX218" s="185"/>
      <c r="AY218" s="185"/>
      <c r="AZ218" s="185"/>
      <c r="BA218" s="185"/>
      <c r="BB218" s="185"/>
      <c r="BC218" s="185"/>
      <c r="BD218" s="185"/>
      <c r="BE218" s="185"/>
      <c r="BF218" s="185"/>
      <c r="BG218" s="185"/>
      <c r="BH218" s="185"/>
      <c r="BI218" s="185"/>
      <c r="BJ218" s="176" t="s">
        <v>4230</v>
      </c>
      <c r="BK218" s="176" t="s">
        <v>4231</v>
      </c>
      <c r="BL218" s="185"/>
      <c r="BM218" s="185"/>
      <c r="BN218" s="185"/>
      <c r="BO218" s="185"/>
      <c r="BP218" s="185"/>
      <c r="BQ218" s="185"/>
      <c r="BR218" s="185"/>
      <c r="BS218" s="185"/>
      <c r="BT218" s="185"/>
      <c r="BU218" s="185"/>
      <c r="BV218" s="185"/>
      <c r="BW218" s="184"/>
      <c r="BX218" s="184"/>
      <c r="BY218" s="184"/>
      <c r="BZ218" s="186"/>
      <c r="CA218" s="186"/>
      <c r="CB218" s="186"/>
      <c r="CC218" s="186"/>
      <c r="CD218" s="186"/>
      <c r="CE218" s="186"/>
      <c r="CF218" s="186"/>
      <c r="CG218" s="186"/>
      <c r="CH218" s="186"/>
      <c r="CI218" s="186"/>
      <c r="CJ218" s="186"/>
      <c r="CK218" s="186"/>
      <c r="CL218" s="186"/>
      <c r="CM218" s="186"/>
      <c r="CN218" s="186"/>
      <c r="CO218" s="186"/>
      <c r="CP218" s="186"/>
      <c r="CQ218" s="186"/>
      <c r="CR218" s="186"/>
      <c r="CS218" s="178" t="s">
        <v>4232</v>
      </c>
      <c r="CT218" s="178" t="s">
        <v>4233</v>
      </c>
      <c r="CU218" s="186"/>
      <c r="CV218" s="186"/>
      <c r="CW218" s="186"/>
      <c r="CX218" s="186"/>
      <c r="CY218" s="186"/>
      <c r="CZ218" s="186"/>
      <c r="DA218" s="186"/>
      <c r="DB218" s="186"/>
      <c r="DC218" s="186"/>
      <c r="DD218" s="186"/>
      <c r="DE218" s="186"/>
    </row>
    <row r="219" spans="34:109" ht="15" hidden="1" customHeight="1">
      <c r="AH219" s="184"/>
      <c r="AI219" s="184"/>
      <c r="AJ219" s="184"/>
      <c r="AK219" s="184"/>
      <c r="AL219" s="172" t="str">
        <f t="shared" si="9"/>
        <v/>
      </c>
      <c r="AM219" s="172" t="str">
        <f t="shared" si="10"/>
        <v/>
      </c>
      <c r="AN219" s="173" t="str">
        <f t="shared" si="11"/>
        <v/>
      </c>
      <c r="AO219" s="184"/>
      <c r="AP219" s="170">
        <v>217</v>
      </c>
      <c r="AQ219" s="185"/>
      <c r="AR219" s="185"/>
      <c r="AS219" s="185"/>
      <c r="AT219" s="185"/>
      <c r="AU219" s="185"/>
      <c r="AV219" s="185"/>
      <c r="AW219" s="185"/>
      <c r="AX219" s="185"/>
      <c r="AY219" s="185"/>
      <c r="AZ219" s="185"/>
      <c r="BA219" s="185"/>
      <c r="BB219" s="185"/>
      <c r="BC219" s="185"/>
      <c r="BD219" s="185"/>
      <c r="BE219" s="185"/>
      <c r="BF219" s="185"/>
      <c r="BG219" s="185"/>
      <c r="BH219" s="185"/>
      <c r="BI219" s="185"/>
      <c r="BJ219" s="176" t="s">
        <v>4234</v>
      </c>
      <c r="BK219" s="176" t="s">
        <v>4235</v>
      </c>
      <c r="BL219" s="185"/>
      <c r="BM219" s="185"/>
      <c r="BN219" s="185"/>
      <c r="BO219" s="185"/>
      <c r="BP219" s="185"/>
      <c r="BQ219" s="185"/>
      <c r="BR219" s="185"/>
      <c r="BS219" s="185"/>
      <c r="BT219" s="185"/>
      <c r="BU219" s="185"/>
      <c r="BV219" s="185"/>
      <c r="BW219" s="184"/>
      <c r="BX219" s="184"/>
      <c r="BY219" s="184"/>
      <c r="BZ219" s="186"/>
      <c r="CA219" s="186"/>
      <c r="CB219" s="186"/>
      <c r="CC219" s="186"/>
      <c r="CD219" s="186"/>
      <c r="CE219" s="186"/>
      <c r="CF219" s="186"/>
      <c r="CG219" s="186"/>
      <c r="CH219" s="186"/>
      <c r="CI219" s="186"/>
      <c r="CJ219" s="186"/>
      <c r="CK219" s="186"/>
      <c r="CL219" s="186"/>
      <c r="CM219" s="186"/>
      <c r="CN219" s="186"/>
      <c r="CO219" s="186"/>
      <c r="CP219" s="186"/>
      <c r="CQ219" s="186"/>
      <c r="CR219" s="186"/>
      <c r="CS219" s="178" t="s">
        <v>4236</v>
      </c>
      <c r="CT219" s="178" t="s">
        <v>4237</v>
      </c>
      <c r="CU219" s="186"/>
      <c r="CV219" s="186"/>
      <c r="CW219" s="186"/>
      <c r="CX219" s="186"/>
      <c r="CY219" s="186"/>
      <c r="CZ219" s="186"/>
      <c r="DA219" s="186"/>
      <c r="DB219" s="186"/>
      <c r="DC219" s="186"/>
      <c r="DD219" s="186"/>
      <c r="DE219" s="186"/>
    </row>
    <row r="220" spans="34:109" ht="15" hidden="1" customHeight="1">
      <c r="AH220" s="184"/>
      <c r="AI220" s="184"/>
      <c r="AJ220" s="184"/>
      <c r="AK220" s="184"/>
      <c r="AL220" s="172" t="str">
        <f t="shared" si="9"/>
        <v/>
      </c>
      <c r="AM220" s="172" t="str">
        <f t="shared" si="10"/>
        <v/>
      </c>
      <c r="AN220" s="173" t="str">
        <f t="shared" si="11"/>
        <v/>
      </c>
      <c r="AO220" s="184"/>
      <c r="AP220" s="170">
        <v>218</v>
      </c>
      <c r="AQ220" s="185"/>
      <c r="AR220" s="185"/>
      <c r="AS220" s="185"/>
      <c r="AT220" s="185"/>
      <c r="AU220" s="185"/>
      <c r="AV220" s="185"/>
      <c r="AW220" s="185"/>
      <c r="AX220" s="185"/>
      <c r="AY220" s="185"/>
      <c r="AZ220" s="185"/>
      <c r="BA220" s="185"/>
      <c r="BB220" s="185"/>
      <c r="BC220" s="185"/>
      <c r="BD220" s="185"/>
      <c r="BE220" s="185"/>
      <c r="BF220" s="185"/>
      <c r="BG220" s="185"/>
      <c r="BH220" s="185"/>
      <c r="BI220" s="185"/>
      <c r="BJ220" s="176" t="s">
        <v>4238</v>
      </c>
      <c r="BK220" s="176" t="s">
        <v>4239</v>
      </c>
      <c r="BL220" s="185"/>
      <c r="BM220" s="185"/>
      <c r="BN220" s="185"/>
      <c r="BO220" s="185"/>
      <c r="BP220" s="185"/>
      <c r="BQ220" s="185"/>
      <c r="BR220" s="185"/>
      <c r="BS220" s="185"/>
      <c r="BT220" s="185"/>
      <c r="BU220" s="185"/>
      <c r="BV220" s="185"/>
      <c r="BW220" s="184"/>
      <c r="BX220" s="184"/>
      <c r="BY220" s="184"/>
      <c r="BZ220" s="186"/>
      <c r="CA220" s="186"/>
      <c r="CB220" s="186"/>
      <c r="CC220" s="186"/>
      <c r="CD220" s="186"/>
      <c r="CE220" s="186"/>
      <c r="CF220" s="186"/>
      <c r="CG220" s="186"/>
      <c r="CH220" s="186"/>
      <c r="CI220" s="186"/>
      <c r="CJ220" s="186"/>
      <c r="CK220" s="186"/>
      <c r="CL220" s="186"/>
      <c r="CM220" s="186"/>
      <c r="CN220" s="186"/>
      <c r="CO220" s="186"/>
      <c r="CP220" s="186"/>
      <c r="CQ220" s="186"/>
      <c r="CR220" s="186"/>
      <c r="CS220" s="178" t="s">
        <v>4240</v>
      </c>
      <c r="CT220" s="178" t="s">
        <v>4241</v>
      </c>
      <c r="CU220" s="186"/>
      <c r="CV220" s="186"/>
      <c r="CW220" s="186"/>
      <c r="CX220" s="186"/>
      <c r="CY220" s="186"/>
      <c r="CZ220" s="186"/>
      <c r="DA220" s="186"/>
      <c r="DB220" s="186"/>
      <c r="DC220" s="186"/>
      <c r="DD220" s="186"/>
      <c r="DE220" s="186"/>
    </row>
    <row r="221" spans="34:109" ht="15" hidden="1" customHeight="1">
      <c r="AH221" s="184"/>
      <c r="AI221" s="184"/>
      <c r="AJ221" s="184"/>
      <c r="AK221" s="184"/>
      <c r="AL221" s="172" t="str">
        <f t="shared" si="9"/>
        <v/>
      </c>
      <c r="AM221" s="172" t="str">
        <f t="shared" si="10"/>
        <v/>
      </c>
      <c r="AN221" s="173" t="str">
        <f t="shared" si="11"/>
        <v/>
      </c>
      <c r="AO221" s="184"/>
      <c r="AP221" s="170">
        <v>219</v>
      </c>
      <c r="AQ221" s="185"/>
      <c r="AR221" s="185"/>
      <c r="AS221" s="185"/>
      <c r="AT221" s="185"/>
      <c r="AU221" s="185"/>
      <c r="AV221" s="185"/>
      <c r="AW221" s="185"/>
      <c r="AX221" s="185"/>
      <c r="AY221" s="185"/>
      <c r="AZ221" s="185"/>
      <c r="BA221" s="185"/>
      <c r="BB221" s="185"/>
      <c r="BC221" s="185"/>
      <c r="BD221" s="185"/>
      <c r="BE221" s="185"/>
      <c r="BF221" s="185"/>
      <c r="BG221" s="185"/>
      <c r="BH221" s="185"/>
      <c r="BI221" s="185"/>
      <c r="BJ221" s="176" t="s">
        <v>4242</v>
      </c>
      <c r="BK221" s="185">
        <v>21999</v>
      </c>
      <c r="BL221" s="185"/>
      <c r="BM221" s="185"/>
      <c r="BN221" s="185"/>
      <c r="BO221" s="185"/>
      <c r="BP221" s="185"/>
      <c r="BQ221" s="185"/>
      <c r="BR221" s="185"/>
      <c r="BS221" s="185"/>
      <c r="BT221" s="185"/>
      <c r="BU221" s="185"/>
      <c r="BV221" s="185"/>
      <c r="BW221" s="184"/>
      <c r="BX221" s="184"/>
      <c r="BY221" s="184"/>
      <c r="BZ221" s="186"/>
      <c r="CA221" s="186"/>
      <c r="CB221" s="186"/>
      <c r="CC221" s="186"/>
      <c r="CD221" s="186"/>
      <c r="CE221" s="186"/>
      <c r="CF221" s="186"/>
      <c r="CG221" s="186"/>
      <c r="CH221" s="186"/>
      <c r="CI221" s="186"/>
      <c r="CJ221" s="186"/>
      <c r="CK221" s="186"/>
      <c r="CL221" s="186"/>
      <c r="CM221" s="186"/>
      <c r="CN221" s="186"/>
      <c r="CO221" s="186"/>
      <c r="CP221" s="186"/>
      <c r="CQ221" s="186"/>
      <c r="CR221" s="186"/>
      <c r="CS221" s="178" t="s">
        <v>4243</v>
      </c>
      <c r="CT221" s="178" t="s">
        <v>397</v>
      </c>
      <c r="CU221" s="186"/>
      <c r="CV221" s="186"/>
      <c r="CW221" s="186"/>
      <c r="CX221" s="186"/>
      <c r="CY221" s="186"/>
      <c r="CZ221" s="186"/>
      <c r="DA221" s="186"/>
      <c r="DB221" s="186"/>
      <c r="DC221" s="186"/>
      <c r="DD221" s="186"/>
      <c r="DE221" s="186"/>
    </row>
    <row r="222" spans="34:109" ht="15" hidden="1" customHeight="1">
      <c r="AH222" s="184"/>
      <c r="AI222" s="184"/>
      <c r="AJ222" s="184"/>
      <c r="AK222" s="184"/>
      <c r="AL222" s="172" t="str">
        <f t="shared" si="9"/>
        <v/>
      </c>
      <c r="AM222" s="172" t="str">
        <f t="shared" si="10"/>
        <v/>
      </c>
      <c r="AN222" s="173" t="str">
        <f t="shared" si="11"/>
        <v/>
      </c>
      <c r="AO222" s="184"/>
      <c r="AP222" s="170">
        <v>220</v>
      </c>
      <c r="AQ222" s="185"/>
      <c r="AR222" s="185"/>
      <c r="AS222" s="185"/>
      <c r="AT222" s="185"/>
      <c r="AU222" s="185"/>
      <c r="AV222" s="185"/>
      <c r="AW222" s="185"/>
      <c r="AX222" s="185"/>
      <c r="AY222" s="185"/>
      <c r="AZ222" s="185"/>
      <c r="BA222" s="185"/>
      <c r="BB222" s="185"/>
      <c r="BC222" s="185"/>
      <c r="BD222" s="185"/>
      <c r="BE222" s="185"/>
      <c r="BF222" s="185"/>
      <c r="BG222" s="185"/>
      <c r="BH222" s="185"/>
      <c r="BI222" s="185"/>
      <c r="BJ222" s="176" t="s">
        <v>4244</v>
      </c>
      <c r="BK222" s="185"/>
      <c r="BL222" s="185"/>
      <c r="BM222" s="185"/>
      <c r="BN222" s="185"/>
      <c r="BO222" s="185"/>
      <c r="BP222" s="185"/>
      <c r="BQ222" s="185"/>
      <c r="BR222" s="185"/>
      <c r="BS222" s="185"/>
      <c r="BT222" s="185"/>
      <c r="BU222" s="185"/>
      <c r="BV222" s="185"/>
      <c r="BW222" s="184"/>
      <c r="BX222" s="184"/>
      <c r="BY222" s="184"/>
      <c r="BZ222" s="186"/>
      <c r="CA222" s="186"/>
      <c r="CB222" s="186"/>
      <c r="CC222" s="186"/>
      <c r="CD222" s="186"/>
      <c r="CE222" s="186"/>
      <c r="CF222" s="186"/>
      <c r="CG222" s="186"/>
      <c r="CH222" s="186"/>
      <c r="CI222" s="186"/>
      <c r="CJ222" s="186"/>
      <c r="CK222" s="186"/>
      <c r="CL222" s="186"/>
      <c r="CM222" s="186"/>
      <c r="CN222" s="186"/>
      <c r="CO222" s="186"/>
      <c r="CP222" s="186"/>
      <c r="CQ222" s="186"/>
      <c r="CR222" s="186"/>
      <c r="CS222" s="178" t="s">
        <v>4245</v>
      </c>
      <c r="CT222" s="186"/>
      <c r="CU222" s="186"/>
      <c r="CV222" s="186"/>
      <c r="CW222" s="186"/>
      <c r="CX222" s="186"/>
      <c r="CY222" s="186"/>
      <c r="CZ222" s="186"/>
      <c r="DA222" s="186"/>
      <c r="DB222" s="186"/>
      <c r="DC222" s="186"/>
      <c r="DD222" s="186"/>
      <c r="DE222" s="186"/>
    </row>
    <row r="223" spans="34:109" ht="15" hidden="1" customHeight="1">
      <c r="AH223" s="184"/>
      <c r="AI223" s="184"/>
      <c r="AJ223" s="184"/>
      <c r="AK223" s="184"/>
      <c r="AL223" s="172" t="str">
        <f t="shared" si="9"/>
        <v/>
      </c>
      <c r="AM223" s="172" t="str">
        <f t="shared" si="10"/>
        <v/>
      </c>
      <c r="AN223" s="173" t="str">
        <f t="shared" si="11"/>
        <v/>
      </c>
      <c r="AO223" s="184"/>
      <c r="AP223" s="170">
        <v>221</v>
      </c>
      <c r="AQ223" s="185"/>
      <c r="AR223" s="185"/>
      <c r="AS223" s="185"/>
      <c r="AT223" s="185"/>
      <c r="AU223" s="185"/>
      <c r="AV223" s="185"/>
      <c r="AW223" s="185"/>
      <c r="AX223" s="185"/>
      <c r="AY223" s="185"/>
      <c r="AZ223" s="185"/>
      <c r="BA223" s="185"/>
      <c r="BB223" s="185"/>
      <c r="BC223" s="185"/>
      <c r="BD223" s="185"/>
      <c r="BE223" s="185"/>
      <c r="BF223" s="185"/>
      <c r="BG223" s="185"/>
      <c r="BH223" s="185"/>
      <c r="BI223" s="185"/>
      <c r="BJ223" s="176" t="s">
        <v>4246</v>
      </c>
      <c r="BK223" s="185"/>
      <c r="BL223" s="185"/>
      <c r="BM223" s="185"/>
      <c r="BN223" s="185"/>
      <c r="BO223" s="185"/>
      <c r="BP223" s="185"/>
      <c r="BQ223" s="185"/>
      <c r="BR223" s="185"/>
      <c r="BS223" s="185"/>
      <c r="BT223" s="185"/>
      <c r="BU223" s="185"/>
      <c r="BV223" s="185"/>
      <c r="BW223" s="184"/>
      <c r="BX223" s="184"/>
      <c r="BY223" s="184"/>
      <c r="BZ223" s="186"/>
      <c r="CA223" s="186"/>
      <c r="CB223" s="186"/>
      <c r="CC223" s="186"/>
      <c r="CD223" s="186"/>
      <c r="CE223" s="186"/>
      <c r="CF223" s="186"/>
      <c r="CG223" s="186"/>
      <c r="CH223" s="186"/>
      <c r="CI223" s="186"/>
      <c r="CJ223" s="186"/>
      <c r="CK223" s="186"/>
      <c r="CL223" s="186"/>
      <c r="CM223" s="186"/>
      <c r="CN223" s="186"/>
      <c r="CO223" s="186"/>
      <c r="CP223" s="186"/>
      <c r="CQ223" s="186"/>
      <c r="CR223" s="186"/>
      <c r="CS223" s="178" t="s">
        <v>4247</v>
      </c>
      <c r="CT223" s="186"/>
      <c r="CU223" s="186"/>
      <c r="CV223" s="186"/>
      <c r="CW223" s="186"/>
      <c r="CX223" s="186"/>
      <c r="CY223" s="186"/>
      <c r="CZ223" s="186"/>
      <c r="DA223" s="186"/>
      <c r="DB223" s="186"/>
      <c r="DC223" s="186"/>
      <c r="DD223" s="186"/>
      <c r="DE223" s="186"/>
    </row>
    <row r="224" spans="34:109" ht="15" hidden="1" customHeight="1">
      <c r="AH224" s="184"/>
      <c r="AI224" s="184"/>
      <c r="AJ224" s="184"/>
      <c r="AK224" s="184"/>
      <c r="AL224" s="172" t="str">
        <f t="shared" si="9"/>
        <v/>
      </c>
      <c r="AM224" s="172" t="str">
        <f t="shared" si="10"/>
        <v/>
      </c>
      <c r="AN224" s="173" t="str">
        <f t="shared" si="11"/>
        <v/>
      </c>
      <c r="AO224" s="184"/>
      <c r="AP224" s="170">
        <v>222</v>
      </c>
      <c r="AQ224" s="185"/>
      <c r="AR224" s="185"/>
      <c r="AS224" s="185"/>
      <c r="AT224" s="185"/>
      <c r="AU224" s="185"/>
      <c r="AV224" s="185"/>
      <c r="AW224" s="185"/>
      <c r="AX224" s="185"/>
      <c r="AY224" s="185"/>
      <c r="AZ224" s="185"/>
      <c r="BA224" s="185"/>
      <c r="BB224" s="185"/>
      <c r="BC224" s="185"/>
      <c r="BD224" s="185"/>
      <c r="BE224" s="185"/>
      <c r="BF224" s="185"/>
      <c r="BG224" s="185"/>
      <c r="BH224" s="185"/>
      <c r="BI224" s="185"/>
      <c r="BJ224" s="176" t="s">
        <v>4248</v>
      </c>
      <c r="BK224" s="185"/>
      <c r="BL224" s="185"/>
      <c r="BM224" s="185"/>
      <c r="BN224" s="185"/>
      <c r="BO224" s="185"/>
      <c r="BP224" s="185"/>
      <c r="BQ224" s="185"/>
      <c r="BR224" s="185"/>
      <c r="BS224" s="185"/>
      <c r="BT224" s="185"/>
      <c r="BU224" s="185"/>
      <c r="BV224" s="185"/>
      <c r="BW224" s="184"/>
      <c r="BX224" s="184"/>
      <c r="BY224" s="184"/>
      <c r="BZ224" s="186"/>
      <c r="CA224" s="186"/>
      <c r="CB224" s="186"/>
      <c r="CC224" s="186"/>
      <c r="CD224" s="186"/>
      <c r="CE224" s="186"/>
      <c r="CF224" s="186"/>
      <c r="CG224" s="186"/>
      <c r="CH224" s="186"/>
      <c r="CI224" s="186"/>
      <c r="CJ224" s="186"/>
      <c r="CK224" s="186"/>
      <c r="CL224" s="186"/>
      <c r="CM224" s="186"/>
      <c r="CN224" s="186"/>
      <c r="CO224" s="186"/>
      <c r="CP224" s="186"/>
      <c r="CQ224" s="186"/>
      <c r="CR224" s="186"/>
      <c r="CS224" s="178" t="s">
        <v>4249</v>
      </c>
      <c r="CT224" s="186"/>
      <c r="CU224" s="186"/>
      <c r="CV224" s="186"/>
      <c r="CW224" s="186"/>
      <c r="CX224" s="186"/>
      <c r="CY224" s="186"/>
      <c r="CZ224" s="186"/>
      <c r="DA224" s="186"/>
      <c r="DB224" s="186"/>
      <c r="DC224" s="186"/>
      <c r="DD224" s="186"/>
      <c r="DE224" s="186"/>
    </row>
    <row r="225" spans="34:109" ht="15" hidden="1" customHeight="1">
      <c r="AH225" s="184"/>
      <c r="AI225" s="184"/>
      <c r="AJ225" s="184"/>
      <c r="AK225" s="184"/>
      <c r="AL225" s="172" t="str">
        <f t="shared" si="9"/>
        <v/>
      </c>
      <c r="AM225" s="172" t="str">
        <f t="shared" si="10"/>
        <v/>
      </c>
      <c r="AN225" s="173" t="str">
        <f t="shared" si="11"/>
        <v/>
      </c>
      <c r="AO225" s="184"/>
      <c r="AP225" s="170">
        <v>223</v>
      </c>
      <c r="AQ225" s="185"/>
      <c r="AR225" s="185"/>
      <c r="AS225" s="185"/>
      <c r="AT225" s="185"/>
      <c r="AU225" s="185"/>
      <c r="AV225" s="185"/>
      <c r="AW225" s="185"/>
      <c r="AX225" s="185"/>
      <c r="AY225" s="185"/>
      <c r="AZ225" s="185"/>
      <c r="BA225" s="185"/>
      <c r="BB225" s="185"/>
      <c r="BC225" s="185"/>
      <c r="BD225" s="185"/>
      <c r="BE225" s="185"/>
      <c r="BF225" s="185"/>
      <c r="BG225" s="185"/>
      <c r="BH225" s="185"/>
      <c r="BI225" s="185"/>
      <c r="BJ225" s="176" t="s">
        <v>4250</v>
      </c>
      <c r="BK225" s="185"/>
      <c r="BL225" s="185"/>
      <c r="BM225" s="185"/>
      <c r="BN225" s="185"/>
      <c r="BO225" s="185"/>
      <c r="BP225" s="185"/>
      <c r="BQ225" s="185"/>
      <c r="BR225" s="185"/>
      <c r="BS225" s="185"/>
      <c r="BT225" s="185"/>
      <c r="BU225" s="185"/>
      <c r="BV225" s="185"/>
      <c r="BW225" s="184"/>
      <c r="BX225" s="184"/>
      <c r="BY225" s="184"/>
      <c r="BZ225" s="186"/>
      <c r="CA225" s="186"/>
      <c r="CB225" s="186"/>
      <c r="CC225" s="186"/>
      <c r="CD225" s="186"/>
      <c r="CE225" s="186"/>
      <c r="CF225" s="186"/>
      <c r="CG225" s="186"/>
      <c r="CH225" s="186"/>
      <c r="CI225" s="186"/>
      <c r="CJ225" s="186"/>
      <c r="CK225" s="186"/>
      <c r="CL225" s="186"/>
      <c r="CM225" s="186"/>
      <c r="CN225" s="186"/>
      <c r="CO225" s="186"/>
      <c r="CP225" s="186"/>
      <c r="CQ225" s="186"/>
      <c r="CR225" s="186"/>
      <c r="CS225" s="178" t="s">
        <v>4251</v>
      </c>
      <c r="CT225" s="186"/>
      <c r="CU225" s="186"/>
      <c r="CV225" s="186"/>
      <c r="CW225" s="186"/>
      <c r="CX225" s="186"/>
      <c r="CY225" s="186"/>
      <c r="CZ225" s="186"/>
      <c r="DA225" s="186"/>
      <c r="DB225" s="186"/>
      <c r="DC225" s="186"/>
      <c r="DD225" s="186"/>
      <c r="DE225" s="186"/>
    </row>
    <row r="226" spans="34:109" ht="15" hidden="1" customHeight="1">
      <c r="AH226" s="184"/>
      <c r="AI226" s="184"/>
      <c r="AJ226" s="184"/>
      <c r="AK226" s="184"/>
      <c r="AL226" s="172" t="str">
        <f t="shared" si="9"/>
        <v/>
      </c>
      <c r="AM226" s="172" t="str">
        <f t="shared" si="10"/>
        <v/>
      </c>
      <c r="AN226" s="173" t="str">
        <f t="shared" si="11"/>
        <v/>
      </c>
      <c r="AO226" s="184"/>
      <c r="AP226" s="170">
        <v>224</v>
      </c>
      <c r="AQ226" s="185"/>
      <c r="AR226" s="185"/>
      <c r="AS226" s="185"/>
      <c r="AT226" s="185"/>
      <c r="AU226" s="185"/>
      <c r="AV226" s="185"/>
      <c r="AW226" s="185"/>
      <c r="AX226" s="185"/>
      <c r="AY226" s="185"/>
      <c r="AZ226" s="185"/>
      <c r="BA226" s="185"/>
      <c r="BB226" s="185"/>
      <c r="BC226" s="185"/>
      <c r="BD226" s="185"/>
      <c r="BE226" s="185"/>
      <c r="BF226" s="185"/>
      <c r="BG226" s="185"/>
      <c r="BH226" s="185"/>
      <c r="BI226" s="185"/>
      <c r="BJ226" s="176" t="s">
        <v>4252</v>
      </c>
      <c r="BK226" s="185"/>
      <c r="BL226" s="185"/>
      <c r="BM226" s="185"/>
      <c r="BN226" s="185"/>
      <c r="BO226" s="185"/>
      <c r="BP226" s="185"/>
      <c r="BQ226" s="185"/>
      <c r="BR226" s="185"/>
      <c r="BS226" s="185"/>
      <c r="BT226" s="185"/>
      <c r="BU226" s="185"/>
      <c r="BV226" s="185"/>
      <c r="BW226" s="184"/>
      <c r="BX226" s="184"/>
      <c r="BY226" s="184"/>
      <c r="BZ226" s="186"/>
      <c r="CA226" s="186"/>
      <c r="CB226" s="186"/>
      <c r="CC226" s="186"/>
      <c r="CD226" s="186"/>
      <c r="CE226" s="186"/>
      <c r="CF226" s="186"/>
      <c r="CG226" s="186"/>
      <c r="CH226" s="186"/>
      <c r="CI226" s="186"/>
      <c r="CJ226" s="186"/>
      <c r="CK226" s="186"/>
      <c r="CL226" s="186"/>
      <c r="CM226" s="186"/>
      <c r="CN226" s="186"/>
      <c r="CO226" s="186"/>
      <c r="CP226" s="186"/>
      <c r="CQ226" s="186"/>
      <c r="CR226" s="186"/>
      <c r="CS226" s="178" t="s">
        <v>4253</v>
      </c>
      <c r="CT226" s="186"/>
      <c r="CU226" s="186"/>
      <c r="CV226" s="186"/>
      <c r="CW226" s="186"/>
      <c r="CX226" s="186"/>
      <c r="CY226" s="186"/>
      <c r="CZ226" s="186"/>
      <c r="DA226" s="186"/>
      <c r="DB226" s="186"/>
      <c r="DC226" s="186"/>
      <c r="DD226" s="186"/>
      <c r="DE226" s="186"/>
    </row>
    <row r="227" spans="34:109" ht="15" hidden="1" customHeight="1">
      <c r="AH227" s="184"/>
      <c r="AI227" s="184"/>
      <c r="AJ227" s="184"/>
      <c r="AK227" s="184"/>
      <c r="AL227" s="172" t="str">
        <f t="shared" si="9"/>
        <v/>
      </c>
      <c r="AM227" s="172" t="str">
        <f t="shared" si="10"/>
        <v/>
      </c>
      <c r="AN227" s="173" t="str">
        <f t="shared" si="11"/>
        <v/>
      </c>
      <c r="AO227" s="184"/>
      <c r="AP227" s="170">
        <v>225</v>
      </c>
      <c r="AQ227" s="185"/>
      <c r="AR227" s="185"/>
      <c r="AS227" s="185"/>
      <c r="AT227" s="185"/>
      <c r="AU227" s="185"/>
      <c r="AV227" s="185"/>
      <c r="AW227" s="185"/>
      <c r="AX227" s="185"/>
      <c r="AY227" s="185"/>
      <c r="AZ227" s="185"/>
      <c r="BA227" s="185"/>
      <c r="BB227" s="185"/>
      <c r="BC227" s="185"/>
      <c r="BD227" s="185"/>
      <c r="BE227" s="185"/>
      <c r="BF227" s="185"/>
      <c r="BG227" s="185"/>
      <c r="BH227" s="185"/>
      <c r="BI227" s="185"/>
      <c r="BJ227" s="176" t="s">
        <v>4254</v>
      </c>
      <c r="BK227" s="185"/>
      <c r="BL227" s="185"/>
      <c r="BM227" s="185"/>
      <c r="BN227" s="185"/>
      <c r="BO227" s="185"/>
      <c r="BP227" s="185"/>
      <c r="BQ227" s="185"/>
      <c r="BR227" s="185"/>
      <c r="BS227" s="185"/>
      <c r="BT227" s="185"/>
      <c r="BU227" s="185"/>
      <c r="BV227" s="185"/>
      <c r="BW227" s="184"/>
      <c r="BX227" s="184"/>
      <c r="BY227" s="184"/>
      <c r="BZ227" s="186"/>
      <c r="CA227" s="186"/>
      <c r="CB227" s="186"/>
      <c r="CC227" s="186"/>
      <c r="CD227" s="186"/>
      <c r="CE227" s="186"/>
      <c r="CF227" s="186"/>
      <c r="CG227" s="186"/>
      <c r="CH227" s="186"/>
      <c r="CI227" s="186"/>
      <c r="CJ227" s="186"/>
      <c r="CK227" s="186"/>
      <c r="CL227" s="186"/>
      <c r="CM227" s="186"/>
      <c r="CN227" s="186"/>
      <c r="CO227" s="186"/>
      <c r="CP227" s="186"/>
      <c r="CQ227" s="186"/>
      <c r="CR227" s="186"/>
      <c r="CS227" s="178" t="s">
        <v>4255</v>
      </c>
      <c r="CT227" s="186"/>
      <c r="CU227" s="186"/>
      <c r="CV227" s="186"/>
      <c r="CW227" s="186"/>
      <c r="CX227" s="186"/>
      <c r="CY227" s="186"/>
      <c r="CZ227" s="186"/>
      <c r="DA227" s="186"/>
      <c r="DB227" s="186"/>
      <c r="DC227" s="186"/>
      <c r="DD227" s="186"/>
      <c r="DE227" s="186"/>
    </row>
    <row r="228" spans="34:109" ht="15" hidden="1" customHeight="1">
      <c r="AH228" s="184"/>
      <c r="AI228" s="184"/>
      <c r="AJ228" s="184"/>
      <c r="AK228" s="184"/>
      <c r="AL228" s="172" t="str">
        <f t="shared" si="9"/>
        <v/>
      </c>
      <c r="AM228" s="172" t="str">
        <f t="shared" si="10"/>
        <v/>
      </c>
      <c r="AN228" s="173" t="str">
        <f t="shared" si="11"/>
        <v/>
      </c>
      <c r="AO228" s="184"/>
      <c r="AP228" s="170">
        <v>226</v>
      </c>
      <c r="AQ228" s="185"/>
      <c r="AR228" s="185"/>
      <c r="AS228" s="185"/>
      <c r="AT228" s="185"/>
      <c r="AU228" s="185"/>
      <c r="AV228" s="185"/>
      <c r="AW228" s="185"/>
      <c r="AX228" s="185"/>
      <c r="AY228" s="185"/>
      <c r="AZ228" s="185"/>
      <c r="BA228" s="185"/>
      <c r="BB228" s="185"/>
      <c r="BC228" s="185"/>
      <c r="BD228" s="185"/>
      <c r="BE228" s="185"/>
      <c r="BF228" s="185"/>
      <c r="BG228" s="185"/>
      <c r="BH228" s="185"/>
      <c r="BI228" s="185"/>
      <c r="BJ228" s="176" t="s">
        <v>4256</v>
      </c>
      <c r="BK228" s="185"/>
      <c r="BL228" s="185"/>
      <c r="BM228" s="185"/>
      <c r="BN228" s="185"/>
      <c r="BO228" s="185"/>
      <c r="BP228" s="185"/>
      <c r="BQ228" s="185"/>
      <c r="BR228" s="185"/>
      <c r="BS228" s="185"/>
      <c r="BT228" s="185"/>
      <c r="BU228" s="185"/>
      <c r="BV228" s="185"/>
      <c r="BW228" s="184"/>
      <c r="BX228" s="184"/>
      <c r="BY228" s="184"/>
      <c r="BZ228" s="186"/>
      <c r="CA228" s="186"/>
      <c r="CB228" s="186"/>
      <c r="CC228" s="186"/>
      <c r="CD228" s="186"/>
      <c r="CE228" s="186"/>
      <c r="CF228" s="186"/>
      <c r="CG228" s="186"/>
      <c r="CH228" s="186"/>
      <c r="CI228" s="186"/>
      <c r="CJ228" s="186"/>
      <c r="CK228" s="186"/>
      <c r="CL228" s="186"/>
      <c r="CM228" s="186"/>
      <c r="CN228" s="186"/>
      <c r="CO228" s="186"/>
      <c r="CP228" s="186"/>
      <c r="CQ228" s="186"/>
      <c r="CR228" s="186"/>
      <c r="CS228" s="178" t="s">
        <v>4257</v>
      </c>
      <c r="CT228" s="186"/>
      <c r="CU228" s="186"/>
      <c r="CV228" s="186"/>
      <c r="CW228" s="186"/>
      <c r="CX228" s="186"/>
      <c r="CY228" s="186"/>
      <c r="CZ228" s="186"/>
      <c r="DA228" s="186"/>
      <c r="DB228" s="186"/>
      <c r="DC228" s="186"/>
      <c r="DD228" s="186"/>
      <c r="DE228" s="186"/>
    </row>
    <row r="229" spans="34:109" ht="15" hidden="1" customHeight="1">
      <c r="AH229" s="184"/>
      <c r="AI229" s="184"/>
      <c r="AJ229" s="184"/>
      <c r="AK229" s="184"/>
      <c r="AL229" s="172" t="str">
        <f t="shared" si="9"/>
        <v/>
      </c>
      <c r="AM229" s="172" t="str">
        <f t="shared" si="10"/>
        <v/>
      </c>
      <c r="AN229" s="173" t="str">
        <f t="shared" si="11"/>
        <v/>
      </c>
      <c r="AO229" s="184"/>
      <c r="AP229" s="170">
        <v>227</v>
      </c>
      <c r="AQ229" s="185"/>
      <c r="AR229" s="185"/>
      <c r="AS229" s="185"/>
      <c r="AT229" s="185"/>
      <c r="AU229" s="185"/>
      <c r="AV229" s="185"/>
      <c r="AW229" s="185"/>
      <c r="AX229" s="185"/>
      <c r="AY229" s="185"/>
      <c r="AZ229" s="185"/>
      <c r="BA229" s="185"/>
      <c r="BB229" s="185"/>
      <c r="BC229" s="185"/>
      <c r="BD229" s="185"/>
      <c r="BE229" s="185"/>
      <c r="BF229" s="185"/>
      <c r="BG229" s="185"/>
      <c r="BH229" s="185"/>
      <c r="BI229" s="185"/>
      <c r="BJ229" s="176" t="s">
        <v>4258</v>
      </c>
      <c r="BK229" s="185"/>
      <c r="BL229" s="185"/>
      <c r="BM229" s="185"/>
      <c r="BN229" s="185"/>
      <c r="BO229" s="185"/>
      <c r="BP229" s="185"/>
      <c r="BQ229" s="185"/>
      <c r="BR229" s="185"/>
      <c r="BS229" s="185"/>
      <c r="BT229" s="185"/>
      <c r="BU229" s="185"/>
      <c r="BV229" s="185"/>
      <c r="BW229" s="184"/>
      <c r="BX229" s="184"/>
      <c r="BY229" s="184"/>
      <c r="BZ229" s="186"/>
      <c r="CA229" s="186"/>
      <c r="CB229" s="186"/>
      <c r="CC229" s="186"/>
      <c r="CD229" s="186"/>
      <c r="CE229" s="186"/>
      <c r="CF229" s="186"/>
      <c r="CG229" s="186"/>
      <c r="CH229" s="186"/>
      <c r="CI229" s="186"/>
      <c r="CJ229" s="186"/>
      <c r="CK229" s="186"/>
      <c r="CL229" s="186"/>
      <c r="CM229" s="186"/>
      <c r="CN229" s="186"/>
      <c r="CO229" s="186"/>
      <c r="CP229" s="186"/>
      <c r="CQ229" s="186"/>
      <c r="CR229" s="186"/>
      <c r="CS229" s="178" t="s">
        <v>4259</v>
      </c>
      <c r="CT229" s="186"/>
      <c r="CU229" s="186"/>
      <c r="CV229" s="186"/>
      <c r="CW229" s="186"/>
      <c r="CX229" s="186"/>
      <c r="CY229" s="186"/>
      <c r="CZ229" s="186"/>
      <c r="DA229" s="186"/>
      <c r="DB229" s="186"/>
      <c r="DC229" s="186"/>
      <c r="DD229" s="186"/>
      <c r="DE229" s="186"/>
    </row>
    <row r="230" spans="34:109" ht="15" hidden="1" customHeight="1">
      <c r="AH230" s="184"/>
      <c r="AI230" s="184"/>
      <c r="AJ230" s="184"/>
      <c r="AK230" s="184"/>
      <c r="AL230" s="172" t="str">
        <f t="shared" si="9"/>
        <v/>
      </c>
      <c r="AM230" s="172" t="str">
        <f t="shared" si="10"/>
        <v/>
      </c>
      <c r="AN230" s="173" t="str">
        <f t="shared" si="11"/>
        <v/>
      </c>
      <c r="AO230" s="184"/>
      <c r="AP230" s="170">
        <v>228</v>
      </c>
      <c r="AQ230" s="185"/>
      <c r="AR230" s="185"/>
      <c r="AS230" s="185"/>
      <c r="AT230" s="185"/>
      <c r="AU230" s="185"/>
      <c r="AV230" s="185"/>
      <c r="AW230" s="185"/>
      <c r="AX230" s="185"/>
      <c r="AY230" s="185"/>
      <c r="AZ230" s="185"/>
      <c r="BA230" s="185"/>
      <c r="BB230" s="185"/>
      <c r="BC230" s="185"/>
      <c r="BD230" s="185"/>
      <c r="BE230" s="185"/>
      <c r="BF230" s="185"/>
      <c r="BG230" s="185"/>
      <c r="BH230" s="185"/>
      <c r="BI230" s="185"/>
      <c r="BJ230" s="176" t="s">
        <v>4260</v>
      </c>
      <c r="BK230" s="185"/>
      <c r="BL230" s="185"/>
      <c r="BM230" s="185"/>
      <c r="BN230" s="185"/>
      <c r="BO230" s="185"/>
      <c r="BP230" s="185"/>
      <c r="BQ230" s="185"/>
      <c r="BR230" s="185"/>
      <c r="BS230" s="185"/>
      <c r="BT230" s="185"/>
      <c r="BU230" s="185"/>
      <c r="BV230" s="185"/>
      <c r="BW230" s="184"/>
      <c r="BX230" s="184"/>
      <c r="BY230" s="184"/>
      <c r="BZ230" s="186"/>
      <c r="CA230" s="186"/>
      <c r="CB230" s="186"/>
      <c r="CC230" s="186"/>
      <c r="CD230" s="186"/>
      <c r="CE230" s="186"/>
      <c r="CF230" s="186"/>
      <c r="CG230" s="186"/>
      <c r="CH230" s="186"/>
      <c r="CI230" s="186"/>
      <c r="CJ230" s="186"/>
      <c r="CK230" s="186"/>
      <c r="CL230" s="186"/>
      <c r="CM230" s="186"/>
      <c r="CN230" s="186"/>
      <c r="CO230" s="186"/>
      <c r="CP230" s="186"/>
      <c r="CQ230" s="186"/>
      <c r="CR230" s="186"/>
      <c r="CS230" s="178" t="s">
        <v>4261</v>
      </c>
      <c r="CT230" s="186"/>
      <c r="CU230" s="186"/>
      <c r="CV230" s="186"/>
      <c r="CW230" s="186"/>
      <c r="CX230" s="186"/>
      <c r="CY230" s="186"/>
      <c r="CZ230" s="186"/>
      <c r="DA230" s="186"/>
      <c r="DB230" s="186"/>
      <c r="DC230" s="186"/>
      <c r="DD230" s="186"/>
      <c r="DE230" s="186"/>
    </row>
    <row r="231" spans="34:109" ht="15" hidden="1" customHeight="1">
      <c r="AH231" s="184"/>
      <c r="AI231" s="184"/>
      <c r="AJ231" s="184"/>
      <c r="AK231" s="184"/>
      <c r="AL231" s="172" t="str">
        <f t="shared" si="9"/>
        <v/>
      </c>
      <c r="AM231" s="172" t="str">
        <f t="shared" si="10"/>
        <v/>
      </c>
      <c r="AN231" s="173" t="str">
        <f t="shared" si="11"/>
        <v/>
      </c>
      <c r="AO231" s="184"/>
      <c r="AP231" s="170">
        <v>229</v>
      </c>
      <c r="AQ231" s="185"/>
      <c r="AR231" s="185"/>
      <c r="AS231" s="185"/>
      <c r="AT231" s="185"/>
      <c r="AU231" s="185"/>
      <c r="AV231" s="185"/>
      <c r="AW231" s="185"/>
      <c r="AX231" s="185"/>
      <c r="AY231" s="185"/>
      <c r="AZ231" s="185"/>
      <c r="BA231" s="185"/>
      <c r="BB231" s="185"/>
      <c r="BC231" s="185"/>
      <c r="BD231" s="185"/>
      <c r="BE231" s="185"/>
      <c r="BF231" s="185"/>
      <c r="BG231" s="185"/>
      <c r="BH231" s="185"/>
      <c r="BI231" s="185"/>
      <c r="BJ231" s="176" t="s">
        <v>4262</v>
      </c>
      <c r="BK231" s="185"/>
      <c r="BL231" s="185"/>
      <c r="BM231" s="185"/>
      <c r="BN231" s="185"/>
      <c r="BO231" s="185"/>
      <c r="BP231" s="185"/>
      <c r="BQ231" s="185"/>
      <c r="BR231" s="185"/>
      <c r="BS231" s="185"/>
      <c r="BT231" s="185"/>
      <c r="BU231" s="185"/>
      <c r="BV231" s="185"/>
      <c r="BW231" s="184"/>
      <c r="BX231" s="184"/>
      <c r="BY231" s="184"/>
      <c r="BZ231" s="186"/>
      <c r="CA231" s="186"/>
      <c r="CB231" s="186"/>
      <c r="CC231" s="186"/>
      <c r="CD231" s="186"/>
      <c r="CE231" s="186"/>
      <c r="CF231" s="186"/>
      <c r="CG231" s="186"/>
      <c r="CH231" s="186"/>
      <c r="CI231" s="186"/>
      <c r="CJ231" s="186"/>
      <c r="CK231" s="186"/>
      <c r="CL231" s="186"/>
      <c r="CM231" s="186"/>
      <c r="CN231" s="186"/>
      <c r="CO231" s="186"/>
      <c r="CP231" s="186"/>
      <c r="CQ231" s="186"/>
      <c r="CR231" s="186"/>
      <c r="CS231" s="178" t="s">
        <v>4263</v>
      </c>
      <c r="CT231" s="186"/>
      <c r="CU231" s="186"/>
      <c r="CV231" s="186"/>
      <c r="CW231" s="186"/>
      <c r="CX231" s="186"/>
      <c r="CY231" s="186"/>
      <c r="CZ231" s="186"/>
      <c r="DA231" s="186"/>
      <c r="DB231" s="186"/>
      <c r="DC231" s="186"/>
      <c r="DD231" s="186"/>
      <c r="DE231" s="186"/>
    </row>
    <row r="232" spans="34:109" ht="15" hidden="1" customHeight="1">
      <c r="AH232" s="184"/>
      <c r="AI232" s="184"/>
      <c r="AJ232" s="184"/>
      <c r="AK232" s="184"/>
      <c r="AL232" s="172" t="str">
        <f t="shared" si="9"/>
        <v/>
      </c>
      <c r="AM232" s="172" t="str">
        <f t="shared" si="10"/>
        <v/>
      </c>
      <c r="AN232" s="173" t="str">
        <f t="shared" si="11"/>
        <v/>
      </c>
      <c r="AO232" s="184"/>
      <c r="AP232" s="170">
        <v>230</v>
      </c>
      <c r="AQ232" s="185"/>
      <c r="AR232" s="185"/>
      <c r="AS232" s="185"/>
      <c r="AT232" s="185"/>
      <c r="AU232" s="185"/>
      <c r="AV232" s="185"/>
      <c r="AW232" s="185"/>
      <c r="AX232" s="185"/>
      <c r="AY232" s="185"/>
      <c r="AZ232" s="185"/>
      <c r="BA232" s="185"/>
      <c r="BB232" s="185"/>
      <c r="BC232" s="185"/>
      <c r="BD232" s="185"/>
      <c r="BE232" s="185"/>
      <c r="BF232" s="185"/>
      <c r="BG232" s="185"/>
      <c r="BH232" s="185"/>
      <c r="BI232" s="185"/>
      <c r="BJ232" s="176" t="s">
        <v>4264</v>
      </c>
      <c r="BK232" s="185"/>
      <c r="BL232" s="185"/>
      <c r="BM232" s="185"/>
      <c r="BN232" s="185"/>
      <c r="BO232" s="185"/>
      <c r="BP232" s="185"/>
      <c r="BQ232" s="185"/>
      <c r="BR232" s="185"/>
      <c r="BS232" s="185"/>
      <c r="BT232" s="185"/>
      <c r="BU232" s="185"/>
      <c r="BV232" s="185"/>
      <c r="BW232" s="184"/>
      <c r="BX232" s="184"/>
      <c r="BY232" s="184"/>
      <c r="BZ232" s="186"/>
      <c r="CA232" s="186"/>
      <c r="CB232" s="186"/>
      <c r="CC232" s="186"/>
      <c r="CD232" s="186"/>
      <c r="CE232" s="186"/>
      <c r="CF232" s="186"/>
      <c r="CG232" s="186"/>
      <c r="CH232" s="186"/>
      <c r="CI232" s="186"/>
      <c r="CJ232" s="186"/>
      <c r="CK232" s="186"/>
      <c r="CL232" s="186"/>
      <c r="CM232" s="186"/>
      <c r="CN232" s="186"/>
      <c r="CO232" s="186"/>
      <c r="CP232" s="186"/>
      <c r="CQ232" s="186"/>
      <c r="CR232" s="186"/>
      <c r="CS232" s="178" t="s">
        <v>4265</v>
      </c>
      <c r="CT232" s="186"/>
      <c r="CU232" s="186"/>
      <c r="CV232" s="186"/>
      <c r="CW232" s="186"/>
      <c r="CX232" s="186"/>
      <c r="CY232" s="186"/>
      <c r="CZ232" s="186"/>
      <c r="DA232" s="186"/>
      <c r="DB232" s="186"/>
      <c r="DC232" s="186"/>
      <c r="DD232" s="186"/>
      <c r="DE232" s="186"/>
    </row>
    <row r="233" spans="34:109" ht="15" hidden="1" customHeight="1">
      <c r="AH233" s="184"/>
      <c r="AI233" s="184"/>
      <c r="AJ233" s="184"/>
      <c r="AK233" s="184"/>
      <c r="AL233" s="172" t="str">
        <f t="shared" si="9"/>
        <v/>
      </c>
      <c r="AM233" s="172" t="str">
        <f t="shared" si="10"/>
        <v/>
      </c>
      <c r="AN233" s="173" t="str">
        <f t="shared" si="11"/>
        <v/>
      </c>
      <c r="AO233" s="184"/>
      <c r="AP233" s="170">
        <v>231</v>
      </c>
      <c r="AQ233" s="185"/>
      <c r="AR233" s="185"/>
      <c r="AS233" s="185"/>
      <c r="AT233" s="185"/>
      <c r="AU233" s="185"/>
      <c r="AV233" s="185"/>
      <c r="AW233" s="185"/>
      <c r="AX233" s="185"/>
      <c r="AY233" s="185"/>
      <c r="AZ233" s="185"/>
      <c r="BA233" s="185"/>
      <c r="BB233" s="185"/>
      <c r="BC233" s="185"/>
      <c r="BD233" s="185"/>
      <c r="BE233" s="185"/>
      <c r="BF233" s="185"/>
      <c r="BG233" s="185"/>
      <c r="BH233" s="185"/>
      <c r="BI233" s="185"/>
      <c r="BJ233" s="176" t="s">
        <v>4266</v>
      </c>
      <c r="BK233" s="185"/>
      <c r="BL233" s="185"/>
      <c r="BM233" s="185"/>
      <c r="BN233" s="185"/>
      <c r="BO233" s="185"/>
      <c r="BP233" s="185"/>
      <c r="BQ233" s="185"/>
      <c r="BR233" s="185"/>
      <c r="BS233" s="185"/>
      <c r="BT233" s="185"/>
      <c r="BU233" s="185"/>
      <c r="BV233" s="185"/>
      <c r="BW233" s="184"/>
      <c r="BX233" s="184"/>
      <c r="BY233" s="184"/>
      <c r="BZ233" s="186"/>
      <c r="CA233" s="186"/>
      <c r="CB233" s="186"/>
      <c r="CC233" s="186"/>
      <c r="CD233" s="186"/>
      <c r="CE233" s="186"/>
      <c r="CF233" s="186"/>
      <c r="CG233" s="186"/>
      <c r="CH233" s="186"/>
      <c r="CI233" s="186"/>
      <c r="CJ233" s="186"/>
      <c r="CK233" s="186"/>
      <c r="CL233" s="186"/>
      <c r="CM233" s="186"/>
      <c r="CN233" s="186"/>
      <c r="CO233" s="186"/>
      <c r="CP233" s="186"/>
      <c r="CQ233" s="186"/>
      <c r="CR233" s="186"/>
      <c r="CS233" s="178" t="s">
        <v>4267</v>
      </c>
      <c r="CT233" s="186"/>
      <c r="CU233" s="186"/>
      <c r="CV233" s="186"/>
      <c r="CW233" s="186"/>
      <c r="CX233" s="186"/>
      <c r="CY233" s="186"/>
      <c r="CZ233" s="186"/>
      <c r="DA233" s="186"/>
      <c r="DB233" s="186"/>
      <c r="DC233" s="186"/>
      <c r="DD233" s="186"/>
      <c r="DE233" s="186"/>
    </row>
    <row r="234" spans="34:109" ht="15" hidden="1" customHeight="1">
      <c r="AH234" s="184"/>
      <c r="AI234" s="184"/>
      <c r="AJ234" s="184"/>
      <c r="AK234" s="184"/>
      <c r="AL234" s="172" t="str">
        <f t="shared" si="9"/>
        <v/>
      </c>
      <c r="AM234" s="172" t="str">
        <f t="shared" si="10"/>
        <v/>
      </c>
      <c r="AN234" s="173" t="str">
        <f t="shared" si="11"/>
        <v/>
      </c>
      <c r="AO234" s="184"/>
      <c r="AP234" s="170">
        <v>232</v>
      </c>
      <c r="AQ234" s="185"/>
      <c r="AR234" s="185"/>
      <c r="AS234" s="185"/>
      <c r="AT234" s="185"/>
      <c r="AU234" s="185"/>
      <c r="AV234" s="185"/>
      <c r="AW234" s="185"/>
      <c r="AX234" s="185"/>
      <c r="AY234" s="185"/>
      <c r="AZ234" s="185"/>
      <c r="BA234" s="185"/>
      <c r="BB234" s="185"/>
      <c r="BC234" s="185"/>
      <c r="BD234" s="185"/>
      <c r="BE234" s="185"/>
      <c r="BF234" s="185"/>
      <c r="BG234" s="185"/>
      <c r="BH234" s="185"/>
      <c r="BI234" s="185"/>
      <c r="BJ234" s="176" t="s">
        <v>4268</v>
      </c>
      <c r="BK234" s="185"/>
      <c r="BL234" s="185"/>
      <c r="BM234" s="185"/>
      <c r="BN234" s="185"/>
      <c r="BO234" s="185"/>
      <c r="BP234" s="185"/>
      <c r="BQ234" s="185"/>
      <c r="BR234" s="185"/>
      <c r="BS234" s="185"/>
      <c r="BT234" s="185"/>
      <c r="BU234" s="185"/>
      <c r="BV234" s="185"/>
      <c r="BW234" s="184"/>
      <c r="BX234" s="184"/>
      <c r="BY234" s="184"/>
      <c r="BZ234" s="186"/>
      <c r="CA234" s="186"/>
      <c r="CB234" s="186"/>
      <c r="CC234" s="186"/>
      <c r="CD234" s="186"/>
      <c r="CE234" s="186"/>
      <c r="CF234" s="186"/>
      <c r="CG234" s="186"/>
      <c r="CH234" s="186"/>
      <c r="CI234" s="186"/>
      <c r="CJ234" s="186"/>
      <c r="CK234" s="186"/>
      <c r="CL234" s="186"/>
      <c r="CM234" s="186"/>
      <c r="CN234" s="186"/>
      <c r="CO234" s="186"/>
      <c r="CP234" s="186"/>
      <c r="CQ234" s="186"/>
      <c r="CR234" s="186"/>
      <c r="CS234" s="178" t="s">
        <v>4269</v>
      </c>
      <c r="CT234" s="186"/>
      <c r="CU234" s="186"/>
      <c r="CV234" s="186"/>
      <c r="CW234" s="186"/>
      <c r="CX234" s="186"/>
      <c r="CY234" s="186"/>
      <c r="CZ234" s="186"/>
      <c r="DA234" s="186"/>
      <c r="DB234" s="186"/>
      <c r="DC234" s="186"/>
      <c r="DD234" s="186"/>
      <c r="DE234" s="186"/>
    </row>
    <row r="235" spans="34:109" ht="15" hidden="1" customHeight="1">
      <c r="AH235" s="184"/>
      <c r="AI235" s="184"/>
      <c r="AJ235" s="184"/>
      <c r="AK235" s="184"/>
      <c r="AL235" s="172" t="str">
        <f t="shared" si="9"/>
        <v/>
      </c>
      <c r="AM235" s="172" t="str">
        <f t="shared" si="10"/>
        <v/>
      </c>
      <c r="AN235" s="173" t="str">
        <f t="shared" si="11"/>
        <v/>
      </c>
      <c r="AO235" s="184"/>
      <c r="AP235" s="170">
        <v>233</v>
      </c>
      <c r="AQ235" s="185"/>
      <c r="AR235" s="185"/>
      <c r="AS235" s="185"/>
      <c r="AT235" s="185"/>
      <c r="AU235" s="185"/>
      <c r="AV235" s="185"/>
      <c r="AW235" s="185"/>
      <c r="AX235" s="185"/>
      <c r="AY235" s="185"/>
      <c r="AZ235" s="185"/>
      <c r="BA235" s="185"/>
      <c r="BB235" s="185"/>
      <c r="BC235" s="185"/>
      <c r="BD235" s="185"/>
      <c r="BE235" s="185"/>
      <c r="BF235" s="185"/>
      <c r="BG235" s="185"/>
      <c r="BH235" s="185"/>
      <c r="BI235" s="185"/>
      <c r="BJ235" s="176" t="s">
        <v>4270</v>
      </c>
      <c r="BK235" s="185"/>
      <c r="BL235" s="185"/>
      <c r="BM235" s="185"/>
      <c r="BN235" s="185"/>
      <c r="BO235" s="185"/>
      <c r="BP235" s="185"/>
      <c r="BQ235" s="185"/>
      <c r="BR235" s="185"/>
      <c r="BS235" s="185"/>
      <c r="BT235" s="185"/>
      <c r="BU235" s="185"/>
      <c r="BV235" s="185"/>
      <c r="BW235" s="184"/>
      <c r="BX235" s="184"/>
      <c r="BY235" s="184"/>
      <c r="BZ235" s="186"/>
      <c r="CA235" s="186"/>
      <c r="CB235" s="186"/>
      <c r="CC235" s="186"/>
      <c r="CD235" s="186"/>
      <c r="CE235" s="186"/>
      <c r="CF235" s="186"/>
      <c r="CG235" s="186"/>
      <c r="CH235" s="186"/>
      <c r="CI235" s="186"/>
      <c r="CJ235" s="186"/>
      <c r="CK235" s="186"/>
      <c r="CL235" s="186"/>
      <c r="CM235" s="186"/>
      <c r="CN235" s="186"/>
      <c r="CO235" s="186"/>
      <c r="CP235" s="186"/>
      <c r="CQ235" s="186"/>
      <c r="CR235" s="186"/>
      <c r="CS235" s="178" t="s">
        <v>4271</v>
      </c>
      <c r="CT235" s="186"/>
      <c r="CU235" s="186"/>
      <c r="CV235" s="186"/>
      <c r="CW235" s="186"/>
      <c r="CX235" s="186"/>
      <c r="CY235" s="186"/>
      <c r="CZ235" s="186"/>
      <c r="DA235" s="186"/>
      <c r="DB235" s="186"/>
      <c r="DC235" s="186"/>
      <c r="DD235" s="186"/>
      <c r="DE235" s="186"/>
    </row>
    <row r="236" spans="34:109" ht="15" hidden="1" customHeight="1">
      <c r="AH236" s="184"/>
      <c r="AI236" s="184"/>
      <c r="AJ236" s="184"/>
      <c r="AK236" s="184"/>
      <c r="AL236" s="172" t="str">
        <f t="shared" si="9"/>
        <v/>
      </c>
      <c r="AM236" s="172" t="str">
        <f t="shared" si="10"/>
        <v/>
      </c>
      <c r="AN236" s="173" t="str">
        <f t="shared" si="11"/>
        <v/>
      </c>
      <c r="AO236" s="184"/>
      <c r="AP236" s="170">
        <v>234</v>
      </c>
      <c r="AQ236" s="185"/>
      <c r="AR236" s="185"/>
      <c r="AS236" s="185"/>
      <c r="AT236" s="185"/>
      <c r="AU236" s="185"/>
      <c r="AV236" s="185"/>
      <c r="AW236" s="185"/>
      <c r="AX236" s="185"/>
      <c r="AY236" s="185"/>
      <c r="AZ236" s="185"/>
      <c r="BA236" s="185"/>
      <c r="BB236" s="185"/>
      <c r="BC236" s="185"/>
      <c r="BD236" s="185"/>
      <c r="BE236" s="185"/>
      <c r="BF236" s="185"/>
      <c r="BG236" s="185"/>
      <c r="BH236" s="185"/>
      <c r="BI236" s="185"/>
      <c r="BJ236" s="176" t="s">
        <v>4272</v>
      </c>
      <c r="BK236" s="185"/>
      <c r="BL236" s="185"/>
      <c r="BM236" s="185"/>
      <c r="BN236" s="185"/>
      <c r="BO236" s="185"/>
      <c r="BP236" s="185"/>
      <c r="BQ236" s="185"/>
      <c r="BR236" s="185"/>
      <c r="BS236" s="185"/>
      <c r="BT236" s="185"/>
      <c r="BU236" s="185"/>
      <c r="BV236" s="185"/>
      <c r="BW236" s="184"/>
      <c r="BX236" s="184"/>
      <c r="BY236" s="184"/>
      <c r="BZ236" s="186"/>
      <c r="CA236" s="186"/>
      <c r="CB236" s="186"/>
      <c r="CC236" s="186"/>
      <c r="CD236" s="186"/>
      <c r="CE236" s="186"/>
      <c r="CF236" s="186"/>
      <c r="CG236" s="186"/>
      <c r="CH236" s="186"/>
      <c r="CI236" s="186"/>
      <c r="CJ236" s="186"/>
      <c r="CK236" s="186"/>
      <c r="CL236" s="186"/>
      <c r="CM236" s="186"/>
      <c r="CN236" s="186"/>
      <c r="CO236" s="186"/>
      <c r="CP236" s="186"/>
      <c r="CQ236" s="186"/>
      <c r="CR236" s="186"/>
      <c r="CS236" s="178" t="s">
        <v>4273</v>
      </c>
      <c r="CT236" s="186"/>
      <c r="CU236" s="186"/>
      <c r="CV236" s="186"/>
      <c r="CW236" s="186"/>
      <c r="CX236" s="186"/>
      <c r="CY236" s="186"/>
      <c r="CZ236" s="186"/>
      <c r="DA236" s="186"/>
      <c r="DB236" s="186"/>
      <c r="DC236" s="186"/>
      <c r="DD236" s="186"/>
      <c r="DE236" s="186"/>
    </row>
    <row r="237" spans="34:109" ht="15" hidden="1" customHeight="1">
      <c r="AH237" s="184"/>
      <c r="AI237" s="184"/>
      <c r="AJ237" s="184"/>
      <c r="AK237" s="184"/>
      <c r="AL237" s="172" t="str">
        <f t="shared" si="9"/>
        <v/>
      </c>
      <c r="AM237" s="172" t="str">
        <f t="shared" si="10"/>
        <v/>
      </c>
      <c r="AN237" s="173" t="str">
        <f t="shared" si="11"/>
        <v/>
      </c>
      <c r="AO237" s="184"/>
      <c r="AP237" s="170">
        <v>235</v>
      </c>
      <c r="AQ237" s="185"/>
      <c r="AR237" s="185"/>
      <c r="AS237" s="185"/>
      <c r="AT237" s="185"/>
      <c r="AU237" s="185"/>
      <c r="AV237" s="185"/>
      <c r="AW237" s="185"/>
      <c r="AX237" s="185"/>
      <c r="AY237" s="185"/>
      <c r="AZ237" s="185"/>
      <c r="BA237" s="185"/>
      <c r="BB237" s="185"/>
      <c r="BC237" s="185"/>
      <c r="BD237" s="185"/>
      <c r="BE237" s="185"/>
      <c r="BF237" s="185"/>
      <c r="BG237" s="185"/>
      <c r="BH237" s="185"/>
      <c r="BI237" s="185"/>
      <c r="BJ237" s="176" t="s">
        <v>4274</v>
      </c>
      <c r="BK237" s="185"/>
      <c r="BL237" s="185"/>
      <c r="BM237" s="185"/>
      <c r="BN237" s="185"/>
      <c r="BO237" s="185"/>
      <c r="BP237" s="185"/>
      <c r="BQ237" s="185"/>
      <c r="BR237" s="185"/>
      <c r="BS237" s="185"/>
      <c r="BT237" s="185"/>
      <c r="BU237" s="185"/>
      <c r="BV237" s="185"/>
      <c r="BW237" s="184"/>
      <c r="BX237" s="184"/>
      <c r="BY237" s="184"/>
      <c r="BZ237" s="186"/>
      <c r="CA237" s="186"/>
      <c r="CB237" s="186"/>
      <c r="CC237" s="186"/>
      <c r="CD237" s="186"/>
      <c r="CE237" s="186"/>
      <c r="CF237" s="186"/>
      <c r="CG237" s="186"/>
      <c r="CH237" s="186"/>
      <c r="CI237" s="186"/>
      <c r="CJ237" s="186"/>
      <c r="CK237" s="186"/>
      <c r="CL237" s="186"/>
      <c r="CM237" s="186"/>
      <c r="CN237" s="186"/>
      <c r="CO237" s="186"/>
      <c r="CP237" s="186"/>
      <c r="CQ237" s="186"/>
      <c r="CR237" s="186"/>
      <c r="CS237" s="178" t="s">
        <v>4275</v>
      </c>
      <c r="CT237" s="186"/>
      <c r="CU237" s="186"/>
      <c r="CV237" s="186"/>
      <c r="CW237" s="186"/>
      <c r="CX237" s="186"/>
      <c r="CY237" s="186"/>
      <c r="CZ237" s="186"/>
      <c r="DA237" s="186"/>
      <c r="DB237" s="186"/>
      <c r="DC237" s="186"/>
      <c r="DD237" s="186"/>
      <c r="DE237" s="186"/>
    </row>
    <row r="238" spans="34:109" ht="15" hidden="1" customHeight="1">
      <c r="AH238" s="184"/>
      <c r="AI238" s="184"/>
      <c r="AJ238" s="184"/>
      <c r="AK238" s="184"/>
      <c r="AL238" s="172" t="str">
        <f t="shared" si="9"/>
        <v/>
      </c>
      <c r="AM238" s="172" t="str">
        <f t="shared" si="10"/>
        <v/>
      </c>
      <c r="AN238" s="173" t="str">
        <f t="shared" si="11"/>
        <v/>
      </c>
      <c r="AO238" s="184"/>
      <c r="AP238" s="170">
        <v>236</v>
      </c>
      <c r="AQ238" s="185"/>
      <c r="AR238" s="185"/>
      <c r="AS238" s="185"/>
      <c r="AT238" s="185"/>
      <c r="AU238" s="185"/>
      <c r="AV238" s="185"/>
      <c r="AW238" s="185"/>
      <c r="AX238" s="185"/>
      <c r="AY238" s="185"/>
      <c r="AZ238" s="185"/>
      <c r="BA238" s="185"/>
      <c r="BB238" s="185"/>
      <c r="BC238" s="185"/>
      <c r="BD238" s="185"/>
      <c r="BE238" s="185"/>
      <c r="BF238" s="185"/>
      <c r="BG238" s="185"/>
      <c r="BH238" s="185"/>
      <c r="BI238" s="185"/>
      <c r="BJ238" s="176" t="s">
        <v>4276</v>
      </c>
      <c r="BK238" s="185"/>
      <c r="BL238" s="185"/>
      <c r="BM238" s="185"/>
      <c r="BN238" s="185"/>
      <c r="BO238" s="185"/>
      <c r="BP238" s="185"/>
      <c r="BQ238" s="185"/>
      <c r="BR238" s="185"/>
      <c r="BS238" s="185"/>
      <c r="BT238" s="185"/>
      <c r="BU238" s="185"/>
      <c r="BV238" s="185"/>
      <c r="BW238" s="184"/>
      <c r="BX238" s="184"/>
      <c r="BY238" s="184"/>
      <c r="BZ238" s="186"/>
      <c r="CA238" s="186"/>
      <c r="CB238" s="186"/>
      <c r="CC238" s="186"/>
      <c r="CD238" s="186"/>
      <c r="CE238" s="186"/>
      <c r="CF238" s="186"/>
      <c r="CG238" s="186"/>
      <c r="CH238" s="186"/>
      <c r="CI238" s="186"/>
      <c r="CJ238" s="186"/>
      <c r="CK238" s="186"/>
      <c r="CL238" s="186"/>
      <c r="CM238" s="186"/>
      <c r="CN238" s="186"/>
      <c r="CO238" s="186"/>
      <c r="CP238" s="186"/>
      <c r="CQ238" s="186"/>
      <c r="CR238" s="186"/>
      <c r="CS238" s="178" t="s">
        <v>4277</v>
      </c>
      <c r="CT238" s="186"/>
      <c r="CU238" s="186"/>
      <c r="CV238" s="186"/>
      <c r="CW238" s="186"/>
      <c r="CX238" s="186"/>
      <c r="CY238" s="186"/>
      <c r="CZ238" s="186"/>
      <c r="DA238" s="186"/>
      <c r="DB238" s="186"/>
      <c r="DC238" s="186"/>
      <c r="DD238" s="186"/>
      <c r="DE238" s="186"/>
    </row>
    <row r="239" spans="34:109" ht="15" hidden="1" customHeight="1">
      <c r="AH239" s="184"/>
      <c r="AI239" s="184"/>
      <c r="AJ239" s="184"/>
      <c r="AK239" s="184"/>
      <c r="AL239" s="172" t="str">
        <f t="shared" si="9"/>
        <v/>
      </c>
      <c r="AM239" s="172" t="str">
        <f t="shared" si="10"/>
        <v/>
      </c>
      <c r="AN239" s="173" t="str">
        <f t="shared" si="11"/>
        <v/>
      </c>
      <c r="AO239" s="184"/>
      <c r="AP239" s="170">
        <v>237</v>
      </c>
      <c r="AQ239" s="185"/>
      <c r="AR239" s="185"/>
      <c r="AS239" s="185"/>
      <c r="AT239" s="185"/>
      <c r="AU239" s="185"/>
      <c r="AV239" s="185"/>
      <c r="AW239" s="185"/>
      <c r="AX239" s="185"/>
      <c r="AY239" s="185"/>
      <c r="AZ239" s="185"/>
      <c r="BA239" s="185"/>
      <c r="BB239" s="185"/>
      <c r="BC239" s="185"/>
      <c r="BD239" s="185"/>
      <c r="BE239" s="185"/>
      <c r="BF239" s="185"/>
      <c r="BG239" s="185"/>
      <c r="BH239" s="185"/>
      <c r="BI239" s="185"/>
      <c r="BJ239" s="176" t="s">
        <v>4278</v>
      </c>
      <c r="BK239" s="185"/>
      <c r="BL239" s="185"/>
      <c r="BM239" s="185"/>
      <c r="BN239" s="185"/>
      <c r="BO239" s="185"/>
      <c r="BP239" s="185"/>
      <c r="BQ239" s="185"/>
      <c r="BR239" s="185"/>
      <c r="BS239" s="185"/>
      <c r="BT239" s="185"/>
      <c r="BU239" s="185"/>
      <c r="BV239" s="185"/>
      <c r="BW239" s="184"/>
      <c r="BX239" s="184"/>
      <c r="BY239" s="184"/>
      <c r="BZ239" s="186"/>
      <c r="CA239" s="186"/>
      <c r="CB239" s="186"/>
      <c r="CC239" s="186"/>
      <c r="CD239" s="186"/>
      <c r="CE239" s="186"/>
      <c r="CF239" s="186"/>
      <c r="CG239" s="186"/>
      <c r="CH239" s="186"/>
      <c r="CI239" s="186"/>
      <c r="CJ239" s="186"/>
      <c r="CK239" s="186"/>
      <c r="CL239" s="186"/>
      <c r="CM239" s="186"/>
      <c r="CN239" s="186"/>
      <c r="CO239" s="186"/>
      <c r="CP239" s="186"/>
      <c r="CQ239" s="186"/>
      <c r="CR239" s="186"/>
      <c r="CS239" s="178" t="s">
        <v>4279</v>
      </c>
      <c r="CT239" s="186"/>
      <c r="CU239" s="186"/>
      <c r="CV239" s="186"/>
      <c r="CW239" s="186"/>
      <c r="CX239" s="186"/>
      <c r="CY239" s="186"/>
      <c r="CZ239" s="186"/>
      <c r="DA239" s="186"/>
      <c r="DB239" s="186"/>
      <c r="DC239" s="186"/>
      <c r="DD239" s="186"/>
      <c r="DE239" s="186"/>
    </row>
    <row r="240" spans="34:109" ht="15" hidden="1" customHeight="1">
      <c r="AH240" s="184"/>
      <c r="AI240" s="184"/>
      <c r="AJ240" s="184"/>
      <c r="AK240" s="184"/>
      <c r="AL240" s="172" t="str">
        <f t="shared" si="9"/>
        <v/>
      </c>
      <c r="AM240" s="172" t="str">
        <f t="shared" si="10"/>
        <v/>
      </c>
      <c r="AN240" s="173" t="str">
        <f t="shared" si="11"/>
        <v/>
      </c>
      <c r="AO240" s="184"/>
      <c r="AP240" s="170">
        <v>238</v>
      </c>
      <c r="AQ240" s="185"/>
      <c r="AR240" s="185"/>
      <c r="AS240" s="185"/>
      <c r="AT240" s="185"/>
      <c r="AU240" s="185"/>
      <c r="AV240" s="185"/>
      <c r="AW240" s="185"/>
      <c r="AX240" s="185"/>
      <c r="AY240" s="185"/>
      <c r="AZ240" s="185"/>
      <c r="BA240" s="185"/>
      <c r="BB240" s="185"/>
      <c r="BC240" s="185"/>
      <c r="BD240" s="185"/>
      <c r="BE240" s="185"/>
      <c r="BF240" s="185"/>
      <c r="BG240" s="185"/>
      <c r="BH240" s="185"/>
      <c r="BI240" s="185"/>
      <c r="BJ240" s="176" t="s">
        <v>4280</v>
      </c>
      <c r="BK240" s="185"/>
      <c r="BL240" s="185"/>
      <c r="BM240" s="185"/>
      <c r="BN240" s="185"/>
      <c r="BO240" s="185"/>
      <c r="BP240" s="185"/>
      <c r="BQ240" s="185"/>
      <c r="BR240" s="185"/>
      <c r="BS240" s="185"/>
      <c r="BT240" s="185"/>
      <c r="BU240" s="185"/>
      <c r="BV240" s="185"/>
      <c r="BW240" s="184"/>
      <c r="BX240" s="184"/>
      <c r="BY240" s="184"/>
      <c r="BZ240" s="186"/>
      <c r="CA240" s="186"/>
      <c r="CB240" s="186"/>
      <c r="CC240" s="186"/>
      <c r="CD240" s="186"/>
      <c r="CE240" s="186"/>
      <c r="CF240" s="186"/>
      <c r="CG240" s="186"/>
      <c r="CH240" s="186"/>
      <c r="CI240" s="186"/>
      <c r="CJ240" s="186"/>
      <c r="CK240" s="186"/>
      <c r="CL240" s="186"/>
      <c r="CM240" s="186"/>
      <c r="CN240" s="186"/>
      <c r="CO240" s="186"/>
      <c r="CP240" s="186"/>
      <c r="CQ240" s="186"/>
      <c r="CR240" s="186"/>
      <c r="CS240" s="178" t="s">
        <v>4281</v>
      </c>
      <c r="CT240" s="186"/>
      <c r="CU240" s="186"/>
      <c r="CV240" s="186"/>
      <c r="CW240" s="186"/>
      <c r="CX240" s="186"/>
      <c r="CY240" s="186"/>
      <c r="CZ240" s="186"/>
      <c r="DA240" s="186"/>
      <c r="DB240" s="186"/>
      <c r="DC240" s="186"/>
      <c r="DD240" s="186"/>
      <c r="DE240" s="186"/>
    </row>
    <row r="241" spans="34:109" ht="15" hidden="1" customHeight="1">
      <c r="AH241" s="184"/>
      <c r="AI241" s="184"/>
      <c r="AJ241" s="184"/>
      <c r="AK241" s="184"/>
      <c r="AL241" s="172" t="str">
        <f t="shared" si="9"/>
        <v/>
      </c>
      <c r="AM241" s="172" t="str">
        <f t="shared" si="10"/>
        <v/>
      </c>
      <c r="AN241" s="173" t="str">
        <f t="shared" si="11"/>
        <v/>
      </c>
      <c r="AO241" s="184"/>
      <c r="AP241" s="170">
        <v>239</v>
      </c>
      <c r="AQ241" s="185"/>
      <c r="AR241" s="185"/>
      <c r="AS241" s="185"/>
      <c r="AT241" s="185"/>
      <c r="AU241" s="185"/>
      <c r="AV241" s="185"/>
      <c r="AW241" s="185"/>
      <c r="AX241" s="185"/>
      <c r="AY241" s="185"/>
      <c r="AZ241" s="185"/>
      <c r="BA241" s="185"/>
      <c r="BB241" s="185"/>
      <c r="BC241" s="185"/>
      <c r="BD241" s="185"/>
      <c r="BE241" s="185"/>
      <c r="BF241" s="185"/>
      <c r="BG241" s="185"/>
      <c r="BH241" s="185"/>
      <c r="BI241" s="185"/>
      <c r="BJ241" s="176" t="s">
        <v>4282</v>
      </c>
      <c r="BK241" s="185"/>
      <c r="BL241" s="185"/>
      <c r="BM241" s="185"/>
      <c r="BN241" s="185"/>
      <c r="BO241" s="185"/>
      <c r="BP241" s="185"/>
      <c r="BQ241" s="185"/>
      <c r="BR241" s="185"/>
      <c r="BS241" s="185"/>
      <c r="BT241" s="185"/>
      <c r="BU241" s="185"/>
      <c r="BV241" s="185"/>
      <c r="BW241" s="184"/>
      <c r="BX241" s="184"/>
      <c r="BY241" s="184"/>
      <c r="BZ241" s="186"/>
      <c r="CA241" s="186"/>
      <c r="CB241" s="186"/>
      <c r="CC241" s="186"/>
      <c r="CD241" s="186"/>
      <c r="CE241" s="186"/>
      <c r="CF241" s="186"/>
      <c r="CG241" s="186"/>
      <c r="CH241" s="186"/>
      <c r="CI241" s="186"/>
      <c r="CJ241" s="186"/>
      <c r="CK241" s="186"/>
      <c r="CL241" s="186"/>
      <c r="CM241" s="186"/>
      <c r="CN241" s="186"/>
      <c r="CO241" s="186"/>
      <c r="CP241" s="186"/>
      <c r="CQ241" s="186"/>
      <c r="CR241" s="186"/>
      <c r="CS241" s="178" t="s">
        <v>4283</v>
      </c>
      <c r="CT241" s="186"/>
      <c r="CU241" s="186"/>
      <c r="CV241" s="186"/>
      <c r="CW241" s="186"/>
      <c r="CX241" s="186"/>
      <c r="CY241" s="186"/>
      <c r="CZ241" s="186"/>
      <c r="DA241" s="186"/>
      <c r="DB241" s="186"/>
      <c r="DC241" s="186"/>
      <c r="DD241" s="186"/>
      <c r="DE241" s="186"/>
    </row>
    <row r="242" spans="34:109" ht="15" hidden="1" customHeight="1">
      <c r="AH242" s="184"/>
      <c r="AI242" s="184"/>
      <c r="AJ242" s="184"/>
      <c r="AK242" s="184"/>
      <c r="AL242" s="172" t="str">
        <f t="shared" si="9"/>
        <v/>
      </c>
      <c r="AM242" s="172" t="str">
        <f t="shared" si="10"/>
        <v/>
      </c>
      <c r="AN242" s="173" t="str">
        <f t="shared" si="11"/>
        <v/>
      </c>
      <c r="AO242" s="184"/>
      <c r="AP242" s="170">
        <v>240</v>
      </c>
      <c r="AQ242" s="185"/>
      <c r="AR242" s="185"/>
      <c r="AS242" s="185"/>
      <c r="AT242" s="185"/>
      <c r="AU242" s="185"/>
      <c r="AV242" s="185"/>
      <c r="AW242" s="185"/>
      <c r="AX242" s="185"/>
      <c r="AY242" s="185"/>
      <c r="AZ242" s="185"/>
      <c r="BA242" s="185"/>
      <c r="BB242" s="185"/>
      <c r="BC242" s="185"/>
      <c r="BD242" s="185"/>
      <c r="BE242" s="185"/>
      <c r="BF242" s="185"/>
      <c r="BG242" s="185"/>
      <c r="BH242" s="185"/>
      <c r="BI242" s="185"/>
      <c r="BJ242" s="176" t="s">
        <v>4284</v>
      </c>
      <c r="BK242" s="185"/>
      <c r="BL242" s="185"/>
      <c r="BM242" s="185"/>
      <c r="BN242" s="185"/>
      <c r="BO242" s="185"/>
      <c r="BP242" s="185"/>
      <c r="BQ242" s="185"/>
      <c r="BR242" s="185"/>
      <c r="BS242" s="185"/>
      <c r="BT242" s="185"/>
      <c r="BU242" s="185"/>
      <c r="BV242" s="185"/>
      <c r="BW242" s="184"/>
      <c r="BX242" s="184"/>
      <c r="BY242" s="184"/>
      <c r="BZ242" s="186"/>
      <c r="CA242" s="186"/>
      <c r="CB242" s="186"/>
      <c r="CC242" s="186"/>
      <c r="CD242" s="186"/>
      <c r="CE242" s="186"/>
      <c r="CF242" s="186"/>
      <c r="CG242" s="186"/>
      <c r="CH242" s="186"/>
      <c r="CI242" s="186"/>
      <c r="CJ242" s="186"/>
      <c r="CK242" s="186"/>
      <c r="CL242" s="186"/>
      <c r="CM242" s="186"/>
      <c r="CN242" s="186"/>
      <c r="CO242" s="186"/>
      <c r="CP242" s="186"/>
      <c r="CQ242" s="186"/>
      <c r="CR242" s="186"/>
      <c r="CS242" s="178" t="s">
        <v>4285</v>
      </c>
      <c r="CT242" s="186"/>
      <c r="CU242" s="186"/>
      <c r="CV242" s="186"/>
      <c r="CW242" s="186"/>
      <c r="CX242" s="186"/>
      <c r="CY242" s="186"/>
      <c r="CZ242" s="186"/>
      <c r="DA242" s="186"/>
      <c r="DB242" s="186"/>
      <c r="DC242" s="186"/>
      <c r="DD242" s="186"/>
      <c r="DE242" s="186"/>
    </row>
    <row r="243" spans="34:109" ht="15" hidden="1" customHeight="1">
      <c r="AH243" s="184"/>
      <c r="AI243" s="184"/>
      <c r="AJ243" s="184"/>
      <c r="AK243" s="184"/>
      <c r="AL243" s="172" t="str">
        <f t="shared" si="9"/>
        <v/>
      </c>
      <c r="AM243" s="172" t="str">
        <f t="shared" si="10"/>
        <v/>
      </c>
      <c r="AN243" s="173" t="str">
        <f t="shared" si="11"/>
        <v/>
      </c>
      <c r="AO243" s="184"/>
      <c r="AP243" s="170">
        <v>241</v>
      </c>
      <c r="AQ243" s="185"/>
      <c r="AR243" s="185"/>
      <c r="AS243" s="185"/>
      <c r="AT243" s="185"/>
      <c r="AU243" s="185"/>
      <c r="AV243" s="185"/>
      <c r="AW243" s="185"/>
      <c r="AX243" s="185"/>
      <c r="AY243" s="185"/>
      <c r="AZ243" s="185"/>
      <c r="BA243" s="185"/>
      <c r="BB243" s="185"/>
      <c r="BC243" s="185"/>
      <c r="BD243" s="185"/>
      <c r="BE243" s="185"/>
      <c r="BF243" s="185"/>
      <c r="BG243" s="185"/>
      <c r="BH243" s="185"/>
      <c r="BI243" s="185"/>
      <c r="BJ243" s="176" t="s">
        <v>4286</v>
      </c>
      <c r="BK243" s="185"/>
      <c r="BL243" s="185"/>
      <c r="BM243" s="185"/>
      <c r="BN243" s="185"/>
      <c r="BO243" s="185"/>
      <c r="BP243" s="185"/>
      <c r="BQ243" s="185"/>
      <c r="BR243" s="185"/>
      <c r="BS243" s="185"/>
      <c r="BT243" s="185"/>
      <c r="BU243" s="185"/>
      <c r="BV243" s="185"/>
      <c r="BW243" s="184"/>
      <c r="BX243" s="184"/>
      <c r="BY243" s="184"/>
      <c r="BZ243" s="186"/>
      <c r="CA243" s="186"/>
      <c r="CB243" s="186"/>
      <c r="CC243" s="186"/>
      <c r="CD243" s="186"/>
      <c r="CE243" s="186"/>
      <c r="CF243" s="186"/>
      <c r="CG243" s="186"/>
      <c r="CH243" s="186"/>
      <c r="CI243" s="186"/>
      <c r="CJ243" s="186"/>
      <c r="CK243" s="186"/>
      <c r="CL243" s="186"/>
      <c r="CM243" s="186"/>
      <c r="CN243" s="186"/>
      <c r="CO243" s="186"/>
      <c r="CP243" s="186"/>
      <c r="CQ243" s="186"/>
      <c r="CR243" s="186"/>
      <c r="CS243" s="178" t="s">
        <v>4287</v>
      </c>
      <c r="CT243" s="186"/>
      <c r="CU243" s="186"/>
      <c r="CV243" s="186"/>
      <c r="CW243" s="186"/>
      <c r="CX243" s="186"/>
      <c r="CY243" s="186"/>
      <c r="CZ243" s="186"/>
      <c r="DA243" s="186"/>
      <c r="DB243" s="186"/>
      <c r="DC243" s="186"/>
      <c r="DD243" s="186"/>
      <c r="DE243" s="186"/>
    </row>
    <row r="244" spans="34:109" ht="15" hidden="1" customHeight="1">
      <c r="AH244" s="184"/>
      <c r="AI244" s="184"/>
      <c r="AJ244" s="184"/>
      <c r="AK244" s="184"/>
      <c r="AL244" s="172" t="str">
        <f t="shared" si="9"/>
        <v/>
      </c>
      <c r="AM244" s="172" t="str">
        <f t="shared" si="10"/>
        <v/>
      </c>
      <c r="AN244" s="173" t="str">
        <f t="shared" si="11"/>
        <v/>
      </c>
      <c r="AO244" s="184"/>
      <c r="AP244" s="170">
        <v>242</v>
      </c>
      <c r="AQ244" s="185"/>
      <c r="AR244" s="185"/>
      <c r="AS244" s="185"/>
      <c r="AT244" s="185"/>
      <c r="AU244" s="185"/>
      <c r="AV244" s="185"/>
      <c r="AW244" s="185"/>
      <c r="AX244" s="185"/>
      <c r="AY244" s="185"/>
      <c r="AZ244" s="185"/>
      <c r="BA244" s="185"/>
      <c r="BB244" s="185"/>
      <c r="BC244" s="185"/>
      <c r="BD244" s="185"/>
      <c r="BE244" s="185"/>
      <c r="BF244" s="185"/>
      <c r="BG244" s="185"/>
      <c r="BH244" s="185"/>
      <c r="BI244" s="185"/>
      <c r="BJ244" s="176" t="s">
        <v>4288</v>
      </c>
      <c r="BK244" s="185"/>
      <c r="BL244" s="185"/>
      <c r="BM244" s="185"/>
      <c r="BN244" s="185"/>
      <c r="BO244" s="185"/>
      <c r="BP244" s="185"/>
      <c r="BQ244" s="185"/>
      <c r="BR244" s="185"/>
      <c r="BS244" s="185"/>
      <c r="BT244" s="185"/>
      <c r="BU244" s="185"/>
      <c r="BV244" s="185"/>
      <c r="BW244" s="184"/>
      <c r="BX244" s="184"/>
      <c r="BY244" s="184"/>
      <c r="BZ244" s="186"/>
      <c r="CA244" s="186"/>
      <c r="CB244" s="186"/>
      <c r="CC244" s="186"/>
      <c r="CD244" s="186"/>
      <c r="CE244" s="186"/>
      <c r="CF244" s="186"/>
      <c r="CG244" s="186"/>
      <c r="CH244" s="186"/>
      <c r="CI244" s="186"/>
      <c r="CJ244" s="186"/>
      <c r="CK244" s="186"/>
      <c r="CL244" s="186"/>
      <c r="CM244" s="186"/>
      <c r="CN244" s="186"/>
      <c r="CO244" s="186"/>
      <c r="CP244" s="186"/>
      <c r="CQ244" s="186"/>
      <c r="CR244" s="186"/>
      <c r="CS244" s="178" t="s">
        <v>4289</v>
      </c>
      <c r="CT244" s="186"/>
      <c r="CU244" s="186"/>
      <c r="CV244" s="186"/>
      <c r="CW244" s="186"/>
      <c r="CX244" s="186"/>
      <c r="CY244" s="186"/>
      <c r="CZ244" s="186"/>
      <c r="DA244" s="186"/>
      <c r="DB244" s="186"/>
      <c r="DC244" s="186"/>
      <c r="DD244" s="186"/>
      <c r="DE244" s="186"/>
    </row>
    <row r="245" spans="34:109" ht="15" hidden="1" customHeight="1">
      <c r="AH245" s="184"/>
      <c r="AI245" s="184"/>
      <c r="AJ245" s="184"/>
      <c r="AK245" s="184"/>
      <c r="AL245" s="172" t="str">
        <f t="shared" si="9"/>
        <v/>
      </c>
      <c r="AM245" s="172" t="str">
        <f t="shared" si="10"/>
        <v/>
      </c>
      <c r="AN245" s="173" t="str">
        <f t="shared" si="11"/>
        <v/>
      </c>
      <c r="AO245" s="184"/>
      <c r="AP245" s="170">
        <v>243</v>
      </c>
      <c r="AQ245" s="185"/>
      <c r="AR245" s="185"/>
      <c r="AS245" s="185"/>
      <c r="AT245" s="185"/>
      <c r="AU245" s="185"/>
      <c r="AV245" s="185"/>
      <c r="AW245" s="185"/>
      <c r="AX245" s="185"/>
      <c r="AY245" s="185"/>
      <c r="AZ245" s="185"/>
      <c r="BA245" s="185"/>
      <c r="BB245" s="185"/>
      <c r="BC245" s="185"/>
      <c r="BD245" s="185"/>
      <c r="BE245" s="185"/>
      <c r="BF245" s="185"/>
      <c r="BG245" s="185"/>
      <c r="BH245" s="185"/>
      <c r="BI245" s="185"/>
      <c r="BJ245" s="176" t="s">
        <v>4290</v>
      </c>
      <c r="BK245" s="185"/>
      <c r="BL245" s="185"/>
      <c r="BM245" s="185"/>
      <c r="BN245" s="185"/>
      <c r="BO245" s="185"/>
      <c r="BP245" s="185"/>
      <c r="BQ245" s="185"/>
      <c r="BR245" s="185"/>
      <c r="BS245" s="185"/>
      <c r="BT245" s="185"/>
      <c r="BU245" s="185"/>
      <c r="BV245" s="185"/>
      <c r="BW245" s="184"/>
      <c r="BX245" s="184"/>
      <c r="BY245" s="184"/>
      <c r="BZ245" s="186"/>
      <c r="CA245" s="186"/>
      <c r="CB245" s="186"/>
      <c r="CC245" s="186"/>
      <c r="CD245" s="186"/>
      <c r="CE245" s="186"/>
      <c r="CF245" s="186"/>
      <c r="CG245" s="186"/>
      <c r="CH245" s="186"/>
      <c r="CI245" s="186"/>
      <c r="CJ245" s="186"/>
      <c r="CK245" s="186"/>
      <c r="CL245" s="186"/>
      <c r="CM245" s="186"/>
      <c r="CN245" s="186"/>
      <c r="CO245" s="186"/>
      <c r="CP245" s="186"/>
      <c r="CQ245" s="186"/>
      <c r="CR245" s="186"/>
      <c r="CS245" s="178" t="s">
        <v>4291</v>
      </c>
      <c r="CT245" s="186"/>
      <c r="CU245" s="186"/>
      <c r="CV245" s="186"/>
      <c r="CW245" s="186"/>
      <c r="CX245" s="186"/>
      <c r="CY245" s="186"/>
      <c r="CZ245" s="186"/>
      <c r="DA245" s="186"/>
      <c r="DB245" s="186"/>
      <c r="DC245" s="186"/>
      <c r="DD245" s="186"/>
      <c r="DE245" s="186"/>
    </row>
    <row r="246" spans="34:109" ht="15" hidden="1" customHeight="1">
      <c r="AH246" s="184"/>
      <c r="AI246" s="184"/>
      <c r="AJ246" s="184"/>
      <c r="AK246" s="184"/>
      <c r="AL246" s="172" t="str">
        <f t="shared" si="9"/>
        <v/>
      </c>
      <c r="AM246" s="172" t="str">
        <f t="shared" si="10"/>
        <v/>
      </c>
      <c r="AN246" s="173" t="str">
        <f t="shared" si="11"/>
        <v/>
      </c>
      <c r="AO246" s="184"/>
      <c r="AP246" s="170">
        <v>244</v>
      </c>
      <c r="AQ246" s="185"/>
      <c r="AR246" s="185"/>
      <c r="AS246" s="185"/>
      <c r="AT246" s="185"/>
      <c r="AU246" s="185"/>
      <c r="AV246" s="185"/>
      <c r="AW246" s="185"/>
      <c r="AX246" s="185"/>
      <c r="AY246" s="185"/>
      <c r="AZ246" s="185"/>
      <c r="BA246" s="185"/>
      <c r="BB246" s="185"/>
      <c r="BC246" s="185"/>
      <c r="BD246" s="185"/>
      <c r="BE246" s="185"/>
      <c r="BF246" s="185"/>
      <c r="BG246" s="185"/>
      <c r="BH246" s="185"/>
      <c r="BI246" s="185"/>
      <c r="BJ246" s="176" t="s">
        <v>4292</v>
      </c>
      <c r="BK246" s="185"/>
      <c r="BL246" s="185"/>
      <c r="BM246" s="185"/>
      <c r="BN246" s="185"/>
      <c r="BO246" s="185"/>
      <c r="BP246" s="185"/>
      <c r="BQ246" s="185"/>
      <c r="BR246" s="185"/>
      <c r="BS246" s="185"/>
      <c r="BT246" s="185"/>
      <c r="BU246" s="185"/>
      <c r="BV246" s="185"/>
      <c r="BW246" s="184"/>
      <c r="BX246" s="184"/>
      <c r="BY246" s="184"/>
      <c r="BZ246" s="186"/>
      <c r="CA246" s="186"/>
      <c r="CB246" s="186"/>
      <c r="CC246" s="186"/>
      <c r="CD246" s="186"/>
      <c r="CE246" s="186"/>
      <c r="CF246" s="186"/>
      <c r="CG246" s="186"/>
      <c r="CH246" s="186"/>
      <c r="CI246" s="186"/>
      <c r="CJ246" s="186"/>
      <c r="CK246" s="186"/>
      <c r="CL246" s="186"/>
      <c r="CM246" s="186"/>
      <c r="CN246" s="186"/>
      <c r="CO246" s="186"/>
      <c r="CP246" s="186"/>
      <c r="CQ246" s="186"/>
      <c r="CR246" s="186"/>
      <c r="CS246" s="178" t="s">
        <v>4293</v>
      </c>
      <c r="CT246" s="186"/>
      <c r="CU246" s="186"/>
      <c r="CV246" s="186"/>
      <c r="CW246" s="186"/>
      <c r="CX246" s="186"/>
      <c r="CY246" s="186"/>
      <c r="CZ246" s="186"/>
      <c r="DA246" s="186"/>
      <c r="DB246" s="186"/>
      <c r="DC246" s="186"/>
      <c r="DD246" s="186"/>
      <c r="DE246" s="186"/>
    </row>
    <row r="247" spans="34:109" ht="15" hidden="1" customHeight="1">
      <c r="AH247" s="184"/>
      <c r="AI247" s="184"/>
      <c r="AJ247" s="184"/>
      <c r="AK247" s="184"/>
      <c r="AL247" s="172" t="str">
        <f t="shared" si="9"/>
        <v/>
      </c>
      <c r="AM247" s="172" t="str">
        <f t="shared" si="10"/>
        <v/>
      </c>
      <c r="AN247" s="173" t="str">
        <f t="shared" si="11"/>
        <v/>
      </c>
      <c r="AO247" s="184"/>
      <c r="AP247" s="170">
        <v>245</v>
      </c>
      <c r="AQ247" s="185"/>
      <c r="AR247" s="185"/>
      <c r="AS247" s="185"/>
      <c r="AT247" s="185"/>
      <c r="AU247" s="185"/>
      <c r="AV247" s="185"/>
      <c r="AW247" s="185"/>
      <c r="AX247" s="185"/>
      <c r="AY247" s="185"/>
      <c r="AZ247" s="185"/>
      <c r="BA247" s="185"/>
      <c r="BB247" s="185"/>
      <c r="BC247" s="185"/>
      <c r="BD247" s="185"/>
      <c r="BE247" s="185"/>
      <c r="BF247" s="185"/>
      <c r="BG247" s="185"/>
      <c r="BH247" s="185"/>
      <c r="BI247" s="185"/>
      <c r="BJ247" s="176" t="s">
        <v>4294</v>
      </c>
      <c r="BK247" s="185"/>
      <c r="BL247" s="185"/>
      <c r="BM247" s="185"/>
      <c r="BN247" s="185"/>
      <c r="BO247" s="185"/>
      <c r="BP247" s="185"/>
      <c r="BQ247" s="185"/>
      <c r="BR247" s="185"/>
      <c r="BS247" s="185"/>
      <c r="BT247" s="185"/>
      <c r="BU247" s="185"/>
      <c r="BV247" s="185"/>
      <c r="BW247" s="184"/>
      <c r="BX247" s="184"/>
      <c r="BY247" s="184"/>
      <c r="BZ247" s="186"/>
      <c r="CA247" s="186"/>
      <c r="CB247" s="186"/>
      <c r="CC247" s="186"/>
      <c r="CD247" s="186"/>
      <c r="CE247" s="186"/>
      <c r="CF247" s="186"/>
      <c r="CG247" s="186"/>
      <c r="CH247" s="186"/>
      <c r="CI247" s="186"/>
      <c r="CJ247" s="186"/>
      <c r="CK247" s="186"/>
      <c r="CL247" s="186"/>
      <c r="CM247" s="186"/>
      <c r="CN247" s="186"/>
      <c r="CO247" s="186"/>
      <c r="CP247" s="186"/>
      <c r="CQ247" s="186"/>
      <c r="CR247" s="186"/>
      <c r="CS247" s="178" t="s">
        <v>4295</v>
      </c>
      <c r="CT247" s="186"/>
      <c r="CU247" s="186"/>
      <c r="CV247" s="186"/>
      <c r="CW247" s="186"/>
      <c r="CX247" s="186"/>
      <c r="CY247" s="186"/>
      <c r="CZ247" s="186"/>
      <c r="DA247" s="186"/>
      <c r="DB247" s="186"/>
      <c r="DC247" s="186"/>
      <c r="DD247" s="186"/>
      <c r="DE247" s="186"/>
    </row>
    <row r="248" spans="34:109" ht="15" hidden="1" customHeight="1">
      <c r="AH248" s="184"/>
      <c r="AI248" s="184"/>
      <c r="AJ248" s="184"/>
      <c r="AK248" s="184"/>
      <c r="AL248" s="172" t="str">
        <f t="shared" si="9"/>
        <v/>
      </c>
      <c r="AM248" s="172" t="str">
        <f t="shared" si="10"/>
        <v/>
      </c>
      <c r="AN248" s="173" t="str">
        <f t="shared" si="11"/>
        <v/>
      </c>
      <c r="AO248" s="184"/>
      <c r="AP248" s="170">
        <v>246</v>
      </c>
      <c r="AQ248" s="185"/>
      <c r="AR248" s="185"/>
      <c r="AS248" s="185"/>
      <c r="AT248" s="185"/>
      <c r="AU248" s="185"/>
      <c r="AV248" s="185"/>
      <c r="AW248" s="185"/>
      <c r="AX248" s="185"/>
      <c r="AY248" s="185"/>
      <c r="AZ248" s="185"/>
      <c r="BA248" s="185"/>
      <c r="BB248" s="185"/>
      <c r="BC248" s="185"/>
      <c r="BD248" s="185"/>
      <c r="BE248" s="185"/>
      <c r="BF248" s="185"/>
      <c r="BG248" s="185"/>
      <c r="BH248" s="185"/>
      <c r="BI248" s="185"/>
      <c r="BJ248" s="176" t="s">
        <v>4296</v>
      </c>
      <c r="BK248" s="185"/>
      <c r="BL248" s="185"/>
      <c r="BM248" s="185"/>
      <c r="BN248" s="185"/>
      <c r="BO248" s="185"/>
      <c r="BP248" s="185"/>
      <c r="BQ248" s="185"/>
      <c r="BR248" s="185"/>
      <c r="BS248" s="185"/>
      <c r="BT248" s="185"/>
      <c r="BU248" s="185"/>
      <c r="BV248" s="185"/>
      <c r="BW248" s="184"/>
      <c r="BX248" s="184"/>
      <c r="BY248" s="184"/>
      <c r="BZ248" s="186"/>
      <c r="CA248" s="186"/>
      <c r="CB248" s="186"/>
      <c r="CC248" s="186"/>
      <c r="CD248" s="186"/>
      <c r="CE248" s="186"/>
      <c r="CF248" s="186"/>
      <c r="CG248" s="186"/>
      <c r="CH248" s="186"/>
      <c r="CI248" s="186"/>
      <c r="CJ248" s="186"/>
      <c r="CK248" s="186"/>
      <c r="CL248" s="186"/>
      <c r="CM248" s="186"/>
      <c r="CN248" s="186"/>
      <c r="CO248" s="186"/>
      <c r="CP248" s="186"/>
      <c r="CQ248" s="186"/>
      <c r="CR248" s="186"/>
      <c r="CS248" s="178" t="s">
        <v>4297</v>
      </c>
      <c r="CT248" s="186"/>
      <c r="CU248" s="186"/>
      <c r="CV248" s="186"/>
      <c r="CW248" s="186"/>
      <c r="CX248" s="186"/>
      <c r="CY248" s="186"/>
      <c r="CZ248" s="186"/>
      <c r="DA248" s="186"/>
      <c r="DB248" s="186"/>
      <c r="DC248" s="186"/>
      <c r="DD248" s="186"/>
      <c r="DE248" s="186"/>
    </row>
    <row r="249" spans="34:109" ht="15" hidden="1" customHeight="1">
      <c r="AH249" s="184"/>
      <c r="AI249" s="184"/>
      <c r="AJ249" s="184"/>
      <c r="AK249" s="184"/>
      <c r="AL249" s="172" t="str">
        <f t="shared" si="9"/>
        <v/>
      </c>
      <c r="AM249" s="172" t="str">
        <f t="shared" si="10"/>
        <v/>
      </c>
      <c r="AN249" s="173" t="str">
        <f t="shared" si="11"/>
        <v/>
      </c>
      <c r="AO249" s="184"/>
      <c r="AP249" s="170">
        <v>247</v>
      </c>
      <c r="AQ249" s="185"/>
      <c r="AR249" s="185"/>
      <c r="AS249" s="185"/>
      <c r="AT249" s="185"/>
      <c r="AU249" s="185"/>
      <c r="AV249" s="185"/>
      <c r="AW249" s="185"/>
      <c r="AX249" s="185"/>
      <c r="AY249" s="185"/>
      <c r="AZ249" s="185"/>
      <c r="BA249" s="185"/>
      <c r="BB249" s="185"/>
      <c r="BC249" s="185"/>
      <c r="BD249" s="185"/>
      <c r="BE249" s="185"/>
      <c r="BF249" s="185"/>
      <c r="BG249" s="185"/>
      <c r="BH249" s="185"/>
      <c r="BI249" s="185"/>
      <c r="BJ249" s="176" t="s">
        <v>4298</v>
      </c>
      <c r="BK249" s="185"/>
      <c r="BL249" s="185"/>
      <c r="BM249" s="185"/>
      <c r="BN249" s="185"/>
      <c r="BO249" s="185"/>
      <c r="BP249" s="185"/>
      <c r="BQ249" s="185"/>
      <c r="BR249" s="185"/>
      <c r="BS249" s="185"/>
      <c r="BT249" s="185"/>
      <c r="BU249" s="185"/>
      <c r="BV249" s="185"/>
      <c r="BW249" s="184"/>
      <c r="BX249" s="184"/>
      <c r="BY249" s="184"/>
      <c r="BZ249" s="186"/>
      <c r="CA249" s="186"/>
      <c r="CB249" s="186"/>
      <c r="CC249" s="186"/>
      <c r="CD249" s="186"/>
      <c r="CE249" s="186"/>
      <c r="CF249" s="186"/>
      <c r="CG249" s="186"/>
      <c r="CH249" s="186"/>
      <c r="CI249" s="186"/>
      <c r="CJ249" s="186"/>
      <c r="CK249" s="186"/>
      <c r="CL249" s="186"/>
      <c r="CM249" s="186"/>
      <c r="CN249" s="186"/>
      <c r="CO249" s="186"/>
      <c r="CP249" s="186"/>
      <c r="CQ249" s="186"/>
      <c r="CR249" s="186"/>
      <c r="CS249" s="178" t="s">
        <v>4299</v>
      </c>
      <c r="CT249" s="186"/>
      <c r="CU249" s="186"/>
      <c r="CV249" s="186"/>
      <c r="CW249" s="186"/>
      <c r="CX249" s="186"/>
      <c r="CY249" s="186"/>
      <c r="CZ249" s="186"/>
      <c r="DA249" s="186"/>
      <c r="DB249" s="186"/>
      <c r="DC249" s="186"/>
      <c r="DD249" s="186"/>
      <c r="DE249" s="186"/>
    </row>
    <row r="250" spans="34:109" ht="15" hidden="1" customHeight="1">
      <c r="AH250" s="184"/>
      <c r="AI250" s="184"/>
      <c r="AJ250" s="184"/>
      <c r="AK250" s="184"/>
      <c r="AL250" s="172" t="str">
        <f t="shared" si="9"/>
        <v/>
      </c>
      <c r="AM250" s="172" t="str">
        <f t="shared" si="10"/>
        <v/>
      </c>
      <c r="AN250" s="173" t="str">
        <f t="shared" si="11"/>
        <v/>
      </c>
      <c r="AO250" s="184"/>
      <c r="AP250" s="170">
        <v>248</v>
      </c>
      <c r="AQ250" s="185"/>
      <c r="AR250" s="185"/>
      <c r="AS250" s="185"/>
      <c r="AT250" s="185"/>
      <c r="AU250" s="185"/>
      <c r="AV250" s="185"/>
      <c r="AW250" s="185"/>
      <c r="AX250" s="185"/>
      <c r="AY250" s="185"/>
      <c r="AZ250" s="185"/>
      <c r="BA250" s="185"/>
      <c r="BB250" s="185"/>
      <c r="BC250" s="185"/>
      <c r="BD250" s="185"/>
      <c r="BE250" s="185"/>
      <c r="BF250" s="185"/>
      <c r="BG250" s="185"/>
      <c r="BH250" s="185"/>
      <c r="BI250" s="185"/>
      <c r="BJ250" s="176" t="s">
        <v>4300</v>
      </c>
      <c r="BK250" s="185"/>
      <c r="BL250" s="185"/>
      <c r="BM250" s="185"/>
      <c r="BN250" s="185"/>
      <c r="BO250" s="185"/>
      <c r="BP250" s="185"/>
      <c r="BQ250" s="185"/>
      <c r="BR250" s="185"/>
      <c r="BS250" s="185"/>
      <c r="BT250" s="185"/>
      <c r="BU250" s="185"/>
      <c r="BV250" s="185"/>
      <c r="BW250" s="184"/>
      <c r="BX250" s="184"/>
      <c r="BY250" s="184"/>
      <c r="BZ250" s="186"/>
      <c r="CA250" s="186"/>
      <c r="CB250" s="186"/>
      <c r="CC250" s="186"/>
      <c r="CD250" s="186"/>
      <c r="CE250" s="186"/>
      <c r="CF250" s="186"/>
      <c r="CG250" s="186"/>
      <c r="CH250" s="186"/>
      <c r="CI250" s="186"/>
      <c r="CJ250" s="186"/>
      <c r="CK250" s="186"/>
      <c r="CL250" s="186"/>
      <c r="CM250" s="186"/>
      <c r="CN250" s="186"/>
      <c r="CO250" s="186"/>
      <c r="CP250" s="186"/>
      <c r="CQ250" s="186"/>
      <c r="CR250" s="186"/>
      <c r="CS250" s="178" t="s">
        <v>4301</v>
      </c>
      <c r="CT250" s="186"/>
      <c r="CU250" s="186"/>
      <c r="CV250" s="186"/>
      <c r="CW250" s="186"/>
      <c r="CX250" s="186"/>
      <c r="CY250" s="186"/>
      <c r="CZ250" s="186"/>
      <c r="DA250" s="186"/>
      <c r="DB250" s="186"/>
      <c r="DC250" s="186"/>
      <c r="DD250" s="186"/>
      <c r="DE250" s="186"/>
    </row>
    <row r="251" spans="34:109" ht="15" hidden="1" customHeight="1">
      <c r="AH251" s="184"/>
      <c r="AI251" s="184"/>
      <c r="AJ251" s="184"/>
      <c r="AK251" s="184"/>
      <c r="AL251" s="172" t="str">
        <f t="shared" si="9"/>
        <v/>
      </c>
      <c r="AM251" s="172" t="str">
        <f t="shared" si="10"/>
        <v/>
      </c>
      <c r="AN251" s="173" t="str">
        <f t="shared" si="11"/>
        <v/>
      </c>
      <c r="AO251" s="184"/>
      <c r="AP251" s="170">
        <v>249</v>
      </c>
      <c r="AQ251" s="185"/>
      <c r="AR251" s="185"/>
      <c r="AS251" s="185"/>
      <c r="AT251" s="185"/>
      <c r="AU251" s="185"/>
      <c r="AV251" s="185"/>
      <c r="AW251" s="185"/>
      <c r="AX251" s="185"/>
      <c r="AY251" s="185"/>
      <c r="AZ251" s="185"/>
      <c r="BA251" s="185"/>
      <c r="BB251" s="185"/>
      <c r="BC251" s="185"/>
      <c r="BD251" s="185"/>
      <c r="BE251" s="185"/>
      <c r="BF251" s="185"/>
      <c r="BG251" s="185"/>
      <c r="BH251" s="185"/>
      <c r="BI251" s="185"/>
      <c r="BJ251" s="176" t="s">
        <v>4302</v>
      </c>
      <c r="BK251" s="185"/>
      <c r="BL251" s="185"/>
      <c r="BM251" s="185"/>
      <c r="BN251" s="185"/>
      <c r="BO251" s="185"/>
      <c r="BP251" s="185"/>
      <c r="BQ251" s="185"/>
      <c r="BR251" s="185"/>
      <c r="BS251" s="185"/>
      <c r="BT251" s="185"/>
      <c r="BU251" s="185"/>
      <c r="BV251" s="185"/>
      <c r="BW251" s="184"/>
      <c r="BX251" s="184"/>
      <c r="BY251" s="184"/>
      <c r="BZ251" s="186"/>
      <c r="CA251" s="186"/>
      <c r="CB251" s="186"/>
      <c r="CC251" s="186"/>
      <c r="CD251" s="186"/>
      <c r="CE251" s="186"/>
      <c r="CF251" s="186"/>
      <c r="CG251" s="186"/>
      <c r="CH251" s="186"/>
      <c r="CI251" s="186"/>
      <c r="CJ251" s="186"/>
      <c r="CK251" s="186"/>
      <c r="CL251" s="186"/>
      <c r="CM251" s="186"/>
      <c r="CN251" s="186"/>
      <c r="CO251" s="186"/>
      <c r="CP251" s="186"/>
      <c r="CQ251" s="186"/>
      <c r="CR251" s="186"/>
      <c r="CS251" s="178" t="s">
        <v>4303</v>
      </c>
      <c r="CT251" s="186"/>
      <c r="CU251" s="186"/>
      <c r="CV251" s="186"/>
      <c r="CW251" s="186"/>
      <c r="CX251" s="186"/>
      <c r="CY251" s="186"/>
      <c r="CZ251" s="186"/>
      <c r="DA251" s="186"/>
      <c r="DB251" s="186"/>
      <c r="DC251" s="186"/>
      <c r="DD251" s="186"/>
      <c r="DE251" s="186"/>
    </row>
    <row r="252" spans="34:109" ht="15" hidden="1" customHeight="1">
      <c r="AH252" s="184"/>
      <c r="AI252" s="184"/>
      <c r="AJ252" s="184"/>
      <c r="AK252" s="184"/>
      <c r="AL252" s="172" t="str">
        <f t="shared" si="9"/>
        <v/>
      </c>
      <c r="AM252" s="172" t="str">
        <f t="shared" si="10"/>
        <v/>
      </c>
      <c r="AN252" s="173" t="str">
        <f t="shared" si="11"/>
        <v/>
      </c>
      <c r="AO252" s="184"/>
      <c r="AP252" s="170">
        <v>250</v>
      </c>
      <c r="AQ252" s="185"/>
      <c r="AR252" s="185"/>
      <c r="AS252" s="185"/>
      <c r="AT252" s="185"/>
      <c r="AU252" s="185"/>
      <c r="AV252" s="185"/>
      <c r="AW252" s="185"/>
      <c r="AX252" s="185"/>
      <c r="AY252" s="185"/>
      <c r="AZ252" s="185"/>
      <c r="BA252" s="185"/>
      <c r="BB252" s="185"/>
      <c r="BC252" s="185"/>
      <c r="BD252" s="185"/>
      <c r="BE252" s="185"/>
      <c r="BF252" s="185"/>
      <c r="BG252" s="185"/>
      <c r="BH252" s="185"/>
      <c r="BI252" s="185"/>
      <c r="BJ252" s="176" t="s">
        <v>4304</v>
      </c>
      <c r="BK252" s="185"/>
      <c r="BL252" s="185"/>
      <c r="BM252" s="185"/>
      <c r="BN252" s="185"/>
      <c r="BO252" s="185"/>
      <c r="BP252" s="185"/>
      <c r="BQ252" s="185"/>
      <c r="BR252" s="185"/>
      <c r="BS252" s="185"/>
      <c r="BT252" s="185"/>
      <c r="BU252" s="185"/>
      <c r="BV252" s="185"/>
      <c r="BW252" s="184"/>
      <c r="BX252" s="184"/>
      <c r="BY252" s="184"/>
      <c r="BZ252" s="186"/>
      <c r="CA252" s="186"/>
      <c r="CB252" s="186"/>
      <c r="CC252" s="186"/>
      <c r="CD252" s="186"/>
      <c r="CE252" s="186"/>
      <c r="CF252" s="186"/>
      <c r="CG252" s="186"/>
      <c r="CH252" s="186"/>
      <c r="CI252" s="186"/>
      <c r="CJ252" s="186"/>
      <c r="CK252" s="186"/>
      <c r="CL252" s="186"/>
      <c r="CM252" s="186"/>
      <c r="CN252" s="186"/>
      <c r="CO252" s="186"/>
      <c r="CP252" s="186"/>
      <c r="CQ252" s="186"/>
      <c r="CR252" s="186"/>
      <c r="CS252" s="178" t="s">
        <v>4305</v>
      </c>
      <c r="CT252" s="186"/>
      <c r="CU252" s="186"/>
      <c r="CV252" s="186"/>
      <c r="CW252" s="186"/>
      <c r="CX252" s="186"/>
      <c r="CY252" s="186"/>
      <c r="CZ252" s="186"/>
      <c r="DA252" s="186"/>
      <c r="DB252" s="186"/>
      <c r="DC252" s="186"/>
      <c r="DD252" s="186"/>
      <c r="DE252" s="186"/>
    </row>
    <row r="253" spans="34:109" ht="15" hidden="1" customHeight="1">
      <c r="AH253" s="184"/>
      <c r="AI253" s="184"/>
      <c r="AJ253" s="184"/>
      <c r="AK253" s="184"/>
      <c r="AL253" s="172" t="str">
        <f t="shared" si="9"/>
        <v/>
      </c>
      <c r="AM253" s="172" t="str">
        <f t="shared" si="10"/>
        <v/>
      </c>
      <c r="AN253" s="173" t="str">
        <f t="shared" si="11"/>
        <v/>
      </c>
      <c r="AO253" s="184"/>
      <c r="AP253" s="170">
        <v>251</v>
      </c>
      <c r="AQ253" s="185"/>
      <c r="AR253" s="185"/>
      <c r="AS253" s="185"/>
      <c r="AT253" s="185"/>
      <c r="AU253" s="185"/>
      <c r="AV253" s="185"/>
      <c r="AW253" s="185"/>
      <c r="AX253" s="185"/>
      <c r="AY253" s="185"/>
      <c r="AZ253" s="185"/>
      <c r="BA253" s="185"/>
      <c r="BB253" s="185"/>
      <c r="BC253" s="185"/>
      <c r="BD253" s="185"/>
      <c r="BE253" s="185"/>
      <c r="BF253" s="185"/>
      <c r="BG253" s="185"/>
      <c r="BH253" s="185"/>
      <c r="BI253" s="185"/>
      <c r="BJ253" s="176" t="s">
        <v>4306</v>
      </c>
      <c r="BK253" s="185"/>
      <c r="BL253" s="185"/>
      <c r="BM253" s="185"/>
      <c r="BN253" s="185"/>
      <c r="BO253" s="185"/>
      <c r="BP253" s="185"/>
      <c r="BQ253" s="185"/>
      <c r="BR253" s="185"/>
      <c r="BS253" s="185"/>
      <c r="BT253" s="185"/>
      <c r="BU253" s="185"/>
      <c r="BV253" s="185"/>
      <c r="BW253" s="184"/>
      <c r="BX253" s="184"/>
      <c r="BY253" s="184"/>
      <c r="BZ253" s="186"/>
      <c r="CA253" s="186"/>
      <c r="CB253" s="186"/>
      <c r="CC253" s="186"/>
      <c r="CD253" s="186"/>
      <c r="CE253" s="186"/>
      <c r="CF253" s="186"/>
      <c r="CG253" s="186"/>
      <c r="CH253" s="186"/>
      <c r="CI253" s="186"/>
      <c r="CJ253" s="186"/>
      <c r="CK253" s="186"/>
      <c r="CL253" s="186"/>
      <c r="CM253" s="186"/>
      <c r="CN253" s="186"/>
      <c r="CO253" s="186"/>
      <c r="CP253" s="186"/>
      <c r="CQ253" s="186"/>
      <c r="CR253" s="186"/>
      <c r="CS253" s="178" t="s">
        <v>4307</v>
      </c>
      <c r="CT253" s="186"/>
      <c r="CU253" s="186"/>
      <c r="CV253" s="186"/>
      <c r="CW253" s="186"/>
      <c r="CX253" s="186"/>
      <c r="CY253" s="186"/>
      <c r="CZ253" s="186"/>
      <c r="DA253" s="186"/>
      <c r="DB253" s="186"/>
      <c r="DC253" s="186"/>
      <c r="DD253" s="186"/>
      <c r="DE253" s="186"/>
    </row>
    <row r="254" spans="34:109" ht="15" hidden="1" customHeight="1">
      <c r="AH254" s="184"/>
      <c r="AI254" s="184"/>
      <c r="AJ254" s="184"/>
      <c r="AK254" s="184"/>
      <c r="AL254" s="172" t="str">
        <f t="shared" si="9"/>
        <v/>
      </c>
      <c r="AM254" s="172" t="str">
        <f t="shared" si="10"/>
        <v/>
      </c>
      <c r="AN254" s="173" t="str">
        <f t="shared" si="11"/>
        <v/>
      </c>
      <c r="AO254" s="184"/>
      <c r="AP254" s="170">
        <v>252</v>
      </c>
      <c r="AQ254" s="185"/>
      <c r="AR254" s="185"/>
      <c r="AS254" s="185"/>
      <c r="AT254" s="185"/>
      <c r="AU254" s="185"/>
      <c r="AV254" s="185"/>
      <c r="AW254" s="185"/>
      <c r="AX254" s="185"/>
      <c r="AY254" s="185"/>
      <c r="AZ254" s="185"/>
      <c r="BA254" s="185"/>
      <c r="BB254" s="185"/>
      <c r="BC254" s="185"/>
      <c r="BD254" s="185"/>
      <c r="BE254" s="185"/>
      <c r="BF254" s="185"/>
      <c r="BG254" s="185"/>
      <c r="BH254" s="185"/>
      <c r="BI254" s="185"/>
      <c r="BJ254" s="176" t="s">
        <v>4308</v>
      </c>
      <c r="BK254" s="185"/>
      <c r="BL254" s="185"/>
      <c r="BM254" s="185"/>
      <c r="BN254" s="185"/>
      <c r="BO254" s="185"/>
      <c r="BP254" s="185"/>
      <c r="BQ254" s="185"/>
      <c r="BR254" s="185"/>
      <c r="BS254" s="185"/>
      <c r="BT254" s="185"/>
      <c r="BU254" s="185"/>
      <c r="BV254" s="185"/>
      <c r="BW254" s="184"/>
      <c r="BX254" s="184"/>
      <c r="BY254" s="184"/>
      <c r="BZ254" s="186"/>
      <c r="CA254" s="186"/>
      <c r="CB254" s="186"/>
      <c r="CC254" s="186"/>
      <c r="CD254" s="186"/>
      <c r="CE254" s="186"/>
      <c r="CF254" s="186"/>
      <c r="CG254" s="186"/>
      <c r="CH254" s="186"/>
      <c r="CI254" s="186"/>
      <c r="CJ254" s="186"/>
      <c r="CK254" s="186"/>
      <c r="CL254" s="186"/>
      <c r="CM254" s="186"/>
      <c r="CN254" s="186"/>
      <c r="CO254" s="186"/>
      <c r="CP254" s="186"/>
      <c r="CQ254" s="186"/>
      <c r="CR254" s="186"/>
      <c r="CS254" s="178" t="s">
        <v>4309</v>
      </c>
      <c r="CT254" s="186"/>
      <c r="CU254" s="186"/>
      <c r="CV254" s="186"/>
      <c r="CW254" s="186"/>
      <c r="CX254" s="186"/>
      <c r="CY254" s="186"/>
      <c r="CZ254" s="186"/>
      <c r="DA254" s="186"/>
      <c r="DB254" s="186"/>
      <c r="DC254" s="186"/>
      <c r="DD254" s="186"/>
      <c r="DE254" s="186"/>
    </row>
    <row r="255" spans="34:109" ht="15" hidden="1" customHeight="1">
      <c r="AH255" s="184"/>
      <c r="AI255" s="184"/>
      <c r="AJ255" s="184"/>
      <c r="AK255" s="184"/>
      <c r="AL255" s="172" t="str">
        <f t="shared" si="9"/>
        <v/>
      </c>
      <c r="AM255" s="172" t="str">
        <f t="shared" si="10"/>
        <v/>
      </c>
      <c r="AN255" s="173" t="str">
        <f t="shared" si="11"/>
        <v/>
      </c>
      <c r="AO255" s="184"/>
      <c r="AP255" s="170">
        <v>253</v>
      </c>
      <c r="AQ255" s="185"/>
      <c r="AR255" s="185"/>
      <c r="AS255" s="185"/>
      <c r="AT255" s="185"/>
      <c r="AU255" s="185"/>
      <c r="AV255" s="185"/>
      <c r="AW255" s="185"/>
      <c r="AX255" s="185"/>
      <c r="AY255" s="185"/>
      <c r="AZ255" s="185"/>
      <c r="BA255" s="185"/>
      <c r="BB255" s="185"/>
      <c r="BC255" s="185"/>
      <c r="BD255" s="185"/>
      <c r="BE255" s="185"/>
      <c r="BF255" s="185"/>
      <c r="BG255" s="185"/>
      <c r="BH255" s="185"/>
      <c r="BI255" s="185"/>
      <c r="BJ255" s="176" t="s">
        <v>4310</v>
      </c>
      <c r="BK255" s="185"/>
      <c r="BL255" s="185"/>
      <c r="BM255" s="185"/>
      <c r="BN255" s="185"/>
      <c r="BO255" s="185"/>
      <c r="BP255" s="185"/>
      <c r="BQ255" s="185"/>
      <c r="BR255" s="185"/>
      <c r="BS255" s="185"/>
      <c r="BT255" s="185"/>
      <c r="BU255" s="185"/>
      <c r="BV255" s="185"/>
      <c r="BW255" s="184"/>
      <c r="BX255" s="184"/>
      <c r="BY255" s="184"/>
      <c r="BZ255" s="186"/>
      <c r="CA255" s="186"/>
      <c r="CB255" s="186"/>
      <c r="CC255" s="186"/>
      <c r="CD255" s="186"/>
      <c r="CE255" s="186"/>
      <c r="CF255" s="186"/>
      <c r="CG255" s="186"/>
      <c r="CH255" s="186"/>
      <c r="CI255" s="186"/>
      <c r="CJ255" s="186"/>
      <c r="CK255" s="186"/>
      <c r="CL255" s="186"/>
      <c r="CM255" s="186"/>
      <c r="CN255" s="186"/>
      <c r="CO255" s="186"/>
      <c r="CP255" s="186"/>
      <c r="CQ255" s="186"/>
      <c r="CR255" s="186"/>
      <c r="CS255" s="178" t="s">
        <v>4311</v>
      </c>
      <c r="CT255" s="186"/>
      <c r="CU255" s="186"/>
      <c r="CV255" s="186"/>
      <c r="CW255" s="186"/>
      <c r="CX255" s="186"/>
      <c r="CY255" s="186"/>
      <c r="CZ255" s="186"/>
      <c r="DA255" s="186"/>
      <c r="DB255" s="186"/>
      <c r="DC255" s="186"/>
      <c r="DD255" s="186"/>
      <c r="DE255" s="186"/>
    </row>
    <row r="256" spans="34:109" ht="15" hidden="1" customHeight="1">
      <c r="AH256" s="184"/>
      <c r="AI256" s="184"/>
      <c r="AJ256" s="184"/>
      <c r="AK256" s="184"/>
      <c r="AL256" s="172" t="str">
        <f t="shared" si="9"/>
        <v/>
      </c>
      <c r="AM256" s="172" t="str">
        <f t="shared" si="10"/>
        <v/>
      </c>
      <c r="AN256" s="173" t="str">
        <f t="shared" si="11"/>
        <v/>
      </c>
      <c r="AO256" s="184"/>
      <c r="AP256" s="170">
        <v>254</v>
      </c>
      <c r="AQ256" s="185"/>
      <c r="AR256" s="185"/>
      <c r="AS256" s="185"/>
      <c r="AT256" s="185"/>
      <c r="AU256" s="185"/>
      <c r="AV256" s="185"/>
      <c r="AW256" s="185"/>
      <c r="AX256" s="185"/>
      <c r="AY256" s="185"/>
      <c r="AZ256" s="185"/>
      <c r="BA256" s="185"/>
      <c r="BB256" s="185"/>
      <c r="BC256" s="185"/>
      <c r="BD256" s="185"/>
      <c r="BE256" s="185"/>
      <c r="BF256" s="185"/>
      <c r="BG256" s="185"/>
      <c r="BH256" s="185"/>
      <c r="BI256" s="185"/>
      <c r="BJ256" s="176" t="s">
        <v>4312</v>
      </c>
      <c r="BK256" s="185"/>
      <c r="BL256" s="185"/>
      <c r="BM256" s="185"/>
      <c r="BN256" s="185"/>
      <c r="BO256" s="185"/>
      <c r="BP256" s="185"/>
      <c r="BQ256" s="185"/>
      <c r="BR256" s="185"/>
      <c r="BS256" s="185"/>
      <c r="BT256" s="185"/>
      <c r="BU256" s="185"/>
      <c r="BV256" s="185"/>
      <c r="BW256" s="184"/>
      <c r="BX256" s="184"/>
      <c r="BY256" s="184"/>
      <c r="BZ256" s="186"/>
      <c r="CA256" s="186"/>
      <c r="CB256" s="186"/>
      <c r="CC256" s="186"/>
      <c r="CD256" s="186"/>
      <c r="CE256" s="186"/>
      <c r="CF256" s="186"/>
      <c r="CG256" s="186"/>
      <c r="CH256" s="186"/>
      <c r="CI256" s="186"/>
      <c r="CJ256" s="186"/>
      <c r="CK256" s="186"/>
      <c r="CL256" s="186"/>
      <c r="CM256" s="186"/>
      <c r="CN256" s="186"/>
      <c r="CO256" s="186"/>
      <c r="CP256" s="186"/>
      <c r="CQ256" s="186"/>
      <c r="CR256" s="186"/>
      <c r="CS256" s="178" t="s">
        <v>4313</v>
      </c>
      <c r="CT256" s="186"/>
      <c r="CU256" s="186"/>
      <c r="CV256" s="186"/>
      <c r="CW256" s="186"/>
      <c r="CX256" s="186"/>
      <c r="CY256" s="186"/>
      <c r="CZ256" s="186"/>
      <c r="DA256" s="186"/>
      <c r="DB256" s="186"/>
      <c r="DC256" s="186"/>
      <c r="DD256" s="186"/>
      <c r="DE256" s="186"/>
    </row>
    <row r="257" spans="34:109" ht="15" hidden="1" customHeight="1">
      <c r="AH257" s="184"/>
      <c r="AI257" s="184"/>
      <c r="AJ257" s="184"/>
      <c r="AK257" s="184"/>
      <c r="AL257" s="172" t="str">
        <f t="shared" si="9"/>
        <v/>
      </c>
      <c r="AM257" s="172" t="str">
        <f t="shared" si="10"/>
        <v/>
      </c>
      <c r="AN257" s="173" t="str">
        <f t="shared" si="11"/>
        <v/>
      </c>
      <c r="AO257" s="184"/>
      <c r="AP257" s="170">
        <v>255</v>
      </c>
      <c r="AQ257" s="185"/>
      <c r="AR257" s="185"/>
      <c r="AS257" s="185"/>
      <c r="AT257" s="185"/>
      <c r="AU257" s="185"/>
      <c r="AV257" s="185"/>
      <c r="AW257" s="185"/>
      <c r="AX257" s="185"/>
      <c r="AY257" s="185"/>
      <c r="AZ257" s="185"/>
      <c r="BA257" s="185"/>
      <c r="BB257" s="185"/>
      <c r="BC257" s="185"/>
      <c r="BD257" s="185"/>
      <c r="BE257" s="185"/>
      <c r="BF257" s="185"/>
      <c r="BG257" s="185"/>
      <c r="BH257" s="185"/>
      <c r="BI257" s="185"/>
      <c r="BJ257" s="176" t="s">
        <v>4314</v>
      </c>
      <c r="BK257" s="185"/>
      <c r="BL257" s="185"/>
      <c r="BM257" s="185"/>
      <c r="BN257" s="185"/>
      <c r="BO257" s="185"/>
      <c r="BP257" s="185"/>
      <c r="BQ257" s="185"/>
      <c r="BR257" s="185"/>
      <c r="BS257" s="185"/>
      <c r="BT257" s="185"/>
      <c r="BU257" s="185"/>
      <c r="BV257" s="185"/>
      <c r="BW257" s="184"/>
      <c r="BX257" s="184"/>
      <c r="BY257" s="184"/>
      <c r="BZ257" s="186"/>
      <c r="CA257" s="186"/>
      <c r="CB257" s="186"/>
      <c r="CC257" s="186"/>
      <c r="CD257" s="186"/>
      <c r="CE257" s="186"/>
      <c r="CF257" s="186"/>
      <c r="CG257" s="186"/>
      <c r="CH257" s="186"/>
      <c r="CI257" s="186"/>
      <c r="CJ257" s="186"/>
      <c r="CK257" s="186"/>
      <c r="CL257" s="186"/>
      <c r="CM257" s="186"/>
      <c r="CN257" s="186"/>
      <c r="CO257" s="186"/>
      <c r="CP257" s="186"/>
      <c r="CQ257" s="186"/>
      <c r="CR257" s="186"/>
      <c r="CS257" s="178" t="s">
        <v>4315</v>
      </c>
      <c r="CT257" s="186"/>
      <c r="CU257" s="186"/>
      <c r="CV257" s="186"/>
      <c r="CW257" s="186"/>
      <c r="CX257" s="186"/>
      <c r="CY257" s="186"/>
      <c r="CZ257" s="186"/>
      <c r="DA257" s="186"/>
      <c r="DB257" s="186"/>
      <c r="DC257" s="186"/>
      <c r="DD257" s="186"/>
      <c r="DE257" s="186"/>
    </row>
    <row r="258" spans="34:109" ht="15" hidden="1" customHeight="1">
      <c r="AH258" s="184"/>
      <c r="AI258" s="184"/>
      <c r="AJ258" s="184"/>
      <c r="AK258" s="184"/>
      <c r="AL258" s="172" t="str">
        <f t="shared" si="9"/>
        <v/>
      </c>
      <c r="AM258" s="172" t="str">
        <f t="shared" si="10"/>
        <v/>
      </c>
      <c r="AN258" s="173" t="str">
        <f t="shared" si="11"/>
        <v/>
      </c>
      <c r="AO258" s="184"/>
      <c r="AP258" s="170">
        <v>256</v>
      </c>
      <c r="AQ258" s="185"/>
      <c r="AR258" s="185"/>
      <c r="AS258" s="185"/>
      <c r="AT258" s="185"/>
      <c r="AU258" s="185"/>
      <c r="AV258" s="185"/>
      <c r="AW258" s="185"/>
      <c r="AX258" s="185"/>
      <c r="AY258" s="185"/>
      <c r="AZ258" s="185"/>
      <c r="BA258" s="185"/>
      <c r="BB258" s="185"/>
      <c r="BC258" s="185"/>
      <c r="BD258" s="185"/>
      <c r="BE258" s="185"/>
      <c r="BF258" s="185"/>
      <c r="BG258" s="185"/>
      <c r="BH258" s="185"/>
      <c r="BI258" s="185"/>
      <c r="BJ258" s="176" t="s">
        <v>4316</v>
      </c>
      <c r="BK258" s="185"/>
      <c r="BL258" s="185"/>
      <c r="BM258" s="185"/>
      <c r="BN258" s="185"/>
      <c r="BO258" s="185"/>
      <c r="BP258" s="185"/>
      <c r="BQ258" s="185"/>
      <c r="BR258" s="185"/>
      <c r="BS258" s="185"/>
      <c r="BT258" s="185"/>
      <c r="BU258" s="185"/>
      <c r="BV258" s="185"/>
      <c r="BW258" s="184"/>
      <c r="BX258" s="184"/>
      <c r="BY258" s="184"/>
      <c r="BZ258" s="186"/>
      <c r="CA258" s="186"/>
      <c r="CB258" s="186"/>
      <c r="CC258" s="186"/>
      <c r="CD258" s="186"/>
      <c r="CE258" s="186"/>
      <c r="CF258" s="186"/>
      <c r="CG258" s="186"/>
      <c r="CH258" s="186"/>
      <c r="CI258" s="186"/>
      <c r="CJ258" s="186"/>
      <c r="CK258" s="186"/>
      <c r="CL258" s="186"/>
      <c r="CM258" s="186"/>
      <c r="CN258" s="186"/>
      <c r="CO258" s="186"/>
      <c r="CP258" s="186"/>
      <c r="CQ258" s="186"/>
      <c r="CR258" s="186"/>
      <c r="CS258" s="178" t="s">
        <v>4317</v>
      </c>
      <c r="CT258" s="186"/>
      <c r="CU258" s="186"/>
      <c r="CV258" s="186"/>
      <c r="CW258" s="186"/>
      <c r="CX258" s="186"/>
      <c r="CY258" s="186"/>
      <c r="CZ258" s="186"/>
      <c r="DA258" s="186"/>
      <c r="DB258" s="186"/>
      <c r="DC258" s="186"/>
      <c r="DD258" s="186"/>
      <c r="DE258" s="186"/>
    </row>
    <row r="259" spans="34:109" ht="15" hidden="1" customHeight="1">
      <c r="AH259" s="184"/>
      <c r="AI259" s="184"/>
      <c r="AJ259" s="184"/>
      <c r="AK259" s="184"/>
      <c r="AL259" s="172" t="str">
        <f t="shared" si="9"/>
        <v/>
      </c>
      <c r="AM259" s="172" t="str">
        <f t="shared" si="10"/>
        <v/>
      </c>
      <c r="AN259" s="173" t="str">
        <f t="shared" si="11"/>
        <v/>
      </c>
      <c r="AO259" s="184"/>
      <c r="AP259" s="170">
        <v>257</v>
      </c>
      <c r="AQ259" s="185"/>
      <c r="AR259" s="185"/>
      <c r="AS259" s="185"/>
      <c r="AT259" s="185"/>
      <c r="AU259" s="185"/>
      <c r="AV259" s="185"/>
      <c r="AW259" s="185"/>
      <c r="AX259" s="185"/>
      <c r="AY259" s="185"/>
      <c r="AZ259" s="185"/>
      <c r="BA259" s="185"/>
      <c r="BB259" s="185"/>
      <c r="BC259" s="185"/>
      <c r="BD259" s="185"/>
      <c r="BE259" s="185"/>
      <c r="BF259" s="185"/>
      <c r="BG259" s="185"/>
      <c r="BH259" s="185"/>
      <c r="BI259" s="185"/>
      <c r="BJ259" s="176" t="s">
        <v>4318</v>
      </c>
      <c r="BK259" s="185"/>
      <c r="BL259" s="185"/>
      <c r="BM259" s="185"/>
      <c r="BN259" s="185"/>
      <c r="BO259" s="185"/>
      <c r="BP259" s="185"/>
      <c r="BQ259" s="185"/>
      <c r="BR259" s="185"/>
      <c r="BS259" s="185"/>
      <c r="BT259" s="185"/>
      <c r="BU259" s="185"/>
      <c r="BV259" s="185"/>
      <c r="BW259" s="184"/>
      <c r="BX259" s="184"/>
      <c r="BY259" s="184"/>
      <c r="BZ259" s="186"/>
      <c r="CA259" s="186"/>
      <c r="CB259" s="186"/>
      <c r="CC259" s="186"/>
      <c r="CD259" s="186"/>
      <c r="CE259" s="186"/>
      <c r="CF259" s="186"/>
      <c r="CG259" s="186"/>
      <c r="CH259" s="186"/>
      <c r="CI259" s="186"/>
      <c r="CJ259" s="186"/>
      <c r="CK259" s="186"/>
      <c r="CL259" s="186"/>
      <c r="CM259" s="186"/>
      <c r="CN259" s="186"/>
      <c r="CO259" s="186"/>
      <c r="CP259" s="186"/>
      <c r="CQ259" s="186"/>
      <c r="CR259" s="186"/>
      <c r="CS259" s="178" t="s">
        <v>4319</v>
      </c>
      <c r="CT259" s="186"/>
      <c r="CU259" s="186"/>
      <c r="CV259" s="186"/>
      <c r="CW259" s="186"/>
      <c r="CX259" s="186"/>
      <c r="CY259" s="186"/>
      <c r="CZ259" s="186"/>
      <c r="DA259" s="186"/>
      <c r="DB259" s="186"/>
      <c r="DC259" s="186"/>
      <c r="DD259" s="186"/>
      <c r="DE259" s="186"/>
    </row>
    <row r="260" spans="34:109" ht="15" hidden="1" customHeight="1">
      <c r="AH260" s="184"/>
      <c r="AI260" s="184"/>
      <c r="AJ260" s="184"/>
      <c r="AK260" s="184"/>
      <c r="AL260" s="172" t="str">
        <f t="shared" si="9"/>
        <v/>
      </c>
      <c r="AM260" s="172" t="str">
        <f t="shared" si="10"/>
        <v/>
      </c>
      <c r="AN260" s="173" t="str">
        <f t="shared" si="11"/>
        <v/>
      </c>
      <c r="AO260" s="184"/>
      <c r="AP260" s="170">
        <v>258</v>
      </c>
      <c r="AQ260" s="185"/>
      <c r="AR260" s="185"/>
      <c r="AS260" s="185"/>
      <c r="AT260" s="185"/>
      <c r="AU260" s="185"/>
      <c r="AV260" s="185"/>
      <c r="AW260" s="185"/>
      <c r="AX260" s="185"/>
      <c r="AY260" s="185"/>
      <c r="AZ260" s="185"/>
      <c r="BA260" s="185"/>
      <c r="BB260" s="185"/>
      <c r="BC260" s="185"/>
      <c r="BD260" s="185"/>
      <c r="BE260" s="185"/>
      <c r="BF260" s="185"/>
      <c r="BG260" s="185"/>
      <c r="BH260" s="185"/>
      <c r="BI260" s="185"/>
      <c r="BJ260" s="176" t="s">
        <v>4320</v>
      </c>
      <c r="BK260" s="185"/>
      <c r="BL260" s="185"/>
      <c r="BM260" s="185"/>
      <c r="BN260" s="185"/>
      <c r="BO260" s="185"/>
      <c r="BP260" s="185"/>
      <c r="BQ260" s="185"/>
      <c r="BR260" s="185"/>
      <c r="BS260" s="185"/>
      <c r="BT260" s="185"/>
      <c r="BU260" s="185"/>
      <c r="BV260" s="185"/>
      <c r="BW260" s="184"/>
      <c r="BX260" s="184"/>
      <c r="BY260" s="184"/>
      <c r="BZ260" s="186"/>
      <c r="CA260" s="186"/>
      <c r="CB260" s="186"/>
      <c r="CC260" s="186"/>
      <c r="CD260" s="186"/>
      <c r="CE260" s="186"/>
      <c r="CF260" s="186"/>
      <c r="CG260" s="186"/>
      <c r="CH260" s="186"/>
      <c r="CI260" s="186"/>
      <c r="CJ260" s="186"/>
      <c r="CK260" s="186"/>
      <c r="CL260" s="186"/>
      <c r="CM260" s="186"/>
      <c r="CN260" s="186"/>
      <c r="CO260" s="186"/>
      <c r="CP260" s="186"/>
      <c r="CQ260" s="186"/>
      <c r="CR260" s="186"/>
      <c r="CS260" s="178" t="s">
        <v>4321</v>
      </c>
      <c r="CT260" s="186"/>
      <c r="CU260" s="186"/>
      <c r="CV260" s="186"/>
      <c r="CW260" s="186"/>
      <c r="CX260" s="186"/>
      <c r="CY260" s="186"/>
      <c r="CZ260" s="186"/>
      <c r="DA260" s="186"/>
      <c r="DB260" s="186"/>
      <c r="DC260" s="186"/>
      <c r="DD260" s="186"/>
      <c r="DE260" s="186"/>
    </row>
    <row r="261" spans="34:109" ht="15" hidden="1" customHeight="1">
      <c r="AH261" s="184"/>
      <c r="AI261" s="184"/>
      <c r="AJ261" s="184"/>
      <c r="AK261" s="184"/>
      <c r="AL261" s="172" t="str">
        <f t="shared" ref="AL261:AL324" si="12">IFERROR(IF(HLOOKUP($N$10, $BZ$3:$DE$574, $AP261, FALSE )="", "", HLOOKUP($N$10, $BZ$3:$DE$574, $AP261, FALSE)), "")</f>
        <v/>
      </c>
      <c r="AM261" s="172" t="str">
        <f t="shared" ref="AM261:AM324" si="13">IFERROR(IF(AL261="", "", HLOOKUP($N$10, $AQ$3:$BV$574, AP261, FALSE)), "")</f>
        <v/>
      </c>
      <c r="AN261" s="173" t="str">
        <f t="shared" ref="AN261:AN324" si="14">MID(AM261, 3, 3)</f>
        <v/>
      </c>
      <c r="AO261" s="184"/>
      <c r="AP261" s="170">
        <v>259</v>
      </c>
      <c r="AQ261" s="185"/>
      <c r="AR261" s="185"/>
      <c r="AS261" s="185"/>
      <c r="AT261" s="185"/>
      <c r="AU261" s="185"/>
      <c r="AV261" s="185"/>
      <c r="AW261" s="185"/>
      <c r="AX261" s="185"/>
      <c r="AY261" s="185"/>
      <c r="AZ261" s="185"/>
      <c r="BA261" s="185"/>
      <c r="BB261" s="185"/>
      <c r="BC261" s="185"/>
      <c r="BD261" s="185"/>
      <c r="BE261" s="185"/>
      <c r="BF261" s="185"/>
      <c r="BG261" s="185"/>
      <c r="BH261" s="185"/>
      <c r="BI261" s="185"/>
      <c r="BJ261" s="176" t="s">
        <v>4322</v>
      </c>
      <c r="BK261" s="185"/>
      <c r="BL261" s="185"/>
      <c r="BM261" s="185"/>
      <c r="BN261" s="185"/>
      <c r="BO261" s="185"/>
      <c r="BP261" s="185"/>
      <c r="BQ261" s="185"/>
      <c r="BR261" s="185"/>
      <c r="BS261" s="185"/>
      <c r="BT261" s="185"/>
      <c r="BU261" s="185"/>
      <c r="BV261" s="185"/>
      <c r="BW261" s="184"/>
      <c r="BX261" s="184"/>
      <c r="BY261" s="184"/>
      <c r="BZ261" s="186"/>
      <c r="CA261" s="186"/>
      <c r="CB261" s="186"/>
      <c r="CC261" s="186"/>
      <c r="CD261" s="186"/>
      <c r="CE261" s="186"/>
      <c r="CF261" s="186"/>
      <c r="CG261" s="186"/>
      <c r="CH261" s="186"/>
      <c r="CI261" s="186"/>
      <c r="CJ261" s="186"/>
      <c r="CK261" s="186"/>
      <c r="CL261" s="186"/>
      <c r="CM261" s="186"/>
      <c r="CN261" s="186"/>
      <c r="CO261" s="186"/>
      <c r="CP261" s="186"/>
      <c r="CQ261" s="186"/>
      <c r="CR261" s="186"/>
      <c r="CS261" s="178" t="s">
        <v>4323</v>
      </c>
      <c r="CT261" s="186"/>
      <c r="CU261" s="186"/>
      <c r="CV261" s="186"/>
      <c r="CW261" s="186"/>
      <c r="CX261" s="186"/>
      <c r="CY261" s="186"/>
      <c r="CZ261" s="186"/>
      <c r="DA261" s="186"/>
      <c r="DB261" s="186"/>
      <c r="DC261" s="186"/>
      <c r="DD261" s="186"/>
      <c r="DE261" s="186"/>
    </row>
    <row r="262" spans="34:109" ht="15" hidden="1" customHeight="1">
      <c r="AH262" s="184"/>
      <c r="AI262" s="184"/>
      <c r="AJ262" s="184"/>
      <c r="AK262" s="184"/>
      <c r="AL262" s="172" t="str">
        <f t="shared" si="12"/>
        <v/>
      </c>
      <c r="AM262" s="172" t="str">
        <f t="shared" si="13"/>
        <v/>
      </c>
      <c r="AN262" s="173" t="str">
        <f t="shared" si="14"/>
        <v/>
      </c>
      <c r="AO262" s="184"/>
      <c r="AP262" s="170">
        <v>260</v>
      </c>
      <c r="AQ262" s="185"/>
      <c r="AR262" s="185"/>
      <c r="AS262" s="185"/>
      <c r="AT262" s="185"/>
      <c r="AU262" s="185"/>
      <c r="AV262" s="185"/>
      <c r="AW262" s="185"/>
      <c r="AX262" s="185"/>
      <c r="AY262" s="185"/>
      <c r="AZ262" s="185"/>
      <c r="BA262" s="185"/>
      <c r="BB262" s="185"/>
      <c r="BC262" s="185"/>
      <c r="BD262" s="185"/>
      <c r="BE262" s="185"/>
      <c r="BF262" s="185"/>
      <c r="BG262" s="185"/>
      <c r="BH262" s="185"/>
      <c r="BI262" s="185"/>
      <c r="BJ262" s="176" t="s">
        <v>4324</v>
      </c>
      <c r="BK262" s="185"/>
      <c r="BL262" s="185"/>
      <c r="BM262" s="185"/>
      <c r="BN262" s="185"/>
      <c r="BO262" s="185"/>
      <c r="BP262" s="185"/>
      <c r="BQ262" s="185"/>
      <c r="BR262" s="185"/>
      <c r="BS262" s="185"/>
      <c r="BT262" s="185"/>
      <c r="BU262" s="185"/>
      <c r="BV262" s="185"/>
      <c r="BW262" s="184"/>
      <c r="BX262" s="184"/>
      <c r="BY262" s="184"/>
      <c r="BZ262" s="186"/>
      <c r="CA262" s="186"/>
      <c r="CB262" s="186"/>
      <c r="CC262" s="186"/>
      <c r="CD262" s="186"/>
      <c r="CE262" s="186"/>
      <c r="CF262" s="186"/>
      <c r="CG262" s="186"/>
      <c r="CH262" s="186"/>
      <c r="CI262" s="186"/>
      <c r="CJ262" s="186"/>
      <c r="CK262" s="186"/>
      <c r="CL262" s="186"/>
      <c r="CM262" s="186"/>
      <c r="CN262" s="186"/>
      <c r="CO262" s="186"/>
      <c r="CP262" s="186"/>
      <c r="CQ262" s="186"/>
      <c r="CR262" s="186"/>
      <c r="CS262" s="178" t="s">
        <v>4325</v>
      </c>
      <c r="CT262" s="186"/>
      <c r="CU262" s="186"/>
      <c r="CV262" s="186"/>
      <c r="CW262" s="186"/>
      <c r="CX262" s="186"/>
      <c r="CY262" s="186"/>
      <c r="CZ262" s="186"/>
      <c r="DA262" s="186"/>
      <c r="DB262" s="186"/>
      <c r="DC262" s="186"/>
      <c r="DD262" s="186"/>
      <c r="DE262" s="186"/>
    </row>
    <row r="263" spans="34:109" ht="15" hidden="1" customHeight="1">
      <c r="AH263" s="184"/>
      <c r="AI263" s="184"/>
      <c r="AJ263" s="184"/>
      <c r="AK263" s="184"/>
      <c r="AL263" s="172" t="str">
        <f t="shared" si="12"/>
        <v/>
      </c>
      <c r="AM263" s="172" t="str">
        <f t="shared" si="13"/>
        <v/>
      </c>
      <c r="AN263" s="173" t="str">
        <f t="shared" si="14"/>
        <v/>
      </c>
      <c r="AO263" s="184"/>
      <c r="AP263" s="170">
        <v>261</v>
      </c>
      <c r="AQ263" s="185"/>
      <c r="AR263" s="185"/>
      <c r="AS263" s="185"/>
      <c r="AT263" s="185"/>
      <c r="AU263" s="185"/>
      <c r="AV263" s="185"/>
      <c r="AW263" s="185"/>
      <c r="AX263" s="185"/>
      <c r="AY263" s="185"/>
      <c r="AZ263" s="185"/>
      <c r="BA263" s="185"/>
      <c r="BB263" s="185"/>
      <c r="BC263" s="185"/>
      <c r="BD263" s="185"/>
      <c r="BE263" s="185"/>
      <c r="BF263" s="185"/>
      <c r="BG263" s="185"/>
      <c r="BH263" s="185"/>
      <c r="BI263" s="185"/>
      <c r="BJ263" s="176" t="s">
        <v>4326</v>
      </c>
      <c r="BK263" s="185"/>
      <c r="BL263" s="185"/>
      <c r="BM263" s="185"/>
      <c r="BN263" s="185"/>
      <c r="BO263" s="185"/>
      <c r="BP263" s="185"/>
      <c r="BQ263" s="185"/>
      <c r="BR263" s="185"/>
      <c r="BS263" s="185"/>
      <c r="BT263" s="185"/>
      <c r="BU263" s="185"/>
      <c r="BV263" s="185"/>
      <c r="BW263" s="184"/>
      <c r="BX263" s="184"/>
      <c r="BY263" s="184"/>
      <c r="BZ263" s="186"/>
      <c r="CA263" s="186"/>
      <c r="CB263" s="186"/>
      <c r="CC263" s="186"/>
      <c r="CD263" s="186"/>
      <c r="CE263" s="186"/>
      <c r="CF263" s="186"/>
      <c r="CG263" s="186"/>
      <c r="CH263" s="186"/>
      <c r="CI263" s="186"/>
      <c r="CJ263" s="186"/>
      <c r="CK263" s="186"/>
      <c r="CL263" s="186"/>
      <c r="CM263" s="186"/>
      <c r="CN263" s="186"/>
      <c r="CO263" s="186"/>
      <c r="CP263" s="186"/>
      <c r="CQ263" s="186"/>
      <c r="CR263" s="186"/>
      <c r="CS263" s="178" t="s">
        <v>4327</v>
      </c>
      <c r="CT263" s="186"/>
      <c r="CU263" s="186"/>
      <c r="CV263" s="186"/>
      <c r="CW263" s="186"/>
      <c r="CX263" s="186"/>
      <c r="CY263" s="186"/>
      <c r="CZ263" s="186"/>
      <c r="DA263" s="186"/>
      <c r="DB263" s="186"/>
      <c r="DC263" s="186"/>
      <c r="DD263" s="186"/>
      <c r="DE263" s="186"/>
    </row>
    <row r="264" spans="34:109" ht="15" hidden="1" customHeight="1">
      <c r="AH264" s="184"/>
      <c r="AI264" s="184"/>
      <c r="AJ264" s="184"/>
      <c r="AK264" s="184"/>
      <c r="AL264" s="172" t="str">
        <f t="shared" si="12"/>
        <v/>
      </c>
      <c r="AM264" s="172" t="str">
        <f t="shared" si="13"/>
        <v/>
      </c>
      <c r="AN264" s="173" t="str">
        <f t="shared" si="14"/>
        <v/>
      </c>
      <c r="AO264" s="184"/>
      <c r="AP264" s="170">
        <v>262</v>
      </c>
      <c r="AQ264" s="185"/>
      <c r="AR264" s="185"/>
      <c r="AS264" s="185"/>
      <c r="AT264" s="185"/>
      <c r="AU264" s="185"/>
      <c r="AV264" s="185"/>
      <c r="AW264" s="185"/>
      <c r="AX264" s="185"/>
      <c r="AY264" s="185"/>
      <c r="AZ264" s="185"/>
      <c r="BA264" s="185"/>
      <c r="BB264" s="185"/>
      <c r="BC264" s="185"/>
      <c r="BD264" s="185"/>
      <c r="BE264" s="185"/>
      <c r="BF264" s="185"/>
      <c r="BG264" s="185"/>
      <c r="BH264" s="185"/>
      <c r="BI264" s="185"/>
      <c r="BJ264" s="176" t="s">
        <v>4328</v>
      </c>
      <c r="BK264" s="185"/>
      <c r="BL264" s="185"/>
      <c r="BM264" s="185"/>
      <c r="BN264" s="185"/>
      <c r="BO264" s="185"/>
      <c r="BP264" s="185"/>
      <c r="BQ264" s="185"/>
      <c r="BR264" s="185"/>
      <c r="BS264" s="185"/>
      <c r="BT264" s="185"/>
      <c r="BU264" s="185"/>
      <c r="BV264" s="185"/>
      <c r="BW264" s="184"/>
      <c r="BX264" s="184"/>
      <c r="BY264" s="184"/>
      <c r="BZ264" s="186"/>
      <c r="CA264" s="186"/>
      <c r="CB264" s="186"/>
      <c r="CC264" s="186"/>
      <c r="CD264" s="186"/>
      <c r="CE264" s="186"/>
      <c r="CF264" s="186"/>
      <c r="CG264" s="186"/>
      <c r="CH264" s="186"/>
      <c r="CI264" s="186"/>
      <c r="CJ264" s="186"/>
      <c r="CK264" s="186"/>
      <c r="CL264" s="186"/>
      <c r="CM264" s="186"/>
      <c r="CN264" s="186"/>
      <c r="CO264" s="186"/>
      <c r="CP264" s="186"/>
      <c r="CQ264" s="186"/>
      <c r="CR264" s="186"/>
      <c r="CS264" s="178" t="s">
        <v>4329</v>
      </c>
      <c r="CT264" s="186"/>
      <c r="CU264" s="186"/>
      <c r="CV264" s="186"/>
      <c r="CW264" s="186"/>
      <c r="CX264" s="186"/>
      <c r="CY264" s="186"/>
      <c r="CZ264" s="186"/>
      <c r="DA264" s="186"/>
      <c r="DB264" s="186"/>
      <c r="DC264" s="186"/>
      <c r="DD264" s="186"/>
      <c r="DE264" s="186"/>
    </row>
    <row r="265" spans="34:109" ht="15" hidden="1" customHeight="1">
      <c r="AH265" s="184"/>
      <c r="AI265" s="184"/>
      <c r="AJ265" s="184"/>
      <c r="AK265" s="184"/>
      <c r="AL265" s="172" t="str">
        <f t="shared" si="12"/>
        <v/>
      </c>
      <c r="AM265" s="172" t="str">
        <f t="shared" si="13"/>
        <v/>
      </c>
      <c r="AN265" s="173" t="str">
        <f t="shared" si="14"/>
        <v/>
      </c>
      <c r="AO265" s="184"/>
      <c r="AP265" s="170">
        <v>263</v>
      </c>
      <c r="AQ265" s="185"/>
      <c r="AR265" s="185"/>
      <c r="AS265" s="185"/>
      <c r="AT265" s="185"/>
      <c r="AU265" s="185"/>
      <c r="AV265" s="185"/>
      <c r="AW265" s="185"/>
      <c r="AX265" s="185"/>
      <c r="AY265" s="185"/>
      <c r="AZ265" s="185"/>
      <c r="BA265" s="185"/>
      <c r="BB265" s="185"/>
      <c r="BC265" s="185"/>
      <c r="BD265" s="185"/>
      <c r="BE265" s="185"/>
      <c r="BF265" s="185"/>
      <c r="BG265" s="185"/>
      <c r="BH265" s="185"/>
      <c r="BI265" s="185"/>
      <c r="BJ265" s="176" t="s">
        <v>4330</v>
      </c>
      <c r="BK265" s="185"/>
      <c r="BL265" s="185"/>
      <c r="BM265" s="185"/>
      <c r="BN265" s="185"/>
      <c r="BO265" s="185"/>
      <c r="BP265" s="185"/>
      <c r="BQ265" s="185"/>
      <c r="BR265" s="185"/>
      <c r="BS265" s="185"/>
      <c r="BT265" s="185"/>
      <c r="BU265" s="185"/>
      <c r="BV265" s="185"/>
      <c r="BW265" s="184"/>
      <c r="BX265" s="184"/>
      <c r="BY265" s="184"/>
      <c r="BZ265" s="186"/>
      <c r="CA265" s="186"/>
      <c r="CB265" s="186"/>
      <c r="CC265" s="186"/>
      <c r="CD265" s="186"/>
      <c r="CE265" s="186"/>
      <c r="CF265" s="186"/>
      <c r="CG265" s="186"/>
      <c r="CH265" s="186"/>
      <c r="CI265" s="186"/>
      <c r="CJ265" s="186"/>
      <c r="CK265" s="186"/>
      <c r="CL265" s="186"/>
      <c r="CM265" s="186"/>
      <c r="CN265" s="186"/>
      <c r="CO265" s="186"/>
      <c r="CP265" s="186"/>
      <c r="CQ265" s="186"/>
      <c r="CR265" s="186"/>
      <c r="CS265" s="178" t="s">
        <v>4331</v>
      </c>
      <c r="CT265" s="186"/>
      <c r="CU265" s="186"/>
      <c r="CV265" s="186"/>
      <c r="CW265" s="186"/>
      <c r="CX265" s="186"/>
      <c r="CY265" s="186"/>
      <c r="CZ265" s="186"/>
      <c r="DA265" s="186"/>
      <c r="DB265" s="186"/>
      <c r="DC265" s="186"/>
      <c r="DD265" s="186"/>
      <c r="DE265" s="186"/>
    </row>
    <row r="266" spans="34:109" ht="15" hidden="1" customHeight="1">
      <c r="AH266" s="184"/>
      <c r="AI266" s="184"/>
      <c r="AJ266" s="184"/>
      <c r="AK266" s="184"/>
      <c r="AL266" s="172" t="str">
        <f t="shared" si="12"/>
        <v/>
      </c>
      <c r="AM266" s="172" t="str">
        <f t="shared" si="13"/>
        <v/>
      </c>
      <c r="AN266" s="173" t="str">
        <f t="shared" si="14"/>
        <v/>
      </c>
      <c r="AO266" s="184"/>
      <c r="AP266" s="170">
        <v>264</v>
      </c>
      <c r="AQ266" s="185"/>
      <c r="AR266" s="185"/>
      <c r="AS266" s="185"/>
      <c r="AT266" s="185"/>
      <c r="AU266" s="185"/>
      <c r="AV266" s="185"/>
      <c r="AW266" s="185"/>
      <c r="AX266" s="185"/>
      <c r="AY266" s="185"/>
      <c r="AZ266" s="185"/>
      <c r="BA266" s="185"/>
      <c r="BB266" s="185"/>
      <c r="BC266" s="185"/>
      <c r="BD266" s="185"/>
      <c r="BE266" s="185"/>
      <c r="BF266" s="185"/>
      <c r="BG266" s="185"/>
      <c r="BH266" s="185"/>
      <c r="BI266" s="185"/>
      <c r="BJ266" s="176" t="s">
        <v>4332</v>
      </c>
      <c r="BK266" s="185"/>
      <c r="BL266" s="185"/>
      <c r="BM266" s="185"/>
      <c r="BN266" s="185"/>
      <c r="BO266" s="185"/>
      <c r="BP266" s="185"/>
      <c r="BQ266" s="185"/>
      <c r="BR266" s="185"/>
      <c r="BS266" s="185"/>
      <c r="BT266" s="185"/>
      <c r="BU266" s="185"/>
      <c r="BV266" s="185"/>
      <c r="BW266" s="184"/>
      <c r="BX266" s="184"/>
      <c r="BY266" s="184"/>
      <c r="BZ266" s="186"/>
      <c r="CA266" s="186"/>
      <c r="CB266" s="186"/>
      <c r="CC266" s="186"/>
      <c r="CD266" s="186"/>
      <c r="CE266" s="186"/>
      <c r="CF266" s="186"/>
      <c r="CG266" s="186"/>
      <c r="CH266" s="186"/>
      <c r="CI266" s="186"/>
      <c r="CJ266" s="186"/>
      <c r="CK266" s="186"/>
      <c r="CL266" s="186"/>
      <c r="CM266" s="186"/>
      <c r="CN266" s="186"/>
      <c r="CO266" s="186"/>
      <c r="CP266" s="186"/>
      <c r="CQ266" s="186"/>
      <c r="CR266" s="186"/>
      <c r="CS266" s="178" t="s">
        <v>4333</v>
      </c>
      <c r="CT266" s="186"/>
      <c r="CU266" s="186"/>
      <c r="CV266" s="186"/>
      <c r="CW266" s="186"/>
      <c r="CX266" s="186"/>
      <c r="CY266" s="186"/>
      <c r="CZ266" s="186"/>
      <c r="DA266" s="186"/>
      <c r="DB266" s="186"/>
      <c r="DC266" s="186"/>
      <c r="DD266" s="186"/>
      <c r="DE266" s="186"/>
    </row>
    <row r="267" spans="34:109" ht="15" hidden="1" customHeight="1">
      <c r="AH267" s="184"/>
      <c r="AI267" s="184"/>
      <c r="AJ267" s="184"/>
      <c r="AK267" s="184"/>
      <c r="AL267" s="172" t="str">
        <f t="shared" si="12"/>
        <v/>
      </c>
      <c r="AM267" s="172" t="str">
        <f t="shared" si="13"/>
        <v/>
      </c>
      <c r="AN267" s="173" t="str">
        <f t="shared" si="14"/>
        <v/>
      </c>
      <c r="AO267" s="184"/>
      <c r="AP267" s="170">
        <v>265</v>
      </c>
      <c r="AQ267" s="185"/>
      <c r="AR267" s="185"/>
      <c r="AS267" s="185"/>
      <c r="AT267" s="185"/>
      <c r="AU267" s="185"/>
      <c r="AV267" s="185"/>
      <c r="AW267" s="185"/>
      <c r="AX267" s="185"/>
      <c r="AY267" s="185"/>
      <c r="AZ267" s="185"/>
      <c r="BA267" s="185"/>
      <c r="BB267" s="185"/>
      <c r="BC267" s="185"/>
      <c r="BD267" s="185"/>
      <c r="BE267" s="185"/>
      <c r="BF267" s="185"/>
      <c r="BG267" s="185"/>
      <c r="BH267" s="185"/>
      <c r="BI267" s="185"/>
      <c r="BJ267" s="176" t="s">
        <v>4334</v>
      </c>
      <c r="BK267" s="185"/>
      <c r="BL267" s="185"/>
      <c r="BM267" s="185"/>
      <c r="BN267" s="185"/>
      <c r="BO267" s="185"/>
      <c r="BP267" s="185"/>
      <c r="BQ267" s="185"/>
      <c r="BR267" s="185"/>
      <c r="BS267" s="185"/>
      <c r="BT267" s="185"/>
      <c r="BU267" s="185"/>
      <c r="BV267" s="185"/>
      <c r="BW267" s="184"/>
      <c r="BX267" s="184"/>
      <c r="BY267" s="184"/>
      <c r="BZ267" s="186"/>
      <c r="CA267" s="186"/>
      <c r="CB267" s="186"/>
      <c r="CC267" s="186"/>
      <c r="CD267" s="186"/>
      <c r="CE267" s="186"/>
      <c r="CF267" s="186"/>
      <c r="CG267" s="186"/>
      <c r="CH267" s="186"/>
      <c r="CI267" s="186"/>
      <c r="CJ267" s="186"/>
      <c r="CK267" s="186"/>
      <c r="CL267" s="186"/>
      <c r="CM267" s="186"/>
      <c r="CN267" s="186"/>
      <c r="CO267" s="186"/>
      <c r="CP267" s="186"/>
      <c r="CQ267" s="186"/>
      <c r="CR267" s="186"/>
      <c r="CS267" s="178" t="s">
        <v>4335</v>
      </c>
      <c r="CT267" s="186"/>
      <c r="CU267" s="186"/>
      <c r="CV267" s="186"/>
      <c r="CW267" s="186"/>
      <c r="CX267" s="186"/>
      <c r="CY267" s="186"/>
      <c r="CZ267" s="186"/>
      <c r="DA267" s="186"/>
      <c r="DB267" s="186"/>
      <c r="DC267" s="186"/>
      <c r="DD267" s="186"/>
      <c r="DE267" s="186"/>
    </row>
    <row r="268" spans="34:109" ht="15" hidden="1" customHeight="1">
      <c r="AH268" s="184"/>
      <c r="AI268" s="184"/>
      <c r="AJ268" s="184"/>
      <c r="AK268" s="184"/>
      <c r="AL268" s="172" t="str">
        <f t="shared" si="12"/>
        <v/>
      </c>
      <c r="AM268" s="172" t="str">
        <f t="shared" si="13"/>
        <v/>
      </c>
      <c r="AN268" s="173" t="str">
        <f t="shared" si="14"/>
        <v/>
      </c>
      <c r="AO268" s="184"/>
      <c r="AP268" s="170">
        <v>266</v>
      </c>
      <c r="AQ268" s="185"/>
      <c r="AR268" s="185"/>
      <c r="AS268" s="185"/>
      <c r="AT268" s="185"/>
      <c r="AU268" s="185"/>
      <c r="AV268" s="185"/>
      <c r="AW268" s="185"/>
      <c r="AX268" s="185"/>
      <c r="AY268" s="185"/>
      <c r="AZ268" s="185"/>
      <c r="BA268" s="185"/>
      <c r="BB268" s="185"/>
      <c r="BC268" s="185"/>
      <c r="BD268" s="185"/>
      <c r="BE268" s="185"/>
      <c r="BF268" s="185"/>
      <c r="BG268" s="185"/>
      <c r="BH268" s="185"/>
      <c r="BI268" s="185"/>
      <c r="BJ268" s="176" t="s">
        <v>4336</v>
      </c>
      <c r="BK268" s="185"/>
      <c r="BL268" s="185"/>
      <c r="BM268" s="185"/>
      <c r="BN268" s="185"/>
      <c r="BO268" s="185"/>
      <c r="BP268" s="185"/>
      <c r="BQ268" s="185"/>
      <c r="BR268" s="185"/>
      <c r="BS268" s="185"/>
      <c r="BT268" s="185"/>
      <c r="BU268" s="185"/>
      <c r="BV268" s="185"/>
      <c r="BW268" s="184"/>
      <c r="BX268" s="184"/>
      <c r="BY268" s="184"/>
      <c r="BZ268" s="186"/>
      <c r="CA268" s="186"/>
      <c r="CB268" s="186"/>
      <c r="CC268" s="186"/>
      <c r="CD268" s="186"/>
      <c r="CE268" s="186"/>
      <c r="CF268" s="186"/>
      <c r="CG268" s="186"/>
      <c r="CH268" s="186"/>
      <c r="CI268" s="186"/>
      <c r="CJ268" s="186"/>
      <c r="CK268" s="186"/>
      <c r="CL268" s="186"/>
      <c r="CM268" s="186"/>
      <c r="CN268" s="186"/>
      <c r="CO268" s="186"/>
      <c r="CP268" s="186"/>
      <c r="CQ268" s="186"/>
      <c r="CR268" s="186"/>
      <c r="CS268" s="178" t="s">
        <v>4337</v>
      </c>
      <c r="CT268" s="186"/>
      <c r="CU268" s="186"/>
      <c r="CV268" s="186"/>
      <c r="CW268" s="186"/>
      <c r="CX268" s="186"/>
      <c r="CY268" s="186"/>
      <c r="CZ268" s="186"/>
      <c r="DA268" s="186"/>
      <c r="DB268" s="186"/>
      <c r="DC268" s="186"/>
      <c r="DD268" s="186"/>
      <c r="DE268" s="186"/>
    </row>
    <row r="269" spans="34:109" ht="15" hidden="1" customHeight="1">
      <c r="AH269" s="184"/>
      <c r="AI269" s="184"/>
      <c r="AJ269" s="184"/>
      <c r="AK269" s="184"/>
      <c r="AL269" s="172" t="str">
        <f t="shared" si="12"/>
        <v/>
      </c>
      <c r="AM269" s="172" t="str">
        <f t="shared" si="13"/>
        <v/>
      </c>
      <c r="AN269" s="173" t="str">
        <f t="shared" si="14"/>
        <v/>
      </c>
      <c r="AO269" s="184"/>
      <c r="AP269" s="170">
        <v>267</v>
      </c>
      <c r="AQ269" s="185"/>
      <c r="AR269" s="185"/>
      <c r="AS269" s="185"/>
      <c r="AT269" s="185"/>
      <c r="AU269" s="185"/>
      <c r="AV269" s="185"/>
      <c r="AW269" s="185"/>
      <c r="AX269" s="185"/>
      <c r="AY269" s="185"/>
      <c r="AZ269" s="185"/>
      <c r="BA269" s="185"/>
      <c r="BB269" s="185"/>
      <c r="BC269" s="185"/>
      <c r="BD269" s="185"/>
      <c r="BE269" s="185"/>
      <c r="BF269" s="185"/>
      <c r="BG269" s="185"/>
      <c r="BH269" s="185"/>
      <c r="BI269" s="185"/>
      <c r="BJ269" s="176" t="s">
        <v>4338</v>
      </c>
      <c r="BK269" s="185"/>
      <c r="BL269" s="185"/>
      <c r="BM269" s="185"/>
      <c r="BN269" s="185"/>
      <c r="BO269" s="185"/>
      <c r="BP269" s="185"/>
      <c r="BQ269" s="185"/>
      <c r="BR269" s="185"/>
      <c r="BS269" s="185"/>
      <c r="BT269" s="185"/>
      <c r="BU269" s="185"/>
      <c r="BV269" s="185"/>
      <c r="BW269" s="184"/>
      <c r="BX269" s="184"/>
      <c r="BY269" s="184"/>
      <c r="BZ269" s="186"/>
      <c r="CA269" s="186"/>
      <c r="CB269" s="186"/>
      <c r="CC269" s="186"/>
      <c r="CD269" s="186"/>
      <c r="CE269" s="186"/>
      <c r="CF269" s="186"/>
      <c r="CG269" s="186"/>
      <c r="CH269" s="186"/>
      <c r="CI269" s="186"/>
      <c r="CJ269" s="186"/>
      <c r="CK269" s="186"/>
      <c r="CL269" s="186"/>
      <c r="CM269" s="186"/>
      <c r="CN269" s="186"/>
      <c r="CO269" s="186"/>
      <c r="CP269" s="186"/>
      <c r="CQ269" s="186"/>
      <c r="CR269" s="186"/>
      <c r="CS269" s="178" t="s">
        <v>4339</v>
      </c>
      <c r="CT269" s="186"/>
      <c r="CU269" s="186"/>
      <c r="CV269" s="186"/>
      <c r="CW269" s="186"/>
      <c r="CX269" s="186"/>
      <c r="CY269" s="186"/>
      <c r="CZ269" s="186"/>
      <c r="DA269" s="186"/>
      <c r="DB269" s="186"/>
      <c r="DC269" s="186"/>
      <c r="DD269" s="186"/>
      <c r="DE269" s="186"/>
    </row>
    <row r="270" spans="34:109" ht="15" hidden="1" customHeight="1">
      <c r="AH270" s="184"/>
      <c r="AI270" s="184"/>
      <c r="AJ270" s="184"/>
      <c r="AK270" s="184"/>
      <c r="AL270" s="172" t="str">
        <f t="shared" si="12"/>
        <v/>
      </c>
      <c r="AM270" s="172" t="str">
        <f t="shared" si="13"/>
        <v/>
      </c>
      <c r="AN270" s="173" t="str">
        <f t="shared" si="14"/>
        <v/>
      </c>
      <c r="AO270" s="184"/>
      <c r="AP270" s="170">
        <v>268</v>
      </c>
      <c r="AQ270" s="185"/>
      <c r="AR270" s="185"/>
      <c r="AS270" s="185"/>
      <c r="AT270" s="185"/>
      <c r="AU270" s="185"/>
      <c r="AV270" s="185"/>
      <c r="AW270" s="185"/>
      <c r="AX270" s="185"/>
      <c r="AY270" s="185"/>
      <c r="AZ270" s="185"/>
      <c r="BA270" s="185"/>
      <c r="BB270" s="185"/>
      <c r="BC270" s="185"/>
      <c r="BD270" s="185"/>
      <c r="BE270" s="185"/>
      <c r="BF270" s="185"/>
      <c r="BG270" s="185"/>
      <c r="BH270" s="185"/>
      <c r="BI270" s="185"/>
      <c r="BJ270" s="176" t="s">
        <v>4340</v>
      </c>
      <c r="BK270" s="185"/>
      <c r="BL270" s="185"/>
      <c r="BM270" s="185"/>
      <c r="BN270" s="185"/>
      <c r="BO270" s="185"/>
      <c r="BP270" s="185"/>
      <c r="BQ270" s="185"/>
      <c r="BR270" s="185"/>
      <c r="BS270" s="185"/>
      <c r="BT270" s="185"/>
      <c r="BU270" s="185"/>
      <c r="BV270" s="185"/>
      <c r="BW270" s="184"/>
      <c r="BX270" s="184"/>
      <c r="BY270" s="184"/>
      <c r="BZ270" s="186"/>
      <c r="CA270" s="186"/>
      <c r="CB270" s="186"/>
      <c r="CC270" s="186"/>
      <c r="CD270" s="186"/>
      <c r="CE270" s="186"/>
      <c r="CF270" s="186"/>
      <c r="CG270" s="186"/>
      <c r="CH270" s="186"/>
      <c r="CI270" s="186"/>
      <c r="CJ270" s="186"/>
      <c r="CK270" s="186"/>
      <c r="CL270" s="186"/>
      <c r="CM270" s="186"/>
      <c r="CN270" s="186"/>
      <c r="CO270" s="186"/>
      <c r="CP270" s="186"/>
      <c r="CQ270" s="186"/>
      <c r="CR270" s="186"/>
      <c r="CS270" s="178" t="s">
        <v>4341</v>
      </c>
      <c r="CT270" s="186"/>
      <c r="CU270" s="186"/>
      <c r="CV270" s="186"/>
      <c r="CW270" s="186"/>
      <c r="CX270" s="186"/>
      <c r="CY270" s="186"/>
      <c r="CZ270" s="186"/>
      <c r="DA270" s="186"/>
      <c r="DB270" s="186"/>
      <c r="DC270" s="186"/>
      <c r="DD270" s="186"/>
      <c r="DE270" s="186"/>
    </row>
    <row r="271" spans="34:109" ht="15" hidden="1" customHeight="1">
      <c r="AH271" s="184"/>
      <c r="AI271" s="184"/>
      <c r="AJ271" s="184"/>
      <c r="AK271" s="184"/>
      <c r="AL271" s="172" t="str">
        <f t="shared" si="12"/>
        <v/>
      </c>
      <c r="AM271" s="172" t="str">
        <f t="shared" si="13"/>
        <v/>
      </c>
      <c r="AN271" s="173" t="str">
        <f t="shared" si="14"/>
        <v/>
      </c>
      <c r="AO271" s="184"/>
      <c r="AP271" s="170">
        <v>269</v>
      </c>
      <c r="AQ271" s="185"/>
      <c r="AR271" s="185"/>
      <c r="AS271" s="185"/>
      <c r="AT271" s="185"/>
      <c r="AU271" s="185"/>
      <c r="AV271" s="185"/>
      <c r="AW271" s="185"/>
      <c r="AX271" s="185"/>
      <c r="AY271" s="185"/>
      <c r="AZ271" s="185"/>
      <c r="BA271" s="185"/>
      <c r="BB271" s="185"/>
      <c r="BC271" s="185"/>
      <c r="BD271" s="185"/>
      <c r="BE271" s="185"/>
      <c r="BF271" s="185"/>
      <c r="BG271" s="185"/>
      <c r="BH271" s="185"/>
      <c r="BI271" s="185"/>
      <c r="BJ271" s="176" t="s">
        <v>4342</v>
      </c>
      <c r="BK271" s="185"/>
      <c r="BL271" s="185"/>
      <c r="BM271" s="185"/>
      <c r="BN271" s="185"/>
      <c r="BO271" s="185"/>
      <c r="BP271" s="185"/>
      <c r="BQ271" s="185"/>
      <c r="BR271" s="185"/>
      <c r="BS271" s="185"/>
      <c r="BT271" s="185"/>
      <c r="BU271" s="185"/>
      <c r="BV271" s="185"/>
      <c r="BW271" s="184"/>
      <c r="BX271" s="184"/>
      <c r="BY271" s="184"/>
      <c r="BZ271" s="186"/>
      <c r="CA271" s="186"/>
      <c r="CB271" s="186"/>
      <c r="CC271" s="186"/>
      <c r="CD271" s="186"/>
      <c r="CE271" s="186"/>
      <c r="CF271" s="186"/>
      <c r="CG271" s="186"/>
      <c r="CH271" s="186"/>
      <c r="CI271" s="186"/>
      <c r="CJ271" s="186"/>
      <c r="CK271" s="186"/>
      <c r="CL271" s="186"/>
      <c r="CM271" s="186"/>
      <c r="CN271" s="186"/>
      <c r="CO271" s="186"/>
      <c r="CP271" s="186"/>
      <c r="CQ271" s="186"/>
      <c r="CR271" s="186"/>
      <c r="CS271" s="178" t="s">
        <v>4343</v>
      </c>
      <c r="CT271" s="186"/>
      <c r="CU271" s="186"/>
      <c r="CV271" s="186"/>
      <c r="CW271" s="186"/>
      <c r="CX271" s="186"/>
      <c r="CY271" s="186"/>
      <c r="CZ271" s="186"/>
      <c r="DA271" s="186"/>
      <c r="DB271" s="186"/>
      <c r="DC271" s="186"/>
      <c r="DD271" s="186"/>
      <c r="DE271" s="186"/>
    </row>
    <row r="272" spans="34:109" ht="15" hidden="1" customHeight="1">
      <c r="AH272" s="184"/>
      <c r="AI272" s="184"/>
      <c r="AJ272" s="184"/>
      <c r="AK272" s="184"/>
      <c r="AL272" s="172" t="str">
        <f t="shared" si="12"/>
        <v/>
      </c>
      <c r="AM272" s="172" t="str">
        <f t="shared" si="13"/>
        <v/>
      </c>
      <c r="AN272" s="173" t="str">
        <f t="shared" si="14"/>
        <v/>
      </c>
      <c r="AO272" s="184"/>
      <c r="AP272" s="170">
        <v>270</v>
      </c>
      <c r="AQ272" s="185"/>
      <c r="AR272" s="185"/>
      <c r="AS272" s="185"/>
      <c r="AT272" s="185"/>
      <c r="AU272" s="185"/>
      <c r="AV272" s="185"/>
      <c r="AW272" s="185"/>
      <c r="AX272" s="185"/>
      <c r="AY272" s="185"/>
      <c r="AZ272" s="185"/>
      <c r="BA272" s="185"/>
      <c r="BB272" s="185"/>
      <c r="BC272" s="185"/>
      <c r="BD272" s="185"/>
      <c r="BE272" s="185"/>
      <c r="BF272" s="185"/>
      <c r="BG272" s="185"/>
      <c r="BH272" s="185"/>
      <c r="BI272" s="185"/>
      <c r="BJ272" s="176" t="s">
        <v>4344</v>
      </c>
      <c r="BK272" s="185"/>
      <c r="BL272" s="185"/>
      <c r="BM272" s="185"/>
      <c r="BN272" s="185"/>
      <c r="BO272" s="185"/>
      <c r="BP272" s="185"/>
      <c r="BQ272" s="185"/>
      <c r="BR272" s="185"/>
      <c r="BS272" s="185"/>
      <c r="BT272" s="185"/>
      <c r="BU272" s="185"/>
      <c r="BV272" s="185"/>
      <c r="BW272" s="184"/>
      <c r="BX272" s="184"/>
      <c r="BY272" s="184"/>
      <c r="BZ272" s="186"/>
      <c r="CA272" s="186"/>
      <c r="CB272" s="186"/>
      <c r="CC272" s="186"/>
      <c r="CD272" s="186"/>
      <c r="CE272" s="186"/>
      <c r="CF272" s="186"/>
      <c r="CG272" s="186"/>
      <c r="CH272" s="186"/>
      <c r="CI272" s="186"/>
      <c r="CJ272" s="186"/>
      <c r="CK272" s="186"/>
      <c r="CL272" s="186"/>
      <c r="CM272" s="186"/>
      <c r="CN272" s="186"/>
      <c r="CO272" s="186"/>
      <c r="CP272" s="186"/>
      <c r="CQ272" s="186"/>
      <c r="CR272" s="186"/>
      <c r="CS272" s="178" t="s">
        <v>4345</v>
      </c>
      <c r="CT272" s="186"/>
      <c r="CU272" s="186"/>
      <c r="CV272" s="186"/>
      <c r="CW272" s="186"/>
      <c r="CX272" s="186"/>
      <c r="CY272" s="186"/>
      <c r="CZ272" s="186"/>
      <c r="DA272" s="186"/>
      <c r="DB272" s="186"/>
      <c r="DC272" s="186"/>
      <c r="DD272" s="186"/>
      <c r="DE272" s="186"/>
    </row>
    <row r="273" spans="34:109" ht="15" hidden="1" customHeight="1">
      <c r="AH273" s="184"/>
      <c r="AI273" s="184"/>
      <c r="AJ273" s="184"/>
      <c r="AK273" s="184"/>
      <c r="AL273" s="172" t="str">
        <f t="shared" si="12"/>
        <v/>
      </c>
      <c r="AM273" s="172" t="str">
        <f t="shared" si="13"/>
        <v/>
      </c>
      <c r="AN273" s="173" t="str">
        <f t="shared" si="14"/>
        <v/>
      </c>
      <c r="AO273" s="184"/>
      <c r="AP273" s="170">
        <v>271</v>
      </c>
      <c r="AQ273" s="185"/>
      <c r="AR273" s="185"/>
      <c r="AS273" s="185"/>
      <c r="AT273" s="185"/>
      <c r="AU273" s="185"/>
      <c r="AV273" s="185"/>
      <c r="AW273" s="185"/>
      <c r="AX273" s="185"/>
      <c r="AY273" s="185"/>
      <c r="AZ273" s="185"/>
      <c r="BA273" s="185"/>
      <c r="BB273" s="185"/>
      <c r="BC273" s="185"/>
      <c r="BD273" s="185"/>
      <c r="BE273" s="185"/>
      <c r="BF273" s="185"/>
      <c r="BG273" s="185"/>
      <c r="BH273" s="185"/>
      <c r="BI273" s="185"/>
      <c r="BJ273" s="176" t="s">
        <v>4346</v>
      </c>
      <c r="BK273" s="185"/>
      <c r="BL273" s="185"/>
      <c r="BM273" s="185"/>
      <c r="BN273" s="185"/>
      <c r="BO273" s="185"/>
      <c r="BP273" s="185"/>
      <c r="BQ273" s="185"/>
      <c r="BR273" s="185"/>
      <c r="BS273" s="185"/>
      <c r="BT273" s="185"/>
      <c r="BU273" s="185"/>
      <c r="BV273" s="185"/>
      <c r="BW273" s="184"/>
      <c r="BX273" s="184"/>
      <c r="BY273" s="184"/>
      <c r="BZ273" s="186"/>
      <c r="CA273" s="186"/>
      <c r="CB273" s="186"/>
      <c r="CC273" s="186"/>
      <c r="CD273" s="186"/>
      <c r="CE273" s="186"/>
      <c r="CF273" s="186"/>
      <c r="CG273" s="186"/>
      <c r="CH273" s="186"/>
      <c r="CI273" s="186"/>
      <c r="CJ273" s="186"/>
      <c r="CK273" s="186"/>
      <c r="CL273" s="186"/>
      <c r="CM273" s="186"/>
      <c r="CN273" s="186"/>
      <c r="CO273" s="186"/>
      <c r="CP273" s="186"/>
      <c r="CQ273" s="186"/>
      <c r="CR273" s="186"/>
      <c r="CS273" s="178" t="s">
        <v>4347</v>
      </c>
      <c r="CT273" s="186"/>
      <c r="CU273" s="186"/>
      <c r="CV273" s="186"/>
      <c r="CW273" s="186"/>
      <c r="CX273" s="186"/>
      <c r="CY273" s="186"/>
      <c r="CZ273" s="186"/>
      <c r="DA273" s="186"/>
      <c r="DB273" s="186"/>
      <c r="DC273" s="186"/>
      <c r="DD273" s="186"/>
      <c r="DE273" s="186"/>
    </row>
    <row r="274" spans="34:109" ht="15" hidden="1" customHeight="1">
      <c r="AH274" s="184"/>
      <c r="AI274" s="184"/>
      <c r="AJ274" s="184"/>
      <c r="AK274" s="184"/>
      <c r="AL274" s="172" t="str">
        <f t="shared" si="12"/>
        <v/>
      </c>
      <c r="AM274" s="172" t="str">
        <f t="shared" si="13"/>
        <v/>
      </c>
      <c r="AN274" s="173" t="str">
        <f t="shared" si="14"/>
        <v/>
      </c>
      <c r="AO274" s="184"/>
      <c r="AP274" s="170">
        <v>272</v>
      </c>
      <c r="AQ274" s="185"/>
      <c r="AR274" s="185"/>
      <c r="AS274" s="185"/>
      <c r="AT274" s="185"/>
      <c r="AU274" s="185"/>
      <c r="AV274" s="185"/>
      <c r="AW274" s="185"/>
      <c r="AX274" s="185"/>
      <c r="AY274" s="185"/>
      <c r="AZ274" s="185"/>
      <c r="BA274" s="185"/>
      <c r="BB274" s="185"/>
      <c r="BC274" s="185"/>
      <c r="BD274" s="185"/>
      <c r="BE274" s="185"/>
      <c r="BF274" s="185"/>
      <c r="BG274" s="185"/>
      <c r="BH274" s="185"/>
      <c r="BI274" s="185"/>
      <c r="BJ274" s="176" t="s">
        <v>4348</v>
      </c>
      <c r="BK274" s="185"/>
      <c r="BL274" s="185"/>
      <c r="BM274" s="185"/>
      <c r="BN274" s="185"/>
      <c r="BO274" s="185"/>
      <c r="BP274" s="185"/>
      <c r="BQ274" s="185"/>
      <c r="BR274" s="185"/>
      <c r="BS274" s="185"/>
      <c r="BT274" s="185"/>
      <c r="BU274" s="185"/>
      <c r="BV274" s="185"/>
      <c r="BW274" s="184"/>
      <c r="BX274" s="184"/>
      <c r="BY274" s="184"/>
      <c r="BZ274" s="186"/>
      <c r="CA274" s="186"/>
      <c r="CB274" s="186"/>
      <c r="CC274" s="186"/>
      <c r="CD274" s="186"/>
      <c r="CE274" s="186"/>
      <c r="CF274" s="186"/>
      <c r="CG274" s="186"/>
      <c r="CH274" s="186"/>
      <c r="CI274" s="186"/>
      <c r="CJ274" s="186"/>
      <c r="CK274" s="186"/>
      <c r="CL274" s="186"/>
      <c r="CM274" s="186"/>
      <c r="CN274" s="186"/>
      <c r="CO274" s="186"/>
      <c r="CP274" s="186"/>
      <c r="CQ274" s="186"/>
      <c r="CR274" s="186"/>
      <c r="CS274" s="178" t="s">
        <v>4349</v>
      </c>
      <c r="CT274" s="186"/>
      <c r="CU274" s="186"/>
      <c r="CV274" s="186"/>
      <c r="CW274" s="186"/>
      <c r="CX274" s="186"/>
      <c r="CY274" s="186"/>
      <c r="CZ274" s="186"/>
      <c r="DA274" s="186"/>
      <c r="DB274" s="186"/>
      <c r="DC274" s="186"/>
      <c r="DD274" s="186"/>
      <c r="DE274" s="186"/>
    </row>
    <row r="275" spans="34:109" ht="15" hidden="1" customHeight="1">
      <c r="AH275" s="184"/>
      <c r="AI275" s="184"/>
      <c r="AJ275" s="184"/>
      <c r="AK275" s="184"/>
      <c r="AL275" s="172" t="str">
        <f t="shared" si="12"/>
        <v/>
      </c>
      <c r="AM275" s="172" t="str">
        <f t="shared" si="13"/>
        <v/>
      </c>
      <c r="AN275" s="173" t="str">
        <f t="shared" si="14"/>
        <v/>
      </c>
      <c r="AO275" s="184"/>
      <c r="AP275" s="170">
        <v>273</v>
      </c>
      <c r="AQ275" s="185"/>
      <c r="AR275" s="185"/>
      <c r="AS275" s="185"/>
      <c r="AT275" s="185"/>
      <c r="AU275" s="185"/>
      <c r="AV275" s="185"/>
      <c r="AW275" s="185"/>
      <c r="AX275" s="185"/>
      <c r="AY275" s="185"/>
      <c r="AZ275" s="185"/>
      <c r="BA275" s="185"/>
      <c r="BB275" s="185"/>
      <c r="BC275" s="185"/>
      <c r="BD275" s="185"/>
      <c r="BE275" s="185"/>
      <c r="BF275" s="185"/>
      <c r="BG275" s="185"/>
      <c r="BH275" s="185"/>
      <c r="BI275" s="185"/>
      <c r="BJ275" s="176" t="s">
        <v>4350</v>
      </c>
      <c r="BK275" s="185"/>
      <c r="BL275" s="185"/>
      <c r="BM275" s="185"/>
      <c r="BN275" s="185"/>
      <c r="BO275" s="185"/>
      <c r="BP275" s="185"/>
      <c r="BQ275" s="185"/>
      <c r="BR275" s="185"/>
      <c r="BS275" s="185"/>
      <c r="BT275" s="185"/>
      <c r="BU275" s="185"/>
      <c r="BV275" s="185"/>
      <c r="BW275" s="184"/>
      <c r="BX275" s="184"/>
      <c r="BY275" s="184"/>
      <c r="BZ275" s="186"/>
      <c r="CA275" s="186"/>
      <c r="CB275" s="186"/>
      <c r="CC275" s="186"/>
      <c r="CD275" s="186"/>
      <c r="CE275" s="186"/>
      <c r="CF275" s="186"/>
      <c r="CG275" s="186"/>
      <c r="CH275" s="186"/>
      <c r="CI275" s="186"/>
      <c r="CJ275" s="186"/>
      <c r="CK275" s="186"/>
      <c r="CL275" s="186"/>
      <c r="CM275" s="186"/>
      <c r="CN275" s="186"/>
      <c r="CO275" s="186"/>
      <c r="CP275" s="186"/>
      <c r="CQ275" s="186"/>
      <c r="CR275" s="186"/>
      <c r="CS275" s="178" t="s">
        <v>4351</v>
      </c>
      <c r="CT275" s="186"/>
      <c r="CU275" s="186"/>
      <c r="CV275" s="186"/>
      <c r="CW275" s="186"/>
      <c r="CX275" s="186"/>
      <c r="CY275" s="186"/>
      <c r="CZ275" s="186"/>
      <c r="DA275" s="186"/>
      <c r="DB275" s="186"/>
      <c r="DC275" s="186"/>
      <c r="DD275" s="186"/>
      <c r="DE275" s="186"/>
    </row>
    <row r="276" spans="34:109" ht="15" hidden="1" customHeight="1">
      <c r="AH276" s="184"/>
      <c r="AI276" s="184"/>
      <c r="AJ276" s="184"/>
      <c r="AK276" s="184"/>
      <c r="AL276" s="172" t="str">
        <f t="shared" si="12"/>
        <v/>
      </c>
      <c r="AM276" s="172" t="str">
        <f t="shared" si="13"/>
        <v/>
      </c>
      <c r="AN276" s="173" t="str">
        <f t="shared" si="14"/>
        <v/>
      </c>
      <c r="AO276" s="184"/>
      <c r="AP276" s="170">
        <v>274</v>
      </c>
      <c r="AQ276" s="185"/>
      <c r="AR276" s="185"/>
      <c r="AS276" s="185"/>
      <c r="AT276" s="185"/>
      <c r="AU276" s="185"/>
      <c r="AV276" s="185"/>
      <c r="AW276" s="185"/>
      <c r="AX276" s="185"/>
      <c r="AY276" s="185"/>
      <c r="AZ276" s="185"/>
      <c r="BA276" s="185"/>
      <c r="BB276" s="185"/>
      <c r="BC276" s="185"/>
      <c r="BD276" s="185"/>
      <c r="BE276" s="185"/>
      <c r="BF276" s="185"/>
      <c r="BG276" s="185"/>
      <c r="BH276" s="185"/>
      <c r="BI276" s="185"/>
      <c r="BJ276" s="176" t="s">
        <v>4352</v>
      </c>
      <c r="BK276" s="185"/>
      <c r="BL276" s="185"/>
      <c r="BM276" s="185"/>
      <c r="BN276" s="185"/>
      <c r="BO276" s="185"/>
      <c r="BP276" s="185"/>
      <c r="BQ276" s="185"/>
      <c r="BR276" s="185"/>
      <c r="BS276" s="185"/>
      <c r="BT276" s="185"/>
      <c r="BU276" s="185"/>
      <c r="BV276" s="185"/>
      <c r="BW276" s="184"/>
      <c r="BX276" s="184"/>
      <c r="BY276" s="184"/>
      <c r="BZ276" s="186"/>
      <c r="CA276" s="186"/>
      <c r="CB276" s="186"/>
      <c r="CC276" s="186"/>
      <c r="CD276" s="186"/>
      <c r="CE276" s="186"/>
      <c r="CF276" s="186"/>
      <c r="CG276" s="186"/>
      <c r="CH276" s="186"/>
      <c r="CI276" s="186"/>
      <c r="CJ276" s="186"/>
      <c r="CK276" s="186"/>
      <c r="CL276" s="186"/>
      <c r="CM276" s="186"/>
      <c r="CN276" s="186"/>
      <c r="CO276" s="186"/>
      <c r="CP276" s="186"/>
      <c r="CQ276" s="186"/>
      <c r="CR276" s="186"/>
      <c r="CS276" s="178" t="s">
        <v>4353</v>
      </c>
      <c r="CT276" s="186"/>
      <c r="CU276" s="186"/>
      <c r="CV276" s="186"/>
      <c r="CW276" s="186"/>
      <c r="CX276" s="186"/>
      <c r="CY276" s="186"/>
      <c r="CZ276" s="186"/>
      <c r="DA276" s="186"/>
      <c r="DB276" s="186"/>
      <c r="DC276" s="186"/>
      <c r="DD276" s="186"/>
      <c r="DE276" s="186"/>
    </row>
    <row r="277" spans="34:109" ht="15" hidden="1" customHeight="1">
      <c r="AH277" s="184"/>
      <c r="AI277" s="184"/>
      <c r="AJ277" s="184"/>
      <c r="AK277" s="184"/>
      <c r="AL277" s="172" t="str">
        <f t="shared" si="12"/>
        <v/>
      </c>
      <c r="AM277" s="172" t="str">
        <f t="shared" si="13"/>
        <v/>
      </c>
      <c r="AN277" s="173" t="str">
        <f t="shared" si="14"/>
        <v/>
      </c>
      <c r="AO277" s="184"/>
      <c r="AP277" s="170">
        <v>275</v>
      </c>
      <c r="AQ277" s="185"/>
      <c r="AR277" s="185"/>
      <c r="AS277" s="185"/>
      <c r="AT277" s="185"/>
      <c r="AU277" s="185"/>
      <c r="AV277" s="185"/>
      <c r="AW277" s="185"/>
      <c r="AX277" s="185"/>
      <c r="AY277" s="185"/>
      <c r="AZ277" s="185"/>
      <c r="BA277" s="185"/>
      <c r="BB277" s="185"/>
      <c r="BC277" s="185"/>
      <c r="BD277" s="185"/>
      <c r="BE277" s="185"/>
      <c r="BF277" s="185"/>
      <c r="BG277" s="185"/>
      <c r="BH277" s="185"/>
      <c r="BI277" s="185"/>
      <c r="BJ277" s="176" t="s">
        <v>4354</v>
      </c>
      <c r="BK277" s="185"/>
      <c r="BL277" s="185"/>
      <c r="BM277" s="185"/>
      <c r="BN277" s="185"/>
      <c r="BO277" s="185"/>
      <c r="BP277" s="185"/>
      <c r="BQ277" s="185"/>
      <c r="BR277" s="185"/>
      <c r="BS277" s="185"/>
      <c r="BT277" s="185"/>
      <c r="BU277" s="185"/>
      <c r="BV277" s="185"/>
      <c r="BW277" s="184"/>
      <c r="BX277" s="184"/>
      <c r="BY277" s="184"/>
      <c r="BZ277" s="186"/>
      <c r="CA277" s="186"/>
      <c r="CB277" s="186"/>
      <c r="CC277" s="186"/>
      <c r="CD277" s="186"/>
      <c r="CE277" s="186"/>
      <c r="CF277" s="186"/>
      <c r="CG277" s="186"/>
      <c r="CH277" s="186"/>
      <c r="CI277" s="186"/>
      <c r="CJ277" s="186"/>
      <c r="CK277" s="186"/>
      <c r="CL277" s="186"/>
      <c r="CM277" s="186"/>
      <c r="CN277" s="186"/>
      <c r="CO277" s="186"/>
      <c r="CP277" s="186"/>
      <c r="CQ277" s="186"/>
      <c r="CR277" s="186"/>
      <c r="CS277" s="178" t="s">
        <v>4355</v>
      </c>
      <c r="CT277" s="186"/>
      <c r="CU277" s="186"/>
      <c r="CV277" s="186"/>
      <c r="CW277" s="186"/>
      <c r="CX277" s="186"/>
      <c r="CY277" s="186"/>
      <c r="CZ277" s="186"/>
      <c r="DA277" s="186"/>
      <c r="DB277" s="186"/>
      <c r="DC277" s="186"/>
      <c r="DD277" s="186"/>
      <c r="DE277" s="186"/>
    </row>
    <row r="278" spans="34:109" ht="15" hidden="1" customHeight="1">
      <c r="AH278" s="184"/>
      <c r="AI278" s="184"/>
      <c r="AJ278" s="184"/>
      <c r="AK278" s="184"/>
      <c r="AL278" s="172" t="str">
        <f t="shared" si="12"/>
        <v/>
      </c>
      <c r="AM278" s="172" t="str">
        <f t="shared" si="13"/>
        <v/>
      </c>
      <c r="AN278" s="173" t="str">
        <f t="shared" si="14"/>
        <v/>
      </c>
      <c r="AO278" s="184"/>
      <c r="AP278" s="170">
        <v>276</v>
      </c>
      <c r="AQ278" s="185"/>
      <c r="AR278" s="185"/>
      <c r="AS278" s="185"/>
      <c r="AT278" s="185"/>
      <c r="AU278" s="185"/>
      <c r="AV278" s="185"/>
      <c r="AW278" s="185"/>
      <c r="AX278" s="185"/>
      <c r="AY278" s="185"/>
      <c r="AZ278" s="185"/>
      <c r="BA278" s="185"/>
      <c r="BB278" s="185"/>
      <c r="BC278" s="185"/>
      <c r="BD278" s="185"/>
      <c r="BE278" s="185"/>
      <c r="BF278" s="185"/>
      <c r="BG278" s="185"/>
      <c r="BH278" s="185"/>
      <c r="BI278" s="185"/>
      <c r="BJ278" s="176" t="s">
        <v>4356</v>
      </c>
      <c r="BK278" s="185"/>
      <c r="BL278" s="185"/>
      <c r="BM278" s="185"/>
      <c r="BN278" s="185"/>
      <c r="BO278" s="185"/>
      <c r="BP278" s="185"/>
      <c r="BQ278" s="185"/>
      <c r="BR278" s="185"/>
      <c r="BS278" s="185"/>
      <c r="BT278" s="185"/>
      <c r="BU278" s="185"/>
      <c r="BV278" s="185"/>
      <c r="BW278" s="184"/>
      <c r="BX278" s="184"/>
      <c r="BY278" s="184"/>
      <c r="BZ278" s="186"/>
      <c r="CA278" s="186"/>
      <c r="CB278" s="186"/>
      <c r="CC278" s="186"/>
      <c r="CD278" s="186"/>
      <c r="CE278" s="186"/>
      <c r="CF278" s="186"/>
      <c r="CG278" s="186"/>
      <c r="CH278" s="186"/>
      <c r="CI278" s="186"/>
      <c r="CJ278" s="186"/>
      <c r="CK278" s="186"/>
      <c r="CL278" s="186"/>
      <c r="CM278" s="186"/>
      <c r="CN278" s="186"/>
      <c r="CO278" s="186"/>
      <c r="CP278" s="186"/>
      <c r="CQ278" s="186"/>
      <c r="CR278" s="186"/>
      <c r="CS278" s="178" t="s">
        <v>4357</v>
      </c>
      <c r="CT278" s="186"/>
      <c r="CU278" s="186"/>
      <c r="CV278" s="186"/>
      <c r="CW278" s="186"/>
      <c r="CX278" s="186"/>
      <c r="CY278" s="186"/>
      <c r="CZ278" s="186"/>
      <c r="DA278" s="186"/>
      <c r="DB278" s="186"/>
      <c r="DC278" s="186"/>
      <c r="DD278" s="186"/>
      <c r="DE278" s="186"/>
    </row>
    <row r="279" spans="34:109" ht="15" hidden="1" customHeight="1">
      <c r="AH279" s="184"/>
      <c r="AI279" s="184"/>
      <c r="AJ279" s="184"/>
      <c r="AK279" s="184"/>
      <c r="AL279" s="172" t="str">
        <f t="shared" si="12"/>
        <v/>
      </c>
      <c r="AM279" s="172" t="str">
        <f t="shared" si="13"/>
        <v/>
      </c>
      <c r="AN279" s="173" t="str">
        <f t="shared" si="14"/>
        <v/>
      </c>
      <c r="AO279" s="184"/>
      <c r="AP279" s="170">
        <v>277</v>
      </c>
      <c r="AQ279" s="185"/>
      <c r="AR279" s="185"/>
      <c r="AS279" s="185"/>
      <c r="AT279" s="185"/>
      <c r="AU279" s="185"/>
      <c r="AV279" s="185"/>
      <c r="AW279" s="185"/>
      <c r="AX279" s="185"/>
      <c r="AY279" s="185"/>
      <c r="AZ279" s="185"/>
      <c r="BA279" s="185"/>
      <c r="BB279" s="185"/>
      <c r="BC279" s="185"/>
      <c r="BD279" s="185"/>
      <c r="BE279" s="185"/>
      <c r="BF279" s="185"/>
      <c r="BG279" s="185"/>
      <c r="BH279" s="185"/>
      <c r="BI279" s="185"/>
      <c r="BJ279" s="176" t="s">
        <v>4358</v>
      </c>
      <c r="BK279" s="185"/>
      <c r="BL279" s="185"/>
      <c r="BM279" s="185"/>
      <c r="BN279" s="185"/>
      <c r="BO279" s="185"/>
      <c r="BP279" s="185"/>
      <c r="BQ279" s="185"/>
      <c r="BR279" s="185"/>
      <c r="BS279" s="185"/>
      <c r="BT279" s="185"/>
      <c r="BU279" s="185"/>
      <c r="BV279" s="185"/>
      <c r="BW279" s="184"/>
      <c r="BX279" s="184"/>
      <c r="BY279" s="184"/>
      <c r="BZ279" s="186"/>
      <c r="CA279" s="186"/>
      <c r="CB279" s="186"/>
      <c r="CC279" s="186"/>
      <c r="CD279" s="186"/>
      <c r="CE279" s="186"/>
      <c r="CF279" s="186"/>
      <c r="CG279" s="186"/>
      <c r="CH279" s="186"/>
      <c r="CI279" s="186"/>
      <c r="CJ279" s="186"/>
      <c r="CK279" s="186"/>
      <c r="CL279" s="186"/>
      <c r="CM279" s="186"/>
      <c r="CN279" s="186"/>
      <c r="CO279" s="186"/>
      <c r="CP279" s="186"/>
      <c r="CQ279" s="186"/>
      <c r="CR279" s="186"/>
      <c r="CS279" s="178" t="s">
        <v>4359</v>
      </c>
      <c r="CT279" s="186"/>
      <c r="CU279" s="186"/>
      <c r="CV279" s="186"/>
      <c r="CW279" s="186"/>
      <c r="CX279" s="186"/>
      <c r="CY279" s="186"/>
      <c r="CZ279" s="186"/>
      <c r="DA279" s="186"/>
      <c r="DB279" s="186"/>
      <c r="DC279" s="186"/>
      <c r="DD279" s="186"/>
      <c r="DE279" s="186"/>
    </row>
    <row r="280" spans="34:109" ht="15" hidden="1" customHeight="1">
      <c r="AH280" s="184"/>
      <c r="AI280" s="184"/>
      <c r="AJ280" s="184"/>
      <c r="AK280" s="184"/>
      <c r="AL280" s="172" t="str">
        <f t="shared" si="12"/>
        <v/>
      </c>
      <c r="AM280" s="172" t="str">
        <f t="shared" si="13"/>
        <v/>
      </c>
      <c r="AN280" s="173" t="str">
        <f t="shared" si="14"/>
        <v/>
      </c>
      <c r="AO280" s="184"/>
      <c r="AP280" s="170">
        <v>278</v>
      </c>
      <c r="AQ280" s="185"/>
      <c r="AR280" s="185"/>
      <c r="AS280" s="185"/>
      <c r="AT280" s="185"/>
      <c r="AU280" s="185"/>
      <c r="AV280" s="185"/>
      <c r="AW280" s="185"/>
      <c r="AX280" s="185"/>
      <c r="AY280" s="185"/>
      <c r="AZ280" s="185"/>
      <c r="BA280" s="185"/>
      <c r="BB280" s="185"/>
      <c r="BC280" s="185"/>
      <c r="BD280" s="185"/>
      <c r="BE280" s="185"/>
      <c r="BF280" s="185"/>
      <c r="BG280" s="185"/>
      <c r="BH280" s="185"/>
      <c r="BI280" s="185"/>
      <c r="BJ280" s="176" t="s">
        <v>4360</v>
      </c>
      <c r="BK280" s="185"/>
      <c r="BL280" s="185"/>
      <c r="BM280" s="185"/>
      <c r="BN280" s="185"/>
      <c r="BO280" s="185"/>
      <c r="BP280" s="185"/>
      <c r="BQ280" s="185"/>
      <c r="BR280" s="185"/>
      <c r="BS280" s="185"/>
      <c r="BT280" s="185"/>
      <c r="BU280" s="185"/>
      <c r="BV280" s="185"/>
      <c r="BW280" s="184"/>
      <c r="BX280" s="184"/>
      <c r="BY280" s="184"/>
      <c r="BZ280" s="186"/>
      <c r="CA280" s="186"/>
      <c r="CB280" s="186"/>
      <c r="CC280" s="186"/>
      <c r="CD280" s="186"/>
      <c r="CE280" s="186"/>
      <c r="CF280" s="186"/>
      <c r="CG280" s="186"/>
      <c r="CH280" s="186"/>
      <c r="CI280" s="186"/>
      <c r="CJ280" s="186"/>
      <c r="CK280" s="186"/>
      <c r="CL280" s="186"/>
      <c r="CM280" s="186"/>
      <c r="CN280" s="186"/>
      <c r="CO280" s="186"/>
      <c r="CP280" s="186"/>
      <c r="CQ280" s="186"/>
      <c r="CR280" s="186"/>
      <c r="CS280" s="178" t="s">
        <v>4361</v>
      </c>
      <c r="CT280" s="186"/>
      <c r="CU280" s="186"/>
      <c r="CV280" s="186"/>
      <c r="CW280" s="186"/>
      <c r="CX280" s="186"/>
      <c r="CY280" s="186"/>
      <c r="CZ280" s="186"/>
      <c r="DA280" s="186"/>
      <c r="DB280" s="186"/>
      <c r="DC280" s="186"/>
      <c r="DD280" s="186"/>
      <c r="DE280" s="186"/>
    </row>
    <row r="281" spans="34:109" ht="15" hidden="1" customHeight="1">
      <c r="AH281" s="184"/>
      <c r="AI281" s="184"/>
      <c r="AJ281" s="184"/>
      <c r="AK281" s="184"/>
      <c r="AL281" s="172" t="str">
        <f t="shared" si="12"/>
        <v/>
      </c>
      <c r="AM281" s="172" t="str">
        <f t="shared" si="13"/>
        <v/>
      </c>
      <c r="AN281" s="173" t="str">
        <f t="shared" si="14"/>
        <v/>
      </c>
      <c r="AO281" s="184"/>
      <c r="AP281" s="170">
        <v>279</v>
      </c>
      <c r="AQ281" s="185"/>
      <c r="AR281" s="185"/>
      <c r="AS281" s="185"/>
      <c r="AT281" s="185"/>
      <c r="AU281" s="185"/>
      <c r="AV281" s="185"/>
      <c r="AW281" s="185"/>
      <c r="AX281" s="185"/>
      <c r="AY281" s="185"/>
      <c r="AZ281" s="185"/>
      <c r="BA281" s="185"/>
      <c r="BB281" s="185"/>
      <c r="BC281" s="185"/>
      <c r="BD281" s="185"/>
      <c r="BE281" s="185"/>
      <c r="BF281" s="185"/>
      <c r="BG281" s="185"/>
      <c r="BH281" s="185"/>
      <c r="BI281" s="185"/>
      <c r="BJ281" s="176" t="s">
        <v>4362</v>
      </c>
      <c r="BK281" s="185"/>
      <c r="BL281" s="185"/>
      <c r="BM281" s="185"/>
      <c r="BN281" s="185"/>
      <c r="BO281" s="185"/>
      <c r="BP281" s="185"/>
      <c r="BQ281" s="185"/>
      <c r="BR281" s="185"/>
      <c r="BS281" s="185"/>
      <c r="BT281" s="185"/>
      <c r="BU281" s="185"/>
      <c r="BV281" s="185"/>
      <c r="BW281" s="184"/>
      <c r="BX281" s="184"/>
      <c r="BY281" s="184"/>
      <c r="BZ281" s="186"/>
      <c r="CA281" s="186"/>
      <c r="CB281" s="186"/>
      <c r="CC281" s="186"/>
      <c r="CD281" s="186"/>
      <c r="CE281" s="186"/>
      <c r="CF281" s="186"/>
      <c r="CG281" s="186"/>
      <c r="CH281" s="186"/>
      <c r="CI281" s="186"/>
      <c r="CJ281" s="186"/>
      <c r="CK281" s="186"/>
      <c r="CL281" s="186"/>
      <c r="CM281" s="186"/>
      <c r="CN281" s="186"/>
      <c r="CO281" s="186"/>
      <c r="CP281" s="186"/>
      <c r="CQ281" s="186"/>
      <c r="CR281" s="186"/>
      <c r="CS281" s="178" t="s">
        <v>4363</v>
      </c>
      <c r="CT281" s="186"/>
      <c r="CU281" s="186"/>
      <c r="CV281" s="186"/>
      <c r="CW281" s="186"/>
      <c r="CX281" s="186"/>
      <c r="CY281" s="186"/>
      <c r="CZ281" s="186"/>
      <c r="DA281" s="186"/>
      <c r="DB281" s="186"/>
      <c r="DC281" s="186"/>
      <c r="DD281" s="186"/>
      <c r="DE281" s="186"/>
    </row>
    <row r="282" spans="34:109" ht="15" hidden="1" customHeight="1">
      <c r="AH282" s="184"/>
      <c r="AI282" s="184"/>
      <c r="AJ282" s="184"/>
      <c r="AK282" s="184"/>
      <c r="AL282" s="172" t="str">
        <f t="shared" si="12"/>
        <v/>
      </c>
      <c r="AM282" s="172" t="str">
        <f t="shared" si="13"/>
        <v/>
      </c>
      <c r="AN282" s="173" t="str">
        <f t="shared" si="14"/>
        <v/>
      </c>
      <c r="AO282" s="184"/>
      <c r="AP282" s="170">
        <v>280</v>
      </c>
      <c r="AQ282" s="185"/>
      <c r="AR282" s="185"/>
      <c r="AS282" s="185"/>
      <c r="AT282" s="185"/>
      <c r="AU282" s="185"/>
      <c r="AV282" s="185"/>
      <c r="AW282" s="185"/>
      <c r="AX282" s="185"/>
      <c r="AY282" s="185"/>
      <c r="AZ282" s="185"/>
      <c r="BA282" s="185"/>
      <c r="BB282" s="185"/>
      <c r="BC282" s="185"/>
      <c r="BD282" s="185"/>
      <c r="BE282" s="185"/>
      <c r="BF282" s="185"/>
      <c r="BG282" s="185"/>
      <c r="BH282" s="185"/>
      <c r="BI282" s="185"/>
      <c r="BJ282" s="176" t="s">
        <v>4364</v>
      </c>
      <c r="BK282" s="185"/>
      <c r="BL282" s="185"/>
      <c r="BM282" s="185"/>
      <c r="BN282" s="185"/>
      <c r="BO282" s="185"/>
      <c r="BP282" s="185"/>
      <c r="BQ282" s="185"/>
      <c r="BR282" s="185"/>
      <c r="BS282" s="185"/>
      <c r="BT282" s="185"/>
      <c r="BU282" s="185"/>
      <c r="BV282" s="185"/>
      <c r="BW282" s="184"/>
      <c r="BX282" s="184"/>
      <c r="BY282" s="184"/>
      <c r="BZ282" s="186"/>
      <c r="CA282" s="186"/>
      <c r="CB282" s="186"/>
      <c r="CC282" s="186"/>
      <c r="CD282" s="186"/>
      <c r="CE282" s="186"/>
      <c r="CF282" s="186"/>
      <c r="CG282" s="186"/>
      <c r="CH282" s="186"/>
      <c r="CI282" s="186"/>
      <c r="CJ282" s="186"/>
      <c r="CK282" s="186"/>
      <c r="CL282" s="186"/>
      <c r="CM282" s="186"/>
      <c r="CN282" s="186"/>
      <c r="CO282" s="186"/>
      <c r="CP282" s="186"/>
      <c r="CQ282" s="186"/>
      <c r="CR282" s="186"/>
      <c r="CS282" s="178" t="s">
        <v>4365</v>
      </c>
      <c r="CT282" s="186"/>
      <c r="CU282" s="186"/>
      <c r="CV282" s="186"/>
      <c r="CW282" s="186"/>
      <c r="CX282" s="186"/>
      <c r="CY282" s="186"/>
      <c r="CZ282" s="186"/>
      <c r="DA282" s="186"/>
      <c r="DB282" s="186"/>
      <c r="DC282" s="186"/>
      <c r="DD282" s="186"/>
      <c r="DE282" s="186"/>
    </row>
    <row r="283" spans="34:109" ht="15" hidden="1" customHeight="1">
      <c r="AH283" s="184"/>
      <c r="AI283" s="184"/>
      <c r="AJ283" s="184"/>
      <c r="AK283" s="184"/>
      <c r="AL283" s="172" t="str">
        <f t="shared" si="12"/>
        <v/>
      </c>
      <c r="AM283" s="172" t="str">
        <f t="shared" si="13"/>
        <v/>
      </c>
      <c r="AN283" s="173" t="str">
        <f t="shared" si="14"/>
        <v/>
      </c>
      <c r="AO283" s="184"/>
      <c r="AP283" s="170">
        <v>281</v>
      </c>
      <c r="AQ283" s="185"/>
      <c r="AR283" s="185"/>
      <c r="AS283" s="185"/>
      <c r="AT283" s="185"/>
      <c r="AU283" s="185"/>
      <c r="AV283" s="185"/>
      <c r="AW283" s="185"/>
      <c r="AX283" s="185"/>
      <c r="AY283" s="185"/>
      <c r="AZ283" s="185"/>
      <c r="BA283" s="185"/>
      <c r="BB283" s="185"/>
      <c r="BC283" s="185"/>
      <c r="BD283" s="185"/>
      <c r="BE283" s="185"/>
      <c r="BF283" s="185"/>
      <c r="BG283" s="185"/>
      <c r="BH283" s="185"/>
      <c r="BI283" s="185"/>
      <c r="BJ283" s="176" t="s">
        <v>4366</v>
      </c>
      <c r="BK283" s="185"/>
      <c r="BL283" s="185"/>
      <c r="BM283" s="185"/>
      <c r="BN283" s="185"/>
      <c r="BO283" s="185"/>
      <c r="BP283" s="185"/>
      <c r="BQ283" s="185"/>
      <c r="BR283" s="185"/>
      <c r="BS283" s="185"/>
      <c r="BT283" s="185"/>
      <c r="BU283" s="185"/>
      <c r="BV283" s="185"/>
      <c r="BW283" s="184"/>
      <c r="BX283" s="184"/>
      <c r="BY283" s="184"/>
      <c r="BZ283" s="186"/>
      <c r="CA283" s="186"/>
      <c r="CB283" s="186"/>
      <c r="CC283" s="186"/>
      <c r="CD283" s="186"/>
      <c r="CE283" s="186"/>
      <c r="CF283" s="186"/>
      <c r="CG283" s="186"/>
      <c r="CH283" s="186"/>
      <c r="CI283" s="186"/>
      <c r="CJ283" s="186"/>
      <c r="CK283" s="186"/>
      <c r="CL283" s="186"/>
      <c r="CM283" s="186"/>
      <c r="CN283" s="186"/>
      <c r="CO283" s="186"/>
      <c r="CP283" s="186"/>
      <c r="CQ283" s="186"/>
      <c r="CR283" s="186"/>
      <c r="CS283" s="178" t="s">
        <v>4367</v>
      </c>
      <c r="CT283" s="186"/>
      <c r="CU283" s="186"/>
      <c r="CV283" s="186"/>
      <c r="CW283" s="186"/>
      <c r="CX283" s="186"/>
      <c r="CY283" s="186"/>
      <c r="CZ283" s="186"/>
      <c r="DA283" s="186"/>
      <c r="DB283" s="186"/>
      <c r="DC283" s="186"/>
      <c r="DD283" s="186"/>
      <c r="DE283" s="186"/>
    </row>
    <row r="284" spans="34:109" ht="15" hidden="1" customHeight="1">
      <c r="AH284" s="184"/>
      <c r="AI284" s="184"/>
      <c r="AJ284" s="184"/>
      <c r="AK284" s="184"/>
      <c r="AL284" s="172" t="str">
        <f t="shared" si="12"/>
        <v/>
      </c>
      <c r="AM284" s="172" t="str">
        <f t="shared" si="13"/>
        <v/>
      </c>
      <c r="AN284" s="173" t="str">
        <f t="shared" si="14"/>
        <v/>
      </c>
      <c r="AO284" s="184"/>
      <c r="AP284" s="170">
        <v>282</v>
      </c>
      <c r="AQ284" s="185"/>
      <c r="AR284" s="185"/>
      <c r="AS284" s="185"/>
      <c r="AT284" s="185"/>
      <c r="AU284" s="185"/>
      <c r="AV284" s="185"/>
      <c r="AW284" s="185"/>
      <c r="AX284" s="185"/>
      <c r="AY284" s="185"/>
      <c r="AZ284" s="185"/>
      <c r="BA284" s="185"/>
      <c r="BB284" s="185"/>
      <c r="BC284" s="185"/>
      <c r="BD284" s="185"/>
      <c r="BE284" s="185"/>
      <c r="BF284" s="185"/>
      <c r="BG284" s="185"/>
      <c r="BH284" s="185"/>
      <c r="BI284" s="185"/>
      <c r="BJ284" s="176" t="s">
        <v>4368</v>
      </c>
      <c r="BK284" s="185"/>
      <c r="BL284" s="185"/>
      <c r="BM284" s="185"/>
      <c r="BN284" s="185"/>
      <c r="BO284" s="185"/>
      <c r="BP284" s="185"/>
      <c r="BQ284" s="185"/>
      <c r="BR284" s="185"/>
      <c r="BS284" s="185"/>
      <c r="BT284" s="185"/>
      <c r="BU284" s="185"/>
      <c r="BV284" s="185"/>
      <c r="BW284" s="184"/>
      <c r="BX284" s="184"/>
      <c r="BY284" s="184"/>
      <c r="BZ284" s="186"/>
      <c r="CA284" s="186"/>
      <c r="CB284" s="186"/>
      <c r="CC284" s="186"/>
      <c r="CD284" s="186"/>
      <c r="CE284" s="186"/>
      <c r="CF284" s="186"/>
      <c r="CG284" s="186"/>
      <c r="CH284" s="186"/>
      <c r="CI284" s="186"/>
      <c r="CJ284" s="186"/>
      <c r="CK284" s="186"/>
      <c r="CL284" s="186"/>
      <c r="CM284" s="186"/>
      <c r="CN284" s="186"/>
      <c r="CO284" s="186"/>
      <c r="CP284" s="186"/>
      <c r="CQ284" s="186"/>
      <c r="CR284" s="186"/>
      <c r="CS284" s="178" t="s">
        <v>4369</v>
      </c>
      <c r="CT284" s="186"/>
      <c r="CU284" s="186"/>
      <c r="CV284" s="186"/>
      <c r="CW284" s="186"/>
      <c r="CX284" s="186"/>
      <c r="CY284" s="186"/>
      <c r="CZ284" s="186"/>
      <c r="DA284" s="186"/>
      <c r="DB284" s="186"/>
      <c r="DC284" s="186"/>
      <c r="DD284" s="186"/>
      <c r="DE284" s="186"/>
    </row>
    <row r="285" spans="34:109" ht="15" hidden="1" customHeight="1">
      <c r="AH285" s="184"/>
      <c r="AI285" s="184"/>
      <c r="AJ285" s="184"/>
      <c r="AK285" s="184"/>
      <c r="AL285" s="172" t="str">
        <f t="shared" si="12"/>
        <v/>
      </c>
      <c r="AM285" s="172" t="str">
        <f t="shared" si="13"/>
        <v/>
      </c>
      <c r="AN285" s="173" t="str">
        <f t="shared" si="14"/>
        <v/>
      </c>
      <c r="AO285" s="184"/>
      <c r="AP285" s="170">
        <v>283</v>
      </c>
      <c r="AQ285" s="185"/>
      <c r="AR285" s="185"/>
      <c r="AS285" s="185"/>
      <c r="AT285" s="185"/>
      <c r="AU285" s="185"/>
      <c r="AV285" s="185"/>
      <c r="AW285" s="185"/>
      <c r="AX285" s="185"/>
      <c r="AY285" s="185"/>
      <c r="AZ285" s="185"/>
      <c r="BA285" s="185"/>
      <c r="BB285" s="185"/>
      <c r="BC285" s="185"/>
      <c r="BD285" s="185"/>
      <c r="BE285" s="185"/>
      <c r="BF285" s="185"/>
      <c r="BG285" s="185"/>
      <c r="BH285" s="185"/>
      <c r="BI285" s="185"/>
      <c r="BJ285" s="176" t="s">
        <v>4370</v>
      </c>
      <c r="BK285" s="185"/>
      <c r="BL285" s="185"/>
      <c r="BM285" s="185"/>
      <c r="BN285" s="185"/>
      <c r="BO285" s="185"/>
      <c r="BP285" s="185"/>
      <c r="BQ285" s="185"/>
      <c r="BR285" s="185"/>
      <c r="BS285" s="185"/>
      <c r="BT285" s="185"/>
      <c r="BU285" s="185"/>
      <c r="BV285" s="185"/>
      <c r="BW285" s="184"/>
      <c r="BX285" s="184"/>
      <c r="BY285" s="184"/>
      <c r="BZ285" s="186"/>
      <c r="CA285" s="186"/>
      <c r="CB285" s="186"/>
      <c r="CC285" s="186"/>
      <c r="CD285" s="186"/>
      <c r="CE285" s="186"/>
      <c r="CF285" s="186"/>
      <c r="CG285" s="186"/>
      <c r="CH285" s="186"/>
      <c r="CI285" s="186"/>
      <c r="CJ285" s="186"/>
      <c r="CK285" s="186"/>
      <c r="CL285" s="186"/>
      <c r="CM285" s="186"/>
      <c r="CN285" s="186"/>
      <c r="CO285" s="186"/>
      <c r="CP285" s="186"/>
      <c r="CQ285" s="186"/>
      <c r="CR285" s="186"/>
      <c r="CS285" s="178" t="s">
        <v>4371</v>
      </c>
      <c r="CT285" s="186"/>
      <c r="CU285" s="186"/>
      <c r="CV285" s="186"/>
      <c r="CW285" s="186"/>
      <c r="CX285" s="186"/>
      <c r="CY285" s="186"/>
      <c r="CZ285" s="186"/>
      <c r="DA285" s="186"/>
      <c r="DB285" s="186"/>
      <c r="DC285" s="186"/>
      <c r="DD285" s="186"/>
      <c r="DE285" s="186"/>
    </row>
    <row r="286" spans="34:109" ht="15" hidden="1" customHeight="1">
      <c r="AH286" s="184"/>
      <c r="AI286" s="184"/>
      <c r="AJ286" s="184"/>
      <c r="AK286" s="184"/>
      <c r="AL286" s="172" t="str">
        <f t="shared" si="12"/>
        <v/>
      </c>
      <c r="AM286" s="172" t="str">
        <f t="shared" si="13"/>
        <v/>
      </c>
      <c r="AN286" s="173" t="str">
        <f t="shared" si="14"/>
        <v/>
      </c>
      <c r="AO286" s="184"/>
      <c r="AP286" s="170">
        <v>284</v>
      </c>
      <c r="AQ286" s="185"/>
      <c r="AR286" s="185"/>
      <c r="AS286" s="185"/>
      <c r="AT286" s="185"/>
      <c r="AU286" s="185"/>
      <c r="AV286" s="185"/>
      <c r="AW286" s="185"/>
      <c r="AX286" s="185"/>
      <c r="AY286" s="185"/>
      <c r="AZ286" s="185"/>
      <c r="BA286" s="185"/>
      <c r="BB286" s="185"/>
      <c r="BC286" s="185"/>
      <c r="BD286" s="185"/>
      <c r="BE286" s="185"/>
      <c r="BF286" s="185"/>
      <c r="BG286" s="185"/>
      <c r="BH286" s="185"/>
      <c r="BI286" s="185"/>
      <c r="BJ286" s="176" t="s">
        <v>4372</v>
      </c>
      <c r="BK286" s="185"/>
      <c r="BL286" s="185"/>
      <c r="BM286" s="185"/>
      <c r="BN286" s="185"/>
      <c r="BO286" s="185"/>
      <c r="BP286" s="185"/>
      <c r="BQ286" s="185"/>
      <c r="BR286" s="185"/>
      <c r="BS286" s="185"/>
      <c r="BT286" s="185"/>
      <c r="BU286" s="185"/>
      <c r="BV286" s="185"/>
      <c r="BW286" s="184"/>
      <c r="BX286" s="184"/>
      <c r="BY286" s="184"/>
      <c r="BZ286" s="186"/>
      <c r="CA286" s="186"/>
      <c r="CB286" s="186"/>
      <c r="CC286" s="186"/>
      <c r="CD286" s="186"/>
      <c r="CE286" s="186"/>
      <c r="CF286" s="186"/>
      <c r="CG286" s="186"/>
      <c r="CH286" s="186"/>
      <c r="CI286" s="186"/>
      <c r="CJ286" s="186"/>
      <c r="CK286" s="186"/>
      <c r="CL286" s="186"/>
      <c r="CM286" s="186"/>
      <c r="CN286" s="186"/>
      <c r="CO286" s="186"/>
      <c r="CP286" s="186"/>
      <c r="CQ286" s="186"/>
      <c r="CR286" s="186"/>
      <c r="CS286" s="178" t="s">
        <v>4373</v>
      </c>
      <c r="CT286" s="186"/>
      <c r="CU286" s="186"/>
      <c r="CV286" s="186"/>
      <c r="CW286" s="186"/>
      <c r="CX286" s="186"/>
      <c r="CY286" s="186"/>
      <c r="CZ286" s="186"/>
      <c r="DA286" s="186"/>
      <c r="DB286" s="186"/>
      <c r="DC286" s="186"/>
      <c r="DD286" s="186"/>
      <c r="DE286" s="186"/>
    </row>
    <row r="287" spans="34:109" ht="15" hidden="1" customHeight="1">
      <c r="AH287" s="184"/>
      <c r="AI287" s="184"/>
      <c r="AJ287" s="184"/>
      <c r="AK287" s="184"/>
      <c r="AL287" s="172" t="str">
        <f t="shared" si="12"/>
        <v/>
      </c>
      <c r="AM287" s="172" t="str">
        <f t="shared" si="13"/>
        <v/>
      </c>
      <c r="AN287" s="173" t="str">
        <f t="shared" si="14"/>
        <v/>
      </c>
      <c r="AO287" s="184"/>
      <c r="AP287" s="170">
        <v>285</v>
      </c>
      <c r="AQ287" s="185"/>
      <c r="AR287" s="185"/>
      <c r="AS287" s="185"/>
      <c r="AT287" s="185"/>
      <c r="AU287" s="185"/>
      <c r="AV287" s="185"/>
      <c r="AW287" s="185"/>
      <c r="AX287" s="185"/>
      <c r="AY287" s="185"/>
      <c r="AZ287" s="185"/>
      <c r="BA287" s="185"/>
      <c r="BB287" s="185"/>
      <c r="BC287" s="185"/>
      <c r="BD287" s="185"/>
      <c r="BE287" s="185"/>
      <c r="BF287" s="185"/>
      <c r="BG287" s="185"/>
      <c r="BH287" s="185"/>
      <c r="BI287" s="185"/>
      <c r="BJ287" s="176" t="s">
        <v>4374</v>
      </c>
      <c r="BK287" s="185"/>
      <c r="BL287" s="185"/>
      <c r="BM287" s="185"/>
      <c r="BN287" s="185"/>
      <c r="BO287" s="185"/>
      <c r="BP287" s="185"/>
      <c r="BQ287" s="185"/>
      <c r="BR287" s="185"/>
      <c r="BS287" s="185"/>
      <c r="BT287" s="185"/>
      <c r="BU287" s="185"/>
      <c r="BV287" s="185"/>
      <c r="BW287" s="184"/>
      <c r="BX287" s="184"/>
      <c r="BY287" s="184"/>
      <c r="BZ287" s="186"/>
      <c r="CA287" s="186"/>
      <c r="CB287" s="186"/>
      <c r="CC287" s="186"/>
      <c r="CD287" s="186"/>
      <c r="CE287" s="186"/>
      <c r="CF287" s="186"/>
      <c r="CG287" s="186"/>
      <c r="CH287" s="186"/>
      <c r="CI287" s="186"/>
      <c r="CJ287" s="186"/>
      <c r="CK287" s="186"/>
      <c r="CL287" s="186"/>
      <c r="CM287" s="186"/>
      <c r="CN287" s="186"/>
      <c r="CO287" s="186"/>
      <c r="CP287" s="186"/>
      <c r="CQ287" s="186"/>
      <c r="CR287" s="186"/>
      <c r="CS287" s="178" t="s">
        <v>4375</v>
      </c>
      <c r="CT287" s="186"/>
      <c r="CU287" s="186"/>
      <c r="CV287" s="186"/>
      <c r="CW287" s="186"/>
      <c r="CX287" s="186"/>
      <c r="CY287" s="186"/>
      <c r="CZ287" s="186"/>
      <c r="DA287" s="186"/>
      <c r="DB287" s="186"/>
      <c r="DC287" s="186"/>
      <c r="DD287" s="186"/>
      <c r="DE287" s="186"/>
    </row>
    <row r="288" spans="34:109" ht="15" hidden="1" customHeight="1">
      <c r="AH288" s="184"/>
      <c r="AI288" s="184"/>
      <c r="AJ288" s="184"/>
      <c r="AK288" s="184"/>
      <c r="AL288" s="172" t="str">
        <f t="shared" si="12"/>
        <v/>
      </c>
      <c r="AM288" s="172" t="str">
        <f t="shared" si="13"/>
        <v/>
      </c>
      <c r="AN288" s="173" t="str">
        <f t="shared" si="14"/>
        <v/>
      </c>
      <c r="AO288" s="184"/>
      <c r="AP288" s="170">
        <v>286</v>
      </c>
      <c r="AQ288" s="185"/>
      <c r="AR288" s="185"/>
      <c r="AS288" s="185"/>
      <c r="AT288" s="185"/>
      <c r="AU288" s="185"/>
      <c r="AV288" s="185"/>
      <c r="AW288" s="185"/>
      <c r="AX288" s="185"/>
      <c r="AY288" s="185"/>
      <c r="AZ288" s="185"/>
      <c r="BA288" s="185"/>
      <c r="BB288" s="185"/>
      <c r="BC288" s="185"/>
      <c r="BD288" s="185"/>
      <c r="BE288" s="185"/>
      <c r="BF288" s="185"/>
      <c r="BG288" s="185"/>
      <c r="BH288" s="185"/>
      <c r="BI288" s="185"/>
      <c r="BJ288" s="176" t="s">
        <v>4376</v>
      </c>
      <c r="BK288" s="185"/>
      <c r="BL288" s="185"/>
      <c r="BM288" s="185"/>
      <c r="BN288" s="185"/>
      <c r="BO288" s="185"/>
      <c r="BP288" s="185"/>
      <c r="BQ288" s="185"/>
      <c r="BR288" s="185"/>
      <c r="BS288" s="185"/>
      <c r="BT288" s="185"/>
      <c r="BU288" s="185"/>
      <c r="BV288" s="185"/>
      <c r="BW288" s="184"/>
      <c r="BX288" s="184"/>
      <c r="BY288" s="184"/>
      <c r="BZ288" s="186"/>
      <c r="CA288" s="186"/>
      <c r="CB288" s="186"/>
      <c r="CC288" s="186"/>
      <c r="CD288" s="186"/>
      <c r="CE288" s="186"/>
      <c r="CF288" s="186"/>
      <c r="CG288" s="186"/>
      <c r="CH288" s="186"/>
      <c r="CI288" s="186"/>
      <c r="CJ288" s="186"/>
      <c r="CK288" s="186"/>
      <c r="CL288" s="186"/>
      <c r="CM288" s="186"/>
      <c r="CN288" s="186"/>
      <c r="CO288" s="186"/>
      <c r="CP288" s="186"/>
      <c r="CQ288" s="186"/>
      <c r="CR288" s="186"/>
      <c r="CS288" s="178" t="s">
        <v>4377</v>
      </c>
      <c r="CT288" s="186"/>
      <c r="CU288" s="186"/>
      <c r="CV288" s="186"/>
      <c r="CW288" s="186"/>
      <c r="CX288" s="186"/>
      <c r="CY288" s="186"/>
      <c r="CZ288" s="186"/>
      <c r="DA288" s="186"/>
      <c r="DB288" s="186"/>
      <c r="DC288" s="186"/>
      <c r="DD288" s="186"/>
      <c r="DE288" s="186"/>
    </row>
    <row r="289" spans="34:109" ht="15" hidden="1" customHeight="1">
      <c r="AH289" s="184"/>
      <c r="AI289" s="184"/>
      <c r="AJ289" s="184"/>
      <c r="AK289" s="184"/>
      <c r="AL289" s="172" t="str">
        <f t="shared" si="12"/>
        <v/>
      </c>
      <c r="AM289" s="172" t="str">
        <f t="shared" si="13"/>
        <v/>
      </c>
      <c r="AN289" s="173" t="str">
        <f t="shared" si="14"/>
        <v/>
      </c>
      <c r="AO289" s="184"/>
      <c r="AP289" s="170">
        <v>287</v>
      </c>
      <c r="AQ289" s="185"/>
      <c r="AR289" s="185"/>
      <c r="AS289" s="185"/>
      <c r="AT289" s="185"/>
      <c r="AU289" s="185"/>
      <c r="AV289" s="185"/>
      <c r="AW289" s="185"/>
      <c r="AX289" s="185"/>
      <c r="AY289" s="185"/>
      <c r="AZ289" s="185"/>
      <c r="BA289" s="185"/>
      <c r="BB289" s="185"/>
      <c r="BC289" s="185"/>
      <c r="BD289" s="185"/>
      <c r="BE289" s="185"/>
      <c r="BF289" s="185"/>
      <c r="BG289" s="185"/>
      <c r="BH289" s="185"/>
      <c r="BI289" s="185"/>
      <c r="BJ289" s="176" t="s">
        <v>4378</v>
      </c>
      <c r="BK289" s="185"/>
      <c r="BL289" s="185"/>
      <c r="BM289" s="185"/>
      <c r="BN289" s="185"/>
      <c r="BO289" s="185"/>
      <c r="BP289" s="185"/>
      <c r="BQ289" s="185"/>
      <c r="BR289" s="185"/>
      <c r="BS289" s="185"/>
      <c r="BT289" s="185"/>
      <c r="BU289" s="185"/>
      <c r="BV289" s="185"/>
      <c r="BW289" s="184"/>
      <c r="BX289" s="184"/>
      <c r="BY289" s="184"/>
      <c r="BZ289" s="186"/>
      <c r="CA289" s="186"/>
      <c r="CB289" s="186"/>
      <c r="CC289" s="186"/>
      <c r="CD289" s="186"/>
      <c r="CE289" s="186"/>
      <c r="CF289" s="186"/>
      <c r="CG289" s="186"/>
      <c r="CH289" s="186"/>
      <c r="CI289" s="186"/>
      <c r="CJ289" s="186"/>
      <c r="CK289" s="186"/>
      <c r="CL289" s="186"/>
      <c r="CM289" s="186"/>
      <c r="CN289" s="186"/>
      <c r="CO289" s="186"/>
      <c r="CP289" s="186"/>
      <c r="CQ289" s="186"/>
      <c r="CR289" s="186"/>
      <c r="CS289" s="178" t="s">
        <v>4379</v>
      </c>
      <c r="CT289" s="186"/>
      <c r="CU289" s="186"/>
      <c r="CV289" s="186"/>
      <c r="CW289" s="186"/>
      <c r="CX289" s="186"/>
      <c r="CY289" s="186"/>
      <c r="CZ289" s="186"/>
      <c r="DA289" s="186"/>
      <c r="DB289" s="186"/>
      <c r="DC289" s="186"/>
      <c r="DD289" s="186"/>
      <c r="DE289" s="186"/>
    </row>
    <row r="290" spans="34:109" ht="15" hidden="1" customHeight="1">
      <c r="AH290" s="184"/>
      <c r="AI290" s="184"/>
      <c r="AJ290" s="184"/>
      <c r="AK290" s="184"/>
      <c r="AL290" s="172" t="str">
        <f t="shared" si="12"/>
        <v/>
      </c>
      <c r="AM290" s="172" t="str">
        <f t="shared" si="13"/>
        <v/>
      </c>
      <c r="AN290" s="173" t="str">
        <f t="shared" si="14"/>
        <v/>
      </c>
      <c r="AO290" s="184"/>
      <c r="AP290" s="170">
        <v>288</v>
      </c>
      <c r="AQ290" s="185"/>
      <c r="AR290" s="185"/>
      <c r="AS290" s="185"/>
      <c r="AT290" s="185"/>
      <c r="AU290" s="185"/>
      <c r="AV290" s="185"/>
      <c r="AW290" s="185"/>
      <c r="AX290" s="185"/>
      <c r="AY290" s="185"/>
      <c r="AZ290" s="185"/>
      <c r="BA290" s="185"/>
      <c r="BB290" s="185"/>
      <c r="BC290" s="185"/>
      <c r="BD290" s="185"/>
      <c r="BE290" s="185"/>
      <c r="BF290" s="185"/>
      <c r="BG290" s="185"/>
      <c r="BH290" s="185"/>
      <c r="BI290" s="185"/>
      <c r="BJ290" s="176" t="s">
        <v>4380</v>
      </c>
      <c r="BK290" s="185"/>
      <c r="BL290" s="185"/>
      <c r="BM290" s="185"/>
      <c r="BN290" s="185"/>
      <c r="BO290" s="185"/>
      <c r="BP290" s="185"/>
      <c r="BQ290" s="185"/>
      <c r="BR290" s="185"/>
      <c r="BS290" s="185"/>
      <c r="BT290" s="185"/>
      <c r="BU290" s="185"/>
      <c r="BV290" s="185"/>
      <c r="BW290" s="184"/>
      <c r="BX290" s="184"/>
      <c r="BY290" s="184"/>
      <c r="BZ290" s="186"/>
      <c r="CA290" s="186"/>
      <c r="CB290" s="186"/>
      <c r="CC290" s="186"/>
      <c r="CD290" s="186"/>
      <c r="CE290" s="186"/>
      <c r="CF290" s="186"/>
      <c r="CG290" s="186"/>
      <c r="CH290" s="186"/>
      <c r="CI290" s="186"/>
      <c r="CJ290" s="186"/>
      <c r="CK290" s="186"/>
      <c r="CL290" s="186"/>
      <c r="CM290" s="186"/>
      <c r="CN290" s="186"/>
      <c r="CO290" s="186"/>
      <c r="CP290" s="186"/>
      <c r="CQ290" s="186"/>
      <c r="CR290" s="186"/>
      <c r="CS290" s="178" t="s">
        <v>4381</v>
      </c>
      <c r="CT290" s="186"/>
      <c r="CU290" s="186"/>
      <c r="CV290" s="186"/>
      <c r="CW290" s="186"/>
      <c r="CX290" s="186"/>
      <c r="CY290" s="186"/>
      <c r="CZ290" s="186"/>
      <c r="DA290" s="186"/>
      <c r="DB290" s="186"/>
      <c r="DC290" s="186"/>
      <c r="DD290" s="186"/>
      <c r="DE290" s="186"/>
    </row>
    <row r="291" spans="34:109" ht="15" hidden="1" customHeight="1">
      <c r="AH291" s="184"/>
      <c r="AI291" s="184"/>
      <c r="AJ291" s="184"/>
      <c r="AK291" s="184"/>
      <c r="AL291" s="172" t="str">
        <f t="shared" si="12"/>
        <v/>
      </c>
      <c r="AM291" s="172" t="str">
        <f t="shared" si="13"/>
        <v/>
      </c>
      <c r="AN291" s="173" t="str">
        <f t="shared" si="14"/>
        <v/>
      </c>
      <c r="AO291" s="184"/>
      <c r="AP291" s="170">
        <v>289</v>
      </c>
      <c r="AQ291" s="185"/>
      <c r="AR291" s="185"/>
      <c r="AS291" s="185"/>
      <c r="AT291" s="185"/>
      <c r="AU291" s="185"/>
      <c r="AV291" s="185"/>
      <c r="AW291" s="185"/>
      <c r="AX291" s="185"/>
      <c r="AY291" s="185"/>
      <c r="AZ291" s="185"/>
      <c r="BA291" s="185"/>
      <c r="BB291" s="185"/>
      <c r="BC291" s="185"/>
      <c r="BD291" s="185"/>
      <c r="BE291" s="185"/>
      <c r="BF291" s="185"/>
      <c r="BG291" s="185"/>
      <c r="BH291" s="185"/>
      <c r="BI291" s="185"/>
      <c r="BJ291" s="176" t="s">
        <v>4382</v>
      </c>
      <c r="BK291" s="185"/>
      <c r="BL291" s="185"/>
      <c r="BM291" s="185"/>
      <c r="BN291" s="185"/>
      <c r="BO291" s="185"/>
      <c r="BP291" s="185"/>
      <c r="BQ291" s="185"/>
      <c r="BR291" s="185"/>
      <c r="BS291" s="185"/>
      <c r="BT291" s="185"/>
      <c r="BU291" s="185"/>
      <c r="BV291" s="185"/>
      <c r="BW291" s="184"/>
      <c r="BX291" s="184"/>
      <c r="BY291" s="184"/>
      <c r="BZ291" s="186"/>
      <c r="CA291" s="186"/>
      <c r="CB291" s="186"/>
      <c r="CC291" s="186"/>
      <c r="CD291" s="186"/>
      <c r="CE291" s="186"/>
      <c r="CF291" s="186"/>
      <c r="CG291" s="186"/>
      <c r="CH291" s="186"/>
      <c r="CI291" s="186"/>
      <c r="CJ291" s="186"/>
      <c r="CK291" s="186"/>
      <c r="CL291" s="186"/>
      <c r="CM291" s="186"/>
      <c r="CN291" s="186"/>
      <c r="CO291" s="186"/>
      <c r="CP291" s="186"/>
      <c r="CQ291" s="186"/>
      <c r="CR291" s="186"/>
      <c r="CS291" s="178" t="s">
        <v>4383</v>
      </c>
      <c r="CT291" s="186"/>
      <c r="CU291" s="186"/>
      <c r="CV291" s="186"/>
      <c r="CW291" s="186"/>
      <c r="CX291" s="186"/>
      <c r="CY291" s="186"/>
      <c r="CZ291" s="186"/>
      <c r="DA291" s="186"/>
      <c r="DB291" s="186"/>
      <c r="DC291" s="186"/>
      <c r="DD291" s="186"/>
      <c r="DE291" s="186"/>
    </row>
    <row r="292" spans="34:109" ht="15" hidden="1" customHeight="1">
      <c r="AH292" s="184"/>
      <c r="AI292" s="184"/>
      <c r="AJ292" s="184"/>
      <c r="AK292" s="184"/>
      <c r="AL292" s="172" t="str">
        <f t="shared" si="12"/>
        <v/>
      </c>
      <c r="AM292" s="172" t="str">
        <f t="shared" si="13"/>
        <v/>
      </c>
      <c r="AN292" s="173" t="str">
        <f t="shared" si="14"/>
        <v/>
      </c>
      <c r="AO292" s="184"/>
      <c r="AP292" s="170">
        <v>290</v>
      </c>
      <c r="AQ292" s="185"/>
      <c r="AR292" s="185"/>
      <c r="AS292" s="185"/>
      <c r="AT292" s="185"/>
      <c r="AU292" s="185"/>
      <c r="AV292" s="185"/>
      <c r="AW292" s="185"/>
      <c r="AX292" s="185"/>
      <c r="AY292" s="185"/>
      <c r="AZ292" s="185"/>
      <c r="BA292" s="185"/>
      <c r="BB292" s="185"/>
      <c r="BC292" s="185"/>
      <c r="BD292" s="185"/>
      <c r="BE292" s="185"/>
      <c r="BF292" s="185"/>
      <c r="BG292" s="185"/>
      <c r="BH292" s="185"/>
      <c r="BI292" s="185"/>
      <c r="BJ292" s="176" t="s">
        <v>4384</v>
      </c>
      <c r="BK292" s="185"/>
      <c r="BL292" s="185"/>
      <c r="BM292" s="185"/>
      <c r="BN292" s="185"/>
      <c r="BO292" s="185"/>
      <c r="BP292" s="185"/>
      <c r="BQ292" s="185"/>
      <c r="BR292" s="185"/>
      <c r="BS292" s="185"/>
      <c r="BT292" s="185"/>
      <c r="BU292" s="185"/>
      <c r="BV292" s="185"/>
      <c r="BW292" s="184"/>
      <c r="BX292" s="184"/>
      <c r="BY292" s="184"/>
      <c r="BZ292" s="186"/>
      <c r="CA292" s="186"/>
      <c r="CB292" s="186"/>
      <c r="CC292" s="186"/>
      <c r="CD292" s="186"/>
      <c r="CE292" s="186"/>
      <c r="CF292" s="186"/>
      <c r="CG292" s="186"/>
      <c r="CH292" s="186"/>
      <c r="CI292" s="186"/>
      <c r="CJ292" s="186"/>
      <c r="CK292" s="186"/>
      <c r="CL292" s="186"/>
      <c r="CM292" s="186"/>
      <c r="CN292" s="186"/>
      <c r="CO292" s="186"/>
      <c r="CP292" s="186"/>
      <c r="CQ292" s="186"/>
      <c r="CR292" s="186"/>
      <c r="CS292" s="178" t="s">
        <v>1839</v>
      </c>
      <c r="CT292" s="186"/>
      <c r="CU292" s="186"/>
      <c r="CV292" s="186"/>
      <c r="CW292" s="186"/>
      <c r="CX292" s="186"/>
      <c r="CY292" s="186"/>
      <c r="CZ292" s="186"/>
      <c r="DA292" s="186"/>
      <c r="DB292" s="186"/>
      <c r="DC292" s="186"/>
      <c r="DD292" s="186"/>
      <c r="DE292" s="186"/>
    </row>
    <row r="293" spans="34:109" ht="15" hidden="1" customHeight="1">
      <c r="AH293" s="184"/>
      <c r="AI293" s="184"/>
      <c r="AJ293" s="184"/>
      <c r="AK293" s="184"/>
      <c r="AL293" s="172" t="str">
        <f t="shared" si="12"/>
        <v/>
      </c>
      <c r="AM293" s="172" t="str">
        <f t="shared" si="13"/>
        <v/>
      </c>
      <c r="AN293" s="173" t="str">
        <f t="shared" si="14"/>
        <v/>
      </c>
      <c r="AO293" s="184"/>
      <c r="AP293" s="170">
        <v>291</v>
      </c>
      <c r="AQ293" s="185"/>
      <c r="AR293" s="185"/>
      <c r="AS293" s="185"/>
      <c r="AT293" s="185"/>
      <c r="AU293" s="185"/>
      <c r="AV293" s="185"/>
      <c r="AW293" s="185"/>
      <c r="AX293" s="185"/>
      <c r="AY293" s="185"/>
      <c r="AZ293" s="185"/>
      <c r="BA293" s="185"/>
      <c r="BB293" s="185"/>
      <c r="BC293" s="185"/>
      <c r="BD293" s="185"/>
      <c r="BE293" s="185"/>
      <c r="BF293" s="185"/>
      <c r="BG293" s="185"/>
      <c r="BH293" s="185"/>
      <c r="BI293" s="185"/>
      <c r="BJ293" s="176" t="s">
        <v>4385</v>
      </c>
      <c r="BK293" s="185"/>
      <c r="BL293" s="185"/>
      <c r="BM293" s="185"/>
      <c r="BN293" s="185"/>
      <c r="BO293" s="185"/>
      <c r="BP293" s="185"/>
      <c r="BQ293" s="185"/>
      <c r="BR293" s="185"/>
      <c r="BS293" s="185"/>
      <c r="BT293" s="185"/>
      <c r="BU293" s="185"/>
      <c r="BV293" s="185"/>
      <c r="BW293" s="184"/>
      <c r="BX293" s="184"/>
      <c r="BY293" s="184"/>
      <c r="BZ293" s="186"/>
      <c r="CA293" s="186"/>
      <c r="CB293" s="186"/>
      <c r="CC293" s="186"/>
      <c r="CD293" s="186"/>
      <c r="CE293" s="186"/>
      <c r="CF293" s="186"/>
      <c r="CG293" s="186"/>
      <c r="CH293" s="186"/>
      <c r="CI293" s="186"/>
      <c r="CJ293" s="186"/>
      <c r="CK293" s="186"/>
      <c r="CL293" s="186"/>
      <c r="CM293" s="186"/>
      <c r="CN293" s="186"/>
      <c r="CO293" s="186"/>
      <c r="CP293" s="186"/>
      <c r="CQ293" s="186"/>
      <c r="CR293" s="186"/>
      <c r="CS293" s="178" t="s">
        <v>4386</v>
      </c>
      <c r="CT293" s="186"/>
      <c r="CU293" s="186"/>
      <c r="CV293" s="186"/>
      <c r="CW293" s="186"/>
      <c r="CX293" s="186"/>
      <c r="CY293" s="186"/>
      <c r="CZ293" s="186"/>
      <c r="DA293" s="186"/>
      <c r="DB293" s="186"/>
      <c r="DC293" s="186"/>
      <c r="DD293" s="186"/>
      <c r="DE293" s="186"/>
    </row>
    <row r="294" spans="34:109" ht="15" hidden="1" customHeight="1">
      <c r="AH294" s="184"/>
      <c r="AI294" s="184"/>
      <c r="AJ294" s="184"/>
      <c r="AK294" s="184"/>
      <c r="AL294" s="172" t="str">
        <f t="shared" si="12"/>
        <v/>
      </c>
      <c r="AM294" s="172" t="str">
        <f t="shared" si="13"/>
        <v/>
      </c>
      <c r="AN294" s="173" t="str">
        <f t="shared" si="14"/>
        <v/>
      </c>
      <c r="AO294" s="184"/>
      <c r="AP294" s="170">
        <v>292</v>
      </c>
      <c r="AQ294" s="185"/>
      <c r="AR294" s="185"/>
      <c r="AS294" s="185"/>
      <c r="AT294" s="185"/>
      <c r="AU294" s="185"/>
      <c r="AV294" s="185"/>
      <c r="AW294" s="185"/>
      <c r="AX294" s="185"/>
      <c r="AY294" s="185"/>
      <c r="AZ294" s="185"/>
      <c r="BA294" s="185"/>
      <c r="BB294" s="185"/>
      <c r="BC294" s="185"/>
      <c r="BD294" s="185"/>
      <c r="BE294" s="185"/>
      <c r="BF294" s="185"/>
      <c r="BG294" s="185"/>
      <c r="BH294" s="185"/>
      <c r="BI294" s="185"/>
      <c r="BJ294" s="176" t="s">
        <v>4387</v>
      </c>
      <c r="BK294" s="185"/>
      <c r="BL294" s="185"/>
      <c r="BM294" s="185"/>
      <c r="BN294" s="185"/>
      <c r="BO294" s="185"/>
      <c r="BP294" s="185"/>
      <c r="BQ294" s="185"/>
      <c r="BR294" s="185"/>
      <c r="BS294" s="185"/>
      <c r="BT294" s="185"/>
      <c r="BU294" s="185"/>
      <c r="BV294" s="185"/>
      <c r="BW294" s="184"/>
      <c r="BX294" s="184"/>
      <c r="BY294" s="184"/>
      <c r="BZ294" s="186"/>
      <c r="CA294" s="186"/>
      <c r="CB294" s="186"/>
      <c r="CC294" s="186"/>
      <c r="CD294" s="186"/>
      <c r="CE294" s="186"/>
      <c r="CF294" s="186"/>
      <c r="CG294" s="186"/>
      <c r="CH294" s="186"/>
      <c r="CI294" s="186"/>
      <c r="CJ294" s="186"/>
      <c r="CK294" s="186"/>
      <c r="CL294" s="186"/>
      <c r="CM294" s="186"/>
      <c r="CN294" s="186"/>
      <c r="CO294" s="186"/>
      <c r="CP294" s="186"/>
      <c r="CQ294" s="186"/>
      <c r="CR294" s="186"/>
      <c r="CS294" s="178" t="s">
        <v>4388</v>
      </c>
      <c r="CT294" s="186"/>
      <c r="CU294" s="186"/>
      <c r="CV294" s="186"/>
      <c r="CW294" s="186"/>
      <c r="CX294" s="186"/>
      <c r="CY294" s="186"/>
      <c r="CZ294" s="186"/>
      <c r="DA294" s="186"/>
      <c r="DB294" s="186"/>
      <c r="DC294" s="186"/>
      <c r="DD294" s="186"/>
      <c r="DE294" s="186"/>
    </row>
    <row r="295" spans="34:109" ht="15" hidden="1" customHeight="1">
      <c r="AH295" s="184"/>
      <c r="AI295" s="184"/>
      <c r="AJ295" s="184"/>
      <c r="AK295" s="184"/>
      <c r="AL295" s="172" t="str">
        <f t="shared" si="12"/>
        <v/>
      </c>
      <c r="AM295" s="172" t="str">
        <f t="shared" si="13"/>
        <v/>
      </c>
      <c r="AN295" s="173" t="str">
        <f t="shared" si="14"/>
        <v/>
      </c>
      <c r="AO295" s="184"/>
      <c r="AP295" s="170">
        <v>293</v>
      </c>
      <c r="AQ295" s="185"/>
      <c r="AR295" s="185"/>
      <c r="AS295" s="185"/>
      <c r="AT295" s="185"/>
      <c r="AU295" s="185"/>
      <c r="AV295" s="185"/>
      <c r="AW295" s="185"/>
      <c r="AX295" s="185"/>
      <c r="AY295" s="185"/>
      <c r="AZ295" s="185"/>
      <c r="BA295" s="185"/>
      <c r="BB295" s="185"/>
      <c r="BC295" s="185"/>
      <c r="BD295" s="185"/>
      <c r="BE295" s="185"/>
      <c r="BF295" s="185"/>
      <c r="BG295" s="185"/>
      <c r="BH295" s="185"/>
      <c r="BI295" s="185"/>
      <c r="BJ295" s="176" t="s">
        <v>4389</v>
      </c>
      <c r="BK295" s="185"/>
      <c r="BL295" s="185"/>
      <c r="BM295" s="185"/>
      <c r="BN295" s="185"/>
      <c r="BO295" s="185"/>
      <c r="BP295" s="185"/>
      <c r="BQ295" s="185"/>
      <c r="BR295" s="185"/>
      <c r="BS295" s="185"/>
      <c r="BT295" s="185"/>
      <c r="BU295" s="185"/>
      <c r="BV295" s="185"/>
      <c r="BW295" s="184"/>
      <c r="BX295" s="184"/>
      <c r="BY295" s="184"/>
      <c r="BZ295" s="186"/>
      <c r="CA295" s="186"/>
      <c r="CB295" s="186"/>
      <c r="CC295" s="186"/>
      <c r="CD295" s="186"/>
      <c r="CE295" s="186"/>
      <c r="CF295" s="186"/>
      <c r="CG295" s="186"/>
      <c r="CH295" s="186"/>
      <c r="CI295" s="186"/>
      <c r="CJ295" s="186"/>
      <c r="CK295" s="186"/>
      <c r="CL295" s="186"/>
      <c r="CM295" s="186"/>
      <c r="CN295" s="186"/>
      <c r="CO295" s="186"/>
      <c r="CP295" s="186"/>
      <c r="CQ295" s="186"/>
      <c r="CR295" s="186"/>
      <c r="CS295" s="178" t="s">
        <v>4390</v>
      </c>
      <c r="CT295" s="186"/>
      <c r="CU295" s="186"/>
      <c r="CV295" s="186"/>
      <c r="CW295" s="186"/>
      <c r="CX295" s="186"/>
      <c r="CY295" s="186"/>
      <c r="CZ295" s="186"/>
      <c r="DA295" s="186"/>
      <c r="DB295" s="186"/>
      <c r="DC295" s="186"/>
      <c r="DD295" s="186"/>
      <c r="DE295" s="186"/>
    </row>
    <row r="296" spans="34:109" ht="15" hidden="1" customHeight="1">
      <c r="AH296" s="184"/>
      <c r="AI296" s="184"/>
      <c r="AJ296" s="184"/>
      <c r="AK296" s="184"/>
      <c r="AL296" s="172" t="str">
        <f t="shared" si="12"/>
        <v/>
      </c>
      <c r="AM296" s="172" t="str">
        <f t="shared" si="13"/>
        <v/>
      </c>
      <c r="AN296" s="173" t="str">
        <f t="shared" si="14"/>
        <v/>
      </c>
      <c r="AO296" s="184"/>
      <c r="AP296" s="170">
        <v>294</v>
      </c>
      <c r="AQ296" s="185"/>
      <c r="AR296" s="185"/>
      <c r="AS296" s="185"/>
      <c r="AT296" s="185"/>
      <c r="AU296" s="185"/>
      <c r="AV296" s="185"/>
      <c r="AW296" s="185"/>
      <c r="AX296" s="185"/>
      <c r="AY296" s="185"/>
      <c r="AZ296" s="185"/>
      <c r="BA296" s="185"/>
      <c r="BB296" s="185"/>
      <c r="BC296" s="185"/>
      <c r="BD296" s="185"/>
      <c r="BE296" s="185"/>
      <c r="BF296" s="185"/>
      <c r="BG296" s="185"/>
      <c r="BH296" s="185"/>
      <c r="BI296" s="185"/>
      <c r="BJ296" s="176" t="s">
        <v>4391</v>
      </c>
      <c r="BK296" s="185"/>
      <c r="BL296" s="185"/>
      <c r="BM296" s="185"/>
      <c r="BN296" s="185"/>
      <c r="BO296" s="185"/>
      <c r="BP296" s="185"/>
      <c r="BQ296" s="185"/>
      <c r="BR296" s="185"/>
      <c r="BS296" s="185"/>
      <c r="BT296" s="185"/>
      <c r="BU296" s="185"/>
      <c r="BV296" s="185"/>
      <c r="BW296" s="184"/>
      <c r="BX296" s="184"/>
      <c r="BY296" s="184"/>
      <c r="BZ296" s="186"/>
      <c r="CA296" s="186"/>
      <c r="CB296" s="186"/>
      <c r="CC296" s="186"/>
      <c r="CD296" s="186"/>
      <c r="CE296" s="186"/>
      <c r="CF296" s="186"/>
      <c r="CG296" s="186"/>
      <c r="CH296" s="186"/>
      <c r="CI296" s="186"/>
      <c r="CJ296" s="186"/>
      <c r="CK296" s="186"/>
      <c r="CL296" s="186"/>
      <c r="CM296" s="186"/>
      <c r="CN296" s="186"/>
      <c r="CO296" s="186"/>
      <c r="CP296" s="186"/>
      <c r="CQ296" s="186"/>
      <c r="CR296" s="186"/>
      <c r="CS296" s="178" t="s">
        <v>4392</v>
      </c>
      <c r="CT296" s="186"/>
      <c r="CU296" s="186"/>
      <c r="CV296" s="186"/>
      <c r="CW296" s="186"/>
      <c r="CX296" s="186"/>
      <c r="CY296" s="186"/>
      <c r="CZ296" s="186"/>
      <c r="DA296" s="186"/>
      <c r="DB296" s="186"/>
      <c r="DC296" s="186"/>
      <c r="DD296" s="186"/>
      <c r="DE296" s="186"/>
    </row>
    <row r="297" spans="34:109" ht="15" hidden="1" customHeight="1">
      <c r="AH297" s="184"/>
      <c r="AI297" s="184"/>
      <c r="AJ297" s="184"/>
      <c r="AK297" s="184"/>
      <c r="AL297" s="172" t="str">
        <f t="shared" si="12"/>
        <v/>
      </c>
      <c r="AM297" s="172" t="str">
        <f t="shared" si="13"/>
        <v/>
      </c>
      <c r="AN297" s="173" t="str">
        <f t="shared" si="14"/>
        <v/>
      </c>
      <c r="AO297" s="184"/>
      <c r="AP297" s="170">
        <v>295</v>
      </c>
      <c r="AQ297" s="185"/>
      <c r="AR297" s="185"/>
      <c r="AS297" s="185"/>
      <c r="AT297" s="185"/>
      <c r="AU297" s="185"/>
      <c r="AV297" s="185"/>
      <c r="AW297" s="185"/>
      <c r="AX297" s="185"/>
      <c r="AY297" s="185"/>
      <c r="AZ297" s="185"/>
      <c r="BA297" s="185"/>
      <c r="BB297" s="185"/>
      <c r="BC297" s="185"/>
      <c r="BD297" s="185"/>
      <c r="BE297" s="185"/>
      <c r="BF297" s="185"/>
      <c r="BG297" s="185"/>
      <c r="BH297" s="185"/>
      <c r="BI297" s="185"/>
      <c r="BJ297" s="176" t="s">
        <v>4393</v>
      </c>
      <c r="BK297" s="185"/>
      <c r="BL297" s="185"/>
      <c r="BM297" s="185"/>
      <c r="BN297" s="185"/>
      <c r="BO297" s="185"/>
      <c r="BP297" s="185"/>
      <c r="BQ297" s="185"/>
      <c r="BR297" s="185"/>
      <c r="BS297" s="185"/>
      <c r="BT297" s="185"/>
      <c r="BU297" s="185"/>
      <c r="BV297" s="185"/>
      <c r="BW297" s="184"/>
      <c r="BX297" s="184"/>
      <c r="BY297" s="184"/>
      <c r="BZ297" s="186"/>
      <c r="CA297" s="186"/>
      <c r="CB297" s="186"/>
      <c r="CC297" s="186"/>
      <c r="CD297" s="186"/>
      <c r="CE297" s="186"/>
      <c r="CF297" s="186"/>
      <c r="CG297" s="186"/>
      <c r="CH297" s="186"/>
      <c r="CI297" s="186"/>
      <c r="CJ297" s="186"/>
      <c r="CK297" s="186"/>
      <c r="CL297" s="186"/>
      <c r="CM297" s="186"/>
      <c r="CN297" s="186"/>
      <c r="CO297" s="186"/>
      <c r="CP297" s="186"/>
      <c r="CQ297" s="186"/>
      <c r="CR297" s="186"/>
      <c r="CS297" s="178" t="s">
        <v>4394</v>
      </c>
      <c r="CT297" s="186"/>
      <c r="CU297" s="186"/>
      <c r="CV297" s="186"/>
      <c r="CW297" s="186"/>
      <c r="CX297" s="186"/>
      <c r="CY297" s="186"/>
      <c r="CZ297" s="186"/>
      <c r="DA297" s="186"/>
      <c r="DB297" s="186"/>
      <c r="DC297" s="186"/>
      <c r="DD297" s="186"/>
      <c r="DE297" s="186"/>
    </row>
    <row r="298" spans="34:109" ht="15" hidden="1" customHeight="1">
      <c r="AH298" s="184"/>
      <c r="AI298" s="184"/>
      <c r="AJ298" s="184"/>
      <c r="AK298" s="184"/>
      <c r="AL298" s="172" t="str">
        <f t="shared" si="12"/>
        <v/>
      </c>
      <c r="AM298" s="172" t="str">
        <f t="shared" si="13"/>
        <v/>
      </c>
      <c r="AN298" s="173" t="str">
        <f t="shared" si="14"/>
        <v/>
      </c>
      <c r="AO298" s="184"/>
      <c r="AP298" s="170">
        <v>296</v>
      </c>
      <c r="AQ298" s="185"/>
      <c r="AR298" s="185"/>
      <c r="AS298" s="185"/>
      <c r="AT298" s="185"/>
      <c r="AU298" s="185"/>
      <c r="AV298" s="185"/>
      <c r="AW298" s="185"/>
      <c r="AX298" s="185"/>
      <c r="AY298" s="185"/>
      <c r="AZ298" s="185"/>
      <c r="BA298" s="185"/>
      <c r="BB298" s="185"/>
      <c r="BC298" s="185"/>
      <c r="BD298" s="185"/>
      <c r="BE298" s="185"/>
      <c r="BF298" s="185"/>
      <c r="BG298" s="185"/>
      <c r="BH298" s="185"/>
      <c r="BI298" s="185"/>
      <c r="BJ298" s="176" t="s">
        <v>4395</v>
      </c>
      <c r="BK298" s="185"/>
      <c r="BL298" s="185"/>
      <c r="BM298" s="185"/>
      <c r="BN298" s="185"/>
      <c r="BO298" s="185"/>
      <c r="BP298" s="185"/>
      <c r="BQ298" s="185"/>
      <c r="BR298" s="185"/>
      <c r="BS298" s="185"/>
      <c r="BT298" s="185"/>
      <c r="BU298" s="185"/>
      <c r="BV298" s="185"/>
      <c r="BW298" s="184"/>
      <c r="BX298" s="184"/>
      <c r="BY298" s="184"/>
      <c r="BZ298" s="186"/>
      <c r="CA298" s="186"/>
      <c r="CB298" s="186"/>
      <c r="CC298" s="186"/>
      <c r="CD298" s="186"/>
      <c r="CE298" s="186"/>
      <c r="CF298" s="186"/>
      <c r="CG298" s="186"/>
      <c r="CH298" s="186"/>
      <c r="CI298" s="186"/>
      <c r="CJ298" s="186"/>
      <c r="CK298" s="186"/>
      <c r="CL298" s="186"/>
      <c r="CM298" s="186"/>
      <c r="CN298" s="186"/>
      <c r="CO298" s="186"/>
      <c r="CP298" s="186"/>
      <c r="CQ298" s="186"/>
      <c r="CR298" s="186"/>
      <c r="CS298" s="178" t="s">
        <v>4396</v>
      </c>
      <c r="CT298" s="186"/>
      <c r="CU298" s="186"/>
      <c r="CV298" s="186"/>
      <c r="CW298" s="186"/>
      <c r="CX298" s="186"/>
      <c r="CY298" s="186"/>
      <c r="CZ298" s="186"/>
      <c r="DA298" s="186"/>
      <c r="DB298" s="186"/>
      <c r="DC298" s="186"/>
      <c r="DD298" s="186"/>
      <c r="DE298" s="186"/>
    </row>
    <row r="299" spans="34:109" ht="15" hidden="1" customHeight="1">
      <c r="AH299" s="184"/>
      <c r="AI299" s="184"/>
      <c r="AJ299" s="184"/>
      <c r="AK299" s="184"/>
      <c r="AL299" s="172" t="str">
        <f t="shared" si="12"/>
        <v/>
      </c>
      <c r="AM299" s="172" t="str">
        <f t="shared" si="13"/>
        <v/>
      </c>
      <c r="AN299" s="173" t="str">
        <f t="shared" si="14"/>
        <v/>
      </c>
      <c r="AO299" s="184"/>
      <c r="AP299" s="170">
        <v>297</v>
      </c>
      <c r="AQ299" s="185"/>
      <c r="AR299" s="185"/>
      <c r="AS299" s="185"/>
      <c r="AT299" s="185"/>
      <c r="AU299" s="185"/>
      <c r="AV299" s="185"/>
      <c r="AW299" s="185"/>
      <c r="AX299" s="185"/>
      <c r="AY299" s="185"/>
      <c r="AZ299" s="185"/>
      <c r="BA299" s="185"/>
      <c r="BB299" s="185"/>
      <c r="BC299" s="185"/>
      <c r="BD299" s="185"/>
      <c r="BE299" s="185"/>
      <c r="BF299" s="185"/>
      <c r="BG299" s="185"/>
      <c r="BH299" s="185"/>
      <c r="BI299" s="185"/>
      <c r="BJ299" s="176" t="s">
        <v>4397</v>
      </c>
      <c r="BK299" s="185"/>
      <c r="BL299" s="185"/>
      <c r="BM299" s="185"/>
      <c r="BN299" s="185"/>
      <c r="BO299" s="185"/>
      <c r="BP299" s="185"/>
      <c r="BQ299" s="185"/>
      <c r="BR299" s="185"/>
      <c r="BS299" s="185"/>
      <c r="BT299" s="185"/>
      <c r="BU299" s="185"/>
      <c r="BV299" s="185"/>
      <c r="BW299" s="184"/>
      <c r="BX299" s="184"/>
      <c r="BY299" s="184"/>
      <c r="BZ299" s="186"/>
      <c r="CA299" s="186"/>
      <c r="CB299" s="186"/>
      <c r="CC299" s="186"/>
      <c r="CD299" s="186"/>
      <c r="CE299" s="186"/>
      <c r="CF299" s="186"/>
      <c r="CG299" s="186"/>
      <c r="CH299" s="186"/>
      <c r="CI299" s="186"/>
      <c r="CJ299" s="186"/>
      <c r="CK299" s="186"/>
      <c r="CL299" s="186"/>
      <c r="CM299" s="186"/>
      <c r="CN299" s="186"/>
      <c r="CO299" s="186"/>
      <c r="CP299" s="186"/>
      <c r="CQ299" s="186"/>
      <c r="CR299" s="186"/>
      <c r="CS299" s="178" t="s">
        <v>4398</v>
      </c>
      <c r="CT299" s="186"/>
      <c r="CU299" s="186"/>
      <c r="CV299" s="186"/>
      <c r="CW299" s="186"/>
      <c r="CX299" s="186"/>
      <c r="CY299" s="186"/>
      <c r="CZ299" s="186"/>
      <c r="DA299" s="186"/>
      <c r="DB299" s="186"/>
      <c r="DC299" s="186"/>
      <c r="DD299" s="186"/>
      <c r="DE299" s="186"/>
    </row>
    <row r="300" spans="34:109" ht="15" hidden="1" customHeight="1">
      <c r="AH300" s="184"/>
      <c r="AI300" s="184"/>
      <c r="AJ300" s="184"/>
      <c r="AK300" s="184"/>
      <c r="AL300" s="172" t="str">
        <f t="shared" si="12"/>
        <v/>
      </c>
      <c r="AM300" s="172" t="str">
        <f t="shared" si="13"/>
        <v/>
      </c>
      <c r="AN300" s="173" t="str">
        <f t="shared" si="14"/>
        <v/>
      </c>
      <c r="AO300" s="184"/>
      <c r="AP300" s="170">
        <v>298</v>
      </c>
      <c r="AQ300" s="185"/>
      <c r="AR300" s="185"/>
      <c r="AS300" s="185"/>
      <c r="AT300" s="185"/>
      <c r="AU300" s="185"/>
      <c r="AV300" s="185"/>
      <c r="AW300" s="185"/>
      <c r="AX300" s="185"/>
      <c r="AY300" s="185"/>
      <c r="AZ300" s="185"/>
      <c r="BA300" s="185"/>
      <c r="BB300" s="185"/>
      <c r="BC300" s="185"/>
      <c r="BD300" s="185"/>
      <c r="BE300" s="185"/>
      <c r="BF300" s="185"/>
      <c r="BG300" s="185"/>
      <c r="BH300" s="185"/>
      <c r="BI300" s="185"/>
      <c r="BJ300" s="176" t="s">
        <v>4399</v>
      </c>
      <c r="BK300" s="185"/>
      <c r="BL300" s="185"/>
      <c r="BM300" s="185"/>
      <c r="BN300" s="185"/>
      <c r="BO300" s="185"/>
      <c r="BP300" s="185"/>
      <c r="BQ300" s="185"/>
      <c r="BR300" s="185"/>
      <c r="BS300" s="185"/>
      <c r="BT300" s="185"/>
      <c r="BU300" s="185"/>
      <c r="BV300" s="185"/>
      <c r="BW300" s="184"/>
      <c r="BX300" s="184"/>
      <c r="BY300" s="184"/>
      <c r="BZ300" s="186"/>
      <c r="CA300" s="186"/>
      <c r="CB300" s="186"/>
      <c r="CC300" s="186"/>
      <c r="CD300" s="186"/>
      <c r="CE300" s="186"/>
      <c r="CF300" s="186"/>
      <c r="CG300" s="186"/>
      <c r="CH300" s="186"/>
      <c r="CI300" s="186"/>
      <c r="CJ300" s="186"/>
      <c r="CK300" s="186"/>
      <c r="CL300" s="186"/>
      <c r="CM300" s="186"/>
      <c r="CN300" s="186"/>
      <c r="CO300" s="186"/>
      <c r="CP300" s="186"/>
      <c r="CQ300" s="186"/>
      <c r="CR300" s="186"/>
      <c r="CS300" s="178" t="s">
        <v>4400</v>
      </c>
      <c r="CT300" s="186"/>
      <c r="CU300" s="186"/>
      <c r="CV300" s="186"/>
      <c r="CW300" s="186"/>
      <c r="CX300" s="186"/>
      <c r="CY300" s="186"/>
      <c r="CZ300" s="186"/>
      <c r="DA300" s="186"/>
      <c r="DB300" s="186"/>
      <c r="DC300" s="186"/>
      <c r="DD300" s="186"/>
      <c r="DE300" s="186"/>
    </row>
    <row r="301" spans="34:109" ht="15" hidden="1" customHeight="1">
      <c r="AH301" s="184"/>
      <c r="AI301" s="184"/>
      <c r="AJ301" s="184"/>
      <c r="AK301" s="184"/>
      <c r="AL301" s="172" t="str">
        <f t="shared" si="12"/>
        <v/>
      </c>
      <c r="AM301" s="172" t="str">
        <f t="shared" si="13"/>
        <v/>
      </c>
      <c r="AN301" s="173" t="str">
        <f t="shared" si="14"/>
        <v/>
      </c>
      <c r="AO301" s="184"/>
      <c r="AP301" s="170">
        <v>299</v>
      </c>
      <c r="AQ301" s="185"/>
      <c r="AR301" s="185"/>
      <c r="AS301" s="185"/>
      <c r="AT301" s="185"/>
      <c r="AU301" s="185"/>
      <c r="AV301" s="185"/>
      <c r="AW301" s="185"/>
      <c r="AX301" s="185"/>
      <c r="AY301" s="185"/>
      <c r="AZ301" s="185"/>
      <c r="BA301" s="185"/>
      <c r="BB301" s="185"/>
      <c r="BC301" s="185"/>
      <c r="BD301" s="185"/>
      <c r="BE301" s="185"/>
      <c r="BF301" s="185"/>
      <c r="BG301" s="185"/>
      <c r="BH301" s="185"/>
      <c r="BI301" s="185"/>
      <c r="BJ301" s="176" t="s">
        <v>4401</v>
      </c>
      <c r="BK301" s="185"/>
      <c r="BL301" s="185"/>
      <c r="BM301" s="185"/>
      <c r="BN301" s="185"/>
      <c r="BO301" s="185"/>
      <c r="BP301" s="185"/>
      <c r="BQ301" s="185"/>
      <c r="BR301" s="185"/>
      <c r="BS301" s="185"/>
      <c r="BT301" s="185"/>
      <c r="BU301" s="185"/>
      <c r="BV301" s="185"/>
      <c r="BW301" s="184"/>
      <c r="BX301" s="184"/>
      <c r="BY301" s="184"/>
      <c r="BZ301" s="186"/>
      <c r="CA301" s="186"/>
      <c r="CB301" s="186"/>
      <c r="CC301" s="186"/>
      <c r="CD301" s="186"/>
      <c r="CE301" s="186"/>
      <c r="CF301" s="186"/>
      <c r="CG301" s="186"/>
      <c r="CH301" s="186"/>
      <c r="CI301" s="186"/>
      <c r="CJ301" s="186"/>
      <c r="CK301" s="186"/>
      <c r="CL301" s="186"/>
      <c r="CM301" s="186"/>
      <c r="CN301" s="186"/>
      <c r="CO301" s="186"/>
      <c r="CP301" s="186"/>
      <c r="CQ301" s="186"/>
      <c r="CR301" s="186"/>
      <c r="CS301" s="178" t="s">
        <v>4402</v>
      </c>
      <c r="CT301" s="186"/>
      <c r="CU301" s="186"/>
      <c r="CV301" s="186"/>
      <c r="CW301" s="186"/>
      <c r="CX301" s="186"/>
      <c r="CY301" s="186"/>
      <c r="CZ301" s="186"/>
      <c r="DA301" s="186"/>
      <c r="DB301" s="186"/>
      <c r="DC301" s="186"/>
      <c r="DD301" s="186"/>
      <c r="DE301" s="186"/>
    </row>
    <row r="302" spans="34:109" ht="15" hidden="1" customHeight="1">
      <c r="AH302" s="184"/>
      <c r="AI302" s="184"/>
      <c r="AJ302" s="184"/>
      <c r="AK302" s="184"/>
      <c r="AL302" s="172" t="str">
        <f t="shared" si="12"/>
        <v/>
      </c>
      <c r="AM302" s="172" t="str">
        <f t="shared" si="13"/>
        <v/>
      </c>
      <c r="AN302" s="173" t="str">
        <f t="shared" si="14"/>
        <v/>
      </c>
      <c r="AO302" s="184"/>
      <c r="AP302" s="170">
        <v>300</v>
      </c>
      <c r="AQ302" s="185"/>
      <c r="AR302" s="185"/>
      <c r="AS302" s="185"/>
      <c r="AT302" s="185"/>
      <c r="AU302" s="185"/>
      <c r="AV302" s="185"/>
      <c r="AW302" s="185"/>
      <c r="AX302" s="185"/>
      <c r="AY302" s="185"/>
      <c r="AZ302" s="185"/>
      <c r="BA302" s="185"/>
      <c r="BB302" s="185"/>
      <c r="BC302" s="185"/>
      <c r="BD302" s="185"/>
      <c r="BE302" s="185"/>
      <c r="BF302" s="185"/>
      <c r="BG302" s="185"/>
      <c r="BH302" s="185"/>
      <c r="BI302" s="185"/>
      <c r="BJ302" s="176" t="s">
        <v>4403</v>
      </c>
      <c r="BK302" s="185"/>
      <c r="BL302" s="185"/>
      <c r="BM302" s="185"/>
      <c r="BN302" s="185"/>
      <c r="BO302" s="185"/>
      <c r="BP302" s="185"/>
      <c r="BQ302" s="185"/>
      <c r="BR302" s="185"/>
      <c r="BS302" s="185"/>
      <c r="BT302" s="185"/>
      <c r="BU302" s="185"/>
      <c r="BV302" s="185"/>
      <c r="BW302" s="184"/>
      <c r="BX302" s="184"/>
      <c r="BY302" s="184"/>
      <c r="BZ302" s="186"/>
      <c r="CA302" s="186"/>
      <c r="CB302" s="186"/>
      <c r="CC302" s="186"/>
      <c r="CD302" s="186"/>
      <c r="CE302" s="186"/>
      <c r="CF302" s="186"/>
      <c r="CG302" s="186"/>
      <c r="CH302" s="186"/>
      <c r="CI302" s="186"/>
      <c r="CJ302" s="186"/>
      <c r="CK302" s="186"/>
      <c r="CL302" s="186"/>
      <c r="CM302" s="186"/>
      <c r="CN302" s="186"/>
      <c r="CO302" s="186"/>
      <c r="CP302" s="186"/>
      <c r="CQ302" s="186"/>
      <c r="CR302" s="186"/>
      <c r="CS302" s="178" t="s">
        <v>4404</v>
      </c>
      <c r="CT302" s="186"/>
      <c r="CU302" s="186"/>
      <c r="CV302" s="186"/>
      <c r="CW302" s="186"/>
      <c r="CX302" s="186"/>
      <c r="CY302" s="186"/>
      <c r="CZ302" s="186"/>
      <c r="DA302" s="186"/>
      <c r="DB302" s="186"/>
      <c r="DC302" s="186"/>
      <c r="DD302" s="186"/>
      <c r="DE302" s="186"/>
    </row>
    <row r="303" spans="34:109" ht="15" hidden="1" customHeight="1">
      <c r="AH303" s="184"/>
      <c r="AI303" s="184"/>
      <c r="AJ303" s="184"/>
      <c r="AK303" s="184"/>
      <c r="AL303" s="172" t="str">
        <f t="shared" si="12"/>
        <v/>
      </c>
      <c r="AM303" s="172" t="str">
        <f t="shared" si="13"/>
        <v/>
      </c>
      <c r="AN303" s="173" t="str">
        <f t="shared" si="14"/>
        <v/>
      </c>
      <c r="AO303" s="184"/>
      <c r="AP303" s="170">
        <v>301</v>
      </c>
      <c r="AQ303" s="185"/>
      <c r="AR303" s="185"/>
      <c r="AS303" s="185"/>
      <c r="AT303" s="185"/>
      <c r="AU303" s="185"/>
      <c r="AV303" s="185"/>
      <c r="AW303" s="185"/>
      <c r="AX303" s="185"/>
      <c r="AY303" s="185"/>
      <c r="AZ303" s="185"/>
      <c r="BA303" s="185"/>
      <c r="BB303" s="185"/>
      <c r="BC303" s="185"/>
      <c r="BD303" s="185"/>
      <c r="BE303" s="185"/>
      <c r="BF303" s="185"/>
      <c r="BG303" s="185"/>
      <c r="BH303" s="185"/>
      <c r="BI303" s="185"/>
      <c r="BJ303" s="176" t="s">
        <v>4405</v>
      </c>
      <c r="BK303" s="185"/>
      <c r="BL303" s="185"/>
      <c r="BM303" s="185"/>
      <c r="BN303" s="185"/>
      <c r="BO303" s="185"/>
      <c r="BP303" s="185"/>
      <c r="BQ303" s="185"/>
      <c r="BR303" s="185"/>
      <c r="BS303" s="185"/>
      <c r="BT303" s="185"/>
      <c r="BU303" s="185"/>
      <c r="BV303" s="185"/>
      <c r="BW303" s="184"/>
      <c r="BX303" s="184"/>
      <c r="BY303" s="184"/>
      <c r="BZ303" s="186"/>
      <c r="CA303" s="186"/>
      <c r="CB303" s="186"/>
      <c r="CC303" s="186"/>
      <c r="CD303" s="186"/>
      <c r="CE303" s="186"/>
      <c r="CF303" s="186"/>
      <c r="CG303" s="186"/>
      <c r="CH303" s="186"/>
      <c r="CI303" s="186"/>
      <c r="CJ303" s="186"/>
      <c r="CK303" s="186"/>
      <c r="CL303" s="186"/>
      <c r="CM303" s="186"/>
      <c r="CN303" s="186"/>
      <c r="CO303" s="186"/>
      <c r="CP303" s="186"/>
      <c r="CQ303" s="186"/>
      <c r="CR303" s="186"/>
      <c r="CS303" s="178" t="s">
        <v>4406</v>
      </c>
      <c r="CT303" s="186"/>
      <c r="CU303" s="186"/>
      <c r="CV303" s="186"/>
      <c r="CW303" s="186"/>
      <c r="CX303" s="186"/>
      <c r="CY303" s="186"/>
      <c r="CZ303" s="186"/>
      <c r="DA303" s="186"/>
      <c r="DB303" s="186"/>
      <c r="DC303" s="186"/>
      <c r="DD303" s="186"/>
      <c r="DE303" s="186"/>
    </row>
    <row r="304" spans="34:109" ht="15" hidden="1" customHeight="1">
      <c r="AH304" s="184"/>
      <c r="AI304" s="184"/>
      <c r="AJ304" s="184"/>
      <c r="AK304" s="184"/>
      <c r="AL304" s="172" t="str">
        <f t="shared" si="12"/>
        <v/>
      </c>
      <c r="AM304" s="172" t="str">
        <f t="shared" si="13"/>
        <v/>
      </c>
      <c r="AN304" s="173" t="str">
        <f t="shared" si="14"/>
        <v/>
      </c>
      <c r="AO304" s="184"/>
      <c r="AP304" s="170">
        <v>302</v>
      </c>
      <c r="AQ304" s="185"/>
      <c r="AR304" s="185"/>
      <c r="AS304" s="185"/>
      <c r="AT304" s="185"/>
      <c r="AU304" s="185"/>
      <c r="AV304" s="185"/>
      <c r="AW304" s="185"/>
      <c r="AX304" s="185"/>
      <c r="AY304" s="185"/>
      <c r="AZ304" s="185"/>
      <c r="BA304" s="185"/>
      <c r="BB304" s="185"/>
      <c r="BC304" s="185"/>
      <c r="BD304" s="185"/>
      <c r="BE304" s="185"/>
      <c r="BF304" s="185"/>
      <c r="BG304" s="185"/>
      <c r="BH304" s="185"/>
      <c r="BI304" s="185"/>
      <c r="BJ304" s="176" t="s">
        <v>4407</v>
      </c>
      <c r="BK304" s="185"/>
      <c r="BL304" s="185"/>
      <c r="BM304" s="185"/>
      <c r="BN304" s="185"/>
      <c r="BO304" s="185"/>
      <c r="BP304" s="185"/>
      <c r="BQ304" s="185"/>
      <c r="BR304" s="185"/>
      <c r="BS304" s="185"/>
      <c r="BT304" s="185"/>
      <c r="BU304" s="185"/>
      <c r="BV304" s="185"/>
      <c r="BW304" s="184"/>
      <c r="BX304" s="184"/>
      <c r="BY304" s="184"/>
      <c r="BZ304" s="186"/>
      <c r="CA304" s="186"/>
      <c r="CB304" s="186"/>
      <c r="CC304" s="186"/>
      <c r="CD304" s="186"/>
      <c r="CE304" s="186"/>
      <c r="CF304" s="186"/>
      <c r="CG304" s="186"/>
      <c r="CH304" s="186"/>
      <c r="CI304" s="186"/>
      <c r="CJ304" s="186"/>
      <c r="CK304" s="186"/>
      <c r="CL304" s="186"/>
      <c r="CM304" s="186"/>
      <c r="CN304" s="186"/>
      <c r="CO304" s="186"/>
      <c r="CP304" s="186"/>
      <c r="CQ304" s="186"/>
      <c r="CR304" s="186"/>
      <c r="CS304" s="178" t="s">
        <v>4408</v>
      </c>
      <c r="CT304" s="186"/>
      <c r="CU304" s="186"/>
      <c r="CV304" s="186"/>
      <c r="CW304" s="186"/>
      <c r="CX304" s="186"/>
      <c r="CY304" s="186"/>
      <c r="CZ304" s="186"/>
      <c r="DA304" s="186"/>
      <c r="DB304" s="186"/>
      <c r="DC304" s="186"/>
      <c r="DD304" s="186"/>
      <c r="DE304" s="186"/>
    </row>
    <row r="305" spans="34:109" ht="15" hidden="1" customHeight="1">
      <c r="AH305" s="184"/>
      <c r="AI305" s="184"/>
      <c r="AJ305" s="184"/>
      <c r="AK305" s="184"/>
      <c r="AL305" s="172" t="str">
        <f t="shared" si="12"/>
        <v/>
      </c>
      <c r="AM305" s="172" t="str">
        <f t="shared" si="13"/>
        <v/>
      </c>
      <c r="AN305" s="173" t="str">
        <f t="shared" si="14"/>
        <v/>
      </c>
      <c r="AO305" s="184"/>
      <c r="AP305" s="170">
        <v>303</v>
      </c>
      <c r="AQ305" s="185"/>
      <c r="AR305" s="185"/>
      <c r="AS305" s="185"/>
      <c r="AT305" s="185"/>
      <c r="AU305" s="185"/>
      <c r="AV305" s="185"/>
      <c r="AW305" s="185"/>
      <c r="AX305" s="185"/>
      <c r="AY305" s="185"/>
      <c r="AZ305" s="185"/>
      <c r="BA305" s="185"/>
      <c r="BB305" s="185"/>
      <c r="BC305" s="185"/>
      <c r="BD305" s="185"/>
      <c r="BE305" s="185"/>
      <c r="BF305" s="185"/>
      <c r="BG305" s="185"/>
      <c r="BH305" s="185"/>
      <c r="BI305" s="185"/>
      <c r="BJ305" s="176" t="s">
        <v>4409</v>
      </c>
      <c r="BK305" s="185"/>
      <c r="BL305" s="185"/>
      <c r="BM305" s="185"/>
      <c r="BN305" s="185"/>
      <c r="BO305" s="185"/>
      <c r="BP305" s="185"/>
      <c r="BQ305" s="185"/>
      <c r="BR305" s="185"/>
      <c r="BS305" s="185"/>
      <c r="BT305" s="185"/>
      <c r="BU305" s="185"/>
      <c r="BV305" s="185"/>
      <c r="BW305" s="184"/>
      <c r="BX305" s="184"/>
      <c r="BY305" s="184"/>
      <c r="BZ305" s="186"/>
      <c r="CA305" s="186"/>
      <c r="CB305" s="186"/>
      <c r="CC305" s="186"/>
      <c r="CD305" s="186"/>
      <c r="CE305" s="186"/>
      <c r="CF305" s="186"/>
      <c r="CG305" s="186"/>
      <c r="CH305" s="186"/>
      <c r="CI305" s="186"/>
      <c r="CJ305" s="186"/>
      <c r="CK305" s="186"/>
      <c r="CL305" s="186"/>
      <c r="CM305" s="186"/>
      <c r="CN305" s="186"/>
      <c r="CO305" s="186"/>
      <c r="CP305" s="186"/>
      <c r="CQ305" s="186"/>
      <c r="CR305" s="186"/>
      <c r="CS305" s="178" t="s">
        <v>4410</v>
      </c>
      <c r="CT305" s="186"/>
      <c r="CU305" s="186"/>
      <c r="CV305" s="186"/>
      <c r="CW305" s="186"/>
      <c r="CX305" s="186"/>
      <c r="CY305" s="186"/>
      <c r="CZ305" s="186"/>
      <c r="DA305" s="186"/>
      <c r="DB305" s="186"/>
      <c r="DC305" s="186"/>
      <c r="DD305" s="186"/>
      <c r="DE305" s="186"/>
    </row>
    <row r="306" spans="34:109" ht="15" hidden="1" customHeight="1">
      <c r="AH306" s="184"/>
      <c r="AI306" s="184"/>
      <c r="AJ306" s="184"/>
      <c r="AK306" s="184"/>
      <c r="AL306" s="172" t="str">
        <f t="shared" si="12"/>
        <v/>
      </c>
      <c r="AM306" s="172" t="str">
        <f t="shared" si="13"/>
        <v/>
      </c>
      <c r="AN306" s="173" t="str">
        <f t="shared" si="14"/>
        <v/>
      </c>
      <c r="AO306" s="184"/>
      <c r="AP306" s="170">
        <v>304</v>
      </c>
      <c r="AQ306" s="185"/>
      <c r="AR306" s="185"/>
      <c r="AS306" s="185"/>
      <c r="AT306" s="185"/>
      <c r="AU306" s="185"/>
      <c r="AV306" s="185"/>
      <c r="AW306" s="185"/>
      <c r="AX306" s="185"/>
      <c r="AY306" s="185"/>
      <c r="AZ306" s="185"/>
      <c r="BA306" s="185"/>
      <c r="BB306" s="185"/>
      <c r="BC306" s="185"/>
      <c r="BD306" s="185"/>
      <c r="BE306" s="185"/>
      <c r="BF306" s="185"/>
      <c r="BG306" s="185"/>
      <c r="BH306" s="185"/>
      <c r="BI306" s="185"/>
      <c r="BJ306" s="176" t="s">
        <v>4411</v>
      </c>
      <c r="BK306" s="185"/>
      <c r="BL306" s="185"/>
      <c r="BM306" s="185"/>
      <c r="BN306" s="185"/>
      <c r="BO306" s="185"/>
      <c r="BP306" s="185"/>
      <c r="BQ306" s="185"/>
      <c r="BR306" s="185"/>
      <c r="BS306" s="185"/>
      <c r="BT306" s="185"/>
      <c r="BU306" s="185"/>
      <c r="BV306" s="185"/>
      <c r="BW306" s="184"/>
      <c r="BX306" s="184"/>
      <c r="BY306" s="184"/>
      <c r="BZ306" s="186"/>
      <c r="CA306" s="186"/>
      <c r="CB306" s="186"/>
      <c r="CC306" s="186"/>
      <c r="CD306" s="186"/>
      <c r="CE306" s="186"/>
      <c r="CF306" s="186"/>
      <c r="CG306" s="186"/>
      <c r="CH306" s="186"/>
      <c r="CI306" s="186"/>
      <c r="CJ306" s="186"/>
      <c r="CK306" s="186"/>
      <c r="CL306" s="186"/>
      <c r="CM306" s="186"/>
      <c r="CN306" s="186"/>
      <c r="CO306" s="186"/>
      <c r="CP306" s="186"/>
      <c r="CQ306" s="186"/>
      <c r="CR306" s="186"/>
      <c r="CS306" s="178" t="s">
        <v>4412</v>
      </c>
      <c r="CT306" s="186"/>
      <c r="CU306" s="186"/>
      <c r="CV306" s="186"/>
      <c r="CW306" s="186"/>
      <c r="CX306" s="186"/>
      <c r="CY306" s="186"/>
      <c r="CZ306" s="186"/>
      <c r="DA306" s="186"/>
      <c r="DB306" s="186"/>
      <c r="DC306" s="186"/>
      <c r="DD306" s="186"/>
      <c r="DE306" s="186"/>
    </row>
    <row r="307" spans="34:109" ht="15" hidden="1" customHeight="1">
      <c r="AH307" s="184"/>
      <c r="AI307" s="184"/>
      <c r="AJ307" s="184"/>
      <c r="AK307" s="184"/>
      <c r="AL307" s="172" t="str">
        <f t="shared" si="12"/>
        <v/>
      </c>
      <c r="AM307" s="172" t="str">
        <f t="shared" si="13"/>
        <v/>
      </c>
      <c r="AN307" s="173" t="str">
        <f t="shared" si="14"/>
        <v/>
      </c>
      <c r="AO307" s="184"/>
      <c r="AP307" s="170">
        <v>305</v>
      </c>
      <c r="AQ307" s="185"/>
      <c r="AR307" s="185"/>
      <c r="AS307" s="185"/>
      <c r="AT307" s="185"/>
      <c r="AU307" s="185"/>
      <c r="AV307" s="185"/>
      <c r="AW307" s="185"/>
      <c r="AX307" s="185"/>
      <c r="AY307" s="185"/>
      <c r="AZ307" s="185"/>
      <c r="BA307" s="185"/>
      <c r="BB307" s="185"/>
      <c r="BC307" s="185"/>
      <c r="BD307" s="185"/>
      <c r="BE307" s="185"/>
      <c r="BF307" s="185"/>
      <c r="BG307" s="185"/>
      <c r="BH307" s="185"/>
      <c r="BI307" s="185"/>
      <c r="BJ307" s="176" t="s">
        <v>4413</v>
      </c>
      <c r="BK307" s="185"/>
      <c r="BL307" s="185"/>
      <c r="BM307" s="185"/>
      <c r="BN307" s="185"/>
      <c r="BO307" s="185"/>
      <c r="BP307" s="185"/>
      <c r="BQ307" s="185"/>
      <c r="BR307" s="185"/>
      <c r="BS307" s="185"/>
      <c r="BT307" s="185"/>
      <c r="BU307" s="185"/>
      <c r="BV307" s="185"/>
      <c r="BW307" s="184"/>
      <c r="BX307" s="184"/>
      <c r="BY307" s="184"/>
      <c r="BZ307" s="186"/>
      <c r="CA307" s="186"/>
      <c r="CB307" s="186"/>
      <c r="CC307" s="186"/>
      <c r="CD307" s="186"/>
      <c r="CE307" s="186"/>
      <c r="CF307" s="186"/>
      <c r="CG307" s="186"/>
      <c r="CH307" s="186"/>
      <c r="CI307" s="186"/>
      <c r="CJ307" s="186"/>
      <c r="CK307" s="186"/>
      <c r="CL307" s="186"/>
      <c r="CM307" s="186"/>
      <c r="CN307" s="186"/>
      <c r="CO307" s="186"/>
      <c r="CP307" s="186"/>
      <c r="CQ307" s="186"/>
      <c r="CR307" s="186"/>
      <c r="CS307" s="178" t="s">
        <v>4414</v>
      </c>
      <c r="CT307" s="186"/>
      <c r="CU307" s="186"/>
      <c r="CV307" s="186"/>
      <c r="CW307" s="186"/>
      <c r="CX307" s="186"/>
      <c r="CY307" s="186"/>
      <c r="CZ307" s="186"/>
      <c r="DA307" s="186"/>
      <c r="DB307" s="186"/>
      <c r="DC307" s="186"/>
      <c r="DD307" s="186"/>
      <c r="DE307" s="186"/>
    </row>
    <row r="308" spans="34:109" ht="15" hidden="1" customHeight="1">
      <c r="AH308" s="184"/>
      <c r="AI308" s="184"/>
      <c r="AJ308" s="184"/>
      <c r="AK308" s="184"/>
      <c r="AL308" s="172" t="str">
        <f t="shared" si="12"/>
        <v/>
      </c>
      <c r="AM308" s="172" t="str">
        <f t="shared" si="13"/>
        <v/>
      </c>
      <c r="AN308" s="173" t="str">
        <f t="shared" si="14"/>
        <v/>
      </c>
      <c r="AO308" s="184"/>
      <c r="AP308" s="170">
        <v>306</v>
      </c>
      <c r="AQ308" s="185"/>
      <c r="AR308" s="185"/>
      <c r="AS308" s="185"/>
      <c r="AT308" s="185"/>
      <c r="AU308" s="185"/>
      <c r="AV308" s="185"/>
      <c r="AW308" s="185"/>
      <c r="AX308" s="185"/>
      <c r="AY308" s="185"/>
      <c r="AZ308" s="185"/>
      <c r="BA308" s="185"/>
      <c r="BB308" s="185"/>
      <c r="BC308" s="185"/>
      <c r="BD308" s="185"/>
      <c r="BE308" s="185"/>
      <c r="BF308" s="185"/>
      <c r="BG308" s="185"/>
      <c r="BH308" s="185"/>
      <c r="BI308" s="185"/>
      <c r="BJ308" s="176" t="s">
        <v>4415</v>
      </c>
      <c r="BK308" s="185"/>
      <c r="BL308" s="185"/>
      <c r="BM308" s="185"/>
      <c r="BN308" s="185"/>
      <c r="BO308" s="185"/>
      <c r="BP308" s="185"/>
      <c r="BQ308" s="185"/>
      <c r="BR308" s="185"/>
      <c r="BS308" s="185"/>
      <c r="BT308" s="185"/>
      <c r="BU308" s="185"/>
      <c r="BV308" s="185"/>
      <c r="BW308" s="184"/>
      <c r="BX308" s="184"/>
      <c r="BY308" s="184"/>
      <c r="BZ308" s="186"/>
      <c r="CA308" s="186"/>
      <c r="CB308" s="186"/>
      <c r="CC308" s="186"/>
      <c r="CD308" s="186"/>
      <c r="CE308" s="186"/>
      <c r="CF308" s="186"/>
      <c r="CG308" s="186"/>
      <c r="CH308" s="186"/>
      <c r="CI308" s="186"/>
      <c r="CJ308" s="186"/>
      <c r="CK308" s="186"/>
      <c r="CL308" s="186"/>
      <c r="CM308" s="186"/>
      <c r="CN308" s="186"/>
      <c r="CO308" s="186"/>
      <c r="CP308" s="186"/>
      <c r="CQ308" s="186"/>
      <c r="CR308" s="186"/>
      <c r="CS308" s="178" t="s">
        <v>4416</v>
      </c>
      <c r="CT308" s="186"/>
      <c r="CU308" s="186"/>
      <c r="CV308" s="186"/>
      <c r="CW308" s="186"/>
      <c r="CX308" s="186"/>
      <c r="CY308" s="186"/>
      <c r="CZ308" s="186"/>
      <c r="DA308" s="186"/>
      <c r="DB308" s="186"/>
      <c r="DC308" s="186"/>
      <c r="DD308" s="186"/>
      <c r="DE308" s="186"/>
    </row>
    <row r="309" spans="34:109" ht="15" hidden="1" customHeight="1">
      <c r="AH309" s="184"/>
      <c r="AI309" s="184"/>
      <c r="AJ309" s="184"/>
      <c r="AK309" s="184"/>
      <c r="AL309" s="172" t="str">
        <f t="shared" si="12"/>
        <v/>
      </c>
      <c r="AM309" s="172" t="str">
        <f t="shared" si="13"/>
        <v/>
      </c>
      <c r="AN309" s="173" t="str">
        <f t="shared" si="14"/>
        <v/>
      </c>
      <c r="AO309" s="184"/>
      <c r="AP309" s="170">
        <v>307</v>
      </c>
      <c r="AQ309" s="185"/>
      <c r="AR309" s="185"/>
      <c r="AS309" s="185"/>
      <c r="AT309" s="185"/>
      <c r="AU309" s="185"/>
      <c r="AV309" s="185"/>
      <c r="AW309" s="185"/>
      <c r="AX309" s="185"/>
      <c r="AY309" s="185"/>
      <c r="AZ309" s="185"/>
      <c r="BA309" s="185"/>
      <c r="BB309" s="185"/>
      <c r="BC309" s="185"/>
      <c r="BD309" s="185"/>
      <c r="BE309" s="185"/>
      <c r="BF309" s="185"/>
      <c r="BG309" s="185"/>
      <c r="BH309" s="185"/>
      <c r="BI309" s="185"/>
      <c r="BJ309" s="176" t="s">
        <v>4417</v>
      </c>
      <c r="BK309" s="185"/>
      <c r="BL309" s="185"/>
      <c r="BM309" s="185"/>
      <c r="BN309" s="185"/>
      <c r="BO309" s="185"/>
      <c r="BP309" s="185"/>
      <c r="BQ309" s="185"/>
      <c r="BR309" s="185"/>
      <c r="BS309" s="185"/>
      <c r="BT309" s="185"/>
      <c r="BU309" s="185"/>
      <c r="BV309" s="185"/>
      <c r="BW309" s="184"/>
      <c r="BX309" s="184"/>
      <c r="BY309" s="184"/>
      <c r="BZ309" s="186"/>
      <c r="CA309" s="186"/>
      <c r="CB309" s="186"/>
      <c r="CC309" s="186"/>
      <c r="CD309" s="186"/>
      <c r="CE309" s="186"/>
      <c r="CF309" s="186"/>
      <c r="CG309" s="186"/>
      <c r="CH309" s="186"/>
      <c r="CI309" s="186"/>
      <c r="CJ309" s="186"/>
      <c r="CK309" s="186"/>
      <c r="CL309" s="186"/>
      <c r="CM309" s="186"/>
      <c r="CN309" s="186"/>
      <c r="CO309" s="186"/>
      <c r="CP309" s="186"/>
      <c r="CQ309" s="186"/>
      <c r="CR309" s="186"/>
      <c r="CS309" s="178" t="s">
        <v>4418</v>
      </c>
      <c r="CT309" s="186"/>
      <c r="CU309" s="186"/>
      <c r="CV309" s="186"/>
      <c r="CW309" s="186"/>
      <c r="CX309" s="186"/>
      <c r="CY309" s="186"/>
      <c r="CZ309" s="186"/>
      <c r="DA309" s="186"/>
      <c r="DB309" s="186"/>
      <c r="DC309" s="186"/>
      <c r="DD309" s="186"/>
      <c r="DE309" s="186"/>
    </row>
    <row r="310" spans="34:109" ht="15" hidden="1" customHeight="1">
      <c r="AH310" s="184"/>
      <c r="AI310" s="184"/>
      <c r="AJ310" s="184"/>
      <c r="AK310" s="184"/>
      <c r="AL310" s="172" t="str">
        <f t="shared" si="12"/>
        <v/>
      </c>
      <c r="AM310" s="172" t="str">
        <f t="shared" si="13"/>
        <v/>
      </c>
      <c r="AN310" s="173" t="str">
        <f t="shared" si="14"/>
        <v/>
      </c>
      <c r="AO310" s="184"/>
      <c r="AP310" s="170">
        <v>308</v>
      </c>
      <c r="AQ310" s="185"/>
      <c r="AR310" s="185"/>
      <c r="AS310" s="185"/>
      <c r="AT310" s="185"/>
      <c r="AU310" s="185"/>
      <c r="AV310" s="185"/>
      <c r="AW310" s="185"/>
      <c r="AX310" s="185"/>
      <c r="AY310" s="185"/>
      <c r="AZ310" s="185"/>
      <c r="BA310" s="185"/>
      <c r="BB310" s="185"/>
      <c r="BC310" s="185"/>
      <c r="BD310" s="185"/>
      <c r="BE310" s="185"/>
      <c r="BF310" s="185"/>
      <c r="BG310" s="185"/>
      <c r="BH310" s="185"/>
      <c r="BI310" s="185"/>
      <c r="BJ310" s="176" t="s">
        <v>4419</v>
      </c>
      <c r="BK310" s="185"/>
      <c r="BL310" s="185"/>
      <c r="BM310" s="185"/>
      <c r="BN310" s="185"/>
      <c r="BO310" s="185"/>
      <c r="BP310" s="185"/>
      <c r="BQ310" s="185"/>
      <c r="BR310" s="185"/>
      <c r="BS310" s="185"/>
      <c r="BT310" s="185"/>
      <c r="BU310" s="185"/>
      <c r="BV310" s="185"/>
      <c r="BW310" s="184"/>
      <c r="BX310" s="184"/>
      <c r="BY310" s="184"/>
      <c r="BZ310" s="186"/>
      <c r="CA310" s="186"/>
      <c r="CB310" s="186"/>
      <c r="CC310" s="186"/>
      <c r="CD310" s="186"/>
      <c r="CE310" s="186"/>
      <c r="CF310" s="186"/>
      <c r="CG310" s="186"/>
      <c r="CH310" s="186"/>
      <c r="CI310" s="186"/>
      <c r="CJ310" s="186"/>
      <c r="CK310" s="186"/>
      <c r="CL310" s="186"/>
      <c r="CM310" s="186"/>
      <c r="CN310" s="186"/>
      <c r="CO310" s="186"/>
      <c r="CP310" s="186"/>
      <c r="CQ310" s="186"/>
      <c r="CR310" s="186"/>
      <c r="CS310" s="178" t="s">
        <v>4420</v>
      </c>
      <c r="CT310" s="186"/>
      <c r="CU310" s="186"/>
      <c r="CV310" s="186"/>
      <c r="CW310" s="186"/>
      <c r="CX310" s="186"/>
      <c r="CY310" s="186"/>
      <c r="CZ310" s="186"/>
      <c r="DA310" s="186"/>
      <c r="DB310" s="186"/>
      <c r="DC310" s="186"/>
      <c r="DD310" s="186"/>
      <c r="DE310" s="186"/>
    </row>
    <row r="311" spans="34:109" ht="15" hidden="1" customHeight="1">
      <c r="AH311" s="184"/>
      <c r="AI311" s="184"/>
      <c r="AJ311" s="184"/>
      <c r="AK311" s="184"/>
      <c r="AL311" s="172" t="str">
        <f t="shared" si="12"/>
        <v/>
      </c>
      <c r="AM311" s="172" t="str">
        <f t="shared" si="13"/>
        <v/>
      </c>
      <c r="AN311" s="173" t="str">
        <f t="shared" si="14"/>
        <v/>
      </c>
      <c r="AO311" s="184"/>
      <c r="AP311" s="170">
        <v>309</v>
      </c>
      <c r="AQ311" s="185"/>
      <c r="AR311" s="185"/>
      <c r="AS311" s="185"/>
      <c r="AT311" s="185"/>
      <c r="AU311" s="185"/>
      <c r="AV311" s="185"/>
      <c r="AW311" s="185"/>
      <c r="AX311" s="185"/>
      <c r="AY311" s="185"/>
      <c r="AZ311" s="185"/>
      <c r="BA311" s="185"/>
      <c r="BB311" s="185"/>
      <c r="BC311" s="185"/>
      <c r="BD311" s="185"/>
      <c r="BE311" s="185"/>
      <c r="BF311" s="185"/>
      <c r="BG311" s="185"/>
      <c r="BH311" s="185"/>
      <c r="BI311" s="185"/>
      <c r="BJ311" s="176" t="s">
        <v>4421</v>
      </c>
      <c r="BK311" s="185"/>
      <c r="BL311" s="185"/>
      <c r="BM311" s="185"/>
      <c r="BN311" s="185"/>
      <c r="BO311" s="185"/>
      <c r="BP311" s="185"/>
      <c r="BQ311" s="185"/>
      <c r="BR311" s="185"/>
      <c r="BS311" s="185"/>
      <c r="BT311" s="185"/>
      <c r="BU311" s="185"/>
      <c r="BV311" s="185"/>
      <c r="BW311" s="184"/>
      <c r="BX311" s="184"/>
      <c r="BY311" s="184"/>
      <c r="BZ311" s="186"/>
      <c r="CA311" s="186"/>
      <c r="CB311" s="186"/>
      <c r="CC311" s="186"/>
      <c r="CD311" s="186"/>
      <c r="CE311" s="186"/>
      <c r="CF311" s="186"/>
      <c r="CG311" s="186"/>
      <c r="CH311" s="186"/>
      <c r="CI311" s="186"/>
      <c r="CJ311" s="186"/>
      <c r="CK311" s="186"/>
      <c r="CL311" s="186"/>
      <c r="CM311" s="186"/>
      <c r="CN311" s="186"/>
      <c r="CO311" s="186"/>
      <c r="CP311" s="186"/>
      <c r="CQ311" s="186"/>
      <c r="CR311" s="186"/>
      <c r="CS311" s="178" t="s">
        <v>4422</v>
      </c>
      <c r="CT311" s="186"/>
      <c r="CU311" s="186"/>
      <c r="CV311" s="186"/>
      <c r="CW311" s="186"/>
      <c r="CX311" s="186"/>
      <c r="CY311" s="186"/>
      <c r="CZ311" s="186"/>
      <c r="DA311" s="186"/>
      <c r="DB311" s="186"/>
      <c r="DC311" s="186"/>
      <c r="DD311" s="186"/>
      <c r="DE311" s="186"/>
    </row>
    <row r="312" spans="34:109" ht="15" hidden="1" customHeight="1">
      <c r="AH312" s="184"/>
      <c r="AI312" s="184"/>
      <c r="AJ312" s="184"/>
      <c r="AK312" s="184"/>
      <c r="AL312" s="172" t="str">
        <f t="shared" si="12"/>
        <v/>
      </c>
      <c r="AM312" s="172" t="str">
        <f t="shared" si="13"/>
        <v/>
      </c>
      <c r="AN312" s="173" t="str">
        <f t="shared" si="14"/>
        <v/>
      </c>
      <c r="AO312" s="184"/>
      <c r="AP312" s="170">
        <v>310</v>
      </c>
      <c r="AQ312" s="185"/>
      <c r="AR312" s="185"/>
      <c r="AS312" s="185"/>
      <c r="AT312" s="185"/>
      <c r="AU312" s="185"/>
      <c r="AV312" s="185"/>
      <c r="AW312" s="185"/>
      <c r="AX312" s="185"/>
      <c r="AY312" s="185"/>
      <c r="AZ312" s="185"/>
      <c r="BA312" s="185"/>
      <c r="BB312" s="185"/>
      <c r="BC312" s="185"/>
      <c r="BD312" s="185"/>
      <c r="BE312" s="185"/>
      <c r="BF312" s="185"/>
      <c r="BG312" s="185"/>
      <c r="BH312" s="185"/>
      <c r="BI312" s="185"/>
      <c r="BJ312" s="176" t="s">
        <v>4423</v>
      </c>
      <c r="BK312" s="185"/>
      <c r="BL312" s="185"/>
      <c r="BM312" s="185"/>
      <c r="BN312" s="185"/>
      <c r="BO312" s="185"/>
      <c r="BP312" s="185"/>
      <c r="BQ312" s="185"/>
      <c r="BR312" s="185"/>
      <c r="BS312" s="185"/>
      <c r="BT312" s="185"/>
      <c r="BU312" s="185"/>
      <c r="BV312" s="185"/>
      <c r="BW312" s="184"/>
      <c r="BX312" s="184"/>
      <c r="BY312" s="184"/>
      <c r="BZ312" s="186"/>
      <c r="CA312" s="186"/>
      <c r="CB312" s="186"/>
      <c r="CC312" s="186"/>
      <c r="CD312" s="186"/>
      <c r="CE312" s="186"/>
      <c r="CF312" s="186"/>
      <c r="CG312" s="186"/>
      <c r="CH312" s="186"/>
      <c r="CI312" s="186"/>
      <c r="CJ312" s="186"/>
      <c r="CK312" s="186"/>
      <c r="CL312" s="186"/>
      <c r="CM312" s="186"/>
      <c r="CN312" s="186"/>
      <c r="CO312" s="186"/>
      <c r="CP312" s="186"/>
      <c r="CQ312" s="186"/>
      <c r="CR312" s="186"/>
      <c r="CS312" s="178" t="s">
        <v>4424</v>
      </c>
      <c r="CT312" s="186"/>
      <c r="CU312" s="186"/>
      <c r="CV312" s="186"/>
      <c r="CW312" s="186"/>
      <c r="CX312" s="186"/>
      <c r="CY312" s="186"/>
      <c r="CZ312" s="186"/>
      <c r="DA312" s="186"/>
      <c r="DB312" s="186"/>
      <c r="DC312" s="186"/>
      <c r="DD312" s="186"/>
      <c r="DE312" s="186"/>
    </row>
    <row r="313" spans="34:109" ht="15" hidden="1" customHeight="1">
      <c r="AH313" s="184"/>
      <c r="AI313" s="184"/>
      <c r="AJ313" s="184"/>
      <c r="AK313" s="184"/>
      <c r="AL313" s="172" t="str">
        <f t="shared" si="12"/>
        <v/>
      </c>
      <c r="AM313" s="172" t="str">
        <f t="shared" si="13"/>
        <v/>
      </c>
      <c r="AN313" s="173" t="str">
        <f t="shared" si="14"/>
        <v/>
      </c>
      <c r="AO313" s="184"/>
      <c r="AP313" s="170">
        <v>311</v>
      </c>
      <c r="AQ313" s="185"/>
      <c r="AR313" s="185"/>
      <c r="AS313" s="185"/>
      <c r="AT313" s="185"/>
      <c r="AU313" s="185"/>
      <c r="AV313" s="185"/>
      <c r="AW313" s="185"/>
      <c r="AX313" s="185"/>
      <c r="AY313" s="185"/>
      <c r="AZ313" s="185"/>
      <c r="BA313" s="185"/>
      <c r="BB313" s="185"/>
      <c r="BC313" s="185"/>
      <c r="BD313" s="185"/>
      <c r="BE313" s="185"/>
      <c r="BF313" s="185"/>
      <c r="BG313" s="185"/>
      <c r="BH313" s="185"/>
      <c r="BI313" s="185"/>
      <c r="BJ313" s="176" t="s">
        <v>4425</v>
      </c>
      <c r="BK313" s="185"/>
      <c r="BL313" s="185"/>
      <c r="BM313" s="185"/>
      <c r="BN313" s="185"/>
      <c r="BO313" s="185"/>
      <c r="BP313" s="185"/>
      <c r="BQ313" s="185"/>
      <c r="BR313" s="185"/>
      <c r="BS313" s="185"/>
      <c r="BT313" s="185"/>
      <c r="BU313" s="185"/>
      <c r="BV313" s="185"/>
      <c r="BW313" s="184"/>
      <c r="BX313" s="184"/>
      <c r="BY313" s="184"/>
      <c r="BZ313" s="186"/>
      <c r="CA313" s="186"/>
      <c r="CB313" s="186"/>
      <c r="CC313" s="186"/>
      <c r="CD313" s="186"/>
      <c r="CE313" s="186"/>
      <c r="CF313" s="186"/>
      <c r="CG313" s="186"/>
      <c r="CH313" s="186"/>
      <c r="CI313" s="186"/>
      <c r="CJ313" s="186"/>
      <c r="CK313" s="186"/>
      <c r="CL313" s="186"/>
      <c r="CM313" s="186"/>
      <c r="CN313" s="186"/>
      <c r="CO313" s="186"/>
      <c r="CP313" s="186"/>
      <c r="CQ313" s="186"/>
      <c r="CR313" s="186"/>
      <c r="CS313" s="178" t="s">
        <v>4426</v>
      </c>
      <c r="CT313" s="186"/>
      <c r="CU313" s="186"/>
      <c r="CV313" s="186"/>
      <c r="CW313" s="186"/>
      <c r="CX313" s="186"/>
      <c r="CY313" s="186"/>
      <c r="CZ313" s="186"/>
      <c r="DA313" s="186"/>
      <c r="DB313" s="186"/>
      <c r="DC313" s="186"/>
      <c r="DD313" s="186"/>
      <c r="DE313" s="186"/>
    </row>
    <row r="314" spans="34:109" ht="15" hidden="1" customHeight="1">
      <c r="AH314" s="184"/>
      <c r="AI314" s="184"/>
      <c r="AJ314" s="184"/>
      <c r="AK314" s="184"/>
      <c r="AL314" s="172" t="str">
        <f t="shared" si="12"/>
        <v/>
      </c>
      <c r="AM314" s="172" t="str">
        <f t="shared" si="13"/>
        <v/>
      </c>
      <c r="AN314" s="173" t="str">
        <f t="shared" si="14"/>
        <v/>
      </c>
      <c r="AO314" s="184"/>
      <c r="AP314" s="170">
        <v>312</v>
      </c>
      <c r="AQ314" s="185"/>
      <c r="AR314" s="185"/>
      <c r="AS314" s="185"/>
      <c r="AT314" s="185"/>
      <c r="AU314" s="185"/>
      <c r="AV314" s="185"/>
      <c r="AW314" s="185"/>
      <c r="AX314" s="185"/>
      <c r="AY314" s="185"/>
      <c r="AZ314" s="185"/>
      <c r="BA314" s="185"/>
      <c r="BB314" s="185"/>
      <c r="BC314" s="185"/>
      <c r="BD314" s="185"/>
      <c r="BE314" s="185"/>
      <c r="BF314" s="185"/>
      <c r="BG314" s="185"/>
      <c r="BH314" s="185"/>
      <c r="BI314" s="185"/>
      <c r="BJ314" s="176" t="s">
        <v>4427</v>
      </c>
      <c r="BK314" s="185"/>
      <c r="BL314" s="185"/>
      <c r="BM314" s="185"/>
      <c r="BN314" s="185"/>
      <c r="BO314" s="185"/>
      <c r="BP314" s="185"/>
      <c r="BQ314" s="185"/>
      <c r="BR314" s="185"/>
      <c r="BS314" s="185"/>
      <c r="BT314" s="185"/>
      <c r="BU314" s="185"/>
      <c r="BV314" s="185"/>
      <c r="BW314" s="184"/>
      <c r="BX314" s="184"/>
      <c r="BY314" s="184"/>
      <c r="BZ314" s="186"/>
      <c r="CA314" s="186"/>
      <c r="CB314" s="186"/>
      <c r="CC314" s="186"/>
      <c r="CD314" s="186"/>
      <c r="CE314" s="186"/>
      <c r="CF314" s="186"/>
      <c r="CG314" s="186"/>
      <c r="CH314" s="186"/>
      <c r="CI314" s="186"/>
      <c r="CJ314" s="186"/>
      <c r="CK314" s="186"/>
      <c r="CL314" s="186"/>
      <c r="CM314" s="186"/>
      <c r="CN314" s="186"/>
      <c r="CO314" s="186"/>
      <c r="CP314" s="186"/>
      <c r="CQ314" s="186"/>
      <c r="CR314" s="186"/>
      <c r="CS314" s="178" t="s">
        <v>4428</v>
      </c>
      <c r="CT314" s="186"/>
      <c r="CU314" s="186"/>
      <c r="CV314" s="186"/>
      <c r="CW314" s="186"/>
      <c r="CX314" s="186"/>
      <c r="CY314" s="186"/>
      <c r="CZ314" s="186"/>
      <c r="DA314" s="186"/>
      <c r="DB314" s="186"/>
      <c r="DC314" s="186"/>
      <c r="DD314" s="186"/>
      <c r="DE314" s="186"/>
    </row>
    <row r="315" spans="34:109" ht="15" hidden="1" customHeight="1">
      <c r="AH315" s="184"/>
      <c r="AI315" s="184"/>
      <c r="AJ315" s="184"/>
      <c r="AK315" s="184"/>
      <c r="AL315" s="172" t="str">
        <f t="shared" si="12"/>
        <v/>
      </c>
      <c r="AM315" s="172" t="str">
        <f t="shared" si="13"/>
        <v/>
      </c>
      <c r="AN315" s="173" t="str">
        <f t="shared" si="14"/>
        <v/>
      </c>
      <c r="AO315" s="184"/>
      <c r="AP315" s="170">
        <v>313</v>
      </c>
      <c r="AQ315" s="185"/>
      <c r="AR315" s="185"/>
      <c r="AS315" s="185"/>
      <c r="AT315" s="185"/>
      <c r="AU315" s="185"/>
      <c r="AV315" s="185"/>
      <c r="AW315" s="185"/>
      <c r="AX315" s="185"/>
      <c r="AY315" s="185"/>
      <c r="AZ315" s="185"/>
      <c r="BA315" s="185"/>
      <c r="BB315" s="185"/>
      <c r="BC315" s="185"/>
      <c r="BD315" s="185"/>
      <c r="BE315" s="185"/>
      <c r="BF315" s="185"/>
      <c r="BG315" s="185"/>
      <c r="BH315" s="185"/>
      <c r="BI315" s="185"/>
      <c r="BJ315" s="176" t="s">
        <v>4429</v>
      </c>
      <c r="BK315" s="185"/>
      <c r="BL315" s="185"/>
      <c r="BM315" s="185"/>
      <c r="BN315" s="185"/>
      <c r="BO315" s="185"/>
      <c r="BP315" s="185"/>
      <c r="BQ315" s="185"/>
      <c r="BR315" s="185"/>
      <c r="BS315" s="185"/>
      <c r="BT315" s="185"/>
      <c r="BU315" s="185"/>
      <c r="BV315" s="185"/>
      <c r="BW315" s="184"/>
      <c r="BX315" s="184"/>
      <c r="BY315" s="184"/>
      <c r="BZ315" s="186"/>
      <c r="CA315" s="186"/>
      <c r="CB315" s="186"/>
      <c r="CC315" s="186"/>
      <c r="CD315" s="186"/>
      <c r="CE315" s="186"/>
      <c r="CF315" s="186"/>
      <c r="CG315" s="186"/>
      <c r="CH315" s="186"/>
      <c r="CI315" s="186"/>
      <c r="CJ315" s="186"/>
      <c r="CK315" s="186"/>
      <c r="CL315" s="186"/>
      <c r="CM315" s="186"/>
      <c r="CN315" s="186"/>
      <c r="CO315" s="186"/>
      <c r="CP315" s="186"/>
      <c r="CQ315" s="186"/>
      <c r="CR315" s="186"/>
      <c r="CS315" s="178" t="s">
        <v>4430</v>
      </c>
      <c r="CT315" s="186"/>
      <c r="CU315" s="186"/>
      <c r="CV315" s="186"/>
      <c r="CW315" s="186"/>
      <c r="CX315" s="186"/>
      <c r="CY315" s="186"/>
      <c r="CZ315" s="186"/>
      <c r="DA315" s="186"/>
      <c r="DB315" s="186"/>
      <c r="DC315" s="186"/>
      <c r="DD315" s="186"/>
      <c r="DE315" s="186"/>
    </row>
    <row r="316" spans="34:109" ht="15" hidden="1" customHeight="1">
      <c r="AH316" s="184"/>
      <c r="AI316" s="184"/>
      <c r="AJ316" s="184"/>
      <c r="AK316" s="184"/>
      <c r="AL316" s="172" t="str">
        <f t="shared" si="12"/>
        <v/>
      </c>
      <c r="AM316" s="172" t="str">
        <f t="shared" si="13"/>
        <v/>
      </c>
      <c r="AN316" s="173" t="str">
        <f t="shared" si="14"/>
        <v/>
      </c>
      <c r="AO316" s="184"/>
      <c r="AP316" s="170">
        <v>314</v>
      </c>
      <c r="AQ316" s="185"/>
      <c r="AR316" s="185"/>
      <c r="AS316" s="185"/>
      <c r="AT316" s="185"/>
      <c r="AU316" s="185"/>
      <c r="AV316" s="185"/>
      <c r="AW316" s="185"/>
      <c r="AX316" s="185"/>
      <c r="AY316" s="185"/>
      <c r="AZ316" s="185"/>
      <c r="BA316" s="185"/>
      <c r="BB316" s="185"/>
      <c r="BC316" s="185"/>
      <c r="BD316" s="185"/>
      <c r="BE316" s="185"/>
      <c r="BF316" s="185"/>
      <c r="BG316" s="185"/>
      <c r="BH316" s="185"/>
      <c r="BI316" s="185"/>
      <c r="BJ316" s="176" t="s">
        <v>4431</v>
      </c>
      <c r="BK316" s="185"/>
      <c r="BL316" s="185"/>
      <c r="BM316" s="185"/>
      <c r="BN316" s="185"/>
      <c r="BO316" s="185"/>
      <c r="BP316" s="185"/>
      <c r="BQ316" s="185"/>
      <c r="BR316" s="185"/>
      <c r="BS316" s="185"/>
      <c r="BT316" s="185"/>
      <c r="BU316" s="185"/>
      <c r="BV316" s="185"/>
      <c r="BW316" s="184"/>
      <c r="BX316" s="184"/>
      <c r="BY316" s="184"/>
      <c r="BZ316" s="186"/>
      <c r="CA316" s="186"/>
      <c r="CB316" s="186"/>
      <c r="CC316" s="186"/>
      <c r="CD316" s="186"/>
      <c r="CE316" s="186"/>
      <c r="CF316" s="186"/>
      <c r="CG316" s="186"/>
      <c r="CH316" s="186"/>
      <c r="CI316" s="186"/>
      <c r="CJ316" s="186"/>
      <c r="CK316" s="186"/>
      <c r="CL316" s="186"/>
      <c r="CM316" s="186"/>
      <c r="CN316" s="186"/>
      <c r="CO316" s="186"/>
      <c r="CP316" s="186"/>
      <c r="CQ316" s="186"/>
      <c r="CR316" s="186"/>
      <c r="CS316" s="178" t="s">
        <v>4432</v>
      </c>
      <c r="CT316" s="186"/>
      <c r="CU316" s="186"/>
      <c r="CV316" s="186"/>
      <c r="CW316" s="186"/>
      <c r="CX316" s="186"/>
      <c r="CY316" s="186"/>
      <c r="CZ316" s="186"/>
      <c r="DA316" s="186"/>
      <c r="DB316" s="186"/>
      <c r="DC316" s="186"/>
      <c r="DD316" s="186"/>
      <c r="DE316" s="186"/>
    </row>
    <row r="317" spans="34:109" ht="15" hidden="1" customHeight="1">
      <c r="AH317" s="184"/>
      <c r="AI317" s="184"/>
      <c r="AJ317" s="184"/>
      <c r="AK317" s="184"/>
      <c r="AL317" s="172" t="str">
        <f t="shared" si="12"/>
        <v/>
      </c>
      <c r="AM317" s="172" t="str">
        <f t="shared" si="13"/>
        <v/>
      </c>
      <c r="AN317" s="173" t="str">
        <f t="shared" si="14"/>
        <v/>
      </c>
      <c r="AO317" s="184"/>
      <c r="AP317" s="170">
        <v>315</v>
      </c>
      <c r="AQ317" s="185"/>
      <c r="AR317" s="185"/>
      <c r="AS317" s="185"/>
      <c r="AT317" s="185"/>
      <c r="AU317" s="185"/>
      <c r="AV317" s="185"/>
      <c r="AW317" s="185"/>
      <c r="AX317" s="185"/>
      <c r="AY317" s="185"/>
      <c r="AZ317" s="185"/>
      <c r="BA317" s="185"/>
      <c r="BB317" s="185"/>
      <c r="BC317" s="185"/>
      <c r="BD317" s="185"/>
      <c r="BE317" s="185"/>
      <c r="BF317" s="185"/>
      <c r="BG317" s="185"/>
      <c r="BH317" s="185"/>
      <c r="BI317" s="185"/>
      <c r="BJ317" s="176" t="s">
        <v>4433</v>
      </c>
      <c r="BK317" s="185"/>
      <c r="BL317" s="185"/>
      <c r="BM317" s="185"/>
      <c r="BN317" s="185"/>
      <c r="BO317" s="185"/>
      <c r="BP317" s="185"/>
      <c r="BQ317" s="185"/>
      <c r="BR317" s="185"/>
      <c r="BS317" s="185"/>
      <c r="BT317" s="185"/>
      <c r="BU317" s="185"/>
      <c r="BV317" s="185"/>
      <c r="BW317" s="184"/>
      <c r="BX317" s="184"/>
      <c r="BY317" s="184"/>
      <c r="BZ317" s="186"/>
      <c r="CA317" s="186"/>
      <c r="CB317" s="186"/>
      <c r="CC317" s="186"/>
      <c r="CD317" s="186"/>
      <c r="CE317" s="186"/>
      <c r="CF317" s="186"/>
      <c r="CG317" s="186"/>
      <c r="CH317" s="186"/>
      <c r="CI317" s="186"/>
      <c r="CJ317" s="186"/>
      <c r="CK317" s="186"/>
      <c r="CL317" s="186"/>
      <c r="CM317" s="186"/>
      <c r="CN317" s="186"/>
      <c r="CO317" s="186"/>
      <c r="CP317" s="186"/>
      <c r="CQ317" s="186"/>
      <c r="CR317" s="186"/>
      <c r="CS317" s="178" t="s">
        <v>4434</v>
      </c>
      <c r="CT317" s="186"/>
      <c r="CU317" s="186"/>
      <c r="CV317" s="186"/>
      <c r="CW317" s="186"/>
      <c r="CX317" s="186"/>
      <c r="CY317" s="186"/>
      <c r="CZ317" s="186"/>
      <c r="DA317" s="186"/>
      <c r="DB317" s="186"/>
      <c r="DC317" s="186"/>
      <c r="DD317" s="186"/>
      <c r="DE317" s="186"/>
    </row>
    <row r="318" spans="34:109" ht="15" hidden="1" customHeight="1">
      <c r="AH318" s="184"/>
      <c r="AI318" s="184"/>
      <c r="AJ318" s="184"/>
      <c r="AK318" s="184"/>
      <c r="AL318" s="172" t="str">
        <f t="shared" si="12"/>
        <v/>
      </c>
      <c r="AM318" s="172" t="str">
        <f t="shared" si="13"/>
        <v/>
      </c>
      <c r="AN318" s="173" t="str">
        <f t="shared" si="14"/>
        <v/>
      </c>
      <c r="AO318" s="184"/>
      <c r="AP318" s="170">
        <v>316</v>
      </c>
      <c r="AQ318" s="185"/>
      <c r="AR318" s="185"/>
      <c r="AS318" s="185"/>
      <c r="AT318" s="185"/>
      <c r="AU318" s="185"/>
      <c r="AV318" s="185"/>
      <c r="AW318" s="185"/>
      <c r="AX318" s="185"/>
      <c r="AY318" s="185"/>
      <c r="AZ318" s="185"/>
      <c r="BA318" s="185"/>
      <c r="BB318" s="185"/>
      <c r="BC318" s="185"/>
      <c r="BD318" s="185"/>
      <c r="BE318" s="185"/>
      <c r="BF318" s="185"/>
      <c r="BG318" s="185"/>
      <c r="BH318" s="185"/>
      <c r="BI318" s="185"/>
      <c r="BJ318" s="176" t="s">
        <v>4435</v>
      </c>
      <c r="BK318" s="185"/>
      <c r="BL318" s="185"/>
      <c r="BM318" s="185"/>
      <c r="BN318" s="185"/>
      <c r="BO318" s="185"/>
      <c r="BP318" s="185"/>
      <c r="BQ318" s="185"/>
      <c r="BR318" s="185"/>
      <c r="BS318" s="185"/>
      <c r="BT318" s="185"/>
      <c r="BU318" s="185"/>
      <c r="BV318" s="185"/>
      <c r="BW318" s="184"/>
      <c r="BX318" s="184"/>
      <c r="BY318" s="184"/>
      <c r="BZ318" s="186"/>
      <c r="CA318" s="186"/>
      <c r="CB318" s="186"/>
      <c r="CC318" s="186"/>
      <c r="CD318" s="186"/>
      <c r="CE318" s="186"/>
      <c r="CF318" s="186"/>
      <c r="CG318" s="186"/>
      <c r="CH318" s="186"/>
      <c r="CI318" s="186"/>
      <c r="CJ318" s="186"/>
      <c r="CK318" s="186"/>
      <c r="CL318" s="186"/>
      <c r="CM318" s="186"/>
      <c r="CN318" s="186"/>
      <c r="CO318" s="186"/>
      <c r="CP318" s="186"/>
      <c r="CQ318" s="186"/>
      <c r="CR318" s="186"/>
      <c r="CS318" s="178" t="s">
        <v>4436</v>
      </c>
      <c r="CT318" s="186"/>
      <c r="CU318" s="186"/>
      <c r="CV318" s="186"/>
      <c r="CW318" s="186"/>
      <c r="CX318" s="186"/>
      <c r="CY318" s="186"/>
      <c r="CZ318" s="186"/>
      <c r="DA318" s="186"/>
      <c r="DB318" s="186"/>
      <c r="DC318" s="186"/>
      <c r="DD318" s="186"/>
      <c r="DE318" s="186"/>
    </row>
    <row r="319" spans="34:109" ht="15" hidden="1" customHeight="1">
      <c r="AH319" s="184"/>
      <c r="AI319" s="184"/>
      <c r="AJ319" s="184"/>
      <c r="AK319" s="184"/>
      <c r="AL319" s="172" t="str">
        <f t="shared" si="12"/>
        <v/>
      </c>
      <c r="AM319" s="172" t="str">
        <f t="shared" si="13"/>
        <v/>
      </c>
      <c r="AN319" s="173" t="str">
        <f t="shared" si="14"/>
        <v/>
      </c>
      <c r="AO319" s="184"/>
      <c r="AP319" s="170">
        <v>317</v>
      </c>
      <c r="AQ319" s="185"/>
      <c r="AR319" s="185"/>
      <c r="AS319" s="185"/>
      <c r="AT319" s="185"/>
      <c r="AU319" s="185"/>
      <c r="AV319" s="185"/>
      <c r="AW319" s="185"/>
      <c r="AX319" s="185"/>
      <c r="AY319" s="185"/>
      <c r="AZ319" s="185"/>
      <c r="BA319" s="185"/>
      <c r="BB319" s="185"/>
      <c r="BC319" s="185"/>
      <c r="BD319" s="185"/>
      <c r="BE319" s="185"/>
      <c r="BF319" s="185"/>
      <c r="BG319" s="185"/>
      <c r="BH319" s="185"/>
      <c r="BI319" s="185"/>
      <c r="BJ319" s="176" t="s">
        <v>4437</v>
      </c>
      <c r="BK319" s="185"/>
      <c r="BL319" s="185"/>
      <c r="BM319" s="185"/>
      <c r="BN319" s="185"/>
      <c r="BO319" s="185"/>
      <c r="BP319" s="185"/>
      <c r="BQ319" s="185"/>
      <c r="BR319" s="185"/>
      <c r="BS319" s="185"/>
      <c r="BT319" s="185"/>
      <c r="BU319" s="185"/>
      <c r="BV319" s="185"/>
      <c r="BW319" s="184"/>
      <c r="BX319" s="184"/>
      <c r="BY319" s="184"/>
      <c r="BZ319" s="186"/>
      <c r="CA319" s="186"/>
      <c r="CB319" s="186"/>
      <c r="CC319" s="186"/>
      <c r="CD319" s="186"/>
      <c r="CE319" s="186"/>
      <c r="CF319" s="186"/>
      <c r="CG319" s="186"/>
      <c r="CH319" s="186"/>
      <c r="CI319" s="186"/>
      <c r="CJ319" s="186"/>
      <c r="CK319" s="186"/>
      <c r="CL319" s="186"/>
      <c r="CM319" s="186"/>
      <c r="CN319" s="186"/>
      <c r="CO319" s="186"/>
      <c r="CP319" s="186"/>
      <c r="CQ319" s="186"/>
      <c r="CR319" s="186"/>
      <c r="CS319" s="178" t="s">
        <v>4438</v>
      </c>
      <c r="CT319" s="186"/>
      <c r="CU319" s="186"/>
      <c r="CV319" s="186"/>
      <c r="CW319" s="186"/>
      <c r="CX319" s="186"/>
      <c r="CY319" s="186"/>
      <c r="CZ319" s="186"/>
      <c r="DA319" s="186"/>
      <c r="DB319" s="186"/>
      <c r="DC319" s="186"/>
      <c r="DD319" s="186"/>
      <c r="DE319" s="186"/>
    </row>
    <row r="320" spans="34:109" ht="15" hidden="1" customHeight="1">
      <c r="AH320" s="184"/>
      <c r="AI320" s="184"/>
      <c r="AJ320" s="184"/>
      <c r="AK320" s="184"/>
      <c r="AL320" s="172" t="str">
        <f t="shared" si="12"/>
        <v/>
      </c>
      <c r="AM320" s="172" t="str">
        <f t="shared" si="13"/>
        <v/>
      </c>
      <c r="AN320" s="173" t="str">
        <f t="shared" si="14"/>
        <v/>
      </c>
      <c r="AO320" s="184"/>
      <c r="AP320" s="170">
        <v>318</v>
      </c>
      <c r="AQ320" s="185"/>
      <c r="AR320" s="185"/>
      <c r="AS320" s="185"/>
      <c r="AT320" s="185"/>
      <c r="AU320" s="185"/>
      <c r="AV320" s="185"/>
      <c r="AW320" s="185"/>
      <c r="AX320" s="185"/>
      <c r="AY320" s="185"/>
      <c r="AZ320" s="185"/>
      <c r="BA320" s="185"/>
      <c r="BB320" s="185"/>
      <c r="BC320" s="185"/>
      <c r="BD320" s="185"/>
      <c r="BE320" s="185"/>
      <c r="BF320" s="185"/>
      <c r="BG320" s="185"/>
      <c r="BH320" s="185"/>
      <c r="BI320" s="185"/>
      <c r="BJ320" s="176" t="s">
        <v>4439</v>
      </c>
      <c r="BK320" s="185"/>
      <c r="BL320" s="185"/>
      <c r="BM320" s="185"/>
      <c r="BN320" s="185"/>
      <c r="BO320" s="185"/>
      <c r="BP320" s="185"/>
      <c r="BQ320" s="185"/>
      <c r="BR320" s="185"/>
      <c r="BS320" s="185"/>
      <c r="BT320" s="185"/>
      <c r="BU320" s="185"/>
      <c r="BV320" s="185"/>
      <c r="BW320" s="184"/>
      <c r="BX320" s="184"/>
      <c r="BY320" s="184"/>
      <c r="BZ320" s="186"/>
      <c r="CA320" s="186"/>
      <c r="CB320" s="186"/>
      <c r="CC320" s="186"/>
      <c r="CD320" s="186"/>
      <c r="CE320" s="186"/>
      <c r="CF320" s="186"/>
      <c r="CG320" s="186"/>
      <c r="CH320" s="186"/>
      <c r="CI320" s="186"/>
      <c r="CJ320" s="186"/>
      <c r="CK320" s="186"/>
      <c r="CL320" s="186"/>
      <c r="CM320" s="186"/>
      <c r="CN320" s="186"/>
      <c r="CO320" s="186"/>
      <c r="CP320" s="186"/>
      <c r="CQ320" s="186"/>
      <c r="CR320" s="186"/>
      <c r="CS320" s="178" t="s">
        <v>4440</v>
      </c>
      <c r="CT320" s="186"/>
      <c r="CU320" s="186"/>
      <c r="CV320" s="186"/>
      <c r="CW320" s="186"/>
      <c r="CX320" s="186"/>
      <c r="CY320" s="186"/>
      <c r="CZ320" s="186"/>
      <c r="DA320" s="186"/>
      <c r="DB320" s="186"/>
      <c r="DC320" s="186"/>
      <c r="DD320" s="186"/>
      <c r="DE320" s="186"/>
    </row>
    <row r="321" spans="34:109" ht="15" hidden="1" customHeight="1">
      <c r="AH321" s="184"/>
      <c r="AI321" s="184"/>
      <c r="AJ321" s="184"/>
      <c r="AK321" s="184"/>
      <c r="AL321" s="172" t="str">
        <f t="shared" si="12"/>
        <v/>
      </c>
      <c r="AM321" s="172" t="str">
        <f t="shared" si="13"/>
        <v/>
      </c>
      <c r="AN321" s="173" t="str">
        <f t="shared" si="14"/>
        <v/>
      </c>
      <c r="AO321" s="184"/>
      <c r="AP321" s="170">
        <v>319</v>
      </c>
      <c r="AQ321" s="185"/>
      <c r="AR321" s="185"/>
      <c r="AS321" s="185"/>
      <c r="AT321" s="185"/>
      <c r="AU321" s="185"/>
      <c r="AV321" s="185"/>
      <c r="AW321" s="185"/>
      <c r="AX321" s="185"/>
      <c r="AY321" s="185"/>
      <c r="AZ321" s="185"/>
      <c r="BA321" s="185"/>
      <c r="BB321" s="185"/>
      <c r="BC321" s="185"/>
      <c r="BD321" s="185"/>
      <c r="BE321" s="185"/>
      <c r="BF321" s="185"/>
      <c r="BG321" s="185"/>
      <c r="BH321" s="185"/>
      <c r="BI321" s="185"/>
      <c r="BJ321" s="176" t="s">
        <v>4441</v>
      </c>
      <c r="BK321" s="185"/>
      <c r="BL321" s="185"/>
      <c r="BM321" s="185"/>
      <c r="BN321" s="185"/>
      <c r="BO321" s="185"/>
      <c r="BP321" s="185"/>
      <c r="BQ321" s="185"/>
      <c r="BR321" s="185"/>
      <c r="BS321" s="185"/>
      <c r="BT321" s="185"/>
      <c r="BU321" s="185"/>
      <c r="BV321" s="185"/>
      <c r="BW321" s="184"/>
      <c r="BX321" s="184"/>
      <c r="BY321" s="184"/>
      <c r="BZ321" s="186"/>
      <c r="CA321" s="186"/>
      <c r="CB321" s="186"/>
      <c r="CC321" s="186"/>
      <c r="CD321" s="186"/>
      <c r="CE321" s="186"/>
      <c r="CF321" s="186"/>
      <c r="CG321" s="186"/>
      <c r="CH321" s="186"/>
      <c r="CI321" s="186"/>
      <c r="CJ321" s="186"/>
      <c r="CK321" s="186"/>
      <c r="CL321" s="186"/>
      <c r="CM321" s="186"/>
      <c r="CN321" s="186"/>
      <c r="CO321" s="186"/>
      <c r="CP321" s="186"/>
      <c r="CQ321" s="186"/>
      <c r="CR321" s="186"/>
      <c r="CS321" s="192" t="s">
        <v>4442</v>
      </c>
      <c r="CT321" s="186"/>
      <c r="CU321" s="186"/>
      <c r="CV321" s="186"/>
      <c r="CW321" s="186"/>
      <c r="CX321" s="186"/>
      <c r="CY321" s="186"/>
      <c r="CZ321" s="186"/>
      <c r="DA321" s="186"/>
      <c r="DB321" s="186"/>
      <c r="DC321" s="186"/>
      <c r="DD321" s="186"/>
      <c r="DE321" s="186"/>
    </row>
    <row r="322" spans="34:109" ht="15" hidden="1" customHeight="1">
      <c r="AH322" s="184"/>
      <c r="AI322" s="184"/>
      <c r="AJ322" s="184"/>
      <c r="AK322" s="184"/>
      <c r="AL322" s="172" t="str">
        <f t="shared" si="12"/>
        <v/>
      </c>
      <c r="AM322" s="172" t="str">
        <f t="shared" si="13"/>
        <v/>
      </c>
      <c r="AN322" s="173" t="str">
        <f t="shared" si="14"/>
        <v/>
      </c>
      <c r="AO322" s="184"/>
      <c r="AP322" s="170">
        <v>320</v>
      </c>
      <c r="AQ322" s="185"/>
      <c r="AR322" s="185"/>
      <c r="AS322" s="185"/>
      <c r="AT322" s="185"/>
      <c r="AU322" s="185"/>
      <c r="AV322" s="185"/>
      <c r="AW322" s="185"/>
      <c r="AX322" s="185"/>
      <c r="AY322" s="185"/>
      <c r="AZ322" s="185"/>
      <c r="BA322" s="185"/>
      <c r="BB322" s="185"/>
      <c r="BC322" s="185"/>
      <c r="BD322" s="185"/>
      <c r="BE322" s="185"/>
      <c r="BF322" s="185"/>
      <c r="BG322" s="185"/>
      <c r="BH322" s="185"/>
      <c r="BI322" s="185"/>
      <c r="BJ322" s="176" t="s">
        <v>4443</v>
      </c>
      <c r="BK322" s="185"/>
      <c r="BL322" s="185"/>
      <c r="BM322" s="185"/>
      <c r="BN322" s="185"/>
      <c r="BO322" s="185"/>
      <c r="BP322" s="185"/>
      <c r="BQ322" s="185"/>
      <c r="BR322" s="185"/>
      <c r="BS322" s="185"/>
      <c r="BT322" s="185"/>
      <c r="BU322" s="185"/>
      <c r="BV322" s="185"/>
      <c r="BW322" s="184"/>
      <c r="BX322" s="184"/>
      <c r="BY322" s="184"/>
      <c r="BZ322" s="186"/>
      <c r="CA322" s="186"/>
      <c r="CB322" s="186"/>
      <c r="CC322" s="186"/>
      <c r="CD322" s="186"/>
      <c r="CE322" s="186"/>
      <c r="CF322" s="186"/>
      <c r="CG322" s="186"/>
      <c r="CH322" s="186"/>
      <c r="CI322" s="186"/>
      <c r="CJ322" s="186"/>
      <c r="CK322" s="186"/>
      <c r="CL322" s="186"/>
      <c r="CM322" s="186"/>
      <c r="CN322" s="186"/>
      <c r="CO322" s="186"/>
      <c r="CP322" s="186"/>
      <c r="CQ322" s="186"/>
      <c r="CR322" s="186"/>
      <c r="CS322" s="192" t="s">
        <v>4444</v>
      </c>
      <c r="CT322" s="186"/>
      <c r="CU322" s="186"/>
      <c r="CV322" s="186"/>
      <c r="CW322" s="186"/>
      <c r="CX322" s="186"/>
      <c r="CY322" s="186"/>
      <c r="CZ322" s="186"/>
      <c r="DA322" s="186"/>
      <c r="DB322" s="186"/>
      <c r="DC322" s="186"/>
      <c r="DD322" s="186"/>
      <c r="DE322" s="186"/>
    </row>
    <row r="323" spans="34:109" ht="15" hidden="1" customHeight="1">
      <c r="AH323" s="184"/>
      <c r="AI323" s="184"/>
      <c r="AJ323" s="184"/>
      <c r="AK323" s="184"/>
      <c r="AL323" s="172" t="str">
        <f t="shared" si="12"/>
        <v/>
      </c>
      <c r="AM323" s="172" t="str">
        <f t="shared" si="13"/>
        <v/>
      </c>
      <c r="AN323" s="173" t="str">
        <f t="shared" si="14"/>
        <v/>
      </c>
      <c r="AO323" s="184"/>
      <c r="AP323" s="170">
        <v>321</v>
      </c>
      <c r="AQ323" s="185"/>
      <c r="AR323" s="185"/>
      <c r="AS323" s="185"/>
      <c r="AT323" s="185"/>
      <c r="AU323" s="185"/>
      <c r="AV323" s="185"/>
      <c r="AW323" s="185"/>
      <c r="AX323" s="185"/>
      <c r="AY323" s="185"/>
      <c r="AZ323" s="185"/>
      <c r="BA323" s="185"/>
      <c r="BB323" s="185"/>
      <c r="BC323" s="185"/>
      <c r="BD323" s="185"/>
      <c r="BE323" s="185"/>
      <c r="BF323" s="185"/>
      <c r="BG323" s="185"/>
      <c r="BH323" s="185"/>
      <c r="BI323" s="185"/>
      <c r="BJ323" s="176" t="s">
        <v>4445</v>
      </c>
      <c r="BK323" s="185"/>
      <c r="BL323" s="185"/>
      <c r="BM323" s="185"/>
      <c r="BN323" s="185"/>
      <c r="BO323" s="185"/>
      <c r="BP323" s="185"/>
      <c r="BQ323" s="185"/>
      <c r="BR323" s="185"/>
      <c r="BS323" s="185"/>
      <c r="BT323" s="185"/>
      <c r="BU323" s="185"/>
      <c r="BV323" s="185"/>
      <c r="BW323" s="184"/>
      <c r="BX323" s="184"/>
      <c r="BY323" s="184"/>
      <c r="BZ323" s="186"/>
      <c r="CA323" s="186"/>
      <c r="CB323" s="186"/>
      <c r="CC323" s="186"/>
      <c r="CD323" s="186"/>
      <c r="CE323" s="186"/>
      <c r="CF323" s="186"/>
      <c r="CG323" s="186"/>
      <c r="CH323" s="186"/>
      <c r="CI323" s="186"/>
      <c r="CJ323" s="186"/>
      <c r="CK323" s="186"/>
      <c r="CL323" s="186"/>
      <c r="CM323" s="186"/>
      <c r="CN323" s="186"/>
      <c r="CO323" s="186"/>
      <c r="CP323" s="186"/>
      <c r="CQ323" s="186"/>
      <c r="CR323" s="186"/>
      <c r="CS323" s="178" t="s">
        <v>4446</v>
      </c>
      <c r="CT323" s="186"/>
      <c r="CU323" s="186"/>
      <c r="CV323" s="186"/>
      <c r="CW323" s="186"/>
      <c r="CX323" s="186"/>
      <c r="CY323" s="186"/>
      <c r="CZ323" s="186"/>
      <c r="DA323" s="186"/>
      <c r="DB323" s="186"/>
      <c r="DC323" s="186"/>
      <c r="DD323" s="186"/>
      <c r="DE323" s="186"/>
    </row>
    <row r="324" spans="34:109" ht="15" hidden="1" customHeight="1">
      <c r="AH324" s="184"/>
      <c r="AI324" s="184"/>
      <c r="AJ324" s="184"/>
      <c r="AK324" s="184"/>
      <c r="AL324" s="172" t="str">
        <f t="shared" si="12"/>
        <v/>
      </c>
      <c r="AM324" s="172" t="str">
        <f t="shared" si="13"/>
        <v/>
      </c>
      <c r="AN324" s="173" t="str">
        <f t="shared" si="14"/>
        <v/>
      </c>
      <c r="AO324" s="184"/>
      <c r="AP324" s="170">
        <v>322</v>
      </c>
      <c r="AQ324" s="185"/>
      <c r="AR324" s="185"/>
      <c r="AS324" s="185"/>
      <c r="AT324" s="185"/>
      <c r="AU324" s="185"/>
      <c r="AV324" s="185"/>
      <c r="AW324" s="185"/>
      <c r="AX324" s="185"/>
      <c r="AY324" s="185"/>
      <c r="AZ324" s="185"/>
      <c r="BA324" s="185"/>
      <c r="BB324" s="185"/>
      <c r="BC324" s="185"/>
      <c r="BD324" s="185"/>
      <c r="BE324" s="185"/>
      <c r="BF324" s="185"/>
      <c r="BG324" s="185"/>
      <c r="BH324" s="185"/>
      <c r="BI324" s="185"/>
      <c r="BJ324" s="176" t="s">
        <v>4447</v>
      </c>
      <c r="BK324" s="185"/>
      <c r="BL324" s="185"/>
      <c r="BM324" s="185"/>
      <c r="BN324" s="185"/>
      <c r="BO324" s="185"/>
      <c r="BP324" s="185"/>
      <c r="BQ324" s="185"/>
      <c r="BR324" s="185"/>
      <c r="BS324" s="185"/>
      <c r="BT324" s="185"/>
      <c r="BU324" s="185"/>
      <c r="BV324" s="185"/>
      <c r="BW324" s="184"/>
      <c r="BX324" s="184"/>
      <c r="BY324" s="184"/>
      <c r="BZ324" s="186"/>
      <c r="CA324" s="186"/>
      <c r="CB324" s="186"/>
      <c r="CC324" s="186"/>
      <c r="CD324" s="186"/>
      <c r="CE324" s="186"/>
      <c r="CF324" s="186"/>
      <c r="CG324" s="186"/>
      <c r="CH324" s="186"/>
      <c r="CI324" s="186"/>
      <c r="CJ324" s="186"/>
      <c r="CK324" s="186"/>
      <c r="CL324" s="186"/>
      <c r="CM324" s="186"/>
      <c r="CN324" s="186"/>
      <c r="CO324" s="186"/>
      <c r="CP324" s="186"/>
      <c r="CQ324" s="186"/>
      <c r="CR324" s="186"/>
      <c r="CS324" s="178" t="s">
        <v>4448</v>
      </c>
      <c r="CT324" s="186"/>
      <c r="CU324" s="186"/>
      <c r="CV324" s="186"/>
      <c r="CW324" s="186"/>
      <c r="CX324" s="186"/>
      <c r="CY324" s="186"/>
      <c r="CZ324" s="186"/>
      <c r="DA324" s="186"/>
      <c r="DB324" s="186"/>
      <c r="DC324" s="186"/>
      <c r="DD324" s="186"/>
      <c r="DE324" s="186"/>
    </row>
    <row r="325" spans="34:109" ht="15" hidden="1" customHeight="1">
      <c r="AH325" s="193"/>
      <c r="AI325" s="193"/>
      <c r="AJ325" s="193"/>
      <c r="AK325" s="193"/>
      <c r="AL325" s="172" t="str">
        <f t="shared" ref="AL325:AL388" si="15">IFERROR(IF(HLOOKUP($N$10, $BZ$3:$DE$574, $AP325, FALSE )="", "", HLOOKUP($N$10, $BZ$3:$DE$574, $AP325, FALSE)), "")</f>
        <v/>
      </c>
      <c r="AM325" s="172" t="str">
        <f t="shared" ref="AM325:AM388" si="16">IFERROR(IF(AL325="", "", HLOOKUP($N$10, $AQ$3:$BV$574, AP325, FALSE)), "")</f>
        <v/>
      </c>
      <c r="AN325" s="173" t="str">
        <f t="shared" ref="AN325:AN388" si="17">MID(AM325, 3, 3)</f>
        <v/>
      </c>
      <c r="AO325" s="193"/>
      <c r="AP325" s="170">
        <v>323</v>
      </c>
      <c r="AQ325" s="194"/>
      <c r="AR325" s="194"/>
      <c r="AS325" s="194"/>
      <c r="AT325" s="194"/>
      <c r="AU325" s="194"/>
      <c r="AV325" s="194"/>
      <c r="AW325" s="194"/>
      <c r="AX325" s="194"/>
      <c r="AY325" s="194"/>
      <c r="AZ325" s="194"/>
      <c r="BA325" s="194"/>
      <c r="BB325" s="194"/>
      <c r="BC325" s="194"/>
      <c r="BD325" s="194"/>
      <c r="BE325" s="194"/>
      <c r="BF325" s="194"/>
      <c r="BG325" s="194"/>
      <c r="BH325" s="194"/>
      <c r="BI325" s="194"/>
      <c r="BJ325" s="176" t="s">
        <v>4449</v>
      </c>
      <c r="BK325" s="194"/>
      <c r="BL325" s="194"/>
      <c r="BM325" s="194"/>
      <c r="BN325" s="194"/>
      <c r="BO325" s="194"/>
      <c r="BP325" s="194"/>
      <c r="BQ325" s="194"/>
      <c r="BR325" s="194"/>
      <c r="BS325" s="194"/>
      <c r="BT325" s="194"/>
      <c r="BU325" s="194"/>
      <c r="BV325" s="194"/>
      <c r="BW325" s="193"/>
      <c r="BX325" s="193"/>
      <c r="BY325" s="193"/>
      <c r="BZ325" s="195"/>
      <c r="CA325" s="195"/>
      <c r="CB325" s="195"/>
      <c r="CC325" s="195"/>
      <c r="CD325" s="195"/>
      <c r="CE325" s="195"/>
      <c r="CF325" s="195"/>
      <c r="CG325" s="195"/>
      <c r="CH325" s="195"/>
      <c r="CI325" s="195"/>
      <c r="CJ325" s="195"/>
      <c r="CK325" s="195"/>
      <c r="CL325" s="195"/>
      <c r="CM325" s="195"/>
      <c r="CN325" s="195"/>
      <c r="CO325" s="195"/>
      <c r="CP325" s="195"/>
      <c r="CQ325" s="195"/>
      <c r="CR325" s="195"/>
      <c r="CS325" s="178" t="s">
        <v>4450</v>
      </c>
      <c r="CT325" s="195"/>
      <c r="CU325" s="195"/>
      <c r="CV325" s="195"/>
      <c r="CW325" s="195"/>
      <c r="CX325" s="195"/>
      <c r="CY325" s="195"/>
      <c r="CZ325" s="195"/>
      <c r="DA325" s="195"/>
      <c r="DB325" s="195"/>
      <c r="DC325" s="195"/>
      <c r="DD325" s="195"/>
      <c r="DE325" s="195"/>
    </row>
    <row r="326" spans="34:109" ht="15" hidden="1" customHeight="1">
      <c r="AH326" s="193"/>
      <c r="AI326" s="193"/>
      <c r="AJ326" s="193"/>
      <c r="AK326" s="193"/>
      <c r="AL326" s="172" t="str">
        <f t="shared" si="15"/>
        <v/>
      </c>
      <c r="AM326" s="172" t="str">
        <f t="shared" si="16"/>
        <v/>
      </c>
      <c r="AN326" s="173" t="str">
        <f t="shared" si="17"/>
        <v/>
      </c>
      <c r="AO326" s="193"/>
      <c r="AP326" s="170">
        <v>324</v>
      </c>
      <c r="AQ326" s="194"/>
      <c r="AR326" s="194"/>
      <c r="AS326" s="194"/>
      <c r="AT326" s="194"/>
      <c r="AU326" s="194"/>
      <c r="AV326" s="194"/>
      <c r="AW326" s="194"/>
      <c r="AX326" s="194"/>
      <c r="AY326" s="194"/>
      <c r="AZ326" s="194"/>
      <c r="BA326" s="194"/>
      <c r="BB326" s="194"/>
      <c r="BC326" s="194"/>
      <c r="BD326" s="194"/>
      <c r="BE326" s="194"/>
      <c r="BF326" s="194"/>
      <c r="BG326" s="194"/>
      <c r="BH326" s="194"/>
      <c r="BI326" s="194"/>
      <c r="BJ326" s="176" t="s">
        <v>4451</v>
      </c>
      <c r="BK326" s="194"/>
      <c r="BL326" s="194"/>
      <c r="BM326" s="194"/>
      <c r="BN326" s="194"/>
      <c r="BO326" s="194"/>
      <c r="BP326" s="194"/>
      <c r="BQ326" s="194"/>
      <c r="BR326" s="194"/>
      <c r="BS326" s="194"/>
      <c r="BT326" s="194"/>
      <c r="BU326" s="194"/>
      <c r="BV326" s="194"/>
      <c r="BW326" s="193"/>
      <c r="BX326" s="193"/>
      <c r="BY326" s="193"/>
      <c r="BZ326" s="195"/>
      <c r="CA326" s="195"/>
      <c r="CB326" s="195"/>
      <c r="CC326" s="195"/>
      <c r="CD326" s="195"/>
      <c r="CE326" s="195"/>
      <c r="CF326" s="195"/>
      <c r="CG326" s="195"/>
      <c r="CH326" s="195"/>
      <c r="CI326" s="195"/>
      <c r="CJ326" s="195"/>
      <c r="CK326" s="195"/>
      <c r="CL326" s="195"/>
      <c r="CM326" s="195"/>
      <c r="CN326" s="195"/>
      <c r="CO326" s="195"/>
      <c r="CP326" s="195"/>
      <c r="CQ326" s="195"/>
      <c r="CR326" s="195"/>
      <c r="CS326" s="178" t="s">
        <v>4452</v>
      </c>
      <c r="CT326" s="195"/>
      <c r="CU326" s="195"/>
      <c r="CV326" s="195"/>
      <c r="CW326" s="195"/>
      <c r="CX326" s="195"/>
      <c r="CY326" s="195"/>
      <c r="CZ326" s="195"/>
      <c r="DA326" s="195"/>
      <c r="DB326" s="195"/>
      <c r="DC326" s="195"/>
      <c r="DD326" s="195"/>
      <c r="DE326" s="195"/>
    </row>
    <row r="327" spans="34:109" ht="15" hidden="1" customHeight="1">
      <c r="AH327" s="184"/>
      <c r="AI327" s="184"/>
      <c r="AJ327" s="184"/>
      <c r="AK327" s="184"/>
      <c r="AL327" s="172" t="str">
        <f t="shared" si="15"/>
        <v/>
      </c>
      <c r="AM327" s="172" t="str">
        <f t="shared" si="16"/>
        <v/>
      </c>
      <c r="AN327" s="173" t="str">
        <f t="shared" si="17"/>
        <v/>
      </c>
      <c r="AO327" s="184"/>
      <c r="AP327" s="170">
        <v>325</v>
      </c>
      <c r="AQ327" s="185"/>
      <c r="AR327" s="185"/>
      <c r="AS327" s="185"/>
      <c r="AT327" s="185"/>
      <c r="AU327" s="185"/>
      <c r="AV327" s="185"/>
      <c r="AW327" s="185"/>
      <c r="AX327" s="185"/>
      <c r="AY327" s="185"/>
      <c r="AZ327" s="185"/>
      <c r="BA327" s="185"/>
      <c r="BB327" s="185"/>
      <c r="BC327" s="185"/>
      <c r="BD327" s="185"/>
      <c r="BE327" s="185"/>
      <c r="BF327" s="185"/>
      <c r="BG327" s="185"/>
      <c r="BH327" s="185"/>
      <c r="BI327" s="185"/>
      <c r="BJ327" s="176" t="s">
        <v>4453</v>
      </c>
      <c r="BK327" s="185"/>
      <c r="BL327" s="185"/>
      <c r="BM327" s="185"/>
      <c r="BN327" s="185"/>
      <c r="BO327" s="185"/>
      <c r="BP327" s="185"/>
      <c r="BQ327" s="185"/>
      <c r="BR327" s="185"/>
      <c r="BS327" s="185"/>
      <c r="BT327" s="185"/>
      <c r="BU327" s="185"/>
      <c r="BV327" s="185"/>
      <c r="BW327" s="184"/>
      <c r="BX327" s="184"/>
      <c r="BY327" s="184"/>
      <c r="BZ327" s="186"/>
      <c r="CA327" s="186"/>
      <c r="CB327" s="186"/>
      <c r="CC327" s="186"/>
      <c r="CD327" s="186"/>
      <c r="CE327" s="186"/>
      <c r="CF327" s="186"/>
      <c r="CG327" s="186"/>
      <c r="CH327" s="186"/>
      <c r="CI327" s="186"/>
      <c r="CJ327" s="186"/>
      <c r="CK327" s="186"/>
      <c r="CL327" s="186"/>
      <c r="CM327" s="186"/>
      <c r="CN327" s="186"/>
      <c r="CO327" s="186"/>
      <c r="CP327" s="186"/>
      <c r="CQ327" s="186"/>
      <c r="CR327" s="186"/>
      <c r="CS327" s="178" t="s">
        <v>4454</v>
      </c>
      <c r="CT327" s="186"/>
      <c r="CU327" s="186"/>
      <c r="CV327" s="186"/>
      <c r="CW327" s="186"/>
      <c r="CX327" s="186"/>
      <c r="CY327" s="186"/>
      <c r="CZ327" s="186"/>
      <c r="DA327" s="186"/>
      <c r="DB327" s="186"/>
      <c r="DC327" s="186"/>
      <c r="DD327" s="186"/>
      <c r="DE327" s="186"/>
    </row>
    <row r="328" spans="34:109" ht="15" hidden="1" customHeight="1">
      <c r="AH328" s="184"/>
      <c r="AI328" s="184"/>
      <c r="AJ328" s="184"/>
      <c r="AK328" s="184"/>
      <c r="AL328" s="172" t="str">
        <f t="shared" si="15"/>
        <v/>
      </c>
      <c r="AM328" s="172" t="str">
        <f t="shared" si="16"/>
        <v/>
      </c>
      <c r="AN328" s="173" t="str">
        <f t="shared" si="17"/>
        <v/>
      </c>
      <c r="AO328" s="184"/>
      <c r="AP328" s="170">
        <v>326</v>
      </c>
      <c r="AQ328" s="185"/>
      <c r="AR328" s="185"/>
      <c r="AS328" s="185"/>
      <c r="AT328" s="185"/>
      <c r="AU328" s="185"/>
      <c r="AV328" s="185"/>
      <c r="AW328" s="185"/>
      <c r="AX328" s="185"/>
      <c r="AY328" s="185"/>
      <c r="AZ328" s="185"/>
      <c r="BA328" s="185"/>
      <c r="BB328" s="185"/>
      <c r="BC328" s="185"/>
      <c r="BD328" s="185"/>
      <c r="BE328" s="185"/>
      <c r="BF328" s="185"/>
      <c r="BG328" s="185"/>
      <c r="BH328" s="185"/>
      <c r="BI328" s="185"/>
      <c r="BJ328" s="176" t="s">
        <v>4455</v>
      </c>
      <c r="BK328" s="185"/>
      <c r="BL328" s="185"/>
      <c r="BM328" s="185"/>
      <c r="BN328" s="185"/>
      <c r="BO328" s="185"/>
      <c r="BP328" s="185"/>
      <c r="BQ328" s="185"/>
      <c r="BR328" s="185"/>
      <c r="BS328" s="185"/>
      <c r="BT328" s="185"/>
      <c r="BU328" s="185"/>
      <c r="BV328" s="185"/>
      <c r="BW328" s="184"/>
      <c r="BX328" s="184"/>
      <c r="BY328" s="184"/>
      <c r="BZ328" s="186"/>
      <c r="CA328" s="186"/>
      <c r="CB328" s="186"/>
      <c r="CC328" s="186"/>
      <c r="CD328" s="186"/>
      <c r="CE328" s="186"/>
      <c r="CF328" s="186"/>
      <c r="CG328" s="186"/>
      <c r="CH328" s="186"/>
      <c r="CI328" s="186"/>
      <c r="CJ328" s="186"/>
      <c r="CK328" s="186"/>
      <c r="CL328" s="186"/>
      <c r="CM328" s="186"/>
      <c r="CN328" s="186"/>
      <c r="CO328" s="186"/>
      <c r="CP328" s="186"/>
      <c r="CQ328" s="186"/>
      <c r="CR328" s="186"/>
      <c r="CS328" s="178" t="s">
        <v>4456</v>
      </c>
      <c r="CT328" s="186"/>
      <c r="CU328" s="186"/>
      <c r="CV328" s="186"/>
      <c r="CW328" s="186"/>
      <c r="CX328" s="186"/>
      <c r="CY328" s="186"/>
      <c r="CZ328" s="186"/>
      <c r="DA328" s="186"/>
      <c r="DB328" s="186"/>
      <c r="DC328" s="186"/>
      <c r="DD328" s="186"/>
      <c r="DE328" s="186"/>
    </row>
    <row r="329" spans="34:109" ht="15" hidden="1" customHeight="1">
      <c r="AH329" s="184"/>
      <c r="AI329" s="184"/>
      <c r="AJ329" s="184"/>
      <c r="AK329" s="184"/>
      <c r="AL329" s="172" t="str">
        <f t="shared" si="15"/>
        <v/>
      </c>
      <c r="AM329" s="172" t="str">
        <f t="shared" si="16"/>
        <v/>
      </c>
      <c r="AN329" s="173" t="str">
        <f t="shared" si="17"/>
        <v/>
      </c>
      <c r="AO329" s="184"/>
      <c r="AP329" s="170">
        <v>327</v>
      </c>
      <c r="AQ329" s="185"/>
      <c r="AR329" s="185"/>
      <c r="AS329" s="185"/>
      <c r="AT329" s="185"/>
      <c r="AU329" s="185"/>
      <c r="AV329" s="185"/>
      <c r="AW329" s="185"/>
      <c r="AX329" s="185"/>
      <c r="AY329" s="185"/>
      <c r="AZ329" s="185"/>
      <c r="BA329" s="185"/>
      <c r="BB329" s="185"/>
      <c r="BC329" s="185"/>
      <c r="BD329" s="185"/>
      <c r="BE329" s="185"/>
      <c r="BF329" s="185"/>
      <c r="BG329" s="185"/>
      <c r="BH329" s="185"/>
      <c r="BI329" s="185"/>
      <c r="BJ329" s="176" t="s">
        <v>4457</v>
      </c>
      <c r="BK329" s="185"/>
      <c r="BL329" s="185"/>
      <c r="BM329" s="185"/>
      <c r="BN329" s="185"/>
      <c r="BO329" s="185"/>
      <c r="BP329" s="185"/>
      <c r="BQ329" s="185"/>
      <c r="BR329" s="185"/>
      <c r="BS329" s="185"/>
      <c r="BT329" s="185"/>
      <c r="BU329" s="185"/>
      <c r="BV329" s="185"/>
      <c r="BW329" s="184"/>
      <c r="BX329" s="184"/>
      <c r="BY329" s="184"/>
      <c r="BZ329" s="186"/>
      <c r="CA329" s="186"/>
      <c r="CB329" s="186"/>
      <c r="CC329" s="186"/>
      <c r="CD329" s="186"/>
      <c r="CE329" s="186"/>
      <c r="CF329" s="186"/>
      <c r="CG329" s="186"/>
      <c r="CH329" s="186"/>
      <c r="CI329" s="186"/>
      <c r="CJ329" s="186"/>
      <c r="CK329" s="186"/>
      <c r="CL329" s="186"/>
      <c r="CM329" s="186"/>
      <c r="CN329" s="186"/>
      <c r="CO329" s="186"/>
      <c r="CP329" s="186"/>
      <c r="CQ329" s="186"/>
      <c r="CR329" s="186"/>
      <c r="CS329" s="178" t="s">
        <v>4458</v>
      </c>
      <c r="CT329" s="186"/>
      <c r="CU329" s="186"/>
      <c r="CV329" s="186"/>
      <c r="CW329" s="186"/>
      <c r="CX329" s="186"/>
      <c r="CY329" s="186"/>
      <c r="CZ329" s="186"/>
      <c r="DA329" s="186"/>
      <c r="DB329" s="186"/>
      <c r="DC329" s="186"/>
      <c r="DD329" s="186"/>
      <c r="DE329" s="186"/>
    </row>
    <row r="330" spans="34:109" ht="15" hidden="1" customHeight="1">
      <c r="AH330" s="184"/>
      <c r="AI330" s="184"/>
      <c r="AJ330" s="184"/>
      <c r="AK330" s="184"/>
      <c r="AL330" s="172" t="str">
        <f t="shared" si="15"/>
        <v/>
      </c>
      <c r="AM330" s="172" t="str">
        <f t="shared" si="16"/>
        <v/>
      </c>
      <c r="AN330" s="173" t="str">
        <f t="shared" si="17"/>
        <v/>
      </c>
      <c r="AO330" s="184"/>
      <c r="AP330" s="170">
        <v>328</v>
      </c>
      <c r="AQ330" s="185"/>
      <c r="AR330" s="185"/>
      <c r="AS330" s="185"/>
      <c r="AT330" s="185"/>
      <c r="AU330" s="185"/>
      <c r="AV330" s="185"/>
      <c r="AW330" s="185"/>
      <c r="AX330" s="185"/>
      <c r="AY330" s="185"/>
      <c r="AZ330" s="185"/>
      <c r="BA330" s="185"/>
      <c r="BB330" s="185"/>
      <c r="BC330" s="185"/>
      <c r="BD330" s="185"/>
      <c r="BE330" s="185"/>
      <c r="BF330" s="185"/>
      <c r="BG330" s="185"/>
      <c r="BH330" s="185"/>
      <c r="BI330" s="185"/>
      <c r="BJ330" s="176" t="s">
        <v>4459</v>
      </c>
      <c r="BK330" s="185"/>
      <c r="BL330" s="185"/>
      <c r="BM330" s="185"/>
      <c r="BN330" s="185"/>
      <c r="BO330" s="185"/>
      <c r="BP330" s="185"/>
      <c r="BQ330" s="185"/>
      <c r="BR330" s="185"/>
      <c r="BS330" s="185"/>
      <c r="BT330" s="185"/>
      <c r="BU330" s="185"/>
      <c r="BV330" s="185"/>
      <c r="BW330" s="184"/>
      <c r="BX330" s="184"/>
      <c r="BY330" s="184"/>
      <c r="BZ330" s="186"/>
      <c r="CA330" s="186"/>
      <c r="CB330" s="186"/>
      <c r="CC330" s="186"/>
      <c r="CD330" s="186"/>
      <c r="CE330" s="186"/>
      <c r="CF330" s="186"/>
      <c r="CG330" s="186"/>
      <c r="CH330" s="186"/>
      <c r="CI330" s="186"/>
      <c r="CJ330" s="186"/>
      <c r="CK330" s="186"/>
      <c r="CL330" s="186"/>
      <c r="CM330" s="186"/>
      <c r="CN330" s="186"/>
      <c r="CO330" s="186"/>
      <c r="CP330" s="186"/>
      <c r="CQ330" s="186"/>
      <c r="CR330" s="186"/>
      <c r="CS330" s="178" t="s">
        <v>4460</v>
      </c>
      <c r="CT330" s="186"/>
      <c r="CU330" s="186"/>
      <c r="CV330" s="186"/>
      <c r="CW330" s="186"/>
      <c r="CX330" s="186"/>
      <c r="CY330" s="186"/>
      <c r="CZ330" s="186"/>
      <c r="DA330" s="186"/>
      <c r="DB330" s="186"/>
      <c r="DC330" s="186"/>
      <c r="DD330" s="186"/>
      <c r="DE330" s="186"/>
    </row>
    <row r="331" spans="34:109" ht="15" hidden="1" customHeight="1">
      <c r="AH331" s="184"/>
      <c r="AI331" s="184"/>
      <c r="AJ331" s="184"/>
      <c r="AK331" s="184"/>
      <c r="AL331" s="172" t="str">
        <f t="shared" si="15"/>
        <v/>
      </c>
      <c r="AM331" s="172" t="str">
        <f t="shared" si="16"/>
        <v/>
      </c>
      <c r="AN331" s="173" t="str">
        <f t="shared" si="17"/>
        <v/>
      </c>
      <c r="AO331" s="184"/>
      <c r="AP331" s="170">
        <v>329</v>
      </c>
      <c r="AQ331" s="185"/>
      <c r="AR331" s="185"/>
      <c r="AS331" s="185"/>
      <c r="AT331" s="185"/>
      <c r="AU331" s="185"/>
      <c r="AV331" s="185"/>
      <c r="AW331" s="185"/>
      <c r="AX331" s="185"/>
      <c r="AY331" s="185"/>
      <c r="AZ331" s="185"/>
      <c r="BA331" s="185"/>
      <c r="BB331" s="185"/>
      <c r="BC331" s="185"/>
      <c r="BD331" s="185"/>
      <c r="BE331" s="185"/>
      <c r="BF331" s="185"/>
      <c r="BG331" s="185"/>
      <c r="BH331" s="185"/>
      <c r="BI331" s="185"/>
      <c r="BJ331" s="176" t="s">
        <v>4461</v>
      </c>
      <c r="BK331" s="185"/>
      <c r="BL331" s="185"/>
      <c r="BM331" s="185"/>
      <c r="BN331" s="185"/>
      <c r="BO331" s="185"/>
      <c r="BP331" s="185"/>
      <c r="BQ331" s="185"/>
      <c r="BR331" s="185"/>
      <c r="BS331" s="185"/>
      <c r="BT331" s="185"/>
      <c r="BU331" s="185"/>
      <c r="BV331" s="185"/>
      <c r="BW331" s="184"/>
      <c r="BX331" s="184"/>
      <c r="BY331" s="184"/>
      <c r="BZ331" s="186"/>
      <c r="CA331" s="186"/>
      <c r="CB331" s="186"/>
      <c r="CC331" s="186"/>
      <c r="CD331" s="186"/>
      <c r="CE331" s="186"/>
      <c r="CF331" s="186"/>
      <c r="CG331" s="186"/>
      <c r="CH331" s="186"/>
      <c r="CI331" s="186"/>
      <c r="CJ331" s="186"/>
      <c r="CK331" s="186"/>
      <c r="CL331" s="186"/>
      <c r="CM331" s="186"/>
      <c r="CN331" s="186"/>
      <c r="CO331" s="186"/>
      <c r="CP331" s="186"/>
      <c r="CQ331" s="186"/>
      <c r="CR331" s="186"/>
      <c r="CS331" s="178" t="s">
        <v>4462</v>
      </c>
      <c r="CT331" s="186"/>
      <c r="CU331" s="186"/>
      <c r="CV331" s="186"/>
      <c r="CW331" s="186"/>
      <c r="CX331" s="186"/>
      <c r="CY331" s="186"/>
      <c r="CZ331" s="186"/>
      <c r="DA331" s="186"/>
      <c r="DB331" s="186"/>
      <c r="DC331" s="186"/>
      <c r="DD331" s="186"/>
      <c r="DE331" s="186"/>
    </row>
    <row r="332" spans="34:109" ht="15" hidden="1" customHeight="1">
      <c r="AH332" s="184"/>
      <c r="AI332" s="184"/>
      <c r="AJ332" s="184"/>
      <c r="AK332" s="184"/>
      <c r="AL332" s="172" t="str">
        <f t="shared" si="15"/>
        <v/>
      </c>
      <c r="AM332" s="172" t="str">
        <f t="shared" si="16"/>
        <v/>
      </c>
      <c r="AN332" s="173" t="str">
        <f t="shared" si="17"/>
        <v/>
      </c>
      <c r="AO332" s="184"/>
      <c r="AP332" s="170">
        <v>330</v>
      </c>
      <c r="AQ332" s="185"/>
      <c r="AR332" s="185"/>
      <c r="AS332" s="185"/>
      <c r="AT332" s="185"/>
      <c r="AU332" s="185"/>
      <c r="AV332" s="185"/>
      <c r="AW332" s="185"/>
      <c r="AX332" s="185"/>
      <c r="AY332" s="185"/>
      <c r="AZ332" s="185"/>
      <c r="BA332" s="185"/>
      <c r="BB332" s="185"/>
      <c r="BC332" s="185"/>
      <c r="BD332" s="185"/>
      <c r="BE332" s="185"/>
      <c r="BF332" s="185"/>
      <c r="BG332" s="185"/>
      <c r="BH332" s="185"/>
      <c r="BI332" s="185"/>
      <c r="BJ332" s="176" t="s">
        <v>4463</v>
      </c>
      <c r="BK332" s="185"/>
      <c r="BL332" s="185"/>
      <c r="BM332" s="185"/>
      <c r="BN332" s="185"/>
      <c r="BO332" s="185"/>
      <c r="BP332" s="185"/>
      <c r="BQ332" s="185"/>
      <c r="BR332" s="185"/>
      <c r="BS332" s="185"/>
      <c r="BT332" s="185"/>
      <c r="BU332" s="185"/>
      <c r="BV332" s="185"/>
      <c r="BW332" s="184"/>
      <c r="BX332" s="184"/>
      <c r="BY332" s="184"/>
      <c r="BZ332" s="186"/>
      <c r="CA332" s="186"/>
      <c r="CB332" s="186"/>
      <c r="CC332" s="186"/>
      <c r="CD332" s="186"/>
      <c r="CE332" s="186"/>
      <c r="CF332" s="186"/>
      <c r="CG332" s="186"/>
      <c r="CH332" s="186"/>
      <c r="CI332" s="186"/>
      <c r="CJ332" s="186"/>
      <c r="CK332" s="186"/>
      <c r="CL332" s="186"/>
      <c r="CM332" s="186"/>
      <c r="CN332" s="186"/>
      <c r="CO332" s="186"/>
      <c r="CP332" s="186"/>
      <c r="CQ332" s="186"/>
      <c r="CR332" s="186"/>
      <c r="CS332" s="178" t="s">
        <v>4464</v>
      </c>
      <c r="CT332" s="186"/>
      <c r="CU332" s="186"/>
      <c r="CV332" s="186"/>
      <c r="CW332" s="186"/>
      <c r="CX332" s="186"/>
      <c r="CY332" s="186"/>
      <c r="CZ332" s="186"/>
      <c r="DA332" s="186"/>
      <c r="DB332" s="186"/>
      <c r="DC332" s="186"/>
      <c r="DD332" s="186"/>
      <c r="DE332" s="186"/>
    </row>
    <row r="333" spans="34:109" ht="15" hidden="1" customHeight="1">
      <c r="AH333" s="184"/>
      <c r="AI333" s="184"/>
      <c r="AJ333" s="184"/>
      <c r="AK333" s="184"/>
      <c r="AL333" s="172" t="str">
        <f t="shared" si="15"/>
        <v/>
      </c>
      <c r="AM333" s="172" t="str">
        <f t="shared" si="16"/>
        <v/>
      </c>
      <c r="AN333" s="173" t="str">
        <f t="shared" si="17"/>
        <v/>
      </c>
      <c r="AO333" s="184"/>
      <c r="AP333" s="170">
        <v>331</v>
      </c>
      <c r="AQ333" s="185"/>
      <c r="AR333" s="185"/>
      <c r="AS333" s="185"/>
      <c r="AT333" s="185"/>
      <c r="AU333" s="185"/>
      <c r="AV333" s="185"/>
      <c r="AW333" s="185"/>
      <c r="AX333" s="185"/>
      <c r="AY333" s="185"/>
      <c r="AZ333" s="185"/>
      <c r="BA333" s="185"/>
      <c r="BB333" s="185"/>
      <c r="BC333" s="185"/>
      <c r="BD333" s="185"/>
      <c r="BE333" s="185"/>
      <c r="BF333" s="185"/>
      <c r="BG333" s="185"/>
      <c r="BH333" s="185"/>
      <c r="BI333" s="185"/>
      <c r="BJ333" s="176" t="s">
        <v>4465</v>
      </c>
      <c r="BK333" s="185"/>
      <c r="BL333" s="185"/>
      <c r="BM333" s="185"/>
      <c r="BN333" s="185"/>
      <c r="BO333" s="185"/>
      <c r="BP333" s="185"/>
      <c r="BQ333" s="185"/>
      <c r="BR333" s="185"/>
      <c r="BS333" s="185"/>
      <c r="BT333" s="185"/>
      <c r="BU333" s="185"/>
      <c r="BV333" s="185"/>
      <c r="BW333" s="184"/>
      <c r="BX333" s="184"/>
      <c r="BY333" s="184"/>
      <c r="BZ333" s="186"/>
      <c r="CA333" s="186"/>
      <c r="CB333" s="186"/>
      <c r="CC333" s="186"/>
      <c r="CD333" s="186"/>
      <c r="CE333" s="186"/>
      <c r="CF333" s="186"/>
      <c r="CG333" s="186"/>
      <c r="CH333" s="186"/>
      <c r="CI333" s="186"/>
      <c r="CJ333" s="186"/>
      <c r="CK333" s="186"/>
      <c r="CL333" s="186"/>
      <c r="CM333" s="186"/>
      <c r="CN333" s="186"/>
      <c r="CO333" s="186"/>
      <c r="CP333" s="186"/>
      <c r="CQ333" s="186"/>
      <c r="CR333" s="186"/>
      <c r="CS333" s="178" t="s">
        <v>4466</v>
      </c>
      <c r="CT333" s="186"/>
      <c r="CU333" s="186"/>
      <c r="CV333" s="186"/>
      <c r="CW333" s="186"/>
      <c r="CX333" s="186"/>
      <c r="CY333" s="186"/>
      <c r="CZ333" s="186"/>
      <c r="DA333" s="186"/>
      <c r="DB333" s="186"/>
      <c r="DC333" s="186"/>
      <c r="DD333" s="186"/>
      <c r="DE333" s="186"/>
    </row>
    <row r="334" spans="34:109" ht="15" hidden="1" customHeight="1">
      <c r="AH334" s="184"/>
      <c r="AI334" s="184"/>
      <c r="AJ334" s="184"/>
      <c r="AK334" s="184"/>
      <c r="AL334" s="172" t="str">
        <f t="shared" si="15"/>
        <v/>
      </c>
      <c r="AM334" s="172" t="str">
        <f t="shared" si="16"/>
        <v/>
      </c>
      <c r="AN334" s="173" t="str">
        <f t="shared" si="17"/>
        <v/>
      </c>
      <c r="AO334" s="184"/>
      <c r="AP334" s="170">
        <v>332</v>
      </c>
      <c r="AQ334" s="185"/>
      <c r="AR334" s="185"/>
      <c r="AS334" s="185"/>
      <c r="AT334" s="185"/>
      <c r="AU334" s="185"/>
      <c r="AV334" s="185"/>
      <c r="AW334" s="185"/>
      <c r="AX334" s="185"/>
      <c r="AY334" s="185"/>
      <c r="AZ334" s="185"/>
      <c r="BA334" s="185"/>
      <c r="BB334" s="185"/>
      <c r="BC334" s="185"/>
      <c r="BD334" s="185"/>
      <c r="BE334" s="185"/>
      <c r="BF334" s="185"/>
      <c r="BG334" s="185"/>
      <c r="BH334" s="185"/>
      <c r="BI334" s="185"/>
      <c r="BJ334" s="176" t="s">
        <v>4467</v>
      </c>
      <c r="BK334" s="185"/>
      <c r="BL334" s="185"/>
      <c r="BM334" s="185"/>
      <c r="BN334" s="185"/>
      <c r="BO334" s="185"/>
      <c r="BP334" s="185"/>
      <c r="BQ334" s="185"/>
      <c r="BR334" s="185"/>
      <c r="BS334" s="185"/>
      <c r="BT334" s="185"/>
      <c r="BU334" s="185"/>
      <c r="BV334" s="185"/>
      <c r="BW334" s="184"/>
      <c r="BX334" s="184"/>
      <c r="BY334" s="184"/>
      <c r="BZ334" s="186"/>
      <c r="CA334" s="186"/>
      <c r="CB334" s="186"/>
      <c r="CC334" s="186"/>
      <c r="CD334" s="186"/>
      <c r="CE334" s="186"/>
      <c r="CF334" s="186"/>
      <c r="CG334" s="186"/>
      <c r="CH334" s="186"/>
      <c r="CI334" s="186"/>
      <c r="CJ334" s="186"/>
      <c r="CK334" s="186"/>
      <c r="CL334" s="186"/>
      <c r="CM334" s="186"/>
      <c r="CN334" s="186"/>
      <c r="CO334" s="186"/>
      <c r="CP334" s="186"/>
      <c r="CQ334" s="186"/>
      <c r="CR334" s="186"/>
      <c r="CS334" s="178" t="s">
        <v>4468</v>
      </c>
      <c r="CT334" s="186"/>
      <c r="CU334" s="186"/>
      <c r="CV334" s="186"/>
      <c r="CW334" s="186"/>
      <c r="CX334" s="186"/>
      <c r="CY334" s="186"/>
      <c r="CZ334" s="186"/>
      <c r="DA334" s="186"/>
      <c r="DB334" s="186"/>
      <c r="DC334" s="186"/>
      <c r="DD334" s="186"/>
      <c r="DE334" s="186"/>
    </row>
    <row r="335" spans="34:109" ht="15" hidden="1" customHeight="1">
      <c r="AH335" s="184"/>
      <c r="AI335" s="184"/>
      <c r="AJ335" s="184"/>
      <c r="AK335" s="184"/>
      <c r="AL335" s="172" t="str">
        <f t="shared" si="15"/>
        <v/>
      </c>
      <c r="AM335" s="172" t="str">
        <f t="shared" si="16"/>
        <v/>
      </c>
      <c r="AN335" s="173" t="str">
        <f t="shared" si="17"/>
        <v/>
      </c>
      <c r="AO335" s="184"/>
      <c r="AP335" s="170">
        <v>333</v>
      </c>
      <c r="AQ335" s="185"/>
      <c r="AR335" s="185"/>
      <c r="AS335" s="185"/>
      <c r="AT335" s="185"/>
      <c r="AU335" s="185"/>
      <c r="AV335" s="185"/>
      <c r="AW335" s="185"/>
      <c r="AX335" s="185"/>
      <c r="AY335" s="185"/>
      <c r="AZ335" s="185"/>
      <c r="BA335" s="185"/>
      <c r="BB335" s="185"/>
      <c r="BC335" s="185"/>
      <c r="BD335" s="185"/>
      <c r="BE335" s="185"/>
      <c r="BF335" s="185"/>
      <c r="BG335" s="185"/>
      <c r="BH335" s="185"/>
      <c r="BI335" s="185"/>
      <c r="BJ335" s="176" t="s">
        <v>4469</v>
      </c>
      <c r="BK335" s="185"/>
      <c r="BL335" s="185"/>
      <c r="BM335" s="185"/>
      <c r="BN335" s="185"/>
      <c r="BO335" s="185"/>
      <c r="BP335" s="185"/>
      <c r="BQ335" s="185"/>
      <c r="BR335" s="185"/>
      <c r="BS335" s="185"/>
      <c r="BT335" s="185"/>
      <c r="BU335" s="185"/>
      <c r="BV335" s="185"/>
      <c r="BW335" s="184"/>
      <c r="BX335" s="184"/>
      <c r="BY335" s="184"/>
      <c r="BZ335" s="186"/>
      <c r="CA335" s="186"/>
      <c r="CB335" s="186"/>
      <c r="CC335" s="186"/>
      <c r="CD335" s="186"/>
      <c r="CE335" s="186"/>
      <c r="CF335" s="186"/>
      <c r="CG335" s="186"/>
      <c r="CH335" s="186"/>
      <c r="CI335" s="186"/>
      <c r="CJ335" s="186"/>
      <c r="CK335" s="186"/>
      <c r="CL335" s="186"/>
      <c r="CM335" s="186"/>
      <c r="CN335" s="186"/>
      <c r="CO335" s="186"/>
      <c r="CP335" s="186"/>
      <c r="CQ335" s="186"/>
      <c r="CR335" s="186"/>
      <c r="CS335" s="178" t="s">
        <v>4470</v>
      </c>
      <c r="CT335" s="186"/>
      <c r="CU335" s="186"/>
      <c r="CV335" s="186"/>
      <c r="CW335" s="186"/>
      <c r="CX335" s="186"/>
      <c r="CY335" s="186"/>
      <c r="CZ335" s="186"/>
      <c r="DA335" s="186"/>
      <c r="DB335" s="186"/>
      <c r="DC335" s="186"/>
      <c r="DD335" s="186"/>
      <c r="DE335" s="186"/>
    </row>
    <row r="336" spans="34:109" ht="15" hidden="1" customHeight="1">
      <c r="AH336" s="184"/>
      <c r="AI336" s="184"/>
      <c r="AJ336" s="184"/>
      <c r="AK336" s="184"/>
      <c r="AL336" s="172" t="str">
        <f t="shared" si="15"/>
        <v/>
      </c>
      <c r="AM336" s="172" t="str">
        <f t="shared" si="16"/>
        <v/>
      </c>
      <c r="AN336" s="173" t="str">
        <f t="shared" si="17"/>
        <v/>
      </c>
      <c r="AO336" s="184"/>
      <c r="AP336" s="170">
        <v>334</v>
      </c>
      <c r="AQ336" s="185"/>
      <c r="AR336" s="185"/>
      <c r="AS336" s="185"/>
      <c r="AT336" s="185"/>
      <c r="AU336" s="185"/>
      <c r="AV336" s="185"/>
      <c r="AW336" s="185"/>
      <c r="AX336" s="185"/>
      <c r="AY336" s="185"/>
      <c r="AZ336" s="185"/>
      <c r="BA336" s="185"/>
      <c r="BB336" s="185"/>
      <c r="BC336" s="185"/>
      <c r="BD336" s="185"/>
      <c r="BE336" s="185"/>
      <c r="BF336" s="185"/>
      <c r="BG336" s="185"/>
      <c r="BH336" s="185"/>
      <c r="BI336" s="185"/>
      <c r="BJ336" s="176" t="s">
        <v>4471</v>
      </c>
      <c r="BK336" s="185"/>
      <c r="BL336" s="185"/>
      <c r="BM336" s="185"/>
      <c r="BN336" s="185"/>
      <c r="BO336" s="185"/>
      <c r="BP336" s="185"/>
      <c r="BQ336" s="185"/>
      <c r="BR336" s="185"/>
      <c r="BS336" s="185"/>
      <c r="BT336" s="185"/>
      <c r="BU336" s="185"/>
      <c r="BV336" s="185"/>
      <c r="BW336" s="184"/>
      <c r="BX336" s="184"/>
      <c r="BY336" s="184"/>
      <c r="BZ336" s="186"/>
      <c r="CA336" s="186"/>
      <c r="CB336" s="186"/>
      <c r="CC336" s="186"/>
      <c r="CD336" s="186"/>
      <c r="CE336" s="186"/>
      <c r="CF336" s="186"/>
      <c r="CG336" s="186"/>
      <c r="CH336" s="186"/>
      <c r="CI336" s="186"/>
      <c r="CJ336" s="186"/>
      <c r="CK336" s="186"/>
      <c r="CL336" s="186"/>
      <c r="CM336" s="186"/>
      <c r="CN336" s="186"/>
      <c r="CO336" s="186"/>
      <c r="CP336" s="186"/>
      <c r="CQ336" s="186"/>
      <c r="CR336" s="186"/>
      <c r="CS336" s="178" t="s">
        <v>4472</v>
      </c>
      <c r="CT336" s="186"/>
      <c r="CU336" s="186"/>
      <c r="CV336" s="186"/>
      <c r="CW336" s="186"/>
      <c r="CX336" s="186"/>
      <c r="CY336" s="186"/>
      <c r="CZ336" s="186"/>
      <c r="DA336" s="186"/>
      <c r="DB336" s="186"/>
      <c r="DC336" s="186"/>
      <c r="DD336" s="186"/>
      <c r="DE336" s="186"/>
    </row>
    <row r="337" spans="34:109" ht="15" hidden="1" customHeight="1">
      <c r="AH337" s="184"/>
      <c r="AI337" s="184"/>
      <c r="AJ337" s="184"/>
      <c r="AK337" s="184"/>
      <c r="AL337" s="172" t="str">
        <f t="shared" si="15"/>
        <v/>
      </c>
      <c r="AM337" s="172" t="str">
        <f t="shared" si="16"/>
        <v/>
      </c>
      <c r="AN337" s="173" t="str">
        <f t="shared" si="17"/>
        <v/>
      </c>
      <c r="AO337" s="184"/>
      <c r="AP337" s="170">
        <v>335</v>
      </c>
      <c r="AQ337" s="185"/>
      <c r="AR337" s="185"/>
      <c r="AS337" s="185"/>
      <c r="AT337" s="185"/>
      <c r="AU337" s="185"/>
      <c r="AV337" s="185"/>
      <c r="AW337" s="185"/>
      <c r="AX337" s="185"/>
      <c r="AY337" s="185"/>
      <c r="AZ337" s="185"/>
      <c r="BA337" s="185"/>
      <c r="BB337" s="185"/>
      <c r="BC337" s="185"/>
      <c r="BD337" s="185"/>
      <c r="BE337" s="185"/>
      <c r="BF337" s="185"/>
      <c r="BG337" s="185"/>
      <c r="BH337" s="185"/>
      <c r="BI337" s="185"/>
      <c r="BJ337" s="176" t="s">
        <v>4473</v>
      </c>
      <c r="BK337" s="185"/>
      <c r="BL337" s="185"/>
      <c r="BM337" s="185"/>
      <c r="BN337" s="185"/>
      <c r="BO337" s="185"/>
      <c r="BP337" s="185"/>
      <c r="BQ337" s="185"/>
      <c r="BR337" s="185"/>
      <c r="BS337" s="185"/>
      <c r="BT337" s="185"/>
      <c r="BU337" s="185"/>
      <c r="BV337" s="185"/>
      <c r="BW337" s="184"/>
      <c r="BX337" s="184"/>
      <c r="BY337" s="184"/>
      <c r="BZ337" s="186"/>
      <c r="CA337" s="186"/>
      <c r="CB337" s="186"/>
      <c r="CC337" s="186"/>
      <c r="CD337" s="186"/>
      <c r="CE337" s="186"/>
      <c r="CF337" s="186"/>
      <c r="CG337" s="186"/>
      <c r="CH337" s="186"/>
      <c r="CI337" s="186"/>
      <c r="CJ337" s="186"/>
      <c r="CK337" s="186"/>
      <c r="CL337" s="186"/>
      <c r="CM337" s="186"/>
      <c r="CN337" s="186"/>
      <c r="CO337" s="186"/>
      <c r="CP337" s="186"/>
      <c r="CQ337" s="186"/>
      <c r="CR337" s="186"/>
      <c r="CS337" s="180" t="s">
        <v>4474</v>
      </c>
      <c r="CT337" s="186"/>
      <c r="CU337" s="186"/>
      <c r="CV337" s="186"/>
      <c r="CW337" s="186"/>
      <c r="CX337" s="186"/>
      <c r="CY337" s="186"/>
      <c r="CZ337" s="186"/>
      <c r="DA337" s="186"/>
      <c r="DB337" s="186"/>
      <c r="DC337" s="186"/>
      <c r="DD337" s="186"/>
      <c r="DE337" s="186"/>
    </row>
    <row r="338" spans="34:109" ht="15" hidden="1" customHeight="1">
      <c r="AH338" s="184"/>
      <c r="AI338" s="184"/>
      <c r="AJ338" s="184"/>
      <c r="AK338" s="184"/>
      <c r="AL338" s="172" t="str">
        <f t="shared" si="15"/>
        <v/>
      </c>
      <c r="AM338" s="172" t="str">
        <f t="shared" si="16"/>
        <v/>
      </c>
      <c r="AN338" s="173" t="str">
        <f t="shared" si="17"/>
        <v/>
      </c>
      <c r="AO338" s="184"/>
      <c r="AP338" s="170">
        <v>336</v>
      </c>
      <c r="AQ338" s="185"/>
      <c r="AR338" s="185"/>
      <c r="AS338" s="185"/>
      <c r="AT338" s="185"/>
      <c r="AU338" s="185"/>
      <c r="AV338" s="185"/>
      <c r="AW338" s="185"/>
      <c r="AX338" s="185"/>
      <c r="AY338" s="185"/>
      <c r="AZ338" s="185"/>
      <c r="BA338" s="185"/>
      <c r="BB338" s="185"/>
      <c r="BC338" s="185"/>
      <c r="BD338" s="185"/>
      <c r="BE338" s="185"/>
      <c r="BF338" s="185"/>
      <c r="BG338" s="185"/>
      <c r="BH338" s="185"/>
      <c r="BI338" s="185"/>
      <c r="BJ338" s="176" t="s">
        <v>4475</v>
      </c>
      <c r="BK338" s="185"/>
      <c r="BL338" s="185"/>
      <c r="BM338" s="185"/>
      <c r="BN338" s="185"/>
      <c r="BO338" s="185"/>
      <c r="BP338" s="185"/>
      <c r="BQ338" s="185"/>
      <c r="BR338" s="185"/>
      <c r="BS338" s="185"/>
      <c r="BT338" s="185"/>
      <c r="BU338" s="185"/>
      <c r="BV338" s="185"/>
      <c r="BW338" s="184"/>
      <c r="BX338" s="184"/>
      <c r="BY338" s="184"/>
      <c r="BZ338" s="186"/>
      <c r="CA338" s="186"/>
      <c r="CB338" s="186"/>
      <c r="CC338" s="186"/>
      <c r="CD338" s="186"/>
      <c r="CE338" s="186"/>
      <c r="CF338" s="186"/>
      <c r="CG338" s="186"/>
      <c r="CH338" s="186"/>
      <c r="CI338" s="186"/>
      <c r="CJ338" s="186"/>
      <c r="CK338" s="186"/>
      <c r="CL338" s="186"/>
      <c r="CM338" s="186"/>
      <c r="CN338" s="186"/>
      <c r="CO338" s="186"/>
      <c r="CP338" s="186"/>
      <c r="CQ338" s="186"/>
      <c r="CR338" s="186"/>
      <c r="CS338" s="178" t="s">
        <v>4476</v>
      </c>
      <c r="CT338" s="186"/>
      <c r="CU338" s="186"/>
      <c r="CV338" s="186"/>
      <c r="CW338" s="186"/>
      <c r="CX338" s="186"/>
      <c r="CY338" s="186"/>
      <c r="CZ338" s="186"/>
      <c r="DA338" s="186"/>
      <c r="DB338" s="186"/>
      <c r="DC338" s="186"/>
      <c r="DD338" s="186"/>
      <c r="DE338" s="186"/>
    </row>
    <row r="339" spans="34:109" ht="15" hidden="1" customHeight="1">
      <c r="AH339" s="184"/>
      <c r="AI339" s="184"/>
      <c r="AJ339" s="184"/>
      <c r="AK339" s="184"/>
      <c r="AL339" s="172" t="str">
        <f t="shared" si="15"/>
        <v/>
      </c>
      <c r="AM339" s="172" t="str">
        <f t="shared" si="16"/>
        <v/>
      </c>
      <c r="AN339" s="173" t="str">
        <f t="shared" si="17"/>
        <v/>
      </c>
      <c r="AO339" s="184"/>
      <c r="AP339" s="170">
        <v>337</v>
      </c>
      <c r="AQ339" s="185"/>
      <c r="AR339" s="185"/>
      <c r="AS339" s="185"/>
      <c r="AT339" s="185"/>
      <c r="AU339" s="185"/>
      <c r="AV339" s="185"/>
      <c r="AW339" s="185"/>
      <c r="AX339" s="185"/>
      <c r="AY339" s="185"/>
      <c r="AZ339" s="185"/>
      <c r="BA339" s="185"/>
      <c r="BB339" s="185"/>
      <c r="BC339" s="185"/>
      <c r="BD339" s="185"/>
      <c r="BE339" s="185"/>
      <c r="BF339" s="185"/>
      <c r="BG339" s="185"/>
      <c r="BH339" s="185"/>
      <c r="BI339" s="185"/>
      <c r="BJ339" s="176" t="s">
        <v>4477</v>
      </c>
      <c r="BK339" s="185"/>
      <c r="BL339" s="185"/>
      <c r="BM339" s="185"/>
      <c r="BN339" s="185"/>
      <c r="BO339" s="185"/>
      <c r="BP339" s="185"/>
      <c r="BQ339" s="185"/>
      <c r="BR339" s="185"/>
      <c r="BS339" s="185"/>
      <c r="BT339" s="185"/>
      <c r="BU339" s="185"/>
      <c r="BV339" s="185"/>
      <c r="BW339" s="184"/>
      <c r="BX339" s="184"/>
      <c r="BY339" s="184"/>
      <c r="BZ339" s="186"/>
      <c r="CA339" s="186"/>
      <c r="CB339" s="186"/>
      <c r="CC339" s="186"/>
      <c r="CD339" s="186"/>
      <c r="CE339" s="186"/>
      <c r="CF339" s="186"/>
      <c r="CG339" s="186"/>
      <c r="CH339" s="186"/>
      <c r="CI339" s="186"/>
      <c r="CJ339" s="186"/>
      <c r="CK339" s="186"/>
      <c r="CL339" s="186"/>
      <c r="CM339" s="186"/>
      <c r="CN339" s="186"/>
      <c r="CO339" s="186"/>
      <c r="CP339" s="186"/>
      <c r="CQ339" s="186"/>
      <c r="CR339" s="186"/>
      <c r="CS339" s="178" t="s">
        <v>4478</v>
      </c>
      <c r="CT339" s="186"/>
      <c r="CU339" s="186"/>
      <c r="CV339" s="186"/>
      <c r="CW339" s="186"/>
      <c r="CX339" s="186"/>
      <c r="CY339" s="186"/>
      <c r="CZ339" s="186"/>
      <c r="DA339" s="186"/>
      <c r="DB339" s="186"/>
      <c r="DC339" s="186"/>
      <c r="DD339" s="186"/>
      <c r="DE339" s="186"/>
    </row>
    <row r="340" spans="34:109" ht="15" hidden="1" customHeight="1">
      <c r="AH340" s="184"/>
      <c r="AI340" s="184"/>
      <c r="AJ340" s="184"/>
      <c r="AK340" s="184"/>
      <c r="AL340" s="172" t="str">
        <f t="shared" si="15"/>
        <v/>
      </c>
      <c r="AM340" s="172" t="str">
        <f t="shared" si="16"/>
        <v/>
      </c>
      <c r="AN340" s="173" t="str">
        <f t="shared" si="17"/>
        <v/>
      </c>
      <c r="AO340" s="184"/>
      <c r="AP340" s="170">
        <v>338</v>
      </c>
      <c r="AQ340" s="185"/>
      <c r="AR340" s="185"/>
      <c r="AS340" s="185"/>
      <c r="AT340" s="185"/>
      <c r="AU340" s="185"/>
      <c r="AV340" s="185"/>
      <c r="AW340" s="185"/>
      <c r="AX340" s="185"/>
      <c r="AY340" s="185"/>
      <c r="AZ340" s="185"/>
      <c r="BA340" s="185"/>
      <c r="BB340" s="185"/>
      <c r="BC340" s="185"/>
      <c r="BD340" s="185"/>
      <c r="BE340" s="185"/>
      <c r="BF340" s="185"/>
      <c r="BG340" s="185"/>
      <c r="BH340" s="185"/>
      <c r="BI340" s="185"/>
      <c r="BJ340" s="176" t="s">
        <v>4479</v>
      </c>
      <c r="BK340" s="185"/>
      <c r="BL340" s="185"/>
      <c r="BM340" s="185"/>
      <c r="BN340" s="185"/>
      <c r="BO340" s="185"/>
      <c r="BP340" s="185"/>
      <c r="BQ340" s="185"/>
      <c r="BR340" s="185"/>
      <c r="BS340" s="185"/>
      <c r="BT340" s="185"/>
      <c r="BU340" s="185"/>
      <c r="BV340" s="185"/>
      <c r="BW340" s="184"/>
      <c r="BX340" s="184"/>
      <c r="BY340" s="184"/>
      <c r="BZ340" s="186"/>
      <c r="CA340" s="186"/>
      <c r="CB340" s="186"/>
      <c r="CC340" s="186"/>
      <c r="CD340" s="186"/>
      <c r="CE340" s="186"/>
      <c r="CF340" s="186"/>
      <c r="CG340" s="186"/>
      <c r="CH340" s="186"/>
      <c r="CI340" s="186"/>
      <c r="CJ340" s="186"/>
      <c r="CK340" s="186"/>
      <c r="CL340" s="186"/>
      <c r="CM340" s="186"/>
      <c r="CN340" s="186"/>
      <c r="CO340" s="186"/>
      <c r="CP340" s="186"/>
      <c r="CQ340" s="186"/>
      <c r="CR340" s="186"/>
      <c r="CS340" s="178" t="s">
        <v>4480</v>
      </c>
      <c r="CT340" s="186"/>
      <c r="CU340" s="186"/>
      <c r="CV340" s="186"/>
      <c r="CW340" s="186"/>
      <c r="CX340" s="186"/>
      <c r="CY340" s="186"/>
      <c r="CZ340" s="186"/>
      <c r="DA340" s="186"/>
      <c r="DB340" s="186"/>
      <c r="DC340" s="186"/>
      <c r="DD340" s="186"/>
      <c r="DE340" s="186"/>
    </row>
    <row r="341" spans="34:109" ht="15" hidden="1" customHeight="1">
      <c r="AH341" s="184"/>
      <c r="AI341" s="184"/>
      <c r="AJ341" s="184"/>
      <c r="AK341" s="184"/>
      <c r="AL341" s="172" t="str">
        <f t="shared" si="15"/>
        <v/>
      </c>
      <c r="AM341" s="172" t="str">
        <f t="shared" si="16"/>
        <v/>
      </c>
      <c r="AN341" s="173" t="str">
        <f t="shared" si="17"/>
        <v/>
      </c>
      <c r="AO341" s="184"/>
      <c r="AP341" s="170">
        <v>339</v>
      </c>
      <c r="AQ341" s="185"/>
      <c r="AR341" s="185"/>
      <c r="AS341" s="185"/>
      <c r="AT341" s="185"/>
      <c r="AU341" s="185"/>
      <c r="AV341" s="185"/>
      <c r="AW341" s="185"/>
      <c r="AX341" s="185"/>
      <c r="AY341" s="185"/>
      <c r="AZ341" s="185"/>
      <c r="BA341" s="185"/>
      <c r="BB341" s="185"/>
      <c r="BC341" s="185"/>
      <c r="BD341" s="185"/>
      <c r="BE341" s="185"/>
      <c r="BF341" s="185"/>
      <c r="BG341" s="185"/>
      <c r="BH341" s="185"/>
      <c r="BI341" s="185"/>
      <c r="BJ341" s="176" t="s">
        <v>4481</v>
      </c>
      <c r="BK341" s="185"/>
      <c r="BL341" s="185"/>
      <c r="BM341" s="185"/>
      <c r="BN341" s="185"/>
      <c r="BO341" s="185"/>
      <c r="BP341" s="185"/>
      <c r="BQ341" s="185"/>
      <c r="BR341" s="185"/>
      <c r="BS341" s="185"/>
      <c r="BT341" s="185"/>
      <c r="BU341" s="185"/>
      <c r="BV341" s="185"/>
      <c r="BW341" s="184"/>
      <c r="BX341" s="184"/>
      <c r="BY341" s="184"/>
      <c r="BZ341" s="186"/>
      <c r="CA341" s="186"/>
      <c r="CB341" s="186"/>
      <c r="CC341" s="186"/>
      <c r="CD341" s="186"/>
      <c r="CE341" s="186"/>
      <c r="CF341" s="186"/>
      <c r="CG341" s="186"/>
      <c r="CH341" s="186"/>
      <c r="CI341" s="186"/>
      <c r="CJ341" s="186"/>
      <c r="CK341" s="186"/>
      <c r="CL341" s="186"/>
      <c r="CM341" s="186"/>
      <c r="CN341" s="186"/>
      <c r="CO341" s="186"/>
      <c r="CP341" s="186"/>
      <c r="CQ341" s="186"/>
      <c r="CR341" s="186"/>
      <c r="CS341" s="178" t="s">
        <v>4482</v>
      </c>
      <c r="CT341" s="186"/>
      <c r="CU341" s="186"/>
      <c r="CV341" s="186"/>
      <c r="CW341" s="186"/>
      <c r="CX341" s="186"/>
      <c r="CY341" s="186"/>
      <c r="CZ341" s="186"/>
      <c r="DA341" s="186"/>
      <c r="DB341" s="186"/>
      <c r="DC341" s="186"/>
      <c r="DD341" s="186"/>
      <c r="DE341" s="186"/>
    </row>
    <row r="342" spans="34:109" ht="15" hidden="1" customHeight="1">
      <c r="AH342" s="184"/>
      <c r="AI342" s="184"/>
      <c r="AJ342" s="184"/>
      <c r="AK342" s="184"/>
      <c r="AL342" s="172" t="str">
        <f t="shared" si="15"/>
        <v/>
      </c>
      <c r="AM342" s="172" t="str">
        <f t="shared" si="16"/>
        <v/>
      </c>
      <c r="AN342" s="173" t="str">
        <f t="shared" si="17"/>
        <v/>
      </c>
      <c r="AO342" s="184"/>
      <c r="AP342" s="170">
        <v>340</v>
      </c>
      <c r="AQ342" s="185"/>
      <c r="AR342" s="185"/>
      <c r="AS342" s="185"/>
      <c r="AT342" s="185"/>
      <c r="AU342" s="185"/>
      <c r="AV342" s="185"/>
      <c r="AW342" s="185"/>
      <c r="AX342" s="185"/>
      <c r="AY342" s="185"/>
      <c r="AZ342" s="185"/>
      <c r="BA342" s="185"/>
      <c r="BB342" s="185"/>
      <c r="BC342" s="185"/>
      <c r="BD342" s="185"/>
      <c r="BE342" s="185"/>
      <c r="BF342" s="185"/>
      <c r="BG342" s="185"/>
      <c r="BH342" s="185"/>
      <c r="BI342" s="185"/>
      <c r="BJ342" s="176" t="s">
        <v>4483</v>
      </c>
      <c r="BK342" s="185"/>
      <c r="BL342" s="185"/>
      <c r="BM342" s="185"/>
      <c r="BN342" s="185"/>
      <c r="BO342" s="185"/>
      <c r="BP342" s="185"/>
      <c r="BQ342" s="185"/>
      <c r="BR342" s="185"/>
      <c r="BS342" s="185"/>
      <c r="BT342" s="185"/>
      <c r="BU342" s="185"/>
      <c r="BV342" s="185"/>
      <c r="BW342" s="184"/>
      <c r="BX342" s="184"/>
      <c r="BY342" s="184"/>
      <c r="BZ342" s="186"/>
      <c r="CA342" s="186"/>
      <c r="CB342" s="186"/>
      <c r="CC342" s="186"/>
      <c r="CD342" s="186"/>
      <c r="CE342" s="186"/>
      <c r="CF342" s="186"/>
      <c r="CG342" s="186"/>
      <c r="CH342" s="186"/>
      <c r="CI342" s="186"/>
      <c r="CJ342" s="186"/>
      <c r="CK342" s="186"/>
      <c r="CL342" s="186"/>
      <c r="CM342" s="186"/>
      <c r="CN342" s="186"/>
      <c r="CO342" s="186"/>
      <c r="CP342" s="186"/>
      <c r="CQ342" s="186"/>
      <c r="CR342" s="186"/>
      <c r="CS342" s="178" t="s">
        <v>4484</v>
      </c>
      <c r="CT342" s="186"/>
      <c r="CU342" s="186"/>
      <c r="CV342" s="186"/>
      <c r="CW342" s="186"/>
      <c r="CX342" s="186"/>
      <c r="CY342" s="186"/>
      <c r="CZ342" s="186"/>
      <c r="DA342" s="186"/>
      <c r="DB342" s="186"/>
      <c r="DC342" s="186"/>
      <c r="DD342" s="186"/>
      <c r="DE342" s="186"/>
    </row>
    <row r="343" spans="34:109" ht="15" hidden="1" customHeight="1">
      <c r="AH343" s="184"/>
      <c r="AI343" s="184"/>
      <c r="AJ343" s="184"/>
      <c r="AK343" s="184"/>
      <c r="AL343" s="172" t="str">
        <f t="shared" si="15"/>
        <v/>
      </c>
      <c r="AM343" s="172" t="str">
        <f t="shared" si="16"/>
        <v/>
      </c>
      <c r="AN343" s="173" t="str">
        <f t="shared" si="17"/>
        <v/>
      </c>
      <c r="AO343" s="184"/>
      <c r="AP343" s="170">
        <v>341</v>
      </c>
      <c r="AQ343" s="185"/>
      <c r="AR343" s="185"/>
      <c r="AS343" s="185"/>
      <c r="AT343" s="185"/>
      <c r="AU343" s="185"/>
      <c r="AV343" s="185"/>
      <c r="AW343" s="185"/>
      <c r="AX343" s="185"/>
      <c r="AY343" s="185"/>
      <c r="AZ343" s="185"/>
      <c r="BA343" s="185"/>
      <c r="BB343" s="185"/>
      <c r="BC343" s="185"/>
      <c r="BD343" s="185"/>
      <c r="BE343" s="185"/>
      <c r="BF343" s="185"/>
      <c r="BG343" s="185"/>
      <c r="BH343" s="185"/>
      <c r="BI343" s="185"/>
      <c r="BJ343" s="176" t="s">
        <v>4485</v>
      </c>
      <c r="BK343" s="185"/>
      <c r="BL343" s="185"/>
      <c r="BM343" s="185"/>
      <c r="BN343" s="185"/>
      <c r="BO343" s="185"/>
      <c r="BP343" s="185"/>
      <c r="BQ343" s="185"/>
      <c r="BR343" s="185"/>
      <c r="BS343" s="185"/>
      <c r="BT343" s="185"/>
      <c r="BU343" s="185"/>
      <c r="BV343" s="185"/>
      <c r="BW343" s="184"/>
      <c r="BX343" s="184"/>
      <c r="BY343" s="184"/>
      <c r="BZ343" s="186"/>
      <c r="CA343" s="186"/>
      <c r="CB343" s="186"/>
      <c r="CC343" s="186"/>
      <c r="CD343" s="186"/>
      <c r="CE343" s="186"/>
      <c r="CF343" s="186"/>
      <c r="CG343" s="186"/>
      <c r="CH343" s="186"/>
      <c r="CI343" s="186"/>
      <c r="CJ343" s="186"/>
      <c r="CK343" s="186"/>
      <c r="CL343" s="186"/>
      <c r="CM343" s="186"/>
      <c r="CN343" s="186"/>
      <c r="CO343" s="186"/>
      <c r="CP343" s="186"/>
      <c r="CQ343" s="186"/>
      <c r="CR343" s="186"/>
      <c r="CS343" s="178" t="s">
        <v>4486</v>
      </c>
      <c r="CT343" s="186"/>
      <c r="CU343" s="186"/>
      <c r="CV343" s="186"/>
      <c r="CW343" s="186"/>
      <c r="CX343" s="186"/>
      <c r="CY343" s="186"/>
      <c r="CZ343" s="186"/>
      <c r="DA343" s="186"/>
      <c r="DB343" s="186"/>
      <c r="DC343" s="186"/>
      <c r="DD343" s="186"/>
      <c r="DE343" s="186"/>
    </row>
    <row r="344" spans="34:109" ht="15" hidden="1" customHeight="1">
      <c r="AH344" s="184"/>
      <c r="AI344" s="184"/>
      <c r="AJ344" s="184"/>
      <c r="AK344" s="184"/>
      <c r="AL344" s="172" t="str">
        <f t="shared" si="15"/>
        <v/>
      </c>
      <c r="AM344" s="172" t="str">
        <f t="shared" si="16"/>
        <v/>
      </c>
      <c r="AN344" s="173" t="str">
        <f t="shared" si="17"/>
        <v/>
      </c>
      <c r="AO344" s="184"/>
      <c r="AP344" s="170">
        <v>342</v>
      </c>
      <c r="AQ344" s="185"/>
      <c r="AR344" s="185"/>
      <c r="AS344" s="185"/>
      <c r="AT344" s="185"/>
      <c r="AU344" s="185"/>
      <c r="AV344" s="185"/>
      <c r="AW344" s="185"/>
      <c r="AX344" s="185"/>
      <c r="AY344" s="185"/>
      <c r="AZ344" s="185"/>
      <c r="BA344" s="185"/>
      <c r="BB344" s="185"/>
      <c r="BC344" s="185"/>
      <c r="BD344" s="185"/>
      <c r="BE344" s="185"/>
      <c r="BF344" s="185"/>
      <c r="BG344" s="185"/>
      <c r="BH344" s="185"/>
      <c r="BI344" s="185"/>
      <c r="BJ344" s="176" t="s">
        <v>4487</v>
      </c>
      <c r="BK344" s="185"/>
      <c r="BL344" s="185"/>
      <c r="BM344" s="185"/>
      <c r="BN344" s="185"/>
      <c r="BO344" s="185"/>
      <c r="BP344" s="185"/>
      <c r="BQ344" s="185"/>
      <c r="BR344" s="185"/>
      <c r="BS344" s="185"/>
      <c r="BT344" s="185"/>
      <c r="BU344" s="185"/>
      <c r="BV344" s="185"/>
      <c r="BW344" s="184"/>
      <c r="BX344" s="184"/>
      <c r="BY344" s="184"/>
      <c r="BZ344" s="186"/>
      <c r="CA344" s="186"/>
      <c r="CB344" s="186"/>
      <c r="CC344" s="186"/>
      <c r="CD344" s="186"/>
      <c r="CE344" s="186"/>
      <c r="CF344" s="186"/>
      <c r="CG344" s="186"/>
      <c r="CH344" s="186"/>
      <c r="CI344" s="186"/>
      <c r="CJ344" s="186"/>
      <c r="CK344" s="186"/>
      <c r="CL344" s="186"/>
      <c r="CM344" s="186"/>
      <c r="CN344" s="186"/>
      <c r="CO344" s="186"/>
      <c r="CP344" s="186"/>
      <c r="CQ344" s="186"/>
      <c r="CR344" s="186"/>
      <c r="CS344" s="178" t="s">
        <v>4488</v>
      </c>
      <c r="CT344" s="186"/>
      <c r="CU344" s="186"/>
      <c r="CV344" s="186"/>
      <c r="CW344" s="186"/>
      <c r="CX344" s="186"/>
      <c r="CY344" s="186"/>
      <c r="CZ344" s="186"/>
      <c r="DA344" s="186"/>
      <c r="DB344" s="186"/>
      <c r="DC344" s="186"/>
      <c r="DD344" s="186"/>
      <c r="DE344" s="186"/>
    </row>
    <row r="345" spans="34:109" ht="15" hidden="1" customHeight="1">
      <c r="AH345" s="184"/>
      <c r="AI345" s="184"/>
      <c r="AJ345" s="184"/>
      <c r="AK345" s="184"/>
      <c r="AL345" s="172" t="str">
        <f t="shared" si="15"/>
        <v/>
      </c>
      <c r="AM345" s="172" t="str">
        <f t="shared" si="16"/>
        <v/>
      </c>
      <c r="AN345" s="173" t="str">
        <f t="shared" si="17"/>
        <v/>
      </c>
      <c r="AO345" s="184"/>
      <c r="AP345" s="170">
        <v>343</v>
      </c>
      <c r="AQ345" s="185"/>
      <c r="AR345" s="185"/>
      <c r="AS345" s="185"/>
      <c r="AT345" s="185"/>
      <c r="AU345" s="185"/>
      <c r="AV345" s="185"/>
      <c r="AW345" s="185"/>
      <c r="AX345" s="185"/>
      <c r="AY345" s="185"/>
      <c r="AZ345" s="185"/>
      <c r="BA345" s="185"/>
      <c r="BB345" s="185"/>
      <c r="BC345" s="185"/>
      <c r="BD345" s="185"/>
      <c r="BE345" s="185"/>
      <c r="BF345" s="185"/>
      <c r="BG345" s="185"/>
      <c r="BH345" s="185"/>
      <c r="BI345" s="185"/>
      <c r="BJ345" s="176" t="s">
        <v>4489</v>
      </c>
      <c r="BK345" s="185"/>
      <c r="BL345" s="185"/>
      <c r="BM345" s="185"/>
      <c r="BN345" s="185"/>
      <c r="BO345" s="185"/>
      <c r="BP345" s="185"/>
      <c r="BQ345" s="185"/>
      <c r="BR345" s="185"/>
      <c r="BS345" s="185"/>
      <c r="BT345" s="185"/>
      <c r="BU345" s="185"/>
      <c r="BV345" s="185"/>
      <c r="BW345" s="184"/>
      <c r="BX345" s="184"/>
      <c r="BY345" s="184"/>
      <c r="BZ345" s="186"/>
      <c r="CA345" s="186"/>
      <c r="CB345" s="186"/>
      <c r="CC345" s="186"/>
      <c r="CD345" s="186"/>
      <c r="CE345" s="186"/>
      <c r="CF345" s="186"/>
      <c r="CG345" s="186"/>
      <c r="CH345" s="186"/>
      <c r="CI345" s="186"/>
      <c r="CJ345" s="186"/>
      <c r="CK345" s="186"/>
      <c r="CL345" s="186"/>
      <c r="CM345" s="186"/>
      <c r="CN345" s="186"/>
      <c r="CO345" s="186"/>
      <c r="CP345" s="186"/>
      <c r="CQ345" s="186"/>
      <c r="CR345" s="186"/>
      <c r="CS345" s="178" t="s">
        <v>4490</v>
      </c>
      <c r="CT345" s="186"/>
      <c r="CU345" s="186"/>
      <c r="CV345" s="186"/>
      <c r="CW345" s="186"/>
      <c r="CX345" s="186"/>
      <c r="CY345" s="186"/>
      <c r="CZ345" s="186"/>
      <c r="DA345" s="186"/>
      <c r="DB345" s="186"/>
      <c r="DC345" s="186"/>
      <c r="DD345" s="186"/>
      <c r="DE345" s="186"/>
    </row>
    <row r="346" spans="34:109" ht="15" hidden="1" customHeight="1">
      <c r="AH346" s="184"/>
      <c r="AI346" s="184"/>
      <c r="AJ346" s="184"/>
      <c r="AK346" s="184"/>
      <c r="AL346" s="172" t="str">
        <f t="shared" si="15"/>
        <v/>
      </c>
      <c r="AM346" s="172" t="str">
        <f t="shared" si="16"/>
        <v/>
      </c>
      <c r="AN346" s="173" t="str">
        <f t="shared" si="17"/>
        <v/>
      </c>
      <c r="AO346" s="184"/>
      <c r="AP346" s="170">
        <v>344</v>
      </c>
      <c r="AQ346" s="185"/>
      <c r="AR346" s="185"/>
      <c r="AS346" s="185"/>
      <c r="AT346" s="185"/>
      <c r="AU346" s="185"/>
      <c r="AV346" s="185"/>
      <c r="AW346" s="185"/>
      <c r="AX346" s="185"/>
      <c r="AY346" s="185"/>
      <c r="AZ346" s="185"/>
      <c r="BA346" s="185"/>
      <c r="BB346" s="185"/>
      <c r="BC346" s="185"/>
      <c r="BD346" s="185"/>
      <c r="BE346" s="185"/>
      <c r="BF346" s="185"/>
      <c r="BG346" s="185"/>
      <c r="BH346" s="185"/>
      <c r="BI346" s="185"/>
      <c r="BJ346" s="176" t="s">
        <v>4491</v>
      </c>
      <c r="BK346" s="185"/>
      <c r="BL346" s="185"/>
      <c r="BM346" s="185"/>
      <c r="BN346" s="185"/>
      <c r="BO346" s="185"/>
      <c r="BP346" s="185"/>
      <c r="BQ346" s="185"/>
      <c r="BR346" s="185"/>
      <c r="BS346" s="185"/>
      <c r="BT346" s="185"/>
      <c r="BU346" s="185"/>
      <c r="BV346" s="185"/>
      <c r="BW346" s="184"/>
      <c r="BX346" s="184"/>
      <c r="BY346" s="184"/>
      <c r="BZ346" s="186"/>
      <c r="CA346" s="186"/>
      <c r="CB346" s="186"/>
      <c r="CC346" s="186"/>
      <c r="CD346" s="186"/>
      <c r="CE346" s="186"/>
      <c r="CF346" s="186"/>
      <c r="CG346" s="186"/>
      <c r="CH346" s="186"/>
      <c r="CI346" s="186"/>
      <c r="CJ346" s="186"/>
      <c r="CK346" s="186"/>
      <c r="CL346" s="186"/>
      <c r="CM346" s="186"/>
      <c r="CN346" s="186"/>
      <c r="CO346" s="186"/>
      <c r="CP346" s="186"/>
      <c r="CQ346" s="186"/>
      <c r="CR346" s="186"/>
      <c r="CS346" s="178" t="s">
        <v>4492</v>
      </c>
      <c r="CT346" s="186"/>
      <c r="CU346" s="186"/>
      <c r="CV346" s="186"/>
      <c r="CW346" s="186"/>
      <c r="CX346" s="186"/>
      <c r="CY346" s="186"/>
      <c r="CZ346" s="186"/>
      <c r="DA346" s="186"/>
      <c r="DB346" s="186"/>
      <c r="DC346" s="186"/>
      <c r="DD346" s="186"/>
      <c r="DE346" s="186"/>
    </row>
    <row r="347" spans="34:109" ht="15" hidden="1" customHeight="1">
      <c r="AH347" s="184"/>
      <c r="AI347" s="184"/>
      <c r="AJ347" s="184"/>
      <c r="AK347" s="184"/>
      <c r="AL347" s="172" t="str">
        <f t="shared" si="15"/>
        <v/>
      </c>
      <c r="AM347" s="172" t="str">
        <f t="shared" si="16"/>
        <v/>
      </c>
      <c r="AN347" s="173" t="str">
        <f t="shared" si="17"/>
        <v/>
      </c>
      <c r="AO347" s="184"/>
      <c r="AP347" s="170">
        <v>345</v>
      </c>
      <c r="AQ347" s="185"/>
      <c r="AR347" s="185"/>
      <c r="AS347" s="185"/>
      <c r="AT347" s="185"/>
      <c r="AU347" s="185"/>
      <c r="AV347" s="185"/>
      <c r="AW347" s="185"/>
      <c r="AX347" s="185"/>
      <c r="AY347" s="185"/>
      <c r="AZ347" s="185"/>
      <c r="BA347" s="185"/>
      <c r="BB347" s="185"/>
      <c r="BC347" s="185"/>
      <c r="BD347" s="185"/>
      <c r="BE347" s="185"/>
      <c r="BF347" s="185"/>
      <c r="BG347" s="185"/>
      <c r="BH347" s="185"/>
      <c r="BI347" s="185"/>
      <c r="BJ347" s="176" t="s">
        <v>4493</v>
      </c>
      <c r="BK347" s="185"/>
      <c r="BL347" s="185"/>
      <c r="BM347" s="185"/>
      <c r="BN347" s="185"/>
      <c r="BO347" s="185"/>
      <c r="BP347" s="185"/>
      <c r="BQ347" s="185"/>
      <c r="BR347" s="185"/>
      <c r="BS347" s="185"/>
      <c r="BT347" s="185"/>
      <c r="BU347" s="185"/>
      <c r="BV347" s="185"/>
      <c r="BW347" s="184"/>
      <c r="BX347" s="184"/>
      <c r="BY347" s="184"/>
      <c r="BZ347" s="186"/>
      <c r="CA347" s="186"/>
      <c r="CB347" s="186"/>
      <c r="CC347" s="186"/>
      <c r="CD347" s="186"/>
      <c r="CE347" s="186"/>
      <c r="CF347" s="186"/>
      <c r="CG347" s="186"/>
      <c r="CH347" s="186"/>
      <c r="CI347" s="186"/>
      <c r="CJ347" s="186"/>
      <c r="CK347" s="186"/>
      <c r="CL347" s="186"/>
      <c r="CM347" s="186"/>
      <c r="CN347" s="186"/>
      <c r="CO347" s="186"/>
      <c r="CP347" s="186"/>
      <c r="CQ347" s="186"/>
      <c r="CR347" s="186"/>
      <c r="CS347" s="178" t="s">
        <v>4494</v>
      </c>
      <c r="CT347" s="186"/>
      <c r="CU347" s="186"/>
      <c r="CV347" s="186"/>
      <c r="CW347" s="186"/>
      <c r="CX347" s="186"/>
      <c r="CY347" s="186"/>
      <c r="CZ347" s="186"/>
      <c r="DA347" s="186"/>
      <c r="DB347" s="186"/>
      <c r="DC347" s="186"/>
      <c r="DD347" s="186"/>
      <c r="DE347" s="186"/>
    </row>
    <row r="348" spans="34:109" ht="15" hidden="1" customHeight="1">
      <c r="AH348" s="184"/>
      <c r="AI348" s="184"/>
      <c r="AJ348" s="184"/>
      <c r="AK348" s="184"/>
      <c r="AL348" s="172" t="str">
        <f t="shared" si="15"/>
        <v/>
      </c>
      <c r="AM348" s="172" t="str">
        <f t="shared" si="16"/>
        <v/>
      </c>
      <c r="AN348" s="173" t="str">
        <f t="shared" si="17"/>
        <v/>
      </c>
      <c r="AO348" s="184"/>
      <c r="AP348" s="170">
        <v>346</v>
      </c>
      <c r="AQ348" s="185"/>
      <c r="AR348" s="185"/>
      <c r="AS348" s="185"/>
      <c r="AT348" s="185"/>
      <c r="AU348" s="185"/>
      <c r="AV348" s="185"/>
      <c r="AW348" s="185"/>
      <c r="AX348" s="185"/>
      <c r="AY348" s="185"/>
      <c r="AZ348" s="185"/>
      <c r="BA348" s="185"/>
      <c r="BB348" s="185"/>
      <c r="BC348" s="185"/>
      <c r="BD348" s="185"/>
      <c r="BE348" s="185"/>
      <c r="BF348" s="185"/>
      <c r="BG348" s="185"/>
      <c r="BH348" s="185"/>
      <c r="BI348" s="185"/>
      <c r="BJ348" s="176" t="s">
        <v>4495</v>
      </c>
      <c r="BK348" s="185"/>
      <c r="BL348" s="185"/>
      <c r="BM348" s="185"/>
      <c r="BN348" s="185"/>
      <c r="BO348" s="185"/>
      <c r="BP348" s="185"/>
      <c r="BQ348" s="185"/>
      <c r="BR348" s="185"/>
      <c r="BS348" s="185"/>
      <c r="BT348" s="185"/>
      <c r="BU348" s="185"/>
      <c r="BV348" s="185"/>
      <c r="BW348" s="184"/>
      <c r="BX348" s="184"/>
      <c r="BY348" s="184"/>
      <c r="BZ348" s="186"/>
      <c r="CA348" s="186"/>
      <c r="CB348" s="186"/>
      <c r="CC348" s="186"/>
      <c r="CD348" s="186"/>
      <c r="CE348" s="186"/>
      <c r="CF348" s="186"/>
      <c r="CG348" s="186"/>
      <c r="CH348" s="186"/>
      <c r="CI348" s="186"/>
      <c r="CJ348" s="186"/>
      <c r="CK348" s="186"/>
      <c r="CL348" s="186"/>
      <c r="CM348" s="186"/>
      <c r="CN348" s="186"/>
      <c r="CO348" s="186"/>
      <c r="CP348" s="186"/>
      <c r="CQ348" s="186"/>
      <c r="CR348" s="186"/>
      <c r="CS348" s="178" t="s">
        <v>4496</v>
      </c>
      <c r="CT348" s="186"/>
      <c r="CU348" s="186"/>
      <c r="CV348" s="186"/>
      <c r="CW348" s="186"/>
      <c r="CX348" s="186"/>
      <c r="CY348" s="186"/>
      <c r="CZ348" s="186"/>
      <c r="DA348" s="186"/>
      <c r="DB348" s="186"/>
      <c r="DC348" s="186"/>
      <c r="DD348" s="186"/>
      <c r="DE348" s="186"/>
    </row>
    <row r="349" spans="34:109" ht="15" hidden="1" customHeight="1">
      <c r="AH349" s="184"/>
      <c r="AI349" s="184"/>
      <c r="AJ349" s="184"/>
      <c r="AK349" s="184"/>
      <c r="AL349" s="172" t="str">
        <f t="shared" si="15"/>
        <v/>
      </c>
      <c r="AM349" s="172" t="str">
        <f t="shared" si="16"/>
        <v/>
      </c>
      <c r="AN349" s="173" t="str">
        <f t="shared" si="17"/>
        <v/>
      </c>
      <c r="AO349" s="184"/>
      <c r="AP349" s="170">
        <v>347</v>
      </c>
      <c r="AQ349" s="185"/>
      <c r="AR349" s="185"/>
      <c r="AS349" s="185"/>
      <c r="AT349" s="185"/>
      <c r="AU349" s="185"/>
      <c r="AV349" s="185"/>
      <c r="AW349" s="185"/>
      <c r="AX349" s="185"/>
      <c r="AY349" s="185"/>
      <c r="AZ349" s="185"/>
      <c r="BA349" s="185"/>
      <c r="BB349" s="185"/>
      <c r="BC349" s="185"/>
      <c r="BD349" s="185"/>
      <c r="BE349" s="185"/>
      <c r="BF349" s="185"/>
      <c r="BG349" s="185"/>
      <c r="BH349" s="185"/>
      <c r="BI349" s="185"/>
      <c r="BJ349" s="176" t="s">
        <v>4497</v>
      </c>
      <c r="BK349" s="185"/>
      <c r="BL349" s="185"/>
      <c r="BM349" s="185"/>
      <c r="BN349" s="185"/>
      <c r="BO349" s="185"/>
      <c r="BP349" s="185"/>
      <c r="BQ349" s="185"/>
      <c r="BR349" s="185"/>
      <c r="BS349" s="185"/>
      <c r="BT349" s="185"/>
      <c r="BU349" s="185"/>
      <c r="BV349" s="185"/>
      <c r="BW349" s="184"/>
      <c r="BX349" s="184"/>
      <c r="BY349" s="184"/>
      <c r="BZ349" s="186"/>
      <c r="CA349" s="186"/>
      <c r="CB349" s="186"/>
      <c r="CC349" s="186"/>
      <c r="CD349" s="186"/>
      <c r="CE349" s="186"/>
      <c r="CF349" s="186"/>
      <c r="CG349" s="186"/>
      <c r="CH349" s="186"/>
      <c r="CI349" s="186"/>
      <c r="CJ349" s="186"/>
      <c r="CK349" s="186"/>
      <c r="CL349" s="186"/>
      <c r="CM349" s="186"/>
      <c r="CN349" s="186"/>
      <c r="CO349" s="186"/>
      <c r="CP349" s="186"/>
      <c r="CQ349" s="186"/>
      <c r="CR349" s="186"/>
      <c r="CS349" s="178" t="s">
        <v>4498</v>
      </c>
      <c r="CT349" s="186"/>
      <c r="CU349" s="186"/>
      <c r="CV349" s="186"/>
      <c r="CW349" s="186"/>
      <c r="CX349" s="186"/>
      <c r="CY349" s="186"/>
      <c r="CZ349" s="186"/>
      <c r="DA349" s="186"/>
      <c r="DB349" s="186"/>
      <c r="DC349" s="186"/>
      <c r="DD349" s="186"/>
      <c r="DE349" s="186"/>
    </row>
    <row r="350" spans="34:109" ht="15" hidden="1" customHeight="1">
      <c r="AH350" s="184"/>
      <c r="AI350" s="184"/>
      <c r="AJ350" s="184"/>
      <c r="AK350" s="184"/>
      <c r="AL350" s="172" t="str">
        <f t="shared" si="15"/>
        <v/>
      </c>
      <c r="AM350" s="172" t="str">
        <f t="shared" si="16"/>
        <v/>
      </c>
      <c r="AN350" s="173" t="str">
        <f t="shared" si="17"/>
        <v/>
      </c>
      <c r="AO350" s="184"/>
      <c r="AP350" s="170">
        <v>348</v>
      </c>
      <c r="AQ350" s="185"/>
      <c r="AR350" s="185"/>
      <c r="AS350" s="185"/>
      <c r="AT350" s="185"/>
      <c r="AU350" s="185"/>
      <c r="AV350" s="185"/>
      <c r="AW350" s="185"/>
      <c r="AX350" s="185"/>
      <c r="AY350" s="185"/>
      <c r="AZ350" s="185"/>
      <c r="BA350" s="185"/>
      <c r="BB350" s="185"/>
      <c r="BC350" s="185"/>
      <c r="BD350" s="185"/>
      <c r="BE350" s="185"/>
      <c r="BF350" s="185"/>
      <c r="BG350" s="185"/>
      <c r="BH350" s="185"/>
      <c r="BI350" s="185"/>
      <c r="BJ350" s="176" t="s">
        <v>4499</v>
      </c>
      <c r="BK350" s="185"/>
      <c r="BL350" s="185"/>
      <c r="BM350" s="185"/>
      <c r="BN350" s="185"/>
      <c r="BO350" s="185"/>
      <c r="BP350" s="185"/>
      <c r="BQ350" s="185"/>
      <c r="BR350" s="185"/>
      <c r="BS350" s="185"/>
      <c r="BT350" s="185"/>
      <c r="BU350" s="185"/>
      <c r="BV350" s="185"/>
      <c r="BW350" s="184"/>
      <c r="BX350" s="184"/>
      <c r="BY350" s="184"/>
      <c r="BZ350" s="186"/>
      <c r="CA350" s="186"/>
      <c r="CB350" s="186"/>
      <c r="CC350" s="186"/>
      <c r="CD350" s="186"/>
      <c r="CE350" s="186"/>
      <c r="CF350" s="186"/>
      <c r="CG350" s="186"/>
      <c r="CH350" s="186"/>
      <c r="CI350" s="186"/>
      <c r="CJ350" s="186"/>
      <c r="CK350" s="186"/>
      <c r="CL350" s="186"/>
      <c r="CM350" s="186"/>
      <c r="CN350" s="186"/>
      <c r="CO350" s="186"/>
      <c r="CP350" s="186"/>
      <c r="CQ350" s="186"/>
      <c r="CR350" s="186"/>
      <c r="CS350" s="178" t="s">
        <v>4500</v>
      </c>
      <c r="CT350" s="186"/>
      <c r="CU350" s="186"/>
      <c r="CV350" s="186"/>
      <c r="CW350" s="186"/>
      <c r="CX350" s="186"/>
      <c r="CY350" s="186"/>
      <c r="CZ350" s="186"/>
      <c r="DA350" s="186"/>
      <c r="DB350" s="186"/>
      <c r="DC350" s="186"/>
      <c r="DD350" s="186"/>
      <c r="DE350" s="186"/>
    </row>
    <row r="351" spans="34:109" ht="15" hidden="1" customHeight="1">
      <c r="AH351" s="184"/>
      <c r="AI351" s="184"/>
      <c r="AJ351" s="184"/>
      <c r="AK351" s="184"/>
      <c r="AL351" s="172" t="str">
        <f t="shared" si="15"/>
        <v/>
      </c>
      <c r="AM351" s="172" t="str">
        <f t="shared" si="16"/>
        <v/>
      </c>
      <c r="AN351" s="173" t="str">
        <f t="shared" si="17"/>
        <v/>
      </c>
      <c r="AO351" s="184"/>
      <c r="AP351" s="170">
        <v>349</v>
      </c>
      <c r="AQ351" s="185"/>
      <c r="AR351" s="185"/>
      <c r="AS351" s="185"/>
      <c r="AT351" s="185"/>
      <c r="AU351" s="185"/>
      <c r="AV351" s="185"/>
      <c r="AW351" s="185"/>
      <c r="AX351" s="185"/>
      <c r="AY351" s="185"/>
      <c r="AZ351" s="185"/>
      <c r="BA351" s="185"/>
      <c r="BB351" s="185"/>
      <c r="BC351" s="185"/>
      <c r="BD351" s="185"/>
      <c r="BE351" s="185"/>
      <c r="BF351" s="185"/>
      <c r="BG351" s="185"/>
      <c r="BH351" s="185"/>
      <c r="BI351" s="185"/>
      <c r="BJ351" s="176" t="s">
        <v>4501</v>
      </c>
      <c r="BK351" s="185"/>
      <c r="BL351" s="185"/>
      <c r="BM351" s="185"/>
      <c r="BN351" s="185"/>
      <c r="BO351" s="185"/>
      <c r="BP351" s="185"/>
      <c r="BQ351" s="185"/>
      <c r="BR351" s="185"/>
      <c r="BS351" s="185"/>
      <c r="BT351" s="185"/>
      <c r="BU351" s="185"/>
      <c r="BV351" s="185"/>
      <c r="BW351" s="184"/>
      <c r="BX351" s="184"/>
      <c r="BY351" s="184"/>
      <c r="BZ351" s="186"/>
      <c r="CA351" s="186"/>
      <c r="CB351" s="186"/>
      <c r="CC351" s="186"/>
      <c r="CD351" s="186"/>
      <c r="CE351" s="186"/>
      <c r="CF351" s="186"/>
      <c r="CG351" s="186"/>
      <c r="CH351" s="186"/>
      <c r="CI351" s="186"/>
      <c r="CJ351" s="186"/>
      <c r="CK351" s="186"/>
      <c r="CL351" s="186"/>
      <c r="CM351" s="186"/>
      <c r="CN351" s="186"/>
      <c r="CO351" s="186"/>
      <c r="CP351" s="186"/>
      <c r="CQ351" s="186"/>
      <c r="CR351" s="186"/>
      <c r="CS351" s="178" t="s">
        <v>4502</v>
      </c>
      <c r="CT351" s="186"/>
      <c r="CU351" s="186"/>
      <c r="CV351" s="186"/>
      <c r="CW351" s="186"/>
      <c r="CX351" s="186"/>
      <c r="CY351" s="186"/>
      <c r="CZ351" s="186"/>
      <c r="DA351" s="186"/>
      <c r="DB351" s="186"/>
      <c r="DC351" s="186"/>
      <c r="DD351" s="186"/>
      <c r="DE351" s="186"/>
    </row>
    <row r="352" spans="34:109" ht="15" hidden="1" customHeight="1">
      <c r="AH352" s="184"/>
      <c r="AI352" s="184"/>
      <c r="AJ352" s="184"/>
      <c r="AK352" s="184"/>
      <c r="AL352" s="172" t="str">
        <f t="shared" si="15"/>
        <v/>
      </c>
      <c r="AM352" s="172" t="str">
        <f t="shared" si="16"/>
        <v/>
      </c>
      <c r="AN352" s="173" t="str">
        <f t="shared" si="17"/>
        <v/>
      </c>
      <c r="AO352" s="184"/>
      <c r="AP352" s="170">
        <v>350</v>
      </c>
      <c r="AQ352" s="185"/>
      <c r="AR352" s="185"/>
      <c r="AS352" s="185"/>
      <c r="AT352" s="185"/>
      <c r="AU352" s="185"/>
      <c r="AV352" s="185"/>
      <c r="AW352" s="185"/>
      <c r="AX352" s="185"/>
      <c r="AY352" s="185"/>
      <c r="AZ352" s="185"/>
      <c r="BA352" s="185"/>
      <c r="BB352" s="185"/>
      <c r="BC352" s="185"/>
      <c r="BD352" s="185"/>
      <c r="BE352" s="185"/>
      <c r="BF352" s="185"/>
      <c r="BG352" s="185"/>
      <c r="BH352" s="185"/>
      <c r="BI352" s="185"/>
      <c r="BJ352" s="176" t="s">
        <v>4503</v>
      </c>
      <c r="BK352" s="185"/>
      <c r="BL352" s="185"/>
      <c r="BM352" s="185"/>
      <c r="BN352" s="185"/>
      <c r="BO352" s="185"/>
      <c r="BP352" s="185"/>
      <c r="BQ352" s="185"/>
      <c r="BR352" s="185"/>
      <c r="BS352" s="185"/>
      <c r="BT352" s="185"/>
      <c r="BU352" s="185"/>
      <c r="BV352" s="185"/>
      <c r="BW352" s="184"/>
      <c r="BX352" s="184"/>
      <c r="BY352" s="184"/>
      <c r="BZ352" s="186"/>
      <c r="CA352" s="186"/>
      <c r="CB352" s="186"/>
      <c r="CC352" s="186"/>
      <c r="CD352" s="186"/>
      <c r="CE352" s="186"/>
      <c r="CF352" s="186"/>
      <c r="CG352" s="186"/>
      <c r="CH352" s="186"/>
      <c r="CI352" s="186"/>
      <c r="CJ352" s="186"/>
      <c r="CK352" s="186"/>
      <c r="CL352" s="186"/>
      <c r="CM352" s="186"/>
      <c r="CN352" s="186"/>
      <c r="CO352" s="186"/>
      <c r="CP352" s="186"/>
      <c r="CQ352" s="186"/>
      <c r="CR352" s="186"/>
      <c r="CS352" s="178" t="s">
        <v>4504</v>
      </c>
      <c r="CT352" s="186"/>
      <c r="CU352" s="186"/>
      <c r="CV352" s="186"/>
      <c r="CW352" s="186"/>
      <c r="CX352" s="186"/>
      <c r="CY352" s="186"/>
      <c r="CZ352" s="186"/>
      <c r="DA352" s="186"/>
      <c r="DB352" s="186"/>
      <c r="DC352" s="186"/>
      <c r="DD352" s="186"/>
      <c r="DE352" s="186"/>
    </row>
    <row r="353" spans="34:109" ht="15" hidden="1" customHeight="1">
      <c r="AH353" s="170"/>
      <c r="AI353" s="170"/>
      <c r="AJ353" s="170"/>
      <c r="AK353" s="170"/>
      <c r="AL353" s="172" t="str">
        <f t="shared" si="15"/>
        <v/>
      </c>
      <c r="AM353" s="172" t="str">
        <f t="shared" si="16"/>
        <v/>
      </c>
      <c r="AN353" s="173" t="str">
        <f t="shared" si="17"/>
        <v/>
      </c>
      <c r="AO353" s="170"/>
      <c r="AP353" s="170">
        <v>351</v>
      </c>
      <c r="AQ353" s="176"/>
      <c r="AR353" s="176"/>
      <c r="AS353" s="176"/>
      <c r="AT353" s="176"/>
      <c r="AU353" s="176"/>
      <c r="AV353" s="176"/>
      <c r="AW353" s="176"/>
      <c r="AX353" s="176"/>
      <c r="AY353" s="176"/>
      <c r="AZ353" s="176"/>
      <c r="BA353" s="176"/>
      <c r="BB353" s="176"/>
      <c r="BC353" s="176"/>
      <c r="BD353" s="176"/>
      <c r="BE353" s="176"/>
      <c r="BF353" s="176"/>
      <c r="BG353" s="176"/>
      <c r="BH353" s="176"/>
      <c r="BI353" s="176"/>
      <c r="BJ353" s="176" t="s">
        <v>4505</v>
      </c>
      <c r="BK353" s="176"/>
      <c r="BL353" s="176"/>
      <c r="BM353" s="176"/>
      <c r="BN353" s="176"/>
      <c r="BO353" s="176"/>
      <c r="BP353" s="176"/>
      <c r="BQ353" s="176"/>
      <c r="BR353" s="176"/>
      <c r="BS353" s="176"/>
      <c r="BT353" s="176"/>
      <c r="BU353" s="176"/>
      <c r="BV353" s="176"/>
      <c r="BW353" s="170"/>
      <c r="BX353" s="170"/>
      <c r="BY353" s="170"/>
      <c r="BZ353" s="178"/>
      <c r="CA353" s="178"/>
      <c r="CB353" s="178"/>
      <c r="CC353" s="178"/>
      <c r="CD353" s="178"/>
      <c r="CE353" s="178"/>
      <c r="CF353" s="178"/>
      <c r="CG353" s="178"/>
      <c r="CH353" s="178"/>
      <c r="CI353" s="178"/>
      <c r="CJ353" s="178"/>
      <c r="CK353" s="178"/>
      <c r="CL353" s="178"/>
      <c r="CM353" s="178"/>
      <c r="CN353" s="178"/>
      <c r="CO353" s="178"/>
      <c r="CP353" s="178"/>
      <c r="CQ353" s="178"/>
      <c r="CR353" s="178"/>
      <c r="CS353" s="178" t="s">
        <v>4506</v>
      </c>
      <c r="CT353" s="178"/>
      <c r="CU353" s="178"/>
      <c r="CV353" s="178"/>
      <c r="CW353" s="178"/>
      <c r="CX353" s="178"/>
      <c r="CY353" s="178"/>
      <c r="CZ353" s="178"/>
      <c r="DA353" s="178"/>
      <c r="DB353" s="178"/>
      <c r="DC353" s="178"/>
      <c r="DD353" s="178"/>
      <c r="DE353" s="178"/>
    </row>
    <row r="354" spans="34:109" ht="15" hidden="1" customHeight="1">
      <c r="AH354" s="170"/>
      <c r="AI354" s="170"/>
      <c r="AJ354" s="170"/>
      <c r="AK354" s="170"/>
      <c r="AL354" s="172" t="str">
        <f t="shared" si="15"/>
        <v/>
      </c>
      <c r="AM354" s="172" t="str">
        <f t="shared" si="16"/>
        <v/>
      </c>
      <c r="AN354" s="173" t="str">
        <f t="shared" si="17"/>
        <v/>
      </c>
      <c r="AO354" s="170"/>
      <c r="AP354" s="170">
        <v>352</v>
      </c>
      <c r="AQ354" s="176"/>
      <c r="AR354" s="176"/>
      <c r="AS354" s="176"/>
      <c r="AT354" s="176"/>
      <c r="AU354" s="176"/>
      <c r="AV354" s="176"/>
      <c r="AW354" s="176"/>
      <c r="AX354" s="176"/>
      <c r="AY354" s="176"/>
      <c r="AZ354" s="176"/>
      <c r="BA354" s="176"/>
      <c r="BB354" s="176"/>
      <c r="BC354" s="176"/>
      <c r="BD354" s="176"/>
      <c r="BE354" s="176"/>
      <c r="BF354" s="176"/>
      <c r="BG354" s="176"/>
      <c r="BH354" s="176"/>
      <c r="BI354" s="176"/>
      <c r="BJ354" s="176" t="s">
        <v>4507</v>
      </c>
      <c r="BK354" s="176"/>
      <c r="BL354" s="176"/>
      <c r="BM354" s="176"/>
      <c r="BN354" s="176"/>
      <c r="BO354" s="176"/>
      <c r="BP354" s="176"/>
      <c r="BQ354" s="176"/>
      <c r="BR354" s="176"/>
      <c r="BS354" s="176"/>
      <c r="BT354" s="176"/>
      <c r="BU354" s="176"/>
      <c r="BV354" s="176"/>
      <c r="BW354" s="170"/>
      <c r="BX354" s="170"/>
      <c r="BY354" s="170"/>
      <c r="BZ354" s="178"/>
      <c r="CA354" s="178"/>
      <c r="CB354" s="178"/>
      <c r="CC354" s="178"/>
      <c r="CD354" s="178"/>
      <c r="CE354" s="178"/>
      <c r="CF354" s="178"/>
      <c r="CG354" s="178"/>
      <c r="CH354" s="178"/>
      <c r="CI354" s="178"/>
      <c r="CJ354" s="178"/>
      <c r="CK354" s="178"/>
      <c r="CL354" s="178"/>
      <c r="CM354" s="178"/>
      <c r="CN354" s="178"/>
      <c r="CO354" s="178"/>
      <c r="CP354" s="178"/>
      <c r="CQ354" s="178"/>
      <c r="CR354" s="178"/>
      <c r="CS354" s="178" t="s">
        <v>4508</v>
      </c>
      <c r="CT354" s="178"/>
      <c r="CU354" s="178"/>
      <c r="CV354" s="178"/>
      <c r="CW354" s="178"/>
      <c r="CX354" s="178"/>
      <c r="CY354" s="178"/>
      <c r="CZ354" s="178"/>
      <c r="DA354" s="178"/>
      <c r="DB354" s="178"/>
      <c r="DC354" s="178"/>
      <c r="DD354" s="178"/>
      <c r="DE354" s="178"/>
    </row>
    <row r="355" spans="34:109" ht="15" hidden="1" customHeight="1">
      <c r="AH355" s="170"/>
      <c r="AI355" s="170"/>
      <c r="AJ355" s="170"/>
      <c r="AK355" s="170"/>
      <c r="AL355" s="172" t="str">
        <f t="shared" si="15"/>
        <v/>
      </c>
      <c r="AM355" s="172" t="str">
        <f t="shared" si="16"/>
        <v/>
      </c>
      <c r="AN355" s="173" t="str">
        <f t="shared" si="17"/>
        <v/>
      </c>
      <c r="AO355" s="170"/>
      <c r="AP355" s="170">
        <v>353</v>
      </c>
      <c r="AQ355" s="176"/>
      <c r="AR355" s="176"/>
      <c r="AS355" s="176"/>
      <c r="AT355" s="176"/>
      <c r="AU355" s="176"/>
      <c r="AV355" s="176"/>
      <c r="AW355" s="176"/>
      <c r="AX355" s="176"/>
      <c r="AY355" s="176"/>
      <c r="AZ355" s="176"/>
      <c r="BA355" s="176"/>
      <c r="BB355" s="176"/>
      <c r="BC355" s="176"/>
      <c r="BD355" s="176"/>
      <c r="BE355" s="176"/>
      <c r="BF355" s="176"/>
      <c r="BG355" s="176"/>
      <c r="BH355" s="176"/>
      <c r="BI355" s="176"/>
      <c r="BJ355" s="176" t="s">
        <v>4509</v>
      </c>
      <c r="BK355" s="176"/>
      <c r="BL355" s="176"/>
      <c r="BM355" s="176"/>
      <c r="BN355" s="176"/>
      <c r="BO355" s="176"/>
      <c r="BP355" s="176"/>
      <c r="BQ355" s="176"/>
      <c r="BR355" s="176"/>
      <c r="BS355" s="176"/>
      <c r="BT355" s="176"/>
      <c r="BU355" s="176"/>
      <c r="BV355" s="176"/>
      <c r="BW355" s="170"/>
      <c r="BX355" s="170"/>
      <c r="BY355" s="170"/>
      <c r="BZ355" s="178"/>
      <c r="CA355" s="178"/>
      <c r="CB355" s="178"/>
      <c r="CC355" s="178"/>
      <c r="CD355" s="178"/>
      <c r="CE355" s="178"/>
      <c r="CF355" s="178"/>
      <c r="CG355" s="178"/>
      <c r="CH355" s="178"/>
      <c r="CI355" s="178"/>
      <c r="CJ355" s="178"/>
      <c r="CK355" s="178"/>
      <c r="CL355" s="178"/>
      <c r="CM355" s="178"/>
      <c r="CN355" s="178"/>
      <c r="CO355" s="178"/>
      <c r="CP355" s="178"/>
      <c r="CQ355" s="178"/>
      <c r="CR355" s="178"/>
      <c r="CS355" s="178" t="s">
        <v>4510</v>
      </c>
      <c r="CT355" s="178"/>
      <c r="CU355" s="178"/>
      <c r="CV355" s="178"/>
      <c r="CW355" s="178"/>
      <c r="CX355" s="178"/>
      <c r="CY355" s="178"/>
      <c r="CZ355" s="178"/>
      <c r="DA355" s="178"/>
      <c r="DB355" s="178"/>
      <c r="DC355" s="178"/>
      <c r="DD355" s="178"/>
      <c r="DE355" s="178"/>
    </row>
    <row r="356" spans="34:109" ht="15" hidden="1" customHeight="1">
      <c r="AH356" s="184"/>
      <c r="AI356" s="184"/>
      <c r="AJ356" s="184"/>
      <c r="AK356" s="184"/>
      <c r="AL356" s="172" t="str">
        <f t="shared" si="15"/>
        <v/>
      </c>
      <c r="AM356" s="172" t="str">
        <f t="shared" si="16"/>
        <v/>
      </c>
      <c r="AN356" s="173" t="str">
        <f t="shared" si="17"/>
        <v/>
      </c>
      <c r="AO356" s="184"/>
      <c r="AP356" s="170">
        <v>354</v>
      </c>
      <c r="AQ356" s="185"/>
      <c r="AR356" s="185"/>
      <c r="AS356" s="185"/>
      <c r="AT356" s="185"/>
      <c r="AU356" s="185"/>
      <c r="AV356" s="185"/>
      <c r="AW356" s="185"/>
      <c r="AX356" s="185"/>
      <c r="AY356" s="185"/>
      <c r="AZ356" s="185"/>
      <c r="BA356" s="185"/>
      <c r="BB356" s="185"/>
      <c r="BC356" s="185"/>
      <c r="BD356" s="185"/>
      <c r="BE356" s="185"/>
      <c r="BF356" s="185"/>
      <c r="BG356" s="185"/>
      <c r="BH356" s="185"/>
      <c r="BI356" s="185"/>
      <c r="BJ356" s="176" t="s">
        <v>4511</v>
      </c>
      <c r="BK356" s="185"/>
      <c r="BL356" s="185"/>
      <c r="BM356" s="185"/>
      <c r="BN356" s="185"/>
      <c r="BO356" s="185"/>
      <c r="BP356" s="185"/>
      <c r="BQ356" s="185"/>
      <c r="BR356" s="185"/>
      <c r="BS356" s="185"/>
      <c r="BT356" s="185"/>
      <c r="BU356" s="185"/>
      <c r="BV356" s="185"/>
      <c r="BW356" s="184"/>
      <c r="BX356" s="184"/>
      <c r="BY356" s="184"/>
      <c r="BZ356" s="186"/>
      <c r="CA356" s="186"/>
      <c r="CB356" s="186"/>
      <c r="CC356" s="186"/>
      <c r="CD356" s="186"/>
      <c r="CE356" s="186"/>
      <c r="CF356" s="186"/>
      <c r="CG356" s="186"/>
      <c r="CH356" s="186"/>
      <c r="CI356" s="186"/>
      <c r="CJ356" s="186"/>
      <c r="CK356" s="186"/>
      <c r="CL356" s="186"/>
      <c r="CM356" s="186"/>
      <c r="CN356" s="186"/>
      <c r="CO356" s="186"/>
      <c r="CP356" s="186"/>
      <c r="CQ356" s="186"/>
      <c r="CR356" s="186"/>
      <c r="CS356" s="178" t="s">
        <v>2549</v>
      </c>
      <c r="CT356" s="186"/>
      <c r="CU356" s="186"/>
      <c r="CV356" s="186"/>
      <c r="CW356" s="186"/>
      <c r="CX356" s="186"/>
      <c r="CY356" s="186"/>
      <c r="CZ356" s="186"/>
      <c r="DA356" s="186"/>
      <c r="DB356" s="186"/>
      <c r="DC356" s="186"/>
      <c r="DD356" s="186"/>
      <c r="DE356" s="186"/>
    </row>
    <row r="357" spans="34:109" ht="15" hidden="1" customHeight="1">
      <c r="AH357" s="184"/>
      <c r="AI357" s="184"/>
      <c r="AJ357" s="184"/>
      <c r="AK357" s="184"/>
      <c r="AL357" s="172" t="str">
        <f t="shared" si="15"/>
        <v/>
      </c>
      <c r="AM357" s="172" t="str">
        <f t="shared" si="16"/>
        <v/>
      </c>
      <c r="AN357" s="173" t="str">
        <f t="shared" si="17"/>
        <v/>
      </c>
      <c r="AO357" s="184"/>
      <c r="AP357" s="170">
        <v>355</v>
      </c>
      <c r="AQ357" s="185"/>
      <c r="AR357" s="185"/>
      <c r="AS357" s="185"/>
      <c r="AT357" s="185"/>
      <c r="AU357" s="185"/>
      <c r="AV357" s="185"/>
      <c r="AW357" s="185"/>
      <c r="AX357" s="185"/>
      <c r="AY357" s="185"/>
      <c r="AZ357" s="185"/>
      <c r="BA357" s="185"/>
      <c r="BB357" s="185"/>
      <c r="BC357" s="185"/>
      <c r="BD357" s="185"/>
      <c r="BE357" s="185"/>
      <c r="BF357" s="185"/>
      <c r="BG357" s="185"/>
      <c r="BH357" s="185"/>
      <c r="BI357" s="185"/>
      <c r="BJ357" s="176" t="s">
        <v>4512</v>
      </c>
      <c r="BK357" s="185"/>
      <c r="BL357" s="185"/>
      <c r="BM357" s="185"/>
      <c r="BN357" s="185"/>
      <c r="BO357" s="185"/>
      <c r="BP357" s="185"/>
      <c r="BQ357" s="185"/>
      <c r="BR357" s="185"/>
      <c r="BS357" s="185"/>
      <c r="BT357" s="185"/>
      <c r="BU357" s="185"/>
      <c r="BV357" s="185"/>
      <c r="BW357" s="184"/>
      <c r="BX357" s="184"/>
      <c r="BY357" s="184"/>
      <c r="BZ357" s="186"/>
      <c r="CA357" s="186"/>
      <c r="CB357" s="186"/>
      <c r="CC357" s="186"/>
      <c r="CD357" s="186"/>
      <c r="CE357" s="186"/>
      <c r="CF357" s="186"/>
      <c r="CG357" s="186"/>
      <c r="CH357" s="186"/>
      <c r="CI357" s="186"/>
      <c r="CJ357" s="186"/>
      <c r="CK357" s="186"/>
      <c r="CL357" s="186"/>
      <c r="CM357" s="186"/>
      <c r="CN357" s="186"/>
      <c r="CO357" s="186"/>
      <c r="CP357" s="186"/>
      <c r="CQ357" s="186"/>
      <c r="CR357" s="186"/>
      <c r="CS357" s="178" t="s">
        <v>4513</v>
      </c>
      <c r="CT357" s="186"/>
      <c r="CU357" s="186"/>
      <c r="CV357" s="186"/>
      <c r="CW357" s="186"/>
      <c r="CX357" s="186"/>
      <c r="CY357" s="186"/>
      <c r="CZ357" s="186"/>
      <c r="DA357" s="186"/>
      <c r="DB357" s="186"/>
      <c r="DC357" s="186"/>
      <c r="DD357" s="186"/>
      <c r="DE357" s="186"/>
    </row>
    <row r="358" spans="34:109" ht="15" hidden="1" customHeight="1">
      <c r="AH358" s="184"/>
      <c r="AI358" s="184"/>
      <c r="AJ358" s="184"/>
      <c r="AK358" s="184"/>
      <c r="AL358" s="172" t="str">
        <f t="shared" si="15"/>
        <v/>
      </c>
      <c r="AM358" s="172" t="str">
        <f t="shared" si="16"/>
        <v/>
      </c>
      <c r="AN358" s="173" t="str">
        <f t="shared" si="17"/>
        <v/>
      </c>
      <c r="AO358" s="184"/>
      <c r="AP358" s="170">
        <v>356</v>
      </c>
      <c r="AQ358" s="185"/>
      <c r="AR358" s="185"/>
      <c r="AS358" s="185"/>
      <c r="AT358" s="185"/>
      <c r="AU358" s="185"/>
      <c r="AV358" s="185"/>
      <c r="AW358" s="185"/>
      <c r="AX358" s="185"/>
      <c r="AY358" s="185"/>
      <c r="AZ358" s="185"/>
      <c r="BA358" s="185"/>
      <c r="BB358" s="185"/>
      <c r="BC358" s="185"/>
      <c r="BD358" s="185"/>
      <c r="BE358" s="185"/>
      <c r="BF358" s="185"/>
      <c r="BG358" s="185"/>
      <c r="BH358" s="185"/>
      <c r="BI358" s="185"/>
      <c r="BJ358" s="176" t="s">
        <v>4514</v>
      </c>
      <c r="BK358" s="185"/>
      <c r="BL358" s="185"/>
      <c r="BM358" s="185"/>
      <c r="BN358" s="185"/>
      <c r="BO358" s="185"/>
      <c r="BP358" s="185"/>
      <c r="BQ358" s="185"/>
      <c r="BR358" s="185"/>
      <c r="BS358" s="185"/>
      <c r="BT358" s="185"/>
      <c r="BU358" s="185"/>
      <c r="BV358" s="185"/>
      <c r="BW358" s="184"/>
      <c r="BX358" s="184"/>
      <c r="BY358" s="184"/>
      <c r="BZ358" s="186"/>
      <c r="CA358" s="186"/>
      <c r="CB358" s="186"/>
      <c r="CC358" s="186"/>
      <c r="CD358" s="186"/>
      <c r="CE358" s="186"/>
      <c r="CF358" s="186"/>
      <c r="CG358" s="186"/>
      <c r="CH358" s="186"/>
      <c r="CI358" s="186"/>
      <c r="CJ358" s="186"/>
      <c r="CK358" s="186"/>
      <c r="CL358" s="186"/>
      <c r="CM358" s="186"/>
      <c r="CN358" s="186"/>
      <c r="CO358" s="186"/>
      <c r="CP358" s="186"/>
      <c r="CQ358" s="186"/>
      <c r="CR358" s="186"/>
      <c r="CS358" s="178" t="s">
        <v>4515</v>
      </c>
      <c r="CT358" s="186"/>
      <c r="CU358" s="186"/>
      <c r="CV358" s="186"/>
      <c r="CW358" s="186"/>
      <c r="CX358" s="186"/>
      <c r="CY358" s="186"/>
      <c r="CZ358" s="186"/>
      <c r="DA358" s="186"/>
      <c r="DB358" s="186"/>
      <c r="DC358" s="186"/>
      <c r="DD358" s="186"/>
      <c r="DE358" s="186"/>
    </row>
    <row r="359" spans="34:109" ht="15" hidden="1" customHeight="1">
      <c r="AH359" s="184"/>
      <c r="AI359" s="184"/>
      <c r="AJ359" s="184"/>
      <c r="AK359" s="184"/>
      <c r="AL359" s="172" t="str">
        <f t="shared" si="15"/>
        <v/>
      </c>
      <c r="AM359" s="172" t="str">
        <f t="shared" si="16"/>
        <v/>
      </c>
      <c r="AN359" s="173" t="str">
        <f t="shared" si="17"/>
        <v/>
      </c>
      <c r="AO359" s="184"/>
      <c r="AP359" s="170">
        <v>357</v>
      </c>
      <c r="AQ359" s="185"/>
      <c r="AR359" s="185"/>
      <c r="AS359" s="185"/>
      <c r="AT359" s="185"/>
      <c r="AU359" s="185"/>
      <c r="AV359" s="185"/>
      <c r="AW359" s="185"/>
      <c r="AX359" s="185"/>
      <c r="AY359" s="185"/>
      <c r="AZ359" s="185"/>
      <c r="BA359" s="185"/>
      <c r="BB359" s="185"/>
      <c r="BC359" s="185"/>
      <c r="BD359" s="185"/>
      <c r="BE359" s="185"/>
      <c r="BF359" s="185"/>
      <c r="BG359" s="185"/>
      <c r="BH359" s="185"/>
      <c r="BI359" s="185"/>
      <c r="BJ359" s="176" t="s">
        <v>4516</v>
      </c>
      <c r="BK359" s="185"/>
      <c r="BL359" s="185"/>
      <c r="BM359" s="185"/>
      <c r="BN359" s="185"/>
      <c r="BO359" s="185"/>
      <c r="BP359" s="185"/>
      <c r="BQ359" s="185"/>
      <c r="BR359" s="185"/>
      <c r="BS359" s="185"/>
      <c r="BT359" s="185"/>
      <c r="BU359" s="185"/>
      <c r="BV359" s="185"/>
      <c r="BW359" s="184"/>
      <c r="BX359" s="184"/>
      <c r="BY359" s="184"/>
      <c r="BZ359" s="186"/>
      <c r="CA359" s="186"/>
      <c r="CB359" s="186"/>
      <c r="CC359" s="186"/>
      <c r="CD359" s="186"/>
      <c r="CE359" s="186"/>
      <c r="CF359" s="186"/>
      <c r="CG359" s="186"/>
      <c r="CH359" s="186"/>
      <c r="CI359" s="186"/>
      <c r="CJ359" s="186"/>
      <c r="CK359" s="186"/>
      <c r="CL359" s="186"/>
      <c r="CM359" s="186"/>
      <c r="CN359" s="186"/>
      <c r="CO359" s="186"/>
      <c r="CP359" s="186"/>
      <c r="CQ359" s="186"/>
      <c r="CR359" s="186"/>
      <c r="CS359" s="178" t="s">
        <v>4517</v>
      </c>
      <c r="CT359" s="186"/>
      <c r="CU359" s="186"/>
      <c r="CV359" s="186"/>
      <c r="CW359" s="186"/>
      <c r="CX359" s="186"/>
      <c r="CY359" s="186"/>
      <c r="CZ359" s="186"/>
      <c r="DA359" s="186"/>
      <c r="DB359" s="186"/>
      <c r="DC359" s="186"/>
      <c r="DD359" s="186"/>
      <c r="DE359" s="186"/>
    </row>
    <row r="360" spans="34:109" ht="15" hidden="1" customHeight="1">
      <c r="AH360" s="184"/>
      <c r="AI360" s="184"/>
      <c r="AJ360" s="184"/>
      <c r="AK360" s="184"/>
      <c r="AL360" s="172" t="str">
        <f t="shared" si="15"/>
        <v/>
      </c>
      <c r="AM360" s="172" t="str">
        <f t="shared" si="16"/>
        <v/>
      </c>
      <c r="AN360" s="173" t="str">
        <f t="shared" si="17"/>
        <v/>
      </c>
      <c r="AO360" s="184"/>
      <c r="AP360" s="170">
        <v>358</v>
      </c>
      <c r="AQ360" s="185"/>
      <c r="AR360" s="185"/>
      <c r="AS360" s="185"/>
      <c r="AT360" s="185"/>
      <c r="AU360" s="185"/>
      <c r="AV360" s="185"/>
      <c r="AW360" s="185"/>
      <c r="AX360" s="185"/>
      <c r="AY360" s="185"/>
      <c r="AZ360" s="185"/>
      <c r="BA360" s="185"/>
      <c r="BB360" s="185"/>
      <c r="BC360" s="185"/>
      <c r="BD360" s="185"/>
      <c r="BE360" s="185"/>
      <c r="BF360" s="185"/>
      <c r="BG360" s="185"/>
      <c r="BH360" s="185"/>
      <c r="BI360" s="185"/>
      <c r="BJ360" s="176" t="s">
        <v>4518</v>
      </c>
      <c r="BK360" s="185"/>
      <c r="BL360" s="185"/>
      <c r="BM360" s="185"/>
      <c r="BN360" s="185"/>
      <c r="BO360" s="185"/>
      <c r="BP360" s="185"/>
      <c r="BQ360" s="185"/>
      <c r="BR360" s="185"/>
      <c r="BS360" s="185"/>
      <c r="BT360" s="185"/>
      <c r="BU360" s="185"/>
      <c r="BV360" s="185"/>
      <c r="BW360" s="184"/>
      <c r="BX360" s="184"/>
      <c r="BY360" s="184"/>
      <c r="BZ360" s="186"/>
      <c r="CA360" s="186"/>
      <c r="CB360" s="186"/>
      <c r="CC360" s="186"/>
      <c r="CD360" s="186"/>
      <c r="CE360" s="186"/>
      <c r="CF360" s="186"/>
      <c r="CG360" s="186"/>
      <c r="CH360" s="186"/>
      <c r="CI360" s="186"/>
      <c r="CJ360" s="186"/>
      <c r="CK360" s="186"/>
      <c r="CL360" s="186"/>
      <c r="CM360" s="186"/>
      <c r="CN360" s="186"/>
      <c r="CO360" s="186"/>
      <c r="CP360" s="186"/>
      <c r="CQ360" s="186"/>
      <c r="CR360" s="186"/>
      <c r="CS360" s="178" t="s">
        <v>4519</v>
      </c>
      <c r="CT360" s="186"/>
      <c r="CU360" s="186"/>
      <c r="CV360" s="186"/>
      <c r="CW360" s="186"/>
      <c r="CX360" s="186"/>
      <c r="CY360" s="186"/>
      <c r="CZ360" s="186"/>
      <c r="DA360" s="186"/>
      <c r="DB360" s="186"/>
      <c r="DC360" s="186"/>
      <c r="DD360" s="186"/>
      <c r="DE360" s="186"/>
    </row>
    <row r="361" spans="34:109" ht="15" hidden="1" customHeight="1">
      <c r="AH361" s="184"/>
      <c r="AI361" s="184"/>
      <c r="AJ361" s="184"/>
      <c r="AK361" s="184"/>
      <c r="AL361" s="172" t="str">
        <f t="shared" si="15"/>
        <v/>
      </c>
      <c r="AM361" s="172" t="str">
        <f t="shared" si="16"/>
        <v/>
      </c>
      <c r="AN361" s="173" t="str">
        <f t="shared" si="17"/>
        <v/>
      </c>
      <c r="AO361" s="184"/>
      <c r="AP361" s="170">
        <v>359</v>
      </c>
      <c r="AQ361" s="185"/>
      <c r="AR361" s="185"/>
      <c r="AS361" s="185"/>
      <c r="AT361" s="185"/>
      <c r="AU361" s="185"/>
      <c r="AV361" s="185"/>
      <c r="AW361" s="185"/>
      <c r="AX361" s="185"/>
      <c r="AY361" s="185"/>
      <c r="AZ361" s="185"/>
      <c r="BA361" s="185"/>
      <c r="BB361" s="185"/>
      <c r="BC361" s="185"/>
      <c r="BD361" s="185"/>
      <c r="BE361" s="185"/>
      <c r="BF361" s="185"/>
      <c r="BG361" s="185"/>
      <c r="BH361" s="185"/>
      <c r="BI361" s="185"/>
      <c r="BJ361" s="176" t="s">
        <v>4520</v>
      </c>
      <c r="BK361" s="185"/>
      <c r="BL361" s="185"/>
      <c r="BM361" s="185"/>
      <c r="BN361" s="185"/>
      <c r="BO361" s="185"/>
      <c r="BP361" s="185"/>
      <c r="BQ361" s="185"/>
      <c r="BR361" s="185"/>
      <c r="BS361" s="185"/>
      <c r="BT361" s="185"/>
      <c r="BU361" s="185"/>
      <c r="BV361" s="185"/>
      <c r="BW361" s="184"/>
      <c r="BX361" s="184"/>
      <c r="BY361" s="184"/>
      <c r="BZ361" s="186"/>
      <c r="CA361" s="186"/>
      <c r="CB361" s="186"/>
      <c r="CC361" s="186"/>
      <c r="CD361" s="186"/>
      <c r="CE361" s="186"/>
      <c r="CF361" s="186"/>
      <c r="CG361" s="186"/>
      <c r="CH361" s="186"/>
      <c r="CI361" s="186"/>
      <c r="CJ361" s="186"/>
      <c r="CK361" s="186"/>
      <c r="CL361" s="186"/>
      <c r="CM361" s="186"/>
      <c r="CN361" s="186"/>
      <c r="CO361" s="186"/>
      <c r="CP361" s="186"/>
      <c r="CQ361" s="186"/>
      <c r="CR361" s="186"/>
      <c r="CS361" s="178" t="s">
        <v>4521</v>
      </c>
      <c r="CT361" s="186"/>
      <c r="CU361" s="186"/>
      <c r="CV361" s="186"/>
      <c r="CW361" s="186"/>
      <c r="CX361" s="186"/>
      <c r="CY361" s="186"/>
      <c r="CZ361" s="186"/>
      <c r="DA361" s="186"/>
      <c r="DB361" s="186"/>
      <c r="DC361" s="186"/>
      <c r="DD361" s="186"/>
      <c r="DE361" s="186"/>
    </row>
    <row r="362" spans="34:109" ht="15" hidden="1" customHeight="1">
      <c r="AH362" s="184"/>
      <c r="AI362" s="184"/>
      <c r="AJ362" s="184"/>
      <c r="AK362" s="184"/>
      <c r="AL362" s="172" t="str">
        <f t="shared" si="15"/>
        <v/>
      </c>
      <c r="AM362" s="172" t="str">
        <f t="shared" si="16"/>
        <v/>
      </c>
      <c r="AN362" s="173" t="str">
        <f t="shared" si="17"/>
        <v/>
      </c>
      <c r="AO362" s="184"/>
      <c r="AP362" s="170">
        <v>360</v>
      </c>
      <c r="AQ362" s="185"/>
      <c r="AR362" s="185"/>
      <c r="AS362" s="185"/>
      <c r="AT362" s="185"/>
      <c r="AU362" s="185"/>
      <c r="AV362" s="185"/>
      <c r="AW362" s="185"/>
      <c r="AX362" s="185"/>
      <c r="AY362" s="185"/>
      <c r="AZ362" s="185"/>
      <c r="BA362" s="185"/>
      <c r="BB362" s="185"/>
      <c r="BC362" s="185"/>
      <c r="BD362" s="185"/>
      <c r="BE362" s="185"/>
      <c r="BF362" s="185"/>
      <c r="BG362" s="185"/>
      <c r="BH362" s="185"/>
      <c r="BI362" s="185"/>
      <c r="BJ362" s="176" t="s">
        <v>4522</v>
      </c>
      <c r="BK362" s="185"/>
      <c r="BL362" s="185"/>
      <c r="BM362" s="185"/>
      <c r="BN362" s="185"/>
      <c r="BO362" s="185"/>
      <c r="BP362" s="185"/>
      <c r="BQ362" s="185"/>
      <c r="BR362" s="185"/>
      <c r="BS362" s="185"/>
      <c r="BT362" s="185"/>
      <c r="BU362" s="185"/>
      <c r="BV362" s="185"/>
      <c r="BW362" s="184"/>
      <c r="BX362" s="184"/>
      <c r="BY362" s="184"/>
      <c r="BZ362" s="186"/>
      <c r="CA362" s="186"/>
      <c r="CB362" s="186"/>
      <c r="CC362" s="186"/>
      <c r="CD362" s="186"/>
      <c r="CE362" s="186"/>
      <c r="CF362" s="186"/>
      <c r="CG362" s="186"/>
      <c r="CH362" s="186"/>
      <c r="CI362" s="186"/>
      <c r="CJ362" s="186"/>
      <c r="CK362" s="186"/>
      <c r="CL362" s="186"/>
      <c r="CM362" s="186"/>
      <c r="CN362" s="186"/>
      <c r="CO362" s="186"/>
      <c r="CP362" s="186"/>
      <c r="CQ362" s="186"/>
      <c r="CR362" s="186"/>
      <c r="CS362" s="178" t="s">
        <v>4523</v>
      </c>
      <c r="CT362" s="186"/>
      <c r="CU362" s="186"/>
      <c r="CV362" s="186"/>
      <c r="CW362" s="186"/>
      <c r="CX362" s="186"/>
      <c r="CY362" s="186"/>
      <c r="CZ362" s="186"/>
      <c r="DA362" s="186"/>
      <c r="DB362" s="186"/>
      <c r="DC362" s="186"/>
      <c r="DD362" s="186"/>
      <c r="DE362" s="186"/>
    </row>
    <row r="363" spans="34:109" ht="15" hidden="1" customHeight="1">
      <c r="AH363" s="184"/>
      <c r="AI363" s="184"/>
      <c r="AJ363" s="184"/>
      <c r="AK363" s="184"/>
      <c r="AL363" s="172" t="str">
        <f t="shared" si="15"/>
        <v/>
      </c>
      <c r="AM363" s="172" t="str">
        <f t="shared" si="16"/>
        <v/>
      </c>
      <c r="AN363" s="173" t="str">
        <f t="shared" si="17"/>
        <v/>
      </c>
      <c r="AO363" s="184"/>
      <c r="AP363" s="170">
        <v>361</v>
      </c>
      <c r="AQ363" s="185"/>
      <c r="AR363" s="185"/>
      <c r="AS363" s="185"/>
      <c r="AT363" s="185"/>
      <c r="AU363" s="185"/>
      <c r="AV363" s="185"/>
      <c r="AW363" s="185"/>
      <c r="AX363" s="185"/>
      <c r="AY363" s="185"/>
      <c r="AZ363" s="185"/>
      <c r="BA363" s="185"/>
      <c r="BB363" s="185"/>
      <c r="BC363" s="185"/>
      <c r="BD363" s="185"/>
      <c r="BE363" s="185"/>
      <c r="BF363" s="185"/>
      <c r="BG363" s="185"/>
      <c r="BH363" s="185"/>
      <c r="BI363" s="185"/>
      <c r="BJ363" s="176" t="s">
        <v>4524</v>
      </c>
      <c r="BK363" s="185"/>
      <c r="BL363" s="185"/>
      <c r="BM363" s="185"/>
      <c r="BN363" s="185"/>
      <c r="BO363" s="185"/>
      <c r="BP363" s="185"/>
      <c r="BQ363" s="185"/>
      <c r="BR363" s="185"/>
      <c r="BS363" s="185"/>
      <c r="BT363" s="185"/>
      <c r="BU363" s="185"/>
      <c r="BV363" s="185"/>
      <c r="BW363" s="184"/>
      <c r="BX363" s="184"/>
      <c r="BY363" s="184"/>
      <c r="BZ363" s="186"/>
      <c r="CA363" s="186"/>
      <c r="CB363" s="186"/>
      <c r="CC363" s="186"/>
      <c r="CD363" s="186"/>
      <c r="CE363" s="186"/>
      <c r="CF363" s="186"/>
      <c r="CG363" s="186"/>
      <c r="CH363" s="186"/>
      <c r="CI363" s="186"/>
      <c r="CJ363" s="186"/>
      <c r="CK363" s="186"/>
      <c r="CL363" s="186"/>
      <c r="CM363" s="186"/>
      <c r="CN363" s="186"/>
      <c r="CO363" s="186"/>
      <c r="CP363" s="186"/>
      <c r="CQ363" s="186"/>
      <c r="CR363" s="186"/>
      <c r="CS363" s="178" t="s">
        <v>4525</v>
      </c>
      <c r="CT363" s="186"/>
      <c r="CU363" s="186"/>
      <c r="CV363" s="186"/>
      <c r="CW363" s="186"/>
      <c r="CX363" s="186"/>
      <c r="CY363" s="186"/>
      <c r="CZ363" s="186"/>
      <c r="DA363" s="186"/>
      <c r="DB363" s="186"/>
      <c r="DC363" s="186"/>
      <c r="DD363" s="186"/>
      <c r="DE363" s="186"/>
    </row>
    <row r="364" spans="34:109" ht="15" hidden="1" customHeight="1">
      <c r="AH364" s="184"/>
      <c r="AI364" s="184"/>
      <c r="AJ364" s="184"/>
      <c r="AK364" s="184"/>
      <c r="AL364" s="172" t="str">
        <f t="shared" si="15"/>
        <v/>
      </c>
      <c r="AM364" s="172" t="str">
        <f t="shared" si="16"/>
        <v/>
      </c>
      <c r="AN364" s="173" t="str">
        <f t="shared" si="17"/>
        <v/>
      </c>
      <c r="AO364" s="184"/>
      <c r="AP364" s="170">
        <v>362</v>
      </c>
      <c r="AQ364" s="185"/>
      <c r="AR364" s="185"/>
      <c r="AS364" s="185"/>
      <c r="AT364" s="185"/>
      <c r="AU364" s="185"/>
      <c r="AV364" s="185"/>
      <c r="AW364" s="185"/>
      <c r="AX364" s="185"/>
      <c r="AY364" s="185"/>
      <c r="AZ364" s="185"/>
      <c r="BA364" s="185"/>
      <c r="BB364" s="185"/>
      <c r="BC364" s="185"/>
      <c r="BD364" s="185"/>
      <c r="BE364" s="185"/>
      <c r="BF364" s="185"/>
      <c r="BG364" s="185"/>
      <c r="BH364" s="185"/>
      <c r="BI364" s="185"/>
      <c r="BJ364" s="176" t="s">
        <v>4526</v>
      </c>
      <c r="BK364" s="185"/>
      <c r="BL364" s="185"/>
      <c r="BM364" s="185"/>
      <c r="BN364" s="185"/>
      <c r="BO364" s="185"/>
      <c r="BP364" s="185"/>
      <c r="BQ364" s="185"/>
      <c r="BR364" s="185"/>
      <c r="BS364" s="185"/>
      <c r="BT364" s="185"/>
      <c r="BU364" s="185"/>
      <c r="BV364" s="185"/>
      <c r="BW364" s="184"/>
      <c r="BX364" s="184"/>
      <c r="BY364" s="184"/>
      <c r="BZ364" s="186"/>
      <c r="CA364" s="186"/>
      <c r="CB364" s="186"/>
      <c r="CC364" s="186"/>
      <c r="CD364" s="186"/>
      <c r="CE364" s="186"/>
      <c r="CF364" s="186"/>
      <c r="CG364" s="186"/>
      <c r="CH364" s="186"/>
      <c r="CI364" s="186"/>
      <c r="CJ364" s="186"/>
      <c r="CK364" s="186"/>
      <c r="CL364" s="186"/>
      <c r="CM364" s="186"/>
      <c r="CN364" s="186"/>
      <c r="CO364" s="186"/>
      <c r="CP364" s="186"/>
      <c r="CQ364" s="186"/>
      <c r="CR364" s="186"/>
      <c r="CS364" s="178" t="s">
        <v>4527</v>
      </c>
      <c r="CT364" s="186"/>
      <c r="CU364" s="186"/>
      <c r="CV364" s="186"/>
      <c r="CW364" s="186"/>
      <c r="CX364" s="186"/>
      <c r="CY364" s="186"/>
      <c r="CZ364" s="186"/>
      <c r="DA364" s="186"/>
      <c r="DB364" s="186"/>
      <c r="DC364" s="186"/>
      <c r="DD364" s="186"/>
      <c r="DE364" s="186"/>
    </row>
    <row r="365" spans="34:109" ht="15" hidden="1" customHeight="1">
      <c r="AH365" s="184"/>
      <c r="AI365" s="184"/>
      <c r="AJ365" s="184"/>
      <c r="AK365" s="184"/>
      <c r="AL365" s="172" t="str">
        <f t="shared" si="15"/>
        <v/>
      </c>
      <c r="AM365" s="172" t="str">
        <f t="shared" si="16"/>
        <v/>
      </c>
      <c r="AN365" s="173" t="str">
        <f t="shared" si="17"/>
        <v/>
      </c>
      <c r="AO365" s="184"/>
      <c r="AP365" s="170">
        <v>363</v>
      </c>
      <c r="AQ365" s="185"/>
      <c r="AR365" s="185"/>
      <c r="AS365" s="185"/>
      <c r="AT365" s="185"/>
      <c r="AU365" s="185"/>
      <c r="AV365" s="185"/>
      <c r="AW365" s="185"/>
      <c r="AX365" s="185"/>
      <c r="AY365" s="185"/>
      <c r="AZ365" s="185"/>
      <c r="BA365" s="185"/>
      <c r="BB365" s="185"/>
      <c r="BC365" s="185"/>
      <c r="BD365" s="185"/>
      <c r="BE365" s="185"/>
      <c r="BF365" s="185"/>
      <c r="BG365" s="185"/>
      <c r="BH365" s="185"/>
      <c r="BI365" s="185"/>
      <c r="BJ365" s="176" t="s">
        <v>4528</v>
      </c>
      <c r="BK365" s="185"/>
      <c r="BL365" s="185"/>
      <c r="BM365" s="185"/>
      <c r="BN365" s="185"/>
      <c r="BO365" s="185"/>
      <c r="BP365" s="185"/>
      <c r="BQ365" s="185"/>
      <c r="BR365" s="185"/>
      <c r="BS365" s="185"/>
      <c r="BT365" s="185"/>
      <c r="BU365" s="185"/>
      <c r="BV365" s="185"/>
      <c r="BW365" s="184"/>
      <c r="BX365" s="184"/>
      <c r="BY365" s="184"/>
      <c r="BZ365" s="186"/>
      <c r="CA365" s="186"/>
      <c r="CB365" s="186"/>
      <c r="CC365" s="186"/>
      <c r="CD365" s="186"/>
      <c r="CE365" s="186"/>
      <c r="CF365" s="186"/>
      <c r="CG365" s="186"/>
      <c r="CH365" s="186"/>
      <c r="CI365" s="186"/>
      <c r="CJ365" s="186"/>
      <c r="CK365" s="186"/>
      <c r="CL365" s="186"/>
      <c r="CM365" s="186"/>
      <c r="CN365" s="186"/>
      <c r="CO365" s="186"/>
      <c r="CP365" s="186"/>
      <c r="CQ365" s="186"/>
      <c r="CR365" s="186"/>
      <c r="CS365" s="178" t="s">
        <v>4529</v>
      </c>
      <c r="CT365" s="186"/>
      <c r="CU365" s="186"/>
      <c r="CV365" s="186"/>
      <c r="CW365" s="186"/>
      <c r="CX365" s="186"/>
      <c r="CY365" s="186"/>
      <c r="CZ365" s="186"/>
      <c r="DA365" s="186"/>
      <c r="DB365" s="186"/>
      <c r="DC365" s="186"/>
      <c r="DD365" s="186"/>
      <c r="DE365" s="186"/>
    </row>
    <row r="366" spans="34:109" ht="15" hidden="1" customHeight="1">
      <c r="AH366" s="184"/>
      <c r="AI366" s="184"/>
      <c r="AJ366" s="184"/>
      <c r="AK366" s="184"/>
      <c r="AL366" s="172" t="str">
        <f t="shared" si="15"/>
        <v/>
      </c>
      <c r="AM366" s="172" t="str">
        <f t="shared" si="16"/>
        <v/>
      </c>
      <c r="AN366" s="173" t="str">
        <f t="shared" si="17"/>
        <v/>
      </c>
      <c r="AO366" s="184"/>
      <c r="AP366" s="170">
        <v>364</v>
      </c>
      <c r="AQ366" s="185"/>
      <c r="AR366" s="185"/>
      <c r="AS366" s="185"/>
      <c r="AT366" s="185"/>
      <c r="AU366" s="185"/>
      <c r="AV366" s="185"/>
      <c r="AW366" s="185"/>
      <c r="AX366" s="185"/>
      <c r="AY366" s="185"/>
      <c r="AZ366" s="185"/>
      <c r="BA366" s="185"/>
      <c r="BB366" s="185"/>
      <c r="BC366" s="185"/>
      <c r="BD366" s="185"/>
      <c r="BE366" s="185"/>
      <c r="BF366" s="185"/>
      <c r="BG366" s="185"/>
      <c r="BH366" s="185"/>
      <c r="BI366" s="185"/>
      <c r="BJ366" s="176" t="s">
        <v>4530</v>
      </c>
      <c r="BK366" s="185"/>
      <c r="BL366" s="185"/>
      <c r="BM366" s="185"/>
      <c r="BN366" s="185"/>
      <c r="BO366" s="185"/>
      <c r="BP366" s="185"/>
      <c r="BQ366" s="185"/>
      <c r="BR366" s="185"/>
      <c r="BS366" s="185"/>
      <c r="BT366" s="185"/>
      <c r="BU366" s="185"/>
      <c r="BV366" s="185"/>
      <c r="BW366" s="184"/>
      <c r="BX366" s="184"/>
      <c r="BY366" s="184"/>
      <c r="BZ366" s="186"/>
      <c r="CA366" s="186"/>
      <c r="CB366" s="186"/>
      <c r="CC366" s="186"/>
      <c r="CD366" s="186"/>
      <c r="CE366" s="186"/>
      <c r="CF366" s="186"/>
      <c r="CG366" s="186"/>
      <c r="CH366" s="186"/>
      <c r="CI366" s="186"/>
      <c r="CJ366" s="186"/>
      <c r="CK366" s="186"/>
      <c r="CL366" s="186"/>
      <c r="CM366" s="186"/>
      <c r="CN366" s="186"/>
      <c r="CO366" s="186"/>
      <c r="CP366" s="186"/>
      <c r="CQ366" s="186"/>
      <c r="CR366" s="186"/>
      <c r="CS366" s="178" t="s">
        <v>4531</v>
      </c>
      <c r="CT366" s="186"/>
      <c r="CU366" s="186"/>
      <c r="CV366" s="186"/>
      <c r="CW366" s="186"/>
      <c r="CX366" s="186"/>
      <c r="CY366" s="186"/>
      <c r="CZ366" s="186"/>
      <c r="DA366" s="186"/>
      <c r="DB366" s="186"/>
      <c r="DC366" s="186"/>
      <c r="DD366" s="186"/>
      <c r="DE366" s="186"/>
    </row>
    <row r="367" spans="34:109" ht="15" hidden="1" customHeight="1">
      <c r="AH367" s="184"/>
      <c r="AI367" s="184"/>
      <c r="AJ367" s="184"/>
      <c r="AK367" s="184"/>
      <c r="AL367" s="172" t="str">
        <f t="shared" si="15"/>
        <v/>
      </c>
      <c r="AM367" s="172" t="str">
        <f t="shared" si="16"/>
        <v/>
      </c>
      <c r="AN367" s="173" t="str">
        <f t="shared" si="17"/>
        <v/>
      </c>
      <c r="AO367" s="184"/>
      <c r="AP367" s="170">
        <v>365</v>
      </c>
      <c r="AQ367" s="185"/>
      <c r="AR367" s="185"/>
      <c r="AS367" s="185"/>
      <c r="AT367" s="185"/>
      <c r="AU367" s="185"/>
      <c r="AV367" s="185"/>
      <c r="AW367" s="185"/>
      <c r="AX367" s="185"/>
      <c r="AY367" s="185"/>
      <c r="AZ367" s="185"/>
      <c r="BA367" s="185"/>
      <c r="BB367" s="185"/>
      <c r="BC367" s="185"/>
      <c r="BD367" s="185"/>
      <c r="BE367" s="185"/>
      <c r="BF367" s="185"/>
      <c r="BG367" s="185"/>
      <c r="BH367" s="185"/>
      <c r="BI367" s="185"/>
      <c r="BJ367" s="176" t="s">
        <v>4532</v>
      </c>
      <c r="BK367" s="185"/>
      <c r="BL367" s="185"/>
      <c r="BM367" s="185"/>
      <c r="BN367" s="185"/>
      <c r="BO367" s="185"/>
      <c r="BP367" s="185"/>
      <c r="BQ367" s="185"/>
      <c r="BR367" s="185"/>
      <c r="BS367" s="185"/>
      <c r="BT367" s="185"/>
      <c r="BU367" s="185"/>
      <c r="BV367" s="185"/>
      <c r="BW367" s="184"/>
      <c r="BX367" s="184"/>
      <c r="BY367" s="184"/>
      <c r="BZ367" s="186"/>
      <c r="CA367" s="186"/>
      <c r="CB367" s="186"/>
      <c r="CC367" s="186"/>
      <c r="CD367" s="186"/>
      <c r="CE367" s="186"/>
      <c r="CF367" s="186"/>
      <c r="CG367" s="186"/>
      <c r="CH367" s="186"/>
      <c r="CI367" s="186"/>
      <c r="CJ367" s="186"/>
      <c r="CK367" s="186"/>
      <c r="CL367" s="186"/>
      <c r="CM367" s="186"/>
      <c r="CN367" s="186"/>
      <c r="CO367" s="186"/>
      <c r="CP367" s="186"/>
      <c r="CQ367" s="186"/>
      <c r="CR367" s="186"/>
      <c r="CS367" s="178" t="s">
        <v>4533</v>
      </c>
      <c r="CT367" s="186"/>
      <c r="CU367" s="186"/>
      <c r="CV367" s="186"/>
      <c r="CW367" s="186"/>
      <c r="CX367" s="186"/>
      <c r="CY367" s="186"/>
      <c r="CZ367" s="186"/>
      <c r="DA367" s="186"/>
      <c r="DB367" s="186"/>
      <c r="DC367" s="186"/>
      <c r="DD367" s="186"/>
      <c r="DE367" s="186"/>
    </row>
    <row r="368" spans="34:109" ht="15" hidden="1" customHeight="1">
      <c r="AH368" s="184"/>
      <c r="AI368" s="184"/>
      <c r="AJ368" s="184"/>
      <c r="AK368" s="184"/>
      <c r="AL368" s="172" t="str">
        <f t="shared" si="15"/>
        <v/>
      </c>
      <c r="AM368" s="172" t="str">
        <f t="shared" si="16"/>
        <v/>
      </c>
      <c r="AN368" s="173" t="str">
        <f t="shared" si="17"/>
        <v/>
      </c>
      <c r="AO368" s="184"/>
      <c r="AP368" s="170">
        <v>366</v>
      </c>
      <c r="AQ368" s="185"/>
      <c r="AR368" s="185"/>
      <c r="AS368" s="185"/>
      <c r="AT368" s="185"/>
      <c r="AU368" s="185"/>
      <c r="AV368" s="185"/>
      <c r="AW368" s="185"/>
      <c r="AX368" s="185"/>
      <c r="AY368" s="185"/>
      <c r="AZ368" s="185"/>
      <c r="BA368" s="185"/>
      <c r="BB368" s="185"/>
      <c r="BC368" s="185"/>
      <c r="BD368" s="185"/>
      <c r="BE368" s="185"/>
      <c r="BF368" s="185"/>
      <c r="BG368" s="185"/>
      <c r="BH368" s="185"/>
      <c r="BI368" s="185"/>
      <c r="BJ368" s="176" t="s">
        <v>4534</v>
      </c>
      <c r="BK368" s="185"/>
      <c r="BL368" s="185"/>
      <c r="BM368" s="185"/>
      <c r="BN368" s="185"/>
      <c r="BO368" s="185"/>
      <c r="BP368" s="185"/>
      <c r="BQ368" s="185"/>
      <c r="BR368" s="185"/>
      <c r="BS368" s="185"/>
      <c r="BT368" s="185"/>
      <c r="BU368" s="185"/>
      <c r="BV368" s="185"/>
      <c r="BW368" s="184"/>
      <c r="BX368" s="184"/>
      <c r="BY368" s="184"/>
      <c r="BZ368" s="186"/>
      <c r="CA368" s="186"/>
      <c r="CB368" s="186"/>
      <c r="CC368" s="186"/>
      <c r="CD368" s="186"/>
      <c r="CE368" s="186"/>
      <c r="CF368" s="186"/>
      <c r="CG368" s="186"/>
      <c r="CH368" s="186"/>
      <c r="CI368" s="186"/>
      <c r="CJ368" s="186"/>
      <c r="CK368" s="186"/>
      <c r="CL368" s="186"/>
      <c r="CM368" s="186"/>
      <c r="CN368" s="186"/>
      <c r="CO368" s="186"/>
      <c r="CP368" s="186"/>
      <c r="CQ368" s="186"/>
      <c r="CR368" s="186"/>
      <c r="CS368" s="178" t="s">
        <v>4535</v>
      </c>
      <c r="CT368" s="186"/>
      <c r="CU368" s="186"/>
      <c r="CV368" s="186"/>
      <c r="CW368" s="186"/>
      <c r="CX368" s="186"/>
      <c r="CY368" s="186"/>
      <c r="CZ368" s="186"/>
      <c r="DA368" s="186"/>
      <c r="DB368" s="186"/>
      <c r="DC368" s="186"/>
      <c r="DD368" s="186"/>
      <c r="DE368" s="186"/>
    </row>
    <row r="369" spans="34:109" ht="15" hidden="1" customHeight="1">
      <c r="AH369" s="184"/>
      <c r="AI369" s="184"/>
      <c r="AJ369" s="184"/>
      <c r="AK369" s="184"/>
      <c r="AL369" s="172" t="str">
        <f t="shared" si="15"/>
        <v/>
      </c>
      <c r="AM369" s="172" t="str">
        <f t="shared" si="16"/>
        <v/>
      </c>
      <c r="AN369" s="173" t="str">
        <f t="shared" si="17"/>
        <v/>
      </c>
      <c r="AO369" s="184"/>
      <c r="AP369" s="170">
        <v>367</v>
      </c>
      <c r="AQ369" s="185"/>
      <c r="AR369" s="185"/>
      <c r="AS369" s="185"/>
      <c r="AT369" s="185"/>
      <c r="AU369" s="185"/>
      <c r="AV369" s="185"/>
      <c r="AW369" s="185"/>
      <c r="AX369" s="185"/>
      <c r="AY369" s="185"/>
      <c r="AZ369" s="185"/>
      <c r="BA369" s="185"/>
      <c r="BB369" s="185"/>
      <c r="BC369" s="185"/>
      <c r="BD369" s="185"/>
      <c r="BE369" s="185"/>
      <c r="BF369" s="185"/>
      <c r="BG369" s="185"/>
      <c r="BH369" s="185"/>
      <c r="BI369" s="185"/>
      <c r="BJ369" s="176" t="s">
        <v>4536</v>
      </c>
      <c r="BK369" s="185"/>
      <c r="BL369" s="185"/>
      <c r="BM369" s="185"/>
      <c r="BN369" s="185"/>
      <c r="BO369" s="185"/>
      <c r="BP369" s="185"/>
      <c r="BQ369" s="185"/>
      <c r="BR369" s="185"/>
      <c r="BS369" s="185"/>
      <c r="BT369" s="185"/>
      <c r="BU369" s="185"/>
      <c r="BV369" s="185"/>
      <c r="BW369" s="184"/>
      <c r="BX369" s="184"/>
      <c r="BY369" s="184"/>
      <c r="BZ369" s="186"/>
      <c r="CA369" s="186"/>
      <c r="CB369" s="186"/>
      <c r="CC369" s="186"/>
      <c r="CD369" s="186"/>
      <c r="CE369" s="186"/>
      <c r="CF369" s="186"/>
      <c r="CG369" s="186"/>
      <c r="CH369" s="186"/>
      <c r="CI369" s="186"/>
      <c r="CJ369" s="186"/>
      <c r="CK369" s="186"/>
      <c r="CL369" s="186"/>
      <c r="CM369" s="186"/>
      <c r="CN369" s="186"/>
      <c r="CO369" s="186"/>
      <c r="CP369" s="186"/>
      <c r="CQ369" s="186"/>
      <c r="CR369" s="186"/>
      <c r="CS369" s="178" t="s">
        <v>4537</v>
      </c>
      <c r="CT369" s="186"/>
      <c r="CU369" s="186"/>
      <c r="CV369" s="186"/>
      <c r="CW369" s="186"/>
      <c r="CX369" s="186"/>
      <c r="CY369" s="186"/>
      <c r="CZ369" s="186"/>
      <c r="DA369" s="186"/>
      <c r="DB369" s="186"/>
      <c r="DC369" s="186"/>
      <c r="DD369" s="186"/>
      <c r="DE369" s="186"/>
    </row>
    <row r="370" spans="34:109" ht="15" hidden="1" customHeight="1">
      <c r="AH370" s="184"/>
      <c r="AI370" s="184"/>
      <c r="AJ370" s="184"/>
      <c r="AK370" s="184"/>
      <c r="AL370" s="172" t="str">
        <f t="shared" si="15"/>
        <v/>
      </c>
      <c r="AM370" s="172" t="str">
        <f t="shared" si="16"/>
        <v/>
      </c>
      <c r="AN370" s="173" t="str">
        <f t="shared" si="17"/>
        <v/>
      </c>
      <c r="AO370" s="184"/>
      <c r="AP370" s="170">
        <v>368</v>
      </c>
      <c r="AQ370" s="185"/>
      <c r="AR370" s="185"/>
      <c r="AS370" s="185"/>
      <c r="AT370" s="185"/>
      <c r="AU370" s="185"/>
      <c r="AV370" s="185"/>
      <c r="AW370" s="185"/>
      <c r="AX370" s="185"/>
      <c r="AY370" s="185"/>
      <c r="AZ370" s="185"/>
      <c r="BA370" s="185"/>
      <c r="BB370" s="185"/>
      <c r="BC370" s="185"/>
      <c r="BD370" s="185"/>
      <c r="BE370" s="185"/>
      <c r="BF370" s="185"/>
      <c r="BG370" s="185"/>
      <c r="BH370" s="185"/>
      <c r="BI370" s="185"/>
      <c r="BJ370" s="176" t="s">
        <v>4538</v>
      </c>
      <c r="BK370" s="185"/>
      <c r="BL370" s="185"/>
      <c r="BM370" s="185"/>
      <c r="BN370" s="185"/>
      <c r="BO370" s="185"/>
      <c r="BP370" s="185"/>
      <c r="BQ370" s="185"/>
      <c r="BR370" s="185"/>
      <c r="BS370" s="185"/>
      <c r="BT370" s="185"/>
      <c r="BU370" s="185"/>
      <c r="BV370" s="185"/>
      <c r="BW370" s="184"/>
      <c r="BX370" s="184"/>
      <c r="BY370" s="184"/>
      <c r="BZ370" s="186"/>
      <c r="CA370" s="186"/>
      <c r="CB370" s="186"/>
      <c r="CC370" s="186"/>
      <c r="CD370" s="186"/>
      <c r="CE370" s="186"/>
      <c r="CF370" s="186"/>
      <c r="CG370" s="186"/>
      <c r="CH370" s="186"/>
      <c r="CI370" s="186"/>
      <c r="CJ370" s="186"/>
      <c r="CK370" s="186"/>
      <c r="CL370" s="186"/>
      <c r="CM370" s="186"/>
      <c r="CN370" s="186"/>
      <c r="CO370" s="186"/>
      <c r="CP370" s="186"/>
      <c r="CQ370" s="186"/>
      <c r="CR370" s="186"/>
      <c r="CS370" s="178" t="s">
        <v>4539</v>
      </c>
      <c r="CT370" s="186"/>
      <c r="CU370" s="186"/>
      <c r="CV370" s="186"/>
      <c r="CW370" s="186"/>
      <c r="CX370" s="186"/>
      <c r="CY370" s="186"/>
      <c r="CZ370" s="186"/>
      <c r="DA370" s="186"/>
      <c r="DB370" s="186"/>
      <c r="DC370" s="186"/>
      <c r="DD370" s="186"/>
      <c r="DE370" s="186"/>
    </row>
    <row r="371" spans="34:109" ht="15" hidden="1" customHeight="1">
      <c r="AH371" s="184"/>
      <c r="AI371" s="184"/>
      <c r="AJ371" s="184"/>
      <c r="AK371" s="184"/>
      <c r="AL371" s="172" t="str">
        <f t="shared" si="15"/>
        <v/>
      </c>
      <c r="AM371" s="172" t="str">
        <f t="shared" si="16"/>
        <v/>
      </c>
      <c r="AN371" s="173" t="str">
        <f t="shared" si="17"/>
        <v/>
      </c>
      <c r="AO371" s="184"/>
      <c r="AP371" s="170">
        <v>369</v>
      </c>
      <c r="AQ371" s="185"/>
      <c r="AR371" s="185"/>
      <c r="AS371" s="185"/>
      <c r="AT371" s="185"/>
      <c r="AU371" s="185"/>
      <c r="AV371" s="185"/>
      <c r="AW371" s="185"/>
      <c r="AX371" s="185"/>
      <c r="AY371" s="185"/>
      <c r="AZ371" s="185"/>
      <c r="BA371" s="185"/>
      <c r="BB371" s="185"/>
      <c r="BC371" s="185"/>
      <c r="BD371" s="185"/>
      <c r="BE371" s="185"/>
      <c r="BF371" s="185"/>
      <c r="BG371" s="185"/>
      <c r="BH371" s="185"/>
      <c r="BI371" s="185"/>
      <c r="BJ371" s="176" t="s">
        <v>4540</v>
      </c>
      <c r="BK371" s="185"/>
      <c r="BL371" s="185"/>
      <c r="BM371" s="185"/>
      <c r="BN371" s="185"/>
      <c r="BO371" s="185"/>
      <c r="BP371" s="185"/>
      <c r="BQ371" s="185"/>
      <c r="BR371" s="185"/>
      <c r="BS371" s="185"/>
      <c r="BT371" s="185"/>
      <c r="BU371" s="185"/>
      <c r="BV371" s="185"/>
      <c r="BW371" s="184"/>
      <c r="BX371" s="184"/>
      <c r="BY371" s="184"/>
      <c r="BZ371" s="186"/>
      <c r="CA371" s="186"/>
      <c r="CB371" s="186"/>
      <c r="CC371" s="186"/>
      <c r="CD371" s="186"/>
      <c r="CE371" s="186"/>
      <c r="CF371" s="186"/>
      <c r="CG371" s="186"/>
      <c r="CH371" s="186"/>
      <c r="CI371" s="186"/>
      <c r="CJ371" s="186"/>
      <c r="CK371" s="186"/>
      <c r="CL371" s="186"/>
      <c r="CM371" s="186"/>
      <c r="CN371" s="186"/>
      <c r="CO371" s="186"/>
      <c r="CP371" s="186"/>
      <c r="CQ371" s="186"/>
      <c r="CR371" s="186"/>
      <c r="CS371" s="178" t="s">
        <v>4541</v>
      </c>
      <c r="CT371" s="186"/>
      <c r="CU371" s="186"/>
      <c r="CV371" s="186"/>
      <c r="CW371" s="186"/>
      <c r="CX371" s="186"/>
      <c r="CY371" s="186"/>
      <c r="CZ371" s="186"/>
      <c r="DA371" s="186"/>
      <c r="DB371" s="186"/>
      <c r="DC371" s="186"/>
      <c r="DD371" s="186"/>
      <c r="DE371" s="186"/>
    </row>
    <row r="372" spans="34:109" ht="15" hidden="1" customHeight="1">
      <c r="AH372" s="184"/>
      <c r="AI372" s="184"/>
      <c r="AJ372" s="184"/>
      <c r="AK372" s="184"/>
      <c r="AL372" s="172" t="str">
        <f t="shared" si="15"/>
        <v/>
      </c>
      <c r="AM372" s="172" t="str">
        <f t="shared" si="16"/>
        <v/>
      </c>
      <c r="AN372" s="173" t="str">
        <f t="shared" si="17"/>
        <v/>
      </c>
      <c r="AO372" s="184"/>
      <c r="AP372" s="170">
        <v>370</v>
      </c>
      <c r="AQ372" s="185"/>
      <c r="AR372" s="185"/>
      <c r="AS372" s="185"/>
      <c r="AT372" s="185"/>
      <c r="AU372" s="185"/>
      <c r="AV372" s="185"/>
      <c r="AW372" s="185"/>
      <c r="AX372" s="185"/>
      <c r="AY372" s="185"/>
      <c r="AZ372" s="185"/>
      <c r="BA372" s="185"/>
      <c r="BB372" s="185"/>
      <c r="BC372" s="185"/>
      <c r="BD372" s="185"/>
      <c r="BE372" s="185"/>
      <c r="BF372" s="185"/>
      <c r="BG372" s="185"/>
      <c r="BH372" s="185"/>
      <c r="BI372" s="185"/>
      <c r="BJ372" s="176" t="s">
        <v>4542</v>
      </c>
      <c r="BK372" s="185"/>
      <c r="BL372" s="185"/>
      <c r="BM372" s="185"/>
      <c r="BN372" s="185"/>
      <c r="BO372" s="185"/>
      <c r="BP372" s="185"/>
      <c r="BQ372" s="185"/>
      <c r="BR372" s="185"/>
      <c r="BS372" s="185"/>
      <c r="BT372" s="185"/>
      <c r="BU372" s="185"/>
      <c r="BV372" s="185"/>
      <c r="BW372" s="184"/>
      <c r="BX372" s="184"/>
      <c r="BY372" s="184"/>
      <c r="BZ372" s="186"/>
      <c r="CA372" s="186"/>
      <c r="CB372" s="186"/>
      <c r="CC372" s="186"/>
      <c r="CD372" s="186"/>
      <c r="CE372" s="186"/>
      <c r="CF372" s="186"/>
      <c r="CG372" s="186"/>
      <c r="CH372" s="186"/>
      <c r="CI372" s="186"/>
      <c r="CJ372" s="186"/>
      <c r="CK372" s="186"/>
      <c r="CL372" s="186"/>
      <c r="CM372" s="186"/>
      <c r="CN372" s="186"/>
      <c r="CO372" s="186"/>
      <c r="CP372" s="186"/>
      <c r="CQ372" s="186"/>
      <c r="CR372" s="186"/>
      <c r="CS372" s="178" t="s">
        <v>4543</v>
      </c>
      <c r="CT372" s="186"/>
      <c r="CU372" s="186"/>
      <c r="CV372" s="186"/>
      <c r="CW372" s="186"/>
      <c r="CX372" s="186"/>
      <c r="CY372" s="186"/>
      <c r="CZ372" s="186"/>
      <c r="DA372" s="186"/>
      <c r="DB372" s="186"/>
      <c r="DC372" s="186"/>
      <c r="DD372" s="186"/>
      <c r="DE372" s="186"/>
    </row>
    <row r="373" spans="34:109" ht="15" hidden="1" customHeight="1">
      <c r="AH373" s="184"/>
      <c r="AI373" s="184"/>
      <c r="AJ373" s="184"/>
      <c r="AK373" s="184"/>
      <c r="AL373" s="172" t="str">
        <f t="shared" si="15"/>
        <v/>
      </c>
      <c r="AM373" s="172" t="str">
        <f t="shared" si="16"/>
        <v/>
      </c>
      <c r="AN373" s="173" t="str">
        <f t="shared" si="17"/>
        <v/>
      </c>
      <c r="AO373" s="184"/>
      <c r="AP373" s="170">
        <v>371</v>
      </c>
      <c r="AQ373" s="185"/>
      <c r="AR373" s="185"/>
      <c r="AS373" s="185"/>
      <c r="AT373" s="185"/>
      <c r="AU373" s="185"/>
      <c r="AV373" s="185"/>
      <c r="AW373" s="185"/>
      <c r="AX373" s="185"/>
      <c r="AY373" s="185"/>
      <c r="AZ373" s="185"/>
      <c r="BA373" s="185"/>
      <c r="BB373" s="185"/>
      <c r="BC373" s="185"/>
      <c r="BD373" s="185"/>
      <c r="BE373" s="185"/>
      <c r="BF373" s="185"/>
      <c r="BG373" s="185"/>
      <c r="BH373" s="185"/>
      <c r="BI373" s="185"/>
      <c r="BJ373" s="176" t="s">
        <v>4544</v>
      </c>
      <c r="BK373" s="185"/>
      <c r="BL373" s="185"/>
      <c r="BM373" s="185"/>
      <c r="BN373" s="185"/>
      <c r="BO373" s="185"/>
      <c r="BP373" s="185"/>
      <c r="BQ373" s="185"/>
      <c r="BR373" s="185"/>
      <c r="BS373" s="185"/>
      <c r="BT373" s="185"/>
      <c r="BU373" s="185"/>
      <c r="BV373" s="185"/>
      <c r="BW373" s="184"/>
      <c r="BX373" s="184"/>
      <c r="BY373" s="184"/>
      <c r="BZ373" s="186"/>
      <c r="CA373" s="186"/>
      <c r="CB373" s="186"/>
      <c r="CC373" s="186"/>
      <c r="CD373" s="186"/>
      <c r="CE373" s="186"/>
      <c r="CF373" s="186"/>
      <c r="CG373" s="186"/>
      <c r="CH373" s="186"/>
      <c r="CI373" s="186"/>
      <c r="CJ373" s="186"/>
      <c r="CK373" s="186"/>
      <c r="CL373" s="186"/>
      <c r="CM373" s="186"/>
      <c r="CN373" s="186"/>
      <c r="CO373" s="186"/>
      <c r="CP373" s="186"/>
      <c r="CQ373" s="186"/>
      <c r="CR373" s="186"/>
      <c r="CS373" s="178" t="s">
        <v>4545</v>
      </c>
      <c r="CT373" s="186"/>
      <c r="CU373" s="186"/>
      <c r="CV373" s="186"/>
      <c r="CW373" s="186"/>
      <c r="CX373" s="186"/>
      <c r="CY373" s="186"/>
      <c r="CZ373" s="186"/>
      <c r="DA373" s="186"/>
      <c r="DB373" s="186"/>
      <c r="DC373" s="186"/>
      <c r="DD373" s="186"/>
      <c r="DE373" s="186"/>
    </row>
    <row r="374" spans="34:109" ht="15" hidden="1" customHeight="1">
      <c r="AH374" s="184"/>
      <c r="AI374" s="184"/>
      <c r="AJ374" s="184"/>
      <c r="AK374" s="184"/>
      <c r="AL374" s="172" t="str">
        <f t="shared" si="15"/>
        <v/>
      </c>
      <c r="AM374" s="172" t="str">
        <f t="shared" si="16"/>
        <v/>
      </c>
      <c r="AN374" s="173" t="str">
        <f t="shared" si="17"/>
        <v/>
      </c>
      <c r="AO374" s="184"/>
      <c r="AP374" s="170">
        <v>372</v>
      </c>
      <c r="AQ374" s="185"/>
      <c r="AR374" s="185"/>
      <c r="AS374" s="185"/>
      <c r="AT374" s="185"/>
      <c r="AU374" s="185"/>
      <c r="AV374" s="185"/>
      <c r="AW374" s="185"/>
      <c r="AX374" s="185"/>
      <c r="AY374" s="185"/>
      <c r="AZ374" s="185"/>
      <c r="BA374" s="185"/>
      <c r="BB374" s="185"/>
      <c r="BC374" s="185"/>
      <c r="BD374" s="185"/>
      <c r="BE374" s="185"/>
      <c r="BF374" s="185"/>
      <c r="BG374" s="185"/>
      <c r="BH374" s="185"/>
      <c r="BI374" s="185"/>
      <c r="BJ374" s="176" t="s">
        <v>4546</v>
      </c>
      <c r="BK374" s="185"/>
      <c r="BL374" s="185"/>
      <c r="BM374" s="185"/>
      <c r="BN374" s="185"/>
      <c r="BO374" s="185"/>
      <c r="BP374" s="185"/>
      <c r="BQ374" s="185"/>
      <c r="BR374" s="185"/>
      <c r="BS374" s="185"/>
      <c r="BT374" s="185"/>
      <c r="BU374" s="185"/>
      <c r="BV374" s="185"/>
      <c r="BW374" s="184"/>
      <c r="BX374" s="184"/>
      <c r="BY374" s="184"/>
      <c r="BZ374" s="186"/>
      <c r="CA374" s="186"/>
      <c r="CB374" s="186"/>
      <c r="CC374" s="186"/>
      <c r="CD374" s="186"/>
      <c r="CE374" s="186"/>
      <c r="CF374" s="186"/>
      <c r="CG374" s="186"/>
      <c r="CH374" s="186"/>
      <c r="CI374" s="186"/>
      <c r="CJ374" s="186"/>
      <c r="CK374" s="186"/>
      <c r="CL374" s="186"/>
      <c r="CM374" s="186"/>
      <c r="CN374" s="186"/>
      <c r="CO374" s="186"/>
      <c r="CP374" s="186"/>
      <c r="CQ374" s="186"/>
      <c r="CR374" s="186"/>
      <c r="CS374" s="178" t="s">
        <v>4547</v>
      </c>
      <c r="CT374" s="186"/>
      <c r="CU374" s="186"/>
      <c r="CV374" s="186"/>
      <c r="CW374" s="186"/>
      <c r="CX374" s="186"/>
      <c r="CY374" s="186"/>
      <c r="CZ374" s="186"/>
      <c r="DA374" s="186"/>
      <c r="DB374" s="186"/>
      <c r="DC374" s="186"/>
      <c r="DD374" s="186"/>
      <c r="DE374" s="186"/>
    </row>
    <row r="375" spans="34:109" ht="15" hidden="1" customHeight="1">
      <c r="AH375" s="170"/>
      <c r="AI375" s="170"/>
      <c r="AJ375" s="170"/>
      <c r="AK375" s="170"/>
      <c r="AL375" s="172" t="str">
        <f t="shared" si="15"/>
        <v/>
      </c>
      <c r="AM375" s="172" t="str">
        <f t="shared" si="16"/>
        <v/>
      </c>
      <c r="AN375" s="173" t="str">
        <f t="shared" si="17"/>
        <v/>
      </c>
      <c r="AO375" s="170"/>
      <c r="AP375" s="170">
        <v>373</v>
      </c>
      <c r="AQ375" s="176"/>
      <c r="AR375" s="176"/>
      <c r="AS375" s="176"/>
      <c r="AT375" s="176"/>
      <c r="AU375" s="176"/>
      <c r="AV375" s="176"/>
      <c r="AW375" s="176"/>
      <c r="AX375" s="176"/>
      <c r="AY375" s="176"/>
      <c r="AZ375" s="176"/>
      <c r="BA375" s="176"/>
      <c r="BB375" s="176"/>
      <c r="BC375" s="176"/>
      <c r="BD375" s="176"/>
      <c r="BE375" s="176"/>
      <c r="BF375" s="176"/>
      <c r="BG375" s="176"/>
      <c r="BH375" s="176"/>
      <c r="BI375" s="176"/>
      <c r="BJ375" s="176" t="s">
        <v>4548</v>
      </c>
      <c r="BK375" s="176"/>
      <c r="BL375" s="176"/>
      <c r="BM375" s="176"/>
      <c r="BN375" s="176"/>
      <c r="BO375" s="176"/>
      <c r="BP375" s="176"/>
      <c r="BQ375" s="176"/>
      <c r="BR375" s="176"/>
      <c r="BS375" s="176"/>
      <c r="BT375" s="176"/>
      <c r="BU375" s="176"/>
      <c r="BV375" s="176"/>
      <c r="BW375" s="170"/>
      <c r="BX375" s="170"/>
      <c r="BY375" s="170"/>
      <c r="BZ375" s="178"/>
      <c r="CA375" s="178"/>
      <c r="CB375" s="178"/>
      <c r="CC375" s="178"/>
      <c r="CD375" s="178"/>
      <c r="CE375" s="178"/>
      <c r="CF375" s="178"/>
      <c r="CG375" s="178"/>
      <c r="CH375" s="178"/>
      <c r="CI375" s="178"/>
      <c r="CJ375" s="178"/>
      <c r="CK375" s="178"/>
      <c r="CL375" s="178"/>
      <c r="CM375" s="178"/>
      <c r="CN375" s="178"/>
      <c r="CO375" s="178"/>
      <c r="CP375" s="178"/>
      <c r="CQ375" s="178"/>
      <c r="CR375" s="178"/>
      <c r="CS375" s="178" t="s">
        <v>4549</v>
      </c>
      <c r="CT375" s="178"/>
      <c r="CU375" s="178"/>
      <c r="CV375" s="178"/>
      <c r="CW375" s="178"/>
      <c r="CX375" s="178"/>
      <c r="CY375" s="178"/>
      <c r="CZ375" s="178"/>
      <c r="DA375" s="178"/>
      <c r="DB375" s="178"/>
      <c r="DC375" s="178"/>
      <c r="DD375" s="178"/>
      <c r="DE375" s="178"/>
    </row>
    <row r="376" spans="34:109" ht="15" hidden="1" customHeight="1">
      <c r="AH376" s="170"/>
      <c r="AI376" s="170"/>
      <c r="AJ376" s="170"/>
      <c r="AK376" s="170"/>
      <c r="AL376" s="172" t="str">
        <f t="shared" si="15"/>
        <v/>
      </c>
      <c r="AM376" s="172" t="str">
        <f t="shared" si="16"/>
        <v/>
      </c>
      <c r="AN376" s="173" t="str">
        <f t="shared" si="17"/>
        <v/>
      </c>
      <c r="AO376" s="170"/>
      <c r="AP376" s="170">
        <v>374</v>
      </c>
      <c r="AQ376" s="176"/>
      <c r="AR376" s="176"/>
      <c r="AS376" s="176"/>
      <c r="AT376" s="176"/>
      <c r="AU376" s="176"/>
      <c r="AV376" s="176"/>
      <c r="AW376" s="176"/>
      <c r="AX376" s="176"/>
      <c r="AY376" s="176"/>
      <c r="AZ376" s="176"/>
      <c r="BA376" s="176"/>
      <c r="BB376" s="176"/>
      <c r="BC376" s="176"/>
      <c r="BD376" s="176"/>
      <c r="BE376" s="176"/>
      <c r="BF376" s="176"/>
      <c r="BG376" s="176"/>
      <c r="BH376" s="176"/>
      <c r="BI376" s="176"/>
      <c r="BJ376" s="176" t="s">
        <v>4550</v>
      </c>
      <c r="BK376" s="176"/>
      <c r="BL376" s="176"/>
      <c r="BM376" s="176"/>
      <c r="BN376" s="176"/>
      <c r="BO376" s="176"/>
      <c r="BP376" s="176"/>
      <c r="BQ376" s="176"/>
      <c r="BR376" s="176"/>
      <c r="BS376" s="176"/>
      <c r="BT376" s="176"/>
      <c r="BU376" s="176"/>
      <c r="BV376" s="176"/>
      <c r="BW376" s="170"/>
      <c r="BX376" s="170"/>
      <c r="BY376" s="170"/>
      <c r="BZ376" s="178"/>
      <c r="CA376" s="178"/>
      <c r="CB376" s="178"/>
      <c r="CC376" s="178"/>
      <c r="CD376" s="178"/>
      <c r="CE376" s="178"/>
      <c r="CF376" s="178"/>
      <c r="CG376" s="178"/>
      <c r="CH376" s="178"/>
      <c r="CI376" s="178"/>
      <c r="CJ376" s="178"/>
      <c r="CK376" s="178"/>
      <c r="CL376" s="178"/>
      <c r="CM376" s="178"/>
      <c r="CN376" s="178"/>
      <c r="CO376" s="178"/>
      <c r="CP376" s="178"/>
      <c r="CQ376" s="178"/>
      <c r="CR376" s="178"/>
      <c r="CS376" s="178" t="s">
        <v>4551</v>
      </c>
      <c r="CT376" s="178"/>
      <c r="CU376" s="178"/>
      <c r="CV376" s="178"/>
      <c r="CW376" s="178"/>
      <c r="CX376" s="178"/>
      <c r="CY376" s="178"/>
      <c r="CZ376" s="178"/>
      <c r="DA376" s="178"/>
      <c r="DB376" s="178"/>
      <c r="DC376" s="178"/>
      <c r="DD376" s="178"/>
      <c r="DE376" s="178"/>
    </row>
    <row r="377" spans="34:109" ht="15" hidden="1" customHeight="1">
      <c r="AH377" s="184"/>
      <c r="AI377" s="184"/>
      <c r="AJ377" s="184"/>
      <c r="AK377" s="184"/>
      <c r="AL377" s="172" t="str">
        <f t="shared" si="15"/>
        <v/>
      </c>
      <c r="AM377" s="172" t="str">
        <f t="shared" si="16"/>
        <v/>
      </c>
      <c r="AN377" s="173" t="str">
        <f t="shared" si="17"/>
        <v/>
      </c>
      <c r="AO377" s="184"/>
      <c r="AP377" s="170">
        <v>375</v>
      </c>
      <c r="AQ377" s="185"/>
      <c r="AR377" s="185"/>
      <c r="AS377" s="185"/>
      <c r="AT377" s="185"/>
      <c r="AU377" s="185"/>
      <c r="AV377" s="185"/>
      <c r="AW377" s="185"/>
      <c r="AX377" s="185"/>
      <c r="AY377" s="185"/>
      <c r="AZ377" s="185"/>
      <c r="BA377" s="185"/>
      <c r="BB377" s="185"/>
      <c r="BC377" s="185"/>
      <c r="BD377" s="185"/>
      <c r="BE377" s="185"/>
      <c r="BF377" s="185"/>
      <c r="BG377" s="185"/>
      <c r="BH377" s="185"/>
      <c r="BI377" s="185"/>
      <c r="BJ377" s="176" t="s">
        <v>4552</v>
      </c>
      <c r="BK377" s="185"/>
      <c r="BL377" s="185"/>
      <c r="BM377" s="185"/>
      <c r="BN377" s="185"/>
      <c r="BO377" s="185"/>
      <c r="BP377" s="185"/>
      <c r="BQ377" s="185"/>
      <c r="BR377" s="185"/>
      <c r="BS377" s="185"/>
      <c r="BT377" s="185"/>
      <c r="BU377" s="185"/>
      <c r="BV377" s="185"/>
      <c r="BW377" s="184"/>
      <c r="BX377" s="184"/>
      <c r="BY377" s="184"/>
      <c r="BZ377" s="186"/>
      <c r="CA377" s="186"/>
      <c r="CB377" s="186"/>
      <c r="CC377" s="186"/>
      <c r="CD377" s="186"/>
      <c r="CE377" s="186"/>
      <c r="CF377" s="186"/>
      <c r="CG377" s="186"/>
      <c r="CH377" s="186"/>
      <c r="CI377" s="186"/>
      <c r="CJ377" s="186"/>
      <c r="CK377" s="186"/>
      <c r="CL377" s="186"/>
      <c r="CM377" s="186"/>
      <c r="CN377" s="186"/>
      <c r="CO377" s="186"/>
      <c r="CP377" s="186"/>
      <c r="CQ377" s="186"/>
      <c r="CR377" s="186"/>
      <c r="CS377" s="178" t="s">
        <v>4553</v>
      </c>
      <c r="CT377" s="186"/>
      <c r="CU377" s="186"/>
      <c r="CV377" s="186"/>
      <c r="CW377" s="186"/>
      <c r="CX377" s="186"/>
      <c r="CY377" s="186"/>
      <c r="CZ377" s="186"/>
      <c r="DA377" s="186"/>
      <c r="DB377" s="186"/>
      <c r="DC377" s="186"/>
      <c r="DD377" s="186"/>
      <c r="DE377" s="186"/>
    </row>
    <row r="378" spans="34:109" ht="15" hidden="1" customHeight="1">
      <c r="AH378" s="184"/>
      <c r="AI378" s="184"/>
      <c r="AJ378" s="184"/>
      <c r="AK378" s="184"/>
      <c r="AL378" s="172" t="str">
        <f t="shared" si="15"/>
        <v/>
      </c>
      <c r="AM378" s="172" t="str">
        <f t="shared" si="16"/>
        <v/>
      </c>
      <c r="AN378" s="173" t="str">
        <f t="shared" si="17"/>
        <v/>
      </c>
      <c r="AO378" s="184"/>
      <c r="AP378" s="170">
        <v>376</v>
      </c>
      <c r="AQ378" s="185"/>
      <c r="AR378" s="185"/>
      <c r="AS378" s="185"/>
      <c r="AT378" s="185"/>
      <c r="AU378" s="185"/>
      <c r="AV378" s="185"/>
      <c r="AW378" s="185"/>
      <c r="AX378" s="185"/>
      <c r="AY378" s="185"/>
      <c r="AZ378" s="185"/>
      <c r="BA378" s="185"/>
      <c r="BB378" s="185"/>
      <c r="BC378" s="185"/>
      <c r="BD378" s="185"/>
      <c r="BE378" s="185"/>
      <c r="BF378" s="185"/>
      <c r="BG378" s="185"/>
      <c r="BH378" s="185"/>
      <c r="BI378" s="185"/>
      <c r="BJ378" s="176" t="s">
        <v>4554</v>
      </c>
      <c r="BK378" s="185"/>
      <c r="BL378" s="185"/>
      <c r="BM378" s="185"/>
      <c r="BN378" s="185"/>
      <c r="BO378" s="185"/>
      <c r="BP378" s="185"/>
      <c r="BQ378" s="185"/>
      <c r="BR378" s="185"/>
      <c r="BS378" s="185"/>
      <c r="BT378" s="185"/>
      <c r="BU378" s="185"/>
      <c r="BV378" s="185"/>
      <c r="BW378" s="184"/>
      <c r="BX378" s="184"/>
      <c r="BY378" s="184"/>
      <c r="BZ378" s="186"/>
      <c r="CA378" s="186"/>
      <c r="CB378" s="186"/>
      <c r="CC378" s="186"/>
      <c r="CD378" s="186"/>
      <c r="CE378" s="186"/>
      <c r="CF378" s="186"/>
      <c r="CG378" s="186"/>
      <c r="CH378" s="186"/>
      <c r="CI378" s="186"/>
      <c r="CJ378" s="186"/>
      <c r="CK378" s="186"/>
      <c r="CL378" s="186"/>
      <c r="CM378" s="186"/>
      <c r="CN378" s="186"/>
      <c r="CO378" s="186"/>
      <c r="CP378" s="186"/>
      <c r="CQ378" s="186"/>
      <c r="CR378" s="186"/>
      <c r="CS378" s="178" t="s">
        <v>4555</v>
      </c>
      <c r="CT378" s="186"/>
      <c r="CU378" s="186"/>
      <c r="CV378" s="186"/>
      <c r="CW378" s="186"/>
      <c r="CX378" s="186"/>
      <c r="CY378" s="186"/>
      <c r="CZ378" s="186"/>
      <c r="DA378" s="186"/>
      <c r="DB378" s="186"/>
      <c r="DC378" s="186"/>
      <c r="DD378" s="186"/>
      <c r="DE378" s="186"/>
    </row>
    <row r="379" spans="34:109" ht="15" hidden="1" customHeight="1">
      <c r="AH379" s="184"/>
      <c r="AI379" s="184"/>
      <c r="AJ379" s="184"/>
      <c r="AK379" s="184"/>
      <c r="AL379" s="172" t="str">
        <f t="shared" si="15"/>
        <v/>
      </c>
      <c r="AM379" s="172" t="str">
        <f t="shared" si="16"/>
        <v/>
      </c>
      <c r="AN379" s="173" t="str">
        <f t="shared" si="17"/>
        <v/>
      </c>
      <c r="AO379" s="184"/>
      <c r="AP379" s="170">
        <v>377</v>
      </c>
      <c r="AQ379" s="185"/>
      <c r="AR379" s="185"/>
      <c r="AS379" s="185"/>
      <c r="AT379" s="185"/>
      <c r="AU379" s="185"/>
      <c r="AV379" s="185"/>
      <c r="AW379" s="185"/>
      <c r="AX379" s="185"/>
      <c r="AY379" s="185"/>
      <c r="AZ379" s="185"/>
      <c r="BA379" s="185"/>
      <c r="BB379" s="185"/>
      <c r="BC379" s="185"/>
      <c r="BD379" s="185"/>
      <c r="BE379" s="185"/>
      <c r="BF379" s="185"/>
      <c r="BG379" s="185"/>
      <c r="BH379" s="185"/>
      <c r="BI379" s="185"/>
      <c r="BJ379" s="176" t="s">
        <v>4556</v>
      </c>
      <c r="BK379" s="185"/>
      <c r="BL379" s="185"/>
      <c r="BM379" s="185"/>
      <c r="BN379" s="185"/>
      <c r="BO379" s="185"/>
      <c r="BP379" s="185"/>
      <c r="BQ379" s="185"/>
      <c r="BR379" s="185"/>
      <c r="BS379" s="185"/>
      <c r="BT379" s="185"/>
      <c r="BU379" s="185"/>
      <c r="BV379" s="185"/>
      <c r="BW379" s="184"/>
      <c r="BX379" s="184"/>
      <c r="BY379" s="184"/>
      <c r="BZ379" s="186"/>
      <c r="CA379" s="186"/>
      <c r="CB379" s="186"/>
      <c r="CC379" s="186"/>
      <c r="CD379" s="186"/>
      <c r="CE379" s="186"/>
      <c r="CF379" s="186"/>
      <c r="CG379" s="186"/>
      <c r="CH379" s="186"/>
      <c r="CI379" s="186"/>
      <c r="CJ379" s="186"/>
      <c r="CK379" s="186"/>
      <c r="CL379" s="186"/>
      <c r="CM379" s="186"/>
      <c r="CN379" s="186"/>
      <c r="CO379" s="186"/>
      <c r="CP379" s="186"/>
      <c r="CQ379" s="186"/>
      <c r="CR379" s="186"/>
      <c r="CS379" s="178" t="s">
        <v>4557</v>
      </c>
      <c r="CT379" s="186"/>
      <c r="CU379" s="186"/>
      <c r="CV379" s="186"/>
      <c r="CW379" s="186"/>
      <c r="CX379" s="186"/>
      <c r="CY379" s="186"/>
      <c r="CZ379" s="186"/>
      <c r="DA379" s="186"/>
      <c r="DB379" s="186"/>
      <c r="DC379" s="186"/>
      <c r="DD379" s="186"/>
      <c r="DE379" s="186"/>
    </row>
    <row r="380" spans="34:109" ht="15" hidden="1" customHeight="1">
      <c r="AH380" s="184"/>
      <c r="AI380" s="184"/>
      <c r="AJ380" s="184"/>
      <c r="AK380" s="184"/>
      <c r="AL380" s="172" t="str">
        <f t="shared" si="15"/>
        <v/>
      </c>
      <c r="AM380" s="172" t="str">
        <f t="shared" si="16"/>
        <v/>
      </c>
      <c r="AN380" s="173" t="str">
        <f t="shared" si="17"/>
        <v/>
      </c>
      <c r="AO380" s="184"/>
      <c r="AP380" s="170">
        <v>378</v>
      </c>
      <c r="AQ380" s="185"/>
      <c r="AR380" s="185"/>
      <c r="AS380" s="185"/>
      <c r="AT380" s="185"/>
      <c r="AU380" s="185"/>
      <c r="AV380" s="185"/>
      <c r="AW380" s="185"/>
      <c r="AX380" s="185"/>
      <c r="AY380" s="185"/>
      <c r="AZ380" s="185"/>
      <c r="BA380" s="185"/>
      <c r="BB380" s="185"/>
      <c r="BC380" s="185"/>
      <c r="BD380" s="185"/>
      <c r="BE380" s="185"/>
      <c r="BF380" s="185"/>
      <c r="BG380" s="185"/>
      <c r="BH380" s="185"/>
      <c r="BI380" s="185"/>
      <c r="BJ380" s="176" t="s">
        <v>4558</v>
      </c>
      <c r="BK380" s="185"/>
      <c r="BL380" s="185"/>
      <c r="BM380" s="185"/>
      <c r="BN380" s="185"/>
      <c r="BO380" s="185"/>
      <c r="BP380" s="185"/>
      <c r="BQ380" s="185"/>
      <c r="BR380" s="185"/>
      <c r="BS380" s="185"/>
      <c r="BT380" s="185"/>
      <c r="BU380" s="185"/>
      <c r="BV380" s="185"/>
      <c r="BW380" s="184"/>
      <c r="BX380" s="184"/>
      <c r="BY380" s="184"/>
      <c r="BZ380" s="186"/>
      <c r="CA380" s="186"/>
      <c r="CB380" s="186"/>
      <c r="CC380" s="186"/>
      <c r="CD380" s="186"/>
      <c r="CE380" s="186"/>
      <c r="CF380" s="186"/>
      <c r="CG380" s="186"/>
      <c r="CH380" s="186"/>
      <c r="CI380" s="186"/>
      <c r="CJ380" s="186"/>
      <c r="CK380" s="186"/>
      <c r="CL380" s="186"/>
      <c r="CM380" s="186"/>
      <c r="CN380" s="186"/>
      <c r="CO380" s="186"/>
      <c r="CP380" s="186"/>
      <c r="CQ380" s="186"/>
      <c r="CR380" s="186"/>
      <c r="CS380" s="178" t="s">
        <v>4559</v>
      </c>
      <c r="CT380" s="186"/>
      <c r="CU380" s="186"/>
      <c r="CV380" s="186"/>
      <c r="CW380" s="186"/>
      <c r="CX380" s="186"/>
      <c r="CY380" s="186"/>
      <c r="CZ380" s="186"/>
      <c r="DA380" s="186"/>
      <c r="DB380" s="186"/>
      <c r="DC380" s="186"/>
      <c r="DD380" s="186"/>
      <c r="DE380" s="186"/>
    </row>
    <row r="381" spans="34:109" ht="15" hidden="1" customHeight="1">
      <c r="AH381" s="184"/>
      <c r="AI381" s="184"/>
      <c r="AJ381" s="184"/>
      <c r="AK381" s="184"/>
      <c r="AL381" s="172" t="str">
        <f t="shared" si="15"/>
        <v/>
      </c>
      <c r="AM381" s="172" t="str">
        <f t="shared" si="16"/>
        <v/>
      </c>
      <c r="AN381" s="173" t="str">
        <f t="shared" si="17"/>
        <v/>
      </c>
      <c r="AO381" s="184"/>
      <c r="AP381" s="170">
        <v>379</v>
      </c>
      <c r="AQ381" s="185"/>
      <c r="AR381" s="185"/>
      <c r="AS381" s="185"/>
      <c r="AT381" s="185"/>
      <c r="AU381" s="185"/>
      <c r="AV381" s="185"/>
      <c r="AW381" s="185"/>
      <c r="AX381" s="185"/>
      <c r="AY381" s="185"/>
      <c r="AZ381" s="185"/>
      <c r="BA381" s="185"/>
      <c r="BB381" s="185"/>
      <c r="BC381" s="185"/>
      <c r="BD381" s="185"/>
      <c r="BE381" s="185"/>
      <c r="BF381" s="185"/>
      <c r="BG381" s="185"/>
      <c r="BH381" s="185"/>
      <c r="BI381" s="185"/>
      <c r="BJ381" s="176" t="s">
        <v>4560</v>
      </c>
      <c r="BK381" s="185"/>
      <c r="BL381" s="185"/>
      <c r="BM381" s="185"/>
      <c r="BN381" s="185"/>
      <c r="BO381" s="185"/>
      <c r="BP381" s="185"/>
      <c r="BQ381" s="185"/>
      <c r="BR381" s="185"/>
      <c r="BS381" s="185"/>
      <c r="BT381" s="185"/>
      <c r="BU381" s="185"/>
      <c r="BV381" s="185"/>
      <c r="BW381" s="184"/>
      <c r="BX381" s="184"/>
      <c r="BY381" s="184"/>
      <c r="BZ381" s="186"/>
      <c r="CA381" s="186"/>
      <c r="CB381" s="186"/>
      <c r="CC381" s="186"/>
      <c r="CD381" s="186"/>
      <c r="CE381" s="186"/>
      <c r="CF381" s="186"/>
      <c r="CG381" s="186"/>
      <c r="CH381" s="186"/>
      <c r="CI381" s="186"/>
      <c r="CJ381" s="186"/>
      <c r="CK381" s="186"/>
      <c r="CL381" s="186"/>
      <c r="CM381" s="186"/>
      <c r="CN381" s="186"/>
      <c r="CO381" s="186"/>
      <c r="CP381" s="186"/>
      <c r="CQ381" s="186"/>
      <c r="CR381" s="186"/>
      <c r="CS381" s="178" t="s">
        <v>4561</v>
      </c>
      <c r="CT381" s="186"/>
      <c r="CU381" s="186"/>
      <c r="CV381" s="186"/>
      <c r="CW381" s="186"/>
      <c r="CX381" s="186"/>
      <c r="CY381" s="186"/>
      <c r="CZ381" s="186"/>
      <c r="DA381" s="186"/>
      <c r="DB381" s="186"/>
      <c r="DC381" s="186"/>
      <c r="DD381" s="186"/>
      <c r="DE381" s="186"/>
    </row>
    <row r="382" spans="34:109" ht="15" hidden="1" customHeight="1">
      <c r="AH382" s="184"/>
      <c r="AI382" s="184"/>
      <c r="AJ382" s="184"/>
      <c r="AK382" s="184"/>
      <c r="AL382" s="172" t="str">
        <f t="shared" si="15"/>
        <v/>
      </c>
      <c r="AM382" s="172" t="str">
        <f t="shared" si="16"/>
        <v/>
      </c>
      <c r="AN382" s="173" t="str">
        <f t="shared" si="17"/>
        <v/>
      </c>
      <c r="AO382" s="184"/>
      <c r="AP382" s="170">
        <v>380</v>
      </c>
      <c r="AQ382" s="185"/>
      <c r="AR382" s="185"/>
      <c r="AS382" s="185"/>
      <c r="AT382" s="185"/>
      <c r="AU382" s="185"/>
      <c r="AV382" s="185"/>
      <c r="AW382" s="185"/>
      <c r="AX382" s="185"/>
      <c r="AY382" s="185"/>
      <c r="AZ382" s="185"/>
      <c r="BA382" s="185"/>
      <c r="BB382" s="185"/>
      <c r="BC382" s="185"/>
      <c r="BD382" s="185"/>
      <c r="BE382" s="185"/>
      <c r="BF382" s="185"/>
      <c r="BG382" s="185"/>
      <c r="BH382" s="185"/>
      <c r="BI382" s="185"/>
      <c r="BJ382" s="176" t="s">
        <v>4562</v>
      </c>
      <c r="BK382" s="185"/>
      <c r="BL382" s="185"/>
      <c r="BM382" s="185"/>
      <c r="BN382" s="185"/>
      <c r="BO382" s="185"/>
      <c r="BP382" s="185"/>
      <c r="BQ382" s="185"/>
      <c r="BR382" s="185"/>
      <c r="BS382" s="185"/>
      <c r="BT382" s="185"/>
      <c r="BU382" s="185"/>
      <c r="BV382" s="185"/>
      <c r="BW382" s="184"/>
      <c r="BX382" s="184"/>
      <c r="BY382" s="184"/>
      <c r="BZ382" s="186"/>
      <c r="CA382" s="186"/>
      <c r="CB382" s="186"/>
      <c r="CC382" s="186"/>
      <c r="CD382" s="186"/>
      <c r="CE382" s="186"/>
      <c r="CF382" s="186"/>
      <c r="CG382" s="186"/>
      <c r="CH382" s="186"/>
      <c r="CI382" s="186"/>
      <c r="CJ382" s="186"/>
      <c r="CK382" s="186"/>
      <c r="CL382" s="186"/>
      <c r="CM382" s="186"/>
      <c r="CN382" s="186"/>
      <c r="CO382" s="186"/>
      <c r="CP382" s="186"/>
      <c r="CQ382" s="186"/>
      <c r="CR382" s="186"/>
      <c r="CS382" s="178" t="s">
        <v>4563</v>
      </c>
      <c r="CT382" s="186"/>
      <c r="CU382" s="186"/>
      <c r="CV382" s="186"/>
      <c r="CW382" s="186"/>
      <c r="CX382" s="186"/>
      <c r="CY382" s="186"/>
      <c r="CZ382" s="186"/>
      <c r="DA382" s="186"/>
      <c r="DB382" s="186"/>
      <c r="DC382" s="186"/>
      <c r="DD382" s="186"/>
      <c r="DE382" s="186"/>
    </row>
    <row r="383" spans="34:109" ht="15" hidden="1" customHeight="1">
      <c r="AH383" s="184"/>
      <c r="AI383" s="184"/>
      <c r="AJ383" s="184"/>
      <c r="AK383" s="184"/>
      <c r="AL383" s="172" t="str">
        <f t="shared" si="15"/>
        <v/>
      </c>
      <c r="AM383" s="172" t="str">
        <f t="shared" si="16"/>
        <v/>
      </c>
      <c r="AN383" s="173" t="str">
        <f t="shared" si="17"/>
        <v/>
      </c>
      <c r="AO383" s="184"/>
      <c r="AP383" s="170">
        <v>381</v>
      </c>
      <c r="AQ383" s="185"/>
      <c r="AR383" s="185"/>
      <c r="AS383" s="185"/>
      <c r="AT383" s="185"/>
      <c r="AU383" s="185"/>
      <c r="AV383" s="185"/>
      <c r="AW383" s="185"/>
      <c r="AX383" s="185"/>
      <c r="AY383" s="185"/>
      <c r="AZ383" s="185"/>
      <c r="BA383" s="185"/>
      <c r="BB383" s="185"/>
      <c r="BC383" s="185"/>
      <c r="BD383" s="185"/>
      <c r="BE383" s="185"/>
      <c r="BF383" s="185"/>
      <c r="BG383" s="185"/>
      <c r="BH383" s="185"/>
      <c r="BI383" s="185"/>
      <c r="BJ383" s="176" t="s">
        <v>4564</v>
      </c>
      <c r="BK383" s="185"/>
      <c r="BL383" s="185"/>
      <c r="BM383" s="185"/>
      <c r="BN383" s="185"/>
      <c r="BO383" s="185"/>
      <c r="BP383" s="185"/>
      <c r="BQ383" s="185"/>
      <c r="BR383" s="185"/>
      <c r="BS383" s="185"/>
      <c r="BT383" s="185"/>
      <c r="BU383" s="185"/>
      <c r="BV383" s="185"/>
      <c r="BW383" s="184"/>
      <c r="BX383" s="184"/>
      <c r="BY383" s="184"/>
      <c r="BZ383" s="186"/>
      <c r="CA383" s="186"/>
      <c r="CB383" s="186"/>
      <c r="CC383" s="186"/>
      <c r="CD383" s="186"/>
      <c r="CE383" s="186"/>
      <c r="CF383" s="186"/>
      <c r="CG383" s="186"/>
      <c r="CH383" s="186"/>
      <c r="CI383" s="186"/>
      <c r="CJ383" s="186"/>
      <c r="CK383" s="186"/>
      <c r="CL383" s="186"/>
      <c r="CM383" s="186"/>
      <c r="CN383" s="186"/>
      <c r="CO383" s="186"/>
      <c r="CP383" s="186"/>
      <c r="CQ383" s="186"/>
      <c r="CR383" s="186"/>
      <c r="CS383" s="178" t="s">
        <v>4565</v>
      </c>
      <c r="CT383" s="186"/>
      <c r="CU383" s="186"/>
      <c r="CV383" s="186"/>
      <c r="CW383" s="186"/>
      <c r="CX383" s="186"/>
      <c r="CY383" s="186"/>
      <c r="CZ383" s="186"/>
      <c r="DA383" s="186"/>
      <c r="DB383" s="186"/>
      <c r="DC383" s="186"/>
      <c r="DD383" s="186"/>
      <c r="DE383" s="186"/>
    </row>
    <row r="384" spans="34:109" ht="15" hidden="1" customHeight="1">
      <c r="AH384" s="184"/>
      <c r="AI384" s="184"/>
      <c r="AJ384" s="184"/>
      <c r="AK384" s="184"/>
      <c r="AL384" s="172" t="str">
        <f t="shared" si="15"/>
        <v/>
      </c>
      <c r="AM384" s="172" t="str">
        <f t="shared" si="16"/>
        <v/>
      </c>
      <c r="AN384" s="173" t="str">
        <f t="shared" si="17"/>
        <v/>
      </c>
      <c r="AO384" s="184"/>
      <c r="AP384" s="170">
        <v>382</v>
      </c>
      <c r="AQ384" s="185"/>
      <c r="AR384" s="185"/>
      <c r="AS384" s="185"/>
      <c r="AT384" s="185"/>
      <c r="AU384" s="185"/>
      <c r="AV384" s="185"/>
      <c r="AW384" s="185"/>
      <c r="AX384" s="185"/>
      <c r="AY384" s="185"/>
      <c r="AZ384" s="185"/>
      <c r="BA384" s="185"/>
      <c r="BB384" s="185"/>
      <c r="BC384" s="185"/>
      <c r="BD384" s="185"/>
      <c r="BE384" s="185"/>
      <c r="BF384" s="185"/>
      <c r="BG384" s="185"/>
      <c r="BH384" s="185"/>
      <c r="BI384" s="185"/>
      <c r="BJ384" s="176" t="s">
        <v>4566</v>
      </c>
      <c r="BK384" s="185"/>
      <c r="BL384" s="185"/>
      <c r="BM384" s="185"/>
      <c r="BN384" s="185"/>
      <c r="BO384" s="185"/>
      <c r="BP384" s="185"/>
      <c r="BQ384" s="185"/>
      <c r="BR384" s="185"/>
      <c r="BS384" s="185"/>
      <c r="BT384" s="185"/>
      <c r="BU384" s="185"/>
      <c r="BV384" s="185"/>
      <c r="BW384" s="184"/>
      <c r="BX384" s="184"/>
      <c r="BY384" s="184"/>
      <c r="BZ384" s="186"/>
      <c r="CA384" s="186"/>
      <c r="CB384" s="186"/>
      <c r="CC384" s="186"/>
      <c r="CD384" s="186"/>
      <c r="CE384" s="186"/>
      <c r="CF384" s="186"/>
      <c r="CG384" s="186"/>
      <c r="CH384" s="186"/>
      <c r="CI384" s="186"/>
      <c r="CJ384" s="186"/>
      <c r="CK384" s="186"/>
      <c r="CL384" s="186"/>
      <c r="CM384" s="186"/>
      <c r="CN384" s="186"/>
      <c r="CO384" s="186"/>
      <c r="CP384" s="186"/>
      <c r="CQ384" s="186"/>
      <c r="CR384" s="186"/>
      <c r="CS384" s="178" t="s">
        <v>4567</v>
      </c>
      <c r="CT384" s="186"/>
      <c r="CU384" s="186"/>
      <c r="CV384" s="186"/>
      <c r="CW384" s="186"/>
      <c r="CX384" s="186"/>
      <c r="CY384" s="186"/>
      <c r="CZ384" s="186"/>
      <c r="DA384" s="186"/>
      <c r="DB384" s="186"/>
      <c r="DC384" s="186"/>
      <c r="DD384" s="186"/>
      <c r="DE384" s="186"/>
    </row>
    <row r="385" spans="34:109" ht="15" hidden="1" customHeight="1">
      <c r="AH385" s="184"/>
      <c r="AI385" s="184"/>
      <c r="AJ385" s="184"/>
      <c r="AK385" s="184"/>
      <c r="AL385" s="172" t="str">
        <f t="shared" si="15"/>
        <v/>
      </c>
      <c r="AM385" s="172" t="str">
        <f t="shared" si="16"/>
        <v/>
      </c>
      <c r="AN385" s="173" t="str">
        <f t="shared" si="17"/>
        <v/>
      </c>
      <c r="AO385" s="184"/>
      <c r="AP385" s="170">
        <v>383</v>
      </c>
      <c r="AQ385" s="185"/>
      <c r="AR385" s="185"/>
      <c r="AS385" s="185"/>
      <c r="AT385" s="185"/>
      <c r="AU385" s="185"/>
      <c r="AV385" s="185"/>
      <c r="AW385" s="185"/>
      <c r="AX385" s="185"/>
      <c r="AY385" s="185"/>
      <c r="AZ385" s="185"/>
      <c r="BA385" s="185"/>
      <c r="BB385" s="185"/>
      <c r="BC385" s="185"/>
      <c r="BD385" s="185"/>
      <c r="BE385" s="185"/>
      <c r="BF385" s="185"/>
      <c r="BG385" s="185"/>
      <c r="BH385" s="185"/>
      <c r="BI385" s="185"/>
      <c r="BJ385" s="176" t="s">
        <v>4568</v>
      </c>
      <c r="BK385" s="185"/>
      <c r="BL385" s="185"/>
      <c r="BM385" s="185"/>
      <c r="BN385" s="185"/>
      <c r="BO385" s="185"/>
      <c r="BP385" s="185"/>
      <c r="BQ385" s="185"/>
      <c r="BR385" s="185"/>
      <c r="BS385" s="185"/>
      <c r="BT385" s="185"/>
      <c r="BU385" s="185"/>
      <c r="BV385" s="185"/>
      <c r="BW385" s="184"/>
      <c r="BX385" s="184"/>
      <c r="BY385" s="184"/>
      <c r="BZ385" s="186"/>
      <c r="CA385" s="186"/>
      <c r="CB385" s="186"/>
      <c r="CC385" s="186"/>
      <c r="CD385" s="186"/>
      <c r="CE385" s="186"/>
      <c r="CF385" s="186"/>
      <c r="CG385" s="186"/>
      <c r="CH385" s="186"/>
      <c r="CI385" s="186"/>
      <c r="CJ385" s="186"/>
      <c r="CK385" s="186"/>
      <c r="CL385" s="186"/>
      <c r="CM385" s="186"/>
      <c r="CN385" s="186"/>
      <c r="CO385" s="186"/>
      <c r="CP385" s="186"/>
      <c r="CQ385" s="186"/>
      <c r="CR385" s="186"/>
      <c r="CS385" s="178" t="s">
        <v>4569</v>
      </c>
      <c r="CT385" s="186"/>
      <c r="CU385" s="186"/>
      <c r="CV385" s="186"/>
      <c r="CW385" s="186"/>
      <c r="CX385" s="186"/>
      <c r="CY385" s="186"/>
      <c r="CZ385" s="186"/>
      <c r="DA385" s="186"/>
      <c r="DB385" s="186"/>
      <c r="DC385" s="186"/>
      <c r="DD385" s="186"/>
      <c r="DE385" s="186"/>
    </row>
    <row r="386" spans="34:109" ht="15" hidden="1" customHeight="1">
      <c r="AH386" s="184"/>
      <c r="AI386" s="184"/>
      <c r="AJ386" s="184"/>
      <c r="AK386" s="184"/>
      <c r="AL386" s="172" t="str">
        <f t="shared" si="15"/>
        <v/>
      </c>
      <c r="AM386" s="172" t="str">
        <f t="shared" si="16"/>
        <v/>
      </c>
      <c r="AN386" s="173" t="str">
        <f t="shared" si="17"/>
        <v/>
      </c>
      <c r="AO386" s="184"/>
      <c r="AP386" s="170">
        <v>384</v>
      </c>
      <c r="AQ386" s="185"/>
      <c r="AR386" s="185"/>
      <c r="AS386" s="185"/>
      <c r="AT386" s="185"/>
      <c r="AU386" s="185"/>
      <c r="AV386" s="185"/>
      <c r="AW386" s="185"/>
      <c r="AX386" s="185"/>
      <c r="AY386" s="185"/>
      <c r="AZ386" s="185"/>
      <c r="BA386" s="185"/>
      <c r="BB386" s="185"/>
      <c r="BC386" s="185"/>
      <c r="BD386" s="185"/>
      <c r="BE386" s="185"/>
      <c r="BF386" s="185"/>
      <c r="BG386" s="185"/>
      <c r="BH386" s="185"/>
      <c r="BI386" s="185"/>
      <c r="BJ386" s="176" t="s">
        <v>4570</v>
      </c>
      <c r="BK386" s="185"/>
      <c r="BL386" s="185"/>
      <c r="BM386" s="185"/>
      <c r="BN386" s="185"/>
      <c r="BO386" s="185"/>
      <c r="BP386" s="185"/>
      <c r="BQ386" s="185"/>
      <c r="BR386" s="185"/>
      <c r="BS386" s="185"/>
      <c r="BT386" s="185"/>
      <c r="BU386" s="185"/>
      <c r="BV386" s="185"/>
      <c r="BW386" s="184"/>
      <c r="BX386" s="184"/>
      <c r="BY386" s="184"/>
      <c r="BZ386" s="186"/>
      <c r="CA386" s="186"/>
      <c r="CB386" s="186"/>
      <c r="CC386" s="186"/>
      <c r="CD386" s="186"/>
      <c r="CE386" s="186"/>
      <c r="CF386" s="186"/>
      <c r="CG386" s="186"/>
      <c r="CH386" s="186"/>
      <c r="CI386" s="186"/>
      <c r="CJ386" s="186"/>
      <c r="CK386" s="186"/>
      <c r="CL386" s="186"/>
      <c r="CM386" s="186"/>
      <c r="CN386" s="186"/>
      <c r="CO386" s="186"/>
      <c r="CP386" s="186"/>
      <c r="CQ386" s="186"/>
      <c r="CR386" s="186"/>
      <c r="CS386" s="178" t="s">
        <v>4571</v>
      </c>
      <c r="CT386" s="186"/>
      <c r="CU386" s="186"/>
      <c r="CV386" s="186"/>
      <c r="CW386" s="186"/>
      <c r="CX386" s="186"/>
      <c r="CY386" s="186"/>
      <c r="CZ386" s="186"/>
      <c r="DA386" s="186"/>
      <c r="DB386" s="186"/>
      <c r="DC386" s="186"/>
      <c r="DD386" s="186"/>
      <c r="DE386" s="186"/>
    </row>
    <row r="387" spans="34:109" ht="15" hidden="1" customHeight="1">
      <c r="AH387" s="184"/>
      <c r="AI387" s="184"/>
      <c r="AJ387" s="184"/>
      <c r="AK387" s="184"/>
      <c r="AL387" s="172" t="str">
        <f t="shared" si="15"/>
        <v/>
      </c>
      <c r="AM387" s="172" t="str">
        <f t="shared" si="16"/>
        <v/>
      </c>
      <c r="AN387" s="173" t="str">
        <f t="shared" si="17"/>
        <v/>
      </c>
      <c r="AO387" s="184"/>
      <c r="AP387" s="170">
        <v>385</v>
      </c>
      <c r="AQ387" s="185"/>
      <c r="AR387" s="185"/>
      <c r="AS387" s="185"/>
      <c r="AT387" s="185"/>
      <c r="AU387" s="185"/>
      <c r="AV387" s="185"/>
      <c r="AW387" s="185"/>
      <c r="AX387" s="185"/>
      <c r="AY387" s="185"/>
      <c r="AZ387" s="185"/>
      <c r="BA387" s="185"/>
      <c r="BB387" s="185"/>
      <c r="BC387" s="185"/>
      <c r="BD387" s="185"/>
      <c r="BE387" s="185"/>
      <c r="BF387" s="185"/>
      <c r="BG387" s="185"/>
      <c r="BH387" s="185"/>
      <c r="BI387" s="185"/>
      <c r="BJ387" s="176" t="s">
        <v>4572</v>
      </c>
      <c r="BK387" s="185"/>
      <c r="BL387" s="185"/>
      <c r="BM387" s="185"/>
      <c r="BN387" s="185"/>
      <c r="BO387" s="185"/>
      <c r="BP387" s="185"/>
      <c r="BQ387" s="185"/>
      <c r="BR387" s="185"/>
      <c r="BS387" s="185"/>
      <c r="BT387" s="185"/>
      <c r="BU387" s="185"/>
      <c r="BV387" s="185"/>
      <c r="BW387" s="184"/>
      <c r="BX387" s="184"/>
      <c r="BY387" s="184"/>
      <c r="BZ387" s="186"/>
      <c r="CA387" s="186"/>
      <c r="CB387" s="186"/>
      <c r="CC387" s="186"/>
      <c r="CD387" s="186"/>
      <c r="CE387" s="186"/>
      <c r="CF387" s="186"/>
      <c r="CG387" s="186"/>
      <c r="CH387" s="186"/>
      <c r="CI387" s="186"/>
      <c r="CJ387" s="186"/>
      <c r="CK387" s="186"/>
      <c r="CL387" s="186"/>
      <c r="CM387" s="186"/>
      <c r="CN387" s="186"/>
      <c r="CO387" s="186"/>
      <c r="CP387" s="186"/>
      <c r="CQ387" s="186"/>
      <c r="CR387" s="186"/>
      <c r="CS387" s="178" t="s">
        <v>4573</v>
      </c>
      <c r="CT387" s="186"/>
      <c r="CU387" s="186"/>
      <c r="CV387" s="186"/>
      <c r="CW387" s="186"/>
      <c r="CX387" s="186"/>
      <c r="CY387" s="186"/>
      <c r="CZ387" s="186"/>
      <c r="DA387" s="186"/>
      <c r="DB387" s="186"/>
      <c r="DC387" s="186"/>
      <c r="DD387" s="186"/>
      <c r="DE387" s="186"/>
    </row>
    <row r="388" spans="34:109" ht="15" hidden="1" customHeight="1">
      <c r="AH388" s="184"/>
      <c r="AI388" s="184"/>
      <c r="AJ388" s="184"/>
      <c r="AK388" s="184"/>
      <c r="AL388" s="172" t="str">
        <f t="shared" si="15"/>
        <v/>
      </c>
      <c r="AM388" s="172" t="str">
        <f t="shared" si="16"/>
        <v/>
      </c>
      <c r="AN388" s="173" t="str">
        <f t="shared" si="17"/>
        <v/>
      </c>
      <c r="AO388" s="184"/>
      <c r="AP388" s="170">
        <v>386</v>
      </c>
      <c r="AQ388" s="185"/>
      <c r="AR388" s="185"/>
      <c r="AS388" s="185"/>
      <c r="AT388" s="185"/>
      <c r="AU388" s="185"/>
      <c r="AV388" s="185"/>
      <c r="AW388" s="185"/>
      <c r="AX388" s="185"/>
      <c r="AY388" s="185"/>
      <c r="AZ388" s="185"/>
      <c r="BA388" s="185"/>
      <c r="BB388" s="185"/>
      <c r="BC388" s="185"/>
      <c r="BD388" s="185"/>
      <c r="BE388" s="185"/>
      <c r="BF388" s="185"/>
      <c r="BG388" s="185"/>
      <c r="BH388" s="185"/>
      <c r="BI388" s="185"/>
      <c r="BJ388" s="176" t="s">
        <v>4574</v>
      </c>
      <c r="BK388" s="185"/>
      <c r="BL388" s="185"/>
      <c r="BM388" s="185"/>
      <c r="BN388" s="185"/>
      <c r="BO388" s="185"/>
      <c r="BP388" s="185"/>
      <c r="BQ388" s="185"/>
      <c r="BR388" s="185"/>
      <c r="BS388" s="185"/>
      <c r="BT388" s="185"/>
      <c r="BU388" s="185"/>
      <c r="BV388" s="185"/>
      <c r="BW388" s="184"/>
      <c r="BX388" s="184"/>
      <c r="BY388" s="184"/>
      <c r="BZ388" s="186"/>
      <c r="CA388" s="186"/>
      <c r="CB388" s="186"/>
      <c r="CC388" s="186"/>
      <c r="CD388" s="186"/>
      <c r="CE388" s="186"/>
      <c r="CF388" s="186"/>
      <c r="CG388" s="186"/>
      <c r="CH388" s="186"/>
      <c r="CI388" s="186"/>
      <c r="CJ388" s="186"/>
      <c r="CK388" s="186"/>
      <c r="CL388" s="186"/>
      <c r="CM388" s="186"/>
      <c r="CN388" s="186"/>
      <c r="CO388" s="186"/>
      <c r="CP388" s="186"/>
      <c r="CQ388" s="186"/>
      <c r="CR388" s="186"/>
      <c r="CS388" s="178" t="s">
        <v>4575</v>
      </c>
      <c r="CT388" s="186"/>
      <c r="CU388" s="186"/>
      <c r="CV388" s="186"/>
      <c r="CW388" s="186"/>
      <c r="CX388" s="186"/>
      <c r="CY388" s="186"/>
      <c r="CZ388" s="186"/>
      <c r="DA388" s="186"/>
      <c r="DB388" s="186"/>
      <c r="DC388" s="186"/>
      <c r="DD388" s="186"/>
      <c r="DE388" s="186"/>
    </row>
    <row r="389" spans="34:109" ht="15" hidden="1" customHeight="1">
      <c r="AH389" s="184"/>
      <c r="AI389" s="184"/>
      <c r="AJ389" s="184"/>
      <c r="AK389" s="184"/>
      <c r="AL389" s="172" t="str">
        <f t="shared" ref="AL389:AL452" si="18">IFERROR(IF(HLOOKUP($N$10, $BZ$3:$DE$574, $AP389, FALSE )="", "", HLOOKUP($N$10, $BZ$3:$DE$574, $AP389, FALSE)), "")</f>
        <v/>
      </c>
      <c r="AM389" s="172" t="str">
        <f t="shared" ref="AM389:AM452" si="19">IFERROR(IF(AL389="", "", HLOOKUP($N$10, $AQ$3:$BV$574, AP389, FALSE)), "")</f>
        <v/>
      </c>
      <c r="AN389" s="173" t="str">
        <f t="shared" ref="AN389:AN452" si="20">MID(AM389, 3, 3)</f>
        <v/>
      </c>
      <c r="AO389" s="184"/>
      <c r="AP389" s="170">
        <v>387</v>
      </c>
      <c r="AQ389" s="185"/>
      <c r="AR389" s="185"/>
      <c r="AS389" s="185"/>
      <c r="AT389" s="185"/>
      <c r="AU389" s="185"/>
      <c r="AV389" s="185"/>
      <c r="AW389" s="185"/>
      <c r="AX389" s="185"/>
      <c r="AY389" s="185"/>
      <c r="AZ389" s="185"/>
      <c r="BA389" s="185"/>
      <c r="BB389" s="185"/>
      <c r="BC389" s="185"/>
      <c r="BD389" s="185"/>
      <c r="BE389" s="185"/>
      <c r="BF389" s="185"/>
      <c r="BG389" s="185"/>
      <c r="BH389" s="185"/>
      <c r="BI389" s="185"/>
      <c r="BJ389" s="176" t="s">
        <v>4576</v>
      </c>
      <c r="BK389" s="185"/>
      <c r="BL389" s="185"/>
      <c r="BM389" s="185"/>
      <c r="BN389" s="185"/>
      <c r="BO389" s="185"/>
      <c r="BP389" s="185"/>
      <c r="BQ389" s="185"/>
      <c r="BR389" s="185"/>
      <c r="BS389" s="185"/>
      <c r="BT389" s="185"/>
      <c r="BU389" s="185"/>
      <c r="BV389" s="185"/>
      <c r="BW389" s="184"/>
      <c r="BX389" s="184"/>
      <c r="BY389" s="184"/>
      <c r="BZ389" s="186"/>
      <c r="CA389" s="186"/>
      <c r="CB389" s="186"/>
      <c r="CC389" s="186"/>
      <c r="CD389" s="186"/>
      <c r="CE389" s="186"/>
      <c r="CF389" s="186"/>
      <c r="CG389" s="186"/>
      <c r="CH389" s="186"/>
      <c r="CI389" s="186"/>
      <c r="CJ389" s="186"/>
      <c r="CK389" s="186"/>
      <c r="CL389" s="186"/>
      <c r="CM389" s="186"/>
      <c r="CN389" s="186"/>
      <c r="CO389" s="186"/>
      <c r="CP389" s="186"/>
      <c r="CQ389" s="186"/>
      <c r="CR389" s="186"/>
      <c r="CS389" s="178" t="s">
        <v>4577</v>
      </c>
      <c r="CT389" s="186"/>
      <c r="CU389" s="186"/>
      <c r="CV389" s="186"/>
      <c r="CW389" s="186"/>
      <c r="CX389" s="186"/>
      <c r="CY389" s="186"/>
      <c r="CZ389" s="186"/>
      <c r="DA389" s="186"/>
      <c r="DB389" s="186"/>
      <c r="DC389" s="186"/>
      <c r="DD389" s="186"/>
      <c r="DE389" s="186"/>
    </row>
    <row r="390" spans="34:109" ht="15" hidden="1" customHeight="1">
      <c r="AH390" s="184"/>
      <c r="AI390" s="184"/>
      <c r="AJ390" s="184"/>
      <c r="AK390" s="184"/>
      <c r="AL390" s="172" t="str">
        <f t="shared" si="18"/>
        <v/>
      </c>
      <c r="AM390" s="172" t="str">
        <f t="shared" si="19"/>
        <v/>
      </c>
      <c r="AN390" s="173" t="str">
        <f t="shared" si="20"/>
        <v/>
      </c>
      <c r="AO390" s="184"/>
      <c r="AP390" s="170">
        <v>388</v>
      </c>
      <c r="AQ390" s="185"/>
      <c r="AR390" s="185"/>
      <c r="AS390" s="185"/>
      <c r="AT390" s="185"/>
      <c r="AU390" s="185"/>
      <c r="AV390" s="185"/>
      <c r="AW390" s="185"/>
      <c r="AX390" s="185"/>
      <c r="AY390" s="185"/>
      <c r="AZ390" s="185"/>
      <c r="BA390" s="185"/>
      <c r="BB390" s="185"/>
      <c r="BC390" s="185"/>
      <c r="BD390" s="185"/>
      <c r="BE390" s="185"/>
      <c r="BF390" s="185"/>
      <c r="BG390" s="185"/>
      <c r="BH390" s="185"/>
      <c r="BI390" s="185"/>
      <c r="BJ390" s="176" t="s">
        <v>4578</v>
      </c>
      <c r="BK390" s="185"/>
      <c r="BL390" s="185"/>
      <c r="BM390" s="185"/>
      <c r="BN390" s="185"/>
      <c r="BO390" s="185"/>
      <c r="BP390" s="185"/>
      <c r="BQ390" s="185"/>
      <c r="BR390" s="185"/>
      <c r="BS390" s="185"/>
      <c r="BT390" s="185"/>
      <c r="BU390" s="185"/>
      <c r="BV390" s="185"/>
      <c r="BW390" s="184"/>
      <c r="BX390" s="184"/>
      <c r="BY390" s="184"/>
      <c r="BZ390" s="186"/>
      <c r="CA390" s="186"/>
      <c r="CB390" s="186"/>
      <c r="CC390" s="186"/>
      <c r="CD390" s="186"/>
      <c r="CE390" s="186"/>
      <c r="CF390" s="186"/>
      <c r="CG390" s="186"/>
      <c r="CH390" s="186"/>
      <c r="CI390" s="186"/>
      <c r="CJ390" s="186"/>
      <c r="CK390" s="186"/>
      <c r="CL390" s="186"/>
      <c r="CM390" s="186"/>
      <c r="CN390" s="186"/>
      <c r="CO390" s="186"/>
      <c r="CP390" s="186"/>
      <c r="CQ390" s="186"/>
      <c r="CR390" s="186"/>
      <c r="CS390" s="178" t="s">
        <v>4579</v>
      </c>
      <c r="CT390" s="186"/>
      <c r="CU390" s="186"/>
      <c r="CV390" s="186"/>
      <c r="CW390" s="186"/>
      <c r="CX390" s="186"/>
      <c r="CY390" s="186"/>
      <c r="CZ390" s="186"/>
      <c r="DA390" s="186"/>
      <c r="DB390" s="186"/>
      <c r="DC390" s="186"/>
      <c r="DD390" s="186"/>
      <c r="DE390" s="186"/>
    </row>
    <row r="391" spans="34:109" ht="15" hidden="1" customHeight="1">
      <c r="AH391" s="184"/>
      <c r="AI391" s="184"/>
      <c r="AJ391" s="184"/>
      <c r="AK391" s="184"/>
      <c r="AL391" s="172" t="str">
        <f t="shared" si="18"/>
        <v/>
      </c>
      <c r="AM391" s="172" t="str">
        <f t="shared" si="19"/>
        <v/>
      </c>
      <c r="AN391" s="173" t="str">
        <f t="shared" si="20"/>
        <v/>
      </c>
      <c r="AO391" s="184"/>
      <c r="AP391" s="170">
        <v>389</v>
      </c>
      <c r="AQ391" s="185"/>
      <c r="AR391" s="185"/>
      <c r="AS391" s="185"/>
      <c r="AT391" s="185"/>
      <c r="AU391" s="185"/>
      <c r="AV391" s="185"/>
      <c r="AW391" s="185"/>
      <c r="AX391" s="185"/>
      <c r="AY391" s="185"/>
      <c r="AZ391" s="185"/>
      <c r="BA391" s="185"/>
      <c r="BB391" s="185"/>
      <c r="BC391" s="185"/>
      <c r="BD391" s="185"/>
      <c r="BE391" s="185"/>
      <c r="BF391" s="185"/>
      <c r="BG391" s="185"/>
      <c r="BH391" s="185"/>
      <c r="BI391" s="185"/>
      <c r="BJ391" s="176" t="s">
        <v>4580</v>
      </c>
      <c r="BK391" s="185"/>
      <c r="BL391" s="185"/>
      <c r="BM391" s="185"/>
      <c r="BN391" s="185"/>
      <c r="BO391" s="185"/>
      <c r="BP391" s="185"/>
      <c r="BQ391" s="185"/>
      <c r="BR391" s="185"/>
      <c r="BS391" s="185"/>
      <c r="BT391" s="185"/>
      <c r="BU391" s="185"/>
      <c r="BV391" s="185"/>
      <c r="BW391" s="184"/>
      <c r="BX391" s="184"/>
      <c r="BY391" s="184"/>
      <c r="BZ391" s="186"/>
      <c r="CA391" s="186"/>
      <c r="CB391" s="186"/>
      <c r="CC391" s="186"/>
      <c r="CD391" s="186"/>
      <c r="CE391" s="186"/>
      <c r="CF391" s="186"/>
      <c r="CG391" s="186"/>
      <c r="CH391" s="186"/>
      <c r="CI391" s="186"/>
      <c r="CJ391" s="186"/>
      <c r="CK391" s="186"/>
      <c r="CL391" s="186"/>
      <c r="CM391" s="186"/>
      <c r="CN391" s="186"/>
      <c r="CO391" s="186"/>
      <c r="CP391" s="186"/>
      <c r="CQ391" s="186"/>
      <c r="CR391" s="186"/>
      <c r="CS391" s="178" t="s">
        <v>4581</v>
      </c>
      <c r="CT391" s="186"/>
      <c r="CU391" s="186"/>
      <c r="CV391" s="186"/>
      <c r="CW391" s="186"/>
      <c r="CX391" s="186"/>
      <c r="CY391" s="186"/>
      <c r="CZ391" s="186"/>
      <c r="DA391" s="186"/>
      <c r="DB391" s="186"/>
      <c r="DC391" s="186"/>
      <c r="DD391" s="186"/>
      <c r="DE391" s="186"/>
    </row>
    <row r="392" spans="34:109" ht="15" hidden="1" customHeight="1">
      <c r="AH392" s="184"/>
      <c r="AI392" s="184"/>
      <c r="AJ392" s="184"/>
      <c r="AK392" s="184"/>
      <c r="AL392" s="172" t="str">
        <f t="shared" si="18"/>
        <v/>
      </c>
      <c r="AM392" s="172" t="str">
        <f t="shared" si="19"/>
        <v/>
      </c>
      <c r="AN392" s="173" t="str">
        <f t="shared" si="20"/>
        <v/>
      </c>
      <c r="AO392" s="184"/>
      <c r="AP392" s="170">
        <v>390</v>
      </c>
      <c r="AQ392" s="185"/>
      <c r="AR392" s="185"/>
      <c r="AS392" s="185"/>
      <c r="AT392" s="185"/>
      <c r="AU392" s="185"/>
      <c r="AV392" s="185"/>
      <c r="AW392" s="185"/>
      <c r="AX392" s="185"/>
      <c r="AY392" s="185"/>
      <c r="AZ392" s="185"/>
      <c r="BA392" s="185"/>
      <c r="BB392" s="185"/>
      <c r="BC392" s="185"/>
      <c r="BD392" s="185"/>
      <c r="BE392" s="185"/>
      <c r="BF392" s="185"/>
      <c r="BG392" s="185"/>
      <c r="BH392" s="185"/>
      <c r="BI392" s="185"/>
      <c r="BJ392" s="176" t="s">
        <v>4582</v>
      </c>
      <c r="BK392" s="185"/>
      <c r="BL392" s="185"/>
      <c r="BM392" s="185"/>
      <c r="BN392" s="185"/>
      <c r="BO392" s="185"/>
      <c r="BP392" s="185"/>
      <c r="BQ392" s="185"/>
      <c r="BR392" s="185"/>
      <c r="BS392" s="185"/>
      <c r="BT392" s="185"/>
      <c r="BU392" s="185"/>
      <c r="BV392" s="185"/>
      <c r="BW392" s="184"/>
      <c r="BX392" s="184"/>
      <c r="BY392" s="184"/>
      <c r="BZ392" s="186"/>
      <c r="CA392" s="186"/>
      <c r="CB392" s="186"/>
      <c r="CC392" s="186"/>
      <c r="CD392" s="186"/>
      <c r="CE392" s="186"/>
      <c r="CF392" s="186"/>
      <c r="CG392" s="186"/>
      <c r="CH392" s="186"/>
      <c r="CI392" s="186"/>
      <c r="CJ392" s="186"/>
      <c r="CK392" s="186"/>
      <c r="CL392" s="186"/>
      <c r="CM392" s="186"/>
      <c r="CN392" s="186"/>
      <c r="CO392" s="186"/>
      <c r="CP392" s="186"/>
      <c r="CQ392" s="186"/>
      <c r="CR392" s="186"/>
      <c r="CS392" s="178" t="s">
        <v>4583</v>
      </c>
      <c r="CT392" s="186"/>
      <c r="CU392" s="186"/>
      <c r="CV392" s="186"/>
      <c r="CW392" s="186"/>
      <c r="CX392" s="186"/>
      <c r="CY392" s="186"/>
      <c r="CZ392" s="186"/>
      <c r="DA392" s="186"/>
      <c r="DB392" s="186"/>
      <c r="DC392" s="186"/>
      <c r="DD392" s="186"/>
      <c r="DE392" s="186"/>
    </row>
    <row r="393" spans="34:109" ht="15" hidden="1" customHeight="1">
      <c r="AH393" s="184"/>
      <c r="AI393" s="184"/>
      <c r="AJ393" s="184"/>
      <c r="AK393" s="184"/>
      <c r="AL393" s="172" t="str">
        <f t="shared" si="18"/>
        <v/>
      </c>
      <c r="AM393" s="172" t="str">
        <f t="shared" si="19"/>
        <v/>
      </c>
      <c r="AN393" s="173" t="str">
        <f t="shared" si="20"/>
        <v/>
      </c>
      <c r="AO393" s="184"/>
      <c r="AP393" s="170">
        <v>391</v>
      </c>
      <c r="AQ393" s="185"/>
      <c r="AR393" s="185"/>
      <c r="AS393" s="185"/>
      <c r="AT393" s="185"/>
      <c r="AU393" s="185"/>
      <c r="AV393" s="185"/>
      <c r="AW393" s="185"/>
      <c r="AX393" s="185"/>
      <c r="AY393" s="185"/>
      <c r="AZ393" s="185"/>
      <c r="BA393" s="185"/>
      <c r="BB393" s="185"/>
      <c r="BC393" s="185"/>
      <c r="BD393" s="185"/>
      <c r="BE393" s="185"/>
      <c r="BF393" s="185"/>
      <c r="BG393" s="185"/>
      <c r="BH393" s="185"/>
      <c r="BI393" s="185"/>
      <c r="BJ393" s="176" t="s">
        <v>4584</v>
      </c>
      <c r="BK393" s="185"/>
      <c r="BL393" s="185"/>
      <c r="BM393" s="185"/>
      <c r="BN393" s="185"/>
      <c r="BO393" s="185"/>
      <c r="BP393" s="185"/>
      <c r="BQ393" s="185"/>
      <c r="BR393" s="185"/>
      <c r="BS393" s="185"/>
      <c r="BT393" s="185"/>
      <c r="BU393" s="185"/>
      <c r="BV393" s="185"/>
      <c r="BW393" s="184"/>
      <c r="BX393" s="184"/>
      <c r="BY393" s="184"/>
      <c r="BZ393" s="186"/>
      <c r="CA393" s="186"/>
      <c r="CB393" s="186"/>
      <c r="CC393" s="186"/>
      <c r="CD393" s="186"/>
      <c r="CE393" s="186"/>
      <c r="CF393" s="186"/>
      <c r="CG393" s="186"/>
      <c r="CH393" s="186"/>
      <c r="CI393" s="186"/>
      <c r="CJ393" s="186"/>
      <c r="CK393" s="186"/>
      <c r="CL393" s="186"/>
      <c r="CM393" s="186"/>
      <c r="CN393" s="186"/>
      <c r="CO393" s="186"/>
      <c r="CP393" s="186"/>
      <c r="CQ393" s="186"/>
      <c r="CR393" s="186"/>
      <c r="CS393" s="178" t="s">
        <v>4585</v>
      </c>
      <c r="CT393" s="186"/>
      <c r="CU393" s="186"/>
      <c r="CV393" s="186"/>
      <c r="CW393" s="186"/>
      <c r="CX393" s="186"/>
      <c r="CY393" s="186"/>
      <c r="CZ393" s="186"/>
      <c r="DA393" s="186"/>
      <c r="DB393" s="186"/>
      <c r="DC393" s="186"/>
      <c r="DD393" s="186"/>
      <c r="DE393" s="186"/>
    </row>
    <row r="394" spans="34:109" ht="15" hidden="1" customHeight="1">
      <c r="AH394" s="184"/>
      <c r="AI394" s="184"/>
      <c r="AJ394" s="184"/>
      <c r="AK394" s="184"/>
      <c r="AL394" s="172" t="str">
        <f t="shared" si="18"/>
        <v/>
      </c>
      <c r="AM394" s="172" t="str">
        <f t="shared" si="19"/>
        <v/>
      </c>
      <c r="AN394" s="173" t="str">
        <f t="shared" si="20"/>
        <v/>
      </c>
      <c r="AO394" s="184"/>
      <c r="AP394" s="170">
        <v>392</v>
      </c>
      <c r="AQ394" s="185"/>
      <c r="AR394" s="185"/>
      <c r="AS394" s="185"/>
      <c r="AT394" s="185"/>
      <c r="AU394" s="185"/>
      <c r="AV394" s="185"/>
      <c r="AW394" s="185"/>
      <c r="AX394" s="185"/>
      <c r="AY394" s="185"/>
      <c r="AZ394" s="185"/>
      <c r="BA394" s="185"/>
      <c r="BB394" s="185"/>
      <c r="BC394" s="185"/>
      <c r="BD394" s="185"/>
      <c r="BE394" s="185"/>
      <c r="BF394" s="185"/>
      <c r="BG394" s="185"/>
      <c r="BH394" s="185"/>
      <c r="BI394" s="185"/>
      <c r="BJ394" s="176" t="s">
        <v>4586</v>
      </c>
      <c r="BK394" s="185"/>
      <c r="BL394" s="185"/>
      <c r="BM394" s="185"/>
      <c r="BN394" s="185"/>
      <c r="BO394" s="185"/>
      <c r="BP394" s="185"/>
      <c r="BQ394" s="185"/>
      <c r="BR394" s="185"/>
      <c r="BS394" s="185"/>
      <c r="BT394" s="185"/>
      <c r="BU394" s="185"/>
      <c r="BV394" s="185"/>
      <c r="BW394" s="184"/>
      <c r="BX394" s="184"/>
      <c r="BY394" s="184"/>
      <c r="BZ394" s="186"/>
      <c r="CA394" s="186"/>
      <c r="CB394" s="186"/>
      <c r="CC394" s="186"/>
      <c r="CD394" s="186"/>
      <c r="CE394" s="186"/>
      <c r="CF394" s="186"/>
      <c r="CG394" s="186"/>
      <c r="CH394" s="186"/>
      <c r="CI394" s="186"/>
      <c r="CJ394" s="186"/>
      <c r="CK394" s="186"/>
      <c r="CL394" s="186"/>
      <c r="CM394" s="186"/>
      <c r="CN394" s="186"/>
      <c r="CO394" s="186"/>
      <c r="CP394" s="186"/>
      <c r="CQ394" s="186"/>
      <c r="CR394" s="186"/>
      <c r="CS394" s="178" t="s">
        <v>4587</v>
      </c>
      <c r="CT394" s="186"/>
      <c r="CU394" s="186"/>
      <c r="CV394" s="186"/>
      <c r="CW394" s="186"/>
      <c r="CX394" s="186"/>
      <c r="CY394" s="186"/>
      <c r="CZ394" s="186"/>
      <c r="DA394" s="186"/>
      <c r="DB394" s="186"/>
      <c r="DC394" s="186"/>
      <c r="DD394" s="186"/>
      <c r="DE394" s="186"/>
    </row>
    <row r="395" spans="34:109" ht="15" hidden="1" customHeight="1">
      <c r="AH395" s="184"/>
      <c r="AI395" s="184"/>
      <c r="AJ395" s="184"/>
      <c r="AK395" s="184"/>
      <c r="AL395" s="172" t="str">
        <f t="shared" si="18"/>
        <v/>
      </c>
      <c r="AM395" s="172" t="str">
        <f t="shared" si="19"/>
        <v/>
      </c>
      <c r="AN395" s="173" t="str">
        <f t="shared" si="20"/>
        <v/>
      </c>
      <c r="AO395" s="184"/>
      <c r="AP395" s="170">
        <v>393</v>
      </c>
      <c r="AQ395" s="185"/>
      <c r="AR395" s="185"/>
      <c r="AS395" s="185"/>
      <c r="AT395" s="185"/>
      <c r="AU395" s="185"/>
      <c r="AV395" s="185"/>
      <c r="AW395" s="185"/>
      <c r="AX395" s="185"/>
      <c r="AY395" s="185"/>
      <c r="AZ395" s="185"/>
      <c r="BA395" s="185"/>
      <c r="BB395" s="185"/>
      <c r="BC395" s="185"/>
      <c r="BD395" s="185"/>
      <c r="BE395" s="185"/>
      <c r="BF395" s="185"/>
      <c r="BG395" s="185"/>
      <c r="BH395" s="185"/>
      <c r="BI395" s="185"/>
      <c r="BJ395" s="176" t="s">
        <v>4588</v>
      </c>
      <c r="BK395" s="185"/>
      <c r="BL395" s="185"/>
      <c r="BM395" s="185"/>
      <c r="BN395" s="185"/>
      <c r="BO395" s="185"/>
      <c r="BP395" s="185"/>
      <c r="BQ395" s="185"/>
      <c r="BR395" s="185"/>
      <c r="BS395" s="185"/>
      <c r="BT395" s="185"/>
      <c r="BU395" s="185"/>
      <c r="BV395" s="185"/>
      <c r="BW395" s="184"/>
      <c r="BX395" s="184"/>
      <c r="BY395" s="184"/>
      <c r="BZ395" s="186"/>
      <c r="CA395" s="186"/>
      <c r="CB395" s="186"/>
      <c r="CC395" s="186"/>
      <c r="CD395" s="186"/>
      <c r="CE395" s="186"/>
      <c r="CF395" s="186"/>
      <c r="CG395" s="186"/>
      <c r="CH395" s="186"/>
      <c r="CI395" s="186"/>
      <c r="CJ395" s="186"/>
      <c r="CK395" s="186"/>
      <c r="CL395" s="186"/>
      <c r="CM395" s="186"/>
      <c r="CN395" s="186"/>
      <c r="CO395" s="186"/>
      <c r="CP395" s="186"/>
      <c r="CQ395" s="186"/>
      <c r="CR395" s="186"/>
      <c r="CS395" s="178" t="s">
        <v>4589</v>
      </c>
      <c r="CT395" s="186"/>
      <c r="CU395" s="186"/>
      <c r="CV395" s="186"/>
      <c r="CW395" s="186"/>
      <c r="CX395" s="186"/>
      <c r="CY395" s="186"/>
      <c r="CZ395" s="186"/>
      <c r="DA395" s="186"/>
      <c r="DB395" s="186"/>
      <c r="DC395" s="186"/>
      <c r="DD395" s="186"/>
      <c r="DE395" s="186"/>
    </row>
    <row r="396" spans="34:109" ht="15" hidden="1" customHeight="1">
      <c r="AH396" s="184"/>
      <c r="AI396" s="184"/>
      <c r="AJ396" s="184"/>
      <c r="AK396" s="184"/>
      <c r="AL396" s="172" t="str">
        <f t="shared" si="18"/>
        <v/>
      </c>
      <c r="AM396" s="172" t="str">
        <f t="shared" si="19"/>
        <v/>
      </c>
      <c r="AN396" s="173" t="str">
        <f t="shared" si="20"/>
        <v/>
      </c>
      <c r="AO396" s="184"/>
      <c r="AP396" s="170">
        <v>394</v>
      </c>
      <c r="AQ396" s="185"/>
      <c r="AR396" s="185"/>
      <c r="AS396" s="185"/>
      <c r="AT396" s="185"/>
      <c r="AU396" s="185"/>
      <c r="AV396" s="185"/>
      <c r="AW396" s="185"/>
      <c r="AX396" s="185"/>
      <c r="AY396" s="185"/>
      <c r="AZ396" s="185"/>
      <c r="BA396" s="185"/>
      <c r="BB396" s="185"/>
      <c r="BC396" s="185"/>
      <c r="BD396" s="185"/>
      <c r="BE396" s="185"/>
      <c r="BF396" s="185"/>
      <c r="BG396" s="185"/>
      <c r="BH396" s="185"/>
      <c r="BI396" s="185"/>
      <c r="BJ396" s="176" t="s">
        <v>4590</v>
      </c>
      <c r="BK396" s="185"/>
      <c r="BL396" s="185"/>
      <c r="BM396" s="185"/>
      <c r="BN396" s="185"/>
      <c r="BO396" s="185"/>
      <c r="BP396" s="185"/>
      <c r="BQ396" s="185"/>
      <c r="BR396" s="185"/>
      <c r="BS396" s="185"/>
      <c r="BT396" s="185"/>
      <c r="BU396" s="185"/>
      <c r="BV396" s="185"/>
      <c r="BW396" s="184"/>
      <c r="BX396" s="184"/>
      <c r="BY396" s="184"/>
      <c r="BZ396" s="186"/>
      <c r="CA396" s="186"/>
      <c r="CB396" s="186"/>
      <c r="CC396" s="186"/>
      <c r="CD396" s="186"/>
      <c r="CE396" s="186"/>
      <c r="CF396" s="186"/>
      <c r="CG396" s="186"/>
      <c r="CH396" s="186"/>
      <c r="CI396" s="186"/>
      <c r="CJ396" s="186"/>
      <c r="CK396" s="186"/>
      <c r="CL396" s="186"/>
      <c r="CM396" s="186"/>
      <c r="CN396" s="186"/>
      <c r="CO396" s="186"/>
      <c r="CP396" s="186"/>
      <c r="CQ396" s="186"/>
      <c r="CR396" s="186"/>
      <c r="CS396" s="178" t="s">
        <v>4591</v>
      </c>
      <c r="CT396" s="186"/>
      <c r="CU396" s="186"/>
      <c r="CV396" s="186"/>
      <c r="CW396" s="186"/>
      <c r="CX396" s="186"/>
      <c r="CY396" s="186"/>
      <c r="CZ396" s="186"/>
      <c r="DA396" s="186"/>
      <c r="DB396" s="186"/>
      <c r="DC396" s="186"/>
      <c r="DD396" s="186"/>
      <c r="DE396" s="186"/>
    </row>
    <row r="397" spans="34:109" ht="15" hidden="1" customHeight="1">
      <c r="AH397" s="184"/>
      <c r="AI397" s="184"/>
      <c r="AJ397" s="184"/>
      <c r="AK397" s="184"/>
      <c r="AL397" s="172" t="str">
        <f t="shared" si="18"/>
        <v/>
      </c>
      <c r="AM397" s="172" t="str">
        <f t="shared" si="19"/>
        <v/>
      </c>
      <c r="AN397" s="173" t="str">
        <f t="shared" si="20"/>
        <v/>
      </c>
      <c r="AO397" s="184"/>
      <c r="AP397" s="170">
        <v>395</v>
      </c>
      <c r="AQ397" s="185"/>
      <c r="AR397" s="185"/>
      <c r="AS397" s="185"/>
      <c r="AT397" s="185"/>
      <c r="AU397" s="185"/>
      <c r="AV397" s="185"/>
      <c r="AW397" s="185"/>
      <c r="AX397" s="185"/>
      <c r="AY397" s="185"/>
      <c r="AZ397" s="185"/>
      <c r="BA397" s="185"/>
      <c r="BB397" s="185"/>
      <c r="BC397" s="185"/>
      <c r="BD397" s="185"/>
      <c r="BE397" s="185"/>
      <c r="BF397" s="185"/>
      <c r="BG397" s="185"/>
      <c r="BH397" s="185"/>
      <c r="BI397" s="185"/>
      <c r="BJ397" s="176" t="s">
        <v>4592</v>
      </c>
      <c r="BK397" s="185"/>
      <c r="BL397" s="185"/>
      <c r="BM397" s="185"/>
      <c r="BN397" s="185"/>
      <c r="BO397" s="185"/>
      <c r="BP397" s="185"/>
      <c r="BQ397" s="185"/>
      <c r="BR397" s="185"/>
      <c r="BS397" s="185"/>
      <c r="BT397" s="185"/>
      <c r="BU397" s="185"/>
      <c r="BV397" s="185"/>
      <c r="BW397" s="184"/>
      <c r="BX397" s="184"/>
      <c r="BY397" s="184"/>
      <c r="BZ397" s="186"/>
      <c r="CA397" s="186"/>
      <c r="CB397" s="186"/>
      <c r="CC397" s="186"/>
      <c r="CD397" s="186"/>
      <c r="CE397" s="186"/>
      <c r="CF397" s="186"/>
      <c r="CG397" s="186"/>
      <c r="CH397" s="186"/>
      <c r="CI397" s="186"/>
      <c r="CJ397" s="186"/>
      <c r="CK397" s="186"/>
      <c r="CL397" s="186"/>
      <c r="CM397" s="186"/>
      <c r="CN397" s="186"/>
      <c r="CO397" s="186"/>
      <c r="CP397" s="186"/>
      <c r="CQ397" s="186"/>
      <c r="CR397" s="186"/>
      <c r="CS397" s="178" t="s">
        <v>4593</v>
      </c>
      <c r="CT397" s="186"/>
      <c r="CU397" s="186"/>
      <c r="CV397" s="186"/>
      <c r="CW397" s="186"/>
      <c r="CX397" s="186"/>
      <c r="CY397" s="186"/>
      <c r="CZ397" s="186"/>
      <c r="DA397" s="186"/>
      <c r="DB397" s="186"/>
      <c r="DC397" s="186"/>
      <c r="DD397" s="186"/>
      <c r="DE397" s="186"/>
    </row>
    <row r="398" spans="34:109" ht="15" hidden="1" customHeight="1">
      <c r="AH398" s="184"/>
      <c r="AI398" s="184"/>
      <c r="AJ398" s="184"/>
      <c r="AK398" s="184"/>
      <c r="AL398" s="172" t="str">
        <f t="shared" si="18"/>
        <v/>
      </c>
      <c r="AM398" s="172" t="str">
        <f t="shared" si="19"/>
        <v/>
      </c>
      <c r="AN398" s="173" t="str">
        <f t="shared" si="20"/>
        <v/>
      </c>
      <c r="AO398" s="184"/>
      <c r="AP398" s="170">
        <v>396</v>
      </c>
      <c r="AQ398" s="185"/>
      <c r="AR398" s="185"/>
      <c r="AS398" s="185"/>
      <c r="AT398" s="185"/>
      <c r="AU398" s="185"/>
      <c r="AV398" s="185"/>
      <c r="AW398" s="185"/>
      <c r="AX398" s="185"/>
      <c r="AY398" s="185"/>
      <c r="AZ398" s="185"/>
      <c r="BA398" s="185"/>
      <c r="BB398" s="185"/>
      <c r="BC398" s="185"/>
      <c r="BD398" s="185"/>
      <c r="BE398" s="185"/>
      <c r="BF398" s="185"/>
      <c r="BG398" s="185"/>
      <c r="BH398" s="185"/>
      <c r="BI398" s="185"/>
      <c r="BJ398" s="176" t="s">
        <v>4594</v>
      </c>
      <c r="BK398" s="185"/>
      <c r="BL398" s="185"/>
      <c r="BM398" s="185"/>
      <c r="BN398" s="185"/>
      <c r="BO398" s="185"/>
      <c r="BP398" s="185"/>
      <c r="BQ398" s="185"/>
      <c r="BR398" s="185"/>
      <c r="BS398" s="185"/>
      <c r="BT398" s="185"/>
      <c r="BU398" s="185"/>
      <c r="BV398" s="185"/>
      <c r="BW398" s="184"/>
      <c r="BX398" s="184"/>
      <c r="BY398" s="184"/>
      <c r="BZ398" s="186"/>
      <c r="CA398" s="186"/>
      <c r="CB398" s="186"/>
      <c r="CC398" s="186"/>
      <c r="CD398" s="186"/>
      <c r="CE398" s="186"/>
      <c r="CF398" s="186"/>
      <c r="CG398" s="186"/>
      <c r="CH398" s="186"/>
      <c r="CI398" s="186"/>
      <c r="CJ398" s="186"/>
      <c r="CK398" s="186"/>
      <c r="CL398" s="186"/>
      <c r="CM398" s="186"/>
      <c r="CN398" s="186"/>
      <c r="CO398" s="186"/>
      <c r="CP398" s="186"/>
      <c r="CQ398" s="186"/>
      <c r="CR398" s="186"/>
      <c r="CS398" s="178" t="s">
        <v>4595</v>
      </c>
      <c r="CT398" s="186"/>
      <c r="CU398" s="186"/>
      <c r="CV398" s="186"/>
      <c r="CW398" s="186"/>
      <c r="CX398" s="186"/>
      <c r="CY398" s="186"/>
      <c r="CZ398" s="186"/>
      <c r="DA398" s="186"/>
      <c r="DB398" s="186"/>
      <c r="DC398" s="186"/>
      <c r="DD398" s="186"/>
      <c r="DE398" s="186"/>
    </row>
    <row r="399" spans="34:109" ht="15" hidden="1" customHeight="1">
      <c r="AH399" s="184"/>
      <c r="AI399" s="184"/>
      <c r="AJ399" s="184"/>
      <c r="AK399" s="184"/>
      <c r="AL399" s="172" t="str">
        <f t="shared" si="18"/>
        <v/>
      </c>
      <c r="AM399" s="172" t="str">
        <f t="shared" si="19"/>
        <v/>
      </c>
      <c r="AN399" s="173" t="str">
        <f t="shared" si="20"/>
        <v/>
      </c>
      <c r="AO399" s="184"/>
      <c r="AP399" s="170">
        <v>397</v>
      </c>
      <c r="AQ399" s="185"/>
      <c r="AR399" s="185"/>
      <c r="AS399" s="185"/>
      <c r="AT399" s="185"/>
      <c r="AU399" s="185"/>
      <c r="AV399" s="185"/>
      <c r="AW399" s="185"/>
      <c r="AX399" s="185"/>
      <c r="AY399" s="185"/>
      <c r="AZ399" s="185"/>
      <c r="BA399" s="185"/>
      <c r="BB399" s="185"/>
      <c r="BC399" s="185"/>
      <c r="BD399" s="185"/>
      <c r="BE399" s="185"/>
      <c r="BF399" s="185"/>
      <c r="BG399" s="185"/>
      <c r="BH399" s="185"/>
      <c r="BI399" s="185"/>
      <c r="BJ399" s="176" t="s">
        <v>4596</v>
      </c>
      <c r="BK399" s="185"/>
      <c r="BL399" s="185"/>
      <c r="BM399" s="185"/>
      <c r="BN399" s="185"/>
      <c r="BO399" s="185"/>
      <c r="BP399" s="185"/>
      <c r="BQ399" s="185"/>
      <c r="BR399" s="185"/>
      <c r="BS399" s="185"/>
      <c r="BT399" s="185"/>
      <c r="BU399" s="185"/>
      <c r="BV399" s="185"/>
      <c r="BW399" s="184"/>
      <c r="BX399" s="184"/>
      <c r="BY399" s="184"/>
      <c r="BZ399" s="186"/>
      <c r="CA399" s="186"/>
      <c r="CB399" s="186"/>
      <c r="CC399" s="186"/>
      <c r="CD399" s="186"/>
      <c r="CE399" s="186"/>
      <c r="CF399" s="186"/>
      <c r="CG399" s="186"/>
      <c r="CH399" s="186"/>
      <c r="CI399" s="186"/>
      <c r="CJ399" s="186"/>
      <c r="CK399" s="186"/>
      <c r="CL399" s="186"/>
      <c r="CM399" s="186"/>
      <c r="CN399" s="186"/>
      <c r="CO399" s="186"/>
      <c r="CP399" s="186"/>
      <c r="CQ399" s="186"/>
      <c r="CR399" s="186"/>
      <c r="CS399" s="178" t="s">
        <v>4597</v>
      </c>
      <c r="CT399" s="186"/>
      <c r="CU399" s="186"/>
      <c r="CV399" s="186"/>
      <c r="CW399" s="186"/>
      <c r="CX399" s="186"/>
      <c r="CY399" s="186"/>
      <c r="CZ399" s="186"/>
      <c r="DA399" s="186"/>
      <c r="DB399" s="186"/>
      <c r="DC399" s="186"/>
      <c r="DD399" s="186"/>
      <c r="DE399" s="186"/>
    </row>
    <row r="400" spans="34:109" ht="15" hidden="1" customHeight="1">
      <c r="AH400" s="184"/>
      <c r="AI400" s="184"/>
      <c r="AJ400" s="184"/>
      <c r="AK400" s="184"/>
      <c r="AL400" s="172" t="str">
        <f t="shared" si="18"/>
        <v/>
      </c>
      <c r="AM400" s="172" t="str">
        <f t="shared" si="19"/>
        <v/>
      </c>
      <c r="AN400" s="173" t="str">
        <f t="shared" si="20"/>
        <v/>
      </c>
      <c r="AO400" s="184"/>
      <c r="AP400" s="170">
        <v>398</v>
      </c>
      <c r="AQ400" s="185"/>
      <c r="AR400" s="185"/>
      <c r="AS400" s="185"/>
      <c r="AT400" s="185"/>
      <c r="AU400" s="185"/>
      <c r="AV400" s="185"/>
      <c r="AW400" s="185"/>
      <c r="AX400" s="185"/>
      <c r="AY400" s="185"/>
      <c r="AZ400" s="185"/>
      <c r="BA400" s="185"/>
      <c r="BB400" s="185"/>
      <c r="BC400" s="185"/>
      <c r="BD400" s="185"/>
      <c r="BE400" s="185"/>
      <c r="BF400" s="185"/>
      <c r="BG400" s="185"/>
      <c r="BH400" s="185"/>
      <c r="BI400" s="185"/>
      <c r="BJ400" s="176" t="s">
        <v>4598</v>
      </c>
      <c r="BK400" s="185"/>
      <c r="BL400" s="185"/>
      <c r="BM400" s="185"/>
      <c r="BN400" s="185"/>
      <c r="BO400" s="185"/>
      <c r="BP400" s="185"/>
      <c r="BQ400" s="185"/>
      <c r="BR400" s="185"/>
      <c r="BS400" s="185"/>
      <c r="BT400" s="185"/>
      <c r="BU400" s="185"/>
      <c r="BV400" s="185"/>
      <c r="BW400" s="184"/>
      <c r="BX400" s="184"/>
      <c r="BY400" s="184"/>
      <c r="BZ400" s="186"/>
      <c r="CA400" s="186"/>
      <c r="CB400" s="186"/>
      <c r="CC400" s="186"/>
      <c r="CD400" s="186"/>
      <c r="CE400" s="186"/>
      <c r="CF400" s="186"/>
      <c r="CG400" s="186"/>
      <c r="CH400" s="186"/>
      <c r="CI400" s="186"/>
      <c r="CJ400" s="186"/>
      <c r="CK400" s="186"/>
      <c r="CL400" s="186"/>
      <c r="CM400" s="186"/>
      <c r="CN400" s="186"/>
      <c r="CO400" s="186"/>
      <c r="CP400" s="186"/>
      <c r="CQ400" s="186"/>
      <c r="CR400" s="186"/>
      <c r="CS400" s="178" t="s">
        <v>4599</v>
      </c>
      <c r="CT400" s="186"/>
      <c r="CU400" s="186"/>
      <c r="CV400" s="186"/>
      <c r="CW400" s="186"/>
      <c r="CX400" s="186"/>
      <c r="CY400" s="186"/>
      <c r="CZ400" s="186"/>
      <c r="DA400" s="186"/>
      <c r="DB400" s="186"/>
      <c r="DC400" s="186"/>
      <c r="DD400" s="186"/>
      <c r="DE400" s="186"/>
    </row>
    <row r="401" spans="34:109" ht="15" hidden="1" customHeight="1">
      <c r="AH401" s="184"/>
      <c r="AI401" s="184"/>
      <c r="AJ401" s="184"/>
      <c r="AK401" s="184"/>
      <c r="AL401" s="172" t="str">
        <f t="shared" si="18"/>
        <v/>
      </c>
      <c r="AM401" s="172" t="str">
        <f t="shared" si="19"/>
        <v/>
      </c>
      <c r="AN401" s="173" t="str">
        <f t="shared" si="20"/>
        <v/>
      </c>
      <c r="AO401" s="184"/>
      <c r="AP401" s="170">
        <v>399</v>
      </c>
      <c r="AQ401" s="185"/>
      <c r="AR401" s="185"/>
      <c r="AS401" s="185"/>
      <c r="AT401" s="185"/>
      <c r="AU401" s="185"/>
      <c r="AV401" s="185"/>
      <c r="AW401" s="185"/>
      <c r="AX401" s="185"/>
      <c r="AY401" s="185"/>
      <c r="AZ401" s="185"/>
      <c r="BA401" s="185"/>
      <c r="BB401" s="185"/>
      <c r="BC401" s="185"/>
      <c r="BD401" s="185"/>
      <c r="BE401" s="185"/>
      <c r="BF401" s="185"/>
      <c r="BG401" s="185"/>
      <c r="BH401" s="185"/>
      <c r="BI401" s="185"/>
      <c r="BJ401" s="176" t="s">
        <v>4600</v>
      </c>
      <c r="BK401" s="185"/>
      <c r="BL401" s="185"/>
      <c r="BM401" s="185"/>
      <c r="BN401" s="185"/>
      <c r="BO401" s="185"/>
      <c r="BP401" s="185"/>
      <c r="BQ401" s="185"/>
      <c r="BR401" s="185"/>
      <c r="BS401" s="185"/>
      <c r="BT401" s="185"/>
      <c r="BU401" s="185"/>
      <c r="BV401" s="185"/>
      <c r="BW401" s="184"/>
      <c r="BX401" s="184"/>
      <c r="BY401" s="184"/>
      <c r="BZ401" s="186"/>
      <c r="CA401" s="186"/>
      <c r="CB401" s="186"/>
      <c r="CC401" s="186"/>
      <c r="CD401" s="186"/>
      <c r="CE401" s="186"/>
      <c r="CF401" s="186"/>
      <c r="CG401" s="186"/>
      <c r="CH401" s="186"/>
      <c r="CI401" s="186"/>
      <c r="CJ401" s="186"/>
      <c r="CK401" s="186"/>
      <c r="CL401" s="186"/>
      <c r="CM401" s="186"/>
      <c r="CN401" s="186"/>
      <c r="CO401" s="186"/>
      <c r="CP401" s="186"/>
      <c r="CQ401" s="186"/>
      <c r="CR401" s="186"/>
      <c r="CS401" s="178" t="s">
        <v>4601</v>
      </c>
      <c r="CT401" s="186"/>
      <c r="CU401" s="186"/>
      <c r="CV401" s="186"/>
      <c r="CW401" s="186"/>
      <c r="CX401" s="186"/>
      <c r="CY401" s="186"/>
      <c r="CZ401" s="186"/>
      <c r="DA401" s="186"/>
      <c r="DB401" s="186"/>
      <c r="DC401" s="186"/>
      <c r="DD401" s="186"/>
      <c r="DE401" s="186"/>
    </row>
    <row r="402" spans="34:109" ht="15" hidden="1" customHeight="1">
      <c r="AH402" s="184"/>
      <c r="AI402" s="184"/>
      <c r="AJ402" s="184"/>
      <c r="AK402" s="184"/>
      <c r="AL402" s="172" t="str">
        <f t="shared" si="18"/>
        <v/>
      </c>
      <c r="AM402" s="172" t="str">
        <f t="shared" si="19"/>
        <v/>
      </c>
      <c r="AN402" s="173" t="str">
        <f t="shared" si="20"/>
        <v/>
      </c>
      <c r="AO402" s="184"/>
      <c r="AP402" s="170">
        <v>400</v>
      </c>
      <c r="AQ402" s="185"/>
      <c r="AR402" s="185"/>
      <c r="AS402" s="185"/>
      <c r="AT402" s="185"/>
      <c r="AU402" s="185"/>
      <c r="AV402" s="185"/>
      <c r="AW402" s="185"/>
      <c r="AX402" s="185"/>
      <c r="AY402" s="185"/>
      <c r="AZ402" s="185"/>
      <c r="BA402" s="185"/>
      <c r="BB402" s="185"/>
      <c r="BC402" s="185"/>
      <c r="BD402" s="185"/>
      <c r="BE402" s="185"/>
      <c r="BF402" s="185"/>
      <c r="BG402" s="185"/>
      <c r="BH402" s="185"/>
      <c r="BI402" s="185"/>
      <c r="BJ402" s="176" t="s">
        <v>4602</v>
      </c>
      <c r="BK402" s="185"/>
      <c r="BL402" s="185"/>
      <c r="BM402" s="185"/>
      <c r="BN402" s="185"/>
      <c r="BO402" s="185"/>
      <c r="BP402" s="185"/>
      <c r="BQ402" s="185"/>
      <c r="BR402" s="185"/>
      <c r="BS402" s="185"/>
      <c r="BT402" s="185"/>
      <c r="BU402" s="185"/>
      <c r="BV402" s="185"/>
      <c r="BW402" s="184"/>
      <c r="BX402" s="184"/>
      <c r="BY402" s="184"/>
      <c r="BZ402" s="186"/>
      <c r="CA402" s="186"/>
      <c r="CB402" s="186"/>
      <c r="CC402" s="186"/>
      <c r="CD402" s="186"/>
      <c r="CE402" s="186"/>
      <c r="CF402" s="186"/>
      <c r="CG402" s="186"/>
      <c r="CH402" s="186"/>
      <c r="CI402" s="186"/>
      <c r="CJ402" s="186"/>
      <c r="CK402" s="186"/>
      <c r="CL402" s="186"/>
      <c r="CM402" s="186"/>
      <c r="CN402" s="186"/>
      <c r="CO402" s="186"/>
      <c r="CP402" s="186"/>
      <c r="CQ402" s="186"/>
      <c r="CR402" s="186"/>
      <c r="CS402" s="178" t="s">
        <v>4603</v>
      </c>
      <c r="CT402" s="186"/>
      <c r="CU402" s="186"/>
      <c r="CV402" s="186"/>
      <c r="CW402" s="186"/>
      <c r="CX402" s="186"/>
      <c r="CY402" s="186"/>
      <c r="CZ402" s="186"/>
      <c r="DA402" s="186"/>
      <c r="DB402" s="186"/>
      <c r="DC402" s="186"/>
      <c r="DD402" s="186"/>
      <c r="DE402" s="186"/>
    </row>
    <row r="403" spans="34:109" ht="15" hidden="1" customHeight="1">
      <c r="AH403" s="184"/>
      <c r="AI403" s="184"/>
      <c r="AJ403" s="184"/>
      <c r="AK403" s="184"/>
      <c r="AL403" s="172" t="str">
        <f t="shared" si="18"/>
        <v/>
      </c>
      <c r="AM403" s="172" t="str">
        <f t="shared" si="19"/>
        <v/>
      </c>
      <c r="AN403" s="173" t="str">
        <f t="shared" si="20"/>
        <v/>
      </c>
      <c r="AO403" s="184"/>
      <c r="AP403" s="170">
        <v>401</v>
      </c>
      <c r="AQ403" s="185"/>
      <c r="AR403" s="185"/>
      <c r="AS403" s="185"/>
      <c r="AT403" s="185"/>
      <c r="AU403" s="185"/>
      <c r="AV403" s="185"/>
      <c r="AW403" s="185"/>
      <c r="AX403" s="185"/>
      <c r="AY403" s="185"/>
      <c r="AZ403" s="185"/>
      <c r="BA403" s="185"/>
      <c r="BB403" s="185"/>
      <c r="BC403" s="185"/>
      <c r="BD403" s="185"/>
      <c r="BE403" s="185"/>
      <c r="BF403" s="185"/>
      <c r="BG403" s="185"/>
      <c r="BH403" s="185"/>
      <c r="BI403" s="185"/>
      <c r="BJ403" s="176" t="s">
        <v>4604</v>
      </c>
      <c r="BK403" s="185"/>
      <c r="BL403" s="185"/>
      <c r="BM403" s="185"/>
      <c r="BN403" s="185"/>
      <c r="BO403" s="185"/>
      <c r="BP403" s="185"/>
      <c r="BQ403" s="185"/>
      <c r="BR403" s="185"/>
      <c r="BS403" s="185"/>
      <c r="BT403" s="185"/>
      <c r="BU403" s="185"/>
      <c r="BV403" s="185"/>
      <c r="BW403" s="184"/>
      <c r="BX403" s="184"/>
      <c r="BY403" s="184"/>
      <c r="BZ403" s="186"/>
      <c r="CA403" s="186"/>
      <c r="CB403" s="186"/>
      <c r="CC403" s="186"/>
      <c r="CD403" s="186"/>
      <c r="CE403" s="186"/>
      <c r="CF403" s="186"/>
      <c r="CG403" s="186"/>
      <c r="CH403" s="186"/>
      <c r="CI403" s="186"/>
      <c r="CJ403" s="186"/>
      <c r="CK403" s="186"/>
      <c r="CL403" s="186"/>
      <c r="CM403" s="186"/>
      <c r="CN403" s="186"/>
      <c r="CO403" s="186"/>
      <c r="CP403" s="186"/>
      <c r="CQ403" s="186"/>
      <c r="CR403" s="186"/>
      <c r="CS403" s="178" t="s">
        <v>4605</v>
      </c>
      <c r="CT403" s="186"/>
      <c r="CU403" s="186"/>
      <c r="CV403" s="186"/>
      <c r="CW403" s="186"/>
      <c r="CX403" s="186"/>
      <c r="CY403" s="186"/>
      <c r="CZ403" s="186"/>
      <c r="DA403" s="186"/>
      <c r="DB403" s="186"/>
      <c r="DC403" s="186"/>
      <c r="DD403" s="186"/>
      <c r="DE403" s="186"/>
    </row>
    <row r="404" spans="34:109" ht="15" hidden="1" customHeight="1">
      <c r="AH404" s="184"/>
      <c r="AI404" s="184"/>
      <c r="AJ404" s="184"/>
      <c r="AK404" s="184"/>
      <c r="AL404" s="172" t="str">
        <f t="shared" si="18"/>
        <v/>
      </c>
      <c r="AM404" s="172" t="str">
        <f t="shared" si="19"/>
        <v/>
      </c>
      <c r="AN404" s="173" t="str">
        <f t="shared" si="20"/>
        <v/>
      </c>
      <c r="AO404" s="184"/>
      <c r="AP404" s="170">
        <v>402</v>
      </c>
      <c r="AQ404" s="185"/>
      <c r="AR404" s="185"/>
      <c r="AS404" s="185"/>
      <c r="AT404" s="185"/>
      <c r="AU404" s="185"/>
      <c r="AV404" s="185"/>
      <c r="AW404" s="185"/>
      <c r="AX404" s="185"/>
      <c r="AY404" s="185"/>
      <c r="AZ404" s="185"/>
      <c r="BA404" s="185"/>
      <c r="BB404" s="185"/>
      <c r="BC404" s="185"/>
      <c r="BD404" s="185"/>
      <c r="BE404" s="185"/>
      <c r="BF404" s="185"/>
      <c r="BG404" s="185"/>
      <c r="BH404" s="185"/>
      <c r="BI404" s="185"/>
      <c r="BJ404" s="176" t="s">
        <v>4606</v>
      </c>
      <c r="BK404" s="185"/>
      <c r="BL404" s="185"/>
      <c r="BM404" s="185"/>
      <c r="BN404" s="185"/>
      <c r="BO404" s="185"/>
      <c r="BP404" s="185"/>
      <c r="BQ404" s="185"/>
      <c r="BR404" s="185"/>
      <c r="BS404" s="185"/>
      <c r="BT404" s="185"/>
      <c r="BU404" s="185"/>
      <c r="BV404" s="185"/>
      <c r="BW404" s="184"/>
      <c r="BX404" s="184"/>
      <c r="BY404" s="184"/>
      <c r="BZ404" s="186"/>
      <c r="CA404" s="186"/>
      <c r="CB404" s="186"/>
      <c r="CC404" s="186"/>
      <c r="CD404" s="186"/>
      <c r="CE404" s="186"/>
      <c r="CF404" s="186"/>
      <c r="CG404" s="186"/>
      <c r="CH404" s="186"/>
      <c r="CI404" s="186"/>
      <c r="CJ404" s="186"/>
      <c r="CK404" s="186"/>
      <c r="CL404" s="186"/>
      <c r="CM404" s="186"/>
      <c r="CN404" s="186"/>
      <c r="CO404" s="186"/>
      <c r="CP404" s="186"/>
      <c r="CQ404" s="186"/>
      <c r="CR404" s="186"/>
      <c r="CS404" s="178" t="s">
        <v>4607</v>
      </c>
      <c r="CT404" s="186"/>
      <c r="CU404" s="186"/>
      <c r="CV404" s="186"/>
      <c r="CW404" s="186"/>
      <c r="CX404" s="186"/>
      <c r="CY404" s="186"/>
      <c r="CZ404" s="186"/>
      <c r="DA404" s="186"/>
      <c r="DB404" s="186"/>
      <c r="DC404" s="186"/>
      <c r="DD404" s="186"/>
      <c r="DE404" s="186"/>
    </row>
    <row r="405" spans="34:109" ht="15" hidden="1" customHeight="1">
      <c r="AH405" s="184"/>
      <c r="AI405" s="184"/>
      <c r="AJ405" s="184"/>
      <c r="AK405" s="184"/>
      <c r="AL405" s="172" t="str">
        <f t="shared" si="18"/>
        <v/>
      </c>
      <c r="AM405" s="172" t="str">
        <f t="shared" si="19"/>
        <v/>
      </c>
      <c r="AN405" s="173" t="str">
        <f t="shared" si="20"/>
        <v/>
      </c>
      <c r="AO405" s="184"/>
      <c r="AP405" s="170">
        <v>403</v>
      </c>
      <c r="AQ405" s="185"/>
      <c r="AR405" s="185"/>
      <c r="AS405" s="185"/>
      <c r="AT405" s="185"/>
      <c r="AU405" s="185"/>
      <c r="AV405" s="185"/>
      <c r="AW405" s="185"/>
      <c r="AX405" s="185"/>
      <c r="AY405" s="185"/>
      <c r="AZ405" s="185"/>
      <c r="BA405" s="185"/>
      <c r="BB405" s="185"/>
      <c r="BC405" s="185"/>
      <c r="BD405" s="185"/>
      <c r="BE405" s="185"/>
      <c r="BF405" s="185"/>
      <c r="BG405" s="185"/>
      <c r="BH405" s="185"/>
      <c r="BI405" s="185"/>
      <c r="BJ405" s="176" t="s">
        <v>4608</v>
      </c>
      <c r="BK405" s="185"/>
      <c r="BL405" s="185"/>
      <c r="BM405" s="185"/>
      <c r="BN405" s="185"/>
      <c r="BO405" s="185"/>
      <c r="BP405" s="185"/>
      <c r="BQ405" s="185"/>
      <c r="BR405" s="185"/>
      <c r="BS405" s="185"/>
      <c r="BT405" s="185"/>
      <c r="BU405" s="185"/>
      <c r="BV405" s="185"/>
      <c r="BW405" s="184"/>
      <c r="BX405" s="184"/>
      <c r="BY405" s="184"/>
      <c r="BZ405" s="186"/>
      <c r="CA405" s="186"/>
      <c r="CB405" s="186"/>
      <c r="CC405" s="186"/>
      <c r="CD405" s="186"/>
      <c r="CE405" s="186"/>
      <c r="CF405" s="186"/>
      <c r="CG405" s="186"/>
      <c r="CH405" s="186"/>
      <c r="CI405" s="186"/>
      <c r="CJ405" s="186"/>
      <c r="CK405" s="186"/>
      <c r="CL405" s="186"/>
      <c r="CM405" s="186"/>
      <c r="CN405" s="186"/>
      <c r="CO405" s="186"/>
      <c r="CP405" s="186"/>
      <c r="CQ405" s="186"/>
      <c r="CR405" s="186"/>
      <c r="CS405" s="178" t="s">
        <v>4609</v>
      </c>
      <c r="CT405" s="186"/>
      <c r="CU405" s="186"/>
      <c r="CV405" s="186"/>
      <c r="CW405" s="186"/>
      <c r="CX405" s="186"/>
      <c r="CY405" s="186"/>
      <c r="CZ405" s="186"/>
      <c r="DA405" s="186"/>
      <c r="DB405" s="186"/>
      <c r="DC405" s="186"/>
      <c r="DD405" s="186"/>
      <c r="DE405" s="186"/>
    </row>
    <row r="406" spans="34:109" ht="15" hidden="1" customHeight="1">
      <c r="AH406" s="184"/>
      <c r="AI406" s="184"/>
      <c r="AJ406" s="184"/>
      <c r="AK406" s="184"/>
      <c r="AL406" s="172" t="str">
        <f t="shared" si="18"/>
        <v/>
      </c>
      <c r="AM406" s="172" t="str">
        <f t="shared" si="19"/>
        <v/>
      </c>
      <c r="AN406" s="173" t="str">
        <f t="shared" si="20"/>
        <v/>
      </c>
      <c r="AO406" s="184"/>
      <c r="AP406" s="170">
        <v>404</v>
      </c>
      <c r="AQ406" s="185"/>
      <c r="AR406" s="185"/>
      <c r="AS406" s="185"/>
      <c r="AT406" s="185"/>
      <c r="AU406" s="185"/>
      <c r="AV406" s="185"/>
      <c r="AW406" s="185"/>
      <c r="AX406" s="185"/>
      <c r="AY406" s="185"/>
      <c r="AZ406" s="185"/>
      <c r="BA406" s="185"/>
      <c r="BB406" s="185"/>
      <c r="BC406" s="185"/>
      <c r="BD406" s="185"/>
      <c r="BE406" s="185"/>
      <c r="BF406" s="185"/>
      <c r="BG406" s="185"/>
      <c r="BH406" s="185"/>
      <c r="BI406" s="185"/>
      <c r="BJ406" s="176" t="s">
        <v>4610</v>
      </c>
      <c r="BK406" s="185"/>
      <c r="BL406" s="185"/>
      <c r="BM406" s="185"/>
      <c r="BN406" s="185"/>
      <c r="BO406" s="185"/>
      <c r="BP406" s="185"/>
      <c r="BQ406" s="185"/>
      <c r="BR406" s="185"/>
      <c r="BS406" s="185"/>
      <c r="BT406" s="185"/>
      <c r="BU406" s="185"/>
      <c r="BV406" s="185"/>
      <c r="BW406" s="184"/>
      <c r="BX406" s="184"/>
      <c r="BY406" s="184"/>
      <c r="BZ406" s="186"/>
      <c r="CA406" s="186"/>
      <c r="CB406" s="186"/>
      <c r="CC406" s="186"/>
      <c r="CD406" s="186"/>
      <c r="CE406" s="186"/>
      <c r="CF406" s="186"/>
      <c r="CG406" s="186"/>
      <c r="CH406" s="186"/>
      <c r="CI406" s="186"/>
      <c r="CJ406" s="186"/>
      <c r="CK406" s="186"/>
      <c r="CL406" s="186"/>
      <c r="CM406" s="186"/>
      <c r="CN406" s="186"/>
      <c r="CO406" s="186"/>
      <c r="CP406" s="186"/>
      <c r="CQ406" s="186"/>
      <c r="CR406" s="186"/>
      <c r="CS406" s="178" t="s">
        <v>4611</v>
      </c>
      <c r="CT406" s="186"/>
      <c r="CU406" s="186"/>
      <c r="CV406" s="186"/>
      <c r="CW406" s="186"/>
      <c r="CX406" s="186"/>
      <c r="CY406" s="186"/>
      <c r="CZ406" s="186"/>
      <c r="DA406" s="186"/>
      <c r="DB406" s="186"/>
      <c r="DC406" s="186"/>
      <c r="DD406" s="186"/>
      <c r="DE406" s="186"/>
    </row>
    <row r="407" spans="34:109" ht="15" hidden="1" customHeight="1">
      <c r="AH407" s="184"/>
      <c r="AI407" s="184"/>
      <c r="AJ407" s="184"/>
      <c r="AK407" s="184"/>
      <c r="AL407" s="172" t="str">
        <f t="shared" si="18"/>
        <v/>
      </c>
      <c r="AM407" s="172" t="str">
        <f t="shared" si="19"/>
        <v/>
      </c>
      <c r="AN407" s="173" t="str">
        <f t="shared" si="20"/>
        <v/>
      </c>
      <c r="AO407" s="184"/>
      <c r="AP407" s="170">
        <v>405</v>
      </c>
      <c r="AQ407" s="185"/>
      <c r="AR407" s="185"/>
      <c r="AS407" s="185"/>
      <c r="AT407" s="185"/>
      <c r="AU407" s="185"/>
      <c r="AV407" s="185"/>
      <c r="AW407" s="185"/>
      <c r="AX407" s="185"/>
      <c r="AY407" s="185"/>
      <c r="AZ407" s="185"/>
      <c r="BA407" s="185"/>
      <c r="BB407" s="185"/>
      <c r="BC407" s="185"/>
      <c r="BD407" s="185"/>
      <c r="BE407" s="185"/>
      <c r="BF407" s="185"/>
      <c r="BG407" s="185"/>
      <c r="BH407" s="185"/>
      <c r="BI407" s="185"/>
      <c r="BJ407" s="176" t="s">
        <v>4612</v>
      </c>
      <c r="BK407" s="185"/>
      <c r="BL407" s="185"/>
      <c r="BM407" s="185"/>
      <c r="BN407" s="185"/>
      <c r="BO407" s="185"/>
      <c r="BP407" s="185"/>
      <c r="BQ407" s="185"/>
      <c r="BR407" s="185"/>
      <c r="BS407" s="185"/>
      <c r="BT407" s="185"/>
      <c r="BU407" s="185"/>
      <c r="BV407" s="185"/>
      <c r="BW407" s="184"/>
      <c r="BX407" s="184"/>
      <c r="BY407" s="184"/>
      <c r="BZ407" s="186"/>
      <c r="CA407" s="186"/>
      <c r="CB407" s="186"/>
      <c r="CC407" s="186"/>
      <c r="CD407" s="186"/>
      <c r="CE407" s="186"/>
      <c r="CF407" s="186"/>
      <c r="CG407" s="186"/>
      <c r="CH407" s="186"/>
      <c r="CI407" s="186"/>
      <c r="CJ407" s="186"/>
      <c r="CK407" s="186"/>
      <c r="CL407" s="186"/>
      <c r="CM407" s="186"/>
      <c r="CN407" s="186"/>
      <c r="CO407" s="186"/>
      <c r="CP407" s="186"/>
      <c r="CQ407" s="186"/>
      <c r="CR407" s="186"/>
      <c r="CS407" s="178" t="s">
        <v>4613</v>
      </c>
      <c r="CT407" s="186"/>
      <c r="CU407" s="186"/>
      <c r="CV407" s="186"/>
      <c r="CW407" s="186"/>
      <c r="CX407" s="186"/>
      <c r="CY407" s="186"/>
      <c r="CZ407" s="186"/>
      <c r="DA407" s="186"/>
      <c r="DB407" s="186"/>
      <c r="DC407" s="186"/>
      <c r="DD407" s="186"/>
      <c r="DE407" s="186"/>
    </row>
    <row r="408" spans="34:109" ht="15" hidden="1" customHeight="1">
      <c r="AH408" s="184"/>
      <c r="AI408" s="184"/>
      <c r="AJ408" s="184"/>
      <c r="AK408" s="184"/>
      <c r="AL408" s="172" t="str">
        <f t="shared" si="18"/>
        <v/>
      </c>
      <c r="AM408" s="172" t="str">
        <f t="shared" si="19"/>
        <v/>
      </c>
      <c r="AN408" s="173" t="str">
        <f t="shared" si="20"/>
        <v/>
      </c>
      <c r="AO408" s="184"/>
      <c r="AP408" s="170">
        <v>406</v>
      </c>
      <c r="AQ408" s="185"/>
      <c r="AR408" s="185"/>
      <c r="AS408" s="185"/>
      <c r="AT408" s="185"/>
      <c r="AU408" s="185"/>
      <c r="AV408" s="185"/>
      <c r="AW408" s="185"/>
      <c r="AX408" s="185"/>
      <c r="AY408" s="185"/>
      <c r="AZ408" s="185"/>
      <c r="BA408" s="185"/>
      <c r="BB408" s="185"/>
      <c r="BC408" s="185"/>
      <c r="BD408" s="185"/>
      <c r="BE408" s="185"/>
      <c r="BF408" s="185"/>
      <c r="BG408" s="185"/>
      <c r="BH408" s="185"/>
      <c r="BI408" s="185"/>
      <c r="BJ408" s="176" t="s">
        <v>4614</v>
      </c>
      <c r="BK408" s="185"/>
      <c r="BL408" s="185"/>
      <c r="BM408" s="185"/>
      <c r="BN408" s="185"/>
      <c r="BO408" s="185"/>
      <c r="BP408" s="185"/>
      <c r="BQ408" s="185"/>
      <c r="BR408" s="185"/>
      <c r="BS408" s="185"/>
      <c r="BT408" s="185"/>
      <c r="BU408" s="185"/>
      <c r="BV408" s="185"/>
      <c r="BW408" s="184"/>
      <c r="BX408" s="184"/>
      <c r="BY408" s="184"/>
      <c r="BZ408" s="186"/>
      <c r="CA408" s="186"/>
      <c r="CB408" s="186"/>
      <c r="CC408" s="186"/>
      <c r="CD408" s="186"/>
      <c r="CE408" s="186"/>
      <c r="CF408" s="186"/>
      <c r="CG408" s="186"/>
      <c r="CH408" s="186"/>
      <c r="CI408" s="186"/>
      <c r="CJ408" s="186"/>
      <c r="CK408" s="186"/>
      <c r="CL408" s="186"/>
      <c r="CM408" s="186"/>
      <c r="CN408" s="186"/>
      <c r="CO408" s="186"/>
      <c r="CP408" s="186"/>
      <c r="CQ408" s="186"/>
      <c r="CR408" s="186"/>
      <c r="CS408" s="178" t="s">
        <v>4615</v>
      </c>
      <c r="CT408" s="186"/>
      <c r="CU408" s="186"/>
      <c r="CV408" s="186"/>
      <c r="CW408" s="186"/>
      <c r="CX408" s="186"/>
      <c r="CY408" s="186"/>
      <c r="CZ408" s="186"/>
      <c r="DA408" s="186"/>
      <c r="DB408" s="186"/>
      <c r="DC408" s="186"/>
      <c r="DD408" s="186"/>
      <c r="DE408" s="186"/>
    </row>
    <row r="409" spans="34:109" ht="15" hidden="1" customHeight="1">
      <c r="AH409" s="184"/>
      <c r="AI409" s="184"/>
      <c r="AJ409" s="184"/>
      <c r="AK409" s="184"/>
      <c r="AL409" s="172" t="str">
        <f t="shared" si="18"/>
        <v/>
      </c>
      <c r="AM409" s="172" t="str">
        <f t="shared" si="19"/>
        <v/>
      </c>
      <c r="AN409" s="173" t="str">
        <f t="shared" si="20"/>
        <v/>
      </c>
      <c r="AO409" s="184"/>
      <c r="AP409" s="170">
        <v>407</v>
      </c>
      <c r="AQ409" s="185"/>
      <c r="AR409" s="185"/>
      <c r="AS409" s="185"/>
      <c r="AT409" s="185"/>
      <c r="AU409" s="185"/>
      <c r="AV409" s="185"/>
      <c r="AW409" s="185"/>
      <c r="AX409" s="185"/>
      <c r="AY409" s="185"/>
      <c r="AZ409" s="185"/>
      <c r="BA409" s="185"/>
      <c r="BB409" s="185"/>
      <c r="BC409" s="185"/>
      <c r="BD409" s="185"/>
      <c r="BE409" s="185"/>
      <c r="BF409" s="185"/>
      <c r="BG409" s="185"/>
      <c r="BH409" s="185"/>
      <c r="BI409" s="185"/>
      <c r="BJ409" s="176" t="s">
        <v>4616</v>
      </c>
      <c r="BK409" s="185"/>
      <c r="BL409" s="185"/>
      <c r="BM409" s="185"/>
      <c r="BN409" s="185"/>
      <c r="BO409" s="185"/>
      <c r="BP409" s="185"/>
      <c r="BQ409" s="185"/>
      <c r="BR409" s="185"/>
      <c r="BS409" s="185"/>
      <c r="BT409" s="185"/>
      <c r="BU409" s="185"/>
      <c r="BV409" s="185"/>
      <c r="BW409" s="184"/>
      <c r="BX409" s="184"/>
      <c r="BY409" s="184"/>
      <c r="BZ409" s="186"/>
      <c r="CA409" s="186"/>
      <c r="CB409" s="186"/>
      <c r="CC409" s="186"/>
      <c r="CD409" s="186"/>
      <c r="CE409" s="186"/>
      <c r="CF409" s="186"/>
      <c r="CG409" s="186"/>
      <c r="CH409" s="186"/>
      <c r="CI409" s="186"/>
      <c r="CJ409" s="186"/>
      <c r="CK409" s="186"/>
      <c r="CL409" s="186"/>
      <c r="CM409" s="186"/>
      <c r="CN409" s="186"/>
      <c r="CO409" s="186"/>
      <c r="CP409" s="186"/>
      <c r="CQ409" s="186"/>
      <c r="CR409" s="186"/>
      <c r="CS409" s="178" t="s">
        <v>4617</v>
      </c>
      <c r="CT409" s="186"/>
      <c r="CU409" s="186"/>
      <c r="CV409" s="186"/>
      <c r="CW409" s="186"/>
      <c r="CX409" s="186"/>
      <c r="CY409" s="186"/>
      <c r="CZ409" s="186"/>
      <c r="DA409" s="186"/>
      <c r="DB409" s="186"/>
      <c r="DC409" s="186"/>
      <c r="DD409" s="186"/>
      <c r="DE409" s="186"/>
    </row>
    <row r="410" spans="34:109" ht="15" hidden="1" customHeight="1">
      <c r="AH410" s="184"/>
      <c r="AI410" s="184"/>
      <c r="AJ410" s="184"/>
      <c r="AK410" s="184"/>
      <c r="AL410" s="172" t="str">
        <f t="shared" si="18"/>
        <v/>
      </c>
      <c r="AM410" s="172" t="str">
        <f t="shared" si="19"/>
        <v/>
      </c>
      <c r="AN410" s="173" t="str">
        <f t="shared" si="20"/>
        <v/>
      </c>
      <c r="AO410" s="184"/>
      <c r="AP410" s="170">
        <v>408</v>
      </c>
      <c r="AQ410" s="185"/>
      <c r="AR410" s="185"/>
      <c r="AS410" s="185"/>
      <c r="AT410" s="185"/>
      <c r="AU410" s="185"/>
      <c r="AV410" s="185"/>
      <c r="AW410" s="185"/>
      <c r="AX410" s="185"/>
      <c r="AY410" s="185"/>
      <c r="AZ410" s="185"/>
      <c r="BA410" s="185"/>
      <c r="BB410" s="185"/>
      <c r="BC410" s="185"/>
      <c r="BD410" s="185"/>
      <c r="BE410" s="185"/>
      <c r="BF410" s="185"/>
      <c r="BG410" s="185"/>
      <c r="BH410" s="185"/>
      <c r="BI410" s="185"/>
      <c r="BJ410" s="176" t="s">
        <v>4618</v>
      </c>
      <c r="BK410" s="185"/>
      <c r="BL410" s="185"/>
      <c r="BM410" s="185"/>
      <c r="BN410" s="185"/>
      <c r="BO410" s="185"/>
      <c r="BP410" s="185"/>
      <c r="BQ410" s="185"/>
      <c r="BR410" s="185"/>
      <c r="BS410" s="185"/>
      <c r="BT410" s="185"/>
      <c r="BU410" s="185"/>
      <c r="BV410" s="185"/>
      <c r="BW410" s="184"/>
      <c r="BX410" s="184"/>
      <c r="BY410" s="184"/>
      <c r="BZ410" s="186"/>
      <c r="CA410" s="186"/>
      <c r="CB410" s="186"/>
      <c r="CC410" s="186"/>
      <c r="CD410" s="186"/>
      <c r="CE410" s="186"/>
      <c r="CF410" s="186"/>
      <c r="CG410" s="186"/>
      <c r="CH410" s="186"/>
      <c r="CI410" s="186"/>
      <c r="CJ410" s="186"/>
      <c r="CK410" s="186"/>
      <c r="CL410" s="186"/>
      <c r="CM410" s="186"/>
      <c r="CN410" s="186"/>
      <c r="CO410" s="186"/>
      <c r="CP410" s="186"/>
      <c r="CQ410" s="186"/>
      <c r="CR410" s="186"/>
      <c r="CS410" s="178" t="s">
        <v>4619</v>
      </c>
      <c r="CT410" s="186"/>
      <c r="CU410" s="186"/>
      <c r="CV410" s="186"/>
      <c r="CW410" s="186"/>
      <c r="CX410" s="186"/>
      <c r="CY410" s="186"/>
      <c r="CZ410" s="186"/>
      <c r="DA410" s="186"/>
      <c r="DB410" s="186"/>
      <c r="DC410" s="186"/>
      <c r="DD410" s="186"/>
      <c r="DE410" s="186"/>
    </row>
    <row r="411" spans="34:109" ht="15" hidden="1" customHeight="1">
      <c r="AH411" s="184"/>
      <c r="AI411" s="184"/>
      <c r="AJ411" s="184"/>
      <c r="AK411" s="184"/>
      <c r="AL411" s="172" t="str">
        <f t="shared" si="18"/>
        <v/>
      </c>
      <c r="AM411" s="172" t="str">
        <f t="shared" si="19"/>
        <v/>
      </c>
      <c r="AN411" s="173" t="str">
        <f t="shared" si="20"/>
        <v/>
      </c>
      <c r="AO411" s="184"/>
      <c r="AP411" s="170">
        <v>409</v>
      </c>
      <c r="AQ411" s="185"/>
      <c r="AR411" s="185"/>
      <c r="AS411" s="185"/>
      <c r="AT411" s="185"/>
      <c r="AU411" s="185"/>
      <c r="AV411" s="185"/>
      <c r="AW411" s="185"/>
      <c r="AX411" s="185"/>
      <c r="AY411" s="185"/>
      <c r="AZ411" s="185"/>
      <c r="BA411" s="185"/>
      <c r="BB411" s="185"/>
      <c r="BC411" s="185"/>
      <c r="BD411" s="185"/>
      <c r="BE411" s="185"/>
      <c r="BF411" s="185"/>
      <c r="BG411" s="185"/>
      <c r="BH411" s="185"/>
      <c r="BI411" s="185"/>
      <c r="BJ411" s="176" t="s">
        <v>4620</v>
      </c>
      <c r="BK411" s="185"/>
      <c r="BL411" s="185"/>
      <c r="BM411" s="185"/>
      <c r="BN411" s="185"/>
      <c r="BO411" s="185"/>
      <c r="BP411" s="185"/>
      <c r="BQ411" s="185"/>
      <c r="BR411" s="185"/>
      <c r="BS411" s="185"/>
      <c r="BT411" s="185"/>
      <c r="BU411" s="185"/>
      <c r="BV411" s="185"/>
      <c r="BW411" s="184"/>
      <c r="BX411" s="184"/>
      <c r="BY411" s="184"/>
      <c r="BZ411" s="186"/>
      <c r="CA411" s="186"/>
      <c r="CB411" s="186"/>
      <c r="CC411" s="186"/>
      <c r="CD411" s="186"/>
      <c r="CE411" s="186"/>
      <c r="CF411" s="186"/>
      <c r="CG411" s="186"/>
      <c r="CH411" s="186"/>
      <c r="CI411" s="186"/>
      <c r="CJ411" s="186"/>
      <c r="CK411" s="186"/>
      <c r="CL411" s="186"/>
      <c r="CM411" s="186"/>
      <c r="CN411" s="186"/>
      <c r="CO411" s="186"/>
      <c r="CP411" s="186"/>
      <c r="CQ411" s="186"/>
      <c r="CR411" s="186"/>
      <c r="CS411" s="178" t="s">
        <v>4621</v>
      </c>
      <c r="CT411" s="186"/>
      <c r="CU411" s="186"/>
      <c r="CV411" s="186"/>
      <c r="CW411" s="186"/>
      <c r="CX411" s="186"/>
      <c r="CY411" s="186"/>
      <c r="CZ411" s="186"/>
      <c r="DA411" s="186"/>
      <c r="DB411" s="186"/>
      <c r="DC411" s="186"/>
      <c r="DD411" s="186"/>
      <c r="DE411" s="186"/>
    </row>
    <row r="412" spans="34:109" ht="15" hidden="1" customHeight="1">
      <c r="AH412" s="184"/>
      <c r="AI412" s="184"/>
      <c r="AJ412" s="184"/>
      <c r="AK412" s="184"/>
      <c r="AL412" s="172" t="str">
        <f t="shared" si="18"/>
        <v/>
      </c>
      <c r="AM412" s="172" t="str">
        <f t="shared" si="19"/>
        <v/>
      </c>
      <c r="AN412" s="173" t="str">
        <f t="shared" si="20"/>
        <v/>
      </c>
      <c r="AO412" s="184"/>
      <c r="AP412" s="170">
        <v>410</v>
      </c>
      <c r="AQ412" s="185"/>
      <c r="AR412" s="185"/>
      <c r="AS412" s="185"/>
      <c r="AT412" s="185"/>
      <c r="AU412" s="185"/>
      <c r="AV412" s="185"/>
      <c r="AW412" s="185"/>
      <c r="AX412" s="185"/>
      <c r="AY412" s="185"/>
      <c r="AZ412" s="185"/>
      <c r="BA412" s="185"/>
      <c r="BB412" s="185"/>
      <c r="BC412" s="185"/>
      <c r="BD412" s="185"/>
      <c r="BE412" s="185"/>
      <c r="BF412" s="185"/>
      <c r="BG412" s="185"/>
      <c r="BH412" s="185"/>
      <c r="BI412" s="185"/>
      <c r="BJ412" s="176" t="s">
        <v>4622</v>
      </c>
      <c r="BK412" s="185"/>
      <c r="BL412" s="185"/>
      <c r="BM412" s="185"/>
      <c r="BN412" s="185"/>
      <c r="BO412" s="185"/>
      <c r="BP412" s="185"/>
      <c r="BQ412" s="185"/>
      <c r="BR412" s="185"/>
      <c r="BS412" s="185"/>
      <c r="BT412" s="185"/>
      <c r="BU412" s="185"/>
      <c r="BV412" s="185"/>
      <c r="BW412" s="184"/>
      <c r="BX412" s="184"/>
      <c r="BY412" s="184"/>
      <c r="BZ412" s="186"/>
      <c r="CA412" s="186"/>
      <c r="CB412" s="186"/>
      <c r="CC412" s="186"/>
      <c r="CD412" s="186"/>
      <c r="CE412" s="186"/>
      <c r="CF412" s="186"/>
      <c r="CG412" s="186"/>
      <c r="CH412" s="186"/>
      <c r="CI412" s="186"/>
      <c r="CJ412" s="186"/>
      <c r="CK412" s="186"/>
      <c r="CL412" s="186"/>
      <c r="CM412" s="186"/>
      <c r="CN412" s="186"/>
      <c r="CO412" s="186"/>
      <c r="CP412" s="186"/>
      <c r="CQ412" s="186"/>
      <c r="CR412" s="186"/>
      <c r="CS412" s="178" t="s">
        <v>4623</v>
      </c>
      <c r="CT412" s="186"/>
      <c r="CU412" s="186"/>
      <c r="CV412" s="186"/>
      <c r="CW412" s="186"/>
      <c r="CX412" s="186"/>
      <c r="CY412" s="186"/>
      <c r="CZ412" s="186"/>
      <c r="DA412" s="186"/>
      <c r="DB412" s="186"/>
      <c r="DC412" s="186"/>
      <c r="DD412" s="186"/>
      <c r="DE412" s="186"/>
    </row>
    <row r="413" spans="34:109" ht="15" hidden="1" customHeight="1">
      <c r="AH413" s="184"/>
      <c r="AI413" s="184"/>
      <c r="AJ413" s="184"/>
      <c r="AK413" s="184"/>
      <c r="AL413" s="172" t="str">
        <f t="shared" si="18"/>
        <v/>
      </c>
      <c r="AM413" s="172" t="str">
        <f t="shared" si="19"/>
        <v/>
      </c>
      <c r="AN413" s="173" t="str">
        <f t="shared" si="20"/>
        <v/>
      </c>
      <c r="AO413" s="184"/>
      <c r="AP413" s="170">
        <v>411</v>
      </c>
      <c r="AQ413" s="185"/>
      <c r="AR413" s="185"/>
      <c r="AS413" s="185"/>
      <c r="AT413" s="185"/>
      <c r="AU413" s="185"/>
      <c r="AV413" s="185"/>
      <c r="AW413" s="185"/>
      <c r="AX413" s="185"/>
      <c r="AY413" s="185"/>
      <c r="AZ413" s="185"/>
      <c r="BA413" s="185"/>
      <c r="BB413" s="185"/>
      <c r="BC413" s="185"/>
      <c r="BD413" s="185"/>
      <c r="BE413" s="185"/>
      <c r="BF413" s="185"/>
      <c r="BG413" s="185"/>
      <c r="BH413" s="185"/>
      <c r="BI413" s="185"/>
      <c r="BJ413" s="176" t="s">
        <v>4624</v>
      </c>
      <c r="BK413" s="185"/>
      <c r="BL413" s="185"/>
      <c r="BM413" s="185"/>
      <c r="BN413" s="185"/>
      <c r="BO413" s="185"/>
      <c r="BP413" s="185"/>
      <c r="BQ413" s="185"/>
      <c r="BR413" s="185"/>
      <c r="BS413" s="185"/>
      <c r="BT413" s="185"/>
      <c r="BU413" s="185"/>
      <c r="BV413" s="185"/>
      <c r="BW413" s="184"/>
      <c r="BX413" s="184"/>
      <c r="BY413" s="184"/>
      <c r="BZ413" s="186"/>
      <c r="CA413" s="186"/>
      <c r="CB413" s="186"/>
      <c r="CC413" s="186"/>
      <c r="CD413" s="186"/>
      <c r="CE413" s="186"/>
      <c r="CF413" s="186"/>
      <c r="CG413" s="186"/>
      <c r="CH413" s="186"/>
      <c r="CI413" s="186"/>
      <c r="CJ413" s="186"/>
      <c r="CK413" s="186"/>
      <c r="CL413" s="186"/>
      <c r="CM413" s="186"/>
      <c r="CN413" s="186"/>
      <c r="CO413" s="186"/>
      <c r="CP413" s="186"/>
      <c r="CQ413" s="186"/>
      <c r="CR413" s="186"/>
      <c r="CS413" s="178" t="s">
        <v>4625</v>
      </c>
      <c r="CT413" s="186"/>
      <c r="CU413" s="186"/>
      <c r="CV413" s="186"/>
      <c r="CW413" s="186"/>
      <c r="CX413" s="186"/>
      <c r="CY413" s="186"/>
      <c r="CZ413" s="186"/>
      <c r="DA413" s="186"/>
      <c r="DB413" s="186"/>
      <c r="DC413" s="186"/>
      <c r="DD413" s="186"/>
      <c r="DE413" s="186"/>
    </row>
    <row r="414" spans="34:109" ht="15" hidden="1" customHeight="1">
      <c r="AH414" s="184"/>
      <c r="AI414" s="184"/>
      <c r="AJ414" s="184"/>
      <c r="AK414" s="184"/>
      <c r="AL414" s="172" t="str">
        <f t="shared" si="18"/>
        <v/>
      </c>
      <c r="AM414" s="172" t="str">
        <f t="shared" si="19"/>
        <v/>
      </c>
      <c r="AN414" s="173" t="str">
        <f t="shared" si="20"/>
        <v/>
      </c>
      <c r="AO414" s="184"/>
      <c r="AP414" s="170">
        <v>412</v>
      </c>
      <c r="AQ414" s="185"/>
      <c r="AR414" s="185"/>
      <c r="AS414" s="185"/>
      <c r="AT414" s="185"/>
      <c r="AU414" s="185"/>
      <c r="AV414" s="185"/>
      <c r="AW414" s="185"/>
      <c r="AX414" s="185"/>
      <c r="AY414" s="185"/>
      <c r="AZ414" s="185"/>
      <c r="BA414" s="185"/>
      <c r="BB414" s="185"/>
      <c r="BC414" s="185"/>
      <c r="BD414" s="185"/>
      <c r="BE414" s="185"/>
      <c r="BF414" s="185"/>
      <c r="BG414" s="185"/>
      <c r="BH414" s="185"/>
      <c r="BI414" s="185"/>
      <c r="BJ414" s="176" t="s">
        <v>4626</v>
      </c>
      <c r="BK414" s="185"/>
      <c r="BL414" s="185"/>
      <c r="BM414" s="185"/>
      <c r="BN414" s="185"/>
      <c r="BO414" s="185"/>
      <c r="BP414" s="185"/>
      <c r="BQ414" s="185"/>
      <c r="BR414" s="185"/>
      <c r="BS414" s="185"/>
      <c r="BT414" s="185"/>
      <c r="BU414" s="185"/>
      <c r="BV414" s="185"/>
      <c r="BW414" s="184"/>
      <c r="BX414" s="184"/>
      <c r="BY414" s="184"/>
      <c r="BZ414" s="186"/>
      <c r="CA414" s="186"/>
      <c r="CB414" s="186"/>
      <c r="CC414" s="186"/>
      <c r="CD414" s="186"/>
      <c r="CE414" s="186"/>
      <c r="CF414" s="186"/>
      <c r="CG414" s="186"/>
      <c r="CH414" s="186"/>
      <c r="CI414" s="186"/>
      <c r="CJ414" s="186"/>
      <c r="CK414" s="186"/>
      <c r="CL414" s="186"/>
      <c r="CM414" s="186"/>
      <c r="CN414" s="186"/>
      <c r="CO414" s="186"/>
      <c r="CP414" s="186"/>
      <c r="CQ414" s="186"/>
      <c r="CR414" s="186"/>
      <c r="CS414" s="178" t="s">
        <v>4627</v>
      </c>
      <c r="CT414" s="186"/>
      <c r="CU414" s="186"/>
      <c r="CV414" s="186"/>
      <c r="CW414" s="186"/>
      <c r="CX414" s="186"/>
      <c r="CY414" s="186"/>
      <c r="CZ414" s="186"/>
      <c r="DA414" s="186"/>
      <c r="DB414" s="186"/>
      <c r="DC414" s="186"/>
      <c r="DD414" s="186"/>
      <c r="DE414" s="186"/>
    </row>
    <row r="415" spans="34:109" ht="15" hidden="1" customHeight="1">
      <c r="AH415" s="184"/>
      <c r="AI415" s="184"/>
      <c r="AJ415" s="184"/>
      <c r="AK415" s="184"/>
      <c r="AL415" s="172" t="str">
        <f t="shared" si="18"/>
        <v/>
      </c>
      <c r="AM415" s="172" t="str">
        <f t="shared" si="19"/>
        <v/>
      </c>
      <c r="AN415" s="173" t="str">
        <f t="shared" si="20"/>
        <v/>
      </c>
      <c r="AO415" s="184"/>
      <c r="AP415" s="170">
        <v>413</v>
      </c>
      <c r="AQ415" s="185"/>
      <c r="AR415" s="185"/>
      <c r="AS415" s="185"/>
      <c r="AT415" s="185"/>
      <c r="AU415" s="185"/>
      <c r="AV415" s="185"/>
      <c r="AW415" s="185"/>
      <c r="AX415" s="185"/>
      <c r="AY415" s="185"/>
      <c r="AZ415" s="185"/>
      <c r="BA415" s="185"/>
      <c r="BB415" s="185"/>
      <c r="BC415" s="185"/>
      <c r="BD415" s="185"/>
      <c r="BE415" s="185"/>
      <c r="BF415" s="185"/>
      <c r="BG415" s="185"/>
      <c r="BH415" s="185"/>
      <c r="BI415" s="185"/>
      <c r="BJ415" s="176" t="s">
        <v>4628</v>
      </c>
      <c r="BK415" s="185"/>
      <c r="BL415" s="185"/>
      <c r="BM415" s="185"/>
      <c r="BN415" s="185"/>
      <c r="BO415" s="185"/>
      <c r="BP415" s="185"/>
      <c r="BQ415" s="185"/>
      <c r="BR415" s="185"/>
      <c r="BS415" s="185"/>
      <c r="BT415" s="185"/>
      <c r="BU415" s="185"/>
      <c r="BV415" s="185"/>
      <c r="BW415" s="184"/>
      <c r="BX415" s="184"/>
      <c r="BY415" s="184"/>
      <c r="BZ415" s="186"/>
      <c r="CA415" s="186"/>
      <c r="CB415" s="186"/>
      <c r="CC415" s="186"/>
      <c r="CD415" s="186"/>
      <c r="CE415" s="186"/>
      <c r="CF415" s="186"/>
      <c r="CG415" s="186"/>
      <c r="CH415" s="186"/>
      <c r="CI415" s="186"/>
      <c r="CJ415" s="186"/>
      <c r="CK415" s="186"/>
      <c r="CL415" s="186"/>
      <c r="CM415" s="186"/>
      <c r="CN415" s="186"/>
      <c r="CO415" s="186"/>
      <c r="CP415" s="186"/>
      <c r="CQ415" s="186"/>
      <c r="CR415" s="186"/>
      <c r="CS415" s="178" t="s">
        <v>4629</v>
      </c>
      <c r="CT415" s="186"/>
      <c r="CU415" s="186"/>
      <c r="CV415" s="186"/>
      <c r="CW415" s="186"/>
      <c r="CX415" s="186"/>
      <c r="CY415" s="186"/>
      <c r="CZ415" s="186"/>
      <c r="DA415" s="186"/>
      <c r="DB415" s="186"/>
      <c r="DC415" s="186"/>
      <c r="DD415" s="186"/>
      <c r="DE415" s="186"/>
    </row>
    <row r="416" spans="34:109" ht="15" hidden="1" customHeight="1">
      <c r="AH416" s="184"/>
      <c r="AI416" s="184"/>
      <c r="AJ416" s="184"/>
      <c r="AK416" s="184"/>
      <c r="AL416" s="172" t="str">
        <f t="shared" si="18"/>
        <v/>
      </c>
      <c r="AM416" s="172" t="str">
        <f t="shared" si="19"/>
        <v/>
      </c>
      <c r="AN416" s="173" t="str">
        <f t="shared" si="20"/>
        <v/>
      </c>
      <c r="AO416" s="184"/>
      <c r="AP416" s="170">
        <v>414</v>
      </c>
      <c r="AQ416" s="185"/>
      <c r="AR416" s="185"/>
      <c r="AS416" s="185"/>
      <c r="AT416" s="185"/>
      <c r="AU416" s="185"/>
      <c r="AV416" s="185"/>
      <c r="AW416" s="185"/>
      <c r="AX416" s="185"/>
      <c r="AY416" s="185"/>
      <c r="AZ416" s="185"/>
      <c r="BA416" s="185"/>
      <c r="BB416" s="185"/>
      <c r="BC416" s="185"/>
      <c r="BD416" s="185"/>
      <c r="BE416" s="185"/>
      <c r="BF416" s="185"/>
      <c r="BG416" s="185"/>
      <c r="BH416" s="185"/>
      <c r="BI416" s="185"/>
      <c r="BJ416" s="176" t="s">
        <v>4630</v>
      </c>
      <c r="BK416" s="185"/>
      <c r="BL416" s="185"/>
      <c r="BM416" s="185"/>
      <c r="BN416" s="185"/>
      <c r="BO416" s="185"/>
      <c r="BP416" s="185"/>
      <c r="BQ416" s="185"/>
      <c r="BR416" s="185"/>
      <c r="BS416" s="185"/>
      <c r="BT416" s="185"/>
      <c r="BU416" s="185"/>
      <c r="BV416" s="185"/>
      <c r="BW416" s="184"/>
      <c r="BX416" s="184"/>
      <c r="BY416" s="184"/>
      <c r="BZ416" s="186"/>
      <c r="CA416" s="186"/>
      <c r="CB416" s="186"/>
      <c r="CC416" s="186"/>
      <c r="CD416" s="186"/>
      <c r="CE416" s="186"/>
      <c r="CF416" s="186"/>
      <c r="CG416" s="186"/>
      <c r="CH416" s="186"/>
      <c r="CI416" s="186"/>
      <c r="CJ416" s="186"/>
      <c r="CK416" s="186"/>
      <c r="CL416" s="186"/>
      <c r="CM416" s="186"/>
      <c r="CN416" s="186"/>
      <c r="CO416" s="186"/>
      <c r="CP416" s="186"/>
      <c r="CQ416" s="186"/>
      <c r="CR416" s="186"/>
      <c r="CS416" s="178" t="s">
        <v>4631</v>
      </c>
      <c r="CT416" s="186"/>
      <c r="CU416" s="186"/>
      <c r="CV416" s="186"/>
      <c r="CW416" s="186"/>
      <c r="CX416" s="186"/>
      <c r="CY416" s="186"/>
      <c r="CZ416" s="186"/>
      <c r="DA416" s="186"/>
      <c r="DB416" s="186"/>
      <c r="DC416" s="186"/>
      <c r="DD416" s="186"/>
      <c r="DE416" s="186"/>
    </row>
    <row r="417" spans="34:109" ht="15" hidden="1" customHeight="1">
      <c r="AH417" s="184"/>
      <c r="AI417" s="184"/>
      <c r="AJ417" s="184"/>
      <c r="AK417" s="184"/>
      <c r="AL417" s="172" t="str">
        <f t="shared" si="18"/>
        <v/>
      </c>
      <c r="AM417" s="172" t="str">
        <f t="shared" si="19"/>
        <v/>
      </c>
      <c r="AN417" s="173" t="str">
        <f t="shared" si="20"/>
        <v/>
      </c>
      <c r="AO417" s="184"/>
      <c r="AP417" s="170">
        <v>415</v>
      </c>
      <c r="AQ417" s="185"/>
      <c r="AR417" s="185"/>
      <c r="AS417" s="185"/>
      <c r="AT417" s="185"/>
      <c r="AU417" s="185"/>
      <c r="AV417" s="185"/>
      <c r="AW417" s="185"/>
      <c r="AX417" s="185"/>
      <c r="AY417" s="185"/>
      <c r="AZ417" s="185"/>
      <c r="BA417" s="185"/>
      <c r="BB417" s="185"/>
      <c r="BC417" s="185"/>
      <c r="BD417" s="185"/>
      <c r="BE417" s="185"/>
      <c r="BF417" s="185"/>
      <c r="BG417" s="185"/>
      <c r="BH417" s="185"/>
      <c r="BI417" s="185"/>
      <c r="BJ417" s="176" t="s">
        <v>4632</v>
      </c>
      <c r="BK417" s="185"/>
      <c r="BL417" s="185"/>
      <c r="BM417" s="185"/>
      <c r="BN417" s="185"/>
      <c r="BO417" s="185"/>
      <c r="BP417" s="185"/>
      <c r="BQ417" s="185"/>
      <c r="BR417" s="185"/>
      <c r="BS417" s="185"/>
      <c r="BT417" s="185"/>
      <c r="BU417" s="185"/>
      <c r="BV417" s="185"/>
      <c r="BW417" s="184"/>
      <c r="BX417" s="184"/>
      <c r="BY417" s="184"/>
      <c r="BZ417" s="186"/>
      <c r="CA417" s="186"/>
      <c r="CB417" s="186"/>
      <c r="CC417" s="186"/>
      <c r="CD417" s="186"/>
      <c r="CE417" s="186"/>
      <c r="CF417" s="186"/>
      <c r="CG417" s="186"/>
      <c r="CH417" s="186"/>
      <c r="CI417" s="186"/>
      <c r="CJ417" s="186"/>
      <c r="CK417" s="186"/>
      <c r="CL417" s="186"/>
      <c r="CM417" s="186"/>
      <c r="CN417" s="186"/>
      <c r="CO417" s="186"/>
      <c r="CP417" s="186"/>
      <c r="CQ417" s="186"/>
      <c r="CR417" s="186"/>
      <c r="CS417" s="178" t="s">
        <v>4633</v>
      </c>
      <c r="CT417" s="186"/>
      <c r="CU417" s="186"/>
      <c r="CV417" s="186"/>
      <c r="CW417" s="186"/>
      <c r="CX417" s="186"/>
      <c r="CY417" s="186"/>
      <c r="CZ417" s="186"/>
      <c r="DA417" s="186"/>
      <c r="DB417" s="186"/>
      <c r="DC417" s="186"/>
      <c r="DD417" s="186"/>
      <c r="DE417" s="186"/>
    </row>
    <row r="418" spans="34:109" ht="15" hidden="1" customHeight="1">
      <c r="AH418" s="184"/>
      <c r="AI418" s="184"/>
      <c r="AJ418" s="184"/>
      <c r="AK418" s="184"/>
      <c r="AL418" s="172" t="str">
        <f t="shared" si="18"/>
        <v/>
      </c>
      <c r="AM418" s="172" t="str">
        <f t="shared" si="19"/>
        <v/>
      </c>
      <c r="AN418" s="173" t="str">
        <f t="shared" si="20"/>
        <v/>
      </c>
      <c r="AO418" s="184"/>
      <c r="AP418" s="170">
        <v>416</v>
      </c>
      <c r="AQ418" s="185"/>
      <c r="AR418" s="185"/>
      <c r="AS418" s="185"/>
      <c r="AT418" s="185"/>
      <c r="AU418" s="185"/>
      <c r="AV418" s="185"/>
      <c r="AW418" s="185"/>
      <c r="AX418" s="185"/>
      <c r="AY418" s="185"/>
      <c r="AZ418" s="185"/>
      <c r="BA418" s="185"/>
      <c r="BB418" s="185"/>
      <c r="BC418" s="185"/>
      <c r="BD418" s="185"/>
      <c r="BE418" s="185"/>
      <c r="BF418" s="185"/>
      <c r="BG418" s="185"/>
      <c r="BH418" s="185"/>
      <c r="BI418" s="185"/>
      <c r="BJ418" s="176" t="s">
        <v>4634</v>
      </c>
      <c r="BK418" s="185"/>
      <c r="BL418" s="185"/>
      <c r="BM418" s="185"/>
      <c r="BN418" s="185"/>
      <c r="BO418" s="185"/>
      <c r="BP418" s="185"/>
      <c r="BQ418" s="185"/>
      <c r="BR418" s="185"/>
      <c r="BS418" s="185"/>
      <c r="BT418" s="185"/>
      <c r="BU418" s="185"/>
      <c r="BV418" s="185"/>
      <c r="BW418" s="184"/>
      <c r="BX418" s="184"/>
      <c r="BY418" s="184"/>
      <c r="BZ418" s="186"/>
      <c r="CA418" s="186"/>
      <c r="CB418" s="186"/>
      <c r="CC418" s="186"/>
      <c r="CD418" s="186"/>
      <c r="CE418" s="186"/>
      <c r="CF418" s="186"/>
      <c r="CG418" s="186"/>
      <c r="CH418" s="186"/>
      <c r="CI418" s="186"/>
      <c r="CJ418" s="186"/>
      <c r="CK418" s="186"/>
      <c r="CL418" s="186"/>
      <c r="CM418" s="186"/>
      <c r="CN418" s="186"/>
      <c r="CO418" s="186"/>
      <c r="CP418" s="186"/>
      <c r="CQ418" s="186"/>
      <c r="CR418" s="186"/>
      <c r="CS418" s="178" t="s">
        <v>4635</v>
      </c>
      <c r="CT418" s="186"/>
      <c r="CU418" s="186"/>
      <c r="CV418" s="186"/>
      <c r="CW418" s="186"/>
      <c r="CX418" s="186"/>
      <c r="CY418" s="186"/>
      <c r="CZ418" s="186"/>
      <c r="DA418" s="186"/>
      <c r="DB418" s="186"/>
      <c r="DC418" s="186"/>
      <c r="DD418" s="186"/>
      <c r="DE418" s="186"/>
    </row>
    <row r="419" spans="34:109" ht="15" hidden="1" customHeight="1">
      <c r="AH419" s="184"/>
      <c r="AI419" s="184"/>
      <c r="AJ419" s="184"/>
      <c r="AK419" s="184"/>
      <c r="AL419" s="172" t="str">
        <f t="shared" si="18"/>
        <v/>
      </c>
      <c r="AM419" s="172" t="str">
        <f t="shared" si="19"/>
        <v/>
      </c>
      <c r="AN419" s="173" t="str">
        <f t="shared" si="20"/>
        <v/>
      </c>
      <c r="AO419" s="184"/>
      <c r="AP419" s="170">
        <v>417</v>
      </c>
      <c r="AQ419" s="185"/>
      <c r="AR419" s="185"/>
      <c r="AS419" s="185"/>
      <c r="AT419" s="185"/>
      <c r="AU419" s="185"/>
      <c r="AV419" s="185"/>
      <c r="AW419" s="185"/>
      <c r="AX419" s="185"/>
      <c r="AY419" s="185"/>
      <c r="AZ419" s="185"/>
      <c r="BA419" s="185"/>
      <c r="BB419" s="185"/>
      <c r="BC419" s="185"/>
      <c r="BD419" s="185"/>
      <c r="BE419" s="185"/>
      <c r="BF419" s="185"/>
      <c r="BG419" s="185"/>
      <c r="BH419" s="185"/>
      <c r="BI419" s="185"/>
      <c r="BJ419" s="176" t="s">
        <v>4636</v>
      </c>
      <c r="BK419" s="185"/>
      <c r="BL419" s="185"/>
      <c r="BM419" s="185"/>
      <c r="BN419" s="185"/>
      <c r="BO419" s="185"/>
      <c r="BP419" s="185"/>
      <c r="BQ419" s="185"/>
      <c r="BR419" s="185"/>
      <c r="BS419" s="185"/>
      <c r="BT419" s="185"/>
      <c r="BU419" s="185"/>
      <c r="BV419" s="185"/>
      <c r="BW419" s="184"/>
      <c r="BX419" s="184"/>
      <c r="BY419" s="184"/>
      <c r="BZ419" s="186"/>
      <c r="CA419" s="186"/>
      <c r="CB419" s="186"/>
      <c r="CC419" s="186"/>
      <c r="CD419" s="186"/>
      <c r="CE419" s="186"/>
      <c r="CF419" s="186"/>
      <c r="CG419" s="186"/>
      <c r="CH419" s="186"/>
      <c r="CI419" s="186"/>
      <c r="CJ419" s="186"/>
      <c r="CK419" s="186"/>
      <c r="CL419" s="186"/>
      <c r="CM419" s="186"/>
      <c r="CN419" s="186"/>
      <c r="CO419" s="186"/>
      <c r="CP419" s="186"/>
      <c r="CQ419" s="186"/>
      <c r="CR419" s="186"/>
      <c r="CS419" s="178" t="s">
        <v>4637</v>
      </c>
      <c r="CT419" s="186"/>
      <c r="CU419" s="186"/>
      <c r="CV419" s="186"/>
      <c r="CW419" s="186"/>
      <c r="CX419" s="186"/>
      <c r="CY419" s="186"/>
      <c r="CZ419" s="186"/>
      <c r="DA419" s="186"/>
      <c r="DB419" s="186"/>
      <c r="DC419" s="186"/>
      <c r="DD419" s="186"/>
      <c r="DE419" s="186"/>
    </row>
    <row r="420" spans="34:109" ht="15" hidden="1" customHeight="1">
      <c r="AH420" s="184"/>
      <c r="AI420" s="184"/>
      <c r="AJ420" s="184"/>
      <c r="AK420" s="184"/>
      <c r="AL420" s="172" t="str">
        <f t="shared" si="18"/>
        <v/>
      </c>
      <c r="AM420" s="172" t="str">
        <f t="shared" si="19"/>
        <v/>
      </c>
      <c r="AN420" s="173" t="str">
        <f t="shared" si="20"/>
        <v/>
      </c>
      <c r="AO420" s="184"/>
      <c r="AP420" s="170">
        <v>418</v>
      </c>
      <c r="AQ420" s="185"/>
      <c r="AR420" s="185"/>
      <c r="AS420" s="185"/>
      <c r="AT420" s="185"/>
      <c r="AU420" s="185"/>
      <c r="AV420" s="185"/>
      <c r="AW420" s="185"/>
      <c r="AX420" s="185"/>
      <c r="AY420" s="185"/>
      <c r="AZ420" s="185"/>
      <c r="BA420" s="185"/>
      <c r="BB420" s="185"/>
      <c r="BC420" s="185"/>
      <c r="BD420" s="185"/>
      <c r="BE420" s="185"/>
      <c r="BF420" s="185"/>
      <c r="BG420" s="185"/>
      <c r="BH420" s="185"/>
      <c r="BI420" s="185"/>
      <c r="BJ420" s="176" t="s">
        <v>4638</v>
      </c>
      <c r="BK420" s="185"/>
      <c r="BL420" s="185"/>
      <c r="BM420" s="185"/>
      <c r="BN420" s="185"/>
      <c r="BO420" s="185"/>
      <c r="BP420" s="185"/>
      <c r="BQ420" s="185"/>
      <c r="BR420" s="185"/>
      <c r="BS420" s="185"/>
      <c r="BT420" s="185"/>
      <c r="BU420" s="185"/>
      <c r="BV420" s="185"/>
      <c r="BW420" s="184"/>
      <c r="BX420" s="184"/>
      <c r="BY420" s="184"/>
      <c r="BZ420" s="186"/>
      <c r="CA420" s="186"/>
      <c r="CB420" s="186"/>
      <c r="CC420" s="186"/>
      <c r="CD420" s="186"/>
      <c r="CE420" s="186"/>
      <c r="CF420" s="186"/>
      <c r="CG420" s="186"/>
      <c r="CH420" s="186"/>
      <c r="CI420" s="186"/>
      <c r="CJ420" s="186"/>
      <c r="CK420" s="186"/>
      <c r="CL420" s="186"/>
      <c r="CM420" s="186"/>
      <c r="CN420" s="186"/>
      <c r="CO420" s="186"/>
      <c r="CP420" s="186"/>
      <c r="CQ420" s="186"/>
      <c r="CR420" s="186"/>
      <c r="CS420" s="178" t="s">
        <v>4639</v>
      </c>
      <c r="CT420" s="186"/>
      <c r="CU420" s="186"/>
      <c r="CV420" s="186"/>
      <c r="CW420" s="186"/>
      <c r="CX420" s="186"/>
      <c r="CY420" s="186"/>
      <c r="CZ420" s="186"/>
      <c r="DA420" s="186"/>
      <c r="DB420" s="186"/>
      <c r="DC420" s="186"/>
      <c r="DD420" s="186"/>
      <c r="DE420" s="186"/>
    </row>
    <row r="421" spans="34:109" ht="15" hidden="1" customHeight="1">
      <c r="AH421" s="184"/>
      <c r="AI421" s="184"/>
      <c r="AJ421" s="184"/>
      <c r="AK421" s="184"/>
      <c r="AL421" s="172" t="str">
        <f t="shared" si="18"/>
        <v/>
      </c>
      <c r="AM421" s="172" t="str">
        <f t="shared" si="19"/>
        <v/>
      </c>
      <c r="AN421" s="173" t="str">
        <f t="shared" si="20"/>
        <v/>
      </c>
      <c r="AO421" s="184"/>
      <c r="AP421" s="170">
        <v>419</v>
      </c>
      <c r="AQ421" s="185"/>
      <c r="AR421" s="185"/>
      <c r="AS421" s="185"/>
      <c r="AT421" s="185"/>
      <c r="AU421" s="185"/>
      <c r="AV421" s="185"/>
      <c r="AW421" s="185"/>
      <c r="AX421" s="185"/>
      <c r="AY421" s="185"/>
      <c r="AZ421" s="185"/>
      <c r="BA421" s="185"/>
      <c r="BB421" s="185"/>
      <c r="BC421" s="185"/>
      <c r="BD421" s="185"/>
      <c r="BE421" s="185"/>
      <c r="BF421" s="185"/>
      <c r="BG421" s="185"/>
      <c r="BH421" s="185"/>
      <c r="BI421" s="185"/>
      <c r="BJ421" s="176" t="s">
        <v>4640</v>
      </c>
      <c r="BK421" s="185"/>
      <c r="BL421" s="185"/>
      <c r="BM421" s="185"/>
      <c r="BN421" s="185"/>
      <c r="BO421" s="185"/>
      <c r="BP421" s="185"/>
      <c r="BQ421" s="185"/>
      <c r="BR421" s="185"/>
      <c r="BS421" s="185"/>
      <c r="BT421" s="185"/>
      <c r="BU421" s="185"/>
      <c r="BV421" s="185"/>
      <c r="BW421" s="184"/>
      <c r="BX421" s="184"/>
      <c r="BY421" s="184"/>
      <c r="BZ421" s="186"/>
      <c r="CA421" s="186"/>
      <c r="CB421" s="186"/>
      <c r="CC421" s="186"/>
      <c r="CD421" s="186"/>
      <c r="CE421" s="186"/>
      <c r="CF421" s="186"/>
      <c r="CG421" s="186"/>
      <c r="CH421" s="186"/>
      <c r="CI421" s="186"/>
      <c r="CJ421" s="186"/>
      <c r="CK421" s="186"/>
      <c r="CL421" s="186"/>
      <c r="CM421" s="186"/>
      <c r="CN421" s="186"/>
      <c r="CO421" s="186"/>
      <c r="CP421" s="186"/>
      <c r="CQ421" s="186"/>
      <c r="CR421" s="186"/>
      <c r="CS421" s="178" t="s">
        <v>4641</v>
      </c>
      <c r="CT421" s="186"/>
      <c r="CU421" s="186"/>
      <c r="CV421" s="186"/>
      <c r="CW421" s="186"/>
      <c r="CX421" s="186"/>
      <c r="CY421" s="186"/>
      <c r="CZ421" s="186"/>
      <c r="DA421" s="186"/>
      <c r="DB421" s="186"/>
      <c r="DC421" s="186"/>
      <c r="DD421" s="186"/>
      <c r="DE421" s="186"/>
    </row>
    <row r="422" spans="34:109" ht="15" hidden="1" customHeight="1">
      <c r="AH422" s="184"/>
      <c r="AI422" s="184"/>
      <c r="AJ422" s="184"/>
      <c r="AK422" s="184"/>
      <c r="AL422" s="172" t="str">
        <f t="shared" si="18"/>
        <v/>
      </c>
      <c r="AM422" s="172" t="str">
        <f t="shared" si="19"/>
        <v/>
      </c>
      <c r="AN422" s="173" t="str">
        <f t="shared" si="20"/>
        <v/>
      </c>
      <c r="AO422" s="184"/>
      <c r="AP422" s="170">
        <v>420</v>
      </c>
      <c r="AQ422" s="185"/>
      <c r="AR422" s="185"/>
      <c r="AS422" s="185"/>
      <c r="AT422" s="185"/>
      <c r="AU422" s="185"/>
      <c r="AV422" s="185"/>
      <c r="AW422" s="185"/>
      <c r="AX422" s="185"/>
      <c r="AY422" s="185"/>
      <c r="AZ422" s="185"/>
      <c r="BA422" s="185"/>
      <c r="BB422" s="185"/>
      <c r="BC422" s="185"/>
      <c r="BD422" s="185"/>
      <c r="BE422" s="185"/>
      <c r="BF422" s="185"/>
      <c r="BG422" s="185"/>
      <c r="BH422" s="185"/>
      <c r="BI422" s="185"/>
      <c r="BJ422" s="176" t="s">
        <v>4642</v>
      </c>
      <c r="BK422" s="185"/>
      <c r="BL422" s="185"/>
      <c r="BM422" s="185"/>
      <c r="BN422" s="185"/>
      <c r="BO422" s="185"/>
      <c r="BP422" s="185"/>
      <c r="BQ422" s="185"/>
      <c r="BR422" s="185"/>
      <c r="BS422" s="185"/>
      <c r="BT422" s="185"/>
      <c r="BU422" s="185"/>
      <c r="BV422" s="185"/>
      <c r="BW422" s="184"/>
      <c r="BX422" s="184"/>
      <c r="BY422" s="184"/>
      <c r="BZ422" s="186"/>
      <c r="CA422" s="186"/>
      <c r="CB422" s="186"/>
      <c r="CC422" s="186"/>
      <c r="CD422" s="186"/>
      <c r="CE422" s="186"/>
      <c r="CF422" s="186"/>
      <c r="CG422" s="186"/>
      <c r="CH422" s="186"/>
      <c r="CI422" s="186"/>
      <c r="CJ422" s="186"/>
      <c r="CK422" s="186"/>
      <c r="CL422" s="186"/>
      <c r="CM422" s="186"/>
      <c r="CN422" s="186"/>
      <c r="CO422" s="186"/>
      <c r="CP422" s="186"/>
      <c r="CQ422" s="186"/>
      <c r="CR422" s="186"/>
      <c r="CS422" s="178" t="s">
        <v>4643</v>
      </c>
      <c r="CT422" s="186"/>
      <c r="CU422" s="186"/>
      <c r="CV422" s="186"/>
      <c r="CW422" s="186"/>
      <c r="CX422" s="186"/>
      <c r="CY422" s="186"/>
      <c r="CZ422" s="186"/>
      <c r="DA422" s="186"/>
      <c r="DB422" s="186"/>
      <c r="DC422" s="186"/>
      <c r="DD422" s="186"/>
      <c r="DE422" s="186"/>
    </row>
    <row r="423" spans="34:109" ht="15" hidden="1" customHeight="1">
      <c r="AH423" s="184"/>
      <c r="AI423" s="184"/>
      <c r="AJ423" s="184"/>
      <c r="AK423" s="184"/>
      <c r="AL423" s="172" t="str">
        <f t="shared" si="18"/>
        <v/>
      </c>
      <c r="AM423" s="172" t="str">
        <f t="shared" si="19"/>
        <v/>
      </c>
      <c r="AN423" s="173" t="str">
        <f t="shared" si="20"/>
        <v/>
      </c>
      <c r="AO423" s="184"/>
      <c r="AP423" s="170">
        <v>421</v>
      </c>
      <c r="AQ423" s="185"/>
      <c r="AR423" s="185"/>
      <c r="AS423" s="185"/>
      <c r="AT423" s="185"/>
      <c r="AU423" s="185"/>
      <c r="AV423" s="185"/>
      <c r="AW423" s="185"/>
      <c r="AX423" s="185"/>
      <c r="AY423" s="185"/>
      <c r="AZ423" s="185"/>
      <c r="BA423" s="185"/>
      <c r="BB423" s="185"/>
      <c r="BC423" s="185"/>
      <c r="BD423" s="185"/>
      <c r="BE423" s="185"/>
      <c r="BF423" s="185"/>
      <c r="BG423" s="185"/>
      <c r="BH423" s="185"/>
      <c r="BI423" s="185"/>
      <c r="BJ423" s="176" t="s">
        <v>4644</v>
      </c>
      <c r="BK423" s="185"/>
      <c r="BL423" s="185"/>
      <c r="BM423" s="185"/>
      <c r="BN423" s="185"/>
      <c r="BO423" s="185"/>
      <c r="BP423" s="185"/>
      <c r="BQ423" s="185"/>
      <c r="BR423" s="185"/>
      <c r="BS423" s="185"/>
      <c r="BT423" s="185"/>
      <c r="BU423" s="185"/>
      <c r="BV423" s="185"/>
      <c r="BW423" s="184"/>
      <c r="BX423" s="184"/>
      <c r="BY423" s="184"/>
      <c r="BZ423" s="186"/>
      <c r="CA423" s="186"/>
      <c r="CB423" s="186"/>
      <c r="CC423" s="186"/>
      <c r="CD423" s="186"/>
      <c r="CE423" s="186"/>
      <c r="CF423" s="186"/>
      <c r="CG423" s="186"/>
      <c r="CH423" s="186"/>
      <c r="CI423" s="186"/>
      <c r="CJ423" s="186"/>
      <c r="CK423" s="186"/>
      <c r="CL423" s="186"/>
      <c r="CM423" s="186"/>
      <c r="CN423" s="186"/>
      <c r="CO423" s="186"/>
      <c r="CP423" s="186"/>
      <c r="CQ423" s="186"/>
      <c r="CR423" s="186"/>
      <c r="CS423" s="178" t="s">
        <v>4645</v>
      </c>
      <c r="CT423" s="186"/>
      <c r="CU423" s="186"/>
      <c r="CV423" s="186"/>
      <c r="CW423" s="186"/>
      <c r="CX423" s="186"/>
      <c r="CY423" s="186"/>
      <c r="CZ423" s="186"/>
      <c r="DA423" s="186"/>
      <c r="DB423" s="186"/>
      <c r="DC423" s="186"/>
      <c r="DD423" s="186"/>
      <c r="DE423" s="186"/>
    </row>
    <row r="424" spans="34:109" ht="15" hidden="1" customHeight="1">
      <c r="AH424" s="184"/>
      <c r="AI424" s="184"/>
      <c r="AJ424" s="184"/>
      <c r="AK424" s="184"/>
      <c r="AL424" s="172" t="str">
        <f t="shared" si="18"/>
        <v/>
      </c>
      <c r="AM424" s="172" t="str">
        <f t="shared" si="19"/>
        <v/>
      </c>
      <c r="AN424" s="173" t="str">
        <f t="shared" si="20"/>
        <v/>
      </c>
      <c r="AO424" s="184"/>
      <c r="AP424" s="170">
        <v>422</v>
      </c>
      <c r="AQ424" s="185"/>
      <c r="AR424" s="185"/>
      <c r="AS424" s="185"/>
      <c r="AT424" s="185"/>
      <c r="AU424" s="185"/>
      <c r="AV424" s="185"/>
      <c r="AW424" s="185"/>
      <c r="AX424" s="185"/>
      <c r="AY424" s="185"/>
      <c r="AZ424" s="185"/>
      <c r="BA424" s="185"/>
      <c r="BB424" s="185"/>
      <c r="BC424" s="185"/>
      <c r="BD424" s="185"/>
      <c r="BE424" s="185"/>
      <c r="BF424" s="185"/>
      <c r="BG424" s="185"/>
      <c r="BH424" s="185"/>
      <c r="BI424" s="185"/>
      <c r="BJ424" s="176" t="s">
        <v>4646</v>
      </c>
      <c r="BK424" s="185"/>
      <c r="BL424" s="185"/>
      <c r="BM424" s="185"/>
      <c r="BN424" s="185"/>
      <c r="BO424" s="185"/>
      <c r="BP424" s="185"/>
      <c r="BQ424" s="185"/>
      <c r="BR424" s="185"/>
      <c r="BS424" s="185"/>
      <c r="BT424" s="185"/>
      <c r="BU424" s="185"/>
      <c r="BV424" s="185"/>
      <c r="BW424" s="184"/>
      <c r="BX424" s="184"/>
      <c r="BY424" s="184"/>
      <c r="BZ424" s="186"/>
      <c r="CA424" s="186"/>
      <c r="CB424" s="186"/>
      <c r="CC424" s="186"/>
      <c r="CD424" s="186"/>
      <c r="CE424" s="186"/>
      <c r="CF424" s="186"/>
      <c r="CG424" s="186"/>
      <c r="CH424" s="186"/>
      <c r="CI424" s="186"/>
      <c r="CJ424" s="186"/>
      <c r="CK424" s="186"/>
      <c r="CL424" s="186"/>
      <c r="CM424" s="186"/>
      <c r="CN424" s="186"/>
      <c r="CO424" s="186"/>
      <c r="CP424" s="186"/>
      <c r="CQ424" s="186"/>
      <c r="CR424" s="186"/>
      <c r="CS424" s="178" t="s">
        <v>4647</v>
      </c>
      <c r="CT424" s="186"/>
      <c r="CU424" s="186"/>
      <c r="CV424" s="186"/>
      <c r="CW424" s="186"/>
      <c r="CX424" s="186"/>
      <c r="CY424" s="186"/>
      <c r="CZ424" s="186"/>
      <c r="DA424" s="186"/>
      <c r="DB424" s="186"/>
      <c r="DC424" s="186"/>
      <c r="DD424" s="186"/>
      <c r="DE424" s="186"/>
    </row>
    <row r="425" spans="34:109" ht="15" hidden="1" customHeight="1">
      <c r="AH425" s="184"/>
      <c r="AI425" s="184"/>
      <c r="AJ425" s="184"/>
      <c r="AK425" s="184"/>
      <c r="AL425" s="172" t="str">
        <f t="shared" si="18"/>
        <v/>
      </c>
      <c r="AM425" s="172" t="str">
        <f t="shared" si="19"/>
        <v/>
      </c>
      <c r="AN425" s="173" t="str">
        <f t="shared" si="20"/>
        <v/>
      </c>
      <c r="AO425" s="184"/>
      <c r="AP425" s="170">
        <v>423</v>
      </c>
      <c r="AQ425" s="185"/>
      <c r="AR425" s="185"/>
      <c r="AS425" s="185"/>
      <c r="AT425" s="185"/>
      <c r="AU425" s="185"/>
      <c r="AV425" s="185"/>
      <c r="AW425" s="185"/>
      <c r="AX425" s="185"/>
      <c r="AY425" s="185"/>
      <c r="AZ425" s="185"/>
      <c r="BA425" s="185"/>
      <c r="BB425" s="185"/>
      <c r="BC425" s="185"/>
      <c r="BD425" s="185"/>
      <c r="BE425" s="185"/>
      <c r="BF425" s="185"/>
      <c r="BG425" s="185"/>
      <c r="BH425" s="185"/>
      <c r="BI425" s="185"/>
      <c r="BJ425" s="176" t="s">
        <v>4648</v>
      </c>
      <c r="BK425" s="185"/>
      <c r="BL425" s="185"/>
      <c r="BM425" s="185"/>
      <c r="BN425" s="185"/>
      <c r="BO425" s="185"/>
      <c r="BP425" s="185"/>
      <c r="BQ425" s="185"/>
      <c r="BR425" s="185"/>
      <c r="BS425" s="185"/>
      <c r="BT425" s="185"/>
      <c r="BU425" s="185"/>
      <c r="BV425" s="185"/>
      <c r="BW425" s="184"/>
      <c r="BX425" s="184"/>
      <c r="BY425" s="184"/>
      <c r="BZ425" s="186"/>
      <c r="CA425" s="186"/>
      <c r="CB425" s="186"/>
      <c r="CC425" s="186"/>
      <c r="CD425" s="186"/>
      <c r="CE425" s="186"/>
      <c r="CF425" s="186"/>
      <c r="CG425" s="186"/>
      <c r="CH425" s="186"/>
      <c r="CI425" s="186"/>
      <c r="CJ425" s="186"/>
      <c r="CK425" s="186"/>
      <c r="CL425" s="186"/>
      <c r="CM425" s="186"/>
      <c r="CN425" s="186"/>
      <c r="CO425" s="186"/>
      <c r="CP425" s="186"/>
      <c r="CQ425" s="186"/>
      <c r="CR425" s="186"/>
      <c r="CS425" s="178" t="s">
        <v>4649</v>
      </c>
      <c r="CT425" s="186"/>
      <c r="CU425" s="186"/>
      <c r="CV425" s="186"/>
      <c r="CW425" s="186"/>
      <c r="CX425" s="186"/>
      <c r="CY425" s="186"/>
      <c r="CZ425" s="186"/>
      <c r="DA425" s="186"/>
      <c r="DB425" s="186"/>
      <c r="DC425" s="186"/>
      <c r="DD425" s="186"/>
      <c r="DE425" s="186"/>
    </row>
    <row r="426" spans="34:109" ht="15" hidden="1" customHeight="1">
      <c r="AH426" s="184"/>
      <c r="AI426" s="184"/>
      <c r="AJ426" s="184"/>
      <c r="AK426" s="184"/>
      <c r="AL426" s="172" t="str">
        <f t="shared" si="18"/>
        <v/>
      </c>
      <c r="AM426" s="172" t="str">
        <f t="shared" si="19"/>
        <v/>
      </c>
      <c r="AN426" s="173" t="str">
        <f t="shared" si="20"/>
        <v/>
      </c>
      <c r="AO426" s="184"/>
      <c r="AP426" s="170">
        <v>424</v>
      </c>
      <c r="AQ426" s="185"/>
      <c r="AR426" s="185"/>
      <c r="AS426" s="185"/>
      <c r="AT426" s="185"/>
      <c r="AU426" s="185"/>
      <c r="AV426" s="185"/>
      <c r="AW426" s="185"/>
      <c r="AX426" s="185"/>
      <c r="AY426" s="185"/>
      <c r="AZ426" s="185"/>
      <c r="BA426" s="185"/>
      <c r="BB426" s="185"/>
      <c r="BC426" s="185"/>
      <c r="BD426" s="185"/>
      <c r="BE426" s="185"/>
      <c r="BF426" s="185"/>
      <c r="BG426" s="185"/>
      <c r="BH426" s="185"/>
      <c r="BI426" s="185"/>
      <c r="BJ426" s="176" t="s">
        <v>4650</v>
      </c>
      <c r="BK426" s="185"/>
      <c r="BL426" s="185"/>
      <c r="BM426" s="185"/>
      <c r="BN426" s="185"/>
      <c r="BO426" s="185"/>
      <c r="BP426" s="185"/>
      <c r="BQ426" s="185"/>
      <c r="BR426" s="185"/>
      <c r="BS426" s="185"/>
      <c r="BT426" s="185"/>
      <c r="BU426" s="185"/>
      <c r="BV426" s="185"/>
      <c r="BW426" s="184"/>
      <c r="BX426" s="184"/>
      <c r="BY426" s="184"/>
      <c r="BZ426" s="186"/>
      <c r="CA426" s="186"/>
      <c r="CB426" s="186"/>
      <c r="CC426" s="186"/>
      <c r="CD426" s="186"/>
      <c r="CE426" s="186"/>
      <c r="CF426" s="186"/>
      <c r="CG426" s="186"/>
      <c r="CH426" s="186"/>
      <c r="CI426" s="186"/>
      <c r="CJ426" s="186"/>
      <c r="CK426" s="186"/>
      <c r="CL426" s="186"/>
      <c r="CM426" s="186"/>
      <c r="CN426" s="186"/>
      <c r="CO426" s="186"/>
      <c r="CP426" s="186"/>
      <c r="CQ426" s="186"/>
      <c r="CR426" s="186"/>
      <c r="CS426" s="178" t="s">
        <v>4651</v>
      </c>
      <c r="CT426" s="186"/>
      <c r="CU426" s="186"/>
      <c r="CV426" s="186"/>
      <c r="CW426" s="186"/>
      <c r="CX426" s="186"/>
      <c r="CY426" s="186"/>
      <c r="CZ426" s="186"/>
      <c r="DA426" s="186"/>
      <c r="DB426" s="186"/>
      <c r="DC426" s="186"/>
      <c r="DD426" s="186"/>
      <c r="DE426" s="186"/>
    </row>
    <row r="427" spans="34:109" ht="15" hidden="1" customHeight="1">
      <c r="AH427" s="184"/>
      <c r="AI427" s="184"/>
      <c r="AJ427" s="184"/>
      <c r="AK427" s="184"/>
      <c r="AL427" s="172" t="str">
        <f t="shared" si="18"/>
        <v/>
      </c>
      <c r="AM427" s="172" t="str">
        <f t="shared" si="19"/>
        <v/>
      </c>
      <c r="AN427" s="173" t="str">
        <f t="shared" si="20"/>
        <v/>
      </c>
      <c r="AO427" s="184"/>
      <c r="AP427" s="170">
        <v>425</v>
      </c>
      <c r="AQ427" s="185"/>
      <c r="AR427" s="185"/>
      <c r="AS427" s="185"/>
      <c r="AT427" s="185"/>
      <c r="AU427" s="185"/>
      <c r="AV427" s="185"/>
      <c r="AW427" s="185"/>
      <c r="AX427" s="185"/>
      <c r="AY427" s="185"/>
      <c r="AZ427" s="185"/>
      <c r="BA427" s="185"/>
      <c r="BB427" s="185"/>
      <c r="BC427" s="185"/>
      <c r="BD427" s="185"/>
      <c r="BE427" s="185"/>
      <c r="BF427" s="185"/>
      <c r="BG427" s="185"/>
      <c r="BH427" s="185"/>
      <c r="BI427" s="185"/>
      <c r="BJ427" s="176" t="s">
        <v>4652</v>
      </c>
      <c r="BK427" s="185"/>
      <c r="BL427" s="185"/>
      <c r="BM427" s="185"/>
      <c r="BN427" s="185"/>
      <c r="BO427" s="185"/>
      <c r="BP427" s="185"/>
      <c r="BQ427" s="185"/>
      <c r="BR427" s="185"/>
      <c r="BS427" s="185"/>
      <c r="BT427" s="185"/>
      <c r="BU427" s="185"/>
      <c r="BV427" s="185"/>
      <c r="BW427" s="184"/>
      <c r="BX427" s="184"/>
      <c r="BY427" s="184"/>
      <c r="BZ427" s="186"/>
      <c r="CA427" s="186"/>
      <c r="CB427" s="186"/>
      <c r="CC427" s="186"/>
      <c r="CD427" s="186"/>
      <c r="CE427" s="186"/>
      <c r="CF427" s="186"/>
      <c r="CG427" s="186"/>
      <c r="CH427" s="186"/>
      <c r="CI427" s="186"/>
      <c r="CJ427" s="186"/>
      <c r="CK427" s="186"/>
      <c r="CL427" s="186"/>
      <c r="CM427" s="186"/>
      <c r="CN427" s="186"/>
      <c r="CO427" s="186"/>
      <c r="CP427" s="186"/>
      <c r="CQ427" s="186"/>
      <c r="CR427" s="186"/>
      <c r="CS427" s="178" t="s">
        <v>4653</v>
      </c>
      <c r="CT427" s="186"/>
      <c r="CU427" s="186"/>
      <c r="CV427" s="186"/>
      <c r="CW427" s="186"/>
      <c r="CX427" s="186"/>
      <c r="CY427" s="186"/>
      <c r="CZ427" s="186"/>
      <c r="DA427" s="186"/>
      <c r="DB427" s="186"/>
      <c r="DC427" s="186"/>
      <c r="DD427" s="186"/>
      <c r="DE427" s="186"/>
    </row>
    <row r="428" spans="34:109" ht="15" hidden="1" customHeight="1">
      <c r="AH428" s="184"/>
      <c r="AI428" s="184"/>
      <c r="AJ428" s="184"/>
      <c r="AK428" s="184"/>
      <c r="AL428" s="172" t="str">
        <f t="shared" si="18"/>
        <v/>
      </c>
      <c r="AM428" s="172" t="str">
        <f t="shared" si="19"/>
        <v/>
      </c>
      <c r="AN428" s="173" t="str">
        <f t="shared" si="20"/>
        <v/>
      </c>
      <c r="AO428" s="184"/>
      <c r="AP428" s="170">
        <v>426</v>
      </c>
      <c r="AQ428" s="185"/>
      <c r="AR428" s="185"/>
      <c r="AS428" s="185"/>
      <c r="AT428" s="185"/>
      <c r="AU428" s="185"/>
      <c r="AV428" s="185"/>
      <c r="AW428" s="185"/>
      <c r="AX428" s="185"/>
      <c r="AY428" s="185"/>
      <c r="AZ428" s="185"/>
      <c r="BA428" s="185"/>
      <c r="BB428" s="185"/>
      <c r="BC428" s="185"/>
      <c r="BD428" s="185"/>
      <c r="BE428" s="185"/>
      <c r="BF428" s="185"/>
      <c r="BG428" s="185"/>
      <c r="BH428" s="185"/>
      <c r="BI428" s="185"/>
      <c r="BJ428" s="176" t="s">
        <v>4654</v>
      </c>
      <c r="BK428" s="185"/>
      <c r="BL428" s="185"/>
      <c r="BM428" s="185"/>
      <c r="BN428" s="185"/>
      <c r="BO428" s="185"/>
      <c r="BP428" s="185"/>
      <c r="BQ428" s="185"/>
      <c r="BR428" s="185"/>
      <c r="BS428" s="185"/>
      <c r="BT428" s="185"/>
      <c r="BU428" s="185"/>
      <c r="BV428" s="185"/>
      <c r="BW428" s="184"/>
      <c r="BX428" s="184"/>
      <c r="BY428" s="184"/>
      <c r="BZ428" s="186"/>
      <c r="CA428" s="186"/>
      <c r="CB428" s="186"/>
      <c r="CC428" s="186"/>
      <c r="CD428" s="186"/>
      <c r="CE428" s="186"/>
      <c r="CF428" s="186"/>
      <c r="CG428" s="186"/>
      <c r="CH428" s="186"/>
      <c r="CI428" s="186"/>
      <c r="CJ428" s="186"/>
      <c r="CK428" s="186"/>
      <c r="CL428" s="186"/>
      <c r="CM428" s="186"/>
      <c r="CN428" s="186"/>
      <c r="CO428" s="186"/>
      <c r="CP428" s="186"/>
      <c r="CQ428" s="186"/>
      <c r="CR428" s="186"/>
      <c r="CS428" s="178" t="s">
        <v>4655</v>
      </c>
      <c r="CT428" s="186"/>
      <c r="CU428" s="186"/>
      <c r="CV428" s="186"/>
      <c r="CW428" s="186"/>
      <c r="CX428" s="186"/>
      <c r="CY428" s="186"/>
      <c r="CZ428" s="186"/>
      <c r="DA428" s="186"/>
      <c r="DB428" s="186"/>
      <c r="DC428" s="186"/>
      <c r="DD428" s="186"/>
      <c r="DE428" s="186"/>
    </row>
    <row r="429" spans="34:109" ht="15" hidden="1" customHeight="1">
      <c r="AH429" s="184"/>
      <c r="AI429" s="184"/>
      <c r="AJ429" s="184"/>
      <c r="AK429" s="184"/>
      <c r="AL429" s="172" t="str">
        <f t="shared" si="18"/>
        <v/>
      </c>
      <c r="AM429" s="172" t="str">
        <f t="shared" si="19"/>
        <v/>
      </c>
      <c r="AN429" s="173" t="str">
        <f t="shared" si="20"/>
        <v/>
      </c>
      <c r="AO429" s="184"/>
      <c r="AP429" s="170">
        <v>427</v>
      </c>
      <c r="AQ429" s="185"/>
      <c r="AR429" s="185"/>
      <c r="AS429" s="185"/>
      <c r="AT429" s="185"/>
      <c r="AU429" s="185"/>
      <c r="AV429" s="185"/>
      <c r="AW429" s="185"/>
      <c r="AX429" s="185"/>
      <c r="AY429" s="185"/>
      <c r="AZ429" s="185"/>
      <c r="BA429" s="185"/>
      <c r="BB429" s="185"/>
      <c r="BC429" s="185"/>
      <c r="BD429" s="185"/>
      <c r="BE429" s="185"/>
      <c r="BF429" s="185"/>
      <c r="BG429" s="185"/>
      <c r="BH429" s="185"/>
      <c r="BI429" s="185"/>
      <c r="BJ429" s="176" t="s">
        <v>4656</v>
      </c>
      <c r="BK429" s="185"/>
      <c r="BL429" s="185"/>
      <c r="BM429" s="185"/>
      <c r="BN429" s="185"/>
      <c r="BO429" s="185"/>
      <c r="BP429" s="185"/>
      <c r="BQ429" s="185"/>
      <c r="BR429" s="185"/>
      <c r="BS429" s="185"/>
      <c r="BT429" s="185"/>
      <c r="BU429" s="185"/>
      <c r="BV429" s="185"/>
      <c r="BW429" s="184"/>
      <c r="BX429" s="184"/>
      <c r="BY429" s="184"/>
      <c r="BZ429" s="186"/>
      <c r="CA429" s="186"/>
      <c r="CB429" s="186"/>
      <c r="CC429" s="186"/>
      <c r="CD429" s="186"/>
      <c r="CE429" s="186"/>
      <c r="CF429" s="186"/>
      <c r="CG429" s="186"/>
      <c r="CH429" s="186"/>
      <c r="CI429" s="186"/>
      <c r="CJ429" s="186"/>
      <c r="CK429" s="186"/>
      <c r="CL429" s="186"/>
      <c r="CM429" s="186"/>
      <c r="CN429" s="186"/>
      <c r="CO429" s="186"/>
      <c r="CP429" s="186"/>
      <c r="CQ429" s="186"/>
      <c r="CR429" s="186"/>
      <c r="CS429" s="178" t="s">
        <v>4657</v>
      </c>
      <c r="CT429" s="186"/>
      <c r="CU429" s="186"/>
      <c r="CV429" s="186"/>
      <c r="CW429" s="186"/>
      <c r="CX429" s="186"/>
      <c r="CY429" s="186"/>
      <c r="CZ429" s="186"/>
      <c r="DA429" s="186"/>
      <c r="DB429" s="186"/>
      <c r="DC429" s="186"/>
      <c r="DD429" s="186"/>
      <c r="DE429" s="186"/>
    </row>
    <row r="430" spans="34:109" ht="15" hidden="1" customHeight="1">
      <c r="AH430" s="184"/>
      <c r="AI430" s="184"/>
      <c r="AJ430" s="184"/>
      <c r="AK430" s="184"/>
      <c r="AL430" s="172" t="str">
        <f t="shared" si="18"/>
        <v/>
      </c>
      <c r="AM430" s="172" t="str">
        <f t="shared" si="19"/>
        <v/>
      </c>
      <c r="AN430" s="173" t="str">
        <f t="shared" si="20"/>
        <v/>
      </c>
      <c r="AO430" s="184"/>
      <c r="AP430" s="170">
        <v>428</v>
      </c>
      <c r="AQ430" s="185"/>
      <c r="AR430" s="185"/>
      <c r="AS430" s="185"/>
      <c r="AT430" s="185"/>
      <c r="AU430" s="185"/>
      <c r="AV430" s="185"/>
      <c r="AW430" s="185"/>
      <c r="AX430" s="185"/>
      <c r="AY430" s="185"/>
      <c r="AZ430" s="185"/>
      <c r="BA430" s="185"/>
      <c r="BB430" s="185"/>
      <c r="BC430" s="185"/>
      <c r="BD430" s="185"/>
      <c r="BE430" s="185"/>
      <c r="BF430" s="185"/>
      <c r="BG430" s="185"/>
      <c r="BH430" s="185"/>
      <c r="BI430" s="185"/>
      <c r="BJ430" s="176" t="s">
        <v>4658</v>
      </c>
      <c r="BK430" s="185"/>
      <c r="BL430" s="185"/>
      <c r="BM430" s="185"/>
      <c r="BN430" s="185"/>
      <c r="BO430" s="185"/>
      <c r="BP430" s="185"/>
      <c r="BQ430" s="185"/>
      <c r="BR430" s="185"/>
      <c r="BS430" s="185"/>
      <c r="BT430" s="185"/>
      <c r="BU430" s="185"/>
      <c r="BV430" s="185"/>
      <c r="BW430" s="184"/>
      <c r="BX430" s="184"/>
      <c r="BY430" s="184"/>
      <c r="BZ430" s="186"/>
      <c r="CA430" s="186"/>
      <c r="CB430" s="186"/>
      <c r="CC430" s="186"/>
      <c r="CD430" s="186"/>
      <c r="CE430" s="186"/>
      <c r="CF430" s="186"/>
      <c r="CG430" s="186"/>
      <c r="CH430" s="186"/>
      <c r="CI430" s="186"/>
      <c r="CJ430" s="186"/>
      <c r="CK430" s="186"/>
      <c r="CL430" s="186"/>
      <c r="CM430" s="186"/>
      <c r="CN430" s="186"/>
      <c r="CO430" s="186"/>
      <c r="CP430" s="186"/>
      <c r="CQ430" s="186"/>
      <c r="CR430" s="186"/>
      <c r="CS430" s="178" t="s">
        <v>4659</v>
      </c>
      <c r="CT430" s="186"/>
      <c r="CU430" s="186"/>
      <c r="CV430" s="186"/>
      <c r="CW430" s="186"/>
      <c r="CX430" s="186"/>
      <c r="CY430" s="186"/>
      <c r="CZ430" s="186"/>
      <c r="DA430" s="186"/>
      <c r="DB430" s="186"/>
      <c r="DC430" s="186"/>
      <c r="DD430" s="186"/>
      <c r="DE430" s="186"/>
    </row>
    <row r="431" spans="34:109" ht="15" hidden="1" customHeight="1">
      <c r="AH431" s="184"/>
      <c r="AI431" s="184"/>
      <c r="AJ431" s="184"/>
      <c r="AK431" s="184"/>
      <c r="AL431" s="172" t="str">
        <f t="shared" si="18"/>
        <v/>
      </c>
      <c r="AM431" s="172" t="str">
        <f t="shared" si="19"/>
        <v/>
      </c>
      <c r="AN431" s="173" t="str">
        <f t="shared" si="20"/>
        <v/>
      </c>
      <c r="AO431" s="184"/>
      <c r="AP431" s="170">
        <v>429</v>
      </c>
      <c r="AQ431" s="185"/>
      <c r="AR431" s="185"/>
      <c r="AS431" s="185"/>
      <c r="AT431" s="185"/>
      <c r="AU431" s="185"/>
      <c r="AV431" s="185"/>
      <c r="AW431" s="185"/>
      <c r="AX431" s="185"/>
      <c r="AY431" s="185"/>
      <c r="AZ431" s="185"/>
      <c r="BA431" s="185"/>
      <c r="BB431" s="185"/>
      <c r="BC431" s="185"/>
      <c r="BD431" s="185"/>
      <c r="BE431" s="185"/>
      <c r="BF431" s="185"/>
      <c r="BG431" s="185"/>
      <c r="BH431" s="185"/>
      <c r="BI431" s="185"/>
      <c r="BJ431" s="176" t="s">
        <v>4660</v>
      </c>
      <c r="BK431" s="185"/>
      <c r="BL431" s="185"/>
      <c r="BM431" s="185"/>
      <c r="BN431" s="185"/>
      <c r="BO431" s="185"/>
      <c r="BP431" s="185"/>
      <c r="BQ431" s="185"/>
      <c r="BR431" s="185"/>
      <c r="BS431" s="185"/>
      <c r="BT431" s="185"/>
      <c r="BU431" s="185"/>
      <c r="BV431" s="185"/>
      <c r="BW431" s="184"/>
      <c r="BX431" s="184"/>
      <c r="BY431" s="184"/>
      <c r="BZ431" s="186"/>
      <c r="CA431" s="186"/>
      <c r="CB431" s="186"/>
      <c r="CC431" s="186"/>
      <c r="CD431" s="186"/>
      <c r="CE431" s="186"/>
      <c r="CF431" s="186"/>
      <c r="CG431" s="186"/>
      <c r="CH431" s="186"/>
      <c r="CI431" s="186"/>
      <c r="CJ431" s="186"/>
      <c r="CK431" s="186"/>
      <c r="CL431" s="186"/>
      <c r="CM431" s="186"/>
      <c r="CN431" s="186"/>
      <c r="CO431" s="186"/>
      <c r="CP431" s="186"/>
      <c r="CQ431" s="186"/>
      <c r="CR431" s="186"/>
      <c r="CS431" s="178" t="s">
        <v>4661</v>
      </c>
      <c r="CT431" s="186"/>
      <c r="CU431" s="186"/>
      <c r="CV431" s="186"/>
      <c r="CW431" s="186"/>
      <c r="CX431" s="186"/>
      <c r="CY431" s="186"/>
      <c r="CZ431" s="186"/>
      <c r="DA431" s="186"/>
      <c r="DB431" s="186"/>
      <c r="DC431" s="186"/>
      <c r="DD431" s="186"/>
      <c r="DE431" s="186"/>
    </row>
    <row r="432" spans="34:109" ht="15" hidden="1" customHeight="1">
      <c r="AH432" s="184"/>
      <c r="AI432" s="184"/>
      <c r="AJ432" s="184"/>
      <c r="AK432" s="184"/>
      <c r="AL432" s="172" t="str">
        <f t="shared" si="18"/>
        <v/>
      </c>
      <c r="AM432" s="172" t="str">
        <f t="shared" si="19"/>
        <v/>
      </c>
      <c r="AN432" s="173" t="str">
        <f t="shared" si="20"/>
        <v/>
      </c>
      <c r="AO432" s="184"/>
      <c r="AP432" s="170">
        <v>430</v>
      </c>
      <c r="AQ432" s="185"/>
      <c r="AR432" s="185"/>
      <c r="AS432" s="185"/>
      <c r="AT432" s="185"/>
      <c r="AU432" s="185"/>
      <c r="AV432" s="185"/>
      <c r="AW432" s="185"/>
      <c r="AX432" s="185"/>
      <c r="AY432" s="185"/>
      <c r="AZ432" s="185"/>
      <c r="BA432" s="185"/>
      <c r="BB432" s="185"/>
      <c r="BC432" s="185"/>
      <c r="BD432" s="185"/>
      <c r="BE432" s="185"/>
      <c r="BF432" s="185"/>
      <c r="BG432" s="185"/>
      <c r="BH432" s="185"/>
      <c r="BI432" s="185"/>
      <c r="BJ432" s="176" t="s">
        <v>4662</v>
      </c>
      <c r="BK432" s="185"/>
      <c r="BL432" s="185"/>
      <c r="BM432" s="185"/>
      <c r="BN432" s="185"/>
      <c r="BO432" s="185"/>
      <c r="BP432" s="185"/>
      <c r="BQ432" s="185"/>
      <c r="BR432" s="185"/>
      <c r="BS432" s="185"/>
      <c r="BT432" s="185"/>
      <c r="BU432" s="185"/>
      <c r="BV432" s="185"/>
      <c r="BW432" s="184"/>
      <c r="BX432" s="184"/>
      <c r="BY432" s="184"/>
      <c r="BZ432" s="186"/>
      <c r="CA432" s="186"/>
      <c r="CB432" s="186"/>
      <c r="CC432" s="186"/>
      <c r="CD432" s="186"/>
      <c r="CE432" s="186"/>
      <c r="CF432" s="186"/>
      <c r="CG432" s="186"/>
      <c r="CH432" s="186"/>
      <c r="CI432" s="186"/>
      <c r="CJ432" s="186"/>
      <c r="CK432" s="186"/>
      <c r="CL432" s="186"/>
      <c r="CM432" s="186"/>
      <c r="CN432" s="186"/>
      <c r="CO432" s="186"/>
      <c r="CP432" s="186"/>
      <c r="CQ432" s="186"/>
      <c r="CR432" s="186"/>
      <c r="CS432" s="178" t="s">
        <v>4663</v>
      </c>
      <c r="CT432" s="186"/>
      <c r="CU432" s="186"/>
      <c r="CV432" s="186"/>
      <c r="CW432" s="186"/>
      <c r="CX432" s="186"/>
      <c r="CY432" s="186"/>
      <c r="CZ432" s="186"/>
      <c r="DA432" s="186"/>
      <c r="DB432" s="186"/>
      <c r="DC432" s="186"/>
      <c r="DD432" s="186"/>
      <c r="DE432" s="186"/>
    </row>
    <row r="433" spans="34:109" ht="15" hidden="1" customHeight="1">
      <c r="AH433" s="184"/>
      <c r="AI433" s="184"/>
      <c r="AJ433" s="184"/>
      <c r="AK433" s="184"/>
      <c r="AL433" s="172" t="str">
        <f t="shared" si="18"/>
        <v/>
      </c>
      <c r="AM433" s="172" t="str">
        <f t="shared" si="19"/>
        <v/>
      </c>
      <c r="AN433" s="173" t="str">
        <f t="shared" si="20"/>
        <v/>
      </c>
      <c r="AO433" s="184"/>
      <c r="AP433" s="170">
        <v>431</v>
      </c>
      <c r="AQ433" s="185"/>
      <c r="AR433" s="185"/>
      <c r="AS433" s="185"/>
      <c r="AT433" s="185"/>
      <c r="AU433" s="185"/>
      <c r="AV433" s="185"/>
      <c r="AW433" s="185"/>
      <c r="AX433" s="185"/>
      <c r="AY433" s="185"/>
      <c r="AZ433" s="185"/>
      <c r="BA433" s="185"/>
      <c r="BB433" s="185"/>
      <c r="BC433" s="185"/>
      <c r="BD433" s="185"/>
      <c r="BE433" s="185"/>
      <c r="BF433" s="185"/>
      <c r="BG433" s="185"/>
      <c r="BH433" s="185"/>
      <c r="BI433" s="185"/>
      <c r="BJ433" s="176" t="s">
        <v>4664</v>
      </c>
      <c r="BK433" s="185"/>
      <c r="BL433" s="185"/>
      <c r="BM433" s="185"/>
      <c r="BN433" s="185"/>
      <c r="BO433" s="185"/>
      <c r="BP433" s="185"/>
      <c r="BQ433" s="185"/>
      <c r="BR433" s="185"/>
      <c r="BS433" s="185"/>
      <c r="BT433" s="185"/>
      <c r="BU433" s="185"/>
      <c r="BV433" s="185"/>
      <c r="BW433" s="184"/>
      <c r="BX433" s="184"/>
      <c r="BY433" s="184"/>
      <c r="BZ433" s="186"/>
      <c r="CA433" s="186"/>
      <c r="CB433" s="186"/>
      <c r="CC433" s="186"/>
      <c r="CD433" s="186"/>
      <c r="CE433" s="186"/>
      <c r="CF433" s="186"/>
      <c r="CG433" s="186"/>
      <c r="CH433" s="186"/>
      <c r="CI433" s="186"/>
      <c r="CJ433" s="186"/>
      <c r="CK433" s="186"/>
      <c r="CL433" s="186"/>
      <c r="CM433" s="186"/>
      <c r="CN433" s="186"/>
      <c r="CO433" s="186"/>
      <c r="CP433" s="186"/>
      <c r="CQ433" s="186"/>
      <c r="CR433" s="186"/>
      <c r="CS433" s="178" t="s">
        <v>4665</v>
      </c>
      <c r="CT433" s="186"/>
      <c r="CU433" s="186"/>
      <c r="CV433" s="186"/>
      <c r="CW433" s="186"/>
      <c r="CX433" s="186"/>
      <c r="CY433" s="186"/>
      <c r="CZ433" s="186"/>
      <c r="DA433" s="186"/>
      <c r="DB433" s="186"/>
      <c r="DC433" s="186"/>
      <c r="DD433" s="186"/>
      <c r="DE433" s="186"/>
    </row>
    <row r="434" spans="34:109" ht="15" hidden="1" customHeight="1">
      <c r="AH434" s="184"/>
      <c r="AI434" s="184"/>
      <c r="AJ434" s="184"/>
      <c r="AK434" s="184"/>
      <c r="AL434" s="172" t="str">
        <f t="shared" si="18"/>
        <v/>
      </c>
      <c r="AM434" s="172" t="str">
        <f t="shared" si="19"/>
        <v/>
      </c>
      <c r="AN434" s="173" t="str">
        <f t="shared" si="20"/>
        <v/>
      </c>
      <c r="AO434" s="184"/>
      <c r="AP434" s="170">
        <v>432</v>
      </c>
      <c r="AQ434" s="185"/>
      <c r="AR434" s="185"/>
      <c r="AS434" s="185"/>
      <c r="AT434" s="185"/>
      <c r="AU434" s="185"/>
      <c r="AV434" s="185"/>
      <c r="AW434" s="185"/>
      <c r="AX434" s="185"/>
      <c r="AY434" s="185"/>
      <c r="AZ434" s="185"/>
      <c r="BA434" s="185"/>
      <c r="BB434" s="185"/>
      <c r="BC434" s="185"/>
      <c r="BD434" s="185"/>
      <c r="BE434" s="185"/>
      <c r="BF434" s="185"/>
      <c r="BG434" s="185"/>
      <c r="BH434" s="185"/>
      <c r="BI434" s="185"/>
      <c r="BJ434" s="176" t="s">
        <v>4666</v>
      </c>
      <c r="BK434" s="185"/>
      <c r="BL434" s="185"/>
      <c r="BM434" s="185"/>
      <c r="BN434" s="185"/>
      <c r="BO434" s="185"/>
      <c r="BP434" s="185"/>
      <c r="BQ434" s="185"/>
      <c r="BR434" s="185"/>
      <c r="BS434" s="185"/>
      <c r="BT434" s="185"/>
      <c r="BU434" s="185"/>
      <c r="BV434" s="185"/>
      <c r="BW434" s="184"/>
      <c r="BX434" s="184"/>
      <c r="BY434" s="184"/>
      <c r="BZ434" s="186"/>
      <c r="CA434" s="186"/>
      <c r="CB434" s="186"/>
      <c r="CC434" s="186"/>
      <c r="CD434" s="186"/>
      <c r="CE434" s="186"/>
      <c r="CF434" s="186"/>
      <c r="CG434" s="186"/>
      <c r="CH434" s="186"/>
      <c r="CI434" s="186"/>
      <c r="CJ434" s="186"/>
      <c r="CK434" s="186"/>
      <c r="CL434" s="186"/>
      <c r="CM434" s="186"/>
      <c r="CN434" s="186"/>
      <c r="CO434" s="186"/>
      <c r="CP434" s="186"/>
      <c r="CQ434" s="186"/>
      <c r="CR434" s="186"/>
      <c r="CS434" s="178" t="s">
        <v>4667</v>
      </c>
      <c r="CT434" s="186"/>
      <c r="CU434" s="186"/>
      <c r="CV434" s="186"/>
      <c r="CW434" s="186"/>
      <c r="CX434" s="186"/>
      <c r="CY434" s="186"/>
      <c r="CZ434" s="186"/>
      <c r="DA434" s="186"/>
      <c r="DB434" s="186"/>
      <c r="DC434" s="186"/>
      <c r="DD434" s="186"/>
      <c r="DE434" s="186"/>
    </row>
    <row r="435" spans="34:109" ht="15" hidden="1" customHeight="1">
      <c r="AH435" s="184"/>
      <c r="AI435" s="184"/>
      <c r="AJ435" s="184"/>
      <c r="AK435" s="184"/>
      <c r="AL435" s="172" t="str">
        <f t="shared" si="18"/>
        <v/>
      </c>
      <c r="AM435" s="172" t="str">
        <f t="shared" si="19"/>
        <v/>
      </c>
      <c r="AN435" s="173" t="str">
        <f t="shared" si="20"/>
        <v/>
      </c>
      <c r="AO435" s="184"/>
      <c r="AP435" s="170">
        <v>433</v>
      </c>
      <c r="AQ435" s="185"/>
      <c r="AR435" s="185"/>
      <c r="AS435" s="185"/>
      <c r="AT435" s="185"/>
      <c r="AU435" s="185"/>
      <c r="AV435" s="185"/>
      <c r="AW435" s="185"/>
      <c r="AX435" s="185"/>
      <c r="AY435" s="185"/>
      <c r="AZ435" s="185"/>
      <c r="BA435" s="185"/>
      <c r="BB435" s="185"/>
      <c r="BC435" s="185"/>
      <c r="BD435" s="185"/>
      <c r="BE435" s="185"/>
      <c r="BF435" s="185"/>
      <c r="BG435" s="185"/>
      <c r="BH435" s="185"/>
      <c r="BI435" s="185"/>
      <c r="BJ435" s="176" t="s">
        <v>4668</v>
      </c>
      <c r="BK435" s="185"/>
      <c r="BL435" s="185"/>
      <c r="BM435" s="185"/>
      <c r="BN435" s="185"/>
      <c r="BO435" s="185"/>
      <c r="BP435" s="185"/>
      <c r="BQ435" s="185"/>
      <c r="BR435" s="185"/>
      <c r="BS435" s="185"/>
      <c r="BT435" s="185"/>
      <c r="BU435" s="185"/>
      <c r="BV435" s="185"/>
      <c r="BW435" s="184"/>
      <c r="BX435" s="184"/>
      <c r="BY435" s="184"/>
      <c r="BZ435" s="186"/>
      <c r="CA435" s="186"/>
      <c r="CB435" s="186"/>
      <c r="CC435" s="186"/>
      <c r="CD435" s="186"/>
      <c r="CE435" s="186"/>
      <c r="CF435" s="186"/>
      <c r="CG435" s="186"/>
      <c r="CH435" s="186"/>
      <c r="CI435" s="186"/>
      <c r="CJ435" s="186"/>
      <c r="CK435" s="186"/>
      <c r="CL435" s="186"/>
      <c r="CM435" s="186"/>
      <c r="CN435" s="186"/>
      <c r="CO435" s="186"/>
      <c r="CP435" s="186"/>
      <c r="CQ435" s="186"/>
      <c r="CR435" s="186"/>
      <c r="CS435" s="178" t="s">
        <v>4669</v>
      </c>
      <c r="CT435" s="186"/>
      <c r="CU435" s="186"/>
      <c r="CV435" s="186"/>
      <c r="CW435" s="186"/>
      <c r="CX435" s="186"/>
      <c r="CY435" s="186"/>
      <c r="CZ435" s="186"/>
      <c r="DA435" s="186"/>
      <c r="DB435" s="186"/>
      <c r="DC435" s="186"/>
      <c r="DD435" s="186"/>
      <c r="DE435" s="186"/>
    </row>
    <row r="436" spans="34:109" ht="15" hidden="1" customHeight="1">
      <c r="AH436" s="184"/>
      <c r="AI436" s="184"/>
      <c r="AJ436" s="184"/>
      <c r="AK436" s="184"/>
      <c r="AL436" s="172" t="str">
        <f t="shared" si="18"/>
        <v/>
      </c>
      <c r="AM436" s="172" t="str">
        <f t="shared" si="19"/>
        <v/>
      </c>
      <c r="AN436" s="173" t="str">
        <f t="shared" si="20"/>
        <v/>
      </c>
      <c r="AO436" s="184"/>
      <c r="AP436" s="170">
        <v>434</v>
      </c>
      <c r="AQ436" s="185"/>
      <c r="AR436" s="185"/>
      <c r="AS436" s="185"/>
      <c r="AT436" s="185"/>
      <c r="AU436" s="185"/>
      <c r="AV436" s="185"/>
      <c r="AW436" s="185"/>
      <c r="AX436" s="185"/>
      <c r="AY436" s="185"/>
      <c r="AZ436" s="185"/>
      <c r="BA436" s="185"/>
      <c r="BB436" s="185"/>
      <c r="BC436" s="185"/>
      <c r="BD436" s="185"/>
      <c r="BE436" s="185"/>
      <c r="BF436" s="185"/>
      <c r="BG436" s="185"/>
      <c r="BH436" s="185"/>
      <c r="BI436" s="185"/>
      <c r="BJ436" s="176" t="s">
        <v>4670</v>
      </c>
      <c r="BK436" s="185"/>
      <c r="BL436" s="185"/>
      <c r="BM436" s="185"/>
      <c r="BN436" s="185"/>
      <c r="BO436" s="185"/>
      <c r="BP436" s="185"/>
      <c r="BQ436" s="185"/>
      <c r="BR436" s="185"/>
      <c r="BS436" s="185"/>
      <c r="BT436" s="185"/>
      <c r="BU436" s="185"/>
      <c r="BV436" s="185"/>
      <c r="BW436" s="184"/>
      <c r="BX436" s="184"/>
      <c r="BY436" s="184"/>
      <c r="BZ436" s="186"/>
      <c r="CA436" s="186"/>
      <c r="CB436" s="186"/>
      <c r="CC436" s="186"/>
      <c r="CD436" s="186"/>
      <c r="CE436" s="186"/>
      <c r="CF436" s="186"/>
      <c r="CG436" s="186"/>
      <c r="CH436" s="186"/>
      <c r="CI436" s="186"/>
      <c r="CJ436" s="186"/>
      <c r="CK436" s="186"/>
      <c r="CL436" s="186"/>
      <c r="CM436" s="186"/>
      <c r="CN436" s="186"/>
      <c r="CO436" s="186"/>
      <c r="CP436" s="186"/>
      <c r="CQ436" s="186"/>
      <c r="CR436" s="186"/>
      <c r="CS436" s="178" t="s">
        <v>4671</v>
      </c>
      <c r="CT436" s="186"/>
      <c r="CU436" s="186"/>
      <c r="CV436" s="186"/>
      <c r="CW436" s="186"/>
      <c r="CX436" s="186"/>
      <c r="CY436" s="186"/>
      <c r="CZ436" s="186"/>
      <c r="DA436" s="186"/>
      <c r="DB436" s="186"/>
      <c r="DC436" s="186"/>
      <c r="DD436" s="186"/>
      <c r="DE436" s="186"/>
    </row>
    <row r="437" spans="34:109" ht="15" hidden="1" customHeight="1">
      <c r="AH437" s="184"/>
      <c r="AI437" s="184"/>
      <c r="AJ437" s="184"/>
      <c r="AK437" s="184"/>
      <c r="AL437" s="172" t="str">
        <f t="shared" si="18"/>
        <v/>
      </c>
      <c r="AM437" s="172" t="str">
        <f t="shared" si="19"/>
        <v/>
      </c>
      <c r="AN437" s="173" t="str">
        <f t="shared" si="20"/>
        <v/>
      </c>
      <c r="AO437" s="184"/>
      <c r="AP437" s="170">
        <v>435</v>
      </c>
      <c r="AQ437" s="185"/>
      <c r="AR437" s="185"/>
      <c r="AS437" s="185"/>
      <c r="AT437" s="185"/>
      <c r="AU437" s="185"/>
      <c r="AV437" s="185"/>
      <c r="AW437" s="185"/>
      <c r="AX437" s="185"/>
      <c r="AY437" s="185"/>
      <c r="AZ437" s="185"/>
      <c r="BA437" s="185"/>
      <c r="BB437" s="185"/>
      <c r="BC437" s="185"/>
      <c r="BD437" s="185"/>
      <c r="BE437" s="185"/>
      <c r="BF437" s="185"/>
      <c r="BG437" s="185"/>
      <c r="BH437" s="185"/>
      <c r="BI437" s="185"/>
      <c r="BJ437" s="176" t="s">
        <v>4672</v>
      </c>
      <c r="BK437" s="185"/>
      <c r="BL437" s="185"/>
      <c r="BM437" s="185"/>
      <c r="BN437" s="185"/>
      <c r="BO437" s="185"/>
      <c r="BP437" s="185"/>
      <c r="BQ437" s="185"/>
      <c r="BR437" s="185"/>
      <c r="BS437" s="185"/>
      <c r="BT437" s="185"/>
      <c r="BU437" s="185"/>
      <c r="BV437" s="185"/>
      <c r="BW437" s="184"/>
      <c r="BX437" s="184"/>
      <c r="BY437" s="184"/>
      <c r="BZ437" s="186"/>
      <c r="CA437" s="186"/>
      <c r="CB437" s="186"/>
      <c r="CC437" s="186"/>
      <c r="CD437" s="186"/>
      <c r="CE437" s="186"/>
      <c r="CF437" s="186"/>
      <c r="CG437" s="186"/>
      <c r="CH437" s="186"/>
      <c r="CI437" s="186"/>
      <c r="CJ437" s="186"/>
      <c r="CK437" s="186"/>
      <c r="CL437" s="186"/>
      <c r="CM437" s="186"/>
      <c r="CN437" s="186"/>
      <c r="CO437" s="186"/>
      <c r="CP437" s="186"/>
      <c r="CQ437" s="186"/>
      <c r="CR437" s="186"/>
      <c r="CS437" s="178" t="s">
        <v>4673</v>
      </c>
      <c r="CT437" s="186"/>
      <c r="CU437" s="186"/>
      <c r="CV437" s="186"/>
      <c r="CW437" s="186"/>
      <c r="CX437" s="186"/>
      <c r="CY437" s="186"/>
      <c r="CZ437" s="186"/>
      <c r="DA437" s="186"/>
      <c r="DB437" s="186"/>
      <c r="DC437" s="186"/>
      <c r="DD437" s="186"/>
      <c r="DE437" s="186"/>
    </row>
    <row r="438" spans="34:109" ht="15" hidden="1" customHeight="1">
      <c r="AH438" s="184"/>
      <c r="AI438" s="184"/>
      <c r="AJ438" s="184"/>
      <c r="AK438" s="184"/>
      <c r="AL438" s="172" t="str">
        <f t="shared" si="18"/>
        <v/>
      </c>
      <c r="AM438" s="172" t="str">
        <f t="shared" si="19"/>
        <v/>
      </c>
      <c r="AN438" s="173" t="str">
        <f t="shared" si="20"/>
        <v/>
      </c>
      <c r="AO438" s="184"/>
      <c r="AP438" s="170">
        <v>436</v>
      </c>
      <c r="AQ438" s="185"/>
      <c r="AR438" s="185"/>
      <c r="AS438" s="185"/>
      <c r="AT438" s="185"/>
      <c r="AU438" s="185"/>
      <c r="AV438" s="185"/>
      <c r="AW438" s="185"/>
      <c r="AX438" s="185"/>
      <c r="AY438" s="185"/>
      <c r="AZ438" s="185"/>
      <c r="BA438" s="185"/>
      <c r="BB438" s="185"/>
      <c r="BC438" s="185"/>
      <c r="BD438" s="185"/>
      <c r="BE438" s="185"/>
      <c r="BF438" s="185"/>
      <c r="BG438" s="185"/>
      <c r="BH438" s="185"/>
      <c r="BI438" s="185"/>
      <c r="BJ438" s="176" t="s">
        <v>4674</v>
      </c>
      <c r="BK438" s="185"/>
      <c r="BL438" s="185"/>
      <c r="BM438" s="185"/>
      <c r="BN438" s="185"/>
      <c r="BO438" s="185"/>
      <c r="BP438" s="185"/>
      <c r="BQ438" s="185"/>
      <c r="BR438" s="185"/>
      <c r="BS438" s="185"/>
      <c r="BT438" s="185"/>
      <c r="BU438" s="185"/>
      <c r="BV438" s="185"/>
      <c r="BW438" s="184"/>
      <c r="BX438" s="184"/>
      <c r="BY438" s="184"/>
      <c r="BZ438" s="186"/>
      <c r="CA438" s="186"/>
      <c r="CB438" s="186"/>
      <c r="CC438" s="186"/>
      <c r="CD438" s="186"/>
      <c r="CE438" s="186"/>
      <c r="CF438" s="186"/>
      <c r="CG438" s="186"/>
      <c r="CH438" s="186"/>
      <c r="CI438" s="186"/>
      <c r="CJ438" s="186"/>
      <c r="CK438" s="186"/>
      <c r="CL438" s="186"/>
      <c r="CM438" s="186"/>
      <c r="CN438" s="186"/>
      <c r="CO438" s="186"/>
      <c r="CP438" s="186"/>
      <c r="CQ438" s="186"/>
      <c r="CR438" s="186"/>
      <c r="CS438" s="178" t="s">
        <v>4675</v>
      </c>
      <c r="CT438" s="186"/>
      <c r="CU438" s="186"/>
      <c r="CV438" s="186"/>
      <c r="CW438" s="186"/>
      <c r="CX438" s="186"/>
      <c r="CY438" s="186"/>
      <c r="CZ438" s="186"/>
      <c r="DA438" s="186"/>
      <c r="DB438" s="186"/>
      <c r="DC438" s="186"/>
      <c r="DD438" s="186"/>
      <c r="DE438" s="186"/>
    </row>
    <row r="439" spans="34:109" ht="15" hidden="1" customHeight="1">
      <c r="AH439" s="170"/>
      <c r="AI439" s="170"/>
      <c r="AJ439" s="170"/>
      <c r="AK439" s="170"/>
      <c r="AL439" s="172" t="str">
        <f t="shared" si="18"/>
        <v/>
      </c>
      <c r="AM439" s="172" t="str">
        <f t="shared" si="19"/>
        <v/>
      </c>
      <c r="AN439" s="173" t="str">
        <f t="shared" si="20"/>
        <v/>
      </c>
      <c r="AO439" s="170"/>
      <c r="AP439" s="170">
        <v>437</v>
      </c>
      <c r="AQ439" s="176"/>
      <c r="AR439" s="176"/>
      <c r="AS439" s="176"/>
      <c r="AT439" s="176"/>
      <c r="AU439" s="176"/>
      <c r="AV439" s="176"/>
      <c r="AW439" s="176"/>
      <c r="AX439" s="176"/>
      <c r="AY439" s="176"/>
      <c r="AZ439" s="176"/>
      <c r="BA439" s="176"/>
      <c r="BB439" s="176"/>
      <c r="BC439" s="176"/>
      <c r="BD439" s="176"/>
      <c r="BE439" s="176"/>
      <c r="BF439" s="176"/>
      <c r="BG439" s="176"/>
      <c r="BH439" s="176"/>
      <c r="BI439" s="176"/>
      <c r="BJ439" s="176" t="s">
        <v>4676</v>
      </c>
      <c r="BK439" s="176"/>
      <c r="BL439" s="176"/>
      <c r="BM439" s="176"/>
      <c r="BN439" s="176"/>
      <c r="BO439" s="176"/>
      <c r="BP439" s="176"/>
      <c r="BQ439" s="176"/>
      <c r="BR439" s="176"/>
      <c r="BS439" s="176"/>
      <c r="BT439" s="176"/>
      <c r="BU439" s="176"/>
      <c r="BV439" s="176"/>
      <c r="BW439" s="170"/>
      <c r="BX439" s="170"/>
      <c r="BY439" s="170"/>
      <c r="BZ439" s="178"/>
      <c r="CA439" s="178"/>
      <c r="CB439" s="178"/>
      <c r="CC439" s="178"/>
      <c r="CD439" s="178"/>
      <c r="CE439" s="178"/>
      <c r="CF439" s="178"/>
      <c r="CG439" s="178"/>
      <c r="CH439" s="178"/>
      <c r="CI439" s="178"/>
      <c r="CJ439" s="178"/>
      <c r="CK439" s="178"/>
      <c r="CL439" s="178"/>
      <c r="CM439" s="178"/>
      <c r="CN439" s="178"/>
      <c r="CO439" s="178"/>
      <c r="CP439" s="178"/>
      <c r="CQ439" s="178"/>
      <c r="CR439" s="178"/>
      <c r="CS439" s="178" t="s">
        <v>4677</v>
      </c>
      <c r="CT439" s="178"/>
      <c r="CU439" s="178"/>
      <c r="CV439" s="178"/>
      <c r="CW439" s="178"/>
      <c r="CX439" s="178"/>
      <c r="CY439" s="178"/>
      <c r="CZ439" s="178"/>
      <c r="DA439" s="178"/>
      <c r="DB439" s="178"/>
      <c r="DC439" s="178"/>
      <c r="DD439" s="178"/>
      <c r="DE439" s="178"/>
    </row>
    <row r="440" spans="34:109" ht="15" hidden="1" customHeight="1">
      <c r="AH440" s="184"/>
      <c r="AI440" s="184"/>
      <c r="AJ440" s="184"/>
      <c r="AK440" s="184"/>
      <c r="AL440" s="172" t="str">
        <f t="shared" si="18"/>
        <v/>
      </c>
      <c r="AM440" s="172" t="str">
        <f t="shared" si="19"/>
        <v/>
      </c>
      <c r="AN440" s="173" t="str">
        <f t="shared" si="20"/>
        <v/>
      </c>
      <c r="AO440" s="184"/>
      <c r="AP440" s="170">
        <v>438</v>
      </c>
      <c r="AQ440" s="185"/>
      <c r="AR440" s="185"/>
      <c r="AS440" s="185"/>
      <c r="AT440" s="185"/>
      <c r="AU440" s="185"/>
      <c r="AV440" s="185"/>
      <c r="AW440" s="185"/>
      <c r="AX440" s="185"/>
      <c r="AY440" s="185"/>
      <c r="AZ440" s="185"/>
      <c r="BA440" s="185"/>
      <c r="BB440" s="185"/>
      <c r="BC440" s="185"/>
      <c r="BD440" s="185"/>
      <c r="BE440" s="185"/>
      <c r="BF440" s="185"/>
      <c r="BG440" s="185"/>
      <c r="BH440" s="185"/>
      <c r="BI440" s="185"/>
      <c r="BJ440" s="176" t="s">
        <v>4678</v>
      </c>
      <c r="BK440" s="185"/>
      <c r="BL440" s="185"/>
      <c r="BM440" s="185"/>
      <c r="BN440" s="185"/>
      <c r="BO440" s="185"/>
      <c r="BP440" s="185"/>
      <c r="BQ440" s="185"/>
      <c r="BR440" s="185"/>
      <c r="BS440" s="185"/>
      <c r="BT440" s="185"/>
      <c r="BU440" s="185"/>
      <c r="BV440" s="185"/>
      <c r="BW440" s="184"/>
      <c r="BX440" s="184"/>
      <c r="BY440" s="184"/>
      <c r="BZ440" s="186"/>
      <c r="CA440" s="186"/>
      <c r="CB440" s="186"/>
      <c r="CC440" s="186"/>
      <c r="CD440" s="186"/>
      <c r="CE440" s="186"/>
      <c r="CF440" s="186"/>
      <c r="CG440" s="186"/>
      <c r="CH440" s="186"/>
      <c r="CI440" s="186"/>
      <c r="CJ440" s="186"/>
      <c r="CK440" s="186"/>
      <c r="CL440" s="186"/>
      <c r="CM440" s="186"/>
      <c r="CN440" s="186"/>
      <c r="CO440" s="186"/>
      <c r="CP440" s="186"/>
      <c r="CQ440" s="186"/>
      <c r="CR440" s="186"/>
      <c r="CS440" s="178" t="s">
        <v>4679</v>
      </c>
      <c r="CT440" s="186"/>
      <c r="CU440" s="186"/>
      <c r="CV440" s="186"/>
      <c r="CW440" s="186"/>
      <c r="CX440" s="186"/>
      <c r="CY440" s="186"/>
      <c r="CZ440" s="186"/>
      <c r="DA440" s="186"/>
      <c r="DB440" s="186"/>
      <c r="DC440" s="186"/>
      <c r="DD440" s="186"/>
      <c r="DE440" s="186"/>
    </row>
    <row r="441" spans="34:109" ht="15" hidden="1" customHeight="1">
      <c r="AH441" s="184"/>
      <c r="AI441" s="184"/>
      <c r="AJ441" s="184"/>
      <c r="AK441" s="184"/>
      <c r="AL441" s="172" t="str">
        <f t="shared" si="18"/>
        <v/>
      </c>
      <c r="AM441" s="172" t="str">
        <f t="shared" si="19"/>
        <v/>
      </c>
      <c r="AN441" s="173" t="str">
        <f t="shared" si="20"/>
        <v/>
      </c>
      <c r="AO441" s="184"/>
      <c r="AP441" s="170">
        <v>439</v>
      </c>
      <c r="AQ441" s="185"/>
      <c r="AR441" s="185"/>
      <c r="AS441" s="185"/>
      <c r="AT441" s="185"/>
      <c r="AU441" s="185"/>
      <c r="AV441" s="185"/>
      <c r="AW441" s="185"/>
      <c r="AX441" s="185"/>
      <c r="AY441" s="185"/>
      <c r="AZ441" s="185"/>
      <c r="BA441" s="185"/>
      <c r="BB441" s="185"/>
      <c r="BC441" s="185"/>
      <c r="BD441" s="185"/>
      <c r="BE441" s="185"/>
      <c r="BF441" s="185"/>
      <c r="BG441" s="185"/>
      <c r="BH441" s="185"/>
      <c r="BI441" s="185"/>
      <c r="BJ441" s="176" t="s">
        <v>4680</v>
      </c>
      <c r="BK441" s="185"/>
      <c r="BL441" s="185"/>
      <c r="BM441" s="185"/>
      <c r="BN441" s="185"/>
      <c r="BO441" s="185"/>
      <c r="BP441" s="185"/>
      <c r="BQ441" s="185"/>
      <c r="BR441" s="185"/>
      <c r="BS441" s="185"/>
      <c r="BT441" s="185"/>
      <c r="BU441" s="185"/>
      <c r="BV441" s="185"/>
      <c r="BW441" s="184"/>
      <c r="BX441" s="184"/>
      <c r="BY441" s="184"/>
      <c r="BZ441" s="186"/>
      <c r="CA441" s="186"/>
      <c r="CB441" s="186"/>
      <c r="CC441" s="186"/>
      <c r="CD441" s="186"/>
      <c r="CE441" s="186"/>
      <c r="CF441" s="186"/>
      <c r="CG441" s="186"/>
      <c r="CH441" s="186"/>
      <c r="CI441" s="186"/>
      <c r="CJ441" s="186"/>
      <c r="CK441" s="186"/>
      <c r="CL441" s="186"/>
      <c r="CM441" s="186"/>
      <c r="CN441" s="186"/>
      <c r="CO441" s="186"/>
      <c r="CP441" s="186"/>
      <c r="CQ441" s="186"/>
      <c r="CR441" s="186"/>
      <c r="CS441" s="178" t="s">
        <v>4681</v>
      </c>
      <c r="CT441" s="186"/>
      <c r="CU441" s="186"/>
      <c r="CV441" s="186"/>
      <c r="CW441" s="186"/>
      <c r="CX441" s="186"/>
      <c r="CY441" s="186"/>
      <c r="CZ441" s="186"/>
      <c r="DA441" s="186"/>
      <c r="DB441" s="186"/>
      <c r="DC441" s="186"/>
      <c r="DD441" s="186"/>
      <c r="DE441" s="186"/>
    </row>
    <row r="442" spans="34:109" ht="15" hidden="1" customHeight="1">
      <c r="AH442" s="184"/>
      <c r="AI442" s="184"/>
      <c r="AJ442" s="184"/>
      <c r="AK442" s="184"/>
      <c r="AL442" s="172" t="str">
        <f t="shared" si="18"/>
        <v/>
      </c>
      <c r="AM442" s="172" t="str">
        <f t="shared" si="19"/>
        <v/>
      </c>
      <c r="AN442" s="173" t="str">
        <f t="shared" si="20"/>
        <v/>
      </c>
      <c r="AO442" s="184"/>
      <c r="AP442" s="170">
        <v>440</v>
      </c>
      <c r="AQ442" s="185"/>
      <c r="AR442" s="185"/>
      <c r="AS442" s="185"/>
      <c r="AT442" s="185"/>
      <c r="AU442" s="185"/>
      <c r="AV442" s="185"/>
      <c r="AW442" s="185"/>
      <c r="AX442" s="185"/>
      <c r="AY442" s="185"/>
      <c r="AZ442" s="185"/>
      <c r="BA442" s="185"/>
      <c r="BB442" s="185"/>
      <c r="BC442" s="185"/>
      <c r="BD442" s="185"/>
      <c r="BE442" s="185"/>
      <c r="BF442" s="185"/>
      <c r="BG442" s="185"/>
      <c r="BH442" s="185"/>
      <c r="BI442" s="185"/>
      <c r="BJ442" s="176" t="s">
        <v>4682</v>
      </c>
      <c r="BK442" s="185"/>
      <c r="BL442" s="185"/>
      <c r="BM442" s="185"/>
      <c r="BN442" s="185"/>
      <c r="BO442" s="185"/>
      <c r="BP442" s="185"/>
      <c r="BQ442" s="185"/>
      <c r="BR442" s="185"/>
      <c r="BS442" s="185"/>
      <c r="BT442" s="185"/>
      <c r="BU442" s="185"/>
      <c r="BV442" s="185"/>
      <c r="BW442" s="184"/>
      <c r="BX442" s="184"/>
      <c r="BY442" s="184"/>
      <c r="BZ442" s="186"/>
      <c r="CA442" s="186"/>
      <c r="CB442" s="186"/>
      <c r="CC442" s="186"/>
      <c r="CD442" s="186"/>
      <c r="CE442" s="186"/>
      <c r="CF442" s="186"/>
      <c r="CG442" s="186"/>
      <c r="CH442" s="186"/>
      <c r="CI442" s="186"/>
      <c r="CJ442" s="186"/>
      <c r="CK442" s="186"/>
      <c r="CL442" s="186"/>
      <c r="CM442" s="186"/>
      <c r="CN442" s="186"/>
      <c r="CO442" s="186"/>
      <c r="CP442" s="186"/>
      <c r="CQ442" s="186"/>
      <c r="CR442" s="186"/>
      <c r="CS442" s="178" t="s">
        <v>4683</v>
      </c>
      <c r="CT442" s="186"/>
      <c r="CU442" s="186"/>
      <c r="CV442" s="186"/>
      <c r="CW442" s="186"/>
      <c r="CX442" s="186"/>
      <c r="CY442" s="186"/>
      <c r="CZ442" s="186"/>
      <c r="DA442" s="186"/>
      <c r="DB442" s="186"/>
      <c r="DC442" s="186"/>
      <c r="DD442" s="186"/>
      <c r="DE442" s="186"/>
    </row>
    <row r="443" spans="34:109" ht="15" hidden="1" customHeight="1">
      <c r="AH443" s="184"/>
      <c r="AI443" s="184"/>
      <c r="AJ443" s="184"/>
      <c r="AK443" s="184"/>
      <c r="AL443" s="172" t="str">
        <f t="shared" si="18"/>
        <v/>
      </c>
      <c r="AM443" s="172" t="str">
        <f t="shared" si="19"/>
        <v/>
      </c>
      <c r="AN443" s="173" t="str">
        <f t="shared" si="20"/>
        <v/>
      </c>
      <c r="AO443" s="184"/>
      <c r="AP443" s="170">
        <v>441</v>
      </c>
      <c r="AQ443" s="185"/>
      <c r="AR443" s="185"/>
      <c r="AS443" s="185"/>
      <c r="AT443" s="185"/>
      <c r="AU443" s="185"/>
      <c r="AV443" s="185"/>
      <c r="AW443" s="185"/>
      <c r="AX443" s="185"/>
      <c r="AY443" s="185"/>
      <c r="AZ443" s="185"/>
      <c r="BA443" s="185"/>
      <c r="BB443" s="185"/>
      <c r="BC443" s="185"/>
      <c r="BD443" s="185"/>
      <c r="BE443" s="185"/>
      <c r="BF443" s="185"/>
      <c r="BG443" s="185"/>
      <c r="BH443" s="185"/>
      <c r="BI443" s="185"/>
      <c r="BJ443" s="176" t="s">
        <v>4684</v>
      </c>
      <c r="BK443" s="185"/>
      <c r="BL443" s="185"/>
      <c r="BM443" s="185"/>
      <c r="BN443" s="185"/>
      <c r="BO443" s="185"/>
      <c r="BP443" s="185"/>
      <c r="BQ443" s="185"/>
      <c r="BR443" s="185"/>
      <c r="BS443" s="185"/>
      <c r="BT443" s="185"/>
      <c r="BU443" s="185"/>
      <c r="BV443" s="185"/>
      <c r="BW443" s="184"/>
      <c r="BX443" s="184"/>
      <c r="BY443" s="184"/>
      <c r="BZ443" s="186"/>
      <c r="CA443" s="186"/>
      <c r="CB443" s="186"/>
      <c r="CC443" s="186"/>
      <c r="CD443" s="186"/>
      <c r="CE443" s="186"/>
      <c r="CF443" s="186"/>
      <c r="CG443" s="186"/>
      <c r="CH443" s="186"/>
      <c r="CI443" s="186"/>
      <c r="CJ443" s="186"/>
      <c r="CK443" s="186"/>
      <c r="CL443" s="186"/>
      <c r="CM443" s="186"/>
      <c r="CN443" s="186"/>
      <c r="CO443" s="186"/>
      <c r="CP443" s="186"/>
      <c r="CQ443" s="186"/>
      <c r="CR443" s="186"/>
      <c r="CS443" s="178" t="s">
        <v>4685</v>
      </c>
      <c r="CT443" s="186"/>
      <c r="CU443" s="186"/>
      <c r="CV443" s="186"/>
      <c r="CW443" s="186"/>
      <c r="CX443" s="186"/>
      <c r="CY443" s="186"/>
      <c r="CZ443" s="186"/>
      <c r="DA443" s="186"/>
      <c r="DB443" s="186"/>
      <c r="DC443" s="186"/>
      <c r="DD443" s="186"/>
      <c r="DE443" s="186"/>
    </row>
    <row r="444" spans="34:109" ht="15" hidden="1" customHeight="1">
      <c r="AH444" s="184"/>
      <c r="AI444" s="184"/>
      <c r="AJ444" s="184"/>
      <c r="AK444" s="184"/>
      <c r="AL444" s="172" t="str">
        <f t="shared" si="18"/>
        <v/>
      </c>
      <c r="AM444" s="172" t="str">
        <f t="shared" si="19"/>
        <v/>
      </c>
      <c r="AN444" s="173" t="str">
        <f t="shared" si="20"/>
        <v/>
      </c>
      <c r="AO444" s="184"/>
      <c r="AP444" s="170">
        <v>442</v>
      </c>
      <c r="AQ444" s="185"/>
      <c r="AR444" s="185"/>
      <c r="AS444" s="185"/>
      <c r="AT444" s="185"/>
      <c r="AU444" s="185"/>
      <c r="AV444" s="185"/>
      <c r="AW444" s="185"/>
      <c r="AX444" s="185"/>
      <c r="AY444" s="185"/>
      <c r="AZ444" s="185"/>
      <c r="BA444" s="185"/>
      <c r="BB444" s="185"/>
      <c r="BC444" s="185"/>
      <c r="BD444" s="185"/>
      <c r="BE444" s="185"/>
      <c r="BF444" s="185"/>
      <c r="BG444" s="185"/>
      <c r="BH444" s="185"/>
      <c r="BI444" s="185"/>
      <c r="BJ444" s="176" t="s">
        <v>4686</v>
      </c>
      <c r="BK444" s="185"/>
      <c r="BL444" s="185"/>
      <c r="BM444" s="185"/>
      <c r="BN444" s="185"/>
      <c r="BO444" s="185"/>
      <c r="BP444" s="185"/>
      <c r="BQ444" s="185"/>
      <c r="BR444" s="185"/>
      <c r="BS444" s="185"/>
      <c r="BT444" s="185"/>
      <c r="BU444" s="185"/>
      <c r="BV444" s="185"/>
      <c r="BW444" s="184"/>
      <c r="BX444" s="184"/>
      <c r="BY444" s="184"/>
      <c r="BZ444" s="186"/>
      <c r="CA444" s="186"/>
      <c r="CB444" s="186"/>
      <c r="CC444" s="186"/>
      <c r="CD444" s="186"/>
      <c r="CE444" s="186"/>
      <c r="CF444" s="186"/>
      <c r="CG444" s="186"/>
      <c r="CH444" s="186"/>
      <c r="CI444" s="186"/>
      <c r="CJ444" s="186"/>
      <c r="CK444" s="186"/>
      <c r="CL444" s="186"/>
      <c r="CM444" s="186"/>
      <c r="CN444" s="186"/>
      <c r="CO444" s="186"/>
      <c r="CP444" s="186"/>
      <c r="CQ444" s="186"/>
      <c r="CR444" s="186"/>
      <c r="CS444" s="178" t="s">
        <v>4687</v>
      </c>
      <c r="CT444" s="186"/>
      <c r="CU444" s="186"/>
      <c r="CV444" s="186"/>
      <c r="CW444" s="186"/>
      <c r="CX444" s="186"/>
      <c r="CY444" s="186"/>
      <c r="CZ444" s="186"/>
      <c r="DA444" s="186"/>
      <c r="DB444" s="186"/>
      <c r="DC444" s="186"/>
      <c r="DD444" s="186"/>
      <c r="DE444" s="186"/>
    </row>
    <row r="445" spans="34:109" ht="15" hidden="1" customHeight="1">
      <c r="AH445" s="184"/>
      <c r="AI445" s="184"/>
      <c r="AJ445" s="184"/>
      <c r="AK445" s="184"/>
      <c r="AL445" s="172" t="str">
        <f t="shared" si="18"/>
        <v/>
      </c>
      <c r="AM445" s="172" t="str">
        <f t="shared" si="19"/>
        <v/>
      </c>
      <c r="AN445" s="173" t="str">
        <f t="shared" si="20"/>
        <v/>
      </c>
      <c r="AO445" s="184"/>
      <c r="AP445" s="170">
        <v>443</v>
      </c>
      <c r="AQ445" s="185"/>
      <c r="AR445" s="185"/>
      <c r="AS445" s="185"/>
      <c r="AT445" s="185"/>
      <c r="AU445" s="185"/>
      <c r="AV445" s="185"/>
      <c r="AW445" s="185"/>
      <c r="AX445" s="185"/>
      <c r="AY445" s="185"/>
      <c r="AZ445" s="185"/>
      <c r="BA445" s="185"/>
      <c r="BB445" s="185"/>
      <c r="BC445" s="185"/>
      <c r="BD445" s="185"/>
      <c r="BE445" s="185"/>
      <c r="BF445" s="185"/>
      <c r="BG445" s="185"/>
      <c r="BH445" s="185"/>
      <c r="BI445" s="185"/>
      <c r="BJ445" s="176" t="s">
        <v>4688</v>
      </c>
      <c r="BK445" s="185"/>
      <c r="BL445" s="185"/>
      <c r="BM445" s="185"/>
      <c r="BN445" s="185"/>
      <c r="BO445" s="185"/>
      <c r="BP445" s="185"/>
      <c r="BQ445" s="185"/>
      <c r="BR445" s="185"/>
      <c r="BS445" s="185"/>
      <c r="BT445" s="185"/>
      <c r="BU445" s="185"/>
      <c r="BV445" s="185"/>
      <c r="BW445" s="184"/>
      <c r="BX445" s="184"/>
      <c r="BY445" s="184"/>
      <c r="BZ445" s="186"/>
      <c r="CA445" s="186"/>
      <c r="CB445" s="186"/>
      <c r="CC445" s="186"/>
      <c r="CD445" s="186"/>
      <c r="CE445" s="186"/>
      <c r="CF445" s="186"/>
      <c r="CG445" s="186"/>
      <c r="CH445" s="186"/>
      <c r="CI445" s="186"/>
      <c r="CJ445" s="186"/>
      <c r="CK445" s="186"/>
      <c r="CL445" s="186"/>
      <c r="CM445" s="186"/>
      <c r="CN445" s="186"/>
      <c r="CO445" s="186"/>
      <c r="CP445" s="186"/>
      <c r="CQ445" s="186"/>
      <c r="CR445" s="186"/>
      <c r="CS445" s="178" t="s">
        <v>4689</v>
      </c>
      <c r="CT445" s="186"/>
      <c r="CU445" s="186"/>
      <c r="CV445" s="186"/>
      <c r="CW445" s="186"/>
      <c r="CX445" s="186"/>
      <c r="CY445" s="186"/>
      <c r="CZ445" s="186"/>
      <c r="DA445" s="186"/>
      <c r="DB445" s="186"/>
      <c r="DC445" s="186"/>
      <c r="DD445" s="186"/>
      <c r="DE445" s="186"/>
    </row>
    <row r="446" spans="34:109" ht="15" hidden="1" customHeight="1">
      <c r="AH446" s="184"/>
      <c r="AI446" s="184"/>
      <c r="AJ446" s="184"/>
      <c r="AK446" s="184"/>
      <c r="AL446" s="172" t="str">
        <f t="shared" si="18"/>
        <v/>
      </c>
      <c r="AM446" s="172" t="str">
        <f t="shared" si="19"/>
        <v/>
      </c>
      <c r="AN446" s="173" t="str">
        <f t="shared" si="20"/>
        <v/>
      </c>
      <c r="AO446" s="184"/>
      <c r="AP446" s="170">
        <v>444</v>
      </c>
      <c r="AQ446" s="185"/>
      <c r="AR446" s="185"/>
      <c r="AS446" s="185"/>
      <c r="AT446" s="185"/>
      <c r="AU446" s="185"/>
      <c r="AV446" s="185"/>
      <c r="AW446" s="185"/>
      <c r="AX446" s="185"/>
      <c r="AY446" s="185"/>
      <c r="AZ446" s="185"/>
      <c r="BA446" s="185"/>
      <c r="BB446" s="185"/>
      <c r="BC446" s="185"/>
      <c r="BD446" s="185"/>
      <c r="BE446" s="185"/>
      <c r="BF446" s="185"/>
      <c r="BG446" s="185"/>
      <c r="BH446" s="185"/>
      <c r="BI446" s="185"/>
      <c r="BJ446" s="176" t="s">
        <v>4690</v>
      </c>
      <c r="BK446" s="185"/>
      <c r="BL446" s="185"/>
      <c r="BM446" s="185"/>
      <c r="BN446" s="185"/>
      <c r="BO446" s="185"/>
      <c r="BP446" s="185"/>
      <c r="BQ446" s="185"/>
      <c r="BR446" s="185"/>
      <c r="BS446" s="185"/>
      <c r="BT446" s="185"/>
      <c r="BU446" s="185"/>
      <c r="BV446" s="185"/>
      <c r="BW446" s="184"/>
      <c r="BX446" s="184"/>
      <c r="BY446" s="184"/>
      <c r="BZ446" s="186"/>
      <c r="CA446" s="186"/>
      <c r="CB446" s="186"/>
      <c r="CC446" s="186"/>
      <c r="CD446" s="186"/>
      <c r="CE446" s="186"/>
      <c r="CF446" s="186"/>
      <c r="CG446" s="186"/>
      <c r="CH446" s="186"/>
      <c r="CI446" s="186"/>
      <c r="CJ446" s="186"/>
      <c r="CK446" s="186"/>
      <c r="CL446" s="186"/>
      <c r="CM446" s="186"/>
      <c r="CN446" s="186"/>
      <c r="CO446" s="186"/>
      <c r="CP446" s="186"/>
      <c r="CQ446" s="186"/>
      <c r="CR446" s="186"/>
      <c r="CS446" s="178" t="s">
        <v>4691</v>
      </c>
      <c r="CT446" s="186"/>
      <c r="CU446" s="186"/>
      <c r="CV446" s="186"/>
      <c r="CW446" s="186"/>
      <c r="CX446" s="186"/>
      <c r="CY446" s="186"/>
      <c r="CZ446" s="186"/>
      <c r="DA446" s="186"/>
      <c r="DB446" s="186"/>
      <c r="DC446" s="186"/>
      <c r="DD446" s="186"/>
      <c r="DE446" s="186"/>
    </row>
    <row r="447" spans="34:109" ht="15" hidden="1" customHeight="1">
      <c r="AH447" s="184"/>
      <c r="AI447" s="184"/>
      <c r="AJ447" s="184"/>
      <c r="AK447" s="184"/>
      <c r="AL447" s="172" t="str">
        <f t="shared" si="18"/>
        <v/>
      </c>
      <c r="AM447" s="172" t="str">
        <f t="shared" si="19"/>
        <v/>
      </c>
      <c r="AN447" s="173" t="str">
        <f t="shared" si="20"/>
        <v/>
      </c>
      <c r="AO447" s="184"/>
      <c r="AP447" s="170">
        <v>445</v>
      </c>
      <c r="AQ447" s="185"/>
      <c r="AR447" s="185"/>
      <c r="AS447" s="185"/>
      <c r="AT447" s="185"/>
      <c r="AU447" s="185"/>
      <c r="AV447" s="185"/>
      <c r="AW447" s="185"/>
      <c r="AX447" s="185"/>
      <c r="AY447" s="185"/>
      <c r="AZ447" s="185"/>
      <c r="BA447" s="185"/>
      <c r="BB447" s="185"/>
      <c r="BC447" s="185"/>
      <c r="BD447" s="185"/>
      <c r="BE447" s="185"/>
      <c r="BF447" s="185"/>
      <c r="BG447" s="185"/>
      <c r="BH447" s="185"/>
      <c r="BI447" s="185"/>
      <c r="BJ447" s="176" t="s">
        <v>4692</v>
      </c>
      <c r="BK447" s="185"/>
      <c r="BL447" s="185"/>
      <c r="BM447" s="185"/>
      <c r="BN447" s="185"/>
      <c r="BO447" s="185"/>
      <c r="BP447" s="185"/>
      <c r="BQ447" s="185"/>
      <c r="BR447" s="185"/>
      <c r="BS447" s="185"/>
      <c r="BT447" s="185"/>
      <c r="BU447" s="185"/>
      <c r="BV447" s="185"/>
      <c r="BW447" s="184"/>
      <c r="BX447" s="184"/>
      <c r="BY447" s="184"/>
      <c r="BZ447" s="186"/>
      <c r="CA447" s="186"/>
      <c r="CB447" s="186"/>
      <c r="CC447" s="186"/>
      <c r="CD447" s="186"/>
      <c r="CE447" s="186"/>
      <c r="CF447" s="186"/>
      <c r="CG447" s="186"/>
      <c r="CH447" s="186"/>
      <c r="CI447" s="186"/>
      <c r="CJ447" s="186"/>
      <c r="CK447" s="186"/>
      <c r="CL447" s="186"/>
      <c r="CM447" s="186"/>
      <c r="CN447" s="186"/>
      <c r="CO447" s="186"/>
      <c r="CP447" s="186"/>
      <c r="CQ447" s="186"/>
      <c r="CR447" s="186"/>
      <c r="CS447" s="178" t="s">
        <v>4693</v>
      </c>
      <c r="CT447" s="186"/>
      <c r="CU447" s="186"/>
      <c r="CV447" s="186"/>
      <c r="CW447" s="186"/>
      <c r="CX447" s="186"/>
      <c r="CY447" s="186"/>
      <c r="CZ447" s="186"/>
      <c r="DA447" s="186"/>
      <c r="DB447" s="186"/>
      <c r="DC447" s="186"/>
      <c r="DD447" s="186"/>
      <c r="DE447" s="186"/>
    </row>
    <row r="448" spans="34:109" ht="15" hidden="1" customHeight="1">
      <c r="AH448" s="184"/>
      <c r="AI448" s="184"/>
      <c r="AJ448" s="184"/>
      <c r="AK448" s="184"/>
      <c r="AL448" s="172" t="str">
        <f t="shared" si="18"/>
        <v/>
      </c>
      <c r="AM448" s="172" t="str">
        <f t="shared" si="19"/>
        <v/>
      </c>
      <c r="AN448" s="173" t="str">
        <f t="shared" si="20"/>
        <v/>
      </c>
      <c r="AO448" s="184"/>
      <c r="AP448" s="170">
        <v>446</v>
      </c>
      <c r="AQ448" s="185"/>
      <c r="AR448" s="185"/>
      <c r="AS448" s="185"/>
      <c r="AT448" s="185"/>
      <c r="AU448" s="185"/>
      <c r="AV448" s="185"/>
      <c r="AW448" s="185"/>
      <c r="AX448" s="185"/>
      <c r="AY448" s="185"/>
      <c r="AZ448" s="185"/>
      <c r="BA448" s="185"/>
      <c r="BB448" s="185"/>
      <c r="BC448" s="185"/>
      <c r="BD448" s="185"/>
      <c r="BE448" s="185"/>
      <c r="BF448" s="185"/>
      <c r="BG448" s="185"/>
      <c r="BH448" s="185"/>
      <c r="BI448" s="185"/>
      <c r="BJ448" s="176" t="s">
        <v>4694</v>
      </c>
      <c r="BK448" s="185"/>
      <c r="BL448" s="185"/>
      <c r="BM448" s="185"/>
      <c r="BN448" s="185"/>
      <c r="BO448" s="185"/>
      <c r="BP448" s="185"/>
      <c r="BQ448" s="185"/>
      <c r="BR448" s="185"/>
      <c r="BS448" s="185"/>
      <c r="BT448" s="185"/>
      <c r="BU448" s="185"/>
      <c r="BV448" s="185"/>
      <c r="BW448" s="184"/>
      <c r="BX448" s="184"/>
      <c r="BY448" s="184"/>
      <c r="BZ448" s="186"/>
      <c r="CA448" s="186"/>
      <c r="CB448" s="186"/>
      <c r="CC448" s="186"/>
      <c r="CD448" s="186"/>
      <c r="CE448" s="186"/>
      <c r="CF448" s="186"/>
      <c r="CG448" s="186"/>
      <c r="CH448" s="186"/>
      <c r="CI448" s="186"/>
      <c r="CJ448" s="186"/>
      <c r="CK448" s="186"/>
      <c r="CL448" s="186"/>
      <c r="CM448" s="186"/>
      <c r="CN448" s="186"/>
      <c r="CO448" s="186"/>
      <c r="CP448" s="186"/>
      <c r="CQ448" s="186"/>
      <c r="CR448" s="186"/>
      <c r="CS448" s="178" t="s">
        <v>4695</v>
      </c>
      <c r="CT448" s="186"/>
      <c r="CU448" s="186"/>
      <c r="CV448" s="186"/>
      <c r="CW448" s="186"/>
      <c r="CX448" s="186"/>
      <c r="CY448" s="186"/>
      <c r="CZ448" s="186"/>
      <c r="DA448" s="186"/>
      <c r="DB448" s="186"/>
      <c r="DC448" s="186"/>
      <c r="DD448" s="186"/>
      <c r="DE448" s="186"/>
    </row>
    <row r="449" spans="34:109" ht="15" hidden="1" customHeight="1">
      <c r="AH449" s="184"/>
      <c r="AI449" s="184"/>
      <c r="AJ449" s="184"/>
      <c r="AK449" s="184"/>
      <c r="AL449" s="172" t="str">
        <f t="shared" si="18"/>
        <v/>
      </c>
      <c r="AM449" s="172" t="str">
        <f t="shared" si="19"/>
        <v/>
      </c>
      <c r="AN449" s="173" t="str">
        <f t="shared" si="20"/>
        <v/>
      </c>
      <c r="AO449" s="184"/>
      <c r="AP449" s="170">
        <v>447</v>
      </c>
      <c r="AQ449" s="185"/>
      <c r="AR449" s="185"/>
      <c r="AS449" s="185"/>
      <c r="AT449" s="185"/>
      <c r="AU449" s="185"/>
      <c r="AV449" s="185"/>
      <c r="AW449" s="185"/>
      <c r="AX449" s="185"/>
      <c r="AY449" s="185"/>
      <c r="AZ449" s="185"/>
      <c r="BA449" s="185"/>
      <c r="BB449" s="185"/>
      <c r="BC449" s="185"/>
      <c r="BD449" s="185"/>
      <c r="BE449" s="185"/>
      <c r="BF449" s="185"/>
      <c r="BG449" s="185"/>
      <c r="BH449" s="185"/>
      <c r="BI449" s="185"/>
      <c r="BJ449" s="176" t="s">
        <v>4696</v>
      </c>
      <c r="BK449" s="185"/>
      <c r="BL449" s="185"/>
      <c r="BM449" s="185"/>
      <c r="BN449" s="185"/>
      <c r="BO449" s="185"/>
      <c r="BP449" s="185"/>
      <c r="BQ449" s="185"/>
      <c r="BR449" s="185"/>
      <c r="BS449" s="185"/>
      <c r="BT449" s="185"/>
      <c r="BU449" s="185"/>
      <c r="BV449" s="185"/>
      <c r="BW449" s="184"/>
      <c r="BX449" s="184"/>
      <c r="BY449" s="184"/>
      <c r="BZ449" s="186"/>
      <c r="CA449" s="186"/>
      <c r="CB449" s="186"/>
      <c r="CC449" s="186"/>
      <c r="CD449" s="186"/>
      <c r="CE449" s="186"/>
      <c r="CF449" s="186"/>
      <c r="CG449" s="186"/>
      <c r="CH449" s="186"/>
      <c r="CI449" s="186"/>
      <c r="CJ449" s="186"/>
      <c r="CK449" s="186"/>
      <c r="CL449" s="186"/>
      <c r="CM449" s="186"/>
      <c r="CN449" s="186"/>
      <c r="CO449" s="186"/>
      <c r="CP449" s="186"/>
      <c r="CQ449" s="186"/>
      <c r="CR449" s="186"/>
      <c r="CS449" s="178" t="s">
        <v>4697</v>
      </c>
      <c r="CT449" s="186"/>
      <c r="CU449" s="186"/>
      <c r="CV449" s="186"/>
      <c r="CW449" s="186"/>
      <c r="CX449" s="186"/>
      <c r="CY449" s="186"/>
      <c r="CZ449" s="186"/>
      <c r="DA449" s="186"/>
      <c r="DB449" s="186"/>
      <c r="DC449" s="186"/>
      <c r="DD449" s="186"/>
      <c r="DE449" s="186"/>
    </row>
    <row r="450" spans="34:109" ht="15" hidden="1" customHeight="1">
      <c r="AH450" s="184"/>
      <c r="AI450" s="184"/>
      <c r="AJ450" s="184"/>
      <c r="AK450" s="184"/>
      <c r="AL450" s="172" t="str">
        <f t="shared" si="18"/>
        <v/>
      </c>
      <c r="AM450" s="172" t="str">
        <f t="shared" si="19"/>
        <v/>
      </c>
      <c r="AN450" s="173" t="str">
        <f t="shared" si="20"/>
        <v/>
      </c>
      <c r="AO450" s="184"/>
      <c r="AP450" s="170">
        <v>448</v>
      </c>
      <c r="AQ450" s="185"/>
      <c r="AR450" s="185"/>
      <c r="AS450" s="185"/>
      <c r="AT450" s="185"/>
      <c r="AU450" s="185"/>
      <c r="AV450" s="185"/>
      <c r="AW450" s="185"/>
      <c r="AX450" s="185"/>
      <c r="AY450" s="185"/>
      <c r="AZ450" s="185"/>
      <c r="BA450" s="185"/>
      <c r="BB450" s="185"/>
      <c r="BC450" s="185"/>
      <c r="BD450" s="185"/>
      <c r="BE450" s="185"/>
      <c r="BF450" s="185"/>
      <c r="BG450" s="185"/>
      <c r="BH450" s="185"/>
      <c r="BI450" s="185"/>
      <c r="BJ450" s="176" t="s">
        <v>4698</v>
      </c>
      <c r="BK450" s="185"/>
      <c r="BL450" s="185"/>
      <c r="BM450" s="185"/>
      <c r="BN450" s="185"/>
      <c r="BO450" s="185"/>
      <c r="BP450" s="185"/>
      <c r="BQ450" s="185"/>
      <c r="BR450" s="185"/>
      <c r="BS450" s="185"/>
      <c r="BT450" s="185"/>
      <c r="BU450" s="185"/>
      <c r="BV450" s="185"/>
      <c r="BW450" s="184"/>
      <c r="BX450" s="184"/>
      <c r="BY450" s="184"/>
      <c r="BZ450" s="186"/>
      <c r="CA450" s="186"/>
      <c r="CB450" s="186"/>
      <c r="CC450" s="186"/>
      <c r="CD450" s="186"/>
      <c r="CE450" s="186"/>
      <c r="CF450" s="186"/>
      <c r="CG450" s="186"/>
      <c r="CH450" s="186"/>
      <c r="CI450" s="186"/>
      <c r="CJ450" s="186"/>
      <c r="CK450" s="186"/>
      <c r="CL450" s="186"/>
      <c r="CM450" s="186"/>
      <c r="CN450" s="186"/>
      <c r="CO450" s="186"/>
      <c r="CP450" s="186"/>
      <c r="CQ450" s="186"/>
      <c r="CR450" s="186"/>
      <c r="CS450" s="178" t="s">
        <v>4699</v>
      </c>
      <c r="CT450" s="186"/>
      <c r="CU450" s="186"/>
      <c r="CV450" s="186"/>
      <c r="CW450" s="186"/>
      <c r="CX450" s="186"/>
      <c r="CY450" s="186"/>
      <c r="CZ450" s="186"/>
      <c r="DA450" s="186"/>
      <c r="DB450" s="186"/>
      <c r="DC450" s="186"/>
      <c r="DD450" s="186"/>
      <c r="DE450" s="186"/>
    </row>
    <row r="451" spans="34:109" ht="15" hidden="1" customHeight="1">
      <c r="AH451" s="184"/>
      <c r="AI451" s="184"/>
      <c r="AJ451" s="184"/>
      <c r="AK451" s="184"/>
      <c r="AL451" s="172" t="str">
        <f t="shared" si="18"/>
        <v/>
      </c>
      <c r="AM451" s="172" t="str">
        <f t="shared" si="19"/>
        <v/>
      </c>
      <c r="AN451" s="173" t="str">
        <f t="shared" si="20"/>
        <v/>
      </c>
      <c r="AO451" s="184"/>
      <c r="AP451" s="170">
        <v>449</v>
      </c>
      <c r="AQ451" s="185"/>
      <c r="AR451" s="185"/>
      <c r="AS451" s="185"/>
      <c r="AT451" s="185"/>
      <c r="AU451" s="185"/>
      <c r="AV451" s="185"/>
      <c r="AW451" s="185"/>
      <c r="AX451" s="185"/>
      <c r="AY451" s="185"/>
      <c r="AZ451" s="185"/>
      <c r="BA451" s="185"/>
      <c r="BB451" s="185"/>
      <c r="BC451" s="185"/>
      <c r="BD451" s="185"/>
      <c r="BE451" s="185"/>
      <c r="BF451" s="185"/>
      <c r="BG451" s="185"/>
      <c r="BH451" s="185"/>
      <c r="BI451" s="185"/>
      <c r="BJ451" s="176" t="s">
        <v>4700</v>
      </c>
      <c r="BK451" s="185"/>
      <c r="BL451" s="185"/>
      <c r="BM451" s="185"/>
      <c r="BN451" s="185"/>
      <c r="BO451" s="185"/>
      <c r="BP451" s="185"/>
      <c r="BQ451" s="185"/>
      <c r="BR451" s="185"/>
      <c r="BS451" s="185"/>
      <c r="BT451" s="185"/>
      <c r="BU451" s="185"/>
      <c r="BV451" s="185"/>
      <c r="BW451" s="184"/>
      <c r="BX451" s="184"/>
      <c r="BY451" s="184"/>
      <c r="BZ451" s="186"/>
      <c r="CA451" s="186"/>
      <c r="CB451" s="186"/>
      <c r="CC451" s="186"/>
      <c r="CD451" s="186"/>
      <c r="CE451" s="186"/>
      <c r="CF451" s="186"/>
      <c r="CG451" s="186"/>
      <c r="CH451" s="186"/>
      <c r="CI451" s="186"/>
      <c r="CJ451" s="186"/>
      <c r="CK451" s="186"/>
      <c r="CL451" s="186"/>
      <c r="CM451" s="186"/>
      <c r="CN451" s="186"/>
      <c r="CO451" s="186"/>
      <c r="CP451" s="186"/>
      <c r="CQ451" s="186"/>
      <c r="CR451" s="186"/>
      <c r="CS451" s="178" t="s">
        <v>4701</v>
      </c>
      <c r="CT451" s="186"/>
      <c r="CU451" s="186"/>
      <c r="CV451" s="186"/>
      <c r="CW451" s="186"/>
      <c r="CX451" s="186"/>
      <c r="CY451" s="186"/>
      <c r="CZ451" s="186"/>
      <c r="DA451" s="186"/>
      <c r="DB451" s="186"/>
      <c r="DC451" s="186"/>
      <c r="DD451" s="186"/>
      <c r="DE451" s="186"/>
    </row>
    <row r="452" spans="34:109" ht="15" hidden="1" customHeight="1">
      <c r="AH452" s="184"/>
      <c r="AI452" s="184"/>
      <c r="AJ452" s="184"/>
      <c r="AK452" s="184"/>
      <c r="AL452" s="172" t="str">
        <f t="shared" si="18"/>
        <v/>
      </c>
      <c r="AM452" s="172" t="str">
        <f t="shared" si="19"/>
        <v/>
      </c>
      <c r="AN452" s="173" t="str">
        <f t="shared" si="20"/>
        <v/>
      </c>
      <c r="AO452" s="184"/>
      <c r="AP452" s="170">
        <v>450</v>
      </c>
      <c r="AQ452" s="185"/>
      <c r="AR452" s="185"/>
      <c r="AS452" s="185"/>
      <c r="AT452" s="185"/>
      <c r="AU452" s="185"/>
      <c r="AV452" s="185"/>
      <c r="AW452" s="185"/>
      <c r="AX452" s="185"/>
      <c r="AY452" s="185"/>
      <c r="AZ452" s="185"/>
      <c r="BA452" s="185"/>
      <c r="BB452" s="185"/>
      <c r="BC452" s="185"/>
      <c r="BD452" s="185"/>
      <c r="BE452" s="185"/>
      <c r="BF452" s="185"/>
      <c r="BG452" s="185"/>
      <c r="BH452" s="185"/>
      <c r="BI452" s="185"/>
      <c r="BJ452" s="176" t="s">
        <v>4702</v>
      </c>
      <c r="BK452" s="185"/>
      <c r="BL452" s="185"/>
      <c r="BM452" s="185"/>
      <c r="BN452" s="185"/>
      <c r="BO452" s="185"/>
      <c r="BP452" s="185"/>
      <c r="BQ452" s="185"/>
      <c r="BR452" s="185"/>
      <c r="BS452" s="185"/>
      <c r="BT452" s="185"/>
      <c r="BU452" s="185"/>
      <c r="BV452" s="185"/>
      <c r="BW452" s="184"/>
      <c r="BX452" s="184"/>
      <c r="BY452" s="184"/>
      <c r="BZ452" s="186"/>
      <c r="CA452" s="186"/>
      <c r="CB452" s="186"/>
      <c r="CC452" s="186"/>
      <c r="CD452" s="186"/>
      <c r="CE452" s="186"/>
      <c r="CF452" s="186"/>
      <c r="CG452" s="186"/>
      <c r="CH452" s="186"/>
      <c r="CI452" s="186"/>
      <c r="CJ452" s="186"/>
      <c r="CK452" s="186"/>
      <c r="CL452" s="186"/>
      <c r="CM452" s="186"/>
      <c r="CN452" s="186"/>
      <c r="CO452" s="186"/>
      <c r="CP452" s="186"/>
      <c r="CQ452" s="186"/>
      <c r="CR452" s="186"/>
      <c r="CS452" s="178" t="s">
        <v>4703</v>
      </c>
      <c r="CT452" s="186"/>
      <c r="CU452" s="186"/>
      <c r="CV452" s="186"/>
      <c r="CW452" s="186"/>
      <c r="CX452" s="186"/>
      <c r="CY452" s="186"/>
      <c r="CZ452" s="186"/>
      <c r="DA452" s="186"/>
      <c r="DB452" s="186"/>
      <c r="DC452" s="186"/>
      <c r="DD452" s="186"/>
      <c r="DE452" s="186"/>
    </row>
    <row r="453" spans="34:109" ht="15" hidden="1" customHeight="1">
      <c r="AH453" s="184"/>
      <c r="AI453" s="184"/>
      <c r="AJ453" s="184"/>
      <c r="AK453" s="184"/>
      <c r="AL453" s="172" t="str">
        <f t="shared" ref="AL453:AL516" si="21">IFERROR(IF(HLOOKUP($N$10, $BZ$3:$DE$574, $AP453, FALSE )="", "", HLOOKUP($N$10, $BZ$3:$DE$574, $AP453, FALSE)), "")</f>
        <v/>
      </c>
      <c r="AM453" s="172" t="str">
        <f t="shared" ref="AM453:AM516" si="22">IFERROR(IF(AL453="", "", HLOOKUP($N$10, $AQ$3:$BV$574, AP453, FALSE)), "")</f>
        <v/>
      </c>
      <c r="AN453" s="173" t="str">
        <f t="shared" ref="AN453:AN516" si="23">MID(AM453, 3, 3)</f>
        <v/>
      </c>
      <c r="AO453" s="184"/>
      <c r="AP453" s="170">
        <v>451</v>
      </c>
      <c r="AQ453" s="185"/>
      <c r="AR453" s="185"/>
      <c r="AS453" s="185"/>
      <c r="AT453" s="185"/>
      <c r="AU453" s="185"/>
      <c r="AV453" s="185"/>
      <c r="AW453" s="185"/>
      <c r="AX453" s="185"/>
      <c r="AY453" s="185"/>
      <c r="AZ453" s="185"/>
      <c r="BA453" s="185"/>
      <c r="BB453" s="185"/>
      <c r="BC453" s="185"/>
      <c r="BD453" s="185"/>
      <c r="BE453" s="185"/>
      <c r="BF453" s="185"/>
      <c r="BG453" s="185"/>
      <c r="BH453" s="185"/>
      <c r="BI453" s="185"/>
      <c r="BJ453" s="176" t="s">
        <v>4704</v>
      </c>
      <c r="BK453" s="185"/>
      <c r="BL453" s="185"/>
      <c r="BM453" s="185"/>
      <c r="BN453" s="185"/>
      <c r="BO453" s="185"/>
      <c r="BP453" s="185"/>
      <c r="BQ453" s="185"/>
      <c r="BR453" s="185"/>
      <c r="BS453" s="185"/>
      <c r="BT453" s="185"/>
      <c r="BU453" s="185"/>
      <c r="BV453" s="185"/>
      <c r="BW453" s="184"/>
      <c r="BX453" s="184"/>
      <c r="BY453" s="184"/>
      <c r="BZ453" s="186"/>
      <c r="CA453" s="186"/>
      <c r="CB453" s="186"/>
      <c r="CC453" s="186"/>
      <c r="CD453" s="186"/>
      <c r="CE453" s="186"/>
      <c r="CF453" s="186"/>
      <c r="CG453" s="186"/>
      <c r="CH453" s="186"/>
      <c r="CI453" s="186"/>
      <c r="CJ453" s="186"/>
      <c r="CK453" s="186"/>
      <c r="CL453" s="186"/>
      <c r="CM453" s="186"/>
      <c r="CN453" s="186"/>
      <c r="CO453" s="186"/>
      <c r="CP453" s="186"/>
      <c r="CQ453" s="186"/>
      <c r="CR453" s="186"/>
      <c r="CS453" s="178" t="s">
        <v>4705</v>
      </c>
      <c r="CT453" s="186"/>
      <c r="CU453" s="186"/>
      <c r="CV453" s="186"/>
      <c r="CW453" s="186"/>
      <c r="CX453" s="186"/>
      <c r="CY453" s="186"/>
      <c r="CZ453" s="186"/>
      <c r="DA453" s="186"/>
      <c r="DB453" s="186"/>
      <c r="DC453" s="186"/>
      <c r="DD453" s="186"/>
      <c r="DE453" s="186"/>
    </row>
    <row r="454" spans="34:109" ht="15" hidden="1" customHeight="1">
      <c r="AH454" s="184"/>
      <c r="AI454" s="184"/>
      <c r="AJ454" s="184"/>
      <c r="AK454" s="184"/>
      <c r="AL454" s="172" t="str">
        <f t="shared" si="21"/>
        <v/>
      </c>
      <c r="AM454" s="172" t="str">
        <f t="shared" si="22"/>
        <v/>
      </c>
      <c r="AN454" s="173" t="str">
        <f t="shared" si="23"/>
        <v/>
      </c>
      <c r="AO454" s="184"/>
      <c r="AP454" s="170">
        <v>452</v>
      </c>
      <c r="AQ454" s="185"/>
      <c r="AR454" s="185"/>
      <c r="AS454" s="185"/>
      <c r="AT454" s="185"/>
      <c r="AU454" s="185"/>
      <c r="AV454" s="185"/>
      <c r="AW454" s="185"/>
      <c r="AX454" s="185"/>
      <c r="AY454" s="185"/>
      <c r="AZ454" s="185"/>
      <c r="BA454" s="185"/>
      <c r="BB454" s="185"/>
      <c r="BC454" s="185"/>
      <c r="BD454" s="185"/>
      <c r="BE454" s="185"/>
      <c r="BF454" s="185"/>
      <c r="BG454" s="185"/>
      <c r="BH454" s="185"/>
      <c r="BI454" s="185"/>
      <c r="BJ454" s="176" t="s">
        <v>4706</v>
      </c>
      <c r="BK454" s="185"/>
      <c r="BL454" s="185"/>
      <c r="BM454" s="185"/>
      <c r="BN454" s="185"/>
      <c r="BO454" s="185"/>
      <c r="BP454" s="185"/>
      <c r="BQ454" s="185"/>
      <c r="BR454" s="185"/>
      <c r="BS454" s="185"/>
      <c r="BT454" s="185"/>
      <c r="BU454" s="185"/>
      <c r="BV454" s="185"/>
      <c r="BW454" s="184"/>
      <c r="BX454" s="184"/>
      <c r="BY454" s="184"/>
      <c r="BZ454" s="186"/>
      <c r="CA454" s="186"/>
      <c r="CB454" s="186"/>
      <c r="CC454" s="186"/>
      <c r="CD454" s="186"/>
      <c r="CE454" s="186"/>
      <c r="CF454" s="186"/>
      <c r="CG454" s="186"/>
      <c r="CH454" s="186"/>
      <c r="CI454" s="186"/>
      <c r="CJ454" s="186"/>
      <c r="CK454" s="186"/>
      <c r="CL454" s="186"/>
      <c r="CM454" s="186"/>
      <c r="CN454" s="186"/>
      <c r="CO454" s="186"/>
      <c r="CP454" s="186"/>
      <c r="CQ454" s="186"/>
      <c r="CR454" s="186"/>
      <c r="CS454" s="178" t="s">
        <v>4707</v>
      </c>
      <c r="CT454" s="186"/>
      <c r="CU454" s="186"/>
      <c r="CV454" s="186"/>
      <c r="CW454" s="186"/>
      <c r="CX454" s="186"/>
      <c r="CY454" s="186"/>
      <c r="CZ454" s="186"/>
      <c r="DA454" s="186"/>
      <c r="DB454" s="186"/>
      <c r="DC454" s="186"/>
      <c r="DD454" s="186"/>
      <c r="DE454" s="186"/>
    </row>
    <row r="455" spans="34:109" ht="15" hidden="1" customHeight="1">
      <c r="AH455" s="184"/>
      <c r="AI455" s="184"/>
      <c r="AJ455" s="184"/>
      <c r="AK455" s="184"/>
      <c r="AL455" s="172" t="str">
        <f t="shared" si="21"/>
        <v/>
      </c>
      <c r="AM455" s="172" t="str">
        <f t="shared" si="22"/>
        <v/>
      </c>
      <c r="AN455" s="173" t="str">
        <f t="shared" si="23"/>
        <v/>
      </c>
      <c r="AO455" s="184"/>
      <c r="AP455" s="170">
        <v>453</v>
      </c>
      <c r="AQ455" s="185"/>
      <c r="AR455" s="185"/>
      <c r="AS455" s="185"/>
      <c r="AT455" s="185"/>
      <c r="AU455" s="185"/>
      <c r="AV455" s="185"/>
      <c r="AW455" s="185"/>
      <c r="AX455" s="185"/>
      <c r="AY455" s="185"/>
      <c r="AZ455" s="185"/>
      <c r="BA455" s="185"/>
      <c r="BB455" s="185"/>
      <c r="BC455" s="185"/>
      <c r="BD455" s="185"/>
      <c r="BE455" s="185"/>
      <c r="BF455" s="185"/>
      <c r="BG455" s="185"/>
      <c r="BH455" s="185"/>
      <c r="BI455" s="185"/>
      <c r="BJ455" s="176" t="s">
        <v>4708</v>
      </c>
      <c r="BK455" s="185"/>
      <c r="BL455" s="185"/>
      <c r="BM455" s="185"/>
      <c r="BN455" s="185"/>
      <c r="BO455" s="185"/>
      <c r="BP455" s="185"/>
      <c r="BQ455" s="185"/>
      <c r="BR455" s="185"/>
      <c r="BS455" s="185"/>
      <c r="BT455" s="185"/>
      <c r="BU455" s="185"/>
      <c r="BV455" s="185"/>
      <c r="BW455" s="184"/>
      <c r="BX455" s="184"/>
      <c r="BY455" s="184"/>
      <c r="BZ455" s="186"/>
      <c r="CA455" s="186"/>
      <c r="CB455" s="186"/>
      <c r="CC455" s="186"/>
      <c r="CD455" s="186"/>
      <c r="CE455" s="186"/>
      <c r="CF455" s="186"/>
      <c r="CG455" s="186"/>
      <c r="CH455" s="186"/>
      <c r="CI455" s="186"/>
      <c r="CJ455" s="186"/>
      <c r="CK455" s="186"/>
      <c r="CL455" s="186"/>
      <c r="CM455" s="186"/>
      <c r="CN455" s="186"/>
      <c r="CO455" s="186"/>
      <c r="CP455" s="186"/>
      <c r="CQ455" s="186"/>
      <c r="CR455" s="186"/>
      <c r="CS455" s="178" t="s">
        <v>4709</v>
      </c>
      <c r="CT455" s="186"/>
      <c r="CU455" s="186"/>
      <c r="CV455" s="186"/>
      <c r="CW455" s="186"/>
      <c r="CX455" s="186"/>
      <c r="CY455" s="186"/>
      <c r="CZ455" s="186"/>
      <c r="DA455" s="186"/>
      <c r="DB455" s="186"/>
      <c r="DC455" s="186"/>
      <c r="DD455" s="186"/>
      <c r="DE455" s="186"/>
    </row>
    <row r="456" spans="34:109" ht="15" hidden="1" customHeight="1">
      <c r="AH456" s="184"/>
      <c r="AI456" s="184"/>
      <c r="AJ456" s="184"/>
      <c r="AK456" s="184"/>
      <c r="AL456" s="172" t="str">
        <f t="shared" si="21"/>
        <v/>
      </c>
      <c r="AM456" s="172" t="str">
        <f t="shared" si="22"/>
        <v/>
      </c>
      <c r="AN456" s="173" t="str">
        <f t="shared" si="23"/>
        <v/>
      </c>
      <c r="AO456" s="184"/>
      <c r="AP456" s="170">
        <v>454</v>
      </c>
      <c r="AQ456" s="185"/>
      <c r="AR456" s="185"/>
      <c r="AS456" s="185"/>
      <c r="AT456" s="185"/>
      <c r="AU456" s="185"/>
      <c r="AV456" s="185"/>
      <c r="AW456" s="185"/>
      <c r="AX456" s="185"/>
      <c r="AY456" s="185"/>
      <c r="AZ456" s="185"/>
      <c r="BA456" s="185"/>
      <c r="BB456" s="185"/>
      <c r="BC456" s="185"/>
      <c r="BD456" s="185"/>
      <c r="BE456" s="185"/>
      <c r="BF456" s="185"/>
      <c r="BG456" s="185"/>
      <c r="BH456" s="185"/>
      <c r="BI456" s="185"/>
      <c r="BJ456" s="176" t="s">
        <v>4710</v>
      </c>
      <c r="BK456" s="185"/>
      <c r="BL456" s="185"/>
      <c r="BM456" s="185"/>
      <c r="BN456" s="185"/>
      <c r="BO456" s="185"/>
      <c r="BP456" s="185"/>
      <c r="BQ456" s="185"/>
      <c r="BR456" s="185"/>
      <c r="BS456" s="185"/>
      <c r="BT456" s="185"/>
      <c r="BU456" s="185"/>
      <c r="BV456" s="185"/>
      <c r="BW456" s="184"/>
      <c r="BX456" s="184"/>
      <c r="BY456" s="184"/>
      <c r="BZ456" s="186"/>
      <c r="CA456" s="186"/>
      <c r="CB456" s="186"/>
      <c r="CC456" s="186"/>
      <c r="CD456" s="186"/>
      <c r="CE456" s="186"/>
      <c r="CF456" s="186"/>
      <c r="CG456" s="186"/>
      <c r="CH456" s="186"/>
      <c r="CI456" s="186"/>
      <c r="CJ456" s="186"/>
      <c r="CK456" s="186"/>
      <c r="CL456" s="186"/>
      <c r="CM456" s="186"/>
      <c r="CN456" s="186"/>
      <c r="CO456" s="186"/>
      <c r="CP456" s="186"/>
      <c r="CQ456" s="186"/>
      <c r="CR456" s="186"/>
      <c r="CS456" s="178" t="s">
        <v>4711</v>
      </c>
      <c r="CT456" s="186"/>
      <c r="CU456" s="186"/>
      <c r="CV456" s="186"/>
      <c r="CW456" s="186"/>
      <c r="CX456" s="186"/>
      <c r="CY456" s="186"/>
      <c r="CZ456" s="186"/>
      <c r="DA456" s="186"/>
      <c r="DB456" s="186"/>
      <c r="DC456" s="186"/>
      <c r="DD456" s="186"/>
      <c r="DE456" s="186"/>
    </row>
    <row r="457" spans="34:109" ht="15" hidden="1" customHeight="1">
      <c r="AH457" s="184"/>
      <c r="AI457" s="184"/>
      <c r="AJ457" s="184"/>
      <c r="AK457" s="184"/>
      <c r="AL457" s="172" t="str">
        <f t="shared" si="21"/>
        <v/>
      </c>
      <c r="AM457" s="172" t="str">
        <f t="shared" si="22"/>
        <v/>
      </c>
      <c r="AN457" s="173" t="str">
        <f t="shared" si="23"/>
        <v/>
      </c>
      <c r="AO457" s="184"/>
      <c r="AP457" s="170">
        <v>455</v>
      </c>
      <c r="AQ457" s="185"/>
      <c r="AR457" s="185"/>
      <c r="AS457" s="185"/>
      <c r="AT457" s="185"/>
      <c r="AU457" s="185"/>
      <c r="AV457" s="185"/>
      <c r="AW457" s="185"/>
      <c r="AX457" s="185"/>
      <c r="AY457" s="185"/>
      <c r="AZ457" s="185"/>
      <c r="BA457" s="185"/>
      <c r="BB457" s="185"/>
      <c r="BC457" s="185"/>
      <c r="BD457" s="185"/>
      <c r="BE457" s="185"/>
      <c r="BF457" s="185"/>
      <c r="BG457" s="185"/>
      <c r="BH457" s="185"/>
      <c r="BI457" s="185"/>
      <c r="BJ457" s="176" t="s">
        <v>4712</v>
      </c>
      <c r="BK457" s="185"/>
      <c r="BL457" s="185"/>
      <c r="BM457" s="185"/>
      <c r="BN457" s="185"/>
      <c r="BO457" s="185"/>
      <c r="BP457" s="185"/>
      <c r="BQ457" s="185"/>
      <c r="BR457" s="185"/>
      <c r="BS457" s="185"/>
      <c r="BT457" s="185"/>
      <c r="BU457" s="185"/>
      <c r="BV457" s="185"/>
      <c r="BW457" s="184"/>
      <c r="BX457" s="184"/>
      <c r="BY457" s="184"/>
      <c r="BZ457" s="186"/>
      <c r="CA457" s="186"/>
      <c r="CB457" s="186"/>
      <c r="CC457" s="186"/>
      <c r="CD457" s="186"/>
      <c r="CE457" s="186"/>
      <c r="CF457" s="186"/>
      <c r="CG457" s="186"/>
      <c r="CH457" s="186"/>
      <c r="CI457" s="186"/>
      <c r="CJ457" s="186"/>
      <c r="CK457" s="186"/>
      <c r="CL457" s="186"/>
      <c r="CM457" s="186"/>
      <c r="CN457" s="186"/>
      <c r="CO457" s="186"/>
      <c r="CP457" s="186"/>
      <c r="CQ457" s="186"/>
      <c r="CR457" s="186"/>
      <c r="CS457" s="178" t="s">
        <v>4713</v>
      </c>
      <c r="CT457" s="186"/>
      <c r="CU457" s="186"/>
      <c r="CV457" s="186"/>
      <c r="CW457" s="186"/>
      <c r="CX457" s="186"/>
      <c r="CY457" s="186"/>
      <c r="CZ457" s="186"/>
      <c r="DA457" s="186"/>
      <c r="DB457" s="186"/>
      <c r="DC457" s="186"/>
      <c r="DD457" s="186"/>
      <c r="DE457" s="186"/>
    </row>
    <row r="458" spans="34:109" ht="15" hidden="1" customHeight="1">
      <c r="AH458" s="184"/>
      <c r="AI458" s="184"/>
      <c r="AJ458" s="184"/>
      <c r="AK458" s="184"/>
      <c r="AL458" s="172" t="str">
        <f t="shared" si="21"/>
        <v/>
      </c>
      <c r="AM458" s="172" t="str">
        <f t="shared" si="22"/>
        <v/>
      </c>
      <c r="AN458" s="173" t="str">
        <f t="shared" si="23"/>
        <v/>
      </c>
      <c r="AO458" s="184"/>
      <c r="AP458" s="170">
        <v>456</v>
      </c>
      <c r="AQ458" s="185"/>
      <c r="AR458" s="185"/>
      <c r="AS458" s="185"/>
      <c r="AT458" s="185"/>
      <c r="AU458" s="185"/>
      <c r="AV458" s="185"/>
      <c r="AW458" s="185"/>
      <c r="AX458" s="185"/>
      <c r="AY458" s="185"/>
      <c r="AZ458" s="185"/>
      <c r="BA458" s="185"/>
      <c r="BB458" s="185"/>
      <c r="BC458" s="185"/>
      <c r="BD458" s="185"/>
      <c r="BE458" s="185"/>
      <c r="BF458" s="185"/>
      <c r="BG458" s="185"/>
      <c r="BH458" s="185"/>
      <c r="BI458" s="185"/>
      <c r="BJ458" s="176" t="s">
        <v>4714</v>
      </c>
      <c r="BK458" s="185"/>
      <c r="BL458" s="185"/>
      <c r="BM458" s="185"/>
      <c r="BN458" s="185"/>
      <c r="BO458" s="185"/>
      <c r="BP458" s="185"/>
      <c r="BQ458" s="185"/>
      <c r="BR458" s="185"/>
      <c r="BS458" s="185"/>
      <c r="BT458" s="185"/>
      <c r="BU458" s="185"/>
      <c r="BV458" s="185"/>
      <c r="BW458" s="184"/>
      <c r="BX458" s="184"/>
      <c r="BY458" s="184"/>
      <c r="BZ458" s="186"/>
      <c r="CA458" s="186"/>
      <c r="CB458" s="186"/>
      <c r="CC458" s="186"/>
      <c r="CD458" s="186"/>
      <c r="CE458" s="186"/>
      <c r="CF458" s="186"/>
      <c r="CG458" s="186"/>
      <c r="CH458" s="186"/>
      <c r="CI458" s="186"/>
      <c r="CJ458" s="186"/>
      <c r="CK458" s="186"/>
      <c r="CL458" s="186"/>
      <c r="CM458" s="186"/>
      <c r="CN458" s="186"/>
      <c r="CO458" s="186"/>
      <c r="CP458" s="186"/>
      <c r="CQ458" s="186"/>
      <c r="CR458" s="186"/>
      <c r="CS458" s="178" t="s">
        <v>4715</v>
      </c>
      <c r="CT458" s="186"/>
      <c r="CU458" s="186"/>
      <c r="CV458" s="186"/>
      <c r="CW458" s="186"/>
      <c r="CX458" s="186"/>
      <c r="CY458" s="186"/>
      <c r="CZ458" s="186"/>
      <c r="DA458" s="186"/>
      <c r="DB458" s="186"/>
      <c r="DC458" s="186"/>
      <c r="DD458" s="186"/>
      <c r="DE458" s="186"/>
    </row>
    <row r="459" spans="34:109" ht="15" hidden="1" customHeight="1">
      <c r="AH459" s="184"/>
      <c r="AI459" s="184"/>
      <c r="AJ459" s="184"/>
      <c r="AK459" s="184"/>
      <c r="AL459" s="172" t="str">
        <f t="shared" si="21"/>
        <v/>
      </c>
      <c r="AM459" s="172" t="str">
        <f t="shared" si="22"/>
        <v/>
      </c>
      <c r="AN459" s="173" t="str">
        <f t="shared" si="23"/>
        <v/>
      </c>
      <c r="AO459" s="184"/>
      <c r="AP459" s="170">
        <v>457</v>
      </c>
      <c r="AQ459" s="185"/>
      <c r="AR459" s="185"/>
      <c r="AS459" s="185"/>
      <c r="AT459" s="185"/>
      <c r="AU459" s="185"/>
      <c r="AV459" s="185"/>
      <c r="AW459" s="185"/>
      <c r="AX459" s="185"/>
      <c r="AY459" s="185"/>
      <c r="AZ459" s="185"/>
      <c r="BA459" s="185"/>
      <c r="BB459" s="185"/>
      <c r="BC459" s="185"/>
      <c r="BD459" s="185"/>
      <c r="BE459" s="185"/>
      <c r="BF459" s="185"/>
      <c r="BG459" s="185"/>
      <c r="BH459" s="185"/>
      <c r="BI459" s="185"/>
      <c r="BJ459" s="176" t="s">
        <v>4716</v>
      </c>
      <c r="BK459" s="185"/>
      <c r="BL459" s="185"/>
      <c r="BM459" s="185"/>
      <c r="BN459" s="185"/>
      <c r="BO459" s="185"/>
      <c r="BP459" s="185"/>
      <c r="BQ459" s="185"/>
      <c r="BR459" s="185"/>
      <c r="BS459" s="185"/>
      <c r="BT459" s="185"/>
      <c r="BU459" s="185"/>
      <c r="BV459" s="185"/>
      <c r="BW459" s="184"/>
      <c r="BX459" s="184"/>
      <c r="BY459" s="184"/>
      <c r="BZ459" s="186"/>
      <c r="CA459" s="186"/>
      <c r="CB459" s="186"/>
      <c r="CC459" s="186"/>
      <c r="CD459" s="186"/>
      <c r="CE459" s="186"/>
      <c r="CF459" s="186"/>
      <c r="CG459" s="186"/>
      <c r="CH459" s="186"/>
      <c r="CI459" s="186"/>
      <c r="CJ459" s="186"/>
      <c r="CK459" s="186"/>
      <c r="CL459" s="186"/>
      <c r="CM459" s="186"/>
      <c r="CN459" s="186"/>
      <c r="CO459" s="186"/>
      <c r="CP459" s="186"/>
      <c r="CQ459" s="186"/>
      <c r="CR459" s="186"/>
      <c r="CS459" s="178" t="s">
        <v>4717</v>
      </c>
      <c r="CT459" s="186"/>
      <c r="CU459" s="186"/>
      <c r="CV459" s="186"/>
      <c r="CW459" s="186"/>
      <c r="CX459" s="186"/>
      <c r="CY459" s="186"/>
      <c r="CZ459" s="186"/>
      <c r="DA459" s="186"/>
      <c r="DB459" s="186"/>
      <c r="DC459" s="186"/>
      <c r="DD459" s="186"/>
      <c r="DE459" s="186"/>
    </row>
    <row r="460" spans="34:109" ht="15" hidden="1" customHeight="1">
      <c r="AH460" s="184"/>
      <c r="AI460" s="184"/>
      <c r="AJ460" s="184"/>
      <c r="AK460" s="184"/>
      <c r="AL460" s="172" t="str">
        <f t="shared" si="21"/>
        <v/>
      </c>
      <c r="AM460" s="172" t="str">
        <f t="shared" si="22"/>
        <v/>
      </c>
      <c r="AN460" s="173" t="str">
        <f t="shared" si="23"/>
        <v/>
      </c>
      <c r="AO460" s="184"/>
      <c r="AP460" s="170">
        <v>458</v>
      </c>
      <c r="AQ460" s="185"/>
      <c r="AR460" s="185"/>
      <c r="AS460" s="185"/>
      <c r="AT460" s="185"/>
      <c r="AU460" s="185"/>
      <c r="AV460" s="185"/>
      <c r="AW460" s="185"/>
      <c r="AX460" s="185"/>
      <c r="AY460" s="185"/>
      <c r="AZ460" s="185"/>
      <c r="BA460" s="185"/>
      <c r="BB460" s="185"/>
      <c r="BC460" s="185"/>
      <c r="BD460" s="185"/>
      <c r="BE460" s="185"/>
      <c r="BF460" s="185"/>
      <c r="BG460" s="185"/>
      <c r="BH460" s="185"/>
      <c r="BI460" s="185"/>
      <c r="BJ460" s="176" t="s">
        <v>4718</v>
      </c>
      <c r="BK460" s="185"/>
      <c r="BL460" s="185"/>
      <c r="BM460" s="185"/>
      <c r="BN460" s="185"/>
      <c r="BO460" s="185"/>
      <c r="BP460" s="185"/>
      <c r="BQ460" s="185"/>
      <c r="BR460" s="185"/>
      <c r="BS460" s="185"/>
      <c r="BT460" s="185"/>
      <c r="BU460" s="185"/>
      <c r="BV460" s="185"/>
      <c r="BW460" s="184"/>
      <c r="BX460" s="184"/>
      <c r="BY460" s="184"/>
      <c r="BZ460" s="186"/>
      <c r="CA460" s="186"/>
      <c r="CB460" s="186"/>
      <c r="CC460" s="186"/>
      <c r="CD460" s="186"/>
      <c r="CE460" s="186"/>
      <c r="CF460" s="186"/>
      <c r="CG460" s="186"/>
      <c r="CH460" s="186"/>
      <c r="CI460" s="186"/>
      <c r="CJ460" s="186"/>
      <c r="CK460" s="186"/>
      <c r="CL460" s="186"/>
      <c r="CM460" s="186"/>
      <c r="CN460" s="186"/>
      <c r="CO460" s="186"/>
      <c r="CP460" s="186"/>
      <c r="CQ460" s="186"/>
      <c r="CR460" s="186"/>
      <c r="CS460" s="178" t="s">
        <v>4719</v>
      </c>
      <c r="CT460" s="186"/>
      <c r="CU460" s="186"/>
      <c r="CV460" s="186"/>
      <c r="CW460" s="186"/>
      <c r="CX460" s="186"/>
      <c r="CY460" s="186"/>
      <c r="CZ460" s="186"/>
      <c r="DA460" s="186"/>
      <c r="DB460" s="186"/>
      <c r="DC460" s="186"/>
      <c r="DD460" s="186"/>
      <c r="DE460" s="186"/>
    </row>
    <row r="461" spans="34:109" ht="15" hidden="1" customHeight="1">
      <c r="AH461" s="184"/>
      <c r="AI461" s="184"/>
      <c r="AJ461" s="184"/>
      <c r="AK461" s="184"/>
      <c r="AL461" s="172" t="str">
        <f t="shared" si="21"/>
        <v/>
      </c>
      <c r="AM461" s="172" t="str">
        <f t="shared" si="22"/>
        <v/>
      </c>
      <c r="AN461" s="173" t="str">
        <f t="shared" si="23"/>
        <v/>
      </c>
      <c r="AO461" s="184"/>
      <c r="AP461" s="170">
        <v>459</v>
      </c>
      <c r="AQ461" s="185"/>
      <c r="AR461" s="185"/>
      <c r="AS461" s="185"/>
      <c r="AT461" s="185"/>
      <c r="AU461" s="185"/>
      <c r="AV461" s="185"/>
      <c r="AW461" s="185"/>
      <c r="AX461" s="185"/>
      <c r="AY461" s="185"/>
      <c r="AZ461" s="185"/>
      <c r="BA461" s="185"/>
      <c r="BB461" s="185"/>
      <c r="BC461" s="185"/>
      <c r="BD461" s="185"/>
      <c r="BE461" s="185"/>
      <c r="BF461" s="185"/>
      <c r="BG461" s="185"/>
      <c r="BH461" s="185"/>
      <c r="BI461" s="185"/>
      <c r="BJ461" s="176" t="s">
        <v>4720</v>
      </c>
      <c r="BK461" s="185"/>
      <c r="BL461" s="185"/>
      <c r="BM461" s="185"/>
      <c r="BN461" s="185"/>
      <c r="BO461" s="185"/>
      <c r="BP461" s="185"/>
      <c r="BQ461" s="185"/>
      <c r="BR461" s="185"/>
      <c r="BS461" s="185"/>
      <c r="BT461" s="185"/>
      <c r="BU461" s="185"/>
      <c r="BV461" s="185"/>
      <c r="BW461" s="184"/>
      <c r="BX461" s="184"/>
      <c r="BY461" s="184"/>
      <c r="BZ461" s="186"/>
      <c r="CA461" s="186"/>
      <c r="CB461" s="186"/>
      <c r="CC461" s="186"/>
      <c r="CD461" s="186"/>
      <c r="CE461" s="186"/>
      <c r="CF461" s="186"/>
      <c r="CG461" s="186"/>
      <c r="CH461" s="186"/>
      <c r="CI461" s="186"/>
      <c r="CJ461" s="186"/>
      <c r="CK461" s="186"/>
      <c r="CL461" s="186"/>
      <c r="CM461" s="186"/>
      <c r="CN461" s="186"/>
      <c r="CO461" s="186"/>
      <c r="CP461" s="186"/>
      <c r="CQ461" s="186"/>
      <c r="CR461" s="186"/>
      <c r="CS461" s="178" t="s">
        <v>4721</v>
      </c>
      <c r="CT461" s="186"/>
      <c r="CU461" s="186"/>
      <c r="CV461" s="186"/>
      <c r="CW461" s="186"/>
      <c r="CX461" s="186"/>
      <c r="CY461" s="186"/>
      <c r="CZ461" s="186"/>
      <c r="DA461" s="186"/>
      <c r="DB461" s="186"/>
      <c r="DC461" s="186"/>
      <c r="DD461" s="186"/>
      <c r="DE461" s="186"/>
    </row>
    <row r="462" spans="34:109" ht="15" hidden="1" customHeight="1">
      <c r="AH462" s="184"/>
      <c r="AI462" s="184"/>
      <c r="AJ462" s="184"/>
      <c r="AK462" s="184"/>
      <c r="AL462" s="172" t="str">
        <f t="shared" si="21"/>
        <v/>
      </c>
      <c r="AM462" s="172" t="str">
        <f t="shared" si="22"/>
        <v/>
      </c>
      <c r="AN462" s="173" t="str">
        <f t="shared" si="23"/>
        <v/>
      </c>
      <c r="AO462" s="184"/>
      <c r="AP462" s="170">
        <v>460</v>
      </c>
      <c r="AQ462" s="185"/>
      <c r="AR462" s="185"/>
      <c r="AS462" s="185"/>
      <c r="AT462" s="185"/>
      <c r="AU462" s="185"/>
      <c r="AV462" s="185"/>
      <c r="AW462" s="185"/>
      <c r="AX462" s="185"/>
      <c r="AY462" s="185"/>
      <c r="AZ462" s="185"/>
      <c r="BA462" s="185"/>
      <c r="BB462" s="185"/>
      <c r="BC462" s="185"/>
      <c r="BD462" s="185"/>
      <c r="BE462" s="185"/>
      <c r="BF462" s="185"/>
      <c r="BG462" s="185"/>
      <c r="BH462" s="185"/>
      <c r="BI462" s="185"/>
      <c r="BJ462" s="176" t="s">
        <v>4722</v>
      </c>
      <c r="BK462" s="185"/>
      <c r="BL462" s="185"/>
      <c r="BM462" s="185"/>
      <c r="BN462" s="185"/>
      <c r="BO462" s="185"/>
      <c r="BP462" s="185"/>
      <c r="BQ462" s="185"/>
      <c r="BR462" s="185"/>
      <c r="BS462" s="185"/>
      <c r="BT462" s="185"/>
      <c r="BU462" s="185"/>
      <c r="BV462" s="185"/>
      <c r="BW462" s="184"/>
      <c r="BX462" s="184"/>
      <c r="BY462" s="184"/>
      <c r="BZ462" s="186"/>
      <c r="CA462" s="186"/>
      <c r="CB462" s="186"/>
      <c r="CC462" s="186"/>
      <c r="CD462" s="186"/>
      <c r="CE462" s="186"/>
      <c r="CF462" s="186"/>
      <c r="CG462" s="186"/>
      <c r="CH462" s="186"/>
      <c r="CI462" s="186"/>
      <c r="CJ462" s="186"/>
      <c r="CK462" s="186"/>
      <c r="CL462" s="186"/>
      <c r="CM462" s="186"/>
      <c r="CN462" s="186"/>
      <c r="CO462" s="186"/>
      <c r="CP462" s="186"/>
      <c r="CQ462" s="186"/>
      <c r="CR462" s="186"/>
      <c r="CS462" s="180" t="s">
        <v>4723</v>
      </c>
      <c r="CT462" s="186"/>
      <c r="CU462" s="186"/>
      <c r="CV462" s="186"/>
      <c r="CW462" s="186"/>
      <c r="CX462" s="186"/>
      <c r="CY462" s="186"/>
      <c r="CZ462" s="186"/>
      <c r="DA462" s="186"/>
      <c r="DB462" s="186"/>
      <c r="DC462" s="186"/>
      <c r="DD462" s="186"/>
      <c r="DE462" s="186"/>
    </row>
    <row r="463" spans="34:109" ht="15" hidden="1" customHeight="1">
      <c r="AH463" s="184"/>
      <c r="AI463" s="184"/>
      <c r="AJ463" s="184"/>
      <c r="AK463" s="184"/>
      <c r="AL463" s="172" t="str">
        <f t="shared" si="21"/>
        <v/>
      </c>
      <c r="AM463" s="172" t="str">
        <f t="shared" si="22"/>
        <v/>
      </c>
      <c r="AN463" s="173" t="str">
        <f t="shared" si="23"/>
        <v/>
      </c>
      <c r="AO463" s="184"/>
      <c r="AP463" s="170">
        <v>461</v>
      </c>
      <c r="AQ463" s="185"/>
      <c r="AR463" s="185"/>
      <c r="AS463" s="185"/>
      <c r="AT463" s="185"/>
      <c r="AU463" s="185"/>
      <c r="AV463" s="185"/>
      <c r="AW463" s="185"/>
      <c r="AX463" s="185"/>
      <c r="AY463" s="185"/>
      <c r="AZ463" s="185"/>
      <c r="BA463" s="185"/>
      <c r="BB463" s="185"/>
      <c r="BC463" s="185"/>
      <c r="BD463" s="185"/>
      <c r="BE463" s="185"/>
      <c r="BF463" s="185"/>
      <c r="BG463" s="185"/>
      <c r="BH463" s="185"/>
      <c r="BI463" s="185"/>
      <c r="BJ463" s="176" t="s">
        <v>4724</v>
      </c>
      <c r="BK463" s="185"/>
      <c r="BL463" s="185"/>
      <c r="BM463" s="185"/>
      <c r="BN463" s="185"/>
      <c r="BO463" s="185"/>
      <c r="BP463" s="185"/>
      <c r="BQ463" s="185"/>
      <c r="BR463" s="185"/>
      <c r="BS463" s="185"/>
      <c r="BT463" s="185"/>
      <c r="BU463" s="185"/>
      <c r="BV463" s="185"/>
      <c r="BW463" s="184"/>
      <c r="BX463" s="184"/>
      <c r="BY463" s="184"/>
      <c r="BZ463" s="186"/>
      <c r="CA463" s="186"/>
      <c r="CB463" s="186"/>
      <c r="CC463" s="186"/>
      <c r="CD463" s="186"/>
      <c r="CE463" s="186"/>
      <c r="CF463" s="186"/>
      <c r="CG463" s="186"/>
      <c r="CH463" s="186"/>
      <c r="CI463" s="186"/>
      <c r="CJ463" s="186"/>
      <c r="CK463" s="186"/>
      <c r="CL463" s="186"/>
      <c r="CM463" s="186"/>
      <c r="CN463" s="186"/>
      <c r="CO463" s="186"/>
      <c r="CP463" s="186"/>
      <c r="CQ463" s="186"/>
      <c r="CR463" s="186"/>
      <c r="CS463" s="178" t="s">
        <v>4725</v>
      </c>
      <c r="CT463" s="186"/>
      <c r="CU463" s="186"/>
      <c r="CV463" s="186"/>
      <c r="CW463" s="186"/>
      <c r="CX463" s="186"/>
      <c r="CY463" s="186"/>
      <c r="CZ463" s="186"/>
      <c r="DA463" s="186"/>
      <c r="DB463" s="186"/>
      <c r="DC463" s="186"/>
      <c r="DD463" s="186"/>
      <c r="DE463" s="186"/>
    </row>
    <row r="464" spans="34:109" ht="15" hidden="1" customHeight="1">
      <c r="AH464" s="184"/>
      <c r="AI464" s="184"/>
      <c r="AJ464" s="184"/>
      <c r="AK464" s="184"/>
      <c r="AL464" s="172" t="str">
        <f t="shared" si="21"/>
        <v/>
      </c>
      <c r="AM464" s="172" t="str">
        <f t="shared" si="22"/>
        <v/>
      </c>
      <c r="AN464" s="173" t="str">
        <f t="shared" si="23"/>
        <v/>
      </c>
      <c r="AO464" s="184"/>
      <c r="AP464" s="170">
        <v>462</v>
      </c>
      <c r="AQ464" s="185"/>
      <c r="AR464" s="185"/>
      <c r="AS464" s="185"/>
      <c r="AT464" s="185"/>
      <c r="AU464" s="185"/>
      <c r="AV464" s="185"/>
      <c r="AW464" s="185"/>
      <c r="AX464" s="185"/>
      <c r="AY464" s="185"/>
      <c r="AZ464" s="185"/>
      <c r="BA464" s="185"/>
      <c r="BB464" s="185"/>
      <c r="BC464" s="185"/>
      <c r="BD464" s="185"/>
      <c r="BE464" s="185"/>
      <c r="BF464" s="185"/>
      <c r="BG464" s="185"/>
      <c r="BH464" s="185"/>
      <c r="BI464" s="185"/>
      <c r="BJ464" s="176" t="s">
        <v>4726</v>
      </c>
      <c r="BK464" s="185"/>
      <c r="BL464" s="185"/>
      <c r="BM464" s="185"/>
      <c r="BN464" s="185"/>
      <c r="BO464" s="185"/>
      <c r="BP464" s="185"/>
      <c r="BQ464" s="185"/>
      <c r="BR464" s="185"/>
      <c r="BS464" s="185"/>
      <c r="BT464" s="185"/>
      <c r="BU464" s="185"/>
      <c r="BV464" s="185"/>
      <c r="BW464" s="184"/>
      <c r="BX464" s="184"/>
      <c r="BY464" s="184"/>
      <c r="BZ464" s="186"/>
      <c r="CA464" s="186"/>
      <c r="CB464" s="186"/>
      <c r="CC464" s="186"/>
      <c r="CD464" s="186"/>
      <c r="CE464" s="186"/>
      <c r="CF464" s="186"/>
      <c r="CG464" s="186"/>
      <c r="CH464" s="186"/>
      <c r="CI464" s="186"/>
      <c r="CJ464" s="186"/>
      <c r="CK464" s="186"/>
      <c r="CL464" s="186"/>
      <c r="CM464" s="186"/>
      <c r="CN464" s="186"/>
      <c r="CO464" s="186"/>
      <c r="CP464" s="186"/>
      <c r="CQ464" s="186"/>
      <c r="CR464" s="186"/>
      <c r="CS464" s="178" t="s">
        <v>4727</v>
      </c>
      <c r="CT464" s="186"/>
      <c r="CU464" s="186"/>
      <c r="CV464" s="186"/>
      <c r="CW464" s="186"/>
      <c r="CX464" s="186"/>
      <c r="CY464" s="186"/>
      <c r="CZ464" s="186"/>
      <c r="DA464" s="186"/>
      <c r="DB464" s="186"/>
      <c r="DC464" s="186"/>
      <c r="DD464" s="186"/>
      <c r="DE464" s="186"/>
    </row>
    <row r="465" spans="34:109" ht="15" hidden="1" customHeight="1">
      <c r="AH465" s="184"/>
      <c r="AI465" s="184"/>
      <c r="AJ465" s="184"/>
      <c r="AK465" s="184"/>
      <c r="AL465" s="172" t="str">
        <f t="shared" si="21"/>
        <v/>
      </c>
      <c r="AM465" s="172" t="str">
        <f t="shared" si="22"/>
        <v/>
      </c>
      <c r="AN465" s="173" t="str">
        <f t="shared" si="23"/>
        <v/>
      </c>
      <c r="AO465" s="184"/>
      <c r="AP465" s="170">
        <v>463</v>
      </c>
      <c r="AQ465" s="185"/>
      <c r="AR465" s="185"/>
      <c r="AS465" s="185"/>
      <c r="AT465" s="185"/>
      <c r="AU465" s="185"/>
      <c r="AV465" s="185"/>
      <c r="AW465" s="185"/>
      <c r="AX465" s="185"/>
      <c r="AY465" s="185"/>
      <c r="AZ465" s="185"/>
      <c r="BA465" s="185"/>
      <c r="BB465" s="185"/>
      <c r="BC465" s="185"/>
      <c r="BD465" s="185"/>
      <c r="BE465" s="185"/>
      <c r="BF465" s="185"/>
      <c r="BG465" s="185"/>
      <c r="BH465" s="185"/>
      <c r="BI465" s="185"/>
      <c r="BJ465" s="176" t="s">
        <v>4728</v>
      </c>
      <c r="BK465" s="185"/>
      <c r="BL465" s="185"/>
      <c r="BM465" s="185"/>
      <c r="BN465" s="185"/>
      <c r="BO465" s="185"/>
      <c r="BP465" s="185"/>
      <c r="BQ465" s="185"/>
      <c r="BR465" s="185"/>
      <c r="BS465" s="185"/>
      <c r="BT465" s="185"/>
      <c r="BU465" s="185"/>
      <c r="BV465" s="185"/>
      <c r="BW465" s="184"/>
      <c r="BX465" s="184"/>
      <c r="BY465" s="184"/>
      <c r="BZ465" s="186"/>
      <c r="CA465" s="186"/>
      <c r="CB465" s="186"/>
      <c r="CC465" s="186"/>
      <c r="CD465" s="186"/>
      <c r="CE465" s="186"/>
      <c r="CF465" s="186"/>
      <c r="CG465" s="186"/>
      <c r="CH465" s="186"/>
      <c r="CI465" s="186"/>
      <c r="CJ465" s="186"/>
      <c r="CK465" s="186"/>
      <c r="CL465" s="186"/>
      <c r="CM465" s="186"/>
      <c r="CN465" s="186"/>
      <c r="CO465" s="186"/>
      <c r="CP465" s="186"/>
      <c r="CQ465" s="186"/>
      <c r="CR465" s="186"/>
      <c r="CS465" s="178" t="s">
        <v>4729</v>
      </c>
      <c r="CT465" s="186"/>
      <c r="CU465" s="186"/>
      <c r="CV465" s="186"/>
      <c r="CW465" s="186"/>
      <c r="CX465" s="186"/>
      <c r="CY465" s="186"/>
      <c r="CZ465" s="186"/>
      <c r="DA465" s="186"/>
      <c r="DB465" s="186"/>
      <c r="DC465" s="186"/>
      <c r="DD465" s="186"/>
      <c r="DE465" s="186"/>
    </row>
    <row r="466" spans="34:109" ht="15" hidden="1" customHeight="1">
      <c r="AH466" s="184"/>
      <c r="AI466" s="184"/>
      <c r="AJ466" s="184"/>
      <c r="AK466" s="184"/>
      <c r="AL466" s="172" t="str">
        <f t="shared" si="21"/>
        <v/>
      </c>
      <c r="AM466" s="172" t="str">
        <f t="shared" si="22"/>
        <v/>
      </c>
      <c r="AN466" s="173" t="str">
        <f t="shared" si="23"/>
        <v/>
      </c>
      <c r="AO466" s="184"/>
      <c r="AP466" s="170">
        <v>464</v>
      </c>
      <c r="AQ466" s="185"/>
      <c r="AR466" s="185"/>
      <c r="AS466" s="185"/>
      <c r="AT466" s="185"/>
      <c r="AU466" s="185"/>
      <c r="AV466" s="185"/>
      <c r="AW466" s="185"/>
      <c r="AX466" s="185"/>
      <c r="AY466" s="185"/>
      <c r="AZ466" s="185"/>
      <c r="BA466" s="185"/>
      <c r="BB466" s="185"/>
      <c r="BC466" s="185"/>
      <c r="BD466" s="185"/>
      <c r="BE466" s="185"/>
      <c r="BF466" s="185"/>
      <c r="BG466" s="185"/>
      <c r="BH466" s="185"/>
      <c r="BI466" s="185"/>
      <c r="BJ466" s="176" t="s">
        <v>4730</v>
      </c>
      <c r="BK466" s="185"/>
      <c r="BL466" s="185"/>
      <c r="BM466" s="185"/>
      <c r="BN466" s="185"/>
      <c r="BO466" s="185"/>
      <c r="BP466" s="185"/>
      <c r="BQ466" s="185"/>
      <c r="BR466" s="185"/>
      <c r="BS466" s="185"/>
      <c r="BT466" s="185"/>
      <c r="BU466" s="185"/>
      <c r="BV466" s="185"/>
      <c r="BW466" s="184"/>
      <c r="BX466" s="184"/>
      <c r="BY466" s="184"/>
      <c r="BZ466" s="186"/>
      <c r="CA466" s="186"/>
      <c r="CB466" s="186"/>
      <c r="CC466" s="186"/>
      <c r="CD466" s="186"/>
      <c r="CE466" s="186"/>
      <c r="CF466" s="186"/>
      <c r="CG466" s="186"/>
      <c r="CH466" s="186"/>
      <c r="CI466" s="186"/>
      <c r="CJ466" s="186"/>
      <c r="CK466" s="186"/>
      <c r="CL466" s="186"/>
      <c r="CM466" s="186"/>
      <c r="CN466" s="186"/>
      <c r="CO466" s="186"/>
      <c r="CP466" s="186"/>
      <c r="CQ466" s="186"/>
      <c r="CR466" s="186"/>
      <c r="CS466" s="178" t="s">
        <v>4731</v>
      </c>
      <c r="CT466" s="186"/>
      <c r="CU466" s="186"/>
      <c r="CV466" s="186"/>
      <c r="CW466" s="186"/>
      <c r="CX466" s="186"/>
      <c r="CY466" s="186"/>
      <c r="CZ466" s="186"/>
      <c r="DA466" s="186"/>
      <c r="DB466" s="186"/>
      <c r="DC466" s="186"/>
      <c r="DD466" s="186"/>
      <c r="DE466" s="186"/>
    </row>
    <row r="467" spans="34:109" ht="15" hidden="1" customHeight="1">
      <c r="AH467" s="184"/>
      <c r="AI467" s="184"/>
      <c r="AJ467" s="184"/>
      <c r="AK467" s="184"/>
      <c r="AL467" s="172" t="str">
        <f t="shared" si="21"/>
        <v/>
      </c>
      <c r="AM467" s="172" t="str">
        <f t="shared" si="22"/>
        <v/>
      </c>
      <c r="AN467" s="173" t="str">
        <f t="shared" si="23"/>
        <v/>
      </c>
      <c r="AO467" s="184"/>
      <c r="AP467" s="170">
        <v>465</v>
      </c>
      <c r="AQ467" s="185"/>
      <c r="AR467" s="185"/>
      <c r="AS467" s="185"/>
      <c r="AT467" s="185"/>
      <c r="AU467" s="185"/>
      <c r="AV467" s="185"/>
      <c r="AW467" s="185"/>
      <c r="AX467" s="185"/>
      <c r="AY467" s="185"/>
      <c r="AZ467" s="185"/>
      <c r="BA467" s="185"/>
      <c r="BB467" s="185"/>
      <c r="BC467" s="185"/>
      <c r="BD467" s="185"/>
      <c r="BE467" s="185"/>
      <c r="BF467" s="185"/>
      <c r="BG467" s="185"/>
      <c r="BH467" s="185"/>
      <c r="BI467" s="185"/>
      <c r="BJ467" s="176" t="s">
        <v>4732</v>
      </c>
      <c r="BK467" s="185"/>
      <c r="BL467" s="185"/>
      <c r="BM467" s="185"/>
      <c r="BN467" s="185"/>
      <c r="BO467" s="185"/>
      <c r="BP467" s="185"/>
      <c r="BQ467" s="185"/>
      <c r="BR467" s="185"/>
      <c r="BS467" s="185"/>
      <c r="BT467" s="185"/>
      <c r="BU467" s="185"/>
      <c r="BV467" s="185"/>
      <c r="BW467" s="184"/>
      <c r="BX467" s="184"/>
      <c r="BY467" s="184"/>
      <c r="BZ467" s="186"/>
      <c r="CA467" s="186"/>
      <c r="CB467" s="186"/>
      <c r="CC467" s="186"/>
      <c r="CD467" s="186"/>
      <c r="CE467" s="186"/>
      <c r="CF467" s="186"/>
      <c r="CG467" s="186"/>
      <c r="CH467" s="186"/>
      <c r="CI467" s="186"/>
      <c r="CJ467" s="186"/>
      <c r="CK467" s="186"/>
      <c r="CL467" s="186"/>
      <c r="CM467" s="186"/>
      <c r="CN467" s="186"/>
      <c r="CO467" s="186"/>
      <c r="CP467" s="186"/>
      <c r="CQ467" s="186"/>
      <c r="CR467" s="186"/>
      <c r="CS467" s="178" t="s">
        <v>4733</v>
      </c>
      <c r="CT467" s="186"/>
      <c r="CU467" s="186"/>
      <c r="CV467" s="186"/>
      <c r="CW467" s="186"/>
      <c r="CX467" s="186"/>
      <c r="CY467" s="186"/>
      <c r="CZ467" s="186"/>
      <c r="DA467" s="186"/>
      <c r="DB467" s="186"/>
      <c r="DC467" s="186"/>
      <c r="DD467" s="186"/>
      <c r="DE467" s="186"/>
    </row>
    <row r="468" spans="34:109" ht="15" hidden="1" customHeight="1">
      <c r="AH468" s="184"/>
      <c r="AI468" s="184"/>
      <c r="AJ468" s="184"/>
      <c r="AK468" s="184"/>
      <c r="AL468" s="172" t="str">
        <f t="shared" si="21"/>
        <v/>
      </c>
      <c r="AM468" s="172" t="str">
        <f t="shared" si="22"/>
        <v/>
      </c>
      <c r="AN468" s="173" t="str">
        <f t="shared" si="23"/>
        <v/>
      </c>
      <c r="AO468" s="184"/>
      <c r="AP468" s="170">
        <v>466</v>
      </c>
      <c r="AQ468" s="185"/>
      <c r="AR468" s="185"/>
      <c r="AS468" s="185"/>
      <c r="AT468" s="185"/>
      <c r="AU468" s="185"/>
      <c r="AV468" s="185"/>
      <c r="AW468" s="185"/>
      <c r="AX468" s="185"/>
      <c r="AY468" s="185"/>
      <c r="AZ468" s="185"/>
      <c r="BA468" s="185"/>
      <c r="BB468" s="185"/>
      <c r="BC468" s="185"/>
      <c r="BD468" s="185"/>
      <c r="BE468" s="185"/>
      <c r="BF468" s="185"/>
      <c r="BG468" s="185"/>
      <c r="BH468" s="185"/>
      <c r="BI468" s="185"/>
      <c r="BJ468" s="176" t="s">
        <v>4734</v>
      </c>
      <c r="BK468" s="185"/>
      <c r="BL468" s="185"/>
      <c r="BM468" s="185"/>
      <c r="BN468" s="185"/>
      <c r="BO468" s="185"/>
      <c r="BP468" s="185"/>
      <c r="BQ468" s="185"/>
      <c r="BR468" s="185"/>
      <c r="BS468" s="185"/>
      <c r="BT468" s="185"/>
      <c r="BU468" s="185"/>
      <c r="BV468" s="185"/>
      <c r="BW468" s="184"/>
      <c r="BX468" s="184"/>
      <c r="BY468" s="184"/>
      <c r="BZ468" s="186"/>
      <c r="CA468" s="186"/>
      <c r="CB468" s="186"/>
      <c r="CC468" s="186"/>
      <c r="CD468" s="186"/>
      <c r="CE468" s="186"/>
      <c r="CF468" s="186"/>
      <c r="CG468" s="186"/>
      <c r="CH468" s="186"/>
      <c r="CI468" s="186"/>
      <c r="CJ468" s="186"/>
      <c r="CK468" s="186"/>
      <c r="CL468" s="186"/>
      <c r="CM468" s="186"/>
      <c r="CN468" s="186"/>
      <c r="CO468" s="186"/>
      <c r="CP468" s="186"/>
      <c r="CQ468" s="186"/>
      <c r="CR468" s="186"/>
      <c r="CS468" s="178" t="s">
        <v>4735</v>
      </c>
      <c r="CT468" s="186"/>
      <c r="CU468" s="186"/>
      <c r="CV468" s="186"/>
      <c r="CW468" s="186"/>
      <c r="CX468" s="186"/>
      <c r="CY468" s="186"/>
      <c r="CZ468" s="186"/>
      <c r="DA468" s="186"/>
      <c r="DB468" s="186"/>
      <c r="DC468" s="186"/>
      <c r="DD468" s="186"/>
      <c r="DE468" s="186"/>
    </row>
    <row r="469" spans="34:109" ht="15" hidden="1" customHeight="1">
      <c r="AH469" s="170"/>
      <c r="AI469" s="170"/>
      <c r="AJ469" s="170"/>
      <c r="AK469" s="170"/>
      <c r="AL469" s="172" t="str">
        <f t="shared" si="21"/>
        <v/>
      </c>
      <c r="AM469" s="172" t="str">
        <f t="shared" si="22"/>
        <v/>
      </c>
      <c r="AN469" s="173" t="str">
        <f t="shared" si="23"/>
        <v/>
      </c>
      <c r="AO469" s="170"/>
      <c r="AP469" s="170">
        <v>467</v>
      </c>
      <c r="AQ469" s="176"/>
      <c r="AR469" s="176"/>
      <c r="AS469" s="176"/>
      <c r="AT469" s="176"/>
      <c r="AU469" s="176"/>
      <c r="AV469" s="176"/>
      <c r="AW469" s="176"/>
      <c r="AX469" s="176"/>
      <c r="AY469" s="176"/>
      <c r="AZ469" s="176"/>
      <c r="BA469" s="176"/>
      <c r="BB469" s="176"/>
      <c r="BC469" s="176"/>
      <c r="BD469" s="176"/>
      <c r="BE469" s="176"/>
      <c r="BF469" s="176"/>
      <c r="BG469" s="176"/>
      <c r="BH469" s="176"/>
      <c r="BI469" s="176"/>
      <c r="BJ469" s="176" t="s">
        <v>4736</v>
      </c>
      <c r="BK469" s="176"/>
      <c r="BL469" s="176"/>
      <c r="BM469" s="176"/>
      <c r="BN469" s="176"/>
      <c r="BO469" s="176"/>
      <c r="BP469" s="176"/>
      <c r="BQ469" s="176"/>
      <c r="BR469" s="176"/>
      <c r="BS469" s="176"/>
      <c r="BT469" s="176"/>
      <c r="BU469" s="176"/>
      <c r="BV469" s="176"/>
      <c r="BW469" s="170"/>
      <c r="BX469" s="170"/>
      <c r="BY469" s="170"/>
      <c r="BZ469" s="178"/>
      <c r="CA469" s="178"/>
      <c r="CB469" s="178"/>
      <c r="CC469" s="178"/>
      <c r="CD469" s="178"/>
      <c r="CE469" s="178"/>
      <c r="CF469" s="178"/>
      <c r="CG469" s="178"/>
      <c r="CH469" s="178"/>
      <c r="CI469" s="178"/>
      <c r="CJ469" s="178"/>
      <c r="CK469" s="178"/>
      <c r="CL469" s="178"/>
      <c r="CM469" s="178"/>
      <c r="CN469" s="178"/>
      <c r="CO469" s="178"/>
      <c r="CP469" s="178"/>
      <c r="CQ469" s="178"/>
      <c r="CR469" s="178"/>
      <c r="CS469" s="178" t="s">
        <v>4737</v>
      </c>
      <c r="CT469" s="178"/>
      <c r="CU469" s="178"/>
      <c r="CV469" s="178"/>
      <c r="CW469" s="178"/>
      <c r="CX469" s="178"/>
      <c r="CY469" s="178"/>
      <c r="CZ469" s="178"/>
      <c r="DA469" s="178"/>
      <c r="DB469" s="178"/>
      <c r="DC469" s="178"/>
      <c r="DD469" s="178"/>
      <c r="DE469" s="178"/>
    </row>
    <row r="470" spans="34:109" ht="15" hidden="1" customHeight="1">
      <c r="AH470" s="184"/>
      <c r="AI470" s="184"/>
      <c r="AJ470" s="184"/>
      <c r="AK470" s="184"/>
      <c r="AL470" s="172" t="str">
        <f t="shared" si="21"/>
        <v/>
      </c>
      <c r="AM470" s="172" t="str">
        <f t="shared" si="22"/>
        <v/>
      </c>
      <c r="AN470" s="173" t="str">
        <f t="shared" si="23"/>
        <v/>
      </c>
      <c r="AO470" s="184"/>
      <c r="AP470" s="170">
        <v>468</v>
      </c>
      <c r="AQ470" s="185"/>
      <c r="AR470" s="185"/>
      <c r="AS470" s="185"/>
      <c r="AT470" s="185"/>
      <c r="AU470" s="185"/>
      <c r="AV470" s="185"/>
      <c r="AW470" s="185"/>
      <c r="AX470" s="185"/>
      <c r="AY470" s="185"/>
      <c r="AZ470" s="185"/>
      <c r="BA470" s="185"/>
      <c r="BB470" s="185"/>
      <c r="BC470" s="185"/>
      <c r="BD470" s="185"/>
      <c r="BE470" s="185"/>
      <c r="BF470" s="185"/>
      <c r="BG470" s="185"/>
      <c r="BH470" s="185"/>
      <c r="BI470" s="185"/>
      <c r="BJ470" s="176" t="s">
        <v>4738</v>
      </c>
      <c r="BK470" s="185"/>
      <c r="BL470" s="185"/>
      <c r="BM470" s="185"/>
      <c r="BN470" s="185"/>
      <c r="BO470" s="185"/>
      <c r="BP470" s="185"/>
      <c r="BQ470" s="185"/>
      <c r="BR470" s="185"/>
      <c r="BS470" s="185"/>
      <c r="BT470" s="185"/>
      <c r="BU470" s="185"/>
      <c r="BV470" s="185"/>
      <c r="BW470" s="184"/>
      <c r="BX470" s="184"/>
      <c r="BY470" s="184"/>
      <c r="BZ470" s="186"/>
      <c r="CA470" s="186"/>
      <c r="CB470" s="186"/>
      <c r="CC470" s="186"/>
      <c r="CD470" s="186"/>
      <c r="CE470" s="186"/>
      <c r="CF470" s="186"/>
      <c r="CG470" s="186"/>
      <c r="CH470" s="186"/>
      <c r="CI470" s="186"/>
      <c r="CJ470" s="186"/>
      <c r="CK470" s="186"/>
      <c r="CL470" s="186"/>
      <c r="CM470" s="186"/>
      <c r="CN470" s="186"/>
      <c r="CO470" s="186"/>
      <c r="CP470" s="186"/>
      <c r="CQ470" s="186"/>
      <c r="CR470" s="186"/>
      <c r="CS470" s="178" t="s">
        <v>4739</v>
      </c>
      <c r="CT470" s="186"/>
      <c r="CU470" s="186"/>
      <c r="CV470" s="186"/>
      <c r="CW470" s="186"/>
      <c r="CX470" s="186"/>
      <c r="CY470" s="186"/>
      <c r="CZ470" s="186"/>
      <c r="DA470" s="186"/>
      <c r="DB470" s="186"/>
      <c r="DC470" s="186"/>
      <c r="DD470" s="186"/>
      <c r="DE470" s="186"/>
    </row>
    <row r="471" spans="34:109" ht="15" hidden="1" customHeight="1">
      <c r="AH471" s="184"/>
      <c r="AI471" s="184"/>
      <c r="AJ471" s="184"/>
      <c r="AK471" s="184"/>
      <c r="AL471" s="172" t="str">
        <f t="shared" si="21"/>
        <v/>
      </c>
      <c r="AM471" s="172" t="str">
        <f t="shared" si="22"/>
        <v/>
      </c>
      <c r="AN471" s="173" t="str">
        <f t="shared" si="23"/>
        <v/>
      </c>
      <c r="AO471" s="184"/>
      <c r="AP471" s="170">
        <v>469</v>
      </c>
      <c r="AQ471" s="185"/>
      <c r="AR471" s="185"/>
      <c r="AS471" s="185"/>
      <c r="AT471" s="185"/>
      <c r="AU471" s="185"/>
      <c r="AV471" s="185"/>
      <c r="AW471" s="185"/>
      <c r="AX471" s="185"/>
      <c r="AY471" s="185"/>
      <c r="AZ471" s="185"/>
      <c r="BA471" s="185"/>
      <c r="BB471" s="185"/>
      <c r="BC471" s="185"/>
      <c r="BD471" s="185"/>
      <c r="BE471" s="185"/>
      <c r="BF471" s="185"/>
      <c r="BG471" s="185"/>
      <c r="BH471" s="185"/>
      <c r="BI471" s="185"/>
      <c r="BJ471" s="176" t="s">
        <v>4740</v>
      </c>
      <c r="BK471" s="185"/>
      <c r="BL471" s="185"/>
      <c r="BM471" s="185"/>
      <c r="BN471" s="185"/>
      <c r="BO471" s="185"/>
      <c r="BP471" s="185"/>
      <c r="BQ471" s="185"/>
      <c r="BR471" s="185"/>
      <c r="BS471" s="185"/>
      <c r="BT471" s="185"/>
      <c r="BU471" s="185"/>
      <c r="BV471" s="185"/>
      <c r="BW471" s="184"/>
      <c r="BX471" s="184"/>
      <c r="BY471" s="184"/>
      <c r="BZ471" s="186"/>
      <c r="CA471" s="186"/>
      <c r="CB471" s="186"/>
      <c r="CC471" s="186"/>
      <c r="CD471" s="186"/>
      <c r="CE471" s="186"/>
      <c r="CF471" s="186"/>
      <c r="CG471" s="186"/>
      <c r="CH471" s="186"/>
      <c r="CI471" s="186"/>
      <c r="CJ471" s="186"/>
      <c r="CK471" s="186"/>
      <c r="CL471" s="186"/>
      <c r="CM471" s="186"/>
      <c r="CN471" s="186"/>
      <c r="CO471" s="186"/>
      <c r="CP471" s="186"/>
      <c r="CQ471" s="186"/>
      <c r="CR471" s="186"/>
      <c r="CS471" s="178" t="s">
        <v>4741</v>
      </c>
      <c r="CT471" s="186"/>
      <c r="CU471" s="186"/>
      <c r="CV471" s="186"/>
      <c r="CW471" s="186"/>
      <c r="CX471" s="186"/>
      <c r="CY471" s="186"/>
      <c r="CZ471" s="186"/>
      <c r="DA471" s="186"/>
      <c r="DB471" s="186"/>
      <c r="DC471" s="186"/>
      <c r="DD471" s="186"/>
      <c r="DE471" s="186"/>
    </row>
    <row r="472" spans="34:109" ht="15" hidden="1" customHeight="1">
      <c r="AH472" s="184"/>
      <c r="AI472" s="184"/>
      <c r="AJ472" s="184"/>
      <c r="AK472" s="184"/>
      <c r="AL472" s="172" t="str">
        <f t="shared" si="21"/>
        <v/>
      </c>
      <c r="AM472" s="172" t="str">
        <f t="shared" si="22"/>
        <v/>
      </c>
      <c r="AN472" s="173" t="str">
        <f t="shared" si="23"/>
        <v/>
      </c>
      <c r="AO472" s="184"/>
      <c r="AP472" s="170">
        <v>470</v>
      </c>
      <c r="AQ472" s="185"/>
      <c r="AR472" s="185"/>
      <c r="AS472" s="185"/>
      <c r="AT472" s="185"/>
      <c r="AU472" s="185"/>
      <c r="AV472" s="185"/>
      <c r="AW472" s="185"/>
      <c r="AX472" s="185"/>
      <c r="AY472" s="185"/>
      <c r="AZ472" s="185"/>
      <c r="BA472" s="185"/>
      <c r="BB472" s="185"/>
      <c r="BC472" s="185"/>
      <c r="BD472" s="185"/>
      <c r="BE472" s="185"/>
      <c r="BF472" s="185"/>
      <c r="BG472" s="185"/>
      <c r="BH472" s="185"/>
      <c r="BI472" s="185"/>
      <c r="BJ472" s="176" t="s">
        <v>4742</v>
      </c>
      <c r="BK472" s="185"/>
      <c r="BL472" s="185"/>
      <c r="BM472" s="185"/>
      <c r="BN472" s="185"/>
      <c r="BO472" s="185"/>
      <c r="BP472" s="185"/>
      <c r="BQ472" s="185"/>
      <c r="BR472" s="185"/>
      <c r="BS472" s="185"/>
      <c r="BT472" s="185"/>
      <c r="BU472" s="185"/>
      <c r="BV472" s="185"/>
      <c r="BW472" s="184"/>
      <c r="BX472" s="184"/>
      <c r="BY472" s="184"/>
      <c r="BZ472" s="186"/>
      <c r="CA472" s="186"/>
      <c r="CB472" s="186"/>
      <c r="CC472" s="186"/>
      <c r="CD472" s="186"/>
      <c r="CE472" s="186"/>
      <c r="CF472" s="186"/>
      <c r="CG472" s="186"/>
      <c r="CH472" s="186"/>
      <c r="CI472" s="186"/>
      <c r="CJ472" s="186"/>
      <c r="CK472" s="186"/>
      <c r="CL472" s="186"/>
      <c r="CM472" s="186"/>
      <c r="CN472" s="186"/>
      <c r="CO472" s="186"/>
      <c r="CP472" s="186"/>
      <c r="CQ472" s="186"/>
      <c r="CR472" s="186"/>
      <c r="CS472" s="178" t="s">
        <v>4743</v>
      </c>
      <c r="CT472" s="186"/>
      <c r="CU472" s="186"/>
      <c r="CV472" s="186"/>
      <c r="CW472" s="186"/>
      <c r="CX472" s="186"/>
      <c r="CY472" s="186"/>
      <c r="CZ472" s="186"/>
      <c r="DA472" s="186"/>
      <c r="DB472" s="186"/>
      <c r="DC472" s="186"/>
      <c r="DD472" s="186"/>
      <c r="DE472" s="186"/>
    </row>
    <row r="473" spans="34:109" ht="15" hidden="1" customHeight="1">
      <c r="AH473" s="184"/>
      <c r="AI473" s="184"/>
      <c r="AJ473" s="184"/>
      <c r="AK473" s="184"/>
      <c r="AL473" s="172" t="str">
        <f t="shared" si="21"/>
        <v/>
      </c>
      <c r="AM473" s="172" t="str">
        <f t="shared" si="22"/>
        <v/>
      </c>
      <c r="AN473" s="173" t="str">
        <f t="shared" si="23"/>
        <v/>
      </c>
      <c r="AO473" s="184"/>
      <c r="AP473" s="170">
        <v>471</v>
      </c>
      <c r="AQ473" s="185"/>
      <c r="AR473" s="185"/>
      <c r="AS473" s="185"/>
      <c r="AT473" s="185"/>
      <c r="AU473" s="185"/>
      <c r="AV473" s="185"/>
      <c r="AW473" s="185"/>
      <c r="AX473" s="185"/>
      <c r="AY473" s="185"/>
      <c r="AZ473" s="185"/>
      <c r="BA473" s="185"/>
      <c r="BB473" s="185"/>
      <c r="BC473" s="185"/>
      <c r="BD473" s="185"/>
      <c r="BE473" s="185"/>
      <c r="BF473" s="185"/>
      <c r="BG473" s="185"/>
      <c r="BH473" s="185"/>
      <c r="BI473" s="185"/>
      <c r="BJ473" s="176" t="s">
        <v>4744</v>
      </c>
      <c r="BK473" s="185"/>
      <c r="BL473" s="185"/>
      <c r="BM473" s="185"/>
      <c r="BN473" s="185"/>
      <c r="BO473" s="185"/>
      <c r="BP473" s="185"/>
      <c r="BQ473" s="185"/>
      <c r="BR473" s="185"/>
      <c r="BS473" s="185"/>
      <c r="BT473" s="185"/>
      <c r="BU473" s="185"/>
      <c r="BV473" s="185"/>
      <c r="BW473" s="184"/>
      <c r="BX473" s="184"/>
      <c r="BY473" s="184"/>
      <c r="BZ473" s="186"/>
      <c r="CA473" s="186"/>
      <c r="CB473" s="186"/>
      <c r="CC473" s="186"/>
      <c r="CD473" s="186"/>
      <c r="CE473" s="186"/>
      <c r="CF473" s="186"/>
      <c r="CG473" s="186"/>
      <c r="CH473" s="186"/>
      <c r="CI473" s="186"/>
      <c r="CJ473" s="186"/>
      <c r="CK473" s="186"/>
      <c r="CL473" s="186"/>
      <c r="CM473" s="186"/>
      <c r="CN473" s="186"/>
      <c r="CO473" s="186"/>
      <c r="CP473" s="186"/>
      <c r="CQ473" s="186"/>
      <c r="CR473" s="186"/>
      <c r="CS473" s="178" t="s">
        <v>4745</v>
      </c>
      <c r="CT473" s="186"/>
      <c r="CU473" s="186"/>
      <c r="CV473" s="186"/>
      <c r="CW473" s="186"/>
      <c r="CX473" s="186"/>
      <c r="CY473" s="186"/>
      <c r="CZ473" s="186"/>
      <c r="DA473" s="186"/>
      <c r="DB473" s="186"/>
      <c r="DC473" s="186"/>
      <c r="DD473" s="186"/>
      <c r="DE473" s="186"/>
    </row>
    <row r="474" spans="34:109" ht="15" hidden="1" customHeight="1">
      <c r="AH474" s="184"/>
      <c r="AI474" s="184"/>
      <c r="AJ474" s="184"/>
      <c r="AK474" s="184"/>
      <c r="AL474" s="172" t="str">
        <f t="shared" si="21"/>
        <v/>
      </c>
      <c r="AM474" s="172" t="str">
        <f t="shared" si="22"/>
        <v/>
      </c>
      <c r="AN474" s="173" t="str">
        <f t="shared" si="23"/>
        <v/>
      </c>
      <c r="AO474" s="184"/>
      <c r="AP474" s="170">
        <v>472</v>
      </c>
      <c r="AQ474" s="185"/>
      <c r="AR474" s="185"/>
      <c r="AS474" s="185"/>
      <c r="AT474" s="185"/>
      <c r="AU474" s="185"/>
      <c r="AV474" s="185"/>
      <c r="AW474" s="185"/>
      <c r="AX474" s="185"/>
      <c r="AY474" s="185"/>
      <c r="AZ474" s="185"/>
      <c r="BA474" s="185"/>
      <c r="BB474" s="185"/>
      <c r="BC474" s="185"/>
      <c r="BD474" s="185"/>
      <c r="BE474" s="185"/>
      <c r="BF474" s="185"/>
      <c r="BG474" s="185"/>
      <c r="BH474" s="185"/>
      <c r="BI474" s="185"/>
      <c r="BJ474" s="176" t="s">
        <v>4746</v>
      </c>
      <c r="BK474" s="185"/>
      <c r="BL474" s="185"/>
      <c r="BM474" s="185"/>
      <c r="BN474" s="185"/>
      <c r="BO474" s="185"/>
      <c r="BP474" s="185"/>
      <c r="BQ474" s="185"/>
      <c r="BR474" s="185"/>
      <c r="BS474" s="185"/>
      <c r="BT474" s="185"/>
      <c r="BU474" s="185"/>
      <c r="BV474" s="185"/>
      <c r="BW474" s="184"/>
      <c r="BX474" s="184"/>
      <c r="BY474" s="184"/>
      <c r="BZ474" s="186"/>
      <c r="CA474" s="186"/>
      <c r="CB474" s="186"/>
      <c r="CC474" s="186"/>
      <c r="CD474" s="186"/>
      <c r="CE474" s="186"/>
      <c r="CF474" s="186"/>
      <c r="CG474" s="186"/>
      <c r="CH474" s="186"/>
      <c r="CI474" s="186"/>
      <c r="CJ474" s="186"/>
      <c r="CK474" s="186"/>
      <c r="CL474" s="186"/>
      <c r="CM474" s="186"/>
      <c r="CN474" s="186"/>
      <c r="CO474" s="186"/>
      <c r="CP474" s="186"/>
      <c r="CQ474" s="186"/>
      <c r="CR474" s="186"/>
      <c r="CS474" s="178" t="s">
        <v>4747</v>
      </c>
      <c r="CT474" s="186"/>
      <c r="CU474" s="186"/>
      <c r="CV474" s="186"/>
      <c r="CW474" s="186"/>
      <c r="CX474" s="186"/>
      <c r="CY474" s="186"/>
      <c r="CZ474" s="186"/>
      <c r="DA474" s="186"/>
      <c r="DB474" s="186"/>
      <c r="DC474" s="186"/>
      <c r="DD474" s="186"/>
      <c r="DE474" s="186"/>
    </row>
    <row r="475" spans="34:109" ht="15" hidden="1" customHeight="1">
      <c r="AH475" s="184"/>
      <c r="AI475" s="184"/>
      <c r="AJ475" s="184"/>
      <c r="AK475" s="184"/>
      <c r="AL475" s="172" t="str">
        <f t="shared" si="21"/>
        <v/>
      </c>
      <c r="AM475" s="172" t="str">
        <f t="shared" si="22"/>
        <v/>
      </c>
      <c r="AN475" s="173" t="str">
        <f t="shared" si="23"/>
        <v/>
      </c>
      <c r="AO475" s="184"/>
      <c r="AP475" s="170">
        <v>473</v>
      </c>
      <c r="AQ475" s="185"/>
      <c r="AR475" s="185"/>
      <c r="AS475" s="185"/>
      <c r="AT475" s="185"/>
      <c r="AU475" s="185"/>
      <c r="AV475" s="185"/>
      <c r="AW475" s="185"/>
      <c r="AX475" s="185"/>
      <c r="AY475" s="185"/>
      <c r="AZ475" s="185"/>
      <c r="BA475" s="185"/>
      <c r="BB475" s="185"/>
      <c r="BC475" s="185"/>
      <c r="BD475" s="185"/>
      <c r="BE475" s="185"/>
      <c r="BF475" s="185"/>
      <c r="BG475" s="185"/>
      <c r="BH475" s="185"/>
      <c r="BI475" s="185"/>
      <c r="BJ475" s="176" t="s">
        <v>4748</v>
      </c>
      <c r="BK475" s="185"/>
      <c r="BL475" s="185"/>
      <c r="BM475" s="185"/>
      <c r="BN475" s="185"/>
      <c r="BO475" s="185"/>
      <c r="BP475" s="185"/>
      <c r="BQ475" s="185"/>
      <c r="BR475" s="185"/>
      <c r="BS475" s="185"/>
      <c r="BT475" s="185"/>
      <c r="BU475" s="185"/>
      <c r="BV475" s="185"/>
      <c r="BW475" s="184"/>
      <c r="BX475" s="184"/>
      <c r="BY475" s="184"/>
      <c r="BZ475" s="186"/>
      <c r="CA475" s="186"/>
      <c r="CB475" s="186"/>
      <c r="CC475" s="186"/>
      <c r="CD475" s="186"/>
      <c r="CE475" s="186"/>
      <c r="CF475" s="186"/>
      <c r="CG475" s="186"/>
      <c r="CH475" s="186"/>
      <c r="CI475" s="186"/>
      <c r="CJ475" s="186"/>
      <c r="CK475" s="186"/>
      <c r="CL475" s="186"/>
      <c r="CM475" s="186"/>
      <c r="CN475" s="186"/>
      <c r="CO475" s="186"/>
      <c r="CP475" s="186"/>
      <c r="CQ475" s="186"/>
      <c r="CR475" s="186"/>
      <c r="CS475" s="178" t="s">
        <v>4749</v>
      </c>
      <c r="CT475" s="186"/>
      <c r="CU475" s="186"/>
      <c r="CV475" s="186"/>
      <c r="CW475" s="186"/>
      <c r="CX475" s="186"/>
      <c r="CY475" s="186"/>
      <c r="CZ475" s="186"/>
      <c r="DA475" s="186"/>
      <c r="DB475" s="186"/>
      <c r="DC475" s="186"/>
      <c r="DD475" s="186"/>
      <c r="DE475" s="186"/>
    </row>
    <row r="476" spans="34:109" ht="15" hidden="1" customHeight="1">
      <c r="AH476" s="184"/>
      <c r="AI476" s="184"/>
      <c r="AJ476" s="184"/>
      <c r="AK476" s="184"/>
      <c r="AL476" s="172" t="str">
        <f t="shared" si="21"/>
        <v/>
      </c>
      <c r="AM476" s="172" t="str">
        <f t="shared" si="22"/>
        <v/>
      </c>
      <c r="AN476" s="173" t="str">
        <f t="shared" si="23"/>
        <v/>
      </c>
      <c r="AO476" s="184"/>
      <c r="AP476" s="170">
        <v>474</v>
      </c>
      <c r="AQ476" s="185"/>
      <c r="AR476" s="185"/>
      <c r="AS476" s="185"/>
      <c r="AT476" s="185"/>
      <c r="AU476" s="185"/>
      <c r="AV476" s="185"/>
      <c r="AW476" s="185"/>
      <c r="AX476" s="185"/>
      <c r="AY476" s="185"/>
      <c r="AZ476" s="185"/>
      <c r="BA476" s="185"/>
      <c r="BB476" s="185"/>
      <c r="BC476" s="185"/>
      <c r="BD476" s="185"/>
      <c r="BE476" s="185"/>
      <c r="BF476" s="185"/>
      <c r="BG476" s="185"/>
      <c r="BH476" s="185"/>
      <c r="BI476" s="185"/>
      <c r="BJ476" s="176" t="s">
        <v>4750</v>
      </c>
      <c r="BK476" s="185"/>
      <c r="BL476" s="185"/>
      <c r="BM476" s="185"/>
      <c r="BN476" s="185"/>
      <c r="BO476" s="185"/>
      <c r="BP476" s="185"/>
      <c r="BQ476" s="185"/>
      <c r="BR476" s="185"/>
      <c r="BS476" s="185"/>
      <c r="BT476" s="185"/>
      <c r="BU476" s="185"/>
      <c r="BV476" s="185"/>
      <c r="BW476" s="184"/>
      <c r="BX476" s="184"/>
      <c r="BY476" s="184"/>
      <c r="BZ476" s="186"/>
      <c r="CA476" s="186"/>
      <c r="CB476" s="186"/>
      <c r="CC476" s="186"/>
      <c r="CD476" s="186"/>
      <c r="CE476" s="186"/>
      <c r="CF476" s="186"/>
      <c r="CG476" s="186"/>
      <c r="CH476" s="186"/>
      <c r="CI476" s="186"/>
      <c r="CJ476" s="186"/>
      <c r="CK476" s="186"/>
      <c r="CL476" s="186"/>
      <c r="CM476" s="186"/>
      <c r="CN476" s="186"/>
      <c r="CO476" s="186"/>
      <c r="CP476" s="186"/>
      <c r="CQ476" s="186"/>
      <c r="CR476" s="186"/>
      <c r="CS476" s="178" t="s">
        <v>4751</v>
      </c>
      <c r="CT476" s="186"/>
      <c r="CU476" s="186"/>
      <c r="CV476" s="186"/>
      <c r="CW476" s="186"/>
      <c r="CX476" s="186"/>
      <c r="CY476" s="186"/>
      <c r="CZ476" s="186"/>
      <c r="DA476" s="186"/>
      <c r="DB476" s="186"/>
      <c r="DC476" s="186"/>
      <c r="DD476" s="186"/>
      <c r="DE476" s="186"/>
    </row>
    <row r="477" spans="34:109" ht="15" hidden="1" customHeight="1">
      <c r="AH477" s="184"/>
      <c r="AI477" s="184"/>
      <c r="AJ477" s="184"/>
      <c r="AK477" s="184"/>
      <c r="AL477" s="172" t="str">
        <f t="shared" si="21"/>
        <v/>
      </c>
      <c r="AM477" s="172" t="str">
        <f t="shared" si="22"/>
        <v/>
      </c>
      <c r="AN477" s="173" t="str">
        <f t="shared" si="23"/>
        <v/>
      </c>
      <c r="AO477" s="184"/>
      <c r="AP477" s="170">
        <v>475</v>
      </c>
      <c r="AQ477" s="185"/>
      <c r="AR477" s="185"/>
      <c r="AS477" s="185"/>
      <c r="AT477" s="185"/>
      <c r="AU477" s="185"/>
      <c r="AV477" s="185"/>
      <c r="AW477" s="185"/>
      <c r="AX477" s="185"/>
      <c r="AY477" s="185"/>
      <c r="AZ477" s="185"/>
      <c r="BA477" s="185"/>
      <c r="BB477" s="185"/>
      <c r="BC477" s="185"/>
      <c r="BD477" s="185"/>
      <c r="BE477" s="185"/>
      <c r="BF477" s="185"/>
      <c r="BG477" s="185"/>
      <c r="BH477" s="185"/>
      <c r="BI477" s="185"/>
      <c r="BJ477" s="176" t="s">
        <v>4752</v>
      </c>
      <c r="BK477" s="185"/>
      <c r="BL477" s="185"/>
      <c r="BM477" s="185"/>
      <c r="BN477" s="185"/>
      <c r="BO477" s="185"/>
      <c r="BP477" s="185"/>
      <c r="BQ477" s="185"/>
      <c r="BR477" s="185"/>
      <c r="BS477" s="185"/>
      <c r="BT477" s="185"/>
      <c r="BU477" s="185"/>
      <c r="BV477" s="185"/>
      <c r="BW477" s="184"/>
      <c r="BX477" s="184"/>
      <c r="BY477" s="184"/>
      <c r="BZ477" s="186"/>
      <c r="CA477" s="186"/>
      <c r="CB477" s="186"/>
      <c r="CC477" s="186"/>
      <c r="CD477" s="186"/>
      <c r="CE477" s="186"/>
      <c r="CF477" s="186"/>
      <c r="CG477" s="186"/>
      <c r="CH477" s="186"/>
      <c r="CI477" s="186"/>
      <c r="CJ477" s="186"/>
      <c r="CK477" s="186"/>
      <c r="CL477" s="186"/>
      <c r="CM477" s="186"/>
      <c r="CN477" s="186"/>
      <c r="CO477" s="186"/>
      <c r="CP477" s="186"/>
      <c r="CQ477" s="186"/>
      <c r="CR477" s="186"/>
      <c r="CS477" s="178" t="s">
        <v>4753</v>
      </c>
      <c r="CT477" s="186"/>
      <c r="CU477" s="186"/>
      <c r="CV477" s="186"/>
      <c r="CW477" s="186"/>
      <c r="CX477" s="186"/>
      <c r="CY477" s="186"/>
      <c r="CZ477" s="186"/>
      <c r="DA477" s="186"/>
      <c r="DB477" s="186"/>
      <c r="DC477" s="186"/>
      <c r="DD477" s="186"/>
      <c r="DE477" s="186"/>
    </row>
    <row r="478" spans="34:109" ht="15" hidden="1" customHeight="1">
      <c r="AH478" s="184"/>
      <c r="AI478" s="184"/>
      <c r="AJ478" s="184"/>
      <c r="AK478" s="184"/>
      <c r="AL478" s="172" t="str">
        <f t="shared" si="21"/>
        <v/>
      </c>
      <c r="AM478" s="172" t="str">
        <f t="shared" si="22"/>
        <v/>
      </c>
      <c r="AN478" s="173" t="str">
        <f t="shared" si="23"/>
        <v/>
      </c>
      <c r="AO478" s="184"/>
      <c r="AP478" s="170">
        <v>476</v>
      </c>
      <c r="AQ478" s="185"/>
      <c r="AR478" s="185"/>
      <c r="AS478" s="185"/>
      <c r="AT478" s="185"/>
      <c r="AU478" s="185"/>
      <c r="AV478" s="185"/>
      <c r="AW478" s="185"/>
      <c r="AX478" s="185"/>
      <c r="AY478" s="185"/>
      <c r="AZ478" s="185"/>
      <c r="BA478" s="185"/>
      <c r="BB478" s="185"/>
      <c r="BC478" s="185"/>
      <c r="BD478" s="185"/>
      <c r="BE478" s="185"/>
      <c r="BF478" s="185"/>
      <c r="BG478" s="185"/>
      <c r="BH478" s="185"/>
      <c r="BI478" s="185"/>
      <c r="BJ478" s="176" t="s">
        <v>4754</v>
      </c>
      <c r="BK478" s="185"/>
      <c r="BL478" s="185"/>
      <c r="BM478" s="185"/>
      <c r="BN478" s="185"/>
      <c r="BO478" s="185"/>
      <c r="BP478" s="185"/>
      <c r="BQ478" s="185"/>
      <c r="BR478" s="185"/>
      <c r="BS478" s="185"/>
      <c r="BT478" s="185"/>
      <c r="BU478" s="185"/>
      <c r="BV478" s="185"/>
      <c r="BW478" s="184"/>
      <c r="BX478" s="184"/>
      <c r="BY478" s="184"/>
      <c r="BZ478" s="186"/>
      <c r="CA478" s="186"/>
      <c r="CB478" s="186"/>
      <c r="CC478" s="186"/>
      <c r="CD478" s="186"/>
      <c r="CE478" s="186"/>
      <c r="CF478" s="186"/>
      <c r="CG478" s="186"/>
      <c r="CH478" s="186"/>
      <c r="CI478" s="186"/>
      <c r="CJ478" s="186"/>
      <c r="CK478" s="186"/>
      <c r="CL478" s="186"/>
      <c r="CM478" s="186"/>
      <c r="CN478" s="186"/>
      <c r="CO478" s="186"/>
      <c r="CP478" s="186"/>
      <c r="CQ478" s="186"/>
      <c r="CR478" s="186"/>
      <c r="CS478" s="178" t="s">
        <v>4755</v>
      </c>
      <c r="CT478" s="186"/>
      <c r="CU478" s="186"/>
      <c r="CV478" s="186"/>
      <c r="CW478" s="186"/>
      <c r="CX478" s="186"/>
      <c r="CY478" s="186"/>
      <c r="CZ478" s="186"/>
      <c r="DA478" s="186"/>
      <c r="DB478" s="186"/>
      <c r="DC478" s="186"/>
      <c r="DD478" s="186"/>
      <c r="DE478" s="186"/>
    </row>
    <row r="479" spans="34:109" ht="15" hidden="1" customHeight="1">
      <c r="AH479" s="184"/>
      <c r="AI479" s="184"/>
      <c r="AJ479" s="184"/>
      <c r="AK479" s="184"/>
      <c r="AL479" s="172" t="str">
        <f t="shared" si="21"/>
        <v/>
      </c>
      <c r="AM479" s="172" t="str">
        <f t="shared" si="22"/>
        <v/>
      </c>
      <c r="AN479" s="173" t="str">
        <f t="shared" si="23"/>
        <v/>
      </c>
      <c r="AO479" s="184"/>
      <c r="AP479" s="170">
        <v>477</v>
      </c>
      <c r="AQ479" s="185"/>
      <c r="AR479" s="185"/>
      <c r="AS479" s="185"/>
      <c r="AT479" s="185"/>
      <c r="AU479" s="185"/>
      <c r="AV479" s="185"/>
      <c r="AW479" s="185"/>
      <c r="AX479" s="185"/>
      <c r="AY479" s="185"/>
      <c r="AZ479" s="185"/>
      <c r="BA479" s="185"/>
      <c r="BB479" s="185"/>
      <c r="BC479" s="185"/>
      <c r="BD479" s="185"/>
      <c r="BE479" s="185"/>
      <c r="BF479" s="185"/>
      <c r="BG479" s="185"/>
      <c r="BH479" s="185"/>
      <c r="BI479" s="185"/>
      <c r="BJ479" s="176" t="s">
        <v>4756</v>
      </c>
      <c r="BK479" s="185"/>
      <c r="BL479" s="185"/>
      <c r="BM479" s="185"/>
      <c r="BN479" s="185"/>
      <c r="BO479" s="185"/>
      <c r="BP479" s="185"/>
      <c r="BQ479" s="185"/>
      <c r="BR479" s="185"/>
      <c r="BS479" s="185"/>
      <c r="BT479" s="185"/>
      <c r="BU479" s="185"/>
      <c r="BV479" s="185"/>
      <c r="BW479" s="184"/>
      <c r="BX479" s="184"/>
      <c r="BY479" s="184"/>
      <c r="BZ479" s="186"/>
      <c r="CA479" s="186"/>
      <c r="CB479" s="186"/>
      <c r="CC479" s="186"/>
      <c r="CD479" s="186"/>
      <c r="CE479" s="186"/>
      <c r="CF479" s="186"/>
      <c r="CG479" s="186"/>
      <c r="CH479" s="186"/>
      <c r="CI479" s="186"/>
      <c r="CJ479" s="186"/>
      <c r="CK479" s="186"/>
      <c r="CL479" s="186"/>
      <c r="CM479" s="186"/>
      <c r="CN479" s="186"/>
      <c r="CO479" s="186"/>
      <c r="CP479" s="186"/>
      <c r="CQ479" s="186"/>
      <c r="CR479" s="186"/>
      <c r="CS479" s="178" t="s">
        <v>4757</v>
      </c>
      <c r="CT479" s="186"/>
      <c r="CU479" s="186"/>
      <c r="CV479" s="186"/>
      <c r="CW479" s="186"/>
      <c r="CX479" s="186"/>
      <c r="CY479" s="186"/>
      <c r="CZ479" s="186"/>
      <c r="DA479" s="186"/>
      <c r="DB479" s="186"/>
      <c r="DC479" s="186"/>
      <c r="DD479" s="186"/>
      <c r="DE479" s="186"/>
    </row>
    <row r="480" spans="34:109" ht="15" hidden="1" customHeight="1">
      <c r="AH480" s="184"/>
      <c r="AI480" s="184"/>
      <c r="AJ480" s="184"/>
      <c r="AK480" s="184"/>
      <c r="AL480" s="172" t="str">
        <f t="shared" si="21"/>
        <v/>
      </c>
      <c r="AM480" s="172" t="str">
        <f t="shared" si="22"/>
        <v/>
      </c>
      <c r="AN480" s="173" t="str">
        <f t="shared" si="23"/>
        <v/>
      </c>
      <c r="AO480" s="184"/>
      <c r="AP480" s="170">
        <v>478</v>
      </c>
      <c r="AQ480" s="185"/>
      <c r="AR480" s="185"/>
      <c r="AS480" s="185"/>
      <c r="AT480" s="185"/>
      <c r="AU480" s="185"/>
      <c r="AV480" s="185"/>
      <c r="AW480" s="185"/>
      <c r="AX480" s="185"/>
      <c r="AY480" s="185"/>
      <c r="AZ480" s="185"/>
      <c r="BA480" s="185"/>
      <c r="BB480" s="185"/>
      <c r="BC480" s="185"/>
      <c r="BD480" s="185"/>
      <c r="BE480" s="185"/>
      <c r="BF480" s="185"/>
      <c r="BG480" s="185"/>
      <c r="BH480" s="185"/>
      <c r="BI480" s="185"/>
      <c r="BJ480" s="176" t="s">
        <v>4758</v>
      </c>
      <c r="BK480" s="185"/>
      <c r="BL480" s="185"/>
      <c r="BM480" s="185"/>
      <c r="BN480" s="185"/>
      <c r="BO480" s="185"/>
      <c r="BP480" s="185"/>
      <c r="BQ480" s="185"/>
      <c r="BR480" s="185"/>
      <c r="BS480" s="185"/>
      <c r="BT480" s="185"/>
      <c r="BU480" s="185"/>
      <c r="BV480" s="185"/>
      <c r="BW480" s="184"/>
      <c r="BX480" s="184"/>
      <c r="BY480" s="184"/>
      <c r="BZ480" s="186"/>
      <c r="CA480" s="186"/>
      <c r="CB480" s="186"/>
      <c r="CC480" s="186"/>
      <c r="CD480" s="186"/>
      <c r="CE480" s="186"/>
      <c r="CF480" s="186"/>
      <c r="CG480" s="186"/>
      <c r="CH480" s="186"/>
      <c r="CI480" s="186"/>
      <c r="CJ480" s="186"/>
      <c r="CK480" s="186"/>
      <c r="CL480" s="186"/>
      <c r="CM480" s="186"/>
      <c r="CN480" s="186"/>
      <c r="CO480" s="186"/>
      <c r="CP480" s="186"/>
      <c r="CQ480" s="186"/>
      <c r="CR480" s="186"/>
      <c r="CS480" s="178" t="s">
        <v>4759</v>
      </c>
      <c r="CT480" s="186"/>
      <c r="CU480" s="186"/>
      <c r="CV480" s="186"/>
      <c r="CW480" s="186"/>
      <c r="CX480" s="186"/>
      <c r="CY480" s="186"/>
      <c r="CZ480" s="186"/>
      <c r="DA480" s="186"/>
      <c r="DB480" s="186"/>
      <c r="DC480" s="186"/>
      <c r="DD480" s="186"/>
      <c r="DE480" s="186"/>
    </row>
    <row r="481" spans="34:109" ht="15" hidden="1" customHeight="1">
      <c r="AH481" s="184"/>
      <c r="AI481" s="184"/>
      <c r="AJ481" s="184"/>
      <c r="AK481" s="184"/>
      <c r="AL481" s="172" t="str">
        <f t="shared" si="21"/>
        <v/>
      </c>
      <c r="AM481" s="172" t="str">
        <f t="shared" si="22"/>
        <v/>
      </c>
      <c r="AN481" s="173" t="str">
        <f t="shared" si="23"/>
        <v/>
      </c>
      <c r="AO481" s="184"/>
      <c r="AP481" s="170">
        <v>479</v>
      </c>
      <c r="AQ481" s="185"/>
      <c r="AR481" s="185"/>
      <c r="AS481" s="185"/>
      <c r="AT481" s="185"/>
      <c r="AU481" s="185"/>
      <c r="AV481" s="185"/>
      <c r="AW481" s="185"/>
      <c r="AX481" s="185"/>
      <c r="AY481" s="185"/>
      <c r="AZ481" s="185"/>
      <c r="BA481" s="185"/>
      <c r="BB481" s="185"/>
      <c r="BC481" s="185"/>
      <c r="BD481" s="185"/>
      <c r="BE481" s="185"/>
      <c r="BF481" s="185"/>
      <c r="BG481" s="185"/>
      <c r="BH481" s="185"/>
      <c r="BI481" s="185"/>
      <c r="BJ481" s="176" t="s">
        <v>4760</v>
      </c>
      <c r="BK481" s="185"/>
      <c r="BL481" s="185"/>
      <c r="BM481" s="185"/>
      <c r="BN481" s="185"/>
      <c r="BO481" s="185"/>
      <c r="BP481" s="185"/>
      <c r="BQ481" s="185"/>
      <c r="BR481" s="185"/>
      <c r="BS481" s="185"/>
      <c r="BT481" s="185"/>
      <c r="BU481" s="185"/>
      <c r="BV481" s="185"/>
      <c r="BW481" s="184"/>
      <c r="BX481" s="184"/>
      <c r="BY481" s="184"/>
      <c r="BZ481" s="186"/>
      <c r="CA481" s="186"/>
      <c r="CB481" s="186"/>
      <c r="CC481" s="186"/>
      <c r="CD481" s="186"/>
      <c r="CE481" s="186"/>
      <c r="CF481" s="186"/>
      <c r="CG481" s="186"/>
      <c r="CH481" s="186"/>
      <c r="CI481" s="186"/>
      <c r="CJ481" s="186"/>
      <c r="CK481" s="186"/>
      <c r="CL481" s="186"/>
      <c r="CM481" s="186"/>
      <c r="CN481" s="186"/>
      <c r="CO481" s="186"/>
      <c r="CP481" s="186"/>
      <c r="CQ481" s="186"/>
      <c r="CR481" s="186"/>
      <c r="CS481" s="178" t="s">
        <v>4761</v>
      </c>
      <c r="CT481" s="186"/>
      <c r="CU481" s="186"/>
      <c r="CV481" s="186"/>
      <c r="CW481" s="186"/>
      <c r="CX481" s="186"/>
      <c r="CY481" s="186"/>
      <c r="CZ481" s="186"/>
      <c r="DA481" s="186"/>
      <c r="DB481" s="186"/>
      <c r="DC481" s="186"/>
      <c r="DD481" s="186"/>
      <c r="DE481" s="186"/>
    </row>
    <row r="482" spans="34:109" ht="15" hidden="1" customHeight="1">
      <c r="AH482" s="184"/>
      <c r="AI482" s="184"/>
      <c r="AJ482" s="184"/>
      <c r="AK482" s="184"/>
      <c r="AL482" s="172" t="str">
        <f t="shared" si="21"/>
        <v/>
      </c>
      <c r="AM482" s="172" t="str">
        <f t="shared" si="22"/>
        <v/>
      </c>
      <c r="AN482" s="173" t="str">
        <f t="shared" si="23"/>
        <v/>
      </c>
      <c r="AO482" s="184"/>
      <c r="AP482" s="170">
        <v>480</v>
      </c>
      <c r="AQ482" s="185"/>
      <c r="AR482" s="185"/>
      <c r="AS482" s="185"/>
      <c r="AT482" s="185"/>
      <c r="AU482" s="185"/>
      <c r="AV482" s="185"/>
      <c r="AW482" s="185"/>
      <c r="AX482" s="185"/>
      <c r="AY482" s="185"/>
      <c r="AZ482" s="185"/>
      <c r="BA482" s="185"/>
      <c r="BB482" s="185"/>
      <c r="BC482" s="185"/>
      <c r="BD482" s="185"/>
      <c r="BE482" s="185"/>
      <c r="BF482" s="185"/>
      <c r="BG482" s="185"/>
      <c r="BH482" s="185"/>
      <c r="BI482" s="185"/>
      <c r="BJ482" s="176" t="s">
        <v>4762</v>
      </c>
      <c r="BK482" s="185"/>
      <c r="BL482" s="185"/>
      <c r="BM482" s="185"/>
      <c r="BN482" s="185"/>
      <c r="BO482" s="185"/>
      <c r="BP482" s="185"/>
      <c r="BQ482" s="185"/>
      <c r="BR482" s="185"/>
      <c r="BS482" s="185"/>
      <c r="BT482" s="185"/>
      <c r="BU482" s="185"/>
      <c r="BV482" s="185"/>
      <c r="BW482" s="184"/>
      <c r="BX482" s="184"/>
      <c r="BY482" s="184"/>
      <c r="BZ482" s="186"/>
      <c r="CA482" s="186"/>
      <c r="CB482" s="186"/>
      <c r="CC482" s="186"/>
      <c r="CD482" s="186"/>
      <c r="CE482" s="186"/>
      <c r="CF482" s="186"/>
      <c r="CG482" s="186"/>
      <c r="CH482" s="186"/>
      <c r="CI482" s="186"/>
      <c r="CJ482" s="186"/>
      <c r="CK482" s="186"/>
      <c r="CL482" s="186"/>
      <c r="CM482" s="186"/>
      <c r="CN482" s="186"/>
      <c r="CO482" s="186"/>
      <c r="CP482" s="186"/>
      <c r="CQ482" s="186"/>
      <c r="CR482" s="186"/>
      <c r="CS482" s="178" t="s">
        <v>4763</v>
      </c>
      <c r="CT482" s="186"/>
      <c r="CU482" s="186"/>
      <c r="CV482" s="186"/>
      <c r="CW482" s="186"/>
      <c r="CX482" s="186"/>
      <c r="CY482" s="186"/>
      <c r="CZ482" s="186"/>
      <c r="DA482" s="186"/>
      <c r="DB482" s="186"/>
      <c r="DC482" s="186"/>
      <c r="DD482" s="186"/>
      <c r="DE482" s="186"/>
    </row>
    <row r="483" spans="34:109" ht="15" hidden="1" customHeight="1">
      <c r="AH483" s="184"/>
      <c r="AI483" s="184"/>
      <c r="AJ483" s="184"/>
      <c r="AK483" s="184"/>
      <c r="AL483" s="172" t="str">
        <f t="shared" si="21"/>
        <v/>
      </c>
      <c r="AM483" s="172" t="str">
        <f t="shared" si="22"/>
        <v/>
      </c>
      <c r="AN483" s="173" t="str">
        <f t="shared" si="23"/>
        <v/>
      </c>
      <c r="AO483" s="184"/>
      <c r="AP483" s="170">
        <v>481</v>
      </c>
      <c r="AQ483" s="185"/>
      <c r="AR483" s="185"/>
      <c r="AS483" s="185"/>
      <c r="AT483" s="185"/>
      <c r="AU483" s="185"/>
      <c r="AV483" s="185"/>
      <c r="AW483" s="185"/>
      <c r="AX483" s="185"/>
      <c r="AY483" s="185"/>
      <c r="AZ483" s="185"/>
      <c r="BA483" s="185"/>
      <c r="BB483" s="185"/>
      <c r="BC483" s="185"/>
      <c r="BD483" s="185"/>
      <c r="BE483" s="185"/>
      <c r="BF483" s="185"/>
      <c r="BG483" s="185"/>
      <c r="BH483" s="185"/>
      <c r="BI483" s="185"/>
      <c r="BJ483" s="176" t="s">
        <v>4764</v>
      </c>
      <c r="BK483" s="185"/>
      <c r="BL483" s="185"/>
      <c r="BM483" s="185"/>
      <c r="BN483" s="185"/>
      <c r="BO483" s="185"/>
      <c r="BP483" s="185"/>
      <c r="BQ483" s="185"/>
      <c r="BR483" s="185"/>
      <c r="BS483" s="185"/>
      <c r="BT483" s="185"/>
      <c r="BU483" s="185"/>
      <c r="BV483" s="185"/>
      <c r="BW483" s="184"/>
      <c r="BX483" s="184"/>
      <c r="BY483" s="184"/>
      <c r="BZ483" s="186"/>
      <c r="CA483" s="186"/>
      <c r="CB483" s="186"/>
      <c r="CC483" s="186"/>
      <c r="CD483" s="186"/>
      <c r="CE483" s="186"/>
      <c r="CF483" s="186"/>
      <c r="CG483" s="186"/>
      <c r="CH483" s="186"/>
      <c r="CI483" s="186"/>
      <c r="CJ483" s="186"/>
      <c r="CK483" s="186"/>
      <c r="CL483" s="186"/>
      <c r="CM483" s="186"/>
      <c r="CN483" s="186"/>
      <c r="CO483" s="186"/>
      <c r="CP483" s="186"/>
      <c r="CQ483" s="186"/>
      <c r="CR483" s="186"/>
      <c r="CS483" s="178" t="s">
        <v>4765</v>
      </c>
      <c r="CT483" s="186"/>
      <c r="CU483" s="186"/>
      <c r="CV483" s="186"/>
      <c r="CW483" s="186"/>
      <c r="CX483" s="186"/>
      <c r="CY483" s="186"/>
      <c r="CZ483" s="186"/>
      <c r="DA483" s="186"/>
      <c r="DB483" s="186"/>
      <c r="DC483" s="186"/>
      <c r="DD483" s="186"/>
      <c r="DE483" s="186"/>
    </row>
    <row r="484" spans="34:109" ht="15" hidden="1" customHeight="1">
      <c r="AH484" s="184"/>
      <c r="AI484" s="184"/>
      <c r="AJ484" s="184"/>
      <c r="AK484" s="184"/>
      <c r="AL484" s="172" t="str">
        <f t="shared" si="21"/>
        <v/>
      </c>
      <c r="AM484" s="172" t="str">
        <f t="shared" si="22"/>
        <v/>
      </c>
      <c r="AN484" s="173" t="str">
        <f t="shared" si="23"/>
        <v/>
      </c>
      <c r="AO484" s="184"/>
      <c r="AP484" s="170">
        <v>482</v>
      </c>
      <c r="AQ484" s="185"/>
      <c r="AR484" s="185"/>
      <c r="AS484" s="185"/>
      <c r="AT484" s="185"/>
      <c r="AU484" s="185"/>
      <c r="AV484" s="185"/>
      <c r="AW484" s="185"/>
      <c r="AX484" s="185"/>
      <c r="AY484" s="185"/>
      <c r="AZ484" s="185"/>
      <c r="BA484" s="185"/>
      <c r="BB484" s="185"/>
      <c r="BC484" s="185"/>
      <c r="BD484" s="185"/>
      <c r="BE484" s="185"/>
      <c r="BF484" s="185"/>
      <c r="BG484" s="185"/>
      <c r="BH484" s="185"/>
      <c r="BI484" s="185"/>
      <c r="BJ484" s="176" t="s">
        <v>4766</v>
      </c>
      <c r="BK484" s="185"/>
      <c r="BL484" s="185"/>
      <c r="BM484" s="185"/>
      <c r="BN484" s="185"/>
      <c r="BO484" s="185"/>
      <c r="BP484" s="185"/>
      <c r="BQ484" s="185"/>
      <c r="BR484" s="185"/>
      <c r="BS484" s="185"/>
      <c r="BT484" s="185"/>
      <c r="BU484" s="185"/>
      <c r="BV484" s="185"/>
      <c r="BW484" s="184"/>
      <c r="BX484" s="184"/>
      <c r="BY484" s="184"/>
      <c r="BZ484" s="186"/>
      <c r="CA484" s="186"/>
      <c r="CB484" s="186"/>
      <c r="CC484" s="186"/>
      <c r="CD484" s="186"/>
      <c r="CE484" s="186"/>
      <c r="CF484" s="186"/>
      <c r="CG484" s="186"/>
      <c r="CH484" s="186"/>
      <c r="CI484" s="186"/>
      <c r="CJ484" s="186"/>
      <c r="CK484" s="186"/>
      <c r="CL484" s="186"/>
      <c r="CM484" s="186"/>
      <c r="CN484" s="186"/>
      <c r="CO484" s="186"/>
      <c r="CP484" s="186"/>
      <c r="CQ484" s="186"/>
      <c r="CR484" s="186"/>
      <c r="CS484" s="178" t="s">
        <v>4767</v>
      </c>
      <c r="CT484" s="186"/>
      <c r="CU484" s="186"/>
      <c r="CV484" s="186"/>
      <c r="CW484" s="186"/>
      <c r="CX484" s="186"/>
      <c r="CY484" s="186"/>
      <c r="CZ484" s="186"/>
      <c r="DA484" s="186"/>
      <c r="DB484" s="186"/>
      <c r="DC484" s="186"/>
      <c r="DD484" s="186"/>
      <c r="DE484" s="186"/>
    </row>
    <row r="485" spans="34:109" ht="15" hidden="1" customHeight="1">
      <c r="AH485" s="184"/>
      <c r="AI485" s="184"/>
      <c r="AJ485" s="184"/>
      <c r="AK485" s="184"/>
      <c r="AL485" s="172" t="str">
        <f t="shared" si="21"/>
        <v/>
      </c>
      <c r="AM485" s="172" t="str">
        <f t="shared" si="22"/>
        <v/>
      </c>
      <c r="AN485" s="173" t="str">
        <f t="shared" si="23"/>
        <v/>
      </c>
      <c r="AO485" s="184"/>
      <c r="AP485" s="170">
        <v>483</v>
      </c>
      <c r="AQ485" s="185"/>
      <c r="AR485" s="185"/>
      <c r="AS485" s="185"/>
      <c r="AT485" s="185"/>
      <c r="AU485" s="185"/>
      <c r="AV485" s="185"/>
      <c r="AW485" s="185"/>
      <c r="AX485" s="185"/>
      <c r="AY485" s="185"/>
      <c r="AZ485" s="185"/>
      <c r="BA485" s="185"/>
      <c r="BB485" s="185"/>
      <c r="BC485" s="185"/>
      <c r="BD485" s="185"/>
      <c r="BE485" s="185"/>
      <c r="BF485" s="185"/>
      <c r="BG485" s="185"/>
      <c r="BH485" s="185"/>
      <c r="BI485" s="185"/>
      <c r="BJ485" s="176" t="s">
        <v>4768</v>
      </c>
      <c r="BK485" s="185"/>
      <c r="BL485" s="185"/>
      <c r="BM485" s="185"/>
      <c r="BN485" s="185"/>
      <c r="BO485" s="185"/>
      <c r="BP485" s="185"/>
      <c r="BQ485" s="185"/>
      <c r="BR485" s="185"/>
      <c r="BS485" s="185"/>
      <c r="BT485" s="185"/>
      <c r="BU485" s="185"/>
      <c r="BV485" s="185"/>
      <c r="BW485" s="184"/>
      <c r="BX485" s="184"/>
      <c r="BY485" s="184"/>
      <c r="BZ485" s="186"/>
      <c r="CA485" s="186"/>
      <c r="CB485" s="186"/>
      <c r="CC485" s="186"/>
      <c r="CD485" s="186"/>
      <c r="CE485" s="186"/>
      <c r="CF485" s="186"/>
      <c r="CG485" s="186"/>
      <c r="CH485" s="186"/>
      <c r="CI485" s="186"/>
      <c r="CJ485" s="186"/>
      <c r="CK485" s="186"/>
      <c r="CL485" s="186"/>
      <c r="CM485" s="186"/>
      <c r="CN485" s="186"/>
      <c r="CO485" s="186"/>
      <c r="CP485" s="186"/>
      <c r="CQ485" s="186"/>
      <c r="CR485" s="186"/>
      <c r="CS485" s="178" t="s">
        <v>4769</v>
      </c>
      <c r="CT485" s="186"/>
      <c r="CU485" s="186"/>
      <c r="CV485" s="186"/>
      <c r="CW485" s="186"/>
      <c r="CX485" s="186"/>
      <c r="CY485" s="186"/>
      <c r="CZ485" s="186"/>
      <c r="DA485" s="186"/>
      <c r="DB485" s="186"/>
      <c r="DC485" s="186"/>
      <c r="DD485" s="186"/>
      <c r="DE485" s="186"/>
    </row>
    <row r="486" spans="34:109" ht="15" hidden="1" customHeight="1">
      <c r="AH486" s="184"/>
      <c r="AI486" s="184"/>
      <c r="AJ486" s="184"/>
      <c r="AK486" s="184"/>
      <c r="AL486" s="172" t="str">
        <f t="shared" si="21"/>
        <v/>
      </c>
      <c r="AM486" s="172" t="str">
        <f t="shared" si="22"/>
        <v/>
      </c>
      <c r="AN486" s="173" t="str">
        <f t="shared" si="23"/>
        <v/>
      </c>
      <c r="AO486" s="184"/>
      <c r="AP486" s="170">
        <v>484</v>
      </c>
      <c r="AQ486" s="185"/>
      <c r="AR486" s="185"/>
      <c r="AS486" s="185"/>
      <c r="AT486" s="185"/>
      <c r="AU486" s="185"/>
      <c r="AV486" s="185"/>
      <c r="AW486" s="185"/>
      <c r="AX486" s="185"/>
      <c r="AY486" s="185"/>
      <c r="AZ486" s="185"/>
      <c r="BA486" s="185"/>
      <c r="BB486" s="185"/>
      <c r="BC486" s="185"/>
      <c r="BD486" s="185"/>
      <c r="BE486" s="185"/>
      <c r="BF486" s="185"/>
      <c r="BG486" s="185"/>
      <c r="BH486" s="185"/>
      <c r="BI486" s="185"/>
      <c r="BJ486" s="176" t="s">
        <v>4770</v>
      </c>
      <c r="BK486" s="185"/>
      <c r="BL486" s="185"/>
      <c r="BM486" s="185"/>
      <c r="BN486" s="185"/>
      <c r="BO486" s="185"/>
      <c r="BP486" s="185"/>
      <c r="BQ486" s="185"/>
      <c r="BR486" s="185"/>
      <c r="BS486" s="185"/>
      <c r="BT486" s="185"/>
      <c r="BU486" s="185"/>
      <c r="BV486" s="185"/>
      <c r="BW486" s="184"/>
      <c r="BX486" s="184"/>
      <c r="BY486" s="184"/>
      <c r="BZ486" s="186"/>
      <c r="CA486" s="186"/>
      <c r="CB486" s="186"/>
      <c r="CC486" s="186"/>
      <c r="CD486" s="186"/>
      <c r="CE486" s="186"/>
      <c r="CF486" s="186"/>
      <c r="CG486" s="186"/>
      <c r="CH486" s="186"/>
      <c r="CI486" s="186"/>
      <c r="CJ486" s="186"/>
      <c r="CK486" s="186"/>
      <c r="CL486" s="186"/>
      <c r="CM486" s="186"/>
      <c r="CN486" s="186"/>
      <c r="CO486" s="186"/>
      <c r="CP486" s="186"/>
      <c r="CQ486" s="186"/>
      <c r="CR486" s="186"/>
      <c r="CS486" s="178" t="s">
        <v>4771</v>
      </c>
      <c r="CT486" s="186"/>
      <c r="CU486" s="186"/>
      <c r="CV486" s="186"/>
      <c r="CW486" s="186"/>
      <c r="CX486" s="186"/>
      <c r="CY486" s="186"/>
      <c r="CZ486" s="186"/>
      <c r="DA486" s="186"/>
      <c r="DB486" s="186"/>
      <c r="DC486" s="186"/>
      <c r="DD486" s="186"/>
      <c r="DE486" s="186"/>
    </row>
    <row r="487" spans="34:109" ht="15" hidden="1" customHeight="1">
      <c r="AH487" s="184"/>
      <c r="AI487" s="184"/>
      <c r="AJ487" s="184"/>
      <c r="AK487" s="184"/>
      <c r="AL487" s="172" t="str">
        <f t="shared" si="21"/>
        <v/>
      </c>
      <c r="AM487" s="172" t="str">
        <f t="shared" si="22"/>
        <v/>
      </c>
      <c r="AN487" s="173" t="str">
        <f t="shared" si="23"/>
        <v/>
      </c>
      <c r="AO487" s="184"/>
      <c r="AP487" s="170">
        <v>485</v>
      </c>
      <c r="AQ487" s="185"/>
      <c r="AR487" s="185"/>
      <c r="AS487" s="185"/>
      <c r="AT487" s="185"/>
      <c r="AU487" s="185"/>
      <c r="AV487" s="185"/>
      <c r="AW487" s="185"/>
      <c r="AX487" s="185"/>
      <c r="AY487" s="185"/>
      <c r="AZ487" s="185"/>
      <c r="BA487" s="185"/>
      <c r="BB487" s="185"/>
      <c r="BC487" s="185"/>
      <c r="BD487" s="185"/>
      <c r="BE487" s="185"/>
      <c r="BF487" s="185"/>
      <c r="BG487" s="185"/>
      <c r="BH487" s="185"/>
      <c r="BI487" s="185"/>
      <c r="BJ487" s="176" t="s">
        <v>4772</v>
      </c>
      <c r="BK487" s="185"/>
      <c r="BL487" s="185"/>
      <c r="BM487" s="185"/>
      <c r="BN487" s="185"/>
      <c r="BO487" s="185"/>
      <c r="BP487" s="185"/>
      <c r="BQ487" s="185"/>
      <c r="BR487" s="185"/>
      <c r="BS487" s="185"/>
      <c r="BT487" s="185"/>
      <c r="BU487" s="185"/>
      <c r="BV487" s="185"/>
      <c r="BW487" s="184"/>
      <c r="BX487" s="184"/>
      <c r="BY487" s="184"/>
      <c r="BZ487" s="186"/>
      <c r="CA487" s="186"/>
      <c r="CB487" s="186"/>
      <c r="CC487" s="186"/>
      <c r="CD487" s="186"/>
      <c r="CE487" s="186"/>
      <c r="CF487" s="186"/>
      <c r="CG487" s="186"/>
      <c r="CH487" s="186"/>
      <c r="CI487" s="186"/>
      <c r="CJ487" s="186"/>
      <c r="CK487" s="186"/>
      <c r="CL487" s="186"/>
      <c r="CM487" s="186"/>
      <c r="CN487" s="186"/>
      <c r="CO487" s="186"/>
      <c r="CP487" s="186"/>
      <c r="CQ487" s="186"/>
      <c r="CR487" s="186"/>
      <c r="CS487" s="178" t="s">
        <v>4773</v>
      </c>
      <c r="CT487" s="186"/>
      <c r="CU487" s="186"/>
      <c r="CV487" s="186"/>
      <c r="CW487" s="186"/>
      <c r="CX487" s="186"/>
      <c r="CY487" s="186"/>
      <c r="CZ487" s="186"/>
      <c r="DA487" s="186"/>
      <c r="DB487" s="186"/>
      <c r="DC487" s="186"/>
      <c r="DD487" s="186"/>
      <c r="DE487" s="186"/>
    </row>
    <row r="488" spans="34:109" ht="15" hidden="1" customHeight="1">
      <c r="AH488" s="184"/>
      <c r="AI488" s="184"/>
      <c r="AJ488" s="184"/>
      <c r="AK488" s="184"/>
      <c r="AL488" s="172" t="str">
        <f t="shared" si="21"/>
        <v/>
      </c>
      <c r="AM488" s="172" t="str">
        <f t="shared" si="22"/>
        <v/>
      </c>
      <c r="AN488" s="173" t="str">
        <f t="shared" si="23"/>
        <v/>
      </c>
      <c r="AO488" s="184"/>
      <c r="AP488" s="170">
        <v>486</v>
      </c>
      <c r="AQ488" s="185"/>
      <c r="AR488" s="185"/>
      <c r="AS488" s="185"/>
      <c r="AT488" s="185"/>
      <c r="AU488" s="185"/>
      <c r="AV488" s="185"/>
      <c r="AW488" s="185"/>
      <c r="AX488" s="185"/>
      <c r="AY488" s="185"/>
      <c r="AZ488" s="185"/>
      <c r="BA488" s="185"/>
      <c r="BB488" s="185"/>
      <c r="BC488" s="185"/>
      <c r="BD488" s="185"/>
      <c r="BE488" s="185"/>
      <c r="BF488" s="185"/>
      <c r="BG488" s="185"/>
      <c r="BH488" s="185"/>
      <c r="BI488" s="185"/>
      <c r="BJ488" s="176" t="s">
        <v>4774</v>
      </c>
      <c r="BK488" s="185"/>
      <c r="BL488" s="185"/>
      <c r="BM488" s="185"/>
      <c r="BN488" s="185"/>
      <c r="BO488" s="185"/>
      <c r="BP488" s="185"/>
      <c r="BQ488" s="185"/>
      <c r="BR488" s="185"/>
      <c r="BS488" s="185"/>
      <c r="BT488" s="185"/>
      <c r="BU488" s="185"/>
      <c r="BV488" s="185"/>
      <c r="BW488" s="184"/>
      <c r="BX488" s="184"/>
      <c r="BY488" s="184"/>
      <c r="BZ488" s="186"/>
      <c r="CA488" s="186"/>
      <c r="CB488" s="186"/>
      <c r="CC488" s="186"/>
      <c r="CD488" s="186"/>
      <c r="CE488" s="186"/>
      <c r="CF488" s="186"/>
      <c r="CG488" s="186"/>
      <c r="CH488" s="186"/>
      <c r="CI488" s="186"/>
      <c r="CJ488" s="186"/>
      <c r="CK488" s="186"/>
      <c r="CL488" s="186"/>
      <c r="CM488" s="186"/>
      <c r="CN488" s="186"/>
      <c r="CO488" s="186"/>
      <c r="CP488" s="186"/>
      <c r="CQ488" s="186"/>
      <c r="CR488" s="186"/>
      <c r="CS488" s="178" t="s">
        <v>4775</v>
      </c>
      <c r="CT488" s="186"/>
      <c r="CU488" s="186"/>
      <c r="CV488" s="186"/>
      <c r="CW488" s="186"/>
      <c r="CX488" s="186"/>
      <c r="CY488" s="186"/>
      <c r="CZ488" s="186"/>
      <c r="DA488" s="186"/>
      <c r="DB488" s="186"/>
      <c r="DC488" s="186"/>
      <c r="DD488" s="186"/>
      <c r="DE488" s="186"/>
    </row>
    <row r="489" spans="34:109" ht="15" hidden="1" customHeight="1">
      <c r="AH489" s="184"/>
      <c r="AI489" s="184"/>
      <c r="AJ489" s="184"/>
      <c r="AK489" s="184"/>
      <c r="AL489" s="172" t="str">
        <f t="shared" si="21"/>
        <v/>
      </c>
      <c r="AM489" s="172" t="str">
        <f t="shared" si="22"/>
        <v/>
      </c>
      <c r="AN489" s="173" t="str">
        <f t="shared" si="23"/>
        <v/>
      </c>
      <c r="AO489" s="184"/>
      <c r="AP489" s="170">
        <v>487</v>
      </c>
      <c r="AQ489" s="185"/>
      <c r="AR489" s="185"/>
      <c r="AS489" s="185"/>
      <c r="AT489" s="185"/>
      <c r="AU489" s="185"/>
      <c r="AV489" s="185"/>
      <c r="AW489" s="185"/>
      <c r="AX489" s="185"/>
      <c r="AY489" s="185"/>
      <c r="AZ489" s="185"/>
      <c r="BA489" s="185"/>
      <c r="BB489" s="185"/>
      <c r="BC489" s="185"/>
      <c r="BD489" s="185"/>
      <c r="BE489" s="185"/>
      <c r="BF489" s="185"/>
      <c r="BG489" s="185"/>
      <c r="BH489" s="185"/>
      <c r="BI489" s="185"/>
      <c r="BJ489" s="176" t="s">
        <v>4776</v>
      </c>
      <c r="BK489" s="185"/>
      <c r="BL489" s="185"/>
      <c r="BM489" s="185"/>
      <c r="BN489" s="185"/>
      <c r="BO489" s="185"/>
      <c r="BP489" s="185"/>
      <c r="BQ489" s="185"/>
      <c r="BR489" s="185"/>
      <c r="BS489" s="185"/>
      <c r="BT489" s="185"/>
      <c r="BU489" s="185"/>
      <c r="BV489" s="185"/>
      <c r="BW489" s="184"/>
      <c r="BX489" s="184"/>
      <c r="BY489" s="184"/>
      <c r="BZ489" s="186"/>
      <c r="CA489" s="186"/>
      <c r="CB489" s="186"/>
      <c r="CC489" s="186"/>
      <c r="CD489" s="186"/>
      <c r="CE489" s="186"/>
      <c r="CF489" s="186"/>
      <c r="CG489" s="186"/>
      <c r="CH489" s="186"/>
      <c r="CI489" s="186"/>
      <c r="CJ489" s="186"/>
      <c r="CK489" s="186"/>
      <c r="CL489" s="186"/>
      <c r="CM489" s="186"/>
      <c r="CN489" s="186"/>
      <c r="CO489" s="186"/>
      <c r="CP489" s="186"/>
      <c r="CQ489" s="186"/>
      <c r="CR489" s="186"/>
      <c r="CS489" s="178" t="s">
        <v>4777</v>
      </c>
      <c r="CT489" s="186"/>
      <c r="CU489" s="186"/>
      <c r="CV489" s="186"/>
      <c r="CW489" s="186"/>
      <c r="CX489" s="186"/>
      <c r="CY489" s="186"/>
      <c r="CZ489" s="186"/>
      <c r="DA489" s="186"/>
      <c r="DB489" s="186"/>
      <c r="DC489" s="186"/>
      <c r="DD489" s="186"/>
      <c r="DE489" s="186"/>
    </row>
    <row r="490" spans="34:109" ht="15" hidden="1" customHeight="1">
      <c r="AH490" s="184"/>
      <c r="AI490" s="184"/>
      <c r="AJ490" s="184"/>
      <c r="AK490" s="184"/>
      <c r="AL490" s="172" t="str">
        <f t="shared" si="21"/>
        <v/>
      </c>
      <c r="AM490" s="172" t="str">
        <f t="shared" si="22"/>
        <v/>
      </c>
      <c r="AN490" s="173" t="str">
        <f t="shared" si="23"/>
        <v/>
      </c>
      <c r="AO490" s="184"/>
      <c r="AP490" s="170">
        <v>488</v>
      </c>
      <c r="AQ490" s="185"/>
      <c r="AR490" s="185"/>
      <c r="AS490" s="185"/>
      <c r="AT490" s="185"/>
      <c r="AU490" s="185"/>
      <c r="AV490" s="185"/>
      <c r="AW490" s="185"/>
      <c r="AX490" s="185"/>
      <c r="AY490" s="185"/>
      <c r="AZ490" s="185"/>
      <c r="BA490" s="185"/>
      <c r="BB490" s="185"/>
      <c r="BC490" s="185"/>
      <c r="BD490" s="185"/>
      <c r="BE490" s="185"/>
      <c r="BF490" s="185"/>
      <c r="BG490" s="185"/>
      <c r="BH490" s="185"/>
      <c r="BI490" s="185"/>
      <c r="BJ490" s="176" t="s">
        <v>4778</v>
      </c>
      <c r="BK490" s="185"/>
      <c r="BL490" s="185"/>
      <c r="BM490" s="185"/>
      <c r="BN490" s="185"/>
      <c r="BO490" s="185"/>
      <c r="BP490" s="185"/>
      <c r="BQ490" s="185"/>
      <c r="BR490" s="185"/>
      <c r="BS490" s="185"/>
      <c r="BT490" s="185"/>
      <c r="BU490" s="185"/>
      <c r="BV490" s="185"/>
      <c r="BW490" s="184"/>
      <c r="BX490" s="184"/>
      <c r="BY490" s="184"/>
      <c r="BZ490" s="186"/>
      <c r="CA490" s="186"/>
      <c r="CB490" s="186"/>
      <c r="CC490" s="186"/>
      <c r="CD490" s="186"/>
      <c r="CE490" s="186"/>
      <c r="CF490" s="186"/>
      <c r="CG490" s="186"/>
      <c r="CH490" s="186"/>
      <c r="CI490" s="186"/>
      <c r="CJ490" s="186"/>
      <c r="CK490" s="186"/>
      <c r="CL490" s="186"/>
      <c r="CM490" s="186"/>
      <c r="CN490" s="186"/>
      <c r="CO490" s="186"/>
      <c r="CP490" s="186"/>
      <c r="CQ490" s="186"/>
      <c r="CR490" s="186"/>
      <c r="CS490" s="178" t="s">
        <v>4779</v>
      </c>
      <c r="CT490" s="186"/>
      <c r="CU490" s="186"/>
      <c r="CV490" s="186"/>
      <c r="CW490" s="186"/>
      <c r="CX490" s="186"/>
      <c r="CY490" s="186"/>
      <c r="CZ490" s="186"/>
      <c r="DA490" s="186"/>
      <c r="DB490" s="186"/>
      <c r="DC490" s="186"/>
      <c r="DD490" s="186"/>
      <c r="DE490" s="186"/>
    </row>
    <row r="491" spans="34:109" ht="15" hidden="1" customHeight="1">
      <c r="AH491" s="184"/>
      <c r="AI491" s="184"/>
      <c r="AJ491" s="184"/>
      <c r="AK491" s="184"/>
      <c r="AL491" s="172" t="str">
        <f t="shared" si="21"/>
        <v/>
      </c>
      <c r="AM491" s="172" t="str">
        <f t="shared" si="22"/>
        <v/>
      </c>
      <c r="AN491" s="173" t="str">
        <f t="shared" si="23"/>
        <v/>
      </c>
      <c r="AO491" s="184"/>
      <c r="AP491" s="170">
        <v>489</v>
      </c>
      <c r="AQ491" s="185"/>
      <c r="AR491" s="185"/>
      <c r="AS491" s="185"/>
      <c r="AT491" s="185"/>
      <c r="AU491" s="185"/>
      <c r="AV491" s="185"/>
      <c r="AW491" s="185"/>
      <c r="AX491" s="185"/>
      <c r="AY491" s="185"/>
      <c r="AZ491" s="185"/>
      <c r="BA491" s="185"/>
      <c r="BB491" s="185"/>
      <c r="BC491" s="185"/>
      <c r="BD491" s="185"/>
      <c r="BE491" s="185"/>
      <c r="BF491" s="185"/>
      <c r="BG491" s="185"/>
      <c r="BH491" s="185"/>
      <c r="BI491" s="185"/>
      <c r="BJ491" s="176" t="s">
        <v>4780</v>
      </c>
      <c r="BK491" s="185"/>
      <c r="BL491" s="185"/>
      <c r="BM491" s="185"/>
      <c r="BN491" s="185"/>
      <c r="BO491" s="185"/>
      <c r="BP491" s="185"/>
      <c r="BQ491" s="185"/>
      <c r="BR491" s="185"/>
      <c r="BS491" s="185"/>
      <c r="BT491" s="185"/>
      <c r="BU491" s="185"/>
      <c r="BV491" s="185"/>
      <c r="BW491" s="184"/>
      <c r="BX491" s="184"/>
      <c r="BY491" s="184"/>
      <c r="BZ491" s="186"/>
      <c r="CA491" s="186"/>
      <c r="CB491" s="186"/>
      <c r="CC491" s="186"/>
      <c r="CD491" s="186"/>
      <c r="CE491" s="186"/>
      <c r="CF491" s="186"/>
      <c r="CG491" s="186"/>
      <c r="CH491" s="186"/>
      <c r="CI491" s="186"/>
      <c r="CJ491" s="186"/>
      <c r="CK491" s="186"/>
      <c r="CL491" s="186"/>
      <c r="CM491" s="186"/>
      <c r="CN491" s="186"/>
      <c r="CO491" s="186"/>
      <c r="CP491" s="186"/>
      <c r="CQ491" s="186"/>
      <c r="CR491" s="186"/>
      <c r="CS491" s="178" t="s">
        <v>4781</v>
      </c>
      <c r="CT491" s="186"/>
      <c r="CU491" s="186"/>
      <c r="CV491" s="186"/>
      <c r="CW491" s="186"/>
      <c r="CX491" s="186"/>
      <c r="CY491" s="186"/>
      <c r="CZ491" s="186"/>
      <c r="DA491" s="186"/>
      <c r="DB491" s="186"/>
      <c r="DC491" s="186"/>
      <c r="DD491" s="186"/>
      <c r="DE491" s="186"/>
    </row>
    <row r="492" spans="34:109" ht="15" hidden="1" customHeight="1">
      <c r="AH492" s="184"/>
      <c r="AI492" s="184"/>
      <c r="AJ492" s="184"/>
      <c r="AK492" s="184"/>
      <c r="AL492" s="172" t="str">
        <f t="shared" si="21"/>
        <v/>
      </c>
      <c r="AM492" s="172" t="str">
        <f t="shared" si="22"/>
        <v/>
      </c>
      <c r="AN492" s="173" t="str">
        <f t="shared" si="23"/>
        <v/>
      </c>
      <c r="AO492" s="184"/>
      <c r="AP492" s="170">
        <v>490</v>
      </c>
      <c r="AQ492" s="185"/>
      <c r="AR492" s="185"/>
      <c r="AS492" s="185"/>
      <c r="AT492" s="185"/>
      <c r="AU492" s="185"/>
      <c r="AV492" s="185"/>
      <c r="AW492" s="185"/>
      <c r="AX492" s="185"/>
      <c r="AY492" s="185"/>
      <c r="AZ492" s="185"/>
      <c r="BA492" s="185"/>
      <c r="BB492" s="185"/>
      <c r="BC492" s="185"/>
      <c r="BD492" s="185"/>
      <c r="BE492" s="185"/>
      <c r="BF492" s="185"/>
      <c r="BG492" s="185"/>
      <c r="BH492" s="185"/>
      <c r="BI492" s="185"/>
      <c r="BJ492" s="176" t="s">
        <v>4782</v>
      </c>
      <c r="BK492" s="185"/>
      <c r="BL492" s="185"/>
      <c r="BM492" s="185"/>
      <c r="BN492" s="185"/>
      <c r="BO492" s="185"/>
      <c r="BP492" s="185"/>
      <c r="BQ492" s="185"/>
      <c r="BR492" s="185"/>
      <c r="BS492" s="185"/>
      <c r="BT492" s="185"/>
      <c r="BU492" s="185"/>
      <c r="BV492" s="185"/>
      <c r="BW492" s="184"/>
      <c r="BX492" s="184"/>
      <c r="BY492" s="184"/>
      <c r="BZ492" s="186"/>
      <c r="CA492" s="186"/>
      <c r="CB492" s="186"/>
      <c r="CC492" s="186"/>
      <c r="CD492" s="186"/>
      <c r="CE492" s="186"/>
      <c r="CF492" s="186"/>
      <c r="CG492" s="186"/>
      <c r="CH492" s="186"/>
      <c r="CI492" s="186"/>
      <c r="CJ492" s="186"/>
      <c r="CK492" s="186"/>
      <c r="CL492" s="186"/>
      <c r="CM492" s="186"/>
      <c r="CN492" s="186"/>
      <c r="CO492" s="186"/>
      <c r="CP492" s="186"/>
      <c r="CQ492" s="186"/>
      <c r="CR492" s="186"/>
      <c r="CS492" s="178" t="s">
        <v>4783</v>
      </c>
      <c r="CT492" s="186"/>
      <c r="CU492" s="186"/>
      <c r="CV492" s="186"/>
      <c r="CW492" s="186"/>
      <c r="CX492" s="186"/>
      <c r="CY492" s="186"/>
      <c r="CZ492" s="186"/>
      <c r="DA492" s="186"/>
      <c r="DB492" s="186"/>
      <c r="DC492" s="186"/>
      <c r="DD492" s="186"/>
      <c r="DE492" s="186"/>
    </row>
    <row r="493" spans="34:109" ht="15" hidden="1" customHeight="1">
      <c r="AH493" s="170"/>
      <c r="AI493" s="170"/>
      <c r="AJ493" s="170"/>
      <c r="AK493" s="170"/>
      <c r="AL493" s="172" t="str">
        <f t="shared" si="21"/>
        <v/>
      </c>
      <c r="AM493" s="172" t="str">
        <f t="shared" si="22"/>
        <v/>
      </c>
      <c r="AN493" s="173" t="str">
        <f t="shared" si="23"/>
        <v/>
      </c>
      <c r="AO493" s="170"/>
      <c r="AP493" s="170">
        <v>491</v>
      </c>
      <c r="AQ493" s="176"/>
      <c r="AR493" s="176"/>
      <c r="AS493" s="176"/>
      <c r="AT493" s="176"/>
      <c r="AU493" s="176"/>
      <c r="AV493" s="176"/>
      <c r="AW493" s="176"/>
      <c r="AX493" s="176"/>
      <c r="AY493" s="176"/>
      <c r="AZ493" s="176"/>
      <c r="BA493" s="176"/>
      <c r="BB493" s="176"/>
      <c r="BC493" s="176"/>
      <c r="BD493" s="176"/>
      <c r="BE493" s="176"/>
      <c r="BF493" s="176"/>
      <c r="BG493" s="176"/>
      <c r="BH493" s="176"/>
      <c r="BI493" s="176"/>
      <c r="BJ493" s="176" t="s">
        <v>4784</v>
      </c>
      <c r="BK493" s="176"/>
      <c r="BL493" s="176"/>
      <c r="BM493" s="176"/>
      <c r="BN493" s="176"/>
      <c r="BO493" s="176"/>
      <c r="BP493" s="176"/>
      <c r="BQ493" s="176"/>
      <c r="BR493" s="176"/>
      <c r="BS493" s="176"/>
      <c r="BT493" s="176"/>
      <c r="BU493" s="176"/>
      <c r="BV493" s="176"/>
      <c r="BW493" s="170"/>
      <c r="BX493" s="170"/>
      <c r="BY493" s="170"/>
      <c r="BZ493" s="178"/>
      <c r="CA493" s="178"/>
      <c r="CB493" s="178"/>
      <c r="CC493" s="178"/>
      <c r="CD493" s="178"/>
      <c r="CE493" s="178"/>
      <c r="CF493" s="178"/>
      <c r="CG493" s="178"/>
      <c r="CH493" s="178"/>
      <c r="CI493" s="178"/>
      <c r="CJ493" s="178"/>
      <c r="CK493" s="178"/>
      <c r="CL493" s="178"/>
      <c r="CM493" s="178"/>
      <c r="CN493" s="178"/>
      <c r="CO493" s="178"/>
      <c r="CP493" s="178"/>
      <c r="CQ493" s="178"/>
      <c r="CR493" s="178"/>
      <c r="CS493" s="178" t="s">
        <v>4785</v>
      </c>
      <c r="CT493" s="178"/>
      <c r="CU493" s="178"/>
      <c r="CV493" s="178"/>
      <c r="CW493" s="178"/>
      <c r="CX493" s="178"/>
      <c r="CY493" s="178"/>
      <c r="CZ493" s="178"/>
      <c r="DA493" s="178"/>
      <c r="DB493" s="178"/>
      <c r="DC493" s="178"/>
      <c r="DD493" s="178"/>
      <c r="DE493" s="178"/>
    </row>
    <row r="494" spans="34:109" ht="15" hidden="1" customHeight="1">
      <c r="AH494" s="184"/>
      <c r="AI494" s="184"/>
      <c r="AJ494" s="184"/>
      <c r="AK494" s="184"/>
      <c r="AL494" s="172" t="str">
        <f t="shared" si="21"/>
        <v/>
      </c>
      <c r="AM494" s="172" t="str">
        <f t="shared" si="22"/>
        <v/>
      </c>
      <c r="AN494" s="173" t="str">
        <f t="shared" si="23"/>
        <v/>
      </c>
      <c r="AO494" s="184"/>
      <c r="AP494" s="170">
        <v>492</v>
      </c>
      <c r="AQ494" s="185"/>
      <c r="AR494" s="185"/>
      <c r="AS494" s="185"/>
      <c r="AT494" s="185"/>
      <c r="AU494" s="185"/>
      <c r="AV494" s="185"/>
      <c r="AW494" s="185"/>
      <c r="AX494" s="185"/>
      <c r="AY494" s="185"/>
      <c r="AZ494" s="185"/>
      <c r="BA494" s="185"/>
      <c r="BB494" s="185"/>
      <c r="BC494" s="185"/>
      <c r="BD494" s="185"/>
      <c r="BE494" s="185"/>
      <c r="BF494" s="185"/>
      <c r="BG494" s="185"/>
      <c r="BH494" s="185"/>
      <c r="BI494" s="185"/>
      <c r="BJ494" s="176" t="s">
        <v>4786</v>
      </c>
      <c r="BK494" s="185"/>
      <c r="BL494" s="185"/>
      <c r="BM494" s="185"/>
      <c r="BN494" s="185"/>
      <c r="BO494" s="185"/>
      <c r="BP494" s="185"/>
      <c r="BQ494" s="185"/>
      <c r="BR494" s="185"/>
      <c r="BS494" s="185"/>
      <c r="BT494" s="185"/>
      <c r="BU494" s="185"/>
      <c r="BV494" s="185"/>
      <c r="BW494" s="184"/>
      <c r="BX494" s="184"/>
      <c r="BY494" s="184"/>
      <c r="BZ494" s="186"/>
      <c r="CA494" s="186"/>
      <c r="CB494" s="186"/>
      <c r="CC494" s="186"/>
      <c r="CD494" s="186"/>
      <c r="CE494" s="186"/>
      <c r="CF494" s="186"/>
      <c r="CG494" s="186"/>
      <c r="CH494" s="186"/>
      <c r="CI494" s="186"/>
      <c r="CJ494" s="186"/>
      <c r="CK494" s="186"/>
      <c r="CL494" s="186"/>
      <c r="CM494" s="186"/>
      <c r="CN494" s="186"/>
      <c r="CO494" s="186"/>
      <c r="CP494" s="186"/>
      <c r="CQ494" s="186"/>
      <c r="CR494" s="186"/>
      <c r="CS494" s="178" t="s">
        <v>4787</v>
      </c>
      <c r="CT494" s="186"/>
      <c r="CU494" s="186"/>
      <c r="CV494" s="186"/>
      <c r="CW494" s="186"/>
      <c r="CX494" s="186"/>
      <c r="CY494" s="186"/>
      <c r="CZ494" s="186"/>
      <c r="DA494" s="186"/>
      <c r="DB494" s="186"/>
      <c r="DC494" s="186"/>
      <c r="DD494" s="186"/>
      <c r="DE494" s="186"/>
    </row>
    <row r="495" spans="34:109" ht="15" hidden="1" customHeight="1">
      <c r="AH495" s="184"/>
      <c r="AI495" s="184"/>
      <c r="AJ495" s="184"/>
      <c r="AK495" s="184"/>
      <c r="AL495" s="172" t="str">
        <f t="shared" si="21"/>
        <v/>
      </c>
      <c r="AM495" s="172" t="str">
        <f t="shared" si="22"/>
        <v/>
      </c>
      <c r="AN495" s="173" t="str">
        <f t="shared" si="23"/>
        <v/>
      </c>
      <c r="AO495" s="184"/>
      <c r="AP495" s="170">
        <v>493</v>
      </c>
      <c r="AQ495" s="185"/>
      <c r="AR495" s="185"/>
      <c r="AS495" s="185"/>
      <c r="AT495" s="185"/>
      <c r="AU495" s="185"/>
      <c r="AV495" s="185"/>
      <c r="AW495" s="185"/>
      <c r="AX495" s="185"/>
      <c r="AY495" s="185"/>
      <c r="AZ495" s="185"/>
      <c r="BA495" s="185"/>
      <c r="BB495" s="185"/>
      <c r="BC495" s="185"/>
      <c r="BD495" s="185"/>
      <c r="BE495" s="185"/>
      <c r="BF495" s="185"/>
      <c r="BG495" s="185"/>
      <c r="BH495" s="185"/>
      <c r="BI495" s="185"/>
      <c r="BJ495" s="176" t="s">
        <v>4788</v>
      </c>
      <c r="BK495" s="185"/>
      <c r="BL495" s="185"/>
      <c r="BM495" s="185"/>
      <c r="BN495" s="185"/>
      <c r="BO495" s="185"/>
      <c r="BP495" s="185"/>
      <c r="BQ495" s="185"/>
      <c r="BR495" s="185"/>
      <c r="BS495" s="185"/>
      <c r="BT495" s="185"/>
      <c r="BU495" s="185"/>
      <c r="BV495" s="185"/>
      <c r="BW495" s="184"/>
      <c r="BX495" s="184"/>
      <c r="BY495" s="184"/>
      <c r="BZ495" s="186"/>
      <c r="CA495" s="186"/>
      <c r="CB495" s="186"/>
      <c r="CC495" s="186"/>
      <c r="CD495" s="186"/>
      <c r="CE495" s="186"/>
      <c r="CF495" s="186"/>
      <c r="CG495" s="186"/>
      <c r="CH495" s="186"/>
      <c r="CI495" s="186"/>
      <c r="CJ495" s="186"/>
      <c r="CK495" s="186"/>
      <c r="CL495" s="186"/>
      <c r="CM495" s="186"/>
      <c r="CN495" s="186"/>
      <c r="CO495" s="186"/>
      <c r="CP495" s="186"/>
      <c r="CQ495" s="186"/>
      <c r="CR495" s="186"/>
      <c r="CS495" s="178" t="s">
        <v>4789</v>
      </c>
      <c r="CT495" s="186"/>
      <c r="CU495" s="186"/>
      <c r="CV495" s="186"/>
      <c r="CW495" s="186"/>
      <c r="CX495" s="186"/>
      <c r="CY495" s="186"/>
      <c r="CZ495" s="186"/>
      <c r="DA495" s="186"/>
      <c r="DB495" s="186"/>
      <c r="DC495" s="186"/>
      <c r="DD495" s="186"/>
      <c r="DE495" s="186"/>
    </row>
    <row r="496" spans="34:109" ht="15" hidden="1" customHeight="1">
      <c r="AH496" s="184"/>
      <c r="AI496" s="184"/>
      <c r="AJ496" s="184"/>
      <c r="AK496" s="184"/>
      <c r="AL496" s="172" t="str">
        <f t="shared" si="21"/>
        <v/>
      </c>
      <c r="AM496" s="172" t="str">
        <f t="shared" si="22"/>
        <v/>
      </c>
      <c r="AN496" s="173" t="str">
        <f t="shared" si="23"/>
        <v/>
      </c>
      <c r="AO496" s="184"/>
      <c r="AP496" s="170">
        <v>494</v>
      </c>
      <c r="AQ496" s="185"/>
      <c r="AR496" s="185"/>
      <c r="AS496" s="185"/>
      <c r="AT496" s="185"/>
      <c r="AU496" s="185"/>
      <c r="AV496" s="185"/>
      <c r="AW496" s="185"/>
      <c r="AX496" s="185"/>
      <c r="AY496" s="185"/>
      <c r="AZ496" s="185"/>
      <c r="BA496" s="185"/>
      <c r="BB496" s="185"/>
      <c r="BC496" s="185"/>
      <c r="BD496" s="185"/>
      <c r="BE496" s="185"/>
      <c r="BF496" s="185"/>
      <c r="BG496" s="185"/>
      <c r="BH496" s="185"/>
      <c r="BI496" s="185"/>
      <c r="BJ496" s="176" t="s">
        <v>4790</v>
      </c>
      <c r="BK496" s="185"/>
      <c r="BL496" s="185"/>
      <c r="BM496" s="185"/>
      <c r="BN496" s="185"/>
      <c r="BO496" s="185"/>
      <c r="BP496" s="185"/>
      <c r="BQ496" s="185"/>
      <c r="BR496" s="185"/>
      <c r="BS496" s="185"/>
      <c r="BT496" s="185"/>
      <c r="BU496" s="185"/>
      <c r="BV496" s="185"/>
      <c r="BW496" s="184"/>
      <c r="BX496" s="184"/>
      <c r="BY496" s="184"/>
      <c r="BZ496" s="186"/>
      <c r="CA496" s="186"/>
      <c r="CB496" s="186"/>
      <c r="CC496" s="186"/>
      <c r="CD496" s="186"/>
      <c r="CE496" s="186"/>
      <c r="CF496" s="186"/>
      <c r="CG496" s="186"/>
      <c r="CH496" s="186"/>
      <c r="CI496" s="186"/>
      <c r="CJ496" s="186"/>
      <c r="CK496" s="186"/>
      <c r="CL496" s="186"/>
      <c r="CM496" s="186"/>
      <c r="CN496" s="186"/>
      <c r="CO496" s="186"/>
      <c r="CP496" s="186"/>
      <c r="CQ496" s="186"/>
      <c r="CR496" s="186"/>
      <c r="CS496" s="178" t="s">
        <v>4791</v>
      </c>
      <c r="CT496" s="186"/>
      <c r="CU496" s="186"/>
      <c r="CV496" s="186"/>
      <c r="CW496" s="186"/>
      <c r="CX496" s="186"/>
      <c r="CY496" s="186"/>
      <c r="CZ496" s="186"/>
      <c r="DA496" s="186"/>
      <c r="DB496" s="186"/>
      <c r="DC496" s="186"/>
      <c r="DD496" s="186"/>
      <c r="DE496" s="186"/>
    </row>
    <row r="497" spans="34:109" ht="15" hidden="1" customHeight="1">
      <c r="AH497" s="184"/>
      <c r="AI497" s="184"/>
      <c r="AJ497" s="184"/>
      <c r="AK497" s="184"/>
      <c r="AL497" s="172" t="str">
        <f t="shared" si="21"/>
        <v/>
      </c>
      <c r="AM497" s="172" t="str">
        <f t="shared" si="22"/>
        <v/>
      </c>
      <c r="AN497" s="173" t="str">
        <f t="shared" si="23"/>
        <v/>
      </c>
      <c r="AO497" s="184"/>
      <c r="AP497" s="170">
        <v>495</v>
      </c>
      <c r="AQ497" s="185"/>
      <c r="AR497" s="185"/>
      <c r="AS497" s="185"/>
      <c r="AT497" s="185"/>
      <c r="AU497" s="185"/>
      <c r="AV497" s="185"/>
      <c r="AW497" s="185"/>
      <c r="AX497" s="185"/>
      <c r="AY497" s="185"/>
      <c r="AZ497" s="185"/>
      <c r="BA497" s="185"/>
      <c r="BB497" s="185"/>
      <c r="BC497" s="185"/>
      <c r="BD497" s="185"/>
      <c r="BE497" s="185"/>
      <c r="BF497" s="185"/>
      <c r="BG497" s="185"/>
      <c r="BH497" s="185"/>
      <c r="BI497" s="185"/>
      <c r="BJ497" s="176" t="s">
        <v>4792</v>
      </c>
      <c r="BK497" s="185"/>
      <c r="BL497" s="185"/>
      <c r="BM497" s="185"/>
      <c r="BN497" s="185"/>
      <c r="BO497" s="185"/>
      <c r="BP497" s="185"/>
      <c r="BQ497" s="185"/>
      <c r="BR497" s="185"/>
      <c r="BS497" s="185"/>
      <c r="BT497" s="185"/>
      <c r="BU497" s="185"/>
      <c r="BV497" s="185"/>
      <c r="BW497" s="184"/>
      <c r="BX497" s="184"/>
      <c r="BY497" s="184"/>
      <c r="BZ497" s="186"/>
      <c r="CA497" s="186"/>
      <c r="CB497" s="186"/>
      <c r="CC497" s="186"/>
      <c r="CD497" s="186"/>
      <c r="CE497" s="186"/>
      <c r="CF497" s="186"/>
      <c r="CG497" s="186"/>
      <c r="CH497" s="186"/>
      <c r="CI497" s="186"/>
      <c r="CJ497" s="186"/>
      <c r="CK497" s="186"/>
      <c r="CL497" s="186"/>
      <c r="CM497" s="186"/>
      <c r="CN497" s="186"/>
      <c r="CO497" s="186"/>
      <c r="CP497" s="186"/>
      <c r="CQ497" s="186"/>
      <c r="CR497" s="186"/>
      <c r="CS497" s="178" t="s">
        <v>4793</v>
      </c>
      <c r="CT497" s="186"/>
      <c r="CU497" s="186"/>
      <c r="CV497" s="186"/>
      <c r="CW497" s="186"/>
      <c r="CX497" s="186"/>
      <c r="CY497" s="186"/>
      <c r="CZ497" s="186"/>
      <c r="DA497" s="186"/>
      <c r="DB497" s="186"/>
      <c r="DC497" s="186"/>
      <c r="DD497" s="186"/>
      <c r="DE497" s="186"/>
    </row>
    <row r="498" spans="34:109" ht="15" hidden="1" customHeight="1">
      <c r="AH498" s="184"/>
      <c r="AI498" s="184"/>
      <c r="AJ498" s="184"/>
      <c r="AK498" s="184"/>
      <c r="AL498" s="172" t="str">
        <f t="shared" si="21"/>
        <v/>
      </c>
      <c r="AM498" s="172" t="str">
        <f t="shared" si="22"/>
        <v/>
      </c>
      <c r="AN498" s="173" t="str">
        <f t="shared" si="23"/>
        <v/>
      </c>
      <c r="AO498" s="184"/>
      <c r="AP498" s="170">
        <v>496</v>
      </c>
      <c r="AQ498" s="185"/>
      <c r="AR498" s="185"/>
      <c r="AS498" s="185"/>
      <c r="AT498" s="185"/>
      <c r="AU498" s="185"/>
      <c r="AV498" s="185"/>
      <c r="AW498" s="185"/>
      <c r="AX498" s="185"/>
      <c r="AY498" s="185"/>
      <c r="AZ498" s="185"/>
      <c r="BA498" s="185"/>
      <c r="BB498" s="185"/>
      <c r="BC498" s="185"/>
      <c r="BD498" s="185"/>
      <c r="BE498" s="185"/>
      <c r="BF498" s="185"/>
      <c r="BG498" s="185"/>
      <c r="BH498" s="185"/>
      <c r="BI498" s="185"/>
      <c r="BJ498" s="176" t="s">
        <v>4794</v>
      </c>
      <c r="BK498" s="185"/>
      <c r="BL498" s="185"/>
      <c r="BM498" s="185"/>
      <c r="BN498" s="185"/>
      <c r="BO498" s="185"/>
      <c r="BP498" s="185"/>
      <c r="BQ498" s="185"/>
      <c r="BR498" s="185"/>
      <c r="BS498" s="185"/>
      <c r="BT498" s="185"/>
      <c r="BU498" s="185"/>
      <c r="BV498" s="185"/>
      <c r="BW498" s="184"/>
      <c r="BX498" s="184"/>
      <c r="BY498" s="184"/>
      <c r="BZ498" s="186"/>
      <c r="CA498" s="186"/>
      <c r="CB498" s="186"/>
      <c r="CC498" s="186"/>
      <c r="CD498" s="186"/>
      <c r="CE498" s="186"/>
      <c r="CF498" s="186"/>
      <c r="CG498" s="186"/>
      <c r="CH498" s="186"/>
      <c r="CI498" s="186"/>
      <c r="CJ498" s="186"/>
      <c r="CK498" s="186"/>
      <c r="CL498" s="186"/>
      <c r="CM498" s="186"/>
      <c r="CN498" s="186"/>
      <c r="CO498" s="186"/>
      <c r="CP498" s="186"/>
      <c r="CQ498" s="186"/>
      <c r="CR498" s="186"/>
      <c r="CS498" s="178" t="s">
        <v>4795</v>
      </c>
      <c r="CT498" s="186"/>
      <c r="CU498" s="186"/>
      <c r="CV498" s="186"/>
      <c r="CW498" s="186"/>
      <c r="CX498" s="186"/>
      <c r="CY498" s="186"/>
      <c r="CZ498" s="186"/>
      <c r="DA498" s="186"/>
      <c r="DB498" s="186"/>
      <c r="DC498" s="186"/>
      <c r="DD498" s="186"/>
      <c r="DE498" s="186"/>
    </row>
    <row r="499" spans="34:109" ht="15" hidden="1" customHeight="1">
      <c r="AH499" s="184"/>
      <c r="AI499" s="184"/>
      <c r="AJ499" s="184"/>
      <c r="AK499" s="184"/>
      <c r="AL499" s="172" t="str">
        <f t="shared" si="21"/>
        <v/>
      </c>
      <c r="AM499" s="172" t="str">
        <f t="shared" si="22"/>
        <v/>
      </c>
      <c r="AN499" s="173" t="str">
        <f t="shared" si="23"/>
        <v/>
      </c>
      <c r="AO499" s="184"/>
      <c r="AP499" s="170">
        <v>497</v>
      </c>
      <c r="AQ499" s="185"/>
      <c r="AR499" s="185"/>
      <c r="AS499" s="185"/>
      <c r="AT499" s="185"/>
      <c r="AU499" s="185"/>
      <c r="AV499" s="185"/>
      <c r="AW499" s="185"/>
      <c r="AX499" s="185"/>
      <c r="AY499" s="185"/>
      <c r="AZ499" s="185"/>
      <c r="BA499" s="185"/>
      <c r="BB499" s="185"/>
      <c r="BC499" s="185"/>
      <c r="BD499" s="185"/>
      <c r="BE499" s="185"/>
      <c r="BF499" s="185"/>
      <c r="BG499" s="185"/>
      <c r="BH499" s="185"/>
      <c r="BI499" s="185"/>
      <c r="BJ499" s="176" t="s">
        <v>4796</v>
      </c>
      <c r="BK499" s="185"/>
      <c r="BL499" s="185"/>
      <c r="BM499" s="185"/>
      <c r="BN499" s="185"/>
      <c r="BO499" s="185"/>
      <c r="BP499" s="185"/>
      <c r="BQ499" s="185"/>
      <c r="BR499" s="185"/>
      <c r="BS499" s="185"/>
      <c r="BT499" s="185"/>
      <c r="BU499" s="185"/>
      <c r="BV499" s="185"/>
      <c r="BW499" s="184"/>
      <c r="BX499" s="184"/>
      <c r="BY499" s="184"/>
      <c r="BZ499" s="186"/>
      <c r="CA499" s="186"/>
      <c r="CB499" s="186"/>
      <c r="CC499" s="186"/>
      <c r="CD499" s="186"/>
      <c r="CE499" s="186"/>
      <c r="CF499" s="186"/>
      <c r="CG499" s="186"/>
      <c r="CH499" s="186"/>
      <c r="CI499" s="186"/>
      <c r="CJ499" s="186"/>
      <c r="CK499" s="186"/>
      <c r="CL499" s="186"/>
      <c r="CM499" s="186"/>
      <c r="CN499" s="186"/>
      <c r="CO499" s="186"/>
      <c r="CP499" s="186"/>
      <c r="CQ499" s="186"/>
      <c r="CR499" s="186"/>
      <c r="CS499" s="178" t="s">
        <v>4797</v>
      </c>
      <c r="CT499" s="186"/>
      <c r="CU499" s="186"/>
      <c r="CV499" s="186"/>
      <c r="CW499" s="186"/>
      <c r="CX499" s="186"/>
      <c r="CY499" s="186"/>
      <c r="CZ499" s="186"/>
      <c r="DA499" s="186"/>
      <c r="DB499" s="186"/>
      <c r="DC499" s="186"/>
      <c r="DD499" s="186"/>
      <c r="DE499" s="186"/>
    </row>
    <row r="500" spans="34:109" ht="15" hidden="1" customHeight="1">
      <c r="AH500" s="184"/>
      <c r="AI500" s="184"/>
      <c r="AJ500" s="184"/>
      <c r="AK500" s="184"/>
      <c r="AL500" s="172" t="str">
        <f t="shared" si="21"/>
        <v/>
      </c>
      <c r="AM500" s="172" t="str">
        <f t="shared" si="22"/>
        <v/>
      </c>
      <c r="AN500" s="173" t="str">
        <f t="shared" si="23"/>
        <v/>
      </c>
      <c r="AO500" s="184"/>
      <c r="AP500" s="170">
        <v>498</v>
      </c>
      <c r="AQ500" s="185"/>
      <c r="AR500" s="185"/>
      <c r="AS500" s="185"/>
      <c r="AT500" s="185"/>
      <c r="AU500" s="185"/>
      <c r="AV500" s="185"/>
      <c r="AW500" s="185"/>
      <c r="AX500" s="185"/>
      <c r="AY500" s="185"/>
      <c r="AZ500" s="185"/>
      <c r="BA500" s="185"/>
      <c r="BB500" s="185"/>
      <c r="BC500" s="185"/>
      <c r="BD500" s="185"/>
      <c r="BE500" s="185"/>
      <c r="BF500" s="185"/>
      <c r="BG500" s="185"/>
      <c r="BH500" s="185"/>
      <c r="BI500" s="185"/>
      <c r="BJ500" s="176" t="s">
        <v>4798</v>
      </c>
      <c r="BK500" s="185"/>
      <c r="BL500" s="185"/>
      <c r="BM500" s="185"/>
      <c r="BN500" s="185"/>
      <c r="BO500" s="185"/>
      <c r="BP500" s="185"/>
      <c r="BQ500" s="185"/>
      <c r="BR500" s="185"/>
      <c r="BS500" s="185"/>
      <c r="BT500" s="185"/>
      <c r="BU500" s="185"/>
      <c r="BV500" s="185"/>
      <c r="BW500" s="184"/>
      <c r="BX500" s="184"/>
      <c r="BY500" s="184"/>
      <c r="BZ500" s="186"/>
      <c r="CA500" s="186"/>
      <c r="CB500" s="186"/>
      <c r="CC500" s="186"/>
      <c r="CD500" s="186"/>
      <c r="CE500" s="186"/>
      <c r="CF500" s="186"/>
      <c r="CG500" s="186"/>
      <c r="CH500" s="186"/>
      <c r="CI500" s="186"/>
      <c r="CJ500" s="186"/>
      <c r="CK500" s="186"/>
      <c r="CL500" s="186"/>
      <c r="CM500" s="186"/>
      <c r="CN500" s="186"/>
      <c r="CO500" s="186"/>
      <c r="CP500" s="186"/>
      <c r="CQ500" s="186"/>
      <c r="CR500" s="186"/>
      <c r="CS500" s="178" t="s">
        <v>4799</v>
      </c>
      <c r="CT500" s="186"/>
      <c r="CU500" s="186"/>
      <c r="CV500" s="186"/>
      <c r="CW500" s="186"/>
      <c r="CX500" s="186"/>
      <c r="CY500" s="186"/>
      <c r="CZ500" s="186"/>
      <c r="DA500" s="186"/>
      <c r="DB500" s="186"/>
      <c r="DC500" s="186"/>
      <c r="DD500" s="186"/>
      <c r="DE500" s="186"/>
    </row>
    <row r="501" spans="34:109" ht="15" hidden="1" customHeight="1">
      <c r="AH501" s="184"/>
      <c r="AI501" s="184"/>
      <c r="AJ501" s="184"/>
      <c r="AK501" s="184"/>
      <c r="AL501" s="172" t="str">
        <f t="shared" si="21"/>
        <v/>
      </c>
      <c r="AM501" s="172" t="str">
        <f t="shared" si="22"/>
        <v/>
      </c>
      <c r="AN501" s="173" t="str">
        <f t="shared" si="23"/>
        <v/>
      </c>
      <c r="AO501" s="184"/>
      <c r="AP501" s="170">
        <v>499</v>
      </c>
      <c r="AQ501" s="185"/>
      <c r="AR501" s="185"/>
      <c r="AS501" s="185"/>
      <c r="AT501" s="185"/>
      <c r="AU501" s="185"/>
      <c r="AV501" s="185"/>
      <c r="AW501" s="185"/>
      <c r="AX501" s="185"/>
      <c r="AY501" s="185"/>
      <c r="AZ501" s="185"/>
      <c r="BA501" s="185"/>
      <c r="BB501" s="185"/>
      <c r="BC501" s="185"/>
      <c r="BD501" s="185"/>
      <c r="BE501" s="185"/>
      <c r="BF501" s="185"/>
      <c r="BG501" s="185"/>
      <c r="BH501" s="185"/>
      <c r="BI501" s="185"/>
      <c r="BJ501" s="176" t="s">
        <v>4800</v>
      </c>
      <c r="BK501" s="185"/>
      <c r="BL501" s="185"/>
      <c r="BM501" s="185"/>
      <c r="BN501" s="185"/>
      <c r="BO501" s="185"/>
      <c r="BP501" s="185"/>
      <c r="BQ501" s="185"/>
      <c r="BR501" s="185"/>
      <c r="BS501" s="185"/>
      <c r="BT501" s="185"/>
      <c r="BU501" s="185"/>
      <c r="BV501" s="185"/>
      <c r="BW501" s="184"/>
      <c r="BX501" s="184"/>
      <c r="BY501" s="184"/>
      <c r="BZ501" s="186"/>
      <c r="CA501" s="186"/>
      <c r="CB501" s="186"/>
      <c r="CC501" s="186"/>
      <c r="CD501" s="186"/>
      <c r="CE501" s="186"/>
      <c r="CF501" s="186"/>
      <c r="CG501" s="186"/>
      <c r="CH501" s="186"/>
      <c r="CI501" s="186"/>
      <c r="CJ501" s="186"/>
      <c r="CK501" s="186"/>
      <c r="CL501" s="186"/>
      <c r="CM501" s="186"/>
      <c r="CN501" s="186"/>
      <c r="CO501" s="186"/>
      <c r="CP501" s="186"/>
      <c r="CQ501" s="186"/>
      <c r="CR501" s="186"/>
      <c r="CS501" s="178" t="s">
        <v>4801</v>
      </c>
      <c r="CT501" s="186"/>
      <c r="CU501" s="186"/>
      <c r="CV501" s="186"/>
      <c r="CW501" s="186"/>
      <c r="CX501" s="186"/>
      <c r="CY501" s="186"/>
      <c r="CZ501" s="186"/>
      <c r="DA501" s="186"/>
      <c r="DB501" s="186"/>
      <c r="DC501" s="186"/>
      <c r="DD501" s="186"/>
      <c r="DE501" s="186"/>
    </row>
    <row r="502" spans="34:109" ht="15" hidden="1" customHeight="1">
      <c r="AH502" s="184"/>
      <c r="AI502" s="184"/>
      <c r="AJ502" s="184"/>
      <c r="AK502" s="184"/>
      <c r="AL502" s="172" t="str">
        <f t="shared" si="21"/>
        <v/>
      </c>
      <c r="AM502" s="172" t="str">
        <f t="shared" si="22"/>
        <v/>
      </c>
      <c r="AN502" s="173" t="str">
        <f t="shared" si="23"/>
        <v/>
      </c>
      <c r="AO502" s="184"/>
      <c r="AP502" s="170">
        <v>500</v>
      </c>
      <c r="AQ502" s="185"/>
      <c r="AR502" s="185"/>
      <c r="AS502" s="185"/>
      <c r="AT502" s="185"/>
      <c r="AU502" s="185"/>
      <c r="AV502" s="185"/>
      <c r="AW502" s="185"/>
      <c r="AX502" s="185"/>
      <c r="AY502" s="185"/>
      <c r="AZ502" s="185"/>
      <c r="BA502" s="185"/>
      <c r="BB502" s="185"/>
      <c r="BC502" s="185"/>
      <c r="BD502" s="185"/>
      <c r="BE502" s="185"/>
      <c r="BF502" s="185"/>
      <c r="BG502" s="185"/>
      <c r="BH502" s="185"/>
      <c r="BI502" s="185"/>
      <c r="BJ502" s="176" t="s">
        <v>4802</v>
      </c>
      <c r="BK502" s="185"/>
      <c r="BL502" s="185"/>
      <c r="BM502" s="185"/>
      <c r="BN502" s="185"/>
      <c r="BO502" s="185"/>
      <c r="BP502" s="185"/>
      <c r="BQ502" s="185"/>
      <c r="BR502" s="185"/>
      <c r="BS502" s="185"/>
      <c r="BT502" s="185"/>
      <c r="BU502" s="185"/>
      <c r="BV502" s="185"/>
      <c r="BW502" s="184"/>
      <c r="BX502" s="184"/>
      <c r="BY502" s="184"/>
      <c r="BZ502" s="186"/>
      <c r="CA502" s="186"/>
      <c r="CB502" s="186"/>
      <c r="CC502" s="186"/>
      <c r="CD502" s="186"/>
      <c r="CE502" s="186"/>
      <c r="CF502" s="186"/>
      <c r="CG502" s="186"/>
      <c r="CH502" s="186"/>
      <c r="CI502" s="186"/>
      <c r="CJ502" s="186"/>
      <c r="CK502" s="186"/>
      <c r="CL502" s="186"/>
      <c r="CM502" s="186"/>
      <c r="CN502" s="186"/>
      <c r="CO502" s="186"/>
      <c r="CP502" s="186"/>
      <c r="CQ502" s="186"/>
      <c r="CR502" s="186"/>
      <c r="CS502" s="178" t="s">
        <v>4803</v>
      </c>
      <c r="CT502" s="186"/>
      <c r="CU502" s="186"/>
      <c r="CV502" s="186"/>
      <c r="CW502" s="186"/>
      <c r="CX502" s="186"/>
      <c r="CY502" s="186"/>
      <c r="CZ502" s="186"/>
      <c r="DA502" s="186"/>
      <c r="DB502" s="186"/>
      <c r="DC502" s="186"/>
      <c r="DD502" s="186"/>
      <c r="DE502" s="186"/>
    </row>
    <row r="503" spans="34:109" ht="15" hidden="1" customHeight="1">
      <c r="AH503" s="184"/>
      <c r="AI503" s="184"/>
      <c r="AJ503" s="184"/>
      <c r="AK503" s="184"/>
      <c r="AL503" s="172" t="str">
        <f t="shared" si="21"/>
        <v/>
      </c>
      <c r="AM503" s="172" t="str">
        <f t="shared" si="22"/>
        <v/>
      </c>
      <c r="AN503" s="173" t="str">
        <f t="shared" si="23"/>
        <v/>
      </c>
      <c r="AO503" s="184"/>
      <c r="AP503" s="170">
        <v>501</v>
      </c>
      <c r="AQ503" s="185"/>
      <c r="AR503" s="185"/>
      <c r="AS503" s="185"/>
      <c r="AT503" s="185"/>
      <c r="AU503" s="185"/>
      <c r="AV503" s="185"/>
      <c r="AW503" s="185"/>
      <c r="AX503" s="185"/>
      <c r="AY503" s="185"/>
      <c r="AZ503" s="185"/>
      <c r="BA503" s="185"/>
      <c r="BB503" s="185"/>
      <c r="BC503" s="185"/>
      <c r="BD503" s="185"/>
      <c r="BE503" s="185"/>
      <c r="BF503" s="185"/>
      <c r="BG503" s="185"/>
      <c r="BH503" s="185"/>
      <c r="BI503" s="185"/>
      <c r="BJ503" s="176" t="s">
        <v>4804</v>
      </c>
      <c r="BK503" s="185"/>
      <c r="BL503" s="185"/>
      <c r="BM503" s="185"/>
      <c r="BN503" s="185"/>
      <c r="BO503" s="185"/>
      <c r="BP503" s="185"/>
      <c r="BQ503" s="185"/>
      <c r="BR503" s="185"/>
      <c r="BS503" s="185"/>
      <c r="BT503" s="185"/>
      <c r="BU503" s="185"/>
      <c r="BV503" s="185"/>
      <c r="BW503" s="184"/>
      <c r="BX503" s="184"/>
      <c r="BY503" s="184"/>
      <c r="BZ503" s="186"/>
      <c r="CA503" s="186"/>
      <c r="CB503" s="186"/>
      <c r="CC503" s="186"/>
      <c r="CD503" s="186"/>
      <c r="CE503" s="186"/>
      <c r="CF503" s="186"/>
      <c r="CG503" s="186"/>
      <c r="CH503" s="186"/>
      <c r="CI503" s="186"/>
      <c r="CJ503" s="186"/>
      <c r="CK503" s="186"/>
      <c r="CL503" s="186"/>
      <c r="CM503" s="186"/>
      <c r="CN503" s="186"/>
      <c r="CO503" s="186"/>
      <c r="CP503" s="186"/>
      <c r="CQ503" s="186"/>
      <c r="CR503" s="186"/>
      <c r="CS503" s="178" t="s">
        <v>4805</v>
      </c>
      <c r="CT503" s="186"/>
      <c r="CU503" s="186"/>
      <c r="CV503" s="186"/>
      <c r="CW503" s="186"/>
      <c r="CX503" s="186"/>
      <c r="CY503" s="186"/>
      <c r="CZ503" s="186"/>
      <c r="DA503" s="186"/>
      <c r="DB503" s="186"/>
      <c r="DC503" s="186"/>
      <c r="DD503" s="186"/>
      <c r="DE503" s="186"/>
    </row>
    <row r="504" spans="34:109" ht="15" hidden="1" customHeight="1">
      <c r="AH504" s="184"/>
      <c r="AI504" s="184"/>
      <c r="AJ504" s="184"/>
      <c r="AK504" s="184"/>
      <c r="AL504" s="172" t="str">
        <f t="shared" si="21"/>
        <v/>
      </c>
      <c r="AM504" s="172" t="str">
        <f t="shared" si="22"/>
        <v/>
      </c>
      <c r="AN504" s="173" t="str">
        <f t="shared" si="23"/>
        <v/>
      </c>
      <c r="AO504" s="184"/>
      <c r="AP504" s="170">
        <v>502</v>
      </c>
      <c r="AQ504" s="185"/>
      <c r="AR504" s="185"/>
      <c r="AS504" s="185"/>
      <c r="AT504" s="185"/>
      <c r="AU504" s="185"/>
      <c r="AV504" s="185"/>
      <c r="AW504" s="185"/>
      <c r="AX504" s="185"/>
      <c r="AY504" s="185"/>
      <c r="AZ504" s="185"/>
      <c r="BA504" s="185"/>
      <c r="BB504" s="185"/>
      <c r="BC504" s="185"/>
      <c r="BD504" s="185"/>
      <c r="BE504" s="185"/>
      <c r="BF504" s="185"/>
      <c r="BG504" s="185"/>
      <c r="BH504" s="185"/>
      <c r="BI504" s="185"/>
      <c r="BJ504" s="176" t="s">
        <v>4806</v>
      </c>
      <c r="BK504" s="185"/>
      <c r="BL504" s="185"/>
      <c r="BM504" s="185"/>
      <c r="BN504" s="185"/>
      <c r="BO504" s="185"/>
      <c r="BP504" s="185"/>
      <c r="BQ504" s="185"/>
      <c r="BR504" s="185"/>
      <c r="BS504" s="185"/>
      <c r="BT504" s="185"/>
      <c r="BU504" s="185"/>
      <c r="BV504" s="185"/>
      <c r="BW504" s="184"/>
      <c r="BX504" s="184"/>
      <c r="BY504" s="184"/>
      <c r="BZ504" s="186"/>
      <c r="CA504" s="186"/>
      <c r="CB504" s="186"/>
      <c r="CC504" s="186"/>
      <c r="CD504" s="186"/>
      <c r="CE504" s="186"/>
      <c r="CF504" s="186"/>
      <c r="CG504" s="186"/>
      <c r="CH504" s="186"/>
      <c r="CI504" s="186"/>
      <c r="CJ504" s="186"/>
      <c r="CK504" s="186"/>
      <c r="CL504" s="186"/>
      <c r="CM504" s="186"/>
      <c r="CN504" s="186"/>
      <c r="CO504" s="186"/>
      <c r="CP504" s="186"/>
      <c r="CQ504" s="186"/>
      <c r="CR504" s="186"/>
      <c r="CS504" s="178" t="s">
        <v>4807</v>
      </c>
      <c r="CT504" s="186"/>
      <c r="CU504" s="186"/>
      <c r="CV504" s="186"/>
      <c r="CW504" s="186"/>
      <c r="CX504" s="186"/>
      <c r="CY504" s="186"/>
      <c r="CZ504" s="186"/>
      <c r="DA504" s="186"/>
      <c r="DB504" s="186"/>
      <c r="DC504" s="186"/>
      <c r="DD504" s="186"/>
      <c r="DE504" s="186"/>
    </row>
    <row r="505" spans="34:109" ht="15" hidden="1" customHeight="1">
      <c r="AH505" s="184"/>
      <c r="AI505" s="184"/>
      <c r="AJ505" s="184"/>
      <c r="AK505" s="184"/>
      <c r="AL505" s="172" t="str">
        <f t="shared" si="21"/>
        <v/>
      </c>
      <c r="AM505" s="172" t="str">
        <f t="shared" si="22"/>
        <v/>
      </c>
      <c r="AN505" s="173" t="str">
        <f t="shared" si="23"/>
        <v/>
      </c>
      <c r="AO505" s="184"/>
      <c r="AP505" s="170">
        <v>503</v>
      </c>
      <c r="AQ505" s="185"/>
      <c r="AR505" s="185"/>
      <c r="AS505" s="185"/>
      <c r="AT505" s="185"/>
      <c r="AU505" s="185"/>
      <c r="AV505" s="185"/>
      <c r="AW505" s="185"/>
      <c r="AX505" s="185"/>
      <c r="AY505" s="185"/>
      <c r="AZ505" s="185"/>
      <c r="BA505" s="185"/>
      <c r="BB505" s="185"/>
      <c r="BC505" s="185"/>
      <c r="BD505" s="185"/>
      <c r="BE505" s="185"/>
      <c r="BF505" s="185"/>
      <c r="BG505" s="185"/>
      <c r="BH505" s="185"/>
      <c r="BI505" s="185"/>
      <c r="BJ505" s="176" t="s">
        <v>4808</v>
      </c>
      <c r="BK505" s="185"/>
      <c r="BL505" s="185"/>
      <c r="BM505" s="185"/>
      <c r="BN505" s="185"/>
      <c r="BO505" s="185"/>
      <c r="BP505" s="185"/>
      <c r="BQ505" s="185"/>
      <c r="BR505" s="185"/>
      <c r="BS505" s="185"/>
      <c r="BT505" s="185"/>
      <c r="BU505" s="185"/>
      <c r="BV505" s="185"/>
      <c r="BW505" s="184"/>
      <c r="BX505" s="184"/>
      <c r="BY505" s="184"/>
      <c r="BZ505" s="186"/>
      <c r="CA505" s="186"/>
      <c r="CB505" s="186"/>
      <c r="CC505" s="186"/>
      <c r="CD505" s="186"/>
      <c r="CE505" s="186"/>
      <c r="CF505" s="186"/>
      <c r="CG505" s="186"/>
      <c r="CH505" s="186"/>
      <c r="CI505" s="186"/>
      <c r="CJ505" s="186"/>
      <c r="CK505" s="186"/>
      <c r="CL505" s="186"/>
      <c r="CM505" s="186"/>
      <c r="CN505" s="186"/>
      <c r="CO505" s="186"/>
      <c r="CP505" s="186"/>
      <c r="CQ505" s="186"/>
      <c r="CR505" s="186"/>
      <c r="CS505" s="178" t="s">
        <v>4809</v>
      </c>
      <c r="CT505" s="186"/>
      <c r="CU505" s="186"/>
      <c r="CV505" s="186"/>
      <c r="CW505" s="186"/>
      <c r="CX505" s="186"/>
      <c r="CY505" s="186"/>
      <c r="CZ505" s="186"/>
      <c r="DA505" s="186"/>
      <c r="DB505" s="186"/>
      <c r="DC505" s="186"/>
      <c r="DD505" s="186"/>
      <c r="DE505" s="186"/>
    </row>
    <row r="506" spans="34:109" ht="15" hidden="1" customHeight="1">
      <c r="AH506" s="184"/>
      <c r="AI506" s="184"/>
      <c r="AJ506" s="184"/>
      <c r="AK506" s="184"/>
      <c r="AL506" s="172" t="str">
        <f t="shared" si="21"/>
        <v/>
      </c>
      <c r="AM506" s="172" t="str">
        <f t="shared" si="22"/>
        <v/>
      </c>
      <c r="AN506" s="173" t="str">
        <f t="shared" si="23"/>
        <v/>
      </c>
      <c r="AO506" s="184"/>
      <c r="AP506" s="170">
        <v>504</v>
      </c>
      <c r="AQ506" s="185"/>
      <c r="AR506" s="185"/>
      <c r="AS506" s="185"/>
      <c r="AT506" s="185"/>
      <c r="AU506" s="185"/>
      <c r="AV506" s="185"/>
      <c r="AW506" s="185"/>
      <c r="AX506" s="185"/>
      <c r="AY506" s="185"/>
      <c r="AZ506" s="185"/>
      <c r="BA506" s="185"/>
      <c r="BB506" s="185"/>
      <c r="BC506" s="185"/>
      <c r="BD506" s="185"/>
      <c r="BE506" s="185"/>
      <c r="BF506" s="185"/>
      <c r="BG506" s="185"/>
      <c r="BH506" s="185"/>
      <c r="BI506" s="185"/>
      <c r="BJ506" s="176" t="s">
        <v>4810</v>
      </c>
      <c r="BK506" s="185"/>
      <c r="BL506" s="185"/>
      <c r="BM506" s="185"/>
      <c r="BN506" s="185"/>
      <c r="BO506" s="185"/>
      <c r="BP506" s="185"/>
      <c r="BQ506" s="185"/>
      <c r="BR506" s="185"/>
      <c r="BS506" s="185"/>
      <c r="BT506" s="185"/>
      <c r="BU506" s="185"/>
      <c r="BV506" s="185"/>
      <c r="BW506" s="184"/>
      <c r="BX506" s="184"/>
      <c r="BY506" s="184"/>
      <c r="BZ506" s="186"/>
      <c r="CA506" s="186"/>
      <c r="CB506" s="186"/>
      <c r="CC506" s="186"/>
      <c r="CD506" s="186"/>
      <c r="CE506" s="186"/>
      <c r="CF506" s="186"/>
      <c r="CG506" s="186"/>
      <c r="CH506" s="186"/>
      <c r="CI506" s="186"/>
      <c r="CJ506" s="186"/>
      <c r="CK506" s="186"/>
      <c r="CL506" s="186"/>
      <c r="CM506" s="186"/>
      <c r="CN506" s="186"/>
      <c r="CO506" s="186"/>
      <c r="CP506" s="186"/>
      <c r="CQ506" s="186"/>
      <c r="CR506" s="186"/>
      <c r="CS506" s="178" t="s">
        <v>4811</v>
      </c>
      <c r="CT506" s="186"/>
      <c r="CU506" s="186"/>
      <c r="CV506" s="186"/>
      <c r="CW506" s="186"/>
      <c r="CX506" s="186"/>
      <c r="CY506" s="186"/>
      <c r="CZ506" s="186"/>
      <c r="DA506" s="186"/>
      <c r="DB506" s="186"/>
      <c r="DC506" s="186"/>
      <c r="DD506" s="186"/>
      <c r="DE506" s="186"/>
    </row>
    <row r="507" spans="34:109" ht="15" hidden="1" customHeight="1">
      <c r="AH507" s="184"/>
      <c r="AI507" s="184"/>
      <c r="AJ507" s="184"/>
      <c r="AK507" s="184"/>
      <c r="AL507" s="172" t="str">
        <f t="shared" si="21"/>
        <v/>
      </c>
      <c r="AM507" s="172" t="str">
        <f t="shared" si="22"/>
        <v/>
      </c>
      <c r="AN507" s="173" t="str">
        <f t="shared" si="23"/>
        <v/>
      </c>
      <c r="AO507" s="184"/>
      <c r="AP507" s="170">
        <v>505</v>
      </c>
      <c r="AQ507" s="185"/>
      <c r="AR507" s="185"/>
      <c r="AS507" s="185"/>
      <c r="AT507" s="185"/>
      <c r="AU507" s="185"/>
      <c r="AV507" s="185"/>
      <c r="AW507" s="185"/>
      <c r="AX507" s="185"/>
      <c r="AY507" s="185"/>
      <c r="AZ507" s="185"/>
      <c r="BA507" s="185"/>
      <c r="BB507" s="185"/>
      <c r="BC507" s="185"/>
      <c r="BD507" s="185"/>
      <c r="BE507" s="185"/>
      <c r="BF507" s="185"/>
      <c r="BG507" s="185"/>
      <c r="BH507" s="185"/>
      <c r="BI507" s="185"/>
      <c r="BJ507" s="176" t="s">
        <v>4812</v>
      </c>
      <c r="BK507" s="185"/>
      <c r="BL507" s="185"/>
      <c r="BM507" s="185"/>
      <c r="BN507" s="185"/>
      <c r="BO507" s="185"/>
      <c r="BP507" s="185"/>
      <c r="BQ507" s="185"/>
      <c r="BR507" s="185"/>
      <c r="BS507" s="185"/>
      <c r="BT507" s="185"/>
      <c r="BU507" s="185"/>
      <c r="BV507" s="185"/>
      <c r="BW507" s="184"/>
      <c r="BX507" s="184"/>
      <c r="BY507" s="184"/>
      <c r="BZ507" s="186"/>
      <c r="CA507" s="186"/>
      <c r="CB507" s="186"/>
      <c r="CC507" s="186"/>
      <c r="CD507" s="186"/>
      <c r="CE507" s="186"/>
      <c r="CF507" s="186"/>
      <c r="CG507" s="186"/>
      <c r="CH507" s="186"/>
      <c r="CI507" s="186"/>
      <c r="CJ507" s="186"/>
      <c r="CK507" s="186"/>
      <c r="CL507" s="186"/>
      <c r="CM507" s="186"/>
      <c r="CN507" s="186"/>
      <c r="CO507" s="186"/>
      <c r="CP507" s="186"/>
      <c r="CQ507" s="186"/>
      <c r="CR507" s="186"/>
      <c r="CS507" s="178" t="s">
        <v>4813</v>
      </c>
      <c r="CT507" s="186"/>
      <c r="CU507" s="186"/>
      <c r="CV507" s="186"/>
      <c r="CW507" s="186"/>
      <c r="CX507" s="186"/>
      <c r="CY507" s="186"/>
      <c r="CZ507" s="186"/>
      <c r="DA507" s="186"/>
      <c r="DB507" s="186"/>
      <c r="DC507" s="186"/>
      <c r="DD507" s="186"/>
      <c r="DE507" s="186"/>
    </row>
    <row r="508" spans="34:109" ht="15" hidden="1" customHeight="1">
      <c r="AH508" s="184"/>
      <c r="AI508" s="184"/>
      <c r="AJ508" s="184"/>
      <c r="AK508" s="184"/>
      <c r="AL508" s="172" t="str">
        <f t="shared" si="21"/>
        <v/>
      </c>
      <c r="AM508" s="172" t="str">
        <f t="shared" si="22"/>
        <v/>
      </c>
      <c r="AN508" s="173" t="str">
        <f t="shared" si="23"/>
        <v/>
      </c>
      <c r="AO508" s="184"/>
      <c r="AP508" s="170">
        <v>506</v>
      </c>
      <c r="AQ508" s="185"/>
      <c r="AR508" s="185"/>
      <c r="AS508" s="185"/>
      <c r="AT508" s="185"/>
      <c r="AU508" s="185"/>
      <c r="AV508" s="185"/>
      <c r="AW508" s="185"/>
      <c r="AX508" s="185"/>
      <c r="AY508" s="185"/>
      <c r="AZ508" s="185"/>
      <c r="BA508" s="185"/>
      <c r="BB508" s="185"/>
      <c r="BC508" s="185"/>
      <c r="BD508" s="185"/>
      <c r="BE508" s="185"/>
      <c r="BF508" s="185"/>
      <c r="BG508" s="185"/>
      <c r="BH508" s="185"/>
      <c r="BI508" s="185"/>
      <c r="BJ508" s="176" t="s">
        <v>4814</v>
      </c>
      <c r="BK508" s="185"/>
      <c r="BL508" s="185"/>
      <c r="BM508" s="185"/>
      <c r="BN508" s="185"/>
      <c r="BO508" s="185"/>
      <c r="BP508" s="185"/>
      <c r="BQ508" s="185"/>
      <c r="BR508" s="185"/>
      <c r="BS508" s="185"/>
      <c r="BT508" s="185"/>
      <c r="BU508" s="185"/>
      <c r="BV508" s="185"/>
      <c r="BW508" s="184"/>
      <c r="BX508" s="184"/>
      <c r="BY508" s="184"/>
      <c r="BZ508" s="186"/>
      <c r="CA508" s="186"/>
      <c r="CB508" s="186"/>
      <c r="CC508" s="186"/>
      <c r="CD508" s="186"/>
      <c r="CE508" s="186"/>
      <c r="CF508" s="186"/>
      <c r="CG508" s="186"/>
      <c r="CH508" s="186"/>
      <c r="CI508" s="186"/>
      <c r="CJ508" s="186"/>
      <c r="CK508" s="186"/>
      <c r="CL508" s="186"/>
      <c r="CM508" s="186"/>
      <c r="CN508" s="186"/>
      <c r="CO508" s="186"/>
      <c r="CP508" s="186"/>
      <c r="CQ508" s="186"/>
      <c r="CR508" s="186"/>
      <c r="CS508" s="178" t="s">
        <v>4815</v>
      </c>
      <c r="CT508" s="186"/>
      <c r="CU508" s="186"/>
      <c r="CV508" s="186"/>
      <c r="CW508" s="186"/>
      <c r="CX508" s="186"/>
      <c r="CY508" s="186"/>
      <c r="CZ508" s="186"/>
      <c r="DA508" s="186"/>
      <c r="DB508" s="186"/>
      <c r="DC508" s="186"/>
      <c r="DD508" s="186"/>
      <c r="DE508" s="186"/>
    </row>
    <row r="509" spans="34:109" ht="15" hidden="1" customHeight="1">
      <c r="AH509" s="184"/>
      <c r="AI509" s="184"/>
      <c r="AJ509" s="184"/>
      <c r="AK509" s="184"/>
      <c r="AL509" s="172" t="str">
        <f t="shared" si="21"/>
        <v/>
      </c>
      <c r="AM509" s="172" t="str">
        <f t="shared" si="22"/>
        <v/>
      </c>
      <c r="AN509" s="173" t="str">
        <f t="shared" si="23"/>
        <v/>
      </c>
      <c r="AO509" s="184"/>
      <c r="AP509" s="170">
        <v>507</v>
      </c>
      <c r="AQ509" s="185"/>
      <c r="AR509" s="185"/>
      <c r="AS509" s="185"/>
      <c r="AT509" s="185"/>
      <c r="AU509" s="185"/>
      <c r="AV509" s="185"/>
      <c r="AW509" s="185"/>
      <c r="AX509" s="185"/>
      <c r="AY509" s="185"/>
      <c r="AZ509" s="185"/>
      <c r="BA509" s="185"/>
      <c r="BB509" s="185"/>
      <c r="BC509" s="185"/>
      <c r="BD509" s="185"/>
      <c r="BE509" s="185"/>
      <c r="BF509" s="185"/>
      <c r="BG509" s="185"/>
      <c r="BH509" s="185"/>
      <c r="BI509" s="185"/>
      <c r="BJ509" s="176" t="s">
        <v>4816</v>
      </c>
      <c r="BK509" s="185"/>
      <c r="BL509" s="185"/>
      <c r="BM509" s="185"/>
      <c r="BN509" s="185"/>
      <c r="BO509" s="185"/>
      <c r="BP509" s="185"/>
      <c r="BQ509" s="185"/>
      <c r="BR509" s="185"/>
      <c r="BS509" s="185"/>
      <c r="BT509" s="185"/>
      <c r="BU509" s="185"/>
      <c r="BV509" s="185"/>
      <c r="BW509" s="184"/>
      <c r="BX509" s="184"/>
      <c r="BY509" s="184"/>
      <c r="BZ509" s="186"/>
      <c r="CA509" s="186"/>
      <c r="CB509" s="186"/>
      <c r="CC509" s="186"/>
      <c r="CD509" s="186"/>
      <c r="CE509" s="186"/>
      <c r="CF509" s="186"/>
      <c r="CG509" s="186"/>
      <c r="CH509" s="186"/>
      <c r="CI509" s="186"/>
      <c r="CJ509" s="186"/>
      <c r="CK509" s="186"/>
      <c r="CL509" s="186"/>
      <c r="CM509" s="186"/>
      <c r="CN509" s="186"/>
      <c r="CO509" s="186"/>
      <c r="CP509" s="186"/>
      <c r="CQ509" s="186"/>
      <c r="CR509" s="186"/>
      <c r="CS509" s="178" t="s">
        <v>4817</v>
      </c>
      <c r="CT509" s="186"/>
      <c r="CU509" s="186"/>
      <c r="CV509" s="186"/>
      <c r="CW509" s="186"/>
      <c r="CX509" s="186"/>
      <c r="CY509" s="186"/>
      <c r="CZ509" s="186"/>
      <c r="DA509" s="186"/>
      <c r="DB509" s="186"/>
      <c r="DC509" s="186"/>
      <c r="DD509" s="186"/>
      <c r="DE509" s="186"/>
    </row>
    <row r="510" spans="34:109" ht="15" hidden="1" customHeight="1">
      <c r="AH510" s="184"/>
      <c r="AI510" s="184"/>
      <c r="AJ510" s="184"/>
      <c r="AK510" s="184"/>
      <c r="AL510" s="172" t="str">
        <f t="shared" si="21"/>
        <v/>
      </c>
      <c r="AM510" s="172" t="str">
        <f t="shared" si="22"/>
        <v/>
      </c>
      <c r="AN510" s="173" t="str">
        <f t="shared" si="23"/>
        <v/>
      </c>
      <c r="AO510" s="184"/>
      <c r="AP510" s="170">
        <v>508</v>
      </c>
      <c r="AQ510" s="185"/>
      <c r="AR510" s="185"/>
      <c r="AS510" s="185"/>
      <c r="AT510" s="185"/>
      <c r="AU510" s="185"/>
      <c r="AV510" s="185"/>
      <c r="AW510" s="185"/>
      <c r="AX510" s="185"/>
      <c r="AY510" s="185"/>
      <c r="AZ510" s="185"/>
      <c r="BA510" s="185"/>
      <c r="BB510" s="185"/>
      <c r="BC510" s="185"/>
      <c r="BD510" s="185"/>
      <c r="BE510" s="185"/>
      <c r="BF510" s="185"/>
      <c r="BG510" s="185"/>
      <c r="BH510" s="185"/>
      <c r="BI510" s="185"/>
      <c r="BJ510" s="176" t="s">
        <v>4818</v>
      </c>
      <c r="BK510" s="185"/>
      <c r="BL510" s="185"/>
      <c r="BM510" s="185"/>
      <c r="BN510" s="185"/>
      <c r="BO510" s="185"/>
      <c r="BP510" s="185"/>
      <c r="BQ510" s="185"/>
      <c r="BR510" s="185"/>
      <c r="BS510" s="185"/>
      <c r="BT510" s="185"/>
      <c r="BU510" s="185"/>
      <c r="BV510" s="185"/>
      <c r="BW510" s="184"/>
      <c r="BX510" s="184"/>
      <c r="BY510" s="184"/>
      <c r="BZ510" s="186"/>
      <c r="CA510" s="186"/>
      <c r="CB510" s="186"/>
      <c r="CC510" s="186"/>
      <c r="CD510" s="186"/>
      <c r="CE510" s="186"/>
      <c r="CF510" s="186"/>
      <c r="CG510" s="186"/>
      <c r="CH510" s="186"/>
      <c r="CI510" s="186"/>
      <c r="CJ510" s="186"/>
      <c r="CK510" s="186"/>
      <c r="CL510" s="186"/>
      <c r="CM510" s="186"/>
      <c r="CN510" s="186"/>
      <c r="CO510" s="186"/>
      <c r="CP510" s="186"/>
      <c r="CQ510" s="186"/>
      <c r="CR510" s="186"/>
      <c r="CS510" s="178" t="s">
        <v>4819</v>
      </c>
      <c r="CT510" s="186"/>
      <c r="CU510" s="186"/>
      <c r="CV510" s="186"/>
      <c r="CW510" s="186"/>
      <c r="CX510" s="186"/>
      <c r="CY510" s="186"/>
      <c r="CZ510" s="186"/>
      <c r="DA510" s="186"/>
      <c r="DB510" s="186"/>
      <c r="DC510" s="186"/>
      <c r="DD510" s="186"/>
      <c r="DE510" s="186"/>
    </row>
    <row r="511" spans="34:109" ht="15" hidden="1" customHeight="1">
      <c r="AH511" s="184"/>
      <c r="AI511" s="184"/>
      <c r="AJ511" s="184"/>
      <c r="AK511" s="184"/>
      <c r="AL511" s="172" t="str">
        <f t="shared" si="21"/>
        <v/>
      </c>
      <c r="AM511" s="172" t="str">
        <f t="shared" si="22"/>
        <v/>
      </c>
      <c r="AN511" s="173" t="str">
        <f t="shared" si="23"/>
        <v/>
      </c>
      <c r="AO511" s="184"/>
      <c r="AP511" s="170">
        <v>509</v>
      </c>
      <c r="AQ511" s="185"/>
      <c r="AR511" s="185"/>
      <c r="AS511" s="185"/>
      <c r="AT511" s="185"/>
      <c r="AU511" s="185"/>
      <c r="AV511" s="185"/>
      <c r="AW511" s="185"/>
      <c r="AX511" s="185"/>
      <c r="AY511" s="185"/>
      <c r="AZ511" s="185"/>
      <c r="BA511" s="185"/>
      <c r="BB511" s="185"/>
      <c r="BC511" s="185"/>
      <c r="BD511" s="185"/>
      <c r="BE511" s="185"/>
      <c r="BF511" s="185"/>
      <c r="BG511" s="185"/>
      <c r="BH511" s="185"/>
      <c r="BI511" s="185"/>
      <c r="BJ511" s="176" t="s">
        <v>4820</v>
      </c>
      <c r="BK511" s="185"/>
      <c r="BL511" s="185"/>
      <c r="BM511" s="185"/>
      <c r="BN511" s="185"/>
      <c r="BO511" s="185"/>
      <c r="BP511" s="185"/>
      <c r="BQ511" s="185"/>
      <c r="BR511" s="185"/>
      <c r="BS511" s="185"/>
      <c r="BT511" s="185"/>
      <c r="BU511" s="185"/>
      <c r="BV511" s="185"/>
      <c r="BW511" s="184"/>
      <c r="BX511" s="184"/>
      <c r="BY511" s="184"/>
      <c r="BZ511" s="186"/>
      <c r="CA511" s="186"/>
      <c r="CB511" s="186"/>
      <c r="CC511" s="186"/>
      <c r="CD511" s="186"/>
      <c r="CE511" s="186"/>
      <c r="CF511" s="186"/>
      <c r="CG511" s="186"/>
      <c r="CH511" s="186"/>
      <c r="CI511" s="186"/>
      <c r="CJ511" s="186"/>
      <c r="CK511" s="186"/>
      <c r="CL511" s="186"/>
      <c r="CM511" s="186"/>
      <c r="CN511" s="186"/>
      <c r="CO511" s="186"/>
      <c r="CP511" s="186"/>
      <c r="CQ511" s="186"/>
      <c r="CR511" s="186"/>
      <c r="CS511" s="178" t="s">
        <v>4821</v>
      </c>
      <c r="CT511" s="186"/>
      <c r="CU511" s="186"/>
      <c r="CV511" s="186"/>
      <c r="CW511" s="186"/>
      <c r="CX511" s="186"/>
      <c r="CY511" s="186"/>
      <c r="CZ511" s="186"/>
      <c r="DA511" s="186"/>
      <c r="DB511" s="186"/>
      <c r="DC511" s="186"/>
      <c r="DD511" s="186"/>
      <c r="DE511" s="186"/>
    </row>
    <row r="512" spans="34:109" ht="15" hidden="1" customHeight="1">
      <c r="AH512" s="184"/>
      <c r="AI512" s="184"/>
      <c r="AJ512" s="184"/>
      <c r="AK512" s="184"/>
      <c r="AL512" s="172" t="str">
        <f t="shared" si="21"/>
        <v/>
      </c>
      <c r="AM512" s="172" t="str">
        <f t="shared" si="22"/>
        <v/>
      </c>
      <c r="AN512" s="173" t="str">
        <f t="shared" si="23"/>
        <v/>
      </c>
      <c r="AO512" s="184"/>
      <c r="AP512" s="170">
        <v>510</v>
      </c>
      <c r="AQ512" s="185"/>
      <c r="AR512" s="185"/>
      <c r="AS512" s="185"/>
      <c r="AT512" s="185"/>
      <c r="AU512" s="185"/>
      <c r="AV512" s="185"/>
      <c r="AW512" s="185"/>
      <c r="AX512" s="185"/>
      <c r="AY512" s="185"/>
      <c r="AZ512" s="185"/>
      <c r="BA512" s="185"/>
      <c r="BB512" s="185"/>
      <c r="BC512" s="185"/>
      <c r="BD512" s="185"/>
      <c r="BE512" s="185"/>
      <c r="BF512" s="185"/>
      <c r="BG512" s="185"/>
      <c r="BH512" s="185"/>
      <c r="BI512" s="185"/>
      <c r="BJ512" s="176" t="s">
        <v>4822</v>
      </c>
      <c r="BK512" s="185"/>
      <c r="BL512" s="185"/>
      <c r="BM512" s="185"/>
      <c r="BN512" s="185"/>
      <c r="BO512" s="185"/>
      <c r="BP512" s="185"/>
      <c r="BQ512" s="185"/>
      <c r="BR512" s="185"/>
      <c r="BS512" s="185"/>
      <c r="BT512" s="185"/>
      <c r="BU512" s="185"/>
      <c r="BV512" s="185"/>
      <c r="BW512" s="184"/>
      <c r="BX512" s="184"/>
      <c r="BY512" s="184"/>
      <c r="BZ512" s="186"/>
      <c r="CA512" s="186"/>
      <c r="CB512" s="186"/>
      <c r="CC512" s="186"/>
      <c r="CD512" s="186"/>
      <c r="CE512" s="186"/>
      <c r="CF512" s="186"/>
      <c r="CG512" s="186"/>
      <c r="CH512" s="186"/>
      <c r="CI512" s="186"/>
      <c r="CJ512" s="186"/>
      <c r="CK512" s="186"/>
      <c r="CL512" s="186"/>
      <c r="CM512" s="186"/>
      <c r="CN512" s="186"/>
      <c r="CO512" s="186"/>
      <c r="CP512" s="186"/>
      <c r="CQ512" s="186"/>
      <c r="CR512" s="186"/>
      <c r="CS512" s="178" t="s">
        <v>4823</v>
      </c>
      <c r="CT512" s="186"/>
      <c r="CU512" s="186"/>
      <c r="CV512" s="186"/>
      <c r="CW512" s="186"/>
      <c r="CX512" s="186"/>
      <c r="CY512" s="186"/>
      <c r="CZ512" s="186"/>
      <c r="DA512" s="186"/>
      <c r="DB512" s="186"/>
      <c r="DC512" s="186"/>
      <c r="DD512" s="186"/>
      <c r="DE512" s="186"/>
    </row>
    <row r="513" spans="34:109" ht="15" hidden="1" customHeight="1">
      <c r="AH513" s="184"/>
      <c r="AI513" s="184"/>
      <c r="AJ513" s="184"/>
      <c r="AK513" s="184"/>
      <c r="AL513" s="172" t="str">
        <f t="shared" si="21"/>
        <v/>
      </c>
      <c r="AM513" s="172" t="str">
        <f t="shared" si="22"/>
        <v/>
      </c>
      <c r="AN513" s="173" t="str">
        <f t="shared" si="23"/>
        <v/>
      </c>
      <c r="AO513" s="184"/>
      <c r="AP513" s="170">
        <v>511</v>
      </c>
      <c r="AQ513" s="185"/>
      <c r="AR513" s="185"/>
      <c r="AS513" s="185"/>
      <c r="AT513" s="185"/>
      <c r="AU513" s="185"/>
      <c r="AV513" s="185"/>
      <c r="AW513" s="185"/>
      <c r="AX513" s="185"/>
      <c r="AY513" s="185"/>
      <c r="AZ513" s="185"/>
      <c r="BA513" s="185"/>
      <c r="BB513" s="185"/>
      <c r="BC513" s="185"/>
      <c r="BD513" s="185"/>
      <c r="BE513" s="185"/>
      <c r="BF513" s="185"/>
      <c r="BG513" s="185"/>
      <c r="BH513" s="185"/>
      <c r="BI513" s="185"/>
      <c r="BJ513" s="176" t="s">
        <v>4824</v>
      </c>
      <c r="BK513" s="185"/>
      <c r="BL513" s="185"/>
      <c r="BM513" s="185"/>
      <c r="BN513" s="185"/>
      <c r="BO513" s="185"/>
      <c r="BP513" s="185"/>
      <c r="BQ513" s="185"/>
      <c r="BR513" s="185"/>
      <c r="BS513" s="185"/>
      <c r="BT513" s="185"/>
      <c r="BU513" s="185"/>
      <c r="BV513" s="185"/>
      <c r="BW513" s="184"/>
      <c r="BX513" s="184"/>
      <c r="BY513" s="184"/>
      <c r="BZ513" s="186"/>
      <c r="CA513" s="186"/>
      <c r="CB513" s="186"/>
      <c r="CC513" s="186"/>
      <c r="CD513" s="186"/>
      <c r="CE513" s="186"/>
      <c r="CF513" s="186"/>
      <c r="CG513" s="186"/>
      <c r="CH513" s="186"/>
      <c r="CI513" s="186"/>
      <c r="CJ513" s="186"/>
      <c r="CK513" s="186"/>
      <c r="CL513" s="186"/>
      <c r="CM513" s="186"/>
      <c r="CN513" s="186"/>
      <c r="CO513" s="186"/>
      <c r="CP513" s="186"/>
      <c r="CQ513" s="186"/>
      <c r="CR513" s="186"/>
      <c r="CS513" s="178" t="s">
        <v>4825</v>
      </c>
      <c r="CT513" s="186"/>
      <c r="CU513" s="186"/>
      <c r="CV513" s="186"/>
      <c r="CW513" s="186"/>
      <c r="CX513" s="186"/>
      <c r="CY513" s="186"/>
      <c r="CZ513" s="186"/>
      <c r="DA513" s="186"/>
      <c r="DB513" s="186"/>
      <c r="DC513" s="186"/>
      <c r="DD513" s="186"/>
      <c r="DE513" s="186"/>
    </row>
    <row r="514" spans="34:109" ht="15" hidden="1" customHeight="1">
      <c r="AH514" s="184"/>
      <c r="AI514" s="184"/>
      <c r="AJ514" s="184"/>
      <c r="AK514" s="184"/>
      <c r="AL514" s="172" t="str">
        <f t="shared" si="21"/>
        <v/>
      </c>
      <c r="AM514" s="172" t="str">
        <f t="shared" si="22"/>
        <v/>
      </c>
      <c r="AN514" s="173" t="str">
        <f t="shared" si="23"/>
        <v/>
      </c>
      <c r="AO514" s="184"/>
      <c r="AP514" s="170">
        <v>512</v>
      </c>
      <c r="AQ514" s="185"/>
      <c r="AR514" s="185"/>
      <c r="AS514" s="185"/>
      <c r="AT514" s="185"/>
      <c r="AU514" s="185"/>
      <c r="AV514" s="185"/>
      <c r="AW514" s="185"/>
      <c r="AX514" s="185"/>
      <c r="AY514" s="185"/>
      <c r="AZ514" s="185"/>
      <c r="BA514" s="185"/>
      <c r="BB514" s="185"/>
      <c r="BC514" s="185"/>
      <c r="BD514" s="185"/>
      <c r="BE514" s="185"/>
      <c r="BF514" s="185"/>
      <c r="BG514" s="185"/>
      <c r="BH514" s="185"/>
      <c r="BI514" s="185"/>
      <c r="BJ514" s="176" t="s">
        <v>4826</v>
      </c>
      <c r="BK514" s="185"/>
      <c r="BL514" s="185"/>
      <c r="BM514" s="185"/>
      <c r="BN514" s="185"/>
      <c r="BO514" s="185"/>
      <c r="BP514" s="185"/>
      <c r="BQ514" s="185"/>
      <c r="BR514" s="185"/>
      <c r="BS514" s="185"/>
      <c r="BT514" s="185"/>
      <c r="BU514" s="185"/>
      <c r="BV514" s="185"/>
      <c r="BW514" s="184"/>
      <c r="BX514" s="184"/>
      <c r="BY514" s="184"/>
      <c r="BZ514" s="186"/>
      <c r="CA514" s="186"/>
      <c r="CB514" s="186"/>
      <c r="CC514" s="186"/>
      <c r="CD514" s="186"/>
      <c r="CE514" s="186"/>
      <c r="CF514" s="186"/>
      <c r="CG514" s="186"/>
      <c r="CH514" s="186"/>
      <c r="CI514" s="186"/>
      <c r="CJ514" s="186"/>
      <c r="CK514" s="186"/>
      <c r="CL514" s="186"/>
      <c r="CM514" s="186"/>
      <c r="CN514" s="186"/>
      <c r="CO514" s="186"/>
      <c r="CP514" s="186"/>
      <c r="CQ514" s="186"/>
      <c r="CR514" s="186"/>
      <c r="CS514" s="178" t="s">
        <v>4827</v>
      </c>
      <c r="CT514" s="186"/>
      <c r="CU514" s="186"/>
      <c r="CV514" s="186"/>
      <c r="CW514" s="186"/>
      <c r="CX514" s="186"/>
      <c r="CY514" s="186"/>
      <c r="CZ514" s="186"/>
      <c r="DA514" s="186"/>
      <c r="DB514" s="186"/>
      <c r="DC514" s="186"/>
      <c r="DD514" s="186"/>
      <c r="DE514" s="186"/>
    </row>
    <row r="515" spans="34:109" ht="15" hidden="1" customHeight="1">
      <c r="AH515" s="184"/>
      <c r="AI515" s="184"/>
      <c r="AJ515" s="184"/>
      <c r="AK515" s="184"/>
      <c r="AL515" s="172" t="str">
        <f t="shared" si="21"/>
        <v/>
      </c>
      <c r="AM515" s="172" t="str">
        <f t="shared" si="22"/>
        <v/>
      </c>
      <c r="AN515" s="173" t="str">
        <f t="shared" si="23"/>
        <v/>
      </c>
      <c r="AO515" s="184"/>
      <c r="AP515" s="170">
        <v>513</v>
      </c>
      <c r="AQ515" s="185"/>
      <c r="AR515" s="185"/>
      <c r="AS515" s="185"/>
      <c r="AT515" s="185"/>
      <c r="AU515" s="185"/>
      <c r="AV515" s="185"/>
      <c r="AW515" s="185"/>
      <c r="AX515" s="185"/>
      <c r="AY515" s="185"/>
      <c r="AZ515" s="185"/>
      <c r="BA515" s="185"/>
      <c r="BB515" s="185"/>
      <c r="BC515" s="185"/>
      <c r="BD515" s="185"/>
      <c r="BE515" s="185"/>
      <c r="BF515" s="185"/>
      <c r="BG515" s="185"/>
      <c r="BH515" s="185"/>
      <c r="BI515" s="185"/>
      <c r="BJ515" s="176" t="s">
        <v>4828</v>
      </c>
      <c r="BK515" s="185"/>
      <c r="BL515" s="185"/>
      <c r="BM515" s="185"/>
      <c r="BN515" s="185"/>
      <c r="BO515" s="185"/>
      <c r="BP515" s="185"/>
      <c r="BQ515" s="185"/>
      <c r="BR515" s="185"/>
      <c r="BS515" s="185"/>
      <c r="BT515" s="185"/>
      <c r="BU515" s="185"/>
      <c r="BV515" s="185"/>
      <c r="BW515" s="184"/>
      <c r="BX515" s="184"/>
      <c r="BY515" s="184"/>
      <c r="BZ515" s="186"/>
      <c r="CA515" s="186"/>
      <c r="CB515" s="186"/>
      <c r="CC515" s="186"/>
      <c r="CD515" s="186"/>
      <c r="CE515" s="186"/>
      <c r="CF515" s="186"/>
      <c r="CG515" s="186"/>
      <c r="CH515" s="186"/>
      <c r="CI515" s="186"/>
      <c r="CJ515" s="186"/>
      <c r="CK515" s="186"/>
      <c r="CL515" s="186"/>
      <c r="CM515" s="186"/>
      <c r="CN515" s="186"/>
      <c r="CO515" s="186"/>
      <c r="CP515" s="186"/>
      <c r="CQ515" s="186"/>
      <c r="CR515" s="186"/>
      <c r="CS515" s="178" t="s">
        <v>4829</v>
      </c>
      <c r="CT515" s="186"/>
      <c r="CU515" s="186"/>
      <c r="CV515" s="186"/>
      <c r="CW515" s="186"/>
      <c r="CX515" s="186"/>
      <c r="CY515" s="186"/>
      <c r="CZ515" s="186"/>
      <c r="DA515" s="186"/>
      <c r="DB515" s="186"/>
      <c r="DC515" s="186"/>
      <c r="DD515" s="186"/>
      <c r="DE515" s="186"/>
    </row>
    <row r="516" spans="34:109" ht="15" hidden="1" customHeight="1">
      <c r="AH516" s="184"/>
      <c r="AI516" s="184"/>
      <c r="AJ516" s="184"/>
      <c r="AK516" s="184"/>
      <c r="AL516" s="172" t="str">
        <f t="shared" si="21"/>
        <v/>
      </c>
      <c r="AM516" s="172" t="str">
        <f t="shared" si="22"/>
        <v/>
      </c>
      <c r="AN516" s="173" t="str">
        <f t="shared" si="23"/>
        <v/>
      </c>
      <c r="AO516" s="184"/>
      <c r="AP516" s="170">
        <v>514</v>
      </c>
      <c r="AQ516" s="185"/>
      <c r="AR516" s="185"/>
      <c r="AS516" s="185"/>
      <c r="AT516" s="185"/>
      <c r="AU516" s="185"/>
      <c r="AV516" s="185"/>
      <c r="AW516" s="185"/>
      <c r="AX516" s="185"/>
      <c r="AY516" s="185"/>
      <c r="AZ516" s="185"/>
      <c r="BA516" s="185"/>
      <c r="BB516" s="185"/>
      <c r="BC516" s="185"/>
      <c r="BD516" s="185"/>
      <c r="BE516" s="185"/>
      <c r="BF516" s="185"/>
      <c r="BG516" s="185"/>
      <c r="BH516" s="185"/>
      <c r="BI516" s="185"/>
      <c r="BJ516" s="176" t="s">
        <v>4830</v>
      </c>
      <c r="BK516" s="185"/>
      <c r="BL516" s="185"/>
      <c r="BM516" s="185"/>
      <c r="BN516" s="185"/>
      <c r="BO516" s="185"/>
      <c r="BP516" s="185"/>
      <c r="BQ516" s="185"/>
      <c r="BR516" s="185"/>
      <c r="BS516" s="185"/>
      <c r="BT516" s="185"/>
      <c r="BU516" s="185"/>
      <c r="BV516" s="185"/>
      <c r="BW516" s="184"/>
      <c r="BX516" s="184"/>
      <c r="BY516" s="184"/>
      <c r="BZ516" s="186"/>
      <c r="CA516" s="186"/>
      <c r="CB516" s="186"/>
      <c r="CC516" s="186"/>
      <c r="CD516" s="186"/>
      <c r="CE516" s="186"/>
      <c r="CF516" s="186"/>
      <c r="CG516" s="186"/>
      <c r="CH516" s="186"/>
      <c r="CI516" s="186"/>
      <c r="CJ516" s="186"/>
      <c r="CK516" s="186"/>
      <c r="CL516" s="186"/>
      <c r="CM516" s="186"/>
      <c r="CN516" s="186"/>
      <c r="CO516" s="186"/>
      <c r="CP516" s="186"/>
      <c r="CQ516" s="186"/>
      <c r="CR516" s="186"/>
      <c r="CS516" s="178" t="s">
        <v>4831</v>
      </c>
      <c r="CT516" s="186"/>
      <c r="CU516" s="186"/>
      <c r="CV516" s="186"/>
      <c r="CW516" s="186"/>
      <c r="CX516" s="186"/>
      <c r="CY516" s="186"/>
      <c r="CZ516" s="186"/>
      <c r="DA516" s="186"/>
      <c r="DB516" s="186"/>
      <c r="DC516" s="186"/>
      <c r="DD516" s="186"/>
      <c r="DE516" s="186"/>
    </row>
    <row r="517" spans="34:109" ht="15" hidden="1" customHeight="1">
      <c r="AH517" s="184"/>
      <c r="AI517" s="184"/>
      <c r="AJ517" s="184"/>
      <c r="AK517" s="184"/>
      <c r="AL517" s="172" t="str">
        <f t="shared" ref="AL517:AL574" si="24">IFERROR(IF(HLOOKUP($N$10, $BZ$3:$DE$574, $AP517, FALSE )="", "", HLOOKUP($N$10, $BZ$3:$DE$574, $AP517, FALSE)), "")</f>
        <v/>
      </c>
      <c r="AM517" s="172" t="str">
        <f t="shared" ref="AM517:AM574" si="25">IFERROR(IF(AL517="", "", HLOOKUP($N$10, $AQ$3:$BV$574, AP517, FALSE)), "")</f>
        <v/>
      </c>
      <c r="AN517" s="173" t="str">
        <f t="shared" ref="AN517:AN574" si="26">MID(AM517, 3, 3)</f>
        <v/>
      </c>
      <c r="AO517" s="184"/>
      <c r="AP517" s="170">
        <v>515</v>
      </c>
      <c r="AQ517" s="185"/>
      <c r="AR517" s="185"/>
      <c r="AS517" s="185"/>
      <c r="AT517" s="185"/>
      <c r="AU517" s="185"/>
      <c r="AV517" s="185"/>
      <c r="AW517" s="185"/>
      <c r="AX517" s="185"/>
      <c r="AY517" s="185"/>
      <c r="AZ517" s="185"/>
      <c r="BA517" s="185"/>
      <c r="BB517" s="185"/>
      <c r="BC517" s="185"/>
      <c r="BD517" s="185"/>
      <c r="BE517" s="185"/>
      <c r="BF517" s="185"/>
      <c r="BG517" s="185"/>
      <c r="BH517" s="185"/>
      <c r="BI517" s="185"/>
      <c r="BJ517" s="176" t="s">
        <v>4832</v>
      </c>
      <c r="BK517" s="185"/>
      <c r="BL517" s="185"/>
      <c r="BM517" s="185"/>
      <c r="BN517" s="185"/>
      <c r="BO517" s="185"/>
      <c r="BP517" s="185"/>
      <c r="BQ517" s="185"/>
      <c r="BR517" s="185"/>
      <c r="BS517" s="185"/>
      <c r="BT517" s="185"/>
      <c r="BU517" s="185"/>
      <c r="BV517" s="185"/>
      <c r="BW517" s="184"/>
      <c r="BX517" s="184"/>
      <c r="BY517" s="184"/>
      <c r="BZ517" s="186"/>
      <c r="CA517" s="186"/>
      <c r="CB517" s="186"/>
      <c r="CC517" s="186"/>
      <c r="CD517" s="186"/>
      <c r="CE517" s="186"/>
      <c r="CF517" s="186"/>
      <c r="CG517" s="186"/>
      <c r="CH517" s="186"/>
      <c r="CI517" s="186"/>
      <c r="CJ517" s="186"/>
      <c r="CK517" s="186"/>
      <c r="CL517" s="186"/>
      <c r="CM517" s="186"/>
      <c r="CN517" s="186"/>
      <c r="CO517" s="186"/>
      <c r="CP517" s="186"/>
      <c r="CQ517" s="186"/>
      <c r="CR517" s="186"/>
      <c r="CS517" s="178" t="s">
        <v>4833</v>
      </c>
      <c r="CT517" s="186"/>
      <c r="CU517" s="186"/>
      <c r="CV517" s="186"/>
      <c r="CW517" s="186"/>
      <c r="CX517" s="186"/>
      <c r="CY517" s="186"/>
      <c r="CZ517" s="186"/>
      <c r="DA517" s="186"/>
      <c r="DB517" s="186"/>
      <c r="DC517" s="186"/>
      <c r="DD517" s="186"/>
      <c r="DE517" s="186"/>
    </row>
    <row r="518" spans="34:109" ht="15" hidden="1" customHeight="1">
      <c r="AH518" s="184"/>
      <c r="AI518" s="184"/>
      <c r="AJ518" s="184"/>
      <c r="AK518" s="184"/>
      <c r="AL518" s="172" t="str">
        <f t="shared" si="24"/>
        <v/>
      </c>
      <c r="AM518" s="172" t="str">
        <f t="shared" si="25"/>
        <v/>
      </c>
      <c r="AN518" s="173" t="str">
        <f t="shared" si="26"/>
        <v/>
      </c>
      <c r="AO518" s="184"/>
      <c r="AP518" s="170">
        <v>516</v>
      </c>
      <c r="AQ518" s="185"/>
      <c r="AR518" s="185"/>
      <c r="AS518" s="185"/>
      <c r="AT518" s="185"/>
      <c r="AU518" s="185"/>
      <c r="AV518" s="185"/>
      <c r="AW518" s="185"/>
      <c r="AX518" s="185"/>
      <c r="AY518" s="185"/>
      <c r="AZ518" s="185"/>
      <c r="BA518" s="185"/>
      <c r="BB518" s="185"/>
      <c r="BC518" s="185"/>
      <c r="BD518" s="185"/>
      <c r="BE518" s="185"/>
      <c r="BF518" s="185"/>
      <c r="BG518" s="185"/>
      <c r="BH518" s="185"/>
      <c r="BI518" s="185"/>
      <c r="BJ518" s="176" t="s">
        <v>4834</v>
      </c>
      <c r="BK518" s="185"/>
      <c r="BL518" s="185"/>
      <c r="BM518" s="185"/>
      <c r="BN518" s="185"/>
      <c r="BO518" s="185"/>
      <c r="BP518" s="185"/>
      <c r="BQ518" s="185"/>
      <c r="BR518" s="185"/>
      <c r="BS518" s="185"/>
      <c r="BT518" s="185"/>
      <c r="BU518" s="185"/>
      <c r="BV518" s="185"/>
      <c r="BW518" s="184"/>
      <c r="BX518" s="184"/>
      <c r="BY518" s="184"/>
      <c r="BZ518" s="186"/>
      <c r="CA518" s="186"/>
      <c r="CB518" s="186"/>
      <c r="CC518" s="186"/>
      <c r="CD518" s="186"/>
      <c r="CE518" s="186"/>
      <c r="CF518" s="186"/>
      <c r="CG518" s="186"/>
      <c r="CH518" s="186"/>
      <c r="CI518" s="186"/>
      <c r="CJ518" s="186"/>
      <c r="CK518" s="186"/>
      <c r="CL518" s="186"/>
      <c r="CM518" s="186"/>
      <c r="CN518" s="186"/>
      <c r="CO518" s="186"/>
      <c r="CP518" s="186"/>
      <c r="CQ518" s="186"/>
      <c r="CR518" s="186"/>
      <c r="CS518" s="178" t="s">
        <v>4835</v>
      </c>
      <c r="CT518" s="186"/>
      <c r="CU518" s="186"/>
      <c r="CV518" s="186"/>
      <c r="CW518" s="186"/>
      <c r="CX518" s="186"/>
      <c r="CY518" s="186"/>
      <c r="CZ518" s="186"/>
      <c r="DA518" s="186"/>
      <c r="DB518" s="186"/>
      <c r="DC518" s="186"/>
      <c r="DD518" s="186"/>
      <c r="DE518" s="186"/>
    </row>
    <row r="519" spans="34:109" ht="15" hidden="1" customHeight="1">
      <c r="AH519" s="184"/>
      <c r="AI519" s="184"/>
      <c r="AJ519" s="184"/>
      <c r="AK519" s="184"/>
      <c r="AL519" s="172" t="str">
        <f t="shared" si="24"/>
        <v/>
      </c>
      <c r="AM519" s="172" t="str">
        <f t="shared" si="25"/>
        <v/>
      </c>
      <c r="AN519" s="173" t="str">
        <f t="shared" si="26"/>
        <v/>
      </c>
      <c r="AO519" s="184"/>
      <c r="AP519" s="170">
        <v>517</v>
      </c>
      <c r="AQ519" s="185"/>
      <c r="AR519" s="185"/>
      <c r="AS519" s="185"/>
      <c r="AT519" s="185"/>
      <c r="AU519" s="185"/>
      <c r="AV519" s="185"/>
      <c r="AW519" s="185"/>
      <c r="AX519" s="185"/>
      <c r="AY519" s="185"/>
      <c r="AZ519" s="185"/>
      <c r="BA519" s="185"/>
      <c r="BB519" s="185"/>
      <c r="BC519" s="185"/>
      <c r="BD519" s="185"/>
      <c r="BE519" s="185"/>
      <c r="BF519" s="185"/>
      <c r="BG519" s="185"/>
      <c r="BH519" s="185"/>
      <c r="BI519" s="185"/>
      <c r="BJ519" s="176" t="s">
        <v>4836</v>
      </c>
      <c r="BK519" s="185"/>
      <c r="BL519" s="185"/>
      <c r="BM519" s="185"/>
      <c r="BN519" s="185"/>
      <c r="BO519" s="185"/>
      <c r="BP519" s="185"/>
      <c r="BQ519" s="185"/>
      <c r="BR519" s="185"/>
      <c r="BS519" s="185"/>
      <c r="BT519" s="185"/>
      <c r="BU519" s="185"/>
      <c r="BV519" s="185"/>
      <c r="BW519" s="184"/>
      <c r="BX519" s="184"/>
      <c r="BY519" s="184"/>
      <c r="BZ519" s="186"/>
      <c r="CA519" s="186"/>
      <c r="CB519" s="186"/>
      <c r="CC519" s="186"/>
      <c r="CD519" s="186"/>
      <c r="CE519" s="186"/>
      <c r="CF519" s="186"/>
      <c r="CG519" s="186"/>
      <c r="CH519" s="186"/>
      <c r="CI519" s="186"/>
      <c r="CJ519" s="186"/>
      <c r="CK519" s="186"/>
      <c r="CL519" s="186"/>
      <c r="CM519" s="186"/>
      <c r="CN519" s="186"/>
      <c r="CO519" s="186"/>
      <c r="CP519" s="186"/>
      <c r="CQ519" s="186"/>
      <c r="CR519" s="186"/>
      <c r="CS519" s="178" t="s">
        <v>4837</v>
      </c>
      <c r="CT519" s="186"/>
      <c r="CU519" s="186"/>
      <c r="CV519" s="186"/>
      <c r="CW519" s="186"/>
      <c r="CX519" s="186"/>
      <c r="CY519" s="186"/>
      <c r="CZ519" s="186"/>
      <c r="DA519" s="186"/>
      <c r="DB519" s="186"/>
      <c r="DC519" s="186"/>
      <c r="DD519" s="186"/>
      <c r="DE519" s="186"/>
    </row>
    <row r="520" spans="34:109" ht="15" hidden="1" customHeight="1">
      <c r="AH520" s="184"/>
      <c r="AI520" s="184"/>
      <c r="AJ520" s="184"/>
      <c r="AK520" s="184"/>
      <c r="AL520" s="172" t="str">
        <f t="shared" si="24"/>
        <v/>
      </c>
      <c r="AM520" s="172" t="str">
        <f t="shared" si="25"/>
        <v/>
      </c>
      <c r="AN520" s="173" t="str">
        <f t="shared" si="26"/>
        <v/>
      </c>
      <c r="AO520" s="184"/>
      <c r="AP520" s="170">
        <v>518</v>
      </c>
      <c r="AQ520" s="185"/>
      <c r="AR520" s="185"/>
      <c r="AS520" s="185"/>
      <c r="AT520" s="185"/>
      <c r="AU520" s="185"/>
      <c r="AV520" s="185"/>
      <c r="AW520" s="185"/>
      <c r="AX520" s="185"/>
      <c r="AY520" s="185"/>
      <c r="AZ520" s="185"/>
      <c r="BA520" s="185"/>
      <c r="BB520" s="185"/>
      <c r="BC520" s="185"/>
      <c r="BD520" s="185"/>
      <c r="BE520" s="185"/>
      <c r="BF520" s="185"/>
      <c r="BG520" s="185"/>
      <c r="BH520" s="185"/>
      <c r="BI520" s="185"/>
      <c r="BJ520" s="176" t="s">
        <v>4838</v>
      </c>
      <c r="BK520" s="185"/>
      <c r="BL520" s="185"/>
      <c r="BM520" s="185"/>
      <c r="BN520" s="185"/>
      <c r="BO520" s="185"/>
      <c r="BP520" s="185"/>
      <c r="BQ520" s="185"/>
      <c r="BR520" s="185"/>
      <c r="BS520" s="185"/>
      <c r="BT520" s="185"/>
      <c r="BU520" s="185"/>
      <c r="BV520" s="185"/>
      <c r="BW520" s="184"/>
      <c r="BX520" s="184"/>
      <c r="BY520" s="184"/>
      <c r="BZ520" s="186"/>
      <c r="CA520" s="186"/>
      <c r="CB520" s="186"/>
      <c r="CC520" s="186"/>
      <c r="CD520" s="186"/>
      <c r="CE520" s="186"/>
      <c r="CF520" s="186"/>
      <c r="CG520" s="186"/>
      <c r="CH520" s="186"/>
      <c r="CI520" s="186"/>
      <c r="CJ520" s="186"/>
      <c r="CK520" s="186"/>
      <c r="CL520" s="186"/>
      <c r="CM520" s="186"/>
      <c r="CN520" s="186"/>
      <c r="CO520" s="186"/>
      <c r="CP520" s="186"/>
      <c r="CQ520" s="186"/>
      <c r="CR520" s="186"/>
      <c r="CS520" s="178" t="s">
        <v>4839</v>
      </c>
      <c r="CT520" s="186"/>
      <c r="CU520" s="186"/>
      <c r="CV520" s="186"/>
      <c r="CW520" s="186"/>
      <c r="CX520" s="186"/>
      <c r="CY520" s="186"/>
      <c r="CZ520" s="186"/>
      <c r="DA520" s="186"/>
      <c r="DB520" s="186"/>
      <c r="DC520" s="186"/>
      <c r="DD520" s="186"/>
      <c r="DE520" s="186"/>
    </row>
    <row r="521" spans="34:109" ht="15" hidden="1" customHeight="1">
      <c r="AH521" s="184"/>
      <c r="AI521" s="184"/>
      <c r="AJ521" s="184"/>
      <c r="AK521" s="184"/>
      <c r="AL521" s="172" t="str">
        <f t="shared" si="24"/>
        <v/>
      </c>
      <c r="AM521" s="172" t="str">
        <f t="shared" si="25"/>
        <v/>
      </c>
      <c r="AN521" s="173" t="str">
        <f t="shared" si="26"/>
        <v/>
      </c>
      <c r="AO521" s="184"/>
      <c r="AP521" s="170">
        <v>519</v>
      </c>
      <c r="AQ521" s="185"/>
      <c r="AR521" s="185"/>
      <c r="AS521" s="185"/>
      <c r="AT521" s="185"/>
      <c r="AU521" s="185"/>
      <c r="AV521" s="185"/>
      <c r="AW521" s="185"/>
      <c r="AX521" s="185"/>
      <c r="AY521" s="185"/>
      <c r="AZ521" s="185"/>
      <c r="BA521" s="185"/>
      <c r="BB521" s="185"/>
      <c r="BC521" s="185"/>
      <c r="BD521" s="185"/>
      <c r="BE521" s="185"/>
      <c r="BF521" s="185"/>
      <c r="BG521" s="185"/>
      <c r="BH521" s="185"/>
      <c r="BI521" s="185"/>
      <c r="BJ521" s="176" t="s">
        <v>4840</v>
      </c>
      <c r="BK521" s="185"/>
      <c r="BL521" s="185"/>
      <c r="BM521" s="185"/>
      <c r="BN521" s="185"/>
      <c r="BO521" s="185"/>
      <c r="BP521" s="185"/>
      <c r="BQ521" s="185"/>
      <c r="BR521" s="185"/>
      <c r="BS521" s="185"/>
      <c r="BT521" s="185"/>
      <c r="BU521" s="185"/>
      <c r="BV521" s="185"/>
      <c r="BW521" s="184"/>
      <c r="BX521" s="184"/>
      <c r="BY521" s="184"/>
      <c r="BZ521" s="186"/>
      <c r="CA521" s="186"/>
      <c r="CB521" s="186"/>
      <c r="CC521" s="186"/>
      <c r="CD521" s="186"/>
      <c r="CE521" s="186"/>
      <c r="CF521" s="186"/>
      <c r="CG521" s="186"/>
      <c r="CH521" s="186"/>
      <c r="CI521" s="186"/>
      <c r="CJ521" s="186"/>
      <c r="CK521" s="186"/>
      <c r="CL521" s="186"/>
      <c r="CM521" s="186"/>
      <c r="CN521" s="186"/>
      <c r="CO521" s="186"/>
      <c r="CP521" s="186"/>
      <c r="CQ521" s="186"/>
      <c r="CR521" s="186"/>
      <c r="CS521" s="178" t="s">
        <v>4841</v>
      </c>
      <c r="CT521" s="186"/>
      <c r="CU521" s="186"/>
      <c r="CV521" s="186"/>
      <c r="CW521" s="186"/>
      <c r="CX521" s="186"/>
      <c r="CY521" s="186"/>
      <c r="CZ521" s="186"/>
      <c r="DA521" s="186"/>
      <c r="DB521" s="186"/>
      <c r="DC521" s="186"/>
      <c r="DD521" s="186"/>
      <c r="DE521" s="186"/>
    </row>
    <row r="522" spans="34:109" ht="15" hidden="1" customHeight="1">
      <c r="AH522" s="184"/>
      <c r="AI522" s="184"/>
      <c r="AJ522" s="184"/>
      <c r="AK522" s="184"/>
      <c r="AL522" s="172" t="str">
        <f t="shared" si="24"/>
        <v/>
      </c>
      <c r="AM522" s="172" t="str">
        <f t="shared" si="25"/>
        <v/>
      </c>
      <c r="AN522" s="173" t="str">
        <f t="shared" si="26"/>
        <v/>
      </c>
      <c r="AO522" s="184"/>
      <c r="AP522" s="170">
        <v>520</v>
      </c>
      <c r="AQ522" s="185"/>
      <c r="AR522" s="185"/>
      <c r="AS522" s="185"/>
      <c r="AT522" s="185"/>
      <c r="AU522" s="185"/>
      <c r="AV522" s="185"/>
      <c r="AW522" s="185"/>
      <c r="AX522" s="185"/>
      <c r="AY522" s="185"/>
      <c r="AZ522" s="185"/>
      <c r="BA522" s="185"/>
      <c r="BB522" s="185"/>
      <c r="BC522" s="185"/>
      <c r="BD522" s="185"/>
      <c r="BE522" s="185"/>
      <c r="BF522" s="185"/>
      <c r="BG522" s="185"/>
      <c r="BH522" s="185"/>
      <c r="BI522" s="185"/>
      <c r="BJ522" s="176" t="s">
        <v>4842</v>
      </c>
      <c r="BK522" s="185"/>
      <c r="BL522" s="185"/>
      <c r="BM522" s="185"/>
      <c r="BN522" s="185"/>
      <c r="BO522" s="185"/>
      <c r="BP522" s="185"/>
      <c r="BQ522" s="185"/>
      <c r="BR522" s="185"/>
      <c r="BS522" s="185"/>
      <c r="BT522" s="185"/>
      <c r="BU522" s="185"/>
      <c r="BV522" s="185"/>
      <c r="BW522" s="184"/>
      <c r="BX522" s="184"/>
      <c r="BY522" s="184"/>
      <c r="BZ522" s="186"/>
      <c r="CA522" s="186"/>
      <c r="CB522" s="186"/>
      <c r="CC522" s="186"/>
      <c r="CD522" s="186"/>
      <c r="CE522" s="186"/>
      <c r="CF522" s="186"/>
      <c r="CG522" s="186"/>
      <c r="CH522" s="186"/>
      <c r="CI522" s="186"/>
      <c r="CJ522" s="186"/>
      <c r="CK522" s="186"/>
      <c r="CL522" s="186"/>
      <c r="CM522" s="186"/>
      <c r="CN522" s="186"/>
      <c r="CO522" s="186"/>
      <c r="CP522" s="186"/>
      <c r="CQ522" s="186"/>
      <c r="CR522" s="186"/>
      <c r="CS522" s="178" t="s">
        <v>4843</v>
      </c>
      <c r="CT522" s="186"/>
      <c r="CU522" s="186"/>
      <c r="CV522" s="186"/>
      <c r="CW522" s="186"/>
      <c r="CX522" s="186"/>
      <c r="CY522" s="186"/>
      <c r="CZ522" s="186"/>
      <c r="DA522" s="186"/>
      <c r="DB522" s="186"/>
      <c r="DC522" s="186"/>
      <c r="DD522" s="186"/>
      <c r="DE522" s="186"/>
    </row>
    <row r="523" spans="34:109" ht="15" hidden="1" customHeight="1">
      <c r="AH523" s="184"/>
      <c r="AI523" s="184"/>
      <c r="AJ523" s="184"/>
      <c r="AK523" s="184"/>
      <c r="AL523" s="172" t="str">
        <f t="shared" si="24"/>
        <v/>
      </c>
      <c r="AM523" s="172" t="str">
        <f t="shared" si="25"/>
        <v/>
      </c>
      <c r="AN523" s="173" t="str">
        <f t="shared" si="26"/>
        <v/>
      </c>
      <c r="AO523" s="184"/>
      <c r="AP523" s="170">
        <v>521</v>
      </c>
      <c r="AQ523" s="185"/>
      <c r="AR523" s="185"/>
      <c r="AS523" s="185"/>
      <c r="AT523" s="185"/>
      <c r="AU523" s="185"/>
      <c r="AV523" s="185"/>
      <c r="AW523" s="185"/>
      <c r="AX523" s="185"/>
      <c r="AY523" s="185"/>
      <c r="AZ523" s="185"/>
      <c r="BA523" s="185"/>
      <c r="BB523" s="185"/>
      <c r="BC523" s="185"/>
      <c r="BD523" s="185"/>
      <c r="BE523" s="185"/>
      <c r="BF523" s="185"/>
      <c r="BG523" s="185"/>
      <c r="BH523" s="185"/>
      <c r="BI523" s="185"/>
      <c r="BJ523" s="176" t="s">
        <v>4844</v>
      </c>
      <c r="BK523" s="185"/>
      <c r="BL523" s="185"/>
      <c r="BM523" s="185"/>
      <c r="BN523" s="185"/>
      <c r="BO523" s="185"/>
      <c r="BP523" s="185"/>
      <c r="BQ523" s="185"/>
      <c r="BR523" s="185"/>
      <c r="BS523" s="185"/>
      <c r="BT523" s="185"/>
      <c r="BU523" s="185"/>
      <c r="BV523" s="185"/>
      <c r="BW523" s="184"/>
      <c r="BX523" s="184"/>
      <c r="BY523" s="184"/>
      <c r="BZ523" s="186"/>
      <c r="CA523" s="186"/>
      <c r="CB523" s="186"/>
      <c r="CC523" s="186"/>
      <c r="CD523" s="186"/>
      <c r="CE523" s="186"/>
      <c r="CF523" s="186"/>
      <c r="CG523" s="186"/>
      <c r="CH523" s="186"/>
      <c r="CI523" s="186"/>
      <c r="CJ523" s="186"/>
      <c r="CK523" s="186"/>
      <c r="CL523" s="186"/>
      <c r="CM523" s="186"/>
      <c r="CN523" s="186"/>
      <c r="CO523" s="186"/>
      <c r="CP523" s="186"/>
      <c r="CQ523" s="186"/>
      <c r="CR523" s="186"/>
      <c r="CS523" s="178" t="s">
        <v>4845</v>
      </c>
      <c r="CT523" s="186"/>
      <c r="CU523" s="186"/>
      <c r="CV523" s="186"/>
      <c r="CW523" s="186"/>
      <c r="CX523" s="186"/>
      <c r="CY523" s="186"/>
      <c r="CZ523" s="186"/>
      <c r="DA523" s="186"/>
      <c r="DB523" s="186"/>
      <c r="DC523" s="186"/>
      <c r="DD523" s="186"/>
      <c r="DE523" s="186"/>
    </row>
    <row r="524" spans="34:109" ht="15" hidden="1" customHeight="1">
      <c r="AH524" s="184"/>
      <c r="AI524" s="184"/>
      <c r="AJ524" s="184"/>
      <c r="AK524" s="184"/>
      <c r="AL524" s="172" t="str">
        <f t="shared" si="24"/>
        <v/>
      </c>
      <c r="AM524" s="172" t="str">
        <f t="shared" si="25"/>
        <v/>
      </c>
      <c r="AN524" s="173" t="str">
        <f t="shared" si="26"/>
        <v/>
      </c>
      <c r="AO524" s="184"/>
      <c r="AP524" s="170">
        <v>522</v>
      </c>
      <c r="AQ524" s="185"/>
      <c r="AR524" s="185"/>
      <c r="AS524" s="185"/>
      <c r="AT524" s="185"/>
      <c r="AU524" s="185"/>
      <c r="AV524" s="185"/>
      <c r="AW524" s="185"/>
      <c r="AX524" s="185"/>
      <c r="AY524" s="185"/>
      <c r="AZ524" s="185"/>
      <c r="BA524" s="185"/>
      <c r="BB524" s="185"/>
      <c r="BC524" s="185"/>
      <c r="BD524" s="185"/>
      <c r="BE524" s="185"/>
      <c r="BF524" s="185"/>
      <c r="BG524" s="185"/>
      <c r="BH524" s="185"/>
      <c r="BI524" s="185"/>
      <c r="BJ524" s="176" t="s">
        <v>4846</v>
      </c>
      <c r="BK524" s="185"/>
      <c r="BL524" s="185"/>
      <c r="BM524" s="185"/>
      <c r="BN524" s="185"/>
      <c r="BO524" s="185"/>
      <c r="BP524" s="185"/>
      <c r="BQ524" s="185"/>
      <c r="BR524" s="185"/>
      <c r="BS524" s="185"/>
      <c r="BT524" s="185"/>
      <c r="BU524" s="185"/>
      <c r="BV524" s="185"/>
      <c r="BW524" s="184"/>
      <c r="BX524" s="184"/>
      <c r="BY524" s="184"/>
      <c r="BZ524" s="186"/>
      <c r="CA524" s="186"/>
      <c r="CB524" s="186"/>
      <c r="CC524" s="186"/>
      <c r="CD524" s="186"/>
      <c r="CE524" s="186"/>
      <c r="CF524" s="186"/>
      <c r="CG524" s="186"/>
      <c r="CH524" s="186"/>
      <c r="CI524" s="186"/>
      <c r="CJ524" s="186"/>
      <c r="CK524" s="186"/>
      <c r="CL524" s="186"/>
      <c r="CM524" s="186"/>
      <c r="CN524" s="186"/>
      <c r="CO524" s="186"/>
      <c r="CP524" s="186"/>
      <c r="CQ524" s="186"/>
      <c r="CR524" s="186"/>
      <c r="CS524" s="178" t="s">
        <v>4847</v>
      </c>
      <c r="CT524" s="186"/>
      <c r="CU524" s="186"/>
      <c r="CV524" s="186"/>
      <c r="CW524" s="186"/>
      <c r="CX524" s="186"/>
      <c r="CY524" s="186"/>
      <c r="CZ524" s="186"/>
      <c r="DA524" s="186"/>
      <c r="DB524" s="186"/>
      <c r="DC524" s="186"/>
      <c r="DD524" s="186"/>
      <c r="DE524" s="186"/>
    </row>
    <row r="525" spans="34:109" ht="15" hidden="1" customHeight="1">
      <c r="AH525" s="184"/>
      <c r="AI525" s="184"/>
      <c r="AJ525" s="184"/>
      <c r="AK525" s="184"/>
      <c r="AL525" s="172" t="str">
        <f t="shared" si="24"/>
        <v/>
      </c>
      <c r="AM525" s="172" t="str">
        <f t="shared" si="25"/>
        <v/>
      </c>
      <c r="AN525" s="173" t="str">
        <f t="shared" si="26"/>
        <v/>
      </c>
      <c r="AO525" s="184"/>
      <c r="AP525" s="170">
        <v>523</v>
      </c>
      <c r="AQ525" s="185"/>
      <c r="AR525" s="185"/>
      <c r="AS525" s="185"/>
      <c r="AT525" s="185"/>
      <c r="AU525" s="185"/>
      <c r="AV525" s="185"/>
      <c r="AW525" s="185"/>
      <c r="AX525" s="185"/>
      <c r="AY525" s="185"/>
      <c r="AZ525" s="185"/>
      <c r="BA525" s="185"/>
      <c r="BB525" s="185"/>
      <c r="BC525" s="185"/>
      <c r="BD525" s="185"/>
      <c r="BE525" s="185"/>
      <c r="BF525" s="185"/>
      <c r="BG525" s="185"/>
      <c r="BH525" s="185"/>
      <c r="BI525" s="185"/>
      <c r="BJ525" s="176" t="s">
        <v>4848</v>
      </c>
      <c r="BK525" s="185"/>
      <c r="BL525" s="185"/>
      <c r="BM525" s="185"/>
      <c r="BN525" s="185"/>
      <c r="BO525" s="185"/>
      <c r="BP525" s="185"/>
      <c r="BQ525" s="185"/>
      <c r="BR525" s="185"/>
      <c r="BS525" s="185"/>
      <c r="BT525" s="185"/>
      <c r="BU525" s="185"/>
      <c r="BV525" s="185"/>
      <c r="BW525" s="184"/>
      <c r="BX525" s="184"/>
      <c r="BY525" s="184"/>
      <c r="BZ525" s="186"/>
      <c r="CA525" s="186"/>
      <c r="CB525" s="186"/>
      <c r="CC525" s="186"/>
      <c r="CD525" s="186"/>
      <c r="CE525" s="186"/>
      <c r="CF525" s="186"/>
      <c r="CG525" s="186"/>
      <c r="CH525" s="186"/>
      <c r="CI525" s="186"/>
      <c r="CJ525" s="186"/>
      <c r="CK525" s="186"/>
      <c r="CL525" s="186"/>
      <c r="CM525" s="186"/>
      <c r="CN525" s="186"/>
      <c r="CO525" s="186"/>
      <c r="CP525" s="186"/>
      <c r="CQ525" s="186"/>
      <c r="CR525" s="186"/>
      <c r="CS525" s="178" t="s">
        <v>4849</v>
      </c>
      <c r="CT525" s="186"/>
      <c r="CU525" s="186"/>
      <c r="CV525" s="186"/>
      <c r="CW525" s="186"/>
      <c r="CX525" s="186"/>
      <c r="CY525" s="186"/>
      <c r="CZ525" s="186"/>
      <c r="DA525" s="186"/>
      <c r="DB525" s="186"/>
      <c r="DC525" s="186"/>
      <c r="DD525" s="186"/>
      <c r="DE525" s="186"/>
    </row>
    <row r="526" spans="34:109" ht="15" hidden="1" customHeight="1">
      <c r="AH526" s="184"/>
      <c r="AI526" s="184"/>
      <c r="AJ526" s="184"/>
      <c r="AK526" s="184"/>
      <c r="AL526" s="172" t="str">
        <f t="shared" si="24"/>
        <v/>
      </c>
      <c r="AM526" s="172" t="str">
        <f t="shared" si="25"/>
        <v/>
      </c>
      <c r="AN526" s="173" t="str">
        <f t="shared" si="26"/>
        <v/>
      </c>
      <c r="AO526" s="184"/>
      <c r="AP526" s="170">
        <v>524</v>
      </c>
      <c r="AQ526" s="185"/>
      <c r="AR526" s="185"/>
      <c r="AS526" s="185"/>
      <c r="AT526" s="185"/>
      <c r="AU526" s="185"/>
      <c r="AV526" s="185"/>
      <c r="AW526" s="185"/>
      <c r="AX526" s="185"/>
      <c r="AY526" s="185"/>
      <c r="AZ526" s="185"/>
      <c r="BA526" s="185"/>
      <c r="BB526" s="185"/>
      <c r="BC526" s="185"/>
      <c r="BD526" s="185"/>
      <c r="BE526" s="185"/>
      <c r="BF526" s="185"/>
      <c r="BG526" s="185"/>
      <c r="BH526" s="185"/>
      <c r="BI526" s="185"/>
      <c r="BJ526" s="176" t="s">
        <v>4850</v>
      </c>
      <c r="BK526" s="185"/>
      <c r="BL526" s="185"/>
      <c r="BM526" s="185"/>
      <c r="BN526" s="185"/>
      <c r="BO526" s="185"/>
      <c r="BP526" s="185"/>
      <c r="BQ526" s="185"/>
      <c r="BR526" s="185"/>
      <c r="BS526" s="185"/>
      <c r="BT526" s="185"/>
      <c r="BU526" s="185"/>
      <c r="BV526" s="185"/>
      <c r="BW526" s="184"/>
      <c r="BX526" s="184"/>
      <c r="BY526" s="184"/>
      <c r="BZ526" s="186"/>
      <c r="CA526" s="186"/>
      <c r="CB526" s="186"/>
      <c r="CC526" s="186"/>
      <c r="CD526" s="186"/>
      <c r="CE526" s="186"/>
      <c r="CF526" s="186"/>
      <c r="CG526" s="186"/>
      <c r="CH526" s="186"/>
      <c r="CI526" s="186"/>
      <c r="CJ526" s="186"/>
      <c r="CK526" s="186"/>
      <c r="CL526" s="186"/>
      <c r="CM526" s="186"/>
      <c r="CN526" s="186"/>
      <c r="CO526" s="186"/>
      <c r="CP526" s="186"/>
      <c r="CQ526" s="186"/>
      <c r="CR526" s="186"/>
      <c r="CS526" s="178" t="s">
        <v>4851</v>
      </c>
      <c r="CT526" s="186"/>
      <c r="CU526" s="186"/>
      <c r="CV526" s="186"/>
      <c r="CW526" s="186"/>
      <c r="CX526" s="186"/>
      <c r="CY526" s="186"/>
      <c r="CZ526" s="186"/>
      <c r="DA526" s="186"/>
      <c r="DB526" s="186"/>
      <c r="DC526" s="186"/>
      <c r="DD526" s="186"/>
      <c r="DE526" s="186"/>
    </row>
    <row r="527" spans="34:109" ht="15" hidden="1" customHeight="1">
      <c r="AH527" s="184"/>
      <c r="AI527" s="184"/>
      <c r="AJ527" s="184"/>
      <c r="AK527" s="184"/>
      <c r="AL527" s="172" t="str">
        <f t="shared" si="24"/>
        <v/>
      </c>
      <c r="AM527" s="172" t="str">
        <f t="shared" si="25"/>
        <v/>
      </c>
      <c r="AN527" s="173" t="str">
        <f t="shared" si="26"/>
        <v/>
      </c>
      <c r="AO527" s="184"/>
      <c r="AP527" s="170">
        <v>525</v>
      </c>
      <c r="AQ527" s="185"/>
      <c r="AR527" s="185"/>
      <c r="AS527" s="185"/>
      <c r="AT527" s="185"/>
      <c r="AU527" s="185"/>
      <c r="AV527" s="185"/>
      <c r="AW527" s="185"/>
      <c r="AX527" s="185"/>
      <c r="AY527" s="185"/>
      <c r="AZ527" s="185"/>
      <c r="BA527" s="185"/>
      <c r="BB527" s="185"/>
      <c r="BC527" s="185"/>
      <c r="BD527" s="185"/>
      <c r="BE527" s="185"/>
      <c r="BF527" s="185"/>
      <c r="BG527" s="185"/>
      <c r="BH527" s="185"/>
      <c r="BI527" s="185"/>
      <c r="BJ527" s="176" t="s">
        <v>4852</v>
      </c>
      <c r="BK527" s="185"/>
      <c r="BL527" s="185"/>
      <c r="BM527" s="185"/>
      <c r="BN527" s="185"/>
      <c r="BO527" s="185"/>
      <c r="BP527" s="185"/>
      <c r="BQ527" s="185"/>
      <c r="BR527" s="185"/>
      <c r="BS527" s="185"/>
      <c r="BT527" s="185"/>
      <c r="BU527" s="185"/>
      <c r="BV527" s="185"/>
      <c r="BW527" s="184"/>
      <c r="BX527" s="184"/>
      <c r="BY527" s="184"/>
      <c r="BZ527" s="186"/>
      <c r="CA527" s="186"/>
      <c r="CB527" s="186"/>
      <c r="CC527" s="186"/>
      <c r="CD527" s="186"/>
      <c r="CE527" s="186"/>
      <c r="CF527" s="186"/>
      <c r="CG527" s="186"/>
      <c r="CH527" s="186"/>
      <c r="CI527" s="186"/>
      <c r="CJ527" s="186"/>
      <c r="CK527" s="186"/>
      <c r="CL527" s="186"/>
      <c r="CM527" s="186"/>
      <c r="CN527" s="186"/>
      <c r="CO527" s="186"/>
      <c r="CP527" s="186"/>
      <c r="CQ527" s="186"/>
      <c r="CR527" s="186"/>
      <c r="CS527" s="178" t="s">
        <v>4853</v>
      </c>
      <c r="CT527" s="186"/>
      <c r="CU527" s="186"/>
      <c r="CV527" s="186"/>
      <c r="CW527" s="186"/>
      <c r="CX527" s="186"/>
      <c r="CY527" s="186"/>
      <c r="CZ527" s="186"/>
      <c r="DA527" s="186"/>
      <c r="DB527" s="186"/>
      <c r="DC527" s="186"/>
      <c r="DD527" s="186"/>
      <c r="DE527" s="186"/>
    </row>
    <row r="528" spans="34:109" ht="15" hidden="1" customHeight="1">
      <c r="AH528" s="184"/>
      <c r="AI528" s="184"/>
      <c r="AJ528" s="184"/>
      <c r="AK528" s="184"/>
      <c r="AL528" s="172" t="str">
        <f t="shared" si="24"/>
        <v/>
      </c>
      <c r="AM528" s="172" t="str">
        <f t="shared" si="25"/>
        <v/>
      </c>
      <c r="AN528" s="173" t="str">
        <f t="shared" si="26"/>
        <v/>
      </c>
      <c r="AO528" s="184"/>
      <c r="AP528" s="170">
        <v>526</v>
      </c>
      <c r="AQ528" s="185"/>
      <c r="AR528" s="185"/>
      <c r="AS528" s="185"/>
      <c r="AT528" s="185"/>
      <c r="AU528" s="185"/>
      <c r="AV528" s="185"/>
      <c r="AW528" s="185"/>
      <c r="AX528" s="185"/>
      <c r="AY528" s="185"/>
      <c r="AZ528" s="185"/>
      <c r="BA528" s="185"/>
      <c r="BB528" s="185"/>
      <c r="BC528" s="185"/>
      <c r="BD528" s="185"/>
      <c r="BE528" s="185"/>
      <c r="BF528" s="185"/>
      <c r="BG528" s="185"/>
      <c r="BH528" s="185"/>
      <c r="BI528" s="185"/>
      <c r="BJ528" s="176" t="s">
        <v>4854</v>
      </c>
      <c r="BK528" s="185"/>
      <c r="BL528" s="185"/>
      <c r="BM528" s="185"/>
      <c r="BN528" s="185"/>
      <c r="BO528" s="185"/>
      <c r="BP528" s="185"/>
      <c r="BQ528" s="185"/>
      <c r="BR528" s="185"/>
      <c r="BS528" s="185"/>
      <c r="BT528" s="185"/>
      <c r="BU528" s="185"/>
      <c r="BV528" s="185"/>
      <c r="BW528" s="184"/>
      <c r="BX528" s="184"/>
      <c r="BY528" s="184"/>
      <c r="BZ528" s="186"/>
      <c r="CA528" s="186"/>
      <c r="CB528" s="186"/>
      <c r="CC528" s="186"/>
      <c r="CD528" s="186"/>
      <c r="CE528" s="186"/>
      <c r="CF528" s="186"/>
      <c r="CG528" s="186"/>
      <c r="CH528" s="186"/>
      <c r="CI528" s="186"/>
      <c r="CJ528" s="186"/>
      <c r="CK528" s="186"/>
      <c r="CL528" s="186"/>
      <c r="CM528" s="186"/>
      <c r="CN528" s="186"/>
      <c r="CO528" s="186"/>
      <c r="CP528" s="186"/>
      <c r="CQ528" s="186"/>
      <c r="CR528" s="186"/>
      <c r="CS528" s="178" t="s">
        <v>4855</v>
      </c>
      <c r="CT528" s="186"/>
      <c r="CU528" s="186"/>
      <c r="CV528" s="186"/>
      <c r="CW528" s="186"/>
      <c r="CX528" s="186"/>
      <c r="CY528" s="186"/>
      <c r="CZ528" s="186"/>
      <c r="DA528" s="186"/>
      <c r="DB528" s="186"/>
      <c r="DC528" s="186"/>
      <c r="DD528" s="186"/>
      <c r="DE528" s="186"/>
    </row>
    <row r="529" spans="34:109" ht="15" hidden="1" customHeight="1">
      <c r="AH529" s="184"/>
      <c r="AI529" s="184"/>
      <c r="AJ529" s="184"/>
      <c r="AK529" s="184"/>
      <c r="AL529" s="172" t="str">
        <f t="shared" si="24"/>
        <v/>
      </c>
      <c r="AM529" s="172" t="str">
        <f t="shared" si="25"/>
        <v/>
      </c>
      <c r="AN529" s="173" t="str">
        <f t="shared" si="26"/>
        <v/>
      </c>
      <c r="AO529" s="184"/>
      <c r="AP529" s="170">
        <v>527</v>
      </c>
      <c r="AQ529" s="185"/>
      <c r="AR529" s="185"/>
      <c r="AS529" s="185"/>
      <c r="AT529" s="185"/>
      <c r="AU529" s="185"/>
      <c r="AV529" s="185"/>
      <c r="AW529" s="185"/>
      <c r="AX529" s="185"/>
      <c r="AY529" s="185"/>
      <c r="AZ529" s="185"/>
      <c r="BA529" s="185"/>
      <c r="BB529" s="185"/>
      <c r="BC529" s="185"/>
      <c r="BD529" s="185"/>
      <c r="BE529" s="185"/>
      <c r="BF529" s="185"/>
      <c r="BG529" s="185"/>
      <c r="BH529" s="185"/>
      <c r="BI529" s="185"/>
      <c r="BJ529" s="176" t="s">
        <v>4856</v>
      </c>
      <c r="BK529" s="185"/>
      <c r="BL529" s="185"/>
      <c r="BM529" s="185"/>
      <c r="BN529" s="185"/>
      <c r="BO529" s="185"/>
      <c r="BP529" s="185"/>
      <c r="BQ529" s="185"/>
      <c r="BR529" s="185"/>
      <c r="BS529" s="185"/>
      <c r="BT529" s="185"/>
      <c r="BU529" s="185"/>
      <c r="BV529" s="185"/>
      <c r="BW529" s="184"/>
      <c r="BX529" s="184"/>
      <c r="BY529" s="184"/>
      <c r="BZ529" s="186"/>
      <c r="CA529" s="186"/>
      <c r="CB529" s="186"/>
      <c r="CC529" s="186"/>
      <c r="CD529" s="186"/>
      <c r="CE529" s="186"/>
      <c r="CF529" s="186"/>
      <c r="CG529" s="186"/>
      <c r="CH529" s="186"/>
      <c r="CI529" s="186"/>
      <c r="CJ529" s="186"/>
      <c r="CK529" s="186"/>
      <c r="CL529" s="186"/>
      <c r="CM529" s="186"/>
      <c r="CN529" s="186"/>
      <c r="CO529" s="186"/>
      <c r="CP529" s="186"/>
      <c r="CQ529" s="186"/>
      <c r="CR529" s="186"/>
      <c r="CS529" s="178" t="s">
        <v>4857</v>
      </c>
      <c r="CT529" s="186"/>
      <c r="CU529" s="186"/>
      <c r="CV529" s="186"/>
      <c r="CW529" s="186"/>
      <c r="CX529" s="186"/>
      <c r="CY529" s="186"/>
      <c r="CZ529" s="186"/>
      <c r="DA529" s="186"/>
      <c r="DB529" s="186"/>
      <c r="DC529" s="186"/>
      <c r="DD529" s="186"/>
      <c r="DE529" s="186"/>
    </row>
    <row r="530" spans="34:109" ht="15" hidden="1" customHeight="1">
      <c r="AH530" s="184"/>
      <c r="AI530" s="184"/>
      <c r="AJ530" s="184"/>
      <c r="AK530" s="184"/>
      <c r="AL530" s="172" t="str">
        <f t="shared" si="24"/>
        <v/>
      </c>
      <c r="AM530" s="172" t="str">
        <f t="shared" si="25"/>
        <v/>
      </c>
      <c r="AN530" s="173" t="str">
        <f t="shared" si="26"/>
        <v/>
      </c>
      <c r="AO530" s="184"/>
      <c r="AP530" s="170">
        <v>528</v>
      </c>
      <c r="AQ530" s="185"/>
      <c r="AR530" s="185"/>
      <c r="AS530" s="185"/>
      <c r="AT530" s="185"/>
      <c r="AU530" s="185"/>
      <c r="AV530" s="185"/>
      <c r="AW530" s="185"/>
      <c r="AX530" s="185"/>
      <c r="AY530" s="185"/>
      <c r="AZ530" s="185"/>
      <c r="BA530" s="185"/>
      <c r="BB530" s="185"/>
      <c r="BC530" s="185"/>
      <c r="BD530" s="185"/>
      <c r="BE530" s="185"/>
      <c r="BF530" s="185"/>
      <c r="BG530" s="185"/>
      <c r="BH530" s="185"/>
      <c r="BI530" s="185"/>
      <c r="BJ530" s="176" t="s">
        <v>4858</v>
      </c>
      <c r="BK530" s="185"/>
      <c r="BL530" s="185"/>
      <c r="BM530" s="185"/>
      <c r="BN530" s="185"/>
      <c r="BO530" s="185"/>
      <c r="BP530" s="185"/>
      <c r="BQ530" s="185"/>
      <c r="BR530" s="185"/>
      <c r="BS530" s="185"/>
      <c r="BT530" s="185"/>
      <c r="BU530" s="185"/>
      <c r="BV530" s="185"/>
      <c r="BW530" s="184"/>
      <c r="BX530" s="184"/>
      <c r="BY530" s="184"/>
      <c r="BZ530" s="186"/>
      <c r="CA530" s="186"/>
      <c r="CB530" s="186"/>
      <c r="CC530" s="186"/>
      <c r="CD530" s="186"/>
      <c r="CE530" s="186"/>
      <c r="CF530" s="186"/>
      <c r="CG530" s="186"/>
      <c r="CH530" s="186"/>
      <c r="CI530" s="186"/>
      <c r="CJ530" s="186"/>
      <c r="CK530" s="186"/>
      <c r="CL530" s="186"/>
      <c r="CM530" s="186"/>
      <c r="CN530" s="186"/>
      <c r="CO530" s="186"/>
      <c r="CP530" s="186"/>
      <c r="CQ530" s="186"/>
      <c r="CR530" s="186"/>
      <c r="CS530" s="178" t="s">
        <v>4859</v>
      </c>
      <c r="CT530" s="186"/>
      <c r="CU530" s="186"/>
      <c r="CV530" s="186"/>
      <c r="CW530" s="186"/>
      <c r="CX530" s="186"/>
      <c r="CY530" s="186"/>
      <c r="CZ530" s="186"/>
      <c r="DA530" s="186"/>
      <c r="DB530" s="186"/>
      <c r="DC530" s="186"/>
      <c r="DD530" s="186"/>
      <c r="DE530" s="186"/>
    </row>
    <row r="531" spans="34:109" ht="15" hidden="1" customHeight="1">
      <c r="AH531" s="184"/>
      <c r="AI531" s="184"/>
      <c r="AJ531" s="184"/>
      <c r="AK531" s="184"/>
      <c r="AL531" s="172" t="str">
        <f t="shared" si="24"/>
        <v/>
      </c>
      <c r="AM531" s="172" t="str">
        <f t="shared" si="25"/>
        <v/>
      </c>
      <c r="AN531" s="173" t="str">
        <f t="shared" si="26"/>
        <v/>
      </c>
      <c r="AO531" s="184"/>
      <c r="AP531" s="170">
        <v>529</v>
      </c>
      <c r="AQ531" s="185"/>
      <c r="AR531" s="185"/>
      <c r="AS531" s="185"/>
      <c r="AT531" s="185"/>
      <c r="AU531" s="185"/>
      <c r="AV531" s="185"/>
      <c r="AW531" s="185"/>
      <c r="AX531" s="185"/>
      <c r="AY531" s="185"/>
      <c r="AZ531" s="185"/>
      <c r="BA531" s="185"/>
      <c r="BB531" s="185"/>
      <c r="BC531" s="185"/>
      <c r="BD531" s="185"/>
      <c r="BE531" s="185"/>
      <c r="BF531" s="185"/>
      <c r="BG531" s="185"/>
      <c r="BH531" s="185"/>
      <c r="BI531" s="185"/>
      <c r="BJ531" s="176" t="s">
        <v>4860</v>
      </c>
      <c r="BK531" s="185"/>
      <c r="BL531" s="185"/>
      <c r="BM531" s="185"/>
      <c r="BN531" s="185"/>
      <c r="BO531" s="185"/>
      <c r="BP531" s="185"/>
      <c r="BQ531" s="185"/>
      <c r="BR531" s="185"/>
      <c r="BS531" s="185"/>
      <c r="BT531" s="185"/>
      <c r="BU531" s="185"/>
      <c r="BV531" s="185"/>
      <c r="BW531" s="184"/>
      <c r="BX531" s="184"/>
      <c r="BY531" s="184"/>
      <c r="BZ531" s="186"/>
      <c r="CA531" s="186"/>
      <c r="CB531" s="186"/>
      <c r="CC531" s="186"/>
      <c r="CD531" s="186"/>
      <c r="CE531" s="186"/>
      <c r="CF531" s="186"/>
      <c r="CG531" s="186"/>
      <c r="CH531" s="186"/>
      <c r="CI531" s="186"/>
      <c r="CJ531" s="186"/>
      <c r="CK531" s="186"/>
      <c r="CL531" s="186"/>
      <c r="CM531" s="186"/>
      <c r="CN531" s="186"/>
      <c r="CO531" s="186"/>
      <c r="CP531" s="186"/>
      <c r="CQ531" s="186"/>
      <c r="CR531" s="186"/>
      <c r="CS531" s="178" t="s">
        <v>4861</v>
      </c>
      <c r="CT531" s="186"/>
      <c r="CU531" s="186"/>
      <c r="CV531" s="186"/>
      <c r="CW531" s="186"/>
      <c r="CX531" s="186"/>
      <c r="CY531" s="186"/>
      <c r="CZ531" s="186"/>
      <c r="DA531" s="186"/>
      <c r="DB531" s="186"/>
      <c r="DC531" s="186"/>
      <c r="DD531" s="186"/>
      <c r="DE531" s="186"/>
    </row>
    <row r="532" spans="34:109" ht="15" hidden="1" customHeight="1">
      <c r="AH532" s="184"/>
      <c r="AI532" s="184"/>
      <c r="AJ532" s="184"/>
      <c r="AK532" s="184"/>
      <c r="AL532" s="172" t="str">
        <f t="shared" si="24"/>
        <v/>
      </c>
      <c r="AM532" s="172" t="str">
        <f t="shared" si="25"/>
        <v/>
      </c>
      <c r="AN532" s="173" t="str">
        <f t="shared" si="26"/>
        <v/>
      </c>
      <c r="AO532" s="184"/>
      <c r="AP532" s="170">
        <v>530</v>
      </c>
      <c r="AQ532" s="185"/>
      <c r="AR532" s="185"/>
      <c r="AS532" s="185"/>
      <c r="AT532" s="185"/>
      <c r="AU532" s="185"/>
      <c r="AV532" s="185"/>
      <c r="AW532" s="185"/>
      <c r="AX532" s="185"/>
      <c r="AY532" s="185"/>
      <c r="AZ532" s="185"/>
      <c r="BA532" s="185"/>
      <c r="BB532" s="185"/>
      <c r="BC532" s="185"/>
      <c r="BD532" s="185"/>
      <c r="BE532" s="185"/>
      <c r="BF532" s="185"/>
      <c r="BG532" s="185"/>
      <c r="BH532" s="185"/>
      <c r="BI532" s="185"/>
      <c r="BJ532" s="176" t="s">
        <v>4862</v>
      </c>
      <c r="BK532" s="185"/>
      <c r="BL532" s="185"/>
      <c r="BM532" s="185"/>
      <c r="BN532" s="185"/>
      <c r="BO532" s="185"/>
      <c r="BP532" s="185"/>
      <c r="BQ532" s="185"/>
      <c r="BR532" s="185"/>
      <c r="BS532" s="185"/>
      <c r="BT532" s="185"/>
      <c r="BU532" s="185"/>
      <c r="BV532" s="185"/>
      <c r="BW532" s="184"/>
      <c r="BX532" s="184"/>
      <c r="BY532" s="184"/>
      <c r="BZ532" s="186"/>
      <c r="CA532" s="186"/>
      <c r="CB532" s="186"/>
      <c r="CC532" s="186"/>
      <c r="CD532" s="186"/>
      <c r="CE532" s="186"/>
      <c r="CF532" s="186"/>
      <c r="CG532" s="186"/>
      <c r="CH532" s="186"/>
      <c r="CI532" s="186"/>
      <c r="CJ532" s="186"/>
      <c r="CK532" s="186"/>
      <c r="CL532" s="186"/>
      <c r="CM532" s="186"/>
      <c r="CN532" s="186"/>
      <c r="CO532" s="186"/>
      <c r="CP532" s="186"/>
      <c r="CQ532" s="186"/>
      <c r="CR532" s="186"/>
      <c r="CS532" s="178" t="s">
        <v>4863</v>
      </c>
      <c r="CT532" s="186"/>
      <c r="CU532" s="186"/>
      <c r="CV532" s="186"/>
      <c r="CW532" s="186"/>
      <c r="CX532" s="186"/>
      <c r="CY532" s="186"/>
      <c r="CZ532" s="186"/>
      <c r="DA532" s="186"/>
      <c r="DB532" s="186"/>
      <c r="DC532" s="186"/>
      <c r="DD532" s="186"/>
      <c r="DE532" s="186"/>
    </row>
    <row r="533" spans="34:109" ht="15" hidden="1" customHeight="1">
      <c r="AH533" s="184"/>
      <c r="AI533" s="184"/>
      <c r="AJ533" s="184"/>
      <c r="AK533" s="184"/>
      <c r="AL533" s="172" t="str">
        <f t="shared" si="24"/>
        <v/>
      </c>
      <c r="AM533" s="172" t="str">
        <f t="shared" si="25"/>
        <v/>
      </c>
      <c r="AN533" s="173" t="str">
        <f t="shared" si="26"/>
        <v/>
      </c>
      <c r="AO533" s="184"/>
      <c r="AP533" s="170">
        <v>531</v>
      </c>
      <c r="AQ533" s="185"/>
      <c r="AR533" s="185"/>
      <c r="AS533" s="185"/>
      <c r="AT533" s="185"/>
      <c r="AU533" s="185"/>
      <c r="AV533" s="185"/>
      <c r="AW533" s="185"/>
      <c r="AX533" s="185"/>
      <c r="AY533" s="185"/>
      <c r="AZ533" s="185"/>
      <c r="BA533" s="185"/>
      <c r="BB533" s="185"/>
      <c r="BC533" s="185"/>
      <c r="BD533" s="185"/>
      <c r="BE533" s="185"/>
      <c r="BF533" s="185"/>
      <c r="BG533" s="185"/>
      <c r="BH533" s="185"/>
      <c r="BI533" s="185"/>
      <c r="BJ533" s="176" t="s">
        <v>4864</v>
      </c>
      <c r="BK533" s="185"/>
      <c r="BL533" s="185"/>
      <c r="BM533" s="185"/>
      <c r="BN533" s="185"/>
      <c r="BO533" s="185"/>
      <c r="BP533" s="185"/>
      <c r="BQ533" s="185"/>
      <c r="BR533" s="185"/>
      <c r="BS533" s="185"/>
      <c r="BT533" s="185"/>
      <c r="BU533" s="185"/>
      <c r="BV533" s="185"/>
      <c r="BW533" s="184"/>
      <c r="BX533" s="184"/>
      <c r="BY533" s="184"/>
      <c r="BZ533" s="186"/>
      <c r="CA533" s="186"/>
      <c r="CB533" s="186"/>
      <c r="CC533" s="186"/>
      <c r="CD533" s="186"/>
      <c r="CE533" s="186"/>
      <c r="CF533" s="186"/>
      <c r="CG533" s="186"/>
      <c r="CH533" s="186"/>
      <c r="CI533" s="186"/>
      <c r="CJ533" s="186"/>
      <c r="CK533" s="186"/>
      <c r="CL533" s="186"/>
      <c r="CM533" s="186"/>
      <c r="CN533" s="186"/>
      <c r="CO533" s="186"/>
      <c r="CP533" s="186"/>
      <c r="CQ533" s="186"/>
      <c r="CR533" s="186"/>
      <c r="CS533" s="178" t="s">
        <v>4865</v>
      </c>
      <c r="CT533" s="186"/>
      <c r="CU533" s="186"/>
      <c r="CV533" s="186"/>
      <c r="CW533" s="186"/>
      <c r="CX533" s="186"/>
      <c r="CY533" s="186"/>
      <c r="CZ533" s="186"/>
      <c r="DA533" s="186"/>
      <c r="DB533" s="186"/>
      <c r="DC533" s="186"/>
      <c r="DD533" s="186"/>
      <c r="DE533" s="186"/>
    </row>
    <row r="534" spans="34:109" ht="15" hidden="1" customHeight="1">
      <c r="AH534" s="184"/>
      <c r="AI534" s="184"/>
      <c r="AJ534" s="184"/>
      <c r="AK534" s="184"/>
      <c r="AL534" s="172" t="str">
        <f t="shared" si="24"/>
        <v/>
      </c>
      <c r="AM534" s="172" t="str">
        <f t="shared" si="25"/>
        <v/>
      </c>
      <c r="AN534" s="173" t="str">
        <f t="shared" si="26"/>
        <v/>
      </c>
      <c r="AO534" s="184"/>
      <c r="AP534" s="170">
        <v>532</v>
      </c>
      <c r="AQ534" s="185"/>
      <c r="AR534" s="185"/>
      <c r="AS534" s="185"/>
      <c r="AT534" s="185"/>
      <c r="AU534" s="185"/>
      <c r="AV534" s="185"/>
      <c r="AW534" s="185"/>
      <c r="AX534" s="185"/>
      <c r="AY534" s="185"/>
      <c r="AZ534" s="185"/>
      <c r="BA534" s="185"/>
      <c r="BB534" s="185"/>
      <c r="BC534" s="185"/>
      <c r="BD534" s="185"/>
      <c r="BE534" s="185"/>
      <c r="BF534" s="185"/>
      <c r="BG534" s="185"/>
      <c r="BH534" s="185"/>
      <c r="BI534" s="185"/>
      <c r="BJ534" s="176" t="s">
        <v>4866</v>
      </c>
      <c r="BK534" s="185"/>
      <c r="BL534" s="185"/>
      <c r="BM534" s="185"/>
      <c r="BN534" s="185"/>
      <c r="BO534" s="185"/>
      <c r="BP534" s="185"/>
      <c r="BQ534" s="185"/>
      <c r="BR534" s="185"/>
      <c r="BS534" s="185"/>
      <c r="BT534" s="185"/>
      <c r="BU534" s="185"/>
      <c r="BV534" s="185"/>
      <c r="BW534" s="184"/>
      <c r="BX534" s="184"/>
      <c r="BY534" s="184"/>
      <c r="BZ534" s="186"/>
      <c r="CA534" s="186"/>
      <c r="CB534" s="186"/>
      <c r="CC534" s="186"/>
      <c r="CD534" s="186"/>
      <c r="CE534" s="186"/>
      <c r="CF534" s="186"/>
      <c r="CG534" s="186"/>
      <c r="CH534" s="186"/>
      <c r="CI534" s="186"/>
      <c r="CJ534" s="186"/>
      <c r="CK534" s="186"/>
      <c r="CL534" s="186"/>
      <c r="CM534" s="186"/>
      <c r="CN534" s="186"/>
      <c r="CO534" s="186"/>
      <c r="CP534" s="186"/>
      <c r="CQ534" s="186"/>
      <c r="CR534" s="186"/>
      <c r="CS534" s="178" t="s">
        <v>4867</v>
      </c>
      <c r="CT534" s="186"/>
      <c r="CU534" s="186"/>
      <c r="CV534" s="186"/>
      <c r="CW534" s="186"/>
      <c r="CX534" s="186"/>
      <c r="CY534" s="186"/>
      <c r="CZ534" s="186"/>
      <c r="DA534" s="186"/>
      <c r="DB534" s="186"/>
      <c r="DC534" s="186"/>
      <c r="DD534" s="186"/>
      <c r="DE534" s="186"/>
    </row>
    <row r="535" spans="34:109" ht="15" hidden="1" customHeight="1">
      <c r="AH535" s="184"/>
      <c r="AI535" s="184"/>
      <c r="AJ535" s="184"/>
      <c r="AK535" s="184"/>
      <c r="AL535" s="172" t="str">
        <f t="shared" si="24"/>
        <v/>
      </c>
      <c r="AM535" s="172" t="str">
        <f t="shared" si="25"/>
        <v/>
      </c>
      <c r="AN535" s="173" t="str">
        <f t="shared" si="26"/>
        <v/>
      </c>
      <c r="AO535" s="184"/>
      <c r="AP535" s="170">
        <v>533</v>
      </c>
      <c r="AQ535" s="185"/>
      <c r="AR535" s="185"/>
      <c r="AS535" s="185"/>
      <c r="AT535" s="185"/>
      <c r="AU535" s="185"/>
      <c r="AV535" s="185"/>
      <c r="AW535" s="185"/>
      <c r="AX535" s="185"/>
      <c r="AY535" s="185"/>
      <c r="AZ535" s="185"/>
      <c r="BA535" s="185"/>
      <c r="BB535" s="185"/>
      <c r="BC535" s="185"/>
      <c r="BD535" s="185"/>
      <c r="BE535" s="185"/>
      <c r="BF535" s="185"/>
      <c r="BG535" s="185"/>
      <c r="BH535" s="185"/>
      <c r="BI535" s="185"/>
      <c r="BJ535" s="176" t="s">
        <v>4868</v>
      </c>
      <c r="BK535" s="185"/>
      <c r="BL535" s="185"/>
      <c r="BM535" s="185"/>
      <c r="BN535" s="185"/>
      <c r="BO535" s="185"/>
      <c r="BP535" s="185"/>
      <c r="BQ535" s="185"/>
      <c r="BR535" s="185"/>
      <c r="BS535" s="185"/>
      <c r="BT535" s="185"/>
      <c r="BU535" s="185"/>
      <c r="BV535" s="185"/>
      <c r="BW535" s="184"/>
      <c r="BX535" s="184"/>
      <c r="BY535" s="184"/>
      <c r="BZ535" s="186"/>
      <c r="CA535" s="186"/>
      <c r="CB535" s="186"/>
      <c r="CC535" s="186"/>
      <c r="CD535" s="186"/>
      <c r="CE535" s="186"/>
      <c r="CF535" s="186"/>
      <c r="CG535" s="186"/>
      <c r="CH535" s="186"/>
      <c r="CI535" s="186"/>
      <c r="CJ535" s="186"/>
      <c r="CK535" s="186"/>
      <c r="CL535" s="186"/>
      <c r="CM535" s="186"/>
      <c r="CN535" s="186"/>
      <c r="CO535" s="186"/>
      <c r="CP535" s="186"/>
      <c r="CQ535" s="186"/>
      <c r="CR535" s="186"/>
      <c r="CS535" s="178" t="s">
        <v>4869</v>
      </c>
      <c r="CT535" s="186"/>
      <c r="CU535" s="186"/>
      <c r="CV535" s="186"/>
      <c r="CW535" s="186"/>
      <c r="CX535" s="186"/>
      <c r="CY535" s="186"/>
      <c r="CZ535" s="186"/>
      <c r="DA535" s="186"/>
      <c r="DB535" s="186"/>
      <c r="DC535" s="186"/>
      <c r="DD535" s="186"/>
      <c r="DE535" s="186"/>
    </row>
    <row r="536" spans="34:109" ht="15" hidden="1" customHeight="1">
      <c r="AH536" s="184"/>
      <c r="AI536" s="184"/>
      <c r="AJ536" s="184"/>
      <c r="AK536" s="184"/>
      <c r="AL536" s="172" t="str">
        <f t="shared" si="24"/>
        <v/>
      </c>
      <c r="AM536" s="172" t="str">
        <f t="shared" si="25"/>
        <v/>
      </c>
      <c r="AN536" s="173" t="str">
        <f t="shared" si="26"/>
        <v/>
      </c>
      <c r="AO536" s="184"/>
      <c r="AP536" s="170">
        <v>534</v>
      </c>
      <c r="AQ536" s="185"/>
      <c r="AR536" s="185"/>
      <c r="AS536" s="185"/>
      <c r="AT536" s="185"/>
      <c r="AU536" s="185"/>
      <c r="AV536" s="185"/>
      <c r="AW536" s="185"/>
      <c r="AX536" s="185"/>
      <c r="AY536" s="185"/>
      <c r="AZ536" s="185"/>
      <c r="BA536" s="185"/>
      <c r="BB536" s="185"/>
      <c r="BC536" s="185"/>
      <c r="BD536" s="185"/>
      <c r="BE536" s="185"/>
      <c r="BF536" s="185"/>
      <c r="BG536" s="185"/>
      <c r="BH536" s="185"/>
      <c r="BI536" s="185"/>
      <c r="BJ536" s="176" t="s">
        <v>4870</v>
      </c>
      <c r="BK536" s="185"/>
      <c r="BL536" s="185"/>
      <c r="BM536" s="185"/>
      <c r="BN536" s="185"/>
      <c r="BO536" s="185"/>
      <c r="BP536" s="185"/>
      <c r="BQ536" s="185"/>
      <c r="BR536" s="185"/>
      <c r="BS536" s="185"/>
      <c r="BT536" s="185"/>
      <c r="BU536" s="185"/>
      <c r="BV536" s="185"/>
      <c r="BW536" s="184"/>
      <c r="BX536" s="184"/>
      <c r="BY536" s="184"/>
      <c r="BZ536" s="186"/>
      <c r="CA536" s="186"/>
      <c r="CB536" s="186"/>
      <c r="CC536" s="186"/>
      <c r="CD536" s="186"/>
      <c r="CE536" s="186"/>
      <c r="CF536" s="186"/>
      <c r="CG536" s="186"/>
      <c r="CH536" s="186"/>
      <c r="CI536" s="186"/>
      <c r="CJ536" s="186"/>
      <c r="CK536" s="186"/>
      <c r="CL536" s="186"/>
      <c r="CM536" s="186"/>
      <c r="CN536" s="186"/>
      <c r="CO536" s="186"/>
      <c r="CP536" s="186"/>
      <c r="CQ536" s="186"/>
      <c r="CR536" s="186"/>
      <c r="CS536" s="178" t="s">
        <v>4871</v>
      </c>
      <c r="CT536" s="186"/>
      <c r="CU536" s="186"/>
      <c r="CV536" s="186"/>
      <c r="CW536" s="186"/>
      <c r="CX536" s="186"/>
      <c r="CY536" s="186"/>
      <c r="CZ536" s="186"/>
      <c r="DA536" s="186"/>
      <c r="DB536" s="186"/>
      <c r="DC536" s="186"/>
      <c r="DD536" s="186"/>
      <c r="DE536" s="186"/>
    </row>
    <row r="537" spans="34:109" ht="15" hidden="1" customHeight="1">
      <c r="AH537" s="184"/>
      <c r="AI537" s="184"/>
      <c r="AJ537" s="184"/>
      <c r="AK537" s="184"/>
      <c r="AL537" s="172" t="str">
        <f t="shared" si="24"/>
        <v/>
      </c>
      <c r="AM537" s="172" t="str">
        <f t="shared" si="25"/>
        <v/>
      </c>
      <c r="AN537" s="173" t="str">
        <f t="shared" si="26"/>
        <v/>
      </c>
      <c r="AO537" s="184"/>
      <c r="AP537" s="170">
        <v>535</v>
      </c>
      <c r="AQ537" s="185"/>
      <c r="AR537" s="185"/>
      <c r="AS537" s="185"/>
      <c r="AT537" s="185"/>
      <c r="AU537" s="185"/>
      <c r="AV537" s="185"/>
      <c r="AW537" s="185"/>
      <c r="AX537" s="185"/>
      <c r="AY537" s="185"/>
      <c r="AZ537" s="185"/>
      <c r="BA537" s="185"/>
      <c r="BB537" s="185"/>
      <c r="BC537" s="185"/>
      <c r="BD537" s="185"/>
      <c r="BE537" s="185"/>
      <c r="BF537" s="185"/>
      <c r="BG537" s="185"/>
      <c r="BH537" s="185"/>
      <c r="BI537" s="185"/>
      <c r="BJ537" s="176" t="s">
        <v>4872</v>
      </c>
      <c r="BK537" s="185"/>
      <c r="BL537" s="185"/>
      <c r="BM537" s="185"/>
      <c r="BN537" s="185"/>
      <c r="BO537" s="185"/>
      <c r="BP537" s="185"/>
      <c r="BQ537" s="185"/>
      <c r="BR537" s="185"/>
      <c r="BS537" s="185"/>
      <c r="BT537" s="185"/>
      <c r="BU537" s="185"/>
      <c r="BV537" s="185"/>
      <c r="BW537" s="184"/>
      <c r="BX537" s="184"/>
      <c r="BY537" s="184"/>
      <c r="BZ537" s="186"/>
      <c r="CA537" s="186"/>
      <c r="CB537" s="186"/>
      <c r="CC537" s="186"/>
      <c r="CD537" s="186"/>
      <c r="CE537" s="186"/>
      <c r="CF537" s="186"/>
      <c r="CG537" s="186"/>
      <c r="CH537" s="186"/>
      <c r="CI537" s="186"/>
      <c r="CJ537" s="186"/>
      <c r="CK537" s="186"/>
      <c r="CL537" s="186"/>
      <c r="CM537" s="186"/>
      <c r="CN537" s="186"/>
      <c r="CO537" s="186"/>
      <c r="CP537" s="186"/>
      <c r="CQ537" s="186"/>
      <c r="CR537" s="186"/>
      <c r="CS537" s="178" t="s">
        <v>4873</v>
      </c>
      <c r="CT537" s="186"/>
      <c r="CU537" s="186"/>
      <c r="CV537" s="186"/>
      <c r="CW537" s="186"/>
      <c r="CX537" s="186"/>
      <c r="CY537" s="186"/>
      <c r="CZ537" s="186"/>
      <c r="DA537" s="186"/>
      <c r="DB537" s="186"/>
      <c r="DC537" s="186"/>
      <c r="DD537" s="186"/>
      <c r="DE537" s="186"/>
    </row>
    <row r="538" spans="34:109" ht="15" hidden="1" customHeight="1">
      <c r="AH538" s="184"/>
      <c r="AI538" s="184"/>
      <c r="AJ538" s="184"/>
      <c r="AK538" s="184"/>
      <c r="AL538" s="172" t="str">
        <f t="shared" si="24"/>
        <v/>
      </c>
      <c r="AM538" s="172" t="str">
        <f t="shared" si="25"/>
        <v/>
      </c>
      <c r="AN538" s="173" t="str">
        <f t="shared" si="26"/>
        <v/>
      </c>
      <c r="AO538" s="184"/>
      <c r="AP538" s="170">
        <v>536</v>
      </c>
      <c r="AQ538" s="185"/>
      <c r="AR538" s="185"/>
      <c r="AS538" s="185"/>
      <c r="AT538" s="185"/>
      <c r="AU538" s="185"/>
      <c r="AV538" s="185"/>
      <c r="AW538" s="185"/>
      <c r="AX538" s="185"/>
      <c r="AY538" s="185"/>
      <c r="AZ538" s="185"/>
      <c r="BA538" s="185"/>
      <c r="BB538" s="185"/>
      <c r="BC538" s="185"/>
      <c r="BD538" s="185"/>
      <c r="BE538" s="185"/>
      <c r="BF538" s="185"/>
      <c r="BG538" s="185"/>
      <c r="BH538" s="185"/>
      <c r="BI538" s="185"/>
      <c r="BJ538" s="176" t="s">
        <v>4874</v>
      </c>
      <c r="BK538" s="185"/>
      <c r="BL538" s="185"/>
      <c r="BM538" s="185"/>
      <c r="BN538" s="185"/>
      <c r="BO538" s="185"/>
      <c r="BP538" s="185"/>
      <c r="BQ538" s="185"/>
      <c r="BR538" s="185"/>
      <c r="BS538" s="185"/>
      <c r="BT538" s="185"/>
      <c r="BU538" s="185"/>
      <c r="BV538" s="185"/>
      <c r="BW538" s="184"/>
      <c r="BX538" s="184"/>
      <c r="BY538" s="184"/>
      <c r="BZ538" s="186"/>
      <c r="CA538" s="186"/>
      <c r="CB538" s="186"/>
      <c r="CC538" s="186"/>
      <c r="CD538" s="186"/>
      <c r="CE538" s="186"/>
      <c r="CF538" s="186"/>
      <c r="CG538" s="186"/>
      <c r="CH538" s="186"/>
      <c r="CI538" s="186"/>
      <c r="CJ538" s="186"/>
      <c r="CK538" s="186"/>
      <c r="CL538" s="186"/>
      <c r="CM538" s="186"/>
      <c r="CN538" s="186"/>
      <c r="CO538" s="186"/>
      <c r="CP538" s="186"/>
      <c r="CQ538" s="186"/>
      <c r="CR538" s="186"/>
      <c r="CS538" s="178" t="s">
        <v>4875</v>
      </c>
      <c r="CT538" s="186"/>
      <c r="CU538" s="186"/>
      <c r="CV538" s="186"/>
      <c r="CW538" s="186"/>
      <c r="CX538" s="186"/>
      <c r="CY538" s="186"/>
      <c r="CZ538" s="186"/>
      <c r="DA538" s="186"/>
      <c r="DB538" s="186"/>
      <c r="DC538" s="186"/>
      <c r="DD538" s="186"/>
      <c r="DE538" s="186"/>
    </row>
    <row r="539" spans="34:109" ht="15" hidden="1" customHeight="1">
      <c r="AH539" s="184"/>
      <c r="AI539" s="184"/>
      <c r="AJ539" s="184"/>
      <c r="AK539" s="184"/>
      <c r="AL539" s="172" t="str">
        <f t="shared" si="24"/>
        <v/>
      </c>
      <c r="AM539" s="172" t="str">
        <f t="shared" si="25"/>
        <v/>
      </c>
      <c r="AN539" s="173" t="str">
        <f t="shared" si="26"/>
        <v/>
      </c>
      <c r="AO539" s="184"/>
      <c r="AP539" s="170">
        <v>537</v>
      </c>
      <c r="AQ539" s="185"/>
      <c r="AR539" s="185"/>
      <c r="AS539" s="185"/>
      <c r="AT539" s="185"/>
      <c r="AU539" s="185"/>
      <c r="AV539" s="185"/>
      <c r="AW539" s="185"/>
      <c r="AX539" s="185"/>
      <c r="AY539" s="185"/>
      <c r="AZ539" s="185"/>
      <c r="BA539" s="185"/>
      <c r="BB539" s="185"/>
      <c r="BC539" s="185"/>
      <c r="BD539" s="185"/>
      <c r="BE539" s="185"/>
      <c r="BF539" s="185"/>
      <c r="BG539" s="185"/>
      <c r="BH539" s="185"/>
      <c r="BI539" s="185"/>
      <c r="BJ539" s="176" t="s">
        <v>4876</v>
      </c>
      <c r="BK539" s="185"/>
      <c r="BL539" s="185"/>
      <c r="BM539" s="185"/>
      <c r="BN539" s="185"/>
      <c r="BO539" s="185"/>
      <c r="BP539" s="185"/>
      <c r="BQ539" s="185"/>
      <c r="BR539" s="185"/>
      <c r="BS539" s="185"/>
      <c r="BT539" s="185"/>
      <c r="BU539" s="185"/>
      <c r="BV539" s="185"/>
      <c r="BW539" s="184"/>
      <c r="BX539" s="184"/>
      <c r="BY539" s="184"/>
      <c r="BZ539" s="186"/>
      <c r="CA539" s="186"/>
      <c r="CB539" s="186"/>
      <c r="CC539" s="186"/>
      <c r="CD539" s="186"/>
      <c r="CE539" s="186"/>
      <c r="CF539" s="186"/>
      <c r="CG539" s="186"/>
      <c r="CH539" s="186"/>
      <c r="CI539" s="186"/>
      <c r="CJ539" s="186"/>
      <c r="CK539" s="186"/>
      <c r="CL539" s="186"/>
      <c r="CM539" s="186"/>
      <c r="CN539" s="186"/>
      <c r="CO539" s="186"/>
      <c r="CP539" s="186"/>
      <c r="CQ539" s="186"/>
      <c r="CR539" s="186"/>
      <c r="CS539" s="178" t="s">
        <v>4877</v>
      </c>
      <c r="CT539" s="186"/>
      <c r="CU539" s="186"/>
      <c r="CV539" s="186"/>
      <c r="CW539" s="186"/>
      <c r="CX539" s="186"/>
      <c r="CY539" s="186"/>
      <c r="CZ539" s="186"/>
      <c r="DA539" s="186"/>
      <c r="DB539" s="186"/>
      <c r="DC539" s="186"/>
      <c r="DD539" s="186"/>
      <c r="DE539" s="186"/>
    </row>
    <row r="540" spans="34:109" ht="15" hidden="1" customHeight="1">
      <c r="AH540" s="184"/>
      <c r="AI540" s="184"/>
      <c r="AJ540" s="184"/>
      <c r="AK540" s="184"/>
      <c r="AL540" s="172" t="str">
        <f t="shared" si="24"/>
        <v/>
      </c>
      <c r="AM540" s="172" t="str">
        <f t="shared" si="25"/>
        <v/>
      </c>
      <c r="AN540" s="173" t="str">
        <f t="shared" si="26"/>
        <v/>
      </c>
      <c r="AO540" s="184"/>
      <c r="AP540" s="170">
        <v>538</v>
      </c>
      <c r="AQ540" s="185"/>
      <c r="AR540" s="185"/>
      <c r="AS540" s="185"/>
      <c r="AT540" s="185"/>
      <c r="AU540" s="185"/>
      <c r="AV540" s="185"/>
      <c r="AW540" s="185"/>
      <c r="AX540" s="185"/>
      <c r="AY540" s="185"/>
      <c r="AZ540" s="185"/>
      <c r="BA540" s="185"/>
      <c r="BB540" s="185"/>
      <c r="BC540" s="185"/>
      <c r="BD540" s="185"/>
      <c r="BE540" s="185"/>
      <c r="BF540" s="185"/>
      <c r="BG540" s="185"/>
      <c r="BH540" s="185"/>
      <c r="BI540" s="185"/>
      <c r="BJ540" s="176" t="s">
        <v>4878</v>
      </c>
      <c r="BK540" s="185"/>
      <c r="BL540" s="185"/>
      <c r="BM540" s="185"/>
      <c r="BN540" s="185"/>
      <c r="BO540" s="185"/>
      <c r="BP540" s="185"/>
      <c r="BQ540" s="185"/>
      <c r="BR540" s="185"/>
      <c r="BS540" s="185"/>
      <c r="BT540" s="185"/>
      <c r="BU540" s="185"/>
      <c r="BV540" s="185"/>
      <c r="BW540" s="184"/>
      <c r="BX540" s="184"/>
      <c r="BY540" s="184"/>
      <c r="BZ540" s="186"/>
      <c r="CA540" s="186"/>
      <c r="CB540" s="186"/>
      <c r="CC540" s="186"/>
      <c r="CD540" s="186"/>
      <c r="CE540" s="186"/>
      <c r="CF540" s="186"/>
      <c r="CG540" s="186"/>
      <c r="CH540" s="186"/>
      <c r="CI540" s="186"/>
      <c r="CJ540" s="186"/>
      <c r="CK540" s="186"/>
      <c r="CL540" s="186"/>
      <c r="CM540" s="186"/>
      <c r="CN540" s="186"/>
      <c r="CO540" s="186"/>
      <c r="CP540" s="186"/>
      <c r="CQ540" s="186"/>
      <c r="CR540" s="186"/>
      <c r="CS540" s="178" t="s">
        <v>4879</v>
      </c>
      <c r="CT540" s="186"/>
      <c r="CU540" s="186"/>
      <c r="CV540" s="186"/>
      <c r="CW540" s="186"/>
      <c r="CX540" s="186"/>
      <c r="CY540" s="186"/>
      <c r="CZ540" s="186"/>
      <c r="DA540" s="186"/>
      <c r="DB540" s="186"/>
      <c r="DC540" s="186"/>
      <c r="DD540" s="186"/>
      <c r="DE540" s="186"/>
    </row>
    <row r="541" spans="34:109" ht="15" hidden="1" customHeight="1">
      <c r="AH541" s="184"/>
      <c r="AI541" s="184"/>
      <c r="AJ541" s="184"/>
      <c r="AK541" s="184"/>
      <c r="AL541" s="172" t="str">
        <f t="shared" si="24"/>
        <v/>
      </c>
      <c r="AM541" s="172" t="str">
        <f t="shared" si="25"/>
        <v/>
      </c>
      <c r="AN541" s="173" t="str">
        <f t="shared" si="26"/>
        <v/>
      </c>
      <c r="AO541" s="184"/>
      <c r="AP541" s="170">
        <v>539</v>
      </c>
      <c r="AQ541" s="185"/>
      <c r="AR541" s="185"/>
      <c r="AS541" s="185"/>
      <c r="AT541" s="185"/>
      <c r="AU541" s="185"/>
      <c r="AV541" s="185"/>
      <c r="AW541" s="185"/>
      <c r="AX541" s="185"/>
      <c r="AY541" s="185"/>
      <c r="AZ541" s="185"/>
      <c r="BA541" s="185"/>
      <c r="BB541" s="185"/>
      <c r="BC541" s="185"/>
      <c r="BD541" s="185"/>
      <c r="BE541" s="185"/>
      <c r="BF541" s="185"/>
      <c r="BG541" s="185"/>
      <c r="BH541" s="185"/>
      <c r="BI541" s="185"/>
      <c r="BJ541" s="176" t="s">
        <v>4880</v>
      </c>
      <c r="BK541" s="185"/>
      <c r="BL541" s="185"/>
      <c r="BM541" s="185"/>
      <c r="BN541" s="185"/>
      <c r="BO541" s="185"/>
      <c r="BP541" s="185"/>
      <c r="BQ541" s="185"/>
      <c r="BR541" s="185"/>
      <c r="BS541" s="185"/>
      <c r="BT541" s="185"/>
      <c r="BU541" s="185"/>
      <c r="BV541" s="185"/>
      <c r="BW541" s="184"/>
      <c r="BX541" s="184"/>
      <c r="BY541" s="184"/>
      <c r="BZ541" s="186"/>
      <c r="CA541" s="186"/>
      <c r="CB541" s="186"/>
      <c r="CC541" s="186"/>
      <c r="CD541" s="186"/>
      <c r="CE541" s="186"/>
      <c r="CF541" s="186"/>
      <c r="CG541" s="186"/>
      <c r="CH541" s="186"/>
      <c r="CI541" s="186"/>
      <c r="CJ541" s="186"/>
      <c r="CK541" s="186"/>
      <c r="CL541" s="186"/>
      <c r="CM541" s="186"/>
      <c r="CN541" s="186"/>
      <c r="CO541" s="186"/>
      <c r="CP541" s="186"/>
      <c r="CQ541" s="186"/>
      <c r="CR541" s="186"/>
      <c r="CS541" s="178" t="s">
        <v>4881</v>
      </c>
      <c r="CT541" s="186"/>
      <c r="CU541" s="186"/>
      <c r="CV541" s="186"/>
      <c r="CW541" s="186"/>
      <c r="CX541" s="186"/>
      <c r="CY541" s="186"/>
      <c r="CZ541" s="186"/>
      <c r="DA541" s="186"/>
      <c r="DB541" s="186"/>
      <c r="DC541" s="186"/>
      <c r="DD541" s="186"/>
      <c r="DE541" s="186"/>
    </row>
    <row r="542" spans="34:109" ht="15" hidden="1" customHeight="1">
      <c r="AH542" s="184"/>
      <c r="AI542" s="184"/>
      <c r="AJ542" s="184"/>
      <c r="AK542" s="184"/>
      <c r="AL542" s="172" t="str">
        <f t="shared" si="24"/>
        <v/>
      </c>
      <c r="AM542" s="172" t="str">
        <f t="shared" si="25"/>
        <v/>
      </c>
      <c r="AN542" s="173" t="str">
        <f t="shared" si="26"/>
        <v/>
      </c>
      <c r="AO542" s="184"/>
      <c r="AP542" s="170">
        <v>540</v>
      </c>
      <c r="AQ542" s="185"/>
      <c r="AR542" s="185"/>
      <c r="AS542" s="185"/>
      <c r="AT542" s="185"/>
      <c r="AU542" s="185"/>
      <c r="AV542" s="185"/>
      <c r="AW542" s="185"/>
      <c r="AX542" s="185"/>
      <c r="AY542" s="185"/>
      <c r="AZ542" s="185"/>
      <c r="BA542" s="185"/>
      <c r="BB542" s="185"/>
      <c r="BC542" s="185"/>
      <c r="BD542" s="185"/>
      <c r="BE542" s="185"/>
      <c r="BF542" s="185"/>
      <c r="BG542" s="185"/>
      <c r="BH542" s="185"/>
      <c r="BI542" s="185"/>
      <c r="BJ542" s="176" t="s">
        <v>4882</v>
      </c>
      <c r="BK542" s="185"/>
      <c r="BL542" s="185"/>
      <c r="BM542" s="185"/>
      <c r="BN542" s="185"/>
      <c r="BO542" s="185"/>
      <c r="BP542" s="185"/>
      <c r="BQ542" s="185"/>
      <c r="BR542" s="185"/>
      <c r="BS542" s="185"/>
      <c r="BT542" s="185"/>
      <c r="BU542" s="185"/>
      <c r="BV542" s="185"/>
      <c r="BW542" s="184"/>
      <c r="BX542" s="184"/>
      <c r="BY542" s="184"/>
      <c r="BZ542" s="186"/>
      <c r="CA542" s="186"/>
      <c r="CB542" s="186"/>
      <c r="CC542" s="186"/>
      <c r="CD542" s="186"/>
      <c r="CE542" s="186"/>
      <c r="CF542" s="186"/>
      <c r="CG542" s="186"/>
      <c r="CH542" s="186"/>
      <c r="CI542" s="186"/>
      <c r="CJ542" s="186"/>
      <c r="CK542" s="186"/>
      <c r="CL542" s="186"/>
      <c r="CM542" s="186"/>
      <c r="CN542" s="186"/>
      <c r="CO542" s="186"/>
      <c r="CP542" s="186"/>
      <c r="CQ542" s="186"/>
      <c r="CR542" s="186"/>
      <c r="CS542" s="178" t="s">
        <v>4883</v>
      </c>
      <c r="CT542" s="186"/>
      <c r="CU542" s="186"/>
      <c r="CV542" s="186"/>
      <c r="CW542" s="186"/>
      <c r="CX542" s="186"/>
      <c r="CY542" s="186"/>
      <c r="CZ542" s="186"/>
      <c r="DA542" s="186"/>
      <c r="DB542" s="186"/>
      <c r="DC542" s="186"/>
      <c r="DD542" s="186"/>
      <c r="DE542" s="186"/>
    </row>
    <row r="543" spans="34:109" ht="15" hidden="1" customHeight="1">
      <c r="AH543" s="184"/>
      <c r="AI543" s="184"/>
      <c r="AJ543" s="184"/>
      <c r="AK543" s="184"/>
      <c r="AL543" s="172" t="str">
        <f t="shared" si="24"/>
        <v/>
      </c>
      <c r="AM543" s="172" t="str">
        <f t="shared" si="25"/>
        <v/>
      </c>
      <c r="AN543" s="173" t="str">
        <f t="shared" si="26"/>
        <v/>
      </c>
      <c r="AO543" s="184"/>
      <c r="AP543" s="170">
        <v>541</v>
      </c>
      <c r="AQ543" s="185"/>
      <c r="AR543" s="185"/>
      <c r="AS543" s="185"/>
      <c r="AT543" s="185"/>
      <c r="AU543" s="185"/>
      <c r="AV543" s="185"/>
      <c r="AW543" s="185"/>
      <c r="AX543" s="185"/>
      <c r="AY543" s="185"/>
      <c r="AZ543" s="185"/>
      <c r="BA543" s="185"/>
      <c r="BB543" s="185"/>
      <c r="BC543" s="185"/>
      <c r="BD543" s="185"/>
      <c r="BE543" s="185"/>
      <c r="BF543" s="185"/>
      <c r="BG543" s="185"/>
      <c r="BH543" s="185"/>
      <c r="BI543" s="185"/>
      <c r="BJ543" s="176" t="s">
        <v>4884</v>
      </c>
      <c r="BK543" s="185"/>
      <c r="BL543" s="185"/>
      <c r="BM543" s="185"/>
      <c r="BN543" s="185"/>
      <c r="BO543" s="185"/>
      <c r="BP543" s="185"/>
      <c r="BQ543" s="185"/>
      <c r="BR543" s="185"/>
      <c r="BS543" s="185"/>
      <c r="BT543" s="185"/>
      <c r="BU543" s="185"/>
      <c r="BV543" s="185"/>
      <c r="BW543" s="184"/>
      <c r="BX543" s="184"/>
      <c r="BY543" s="184"/>
      <c r="BZ543" s="186"/>
      <c r="CA543" s="186"/>
      <c r="CB543" s="186"/>
      <c r="CC543" s="186"/>
      <c r="CD543" s="186"/>
      <c r="CE543" s="186"/>
      <c r="CF543" s="186"/>
      <c r="CG543" s="186"/>
      <c r="CH543" s="186"/>
      <c r="CI543" s="186"/>
      <c r="CJ543" s="186"/>
      <c r="CK543" s="186"/>
      <c r="CL543" s="186"/>
      <c r="CM543" s="186"/>
      <c r="CN543" s="186"/>
      <c r="CO543" s="186"/>
      <c r="CP543" s="186"/>
      <c r="CQ543" s="186"/>
      <c r="CR543" s="186"/>
      <c r="CS543" s="178" t="s">
        <v>4885</v>
      </c>
      <c r="CT543" s="186"/>
      <c r="CU543" s="186"/>
      <c r="CV543" s="186"/>
      <c r="CW543" s="186"/>
      <c r="CX543" s="186"/>
      <c r="CY543" s="186"/>
      <c r="CZ543" s="186"/>
      <c r="DA543" s="186"/>
      <c r="DB543" s="186"/>
      <c r="DC543" s="186"/>
      <c r="DD543" s="186"/>
      <c r="DE543" s="186"/>
    </row>
    <row r="544" spans="34:109" ht="15" hidden="1" customHeight="1">
      <c r="AH544" s="184"/>
      <c r="AI544" s="184"/>
      <c r="AJ544" s="184"/>
      <c r="AK544" s="184"/>
      <c r="AL544" s="172" t="str">
        <f t="shared" si="24"/>
        <v/>
      </c>
      <c r="AM544" s="172" t="str">
        <f t="shared" si="25"/>
        <v/>
      </c>
      <c r="AN544" s="173" t="str">
        <f t="shared" si="26"/>
        <v/>
      </c>
      <c r="AO544" s="184"/>
      <c r="AP544" s="170">
        <v>542</v>
      </c>
      <c r="AQ544" s="185"/>
      <c r="AR544" s="185"/>
      <c r="AS544" s="185"/>
      <c r="AT544" s="185"/>
      <c r="AU544" s="185"/>
      <c r="AV544" s="185"/>
      <c r="AW544" s="185"/>
      <c r="AX544" s="185"/>
      <c r="AY544" s="185"/>
      <c r="AZ544" s="185"/>
      <c r="BA544" s="185"/>
      <c r="BB544" s="185"/>
      <c r="BC544" s="185"/>
      <c r="BD544" s="185"/>
      <c r="BE544" s="185"/>
      <c r="BF544" s="185"/>
      <c r="BG544" s="185"/>
      <c r="BH544" s="185"/>
      <c r="BI544" s="185"/>
      <c r="BJ544" s="176" t="s">
        <v>4886</v>
      </c>
      <c r="BK544" s="185"/>
      <c r="BL544" s="185"/>
      <c r="BM544" s="185"/>
      <c r="BN544" s="185"/>
      <c r="BO544" s="185"/>
      <c r="BP544" s="185"/>
      <c r="BQ544" s="185"/>
      <c r="BR544" s="185"/>
      <c r="BS544" s="185"/>
      <c r="BT544" s="185"/>
      <c r="BU544" s="185"/>
      <c r="BV544" s="185"/>
      <c r="BW544" s="184"/>
      <c r="BX544" s="184"/>
      <c r="BY544" s="184"/>
      <c r="BZ544" s="186"/>
      <c r="CA544" s="186"/>
      <c r="CB544" s="186"/>
      <c r="CC544" s="186"/>
      <c r="CD544" s="186"/>
      <c r="CE544" s="186"/>
      <c r="CF544" s="186"/>
      <c r="CG544" s="186"/>
      <c r="CH544" s="186"/>
      <c r="CI544" s="186"/>
      <c r="CJ544" s="186"/>
      <c r="CK544" s="186"/>
      <c r="CL544" s="186"/>
      <c r="CM544" s="186"/>
      <c r="CN544" s="186"/>
      <c r="CO544" s="186"/>
      <c r="CP544" s="186"/>
      <c r="CQ544" s="186"/>
      <c r="CR544" s="186"/>
      <c r="CS544" s="178" t="s">
        <v>4887</v>
      </c>
      <c r="CT544" s="186"/>
      <c r="CU544" s="186"/>
      <c r="CV544" s="186"/>
      <c r="CW544" s="186"/>
      <c r="CX544" s="186"/>
      <c r="CY544" s="186"/>
      <c r="CZ544" s="186"/>
      <c r="DA544" s="186"/>
      <c r="DB544" s="186"/>
      <c r="DC544" s="186"/>
      <c r="DD544" s="186"/>
      <c r="DE544" s="186"/>
    </row>
    <row r="545" spans="34:109" ht="15" hidden="1" customHeight="1">
      <c r="AH545" s="184"/>
      <c r="AI545" s="184"/>
      <c r="AJ545" s="184"/>
      <c r="AK545" s="184"/>
      <c r="AL545" s="172" t="str">
        <f t="shared" si="24"/>
        <v/>
      </c>
      <c r="AM545" s="172" t="str">
        <f t="shared" si="25"/>
        <v/>
      </c>
      <c r="AN545" s="173" t="str">
        <f t="shared" si="26"/>
        <v/>
      </c>
      <c r="AO545" s="184"/>
      <c r="AP545" s="170">
        <v>543</v>
      </c>
      <c r="AQ545" s="185"/>
      <c r="AR545" s="185"/>
      <c r="AS545" s="185"/>
      <c r="AT545" s="185"/>
      <c r="AU545" s="185"/>
      <c r="AV545" s="185"/>
      <c r="AW545" s="185"/>
      <c r="AX545" s="185"/>
      <c r="AY545" s="185"/>
      <c r="AZ545" s="185"/>
      <c r="BA545" s="185"/>
      <c r="BB545" s="185"/>
      <c r="BC545" s="185"/>
      <c r="BD545" s="185"/>
      <c r="BE545" s="185"/>
      <c r="BF545" s="185"/>
      <c r="BG545" s="185"/>
      <c r="BH545" s="185"/>
      <c r="BI545" s="185"/>
      <c r="BJ545" s="176" t="s">
        <v>4888</v>
      </c>
      <c r="BK545" s="185"/>
      <c r="BL545" s="185"/>
      <c r="BM545" s="185"/>
      <c r="BN545" s="185"/>
      <c r="BO545" s="185"/>
      <c r="BP545" s="185"/>
      <c r="BQ545" s="185"/>
      <c r="BR545" s="185"/>
      <c r="BS545" s="185"/>
      <c r="BT545" s="185"/>
      <c r="BU545" s="185"/>
      <c r="BV545" s="185"/>
      <c r="BW545" s="184"/>
      <c r="BX545" s="184"/>
      <c r="BY545" s="184"/>
      <c r="BZ545" s="186"/>
      <c r="CA545" s="186"/>
      <c r="CB545" s="186"/>
      <c r="CC545" s="186"/>
      <c r="CD545" s="186"/>
      <c r="CE545" s="186"/>
      <c r="CF545" s="186"/>
      <c r="CG545" s="186"/>
      <c r="CH545" s="186"/>
      <c r="CI545" s="186"/>
      <c r="CJ545" s="186"/>
      <c r="CK545" s="186"/>
      <c r="CL545" s="186"/>
      <c r="CM545" s="186"/>
      <c r="CN545" s="186"/>
      <c r="CO545" s="186"/>
      <c r="CP545" s="186"/>
      <c r="CQ545" s="186"/>
      <c r="CR545" s="186"/>
      <c r="CS545" s="178" t="s">
        <v>4889</v>
      </c>
      <c r="CT545" s="186"/>
      <c r="CU545" s="186"/>
      <c r="CV545" s="186"/>
      <c r="CW545" s="186"/>
      <c r="CX545" s="186"/>
      <c r="CY545" s="186"/>
      <c r="CZ545" s="186"/>
      <c r="DA545" s="186"/>
      <c r="DB545" s="186"/>
      <c r="DC545" s="186"/>
      <c r="DD545" s="186"/>
      <c r="DE545" s="186"/>
    </row>
    <row r="546" spans="34:109" ht="15" hidden="1" customHeight="1">
      <c r="AH546" s="184"/>
      <c r="AI546" s="184"/>
      <c r="AJ546" s="184"/>
      <c r="AK546" s="184"/>
      <c r="AL546" s="172" t="str">
        <f t="shared" si="24"/>
        <v/>
      </c>
      <c r="AM546" s="172" t="str">
        <f t="shared" si="25"/>
        <v/>
      </c>
      <c r="AN546" s="173" t="str">
        <f t="shared" si="26"/>
        <v/>
      </c>
      <c r="AO546" s="184"/>
      <c r="AP546" s="170">
        <v>544</v>
      </c>
      <c r="AQ546" s="185"/>
      <c r="AR546" s="185"/>
      <c r="AS546" s="185"/>
      <c r="AT546" s="185"/>
      <c r="AU546" s="185"/>
      <c r="AV546" s="185"/>
      <c r="AW546" s="185"/>
      <c r="AX546" s="185"/>
      <c r="AY546" s="185"/>
      <c r="AZ546" s="185"/>
      <c r="BA546" s="185"/>
      <c r="BB546" s="185"/>
      <c r="BC546" s="185"/>
      <c r="BD546" s="185"/>
      <c r="BE546" s="185"/>
      <c r="BF546" s="185"/>
      <c r="BG546" s="185"/>
      <c r="BH546" s="185"/>
      <c r="BI546" s="185"/>
      <c r="BJ546" s="176" t="s">
        <v>4890</v>
      </c>
      <c r="BK546" s="185"/>
      <c r="BL546" s="185"/>
      <c r="BM546" s="185"/>
      <c r="BN546" s="185"/>
      <c r="BO546" s="185"/>
      <c r="BP546" s="185"/>
      <c r="BQ546" s="185"/>
      <c r="BR546" s="185"/>
      <c r="BS546" s="185"/>
      <c r="BT546" s="185"/>
      <c r="BU546" s="185"/>
      <c r="BV546" s="185"/>
      <c r="BW546" s="184"/>
      <c r="BX546" s="184"/>
      <c r="BY546" s="184"/>
      <c r="BZ546" s="186"/>
      <c r="CA546" s="186"/>
      <c r="CB546" s="186"/>
      <c r="CC546" s="186"/>
      <c r="CD546" s="186"/>
      <c r="CE546" s="186"/>
      <c r="CF546" s="186"/>
      <c r="CG546" s="186"/>
      <c r="CH546" s="186"/>
      <c r="CI546" s="186"/>
      <c r="CJ546" s="186"/>
      <c r="CK546" s="186"/>
      <c r="CL546" s="186"/>
      <c r="CM546" s="186"/>
      <c r="CN546" s="186"/>
      <c r="CO546" s="186"/>
      <c r="CP546" s="186"/>
      <c r="CQ546" s="186"/>
      <c r="CR546" s="186"/>
      <c r="CS546" s="178" t="s">
        <v>4891</v>
      </c>
      <c r="CT546" s="186"/>
      <c r="CU546" s="186"/>
      <c r="CV546" s="186"/>
      <c r="CW546" s="186"/>
      <c r="CX546" s="186"/>
      <c r="CY546" s="186"/>
      <c r="CZ546" s="186"/>
      <c r="DA546" s="186"/>
      <c r="DB546" s="186"/>
      <c r="DC546" s="186"/>
      <c r="DD546" s="186"/>
      <c r="DE546" s="186"/>
    </row>
    <row r="547" spans="34:109" ht="15" hidden="1" customHeight="1">
      <c r="AH547" s="184"/>
      <c r="AI547" s="184"/>
      <c r="AJ547" s="184"/>
      <c r="AK547" s="184"/>
      <c r="AL547" s="172" t="str">
        <f t="shared" si="24"/>
        <v/>
      </c>
      <c r="AM547" s="172" t="str">
        <f t="shared" si="25"/>
        <v/>
      </c>
      <c r="AN547" s="173" t="str">
        <f t="shared" si="26"/>
        <v/>
      </c>
      <c r="AO547" s="184"/>
      <c r="AP547" s="170">
        <v>545</v>
      </c>
      <c r="AQ547" s="185"/>
      <c r="AR547" s="185"/>
      <c r="AS547" s="185"/>
      <c r="AT547" s="185"/>
      <c r="AU547" s="185"/>
      <c r="AV547" s="185"/>
      <c r="AW547" s="185"/>
      <c r="AX547" s="185"/>
      <c r="AY547" s="185"/>
      <c r="AZ547" s="185"/>
      <c r="BA547" s="185"/>
      <c r="BB547" s="185"/>
      <c r="BC547" s="185"/>
      <c r="BD547" s="185"/>
      <c r="BE547" s="185"/>
      <c r="BF547" s="185"/>
      <c r="BG547" s="185"/>
      <c r="BH547" s="185"/>
      <c r="BI547" s="185"/>
      <c r="BJ547" s="176" t="s">
        <v>4892</v>
      </c>
      <c r="BK547" s="185"/>
      <c r="BL547" s="185"/>
      <c r="BM547" s="185"/>
      <c r="BN547" s="185"/>
      <c r="BO547" s="185"/>
      <c r="BP547" s="185"/>
      <c r="BQ547" s="185"/>
      <c r="BR547" s="185"/>
      <c r="BS547" s="185"/>
      <c r="BT547" s="185"/>
      <c r="BU547" s="185"/>
      <c r="BV547" s="185"/>
      <c r="BW547" s="184"/>
      <c r="BX547" s="184"/>
      <c r="BY547" s="184"/>
      <c r="BZ547" s="186"/>
      <c r="CA547" s="186"/>
      <c r="CB547" s="186"/>
      <c r="CC547" s="186"/>
      <c r="CD547" s="186"/>
      <c r="CE547" s="186"/>
      <c r="CF547" s="186"/>
      <c r="CG547" s="186"/>
      <c r="CH547" s="186"/>
      <c r="CI547" s="186"/>
      <c r="CJ547" s="186"/>
      <c r="CK547" s="186"/>
      <c r="CL547" s="186"/>
      <c r="CM547" s="186"/>
      <c r="CN547" s="186"/>
      <c r="CO547" s="186"/>
      <c r="CP547" s="186"/>
      <c r="CQ547" s="186"/>
      <c r="CR547" s="186"/>
      <c r="CS547" s="178" t="s">
        <v>4893</v>
      </c>
      <c r="CT547" s="186"/>
      <c r="CU547" s="186"/>
      <c r="CV547" s="186"/>
      <c r="CW547" s="186"/>
      <c r="CX547" s="186"/>
      <c r="CY547" s="186"/>
      <c r="CZ547" s="186"/>
      <c r="DA547" s="186"/>
      <c r="DB547" s="186"/>
      <c r="DC547" s="186"/>
      <c r="DD547" s="186"/>
      <c r="DE547" s="186"/>
    </row>
    <row r="548" spans="34:109" ht="15" hidden="1" customHeight="1">
      <c r="AH548" s="184"/>
      <c r="AI548" s="184"/>
      <c r="AJ548" s="184"/>
      <c r="AK548" s="184"/>
      <c r="AL548" s="172" t="str">
        <f t="shared" si="24"/>
        <v/>
      </c>
      <c r="AM548" s="172" t="str">
        <f t="shared" si="25"/>
        <v/>
      </c>
      <c r="AN548" s="173" t="str">
        <f t="shared" si="26"/>
        <v/>
      </c>
      <c r="AO548" s="184"/>
      <c r="AP548" s="170">
        <v>546</v>
      </c>
      <c r="AQ548" s="185"/>
      <c r="AR548" s="185"/>
      <c r="AS548" s="185"/>
      <c r="AT548" s="185"/>
      <c r="AU548" s="185"/>
      <c r="AV548" s="185"/>
      <c r="AW548" s="185"/>
      <c r="AX548" s="185"/>
      <c r="AY548" s="185"/>
      <c r="AZ548" s="185"/>
      <c r="BA548" s="185"/>
      <c r="BB548" s="185"/>
      <c r="BC548" s="185"/>
      <c r="BD548" s="185"/>
      <c r="BE548" s="185"/>
      <c r="BF548" s="185"/>
      <c r="BG548" s="185"/>
      <c r="BH548" s="185"/>
      <c r="BI548" s="185"/>
      <c r="BJ548" s="176" t="s">
        <v>4894</v>
      </c>
      <c r="BK548" s="185"/>
      <c r="BL548" s="185"/>
      <c r="BM548" s="185"/>
      <c r="BN548" s="185"/>
      <c r="BO548" s="185"/>
      <c r="BP548" s="185"/>
      <c r="BQ548" s="185"/>
      <c r="BR548" s="185"/>
      <c r="BS548" s="185"/>
      <c r="BT548" s="185"/>
      <c r="BU548" s="185"/>
      <c r="BV548" s="185"/>
      <c r="BW548" s="184"/>
      <c r="BX548" s="184"/>
      <c r="BY548" s="184"/>
      <c r="BZ548" s="186"/>
      <c r="CA548" s="186"/>
      <c r="CB548" s="186"/>
      <c r="CC548" s="186"/>
      <c r="CD548" s="186"/>
      <c r="CE548" s="186"/>
      <c r="CF548" s="186"/>
      <c r="CG548" s="186"/>
      <c r="CH548" s="186"/>
      <c r="CI548" s="186"/>
      <c r="CJ548" s="186"/>
      <c r="CK548" s="186"/>
      <c r="CL548" s="186"/>
      <c r="CM548" s="186"/>
      <c r="CN548" s="186"/>
      <c r="CO548" s="186"/>
      <c r="CP548" s="186"/>
      <c r="CQ548" s="186"/>
      <c r="CR548" s="186"/>
      <c r="CS548" s="178" t="s">
        <v>4895</v>
      </c>
      <c r="CT548" s="186"/>
      <c r="CU548" s="186"/>
      <c r="CV548" s="186"/>
      <c r="CW548" s="186"/>
      <c r="CX548" s="186"/>
      <c r="CY548" s="186"/>
      <c r="CZ548" s="186"/>
      <c r="DA548" s="186"/>
      <c r="DB548" s="186"/>
      <c r="DC548" s="186"/>
      <c r="DD548" s="186"/>
      <c r="DE548" s="186"/>
    </row>
    <row r="549" spans="34:109" ht="15" hidden="1" customHeight="1">
      <c r="AH549" s="184"/>
      <c r="AI549" s="184"/>
      <c r="AJ549" s="184"/>
      <c r="AK549" s="184"/>
      <c r="AL549" s="172" t="str">
        <f t="shared" si="24"/>
        <v/>
      </c>
      <c r="AM549" s="172" t="str">
        <f t="shared" si="25"/>
        <v/>
      </c>
      <c r="AN549" s="173" t="str">
        <f t="shared" si="26"/>
        <v/>
      </c>
      <c r="AO549" s="184"/>
      <c r="AP549" s="170">
        <v>547</v>
      </c>
      <c r="AQ549" s="185"/>
      <c r="AR549" s="185"/>
      <c r="AS549" s="185"/>
      <c r="AT549" s="185"/>
      <c r="AU549" s="185"/>
      <c r="AV549" s="185"/>
      <c r="AW549" s="185"/>
      <c r="AX549" s="185"/>
      <c r="AY549" s="185"/>
      <c r="AZ549" s="185"/>
      <c r="BA549" s="185"/>
      <c r="BB549" s="185"/>
      <c r="BC549" s="185"/>
      <c r="BD549" s="185"/>
      <c r="BE549" s="185"/>
      <c r="BF549" s="185"/>
      <c r="BG549" s="185"/>
      <c r="BH549" s="185"/>
      <c r="BI549" s="185"/>
      <c r="BJ549" s="176" t="s">
        <v>4896</v>
      </c>
      <c r="BK549" s="185"/>
      <c r="BL549" s="185"/>
      <c r="BM549" s="185"/>
      <c r="BN549" s="185"/>
      <c r="BO549" s="185"/>
      <c r="BP549" s="185"/>
      <c r="BQ549" s="185"/>
      <c r="BR549" s="185"/>
      <c r="BS549" s="185"/>
      <c r="BT549" s="185"/>
      <c r="BU549" s="185"/>
      <c r="BV549" s="185"/>
      <c r="BW549" s="184"/>
      <c r="BX549" s="184"/>
      <c r="BY549" s="184"/>
      <c r="BZ549" s="186"/>
      <c r="CA549" s="186"/>
      <c r="CB549" s="186"/>
      <c r="CC549" s="186"/>
      <c r="CD549" s="186"/>
      <c r="CE549" s="186"/>
      <c r="CF549" s="186"/>
      <c r="CG549" s="186"/>
      <c r="CH549" s="186"/>
      <c r="CI549" s="186"/>
      <c r="CJ549" s="186"/>
      <c r="CK549" s="186"/>
      <c r="CL549" s="186"/>
      <c r="CM549" s="186"/>
      <c r="CN549" s="186"/>
      <c r="CO549" s="186"/>
      <c r="CP549" s="186"/>
      <c r="CQ549" s="186"/>
      <c r="CR549" s="186"/>
      <c r="CS549" s="178" t="s">
        <v>4897</v>
      </c>
      <c r="CT549" s="186"/>
      <c r="CU549" s="186"/>
      <c r="CV549" s="186"/>
      <c r="CW549" s="186"/>
      <c r="CX549" s="186"/>
      <c r="CY549" s="186"/>
      <c r="CZ549" s="186"/>
      <c r="DA549" s="186"/>
      <c r="DB549" s="186"/>
      <c r="DC549" s="186"/>
      <c r="DD549" s="186"/>
      <c r="DE549" s="186"/>
    </row>
    <row r="550" spans="34:109" ht="15" hidden="1" customHeight="1">
      <c r="AH550" s="184"/>
      <c r="AI550" s="184"/>
      <c r="AJ550" s="184"/>
      <c r="AK550" s="184"/>
      <c r="AL550" s="172" t="str">
        <f t="shared" si="24"/>
        <v/>
      </c>
      <c r="AM550" s="172" t="str">
        <f t="shared" si="25"/>
        <v/>
      </c>
      <c r="AN550" s="173" t="str">
        <f t="shared" si="26"/>
        <v/>
      </c>
      <c r="AO550" s="184"/>
      <c r="AP550" s="170">
        <v>548</v>
      </c>
      <c r="AQ550" s="185"/>
      <c r="AR550" s="185"/>
      <c r="AS550" s="185"/>
      <c r="AT550" s="185"/>
      <c r="AU550" s="185"/>
      <c r="AV550" s="185"/>
      <c r="AW550" s="185"/>
      <c r="AX550" s="185"/>
      <c r="AY550" s="185"/>
      <c r="AZ550" s="185"/>
      <c r="BA550" s="185"/>
      <c r="BB550" s="185"/>
      <c r="BC550" s="185"/>
      <c r="BD550" s="185"/>
      <c r="BE550" s="185"/>
      <c r="BF550" s="185"/>
      <c r="BG550" s="185"/>
      <c r="BH550" s="185"/>
      <c r="BI550" s="185"/>
      <c r="BJ550" s="176" t="s">
        <v>4898</v>
      </c>
      <c r="BK550" s="185"/>
      <c r="BL550" s="185"/>
      <c r="BM550" s="185"/>
      <c r="BN550" s="185"/>
      <c r="BO550" s="185"/>
      <c r="BP550" s="185"/>
      <c r="BQ550" s="185"/>
      <c r="BR550" s="185"/>
      <c r="BS550" s="185"/>
      <c r="BT550" s="185"/>
      <c r="BU550" s="185"/>
      <c r="BV550" s="185"/>
      <c r="BW550" s="184"/>
      <c r="BX550" s="184"/>
      <c r="BY550" s="184"/>
      <c r="BZ550" s="186"/>
      <c r="CA550" s="186"/>
      <c r="CB550" s="186"/>
      <c r="CC550" s="186"/>
      <c r="CD550" s="186"/>
      <c r="CE550" s="186"/>
      <c r="CF550" s="186"/>
      <c r="CG550" s="186"/>
      <c r="CH550" s="186"/>
      <c r="CI550" s="186"/>
      <c r="CJ550" s="186"/>
      <c r="CK550" s="186"/>
      <c r="CL550" s="186"/>
      <c r="CM550" s="186"/>
      <c r="CN550" s="186"/>
      <c r="CO550" s="186"/>
      <c r="CP550" s="186"/>
      <c r="CQ550" s="186"/>
      <c r="CR550" s="186"/>
      <c r="CS550" s="178" t="s">
        <v>4899</v>
      </c>
      <c r="CT550" s="186"/>
      <c r="CU550" s="186"/>
      <c r="CV550" s="186"/>
      <c r="CW550" s="186"/>
      <c r="CX550" s="186"/>
      <c r="CY550" s="186"/>
      <c r="CZ550" s="186"/>
      <c r="DA550" s="186"/>
      <c r="DB550" s="186"/>
      <c r="DC550" s="186"/>
      <c r="DD550" s="186"/>
      <c r="DE550" s="186"/>
    </row>
    <row r="551" spans="34:109" ht="15" hidden="1" customHeight="1">
      <c r="AH551" s="184"/>
      <c r="AI551" s="184"/>
      <c r="AJ551" s="184"/>
      <c r="AK551" s="184"/>
      <c r="AL551" s="172" t="str">
        <f t="shared" si="24"/>
        <v/>
      </c>
      <c r="AM551" s="172" t="str">
        <f t="shared" si="25"/>
        <v/>
      </c>
      <c r="AN551" s="173" t="str">
        <f t="shared" si="26"/>
        <v/>
      </c>
      <c r="AO551" s="184"/>
      <c r="AP551" s="170">
        <v>549</v>
      </c>
      <c r="AQ551" s="185"/>
      <c r="AR551" s="185"/>
      <c r="AS551" s="185"/>
      <c r="AT551" s="185"/>
      <c r="AU551" s="185"/>
      <c r="AV551" s="185"/>
      <c r="AW551" s="185"/>
      <c r="AX551" s="185"/>
      <c r="AY551" s="185"/>
      <c r="AZ551" s="185"/>
      <c r="BA551" s="185"/>
      <c r="BB551" s="185"/>
      <c r="BC551" s="185"/>
      <c r="BD551" s="185"/>
      <c r="BE551" s="185"/>
      <c r="BF551" s="185"/>
      <c r="BG551" s="185"/>
      <c r="BH551" s="185"/>
      <c r="BI551" s="185"/>
      <c r="BJ551" s="176" t="s">
        <v>4900</v>
      </c>
      <c r="BK551" s="185"/>
      <c r="BL551" s="185"/>
      <c r="BM551" s="185"/>
      <c r="BN551" s="185"/>
      <c r="BO551" s="185"/>
      <c r="BP551" s="185"/>
      <c r="BQ551" s="185"/>
      <c r="BR551" s="185"/>
      <c r="BS551" s="185"/>
      <c r="BT551" s="185"/>
      <c r="BU551" s="185"/>
      <c r="BV551" s="185"/>
      <c r="BW551" s="184"/>
      <c r="BX551" s="184"/>
      <c r="BY551" s="184"/>
      <c r="BZ551" s="186"/>
      <c r="CA551" s="186"/>
      <c r="CB551" s="186"/>
      <c r="CC551" s="186"/>
      <c r="CD551" s="186"/>
      <c r="CE551" s="186"/>
      <c r="CF551" s="186"/>
      <c r="CG551" s="186"/>
      <c r="CH551" s="186"/>
      <c r="CI551" s="186"/>
      <c r="CJ551" s="186"/>
      <c r="CK551" s="186"/>
      <c r="CL551" s="186"/>
      <c r="CM551" s="186"/>
      <c r="CN551" s="186"/>
      <c r="CO551" s="186"/>
      <c r="CP551" s="186"/>
      <c r="CQ551" s="186"/>
      <c r="CR551" s="186"/>
      <c r="CS551" s="178" t="s">
        <v>4901</v>
      </c>
      <c r="CT551" s="186"/>
      <c r="CU551" s="186"/>
      <c r="CV551" s="186"/>
      <c r="CW551" s="186"/>
      <c r="CX551" s="186"/>
      <c r="CY551" s="186"/>
      <c r="CZ551" s="186"/>
      <c r="DA551" s="186"/>
      <c r="DB551" s="186"/>
      <c r="DC551" s="186"/>
      <c r="DD551" s="186"/>
      <c r="DE551" s="186"/>
    </row>
    <row r="552" spans="34:109" ht="15" hidden="1" customHeight="1">
      <c r="AH552" s="184"/>
      <c r="AI552" s="184"/>
      <c r="AJ552" s="184"/>
      <c r="AK552" s="184"/>
      <c r="AL552" s="172" t="str">
        <f t="shared" si="24"/>
        <v/>
      </c>
      <c r="AM552" s="172" t="str">
        <f t="shared" si="25"/>
        <v/>
      </c>
      <c r="AN552" s="173" t="str">
        <f t="shared" si="26"/>
        <v/>
      </c>
      <c r="AO552" s="184"/>
      <c r="AP552" s="170">
        <v>550</v>
      </c>
      <c r="AQ552" s="185"/>
      <c r="AR552" s="185"/>
      <c r="AS552" s="185"/>
      <c r="AT552" s="185"/>
      <c r="AU552" s="185"/>
      <c r="AV552" s="185"/>
      <c r="AW552" s="185"/>
      <c r="AX552" s="185"/>
      <c r="AY552" s="185"/>
      <c r="AZ552" s="185"/>
      <c r="BA552" s="185"/>
      <c r="BB552" s="185"/>
      <c r="BC552" s="185"/>
      <c r="BD552" s="185"/>
      <c r="BE552" s="185"/>
      <c r="BF552" s="185"/>
      <c r="BG552" s="185"/>
      <c r="BH552" s="185"/>
      <c r="BI552" s="185"/>
      <c r="BJ552" s="176" t="s">
        <v>4902</v>
      </c>
      <c r="BK552" s="185"/>
      <c r="BL552" s="185"/>
      <c r="BM552" s="185"/>
      <c r="BN552" s="185"/>
      <c r="BO552" s="185"/>
      <c r="BP552" s="185"/>
      <c r="BQ552" s="185"/>
      <c r="BR552" s="185"/>
      <c r="BS552" s="185"/>
      <c r="BT552" s="185"/>
      <c r="BU552" s="185"/>
      <c r="BV552" s="185"/>
      <c r="BW552" s="184"/>
      <c r="BX552" s="184"/>
      <c r="BY552" s="184"/>
      <c r="BZ552" s="186"/>
      <c r="CA552" s="186"/>
      <c r="CB552" s="186"/>
      <c r="CC552" s="186"/>
      <c r="CD552" s="186"/>
      <c r="CE552" s="186"/>
      <c r="CF552" s="186"/>
      <c r="CG552" s="186"/>
      <c r="CH552" s="186"/>
      <c r="CI552" s="186"/>
      <c r="CJ552" s="186"/>
      <c r="CK552" s="186"/>
      <c r="CL552" s="186"/>
      <c r="CM552" s="186"/>
      <c r="CN552" s="186"/>
      <c r="CO552" s="186"/>
      <c r="CP552" s="186"/>
      <c r="CQ552" s="186"/>
      <c r="CR552" s="186"/>
      <c r="CS552" s="178" t="s">
        <v>4903</v>
      </c>
      <c r="CT552" s="186"/>
      <c r="CU552" s="186"/>
      <c r="CV552" s="186"/>
      <c r="CW552" s="186"/>
      <c r="CX552" s="186"/>
      <c r="CY552" s="186"/>
      <c r="CZ552" s="186"/>
      <c r="DA552" s="186"/>
      <c r="DB552" s="186"/>
      <c r="DC552" s="186"/>
      <c r="DD552" s="186"/>
      <c r="DE552" s="186"/>
    </row>
    <row r="553" spans="34:109" ht="15" hidden="1" customHeight="1">
      <c r="AH553" s="184"/>
      <c r="AI553" s="184"/>
      <c r="AJ553" s="184"/>
      <c r="AK553" s="184"/>
      <c r="AL553" s="172" t="str">
        <f t="shared" si="24"/>
        <v/>
      </c>
      <c r="AM553" s="172" t="str">
        <f t="shared" si="25"/>
        <v/>
      </c>
      <c r="AN553" s="173" t="str">
        <f t="shared" si="26"/>
        <v/>
      </c>
      <c r="AO553" s="184"/>
      <c r="AP553" s="170">
        <v>551</v>
      </c>
      <c r="AQ553" s="185"/>
      <c r="AR553" s="185"/>
      <c r="AS553" s="185"/>
      <c r="AT553" s="185"/>
      <c r="AU553" s="185"/>
      <c r="AV553" s="185"/>
      <c r="AW553" s="185"/>
      <c r="AX553" s="185"/>
      <c r="AY553" s="185"/>
      <c r="AZ553" s="185"/>
      <c r="BA553" s="185"/>
      <c r="BB553" s="185"/>
      <c r="BC553" s="185"/>
      <c r="BD553" s="185"/>
      <c r="BE553" s="185"/>
      <c r="BF553" s="185"/>
      <c r="BG553" s="185"/>
      <c r="BH553" s="185"/>
      <c r="BI553" s="185"/>
      <c r="BJ553" s="176" t="s">
        <v>4904</v>
      </c>
      <c r="BK553" s="185"/>
      <c r="BL553" s="185"/>
      <c r="BM553" s="185"/>
      <c r="BN553" s="185"/>
      <c r="BO553" s="185"/>
      <c r="BP553" s="185"/>
      <c r="BQ553" s="185"/>
      <c r="BR553" s="185"/>
      <c r="BS553" s="185"/>
      <c r="BT553" s="185"/>
      <c r="BU553" s="185"/>
      <c r="BV553" s="185"/>
      <c r="BW553" s="184"/>
      <c r="BX553" s="184"/>
      <c r="BY553" s="184"/>
      <c r="BZ553" s="186"/>
      <c r="CA553" s="186"/>
      <c r="CB553" s="186"/>
      <c r="CC553" s="186"/>
      <c r="CD553" s="186"/>
      <c r="CE553" s="186"/>
      <c r="CF553" s="186"/>
      <c r="CG553" s="186"/>
      <c r="CH553" s="186"/>
      <c r="CI553" s="186"/>
      <c r="CJ553" s="186"/>
      <c r="CK553" s="186"/>
      <c r="CL553" s="186"/>
      <c r="CM553" s="186"/>
      <c r="CN553" s="186"/>
      <c r="CO553" s="186"/>
      <c r="CP553" s="186"/>
      <c r="CQ553" s="186"/>
      <c r="CR553" s="186"/>
      <c r="CS553" s="178" t="s">
        <v>4905</v>
      </c>
      <c r="CT553" s="186"/>
      <c r="CU553" s="186"/>
      <c r="CV553" s="186"/>
      <c r="CW553" s="186"/>
      <c r="CX553" s="186"/>
      <c r="CY553" s="186"/>
      <c r="CZ553" s="186"/>
      <c r="DA553" s="186"/>
      <c r="DB553" s="186"/>
      <c r="DC553" s="186"/>
      <c r="DD553" s="186"/>
      <c r="DE553" s="186"/>
    </row>
    <row r="554" spans="34:109" ht="15" hidden="1" customHeight="1">
      <c r="AH554" s="184"/>
      <c r="AI554" s="184"/>
      <c r="AJ554" s="184"/>
      <c r="AK554" s="184"/>
      <c r="AL554" s="172" t="str">
        <f t="shared" si="24"/>
        <v/>
      </c>
      <c r="AM554" s="172" t="str">
        <f t="shared" si="25"/>
        <v/>
      </c>
      <c r="AN554" s="173" t="str">
        <f t="shared" si="26"/>
        <v/>
      </c>
      <c r="AO554" s="184"/>
      <c r="AP554" s="170">
        <v>552</v>
      </c>
      <c r="AQ554" s="185"/>
      <c r="AR554" s="185"/>
      <c r="AS554" s="185"/>
      <c r="AT554" s="185"/>
      <c r="AU554" s="185"/>
      <c r="AV554" s="185"/>
      <c r="AW554" s="185"/>
      <c r="AX554" s="185"/>
      <c r="AY554" s="185"/>
      <c r="AZ554" s="185"/>
      <c r="BA554" s="185"/>
      <c r="BB554" s="185"/>
      <c r="BC554" s="185"/>
      <c r="BD554" s="185"/>
      <c r="BE554" s="185"/>
      <c r="BF554" s="185"/>
      <c r="BG554" s="185"/>
      <c r="BH554" s="185"/>
      <c r="BI554" s="185"/>
      <c r="BJ554" s="176" t="s">
        <v>4906</v>
      </c>
      <c r="BK554" s="185"/>
      <c r="BL554" s="185"/>
      <c r="BM554" s="185"/>
      <c r="BN554" s="185"/>
      <c r="BO554" s="185"/>
      <c r="BP554" s="185"/>
      <c r="BQ554" s="185"/>
      <c r="BR554" s="185"/>
      <c r="BS554" s="185"/>
      <c r="BT554" s="185"/>
      <c r="BU554" s="185"/>
      <c r="BV554" s="185"/>
      <c r="BW554" s="184"/>
      <c r="BX554" s="184"/>
      <c r="BY554" s="184"/>
      <c r="BZ554" s="186"/>
      <c r="CA554" s="186"/>
      <c r="CB554" s="186"/>
      <c r="CC554" s="186"/>
      <c r="CD554" s="186"/>
      <c r="CE554" s="186"/>
      <c r="CF554" s="186"/>
      <c r="CG554" s="186"/>
      <c r="CH554" s="186"/>
      <c r="CI554" s="186"/>
      <c r="CJ554" s="186"/>
      <c r="CK554" s="186"/>
      <c r="CL554" s="186"/>
      <c r="CM554" s="186"/>
      <c r="CN554" s="186"/>
      <c r="CO554" s="186"/>
      <c r="CP554" s="186"/>
      <c r="CQ554" s="186"/>
      <c r="CR554" s="186"/>
      <c r="CS554" s="178" t="s">
        <v>4907</v>
      </c>
      <c r="CT554" s="186"/>
      <c r="CU554" s="186"/>
      <c r="CV554" s="186"/>
      <c r="CW554" s="186"/>
      <c r="CX554" s="186"/>
      <c r="CY554" s="186"/>
      <c r="CZ554" s="186"/>
      <c r="DA554" s="186"/>
      <c r="DB554" s="186"/>
      <c r="DC554" s="186"/>
      <c r="DD554" s="186"/>
      <c r="DE554" s="186"/>
    </row>
    <row r="555" spans="34:109" ht="15" hidden="1" customHeight="1">
      <c r="AH555" s="184"/>
      <c r="AI555" s="184"/>
      <c r="AJ555" s="184"/>
      <c r="AK555" s="184"/>
      <c r="AL555" s="172" t="str">
        <f t="shared" si="24"/>
        <v/>
      </c>
      <c r="AM555" s="172" t="str">
        <f t="shared" si="25"/>
        <v/>
      </c>
      <c r="AN555" s="173" t="str">
        <f t="shared" si="26"/>
        <v/>
      </c>
      <c r="AO555" s="184"/>
      <c r="AP555" s="170">
        <v>553</v>
      </c>
      <c r="AQ555" s="185"/>
      <c r="AR555" s="185"/>
      <c r="AS555" s="185"/>
      <c r="AT555" s="185"/>
      <c r="AU555" s="185"/>
      <c r="AV555" s="185"/>
      <c r="AW555" s="185"/>
      <c r="AX555" s="185"/>
      <c r="AY555" s="185"/>
      <c r="AZ555" s="185"/>
      <c r="BA555" s="185"/>
      <c r="BB555" s="185"/>
      <c r="BC555" s="185"/>
      <c r="BD555" s="185"/>
      <c r="BE555" s="185"/>
      <c r="BF555" s="185"/>
      <c r="BG555" s="185"/>
      <c r="BH555" s="185"/>
      <c r="BI555" s="185"/>
      <c r="BJ555" s="176" t="s">
        <v>4908</v>
      </c>
      <c r="BK555" s="185"/>
      <c r="BL555" s="185"/>
      <c r="BM555" s="185"/>
      <c r="BN555" s="185"/>
      <c r="BO555" s="185"/>
      <c r="BP555" s="185"/>
      <c r="BQ555" s="185"/>
      <c r="BR555" s="185"/>
      <c r="BS555" s="185"/>
      <c r="BT555" s="185"/>
      <c r="BU555" s="185"/>
      <c r="BV555" s="185"/>
      <c r="BW555" s="184"/>
      <c r="BX555" s="184"/>
      <c r="BY555" s="184"/>
      <c r="BZ555" s="186"/>
      <c r="CA555" s="186"/>
      <c r="CB555" s="186"/>
      <c r="CC555" s="186"/>
      <c r="CD555" s="186"/>
      <c r="CE555" s="186"/>
      <c r="CF555" s="186"/>
      <c r="CG555" s="186"/>
      <c r="CH555" s="186"/>
      <c r="CI555" s="186"/>
      <c r="CJ555" s="186"/>
      <c r="CK555" s="186"/>
      <c r="CL555" s="186"/>
      <c r="CM555" s="186"/>
      <c r="CN555" s="186"/>
      <c r="CO555" s="186"/>
      <c r="CP555" s="186"/>
      <c r="CQ555" s="186"/>
      <c r="CR555" s="186"/>
      <c r="CS555" s="178" t="s">
        <v>4909</v>
      </c>
      <c r="CT555" s="186"/>
      <c r="CU555" s="186"/>
      <c r="CV555" s="186"/>
      <c r="CW555" s="186"/>
      <c r="CX555" s="186"/>
      <c r="CY555" s="186"/>
      <c r="CZ555" s="186"/>
      <c r="DA555" s="186"/>
      <c r="DB555" s="186"/>
      <c r="DC555" s="186"/>
      <c r="DD555" s="186"/>
      <c r="DE555" s="186"/>
    </row>
    <row r="556" spans="34:109" ht="15" hidden="1" customHeight="1">
      <c r="AH556" s="184"/>
      <c r="AI556" s="184"/>
      <c r="AJ556" s="184"/>
      <c r="AK556" s="184"/>
      <c r="AL556" s="172" t="str">
        <f t="shared" si="24"/>
        <v/>
      </c>
      <c r="AM556" s="172" t="str">
        <f t="shared" si="25"/>
        <v/>
      </c>
      <c r="AN556" s="173" t="str">
        <f t="shared" si="26"/>
        <v/>
      </c>
      <c r="AO556" s="184"/>
      <c r="AP556" s="170">
        <v>554</v>
      </c>
      <c r="AQ556" s="185"/>
      <c r="AR556" s="185"/>
      <c r="AS556" s="185"/>
      <c r="AT556" s="185"/>
      <c r="AU556" s="185"/>
      <c r="AV556" s="185"/>
      <c r="AW556" s="185"/>
      <c r="AX556" s="185"/>
      <c r="AY556" s="185"/>
      <c r="AZ556" s="185"/>
      <c r="BA556" s="185"/>
      <c r="BB556" s="185"/>
      <c r="BC556" s="185"/>
      <c r="BD556" s="185"/>
      <c r="BE556" s="185"/>
      <c r="BF556" s="185"/>
      <c r="BG556" s="185"/>
      <c r="BH556" s="185"/>
      <c r="BI556" s="185"/>
      <c r="BJ556" s="176" t="s">
        <v>4910</v>
      </c>
      <c r="BK556" s="185"/>
      <c r="BL556" s="185"/>
      <c r="BM556" s="185"/>
      <c r="BN556" s="185"/>
      <c r="BO556" s="185"/>
      <c r="BP556" s="185"/>
      <c r="BQ556" s="185"/>
      <c r="BR556" s="185"/>
      <c r="BS556" s="185"/>
      <c r="BT556" s="185"/>
      <c r="BU556" s="185"/>
      <c r="BV556" s="185"/>
      <c r="BW556" s="184"/>
      <c r="BX556" s="184"/>
      <c r="BY556" s="184"/>
      <c r="BZ556" s="186"/>
      <c r="CA556" s="186"/>
      <c r="CB556" s="186"/>
      <c r="CC556" s="186"/>
      <c r="CD556" s="186"/>
      <c r="CE556" s="186"/>
      <c r="CF556" s="186"/>
      <c r="CG556" s="186"/>
      <c r="CH556" s="186"/>
      <c r="CI556" s="186"/>
      <c r="CJ556" s="186"/>
      <c r="CK556" s="186"/>
      <c r="CL556" s="186"/>
      <c r="CM556" s="186"/>
      <c r="CN556" s="186"/>
      <c r="CO556" s="186"/>
      <c r="CP556" s="186"/>
      <c r="CQ556" s="186"/>
      <c r="CR556" s="186"/>
      <c r="CS556" s="178" t="s">
        <v>4911</v>
      </c>
      <c r="CT556" s="186"/>
      <c r="CU556" s="186"/>
      <c r="CV556" s="186"/>
      <c r="CW556" s="186"/>
      <c r="CX556" s="186"/>
      <c r="CY556" s="186"/>
      <c r="CZ556" s="186"/>
      <c r="DA556" s="186"/>
      <c r="DB556" s="186"/>
      <c r="DC556" s="186"/>
      <c r="DD556" s="186"/>
      <c r="DE556" s="186"/>
    </row>
    <row r="557" spans="34:109" ht="15" hidden="1" customHeight="1">
      <c r="AH557" s="184"/>
      <c r="AI557" s="184"/>
      <c r="AJ557" s="184"/>
      <c r="AK557" s="184"/>
      <c r="AL557" s="172" t="str">
        <f t="shared" si="24"/>
        <v/>
      </c>
      <c r="AM557" s="172" t="str">
        <f t="shared" si="25"/>
        <v/>
      </c>
      <c r="AN557" s="173" t="str">
        <f t="shared" si="26"/>
        <v/>
      </c>
      <c r="AO557" s="184"/>
      <c r="AP557" s="170">
        <v>555</v>
      </c>
      <c r="AQ557" s="185"/>
      <c r="AR557" s="185"/>
      <c r="AS557" s="185"/>
      <c r="AT557" s="185"/>
      <c r="AU557" s="185"/>
      <c r="AV557" s="185"/>
      <c r="AW557" s="185"/>
      <c r="AX557" s="185"/>
      <c r="AY557" s="185"/>
      <c r="AZ557" s="185"/>
      <c r="BA557" s="185"/>
      <c r="BB557" s="185"/>
      <c r="BC557" s="185"/>
      <c r="BD557" s="185"/>
      <c r="BE557" s="185"/>
      <c r="BF557" s="185"/>
      <c r="BG557" s="185"/>
      <c r="BH557" s="185"/>
      <c r="BI557" s="185"/>
      <c r="BJ557" s="176" t="s">
        <v>4912</v>
      </c>
      <c r="BK557" s="185"/>
      <c r="BL557" s="185"/>
      <c r="BM557" s="185"/>
      <c r="BN557" s="185"/>
      <c r="BO557" s="185"/>
      <c r="BP557" s="185"/>
      <c r="BQ557" s="185"/>
      <c r="BR557" s="185"/>
      <c r="BS557" s="185"/>
      <c r="BT557" s="185"/>
      <c r="BU557" s="185"/>
      <c r="BV557" s="185"/>
      <c r="BW557" s="184"/>
      <c r="BX557" s="184"/>
      <c r="BY557" s="184"/>
      <c r="BZ557" s="186"/>
      <c r="CA557" s="186"/>
      <c r="CB557" s="186"/>
      <c r="CC557" s="186"/>
      <c r="CD557" s="186"/>
      <c r="CE557" s="186"/>
      <c r="CF557" s="186"/>
      <c r="CG557" s="186"/>
      <c r="CH557" s="186"/>
      <c r="CI557" s="186"/>
      <c r="CJ557" s="186"/>
      <c r="CK557" s="186"/>
      <c r="CL557" s="186"/>
      <c r="CM557" s="186"/>
      <c r="CN557" s="186"/>
      <c r="CO557" s="186"/>
      <c r="CP557" s="186"/>
      <c r="CQ557" s="186"/>
      <c r="CR557" s="186"/>
      <c r="CS557" s="178" t="s">
        <v>4913</v>
      </c>
      <c r="CT557" s="186"/>
      <c r="CU557" s="186"/>
      <c r="CV557" s="186"/>
      <c r="CW557" s="186"/>
      <c r="CX557" s="186"/>
      <c r="CY557" s="186"/>
      <c r="CZ557" s="186"/>
      <c r="DA557" s="186"/>
      <c r="DB557" s="186"/>
      <c r="DC557" s="186"/>
      <c r="DD557" s="186"/>
      <c r="DE557" s="186"/>
    </row>
    <row r="558" spans="34:109" ht="15" hidden="1" customHeight="1">
      <c r="AH558" s="184"/>
      <c r="AI558" s="184"/>
      <c r="AJ558" s="184"/>
      <c r="AK558" s="184"/>
      <c r="AL558" s="172" t="str">
        <f t="shared" si="24"/>
        <v/>
      </c>
      <c r="AM558" s="172" t="str">
        <f t="shared" si="25"/>
        <v/>
      </c>
      <c r="AN558" s="173" t="str">
        <f t="shared" si="26"/>
        <v/>
      </c>
      <c r="AO558" s="184"/>
      <c r="AP558" s="170">
        <v>556</v>
      </c>
      <c r="AQ558" s="185"/>
      <c r="AR558" s="185"/>
      <c r="AS558" s="185"/>
      <c r="AT558" s="185"/>
      <c r="AU558" s="185"/>
      <c r="AV558" s="185"/>
      <c r="AW558" s="185"/>
      <c r="AX558" s="185"/>
      <c r="AY558" s="185"/>
      <c r="AZ558" s="185"/>
      <c r="BA558" s="185"/>
      <c r="BB558" s="185"/>
      <c r="BC558" s="185"/>
      <c r="BD558" s="185"/>
      <c r="BE558" s="185"/>
      <c r="BF558" s="185"/>
      <c r="BG558" s="185"/>
      <c r="BH558" s="185"/>
      <c r="BI558" s="185"/>
      <c r="BJ558" s="176" t="s">
        <v>4914</v>
      </c>
      <c r="BK558" s="185"/>
      <c r="BL558" s="185"/>
      <c r="BM558" s="185"/>
      <c r="BN558" s="185"/>
      <c r="BO558" s="185"/>
      <c r="BP558" s="185"/>
      <c r="BQ558" s="185"/>
      <c r="BR558" s="185"/>
      <c r="BS558" s="185"/>
      <c r="BT558" s="185"/>
      <c r="BU558" s="185"/>
      <c r="BV558" s="185"/>
      <c r="BW558" s="184"/>
      <c r="BX558" s="184"/>
      <c r="BY558" s="184"/>
      <c r="BZ558" s="186"/>
      <c r="CA558" s="186"/>
      <c r="CB558" s="186"/>
      <c r="CC558" s="186"/>
      <c r="CD558" s="186"/>
      <c r="CE558" s="186"/>
      <c r="CF558" s="186"/>
      <c r="CG558" s="186"/>
      <c r="CH558" s="186"/>
      <c r="CI558" s="186"/>
      <c r="CJ558" s="186"/>
      <c r="CK558" s="186"/>
      <c r="CL558" s="186"/>
      <c r="CM558" s="186"/>
      <c r="CN558" s="186"/>
      <c r="CO558" s="186"/>
      <c r="CP558" s="186"/>
      <c r="CQ558" s="186"/>
      <c r="CR558" s="186"/>
      <c r="CS558" s="178" t="s">
        <v>4915</v>
      </c>
      <c r="CT558" s="186"/>
      <c r="CU558" s="186"/>
      <c r="CV558" s="186"/>
      <c r="CW558" s="186"/>
      <c r="CX558" s="186"/>
      <c r="CY558" s="186"/>
      <c r="CZ558" s="186"/>
      <c r="DA558" s="186"/>
      <c r="DB558" s="186"/>
      <c r="DC558" s="186"/>
      <c r="DD558" s="186"/>
      <c r="DE558" s="186"/>
    </row>
    <row r="559" spans="34:109" ht="15" hidden="1" customHeight="1">
      <c r="AH559" s="184"/>
      <c r="AI559" s="184"/>
      <c r="AJ559" s="184"/>
      <c r="AK559" s="184"/>
      <c r="AL559" s="172" t="str">
        <f t="shared" si="24"/>
        <v/>
      </c>
      <c r="AM559" s="172" t="str">
        <f t="shared" si="25"/>
        <v/>
      </c>
      <c r="AN559" s="173" t="str">
        <f t="shared" si="26"/>
        <v/>
      </c>
      <c r="AO559" s="184"/>
      <c r="AP559" s="170">
        <v>557</v>
      </c>
      <c r="AQ559" s="185"/>
      <c r="AR559" s="185"/>
      <c r="AS559" s="185"/>
      <c r="AT559" s="185"/>
      <c r="AU559" s="185"/>
      <c r="AV559" s="185"/>
      <c r="AW559" s="185"/>
      <c r="AX559" s="185"/>
      <c r="AY559" s="185"/>
      <c r="AZ559" s="185"/>
      <c r="BA559" s="185"/>
      <c r="BB559" s="185"/>
      <c r="BC559" s="185"/>
      <c r="BD559" s="185"/>
      <c r="BE559" s="185"/>
      <c r="BF559" s="185"/>
      <c r="BG559" s="185"/>
      <c r="BH559" s="185"/>
      <c r="BI559" s="185"/>
      <c r="BJ559" s="176" t="s">
        <v>4916</v>
      </c>
      <c r="BK559" s="185"/>
      <c r="BL559" s="185"/>
      <c r="BM559" s="185"/>
      <c r="BN559" s="185"/>
      <c r="BO559" s="185"/>
      <c r="BP559" s="185"/>
      <c r="BQ559" s="185"/>
      <c r="BR559" s="185"/>
      <c r="BS559" s="185"/>
      <c r="BT559" s="185"/>
      <c r="BU559" s="185"/>
      <c r="BV559" s="185"/>
      <c r="BW559" s="184"/>
      <c r="BX559" s="184"/>
      <c r="BY559" s="184"/>
      <c r="BZ559" s="186"/>
      <c r="CA559" s="186"/>
      <c r="CB559" s="186"/>
      <c r="CC559" s="186"/>
      <c r="CD559" s="186"/>
      <c r="CE559" s="186"/>
      <c r="CF559" s="186"/>
      <c r="CG559" s="186"/>
      <c r="CH559" s="186"/>
      <c r="CI559" s="186"/>
      <c r="CJ559" s="186"/>
      <c r="CK559" s="186"/>
      <c r="CL559" s="186"/>
      <c r="CM559" s="186"/>
      <c r="CN559" s="186"/>
      <c r="CO559" s="186"/>
      <c r="CP559" s="186"/>
      <c r="CQ559" s="186"/>
      <c r="CR559" s="186"/>
      <c r="CS559" s="178" t="s">
        <v>4917</v>
      </c>
      <c r="CT559" s="186"/>
      <c r="CU559" s="186"/>
      <c r="CV559" s="186"/>
      <c r="CW559" s="186"/>
      <c r="CX559" s="186"/>
      <c r="CY559" s="186"/>
      <c r="CZ559" s="186"/>
      <c r="DA559" s="186"/>
      <c r="DB559" s="186"/>
      <c r="DC559" s="186"/>
      <c r="DD559" s="186"/>
      <c r="DE559" s="186"/>
    </row>
    <row r="560" spans="34:109" ht="15" hidden="1" customHeight="1">
      <c r="AH560" s="184"/>
      <c r="AI560" s="184"/>
      <c r="AJ560" s="184"/>
      <c r="AK560" s="184"/>
      <c r="AL560" s="172" t="str">
        <f t="shared" si="24"/>
        <v/>
      </c>
      <c r="AM560" s="172" t="str">
        <f t="shared" si="25"/>
        <v/>
      </c>
      <c r="AN560" s="173" t="str">
        <f t="shared" si="26"/>
        <v/>
      </c>
      <c r="AO560" s="184"/>
      <c r="AP560" s="170">
        <v>558</v>
      </c>
      <c r="AQ560" s="185"/>
      <c r="AR560" s="185"/>
      <c r="AS560" s="185"/>
      <c r="AT560" s="185"/>
      <c r="AU560" s="185"/>
      <c r="AV560" s="185"/>
      <c r="AW560" s="185"/>
      <c r="AX560" s="185"/>
      <c r="AY560" s="185"/>
      <c r="AZ560" s="185"/>
      <c r="BA560" s="185"/>
      <c r="BB560" s="185"/>
      <c r="BC560" s="185"/>
      <c r="BD560" s="185"/>
      <c r="BE560" s="185"/>
      <c r="BF560" s="185"/>
      <c r="BG560" s="185"/>
      <c r="BH560" s="185"/>
      <c r="BI560" s="185"/>
      <c r="BJ560" s="176" t="s">
        <v>4918</v>
      </c>
      <c r="BK560" s="185"/>
      <c r="BL560" s="185"/>
      <c r="BM560" s="185"/>
      <c r="BN560" s="185"/>
      <c r="BO560" s="185"/>
      <c r="BP560" s="185"/>
      <c r="BQ560" s="185"/>
      <c r="BR560" s="185"/>
      <c r="BS560" s="185"/>
      <c r="BT560" s="185"/>
      <c r="BU560" s="185"/>
      <c r="BV560" s="185"/>
      <c r="BW560" s="184"/>
      <c r="BX560" s="184"/>
      <c r="BY560" s="184"/>
      <c r="BZ560" s="186"/>
      <c r="CA560" s="186"/>
      <c r="CB560" s="186"/>
      <c r="CC560" s="186"/>
      <c r="CD560" s="186"/>
      <c r="CE560" s="186"/>
      <c r="CF560" s="186"/>
      <c r="CG560" s="186"/>
      <c r="CH560" s="186"/>
      <c r="CI560" s="186"/>
      <c r="CJ560" s="186"/>
      <c r="CK560" s="186"/>
      <c r="CL560" s="186"/>
      <c r="CM560" s="186"/>
      <c r="CN560" s="186"/>
      <c r="CO560" s="186"/>
      <c r="CP560" s="186"/>
      <c r="CQ560" s="186"/>
      <c r="CR560" s="186"/>
      <c r="CS560" s="178" t="s">
        <v>4919</v>
      </c>
      <c r="CT560" s="186"/>
      <c r="CU560" s="186"/>
      <c r="CV560" s="186"/>
      <c r="CW560" s="186"/>
      <c r="CX560" s="186"/>
      <c r="CY560" s="186"/>
      <c r="CZ560" s="186"/>
      <c r="DA560" s="186"/>
      <c r="DB560" s="186"/>
      <c r="DC560" s="186"/>
      <c r="DD560" s="186"/>
      <c r="DE560" s="186"/>
    </row>
    <row r="561" spans="34:109" ht="15" hidden="1" customHeight="1">
      <c r="AH561" s="184"/>
      <c r="AI561" s="184"/>
      <c r="AJ561" s="184"/>
      <c r="AK561" s="184"/>
      <c r="AL561" s="172" t="str">
        <f t="shared" si="24"/>
        <v/>
      </c>
      <c r="AM561" s="172" t="str">
        <f t="shared" si="25"/>
        <v/>
      </c>
      <c r="AN561" s="173" t="str">
        <f t="shared" si="26"/>
        <v/>
      </c>
      <c r="AO561" s="184"/>
      <c r="AP561" s="170">
        <v>559</v>
      </c>
      <c r="AQ561" s="185"/>
      <c r="AR561" s="185"/>
      <c r="AS561" s="185"/>
      <c r="AT561" s="185"/>
      <c r="AU561" s="185"/>
      <c r="AV561" s="185"/>
      <c r="AW561" s="185"/>
      <c r="AX561" s="185"/>
      <c r="AY561" s="185"/>
      <c r="AZ561" s="185"/>
      <c r="BA561" s="185"/>
      <c r="BB561" s="185"/>
      <c r="BC561" s="185"/>
      <c r="BD561" s="185"/>
      <c r="BE561" s="185"/>
      <c r="BF561" s="185"/>
      <c r="BG561" s="185"/>
      <c r="BH561" s="185"/>
      <c r="BI561" s="185"/>
      <c r="BJ561" s="176" t="s">
        <v>4920</v>
      </c>
      <c r="BK561" s="185"/>
      <c r="BL561" s="185"/>
      <c r="BM561" s="185"/>
      <c r="BN561" s="185"/>
      <c r="BO561" s="185"/>
      <c r="BP561" s="185"/>
      <c r="BQ561" s="185"/>
      <c r="BR561" s="185"/>
      <c r="BS561" s="185"/>
      <c r="BT561" s="185"/>
      <c r="BU561" s="185"/>
      <c r="BV561" s="185"/>
      <c r="BW561" s="184"/>
      <c r="BX561" s="184"/>
      <c r="BY561" s="184"/>
      <c r="BZ561" s="186"/>
      <c r="CA561" s="186"/>
      <c r="CB561" s="186"/>
      <c r="CC561" s="186"/>
      <c r="CD561" s="186"/>
      <c r="CE561" s="186"/>
      <c r="CF561" s="186"/>
      <c r="CG561" s="186"/>
      <c r="CH561" s="186"/>
      <c r="CI561" s="186"/>
      <c r="CJ561" s="186"/>
      <c r="CK561" s="186"/>
      <c r="CL561" s="186"/>
      <c r="CM561" s="186"/>
      <c r="CN561" s="186"/>
      <c r="CO561" s="186"/>
      <c r="CP561" s="186"/>
      <c r="CQ561" s="186"/>
      <c r="CR561" s="186"/>
      <c r="CS561" s="178" t="s">
        <v>4921</v>
      </c>
      <c r="CT561" s="186"/>
      <c r="CU561" s="186"/>
      <c r="CV561" s="186"/>
      <c r="CW561" s="186"/>
      <c r="CX561" s="186"/>
      <c r="CY561" s="186"/>
      <c r="CZ561" s="186"/>
      <c r="DA561" s="186"/>
      <c r="DB561" s="186"/>
      <c r="DC561" s="186"/>
      <c r="DD561" s="186"/>
      <c r="DE561" s="186"/>
    </row>
    <row r="562" spans="34:109" ht="15" hidden="1" customHeight="1">
      <c r="AH562" s="184"/>
      <c r="AI562" s="184"/>
      <c r="AJ562" s="184"/>
      <c r="AK562" s="184"/>
      <c r="AL562" s="172" t="str">
        <f t="shared" si="24"/>
        <v/>
      </c>
      <c r="AM562" s="172" t="str">
        <f t="shared" si="25"/>
        <v/>
      </c>
      <c r="AN562" s="173" t="str">
        <f t="shared" si="26"/>
        <v/>
      </c>
      <c r="AO562" s="184"/>
      <c r="AP562" s="170">
        <v>560</v>
      </c>
      <c r="AQ562" s="185"/>
      <c r="AR562" s="185"/>
      <c r="AS562" s="185"/>
      <c r="AT562" s="185"/>
      <c r="AU562" s="185"/>
      <c r="AV562" s="185"/>
      <c r="AW562" s="185"/>
      <c r="AX562" s="185"/>
      <c r="AY562" s="185"/>
      <c r="AZ562" s="185"/>
      <c r="BA562" s="185"/>
      <c r="BB562" s="185"/>
      <c r="BC562" s="185"/>
      <c r="BD562" s="185"/>
      <c r="BE562" s="185"/>
      <c r="BF562" s="185"/>
      <c r="BG562" s="185"/>
      <c r="BH562" s="185"/>
      <c r="BI562" s="185"/>
      <c r="BJ562" s="176" t="s">
        <v>4922</v>
      </c>
      <c r="BK562" s="185"/>
      <c r="BL562" s="185"/>
      <c r="BM562" s="185"/>
      <c r="BN562" s="185"/>
      <c r="BO562" s="185"/>
      <c r="BP562" s="185"/>
      <c r="BQ562" s="185"/>
      <c r="BR562" s="185"/>
      <c r="BS562" s="185"/>
      <c r="BT562" s="185"/>
      <c r="BU562" s="185"/>
      <c r="BV562" s="185"/>
      <c r="BW562" s="184"/>
      <c r="BX562" s="184"/>
      <c r="BY562" s="184"/>
      <c r="BZ562" s="186"/>
      <c r="CA562" s="186"/>
      <c r="CB562" s="186"/>
      <c r="CC562" s="186"/>
      <c r="CD562" s="186"/>
      <c r="CE562" s="186"/>
      <c r="CF562" s="186"/>
      <c r="CG562" s="186"/>
      <c r="CH562" s="186"/>
      <c r="CI562" s="186"/>
      <c r="CJ562" s="186"/>
      <c r="CK562" s="186"/>
      <c r="CL562" s="186"/>
      <c r="CM562" s="186"/>
      <c r="CN562" s="186"/>
      <c r="CO562" s="186"/>
      <c r="CP562" s="186"/>
      <c r="CQ562" s="186"/>
      <c r="CR562" s="186"/>
      <c r="CS562" s="178" t="s">
        <v>4923</v>
      </c>
      <c r="CT562" s="186"/>
      <c r="CU562" s="186"/>
      <c r="CV562" s="186"/>
      <c r="CW562" s="186"/>
      <c r="CX562" s="186"/>
      <c r="CY562" s="186"/>
      <c r="CZ562" s="186"/>
      <c r="DA562" s="186"/>
      <c r="DB562" s="186"/>
      <c r="DC562" s="186"/>
      <c r="DD562" s="186"/>
      <c r="DE562" s="186"/>
    </row>
    <row r="563" spans="34:109" ht="15" hidden="1" customHeight="1">
      <c r="AH563" s="184"/>
      <c r="AI563" s="184"/>
      <c r="AJ563" s="184"/>
      <c r="AK563" s="184"/>
      <c r="AL563" s="172" t="str">
        <f t="shared" si="24"/>
        <v/>
      </c>
      <c r="AM563" s="172" t="str">
        <f t="shared" si="25"/>
        <v/>
      </c>
      <c r="AN563" s="173" t="str">
        <f t="shared" si="26"/>
        <v/>
      </c>
      <c r="AO563" s="184"/>
      <c r="AP563" s="170">
        <v>561</v>
      </c>
      <c r="AQ563" s="185"/>
      <c r="AR563" s="185"/>
      <c r="AS563" s="185"/>
      <c r="AT563" s="185"/>
      <c r="AU563" s="185"/>
      <c r="AV563" s="185"/>
      <c r="AW563" s="185"/>
      <c r="AX563" s="185"/>
      <c r="AY563" s="185"/>
      <c r="AZ563" s="185"/>
      <c r="BA563" s="185"/>
      <c r="BB563" s="185"/>
      <c r="BC563" s="185"/>
      <c r="BD563" s="185"/>
      <c r="BE563" s="185"/>
      <c r="BF563" s="185"/>
      <c r="BG563" s="185"/>
      <c r="BH563" s="185"/>
      <c r="BI563" s="185"/>
      <c r="BJ563" s="176" t="s">
        <v>4924</v>
      </c>
      <c r="BK563" s="185"/>
      <c r="BL563" s="185"/>
      <c r="BM563" s="185"/>
      <c r="BN563" s="185"/>
      <c r="BO563" s="185"/>
      <c r="BP563" s="185"/>
      <c r="BQ563" s="185"/>
      <c r="BR563" s="185"/>
      <c r="BS563" s="185"/>
      <c r="BT563" s="185"/>
      <c r="BU563" s="185"/>
      <c r="BV563" s="185"/>
      <c r="BW563" s="184"/>
      <c r="BX563" s="184"/>
      <c r="BY563" s="184"/>
      <c r="BZ563" s="186"/>
      <c r="CA563" s="186"/>
      <c r="CB563" s="186"/>
      <c r="CC563" s="186"/>
      <c r="CD563" s="186"/>
      <c r="CE563" s="186"/>
      <c r="CF563" s="186"/>
      <c r="CG563" s="186"/>
      <c r="CH563" s="186"/>
      <c r="CI563" s="186"/>
      <c r="CJ563" s="186"/>
      <c r="CK563" s="186"/>
      <c r="CL563" s="186"/>
      <c r="CM563" s="186"/>
      <c r="CN563" s="186"/>
      <c r="CO563" s="186"/>
      <c r="CP563" s="186"/>
      <c r="CQ563" s="186"/>
      <c r="CR563" s="186"/>
      <c r="CS563" s="178" t="s">
        <v>4925</v>
      </c>
      <c r="CT563" s="186"/>
      <c r="CU563" s="186"/>
      <c r="CV563" s="186"/>
      <c r="CW563" s="186"/>
      <c r="CX563" s="186"/>
      <c r="CY563" s="186"/>
      <c r="CZ563" s="186"/>
      <c r="DA563" s="186"/>
      <c r="DB563" s="186"/>
      <c r="DC563" s="186"/>
      <c r="DD563" s="186"/>
      <c r="DE563" s="186"/>
    </row>
    <row r="564" spans="34:109" ht="15" hidden="1" customHeight="1">
      <c r="AH564" s="184"/>
      <c r="AI564" s="184"/>
      <c r="AJ564" s="184"/>
      <c r="AK564" s="184"/>
      <c r="AL564" s="172" t="str">
        <f t="shared" si="24"/>
        <v/>
      </c>
      <c r="AM564" s="172" t="str">
        <f t="shared" si="25"/>
        <v/>
      </c>
      <c r="AN564" s="173" t="str">
        <f t="shared" si="26"/>
        <v/>
      </c>
      <c r="AO564" s="184"/>
      <c r="AP564" s="170">
        <v>562</v>
      </c>
      <c r="AQ564" s="185"/>
      <c r="AR564" s="185"/>
      <c r="AS564" s="185"/>
      <c r="AT564" s="185"/>
      <c r="AU564" s="185"/>
      <c r="AV564" s="185"/>
      <c r="AW564" s="185"/>
      <c r="AX564" s="185"/>
      <c r="AY564" s="185"/>
      <c r="AZ564" s="185"/>
      <c r="BA564" s="185"/>
      <c r="BB564" s="185"/>
      <c r="BC564" s="185"/>
      <c r="BD564" s="185"/>
      <c r="BE564" s="185"/>
      <c r="BF564" s="185"/>
      <c r="BG564" s="185"/>
      <c r="BH564" s="185"/>
      <c r="BI564" s="185"/>
      <c r="BJ564" s="176" t="s">
        <v>4926</v>
      </c>
      <c r="BK564" s="185"/>
      <c r="BL564" s="185"/>
      <c r="BM564" s="185"/>
      <c r="BN564" s="185"/>
      <c r="BO564" s="185"/>
      <c r="BP564" s="185"/>
      <c r="BQ564" s="185"/>
      <c r="BR564" s="185"/>
      <c r="BS564" s="185"/>
      <c r="BT564" s="185"/>
      <c r="BU564" s="185"/>
      <c r="BV564" s="185"/>
      <c r="BW564" s="184"/>
      <c r="BX564" s="184"/>
      <c r="BY564" s="184"/>
      <c r="BZ564" s="186"/>
      <c r="CA564" s="186"/>
      <c r="CB564" s="186"/>
      <c r="CC564" s="186"/>
      <c r="CD564" s="186"/>
      <c r="CE564" s="186"/>
      <c r="CF564" s="186"/>
      <c r="CG564" s="186"/>
      <c r="CH564" s="186"/>
      <c r="CI564" s="186"/>
      <c r="CJ564" s="186"/>
      <c r="CK564" s="186"/>
      <c r="CL564" s="186"/>
      <c r="CM564" s="186"/>
      <c r="CN564" s="186"/>
      <c r="CO564" s="186"/>
      <c r="CP564" s="186"/>
      <c r="CQ564" s="186"/>
      <c r="CR564" s="186"/>
      <c r="CS564" s="178" t="s">
        <v>4927</v>
      </c>
      <c r="CT564" s="186"/>
      <c r="CU564" s="186"/>
      <c r="CV564" s="186"/>
      <c r="CW564" s="186"/>
      <c r="CX564" s="186"/>
      <c r="CY564" s="186"/>
      <c r="CZ564" s="186"/>
      <c r="DA564" s="186"/>
      <c r="DB564" s="186"/>
      <c r="DC564" s="186"/>
      <c r="DD564" s="186"/>
      <c r="DE564" s="186"/>
    </row>
    <row r="565" spans="34:109" ht="15" hidden="1" customHeight="1">
      <c r="AH565" s="184"/>
      <c r="AI565" s="184"/>
      <c r="AJ565" s="184"/>
      <c r="AK565" s="184"/>
      <c r="AL565" s="172" t="str">
        <f t="shared" si="24"/>
        <v/>
      </c>
      <c r="AM565" s="172" t="str">
        <f t="shared" si="25"/>
        <v/>
      </c>
      <c r="AN565" s="173" t="str">
        <f t="shared" si="26"/>
        <v/>
      </c>
      <c r="AO565" s="184"/>
      <c r="AP565" s="170">
        <v>563</v>
      </c>
      <c r="AQ565" s="185"/>
      <c r="AR565" s="185"/>
      <c r="AS565" s="185"/>
      <c r="AT565" s="185"/>
      <c r="AU565" s="185"/>
      <c r="AV565" s="185"/>
      <c r="AW565" s="185"/>
      <c r="AX565" s="185"/>
      <c r="AY565" s="185"/>
      <c r="AZ565" s="185"/>
      <c r="BA565" s="185"/>
      <c r="BB565" s="185"/>
      <c r="BC565" s="185"/>
      <c r="BD565" s="185"/>
      <c r="BE565" s="185"/>
      <c r="BF565" s="185"/>
      <c r="BG565" s="185"/>
      <c r="BH565" s="185"/>
      <c r="BI565" s="185"/>
      <c r="BJ565" s="176" t="s">
        <v>4928</v>
      </c>
      <c r="BK565" s="185"/>
      <c r="BL565" s="185"/>
      <c r="BM565" s="185"/>
      <c r="BN565" s="185"/>
      <c r="BO565" s="185"/>
      <c r="BP565" s="185"/>
      <c r="BQ565" s="185"/>
      <c r="BR565" s="185"/>
      <c r="BS565" s="185"/>
      <c r="BT565" s="185"/>
      <c r="BU565" s="185"/>
      <c r="BV565" s="185"/>
      <c r="BW565" s="184"/>
      <c r="BX565" s="184"/>
      <c r="BY565" s="184"/>
      <c r="BZ565" s="186"/>
      <c r="CA565" s="186"/>
      <c r="CB565" s="186"/>
      <c r="CC565" s="186"/>
      <c r="CD565" s="186"/>
      <c r="CE565" s="186"/>
      <c r="CF565" s="186"/>
      <c r="CG565" s="186"/>
      <c r="CH565" s="186"/>
      <c r="CI565" s="186"/>
      <c r="CJ565" s="186"/>
      <c r="CK565" s="186"/>
      <c r="CL565" s="186"/>
      <c r="CM565" s="186"/>
      <c r="CN565" s="186"/>
      <c r="CO565" s="186"/>
      <c r="CP565" s="186"/>
      <c r="CQ565" s="186"/>
      <c r="CR565" s="186"/>
      <c r="CS565" s="178" t="s">
        <v>4929</v>
      </c>
      <c r="CT565" s="186"/>
      <c r="CU565" s="186"/>
      <c r="CV565" s="186"/>
      <c r="CW565" s="186"/>
      <c r="CX565" s="186"/>
      <c r="CY565" s="186"/>
      <c r="CZ565" s="186"/>
      <c r="DA565" s="186"/>
      <c r="DB565" s="186"/>
      <c r="DC565" s="186"/>
      <c r="DD565" s="186"/>
      <c r="DE565" s="186"/>
    </row>
    <row r="566" spans="34:109" ht="15" hidden="1" customHeight="1">
      <c r="AH566" s="184"/>
      <c r="AI566" s="184"/>
      <c r="AJ566" s="184"/>
      <c r="AK566" s="184"/>
      <c r="AL566" s="172" t="str">
        <f t="shared" si="24"/>
        <v/>
      </c>
      <c r="AM566" s="172" t="str">
        <f t="shared" si="25"/>
        <v/>
      </c>
      <c r="AN566" s="173" t="str">
        <f t="shared" si="26"/>
        <v/>
      </c>
      <c r="AO566" s="184"/>
      <c r="AP566" s="170">
        <v>564</v>
      </c>
      <c r="AQ566" s="185"/>
      <c r="AR566" s="185"/>
      <c r="AS566" s="185"/>
      <c r="AT566" s="185"/>
      <c r="AU566" s="185"/>
      <c r="AV566" s="185"/>
      <c r="AW566" s="185"/>
      <c r="AX566" s="185"/>
      <c r="AY566" s="185"/>
      <c r="AZ566" s="185"/>
      <c r="BA566" s="185"/>
      <c r="BB566" s="185"/>
      <c r="BC566" s="185"/>
      <c r="BD566" s="185"/>
      <c r="BE566" s="185"/>
      <c r="BF566" s="185"/>
      <c r="BG566" s="185"/>
      <c r="BH566" s="185"/>
      <c r="BI566" s="185"/>
      <c r="BJ566" s="176" t="s">
        <v>4930</v>
      </c>
      <c r="BK566" s="185"/>
      <c r="BL566" s="185"/>
      <c r="BM566" s="185"/>
      <c r="BN566" s="185"/>
      <c r="BO566" s="185"/>
      <c r="BP566" s="185"/>
      <c r="BQ566" s="185"/>
      <c r="BR566" s="185"/>
      <c r="BS566" s="185"/>
      <c r="BT566" s="185"/>
      <c r="BU566" s="185"/>
      <c r="BV566" s="185"/>
      <c r="BW566" s="184"/>
      <c r="BX566" s="184"/>
      <c r="BY566" s="184"/>
      <c r="BZ566" s="186"/>
      <c r="CA566" s="186"/>
      <c r="CB566" s="186"/>
      <c r="CC566" s="186"/>
      <c r="CD566" s="186"/>
      <c r="CE566" s="186"/>
      <c r="CF566" s="186"/>
      <c r="CG566" s="186"/>
      <c r="CH566" s="186"/>
      <c r="CI566" s="186"/>
      <c r="CJ566" s="186"/>
      <c r="CK566" s="186"/>
      <c r="CL566" s="186"/>
      <c r="CM566" s="186"/>
      <c r="CN566" s="186"/>
      <c r="CO566" s="186"/>
      <c r="CP566" s="186"/>
      <c r="CQ566" s="186"/>
      <c r="CR566" s="186"/>
      <c r="CS566" s="178" t="s">
        <v>4931</v>
      </c>
      <c r="CT566" s="186"/>
      <c r="CU566" s="186"/>
      <c r="CV566" s="186"/>
      <c r="CW566" s="186"/>
      <c r="CX566" s="186"/>
      <c r="CY566" s="186"/>
      <c r="CZ566" s="186"/>
      <c r="DA566" s="186"/>
      <c r="DB566" s="186"/>
      <c r="DC566" s="186"/>
      <c r="DD566" s="186"/>
      <c r="DE566" s="186"/>
    </row>
    <row r="567" spans="34:109" ht="15" hidden="1" customHeight="1">
      <c r="AH567" s="184"/>
      <c r="AI567" s="184"/>
      <c r="AJ567" s="184"/>
      <c r="AK567" s="184"/>
      <c r="AL567" s="172" t="str">
        <f t="shared" si="24"/>
        <v/>
      </c>
      <c r="AM567" s="172" t="str">
        <f t="shared" si="25"/>
        <v/>
      </c>
      <c r="AN567" s="173" t="str">
        <f t="shared" si="26"/>
        <v/>
      </c>
      <c r="AO567" s="184"/>
      <c r="AP567" s="170">
        <v>565</v>
      </c>
      <c r="AQ567" s="185"/>
      <c r="AR567" s="185"/>
      <c r="AS567" s="185"/>
      <c r="AT567" s="185"/>
      <c r="AU567" s="185"/>
      <c r="AV567" s="185"/>
      <c r="AW567" s="185"/>
      <c r="AX567" s="185"/>
      <c r="AY567" s="185"/>
      <c r="AZ567" s="185"/>
      <c r="BA567" s="185"/>
      <c r="BB567" s="185"/>
      <c r="BC567" s="185"/>
      <c r="BD567" s="185"/>
      <c r="BE567" s="185"/>
      <c r="BF567" s="185"/>
      <c r="BG567" s="185"/>
      <c r="BH567" s="185"/>
      <c r="BI567" s="185"/>
      <c r="BJ567" s="176" t="s">
        <v>4932</v>
      </c>
      <c r="BK567" s="185"/>
      <c r="BL567" s="185"/>
      <c r="BM567" s="185"/>
      <c r="BN567" s="185"/>
      <c r="BO567" s="185"/>
      <c r="BP567" s="185"/>
      <c r="BQ567" s="185"/>
      <c r="BR567" s="185"/>
      <c r="BS567" s="185"/>
      <c r="BT567" s="185"/>
      <c r="BU567" s="185"/>
      <c r="BV567" s="185"/>
      <c r="BW567" s="184"/>
      <c r="BX567" s="184"/>
      <c r="BY567" s="184"/>
      <c r="BZ567" s="186"/>
      <c r="CA567" s="186"/>
      <c r="CB567" s="186"/>
      <c r="CC567" s="186"/>
      <c r="CD567" s="186"/>
      <c r="CE567" s="186"/>
      <c r="CF567" s="186"/>
      <c r="CG567" s="186"/>
      <c r="CH567" s="186"/>
      <c r="CI567" s="186"/>
      <c r="CJ567" s="186"/>
      <c r="CK567" s="186"/>
      <c r="CL567" s="186"/>
      <c r="CM567" s="186"/>
      <c r="CN567" s="186"/>
      <c r="CO567" s="186"/>
      <c r="CP567" s="186"/>
      <c r="CQ567" s="186"/>
      <c r="CR567" s="186"/>
      <c r="CS567" s="178" t="s">
        <v>4933</v>
      </c>
      <c r="CT567" s="186"/>
      <c r="CU567" s="186"/>
      <c r="CV567" s="186"/>
      <c r="CW567" s="186"/>
      <c r="CX567" s="186"/>
      <c r="CY567" s="186"/>
      <c r="CZ567" s="186"/>
      <c r="DA567" s="186"/>
      <c r="DB567" s="186"/>
      <c r="DC567" s="186"/>
      <c r="DD567" s="186"/>
      <c r="DE567" s="186"/>
    </row>
    <row r="568" spans="34:109" ht="15" hidden="1" customHeight="1">
      <c r="AH568" s="184"/>
      <c r="AI568" s="184"/>
      <c r="AJ568" s="184"/>
      <c r="AK568" s="184"/>
      <c r="AL568" s="172" t="str">
        <f t="shared" si="24"/>
        <v/>
      </c>
      <c r="AM568" s="172" t="str">
        <f t="shared" si="25"/>
        <v/>
      </c>
      <c r="AN568" s="173" t="str">
        <f t="shared" si="26"/>
        <v/>
      </c>
      <c r="AO568" s="184"/>
      <c r="AP568" s="170">
        <v>566</v>
      </c>
      <c r="AQ568" s="185"/>
      <c r="AR568" s="185"/>
      <c r="AS568" s="185"/>
      <c r="AT568" s="185"/>
      <c r="AU568" s="185"/>
      <c r="AV568" s="185"/>
      <c r="AW568" s="185"/>
      <c r="AX568" s="185"/>
      <c r="AY568" s="185"/>
      <c r="AZ568" s="185"/>
      <c r="BA568" s="185"/>
      <c r="BB568" s="185"/>
      <c r="BC568" s="185"/>
      <c r="BD568" s="185"/>
      <c r="BE568" s="185"/>
      <c r="BF568" s="185"/>
      <c r="BG568" s="185"/>
      <c r="BH568" s="185"/>
      <c r="BI568" s="185"/>
      <c r="BJ568" s="176" t="s">
        <v>4934</v>
      </c>
      <c r="BK568" s="185"/>
      <c r="BL568" s="185"/>
      <c r="BM568" s="185"/>
      <c r="BN568" s="185"/>
      <c r="BO568" s="185"/>
      <c r="BP568" s="185"/>
      <c r="BQ568" s="185"/>
      <c r="BR568" s="185"/>
      <c r="BS568" s="185"/>
      <c r="BT568" s="185"/>
      <c r="BU568" s="185"/>
      <c r="BV568" s="185"/>
      <c r="BW568" s="184"/>
      <c r="BX568" s="184"/>
      <c r="BY568" s="184"/>
      <c r="BZ568" s="186"/>
      <c r="CA568" s="186"/>
      <c r="CB568" s="186"/>
      <c r="CC568" s="186"/>
      <c r="CD568" s="186"/>
      <c r="CE568" s="186"/>
      <c r="CF568" s="186"/>
      <c r="CG568" s="186"/>
      <c r="CH568" s="186"/>
      <c r="CI568" s="186"/>
      <c r="CJ568" s="186"/>
      <c r="CK568" s="186"/>
      <c r="CL568" s="186"/>
      <c r="CM568" s="186"/>
      <c r="CN568" s="186"/>
      <c r="CO568" s="186"/>
      <c r="CP568" s="186"/>
      <c r="CQ568" s="186"/>
      <c r="CR568" s="186"/>
      <c r="CS568" s="178" t="s">
        <v>4935</v>
      </c>
      <c r="CT568" s="186"/>
      <c r="CU568" s="186"/>
      <c r="CV568" s="186"/>
      <c r="CW568" s="186"/>
      <c r="CX568" s="186"/>
      <c r="CY568" s="186"/>
      <c r="CZ568" s="186"/>
      <c r="DA568" s="186"/>
      <c r="DB568" s="186"/>
      <c r="DC568" s="186"/>
      <c r="DD568" s="186"/>
      <c r="DE568" s="186"/>
    </row>
    <row r="569" spans="34:109" ht="15" hidden="1" customHeight="1">
      <c r="AH569" s="184"/>
      <c r="AI569" s="184"/>
      <c r="AJ569" s="184"/>
      <c r="AK569" s="184"/>
      <c r="AL569" s="172" t="str">
        <f t="shared" si="24"/>
        <v/>
      </c>
      <c r="AM569" s="172" t="str">
        <f t="shared" si="25"/>
        <v/>
      </c>
      <c r="AN569" s="173" t="str">
        <f t="shared" si="26"/>
        <v/>
      </c>
      <c r="AO569" s="184"/>
      <c r="AP569" s="170">
        <v>567</v>
      </c>
      <c r="AQ569" s="185"/>
      <c r="AR569" s="185"/>
      <c r="AS569" s="185"/>
      <c r="AT569" s="185"/>
      <c r="AU569" s="185"/>
      <c r="AV569" s="185"/>
      <c r="AW569" s="185"/>
      <c r="AX569" s="185"/>
      <c r="AY569" s="185"/>
      <c r="AZ569" s="185"/>
      <c r="BA569" s="185"/>
      <c r="BB569" s="185"/>
      <c r="BC569" s="185"/>
      <c r="BD569" s="185"/>
      <c r="BE569" s="185"/>
      <c r="BF569" s="185"/>
      <c r="BG569" s="185"/>
      <c r="BH569" s="185"/>
      <c r="BI569" s="185"/>
      <c r="BJ569" s="176" t="s">
        <v>4936</v>
      </c>
      <c r="BK569" s="185"/>
      <c r="BL569" s="185"/>
      <c r="BM569" s="185"/>
      <c r="BN569" s="185"/>
      <c r="BO569" s="185"/>
      <c r="BP569" s="185"/>
      <c r="BQ569" s="185"/>
      <c r="BR569" s="185"/>
      <c r="BS569" s="185"/>
      <c r="BT569" s="185"/>
      <c r="BU569" s="185"/>
      <c r="BV569" s="185"/>
      <c r="BW569" s="184"/>
      <c r="BX569" s="184"/>
      <c r="BY569" s="184"/>
      <c r="BZ569" s="186"/>
      <c r="CA569" s="186"/>
      <c r="CB569" s="186"/>
      <c r="CC569" s="186"/>
      <c r="CD569" s="186"/>
      <c r="CE569" s="186"/>
      <c r="CF569" s="186"/>
      <c r="CG569" s="186"/>
      <c r="CH569" s="186"/>
      <c r="CI569" s="186"/>
      <c r="CJ569" s="186"/>
      <c r="CK569" s="186"/>
      <c r="CL569" s="186"/>
      <c r="CM569" s="186"/>
      <c r="CN569" s="186"/>
      <c r="CO569" s="186"/>
      <c r="CP569" s="186"/>
      <c r="CQ569" s="186"/>
      <c r="CR569" s="186"/>
      <c r="CS569" s="178" t="s">
        <v>4937</v>
      </c>
      <c r="CT569" s="186"/>
      <c r="CU569" s="186"/>
      <c r="CV569" s="186"/>
      <c r="CW569" s="186"/>
      <c r="CX569" s="186"/>
      <c r="CY569" s="186"/>
      <c r="CZ569" s="186"/>
      <c r="DA569" s="186"/>
      <c r="DB569" s="186"/>
      <c r="DC569" s="186"/>
      <c r="DD569" s="186"/>
      <c r="DE569" s="186"/>
    </row>
    <row r="570" spans="34:109" ht="15" hidden="1" customHeight="1">
      <c r="AH570" s="184"/>
      <c r="AI570" s="184"/>
      <c r="AJ570" s="184"/>
      <c r="AK570" s="184"/>
      <c r="AL570" s="172" t="str">
        <f t="shared" si="24"/>
        <v/>
      </c>
      <c r="AM570" s="172" t="str">
        <f t="shared" si="25"/>
        <v/>
      </c>
      <c r="AN570" s="173" t="str">
        <f t="shared" si="26"/>
        <v/>
      </c>
      <c r="AO570" s="184"/>
      <c r="AP570" s="170">
        <v>568</v>
      </c>
      <c r="AQ570" s="185"/>
      <c r="AR570" s="185"/>
      <c r="AS570" s="185"/>
      <c r="AT570" s="185"/>
      <c r="AU570" s="185"/>
      <c r="AV570" s="185"/>
      <c r="AW570" s="185"/>
      <c r="AX570" s="185"/>
      <c r="AY570" s="185"/>
      <c r="AZ570" s="185"/>
      <c r="BA570" s="185"/>
      <c r="BB570" s="185"/>
      <c r="BC570" s="185"/>
      <c r="BD570" s="185"/>
      <c r="BE570" s="185"/>
      <c r="BF570" s="185"/>
      <c r="BG570" s="185"/>
      <c r="BH570" s="185"/>
      <c r="BI570" s="185"/>
      <c r="BJ570" s="176" t="s">
        <v>4938</v>
      </c>
      <c r="BK570" s="185"/>
      <c r="BL570" s="185"/>
      <c r="BM570" s="185"/>
      <c r="BN570" s="185"/>
      <c r="BO570" s="185"/>
      <c r="BP570" s="185"/>
      <c r="BQ570" s="185"/>
      <c r="BR570" s="185"/>
      <c r="BS570" s="185"/>
      <c r="BT570" s="185"/>
      <c r="BU570" s="185"/>
      <c r="BV570" s="185"/>
      <c r="BW570" s="184"/>
      <c r="BX570" s="184"/>
      <c r="BY570" s="184"/>
      <c r="BZ570" s="186"/>
      <c r="CA570" s="186"/>
      <c r="CB570" s="186"/>
      <c r="CC570" s="186"/>
      <c r="CD570" s="186"/>
      <c r="CE570" s="186"/>
      <c r="CF570" s="186"/>
      <c r="CG570" s="186"/>
      <c r="CH570" s="186"/>
      <c r="CI570" s="186"/>
      <c r="CJ570" s="186"/>
      <c r="CK570" s="186"/>
      <c r="CL570" s="186"/>
      <c r="CM570" s="186"/>
      <c r="CN570" s="186"/>
      <c r="CO570" s="186"/>
      <c r="CP570" s="186"/>
      <c r="CQ570" s="186"/>
      <c r="CR570" s="186"/>
      <c r="CS570" s="178" t="s">
        <v>4939</v>
      </c>
      <c r="CT570" s="186"/>
      <c r="CU570" s="186"/>
      <c r="CV570" s="186"/>
      <c r="CW570" s="186"/>
      <c r="CX570" s="186"/>
      <c r="CY570" s="186"/>
      <c r="CZ570" s="186"/>
      <c r="DA570" s="186"/>
      <c r="DB570" s="186"/>
      <c r="DC570" s="186"/>
      <c r="DD570" s="186"/>
      <c r="DE570" s="186"/>
    </row>
    <row r="571" spans="34:109" ht="15" hidden="1" customHeight="1">
      <c r="AH571" s="170"/>
      <c r="AI571" s="170"/>
      <c r="AJ571" s="170"/>
      <c r="AK571" s="170"/>
      <c r="AL571" s="172" t="str">
        <f t="shared" si="24"/>
        <v/>
      </c>
      <c r="AM571" s="172" t="str">
        <f t="shared" si="25"/>
        <v/>
      </c>
      <c r="AN571" s="173" t="str">
        <f t="shared" si="26"/>
        <v/>
      </c>
      <c r="AO571" s="184"/>
      <c r="AP571" s="170">
        <v>569</v>
      </c>
      <c r="AQ571" s="185"/>
      <c r="AR571" s="185"/>
      <c r="AS571" s="185"/>
      <c r="AT571" s="185"/>
      <c r="AU571" s="185"/>
      <c r="AV571" s="185"/>
      <c r="AW571" s="185"/>
      <c r="AX571" s="185"/>
      <c r="AY571" s="185"/>
      <c r="AZ571" s="185"/>
      <c r="BA571" s="185"/>
      <c r="BB571" s="185"/>
      <c r="BC571" s="185"/>
      <c r="BD571" s="185"/>
      <c r="BE571" s="185"/>
      <c r="BF571" s="185"/>
      <c r="BG571" s="185"/>
      <c r="BH571" s="185"/>
      <c r="BI571" s="185"/>
      <c r="BJ571" s="176" t="s">
        <v>4940</v>
      </c>
      <c r="BK571" s="185"/>
      <c r="BL571" s="185"/>
      <c r="BM571" s="185"/>
      <c r="BN571" s="185"/>
      <c r="BO571" s="185"/>
      <c r="BP571" s="185"/>
      <c r="BQ571" s="185"/>
      <c r="BR571" s="185"/>
      <c r="BS571" s="185"/>
      <c r="BT571" s="185"/>
      <c r="BU571" s="185"/>
      <c r="BV571" s="185"/>
      <c r="BW571" s="184"/>
      <c r="BX571" s="184"/>
      <c r="BY571" s="184"/>
      <c r="BZ571" s="186"/>
      <c r="CA571" s="186"/>
      <c r="CB571" s="186"/>
      <c r="CC571" s="186"/>
      <c r="CD571" s="186"/>
      <c r="CE571" s="186"/>
      <c r="CF571" s="186"/>
      <c r="CG571" s="186"/>
      <c r="CH571" s="186"/>
      <c r="CI571" s="186"/>
      <c r="CJ571" s="186"/>
      <c r="CK571" s="186"/>
      <c r="CL571" s="186"/>
      <c r="CM571" s="186"/>
      <c r="CN571" s="186"/>
      <c r="CO571" s="186"/>
      <c r="CP571" s="186"/>
      <c r="CQ571" s="186"/>
      <c r="CR571" s="186"/>
      <c r="CS571" s="178" t="s">
        <v>4941</v>
      </c>
      <c r="CT571" s="186"/>
      <c r="CU571" s="186"/>
      <c r="CV571" s="186"/>
      <c r="CW571" s="186"/>
      <c r="CX571" s="186"/>
      <c r="CY571" s="186"/>
      <c r="CZ571" s="186"/>
      <c r="DA571" s="186"/>
      <c r="DB571" s="186"/>
      <c r="DC571" s="186"/>
      <c r="DD571" s="186"/>
      <c r="DE571" s="186"/>
    </row>
    <row r="572" spans="34:109" ht="15" hidden="1" customHeight="1">
      <c r="AH572" s="170"/>
      <c r="AI572" s="170"/>
      <c r="AJ572" s="170"/>
      <c r="AK572" s="170"/>
      <c r="AL572" s="172" t="str">
        <f t="shared" si="24"/>
        <v/>
      </c>
      <c r="AM572" s="172" t="str">
        <f t="shared" si="25"/>
        <v/>
      </c>
      <c r="AN572" s="173" t="str">
        <f t="shared" si="26"/>
        <v/>
      </c>
      <c r="AO572" s="184"/>
      <c r="AP572" s="170">
        <v>570</v>
      </c>
      <c r="AQ572" s="185"/>
      <c r="AR572" s="185"/>
      <c r="AS572" s="185"/>
      <c r="AT572" s="185"/>
      <c r="AU572" s="185"/>
      <c r="AV572" s="185"/>
      <c r="AW572" s="185"/>
      <c r="AX572" s="185"/>
      <c r="AY572" s="185"/>
      <c r="AZ572" s="185"/>
      <c r="BA572" s="185"/>
      <c r="BB572" s="185"/>
      <c r="BC572" s="185"/>
      <c r="BD572" s="185"/>
      <c r="BE572" s="185"/>
      <c r="BF572" s="185"/>
      <c r="BG572" s="185"/>
      <c r="BH572" s="185"/>
      <c r="BI572" s="185"/>
      <c r="BJ572" s="176" t="s">
        <v>4942</v>
      </c>
      <c r="BK572" s="185"/>
      <c r="BL572" s="185"/>
      <c r="BM572" s="185"/>
      <c r="BN572" s="185"/>
      <c r="BO572" s="185"/>
      <c r="BP572" s="185"/>
      <c r="BQ572" s="185"/>
      <c r="BR572" s="185"/>
      <c r="BS572" s="185"/>
      <c r="BT572" s="185"/>
      <c r="BU572" s="185"/>
      <c r="BV572" s="185"/>
      <c r="BW572" s="184"/>
      <c r="BX572" s="184"/>
      <c r="BY572" s="184"/>
      <c r="BZ572" s="186"/>
      <c r="CA572" s="186"/>
      <c r="CB572" s="186"/>
      <c r="CC572" s="186"/>
      <c r="CD572" s="186"/>
      <c r="CE572" s="186"/>
      <c r="CF572" s="186"/>
      <c r="CG572" s="186"/>
      <c r="CH572" s="186"/>
      <c r="CI572" s="186"/>
      <c r="CJ572" s="186"/>
      <c r="CK572" s="186"/>
      <c r="CL572" s="186"/>
      <c r="CM572" s="186"/>
      <c r="CN572" s="186"/>
      <c r="CO572" s="186"/>
      <c r="CP572" s="186"/>
      <c r="CQ572" s="186"/>
      <c r="CR572" s="186"/>
      <c r="CS572" s="178" t="s">
        <v>4943</v>
      </c>
      <c r="CT572" s="186"/>
      <c r="CU572" s="186"/>
      <c r="CV572" s="186"/>
      <c r="CW572" s="186"/>
      <c r="CX572" s="186"/>
      <c r="CY572" s="186"/>
      <c r="CZ572" s="186"/>
      <c r="DA572" s="186"/>
      <c r="DB572" s="186"/>
      <c r="DC572" s="186"/>
      <c r="DD572" s="186"/>
      <c r="DE572" s="186"/>
    </row>
    <row r="573" spans="34:109" ht="15" hidden="1" customHeight="1">
      <c r="AL573" s="172" t="str">
        <f t="shared" si="24"/>
        <v/>
      </c>
      <c r="AM573" s="172" t="str">
        <f t="shared" si="25"/>
        <v/>
      </c>
      <c r="AN573" s="173" t="str">
        <f t="shared" si="26"/>
        <v/>
      </c>
      <c r="AO573" s="184"/>
      <c r="AP573" s="170">
        <v>571</v>
      </c>
      <c r="AQ573" s="185"/>
      <c r="AR573" s="185"/>
      <c r="AS573" s="185"/>
      <c r="AT573" s="185"/>
      <c r="AU573" s="185"/>
      <c r="AV573" s="185"/>
      <c r="AW573" s="185"/>
      <c r="AX573" s="185"/>
      <c r="AY573" s="185"/>
      <c r="AZ573" s="185"/>
      <c r="BA573" s="185"/>
      <c r="BB573" s="185"/>
      <c r="BC573" s="185"/>
      <c r="BD573" s="185"/>
      <c r="BE573" s="185"/>
      <c r="BF573" s="185"/>
      <c r="BG573" s="185"/>
      <c r="BH573" s="185"/>
      <c r="BI573" s="185"/>
      <c r="BJ573" s="176" t="s">
        <v>4944</v>
      </c>
      <c r="BK573" s="185"/>
      <c r="BL573" s="185"/>
      <c r="BM573" s="185"/>
      <c r="BN573" s="185"/>
      <c r="BO573" s="185"/>
      <c r="BP573" s="185"/>
      <c r="BQ573" s="185"/>
      <c r="BR573" s="185"/>
      <c r="BS573" s="185"/>
      <c r="BT573" s="185"/>
      <c r="BU573" s="185"/>
      <c r="BV573" s="185"/>
      <c r="BW573" s="184"/>
      <c r="BX573" s="184"/>
      <c r="BY573" s="184"/>
      <c r="BZ573" s="186"/>
      <c r="CA573" s="186"/>
      <c r="CB573" s="186"/>
      <c r="CC573" s="186"/>
      <c r="CD573" s="186"/>
      <c r="CE573" s="186"/>
      <c r="CF573" s="186"/>
      <c r="CG573" s="186"/>
      <c r="CH573" s="186"/>
      <c r="CI573" s="186"/>
      <c r="CJ573" s="186"/>
      <c r="CK573" s="186"/>
      <c r="CL573" s="186"/>
      <c r="CM573" s="186"/>
      <c r="CN573" s="186"/>
      <c r="CO573" s="186"/>
      <c r="CP573" s="186"/>
      <c r="CQ573" s="186"/>
      <c r="CR573" s="186"/>
      <c r="CS573" s="178" t="s">
        <v>4945</v>
      </c>
      <c r="CT573" s="186"/>
      <c r="CU573" s="186"/>
      <c r="CV573" s="186"/>
      <c r="CW573" s="186"/>
      <c r="CX573" s="186"/>
      <c r="CY573" s="186"/>
      <c r="CZ573" s="186"/>
      <c r="DA573" s="186"/>
      <c r="DB573" s="186"/>
      <c r="DC573" s="186"/>
      <c r="DD573" s="186"/>
      <c r="DE573" s="186"/>
    </row>
    <row r="574" spans="34:109" ht="15" hidden="1" customHeight="1">
      <c r="AL574" s="172" t="str">
        <f t="shared" si="24"/>
        <v/>
      </c>
      <c r="AM574" s="172" t="str">
        <f t="shared" si="25"/>
        <v/>
      </c>
      <c r="AN574" s="188" t="str">
        <f t="shared" si="26"/>
        <v/>
      </c>
      <c r="AO574" s="184"/>
      <c r="AP574" s="170">
        <v>572</v>
      </c>
      <c r="AQ574" s="185"/>
      <c r="AR574" s="185"/>
      <c r="AS574" s="185"/>
      <c r="AT574" s="185"/>
      <c r="AU574" s="185"/>
      <c r="AV574" s="185"/>
      <c r="AW574" s="185"/>
      <c r="AX574" s="185"/>
      <c r="AY574" s="185"/>
      <c r="AZ574" s="185"/>
      <c r="BA574" s="185"/>
      <c r="BB574" s="185"/>
      <c r="BC574" s="185"/>
      <c r="BD574" s="185"/>
      <c r="BE574" s="185"/>
      <c r="BF574" s="185"/>
      <c r="BG574" s="185"/>
      <c r="BH574" s="185"/>
      <c r="BI574" s="185"/>
      <c r="BJ574" s="185">
        <v>20999</v>
      </c>
      <c r="BK574" s="185"/>
      <c r="BL574" s="185"/>
      <c r="BM574" s="185"/>
      <c r="BN574" s="185"/>
      <c r="BO574" s="185"/>
      <c r="BP574" s="185"/>
      <c r="BQ574" s="185"/>
      <c r="BR574" s="185"/>
      <c r="BS574" s="185"/>
      <c r="BT574" s="185"/>
      <c r="BU574" s="185"/>
      <c r="BV574" s="185"/>
      <c r="BW574" s="184"/>
      <c r="BX574" s="184"/>
      <c r="BY574" s="184"/>
      <c r="BZ574" s="186"/>
      <c r="CA574" s="186"/>
      <c r="CB574" s="186"/>
      <c r="CC574" s="186"/>
      <c r="CD574" s="186"/>
      <c r="CE574" s="186"/>
      <c r="CF574" s="186"/>
      <c r="CG574" s="186"/>
      <c r="CH574" s="186"/>
      <c r="CI574" s="186"/>
      <c r="CJ574" s="186"/>
      <c r="CK574" s="186"/>
      <c r="CL574" s="186"/>
      <c r="CM574" s="186"/>
      <c r="CN574" s="186"/>
      <c r="CO574" s="186"/>
      <c r="CP574" s="186"/>
      <c r="CQ574" s="186"/>
      <c r="CR574" s="186"/>
      <c r="CS574" s="178" t="s">
        <v>397</v>
      </c>
      <c r="CT574" s="186"/>
      <c r="CU574" s="186"/>
      <c r="CV574" s="186"/>
      <c r="CW574" s="186"/>
      <c r="CX574" s="186"/>
      <c r="CY574" s="186"/>
      <c r="CZ574" s="186"/>
      <c r="DA574" s="186"/>
      <c r="DB574" s="186"/>
      <c r="DC574" s="186"/>
      <c r="DD574" s="186"/>
      <c r="DE574" s="186"/>
    </row>
  </sheetData>
  <sheetProtection algorithmName="SHA-512" hashValue="QCpyaQLm/PEejez3A0wlVOrRMODC37F89tscFuM6JHNgy4+6ozfjeGHFLq1MReaM/SNsf/Z6d1yRUiJgiPUTeQ==" saltValue="5gIEAKkCzaBDYaxSqnN3Rg==" spinCount="100000" sheet="1" objects="1" scenarios="1"/>
  <mergeCells count="70">
    <mergeCell ref="G125:Q125"/>
    <mergeCell ref="U125:AC125"/>
    <mergeCell ref="H115:AC115"/>
    <mergeCell ref="C119:AC119"/>
    <mergeCell ref="G121:AC121"/>
    <mergeCell ref="K122:AC122"/>
    <mergeCell ref="G123:AC123"/>
    <mergeCell ref="I124:AC124"/>
    <mergeCell ref="H113:AC113"/>
    <mergeCell ref="F98:J98"/>
    <mergeCell ref="K98:Z98"/>
    <mergeCell ref="F99:J99"/>
    <mergeCell ref="K99:Z99"/>
    <mergeCell ref="F100:J100"/>
    <mergeCell ref="K100:Z100"/>
    <mergeCell ref="F101:J101"/>
    <mergeCell ref="K101:Z101"/>
    <mergeCell ref="C103:AC103"/>
    <mergeCell ref="D107:AC107"/>
    <mergeCell ref="D111:AC111"/>
    <mergeCell ref="F97:J97"/>
    <mergeCell ref="K97:Z97"/>
    <mergeCell ref="C73:AC73"/>
    <mergeCell ref="C75:AC75"/>
    <mergeCell ref="D77:AC77"/>
    <mergeCell ref="C79:AC79"/>
    <mergeCell ref="C81:AC81"/>
    <mergeCell ref="C83:AC83"/>
    <mergeCell ref="C87:AC87"/>
    <mergeCell ref="C89:AC89"/>
    <mergeCell ref="C91:AC91"/>
    <mergeCell ref="C93:AC93"/>
    <mergeCell ref="C95:AC95"/>
    <mergeCell ref="C71:AC71"/>
    <mergeCell ref="C49:AC49"/>
    <mergeCell ref="C51:AC51"/>
    <mergeCell ref="C53:AC53"/>
    <mergeCell ref="C55:AC55"/>
    <mergeCell ref="D57:AC57"/>
    <mergeCell ref="C59:AC59"/>
    <mergeCell ref="D61:AC61"/>
    <mergeCell ref="D63:AC63"/>
    <mergeCell ref="D65:AC65"/>
    <mergeCell ref="D67:AC67"/>
    <mergeCell ref="D69:AC69"/>
    <mergeCell ref="C47:AC47"/>
    <mergeCell ref="D25:AC25"/>
    <mergeCell ref="C27:AC27"/>
    <mergeCell ref="C29:AC29"/>
    <mergeCell ref="C31:AC31"/>
    <mergeCell ref="C33:AC33"/>
    <mergeCell ref="C35:AC35"/>
    <mergeCell ref="C37:AC37"/>
    <mergeCell ref="D39:AC39"/>
    <mergeCell ref="C41:AC41"/>
    <mergeCell ref="C43:AC43"/>
    <mergeCell ref="C45:AC45"/>
    <mergeCell ref="C23:AC23"/>
    <mergeCell ref="B1:AD1"/>
    <mergeCell ref="B3:AD3"/>
    <mergeCell ref="B5:AD5"/>
    <mergeCell ref="B7:AD7"/>
    <mergeCell ref="AA9:AD9"/>
    <mergeCell ref="B10:L10"/>
    <mergeCell ref="N10:O10"/>
    <mergeCell ref="C13:K13"/>
    <mergeCell ref="O13:AC13"/>
    <mergeCell ref="C16:AC16"/>
    <mergeCell ref="C19:AC19"/>
    <mergeCell ref="C21:AC21"/>
  </mergeCells>
  <dataValidations count="1">
    <dataValidation type="list" allowBlank="1" showInputMessage="1" showErrorMessage="1" sqref="B10:L10" xr:uid="{C674EA69-CE0F-4668-8FA8-E3AFE6B22A75}">
      <formula1>$AH$3:$AH$35</formula1>
    </dataValidation>
  </dataValidations>
  <hyperlinks>
    <hyperlink ref="AA9:AD9" location="Índice!B11" display="Índice" xr:uid="{B258061E-A1D8-46C2-BEFE-3E1BA4F07E80}"/>
  </hyperlinks>
  <printOptions horizontalCentered="1" verticalCentered="1"/>
  <pageMargins left="0.70866141732283472" right="0.70866141732283472" top="0.74803149606299213" bottom="0.74803149606299213" header="0.31496062992125984" footer="0.31496062992125984"/>
  <pageSetup scale="75" orientation="portrait" r:id="rId1"/>
  <headerFooter>
    <oddHeader>&amp;CMódulo 1 Sección V
Presentación</oddHeader>
    <oddFooter>&amp;LCenso Nacional de Gobiernos Estatales 2024&amp;R&amp;P de &amp;N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A1C018-8A94-4318-AD1E-C901280AB643}">
  <dimension ref="A1:AE58"/>
  <sheetViews>
    <sheetView showGridLines="0" zoomScaleNormal="100" workbookViewId="0"/>
  </sheetViews>
  <sheetFormatPr baseColWidth="10" defaultColWidth="0" defaultRowHeight="15" customHeight="1" zeroHeight="1"/>
  <cols>
    <col min="1" max="1" width="5.7109375" style="1" customWidth="1"/>
    <col min="2" max="30" width="3.7109375" style="1" customWidth="1"/>
    <col min="31" max="31" width="5.7109375" style="1" customWidth="1"/>
    <col min="32" max="16384" width="3.7109375" style="1" hidden="1"/>
  </cols>
  <sheetData>
    <row r="1" spans="2:30" ht="173.25" customHeight="1">
      <c r="B1" s="692" t="s">
        <v>0</v>
      </c>
      <c r="C1" s="693"/>
      <c r="D1" s="693"/>
      <c r="E1" s="693"/>
      <c r="F1" s="693"/>
      <c r="G1" s="693"/>
      <c r="H1" s="693"/>
      <c r="I1" s="693"/>
      <c r="J1" s="693"/>
      <c r="K1" s="693"/>
      <c r="L1" s="693"/>
      <c r="M1" s="693"/>
      <c r="N1" s="693"/>
      <c r="O1" s="693"/>
      <c r="P1" s="693"/>
      <c r="Q1" s="693"/>
      <c r="R1" s="693"/>
      <c r="S1" s="693"/>
      <c r="T1" s="693"/>
      <c r="U1" s="693"/>
      <c r="V1" s="693"/>
      <c r="W1" s="693"/>
      <c r="X1" s="693"/>
      <c r="Y1" s="693"/>
      <c r="Z1" s="693"/>
      <c r="AA1" s="693"/>
      <c r="AB1" s="693"/>
      <c r="AC1" s="693"/>
      <c r="AD1" s="693"/>
    </row>
    <row r="2" spans="2:30" ht="15" customHeight="1">
      <c r="B2" s="164"/>
      <c r="C2" s="164"/>
      <c r="D2" s="164"/>
      <c r="E2" s="164"/>
      <c r="F2" s="164"/>
      <c r="G2" s="164"/>
      <c r="H2" s="164"/>
      <c r="I2" s="164"/>
      <c r="J2" s="164"/>
      <c r="K2" s="164"/>
      <c r="L2" s="164"/>
      <c r="M2" s="164"/>
      <c r="N2" s="164"/>
      <c r="O2" s="164"/>
      <c r="P2" s="164"/>
      <c r="Q2" s="164"/>
      <c r="R2" s="164"/>
      <c r="S2" s="164"/>
      <c r="T2" s="164"/>
      <c r="U2" s="164"/>
      <c r="V2" s="164"/>
      <c r="W2" s="164"/>
      <c r="X2" s="164"/>
      <c r="Y2" s="164"/>
      <c r="Z2" s="164"/>
      <c r="AA2" s="164"/>
      <c r="AB2" s="164"/>
      <c r="AC2" s="164"/>
      <c r="AD2" s="164"/>
    </row>
    <row r="3" spans="2:30" ht="45" customHeight="1">
      <c r="B3" s="694" t="s">
        <v>1</v>
      </c>
      <c r="C3" s="695"/>
      <c r="D3" s="695"/>
      <c r="E3" s="695"/>
      <c r="F3" s="695"/>
      <c r="G3" s="695"/>
      <c r="H3" s="695"/>
      <c r="I3" s="695"/>
      <c r="J3" s="695"/>
      <c r="K3" s="695"/>
      <c r="L3" s="695"/>
      <c r="M3" s="695"/>
      <c r="N3" s="695"/>
      <c r="O3" s="695"/>
      <c r="P3" s="695"/>
      <c r="Q3" s="695"/>
      <c r="R3" s="695"/>
      <c r="S3" s="695"/>
      <c r="T3" s="695"/>
      <c r="U3" s="695"/>
      <c r="V3" s="695"/>
      <c r="W3" s="695"/>
      <c r="X3" s="695"/>
      <c r="Y3" s="695"/>
      <c r="Z3" s="695"/>
      <c r="AA3" s="695"/>
      <c r="AB3" s="695"/>
      <c r="AC3" s="695"/>
      <c r="AD3" s="695"/>
    </row>
    <row r="4" spans="2:30" ht="15" customHeight="1">
      <c r="B4" s="164"/>
      <c r="C4" s="164"/>
      <c r="D4" s="164"/>
      <c r="E4" s="164"/>
      <c r="F4" s="164"/>
      <c r="G4" s="164"/>
      <c r="H4" s="164"/>
      <c r="I4" s="164"/>
      <c r="J4" s="164"/>
      <c r="K4" s="164"/>
      <c r="L4" s="164"/>
      <c r="M4" s="164"/>
      <c r="N4" s="164"/>
      <c r="O4" s="164"/>
      <c r="P4" s="164"/>
      <c r="Q4" s="164"/>
      <c r="R4" s="164"/>
      <c r="S4" s="164"/>
      <c r="T4" s="164"/>
      <c r="U4" s="164"/>
      <c r="V4" s="164"/>
      <c r="W4" s="164"/>
      <c r="X4" s="164"/>
      <c r="Y4" s="164"/>
      <c r="Z4" s="164"/>
      <c r="AA4" s="164"/>
      <c r="AB4" s="164"/>
      <c r="AC4" s="164"/>
      <c r="AD4" s="164"/>
    </row>
    <row r="5" spans="2:30" ht="45" customHeight="1">
      <c r="B5" s="694" t="s">
        <v>2</v>
      </c>
      <c r="C5" s="695"/>
      <c r="D5" s="695"/>
      <c r="E5" s="695"/>
      <c r="F5" s="695"/>
      <c r="G5" s="695"/>
      <c r="H5" s="695"/>
      <c r="I5" s="695"/>
      <c r="J5" s="695"/>
      <c r="K5" s="695"/>
      <c r="L5" s="695"/>
      <c r="M5" s="695"/>
      <c r="N5" s="695"/>
      <c r="O5" s="695"/>
      <c r="P5" s="695"/>
      <c r="Q5" s="695"/>
      <c r="R5" s="695"/>
      <c r="S5" s="695"/>
      <c r="T5" s="695"/>
      <c r="U5" s="695"/>
      <c r="V5" s="695"/>
      <c r="W5" s="695"/>
      <c r="X5" s="695"/>
      <c r="Y5" s="695"/>
      <c r="Z5" s="695"/>
      <c r="AA5" s="695"/>
      <c r="AB5" s="695"/>
      <c r="AC5" s="695"/>
      <c r="AD5" s="695"/>
    </row>
    <row r="6" spans="2:30" ht="15" customHeight="1">
      <c r="B6" s="164"/>
      <c r="C6" s="164"/>
      <c r="D6" s="164"/>
      <c r="E6" s="164"/>
      <c r="F6" s="164"/>
      <c r="G6" s="164"/>
      <c r="H6" s="164"/>
      <c r="I6" s="164"/>
      <c r="J6" s="164"/>
      <c r="K6" s="164"/>
      <c r="L6" s="164"/>
      <c r="M6" s="164"/>
      <c r="N6" s="164"/>
      <c r="O6" s="164"/>
      <c r="P6" s="164"/>
      <c r="Q6" s="164"/>
      <c r="R6" s="164"/>
      <c r="S6" s="164"/>
      <c r="T6" s="164"/>
      <c r="U6" s="164"/>
      <c r="V6" s="164"/>
      <c r="W6" s="164"/>
      <c r="X6" s="164"/>
      <c r="Y6" s="164"/>
      <c r="Z6" s="164"/>
      <c r="AA6" s="164"/>
      <c r="AB6" s="164"/>
      <c r="AC6" s="164"/>
      <c r="AD6" s="164"/>
    </row>
    <row r="7" spans="2:30" ht="60" customHeight="1">
      <c r="B7" s="731" t="s">
        <v>4946</v>
      </c>
      <c r="C7" s="731"/>
      <c r="D7" s="731"/>
      <c r="E7" s="731"/>
      <c r="F7" s="731"/>
      <c r="G7" s="731"/>
      <c r="H7" s="731"/>
      <c r="I7" s="731"/>
      <c r="J7" s="731"/>
      <c r="K7" s="731"/>
      <c r="L7" s="731"/>
      <c r="M7" s="731"/>
      <c r="N7" s="731"/>
      <c r="O7" s="731"/>
      <c r="P7" s="731"/>
      <c r="Q7" s="731"/>
      <c r="R7" s="731"/>
      <c r="S7" s="731"/>
      <c r="T7" s="731"/>
      <c r="U7" s="731"/>
      <c r="V7" s="731"/>
      <c r="W7" s="731"/>
      <c r="X7" s="731"/>
      <c r="Y7" s="731"/>
      <c r="Z7" s="731"/>
      <c r="AA7" s="731"/>
      <c r="AB7" s="731"/>
      <c r="AC7" s="731"/>
      <c r="AD7" s="731"/>
    </row>
    <row r="8" spans="2:30" ht="15" customHeight="1">
      <c r="B8" s="164"/>
      <c r="C8" s="164"/>
      <c r="D8" s="164"/>
      <c r="E8" s="164"/>
      <c r="F8" s="164"/>
      <c r="G8" s="164"/>
      <c r="H8" s="164"/>
      <c r="I8" s="164"/>
      <c r="J8" s="164"/>
      <c r="K8" s="164"/>
      <c r="L8" s="164"/>
      <c r="M8" s="164"/>
      <c r="N8" s="164"/>
      <c r="O8" s="164"/>
      <c r="P8" s="164"/>
      <c r="Q8" s="164"/>
      <c r="R8" s="164"/>
      <c r="S8" s="164"/>
      <c r="T8" s="164"/>
      <c r="U8" s="164"/>
      <c r="V8" s="164"/>
      <c r="W8" s="164"/>
      <c r="X8" s="164"/>
      <c r="Y8" s="164"/>
      <c r="Z8" s="164"/>
      <c r="AA8" s="164"/>
      <c r="AB8" s="164"/>
      <c r="AC8" s="164"/>
      <c r="AD8" s="164"/>
    </row>
    <row r="9" spans="2:30" ht="15" customHeight="1" thickBot="1">
      <c r="B9" s="4" t="s">
        <v>4</v>
      </c>
      <c r="C9" s="150"/>
      <c r="D9" s="150"/>
      <c r="E9" s="150"/>
      <c r="F9" s="150"/>
      <c r="G9" s="150"/>
      <c r="H9" s="150"/>
      <c r="I9" s="150"/>
      <c r="J9" s="150"/>
      <c r="K9" s="150"/>
      <c r="L9" s="150"/>
      <c r="M9" s="150"/>
      <c r="N9" s="4" t="s">
        <v>5</v>
      </c>
      <c r="O9" s="150"/>
      <c r="P9" s="164"/>
      <c r="Q9" s="164"/>
      <c r="R9" s="164"/>
      <c r="S9" s="164"/>
      <c r="T9" s="164"/>
      <c r="U9" s="164"/>
      <c r="V9" s="164"/>
      <c r="W9" s="164"/>
      <c r="X9" s="164"/>
      <c r="Y9" s="164"/>
      <c r="Z9" s="164"/>
      <c r="AA9" s="700" t="s">
        <v>3</v>
      </c>
      <c r="AB9" s="700"/>
      <c r="AC9" s="700"/>
      <c r="AD9" s="700"/>
    </row>
    <row r="10" spans="2:30" ht="15" customHeight="1" thickBot="1">
      <c r="B10" s="696" t="str">
        <f>IF(Presentación!B10="","",Presentación!B10)</f>
        <v>Veracruz de Ignacio de la Llave</v>
      </c>
      <c r="C10" s="697"/>
      <c r="D10" s="697"/>
      <c r="E10" s="697"/>
      <c r="F10" s="697"/>
      <c r="G10" s="697"/>
      <c r="H10" s="697"/>
      <c r="I10" s="697"/>
      <c r="J10" s="697"/>
      <c r="K10" s="697"/>
      <c r="L10" s="698"/>
      <c r="M10" s="150"/>
      <c r="N10" s="696" t="str">
        <f>IF(Presentación!N10="","",Presentación!N10)</f>
        <v>230</v>
      </c>
      <c r="O10" s="698"/>
      <c r="P10" s="164"/>
      <c r="Q10" s="164"/>
      <c r="R10" s="164"/>
      <c r="S10" s="164"/>
      <c r="T10" s="164"/>
      <c r="U10" s="164"/>
      <c r="V10" s="164"/>
      <c r="W10" s="164"/>
      <c r="X10" s="164"/>
      <c r="Y10" s="164"/>
      <c r="Z10" s="164"/>
      <c r="AA10" s="164"/>
      <c r="AB10" s="164"/>
      <c r="AC10" s="164"/>
      <c r="AD10" s="164"/>
    </row>
    <row r="11" spans="2:30" ht="15" customHeight="1" thickBot="1">
      <c r="B11" s="150"/>
      <c r="C11" s="150"/>
      <c r="D11" s="150"/>
      <c r="E11" s="150"/>
      <c r="F11" s="150"/>
      <c r="G11" s="150"/>
      <c r="H11" s="150"/>
      <c r="I11" s="150"/>
      <c r="J11" s="150"/>
      <c r="K11" s="150"/>
      <c r="L11" s="150"/>
      <c r="M11" s="150"/>
      <c r="N11" s="150"/>
      <c r="O11" s="150"/>
      <c r="P11" s="150"/>
      <c r="Q11" s="150"/>
      <c r="R11" s="150"/>
      <c r="S11" s="150"/>
      <c r="T11" s="150"/>
      <c r="U11" s="150"/>
      <c r="V11" s="150"/>
      <c r="W11" s="150"/>
      <c r="X11" s="150"/>
      <c r="Y11" s="150"/>
      <c r="Z11" s="150"/>
      <c r="AA11" s="150"/>
      <c r="AB11" s="150"/>
      <c r="AC11" s="150"/>
      <c r="AD11" s="150"/>
    </row>
    <row r="12" spans="2:30" ht="15" customHeight="1" thickBot="1">
      <c r="B12" s="721" t="s">
        <v>4947</v>
      </c>
      <c r="C12" s="722"/>
      <c r="D12" s="722"/>
      <c r="E12" s="722"/>
      <c r="F12" s="722"/>
      <c r="G12" s="722"/>
      <c r="H12" s="722"/>
      <c r="I12" s="722"/>
      <c r="J12" s="722"/>
      <c r="K12" s="722"/>
      <c r="L12" s="722"/>
      <c r="M12" s="722"/>
      <c r="N12" s="722"/>
      <c r="O12" s="722"/>
      <c r="P12" s="722"/>
      <c r="Q12" s="722"/>
      <c r="R12" s="723"/>
      <c r="S12" s="26"/>
      <c r="T12" s="721" t="s">
        <v>4948</v>
      </c>
      <c r="U12" s="722"/>
      <c r="V12" s="722"/>
      <c r="W12" s="722"/>
      <c r="X12" s="722"/>
      <c r="Y12" s="722"/>
      <c r="Z12" s="722"/>
      <c r="AA12" s="722"/>
      <c r="AB12" s="722"/>
      <c r="AC12" s="722"/>
      <c r="AD12" s="723"/>
    </row>
    <row r="13" spans="2:30" ht="48" customHeight="1" thickBot="1">
      <c r="B13" s="124"/>
      <c r="C13" s="726" t="s">
        <v>4949</v>
      </c>
      <c r="D13" s="726"/>
      <c r="E13" s="726"/>
      <c r="F13" s="726"/>
      <c r="G13" s="726"/>
      <c r="H13" s="726"/>
      <c r="I13" s="726"/>
      <c r="J13" s="726"/>
      <c r="K13" s="726"/>
      <c r="L13" s="726"/>
      <c r="M13" s="726"/>
      <c r="N13" s="726"/>
      <c r="O13" s="726"/>
      <c r="P13" s="726"/>
      <c r="Q13" s="726"/>
      <c r="R13" s="125"/>
      <c r="S13" s="26"/>
      <c r="T13" s="725" t="s">
        <v>4950</v>
      </c>
      <c r="U13" s="726"/>
      <c r="V13" s="726"/>
      <c r="W13" s="726"/>
      <c r="X13" s="726"/>
      <c r="Y13" s="726"/>
      <c r="Z13" s="726"/>
      <c r="AA13" s="726"/>
      <c r="AB13" s="726"/>
      <c r="AC13" s="726"/>
      <c r="AD13" s="727"/>
    </row>
    <row r="14" spans="2:30" ht="15" customHeight="1">
      <c r="B14" s="126"/>
      <c r="C14" s="127"/>
      <c r="D14" s="127"/>
      <c r="E14" s="127"/>
      <c r="F14" s="127"/>
      <c r="G14" s="127"/>
      <c r="H14" s="127"/>
      <c r="I14" s="127"/>
      <c r="J14" s="127"/>
      <c r="K14" s="127"/>
      <c r="L14" s="127"/>
      <c r="M14" s="127"/>
      <c r="N14" s="127"/>
      <c r="O14" s="127"/>
      <c r="P14" s="127"/>
      <c r="Q14" s="127"/>
      <c r="R14" s="128"/>
      <c r="S14" s="26"/>
      <c r="T14" s="129"/>
      <c r="U14" s="54"/>
      <c r="V14" s="54"/>
      <c r="W14" s="33"/>
      <c r="X14" s="33"/>
      <c r="Y14" s="33"/>
      <c r="Z14" s="33"/>
      <c r="AA14" s="33"/>
      <c r="AB14" s="54"/>
      <c r="AC14" s="54"/>
      <c r="AD14" s="130"/>
    </row>
    <row r="15" spans="2:30" ht="15" customHeight="1">
      <c r="B15" s="129"/>
      <c r="C15" s="25" t="s">
        <v>4951</v>
      </c>
      <c r="D15" s="145"/>
      <c r="E15" s="145"/>
      <c r="F15" s="145"/>
      <c r="G15" s="145"/>
      <c r="H15" s="146"/>
      <c r="I15" s="146"/>
      <c r="J15" s="146"/>
      <c r="K15" s="146"/>
      <c r="L15" s="146"/>
      <c r="M15" s="718"/>
      <c r="N15" s="718"/>
      <c r="O15" s="718"/>
      <c r="P15" s="718"/>
      <c r="Q15" s="718"/>
      <c r="R15" s="130"/>
      <c r="S15" s="26"/>
      <c r="T15" s="129"/>
      <c r="U15" s="728" t="s">
        <v>4952</v>
      </c>
      <c r="V15" s="729"/>
      <c r="W15" s="729"/>
      <c r="X15" s="729"/>
      <c r="Y15" s="729"/>
      <c r="Z15" s="729"/>
      <c r="AA15" s="729"/>
      <c r="AB15" s="729"/>
      <c r="AC15" s="730"/>
      <c r="AD15" s="130"/>
    </row>
    <row r="16" spans="2:30" ht="15" customHeight="1">
      <c r="B16" s="129"/>
      <c r="C16" s="25" t="s">
        <v>4953</v>
      </c>
      <c r="D16" s="145"/>
      <c r="E16" s="145"/>
      <c r="F16" s="718"/>
      <c r="G16" s="718"/>
      <c r="H16" s="718"/>
      <c r="I16" s="718"/>
      <c r="J16" s="718"/>
      <c r="K16" s="718"/>
      <c r="L16" s="718"/>
      <c r="M16" s="718"/>
      <c r="N16" s="718"/>
      <c r="O16" s="718"/>
      <c r="P16" s="718"/>
      <c r="Q16" s="718"/>
      <c r="R16" s="130"/>
      <c r="S16" s="26"/>
      <c r="T16" s="129"/>
      <c r="U16" s="719"/>
      <c r="V16" s="719"/>
      <c r="W16" s="719"/>
      <c r="X16" s="719"/>
      <c r="Y16" s="719"/>
      <c r="Z16" s="719"/>
      <c r="AA16" s="719"/>
      <c r="AB16" s="719"/>
      <c r="AC16" s="719"/>
      <c r="AD16" s="130"/>
    </row>
    <row r="17" spans="2:30" ht="15" customHeight="1">
      <c r="B17" s="129"/>
      <c r="C17" s="25" t="s">
        <v>4954</v>
      </c>
      <c r="D17" s="145"/>
      <c r="E17" s="145"/>
      <c r="F17" s="145"/>
      <c r="G17" s="720"/>
      <c r="H17" s="720"/>
      <c r="I17" s="720"/>
      <c r="J17" s="720"/>
      <c r="K17" s="720"/>
      <c r="L17" s="720"/>
      <c r="M17" s="720"/>
      <c r="N17" s="720"/>
      <c r="O17" s="720"/>
      <c r="P17" s="720"/>
      <c r="Q17" s="720"/>
      <c r="R17" s="130"/>
      <c r="S17" s="26"/>
      <c r="T17" s="129"/>
      <c r="U17" s="719"/>
      <c r="V17" s="719"/>
      <c r="W17" s="719"/>
      <c r="X17" s="719"/>
      <c r="Y17" s="719"/>
      <c r="Z17" s="719"/>
      <c r="AA17" s="719"/>
      <c r="AB17" s="719"/>
      <c r="AC17" s="719"/>
      <c r="AD17" s="130"/>
    </row>
    <row r="18" spans="2:30" ht="15" customHeight="1">
      <c r="B18" s="129"/>
      <c r="C18" s="25" t="s">
        <v>4955</v>
      </c>
      <c r="D18" s="145"/>
      <c r="E18" s="145"/>
      <c r="F18" s="145"/>
      <c r="G18" s="145"/>
      <c r="H18" s="720"/>
      <c r="I18" s="720"/>
      <c r="J18" s="720"/>
      <c r="K18" s="720"/>
      <c r="L18" s="720"/>
      <c r="M18" s="720"/>
      <c r="N18" s="720"/>
      <c r="O18" s="720"/>
      <c r="P18" s="720"/>
      <c r="Q18" s="720"/>
      <c r="R18" s="130"/>
      <c r="S18" s="26"/>
      <c r="T18" s="129"/>
      <c r="U18" s="719"/>
      <c r="V18" s="719"/>
      <c r="W18" s="719"/>
      <c r="X18" s="719"/>
      <c r="Y18" s="719"/>
      <c r="Z18" s="719"/>
      <c r="AA18" s="719"/>
      <c r="AB18" s="719"/>
      <c r="AC18" s="719"/>
      <c r="AD18" s="130"/>
    </row>
    <row r="19" spans="2:30" ht="15" customHeight="1">
      <c r="B19" s="129"/>
      <c r="C19" s="25" t="s">
        <v>4956</v>
      </c>
      <c r="D19" s="145"/>
      <c r="E19" s="145"/>
      <c r="F19" s="145"/>
      <c r="G19" s="145"/>
      <c r="H19" s="720"/>
      <c r="I19" s="720"/>
      <c r="J19" s="720"/>
      <c r="K19" s="720"/>
      <c r="L19" s="720"/>
      <c r="M19" s="720"/>
      <c r="N19" s="720"/>
      <c r="O19" s="720"/>
      <c r="P19" s="720"/>
      <c r="Q19" s="720"/>
      <c r="R19" s="130"/>
      <c r="S19" s="26"/>
      <c r="T19" s="129"/>
      <c r="U19" s="719"/>
      <c r="V19" s="719"/>
      <c r="W19" s="719"/>
      <c r="X19" s="719"/>
      <c r="Y19" s="719"/>
      <c r="Z19" s="719"/>
      <c r="AA19" s="719"/>
      <c r="AB19" s="719"/>
      <c r="AC19" s="719"/>
      <c r="AD19" s="130"/>
    </row>
    <row r="20" spans="2:30" ht="15" customHeight="1">
      <c r="B20" s="129"/>
      <c r="C20" s="25" t="s">
        <v>3641</v>
      </c>
      <c r="D20" s="145"/>
      <c r="E20" s="718"/>
      <c r="F20" s="718"/>
      <c r="G20" s="718"/>
      <c r="H20" s="718"/>
      <c r="I20" s="718"/>
      <c r="J20" s="718"/>
      <c r="K20" s="718"/>
      <c r="L20" s="718"/>
      <c r="M20" s="718"/>
      <c r="N20" s="718"/>
      <c r="O20" s="718"/>
      <c r="P20" s="718"/>
      <c r="Q20" s="718"/>
      <c r="R20" s="130"/>
      <c r="S20" s="26"/>
      <c r="T20" s="129"/>
      <c r="U20" s="719"/>
      <c r="V20" s="719"/>
      <c r="W20" s="719"/>
      <c r="X20" s="719"/>
      <c r="Y20" s="719"/>
      <c r="Z20" s="719"/>
      <c r="AA20" s="719"/>
      <c r="AB20" s="719"/>
      <c r="AC20" s="719"/>
      <c r="AD20" s="130"/>
    </row>
    <row r="21" spans="2:30" ht="15" customHeight="1">
      <c r="B21" s="129"/>
      <c r="C21" s="25" t="s">
        <v>3667</v>
      </c>
      <c r="D21" s="145"/>
      <c r="E21" s="145"/>
      <c r="F21" s="720"/>
      <c r="G21" s="720"/>
      <c r="H21" s="720"/>
      <c r="I21" s="720"/>
      <c r="J21" s="720"/>
      <c r="K21" s="720"/>
      <c r="L21" s="720"/>
      <c r="M21" s="720"/>
      <c r="N21" s="720"/>
      <c r="O21" s="720"/>
      <c r="P21" s="720"/>
      <c r="Q21" s="720"/>
      <c r="R21" s="130"/>
      <c r="S21" s="26"/>
      <c r="T21" s="129"/>
      <c r="U21" s="719"/>
      <c r="V21" s="719"/>
      <c r="W21" s="719"/>
      <c r="X21" s="719"/>
      <c r="Y21" s="719"/>
      <c r="Z21" s="719"/>
      <c r="AA21" s="719"/>
      <c r="AB21" s="719"/>
      <c r="AC21" s="719"/>
      <c r="AD21" s="130"/>
    </row>
    <row r="22" spans="2:30" ht="15" customHeight="1">
      <c r="B22" s="129"/>
      <c r="C22" s="25" t="s">
        <v>3654</v>
      </c>
      <c r="D22" s="145"/>
      <c r="E22" s="145"/>
      <c r="F22" s="147"/>
      <c r="G22" s="147"/>
      <c r="H22" s="720"/>
      <c r="I22" s="720"/>
      <c r="J22" s="720"/>
      <c r="K22" s="720"/>
      <c r="L22" s="720"/>
      <c r="M22" s="720"/>
      <c r="N22" s="720"/>
      <c r="O22" s="720"/>
      <c r="P22" s="720"/>
      <c r="Q22" s="720"/>
      <c r="R22" s="130"/>
      <c r="S22" s="26"/>
      <c r="T22" s="129"/>
      <c r="U22" s="719"/>
      <c r="V22" s="719"/>
      <c r="W22" s="719"/>
      <c r="X22" s="719"/>
      <c r="Y22" s="719"/>
      <c r="Z22" s="719"/>
      <c r="AA22" s="719"/>
      <c r="AB22" s="719"/>
      <c r="AC22" s="719"/>
      <c r="AD22" s="130"/>
    </row>
    <row r="23" spans="2:30" ht="15" customHeight="1" thickBot="1">
      <c r="B23" s="131"/>
      <c r="C23" s="132"/>
      <c r="D23" s="132"/>
      <c r="E23" s="132"/>
      <c r="F23" s="132"/>
      <c r="G23" s="132"/>
      <c r="H23" s="132"/>
      <c r="I23" s="132"/>
      <c r="J23" s="132"/>
      <c r="K23" s="132"/>
      <c r="L23" s="132"/>
      <c r="M23" s="132"/>
      <c r="N23" s="132"/>
      <c r="O23" s="132"/>
      <c r="P23" s="132"/>
      <c r="Q23" s="132"/>
      <c r="R23" s="133"/>
      <c r="S23" s="26"/>
      <c r="T23" s="134"/>
      <c r="U23" s="135"/>
      <c r="V23" s="135"/>
      <c r="W23" s="135"/>
      <c r="X23" s="135"/>
      <c r="Y23" s="135"/>
      <c r="Z23" s="135"/>
      <c r="AA23" s="135"/>
      <c r="AB23" s="135"/>
      <c r="AC23" s="135"/>
      <c r="AD23" s="136"/>
    </row>
    <row r="24" spans="2:30" ht="15" customHeight="1" thickBot="1">
      <c r="B24"/>
      <c r="C24"/>
      <c r="D24"/>
      <c r="E24"/>
      <c r="F24"/>
      <c r="G24"/>
      <c r="H24"/>
      <c r="I24"/>
      <c r="J24"/>
      <c r="K24"/>
      <c r="L24"/>
      <c r="M24"/>
      <c r="N24"/>
      <c r="O24"/>
      <c r="P24"/>
      <c r="Q24"/>
      <c r="R24"/>
      <c r="S24"/>
      <c r="T24"/>
      <c r="U24"/>
      <c r="V24"/>
      <c r="W24"/>
      <c r="X24"/>
      <c r="Y24"/>
      <c r="Z24"/>
      <c r="AA24"/>
      <c r="AB24"/>
      <c r="AC24"/>
      <c r="AD24"/>
    </row>
    <row r="25" spans="2:30" ht="15" customHeight="1" thickBot="1">
      <c r="B25" s="721" t="s">
        <v>4957</v>
      </c>
      <c r="C25" s="722"/>
      <c r="D25" s="722"/>
      <c r="E25" s="722"/>
      <c r="F25" s="722"/>
      <c r="G25" s="722"/>
      <c r="H25" s="722"/>
      <c r="I25" s="722"/>
      <c r="J25" s="722"/>
      <c r="K25" s="722"/>
      <c r="L25" s="722"/>
      <c r="M25" s="722"/>
      <c r="N25" s="722"/>
      <c r="O25" s="722"/>
      <c r="P25" s="722"/>
      <c r="Q25" s="722"/>
      <c r="R25" s="723"/>
      <c r="S25" s="26"/>
      <c r="T25" s="721" t="s">
        <v>4948</v>
      </c>
      <c r="U25" s="722"/>
      <c r="V25" s="722"/>
      <c r="W25" s="722"/>
      <c r="X25" s="722"/>
      <c r="Y25" s="722"/>
      <c r="Z25" s="722"/>
      <c r="AA25" s="722"/>
      <c r="AB25" s="722"/>
      <c r="AC25" s="722"/>
      <c r="AD25" s="723"/>
    </row>
    <row r="26" spans="2:30" ht="48" customHeight="1" thickBot="1">
      <c r="B26" s="124"/>
      <c r="C26" s="724" t="s">
        <v>4958</v>
      </c>
      <c r="D26" s="724"/>
      <c r="E26" s="724"/>
      <c r="F26" s="724"/>
      <c r="G26" s="724"/>
      <c r="H26" s="724"/>
      <c r="I26" s="724"/>
      <c r="J26" s="724"/>
      <c r="K26" s="724"/>
      <c r="L26" s="724"/>
      <c r="M26" s="724"/>
      <c r="N26" s="724"/>
      <c r="O26" s="724"/>
      <c r="P26" s="724"/>
      <c r="Q26" s="724"/>
      <c r="R26" s="125"/>
      <c r="S26" s="26"/>
      <c r="T26" s="725" t="s">
        <v>4950</v>
      </c>
      <c r="U26" s="726"/>
      <c r="V26" s="726"/>
      <c r="W26" s="726"/>
      <c r="X26" s="726"/>
      <c r="Y26" s="726"/>
      <c r="Z26" s="726"/>
      <c r="AA26" s="726"/>
      <c r="AB26" s="726"/>
      <c r="AC26" s="726"/>
      <c r="AD26" s="727"/>
    </row>
    <row r="27" spans="2:30" ht="15" customHeight="1">
      <c r="B27" s="126"/>
      <c r="C27" s="127"/>
      <c r="D27" s="127"/>
      <c r="E27" s="127"/>
      <c r="F27" s="127"/>
      <c r="G27" s="127"/>
      <c r="H27" s="127"/>
      <c r="I27" s="127"/>
      <c r="J27" s="127"/>
      <c r="K27" s="127"/>
      <c r="L27" s="127"/>
      <c r="M27" s="127"/>
      <c r="N27" s="127"/>
      <c r="O27" s="127"/>
      <c r="P27" s="127"/>
      <c r="Q27" s="127"/>
      <c r="R27" s="128"/>
      <c r="S27" s="26"/>
      <c r="T27" s="129"/>
      <c r="U27" s="54"/>
      <c r="V27" s="54"/>
      <c r="W27" s="33"/>
      <c r="X27" s="33"/>
      <c r="Y27" s="33"/>
      <c r="Z27" s="33"/>
      <c r="AA27" s="33"/>
      <c r="AB27" s="54"/>
      <c r="AC27" s="54"/>
      <c r="AD27" s="130"/>
    </row>
    <row r="28" spans="2:30" ht="15.75" customHeight="1">
      <c r="B28" s="129"/>
      <c r="C28" s="25" t="s">
        <v>4951</v>
      </c>
      <c r="D28" s="145"/>
      <c r="E28" s="145"/>
      <c r="F28" s="145"/>
      <c r="G28" s="145"/>
      <c r="H28" s="146"/>
      <c r="I28" s="146"/>
      <c r="J28" s="146"/>
      <c r="K28" s="146"/>
      <c r="L28" s="146"/>
      <c r="M28" s="718"/>
      <c r="N28" s="718"/>
      <c r="O28" s="718"/>
      <c r="P28" s="718"/>
      <c r="Q28" s="718"/>
      <c r="R28" s="130"/>
      <c r="S28" s="26"/>
      <c r="T28" s="129"/>
      <c r="U28" s="728" t="s">
        <v>4952</v>
      </c>
      <c r="V28" s="729"/>
      <c r="W28" s="729"/>
      <c r="X28" s="729"/>
      <c r="Y28" s="729"/>
      <c r="Z28" s="729"/>
      <c r="AA28" s="729"/>
      <c r="AB28" s="729"/>
      <c r="AC28" s="730"/>
      <c r="AD28" s="130"/>
    </row>
    <row r="29" spans="2:30" ht="15" customHeight="1">
      <c r="B29" s="129"/>
      <c r="C29" s="25" t="s">
        <v>4953</v>
      </c>
      <c r="D29" s="145"/>
      <c r="E29" s="145"/>
      <c r="F29" s="718"/>
      <c r="G29" s="718"/>
      <c r="H29" s="718"/>
      <c r="I29" s="718"/>
      <c r="J29" s="718"/>
      <c r="K29" s="718"/>
      <c r="L29" s="718"/>
      <c r="M29" s="718"/>
      <c r="N29" s="718"/>
      <c r="O29" s="718"/>
      <c r="P29" s="718"/>
      <c r="Q29" s="718"/>
      <c r="R29" s="130"/>
      <c r="S29" s="26"/>
      <c r="T29" s="129"/>
      <c r="U29" s="719"/>
      <c r="V29" s="719"/>
      <c r="W29" s="719"/>
      <c r="X29" s="719"/>
      <c r="Y29" s="719"/>
      <c r="Z29" s="719"/>
      <c r="AA29" s="719"/>
      <c r="AB29" s="719"/>
      <c r="AC29" s="719"/>
      <c r="AD29" s="130"/>
    </row>
    <row r="30" spans="2:30" ht="15" customHeight="1">
      <c r="B30" s="129"/>
      <c r="C30" s="25" t="s">
        <v>4954</v>
      </c>
      <c r="D30" s="145"/>
      <c r="E30" s="145"/>
      <c r="F30" s="145"/>
      <c r="G30" s="720"/>
      <c r="H30" s="720"/>
      <c r="I30" s="720"/>
      <c r="J30" s="720"/>
      <c r="K30" s="720"/>
      <c r="L30" s="720"/>
      <c r="M30" s="720"/>
      <c r="N30" s="720"/>
      <c r="O30" s="720"/>
      <c r="P30" s="720"/>
      <c r="Q30" s="720"/>
      <c r="R30" s="130"/>
      <c r="S30" s="26"/>
      <c r="T30" s="129"/>
      <c r="U30" s="719"/>
      <c r="V30" s="719"/>
      <c r="W30" s="719"/>
      <c r="X30" s="719"/>
      <c r="Y30" s="719"/>
      <c r="Z30" s="719"/>
      <c r="AA30" s="719"/>
      <c r="AB30" s="719"/>
      <c r="AC30" s="719"/>
      <c r="AD30" s="130"/>
    </row>
    <row r="31" spans="2:30" ht="15" customHeight="1">
      <c r="B31" s="129"/>
      <c r="C31" s="25" t="s">
        <v>4955</v>
      </c>
      <c r="D31" s="145"/>
      <c r="E31" s="145"/>
      <c r="F31" s="145"/>
      <c r="G31" s="145"/>
      <c r="H31" s="720"/>
      <c r="I31" s="720"/>
      <c r="J31" s="720"/>
      <c r="K31" s="720"/>
      <c r="L31" s="720"/>
      <c r="M31" s="720"/>
      <c r="N31" s="720"/>
      <c r="O31" s="720"/>
      <c r="P31" s="720"/>
      <c r="Q31" s="720"/>
      <c r="R31" s="130"/>
      <c r="S31" s="26"/>
      <c r="T31" s="129"/>
      <c r="U31" s="719"/>
      <c r="V31" s="719"/>
      <c r="W31" s="719"/>
      <c r="X31" s="719"/>
      <c r="Y31" s="719"/>
      <c r="Z31" s="719"/>
      <c r="AA31" s="719"/>
      <c r="AB31" s="719"/>
      <c r="AC31" s="719"/>
      <c r="AD31" s="130"/>
    </row>
    <row r="32" spans="2:30" ht="15" customHeight="1">
      <c r="B32" s="129"/>
      <c r="C32" s="25" t="s">
        <v>4956</v>
      </c>
      <c r="D32" s="145"/>
      <c r="E32" s="145"/>
      <c r="F32" s="145"/>
      <c r="G32" s="145"/>
      <c r="H32" s="720"/>
      <c r="I32" s="720"/>
      <c r="J32" s="720"/>
      <c r="K32" s="720"/>
      <c r="L32" s="720"/>
      <c r="M32" s="720"/>
      <c r="N32" s="720"/>
      <c r="O32" s="720"/>
      <c r="P32" s="720"/>
      <c r="Q32" s="720"/>
      <c r="R32" s="130"/>
      <c r="S32" s="26"/>
      <c r="T32" s="129"/>
      <c r="U32" s="719"/>
      <c r="V32" s="719"/>
      <c r="W32" s="719"/>
      <c r="X32" s="719"/>
      <c r="Y32" s="719"/>
      <c r="Z32" s="719"/>
      <c r="AA32" s="719"/>
      <c r="AB32" s="719"/>
      <c r="AC32" s="719"/>
      <c r="AD32" s="130"/>
    </row>
    <row r="33" spans="2:30" ht="15" customHeight="1">
      <c r="B33" s="129"/>
      <c r="C33" s="25" t="s">
        <v>3641</v>
      </c>
      <c r="D33" s="145"/>
      <c r="E33" s="718"/>
      <c r="F33" s="718"/>
      <c r="G33" s="718"/>
      <c r="H33" s="718"/>
      <c r="I33" s="718"/>
      <c r="J33" s="718"/>
      <c r="K33" s="718"/>
      <c r="L33" s="718"/>
      <c r="M33" s="718"/>
      <c r="N33" s="718"/>
      <c r="O33" s="718"/>
      <c r="P33" s="718"/>
      <c r="Q33" s="718"/>
      <c r="R33" s="130"/>
      <c r="S33" s="26"/>
      <c r="T33" s="129"/>
      <c r="U33" s="719"/>
      <c r="V33" s="719"/>
      <c r="W33" s="719"/>
      <c r="X33" s="719"/>
      <c r="Y33" s="719"/>
      <c r="Z33" s="719"/>
      <c r="AA33" s="719"/>
      <c r="AB33" s="719"/>
      <c r="AC33" s="719"/>
      <c r="AD33" s="130"/>
    </row>
    <row r="34" spans="2:30" ht="15" customHeight="1">
      <c r="B34" s="129"/>
      <c r="C34" s="25" t="s">
        <v>3667</v>
      </c>
      <c r="D34" s="145"/>
      <c r="E34" s="145"/>
      <c r="F34" s="720"/>
      <c r="G34" s="720"/>
      <c r="H34" s="720"/>
      <c r="I34" s="720"/>
      <c r="J34" s="720"/>
      <c r="K34" s="720"/>
      <c r="L34" s="720"/>
      <c r="M34" s="720"/>
      <c r="N34" s="720"/>
      <c r="O34" s="720"/>
      <c r="P34" s="720"/>
      <c r="Q34" s="720"/>
      <c r="R34" s="130"/>
      <c r="S34" s="26"/>
      <c r="T34" s="129"/>
      <c r="U34" s="719"/>
      <c r="V34" s="719"/>
      <c r="W34" s="719"/>
      <c r="X34" s="719"/>
      <c r="Y34" s="719"/>
      <c r="Z34" s="719"/>
      <c r="AA34" s="719"/>
      <c r="AB34" s="719"/>
      <c r="AC34" s="719"/>
      <c r="AD34" s="130"/>
    </row>
    <row r="35" spans="2:30" ht="15" customHeight="1">
      <c r="B35" s="129"/>
      <c r="C35" s="25" t="s">
        <v>3654</v>
      </c>
      <c r="D35" s="145"/>
      <c r="E35" s="145"/>
      <c r="F35" s="147"/>
      <c r="G35" s="147"/>
      <c r="H35" s="720"/>
      <c r="I35" s="720"/>
      <c r="J35" s="720"/>
      <c r="K35" s="720"/>
      <c r="L35" s="720"/>
      <c r="M35" s="720"/>
      <c r="N35" s="720"/>
      <c r="O35" s="720"/>
      <c r="P35" s="720"/>
      <c r="Q35" s="720"/>
      <c r="R35" s="130"/>
      <c r="S35" s="26"/>
      <c r="T35" s="129"/>
      <c r="U35" s="719"/>
      <c r="V35" s="719"/>
      <c r="W35" s="719"/>
      <c r="X35" s="719"/>
      <c r="Y35" s="719"/>
      <c r="Z35" s="719"/>
      <c r="AA35" s="719"/>
      <c r="AB35" s="719"/>
      <c r="AC35" s="719"/>
      <c r="AD35" s="130"/>
    </row>
    <row r="36" spans="2:30" ht="15" customHeight="1" thickBot="1">
      <c r="B36" s="134"/>
      <c r="C36" s="135"/>
      <c r="D36" s="135"/>
      <c r="E36" s="135"/>
      <c r="F36" s="135"/>
      <c r="G36" s="135"/>
      <c r="H36" s="135"/>
      <c r="I36" s="135"/>
      <c r="J36" s="135"/>
      <c r="K36" s="135"/>
      <c r="L36" s="135"/>
      <c r="M36" s="135"/>
      <c r="N36" s="135"/>
      <c r="O36" s="135"/>
      <c r="P36" s="135"/>
      <c r="Q36" s="135"/>
      <c r="R36" s="136"/>
      <c r="S36" s="26"/>
      <c r="T36" s="134"/>
      <c r="U36" s="135"/>
      <c r="V36" s="135"/>
      <c r="W36" s="135"/>
      <c r="X36" s="135"/>
      <c r="Y36" s="135"/>
      <c r="Z36" s="135"/>
      <c r="AA36" s="135"/>
      <c r="AB36" s="135"/>
      <c r="AC36" s="135"/>
      <c r="AD36" s="136"/>
    </row>
    <row r="37" spans="2:30" ht="15" customHeight="1" thickBot="1">
      <c r="B37"/>
      <c r="C37"/>
      <c r="D37"/>
      <c r="E37"/>
      <c r="F37"/>
      <c r="G37"/>
      <c r="H37"/>
      <c r="I37"/>
      <c r="J37"/>
      <c r="K37"/>
      <c r="L37"/>
      <c r="M37"/>
      <c r="N37"/>
      <c r="O37"/>
      <c r="P37"/>
      <c r="Q37"/>
      <c r="R37"/>
      <c r="S37"/>
      <c r="T37"/>
      <c r="U37"/>
      <c r="V37"/>
      <c r="W37"/>
      <c r="X37"/>
      <c r="Y37"/>
      <c r="Z37"/>
      <c r="AA37"/>
      <c r="AB37"/>
      <c r="AC37"/>
      <c r="AD37"/>
    </row>
    <row r="38" spans="2:30" ht="15" customHeight="1" thickBot="1">
      <c r="B38" s="721" t="s">
        <v>4959</v>
      </c>
      <c r="C38" s="722"/>
      <c r="D38" s="722"/>
      <c r="E38" s="722"/>
      <c r="F38" s="722"/>
      <c r="G38" s="722"/>
      <c r="H38" s="722"/>
      <c r="I38" s="722"/>
      <c r="J38" s="722"/>
      <c r="K38" s="722"/>
      <c r="L38" s="722"/>
      <c r="M38" s="722"/>
      <c r="N38" s="722"/>
      <c r="O38" s="722"/>
      <c r="P38" s="722"/>
      <c r="Q38" s="722"/>
      <c r="R38" s="723"/>
      <c r="S38" s="26"/>
      <c r="T38" s="721" t="s">
        <v>4948</v>
      </c>
      <c r="U38" s="722"/>
      <c r="V38" s="722"/>
      <c r="W38" s="722"/>
      <c r="X38" s="722"/>
      <c r="Y38" s="722"/>
      <c r="Z38" s="722"/>
      <c r="AA38" s="722"/>
      <c r="AB38" s="722"/>
      <c r="AC38" s="722"/>
      <c r="AD38" s="723"/>
    </row>
    <row r="39" spans="2:30" ht="48" customHeight="1" thickBot="1">
      <c r="B39" s="124"/>
      <c r="C39" s="724" t="s">
        <v>4960</v>
      </c>
      <c r="D39" s="724"/>
      <c r="E39" s="724"/>
      <c r="F39" s="724"/>
      <c r="G39" s="724"/>
      <c r="H39" s="724"/>
      <c r="I39" s="724"/>
      <c r="J39" s="724"/>
      <c r="K39" s="724"/>
      <c r="L39" s="724"/>
      <c r="M39" s="724"/>
      <c r="N39" s="724"/>
      <c r="O39" s="724"/>
      <c r="P39" s="724"/>
      <c r="Q39" s="724"/>
      <c r="R39" s="125"/>
      <c r="S39" s="26"/>
      <c r="T39" s="725" t="s">
        <v>4950</v>
      </c>
      <c r="U39" s="726"/>
      <c r="V39" s="726"/>
      <c r="W39" s="726"/>
      <c r="X39" s="726"/>
      <c r="Y39" s="726"/>
      <c r="Z39" s="726"/>
      <c r="AA39" s="726"/>
      <c r="AB39" s="726"/>
      <c r="AC39" s="726"/>
      <c r="AD39" s="727"/>
    </row>
    <row r="40" spans="2:30" ht="15" customHeight="1">
      <c r="B40" s="126"/>
      <c r="C40" s="127"/>
      <c r="D40" s="127"/>
      <c r="E40" s="127"/>
      <c r="F40" s="127"/>
      <c r="G40" s="127"/>
      <c r="H40" s="127"/>
      <c r="I40" s="127"/>
      <c r="J40" s="127"/>
      <c r="K40" s="127"/>
      <c r="L40" s="127"/>
      <c r="M40" s="127"/>
      <c r="N40" s="127"/>
      <c r="O40" s="127"/>
      <c r="P40" s="127"/>
      <c r="Q40" s="127"/>
      <c r="R40" s="128"/>
      <c r="S40" s="26"/>
      <c r="T40" s="129"/>
      <c r="U40" s="54"/>
      <c r="V40" s="54"/>
      <c r="W40" s="33"/>
      <c r="X40" s="33"/>
      <c r="Y40" s="33"/>
      <c r="Z40" s="33"/>
      <c r="AA40" s="33"/>
      <c r="AB40" s="54"/>
      <c r="AC40" s="54"/>
      <c r="AD40" s="130"/>
    </row>
    <row r="41" spans="2:30" ht="15" customHeight="1">
      <c r="B41" s="129"/>
      <c r="C41" s="25" t="s">
        <v>4951</v>
      </c>
      <c r="D41" s="145"/>
      <c r="E41" s="145"/>
      <c r="F41" s="145"/>
      <c r="G41" s="145"/>
      <c r="H41" s="146"/>
      <c r="I41" s="146"/>
      <c r="J41" s="146"/>
      <c r="K41" s="146"/>
      <c r="L41" s="146"/>
      <c r="M41" s="718"/>
      <c r="N41" s="718"/>
      <c r="O41" s="718"/>
      <c r="P41" s="718"/>
      <c r="Q41" s="718"/>
      <c r="R41" s="130"/>
      <c r="S41" s="26"/>
      <c r="T41" s="129"/>
      <c r="U41" s="728" t="s">
        <v>4952</v>
      </c>
      <c r="V41" s="729"/>
      <c r="W41" s="729"/>
      <c r="X41" s="729"/>
      <c r="Y41" s="729"/>
      <c r="Z41" s="729"/>
      <c r="AA41" s="729"/>
      <c r="AB41" s="729"/>
      <c r="AC41" s="730"/>
      <c r="AD41" s="130"/>
    </row>
    <row r="42" spans="2:30" ht="15" customHeight="1">
      <c r="B42" s="129"/>
      <c r="C42" s="25" t="s">
        <v>4953</v>
      </c>
      <c r="D42" s="145"/>
      <c r="E42" s="145"/>
      <c r="F42" s="718"/>
      <c r="G42" s="718"/>
      <c r="H42" s="718"/>
      <c r="I42" s="718"/>
      <c r="J42" s="718"/>
      <c r="K42" s="718"/>
      <c r="L42" s="718"/>
      <c r="M42" s="718"/>
      <c r="N42" s="718"/>
      <c r="O42" s="718"/>
      <c r="P42" s="718"/>
      <c r="Q42" s="718"/>
      <c r="R42" s="130"/>
      <c r="S42" s="26"/>
      <c r="T42" s="129"/>
      <c r="U42" s="719"/>
      <c r="V42" s="719"/>
      <c r="W42" s="719"/>
      <c r="X42" s="719"/>
      <c r="Y42" s="719"/>
      <c r="Z42" s="719"/>
      <c r="AA42" s="719"/>
      <c r="AB42" s="719"/>
      <c r="AC42" s="719"/>
      <c r="AD42" s="130"/>
    </row>
    <row r="43" spans="2:30" ht="15" customHeight="1">
      <c r="B43" s="129"/>
      <c r="C43" s="25" t="s">
        <v>4954</v>
      </c>
      <c r="D43" s="145"/>
      <c r="E43" s="145"/>
      <c r="F43" s="145"/>
      <c r="G43" s="720"/>
      <c r="H43" s="720"/>
      <c r="I43" s="720"/>
      <c r="J43" s="720"/>
      <c r="K43" s="720"/>
      <c r="L43" s="720"/>
      <c r="M43" s="720"/>
      <c r="N43" s="720"/>
      <c r="O43" s="720"/>
      <c r="P43" s="720"/>
      <c r="Q43" s="720"/>
      <c r="R43" s="130"/>
      <c r="S43" s="26"/>
      <c r="T43" s="129"/>
      <c r="U43" s="719"/>
      <c r="V43" s="719"/>
      <c r="W43" s="719"/>
      <c r="X43" s="719"/>
      <c r="Y43" s="719"/>
      <c r="Z43" s="719"/>
      <c r="AA43" s="719"/>
      <c r="AB43" s="719"/>
      <c r="AC43" s="719"/>
      <c r="AD43" s="130"/>
    </row>
    <row r="44" spans="2:30" ht="15" customHeight="1">
      <c r="B44" s="129"/>
      <c r="C44" s="25" t="s">
        <v>4955</v>
      </c>
      <c r="D44" s="145"/>
      <c r="E44" s="145"/>
      <c r="F44" s="145"/>
      <c r="G44" s="145"/>
      <c r="H44" s="720"/>
      <c r="I44" s="720"/>
      <c r="J44" s="720"/>
      <c r="K44" s="720"/>
      <c r="L44" s="720"/>
      <c r="M44" s="720"/>
      <c r="N44" s="720"/>
      <c r="O44" s="720"/>
      <c r="P44" s="720"/>
      <c r="Q44" s="720"/>
      <c r="R44" s="130"/>
      <c r="S44" s="26"/>
      <c r="T44" s="129"/>
      <c r="U44" s="719"/>
      <c r="V44" s="719"/>
      <c r="W44" s="719"/>
      <c r="X44" s="719"/>
      <c r="Y44" s="719"/>
      <c r="Z44" s="719"/>
      <c r="AA44" s="719"/>
      <c r="AB44" s="719"/>
      <c r="AC44" s="719"/>
      <c r="AD44" s="130"/>
    </row>
    <row r="45" spans="2:30" ht="15" customHeight="1">
      <c r="B45" s="129"/>
      <c r="C45" s="25" t="s">
        <v>4956</v>
      </c>
      <c r="D45" s="145"/>
      <c r="E45" s="145"/>
      <c r="F45" s="145"/>
      <c r="G45" s="145"/>
      <c r="H45" s="720"/>
      <c r="I45" s="720"/>
      <c r="J45" s="720"/>
      <c r="K45" s="720"/>
      <c r="L45" s="720"/>
      <c r="M45" s="720"/>
      <c r="N45" s="720"/>
      <c r="O45" s="720"/>
      <c r="P45" s="720"/>
      <c r="Q45" s="720"/>
      <c r="R45" s="130"/>
      <c r="S45" s="26"/>
      <c r="T45" s="129"/>
      <c r="U45" s="719"/>
      <c r="V45" s="719"/>
      <c r="W45" s="719"/>
      <c r="X45" s="719"/>
      <c r="Y45" s="719"/>
      <c r="Z45" s="719"/>
      <c r="AA45" s="719"/>
      <c r="AB45" s="719"/>
      <c r="AC45" s="719"/>
      <c r="AD45" s="130"/>
    </row>
    <row r="46" spans="2:30" ht="15" customHeight="1">
      <c r="B46" s="129"/>
      <c r="C46" s="25" t="s">
        <v>3641</v>
      </c>
      <c r="D46" s="145"/>
      <c r="E46" s="718"/>
      <c r="F46" s="718"/>
      <c r="G46" s="718"/>
      <c r="H46" s="718"/>
      <c r="I46" s="718"/>
      <c r="J46" s="718"/>
      <c r="K46" s="718"/>
      <c r="L46" s="718"/>
      <c r="M46" s="718"/>
      <c r="N46" s="718"/>
      <c r="O46" s="718"/>
      <c r="P46" s="718"/>
      <c r="Q46" s="718"/>
      <c r="R46" s="130"/>
      <c r="S46" s="26"/>
      <c r="T46" s="129"/>
      <c r="U46" s="719"/>
      <c r="V46" s="719"/>
      <c r="W46" s="719"/>
      <c r="X46" s="719"/>
      <c r="Y46" s="719"/>
      <c r="Z46" s="719"/>
      <c r="AA46" s="719"/>
      <c r="AB46" s="719"/>
      <c r="AC46" s="719"/>
      <c r="AD46" s="130"/>
    </row>
    <row r="47" spans="2:30" ht="15" customHeight="1">
      <c r="B47" s="129"/>
      <c r="C47" s="25" t="s">
        <v>3667</v>
      </c>
      <c r="D47" s="145"/>
      <c r="E47" s="145"/>
      <c r="F47" s="720"/>
      <c r="G47" s="720"/>
      <c r="H47" s="720"/>
      <c r="I47" s="720"/>
      <c r="J47" s="720"/>
      <c r="K47" s="720"/>
      <c r="L47" s="720"/>
      <c r="M47" s="720"/>
      <c r="N47" s="720"/>
      <c r="O47" s="720"/>
      <c r="P47" s="720"/>
      <c r="Q47" s="720"/>
      <c r="R47" s="130"/>
      <c r="S47" s="26"/>
      <c r="T47" s="129"/>
      <c r="U47" s="719"/>
      <c r="V47" s="719"/>
      <c r="W47" s="719"/>
      <c r="X47" s="719"/>
      <c r="Y47" s="719"/>
      <c r="Z47" s="719"/>
      <c r="AA47" s="719"/>
      <c r="AB47" s="719"/>
      <c r="AC47" s="719"/>
      <c r="AD47" s="130"/>
    </row>
    <row r="48" spans="2:30" ht="15" customHeight="1">
      <c r="B48" s="129"/>
      <c r="C48" s="25" t="s">
        <v>3654</v>
      </c>
      <c r="D48" s="145"/>
      <c r="E48" s="145"/>
      <c r="F48" s="147"/>
      <c r="G48" s="147"/>
      <c r="H48" s="720"/>
      <c r="I48" s="720"/>
      <c r="J48" s="720"/>
      <c r="K48" s="720"/>
      <c r="L48" s="720"/>
      <c r="M48" s="720"/>
      <c r="N48" s="720"/>
      <c r="O48" s="720"/>
      <c r="P48" s="720"/>
      <c r="Q48" s="720"/>
      <c r="R48" s="130"/>
      <c r="S48" s="26"/>
      <c r="T48" s="129"/>
      <c r="U48" s="719"/>
      <c r="V48" s="719"/>
      <c r="W48" s="719"/>
      <c r="X48" s="719"/>
      <c r="Y48" s="719"/>
      <c r="Z48" s="719"/>
      <c r="AA48" s="719"/>
      <c r="AB48" s="719"/>
      <c r="AC48" s="719"/>
      <c r="AD48" s="130"/>
    </row>
    <row r="49" spans="2:30" ht="15" customHeight="1" thickBot="1">
      <c r="B49" s="134"/>
      <c r="C49" s="135"/>
      <c r="D49" s="135"/>
      <c r="E49" s="135"/>
      <c r="F49" s="135"/>
      <c r="G49" s="135"/>
      <c r="H49" s="135"/>
      <c r="I49" s="135"/>
      <c r="J49" s="135"/>
      <c r="K49" s="135"/>
      <c r="L49" s="135"/>
      <c r="M49" s="135"/>
      <c r="N49" s="135"/>
      <c r="O49" s="135"/>
      <c r="P49" s="135"/>
      <c r="Q49" s="135"/>
      <c r="R49" s="136"/>
      <c r="S49" s="26"/>
      <c r="T49" s="134"/>
      <c r="U49" s="135"/>
      <c r="V49" s="135"/>
      <c r="W49" s="135"/>
      <c r="X49" s="135"/>
      <c r="Y49" s="135"/>
      <c r="Z49" s="135"/>
      <c r="AA49" s="135"/>
      <c r="AB49" s="135"/>
      <c r="AC49" s="135"/>
      <c r="AD49" s="136"/>
    </row>
    <row r="50" spans="2:30" ht="15" customHeight="1" thickBot="1">
      <c r="B50"/>
      <c r="C50"/>
      <c r="D50"/>
      <c r="E50"/>
      <c r="F50"/>
      <c r="G50"/>
      <c r="H50"/>
      <c r="I50"/>
      <c r="J50"/>
      <c r="K50"/>
      <c r="L50"/>
      <c r="M50"/>
      <c r="N50"/>
      <c r="O50"/>
      <c r="P50"/>
      <c r="Q50"/>
      <c r="R50"/>
      <c r="S50"/>
      <c r="T50"/>
      <c r="U50"/>
      <c r="V50"/>
      <c r="W50"/>
      <c r="X50"/>
      <c r="Y50"/>
      <c r="Z50"/>
      <c r="AA50"/>
      <c r="AB50"/>
      <c r="AC50"/>
      <c r="AD50"/>
    </row>
    <row r="51" spans="2:30" ht="15" customHeight="1">
      <c r="B51" s="27"/>
      <c r="C51" s="28" t="s">
        <v>4961</v>
      </c>
      <c r="D51" s="28"/>
      <c r="E51" s="28"/>
      <c r="F51" s="28"/>
      <c r="G51" s="28"/>
      <c r="H51" s="28"/>
      <c r="I51" s="28"/>
      <c r="J51" s="28"/>
      <c r="K51" s="28"/>
      <c r="L51" s="28"/>
      <c r="M51" s="28"/>
      <c r="N51" s="28"/>
      <c r="O51" s="28"/>
      <c r="P51" s="28"/>
      <c r="Q51" s="28"/>
      <c r="R51" s="28"/>
      <c r="S51" s="28"/>
      <c r="T51" s="28"/>
      <c r="U51" s="28"/>
      <c r="V51" s="28"/>
      <c r="W51" s="28"/>
      <c r="X51" s="28"/>
      <c r="Y51" s="28"/>
      <c r="Z51" s="28"/>
      <c r="AA51" s="28"/>
      <c r="AB51" s="28"/>
      <c r="AC51" s="28"/>
      <c r="AD51" s="29"/>
    </row>
    <row r="52" spans="2:30" ht="72" customHeight="1" thickBot="1">
      <c r="B52" s="30"/>
      <c r="C52" s="717"/>
      <c r="D52" s="717"/>
      <c r="E52" s="717"/>
      <c r="F52" s="717"/>
      <c r="G52" s="717"/>
      <c r="H52" s="717"/>
      <c r="I52" s="717"/>
      <c r="J52" s="717"/>
      <c r="K52" s="717"/>
      <c r="L52" s="717"/>
      <c r="M52" s="717"/>
      <c r="N52" s="717"/>
      <c r="O52" s="717"/>
      <c r="P52" s="717"/>
      <c r="Q52" s="717"/>
      <c r="R52" s="717"/>
      <c r="S52" s="717"/>
      <c r="T52" s="717"/>
      <c r="U52" s="717"/>
      <c r="V52" s="717"/>
      <c r="W52" s="717"/>
      <c r="X52" s="717"/>
      <c r="Y52" s="717"/>
      <c r="Z52" s="717"/>
      <c r="AA52" s="717"/>
      <c r="AB52" s="717"/>
      <c r="AC52" s="717"/>
      <c r="AD52" s="31"/>
    </row>
    <row r="53" spans="2:30" ht="15" customHeight="1">
      <c r="B53" s="150"/>
      <c r="C53" s="150"/>
      <c r="D53" s="150"/>
      <c r="E53" s="150"/>
      <c r="F53" s="150"/>
      <c r="G53" s="150"/>
      <c r="H53" s="150"/>
      <c r="I53" s="150"/>
      <c r="J53" s="150"/>
      <c r="K53" s="150"/>
      <c r="L53" s="150"/>
      <c r="M53" s="150"/>
      <c r="N53" s="150"/>
      <c r="O53" s="150"/>
      <c r="P53" s="150"/>
      <c r="Q53" s="150"/>
      <c r="R53" s="150"/>
      <c r="S53" s="150"/>
      <c r="T53" s="150"/>
      <c r="U53" s="150"/>
      <c r="V53" s="150"/>
      <c r="W53" s="150"/>
      <c r="X53" s="150"/>
      <c r="Y53" s="150"/>
      <c r="Z53" s="150"/>
      <c r="AA53" s="150"/>
      <c r="AB53" s="150"/>
      <c r="AC53" s="150"/>
      <c r="AD53" s="150"/>
    </row>
    <row r="54" spans="2:30" ht="15" customHeight="1">
      <c r="B54" s="150"/>
      <c r="C54" s="150"/>
      <c r="D54" s="150"/>
      <c r="E54" s="150"/>
      <c r="F54" s="150"/>
      <c r="G54" s="150"/>
      <c r="H54" s="150"/>
      <c r="I54" s="150"/>
      <c r="J54" s="150"/>
      <c r="K54" s="150"/>
      <c r="L54" s="150"/>
      <c r="M54" s="150"/>
      <c r="N54" s="150"/>
      <c r="O54" s="150"/>
      <c r="P54" s="150"/>
      <c r="Q54" s="150"/>
      <c r="R54" s="150"/>
      <c r="S54" s="150"/>
      <c r="T54" s="150"/>
      <c r="U54" s="150"/>
      <c r="V54" s="150"/>
      <c r="W54" s="150"/>
      <c r="X54" s="150"/>
      <c r="Y54" s="150"/>
      <c r="Z54" s="150"/>
      <c r="AA54" s="150"/>
      <c r="AB54" s="150"/>
      <c r="AC54" s="150"/>
      <c r="AD54" s="150"/>
    </row>
    <row r="55" spans="2:30" ht="15" customHeight="1">
      <c r="B55" s="150"/>
      <c r="C55" s="150"/>
      <c r="D55" s="150"/>
      <c r="E55" s="150"/>
      <c r="F55" s="150"/>
      <c r="G55" s="150"/>
      <c r="H55" s="150"/>
      <c r="I55" s="150"/>
      <c r="J55" s="150"/>
      <c r="K55" s="150"/>
      <c r="L55" s="150"/>
      <c r="M55" s="150"/>
      <c r="N55" s="150"/>
      <c r="O55" s="150"/>
      <c r="P55" s="150"/>
      <c r="Q55" s="150"/>
      <c r="R55" s="150"/>
      <c r="S55" s="150"/>
      <c r="T55" s="150"/>
      <c r="U55" s="150"/>
      <c r="V55" s="150"/>
      <c r="W55" s="150"/>
      <c r="X55" s="150"/>
      <c r="Y55" s="150"/>
      <c r="Z55" s="150"/>
      <c r="AA55" s="150"/>
      <c r="AB55" s="150"/>
      <c r="AC55" s="150"/>
      <c r="AD55" s="150"/>
    </row>
    <row r="56" spans="2:30" ht="15" customHeight="1">
      <c r="B56" s="150"/>
      <c r="C56" s="150"/>
      <c r="D56" s="150"/>
      <c r="E56" s="150"/>
      <c r="F56" s="150"/>
      <c r="G56" s="150"/>
      <c r="H56" s="150"/>
      <c r="I56" s="150"/>
      <c r="J56" s="150"/>
      <c r="K56" s="150"/>
      <c r="L56" s="150"/>
      <c r="M56" s="150"/>
      <c r="N56" s="150"/>
      <c r="O56" s="150"/>
      <c r="P56" s="150"/>
      <c r="Q56" s="150"/>
      <c r="R56" s="150"/>
      <c r="S56" s="150"/>
      <c r="T56" s="150"/>
      <c r="U56" s="150"/>
      <c r="V56" s="150"/>
      <c r="W56" s="150"/>
      <c r="X56" s="150"/>
      <c r="Y56" s="150"/>
      <c r="Z56" s="150"/>
      <c r="AA56" s="150"/>
      <c r="AB56" s="150"/>
      <c r="AC56" s="150"/>
      <c r="AD56" s="150"/>
    </row>
    <row r="57" spans="2:30" ht="15" customHeight="1">
      <c r="B57" s="150"/>
      <c r="C57" s="150"/>
      <c r="D57" s="150"/>
      <c r="E57" s="150"/>
      <c r="F57" s="150"/>
      <c r="G57" s="150"/>
      <c r="H57" s="150"/>
      <c r="I57" s="150"/>
      <c r="J57" s="150"/>
      <c r="K57" s="150"/>
      <c r="L57" s="150"/>
      <c r="M57" s="150"/>
      <c r="N57" s="150"/>
      <c r="O57" s="150"/>
      <c r="P57" s="150"/>
      <c r="Q57" s="150"/>
      <c r="R57" s="150"/>
      <c r="S57" s="150"/>
      <c r="T57" s="150"/>
      <c r="U57" s="150"/>
      <c r="V57" s="150"/>
      <c r="W57" s="150"/>
      <c r="X57" s="150"/>
      <c r="Y57" s="150"/>
      <c r="Z57" s="150"/>
      <c r="AA57" s="150"/>
      <c r="AB57" s="150"/>
      <c r="AC57" s="150"/>
      <c r="AD57" s="150"/>
    </row>
    <row r="58" spans="2:30" ht="15" customHeight="1">
      <c r="B58" s="150"/>
      <c r="C58" s="150"/>
      <c r="D58" s="150"/>
      <c r="E58" s="150"/>
      <c r="F58" s="150"/>
      <c r="G58" s="150"/>
      <c r="H58" s="150"/>
      <c r="I58" s="150"/>
      <c r="J58" s="150"/>
      <c r="K58" s="150"/>
      <c r="L58" s="150"/>
      <c r="M58" s="150"/>
      <c r="N58" s="150"/>
      <c r="O58" s="150"/>
      <c r="P58" s="150"/>
      <c r="Q58" s="150"/>
      <c r="R58" s="150"/>
      <c r="S58" s="150"/>
      <c r="T58" s="150"/>
      <c r="U58" s="150"/>
      <c r="V58" s="150"/>
      <c r="W58" s="150"/>
      <c r="X58" s="150"/>
      <c r="Y58" s="150"/>
      <c r="Z58" s="150"/>
      <c r="AA58" s="150"/>
      <c r="AB58" s="150"/>
      <c r="AC58" s="150"/>
      <c r="AD58" s="150"/>
    </row>
  </sheetData>
  <sheetProtection algorithmName="SHA-512" hashValue="DjHefZVmNRTWIe09rgHu2fMB6hMgCKu5qntJ/1ByV34t57DR0Psotmbn2GGnPeSzE5tvCqiDcPUNCHAONsS++g==" saltValue="4ezqDHhgQ/7ntKrrEgaZUQ==" spinCount="100000" sheet="1" objects="1" scenarios="1"/>
  <mergeCells count="50">
    <mergeCell ref="B10:L10"/>
    <mergeCell ref="N10:O10"/>
    <mergeCell ref="B1:AD1"/>
    <mergeCell ref="B3:AD3"/>
    <mergeCell ref="B5:AD5"/>
    <mergeCell ref="B7:AD7"/>
    <mergeCell ref="AA9:AD9"/>
    <mergeCell ref="B12:R12"/>
    <mergeCell ref="T12:AD12"/>
    <mergeCell ref="C13:Q13"/>
    <mergeCell ref="T13:AD13"/>
    <mergeCell ref="M15:Q15"/>
    <mergeCell ref="U15:AC15"/>
    <mergeCell ref="F16:Q16"/>
    <mergeCell ref="U16:AC22"/>
    <mergeCell ref="G17:Q17"/>
    <mergeCell ref="H18:Q18"/>
    <mergeCell ref="H19:Q19"/>
    <mergeCell ref="E20:Q20"/>
    <mergeCell ref="F21:Q21"/>
    <mergeCell ref="H22:Q22"/>
    <mergeCell ref="B25:R25"/>
    <mergeCell ref="T25:AD25"/>
    <mergeCell ref="C26:Q26"/>
    <mergeCell ref="T26:AD26"/>
    <mergeCell ref="M28:Q28"/>
    <mergeCell ref="U28:AC28"/>
    <mergeCell ref="F29:Q29"/>
    <mergeCell ref="U29:AC35"/>
    <mergeCell ref="G30:Q30"/>
    <mergeCell ref="H31:Q31"/>
    <mergeCell ref="H32:Q32"/>
    <mergeCell ref="E33:Q33"/>
    <mergeCell ref="F34:Q34"/>
    <mergeCell ref="H35:Q35"/>
    <mergeCell ref="B38:R38"/>
    <mergeCell ref="T38:AD38"/>
    <mergeCell ref="C39:Q39"/>
    <mergeCell ref="T39:AD39"/>
    <mergeCell ref="M41:Q41"/>
    <mergeCell ref="U41:AC41"/>
    <mergeCell ref="C52:AC52"/>
    <mergeCell ref="F42:Q42"/>
    <mergeCell ref="U42:AC48"/>
    <mergeCell ref="G43:Q43"/>
    <mergeCell ref="H44:Q44"/>
    <mergeCell ref="H45:Q45"/>
    <mergeCell ref="E46:Q46"/>
    <mergeCell ref="F47:Q47"/>
    <mergeCell ref="H48:Q48"/>
  </mergeCells>
  <hyperlinks>
    <hyperlink ref="AA9:AD9" location="Índice!B13" display="Índice" xr:uid="{84FFD80D-58CF-4C25-AB5A-C5051320F50E}"/>
  </hyperlinks>
  <printOptions horizontalCentered="1" verticalCentered="1"/>
  <pageMargins left="0.70866141732283472" right="0.70866141732283472" top="0.74803149606299213" bottom="0.74803149606299213" header="0.31496062992125984" footer="0.31496062992125984"/>
  <pageSetup scale="75" orientation="portrait" r:id="rId1"/>
  <headerFooter>
    <oddHeader>&amp;CMódulo 1 Sección V
Informantes</oddHeader>
    <oddFooter>&amp;LCenso Nacional de Gobiernos Estatales 2024&amp;R&amp;P de &amp;N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B201D3-01F0-4FB8-8F22-98DCCD698F84}">
  <dimension ref="A1:CA73"/>
  <sheetViews>
    <sheetView showGridLines="0" zoomScaleNormal="100" workbookViewId="0"/>
  </sheetViews>
  <sheetFormatPr baseColWidth="10" defaultColWidth="0" defaultRowHeight="15" customHeight="1" zeroHeight="1"/>
  <cols>
    <col min="1" max="1" width="5.7109375" customWidth="1"/>
    <col min="2" max="61" width="3.7109375" customWidth="1"/>
    <col min="62" max="62" width="5.7109375" customWidth="1"/>
    <col min="63" max="16384" width="4.140625" hidden="1"/>
  </cols>
  <sheetData>
    <row r="1" spans="1:64" ht="173.25" customHeight="1">
      <c r="A1" s="33"/>
      <c r="B1" s="692" t="s">
        <v>0</v>
      </c>
      <c r="C1" s="692"/>
      <c r="D1" s="692"/>
      <c r="E1" s="692"/>
      <c r="F1" s="692"/>
      <c r="G1" s="692"/>
      <c r="H1" s="692"/>
      <c r="I1" s="692"/>
      <c r="J1" s="692"/>
      <c r="K1" s="692"/>
      <c r="L1" s="692"/>
      <c r="M1" s="692"/>
      <c r="N1" s="692"/>
      <c r="O1" s="692"/>
      <c r="P1" s="692"/>
      <c r="Q1" s="692"/>
      <c r="R1" s="692"/>
      <c r="S1" s="692"/>
      <c r="T1" s="692"/>
      <c r="U1" s="692"/>
      <c r="V1" s="692"/>
      <c r="W1" s="692"/>
      <c r="X1" s="692"/>
      <c r="Y1" s="692"/>
      <c r="Z1" s="692"/>
      <c r="AA1" s="692"/>
      <c r="AB1" s="692"/>
      <c r="AC1" s="692"/>
      <c r="AD1" s="692"/>
      <c r="AE1" s="692"/>
      <c r="AF1" s="692"/>
      <c r="AG1" s="692"/>
      <c r="AH1" s="692"/>
      <c r="AI1" s="692"/>
      <c r="AJ1" s="692"/>
      <c r="AK1" s="692"/>
      <c r="AL1" s="692"/>
      <c r="AM1" s="692"/>
      <c r="AN1" s="692"/>
      <c r="AO1" s="692"/>
      <c r="AP1" s="692"/>
      <c r="AQ1" s="692"/>
      <c r="AR1" s="692"/>
      <c r="AS1" s="692"/>
      <c r="AT1" s="692"/>
      <c r="AU1" s="692"/>
      <c r="AV1" s="692"/>
      <c r="AW1" s="692"/>
      <c r="AX1" s="692"/>
      <c r="AY1" s="692"/>
      <c r="AZ1" s="692"/>
      <c r="BA1" s="692"/>
      <c r="BB1" s="692"/>
      <c r="BC1" s="692"/>
      <c r="BD1" s="692"/>
      <c r="BE1" s="692"/>
      <c r="BF1" s="692"/>
      <c r="BG1" s="692"/>
      <c r="BH1" s="692"/>
      <c r="BI1" s="692"/>
    </row>
    <row r="2" spans="1:64" ht="15" customHeight="1">
      <c r="A2" s="33"/>
      <c r="B2" s="54"/>
      <c r="C2" s="54"/>
      <c r="D2" s="54"/>
      <c r="E2" s="54"/>
      <c r="F2" s="54"/>
      <c r="G2" s="54"/>
      <c r="H2" s="54"/>
      <c r="I2" s="54"/>
      <c r="J2" s="54"/>
      <c r="K2" s="54"/>
      <c r="L2" s="54"/>
      <c r="M2" s="54"/>
      <c r="N2" s="54"/>
      <c r="O2" s="54"/>
      <c r="P2" s="54"/>
      <c r="Q2" s="54"/>
      <c r="R2" s="54"/>
      <c r="S2" s="54"/>
      <c r="T2" s="54"/>
      <c r="U2" s="54"/>
      <c r="V2" s="54"/>
      <c r="W2" s="54"/>
      <c r="X2" s="54"/>
      <c r="Y2" s="54"/>
      <c r="Z2" s="54"/>
      <c r="AA2" s="54"/>
      <c r="AB2" s="54"/>
      <c r="AC2" s="54"/>
      <c r="AD2" s="54"/>
      <c r="AE2" s="54"/>
      <c r="AF2" s="54"/>
      <c r="AG2" s="54"/>
      <c r="AH2" s="54"/>
      <c r="AI2" s="54"/>
      <c r="AJ2" s="54"/>
      <c r="AK2" s="54"/>
      <c r="AL2" s="54"/>
      <c r="AM2" s="54"/>
      <c r="AN2" s="54"/>
      <c r="AO2" s="54"/>
      <c r="AP2" s="54"/>
      <c r="AQ2" s="54"/>
      <c r="AR2" s="54"/>
      <c r="AS2" s="54"/>
      <c r="AT2" s="54"/>
      <c r="AU2" s="54"/>
      <c r="AV2" s="54"/>
      <c r="AW2" s="54"/>
      <c r="AX2" s="54"/>
      <c r="AY2" s="54"/>
      <c r="AZ2" s="54"/>
      <c r="BA2" s="54"/>
      <c r="BB2" s="54"/>
      <c r="BC2" s="54"/>
      <c r="BD2" s="33"/>
      <c r="BE2" s="33"/>
      <c r="BF2" s="33"/>
      <c r="BG2" s="33"/>
      <c r="BH2" s="33"/>
      <c r="BI2" s="33"/>
    </row>
    <row r="3" spans="1:64" ht="45" customHeight="1">
      <c r="A3" s="33"/>
      <c r="B3" s="731" t="s">
        <v>1</v>
      </c>
      <c r="C3" s="731"/>
      <c r="D3" s="731"/>
      <c r="E3" s="731"/>
      <c r="F3" s="731"/>
      <c r="G3" s="731"/>
      <c r="H3" s="731"/>
      <c r="I3" s="731"/>
      <c r="J3" s="731"/>
      <c r="K3" s="731"/>
      <c r="L3" s="731"/>
      <c r="M3" s="731"/>
      <c r="N3" s="731"/>
      <c r="O3" s="731"/>
      <c r="P3" s="731"/>
      <c r="Q3" s="731"/>
      <c r="R3" s="731"/>
      <c r="S3" s="731"/>
      <c r="T3" s="731"/>
      <c r="U3" s="731"/>
      <c r="V3" s="731"/>
      <c r="W3" s="731"/>
      <c r="X3" s="731"/>
      <c r="Y3" s="731"/>
      <c r="Z3" s="731"/>
      <c r="AA3" s="731"/>
      <c r="AB3" s="731"/>
      <c r="AC3" s="731"/>
      <c r="AD3" s="731"/>
      <c r="AE3" s="731"/>
      <c r="AF3" s="731"/>
      <c r="AG3" s="731"/>
      <c r="AH3" s="731"/>
      <c r="AI3" s="731"/>
      <c r="AJ3" s="731"/>
      <c r="AK3" s="731"/>
      <c r="AL3" s="731"/>
      <c r="AM3" s="731"/>
      <c r="AN3" s="731"/>
      <c r="AO3" s="731"/>
      <c r="AP3" s="731"/>
      <c r="AQ3" s="731"/>
      <c r="AR3" s="731"/>
      <c r="AS3" s="731"/>
      <c r="AT3" s="731"/>
      <c r="AU3" s="731"/>
      <c r="AV3" s="731"/>
      <c r="AW3" s="731"/>
      <c r="AX3" s="731"/>
      <c r="AY3" s="731"/>
      <c r="AZ3" s="731"/>
      <c r="BA3" s="731"/>
      <c r="BB3" s="731"/>
      <c r="BC3" s="731"/>
      <c r="BD3" s="731"/>
      <c r="BE3" s="731"/>
      <c r="BF3" s="731"/>
      <c r="BG3" s="731"/>
      <c r="BH3" s="731"/>
      <c r="BI3" s="731"/>
    </row>
    <row r="4" spans="1:64" ht="15" customHeight="1">
      <c r="A4" s="33"/>
      <c r="B4" s="105"/>
      <c r="C4" s="105"/>
      <c r="D4" s="105"/>
      <c r="E4" s="105"/>
      <c r="F4" s="105"/>
      <c r="G4" s="105"/>
      <c r="H4" s="105"/>
      <c r="I4" s="105"/>
      <c r="J4" s="105"/>
      <c r="K4" s="105"/>
      <c r="L4" s="105"/>
      <c r="M4" s="105"/>
      <c r="N4" s="105"/>
      <c r="O4" s="105"/>
      <c r="P4" s="105"/>
      <c r="Q4" s="105"/>
      <c r="R4" s="105"/>
      <c r="S4" s="105"/>
      <c r="T4" s="105"/>
      <c r="U4" s="105"/>
      <c r="V4" s="105"/>
      <c r="W4" s="105"/>
      <c r="X4" s="105"/>
      <c r="Y4" s="105"/>
      <c r="Z4" s="105"/>
      <c r="AA4" s="105"/>
      <c r="AB4" s="105"/>
      <c r="AC4" s="105"/>
      <c r="AD4" s="105"/>
      <c r="AE4" s="105"/>
      <c r="AF4" s="105"/>
      <c r="AG4" s="105"/>
      <c r="AH4" s="105"/>
      <c r="AI4" s="105"/>
      <c r="AJ4" s="105"/>
      <c r="AK4" s="105"/>
      <c r="AL4" s="105"/>
      <c r="AM4" s="105"/>
      <c r="AN4" s="105"/>
      <c r="AO4" s="105"/>
      <c r="AP4" s="105"/>
      <c r="AQ4" s="105"/>
      <c r="AR4" s="105"/>
      <c r="AS4" s="105"/>
      <c r="AT4" s="105"/>
      <c r="AU4" s="105"/>
      <c r="AV4" s="105"/>
      <c r="AW4" s="105"/>
      <c r="AX4" s="105"/>
      <c r="AY4" s="105"/>
      <c r="AZ4" s="105"/>
      <c r="BA4" s="105"/>
      <c r="BB4" s="105"/>
      <c r="BC4" s="105"/>
      <c r="BD4" s="33"/>
      <c r="BE4" s="33"/>
      <c r="BF4" s="33"/>
      <c r="BG4" s="33"/>
      <c r="BH4" s="33"/>
      <c r="BI4" s="33"/>
    </row>
    <row r="5" spans="1:64" ht="45" customHeight="1">
      <c r="A5" s="33"/>
      <c r="B5" s="731" t="s">
        <v>2</v>
      </c>
      <c r="C5" s="731"/>
      <c r="D5" s="731"/>
      <c r="E5" s="731"/>
      <c r="F5" s="731"/>
      <c r="G5" s="731"/>
      <c r="H5" s="731"/>
      <c r="I5" s="731"/>
      <c r="J5" s="731"/>
      <c r="K5" s="731"/>
      <c r="L5" s="731"/>
      <c r="M5" s="731"/>
      <c r="N5" s="731"/>
      <c r="O5" s="731"/>
      <c r="P5" s="731"/>
      <c r="Q5" s="731"/>
      <c r="R5" s="731"/>
      <c r="S5" s="731"/>
      <c r="T5" s="731"/>
      <c r="U5" s="731"/>
      <c r="V5" s="731"/>
      <c r="W5" s="731"/>
      <c r="X5" s="731"/>
      <c r="Y5" s="731"/>
      <c r="Z5" s="731"/>
      <c r="AA5" s="731"/>
      <c r="AB5" s="731"/>
      <c r="AC5" s="731"/>
      <c r="AD5" s="731"/>
      <c r="AE5" s="731"/>
      <c r="AF5" s="731"/>
      <c r="AG5" s="731"/>
      <c r="AH5" s="731"/>
      <c r="AI5" s="731"/>
      <c r="AJ5" s="731"/>
      <c r="AK5" s="731"/>
      <c r="AL5" s="731"/>
      <c r="AM5" s="731"/>
      <c r="AN5" s="731"/>
      <c r="AO5" s="731"/>
      <c r="AP5" s="731"/>
      <c r="AQ5" s="731"/>
      <c r="AR5" s="731"/>
      <c r="AS5" s="731"/>
      <c r="AT5" s="731"/>
      <c r="AU5" s="731"/>
      <c r="AV5" s="731"/>
      <c r="AW5" s="731"/>
      <c r="AX5" s="731"/>
      <c r="AY5" s="731"/>
      <c r="AZ5" s="731"/>
      <c r="BA5" s="731"/>
      <c r="BB5" s="731"/>
      <c r="BC5" s="731"/>
      <c r="BD5" s="731"/>
      <c r="BE5" s="731"/>
      <c r="BF5" s="731"/>
      <c r="BG5" s="731"/>
      <c r="BH5" s="731"/>
      <c r="BI5" s="731"/>
    </row>
    <row r="6" spans="1:64" ht="15" customHeight="1">
      <c r="A6" s="33"/>
      <c r="B6" s="105"/>
      <c r="C6" s="105"/>
      <c r="D6" s="105"/>
      <c r="E6" s="105"/>
      <c r="F6" s="105"/>
      <c r="G6" s="105"/>
      <c r="H6" s="105"/>
      <c r="I6" s="105"/>
      <c r="J6" s="105"/>
      <c r="K6" s="105"/>
      <c r="L6" s="105"/>
      <c r="M6" s="105"/>
      <c r="N6" s="105"/>
      <c r="O6" s="105"/>
      <c r="P6" s="105"/>
      <c r="Q6" s="105"/>
      <c r="R6" s="105"/>
      <c r="S6" s="105"/>
      <c r="T6" s="105"/>
      <c r="U6" s="105"/>
      <c r="V6" s="105"/>
      <c r="W6" s="105"/>
      <c r="X6" s="105"/>
      <c r="Y6" s="105"/>
      <c r="Z6" s="105"/>
      <c r="AA6" s="105"/>
      <c r="AB6" s="105"/>
      <c r="AC6" s="105"/>
      <c r="AD6" s="105"/>
      <c r="AE6" s="105"/>
      <c r="AF6" s="105"/>
      <c r="AG6" s="105"/>
      <c r="AH6" s="105"/>
      <c r="AI6" s="105"/>
      <c r="AJ6" s="105"/>
      <c r="AK6" s="105"/>
      <c r="AL6" s="105"/>
      <c r="AM6" s="105"/>
      <c r="AN6" s="105"/>
      <c r="AO6" s="105"/>
      <c r="AP6" s="105"/>
      <c r="AQ6" s="105"/>
      <c r="AR6" s="105"/>
      <c r="AS6" s="105"/>
      <c r="AT6" s="105"/>
      <c r="AU6" s="105"/>
      <c r="AV6" s="105"/>
      <c r="AW6" s="105"/>
      <c r="AX6" s="105"/>
      <c r="AY6" s="105"/>
      <c r="AZ6" s="105"/>
      <c r="BA6" s="105"/>
      <c r="BB6" s="105"/>
      <c r="BC6" s="105"/>
      <c r="BD6" s="33"/>
      <c r="BE6" s="33"/>
      <c r="BF6" s="33"/>
      <c r="BG6" s="33"/>
      <c r="BH6" s="33"/>
      <c r="BI6" s="33"/>
    </row>
    <row r="7" spans="1:64" ht="60" customHeight="1">
      <c r="A7" s="106"/>
      <c r="B7" s="731" t="s">
        <v>4962</v>
      </c>
      <c r="C7" s="731"/>
      <c r="D7" s="731"/>
      <c r="E7" s="731"/>
      <c r="F7" s="731"/>
      <c r="G7" s="731"/>
      <c r="H7" s="731"/>
      <c r="I7" s="731"/>
      <c r="J7" s="731"/>
      <c r="K7" s="731"/>
      <c r="L7" s="731"/>
      <c r="M7" s="731"/>
      <c r="N7" s="731"/>
      <c r="O7" s="731"/>
      <c r="P7" s="731"/>
      <c r="Q7" s="731"/>
      <c r="R7" s="731"/>
      <c r="S7" s="731"/>
      <c r="T7" s="731"/>
      <c r="U7" s="731"/>
      <c r="V7" s="731"/>
      <c r="W7" s="731"/>
      <c r="X7" s="731"/>
      <c r="Y7" s="731"/>
      <c r="Z7" s="731"/>
      <c r="AA7" s="731"/>
      <c r="AB7" s="731"/>
      <c r="AC7" s="731"/>
      <c r="AD7" s="731"/>
      <c r="AE7" s="731"/>
      <c r="AF7" s="731"/>
      <c r="AG7" s="731"/>
      <c r="AH7" s="731"/>
      <c r="AI7" s="731"/>
      <c r="AJ7" s="731"/>
      <c r="AK7" s="731"/>
      <c r="AL7" s="731"/>
      <c r="AM7" s="731"/>
      <c r="AN7" s="731"/>
      <c r="AO7" s="731"/>
      <c r="AP7" s="731"/>
      <c r="AQ7" s="731"/>
      <c r="AR7" s="731"/>
      <c r="AS7" s="731"/>
      <c r="AT7" s="731"/>
      <c r="AU7" s="731"/>
      <c r="AV7" s="731"/>
      <c r="AW7" s="731"/>
      <c r="AX7" s="731"/>
      <c r="AY7" s="731"/>
      <c r="AZ7" s="731"/>
      <c r="BA7" s="731"/>
      <c r="BB7" s="731"/>
      <c r="BC7" s="731"/>
      <c r="BD7" s="731"/>
      <c r="BE7" s="731"/>
      <c r="BF7" s="731"/>
      <c r="BG7" s="731"/>
      <c r="BH7" s="731"/>
      <c r="BI7" s="731"/>
    </row>
    <row r="8" spans="1:64" ht="15" customHeight="1">
      <c r="A8" s="33"/>
      <c r="B8" s="33"/>
      <c r="C8" s="33"/>
      <c r="D8" s="33"/>
      <c r="E8" s="33"/>
      <c r="F8" s="33"/>
      <c r="G8" s="33"/>
      <c r="H8" s="33"/>
      <c r="I8" s="33"/>
      <c r="J8" s="33"/>
      <c r="K8" s="33"/>
      <c r="L8" s="33"/>
      <c r="M8" s="33"/>
      <c r="N8" s="33"/>
      <c r="O8" s="33"/>
      <c r="P8" s="33"/>
      <c r="Q8" s="33"/>
      <c r="R8" s="33"/>
      <c r="S8" s="33"/>
      <c r="T8" s="33"/>
      <c r="U8" s="33"/>
      <c r="V8" s="33"/>
      <c r="W8" s="33"/>
      <c r="X8" s="33"/>
      <c r="Y8" s="33"/>
      <c r="Z8" s="33"/>
      <c r="AA8" s="33"/>
      <c r="AB8" s="33"/>
      <c r="AC8" s="33"/>
      <c r="AD8" s="33"/>
      <c r="AE8" s="33"/>
      <c r="AF8" s="33"/>
      <c r="AG8" s="33"/>
      <c r="AH8" s="33"/>
      <c r="AI8" s="33"/>
      <c r="AJ8" s="33"/>
      <c r="AK8" s="33"/>
      <c r="AL8" s="33"/>
      <c r="AM8" s="33"/>
      <c r="AN8" s="33"/>
      <c r="AO8" s="33"/>
      <c r="AP8" s="33"/>
      <c r="AQ8" s="33"/>
      <c r="AR8" s="33"/>
      <c r="AS8" s="33"/>
      <c r="AT8" s="33"/>
      <c r="AU8" s="33"/>
      <c r="AV8" s="33"/>
      <c r="AW8" s="33"/>
      <c r="AX8" s="33"/>
      <c r="AY8" s="33"/>
      <c r="AZ8" s="33"/>
      <c r="BA8" s="33"/>
      <c r="BB8" s="33"/>
      <c r="BC8" s="33"/>
      <c r="BD8" s="33"/>
      <c r="BE8" s="33"/>
      <c r="BF8" s="33"/>
      <c r="BG8" s="33"/>
      <c r="BH8" s="33"/>
      <c r="BI8" s="33"/>
    </row>
    <row r="9" spans="1:64" ht="15" customHeight="1" thickBot="1">
      <c r="A9" s="33"/>
      <c r="B9" s="4" t="s">
        <v>4</v>
      </c>
      <c r="N9" s="4" t="s">
        <v>5</v>
      </c>
      <c r="P9" s="107"/>
      <c r="Q9" s="107"/>
      <c r="R9" s="107"/>
      <c r="S9" s="107"/>
      <c r="T9" s="33"/>
      <c r="U9" s="33"/>
      <c r="V9" s="33"/>
      <c r="W9" s="33"/>
      <c r="X9" s="33"/>
      <c r="Y9" s="33"/>
      <c r="Z9" s="33"/>
      <c r="AA9" s="33"/>
      <c r="AB9" s="33"/>
      <c r="AC9" s="33"/>
      <c r="AD9" s="33"/>
      <c r="AE9" s="33"/>
      <c r="AF9" s="33"/>
      <c r="AG9" s="33"/>
      <c r="AH9" s="33"/>
      <c r="AI9" s="33"/>
      <c r="AJ9" s="33"/>
      <c r="AK9" s="33"/>
      <c r="AL9" s="33"/>
      <c r="AM9" s="33"/>
      <c r="AN9" s="33"/>
      <c r="AO9" s="33"/>
      <c r="AP9" s="33"/>
      <c r="AQ9" s="33"/>
      <c r="AR9" s="33"/>
      <c r="AS9" s="33"/>
      <c r="AT9" s="33"/>
      <c r="AU9" s="33"/>
      <c r="AV9" s="33"/>
      <c r="AW9" s="33"/>
      <c r="AX9" s="33"/>
      <c r="AY9" s="33"/>
      <c r="AZ9" s="33"/>
      <c r="BA9" s="33"/>
      <c r="BB9" s="33"/>
      <c r="BC9" s="33"/>
      <c r="BD9" s="33"/>
      <c r="BE9" s="33"/>
      <c r="BF9" s="700" t="s">
        <v>3</v>
      </c>
      <c r="BG9" s="700"/>
      <c r="BH9" s="700"/>
      <c r="BI9" s="700"/>
    </row>
    <row r="10" spans="1:64" ht="15" customHeight="1" thickBot="1">
      <c r="A10" s="33"/>
      <c r="B10" s="696" t="str">
        <f>IF(Presentación!B10="","",Presentación!B10)</f>
        <v>Veracruz de Ignacio de la Llave</v>
      </c>
      <c r="C10" s="697"/>
      <c r="D10" s="697"/>
      <c r="E10" s="697"/>
      <c r="F10" s="697"/>
      <c r="G10" s="697"/>
      <c r="H10" s="697"/>
      <c r="I10" s="697"/>
      <c r="J10" s="697"/>
      <c r="K10" s="697"/>
      <c r="L10" s="698"/>
      <c r="M10" s="145"/>
      <c r="N10" s="696" t="str">
        <f>IF(Presentación!N10="","",Presentación!N10)</f>
        <v>230</v>
      </c>
      <c r="O10" s="698"/>
      <c r="P10" s="107"/>
      <c r="Q10" s="107"/>
      <c r="R10" s="107"/>
      <c r="S10" s="107"/>
      <c r="T10" s="33"/>
      <c r="U10" s="33"/>
      <c r="V10" s="33"/>
      <c r="W10" s="33"/>
      <c r="X10" s="33"/>
      <c r="Y10" s="33"/>
      <c r="Z10" s="33"/>
      <c r="AA10" s="33"/>
      <c r="AB10" s="33"/>
      <c r="AC10" s="33"/>
      <c r="AD10" s="33"/>
      <c r="AE10" s="33"/>
      <c r="AF10" s="33"/>
      <c r="AG10" s="33"/>
      <c r="AH10" s="33"/>
      <c r="AI10" s="33"/>
      <c r="AJ10" s="33"/>
      <c r="AK10" s="33"/>
      <c r="AL10" s="33"/>
      <c r="AM10" s="33"/>
      <c r="AN10" s="33"/>
      <c r="AO10" s="33"/>
      <c r="AP10" s="33"/>
      <c r="AQ10" s="33"/>
      <c r="AR10" s="33"/>
      <c r="AS10" s="33"/>
      <c r="AT10" s="33"/>
      <c r="AU10" s="33"/>
      <c r="AV10" s="33"/>
      <c r="AW10" s="33"/>
      <c r="AX10" s="33"/>
      <c r="AY10" s="33"/>
      <c r="AZ10" s="33"/>
      <c r="BA10" s="33"/>
      <c r="BB10" s="33"/>
      <c r="BC10" s="33"/>
      <c r="BD10" s="33"/>
      <c r="BE10" s="33"/>
      <c r="BF10" s="33"/>
      <c r="BG10" s="33"/>
      <c r="BH10" s="33"/>
      <c r="BI10" s="33"/>
    </row>
    <row r="11" spans="1:64" ht="15" customHeight="1" thickBot="1">
      <c r="A11" s="33"/>
      <c r="B11" s="33"/>
      <c r="C11" s="33"/>
      <c r="D11" s="33"/>
      <c r="E11" s="33"/>
      <c r="F11" s="33"/>
      <c r="G11" s="33"/>
      <c r="H11" s="33"/>
      <c r="I11" s="33"/>
      <c r="J11" s="33"/>
      <c r="K11" s="33"/>
      <c r="L11" s="33"/>
      <c r="M11" s="33"/>
      <c r="N11" s="33"/>
      <c r="O11" s="33"/>
      <c r="P11" s="33"/>
      <c r="Q11" s="33"/>
      <c r="R11" s="33"/>
      <c r="S11" s="33"/>
      <c r="T11" s="33"/>
      <c r="U11" s="33"/>
      <c r="V11" s="33"/>
      <c r="W11" s="33"/>
      <c r="X11" s="33"/>
      <c r="Y11" s="33"/>
      <c r="Z11" s="33"/>
      <c r="AA11" s="33"/>
      <c r="AB11" s="33"/>
      <c r="AC11" s="33"/>
      <c r="AD11" s="33"/>
      <c r="AE11" s="33"/>
      <c r="AF11" s="33"/>
      <c r="AG11" s="33"/>
      <c r="AH11" s="33"/>
      <c r="AI11" s="33"/>
      <c r="AJ11" s="33"/>
      <c r="AK11" s="33"/>
      <c r="AL11" s="33"/>
      <c r="AM11" s="33"/>
      <c r="AN11" s="33"/>
      <c r="AO11" s="33"/>
      <c r="AP11" s="33"/>
      <c r="AQ11" s="33"/>
      <c r="AR11" s="33"/>
      <c r="AS11" s="33"/>
      <c r="AT11" s="33"/>
      <c r="AU11" s="33"/>
      <c r="AV11" s="33"/>
      <c r="AW11" s="33"/>
      <c r="AX11" s="33"/>
      <c r="AY11" s="33"/>
      <c r="AZ11" s="33"/>
      <c r="BA11" s="33"/>
      <c r="BB11" s="33"/>
      <c r="BC11" s="33"/>
      <c r="BD11" s="33"/>
      <c r="BE11" s="33"/>
      <c r="BF11" s="33"/>
      <c r="BG11" s="33"/>
      <c r="BH11" s="33"/>
      <c r="BI11" s="33"/>
    </row>
    <row r="12" spans="1:64" ht="15" customHeight="1" thickBot="1">
      <c r="A12" s="108"/>
      <c r="B12" s="721" t="s">
        <v>4963</v>
      </c>
      <c r="C12" s="722"/>
      <c r="D12" s="722"/>
      <c r="E12" s="722"/>
      <c r="F12" s="722"/>
      <c r="G12" s="722"/>
      <c r="H12" s="722"/>
      <c r="I12" s="722"/>
      <c r="J12" s="722"/>
      <c r="K12" s="722"/>
      <c r="L12" s="722"/>
      <c r="M12" s="722"/>
      <c r="N12" s="722"/>
      <c r="O12" s="722"/>
      <c r="P12" s="722"/>
      <c r="Q12" s="722"/>
      <c r="R12" s="722"/>
      <c r="S12" s="722"/>
      <c r="T12" s="722"/>
      <c r="U12" s="722"/>
      <c r="V12" s="722"/>
      <c r="W12" s="722"/>
      <c r="X12" s="722"/>
      <c r="Y12" s="722"/>
      <c r="Z12" s="722"/>
      <c r="AA12" s="722"/>
      <c r="AB12" s="722"/>
      <c r="AC12" s="722"/>
      <c r="AD12" s="722"/>
      <c r="AE12" s="722"/>
      <c r="AF12" s="722"/>
      <c r="AG12" s="722"/>
      <c r="AH12" s="722"/>
      <c r="AI12" s="722"/>
      <c r="AJ12" s="722"/>
      <c r="AK12" s="722"/>
      <c r="AL12" s="722"/>
      <c r="AM12" s="722"/>
      <c r="AN12" s="722"/>
      <c r="AO12" s="722"/>
      <c r="AP12" s="722"/>
      <c r="AQ12" s="722"/>
      <c r="AR12" s="722"/>
      <c r="AS12" s="722"/>
      <c r="AT12" s="722"/>
      <c r="AU12" s="722"/>
      <c r="AV12" s="722"/>
      <c r="AW12" s="722"/>
      <c r="AX12" s="722"/>
      <c r="AY12" s="722"/>
      <c r="AZ12" s="722"/>
      <c r="BA12" s="722"/>
      <c r="BB12" s="722"/>
      <c r="BC12" s="722"/>
      <c r="BD12" s="722"/>
      <c r="BE12" s="722"/>
      <c r="BF12" s="722"/>
      <c r="BG12" s="722"/>
      <c r="BH12" s="722"/>
      <c r="BI12" s="722"/>
      <c r="BJ12" s="137"/>
      <c r="BK12" s="137"/>
      <c r="BL12" s="137"/>
    </row>
    <row r="13" spans="1:64" ht="15" customHeight="1">
      <c r="A13" s="109"/>
      <c r="B13" s="752" t="s">
        <v>4964</v>
      </c>
      <c r="C13" s="753"/>
      <c r="D13" s="753"/>
      <c r="E13" s="753"/>
      <c r="F13" s="753"/>
      <c r="G13" s="753"/>
      <c r="H13" s="753"/>
      <c r="I13" s="753"/>
      <c r="J13" s="753"/>
      <c r="K13" s="753"/>
      <c r="L13" s="753"/>
      <c r="M13" s="753"/>
      <c r="N13" s="753"/>
      <c r="O13" s="753"/>
      <c r="P13" s="753"/>
      <c r="Q13" s="753"/>
      <c r="R13" s="753"/>
      <c r="S13" s="753"/>
      <c r="T13" s="753"/>
      <c r="U13" s="753"/>
      <c r="V13" s="753"/>
      <c r="W13" s="753"/>
      <c r="X13" s="753"/>
      <c r="Y13" s="753"/>
      <c r="Z13" s="753"/>
      <c r="AA13" s="753"/>
      <c r="AB13" s="753"/>
      <c r="AC13" s="753"/>
      <c r="AD13" s="753"/>
      <c r="AE13" s="753"/>
      <c r="AF13" s="753"/>
      <c r="AG13" s="753"/>
      <c r="AH13" s="753"/>
      <c r="AI13" s="753"/>
      <c r="AJ13" s="753"/>
      <c r="AK13" s="753"/>
      <c r="AL13" s="753"/>
      <c r="AM13" s="753"/>
      <c r="AN13" s="753"/>
      <c r="AO13" s="753"/>
      <c r="AP13" s="753"/>
      <c r="AQ13" s="753"/>
      <c r="AR13" s="753"/>
      <c r="AS13" s="753"/>
      <c r="AT13" s="753"/>
      <c r="AU13" s="753"/>
      <c r="AV13" s="753"/>
      <c r="AW13" s="753"/>
      <c r="AX13" s="753"/>
      <c r="AY13" s="753"/>
      <c r="AZ13" s="753"/>
      <c r="BA13" s="753"/>
      <c r="BB13" s="753"/>
      <c r="BC13" s="753"/>
      <c r="BD13" s="753"/>
      <c r="BE13" s="753"/>
      <c r="BF13" s="753"/>
      <c r="BG13" s="753"/>
      <c r="BH13" s="753"/>
      <c r="BI13" s="754"/>
      <c r="BJ13" s="33"/>
      <c r="BK13" s="33"/>
      <c r="BL13" s="33"/>
    </row>
    <row r="14" spans="1:64" ht="15" customHeight="1">
      <c r="A14" s="109"/>
      <c r="B14" s="110"/>
      <c r="C14" s="733" t="s">
        <v>4965</v>
      </c>
      <c r="D14" s="733"/>
      <c r="E14" s="733"/>
      <c r="F14" s="733"/>
      <c r="G14" s="733"/>
      <c r="H14" s="733"/>
      <c r="I14" s="733"/>
      <c r="J14" s="733"/>
      <c r="K14" s="733"/>
      <c r="L14" s="733"/>
      <c r="M14" s="733"/>
      <c r="N14" s="733"/>
      <c r="O14" s="733"/>
      <c r="P14" s="733"/>
      <c r="Q14" s="733"/>
      <c r="R14" s="733"/>
      <c r="S14" s="733"/>
      <c r="T14" s="733"/>
      <c r="U14" s="733"/>
      <c r="V14" s="733"/>
      <c r="W14" s="733"/>
      <c r="X14" s="733"/>
      <c r="Y14" s="733"/>
      <c r="Z14" s="733"/>
      <c r="AA14" s="733"/>
      <c r="AB14" s="733"/>
      <c r="AC14" s="733"/>
      <c r="AD14" s="733"/>
      <c r="AE14" s="733"/>
      <c r="AF14" s="733"/>
      <c r="AG14" s="733"/>
      <c r="AH14" s="733"/>
      <c r="AI14" s="733"/>
      <c r="AJ14" s="733"/>
      <c r="AK14" s="733"/>
      <c r="AL14" s="733"/>
      <c r="AM14" s="733"/>
      <c r="AN14" s="733"/>
      <c r="AO14" s="733"/>
      <c r="AP14" s="733"/>
      <c r="AQ14" s="733"/>
      <c r="AR14" s="733"/>
      <c r="AS14" s="733"/>
      <c r="AT14" s="733"/>
      <c r="AU14" s="733"/>
      <c r="AV14" s="733"/>
      <c r="AW14" s="733"/>
      <c r="AX14" s="733"/>
      <c r="AY14" s="733"/>
      <c r="AZ14" s="733"/>
      <c r="BA14" s="733"/>
      <c r="BB14" s="733"/>
      <c r="BC14" s="733"/>
      <c r="BD14" s="733"/>
      <c r="BE14" s="733"/>
      <c r="BF14" s="733"/>
      <c r="BG14" s="733"/>
      <c r="BH14" s="733"/>
      <c r="BI14" s="734"/>
      <c r="BJ14" s="112"/>
      <c r="BK14" s="33"/>
      <c r="BL14" s="33"/>
    </row>
    <row r="15" spans="1:64" ht="15" customHeight="1">
      <c r="A15" s="109"/>
      <c r="B15" s="110"/>
      <c r="C15" s="733" t="s">
        <v>4966</v>
      </c>
      <c r="D15" s="733"/>
      <c r="E15" s="733"/>
      <c r="F15" s="733"/>
      <c r="G15" s="733"/>
      <c r="H15" s="733"/>
      <c r="I15" s="733"/>
      <c r="J15" s="733"/>
      <c r="K15" s="733"/>
      <c r="L15" s="733"/>
      <c r="M15" s="733"/>
      <c r="N15" s="733"/>
      <c r="O15" s="733"/>
      <c r="P15" s="733"/>
      <c r="Q15" s="733"/>
      <c r="R15" s="733"/>
      <c r="S15" s="733"/>
      <c r="T15" s="733"/>
      <c r="U15" s="733"/>
      <c r="V15" s="733"/>
      <c r="W15" s="733"/>
      <c r="X15" s="733"/>
      <c r="Y15" s="733"/>
      <c r="Z15" s="733"/>
      <c r="AA15" s="733"/>
      <c r="AB15" s="733"/>
      <c r="AC15" s="733"/>
      <c r="AD15" s="733"/>
      <c r="AE15" s="733"/>
      <c r="AF15" s="733"/>
      <c r="AG15" s="733"/>
      <c r="AH15" s="733"/>
      <c r="AI15" s="733"/>
      <c r="AJ15" s="733"/>
      <c r="AK15" s="733"/>
      <c r="AL15" s="733"/>
      <c r="AM15" s="733"/>
      <c r="AN15" s="733"/>
      <c r="AO15" s="733"/>
      <c r="AP15" s="733"/>
      <c r="AQ15" s="733"/>
      <c r="AR15" s="733"/>
      <c r="AS15" s="733"/>
      <c r="AT15" s="733"/>
      <c r="AU15" s="733"/>
      <c r="AV15" s="733"/>
      <c r="AW15" s="733"/>
      <c r="AX15" s="733"/>
      <c r="AY15" s="733"/>
      <c r="AZ15" s="733"/>
      <c r="BA15" s="733"/>
      <c r="BB15" s="733"/>
      <c r="BC15" s="733"/>
      <c r="BD15" s="733"/>
      <c r="BE15" s="733"/>
      <c r="BF15" s="733"/>
      <c r="BG15" s="733"/>
      <c r="BH15" s="733"/>
      <c r="BI15" s="734"/>
      <c r="BJ15" s="112"/>
      <c r="BK15" s="33"/>
      <c r="BL15" s="33"/>
    </row>
    <row r="16" spans="1:64" ht="15" customHeight="1">
      <c r="A16" s="109"/>
      <c r="B16" s="110"/>
      <c r="C16" s="733" t="s">
        <v>4967</v>
      </c>
      <c r="D16" s="733"/>
      <c r="E16" s="733"/>
      <c r="F16" s="733"/>
      <c r="G16" s="733"/>
      <c r="H16" s="733"/>
      <c r="I16" s="733"/>
      <c r="J16" s="733"/>
      <c r="K16" s="733"/>
      <c r="L16" s="733"/>
      <c r="M16" s="733"/>
      <c r="N16" s="733"/>
      <c r="O16" s="733"/>
      <c r="P16" s="733"/>
      <c r="Q16" s="733"/>
      <c r="R16" s="733"/>
      <c r="S16" s="733"/>
      <c r="T16" s="733"/>
      <c r="U16" s="733"/>
      <c r="V16" s="733"/>
      <c r="W16" s="733"/>
      <c r="X16" s="733"/>
      <c r="Y16" s="733"/>
      <c r="Z16" s="733"/>
      <c r="AA16" s="733"/>
      <c r="AB16" s="733"/>
      <c r="AC16" s="733"/>
      <c r="AD16" s="733"/>
      <c r="AE16" s="733"/>
      <c r="AF16" s="733"/>
      <c r="AG16" s="733"/>
      <c r="AH16" s="733"/>
      <c r="AI16" s="733"/>
      <c r="AJ16" s="733"/>
      <c r="AK16" s="733"/>
      <c r="AL16" s="733"/>
      <c r="AM16" s="733"/>
      <c r="AN16" s="733"/>
      <c r="AO16" s="733"/>
      <c r="AP16" s="733"/>
      <c r="AQ16" s="733"/>
      <c r="AR16" s="733"/>
      <c r="AS16" s="733"/>
      <c r="AT16" s="733"/>
      <c r="AU16" s="733"/>
      <c r="AV16" s="733"/>
      <c r="AW16" s="733"/>
      <c r="AX16" s="733"/>
      <c r="AY16" s="733"/>
      <c r="AZ16" s="733"/>
      <c r="BA16" s="733"/>
      <c r="BB16" s="733"/>
      <c r="BC16" s="733"/>
      <c r="BD16" s="733"/>
      <c r="BE16" s="733"/>
      <c r="BF16" s="733"/>
      <c r="BG16" s="733"/>
      <c r="BH16" s="733"/>
      <c r="BI16" s="734"/>
      <c r="BJ16" s="112"/>
      <c r="BK16" s="33"/>
      <c r="BL16" s="33"/>
    </row>
    <row r="17" spans="1:79" ht="15" customHeight="1">
      <c r="A17" s="109"/>
      <c r="B17" s="110"/>
      <c r="C17" s="733" t="s">
        <v>4968</v>
      </c>
      <c r="D17" s="733"/>
      <c r="E17" s="733"/>
      <c r="F17" s="733"/>
      <c r="G17" s="733"/>
      <c r="H17" s="733"/>
      <c r="I17" s="733"/>
      <c r="J17" s="733"/>
      <c r="K17" s="733"/>
      <c r="L17" s="733"/>
      <c r="M17" s="733"/>
      <c r="N17" s="733"/>
      <c r="O17" s="733"/>
      <c r="P17" s="733"/>
      <c r="Q17" s="733"/>
      <c r="R17" s="733"/>
      <c r="S17" s="733"/>
      <c r="T17" s="733"/>
      <c r="U17" s="733"/>
      <c r="V17" s="733"/>
      <c r="W17" s="733"/>
      <c r="X17" s="733"/>
      <c r="Y17" s="733"/>
      <c r="Z17" s="733"/>
      <c r="AA17" s="733"/>
      <c r="AB17" s="733"/>
      <c r="AC17" s="733"/>
      <c r="AD17" s="733"/>
      <c r="AE17" s="733"/>
      <c r="AF17" s="733"/>
      <c r="AG17" s="733"/>
      <c r="AH17" s="733"/>
      <c r="AI17" s="733"/>
      <c r="AJ17" s="733"/>
      <c r="AK17" s="733"/>
      <c r="AL17" s="733"/>
      <c r="AM17" s="733"/>
      <c r="AN17" s="733"/>
      <c r="AO17" s="733"/>
      <c r="AP17" s="733"/>
      <c r="AQ17" s="733"/>
      <c r="AR17" s="733"/>
      <c r="AS17" s="733"/>
      <c r="AT17" s="733"/>
      <c r="AU17" s="733"/>
      <c r="AV17" s="733"/>
      <c r="AW17" s="733"/>
      <c r="AX17" s="733"/>
      <c r="AY17" s="733"/>
      <c r="AZ17" s="733"/>
      <c r="BA17" s="733"/>
      <c r="BB17" s="733"/>
      <c r="BC17" s="733"/>
      <c r="BD17" s="733"/>
      <c r="BE17" s="733"/>
      <c r="BF17" s="733"/>
      <c r="BG17" s="733"/>
      <c r="BH17" s="733"/>
      <c r="BI17" s="734"/>
      <c r="BJ17" s="112"/>
      <c r="BK17" s="33"/>
      <c r="BL17" s="33"/>
    </row>
    <row r="18" spans="1:79" ht="15" customHeight="1">
      <c r="A18" s="109"/>
      <c r="B18" s="110"/>
      <c r="C18" s="733" t="s">
        <v>4969</v>
      </c>
      <c r="D18" s="733"/>
      <c r="E18" s="733"/>
      <c r="F18" s="733"/>
      <c r="G18" s="733"/>
      <c r="H18" s="733"/>
      <c r="I18" s="733"/>
      <c r="J18" s="733"/>
      <c r="K18" s="733"/>
      <c r="L18" s="733"/>
      <c r="M18" s="733"/>
      <c r="N18" s="733"/>
      <c r="O18" s="733"/>
      <c r="P18" s="733"/>
      <c r="Q18" s="733"/>
      <c r="R18" s="733"/>
      <c r="S18" s="733"/>
      <c r="T18" s="733"/>
      <c r="U18" s="733"/>
      <c r="V18" s="733"/>
      <c r="W18" s="733"/>
      <c r="X18" s="733"/>
      <c r="Y18" s="733"/>
      <c r="Z18" s="733"/>
      <c r="AA18" s="733"/>
      <c r="AB18" s="733"/>
      <c r="AC18" s="733"/>
      <c r="AD18" s="733"/>
      <c r="AE18" s="733"/>
      <c r="AF18" s="733"/>
      <c r="AG18" s="733"/>
      <c r="AH18" s="733"/>
      <c r="AI18" s="733"/>
      <c r="AJ18" s="733"/>
      <c r="AK18" s="733"/>
      <c r="AL18" s="733"/>
      <c r="AM18" s="733"/>
      <c r="AN18" s="733"/>
      <c r="AO18" s="733"/>
      <c r="AP18" s="733"/>
      <c r="AQ18" s="733"/>
      <c r="AR18" s="733"/>
      <c r="AS18" s="733"/>
      <c r="AT18" s="733"/>
      <c r="AU18" s="733"/>
      <c r="AV18" s="733"/>
      <c r="AW18" s="733"/>
      <c r="AX18" s="733"/>
      <c r="AY18" s="733"/>
      <c r="AZ18" s="733"/>
      <c r="BA18" s="733"/>
      <c r="BB18" s="733"/>
      <c r="BC18" s="733"/>
      <c r="BD18" s="733"/>
      <c r="BE18" s="733"/>
      <c r="BF18" s="733"/>
      <c r="BG18" s="733"/>
      <c r="BH18" s="733"/>
      <c r="BI18" s="734"/>
      <c r="BJ18" s="112"/>
      <c r="BK18" s="33"/>
      <c r="BL18" s="33"/>
    </row>
    <row r="19" spans="1:79" ht="15" customHeight="1">
      <c r="A19" s="109"/>
      <c r="B19" s="111"/>
      <c r="C19" s="733" t="s">
        <v>4970</v>
      </c>
      <c r="D19" s="733"/>
      <c r="E19" s="733"/>
      <c r="F19" s="733"/>
      <c r="G19" s="733"/>
      <c r="H19" s="733"/>
      <c r="I19" s="733"/>
      <c r="J19" s="733"/>
      <c r="K19" s="733"/>
      <c r="L19" s="733"/>
      <c r="M19" s="733"/>
      <c r="N19" s="733"/>
      <c r="O19" s="733"/>
      <c r="P19" s="733"/>
      <c r="Q19" s="733"/>
      <c r="R19" s="733"/>
      <c r="S19" s="733"/>
      <c r="T19" s="733"/>
      <c r="U19" s="733"/>
      <c r="V19" s="733"/>
      <c r="W19" s="733"/>
      <c r="X19" s="733"/>
      <c r="Y19" s="733"/>
      <c r="Z19" s="733"/>
      <c r="AA19" s="733"/>
      <c r="AB19" s="733"/>
      <c r="AC19" s="733"/>
      <c r="AD19" s="733"/>
      <c r="AE19" s="733"/>
      <c r="AF19" s="733"/>
      <c r="AG19" s="733"/>
      <c r="AH19" s="733"/>
      <c r="AI19" s="733"/>
      <c r="AJ19" s="733"/>
      <c r="AK19" s="733"/>
      <c r="AL19" s="733"/>
      <c r="AM19" s="733"/>
      <c r="AN19" s="733"/>
      <c r="AO19" s="733"/>
      <c r="AP19" s="733"/>
      <c r="AQ19" s="733"/>
      <c r="AR19" s="733"/>
      <c r="AS19" s="733"/>
      <c r="AT19" s="733"/>
      <c r="AU19" s="733"/>
      <c r="AV19" s="733"/>
      <c r="AW19" s="733"/>
      <c r="AX19" s="733"/>
      <c r="AY19" s="733"/>
      <c r="AZ19" s="733"/>
      <c r="BA19" s="733"/>
      <c r="BB19" s="733"/>
      <c r="BC19" s="733"/>
      <c r="BD19" s="733"/>
      <c r="BE19" s="733"/>
      <c r="BF19" s="733"/>
      <c r="BG19" s="733"/>
      <c r="BH19" s="733"/>
      <c r="BI19" s="734"/>
      <c r="BJ19" s="112"/>
      <c r="BK19" s="33"/>
      <c r="BL19" s="33"/>
    </row>
    <row r="20" spans="1:79" ht="15" customHeight="1">
      <c r="A20" s="109"/>
      <c r="B20" s="111"/>
      <c r="C20" s="733" t="s">
        <v>4971</v>
      </c>
      <c r="D20" s="733"/>
      <c r="E20" s="733"/>
      <c r="F20" s="733"/>
      <c r="G20" s="733"/>
      <c r="H20" s="733"/>
      <c r="I20" s="733"/>
      <c r="J20" s="733"/>
      <c r="K20" s="733"/>
      <c r="L20" s="733"/>
      <c r="M20" s="733"/>
      <c r="N20" s="733"/>
      <c r="O20" s="733"/>
      <c r="P20" s="733"/>
      <c r="Q20" s="733"/>
      <c r="R20" s="733"/>
      <c r="S20" s="733"/>
      <c r="T20" s="733"/>
      <c r="U20" s="733"/>
      <c r="V20" s="733"/>
      <c r="W20" s="733"/>
      <c r="X20" s="733"/>
      <c r="Y20" s="733"/>
      <c r="Z20" s="733"/>
      <c r="AA20" s="733"/>
      <c r="AB20" s="733"/>
      <c r="AC20" s="733"/>
      <c r="AD20" s="733"/>
      <c r="AE20" s="733"/>
      <c r="AF20" s="733"/>
      <c r="AG20" s="733"/>
      <c r="AH20" s="733"/>
      <c r="AI20" s="733"/>
      <c r="AJ20" s="733"/>
      <c r="AK20" s="733"/>
      <c r="AL20" s="733"/>
      <c r="AM20" s="733"/>
      <c r="AN20" s="733"/>
      <c r="AO20" s="733"/>
      <c r="AP20" s="733"/>
      <c r="AQ20" s="733"/>
      <c r="AR20" s="733"/>
      <c r="AS20" s="733"/>
      <c r="AT20" s="733"/>
      <c r="AU20" s="733"/>
      <c r="AV20" s="733"/>
      <c r="AW20" s="733"/>
      <c r="AX20" s="733"/>
      <c r="AY20" s="733"/>
      <c r="AZ20" s="733"/>
      <c r="BA20" s="733"/>
      <c r="BB20" s="733"/>
      <c r="BC20" s="733"/>
      <c r="BD20" s="733"/>
      <c r="BE20" s="733"/>
      <c r="BF20" s="733"/>
      <c r="BG20" s="733"/>
      <c r="BH20" s="733"/>
      <c r="BI20" s="734"/>
      <c r="BJ20" s="112"/>
      <c r="BK20" s="33"/>
      <c r="BL20" s="33"/>
    </row>
    <row r="21" spans="1:79" ht="48" customHeight="1">
      <c r="A21" s="109"/>
      <c r="B21" s="111"/>
      <c r="C21" s="112"/>
      <c r="D21" s="733" t="s">
        <v>4972</v>
      </c>
      <c r="E21" s="733"/>
      <c r="F21" s="733"/>
      <c r="G21" s="733"/>
      <c r="H21" s="733"/>
      <c r="I21" s="733"/>
      <c r="J21" s="733"/>
      <c r="K21" s="733"/>
      <c r="L21" s="733"/>
      <c r="M21" s="733"/>
      <c r="N21" s="733"/>
      <c r="O21" s="733"/>
      <c r="P21" s="733"/>
      <c r="Q21" s="733"/>
      <c r="R21" s="733"/>
      <c r="S21" s="733"/>
      <c r="T21" s="733"/>
      <c r="U21" s="733"/>
      <c r="V21" s="733"/>
      <c r="W21" s="733"/>
      <c r="X21" s="733"/>
      <c r="Y21" s="733"/>
      <c r="Z21" s="733"/>
      <c r="AA21" s="733"/>
      <c r="AB21" s="733"/>
      <c r="AC21" s="733"/>
      <c r="AD21" s="733"/>
      <c r="AE21" s="733"/>
      <c r="AF21" s="733"/>
      <c r="AG21" s="733"/>
      <c r="AH21" s="733"/>
      <c r="AI21" s="733"/>
      <c r="AJ21" s="733"/>
      <c r="AK21" s="733"/>
      <c r="AL21" s="733"/>
      <c r="AM21" s="733"/>
      <c r="AN21" s="733"/>
      <c r="AO21" s="733"/>
      <c r="AP21" s="733"/>
      <c r="AQ21" s="733"/>
      <c r="AR21" s="733"/>
      <c r="AS21" s="733"/>
      <c r="AT21" s="733"/>
      <c r="AU21" s="733"/>
      <c r="AV21" s="733"/>
      <c r="AW21" s="733"/>
      <c r="AX21" s="733"/>
      <c r="AY21" s="733"/>
      <c r="AZ21" s="733"/>
      <c r="BA21" s="733"/>
      <c r="BB21" s="733"/>
      <c r="BC21" s="733"/>
      <c r="BD21" s="733"/>
      <c r="BE21" s="733"/>
      <c r="BF21" s="733"/>
      <c r="BG21" s="733"/>
      <c r="BH21" s="733"/>
      <c r="BI21" s="734"/>
      <c r="BJ21" s="112"/>
      <c r="BK21" s="33"/>
      <c r="BL21" s="33"/>
    </row>
    <row r="22" spans="1:79" ht="15" customHeight="1">
      <c r="A22" s="109"/>
      <c r="B22" s="111"/>
      <c r="C22" s="750" t="s">
        <v>4973</v>
      </c>
      <c r="D22" s="750"/>
      <c r="E22" s="750"/>
      <c r="F22" s="750"/>
      <c r="G22" s="750"/>
      <c r="H22" s="750"/>
      <c r="I22" s="750"/>
      <c r="J22" s="750"/>
      <c r="K22" s="750"/>
      <c r="L22" s="750"/>
      <c r="M22" s="750"/>
      <c r="N22" s="750"/>
      <c r="O22" s="750"/>
      <c r="P22" s="750"/>
      <c r="Q22" s="750"/>
      <c r="R22" s="750"/>
      <c r="S22" s="750"/>
      <c r="T22" s="750"/>
      <c r="U22" s="750"/>
      <c r="V22" s="750"/>
      <c r="W22" s="750"/>
      <c r="X22" s="750"/>
      <c r="Y22" s="750"/>
      <c r="Z22" s="750"/>
      <c r="AA22" s="750"/>
      <c r="AB22" s="750"/>
      <c r="AC22" s="750"/>
      <c r="AD22" s="750"/>
      <c r="AE22" s="750"/>
      <c r="AF22" s="750"/>
      <c r="AG22" s="750"/>
      <c r="AH22" s="750"/>
      <c r="AI22" s="750"/>
      <c r="AJ22" s="750"/>
      <c r="AK22" s="750"/>
      <c r="AL22" s="750"/>
      <c r="AM22" s="750"/>
      <c r="AN22" s="750"/>
      <c r="AO22" s="750"/>
      <c r="AP22" s="750"/>
      <c r="AQ22" s="750"/>
      <c r="AR22" s="750"/>
      <c r="AS22" s="750"/>
      <c r="AT22" s="750"/>
      <c r="AU22" s="750"/>
      <c r="AV22" s="750"/>
      <c r="AW22" s="750"/>
      <c r="AX22" s="750"/>
      <c r="AY22" s="750"/>
      <c r="AZ22" s="750"/>
      <c r="BA22" s="750"/>
      <c r="BB22" s="750"/>
      <c r="BC22" s="750"/>
      <c r="BD22" s="750"/>
      <c r="BE22" s="750"/>
      <c r="BF22" s="750"/>
      <c r="BG22" s="750"/>
      <c r="BH22" s="750"/>
      <c r="BI22" s="751"/>
      <c r="BJ22" s="33"/>
      <c r="BK22" s="33"/>
      <c r="BL22" s="33"/>
    </row>
    <row r="23" spans="1:79" ht="15" customHeight="1">
      <c r="A23" s="109"/>
      <c r="B23" s="111"/>
      <c r="C23" s="33"/>
      <c r="D23" s="735" t="s">
        <v>4974</v>
      </c>
      <c r="E23" s="735"/>
      <c r="F23" s="735"/>
      <c r="G23" s="735"/>
      <c r="H23" s="735"/>
      <c r="I23" s="735"/>
      <c r="J23" s="735"/>
      <c r="K23" s="735"/>
      <c r="L23" s="735"/>
      <c r="M23" s="735"/>
      <c r="N23" s="735"/>
      <c r="O23" s="735"/>
      <c r="P23" s="735"/>
      <c r="Q23" s="735"/>
      <c r="R23" s="735"/>
      <c r="S23" s="735"/>
      <c r="T23" s="735"/>
      <c r="U23" s="735"/>
      <c r="V23" s="735"/>
      <c r="W23" s="735"/>
      <c r="X23" s="735"/>
      <c r="Y23" s="735"/>
      <c r="Z23" s="735"/>
      <c r="AA23" s="735"/>
      <c r="AB23" s="735"/>
      <c r="AC23" s="735"/>
      <c r="AD23" s="735"/>
      <c r="AE23" s="735"/>
      <c r="AF23" s="735"/>
      <c r="AG23" s="735"/>
      <c r="AH23" s="735"/>
      <c r="AI23" s="735"/>
      <c r="AJ23" s="735"/>
      <c r="AK23" s="735"/>
      <c r="AL23" s="735"/>
      <c r="AM23" s="735"/>
      <c r="AN23" s="735"/>
      <c r="AO23" s="735"/>
      <c r="AP23" s="735"/>
      <c r="AQ23" s="735"/>
      <c r="AR23" s="735"/>
      <c r="AS23" s="735"/>
      <c r="AT23" s="735"/>
      <c r="AU23" s="735"/>
      <c r="AV23" s="735"/>
      <c r="AW23" s="735"/>
      <c r="AX23" s="735"/>
      <c r="AY23" s="735"/>
      <c r="AZ23" s="735"/>
      <c r="BA23" s="735"/>
      <c r="BB23" s="735"/>
      <c r="BC23" s="735"/>
      <c r="BD23" s="735"/>
      <c r="BE23" s="735"/>
      <c r="BF23" s="735"/>
      <c r="BG23" s="735"/>
      <c r="BH23" s="735"/>
      <c r="BI23" s="736"/>
      <c r="BJ23" s="33"/>
      <c r="BK23" s="33"/>
      <c r="BL23" s="33"/>
    </row>
    <row r="24" spans="1:79" ht="15" customHeight="1">
      <c r="A24" s="109"/>
      <c r="B24" s="111"/>
      <c r="C24" s="33"/>
      <c r="D24" s="735" t="s">
        <v>4975</v>
      </c>
      <c r="E24" s="735"/>
      <c r="F24" s="735"/>
      <c r="G24" s="735"/>
      <c r="H24" s="735"/>
      <c r="I24" s="735"/>
      <c r="J24" s="735"/>
      <c r="K24" s="735"/>
      <c r="L24" s="735"/>
      <c r="M24" s="735"/>
      <c r="N24" s="735"/>
      <c r="O24" s="735"/>
      <c r="P24" s="735"/>
      <c r="Q24" s="735"/>
      <c r="R24" s="735"/>
      <c r="S24" s="735"/>
      <c r="T24" s="735"/>
      <c r="U24" s="735"/>
      <c r="V24" s="735"/>
      <c r="W24" s="735"/>
      <c r="X24" s="735"/>
      <c r="Y24" s="735"/>
      <c r="Z24" s="735"/>
      <c r="AA24" s="735"/>
      <c r="AB24" s="735"/>
      <c r="AC24" s="735"/>
      <c r="AD24" s="735"/>
      <c r="AE24" s="735"/>
      <c r="AF24" s="735"/>
      <c r="AG24" s="735"/>
      <c r="AH24" s="735"/>
      <c r="AI24" s="735"/>
      <c r="AJ24" s="735"/>
      <c r="AK24" s="735"/>
      <c r="AL24" s="735"/>
      <c r="AM24" s="735"/>
      <c r="AN24" s="735"/>
      <c r="AO24" s="735"/>
      <c r="AP24" s="735"/>
      <c r="AQ24" s="735"/>
      <c r="AR24" s="735"/>
      <c r="AS24" s="735"/>
      <c r="AT24" s="735"/>
      <c r="AU24" s="735"/>
      <c r="AV24" s="735"/>
      <c r="AW24" s="735"/>
      <c r="AX24" s="735"/>
      <c r="AY24" s="735"/>
      <c r="AZ24" s="735"/>
      <c r="BA24" s="735"/>
      <c r="BB24" s="735"/>
      <c r="BC24" s="735"/>
      <c r="BD24" s="735"/>
      <c r="BE24" s="735"/>
      <c r="BF24" s="735"/>
      <c r="BG24" s="735"/>
      <c r="BH24" s="735"/>
      <c r="BI24" s="736"/>
      <c r="BJ24" s="33"/>
      <c r="BK24" s="33"/>
      <c r="BL24" s="33"/>
    </row>
    <row r="25" spans="1:79" ht="15" customHeight="1">
      <c r="A25" s="109"/>
      <c r="B25" s="111"/>
      <c r="C25" s="33"/>
      <c r="D25" s="735" t="s">
        <v>4976</v>
      </c>
      <c r="E25" s="735"/>
      <c r="F25" s="735"/>
      <c r="G25" s="735"/>
      <c r="H25" s="735"/>
      <c r="I25" s="735"/>
      <c r="J25" s="735"/>
      <c r="K25" s="735"/>
      <c r="L25" s="735"/>
      <c r="M25" s="735"/>
      <c r="N25" s="735"/>
      <c r="O25" s="735"/>
      <c r="P25" s="735"/>
      <c r="Q25" s="735"/>
      <c r="R25" s="735"/>
      <c r="S25" s="735"/>
      <c r="T25" s="735"/>
      <c r="U25" s="735"/>
      <c r="V25" s="735"/>
      <c r="W25" s="735"/>
      <c r="X25" s="735"/>
      <c r="Y25" s="735"/>
      <c r="Z25" s="735"/>
      <c r="AA25" s="735"/>
      <c r="AB25" s="735"/>
      <c r="AC25" s="735"/>
      <c r="AD25" s="735"/>
      <c r="AE25" s="735"/>
      <c r="AF25" s="735"/>
      <c r="AG25" s="735"/>
      <c r="AH25" s="735"/>
      <c r="AI25" s="735"/>
      <c r="AJ25" s="735"/>
      <c r="AK25" s="735"/>
      <c r="AL25" s="735"/>
      <c r="AM25" s="735"/>
      <c r="AN25" s="735"/>
      <c r="AO25" s="735"/>
      <c r="AP25" s="735"/>
      <c r="AQ25" s="735"/>
      <c r="AR25" s="735"/>
      <c r="AS25" s="735"/>
      <c r="AT25" s="735"/>
      <c r="AU25" s="735"/>
      <c r="AV25" s="735"/>
      <c r="AW25" s="735"/>
      <c r="AX25" s="735"/>
      <c r="AY25" s="735"/>
      <c r="AZ25" s="735"/>
      <c r="BA25" s="735"/>
      <c r="BB25" s="735"/>
      <c r="BC25" s="735"/>
      <c r="BD25" s="735"/>
      <c r="BE25" s="735"/>
      <c r="BF25" s="735"/>
      <c r="BG25" s="735"/>
      <c r="BH25" s="735"/>
      <c r="BI25" s="736"/>
      <c r="BJ25" s="33"/>
      <c r="BK25" s="33"/>
      <c r="BL25" s="33"/>
    </row>
    <row r="26" spans="1:79" ht="195.95" customHeight="1">
      <c r="A26" s="113"/>
      <c r="B26" s="114"/>
      <c r="C26" s="113"/>
      <c r="D26" s="113"/>
      <c r="E26" s="733" t="s">
        <v>4977</v>
      </c>
      <c r="F26" s="733"/>
      <c r="G26" s="733"/>
      <c r="H26" s="733"/>
      <c r="I26" s="733"/>
      <c r="J26" s="733"/>
      <c r="K26" s="733"/>
      <c r="L26" s="733"/>
      <c r="M26" s="733"/>
      <c r="N26" s="733"/>
      <c r="O26" s="733"/>
      <c r="P26" s="733"/>
      <c r="Q26" s="733"/>
      <c r="R26" s="733"/>
      <c r="S26" s="733"/>
      <c r="T26" s="733"/>
      <c r="U26" s="733"/>
      <c r="V26" s="733"/>
      <c r="W26" s="733"/>
      <c r="X26" s="733"/>
      <c r="Y26" s="733"/>
      <c r="Z26" s="733"/>
      <c r="AA26" s="733"/>
      <c r="AB26" s="733"/>
      <c r="AC26" s="733"/>
      <c r="AD26" s="733"/>
      <c r="AE26" s="733"/>
      <c r="AF26" s="733"/>
      <c r="AG26" s="733"/>
      <c r="AH26" s="733"/>
      <c r="AI26" s="733"/>
      <c r="AJ26" s="733"/>
      <c r="AK26" s="733"/>
      <c r="AL26" s="733"/>
      <c r="AM26" s="733"/>
      <c r="AN26" s="733"/>
      <c r="AO26" s="733"/>
      <c r="AP26" s="733"/>
      <c r="AQ26" s="733"/>
      <c r="AR26" s="733"/>
      <c r="AS26" s="733"/>
      <c r="AT26" s="733"/>
      <c r="AU26" s="733"/>
      <c r="AV26" s="733"/>
      <c r="AW26" s="733"/>
      <c r="AX26" s="733"/>
      <c r="AY26" s="733"/>
      <c r="AZ26" s="733"/>
      <c r="BA26" s="733"/>
      <c r="BB26" s="733"/>
      <c r="BC26" s="733"/>
      <c r="BD26" s="733"/>
      <c r="BE26" s="733"/>
      <c r="BF26" s="733"/>
      <c r="BG26" s="733"/>
      <c r="BH26" s="733"/>
      <c r="BI26" s="734"/>
    </row>
    <row r="27" spans="1:79" ht="15" customHeight="1">
      <c r="A27" s="109"/>
      <c r="B27" s="115"/>
      <c r="C27" s="116"/>
      <c r="D27" s="737" t="s">
        <v>4978</v>
      </c>
      <c r="E27" s="737"/>
      <c r="F27" s="737"/>
      <c r="G27" s="737"/>
      <c r="H27" s="737"/>
      <c r="I27" s="737"/>
      <c r="J27" s="737"/>
      <c r="K27" s="737"/>
      <c r="L27" s="737"/>
      <c r="M27" s="737"/>
      <c r="N27" s="737"/>
      <c r="O27" s="737"/>
      <c r="P27" s="737"/>
      <c r="Q27" s="737"/>
      <c r="R27" s="737"/>
      <c r="S27" s="737"/>
      <c r="T27" s="737"/>
      <c r="U27" s="737"/>
      <c r="V27" s="737"/>
      <c r="W27" s="737"/>
      <c r="X27" s="737"/>
      <c r="Y27" s="737"/>
      <c r="Z27" s="737"/>
      <c r="AA27" s="737"/>
      <c r="AB27" s="737"/>
      <c r="AC27" s="737"/>
      <c r="AD27" s="737"/>
      <c r="AE27" s="737"/>
      <c r="AF27" s="737"/>
      <c r="AG27" s="737"/>
      <c r="AH27" s="737"/>
      <c r="AI27" s="737"/>
      <c r="AJ27" s="737"/>
      <c r="AK27" s="737"/>
      <c r="AL27" s="737"/>
      <c r="AM27" s="737"/>
      <c r="AN27" s="737"/>
      <c r="AO27" s="737"/>
      <c r="AP27" s="737"/>
      <c r="AQ27" s="737"/>
      <c r="AR27" s="737"/>
      <c r="AS27" s="737"/>
      <c r="AT27" s="737"/>
      <c r="AU27" s="737"/>
      <c r="AV27" s="737"/>
      <c r="AW27" s="737"/>
      <c r="AX27" s="737"/>
      <c r="AY27" s="737"/>
      <c r="AZ27" s="737"/>
      <c r="BA27" s="737"/>
      <c r="BB27" s="737"/>
      <c r="BC27" s="737"/>
      <c r="BD27" s="737"/>
      <c r="BE27" s="737"/>
      <c r="BF27" s="737"/>
      <c r="BG27" s="737"/>
      <c r="BH27" s="737"/>
      <c r="BI27" s="738"/>
      <c r="BJ27" s="33"/>
      <c r="BK27" s="33"/>
      <c r="BL27" s="33"/>
    </row>
    <row r="28" spans="1:79" ht="15" customHeight="1" thickBot="1">
      <c r="A28" s="109"/>
      <c r="B28" s="15"/>
      <c r="C28" s="112"/>
      <c r="D28" s="112"/>
      <c r="E28" s="112"/>
      <c r="F28" s="112"/>
      <c r="G28" s="112"/>
      <c r="H28" s="112"/>
      <c r="I28" s="112"/>
      <c r="J28" s="112"/>
      <c r="K28" s="112"/>
      <c r="L28" s="112"/>
      <c r="M28" s="112"/>
      <c r="N28" s="112"/>
      <c r="O28" s="112"/>
      <c r="P28" s="112"/>
      <c r="Q28" s="112"/>
      <c r="R28" s="112"/>
      <c r="S28" s="112"/>
      <c r="T28" s="112"/>
      <c r="U28" s="112"/>
      <c r="V28" s="112"/>
      <c r="W28" s="112"/>
      <c r="X28" s="112"/>
      <c r="Y28" s="112"/>
      <c r="Z28" s="112"/>
      <c r="AA28" s="112"/>
      <c r="AB28" s="112"/>
      <c r="AC28" s="112"/>
      <c r="AD28" s="112"/>
      <c r="AE28" s="112"/>
      <c r="AF28" s="112"/>
      <c r="AG28" s="112"/>
      <c r="AH28" s="112"/>
      <c r="AI28" s="112"/>
      <c r="AJ28" s="112"/>
      <c r="AK28" s="112"/>
      <c r="AL28" s="112"/>
      <c r="AM28" s="112"/>
      <c r="AN28" s="112"/>
      <c r="AO28" s="112"/>
      <c r="AP28" s="112"/>
      <c r="AQ28" s="112"/>
      <c r="AR28" s="112"/>
      <c r="AS28" s="112"/>
      <c r="AT28" s="112"/>
      <c r="AU28" s="112"/>
      <c r="AV28" s="112"/>
      <c r="AW28" s="112"/>
      <c r="AX28" s="112"/>
      <c r="AY28" s="112"/>
      <c r="AZ28" s="112"/>
      <c r="BA28" s="112"/>
      <c r="BB28" s="112"/>
      <c r="BC28" s="112"/>
      <c r="BD28" s="33"/>
      <c r="BE28" s="33"/>
      <c r="BF28" s="33"/>
      <c r="BG28" s="33"/>
      <c r="BH28" s="33"/>
      <c r="BI28" s="33"/>
      <c r="BJ28" s="33"/>
      <c r="BK28" s="33"/>
      <c r="BL28" s="33"/>
    </row>
    <row r="29" spans="1:79" ht="15" customHeight="1">
      <c r="A29" s="117"/>
      <c r="B29" s="739" t="s">
        <v>4979</v>
      </c>
      <c r="C29" s="741" t="s">
        <v>4980</v>
      </c>
      <c r="D29" s="741"/>
      <c r="E29" s="741"/>
      <c r="F29" s="741" t="s">
        <v>4981</v>
      </c>
      <c r="G29" s="741"/>
      <c r="H29" s="741"/>
      <c r="I29" s="741" t="s">
        <v>4982</v>
      </c>
      <c r="J29" s="741"/>
      <c r="K29" s="741"/>
      <c r="L29" s="741" t="s">
        <v>4983</v>
      </c>
      <c r="M29" s="741"/>
      <c r="N29" s="741"/>
      <c r="O29" s="741" t="s">
        <v>4984</v>
      </c>
      <c r="P29" s="741"/>
      <c r="Q29" s="741"/>
      <c r="R29" s="741"/>
      <c r="S29" s="741" t="s">
        <v>4985</v>
      </c>
      <c r="T29" s="741"/>
      <c r="U29" s="741"/>
      <c r="V29" s="741"/>
      <c r="W29" s="741" t="s">
        <v>4986</v>
      </c>
      <c r="X29" s="741"/>
      <c r="Y29" s="741"/>
      <c r="Z29" s="741" t="s">
        <v>4987</v>
      </c>
      <c r="AA29" s="741"/>
      <c r="AB29" s="741"/>
      <c r="AC29" s="741" t="s">
        <v>4988</v>
      </c>
      <c r="AD29" s="741"/>
      <c r="AE29" s="741"/>
      <c r="AF29" s="741" t="s">
        <v>4989</v>
      </c>
      <c r="AG29" s="741"/>
      <c r="AH29" s="741"/>
      <c r="AI29" s="741"/>
      <c r="AJ29" s="741"/>
      <c r="AK29" s="741"/>
      <c r="AL29" s="741"/>
      <c r="AM29" s="741"/>
      <c r="AN29" s="741"/>
      <c r="AO29" s="741"/>
      <c r="AP29" s="741"/>
      <c r="AQ29" s="741"/>
      <c r="AR29" s="741"/>
      <c r="AS29" s="741"/>
      <c r="AT29" s="741"/>
      <c r="AU29" s="741"/>
      <c r="AV29" s="741"/>
      <c r="AW29" s="741"/>
      <c r="AX29" s="741"/>
      <c r="AY29" s="741"/>
      <c r="AZ29" s="741"/>
      <c r="BA29" s="741"/>
      <c r="BB29" s="741"/>
      <c r="BC29" s="741"/>
      <c r="BD29" s="741"/>
      <c r="BE29" s="741"/>
      <c r="BF29" s="741"/>
      <c r="BG29" s="741"/>
      <c r="BH29" s="741"/>
      <c r="BI29" s="743"/>
      <c r="BJ29" s="138"/>
      <c r="BK29" s="138"/>
      <c r="BL29" s="138"/>
    </row>
    <row r="30" spans="1:79" ht="15" customHeight="1">
      <c r="A30" s="117"/>
      <c r="B30" s="740"/>
      <c r="C30" s="742"/>
      <c r="D30" s="742"/>
      <c r="E30" s="742"/>
      <c r="F30" s="742"/>
      <c r="G30" s="742"/>
      <c r="H30" s="742"/>
      <c r="I30" s="742"/>
      <c r="J30" s="742"/>
      <c r="K30" s="742"/>
      <c r="L30" s="742"/>
      <c r="M30" s="742"/>
      <c r="N30" s="742"/>
      <c r="O30" s="742"/>
      <c r="P30" s="742"/>
      <c r="Q30" s="742"/>
      <c r="R30" s="742"/>
      <c r="S30" s="742"/>
      <c r="T30" s="742"/>
      <c r="U30" s="742"/>
      <c r="V30" s="742"/>
      <c r="W30" s="742"/>
      <c r="X30" s="742"/>
      <c r="Y30" s="742"/>
      <c r="Z30" s="742"/>
      <c r="AA30" s="742"/>
      <c r="AB30" s="742"/>
      <c r="AC30" s="742"/>
      <c r="AD30" s="742"/>
      <c r="AE30" s="742"/>
      <c r="AF30" s="742" t="s">
        <v>4990</v>
      </c>
      <c r="AG30" s="742"/>
      <c r="AH30" s="742"/>
      <c r="AI30" s="742"/>
      <c r="AJ30" s="742"/>
      <c r="AK30" s="742"/>
      <c r="AL30" s="742"/>
      <c r="AM30" s="742"/>
      <c r="AN30" s="742" t="s">
        <v>4991</v>
      </c>
      <c r="AO30" s="742"/>
      <c r="AP30" s="742"/>
      <c r="AQ30" s="742"/>
      <c r="AR30" s="742"/>
      <c r="AS30" s="742"/>
      <c r="AT30" s="742"/>
      <c r="AU30" s="742"/>
      <c r="AV30" s="742" t="s">
        <v>4992</v>
      </c>
      <c r="AW30" s="742"/>
      <c r="AX30" s="742"/>
      <c r="AY30" s="742"/>
      <c r="AZ30" s="742"/>
      <c r="BA30" s="742"/>
      <c r="BB30" s="742"/>
      <c r="BC30" s="742"/>
      <c r="BD30" s="744" t="s">
        <v>4993</v>
      </c>
      <c r="BE30" s="745"/>
      <c r="BF30" s="745"/>
      <c r="BG30" s="745"/>
      <c r="BH30" s="745"/>
      <c r="BI30" s="746"/>
      <c r="BJ30" s="138"/>
      <c r="BK30" s="138"/>
      <c r="BL30" s="138"/>
    </row>
    <row r="31" spans="1:79" ht="24" customHeight="1">
      <c r="A31" s="117"/>
      <c r="B31" s="740"/>
      <c r="C31" s="742"/>
      <c r="D31" s="742"/>
      <c r="E31" s="742"/>
      <c r="F31" s="742"/>
      <c r="G31" s="742"/>
      <c r="H31" s="742"/>
      <c r="I31" s="742"/>
      <c r="J31" s="742"/>
      <c r="K31" s="742"/>
      <c r="L31" s="742"/>
      <c r="M31" s="742"/>
      <c r="N31" s="742"/>
      <c r="O31" s="742"/>
      <c r="P31" s="742"/>
      <c r="Q31" s="742"/>
      <c r="R31" s="742"/>
      <c r="S31" s="742"/>
      <c r="T31" s="742"/>
      <c r="U31" s="742"/>
      <c r="V31" s="742"/>
      <c r="W31" s="742"/>
      <c r="X31" s="742"/>
      <c r="Y31" s="742"/>
      <c r="Z31" s="742"/>
      <c r="AA31" s="742"/>
      <c r="AB31" s="742"/>
      <c r="AC31" s="742"/>
      <c r="AD31" s="742"/>
      <c r="AE31" s="742"/>
      <c r="AF31" s="742" t="s">
        <v>4994</v>
      </c>
      <c r="AG31" s="742"/>
      <c r="AH31" s="742"/>
      <c r="AI31" s="742"/>
      <c r="AJ31" s="742" t="s">
        <v>4995</v>
      </c>
      <c r="AK31" s="742"/>
      <c r="AL31" s="742"/>
      <c r="AM31" s="742"/>
      <c r="AN31" s="742" t="s">
        <v>4994</v>
      </c>
      <c r="AO31" s="742"/>
      <c r="AP31" s="742"/>
      <c r="AQ31" s="742"/>
      <c r="AR31" s="742" t="s">
        <v>4995</v>
      </c>
      <c r="AS31" s="742"/>
      <c r="AT31" s="742"/>
      <c r="AU31" s="742"/>
      <c r="AV31" s="742" t="s">
        <v>4994</v>
      </c>
      <c r="AW31" s="742"/>
      <c r="AX31" s="742"/>
      <c r="AY31" s="742"/>
      <c r="AZ31" s="742" t="s">
        <v>4995</v>
      </c>
      <c r="BA31" s="742"/>
      <c r="BB31" s="742"/>
      <c r="BC31" s="742"/>
      <c r="BD31" s="747"/>
      <c r="BE31" s="748"/>
      <c r="BF31" s="748"/>
      <c r="BG31" s="748"/>
      <c r="BH31" s="748"/>
      <c r="BI31" s="749"/>
      <c r="BJ31" s="138"/>
      <c r="BK31" s="138"/>
      <c r="BL31" s="138"/>
    </row>
    <row r="32" spans="1:79" ht="48" customHeight="1">
      <c r="A32" s="118"/>
      <c r="B32" s="119" t="s">
        <v>4996</v>
      </c>
      <c r="C32" s="756" t="s">
        <v>4997</v>
      </c>
      <c r="D32" s="756"/>
      <c r="E32" s="756"/>
      <c r="F32" s="756" t="s">
        <v>1044</v>
      </c>
      <c r="G32" s="756"/>
      <c r="H32" s="756"/>
      <c r="I32" s="756" t="s">
        <v>4998</v>
      </c>
      <c r="J32" s="756"/>
      <c r="K32" s="756"/>
      <c r="L32" s="756" t="s">
        <v>1083</v>
      </c>
      <c r="M32" s="756"/>
      <c r="N32" s="756"/>
      <c r="O32" s="756" t="s">
        <v>4999</v>
      </c>
      <c r="P32" s="756"/>
      <c r="Q32" s="756"/>
      <c r="R32" s="756"/>
      <c r="S32" s="756" t="s">
        <v>5000</v>
      </c>
      <c r="T32" s="756"/>
      <c r="U32" s="756"/>
      <c r="V32" s="756"/>
      <c r="W32" s="756" t="s">
        <v>5001</v>
      </c>
      <c r="X32" s="756"/>
      <c r="Y32" s="756"/>
      <c r="Z32" s="757" t="s">
        <v>5002</v>
      </c>
      <c r="AA32" s="758"/>
      <c r="AB32" s="758"/>
      <c r="AC32" s="756" t="s">
        <v>5003</v>
      </c>
      <c r="AD32" s="756"/>
      <c r="AE32" s="756"/>
      <c r="AF32" s="759" t="s">
        <v>5004</v>
      </c>
      <c r="AG32" s="759"/>
      <c r="AH32" s="759"/>
      <c r="AI32" s="759"/>
      <c r="AJ32" s="760">
        <v>3</v>
      </c>
      <c r="AK32" s="760"/>
      <c r="AL32" s="760"/>
      <c r="AM32" s="760"/>
      <c r="AN32" s="759" t="s">
        <v>5005</v>
      </c>
      <c r="AO32" s="759"/>
      <c r="AP32" s="759"/>
      <c r="AQ32" s="759"/>
      <c r="AR32" s="760">
        <v>1</v>
      </c>
      <c r="AS32" s="760"/>
      <c r="AT32" s="760"/>
      <c r="AU32" s="760"/>
      <c r="AV32" s="759" t="s">
        <v>5006</v>
      </c>
      <c r="AW32" s="759"/>
      <c r="AX32" s="759"/>
      <c r="AY32" s="759"/>
      <c r="AZ32" s="760">
        <v>9</v>
      </c>
      <c r="BA32" s="760"/>
      <c r="BB32" s="760"/>
      <c r="BC32" s="760"/>
      <c r="BD32" s="761"/>
      <c r="BE32" s="762"/>
      <c r="BF32" s="762"/>
      <c r="BG32" s="762"/>
      <c r="BH32" s="762"/>
      <c r="BI32" s="763"/>
      <c r="BJ32" s="34"/>
      <c r="BK32" s="34"/>
      <c r="BL32" s="34"/>
      <c r="CA32" s="196" t="s">
        <v>5007</v>
      </c>
    </row>
    <row r="33" spans="1:79" ht="15" customHeight="1">
      <c r="A33" s="33"/>
      <c r="B33" s="120" t="s">
        <v>5008</v>
      </c>
      <c r="C33" s="755"/>
      <c r="D33" s="755"/>
      <c r="E33" s="755"/>
      <c r="F33" s="755"/>
      <c r="G33" s="755"/>
      <c r="H33" s="755"/>
      <c r="I33" s="755"/>
      <c r="J33" s="755"/>
      <c r="K33" s="755"/>
      <c r="L33" s="755"/>
      <c r="M33" s="755"/>
      <c r="N33" s="755"/>
      <c r="O33" s="755"/>
      <c r="P33" s="755"/>
      <c r="Q33" s="755"/>
      <c r="R33" s="755"/>
      <c r="S33" s="755"/>
      <c r="T33" s="755"/>
      <c r="U33" s="755"/>
      <c r="V33" s="755"/>
      <c r="W33" s="755"/>
      <c r="X33" s="755"/>
      <c r="Y33" s="755"/>
      <c r="Z33" s="755"/>
      <c r="AA33" s="755"/>
      <c r="AB33" s="755"/>
      <c r="AC33" s="755"/>
      <c r="AD33" s="755"/>
      <c r="AE33" s="755"/>
      <c r="AF33" s="755"/>
      <c r="AG33" s="755"/>
      <c r="AH33" s="755"/>
      <c r="AI33" s="755"/>
      <c r="AJ33" s="755"/>
      <c r="AK33" s="755"/>
      <c r="AL33" s="755"/>
      <c r="AM33" s="755"/>
      <c r="AN33" s="755"/>
      <c r="AO33" s="755"/>
      <c r="AP33" s="755"/>
      <c r="AQ33" s="755"/>
      <c r="AR33" s="755"/>
      <c r="AS33" s="755"/>
      <c r="AT33" s="755"/>
      <c r="AU33" s="755"/>
      <c r="AV33" s="755"/>
      <c r="AW33" s="755"/>
      <c r="AX33" s="755"/>
      <c r="AY33" s="755"/>
      <c r="AZ33" s="755"/>
      <c r="BA33" s="755"/>
      <c r="BB33" s="755"/>
      <c r="BC33" s="755"/>
      <c r="BD33" s="755"/>
      <c r="BE33" s="755"/>
      <c r="BF33" s="755"/>
      <c r="BG33" s="755"/>
      <c r="BH33" s="755"/>
      <c r="BI33" s="764"/>
      <c r="BJ33" s="33"/>
      <c r="BK33" s="33">
        <v>1</v>
      </c>
      <c r="BL33" s="33" t="s">
        <v>5009</v>
      </c>
      <c r="CA33" s="33">
        <f>IF(OR(COUNTIF(AJ33,10)&gt;0,COUNTIF(AR33,10)&gt;0,COUNTIF(AZ33,10)&gt;0),1,0)</f>
        <v>0</v>
      </c>
    </row>
    <row r="34" spans="1:79" ht="15" customHeight="1">
      <c r="A34" s="33"/>
      <c r="B34" s="120" t="s">
        <v>5010</v>
      </c>
      <c r="C34" s="755"/>
      <c r="D34" s="755"/>
      <c r="E34" s="755"/>
      <c r="F34" s="755"/>
      <c r="G34" s="755"/>
      <c r="H34" s="755"/>
      <c r="I34" s="755"/>
      <c r="J34" s="755"/>
      <c r="K34" s="755"/>
      <c r="L34" s="755"/>
      <c r="M34" s="755"/>
      <c r="N34" s="755"/>
      <c r="O34" s="755"/>
      <c r="P34" s="755"/>
      <c r="Q34" s="755"/>
      <c r="R34" s="755"/>
      <c r="S34" s="755"/>
      <c r="T34" s="755"/>
      <c r="U34" s="755"/>
      <c r="V34" s="755"/>
      <c r="W34" s="755"/>
      <c r="X34" s="755"/>
      <c r="Y34" s="755"/>
      <c r="Z34" s="755"/>
      <c r="AA34" s="755"/>
      <c r="AB34" s="755"/>
      <c r="AC34" s="755"/>
      <c r="AD34" s="755"/>
      <c r="AE34" s="755"/>
      <c r="AF34" s="755"/>
      <c r="AG34" s="755"/>
      <c r="AH34" s="755"/>
      <c r="AI34" s="755"/>
      <c r="AJ34" s="755"/>
      <c r="AK34" s="755"/>
      <c r="AL34" s="755"/>
      <c r="AM34" s="755"/>
      <c r="AN34" s="755"/>
      <c r="AO34" s="755"/>
      <c r="AP34" s="755"/>
      <c r="AQ34" s="755"/>
      <c r="AR34" s="755"/>
      <c r="AS34" s="755"/>
      <c r="AT34" s="755"/>
      <c r="AU34" s="755"/>
      <c r="AV34" s="755"/>
      <c r="AW34" s="755"/>
      <c r="AX34" s="755"/>
      <c r="AY34" s="755"/>
      <c r="AZ34" s="755"/>
      <c r="BA34" s="755"/>
      <c r="BB34" s="755"/>
      <c r="BC34" s="755"/>
      <c r="BD34" s="755"/>
      <c r="BE34" s="755"/>
      <c r="BF34" s="755"/>
      <c r="BG34" s="755"/>
      <c r="BH34" s="755"/>
      <c r="BI34" s="764"/>
      <c r="BJ34" s="33"/>
      <c r="BK34" s="33">
        <v>2</v>
      </c>
      <c r="BL34" s="33" t="s">
        <v>5011</v>
      </c>
      <c r="CA34" s="33">
        <f t="shared" ref="CA34:CA67" si="0">IF(OR(COUNTIF(AJ34,10)&gt;0,COUNTIF(AR34,10)&gt;0,COUNTIF(AZ34,10)&gt;0),1,0)</f>
        <v>0</v>
      </c>
    </row>
    <row r="35" spans="1:79" ht="15" customHeight="1">
      <c r="A35" s="33"/>
      <c r="B35" s="120" t="s">
        <v>5012</v>
      </c>
      <c r="C35" s="755"/>
      <c r="D35" s="755"/>
      <c r="E35" s="755"/>
      <c r="F35" s="755"/>
      <c r="G35" s="755"/>
      <c r="H35" s="755"/>
      <c r="I35" s="755"/>
      <c r="J35" s="755"/>
      <c r="K35" s="755"/>
      <c r="L35" s="755"/>
      <c r="M35" s="755"/>
      <c r="N35" s="755"/>
      <c r="O35" s="755"/>
      <c r="P35" s="755"/>
      <c r="Q35" s="755"/>
      <c r="R35" s="755"/>
      <c r="S35" s="755"/>
      <c r="T35" s="755"/>
      <c r="U35" s="755"/>
      <c r="V35" s="755"/>
      <c r="W35" s="755"/>
      <c r="X35" s="755"/>
      <c r="Y35" s="755"/>
      <c r="Z35" s="755"/>
      <c r="AA35" s="755"/>
      <c r="AB35" s="755"/>
      <c r="AC35" s="755"/>
      <c r="AD35" s="755"/>
      <c r="AE35" s="755"/>
      <c r="AF35" s="755"/>
      <c r="AG35" s="755"/>
      <c r="AH35" s="755"/>
      <c r="AI35" s="755"/>
      <c r="AJ35" s="755"/>
      <c r="AK35" s="755"/>
      <c r="AL35" s="755"/>
      <c r="AM35" s="755"/>
      <c r="AN35" s="755"/>
      <c r="AO35" s="755"/>
      <c r="AP35" s="755"/>
      <c r="AQ35" s="755"/>
      <c r="AR35" s="755"/>
      <c r="AS35" s="755"/>
      <c r="AT35" s="755"/>
      <c r="AU35" s="755"/>
      <c r="AV35" s="755"/>
      <c r="AW35" s="755"/>
      <c r="AX35" s="755"/>
      <c r="AY35" s="755"/>
      <c r="AZ35" s="755"/>
      <c r="BA35" s="755"/>
      <c r="BB35" s="755"/>
      <c r="BC35" s="755"/>
      <c r="BD35" s="765"/>
      <c r="BE35" s="766"/>
      <c r="BF35" s="755"/>
      <c r="BG35" s="755"/>
      <c r="BH35" s="766"/>
      <c r="BI35" s="767"/>
      <c r="BJ35" s="33"/>
      <c r="BK35" s="33">
        <v>3</v>
      </c>
      <c r="BL35" s="33" t="s">
        <v>5013</v>
      </c>
      <c r="CA35" s="33">
        <f t="shared" si="0"/>
        <v>0</v>
      </c>
    </row>
    <row r="36" spans="1:79" ht="15" customHeight="1">
      <c r="A36" s="33"/>
      <c r="B36" s="120" t="s">
        <v>5014</v>
      </c>
      <c r="C36" s="755"/>
      <c r="D36" s="755"/>
      <c r="E36" s="755"/>
      <c r="F36" s="755"/>
      <c r="G36" s="755"/>
      <c r="H36" s="755"/>
      <c r="I36" s="755"/>
      <c r="J36" s="755"/>
      <c r="K36" s="755"/>
      <c r="L36" s="755"/>
      <c r="M36" s="755"/>
      <c r="N36" s="755"/>
      <c r="O36" s="755"/>
      <c r="P36" s="755"/>
      <c r="Q36" s="755"/>
      <c r="R36" s="755"/>
      <c r="S36" s="755"/>
      <c r="T36" s="755"/>
      <c r="U36" s="755"/>
      <c r="V36" s="755"/>
      <c r="W36" s="755"/>
      <c r="X36" s="755"/>
      <c r="Y36" s="755"/>
      <c r="Z36" s="755"/>
      <c r="AA36" s="755"/>
      <c r="AB36" s="755"/>
      <c r="AC36" s="755"/>
      <c r="AD36" s="755"/>
      <c r="AE36" s="755"/>
      <c r="AF36" s="755"/>
      <c r="AG36" s="755"/>
      <c r="AH36" s="755"/>
      <c r="AI36" s="755"/>
      <c r="AJ36" s="755"/>
      <c r="AK36" s="755"/>
      <c r="AL36" s="755"/>
      <c r="AM36" s="755"/>
      <c r="AN36" s="755"/>
      <c r="AO36" s="755"/>
      <c r="AP36" s="755"/>
      <c r="AQ36" s="755"/>
      <c r="AR36" s="755"/>
      <c r="AS36" s="755"/>
      <c r="AT36" s="755"/>
      <c r="AU36" s="755"/>
      <c r="AV36" s="755"/>
      <c r="AW36" s="755"/>
      <c r="AX36" s="755"/>
      <c r="AY36" s="755"/>
      <c r="AZ36" s="755"/>
      <c r="BA36" s="755"/>
      <c r="BB36" s="755"/>
      <c r="BC36" s="755"/>
      <c r="BD36" s="755"/>
      <c r="BE36" s="755"/>
      <c r="BF36" s="755"/>
      <c r="BG36" s="755"/>
      <c r="BH36" s="755"/>
      <c r="BI36" s="764"/>
      <c r="BJ36" s="33"/>
      <c r="BK36" s="33">
        <v>4</v>
      </c>
      <c r="BL36" s="33" t="s">
        <v>5015</v>
      </c>
      <c r="CA36" s="33">
        <f t="shared" si="0"/>
        <v>0</v>
      </c>
    </row>
    <row r="37" spans="1:79" ht="15" customHeight="1">
      <c r="A37" s="33"/>
      <c r="B37" s="120" t="s">
        <v>5016</v>
      </c>
      <c r="C37" s="755"/>
      <c r="D37" s="755"/>
      <c r="E37" s="755"/>
      <c r="F37" s="755"/>
      <c r="G37" s="755"/>
      <c r="H37" s="755"/>
      <c r="I37" s="755"/>
      <c r="J37" s="755"/>
      <c r="K37" s="755"/>
      <c r="L37" s="755"/>
      <c r="M37" s="755"/>
      <c r="N37" s="755"/>
      <c r="O37" s="755"/>
      <c r="P37" s="755"/>
      <c r="Q37" s="755"/>
      <c r="R37" s="755"/>
      <c r="S37" s="755"/>
      <c r="T37" s="755"/>
      <c r="U37" s="755"/>
      <c r="V37" s="755"/>
      <c r="W37" s="755"/>
      <c r="X37" s="755"/>
      <c r="Y37" s="755"/>
      <c r="Z37" s="755"/>
      <c r="AA37" s="755"/>
      <c r="AB37" s="755"/>
      <c r="AC37" s="755"/>
      <c r="AD37" s="755"/>
      <c r="AE37" s="755"/>
      <c r="AF37" s="755"/>
      <c r="AG37" s="755"/>
      <c r="AH37" s="755"/>
      <c r="AI37" s="755"/>
      <c r="AJ37" s="755"/>
      <c r="AK37" s="755"/>
      <c r="AL37" s="755"/>
      <c r="AM37" s="755"/>
      <c r="AN37" s="755"/>
      <c r="AO37" s="755"/>
      <c r="AP37" s="755"/>
      <c r="AQ37" s="755"/>
      <c r="AR37" s="755"/>
      <c r="AS37" s="755"/>
      <c r="AT37" s="755"/>
      <c r="AU37" s="755"/>
      <c r="AV37" s="755"/>
      <c r="AW37" s="755"/>
      <c r="AX37" s="755"/>
      <c r="AY37" s="755"/>
      <c r="AZ37" s="755"/>
      <c r="BA37" s="755"/>
      <c r="BB37" s="755"/>
      <c r="BC37" s="755"/>
      <c r="BD37" s="755"/>
      <c r="BE37" s="755"/>
      <c r="BF37" s="755"/>
      <c r="BG37" s="755"/>
      <c r="BH37" s="755"/>
      <c r="BI37" s="764"/>
      <c r="BJ37" s="33"/>
      <c r="BK37" s="33">
        <v>5</v>
      </c>
      <c r="BL37" s="33" t="s">
        <v>5017</v>
      </c>
      <c r="CA37" s="33">
        <f t="shared" si="0"/>
        <v>0</v>
      </c>
    </row>
    <row r="38" spans="1:79" ht="15" customHeight="1">
      <c r="A38" s="33"/>
      <c r="B38" s="120" t="s">
        <v>5018</v>
      </c>
      <c r="C38" s="755"/>
      <c r="D38" s="755"/>
      <c r="E38" s="755"/>
      <c r="F38" s="755"/>
      <c r="G38" s="755"/>
      <c r="H38" s="755"/>
      <c r="I38" s="755"/>
      <c r="J38" s="755"/>
      <c r="K38" s="755"/>
      <c r="L38" s="755"/>
      <c r="M38" s="755"/>
      <c r="N38" s="755"/>
      <c r="O38" s="755"/>
      <c r="P38" s="755"/>
      <c r="Q38" s="755"/>
      <c r="R38" s="755"/>
      <c r="S38" s="755"/>
      <c r="T38" s="755"/>
      <c r="U38" s="755"/>
      <c r="V38" s="755"/>
      <c r="W38" s="755"/>
      <c r="X38" s="755"/>
      <c r="Y38" s="755"/>
      <c r="Z38" s="755"/>
      <c r="AA38" s="755"/>
      <c r="AB38" s="755"/>
      <c r="AC38" s="755"/>
      <c r="AD38" s="755"/>
      <c r="AE38" s="755"/>
      <c r="AF38" s="755"/>
      <c r="AG38" s="755"/>
      <c r="AH38" s="755"/>
      <c r="AI38" s="755"/>
      <c r="AJ38" s="755"/>
      <c r="AK38" s="755"/>
      <c r="AL38" s="755"/>
      <c r="AM38" s="755"/>
      <c r="AN38" s="755"/>
      <c r="AO38" s="755"/>
      <c r="AP38" s="755"/>
      <c r="AQ38" s="755"/>
      <c r="AR38" s="755"/>
      <c r="AS38" s="755"/>
      <c r="AT38" s="755"/>
      <c r="AU38" s="755"/>
      <c r="AV38" s="755"/>
      <c r="AW38" s="755"/>
      <c r="AX38" s="755"/>
      <c r="AY38" s="755"/>
      <c r="AZ38" s="755"/>
      <c r="BA38" s="755"/>
      <c r="BB38" s="755"/>
      <c r="BC38" s="755"/>
      <c r="BD38" s="755"/>
      <c r="BE38" s="755"/>
      <c r="BF38" s="755"/>
      <c r="BG38" s="755"/>
      <c r="BH38" s="755"/>
      <c r="BI38" s="764"/>
      <c r="BJ38" s="33"/>
      <c r="BK38" s="33">
        <v>6</v>
      </c>
      <c r="BL38" s="33" t="s">
        <v>5019</v>
      </c>
      <c r="CA38" s="33">
        <f t="shared" si="0"/>
        <v>0</v>
      </c>
    </row>
    <row r="39" spans="1:79" ht="15" customHeight="1">
      <c r="A39" s="33"/>
      <c r="B39" s="120" t="s">
        <v>5020</v>
      </c>
      <c r="C39" s="755"/>
      <c r="D39" s="755"/>
      <c r="E39" s="755"/>
      <c r="F39" s="755"/>
      <c r="G39" s="755"/>
      <c r="H39" s="755"/>
      <c r="I39" s="755"/>
      <c r="J39" s="755"/>
      <c r="K39" s="755"/>
      <c r="L39" s="755"/>
      <c r="M39" s="755"/>
      <c r="N39" s="755"/>
      <c r="O39" s="755"/>
      <c r="P39" s="755"/>
      <c r="Q39" s="755"/>
      <c r="R39" s="755"/>
      <c r="S39" s="755"/>
      <c r="T39" s="755"/>
      <c r="U39" s="755"/>
      <c r="V39" s="755"/>
      <c r="W39" s="755"/>
      <c r="X39" s="755"/>
      <c r="Y39" s="755"/>
      <c r="Z39" s="755"/>
      <c r="AA39" s="755"/>
      <c r="AB39" s="755"/>
      <c r="AC39" s="755"/>
      <c r="AD39" s="755"/>
      <c r="AE39" s="755"/>
      <c r="AF39" s="755"/>
      <c r="AG39" s="755"/>
      <c r="AH39" s="755"/>
      <c r="AI39" s="755"/>
      <c r="AJ39" s="755"/>
      <c r="AK39" s="755"/>
      <c r="AL39" s="755"/>
      <c r="AM39" s="755"/>
      <c r="AN39" s="755"/>
      <c r="AO39" s="755"/>
      <c r="AP39" s="755"/>
      <c r="AQ39" s="755"/>
      <c r="AR39" s="755"/>
      <c r="AS39" s="755"/>
      <c r="AT39" s="755"/>
      <c r="AU39" s="755"/>
      <c r="AV39" s="755"/>
      <c r="AW39" s="755"/>
      <c r="AX39" s="755"/>
      <c r="AY39" s="755"/>
      <c r="AZ39" s="755"/>
      <c r="BA39" s="755"/>
      <c r="BB39" s="755"/>
      <c r="BC39" s="755"/>
      <c r="BD39" s="755"/>
      <c r="BE39" s="755"/>
      <c r="BF39" s="755"/>
      <c r="BG39" s="755"/>
      <c r="BH39" s="755"/>
      <c r="BI39" s="764"/>
      <c r="BJ39" s="33"/>
      <c r="BK39" s="33">
        <v>7</v>
      </c>
      <c r="BL39" s="33" t="s">
        <v>5021</v>
      </c>
      <c r="CA39" s="33">
        <f t="shared" si="0"/>
        <v>0</v>
      </c>
    </row>
    <row r="40" spans="1:79" ht="15" customHeight="1">
      <c r="A40" s="33"/>
      <c r="B40" s="120" t="s">
        <v>5022</v>
      </c>
      <c r="C40" s="755"/>
      <c r="D40" s="755"/>
      <c r="E40" s="755"/>
      <c r="F40" s="755"/>
      <c r="G40" s="755"/>
      <c r="H40" s="755"/>
      <c r="I40" s="755"/>
      <c r="J40" s="755"/>
      <c r="K40" s="755"/>
      <c r="L40" s="755"/>
      <c r="M40" s="755"/>
      <c r="N40" s="755"/>
      <c r="O40" s="755"/>
      <c r="P40" s="755"/>
      <c r="Q40" s="755"/>
      <c r="R40" s="755"/>
      <c r="S40" s="755"/>
      <c r="T40" s="755"/>
      <c r="U40" s="755"/>
      <c r="V40" s="755"/>
      <c r="W40" s="755"/>
      <c r="X40" s="755"/>
      <c r="Y40" s="755"/>
      <c r="Z40" s="755"/>
      <c r="AA40" s="755"/>
      <c r="AB40" s="755"/>
      <c r="AC40" s="755"/>
      <c r="AD40" s="755"/>
      <c r="AE40" s="755"/>
      <c r="AF40" s="755"/>
      <c r="AG40" s="755"/>
      <c r="AH40" s="755"/>
      <c r="AI40" s="755"/>
      <c r="AJ40" s="755"/>
      <c r="AK40" s="755"/>
      <c r="AL40" s="755"/>
      <c r="AM40" s="755"/>
      <c r="AN40" s="755"/>
      <c r="AO40" s="755"/>
      <c r="AP40" s="755"/>
      <c r="AQ40" s="755"/>
      <c r="AR40" s="755"/>
      <c r="AS40" s="755"/>
      <c r="AT40" s="755"/>
      <c r="AU40" s="755"/>
      <c r="AV40" s="755"/>
      <c r="AW40" s="755"/>
      <c r="AX40" s="755"/>
      <c r="AY40" s="755"/>
      <c r="AZ40" s="755"/>
      <c r="BA40" s="755"/>
      <c r="BB40" s="755"/>
      <c r="BC40" s="755"/>
      <c r="BD40" s="755"/>
      <c r="BE40" s="755"/>
      <c r="BF40" s="755"/>
      <c r="BG40" s="755"/>
      <c r="BH40" s="755"/>
      <c r="BI40" s="764"/>
      <c r="BJ40" s="33"/>
      <c r="BK40" s="33">
        <v>8</v>
      </c>
      <c r="BL40" s="33" t="s">
        <v>5023</v>
      </c>
      <c r="CA40" s="33">
        <f t="shared" si="0"/>
        <v>0</v>
      </c>
    </row>
    <row r="41" spans="1:79" ht="15" customHeight="1">
      <c r="A41" s="33"/>
      <c r="B41" s="120" t="s">
        <v>5024</v>
      </c>
      <c r="C41" s="755"/>
      <c r="D41" s="755"/>
      <c r="E41" s="755"/>
      <c r="F41" s="755"/>
      <c r="G41" s="755"/>
      <c r="H41" s="755"/>
      <c r="I41" s="755"/>
      <c r="J41" s="755"/>
      <c r="K41" s="755"/>
      <c r="L41" s="755"/>
      <c r="M41" s="755"/>
      <c r="N41" s="755"/>
      <c r="O41" s="755"/>
      <c r="P41" s="755"/>
      <c r="Q41" s="755"/>
      <c r="R41" s="755"/>
      <c r="S41" s="755"/>
      <c r="T41" s="755"/>
      <c r="U41" s="755"/>
      <c r="V41" s="755"/>
      <c r="W41" s="755"/>
      <c r="X41" s="755"/>
      <c r="Y41" s="755"/>
      <c r="Z41" s="755"/>
      <c r="AA41" s="755"/>
      <c r="AB41" s="755"/>
      <c r="AC41" s="755"/>
      <c r="AD41" s="755"/>
      <c r="AE41" s="755"/>
      <c r="AF41" s="755"/>
      <c r="AG41" s="755"/>
      <c r="AH41" s="755"/>
      <c r="AI41" s="755"/>
      <c r="AJ41" s="755"/>
      <c r="AK41" s="755"/>
      <c r="AL41" s="755"/>
      <c r="AM41" s="755"/>
      <c r="AN41" s="755"/>
      <c r="AO41" s="755"/>
      <c r="AP41" s="755"/>
      <c r="AQ41" s="755"/>
      <c r="AR41" s="755"/>
      <c r="AS41" s="755"/>
      <c r="AT41" s="755"/>
      <c r="AU41" s="755"/>
      <c r="AV41" s="755"/>
      <c r="AW41" s="755"/>
      <c r="AX41" s="755"/>
      <c r="AY41" s="755"/>
      <c r="AZ41" s="755"/>
      <c r="BA41" s="755"/>
      <c r="BB41" s="755"/>
      <c r="BC41" s="755"/>
      <c r="BD41" s="755"/>
      <c r="BE41" s="755"/>
      <c r="BF41" s="755"/>
      <c r="BG41" s="755"/>
      <c r="BH41" s="755"/>
      <c r="BI41" s="764"/>
      <c r="BJ41" s="33"/>
      <c r="BK41" s="33">
        <v>9</v>
      </c>
      <c r="BL41" s="33" t="s">
        <v>5006</v>
      </c>
      <c r="CA41" s="33">
        <f t="shared" si="0"/>
        <v>0</v>
      </c>
    </row>
    <row r="42" spans="1:79" ht="15" customHeight="1">
      <c r="A42" s="33"/>
      <c r="B42" s="120" t="s">
        <v>5025</v>
      </c>
      <c r="C42" s="755"/>
      <c r="D42" s="755"/>
      <c r="E42" s="755"/>
      <c r="F42" s="755"/>
      <c r="G42" s="755"/>
      <c r="H42" s="755"/>
      <c r="I42" s="755"/>
      <c r="J42" s="755"/>
      <c r="K42" s="755"/>
      <c r="L42" s="755"/>
      <c r="M42" s="755"/>
      <c r="N42" s="755"/>
      <c r="O42" s="755"/>
      <c r="P42" s="755"/>
      <c r="Q42" s="755"/>
      <c r="R42" s="755"/>
      <c r="S42" s="755"/>
      <c r="T42" s="755"/>
      <c r="U42" s="755"/>
      <c r="V42" s="755"/>
      <c r="W42" s="755"/>
      <c r="X42" s="755"/>
      <c r="Y42" s="755"/>
      <c r="Z42" s="755"/>
      <c r="AA42" s="755"/>
      <c r="AB42" s="755"/>
      <c r="AC42" s="755"/>
      <c r="AD42" s="755"/>
      <c r="AE42" s="755"/>
      <c r="AF42" s="755"/>
      <c r="AG42" s="755"/>
      <c r="AH42" s="755"/>
      <c r="AI42" s="755"/>
      <c r="AJ42" s="755"/>
      <c r="AK42" s="755"/>
      <c r="AL42" s="755"/>
      <c r="AM42" s="755"/>
      <c r="AN42" s="755"/>
      <c r="AO42" s="755"/>
      <c r="AP42" s="755"/>
      <c r="AQ42" s="755"/>
      <c r="AR42" s="755"/>
      <c r="AS42" s="755"/>
      <c r="AT42" s="755"/>
      <c r="AU42" s="755"/>
      <c r="AV42" s="755"/>
      <c r="AW42" s="755"/>
      <c r="AX42" s="755"/>
      <c r="AY42" s="755"/>
      <c r="AZ42" s="755"/>
      <c r="BA42" s="755"/>
      <c r="BB42" s="755"/>
      <c r="BC42" s="755"/>
      <c r="BD42" s="755"/>
      <c r="BE42" s="755"/>
      <c r="BF42" s="755"/>
      <c r="BG42" s="755"/>
      <c r="BH42" s="755"/>
      <c r="BI42" s="764"/>
      <c r="BJ42" s="33"/>
      <c r="BK42" s="33">
        <v>10</v>
      </c>
      <c r="BL42" s="33" t="s">
        <v>5026</v>
      </c>
      <c r="CA42" s="33">
        <f t="shared" si="0"/>
        <v>0</v>
      </c>
    </row>
    <row r="43" spans="1:79" ht="15" customHeight="1">
      <c r="A43" s="33"/>
      <c r="B43" s="120" t="s">
        <v>5027</v>
      </c>
      <c r="C43" s="755"/>
      <c r="D43" s="755"/>
      <c r="E43" s="755"/>
      <c r="F43" s="755"/>
      <c r="G43" s="755"/>
      <c r="H43" s="755"/>
      <c r="I43" s="755"/>
      <c r="J43" s="755"/>
      <c r="K43" s="755"/>
      <c r="L43" s="755"/>
      <c r="M43" s="755"/>
      <c r="N43" s="755"/>
      <c r="O43" s="755"/>
      <c r="P43" s="755"/>
      <c r="Q43" s="755"/>
      <c r="R43" s="755"/>
      <c r="S43" s="755"/>
      <c r="T43" s="755"/>
      <c r="U43" s="755"/>
      <c r="V43" s="755"/>
      <c r="W43" s="755"/>
      <c r="X43" s="755"/>
      <c r="Y43" s="755"/>
      <c r="Z43" s="755"/>
      <c r="AA43" s="755"/>
      <c r="AB43" s="755"/>
      <c r="AC43" s="755"/>
      <c r="AD43" s="755"/>
      <c r="AE43" s="755"/>
      <c r="AF43" s="755"/>
      <c r="AG43" s="755"/>
      <c r="AH43" s="755"/>
      <c r="AI43" s="755"/>
      <c r="AJ43" s="755"/>
      <c r="AK43" s="755"/>
      <c r="AL43" s="755"/>
      <c r="AM43" s="755"/>
      <c r="AN43" s="755"/>
      <c r="AO43" s="755"/>
      <c r="AP43" s="755"/>
      <c r="AQ43" s="755"/>
      <c r="AR43" s="755"/>
      <c r="AS43" s="755"/>
      <c r="AT43" s="755"/>
      <c r="AU43" s="755"/>
      <c r="AV43" s="755"/>
      <c r="AW43" s="755"/>
      <c r="AX43" s="755"/>
      <c r="AY43" s="755"/>
      <c r="AZ43" s="755"/>
      <c r="BA43" s="755"/>
      <c r="BB43" s="755"/>
      <c r="BC43" s="755"/>
      <c r="BD43" s="755"/>
      <c r="BE43" s="755"/>
      <c r="BF43" s="755"/>
      <c r="BG43" s="755"/>
      <c r="BH43" s="755"/>
      <c r="BI43" s="764"/>
      <c r="BJ43" s="33"/>
      <c r="BK43" s="33"/>
      <c r="BL43" s="33"/>
      <c r="CA43" s="33">
        <f t="shared" si="0"/>
        <v>0</v>
      </c>
    </row>
    <row r="44" spans="1:79" ht="15" customHeight="1">
      <c r="A44" s="33"/>
      <c r="B44" s="120" t="s">
        <v>5028</v>
      </c>
      <c r="C44" s="755"/>
      <c r="D44" s="755"/>
      <c r="E44" s="755"/>
      <c r="F44" s="755"/>
      <c r="G44" s="755"/>
      <c r="H44" s="755"/>
      <c r="I44" s="755"/>
      <c r="J44" s="755"/>
      <c r="K44" s="755"/>
      <c r="L44" s="755"/>
      <c r="M44" s="755"/>
      <c r="N44" s="755"/>
      <c r="O44" s="755"/>
      <c r="P44" s="755"/>
      <c r="Q44" s="755"/>
      <c r="R44" s="755"/>
      <c r="S44" s="755"/>
      <c r="T44" s="755"/>
      <c r="U44" s="755"/>
      <c r="V44" s="755"/>
      <c r="W44" s="755"/>
      <c r="X44" s="755"/>
      <c r="Y44" s="755"/>
      <c r="Z44" s="755"/>
      <c r="AA44" s="755"/>
      <c r="AB44" s="755"/>
      <c r="AC44" s="755"/>
      <c r="AD44" s="755"/>
      <c r="AE44" s="755"/>
      <c r="AF44" s="755"/>
      <c r="AG44" s="755"/>
      <c r="AH44" s="755"/>
      <c r="AI44" s="755"/>
      <c r="AJ44" s="755"/>
      <c r="AK44" s="755"/>
      <c r="AL44" s="755"/>
      <c r="AM44" s="755"/>
      <c r="AN44" s="755"/>
      <c r="AO44" s="755"/>
      <c r="AP44" s="755"/>
      <c r="AQ44" s="755"/>
      <c r="AR44" s="755"/>
      <c r="AS44" s="755"/>
      <c r="AT44" s="755"/>
      <c r="AU44" s="755"/>
      <c r="AV44" s="755"/>
      <c r="AW44" s="755"/>
      <c r="AX44" s="755"/>
      <c r="AY44" s="755"/>
      <c r="AZ44" s="755"/>
      <c r="BA44" s="755"/>
      <c r="BB44" s="755"/>
      <c r="BC44" s="755"/>
      <c r="BD44" s="755"/>
      <c r="BE44" s="755"/>
      <c r="BF44" s="755"/>
      <c r="BG44" s="755"/>
      <c r="BH44" s="755"/>
      <c r="BI44" s="764"/>
      <c r="BJ44" s="33"/>
      <c r="BK44" s="33"/>
      <c r="BL44" s="33"/>
      <c r="CA44" s="33">
        <f t="shared" si="0"/>
        <v>0</v>
      </c>
    </row>
    <row r="45" spans="1:79" ht="15" customHeight="1">
      <c r="A45" s="33"/>
      <c r="B45" s="120" t="s">
        <v>5029</v>
      </c>
      <c r="C45" s="755"/>
      <c r="D45" s="755"/>
      <c r="E45" s="755"/>
      <c r="F45" s="755"/>
      <c r="G45" s="755"/>
      <c r="H45" s="755"/>
      <c r="I45" s="755"/>
      <c r="J45" s="755"/>
      <c r="K45" s="755"/>
      <c r="L45" s="755"/>
      <c r="M45" s="755"/>
      <c r="N45" s="755"/>
      <c r="O45" s="755"/>
      <c r="P45" s="755"/>
      <c r="Q45" s="755"/>
      <c r="R45" s="755"/>
      <c r="S45" s="755"/>
      <c r="T45" s="755"/>
      <c r="U45" s="755"/>
      <c r="V45" s="755"/>
      <c r="W45" s="755"/>
      <c r="X45" s="755"/>
      <c r="Y45" s="755"/>
      <c r="Z45" s="755"/>
      <c r="AA45" s="755"/>
      <c r="AB45" s="755"/>
      <c r="AC45" s="755"/>
      <c r="AD45" s="755"/>
      <c r="AE45" s="755"/>
      <c r="AF45" s="755"/>
      <c r="AG45" s="755"/>
      <c r="AH45" s="755"/>
      <c r="AI45" s="755"/>
      <c r="AJ45" s="755"/>
      <c r="AK45" s="755"/>
      <c r="AL45" s="755"/>
      <c r="AM45" s="755"/>
      <c r="AN45" s="755"/>
      <c r="AO45" s="755"/>
      <c r="AP45" s="755"/>
      <c r="AQ45" s="755"/>
      <c r="AR45" s="755"/>
      <c r="AS45" s="755"/>
      <c r="AT45" s="755"/>
      <c r="AU45" s="755"/>
      <c r="AV45" s="755"/>
      <c r="AW45" s="755"/>
      <c r="AX45" s="755"/>
      <c r="AY45" s="755"/>
      <c r="AZ45" s="755"/>
      <c r="BA45" s="755"/>
      <c r="BB45" s="755"/>
      <c r="BC45" s="755"/>
      <c r="BD45" s="755"/>
      <c r="BE45" s="755"/>
      <c r="BF45" s="755"/>
      <c r="BG45" s="755"/>
      <c r="BH45" s="755"/>
      <c r="BI45" s="764"/>
      <c r="BJ45" s="33"/>
      <c r="BK45" s="33"/>
      <c r="BL45" s="33"/>
      <c r="CA45" s="33">
        <f t="shared" si="0"/>
        <v>0</v>
      </c>
    </row>
    <row r="46" spans="1:79" ht="15" customHeight="1">
      <c r="A46" s="33"/>
      <c r="B46" s="120" t="s">
        <v>5030</v>
      </c>
      <c r="C46" s="755"/>
      <c r="D46" s="755"/>
      <c r="E46" s="755"/>
      <c r="F46" s="755"/>
      <c r="G46" s="755"/>
      <c r="H46" s="755"/>
      <c r="I46" s="755"/>
      <c r="J46" s="755"/>
      <c r="K46" s="755"/>
      <c r="L46" s="755"/>
      <c r="M46" s="755"/>
      <c r="N46" s="755"/>
      <c r="O46" s="755"/>
      <c r="P46" s="755"/>
      <c r="Q46" s="755"/>
      <c r="R46" s="755"/>
      <c r="S46" s="755"/>
      <c r="T46" s="755"/>
      <c r="U46" s="755"/>
      <c r="V46" s="755"/>
      <c r="W46" s="755"/>
      <c r="X46" s="755"/>
      <c r="Y46" s="755"/>
      <c r="Z46" s="755"/>
      <c r="AA46" s="755"/>
      <c r="AB46" s="755"/>
      <c r="AC46" s="755"/>
      <c r="AD46" s="755"/>
      <c r="AE46" s="755"/>
      <c r="AF46" s="755"/>
      <c r="AG46" s="755"/>
      <c r="AH46" s="755"/>
      <c r="AI46" s="755"/>
      <c r="AJ46" s="755"/>
      <c r="AK46" s="755"/>
      <c r="AL46" s="755"/>
      <c r="AM46" s="755"/>
      <c r="AN46" s="755"/>
      <c r="AO46" s="755"/>
      <c r="AP46" s="755"/>
      <c r="AQ46" s="755"/>
      <c r="AR46" s="755"/>
      <c r="AS46" s="755"/>
      <c r="AT46" s="755"/>
      <c r="AU46" s="755"/>
      <c r="AV46" s="755"/>
      <c r="AW46" s="755"/>
      <c r="AX46" s="755"/>
      <c r="AY46" s="755"/>
      <c r="AZ46" s="755"/>
      <c r="BA46" s="755"/>
      <c r="BB46" s="755"/>
      <c r="BC46" s="755"/>
      <c r="BD46" s="755"/>
      <c r="BE46" s="755"/>
      <c r="BF46" s="755"/>
      <c r="BG46" s="755"/>
      <c r="BH46" s="755"/>
      <c r="BI46" s="764"/>
      <c r="BJ46" s="33"/>
      <c r="BK46" s="33"/>
      <c r="BL46" s="33"/>
      <c r="CA46" s="33">
        <f t="shared" si="0"/>
        <v>0</v>
      </c>
    </row>
    <row r="47" spans="1:79" ht="15" customHeight="1">
      <c r="A47" s="33"/>
      <c r="B47" s="120" t="s">
        <v>5031</v>
      </c>
      <c r="C47" s="755"/>
      <c r="D47" s="755"/>
      <c r="E47" s="755"/>
      <c r="F47" s="755"/>
      <c r="G47" s="755"/>
      <c r="H47" s="755"/>
      <c r="I47" s="755"/>
      <c r="J47" s="755"/>
      <c r="K47" s="755"/>
      <c r="L47" s="755"/>
      <c r="M47" s="755"/>
      <c r="N47" s="755"/>
      <c r="O47" s="755"/>
      <c r="P47" s="755"/>
      <c r="Q47" s="755"/>
      <c r="R47" s="755"/>
      <c r="S47" s="755"/>
      <c r="T47" s="755"/>
      <c r="U47" s="755"/>
      <c r="V47" s="755"/>
      <c r="W47" s="755"/>
      <c r="X47" s="755"/>
      <c r="Y47" s="755"/>
      <c r="Z47" s="755"/>
      <c r="AA47" s="755"/>
      <c r="AB47" s="755"/>
      <c r="AC47" s="755"/>
      <c r="AD47" s="755"/>
      <c r="AE47" s="755"/>
      <c r="AF47" s="755"/>
      <c r="AG47" s="755"/>
      <c r="AH47" s="755"/>
      <c r="AI47" s="755"/>
      <c r="AJ47" s="755"/>
      <c r="AK47" s="755"/>
      <c r="AL47" s="755"/>
      <c r="AM47" s="755"/>
      <c r="AN47" s="755"/>
      <c r="AO47" s="755"/>
      <c r="AP47" s="755"/>
      <c r="AQ47" s="755"/>
      <c r="AR47" s="755"/>
      <c r="AS47" s="755"/>
      <c r="AT47" s="755"/>
      <c r="AU47" s="755"/>
      <c r="AV47" s="755"/>
      <c r="AW47" s="755"/>
      <c r="AX47" s="755"/>
      <c r="AY47" s="755"/>
      <c r="AZ47" s="755"/>
      <c r="BA47" s="755"/>
      <c r="BB47" s="755"/>
      <c r="BC47" s="755"/>
      <c r="BD47" s="755"/>
      <c r="BE47" s="755"/>
      <c r="BF47" s="755"/>
      <c r="BG47" s="755"/>
      <c r="BH47" s="755"/>
      <c r="BI47" s="764"/>
      <c r="BJ47" s="33"/>
      <c r="BK47" s="33"/>
      <c r="BL47" s="33"/>
      <c r="CA47" s="33">
        <f t="shared" si="0"/>
        <v>0</v>
      </c>
    </row>
    <row r="48" spans="1:79" ht="15" customHeight="1">
      <c r="A48" s="33"/>
      <c r="B48" s="120" t="s">
        <v>5032</v>
      </c>
      <c r="C48" s="755"/>
      <c r="D48" s="755"/>
      <c r="E48" s="755"/>
      <c r="F48" s="755"/>
      <c r="G48" s="755"/>
      <c r="H48" s="755"/>
      <c r="I48" s="755"/>
      <c r="J48" s="755"/>
      <c r="K48" s="755"/>
      <c r="L48" s="755"/>
      <c r="M48" s="755"/>
      <c r="N48" s="755"/>
      <c r="O48" s="755"/>
      <c r="P48" s="755"/>
      <c r="Q48" s="755"/>
      <c r="R48" s="755"/>
      <c r="S48" s="755"/>
      <c r="T48" s="755"/>
      <c r="U48" s="755"/>
      <c r="V48" s="755"/>
      <c r="W48" s="755"/>
      <c r="X48" s="755"/>
      <c r="Y48" s="755"/>
      <c r="Z48" s="755"/>
      <c r="AA48" s="755"/>
      <c r="AB48" s="755"/>
      <c r="AC48" s="755"/>
      <c r="AD48" s="755"/>
      <c r="AE48" s="755"/>
      <c r="AF48" s="755"/>
      <c r="AG48" s="755"/>
      <c r="AH48" s="755"/>
      <c r="AI48" s="755"/>
      <c r="AJ48" s="755"/>
      <c r="AK48" s="755"/>
      <c r="AL48" s="755"/>
      <c r="AM48" s="755"/>
      <c r="AN48" s="755"/>
      <c r="AO48" s="755"/>
      <c r="AP48" s="755"/>
      <c r="AQ48" s="755"/>
      <c r="AR48" s="755"/>
      <c r="AS48" s="755"/>
      <c r="AT48" s="755"/>
      <c r="AU48" s="755"/>
      <c r="AV48" s="755"/>
      <c r="AW48" s="755"/>
      <c r="AX48" s="755"/>
      <c r="AY48" s="755"/>
      <c r="AZ48" s="755"/>
      <c r="BA48" s="755"/>
      <c r="BB48" s="755"/>
      <c r="BC48" s="755"/>
      <c r="BD48" s="755"/>
      <c r="BE48" s="755"/>
      <c r="BF48" s="755"/>
      <c r="BG48" s="755"/>
      <c r="BH48" s="755"/>
      <c r="BI48" s="764"/>
      <c r="BJ48" s="33"/>
      <c r="BK48" s="33"/>
      <c r="BL48" s="33"/>
      <c r="CA48" s="33">
        <f t="shared" si="0"/>
        <v>0</v>
      </c>
    </row>
    <row r="49" spans="1:79" ht="15" customHeight="1">
      <c r="A49" s="33"/>
      <c r="B49" s="120" t="s">
        <v>5033</v>
      </c>
      <c r="C49" s="755"/>
      <c r="D49" s="755"/>
      <c r="E49" s="755"/>
      <c r="F49" s="755"/>
      <c r="G49" s="755"/>
      <c r="H49" s="755"/>
      <c r="I49" s="755"/>
      <c r="J49" s="755"/>
      <c r="K49" s="755"/>
      <c r="L49" s="755"/>
      <c r="M49" s="755"/>
      <c r="N49" s="755"/>
      <c r="O49" s="755"/>
      <c r="P49" s="755"/>
      <c r="Q49" s="755"/>
      <c r="R49" s="755"/>
      <c r="S49" s="755"/>
      <c r="T49" s="755"/>
      <c r="U49" s="755"/>
      <c r="V49" s="755"/>
      <c r="W49" s="755"/>
      <c r="X49" s="755"/>
      <c r="Y49" s="755"/>
      <c r="Z49" s="755"/>
      <c r="AA49" s="755"/>
      <c r="AB49" s="755"/>
      <c r="AC49" s="755"/>
      <c r="AD49" s="755"/>
      <c r="AE49" s="755"/>
      <c r="AF49" s="755"/>
      <c r="AG49" s="755"/>
      <c r="AH49" s="755"/>
      <c r="AI49" s="755"/>
      <c r="AJ49" s="755"/>
      <c r="AK49" s="755"/>
      <c r="AL49" s="755"/>
      <c r="AM49" s="755"/>
      <c r="AN49" s="755"/>
      <c r="AO49" s="755"/>
      <c r="AP49" s="755"/>
      <c r="AQ49" s="755"/>
      <c r="AR49" s="755"/>
      <c r="AS49" s="755"/>
      <c r="AT49" s="755"/>
      <c r="AU49" s="755"/>
      <c r="AV49" s="755"/>
      <c r="AW49" s="755"/>
      <c r="AX49" s="755"/>
      <c r="AY49" s="755"/>
      <c r="AZ49" s="755"/>
      <c r="BA49" s="755"/>
      <c r="BB49" s="755"/>
      <c r="BC49" s="755"/>
      <c r="BD49" s="755"/>
      <c r="BE49" s="755"/>
      <c r="BF49" s="755"/>
      <c r="BG49" s="755"/>
      <c r="BH49" s="755"/>
      <c r="BI49" s="764"/>
      <c r="BJ49" s="33"/>
      <c r="BK49" s="33"/>
      <c r="BL49" s="33"/>
      <c r="CA49" s="33">
        <f t="shared" si="0"/>
        <v>0</v>
      </c>
    </row>
    <row r="50" spans="1:79" ht="15" customHeight="1">
      <c r="A50" s="33"/>
      <c r="B50" s="120" t="s">
        <v>5034</v>
      </c>
      <c r="C50" s="755"/>
      <c r="D50" s="755"/>
      <c r="E50" s="755"/>
      <c r="F50" s="755"/>
      <c r="G50" s="755"/>
      <c r="H50" s="755"/>
      <c r="I50" s="755"/>
      <c r="J50" s="755"/>
      <c r="K50" s="755"/>
      <c r="L50" s="755"/>
      <c r="M50" s="755"/>
      <c r="N50" s="755"/>
      <c r="O50" s="755"/>
      <c r="P50" s="755"/>
      <c r="Q50" s="755"/>
      <c r="R50" s="755"/>
      <c r="S50" s="755"/>
      <c r="T50" s="755"/>
      <c r="U50" s="755"/>
      <c r="V50" s="755"/>
      <c r="W50" s="755"/>
      <c r="X50" s="755"/>
      <c r="Y50" s="755"/>
      <c r="Z50" s="755"/>
      <c r="AA50" s="755"/>
      <c r="AB50" s="755"/>
      <c r="AC50" s="755"/>
      <c r="AD50" s="755"/>
      <c r="AE50" s="755"/>
      <c r="AF50" s="755"/>
      <c r="AG50" s="755"/>
      <c r="AH50" s="755"/>
      <c r="AI50" s="755"/>
      <c r="AJ50" s="755"/>
      <c r="AK50" s="755"/>
      <c r="AL50" s="755"/>
      <c r="AM50" s="755"/>
      <c r="AN50" s="755"/>
      <c r="AO50" s="755"/>
      <c r="AP50" s="755"/>
      <c r="AQ50" s="755"/>
      <c r="AR50" s="755"/>
      <c r="AS50" s="755"/>
      <c r="AT50" s="755"/>
      <c r="AU50" s="755"/>
      <c r="AV50" s="755"/>
      <c r="AW50" s="755"/>
      <c r="AX50" s="755"/>
      <c r="AY50" s="755"/>
      <c r="AZ50" s="755"/>
      <c r="BA50" s="755"/>
      <c r="BB50" s="755"/>
      <c r="BC50" s="755"/>
      <c r="BD50" s="755"/>
      <c r="BE50" s="755"/>
      <c r="BF50" s="755"/>
      <c r="BG50" s="755"/>
      <c r="BH50" s="755"/>
      <c r="BI50" s="764"/>
      <c r="BJ50" s="33"/>
      <c r="BK50" s="33"/>
      <c r="BL50" s="33"/>
      <c r="CA50" s="33">
        <f t="shared" si="0"/>
        <v>0</v>
      </c>
    </row>
    <row r="51" spans="1:79" ht="15" customHeight="1">
      <c r="A51" s="33"/>
      <c r="B51" s="120" t="s">
        <v>5035</v>
      </c>
      <c r="C51" s="755"/>
      <c r="D51" s="755"/>
      <c r="E51" s="755"/>
      <c r="F51" s="755"/>
      <c r="G51" s="755"/>
      <c r="H51" s="755"/>
      <c r="I51" s="755"/>
      <c r="J51" s="755"/>
      <c r="K51" s="755"/>
      <c r="L51" s="755"/>
      <c r="M51" s="755"/>
      <c r="N51" s="755"/>
      <c r="O51" s="755"/>
      <c r="P51" s="755"/>
      <c r="Q51" s="755"/>
      <c r="R51" s="755"/>
      <c r="S51" s="755"/>
      <c r="T51" s="755"/>
      <c r="U51" s="755"/>
      <c r="V51" s="755"/>
      <c r="W51" s="755"/>
      <c r="X51" s="755"/>
      <c r="Y51" s="755"/>
      <c r="Z51" s="755"/>
      <c r="AA51" s="755"/>
      <c r="AB51" s="755"/>
      <c r="AC51" s="755"/>
      <c r="AD51" s="755"/>
      <c r="AE51" s="755"/>
      <c r="AF51" s="755"/>
      <c r="AG51" s="755"/>
      <c r="AH51" s="755"/>
      <c r="AI51" s="755"/>
      <c r="AJ51" s="755"/>
      <c r="AK51" s="755"/>
      <c r="AL51" s="755"/>
      <c r="AM51" s="755"/>
      <c r="AN51" s="755"/>
      <c r="AO51" s="755"/>
      <c r="AP51" s="755"/>
      <c r="AQ51" s="755"/>
      <c r="AR51" s="755"/>
      <c r="AS51" s="755"/>
      <c r="AT51" s="755"/>
      <c r="AU51" s="755"/>
      <c r="AV51" s="755"/>
      <c r="AW51" s="755"/>
      <c r="AX51" s="755"/>
      <c r="AY51" s="755"/>
      <c r="AZ51" s="755"/>
      <c r="BA51" s="755"/>
      <c r="BB51" s="755"/>
      <c r="BC51" s="755"/>
      <c r="BD51" s="755"/>
      <c r="BE51" s="755"/>
      <c r="BF51" s="755"/>
      <c r="BG51" s="755"/>
      <c r="BH51" s="755"/>
      <c r="BI51" s="764"/>
      <c r="BJ51" s="33"/>
      <c r="BK51" s="33"/>
      <c r="BL51" s="33"/>
      <c r="CA51" s="33">
        <f t="shared" si="0"/>
        <v>0</v>
      </c>
    </row>
    <row r="52" spans="1:79" ht="15" customHeight="1">
      <c r="A52" s="33"/>
      <c r="B52" s="120" t="s">
        <v>5036</v>
      </c>
      <c r="C52" s="755"/>
      <c r="D52" s="755"/>
      <c r="E52" s="755"/>
      <c r="F52" s="755"/>
      <c r="G52" s="755"/>
      <c r="H52" s="755"/>
      <c r="I52" s="755"/>
      <c r="J52" s="755"/>
      <c r="K52" s="755"/>
      <c r="L52" s="755"/>
      <c r="M52" s="755"/>
      <c r="N52" s="755"/>
      <c r="O52" s="755"/>
      <c r="P52" s="755"/>
      <c r="Q52" s="755"/>
      <c r="R52" s="755"/>
      <c r="S52" s="755"/>
      <c r="T52" s="755"/>
      <c r="U52" s="755"/>
      <c r="V52" s="755"/>
      <c r="W52" s="755"/>
      <c r="X52" s="755"/>
      <c r="Y52" s="755"/>
      <c r="Z52" s="755"/>
      <c r="AA52" s="755"/>
      <c r="AB52" s="755"/>
      <c r="AC52" s="755"/>
      <c r="AD52" s="755"/>
      <c r="AE52" s="755"/>
      <c r="AF52" s="755"/>
      <c r="AG52" s="755"/>
      <c r="AH52" s="755"/>
      <c r="AI52" s="755"/>
      <c r="AJ52" s="755"/>
      <c r="AK52" s="755"/>
      <c r="AL52" s="755"/>
      <c r="AM52" s="755"/>
      <c r="AN52" s="755"/>
      <c r="AO52" s="755"/>
      <c r="AP52" s="755"/>
      <c r="AQ52" s="755"/>
      <c r="AR52" s="755"/>
      <c r="AS52" s="755"/>
      <c r="AT52" s="755"/>
      <c r="AU52" s="755"/>
      <c r="AV52" s="755"/>
      <c r="AW52" s="755"/>
      <c r="AX52" s="755"/>
      <c r="AY52" s="755"/>
      <c r="AZ52" s="755"/>
      <c r="BA52" s="755"/>
      <c r="BB52" s="755"/>
      <c r="BC52" s="755"/>
      <c r="BD52" s="755"/>
      <c r="BE52" s="755"/>
      <c r="BF52" s="755"/>
      <c r="BG52" s="755"/>
      <c r="BH52" s="755"/>
      <c r="BI52" s="764"/>
      <c r="BJ52" s="33"/>
      <c r="BK52" s="33"/>
      <c r="BL52" s="33"/>
      <c r="CA52" s="33">
        <f t="shared" si="0"/>
        <v>0</v>
      </c>
    </row>
    <row r="53" spans="1:79" ht="15" customHeight="1">
      <c r="A53" s="33"/>
      <c r="B53" s="120" t="s">
        <v>5037</v>
      </c>
      <c r="C53" s="755"/>
      <c r="D53" s="755"/>
      <c r="E53" s="755"/>
      <c r="F53" s="755"/>
      <c r="G53" s="755"/>
      <c r="H53" s="755"/>
      <c r="I53" s="755"/>
      <c r="J53" s="755"/>
      <c r="K53" s="755"/>
      <c r="L53" s="755"/>
      <c r="M53" s="755"/>
      <c r="N53" s="755"/>
      <c r="O53" s="755"/>
      <c r="P53" s="755"/>
      <c r="Q53" s="755"/>
      <c r="R53" s="755"/>
      <c r="S53" s="755"/>
      <c r="T53" s="755"/>
      <c r="U53" s="755"/>
      <c r="V53" s="755"/>
      <c r="W53" s="755"/>
      <c r="X53" s="755"/>
      <c r="Y53" s="755"/>
      <c r="Z53" s="755"/>
      <c r="AA53" s="755"/>
      <c r="AB53" s="755"/>
      <c r="AC53" s="755"/>
      <c r="AD53" s="755"/>
      <c r="AE53" s="755"/>
      <c r="AF53" s="755"/>
      <c r="AG53" s="755"/>
      <c r="AH53" s="755"/>
      <c r="AI53" s="755"/>
      <c r="AJ53" s="755"/>
      <c r="AK53" s="755"/>
      <c r="AL53" s="755"/>
      <c r="AM53" s="755"/>
      <c r="AN53" s="755"/>
      <c r="AO53" s="755"/>
      <c r="AP53" s="755"/>
      <c r="AQ53" s="755"/>
      <c r="AR53" s="755"/>
      <c r="AS53" s="755"/>
      <c r="AT53" s="755"/>
      <c r="AU53" s="755"/>
      <c r="AV53" s="755"/>
      <c r="AW53" s="755"/>
      <c r="AX53" s="755"/>
      <c r="AY53" s="755"/>
      <c r="AZ53" s="755"/>
      <c r="BA53" s="755"/>
      <c r="BB53" s="755"/>
      <c r="BC53" s="755"/>
      <c r="BD53" s="755"/>
      <c r="BE53" s="755"/>
      <c r="BF53" s="755"/>
      <c r="BG53" s="755"/>
      <c r="BH53" s="755"/>
      <c r="BI53" s="764"/>
      <c r="BJ53" s="33"/>
      <c r="BK53" s="33"/>
      <c r="BL53" s="33"/>
      <c r="CA53" s="33">
        <f t="shared" si="0"/>
        <v>0</v>
      </c>
    </row>
    <row r="54" spans="1:79" ht="15" customHeight="1">
      <c r="A54" s="33"/>
      <c r="B54" s="120" t="s">
        <v>5038</v>
      </c>
      <c r="C54" s="755"/>
      <c r="D54" s="755"/>
      <c r="E54" s="755"/>
      <c r="F54" s="755"/>
      <c r="G54" s="755"/>
      <c r="H54" s="755"/>
      <c r="I54" s="755"/>
      <c r="J54" s="755"/>
      <c r="K54" s="755"/>
      <c r="L54" s="755"/>
      <c r="M54" s="755"/>
      <c r="N54" s="755"/>
      <c r="O54" s="755"/>
      <c r="P54" s="755"/>
      <c r="Q54" s="755"/>
      <c r="R54" s="755"/>
      <c r="S54" s="755"/>
      <c r="T54" s="755"/>
      <c r="U54" s="755"/>
      <c r="V54" s="755"/>
      <c r="W54" s="755"/>
      <c r="X54" s="755"/>
      <c r="Y54" s="755"/>
      <c r="Z54" s="755"/>
      <c r="AA54" s="755"/>
      <c r="AB54" s="755"/>
      <c r="AC54" s="755"/>
      <c r="AD54" s="755"/>
      <c r="AE54" s="755"/>
      <c r="AF54" s="755"/>
      <c r="AG54" s="755"/>
      <c r="AH54" s="755"/>
      <c r="AI54" s="755"/>
      <c r="AJ54" s="755"/>
      <c r="AK54" s="755"/>
      <c r="AL54" s="755"/>
      <c r="AM54" s="755"/>
      <c r="AN54" s="755"/>
      <c r="AO54" s="755"/>
      <c r="AP54" s="755"/>
      <c r="AQ54" s="755"/>
      <c r="AR54" s="755"/>
      <c r="AS54" s="755"/>
      <c r="AT54" s="755"/>
      <c r="AU54" s="755"/>
      <c r="AV54" s="755"/>
      <c r="AW54" s="755"/>
      <c r="AX54" s="755"/>
      <c r="AY54" s="755"/>
      <c r="AZ54" s="755"/>
      <c r="BA54" s="755"/>
      <c r="BB54" s="755"/>
      <c r="BC54" s="755"/>
      <c r="BD54" s="755"/>
      <c r="BE54" s="755"/>
      <c r="BF54" s="755"/>
      <c r="BG54" s="755"/>
      <c r="BH54" s="755"/>
      <c r="BI54" s="764"/>
      <c r="BJ54" s="33"/>
      <c r="BK54" s="33"/>
      <c r="BL54" s="33"/>
      <c r="CA54" s="33">
        <f t="shared" si="0"/>
        <v>0</v>
      </c>
    </row>
    <row r="55" spans="1:79" ht="15" customHeight="1">
      <c r="A55" s="33"/>
      <c r="B55" s="120" t="s">
        <v>5039</v>
      </c>
      <c r="C55" s="755"/>
      <c r="D55" s="755"/>
      <c r="E55" s="755"/>
      <c r="F55" s="755"/>
      <c r="G55" s="755"/>
      <c r="H55" s="755"/>
      <c r="I55" s="755"/>
      <c r="J55" s="755"/>
      <c r="K55" s="755"/>
      <c r="L55" s="755"/>
      <c r="M55" s="755"/>
      <c r="N55" s="755"/>
      <c r="O55" s="755"/>
      <c r="P55" s="755"/>
      <c r="Q55" s="755"/>
      <c r="R55" s="755"/>
      <c r="S55" s="755"/>
      <c r="T55" s="755"/>
      <c r="U55" s="755"/>
      <c r="V55" s="755"/>
      <c r="W55" s="755"/>
      <c r="X55" s="755"/>
      <c r="Y55" s="755"/>
      <c r="Z55" s="755"/>
      <c r="AA55" s="755"/>
      <c r="AB55" s="755"/>
      <c r="AC55" s="755"/>
      <c r="AD55" s="755"/>
      <c r="AE55" s="755"/>
      <c r="AF55" s="755"/>
      <c r="AG55" s="755"/>
      <c r="AH55" s="755"/>
      <c r="AI55" s="755"/>
      <c r="AJ55" s="755"/>
      <c r="AK55" s="755"/>
      <c r="AL55" s="755"/>
      <c r="AM55" s="755"/>
      <c r="AN55" s="755"/>
      <c r="AO55" s="755"/>
      <c r="AP55" s="755"/>
      <c r="AQ55" s="755"/>
      <c r="AR55" s="755"/>
      <c r="AS55" s="755"/>
      <c r="AT55" s="755"/>
      <c r="AU55" s="755"/>
      <c r="AV55" s="755"/>
      <c r="AW55" s="755"/>
      <c r="AX55" s="755"/>
      <c r="AY55" s="755"/>
      <c r="AZ55" s="755"/>
      <c r="BA55" s="755"/>
      <c r="BB55" s="755"/>
      <c r="BC55" s="755"/>
      <c r="BD55" s="755"/>
      <c r="BE55" s="755"/>
      <c r="BF55" s="755"/>
      <c r="BG55" s="755"/>
      <c r="BH55" s="755"/>
      <c r="BI55" s="764"/>
      <c r="BJ55" s="33"/>
      <c r="BK55" s="33"/>
      <c r="BL55" s="33"/>
      <c r="CA55" s="33">
        <f t="shared" si="0"/>
        <v>0</v>
      </c>
    </row>
    <row r="56" spans="1:79" ht="15" customHeight="1">
      <c r="A56" s="33"/>
      <c r="B56" s="120" t="s">
        <v>5040</v>
      </c>
      <c r="C56" s="755"/>
      <c r="D56" s="755"/>
      <c r="E56" s="755"/>
      <c r="F56" s="755"/>
      <c r="G56" s="755"/>
      <c r="H56" s="755"/>
      <c r="I56" s="755"/>
      <c r="J56" s="755"/>
      <c r="K56" s="755"/>
      <c r="L56" s="755"/>
      <c r="M56" s="755"/>
      <c r="N56" s="755"/>
      <c r="O56" s="755"/>
      <c r="P56" s="755"/>
      <c r="Q56" s="755"/>
      <c r="R56" s="755"/>
      <c r="S56" s="755"/>
      <c r="T56" s="755"/>
      <c r="U56" s="755"/>
      <c r="V56" s="755"/>
      <c r="W56" s="755"/>
      <c r="X56" s="755"/>
      <c r="Y56" s="755"/>
      <c r="Z56" s="755"/>
      <c r="AA56" s="755"/>
      <c r="AB56" s="755"/>
      <c r="AC56" s="755"/>
      <c r="AD56" s="755"/>
      <c r="AE56" s="755"/>
      <c r="AF56" s="755"/>
      <c r="AG56" s="755"/>
      <c r="AH56" s="755"/>
      <c r="AI56" s="755"/>
      <c r="AJ56" s="755"/>
      <c r="AK56" s="755"/>
      <c r="AL56" s="755"/>
      <c r="AM56" s="755"/>
      <c r="AN56" s="755"/>
      <c r="AO56" s="755"/>
      <c r="AP56" s="755"/>
      <c r="AQ56" s="755"/>
      <c r="AR56" s="755"/>
      <c r="AS56" s="755"/>
      <c r="AT56" s="755"/>
      <c r="AU56" s="755"/>
      <c r="AV56" s="755"/>
      <c r="AW56" s="755"/>
      <c r="AX56" s="755"/>
      <c r="AY56" s="755"/>
      <c r="AZ56" s="755"/>
      <c r="BA56" s="755"/>
      <c r="BB56" s="755"/>
      <c r="BC56" s="755"/>
      <c r="BD56" s="755"/>
      <c r="BE56" s="755"/>
      <c r="BF56" s="755"/>
      <c r="BG56" s="755"/>
      <c r="BH56" s="755"/>
      <c r="BI56" s="764"/>
      <c r="BJ56" s="33"/>
      <c r="BK56" s="33"/>
      <c r="BL56" s="33"/>
      <c r="CA56" s="33">
        <f t="shared" si="0"/>
        <v>0</v>
      </c>
    </row>
    <row r="57" spans="1:79" ht="15" customHeight="1">
      <c r="A57" s="33"/>
      <c r="B57" s="120" t="s">
        <v>5041</v>
      </c>
      <c r="C57" s="755"/>
      <c r="D57" s="755"/>
      <c r="E57" s="755"/>
      <c r="F57" s="755"/>
      <c r="G57" s="755"/>
      <c r="H57" s="755"/>
      <c r="I57" s="755"/>
      <c r="J57" s="755"/>
      <c r="K57" s="755"/>
      <c r="L57" s="755"/>
      <c r="M57" s="755"/>
      <c r="N57" s="755"/>
      <c r="O57" s="755"/>
      <c r="P57" s="755"/>
      <c r="Q57" s="755"/>
      <c r="R57" s="755"/>
      <c r="S57" s="755"/>
      <c r="T57" s="755"/>
      <c r="U57" s="755"/>
      <c r="V57" s="755"/>
      <c r="W57" s="755"/>
      <c r="X57" s="755"/>
      <c r="Y57" s="755"/>
      <c r="Z57" s="755"/>
      <c r="AA57" s="755"/>
      <c r="AB57" s="755"/>
      <c r="AC57" s="755"/>
      <c r="AD57" s="755"/>
      <c r="AE57" s="755"/>
      <c r="AF57" s="755"/>
      <c r="AG57" s="755"/>
      <c r="AH57" s="755"/>
      <c r="AI57" s="755"/>
      <c r="AJ57" s="755"/>
      <c r="AK57" s="755"/>
      <c r="AL57" s="755"/>
      <c r="AM57" s="755"/>
      <c r="AN57" s="755"/>
      <c r="AO57" s="755"/>
      <c r="AP57" s="755"/>
      <c r="AQ57" s="755"/>
      <c r="AR57" s="755"/>
      <c r="AS57" s="755"/>
      <c r="AT57" s="755"/>
      <c r="AU57" s="755"/>
      <c r="AV57" s="755"/>
      <c r="AW57" s="755"/>
      <c r="AX57" s="755"/>
      <c r="AY57" s="755"/>
      <c r="AZ57" s="755"/>
      <c r="BA57" s="755"/>
      <c r="BB57" s="755"/>
      <c r="BC57" s="755"/>
      <c r="BD57" s="755"/>
      <c r="BE57" s="755"/>
      <c r="BF57" s="755"/>
      <c r="BG57" s="755"/>
      <c r="BH57" s="755"/>
      <c r="BI57" s="764"/>
      <c r="BJ57" s="33"/>
      <c r="BK57" s="33"/>
      <c r="BL57" s="33"/>
      <c r="CA57" s="33">
        <f t="shared" si="0"/>
        <v>0</v>
      </c>
    </row>
    <row r="58" spans="1:79" ht="15" customHeight="1">
      <c r="A58" s="33"/>
      <c r="B58" s="120" t="s">
        <v>5042</v>
      </c>
      <c r="C58" s="755"/>
      <c r="D58" s="755"/>
      <c r="E58" s="755"/>
      <c r="F58" s="755"/>
      <c r="G58" s="755"/>
      <c r="H58" s="755"/>
      <c r="I58" s="755"/>
      <c r="J58" s="755"/>
      <c r="K58" s="755"/>
      <c r="L58" s="755"/>
      <c r="M58" s="755"/>
      <c r="N58" s="755"/>
      <c r="O58" s="755"/>
      <c r="P58" s="755"/>
      <c r="Q58" s="755"/>
      <c r="R58" s="755"/>
      <c r="S58" s="755"/>
      <c r="T58" s="755"/>
      <c r="U58" s="755"/>
      <c r="V58" s="755"/>
      <c r="W58" s="755"/>
      <c r="X58" s="755"/>
      <c r="Y58" s="755"/>
      <c r="Z58" s="755"/>
      <c r="AA58" s="755"/>
      <c r="AB58" s="755"/>
      <c r="AC58" s="755"/>
      <c r="AD58" s="755"/>
      <c r="AE58" s="755"/>
      <c r="AF58" s="755"/>
      <c r="AG58" s="755"/>
      <c r="AH58" s="755"/>
      <c r="AI58" s="755"/>
      <c r="AJ58" s="755"/>
      <c r="AK58" s="755"/>
      <c r="AL58" s="755"/>
      <c r="AM58" s="755"/>
      <c r="AN58" s="755"/>
      <c r="AO58" s="755"/>
      <c r="AP58" s="755"/>
      <c r="AQ58" s="755"/>
      <c r="AR58" s="755"/>
      <c r="AS58" s="755"/>
      <c r="AT58" s="755"/>
      <c r="AU58" s="755"/>
      <c r="AV58" s="755"/>
      <c r="AW58" s="755"/>
      <c r="AX58" s="755"/>
      <c r="AY58" s="755"/>
      <c r="AZ58" s="755"/>
      <c r="BA58" s="755"/>
      <c r="BB58" s="755"/>
      <c r="BC58" s="755"/>
      <c r="BD58" s="755"/>
      <c r="BE58" s="755"/>
      <c r="BF58" s="755"/>
      <c r="BG58" s="755"/>
      <c r="BH58" s="755"/>
      <c r="BI58" s="764"/>
      <c r="BJ58" s="33"/>
      <c r="BK58" s="33"/>
      <c r="BL58" s="33"/>
      <c r="CA58" s="33">
        <f t="shared" si="0"/>
        <v>0</v>
      </c>
    </row>
    <row r="59" spans="1:79" ht="15" customHeight="1">
      <c r="A59" s="33"/>
      <c r="B59" s="120" t="s">
        <v>5043</v>
      </c>
      <c r="C59" s="755"/>
      <c r="D59" s="755"/>
      <c r="E59" s="755"/>
      <c r="F59" s="755"/>
      <c r="G59" s="755"/>
      <c r="H59" s="755"/>
      <c r="I59" s="755"/>
      <c r="J59" s="755"/>
      <c r="K59" s="755"/>
      <c r="L59" s="755"/>
      <c r="M59" s="755"/>
      <c r="N59" s="755"/>
      <c r="O59" s="755"/>
      <c r="P59" s="755"/>
      <c r="Q59" s="755"/>
      <c r="R59" s="755"/>
      <c r="S59" s="755"/>
      <c r="T59" s="755"/>
      <c r="U59" s="755"/>
      <c r="V59" s="755"/>
      <c r="W59" s="755"/>
      <c r="X59" s="755"/>
      <c r="Y59" s="755"/>
      <c r="Z59" s="755"/>
      <c r="AA59" s="755"/>
      <c r="AB59" s="755"/>
      <c r="AC59" s="755"/>
      <c r="AD59" s="755"/>
      <c r="AE59" s="755"/>
      <c r="AF59" s="755"/>
      <c r="AG59" s="755"/>
      <c r="AH59" s="755"/>
      <c r="AI59" s="755"/>
      <c r="AJ59" s="755"/>
      <c r="AK59" s="755"/>
      <c r="AL59" s="755"/>
      <c r="AM59" s="755"/>
      <c r="AN59" s="755"/>
      <c r="AO59" s="755"/>
      <c r="AP59" s="755"/>
      <c r="AQ59" s="755"/>
      <c r="AR59" s="755"/>
      <c r="AS59" s="755"/>
      <c r="AT59" s="755"/>
      <c r="AU59" s="755"/>
      <c r="AV59" s="755"/>
      <c r="AW59" s="755"/>
      <c r="AX59" s="755"/>
      <c r="AY59" s="755"/>
      <c r="AZ59" s="755"/>
      <c r="BA59" s="755"/>
      <c r="BB59" s="755"/>
      <c r="BC59" s="755"/>
      <c r="BD59" s="755"/>
      <c r="BE59" s="755"/>
      <c r="BF59" s="755"/>
      <c r="BG59" s="755"/>
      <c r="BH59" s="755"/>
      <c r="BI59" s="764"/>
      <c r="BJ59" s="33"/>
      <c r="BK59" s="33"/>
      <c r="BL59" s="33"/>
      <c r="CA59" s="33">
        <f t="shared" si="0"/>
        <v>0</v>
      </c>
    </row>
    <row r="60" spans="1:79" ht="15" customHeight="1">
      <c r="A60" s="33"/>
      <c r="B60" s="120" t="s">
        <v>5044</v>
      </c>
      <c r="C60" s="755"/>
      <c r="D60" s="755"/>
      <c r="E60" s="755"/>
      <c r="F60" s="755"/>
      <c r="G60" s="755"/>
      <c r="H60" s="755"/>
      <c r="I60" s="755"/>
      <c r="J60" s="755"/>
      <c r="K60" s="755"/>
      <c r="L60" s="755"/>
      <c r="M60" s="755"/>
      <c r="N60" s="755"/>
      <c r="O60" s="755"/>
      <c r="P60" s="755"/>
      <c r="Q60" s="755"/>
      <c r="R60" s="755"/>
      <c r="S60" s="755"/>
      <c r="T60" s="755"/>
      <c r="U60" s="755"/>
      <c r="V60" s="755"/>
      <c r="W60" s="755"/>
      <c r="X60" s="755"/>
      <c r="Y60" s="755"/>
      <c r="Z60" s="755"/>
      <c r="AA60" s="755"/>
      <c r="AB60" s="755"/>
      <c r="AC60" s="755"/>
      <c r="AD60" s="755"/>
      <c r="AE60" s="755"/>
      <c r="AF60" s="755"/>
      <c r="AG60" s="755"/>
      <c r="AH60" s="755"/>
      <c r="AI60" s="755"/>
      <c r="AJ60" s="755"/>
      <c r="AK60" s="755"/>
      <c r="AL60" s="755"/>
      <c r="AM60" s="755"/>
      <c r="AN60" s="755"/>
      <c r="AO60" s="755"/>
      <c r="AP60" s="755"/>
      <c r="AQ60" s="755"/>
      <c r="AR60" s="755"/>
      <c r="AS60" s="755"/>
      <c r="AT60" s="755"/>
      <c r="AU60" s="755"/>
      <c r="AV60" s="755"/>
      <c r="AW60" s="755"/>
      <c r="AX60" s="755"/>
      <c r="AY60" s="755"/>
      <c r="AZ60" s="755"/>
      <c r="BA60" s="755"/>
      <c r="BB60" s="755"/>
      <c r="BC60" s="755"/>
      <c r="BD60" s="755"/>
      <c r="BE60" s="755"/>
      <c r="BF60" s="755"/>
      <c r="BG60" s="755"/>
      <c r="BH60" s="755"/>
      <c r="BI60" s="764"/>
      <c r="BJ60" s="33"/>
      <c r="BK60" s="33"/>
      <c r="BL60" s="33"/>
      <c r="CA60" s="33">
        <f t="shared" si="0"/>
        <v>0</v>
      </c>
    </row>
    <row r="61" spans="1:79" ht="15" customHeight="1">
      <c r="A61" s="33"/>
      <c r="B61" s="120" t="s">
        <v>5045</v>
      </c>
      <c r="C61" s="755"/>
      <c r="D61" s="755"/>
      <c r="E61" s="755"/>
      <c r="F61" s="755"/>
      <c r="G61" s="755"/>
      <c r="H61" s="755"/>
      <c r="I61" s="755"/>
      <c r="J61" s="755"/>
      <c r="K61" s="755"/>
      <c r="L61" s="755"/>
      <c r="M61" s="755"/>
      <c r="N61" s="755"/>
      <c r="O61" s="755"/>
      <c r="P61" s="755"/>
      <c r="Q61" s="755"/>
      <c r="R61" s="755"/>
      <c r="S61" s="755"/>
      <c r="T61" s="755"/>
      <c r="U61" s="755"/>
      <c r="V61" s="755"/>
      <c r="W61" s="755"/>
      <c r="X61" s="755"/>
      <c r="Y61" s="755"/>
      <c r="Z61" s="755"/>
      <c r="AA61" s="755"/>
      <c r="AB61" s="755"/>
      <c r="AC61" s="755"/>
      <c r="AD61" s="755"/>
      <c r="AE61" s="755"/>
      <c r="AF61" s="755"/>
      <c r="AG61" s="755"/>
      <c r="AH61" s="755"/>
      <c r="AI61" s="755"/>
      <c r="AJ61" s="755"/>
      <c r="AK61" s="755"/>
      <c r="AL61" s="755"/>
      <c r="AM61" s="755"/>
      <c r="AN61" s="755"/>
      <c r="AO61" s="755"/>
      <c r="AP61" s="755"/>
      <c r="AQ61" s="755"/>
      <c r="AR61" s="755"/>
      <c r="AS61" s="755"/>
      <c r="AT61" s="755"/>
      <c r="AU61" s="755"/>
      <c r="AV61" s="755"/>
      <c r="AW61" s="755"/>
      <c r="AX61" s="755"/>
      <c r="AY61" s="755"/>
      <c r="AZ61" s="755"/>
      <c r="BA61" s="755"/>
      <c r="BB61" s="755"/>
      <c r="BC61" s="755"/>
      <c r="BD61" s="755"/>
      <c r="BE61" s="755"/>
      <c r="BF61" s="755"/>
      <c r="BG61" s="755"/>
      <c r="BH61" s="755"/>
      <c r="BI61" s="764"/>
      <c r="BJ61" s="33"/>
      <c r="BK61" s="33"/>
      <c r="BL61" s="33"/>
      <c r="CA61" s="33">
        <f t="shared" si="0"/>
        <v>0</v>
      </c>
    </row>
    <row r="62" spans="1:79" ht="15" customHeight="1">
      <c r="A62" s="33"/>
      <c r="B62" s="120" t="s">
        <v>5046</v>
      </c>
      <c r="C62" s="755"/>
      <c r="D62" s="755"/>
      <c r="E62" s="755"/>
      <c r="F62" s="755"/>
      <c r="G62" s="755"/>
      <c r="H62" s="755"/>
      <c r="I62" s="755"/>
      <c r="J62" s="755"/>
      <c r="K62" s="755"/>
      <c r="L62" s="755"/>
      <c r="M62" s="755"/>
      <c r="N62" s="755"/>
      <c r="O62" s="755"/>
      <c r="P62" s="755"/>
      <c r="Q62" s="755"/>
      <c r="R62" s="755"/>
      <c r="S62" s="755"/>
      <c r="T62" s="755"/>
      <c r="U62" s="755"/>
      <c r="V62" s="755"/>
      <c r="W62" s="755"/>
      <c r="X62" s="755"/>
      <c r="Y62" s="755"/>
      <c r="Z62" s="755"/>
      <c r="AA62" s="755"/>
      <c r="AB62" s="755"/>
      <c r="AC62" s="755"/>
      <c r="AD62" s="755"/>
      <c r="AE62" s="755"/>
      <c r="AF62" s="755"/>
      <c r="AG62" s="755"/>
      <c r="AH62" s="755"/>
      <c r="AI62" s="755"/>
      <c r="AJ62" s="755"/>
      <c r="AK62" s="755"/>
      <c r="AL62" s="755"/>
      <c r="AM62" s="755"/>
      <c r="AN62" s="755"/>
      <c r="AO62" s="755"/>
      <c r="AP62" s="755"/>
      <c r="AQ62" s="755"/>
      <c r="AR62" s="755"/>
      <c r="AS62" s="755"/>
      <c r="AT62" s="755"/>
      <c r="AU62" s="755"/>
      <c r="AV62" s="755"/>
      <c r="AW62" s="755"/>
      <c r="AX62" s="755"/>
      <c r="AY62" s="755"/>
      <c r="AZ62" s="755"/>
      <c r="BA62" s="755"/>
      <c r="BB62" s="755"/>
      <c r="BC62" s="755"/>
      <c r="BD62" s="755"/>
      <c r="BE62" s="755"/>
      <c r="BF62" s="755"/>
      <c r="BG62" s="755"/>
      <c r="BH62" s="755"/>
      <c r="BI62" s="764"/>
      <c r="BJ62" s="33"/>
      <c r="BK62" s="33"/>
      <c r="BL62" s="33"/>
      <c r="CA62" s="33">
        <f t="shared" si="0"/>
        <v>0</v>
      </c>
    </row>
    <row r="63" spans="1:79" ht="15" customHeight="1">
      <c r="A63" s="33"/>
      <c r="B63" s="120" t="s">
        <v>5047</v>
      </c>
      <c r="C63" s="755"/>
      <c r="D63" s="755"/>
      <c r="E63" s="755"/>
      <c r="F63" s="755"/>
      <c r="G63" s="755"/>
      <c r="H63" s="755"/>
      <c r="I63" s="755"/>
      <c r="J63" s="755"/>
      <c r="K63" s="755"/>
      <c r="L63" s="755"/>
      <c r="M63" s="755"/>
      <c r="N63" s="755"/>
      <c r="O63" s="755"/>
      <c r="P63" s="755"/>
      <c r="Q63" s="755"/>
      <c r="R63" s="755"/>
      <c r="S63" s="755"/>
      <c r="T63" s="755"/>
      <c r="U63" s="755"/>
      <c r="V63" s="755"/>
      <c r="W63" s="755"/>
      <c r="X63" s="755"/>
      <c r="Y63" s="755"/>
      <c r="Z63" s="755"/>
      <c r="AA63" s="755"/>
      <c r="AB63" s="755"/>
      <c r="AC63" s="755"/>
      <c r="AD63" s="755"/>
      <c r="AE63" s="755"/>
      <c r="AF63" s="755"/>
      <c r="AG63" s="755"/>
      <c r="AH63" s="755"/>
      <c r="AI63" s="755"/>
      <c r="AJ63" s="755"/>
      <c r="AK63" s="755"/>
      <c r="AL63" s="755"/>
      <c r="AM63" s="755"/>
      <c r="AN63" s="755"/>
      <c r="AO63" s="755"/>
      <c r="AP63" s="755"/>
      <c r="AQ63" s="755"/>
      <c r="AR63" s="755"/>
      <c r="AS63" s="755"/>
      <c r="AT63" s="755"/>
      <c r="AU63" s="755"/>
      <c r="AV63" s="755"/>
      <c r="AW63" s="755"/>
      <c r="AX63" s="755"/>
      <c r="AY63" s="755"/>
      <c r="AZ63" s="755"/>
      <c r="BA63" s="755"/>
      <c r="BB63" s="755"/>
      <c r="BC63" s="755"/>
      <c r="BD63" s="755"/>
      <c r="BE63" s="755"/>
      <c r="BF63" s="755"/>
      <c r="BG63" s="755"/>
      <c r="BH63" s="755"/>
      <c r="BI63" s="764"/>
      <c r="BJ63" s="33"/>
      <c r="BK63" s="33"/>
      <c r="BL63" s="33"/>
      <c r="CA63" s="33">
        <f t="shared" si="0"/>
        <v>0</v>
      </c>
    </row>
    <row r="64" spans="1:79" ht="15" customHeight="1">
      <c r="A64" s="33"/>
      <c r="B64" s="120" t="s">
        <v>5048</v>
      </c>
      <c r="C64" s="755"/>
      <c r="D64" s="755"/>
      <c r="E64" s="755"/>
      <c r="F64" s="755"/>
      <c r="G64" s="755"/>
      <c r="H64" s="755"/>
      <c r="I64" s="755"/>
      <c r="J64" s="755"/>
      <c r="K64" s="755"/>
      <c r="L64" s="755"/>
      <c r="M64" s="755"/>
      <c r="N64" s="755"/>
      <c r="O64" s="755"/>
      <c r="P64" s="755"/>
      <c r="Q64" s="755"/>
      <c r="R64" s="755"/>
      <c r="S64" s="755"/>
      <c r="T64" s="755"/>
      <c r="U64" s="755"/>
      <c r="V64" s="755"/>
      <c r="W64" s="755"/>
      <c r="X64" s="755"/>
      <c r="Y64" s="755"/>
      <c r="Z64" s="755"/>
      <c r="AA64" s="755"/>
      <c r="AB64" s="755"/>
      <c r="AC64" s="755"/>
      <c r="AD64" s="755"/>
      <c r="AE64" s="755"/>
      <c r="AF64" s="755"/>
      <c r="AG64" s="755"/>
      <c r="AH64" s="755"/>
      <c r="AI64" s="755"/>
      <c r="AJ64" s="755"/>
      <c r="AK64" s="755"/>
      <c r="AL64" s="755"/>
      <c r="AM64" s="755"/>
      <c r="AN64" s="755"/>
      <c r="AO64" s="755"/>
      <c r="AP64" s="755"/>
      <c r="AQ64" s="755"/>
      <c r="AR64" s="755"/>
      <c r="AS64" s="755"/>
      <c r="AT64" s="755"/>
      <c r="AU64" s="755"/>
      <c r="AV64" s="755"/>
      <c r="AW64" s="755"/>
      <c r="AX64" s="755"/>
      <c r="AY64" s="755"/>
      <c r="AZ64" s="755"/>
      <c r="BA64" s="755"/>
      <c r="BB64" s="755"/>
      <c r="BC64" s="755"/>
      <c r="BD64" s="755"/>
      <c r="BE64" s="755"/>
      <c r="BF64" s="755"/>
      <c r="BG64" s="755"/>
      <c r="BH64" s="755"/>
      <c r="BI64" s="764"/>
      <c r="BJ64" s="33"/>
      <c r="BK64" s="33"/>
      <c r="BL64" s="33"/>
      <c r="CA64" s="33">
        <f t="shared" si="0"/>
        <v>0</v>
      </c>
    </row>
    <row r="65" spans="1:79" ht="15" customHeight="1">
      <c r="A65" s="33"/>
      <c r="B65" s="120" t="s">
        <v>5049</v>
      </c>
      <c r="C65" s="755"/>
      <c r="D65" s="755"/>
      <c r="E65" s="755"/>
      <c r="F65" s="755"/>
      <c r="G65" s="755"/>
      <c r="H65" s="755"/>
      <c r="I65" s="755"/>
      <c r="J65" s="755"/>
      <c r="K65" s="755"/>
      <c r="L65" s="755"/>
      <c r="M65" s="755"/>
      <c r="N65" s="755"/>
      <c r="O65" s="755"/>
      <c r="P65" s="755"/>
      <c r="Q65" s="755"/>
      <c r="R65" s="755"/>
      <c r="S65" s="755"/>
      <c r="T65" s="755"/>
      <c r="U65" s="755"/>
      <c r="V65" s="755"/>
      <c r="W65" s="755"/>
      <c r="X65" s="755"/>
      <c r="Y65" s="755"/>
      <c r="Z65" s="755"/>
      <c r="AA65" s="755"/>
      <c r="AB65" s="755"/>
      <c r="AC65" s="755"/>
      <c r="AD65" s="755"/>
      <c r="AE65" s="755"/>
      <c r="AF65" s="755"/>
      <c r="AG65" s="755"/>
      <c r="AH65" s="755"/>
      <c r="AI65" s="755"/>
      <c r="AJ65" s="755"/>
      <c r="AK65" s="755"/>
      <c r="AL65" s="755"/>
      <c r="AM65" s="755"/>
      <c r="AN65" s="755"/>
      <c r="AO65" s="755"/>
      <c r="AP65" s="755"/>
      <c r="AQ65" s="755"/>
      <c r="AR65" s="755"/>
      <c r="AS65" s="755"/>
      <c r="AT65" s="755"/>
      <c r="AU65" s="755"/>
      <c r="AV65" s="755"/>
      <c r="AW65" s="755"/>
      <c r="AX65" s="755"/>
      <c r="AY65" s="755"/>
      <c r="AZ65" s="755"/>
      <c r="BA65" s="755"/>
      <c r="BB65" s="755"/>
      <c r="BC65" s="755"/>
      <c r="BD65" s="755"/>
      <c r="BE65" s="755"/>
      <c r="BF65" s="755"/>
      <c r="BG65" s="755"/>
      <c r="BH65" s="755"/>
      <c r="BI65" s="764"/>
      <c r="BJ65" s="33"/>
      <c r="BK65" s="33"/>
      <c r="BL65" s="33"/>
      <c r="CA65" s="33">
        <f t="shared" si="0"/>
        <v>0</v>
      </c>
    </row>
    <row r="66" spans="1:79" ht="15" customHeight="1">
      <c r="A66" s="33"/>
      <c r="B66" s="120" t="s">
        <v>5050</v>
      </c>
      <c r="C66" s="755"/>
      <c r="D66" s="755"/>
      <c r="E66" s="755"/>
      <c r="F66" s="755"/>
      <c r="G66" s="755"/>
      <c r="H66" s="755"/>
      <c r="I66" s="755"/>
      <c r="J66" s="755"/>
      <c r="K66" s="755"/>
      <c r="L66" s="755"/>
      <c r="M66" s="755"/>
      <c r="N66" s="755"/>
      <c r="O66" s="755"/>
      <c r="P66" s="755"/>
      <c r="Q66" s="755"/>
      <c r="R66" s="755"/>
      <c r="S66" s="755"/>
      <c r="T66" s="755"/>
      <c r="U66" s="755"/>
      <c r="V66" s="755"/>
      <c r="W66" s="755"/>
      <c r="X66" s="755"/>
      <c r="Y66" s="755"/>
      <c r="Z66" s="755"/>
      <c r="AA66" s="755"/>
      <c r="AB66" s="755"/>
      <c r="AC66" s="755"/>
      <c r="AD66" s="755"/>
      <c r="AE66" s="755"/>
      <c r="AF66" s="755"/>
      <c r="AG66" s="755"/>
      <c r="AH66" s="755"/>
      <c r="AI66" s="755"/>
      <c r="AJ66" s="755"/>
      <c r="AK66" s="755"/>
      <c r="AL66" s="755"/>
      <c r="AM66" s="755"/>
      <c r="AN66" s="755"/>
      <c r="AO66" s="755"/>
      <c r="AP66" s="755"/>
      <c r="AQ66" s="755"/>
      <c r="AR66" s="755"/>
      <c r="AS66" s="755"/>
      <c r="AT66" s="755"/>
      <c r="AU66" s="755"/>
      <c r="AV66" s="755"/>
      <c r="AW66" s="755"/>
      <c r="AX66" s="755"/>
      <c r="AY66" s="755"/>
      <c r="AZ66" s="755"/>
      <c r="BA66" s="755"/>
      <c r="BB66" s="755"/>
      <c r="BC66" s="755"/>
      <c r="BD66" s="755"/>
      <c r="BE66" s="755"/>
      <c r="BF66" s="755"/>
      <c r="BG66" s="755"/>
      <c r="BH66" s="755"/>
      <c r="BI66" s="764"/>
      <c r="BJ66" s="33"/>
      <c r="BK66" s="33"/>
      <c r="BL66" s="33"/>
      <c r="CA66" s="33">
        <f t="shared" si="0"/>
        <v>0</v>
      </c>
    </row>
    <row r="67" spans="1:79" ht="15" customHeight="1" thickBot="1">
      <c r="A67" s="33"/>
      <c r="B67" s="121" t="s">
        <v>5051</v>
      </c>
      <c r="C67" s="768"/>
      <c r="D67" s="768"/>
      <c r="E67" s="768"/>
      <c r="F67" s="768"/>
      <c r="G67" s="768"/>
      <c r="H67" s="768"/>
      <c r="I67" s="768"/>
      <c r="J67" s="768"/>
      <c r="K67" s="768"/>
      <c r="L67" s="768"/>
      <c r="M67" s="768"/>
      <c r="N67" s="768"/>
      <c r="O67" s="768"/>
      <c r="P67" s="768"/>
      <c r="Q67" s="768"/>
      <c r="R67" s="768"/>
      <c r="S67" s="768"/>
      <c r="T67" s="768"/>
      <c r="U67" s="768"/>
      <c r="V67" s="768"/>
      <c r="W67" s="768"/>
      <c r="X67" s="768"/>
      <c r="Y67" s="768"/>
      <c r="Z67" s="768"/>
      <c r="AA67" s="768"/>
      <c r="AB67" s="768"/>
      <c r="AC67" s="768"/>
      <c r="AD67" s="768"/>
      <c r="AE67" s="768"/>
      <c r="AF67" s="768"/>
      <c r="AG67" s="768"/>
      <c r="AH67" s="768"/>
      <c r="AI67" s="768"/>
      <c r="AJ67" s="768"/>
      <c r="AK67" s="768"/>
      <c r="AL67" s="768"/>
      <c r="AM67" s="768"/>
      <c r="AN67" s="768"/>
      <c r="AO67" s="768"/>
      <c r="AP67" s="768"/>
      <c r="AQ67" s="768"/>
      <c r="AR67" s="768"/>
      <c r="AS67" s="768"/>
      <c r="AT67" s="768"/>
      <c r="AU67" s="768"/>
      <c r="AV67" s="768"/>
      <c r="AW67" s="768"/>
      <c r="AX67" s="768"/>
      <c r="AY67" s="768"/>
      <c r="AZ67" s="768"/>
      <c r="BA67" s="768"/>
      <c r="BB67" s="768"/>
      <c r="BC67" s="768"/>
      <c r="BD67" s="768"/>
      <c r="BE67" s="768"/>
      <c r="BF67" s="768"/>
      <c r="BG67" s="768"/>
      <c r="BH67" s="768"/>
      <c r="BI67" s="769"/>
      <c r="BJ67" s="33"/>
      <c r="BK67" s="33"/>
      <c r="BL67" s="33"/>
      <c r="CA67" s="33">
        <f t="shared" si="0"/>
        <v>0</v>
      </c>
    </row>
    <row r="68" spans="1:79" ht="15" customHeight="1">
      <c r="B68" s="732" t="str">
        <f>IF(CA68&gt;0,"Alerta: debido a que ha seleccionado la categoría Otra en algunas de las cols. Tipo de fuente, favor de especificar ese otro tipo de fuente en la col. Comentarios o especificaciones sobre el tipo de fuente","")</f>
        <v/>
      </c>
      <c r="C68" s="732"/>
      <c r="D68" s="732"/>
      <c r="E68" s="732"/>
      <c r="F68" s="732"/>
      <c r="G68" s="732"/>
      <c r="H68" s="732"/>
      <c r="I68" s="732"/>
      <c r="J68" s="732"/>
      <c r="K68" s="732"/>
      <c r="L68" s="732"/>
      <c r="M68" s="732"/>
      <c r="N68" s="732"/>
      <c r="O68" s="732"/>
      <c r="P68" s="732"/>
      <c r="Q68" s="732"/>
      <c r="R68" s="732"/>
      <c r="S68" s="732"/>
      <c r="T68" s="732"/>
      <c r="U68" s="732"/>
      <c r="V68" s="732"/>
      <c r="W68" s="732"/>
      <c r="X68" s="732"/>
      <c r="Y68" s="732"/>
      <c r="Z68" s="732"/>
      <c r="AA68" s="732"/>
      <c r="AB68" s="732"/>
      <c r="AC68" s="732"/>
      <c r="AD68" s="732"/>
      <c r="AE68" s="732"/>
      <c r="AF68" s="732"/>
      <c r="AG68" s="732"/>
      <c r="AH68" s="732"/>
      <c r="AI68" s="732"/>
      <c r="AJ68" s="732"/>
      <c r="AK68" s="732"/>
      <c r="AL68" s="732"/>
      <c r="AM68" s="732"/>
      <c r="AN68" s="732"/>
      <c r="AO68" s="732"/>
      <c r="AP68" s="732"/>
      <c r="AQ68" s="732"/>
      <c r="AR68" s="732"/>
      <c r="AS68" s="732"/>
      <c r="AT68" s="732"/>
      <c r="AU68" s="732"/>
      <c r="AV68" s="732"/>
      <c r="AW68" s="732"/>
      <c r="AX68" s="732"/>
      <c r="AY68" s="732"/>
      <c r="AZ68" s="732"/>
      <c r="BA68" s="732"/>
      <c r="BB68" s="732"/>
      <c r="BC68" s="732"/>
      <c r="BD68" s="732"/>
      <c r="BE68" s="732"/>
      <c r="BF68" s="732"/>
      <c r="BG68" s="732"/>
      <c r="CA68" s="197">
        <f>SUM(CA33:CA67)</f>
        <v>0</v>
      </c>
    </row>
    <row r="69" spans="1:79" ht="15" customHeight="1"/>
    <row r="70" spans="1:79" ht="15" customHeight="1"/>
    <row r="71" spans="1:79" ht="15" customHeight="1"/>
    <row r="72" spans="1:79" ht="15" customHeight="1"/>
    <row r="73" spans="1:79" ht="15" customHeight="1"/>
  </sheetData>
  <sheetProtection algorithmName="SHA-512" hashValue="u+ou3euc4iyEgd6dBpxlDsUD555jTN1hkCOZMxcbMkIef7SAPArwX0BFeEe8SxFcbefwldpPMId3uIWh6Qnz4A==" saltValue="vTQYewvDBka7KhpRx1bqMA==" spinCount="100000" sheet="1" objects="1" scenarios="1"/>
  <mergeCells count="621">
    <mergeCell ref="AC67:AE67"/>
    <mergeCell ref="AF67:AI67"/>
    <mergeCell ref="AJ67:AM67"/>
    <mergeCell ref="AN66:AQ66"/>
    <mergeCell ref="AR66:AU66"/>
    <mergeCell ref="AV66:AY66"/>
    <mergeCell ref="AZ66:BC66"/>
    <mergeCell ref="BD66:BI66"/>
    <mergeCell ref="C67:E67"/>
    <mergeCell ref="F67:H67"/>
    <mergeCell ref="I67:K67"/>
    <mergeCell ref="L67:N67"/>
    <mergeCell ref="O67:R67"/>
    <mergeCell ref="S66:V66"/>
    <mergeCell ref="W66:Y66"/>
    <mergeCell ref="Z66:AB66"/>
    <mergeCell ref="AC66:AE66"/>
    <mergeCell ref="AF66:AI66"/>
    <mergeCell ref="AJ66:AM66"/>
    <mergeCell ref="AN67:AQ67"/>
    <mergeCell ref="AR67:AU67"/>
    <mergeCell ref="AV67:AY67"/>
    <mergeCell ref="AZ67:BC67"/>
    <mergeCell ref="BD67:BI67"/>
    <mergeCell ref="S67:V67"/>
    <mergeCell ref="W67:Y67"/>
    <mergeCell ref="Z67:AB67"/>
    <mergeCell ref="C66:E66"/>
    <mergeCell ref="F66:H66"/>
    <mergeCell ref="I66:K66"/>
    <mergeCell ref="L66:N66"/>
    <mergeCell ref="O66:R66"/>
    <mergeCell ref="S65:V65"/>
    <mergeCell ref="W65:Y65"/>
    <mergeCell ref="Z65:AB65"/>
    <mergeCell ref="AC65:AE65"/>
    <mergeCell ref="AN64:AQ64"/>
    <mergeCell ref="AR64:AU64"/>
    <mergeCell ref="AV64:AY64"/>
    <mergeCell ref="AZ64:BC64"/>
    <mergeCell ref="BD64:BI64"/>
    <mergeCell ref="C65:E65"/>
    <mergeCell ref="F65:H65"/>
    <mergeCell ref="I65:K65"/>
    <mergeCell ref="L65:N65"/>
    <mergeCell ref="O65:R65"/>
    <mergeCell ref="S64:V64"/>
    <mergeCell ref="W64:Y64"/>
    <mergeCell ref="Z64:AB64"/>
    <mergeCell ref="AC64:AE64"/>
    <mergeCell ref="AF64:AI64"/>
    <mergeCell ref="AJ64:AM64"/>
    <mergeCell ref="AN65:AQ65"/>
    <mergeCell ref="AR65:AU65"/>
    <mergeCell ref="AV65:AY65"/>
    <mergeCell ref="AZ65:BC65"/>
    <mergeCell ref="BD65:BI65"/>
    <mergeCell ref="AF65:AI65"/>
    <mergeCell ref="AJ65:AM65"/>
    <mergeCell ref="C64:E64"/>
    <mergeCell ref="F64:H64"/>
    <mergeCell ref="I64:K64"/>
    <mergeCell ref="L64:N64"/>
    <mergeCell ref="O64:R64"/>
    <mergeCell ref="S63:V63"/>
    <mergeCell ref="W63:Y63"/>
    <mergeCell ref="Z63:AB63"/>
    <mergeCell ref="AC63:AE63"/>
    <mergeCell ref="AR62:AU62"/>
    <mergeCell ref="AV62:AY62"/>
    <mergeCell ref="AZ62:BC62"/>
    <mergeCell ref="BD62:BI62"/>
    <mergeCell ref="C63:E63"/>
    <mergeCell ref="F63:H63"/>
    <mergeCell ref="I63:K63"/>
    <mergeCell ref="L63:N63"/>
    <mergeCell ref="O63:R63"/>
    <mergeCell ref="S62:V62"/>
    <mergeCell ref="W62:Y62"/>
    <mergeCell ref="Z62:AB62"/>
    <mergeCell ref="AC62:AE62"/>
    <mergeCell ref="AF62:AI62"/>
    <mergeCell ref="AJ62:AM62"/>
    <mergeCell ref="AN63:AQ63"/>
    <mergeCell ref="AR63:AU63"/>
    <mergeCell ref="AV63:AY63"/>
    <mergeCell ref="AZ63:BC63"/>
    <mergeCell ref="BD63:BI63"/>
    <mergeCell ref="AF63:AI63"/>
    <mergeCell ref="AJ63:AM63"/>
    <mergeCell ref="C62:E62"/>
    <mergeCell ref="F62:H62"/>
    <mergeCell ref="I62:K62"/>
    <mergeCell ref="L62:N62"/>
    <mergeCell ref="O62:R62"/>
    <mergeCell ref="S61:V61"/>
    <mergeCell ref="W61:Y61"/>
    <mergeCell ref="Z61:AB61"/>
    <mergeCell ref="AC61:AE61"/>
    <mergeCell ref="AN60:AQ60"/>
    <mergeCell ref="I60:K60"/>
    <mergeCell ref="L60:N60"/>
    <mergeCell ref="O60:R60"/>
    <mergeCell ref="AN62:AQ62"/>
    <mergeCell ref="AR60:AU60"/>
    <mergeCell ref="AV60:AY60"/>
    <mergeCell ref="AZ60:BC60"/>
    <mergeCell ref="BD60:BI60"/>
    <mergeCell ref="C61:E61"/>
    <mergeCell ref="F61:H61"/>
    <mergeCell ref="I61:K61"/>
    <mergeCell ref="L61:N61"/>
    <mergeCell ref="O61:R61"/>
    <mergeCell ref="S60:V60"/>
    <mergeCell ref="W60:Y60"/>
    <mergeCell ref="Z60:AB60"/>
    <mergeCell ref="AC60:AE60"/>
    <mergeCell ref="AF60:AI60"/>
    <mergeCell ref="AJ60:AM60"/>
    <mergeCell ref="AN61:AQ61"/>
    <mergeCell ref="AR61:AU61"/>
    <mergeCell ref="AV61:AY61"/>
    <mergeCell ref="AZ61:BC61"/>
    <mergeCell ref="BD61:BI61"/>
    <mergeCell ref="AF61:AI61"/>
    <mergeCell ref="AJ61:AM61"/>
    <mergeCell ref="C60:E60"/>
    <mergeCell ref="F60:H60"/>
    <mergeCell ref="AN58:AQ58"/>
    <mergeCell ref="AR58:AU58"/>
    <mergeCell ref="AV58:AY58"/>
    <mergeCell ref="AZ58:BC58"/>
    <mergeCell ref="BD58:BI58"/>
    <mergeCell ref="AF58:AI58"/>
    <mergeCell ref="AJ58:AM58"/>
    <mergeCell ref="AN59:AQ59"/>
    <mergeCell ref="AR59:AU59"/>
    <mergeCell ref="AV59:AY59"/>
    <mergeCell ref="AZ59:BC59"/>
    <mergeCell ref="BD59:BI59"/>
    <mergeCell ref="AF59:AI59"/>
    <mergeCell ref="AJ59:AM59"/>
    <mergeCell ref="C59:E59"/>
    <mergeCell ref="F59:H59"/>
    <mergeCell ref="I59:K59"/>
    <mergeCell ref="L59:N59"/>
    <mergeCell ref="O59:R59"/>
    <mergeCell ref="S58:V58"/>
    <mergeCell ref="W58:Y58"/>
    <mergeCell ref="Z58:AB58"/>
    <mergeCell ref="AC58:AE58"/>
    <mergeCell ref="C58:E58"/>
    <mergeCell ref="F58:H58"/>
    <mergeCell ref="I58:K58"/>
    <mergeCell ref="L58:N58"/>
    <mergeCell ref="O58:R58"/>
    <mergeCell ref="S59:V59"/>
    <mergeCell ref="W59:Y59"/>
    <mergeCell ref="Z59:AB59"/>
    <mergeCell ref="AC59:AE59"/>
    <mergeCell ref="AN56:AQ56"/>
    <mergeCell ref="AR56:AU56"/>
    <mergeCell ref="AV56:AY56"/>
    <mergeCell ref="AZ56:BC56"/>
    <mergeCell ref="BD56:BI56"/>
    <mergeCell ref="AF56:AI56"/>
    <mergeCell ref="AJ56:AM56"/>
    <mergeCell ref="AN57:AQ57"/>
    <mergeCell ref="AR57:AU57"/>
    <mergeCell ref="AV57:AY57"/>
    <mergeCell ref="AZ57:BC57"/>
    <mergeCell ref="BD57:BI57"/>
    <mergeCell ref="AF57:AI57"/>
    <mergeCell ref="AJ57:AM57"/>
    <mergeCell ref="C57:E57"/>
    <mergeCell ref="F57:H57"/>
    <mergeCell ref="I57:K57"/>
    <mergeCell ref="L57:N57"/>
    <mergeCell ref="O57:R57"/>
    <mergeCell ref="S56:V56"/>
    <mergeCell ref="W56:Y56"/>
    <mergeCell ref="Z56:AB56"/>
    <mergeCell ref="AC56:AE56"/>
    <mergeCell ref="C56:E56"/>
    <mergeCell ref="F56:H56"/>
    <mergeCell ref="I56:K56"/>
    <mergeCell ref="L56:N56"/>
    <mergeCell ref="O56:R56"/>
    <mergeCell ref="S57:V57"/>
    <mergeCell ref="W57:Y57"/>
    <mergeCell ref="Z57:AB57"/>
    <mergeCell ref="AC57:AE57"/>
    <mergeCell ref="AN54:AQ54"/>
    <mergeCell ref="AR54:AU54"/>
    <mergeCell ref="AV54:AY54"/>
    <mergeCell ref="AZ54:BC54"/>
    <mergeCell ref="BD54:BI54"/>
    <mergeCell ref="AF54:AI54"/>
    <mergeCell ref="AJ54:AM54"/>
    <mergeCell ref="AN55:AQ55"/>
    <mergeCell ref="AR55:AU55"/>
    <mergeCell ref="AV55:AY55"/>
    <mergeCell ref="AZ55:BC55"/>
    <mergeCell ref="BD55:BI55"/>
    <mergeCell ref="AF55:AI55"/>
    <mergeCell ref="AJ55:AM55"/>
    <mergeCell ref="C55:E55"/>
    <mergeCell ref="F55:H55"/>
    <mergeCell ref="I55:K55"/>
    <mergeCell ref="L55:N55"/>
    <mergeCell ref="O55:R55"/>
    <mergeCell ref="S54:V54"/>
    <mergeCell ref="W54:Y54"/>
    <mergeCell ref="Z54:AB54"/>
    <mergeCell ref="AC54:AE54"/>
    <mergeCell ref="C54:E54"/>
    <mergeCell ref="F54:H54"/>
    <mergeCell ref="I54:K54"/>
    <mergeCell ref="L54:N54"/>
    <mergeCell ref="O54:R54"/>
    <mergeCell ref="S55:V55"/>
    <mergeCell ref="W55:Y55"/>
    <mergeCell ref="Z55:AB55"/>
    <mergeCell ref="AC55:AE55"/>
    <mergeCell ref="AN52:AQ52"/>
    <mergeCell ref="AR52:AU52"/>
    <mergeCell ref="AV52:AY52"/>
    <mergeCell ref="AZ52:BC52"/>
    <mergeCell ref="BD52:BI52"/>
    <mergeCell ref="AF52:AI52"/>
    <mergeCell ref="AJ52:AM52"/>
    <mergeCell ref="AN53:AQ53"/>
    <mergeCell ref="AR53:AU53"/>
    <mergeCell ref="AV53:AY53"/>
    <mergeCell ref="AZ53:BC53"/>
    <mergeCell ref="BD53:BI53"/>
    <mergeCell ref="AF53:AI53"/>
    <mergeCell ref="AJ53:AM53"/>
    <mergeCell ref="C53:E53"/>
    <mergeCell ref="F53:H53"/>
    <mergeCell ref="I53:K53"/>
    <mergeCell ref="L53:N53"/>
    <mergeCell ref="O53:R53"/>
    <mergeCell ref="S52:V52"/>
    <mergeCell ref="W52:Y52"/>
    <mergeCell ref="Z52:AB52"/>
    <mergeCell ref="AC52:AE52"/>
    <mergeCell ref="C52:E52"/>
    <mergeCell ref="F52:H52"/>
    <mergeCell ref="I52:K52"/>
    <mergeCell ref="L52:N52"/>
    <mergeCell ref="O52:R52"/>
    <mergeCell ref="S53:V53"/>
    <mergeCell ref="W53:Y53"/>
    <mergeCell ref="Z53:AB53"/>
    <mergeCell ref="AC53:AE53"/>
    <mergeCell ref="AN50:AQ50"/>
    <mergeCell ref="AR50:AU50"/>
    <mergeCell ref="AV50:AY50"/>
    <mergeCell ref="AZ50:BC50"/>
    <mergeCell ref="BD50:BI50"/>
    <mergeCell ref="AF50:AI50"/>
    <mergeCell ref="AJ50:AM50"/>
    <mergeCell ref="AN51:AQ51"/>
    <mergeCell ref="AR51:AU51"/>
    <mergeCell ref="AV51:AY51"/>
    <mergeCell ref="AZ51:BC51"/>
    <mergeCell ref="BD51:BI51"/>
    <mergeCell ref="AF51:AI51"/>
    <mergeCell ref="AJ51:AM51"/>
    <mergeCell ref="C51:E51"/>
    <mergeCell ref="F51:H51"/>
    <mergeCell ref="I51:K51"/>
    <mergeCell ref="L51:N51"/>
    <mergeCell ref="O51:R51"/>
    <mergeCell ref="S50:V50"/>
    <mergeCell ref="W50:Y50"/>
    <mergeCell ref="Z50:AB50"/>
    <mergeCell ref="AC50:AE50"/>
    <mergeCell ref="C50:E50"/>
    <mergeCell ref="F50:H50"/>
    <mergeCell ref="I50:K50"/>
    <mergeCell ref="L50:N50"/>
    <mergeCell ref="O50:R50"/>
    <mergeCell ref="S51:V51"/>
    <mergeCell ref="W51:Y51"/>
    <mergeCell ref="Z51:AB51"/>
    <mergeCell ref="AC51:AE51"/>
    <mergeCell ref="AN48:AQ48"/>
    <mergeCell ref="AR48:AU48"/>
    <mergeCell ref="AV48:AY48"/>
    <mergeCell ref="AZ48:BC48"/>
    <mergeCell ref="BD48:BI48"/>
    <mergeCell ref="AF48:AI48"/>
    <mergeCell ref="AJ48:AM48"/>
    <mergeCell ref="AN49:AQ49"/>
    <mergeCell ref="AR49:AU49"/>
    <mergeCell ref="AV49:AY49"/>
    <mergeCell ref="AZ49:BC49"/>
    <mergeCell ref="BD49:BI49"/>
    <mergeCell ref="AF49:AI49"/>
    <mergeCell ref="AJ49:AM49"/>
    <mergeCell ref="C49:E49"/>
    <mergeCell ref="F49:H49"/>
    <mergeCell ref="I49:K49"/>
    <mergeCell ref="L49:N49"/>
    <mergeCell ref="O49:R49"/>
    <mergeCell ref="S48:V48"/>
    <mergeCell ref="W48:Y48"/>
    <mergeCell ref="Z48:AB48"/>
    <mergeCell ref="AC48:AE48"/>
    <mergeCell ref="C48:E48"/>
    <mergeCell ref="F48:H48"/>
    <mergeCell ref="I48:K48"/>
    <mergeCell ref="L48:N48"/>
    <mergeCell ref="O48:R48"/>
    <mergeCell ref="S49:V49"/>
    <mergeCell ref="W49:Y49"/>
    <mergeCell ref="Z49:AB49"/>
    <mergeCell ref="AC49:AE49"/>
    <mergeCell ref="AN46:AQ46"/>
    <mergeCell ref="AR46:AU46"/>
    <mergeCell ref="AV46:AY46"/>
    <mergeCell ref="AZ46:BC46"/>
    <mergeCell ref="BD46:BI46"/>
    <mergeCell ref="AF46:AI46"/>
    <mergeCell ref="AJ46:AM46"/>
    <mergeCell ref="AN47:AQ47"/>
    <mergeCell ref="AR47:AU47"/>
    <mergeCell ref="AV47:AY47"/>
    <mergeCell ref="AZ47:BC47"/>
    <mergeCell ref="BD47:BI47"/>
    <mergeCell ref="AF47:AI47"/>
    <mergeCell ref="AJ47:AM47"/>
    <mergeCell ref="C47:E47"/>
    <mergeCell ref="F47:H47"/>
    <mergeCell ref="I47:K47"/>
    <mergeCell ref="L47:N47"/>
    <mergeCell ref="O47:R47"/>
    <mergeCell ref="S46:V46"/>
    <mergeCell ref="W46:Y46"/>
    <mergeCell ref="Z46:AB46"/>
    <mergeCell ref="AC46:AE46"/>
    <mergeCell ref="C46:E46"/>
    <mergeCell ref="F46:H46"/>
    <mergeCell ref="I46:K46"/>
    <mergeCell ref="L46:N46"/>
    <mergeCell ref="O46:R46"/>
    <mergeCell ref="S47:V47"/>
    <mergeCell ref="W47:Y47"/>
    <mergeCell ref="Z47:AB47"/>
    <mergeCell ref="AC47:AE47"/>
    <mergeCell ref="AN44:AQ44"/>
    <mergeCell ref="AR44:AU44"/>
    <mergeCell ref="AV44:AY44"/>
    <mergeCell ref="AZ44:BC44"/>
    <mergeCell ref="BD44:BI44"/>
    <mergeCell ref="AF44:AI44"/>
    <mergeCell ref="AJ44:AM44"/>
    <mergeCell ref="AN45:AQ45"/>
    <mergeCell ref="AR45:AU45"/>
    <mergeCell ref="AV45:AY45"/>
    <mergeCell ref="AZ45:BC45"/>
    <mergeCell ref="BD45:BI45"/>
    <mergeCell ref="AF45:AI45"/>
    <mergeCell ref="AJ45:AM45"/>
    <mergeCell ref="C45:E45"/>
    <mergeCell ref="F45:H45"/>
    <mergeCell ref="I45:K45"/>
    <mergeCell ref="L45:N45"/>
    <mergeCell ref="O45:R45"/>
    <mergeCell ref="S44:V44"/>
    <mergeCell ref="W44:Y44"/>
    <mergeCell ref="Z44:AB44"/>
    <mergeCell ref="AC44:AE44"/>
    <mergeCell ref="C44:E44"/>
    <mergeCell ref="F44:H44"/>
    <mergeCell ref="I44:K44"/>
    <mergeCell ref="L44:N44"/>
    <mergeCell ref="O44:R44"/>
    <mergeCell ref="S45:V45"/>
    <mergeCell ref="W45:Y45"/>
    <mergeCell ref="Z45:AB45"/>
    <mergeCell ref="AC45:AE45"/>
    <mergeCell ref="AN42:AQ42"/>
    <mergeCell ref="AR42:AU42"/>
    <mergeCell ref="AV42:AY42"/>
    <mergeCell ref="AZ42:BC42"/>
    <mergeCell ref="BD42:BI42"/>
    <mergeCell ref="AF42:AI42"/>
    <mergeCell ref="AJ42:AM42"/>
    <mergeCell ref="AN43:AQ43"/>
    <mergeCell ref="AR43:AU43"/>
    <mergeCell ref="AV43:AY43"/>
    <mergeCell ref="AZ43:BC43"/>
    <mergeCell ref="BD43:BI43"/>
    <mergeCell ref="AF43:AI43"/>
    <mergeCell ref="AJ43:AM43"/>
    <mergeCell ref="C43:E43"/>
    <mergeCell ref="F43:H43"/>
    <mergeCell ref="I43:K43"/>
    <mergeCell ref="L43:N43"/>
    <mergeCell ref="O43:R43"/>
    <mergeCell ref="S42:V42"/>
    <mergeCell ref="W42:Y42"/>
    <mergeCell ref="Z42:AB42"/>
    <mergeCell ref="AC42:AE42"/>
    <mergeCell ref="C42:E42"/>
    <mergeCell ref="F42:H42"/>
    <mergeCell ref="I42:K42"/>
    <mergeCell ref="L42:N42"/>
    <mergeCell ref="O42:R42"/>
    <mergeCell ref="S43:V43"/>
    <mergeCell ref="W43:Y43"/>
    <mergeCell ref="Z43:AB43"/>
    <mergeCell ref="AC43:AE43"/>
    <mergeCell ref="AN40:AQ40"/>
    <mergeCell ref="AR40:AU40"/>
    <mergeCell ref="AV40:AY40"/>
    <mergeCell ref="AZ40:BC40"/>
    <mergeCell ref="BD40:BI40"/>
    <mergeCell ref="AF40:AI40"/>
    <mergeCell ref="AJ40:AM40"/>
    <mergeCell ref="AN41:AQ41"/>
    <mergeCell ref="AR41:AU41"/>
    <mergeCell ref="AV41:AY41"/>
    <mergeCell ref="AZ41:BC41"/>
    <mergeCell ref="BD41:BI41"/>
    <mergeCell ref="AF41:AI41"/>
    <mergeCell ref="AJ41:AM41"/>
    <mergeCell ref="C41:E41"/>
    <mergeCell ref="F41:H41"/>
    <mergeCell ref="I41:K41"/>
    <mergeCell ref="L41:N41"/>
    <mergeCell ref="O41:R41"/>
    <mergeCell ref="S40:V40"/>
    <mergeCell ref="W40:Y40"/>
    <mergeCell ref="Z40:AB40"/>
    <mergeCell ref="AC40:AE40"/>
    <mergeCell ref="C40:E40"/>
    <mergeCell ref="F40:H40"/>
    <mergeCell ref="I40:K40"/>
    <mergeCell ref="L40:N40"/>
    <mergeCell ref="O40:R40"/>
    <mergeCell ref="S41:V41"/>
    <mergeCell ref="W41:Y41"/>
    <mergeCell ref="Z41:AB41"/>
    <mergeCell ref="AC41:AE41"/>
    <mergeCell ref="AN38:AQ38"/>
    <mergeCell ref="AR38:AU38"/>
    <mergeCell ref="AV38:AY38"/>
    <mergeCell ref="AZ38:BC38"/>
    <mergeCell ref="BD38:BI38"/>
    <mergeCell ref="AF38:AI38"/>
    <mergeCell ref="AJ38:AM38"/>
    <mergeCell ref="AN39:AQ39"/>
    <mergeCell ref="AR39:AU39"/>
    <mergeCell ref="AV39:AY39"/>
    <mergeCell ref="AZ39:BC39"/>
    <mergeCell ref="BD39:BI39"/>
    <mergeCell ref="AF39:AI39"/>
    <mergeCell ref="AJ39:AM39"/>
    <mergeCell ref="C39:E39"/>
    <mergeCell ref="F39:H39"/>
    <mergeCell ref="I39:K39"/>
    <mergeCell ref="L39:N39"/>
    <mergeCell ref="O39:R39"/>
    <mergeCell ref="S38:V38"/>
    <mergeCell ref="W38:Y38"/>
    <mergeCell ref="Z38:AB38"/>
    <mergeCell ref="AC38:AE38"/>
    <mergeCell ref="C38:E38"/>
    <mergeCell ref="F38:H38"/>
    <mergeCell ref="I38:K38"/>
    <mergeCell ref="L38:N38"/>
    <mergeCell ref="O38:R38"/>
    <mergeCell ref="S39:V39"/>
    <mergeCell ref="W39:Y39"/>
    <mergeCell ref="Z39:AB39"/>
    <mergeCell ref="AC39:AE39"/>
    <mergeCell ref="AN36:AQ36"/>
    <mergeCell ref="AR36:AU36"/>
    <mergeCell ref="AV36:AY36"/>
    <mergeCell ref="AZ36:BC36"/>
    <mergeCell ref="BD36:BI36"/>
    <mergeCell ref="AF36:AI36"/>
    <mergeCell ref="AJ36:AM36"/>
    <mergeCell ref="AN37:AQ37"/>
    <mergeCell ref="AR37:AU37"/>
    <mergeCell ref="AV37:AY37"/>
    <mergeCell ref="AZ37:BC37"/>
    <mergeCell ref="BD37:BI37"/>
    <mergeCell ref="AF37:AI37"/>
    <mergeCell ref="AJ37:AM37"/>
    <mergeCell ref="C37:E37"/>
    <mergeCell ref="F37:H37"/>
    <mergeCell ref="I37:K37"/>
    <mergeCell ref="L37:N37"/>
    <mergeCell ref="O37:R37"/>
    <mergeCell ref="S36:V36"/>
    <mergeCell ref="W36:Y36"/>
    <mergeCell ref="Z36:AB36"/>
    <mergeCell ref="AC36:AE36"/>
    <mergeCell ref="C36:E36"/>
    <mergeCell ref="F36:H36"/>
    <mergeCell ref="I36:K36"/>
    <mergeCell ref="L36:N36"/>
    <mergeCell ref="O36:R36"/>
    <mergeCell ref="S37:V37"/>
    <mergeCell ref="W37:Y37"/>
    <mergeCell ref="Z37:AB37"/>
    <mergeCell ref="AC37:AE37"/>
    <mergeCell ref="AN34:AQ34"/>
    <mergeCell ref="AR34:AU34"/>
    <mergeCell ref="AV34:AY34"/>
    <mergeCell ref="AZ34:BC34"/>
    <mergeCell ref="BD34:BI34"/>
    <mergeCell ref="AF34:AI34"/>
    <mergeCell ref="AJ34:AM34"/>
    <mergeCell ref="AN35:AQ35"/>
    <mergeCell ref="AR35:AU35"/>
    <mergeCell ref="AV35:AY35"/>
    <mergeCell ref="AZ35:BC35"/>
    <mergeCell ref="BD35:BI35"/>
    <mergeCell ref="AF35:AI35"/>
    <mergeCell ref="AJ35:AM35"/>
    <mergeCell ref="C35:E35"/>
    <mergeCell ref="F35:H35"/>
    <mergeCell ref="I35:K35"/>
    <mergeCell ref="L35:N35"/>
    <mergeCell ref="O35:R35"/>
    <mergeCell ref="S34:V34"/>
    <mergeCell ref="W34:Y34"/>
    <mergeCell ref="Z34:AB34"/>
    <mergeCell ref="AC34:AE34"/>
    <mergeCell ref="C34:E34"/>
    <mergeCell ref="F34:H34"/>
    <mergeCell ref="I34:K34"/>
    <mergeCell ref="L34:N34"/>
    <mergeCell ref="O34:R34"/>
    <mergeCell ref="S35:V35"/>
    <mergeCell ref="W35:Y35"/>
    <mergeCell ref="Z35:AB35"/>
    <mergeCell ref="AC35:AE35"/>
    <mergeCell ref="AN32:AQ32"/>
    <mergeCell ref="AR32:AU32"/>
    <mergeCell ref="AV32:AY32"/>
    <mergeCell ref="AZ32:BC32"/>
    <mergeCell ref="BD32:BI32"/>
    <mergeCell ref="AF32:AI32"/>
    <mergeCell ref="AJ32:AM32"/>
    <mergeCell ref="AN33:AQ33"/>
    <mergeCell ref="AR33:AU33"/>
    <mergeCell ref="AV33:AY33"/>
    <mergeCell ref="AZ33:BC33"/>
    <mergeCell ref="BD33:BI33"/>
    <mergeCell ref="AF33:AI33"/>
    <mergeCell ref="AJ33:AM33"/>
    <mergeCell ref="C33:E33"/>
    <mergeCell ref="F33:H33"/>
    <mergeCell ref="I33:K33"/>
    <mergeCell ref="L33:N33"/>
    <mergeCell ref="O33:R33"/>
    <mergeCell ref="S32:V32"/>
    <mergeCell ref="W32:Y32"/>
    <mergeCell ref="Z32:AB32"/>
    <mergeCell ref="AC32:AE32"/>
    <mergeCell ref="C32:E32"/>
    <mergeCell ref="F32:H32"/>
    <mergeCell ref="I32:K32"/>
    <mergeCell ref="L32:N32"/>
    <mergeCell ref="O32:R32"/>
    <mergeCell ref="S33:V33"/>
    <mergeCell ref="W33:Y33"/>
    <mergeCell ref="Z33:AB33"/>
    <mergeCell ref="AC33:AE33"/>
    <mergeCell ref="C20:BI20"/>
    <mergeCell ref="D21:BI21"/>
    <mergeCell ref="C22:BI22"/>
    <mergeCell ref="D23:BI23"/>
    <mergeCell ref="B12:BI12"/>
    <mergeCell ref="B13:BI13"/>
    <mergeCell ref="C14:BI14"/>
    <mergeCell ref="C15:BI15"/>
    <mergeCell ref="C16:BI16"/>
    <mergeCell ref="C17:BI17"/>
    <mergeCell ref="AZ31:BC31"/>
    <mergeCell ref="AF29:BI29"/>
    <mergeCell ref="AF30:AM30"/>
    <mergeCell ref="AN30:AU30"/>
    <mergeCell ref="AV30:BC30"/>
    <mergeCell ref="BD30:BI31"/>
    <mergeCell ref="AF31:AI31"/>
    <mergeCell ref="S29:V31"/>
    <mergeCell ref="W29:Y31"/>
    <mergeCell ref="Z29:AB31"/>
    <mergeCell ref="AC29:AE31"/>
    <mergeCell ref="B68:BG68"/>
    <mergeCell ref="B1:BI1"/>
    <mergeCell ref="B3:BI3"/>
    <mergeCell ref="B5:BI5"/>
    <mergeCell ref="B7:BI7"/>
    <mergeCell ref="BF9:BI9"/>
    <mergeCell ref="B10:L10"/>
    <mergeCell ref="N10:O10"/>
    <mergeCell ref="C18:BI18"/>
    <mergeCell ref="C19:BI19"/>
    <mergeCell ref="D24:BI24"/>
    <mergeCell ref="D25:BI25"/>
    <mergeCell ref="E26:BI26"/>
    <mergeCell ref="D27:BI27"/>
    <mergeCell ref="B29:B31"/>
    <mergeCell ref="C29:E31"/>
    <mergeCell ref="F29:H31"/>
    <mergeCell ref="I29:K31"/>
    <mergeCell ref="L29:N31"/>
    <mergeCell ref="O29:R31"/>
    <mergeCell ref="AJ31:AM31"/>
    <mergeCell ref="AN31:AQ31"/>
    <mergeCell ref="AR31:AU31"/>
    <mergeCell ref="AV31:AY31"/>
  </mergeCells>
  <conditionalFormatting sqref="D27:BI27">
    <cfRule type="expression" dxfId="312" priority="2">
      <formula>AND(CA68&gt;0,COUNTA(BD33:BI67)=0)</formula>
    </cfRule>
  </conditionalFormatting>
  <conditionalFormatting sqref="BD33:BI67">
    <cfRule type="expression" dxfId="311" priority="3">
      <formula>AND($CA33&gt;0,$BD33="")</formula>
    </cfRule>
    <cfRule type="expression" dxfId="310" priority="4">
      <formula>AND($CA33=0,$BD33="")</formula>
    </cfRule>
  </conditionalFormatting>
  <dataValidations count="1">
    <dataValidation type="list" allowBlank="1" showInputMessage="1" showErrorMessage="1" sqref="AJ32:AM67 AZ32:BC67 AR32:AU67" xr:uid="{5C820255-1105-4DA3-AC62-D3A5CAC17099}">
      <formula1>$BK$32:$BK$42</formula1>
    </dataValidation>
  </dataValidations>
  <hyperlinks>
    <hyperlink ref="Z32" r:id="rId1" xr:uid="{91A3DB7B-1C9F-43C3-8FDB-23798D86B5F2}"/>
    <hyperlink ref="BF9:BI9" location="Índice!B15" display="Índice" xr:uid="{38742F34-1576-4BBA-B462-5702E5736899}"/>
  </hyperlinks>
  <printOptions horizontalCentered="1" verticalCentered="1"/>
  <pageMargins left="0.70866141732283472" right="0.70866141732283472" top="0.74803149606299213" bottom="0.74803149606299213" header="0.31496062992125984" footer="0.31496062992125984"/>
  <pageSetup scale="75" orientation="portrait" r:id="rId2"/>
  <headerFooter>
    <oddHeader>&amp;CMódulo 1 Sección V
Participantes</oddHeader>
    <oddFooter>&amp;LCenso Nacional de Gobiernos Estatales 2024&amp;R&amp;P de &amp;N</oddFooter>
  </headerFooter>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E527B5-6663-4AD3-A82D-B857CA1E95E8}">
  <dimension ref="A1:EM5427"/>
  <sheetViews>
    <sheetView showGridLines="0" tabSelected="1" topLeftCell="A1603" zoomScaleNormal="100" workbookViewId="0">
      <selection activeCell="D1611" sqref="D1611:N1611"/>
    </sheetView>
  </sheetViews>
  <sheetFormatPr baseColWidth="10" defaultColWidth="0" defaultRowHeight="15" customHeight="1" zeroHeight="1"/>
  <cols>
    <col min="1" max="1" width="5.7109375" style="6" customWidth="1"/>
    <col min="2" max="30" width="3.7109375" style="6" customWidth="1"/>
    <col min="31" max="31" width="5.7109375" style="6" customWidth="1"/>
    <col min="32" max="32" width="3.7109375" style="6" hidden="1" customWidth="1"/>
    <col min="33" max="35" width="13.7109375" style="6" hidden="1" customWidth="1"/>
    <col min="36" max="36" width="14.28515625" style="6" hidden="1" customWidth="1"/>
    <col min="37" max="143" width="13.7109375" style="6" hidden="1" customWidth="1"/>
    <col min="144" max="16384" width="3.7109375" style="6" hidden="1"/>
  </cols>
  <sheetData>
    <row r="1" spans="1:30" ht="173.25" customHeight="1">
      <c r="A1" s="164"/>
      <c r="B1" s="692" t="s">
        <v>0</v>
      </c>
      <c r="C1" s="693"/>
      <c r="D1" s="693"/>
      <c r="E1" s="693"/>
      <c r="F1" s="693"/>
      <c r="G1" s="693"/>
      <c r="H1" s="693"/>
      <c r="I1" s="693"/>
      <c r="J1" s="693"/>
      <c r="K1" s="693"/>
      <c r="L1" s="693"/>
      <c r="M1" s="693"/>
      <c r="N1" s="693"/>
      <c r="O1" s="693"/>
      <c r="P1" s="693"/>
      <c r="Q1" s="693"/>
      <c r="R1" s="693"/>
      <c r="S1" s="693"/>
      <c r="T1" s="693"/>
      <c r="U1" s="693"/>
      <c r="V1" s="693"/>
      <c r="W1" s="693"/>
      <c r="X1" s="693"/>
      <c r="Y1" s="693"/>
      <c r="Z1" s="693"/>
      <c r="AA1" s="693"/>
      <c r="AB1" s="693"/>
      <c r="AC1" s="693"/>
      <c r="AD1" s="693"/>
    </row>
    <row r="2" spans="1:30" ht="15" customHeight="1">
      <c r="A2" s="164"/>
      <c r="B2" s="164"/>
      <c r="C2" s="164"/>
      <c r="D2" s="164"/>
      <c r="E2" s="164"/>
      <c r="F2" s="164"/>
      <c r="G2" s="164"/>
      <c r="H2" s="164"/>
      <c r="I2" s="164"/>
      <c r="J2" s="164"/>
      <c r="K2" s="164"/>
      <c r="L2" s="164"/>
      <c r="M2" s="164"/>
      <c r="N2" s="164"/>
      <c r="O2" s="164"/>
      <c r="P2" s="164"/>
      <c r="Q2" s="164"/>
      <c r="R2" s="164"/>
      <c r="S2" s="164"/>
      <c r="T2" s="164"/>
      <c r="U2" s="164"/>
      <c r="V2" s="164"/>
      <c r="W2" s="164"/>
      <c r="X2" s="164"/>
      <c r="Y2" s="164"/>
      <c r="Z2" s="164"/>
      <c r="AA2" s="164"/>
      <c r="AB2" s="164"/>
      <c r="AC2" s="164"/>
      <c r="AD2" s="164"/>
    </row>
    <row r="3" spans="1:30" ht="45" customHeight="1">
      <c r="A3" s="164"/>
      <c r="B3" s="694" t="s">
        <v>1</v>
      </c>
      <c r="C3" s="695"/>
      <c r="D3" s="695"/>
      <c r="E3" s="695"/>
      <c r="F3" s="695"/>
      <c r="G3" s="695"/>
      <c r="H3" s="695"/>
      <c r="I3" s="695"/>
      <c r="J3" s="695"/>
      <c r="K3" s="695"/>
      <c r="L3" s="695"/>
      <c r="M3" s="695"/>
      <c r="N3" s="695"/>
      <c r="O3" s="695"/>
      <c r="P3" s="695"/>
      <c r="Q3" s="695"/>
      <c r="R3" s="695"/>
      <c r="S3" s="695"/>
      <c r="T3" s="695"/>
      <c r="U3" s="695"/>
      <c r="V3" s="695"/>
      <c r="W3" s="695"/>
      <c r="X3" s="695"/>
      <c r="Y3" s="695"/>
      <c r="Z3" s="695"/>
      <c r="AA3" s="695"/>
      <c r="AB3" s="695"/>
      <c r="AC3" s="695"/>
      <c r="AD3" s="695"/>
    </row>
    <row r="4" spans="1:30" ht="15" customHeight="1">
      <c r="A4" s="164"/>
      <c r="B4" s="164"/>
      <c r="C4" s="164"/>
      <c r="D4" s="164"/>
      <c r="E4" s="164"/>
      <c r="F4" s="164"/>
      <c r="G4" s="164"/>
      <c r="H4" s="164"/>
      <c r="I4" s="164"/>
      <c r="J4" s="164"/>
      <c r="K4" s="164"/>
      <c r="L4" s="164"/>
      <c r="M4" s="164"/>
      <c r="N4" s="164"/>
      <c r="O4" s="164"/>
      <c r="P4" s="164"/>
      <c r="Q4" s="164"/>
      <c r="R4" s="164"/>
      <c r="S4" s="164"/>
      <c r="T4" s="164"/>
      <c r="U4" s="164"/>
      <c r="V4" s="164"/>
      <c r="W4" s="164"/>
      <c r="X4" s="164"/>
      <c r="Y4" s="164"/>
      <c r="Z4" s="164"/>
      <c r="AA4" s="164"/>
      <c r="AB4" s="164"/>
      <c r="AC4" s="164"/>
      <c r="AD4" s="164"/>
    </row>
    <row r="5" spans="1:30" ht="45" customHeight="1">
      <c r="A5" s="164"/>
      <c r="B5" s="694" t="s">
        <v>2</v>
      </c>
      <c r="C5" s="695"/>
      <c r="D5" s="695"/>
      <c r="E5" s="695"/>
      <c r="F5" s="695"/>
      <c r="G5" s="695"/>
      <c r="H5" s="695"/>
      <c r="I5" s="695"/>
      <c r="J5" s="695"/>
      <c r="K5" s="695"/>
      <c r="L5" s="695"/>
      <c r="M5" s="695"/>
      <c r="N5" s="695"/>
      <c r="O5" s="695"/>
      <c r="P5" s="695"/>
      <c r="Q5" s="695"/>
      <c r="R5" s="695"/>
      <c r="S5" s="695"/>
      <c r="T5" s="695"/>
      <c r="U5" s="695"/>
      <c r="V5" s="695"/>
      <c r="W5" s="695"/>
      <c r="X5" s="695"/>
      <c r="Y5" s="695"/>
      <c r="Z5" s="695"/>
      <c r="AA5" s="695"/>
      <c r="AB5" s="695"/>
      <c r="AC5" s="695"/>
      <c r="AD5" s="695"/>
    </row>
    <row r="6" spans="1:30" ht="15" customHeight="1">
      <c r="A6" s="164"/>
      <c r="B6" s="164"/>
      <c r="C6" s="164"/>
      <c r="D6" s="164"/>
      <c r="E6" s="164"/>
      <c r="F6" s="164"/>
      <c r="G6" s="164"/>
      <c r="H6" s="164"/>
      <c r="I6" s="164"/>
      <c r="J6" s="164"/>
      <c r="K6" s="164"/>
      <c r="L6" s="164"/>
      <c r="M6" s="164"/>
      <c r="N6" s="164"/>
      <c r="O6" s="164"/>
      <c r="P6" s="164"/>
      <c r="Q6" s="164"/>
      <c r="R6" s="164"/>
      <c r="S6" s="164"/>
      <c r="T6" s="164"/>
      <c r="U6" s="164"/>
      <c r="V6" s="164"/>
      <c r="W6" s="164"/>
      <c r="X6" s="164"/>
      <c r="Y6" s="164"/>
      <c r="Z6" s="164"/>
      <c r="AA6" s="164"/>
      <c r="AB6" s="164"/>
      <c r="AC6" s="164"/>
      <c r="AD6" s="164"/>
    </row>
    <row r="7" spans="1:30" ht="15" customHeight="1" thickBot="1">
      <c r="A7" s="164"/>
      <c r="B7" s="4" t="s">
        <v>4</v>
      </c>
      <c r="C7" s="150"/>
      <c r="D7" s="150"/>
      <c r="E7" s="150"/>
      <c r="F7" s="150"/>
      <c r="G7" s="150"/>
      <c r="H7" s="150"/>
      <c r="I7" s="150"/>
      <c r="J7" s="150"/>
      <c r="K7" s="150"/>
      <c r="L7" s="150"/>
      <c r="M7" s="150"/>
      <c r="N7" s="4" t="s">
        <v>5</v>
      </c>
      <c r="O7" s="150"/>
      <c r="P7" s="164"/>
      <c r="Q7" s="164"/>
      <c r="R7" s="164"/>
      <c r="S7" s="164"/>
      <c r="T7" s="164"/>
      <c r="U7" s="164"/>
      <c r="V7" s="164"/>
      <c r="W7" s="164"/>
      <c r="X7" s="164"/>
      <c r="Y7" s="164"/>
      <c r="Z7" s="164"/>
      <c r="AA7" s="700" t="s">
        <v>3</v>
      </c>
      <c r="AB7" s="700"/>
      <c r="AC7" s="700"/>
      <c r="AD7" s="700"/>
    </row>
    <row r="8" spans="1:30" ht="15" customHeight="1" thickBot="1">
      <c r="A8" s="164"/>
      <c r="B8" s="696" t="str">
        <f>IF(Presentación!B10="","",Presentación!B10)</f>
        <v>Veracruz de Ignacio de la Llave</v>
      </c>
      <c r="C8" s="697"/>
      <c r="D8" s="697"/>
      <c r="E8" s="697"/>
      <c r="F8" s="697"/>
      <c r="G8" s="697"/>
      <c r="H8" s="697"/>
      <c r="I8" s="697"/>
      <c r="J8" s="697"/>
      <c r="K8" s="697"/>
      <c r="L8" s="698"/>
      <c r="M8" s="150"/>
      <c r="N8" s="696" t="str">
        <f>IF(Presentación!N10="","",Presentación!N10)</f>
        <v>230</v>
      </c>
      <c r="O8" s="698"/>
      <c r="P8" s="164"/>
      <c r="Q8" s="164"/>
      <c r="R8" s="164"/>
      <c r="S8" s="164"/>
      <c r="T8" s="164"/>
      <c r="U8" s="164"/>
      <c r="V8" s="164"/>
      <c r="W8" s="164"/>
      <c r="X8" s="164"/>
      <c r="Y8" s="164"/>
      <c r="Z8" s="164"/>
      <c r="AA8" s="164"/>
      <c r="AB8" s="164"/>
      <c r="AC8" s="164"/>
      <c r="AD8" s="164"/>
    </row>
    <row r="9" spans="1:30" ht="15" customHeight="1">
      <c r="A9" s="164"/>
      <c r="B9" s="164"/>
      <c r="C9" s="164"/>
      <c r="D9" s="164"/>
      <c r="E9" s="164"/>
      <c r="F9" s="164"/>
      <c r="G9" s="164"/>
      <c r="H9" s="164"/>
      <c r="I9" s="164"/>
      <c r="J9" s="164"/>
      <c r="K9" s="164"/>
      <c r="L9" s="164"/>
      <c r="M9" s="164"/>
      <c r="N9" s="164"/>
      <c r="O9" s="164"/>
      <c r="P9" s="164"/>
      <c r="Q9" s="164"/>
      <c r="R9" s="164"/>
      <c r="S9" s="164"/>
      <c r="T9" s="164"/>
      <c r="U9" s="164"/>
      <c r="V9" s="164"/>
      <c r="W9" s="164"/>
      <c r="X9" s="164"/>
      <c r="Y9" s="164"/>
      <c r="Z9" s="164"/>
      <c r="AA9" s="164"/>
      <c r="AB9" s="164"/>
      <c r="AC9" s="164"/>
      <c r="AD9" s="164"/>
    </row>
    <row r="10" spans="1:30" ht="15" customHeight="1">
      <c r="A10" s="37"/>
      <c r="B10" s="993" t="s">
        <v>5052</v>
      </c>
      <c r="C10" s="994"/>
      <c r="D10" s="994"/>
      <c r="E10" s="994"/>
      <c r="F10" s="994"/>
      <c r="G10" s="994"/>
      <c r="H10" s="994"/>
      <c r="I10" s="994"/>
      <c r="J10" s="994"/>
      <c r="K10" s="994"/>
      <c r="L10" s="994"/>
      <c r="M10" s="994"/>
      <c r="N10" s="994"/>
      <c r="O10" s="994"/>
      <c r="P10" s="994"/>
      <c r="Q10" s="994"/>
      <c r="R10" s="994"/>
      <c r="S10" s="994"/>
      <c r="T10" s="994"/>
      <c r="U10" s="994"/>
      <c r="V10" s="994"/>
      <c r="W10" s="994"/>
      <c r="X10" s="994"/>
      <c r="Y10" s="994"/>
      <c r="Z10" s="994"/>
      <c r="AA10" s="994"/>
      <c r="AB10" s="994"/>
      <c r="AC10" s="994"/>
      <c r="AD10" s="995"/>
    </row>
    <row r="11" spans="1:30" ht="48" customHeight="1">
      <c r="A11" s="37"/>
      <c r="B11" s="38"/>
      <c r="C11" s="876" t="s">
        <v>5053</v>
      </c>
      <c r="D11" s="876"/>
      <c r="E11" s="876"/>
      <c r="F11" s="876"/>
      <c r="G11" s="876"/>
      <c r="H11" s="876"/>
      <c r="I11" s="876"/>
      <c r="J11" s="876"/>
      <c r="K11" s="876"/>
      <c r="L11" s="876"/>
      <c r="M11" s="876"/>
      <c r="N11" s="876"/>
      <c r="O11" s="876"/>
      <c r="P11" s="876"/>
      <c r="Q11" s="876"/>
      <c r="R11" s="876"/>
      <c r="S11" s="876"/>
      <c r="T11" s="876"/>
      <c r="U11" s="876"/>
      <c r="V11" s="876"/>
      <c r="W11" s="876"/>
      <c r="X11" s="876"/>
      <c r="Y11" s="876"/>
      <c r="Z11" s="876"/>
      <c r="AA11" s="876"/>
      <c r="AB11" s="876"/>
      <c r="AC11" s="876"/>
      <c r="AD11" s="992"/>
    </row>
    <row r="12" spans="1:30" ht="24" customHeight="1">
      <c r="A12" s="37"/>
      <c r="B12" s="41"/>
      <c r="C12" s="733" t="s">
        <v>5054</v>
      </c>
      <c r="D12" s="733"/>
      <c r="E12" s="733"/>
      <c r="F12" s="733"/>
      <c r="G12" s="733"/>
      <c r="H12" s="733"/>
      <c r="I12" s="733"/>
      <c r="J12" s="733"/>
      <c r="K12" s="733"/>
      <c r="L12" s="733"/>
      <c r="M12" s="733"/>
      <c r="N12" s="733"/>
      <c r="O12" s="733"/>
      <c r="P12" s="733"/>
      <c r="Q12" s="733"/>
      <c r="R12" s="733"/>
      <c r="S12" s="733"/>
      <c r="T12" s="733"/>
      <c r="U12" s="733"/>
      <c r="V12" s="733"/>
      <c r="W12" s="733"/>
      <c r="X12" s="733"/>
      <c r="Y12" s="733"/>
      <c r="Z12" s="733"/>
      <c r="AA12" s="733"/>
      <c r="AB12" s="733"/>
      <c r="AC12" s="733"/>
      <c r="AD12" s="965"/>
    </row>
    <row r="13" spans="1:30" ht="24" customHeight="1">
      <c r="A13" s="37"/>
      <c r="B13" s="38"/>
      <c r="C13" s="876" t="s">
        <v>5055</v>
      </c>
      <c r="D13" s="876"/>
      <c r="E13" s="876"/>
      <c r="F13" s="876"/>
      <c r="G13" s="876"/>
      <c r="H13" s="876"/>
      <c r="I13" s="876"/>
      <c r="J13" s="876"/>
      <c r="K13" s="876"/>
      <c r="L13" s="876"/>
      <c r="M13" s="876"/>
      <c r="N13" s="876"/>
      <c r="O13" s="876"/>
      <c r="P13" s="876"/>
      <c r="Q13" s="876"/>
      <c r="R13" s="876"/>
      <c r="S13" s="876"/>
      <c r="T13" s="876"/>
      <c r="U13" s="876"/>
      <c r="V13" s="876"/>
      <c r="W13" s="876"/>
      <c r="X13" s="876"/>
      <c r="Y13" s="876"/>
      <c r="Z13" s="876"/>
      <c r="AA13" s="876"/>
      <c r="AB13" s="876"/>
      <c r="AC13" s="876"/>
      <c r="AD13" s="992"/>
    </row>
    <row r="14" spans="1:30" ht="24" customHeight="1">
      <c r="A14" s="37"/>
      <c r="B14" s="38"/>
      <c r="C14" s="733" t="s">
        <v>5056</v>
      </c>
      <c r="D14" s="851"/>
      <c r="E14" s="851"/>
      <c r="F14" s="851"/>
      <c r="G14" s="851"/>
      <c r="H14" s="851"/>
      <c r="I14" s="851"/>
      <c r="J14" s="851"/>
      <c r="K14" s="851"/>
      <c r="L14" s="851"/>
      <c r="M14" s="851"/>
      <c r="N14" s="851"/>
      <c r="O14" s="851"/>
      <c r="P14" s="851"/>
      <c r="Q14" s="851"/>
      <c r="R14" s="851"/>
      <c r="S14" s="851"/>
      <c r="T14" s="851"/>
      <c r="U14" s="851"/>
      <c r="V14" s="851"/>
      <c r="W14" s="851"/>
      <c r="X14" s="851"/>
      <c r="Y14" s="851"/>
      <c r="Z14" s="851"/>
      <c r="AA14" s="851"/>
      <c r="AB14" s="851"/>
      <c r="AC14" s="851"/>
      <c r="AD14" s="996"/>
    </row>
    <row r="15" spans="1:30" ht="36" customHeight="1">
      <c r="A15" s="37"/>
      <c r="B15" s="38"/>
      <c r="C15" s="733" t="s">
        <v>5057</v>
      </c>
      <c r="D15" s="733"/>
      <c r="E15" s="733"/>
      <c r="F15" s="733"/>
      <c r="G15" s="733"/>
      <c r="H15" s="733"/>
      <c r="I15" s="733"/>
      <c r="J15" s="733"/>
      <c r="K15" s="733"/>
      <c r="L15" s="733"/>
      <c r="M15" s="733"/>
      <c r="N15" s="733"/>
      <c r="O15" s="733"/>
      <c r="P15" s="733"/>
      <c r="Q15" s="733"/>
      <c r="R15" s="733"/>
      <c r="S15" s="733"/>
      <c r="T15" s="733"/>
      <c r="U15" s="733"/>
      <c r="V15" s="733"/>
      <c r="W15" s="733"/>
      <c r="X15" s="733"/>
      <c r="Y15" s="733"/>
      <c r="Z15" s="733"/>
      <c r="AA15" s="733"/>
      <c r="AB15" s="733"/>
      <c r="AC15" s="733"/>
      <c r="AD15" s="734"/>
    </row>
    <row r="16" spans="1:30" ht="48" customHeight="1">
      <c r="A16" s="37"/>
      <c r="B16" s="38"/>
      <c r="C16" s="990" t="s">
        <v>5058</v>
      </c>
      <c r="D16" s="990"/>
      <c r="E16" s="990"/>
      <c r="F16" s="990"/>
      <c r="G16" s="990"/>
      <c r="H16" s="990"/>
      <c r="I16" s="990"/>
      <c r="J16" s="990"/>
      <c r="K16" s="990"/>
      <c r="L16" s="990"/>
      <c r="M16" s="990"/>
      <c r="N16" s="990"/>
      <c r="O16" s="990"/>
      <c r="P16" s="990"/>
      <c r="Q16" s="990"/>
      <c r="R16" s="990"/>
      <c r="S16" s="990"/>
      <c r="T16" s="990"/>
      <c r="U16" s="990"/>
      <c r="V16" s="990"/>
      <c r="W16" s="990"/>
      <c r="X16" s="990"/>
      <c r="Y16" s="990"/>
      <c r="Z16" s="990"/>
      <c r="AA16" s="990"/>
      <c r="AB16" s="990"/>
      <c r="AC16" s="990"/>
      <c r="AD16" s="991"/>
    </row>
    <row r="17" spans="1:30" ht="15" customHeight="1">
      <c r="A17" s="37"/>
      <c r="B17" s="43"/>
      <c r="C17" s="737" t="s">
        <v>5059</v>
      </c>
      <c r="D17" s="737"/>
      <c r="E17" s="737"/>
      <c r="F17" s="737"/>
      <c r="G17" s="737"/>
      <c r="H17" s="737"/>
      <c r="I17" s="737"/>
      <c r="J17" s="737"/>
      <c r="K17" s="737"/>
      <c r="L17" s="737"/>
      <c r="M17" s="737"/>
      <c r="N17" s="737"/>
      <c r="O17" s="737"/>
      <c r="P17" s="737"/>
      <c r="Q17" s="737"/>
      <c r="R17" s="737"/>
      <c r="S17" s="737"/>
      <c r="T17" s="737"/>
      <c r="U17" s="737"/>
      <c r="V17" s="737"/>
      <c r="W17" s="737"/>
      <c r="X17" s="737"/>
      <c r="Y17" s="737"/>
      <c r="Z17" s="737"/>
      <c r="AA17" s="737"/>
      <c r="AB17" s="737"/>
      <c r="AC17" s="737"/>
      <c r="AD17" s="738"/>
    </row>
    <row r="18" spans="1:30" ht="15" customHeight="1">
      <c r="A18" s="44"/>
      <c r="B18" s="927" t="s">
        <v>5060</v>
      </c>
      <c r="C18" s="928"/>
      <c r="D18" s="928"/>
      <c r="E18" s="928"/>
      <c r="F18" s="928"/>
      <c r="G18" s="928"/>
      <c r="H18" s="928"/>
      <c r="I18" s="928"/>
      <c r="J18" s="928"/>
      <c r="K18" s="928"/>
      <c r="L18" s="928"/>
      <c r="M18" s="928"/>
      <c r="N18" s="928"/>
      <c r="O18" s="928"/>
      <c r="P18" s="928"/>
      <c r="Q18" s="928"/>
      <c r="R18" s="928"/>
      <c r="S18" s="928"/>
      <c r="T18" s="928"/>
      <c r="U18" s="928"/>
      <c r="V18" s="928"/>
      <c r="W18" s="928"/>
      <c r="X18" s="928"/>
      <c r="Y18" s="928"/>
      <c r="Z18" s="928"/>
      <c r="AA18" s="928"/>
      <c r="AB18" s="928"/>
      <c r="AC18" s="928"/>
      <c r="AD18" s="929"/>
    </row>
    <row r="19" spans="1:30" ht="24" customHeight="1">
      <c r="A19" s="44"/>
      <c r="B19" s="45"/>
      <c r="C19" s="876" t="s">
        <v>5061</v>
      </c>
      <c r="D19" s="876"/>
      <c r="E19" s="876"/>
      <c r="F19" s="876"/>
      <c r="G19" s="876"/>
      <c r="H19" s="876"/>
      <c r="I19" s="876"/>
      <c r="J19" s="876"/>
      <c r="K19" s="876"/>
      <c r="L19" s="876"/>
      <c r="M19" s="876"/>
      <c r="N19" s="876"/>
      <c r="O19" s="876"/>
      <c r="P19" s="876"/>
      <c r="Q19" s="876"/>
      <c r="R19" s="876"/>
      <c r="S19" s="876"/>
      <c r="T19" s="876"/>
      <c r="U19" s="876"/>
      <c r="V19" s="876"/>
      <c r="W19" s="876"/>
      <c r="X19" s="876"/>
      <c r="Y19" s="876"/>
      <c r="Z19" s="876"/>
      <c r="AA19" s="876"/>
      <c r="AB19" s="876"/>
      <c r="AC19" s="876"/>
      <c r="AD19" s="992"/>
    </row>
    <row r="20" spans="1:30" ht="36" customHeight="1">
      <c r="A20" s="44"/>
      <c r="B20" s="45"/>
      <c r="C20" s="876" t="s">
        <v>5062</v>
      </c>
      <c r="D20" s="876"/>
      <c r="E20" s="876"/>
      <c r="F20" s="876"/>
      <c r="G20" s="876"/>
      <c r="H20" s="876"/>
      <c r="I20" s="876"/>
      <c r="J20" s="876"/>
      <c r="K20" s="876"/>
      <c r="L20" s="876"/>
      <c r="M20" s="876"/>
      <c r="N20" s="876"/>
      <c r="O20" s="876"/>
      <c r="P20" s="876"/>
      <c r="Q20" s="876"/>
      <c r="R20" s="876"/>
      <c r="S20" s="876"/>
      <c r="T20" s="876"/>
      <c r="U20" s="876"/>
      <c r="V20" s="876"/>
      <c r="W20" s="876"/>
      <c r="X20" s="876"/>
      <c r="Y20" s="876"/>
      <c r="Z20" s="876"/>
      <c r="AA20" s="876"/>
      <c r="AB20" s="876"/>
      <c r="AC20" s="876"/>
      <c r="AD20" s="992"/>
    </row>
    <row r="21" spans="1:30" ht="24" customHeight="1">
      <c r="A21" s="44"/>
      <c r="B21" s="45"/>
      <c r="C21" s="876" t="s">
        <v>5063</v>
      </c>
      <c r="D21" s="876"/>
      <c r="E21" s="876"/>
      <c r="F21" s="876"/>
      <c r="G21" s="876"/>
      <c r="H21" s="876"/>
      <c r="I21" s="876"/>
      <c r="J21" s="876"/>
      <c r="K21" s="876"/>
      <c r="L21" s="876"/>
      <c r="M21" s="876"/>
      <c r="N21" s="876"/>
      <c r="O21" s="876"/>
      <c r="P21" s="876"/>
      <c r="Q21" s="876"/>
      <c r="R21" s="876"/>
      <c r="S21" s="876"/>
      <c r="T21" s="876"/>
      <c r="U21" s="876"/>
      <c r="V21" s="876"/>
      <c r="W21" s="876"/>
      <c r="X21" s="876"/>
      <c r="Y21" s="876"/>
      <c r="Z21" s="876"/>
      <c r="AA21" s="876"/>
      <c r="AB21" s="876"/>
      <c r="AC21" s="876"/>
      <c r="AD21" s="992"/>
    </row>
    <row r="22" spans="1:30" ht="24" customHeight="1">
      <c r="A22" s="44"/>
      <c r="B22" s="46"/>
      <c r="C22" s="876" t="s">
        <v>5064</v>
      </c>
      <c r="D22" s="876"/>
      <c r="E22" s="876"/>
      <c r="F22" s="876"/>
      <c r="G22" s="876"/>
      <c r="H22" s="876"/>
      <c r="I22" s="876"/>
      <c r="J22" s="876"/>
      <c r="K22" s="876"/>
      <c r="L22" s="876"/>
      <c r="M22" s="876"/>
      <c r="N22" s="876"/>
      <c r="O22" s="876"/>
      <c r="P22" s="876"/>
      <c r="Q22" s="876"/>
      <c r="R22" s="876"/>
      <c r="S22" s="876"/>
      <c r="T22" s="876"/>
      <c r="U22" s="876"/>
      <c r="V22" s="876"/>
      <c r="W22" s="876"/>
      <c r="X22" s="876"/>
      <c r="Y22" s="876"/>
      <c r="Z22" s="876"/>
      <c r="AA22" s="876"/>
      <c r="AB22" s="876"/>
      <c r="AC22" s="876"/>
      <c r="AD22" s="992"/>
    </row>
    <row r="23" spans="1:30" ht="36" customHeight="1">
      <c r="A23" s="44"/>
      <c r="B23" s="47"/>
      <c r="C23" s="876" t="s">
        <v>5065</v>
      </c>
      <c r="D23" s="876"/>
      <c r="E23" s="876"/>
      <c r="F23" s="876"/>
      <c r="G23" s="876"/>
      <c r="H23" s="876"/>
      <c r="I23" s="876"/>
      <c r="J23" s="876"/>
      <c r="K23" s="876"/>
      <c r="L23" s="876"/>
      <c r="M23" s="876"/>
      <c r="N23" s="876"/>
      <c r="O23" s="876"/>
      <c r="P23" s="876"/>
      <c r="Q23" s="876"/>
      <c r="R23" s="876"/>
      <c r="S23" s="876"/>
      <c r="T23" s="876"/>
      <c r="U23" s="876"/>
      <c r="V23" s="876"/>
      <c r="W23" s="876"/>
      <c r="X23" s="876"/>
      <c r="Y23" s="876"/>
      <c r="Z23" s="876"/>
      <c r="AA23" s="876"/>
      <c r="AB23" s="876"/>
      <c r="AC23" s="876"/>
      <c r="AD23" s="992"/>
    </row>
    <row r="24" spans="1:30" ht="48" customHeight="1">
      <c r="A24" s="44"/>
      <c r="B24" s="47"/>
      <c r="C24" s="876" t="s">
        <v>5066</v>
      </c>
      <c r="D24" s="876"/>
      <c r="E24" s="876"/>
      <c r="F24" s="876"/>
      <c r="G24" s="876"/>
      <c r="H24" s="876"/>
      <c r="I24" s="876"/>
      <c r="J24" s="876"/>
      <c r="K24" s="876"/>
      <c r="L24" s="876"/>
      <c r="M24" s="876"/>
      <c r="N24" s="876"/>
      <c r="O24" s="876"/>
      <c r="P24" s="876"/>
      <c r="Q24" s="876"/>
      <c r="R24" s="876"/>
      <c r="S24" s="876"/>
      <c r="T24" s="876"/>
      <c r="U24" s="876"/>
      <c r="V24" s="876"/>
      <c r="W24" s="876"/>
      <c r="X24" s="876"/>
      <c r="Y24" s="876"/>
      <c r="Z24" s="876"/>
      <c r="AA24" s="876"/>
      <c r="AB24" s="876"/>
      <c r="AC24" s="876"/>
      <c r="AD24" s="992"/>
    </row>
    <row r="25" spans="1:30" ht="36" customHeight="1">
      <c r="A25" s="44"/>
      <c r="B25" s="123"/>
      <c r="C25" s="862" t="s">
        <v>5067</v>
      </c>
      <c r="D25" s="862"/>
      <c r="E25" s="862"/>
      <c r="F25" s="862"/>
      <c r="G25" s="862"/>
      <c r="H25" s="862"/>
      <c r="I25" s="862"/>
      <c r="J25" s="862"/>
      <c r="K25" s="862"/>
      <c r="L25" s="862"/>
      <c r="M25" s="862"/>
      <c r="N25" s="862"/>
      <c r="O25" s="862"/>
      <c r="P25" s="862"/>
      <c r="Q25" s="862"/>
      <c r="R25" s="862"/>
      <c r="S25" s="862"/>
      <c r="T25" s="862"/>
      <c r="U25" s="862"/>
      <c r="V25" s="862"/>
      <c r="W25" s="862"/>
      <c r="X25" s="862"/>
      <c r="Y25" s="862"/>
      <c r="Z25" s="862"/>
      <c r="AA25" s="862"/>
      <c r="AB25" s="862"/>
      <c r="AC25" s="862"/>
      <c r="AD25" s="986"/>
    </row>
    <row r="26" spans="1:30" ht="15" customHeight="1" thickBot="1">
      <c r="A26" s="37"/>
      <c r="B26"/>
      <c r="C26"/>
      <c r="D26"/>
      <c r="E26"/>
      <c r="F26"/>
      <c r="G26"/>
      <c r="H26"/>
      <c r="I26"/>
      <c r="J26"/>
      <c r="K26"/>
      <c r="L26"/>
      <c r="M26"/>
      <c r="N26"/>
      <c r="O26"/>
      <c r="P26"/>
      <c r="Q26"/>
      <c r="R26"/>
      <c r="S26"/>
      <c r="T26"/>
      <c r="U26"/>
      <c r="V26"/>
      <c r="W26"/>
      <c r="X26"/>
      <c r="Y26"/>
      <c r="Z26"/>
      <c r="AA26"/>
      <c r="AB26"/>
      <c r="AC26"/>
      <c r="AD26"/>
    </row>
    <row r="27" spans="1:30" customFormat="1" ht="15" customHeight="1" thickBot="1">
      <c r="A27" s="48" t="s">
        <v>5068</v>
      </c>
      <c r="B27" s="921" t="s">
        <v>5069</v>
      </c>
      <c r="C27" s="922"/>
      <c r="D27" s="922"/>
      <c r="E27" s="922"/>
      <c r="F27" s="922"/>
      <c r="G27" s="922"/>
      <c r="H27" s="922"/>
      <c r="I27" s="922"/>
      <c r="J27" s="922"/>
      <c r="K27" s="922"/>
      <c r="L27" s="922"/>
      <c r="M27" s="922"/>
      <c r="N27" s="922"/>
      <c r="O27" s="922"/>
      <c r="P27" s="922"/>
      <c r="Q27" s="922"/>
      <c r="R27" s="922"/>
      <c r="S27" s="922"/>
      <c r="T27" s="922"/>
      <c r="U27" s="922"/>
      <c r="V27" s="922"/>
      <c r="W27" s="922"/>
      <c r="X27" s="922"/>
      <c r="Y27" s="922"/>
      <c r="Z27" s="922"/>
      <c r="AA27" s="922"/>
      <c r="AB27" s="922"/>
      <c r="AC27" s="922"/>
      <c r="AD27" s="923"/>
    </row>
    <row r="28" spans="1:30" customFormat="1" ht="15" customHeight="1">
      <c r="A28" s="32"/>
      <c r="B28" s="927" t="s">
        <v>5070</v>
      </c>
      <c r="C28" s="928"/>
      <c r="D28" s="928"/>
      <c r="E28" s="928"/>
      <c r="F28" s="928"/>
      <c r="G28" s="928"/>
      <c r="H28" s="928"/>
      <c r="I28" s="928"/>
      <c r="J28" s="928"/>
      <c r="K28" s="928"/>
      <c r="L28" s="928"/>
      <c r="M28" s="928"/>
      <c r="N28" s="928"/>
      <c r="O28" s="928"/>
      <c r="P28" s="928"/>
      <c r="Q28" s="928"/>
      <c r="R28" s="928"/>
      <c r="S28" s="928"/>
      <c r="T28" s="928"/>
      <c r="U28" s="928"/>
      <c r="V28" s="928"/>
      <c r="W28" s="928"/>
      <c r="X28" s="928"/>
      <c r="Y28" s="928"/>
      <c r="Z28" s="928"/>
      <c r="AA28" s="928"/>
      <c r="AB28" s="928"/>
      <c r="AC28" s="928"/>
      <c r="AD28" s="929"/>
    </row>
    <row r="29" spans="1:30" customFormat="1" ht="24" customHeight="1">
      <c r="A29" s="32"/>
      <c r="B29" s="45"/>
      <c r="C29" s="876" t="s">
        <v>5071</v>
      </c>
      <c r="D29" s="876"/>
      <c r="E29" s="876"/>
      <c r="F29" s="876"/>
      <c r="G29" s="876"/>
      <c r="H29" s="876"/>
      <c r="I29" s="876"/>
      <c r="J29" s="876"/>
      <c r="K29" s="876"/>
      <c r="L29" s="876"/>
      <c r="M29" s="876"/>
      <c r="N29" s="876"/>
      <c r="O29" s="876"/>
      <c r="P29" s="876"/>
      <c r="Q29" s="876"/>
      <c r="R29" s="876"/>
      <c r="S29" s="876"/>
      <c r="T29" s="876"/>
      <c r="U29" s="876"/>
      <c r="V29" s="876"/>
      <c r="W29" s="876"/>
      <c r="X29" s="876"/>
      <c r="Y29" s="876"/>
      <c r="Z29" s="876"/>
      <c r="AA29" s="876"/>
      <c r="AB29" s="876"/>
      <c r="AC29" s="876"/>
      <c r="AD29" s="992"/>
    </row>
    <row r="30" spans="1:30" customFormat="1" ht="36" customHeight="1">
      <c r="A30" s="32"/>
      <c r="B30" s="122"/>
      <c r="C30" s="862" t="s">
        <v>5072</v>
      </c>
      <c r="D30" s="862"/>
      <c r="E30" s="862"/>
      <c r="F30" s="862"/>
      <c r="G30" s="862"/>
      <c r="H30" s="862"/>
      <c r="I30" s="862"/>
      <c r="J30" s="862"/>
      <c r="K30" s="862"/>
      <c r="L30" s="862"/>
      <c r="M30" s="862"/>
      <c r="N30" s="862"/>
      <c r="O30" s="862"/>
      <c r="P30" s="862"/>
      <c r="Q30" s="862"/>
      <c r="R30" s="862"/>
      <c r="S30" s="862"/>
      <c r="T30" s="862"/>
      <c r="U30" s="862"/>
      <c r="V30" s="862"/>
      <c r="W30" s="862"/>
      <c r="X30" s="862"/>
      <c r="Y30" s="862"/>
      <c r="Z30" s="862"/>
      <c r="AA30" s="862"/>
      <c r="AB30" s="862"/>
      <c r="AC30" s="862"/>
      <c r="AD30" s="986"/>
    </row>
    <row r="31" spans="1:30" customFormat="1" ht="15" customHeight="1">
      <c r="A31" s="22"/>
    </row>
    <row r="32" spans="1:30" customFormat="1" ht="36" customHeight="1">
      <c r="A32" s="22" t="s">
        <v>5073</v>
      </c>
      <c r="B32" s="945" t="s">
        <v>5074</v>
      </c>
      <c r="C32" s="945"/>
      <c r="D32" s="945"/>
      <c r="E32" s="945"/>
      <c r="F32" s="945"/>
      <c r="G32" s="945"/>
      <c r="H32" s="945"/>
      <c r="I32" s="945"/>
      <c r="J32" s="945"/>
      <c r="K32" s="945"/>
      <c r="L32" s="945"/>
      <c r="M32" s="945"/>
      <c r="N32" s="945"/>
      <c r="O32" s="945"/>
      <c r="P32" s="945"/>
      <c r="Q32" s="945"/>
      <c r="R32" s="945"/>
      <c r="S32" s="945"/>
      <c r="T32" s="945"/>
      <c r="U32" s="945"/>
      <c r="V32" s="945"/>
      <c r="W32" s="945"/>
      <c r="X32" s="945"/>
      <c r="Y32" s="945"/>
      <c r="Z32" s="945"/>
      <c r="AA32" s="945"/>
      <c r="AB32" s="945"/>
      <c r="AC32" s="945"/>
      <c r="AD32" s="945"/>
    </row>
    <row r="33" spans="1:39" customFormat="1" ht="24" customHeight="1">
      <c r="A33" s="48"/>
      <c r="B33" s="51"/>
      <c r="C33" s="866" t="s">
        <v>5075</v>
      </c>
      <c r="D33" s="866"/>
      <c r="E33" s="866"/>
      <c r="F33" s="866"/>
      <c r="G33" s="866"/>
      <c r="H33" s="866"/>
      <c r="I33" s="866"/>
      <c r="J33" s="866"/>
      <c r="K33" s="866"/>
      <c r="L33" s="866"/>
      <c r="M33" s="866"/>
      <c r="N33" s="866"/>
      <c r="O33" s="866"/>
      <c r="P33" s="866"/>
      <c r="Q33" s="866"/>
      <c r="R33" s="866"/>
      <c r="S33" s="866"/>
      <c r="T33" s="866"/>
      <c r="U33" s="866"/>
      <c r="V33" s="866"/>
      <c r="W33" s="866"/>
      <c r="X33" s="866"/>
      <c r="Y33" s="866"/>
      <c r="Z33" s="866"/>
      <c r="AA33" s="866"/>
      <c r="AB33" s="866"/>
      <c r="AC33" s="866"/>
      <c r="AD33" s="866"/>
    </row>
    <row r="34" spans="1:39" customFormat="1" ht="36" customHeight="1">
      <c r="A34" s="22"/>
      <c r="B34" s="61"/>
      <c r="C34" s="876" t="s">
        <v>5076</v>
      </c>
      <c r="D34" s="876"/>
      <c r="E34" s="876"/>
      <c r="F34" s="876"/>
      <c r="G34" s="876"/>
      <c r="H34" s="876"/>
      <c r="I34" s="876"/>
      <c r="J34" s="876"/>
      <c r="K34" s="876"/>
      <c r="L34" s="876"/>
      <c r="M34" s="876"/>
      <c r="N34" s="876"/>
      <c r="O34" s="876"/>
      <c r="P34" s="876"/>
      <c r="Q34" s="876"/>
      <c r="R34" s="876"/>
      <c r="S34" s="876"/>
      <c r="T34" s="876"/>
      <c r="U34" s="876"/>
      <c r="V34" s="876"/>
      <c r="W34" s="876"/>
      <c r="X34" s="876"/>
      <c r="Y34" s="876"/>
      <c r="Z34" s="876"/>
      <c r="AA34" s="876"/>
      <c r="AB34" s="876"/>
      <c r="AC34" s="876"/>
      <c r="AD34" s="876"/>
    </row>
    <row r="35" spans="1:39" customFormat="1" ht="24" customHeight="1">
      <c r="A35" s="22"/>
      <c r="B35" s="61"/>
      <c r="C35" s="733" t="s">
        <v>5077</v>
      </c>
      <c r="D35" s="733"/>
      <c r="E35" s="733"/>
      <c r="F35" s="733"/>
      <c r="G35" s="733"/>
      <c r="H35" s="733"/>
      <c r="I35" s="733"/>
      <c r="J35" s="733"/>
      <c r="K35" s="733"/>
      <c r="L35" s="733"/>
      <c r="M35" s="733"/>
      <c r="N35" s="733"/>
      <c r="O35" s="733"/>
      <c r="P35" s="733"/>
      <c r="Q35" s="733"/>
      <c r="R35" s="733"/>
      <c r="S35" s="733"/>
      <c r="T35" s="733"/>
      <c r="U35" s="733"/>
      <c r="V35" s="733"/>
      <c r="W35" s="733"/>
      <c r="X35" s="733"/>
      <c r="Y35" s="733"/>
      <c r="Z35" s="733"/>
      <c r="AA35" s="733"/>
      <c r="AB35" s="733"/>
      <c r="AC35" s="733"/>
      <c r="AD35" s="733"/>
    </row>
    <row r="36" spans="1:39" customFormat="1" ht="36" customHeight="1">
      <c r="A36" s="22"/>
      <c r="B36" s="61"/>
      <c r="C36" s="876" t="s">
        <v>5078</v>
      </c>
      <c r="D36" s="876"/>
      <c r="E36" s="876"/>
      <c r="F36" s="876"/>
      <c r="G36" s="876"/>
      <c r="H36" s="876"/>
      <c r="I36" s="876"/>
      <c r="J36" s="876"/>
      <c r="K36" s="876"/>
      <c r="L36" s="876"/>
      <c r="M36" s="876"/>
      <c r="N36" s="876"/>
      <c r="O36" s="876"/>
      <c r="P36" s="876"/>
      <c r="Q36" s="876"/>
      <c r="R36" s="876"/>
      <c r="S36" s="876"/>
      <c r="T36" s="876"/>
      <c r="U36" s="876"/>
      <c r="V36" s="876"/>
      <c r="W36" s="876"/>
      <c r="X36" s="876"/>
      <c r="Y36" s="876"/>
      <c r="Z36" s="876"/>
      <c r="AA36" s="876"/>
      <c r="AB36" s="876"/>
      <c r="AC36" s="876"/>
      <c r="AD36" s="876"/>
    </row>
    <row r="37" spans="1:39" customFormat="1" ht="24" customHeight="1">
      <c r="A37" s="22"/>
      <c r="B37" s="61"/>
      <c r="C37" s="733" t="s">
        <v>5079</v>
      </c>
      <c r="D37" s="733"/>
      <c r="E37" s="733"/>
      <c r="F37" s="733"/>
      <c r="G37" s="733"/>
      <c r="H37" s="733"/>
      <c r="I37" s="733"/>
      <c r="J37" s="733"/>
      <c r="K37" s="733"/>
      <c r="L37" s="733"/>
      <c r="M37" s="733"/>
      <c r="N37" s="733"/>
      <c r="O37" s="733"/>
      <c r="P37" s="733"/>
      <c r="Q37" s="733"/>
      <c r="R37" s="733"/>
      <c r="S37" s="733"/>
      <c r="T37" s="733"/>
      <c r="U37" s="733"/>
      <c r="V37" s="733"/>
      <c r="W37" s="733"/>
      <c r="X37" s="733"/>
      <c r="Y37" s="733"/>
      <c r="Z37" s="733"/>
      <c r="AA37" s="733"/>
      <c r="AB37" s="733"/>
      <c r="AC37" s="733"/>
      <c r="AD37" s="733"/>
    </row>
    <row r="38" spans="1:39" customFormat="1" ht="15" customHeight="1">
      <c r="A38" s="22"/>
      <c r="B38" s="145"/>
      <c r="C38" s="145"/>
      <c r="D38" s="145"/>
      <c r="E38" s="145"/>
      <c r="F38" s="145"/>
      <c r="G38" s="145"/>
      <c r="H38" s="145"/>
      <c r="I38" s="145"/>
      <c r="J38" s="145"/>
      <c r="K38" s="145"/>
      <c r="L38" s="145"/>
      <c r="M38" s="145"/>
      <c r="N38" s="145"/>
      <c r="O38" s="145"/>
      <c r="P38" s="145"/>
      <c r="Q38" s="145"/>
      <c r="R38" s="145"/>
      <c r="S38" s="145"/>
      <c r="T38" s="145"/>
      <c r="U38" s="145"/>
      <c r="V38" s="145"/>
      <c r="W38" s="145"/>
      <c r="X38" s="145"/>
      <c r="Y38" s="145"/>
      <c r="Z38" s="145"/>
      <c r="AA38" s="145"/>
      <c r="AB38" s="145"/>
      <c r="AC38" s="145"/>
      <c r="AD38" s="145"/>
      <c r="AI38" s="208" t="s">
        <v>5080</v>
      </c>
      <c r="AJ38" s="208" t="s">
        <v>5081</v>
      </c>
      <c r="AK38" s="770" t="s">
        <v>5082</v>
      </c>
      <c r="AL38" s="770"/>
      <c r="AM38" s="770"/>
    </row>
    <row r="39" spans="1:39" customFormat="1" ht="84" customHeight="1">
      <c r="A39" s="22"/>
      <c r="B39" s="145"/>
      <c r="C39" s="889" t="s">
        <v>5083</v>
      </c>
      <c r="D39" s="889"/>
      <c r="E39" s="889"/>
      <c r="F39" s="889"/>
      <c r="G39" s="889"/>
      <c r="H39" s="889"/>
      <c r="I39" s="889"/>
      <c r="J39" s="889"/>
      <c r="K39" s="889"/>
      <c r="L39" s="889"/>
      <c r="M39" s="889"/>
      <c r="N39" s="889"/>
      <c r="O39" s="710" t="s">
        <v>5084</v>
      </c>
      <c r="P39" s="710"/>
      <c r="Q39" s="710"/>
      <c r="R39" s="710"/>
      <c r="S39" s="710" t="s">
        <v>5085</v>
      </c>
      <c r="T39" s="710"/>
      <c r="U39" s="710"/>
      <c r="V39" s="710"/>
      <c r="W39" s="710" t="s">
        <v>5086</v>
      </c>
      <c r="X39" s="710"/>
      <c r="Y39" s="710"/>
      <c r="Z39" s="710"/>
      <c r="AA39" s="710" t="s">
        <v>5087</v>
      </c>
      <c r="AB39" s="710"/>
      <c r="AC39" s="710"/>
      <c r="AD39" s="710"/>
      <c r="AG39" s="206" t="s">
        <v>5088</v>
      </c>
      <c r="AH39" s="207" t="s">
        <v>5089</v>
      </c>
      <c r="AI39" s="208" t="s">
        <v>5090</v>
      </c>
      <c r="AJ39" s="208" t="s">
        <v>5091</v>
      </c>
      <c r="AK39" s="401" t="s">
        <v>5092</v>
      </c>
      <c r="AL39" s="270" t="s">
        <v>5093</v>
      </c>
      <c r="AM39" s="369" t="s">
        <v>5094</v>
      </c>
    </row>
    <row r="40" spans="1:39" ht="30" customHeight="1">
      <c r="A40" s="646"/>
      <c r="B40" s="145"/>
      <c r="C40" s="647" t="s">
        <v>5008</v>
      </c>
      <c r="D40" s="858" t="s">
        <v>9514</v>
      </c>
      <c r="E40" s="859"/>
      <c r="F40" s="859"/>
      <c r="G40" s="859"/>
      <c r="H40" s="859"/>
      <c r="I40" s="859"/>
      <c r="J40" s="859"/>
      <c r="K40" s="859"/>
      <c r="L40" s="859"/>
      <c r="M40" s="859"/>
      <c r="N40" s="860"/>
      <c r="O40" s="713"/>
      <c r="P40" s="714"/>
      <c r="Q40" s="714"/>
      <c r="R40" s="715"/>
      <c r="S40" s="713"/>
      <c r="T40" s="714"/>
      <c r="U40" s="714"/>
      <c r="V40" s="715"/>
      <c r="W40" s="713"/>
      <c r="X40" s="714"/>
      <c r="Y40" s="714"/>
      <c r="Z40" s="715"/>
      <c r="AA40" s="713"/>
      <c r="AB40" s="714"/>
      <c r="AC40" s="714"/>
      <c r="AD40" s="715"/>
      <c r="AE40" s="164"/>
      <c r="AF40" s="164"/>
      <c r="AG40" s="200">
        <f>IF(AND(COUNTBLANK(D40)=0,O40&lt;&gt;"",O40&lt;&gt;1,S40="",W40&lt;&gt;"",W40&lt;&gt;1,AA40=""),0,IF(AND(COUNTBLANK(D40)=0,O40&lt;&gt;"",O40=1,S40&lt;&gt;"",W40&lt;&gt;"",W40&lt;&gt;1,AA40=""),0,IF(AND(COUNTBLANK(D40)=0,O40&lt;&gt;"",O40=1,S40&lt;&gt;"",W40&lt;&gt;"",W40=1,AA40&lt;&gt;""),0,IF(AND(COUNTBLANK(D40)=0,O40&lt;&gt;"",O40&lt;&gt;1,S40="",W40&lt;&gt;"",W40=1,AA40&lt;&gt;""),0,IF(AND(COUNTBLANK(D40)=1,COUNTA(O40:AD40)=0),0,1)))))</f>
        <v>1</v>
      </c>
      <c r="AH40" s="201">
        <f>IF(OR(COUNTIF(S40,"NS")&gt;0,COUNTIF(AA40,"NS")&gt;0),1,0)</f>
        <v>0</v>
      </c>
      <c r="AI40" s="202">
        <f>IF(AND($O40&lt;&gt;"",$O40&lt;&gt;1,COUNTA(S40)&gt;0),1,0)</f>
        <v>0</v>
      </c>
      <c r="AJ40" s="202">
        <f>IF(AND($W40&lt;&gt;"",$W40&lt;&gt;1,COUNTA(AA40)&gt;0),1,0)</f>
        <v>0</v>
      </c>
      <c r="AK40" s="402">
        <f>IF(AG40=0,0,1)</f>
        <v>1</v>
      </c>
      <c r="AL40" s="370" t="str">
        <f>IF(AK40=0,"",
IF(SUM(AK40:AK40)=1,AM40,
IF(AK160&gt;SUM(AK40:AK40),_xlfn.CONCAT(", ",AM40),
IF(AK160=SUM(AK40:AK40),_xlfn.CONCAT(" y ",AM40)))))</f>
        <v>1</v>
      </c>
      <c r="AM40" s="156" t="s">
        <v>5095</v>
      </c>
    </row>
    <row r="41" spans="1:39" ht="30" customHeight="1">
      <c r="A41" s="646"/>
      <c r="B41" s="145"/>
      <c r="C41" s="648" t="s">
        <v>5010</v>
      </c>
      <c r="D41" s="858" t="s">
        <v>9515</v>
      </c>
      <c r="E41" s="859"/>
      <c r="F41" s="859"/>
      <c r="G41" s="859"/>
      <c r="H41" s="859"/>
      <c r="I41" s="859"/>
      <c r="J41" s="859"/>
      <c r="K41" s="859"/>
      <c r="L41" s="859"/>
      <c r="M41" s="859"/>
      <c r="N41" s="860"/>
      <c r="O41" s="713"/>
      <c r="P41" s="714"/>
      <c r="Q41" s="714"/>
      <c r="R41" s="715"/>
      <c r="S41" s="713"/>
      <c r="T41" s="714"/>
      <c r="U41" s="714"/>
      <c r="V41" s="715"/>
      <c r="W41" s="713"/>
      <c r="X41" s="714"/>
      <c r="Y41" s="714"/>
      <c r="Z41" s="715"/>
      <c r="AA41" s="713"/>
      <c r="AB41" s="714"/>
      <c r="AC41" s="714"/>
      <c r="AD41" s="715"/>
      <c r="AE41" s="164"/>
      <c r="AF41" s="164"/>
      <c r="AG41" s="200">
        <f t="shared" ref="AG41:AG104" si="0">IF(AND(COUNTBLANK(D41)=0,O41&lt;&gt;"",O41&lt;&gt;1,S41="",W41&lt;&gt;"",W41&lt;&gt;1,AA41=""),0,IF(AND(COUNTBLANK(D41)=0,O41&lt;&gt;"",O41=1,S41&lt;&gt;"",W41&lt;&gt;"",W41&lt;&gt;1,AA41=""),0,IF(AND(COUNTBLANK(D41)=0,O41&lt;&gt;"",O41=1,S41&lt;&gt;"",W41&lt;&gt;"",W41=1,AA41&lt;&gt;""),0,IF(AND(COUNTBLANK(D41)=0,O41&lt;&gt;"",O41&lt;&gt;1,S41="",W41&lt;&gt;"",W41=1,AA41&lt;&gt;""),0,IF(AND(COUNTBLANK(D41)=1,COUNTA(O41:AD41)=0),0,1)))))</f>
        <v>1</v>
      </c>
      <c r="AH41" s="201">
        <f t="shared" ref="AH41:AH104" si="1">IF(OR(COUNTIF(S41,"NS")&gt;0,COUNTIF(AA41,"NS")&gt;0),1,0)</f>
        <v>0</v>
      </c>
      <c r="AI41" s="202">
        <f t="shared" ref="AI41:AI104" si="2">IF(AND($O41&lt;&gt;"",$O41&lt;&gt;1,COUNTA(S41)&gt;0),1,0)</f>
        <v>0</v>
      </c>
      <c r="AJ41" s="202">
        <f t="shared" ref="AJ41:AJ104" si="3">IF(AND($W41&lt;&gt;"",$W41&lt;&gt;1,COUNTA(AA41)&gt;0),1,0)</f>
        <v>0</v>
      </c>
      <c r="AK41" s="402">
        <f t="shared" ref="AK41:AK104" si="4">IF(AG41=0,0,1)</f>
        <v>1</v>
      </c>
      <c r="AL41" s="370" t="str">
        <f>IF(AK41=0,"",
IF(SUM($AK$40:AK41)=1,AM41,
IF($AK$160&gt;SUM($AK$40:AK41),_xlfn.CONCAT(", ",AM41),
IF($AK$160=SUM($AK$40:AK41),_xlfn.CONCAT(" y ",AM41)))))</f>
        <v>, 2</v>
      </c>
      <c r="AM41" s="156" t="s">
        <v>5096</v>
      </c>
    </row>
    <row r="42" spans="1:39" ht="30" customHeight="1">
      <c r="A42" s="646"/>
      <c r="B42" s="145"/>
      <c r="C42" s="157" t="s">
        <v>5012</v>
      </c>
      <c r="D42" s="858" t="s">
        <v>9516</v>
      </c>
      <c r="E42" s="859"/>
      <c r="F42" s="859"/>
      <c r="G42" s="859"/>
      <c r="H42" s="859"/>
      <c r="I42" s="859"/>
      <c r="J42" s="859"/>
      <c r="K42" s="859"/>
      <c r="L42" s="859"/>
      <c r="M42" s="859"/>
      <c r="N42" s="860"/>
      <c r="O42" s="713"/>
      <c r="P42" s="714"/>
      <c r="Q42" s="714"/>
      <c r="R42" s="715"/>
      <c r="S42" s="713"/>
      <c r="T42" s="714"/>
      <c r="U42" s="714"/>
      <c r="V42" s="715"/>
      <c r="W42" s="713"/>
      <c r="X42" s="714"/>
      <c r="Y42" s="714"/>
      <c r="Z42" s="715"/>
      <c r="AA42" s="713"/>
      <c r="AB42" s="714"/>
      <c r="AC42" s="714"/>
      <c r="AD42" s="715"/>
      <c r="AE42" s="164"/>
      <c r="AF42" s="164"/>
      <c r="AG42" s="200">
        <f t="shared" si="0"/>
        <v>1</v>
      </c>
      <c r="AH42" s="201">
        <f t="shared" si="1"/>
        <v>0</v>
      </c>
      <c r="AI42" s="202">
        <f t="shared" si="2"/>
        <v>0</v>
      </c>
      <c r="AJ42" s="202">
        <f t="shared" si="3"/>
        <v>0</v>
      </c>
      <c r="AK42" s="402">
        <f t="shared" si="4"/>
        <v>1</v>
      </c>
      <c r="AL42" s="370" t="str">
        <f>IF(AK42=0,"",
IF(SUM($AK$40:AK42)=1,AM42,
IF($AK$160&gt;SUM($AK$40:AK42),_xlfn.CONCAT(", ",AM42),
IF($AK$160=SUM($AK$40:AK42),_xlfn.CONCAT(" y ",AM42)))))</f>
        <v>, 3</v>
      </c>
      <c r="AM42" s="156" t="s">
        <v>5097</v>
      </c>
    </row>
    <row r="43" spans="1:39" ht="30" customHeight="1">
      <c r="A43" s="646"/>
      <c r="B43" s="145"/>
      <c r="C43" s="157" t="s">
        <v>5014</v>
      </c>
      <c r="D43" s="858" t="s">
        <v>9517</v>
      </c>
      <c r="E43" s="859"/>
      <c r="F43" s="859"/>
      <c r="G43" s="859"/>
      <c r="H43" s="859"/>
      <c r="I43" s="859"/>
      <c r="J43" s="859"/>
      <c r="K43" s="859"/>
      <c r="L43" s="859"/>
      <c r="M43" s="859"/>
      <c r="N43" s="860"/>
      <c r="O43" s="713"/>
      <c r="P43" s="714"/>
      <c r="Q43" s="714"/>
      <c r="R43" s="715"/>
      <c r="S43" s="713"/>
      <c r="T43" s="714"/>
      <c r="U43" s="714"/>
      <c r="V43" s="715"/>
      <c r="W43" s="713"/>
      <c r="X43" s="714"/>
      <c r="Y43" s="714"/>
      <c r="Z43" s="715"/>
      <c r="AA43" s="713"/>
      <c r="AB43" s="714"/>
      <c r="AC43" s="714"/>
      <c r="AD43" s="715"/>
      <c r="AE43" s="164"/>
      <c r="AF43" s="164"/>
      <c r="AG43" s="200">
        <f t="shared" si="0"/>
        <v>1</v>
      </c>
      <c r="AH43" s="201">
        <f t="shared" si="1"/>
        <v>0</v>
      </c>
      <c r="AI43" s="202">
        <f t="shared" si="2"/>
        <v>0</v>
      </c>
      <c r="AJ43" s="202">
        <f t="shared" si="3"/>
        <v>0</v>
      </c>
      <c r="AK43" s="402">
        <f t="shared" si="4"/>
        <v>1</v>
      </c>
      <c r="AL43" s="370" t="str">
        <f>IF(AK43=0,"",
IF(SUM($AK$40:AK43)=1,AM43,
IF($AK$160&gt;SUM($AK$40:AK43),_xlfn.CONCAT(", ",AM43),
IF($AK$160=SUM($AK$40:AK43),_xlfn.CONCAT(" y ",AM43)))))</f>
        <v>, 4</v>
      </c>
      <c r="AM43" s="156" t="s">
        <v>5098</v>
      </c>
    </row>
    <row r="44" spans="1:39" ht="30" customHeight="1">
      <c r="A44" s="646"/>
      <c r="B44" s="145"/>
      <c r="C44" s="157" t="s">
        <v>5016</v>
      </c>
      <c r="D44" s="858" t="s">
        <v>9518</v>
      </c>
      <c r="E44" s="859"/>
      <c r="F44" s="859"/>
      <c r="G44" s="859"/>
      <c r="H44" s="859"/>
      <c r="I44" s="859"/>
      <c r="J44" s="859"/>
      <c r="K44" s="859"/>
      <c r="L44" s="859"/>
      <c r="M44" s="859"/>
      <c r="N44" s="860"/>
      <c r="O44" s="713"/>
      <c r="P44" s="714"/>
      <c r="Q44" s="714"/>
      <c r="R44" s="715"/>
      <c r="S44" s="713"/>
      <c r="T44" s="714"/>
      <c r="U44" s="714"/>
      <c r="V44" s="715"/>
      <c r="W44" s="713"/>
      <c r="X44" s="714"/>
      <c r="Y44" s="714"/>
      <c r="Z44" s="715"/>
      <c r="AA44" s="713"/>
      <c r="AB44" s="714"/>
      <c r="AC44" s="714"/>
      <c r="AD44" s="715"/>
      <c r="AE44" s="164"/>
      <c r="AF44" s="164"/>
      <c r="AG44" s="200">
        <f t="shared" si="0"/>
        <v>1</v>
      </c>
      <c r="AH44" s="201">
        <f t="shared" si="1"/>
        <v>0</v>
      </c>
      <c r="AI44" s="202">
        <f t="shared" si="2"/>
        <v>0</v>
      </c>
      <c r="AJ44" s="202">
        <f t="shared" si="3"/>
        <v>0</v>
      </c>
      <c r="AK44" s="402">
        <f t="shared" si="4"/>
        <v>1</v>
      </c>
      <c r="AL44" s="370" t="str">
        <f>IF(AK44=0,"",
IF(SUM($AK$40:AK44)=1,AM44,
IF($AK$160&gt;SUM($AK$40:AK44),_xlfn.CONCAT(", ",AM44),
IF($AK$160=SUM($AK$40:AK44),_xlfn.CONCAT(" y ",AM44)))))</f>
        <v>, 5</v>
      </c>
      <c r="AM44" s="156" t="s">
        <v>5099</v>
      </c>
    </row>
    <row r="45" spans="1:39" ht="30" customHeight="1">
      <c r="A45" s="646"/>
      <c r="B45" s="145"/>
      <c r="C45" s="157" t="s">
        <v>5018</v>
      </c>
      <c r="D45" s="858" t="s">
        <v>9519</v>
      </c>
      <c r="E45" s="859"/>
      <c r="F45" s="859"/>
      <c r="G45" s="859"/>
      <c r="H45" s="859"/>
      <c r="I45" s="859"/>
      <c r="J45" s="859"/>
      <c r="K45" s="859"/>
      <c r="L45" s="859"/>
      <c r="M45" s="859"/>
      <c r="N45" s="860"/>
      <c r="O45" s="713"/>
      <c r="P45" s="714"/>
      <c r="Q45" s="714"/>
      <c r="R45" s="715"/>
      <c r="S45" s="713"/>
      <c r="T45" s="714"/>
      <c r="U45" s="714"/>
      <c r="V45" s="715"/>
      <c r="W45" s="713"/>
      <c r="X45" s="714"/>
      <c r="Y45" s="714"/>
      <c r="Z45" s="715"/>
      <c r="AA45" s="713"/>
      <c r="AB45" s="714"/>
      <c r="AC45" s="714"/>
      <c r="AD45" s="715"/>
      <c r="AE45" s="164"/>
      <c r="AF45" s="164"/>
      <c r="AG45" s="200">
        <f t="shared" si="0"/>
        <v>1</v>
      </c>
      <c r="AH45" s="201">
        <f t="shared" si="1"/>
        <v>0</v>
      </c>
      <c r="AI45" s="202">
        <f t="shared" si="2"/>
        <v>0</v>
      </c>
      <c r="AJ45" s="202">
        <f t="shared" si="3"/>
        <v>0</v>
      </c>
      <c r="AK45" s="402">
        <f t="shared" si="4"/>
        <v>1</v>
      </c>
      <c r="AL45" s="370" t="str">
        <f>IF(AK45=0,"",
IF(SUM($AK$40:AK45)=1,AM45,
IF($AK$160&gt;SUM($AK$40:AK45),_xlfn.CONCAT(", ",AM45),
IF($AK$160=SUM($AK$40:AK45),_xlfn.CONCAT(" y ",AM45)))))</f>
        <v>, 6</v>
      </c>
      <c r="AM45" s="156" t="s">
        <v>5100</v>
      </c>
    </row>
    <row r="46" spans="1:39" ht="30" customHeight="1">
      <c r="A46" s="646"/>
      <c r="B46" s="145"/>
      <c r="C46" s="157" t="s">
        <v>5020</v>
      </c>
      <c r="D46" s="858" t="s">
        <v>9520</v>
      </c>
      <c r="E46" s="859"/>
      <c r="F46" s="859"/>
      <c r="G46" s="859"/>
      <c r="H46" s="859"/>
      <c r="I46" s="859"/>
      <c r="J46" s="859"/>
      <c r="K46" s="859"/>
      <c r="L46" s="859"/>
      <c r="M46" s="859"/>
      <c r="N46" s="860"/>
      <c r="O46" s="713"/>
      <c r="P46" s="714"/>
      <c r="Q46" s="714"/>
      <c r="R46" s="715"/>
      <c r="S46" s="713"/>
      <c r="T46" s="714"/>
      <c r="U46" s="714"/>
      <c r="V46" s="715"/>
      <c r="W46" s="713"/>
      <c r="X46" s="714"/>
      <c r="Y46" s="714"/>
      <c r="Z46" s="715"/>
      <c r="AA46" s="713"/>
      <c r="AB46" s="714"/>
      <c r="AC46" s="714"/>
      <c r="AD46" s="715"/>
      <c r="AE46" s="164"/>
      <c r="AF46" s="164"/>
      <c r="AG46" s="200">
        <f t="shared" si="0"/>
        <v>1</v>
      </c>
      <c r="AH46" s="201">
        <f t="shared" si="1"/>
        <v>0</v>
      </c>
      <c r="AI46" s="202">
        <f t="shared" si="2"/>
        <v>0</v>
      </c>
      <c r="AJ46" s="202">
        <f t="shared" si="3"/>
        <v>0</v>
      </c>
      <c r="AK46" s="402">
        <f t="shared" si="4"/>
        <v>1</v>
      </c>
      <c r="AL46" s="370" t="str">
        <f>IF(AK46=0,"",
IF(SUM($AK$40:AK46)=1,AM46,
IF($AK$160&gt;SUM($AK$40:AK46),_xlfn.CONCAT(", ",AM46),
IF($AK$160=SUM($AK$40:AK46),_xlfn.CONCAT(" y ",AM46)))))</f>
        <v>, 7</v>
      </c>
      <c r="AM46" s="156" t="s">
        <v>5101</v>
      </c>
    </row>
    <row r="47" spans="1:39" ht="30" customHeight="1">
      <c r="A47" s="646"/>
      <c r="B47" s="145"/>
      <c r="C47" s="157" t="s">
        <v>5022</v>
      </c>
      <c r="D47" s="858" t="s">
        <v>9521</v>
      </c>
      <c r="E47" s="859"/>
      <c r="F47" s="859"/>
      <c r="G47" s="859"/>
      <c r="H47" s="859"/>
      <c r="I47" s="859"/>
      <c r="J47" s="859"/>
      <c r="K47" s="859"/>
      <c r="L47" s="859"/>
      <c r="M47" s="859"/>
      <c r="N47" s="860"/>
      <c r="O47" s="713"/>
      <c r="P47" s="714"/>
      <c r="Q47" s="714"/>
      <c r="R47" s="715"/>
      <c r="S47" s="713"/>
      <c r="T47" s="714"/>
      <c r="U47" s="714"/>
      <c r="V47" s="715"/>
      <c r="W47" s="713"/>
      <c r="X47" s="714"/>
      <c r="Y47" s="714"/>
      <c r="Z47" s="715"/>
      <c r="AA47" s="713"/>
      <c r="AB47" s="714"/>
      <c r="AC47" s="714"/>
      <c r="AD47" s="715"/>
      <c r="AE47" s="164"/>
      <c r="AF47" s="164"/>
      <c r="AG47" s="200">
        <f t="shared" si="0"/>
        <v>1</v>
      </c>
      <c r="AH47" s="201">
        <f t="shared" si="1"/>
        <v>0</v>
      </c>
      <c r="AI47" s="202">
        <f t="shared" si="2"/>
        <v>0</v>
      </c>
      <c r="AJ47" s="202">
        <f t="shared" si="3"/>
        <v>0</v>
      </c>
      <c r="AK47" s="402">
        <f t="shared" si="4"/>
        <v>1</v>
      </c>
      <c r="AL47" s="370" t="str">
        <f>IF(AK47=0,"",
IF(SUM($AK$40:AK47)=1,AM47,
IF($AK$160&gt;SUM($AK$40:AK47),_xlfn.CONCAT(", ",AM47),
IF($AK$160=SUM($AK$40:AK47),_xlfn.CONCAT(" y ",AM47)))))</f>
        <v>, 8</v>
      </c>
      <c r="AM47" s="156" t="s">
        <v>5102</v>
      </c>
    </row>
    <row r="48" spans="1:39" ht="30" customHeight="1">
      <c r="A48" s="646"/>
      <c r="B48" s="145"/>
      <c r="C48" s="157" t="s">
        <v>5024</v>
      </c>
      <c r="D48" s="858" t="s">
        <v>9522</v>
      </c>
      <c r="E48" s="859"/>
      <c r="F48" s="859"/>
      <c r="G48" s="859"/>
      <c r="H48" s="859"/>
      <c r="I48" s="859"/>
      <c r="J48" s="859"/>
      <c r="K48" s="859"/>
      <c r="L48" s="859"/>
      <c r="M48" s="859"/>
      <c r="N48" s="860"/>
      <c r="O48" s="713"/>
      <c r="P48" s="714"/>
      <c r="Q48" s="714"/>
      <c r="R48" s="715"/>
      <c r="S48" s="713"/>
      <c r="T48" s="714"/>
      <c r="U48" s="714"/>
      <c r="V48" s="715"/>
      <c r="W48" s="713"/>
      <c r="X48" s="714"/>
      <c r="Y48" s="714"/>
      <c r="Z48" s="715"/>
      <c r="AA48" s="713"/>
      <c r="AB48" s="714"/>
      <c r="AC48" s="714"/>
      <c r="AD48" s="715"/>
      <c r="AE48" s="164"/>
      <c r="AF48" s="164"/>
      <c r="AG48" s="200">
        <f t="shared" si="0"/>
        <v>1</v>
      </c>
      <c r="AH48" s="201">
        <f t="shared" si="1"/>
        <v>0</v>
      </c>
      <c r="AI48" s="202">
        <f t="shared" si="2"/>
        <v>0</v>
      </c>
      <c r="AJ48" s="202">
        <f t="shared" si="3"/>
        <v>0</v>
      </c>
      <c r="AK48" s="402">
        <f t="shared" si="4"/>
        <v>1</v>
      </c>
      <c r="AL48" s="370" t="str">
        <f>IF(AK48=0,"",
IF(SUM($AK$40:AK48)=1,AM48,
IF($AK$160&gt;SUM($AK$40:AK48),_xlfn.CONCAT(", ",AM48),
IF($AK$160=SUM($AK$40:AK48),_xlfn.CONCAT(" y ",AM48)))))</f>
        <v>, 9</v>
      </c>
      <c r="AM48" s="156" t="s">
        <v>5103</v>
      </c>
    </row>
    <row r="49" spans="1:39" ht="30" customHeight="1">
      <c r="A49" s="646"/>
      <c r="B49" s="145"/>
      <c r="C49" s="157" t="s">
        <v>5025</v>
      </c>
      <c r="D49" s="858" t="s">
        <v>9523</v>
      </c>
      <c r="E49" s="859"/>
      <c r="F49" s="859"/>
      <c r="G49" s="859"/>
      <c r="H49" s="859"/>
      <c r="I49" s="859"/>
      <c r="J49" s="859"/>
      <c r="K49" s="859"/>
      <c r="L49" s="859"/>
      <c r="M49" s="859"/>
      <c r="N49" s="860"/>
      <c r="O49" s="713"/>
      <c r="P49" s="714"/>
      <c r="Q49" s="714"/>
      <c r="R49" s="715"/>
      <c r="S49" s="713"/>
      <c r="T49" s="714"/>
      <c r="U49" s="714"/>
      <c r="V49" s="715"/>
      <c r="W49" s="713"/>
      <c r="X49" s="714"/>
      <c r="Y49" s="714"/>
      <c r="Z49" s="715"/>
      <c r="AA49" s="713"/>
      <c r="AB49" s="714"/>
      <c r="AC49" s="714"/>
      <c r="AD49" s="715"/>
      <c r="AE49" s="164"/>
      <c r="AF49" s="164"/>
      <c r="AG49" s="200">
        <f t="shared" si="0"/>
        <v>1</v>
      </c>
      <c r="AH49" s="201">
        <f t="shared" si="1"/>
        <v>0</v>
      </c>
      <c r="AI49" s="202">
        <f t="shared" si="2"/>
        <v>0</v>
      </c>
      <c r="AJ49" s="202">
        <f t="shared" si="3"/>
        <v>0</v>
      </c>
      <c r="AK49" s="402">
        <f t="shared" si="4"/>
        <v>1</v>
      </c>
      <c r="AL49" s="370" t="str">
        <f>IF(AK49=0,"",
IF(SUM($AK$40:AK49)=1,AM49,
IF($AK$160&gt;SUM($AK$40:AK49),_xlfn.CONCAT(", ",AM49),
IF($AK$160=SUM($AK$40:AK49),_xlfn.CONCAT(" y ",AM49)))))</f>
        <v>, 10</v>
      </c>
      <c r="AM49" s="156" t="s">
        <v>5104</v>
      </c>
    </row>
    <row r="50" spans="1:39" ht="30" customHeight="1">
      <c r="A50" s="646"/>
      <c r="B50" s="145"/>
      <c r="C50" s="157" t="s">
        <v>5027</v>
      </c>
      <c r="D50" s="858" t="s">
        <v>9524</v>
      </c>
      <c r="E50" s="859"/>
      <c r="F50" s="859"/>
      <c r="G50" s="859"/>
      <c r="H50" s="859"/>
      <c r="I50" s="859"/>
      <c r="J50" s="859"/>
      <c r="K50" s="859"/>
      <c r="L50" s="859"/>
      <c r="M50" s="859"/>
      <c r="N50" s="860"/>
      <c r="O50" s="713"/>
      <c r="P50" s="714"/>
      <c r="Q50" s="714"/>
      <c r="R50" s="715"/>
      <c r="S50" s="713"/>
      <c r="T50" s="714"/>
      <c r="U50" s="714"/>
      <c r="V50" s="715"/>
      <c r="W50" s="713"/>
      <c r="X50" s="714"/>
      <c r="Y50" s="714"/>
      <c r="Z50" s="715"/>
      <c r="AA50" s="713"/>
      <c r="AB50" s="714"/>
      <c r="AC50" s="714"/>
      <c r="AD50" s="715"/>
      <c r="AE50" s="164"/>
      <c r="AF50" s="164"/>
      <c r="AG50" s="200">
        <f t="shared" si="0"/>
        <v>1</v>
      </c>
      <c r="AH50" s="201">
        <f t="shared" si="1"/>
        <v>0</v>
      </c>
      <c r="AI50" s="202">
        <f t="shared" si="2"/>
        <v>0</v>
      </c>
      <c r="AJ50" s="202">
        <f t="shared" si="3"/>
        <v>0</v>
      </c>
      <c r="AK50" s="402">
        <f t="shared" si="4"/>
        <v>1</v>
      </c>
      <c r="AL50" s="370" t="str">
        <f>IF(AK50=0,"",
IF(SUM($AK$40:AK50)=1,AM50,
IF($AK$160&gt;SUM($AK$40:AK50),_xlfn.CONCAT(", ",AM50),
IF($AK$160=SUM($AK$40:AK50),_xlfn.CONCAT(" y ",AM50)))))</f>
        <v>, 11</v>
      </c>
      <c r="AM50" s="156" t="s">
        <v>5105</v>
      </c>
    </row>
    <row r="51" spans="1:39" ht="30" customHeight="1">
      <c r="A51" s="646"/>
      <c r="B51" s="145"/>
      <c r="C51" s="157" t="s">
        <v>5028</v>
      </c>
      <c r="D51" s="858" t="s">
        <v>9525</v>
      </c>
      <c r="E51" s="859"/>
      <c r="F51" s="859"/>
      <c r="G51" s="859"/>
      <c r="H51" s="859"/>
      <c r="I51" s="859"/>
      <c r="J51" s="859"/>
      <c r="K51" s="859"/>
      <c r="L51" s="859"/>
      <c r="M51" s="859"/>
      <c r="N51" s="860"/>
      <c r="O51" s="713"/>
      <c r="P51" s="714"/>
      <c r="Q51" s="714"/>
      <c r="R51" s="715"/>
      <c r="S51" s="713"/>
      <c r="T51" s="714"/>
      <c r="U51" s="714"/>
      <c r="V51" s="715"/>
      <c r="W51" s="713"/>
      <c r="X51" s="714"/>
      <c r="Y51" s="714"/>
      <c r="Z51" s="715"/>
      <c r="AA51" s="713"/>
      <c r="AB51" s="714"/>
      <c r="AC51" s="714"/>
      <c r="AD51" s="715"/>
      <c r="AE51" s="164"/>
      <c r="AF51" s="164"/>
      <c r="AG51" s="200">
        <f t="shared" si="0"/>
        <v>1</v>
      </c>
      <c r="AH51" s="201">
        <f t="shared" si="1"/>
        <v>0</v>
      </c>
      <c r="AI51" s="202">
        <f t="shared" si="2"/>
        <v>0</v>
      </c>
      <c r="AJ51" s="202">
        <f t="shared" si="3"/>
        <v>0</v>
      </c>
      <c r="AK51" s="402">
        <f t="shared" si="4"/>
        <v>1</v>
      </c>
      <c r="AL51" s="370" t="str">
        <f>IF(AK51=0,"",
IF(SUM($AK$40:AK51)=1,AM51,
IF($AK$160&gt;SUM($AK$40:AK51),_xlfn.CONCAT(", ",AM51),
IF($AK$160=SUM($AK$40:AK51),_xlfn.CONCAT(" y ",AM51)))))</f>
        <v>, 12</v>
      </c>
      <c r="AM51" s="156" t="s">
        <v>5106</v>
      </c>
    </row>
    <row r="52" spans="1:39" ht="30" customHeight="1">
      <c r="A52" s="646"/>
      <c r="B52" s="145"/>
      <c r="C52" s="157" t="s">
        <v>5029</v>
      </c>
      <c r="D52" s="858" t="s">
        <v>9526</v>
      </c>
      <c r="E52" s="859"/>
      <c r="F52" s="859"/>
      <c r="G52" s="859"/>
      <c r="H52" s="859"/>
      <c r="I52" s="859"/>
      <c r="J52" s="859"/>
      <c r="K52" s="859"/>
      <c r="L52" s="859"/>
      <c r="M52" s="859"/>
      <c r="N52" s="860"/>
      <c r="O52" s="713"/>
      <c r="P52" s="714"/>
      <c r="Q52" s="714"/>
      <c r="R52" s="715"/>
      <c r="S52" s="713"/>
      <c r="T52" s="714"/>
      <c r="U52" s="714"/>
      <c r="V52" s="715"/>
      <c r="W52" s="713"/>
      <c r="X52" s="714"/>
      <c r="Y52" s="714"/>
      <c r="Z52" s="715"/>
      <c r="AA52" s="713"/>
      <c r="AB52" s="714"/>
      <c r="AC52" s="714"/>
      <c r="AD52" s="715"/>
      <c r="AE52" s="164"/>
      <c r="AF52" s="164"/>
      <c r="AG52" s="200">
        <f t="shared" si="0"/>
        <v>1</v>
      </c>
      <c r="AH52" s="201">
        <f t="shared" si="1"/>
        <v>0</v>
      </c>
      <c r="AI52" s="202">
        <f t="shared" si="2"/>
        <v>0</v>
      </c>
      <c r="AJ52" s="202">
        <f t="shared" si="3"/>
        <v>0</v>
      </c>
      <c r="AK52" s="402">
        <f t="shared" si="4"/>
        <v>1</v>
      </c>
      <c r="AL52" s="370" t="str">
        <f>IF(AK52=0,"",
IF(SUM($AK$40:AK52)=1,AM52,
IF($AK$160&gt;SUM($AK$40:AK52),_xlfn.CONCAT(", ",AM52),
IF($AK$160=SUM($AK$40:AK52),_xlfn.CONCAT(" y ",AM52)))))</f>
        <v>, 13</v>
      </c>
      <c r="AM52" s="156" t="s">
        <v>5107</v>
      </c>
    </row>
    <row r="53" spans="1:39" ht="30" customHeight="1">
      <c r="A53" s="646"/>
      <c r="B53" s="145"/>
      <c r="C53" s="157" t="s">
        <v>5030</v>
      </c>
      <c r="D53" s="858" t="s">
        <v>9527</v>
      </c>
      <c r="E53" s="859"/>
      <c r="F53" s="859"/>
      <c r="G53" s="859"/>
      <c r="H53" s="859"/>
      <c r="I53" s="859"/>
      <c r="J53" s="859"/>
      <c r="K53" s="859"/>
      <c r="L53" s="859"/>
      <c r="M53" s="859"/>
      <c r="N53" s="860"/>
      <c r="O53" s="713"/>
      <c r="P53" s="714"/>
      <c r="Q53" s="714"/>
      <c r="R53" s="715"/>
      <c r="S53" s="713"/>
      <c r="T53" s="714"/>
      <c r="U53" s="714"/>
      <c r="V53" s="715"/>
      <c r="W53" s="713"/>
      <c r="X53" s="714"/>
      <c r="Y53" s="714"/>
      <c r="Z53" s="715"/>
      <c r="AA53" s="713"/>
      <c r="AB53" s="714"/>
      <c r="AC53" s="714"/>
      <c r="AD53" s="715"/>
      <c r="AE53" s="164"/>
      <c r="AF53" s="164"/>
      <c r="AG53" s="200">
        <f t="shared" si="0"/>
        <v>1</v>
      </c>
      <c r="AH53" s="201">
        <f t="shared" si="1"/>
        <v>0</v>
      </c>
      <c r="AI53" s="202">
        <f t="shared" si="2"/>
        <v>0</v>
      </c>
      <c r="AJ53" s="202">
        <f t="shared" si="3"/>
        <v>0</v>
      </c>
      <c r="AK53" s="402">
        <f t="shared" si="4"/>
        <v>1</v>
      </c>
      <c r="AL53" s="370" t="str">
        <f>IF(AK53=0,"",
IF(SUM($AK$40:AK53)=1,AM53,
IF($AK$160&gt;SUM($AK$40:AK53),_xlfn.CONCAT(", ",AM53),
IF($AK$160=SUM($AK$40:AK53),_xlfn.CONCAT(" y ",AM53)))))</f>
        <v>, 14</v>
      </c>
      <c r="AM53" s="156" t="s">
        <v>5108</v>
      </c>
    </row>
    <row r="54" spans="1:39" ht="30" customHeight="1">
      <c r="A54" s="646"/>
      <c r="B54" s="145"/>
      <c r="C54" s="157" t="s">
        <v>5031</v>
      </c>
      <c r="D54" s="858" t="s">
        <v>9528</v>
      </c>
      <c r="E54" s="859"/>
      <c r="F54" s="859"/>
      <c r="G54" s="859"/>
      <c r="H54" s="859"/>
      <c r="I54" s="859"/>
      <c r="J54" s="859"/>
      <c r="K54" s="859"/>
      <c r="L54" s="859"/>
      <c r="M54" s="859"/>
      <c r="N54" s="860"/>
      <c r="O54" s="713"/>
      <c r="P54" s="714"/>
      <c r="Q54" s="714"/>
      <c r="R54" s="715"/>
      <c r="S54" s="713"/>
      <c r="T54" s="714"/>
      <c r="U54" s="714"/>
      <c r="V54" s="715"/>
      <c r="W54" s="713"/>
      <c r="X54" s="714"/>
      <c r="Y54" s="714"/>
      <c r="Z54" s="715"/>
      <c r="AA54" s="713"/>
      <c r="AB54" s="714"/>
      <c r="AC54" s="714"/>
      <c r="AD54" s="715"/>
      <c r="AE54" s="164"/>
      <c r="AF54" s="164"/>
      <c r="AG54" s="200">
        <f t="shared" si="0"/>
        <v>1</v>
      </c>
      <c r="AH54" s="201">
        <f t="shared" si="1"/>
        <v>0</v>
      </c>
      <c r="AI54" s="202">
        <f t="shared" si="2"/>
        <v>0</v>
      </c>
      <c r="AJ54" s="202">
        <f t="shared" si="3"/>
        <v>0</v>
      </c>
      <c r="AK54" s="402">
        <f t="shared" si="4"/>
        <v>1</v>
      </c>
      <c r="AL54" s="370" t="str">
        <f>IF(AK54=0,"",
IF(SUM($AK$40:AK54)=1,AM54,
IF($AK$160&gt;SUM($AK$40:AK54),_xlfn.CONCAT(", ",AM54),
IF($AK$160=SUM($AK$40:AK54),_xlfn.CONCAT(" y ",AM54)))))</f>
        <v>, 15</v>
      </c>
      <c r="AM54" s="156" t="s">
        <v>5109</v>
      </c>
    </row>
    <row r="55" spans="1:39" ht="30" customHeight="1">
      <c r="A55" s="646"/>
      <c r="B55" s="145"/>
      <c r="C55" s="157" t="s">
        <v>5032</v>
      </c>
      <c r="D55" s="858" t="s">
        <v>9529</v>
      </c>
      <c r="E55" s="859"/>
      <c r="F55" s="859"/>
      <c r="G55" s="859"/>
      <c r="H55" s="859"/>
      <c r="I55" s="859"/>
      <c r="J55" s="859"/>
      <c r="K55" s="859"/>
      <c r="L55" s="859"/>
      <c r="M55" s="859"/>
      <c r="N55" s="860"/>
      <c r="O55" s="713"/>
      <c r="P55" s="714"/>
      <c r="Q55" s="714"/>
      <c r="R55" s="715"/>
      <c r="S55" s="713"/>
      <c r="T55" s="714"/>
      <c r="U55" s="714"/>
      <c r="V55" s="715"/>
      <c r="W55" s="713"/>
      <c r="X55" s="714"/>
      <c r="Y55" s="714"/>
      <c r="Z55" s="715"/>
      <c r="AA55" s="713"/>
      <c r="AB55" s="714"/>
      <c r="AC55" s="714"/>
      <c r="AD55" s="715"/>
      <c r="AE55" s="164"/>
      <c r="AF55" s="164"/>
      <c r="AG55" s="200">
        <f t="shared" si="0"/>
        <v>1</v>
      </c>
      <c r="AH55" s="201">
        <f t="shared" si="1"/>
        <v>0</v>
      </c>
      <c r="AI55" s="202">
        <f t="shared" si="2"/>
        <v>0</v>
      </c>
      <c r="AJ55" s="202">
        <f t="shared" si="3"/>
        <v>0</v>
      </c>
      <c r="AK55" s="402">
        <f t="shared" si="4"/>
        <v>1</v>
      </c>
      <c r="AL55" s="370" t="str">
        <f>IF(AK55=0,"",
IF(SUM($AK$40:AK55)=1,AM55,
IF($AK$160&gt;SUM($AK$40:AK55),_xlfn.CONCAT(", ",AM55),
IF($AK$160=SUM($AK$40:AK55),_xlfn.CONCAT(" y ",AM55)))))</f>
        <v>, 16</v>
      </c>
      <c r="AM55" s="156" t="s">
        <v>5110</v>
      </c>
    </row>
    <row r="56" spans="1:39" ht="30" customHeight="1">
      <c r="A56" s="646"/>
      <c r="B56" s="145"/>
      <c r="C56" s="157" t="s">
        <v>5033</v>
      </c>
      <c r="D56" s="858" t="s">
        <v>9530</v>
      </c>
      <c r="E56" s="859"/>
      <c r="F56" s="859"/>
      <c r="G56" s="859"/>
      <c r="H56" s="859"/>
      <c r="I56" s="859"/>
      <c r="J56" s="859"/>
      <c r="K56" s="859"/>
      <c r="L56" s="859"/>
      <c r="M56" s="859"/>
      <c r="N56" s="860"/>
      <c r="O56" s="713"/>
      <c r="P56" s="714"/>
      <c r="Q56" s="714"/>
      <c r="R56" s="715"/>
      <c r="S56" s="713"/>
      <c r="T56" s="714"/>
      <c r="U56" s="714"/>
      <c r="V56" s="715"/>
      <c r="W56" s="713"/>
      <c r="X56" s="714"/>
      <c r="Y56" s="714"/>
      <c r="Z56" s="715"/>
      <c r="AA56" s="713"/>
      <c r="AB56" s="714"/>
      <c r="AC56" s="714"/>
      <c r="AD56" s="715"/>
      <c r="AE56" s="164"/>
      <c r="AF56" s="164"/>
      <c r="AG56" s="200">
        <f t="shared" si="0"/>
        <v>1</v>
      </c>
      <c r="AH56" s="201">
        <f t="shared" si="1"/>
        <v>0</v>
      </c>
      <c r="AI56" s="202">
        <f t="shared" si="2"/>
        <v>0</v>
      </c>
      <c r="AJ56" s="202">
        <f t="shared" si="3"/>
        <v>0</v>
      </c>
      <c r="AK56" s="402">
        <f t="shared" si="4"/>
        <v>1</v>
      </c>
      <c r="AL56" s="370" t="str">
        <f>IF(AK56=0,"",
IF(SUM($AK$40:AK56)=1,AM56,
IF($AK$160&gt;SUM($AK$40:AK56),_xlfn.CONCAT(", ",AM56),
IF($AK$160=SUM($AK$40:AK56),_xlfn.CONCAT(" y ",AM56)))))</f>
        <v>, 17</v>
      </c>
      <c r="AM56" s="156" t="s">
        <v>5111</v>
      </c>
    </row>
    <row r="57" spans="1:39" ht="30" customHeight="1">
      <c r="A57" s="646"/>
      <c r="B57" s="145"/>
      <c r="C57" s="157" t="s">
        <v>5034</v>
      </c>
      <c r="D57" s="858" t="s">
        <v>9531</v>
      </c>
      <c r="E57" s="859"/>
      <c r="F57" s="859"/>
      <c r="G57" s="859"/>
      <c r="H57" s="859"/>
      <c r="I57" s="859"/>
      <c r="J57" s="859"/>
      <c r="K57" s="859"/>
      <c r="L57" s="859"/>
      <c r="M57" s="859"/>
      <c r="N57" s="860"/>
      <c r="O57" s="713"/>
      <c r="P57" s="714"/>
      <c r="Q57" s="714"/>
      <c r="R57" s="715"/>
      <c r="S57" s="713"/>
      <c r="T57" s="714"/>
      <c r="U57" s="714"/>
      <c r="V57" s="715"/>
      <c r="W57" s="713"/>
      <c r="X57" s="714"/>
      <c r="Y57" s="714"/>
      <c r="Z57" s="715"/>
      <c r="AA57" s="713"/>
      <c r="AB57" s="714"/>
      <c r="AC57" s="714"/>
      <c r="AD57" s="715"/>
      <c r="AE57" s="164"/>
      <c r="AF57" s="164"/>
      <c r="AG57" s="200">
        <f t="shared" si="0"/>
        <v>1</v>
      </c>
      <c r="AH57" s="201">
        <f t="shared" si="1"/>
        <v>0</v>
      </c>
      <c r="AI57" s="202">
        <f t="shared" si="2"/>
        <v>0</v>
      </c>
      <c r="AJ57" s="202">
        <f t="shared" si="3"/>
        <v>0</v>
      </c>
      <c r="AK57" s="402">
        <f t="shared" si="4"/>
        <v>1</v>
      </c>
      <c r="AL57" s="370" t="str">
        <f>IF(AK57=0,"",
IF(SUM($AK$40:AK57)=1,AM57,
IF($AK$160&gt;SUM($AK$40:AK57),_xlfn.CONCAT(", ",AM57),
IF($AK$160=SUM($AK$40:AK57),_xlfn.CONCAT(" y ",AM57)))))</f>
        <v>, 18</v>
      </c>
      <c r="AM57" s="156" t="s">
        <v>5112</v>
      </c>
    </row>
    <row r="58" spans="1:39" ht="30" customHeight="1">
      <c r="A58" s="646"/>
      <c r="B58" s="145"/>
      <c r="C58" s="157" t="s">
        <v>5035</v>
      </c>
      <c r="D58" s="858" t="s">
        <v>9532</v>
      </c>
      <c r="E58" s="859"/>
      <c r="F58" s="859"/>
      <c r="G58" s="859"/>
      <c r="H58" s="859"/>
      <c r="I58" s="859"/>
      <c r="J58" s="859"/>
      <c r="K58" s="859"/>
      <c r="L58" s="859"/>
      <c r="M58" s="859"/>
      <c r="N58" s="860"/>
      <c r="O58" s="713"/>
      <c r="P58" s="714"/>
      <c r="Q58" s="714"/>
      <c r="R58" s="715"/>
      <c r="S58" s="713"/>
      <c r="T58" s="714"/>
      <c r="U58" s="714"/>
      <c r="V58" s="715"/>
      <c r="W58" s="713"/>
      <c r="X58" s="714"/>
      <c r="Y58" s="714"/>
      <c r="Z58" s="715"/>
      <c r="AA58" s="713"/>
      <c r="AB58" s="714"/>
      <c r="AC58" s="714"/>
      <c r="AD58" s="715"/>
      <c r="AE58" s="164"/>
      <c r="AF58" s="164"/>
      <c r="AG58" s="200">
        <f t="shared" si="0"/>
        <v>1</v>
      </c>
      <c r="AH58" s="201">
        <f t="shared" si="1"/>
        <v>0</v>
      </c>
      <c r="AI58" s="202">
        <f t="shared" si="2"/>
        <v>0</v>
      </c>
      <c r="AJ58" s="202">
        <f t="shared" si="3"/>
        <v>0</v>
      </c>
      <c r="AK58" s="402">
        <f t="shared" si="4"/>
        <v>1</v>
      </c>
      <c r="AL58" s="370" t="str">
        <f>IF(AK58=0,"",
IF(SUM($AK$40:AK58)=1,AM58,
IF($AK$160&gt;SUM($AK$40:AK58),_xlfn.CONCAT(", ",AM58),
IF($AK$160=SUM($AK$40:AK58),_xlfn.CONCAT(" y ",AM58)))))</f>
        <v>, 19</v>
      </c>
      <c r="AM58" s="156" t="s">
        <v>5113</v>
      </c>
    </row>
    <row r="59" spans="1:39" ht="30" customHeight="1">
      <c r="A59" s="646"/>
      <c r="B59" s="145"/>
      <c r="C59" s="157" t="s">
        <v>5036</v>
      </c>
      <c r="D59" s="858" t="s">
        <v>9533</v>
      </c>
      <c r="E59" s="859"/>
      <c r="F59" s="859"/>
      <c r="G59" s="859"/>
      <c r="H59" s="859"/>
      <c r="I59" s="859"/>
      <c r="J59" s="859"/>
      <c r="K59" s="859"/>
      <c r="L59" s="859"/>
      <c r="M59" s="859"/>
      <c r="N59" s="860"/>
      <c r="O59" s="713"/>
      <c r="P59" s="714"/>
      <c r="Q59" s="714"/>
      <c r="R59" s="715"/>
      <c r="S59" s="713"/>
      <c r="T59" s="714"/>
      <c r="U59" s="714"/>
      <c r="V59" s="715"/>
      <c r="W59" s="713"/>
      <c r="X59" s="714"/>
      <c r="Y59" s="714"/>
      <c r="Z59" s="715"/>
      <c r="AA59" s="713"/>
      <c r="AB59" s="714"/>
      <c r="AC59" s="714"/>
      <c r="AD59" s="715"/>
      <c r="AE59" s="164"/>
      <c r="AF59" s="164"/>
      <c r="AG59" s="200">
        <f t="shared" si="0"/>
        <v>1</v>
      </c>
      <c r="AH59" s="201">
        <f t="shared" si="1"/>
        <v>0</v>
      </c>
      <c r="AI59" s="202">
        <f t="shared" si="2"/>
        <v>0</v>
      </c>
      <c r="AJ59" s="202">
        <f t="shared" si="3"/>
        <v>0</v>
      </c>
      <c r="AK59" s="402">
        <f t="shared" si="4"/>
        <v>1</v>
      </c>
      <c r="AL59" s="370" t="str">
        <f>IF(AK59=0,"",
IF(SUM($AK$40:AK59)=1,AM59,
IF($AK$160&gt;SUM($AK$40:AK59),_xlfn.CONCAT(", ",AM59),
IF($AK$160=SUM($AK$40:AK59),_xlfn.CONCAT(" y ",AM59)))))</f>
        <v>, 20</v>
      </c>
      <c r="AM59" s="156" t="s">
        <v>5114</v>
      </c>
    </row>
    <row r="60" spans="1:39" ht="30" customHeight="1">
      <c r="A60" s="646"/>
      <c r="B60" s="145"/>
      <c r="C60" s="157" t="s">
        <v>5037</v>
      </c>
      <c r="D60" s="858" t="s">
        <v>9534</v>
      </c>
      <c r="E60" s="859"/>
      <c r="F60" s="859"/>
      <c r="G60" s="859"/>
      <c r="H60" s="859"/>
      <c r="I60" s="859"/>
      <c r="J60" s="859"/>
      <c r="K60" s="859"/>
      <c r="L60" s="859"/>
      <c r="M60" s="859"/>
      <c r="N60" s="860"/>
      <c r="O60" s="713"/>
      <c r="P60" s="714"/>
      <c r="Q60" s="714"/>
      <c r="R60" s="715"/>
      <c r="S60" s="713"/>
      <c r="T60" s="714"/>
      <c r="U60" s="714"/>
      <c r="V60" s="715"/>
      <c r="W60" s="713"/>
      <c r="X60" s="714"/>
      <c r="Y60" s="714"/>
      <c r="Z60" s="715"/>
      <c r="AA60" s="713"/>
      <c r="AB60" s="714"/>
      <c r="AC60" s="714"/>
      <c r="AD60" s="715"/>
      <c r="AE60" s="164"/>
      <c r="AF60" s="164"/>
      <c r="AG60" s="200">
        <f t="shared" si="0"/>
        <v>1</v>
      </c>
      <c r="AH60" s="201">
        <f t="shared" si="1"/>
        <v>0</v>
      </c>
      <c r="AI60" s="202">
        <f t="shared" si="2"/>
        <v>0</v>
      </c>
      <c r="AJ60" s="202">
        <f t="shared" si="3"/>
        <v>0</v>
      </c>
      <c r="AK60" s="402">
        <f t="shared" si="4"/>
        <v>1</v>
      </c>
      <c r="AL60" s="370" t="str">
        <f>IF(AK60=0,"",
IF(SUM($AK$40:AK60)=1,AM60,
IF($AK$160&gt;SUM($AK$40:AK60),_xlfn.CONCAT(", ",AM60),
IF($AK$160=SUM($AK$40:AK60),_xlfn.CONCAT(" y ",AM60)))))</f>
        <v>, 21</v>
      </c>
      <c r="AM60" s="156" t="s">
        <v>5115</v>
      </c>
    </row>
    <row r="61" spans="1:39" ht="30" customHeight="1">
      <c r="A61" s="646"/>
      <c r="B61" s="145"/>
      <c r="C61" s="157" t="s">
        <v>5038</v>
      </c>
      <c r="D61" s="858" t="s">
        <v>9535</v>
      </c>
      <c r="E61" s="859"/>
      <c r="F61" s="859"/>
      <c r="G61" s="859"/>
      <c r="H61" s="859"/>
      <c r="I61" s="859"/>
      <c r="J61" s="859"/>
      <c r="K61" s="859"/>
      <c r="L61" s="859"/>
      <c r="M61" s="859"/>
      <c r="N61" s="860"/>
      <c r="O61" s="713"/>
      <c r="P61" s="714"/>
      <c r="Q61" s="714"/>
      <c r="R61" s="715"/>
      <c r="S61" s="713"/>
      <c r="T61" s="714"/>
      <c r="U61" s="714"/>
      <c r="V61" s="715"/>
      <c r="W61" s="713"/>
      <c r="X61" s="714"/>
      <c r="Y61" s="714"/>
      <c r="Z61" s="715"/>
      <c r="AA61" s="713"/>
      <c r="AB61" s="714"/>
      <c r="AC61" s="714"/>
      <c r="AD61" s="715"/>
      <c r="AE61" s="164"/>
      <c r="AF61" s="164"/>
      <c r="AG61" s="200">
        <f t="shared" si="0"/>
        <v>1</v>
      </c>
      <c r="AH61" s="201">
        <f t="shared" si="1"/>
        <v>0</v>
      </c>
      <c r="AI61" s="202">
        <f t="shared" si="2"/>
        <v>0</v>
      </c>
      <c r="AJ61" s="202">
        <f t="shared" si="3"/>
        <v>0</v>
      </c>
      <c r="AK61" s="402">
        <f t="shared" si="4"/>
        <v>1</v>
      </c>
      <c r="AL61" s="370" t="str">
        <f>IF(AK61=0,"",
IF(SUM($AK$40:AK61)=1,AM61,
IF($AK$160&gt;SUM($AK$40:AK61),_xlfn.CONCAT(", ",AM61),
IF($AK$160=SUM($AK$40:AK61),_xlfn.CONCAT(" y ",AM61)))))</f>
        <v>, 22</v>
      </c>
      <c r="AM61" s="156" t="s">
        <v>5116</v>
      </c>
    </row>
    <row r="62" spans="1:39" ht="30" customHeight="1">
      <c r="A62" s="646"/>
      <c r="B62" s="145"/>
      <c r="C62" s="157" t="s">
        <v>5039</v>
      </c>
      <c r="D62" s="858" t="s">
        <v>9536</v>
      </c>
      <c r="E62" s="859"/>
      <c r="F62" s="859"/>
      <c r="G62" s="859"/>
      <c r="H62" s="859"/>
      <c r="I62" s="859"/>
      <c r="J62" s="859"/>
      <c r="K62" s="859"/>
      <c r="L62" s="859"/>
      <c r="M62" s="859"/>
      <c r="N62" s="860"/>
      <c r="O62" s="713"/>
      <c r="P62" s="714"/>
      <c r="Q62" s="714"/>
      <c r="R62" s="715"/>
      <c r="S62" s="713"/>
      <c r="T62" s="714"/>
      <c r="U62" s="714"/>
      <c r="V62" s="715"/>
      <c r="W62" s="713"/>
      <c r="X62" s="714"/>
      <c r="Y62" s="714"/>
      <c r="Z62" s="715"/>
      <c r="AA62" s="713"/>
      <c r="AB62" s="714"/>
      <c r="AC62" s="714"/>
      <c r="AD62" s="715"/>
      <c r="AE62" s="164"/>
      <c r="AF62" s="164"/>
      <c r="AG62" s="200">
        <f t="shared" si="0"/>
        <v>1</v>
      </c>
      <c r="AH62" s="201">
        <f t="shared" si="1"/>
        <v>0</v>
      </c>
      <c r="AI62" s="202">
        <f t="shared" si="2"/>
        <v>0</v>
      </c>
      <c r="AJ62" s="202">
        <f t="shared" si="3"/>
        <v>0</v>
      </c>
      <c r="AK62" s="402">
        <f t="shared" si="4"/>
        <v>1</v>
      </c>
      <c r="AL62" s="370" t="str">
        <f>IF(AK62=0,"",
IF(SUM($AK$40:AK62)=1,AM62,
IF($AK$160&gt;SUM($AK$40:AK62),_xlfn.CONCAT(", ",AM62),
IF($AK$160=SUM($AK$40:AK62),_xlfn.CONCAT(" y ",AM62)))))</f>
        <v>, 23</v>
      </c>
      <c r="AM62" s="156" t="s">
        <v>5117</v>
      </c>
    </row>
    <row r="63" spans="1:39" ht="30" customHeight="1">
      <c r="A63" s="646"/>
      <c r="B63" s="145"/>
      <c r="C63" s="157" t="s">
        <v>5040</v>
      </c>
      <c r="D63" s="858" t="s">
        <v>9537</v>
      </c>
      <c r="E63" s="859"/>
      <c r="F63" s="859"/>
      <c r="G63" s="859"/>
      <c r="H63" s="859"/>
      <c r="I63" s="859"/>
      <c r="J63" s="859"/>
      <c r="K63" s="859"/>
      <c r="L63" s="859"/>
      <c r="M63" s="859"/>
      <c r="N63" s="860"/>
      <c r="O63" s="713"/>
      <c r="P63" s="714"/>
      <c r="Q63" s="714"/>
      <c r="R63" s="715"/>
      <c r="S63" s="713"/>
      <c r="T63" s="714"/>
      <c r="U63" s="714"/>
      <c r="V63" s="715"/>
      <c r="W63" s="713"/>
      <c r="X63" s="714"/>
      <c r="Y63" s="714"/>
      <c r="Z63" s="715"/>
      <c r="AA63" s="713"/>
      <c r="AB63" s="714"/>
      <c r="AC63" s="714"/>
      <c r="AD63" s="715"/>
      <c r="AE63" s="164"/>
      <c r="AF63" s="164"/>
      <c r="AG63" s="200">
        <f t="shared" si="0"/>
        <v>1</v>
      </c>
      <c r="AH63" s="201">
        <f t="shared" si="1"/>
        <v>0</v>
      </c>
      <c r="AI63" s="202">
        <f t="shared" si="2"/>
        <v>0</v>
      </c>
      <c r="AJ63" s="202">
        <f t="shared" si="3"/>
        <v>0</v>
      </c>
      <c r="AK63" s="402">
        <f t="shared" si="4"/>
        <v>1</v>
      </c>
      <c r="AL63" s="370" t="str">
        <f>IF(AK63=0,"",
IF(SUM($AK$40:AK63)=1,AM63,
IF($AK$160&gt;SUM($AK$40:AK63),_xlfn.CONCAT(", ",AM63),
IF($AK$160=SUM($AK$40:AK63),_xlfn.CONCAT(" y ",AM63)))))</f>
        <v>, 24</v>
      </c>
      <c r="AM63" s="156" t="s">
        <v>5118</v>
      </c>
    </row>
    <row r="64" spans="1:39" ht="30" customHeight="1">
      <c r="A64" s="646"/>
      <c r="B64" s="145"/>
      <c r="C64" s="157" t="s">
        <v>5041</v>
      </c>
      <c r="D64" s="858" t="s">
        <v>9538</v>
      </c>
      <c r="E64" s="859"/>
      <c r="F64" s="859"/>
      <c r="G64" s="859"/>
      <c r="H64" s="859"/>
      <c r="I64" s="859"/>
      <c r="J64" s="859"/>
      <c r="K64" s="859"/>
      <c r="L64" s="859"/>
      <c r="M64" s="859"/>
      <c r="N64" s="860"/>
      <c r="O64" s="713"/>
      <c r="P64" s="714"/>
      <c r="Q64" s="714"/>
      <c r="R64" s="715"/>
      <c r="S64" s="713"/>
      <c r="T64" s="714"/>
      <c r="U64" s="714"/>
      <c r="V64" s="715"/>
      <c r="W64" s="713"/>
      <c r="X64" s="714"/>
      <c r="Y64" s="714"/>
      <c r="Z64" s="715"/>
      <c r="AA64" s="713"/>
      <c r="AB64" s="714"/>
      <c r="AC64" s="714"/>
      <c r="AD64" s="715"/>
      <c r="AE64" s="164"/>
      <c r="AF64" s="164"/>
      <c r="AG64" s="200">
        <f t="shared" si="0"/>
        <v>1</v>
      </c>
      <c r="AH64" s="201">
        <f t="shared" si="1"/>
        <v>0</v>
      </c>
      <c r="AI64" s="202">
        <f t="shared" si="2"/>
        <v>0</v>
      </c>
      <c r="AJ64" s="202">
        <f t="shared" si="3"/>
        <v>0</v>
      </c>
      <c r="AK64" s="402">
        <f t="shared" si="4"/>
        <v>1</v>
      </c>
      <c r="AL64" s="370" t="str">
        <f>IF(AK64=0,"",
IF(SUM($AK$40:AK64)=1,AM64,
IF($AK$160&gt;SUM($AK$40:AK64),_xlfn.CONCAT(", ",AM64),
IF($AK$160=SUM($AK$40:AK64),_xlfn.CONCAT(" y ",AM64)))))</f>
        <v>, 25</v>
      </c>
      <c r="AM64" s="156" t="s">
        <v>5119</v>
      </c>
    </row>
    <row r="65" spans="1:39" ht="30" customHeight="1">
      <c r="A65" s="646"/>
      <c r="B65" s="145"/>
      <c r="C65" s="157" t="s">
        <v>5042</v>
      </c>
      <c r="D65" s="858" t="s">
        <v>9539</v>
      </c>
      <c r="E65" s="859"/>
      <c r="F65" s="859"/>
      <c r="G65" s="859"/>
      <c r="H65" s="859"/>
      <c r="I65" s="859"/>
      <c r="J65" s="859"/>
      <c r="K65" s="859"/>
      <c r="L65" s="859"/>
      <c r="M65" s="859"/>
      <c r="N65" s="860"/>
      <c r="O65" s="713"/>
      <c r="P65" s="714"/>
      <c r="Q65" s="714"/>
      <c r="R65" s="715"/>
      <c r="S65" s="713"/>
      <c r="T65" s="714"/>
      <c r="U65" s="714"/>
      <c r="V65" s="715"/>
      <c r="W65" s="713"/>
      <c r="X65" s="714"/>
      <c r="Y65" s="714"/>
      <c r="Z65" s="715"/>
      <c r="AA65" s="713"/>
      <c r="AB65" s="714"/>
      <c r="AC65" s="714"/>
      <c r="AD65" s="715"/>
      <c r="AE65" s="164"/>
      <c r="AF65" s="164"/>
      <c r="AG65" s="200">
        <f t="shared" si="0"/>
        <v>1</v>
      </c>
      <c r="AH65" s="201">
        <f t="shared" si="1"/>
        <v>0</v>
      </c>
      <c r="AI65" s="202">
        <f t="shared" si="2"/>
        <v>0</v>
      </c>
      <c r="AJ65" s="202">
        <f t="shared" si="3"/>
        <v>0</v>
      </c>
      <c r="AK65" s="402">
        <f t="shared" si="4"/>
        <v>1</v>
      </c>
      <c r="AL65" s="370" t="str">
        <f>IF(AK65=0,"",
IF(SUM($AK$40:AK65)=1,AM65,
IF($AK$160&gt;SUM($AK$40:AK65),_xlfn.CONCAT(", ",AM65),
IF($AK$160=SUM($AK$40:AK65),_xlfn.CONCAT(" y ",AM65)))))</f>
        <v>, 26</v>
      </c>
      <c r="AM65" s="156" t="s">
        <v>5120</v>
      </c>
    </row>
    <row r="66" spans="1:39" ht="30" customHeight="1">
      <c r="A66" s="646"/>
      <c r="B66" s="145"/>
      <c r="C66" s="157" t="s">
        <v>5043</v>
      </c>
      <c r="D66" s="858" t="s">
        <v>9540</v>
      </c>
      <c r="E66" s="859"/>
      <c r="F66" s="859"/>
      <c r="G66" s="859"/>
      <c r="H66" s="859"/>
      <c r="I66" s="859"/>
      <c r="J66" s="859"/>
      <c r="K66" s="859"/>
      <c r="L66" s="859"/>
      <c r="M66" s="859"/>
      <c r="N66" s="860"/>
      <c r="O66" s="713"/>
      <c r="P66" s="714"/>
      <c r="Q66" s="714"/>
      <c r="R66" s="715"/>
      <c r="S66" s="713"/>
      <c r="T66" s="714"/>
      <c r="U66" s="714"/>
      <c r="V66" s="715"/>
      <c r="W66" s="713"/>
      <c r="X66" s="714"/>
      <c r="Y66" s="714"/>
      <c r="Z66" s="715"/>
      <c r="AA66" s="713"/>
      <c r="AB66" s="714"/>
      <c r="AC66" s="714"/>
      <c r="AD66" s="715"/>
      <c r="AE66" s="164"/>
      <c r="AF66" s="164"/>
      <c r="AG66" s="200">
        <f t="shared" si="0"/>
        <v>1</v>
      </c>
      <c r="AH66" s="201">
        <f t="shared" si="1"/>
        <v>0</v>
      </c>
      <c r="AI66" s="202">
        <f t="shared" si="2"/>
        <v>0</v>
      </c>
      <c r="AJ66" s="202">
        <f t="shared" si="3"/>
        <v>0</v>
      </c>
      <c r="AK66" s="402">
        <f t="shared" si="4"/>
        <v>1</v>
      </c>
      <c r="AL66" s="370" t="str">
        <f>IF(AK66=0,"",
IF(SUM($AK$40:AK66)=1,AM66,
IF($AK$160&gt;SUM($AK$40:AK66),_xlfn.CONCAT(", ",AM66),
IF($AK$160=SUM($AK$40:AK66),_xlfn.CONCAT(" y ",AM66)))))</f>
        <v>, 27</v>
      </c>
      <c r="AM66" s="156" t="s">
        <v>5121</v>
      </c>
    </row>
    <row r="67" spans="1:39" ht="30" customHeight="1">
      <c r="A67" s="646"/>
      <c r="B67" s="145"/>
      <c r="C67" s="157" t="s">
        <v>5044</v>
      </c>
      <c r="D67" s="858" t="s">
        <v>9541</v>
      </c>
      <c r="E67" s="859"/>
      <c r="F67" s="859"/>
      <c r="G67" s="859"/>
      <c r="H67" s="859"/>
      <c r="I67" s="859"/>
      <c r="J67" s="859"/>
      <c r="K67" s="859"/>
      <c r="L67" s="859"/>
      <c r="M67" s="859"/>
      <c r="N67" s="860"/>
      <c r="O67" s="713"/>
      <c r="P67" s="714"/>
      <c r="Q67" s="714"/>
      <c r="R67" s="715"/>
      <c r="S67" s="713"/>
      <c r="T67" s="714"/>
      <c r="U67" s="714"/>
      <c r="V67" s="715"/>
      <c r="W67" s="713"/>
      <c r="X67" s="714"/>
      <c r="Y67" s="714"/>
      <c r="Z67" s="715"/>
      <c r="AA67" s="713"/>
      <c r="AB67" s="714"/>
      <c r="AC67" s="714"/>
      <c r="AD67" s="715"/>
      <c r="AE67" s="164"/>
      <c r="AF67" s="164"/>
      <c r="AG67" s="200">
        <f t="shared" si="0"/>
        <v>1</v>
      </c>
      <c r="AH67" s="201">
        <f t="shared" si="1"/>
        <v>0</v>
      </c>
      <c r="AI67" s="202">
        <f t="shared" si="2"/>
        <v>0</v>
      </c>
      <c r="AJ67" s="202">
        <f t="shared" si="3"/>
        <v>0</v>
      </c>
      <c r="AK67" s="402">
        <f t="shared" si="4"/>
        <v>1</v>
      </c>
      <c r="AL67" s="370" t="str">
        <f>IF(AK67=0,"",
IF(SUM($AK$40:AK67)=1,AM67,
IF($AK$160&gt;SUM($AK$40:AK67),_xlfn.CONCAT(", ",AM67),
IF($AK$160=SUM($AK$40:AK67),_xlfn.CONCAT(" y ",AM67)))))</f>
        <v>, 28</v>
      </c>
      <c r="AM67" s="156" t="s">
        <v>5122</v>
      </c>
    </row>
    <row r="68" spans="1:39" ht="30" customHeight="1">
      <c r="A68" s="646"/>
      <c r="B68" s="145"/>
      <c r="C68" s="157" t="s">
        <v>5045</v>
      </c>
      <c r="D68" s="858" t="s">
        <v>9542</v>
      </c>
      <c r="E68" s="859"/>
      <c r="F68" s="859"/>
      <c r="G68" s="859"/>
      <c r="H68" s="859"/>
      <c r="I68" s="859"/>
      <c r="J68" s="859"/>
      <c r="K68" s="859"/>
      <c r="L68" s="859"/>
      <c r="M68" s="859"/>
      <c r="N68" s="860"/>
      <c r="O68" s="713"/>
      <c r="P68" s="714"/>
      <c r="Q68" s="714"/>
      <c r="R68" s="715"/>
      <c r="S68" s="713"/>
      <c r="T68" s="714"/>
      <c r="U68" s="714"/>
      <c r="V68" s="715"/>
      <c r="W68" s="713"/>
      <c r="X68" s="714"/>
      <c r="Y68" s="714"/>
      <c r="Z68" s="715"/>
      <c r="AA68" s="713"/>
      <c r="AB68" s="714"/>
      <c r="AC68" s="714"/>
      <c r="AD68" s="715"/>
      <c r="AE68" s="164"/>
      <c r="AF68" s="164"/>
      <c r="AG68" s="200">
        <f t="shared" si="0"/>
        <v>1</v>
      </c>
      <c r="AH68" s="201">
        <f t="shared" si="1"/>
        <v>0</v>
      </c>
      <c r="AI68" s="202">
        <f t="shared" si="2"/>
        <v>0</v>
      </c>
      <c r="AJ68" s="202">
        <f t="shared" si="3"/>
        <v>0</v>
      </c>
      <c r="AK68" s="402">
        <f t="shared" si="4"/>
        <v>1</v>
      </c>
      <c r="AL68" s="370" t="str">
        <f>IF(AK68=0,"",
IF(SUM($AK$40:AK68)=1,AM68,
IF($AK$160&gt;SUM($AK$40:AK68),_xlfn.CONCAT(", ",AM68),
IF($AK$160=SUM($AK$40:AK68),_xlfn.CONCAT(" y ",AM68)))))</f>
        <v>, 29</v>
      </c>
      <c r="AM68" s="156" t="s">
        <v>5123</v>
      </c>
    </row>
    <row r="69" spans="1:39" ht="30" customHeight="1">
      <c r="A69" s="646"/>
      <c r="B69" s="145"/>
      <c r="C69" s="157" t="s">
        <v>5046</v>
      </c>
      <c r="D69" s="858" t="s">
        <v>9543</v>
      </c>
      <c r="E69" s="859"/>
      <c r="F69" s="859"/>
      <c r="G69" s="859"/>
      <c r="H69" s="859"/>
      <c r="I69" s="859"/>
      <c r="J69" s="859"/>
      <c r="K69" s="859"/>
      <c r="L69" s="859"/>
      <c r="M69" s="859"/>
      <c r="N69" s="860"/>
      <c r="O69" s="713"/>
      <c r="P69" s="714"/>
      <c r="Q69" s="714"/>
      <c r="R69" s="715"/>
      <c r="S69" s="713"/>
      <c r="T69" s="714"/>
      <c r="U69" s="714"/>
      <c r="V69" s="715"/>
      <c r="W69" s="713"/>
      <c r="X69" s="714"/>
      <c r="Y69" s="714"/>
      <c r="Z69" s="715"/>
      <c r="AA69" s="713"/>
      <c r="AB69" s="714"/>
      <c r="AC69" s="714"/>
      <c r="AD69" s="715"/>
      <c r="AE69" s="164"/>
      <c r="AF69" s="164"/>
      <c r="AG69" s="200">
        <f t="shared" si="0"/>
        <v>1</v>
      </c>
      <c r="AH69" s="201">
        <f t="shared" si="1"/>
        <v>0</v>
      </c>
      <c r="AI69" s="202">
        <f t="shared" si="2"/>
        <v>0</v>
      </c>
      <c r="AJ69" s="202">
        <f t="shared" si="3"/>
        <v>0</v>
      </c>
      <c r="AK69" s="402">
        <f t="shared" si="4"/>
        <v>1</v>
      </c>
      <c r="AL69" s="370" t="str">
        <f>IF(AK69=0,"",
IF(SUM($AK$40:AK69)=1,AM69,
IF($AK$160&gt;SUM($AK$40:AK69),_xlfn.CONCAT(", ",AM69),
IF($AK$160=SUM($AK$40:AK69),_xlfn.CONCAT(" y ",AM69)))))</f>
        <v>, 30</v>
      </c>
      <c r="AM69" s="156" t="s">
        <v>5124</v>
      </c>
    </row>
    <row r="70" spans="1:39" ht="30" customHeight="1">
      <c r="A70" s="646"/>
      <c r="B70" s="145"/>
      <c r="C70" s="157" t="s">
        <v>5047</v>
      </c>
      <c r="D70" s="858" t="s">
        <v>9544</v>
      </c>
      <c r="E70" s="859"/>
      <c r="F70" s="859"/>
      <c r="G70" s="859"/>
      <c r="H70" s="859"/>
      <c r="I70" s="859"/>
      <c r="J70" s="859"/>
      <c r="K70" s="859"/>
      <c r="L70" s="859"/>
      <c r="M70" s="859"/>
      <c r="N70" s="860"/>
      <c r="O70" s="713"/>
      <c r="P70" s="714"/>
      <c r="Q70" s="714"/>
      <c r="R70" s="715"/>
      <c r="S70" s="713"/>
      <c r="T70" s="714"/>
      <c r="U70" s="714"/>
      <c r="V70" s="715"/>
      <c r="W70" s="713"/>
      <c r="X70" s="714"/>
      <c r="Y70" s="714"/>
      <c r="Z70" s="715"/>
      <c r="AA70" s="713"/>
      <c r="AB70" s="714"/>
      <c r="AC70" s="714"/>
      <c r="AD70" s="715"/>
      <c r="AE70" s="164"/>
      <c r="AF70" s="164"/>
      <c r="AG70" s="200">
        <f t="shared" si="0"/>
        <v>1</v>
      </c>
      <c r="AH70" s="201">
        <f t="shared" si="1"/>
        <v>0</v>
      </c>
      <c r="AI70" s="202">
        <f t="shared" si="2"/>
        <v>0</v>
      </c>
      <c r="AJ70" s="202">
        <f t="shared" si="3"/>
        <v>0</v>
      </c>
      <c r="AK70" s="402">
        <f t="shared" si="4"/>
        <v>1</v>
      </c>
      <c r="AL70" s="370" t="str">
        <f>IF(AK70=0,"",
IF(SUM($AK$40:AK70)=1,AM70,
IF($AK$160&gt;SUM($AK$40:AK70),_xlfn.CONCAT(", ",AM70),
IF($AK$160=SUM($AK$40:AK70),_xlfn.CONCAT(" y ",AM70)))))</f>
        <v>, 31</v>
      </c>
      <c r="AM70" s="156" t="s">
        <v>5125</v>
      </c>
    </row>
    <row r="71" spans="1:39" ht="30" customHeight="1">
      <c r="A71" s="646"/>
      <c r="B71" s="145"/>
      <c r="C71" s="157" t="s">
        <v>5048</v>
      </c>
      <c r="D71" s="858" t="s">
        <v>9545</v>
      </c>
      <c r="E71" s="859"/>
      <c r="F71" s="859"/>
      <c r="G71" s="859"/>
      <c r="H71" s="859"/>
      <c r="I71" s="859"/>
      <c r="J71" s="859"/>
      <c r="K71" s="859"/>
      <c r="L71" s="859"/>
      <c r="M71" s="859"/>
      <c r="N71" s="860"/>
      <c r="O71" s="713"/>
      <c r="P71" s="714"/>
      <c r="Q71" s="714"/>
      <c r="R71" s="715"/>
      <c r="S71" s="713"/>
      <c r="T71" s="714"/>
      <c r="U71" s="714"/>
      <c r="V71" s="715"/>
      <c r="W71" s="713"/>
      <c r="X71" s="714"/>
      <c r="Y71" s="714"/>
      <c r="Z71" s="715"/>
      <c r="AA71" s="713"/>
      <c r="AB71" s="714"/>
      <c r="AC71" s="714"/>
      <c r="AD71" s="715"/>
      <c r="AE71" s="164"/>
      <c r="AF71" s="164"/>
      <c r="AG71" s="200">
        <f t="shared" si="0"/>
        <v>1</v>
      </c>
      <c r="AH71" s="201">
        <f t="shared" si="1"/>
        <v>0</v>
      </c>
      <c r="AI71" s="202">
        <f t="shared" si="2"/>
        <v>0</v>
      </c>
      <c r="AJ71" s="202">
        <f t="shared" si="3"/>
        <v>0</v>
      </c>
      <c r="AK71" s="402">
        <f t="shared" si="4"/>
        <v>1</v>
      </c>
      <c r="AL71" s="370" t="str">
        <f>IF(AK71=0,"",
IF(SUM($AK$40:AK71)=1,AM71,
IF($AK$160&gt;SUM($AK$40:AK71),_xlfn.CONCAT(", ",AM71),
IF($AK$160=SUM($AK$40:AK71),_xlfn.CONCAT(" y ",AM71)))))</f>
        <v>, 32</v>
      </c>
      <c r="AM71" s="156" t="s">
        <v>5126</v>
      </c>
    </row>
    <row r="72" spans="1:39" ht="30" customHeight="1">
      <c r="A72" s="646"/>
      <c r="B72" s="145"/>
      <c r="C72" s="157" t="s">
        <v>5049</v>
      </c>
      <c r="D72" s="858" t="s">
        <v>9546</v>
      </c>
      <c r="E72" s="859"/>
      <c r="F72" s="859"/>
      <c r="G72" s="859"/>
      <c r="H72" s="859"/>
      <c r="I72" s="859"/>
      <c r="J72" s="859"/>
      <c r="K72" s="859"/>
      <c r="L72" s="859"/>
      <c r="M72" s="859"/>
      <c r="N72" s="860"/>
      <c r="O72" s="713"/>
      <c r="P72" s="714"/>
      <c r="Q72" s="714"/>
      <c r="R72" s="715"/>
      <c r="S72" s="713"/>
      <c r="T72" s="714"/>
      <c r="U72" s="714"/>
      <c r="V72" s="715"/>
      <c r="W72" s="713"/>
      <c r="X72" s="714"/>
      <c r="Y72" s="714"/>
      <c r="Z72" s="715"/>
      <c r="AA72" s="713"/>
      <c r="AB72" s="714"/>
      <c r="AC72" s="714"/>
      <c r="AD72" s="715"/>
      <c r="AE72" s="164"/>
      <c r="AF72" s="164"/>
      <c r="AG72" s="200">
        <f t="shared" si="0"/>
        <v>1</v>
      </c>
      <c r="AH72" s="201">
        <f t="shared" si="1"/>
        <v>0</v>
      </c>
      <c r="AI72" s="202">
        <f t="shared" si="2"/>
        <v>0</v>
      </c>
      <c r="AJ72" s="202">
        <f t="shared" si="3"/>
        <v>0</v>
      </c>
      <c r="AK72" s="402">
        <f t="shared" si="4"/>
        <v>1</v>
      </c>
      <c r="AL72" s="370" t="str">
        <f>IF(AK72=0,"",
IF(SUM($AK$40:AK72)=1,AM72,
IF($AK$160&gt;SUM($AK$40:AK72),_xlfn.CONCAT(", ",AM72),
IF($AK$160=SUM($AK$40:AK72),_xlfn.CONCAT(" y ",AM72)))))</f>
        <v>, 33</v>
      </c>
      <c r="AM72" s="156" t="s">
        <v>5127</v>
      </c>
    </row>
    <row r="73" spans="1:39" ht="30" customHeight="1">
      <c r="A73" s="646"/>
      <c r="B73" s="145"/>
      <c r="C73" s="157" t="s">
        <v>5050</v>
      </c>
      <c r="D73" s="858" t="s">
        <v>9547</v>
      </c>
      <c r="E73" s="859"/>
      <c r="F73" s="859"/>
      <c r="G73" s="859"/>
      <c r="H73" s="859"/>
      <c r="I73" s="859"/>
      <c r="J73" s="859"/>
      <c r="K73" s="859"/>
      <c r="L73" s="859"/>
      <c r="M73" s="859"/>
      <c r="N73" s="860"/>
      <c r="O73" s="713"/>
      <c r="P73" s="714"/>
      <c r="Q73" s="714"/>
      <c r="R73" s="715"/>
      <c r="S73" s="713"/>
      <c r="T73" s="714"/>
      <c r="U73" s="714"/>
      <c r="V73" s="715"/>
      <c r="W73" s="713"/>
      <c r="X73" s="714"/>
      <c r="Y73" s="714"/>
      <c r="Z73" s="715"/>
      <c r="AA73" s="713"/>
      <c r="AB73" s="714"/>
      <c r="AC73" s="714"/>
      <c r="AD73" s="715"/>
      <c r="AE73" s="164"/>
      <c r="AF73" s="164"/>
      <c r="AG73" s="200">
        <f t="shared" si="0"/>
        <v>1</v>
      </c>
      <c r="AH73" s="201">
        <f t="shared" si="1"/>
        <v>0</v>
      </c>
      <c r="AI73" s="202">
        <f t="shared" si="2"/>
        <v>0</v>
      </c>
      <c r="AJ73" s="202">
        <f t="shared" si="3"/>
        <v>0</v>
      </c>
      <c r="AK73" s="402">
        <f t="shared" si="4"/>
        <v>1</v>
      </c>
      <c r="AL73" s="370" t="str">
        <f>IF(AK73=0,"",
IF(SUM($AK$40:AK73)=1,AM73,
IF($AK$160&gt;SUM($AK$40:AK73),_xlfn.CONCAT(", ",AM73),
IF($AK$160=SUM($AK$40:AK73),_xlfn.CONCAT(" y ",AM73)))))</f>
        <v>, 34</v>
      </c>
      <c r="AM73" s="156" t="s">
        <v>5128</v>
      </c>
    </row>
    <row r="74" spans="1:39" ht="30" customHeight="1">
      <c r="A74" s="646"/>
      <c r="B74" s="145"/>
      <c r="C74" s="157" t="s">
        <v>5051</v>
      </c>
      <c r="D74" s="858" t="s">
        <v>9548</v>
      </c>
      <c r="E74" s="859"/>
      <c r="F74" s="859"/>
      <c r="G74" s="859"/>
      <c r="H74" s="859"/>
      <c r="I74" s="859"/>
      <c r="J74" s="859"/>
      <c r="K74" s="859"/>
      <c r="L74" s="859"/>
      <c r="M74" s="859"/>
      <c r="N74" s="860"/>
      <c r="O74" s="713"/>
      <c r="P74" s="714"/>
      <c r="Q74" s="714"/>
      <c r="R74" s="715"/>
      <c r="S74" s="713"/>
      <c r="T74" s="714"/>
      <c r="U74" s="714"/>
      <c r="V74" s="715"/>
      <c r="W74" s="713"/>
      <c r="X74" s="714"/>
      <c r="Y74" s="714"/>
      <c r="Z74" s="715"/>
      <c r="AA74" s="713"/>
      <c r="AB74" s="714"/>
      <c r="AC74" s="714"/>
      <c r="AD74" s="715"/>
      <c r="AE74" s="164"/>
      <c r="AF74" s="164"/>
      <c r="AG74" s="200">
        <f t="shared" si="0"/>
        <v>1</v>
      </c>
      <c r="AH74" s="201">
        <f t="shared" si="1"/>
        <v>0</v>
      </c>
      <c r="AI74" s="202">
        <f t="shared" si="2"/>
        <v>0</v>
      </c>
      <c r="AJ74" s="202">
        <f t="shared" si="3"/>
        <v>0</v>
      </c>
      <c r="AK74" s="402">
        <f t="shared" si="4"/>
        <v>1</v>
      </c>
      <c r="AL74" s="370" t="str">
        <f>IF(AK74=0,"",
IF(SUM($AK$40:AK74)=1,AM74,
IF($AK$160&gt;SUM($AK$40:AK74),_xlfn.CONCAT(", ",AM74),
IF($AK$160=SUM($AK$40:AK74),_xlfn.CONCAT(" y ",AM74)))))</f>
        <v>, 35</v>
      </c>
      <c r="AM74" s="156" t="s">
        <v>5129</v>
      </c>
    </row>
    <row r="75" spans="1:39" ht="30" customHeight="1">
      <c r="A75" s="646"/>
      <c r="B75" s="145"/>
      <c r="C75" s="157" t="s">
        <v>5130</v>
      </c>
      <c r="D75" s="858" t="s">
        <v>9549</v>
      </c>
      <c r="E75" s="859"/>
      <c r="F75" s="859"/>
      <c r="G75" s="859"/>
      <c r="H75" s="859"/>
      <c r="I75" s="859"/>
      <c r="J75" s="859"/>
      <c r="K75" s="859"/>
      <c r="L75" s="859"/>
      <c r="M75" s="859"/>
      <c r="N75" s="860"/>
      <c r="O75" s="713"/>
      <c r="P75" s="714"/>
      <c r="Q75" s="714"/>
      <c r="R75" s="715"/>
      <c r="S75" s="713"/>
      <c r="T75" s="714"/>
      <c r="U75" s="714"/>
      <c r="V75" s="715"/>
      <c r="W75" s="713"/>
      <c r="X75" s="714"/>
      <c r="Y75" s="714"/>
      <c r="Z75" s="715"/>
      <c r="AA75" s="713"/>
      <c r="AB75" s="714"/>
      <c r="AC75" s="714"/>
      <c r="AD75" s="715"/>
      <c r="AE75" s="164"/>
      <c r="AF75" s="164"/>
      <c r="AG75" s="200">
        <f t="shared" si="0"/>
        <v>1</v>
      </c>
      <c r="AH75" s="201">
        <f t="shared" si="1"/>
        <v>0</v>
      </c>
      <c r="AI75" s="202">
        <f t="shared" si="2"/>
        <v>0</v>
      </c>
      <c r="AJ75" s="202">
        <f t="shared" si="3"/>
        <v>0</v>
      </c>
      <c r="AK75" s="402">
        <f t="shared" si="4"/>
        <v>1</v>
      </c>
      <c r="AL75" s="370" t="str">
        <f>IF(AK75=0,"",
IF(SUM($AK$40:AK75)=1,AM75,
IF($AK$160&gt;SUM($AK$40:AK75),_xlfn.CONCAT(", ",AM75),
IF($AK$160=SUM($AK$40:AK75),_xlfn.CONCAT(" y ",AM75)))))</f>
        <v>, 36</v>
      </c>
      <c r="AM75" s="156" t="s">
        <v>5131</v>
      </c>
    </row>
    <row r="76" spans="1:39" ht="30" customHeight="1">
      <c r="A76" s="646"/>
      <c r="B76" s="145"/>
      <c r="C76" s="157" t="s">
        <v>5132</v>
      </c>
      <c r="D76" s="858" t="s">
        <v>9550</v>
      </c>
      <c r="E76" s="859"/>
      <c r="F76" s="859"/>
      <c r="G76" s="859"/>
      <c r="H76" s="859"/>
      <c r="I76" s="859"/>
      <c r="J76" s="859"/>
      <c r="K76" s="859"/>
      <c r="L76" s="859"/>
      <c r="M76" s="859"/>
      <c r="N76" s="860"/>
      <c r="O76" s="713"/>
      <c r="P76" s="714"/>
      <c r="Q76" s="714"/>
      <c r="R76" s="715"/>
      <c r="S76" s="713"/>
      <c r="T76" s="714"/>
      <c r="U76" s="714"/>
      <c r="V76" s="715"/>
      <c r="W76" s="713"/>
      <c r="X76" s="714"/>
      <c r="Y76" s="714"/>
      <c r="Z76" s="715"/>
      <c r="AA76" s="713"/>
      <c r="AB76" s="714"/>
      <c r="AC76" s="714"/>
      <c r="AD76" s="715"/>
      <c r="AE76" s="164"/>
      <c r="AF76" s="164"/>
      <c r="AG76" s="200">
        <f t="shared" si="0"/>
        <v>1</v>
      </c>
      <c r="AH76" s="201">
        <f t="shared" si="1"/>
        <v>0</v>
      </c>
      <c r="AI76" s="202">
        <f t="shared" si="2"/>
        <v>0</v>
      </c>
      <c r="AJ76" s="202">
        <f t="shared" si="3"/>
        <v>0</v>
      </c>
      <c r="AK76" s="402">
        <f t="shared" si="4"/>
        <v>1</v>
      </c>
      <c r="AL76" s="370" t="str">
        <f>IF(AK76=0,"",
IF(SUM($AK$40:AK76)=1,AM76,
IF($AK$160&gt;SUM($AK$40:AK76),_xlfn.CONCAT(", ",AM76),
IF($AK$160=SUM($AK$40:AK76),_xlfn.CONCAT(" y ",AM76)))))</f>
        <v>, 37</v>
      </c>
      <c r="AM76" s="156" t="s">
        <v>5133</v>
      </c>
    </row>
    <row r="77" spans="1:39" ht="30" customHeight="1">
      <c r="A77" s="646"/>
      <c r="B77" s="145"/>
      <c r="C77" s="157" t="s">
        <v>5134</v>
      </c>
      <c r="D77" s="858" t="s">
        <v>9551</v>
      </c>
      <c r="E77" s="859"/>
      <c r="F77" s="859"/>
      <c r="G77" s="859"/>
      <c r="H77" s="859"/>
      <c r="I77" s="859"/>
      <c r="J77" s="859"/>
      <c r="K77" s="859"/>
      <c r="L77" s="859"/>
      <c r="M77" s="859"/>
      <c r="N77" s="860"/>
      <c r="O77" s="713"/>
      <c r="P77" s="714"/>
      <c r="Q77" s="714"/>
      <c r="R77" s="715"/>
      <c r="S77" s="713"/>
      <c r="T77" s="714"/>
      <c r="U77" s="714"/>
      <c r="V77" s="715"/>
      <c r="W77" s="713"/>
      <c r="X77" s="714"/>
      <c r="Y77" s="714"/>
      <c r="Z77" s="715"/>
      <c r="AA77" s="713"/>
      <c r="AB77" s="714"/>
      <c r="AC77" s="714"/>
      <c r="AD77" s="715"/>
      <c r="AE77" s="164"/>
      <c r="AF77" s="164"/>
      <c r="AG77" s="200">
        <f t="shared" si="0"/>
        <v>1</v>
      </c>
      <c r="AH77" s="201">
        <f t="shared" si="1"/>
        <v>0</v>
      </c>
      <c r="AI77" s="202">
        <f t="shared" si="2"/>
        <v>0</v>
      </c>
      <c r="AJ77" s="202">
        <f t="shared" si="3"/>
        <v>0</v>
      </c>
      <c r="AK77" s="402">
        <f t="shared" si="4"/>
        <v>1</v>
      </c>
      <c r="AL77" s="370" t="str">
        <f>IF(AK77=0,"",
IF(SUM($AK$40:AK77)=1,AM77,
IF($AK$160&gt;SUM($AK$40:AK77),_xlfn.CONCAT(", ",AM77),
IF($AK$160=SUM($AK$40:AK77),_xlfn.CONCAT(" y ",AM77)))))</f>
        <v>, 38</v>
      </c>
      <c r="AM77" s="156" t="s">
        <v>5135</v>
      </c>
    </row>
    <row r="78" spans="1:39" ht="30" customHeight="1">
      <c r="A78" s="646"/>
      <c r="B78" s="145"/>
      <c r="C78" s="157" t="s">
        <v>5136</v>
      </c>
      <c r="D78" s="858" t="s">
        <v>9552</v>
      </c>
      <c r="E78" s="859"/>
      <c r="F78" s="859"/>
      <c r="G78" s="859"/>
      <c r="H78" s="859"/>
      <c r="I78" s="859"/>
      <c r="J78" s="859"/>
      <c r="K78" s="859"/>
      <c r="L78" s="859"/>
      <c r="M78" s="859"/>
      <c r="N78" s="860"/>
      <c r="O78" s="713"/>
      <c r="P78" s="714"/>
      <c r="Q78" s="714"/>
      <c r="R78" s="715"/>
      <c r="S78" s="713"/>
      <c r="T78" s="714"/>
      <c r="U78" s="714"/>
      <c r="V78" s="715"/>
      <c r="W78" s="713"/>
      <c r="X78" s="714"/>
      <c r="Y78" s="714"/>
      <c r="Z78" s="715"/>
      <c r="AA78" s="713"/>
      <c r="AB78" s="714"/>
      <c r="AC78" s="714"/>
      <c r="AD78" s="715"/>
      <c r="AE78" s="164"/>
      <c r="AF78" s="164"/>
      <c r="AG78" s="200">
        <f t="shared" si="0"/>
        <v>1</v>
      </c>
      <c r="AH78" s="201">
        <f t="shared" si="1"/>
        <v>0</v>
      </c>
      <c r="AI78" s="202">
        <f t="shared" si="2"/>
        <v>0</v>
      </c>
      <c r="AJ78" s="202">
        <f t="shared" si="3"/>
        <v>0</v>
      </c>
      <c r="AK78" s="402">
        <f t="shared" si="4"/>
        <v>1</v>
      </c>
      <c r="AL78" s="370" t="str">
        <f>IF(AK78=0,"",
IF(SUM($AK$40:AK78)=1,AM78,
IF($AK$160&gt;SUM($AK$40:AK78),_xlfn.CONCAT(", ",AM78),
IF($AK$160=SUM($AK$40:AK78),_xlfn.CONCAT(" y ",AM78)))))</f>
        <v>, 39</v>
      </c>
      <c r="AM78" s="156" t="s">
        <v>5137</v>
      </c>
    </row>
    <row r="79" spans="1:39" ht="30" customHeight="1">
      <c r="A79" s="646"/>
      <c r="B79" s="145"/>
      <c r="C79" s="157" t="s">
        <v>5138</v>
      </c>
      <c r="D79" s="858" t="s">
        <v>9553</v>
      </c>
      <c r="E79" s="859"/>
      <c r="F79" s="859"/>
      <c r="G79" s="859"/>
      <c r="H79" s="859"/>
      <c r="I79" s="859"/>
      <c r="J79" s="859"/>
      <c r="K79" s="859"/>
      <c r="L79" s="859"/>
      <c r="M79" s="859"/>
      <c r="N79" s="860"/>
      <c r="O79" s="713"/>
      <c r="P79" s="714"/>
      <c r="Q79" s="714"/>
      <c r="R79" s="715"/>
      <c r="S79" s="713"/>
      <c r="T79" s="714"/>
      <c r="U79" s="714"/>
      <c r="V79" s="715"/>
      <c r="W79" s="713"/>
      <c r="X79" s="714"/>
      <c r="Y79" s="714"/>
      <c r="Z79" s="715"/>
      <c r="AA79" s="713"/>
      <c r="AB79" s="714"/>
      <c r="AC79" s="714"/>
      <c r="AD79" s="715"/>
      <c r="AE79" s="164"/>
      <c r="AF79" s="164"/>
      <c r="AG79" s="200">
        <f t="shared" si="0"/>
        <v>1</v>
      </c>
      <c r="AH79" s="201">
        <f t="shared" si="1"/>
        <v>0</v>
      </c>
      <c r="AI79" s="202">
        <f t="shared" si="2"/>
        <v>0</v>
      </c>
      <c r="AJ79" s="202">
        <f t="shared" si="3"/>
        <v>0</v>
      </c>
      <c r="AK79" s="402">
        <f t="shared" si="4"/>
        <v>1</v>
      </c>
      <c r="AL79" s="370" t="str">
        <f>IF(AK79=0,"",
IF(SUM($AK$40:AK79)=1,AM79,
IF($AK$160&gt;SUM($AK$40:AK79),_xlfn.CONCAT(", ",AM79),
IF($AK$160=SUM($AK$40:AK79),_xlfn.CONCAT(" y ",AM79)))))</f>
        <v>, 40</v>
      </c>
      <c r="AM79" s="156" t="s">
        <v>5139</v>
      </c>
    </row>
    <row r="80" spans="1:39" ht="30" customHeight="1">
      <c r="A80" s="646"/>
      <c r="B80" s="145"/>
      <c r="C80" s="157" t="s">
        <v>5140</v>
      </c>
      <c r="D80" s="858" t="s">
        <v>9554</v>
      </c>
      <c r="E80" s="859"/>
      <c r="F80" s="859"/>
      <c r="G80" s="859"/>
      <c r="H80" s="859"/>
      <c r="I80" s="859"/>
      <c r="J80" s="859"/>
      <c r="K80" s="859"/>
      <c r="L80" s="859"/>
      <c r="M80" s="859"/>
      <c r="N80" s="860"/>
      <c r="O80" s="713"/>
      <c r="P80" s="714"/>
      <c r="Q80" s="714"/>
      <c r="R80" s="715"/>
      <c r="S80" s="713"/>
      <c r="T80" s="714"/>
      <c r="U80" s="714"/>
      <c r="V80" s="715"/>
      <c r="W80" s="713"/>
      <c r="X80" s="714"/>
      <c r="Y80" s="714"/>
      <c r="Z80" s="715"/>
      <c r="AA80" s="713"/>
      <c r="AB80" s="714"/>
      <c r="AC80" s="714"/>
      <c r="AD80" s="715"/>
      <c r="AE80" s="164"/>
      <c r="AF80" s="164"/>
      <c r="AG80" s="200">
        <f t="shared" si="0"/>
        <v>1</v>
      </c>
      <c r="AH80" s="201">
        <f t="shared" si="1"/>
        <v>0</v>
      </c>
      <c r="AI80" s="202">
        <f t="shared" si="2"/>
        <v>0</v>
      </c>
      <c r="AJ80" s="202">
        <f t="shared" si="3"/>
        <v>0</v>
      </c>
      <c r="AK80" s="402">
        <f t="shared" si="4"/>
        <v>1</v>
      </c>
      <c r="AL80" s="370" t="str">
        <f>IF(AK80=0,"",
IF(SUM($AK$40:AK80)=1,AM80,
IF($AK$160&gt;SUM($AK$40:AK80),_xlfn.CONCAT(", ",AM80),
IF($AK$160=SUM($AK$40:AK80),_xlfn.CONCAT(" y ",AM80)))))</f>
        <v>, 41</v>
      </c>
      <c r="AM80" s="156" t="s">
        <v>5141</v>
      </c>
    </row>
    <row r="81" spans="1:39" ht="30" customHeight="1">
      <c r="A81" s="646"/>
      <c r="B81" s="145"/>
      <c r="C81" s="157" t="s">
        <v>5142</v>
      </c>
      <c r="D81" s="858" t="s">
        <v>9555</v>
      </c>
      <c r="E81" s="859"/>
      <c r="F81" s="859"/>
      <c r="G81" s="859"/>
      <c r="H81" s="859"/>
      <c r="I81" s="859"/>
      <c r="J81" s="859"/>
      <c r="K81" s="859"/>
      <c r="L81" s="859"/>
      <c r="M81" s="859"/>
      <c r="N81" s="860"/>
      <c r="O81" s="713"/>
      <c r="P81" s="714"/>
      <c r="Q81" s="714"/>
      <c r="R81" s="715"/>
      <c r="S81" s="713"/>
      <c r="T81" s="714"/>
      <c r="U81" s="714"/>
      <c r="V81" s="715"/>
      <c r="W81" s="713"/>
      <c r="X81" s="714"/>
      <c r="Y81" s="714"/>
      <c r="Z81" s="715"/>
      <c r="AA81" s="713"/>
      <c r="AB81" s="714"/>
      <c r="AC81" s="714"/>
      <c r="AD81" s="715"/>
      <c r="AE81" s="164"/>
      <c r="AF81" s="164"/>
      <c r="AG81" s="200">
        <f t="shared" si="0"/>
        <v>1</v>
      </c>
      <c r="AH81" s="201">
        <f t="shared" si="1"/>
        <v>0</v>
      </c>
      <c r="AI81" s="202">
        <f t="shared" si="2"/>
        <v>0</v>
      </c>
      <c r="AJ81" s="202">
        <f t="shared" si="3"/>
        <v>0</v>
      </c>
      <c r="AK81" s="402">
        <f t="shared" si="4"/>
        <v>1</v>
      </c>
      <c r="AL81" s="370" t="str">
        <f>IF(AK81=0,"",
IF(SUM($AK$40:AK81)=1,AM81,
IF($AK$160&gt;SUM($AK$40:AK81),_xlfn.CONCAT(", ",AM81),
IF($AK$160=SUM($AK$40:AK81),_xlfn.CONCAT(" y ",AM81)))))</f>
        <v>, 42</v>
      </c>
      <c r="AM81" s="156" t="s">
        <v>5143</v>
      </c>
    </row>
    <row r="82" spans="1:39" ht="30" customHeight="1">
      <c r="A82" s="646"/>
      <c r="B82" s="145"/>
      <c r="C82" s="157" t="s">
        <v>5144</v>
      </c>
      <c r="D82" s="858" t="s">
        <v>9556</v>
      </c>
      <c r="E82" s="859"/>
      <c r="F82" s="859"/>
      <c r="G82" s="859"/>
      <c r="H82" s="859"/>
      <c r="I82" s="859"/>
      <c r="J82" s="859"/>
      <c r="K82" s="859"/>
      <c r="L82" s="859"/>
      <c r="M82" s="859"/>
      <c r="N82" s="860"/>
      <c r="O82" s="713"/>
      <c r="P82" s="714"/>
      <c r="Q82" s="714"/>
      <c r="R82" s="715"/>
      <c r="S82" s="713"/>
      <c r="T82" s="714"/>
      <c r="U82" s="714"/>
      <c r="V82" s="715"/>
      <c r="W82" s="713"/>
      <c r="X82" s="714"/>
      <c r="Y82" s="714"/>
      <c r="Z82" s="715"/>
      <c r="AA82" s="713"/>
      <c r="AB82" s="714"/>
      <c r="AC82" s="714"/>
      <c r="AD82" s="715"/>
      <c r="AE82" s="164"/>
      <c r="AF82" s="164"/>
      <c r="AG82" s="200">
        <f t="shared" si="0"/>
        <v>1</v>
      </c>
      <c r="AH82" s="201">
        <f t="shared" si="1"/>
        <v>0</v>
      </c>
      <c r="AI82" s="202">
        <f t="shared" si="2"/>
        <v>0</v>
      </c>
      <c r="AJ82" s="202">
        <f t="shared" si="3"/>
        <v>0</v>
      </c>
      <c r="AK82" s="402">
        <f t="shared" si="4"/>
        <v>1</v>
      </c>
      <c r="AL82" s="370" t="str">
        <f>IF(AK82=0,"",
IF(SUM($AK$40:AK82)=1,AM82,
IF($AK$160&gt;SUM($AK$40:AK82),_xlfn.CONCAT(", ",AM82),
IF($AK$160=SUM($AK$40:AK82),_xlfn.CONCAT(" y ",AM82)))))</f>
        <v>, 43</v>
      </c>
      <c r="AM82" s="156" t="s">
        <v>5145</v>
      </c>
    </row>
    <row r="83" spans="1:39" ht="30" customHeight="1">
      <c r="A83" s="646"/>
      <c r="B83" s="145"/>
      <c r="C83" s="157" t="s">
        <v>5146</v>
      </c>
      <c r="D83" s="858" t="s">
        <v>9557</v>
      </c>
      <c r="E83" s="859"/>
      <c r="F83" s="859"/>
      <c r="G83" s="859"/>
      <c r="H83" s="859"/>
      <c r="I83" s="859"/>
      <c r="J83" s="859"/>
      <c r="K83" s="859"/>
      <c r="L83" s="859"/>
      <c r="M83" s="859"/>
      <c r="N83" s="860"/>
      <c r="O83" s="713"/>
      <c r="P83" s="714"/>
      <c r="Q83" s="714"/>
      <c r="R83" s="715"/>
      <c r="S83" s="713"/>
      <c r="T83" s="714"/>
      <c r="U83" s="714"/>
      <c r="V83" s="715"/>
      <c r="W83" s="713"/>
      <c r="X83" s="714"/>
      <c r="Y83" s="714"/>
      <c r="Z83" s="715"/>
      <c r="AA83" s="713"/>
      <c r="AB83" s="714"/>
      <c r="AC83" s="714"/>
      <c r="AD83" s="715"/>
      <c r="AE83" s="164"/>
      <c r="AF83" s="164"/>
      <c r="AG83" s="200">
        <f t="shared" si="0"/>
        <v>1</v>
      </c>
      <c r="AH83" s="201">
        <f t="shared" si="1"/>
        <v>0</v>
      </c>
      <c r="AI83" s="202">
        <f t="shared" si="2"/>
        <v>0</v>
      </c>
      <c r="AJ83" s="202">
        <f t="shared" si="3"/>
        <v>0</v>
      </c>
      <c r="AK83" s="402">
        <f t="shared" si="4"/>
        <v>1</v>
      </c>
      <c r="AL83" s="370" t="str">
        <f>IF(AK83=0,"",
IF(SUM($AK$40:AK83)=1,AM83,
IF($AK$160&gt;SUM($AK$40:AK83),_xlfn.CONCAT(", ",AM83),
IF($AK$160=SUM($AK$40:AK83),_xlfn.CONCAT(" y ",AM83)))))</f>
        <v>, 44</v>
      </c>
      <c r="AM83" s="156" t="s">
        <v>5147</v>
      </c>
    </row>
    <row r="84" spans="1:39" ht="30" customHeight="1">
      <c r="A84" s="646"/>
      <c r="B84" s="145"/>
      <c r="C84" s="157" t="s">
        <v>5148</v>
      </c>
      <c r="D84" s="858" t="s">
        <v>9558</v>
      </c>
      <c r="E84" s="859"/>
      <c r="F84" s="859"/>
      <c r="G84" s="859"/>
      <c r="H84" s="859"/>
      <c r="I84" s="859"/>
      <c r="J84" s="859"/>
      <c r="K84" s="859"/>
      <c r="L84" s="859"/>
      <c r="M84" s="859"/>
      <c r="N84" s="860"/>
      <c r="O84" s="713"/>
      <c r="P84" s="714"/>
      <c r="Q84" s="714"/>
      <c r="R84" s="715"/>
      <c r="S84" s="713"/>
      <c r="T84" s="714"/>
      <c r="U84" s="714"/>
      <c r="V84" s="715"/>
      <c r="W84" s="713"/>
      <c r="X84" s="714"/>
      <c r="Y84" s="714"/>
      <c r="Z84" s="715"/>
      <c r="AA84" s="713"/>
      <c r="AB84" s="714"/>
      <c r="AC84" s="714"/>
      <c r="AD84" s="715"/>
      <c r="AE84" s="164"/>
      <c r="AF84" s="164"/>
      <c r="AG84" s="200">
        <f t="shared" si="0"/>
        <v>1</v>
      </c>
      <c r="AH84" s="201">
        <f t="shared" si="1"/>
        <v>0</v>
      </c>
      <c r="AI84" s="202">
        <f t="shared" si="2"/>
        <v>0</v>
      </c>
      <c r="AJ84" s="202">
        <f t="shared" si="3"/>
        <v>0</v>
      </c>
      <c r="AK84" s="402">
        <f t="shared" si="4"/>
        <v>1</v>
      </c>
      <c r="AL84" s="370" t="str">
        <f>IF(AK84=0,"",
IF(SUM($AK$40:AK84)=1,AM84,
IF($AK$160&gt;SUM($AK$40:AK84),_xlfn.CONCAT(", ",AM84),
IF($AK$160=SUM($AK$40:AK84),_xlfn.CONCAT(" y ",AM84)))))</f>
        <v>, 45</v>
      </c>
      <c r="AM84" s="156" t="s">
        <v>5149</v>
      </c>
    </row>
    <row r="85" spans="1:39" ht="30" customHeight="1">
      <c r="A85" s="646"/>
      <c r="B85" s="145"/>
      <c r="C85" s="157" t="s">
        <v>5150</v>
      </c>
      <c r="D85" s="858" t="s">
        <v>9559</v>
      </c>
      <c r="E85" s="859"/>
      <c r="F85" s="859"/>
      <c r="G85" s="859"/>
      <c r="H85" s="859"/>
      <c r="I85" s="859"/>
      <c r="J85" s="859"/>
      <c r="K85" s="859"/>
      <c r="L85" s="859"/>
      <c r="M85" s="859"/>
      <c r="N85" s="860"/>
      <c r="O85" s="713"/>
      <c r="P85" s="714"/>
      <c r="Q85" s="714"/>
      <c r="R85" s="715"/>
      <c r="S85" s="713"/>
      <c r="T85" s="714"/>
      <c r="U85" s="714"/>
      <c r="V85" s="715"/>
      <c r="W85" s="713"/>
      <c r="X85" s="714"/>
      <c r="Y85" s="714"/>
      <c r="Z85" s="715"/>
      <c r="AA85" s="713"/>
      <c r="AB85" s="714"/>
      <c r="AC85" s="714"/>
      <c r="AD85" s="715"/>
      <c r="AE85" s="164"/>
      <c r="AF85" s="164"/>
      <c r="AG85" s="200">
        <f t="shared" si="0"/>
        <v>1</v>
      </c>
      <c r="AH85" s="201">
        <f t="shared" si="1"/>
        <v>0</v>
      </c>
      <c r="AI85" s="202">
        <f t="shared" si="2"/>
        <v>0</v>
      </c>
      <c r="AJ85" s="202">
        <f t="shared" si="3"/>
        <v>0</v>
      </c>
      <c r="AK85" s="402">
        <f t="shared" si="4"/>
        <v>1</v>
      </c>
      <c r="AL85" s="370" t="str">
        <f>IF(AK85=0,"",
IF(SUM($AK$40:AK85)=1,AM85,
IF($AK$160&gt;SUM($AK$40:AK85),_xlfn.CONCAT(", ",AM85),
IF($AK$160=SUM($AK$40:AK85),_xlfn.CONCAT(" y ",AM85)))))</f>
        <v>, 46</v>
      </c>
      <c r="AM85" s="156" t="s">
        <v>5151</v>
      </c>
    </row>
    <row r="86" spans="1:39" ht="30" customHeight="1">
      <c r="A86" s="646"/>
      <c r="B86" s="145"/>
      <c r="C86" s="157" t="s">
        <v>5152</v>
      </c>
      <c r="D86" s="858" t="s">
        <v>9560</v>
      </c>
      <c r="E86" s="859"/>
      <c r="F86" s="859"/>
      <c r="G86" s="859"/>
      <c r="H86" s="859"/>
      <c r="I86" s="859"/>
      <c r="J86" s="859"/>
      <c r="K86" s="859"/>
      <c r="L86" s="859"/>
      <c r="M86" s="859"/>
      <c r="N86" s="860"/>
      <c r="O86" s="713"/>
      <c r="P86" s="714"/>
      <c r="Q86" s="714"/>
      <c r="R86" s="715"/>
      <c r="S86" s="713"/>
      <c r="T86" s="714"/>
      <c r="U86" s="714"/>
      <c r="V86" s="715"/>
      <c r="W86" s="713"/>
      <c r="X86" s="714"/>
      <c r="Y86" s="714"/>
      <c r="Z86" s="715"/>
      <c r="AA86" s="713"/>
      <c r="AB86" s="714"/>
      <c r="AC86" s="714"/>
      <c r="AD86" s="715"/>
      <c r="AE86" s="164"/>
      <c r="AF86" s="164"/>
      <c r="AG86" s="200">
        <f t="shared" si="0"/>
        <v>1</v>
      </c>
      <c r="AH86" s="201">
        <f t="shared" si="1"/>
        <v>0</v>
      </c>
      <c r="AI86" s="202">
        <f t="shared" si="2"/>
        <v>0</v>
      </c>
      <c r="AJ86" s="202">
        <f t="shared" si="3"/>
        <v>0</v>
      </c>
      <c r="AK86" s="402">
        <f t="shared" si="4"/>
        <v>1</v>
      </c>
      <c r="AL86" s="370" t="str">
        <f>IF(AK86=0,"",
IF(SUM($AK$40:AK86)=1,AM86,
IF($AK$160&gt;SUM($AK$40:AK86),_xlfn.CONCAT(", ",AM86),
IF($AK$160=SUM($AK$40:AK86),_xlfn.CONCAT(" y ",AM86)))))</f>
        <v>, 47</v>
      </c>
      <c r="AM86" s="156" t="s">
        <v>5153</v>
      </c>
    </row>
    <row r="87" spans="1:39" ht="30" customHeight="1">
      <c r="A87" s="646"/>
      <c r="B87" s="145"/>
      <c r="C87" s="157" t="s">
        <v>5154</v>
      </c>
      <c r="D87" s="858" t="s">
        <v>9561</v>
      </c>
      <c r="E87" s="859"/>
      <c r="F87" s="859"/>
      <c r="G87" s="859"/>
      <c r="H87" s="859"/>
      <c r="I87" s="859"/>
      <c r="J87" s="859"/>
      <c r="K87" s="859"/>
      <c r="L87" s="859"/>
      <c r="M87" s="859"/>
      <c r="N87" s="860"/>
      <c r="O87" s="713"/>
      <c r="P87" s="714"/>
      <c r="Q87" s="714"/>
      <c r="R87" s="715"/>
      <c r="S87" s="713"/>
      <c r="T87" s="714"/>
      <c r="U87" s="714"/>
      <c r="V87" s="715"/>
      <c r="W87" s="713"/>
      <c r="X87" s="714"/>
      <c r="Y87" s="714"/>
      <c r="Z87" s="715"/>
      <c r="AA87" s="713"/>
      <c r="AB87" s="714"/>
      <c r="AC87" s="714"/>
      <c r="AD87" s="715"/>
      <c r="AE87" s="164"/>
      <c r="AF87" s="164"/>
      <c r="AG87" s="200">
        <f t="shared" si="0"/>
        <v>1</v>
      </c>
      <c r="AH87" s="201">
        <f t="shared" si="1"/>
        <v>0</v>
      </c>
      <c r="AI87" s="202">
        <f t="shared" si="2"/>
        <v>0</v>
      </c>
      <c r="AJ87" s="202">
        <f t="shared" si="3"/>
        <v>0</v>
      </c>
      <c r="AK87" s="402">
        <f t="shared" si="4"/>
        <v>1</v>
      </c>
      <c r="AL87" s="370" t="str">
        <f>IF(AK87=0,"",
IF(SUM($AK$40:AK87)=1,AM87,
IF($AK$160&gt;SUM($AK$40:AK87),_xlfn.CONCAT(", ",AM87),
IF($AK$160=SUM($AK$40:AK87),_xlfn.CONCAT(" y ",AM87)))))</f>
        <v>, 48</v>
      </c>
      <c r="AM87" s="156" t="s">
        <v>5155</v>
      </c>
    </row>
    <row r="88" spans="1:39" ht="30" customHeight="1">
      <c r="A88" s="646"/>
      <c r="B88" s="145"/>
      <c r="C88" s="157" t="s">
        <v>5156</v>
      </c>
      <c r="D88" s="858" t="s">
        <v>9562</v>
      </c>
      <c r="E88" s="859"/>
      <c r="F88" s="859"/>
      <c r="G88" s="859"/>
      <c r="H88" s="859"/>
      <c r="I88" s="859"/>
      <c r="J88" s="859"/>
      <c r="K88" s="859"/>
      <c r="L88" s="859"/>
      <c r="M88" s="859"/>
      <c r="N88" s="860"/>
      <c r="O88" s="713"/>
      <c r="P88" s="714"/>
      <c r="Q88" s="714"/>
      <c r="R88" s="715"/>
      <c r="S88" s="713"/>
      <c r="T88" s="714"/>
      <c r="U88" s="714"/>
      <c r="V88" s="715"/>
      <c r="W88" s="713"/>
      <c r="X88" s="714"/>
      <c r="Y88" s="714"/>
      <c r="Z88" s="715"/>
      <c r="AA88" s="713"/>
      <c r="AB88" s="714"/>
      <c r="AC88" s="714"/>
      <c r="AD88" s="715"/>
      <c r="AE88" s="164"/>
      <c r="AF88" s="164"/>
      <c r="AG88" s="200">
        <f t="shared" si="0"/>
        <v>1</v>
      </c>
      <c r="AH88" s="201">
        <f t="shared" si="1"/>
        <v>0</v>
      </c>
      <c r="AI88" s="202">
        <f t="shared" si="2"/>
        <v>0</v>
      </c>
      <c r="AJ88" s="202">
        <f t="shared" si="3"/>
        <v>0</v>
      </c>
      <c r="AK88" s="402">
        <f t="shared" si="4"/>
        <v>1</v>
      </c>
      <c r="AL88" s="370" t="str">
        <f>IF(AK88=0,"",
IF(SUM($AK$40:AK88)=1,AM88,
IF($AK$160&gt;SUM($AK$40:AK88),_xlfn.CONCAT(", ",AM88),
IF($AK$160=SUM($AK$40:AK88),_xlfn.CONCAT(" y ",AM88)))))</f>
        <v>, 49</v>
      </c>
      <c r="AM88" s="156" t="s">
        <v>5157</v>
      </c>
    </row>
    <row r="89" spans="1:39" ht="30" customHeight="1">
      <c r="A89" s="646"/>
      <c r="B89" s="145"/>
      <c r="C89" s="157" t="s">
        <v>5158</v>
      </c>
      <c r="D89" s="858" t="s">
        <v>9563</v>
      </c>
      <c r="E89" s="859"/>
      <c r="F89" s="859"/>
      <c r="G89" s="859"/>
      <c r="H89" s="859"/>
      <c r="I89" s="859"/>
      <c r="J89" s="859"/>
      <c r="K89" s="859"/>
      <c r="L89" s="859"/>
      <c r="M89" s="859"/>
      <c r="N89" s="860"/>
      <c r="O89" s="713"/>
      <c r="P89" s="714"/>
      <c r="Q89" s="714"/>
      <c r="R89" s="715"/>
      <c r="S89" s="713"/>
      <c r="T89" s="714"/>
      <c r="U89" s="714"/>
      <c r="V89" s="715"/>
      <c r="W89" s="713"/>
      <c r="X89" s="714"/>
      <c r="Y89" s="714"/>
      <c r="Z89" s="715"/>
      <c r="AA89" s="713"/>
      <c r="AB89" s="714"/>
      <c r="AC89" s="714"/>
      <c r="AD89" s="715"/>
      <c r="AE89" s="164"/>
      <c r="AF89" s="164"/>
      <c r="AG89" s="200">
        <f t="shared" si="0"/>
        <v>1</v>
      </c>
      <c r="AH89" s="201">
        <f t="shared" si="1"/>
        <v>0</v>
      </c>
      <c r="AI89" s="202">
        <f t="shared" si="2"/>
        <v>0</v>
      </c>
      <c r="AJ89" s="202">
        <f t="shared" si="3"/>
        <v>0</v>
      </c>
      <c r="AK89" s="402">
        <f t="shared" si="4"/>
        <v>1</v>
      </c>
      <c r="AL89" s="370" t="str">
        <f>IF(AK89=0,"",
IF(SUM($AK$40:AK89)=1,AM89,
IF($AK$160&gt;SUM($AK$40:AK89),_xlfn.CONCAT(", ",AM89),
IF($AK$160=SUM($AK$40:AK89),_xlfn.CONCAT(" y ",AM89)))))</f>
        <v>, 50</v>
      </c>
      <c r="AM89" s="156" t="s">
        <v>5159</v>
      </c>
    </row>
    <row r="90" spans="1:39" ht="30" customHeight="1">
      <c r="A90" s="646"/>
      <c r="B90" s="145"/>
      <c r="C90" s="157" t="s">
        <v>5160</v>
      </c>
      <c r="D90" s="858" t="s">
        <v>9564</v>
      </c>
      <c r="E90" s="859"/>
      <c r="F90" s="859"/>
      <c r="G90" s="859"/>
      <c r="H90" s="859"/>
      <c r="I90" s="859"/>
      <c r="J90" s="859"/>
      <c r="K90" s="859"/>
      <c r="L90" s="859"/>
      <c r="M90" s="859"/>
      <c r="N90" s="860"/>
      <c r="O90" s="713"/>
      <c r="P90" s="714"/>
      <c r="Q90" s="714"/>
      <c r="R90" s="715"/>
      <c r="S90" s="713"/>
      <c r="T90" s="714"/>
      <c r="U90" s="714"/>
      <c r="V90" s="715"/>
      <c r="W90" s="713"/>
      <c r="X90" s="714"/>
      <c r="Y90" s="714"/>
      <c r="Z90" s="715"/>
      <c r="AA90" s="713"/>
      <c r="AB90" s="714"/>
      <c r="AC90" s="714"/>
      <c r="AD90" s="715"/>
      <c r="AE90" s="164"/>
      <c r="AF90" s="164"/>
      <c r="AG90" s="200">
        <f t="shared" si="0"/>
        <v>1</v>
      </c>
      <c r="AH90" s="201">
        <f t="shared" si="1"/>
        <v>0</v>
      </c>
      <c r="AI90" s="202">
        <f t="shared" si="2"/>
        <v>0</v>
      </c>
      <c r="AJ90" s="202">
        <f t="shared" si="3"/>
        <v>0</v>
      </c>
      <c r="AK90" s="402">
        <f t="shared" si="4"/>
        <v>1</v>
      </c>
      <c r="AL90" s="370" t="str">
        <f>IF(AK90=0,"",
IF(SUM($AK$40:AK90)=1,AM90,
IF($AK$160&gt;SUM($AK$40:AK90),_xlfn.CONCAT(", ",AM90),
IF($AK$160=SUM($AK$40:AK90),_xlfn.CONCAT(" y ",AM90)))))</f>
        <v>, 51</v>
      </c>
      <c r="AM90" s="156" t="s">
        <v>5161</v>
      </c>
    </row>
    <row r="91" spans="1:39" ht="30" customHeight="1">
      <c r="A91" s="646"/>
      <c r="B91" s="145"/>
      <c r="C91" s="157" t="s">
        <v>5162</v>
      </c>
      <c r="D91" s="858" t="s">
        <v>9565</v>
      </c>
      <c r="E91" s="859"/>
      <c r="F91" s="859"/>
      <c r="G91" s="859"/>
      <c r="H91" s="859"/>
      <c r="I91" s="859"/>
      <c r="J91" s="859"/>
      <c r="K91" s="859"/>
      <c r="L91" s="859"/>
      <c r="M91" s="859"/>
      <c r="N91" s="860"/>
      <c r="O91" s="713"/>
      <c r="P91" s="714"/>
      <c r="Q91" s="714"/>
      <c r="R91" s="715"/>
      <c r="S91" s="713"/>
      <c r="T91" s="714"/>
      <c r="U91" s="714"/>
      <c r="V91" s="715"/>
      <c r="W91" s="713"/>
      <c r="X91" s="714"/>
      <c r="Y91" s="714"/>
      <c r="Z91" s="715"/>
      <c r="AA91" s="713"/>
      <c r="AB91" s="714"/>
      <c r="AC91" s="714"/>
      <c r="AD91" s="715"/>
      <c r="AE91" s="164"/>
      <c r="AF91" s="164"/>
      <c r="AG91" s="200">
        <f t="shared" si="0"/>
        <v>1</v>
      </c>
      <c r="AH91" s="201">
        <f t="shared" si="1"/>
        <v>0</v>
      </c>
      <c r="AI91" s="202">
        <f t="shared" si="2"/>
        <v>0</v>
      </c>
      <c r="AJ91" s="202">
        <f t="shared" si="3"/>
        <v>0</v>
      </c>
      <c r="AK91" s="402">
        <f t="shared" si="4"/>
        <v>1</v>
      </c>
      <c r="AL91" s="370" t="str">
        <f>IF(AK91=0,"",
IF(SUM($AK$40:AK91)=1,AM91,
IF($AK$160&gt;SUM($AK$40:AK91),_xlfn.CONCAT(", ",AM91),
IF($AK$160=SUM($AK$40:AK91),_xlfn.CONCAT(" y ",AM91)))))</f>
        <v>, 52</v>
      </c>
      <c r="AM91" s="156" t="s">
        <v>5163</v>
      </c>
    </row>
    <row r="92" spans="1:39" ht="30" customHeight="1">
      <c r="A92" s="646"/>
      <c r="B92" s="145"/>
      <c r="C92" s="157" t="s">
        <v>5164</v>
      </c>
      <c r="D92" s="858" t="s">
        <v>9566</v>
      </c>
      <c r="E92" s="859"/>
      <c r="F92" s="859"/>
      <c r="G92" s="859"/>
      <c r="H92" s="859"/>
      <c r="I92" s="859"/>
      <c r="J92" s="859"/>
      <c r="K92" s="859"/>
      <c r="L92" s="859"/>
      <c r="M92" s="859"/>
      <c r="N92" s="860"/>
      <c r="O92" s="713"/>
      <c r="P92" s="714"/>
      <c r="Q92" s="714"/>
      <c r="R92" s="715"/>
      <c r="S92" s="713"/>
      <c r="T92" s="714"/>
      <c r="U92" s="714"/>
      <c r="V92" s="715"/>
      <c r="W92" s="713"/>
      <c r="X92" s="714"/>
      <c r="Y92" s="714"/>
      <c r="Z92" s="715"/>
      <c r="AA92" s="713"/>
      <c r="AB92" s="714"/>
      <c r="AC92" s="714"/>
      <c r="AD92" s="715"/>
      <c r="AE92" s="164"/>
      <c r="AF92" s="164"/>
      <c r="AG92" s="200">
        <f t="shared" si="0"/>
        <v>1</v>
      </c>
      <c r="AH92" s="201">
        <f t="shared" si="1"/>
        <v>0</v>
      </c>
      <c r="AI92" s="202">
        <f t="shared" si="2"/>
        <v>0</v>
      </c>
      <c r="AJ92" s="202">
        <f t="shared" si="3"/>
        <v>0</v>
      </c>
      <c r="AK92" s="402">
        <f t="shared" si="4"/>
        <v>1</v>
      </c>
      <c r="AL92" s="370" t="str">
        <f>IF(AK92=0,"",
IF(SUM($AK$40:AK92)=1,AM92,
IF($AK$160&gt;SUM($AK$40:AK92),_xlfn.CONCAT(", ",AM92),
IF($AK$160=SUM($AK$40:AK92),_xlfn.CONCAT(" y ",AM92)))))</f>
        <v>, 53</v>
      </c>
      <c r="AM92" s="156" t="s">
        <v>5165</v>
      </c>
    </row>
    <row r="93" spans="1:39" ht="30" customHeight="1">
      <c r="A93" s="646"/>
      <c r="B93" s="145"/>
      <c r="C93" s="157" t="s">
        <v>5166</v>
      </c>
      <c r="D93" s="858" t="s">
        <v>9567</v>
      </c>
      <c r="E93" s="859"/>
      <c r="F93" s="859"/>
      <c r="G93" s="859"/>
      <c r="H93" s="859"/>
      <c r="I93" s="859"/>
      <c r="J93" s="859"/>
      <c r="K93" s="859"/>
      <c r="L93" s="859"/>
      <c r="M93" s="859"/>
      <c r="N93" s="860"/>
      <c r="O93" s="713"/>
      <c r="P93" s="714"/>
      <c r="Q93" s="714"/>
      <c r="R93" s="715"/>
      <c r="S93" s="713"/>
      <c r="T93" s="714"/>
      <c r="U93" s="714"/>
      <c r="V93" s="715"/>
      <c r="W93" s="713"/>
      <c r="X93" s="714"/>
      <c r="Y93" s="714"/>
      <c r="Z93" s="715"/>
      <c r="AA93" s="713"/>
      <c r="AB93" s="714"/>
      <c r="AC93" s="714"/>
      <c r="AD93" s="715"/>
      <c r="AE93" s="164"/>
      <c r="AF93" s="164"/>
      <c r="AG93" s="200">
        <f t="shared" si="0"/>
        <v>1</v>
      </c>
      <c r="AH93" s="201">
        <f t="shared" si="1"/>
        <v>0</v>
      </c>
      <c r="AI93" s="202">
        <f t="shared" si="2"/>
        <v>0</v>
      </c>
      <c r="AJ93" s="202">
        <f t="shared" si="3"/>
        <v>0</v>
      </c>
      <c r="AK93" s="402">
        <f t="shared" si="4"/>
        <v>1</v>
      </c>
      <c r="AL93" s="370" t="str">
        <f>IF(AK93=0,"",
IF(SUM($AK$40:AK93)=1,AM93,
IF($AK$160&gt;SUM($AK$40:AK93),_xlfn.CONCAT(", ",AM93),
IF($AK$160=SUM($AK$40:AK93),_xlfn.CONCAT(" y ",AM93)))))</f>
        <v>, 54</v>
      </c>
      <c r="AM93" s="156" t="s">
        <v>5167</v>
      </c>
    </row>
    <row r="94" spans="1:39" ht="30" customHeight="1">
      <c r="A94" s="646"/>
      <c r="B94" s="145"/>
      <c r="C94" s="157" t="s">
        <v>5168</v>
      </c>
      <c r="D94" s="858" t="s">
        <v>9568</v>
      </c>
      <c r="E94" s="859"/>
      <c r="F94" s="859"/>
      <c r="G94" s="859"/>
      <c r="H94" s="859"/>
      <c r="I94" s="859"/>
      <c r="J94" s="859"/>
      <c r="K94" s="859"/>
      <c r="L94" s="859"/>
      <c r="M94" s="859"/>
      <c r="N94" s="860"/>
      <c r="O94" s="713"/>
      <c r="P94" s="714"/>
      <c r="Q94" s="714"/>
      <c r="R94" s="715"/>
      <c r="S94" s="713"/>
      <c r="T94" s="714"/>
      <c r="U94" s="714"/>
      <c r="V94" s="715"/>
      <c r="W94" s="713"/>
      <c r="X94" s="714"/>
      <c r="Y94" s="714"/>
      <c r="Z94" s="715"/>
      <c r="AA94" s="713"/>
      <c r="AB94" s="714"/>
      <c r="AC94" s="714"/>
      <c r="AD94" s="715"/>
      <c r="AE94" s="164"/>
      <c r="AF94" s="164"/>
      <c r="AG94" s="200">
        <f t="shared" si="0"/>
        <v>1</v>
      </c>
      <c r="AH94" s="201">
        <f t="shared" si="1"/>
        <v>0</v>
      </c>
      <c r="AI94" s="202">
        <f t="shared" si="2"/>
        <v>0</v>
      </c>
      <c r="AJ94" s="202">
        <f t="shared" si="3"/>
        <v>0</v>
      </c>
      <c r="AK94" s="402">
        <f t="shared" si="4"/>
        <v>1</v>
      </c>
      <c r="AL94" s="370" t="str">
        <f>IF(AK94=0,"",
IF(SUM($AK$40:AK94)=1,AM94,
IF($AK$160&gt;SUM($AK$40:AK94),_xlfn.CONCAT(", ",AM94),
IF($AK$160=SUM($AK$40:AK94),_xlfn.CONCAT(" y ",AM94)))))</f>
        <v>, 55</v>
      </c>
      <c r="AM94" s="156" t="s">
        <v>5169</v>
      </c>
    </row>
    <row r="95" spans="1:39" ht="30" customHeight="1">
      <c r="A95" s="646"/>
      <c r="B95" s="145"/>
      <c r="C95" s="157" t="s">
        <v>5170</v>
      </c>
      <c r="D95" s="858" t="s">
        <v>9569</v>
      </c>
      <c r="E95" s="859"/>
      <c r="F95" s="859"/>
      <c r="G95" s="859"/>
      <c r="H95" s="859"/>
      <c r="I95" s="859"/>
      <c r="J95" s="859"/>
      <c r="K95" s="859"/>
      <c r="L95" s="859"/>
      <c r="M95" s="859"/>
      <c r="N95" s="860"/>
      <c r="O95" s="713"/>
      <c r="P95" s="714"/>
      <c r="Q95" s="714"/>
      <c r="R95" s="715"/>
      <c r="S95" s="713"/>
      <c r="T95" s="714"/>
      <c r="U95" s="714"/>
      <c r="V95" s="715"/>
      <c r="W95" s="713"/>
      <c r="X95" s="714"/>
      <c r="Y95" s="714"/>
      <c r="Z95" s="715"/>
      <c r="AA95" s="713"/>
      <c r="AB95" s="714"/>
      <c r="AC95" s="714"/>
      <c r="AD95" s="715"/>
      <c r="AE95" s="164"/>
      <c r="AF95" s="164"/>
      <c r="AG95" s="200">
        <f t="shared" si="0"/>
        <v>1</v>
      </c>
      <c r="AH95" s="201">
        <f t="shared" si="1"/>
        <v>0</v>
      </c>
      <c r="AI95" s="202">
        <f t="shared" si="2"/>
        <v>0</v>
      </c>
      <c r="AJ95" s="202">
        <f t="shared" si="3"/>
        <v>0</v>
      </c>
      <c r="AK95" s="402">
        <f t="shared" si="4"/>
        <v>1</v>
      </c>
      <c r="AL95" s="370" t="str">
        <f>IF(AK95=0,"",
IF(SUM($AK$40:AK95)=1,AM95,
IF($AK$160&gt;SUM($AK$40:AK95),_xlfn.CONCAT(", ",AM95),
IF($AK$160=SUM($AK$40:AK95),_xlfn.CONCAT(" y ",AM95)))))</f>
        <v>, 56</v>
      </c>
      <c r="AM95" s="156" t="s">
        <v>5171</v>
      </c>
    </row>
    <row r="96" spans="1:39" ht="30" customHeight="1">
      <c r="A96" s="646"/>
      <c r="B96" s="145"/>
      <c r="C96" s="157" t="s">
        <v>5172</v>
      </c>
      <c r="D96" s="858" t="s">
        <v>9570</v>
      </c>
      <c r="E96" s="859"/>
      <c r="F96" s="859"/>
      <c r="G96" s="859"/>
      <c r="H96" s="859"/>
      <c r="I96" s="859"/>
      <c r="J96" s="859"/>
      <c r="K96" s="859"/>
      <c r="L96" s="859"/>
      <c r="M96" s="859"/>
      <c r="N96" s="860"/>
      <c r="O96" s="713"/>
      <c r="P96" s="714"/>
      <c r="Q96" s="714"/>
      <c r="R96" s="715"/>
      <c r="S96" s="713"/>
      <c r="T96" s="714"/>
      <c r="U96" s="714"/>
      <c r="V96" s="715"/>
      <c r="W96" s="713"/>
      <c r="X96" s="714"/>
      <c r="Y96" s="714"/>
      <c r="Z96" s="715"/>
      <c r="AA96" s="713"/>
      <c r="AB96" s="714"/>
      <c r="AC96" s="714"/>
      <c r="AD96" s="715"/>
      <c r="AE96" s="164"/>
      <c r="AF96" s="164"/>
      <c r="AG96" s="200">
        <f t="shared" si="0"/>
        <v>1</v>
      </c>
      <c r="AH96" s="201">
        <f t="shared" si="1"/>
        <v>0</v>
      </c>
      <c r="AI96" s="202">
        <f t="shared" si="2"/>
        <v>0</v>
      </c>
      <c r="AJ96" s="202">
        <f t="shared" si="3"/>
        <v>0</v>
      </c>
      <c r="AK96" s="402">
        <f t="shared" si="4"/>
        <v>1</v>
      </c>
      <c r="AL96" s="370" t="str">
        <f>IF(AK96=0,"",
IF(SUM($AK$40:AK96)=1,AM96,
IF($AK$160&gt;SUM($AK$40:AK96),_xlfn.CONCAT(", ",AM96),
IF($AK$160=SUM($AK$40:AK96),_xlfn.CONCAT(" y ",AM96)))))</f>
        <v>, 57</v>
      </c>
      <c r="AM96" s="156" t="s">
        <v>5173</v>
      </c>
    </row>
    <row r="97" spans="1:39" ht="30" customHeight="1">
      <c r="A97" s="646"/>
      <c r="B97" s="145"/>
      <c r="C97" s="157" t="s">
        <v>5174</v>
      </c>
      <c r="D97" s="858" t="s">
        <v>9571</v>
      </c>
      <c r="E97" s="859"/>
      <c r="F97" s="859"/>
      <c r="G97" s="859"/>
      <c r="H97" s="859"/>
      <c r="I97" s="859"/>
      <c r="J97" s="859"/>
      <c r="K97" s="859"/>
      <c r="L97" s="859"/>
      <c r="M97" s="859"/>
      <c r="N97" s="860"/>
      <c r="O97" s="713"/>
      <c r="P97" s="714"/>
      <c r="Q97" s="714"/>
      <c r="R97" s="715"/>
      <c r="S97" s="713"/>
      <c r="T97" s="714"/>
      <c r="U97" s="714"/>
      <c r="V97" s="715"/>
      <c r="W97" s="713"/>
      <c r="X97" s="714"/>
      <c r="Y97" s="714"/>
      <c r="Z97" s="715"/>
      <c r="AA97" s="713"/>
      <c r="AB97" s="714"/>
      <c r="AC97" s="714"/>
      <c r="AD97" s="715"/>
      <c r="AE97" s="164"/>
      <c r="AF97" s="164"/>
      <c r="AG97" s="200">
        <f t="shared" si="0"/>
        <v>1</v>
      </c>
      <c r="AH97" s="201">
        <f t="shared" si="1"/>
        <v>0</v>
      </c>
      <c r="AI97" s="202">
        <f t="shared" si="2"/>
        <v>0</v>
      </c>
      <c r="AJ97" s="202">
        <f t="shared" si="3"/>
        <v>0</v>
      </c>
      <c r="AK97" s="402">
        <f t="shared" si="4"/>
        <v>1</v>
      </c>
      <c r="AL97" s="370" t="str">
        <f>IF(AK97=0,"",
IF(SUM($AK$40:AK97)=1,AM97,
IF($AK$160&gt;SUM($AK$40:AK97),_xlfn.CONCAT(", ",AM97),
IF($AK$160=SUM($AK$40:AK97),_xlfn.CONCAT(" y ",AM97)))))</f>
        <v>, 58</v>
      </c>
      <c r="AM97" s="156" t="s">
        <v>5175</v>
      </c>
    </row>
    <row r="98" spans="1:39" ht="30" customHeight="1">
      <c r="A98" s="646"/>
      <c r="B98" s="145"/>
      <c r="C98" s="157" t="s">
        <v>5176</v>
      </c>
      <c r="D98" s="858" t="s">
        <v>9572</v>
      </c>
      <c r="E98" s="859"/>
      <c r="F98" s="859"/>
      <c r="G98" s="859"/>
      <c r="H98" s="859"/>
      <c r="I98" s="859"/>
      <c r="J98" s="859"/>
      <c r="K98" s="859"/>
      <c r="L98" s="859"/>
      <c r="M98" s="859"/>
      <c r="N98" s="860"/>
      <c r="O98" s="713"/>
      <c r="P98" s="714"/>
      <c r="Q98" s="714"/>
      <c r="R98" s="715"/>
      <c r="S98" s="713"/>
      <c r="T98" s="714"/>
      <c r="U98" s="714"/>
      <c r="V98" s="715"/>
      <c r="W98" s="713"/>
      <c r="X98" s="714"/>
      <c r="Y98" s="714"/>
      <c r="Z98" s="715"/>
      <c r="AA98" s="713"/>
      <c r="AB98" s="714"/>
      <c r="AC98" s="714"/>
      <c r="AD98" s="715"/>
      <c r="AE98" s="164"/>
      <c r="AF98" s="164"/>
      <c r="AG98" s="200">
        <f t="shared" si="0"/>
        <v>1</v>
      </c>
      <c r="AH98" s="201">
        <f t="shared" si="1"/>
        <v>0</v>
      </c>
      <c r="AI98" s="202">
        <f t="shared" si="2"/>
        <v>0</v>
      </c>
      <c r="AJ98" s="202">
        <f t="shared" si="3"/>
        <v>0</v>
      </c>
      <c r="AK98" s="402">
        <f t="shared" si="4"/>
        <v>1</v>
      </c>
      <c r="AL98" s="370" t="str">
        <f>IF(AK98=0,"",
IF(SUM($AK$40:AK98)=1,AM98,
IF($AK$160&gt;SUM($AK$40:AK98),_xlfn.CONCAT(", ",AM98),
IF($AK$160=SUM($AK$40:AK98),_xlfn.CONCAT(" y ",AM98)))))</f>
        <v>, 59</v>
      </c>
      <c r="AM98" s="156" t="s">
        <v>5177</v>
      </c>
    </row>
    <row r="99" spans="1:39" ht="30" customHeight="1">
      <c r="A99" s="646"/>
      <c r="B99" s="145"/>
      <c r="C99" s="157" t="s">
        <v>5178</v>
      </c>
      <c r="D99" s="858" t="s">
        <v>9573</v>
      </c>
      <c r="E99" s="859"/>
      <c r="F99" s="859"/>
      <c r="G99" s="859"/>
      <c r="H99" s="859"/>
      <c r="I99" s="859"/>
      <c r="J99" s="859"/>
      <c r="K99" s="859"/>
      <c r="L99" s="859"/>
      <c r="M99" s="859"/>
      <c r="N99" s="860"/>
      <c r="O99" s="713"/>
      <c r="P99" s="714"/>
      <c r="Q99" s="714"/>
      <c r="R99" s="715"/>
      <c r="S99" s="713"/>
      <c r="T99" s="714"/>
      <c r="U99" s="714"/>
      <c r="V99" s="715"/>
      <c r="W99" s="713"/>
      <c r="X99" s="714"/>
      <c r="Y99" s="714"/>
      <c r="Z99" s="715"/>
      <c r="AA99" s="713"/>
      <c r="AB99" s="714"/>
      <c r="AC99" s="714"/>
      <c r="AD99" s="715"/>
      <c r="AE99" s="164"/>
      <c r="AF99" s="164"/>
      <c r="AG99" s="200">
        <f t="shared" si="0"/>
        <v>1</v>
      </c>
      <c r="AH99" s="201">
        <f t="shared" si="1"/>
        <v>0</v>
      </c>
      <c r="AI99" s="202">
        <f t="shared" si="2"/>
        <v>0</v>
      </c>
      <c r="AJ99" s="202">
        <f t="shared" si="3"/>
        <v>0</v>
      </c>
      <c r="AK99" s="402">
        <f t="shared" si="4"/>
        <v>1</v>
      </c>
      <c r="AL99" s="370" t="str">
        <f>IF(AK99=0,"",
IF(SUM($AK$40:AK99)=1,AM99,
IF($AK$160&gt;SUM($AK$40:AK99),_xlfn.CONCAT(", ",AM99),
IF($AK$160=SUM($AK$40:AK99),_xlfn.CONCAT(" y ",AM99)))))</f>
        <v>, 60</v>
      </c>
      <c r="AM99" s="156" t="s">
        <v>5179</v>
      </c>
    </row>
    <row r="100" spans="1:39" ht="30" customHeight="1">
      <c r="A100" s="646"/>
      <c r="B100" s="145"/>
      <c r="C100" s="157" t="s">
        <v>5180</v>
      </c>
      <c r="D100" s="858" t="s">
        <v>9574</v>
      </c>
      <c r="E100" s="859"/>
      <c r="F100" s="859"/>
      <c r="G100" s="859"/>
      <c r="H100" s="859"/>
      <c r="I100" s="859"/>
      <c r="J100" s="859"/>
      <c r="K100" s="859"/>
      <c r="L100" s="859"/>
      <c r="M100" s="859"/>
      <c r="N100" s="860"/>
      <c r="O100" s="713"/>
      <c r="P100" s="714"/>
      <c r="Q100" s="714"/>
      <c r="R100" s="715"/>
      <c r="S100" s="713"/>
      <c r="T100" s="714"/>
      <c r="U100" s="714"/>
      <c r="V100" s="715"/>
      <c r="W100" s="713"/>
      <c r="X100" s="714"/>
      <c r="Y100" s="714"/>
      <c r="Z100" s="715"/>
      <c r="AA100" s="713"/>
      <c r="AB100" s="714"/>
      <c r="AC100" s="714"/>
      <c r="AD100" s="715"/>
      <c r="AE100" s="164"/>
      <c r="AF100" s="164"/>
      <c r="AG100" s="200">
        <f t="shared" si="0"/>
        <v>1</v>
      </c>
      <c r="AH100" s="201">
        <f t="shared" si="1"/>
        <v>0</v>
      </c>
      <c r="AI100" s="202">
        <f t="shared" si="2"/>
        <v>0</v>
      </c>
      <c r="AJ100" s="202">
        <f t="shared" si="3"/>
        <v>0</v>
      </c>
      <c r="AK100" s="402">
        <f t="shared" si="4"/>
        <v>1</v>
      </c>
      <c r="AL100" s="370" t="str">
        <f>IF(AK100=0,"",
IF(SUM($AK$40:AK100)=1,AM100,
IF($AK$160&gt;SUM($AK$40:AK100),_xlfn.CONCAT(", ",AM100),
IF($AK$160=SUM($AK$40:AK100),_xlfn.CONCAT(" y ",AM100)))))</f>
        <v>, 61</v>
      </c>
      <c r="AM100" s="156" t="s">
        <v>5181</v>
      </c>
    </row>
    <row r="101" spans="1:39" ht="30" customHeight="1">
      <c r="A101" s="646"/>
      <c r="B101" s="145"/>
      <c r="C101" s="157" t="s">
        <v>5182</v>
      </c>
      <c r="D101" s="858" t="s">
        <v>9575</v>
      </c>
      <c r="E101" s="859"/>
      <c r="F101" s="859"/>
      <c r="G101" s="859"/>
      <c r="H101" s="859"/>
      <c r="I101" s="859"/>
      <c r="J101" s="859"/>
      <c r="K101" s="859"/>
      <c r="L101" s="859"/>
      <c r="M101" s="859"/>
      <c r="N101" s="860"/>
      <c r="O101" s="713"/>
      <c r="P101" s="714"/>
      <c r="Q101" s="714"/>
      <c r="R101" s="715"/>
      <c r="S101" s="713"/>
      <c r="T101" s="714"/>
      <c r="U101" s="714"/>
      <c r="V101" s="715"/>
      <c r="W101" s="713"/>
      <c r="X101" s="714"/>
      <c r="Y101" s="714"/>
      <c r="Z101" s="715"/>
      <c r="AA101" s="713"/>
      <c r="AB101" s="714"/>
      <c r="AC101" s="714"/>
      <c r="AD101" s="715"/>
      <c r="AE101" s="164"/>
      <c r="AF101" s="164"/>
      <c r="AG101" s="200">
        <f t="shared" si="0"/>
        <v>1</v>
      </c>
      <c r="AH101" s="201">
        <f t="shared" si="1"/>
        <v>0</v>
      </c>
      <c r="AI101" s="202">
        <f t="shared" si="2"/>
        <v>0</v>
      </c>
      <c r="AJ101" s="202">
        <f t="shared" si="3"/>
        <v>0</v>
      </c>
      <c r="AK101" s="402">
        <f t="shared" si="4"/>
        <v>1</v>
      </c>
      <c r="AL101" s="370" t="str">
        <f>IF(AK101=0,"",
IF(SUM($AK$40:AK101)=1,AM101,
IF($AK$160&gt;SUM($AK$40:AK101),_xlfn.CONCAT(", ",AM101),
IF($AK$160=SUM($AK$40:AK101),_xlfn.CONCAT(" y ",AM101)))))</f>
        <v>, 62</v>
      </c>
      <c r="AM101" s="156" t="s">
        <v>5183</v>
      </c>
    </row>
    <row r="102" spans="1:39" ht="30" customHeight="1">
      <c r="A102" s="646"/>
      <c r="B102" s="145"/>
      <c r="C102" s="157" t="s">
        <v>5184</v>
      </c>
      <c r="D102" s="858" t="s">
        <v>9576</v>
      </c>
      <c r="E102" s="859"/>
      <c r="F102" s="859"/>
      <c r="G102" s="859"/>
      <c r="H102" s="859"/>
      <c r="I102" s="859"/>
      <c r="J102" s="859"/>
      <c r="K102" s="859"/>
      <c r="L102" s="859"/>
      <c r="M102" s="859"/>
      <c r="N102" s="860"/>
      <c r="O102" s="713"/>
      <c r="P102" s="714"/>
      <c r="Q102" s="714"/>
      <c r="R102" s="715"/>
      <c r="S102" s="713"/>
      <c r="T102" s="714"/>
      <c r="U102" s="714"/>
      <c r="V102" s="715"/>
      <c r="W102" s="713"/>
      <c r="X102" s="714"/>
      <c r="Y102" s="714"/>
      <c r="Z102" s="715"/>
      <c r="AA102" s="713"/>
      <c r="AB102" s="714"/>
      <c r="AC102" s="714"/>
      <c r="AD102" s="715"/>
      <c r="AE102" s="164"/>
      <c r="AF102" s="164"/>
      <c r="AG102" s="200">
        <f t="shared" si="0"/>
        <v>1</v>
      </c>
      <c r="AH102" s="201">
        <f t="shared" si="1"/>
        <v>0</v>
      </c>
      <c r="AI102" s="202">
        <f t="shared" si="2"/>
        <v>0</v>
      </c>
      <c r="AJ102" s="202">
        <f t="shared" si="3"/>
        <v>0</v>
      </c>
      <c r="AK102" s="402">
        <f t="shared" si="4"/>
        <v>1</v>
      </c>
      <c r="AL102" s="370" t="str">
        <f>IF(AK102=0,"",
IF(SUM($AK$40:AK102)=1,AM102,
IF($AK$160&gt;SUM($AK$40:AK102),_xlfn.CONCAT(", ",AM102),
IF($AK$160=SUM($AK$40:AK102),_xlfn.CONCAT(" y ",AM102)))))</f>
        <v>, 63</v>
      </c>
      <c r="AM102" s="156" t="s">
        <v>5185</v>
      </c>
    </row>
    <row r="103" spans="1:39" ht="30" customHeight="1">
      <c r="A103" s="646"/>
      <c r="B103" s="145"/>
      <c r="C103" s="157" t="s">
        <v>5186</v>
      </c>
      <c r="D103" s="858" t="s">
        <v>9577</v>
      </c>
      <c r="E103" s="859"/>
      <c r="F103" s="859"/>
      <c r="G103" s="859"/>
      <c r="H103" s="859"/>
      <c r="I103" s="859"/>
      <c r="J103" s="859"/>
      <c r="K103" s="859"/>
      <c r="L103" s="859"/>
      <c r="M103" s="859"/>
      <c r="N103" s="860"/>
      <c r="O103" s="713"/>
      <c r="P103" s="714"/>
      <c r="Q103" s="714"/>
      <c r="R103" s="715"/>
      <c r="S103" s="713"/>
      <c r="T103" s="714"/>
      <c r="U103" s="714"/>
      <c r="V103" s="715"/>
      <c r="W103" s="713"/>
      <c r="X103" s="714"/>
      <c r="Y103" s="714"/>
      <c r="Z103" s="715"/>
      <c r="AA103" s="713"/>
      <c r="AB103" s="714"/>
      <c r="AC103" s="714"/>
      <c r="AD103" s="715"/>
      <c r="AE103" s="164"/>
      <c r="AF103" s="164"/>
      <c r="AG103" s="200">
        <f t="shared" si="0"/>
        <v>1</v>
      </c>
      <c r="AH103" s="201">
        <f t="shared" si="1"/>
        <v>0</v>
      </c>
      <c r="AI103" s="202">
        <f t="shared" si="2"/>
        <v>0</v>
      </c>
      <c r="AJ103" s="202">
        <f t="shared" si="3"/>
        <v>0</v>
      </c>
      <c r="AK103" s="402">
        <f t="shared" si="4"/>
        <v>1</v>
      </c>
      <c r="AL103" s="370" t="str">
        <f>IF(AK103=0,"",
IF(SUM($AK$40:AK103)=1,AM103,
IF($AK$160&gt;SUM($AK$40:AK103),_xlfn.CONCAT(", ",AM103),
IF($AK$160=SUM($AK$40:AK103),_xlfn.CONCAT(" y ",AM103)))))</f>
        <v>, 64</v>
      </c>
      <c r="AM103" s="156" t="s">
        <v>5187</v>
      </c>
    </row>
    <row r="104" spans="1:39" ht="30" customHeight="1">
      <c r="A104" s="646"/>
      <c r="B104" s="145"/>
      <c r="C104" s="157" t="s">
        <v>5188</v>
      </c>
      <c r="D104" s="858" t="s">
        <v>9578</v>
      </c>
      <c r="E104" s="859"/>
      <c r="F104" s="859"/>
      <c r="G104" s="859"/>
      <c r="H104" s="859"/>
      <c r="I104" s="859"/>
      <c r="J104" s="859"/>
      <c r="K104" s="859"/>
      <c r="L104" s="859"/>
      <c r="M104" s="859"/>
      <c r="N104" s="860"/>
      <c r="O104" s="713"/>
      <c r="P104" s="714"/>
      <c r="Q104" s="714"/>
      <c r="R104" s="715"/>
      <c r="S104" s="713"/>
      <c r="T104" s="714"/>
      <c r="U104" s="714"/>
      <c r="V104" s="715"/>
      <c r="W104" s="713"/>
      <c r="X104" s="714"/>
      <c r="Y104" s="714"/>
      <c r="Z104" s="715"/>
      <c r="AA104" s="713"/>
      <c r="AB104" s="714"/>
      <c r="AC104" s="714"/>
      <c r="AD104" s="715"/>
      <c r="AE104" s="164"/>
      <c r="AF104" s="164"/>
      <c r="AG104" s="200">
        <f t="shared" si="0"/>
        <v>1</v>
      </c>
      <c r="AH104" s="201">
        <f t="shared" si="1"/>
        <v>0</v>
      </c>
      <c r="AI104" s="202">
        <f t="shared" si="2"/>
        <v>0</v>
      </c>
      <c r="AJ104" s="202">
        <f t="shared" si="3"/>
        <v>0</v>
      </c>
      <c r="AK104" s="402">
        <f t="shared" si="4"/>
        <v>1</v>
      </c>
      <c r="AL104" s="370" t="str">
        <f>IF(AK104=0,"",
IF(SUM($AK$40:AK104)=1,AM104,
IF($AK$160&gt;SUM($AK$40:AK104),_xlfn.CONCAT(", ",AM104),
IF($AK$160=SUM($AK$40:AK104),_xlfn.CONCAT(" y ",AM104)))))</f>
        <v>, 65</v>
      </c>
      <c r="AM104" s="156" t="s">
        <v>5189</v>
      </c>
    </row>
    <row r="105" spans="1:39" ht="30" customHeight="1">
      <c r="A105" s="646"/>
      <c r="B105" s="145"/>
      <c r="C105" s="157" t="s">
        <v>5190</v>
      </c>
      <c r="D105" s="858" t="s">
        <v>9579</v>
      </c>
      <c r="E105" s="859"/>
      <c r="F105" s="859"/>
      <c r="G105" s="859"/>
      <c r="H105" s="859"/>
      <c r="I105" s="859"/>
      <c r="J105" s="859"/>
      <c r="K105" s="859"/>
      <c r="L105" s="859"/>
      <c r="M105" s="859"/>
      <c r="N105" s="860"/>
      <c r="O105" s="713"/>
      <c r="P105" s="714"/>
      <c r="Q105" s="714"/>
      <c r="R105" s="715"/>
      <c r="S105" s="713"/>
      <c r="T105" s="714"/>
      <c r="U105" s="714"/>
      <c r="V105" s="715"/>
      <c r="W105" s="713"/>
      <c r="X105" s="714"/>
      <c r="Y105" s="714"/>
      <c r="Z105" s="715"/>
      <c r="AA105" s="713"/>
      <c r="AB105" s="714"/>
      <c r="AC105" s="714"/>
      <c r="AD105" s="715"/>
      <c r="AE105" s="164"/>
      <c r="AF105" s="164"/>
      <c r="AG105" s="200">
        <f t="shared" ref="AG105:AG159" si="5">IF(AND(COUNTBLANK(D105)=0,O105&lt;&gt;"",O105&lt;&gt;1,S105="",W105&lt;&gt;"",W105&lt;&gt;1,AA105=""),0,IF(AND(COUNTBLANK(D105)=0,O105&lt;&gt;"",O105=1,S105&lt;&gt;"",W105&lt;&gt;"",W105&lt;&gt;1,AA105=""),0,IF(AND(COUNTBLANK(D105)=0,O105&lt;&gt;"",O105=1,S105&lt;&gt;"",W105&lt;&gt;"",W105=1,AA105&lt;&gt;""),0,IF(AND(COUNTBLANK(D105)=0,O105&lt;&gt;"",O105&lt;&gt;1,S105="",W105&lt;&gt;"",W105=1,AA105&lt;&gt;""),0,IF(AND(COUNTBLANK(D105)=1,COUNTA(O105:AD105)=0),0,1)))))</f>
        <v>1</v>
      </c>
      <c r="AH105" s="201">
        <f t="shared" ref="AH105:AH159" si="6">IF(OR(COUNTIF(S105,"NS")&gt;0,COUNTIF(AA105,"NS")&gt;0),1,0)</f>
        <v>0</v>
      </c>
      <c r="AI105" s="202">
        <f t="shared" ref="AI105:AI159" si="7">IF(AND($O105&lt;&gt;"",$O105&lt;&gt;1,COUNTA(S105)&gt;0),1,0)</f>
        <v>0</v>
      </c>
      <c r="AJ105" s="202">
        <f t="shared" ref="AJ105:AJ159" si="8">IF(AND($W105&lt;&gt;"",$W105&lt;&gt;1,COUNTA(AA105)&gt;0),1,0)</f>
        <v>0</v>
      </c>
      <c r="AK105" s="402">
        <f t="shared" ref="AK105:AK159" si="9">IF(AG105=0,0,1)</f>
        <v>1</v>
      </c>
      <c r="AL105" s="370" t="str">
        <f>IF(AK105=0,"",
IF(SUM($AK$40:AK105)=1,AM105,
IF($AK$160&gt;SUM($AK$40:AK105),_xlfn.CONCAT(", ",AM105),
IF($AK$160=SUM($AK$40:AK105),_xlfn.CONCAT(" y ",AM105)))))</f>
        <v>, 66</v>
      </c>
      <c r="AM105" s="156" t="s">
        <v>5191</v>
      </c>
    </row>
    <row r="106" spans="1:39" ht="30" customHeight="1">
      <c r="A106" s="646"/>
      <c r="B106" s="145"/>
      <c r="C106" s="157" t="s">
        <v>5192</v>
      </c>
      <c r="D106" s="858" t="s">
        <v>9580</v>
      </c>
      <c r="E106" s="859"/>
      <c r="F106" s="859"/>
      <c r="G106" s="859"/>
      <c r="H106" s="859"/>
      <c r="I106" s="859"/>
      <c r="J106" s="859"/>
      <c r="K106" s="859"/>
      <c r="L106" s="859"/>
      <c r="M106" s="859"/>
      <c r="N106" s="860"/>
      <c r="O106" s="713"/>
      <c r="P106" s="714"/>
      <c r="Q106" s="714"/>
      <c r="R106" s="715"/>
      <c r="S106" s="713"/>
      <c r="T106" s="714"/>
      <c r="U106" s="714"/>
      <c r="V106" s="715"/>
      <c r="W106" s="713"/>
      <c r="X106" s="714"/>
      <c r="Y106" s="714"/>
      <c r="Z106" s="715"/>
      <c r="AA106" s="713"/>
      <c r="AB106" s="714"/>
      <c r="AC106" s="714"/>
      <c r="AD106" s="715"/>
      <c r="AE106" s="164"/>
      <c r="AF106" s="164"/>
      <c r="AG106" s="200">
        <f t="shared" si="5"/>
        <v>1</v>
      </c>
      <c r="AH106" s="201">
        <f t="shared" si="6"/>
        <v>0</v>
      </c>
      <c r="AI106" s="202">
        <f t="shared" si="7"/>
        <v>0</v>
      </c>
      <c r="AJ106" s="202">
        <f t="shared" si="8"/>
        <v>0</v>
      </c>
      <c r="AK106" s="402">
        <f t="shared" si="9"/>
        <v>1</v>
      </c>
      <c r="AL106" s="370" t="str">
        <f>IF(AK106=0,"",
IF(SUM($AK$40:AK106)=1,AM106,
IF($AK$160&gt;SUM($AK$40:AK106),_xlfn.CONCAT(", ",AM106),
IF($AK$160=SUM($AK$40:AK106),_xlfn.CONCAT(" y ",AM106)))))</f>
        <v>, 67</v>
      </c>
      <c r="AM106" s="156" t="s">
        <v>5193</v>
      </c>
    </row>
    <row r="107" spans="1:39" ht="30" customHeight="1">
      <c r="A107" s="646"/>
      <c r="B107" s="145"/>
      <c r="C107" s="157" t="s">
        <v>5194</v>
      </c>
      <c r="D107" s="858" t="s">
        <v>9581</v>
      </c>
      <c r="E107" s="859"/>
      <c r="F107" s="859"/>
      <c r="G107" s="859"/>
      <c r="H107" s="859"/>
      <c r="I107" s="859"/>
      <c r="J107" s="859"/>
      <c r="K107" s="859"/>
      <c r="L107" s="859"/>
      <c r="M107" s="859"/>
      <c r="N107" s="860"/>
      <c r="O107" s="713"/>
      <c r="P107" s="714"/>
      <c r="Q107" s="714"/>
      <c r="R107" s="715"/>
      <c r="S107" s="713"/>
      <c r="T107" s="714"/>
      <c r="U107" s="714"/>
      <c r="V107" s="715"/>
      <c r="W107" s="713"/>
      <c r="X107" s="714"/>
      <c r="Y107" s="714"/>
      <c r="Z107" s="715"/>
      <c r="AA107" s="713"/>
      <c r="AB107" s="714"/>
      <c r="AC107" s="714"/>
      <c r="AD107" s="715"/>
      <c r="AE107" s="164"/>
      <c r="AF107" s="164"/>
      <c r="AG107" s="200">
        <f t="shared" si="5"/>
        <v>1</v>
      </c>
      <c r="AH107" s="201">
        <f t="shared" si="6"/>
        <v>0</v>
      </c>
      <c r="AI107" s="202">
        <f t="shared" si="7"/>
        <v>0</v>
      </c>
      <c r="AJ107" s="202">
        <f t="shared" si="8"/>
        <v>0</v>
      </c>
      <c r="AK107" s="402">
        <f t="shared" si="9"/>
        <v>1</v>
      </c>
      <c r="AL107" s="370" t="str">
        <f>IF(AK107=0,"",
IF(SUM($AK$40:AK107)=1,AM107,
IF($AK$160&gt;SUM($AK$40:AK107),_xlfn.CONCAT(", ",AM107),
IF($AK$160=SUM($AK$40:AK107),_xlfn.CONCAT(" y ",AM107)))))</f>
        <v>, 68</v>
      </c>
      <c r="AM107" s="156" t="s">
        <v>5195</v>
      </c>
    </row>
    <row r="108" spans="1:39" ht="45" customHeight="1">
      <c r="A108" s="646"/>
      <c r="B108" s="145"/>
      <c r="C108" s="157" t="s">
        <v>5196</v>
      </c>
      <c r="D108" s="858" t="s">
        <v>9582</v>
      </c>
      <c r="E108" s="859"/>
      <c r="F108" s="859"/>
      <c r="G108" s="859"/>
      <c r="H108" s="859"/>
      <c r="I108" s="859"/>
      <c r="J108" s="859"/>
      <c r="K108" s="859"/>
      <c r="L108" s="859"/>
      <c r="M108" s="859"/>
      <c r="N108" s="860"/>
      <c r="O108" s="713"/>
      <c r="P108" s="714"/>
      <c r="Q108" s="714"/>
      <c r="R108" s="715"/>
      <c r="S108" s="713"/>
      <c r="T108" s="714"/>
      <c r="U108" s="714"/>
      <c r="V108" s="715"/>
      <c r="W108" s="713"/>
      <c r="X108" s="714"/>
      <c r="Y108" s="714"/>
      <c r="Z108" s="715"/>
      <c r="AA108" s="713"/>
      <c r="AB108" s="714"/>
      <c r="AC108" s="714"/>
      <c r="AD108" s="715"/>
      <c r="AE108" s="164"/>
      <c r="AF108" s="164"/>
      <c r="AG108" s="200">
        <f t="shared" si="5"/>
        <v>1</v>
      </c>
      <c r="AH108" s="201">
        <f t="shared" si="6"/>
        <v>0</v>
      </c>
      <c r="AI108" s="202">
        <f t="shared" si="7"/>
        <v>0</v>
      </c>
      <c r="AJ108" s="202">
        <f t="shared" si="8"/>
        <v>0</v>
      </c>
      <c r="AK108" s="402">
        <f t="shared" si="9"/>
        <v>1</v>
      </c>
      <c r="AL108" s="370" t="str">
        <f>IF(AK108=0,"",
IF(SUM($AK$40:AK108)=1,AM108,
IF($AK$160&gt;SUM($AK$40:AK108),_xlfn.CONCAT(", ",AM108),
IF($AK$160=SUM($AK$40:AK108),_xlfn.CONCAT(" y ",AM108)))))</f>
        <v>, 69</v>
      </c>
      <c r="AM108" s="156" t="s">
        <v>5197</v>
      </c>
    </row>
    <row r="109" spans="1:39" ht="30" customHeight="1">
      <c r="A109" s="646"/>
      <c r="B109" s="145"/>
      <c r="C109" s="157" t="s">
        <v>5198</v>
      </c>
      <c r="D109" s="858" t="s">
        <v>9583</v>
      </c>
      <c r="E109" s="859"/>
      <c r="F109" s="859"/>
      <c r="G109" s="859"/>
      <c r="H109" s="859"/>
      <c r="I109" s="859"/>
      <c r="J109" s="859"/>
      <c r="K109" s="859"/>
      <c r="L109" s="859"/>
      <c r="M109" s="859"/>
      <c r="N109" s="860"/>
      <c r="O109" s="713"/>
      <c r="P109" s="714"/>
      <c r="Q109" s="714"/>
      <c r="R109" s="715"/>
      <c r="S109" s="713"/>
      <c r="T109" s="714"/>
      <c r="U109" s="714"/>
      <c r="V109" s="715"/>
      <c r="W109" s="713"/>
      <c r="X109" s="714"/>
      <c r="Y109" s="714"/>
      <c r="Z109" s="715"/>
      <c r="AA109" s="713"/>
      <c r="AB109" s="714"/>
      <c r="AC109" s="714"/>
      <c r="AD109" s="715"/>
      <c r="AE109" s="164"/>
      <c r="AF109" s="164"/>
      <c r="AG109" s="200">
        <f t="shared" si="5"/>
        <v>1</v>
      </c>
      <c r="AH109" s="201">
        <f t="shared" si="6"/>
        <v>0</v>
      </c>
      <c r="AI109" s="202">
        <f t="shared" si="7"/>
        <v>0</v>
      </c>
      <c r="AJ109" s="202">
        <f t="shared" si="8"/>
        <v>0</v>
      </c>
      <c r="AK109" s="402">
        <f t="shared" si="9"/>
        <v>1</v>
      </c>
      <c r="AL109" s="370" t="str">
        <f>IF(AK109=0,"",
IF(SUM($AK$40:AK109)=1,AM109,
IF($AK$160&gt;SUM($AK$40:AK109),_xlfn.CONCAT(", ",AM109),
IF($AK$160=SUM($AK$40:AK109),_xlfn.CONCAT(" y ",AM109)))))</f>
        <v>, 70</v>
      </c>
      <c r="AM109" s="156" t="s">
        <v>5199</v>
      </c>
    </row>
    <row r="110" spans="1:39" ht="30" customHeight="1">
      <c r="A110" s="646"/>
      <c r="B110" s="145"/>
      <c r="C110" s="157" t="s">
        <v>5200</v>
      </c>
      <c r="D110" s="858" t="s">
        <v>9584</v>
      </c>
      <c r="E110" s="859"/>
      <c r="F110" s="859"/>
      <c r="G110" s="859"/>
      <c r="H110" s="859"/>
      <c r="I110" s="859"/>
      <c r="J110" s="859"/>
      <c r="K110" s="859"/>
      <c r="L110" s="859"/>
      <c r="M110" s="859"/>
      <c r="N110" s="860"/>
      <c r="O110" s="713"/>
      <c r="P110" s="714"/>
      <c r="Q110" s="714"/>
      <c r="R110" s="715"/>
      <c r="S110" s="713"/>
      <c r="T110" s="714"/>
      <c r="U110" s="714"/>
      <c r="V110" s="715"/>
      <c r="W110" s="713"/>
      <c r="X110" s="714"/>
      <c r="Y110" s="714"/>
      <c r="Z110" s="715"/>
      <c r="AA110" s="713"/>
      <c r="AB110" s="714"/>
      <c r="AC110" s="714"/>
      <c r="AD110" s="715"/>
      <c r="AE110" s="164"/>
      <c r="AF110" s="164"/>
      <c r="AG110" s="200">
        <f t="shared" si="5"/>
        <v>1</v>
      </c>
      <c r="AH110" s="201">
        <f t="shared" si="6"/>
        <v>0</v>
      </c>
      <c r="AI110" s="202">
        <f t="shared" si="7"/>
        <v>0</v>
      </c>
      <c r="AJ110" s="202">
        <f t="shared" si="8"/>
        <v>0</v>
      </c>
      <c r="AK110" s="402">
        <f t="shared" si="9"/>
        <v>1</v>
      </c>
      <c r="AL110" s="370" t="str">
        <f>IF(AK110=0,"",
IF(SUM($AK$40:AK110)=1,AM110,
IF($AK$160&gt;SUM($AK$40:AK110),_xlfn.CONCAT(", ",AM110),
IF($AK$160=SUM($AK$40:AK110),_xlfn.CONCAT(" y ",AM110)))))</f>
        <v>, 71</v>
      </c>
      <c r="AM110" s="156" t="s">
        <v>5201</v>
      </c>
    </row>
    <row r="111" spans="1:39" ht="30" customHeight="1">
      <c r="A111" s="646"/>
      <c r="B111" s="145"/>
      <c r="C111" s="157" t="s">
        <v>5202</v>
      </c>
      <c r="D111" s="858" t="s">
        <v>9585</v>
      </c>
      <c r="E111" s="859"/>
      <c r="F111" s="859"/>
      <c r="G111" s="859"/>
      <c r="H111" s="859"/>
      <c r="I111" s="859"/>
      <c r="J111" s="859"/>
      <c r="K111" s="859"/>
      <c r="L111" s="859"/>
      <c r="M111" s="859"/>
      <c r="N111" s="860"/>
      <c r="O111" s="713"/>
      <c r="P111" s="714"/>
      <c r="Q111" s="714"/>
      <c r="R111" s="715"/>
      <c r="S111" s="713"/>
      <c r="T111" s="714"/>
      <c r="U111" s="714"/>
      <c r="V111" s="715"/>
      <c r="W111" s="713"/>
      <c r="X111" s="714"/>
      <c r="Y111" s="714"/>
      <c r="Z111" s="715"/>
      <c r="AA111" s="713"/>
      <c r="AB111" s="714"/>
      <c r="AC111" s="714"/>
      <c r="AD111" s="715"/>
      <c r="AE111" s="164"/>
      <c r="AF111" s="164"/>
      <c r="AG111" s="200">
        <f t="shared" si="5"/>
        <v>1</v>
      </c>
      <c r="AH111" s="201">
        <f t="shared" si="6"/>
        <v>0</v>
      </c>
      <c r="AI111" s="202">
        <f t="shared" si="7"/>
        <v>0</v>
      </c>
      <c r="AJ111" s="202">
        <f t="shared" si="8"/>
        <v>0</v>
      </c>
      <c r="AK111" s="402">
        <f t="shared" si="9"/>
        <v>1</v>
      </c>
      <c r="AL111" s="370" t="str">
        <f>IF(AK111=0,"",
IF(SUM($AK$40:AK111)=1,AM111,
IF($AK$160&gt;SUM($AK$40:AK111),_xlfn.CONCAT(", ",AM111),
IF($AK$160=SUM($AK$40:AK111),_xlfn.CONCAT(" y ",AM111)))))</f>
        <v xml:space="preserve"> y 72</v>
      </c>
      <c r="AM111" s="156" t="s">
        <v>5203</v>
      </c>
    </row>
    <row r="112" spans="1:39" ht="15" customHeight="1">
      <c r="A112" s="646"/>
      <c r="B112" s="145"/>
      <c r="C112" s="157" t="s">
        <v>5204</v>
      </c>
      <c r="D112" s="858"/>
      <c r="E112" s="859"/>
      <c r="F112" s="859"/>
      <c r="G112" s="859"/>
      <c r="H112" s="859"/>
      <c r="I112" s="859"/>
      <c r="J112" s="859"/>
      <c r="K112" s="859"/>
      <c r="L112" s="859"/>
      <c r="M112" s="859"/>
      <c r="N112" s="860"/>
      <c r="O112" s="713"/>
      <c r="P112" s="714"/>
      <c r="Q112" s="714"/>
      <c r="R112" s="715"/>
      <c r="S112" s="713"/>
      <c r="T112" s="714"/>
      <c r="U112" s="714"/>
      <c r="V112" s="715"/>
      <c r="W112" s="713"/>
      <c r="X112" s="714"/>
      <c r="Y112" s="714"/>
      <c r="Z112" s="715"/>
      <c r="AA112" s="713"/>
      <c r="AB112" s="714"/>
      <c r="AC112" s="714"/>
      <c r="AD112" s="715"/>
      <c r="AE112" s="164"/>
      <c r="AF112" s="164"/>
      <c r="AG112" s="200">
        <f t="shared" si="5"/>
        <v>0</v>
      </c>
      <c r="AH112" s="201">
        <f t="shared" si="6"/>
        <v>0</v>
      </c>
      <c r="AI112" s="202">
        <f t="shared" si="7"/>
        <v>0</v>
      </c>
      <c r="AJ112" s="202">
        <f t="shared" si="8"/>
        <v>0</v>
      </c>
      <c r="AK112" s="402">
        <f t="shared" si="9"/>
        <v>0</v>
      </c>
      <c r="AL112" s="370" t="str">
        <f>IF(AK112=0,"",
IF(SUM($AK$40:AK112)=1,AM112,
IF($AK$160&gt;SUM($AK$40:AK112),_xlfn.CONCAT(", ",AM112),
IF($AK$160=SUM($AK$40:AK112),_xlfn.CONCAT(" y ",AM112)))))</f>
        <v/>
      </c>
      <c r="AM112" s="156" t="s">
        <v>5205</v>
      </c>
    </row>
    <row r="113" spans="1:39" ht="15" customHeight="1">
      <c r="A113" s="646"/>
      <c r="B113" s="145"/>
      <c r="C113" s="157" t="s">
        <v>5206</v>
      </c>
      <c r="D113" s="858"/>
      <c r="E113" s="859"/>
      <c r="F113" s="859"/>
      <c r="G113" s="859"/>
      <c r="H113" s="859"/>
      <c r="I113" s="859"/>
      <c r="J113" s="859"/>
      <c r="K113" s="859"/>
      <c r="L113" s="859"/>
      <c r="M113" s="859"/>
      <c r="N113" s="860"/>
      <c r="O113" s="713"/>
      <c r="P113" s="714"/>
      <c r="Q113" s="714"/>
      <c r="R113" s="715"/>
      <c r="S113" s="713"/>
      <c r="T113" s="714"/>
      <c r="U113" s="714"/>
      <c r="V113" s="715"/>
      <c r="W113" s="713"/>
      <c r="X113" s="714"/>
      <c r="Y113" s="714"/>
      <c r="Z113" s="715"/>
      <c r="AA113" s="713"/>
      <c r="AB113" s="714"/>
      <c r="AC113" s="714"/>
      <c r="AD113" s="715"/>
      <c r="AE113" s="164"/>
      <c r="AF113" s="164"/>
      <c r="AG113" s="200">
        <f t="shared" si="5"/>
        <v>0</v>
      </c>
      <c r="AH113" s="201">
        <f t="shared" si="6"/>
        <v>0</v>
      </c>
      <c r="AI113" s="202">
        <f t="shared" si="7"/>
        <v>0</v>
      </c>
      <c r="AJ113" s="202">
        <f t="shared" si="8"/>
        <v>0</v>
      </c>
      <c r="AK113" s="402">
        <f t="shared" si="9"/>
        <v>0</v>
      </c>
      <c r="AL113" s="370" t="str">
        <f>IF(AK113=0,"",
IF(SUM($AK$40:AK113)=1,AM113,
IF($AK$160&gt;SUM($AK$40:AK113),_xlfn.CONCAT(", ",AM113),
IF($AK$160=SUM($AK$40:AK113),_xlfn.CONCAT(" y ",AM113)))))</f>
        <v/>
      </c>
      <c r="AM113" s="156" t="s">
        <v>5207</v>
      </c>
    </row>
    <row r="114" spans="1:39" ht="15" customHeight="1">
      <c r="A114" s="646"/>
      <c r="B114" s="145"/>
      <c r="C114" s="157" t="s">
        <v>5208</v>
      </c>
      <c r="D114" s="858"/>
      <c r="E114" s="859"/>
      <c r="F114" s="859"/>
      <c r="G114" s="859"/>
      <c r="H114" s="859"/>
      <c r="I114" s="859"/>
      <c r="J114" s="859"/>
      <c r="K114" s="859"/>
      <c r="L114" s="859"/>
      <c r="M114" s="859"/>
      <c r="N114" s="860"/>
      <c r="O114" s="713"/>
      <c r="P114" s="714"/>
      <c r="Q114" s="714"/>
      <c r="R114" s="715"/>
      <c r="S114" s="713"/>
      <c r="T114" s="714"/>
      <c r="U114" s="714"/>
      <c r="V114" s="715"/>
      <c r="W114" s="713"/>
      <c r="X114" s="714"/>
      <c r="Y114" s="714"/>
      <c r="Z114" s="715"/>
      <c r="AA114" s="713"/>
      <c r="AB114" s="714"/>
      <c r="AC114" s="714"/>
      <c r="AD114" s="715"/>
      <c r="AE114" s="164"/>
      <c r="AF114" s="164"/>
      <c r="AG114" s="200">
        <f t="shared" si="5"/>
        <v>0</v>
      </c>
      <c r="AH114" s="201">
        <f t="shared" si="6"/>
        <v>0</v>
      </c>
      <c r="AI114" s="202">
        <f t="shared" si="7"/>
        <v>0</v>
      </c>
      <c r="AJ114" s="202">
        <f t="shared" si="8"/>
        <v>0</v>
      </c>
      <c r="AK114" s="402">
        <f t="shared" si="9"/>
        <v>0</v>
      </c>
      <c r="AL114" s="370" t="str">
        <f>IF(AK114=0,"",
IF(SUM($AK$40:AK114)=1,AM114,
IF($AK$160&gt;SUM($AK$40:AK114),_xlfn.CONCAT(", ",AM114),
IF($AK$160=SUM($AK$40:AK114),_xlfn.CONCAT(" y ",AM114)))))</f>
        <v/>
      </c>
      <c r="AM114" s="156" t="s">
        <v>5209</v>
      </c>
    </row>
    <row r="115" spans="1:39" ht="15" customHeight="1">
      <c r="A115" s="646"/>
      <c r="B115" s="145"/>
      <c r="C115" s="157" t="s">
        <v>5210</v>
      </c>
      <c r="D115" s="858"/>
      <c r="E115" s="859"/>
      <c r="F115" s="859"/>
      <c r="G115" s="859"/>
      <c r="H115" s="859"/>
      <c r="I115" s="859"/>
      <c r="J115" s="859"/>
      <c r="K115" s="859"/>
      <c r="L115" s="859"/>
      <c r="M115" s="859"/>
      <c r="N115" s="860"/>
      <c r="O115" s="713"/>
      <c r="P115" s="714"/>
      <c r="Q115" s="714"/>
      <c r="R115" s="715"/>
      <c r="S115" s="713"/>
      <c r="T115" s="714"/>
      <c r="U115" s="714"/>
      <c r="V115" s="715"/>
      <c r="W115" s="713"/>
      <c r="X115" s="714"/>
      <c r="Y115" s="714"/>
      <c r="Z115" s="715"/>
      <c r="AA115" s="713"/>
      <c r="AB115" s="714"/>
      <c r="AC115" s="714"/>
      <c r="AD115" s="715"/>
      <c r="AE115" s="164"/>
      <c r="AF115" s="164"/>
      <c r="AG115" s="200">
        <f t="shared" si="5"/>
        <v>0</v>
      </c>
      <c r="AH115" s="201">
        <f t="shared" si="6"/>
        <v>0</v>
      </c>
      <c r="AI115" s="202">
        <f t="shared" si="7"/>
        <v>0</v>
      </c>
      <c r="AJ115" s="202">
        <f t="shared" si="8"/>
        <v>0</v>
      </c>
      <c r="AK115" s="402">
        <f t="shared" si="9"/>
        <v>0</v>
      </c>
      <c r="AL115" s="370" t="str">
        <f>IF(AK115=0,"",
IF(SUM($AK$40:AK115)=1,AM115,
IF($AK$160&gt;SUM($AK$40:AK115),_xlfn.CONCAT(", ",AM115),
IF($AK$160=SUM($AK$40:AK115),_xlfn.CONCAT(" y ",AM115)))))</f>
        <v/>
      </c>
      <c r="AM115" s="156" t="s">
        <v>5211</v>
      </c>
    </row>
    <row r="116" spans="1:39" ht="15" customHeight="1">
      <c r="A116" s="646"/>
      <c r="B116" s="145"/>
      <c r="C116" s="157" t="s">
        <v>5212</v>
      </c>
      <c r="D116" s="858"/>
      <c r="E116" s="859"/>
      <c r="F116" s="859"/>
      <c r="G116" s="859"/>
      <c r="H116" s="859"/>
      <c r="I116" s="859"/>
      <c r="J116" s="859"/>
      <c r="K116" s="859"/>
      <c r="L116" s="859"/>
      <c r="M116" s="859"/>
      <c r="N116" s="860"/>
      <c r="O116" s="713"/>
      <c r="P116" s="714"/>
      <c r="Q116" s="714"/>
      <c r="R116" s="715"/>
      <c r="S116" s="713"/>
      <c r="T116" s="714"/>
      <c r="U116" s="714"/>
      <c r="V116" s="715"/>
      <c r="W116" s="713"/>
      <c r="X116" s="714"/>
      <c r="Y116" s="714"/>
      <c r="Z116" s="715"/>
      <c r="AA116" s="713"/>
      <c r="AB116" s="714"/>
      <c r="AC116" s="714"/>
      <c r="AD116" s="715"/>
      <c r="AE116" s="164"/>
      <c r="AF116" s="164"/>
      <c r="AG116" s="200">
        <f t="shared" si="5"/>
        <v>0</v>
      </c>
      <c r="AH116" s="201">
        <f t="shared" si="6"/>
        <v>0</v>
      </c>
      <c r="AI116" s="202">
        <f t="shared" si="7"/>
        <v>0</v>
      </c>
      <c r="AJ116" s="202">
        <f t="shared" si="8"/>
        <v>0</v>
      </c>
      <c r="AK116" s="402">
        <f t="shared" si="9"/>
        <v>0</v>
      </c>
      <c r="AL116" s="370" t="str">
        <f>IF(AK116=0,"",
IF(SUM($AK$40:AK116)=1,AM116,
IF($AK$160&gt;SUM($AK$40:AK116),_xlfn.CONCAT(", ",AM116),
IF($AK$160=SUM($AK$40:AK116),_xlfn.CONCAT(" y ",AM116)))))</f>
        <v/>
      </c>
      <c r="AM116" s="156" t="s">
        <v>5213</v>
      </c>
    </row>
    <row r="117" spans="1:39" ht="15" customHeight="1">
      <c r="A117" s="646"/>
      <c r="B117" s="145"/>
      <c r="C117" s="157" t="s">
        <v>5214</v>
      </c>
      <c r="D117" s="858"/>
      <c r="E117" s="859"/>
      <c r="F117" s="859"/>
      <c r="G117" s="859"/>
      <c r="H117" s="859"/>
      <c r="I117" s="859"/>
      <c r="J117" s="859"/>
      <c r="K117" s="859"/>
      <c r="L117" s="859"/>
      <c r="M117" s="859"/>
      <c r="N117" s="860"/>
      <c r="O117" s="713"/>
      <c r="P117" s="714"/>
      <c r="Q117" s="714"/>
      <c r="R117" s="715"/>
      <c r="S117" s="713"/>
      <c r="T117" s="714"/>
      <c r="U117" s="714"/>
      <c r="V117" s="715"/>
      <c r="W117" s="713"/>
      <c r="X117" s="714"/>
      <c r="Y117" s="714"/>
      <c r="Z117" s="715"/>
      <c r="AA117" s="713"/>
      <c r="AB117" s="714"/>
      <c r="AC117" s="714"/>
      <c r="AD117" s="715"/>
      <c r="AE117" s="164"/>
      <c r="AF117" s="164"/>
      <c r="AG117" s="200">
        <f t="shared" si="5"/>
        <v>0</v>
      </c>
      <c r="AH117" s="201">
        <f t="shared" si="6"/>
        <v>0</v>
      </c>
      <c r="AI117" s="202">
        <f t="shared" si="7"/>
        <v>0</v>
      </c>
      <c r="AJ117" s="202">
        <f t="shared" si="8"/>
        <v>0</v>
      </c>
      <c r="AK117" s="402">
        <f t="shared" si="9"/>
        <v>0</v>
      </c>
      <c r="AL117" s="370" t="str">
        <f>IF(AK117=0,"",
IF(SUM($AK$40:AK117)=1,AM117,
IF($AK$160&gt;SUM($AK$40:AK117),_xlfn.CONCAT(", ",AM117),
IF($AK$160=SUM($AK$40:AK117),_xlfn.CONCAT(" y ",AM117)))))</f>
        <v/>
      </c>
      <c r="AM117" s="156" t="s">
        <v>5215</v>
      </c>
    </row>
    <row r="118" spans="1:39" ht="15" customHeight="1">
      <c r="A118" s="646"/>
      <c r="B118" s="145"/>
      <c r="C118" s="649" t="s">
        <v>5216</v>
      </c>
      <c r="D118" s="858"/>
      <c r="E118" s="859"/>
      <c r="F118" s="859"/>
      <c r="G118" s="859"/>
      <c r="H118" s="859"/>
      <c r="I118" s="859"/>
      <c r="J118" s="859"/>
      <c r="K118" s="859"/>
      <c r="L118" s="859"/>
      <c r="M118" s="859"/>
      <c r="N118" s="860"/>
      <c r="O118" s="713"/>
      <c r="P118" s="714"/>
      <c r="Q118" s="714"/>
      <c r="R118" s="715"/>
      <c r="S118" s="713"/>
      <c r="T118" s="714"/>
      <c r="U118" s="714"/>
      <c r="V118" s="715"/>
      <c r="W118" s="713"/>
      <c r="X118" s="714"/>
      <c r="Y118" s="714"/>
      <c r="Z118" s="715"/>
      <c r="AA118" s="713"/>
      <c r="AB118" s="714"/>
      <c r="AC118" s="714"/>
      <c r="AD118" s="715"/>
      <c r="AE118" s="164"/>
      <c r="AF118" s="164"/>
      <c r="AG118" s="200">
        <f t="shared" si="5"/>
        <v>0</v>
      </c>
      <c r="AH118" s="201">
        <f t="shared" si="6"/>
        <v>0</v>
      </c>
      <c r="AI118" s="202">
        <f t="shared" si="7"/>
        <v>0</v>
      </c>
      <c r="AJ118" s="202">
        <f t="shared" si="8"/>
        <v>0</v>
      </c>
      <c r="AK118" s="402">
        <f t="shared" si="9"/>
        <v>0</v>
      </c>
      <c r="AL118" s="370" t="str">
        <f>IF(AK118=0,"",
IF(SUM($AK$40:AK118)=1,AM118,
IF($AK$160&gt;SUM($AK$40:AK118),_xlfn.CONCAT(", ",AM118),
IF($AK$160=SUM($AK$40:AK118),_xlfn.CONCAT(" y ",AM118)))))</f>
        <v/>
      </c>
      <c r="AM118" s="156" t="s">
        <v>5217</v>
      </c>
    </row>
    <row r="119" spans="1:39" ht="15" customHeight="1">
      <c r="A119" s="646"/>
      <c r="B119" s="145"/>
      <c r="C119" s="157" t="s">
        <v>5218</v>
      </c>
      <c r="D119" s="858"/>
      <c r="E119" s="859"/>
      <c r="F119" s="859"/>
      <c r="G119" s="859"/>
      <c r="H119" s="859"/>
      <c r="I119" s="859"/>
      <c r="J119" s="859"/>
      <c r="K119" s="859"/>
      <c r="L119" s="859"/>
      <c r="M119" s="859"/>
      <c r="N119" s="860"/>
      <c r="O119" s="713"/>
      <c r="P119" s="714"/>
      <c r="Q119" s="714"/>
      <c r="R119" s="715"/>
      <c r="S119" s="713"/>
      <c r="T119" s="714"/>
      <c r="U119" s="714"/>
      <c r="V119" s="715"/>
      <c r="W119" s="713"/>
      <c r="X119" s="714"/>
      <c r="Y119" s="714"/>
      <c r="Z119" s="715"/>
      <c r="AA119" s="713"/>
      <c r="AB119" s="714"/>
      <c r="AC119" s="714"/>
      <c r="AD119" s="715"/>
      <c r="AE119" s="164"/>
      <c r="AF119" s="164"/>
      <c r="AG119" s="200">
        <f t="shared" si="5"/>
        <v>0</v>
      </c>
      <c r="AH119" s="201">
        <f t="shared" si="6"/>
        <v>0</v>
      </c>
      <c r="AI119" s="202">
        <f t="shared" si="7"/>
        <v>0</v>
      </c>
      <c r="AJ119" s="202">
        <f t="shared" si="8"/>
        <v>0</v>
      </c>
      <c r="AK119" s="402">
        <f t="shared" si="9"/>
        <v>0</v>
      </c>
      <c r="AL119" s="370" t="str">
        <f>IF(AK119=0,"",
IF(SUM($AK$40:AK119)=1,AM119,
IF($AK$160&gt;SUM($AK$40:AK119),_xlfn.CONCAT(", ",AM119),
IF($AK$160=SUM($AK$40:AK119),_xlfn.CONCAT(" y ",AM119)))))</f>
        <v/>
      </c>
      <c r="AM119" s="156" t="s">
        <v>5219</v>
      </c>
    </row>
    <row r="120" spans="1:39" ht="15" customHeight="1">
      <c r="A120" s="646"/>
      <c r="B120" s="145"/>
      <c r="C120" s="157" t="s">
        <v>5220</v>
      </c>
      <c r="D120" s="858"/>
      <c r="E120" s="859"/>
      <c r="F120" s="859"/>
      <c r="G120" s="859"/>
      <c r="H120" s="859"/>
      <c r="I120" s="859"/>
      <c r="J120" s="859"/>
      <c r="K120" s="859"/>
      <c r="L120" s="859"/>
      <c r="M120" s="859"/>
      <c r="N120" s="860"/>
      <c r="O120" s="713"/>
      <c r="P120" s="714"/>
      <c r="Q120" s="714"/>
      <c r="R120" s="715"/>
      <c r="S120" s="713"/>
      <c r="T120" s="714"/>
      <c r="U120" s="714"/>
      <c r="V120" s="715"/>
      <c r="W120" s="713"/>
      <c r="X120" s="714"/>
      <c r="Y120" s="714"/>
      <c r="Z120" s="715"/>
      <c r="AA120" s="713"/>
      <c r="AB120" s="714"/>
      <c r="AC120" s="714"/>
      <c r="AD120" s="715"/>
      <c r="AE120" s="164"/>
      <c r="AF120" s="164"/>
      <c r="AG120" s="200">
        <f t="shared" si="5"/>
        <v>0</v>
      </c>
      <c r="AH120" s="201">
        <f t="shared" si="6"/>
        <v>0</v>
      </c>
      <c r="AI120" s="202">
        <f t="shared" si="7"/>
        <v>0</v>
      </c>
      <c r="AJ120" s="202">
        <f t="shared" si="8"/>
        <v>0</v>
      </c>
      <c r="AK120" s="402">
        <f t="shared" si="9"/>
        <v>0</v>
      </c>
      <c r="AL120" s="370" t="str">
        <f>IF(AK120=0,"",
IF(SUM($AK$40:AK120)=1,AM120,
IF($AK$160&gt;SUM($AK$40:AK120),_xlfn.CONCAT(", ",AM120),
IF($AK$160=SUM($AK$40:AK120),_xlfn.CONCAT(" y ",AM120)))))</f>
        <v/>
      </c>
      <c r="AM120" s="156" t="s">
        <v>5221</v>
      </c>
    </row>
    <row r="121" spans="1:39" ht="15" customHeight="1">
      <c r="A121" s="646"/>
      <c r="B121" s="145"/>
      <c r="C121" s="157" t="s">
        <v>5222</v>
      </c>
      <c r="D121" s="858"/>
      <c r="E121" s="859"/>
      <c r="F121" s="859"/>
      <c r="G121" s="859"/>
      <c r="H121" s="859"/>
      <c r="I121" s="859"/>
      <c r="J121" s="859"/>
      <c r="K121" s="859"/>
      <c r="L121" s="859"/>
      <c r="M121" s="859"/>
      <c r="N121" s="860"/>
      <c r="O121" s="713"/>
      <c r="P121" s="714"/>
      <c r="Q121" s="714"/>
      <c r="R121" s="715"/>
      <c r="S121" s="713"/>
      <c r="T121" s="714"/>
      <c r="U121" s="714"/>
      <c r="V121" s="715"/>
      <c r="W121" s="713"/>
      <c r="X121" s="714"/>
      <c r="Y121" s="714"/>
      <c r="Z121" s="715"/>
      <c r="AA121" s="713"/>
      <c r="AB121" s="714"/>
      <c r="AC121" s="714"/>
      <c r="AD121" s="715"/>
      <c r="AE121" s="164"/>
      <c r="AF121" s="164"/>
      <c r="AG121" s="200">
        <f t="shared" si="5"/>
        <v>0</v>
      </c>
      <c r="AH121" s="201">
        <f t="shared" si="6"/>
        <v>0</v>
      </c>
      <c r="AI121" s="202">
        <f t="shared" si="7"/>
        <v>0</v>
      </c>
      <c r="AJ121" s="202">
        <f t="shared" si="8"/>
        <v>0</v>
      </c>
      <c r="AK121" s="402">
        <f t="shared" si="9"/>
        <v>0</v>
      </c>
      <c r="AL121" s="370" t="str">
        <f>IF(AK121=0,"",
IF(SUM($AK$40:AK121)=1,AM121,
IF($AK$160&gt;SUM($AK$40:AK121),_xlfn.CONCAT(", ",AM121),
IF($AK$160=SUM($AK$40:AK121),_xlfn.CONCAT(" y ",AM121)))))</f>
        <v/>
      </c>
      <c r="AM121" s="156" t="s">
        <v>5223</v>
      </c>
    </row>
    <row r="122" spans="1:39" ht="15" customHeight="1">
      <c r="A122" s="646"/>
      <c r="B122" s="145"/>
      <c r="C122" s="157" t="s">
        <v>5224</v>
      </c>
      <c r="D122" s="858"/>
      <c r="E122" s="859"/>
      <c r="F122" s="859"/>
      <c r="G122" s="859"/>
      <c r="H122" s="859"/>
      <c r="I122" s="859"/>
      <c r="J122" s="859"/>
      <c r="K122" s="859"/>
      <c r="L122" s="859"/>
      <c r="M122" s="859"/>
      <c r="N122" s="860"/>
      <c r="O122" s="713"/>
      <c r="P122" s="714"/>
      <c r="Q122" s="714"/>
      <c r="R122" s="715"/>
      <c r="S122" s="713"/>
      <c r="T122" s="714"/>
      <c r="U122" s="714"/>
      <c r="V122" s="715"/>
      <c r="W122" s="713"/>
      <c r="X122" s="714"/>
      <c r="Y122" s="714"/>
      <c r="Z122" s="715"/>
      <c r="AA122" s="713"/>
      <c r="AB122" s="714"/>
      <c r="AC122" s="714"/>
      <c r="AD122" s="715"/>
      <c r="AE122" s="164"/>
      <c r="AF122" s="164"/>
      <c r="AG122" s="200">
        <f t="shared" si="5"/>
        <v>0</v>
      </c>
      <c r="AH122" s="201">
        <f t="shared" si="6"/>
        <v>0</v>
      </c>
      <c r="AI122" s="202">
        <f t="shared" si="7"/>
        <v>0</v>
      </c>
      <c r="AJ122" s="202">
        <f t="shared" si="8"/>
        <v>0</v>
      </c>
      <c r="AK122" s="402">
        <f t="shared" si="9"/>
        <v>0</v>
      </c>
      <c r="AL122" s="370" t="str">
        <f>IF(AK122=0,"",
IF(SUM($AK$40:AK122)=1,AM122,
IF($AK$160&gt;SUM($AK$40:AK122),_xlfn.CONCAT(", ",AM122),
IF($AK$160=SUM($AK$40:AK122),_xlfn.CONCAT(" y ",AM122)))))</f>
        <v/>
      </c>
      <c r="AM122" s="156" t="s">
        <v>5225</v>
      </c>
    </row>
    <row r="123" spans="1:39" ht="15" customHeight="1">
      <c r="A123" s="646"/>
      <c r="B123" s="145"/>
      <c r="C123" s="157" t="s">
        <v>5226</v>
      </c>
      <c r="D123" s="858"/>
      <c r="E123" s="859"/>
      <c r="F123" s="859"/>
      <c r="G123" s="859"/>
      <c r="H123" s="859"/>
      <c r="I123" s="859"/>
      <c r="J123" s="859"/>
      <c r="K123" s="859"/>
      <c r="L123" s="859"/>
      <c r="M123" s="859"/>
      <c r="N123" s="860"/>
      <c r="O123" s="713"/>
      <c r="P123" s="714"/>
      <c r="Q123" s="714"/>
      <c r="R123" s="715"/>
      <c r="S123" s="713"/>
      <c r="T123" s="714"/>
      <c r="U123" s="714"/>
      <c r="V123" s="715"/>
      <c r="W123" s="713"/>
      <c r="X123" s="714"/>
      <c r="Y123" s="714"/>
      <c r="Z123" s="715"/>
      <c r="AA123" s="713"/>
      <c r="AB123" s="714"/>
      <c r="AC123" s="714"/>
      <c r="AD123" s="715"/>
      <c r="AE123" s="164"/>
      <c r="AF123" s="164"/>
      <c r="AG123" s="200">
        <f t="shared" si="5"/>
        <v>0</v>
      </c>
      <c r="AH123" s="201">
        <f t="shared" si="6"/>
        <v>0</v>
      </c>
      <c r="AI123" s="202">
        <f t="shared" si="7"/>
        <v>0</v>
      </c>
      <c r="AJ123" s="202">
        <f t="shared" si="8"/>
        <v>0</v>
      </c>
      <c r="AK123" s="402">
        <f t="shared" si="9"/>
        <v>0</v>
      </c>
      <c r="AL123" s="370" t="str">
        <f>IF(AK123=0,"",
IF(SUM($AK$40:AK123)=1,AM123,
IF($AK$160&gt;SUM($AK$40:AK123),_xlfn.CONCAT(", ",AM123),
IF($AK$160=SUM($AK$40:AK123),_xlfn.CONCAT(" y ",AM123)))))</f>
        <v/>
      </c>
      <c r="AM123" s="156" t="s">
        <v>5227</v>
      </c>
    </row>
    <row r="124" spans="1:39" ht="15" customHeight="1">
      <c r="A124" s="646"/>
      <c r="B124" s="145"/>
      <c r="C124" s="157" t="s">
        <v>5228</v>
      </c>
      <c r="D124" s="858"/>
      <c r="E124" s="859"/>
      <c r="F124" s="859"/>
      <c r="G124" s="859"/>
      <c r="H124" s="859"/>
      <c r="I124" s="859"/>
      <c r="J124" s="859"/>
      <c r="K124" s="859"/>
      <c r="L124" s="859"/>
      <c r="M124" s="859"/>
      <c r="N124" s="860"/>
      <c r="O124" s="713"/>
      <c r="P124" s="714"/>
      <c r="Q124" s="714"/>
      <c r="R124" s="715"/>
      <c r="S124" s="713"/>
      <c r="T124" s="714"/>
      <c r="U124" s="714"/>
      <c r="V124" s="715"/>
      <c r="W124" s="713"/>
      <c r="X124" s="714"/>
      <c r="Y124" s="714"/>
      <c r="Z124" s="715"/>
      <c r="AA124" s="713"/>
      <c r="AB124" s="714"/>
      <c r="AC124" s="714"/>
      <c r="AD124" s="715"/>
      <c r="AE124" s="164"/>
      <c r="AF124" s="164"/>
      <c r="AG124" s="200">
        <f t="shared" si="5"/>
        <v>0</v>
      </c>
      <c r="AH124" s="201">
        <f t="shared" si="6"/>
        <v>0</v>
      </c>
      <c r="AI124" s="202">
        <f t="shared" si="7"/>
        <v>0</v>
      </c>
      <c r="AJ124" s="202">
        <f t="shared" si="8"/>
        <v>0</v>
      </c>
      <c r="AK124" s="402">
        <f t="shared" si="9"/>
        <v>0</v>
      </c>
      <c r="AL124" s="370" t="str">
        <f>IF(AK124=0,"",
IF(SUM($AK$40:AK124)=1,AM124,
IF($AK$160&gt;SUM($AK$40:AK124),_xlfn.CONCAT(", ",AM124),
IF($AK$160=SUM($AK$40:AK124),_xlfn.CONCAT(" y ",AM124)))))</f>
        <v/>
      </c>
      <c r="AM124" s="156" t="s">
        <v>5229</v>
      </c>
    </row>
    <row r="125" spans="1:39" ht="15" customHeight="1">
      <c r="A125" s="646"/>
      <c r="B125" s="145"/>
      <c r="C125" s="157" t="s">
        <v>5230</v>
      </c>
      <c r="D125" s="858"/>
      <c r="E125" s="859"/>
      <c r="F125" s="859"/>
      <c r="G125" s="859"/>
      <c r="H125" s="859"/>
      <c r="I125" s="859"/>
      <c r="J125" s="859"/>
      <c r="K125" s="859"/>
      <c r="L125" s="859"/>
      <c r="M125" s="859"/>
      <c r="N125" s="860"/>
      <c r="O125" s="713"/>
      <c r="P125" s="714"/>
      <c r="Q125" s="714"/>
      <c r="R125" s="715"/>
      <c r="S125" s="713"/>
      <c r="T125" s="714"/>
      <c r="U125" s="714"/>
      <c r="V125" s="715"/>
      <c r="W125" s="713"/>
      <c r="X125" s="714"/>
      <c r="Y125" s="714"/>
      <c r="Z125" s="715"/>
      <c r="AA125" s="713"/>
      <c r="AB125" s="714"/>
      <c r="AC125" s="714"/>
      <c r="AD125" s="715"/>
      <c r="AE125" s="164"/>
      <c r="AF125" s="164"/>
      <c r="AG125" s="200">
        <f t="shared" si="5"/>
        <v>0</v>
      </c>
      <c r="AH125" s="201">
        <f t="shared" si="6"/>
        <v>0</v>
      </c>
      <c r="AI125" s="202">
        <f t="shared" si="7"/>
        <v>0</v>
      </c>
      <c r="AJ125" s="202">
        <f t="shared" si="8"/>
        <v>0</v>
      </c>
      <c r="AK125" s="402">
        <f t="shared" si="9"/>
        <v>0</v>
      </c>
      <c r="AL125" s="370" t="str">
        <f>IF(AK125=0,"",
IF(SUM($AK$40:AK125)=1,AM125,
IF($AK$160&gt;SUM($AK$40:AK125),_xlfn.CONCAT(", ",AM125),
IF($AK$160=SUM($AK$40:AK125),_xlfn.CONCAT(" y ",AM125)))))</f>
        <v/>
      </c>
      <c r="AM125" s="156" t="s">
        <v>5231</v>
      </c>
    </row>
    <row r="126" spans="1:39" ht="15" customHeight="1">
      <c r="A126" s="646"/>
      <c r="B126" s="145"/>
      <c r="C126" s="157" t="s">
        <v>5232</v>
      </c>
      <c r="D126" s="858"/>
      <c r="E126" s="859"/>
      <c r="F126" s="859"/>
      <c r="G126" s="859"/>
      <c r="H126" s="859"/>
      <c r="I126" s="859"/>
      <c r="J126" s="859"/>
      <c r="K126" s="859"/>
      <c r="L126" s="859"/>
      <c r="M126" s="859"/>
      <c r="N126" s="860"/>
      <c r="O126" s="713"/>
      <c r="P126" s="714"/>
      <c r="Q126" s="714"/>
      <c r="R126" s="715"/>
      <c r="S126" s="713"/>
      <c r="T126" s="714"/>
      <c r="U126" s="714"/>
      <c r="V126" s="715"/>
      <c r="W126" s="713"/>
      <c r="X126" s="714"/>
      <c r="Y126" s="714"/>
      <c r="Z126" s="715"/>
      <c r="AA126" s="713"/>
      <c r="AB126" s="714"/>
      <c r="AC126" s="714"/>
      <c r="AD126" s="715"/>
      <c r="AE126" s="164"/>
      <c r="AF126" s="164"/>
      <c r="AG126" s="200">
        <f t="shared" si="5"/>
        <v>0</v>
      </c>
      <c r="AH126" s="201">
        <f t="shared" si="6"/>
        <v>0</v>
      </c>
      <c r="AI126" s="202">
        <f t="shared" si="7"/>
        <v>0</v>
      </c>
      <c r="AJ126" s="202">
        <f t="shared" si="8"/>
        <v>0</v>
      </c>
      <c r="AK126" s="402">
        <f t="shared" si="9"/>
        <v>0</v>
      </c>
      <c r="AL126" s="370" t="str">
        <f>IF(AK126=0,"",
IF(SUM($AK$40:AK126)=1,AM126,
IF($AK$160&gt;SUM($AK$40:AK126),_xlfn.CONCAT(", ",AM126),
IF($AK$160=SUM($AK$40:AK126),_xlfn.CONCAT(" y ",AM126)))))</f>
        <v/>
      </c>
      <c r="AM126" s="156" t="s">
        <v>5233</v>
      </c>
    </row>
    <row r="127" spans="1:39" ht="15" customHeight="1">
      <c r="A127" s="646"/>
      <c r="B127" s="145"/>
      <c r="C127" s="157" t="s">
        <v>5234</v>
      </c>
      <c r="D127" s="858"/>
      <c r="E127" s="859"/>
      <c r="F127" s="859"/>
      <c r="G127" s="859"/>
      <c r="H127" s="859"/>
      <c r="I127" s="859"/>
      <c r="J127" s="859"/>
      <c r="K127" s="859"/>
      <c r="L127" s="859"/>
      <c r="M127" s="859"/>
      <c r="N127" s="860"/>
      <c r="O127" s="713"/>
      <c r="P127" s="714"/>
      <c r="Q127" s="714"/>
      <c r="R127" s="715"/>
      <c r="S127" s="713"/>
      <c r="T127" s="714"/>
      <c r="U127" s="714"/>
      <c r="V127" s="715"/>
      <c r="W127" s="713"/>
      <c r="X127" s="714"/>
      <c r="Y127" s="714"/>
      <c r="Z127" s="715"/>
      <c r="AA127" s="713"/>
      <c r="AB127" s="714"/>
      <c r="AC127" s="714"/>
      <c r="AD127" s="715"/>
      <c r="AE127" s="164"/>
      <c r="AF127" s="164"/>
      <c r="AG127" s="200">
        <f t="shared" si="5"/>
        <v>0</v>
      </c>
      <c r="AH127" s="201">
        <f t="shared" si="6"/>
        <v>0</v>
      </c>
      <c r="AI127" s="202">
        <f t="shared" si="7"/>
        <v>0</v>
      </c>
      <c r="AJ127" s="202">
        <f t="shared" si="8"/>
        <v>0</v>
      </c>
      <c r="AK127" s="402">
        <f t="shared" si="9"/>
        <v>0</v>
      </c>
      <c r="AL127" s="370" t="str">
        <f>IF(AK127=0,"",
IF(SUM($AK$40:AK127)=1,AM127,
IF($AK$160&gt;SUM($AK$40:AK127),_xlfn.CONCAT(", ",AM127),
IF($AK$160=SUM($AK$40:AK127),_xlfn.CONCAT(" y ",AM127)))))</f>
        <v/>
      </c>
      <c r="AM127" s="156" t="s">
        <v>5235</v>
      </c>
    </row>
    <row r="128" spans="1:39" ht="15" customHeight="1">
      <c r="A128" s="646"/>
      <c r="B128" s="145"/>
      <c r="C128" s="157" t="s">
        <v>5236</v>
      </c>
      <c r="D128" s="858"/>
      <c r="E128" s="859"/>
      <c r="F128" s="859"/>
      <c r="G128" s="859"/>
      <c r="H128" s="859"/>
      <c r="I128" s="859"/>
      <c r="J128" s="859"/>
      <c r="K128" s="859"/>
      <c r="L128" s="859"/>
      <c r="M128" s="859"/>
      <c r="N128" s="860"/>
      <c r="O128" s="713"/>
      <c r="P128" s="714"/>
      <c r="Q128" s="714"/>
      <c r="R128" s="715"/>
      <c r="S128" s="713"/>
      <c r="T128" s="714"/>
      <c r="U128" s="714"/>
      <c r="V128" s="715"/>
      <c r="W128" s="713"/>
      <c r="X128" s="714"/>
      <c r="Y128" s="714"/>
      <c r="Z128" s="715"/>
      <c r="AA128" s="713"/>
      <c r="AB128" s="714"/>
      <c r="AC128" s="714"/>
      <c r="AD128" s="715"/>
      <c r="AE128" s="164"/>
      <c r="AF128" s="164"/>
      <c r="AG128" s="200">
        <f t="shared" si="5"/>
        <v>0</v>
      </c>
      <c r="AH128" s="201">
        <f t="shared" si="6"/>
        <v>0</v>
      </c>
      <c r="AI128" s="202">
        <f t="shared" si="7"/>
        <v>0</v>
      </c>
      <c r="AJ128" s="202">
        <f t="shared" si="8"/>
        <v>0</v>
      </c>
      <c r="AK128" s="402">
        <f t="shared" si="9"/>
        <v>0</v>
      </c>
      <c r="AL128" s="370" t="str">
        <f>IF(AK128=0,"",
IF(SUM($AK$40:AK128)=1,AM128,
IF($AK$160&gt;SUM($AK$40:AK128),_xlfn.CONCAT(", ",AM128),
IF($AK$160=SUM($AK$40:AK128),_xlfn.CONCAT(" y ",AM128)))))</f>
        <v/>
      </c>
      <c r="AM128" s="156" t="s">
        <v>5237</v>
      </c>
    </row>
    <row r="129" spans="1:39" ht="15" customHeight="1">
      <c r="A129" s="646"/>
      <c r="B129" s="145"/>
      <c r="C129" s="157" t="s">
        <v>5238</v>
      </c>
      <c r="D129" s="858"/>
      <c r="E129" s="859"/>
      <c r="F129" s="859"/>
      <c r="G129" s="859"/>
      <c r="H129" s="859"/>
      <c r="I129" s="859"/>
      <c r="J129" s="859"/>
      <c r="K129" s="859"/>
      <c r="L129" s="859"/>
      <c r="M129" s="859"/>
      <c r="N129" s="860"/>
      <c r="O129" s="713"/>
      <c r="P129" s="714"/>
      <c r="Q129" s="714"/>
      <c r="R129" s="715"/>
      <c r="S129" s="713"/>
      <c r="T129" s="714"/>
      <c r="U129" s="714"/>
      <c r="V129" s="715"/>
      <c r="W129" s="713"/>
      <c r="X129" s="714"/>
      <c r="Y129" s="714"/>
      <c r="Z129" s="715"/>
      <c r="AA129" s="713"/>
      <c r="AB129" s="714"/>
      <c r="AC129" s="714"/>
      <c r="AD129" s="715"/>
      <c r="AE129" s="164"/>
      <c r="AF129" s="164"/>
      <c r="AG129" s="200">
        <f t="shared" si="5"/>
        <v>0</v>
      </c>
      <c r="AH129" s="201">
        <f t="shared" si="6"/>
        <v>0</v>
      </c>
      <c r="AI129" s="202">
        <f t="shared" si="7"/>
        <v>0</v>
      </c>
      <c r="AJ129" s="202">
        <f t="shared" si="8"/>
        <v>0</v>
      </c>
      <c r="AK129" s="402">
        <f t="shared" si="9"/>
        <v>0</v>
      </c>
      <c r="AL129" s="370" t="str">
        <f>IF(AK129=0,"",
IF(SUM($AK$40:AK129)=1,AM129,
IF($AK$160&gt;SUM($AK$40:AK129),_xlfn.CONCAT(", ",AM129),
IF($AK$160=SUM($AK$40:AK129),_xlfn.CONCAT(" y ",AM129)))))</f>
        <v/>
      </c>
      <c r="AM129" s="156" t="s">
        <v>5239</v>
      </c>
    </row>
    <row r="130" spans="1:39" ht="15" customHeight="1">
      <c r="A130" s="646"/>
      <c r="B130" s="145"/>
      <c r="C130" s="157" t="s">
        <v>5240</v>
      </c>
      <c r="D130" s="858"/>
      <c r="E130" s="859"/>
      <c r="F130" s="859"/>
      <c r="G130" s="859"/>
      <c r="H130" s="859"/>
      <c r="I130" s="859"/>
      <c r="J130" s="859"/>
      <c r="K130" s="859"/>
      <c r="L130" s="859"/>
      <c r="M130" s="859"/>
      <c r="N130" s="860"/>
      <c r="O130" s="713"/>
      <c r="P130" s="714"/>
      <c r="Q130" s="714"/>
      <c r="R130" s="715"/>
      <c r="S130" s="713"/>
      <c r="T130" s="714"/>
      <c r="U130" s="714"/>
      <c r="V130" s="715"/>
      <c r="W130" s="713"/>
      <c r="X130" s="714"/>
      <c r="Y130" s="714"/>
      <c r="Z130" s="715"/>
      <c r="AA130" s="713"/>
      <c r="AB130" s="714"/>
      <c r="AC130" s="714"/>
      <c r="AD130" s="715"/>
      <c r="AE130" s="164"/>
      <c r="AF130" s="164"/>
      <c r="AG130" s="200">
        <f t="shared" si="5"/>
        <v>0</v>
      </c>
      <c r="AH130" s="201">
        <f t="shared" si="6"/>
        <v>0</v>
      </c>
      <c r="AI130" s="202">
        <f t="shared" si="7"/>
        <v>0</v>
      </c>
      <c r="AJ130" s="202">
        <f t="shared" si="8"/>
        <v>0</v>
      </c>
      <c r="AK130" s="402">
        <f t="shared" si="9"/>
        <v>0</v>
      </c>
      <c r="AL130" s="370" t="str">
        <f>IF(AK130=0,"",
IF(SUM($AK$40:AK130)=1,AM130,
IF($AK$160&gt;SUM($AK$40:AK130),_xlfn.CONCAT(", ",AM130),
IF($AK$160=SUM($AK$40:AK130),_xlfn.CONCAT(" y ",AM130)))))</f>
        <v/>
      </c>
      <c r="AM130" s="156" t="s">
        <v>5241</v>
      </c>
    </row>
    <row r="131" spans="1:39" ht="15" customHeight="1">
      <c r="A131" s="646"/>
      <c r="B131" s="145"/>
      <c r="C131" s="157" t="s">
        <v>5242</v>
      </c>
      <c r="D131" s="858"/>
      <c r="E131" s="859"/>
      <c r="F131" s="859"/>
      <c r="G131" s="859"/>
      <c r="H131" s="859"/>
      <c r="I131" s="859"/>
      <c r="J131" s="859"/>
      <c r="K131" s="859"/>
      <c r="L131" s="859"/>
      <c r="M131" s="859"/>
      <c r="N131" s="860"/>
      <c r="O131" s="713"/>
      <c r="P131" s="714"/>
      <c r="Q131" s="714"/>
      <c r="R131" s="715"/>
      <c r="S131" s="713"/>
      <c r="T131" s="714"/>
      <c r="U131" s="714"/>
      <c r="V131" s="715"/>
      <c r="W131" s="713"/>
      <c r="X131" s="714"/>
      <c r="Y131" s="714"/>
      <c r="Z131" s="715"/>
      <c r="AA131" s="713"/>
      <c r="AB131" s="714"/>
      <c r="AC131" s="714"/>
      <c r="AD131" s="715"/>
      <c r="AE131" s="164"/>
      <c r="AF131" s="164"/>
      <c r="AG131" s="200">
        <f t="shared" si="5"/>
        <v>0</v>
      </c>
      <c r="AH131" s="201">
        <f t="shared" si="6"/>
        <v>0</v>
      </c>
      <c r="AI131" s="202">
        <f t="shared" si="7"/>
        <v>0</v>
      </c>
      <c r="AJ131" s="202">
        <f t="shared" si="8"/>
        <v>0</v>
      </c>
      <c r="AK131" s="402">
        <f t="shared" si="9"/>
        <v>0</v>
      </c>
      <c r="AL131" s="370" t="str">
        <f>IF(AK131=0,"",
IF(SUM($AK$40:AK131)=1,AM131,
IF($AK$160&gt;SUM($AK$40:AK131),_xlfn.CONCAT(", ",AM131),
IF($AK$160=SUM($AK$40:AK131),_xlfn.CONCAT(" y ",AM131)))))</f>
        <v/>
      </c>
      <c r="AM131" s="156" t="s">
        <v>5243</v>
      </c>
    </row>
    <row r="132" spans="1:39" ht="15" customHeight="1">
      <c r="A132" s="646"/>
      <c r="B132" s="145"/>
      <c r="C132" s="157" t="s">
        <v>5244</v>
      </c>
      <c r="D132" s="858"/>
      <c r="E132" s="859"/>
      <c r="F132" s="859"/>
      <c r="G132" s="859"/>
      <c r="H132" s="859"/>
      <c r="I132" s="859"/>
      <c r="J132" s="859"/>
      <c r="K132" s="859"/>
      <c r="L132" s="859"/>
      <c r="M132" s="859"/>
      <c r="N132" s="860"/>
      <c r="O132" s="713"/>
      <c r="P132" s="714"/>
      <c r="Q132" s="714"/>
      <c r="R132" s="715"/>
      <c r="S132" s="713"/>
      <c r="T132" s="714"/>
      <c r="U132" s="714"/>
      <c r="V132" s="715"/>
      <c r="W132" s="713"/>
      <c r="X132" s="714"/>
      <c r="Y132" s="714"/>
      <c r="Z132" s="715"/>
      <c r="AA132" s="713"/>
      <c r="AB132" s="714"/>
      <c r="AC132" s="714"/>
      <c r="AD132" s="715"/>
      <c r="AE132" s="164"/>
      <c r="AF132" s="164"/>
      <c r="AG132" s="200">
        <f t="shared" si="5"/>
        <v>0</v>
      </c>
      <c r="AH132" s="201">
        <f t="shared" si="6"/>
        <v>0</v>
      </c>
      <c r="AI132" s="202">
        <f t="shared" si="7"/>
        <v>0</v>
      </c>
      <c r="AJ132" s="202">
        <f t="shared" si="8"/>
        <v>0</v>
      </c>
      <c r="AK132" s="402">
        <f t="shared" si="9"/>
        <v>0</v>
      </c>
      <c r="AL132" s="370" t="str">
        <f>IF(AK132=0,"",
IF(SUM($AK$40:AK132)=1,AM132,
IF($AK$160&gt;SUM($AK$40:AK132),_xlfn.CONCAT(", ",AM132),
IF($AK$160=SUM($AK$40:AK132),_xlfn.CONCAT(" y ",AM132)))))</f>
        <v/>
      </c>
      <c r="AM132" s="156" t="s">
        <v>5245</v>
      </c>
    </row>
    <row r="133" spans="1:39" ht="15" customHeight="1">
      <c r="A133" s="646"/>
      <c r="B133" s="145"/>
      <c r="C133" s="157" t="s">
        <v>5246</v>
      </c>
      <c r="D133" s="858"/>
      <c r="E133" s="859"/>
      <c r="F133" s="859"/>
      <c r="G133" s="859"/>
      <c r="H133" s="859"/>
      <c r="I133" s="859"/>
      <c r="J133" s="859"/>
      <c r="K133" s="859"/>
      <c r="L133" s="859"/>
      <c r="M133" s="859"/>
      <c r="N133" s="860"/>
      <c r="O133" s="713"/>
      <c r="P133" s="714"/>
      <c r="Q133" s="714"/>
      <c r="R133" s="715"/>
      <c r="S133" s="713"/>
      <c r="T133" s="714"/>
      <c r="U133" s="714"/>
      <c r="V133" s="715"/>
      <c r="W133" s="713"/>
      <c r="X133" s="714"/>
      <c r="Y133" s="714"/>
      <c r="Z133" s="715"/>
      <c r="AA133" s="713"/>
      <c r="AB133" s="714"/>
      <c r="AC133" s="714"/>
      <c r="AD133" s="715"/>
      <c r="AE133" s="164"/>
      <c r="AF133" s="164"/>
      <c r="AG133" s="200">
        <f t="shared" si="5"/>
        <v>0</v>
      </c>
      <c r="AH133" s="201">
        <f t="shared" si="6"/>
        <v>0</v>
      </c>
      <c r="AI133" s="202">
        <f t="shared" si="7"/>
        <v>0</v>
      </c>
      <c r="AJ133" s="202">
        <f t="shared" si="8"/>
        <v>0</v>
      </c>
      <c r="AK133" s="402">
        <f t="shared" si="9"/>
        <v>0</v>
      </c>
      <c r="AL133" s="370" t="str">
        <f>IF(AK133=0,"",
IF(SUM($AK$40:AK133)=1,AM133,
IF($AK$160&gt;SUM($AK$40:AK133),_xlfn.CONCAT(", ",AM133),
IF($AK$160=SUM($AK$40:AK133),_xlfn.CONCAT(" y ",AM133)))))</f>
        <v/>
      </c>
      <c r="AM133" s="156" t="s">
        <v>5247</v>
      </c>
    </row>
    <row r="134" spans="1:39" ht="15" customHeight="1">
      <c r="A134" s="646"/>
      <c r="B134" s="145"/>
      <c r="C134" s="157" t="s">
        <v>5248</v>
      </c>
      <c r="D134" s="858"/>
      <c r="E134" s="859"/>
      <c r="F134" s="859"/>
      <c r="G134" s="859"/>
      <c r="H134" s="859"/>
      <c r="I134" s="859"/>
      <c r="J134" s="859"/>
      <c r="K134" s="859"/>
      <c r="L134" s="859"/>
      <c r="M134" s="859"/>
      <c r="N134" s="860"/>
      <c r="O134" s="713"/>
      <c r="P134" s="714"/>
      <c r="Q134" s="714"/>
      <c r="R134" s="715"/>
      <c r="S134" s="713"/>
      <c r="T134" s="714"/>
      <c r="U134" s="714"/>
      <c r="V134" s="715"/>
      <c r="W134" s="713"/>
      <c r="X134" s="714"/>
      <c r="Y134" s="714"/>
      <c r="Z134" s="715"/>
      <c r="AA134" s="713"/>
      <c r="AB134" s="714"/>
      <c r="AC134" s="714"/>
      <c r="AD134" s="715"/>
      <c r="AE134" s="164"/>
      <c r="AF134" s="164"/>
      <c r="AG134" s="200">
        <f t="shared" si="5"/>
        <v>0</v>
      </c>
      <c r="AH134" s="201">
        <f t="shared" si="6"/>
        <v>0</v>
      </c>
      <c r="AI134" s="202">
        <f t="shared" si="7"/>
        <v>0</v>
      </c>
      <c r="AJ134" s="202">
        <f t="shared" si="8"/>
        <v>0</v>
      </c>
      <c r="AK134" s="402">
        <f t="shared" si="9"/>
        <v>0</v>
      </c>
      <c r="AL134" s="370" t="str">
        <f>IF(AK134=0,"",
IF(SUM($AK$40:AK134)=1,AM134,
IF($AK$160&gt;SUM($AK$40:AK134),_xlfn.CONCAT(", ",AM134),
IF($AK$160=SUM($AK$40:AK134),_xlfn.CONCAT(" y ",AM134)))))</f>
        <v/>
      </c>
      <c r="AM134" s="156" t="s">
        <v>5249</v>
      </c>
    </row>
    <row r="135" spans="1:39" ht="15" customHeight="1">
      <c r="A135" s="646"/>
      <c r="B135" s="145"/>
      <c r="C135" s="157" t="s">
        <v>5250</v>
      </c>
      <c r="D135" s="858"/>
      <c r="E135" s="859"/>
      <c r="F135" s="859"/>
      <c r="G135" s="859"/>
      <c r="H135" s="859"/>
      <c r="I135" s="859"/>
      <c r="J135" s="859"/>
      <c r="K135" s="859"/>
      <c r="L135" s="859"/>
      <c r="M135" s="859"/>
      <c r="N135" s="860"/>
      <c r="O135" s="713"/>
      <c r="P135" s="714"/>
      <c r="Q135" s="714"/>
      <c r="R135" s="715"/>
      <c r="S135" s="713"/>
      <c r="T135" s="714"/>
      <c r="U135" s="714"/>
      <c r="V135" s="715"/>
      <c r="W135" s="713"/>
      <c r="X135" s="714"/>
      <c r="Y135" s="714"/>
      <c r="Z135" s="715"/>
      <c r="AA135" s="713"/>
      <c r="AB135" s="714"/>
      <c r="AC135" s="714"/>
      <c r="AD135" s="715"/>
      <c r="AE135" s="164"/>
      <c r="AF135" s="164"/>
      <c r="AG135" s="200">
        <f t="shared" si="5"/>
        <v>0</v>
      </c>
      <c r="AH135" s="201">
        <f t="shared" si="6"/>
        <v>0</v>
      </c>
      <c r="AI135" s="202">
        <f t="shared" si="7"/>
        <v>0</v>
      </c>
      <c r="AJ135" s="202">
        <f t="shared" si="8"/>
        <v>0</v>
      </c>
      <c r="AK135" s="402">
        <f t="shared" si="9"/>
        <v>0</v>
      </c>
      <c r="AL135" s="370" t="str">
        <f>IF(AK135=0,"",
IF(SUM($AK$40:AK135)=1,AM135,
IF($AK$160&gt;SUM($AK$40:AK135),_xlfn.CONCAT(", ",AM135),
IF($AK$160=SUM($AK$40:AK135),_xlfn.CONCAT(" y ",AM135)))))</f>
        <v/>
      </c>
      <c r="AM135" s="156" t="s">
        <v>5251</v>
      </c>
    </row>
    <row r="136" spans="1:39" ht="15" customHeight="1">
      <c r="A136" s="646"/>
      <c r="B136" s="145"/>
      <c r="C136" s="157" t="s">
        <v>5252</v>
      </c>
      <c r="D136" s="858"/>
      <c r="E136" s="859"/>
      <c r="F136" s="859"/>
      <c r="G136" s="859"/>
      <c r="H136" s="859"/>
      <c r="I136" s="859"/>
      <c r="J136" s="859"/>
      <c r="K136" s="859"/>
      <c r="L136" s="859"/>
      <c r="M136" s="859"/>
      <c r="N136" s="860"/>
      <c r="O136" s="713"/>
      <c r="P136" s="714"/>
      <c r="Q136" s="714"/>
      <c r="R136" s="715"/>
      <c r="S136" s="713"/>
      <c r="T136" s="714"/>
      <c r="U136" s="714"/>
      <c r="V136" s="715"/>
      <c r="W136" s="713"/>
      <c r="X136" s="714"/>
      <c r="Y136" s="714"/>
      <c r="Z136" s="715"/>
      <c r="AA136" s="713"/>
      <c r="AB136" s="714"/>
      <c r="AC136" s="714"/>
      <c r="AD136" s="715"/>
      <c r="AE136" s="164"/>
      <c r="AF136" s="164"/>
      <c r="AG136" s="200">
        <f t="shared" si="5"/>
        <v>0</v>
      </c>
      <c r="AH136" s="201">
        <f t="shared" si="6"/>
        <v>0</v>
      </c>
      <c r="AI136" s="202">
        <f t="shared" si="7"/>
        <v>0</v>
      </c>
      <c r="AJ136" s="202">
        <f t="shared" si="8"/>
        <v>0</v>
      </c>
      <c r="AK136" s="402">
        <f t="shared" si="9"/>
        <v>0</v>
      </c>
      <c r="AL136" s="370" t="str">
        <f>IF(AK136=0,"",
IF(SUM($AK$40:AK136)=1,AM136,
IF($AK$160&gt;SUM($AK$40:AK136),_xlfn.CONCAT(", ",AM136),
IF($AK$160=SUM($AK$40:AK136),_xlfn.CONCAT(" y ",AM136)))))</f>
        <v/>
      </c>
      <c r="AM136" s="156" t="s">
        <v>5253</v>
      </c>
    </row>
    <row r="137" spans="1:39" ht="15" customHeight="1">
      <c r="A137" s="646"/>
      <c r="B137" s="145"/>
      <c r="C137" s="157" t="s">
        <v>5254</v>
      </c>
      <c r="D137" s="858"/>
      <c r="E137" s="859"/>
      <c r="F137" s="859"/>
      <c r="G137" s="859"/>
      <c r="H137" s="859"/>
      <c r="I137" s="859"/>
      <c r="J137" s="859"/>
      <c r="K137" s="859"/>
      <c r="L137" s="859"/>
      <c r="M137" s="859"/>
      <c r="N137" s="860"/>
      <c r="O137" s="713"/>
      <c r="P137" s="714"/>
      <c r="Q137" s="714"/>
      <c r="R137" s="715"/>
      <c r="S137" s="713"/>
      <c r="T137" s="714"/>
      <c r="U137" s="714"/>
      <c r="V137" s="715"/>
      <c r="W137" s="713"/>
      <c r="X137" s="714"/>
      <c r="Y137" s="714"/>
      <c r="Z137" s="715"/>
      <c r="AA137" s="713"/>
      <c r="AB137" s="714"/>
      <c r="AC137" s="714"/>
      <c r="AD137" s="715"/>
      <c r="AE137" s="164"/>
      <c r="AF137" s="164"/>
      <c r="AG137" s="200">
        <f t="shared" si="5"/>
        <v>0</v>
      </c>
      <c r="AH137" s="201">
        <f t="shared" si="6"/>
        <v>0</v>
      </c>
      <c r="AI137" s="202">
        <f t="shared" si="7"/>
        <v>0</v>
      </c>
      <c r="AJ137" s="202">
        <f t="shared" si="8"/>
        <v>0</v>
      </c>
      <c r="AK137" s="402">
        <f t="shared" si="9"/>
        <v>0</v>
      </c>
      <c r="AL137" s="370" t="str">
        <f>IF(AK137=0,"",
IF(SUM($AK$40:AK137)=1,AM137,
IF($AK$160&gt;SUM($AK$40:AK137),_xlfn.CONCAT(", ",AM137),
IF($AK$160=SUM($AK$40:AK137),_xlfn.CONCAT(" y ",AM137)))))</f>
        <v/>
      </c>
      <c r="AM137" s="156" t="s">
        <v>5255</v>
      </c>
    </row>
    <row r="138" spans="1:39" ht="15" customHeight="1">
      <c r="A138" s="646"/>
      <c r="B138" s="145"/>
      <c r="C138" s="157" t="s">
        <v>5256</v>
      </c>
      <c r="D138" s="858"/>
      <c r="E138" s="859"/>
      <c r="F138" s="859"/>
      <c r="G138" s="859"/>
      <c r="H138" s="859"/>
      <c r="I138" s="859"/>
      <c r="J138" s="859"/>
      <c r="K138" s="859"/>
      <c r="L138" s="859"/>
      <c r="M138" s="859"/>
      <c r="N138" s="860"/>
      <c r="O138" s="713"/>
      <c r="P138" s="714"/>
      <c r="Q138" s="714"/>
      <c r="R138" s="715"/>
      <c r="S138" s="713"/>
      <c r="T138" s="714"/>
      <c r="U138" s="714"/>
      <c r="V138" s="715"/>
      <c r="W138" s="713"/>
      <c r="X138" s="714"/>
      <c r="Y138" s="714"/>
      <c r="Z138" s="715"/>
      <c r="AA138" s="713"/>
      <c r="AB138" s="714"/>
      <c r="AC138" s="714"/>
      <c r="AD138" s="715"/>
      <c r="AE138" s="164"/>
      <c r="AF138" s="164"/>
      <c r="AG138" s="200">
        <f t="shared" si="5"/>
        <v>0</v>
      </c>
      <c r="AH138" s="201">
        <f t="shared" si="6"/>
        <v>0</v>
      </c>
      <c r="AI138" s="202">
        <f t="shared" si="7"/>
        <v>0</v>
      </c>
      <c r="AJ138" s="202">
        <f t="shared" si="8"/>
        <v>0</v>
      </c>
      <c r="AK138" s="402">
        <f t="shared" si="9"/>
        <v>0</v>
      </c>
      <c r="AL138" s="370" t="str">
        <f>IF(AK138=0,"",
IF(SUM($AK$40:AK138)=1,AM138,
IF($AK$160&gt;SUM($AK$40:AK138),_xlfn.CONCAT(", ",AM138),
IF($AK$160=SUM($AK$40:AK138),_xlfn.CONCAT(" y ",AM138)))))</f>
        <v/>
      </c>
      <c r="AM138" s="156" t="s">
        <v>5257</v>
      </c>
    </row>
    <row r="139" spans="1:39" ht="15" customHeight="1">
      <c r="A139" s="646"/>
      <c r="B139" s="145"/>
      <c r="C139" s="157" t="s">
        <v>5258</v>
      </c>
      <c r="D139" s="858"/>
      <c r="E139" s="859"/>
      <c r="F139" s="859"/>
      <c r="G139" s="859"/>
      <c r="H139" s="859"/>
      <c r="I139" s="859"/>
      <c r="J139" s="859"/>
      <c r="K139" s="859"/>
      <c r="L139" s="859"/>
      <c r="M139" s="859"/>
      <c r="N139" s="860"/>
      <c r="O139" s="713"/>
      <c r="P139" s="714"/>
      <c r="Q139" s="714"/>
      <c r="R139" s="715"/>
      <c r="S139" s="713"/>
      <c r="T139" s="714"/>
      <c r="U139" s="714"/>
      <c r="V139" s="715"/>
      <c r="W139" s="713"/>
      <c r="X139" s="714"/>
      <c r="Y139" s="714"/>
      <c r="Z139" s="715"/>
      <c r="AA139" s="713"/>
      <c r="AB139" s="714"/>
      <c r="AC139" s="714"/>
      <c r="AD139" s="715"/>
      <c r="AE139" s="164"/>
      <c r="AF139" s="164"/>
      <c r="AG139" s="200">
        <f t="shared" si="5"/>
        <v>0</v>
      </c>
      <c r="AH139" s="201">
        <f t="shared" si="6"/>
        <v>0</v>
      </c>
      <c r="AI139" s="202">
        <f t="shared" si="7"/>
        <v>0</v>
      </c>
      <c r="AJ139" s="202">
        <f t="shared" si="8"/>
        <v>0</v>
      </c>
      <c r="AK139" s="402">
        <f t="shared" si="9"/>
        <v>0</v>
      </c>
      <c r="AL139" s="370" t="str">
        <f>IF(AK139=0,"",
IF(SUM($AK$40:AK139)=1,AM139,
IF($AK$160&gt;SUM($AK$40:AK139),_xlfn.CONCAT(", ",AM139),
IF($AK$160=SUM($AK$40:AK139),_xlfn.CONCAT(" y ",AM139)))))</f>
        <v/>
      </c>
      <c r="AM139" s="156" t="s">
        <v>5259</v>
      </c>
    </row>
    <row r="140" spans="1:39" ht="15" customHeight="1">
      <c r="A140" s="646"/>
      <c r="B140" s="145"/>
      <c r="C140" s="157" t="s">
        <v>5260</v>
      </c>
      <c r="D140" s="858"/>
      <c r="E140" s="859"/>
      <c r="F140" s="859"/>
      <c r="G140" s="859"/>
      <c r="H140" s="859"/>
      <c r="I140" s="859"/>
      <c r="J140" s="859"/>
      <c r="K140" s="859"/>
      <c r="L140" s="859"/>
      <c r="M140" s="859"/>
      <c r="N140" s="860"/>
      <c r="O140" s="713"/>
      <c r="P140" s="714"/>
      <c r="Q140" s="714"/>
      <c r="R140" s="715"/>
      <c r="S140" s="713"/>
      <c r="T140" s="714"/>
      <c r="U140" s="714"/>
      <c r="V140" s="715"/>
      <c r="W140" s="713"/>
      <c r="X140" s="714"/>
      <c r="Y140" s="714"/>
      <c r="Z140" s="715"/>
      <c r="AA140" s="713"/>
      <c r="AB140" s="714"/>
      <c r="AC140" s="714"/>
      <c r="AD140" s="715"/>
      <c r="AE140" s="164"/>
      <c r="AF140" s="164"/>
      <c r="AG140" s="200">
        <f t="shared" si="5"/>
        <v>0</v>
      </c>
      <c r="AH140" s="201">
        <f t="shared" si="6"/>
        <v>0</v>
      </c>
      <c r="AI140" s="202">
        <f t="shared" si="7"/>
        <v>0</v>
      </c>
      <c r="AJ140" s="202">
        <f t="shared" si="8"/>
        <v>0</v>
      </c>
      <c r="AK140" s="402">
        <f t="shared" si="9"/>
        <v>0</v>
      </c>
      <c r="AL140" s="370" t="str">
        <f>IF(AK140=0,"",
IF(SUM($AK$40:AK140)=1,AM140,
IF($AK$160&gt;SUM($AK$40:AK140),_xlfn.CONCAT(", ",AM140),
IF($AK$160=SUM($AK$40:AK140),_xlfn.CONCAT(" y ",AM140)))))</f>
        <v/>
      </c>
      <c r="AM140" s="156" t="s">
        <v>5261</v>
      </c>
    </row>
    <row r="141" spans="1:39" ht="15" customHeight="1">
      <c r="A141" s="646"/>
      <c r="B141" s="145"/>
      <c r="C141" s="157" t="s">
        <v>5262</v>
      </c>
      <c r="D141" s="858"/>
      <c r="E141" s="859"/>
      <c r="F141" s="859"/>
      <c r="G141" s="859"/>
      <c r="H141" s="859"/>
      <c r="I141" s="859"/>
      <c r="J141" s="859"/>
      <c r="K141" s="859"/>
      <c r="L141" s="859"/>
      <c r="M141" s="859"/>
      <c r="N141" s="860"/>
      <c r="O141" s="713"/>
      <c r="P141" s="714"/>
      <c r="Q141" s="714"/>
      <c r="R141" s="715"/>
      <c r="S141" s="713"/>
      <c r="T141" s="714"/>
      <c r="U141" s="714"/>
      <c r="V141" s="715"/>
      <c r="W141" s="713"/>
      <c r="X141" s="714"/>
      <c r="Y141" s="714"/>
      <c r="Z141" s="715"/>
      <c r="AA141" s="713"/>
      <c r="AB141" s="714"/>
      <c r="AC141" s="714"/>
      <c r="AD141" s="715"/>
      <c r="AE141" s="164"/>
      <c r="AF141" s="164"/>
      <c r="AG141" s="200">
        <f t="shared" si="5"/>
        <v>0</v>
      </c>
      <c r="AH141" s="201">
        <f t="shared" si="6"/>
        <v>0</v>
      </c>
      <c r="AI141" s="202">
        <f t="shared" si="7"/>
        <v>0</v>
      </c>
      <c r="AJ141" s="202">
        <f t="shared" si="8"/>
        <v>0</v>
      </c>
      <c r="AK141" s="402">
        <f t="shared" si="9"/>
        <v>0</v>
      </c>
      <c r="AL141" s="370" t="str">
        <f>IF(AK141=0,"",
IF(SUM($AK$40:AK141)=1,AM141,
IF($AK$160&gt;SUM($AK$40:AK141),_xlfn.CONCAT(", ",AM141),
IF($AK$160=SUM($AK$40:AK141),_xlfn.CONCAT(" y ",AM141)))))</f>
        <v/>
      </c>
      <c r="AM141" s="156" t="s">
        <v>5263</v>
      </c>
    </row>
    <row r="142" spans="1:39" ht="15" customHeight="1">
      <c r="A142" s="646"/>
      <c r="B142" s="145"/>
      <c r="C142" s="157" t="s">
        <v>5264</v>
      </c>
      <c r="D142" s="858"/>
      <c r="E142" s="859"/>
      <c r="F142" s="859"/>
      <c r="G142" s="859"/>
      <c r="H142" s="859"/>
      <c r="I142" s="859"/>
      <c r="J142" s="859"/>
      <c r="K142" s="859"/>
      <c r="L142" s="859"/>
      <c r="M142" s="859"/>
      <c r="N142" s="860"/>
      <c r="O142" s="713"/>
      <c r="P142" s="714"/>
      <c r="Q142" s="714"/>
      <c r="R142" s="715"/>
      <c r="S142" s="713"/>
      <c r="T142" s="714"/>
      <c r="U142" s="714"/>
      <c r="V142" s="715"/>
      <c r="W142" s="713"/>
      <c r="X142" s="714"/>
      <c r="Y142" s="714"/>
      <c r="Z142" s="715"/>
      <c r="AA142" s="713"/>
      <c r="AB142" s="714"/>
      <c r="AC142" s="714"/>
      <c r="AD142" s="715"/>
      <c r="AE142" s="164"/>
      <c r="AF142" s="164"/>
      <c r="AG142" s="200">
        <f t="shared" si="5"/>
        <v>0</v>
      </c>
      <c r="AH142" s="201">
        <f t="shared" si="6"/>
        <v>0</v>
      </c>
      <c r="AI142" s="202">
        <f t="shared" si="7"/>
        <v>0</v>
      </c>
      <c r="AJ142" s="202">
        <f t="shared" si="8"/>
        <v>0</v>
      </c>
      <c r="AK142" s="402">
        <f t="shared" si="9"/>
        <v>0</v>
      </c>
      <c r="AL142" s="370" t="str">
        <f>IF(AK142=0,"",
IF(SUM($AK$40:AK142)=1,AM142,
IF($AK$160&gt;SUM($AK$40:AK142),_xlfn.CONCAT(", ",AM142),
IF($AK$160=SUM($AK$40:AK142),_xlfn.CONCAT(" y ",AM142)))))</f>
        <v/>
      </c>
      <c r="AM142" s="156" t="s">
        <v>5265</v>
      </c>
    </row>
    <row r="143" spans="1:39" ht="15" customHeight="1">
      <c r="A143" s="646"/>
      <c r="B143" s="145"/>
      <c r="C143" s="157" t="s">
        <v>5266</v>
      </c>
      <c r="D143" s="858"/>
      <c r="E143" s="859"/>
      <c r="F143" s="859"/>
      <c r="G143" s="859"/>
      <c r="H143" s="859"/>
      <c r="I143" s="859"/>
      <c r="J143" s="859"/>
      <c r="K143" s="859"/>
      <c r="L143" s="859"/>
      <c r="M143" s="859"/>
      <c r="N143" s="860"/>
      <c r="O143" s="713"/>
      <c r="P143" s="714"/>
      <c r="Q143" s="714"/>
      <c r="R143" s="715"/>
      <c r="S143" s="713"/>
      <c r="T143" s="714"/>
      <c r="U143" s="714"/>
      <c r="V143" s="715"/>
      <c r="W143" s="713"/>
      <c r="X143" s="714"/>
      <c r="Y143" s="714"/>
      <c r="Z143" s="715"/>
      <c r="AA143" s="713"/>
      <c r="AB143" s="714"/>
      <c r="AC143" s="714"/>
      <c r="AD143" s="715"/>
      <c r="AE143" s="164"/>
      <c r="AF143" s="164"/>
      <c r="AG143" s="200">
        <f t="shared" si="5"/>
        <v>0</v>
      </c>
      <c r="AH143" s="201">
        <f t="shared" si="6"/>
        <v>0</v>
      </c>
      <c r="AI143" s="202">
        <f t="shared" si="7"/>
        <v>0</v>
      </c>
      <c r="AJ143" s="202">
        <f t="shared" si="8"/>
        <v>0</v>
      </c>
      <c r="AK143" s="402">
        <f t="shared" si="9"/>
        <v>0</v>
      </c>
      <c r="AL143" s="370" t="str">
        <f>IF(AK143=0,"",
IF(SUM($AK$40:AK143)=1,AM143,
IF($AK$160&gt;SUM($AK$40:AK143),_xlfn.CONCAT(", ",AM143),
IF($AK$160=SUM($AK$40:AK143),_xlfn.CONCAT(" y ",AM143)))))</f>
        <v/>
      </c>
      <c r="AM143" s="156" t="s">
        <v>5267</v>
      </c>
    </row>
    <row r="144" spans="1:39" ht="15" customHeight="1">
      <c r="A144" s="646"/>
      <c r="B144" s="145"/>
      <c r="C144" s="157" t="s">
        <v>5268</v>
      </c>
      <c r="D144" s="858"/>
      <c r="E144" s="859"/>
      <c r="F144" s="859"/>
      <c r="G144" s="859"/>
      <c r="H144" s="859"/>
      <c r="I144" s="859"/>
      <c r="J144" s="859"/>
      <c r="K144" s="859"/>
      <c r="L144" s="859"/>
      <c r="M144" s="859"/>
      <c r="N144" s="860"/>
      <c r="O144" s="713"/>
      <c r="P144" s="714"/>
      <c r="Q144" s="714"/>
      <c r="R144" s="715"/>
      <c r="S144" s="713"/>
      <c r="T144" s="714"/>
      <c r="U144" s="714"/>
      <c r="V144" s="715"/>
      <c r="W144" s="713"/>
      <c r="X144" s="714"/>
      <c r="Y144" s="714"/>
      <c r="Z144" s="715"/>
      <c r="AA144" s="713"/>
      <c r="AB144" s="714"/>
      <c r="AC144" s="714"/>
      <c r="AD144" s="715"/>
      <c r="AE144" s="164"/>
      <c r="AF144" s="164"/>
      <c r="AG144" s="200">
        <f t="shared" si="5"/>
        <v>0</v>
      </c>
      <c r="AH144" s="201">
        <f t="shared" si="6"/>
        <v>0</v>
      </c>
      <c r="AI144" s="202">
        <f t="shared" si="7"/>
        <v>0</v>
      </c>
      <c r="AJ144" s="202">
        <f t="shared" si="8"/>
        <v>0</v>
      </c>
      <c r="AK144" s="402">
        <f t="shared" si="9"/>
        <v>0</v>
      </c>
      <c r="AL144" s="370" t="str">
        <f>IF(AK144=0,"",
IF(SUM($AK$40:AK144)=1,AM144,
IF($AK$160&gt;SUM($AK$40:AK144),_xlfn.CONCAT(", ",AM144),
IF($AK$160=SUM($AK$40:AK144),_xlfn.CONCAT(" y ",AM144)))))</f>
        <v/>
      </c>
      <c r="AM144" s="156" t="s">
        <v>5269</v>
      </c>
    </row>
    <row r="145" spans="1:39" ht="15" customHeight="1">
      <c r="A145" s="646"/>
      <c r="B145" s="145"/>
      <c r="C145" s="157" t="s">
        <v>5270</v>
      </c>
      <c r="D145" s="858"/>
      <c r="E145" s="859"/>
      <c r="F145" s="859"/>
      <c r="G145" s="859"/>
      <c r="H145" s="859"/>
      <c r="I145" s="859"/>
      <c r="J145" s="859"/>
      <c r="K145" s="859"/>
      <c r="L145" s="859"/>
      <c r="M145" s="859"/>
      <c r="N145" s="860"/>
      <c r="O145" s="713"/>
      <c r="P145" s="714"/>
      <c r="Q145" s="714"/>
      <c r="R145" s="715"/>
      <c r="S145" s="713"/>
      <c r="T145" s="714"/>
      <c r="U145" s="714"/>
      <c r="V145" s="715"/>
      <c r="W145" s="713"/>
      <c r="X145" s="714"/>
      <c r="Y145" s="714"/>
      <c r="Z145" s="715"/>
      <c r="AA145" s="713"/>
      <c r="AB145" s="714"/>
      <c r="AC145" s="714"/>
      <c r="AD145" s="715"/>
      <c r="AE145" s="164"/>
      <c r="AF145" s="164"/>
      <c r="AG145" s="200">
        <f t="shared" si="5"/>
        <v>0</v>
      </c>
      <c r="AH145" s="201">
        <f t="shared" si="6"/>
        <v>0</v>
      </c>
      <c r="AI145" s="202">
        <f t="shared" si="7"/>
        <v>0</v>
      </c>
      <c r="AJ145" s="202">
        <f t="shared" si="8"/>
        <v>0</v>
      </c>
      <c r="AK145" s="402">
        <f t="shared" si="9"/>
        <v>0</v>
      </c>
      <c r="AL145" s="370" t="str">
        <f>IF(AK145=0,"",
IF(SUM($AK$40:AK145)=1,AM145,
IF($AK$160&gt;SUM($AK$40:AK145),_xlfn.CONCAT(", ",AM145),
IF($AK$160=SUM($AK$40:AK145),_xlfn.CONCAT(" y ",AM145)))))</f>
        <v/>
      </c>
      <c r="AM145" s="156" t="s">
        <v>5271</v>
      </c>
    </row>
    <row r="146" spans="1:39" ht="15" customHeight="1">
      <c r="A146" s="646"/>
      <c r="B146" s="145"/>
      <c r="C146" s="157" t="s">
        <v>5272</v>
      </c>
      <c r="D146" s="858"/>
      <c r="E146" s="859"/>
      <c r="F146" s="859"/>
      <c r="G146" s="859"/>
      <c r="H146" s="859"/>
      <c r="I146" s="859"/>
      <c r="J146" s="859"/>
      <c r="K146" s="859"/>
      <c r="L146" s="859"/>
      <c r="M146" s="859"/>
      <c r="N146" s="860"/>
      <c r="O146" s="713"/>
      <c r="P146" s="714"/>
      <c r="Q146" s="714"/>
      <c r="R146" s="715"/>
      <c r="S146" s="713"/>
      <c r="T146" s="714"/>
      <c r="U146" s="714"/>
      <c r="V146" s="715"/>
      <c r="W146" s="713"/>
      <c r="X146" s="714"/>
      <c r="Y146" s="714"/>
      <c r="Z146" s="715"/>
      <c r="AA146" s="713"/>
      <c r="AB146" s="714"/>
      <c r="AC146" s="714"/>
      <c r="AD146" s="715"/>
      <c r="AE146" s="164"/>
      <c r="AF146" s="164"/>
      <c r="AG146" s="200">
        <f t="shared" si="5"/>
        <v>0</v>
      </c>
      <c r="AH146" s="201">
        <f t="shared" si="6"/>
        <v>0</v>
      </c>
      <c r="AI146" s="202">
        <f t="shared" si="7"/>
        <v>0</v>
      </c>
      <c r="AJ146" s="202">
        <f t="shared" si="8"/>
        <v>0</v>
      </c>
      <c r="AK146" s="402">
        <f t="shared" si="9"/>
        <v>0</v>
      </c>
      <c r="AL146" s="370" t="str">
        <f>IF(AK146=0,"",
IF(SUM($AK$40:AK146)=1,AM146,
IF($AK$160&gt;SUM($AK$40:AK146),_xlfn.CONCAT(", ",AM146),
IF($AK$160=SUM($AK$40:AK146),_xlfn.CONCAT(" y ",AM146)))))</f>
        <v/>
      </c>
      <c r="AM146" s="156" t="s">
        <v>5273</v>
      </c>
    </row>
    <row r="147" spans="1:39" ht="15" customHeight="1">
      <c r="A147" s="646"/>
      <c r="B147" s="145"/>
      <c r="C147" s="157" t="s">
        <v>5274</v>
      </c>
      <c r="D147" s="858"/>
      <c r="E147" s="859"/>
      <c r="F147" s="859"/>
      <c r="G147" s="859"/>
      <c r="H147" s="859"/>
      <c r="I147" s="859"/>
      <c r="J147" s="859"/>
      <c r="K147" s="859"/>
      <c r="L147" s="859"/>
      <c r="M147" s="859"/>
      <c r="N147" s="860"/>
      <c r="O147" s="713"/>
      <c r="P147" s="714"/>
      <c r="Q147" s="714"/>
      <c r="R147" s="715"/>
      <c r="S147" s="713"/>
      <c r="T147" s="714"/>
      <c r="U147" s="714"/>
      <c r="V147" s="715"/>
      <c r="W147" s="713"/>
      <c r="X147" s="714"/>
      <c r="Y147" s="714"/>
      <c r="Z147" s="715"/>
      <c r="AA147" s="713"/>
      <c r="AB147" s="714"/>
      <c r="AC147" s="714"/>
      <c r="AD147" s="715"/>
      <c r="AE147" s="164"/>
      <c r="AF147" s="164"/>
      <c r="AG147" s="200">
        <f t="shared" si="5"/>
        <v>0</v>
      </c>
      <c r="AH147" s="201">
        <f t="shared" si="6"/>
        <v>0</v>
      </c>
      <c r="AI147" s="202">
        <f t="shared" si="7"/>
        <v>0</v>
      </c>
      <c r="AJ147" s="202">
        <f t="shared" si="8"/>
        <v>0</v>
      </c>
      <c r="AK147" s="402">
        <f t="shared" si="9"/>
        <v>0</v>
      </c>
      <c r="AL147" s="370" t="str">
        <f>IF(AK147=0,"",
IF(SUM($AK$40:AK147)=1,AM147,
IF($AK$160&gt;SUM($AK$40:AK147),_xlfn.CONCAT(", ",AM147),
IF($AK$160=SUM($AK$40:AK147),_xlfn.CONCAT(" y ",AM147)))))</f>
        <v/>
      </c>
      <c r="AM147" s="156" t="s">
        <v>5275</v>
      </c>
    </row>
    <row r="148" spans="1:39" ht="15" customHeight="1">
      <c r="A148" s="646"/>
      <c r="B148" s="145"/>
      <c r="C148" s="157" t="s">
        <v>5276</v>
      </c>
      <c r="D148" s="858"/>
      <c r="E148" s="859"/>
      <c r="F148" s="859"/>
      <c r="G148" s="859"/>
      <c r="H148" s="859"/>
      <c r="I148" s="859"/>
      <c r="J148" s="859"/>
      <c r="K148" s="859"/>
      <c r="L148" s="859"/>
      <c r="M148" s="859"/>
      <c r="N148" s="860"/>
      <c r="O148" s="713"/>
      <c r="P148" s="714"/>
      <c r="Q148" s="714"/>
      <c r="R148" s="715"/>
      <c r="S148" s="713"/>
      <c r="T148" s="714"/>
      <c r="U148" s="714"/>
      <c r="V148" s="715"/>
      <c r="W148" s="713"/>
      <c r="X148" s="714"/>
      <c r="Y148" s="714"/>
      <c r="Z148" s="715"/>
      <c r="AA148" s="713"/>
      <c r="AB148" s="714"/>
      <c r="AC148" s="714"/>
      <c r="AD148" s="715"/>
      <c r="AE148" s="164"/>
      <c r="AF148" s="164"/>
      <c r="AG148" s="200">
        <f t="shared" si="5"/>
        <v>0</v>
      </c>
      <c r="AH148" s="201">
        <f t="shared" si="6"/>
        <v>0</v>
      </c>
      <c r="AI148" s="202">
        <f t="shared" si="7"/>
        <v>0</v>
      </c>
      <c r="AJ148" s="202">
        <f t="shared" si="8"/>
        <v>0</v>
      </c>
      <c r="AK148" s="402">
        <f t="shared" si="9"/>
        <v>0</v>
      </c>
      <c r="AL148" s="370" t="str">
        <f>IF(AK148=0,"",
IF(SUM($AK$40:AK148)=1,AM148,
IF($AK$160&gt;SUM($AK$40:AK148),_xlfn.CONCAT(", ",AM148),
IF($AK$160=SUM($AK$40:AK148),_xlfn.CONCAT(" y ",AM148)))))</f>
        <v/>
      </c>
      <c r="AM148" s="156" t="s">
        <v>5277</v>
      </c>
    </row>
    <row r="149" spans="1:39" ht="15" customHeight="1">
      <c r="A149" s="646"/>
      <c r="B149" s="145"/>
      <c r="C149" s="157" t="s">
        <v>5278</v>
      </c>
      <c r="D149" s="858"/>
      <c r="E149" s="859"/>
      <c r="F149" s="859"/>
      <c r="G149" s="859"/>
      <c r="H149" s="859"/>
      <c r="I149" s="859"/>
      <c r="J149" s="859"/>
      <c r="K149" s="859"/>
      <c r="L149" s="859"/>
      <c r="M149" s="859"/>
      <c r="N149" s="860"/>
      <c r="O149" s="713"/>
      <c r="P149" s="714"/>
      <c r="Q149" s="714"/>
      <c r="R149" s="715"/>
      <c r="S149" s="713"/>
      <c r="T149" s="714"/>
      <c r="U149" s="714"/>
      <c r="V149" s="715"/>
      <c r="W149" s="713"/>
      <c r="X149" s="714"/>
      <c r="Y149" s="714"/>
      <c r="Z149" s="715"/>
      <c r="AA149" s="713"/>
      <c r="AB149" s="714"/>
      <c r="AC149" s="714"/>
      <c r="AD149" s="715"/>
      <c r="AE149" s="164"/>
      <c r="AF149" s="164"/>
      <c r="AG149" s="200">
        <f t="shared" si="5"/>
        <v>0</v>
      </c>
      <c r="AH149" s="201">
        <f t="shared" si="6"/>
        <v>0</v>
      </c>
      <c r="AI149" s="202">
        <f t="shared" si="7"/>
        <v>0</v>
      </c>
      <c r="AJ149" s="202">
        <f t="shared" si="8"/>
        <v>0</v>
      </c>
      <c r="AK149" s="402">
        <f t="shared" si="9"/>
        <v>0</v>
      </c>
      <c r="AL149" s="370" t="str">
        <f>IF(AK149=0,"",
IF(SUM($AK$40:AK149)=1,AM149,
IF($AK$160&gt;SUM($AK$40:AK149),_xlfn.CONCAT(", ",AM149),
IF($AK$160=SUM($AK$40:AK149),_xlfn.CONCAT(" y ",AM149)))))</f>
        <v/>
      </c>
      <c r="AM149" s="156" t="s">
        <v>5279</v>
      </c>
    </row>
    <row r="150" spans="1:39" ht="15" customHeight="1">
      <c r="A150" s="646"/>
      <c r="B150" s="145"/>
      <c r="C150" s="157" t="s">
        <v>5280</v>
      </c>
      <c r="D150" s="858"/>
      <c r="E150" s="859"/>
      <c r="F150" s="859"/>
      <c r="G150" s="859"/>
      <c r="H150" s="859"/>
      <c r="I150" s="859"/>
      <c r="J150" s="859"/>
      <c r="K150" s="859"/>
      <c r="L150" s="859"/>
      <c r="M150" s="859"/>
      <c r="N150" s="860"/>
      <c r="O150" s="713"/>
      <c r="P150" s="714"/>
      <c r="Q150" s="714"/>
      <c r="R150" s="715"/>
      <c r="S150" s="713"/>
      <c r="T150" s="714"/>
      <c r="U150" s="714"/>
      <c r="V150" s="715"/>
      <c r="W150" s="713"/>
      <c r="X150" s="714"/>
      <c r="Y150" s="714"/>
      <c r="Z150" s="715"/>
      <c r="AA150" s="713"/>
      <c r="AB150" s="714"/>
      <c r="AC150" s="714"/>
      <c r="AD150" s="715"/>
      <c r="AE150" s="164"/>
      <c r="AF150" s="164"/>
      <c r="AG150" s="200">
        <f t="shared" si="5"/>
        <v>0</v>
      </c>
      <c r="AH150" s="201">
        <f t="shared" si="6"/>
        <v>0</v>
      </c>
      <c r="AI150" s="202">
        <f t="shared" si="7"/>
        <v>0</v>
      </c>
      <c r="AJ150" s="202">
        <f t="shared" si="8"/>
        <v>0</v>
      </c>
      <c r="AK150" s="402">
        <f t="shared" si="9"/>
        <v>0</v>
      </c>
      <c r="AL150" s="370" t="str">
        <f>IF(AK150=0,"",
IF(SUM($AK$40:AK150)=1,AM150,
IF($AK$160&gt;SUM($AK$40:AK150),_xlfn.CONCAT(", ",AM150),
IF($AK$160=SUM($AK$40:AK150),_xlfn.CONCAT(" y ",AM150)))))</f>
        <v/>
      </c>
      <c r="AM150" s="156" t="s">
        <v>5281</v>
      </c>
    </row>
    <row r="151" spans="1:39" ht="15" customHeight="1">
      <c r="A151" s="646"/>
      <c r="B151" s="145"/>
      <c r="C151" s="157" t="s">
        <v>5282</v>
      </c>
      <c r="D151" s="858"/>
      <c r="E151" s="859"/>
      <c r="F151" s="859"/>
      <c r="G151" s="859"/>
      <c r="H151" s="859"/>
      <c r="I151" s="859"/>
      <c r="J151" s="859"/>
      <c r="K151" s="859"/>
      <c r="L151" s="859"/>
      <c r="M151" s="859"/>
      <c r="N151" s="860"/>
      <c r="O151" s="713"/>
      <c r="P151" s="714"/>
      <c r="Q151" s="714"/>
      <c r="R151" s="715"/>
      <c r="S151" s="713"/>
      <c r="T151" s="714"/>
      <c r="U151" s="714"/>
      <c r="V151" s="715"/>
      <c r="W151" s="713"/>
      <c r="X151" s="714"/>
      <c r="Y151" s="714"/>
      <c r="Z151" s="715"/>
      <c r="AA151" s="713"/>
      <c r="AB151" s="714"/>
      <c r="AC151" s="714"/>
      <c r="AD151" s="715"/>
      <c r="AE151" s="164"/>
      <c r="AF151" s="164"/>
      <c r="AG151" s="200">
        <f t="shared" si="5"/>
        <v>0</v>
      </c>
      <c r="AH151" s="201">
        <f t="shared" si="6"/>
        <v>0</v>
      </c>
      <c r="AI151" s="202">
        <f t="shared" si="7"/>
        <v>0</v>
      </c>
      <c r="AJ151" s="202">
        <f t="shared" si="8"/>
        <v>0</v>
      </c>
      <c r="AK151" s="402">
        <f t="shared" si="9"/>
        <v>0</v>
      </c>
      <c r="AL151" s="370" t="str">
        <f>IF(AK151=0,"",
IF(SUM($AK$40:AK151)=1,AM151,
IF($AK$160&gt;SUM($AK$40:AK151),_xlfn.CONCAT(", ",AM151),
IF($AK$160=SUM($AK$40:AK151),_xlfn.CONCAT(" y ",AM151)))))</f>
        <v/>
      </c>
      <c r="AM151" s="156" t="s">
        <v>5283</v>
      </c>
    </row>
    <row r="152" spans="1:39" ht="15" customHeight="1">
      <c r="A152" s="646"/>
      <c r="B152" s="145"/>
      <c r="C152" s="157" t="s">
        <v>5284</v>
      </c>
      <c r="D152" s="858"/>
      <c r="E152" s="859"/>
      <c r="F152" s="859"/>
      <c r="G152" s="859"/>
      <c r="H152" s="859"/>
      <c r="I152" s="859"/>
      <c r="J152" s="859"/>
      <c r="K152" s="859"/>
      <c r="L152" s="859"/>
      <c r="M152" s="859"/>
      <c r="N152" s="860"/>
      <c r="O152" s="713"/>
      <c r="P152" s="714"/>
      <c r="Q152" s="714"/>
      <c r="R152" s="715"/>
      <c r="S152" s="713"/>
      <c r="T152" s="714"/>
      <c r="U152" s="714"/>
      <c r="V152" s="715"/>
      <c r="W152" s="713"/>
      <c r="X152" s="714"/>
      <c r="Y152" s="714"/>
      <c r="Z152" s="715"/>
      <c r="AA152" s="713"/>
      <c r="AB152" s="714"/>
      <c r="AC152" s="714"/>
      <c r="AD152" s="715"/>
      <c r="AE152" s="164"/>
      <c r="AF152" s="164"/>
      <c r="AG152" s="200">
        <f t="shared" si="5"/>
        <v>0</v>
      </c>
      <c r="AH152" s="201">
        <f t="shared" si="6"/>
        <v>0</v>
      </c>
      <c r="AI152" s="202">
        <f t="shared" si="7"/>
        <v>0</v>
      </c>
      <c r="AJ152" s="202">
        <f t="shared" si="8"/>
        <v>0</v>
      </c>
      <c r="AK152" s="402">
        <f t="shared" si="9"/>
        <v>0</v>
      </c>
      <c r="AL152" s="370" t="str">
        <f>IF(AK152=0,"",
IF(SUM($AK$40:AK152)=1,AM152,
IF($AK$160&gt;SUM($AK$40:AK152),_xlfn.CONCAT(", ",AM152),
IF($AK$160=SUM($AK$40:AK152),_xlfn.CONCAT(" y ",AM152)))))</f>
        <v/>
      </c>
      <c r="AM152" s="156" t="s">
        <v>5285</v>
      </c>
    </row>
    <row r="153" spans="1:39" ht="15" customHeight="1">
      <c r="A153" s="646"/>
      <c r="B153" s="145"/>
      <c r="C153" s="157" t="s">
        <v>5286</v>
      </c>
      <c r="D153" s="858"/>
      <c r="E153" s="859"/>
      <c r="F153" s="859"/>
      <c r="G153" s="859"/>
      <c r="H153" s="859"/>
      <c r="I153" s="859"/>
      <c r="J153" s="859"/>
      <c r="K153" s="859"/>
      <c r="L153" s="859"/>
      <c r="M153" s="859"/>
      <c r="N153" s="860"/>
      <c r="O153" s="713"/>
      <c r="P153" s="714"/>
      <c r="Q153" s="714"/>
      <c r="R153" s="715"/>
      <c r="S153" s="713"/>
      <c r="T153" s="714"/>
      <c r="U153" s="714"/>
      <c r="V153" s="715"/>
      <c r="W153" s="713"/>
      <c r="X153" s="714"/>
      <c r="Y153" s="714"/>
      <c r="Z153" s="715"/>
      <c r="AA153" s="713"/>
      <c r="AB153" s="714"/>
      <c r="AC153" s="714"/>
      <c r="AD153" s="715"/>
      <c r="AE153" s="164"/>
      <c r="AF153" s="164"/>
      <c r="AG153" s="200">
        <f t="shared" si="5"/>
        <v>0</v>
      </c>
      <c r="AH153" s="201">
        <f t="shared" si="6"/>
        <v>0</v>
      </c>
      <c r="AI153" s="202">
        <f t="shared" si="7"/>
        <v>0</v>
      </c>
      <c r="AJ153" s="202">
        <f t="shared" si="8"/>
        <v>0</v>
      </c>
      <c r="AK153" s="402">
        <f t="shared" si="9"/>
        <v>0</v>
      </c>
      <c r="AL153" s="370" t="str">
        <f>IF(AK153=0,"",
IF(SUM($AK$40:AK153)=1,AM153,
IF($AK$160&gt;SUM($AK$40:AK153),_xlfn.CONCAT(", ",AM153),
IF($AK$160=SUM($AK$40:AK153),_xlfn.CONCAT(" y ",AM153)))))</f>
        <v/>
      </c>
      <c r="AM153" s="156" t="s">
        <v>5287</v>
      </c>
    </row>
    <row r="154" spans="1:39" ht="15" customHeight="1">
      <c r="A154" s="646"/>
      <c r="B154" s="145"/>
      <c r="C154" s="157" t="s">
        <v>5288</v>
      </c>
      <c r="D154" s="858"/>
      <c r="E154" s="859"/>
      <c r="F154" s="859"/>
      <c r="G154" s="859"/>
      <c r="H154" s="859"/>
      <c r="I154" s="859"/>
      <c r="J154" s="859"/>
      <c r="K154" s="859"/>
      <c r="L154" s="859"/>
      <c r="M154" s="859"/>
      <c r="N154" s="860"/>
      <c r="O154" s="713"/>
      <c r="P154" s="714"/>
      <c r="Q154" s="714"/>
      <c r="R154" s="715"/>
      <c r="S154" s="713"/>
      <c r="T154" s="714"/>
      <c r="U154" s="714"/>
      <c r="V154" s="715"/>
      <c r="W154" s="713"/>
      <c r="X154" s="714"/>
      <c r="Y154" s="714"/>
      <c r="Z154" s="715"/>
      <c r="AA154" s="713"/>
      <c r="AB154" s="714"/>
      <c r="AC154" s="714"/>
      <c r="AD154" s="715"/>
      <c r="AE154" s="164"/>
      <c r="AF154" s="164"/>
      <c r="AG154" s="200">
        <f t="shared" si="5"/>
        <v>0</v>
      </c>
      <c r="AH154" s="201">
        <f t="shared" si="6"/>
        <v>0</v>
      </c>
      <c r="AI154" s="202">
        <f t="shared" si="7"/>
        <v>0</v>
      </c>
      <c r="AJ154" s="202">
        <f t="shared" si="8"/>
        <v>0</v>
      </c>
      <c r="AK154" s="402">
        <f t="shared" si="9"/>
        <v>0</v>
      </c>
      <c r="AL154" s="370" t="str">
        <f>IF(AK154=0,"",
IF(SUM($AK$40:AK154)=1,AM154,
IF($AK$160&gt;SUM($AK$40:AK154),_xlfn.CONCAT(", ",AM154),
IF($AK$160=SUM($AK$40:AK154),_xlfn.CONCAT(" y ",AM154)))))</f>
        <v/>
      </c>
      <c r="AM154" s="156" t="s">
        <v>5289</v>
      </c>
    </row>
    <row r="155" spans="1:39" ht="15" customHeight="1">
      <c r="A155" s="646"/>
      <c r="B155" s="145"/>
      <c r="C155" s="157" t="s">
        <v>5290</v>
      </c>
      <c r="D155" s="858"/>
      <c r="E155" s="859"/>
      <c r="F155" s="859"/>
      <c r="G155" s="859"/>
      <c r="H155" s="859"/>
      <c r="I155" s="859"/>
      <c r="J155" s="859"/>
      <c r="K155" s="859"/>
      <c r="L155" s="859"/>
      <c r="M155" s="859"/>
      <c r="N155" s="860"/>
      <c r="O155" s="713"/>
      <c r="P155" s="714"/>
      <c r="Q155" s="714"/>
      <c r="R155" s="715"/>
      <c r="S155" s="713"/>
      <c r="T155" s="714"/>
      <c r="U155" s="714"/>
      <c r="V155" s="715"/>
      <c r="W155" s="713"/>
      <c r="X155" s="714"/>
      <c r="Y155" s="714"/>
      <c r="Z155" s="715"/>
      <c r="AA155" s="713"/>
      <c r="AB155" s="714"/>
      <c r="AC155" s="714"/>
      <c r="AD155" s="715"/>
      <c r="AE155" s="164"/>
      <c r="AF155" s="164"/>
      <c r="AG155" s="200">
        <f t="shared" si="5"/>
        <v>0</v>
      </c>
      <c r="AH155" s="201">
        <f t="shared" si="6"/>
        <v>0</v>
      </c>
      <c r="AI155" s="202">
        <f t="shared" si="7"/>
        <v>0</v>
      </c>
      <c r="AJ155" s="202">
        <f t="shared" si="8"/>
        <v>0</v>
      </c>
      <c r="AK155" s="402">
        <f t="shared" si="9"/>
        <v>0</v>
      </c>
      <c r="AL155" s="370" t="str">
        <f>IF(AK155=0,"",
IF(SUM($AK$40:AK155)=1,AM155,
IF($AK$160&gt;SUM($AK$40:AK155),_xlfn.CONCAT(", ",AM155),
IF($AK$160=SUM($AK$40:AK155),_xlfn.CONCAT(" y ",AM155)))))</f>
        <v/>
      </c>
      <c r="AM155" s="156" t="s">
        <v>5291</v>
      </c>
    </row>
    <row r="156" spans="1:39" ht="15" customHeight="1">
      <c r="A156" s="646"/>
      <c r="B156" s="145"/>
      <c r="C156" s="157" t="s">
        <v>5292</v>
      </c>
      <c r="D156" s="858"/>
      <c r="E156" s="859"/>
      <c r="F156" s="859"/>
      <c r="G156" s="859"/>
      <c r="H156" s="859"/>
      <c r="I156" s="859"/>
      <c r="J156" s="859"/>
      <c r="K156" s="859"/>
      <c r="L156" s="859"/>
      <c r="M156" s="859"/>
      <c r="N156" s="860"/>
      <c r="O156" s="713"/>
      <c r="P156" s="714"/>
      <c r="Q156" s="714"/>
      <c r="R156" s="715"/>
      <c r="S156" s="713"/>
      <c r="T156" s="714"/>
      <c r="U156" s="714"/>
      <c r="V156" s="715"/>
      <c r="W156" s="713"/>
      <c r="X156" s="714"/>
      <c r="Y156" s="714"/>
      <c r="Z156" s="715"/>
      <c r="AA156" s="713"/>
      <c r="AB156" s="714"/>
      <c r="AC156" s="714"/>
      <c r="AD156" s="715"/>
      <c r="AE156" s="164"/>
      <c r="AF156" s="164"/>
      <c r="AG156" s="200">
        <f t="shared" si="5"/>
        <v>0</v>
      </c>
      <c r="AH156" s="201">
        <f t="shared" si="6"/>
        <v>0</v>
      </c>
      <c r="AI156" s="202">
        <f t="shared" si="7"/>
        <v>0</v>
      </c>
      <c r="AJ156" s="202">
        <f t="shared" si="8"/>
        <v>0</v>
      </c>
      <c r="AK156" s="402">
        <f t="shared" si="9"/>
        <v>0</v>
      </c>
      <c r="AL156" s="370" t="str">
        <f>IF(AK156=0,"",
IF(SUM($AK$40:AK156)=1,AM156,
IF($AK$160&gt;SUM($AK$40:AK156),_xlfn.CONCAT(", ",AM156),
IF($AK$160=SUM($AK$40:AK156),_xlfn.CONCAT(" y ",AM156)))))</f>
        <v/>
      </c>
      <c r="AM156" s="156" t="s">
        <v>5293</v>
      </c>
    </row>
    <row r="157" spans="1:39" ht="15" customHeight="1">
      <c r="A157" s="646"/>
      <c r="B157" s="145"/>
      <c r="C157" s="157" t="s">
        <v>5294</v>
      </c>
      <c r="D157" s="858"/>
      <c r="E157" s="859"/>
      <c r="F157" s="859"/>
      <c r="G157" s="859"/>
      <c r="H157" s="859"/>
      <c r="I157" s="859"/>
      <c r="J157" s="859"/>
      <c r="K157" s="859"/>
      <c r="L157" s="859"/>
      <c r="M157" s="859"/>
      <c r="N157" s="860"/>
      <c r="O157" s="713"/>
      <c r="P157" s="714"/>
      <c r="Q157" s="714"/>
      <c r="R157" s="715"/>
      <c r="S157" s="713"/>
      <c r="T157" s="714"/>
      <c r="U157" s="714"/>
      <c r="V157" s="715"/>
      <c r="W157" s="713"/>
      <c r="X157" s="714"/>
      <c r="Y157" s="714"/>
      <c r="Z157" s="715"/>
      <c r="AA157" s="713"/>
      <c r="AB157" s="714"/>
      <c r="AC157" s="714"/>
      <c r="AD157" s="715"/>
      <c r="AE157" s="164"/>
      <c r="AF157" s="164"/>
      <c r="AG157" s="200">
        <f t="shared" si="5"/>
        <v>0</v>
      </c>
      <c r="AH157" s="201">
        <f t="shared" si="6"/>
        <v>0</v>
      </c>
      <c r="AI157" s="202">
        <f t="shared" si="7"/>
        <v>0</v>
      </c>
      <c r="AJ157" s="202">
        <f t="shared" si="8"/>
        <v>0</v>
      </c>
      <c r="AK157" s="402">
        <f t="shared" si="9"/>
        <v>0</v>
      </c>
      <c r="AL157" s="370" t="str">
        <f>IF(AK157=0,"",
IF(SUM($AK$40:AK157)=1,AM157,
IF($AK$160&gt;SUM($AK$40:AK157),_xlfn.CONCAT(", ",AM157),
IF($AK$160=SUM($AK$40:AK157),_xlfn.CONCAT(" y ",AM157)))))</f>
        <v/>
      </c>
      <c r="AM157" s="156" t="s">
        <v>5295</v>
      </c>
    </row>
    <row r="158" spans="1:39" ht="15" customHeight="1">
      <c r="A158" s="646"/>
      <c r="B158" s="145"/>
      <c r="C158" s="157" t="s">
        <v>5296</v>
      </c>
      <c r="D158" s="858"/>
      <c r="E158" s="859"/>
      <c r="F158" s="859"/>
      <c r="G158" s="859"/>
      <c r="H158" s="859"/>
      <c r="I158" s="859"/>
      <c r="J158" s="859"/>
      <c r="K158" s="859"/>
      <c r="L158" s="859"/>
      <c r="M158" s="859"/>
      <c r="N158" s="860"/>
      <c r="O158" s="713"/>
      <c r="P158" s="714"/>
      <c r="Q158" s="714"/>
      <c r="R158" s="715"/>
      <c r="S158" s="713"/>
      <c r="T158" s="714"/>
      <c r="U158" s="714"/>
      <c r="V158" s="715"/>
      <c r="W158" s="713"/>
      <c r="X158" s="714"/>
      <c r="Y158" s="714"/>
      <c r="Z158" s="715"/>
      <c r="AA158" s="713"/>
      <c r="AB158" s="714"/>
      <c r="AC158" s="714"/>
      <c r="AD158" s="715"/>
      <c r="AE158" s="164"/>
      <c r="AF158" s="164"/>
      <c r="AG158" s="200">
        <f t="shared" si="5"/>
        <v>0</v>
      </c>
      <c r="AH158" s="201">
        <f t="shared" si="6"/>
        <v>0</v>
      </c>
      <c r="AI158" s="202">
        <f t="shared" si="7"/>
        <v>0</v>
      </c>
      <c r="AJ158" s="202">
        <f t="shared" si="8"/>
        <v>0</v>
      </c>
      <c r="AK158" s="402">
        <f t="shared" si="9"/>
        <v>0</v>
      </c>
      <c r="AL158" s="370" t="str">
        <f>IF(AK158=0,"",
IF(SUM($AK$40:AK158)=1,AM158,
IF($AK$160&gt;SUM($AK$40:AK158),_xlfn.CONCAT(", ",AM158),
IF($AK$160=SUM($AK$40:AK158),_xlfn.CONCAT(" y ",AM158)))))</f>
        <v/>
      </c>
      <c r="AM158" s="156" t="s">
        <v>5297</v>
      </c>
    </row>
    <row r="159" spans="1:39" ht="15" customHeight="1">
      <c r="A159" s="646"/>
      <c r="B159" s="145"/>
      <c r="C159" s="157" t="s">
        <v>5298</v>
      </c>
      <c r="D159" s="858"/>
      <c r="E159" s="859"/>
      <c r="F159" s="859"/>
      <c r="G159" s="859"/>
      <c r="H159" s="859"/>
      <c r="I159" s="859"/>
      <c r="J159" s="859"/>
      <c r="K159" s="859"/>
      <c r="L159" s="859"/>
      <c r="M159" s="859"/>
      <c r="N159" s="860"/>
      <c r="O159" s="713"/>
      <c r="P159" s="714"/>
      <c r="Q159" s="714"/>
      <c r="R159" s="715"/>
      <c r="S159" s="713"/>
      <c r="T159" s="714"/>
      <c r="U159" s="714"/>
      <c r="V159" s="715"/>
      <c r="W159" s="713"/>
      <c r="X159" s="714"/>
      <c r="Y159" s="714"/>
      <c r="Z159" s="715"/>
      <c r="AA159" s="713"/>
      <c r="AB159" s="714"/>
      <c r="AC159" s="714"/>
      <c r="AD159" s="715"/>
      <c r="AE159" s="164"/>
      <c r="AF159" s="164"/>
      <c r="AG159" s="200">
        <f t="shared" si="5"/>
        <v>0</v>
      </c>
      <c r="AH159" s="201">
        <f t="shared" si="6"/>
        <v>0</v>
      </c>
      <c r="AI159" s="202">
        <f t="shared" si="7"/>
        <v>0</v>
      </c>
      <c r="AJ159" s="202">
        <f t="shared" si="8"/>
        <v>0</v>
      </c>
      <c r="AK159" s="402">
        <f t="shared" si="9"/>
        <v>0</v>
      </c>
      <c r="AL159" s="370" t="str">
        <f>IF(AK159=0,"",
IF(SUM($AK$40:AK159)=1,AM159,
IF($AK$160&gt;SUM($AK$40:AK159),_xlfn.CONCAT(", ",AM159),
IF($AK$160=SUM($AK$40:AK159),_xlfn.CONCAT(" y ",AM159)))))</f>
        <v/>
      </c>
      <c r="AM159" s="156" t="s">
        <v>5299</v>
      </c>
    </row>
    <row r="160" spans="1:39" customFormat="1" ht="15" customHeight="1">
      <c r="A160" s="22"/>
      <c r="B160" s="145"/>
      <c r="C160" s="145"/>
      <c r="D160" s="145"/>
      <c r="E160" s="145"/>
      <c r="F160" s="145"/>
      <c r="G160" s="145"/>
      <c r="H160" s="145"/>
      <c r="I160" s="145"/>
      <c r="J160" s="145"/>
      <c r="K160" s="145"/>
      <c r="L160" s="145"/>
      <c r="M160" s="145"/>
      <c r="N160" s="145"/>
      <c r="O160" s="145"/>
      <c r="P160" s="145"/>
      <c r="Q160" s="145"/>
      <c r="R160" s="145"/>
      <c r="S160" s="145"/>
      <c r="T160" s="145"/>
      <c r="U160" s="145"/>
      <c r="V160" s="145"/>
      <c r="W160" s="145"/>
      <c r="X160" s="24"/>
      <c r="Y160" s="24"/>
      <c r="Z160" s="24"/>
      <c r="AA160" s="26"/>
      <c r="AB160" s="24"/>
      <c r="AC160" s="24"/>
      <c r="AD160" s="24"/>
      <c r="AG160" s="203">
        <f>SUM(AG40:AG159)</f>
        <v>72</v>
      </c>
      <c r="AH160" s="204">
        <f>SUM(AH40:AH159)</f>
        <v>0</v>
      </c>
      <c r="AI160" s="205">
        <f>SUM(AI40:AI159)</f>
        <v>0</v>
      </c>
      <c r="AJ160" s="205">
        <f>SUM(AJ40:AJ159)</f>
        <v>0</v>
      </c>
      <c r="AK160" s="274">
        <f>SUM(AK40:AK159)</f>
        <v>72</v>
      </c>
      <c r="AL160" s="274" t="str">
        <f>IF(AK160=0,"",_xlfn.CONCAT(AL40:AL159))</f>
        <v>1, 2, 3, 4, 5, 6, 7, 8, 9, 10, 11, 12, 13, 14, 15, 16, 17, 18, 19, 20, 21, 22, 23, 24, 25, 26, 27, 28, 29, 30, 31, 32, 33, 34, 35, 36, 37, 38, 39, 40, 41, 42, 43, 44, 45, 46, 47, 48, 49, 50, 51, 52, 53, 54, 55, 56, 57, 58, 59, 60, 61, 62, 63, 64, 65, 66, 67, 68, 69, 70, 71 y 72</v>
      </c>
      <c r="AM160" s="275" t="str">
        <f>IF(AK160=0,"",
IF(AK160&gt;10,"Favor de ingresar toda la información requerida en la pregunta y/o verifique que no tenga información en celdas sombreadas",
IF(AK160=1,_xlfn.CONCAT("Favor de revisar la información capturada en el numeral ",AL160),_xlfn.CONCAT("Favor de revisar la información capturada en los numerales ",AL160))))</f>
        <v>Favor de ingresar toda la información requerida en la pregunta y/o verifique que no tenga información en celdas sombreadas</v>
      </c>
    </row>
    <row r="161" spans="1:30" customFormat="1" ht="24" customHeight="1">
      <c r="A161" s="22"/>
      <c r="B161" s="26"/>
      <c r="C161" s="862" t="s">
        <v>5300</v>
      </c>
      <c r="D161" s="862"/>
      <c r="E161" s="862"/>
      <c r="F161" s="862"/>
      <c r="G161" s="862"/>
      <c r="H161" s="862"/>
      <c r="I161" s="862"/>
      <c r="J161" s="862"/>
      <c r="K161" s="862"/>
      <c r="L161" s="862"/>
      <c r="M161" s="862"/>
      <c r="N161" s="862"/>
      <c r="O161" s="862"/>
      <c r="P161" s="862"/>
      <c r="Q161" s="862"/>
      <c r="R161" s="862"/>
      <c r="S161" s="862"/>
      <c r="T161" s="862"/>
      <c r="U161" s="862"/>
      <c r="V161" s="862"/>
      <c r="W161" s="862"/>
      <c r="X161" s="862"/>
      <c r="Y161" s="862"/>
      <c r="Z161" s="862"/>
      <c r="AA161" s="862"/>
      <c r="AB161" s="862"/>
      <c r="AC161" s="862"/>
      <c r="AD161" s="862"/>
    </row>
    <row r="162" spans="1:30" customFormat="1" ht="60" customHeight="1">
      <c r="A162" s="22"/>
      <c r="B162" s="26"/>
      <c r="C162" s="941"/>
      <c r="D162" s="942"/>
      <c r="E162" s="942"/>
      <c r="F162" s="942"/>
      <c r="G162" s="942"/>
      <c r="H162" s="942"/>
      <c r="I162" s="942"/>
      <c r="J162" s="942"/>
      <c r="K162" s="942"/>
      <c r="L162" s="942"/>
      <c r="M162" s="942"/>
      <c r="N162" s="942"/>
      <c r="O162" s="942"/>
      <c r="P162" s="942"/>
      <c r="Q162" s="942"/>
      <c r="R162" s="942"/>
      <c r="S162" s="942"/>
      <c r="T162" s="942"/>
      <c r="U162" s="942"/>
      <c r="V162" s="942"/>
      <c r="W162" s="942"/>
      <c r="X162" s="942"/>
      <c r="Y162" s="942"/>
      <c r="Z162" s="942"/>
      <c r="AA162" s="942"/>
      <c r="AB162" s="942"/>
      <c r="AC162" s="942"/>
      <c r="AD162" s="943"/>
    </row>
    <row r="163" spans="1:30" customFormat="1" ht="15" customHeight="1">
      <c r="A163" s="22"/>
      <c r="B163" s="808" t="str">
        <f>AM160</f>
        <v>Favor de ingresar toda la información requerida en la pregunta y/o verifique que no tenga información en celdas sombreadas</v>
      </c>
      <c r="C163" s="808"/>
      <c r="D163" s="808"/>
      <c r="E163" s="808"/>
      <c r="F163" s="808"/>
      <c r="G163" s="808"/>
      <c r="H163" s="808"/>
      <c r="I163" s="808"/>
      <c r="J163" s="808"/>
      <c r="K163" s="808"/>
      <c r="L163" s="808"/>
      <c r="M163" s="808"/>
      <c r="N163" s="808"/>
      <c r="O163" s="808"/>
      <c r="P163" s="808"/>
      <c r="Q163" s="808"/>
      <c r="R163" s="808"/>
      <c r="S163" s="808"/>
      <c r="T163" s="808"/>
      <c r="U163" s="808"/>
      <c r="V163" s="808"/>
      <c r="W163" s="808"/>
      <c r="X163" s="808"/>
      <c r="Y163" s="808"/>
      <c r="Z163" s="808"/>
      <c r="AA163" s="808"/>
      <c r="AB163" s="808"/>
      <c r="AC163" s="808"/>
      <c r="AD163" s="808"/>
    </row>
    <row r="164" spans="1:30" customFormat="1" ht="15" customHeight="1">
      <c r="A164" s="22"/>
      <c r="B164" s="732" t="str">
        <f>IF(AH160&gt;0,"Alerta: debido a que cuenta con registros NS, debe proporcionar una justificación en el area de comentarios al final de la pregunta","")</f>
        <v/>
      </c>
      <c r="C164" s="732"/>
      <c r="D164" s="732"/>
      <c r="E164" s="732"/>
      <c r="F164" s="732"/>
      <c r="G164" s="732"/>
      <c r="H164" s="732"/>
      <c r="I164" s="732"/>
      <c r="J164" s="732"/>
      <c r="K164" s="732"/>
      <c r="L164" s="732"/>
      <c r="M164" s="732"/>
      <c r="N164" s="732"/>
      <c r="O164" s="732"/>
      <c r="P164" s="732"/>
      <c r="Q164" s="732"/>
      <c r="R164" s="732"/>
      <c r="S164" s="732"/>
      <c r="T164" s="732"/>
      <c r="U164" s="732"/>
      <c r="V164" s="732"/>
      <c r="W164" s="732"/>
      <c r="X164" s="732"/>
      <c r="Y164" s="732"/>
      <c r="Z164" s="732"/>
      <c r="AA164" s="732"/>
      <c r="AB164" s="732"/>
      <c r="AC164" s="732"/>
      <c r="AD164" s="732"/>
    </row>
    <row r="165" spans="1:30" customFormat="1" ht="15" customHeight="1">
      <c r="A165" s="22"/>
    </row>
    <row r="166" spans="1:30" customFormat="1" ht="15" customHeight="1">
      <c r="A166" s="22"/>
    </row>
    <row r="167" spans="1:30" customFormat="1" ht="15" customHeight="1">
      <c r="A167" s="22"/>
    </row>
    <row r="168" spans="1:30" customFormat="1" ht="15" customHeight="1" thickBot="1">
      <c r="A168" s="22"/>
    </row>
    <row r="169" spans="1:30" ht="15" customHeight="1" thickBot="1">
      <c r="A169" s="48" t="s">
        <v>5068</v>
      </c>
      <c r="B169" s="921" t="s">
        <v>5301</v>
      </c>
      <c r="C169" s="922"/>
      <c r="D169" s="922"/>
      <c r="E169" s="922"/>
      <c r="F169" s="922"/>
      <c r="G169" s="922"/>
      <c r="H169" s="922"/>
      <c r="I169" s="922"/>
      <c r="J169" s="922"/>
      <c r="K169" s="922"/>
      <c r="L169" s="922"/>
      <c r="M169" s="922"/>
      <c r="N169" s="922"/>
      <c r="O169" s="922"/>
      <c r="P169" s="922"/>
      <c r="Q169" s="922"/>
      <c r="R169" s="922"/>
      <c r="S169" s="922"/>
      <c r="T169" s="922"/>
      <c r="U169" s="922"/>
      <c r="V169" s="922"/>
      <c r="W169" s="922"/>
      <c r="X169" s="922"/>
      <c r="Y169" s="922"/>
      <c r="Z169" s="922"/>
      <c r="AA169" s="922"/>
      <c r="AB169" s="922"/>
      <c r="AC169" s="922"/>
      <c r="AD169" s="923"/>
    </row>
    <row r="170" spans="1:30" ht="15" customHeight="1">
      <c r="A170" s="44"/>
      <c r="B170" s="49"/>
      <c r="C170" s="35"/>
      <c r="D170" s="39"/>
      <c r="E170" s="39"/>
      <c r="F170" s="39"/>
      <c r="G170" s="39"/>
      <c r="H170" s="39"/>
      <c r="I170" s="39"/>
      <c r="J170" s="39"/>
      <c r="K170" s="39"/>
      <c r="L170" s="39"/>
      <c r="M170" s="39"/>
      <c r="N170" s="39"/>
      <c r="O170" s="39"/>
      <c r="P170" s="39"/>
      <c r="Q170" s="39"/>
      <c r="R170" s="39"/>
      <c r="S170" s="39"/>
      <c r="T170" s="39"/>
      <c r="U170" s="39"/>
      <c r="V170" s="39"/>
      <c r="W170" s="39"/>
      <c r="X170" s="39"/>
      <c r="Y170" s="39"/>
      <c r="Z170" s="39"/>
      <c r="AA170" s="39"/>
      <c r="AB170" s="39"/>
      <c r="AC170" s="39"/>
      <c r="AD170" s="39"/>
    </row>
    <row r="171" spans="1:30" ht="36" customHeight="1">
      <c r="A171" s="50" t="s">
        <v>5302</v>
      </c>
      <c r="B171" s="945" t="s">
        <v>5303</v>
      </c>
      <c r="C171" s="945"/>
      <c r="D171" s="945"/>
      <c r="E171" s="945"/>
      <c r="F171" s="945"/>
      <c r="G171" s="945"/>
      <c r="H171" s="945"/>
      <c r="I171" s="945"/>
      <c r="J171" s="945"/>
      <c r="K171" s="945"/>
      <c r="L171" s="945"/>
      <c r="M171" s="945"/>
      <c r="N171" s="945"/>
      <c r="O171" s="945"/>
      <c r="P171" s="945"/>
      <c r="Q171" s="945"/>
      <c r="R171" s="945"/>
      <c r="S171" s="945"/>
      <c r="T171" s="945"/>
      <c r="U171" s="945"/>
      <c r="V171" s="945"/>
      <c r="W171" s="945"/>
      <c r="X171" s="945"/>
      <c r="Y171" s="945"/>
      <c r="Z171" s="945"/>
      <c r="AA171" s="945"/>
      <c r="AB171" s="945"/>
      <c r="AC171" s="945"/>
      <c r="AD171" s="945"/>
    </row>
    <row r="172" spans="1:30" ht="24" customHeight="1">
      <c r="A172" s="22"/>
      <c r="B172" s="15"/>
      <c r="C172" s="733" t="s">
        <v>5304</v>
      </c>
      <c r="D172" s="733"/>
      <c r="E172" s="733"/>
      <c r="F172" s="733"/>
      <c r="G172" s="733"/>
      <c r="H172" s="733"/>
      <c r="I172" s="733"/>
      <c r="J172" s="733"/>
      <c r="K172" s="733"/>
      <c r="L172" s="733"/>
      <c r="M172" s="733"/>
      <c r="N172" s="733"/>
      <c r="O172" s="733"/>
      <c r="P172" s="733"/>
      <c r="Q172" s="733"/>
      <c r="R172" s="733"/>
      <c r="S172" s="733"/>
      <c r="T172" s="733"/>
      <c r="U172" s="733"/>
      <c r="V172" s="733"/>
      <c r="W172" s="733"/>
      <c r="X172" s="733"/>
      <c r="Y172" s="733"/>
      <c r="Z172" s="733"/>
      <c r="AA172" s="733"/>
      <c r="AB172" s="733"/>
      <c r="AC172" s="733"/>
      <c r="AD172" s="733"/>
    </row>
    <row r="173" spans="1:30" ht="15" customHeight="1">
      <c r="A173" s="22"/>
      <c r="B173" s="15"/>
      <c r="C173" s="733" t="s">
        <v>5305</v>
      </c>
      <c r="D173" s="733"/>
      <c r="E173" s="733"/>
      <c r="F173" s="733"/>
      <c r="G173" s="733"/>
      <c r="H173" s="733"/>
      <c r="I173" s="733"/>
      <c r="J173" s="733"/>
      <c r="K173" s="733"/>
      <c r="L173" s="733"/>
      <c r="M173" s="733"/>
      <c r="N173" s="733"/>
      <c r="O173" s="733"/>
      <c r="P173" s="733"/>
      <c r="Q173" s="733"/>
      <c r="R173" s="733"/>
      <c r="S173" s="733"/>
      <c r="T173" s="733"/>
      <c r="U173" s="733"/>
      <c r="V173" s="733"/>
      <c r="W173" s="733"/>
      <c r="X173" s="733"/>
      <c r="Y173" s="733"/>
      <c r="Z173" s="733"/>
      <c r="AA173" s="733"/>
      <c r="AB173" s="733"/>
      <c r="AC173" s="733"/>
      <c r="AD173" s="733"/>
    </row>
    <row r="174" spans="1:30" ht="15" customHeight="1">
      <c r="A174" s="44"/>
      <c r="B174"/>
      <c r="C174" s="733" t="s">
        <v>5306</v>
      </c>
      <c r="D174" s="733"/>
      <c r="E174" s="733"/>
      <c r="F174" s="733"/>
      <c r="G174" s="733"/>
      <c r="H174" s="733"/>
      <c r="I174" s="733"/>
      <c r="J174" s="733"/>
      <c r="K174" s="733"/>
      <c r="L174" s="733"/>
      <c r="M174" s="733"/>
      <c r="N174" s="733"/>
      <c r="O174" s="733"/>
      <c r="P174" s="733"/>
      <c r="Q174" s="733"/>
      <c r="R174" s="733"/>
      <c r="S174" s="733"/>
      <c r="T174" s="733"/>
      <c r="U174" s="733"/>
      <c r="V174" s="733"/>
      <c r="W174" s="733"/>
      <c r="X174" s="733"/>
      <c r="Y174" s="733"/>
      <c r="Z174" s="733"/>
      <c r="AA174" s="733"/>
      <c r="AB174" s="733"/>
      <c r="AC174" s="733"/>
      <c r="AD174" s="733"/>
    </row>
    <row r="175" spans="1:30" ht="24" customHeight="1">
      <c r="A175" s="22"/>
      <c r="B175" s="15"/>
      <c r="C175" s="733" t="s">
        <v>5307</v>
      </c>
      <c r="D175" s="733"/>
      <c r="E175" s="733"/>
      <c r="F175" s="733"/>
      <c r="G175" s="733"/>
      <c r="H175" s="733"/>
      <c r="I175" s="733"/>
      <c r="J175" s="733"/>
      <c r="K175" s="733"/>
      <c r="L175" s="733"/>
      <c r="M175" s="733"/>
      <c r="N175" s="733"/>
      <c r="O175" s="733"/>
      <c r="P175" s="733"/>
      <c r="Q175" s="733"/>
      <c r="R175" s="733"/>
      <c r="S175" s="733"/>
      <c r="T175" s="733"/>
      <c r="U175" s="733"/>
      <c r="V175" s="733"/>
      <c r="W175" s="733"/>
      <c r="X175" s="733"/>
      <c r="Y175" s="733"/>
      <c r="Z175" s="733"/>
      <c r="AA175" s="733"/>
      <c r="AB175" s="733"/>
      <c r="AC175" s="733"/>
      <c r="AD175" s="733"/>
    </row>
    <row r="176" spans="1:30" ht="24" customHeight="1">
      <c r="A176" s="22"/>
      <c r="B176" s="15"/>
      <c r="C176" s="876" t="s">
        <v>5308</v>
      </c>
      <c r="D176" s="876"/>
      <c r="E176" s="876"/>
      <c r="F176" s="876"/>
      <c r="G176" s="876"/>
      <c r="H176" s="876"/>
      <c r="I176" s="876"/>
      <c r="J176" s="876"/>
      <c r="K176" s="876"/>
      <c r="L176" s="876"/>
      <c r="M176" s="876"/>
      <c r="N176" s="876"/>
      <c r="O176" s="876"/>
      <c r="P176" s="876"/>
      <c r="Q176" s="876"/>
      <c r="R176" s="876"/>
      <c r="S176" s="876"/>
      <c r="T176" s="876"/>
      <c r="U176" s="876"/>
      <c r="V176" s="876"/>
      <c r="W176" s="876"/>
      <c r="X176" s="876"/>
      <c r="Y176" s="876"/>
      <c r="Z176" s="876"/>
      <c r="AA176" s="876"/>
      <c r="AB176" s="876"/>
      <c r="AC176" s="876"/>
      <c r="AD176" s="876"/>
    </row>
    <row r="177" spans="1:39" ht="24" customHeight="1">
      <c r="A177" s="22"/>
      <c r="B177" s="15"/>
      <c r="C177" s="876" t="s">
        <v>5309</v>
      </c>
      <c r="D177" s="876"/>
      <c r="E177" s="876"/>
      <c r="F177" s="876"/>
      <c r="G177" s="876"/>
      <c r="H177" s="876"/>
      <c r="I177" s="876"/>
      <c r="J177" s="876"/>
      <c r="K177" s="876"/>
      <c r="L177" s="876"/>
      <c r="M177" s="876"/>
      <c r="N177" s="876"/>
      <c r="O177" s="876"/>
      <c r="P177" s="876"/>
      <c r="Q177" s="876"/>
      <c r="R177" s="876"/>
      <c r="S177" s="876"/>
      <c r="T177" s="876"/>
      <c r="U177" s="876"/>
      <c r="V177" s="876"/>
      <c r="W177" s="876"/>
      <c r="X177" s="876"/>
      <c r="Y177" s="876"/>
      <c r="Z177" s="876"/>
      <c r="AA177" s="876"/>
      <c r="AB177" s="876"/>
      <c r="AC177" s="876"/>
      <c r="AD177" s="876"/>
      <c r="AE177" s="164"/>
      <c r="AF177" s="164"/>
      <c r="AG177" s="164"/>
      <c r="AH177" s="164"/>
      <c r="AI177" s="164"/>
      <c r="AJ177" s="164"/>
      <c r="AK177" s="164"/>
      <c r="AL177" s="164"/>
      <c r="AM177" s="164"/>
    </row>
    <row r="178" spans="1:39" ht="15" customHeight="1">
      <c r="A178" s="22"/>
      <c r="B178" s="15"/>
      <c r="C178" s="53"/>
      <c r="D178" s="53"/>
      <c r="E178" s="53"/>
      <c r="F178" s="53"/>
      <c r="G178" s="53"/>
      <c r="H178" s="53"/>
      <c r="I178" s="53"/>
      <c r="J178" s="53"/>
      <c r="K178" s="53"/>
      <c r="L178" s="53"/>
      <c r="M178" s="53"/>
      <c r="N178" s="53"/>
      <c r="O178" s="53"/>
      <c r="P178" s="53"/>
      <c r="Q178" s="53"/>
      <c r="R178" s="53"/>
      <c r="S178" s="53"/>
      <c r="T178" s="53"/>
      <c r="U178" s="53"/>
      <c r="V178" s="53"/>
      <c r="W178" s="53"/>
      <c r="X178" s="53"/>
      <c r="Y178" s="53"/>
      <c r="Z178" s="53"/>
      <c r="AA178" s="53"/>
      <c r="AB178" s="53"/>
      <c r="AC178" s="53"/>
      <c r="AD178" s="53"/>
      <c r="AE178" s="164"/>
      <c r="AF178" s="164"/>
      <c r="AG178" s="164"/>
      <c r="AH178" s="164"/>
      <c r="AI178" s="164"/>
      <c r="AJ178" s="164"/>
      <c r="AK178" s="164"/>
      <c r="AL178" s="164"/>
      <c r="AM178" s="164"/>
    </row>
    <row r="179" spans="1:39" ht="15" customHeight="1">
      <c r="A179" s="22"/>
      <c r="B179" s="15"/>
      <c r="C179" s="877" t="s">
        <v>5310</v>
      </c>
      <c r="D179" s="878"/>
      <c r="E179" s="878"/>
      <c r="F179" s="878"/>
      <c r="G179" s="878"/>
      <c r="H179" s="878"/>
      <c r="I179" s="878"/>
      <c r="J179" s="878"/>
      <c r="K179" s="879"/>
      <c r="L179" s="877" t="s">
        <v>5311</v>
      </c>
      <c r="M179" s="878"/>
      <c r="N179" s="878"/>
      <c r="O179" s="879"/>
      <c r="P179" s="707" t="s">
        <v>5312</v>
      </c>
      <c r="Q179" s="708"/>
      <c r="R179" s="708"/>
      <c r="S179" s="708"/>
      <c r="T179" s="708"/>
      <c r="U179" s="708"/>
      <c r="V179" s="708"/>
      <c r="W179" s="708"/>
      <c r="X179" s="708"/>
      <c r="Y179" s="708"/>
      <c r="Z179" s="708"/>
      <c r="AA179" s="708"/>
      <c r="AB179" s="708"/>
      <c r="AC179" s="708"/>
      <c r="AD179" s="709"/>
      <c r="AE179" s="164"/>
      <c r="AF179" s="164"/>
      <c r="AG179" s="164"/>
      <c r="AH179" s="208" t="s">
        <v>5313</v>
      </c>
      <c r="AI179" s="209" t="s">
        <v>5314</v>
      </c>
      <c r="AJ179" s="212" t="s">
        <v>5314</v>
      </c>
      <c r="AK179" s="215" t="s">
        <v>5081</v>
      </c>
      <c r="AL179" s="216" t="s">
        <v>5315</v>
      </c>
      <c r="AM179" s="217" t="s">
        <v>5316</v>
      </c>
    </row>
    <row r="180" spans="1:39" ht="72" customHeight="1">
      <c r="A180" s="22"/>
      <c r="B180" s="15"/>
      <c r="C180" s="880"/>
      <c r="D180" s="881"/>
      <c r="E180" s="881"/>
      <c r="F180" s="881"/>
      <c r="G180" s="881"/>
      <c r="H180" s="881"/>
      <c r="I180" s="881"/>
      <c r="J180" s="881"/>
      <c r="K180" s="882"/>
      <c r="L180" s="880"/>
      <c r="M180" s="881"/>
      <c r="N180" s="881"/>
      <c r="O180" s="882"/>
      <c r="P180" s="951" t="s">
        <v>5317</v>
      </c>
      <c r="Q180" s="969"/>
      <c r="R180" s="952"/>
      <c r="S180" s="951" t="s">
        <v>5318</v>
      </c>
      <c r="T180" s="969"/>
      <c r="U180" s="952"/>
      <c r="V180" s="951" t="s">
        <v>5319</v>
      </c>
      <c r="W180" s="969"/>
      <c r="X180" s="952"/>
      <c r="Y180" s="951" t="s">
        <v>5320</v>
      </c>
      <c r="Z180" s="969"/>
      <c r="AA180" s="952"/>
      <c r="AB180" s="951" t="s">
        <v>397</v>
      </c>
      <c r="AC180" s="969"/>
      <c r="AD180" s="952"/>
      <c r="AE180" s="164"/>
      <c r="AF180" s="164"/>
      <c r="AG180" s="206" t="s">
        <v>5088</v>
      </c>
      <c r="AH180" s="208" t="s">
        <v>5321</v>
      </c>
      <c r="AI180" s="209" t="s">
        <v>5322</v>
      </c>
      <c r="AJ180" s="212" t="s">
        <v>5323</v>
      </c>
      <c r="AK180" s="215" t="s">
        <v>5324</v>
      </c>
      <c r="AL180" s="216" t="s">
        <v>5325</v>
      </c>
      <c r="AM180" s="217" t="s">
        <v>5326</v>
      </c>
    </row>
    <row r="181" spans="1:39" ht="48" customHeight="1">
      <c r="A181" s="22"/>
      <c r="B181" s="15"/>
      <c r="C181" s="650" t="s">
        <v>5008</v>
      </c>
      <c r="D181" s="852" t="s">
        <v>5327</v>
      </c>
      <c r="E181" s="853"/>
      <c r="F181" s="853"/>
      <c r="G181" s="853"/>
      <c r="H181" s="853"/>
      <c r="I181" s="853"/>
      <c r="J181" s="853"/>
      <c r="K181" s="854"/>
      <c r="L181" s="713"/>
      <c r="M181" s="714"/>
      <c r="N181" s="714"/>
      <c r="O181" s="715"/>
      <c r="P181" s="713"/>
      <c r="Q181" s="714"/>
      <c r="R181" s="715"/>
      <c r="S181" s="713"/>
      <c r="T181" s="714"/>
      <c r="U181" s="715"/>
      <c r="V181" s="713"/>
      <c r="W181" s="714"/>
      <c r="X181" s="715"/>
      <c r="Y181" s="713"/>
      <c r="Z181" s="714"/>
      <c r="AA181" s="715"/>
      <c r="AB181" s="713"/>
      <c r="AC181" s="714"/>
      <c r="AD181" s="715"/>
      <c r="AE181" s="164"/>
      <c r="AF181" s="164"/>
      <c r="AG181" s="200">
        <f>IF(AND(L181&lt;&gt;"",L181&lt;&gt;1,COUNTA(P181:AD181)=0),0,IF(AND(L181&lt;&gt;"",L181=1,COUNTA(P181:X181)&gt;0,Y181="",AB181=""),0,IF(AND(L181&lt;&gt;"",L181=1,COUNTA(P181:X181)=0,Y181="X",AB181=""),0,IF(AND(L181&lt;&gt;"",L181=1,COUNTA(P181:X181)=0,Y181="",AB181="X"),0,IF(COUNTA(L181:AD181)=0,0,1)))))</f>
        <v>0</v>
      </c>
      <c r="AH181" s="202">
        <f>IF(AND($L181&lt;&gt;"",$L181&lt;&gt;1,COUNTA(P181:AD181)&gt;0),1,0)</f>
        <v>0</v>
      </c>
      <c r="AI181" s="210">
        <f>IF(AND($AB181="X",COUNTA(P181:AA181)&gt;0),1,0)</f>
        <v>0</v>
      </c>
      <c r="AJ181" s="213">
        <f>IF(AND($Y181="X",COUNTA(P181:X181,AB181)&gt;0),1,0)</f>
        <v>0</v>
      </c>
      <c r="AK181" s="538">
        <f>IF(L184=1,1,0)</f>
        <v>0</v>
      </c>
      <c r="AL181" s="651">
        <f>IF(SUM(COUNTIF(L181:O184,2),COUNTIF(L181:O184,9))=4,1,0)</f>
        <v>0</v>
      </c>
      <c r="AM181" s="652">
        <f>IF(SUM(COUNTIF(Y181:AA184,"X"),COUNTIF(AB181:AD184,"X"))=4,1,0)</f>
        <v>0</v>
      </c>
    </row>
    <row r="182" spans="1:39" ht="24" customHeight="1">
      <c r="A182" s="22"/>
      <c r="B182" s="15"/>
      <c r="C182" s="153" t="s">
        <v>5010</v>
      </c>
      <c r="D182" s="852" t="s">
        <v>5328</v>
      </c>
      <c r="E182" s="853"/>
      <c r="F182" s="853"/>
      <c r="G182" s="853"/>
      <c r="H182" s="853"/>
      <c r="I182" s="853"/>
      <c r="J182" s="853"/>
      <c r="K182" s="854"/>
      <c r="L182" s="713"/>
      <c r="M182" s="714"/>
      <c r="N182" s="714"/>
      <c r="O182" s="715"/>
      <c r="P182" s="713"/>
      <c r="Q182" s="714"/>
      <c r="R182" s="715"/>
      <c r="S182" s="713"/>
      <c r="T182" s="714"/>
      <c r="U182" s="715"/>
      <c r="V182" s="713"/>
      <c r="W182" s="714"/>
      <c r="X182" s="715"/>
      <c r="Y182" s="713"/>
      <c r="Z182" s="714"/>
      <c r="AA182" s="715"/>
      <c r="AB182" s="713"/>
      <c r="AC182" s="714"/>
      <c r="AD182" s="715"/>
      <c r="AE182" s="164"/>
      <c r="AF182" s="164"/>
      <c r="AG182" s="200">
        <f>IF(AND(L182&lt;&gt;"",L182&lt;&gt;1,COUNTA(P182:AD182)=0),0,IF(AND(L182&lt;&gt;"",L182=1,COUNTA(P182:X182)&gt;0,Y182="",AB182=""),0,IF(AND(L182&lt;&gt;"",L182=1,COUNTA(P182:X182)=0,Y182="X",AB182=""),0,IF(AND(L182&lt;&gt;"",L182=1,COUNTA(P182:X182)=0,Y182="",AB182="X"),0,IF(COUNTA(L182:AD182)=0,0,1)))))</f>
        <v>0</v>
      </c>
      <c r="AH182" s="202">
        <f>IF(AND($L182&lt;&gt;"",$L182&lt;&gt;1,COUNTA(P182:AD182)&gt;0),1,0)</f>
        <v>0</v>
      </c>
      <c r="AI182" s="210">
        <f>IF(AND($AB182="X",COUNTA(P182:AA182)&gt;0),1,0)</f>
        <v>0</v>
      </c>
      <c r="AJ182" s="213">
        <f>IF(AND($Y182="X",COUNTA(P182:X182,AB182)&gt;0),1,0)</f>
        <v>0</v>
      </c>
      <c r="AK182" s="164"/>
      <c r="AL182" s="164"/>
      <c r="AM182" s="164"/>
    </row>
    <row r="183" spans="1:39" ht="24" customHeight="1">
      <c r="A183" s="22"/>
      <c r="B183" s="15"/>
      <c r="C183" s="653" t="s">
        <v>5012</v>
      </c>
      <c r="D183" s="852" t="s">
        <v>5329</v>
      </c>
      <c r="E183" s="853"/>
      <c r="F183" s="853"/>
      <c r="G183" s="853"/>
      <c r="H183" s="853"/>
      <c r="I183" s="853"/>
      <c r="J183" s="853"/>
      <c r="K183" s="854"/>
      <c r="L183" s="713"/>
      <c r="M183" s="714"/>
      <c r="N183" s="714"/>
      <c r="O183" s="715"/>
      <c r="P183" s="713"/>
      <c r="Q183" s="714"/>
      <c r="R183" s="715"/>
      <c r="S183" s="713"/>
      <c r="T183" s="714"/>
      <c r="U183" s="715"/>
      <c r="V183" s="713"/>
      <c r="W183" s="714"/>
      <c r="X183" s="715"/>
      <c r="Y183" s="713"/>
      <c r="Z183" s="714"/>
      <c r="AA183" s="715"/>
      <c r="AB183" s="713"/>
      <c r="AC183" s="714"/>
      <c r="AD183" s="715"/>
      <c r="AE183" s="164"/>
      <c r="AF183" s="164"/>
      <c r="AG183" s="200">
        <f>IF(AND(L183&lt;&gt;"",L183&lt;&gt;1,COUNTA(P183:AD183)=0),0,IF(AND(L183&lt;&gt;"",L183=1,COUNTA(P183:X183)&gt;0,Y183="",AB183=""),0,IF(AND(L183&lt;&gt;"",L183=1,COUNTA(P183:X183)=0,Y183="X",AB183=""),0,IF(AND(L183&lt;&gt;"",L183=1,COUNTA(P183:X183)=0,Y183="",AB183="X"),0,IF(COUNTA(L183:AD183)=0,0,1)))))</f>
        <v>0</v>
      </c>
      <c r="AH183" s="202">
        <f>IF(AND($L183&lt;&gt;"",$L183&lt;&gt;1,COUNTA(P183:AD183)&gt;0),1,0)</f>
        <v>0</v>
      </c>
      <c r="AI183" s="210">
        <f>IF(AND($AB183="X",COUNTA(P183:AA183)&gt;0),1,0)</f>
        <v>0</v>
      </c>
      <c r="AJ183" s="213">
        <f>IF(AND($Y183="X",COUNTA(P183:X183,AB183)&gt;0),1,0)</f>
        <v>0</v>
      </c>
      <c r="AK183" s="164"/>
      <c r="AL183" s="164"/>
      <c r="AM183" s="164"/>
    </row>
    <row r="184" spans="1:39" ht="24" customHeight="1">
      <c r="A184" s="22"/>
      <c r="B184" s="15"/>
      <c r="C184" s="653" t="s">
        <v>5014</v>
      </c>
      <c r="D184" s="852" t="s">
        <v>5330</v>
      </c>
      <c r="E184" s="853"/>
      <c r="F184" s="853"/>
      <c r="G184" s="853"/>
      <c r="H184" s="853"/>
      <c r="I184" s="853"/>
      <c r="J184" s="853"/>
      <c r="K184" s="854"/>
      <c r="L184" s="713"/>
      <c r="M184" s="714"/>
      <c r="N184" s="714"/>
      <c r="O184" s="715"/>
      <c r="P184" s="713"/>
      <c r="Q184" s="714"/>
      <c r="R184" s="715"/>
      <c r="S184" s="713"/>
      <c r="T184" s="714"/>
      <c r="U184" s="715"/>
      <c r="V184" s="713"/>
      <c r="W184" s="714"/>
      <c r="X184" s="715"/>
      <c r="Y184" s="713"/>
      <c r="Z184" s="714"/>
      <c r="AA184" s="715"/>
      <c r="AB184" s="713"/>
      <c r="AC184" s="714"/>
      <c r="AD184" s="715"/>
      <c r="AE184" s="164"/>
      <c r="AF184" s="164"/>
      <c r="AG184" s="200">
        <f>IF(AND(L184&lt;&gt;"",L184&lt;&gt;1,COUNTA(P184:AD184)=0),0,IF(AND(L184&lt;&gt;"",L184=1,COUNTA(P184:X184)&gt;0,Y184="",AB184=""),0,IF(AND(L184&lt;&gt;"",L184=1,COUNTA(P184:X184)=0,Y184="X",AB184=""),0,IF(AND(L184&lt;&gt;"",L184=1,COUNTA(P184:X184)=0,Y184="",AB184="X"),0,IF(COUNTA(L184:AD184)=0,0,1)))))</f>
        <v>0</v>
      </c>
      <c r="AH184" s="202">
        <f>IF(AND($L184&lt;&gt;"",$L184&lt;&gt;1,COUNTA(P184:AD184)&gt;0),1,0)</f>
        <v>0</v>
      </c>
      <c r="AI184" s="210">
        <f>IF(AND($AB184="X",COUNTA(P184:AA184)&gt;0),1,0)</f>
        <v>0</v>
      </c>
      <c r="AJ184" s="213">
        <f>IF(AND($Y184="X",COUNTA(P184:X184,AB184)&gt;0),1,0)</f>
        <v>0</v>
      </c>
      <c r="AK184" s="164"/>
      <c r="AL184" s="164"/>
      <c r="AM184" s="164"/>
    </row>
    <row r="185" spans="1:39" ht="15" customHeight="1">
      <c r="A185" s="22"/>
      <c r="B185" s="15"/>
      <c r="C185" s="15"/>
      <c r="D185" s="15"/>
      <c r="E185" s="15"/>
      <c r="F185" s="15"/>
      <c r="G185" s="15"/>
      <c r="H185" s="15"/>
      <c r="I185" s="15"/>
      <c r="J185" s="15"/>
      <c r="K185" s="15"/>
      <c r="L185" s="15"/>
      <c r="M185" s="15"/>
      <c r="N185" s="15"/>
      <c r="O185" s="15"/>
      <c r="P185" s="54"/>
      <c r="Q185" s="33"/>
      <c r="R185" s="55"/>
      <c r="S185" s="56"/>
      <c r="T185" s="56"/>
      <c r="U185" s="56"/>
      <c r="V185" s="56"/>
      <c r="W185" s="56"/>
      <c r="X185" s="56"/>
      <c r="Y185" s="56"/>
      <c r="Z185" s="56"/>
      <c r="AA185" s="56"/>
      <c r="AB185" s="56"/>
      <c r="AC185" s="56"/>
      <c r="AD185" s="56"/>
      <c r="AE185" s="164"/>
      <c r="AF185" s="164"/>
      <c r="AG185" s="203">
        <f>IF(OR(COUNTA(L181:O184)=0,COUNTA(L181:O184)=4),0,1)</f>
        <v>0</v>
      </c>
      <c r="AH185" s="205">
        <f>SUM(AH181:AH184)</f>
        <v>0</v>
      </c>
      <c r="AI185" s="211">
        <f>SUM(AI181:AI184)</f>
        <v>0</v>
      </c>
      <c r="AJ185" s="214">
        <f>SUM(AJ181:AJ184)</f>
        <v>0</v>
      </c>
      <c r="AK185" s="164"/>
      <c r="AL185" s="164"/>
      <c r="AM185" s="164"/>
    </row>
    <row r="186" spans="1:39" ht="45" customHeight="1">
      <c r="A186" s="44"/>
      <c r="B186" s="49"/>
      <c r="C186" s="900" t="s">
        <v>5331</v>
      </c>
      <c r="D186" s="900"/>
      <c r="E186" s="900"/>
      <c r="F186" s="940"/>
      <c r="G186" s="940"/>
      <c r="H186" s="940"/>
      <c r="I186" s="940"/>
      <c r="J186" s="940"/>
      <c r="K186" s="940"/>
      <c r="L186" s="940"/>
      <c r="M186" s="940"/>
      <c r="N186" s="940"/>
      <c r="O186" s="940"/>
      <c r="P186" s="940"/>
      <c r="Q186" s="940"/>
      <c r="R186" s="940"/>
      <c r="S186" s="940"/>
      <c r="T186" s="940"/>
      <c r="U186" s="940"/>
      <c r="V186" s="940"/>
      <c r="W186" s="940"/>
      <c r="X186" s="940"/>
      <c r="Y186" s="940"/>
      <c r="Z186" s="940"/>
      <c r="AA186" s="940"/>
      <c r="AB186" s="940"/>
      <c r="AC186" s="940"/>
      <c r="AD186" s="940"/>
      <c r="AE186" s="164"/>
      <c r="AF186" s="164"/>
      <c r="AG186" s="203">
        <f>SUM(AG181:AG185)</f>
        <v>0</v>
      </c>
      <c r="AH186" s="164"/>
      <c r="AI186" s="164"/>
      <c r="AJ186" s="164"/>
      <c r="AK186" s="164"/>
      <c r="AL186" s="164"/>
      <c r="AM186" s="164"/>
    </row>
    <row r="187" spans="1:39" ht="15" customHeight="1">
      <c r="A187" s="22"/>
      <c r="B187" s="811" t="str">
        <f>IF(AND(AK181&gt;0,F186=""),"Ha seleccionado el código 1 en el numeral 4, debe anotar el nombre de dicha(s) autoridad(es) o institución(es) ","")</f>
        <v/>
      </c>
      <c r="C187" s="811"/>
      <c r="D187" s="811"/>
      <c r="E187" s="811"/>
      <c r="F187" s="811"/>
      <c r="G187" s="811"/>
      <c r="H187" s="811"/>
      <c r="I187" s="811"/>
      <c r="J187" s="811"/>
      <c r="K187" s="811"/>
      <c r="L187" s="811"/>
      <c r="M187" s="811"/>
      <c r="N187" s="811"/>
      <c r="O187" s="811"/>
      <c r="P187" s="811"/>
      <c r="Q187" s="811"/>
      <c r="R187" s="811"/>
      <c r="S187" s="811"/>
      <c r="T187" s="811"/>
      <c r="U187" s="811"/>
      <c r="V187" s="811"/>
      <c r="W187" s="811"/>
      <c r="X187" s="811"/>
      <c r="Y187" s="811"/>
      <c r="Z187" s="811"/>
      <c r="AA187" s="811"/>
      <c r="AB187" s="811"/>
      <c r="AC187" s="811"/>
      <c r="AD187" s="811"/>
      <c r="AE187" s="811"/>
      <c r="AF187" s="164"/>
      <c r="AG187" s="164"/>
      <c r="AH187" s="164"/>
      <c r="AI187" s="164"/>
      <c r="AJ187" s="164"/>
      <c r="AK187" s="164"/>
      <c r="AL187" s="164"/>
      <c r="AM187" s="164"/>
    </row>
    <row r="188" spans="1:39" ht="24" customHeight="1">
      <c r="A188" s="57"/>
      <c r="B188" s="26"/>
      <c r="C188" s="876" t="s">
        <v>5300</v>
      </c>
      <c r="D188" s="876"/>
      <c r="E188" s="876"/>
      <c r="F188" s="876"/>
      <c r="G188" s="876"/>
      <c r="H188" s="876"/>
      <c r="I188" s="876"/>
      <c r="J188" s="876"/>
      <c r="K188" s="876"/>
      <c r="L188" s="876"/>
      <c r="M188" s="876"/>
      <c r="N188" s="876"/>
      <c r="O188" s="876"/>
      <c r="P188" s="876"/>
      <c r="Q188" s="876"/>
      <c r="R188" s="876"/>
      <c r="S188" s="876"/>
      <c r="T188" s="876"/>
      <c r="U188" s="876"/>
      <c r="V188" s="876"/>
      <c r="W188" s="876"/>
      <c r="X188" s="876"/>
      <c r="Y188" s="876"/>
      <c r="Z188" s="876"/>
      <c r="AA188" s="876"/>
      <c r="AB188" s="876"/>
      <c r="AC188" s="876"/>
      <c r="AD188" s="876"/>
      <c r="AE188" s="164"/>
      <c r="AF188" s="164"/>
      <c r="AG188" s="164"/>
      <c r="AH188" s="164"/>
      <c r="AI188" s="164"/>
      <c r="AJ188" s="164"/>
      <c r="AK188" s="164"/>
      <c r="AL188" s="164"/>
      <c r="AM188" s="164"/>
    </row>
    <row r="189" spans="1:39" ht="60" customHeight="1">
      <c r="A189" s="57"/>
      <c r="B189" s="26"/>
      <c r="C189" s="892"/>
      <c r="D189" s="893"/>
      <c r="E189" s="893"/>
      <c r="F189" s="893"/>
      <c r="G189" s="893"/>
      <c r="H189" s="893"/>
      <c r="I189" s="893"/>
      <c r="J189" s="893"/>
      <c r="K189" s="893"/>
      <c r="L189" s="893"/>
      <c r="M189" s="893"/>
      <c r="N189" s="893"/>
      <c r="O189" s="893"/>
      <c r="P189" s="893"/>
      <c r="Q189" s="893"/>
      <c r="R189" s="893"/>
      <c r="S189" s="893"/>
      <c r="T189" s="893"/>
      <c r="U189" s="893"/>
      <c r="V189" s="893"/>
      <c r="W189" s="893"/>
      <c r="X189" s="893"/>
      <c r="Y189" s="893"/>
      <c r="Z189" s="893"/>
      <c r="AA189" s="893"/>
      <c r="AB189" s="893"/>
      <c r="AC189" s="893"/>
      <c r="AD189" s="894"/>
      <c r="AE189" s="164"/>
      <c r="AF189" s="164"/>
      <c r="AG189" s="164"/>
      <c r="AH189" s="164"/>
      <c r="AI189" s="164"/>
      <c r="AJ189" s="164"/>
      <c r="AK189" s="164"/>
      <c r="AL189" s="164"/>
      <c r="AM189" s="164"/>
    </row>
    <row r="190" spans="1:39" ht="15" customHeight="1">
      <c r="A190" s="57"/>
      <c r="B190" s="811" t="str">
        <f>IF(AG186&gt;0,"Favor de ingresar toda la información requerida en la pregunta y/o verifique que no tenga información en celdas sombreadas","")</f>
        <v/>
      </c>
      <c r="C190" s="811"/>
      <c r="D190" s="811"/>
      <c r="E190" s="811"/>
      <c r="F190" s="811"/>
      <c r="G190" s="811"/>
      <c r="H190" s="811"/>
      <c r="I190" s="811"/>
      <c r="J190" s="811"/>
      <c r="K190" s="811"/>
      <c r="L190" s="811"/>
      <c r="M190" s="811"/>
      <c r="N190" s="811"/>
      <c r="O190" s="811"/>
      <c r="P190" s="811"/>
      <c r="Q190" s="811"/>
      <c r="R190" s="811"/>
      <c r="S190" s="811"/>
      <c r="T190" s="811"/>
      <c r="U190" s="811"/>
      <c r="V190" s="811"/>
      <c r="W190" s="811"/>
      <c r="X190" s="811"/>
      <c r="Y190" s="811"/>
      <c r="Z190" s="811"/>
      <c r="AA190" s="811"/>
      <c r="AB190" s="811"/>
      <c r="AC190" s="811"/>
      <c r="AD190" s="811"/>
      <c r="AE190" s="164"/>
      <c r="AF190" s="164"/>
      <c r="AG190" s="164"/>
      <c r="AH190" s="164"/>
      <c r="AI190" s="164"/>
      <c r="AJ190" s="164"/>
      <c r="AK190" s="164"/>
      <c r="AL190" s="164"/>
      <c r="AM190" s="164"/>
    </row>
    <row r="191" spans="1:39" ht="15" customHeight="1">
      <c r="A191" s="57"/>
      <c r="B191" s="844" t="str">
        <f>IF(AL181&gt;0,"Alerta: debe de proporcionar una justificación ya que ha seleccionado para todas las autoridades o instituciones los códigos 2 o 9","")</f>
        <v/>
      </c>
      <c r="C191" s="844"/>
      <c r="D191" s="844"/>
      <c r="E191" s="844"/>
      <c r="F191" s="844"/>
      <c r="G191" s="844"/>
      <c r="H191" s="844"/>
      <c r="I191" s="844"/>
      <c r="J191" s="844"/>
      <c r="K191" s="844"/>
      <c r="L191" s="844"/>
      <c r="M191" s="844"/>
      <c r="N191" s="844"/>
      <c r="O191" s="844"/>
      <c r="P191" s="844"/>
      <c r="Q191" s="844"/>
      <c r="R191" s="844"/>
      <c r="S191" s="844"/>
      <c r="T191" s="844"/>
      <c r="U191" s="844"/>
      <c r="V191" s="844"/>
      <c r="W191" s="844"/>
      <c r="X191" s="844"/>
      <c r="Y191" s="844"/>
      <c r="Z191" s="844"/>
      <c r="AA191" s="844"/>
      <c r="AB191" s="844"/>
      <c r="AC191" s="844"/>
      <c r="AD191" s="844"/>
      <c r="AE191" s="164"/>
      <c r="AF191" s="164"/>
      <c r="AG191" s="164"/>
      <c r="AH191" s="164"/>
      <c r="AI191" s="164"/>
      <c r="AJ191" s="164"/>
      <c r="AK191" s="164"/>
      <c r="AL191" s="164"/>
      <c r="AM191" s="164"/>
    </row>
    <row r="192" spans="1:39" ht="15" customHeight="1">
      <c r="A192" s="57"/>
      <c r="B192" s="844" t="str">
        <f>IF(AM181&gt;0,"Alerta: debe de proporcionar una justificación de acuerdo a lo establecido en la instrucción 6","")</f>
        <v/>
      </c>
      <c r="C192" s="844"/>
      <c r="D192" s="844"/>
      <c r="E192" s="844"/>
      <c r="F192" s="844"/>
      <c r="G192" s="844"/>
      <c r="H192" s="844"/>
      <c r="I192" s="844"/>
      <c r="J192" s="844"/>
      <c r="K192" s="844"/>
      <c r="L192" s="844"/>
      <c r="M192" s="844"/>
      <c r="N192" s="844"/>
      <c r="O192" s="844"/>
      <c r="P192" s="844"/>
      <c r="Q192" s="844"/>
      <c r="R192" s="844"/>
      <c r="S192" s="844"/>
      <c r="T192" s="844"/>
      <c r="U192" s="844"/>
      <c r="V192" s="844"/>
      <c r="W192" s="844"/>
      <c r="X192" s="844"/>
      <c r="Y192" s="844"/>
      <c r="Z192" s="844"/>
      <c r="AA192" s="844"/>
      <c r="AB192" s="844"/>
      <c r="AC192" s="844"/>
      <c r="AD192" s="844"/>
      <c r="AE192" s="164"/>
      <c r="AF192" s="164"/>
      <c r="AG192" s="164"/>
      <c r="AH192" s="164"/>
      <c r="AI192" s="164"/>
      <c r="AJ192" s="164"/>
      <c r="AK192" s="164"/>
      <c r="AL192" s="164"/>
      <c r="AM192" s="164"/>
    </row>
    <row r="193" spans="1:54" ht="15" customHeight="1">
      <c r="A193" s="57"/>
      <c r="B193" s="26"/>
      <c r="C193" s="26"/>
      <c r="D193" s="26"/>
      <c r="E193" s="26"/>
      <c r="F193" s="26"/>
      <c r="G193" s="26"/>
      <c r="H193" s="26"/>
      <c r="I193" s="26"/>
      <c r="J193" s="26"/>
      <c r="K193" s="26"/>
      <c r="L193" s="26"/>
      <c r="M193" s="26"/>
      <c r="N193" s="26"/>
      <c r="O193" s="26"/>
      <c r="P193" s="26"/>
      <c r="Q193" s="26"/>
      <c r="R193" s="26"/>
      <c r="S193" s="26"/>
      <c r="T193" s="26"/>
      <c r="U193" s="26"/>
      <c r="V193" s="26"/>
      <c r="W193" s="26"/>
      <c r="X193" s="26"/>
      <c r="Y193" s="26"/>
      <c r="Z193" s="26"/>
      <c r="AA193" s="26"/>
      <c r="AB193" s="26"/>
      <c r="AC193" s="26"/>
      <c r="AD193" s="26"/>
      <c r="AE193" s="164"/>
      <c r="AF193" s="164"/>
      <c r="AG193" s="164"/>
      <c r="AH193" s="164"/>
      <c r="AI193" s="164"/>
      <c r="AJ193" s="164"/>
      <c r="AK193" s="164"/>
      <c r="AL193" s="164"/>
      <c r="AM193" s="164"/>
      <c r="AN193" s="164"/>
      <c r="AO193" s="164"/>
      <c r="AP193" s="164"/>
      <c r="AQ193" s="164"/>
      <c r="AR193" s="164"/>
      <c r="AS193" s="164"/>
      <c r="AT193" s="164"/>
      <c r="AU193" s="164"/>
      <c r="AV193" s="164"/>
      <c r="AW193" s="164"/>
      <c r="AX193" s="164"/>
      <c r="AY193" s="164"/>
      <c r="AZ193" s="164"/>
      <c r="BA193" s="164"/>
      <c r="BB193" s="164"/>
    </row>
    <row r="194" spans="1:54" ht="15" customHeight="1">
      <c r="A194" s="57"/>
      <c r="B194" s="26"/>
      <c r="C194" s="26"/>
      <c r="D194" s="26"/>
      <c r="E194" s="26"/>
      <c r="F194" s="26"/>
      <c r="G194" s="26"/>
      <c r="H194" s="26"/>
      <c r="I194" s="26"/>
      <c r="J194" s="26"/>
      <c r="K194" s="26"/>
      <c r="L194" s="26"/>
      <c r="M194" s="26"/>
      <c r="N194" s="26"/>
      <c r="O194" s="26"/>
      <c r="P194" s="26"/>
      <c r="Q194" s="26"/>
      <c r="R194" s="26"/>
      <c r="S194" s="26"/>
      <c r="T194" s="26"/>
      <c r="U194" s="26"/>
      <c r="V194" s="26"/>
      <c r="W194" s="26"/>
      <c r="X194" s="26"/>
      <c r="Y194" s="26"/>
      <c r="Z194" s="26"/>
      <c r="AA194" s="26"/>
      <c r="AB194" s="26"/>
      <c r="AC194" s="26"/>
      <c r="AD194" s="26"/>
      <c r="AE194" s="164"/>
      <c r="AF194" s="164"/>
      <c r="AG194" s="164"/>
      <c r="AH194" s="164"/>
      <c r="AI194" s="164"/>
      <c r="AJ194" s="164"/>
      <c r="AK194" s="164"/>
      <c r="AL194" s="164"/>
      <c r="AM194" s="164"/>
      <c r="AN194" s="164"/>
      <c r="AO194" s="164"/>
      <c r="AP194" s="164"/>
      <c r="AQ194" s="164"/>
      <c r="AR194" s="164"/>
      <c r="AS194" s="164"/>
      <c r="AT194" s="164"/>
      <c r="AU194" s="164"/>
      <c r="AV194" s="164"/>
      <c r="AW194" s="164"/>
      <c r="AX194" s="164"/>
      <c r="AY194" s="164"/>
      <c r="AZ194" s="164"/>
      <c r="BA194" s="164"/>
      <c r="BB194" s="164"/>
    </row>
    <row r="195" spans="1:54" ht="15" customHeight="1">
      <c r="A195" s="57"/>
      <c r="B195" s="26"/>
      <c r="C195" s="26"/>
      <c r="D195" s="26"/>
      <c r="E195" s="26"/>
      <c r="F195" s="26"/>
      <c r="G195" s="26"/>
      <c r="H195" s="26"/>
      <c r="I195" s="26"/>
      <c r="J195" s="26"/>
      <c r="K195" s="26"/>
      <c r="L195" s="26"/>
      <c r="M195" s="26"/>
      <c r="N195" s="26"/>
      <c r="O195" s="26"/>
      <c r="P195" s="26"/>
      <c r="Q195" s="26"/>
      <c r="R195" s="26"/>
      <c r="S195" s="26"/>
      <c r="T195" s="26"/>
      <c r="U195" s="26"/>
      <c r="V195" s="26"/>
      <c r="W195" s="26"/>
      <c r="X195" s="26"/>
      <c r="Y195" s="26"/>
      <c r="Z195" s="26"/>
      <c r="AA195" s="26"/>
      <c r="AB195" s="26"/>
      <c r="AC195" s="26"/>
      <c r="AD195" s="26"/>
      <c r="AE195" s="164"/>
      <c r="AF195" s="164"/>
      <c r="AG195" s="164"/>
      <c r="AH195" s="164"/>
      <c r="AI195" s="164"/>
      <c r="AJ195" s="164"/>
      <c r="AK195" s="164"/>
      <c r="AL195" s="164"/>
      <c r="AM195" s="164"/>
      <c r="AN195" s="164"/>
      <c r="AO195" s="164"/>
      <c r="AP195" s="164"/>
      <c r="AQ195" s="164"/>
      <c r="AR195" s="164"/>
      <c r="AS195" s="164"/>
      <c r="AT195" s="164"/>
      <c r="AU195" s="164"/>
      <c r="AV195" s="164"/>
      <c r="AW195" s="164"/>
      <c r="AX195" s="164"/>
      <c r="AY195" s="164"/>
      <c r="AZ195" s="164"/>
      <c r="BA195" s="164"/>
      <c r="BB195" s="164"/>
    </row>
    <row r="196" spans="1:54" ht="36" customHeight="1">
      <c r="A196" s="50" t="s">
        <v>5332</v>
      </c>
      <c r="B196" s="864" t="s">
        <v>5333</v>
      </c>
      <c r="C196" s="864"/>
      <c r="D196" s="864"/>
      <c r="E196" s="864"/>
      <c r="F196" s="864"/>
      <c r="G196" s="864"/>
      <c r="H196" s="864"/>
      <c r="I196" s="864"/>
      <c r="J196" s="864"/>
      <c r="K196" s="864"/>
      <c r="L196" s="864"/>
      <c r="M196" s="864"/>
      <c r="N196" s="864"/>
      <c r="O196" s="864"/>
      <c r="P196" s="864"/>
      <c r="Q196" s="864"/>
      <c r="R196" s="864"/>
      <c r="S196" s="864"/>
      <c r="T196" s="864"/>
      <c r="U196" s="864"/>
      <c r="V196" s="864"/>
      <c r="W196" s="864"/>
      <c r="X196" s="864"/>
      <c r="Y196" s="864"/>
      <c r="Z196" s="864"/>
      <c r="AA196" s="864"/>
      <c r="AB196" s="864"/>
      <c r="AC196" s="864"/>
      <c r="AD196" s="864"/>
      <c r="AE196" s="164"/>
      <c r="AF196" s="164"/>
      <c r="AG196" s="164"/>
      <c r="AH196" s="164"/>
      <c r="AI196" s="164"/>
      <c r="AJ196" s="164"/>
      <c r="AK196" s="164"/>
      <c r="AL196" s="164"/>
      <c r="AM196" s="164"/>
      <c r="AN196" s="164"/>
      <c r="AO196" s="164"/>
      <c r="AP196" s="164"/>
      <c r="AQ196" s="164"/>
      <c r="AR196" s="164"/>
      <c r="AS196" s="164"/>
      <c r="AT196" s="164"/>
      <c r="AU196" s="164"/>
      <c r="AV196" s="164"/>
      <c r="AW196" s="164"/>
      <c r="AX196" s="164"/>
      <c r="AY196" s="164"/>
      <c r="AZ196" s="164"/>
      <c r="BA196" s="164"/>
      <c r="BB196" s="164"/>
    </row>
    <row r="197" spans="1:54" ht="24" customHeight="1">
      <c r="A197" s="22"/>
      <c r="B197" s="15"/>
      <c r="C197" s="876" t="s">
        <v>5334</v>
      </c>
      <c r="D197" s="876"/>
      <c r="E197" s="876"/>
      <c r="F197" s="876"/>
      <c r="G197" s="876"/>
      <c r="H197" s="876"/>
      <c r="I197" s="876"/>
      <c r="J197" s="876"/>
      <c r="K197" s="876"/>
      <c r="L197" s="876"/>
      <c r="M197" s="876"/>
      <c r="N197" s="876"/>
      <c r="O197" s="876"/>
      <c r="P197" s="876"/>
      <c r="Q197" s="876"/>
      <c r="R197" s="876"/>
      <c r="S197" s="876"/>
      <c r="T197" s="876"/>
      <c r="U197" s="876"/>
      <c r="V197" s="876"/>
      <c r="W197" s="876"/>
      <c r="X197" s="876"/>
      <c r="Y197" s="876"/>
      <c r="Z197" s="876"/>
      <c r="AA197" s="876"/>
      <c r="AB197" s="876"/>
      <c r="AC197" s="876"/>
      <c r="AD197" s="876"/>
      <c r="AE197" s="164"/>
      <c r="AF197" s="164"/>
      <c r="AG197" s="164"/>
      <c r="AH197" s="164"/>
      <c r="AI197" s="164"/>
      <c r="AJ197" s="164"/>
      <c r="AK197" s="164"/>
      <c r="AL197" s="164"/>
      <c r="AM197" s="164"/>
      <c r="AN197" s="164"/>
      <c r="AO197" s="164"/>
      <c r="AP197" s="164"/>
      <c r="AQ197" s="164"/>
      <c r="AR197" s="164"/>
      <c r="AS197" s="164"/>
      <c r="AT197" s="164"/>
      <c r="AU197" s="164"/>
      <c r="AV197" s="164"/>
      <c r="AW197" s="164"/>
      <c r="AX197" s="164"/>
      <c r="AY197" s="164"/>
      <c r="AZ197" s="164"/>
      <c r="BA197" s="164"/>
      <c r="BB197" s="164"/>
    </row>
    <row r="198" spans="1:54" ht="36" customHeight="1">
      <c r="A198" s="22"/>
      <c r="B198" s="35"/>
      <c r="C198" s="733" t="s">
        <v>5335</v>
      </c>
      <c r="D198" s="733"/>
      <c r="E198" s="733"/>
      <c r="F198" s="733"/>
      <c r="G198" s="733"/>
      <c r="H198" s="733"/>
      <c r="I198" s="733"/>
      <c r="J198" s="733"/>
      <c r="K198" s="733"/>
      <c r="L198" s="733"/>
      <c r="M198" s="733"/>
      <c r="N198" s="733"/>
      <c r="O198" s="733"/>
      <c r="P198" s="733"/>
      <c r="Q198" s="733"/>
      <c r="R198" s="733"/>
      <c r="S198" s="733"/>
      <c r="T198" s="733"/>
      <c r="U198" s="733"/>
      <c r="V198" s="733"/>
      <c r="W198" s="733"/>
      <c r="X198" s="733"/>
      <c r="Y198" s="733"/>
      <c r="Z198" s="733"/>
      <c r="AA198" s="733"/>
      <c r="AB198" s="733"/>
      <c r="AC198" s="733"/>
      <c r="AD198" s="733"/>
      <c r="AE198" s="164"/>
      <c r="AF198" s="164"/>
      <c r="AG198" s="164"/>
      <c r="AH198" s="164"/>
      <c r="AI198" s="164"/>
      <c r="AJ198" s="164"/>
      <c r="AK198" s="164"/>
      <c r="AL198" s="164"/>
      <c r="AM198" s="164"/>
      <c r="AN198" s="164"/>
      <c r="AO198" s="164"/>
      <c r="AP198" s="164"/>
      <c r="AQ198" s="164"/>
      <c r="AR198" s="164"/>
      <c r="AS198" s="164"/>
      <c r="AT198" s="164"/>
      <c r="AU198" s="164"/>
      <c r="AV198" s="164"/>
      <c r="AW198" s="164"/>
      <c r="AX198" s="164"/>
      <c r="AY198" s="164"/>
      <c r="AZ198" s="164"/>
      <c r="BA198" s="164"/>
      <c r="BB198" s="164"/>
    </row>
    <row r="199" spans="1:54" ht="24" customHeight="1">
      <c r="A199" s="22"/>
      <c r="B199" s="15"/>
      <c r="C199" s="733" t="s">
        <v>5336</v>
      </c>
      <c r="D199" s="733"/>
      <c r="E199" s="733"/>
      <c r="F199" s="733"/>
      <c r="G199" s="733"/>
      <c r="H199" s="733"/>
      <c r="I199" s="733"/>
      <c r="J199" s="733"/>
      <c r="K199" s="733"/>
      <c r="L199" s="733"/>
      <c r="M199" s="733"/>
      <c r="N199" s="733"/>
      <c r="O199" s="733"/>
      <c r="P199" s="733"/>
      <c r="Q199" s="733"/>
      <c r="R199" s="733"/>
      <c r="S199" s="733"/>
      <c r="T199" s="733"/>
      <c r="U199" s="733"/>
      <c r="V199" s="733"/>
      <c r="W199" s="733"/>
      <c r="X199" s="733"/>
      <c r="Y199" s="733"/>
      <c r="Z199" s="733"/>
      <c r="AA199" s="733"/>
      <c r="AB199" s="733"/>
      <c r="AC199" s="733"/>
      <c r="AD199" s="733"/>
      <c r="AE199" s="164"/>
      <c r="AF199" s="164"/>
      <c r="AG199" s="164"/>
      <c r="AH199" s="164"/>
      <c r="AI199" s="164"/>
      <c r="AJ199" s="164"/>
      <c r="AK199" s="164"/>
      <c r="AL199" s="164"/>
      <c r="AM199" s="164"/>
      <c r="AN199" s="164"/>
      <c r="AO199" s="164"/>
      <c r="AP199" s="164"/>
      <c r="AQ199" s="164"/>
      <c r="AR199" s="164"/>
      <c r="AS199" s="164"/>
      <c r="AT199" s="164"/>
      <c r="AU199" s="164"/>
      <c r="AV199" s="164"/>
      <c r="AW199" s="164"/>
      <c r="AX199" s="164"/>
      <c r="AY199" s="164"/>
      <c r="AZ199" s="164"/>
      <c r="BA199" s="164"/>
      <c r="BB199" s="164"/>
    </row>
    <row r="200" spans="1:54" ht="36" customHeight="1">
      <c r="A200" s="22"/>
      <c r="B200" s="39"/>
      <c r="C200" s="733" t="s">
        <v>5337</v>
      </c>
      <c r="D200" s="733"/>
      <c r="E200" s="733"/>
      <c r="F200" s="733"/>
      <c r="G200" s="733"/>
      <c r="H200" s="733"/>
      <c r="I200" s="733"/>
      <c r="J200" s="733"/>
      <c r="K200" s="733"/>
      <c r="L200" s="733"/>
      <c r="M200" s="733"/>
      <c r="N200" s="733"/>
      <c r="O200" s="733"/>
      <c r="P200" s="733"/>
      <c r="Q200" s="733"/>
      <c r="R200" s="733"/>
      <c r="S200" s="733"/>
      <c r="T200" s="733"/>
      <c r="U200" s="733"/>
      <c r="V200" s="733"/>
      <c r="W200" s="733"/>
      <c r="X200" s="733"/>
      <c r="Y200" s="733"/>
      <c r="Z200" s="733"/>
      <c r="AA200" s="733"/>
      <c r="AB200" s="733"/>
      <c r="AC200" s="733"/>
      <c r="AD200" s="733"/>
      <c r="AE200" s="164"/>
      <c r="AF200" s="164"/>
      <c r="AG200" s="164"/>
      <c r="AH200" s="164"/>
      <c r="AI200" s="164"/>
      <c r="AJ200" s="164"/>
      <c r="AK200" s="164"/>
      <c r="AL200" s="164"/>
      <c r="AM200" s="164"/>
      <c r="AN200" s="164"/>
      <c r="AO200" s="164"/>
      <c r="AP200" s="164"/>
      <c r="AQ200" s="164"/>
      <c r="AR200" s="164"/>
      <c r="AS200" s="164"/>
      <c r="AT200" s="164"/>
      <c r="AU200" s="164"/>
      <c r="AV200" s="164"/>
      <c r="AW200" s="164"/>
      <c r="AX200" s="164"/>
      <c r="AY200" s="164"/>
      <c r="AZ200" s="164"/>
      <c r="BA200" s="164"/>
      <c r="BB200" s="164"/>
    </row>
    <row r="201" spans="1:54" ht="48" customHeight="1">
      <c r="A201" s="22"/>
      <c r="B201" s="15"/>
      <c r="C201" s="733" t="s">
        <v>5338</v>
      </c>
      <c r="D201" s="733"/>
      <c r="E201" s="733"/>
      <c r="F201" s="733"/>
      <c r="G201" s="733"/>
      <c r="H201" s="733"/>
      <c r="I201" s="733"/>
      <c r="J201" s="733"/>
      <c r="K201" s="733"/>
      <c r="L201" s="733"/>
      <c r="M201" s="733"/>
      <c r="N201" s="733"/>
      <c r="O201" s="733"/>
      <c r="P201" s="733"/>
      <c r="Q201" s="733"/>
      <c r="R201" s="733"/>
      <c r="S201" s="733"/>
      <c r="T201" s="733"/>
      <c r="U201" s="733"/>
      <c r="V201" s="733"/>
      <c r="W201" s="733"/>
      <c r="X201" s="733"/>
      <c r="Y201" s="733"/>
      <c r="Z201" s="733"/>
      <c r="AA201" s="733"/>
      <c r="AB201" s="733"/>
      <c r="AC201" s="733"/>
      <c r="AD201" s="733"/>
      <c r="AE201" s="164"/>
      <c r="AF201" s="164"/>
      <c r="AG201" s="164"/>
      <c r="AH201" s="164"/>
      <c r="AI201" s="164"/>
      <c r="AJ201" s="164"/>
      <c r="AK201" s="164"/>
      <c r="AL201" s="164"/>
      <c r="AM201" s="164"/>
      <c r="AN201" s="164"/>
      <c r="AO201" s="164"/>
      <c r="AP201" s="164"/>
      <c r="AQ201" s="164"/>
      <c r="AR201" s="164"/>
      <c r="AS201" s="164"/>
      <c r="AT201" s="164"/>
      <c r="AU201" s="164"/>
      <c r="AV201" s="164"/>
      <c r="AW201" s="164"/>
      <c r="AX201" s="164"/>
      <c r="AY201" s="164"/>
      <c r="AZ201" s="164"/>
      <c r="BA201" s="164"/>
      <c r="BB201" s="164"/>
    </row>
    <row r="202" spans="1:54" ht="36" customHeight="1">
      <c r="A202" s="22"/>
      <c r="B202" s="15"/>
      <c r="C202" s="733" t="s">
        <v>5339</v>
      </c>
      <c r="D202" s="733"/>
      <c r="E202" s="733"/>
      <c r="F202" s="733"/>
      <c r="G202" s="733"/>
      <c r="H202" s="733"/>
      <c r="I202" s="733"/>
      <c r="J202" s="733"/>
      <c r="K202" s="733"/>
      <c r="L202" s="733"/>
      <c r="M202" s="733"/>
      <c r="N202" s="733"/>
      <c r="O202" s="733"/>
      <c r="P202" s="733"/>
      <c r="Q202" s="733"/>
      <c r="R202" s="733"/>
      <c r="S202" s="733"/>
      <c r="T202" s="733"/>
      <c r="U202" s="733"/>
      <c r="V202" s="733"/>
      <c r="W202" s="733"/>
      <c r="X202" s="733"/>
      <c r="Y202" s="733"/>
      <c r="Z202" s="733"/>
      <c r="AA202" s="733"/>
      <c r="AB202" s="733"/>
      <c r="AC202" s="733"/>
      <c r="AD202" s="733"/>
      <c r="AE202" s="164"/>
      <c r="AF202" s="164"/>
      <c r="AG202" s="164"/>
      <c r="AH202" s="164"/>
      <c r="AI202" s="164"/>
      <c r="AJ202" s="164"/>
      <c r="AK202" s="164"/>
      <c r="AL202" s="164"/>
      <c r="AM202" s="164"/>
      <c r="AN202" s="164"/>
      <c r="AO202" s="164"/>
      <c r="AP202" s="164"/>
      <c r="AQ202" s="164"/>
      <c r="AR202" s="164"/>
      <c r="AS202" s="164"/>
      <c r="AT202" s="164"/>
      <c r="AU202" s="164"/>
      <c r="AV202" s="164"/>
      <c r="AW202" s="164"/>
      <c r="AX202" s="164"/>
      <c r="AY202" s="164"/>
      <c r="AZ202" s="164"/>
      <c r="BA202" s="164"/>
      <c r="BB202" s="164"/>
    </row>
    <row r="203" spans="1:54" ht="36" customHeight="1">
      <c r="A203" s="22"/>
      <c r="B203" s="15"/>
      <c r="C203" s="733" t="s">
        <v>5340</v>
      </c>
      <c r="D203" s="733"/>
      <c r="E203" s="733"/>
      <c r="F203" s="733"/>
      <c r="G203" s="733"/>
      <c r="H203" s="733"/>
      <c r="I203" s="733"/>
      <c r="J203" s="733"/>
      <c r="K203" s="733"/>
      <c r="L203" s="733"/>
      <c r="M203" s="733"/>
      <c r="N203" s="733"/>
      <c r="O203" s="733"/>
      <c r="P203" s="733"/>
      <c r="Q203" s="733"/>
      <c r="R203" s="733"/>
      <c r="S203" s="733"/>
      <c r="T203" s="733"/>
      <c r="U203" s="733"/>
      <c r="V203" s="733"/>
      <c r="W203" s="733"/>
      <c r="X203" s="733"/>
      <c r="Y203" s="733"/>
      <c r="Z203" s="733"/>
      <c r="AA203" s="733"/>
      <c r="AB203" s="733"/>
      <c r="AC203" s="733"/>
      <c r="AD203" s="733"/>
      <c r="AE203" s="164"/>
      <c r="AF203" s="164"/>
      <c r="AG203" s="164"/>
      <c r="AH203" s="164"/>
      <c r="AI203" s="164"/>
      <c r="AJ203" s="164"/>
      <c r="AK203" s="164"/>
      <c r="AL203" s="164"/>
      <c r="AM203" s="164"/>
      <c r="AN203" s="164"/>
      <c r="AO203" s="164"/>
      <c r="AP203" s="164"/>
      <c r="AQ203" s="164"/>
      <c r="AR203" s="164"/>
      <c r="AS203" s="164"/>
      <c r="AT203" s="164"/>
      <c r="AU203" s="164"/>
      <c r="AV203" s="164"/>
      <c r="AW203" s="164"/>
      <c r="AX203" s="164"/>
      <c r="AY203" s="164"/>
      <c r="AZ203" s="164"/>
      <c r="BA203" s="164"/>
      <c r="BB203" s="164"/>
    </row>
    <row r="204" spans="1:54" ht="15" customHeight="1">
      <c r="A204" s="22"/>
      <c r="B204" s="15"/>
      <c r="C204" s="35"/>
      <c r="D204" s="35"/>
      <c r="E204" s="35"/>
      <c r="F204" s="35"/>
      <c r="G204" s="35"/>
      <c r="H204" s="35"/>
      <c r="I204" s="35"/>
      <c r="J204" s="35"/>
      <c r="K204" s="35"/>
      <c r="L204" s="35"/>
      <c r="M204" s="35"/>
      <c r="N204" s="35"/>
      <c r="O204" s="35"/>
      <c r="P204" s="35"/>
      <c r="Q204" s="35"/>
      <c r="R204" s="35"/>
      <c r="S204" s="35"/>
      <c r="T204" s="35"/>
      <c r="U204" s="35"/>
      <c r="V204" s="35"/>
      <c r="W204" s="35"/>
      <c r="X204" s="35"/>
      <c r="Y204" s="35"/>
      <c r="Z204" s="35"/>
      <c r="AA204" s="35"/>
      <c r="AB204" s="35"/>
      <c r="AC204" s="35"/>
      <c r="AD204" s="35"/>
      <c r="AE204" s="164"/>
      <c r="AF204" s="164"/>
      <c r="AG204" s="164"/>
      <c r="AH204" s="164"/>
      <c r="AI204" s="164"/>
      <c r="AJ204" s="164"/>
      <c r="AK204" s="164"/>
      <c r="AL204" s="164"/>
      <c r="AM204" s="164"/>
      <c r="AN204" s="164"/>
      <c r="AO204" s="164"/>
      <c r="AP204" s="164"/>
      <c r="AQ204" s="164"/>
      <c r="AR204" s="164"/>
      <c r="AS204" s="164"/>
      <c r="AT204" s="164"/>
      <c r="AU204" s="164"/>
      <c r="AV204" s="164"/>
      <c r="AW204" s="164"/>
      <c r="AX204" s="164"/>
      <c r="AY204" s="164"/>
      <c r="AZ204" s="164"/>
      <c r="BA204" s="164"/>
      <c r="BB204" s="164"/>
    </row>
    <row r="205" spans="1:54" ht="15" customHeight="1">
      <c r="A205" s="22"/>
      <c r="B205" s="15"/>
      <c r="C205" s="53"/>
      <c r="D205" s="53"/>
      <c r="E205" s="53"/>
      <c r="F205" s="53"/>
      <c r="G205" s="53"/>
      <c r="H205" s="53"/>
      <c r="I205" s="53"/>
      <c r="J205" s="53"/>
      <c r="K205" s="53"/>
      <c r="L205" s="53"/>
      <c r="M205" s="53"/>
      <c r="N205" s="53"/>
      <c r="O205" s="53"/>
      <c r="P205" s="53"/>
      <c r="Q205" s="53"/>
      <c r="R205" s="53"/>
      <c r="S205" s="53"/>
      <c r="T205" s="53"/>
      <c r="U205" s="53"/>
      <c r="V205" s="53"/>
      <c r="W205" s="53"/>
      <c r="X205" s="53"/>
      <c r="Y205" s="53"/>
      <c r="Z205"/>
      <c r="AA205" s="971" t="s">
        <v>5341</v>
      </c>
      <c r="AB205" s="971"/>
      <c r="AC205" s="971"/>
      <c r="AD205" s="971"/>
      <c r="AE205" s="164"/>
      <c r="AF205" s="164"/>
      <c r="AG205" s="164"/>
      <c r="AH205" s="164"/>
      <c r="AI205" s="164"/>
      <c r="AJ205" s="164"/>
      <c r="AK205" s="164"/>
      <c r="AL205" s="164"/>
      <c r="AM205" s="164"/>
      <c r="AN205" s="164"/>
      <c r="AO205" s="164"/>
      <c r="AP205" s="164"/>
      <c r="AQ205" s="164"/>
      <c r="AR205" s="164"/>
      <c r="AS205" s="164"/>
      <c r="AT205" s="164"/>
      <c r="AU205" s="164"/>
      <c r="AV205" s="164"/>
      <c r="AW205" s="164"/>
      <c r="AX205" s="164"/>
      <c r="AY205" s="164"/>
      <c r="AZ205" s="164"/>
      <c r="BA205" s="164"/>
      <c r="BB205" s="164"/>
    </row>
    <row r="206" spans="1:54" ht="15" customHeight="1">
      <c r="A206" s="22"/>
      <c r="B206" s="15"/>
      <c r="C206" s="53"/>
      <c r="D206" s="53"/>
      <c r="E206" s="53"/>
      <c r="F206" s="53"/>
      <c r="G206" s="53"/>
      <c r="H206" s="53"/>
      <c r="I206" s="53"/>
      <c r="J206" s="53"/>
      <c r="K206" s="53"/>
      <c r="L206" s="53"/>
      <c r="M206" s="53"/>
      <c r="N206" s="53"/>
      <c r="O206" s="53"/>
      <c r="P206" s="53"/>
      <c r="Q206" s="53"/>
      <c r="R206" s="53"/>
      <c r="S206" s="53"/>
      <c r="T206" s="53"/>
      <c r="U206" s="53"/>
      <c r="V206" s="53"/>
      <c r="W206" s="53"/>
      <c r="X206" s="53"/>
      <c r="Y206" s="53"/>
      <c r="Z206" s="53"/>
      <c r="AA206" s="53"/>
      <c r="AB206" s="53"/>
      <c r="AC206" s="53"/>
      <c r="AD206" s="53"/>
      <c r="AE206" s="164"/>
      <c r="AF206" s="164"/>
      <c r="AG206" s="164"/>
      <c r="AH206" s="812" t="s">
        <v>5314</v>
      </c>
      <c r="AI206" s="812"/>
      <c r="AJ206" s="812"/>
      <c r="AK206" s="812"/>
      <c r="AL206" s="812"/>
      <c r="AM206" s="812"/>
      <c r="AN206" s="812"/>
      <c r="AO206" s="812"/>
      <c r="AP206" s="812"/>
      <c r="AQ206" s="812"/>
      <c r="AR206" s="812"/>
      <c r="AS206" s="812"/>
      <c r="AT206" s="812"/>
      <c r="AU206" s="812"/>
      <c r="AV206" s="812"/>
      <c r="AW206" s="208" t="s">
        <v>5313</v>
      </c>
      <c r="AX206" s="303" t="s">
        <v>5080</v>
      </c>
      <c r="AY206" s="212" t="s">
        <v>5342</v>
      </c>
      <c r="AZ206" s="306" t="s">
        <v>5080</v>
      </c>
      <c r="BA206" s="164"/>
      <c r="BB206" s="537" t="s">
        <v>5081</v>
      </c>
    </row>
    <row r="207" spans="1:54" ht="24" customHeight="1">
      <c r="A207" s="22"/>
      <c r="B207" s="15"/>
      <c r="C207" s="877" t="s">
        <v>5312</v>
      </c>
      <c r="D207" s="878"/>
      <c r="E207" s="878"/>
      <c r="F207" s="878"/>
      <c r="G207" s="878"/>
      <c r="H207" s="878"/>
      <c r="I207" s="878"/>
      <c r="J207" s="878"/>
      <c r="K207" s="878"/>
      <c r="L207" s="879"/>
      <c r="M207" s="707" t="s">
        <v>5343</v>
      </c>
      <c r="N207" s="708"/>
      <c r="O207" s="708"/>
      <c r="P207" s="708"/>
      <c r="Q207" s="708"/>
      <c r="R207" s="708"/>
      <c r="S207" s="708"/>
      <c r="T207" s="708"/>
      <c r="U207" s="708"/>
      <c r="V207" s="708"/>
      <c r="W207" s="708"/>
      <c r="X207" s="708"/>
      <c r="Y207" s="708"/>
      <c r="Z207" s="708"/>
      <c r="AA207" s="708"/>
      <c r="AB207" s="708"/>
      <c r="AC207" s="708"/>
      <c r="AD207" s="709"/>
      <c r="AE207" s="164"/>
      <c r="AF207" s="164"/>
      <c r="AG207" s="164"/>
      <c r="AH207" s="845">
        <v>1</v>
      </c>
      <c r="AI207" s="845"/>
      <c r="AJ207" s="845"/>
      <c r="AK207" s="845"/>
      <c r="AL207" s="845"/>
      <c r="AM207" s="845">
        <v>2</v>
      </c>
      <c r="AN207" s="845"/>
      <c r="AO207" s="845"/>
      <c r="AP207" s="845"/>
      <c r="AQ207" s="845"/>
      <c r="AR207" s="845">
        <v>3</v>
      </c>
      <c r="AS207" s="845"/>
      <c r="AT207" s="845"/>
      <c r="AU207" s="845"/>
      <c r="AV207" s="845"/>
      <c r="AW207" s="846" t="s">
        <v>5344</v>
      </c>
      <c r="AX207" s="819" t="s">
        <v>5345</v>
      </c>
      <c r="AY207" s="840" t="s">
        <v>5346</v>
      </c>
      <c r="AZ207" s="842" t="s">
        <v>5347</v>
      </c>
      <c r="BA207" s="164"/>
      <c r="BB207" s="848" t="s">
        <v>5348</v>
      </c>
    </row>
    <row r="208" spans="1:54" ht="15" customHeight="1">
      <c r="A208" s="22"/>
      <c r="B208" s="15"/>
      <c r="C208" s="880"/>
      <c r="D208" s="881"/>
      <c r="E208" s="881"/>
      <c r="F208" s="881"/>
      <c r="G208" s="881"/>
      <c r="H208" s="881"/>
      <c r="I208" s="881"/>
      <c r="J208" s="881"/>
      <c r="K208" s="881"/>
      <c r="L208" s="882"/>
      <c r="M208" s="988" t="s">
        <v>5008</v>
      </c>
      <c r="N208" s="716"/>
      <c r="O208" s="716"/>
      <c r="P208" s="716"/>
      <c r="Q208" s="716"/>
      <c r="R208" s="716"/>
      <c r="S208" s="989" t="s">
        <v>5010</v>
      </c>
      <c r="T208" s="729"/>
      <c r="U208" s="729"/>
      <c r="V208" s="729"/>
      <c r="W208" s="729"/>
      <c r="X208" s="730"/>
      <c r="Y208" s="989" t="s">
        <v>5012</v>
      </c>
      <c r="Z208" s="729"/>
      <c r="AA208" s="729"/>
      <c r="AB208" s="729"/>
      <c r="AC208" s="729"/>
      <c r="AD208" s="730"/>
      <c r="AE208" s="164"/>
      <c r="AF208" s="164"/>
      <c r="AG208" s="206" t="s">
        <v>5088</v>
      </c>
      <c r="AH208" s="220" t="s">
        <v>5349</v>
      </c>
      <c r="AI208" s="198"/>
      <c r="AJ208" s="220" t="s">
        <v>5350</v>
      </c>
      <c r="AK208" s="198"/>
      <c r="AL208" s="220" t="s">
        <v>5351</v>
      </c>
      <c r="AM208" s="220" t="s">
        <v>5349</v>
      </c>
      <c r="AN208" s="198"/>
      <c r="AO208" s="220" t="s">
        <v>5350</v>
      </c>
      <c r="AP208" s="198"/>
      <c r="AQ208" s="220" t="s">
        <v>5351</v>
      </c>
      <c r="AR208" s="220" t="s">
        <v>5349</v>
      </c>
      <c r="AS208" s="198"/>
      <c r="AT208" s="220" t="s">
        <v>5350</v>
      </c>
      <c r="AU208" s="198"/>
      <c r="AV208" s="220" t="s">
        <v>5351</v>
      </c>
      <c r="AW208" s="847"/>
      <c r="AX208" s="821"/>
      <c r="AY208" s="841"/>
      <c r="AZ208" s="843"/>
      <c r="BA208" s="228" t="s">
        <v>5089</v>
      </c>
      <c r="BB208" s="848"/>
    </row>
    <row r="209" spans="1:54" ht="15" customHeight="1">
      <c r="A209" s="22"/>
      <c r="B209" s="15"/>
      <c r="C209" s="17" t="s">
        <v>5008</v>
      </c>
      <c r="D209" s="852" t="s">
        <v>5317</v>
      </c>
      <c r="E209" s="853"/>
      <c r="F209" s="853"/>
      <c r="G209" s="853"/>
      <c r="H209" s="853"/>
      <c r="I209" s="853"/>
      <c r="J209" s="853"/>
      <c r="K209" s="853"/>
      <c r="L209" s="854"/>
      <c r="M209" s="987"/>
      <c r="N209" s="987"/>
      <c r="O209" s="987"/>
      <c r="P209" s="987"/>
      <c r="Q209" s="987"/>
      <c r="R209" s="987"/>
      <c r="S209" s="987"/>
      <c r="T209" s="987"/>
      <c r="U209" s="987"/>
      <c r="V209" s="987"/>
      <c r="W209" s="987"/>
      <c r="X209" s="987"/>
      <c r="Y209" s="987"/>
      <c r="Z209" s="987"/>
      <c r="AA209" s="987"/>
      <c r="AB209" s="987"/>
      <c r="AC209" s="987"/>
      <c r="AD209" s="987"/>
      <c r="AE209" s="164"/>
      <c r="AF209" s="164"/>
      <c r="AG209" s="199">
        <f>IF(AND($L$181&lt;&gt;"",$L$181&lt;&gt;1,COUNTA(M209:AD209)=0),0,IF(AND($L$181&lt;&gt;"",$L$181=1,$P$181="",COUNTA(M209:AD209)=0),0,IF(AND($L$181&lt;&gt;"",$L$181=1,$P$181="X",COUNTA(M209)&gt;0),0,IF(COUNTA(M209:AD209)=0,0,1))))</f>
        <v>0</v>
      </c>
      <c r="AH209" s="219" t="b">
        <f>NOT(EXACT($M209,UPPER($M209)))</f>
        <v>0</v>
      </c>
      <c r="AI209" s="198" t="str">
        <f>SUBSTITUTE( SUBSTITUTE( SUBSTITUTE( SUBSTITUTE( SUBSTITUTE( SUBSTITUTE( SUBSTITUTE( SUBSTITUTE( SUBSTITUTE( SUBSTITUTE($M209, "á", "a"), "é", "e"), "í", "i"), "ó", "o"), "ú", "u"), "Á", "A"), "É", "E"), "Í", "I"), "Ó", "O"), "Ú", "U")</f>
        <v/>
      </c>
      <c r="AJ209" s="219" t="b">
        <f>NOT(EXACT($M209,AI209))</f>
        <v>0</v>
      </c>
      <c r="AK209" s="198" t="str">
        <f>SUBSTITUTE((SUBSTITUTE(SUBSTITUTE(SUBSTITUTE($M209,".",""),",",""),"(","")),")","")</f>
        <v/>
      </c>
      <c r="AL209" s="219" t="b">
        <f>NOT(EXACT($M209,AK209))</f>
        <v>0</v>
      </c>
      <c r="AM209" s="219" t="b">
        <f>NOT(EXACT($S209,UPPER($S209)))</f>
        <v>0</v>
      </c>
      <c r="AN209" s="198" t="str">
        <f>SUBSTITUTE( SUBSTITUTE( SUBSTITUTE( SUBSTITUTE( SUBSTITUTE( SUBSTITUTE( SUBSTITUTE( SUBSTITUTE( SUBSTITUTE( SUBSTITUTE($S209, "á", "a"), "é", "e"), "í", "i"), "ó", "o"), "ú", "u"), "Á", "A"), "É", "E"), "Í", "I"), "Ó", "O"), "Ú", "U")</f>
        <v/>
      </c>
      <c r="AO209" s="219" t="b">
        <f>NOT(EXACT($S209,AN209))</f>
        <v>0</v>
      </c>
      <c r="AP209" s="198" t="str">
        <f>SUBSTITUTE((SUBSTITUTE(SUBSTITUTE(SUBSTITUTE($S209,".",""),",",""),"(","")),")","")</f>
        <v/>
      </c>
      <c r="AQ209" s="219" t="b">
        <f>NOT(EXACT($S209,AP209))</f>
        <v>0</v>
      </c>
      <c r="AR209" s="219" t="b">
        <f>NOT(EXACT($Y209,UPPER($Y209)))</f>
        <v>0</v>
      </c>
      <c r="AS209" s="198" t="str">
        <f>SUBSTITUTE( SUBSTITUTE( SUBSTITUTE( SUBSTITUTE( SUBSTITUTE( SUBSTITUTE( SUBSTITUTE( SUBSTITUTE( SUBSTITUTE( SUBSTITUTE($Y209, "á", "a"), "é", "e"), "í", "i"), "ó", "o"), "ú", "u"), "Á", "A"), "É", "E"), "Í", "I"), "Ó", "O"), "Ú", "U")</f>
        <v/>
      </c>
      <c r="AT209" s="219" t="b">
        <f>NOT(EXACT($Y209,AS209))</f>
        <v>0</v>
      </c>
      <c r="AU209" s="198" t="str">
        <f>SUBSTITUTE((SUBSTITUTE(SUBSTITUTE(SUBSTITUTE($Y209,".",""),",",""),"(","")),")","")</f>
        <v/>
      </c>
      <c r="AV209" s="219" t="b">
        <f>NOT(EXACT($Y209,AU209))</f>
        <v>0</v>
      </c>
      <c r="AW209" s="202">
        <f>IF(AND($L$181&lt;&gt;"",$L$181&lt;&gt;1,COUNTA(M209:AD211)&gt;0),1,0)</f>
        <v>0</v>
      </c>
      <c r="AX209" s="221">
        <f>IF(AND($P$181="",COUNTA(M209:AD209)&gt;0),1,0)</f>
        <v>0</v>
      </c>
      <c r="AY209" s="222">
        <f>IF(AND($S$181="",COUNTA(M210:AD210)&gt;0),1,0)</f>
        <v>0</v>
      </c>
      <c r="AZ209" s="223">
        <f>IF(AND($V$181="",COUNTA(M211:AD211)&gt;0),1,0)</f>
        <v>0</v>
      </c>
      <c r="BA209" s="226">
        <f>IF(COUNTIF(M209:AD211,"NS")&gt;0,1,0)</f>
        <v>0</v>
      </c>
      <c r="BB209" s="227">
        <f>IF(AND(M209="",COUNTA(S209:AD209)=0),0,IF(AND(M209&lt;&gt;"",COUNTA(S209:AD209)=0),0,IF(AND(M209&lt;&gt;"",S209&lt;&gt;"",COUNTA(Y209)=0),0,IF(AND(M209&lt;&gt;"",S209&lt;&gt;"",Y209&lt;&gt;""),0,1))))</f>
        <v>0</v>
      </c>
    </row>
    <row r="210" spans="1:54" ht="15" customHeight="1">
      <c r="A210" s="22"/>
      <c r="B210" s="15"/>
      <c r="C210" s="17" t="s">
        <v>5010</v>
      </c>
      <c r="D210" s="852" t="s">
        <v>5318</v>
      </c>
      <c r="E210" s="853"/>
      <c r="F210" s="853"/>
      <c r="G210" s="853"/>
      <c r="H210" s="853"/>
      <c r="I210" s="853"/>
      <c r="J210" s="853"/>
      <c r="K210" s="853"/>
      <c r="L210" s="854"/>
      <c r="M210" s="987"/>
      <c r="N210" s="987"/>
      <c r="O210" s="987"/>
      <c r="P210" s="987"/>
      <c r="Q210" s="987"/>
      <c r="R210" s="987"/>
      <c r="S210" s="987"/>
      <c r="T210" s="987"/>
      <c r="U210" s="987"/>
      <c r="V210" s="987"/>
      <c r="W210" s="987"/>
      <c r="X210" s="987"/>
      <c r="Y210" s="987"/>
      <c r="Z210" s="987"/>
      <c r="AA210" s="987"/>
      <c r="AB210" s="987"/>
      <c r="AC210" s="987"/>
      <c r="AD210" s="987"/>
      <c r="AE210" s="164"/>
      <c r="AF210" s="164"/>
      <c r="AG210" s="199">
        <f>IF(AND($L$181&lt;&gt;"",$L$181&lt;&gt;1,COUNTA(M210:AD210)=0),0,IF(AND($L$181&lt;&gt;"",$L$181=1,$S$181="",COUNTA(M210:AD210)=0),0,IF(AND($L$181&lt;&gt;"",$L$181=1,$S$181="X",COUNTA(M210)&gt;0),0,IF(COUNTA(M210:AD210)=0,0,1))))</f>
        <v>0</v>
      </c>
      <c r="AH210" s="219" t="b">
        <f>NOT(EXACT($M210,UPPER($M210)))</f>
        <v>0</v>
      </c>
      <c r="AI210" s="198" t="str">
        <f>SUBSTITUTE( SUBSTITUTE( SUBSTITUTE( SUBSTITUTE( SUBSTITUTE( SUBSTITUTE( SUBSTITUTE( SUBSTITUTE( SUBSTITUTE( SUBSTITUTE($M210, "á", "a"), "é", "e"), "í", "i"), "ó", "o"), "ú", "u"), "Á", "A"), "É", "E"), "Í", "I"), "Ó", "O"), "Ú", "U")</f>
        <v/>
      </c>
      <c r="AJ210" s="219" t="b">
        <f>NOT(EXACT($M210,AI210))</f>
        <v>0</v>
      </c>
      <c r="AK210" s="198" t="str">
        <f>SUBSTITUTE((SUBSTITUTE(SUBSTITUTE(SUBSTITUTE($M210,".",""),",",""),"(","")),")","")</f>
        <v/>
      </c>
      <c r="AL210" s="219" t="b">
        <f>NOT(EXACT($M210,AK210))</f>
        <v>0</v>
      </c>
      <c r="AM210" s="219" t="b">
        <f>NOT(EXACT($S210,UPPER($S210)))</f>
        <v>0</v>
      </c>
      <c r="AN210" s="198" t="str">
        <f>SUBSTITUTE( SUBSTITUTE( SUBSTITUTE( SUBSTITUTE( SUBSTITUTE( SUBSTITUTE( SUBSTITUTE( SUBSTITUTE( SUBSTITUTE( SUBSTITUTE($S210, "á", "a"), "é", "e"), "í", "i"), "ó", "o"), "ú", "u"), "Á", "A"), "É", "E"), "Í", "I"), "Ó", "O"), "Ú", "U")</f>
        <v/>
      </c>
      <c r="AO210" s="219" t="b">
        <f>NOT(EXACT($S210,AN210))</f>
        <v>0</v>
      </c>
      <c r="AP210" s="198" t="str">
        <f>SUBSTITUTE((SUBSTITUTE(SUBSTITUTE(SUBSTITUTE($S210,".",""),",",""),"(","")),")","")</f>
        <v/>
      </c>
      <c r="AQ210" s="219" t="b">
        <f>NOT(EXACT($S210,AP210))</f>
        <v>0</v>
      </c>
      <c r="AR210" s="219" t="b">
        <f>NOT(EXACT($Y210,UPPER($Y210)))</f>
        <v>0</v>
      </c>
      <c r="AS210" s="198" t="str">
        <f>SUBSTITUTE( SUBSTITUTE( SUBSTITUTE( SUBSTITUTE( SUBSTITUTE( SUBSTITUTE( SUBSTITUTE( SUBSTITUTE( SUBSTITUTE( SUBSTITUTE($Y210, "á", "a"), "é", "e"), "í", "i"), "ó", "o"), "ú", "u"), "Á", "A"), "É", "E"), "Í", "I"), "Ó", "O"), "Ú", "U")</f>
        <v/>
      </c>
      <c r="AT210" s="219" t="b">
        <f>NOT(EXACT($Y210,AS210))</f>
        <v>0</v>
      </c>
      <c r="AU210" s="198" t="str">
        <f>SUBSTITUTE((SUBSTITUTE(SUBSTITUTE(SUBSTITUTE($Y210,".",""),",",""),"(","")),")","")</f>
        <v/>
      </c>
      <c r="AV210" s="219" t="b">
        <f>NOT(EXACT($Y210,AU210))</f>
        <v>0</v>
      </c>
      <c r="AW210" s="231"/>
      <c r="AX210" s="230"/>
      <c r="AY210" s="230"/>
      <c r="AZ210" s="230"/>
      <c r="BA210" s="164"/>
      <c r="BB210" s="227">
        <f>IF(AND(M210="",COUNTA(S210:AD210)=0),0,IF(AND(M210&lt;&gt;"",COUNTA(S210:AD210)=0),0,IF(AND(M210&lt;&gt;"",S210&lt;&gt;"",COUNTA(Y210)=0),0,IF(AND(M210&lt;&gt;"",S210&lt;&gt;"",Y210&lt;&gt;""),0,1))))</f>
        <v>0</v>
      </c>
    </row>
    <row r="211" spans="1:54" ht="15" customHeight="1">
      <c r="A211" s="22"/>
      <c r="B211" s="15"/>
      <c r="C211" s="17" t="s">
        <v>5012</v>
      </c>
      <c r="D211" s="852" t="s">
        <v>5319</v>
      </c>
      <c r="E211" s="853"/>
      <c r="F211" s="853"/>
      <c r="G211" s="853"/>
      <c r="H211" s="853"/>
      <c r="I211" s="853"/>
      <c r="J211" s="853"/>
      <c r="K211" s="853"/>
      <c r="L211" s="854"/>
      <c r="M211" s="987"/>
      <c r="N211" s="987"/>
      <c r="O211" s="987"/>
      <c r="P211" s="987"/>
      <c r="Q211" s="987"/>
      <c r="R211" s="987"/>
      <c r="S211" s="987"/>
      <c r="T211" s="987"/>
      <c r="U211" s="987"/>
      <c r="V211" s="987"/>
      <c r="W211" s="987"/>
      <c r="X211" s="987"/>
      <c r="Y211" s="987"/>
      <c r="Z211" s="987"/>
      <c r="AA211" s="987"/>
      <c r="AB211" s="987"/>
      <c r="AC211" s="987"/>
      <c r="AD211" s="987"/>
      <c r="AE211" s="164"/>
      <c r="AF211" s="164"/>
      <c r="AG211" s="199">
        <f>IF(AND($L$181&lt;&gt;"",$L$181&lt;&gt;1,COUNTA(M211:AD211)=0),0,IF(AND($L$181&lt;&gt;"",$L$181=1,$V$181="",COUNTA(M211:AD211)=0),0,IF(AND($L$181&lt;&gt;"",$L$181=1,$V$181="X",COUNTA(M211)&gt;0),0,IF(COUNTA(M211:AD211)=0,0,1))))</f>
        <v>0</v>
      </c>
      <c r="AH211" s="219" t="b">
        <f>NOT(EXACT($M211,UPPER($M211)))</f>
        <v>0</v>
      </c>
      <c r="AI211" s="198" t="str">
        <f>SUBSTITUTE( SUBSTITUTE( SUBSTITUTE( SUBSTITUTE( SUBSTITUTE( SUBSTITUTE( SUBSTITUTE( SUBSTITUTE( SUBSTITUTE( SUBSTITUTE($M211, "á", "a"), "é", "e"), "í", "i"), "ó", "o"), "ú", "u"), "Á", "A"), "É", "E"), "Í", "I"), "Ó", "O"), "Ú", "U")</f>
        <v/>
      </c>
      <c r="AJ211" s="219" t="b">
        <f>NOT(EXACT($M211,AI211))</f>
        <v>0</v>
      </c>
      <c r="AK211" s="198" t="str">
        <f>SUBSTITUTE((SUBSTITUTE(SUBSTITUTE(SUBSTITUTE($M211,".",""),",",""),"(","")),")","")</f>
        <v/>
      </c>
      <c r="AL211" s="219" t="b">
        <f>NOT(EXACT($M211,AK211))</f>
        <v>0</v>
      </c>
      <c r="AM211" s="219" t="b">
        <f>NOT(EXACT($S211,UPPER($S211)))</f>
        <v>0</v>
      </c>
      <c r="AN211" s="198" t="str">
        <f>SUBSTITUTE( SUBSTITUTE( SUBSTITUTE( SUBSTITUTE( SUBSTITUTE( SUBSTITUTE( SUBSTITUTE( SUBSTITUTE( SUBSTITUTE( SUBSTITUTE($S211, "á", "a"), "é", "e"), "í", "i"), "ó", "o"), "ú", "u"), "Á", "A"), "É", "E"), "Í", "I"), "Ó", "O"), "Ú", "U")</f>
        <v/>
      </c>
      <c r="AO211" s="219" t="b">
        <f>NOT(EXACT($S211,AN211))</f>
        <v>0</v>
      </c>
      <c r="AP211" s="198" t="str">
        <f>SUBSTITUTE((SUBSTITUTE(SUBSTITUTE(SUBSTITUTE($S211,".",""),",",""),"(","")),")","")</f>
        <v/>
      </c>
      <c r="AQ211" s="219" t="b">
        <f>NOT(EXACT($S211,AP211))</f>
        <v>0</v>
      </c>
      <c r="AR211" s="219" t="b">
        <f>NOT(EXACT($Y211,UPPER($Y211)))</f>
        <v>0</v>
      </c>
      <c r="AS211" s="198" t="str">
        <f>SUBSTITUTE( SUBSTITUTE( SUBSTITUTE( SUBSTITUTE( SUBSTITUTE( SUBSTITUTE( SUBSTITUTE( SUBSTITUTE( SUBSTITUTE( SUBSTITUTE($Y211, "á", "a"), "é", "e"), "í", "i"), "ó", "o"), "ú", "u"), "Á", "A"), "É", "E"), "Í", "I"), "Ó", "O"), "Ú", "U")</f>
        <v/>
      </c>
      <c r="AT211" s="219" t="b">
        <f>NOT(EXACT($Y211,AS211))</f>
        <v>0</v>
      </c>
      <c r="AU211" s="198" t="str">
        <f>SUBSTITUTE((SUBSTITUTE(SUBSTITUTE(SUBSTITUTE($Y211,".",""),",",""),"(","")),")","")</f>
        <v/>
      </c>
      <c r="AV211" s="219" t="b">
        <f>NOT(EXACT($Y211,AU211))</f>
        <v>0</v>
      </c>
      <c r="AW211" s="231"/>
      <c r="AX211" s="230"/>
      <c r="AY211" s="230"/>
      <c r="AZ211" s="230"/>
      <c r="BA211" s="164"/>
      <c r="BB211" s="227">
        <f>IF(AND(M211="",COUNTA(S211:AD211)=0),0,IF(AND(M211&lt;&gt;"",COUNTA(S211:AD211)=0),0,IF(AND(M211&lt;&gt;"",S211&lt;&gt;"",COUNTA(Y211)=0),0,IF(AND(M211&lt;&gt;"",S211&lt;&gt;"",Y211&lt;&gt;""),0,1))))</f>
        <v>0</v>
      </c>
    </row>
    <row r="212" spans="1:54" ht="15" customHeight="1">
      <c r="A212" s="22"/>
      <c r="B212" s="15"/>
      <c r="C212" s="15"/>
      <c r="D212" s="15"/>
      <c r="E212" s="15"/>
      <c r="F212" s="15"/>
      <c r="G212" s="15"/>
      <c r="H212" s="15"/>
      <c r="I212" s="15"/>
      <c r="J212" s="15"/>
      <c r="K212" s="15"/>
      <c r="L212" s="15"/>
      <c r="M212" s="15"/>
      <c r="N212" s="15"/>
      <c r="O212" s="15"/>
      <c r="P212" s="54"/>
      <c r="Q212" s="33"/>
      <c r="R212" s="55"/>
      <c r="S212" s="56"/>
      <c r="T212" s="56"/>
      <c r="U212" s="56"/>
      <c r="V212" s="56"/>
      <c r="W212" s="56"/>
      <c r="X212" s="56"/>
      <c r="Y212" s="56"/>
      <c r="Z212" s="56"/>
      <c r="AA212" s="56"/>
      <c r="AB212" s="56"/>
      <c r="AC212" s="56"/>
      <c r="AD212" s="56"/>
      <c r="AE212" s="164"/>
      <c r="AF212" s="164"/>
      <c r="AG212" s="203">
        <f>SUM(AG209:AG211)</f>
        <v>0</v>
      </c>
      <c r="AH212" s="224">
        <f>COUNTIF(AH209:AH211,TRUE)</f>
        <v>0</v>
      </c>
      <c r="AI212" s="146"/>
      <c r="AJ212" s="224">
        <f>COUNTIF(AJ209:AJ211,TRUE)</f>
        <v>0</v>
      </c>
      <c r="AK212" s="146"/>
      <c r="AL212" s="224">
        <f>COUNTIF(AL209:AL211,TRUE)</f>
        <v>0</v>
      </c>
      <c r="AM212" s="224">
        <f>COUNTIF(AM209:AM211,TRUE)</f>
        <v>0</v>
      </c>
      <c r="AN212" s="146"/>
      <c r="AO212" s="224">
        <f>COUNTIF(AO209:AO211,TRUE)</f>
        <v>0</v>
      </c>
      <c r="AP212" s="146"/>
      <c r="AQ212" s="224">
        <f>COUNTIF(AQ209:AQ211,TRUE)</f>
        <v>0</v>
      </c>
      <c r="AR212" s="224">
        <f>COUNTIF(AR209:AR211,TRUE)</f>
        <v>0</v>
      </c>
      <c r="AS212" s="146"/>
      <c r="AT212" s="224">
        <f>COUNTIF(AT209:AT211,TRUE)</f>
        <v>0</v>
      </c>
      <c r="AU212" s="146"/>
      <c r="AV212" s="232">
        <f>COUNTIF(AV209:AV211,TRUE)</f>
        <v>0</v>
      </c>
      <c r="AW212" s="231"/>
      <c r="AX212" s="230"/>
      <c r="AY212" s="230"/>
      <c r="AZ212" s="230"/>
      <c r="BA212" s="164"/>
      <c r="BB212" s="229">
        <f>SUM(BB209:BB211)</f>
        <v>0</v>
      </c>
    </row>
    <row r="213" spans="1:54" ht="24" customHeight="1">
      <c r="A213" s="57"/>
      <c r="B213" s="26"/>
      <c r="C213" s="876" t="s">
        <v>5300</v>
      </c>
      <c r="D213" s="876"/>
      <c r="E213" s="876"/>
      <c r="F213" s="876"/>
      <c r="G213" s="876"/>
      <c r="H213" s="876"/>
      <c r="I213" s="876"/>
      <c r="J213" s="876"/>
      <c r="K213" s="876"/>
      <c r="L213" s="876"/>
      <c r="M213" s="876"/>
      <c r="N213" s="876"/>
      <c r="O213" s="876"/>
      <c r="P213" s="876"/>
      <c r="Q213" s="876"/>
      <c r="R213" s="876"/>
      <c r="S213" s="876"/>
      <c r="T213" s="876"/>
      <c r="U213" s="876"/>
      <c r="V213" s="876"/>
      <c r="W213" s="876"/>
      <c r="X213" s="876"/>
      <c r="Y213" s="876"/>
      <c r="Z213" s="876"/>
      <c r="AA213" s="876"/>
      <c r="AB213" s="876"/>
      <c r="AC213" s="876"/>
      <c r="AD213" s="876"/>
      <c r="AE213" s="164"/>
      <c r="AF213" s="164"/>
      <c r="AG213" s="164"/>
      <c r="AH213" s="164"/>
      <c r="AI213" s="164"/>
      <c r="AJ213" s="164"/>
      <c r="AK213" s="164"/>
      <c r="AL213" s="224">
        <f>SUM(AH212,AJ212,AL212)</f>
        <v>0</v>
      </c>
      <c r="AM213" s="164"/>
      <c r="AN213" s="164"/>
      <c r="AO213" s="164"/>
      <c r="AP213" s="164"/>
      <c r="AQ213" s="224">
        <f>SUM(AM212,AO212,AQ212)</f>
        <v>0</v>
      </c>
      <c r="AR213" s="164"/>
      <c r="AS213" s="164"/>
      <c r="AT213" s="164"/>
      <c r="AU213" s="164"/>
      <c r="AV213" s="232">
        <f>SUM(AR212,AT212,AV212)</f>
        <v>0</v>
      </c>
      <c r="AW213" s="164"/>
      <c r="AX213" s="164"/>
      <c r="AY213" s="164"/>
      <c r="AZ213" s="164"/>
      <c r="BA213" s="164"/>
      <c r="BB213" s="164"/>
    </row>
    <row r="214" spans="1:54" ht="60" customHeight="1">
      <c r="A214" s="57"/>
      <c r="B214" s="26"/>
      <c r="C214" s="892"/>
      <c r="D214" s="893"/>
      <c r="E214" s="893"/>
      <c r="F214" s="893"/>
      <c r="G214" s="893"/>
      <c r="H214" s="893"/>
      <c r="I214" s="893"/>
      <c r="J214" s="893"/>
      <c r="K214" s="893"/>
      <c r="L214" s="893"/>
      <c r="M214" s="893"/>
      <c r="N214" s="893"/>
      <c r="O214" s="893"/>
      <c r="P214" s="893"/>
      <c r="Q214" s="893"/>
      <c r="R214" s="893"/>
      <c r="S214" s="893"/>
      <c r="T214" s="893"/>
      <c r="U214" s="893"/>
      <c r="V214" s="893"/>
      <c r="W214" s="893"/>
      <c r="X214" s="893"/>
      <c r="Y214" s="893"/>
      <c r="Z214" s="893"/>
      <c r="AA214" s="893"/>
      <c r="AB214" s="893"/>
      <c r="AC214" s="893"/>
      <c r="AD214" s="894"/>
      <c r="AE214" s="164"/>
      <c r="AF214" s="164"/>
      <c r="AG214" s="164"/>
      <c r="AH214" s="164"/>
      <c r="AI214" s="164"/>
      <c r="AJ214" s="164"/>
      <c r="AK214" s="164"/>
      <c r="AL214" s="164"/>
      <c r="AM214" s="164"/>
      <c r="AN214" s="164"/>
      <c r="AO214" s="164"/>
      <c r="AP214" s="164"/>
      <c r="AQ214" s="164"/>
      <c r="AR214" s="164"/>
      <c r="AS214" s="164"/>
      <c r="AT214" s="164"/>
      <c r="AU214" s="164"/>
      <c r="AV214" s="164"/>
      <c r="AW214" s="164"/>
      <c r="AX214" s="164"/>
      <c r="AY214" s="164"/>
      <c r="AZ214" s="164"/>
      <c r="BA214" s="164"/>
      <c r="BB214" s="164"/>
    </row>
    <row r="215" spans="1:54" ht="15" customHeight="1">
      <c r="A215" s="44"/>
      <c r="B215" s="807" t="str">
        <f>IF(AG212&gt;0,"Favor de ingresar toda la información requerida en la pregunta y/o verifique que no tenga información en celdas sombreadas","")</f>
        <v/>
      </c>
      <c r="C215" s="807"/>
      <c r="D215" s="807"/>
      <c r="E215" s="807"/>
      <c r="F215" s="807"/>
      <c r="G215" s="807"/>
      <c r="H215" s="807"/>
      <c r="I215" s="807"/>
      <c r="J215" s="807"/>
      <c r="K215" s="807"/>
      <c r="L215" s="807"/>
      <c r="M215" s="807"/>
      <c r="N215" s="807"/>
      <c r="O215" s="807"/>
      <c r="P215" s="807"/>
      <c r="Q215" s="807"/>
      <c r="R215" s="807"/>
      <c r="S215" s="807"/>
      <c r="T215" s="807"/>
      <c r="U215" s="807"/>
      <c r="V215" s="807"/>
      <c r="W215" s="807"/>
      <c r="X215" s="807"/>
      <c r="Y215" s="807"/>
      <c r="Z215" s="807"/>
      <c r="AA215" s="807"/>
      <c r="AB215" s="807"/>
      <c r="AC215" s="807"/>
      <c r="AD215" s="807"/>
      <c r="AE215" s="164"/>
      <c r="AF215" s="164"/>
      <c r="AG215" s="164"/>
      <c r="AH215" s="164"/>
      <c r="AI215" s="164"/>
      <c r="AJ215" s="164"/>
      <c r="AK215" s="164"/>
      <c r="AL215" s="164"/>
      <c r="AM215" s="164"/>
      <c r="AN215" s="164"/>
      <c r="AO215" s="164"/>
      <c r="AP215" s="164"/>
      <c r="AQ215" s="164"/>
      <c r="AR215" s="164"/>
      <c r="AS215" s="164"/>
      <c r="AT215" s="164"/>
      <c r="AU215" s="164"/>
      <c r="AV215" s="164"/>
      <c r="AW215" s="164"/>
      <c r="AX215" s="164"/>
      <c r="AY215" s="164"/>
      <c r="AZ215" s="164"/>
      <c r="BA215" s="164"/>
      <c r="BB215" s="164"/>
    </row>
    <row r="216" spans="1:54" ht="15" customHeight="1">
      <c r="A216" s="44"/>
      <c r="B216" s="732" t="str">
        <f>IF(BA209&gt;0,"Alerta: debido a que cuenta con registros NS, debe proporcionar una justificación en el area de comentarios al final de la pregunta","")</f>
        <v/>
      </c>
      <c r="C216" s="732"/>
      <c r="D216" s="732"/>
      <c r="E216" s="732"/>
      <c r="F216" s="732"/>
      <c r="G216" s="732"/>
      <c r="H216" s="732"/>
      <c r="I216" s="732"/>
      <c r="J216" s="732"/>
      <c r="K216" s="732"/>
      <c r="L216" s="732"/>
      <c r="M216" s="732"/>
      <c r="N216" s="732"/>
      <c r="O216" s="732"/>
      <c r="P216" s="732"/>
      <c r="Q216" s="732"/>
      <c r="R216" s="732"/>
      <c r="S216" s="732"/>
      <c r="T216" s="732"/>
      <c r="U216" s="732"/>
      <c r="V216" s="732"/>
      <c r="W216" s="732"/>
      <c r="X216" s="732"/>
      <c r="Y216" s="732"/>
      <c r="Z216" s="732"/>
      <c r="AA216" s="732"/>
      <c r="AB216" s="732"/>
      <c r="AC216" s="732"/>
      <c r="AD216" s="732"/>
      <c r="AE216" s="164"/>
      <c r="AF216" s="164"/>
      <c r="AG216" s="164"/>
      <c r="AH216" s="164"/>
      <c r="AI216" s="164"/>
      <c r="AJ216" s="164"/>
      <c r="AK216" s="164"/>
      <c r="AL216" s="164"/>
      <c r="AM216" s="164"/>
      <c r="AN216" s="164"/>
      <c r="AO216" s="164"/>
      <c r="AP216" s="164"/>
      <c r="AQ216" s="164"/>
      <c r="AR216" s="164"/>
      <c r="AS216" s="164"/>
      <c r="AT216" s="164"/>
      <c r="AU216" s="164"/>
      <c r="AV216" s="164"/>
      <c r="AW216" s="164"/>
      <c r="AX216" s="164"/>
      <c r="AY216" s="164"/>
      <c r="AZ216" s="164"/>
      <c r="BA216" s="164"/>
      <c r="BB216" s="164"/>
    </row>
    <row r="217" spans="1:54" ht="15" customHeight="1">
      <c r="A217" s="44"/>
      <c r="B217" s="807" t="str">
        <f>IF(OR(AL213&gt;0,AQ213&gt;0,AV213&gt;0),"El nombre debe registrarse en mayúsculas, sin comillas ni signos de acentuación, puntuación, paréntesis y abreviaturas","")</f>
        <v/>
      </c>
      <c r="C217" s="807"/>
      <c r="D217" s="807"/>
      <c r="E217" s="807"/>
      <c r="F217" s="807"/>
      <c r="G217" s="807"/>
      <c r="H217" s="807"/>
      <c r="I217" s="807"/>
      <c r="J217" s="807"/>
      <c r="K217" s="807"/>
      <c r="L217" s="807"/>
      <c r="M217" s="807"/>
      <c r="N217" s="807"/>
      <c r="O217" s="807"/>
      <c r="P217" s="807"/>
      <c r="Q217" s="807"/>
      <c r="R217" s="807"/>
      <c r="S217" s="807"/>
      <c r="T217" s="807"/>
      <c r="U217" s="807"/>
      <c r="V217" s="807"/>
      <c r="W217" s="807"/>
      <c r="X217" s="807"/>
      <c r="Y217" s="807"/>
      <c r="Z217" s="807"/>
      <c r="AA217" s="807"/>
      <c r="AB217" s="807"/>
      <c r="AC217" s="807"/>
      <c r="AD217" s="807"/>
      <c r="AE217" s="164"/>
      <c r="AF217" s="164"/>
      <c r="AG217" s="164"/>
      <c r="AH217" s="164"/>
      <c r="AI217" s="164"/>
      <c r="AJ217" s="164"/>
      <c r="AK217" s="164"/>
      <c r="AL217" s="164"/>
      <c r="AM217" s="164"/>
      <c r="AN217" s="164"/>
      <c r="AO217" s="164"/>
      <c r="AP217" s="164"/>
      <c r="AQ217" s="164"/>
      <c r="AR217" s="164"/>
      <c r="AS217" s="164"/>
      <c r="AT217" s="164"/>
      <c r="AU217" s="164"/>
      <c r="AV217" s="164"/>
      <c r="AW217" s="164"/>
      <c r="AX217" s="164"/>
      <c r="AY217" s="164"/>
      <c r="AZ217" s="164"/>
      <c r="BA217" s="164"/>
      <c r="BB217" s="164"/>
    </row>
    <row r="218" spans="1:54" ht="15" customHeight="1">
      <c r="A218" s="44"/>
      <c r="B218" s="807" t="str">
        <f>IF(BB212&gt;0,"Debe registrar los nombres de unidades administrativas, comenzando de izquierda a derecha","")</f>
        <v/>
      </c>
      <c r="C218" s="807"/>
      <c r="D218" s="807"/>
      <c r="E218" s="807"/>
      <c r="F218" s="807"/>
      <c r="G218" s="807"/>
      <c r="H218" s="807"/>
      <c r="I218" s="807"/>
      <c r="J218" s="807"/>
      <c r="K218" s="807"/>
      <c r="L218" s="807"/>
      <c r="M218" s="807"/>
      <c r="N218" s="807"/>
      <c r="O218" s="807"/>
      <c r="P218" s="807"/>
      <c r="Q218" s="807"/>
      <c r="R218" s="807"/>
      <c r="S218" s="807"/>
      <c r="T218" s="807"/>
      <c r="U218" s="807"/>
      <c r="V218" s="807"/>
      <c r="W218" s="807"/>
      <c r="X218" s="807"/>
      <c r="Y218" s="807"/>
      <c r="Z218" s="807"/>
      <c r="AA218" s="807"/>
      <c r="AB218" s="807"/>
      <c r="AC218" s="807"/>
      <c r="AD218" s="807"/>
      <c r="AE218" s="807"/>
      <c r="AF218" s="164"/>
      <c r="AG218" s="164"/>
      <c r="AH218" s="164"/>
      <c r="AI218" s="164"/>
      <c r="AJ218" s="164"/>
      <c r="AK218" s="164"/>
      <c r="AL218" s="164"/>
      <c r="AM218" s="164"/>
      <c r="AN218" s="164"/>
      <c r="AO218" s="164"/>
      <c r="AP218" s="164"/>
      <c r="AQ218" s="164"/>
      <c r="AR218" s="164"/>
      <c r="AS218" s="164"/>
      <c r="AT218" s="164"/>
      <c r="AU218" s="164"/>
      <c r="AV218" s="164"/>
      <c r="AW218" s="164"/>
      <c r="AX218" s="164"/>
      <c r="AY218" s="164"/>
      <c r="AZ218" s="164"/>
      <c r="BA218" s="164"/>
      <c r="BB218" s="164"/>
    </row>
    <row r="219" spans="1:54" ht="15" customHeight="1">
      <c r="A219" s="44"/>
      <c r="B219" s="49"/>
      <c r="C219" s="35"/>
      <c r="D219" s="39"/>
      <c r="E219" s="39"/>
      <c r="F219" s="39"/>
      <c r="G219" s="39"/>
      <c r="H219" s="39"/>
      <c r="I219" s="39"/>
      <c r="J219" s="39"/>
      <c r="K219" s="39"/>
      <c r="L219" s="39"/>
      <c r="M219" s="39"/>
      <c r="N219" s="39"/>
      <c r="O219" s="39"/>
      <c r="P219" s="39"/>
      <c r="Q219" s="39"/>
      <c r="R219" s="39"/>
      <c r="S219" s="39"/>
      <c r="T219" s="39"/>
      <c r="U219" s="39"/>
      <c r="V219" s="39"/>
      <c r="W219" s="39"/>
      <c r="X219" s="39"/>
      <c r="Y219" s="39"/>
      <c r="Z219" s="39"/>
      <c r="AA219" s="39"/>
      <c r="AB219" s="39"/>
      <c r="AC219" s="39"/>
      <c r="AD219" s="39"/>
      <c r="AE219" s="164"/>
      <c r="AF219" s="164"/>
      <c r="AG219" s="164"/>
      <c r="AH219" s="164"/>
      <c r="AI219" s="164"/>
      <c r="AJ219" s="164"/>
      <c r="AK219" s="164"/>
      <c r="AL219" s="164"/>
      <c r="AM219" s="164"/>
      <c r="AN219" s="164"/>
      <c r="AO219" s="164"/>
      <c r="AP219" s="164"/>
      <c r="AQ219" s="164"/>
      <c r="AR219" s="164"/>
      <c r="AS219" s="164"/>
      <c r="AT219" s="164"/>
      <c r="AU219" s="164"/>
      <c r="AV219" s="164"/>
      <c r="AW219" s="164"/>
      <c r="AX219" s="164"/>
      <c r="AY219" s="164"/>
      <c r="AZ219" s="164"/>
      <c r="BA219" s="164"/>
      <c r="BB219" s="164"/>
    </row>
    <row r="220" spans="1:54" ht="15" customHeight="1" thickBot="1">
      <c r="A220" s="44"/>
      <c r="B220" s="49"/>
      <c r="C220" s="35"/>
      <c r="D220" s="39"/>
      <c r="E220" s="39"/>
      <c r="F220" s="39"/>
      <c r="G220" s="39"/>
      <c r="H220" s="39"/>
      <c r="I220" s="39"/>
      <c r="J220" s="39"/>
      <c r="K220" s="39"/>
      <c r="L220" s="39"/>
      <c r="M220" s="39"/>
      <c r="N220" s="39"/>
      <c r="O220" s="39"/>
      <c r="P220" s="39"/>
      <c r="Q220" s="39"/>
      <c r="R220" s="39"/>
      <c r="S220" s="39"/>
      <c r="T220" s="39"/>
      <c r="U220" s="39"/>
      <c r="V220" s="39"/>
      <c r="W220" s="39"/>
      <c r="X220" s="39"/>
      <c r="Y220" s="39"/>
      <c r="Z220" s="39"/>
      <c r="AA220" s="39"/>
      <c r="AB220" s="39"/>
      <c r="AC220" s="39"/>
      <c r="AD220" s="39"/>
      <c r="AE220" s="164"/>
      <c r="AF220" s="164"/>
      <c r="AG220" s="164"/>
      <c r="AH220" s="164"/>
      <c r="AI220" s="164"/>
      <c r="AJ220" s="164"/>
      <c r="AK220" s="164"/>
      <c r="AL220" s="164"/>
      <c r="AM220" s="164"/>
      <c r="AN220" s="164"/>
      <c r="AO220" s="164"/>
      <c r="AP220" s="164"/>
      <c r="AQ220" s="164"/>
      <c r="AR220" s="164"/>
      <c r="AS220" s="164"/>
      <c r="AT220" s="164"/>
      <c r="AU220" s="164"/>
      <c r="AV220" s="164"/>
      <c r="AW220" s="164"/>
      <c r="AX220" s="164"/>
      <c r="AY220" s="164"/>
      <c r="AZ220" s="164"/>
      <c r="BA220" s="164"/>
      <c r="BB220" s="164"/>
    </row>
    <row r="221" spans="1:54" ht="15" customHeight="1" thickBot="1">
      <c r="A221" s="48" t="s">
        <v>5068</v>
      </c>
      <c r="B221" s="921" t="s">
        <v>5352</v>
      </c>
      <c r="C221" s="922"/>
      <c r="D221" s="922"/>
      <c r="E221" s="922"/>
      <c r="F221" s="922"/>
      <c r="G221" s="922"/>
      <c r="H221" s="922"/>
      <c r="I221" s="922"/>
      <c r="J221" s="922"/>
      <c r="K221" s="922"/>
      <c r="L221" s="922"/>
      <c r="M221" s="922"/>
      <c r="N221" s="922"/>
      <c r="O221" s="922"/>
      <c r="P221" s="922"/>
      <c r="Q221" s="922"/>
      <c r="R221" s="922"/>
      <c r="S221" s="922"/>
      <c r="T221" s="922"/>
      <c r="U221" s="922"/>
      <c r="V221" s="922"/>
      <c r="W221" s="922"/>
      <c r="X221" s="922"/>
      <c r="Y221" s="922"/>
      <c r="Z221" s="922"/>
      <c r="AA221" s="922"/>
      <c r="AB221" s="922"/>
      <c r="AC221" s="922"/>
      <c r="AD221" s="923"/>
      <c r="AE221" s="164"/>
      <c r="AF221" s="164"/>
      <c r="AG221" s="164"/>
      <c r="AH221" s="164"/>
      <c r="AI221" s="164"/>
      <c r="AJ221" s="164"/>
      <c r="AK221" s="164"/>
      <c r="AL221" s="164"/>
      <c r="AM221" s="164"/>
      <c r="AN221" s="164"/>
      <c r="AO221" s="164"/>
      <c r="AP221" s="164"/>
      <c r="AQ221" s="164"/>
      <c r="AR221" s="164"/>
      <c r="AS221" s="164"/>
      <c r="AT221" s="164"/>
      <c r="AU221" s="164"/>
      <c r="AV221" s="164"/>
      <c r="AW221" s="164"/>
      <c r="AX221" s="164"/>
      <c r="AY221" s="164"/>
      <c r="AZ221" s="164"/>
      <c r="BA221" s="164"/>
      <c r="BB221" s="164"/>
    </row>
    <row r="222" spans="1:54" ht="15" customHeight="1">
      <c r="A222" s="58"/>
      <c r="B222" s="924" t="s">
        <v>5353</v>
      </c>
      <c r="C222" s="925"/>
      <c r="D222" s="925"/>
      <c r="E222" s="925"/>
      <c r="F222" s="925"/>
      <c r="G222" s="925"/>
      <c r="H222" s="925"/>
      <c r="I222" s="925"/>
      <c r="J222" s="925"/>
      <c r="K222" s="925"/>
      <c r="L222" s="925"/>
      <c r="M222" s="925"/>
      <c r="N222" s="925"/>
      <c r="O222" s="925"/>
      <c r="P222" s="925"/>
      <c r="Q222" s="925"/>
      <c r="R222" s="925"/>
      <c r="S222" s="925"/>
      <c r="T222" s="925"/>
      <c r="U222" s="925"/>
      <c r="V222" s="925"/>
      <c r="W222" s="925"/>
      <c r="X222" s="925"/>
      <c r="Y222" s="925"/>
      <c r="Z222" s="925"/>
      <c r="AA222" s="925"/>
      <c r="AB222" s="925"/>
      <c r="AC222" s="925"/>
      <c r="AD222" s="926"/>
      <c r="AE222" s="164"/>
      <c r="AF222" s="164"/>
      <c r="AG222" s="164"/>
      <c r="AH222" s="164"/>
      <c r="AI222" s="164"/>
      <c r="AJ222" s="164"/>
      <c r="AK222" s="164"/>
      <c r="AL222" s="164"/>
      <c r="AM222" s="164"/>
      <c r="AN222" s="164"/>
      <c r="AO222" s="164"/>
      <c r="AP222" s="164"/>
      <c r="AQ222" s="164"/>
      <c r="AR222" s="164"/>
      <c r="AS222" s="164"/>
      <c r="AT222" s="164"/>
      <c r="AU222" s="164"/>
      <c r="AV222" s="164"/>
      <c r="AW222" s="164"/>
      <c r="AX222" s="164"/>
      <c r="AY222" s="164"/>
      <c r="AZ222" s="164"/>
      <c r="BA222" s="164"/>
      <c r="BB222" s="164"/>
    </row>
    <row r="223" spans="1:54" ht="24" customHeight="1">
      <c r="A223" s="44"/>
      <c r="B223" s="59"/>
      <c r="C223" s="862" t="s">
        <v>5354</v>
      </c>
      <c r="D223" s="862"/>
      <c r="E223" s="862"/>
      <c r="F223" s="862"/>
      <c r="G223" s="862"/>
      <c r="H223" s="862"/>
      <c r="I223" s="862"/>
      <c r="J223" s="862"/>
      <c r="K223" s="862"/>
      <c r="L223" s="862"/>
      <c r="M223" s="862"/>
      <c r="N223" s="862"/>
      <c r="O223" s="862"/>
      <c r="P223" s="862"/>
      <c r="Q223" s="862"/>
      <c r="R223" s="862"/>
      <c r="S223" s="862"/>
      <c r="T223" s="862"/>
      <c r="U223" s="862"/>
      <c r="V223" s="862"/>
      <c r="W223" s="862"/>
      <c r="X223" s="862"/>
      <c r="Y223" s="862"/>
      <c r="Z223" s="862"/>
      <c r="AA223" s="862"/>
      <c r="AB223" s="862"/>
      <c r="AC223" s="862"/>
      <c r="AD223" s="986"/>
      <c r="AE223" s="164"/>
      <c r="AF223" s="164"/>
      <c r="AG223" s="164"/>
      <c r="AH223" s="164"/>
      <c r="AI223" s="164"/>
      <c r="AJ223" s="164"/>
      <c r="AK223" s="164"/>
      <c r="AL223" s="164"/>
      <c r="AM223" s="164"/>
      <c r="AN223" s="164"/>
      <c r="AO223" s="164"/>
      <c r="AP223" s="164"/>
      <c r="AQ223" s="164"/>
      <c r="AR223" s="164"/>
      <c r="AS223" s="164"/>
      <c r="AT223" s="164"/>
      <c r="AU223" s="164"/>
      <c r="AV223" s="164"/>
      <c r="AW223" s="164"/>
      <c r="AX223" s="164"/>
      <c r="AY223" s="164"/>
      <c r="AZ223" s="164"/>
      <c r="BA223" s="164"/>
      <c r="BB223" s="164"/>
    </row>
    <row r="224" spans="1:54" customFormat="1" ht="15" customHeight="1">
      <c r="A224" s="32"/>
      <c r="B224" s="927" t="s">
        <v>5070</v>
      </c>
      <c r="C224" s="928"/>
      <c r="D224" s="928"/>
      <c r="E224" s="928"/>
      <c r="F224" s="928"/>
      <c r="G224" s="928"/>
      <c r="H224" s="928"/>
      <c r="I224" s="928"/>
      <c r="J224" s="928"/>
      <c r="K224" s="928"/>
      <c r="L224" s="928"/>
      <c r="M224" s="928"/>
      <c r="N224" s="928"/>
      <c r="O224" s="928"/>
      <c r="P224" s="928"/>
      <c r="Q224" s="928"/>
      <c r="R224" s="928"/>
      <c r="S224" s="928"/>
      <c r="T224" s="928"/>
      <c r="U224" s="928"/>
      <c r="V224" s="928"/>
      <c r="W224" s="928"/>
      <c r="X224" s="928"/>
      <c r="Y224" s="928"/>
      <c r="Z224" s="928"/>
      <c r="AA224" s="928"/>
      <c r="AB224" s="928"/>
      <c r="AC224" s="928"/>
      <c r="AD224" s="929"/>
    </row>
    <row r="225" spans="1:40" customFormat="1" ht="24" customHeight="1">
      <c r="A225" s="32"/>
      <c r="B225" s="122"/>
      <c r="C225" s="862" t="s">
        <v>5355</v>
      </c>
      <c r="D225" s="862"/>
      <c r="E225" s="862"/>
      <c r="F225" s="862"/>
      <c r="G225" s="862"/>
      <c r="H225" s="862"/>
      <c r="I225" s="862"/>
      <c r="J225" s="862"/>
      <c r="K225" s="862"/>
      <c r="L225" s="862"/>
      <c r="M225" s="862"/>
      <c r="N225" s="862"/>
      <c r="O225" s="862"/>
      <c r="P225" s="862"/>
      <c r="Q225" s="862"/>
      <c r="R225" s="862"/>
      <c r="S225" s="862"/>
      <c r="T225" s="862"/>
      <c r="U225" s="862"/>
      <c r="V225" s="862"/>
      <c r="W225" s="862"/>
      <c r="X225" s="862"/>
      <c r="Y225" s="862"/>
      <c r="Z225" s="862"/>
      <c r="AA225" s="862"/>
      <c r="AB225" s="862"/>
      <c r="AC225" s="862"/>
      <c r="AD225" s="986"/>
    </row>
    <row r="226" spans="1:40" ht="15" customHeight="1">
      <c r="A226" s="44"/>
      <c r="B226" s="49"/>
      <c r="C226" s="35"/>
      <c r="D226" s="39"/>
      <c r="E226" s="39"/>
      <c r="F226" s="39"/>
      <c r="G226" s="39"/>
      <c r="H226" s="39"/>
      <c r="I226" s="39"/>
      <c r="J226" s="39"/>
      <c r="K226" s="39"/>
      <c r="L226" s="39"/>
      <c r="M226" s="39"/>
      <c r="N226" s="39"/>
      <c r="O226" s="39"/>
      <c r="P226" s="39"/>
      <c r="Q226" s="39"/>
      <c r="R226" s="39"/>
      <c r="S226" s="39"/>
      <c r="T226" s="39"/>
      <c r="U226" s="39"/>
      <c r="V226" s="39"/>
      <c r="W226" s="39"/>
      <c r="X226" s="39"/>
      <c r="Y226" s="39"/>
      <c r="Z226" s="39"/>
      <c r="AA226" s="39"/>
      <c r="AB226" s="39"/>
      <c r="AC226" s="39"/>
      <c r="AD226" s="39"/>
      <c r="AE226" s="164"/>
      <c r="AF226" s="164"/>
      <c r="AG226" s="164"/>
      <c r="AH226" s="164"/>
      <c r="AI226" s="164"/>
      <c r="AJ226" s="164"/>
      <c r="AK226" s="164"/>
      <c r="AL226" s="164"/>
      <c r="AM226" s="164"/>
      <c r="AN226" s="164"/>
    </row>
    <row r="227" spans="1:40" ht="24" customHeight="1">
      <c r="A227" s="22" t="s">
        <v>5356</v>
      </c>
      <c r="B227" s="945" t="s">
        <v>5357</v>
      </c>
      <c r="C227" s="945"/>
      <c r="D227" s="945"/>
      <c r="E227" s="945"/>
      <c r="F227" s="945"/>
      <c r="G227" s="945"/>
      <c r="H227" s="945"/>
      <c r="I227" s="945"/>
      <c r="J227" s="945"/>
      <c r="K227" s="945"/>
      <c r="L227" s="945"/>
      <c r="M227" s="945"/>
      <c r="N227" s="945"/>
      <c r="O227" s="945"/>
      <c r="P227" s="945"/>
      <c r="Q227" s="945"/>
      <c r="R227" s="945"/>
      <c r="S227" s="945"/>
      <c r="T227" s="945"/>
      <c r="U227" s="945"/>
      <c r="V227" s="945"/>
      <c r="W227" s="945"/>
      <c r="X227" s="945"/>
      <c r="Y227" s="945"/>
      <c r="Z227" s="945"/>
      <c r="AA227" s="945"/>
      <c r="AB227" s="945"/>
      <c r="AC227" s="945"/>
      <c r="AD227" s="945"/>
      <c r="AE227" s="164"/>
      <c r="AF227" s="164"/>
      <c r="AG227" s="164"/>
      <c r="AH227" s="164"/>
      <c r="AI227" s="164"/>
      <c r="AJ227" s="164"/>
      <c r="AK227" s="164"/>
      <c r="AL227" s="164"/>
      <c r="AM227" s="164"/>
      <c r="AN227" s="164"/>
    </row>
    <row r="228" spans="1:40" ht="36" customHeight="1">
      <c r="A228" s="57"/>
      <c r="B228" s="26"/>
      <c r="C228" s="876" t="s">
        <v>5358</v>
      </c>
      <c r="D228" s="861"/>
      <c r="E228" s="861"/>
      <c r="F228" s="861"/>
      <c r="G228" s="861"/>
      <c r="H228" s="861"/>
      <c r="I228" s="861"/>
      <c r="J228" s="861"/>
      <c r="K228" s="861"/>
      <c r="L228" s="861"/>
      <c r="M228" s="861"/>
      <c r="N228" s="861"/>
      <c r="O228" s="861"/>
      <c r="P228" s="861"/>
      <c r="Q228" s="861"/>
      <c r="R228" s="861"/>
      <c r="S228" s="861"/>
      <c r="T228" s="861"/>
      <c r="U228" s="861"/>
      <c r="V228" s="861"/>
      <c r="W228" s="861"/>
      <c r="X228" s="861"/>
      <c r="Y228" s="861"/>
      <c r="Z228" s="861"/>
      <c r="AA228" s="861"/>
      <c r="AB228" s="861"/>
      <c r="AC228" s="861"/>
      <c r="AD228" s="861"/>
      <c r="AE228" s="164"/>
      <c r="AF228" s="164"/>
      <c r="AG228" s="164"/>
      <c r="AH228" s="164"/>
      <c r="AI228" s="164"/>
      <c r="AJ228" s="164"/>
      <c r="AK228" s="164"/>
      <c r="AL228" s="164"/>
      <c r="AM228" s="164"/>
      <c r="AN228" s="164"/>
    </row>
    <row r="229" spans="1:40" ht="24" customHeight="1">
      <c r="A229" s="57"/>
      <c r="B229" s="26"/>
      <c r="C229" s="876" t="s">
        <v>5359</v>
      </c>
      <c r="D229" s="876"/>
      <c r="E229" s="876"/>
      <c r="F229" s="876"/>
      <c r="G229" s="876"/>
      <c r="H229" s="876"/>
      <c r="I229" s="876"/>
      <c r="J229" s="876"/>
      <c r="K229" s="876"/>
      <c r="L229" s="876"/>
      <c r="M229" s="876"/>
      <c r="N229" s="876"/>
      <c r="O229" s="876"/>
      <c r="P229" s="876"/>
      <c r="Q229" s="876"/>
      <c r="R229" s="876"/>
      <c r="S229" s="876"/>
      <c r="T229" s="876"/>
      <c r="U229" s="876"/>
      <c r="V229" s="876"/>
      <c r="W229" s="876"/>
      <c r="X229" s="876"/>
      <c r="Y229" s="876"/>
      <c r="Z229" s="876"/>
      <c r="AA229" s="876"/>
      <c r="AB229" s="876"/>
      <c r="AC229" s="876"/>
      <c r="AD229" s="876"/>
      <c r="AE229" s="164"/>
      <c r="AF229" s="164"/>
      <c r="AG229" s="164"/>
      <c r="AH229" s="164"/>
      <c r="AI229" s="164"/>
      <c r="AJ229" s="164"/>
      <c r="AK229" s="164"/>
      <c r="AL229" s="164"/>
      <c r="AM229" s="164"/>
      <c r="AN229" s="164"/>
    </row>
    <row r="230" spans="1:40" ht="24" customHeight="1">
      <c r="A230" s="37"/>
      <c r="B230" s="36"/>
      <c r="C230" s="733" t="s">
        <v>5360</v>
      </c>
      <c r="D230" s="733"/>
      <c r="E230" s="733"/>
      <c r="F230" s="733"/>
      <c r="G230" s="733"/>
      <c r="H230" s="733"/>
      <c r="I230" s="733"/>
      <c r="J230" s="733"/>
      <c r="K230" s="733"/>
      <c r="L230" s="733"/>
      <c r="M230" s="733"/>
      <c r="N230" s="733"/>
      <c r="O230" s="733"/>
      <c r="P230" s="733"/>
      <c r="Q230" s="733"/>
      <c r="R230" s="733"/>
      <c r="S230" s="733"/>
      <c r="T230" s="733"/>
      <c r="U230" s="733"/>
      <c r="V230" s="733"/>
      <c r="W230" s="733"/>
      <c r="X230" s="733"/>
      <c r="Y230" s="733"/>
      <c r="Z230" s="733"/>
      <c r="AA230" s="733"/>
      <c r="AB230" s="733"/>
      <c r="AC230" s="733"/>
      <c r="AD230" s="733"/>
      <c r="AE230" s="164"/>
      <c r="AF230" s="164"/>
      <c r="AG230" s="164"/>
      <c r="AH230" s="164"/>
      <c r="AI230" s="164"/>
      <c r="AJ230" s="164"/>
      <c r="AK230" s="164"/>
      <c r="AL230" s="164"/>
      <c r="AM230" s="164"/>
      <c r="AN230" s="164"/>
    </row>
    <row r="231" spans="1:40" ht="15" customHeight="1">
      <c r="A231" s="22"/>
      <c r="B231" s="51"/>
      <c r="C231" s="39"/>
      <c r="D231" s="39"/>
      <c r="E231" s="39"/>
      <c r="F231" s="39"/>
      <c r="G231" s="39"/>
      <c r="H231" s="39"/>
      <c r="I231" s="39"/>
      <c r="J231" s="39"/>
      <c r="K231" s="39"/>
      <c r="L231" s="39"/>
      <c r="M231" s="39"/>
      <c r="N231" s="39"/>
      <c r="O231" s="39"/>
      <c r="P231" s="39"/>
      <c r="Q231" s="39"/>
      <c r="R231" s="39"/>
      <c r="S231" s="39"/>
      <c r="T231" s="39"/>
      <c r="U231" s="39"/>
      <c r="V231" s="39"/>
      <c r="W231" s="39"/>
      <c r="X231" s="39"/>
      <c r="Y231" s="39"/>
      <c r="Z231" s="39"/>
      <c r="AA231" s="39"/>
      <c r="AB231" s="39"/>
      <c r="AC231" s="39"/>
      <c r="AD231" s="39"/>
      <c r="AE231" s="164"/>
      <c r="AF231" s="164"/>
      <c r="AG231" s="164"/>
      <c r="AH231" s="164"/>
      <c r="AI231" s="164"/>
      <c r="AJ231" s="164"/>
      <c r="AK231" s="164"/>
      <c r="AL231" s="164"/>
      <c r="AM231" s="164"/>
      <c r="AN231" s="164"/>
    </row>
    <row r="232" spans="1:40" ht="24" customHeight="1">
      <c r="A232" s="22"/>
      <c r="B232" s="60"/>
      <c r="C232" s="912" t="s">
        <v>5361</v>
      </c>
      <c r="D232" s="913"/>
      <c r="E232" s="913"/>
      <c r="F232" s="913"/>
      <c r="G232" s="913"/>
      <c r="H232" s="913"/>
      <c r="I232" s="913"/>
      <c r="J232" s="913"/>
      <c r="K232" s="913"/>
      <c r="L232" s="913"/>
      <c r="M232" s="913"/>
      <c r="N232" s="913"/>
      <c r="O232" s="913"/>
      <c r="P232" s="913"/>
      <c r="Q232" s="913"/>
      <c r="R232" s="913"/>
      <c r="S232" s="913"/>
      <c r="T232" s="913"/>
      <c r="U232" s="913"/>
      <c r="V232" s="913"/>
      <c r="W232" s="913"/>
      <c r="X232" s="913"/>
      <c r="Y232" s="913"/>
      <c r="Z232" s="913"/>
      <c r="AA232" s="913"/>
      <c r="AB232" s="913"/>
      <c r="AC232" s="913"/>
      <c r="AD232" s="914"/>
      <c r="AE232" s="164"/>
      <c r="AF232" s="164"/>
      <c r="AG232" s="164"/>
      <c r="AH232" s="164"/>
      <c r="AI232" s="164"/>
      <c r="AJ232" s="164"/>
      <c r="AK232" s="813" t="s">
        <v>5080</v>
      </c>
      <c r="AL232" s="813"/>
      <c r="AM232" s="813"/>
      <c r="AN232" s="164"/>
    </row>
    <row r="233" spans="1:40" ht="15" customHeight="1">
      <c r="A233" s="22"/>
      <c r="B233" s="60"/>
      <c r="C233" s="877" t="s">
        <v>5362</v>
      </c>
      <c r="D233" s="878"/>
      <c r="E233" s="878"/>
      <c r="F233" s="878"/>
      <c r="G233" s="878"/>
      <c r="H233" s="878"/>
      <c r="I233" s="878"/>
      <c r="J233" s="716" t="s">
        <v>5363</v>
      </c>
      <c r="K233" s="716"/>
      <c r="L233" s="716"/>
      <c r="M233" s="716"/>
      <c r="N233" s="716"/>
      <c r="O233" s="716"/>
      <c r="P233" s="716"/>
      <c r="Q233" s="716"/>
      <c r="R233" s="716"/>
      <c r="S233" s="716"/>
      <c r="T233" s="716"/>
      <c r="U233" s="716"/>
      <c r="V233" s="716"/>
      <c r="W233" s="716"/>
      <c r="X233" s="716"/>
      <c r="Y233" s="716"/>
      <c r="Z233" s="716"/>
      <c r="AA233" s="716"/>
      <c r="AB233" s="716"/>
      <c r="AC233" s="716"/>
      <c r="AD233" s="716"/>
      <c r="AE233" s="164"/>
      <c r="AF233" s="164"/>
      <c r="AG233" s="164"/>
      <c r="AH233" s="164"/>
      <c r="AI233" s="538" t="s">
        <v>5314</v>
      </c>
      <c r="AJ233" s="233" t="s">
        <v>5313</v>
      </c>
      <c r="AK233" s="813" t="s">
        <v>5364</v>
      </c>
      <c r="AL233" s="813"/>
      <c r="AM233" s="813"/>
      <c r="AN233" s="164"/>
    </row>
    <row r="234" spans="1:40" ht="36" customHeight="1">
      <c r="A234" s="22"/>
      <c r="B234" s="60"/>
      <c r="C234" s="880"/>
      <c r="D234" s="881"/>
      <c r="E234" s="881"/>
      <c r="F234" s="881"/>
      <c r="G234" s="881"/>
      <c r="H234" s="881"/>
      <c r="I234" s="881"/>
      <c r="J234" s="728" t="s">
        <v>5365</v>
      </c>
      <c r="K234" s="729"/>
      <c r="L234" s="729"/>
      <c r="M234" s="729"/>
      <c r="N234" s="729"/>
      <c r="O234" s="729"/>
      <c r="P234" s="730"/>
      <c r="Q234" s="728" t="s">
        <v>5366</v>
      </c>
      <c r="R234" s="729"/>
      <c r="S234" s="729"/>
      <c r="T234" s="729"/>
      <c r="U234" s="729"/>
      <c r="V234" s="729"/>
      <c r="W234" s="730"/>
      <c r="X234" s="707" t="s">
        <v>5367</v>
      </c>
      <c r="Y234" s="708"/>
      <c r="Z234" s="708"/>
      <c r="AA234" s="708"/>
      <c r="AB234" s="708"/>
      <c r="AC234" s="708"/>
      <c r="AD234" s="709"/>
      <c r="AE234" s="164"/>
      <c r="AF234" s="164"/>
      <c r="AG234" s="206" t="s">
        <v>5088</v>
      </c>
      <c r="AH234" s="228" t="s">
        <v>5089</v>
      </c>
      <c r="AI234" s="215" t="s">
        <v>5368</v>
      </c>
      <c r="AJ234" s="233" t="s">
        <v>5369</v>
      </c>
      <c r="AK234" s="238" t="s">
        <v>5370</v>
      </c>
      <c r="AL234" s="239" t="s">
        <v>5371</v>
      </c>
      <c r="AM234" s="240" t="s">
        <v>5368</v>
      </c>
      <c r="AN234" s="846" t="s">
        <v>5372</v>
      </c>
    </row>
    <row r="235" spans="1:40" ht="15" customHeight="1">
      <c r="A235" s="22"/>
      <c r="B235" s="60"/>
      <c r="C235" s="719"/>
      <c r="D235" s="719"/>
      <c r="E235" s="719"/>
      <c r="F235" s="719"/>
      <c r="G235" s="719"/>
      <c r="H235" s="719"/>
      <c r="I235" s="719"/>
      <c r="J235" s="719"/>
      <c r="K235" s="719"/>
      <c r="L235" s="719"/>
      <c r="M235" s="719"/>
      <c r="N235" s="719"/>
      <c r="O235" s="719"/>
      <c r="P235" s="719"/>
      <c r="Q235" s="719"/>
      <c r="R235" s="719"/>
      <c r="S235" s="719"/>
      <c r="T235" s="719"/>
      <c r="U235" s="719"/>
      <c r="V235" s="719"/>
      <c r="W235" s="719"/>
      <c r="X235" s="719"/>
      <c r="Y235" s="719"/>
      <c r="Z235" s="719"/>
      <c r="AA235" s="719"/>
      <c r="AB235" s="719"/>
      <c r="AC235" s="719"/>
      <c r="AD235" s="719"/>
      <c r="AE235" s="164"/>
      <c r="AF235" s="164"/>
      <c r="AG235" s="199">
        <f>IF(AND($L$182&lt;&gt;"",$L$182&lt;&gt;1,COUNTA(C235:AD235)=0),0,IF(AND($L$182&lt;&gt;"",$L$182=1,COUNTA(C235:AD235)=4),0,IF(COUNTA(C235:AD235)=0,0,1)))</f>
        <v>0</v>
      </c>
      <c r="AH235" s="226">
        <f>IF(COUNTIF(C235:AD235,"NS")&gt;0,1,0)</f>
        <v>0</v>
      </c>
      <c r="AI235" s="538">
        <f>IF(SUM(X235)&gt;0,1,0)</f>
        <v>0</v>
      </c>
      <c r="AJ235" s="234">
        <f>IF(OR(C235="NS",J235="NS",Q235="NS",X235="NS"),0,IF(AND(C235="NA",J235="NA",Q235="NA",X235="NA"),0,IF(C235&lt;=SUM(J235:AD235),0,1)))</f>
        <v>0</v>
      </c>
      <c r="AK235" s="235">
        <f>IF(OR(J235="NS",$C$235="NS"),0,IF(AND(J235="NA",$C$235="NA"),0,IF(J235&lt;=$C$235,0,1)))</f>
        <v>0</v>
      </c>
      <c r="AL235" s="236">
        <f>IF(OR(Q235="NS",$C$235="NS"),0,IF(AND(Q235="NA",$C$235="NA"),0,IF(Q235&lt;=$C$235,0,1)))</f>
        <v>0</v>
      </c>
      <c r="AM235" s="237">
        <f>IF(OR(X235="NS",$C$235="NS"),0,IF(AND(X235="NA",$C$235="NA"),0,IF(X235&lt;=$C$235,0,1)))</f>
        <v>0</v>
      </c>
      <c r="AN235" s="847"/>
    </row>
    <row r="236" spans="1:40" ht="15" customHeight="1">
      <c r="A236" s="44"/>
      <c r="B236" s="49"/>
      <c r="C236" s="35"/>
      <c r="D236" s="39"/>
      <c r="E236" s="39"/>
      <c r="F236" s="39"/>
      <c r="G236" s="39"/>
      <c r="H236" s="39"/>
      <c r="I236" s="39"/>
      <c r="J236" s="39"/>
      <c r="K236" s="39"/>
      <c r="L236" s="39"/>
      <c r="M236" s="39"/>
      <c r="N236" s="39"/>
      <c r="O236" s="39"/>
      <c r="P236" s="39"/>
      <c r="Q236" s="39"/>
      <c r="R236" s="39"/>
      <c r="S236" s="39"/>
      <c r="T236" s="39"/>
      <c r="U236" s="39"/>
      <c r="V236" s="39"/>
      <c r="W236" s="39"/>
      <c r="X236" s="39"/>
      <c r="Y236" s="39"/>
      <c r="Z236" s="39"/>
      <c r="AA236" s="39"/>
      <c r="AB236" s="39"/>
      <c r="AC236" s="39"/>
      <c r="AD236" s="39"/>
      <c r="AE236" s="164"/>
      <c r="AF236" s="164"/>
      <c r="AG236" s="164"/>
      <c r="AH236" s="164"/>
      <c r="AI236" s="164"/>
      <c r="AJ236" s="164"/>
      <c r="AK236" s="164"/>
      <c r="AL236" s="164"/>
      <c r="AM236" s="623">
        <f>SUM(AK235:AM235)</f>
        <v>0</v>
      </c>
      <c r="AN236" s="202">
        <f>IF(AND($L$182&lt;&gt;"",$L$182&lt;&gt;1,COUNTA(C235:AD235)&gt;0),1,0)</f>
        <v>0</v>
      </c>
    </row>
    <row r="237" spans="1:40" ht="45" customHeight="1">
      <c r="A237" s="44"/>
      <c r="B237" s="49"/>
      <c r="C237" s="900" t="s">
        <v>5373</v>
      </c>
      <c r="D237" s="900"/>
      <c r="E237" s="900"/>
      <c r="F237" s="940"/>
      <c r="G237" s="940"/>
      <c r="H237" s="940"/>
      <c r="I237" s="940"/>
      <c r="J237" s="940"/>
      <c r="K237" s="940"/>
      <c r="L237" s="940"/>
      <c r="M237" s="940"/>
      <c r="N237" s="940"/>
      <c r="O237" s="940"/>
      <c r="P237" s="940"/>
      <c r="Q237" s="940"/>
      <c r="R237" s="940"/>
      <c r="S237" s="940"/>
      <c r="T237" s="940"/>
      <c r="U237" s="940"/>
      <c r="V237" s="940"/>
      <c r="W237" s="940"/>
      <c r="X237" s="940"/>
      <c r="Y237" s="940"/>
      <c r="Z237" s="940"/>
      <c r="AA237" s="940"/>
      <c r="AB237" s="940"/>
      <c r="AC237" s="940"/>
      <c r="AD237" s="940"/>
      <c r="AE237" s="164"/>
      <c r="AF237" s="164"/>
      <c r="AG237" s="164"/>
      <c r="AH237" s="164"/>
      <c r="AI237" s="164"/>
      <c r="AJ237" s="164"/>
      <c r="AK237" s="164"/>
      <c r="AL237" s="164"/>
      <c r="AM237" s="164"/>
      <c r="AN237" s="164"/>
    </row>
    <row r="238" spans="1:40" ht="15" customHeight="1">
      <c r="A238" s="22"/>
      <c r="B238" s="811" t="str">
        <f>IF(AND(AI235&gt;0,F237=""),"Ha registrado un número mayor a cero en la col. Otro tipo debe anotar el nombre de dicho(s) tipo(s) de instituciones","")</f>
        <v/>
      </c>
      <c r="C238" s="811"/>
      <c r="D238" s="811"/>
      <c r="E238" s="811"/>
      <c r="F238" s="811"/>
      <c r="G238" s="811"/>
      <c r="H238" s="811"/>
      <c r="I238" s="811"/>
      <c r="J238" s="811"/>
      <c r="K238" s="811"/>
      <c r="L238" s="811"/>
      <c r="M238" s="811"/>
      <c r="N238" s="811"/>
      <c r="O238" s="811"/>
      <c r="P238" s="811"/>
      <c r="Q238" s="811"/>
      <c r="R238" s="811"/>
      <c r="S238" s="811"/>
      <c r="T238" s="811"/>
      <c r="U238" s="811"/>
      <c r="V238" s="811"/>
      <c r="W238" s="811"/>
      <c r="X238" s="811"/>
      <c r="Y238" s="811"/>
      <c r="Z238" s="811"/>
      <c r="AA238" s="811"/>
      <c r="AB238" s="811"/>
      <c r="AC238" s="811"/>
      <c r="AD238" s="811"/>
      <c r="AE238" s="811"/>
      <c r="AF238" s="164"/>
      <c r="AG238" s="164"/>
      <c r="AH238" s="164"/>
      <c r="AI238" s="164"/>
      <c r="AJ238" s="164"/>
      <c r="AK238" s="164"/>
      <c r="AL238" s="164"/>
      <c r="AM238" s="164"/>
      <c r="AN238" s="164"/>
    </row>
    <row r="239" spans="1:40" ht="24" customHeight="1">
      <c r="A239" s="57"/>
      <c r="B239" s="26"/>
      <c r="C239" s="876" t="s">
        <v>5300</v>
      </c>
      <c r="D239" s="876"/>
      <c r="E239" s="876"/>
      <c r="F239" s="876"/>
      <c r="G239" s="876"/>
      <c r="H239" s="876"/>
      <c r="I239" s="876"/>
      <c r="J239" s="876"/>
      <c r="K239" s="876"/>
      <c r="L239" s="876"/>
      <c r="M239" s="876"/>
      <c r="N239" s="876"/>
      <c r="O239" s="876"/>
      <c r="P239" s="876"/>
      <c r="Q239" s="876"/>
      <c r="R239" s="876"/>
      <c r="S239" s="876"/>
      <c r="T239" s="876"/>
      <c r="U239" s="876"/>
      <c r="V239" s="876"/>
      <c r="W239" s="876"/>
      <c r="X239" s="876"/>
      <c r="Y239" s="876"/>
      <c r="Z239" s="876"/>
      <c r="AA239" s="876"/>
      <c r="AB239" s="876"/>
      <c r="AC239" s="876"/>
      <c r="AD239" s="876"/>
      <c r="AE239" s="164"/>
      <c r="AF239" s="164"/>
      <c r="AG239" s="164"/>
      <c r="AH239" s="164"/>
      <c r="AI239" s="164"/>
      <c r="AJ239" s="164"/>
      <c r="AK239" s="164"/>
      <c r="AL239" s="164"/>
      <c r="AM239" s="164"/>
      <c r="AN239" s="164"/>
    </row>
    <row r="240" spans="1:40" ht="60" customHeight="1">
      <c r="A240" s="57"/>
      <c r="B240" s="26"/>
      <c r="C240" s="892"/>
      <c r="D240" s="893"/>
      <c r="E240" s="893"/>
      <c r="F240" s="893"/>
      <c r="G240" s="893"/>
      <c r="H240" s="893"/>
      <c r="I240" s="893"/>
      <c r="J240" s="893"/>
      <c r="K240" s="893"/>
      <c r="L240" s="893"/>
      <c r="M240" s="893"/>
      <c r="N240" s="893"/>
      <c r="O240" s="893"/>
      <c r="P240" s="893"/>
      <c r="Q240" s="893"/>
      <c r="R240" s="893"/>
      <c r="S240" s="893"/>
      <c r="T240" s="893"/>
      <c r="U240" s="893"/>
      <c r="V240" s="893"/>
      <c r="W240" s="893"/>
      <c r="X240" s="893"/>
      <c r="Y240" s="893"/>
      <c r="Z240" s="893"/>
      <c r="AA240" s="893"/>
      <c r="AB240" s="893"/>
      <c r="AC240" s="893"/>
      <c r="AD240" s="894"/>
      <c r="AE240" s="164"/>
      <c r="AF240" s="164"/>
      <c r="AG240" s="164"/>
      <c r="AH240" s="164"/>
      <c r="AI240" s="164"/>
      <c r="AJ240" s="164"/>
      <c r="AK240" s="164"/>
      <c r="AL240" s="164"/>
      <c r="AM240" s="164"/>
      <c r="AN240" s="164"/>
    </row>
    <row r="241" spans="1:31" ht="15" customHeight="1">
      <c r="A241" s="44"/>
      <c r="B241" s="807" t="str">
        <f>IF(AG235&gt;0,"Favor de ingresar toda la información requerida en la pregunta y/o verifique que no tenga información en celdas sombreadas","")</f>
        <v/>
      </c>
      <c r="C241" s="807"/>
      <c r="D241" s="807"/>
      <c r="E241" s="807"/>
      <c r="F241" s="807"/>
      <c r="G241" s="807"/>
      <c r="H241" s="807"/>
      <c r="I241" s="807"/>
      <c r="J241" s="807"/>
      <c r="K241" s="807"/>
      <c r="L241" s="807"/>
      <c r="M241" s="807"/>
      <c r="N241" s="807"/>
      <c r="O241" s="807"/>
      <c r="P241" s="807"/>
      <c r="Q241" s="807"/>
      <c r="R241" s="807"/>
      <c r="S241" s="807"/>
      <c r="T241" s="807"/>
      <c r="U241" s="807"/>
      <c r="V241" s="807"/>
      <c r="W241" s="807"/>
      <c r="X241" s="807"/>
      <c r="Y241" s="807"/>
      <c r="Z241" s="807"/>
      <c r="AA241" s="807"/>
      <c r="AB241" s="807"/>
      <c r="AC241" s="807"/>
      <c r="AD241" s="807"/>
      <c r="AE241" s="164"/>
    </row>
    <row r="242" spans="1:31" ht="15" customHeight="1">
      <c r="A242" s="44"/>
      <c r="B242" s="732" t="str">
        <f>IF(AH235&gt;0,"Alerta: debido a que cuenta con registros NS, debe proporcionar una justificación en el area de comentarios al final de la pregunta","")</f>
        <v/>
      </c>
      <c r="C242" s="732"/>
      <c r="D242" s="732"/>
      <c r="E242" s="732"/>
      <c r="F242" s="732"/>
      <c r="G242" s="732"/>
      <c r="H242" s="732"/>
      <c r="I242" s="732"/>
      <c r="J242" s="732"/>
      <c r="K242" s="732"/>
      <c r="L242" s="732"/>
      <c r="M242" s="732"/>
      <c r="N242" s="732"/>
      <c r="O242" s="732"/>
      <c r="P242" s="732"/>
      <c r="Q242" s="732"/>
      <c r="R242" s="732"/>
      <c r="S242" s="732"/>
      <c r="T242" s="732"/>
      <c r="U242" s="732"/>
      <c r="V242" s="732"/>
      <c r="W242" s="732"/>
      <c r="X242" s="732"/>
      <c r="Y242" s="732"/>
      <c r="Z242" s="732"/>
      <c r="AA242" s="732"/>
      <c r="AB242" s="732"/>
      <c r="AC242" s="732"/>
      <c r="AD242" s="732"/>
      <c r="AE242" s="164"/>
    </row>
    <row r="243" spans="1:31" ht="15" customHeight="1">
      <c r="A243" s="44"/>
      <c r="B243" s="807" t="str">
        <f>IF(AJ235&gt;0,"Favor de revisar la instrucción 1, ya que no se cumplen los criterios establecidos","")</f>
        <v/>
      </c>
      <c r="C243" s="807"/>
      <c r="D243" s="807"/>
      <c r="E243" s="807"/>
      <c r="F243" s="807"/>
      <c r="G243" s="807"/>
      <c r="H243" s="807"/>
      <c r="I243" s="807"/>
      <c r="J243" s="807"/>
      <c r="K243" s="807"/>
      <c r="L243" s="807"/>
      <c r="M243" s="807"/>
      <c r="N243" s="807"/>
      <c r="O243" s="807"/>
      <c r="P243" s="807"/>
      <c r="Q243" s="807"/>
      <c r="R243" s="807"/>
      <c r="S243" s="807"/>
      <c r="T243" s="807"/>
      <c r="U243" s="807"/>
      <c r="V243" s="807"/>
      <c r="W243" s="807"/>
      <c r="X243" s="807"/>
      <c r="Y243" s="807"/>
      <c r="Z243" s="807"/>
      <c r="AA243" s="807"/>
      <c r="AB243" s="807"/>
      <c r="AC243" s="807"/>
      <c r="AD243" s="807"/>
      <c r="AE243" s="146"/>
    </row>
    <row r="244" spans="1:31" ht="15" customHeight="1">
      <c r="A244" s="44"/>
      <c r="B244" s="732" t="str">
        <f>IF(AM236&gt;0,"Alerta: debe de proporcionar una justificación de acuerdo a lo establecido en la instrucción 2 ","")</f>
        <v/>
      </c>
      <c r="C244" s="732"/>
      <c r="D244" s="732"/>
      <c r="E244" s="732"/>
      <c r="F244" s="732"/>
      <c r="G244" s="732"/>
      <c r="H244" s="732"/>
      <c r="I244" s="732"/>
      <c r="J244" s="732"/>
      <c r="K244" s="732"/>
      <c r="L244" s="732"/>
      <c r="M244" s="732"/>
      <c r="N244" s="732"/>
      <c r="O244" s="732"/>
      <c r="P244" s="732"/>
      <c r="Q244" s="732"/>
      <c r="R244" s="732"/>
      <c r="S244" s="732"/>
      <c r="T244" s="732"/>
      <c r="U244" s="732"/>
      <c r="V244" s="732"/>
      <c r="W244" s="732"/>
      <c r="X244" s="732"/>
      <c r="Y244" s="732"/>
      <c r="Z244" s="732"/>
      <c r="AA244" s="732"/>
      <c r="AB244" s="732"/>
      <c r="AC244" s="732"/>
      <c r="AD244" s="732"/>
      <c r="AE244" s="732"/>
    </row>
    <row r="245" spans="1:31" ht="15" customHeight="1">
      <c r="A245" s="44"/>
      <c r="B245" s="49"/>
      <c r="C245" s="35"/>
      <c r="D245" s="39"/>
      <c r="E245" s="39"/>
      <c r="F245" s="39"/>
      <c r="G245" s="39"/>
      <c r="H245" s="39"/>
      <c r="I245" s="39"/>
      <c r="J245" s="39"/>
      <c r="K245" s="39"/>
      <c r="L245" s="39"/>
      <c r="M245" s="39"/>
      <c r="N245" s="39"/>
      <c r="O245" s="39"/>
      <c r="P245" s="39"/>
      <c r="Q245" s="39"/>
      <c r="R245" s="39"/>
      <c r="S245" s="39"/>
      <c r="T245" s="39"/>
      <c r="U245" s="39"/>
      <c r="V245" s="39"/>
      <c r="W245" s="39"/>
      <c r="X245" s="39"/>
      <c r="Y245" s="39"/>
      <c r="Z245" s="39"/>
      <c r="AA245" s="39"/>
      <c r="AB245" s="39"/>
      <c r="AC245" s="39"/>
      <c r="AD245" s="39"/>
      <c r="AE245" s="164"/>
    </row>
    <row r="246" spans="1:31" ht="15" customHeight="1">
      <c r="A246" s="44"/>
      <c r="B246" s="49"/>
      <c r="C246" s="35"/>
      <c r="D246" s="39"/>
      <c r="E246" s="39"/>
      <c r="F246" s="39"/>
      <c r="G246" s="39"/>
      <c r="H246" s="39"/>
      <c r="I246" s="39"/>
      <c r="J246" s="39"/>
      <c r="K246" s="39"/>
      <c r="L246" s="39"/>
      <c r="M246" s="39"/>
      <c r="N246" s="39"/>
      <c r="O246" s="39"/>
      <c r="P246" s="39"/>
      <c r="Q246" s="39"/>
      <c r="R246" s="39"/>
      <c r="S246" s="39"/>
      <c r="T246" s="39"/>
      <c r="U246" s="39"/>
      <c r="V246" s="39"/>
      <c r="W246" s="39"/>
      <c r="X246" s="39"/>
      <c r="Y246" s="39"/>
      <c r="Z246" s="39"/>
      <c r="AA246" s="39"/>
      <c r="AB246" s="39"/>
      <c r="AC246" s="39"/>
      <c r="AD246" s="39"/>
      <c r="AE246" s="164"/>
    </row>
    <row r="247" spans="1:31" ht="72" customHeight="1">
      <c r="A247" s="22" t="s">
        <v>5374</v>
      </c>
      <c r="B247" s="945" t="s">
        <v>5375</v>
      </c>
      <c r="C247" s="945"/>
      <c r="D247" s="945"/>
      <c r="E247" s="945"/>
      <c r="F247" s="945"/>
      <c r="G247" s="945"/>
      <c r="H247" s="945"/>
      <c r="I247" s="945"/>
      <c r="J247" s="945"/>
      <c r="K247" s="945"/>
      <c r="L247" s="945"/>
      <c r="M247" s="945"/>
      <c r="N247" s="945"/>
      <c r="O247" s="945"/>
      <c r="P247" s="945"/>
      <c r="Q247" s="945"/>
      <c r="R247" s="945"/>
      <c r="S247" s="945"/>
      <c r="T247" s="945"/>
      <c r="U247" s="945"/>
      <c r="V247" s="945"/>
      <c r="W247" s="945"/>
      <c r="X247" s="945"/>
      <c r="Y247" s="945"/>
      <c r="Z247" s="945"/>
      <c r="AA247" s="945"/>
      <c r="AB247" s="945"/>
      <c r="AC247" s="945"/>
      <c r="AD247" s="945"/>
      <c r="AE247" s="164"/>
    </row>
    <row r="248" spans="1:31" ht="36" customHeight="1">
      <c r="A248" s="22"/>
      <c r="B248" s="52"/>
      <c r="C248" s="851" t="s">
        <v>5376</v>
      </c>
      <c r="D248" s="851"/>
      <c r="E248" s="851"/>
      <c r="F248" s="851"/>
      <c r="G248" s="851"/>
      <c r="H248" s="851"/>
      <c r="I248" s="851"/>
      <c r="J248" s="851"/>
      <c r="K248" s="851"/>
      <c r="L248" s="851"/>
      <c r="M248" s="851"/>
      <c r="N248" s="851"/>
      <c r="O248" s="851"/>
      <c r="P248" s="851"/>
      <c r="Q248" s="851"/>
      <c r="R248" s="851"/>
      <c r="S248" s="851"/>
      <c r="T248" s="851"/>
      <c r="U248" s="851"/>
      <c r="V248" s="851"/>
      <c r="W248" s="851"/>
      <c r="X248" s="851"/>
      <c r="Y248" s="851"/>
      <c r="Z248" s="851"/>
      <c r="AA248" s="851"/>
      <c r="AB248" s="851"/>
      <c r="AC248" s="851"/>
      <c r="AD248" s="851"/>
      <c r="AE248" s="164"/>
    </row>
    <row r="249" spans="1:31" ht="24" customHeight="1">
      <c r="A249" s="22"/>
      <c r="B249" s="52"/>
      <c r="C249" s="851" t="s">
        <v>5377</v>
      </c>
      <c r="D249" s="851"/>
      <c r="E249" s="851"/>
      <c r="F249" s="851"/>
      <c r="G249" s="851"/>
      <c r="H249" s="851"/>
      <c r="I249" s="851"/>
      <c r="J249" s="851"/>
      <c r="K249" s="851"/>
      <c r="L249" s="851"/>
      <c r="M249" s="851"/>
      <c r="N249" s="851"/>
      <c r="O249" s="851"/>
      <c r="P249" s="851"/>
      <c r="Q249" s="851"/>
      <c r="R249" s="851"/>
      <c r="S249" s="851"/>
      <c r="T249" s="851"/>
      <c r="U249" s="851"/>
      <c r="V249" s="851"/>
      <c r="W249" s="851"/>
      <c r="X249" s="851"/>
      <c r="Y249" s="851"/>
      <c r="Z249" s="851"/>
      <c r="AA249" s="851"/>
      <c r="AB249" s="851"/>
      <c r="AC249" s="851"/>
      <c r="AD249" s="851"/>
      <c r="AE249" s="164"/>
    </row>
    <row r="250" spans="1:31" ht="36" customHeight="1">
      <c r="A250" s="50"/>
      <c r="B250" s="61"/>
      <c r="C250" s="876" t="s">
        <v>5378</v>
      </c>
      <c r="D250" s="876"/>
      <c r="E250" s="876"/>
      <c r="F250" s="876"/>
      <c r="G250" s="876"/>
      <c r="H250" s="876"/>
      <c r="I250" s="876"/>
      <c r="J250" s="876"/>
      <c r="K250" s="876"/>
      <c r="L250" s="876"/>
      <c r="M250" s="876"/>
      <c r="N250" s="876"/>
      <c r="O250" s="876"/>
      <c r="P250" s="876"/>
      <c r="Q250" s="876"/>
      <c r="R250" s="876"/>
      <c r="S250" s="876"/>
      <c r="T250" s="876"/>
      <c r="U250" s="876"/>
      <c r="V250" s="876"/>
      <c r="W250" s="876"/>
      <c r="X250" s="876"/>
      <c r="Y250" s="876"/>
      <c r="Z250" s="876"/>
      <c r="AA250" s="876"/>
      <c r="AB250" s="876"/>
      <c r="AC250" s="876"/>
      <c r="AD250" s="876"/>
      <c r="AE250" s="164"/>
    </row>
    <row r="251" spans="1:31" ht="24" customHeight="1">
      <c r="A251" s="164"/>
      <c r="B251" s="61"/>
      <c r="C251" s="876" t="s">
        <v>5379</v>
      </c>
      <c r="D251" s="876"/>
      <c r="E251" s="876"/>
      <c r="F251" s="876"/>
      <c r="G251" s="876"/>
      <c r="H251" s="876"/>
      <c r="I251" s="876"/>
      <c r="J251" s="876"/>
      <c r="K251" s="876"/>
      <c r="L251" s="876"/>
      <c r="M251" s="876"/>
      <c r="N251" s="876"/>
      <c r="O251" s="876"/>
      <c r="P251" s="876"/>
      <c r="Q251" s="876"/>
      <c r="R251" s="876"/>
      <c r="S251" s="876"/>
      <c r="T251" s="876"/>
      <c r="U251" s="876"/>
      <c r="V251" s="876"/>
      <c r="W251" s="876"/>
      <c r="X251" s="876"/>
      <c r="Y251" s="876"/>
      <c r="Z251" s="876"/>
      <c r="AA251" s="876"/>
      <c r="AB251" s="876"/>
      <c r="AC251" s="876"/>
      <c r="AD251" s="876"/>
      <c r="AE251" s="164"/>
    </row>
    <row r="252" spans="1:31" ht="24" customHeight="1">
      <c r="A252" s="164"/>
      <c r="B252" s="50"/>
      <c r="C252" s="876" t="s">
        <v>5380</v>
      </c>
      <c r="D252" s="876"/>
      <c r="E252" s="876"/>
      <c r="F252" s="876"/>
      <c r="G252" s="876"/>
      <c r="H252" s="876"/>
      <c r="I252" s="876"/>
      <c r="J252" s="876"/>
      <c r="K252" s="876"/>
      <c r="L252" s="876"/>
      <c r="M252" s="876"/>
      <c r="N252" s="876"/>
      <c r="O252" s="876"/>
      <c r="P252" s="876"/>
      <c r="Q252" s="876"/>
      <c r="R252" s="876"/>
      <c r="S252" s="876"/>
      <c r="T252" s="876"/>
      <c r="U252" s="876"/>
      <c r="V252" s="876"/>
      <c r="W252" s="876"/>
      <c r="X252" s="876"/>
      <c r="Y252" s="876"/>
      <c r="Z252" s="876"/>
      <c r="AA252" s="876"/>
      <c r="AB252" s="876"/>
      <c r="AC252" s="876"/>
      <c r="AD252" s="876"/>
      <c r="AE252" s="164"/>
    </row>
    <row r="253" spans="1:31" ht="24" customHeight="1">
      <c r="A253" s="37"/>
      <c r="B253" s="34"/>
      <c r="C253" s="876" t="s">
        <v>5381</v>
      </c>
      <c r="D253" s="876"/>
      <c r="E253" s="876"/>
      <c r="F253" s="876"/>
      <c r="G253" s="876"/>
      <c r="H253" s="876"/>
      <c r="I253" s="876"/>
      <c r="J253" s="876"/>
      <c r="K253" s="876"/>
      <c r="L253" s="876"/>
      <c r="M253" s="876"/>
      <c r="N253" s="876"/>
      <c r="O253" s="876"/>
      <c r="P253" s="876"/>
      <c r="Q253" s="876"/>
      <c r="R253" s="876"/>
      <c r="S253" s="876"/>
      <c r="T253" s="876"/>
      <c r="U253" s="876"/>
      <c r="V253" s="876"/>
      <c r="W253" s="876"/>
      <c r="X253" s="876"/>
      <c r="Y253" s="876"/>
      <c r="Z253" s="876"/>
      <c r="AA253" s="876"/>
      <c r="AB253" s="876"/>
      <c r="AC253" s="876"/>
      <c r="AD253" s="876"/>
      <c r="AE253" s="164"/>
    </row>
    <row r="254" spans="1:31" ht="24" customHeight="1">
      <c r="A254" s="37"/>
      <c r="B254" s="34"/>
      <c r="C254" s="876" t="s">
        <v>5382</v>
      </c>
      <c r="D254" s="876"/>
      <c r="E254" s="876"/>
      <c r="F254" s="876"/>
      <c r="G254" s="876"/>
      <c r="H254" s="876"/>
      <c r="I254" s="876"/>
      <c r="J254" s="876"/>
      <c r="K254" s="876"/>
      <c r="L254" s="876"/>
      <c r="M254" s="876"/>
      <c r="N254" s="876"/>
      <c r="O254" s="876"/>
      <c r="P254" s="876"/>
      <c r="Q254" s="876"/>
      <c r="R254" s="876"/>
      <c r="S254" s="876"/>
      <c r="T254" s="876"/>
      <c r="U254" s="876"/>
      <c r="V254" s="876"/>
      <c r="W254" s="876"/>
      <c r="X254" s="876"/>
      <c r="Y254" s="876"/>
      <c r="Z254" s="876"/>
      <c r="AA254" s="876"/>
      <c r="AB254" s="876"/>
      <c r="AC254" s="876"/>
      <c r="AD254" s="876"/>
      <c r="AE254" s="164"/>
    </row>
    <row r="255" spans="1:31" ht="24" customHeight="1">
      <c r="A255" s="37"/>
      <c r="B255" s="34"/>
      <c r="C255" s="851" t="s">
        <v>5383</v>
      </c>
      <c r="D255" s="851"/>
      <c r="E255" s="851"/>
      <c r="F255" s="851"/>
      <c r="G255" s="851"/>
      <c r="H255" s="851"/>
      <c r="I255" s="851"/>
      <c r="J255" s="851"/>
      <c r="K255" s="851"/>
      <c r="L255" s="851"/>
      <c r="M255" s="851"/>
      <c r="N255" s="851"/>
      <c r="O255" s="851"/>
      <c r="P255" s="851"/>
      <c r="Q255" s="851"/>
      <c r="R255" s="851"/>
      <c r="S255" s="851"/>
      <c r="T255" s="851"/>
      <c r="U255" s="851"/>
      <c r="V255" s="851"/>
      <c r="W255" s="851"/>
      <c r="X255" s="851"/>
      <c r="Y255" s="851"/>
      <c r="Z255" s="851"/>
      <c r="AA255" s="851"/>
      <c r="AB255" s="851"/>
      <c r="AC255" s="851"/>
      <c r="AD255" s="851"/>
      <c r="AE255" s="164"/>
    </row>
    <row r="256" spans="1:31" ht="36" customHeight="1">
      <c r="A256" s="37"/>
      <c r="B256" s="34"/>
      <c r="C256" s="851" t="s">
        <v>5384</v>
      </c>
      <c r="D256" s="851"/>
      <c r="E256" s="851"/>
      <c r="F256" s="851"/>
      <c r="G256" s="851"/>
      <c r="H256" s="851"/>
      <c r="I256" s="851"/>
      <c r="J256" s="851"/>
      <c r="K256" s="851"/>
      <c r="L256" s="851"/>
      <c r="M256" s="851"/>
      <c r="N256" s="851"/>
      <c r="O256" s="851"/>
      <c r="P256" s="851"/>
      <c r="Q256" s="851"/>
      <c r="R256" s="851"/>
      <c r="S256" s="851"/>
      <c r="T256" s="851"/>
      <c r="U256" s="851"/>
      <c r="V256" s="851"/>
      <c r="W256" s="851"/>
      <c r="X256" s="851"/>
      <c r="Y256" s="851"/>
      <c r="Z256" s="851"/>
      <c r="AA256" s="851"/>
      <c r="AB256" s="851"/>
      <c r="AC256" s="851"/>
      <c r="AD256" s="851"/>
      <c r="AE256" s="164"/>
    </row>
    <row r="257" spans="1:69" ht="36" customHeight="1">
      <c r="A257" s="37"/>
      <c r="B257" s="34"/>
      <c r="C257" s="851" t="s">
        <v>5385</v>
      </c>
      <c r="D257" s="851"/>
      <c r="E257" s="851"/>
      <c r="F257" s="851"/>
      <c r="G257" s="851"/>
      <c r="H257" s="851"/>
      <c r="I257" s="851"/>
      <c r="J257" s="851"/>
      <c r="K257" s="851"/>
      <c r="L257" s="851"/>
      <c r="M257" s="851"/>
      <c r="N257" s="851"/>
      <c r="O257" s="851"/>
      <c r="P257" s="851"/>
      <c r="Q257" s="851"/>
      <c r="R257" s="851"/>
      <c r="S257" s="851"/>
      <c r="T257" s="851"/>
      <c r="U257" s="851"/>
      <c r="V257" s="851"/>
      <c r="W257" s="851"/>
      <c r="X257" s="851"/>
      <c r="Y257" s="851"/>
      <c r="Z257" s="851"/>
      <c r="AA257" s="851"/>
      <c r="AB257" s="851"/>
      <c r="AC257" s="851"/>
      <c r="AD257" s="851"/>
      <c r="AE257" s="164"/>
      <c r="AF257" s="164"/>
      <c r="AG257" s="164"/>
      <c r="AH257" s="164"/>
      <c r="AI257" s="164"/>
      <c r="AJ257" s="164"/>
      <c r="AK257" s="164"/>
      <c r="AL257" s="164"/>
      <c r="AM257" s="164"/>
      <c r="AN257" s="164"/>
      <c r="AO257" s="164"/>
      <c r="AP257" s="164"/>
      <c r="AQ257" s="164"/>
      <c r="AR257" s="164"/>
      <c r="AS257" s="164"/>
      <c r="AT257" s="164"/>
      <c r="AU257" s="164"/>
      <c r="AV257" s="164"/>
      <c r="AW257" s="164"/>
      <c r="AX257" s="164"/>
      <c r="AY257" s="164"/>
      <c r="AZ257" s="164"/>
      <c r="BA257" s="164"/>
      <c r="BB257" s="164"/>
      <c r="BC257" s="164"/>
      <c r="BD257" s="164"/>
      <c r="BE257" s="164"/>
      <c r="BF257" s="164"/>
      <c r="BG257" s="164"/>
      <c r="BH257" s="164"/>
      <c r="BI257" s="164"/>
      <c r="BJ257" s="164"/>
      <c r="BK257" s="164"/>
      <c r="BL257" s="164"/>
      <c r="BM257" s="164"/>
      <c r="BN257" s="164"/>
      <c r="BO257" s="164"/>
      <c r="BP257" s="164"/>
      <c r="BQ257" s="164"/>
    </row>
    <row r="258" spans="1:69" ht="24" customHeight="1">
      <c r="A258" s="37"/>
      <c r="B258" s="51"/>
      <c r="C258" s="851" t="s">
        <v>5386</v>
      </c>
      <c r="D258" s="851"/>
      <c r="E258" s="851"/>
      <c r="F258" s="851"/>
      <c r="G258" s="851"/>
      <c r="H258" s="851"/>
      <c r="I258" s="851"/>
      <c r="J258" s="851"/>
      <c r="K258" s="851"/>
      <c r="L258" s="851"/>
      <c r="M258" s="851"/>
      <c r="N258" s="851"/>
      <c r="O258" s="851"/>
      <c r="P258" s="851"/>
      <c r="Q258" s="851"/>
      <c r="R258" s="851"/>
      <c r="S258" s="851"/>
      <c r="T258" s="851"/>
      <c r="U258" s="851"/>
      <c r="V258" s="851"/>
      <c r="W258" s="851"/>
      <c r="X258" s="851"/>
      <c r="Y258" s="851"/>
      <c r="Z258" s="851"/>
      <c r="AA258" s="851"/>
      <c r="AB258" s="851"/>
      <c r="AC258" s="851"/>
      <c r="AD258" s="851"/>
      <c r="AE258" s="164"/>
      <c r="AF258" s="164"/>
      <c r="AG258" s="164"/>
      <c r="AH258" s="164"/>
      <c r="AI258" s="164"/>
      <c r="AJ258" s="164"/>
      <c r="AK258" s="164"/>
      <c r="AL258" s="164"/>
      <c r="AM258" s="164"/>
      <c r="AN258" s="164"/>
      <c r="AO258" s="164"/>
      <c r="AP258" s="164"/>
      <c r="AQ258" s="164"/>
      <c r="AR258" s="164"/>
      <c r="AS258" s="164"/>
      <c r="AT258" s="164"/>
      <c r="AU258" s="164"/>
      <c r="AV258" s="164"/>
      <c r="AW258" s="164"/>
      <c r="AX258" s="164"/>
      <c r="AY258" s="164"/>
      <c r="AZ258" s="164"/>
      <c r="BA258" s="164"/>
      <c r="BB258" s="164"/>
      <c r="BC258" s="164"/>
      <c r="BD258" s="164"/>
      <c r="BE258" s="164"/>
      <c r="BF258" s="164"/>
      <c r="BG258" s="164"/>
      <c r="BH258" s="164"/>
      <c r="BI258" s="164"/>
      <c r="BJ258" s="164"/>
      <c r="BK258" s="164"/>
      <c r="BL258" s="164"/>
      <c r="BM258" s="164"/>
      <c r="BN258" s="164"/>
      <c r="BO258" s="164"/>
      <c r="BP258" s="164"/>
      <c r="BQ258" s="164"/>
    </row>
    <row r="259" spans="1:69" ht="24" customHeight="1">
      <c r="A259" s="44"/>
      <c r="B259" s="34"/>
      <c r="C259" s="876" t="s">
        <v>5387</v>
      </c>
      <c r="D259" s="876"/>
      <c r="E259" s="876"/>
      <c r="F259" s="876"/>
      <c r="G259" s="876"/>
      <c r="H259" s="876"/>
      <c r="I259" s="876"/>
      <c r="J259" s="876"/>
      <c r="K259" s="876"/>
      <c r="L259" s="876"/>
      <c r="M259" s="876"/>
      <c r="N259" s="876"/>
      <c r="O259" s="876"/>
      <c r="P259" s="876"/>
      <c r="Q259" s="876"/>
      <c r="R259" s="876"/>
      <c r="S259" s="876"/>
      <c r="T259" s="876"/>
      <c r="U259" s="876"/>
      <c r="V259" s="876"/>
      <c r="W259" s="876"/>
      <c r="X259" s="876"/>
      <c r="Y259" s="876"/>
      <c r="Z259" s="876"/>
      <c r="AA259" s="876"/>
      <c r="AB259" s="876"/>
      <c r="AC259" s="876"/>
      <c r="AD259" s="876"/>
      <c r="AE259" s="164"/>
      <c r="AF259" s="164"/>
      <c r="AG259" s="164"/>
      <c r="AH259" s="164"/>
      <c r="AI259" s="164"/>
      <c r="AJ259" s="164"/>
      <c r="AK259" s="164"/>
      <c r="AL259" s="164"/>
      <c r="AM259" s="164"/>
      <c r="AN259" s="164"/>
      <c r="AO259" s="164"/>
      <c r="AP259" s="164"/>
      <c r="AQ259" s="164"/>
      <c r="AR259" s="164"/>
      <c r="AS259" s="164"/>
      <c r="AT259" s="164"/>
      <c r="AU259" s="164"/>
      <c r="AV259" s="164"/>
      <c r="AW259" s="164"/>
      <c r="AX259" s="164"/>
      <c r="AY259" s="164"/>
      <c r="AZ259" s="164"/>
      <c r="BA259" s="164"/>
      <c r="BB259" s="164"/>
      <c r="BC259" s="164"/>
      <c r="BD259" s="164"/>
      <c r="BE259" s="164"/>
      <c r="BF259" s="164"/>
      <c r="BG259" s="164"/>
      <c r="BH259" s="164"/>
      <c r="BI259" s="164"/>
      <c r="BJ259" s="164"/>
      <c r="BK259" s="164"/>
      <c r="BL259" s="164"/>
      <c r="BM259" s="164"/>
      <c r="BN259" s="164"/>
      <c r="BO259" s="164"/>
      <c r="BP259" s="164"/>
      <c r="BQ259" s="164"/>
    </row>
    <row r="260" spans="1:69" customFormat="1" ht="24" customHeight="1">
      <c r="A260" s="22"/>
      <c r="B260" s="52"/>
      <c r="C260" s="876" t="s">
        <v>5388</v>
      </c>
      <c r="D260" s="876"/>
      <c r="E260" s="876"/>
      <c r="F260" s="876"/>
      <c r="G260" s="876"/>
      <c r="H260" s="876"/>
      <c r="I260" s="876"/>
      <c r="J260" s="876"/>
      <c r="K260" s="876"/>
      <c r="L260" s="876"/>
      <c r="M260" s="876"/>
      <c r="N260" s="876"/>
      <c r="O260" s="876"/>
      <c r="P260" s="876"/>
      <c r="Q260" s="876"/>
      <c r="R260" s="876"/>
      <c r="S260" s="876"/>
      <c r="T260" s="876"/>
      <c r="U260" s="876"/>
      <c r="V260" s="876"/>
      <c r="W260" s="876"/>
      <c r="X260" s="876"/>
      <c r="Y260" s="876"/>
      <c r="Z260" s="876"/>
      <c r="AA260" s="876"/>
      <c r="AB260" s="876"/>
      <c r="AC260" s="876"/>
      <c r="AD260" s="876"/>
    </row>
    <row r="261" spans="1:69" ht="24" customHeight="1">
      <c r="A261" s="37"/>
      <c r="B261"/>
      <c r="C261" s="861" t="s">
        <v>5389</v>
      </c>
      <c r="D261" s="861"/>
      <c r="E261" s="861"/>
      <c r="F261" s="861"/>
      <c r="G261" s="861"/>
      <c r="H261" s="861"/>
      <c r="I261" s="861"/>
      <c r="J261" s="861"/>
      <c r="K261" s="861"/>
      <c r="L261" s="861"/>
      <c r="M261" s="861"/>
      <c r="N261" s="861"/>
      <c r="O261" s="861"/>
      <c r="P261" s="861"/>
      <c r="Q261" s="861"/>
      <c r="R261" s="861"/>
      <c r="S261" s="861"/>
      <c r="T261" s="861"/>
      <c r="U261" s="861"/>
      <c r="V261" s="861"/>
      <c r="W261" s="861"/>
      <c r="X261" s="861"/>
      <c r="Y261" s="861"/>
      <c r="Z261" s="861"/>
      <c r="AA261" s="861"/>
      <c r="AB261" s="861"/>
      <c r="AC261" s="861"/>
      <c r="AD261" s="861"/>
      <c r="AE261" s="164"/>
      <c r="AF261" s="164"/>
      <c r="AG261" s="164"/>
      <c r="AH261" s="164"/>
      <c r="AI261" s="164"/>
      <c r="AJ261" s="164"/>
      <c r="AK261" s="164"/>
      <c r="AL261" s="164"/>
      <c r="AM261" s="164"/>
      <c r="AN261" s="164"/>
      <c r="AO261" s="164"/>
      <c r="AP261" s="164"/>
      <c r="AQ261" s="164"/>
      <c r="AR261" s="164"/>
      <c r="AS261" s="164"/>
      <c r="AT261" s="164"/>
      <c r="AU261" s="164"/>
      <c r="AV261" s="164"/>
      <c r="AW261" s="164"/>
      <c r="AX261" s="164"/>
      <c r="AY261" s="164"/>
      <c r="AZ261" s="164"/>
      <c r="BA261" s="164"/>
      <c r="BB261" s="164"/>
      <c r="BC261" s="164"/>
      <c r="BD261" s="164"/>
      <c r="BE261" s="164"/>
      <c r="BF261" s="164"/>
      <c r="BG261" s="164"/>
      <c r="BH261" s="164"/>
      <c r="BI261" s="164"/>
      <c r="BJ261" s="164"/>
      <c r="BK261" s="164"/>
      <c r="BL261" s="164"/>
      <c r="BM261" s="164"/>
      <c r="BN261" s="164"/>
      <c r="BO261" s="164"/>
      <c r="BP261" s="164"/>
      <c r="BQ261" s="164"/>
    </row>
    <row r="262" spans="1:69" ht="15" customHeight="1">
      <c r="A262" s="37"/>
      <c r="B262"/>
      <c r="C262" s="40"/>
      <c r="D262" s="40"/>
      <c r="E262" s="40"/>
      <c r="F262" s="40"/>
      <c r="G262" s="40"/>
      <c r="H262" s="40"/>
      <c r="I262" s="40"/>
      <c r="J262" s="40"/>
      <c r="K262" s="40"/>
      <c r="L262" s="40"/>
      <c r="M262" s="40"/>
      <c r="N262" s="40"/>
      <c r="O262" s="40"/>
      <c r="P262" s="40"/>
      <c r="Q262" s="40"/>
      <c r="R262" s="40"/>
      <c r="S262" s="40"/>
      <c r="T262" s="40"/>
      <c r="U262" s="40"/>
      <c r="V262" s="40"/>
      <c r="W262" s="40"/>
      <c r="X262" s="40"/>
      <c r="Y262" s="40"/>
      <c r="Z262" s="40"/>
      <c r="AA262" s="40"/>
      <c r="AB262" s="40"/>
      <c r="AC262" s="40"/>
      <c r="AD262" s="40"/>
      <c r="AE262" s="164"/>
      <c r="AF262" s="164"/>
      <c r="AG262" s="164"/>
      <c r="AH262" s="164"/>
      <c r="AI262" s="164"/>
      <c r="AJ262" s="164"/>
      <c r="AK262" s="164"/>
      <c r="AL262" s="164"/>
      <c r="AM262" s="164"/>
      <c r="AN262" s="164"/>
      <c r="AO262" s="164"/>
      <c r="AP262" s="164"/>
      <c r="AQ262" s="164"/>
      <c r="AR262" s="164"/>
      <c r="AS262" s="164"/>
      <c r="AT262" s="164"/>
      <c r="AU262" s="164"/>
      <c r="AV262" s="164"/>
      <c r="AW262" s="164"/>
      <c r="AX262" s="164"/>
      <c r="AY262" s="164"/>
      <c r="AZ262" s="164"/>
      <c r="BA262" s="164"/>
      <c r="BB262" s="164"/>
      <c r="BC262" s="164"/>
      <c r="BD262" s="164"/>
      <c r="BE262" s="164"/>
      <c r="BF262" s="164"/>
      <c r="BG262" s="164"/>
      <c r="BH262" s="164"/>
      <c r="BI262" s="164"/>
      <c r="BJ262" s="164"/>
      <c r="BK262" s="164"/>
      <c r="BL262" s="164"/>
      <c r="BM262" s="164"/>
      <c r="BN262" s="164"/>
      <c r="BO262" s="164"/>
      <c r="BP262" s="164"/>
      <c r="BQ262" s="164"/>
    </row>
    <row r="263" spans="1:69" ht="15" customHeight="1">
      <c r="A263" s="37"/>
      <c r="B263"/>
      <c r="C263" s="40"/>
      <c r="D263" s="40"/>
      <c r="E263" s="40"/>
      <c r="F263" s="40"/>
      <c r="G263" s="40"/>
      <c r="H263" s="40"/>
      <c r="I263" s="40"/>
      <c r="J263" s="40"/>
      <c r="K263" s="40"/>
      <c r="L263" s="40"/>
      <c r="M263" s="40"/>
      <c r="N263" s="40"/>
      <c r="O263" s="40"/>
      <c r="P263" s="40"/>
      <c r="Q263" s="40"/>
      <c r="R263" s="40"/>
      <c r="S263" s="40"/>
      <c r="T263" s="40"/>
      <c r="U263" s="40"/>
      <c r="V263" s="40"/>
      <c r="W263" s="40"/>
      <c r="X263" s="40"/>
      <c r="Y263" s="40"/>
      <c r="Z263" s="40"/>
      <c r="AA263" s="971" t="s">
        <v>5390</v>
      </c>
      <c r="AB263" s="971"/>
      <c r="AC263" s="971"/>
      <c r="AD263" s="971"/>
      <c r="AE263" s="164"/>
      <c r="AF263" s="164"/>
      <c r="AG263" s="164"/>
      <c r="AH263" s="164"/>
      <c r="AI263" s="164"/>
      <c r="AJ263" s="164"/>
      <c r="AK263" s="164"/>
      <c r="AL263" s="164"/>
      <c r="AM263" s="164"/>
      <c r="AN263" s="164"/>
      <c r="AO263" s="164"/>
      <c r="AP263" s="164"/>
      <c r="AQ263" s="164"/>
      <c r="AR263" s="164"/>
      <c r="AS263" s="164"/>
      <c r="AT263" s="164"/>
      <c r="AU263" s="164"/>
      <c r="AV263" s="164"/>
      <c r="AW263" s="164"/>
      <c r="AX263" s="164"/>
      <c r="AY263" s="164"/>
      <c r="AZ263" s="164"/>
      <c r="BA263" s="164"/>
      <c r="BB263" s="164"/>
      <c r="BC263" s="164"/>
      <c r="BD263" s="164"/>
      <c r="BE263" s="164"/>
      <c r="BF263" s="164"/>
      <c r="BG263" s="164"/>
      <c r="BH263" s="164"/>
      <c r="BI263" s="164"/>
      <c r="BJ263" s="164"/>
      <c r="BK263" s="164"/>
      <c r="BL263" s="164"/>
      <c r="BM263" s="164"/>
      <c r="BN263" s="164"/>
      <c r="BO263" s="164"/>
      <c r="BP263" s="164"/>
      <c r="BQ263" s="164"/>
    </row>
    <row r="264" spans="1:69" ht="15" customHeight="1">
      <c r="A264" s="44"/>
      <c r="B264" s="49"/>
      <c r="C264" s="35"/>
      <c r="D264" s="39"/>
      <c r="E264" s="39"/>
      <c r="F264" s="39"/>
      <c r="G264" s="39"/>
      <c r="H264" s="39"/>
      <c r="I264" s="39"/>
      <c r="J264" s="39"/>
      <c r="K264" s="39"/>
      <c r="L264" s="39"/>
      <c r="M264" s="39"/>
      <c r="N264" s="39"/>
      <c r="O264" s="39"/>
      <c r="P264" s="39"/>
      <c r="Q264" s="39"/>
      <c r="R264" s="39"/>
      <c r="S264" s="39"/>
      <c r="T264" s="39"/>
      <c r="U264" s="39"/>
      <c r="V264" s="39"/>
      <c r="W264" s="39"/>
      <c r="X264" s="39"/>
      <c r="Y264" s="39"/>
      <c r="Z264" s="39"/>
      <c r="AA264" s="39"/>
      <c r="AB264" s="39"/>
      <c r="AC264" s="39"/>
      <c r="AD264" s="39"/>
      <c r="AE264" s="164"/>
      <c r="AF264" s="164"/>
      <c r="AG264" s="164"/>
      <c r="AH264" s="164"/>
      <c r="AI264" s="164"/>
      <c r="AJ264" s="164"/>
      <c r="AK264" s="164"/>
      <c r="AL264" s="164"/>
      <c r="AM264" s="164"/>
      <c r="AN264" s="164"/>
      <c r="AO264" s="164"/>
      <c r="AP264" s="164"/>
      <c r="AQ264" s="164"/>
      <c r="AR264" s="164"/>
      <c r="AS264" s="164"/>
      <c r="AT264" s="164"/>
      <c r="AU264" s="164"/>
      <c r="AV264" s="164"/>
      <c r="AW264" s="164"/>
      <c r="AX264" s="164"/>
      <c r="AY264" s="164"/>
      <c r="AZ264" s="164"/>
      <c r="BA264" s="164"/>
      <c r="BB264" s="164"/>
      <c r="BC264" s="164"/>
      <c r="BD264" s="164"/>
      <c r="BE264" s="164"/>
      <c r="BF264" s="164"/>
      <c r="BG264" s="164"/>
      <c r="BH264" s="164"/>
      <c r="BI264" s="164"/>
      <c r="BJ264" s="164"/>
      <c r="BK264" s="164"/>
      <c r="BL264" s="164"/>
      <c r="BM264" s="164"/>
      <c r="BN264" s="164"/>
      <c r="BO264" s="164"/>
      <c r="BP264" s="164"/>
      <c r="BQ264" s="164"/>
    </row>
    <row r="265" spans="1:69" ht="15" customHeight="1">
      <c r="A265" s="44"/>
      <c r="B265" s="49"/>
      <c r="C265" s="35"/>
      <c r="D265" s="39"/>
      <c r="E265" s="39"/>
      <c r="F265" s="39"/>
      <c r="G265" s="39"/>
      <c r="H265" s="39"/>
      <c r="I265" s="39"/>
      <c r="J265" s="39"/>
      <c r="K265" s="39"/>
      <c r="L265" s="39"/>
      <c r="M265" s="39"/>
      <c r="N265" s="39"/>
      <c r="O265" s="39"/>
      <c r="P265" s="39"/>
      <c r="Q265" s="39"/>
      <c r="R265" s="39"/>
      <c r="S265" s="39"/>
      <c r="T265" s="39"/>
      <c r="U265" s="39"/>
      <c r="V265" s="39"/>
      <c r="W265" s="39"/>
      <c r="X265" s="39"/>
      <c r="Y265" s="39"/>
      <c r="Z265" s="39"/>
      <c r="AA265" s="971" t="s">
        <v>5391</v>
      </c>
      <c r="AB265" s="971"/>
      <c r="AC265" s="971"/>
      <c r="AD265" s="971"/>
      <c r="AE265" s="164"/>
      <c r="AF265" s="164"/>
      <c r="AG265" s="164"/>
      <c r="AH265" s="164"/>
      <c r="AI265" s="164"/>
      <c r="AJ265" s="164"/>
      <c r="AK265" s="164"/>
      <c r="AL265" s="164"/>
      <c r="AM265" s="164"/>
      <c r="AN265" s="164"/>
      <c r="AO265" s="164"/>
      <c r="AP265" s="164"/>
      <c r="AQ265" s="164"/>
      <c r="AR265" s="164"/>
      <c r="AS265" s="164"/>
      <c r="AT265" s="164"/>
      <c r="AU265" s="164"/>
      <c r="AV265" s="164"/>
      <c r="AW265" s="164"/>
      <c r="AX265" s="164"/>
      <c r="AY265" s="164"/>
      <c r="AZ265" s="164"/>
      <c r="BA265" s="164"/>
      <c r="BB265" s="164"/>
      <c r="BC265" s="164"/>
      <c r="BD265" s="164"/>
      <c r="BE265" s="164"/>
      <c r="BF265" s="164"/>
      <c r="BG265" s="164"/>
      <c r="BH265" s="164"/>
      <c r="BI265" s="164"/>
      <c r="BJ265" s="164"/>
      <c r="BK265" s="164"/>
      <c r="BL265" s="164"/>
      <c r="BM265" s="164"/>
      <c r="BN265" s="164"/>
      <c r="BO265" s="164"/>
      <c r="BP265" s="164"/>
      <c r="BQ265" s="164"/>
    </row>
    <row r="266" spans="1:69" ht="15" customHeight="1">
      <c r="A266" s="44"/>
      <c r="B266" s="49"/>
      <c r="C266" s="35"/>
      <c r="D266" s="39"/>
      <c r="E266" s="39"/>
      <c r="F266" s="39"/>
      <c r="G266" s="39"/>
      <c r="H266" s="39"/>
      <c r="I266" s="39"/>
      <c r="J266" s="39"/>
      <c r="K266" s="39"/>
      <c r="L266" s="39"/>
      <c r="M266" s="39"/>
      <c r="N266" s="39"/>
      <c r="O266" s="39"/>
      <c r="P266" s="39"/>
      <c r="Q266" s="39"/>
      <c r="R266" s="39"/>
      <c r="S266" s="39"/>
      <c r="T266" s="39"/>
      <c r="U266" s="39"/>
      <c r="V266" s="39"/>
      <c r="W266" s="39"/>
      <c r="X266" s="39"/>
      <c r="Y266" s="39"/>
      <c r="Z266" s="39"/>
      <c r="AA266" s="613"/>
      <c r="AB266" s="613"/>
      <c r="AC266" s="613"/>
      <c r="AD266" s="613"/>
      <c r="AE266" s="164"/>
      <c r="AF266" s="164"/>
      <c r="AG266" s="164"/>
      <c r="AH266" s="164"/>
      <c r="AI266" s="164"/>
      <c r="AJ266" s="164"/>
      <c r="AK266" s="164"/>
      <c r="AL266" s="164"/>
      <c r="AM266" s="164"/>
      <c r="AN266" s="164"/>
      <c r="AO266" s="164"/>
      <c r="AP266" s="164"/>
      <c r="AQ266" s="164"/>
      <c r="AR266" s="164"/>
      <c r="AS266" s="164"/>
      <c r="AT266" s="164"/>
      <c r="AU266" s="164"/>
      <c r="AV266" s="164"/>
      <c r="AW266" s="164"/>
      <c r="AX266" s="164"/>
      <c r="AY266" s="164"/>
      <c r="AZ266" s="164"/>
      <c r="BA266" s="164"/>
      <c r="BB266" s="164"/>
      <c r="BC266" s="164"/>
      <c r="BD266" s="164"/>
      <c r="BE266" s="164"/>
      <c r="BF266" s="164"/>
      <c r="BG266" s="164"/>
      <c r="BH266" s="164"/>
      <c r="BI266" s="164"/>
      <c r="BJ266" s="164"/>
      <c r="BK266" s="164"/>
      <c r="BL266" s="164"/>
      <c r="BM266" s="164"/>
      <c r="BN266" s="164"/>
      <c r="BO266" s="164"/>
      <c r="BP266" s="164"/>
      <c r="BQ266" s="164"/>
    </row>
    <row r="267" spans="1:69" ht="15" customHeight="1">
      <c r="A267" s="44"/>
      <c r="B267" s="49"/>
      <c r="C267" s="35"/>
      <c r="D267" s="39"/>
      <c r="E267" s="39"/>
      <c r="F267" s="39"/>
      <c r="G267" s="39"/>
      <c r="H267" s="39"/>
      <c r="I267" s="39"/>
      <c r="J267" s="39"/>
      <c r="K267" s="39"/>
      <c r="L267" s="39"/>
      <c r="M267" s="39"/>
      <c r="N267" s="39"/>
      <c r="O267" s="39"/>
      <c r="P267" s="39"/>
      <c r="Q267" s="39"/>
      <c r="R267" s="39"/>
      <c r="S267" s="39"/>
      <c r="T267" s="39"/>
      <c r="U267" s="39"/>
      <c r="V267" s="39"/>
      <c r="W267" s="39"/>
      <c r="X267" s="39"/>
      <c r="Y267" s="39"/>
      <c r="Z267" s="39"/>
      <c r="AA267" s="899" t="s">
        <v>5392</v>
      </c>
      <c r="AB267" s="899"/>
      <c r="AC267" s="899"/>
      <c r="AD267" s="899"/>
      <c r="AE267" s="164"/>
      <c r="AF267" s="164"/>
      <c r="AG267" s="164"/>
      <c r="AH267" s="164"/>
      <c r="AI267" s="164"/>
      <c r="AJ267" s="164"/>
      <c r="AK267" s="164"/>
      <c r="AL267" s="164"/>
      <c r="AM267" s="164"/>
      <c r="AN267" s="164"/>
      <c r="AO267" s="164"/>
      <c r="AP267" s="164"/>
      <c r="AQ267" s="164"/>
      <c r="AR267" s="164"/>
      <c r="AS267" s="164"/>
      <c r="AT267" s="164"/>
      <c r="AU267" s="164"/>
      <c r="AV267" s="164"/>
      <c r="AW267" s="164"/>
      <c r="AX267" s="164"/>
      <c r="AY267" s="164"/>
      <c r="AZ267" s="164"/>
      <c r="BA267" s="164"/>
      <c r="BB267" s="164"/>
      <c r="BC267" s="164"/>
      <c r="BD267" s="164"/>
      <c r="BE267" s="164"/>
      <c r="BF267" s="164"/>
      <c r="BG267" s="164"/>
      <c r="BH267" s="164"/>
      <c r="BI267" s="164"/>
      <c r="BJ267" s="164"/>
      <c r="BK267" s="164"/>
      <c r="BL267" s="164"/>
      <c r="BM267" s="164"/>
      <c r="BN267" s="164"/>
      <c r="BO267" s="164"/>
      <c r="BP267" s="164"/>
      <c r="BQ267" s="164"/>
    </row>
    <row r="268" spans="1:69" ht="15" customHeight="1">
      <c r="A268" s="44"/>
      <c r="B268" s="49"/>
      <c r="C268" s="867" t="s">
        <v>5393</v>
      </c>
      <c r="D268" s="868"/>
      <c r="E268" s="868"/>
      <c r="F268" s="868"/>
      <c r="G268" s="869"/>
      <c r="H268" s="970" t="s">
        <v>5394</v>
      </c>
      <c r="I268" s="970"/>
      <c r="J268" s="970" t="s">
        <v>5395</v>
      </c>
      <c r="K268" s="970"/>
      <c r="L268" s="970"/>
      <c r="M268" s="889" t="s">
        <v>5396</v>
      </c>
      <c r="N268" s="889"/>
      <c r="O268" s="889"/>
      <c r="P268" s="889"/>
      <c r="Q268" s="889"/>
      <c r="R268" s="889"/>
      <c r="S268" s="889"/>
      <c r="T268" s="889"/>
      <c r="U268" s="889"/>
      <c r="V268" s="889"/>
      <c r="W268" s="889"/>
      <c r="X268" s="889"/>
      <c r="Y268" s="889"/>
      <c r="Z268" s="889"/>
      <c r="AA268" s="889"/>
      <c r="AB268" s="889"/>
      <c r="AC268" s="889"/>
      <c r="AD268" s="889"/>
      <c r="AE268" s="164"/>
      <c r="AF268" s="164"/>
      <c r="AG268" s="164"/>
      <c r="AH268" s="164"/>
      <c r="AI268" s="164"/>
      <c r="AJ268" s="164"/>
      <c r="AK268" s="164"/>
      <c r="AL268" s="164"/>
      <c r="AM268" s="164"/>
      <c r="AN268" s="164"/>
      <c r="AO268" s="164"/>
      <c r="AP268" s="164"/>
      <c r="AQ268" s="164"/>
      <c r="AR268" s="164"/>
      <c r="AS268" s="164" t="s">
        <v>5068</v>
      </c>
      <c r="AT268" s="164"/>
      <c r="AU268" s="164"/>
      <c r="AV268" s="164"/>
      <c r="AW268" s="164"/>
      <c r="AX268" s="164"/>
      <c r="AY268" s="164"/>
      <c r="AZ268" s="164"/>
      <c r="BA268" s="164"/>
      <c r="BB268" s="164"/>
      <c r="BC268" s="164"/>
      <c r="BD268" s="164"/>
      <c r="BE268" s="164"/>
      <c r="BF268" s="164"/>
      <c r="BG268" s="164"/>
      <c r="BH268" s="164"/>
      <c r="BI268" s="164"/>
      <c r="BJ268" s="164"/>
      <c r="BK268" s="164"/>
      <c r="BL268" s="164"/>
      <c r="BM268" s="164"/>
      <c r="BN268" s="818" t="s">
        <v>5081</v>
      </c>
      <c r="BO268" s="819" t="s">
        <v>5315</v>
      </c>
      <c r="BP268" s="820"/>
      <c r="BQ268" s="820"/>
    </row>
    <row r="269" spans="1:69" ht="15" customHeight="1">
      <c r="A269" s="44"/>
      <c r="B269" s="49"/>
      <c r="C269" s="870"/>
      <c r="D269" s="871"/>
      <c r="E269" s="871"/>
      <c r="F269" s="871"/>
      <c r="G269" s="872"/>
      <c r="H269" s="970"/>
      <c r="I269" s="970"/>
      <c r="J269" s="970"/>
      <c r="K269" s="970"/>
      <c r="L269" s="970"/>
      <c r="M269" s="895" t="s">
        <v>5362</v>
      </c>
      <c r="N269" s="953" t="s">
        <v>5397</v>
      </c>
      <c r="O269" s="953" t="s">
        <v>5398</v>
      </c>
      <c r="P269" s="902" t="s">
        <v>5399</v>
      </c>
      <c r="Q269" s="902"/>
      <c r="R269" s="902"/>
      <c r="S269" s="902"/>
      <c r="T269" s="902"/>
      <c r="U269" s="902"/>
      <c r="V269" s="902"/>
      <c r="W269" s="902"/>
      <c r="X269" s="902"/>
      <c r="Y269" s="902"/>
      <c r="Z269" s="902"/>
      <c r="AA269" s="902"/>
      <c r="AB269" s="902"/>
      <c r="AC269" s="902"/>
      <c r="AD269" s="902"/>
      <c r="AE269" s="164"/>
      <c r="AF269" s="164"/>
      <c r="AG269" s="164"/>
      <c r="AH269" s="164"/>
      <c r="AI269" s="164"/>
      <c r="AJ269" s="164"/>
      <c r="AK269" s="164"/>
      <c r="AL269" s="164"/>
      <c r="AM269" s="164"/>
      <c r="AN269" s="164"/>
      <c r="AO269" s="164"/>
      <c r="AP269" s="164"/>
      <c r="AQ269" s="164"/>
      <c r="AR269" s="164"/>
      <c r="AS269" s="164"/>
      <c r="AT269" s="815" t="s">
        <v>5400</v>
      </c>
      <c r="AU269" s="815"/>
      <c r="AV269" s="815"/>
      <c r="AW269" s="816" t="s">
        <v>5401</v>
      </c>
      <c r="AX269" s="817"/>
      <c r="AY269" s="817"/>
      <c r="AZ269" s="817"/>
      <c r="BA269" s="817"/>
      <c r="BB269" s="817"/>
      <c r="BC269" s="817"/>
      <c r="BD269" s="817"/>
      <c r="BE269" s="817"/>
      <c r="BF269" s="817"/>
      <c r="BG269" s="817"/>
      <c r="BH269" s="817"/>
      <c r="BI269" s="817"/>
      <c r="BJ269" s="817"/>
      <c r="BK269" s="817"/>
      <c r="BL269" s="164"/>
      <c r="BM269" s="164"/>
      <c r="BN269" s="818"/>
      <c r="BO269" s="821"/>
      <c r="BP269" s="822"/>
      <c r="BQ269" s="822"/>
    </row>
    <row r="270" spans="1:69" ht="72" customHeight="1">
      <c r="A270" s="44"/>
      <c r="B270" s="49"/>
      <c r="C270" s="870"/>
      <c r="D270" s="871"/>
      <c r="E270" s="871"/>
      <c r="F270" s="871"/>
      <c r="G270" s="872"/>
      <c r="H270" s="970"/>
      <c r="I270" s="970"/>
      <c r="J270" s="970"/>
      <c r="K270" s="970"/>
      <c r="L270" s="970"/>
      <c r="M270" s="956"/>
      <c r="N270" s="954"/>
      <c r="O270" s="954"/>
      <c r="P270" s="919" t="s">
        <v>5402</v>
      </c>
      <c r="Q270" s="919"/>
      <c r="R270" s="919"/>
      <c r="S270" s="919" t="s">
        <v>5403</v>
      </c>
      <c r="T270" s="919"/>
      <c r="U270" s="919"/>
      <c r="V270" s="919" t="s">
        <v>5404</v>
      </c>
      <c r="W270" s="919"/>
      <c r="X270" s="919"/>
      <c r="Y270" s="919" t="s">
        <v>5405</v>
      </c>
      <c r="Z270" s="919"/>
      <c r="AA270" s="919"/>
      <c r="AB270" s="919" t="s">
        <v>397</v>
      </c>
      <c r="AC270" s="919"/>
      <c r="AD270" s="919"/>
      <c r="AE270" s="164"/>
      <c r="AF270" s="164"/>
      <c r="AG270" s="164"/>
      <c r="AH270" s="814" t="s">
        <v>5080</v>
      </c>
      <c r="AI270" s="814"/>
      <c r="AJ270" s="814"/>
      <c r="AK270" s="814"/>
      <c r="AL270" s="814"/>
      <c r="AM270" s="242" t="s">
        <v>5315</v>
      </c>
      <c r="AN270" s="164"/>
      <c r="AO270" s="164"/>
      <c r="AP270" s="164"/>
      <c r="AQ270" s="262" t="s">
        <v>5406</v>
      </c>
      <c r="AR270" s="164"/>
      <c r="AS270" s="249" t="s">
        <v>5407</v>
      </c>
      <c r="AT270" s="815" t="s">
        <v>5408</v>
      </c>
      <c r="AU270" s="815"/>
      <c r="AV270" s="815"/>
      <c r="AW270" s="849" t="s">
        <v>5409</v>
      </c>
      <c r="AX270" s="849"/>
      <c r="AY270" s="849"/>
      <c r="AZ270" s="850" t="s">
        <v>5410</v>
      </c>
      <c r="BA270" s="850"/>
      <c r="BB270" s="850"/>
      <c r="BC270" s="849" t="s">
        <v>5411</v>
      </c>
      <c r="BD270" s="849"/>
      <c r="BE270" s="849"/>
      <c r="BF270" s="850" t="s">
        <v>5412</v>
      </c>
      <c r="BG270" s="850"/>
      <c r="BH270" s="850"/>
      <c r="BI270" s="849" t="s">
        <v>5413</v>
      </c>
      <c r="BJ270" s="849"/>
      <c r="BK270" s="849"/>
      <c r="BL270" s="256" t="s">
        <v>5414</v>
      </c>
      <c r="BM270" s="257" t="s">
        <v>5415</v>
      </c>
      <c r="BN270" s="818" t="s">
        <v>5372</v>
      </c>
      <c r="BO270" s="819" t="s">
        <v>5345</v>
      </c>
      <c r="BP270" s="840" t="s">
        <v>5346</v>
      </c>
      <c r="BQ270" s="842" t="s">
        <v>5347</v>
      </c>
    </row>
    <row r="271" spans="1:69" ht="48" customHeight="1">
      <c r="A271" s="44"/>
      <c r="B271" s="49"/>
      <c r="C271" s="873"/>
      <c r="D271" s="874"/>
      <c r="E271" s="874"/>
      <c r="F271" s="874"/>
      <c r="G271" s="875"/>
      <c r="H271" s="970"/>
      <c r="I271" s="970"/>
      <c r="J271" s="970"/>
      <c r="K271" s="970"/>
      <c r="L271" s="970"/>
      <c r="M271" s="896"/>
      <c r="N271" s="955"/>
      <c r="O271" s="955"/>
      <c r="P271" s="62" t="s">
        <v>5416</v>
      </c>
      <c r="Q271" s="152" t="s">
        <v>5397</v>
      </c>
      <c r="R271" s="152" t="s">
        <v>5398</v>
      </c>
      <c r="S271" s="62" t="s">
        <v>5416</v>
      </c>
      <c r="T271" s="152" t="s">
        <v>5397</v>
      </c>
      <c r="U271" s="152" t="s">
        <v>5398</v>
      </c>
      <c r="V271" s="62" t="s">
        <v>5416</v>
      </c>
      <c r="W271" s="152" t="s">
        <v>5397</v>
      </c>
      <c r="X271" s="152" t="s">
        <v>5398</v>
      </c>
      <c r="Y271" s="62" t="s">
        <v>5416</v>
      </c>
      <c r="Z271" s="152" t="s">
        <v>5397</v>
      </c>
      <c r="AA271" s="152" t="s">
        <v>5398</v>
      </c>
      <c r="AB271" s="62" t="s">
        <v>5416</v>
      </c>
      <c r="AC271" s="152" t="s">
        <v>5397</v>
      </c>
      <c r="AD271" s="152" t="s">
        <v>5398</v>
      </c>
      <c r="AE271" s="164"/>
      <c r="AF271" s="164"/>
      <c r="AG271" s="206" t="s">
        <v>5088</v>
      </c>
      <c r="AH271" s="218" t="s">
        <v>5349</v>
      </c>
      <c r="AI271" s="198"/>
      <c r="AJ271" s="218" t="s">
        <v>5350</v>
      </c>
      <c r="AK271" s="198"/>
      <c r="AL271" s="218" t="s">
        <v>5351</v>
      </c>
      <c r="AM271" s="241" t="s">
        <v>5417</v>
      </c>
      <c r="AN271" s="243" t="s">
        <v>5418</v>
      </c>
      <c r="AO271" s="244" t="s">
        <v>5419</v>
      </c>
      <c r="AP271" s="245" t="s">
        <v>5420</v>
      </c>
      <c r="AQ271" s="246" t="s">
        <v>5421</v>
      </c>
      <c r="AR271" s="225" t="s">
        <v>5089</v>
      </c>
      <c r="AS271" s="249" t="s">
        <v>5422</v>
      </c>
      <c r="AT271" s="251" t="s">
        <v>5369</v>
      </c>
      <c r="AU271" s="252" t="s">
        <v>5423</v>
      </c>
      <c r="AV271" s="251" t="s">
        <v>5424</v>
      </c>
      <c r="AW271" s="253" t="s">
        <v>5425</v>
      </c>
      <c r="AX271" s="254" t="s">
        <v>5423</v>
      </c>
      <c r="AY271" s="255" t="s">
        <v>5424</v>
      </c>
      <c r="AZ271" s="253" t="s">
        <v>5425</v>
      </c>
      <c r="BA271" s="254" t="s">
        <v>5423</v>
      </c>
      <c r="BB271" s="255" t="s">
        <v>5424</v>
      </c>
      <c r="BC271" s="253" t="s">
        <v>5425</v>
      </c>
      <c r="BD271" s="254" t="s">
        <v>5423</v>
      </c>
      <c r="BE271" s="255" t="s">
        <v>5424</v>
      </c>
      <c r="BF271" s="253" t="s">
        <v>5425</v>
      </c>
      <c r="BG271" s="254" t="s">
        <v>5423</v>
      </c>
      <c r="BH271" s="255" t="s">
        <v>5424</v>
      </c>
      <c r="BI271" s="253" t="s">
        <v>5425</v>
      </c>
      <c r="BJ271" s="254" t="s">
        <v>5423</v>
      </c>
      <c r="BK271" s="255" t="s">
        <v>5424</v>
      </c>
      <c r="BL271" s="256" t="s">
        <v>5426</v>
      </c>
      <c r="BM271" s="257" t="s">
        <v>5427</v>
      </c>
      <c r="BN271" s="818"/>
      <c r="BO271" s="821"/>
      <c r="BP271" s="841"/>
      <c r="BQ271" s="843"/>
    </row>
    <row r="272" spans="1:69" ht="15" customHeight="1">
      <c r="A272" s="44"/>
      <c r="B272" s="49"/>
      <c r="C272" s="650" t="s">
        <v>5008</v>
      </c>
      <c r="D272" s="858"/>
      <c r="E272" s="859"/>
      <c r="F272" s="859"/>
      <c r="G272" s="860"/>
      <c r="H272" s="713"/>
      <c r="I272" s="715"/>
      <c r="J272" s="713"/>
      <c r="K272" s="714"/>
      <c r="L272" s="715"/>
      <c r="M272" s="614"/>
      <c r="N272" s="614"/>
      <c r="O272" s="614"/>
      <c r="P272" s="614"/>
      <c r="Q272" s="614"/>
      <c r="R272" s="614"/>
      <c r="S272" s="614"/>
      <c r="T272" s="614"/>
      <c r="U272" s="614"/>
      <c r="V272" s="614"/>
      <c r="W272" s="614"/>
      <c r="X272" s="614"/>
      <c r="Y272" s="614"/>
      <c r="Z272" s="614"/>
      <c r="AA272" s="614"/>
      <c r="AB272" s="614"/>
      <c r="AC272" s="614"/>
      <c r="AD272" s="614"/>
      <c r="AE272" s="164"/>
      <c r="AF272" s="164"/>
      <c r="AG272" s="199">
        <f>IF(AND(COUNTBLANK(D272)=1,COUNTA(H272:AD272,S363:AD363)=0),0,IF(AND($L$182&lt;&gt;"",$L$182&lt;&gt;1,COUNTA(D272:AD272,D363:AD363)=0),0,IF(AND($L$182&lt;&gt;"",$L$182=1,COUNTBLANK(D272)=0,COUNTA(H272:O272)=5,AN272=0,AO272=0,AP272=0,COUNTA(Y272:AD272)=6,COUNTA(S363:AD363)=2),0,1)))</f>
        <v>0</v>
      </c>
      <c r="AH272" s="219" t="b">
        <f>NOT(EXACT($D272,UPPER($D272)))</f>
        <v>0</v>
      </c>
      <c r="AI272" s="198" t="str">
        <f>SUBSTITUTE( SUBSTITUTE( SUBSTITUTE( SUBSTITUTE( SUBSTITUTE( SUBSTITUTE( SUBSTITUTE( SUBSTITUTE( SUBSTITUTE( SUBSTITUTE($D272, "á", "a"), "é", "e"), "í", "i"), "ó", "o"), "ú", "u"), "Á", "A"), "É", "E"), "Í", "I"), "Ó", "O"), "Ú", "U")</f>
        <v/>
      </c>
      <c r="AJ272" s="219" t="b">
        <f>NOT(EXACT($D272,AI272))</f>
        <v>0</v>
      </c>
      <c r="AK272" s="198" t="str">
        <f>SUBSTITUTE((SUBSTITUTE(SUBSTITUTE(SUBSTITUTE($D272,".",""),",",""),"(","")),")","")</f>
        <v/>
      </c>
      <c r="AL272" s="219" t="b">
        <f>NOT(EXACT($D272,AK272))</f>
        <v>0</v>
      </c>
      <c r="AM272" s="242">
        <f>IF(AND($L$181&lt;&gt;"",$L$181&lt;&gt;1,J272=3),1,0)</f>
        <v>0</v>
      </c>
      <c r="AN272" s="263">
        <f>IF(AND($P$182="X",COUNTA(P272:R272)=3),0,IF(AND($P$182="",COUNTA(P272:R272)=0),0,1))</f>
        <v>0</v>
      </c>
      <c r="AO272" s="263">
        <f>IF(AND($S$182="X",COUNTA(S272:U272)=3),0,IF(AND($S$182="",COUNTA(S272:U272)=0),0,1))</f>
        <v>0</v>
      </c>
      <c r="AP272" s="263">
        <f>IF(AND($V$182="X",COUNTA(V272:X272)=3),0,IF(AND($V$182="",COUNTA(V272:X272)=0),0,1))</f>
        <v>0</v>
      </c>
      <c r="AQ272" s="262">
        <f>IF(ISNUMBER(S363),0,IF(OR(S363="",S363="NA",S363="NS"),0,1))</f>
        <v>0</v>
      </c>
      <c r="AR272" s="247">
        <f>COUNTIF(H272:I356,"NS")+COUNTIF(M272:AD356,"NS")+COUNTIF(S363:X447,"NS")</f>
        <v>0</v>
      </c>
      <c r="AS272" s="248">
        <f>COUNTIF(H272:I356,"NA")+COUNTIF(M272:AD356,"NA")+COUNTIF(S363:X447,"NA")</f>
        <v>0</v>
      </c>
      <c r="AT272" s="264">
        <f>IF(OR(M272="NS",P272="NS",S272="NS",V272="NS",Y272="NS",AB272="NS"),0,IF(AND(M272="NA",P272="NA",S272="NA",V272="NA",Y272="NA",AB272="NA"),0,IF(M272&lt;=SUM(P272,S272,V272,Y272,AB272),0,1)))</f>
        <v>0</v>
      </c>
      <c r="AU272" s="265">
        <f>IF(OR(N272="NS",Q272="NS",T272="NS",W272="NS",Z272="NS",AC272="NS"),0,IF(AND(N272="NA",Q272="NA",T272="NA",W272="NA",Z272="NA",AC272="NA"),0,IF(N272&lt;=SUM(Q272,T272,W272,Z272,AC272),0,1)))</f>
        <v>0</v>
      </c>
      <c r="AV272" s="264">
        <f>IF(OR(O272="NS",R272="NS",U272="NS",X272="NS",AA272="NS",AD272="NS"),0,IF(AND(O272="NA",R272="NA",U272="NA",X272="NA",AA272="NA",AD272="NA"),0,IF(O272&lt;=SUM(R272,U272,X272,AA272,AD272),0,1)))</f>
        <v>0</v>
      </c>
      <c r="AW272" s="266">
        <f>IF(OR(P272="NS",$M272="NS"),0,IF(AND(P272="NA",$M272="NA"),0,IF(P272&lt;=$M272,0,1)))</f>
        <v>0</v>
      </c>
      <c r="AX272" s="267">
        <f>IF(OR(Q272="NS",$N272="NS"),0,IF(AND(Q272="NA",$N272="NA"),0,IF(Q272&lt;=$N272,0,1)))</f>
        <v>0</v>
      </c>
      <c r="AY272" s="268">
        <f>IF(OR(R272="NS",$O272="NS"),0,IF(AND(R272="NA",$O272="NA"),0,IF(R272&lt;=$O272,0,1)))</f>
        <v>0</v>
      </c>
      <c r="AZ272" s="266">
        <f>IF(OR(S272="NS",$M272="NS"),0,IF(AND(S272="NA",$M272="NA"),0,IF(S272&lt;=$M272,0,1)))</f>
        <v>0</v>
      </c>
      <c r="BA272" s="267">
        <f>IF(OR(T272="NS",$N272="NS"),0,IF(AND(T272="NA",$N272="NA"),0,IF(T272&lt;=$N272,0,1)))</f>
        <v>0</v>
      </c>
      <c r="BB272" s="268">
        <f>IF(OR(U272="NS",$O272="NS"),0,IF(AND(U272="NA",$O272="NA"),0,IF(U272&lt;=$O272,0,1)))</f>
        <v>0</v>
      </c>
      <c r="BC272" s="266">
        <f>IF(OR(V272="NS",$M272="NS"),0,IF(AND(V272="NA",$M272="NA"),0,IF(V272&lt;=$M272,0,1)))</f>
        <v>0</v>
      </c>
      <c r="BD272" s="267">
        <f>IF(OR(W272="NS",$N272="NS"),0,IF(AND(W272="NA",$N272="NA"),0,IF(W272&lt;=$N272,0,1)))</f>
        <v>0</v>
      </c>
      <c r="BE272" s="268">
        <f>IF(OR(X272="NS",$O272="NS"),0,IF(AND(X272="NA",$O272="NA"),0,IF(X272&lt;=$O272,0,1)))</f>
        <v>0</v>
      </c>
      <c r="BF272" s="266">
        <f>IF(OR(Y272="NS",$M272="NS"),0,IF(AND(Y272="NA",$M272="NA"),0,IF(Y272&lt;=$M272,0,1)))</f>
        <v>0</v>
      </c>
      <c r="BG272" s="267">
        <f>IF(OR(Z272="NS",$N272="NS"),0,IF(AND(Z272="NA",$N272="NA"),0,IF(Z272&lt;=$N272,0,1)))</f>
        <v>0</v>
      </c>
      <c r="BH272" s="268">
        <f>IF(OR(AA272="NS",$O272="NS"),0,IF(AND(AA272="NA",$O272="NA"),0,IF(AA272&lt;=$O272,0,1)))</f>
        <v>0</v>
      </c>
      <c r="BI272" s="266">
        <f>IF(OR(AB272="NS",$M272="NS"),0,IF(AND(AB272="NA",$M272="NA"),0,IF(AB272&lt;=$M272,0,1)))</f>
        <v>0</v>
      </c>
      <c r="BJ272" s="267">
        <f>IF(OR(AC272="NS",$N272="NS"),0,IF(AND(AC272="NA",$N272="NA"),0,IF(AC272&lt;=$N272,0,1)))</f>
        <v>0</v>
      </c>
      <c r="BK272" s="268">
        <f>IF(OR(AD272="NS",$O272="NS"),0,IF(AND(AD272="NA",$O272="NA"),0,IF(AD272&lt;=$O272,0,1)))</f>
        <v>0</v>
      </c>
      <c r="BL272" s="540">
        <f>IF(COUNTA(D272:G356)=SUM(C235),0,1)</f>
        <v>0</v>
      </c>
      <c r="BM272" s="376">
        <f>IF(COUNTIF(J272:L356,4)&gt;0,1,0)</f>
        <v>0</v>
      </c>
      <c r="BN272" s="202">
        <f>IF(AND($L$182&lt;&gt;"",$L$182&lt;&gt;1,COUNTA(D272:AD356,S363:AD447)&gt;0),1,0)</f>
        <v>0</v>
      </c>
      <c r="BO272" s="221">
        <f>IF(AND($P$182="",COUNTA(P272:R356)&gt;0),1,0)</f>
        <v>0</v>
      </c>
      <c r="BP272" s="222">
        <f>IF(AND($S$182="",COUNTA(S272:U356)&gt;0),1,0)</f>
        <v>0</v>
      </c>
      <c r="BQ272" s="223">
        <f>IF(AND($V$182="",COUNTA(V272:X356)&gt;0),1,0)</f>
        <v>0</v>
      </c>
    </row>
    <row r="273" spans="1:66" ht="15" customHeight="1">
      <c r="A273" s="44"/>
      <c r="B273" s="49"/>
      <c r="C273" s="153" t="s">
        <v>5010</v>
      </c>
      <c r="D273" s="858"/>
      <c r="E273" s="859"/>
      <c r="F273" s="859"/>
      <c r="G273" s="860"/>
      <c r="H273" s="713"/>
      <c r="I273" s="715"/>
      <c r="J273" s="713"/>
      <c r="K273" s="714"/>
      <c r="L273" s="715"/>
      <c r="M273" s="614"/>
      <c r="N273" s="614"/>
      <c r="O273" s="614"/>
      <c r="P273" s="614"/>
      <c r="Q273" s="614"/>
      <c r="R273" s="614"/>
      <c r="S273" s="614"/>
      <c r="T273" s="614"/>
      <c r="U273" s="614"/>
      <c r="V273" s="614"/>
      <c r="W273" s="614"/>
      <c r="X273" s="614"/>
      <c r="Y273" s="614"/>
      <c r="Z273" s="614"/>
      <c r="AA273" s="614"/>
      <c r="AB273" s="614"/>
      <c r="AC273" s="614"/>
      <c r="AD273" s="614"/>
      <c r="AE273" s="164"/>
      <c r="AF273" s="164"/>
      <c r="AG273" s="199">
        <f t="shared" ref="AG273:AG336" si="10">IF(AND(COUNTBLANK(D273)=1,COUNTA(H273:AD273,S364:AD364)=0),0,IF(AND($L$182&lt;&gt;"",$L$182&lt;&gt;1,COUNTA(D273:AD273,D364:AD364)=0),0,IF(AND($L$182&lt;&gt;"",$L$182=1,COUNTBLANK(D273)=0,COUNTA(H273:O273)=5,AN273=0,AO273=0,AP273=0,COUNTA(Y273:AD273)=6,COUNTA(S364:AD364)=2),0,1)))</f>
        <v>0</v>
      </c>
      <c r="AH273" s="219" t="b">
        <f t="shared" ref="AH273:AH336" si="11">NOT(EXACT($D273,UPPER($D273)))</f>
        <v>0</v>
      </c>
      <c r="AI273" s="198" t="str">
        <f t="shared" ref="AI273:AI336" si="12">SUBSTITUTE( SUBSTITUTE( SUBSTITUTE( SUBSTITUTE( SUBSTITUTE( SUBSTITUTE( SUBSTITUTE( SUBSTITUTE( SUBSTITUTE( SUBSTITUTE($D273, "á", "a"), "é", "e"), "í", "i"), "ó", "o"), "ú", "u"), "Á", "A"), "É", "E"), "Í", "I"), "Ó", "O"), "Ú", "U")</f>
        <v/>
      </c>
      <c r="AJ273" s="219" t="b">
        <f t="shared" ref="AJ273:AJ336" si="13">NOT(EXACT($D273,AI273))</f>
        <v>0</v>
      </c>
      <c r="AK273" s="198" t="str">
        <f t="shared" ref="AK273:AK336" si="14">SUBSTITUTE((SUBSTITUTE(SUBSTITUTE(SUBSTITUTE($D273,".",""),",",""),"(","")),")","")</f>
        <v/>
      </c>
      <c r="AL273" s="219" t="b">
        <f t="shared" ref="AL273:AL336" si="15">NOT(EXACT($D273,AK273))</f>
        <v>0</v>
      </c>
      <c r="AM273" s="242">
        <f t="shared" ref="AM273:AM336" si="16">IF(AND($L$181&lt;&gt;"",$L$181&lt;&gt;1,J273=3),1,0)</f>
        <v>0</v>
      </c>
      <c r="AN273" s="263">
        <f t="shared" ref="AN273:AN336" si="17">IF(AND($P$182="X",COUNTA(P273:R273)=3),0,IF(AND($P$182="",COUNTA(P273:R273)=0),0,1))</f>
        <v>0</v>
      </c>
      <c r="AO273" s="263">
        <f t="shared" ref="AO273:AO336" si="18">IF(AND($S$182="X",COUNTA(S273:U273)=3),0,IF(AND($S$182="",COUNTA(S273:U273)=0),0,1))</f>
        <v>0</v>
      </c>
      <c r="AP273" s="263">
        <f t="shared" ref="AP273:AP336" si="19">IF(AND($V$182="X",COUNTA(V273:X273)=3),0,IF(AND($V$182="",COUNTA(V273:X273)=0),0,1))</f>
        <v>0</v>
      </c>
      <c r="AQ273" s="262">
        <f t="shared" ref="AQ273:AQ336" si="20">IF(ISNUMBER(S364),0,IF(OR(S364="",S364="NA",S364="NS"),0,1))</f>
        <v>0</v>
      </c>
      <c r="AR273" s="164"/>
      <c r="AS273" s="164"/>
      <c r="AT273" s="264">
        <f t="shared" ref="AT273:AT336" si="21">IF(OR(M273="NS",P273="NS",S273="NS",V273="NS",Y273="NS",AB273="NS"),0,IF(AND(M273="NA",P273="NA",S273="NA",V273="NA",Y273="NA",AB273="NA"),0,IF(M273&lt;=SUM(P273,S273,V273,Y273,AB273),0,1)))</f>
        <v>0</v>
      </c>
      <c r="AU273" s="265">
        <f t="shared" ref="AU273:AU336" si="22">IF(OR(N273="NS",Q273="NS",T273="NS",W273="NS",Z273="NS",AC273="NS"),0,IF(AND(N273="NA",Q273="NA",T273="NA",W273="NA",Z273="NA",AC273="NA"),0,IF(N273&lt;=SUM(Q273,T273,W273,Z273,AC273),0,1)))</f>
        <v>0</v>
      </c>
      <c r="AV273" s="264">
        <f t="shared" ref="AV273:AV336" si="23">IF(OR(O273="NS",R273="NS",U273="NS",X273="NS",AA273="NS",AD273="NS"),0,IF(AND(O273="NA",R273="NA",U273="NA",X273="NA",AA273="NA",AD273="NA"),0,IF(O273&lt;=SUM(R273,U273,X273,AA273,AD273),0,1)))</f>
        <v>0</v>
      </c>
      <c r="AW273" s="266">
        <f t="shared" ref="AW273:AW336" si="24">IF(OR(P273="NS",$M273="NS"),0,IF(AND(P273="NA",$M273="NA"),0,IF(P273&lt;=$M273,0,1)))</f>
        <v>0</v>
      </c>
      <c r="AX273" s="267">
        <f t="shared" ref="AX273:AX336" si="25">IF(OR(Q273="NS",$N273="NS"),0,IF(AND(Q273="NA",$N273="NA"),0,IF(Q273&lt;=$N273,0,1)))</f>
        <v>0</v>
      </c>
      <c r="AY273" s="268">
        <f t="shared" ref="AY273:AY336" si="26">IF(OR(R273="NS",$O273="NS"),0,IF(AND(R273="NA",$O273="NA"),0,IF(R273&lt;=$O273,0,1)))</f>
        <v>0</v>
      </c>
      <c r="AZ273" s="266">
        <f t="shared" ref="AZ273:AZ336" si="27">IF(OR(S273="NS",$M273="NS"),0,IF(AND(S273="NA",$M273="NA"),0,IF(S273&lt;=$M273,0,1)))</f>
        <v>0</v>
      </c>
      <c r="BA273" s="267">
        <f t="shared" ref="BA273:BA336" si="28">IF(OR(T273="NS",$N273="NS"),0,IF(AND(T273="NA",$N273="NA"),0,IF(T273&lt;=$N273,0,1)))</f>
        <v>0</v>
      </c>
      <c r="BB273" s="268">
        <f t="shared" ref="BB273:BB336" si="29">IF(OR(U273="NS",$O273="NS"),0,IF(AND(U273="NA",$O273="NA"),0,IF(U273&lt;=$O273,0,1)))</f>
        <v>0</v>
      </c>
      <c r="BC273" s="266">
        <f t="shared" ref="BC273:BC336" si="30">IF(OR(V273="NS",$M273="NS"),0,IF(AND(V273="NA",$M273="NA"),0,IF(V273&lt;=$M273,0,1)))</f>
        <v>0</v>
      </c>
      <c r="BD273" s="267">
        <f t="shared" ref="BD273:BD336" si="31">IF(OR(W273="NS",$N273="NS"),0,IF(AND(W273="NA",$N273="NA"),0,IF(W273&lt;=$N273,0,1)))</f>
        <v>0</v>
      </c>
      <c r="BE273" s="268">
        <f t="shared" ref="BE273:BE336" si="32">IF(OR(X273="NS",$O273="NS"),0,IF(AND(X273="NA",$O273="NA"),0,IF(X273&lt;=$O273,0,1)))</f>
        <v>0</v>
      </c>
      <c r="BF273" s="266">
        <f t="shared" ref="BF273:BF336" si="33">IF(OR(Y273="NS",$M273="NS"),0,IF(AND(Y273="NA",$M273="NA"),0,IF(Y273&lt;=$M273,0,1)))</f>
        <v>0</v>
      </c>
      <c r="BG273" s="267">
        <f t="shared" ref="BG273:BG336" si="34">IF(OR(Z273="NS",$N273="NS"),0,IF(AND(Z273="NA",$N273="NA"),0,IF(Z273&lt;=$N273,0,1)))</f>
        <v>0</v>
      </c>
      <c r="BH273" s="268">
        <f t="shared" ref="BH273:BH336" si="35">IF(OR(AA273="NS",$O273="NS"),0,IF(AND(AA273="NA",$O273="NA"),0,IF(AA273&lt;=$O273,0,1)))</f>
        <v>0</v>
      </c>
      <c r="BI273" s="266">
        <f t="shared" ref="BI273:BI336" si="36">IF(OR(AB273="NS",$M273="NS"),0,IF(AND(AB273="NA",$M273="NA"),0,IF(AB273&lt;=$M273,0,1)))</f>
        <v>0</v>
      </c>
      <c r="BJ273" s="267">
        <f t="shared" ref="BJ273:BJ336" si="37">IF(OR(AC273="NS",$N273="NS"),0,IF(AND(AC273="NA",$N273="NA"),0,IF(AC273&lt;=$N273,0,1)))</f>
        <v>0</v>
      </c>
      <c r="BK273" s="268">
        <f t="shared" ref="BK273:BK336" si="38">IF(OR(AD273="NS",$O273="NS"),0,IF(AND(AD273="NA",$O273="NA"),0,IF(AD273&lt;=$O273,0,1)))</f>
        <v>0</v>
      </c>
      <c r="BL273" s="164"/>
      <c r="BM273" s="164"/>
      <c r="BN273" s="231"/>
    </row>
    <row r="274" spans="1:66" ht="15" customHeight="1">
      <c r="A274" s="44"/>
      <c r="B274" s="49"/>
      <c r="C274" s="154" t="s">
        <v>5012</v>
      </c>
      <c r="D274" s="858"/>
      <c r="E274" s="859"/>
      <c r="F274" s="859"/>
      <c r="G274" s="860"/>
      <c r="H274" s="713"/>
      <c r="I274" s="715"/>
      <c r="J274" s="713"/>
      <c r="K274" s="714"/>
      <c r="L274" s="715"/>
      <c r="M274" s="614"/>
      <c r="N274" s="614"/>
      <c r="O274" s="614"/>
      <c r="P274" s="614"/>
      <c r="Q274" s="614"/>
      <c r="R274" s="614"/>
      <c r="S274" s="614"/>
      <c r="T274" s="614"/>
      <c r="U274" s="614"/>
      <c r="V274" s="614"/>
      <c r="W274" s="614"/>
      <c r="X274" s="614"/>
      <c r="Y274" s="614"/>
      <c r="Z274" s="614"/>
      <c r="AA274" s="614"/>
      <c r="AB274" s="614"/>
      <c r="AC274" s="614"/>
      <c r="AD274" s="614"/>
      <c r="AE274" s="164"/>
      <c r="AF274" s="164"/>
      <c r="AG274" s="199">
        <f t="shared" si="10"/>
        <v>0</v>
      </c>
      <c r="AH274" s="219" t="b">
        <f t="shared" si="11"/>
        <v>0</v>
      </c>
      <c r="AI274" s="198" t="str">
        <f t="shared" si="12"/>
        <v/>
      </c>
      <c r="AJ274" s="219" t="b">
        <f t="shared" si="13"/>
        <v>0</v>
      </c>
      <c r="AK274" s="198" t="str">
        <f t="shared" si="14"/>
        <v/>
      </c>
      <c r="AL274" s="219" t="b">
        <f t="shared" si="15"/>
        <v>0</v>
      </c>
      <c r="AM274" s="242">
        <f t="shared" si="16"/>
        <v>0</v>
      </c>
      <c r="AN274" s="263">
        <f t="shared" si="17"/>
        <v>0</v>
      </c>
      <c r="AO274" s="263">
        <f t="shared" si="18"/>
        <v>0</v>
      </c>
      <c r="AP274" s="263">
        <f t="shared" si="19"/>
        <v>0</v>
      </c>
      <c r="AQ274" s="262">
        <f t="shared" si="20"/>
        <v>0</v>
      </c>
      <c r="AR274" s="164"/>
      <c r="AS274" s="164"/>
      <c r="AT274" s="264">
        <f t="shared" si="21"/>
        <v>0</v>
      </c>
      <c r="AU274" s="265">
        <f t="shared" si="22"/>
        <v>0</v>
      </c>
      <c r="AV274" s="264">
        <f t="shared" si="23"/>
        <v>0</v>
      </c>
      <c r="AW274" s="266">
        <f t="shared" si="24"/>
        <v>0</v>
      </c>
      <c r="AX274" s="267">
        <f t="shared" si="25"/>
        <v>0</v>
      </c>
      <c r="AY274" s="268">
        <f t="shared" si="26"/>
        <v>0</v>
      </c>
      <c r="AZ274" s="266">
        <f t="shared" si="27"/>
        <v>0</v>
      </c>
      <c r="BA274" s="267">
        <f t="shared" si="28"/>
        <v>0</v>
      </c>
      <c r="BB274" s="268">
        <f t="shared" si="29"/>
        <v>0</v>
      </c>
      <c r="BC274" s="266">
        <f t="shared" si="30"/>
        <v>0</v>
      </c>
      <c r="BD274" s="267">
        <f t="shared" si="31"/>
        <v>0</v>
      </c>
      <c r="BE274" s="268">
        <f t="shared" si="32"/>
        <v>0</v>
      </c>
      <c r="BF274" s="266">
        <f t="shared" si="33"/>
        <v>0</v>
      </c>
      <c r="BG274" s="267">
        <f t="shared" si="34"/>
        <v>0</v>
      </c>
      <c r="BH274" s="268">
        <f t="shared" si="35"/>
        <v>0</v>
      </c>
      <c r="BI274" s="266">
        <f t="shared" si="36"/>
        <v>0</v>
      </c>
      <c r="BJ274" s="267">
        <f t="shared" si="37"/>
        <v>0</v>
      </c>
      <c r="BK274" s="268">
        <f t="shared" si="38"/>
        <v>0</v>
      </c>
      <c r="BL274" s="164"/>
      <c r="BM274" s="164"/>
      <c r="BN274" s="231"/>
    </row>
    <row r="275" spans="1:66" ht="15" customHeight="1">
      <c r="A275" s="44"/>
      <c r="B275" s="49"/>
      <c r="C275" s="154" t="s">
        <v>5014</v>
      </c>
      <c r="D275" s="858"/>
      <c r="E275" s="859"/>
      <c r="F275" s="859"/>
      <c r="G275" s="860"/>
      <c r="H275" s="713"/>
      <c r="I275" s="715"/>
      <c r="J275" s="713"/>
      <c r="K275" s="714"/>
      <c r="L275" s="715"/>
      <c r="M275" s="614"/>
      <c r="N275" s="614"/>
      <c r="O275" s="614"/>
      <c r="P275" s="614"/>
      <c r="Q275" s="614"/>
      <c r="R275" s="614"/>
      <c r="S275" s="614"/>
      <c r="T275" s="614"/>
      <c r="U275" s="614"/>
      <c r="V275" s="614"/>
      <c r="W275" s="614"/>
      <c r="X275" s="614"/>
      <c r="Y275" s="614"/>
      <c r="Z275" s="614"/>
      <c r="AA275" s="614"/>
      <c r="AB275" s="614"/>
      <c r="AC275" s="614"/>
      <c r="AD275" s="614"/>
      <c r="AE275" s="164"/>
      <c r="AF275" s="164"/>
      <c r="AG275" s="199">
        <f t="shared" si="10"/>
        <v>0</v>
      </c>
      <c r="AH275" s="219" t="b">
        <f t="shared" si="11"/>
        <v>0</v>
      </c>
      <c r="AI275" s="198" t="str">
        <f t="shared" si="12"/>
        <v/>
      </c>
      <c r="AJ275" s="219" t="b">
        <f t="shared" si="13"/>
        <v>0</v>
      </c>
      <c r="AK275" s="198" t="str">
        <f t="shared" si="14"/>
        <v/>
      </c>
      <c r="AL275" s="219" t="b">
        <f t="shared" si="15"/>
        <v>0</v>
      </c>
      <c r="AM275" s="242">
        <f t="shared" si="16"/>
        <v>0</v>
      </c>
      <c r="AN275" s="263">
        <f t="shared" si="17"/>
        <v>0</v>
      </c>
      <c r="AO275" s="263">
        <f t="shared" si="18"/>
        <v>0</v>
      </c>
      <c r="AP275" s="263">
        <f t="shared" si="19"/>
        <v>0</v>
      </c>
      <c r="AQ275" s="262">
        <f t="shared" si="20"/>
        <v>0</v>
      </c>
      <c r="AR275" s="164"/>
      <c r="AS275" s="164"/>
      <c r="AT275" s="264">
        <f t="shared" si="21"/>
        <v>0</v>
      </c>
      <c r="AU275" s="265">
        <f t="shared" si="22"/>
        <v>0</v>
      </c>
      <c r="AV275" s="264">
        <f t="shared" si="23"/>
        <v>0</v>
      </c>
      <c r="AW275" s="266">
        <f t="shared" si="24"/>
        <v>0</v>
      </c>
      <c r="AX275" s="267">
        <f t="shared" si="25"/>
        <v>0</v>
      </c>
      <c r="AY275" s="268">
        <f t="shared" si="26"/>
        <v>0</v>
      </c>
      <c r="AZ275" s="266">
        <f t="shared" si="27"/>
        <v>0</v>
      </c>
      <c r="BA275" s="267">
        <f t="shared" si="28"/>
        <v>0</v>
      </c>
      <c r="BB275" s="268">
        <f t="shared" si="29"/>
        <v>0</v>
      </c>
      <c r="BC275" s="266">
        <f t="shared" si="30"/>
        <v>0</v>
      </c>
      <c r="BD275" s="267">
        <f t="shared" si="31"/>
        <v>0</v>
      </c>
      <c r="BE275" s="268">
        <f t="shared" si="32"/>
        <v>0</v>
      </c>
      <c r="BF275" s="266">
        <f t="shared" si="33"/>
        <v>0</v>
      </c>
      <c r="BG275" s="267">
        <f t="shared" si="34"/>
        <v>0</v>
      </c>
      <c r="BH275" s="268">
        <f t="shared" si="35"/>
        <v>0</v>
      </c>
      <c r="BI275" s="266">
        <f t="shared" si="36"/>
        <v>0</v>
      </c>
      <c r="BJ275" s="267">
        <f t="shared" si="37"/>
        <v>0</v>
      </c>
      <c r="BK275" s="268">
        <f t="shared" si="38"/>
        <v>0</v>
      </c>
      <c r="BL275" s="164"/>
      <c r="BM275" s="164"/>
      <c r="BN275" s="231"/>
    </row>
    <row r="276" spans="1:66" ht="15" customHeight="1">
      <c r="A276" s="44"/>
      <c r="B276" s="49"/>
      <c r="C276" s="154" t="s">
        <v>5016</v>
      </c>
      <c r="D276" s="858"/>
      <c r="E276" s="859"/>
      <c r="F276" s="859"/>
      <c r="G276" s="860"/>
      <c r="H276" s="713"/>
      <c r="I276" s="715"/>
      <c r="J276" s="713"/>
      <c r="K276" s="714"/>
      <c r="L276" s="715"/>
      <c r="M276" s="614"/>
      <c r="N276" s="614"/>
      <c r="O276" s="614"/>
      <c r="P276" s="614"/>
      <c r="Q276" s="614"/>
      <c r="R276" s="614"/>
      <c r="S276" s="614"/>
      <c r="T276" s="614"/>
      <c r="U276" s="614"/>
      <c r="V276" s="614"/>
      <c r="W276" s="614"/>
      <c r="X276" s="614"/>
      <c r="Y276" s="614"/>
      <c r="Z276" s="614"/>
      <c r="AA276" s="614"/>
      <c r="AB276" s="614"/>
      <c r="AC276" s="614"/>
      <c r="AD276" s="614"/>
      <c r="AE276" s="164"/>
      <c r="AF276" s="164"/>
      <c r="AG276" s="199">
        <f t="shared" si="10"/>
        <v>0</v>
      </c>
      <c r="AH276" s="219" t="b">
        <f t="shared" si="11"/>
        <v>0</v>
      </c>
      <c r="AI276" s="198" t="str">
        <f t="shared" si="12"/>
        <v/>
      </c>
      <c r="AJ276" s="219" t="b">
        <f t="shared" si="13"/>
        <v>0</v>
      </c>
      <c r="AK276" s="198" t="str">
        <f t="shared" si="14"/>
        <v/>
      </c>
      <c r="AL276" s="219" t="b">
        <f t="shared" si="15"/>
        <v>0</v>
      </c>
      <c r="AM276" s="242">
        <f t="shared" si="16"/>
        <v>0</v>
      </c>
      <c r="AN276" s="263">
        <f t="shared" si="17"/>
        <v>0</v>
      </c>
      <c r="AO276" s="263">
        <f t="shared" si="18"/>
        <v>0</v>
      </c>
      <c r="AP276" s="263">
        <f t="shared" si="19"/>
        <v>0</v>
      </c>
      <c r="AQ276" s="262">
        <f t="shared" si="20"/>
        <v>0</v>
      </c>
      <c r="AR276" s="164"/>
      <c r="AS276" s="164"/>
      <c r="AT276" s="264">
        <f t="shared" si="21"/>
        <v>0</v>
      </c>
      <c r="AU276" s="265">
        <f t="shared" si="22"/>
        <v>0</v>
      </c>
      <c r="AV276" s="264">
        <f t="shared" si="23"/>
        <v>0</v>
      </c>
      <c r="AW276" s="266">
        <f t="shared" si="24"/>
        <v>0</v>
      </c>
      <c r="AX276" s="267">
        <f t="shared" si="25"/>
        <v>0</v>
      </c>
      <c r="AY276" s="268">
        <f t="shared" si="26"/>
        <v>0</v>
      </c>
      <c r="AZ276" s="266">
        <f t="shared" si="27"/>
        <v>0</v>
      </c>
      <c r="BA276" s="267">
        <f t="shared" si="28"/>
        <v>0</v>
      </c>
      <c r="BB276" s="268">
        <f t="shared" si="29"/>
        <v>0</v>
      </c>
      <c r="BC276" s="266">
        <f t="shared" si="30"/>
        <v>0</v>
      </c>
      <c r="BD276" s="267">
        <f t="shared" si="31"/>
        <v>0</v>
      </c>
      <c r="BE276" s="268">
        <f t="shared" si="32"/>
        <v>0</v>
      </c>
      <c r="BF276" s="266">
        <f t="shared" si="33"/>
        <v>0</v>
      </c>
      <c r="BG276" s="267">
        <f t="shared" si="34"/>
        <v>0</v>
      </c>
      <c r="BH276" s="268">
        <f t="shared" si="35"/>
        <v>0</v>
      </c>
      <c r="BI276" s="266">
        <f t="shared" si="36"/>
        <v>0</v>
      </c>
      <c r="BJ276" s="267">
        <f t="shared" si="37"/>
        <v>0</v>
      </c>
      <c r="BK276" s="268">
        <f t="shared" si="38"/>
        <v>0</v>
      </c>
      <c r="BL276" s="164"/>
      <c r="BM276" s="164"/>
      <c r="BN276" s="231"/>
    </row>
    <row r="277" spans="1:66" ht="15" customHeight="1">
      <c r="A277" s="44"/>
      <c r="B277" s="49"/>
      <c r="C277" s="154" t="s">
        <v>5018</v>
      </c>
      <c r="D277" s="858"/>
      <c r="E277" s="859"/>
      <c r="F277" s="859"/>
      <c r="G277" s="860"/>
      <c r="H277" s="713"/>
      <c r="I277" s="715"/>
      <c r="J277" s="713"/>
      <c r="K277" s="714"/>
      <c r="L277" s="715"/>
      <c r="M277" s="614"/>
      <c r="N277" s="614"/>
      <c r="O277" s="614"/>
      <c r="P277" s="614"/>
      <c r="Q277" s="614"/>
      <c r="R277" s="614"/>
      <c r="S277" s="614"/>
      <c r="T277" s="614"/>
      <c r="U277" s="614"/>
      <c r="V277" s="614"/>
      <c r="W277" s="614"/>
      <c r="X277" s="614"/>
      <c r="Y277" s="614"/>
      <c r="Z277" s="614"/>
      <c r="AA277" s="614"/>
      <c r="AB277" s="614"/>
      <c r="AC277" s="614"/>
      <c r="AD277" s="614"/>
      <c r="AE277" s="164"/>
      <c r="AF277" s="164"/>
      <c r="AG277" s="199">
        <f t="shared" si="10"/>
        <v>0</v>
      </c>
      <c r="AH277" s="219" t="b">
        <f t="shared" si="11"/>
        <v>0</v>
      </c>
      <c r="AI277" s="198" t="str">
        <f t="shared" si="12"/>
        <v/>
      </c>
      <c r="AJ277" s="219" t="b">
        <f t="shared" si="13"/>
        <v>0</v>
      </c>
      <c r="AK277" s="198" t="str">
        <f t="shared" si="14"/>
        <v/>
      </c>
      <c r="AL277" s="219" t="b">
        <f t="shared" si="15"/>
        <v>0</v>
      </c>
      <c r="AM277" s="242">
        <f t="shared" si="16"/>
        <v>0</v>
      </c>
      <c r="AN277" s="263">
        <f t="shared" si="17"/>
        <v>0</v>
      </c>
      <c r="AO277" s="263">
        <f t="shared" si="18"/>
        <v>0</v>
      </c>
      <c r="AP277" s="263">
        <f t="shared" si="19"/>
        <v>0</v>
      </c>
      <c r="AQ277" s="262">
        <f t="shared" si="20"/>
        <v>0</v>
      </c>
      <c r="AR277" s="164"/>
      <c r="AS277" s="164"/>
      <c r="AT277" s="264">
        <f t="shared" si="21"/>
        <v>0</v>
      </c>
      <c r="AU277" s="265">
        <f t="shared" si="22"/>
        <v>0</v>
      </c>
      <c r="AV277" s="264">
        <f t="shared" si="23"/>
        <v>0</v>
      </c>
      <c r="AW277" s="266">
        <f t="shared" si="24"/>
        <v>0</v>
      </c>
      <c r="AX277" s="267">
        <f t="shared" si="25"/>
        <v>0</v>
      </c>
      <c r="AY277" s="268">
        <f t="shared" si="26"/>
        <v>0</v>
      </c>
      <c r="AZ277" s="266">
        <f t="shared" si="27"/>
        <v>0</v>
      </c>
      <c r="BA277" s="267">
        <f t="shared" si="28"/>
        <v>0</v>
      </c>
      <c r="BB277" s="268">
        <f t="shared" si="29"/>
        <v>0</v>
      </c>
      <c r="BC277" s="266">
        <f t="shared" si="30"/>
        <v>0</v>
      </c>
      <c r="BD277" s="267">
        <f t="shared" si="31"/>
        <v>0</v>
      </c>
      <c r="BE277" s="268">
        <f t="shared" si="32"/>
        <v>0</v>
      </c>
      <c r="BF277" s="266">
        <f t="shared" si="33"/>
        <v>0</v>
      </c>
      <c r="BG277" s="267">
        <f t="shared" si="34"/>
        <v>0</v>
      </c>
      <c r="BH277" s="268">
        <f t="shared" si="35"/>
        <v>0</v>
      </c>
      <c r="BI277" s="266">
        <f t="shared" si="36"/>
        <v>0</v>
      </c>
      <c r="BJ277" s="267">
        <f t="shared" si="37"/>
        <v>0</v>
      </c>
      <c r="BK277" s="268">
        <f t="shared" si="38"/>
        <v>0</v>
      </c>
      <c r="BL277" s="164"/>
      <c r="BM277" s="164"/>
      <c r="BN277" s="231"/>
    </row>
    <row r="278" spans="1:66" ht="15" customHeight="1">
      <c r="A278" s="44"/>
      <c r="B278" s="49"/>
      <c r="C278" s="154" t="s">
        <v>5020</v>
      </c>
      <c r="D278" s="858"/>
      <c r="E278" s="859"/>
      <c r="F278" s="859"/>
      <c r="G278" s="860"/>
      <c r="H278" s="713"/>
      <c r="I278" s="715"/>
      <c r="J278" s="713"/>
      <c r="K278" s="714"/>
      <c r="L278" s="715"/>
      <c r="M278" s="614"/>
      <c r="N278" s="614"/>
      <c r="O278" s="614"/>
      <c r="P278" s="614"/>
      <c r="Q278" s="614"/>
      <c r="R278" s="614"/>
      <c r="S278" s="614"/>
      <c r="T278" s="614"/>
      <c r="U278" s="614"/>
      <c r="V278" s="614"/>
      <c r="W278" s="614"/>
      <c r="X278" s="614"/>
      <c r="Y278" s="614"/>
      <c r="Z278" s="614"/>
      <c r="AA278" s="614"/>
      <c r="AB278" s="614"/>
      <c r="AC278" s="614"/>
      <c r="AD278" s="614"/>
      <c r="AE278" s="164"/>
      <c r="AF278" s="164"/>
      <c r="AG278" s="199">
        <f t="shared" si="10"/>
        <v>0</v>
      </c>
      <c r="AH278" s="219" t="b">
        <f t="shared" si="11"/>
        <v>0</v>
      </c>
      <c r="AI278" s="198" t="str">
        <f t="shared" si="12"/>
        <v/>
      </c>
      <c r="AJ278" s="219" t="b">
        <f t="shared" si="13"/>
        <v>0</v>
      </c>
      <c r="AK278" s="198" t="str">
        <f t="shared" si="14"/>
        <v/>
      </c>
      <c r="AL278" s="219" t="b">
        <f t="shared" si="15"/>
        <v>0</v>
      </c>
      <c r="AM278" s="242">
        <f t="shared" si="16"/>
        <v>0</v>
      </c>
      <c r="AN278" s="263">
        <f t="shared" si="17"/>
        <v>0</v>
      </c>
      <c r="AO278" s="263">
        <f t="shared" si="18"/>
        <v>0</v>
      </c>
      <c r="AP278" s="263">
        <f t="shared" si="19"/>
        <v>0</v>
      </c>
      <c r="AQ278" s="262">
        <f t="shared" si="20"/>
        <v>0</v>
      </c>
      <c r="AR278" s="164"/>
      <c r="AS278" s="164"/>
      <c r="AT278" s="264">
        <f t="shared" si="21"/>
        <v>0</v>
      </c>
      <c r="AU278" s="265">
        <f t="shared" si="22"/>
        <v>0</v>
      </c>
      <c r="AV278" s="264">
        <f t="shared" si="23"/>
        <v>0</v>
      </c>
      <c r="AW278" s="266">
        <f t="shared" si="24"/>
        <v>0</v>
      </c>
      <c r="AX278" s="267">
        <f t="shared" si="25"/>
        <v>0</v>
      </c>
      <c r="AY278" s="268">
        <f t="shared" si="26"/>
        <v>0</v>
      </c>
      <c r="AZ278" s="266">
        <f t="shared" si="27"/>
        <v>0</v>
      </c>
      <c r="BA278" s="267">
        <f t="shared" si="28"/>
        <v>0</v>
      </c>
      <c r="BB278" s="268">
        <f t="shared" si="29"/>
        <v>0</v>
      </c>
      <c r="BC278" s="266">
        <f t="shared" si="30"/>
        <v>0</v>
      </c>
      <c r="BD278" s="267">
        <f t="shared" si="31"/>
        <v>0</v>
      </c>
      <c r="BE278" s="268">
        <f t="shared" si="32"/>
        <v>0</v>
      </c>
      <c r="BF278" s="266">
        <f t="shared" si="33"/>
        <v>0</v>
      </c>
      <c r="BG278" s="267">
        <f t="shared" si="34"/>
        <v>0</v>
      </c>
      <c r="BH278" s="268">
        <f t="shared" si="35"/>
        <v>0</v>
      </c>
      <c r="BI278" s="266">
        <f t="shared" si="36"/>
        <v>0</v>
      </c>
      <c r="BJ278" s="267">
        <f t="shared" si="37"/>
        <v>0</v>
      </c>
      <c r="BK278" s="268">
        <f t="shared" si="38"/>
        <v>0</v>
      </c>
      <c r="BL278" s="164"/>
      <c r="BM278" s="164"/>
      <c r="BN278" s="231"/>
    </row>
    <row r="279" spans="1:66" ht="15" customHeight="1">
      <c r="A279" s="44"/>
      <c r="B279" s="49"/>
      <c r="C279" s="154" t="s">
        <v>5022</v>
      </c>
      <c r="D279" s="858"/>
      <c r="E279" s="859"/>
      <c r="F279" s="859"/>
      <c r="G279" s="860"/>
      <c r="H279" s="713"/>
      <c r="I279" s="715"/>
      <c r="J279" s="713"/>
      <c r="K279" s="714"/>
      <c r="L279" s="715"/>
      <c r="M279" s="614"/>
      <c r="N279" s="614"/>
      <c r="O279" s="614"/>
      <c r="P279" s="614"/>
      <c r="Q279" s="614"/>
      <c r="R279" s="614"/>
      <c r="S279" s="614"/>
      <c r="T279" s="614"/>
      <c r="U279" s="614"/>
      <c r="V279" s="614"/>
      <c r="W279" s="614"/>
      <c r="X279" s="614"/>
      <c r="Y279" s="614"/>
      <c r="Z279" s="614"/>
      <c r="AA279" s="614"/>
      <c r="AB279" s="614"/>
      <c r="AC279" s="614"/>
      <c r="AD279" s="614"/>
      <c r="AE279" s="164"/>
      <c r="AF279" s="164"/>
      <c r="AG279" s="199">
        <f t="shared" si="10"/>
        <v>0</v>
      </c>
      <c r="AH279" s="219" t="b">
        <f t="shared" si="11"/>
        <v>0</v>
      </c>
      <c r="AI279" s="198" t="str">
        <f t="shared" si="12"/>
        <v/>
      </c>
      <c r="AJ279" s="219" t="b">
        <f t="shared" si="13"/>
        <v>0</v>
      </c>
      <c r="AK279" s="198" t="str">
        <f t="shared" si="14"/>
        <v/>
      </c>
      <c r="AL279" s="219" t="b">
        <f t="shared" si="15"/>
        <v>0</v>
      </c>
      <c r="AM279" s="242">
        <f t="shared" si="16"/>
        <v>0</v>
      </c>
      <c r="AN279" s="263">
        <f t="shared" si="17"/>
        <v>0</v>
      </c>
      <c r="AO279" s="263">
        <f t="shared" si="18"/>
        <v>0</v>
      </c>
      <c r="AP279" s="263">
        <f t="shared" si="19"/>
        <v>0</v>
      </c>
      <c r="AQ279" s="262">
        <f t="shared" si="20"/>
        <v>0</v>
      </c>
      <c r="AR279" s="164"/>
      <c r="AS279" s="164"/>
      <c r="AT279" s="264">
        <f t="shared" si="21"/>
        <v>0</v>
      </c>
      <c r="AU279" s="265">
        <f t="shared" si="22"/>
        <v>0</v>
      </c>
      <c r="AV279" s="264">
        <f t="shared" si="23"/>
        <v>0</v>
      </c>
      <c r="AW279" s="266">
        <f t="shared" si="24"/>
        <v>0</v>
      </c>
      <c r="AX279" s="267">
        <f t="shared" si="25"/>
        <v>0</v>
      </c>
      <c r="AY279" s="268">
        <f t="shared" si="26"/>
        <v>0</v>
      </c>
      <c r="AZ279" s="266">
        <f t="shared" si="27"/>
        <v>0</v>
      </c>
      <c r="BA279" s="267">
        <f t="shared" si="28"/>
        <v>0</v>
      </c>
      <c r="BB279" s="268">
        <f t="shared" si="29"/>
        <v>0</v>
      </c>
      <c r="BC279" s="266">
        <f t="shared" si="30"/>
        <v>0</v>
      </c>
      <c r="BD279" s="267">
        <f t="shared" si="31"/>
        <v>0</v>
      </c>
      <c r="BE279" s="268">
        <f t="shared" si="32"/>
        <v>0</v>
      </c>
      <c r="BF279" s="266">
        <f t="shared" si="33"/>
        <v>0</v>
      </c>
      <c r="BG279" s="267">
        <f t="shared" si="34"/>
        <v>0</v>
      </c>
      <c r="BH279" s="268">
        <f t="shared" si="35"/>
        <v>0</v>
      </c>
      <c r="BI279" s="266">
        <f t="shared" si="36"/>
        <v>0</v>
      </c>
      <c r="BJ279" s="267">
        <f t="shared" si="37"/>
        <v>0</v>
      </c>
      <c r="BK279" s="268">
        <f t="shared" si="38"/>
        <v>0</v>
      </c>
      <c r="BL279" s="164"/>
      <c r="BM279" s="164"/>
      <c r="BN279" s="231"/>
    </row>
    <row r="280" spans="1:66" ht="15" customHeight="1">
      <c r="A280" s="44"/>
      <c r="B280" s="49"/>
      <c r="C280" s="154" t="s">
        <v>5024</v>
      </c>
      <c r="D280" s="858"/>
      <c r="E280" s="859"/>
      <c r="F280" s="859"/>
      <c r="G280" s="860"/>
      <c r="H280" s="713"/>
      <c r="I280" s="715"/>
      <c r="J280" s="713"/>
      <c r="K280" s="714"/>
      <c r="L280" s="715"/>
      <c r="M280" s="614"/>
      <c r="N280" s="614"/>
      <c r="O280" s="614"/>
      <c r="P280" s="614"/>
      <c r="Q280" s="614"/>
      <c r="R280" s="614"/>
      <c r="S280" s="614"/>
      <c r="T280" s="614"/>
      <c r="U280" s="614"/>
      <c r="V280" s="614"/>
      <c r="W280" s="614"/>
      <c r="X280" s="614"/>
      <c r="Y280" s="614"/>
      <c r="Z280" s="614"/>
      <c r="AA280" s="614"/>
      <c r="AB280" s="614"/>
      <c r="AC280" s="614"/>
      <c r="AD280" s="614"/>
      <c r="AE280" s="164"/>
      <c r="AF280" s="164"/>
      <c r="AG280" s="199">
        <f t="shared" si="10"/>
        <v>0</v>
      </c>
      <c r="AH280" s="219" t="b">
        <f t="shared" si="11"/>
        <v>0</v>
      </c>
      <c r="AI280" s="198" t="str">
        <f t="shared" si="12"/>
        <v/>
      </c>
      <c r="AJ280" s="219" t="b">
        <f t="shared" si="13"/>
        <v>0</v>
      </c>
      <c r="AK280" s="198" t="str">
        <f t="shared" si="14"/>
        <v/>
      </c>
      <c r="AL280" s="219" t="b">
        <f t="shared" si="15"/>
        <v>0</v>
      </c>
      <c r="AM280" s="242">
        <f t="shared" si="16"/>
        <v>0</v>
      </c>
      <c r="AN280" s="263">
        <f t="shared" si="17"/>
        <v>0</v>
      </c>
      <c r="AO280" s="263">
        <f t="shared" si="18"/>
        <v>0</v>
      </c>
      <c r="AP280" s="263">
        <f t="shared" si="19"/>
        <v>0</v>
      </c>
      <c r="AQ280" s="262">
        <f t="shared" si="20"/>
        <v>0</v>
      </c>
      <c r="AR280" s="164"/>
      <c r="AS280" s="164"/>
      <c r="AT280" s="264">
        <f t="shared" si="21"/>
        <v>0</v>
      </c>
      <c r="AU280" s="265">
        <f t="shared" si="22"/>
        <v>0</v>
      </c>
      <c r="AV280" s="264">
        <f t="shared" si="23"/>
        <v>0</v>
      </c>
      <c r="AW280" s="266">
        <f t="shared" si="24"/>
        <v>0</v>
      </c>
      <c r="AX280" s="267">
        <f t="shared" si="25"/>
        <v>0</v>
      </c>
      <c r="AY280" s="268">
        <f t="shared" si="26"/>
        <v>0</v>
      </c>
      <c r="AZ280" s="266">
        <f t="shared" si="27"/>
        <v>0</v>
      </c>
      <c r="BA280" s="267">
        <f t="shared" si="28"/>
        <v>0</v>
      </c>
      <c r="BB280" s="268">
        <f t="shared" si="29"/>
        <v>0</v>
      </c>
      <c r="BC280" s="266">
        <f t="shared" si="30"/>
        <v>0</v>
      </c>
      <c r="BD280" s="267">
        <f t="shared" si="31"/>
        <v>0</v>
      </c>
      <c r="BE280" s="268">
        <f t="shared" si="32"/>
        <v>0</v>
      </c>
      <c r="BF280" s="266">
        <f t="shared" si="33"/>
        <v>0</v>
      </c>
      <c r="BG280" s="267">
        <f t="shared" si="34"/>
        <v>0</v>
      </c>
      <c r="BH280" s="268">
        <f t="shared" si="35"/>
        <v>0</v>
      </c>
      <c r="BI280" s="266">
        <f t="shared" si="36"/>
        <v>0</v>
      </c>
      <c r="BJ280" s="267">
        <f t="shared" si="37"/>
        <v>0</v>
      </c>
      <c r="BK280" s="268">
        <f t="shared" si="38"/>
        <v>0</v>
      </c>
      <c r="BL280" s="164"/>
      <c r="BM280" s="164"/>
      <c r="BN280" s="231"/>
    </row>
    <row r="281" spans="1:66" ht="15" customHeight="1">
      <c r="A281" s="44"/>
      <c r="B281" s="49"/>
      <c r="C281" s="154" t="s">
        <v>5025</v>
      </c>
      <c r="D281" s="858"/>
      <c r="E281" s="859"/>
      <c r="F281" s="859"/>
      <c r="G281" s="860"/>
      <c r="H281" s="713"/>
      <c r="I281" s="715"/>
      <c r="J281" s="713"/>
      <c r="K281" s="714"/>
      <c r="L281" s="715"/>
      <c r="M281" s="614"/>
      <c r="N281" s="614"/>
      <c r="O281" s="614"/>
      <c r="P281" s="614"/>
      <c r="Q281" s="614"/>
      <c r="R281" s="614"/>
      <c r="S281" s="614"/>
      <c r="T281" s="614"/>
      <c r="U281" s="614"/>
      <c r="V281" s="614"/>
      <c r="W281" s="614"/>
      <c r="X281" s="614"/>
      <c r="Y281" s="614"/>
      <c r="Z281" s="614"/>
      <c r="AA281" s="614"/>
      <c r="AB281" s="614"/>
      <c r="AC281" s="614"/>
      <c r="AD281" s="614"/>
      <c r="AE281" s="164"/>
      <c r="AF281" s="164"/>
      <c r="AG281" s="199">
        <f t="shared" si="10"/>
        <v>0</v>
      </c>
      <c r="AH281" s="219" t="b">
        <f t="shared" si="11"/>
        <v>0</v>
      </c>
      <c r="AI281" s="198" t="str">
        <f t="shared" si="12"/>
        <v/>
      </c>
      <c r="AJ281" s="219" t="b">
        <f t="shared" si="13"/>
        <v>0</v>
      </c>
      <c r="AK281" s="198" t="str">
        <f t="shared" si="14"/>
        <v/>
      </c>
      <c r="AL281" s="219" t="b">
        <f t="shared" si="15"/>
        <v>0</v>
      </c>
      <c r="AM281" s="242">
        <f t="shared" si="16"/>
        <v>0</v>
      </c>
      <c r="AN281" s="263">
        <f t="shared" si="17"/>
        <v>0</v>
      </c>
      <c r="AO281" s="263">
        <f t="shared" si="18"/>
        <v>0</v>
      </c>
      <c r="AP281" s="263">
        <f t="shared" si="19"/>
        <v>0</v>
      </c>
      <c r="AQ281" s="262">
        <f t="shared" si="20"/>
        <v>0</v>
      </c>
      <c r="AR281" s="164"/>
      <c r="AS281" s="164"/>
      <c r="AT281" s="264">
        <f t="shared" si="21"/>
        <v>0</v>
      </c>
      <c r="AU281" s="265">
        <f t="shared" si="22"/>
        <v>0</v>
      </c>
      <c r="AV281" s="264">
        <f t="shared" si="23"/>
        <v>0</v>
      </c>
      <c r="AW281" s="266">
        <f t="shared" si="24"/>
        <v>0</v>
      </c>
      <c r="AX281" s="267">
        <f t="shared" si="25"/>
        <v>0</v>
      </c>
      <c r="AY281" s="268">
        <f t="shared" si="26"/>
        <v>0</v>
      </c>
      <c r="AZ281" s="266">
        <f t="shared" si="27"/>
        <v>0</v>
      </c>
      <c r="BA281" s="267">
        <f t="shared" si="28"/>
        <v>0</v>
      </c>
      <c r="BB281" s="268">
        <f t="shared" si="29"/>
        <v>0</v>
      </c>
      <c r="BC281" s="266">
        <f t="shared" si="30"/>
        <v>0</v>
      </c>
      <c r="BD281" s="267">
        <f t="shared" si="31"/>
        <v>0</v>
      </c>
      <c r="BE281" s="268">
        <f t="shared" si="32"/>
        <v>0</v>
      </c>
      <c r="BF281" s="266">
        <f t="shared" si="33"/>
        <v>0</v>
      </c>
      <c r="BG281" s="267">
        <f t="shared" si="34"/>
        <v>0</v>
      </c>
      <c r="BH281" s="268">
        <f t="shared" si="35"/>
        <v>0</v>
      </c>
      <c r="BI281" s="266">
        <f t="shared" si="36"/>
        <v>0</v>
      </c>
      <c r="BJ281" s="267">
        <f t="shared" si="37"/>
        <v>0</v>
      </c>
      <c r="BK281" s="268">
        <f t="shared" si="38"/>
        <v>0</v>
      </c>
      <c r="BL281" s="164"/>
      <c r="BM281" s="164"/>
      <c r="BN281" s="231"/>
    </row>
    <row r="282" spans="1:66" ht="15" customHeight="1">
      <c r="A282" s="44"/>
      <c r="B282" s="49"/>
      <c r="C282" s="154" t="s">
        <v>5027</v>
      </c>
      <c r="D282" s="858"/>
      <c r="E282" s="859"/>
      <c r="F282" s="859"/>
      <c r="G282" s="860"/>
      <c r="H282" s="713"/>
      <c r="I282" s="715"/>
      <c r="J282" s="713"/>
      <c r="K282" s="714"/>
      <c r="L282" s="715"/>
      <c r="M282" s="614"/>
      <c r="N282" s="614"/>
      <c r="O282" s="614"/>
      <c r="P282" s="614"/>
      <c r="Q282" s="614"/>
      <c r="R282" s="614"/>
      <c r="S282" s="614"/>
      <c r="T282" s="614"/>
      <c r="U282" s="614"/>
      <c r="V282" s="614"/>
      <c r="W282" s="614"/>
      <c r="X282" s="614"/>
      <c r="Y282" s="614"/>
      <c r="Z282" s="614"/>
      <c r="AA282" s="614"/>
      <c r="AB282" s="614"/>
      <c r="AC282" s="614"/>
      <c r="AD282" s="614"/>
      <c r="AE282" s="164"/>
      <c r="AF282" s="164"/>
      <c r="AG282" s="199">
        <f t="shared" si="10"/>
        <v>0</v>
      </c>
      <c r="AH282" s="219" t="b">
        <f t="shared" si="11"/>
        <v>0</v>
      </c>
      <c r="AI282" s="198" t="str">
        <f t="shared" si="12"/>
        <v/>
      </c>
      <c r="AJ282" s="219" t="b">
        <f t="shared" si="13"/>
        <v>0</v>
      </c>
      <c r="AK282" s="198" t="str">
        <f t="shared" si="14"/>
        <v/>
      </c>
      <c r="AL282" s="219" t="b">
        <f t="shared" si="15"/>
        <v>0</v>
      </c>
      <c r="AM282" s="242">
        <f t="shared" si="16"/>
        <v>0</v>
      </c>
      <c r="AN282" s="263">
        <f t="shared" si="17"/>
        <v>0</v>
      </c>
      <c r="AO282" s="263">
        <f t="shared" si="18"/>
        <v>0</v>
      </c>
      <c r="AP282" s="263">
        <f t="shared" si="19"/>
        <v>0</v>
      </c>
      <c r="AQ282" s="262">
        <f t="shared" si="20"/>
        <v>0</v>
      </c>
      <c r="AR282" s="164"/>
      <c r="AS282" s="164"/>
      <c r="AT282" s="264">
        <f t="shared" si="21"/>
        <v>0</v>
      </c>
      <c r="AU282" s="265">
        <f t="shared" si="22"/>
        <v>0</v>
      </c>
      <c r="AV282" s="264">
        <f t="shared" si="23"/>
        <v>0</v>
      </c>
      <c r="AW282" s="266">
        <f t="shared" si="24"/>
        <v>0</v>
      </c>
      <c r="AX282" s="267">
        <f t="shared" si="25"/>
        <v>0</v>
      </c>
      <c r="AY282" s="268">
        <f t="shared" si="26"/>
        <v>0</v>
      </c>
      <c r="AZ282" s="266">
        <f t="shared" si="27"/>
        <v>0</v>
      </c>
      <c r="BA282" s="267">
        <f t="shared" si="28"/>
        <v>0</v>
      </c>
      <c r="BB282" s="268">
        <f t="shared" si="29"/>
        <v>0</v>
      </c>
      <c r="BC282" s="266">
        <f t="shared" si="30"/>
        <v>0</v>
      </c>
      <c r="BD282" s="267">
        <f t="shared" si="31"/>
        <v>0</v>
      </c>
      <c r="BE282" s="268">
        <f t="shared" si="32"/>
        <v>0</v>
      </c>
      <c r="BF282" s="266">
        <f t="shared" si="33"/>
        <v>0</v>
      </c>
      <c r="BG282" s="267">
        <f t="shared" si="34"/>
        <v>0</v>
      </c>
      <c r="BH282" s="268">
        <f t="shared" si="35"/>
        <v>0</v>
      </c>
      <c r="BI282" s="266">
        <f t="shared" si="36"/>
        <v>0</v>
      </c>
      <c r="BJ282" s="267">
        <f t="shared" si="37"/>
        <v>0</v>
      </c>
      <c r="BK282" s="268">
        <f t="shared" si="38"/>
        <v>0</v>
      </c>
      <c r="BL282" s="164"/>
      <c r="BM282" s="164"/>
      <c r="BN282" s="231"/>
    </row>
    <row r="283" spans="1:66" ht="15" customHeight="1">
      <c r="A283" s="44"/>
      <c r="B283" s="49"/>
      <c r="C283" s="154" t="s">
        <v>5028</v>
      </c>
      <c r="D283" s="858"/>
      <c r="E283" s="859"/>
      <c r="F283" s="859"/>
      <c r="G283" s="860"/>
      <c r="H283" s="713"/>
      <c r="I283" s="715"/>
      <c r="J283" s="713"/>
      <c r="K283" s="714"/>
      <c r="L283" s="715"/>
      <c r="M283" s="614"/>
      <c r="N283" s="614"/>
      <c r="O283" s="614"/>
      <c r="P283" s="614"/>
      <c r="Q283" s="614"/>
      <c r="R283" s="614"/>
      <c r="S283" s="614"/>
      <c r="T283" s="614"/>
      <c r="U283" s="614"/>
      <c r="V283" s="614"/>
      <c r="W283" s="614"/>
      <c r="X283" s="614"/>
      <c r="Y283" s="614"/>
      <c r="Z283" s="614"/>
      <c r="AA283" s="614"/>
      <c r="AB283" s="614"/>
      <c r="AC283" s="614"/>
      <c r="AD283" s="614"/>
      <c r="AE283" s="164"/>
      <c r="AF283" s="164"/>
      <c r="AG283" s="199">
        <f t="shared" si="10"/>
        <v>0</v>
      </c>
      <c r="AH283" s="219" t="b">
        <f t="shared" si="11"/>
        <v>0</v>
      </c>
      <c r="AI283" s="198" t="str">
        <f t="shared" si="12"/>
        <v/>
      </c>
      <c r="AJ283" s="219" t="b">
        <f t="shared" si="13"/>
        <v>0</v>
      </c>
      <c r="AK283" s="198" t="str">
        <f t="shared" si="14"/>
        <v/>
      </c>
      <c r="AL283" s="219" t="b">
        <f t="shared" si="15"/>
        <v>0</v>
      </c>
      <c r="AM283" s="242">
        <f t="shared" si="16"/>
        <v>0</v>
      </c>
      <c r="AN283" s="263">
        <f t="shared" si="17"/>
        <v>0</v>
      </c>
      <c r="AO283" s="263">
        <f t="shared" si="18"/>
        <v>0</v>
      </c>
      <c r="AP283" s="263">
        <f t="shared" si="19"/>
        <v>0</v>
      </c>
      <c r="AQ283" s="262">
        <f t="shared" si="20"/>
        <v>0</v>
      </c>
      <c r="AR283" s="164"/>
      <c r="AS283" s="164"/>
      <c r="AT283" s="264">
        <f t="shared" si="21"/>
        <v>0</v>
      </c>
      <c r="AU283" s="265">
        <f t="shared" si="22"/>
        <v>0</v>
      </c>
      <c r="AV283" s="264">
        <f t="shared" si="23"/>
        <v>0</v>
      </c>
      <c r="AW283" s="266">
        <f t="shared" si="24"/>
        <v>0</v>
      </c>
      <c r="AX283" s="267">
        <f t="shared" si="25"/>
        <v>0</v>
      </c>
      <c r="AY283" s="268">
        <f t="shared" si="26"/>
        <v>0</v>
      </c>
      <c r="AZ283" s="266">
        <f t="shared" si="27"/>
        <v>0</v>
      </c>
      <c r="BA283" s="267">
        <f t="shared" si="28"/>
        <v>0</v>
      </c>
      <c r="BB283" s="268">
        <f t="shared" si="29"/>
        <v>0</v>
      </c>
      <c r="BC283" s="266">
        <f t="shared" si="30"/>
        <v>0</v>
      </c>
      <c r="BD283" s="267">
        <f t="shared" si="31"/>
        <v>0</v>
      </c>
      <c r="BE283" s="268">
        <f t="shared" si="32"/>
        <v>0</v>
      </c>
      <c r="BF283" s="266">
        <f t="shared" si="33"/>
        <v>0</v>
      </c>
      <c r="BG283" s="267">
        <f t="shared" si="34"/>
        <v>0</v>
      </c>
      <c r="BH283" s="268">
        <f t="shared" si="35"/>
        <v>0</v>
      </c>
      <c r="BI283" s="266">
        <f t="shared" si="36"/>
        <v>0</v>
      </c>
      <c r="BJ283" s="267">
        <f t="shared" si="37"/>
        <v>0</v>
      </c>
      <c r="BK283" s="268">
        <f t="shared" si="38"/>
        <v>0</v>
      </c>
      <c r="BL283" s="164"/>
      <c r="BM283" s="164"/>
      <c r="BN283" s="231"/>
    </row>
    <row r="284" spans="1:66" ht="15" customHeight="1">
      <c r="A284" s="44"/>
      <c r="B284" s="49"/>
      <c r="C284" s="154" t="s">
        <v>5029</v>
      </c>
      <c r="D284" s="858"/>
      <c r="E284" s="859"/>
      <c r="F284" s="859"/>
      <c r="G284" s="860"/>
      <c r="H284" s="713"/>
      <c r="I284" s="715"/>
      <c r="J284" s="713"/>
      <c r="K284" s="714"/>
      <c r="L284" s="715"/>
      <c r="M284" s="614"/>
      <c r="N284" s="614"/>
      <c r="O284" s="614"/>
      <c r="P284" s="614"/>
      <c r="Q284" s="614"/>
      <c r="R284" s="614"/>
      <c r="S284" s="614"/>
      <c r="T284" s="614"/>
      <c r="U284" s="614"/>
      <c r="V284" s="614"/>
      <c r="W284" s="614"/>
      <c r="X284" s="614"/>
      <c r="Y284" s="614"/>
      <c r="Z284" s="614"/>
      <c r="AA284" s="614"/>
      <c r="AB284" s="614"/>
      <c r="AC284" s="614"/>
      <c r="AD284" s="614"/>
      <c r="AE284" s="164"/>
      <c r="AF284" s="164"/>
      <c r="AG284" s="199">
        <f t="shared" si="10"/>
        <v>0</v>
      </c>
      <c r="AH284" s="219" t="b">
        <f t="shared" si="11"/>
        <v>0</v>
      </c>
      <c r="AI284" s="198" t="str">
        <f t="shared" si="12"/>
        <v/>
      </c>
      <c r="AJ284" s="219" t="b">
        <f t="shared" si="13"/>
        <v>0</v>
      </c>
      <c r="AK284" s="198" t="str">
        <f t="shared" si="14"/>
        <v/>
      </c>
      <c r="AL284" s="219" t="b">
        <f t="shared" si="15"/>
        <v>0</v>
      </c>
      <c r="AM284" s="242">
        <f t="shared" si="16"/>
        <v>0</v>
      </c>
      <c r="AN284" s="263">
        <f t="shared" si="17"/>
        <v>0</v>
      </c>
      <c r="AO284" s="263">
        <f t="shared" si="18"/>
        <v>0</v>
      </c>
      <c r="AP284" s="263">
        <f t="shared" si="19"/>
        <v>0</v>
      </c>
      <c r="AQ284" s="262">
        <f t="shared" si="20"/>
        <v>0</v>
      </c>
      <c r="AR284" s="164"/>
      <c r="AS284" s="164"/>
      <c r="AT284" s="264">
        <f t="shared" si="21"/>
        <v>0</v>
      </c>
      <c r="AU284" s="265">
        <f t="shared" si="22"/>
        <v>0</v>
      </c>
      <c r="AV284" s="264">
        <f t="shared" si="23"/>
        <v>0</v>
      </c>
      <c r="AW284" s="266">
        <f t="shared" si="24"/>
        <v>0</v>
      </c>
      <c r="AX284" s="267">
        <f t="shared" si="25"/>
        <v>0</v>
      </c>
      <c r="AY284" s="268">
        <f t="shared" si="26"/>
        <v>0</v>
      </c>
      <c r="AZ284" s="266">
        <f t="shared" si="27"/>
        <v>0</v>
      </c>
      <c r="BA284" s="267">
        <f t="shared" si="28"/>
        <v>0</v>
      </c>
      <c r="BB284" s="268">
        <f t="shared" si="29"/>
        <v>0</v>
      </c>
      <c r="BC284" s="266">
        <f t="shared" si="30"/>
        <v>0</v>
      </c>
      <c r="BD284" s="267">
        <f t="shared" si="31"/>
        <v>0</v>
      </c>
      <c r="BE284" s="268">
        <f t="shared" si="32"/>
        <v>0</v>
      </c>
      <c r="BF284" s="266">
        <f t="shared" si="33"/>
        <v>0</v>
      </c>
      <c r="BG284" s="267">
        <f t="shared" si="34"/>
        <v>0</v>
      </c>
      <c r="BH284" s="268">
        <f t="shared" si="35"/>
        <v>0</v>
      </c>
      <c r="BI284" s="266">
        <f t="shared" si="36"/>
        <v>0</v>
      </c>
      <c r="BJ284" s="267">
        <f t="shared" si="37"/>
        <v>0</v>
      </c>
      <c r="BK284" s="268">
        <f t="shared" si="38"/>
        <v>0</v>
      </c>
      <c r="BL284" s="164"/>
      <c r="BM284" s="164"/>
      <c r="BN284" s="231"/>
    </row>
    <row r="285" spans="1:66" ht="15" customHeight="1">
      <c r="A285" s="44"/>
      <c r="B285" s="49"/>
      <c r="C285" s="154" t="s">
        <v>5030</v>
      </c>
      <c r="D285" s="858"/>
      <c r="E285" s="859"/>
      <c r="F285" s="859"/>
      <c r="G285" s="860"/>
      <c r="H285" s="713"/>
      <c r="I285" s="715"/>
      <c r="J285" s="713"/>
      <c r="K285" s="714"/>
      <c r="L285" s="715"/>
      <c r="M285" s="614"/>
      <c r="N285" s="614"/>
      <c r="O285" s="614"/>
      <c r="P285" s="614"/>
      <c r="Q285" s="614"/>
      <c r="R285" s="614"/>
      <c r="S285" s="614"/>
      <c r="T285" s="614"/>
      <c r="U285" s="614"/>
      <c r="V285" s="614"/>
      <c r="W285" s="614"/>
      <c r="X285" s="614"/>
      <c r="Y285" s="614"/>
      <c r="Z285" s="614"/>
      <c r="AA285" s="614"/>
      <c r="AB285" s="614"/>
      <c r="AC285" s="614"/>
      <c r="AD285" s="614"/>
      <c r="AE285" s="164"/>
      <c r="AF285" s="164"/>
      <c r="AG285" s="199">
        <f t="shared" si="10"/>
        <v>0</v>
      </c>
      <c r="AH285" s="219" t="b">
        <f t="shared" si="11"/>
        <v>0</v>
      </c>
      <c r="AI285" s="198" t="str">
        <f t="shared" si="12"/>
        <v/>
      </c>
      <c r="AJ285" s="219" t="b">
        <f t="shared" si="13"/>
        <v>0</v>
      </c>
      <c r="AK285" s="198" t="str">
        <f t="shared" si="14"/>
        <v/>
      </c>
      <c r="AL285" s="219" t="b">
        <f t="shared" si="15"/>
        <v>0</v>
      </c>
      <c r="AM285" s="242">
        <f t="shared" si="16"/>
        <v>0</v>
      </c>
      <c r="AN285" s="263">
        <f t="shared" si="17"/>
        <v>0</v>
      </c>
      <c r="AO285" s="263">
        <f t="shared" si="18"/>
        <v>0</v>
      </c>
      <c r="AP285" s="263">
        <f t="shared" si="19"/>
        <v>0</v>
      </c>
      <c r="AQ285" s="262">
        <f t="shared" si="20"/>
        <v>0</v>
      </c>
      <c r="AR285" s="164"/>
      <c r="AS285" s="164"/>
      <c r="AT285" s="264">
        <f t="shared" si="21"/>
        <v>0</v>
      </c>
      <c r="AU285" s="265">
        <f t="shared" si="22"/>
        <v>0</v>
      </c>
      <c r="AV285" s="264">
        <f t="shared" si="23"/>
        <v>0</v>
      </c>
      <c r="AW285" s="266">
        <f t="shared" si="24"/>
        <v>0</v>
      </c>
      <c r="AX285" s="267">
        <f t="shared" si="25"/>
        <v>0</v>
      </c>
      <c r="AY285" s="268">
        <f t="shared" si="26"/>
        <v>0</v>
      </c>
      <c r="AZ285" s="266">
        <f t="shared" si="27"/>
        <v>0</v>
      </c>
      <c r="BA285" s="267">
        <f t="shared" si="28"/>
        <v>0</v>
      </c>
      <c r="BB285" s="268">
        <f t="shared" si="29"/>
        <v>0</v>
      </c>
      <c r="BC285" s="266">
        <f t="shared" si="30"/>
        <v>0</v>
      </c>
      <c r="BD285" s="267">
        <f t="shared" si="31"/>
        <v>0</v>
      </c>
      <c r="BE285" s="268">
        <f t="shared" si="32"/>
        <v>0</v>
      </c>
      <c r="BF285" s="266">
        <f t="shared" si="33"/>
        <v>0</v>
      </c>
      <c r="BG285" s="267">
        <f t="shared" si="34"/>
        <v>0</v>
      </c>
      <c r="BH285" s="268">
        <f t="shared" si="35"/>
        <v>0</v>
      </c>
      <c r="BI285" s="266">
        <f t="shared" si="36"/>
        <v>0</v>
      </c>
      <c r="BJ285" s="267">
        <f t="shared" si="37"/>
        <v>0</v>
      </c>
      <c r="BK285" s="268">
        <f t="shared" si="38"/>
        <v>0</v>
      </c>
      <c r="BL285" s="164"/>
      <c r="BM285" s="164"/>
      <c r="BN285" s="231"/>
    </row>
    <row r="286" spans="1:66" ht="15" customHeight="1">
      <c r="A286" s="44"/>
      <c r="B286" s="49"/>
      <c r="C286" s="154" t="s">
        <v>5031</v>
      </c>
      <c r="D286" s="858"/>
      <c r="E286" s="859"/>
      <c r="F286" s="859"/>
      <c r="G286" s="860"/>
      <c r="H286" s="713"/>
      <c r="I286" s="715"/>
      <c r="J286" s="713"/>
      <c r="K286" s="714"/>
      <c r="L286" s="715"/>
      <c r="M286" s="614"/>
      <c r="N286" s="614"/>
      <c r="O286" s="614"/>
      <c r="P286" s="614"/>
      <c r="Q286" s="614"/>
      <c r="R286" s="614"/>
      <c r="S286" s="614"/>
      <c r="T286" s="614"/>
      <c r="U286" s="614"/>
      <c r="V286" s="614"/>
      <c r="W286" s="614"/>
      <c r="X286" s="614"/>
      <c r="Y286" s="614"/>
      <c r="Z286" s="614"/>
      <c r="AA286" s="614"/>
      <c r="AB286" s="614"/>
      <c r="AC286" s="614"/>
      <c r="AD286" s="614"/>
      <c r="AE286" s="164"/>
      <c r="AF286" s="164"/>
      <c r="AG286" s="199">
        <f t="shared" si="10"/>
        <v>0</v>
      </c>
      <c r="AH286" s="219" t="b">
        <f t="shared" si="11"/>
        <v>0</v>
      </c>
      <c r="AI286" s="198" t="str">
        <f t="shared" si="12"/>
        <v/>
      </c>
      <c r="AJ286" s="219" t="b">
        <f t="shared" si="13"/>
        <v>0</v>
      </c>
      <c r="AK286" s="198" t="str">
        <f t="shared" si="14"/>
        <v/>
      </c>
      <c r="AL286" s="219" t="b">
        <f t="shared" si="15"/>
        <v>0</v>
      </c>
      <c r="AM286" s="242">
        <f t="shared" si="16"/>
        <v>0</v>
      </c>
      <c r="AN286" s="263">
        <f t="shared" si="17"/>
        <v>0</v>
      </c>
      <c r="AO286" s="263">
        <f t="shared" si="18"/>
        <v>0</v>
      </c>
      <c r="AP286" s="263">
        <f t="shared" si="19"/>
        <v>0</v>
      </c>
      <c r="AQ286" s="262">
        <f t="shared" si="20"/>
        <v>0</v>
      </c>
      <c r="AR286" s="164"/>
      <c r="AS286" s="164"/>
      <c r="AT286" s="264">
        <f t="shared" si="21"/>
        <v>0</v>
      </c>
      <c r="AU286" s="265">
        <f t="shared" si="22"/>
        <v>0</v>
      </c>
      <c r="AV286" s="264">
        <f t="shared" si="23"/>
        <v>0</v>
      </c>
      <c r="AW286" s="266">
        <f t="shared" si="24"/>
        <v>0</v>
      </c>
      <c r="AX286" s="267">
        <f t="shared" si="25"/>
        <v>0</v>
      </c>
      <c r="AY286" s="268">
        <f t="shared" si="26"/>
        <v>0</v>
      </c>
      <c r="AZ286" s="266">
        <f t="shared" si="27"/>
        <v>0</v>
      </c>
      <c r="BA286" s="267">
        <f t="shared" si="28"/>
        <v>0</v>
      </c>
      <c r="BB286" s="268">
        <f t="shared" si="29"/>
        <v>0</v>
      </c>
      <c r="BC286" s="266">
        <f t="shared" si="30"/>
        <v>0</v>
      </c>
      <c r="BD286" s="267">
        <f t="shared" si="31"/>
        <v>0</v>
      </c>
      <c r="BE286" s="268">
        <f t="shared" si="32"/>
        <v>0</v>
      </c>
      <c r="BF286" s="266">
        <f t="shared" si="33"/>
        <v>0</v>
      </c>
      <c r="BG286" s="267">
        <f t="shared" si="34"/>
        <v>0</v>
      </c>
      <c r="BH286" s="268">
        <f t="shared" si="35"/>
        <v>0</v>
      </c>
      <c r="BI286" s="266">
        <f t="shared" si="36"/>
        <v>0</v>
      </c>
      <c r="BJ286" s="267">
        <f t="shared" si="37"/>
        <v>0</v>
      </c>
      <c r="BK286" s="268">
        <f t="shared" si="38"/>
        <v>0</v>
      </c>
      <c r="BL286" s="164"/>
      <c r="BM286" s="164"/>
      <c r="BN286" s="231"/>
    </row>
    <row r="287" spans="1:66" ht="15" customHeight="1">
      <c r="A287" s="44"/>
      <c r="B287" s="49"/>
      <c r="C287" s="154" t="s">
        <v>5032</v>
      </c>
      <c r="D287" s="858"/>
      <c r="E287" s="859"/>
      <c r="F287" s="859"/>
      <c r="G287" s="860"/>
      <c r="H287" s="713"/>
      <c r="I287" s="715"/>
      <c r="J287" s="713"/>
      <c r="K287" s="714"/>
      <c r="L287" s="715"/>
      <c r="M287" s="614"/>
      <c r="N287" s="614"/>
      <c r="O287" s="614"/>
      <c r="P287" s="614"/>
      <c r="Q287" s="614"/>
      <c r="R287" s="614"/>
      <c r="S287" s="614"/>
      <c r="T287" s="614"/>
      <c r="U287" s="614"/>
      <c r="V287" s="614"/>
      <c r="W287" s="614"/>
      <c r="X287" s="614"/>
      <c r="Y287" s="614"/>
      <c r="Z287" s="614"/>
      <c r="AA287" s="614"/>
      <c r="AB287" s="614"/>
      <c r="AC287" s="614"/>
      <c r="AD287" s="614"/>
      <c r="AE287" s="164"/>
      <c r="AF287" s="164"/>
      <c r="AG287" s="199">
        <f t="shared" si="10"/>
        <v>0</v>
      </c>
      <c r="AH287" s="219" t="b">
        <f t="shared" si="11"/>
        <v>0</v>
      </c>
      <c r="AI287" s="198" t="str">
        <f t="shared" si="12"/>
        <v/>
      </c>
      <c r="AJ287" s="219" t="b">
        <f t="shared" si="13"/>
        <v>0</v>
      </c>
      <c r="AK287" s="198" t="str">
        <f t="shared" si="14"/>
        <v/>
      </c>
      <c r="AL287" s="219" t="b">
        <f t="shared" si="15"/>
        <v>0</v>
      </c>
      <c r="AM287" s="242">
        <f t="shared" si="16"/>
        <v>0</v>
      </c>
      <c r="AN287" s="263">
        <f t="shared" si="17"/>
        <v>0</v>
      </c>
      <c r="AO287" s="263">
        <f t="shared" si="18"/>
        <v>0</v>
      </c>
      <c r="AP287" s="263">
        <f t="shared" si="19"/>
        <v>0</v>
      </c>
      <c r="AQ287" s="262">
        <f t="shared" si="20"/>
        <v>0</v>
      </c>
      <c r="AR287" s="164"/>
      <c r="AS287" s="164"/>
      <c r="AT287" s="264">
        <f t="shared" si="21"/>
        <v>0</v>
      </c>
      <c r="AU287" s="265">
        <f t="shared" si="22"/>
        <v>0</v>
      </c>
      <c r="AV287" s="264">
        <f t="shared" si="23"/>
        <v>0</v>
      </c>
      <c r="AW287" s="266">
        <f t="shared" si="24"/>
        <v>0</v>
      </c>
      <c r="AX287" s="267">
        <f t="shared" si="25"/>
        <v>0</v>
      </c>
      <c r="AY287" s="268">
        <f t="shared" si="26"/>
        <v>0</v>
      </c>
      <c r="AZ287" s="266">
        <f t="shared" si="27"/>
        <v>0</v>
      </c>
      <c r="BA287" s="267">
        <f t="shared" si="28"/>
        <v>0</v>
      </c>
      <c r="BB287" s="268">
        <f t="shared" si="29"/>
        <v>0</v>
      </c>
      <c r="BC287" s="266">
        <f t="shared" si="30"/>
        <v>0</v>
      </c>
      <c r="BD287" s="267">
        <f t="shared" si="31"/>
        <v>0</v>
      </c>
      <c r="BE287" s="268">
        <f t="shared" si="32"/>
        <v>0</v>
      </c>
      <c r="BF287" s="266">
        <f t="shared" si="33"/>
        <v>0</v>
      </c>
      <c r="BG287" s="267">
        <f t="shared" si="34"/>
        <v>0</v>
      </c>
      <c r="BH287" s="268">
        <f t="shared" si="35"/>
        <v>0</v>
      </c>
      <c r="BI287" s="266">
        <f t="shared" si="36"/>
        <v>0</v>
      </c>
      <c r="BJ287" s="267">
        <f t="shared" si="37"/>
        <v>0</v>
      </c>
      <c r="BK287" s="268">
        <f t="shared" si="38"/>
        <v>0</v>
      </c>
      <c r="BL287" s="164"/>
      <c r="BM287" s="164"/>
      <c r="BN287" s="231"/>
    </row>
    <row r="288" spans="1:66" ht="15" customHeight="1">
      <c r="A288" s="44"/>
      <c r="B288" s="49"/>
      <c r="C288" s="154" t="s">
        <v>5033</v>
      </c>
      <c r="D288" s="858"/>
      <c r="E288" s="859"/>
      <c r="F288" s="859"/>
      <c r="G288" s="860"/>
      <c r="H288" s="713"/>
      <c r="I288" s="715"/>
      <c r="J288" s="713"/>
      <c r="K288" s="714"/>
      <c r="L288" s="715"/>
      <c r="M288" s="614"/>
      <c r="N288" s="614"/>
      <c r="O288" s="614"/>
      <c r="P288" s="614"/>
      <c r="Q288" s="614"/>
      <c r="R288" s="614"/>
      <c r="S288" s="614"/>
      <c r="T288" s="614"/>
      <c r="U288" s="614"/>
      <c r="V288" s="614"/>
      <c r="W288" s="614"/>
      <c r="X288" s="614"/>
      <c r="Y288" s="614"/>
      <c r="Z288" s="614"/>
      <c r="AA288" s="614"/>
      <c r="AB288" s="614"/>
      <c r="AC288" s="614"/>
      <c r="AD288" s="614"/>
      <c r="AE288" s="164"/>
      <c r="AF288" s="164"/>
      <c r="AG288" s="199">
        <f t="shared" si="10"/>
        <v>0</v>
      </c>
      <c r="AH288" s="219" t="b">
        <f t="shared" si="11"/>
        <v>0</v>
      </c>
      <c r="AI288" s="198" t="str">
        <f t="shared" si="12"/>
        <v/>
      </c>
      <c r="AJ288" s="219" t="b">
        <f t="shared" si="13"/>
        <v>0</v>
      </c>
      <c r="AK288" s="198" t="str">
        <f t="shared" si="14"/>
        <v/>
      </c>
      <c r="AL288" s="219" t="b">
        <f t="shared" si="15"/>
        <v>0</v>
      </c>
      <c r="AM288" s="242">
        <f t="shared" si="16"/>
        <v>0</v>
      </c>
      <c r="AN288" s="263">
        <f t="shared" si="17"/>
        <v>0</v>
      </c>
      <c r="AO288" s="263">
        <f t="shared" si="18"/>
        <v>0</v>
      </c>
      <c r="AP288" s="263">
        <f t="shared" si="19"/>
        <v>0</v>
      </c>
      <c r="AQ288" s="262">
        <f t="shared" si="20"/>
        <v>0</v>
      </c>
      <c r="AR288" s="164"/>
      <c r="AS288" s="164"/>
      <c r="AT288" s="264">
        <f t="shared" si="21"/>
        <v>0</v>
      </c>
      <c r="AU288" s="265">
        <f t="shared" si="22"/>
        <v>0</v>
      </c>
      <c r="AV288" s="264">
        <f t="shared" si="23"/>
        <v>0</v>
      </c>
      <c r="AW288" s="266">
        <f t="shared" si="24"/>
        <v>0</v>
      </c>
      <c r="AX288" s="267">
        <f t="shared" si="25"/>
        <v>0</v>
      </c>
      <c r="AY288" s="268">
        <f t="shared" si="26"/>
        <v>0</v>
      </c>
      <c r="AZ288" s="266">
        <f t="shared" si="27"/>
        <v>0</v>
      </c>
      <c r="BA288" s="267">
        <f t="shared" si="28"/>
        <v>0</v>
      </c>
      <c r="BB288" s="268">
        <f t="shared" si="29"/>
        <v>0</v>
      </c>
      <c r="BC288" s="266">
        <f t="shared" si="30"/>
        <v>0</v>
      </c>
      <c r="BD288" s="267">
        <f t="shared" si="31"/>
        <v>0</v>
      </c>
      <c r="BE288" s="268">
        <f t="shared" si="32"/>
        <v>0</v>
      </c>
      <c r="BF288" s="266">
        <f t="shared" si="33"/>
        <v>0</v>
      </c>
      <c r="BG288" s="267">
        <f t="shared" si="34"/>
        <v>0</v>
      </c>
      <c r="BH288" s="268">
        <f t="shared" si="35"/>
        <v>0</v>
      </c>
      <c r="BI288" s="266">
        <f t="shared" si="36"/>
        <v>0</v>
      </c>
      <c r="BJ288" s="267">
        <f t="shared" si="37"/>
        <v>0</v>
      </c>
      <c r="BK288" s="268">
        <f t="shared" si="38"/>
        <v>0</v>
      </c>
      <c r="BL288" s="164"/>
      <c r="BM288" s="164"/>
      <c r="BN288" s="231"/>
    </row>
    <row r="289" spans="1:66" ht="15" customHeight="1">
      <c r="A289" s="44"/>
      <c r="B289" s="49"/>
      <c r="C289" s="154" t="s">
        <v>5034</v>
      </c>
      <c r="D289" s="858"/>
      <c r="E289" s="859"/>
      <c r="F289" s="859"/>
      <c r="G289" s="860"/>
      <c r="H289" s="713"/>
      <c r="I289" s="715"/>
      <c r="J289" s="713"/>
      <c r="K289" s="714"/>
      <c r="L289" s="715"/>
      <c r="M289" s="614"/>
      <c r="N289" s="614"/>
      <c r="O289" s="614"/>
      <c r="P289" s="614"/>
      <c r="Q289" s="614"/>
      <c r="R289" s="614"/>
      <c r="S289" s="614"/>
      <c r="T289" s="614"/>
      <c r="U289" s="614"/>
      <c r="V289" s="614"/>
      <c r="W289" s="614"/>
      <c r="X289" s="614"/>
      <c r="Y289" s="614"/>
      <c r="Z289" s="614"/>
      <c r="AA289" s="614"/>
      <c r="AB289" s="614"/>
      <c r="AC289" s="614"/>
      <c r="AD289" s="614"/>
      <c r="AE289" s="164"/>
      <c r="AF289" s="164"/>
      <c r="AG289" s="199">
        <f t="shared" si="10"/>
        <v>0</v>
      </c>
      <c r="AH289" s="219" t="b">
        <f t="shared" si="11"/>
        <v>0</v>
      </c>
      <c r="AI289" s="198" t="str">
        <f t="shared" si="12"/>
        <v/>
      </c>
      <c r="AJ289" s="219" t="b">
        <f t="shared" si="13"/>
        <v>0</v>
      </c>
      <c r="AK289" s="198" t="str">
        <f t="shared" si="14"/>
        <v/>
      </c>
      <c r="AL289" s="219" t="b">
        <f t="shared" si="15"/>
        <v>0</v>
      </c>
      <c r="AM289" s="242">
        <f t="shared" si="16"/>
        <v>0</v>
      </c>
      <c r="AN289" s="263">
        <f t="shared" si="17"/>
        <v>0</v>
      </c>
      <c r="AO289" s="263">
        <f t="shared" si="18"/>
        <v>0</v>
      </c>
      <c r="AP289" s="263">
        <f t="shared" si="19"/>
        <v>0</v>
      </c>
      <c r="AQ289" s="262">
        <f t="shared" si="20"/>
        <v>0</v>
      </c>
      <c r="AR289" s="164"/>
      <c r="AS289" s="164"/>
      <c r="AT289" s="264">
        <f t="shared" si="21"/>
        <v>0</v>
      </c>
      <c r="AU289" s="265">
        <f t="shared" si="22"/>
        <v>0</v>
      </c>
      <c r="AV289" s="264">
        <f t="shared" si="23"/>
        <v>0</v>
      </c>
      <c r="AW289" s="266">
        <f t="shared" si="24"/>
        <v>0</v>
      </c>
      <c r="AX289" s="267">
        <f t="shared" si="25"/>
        <v>0</v>
      </c>
      <c r="AY289" s="268">
        <f t="shared" si="26"/>
        <v>0</v>
      </c>
      <c r="AZ289" s="266">
        <f t="shared" si="27"/>
        <v>0</v>
      </c>
      <c r="BA289" s="267">
        <f t="shared" si="28"/>
        <v>0</v>
      </c>
      <c r="BB289" s="268">
        <f t="shared" si="29"/>
        <v>0</v>
      </c>
      <c r="BC289" s="266">
        <f t="shared" si="30"/>
        <v>0</v>
      </c>
      <c r="BD289" s="267">
        <f t="shared" si="31"/>
        <v>0</v>
      </c>
      <c r="BE289" s="268">
        <f t="shared" si="32"/>
        <v>0</v>
      </c>
      <c r="BF289" s="266">
        <f t="shared" si="33"/>
        <v>0</v>
      </c>
      <c r="BG289" s="267">
        <f t="shared" si="34"/>
        <v>0</v>
      </c>
      <c r="BH289" s="268">
        <f t="shared" si="35"/>
        <v>0</v>
      </c>
      <c r="BI289" s="266">
        <f t="shared" si="36"/>
        <v>0</v>
      </c>
      <c r="BJ289" s="267">
        <f t="shared" si="37"/>
        <v>0</v>
      </c>
      <c r="BK289" s="268">
        <f t="shared" si="38"/>
        <v>0</v>
      </c>
      <c r="BL289" s="164"/>
      <c r="BM289" s="164"/>
      <c r="BN289" s="231"/>
    </row>
    <row r="290" spans="1:66" ht="15" customHeight="1">
      <c r="A290" s="44"/>
      <c r="B290" s="49"/>
      <c r="C290" s="154" t="s">
        <v>5035</v>
      </c>
      <c r="D290" s="858"/>
      <c r="E290" s="859"/>
      <c r="F290" s="859"/>
      <c r="G290" s="860"/>
      <c r="H290" s="713"/>
      <c r="I290" s="715"/>
      <c r="J290" s="713"/>
      <c r="K290" s="714"/>
      <c r="L290" s="715"/>
      <c r="M290" s="614"/>
      <c r="N290" s="614"/>
      <c r="O290" s="614"/>
      <c r="P290" s="614"/>
      <c r="Q290" s="614"/>
      <c r="R290" s="614"/>
      <c r="S290" s="614"/>
      <c r="T290" s="614"/>
      <c r="U290" s="614"/>
      <c r="V290" s="614"/>
      <c r="W290" s="614"/>
      <c r="X290" s="614"/>
      <c r="Y290" s="614"/>
      <c r="Z290" s="614"/>
      <c r="AA290" s="614"/>
      <c r="AB290" s="614"/>
      <c r="AC290" s="614"/>
      <c r="AD290" s="614"/>
      <c r="AE290" s="164"/>
      <c r="AF290" s="164"/>
      <c r="AG290" s="199">
        <f t="shared" si="10"/>
        <v>0</v>
      </c>
      <c r="AH290" s="219" t="b">
        <f t="shared" si="11"/>
        <v>0</v>
      </c>
      <c r="AI290" s="198" t="str">
        <f t="shared" si="12"/>
        <v/>
      </c>
      <c r="AJ290" s="219" t="b">
        <f t="shared" si="13"/>
        <v>0</v>
      </c>
      <c r="AK290" s="198" t="str">
        <f t="shared" si="14"/>
        <v/>
      </c>
      <c r="AL290" s="219" t="b">
        <f t="shared" si="15"/>
        <v>0</v>
      </c>
      <c r="AM290" s="242">
        <f t="shared" si="16"/>
        <v>0</v>
      </c>
      <c r="AN290" s="263">
        <f t="shared" si="17"/>
        <v>0</v>
      </c>
      <c r="AO290" s="263">
        <f t="shared" si="18"/>
        <v>0</v>
      </c>
      <c r="AP290" s="263">
        <f t="shared" si="19"/>
        <v>0</v>
      </c>
      <c r="AQ290" s="262">
        <f t="shared" si="20"/>
        <v>0</v>
      </c>
      <c r="AR290" s="164"/>
      <c r="AS290" s="164"/>
      <c r="AT290" s="264">
        <f t="shared" si="21"/>
        <v>0</v>
      </c>
      <c r="AU290" s="265">
        <f t="shared" si="22"/>
        <v>0</v>
      </c>
      <c r="AV290" s="264">
        <f t="shared" si="23"/>
        <v>0</v>
      </c>
      <c r="AW290" s="266">
        <f t="shared" si="24"/>
        <v>0</v>
      </c>
      <c r="AX290" s="267">
        <f t="shared" si="25"/>
        <v>0</v>
      </c>
      <c r="AY290" s="268">
        <f t="shared" si="26"/>
        <v>0</v>
      </c>
      <c r="AZ290" s="266">
        <f t="shared" si="27"/>
        <v>0</v>
      </c>
      <c r="BA290" s="267">
        <f t="shared" si="28"/>
        <v>0</v>
      </c>
      <c r="BB290" s="268">
        <f t="shared" si="29"/>
        <v>0</v>
      </c>
      <c r="BC290" s="266">
        <f t="shared" si="30"/>
        <v>0</v>
      </c>
      <c r="BD290" s="267">
        <f t="shared" si="31"/>
        <v>0</v>
      </c>
      <c r="BE290" s="268">
        <f t="shared" si="32"/>
        <v>0</v>
      </c>
      <c r="BF290" s="266">
        <f t="shared" si="33"/>
        <v>0</v>
      </c>
      <c r="BG290" s="267">
        <f t="shared" si="34"/>
        <v>0</v>
      </c>
      <c r="BH290" s="268">
        <f t="shared" si="35"/>
        <v>0</v>
      </c>
      <c r="BI290" s="266">
        <f t="shared" si="36"/>
        <v>0</v>
      </c>
      <c r="BJ290" s="267">
        <f t="shared" si="37"/>
        <v>0</v>
      </c>
      <c r="BK290" s="268">
        <f t="shared" si="38"/>
        <v>0</v>
      </c>
      <c r="BL290" s="164"/>
      <c r="BM290" s="164"/>
      <c r="BN290" s="231"/>
    </row>
    <row r="291" spans="1:66" ht="15" customHeight="1">
      <c r="A291" s="44"/>
      <c r="B291" s="49"/>
      <c r="C291" s="154" t="s">
        <v>5036</v>
      </c>
      <c r="D291" s="858"/>
      <c r="E291" s="859"/>
      <c r="F291" s="859"/>
      <c r="G291" s="860"/>
      <c r="H291" s="713"/>
      <c r="I291" s="715"/>
      <c r="J291" s="713"/>
      <c r="K291" s="714"/>
      <c r="L291" s="715"/>
      <c r="M291" s="614"/>
      <c r="N291" s="614"/>
      <c r="O291" s="614"/>
      <c r="P291" s="614"/>
      <c r="Q291" s="614"/>
      <c r="R291" s="614"/>
      <c r="S291" s="614"/>
      <c r="T291" s="614"/>
      <c r="U291" s="614"/>
      <c r="V291" s="614"/>
      <c r="W291" s="614"/>
      <c r="X291" s="614"/>
      <c r="Y291" s="614"/>
      <c r="Z291" s="614"/>
      <c r="AA291" s="614"/>
      <c r="AB291" s="614"/>
      <c r="AC291" s="614"/>
      <c r="AD291" s="614"/>
      <c r="AE291" s="164"/>
      <c r="AF291" s="164"/>
      <c r="AG291" s="199">
        <f t="shared" si="10"/>
        <v>0</v>
      </c>
      <c r="AH291" s="219" t="b">
        <f t="shared" si="11"/>
        <v>0</v>
      </c>
      <c r="AI291" s="198" t="str">
        <f t="shared" si="12"/>
        <v/>
      </c>
      <c r="AJ291" s="219" t="b">
        <f t="shared" si="13"/>
        <v>0</v>
      </c>
      <c r="AK291" s="198" t="str">
        <f t="shared" si="14"/>
        <v/>
      </c>
      <c r="AL291" s="219" t="b">
        <f t="shared" si="15"/>
        <v>0</v>
      </c>
      <c r="AM291" s="242">
        <f t="shared" si="16"/>
        <v>0</v>
      </c>
      <c r="AN291" s="263">
        <f t="shared" si="17"/>
        <v>0</v>
      </c>
      <c r="AO291" s="263">
        <f t="shared" si="18"/>
        <v>0</v>
      </c>
      <c r="AP291" s="263">
        <f t="shared" si="19"/>
        <v>0</v>
      </c>
      <c r="AQ291" s="262">
        <f t="shared" si="20"/>
        <v>0</v>
      </c>
      <c r="AR291" s="164"/>
      <c r="AS291" s="164"/>
      <c r="AT291" s="264">
        <f t="shared" si="21"/>
        <v>0</v>
      </c>
      <c r="AU291" s="265">
        <f t="shared" si="22"/>
        <v>0</v>
      </c>
      <c r="AV291" s="264">
        <f t="shared" si="23"/>
        <v>0</v>
      </c>
      <c r="AW291" s="266">
        <f t="shared" si="24"/>
        <v>0</v>
      </c>
      <c r="AX291" s="267">
        <f t="shared" si="25"/>
        <v>0</v>
      </c>
      <c r="AY291" s="268">
        <f t="shared" si="26"/>
        <v>0</v>
      </c>
      <c r="AZ291" s="266">
        <f t="shared" si="27"/>
        <v>0</v>
      </c>
      <c r="BA291" s="267">
        <f t="shared" si="28"/>
        <v>0</v>
      </c>
      <c r="BB291" s="268">
        <f t="shared" si="29"/>
        <v>0</v>
      </c>
      <c r="BC291" s="266">
        <f t="shared" si="30"/>
        <v>0</v>
      </c>
      <c r="BD291" s="267">
        <f t="shared" si="31"/>
        <v>0</v>
      </c>
      <c r="BE291" s="268">
        <f t="shared" si="32"/>
        <v>0</v>
      </c>
      <c r="BF291" s="266">
        <f t="shared" si="33"/>
        <v>0</v>
      </c>
      <c r="BG291" s="267">
        <f t="shared" si="34"/>
        <v>0</v>
      </c>
      <c r="BH291" s="268">
        <f t="shared" si="35"/>
        <v>0</v>
      </c>
      <c r="BI291" s="266">
        <f t="shared" si="36"/>
        <v>0</v>
      </c>
      <c r="BJ291" s="267">
        <f t="shared" si="37"/>
        <v>0</v>
      </c>
      <c r="BK291" s="268">
        <f t="shared" si="38"/>
        <v>0</v>
      </c>
      <c r="BL291" s="164"/>
      <c r="BM291" s="164"/>
      <c r="BN291" s="231"/>
    </row>
    <row r="292" spans="1:66" ht="15" customHeight="1">
      <c r="A292" s="44"/>
      <c r="B292" s="49"/>
      <c r="C292" s="165" t="s">
        <v>5037</v>
      </c>
      <c r="D292" s="858"/>
      <c r="E292" s="859"/>
      <c r="F292" s="859"/>
      <c r="G292" s="860"/>
      <c r="H292" s="713"/>
      <c r="I292" s="715"/>
      <c r="J292" s="713"/>
      <c r="K292" s="714"/>
      <c r="L292" s="715"/>
      <c r="M292" s="614"/>
      <c r="N292" s="614"/>
      <c r="O292" s="614"/>
      <c r="P292" s="614"/>
      <c r="Q292" s="614"/>
      <c r="R292" s="614"/>
      <c r="S292" s="614"/>
      <c r="T292" s="614"/>
      <c r="U292" s="614"/>
      <c r="V292" s="614"/>
      <c r="W292" s="614"/>
      <c r="X292" s="614"/>
      <c r="Y292" s="614"/>
      <c r="Z292" s="614"/>
      <c r="AA292" s="614"/>
      <c r="AB292" s="614"/>
      <c r="AC292" s="614"/>
      <c r="AD292" s="614"/>
      <c r="AE292" s="164"/>
      <c r="AF292" s="164"/>
      <c r="AG292" s="199">
        <f t="shared" si="10"/>
        <v>0</v>
      </c>
      <c r="AH292" s="219" t="b">
        <f t="shared" si="11"/>
        <v>0</v>
      </c>
      <c r="AI292" s="198" t="str">
        <f t="shared" si="12"/>
        <v/>
      </c>
      <c r="AJ292" s="219" t="b">
        <f t="shared" si="13"/>
        <v>0</v>
      </c>
      <c r="AK292" s="198" t="str">
        <f t="shared" si="14"/>
        <v/>
      </c>
      <c r="AL292" s="219" t="b">
        <f t="shared" si="15"/>
        <v>0</v>
      </c>
      <c r="AM292" s="242">
        <f t="shared" si="16"/>
        <v>0</v>
      </c>
      <c r="AN292" s="263">
        <f t="shared" si="17"/>
        <v>0</v>
      </c>
      <c r="AO292" s="263">
        <f t="shared" si="18"/>
        <v>0</v>
      </c>
      <c r="AP292" s="263">
        <f t="shared" si="19"/>
        <v>0</v>
      </c>
      <c r="AQ292" s="262">
        <f t="shared" si="20"/>
        <v>0</v>
      </c>
      <c r="AR292" s="164"/>
      <c r="AS292" s="164"/>
      <c r="AT292" s="264">
        <f t="shared" si="21"/>
        <v>0</v>
      </c>
      <c r="AU292" s="265">
        <f t="shared" si="22"/>
        <v>0</v>
      </c>
      <c r="AV292" s="264">
        <f t="shared" si="23"/>
        <v>0</v>
      </c>
      <c r="AW292" s="266">
        <f t="shared" si="24"/>
        <v>0</v>
      </c>
      <c r="AX292" s="267">
        <f t="shared" si="25"/>
        <v>0</v>
      </c>
      <c r="AY292" s="268">
        <f t="shared" si="26"/>
        <v>0</v>
      </c>
      <c r="AZ292" s="266">
        <f t="shared" si="27"/>
        <v>0</v>
      </c>
      <c r="BA292" s="267">
        <f t="shared" si="28"/>
        <v>0</v>
      </c>
      <c r="BB292" s="268">
        <f t="shared" si="29"/>
        <v>0</v>
      </c>
      <c r="BC292" s="266">
        <f t="shared" si="30"/>
        <v>0</v>
      </c>
      <c r="BD292" s="267">
        <f t="shared" si="31"/>
        <v>0</v>
      </c>
      <c r="BE292" s="268">
        <f t="shared" si="32"/>
        <v>0</v>
      </c>
      <c r="BF292" s="266">
        <f t="shared" si="33"/>
        <v>0</v>
      </c>
      <c r="BG292" s="267">
        <f t="shared" si="34"/>
        <v>0</v>
      </c>
      <c r="BH292" s="268">
        <f t="shared" si="35"/>
        <v>0</v>
      </c>
      <c r="BI292" s="266">
        <f t="shared" si="36"/>
        <v>0</v>
      </c>
      <c r="BJ292" s="267">
        <f t="shared" si="37"/>
        <v>0</v>
      </c>
      <c r="BK292" s="268">
        <f t="shared" si="38"/>
        <v>0</v>
      </c>
      <c r="BL292" s="164"/>
      <c r="BM292" s="164"/>
      <c r="BN292" s="231"/>
    </row>
    <row r="293" spans="1:66" ht="15" customHeight="1">
      <c r="A293" s="44"/>
      <c r="B293" s="49"/>
      <c r="C293" s="165" t="s">
        <v>5038</v>
      </c>
      <c r="D293" s="858"/>
      <c r="E293" s="859"/>
      <c r="F293" s="859"/>
      <c r="G293" s="860"/>
      <c r="H293" s="713"/>
      <c r="I293" s="715"/>
      <c r="J293" s="713"/>
      <c r="K293" s="714"/>
      <c r="L293" s="715"/>
      <c r="M293" s="614"/>
      <c r="N293" s="614"/>
      <c r="O293" s="614"/>
      <c r="P293" s="614"/>
      <c r="Q293" s="614"/>
      <c r="R293" s="614"/>
      <c r="S293" s="614"/>
      <c r="T293" s="614"/>
      <c r="U293" s="614"/>
      <c r="V293" s="614"/>
      <c r="W293" s="614"/>
      <c r="X293" s="614"/>
      <c r="Y293" s="614"/>
      <c r="Z293" s="614"/>
      <c r="AA293" s="614"/>
      <c r="AB293" s="614"/>
      <c r="AC293" s="614"/>
      <c r="AD293" s="614"/>
      <c r="AE293" s="164"/>
      <c r="AF293" s="164"/>
      <c r="AG293" s="199">
        <f t="shared" si="10"/>
        <v>0</v>
      </c>
      <c r="AH293" s="219" t="b">
        <f t="shared" si="11"/>
        <v>0</v>
      </c>
      <c r="AI293" s="198" t="str">
        <f t="shared" si="12"/>
        <v/>
      </c>
      <c r="AJ293" s="219" t="b">
        <f t="shared" si="13"/>
        <v>0</v>
      </c>
      <c r="AK293" s="198" t="str">
        <f t="shared" si="14"/>
        <v/>
      </c>
      <c r="AL293" s="219" t="b">
        <f t="shared" si="15"/>
        <v>0</v>
      </c>
      <c r="AM293" s="242">
        <f t="shared" si="16"/>
        <v>0</v>
      </c>
      <c r="AN293" s="263">
        <f t="shared" si="17"/>
        <v>0</v>
      </c>
      <c r="AO293" s="263">
        <f t="shared" si="18"/>
        <v>0</v>
      </c>
      <c r="AP293" s="263">
        <f t="shared" si="19"/>
        <v>0</v>
      </c>
      <c r="AQ293" s="262">
        <f t="shared" si="20"/>
        <v>0</v>
      </c>
      <c r="AR293" s="164"/>
      <c r="AS293" s="164"/>
      <c r="AT293" s="264">
        <f t="shared" si="21"/>
        <v>0</v>
      </c>
      <c r="AU293" s="265">
        <f t="shared" si="22"/>
        <v>0</v>
      </c>
      <c r="AV293" s="264">
        <f t="shared" si="23"/>
        <v>0</v>
      </c>
      <c r="AW293" s="266">
        <f t="shared" si="24"/>
        <v>0</v>
      </c>
      <c r="AX293" s="267">
        <f t="shared" si="25"/>
        <v>0</v>
      </c>
      <c r="AY293" s="268">
        <f t="shared" si="26"/>
        <v>0</v>
      </c>
      <c r="AZ293" s="266">
        <f t="shared" si="27"/>
        <v>0</v>
      </c>
      <c r="BA293" s="267">
        <f t="shared" si="28"/>
        <v>0</v>
      </c>
      <c r="BB293" s="268">
        <f t="shared" si="29"/>
        <v>0</v>
      </c>
      <c r="BC293" s="266">
        <f t="shared" si="30"/>
        <v>0</v>
      </c>
      <c r="BD293" s="267">
        <f t="shared" si="31"/>
        <v>0</v>
      </c>
      <c r="BE293" s="268">
        <f t="shared" si="32"/>
        <v>0</v>
      </c>
      <c r="BF293" s="266">
        <f t="shared" si="33"/>
        <v>0</v>
      </c>
      <c r="BG293" s="267">
        <f t="shared" si="34"/>
        <v>0</v>
      </c>
      <c r="BH293" s="268">
        <f t="shared" si="35"/>
        <v>0</v>
      </c>
      <c r="BI293" s="266">
        <f t="shared" si="36"/>
        <v>0</v>
      </c>
      <c r="BJ293" s="267">
        <f t="shared" si="37"/>
        <v>0</v>
      </c>
      <c r="BK293" s="268">
        <f t="shared" si="38"/>
        <v>0</v>
      </c>
      <c r="BL293" s="164"/>
      <c r="BM293" s="164"/>
      <c r="BN293" s="231"/>
    </row>
    <row r="294" spans="1:66" ht="15" customHeight="1">
      <c r="A294" s="44"/>
      <c r="B294" s="49"/>
      <c r="C294" s="165" t="s">
        <v>5039</v>
      </c>
      <c r="D294" s="858"/>
      <c r="E294" s="859"/>
      <c r="F294" s="859"/>
      <c r="G294" s="860"/>
      <c r="H294" s="713"/>
      <c r="I294" s="715"/>
      <c r="J294" s="713"/>
      <c r="K294" s="714"/>
      <c r="L294" s="715"/>
      <c r="M294" s="614"/>
      <c r="N294" s="614"/>
      <c r="O294" s="614"/>
      <c r="P294" s="614"/>
      <c r="Q294" s="614"/>
      <c r="R294" s="614"/>
      <c r="S294" s="614"/>
      <c r="T294" s="614"/>
      <c r="U294" s="614"/>
      <c r="V294" s="614"/>
      <c r="W294" s="614"/>
      <c r="X294" s="614"/>
      <c r="Y294" s="614"/>
      <c r="Z294" s="614"/>
      <c r="AA294" s="614"/>
      <c r="AB294" s="614"/>
      <c r="AC294" s="614"/>
      <c r="AD294" s="614"/>
      <c r="AE294" s="164"/>
      <c r="AF294" s="164"/>
      <c r="AG294" s="199">
        <f t="shared" si="10"/>
        <v>0</v>
      </c>
      <c r="AH294" s="219" t="b">
        <f t="shared" si="11"/>
        <v>0</v>
      </c>
      <c r="AI294" s="198" t="str">
        <f t="shared" si="12"/>
        <v/>
      </c>
      <c r="AJ294" s="219" t="b">
        <f t="shared" si="13"/>
        <v>0</v>
      </c>
      <c r="AK294" s="198" t="str">
        <f t="shared" si="14"/>
        <v/>
      </c>
      <c r="AL294" s="219" t="b">
        <f t="shared" si="15"/>
        <v>0</v>
      </c>
      <c r="AM294" s="242">
        <f t="shared" si="16"/>
        <v>0</v>
      </c>
      <c r="AN294" s="263">
        <f t="shared" si="17"/>
        <v>0</v>
      </c>
      <c r="AO294" s="263">
        <f t="shared" si="18"/>
        <v>0</v>
      </c>
      <c r="AP294" s="263">
        <f t="shared" si="19"/>
        <v>0</v>
      </c>
      <c r="AQ294" s="262">
        <f t="shared" si="20"/>
        <v>0</v>
      </c>
      <c r="AR294" s="164"/>
      <c r="AS294" s="164"/>
      <c r="AT294" s="264">
        <f t="shared" si="21"/>
        <v>0</v>
      </c>
      <c r="AU294" s="265">
        <f t="shared" si="22"/>
        <v>0</v>
      </c>
      <c r="AV294" s="264">
        <f t="shared" si="23"/>
        <v>0</v>
      </c>
      <c r="AW294" s="266">
        <f t="shared" si="24"/>
        <v>0</v>
      </c>
      <c r="AX294" s="267">
        <f t="shared" si="25"/>
        <v>0</v>
      </c>
      <c r="AY294" s="268">
        <f t="shared" si="26"/>
        <v>0</v>
      </c>
      <c r="AZ294" s="266">
        <f t="shared" si="27"/>
        <v>0</v>
      </c>
      <c r="BA294" s="267">
        <f t="shared" si="28"/>
        <v>0</v>
      </c>
      <c r="BB294" s="268">
        <f t="shared" si="29"/>
        <v>0</v>
      </c>
      <c r="BC294" s="266">
        <f t="shared" si="30"/>
        <v>0</v>
      </c>
      <c r="BD294" s="267">
        <f t="shared" si="31"/>
        <v>0</v>
      </c>
      <c r="BE294" s="268">
        <f t="shared" si="32"/>
        <v>0</v>
      </c>
      <c r="BF294" s="266">
        <f t="shared" si="33"/>
        <v>0</v>
      </c>
      <c r="BG294" s="267">
        <f t="shared" si="34"/>
        <v>0</v>
      </c>
      <c r="BH294" s="268">
        <f t="shared" si="35"/>
        <v>0</v>
      </c>
      <c r="BI294" s="266">
        <f t="shared" si="36"/>
        <v>0</v>
      </c>
      <c r="BJ294" s="267">
        <f t="shared" si="37"/>
        <v>0</v>
      </c>
      <c r="BK294" s="268">
        <f t="shared" si="38"/>
        <v>0</v>
      </c>
      <c r="BL294" s="164"/>
      <c r="BM294" s="164"/>
      <c r="BN294" s="231"/>
    </row>
    <row r="295" spans="1:66" ht="15" customHeight="1">
      <c r="A295" s="44"/>
      <c r="B295" s="49"/>
      <c r="C295" s="165" t="s">
        <v>5040</v>
      </c>
      <c r="D295" s="858"/>
      <c r="E295" s="859"/>
      <c r="F295" s="859"/>
      <c r="G295" s="860"/>
      <c r="H295" s="713"/>
      <c r="I295" s="715"/>
      <c r="J295" s="713"/>
      <c r="K295" s="714"/>
      <c r="L295" s="715"/>
      <c r="M295" s="614"/>
      <c r="N295" s="614"/>
      <c r="O295" s="614"/>
      <c r="P295" s="614"/>
      <c r="Q295" s="614"/>
      <c r="R295" s="614"/>
      <c r="S295" s="614"/>
      <c r="T295" s="614"/>
      <c r="U295" s="614"/>
      <c r="V295" s="614"/>
      <c r="W295" s="614"/>
      <c r="X295" s="614"/>
      <c r="Y295" s="614"/>
      <c r="Z295" s="614"/>
      <c r="AA295" s="614"/>
      <c r="AB295" s="614"/>
      <c r="AC295" s="614"/>
      <c r="AD295" s="614"/>
      <c r="AE295" s="164"/>
      <c r="AF295" s="164"/>
      <c r="AG295" s="199">
        <f t="shared" si="10"/>
        <v>0</v>
      </c>
      <c r="AH295" s="219" t="b">
        <f t="shared" si="11"/>
        <v>0</v>
      </c>
      <c r="AI295" s="198" t="str">
        <f t="shared" si="12"/>
        <v/>
      </c>
      <c r="AJ295" s="219" t="b">
        <f t="shared" si="13"/>
        <v>0</v>
      </c>
      <c r="AK295" s="198" t="str">
        <f t="shared" si="14"/>
        <v/>
      </c>
      <c r="AL295" s="219" t="b">
        <f t="shared" si="15"/>
        <v>0</v>
      </c>
      <c r="AM295" s="242">
        <f t="shared" si="16"/>
        <v>0</v>
      </c>
      <c r="AN295" s="263">
        <f t="shared" si="17"/>
        <v>0</v>
      </c>
      <c r="AO295" s="263">
        <f t="shared" si="18"/>
        <v>0</v>
      </c>
      <c r="AP295" s="263">
        <f t="shared" si="19"/>
        <v>0</v>
      </c>
      <c r="AQ295" s="262">
        <f t="shared" si="20"/>
        <v>0</v>
      </c>
      <c r="AR295" s="164"/>
      <c r="AS295" s="164"/>
      <c r="AT295" s="264">
        <f t="shared" si="21"/>
        <v>0</v>
      </c>
      <c r="AU295" s="265">
        <f t="shared" si="22"/>
        <v>0</v>
      </c>
      <c r="AV295" s="264">
        <f t="shared" si="23"/>
        <v>0</v>
      </c>
      <c r="AW295" s="266">
        <f t="shared" si="24"/>
        <v>0</v>
      </c>
      <c r="AX295" s="267">
        <f t="shared" si="25"/>
        <v>0</v>
      </c>
      <c r="AY295" s="268">
        <f t="shared" si="26"/>
        <v>0</v>
      </c>
      <c r="AZ295" s="266">
        <f t="shared" si="27"/>
        <v>0</v>
      </c>
      <c r="BA295" s="267">
        <f t="shared" si="28"/>
        <v>0</v>
      </c>
      <c r="BB295" s="268">
        <f t="shared" si="29"/>
        <v>0</v>
      </c>
      <c r="BC295" s="266">
        <f t="shared" si="30"/>
        <v>0</v>
      </c>
      <c r="BD295" s="267">
        <f t="shared" si="31"/>
        <v>0</v>
      </c>
      <c r="BE295" s="268">
        <f t="shared" si="32"/>
        <v>0</v>
      </c>
      <c r="BF295" s="266">
        <f t="shared" si="33"/>
        <v>0</v>
      </c>
      <c r="BG295" s="267">
        <f t="shared" si="34"/>
        <v>0</v>
      </c>
      <c r="BH295" s="268">
        <f t="shared" si="35"/>
        <v>0</v>
      </c>
      <c r="BI295" s="266">
        <f t="shared" si="36"/>
        <v>0</v>
      </c>
      <c r="BJ295" s="267">
        <f t="shared" si="37"/>
        <v>0</v>
      </c>
      <c r="BK295" s="268">
        <f t="shared" si="38"/>
        <v>0</v>
      </c>
      <c r="BL295" s="164"/>
      <c r="BM295" s="164"/>
      <c r="BN295" s="231"/>
    </row>
    <row r="296" spans="1:66" ht="15" customHeight="1">
      <c r="A296" s="44"/>
      <c r="B296" s="49"/>
      <c r="C296" s="165" t="s">
        <v>5041</v>
      </c>
      <c r="D296" s="858"/>
      <c r="E296" s="859"/>
      <c r="F296" s="859"/>
      <c r="G296" s="860"/>
      <c r="H296" s="713"/>
      <c r="I296" s="715"/>
      <c r="J296" s="713"/>
      <c r="K296" s="714"/>
      <c r="L296" s="715"/>
      <c r="M296" s="614"/>
      <c r="N296" s="614"/>
      <c r="O296" s="614"/>
      <c r="P296" s="614"/>
      <c r="Q296" s="614"/>
      <c r="R296" s="614"/>
      <c r="S296" s="614"/>
      <c r="T296" s="614"/>
      <c r="U296" s="614"/>
      <c r="V296" s="614"/>
      <c r="W296" s="614"/>
      <c r="X296" s="614"/>
      <c r="Y296" s="614"/>
      <c r="Z296" s="614"/>
      <c r="AA296" s="614"/>
      <c r="AB296" s="614"/>
      <c r="AC296" s="614"/>
      <c r="AD296" s="614"/>
      <c r="AE296" s="164"/>
      <c r="AF296" s="164"/>
      <c r="AG296" s="199">
        <f t="shared" si="10"/>
        <v>0</v>
      </c>
      <c r="AH296" s="219" t="b">
        <f t="shared" si="11"/>
        <v>0</v>
      </c>
      <c r="AI296" s="198" t="str">
        <f t="shared" si="12"/>
        <v/>
      </c>
      <c r="AJ296" s="219" t="b">
        <f t="shared" si="13"/>
        <v>0</v>
      </c>
      <c r="AK296" s="198" t="str">
        <f t="shared" si="14"/>
        <v/>
      </c>
      <c r="AL296" s="219" t="b">
        <f t="shared" si="15"/>
        <v>0</v>
      </c>
      <c r="AM296" s="242">
        <f t="shared" si="16"/>
        <v>0</v>
      </c>
      <c r="AN296" s="263">
        <f t="shared" si="17"/>
        <v>0</v>
      </c>
      <c r="AO296" s="263">
        <f t="shared" si="18"/>
        <v>0</v>
      </c>
      <c r="AP296" s="263">
        <f t="shared" si="19"/>
        <v>0</v>
      </c>
      <c r="AQ296" s="262">
        <f t="shared" si="20"/>
        <v>0</v>
      </c>
      <c r="AR296" s="164"/>
      <c r="AS296" s="164"/>
      <c r="AT296" s="264">
        <f t="shared" si="21"/>
        <v>0</v>
      </c>
      <c r="AU296" s="265">
        <f t="shared" si="22"/>
        <v>0</v>
      </c>
      <c r="AV296" s="264">
        <f t="shared" si="23"/>
        <v>0</v>
      </c>
      <c r="AW296" s="266">
        <f t="shared" si="24"/>
        <v>0</v>
      </c>
      <c r="AX296" s="267">
        <f t="shared" si="25"/>
        <v>0</v>
      </c>
      <c r="AY296" s="268">
        <f t="shared" si="26"/>
        <v>0</v>
      </c>
      <c r="AZ296" s="266">
        <f t="shared" si="27"/>
        <v>0</v>
      </c>
      <c r="BA296" s="267">
        <f t="shared" si="28"/>
        <v>0</v>
      </c>
      <c r="BB296" s="268">
        <f t="shared" si="29"/>
        <v>0</v>
      </c>
      <c r="BC296" s="266">
        <f t="shared" si="30"/>
        <v>0</v>
      </c>
      <c r="BD296" s="267">
        <f t="shared" si="31"/>
        <v>0</v>
      </c>
      <c r="BE296" s="268">
        <f t="shared" si="32"/>
        <v>0</v>
      </c>
      <c r="BF296" s="266">
        <f t="shared" si="33"/>
        <v>0</v>
      </c>
      <c r="BG296" s="267">
        <f t="shared" si="34"/>
        <v>0</v>
      </c>
      <c r="BH296" s="268">
        <f t="shared" si="35"/>
        <v>0</v>
      </c>
      <c r="BI296" s="266">
        <f t="shared" si="36"/>
        <v>0</v>
      </c>
      <c r="BJ296" s="267">
        <f t="shared" si="37"/>
        <v>0</v>
      </c>
      <c r="BK296" s="268">
        <f t="shared" si="38"/>
        <v>0</v>
      </c>
      <c r="BL296" s="164"/>
      <c r="BM296" s="164"/>
      <c r="BN296" s="231"/>
    </row>
    <row r="297" spans="1:66" ht="15" customHeight="1">
      <c r="A297" s="44"/>
      <c r="B297" s="49"/>
      <c r="C297" s="165" t="s">
        <v>5042</v>
      </c>
      <c r="D297" s="858"/>
      <c r="E297" s="859"/>
      <c r="F297" s="859"/>
      <c r="G297" s="860"/>
      <c r="H297" s="713"/>
      <c r="I297" s="715"/>
      <c r="J297" s="713"/>
      <c r="K297" s="714"/>
      <c r="L297" s="715"/>
      <c r="M297" s="614"/>
      <c r="N297" s="614"/>
      <c r="O297" s="614"/>
      <c r="P297" s="614"/>
      <c r="Q297" s="614"/>
      <c r="R297" s="614"/>
      <c r="S297" s="614"/>
      <c r="T297" s="614"/>
      <c r="U297" s="614"/>
      <c r="V297" s="614"/>
      <c r="W297" s="614"/>
      <c r="X297" s="614"/>
      <c r="Y297" s="614"/>
      <c r="Z297" s="614"/>
      <c r="AA297" s="614"/>
      <c r="AB297" s="614"/>
      <c r="AC297" s="614"/>
      <c r="AD297" s="614"/>
      <c r="AE297" s="164"/>
      <c r="AF297" s="164"/>
      <c r="AG297" s="199">
        <f t="shared" si="10"/>
        <v>0</v>
      </c>
      <c r="AH297" s="219" t="b">
        <f t="shared" si="11"/>
        <v>0</v>
      </c>
      <c r="AI297" s="198" t="str">
        <f t="shared" si="12"/>
        <v/>
      </c>
      <c r="AJ297" s="219" t="b">
        <f t="shared" si="13"/>
        <v>0</v>
      </c>
      <c r="AK297" s="198" t="str">
        <f t="shared" si="14"/>
        <v/>
      </c>
      <c r="AL297" s="219" t="b">
        <f t="shared" si="15"/>
        <v>0</v>
      </c>
      <c r="AM297" s="242">
        <f t="shared" si="16"/>
        <v>0</v>
      </c>
      <c r="AN297" s="263">
        <f t="shared" si="17"/>
        <v>0</v>
      </c>
      <c r="AO297" s="263">
        <f t="shared" si="18"/>
        <v>0</v>
      </c>
      <c r="AP297" s="263">
        <f t="shared" si="19"/>
        <v>0</v>
      </c>
      <c r="AQ297" s="262">
        <f t="shared" si="20"/>
        <v>0</v>
      </c>
      <c r="AR297" s="164"/>
      <c r="AS297" s="164"/>
      <c r="AT297" s="264">
        <f t="shared" si="21"/>
        <v>0</v>
      </c>
      <c r="AU297" s="265">
        <f t="shared" si="22"/>
        <v>0</v>
      </c>
      <c r="AV297" s="264">
        <f t="shared" si="23"/>
        <v>0</v>
      </c>
      <c r="AW297" s="266">
        <f t="shared" si="24"/>
        <v>0</v>
      </c>
      <c r="AX297" s="267">
        <f t="shared" si="25"/>
        <v>0</v>
      </c>
      <c r="AY297" s="268">
        <f t="shared" si="26"/>
        <v>0</v>
      </c>
      <c r="AZ297" s="266">
        <f t="shared" si="27"/>
        <v>0</v>
      </c>
      <c r="BA297" s="267">
        <f t="shared" si="28"/>
        <v>0</v>
      </c>
      <c r="BB297" s="268">
        <f t="shared" si="29"/>
        <v>0</v>
      </c>
      <c r="BC297" s="266">
        <f t="shared" si="30"/>
        <v>0</v>
      </c>
      <c r="BD297" s="267">
        <f t="shared" si="31"/>
        <v>0</v>
      </c>
      <c r="BE297" s="268">
        <f t="shared" si="32"/>
        <v>0</v>
      </c>
      <c r="BF297" s="266">
        <f t="shared" si="33"/>
        <v>0</v>
      </c>
      <c r="BG297" s="267">
        <f t="shared" si="34"/>
        <v>0</v>
      </c>
      <c r="BH297" s="268">
        <f t="shared" si="35"/>
        <v>0</v>
      </c>
      <c r="BI297" s="266">
        <f t="shared" si="36"/>
        <v>0</v>
      </c>
      <c r="BJ297" s="267">
        <f t="shared" si="37"/>
        <v>0</v>
      </c>
      <c r="BK297" s="268">
        <f t="shared" si="38"/>
        <v>0</v>
      </c>
      <c r="BL297" s="164"/>
      <c r="BM297" s="164"/>
      <c r="BN297" s="231"/>
    </row>
    <row r="298" spans="1:66" ht="15" customHeight="1">
      <c r="A298" s="44"/>
      <c r="B298" s="49"/>
      <c r="C298" s="165" t="s">
        <v>5043</v>
      </c>
      <c r="D298" s="858"/>
      <c r="E298" s="859"/>
      <c r="F298" s="859"/>
      <c r="G298" s="860"/>
      <c r="H298" s="713"/>
      <c r="I298" s="715"/>
      <c r="J298" s="713"/>
      <c r="K298" s="714"/>
      <c r="L298" s="715"/>
      <c r="M298" s="614"/>
      <c r="N298" s="614"/>
      <c r="O298" s="614"/>
      <c r="P298" s="614"/>
      <c r="Q298" s="614"/>
      <c r="R298" s="614"/>
      <c r="S298" s="614"/>
      <c r="T298" s="614"/>
      <c r="U298" s="614"/>
      <c r="V298" s="614"/>
      <c r="W298" s="614"/>
      <c r="X298" s="614"/>
      <c r="Y298" s="614"/>
      <c r="Z298" s="614"/>
      <c r="AA298" s="614"/>
      <c r="AB298" s="614"/>
      <c r="AC298" s="614"/>
      <c r="AD298" s="614"/>
      <c r="AE298" s="164"/>
      <c r="AF298" s="164"/>
      <c r="AG298" s="199">
        <f t="shared" si="10"/>
        <v>0</v>
      </c>
      <c r="AH298" s="219" t="b">
        <f t="shared" si="11"/>
        <v>0</v>
      </c>
      <c r="AI298" s="198" t="str">
        <f t="shared" si="12"/>
        <v/>
      </c>
      <c r="AJ298" s="219" t="b">
        <f t="shared" si="13"/>
        <v>0</v>
      </c>
      <c r="AK298" s="198" t="str">
        <f t="shared" si="14"/>
        <v/>
      </c>
      <c r="AL298" s="219" t="b">
        <f t="shared" si="15"/>
        <v>0</v>
      </c>
      <c r="AM298" s="242">
        <f t="shared" si="16"/>
        <v>0</v>
      </c>
      <c r="AN298" s="263">
        <f t="shared" si="17"/>
        <v>0</v>
      </c>
      <c r="AO298" s="263">
        <f t="shared" si="18"/>
        <v>0</v>
      </c>
      <c r="AP298" s="263">
        <f t="shared" si="19"/>
        <v>0</v>
      </c>
      <c r="AQ298" s="262">
        <f t="shared" si="20"/>
        <v>0</v>
      </c>
      <c r="AR298" s="164"/>
      <c r="AS298" s="164"/>
      <c r="AT298" s="264">
        <f t="shared" si="21"/>
        <v>0</v>
      </c>
      <c r="AU298" s="265">
        <f t="shared" si="22"/>
        <v>0</v>
      </c>
      <c r="AV298" s="264">
        <f t="shared" si="23"/>
        <v>0</v>
      </c>
      <c r="AW298" s="266">
        <f t="shared" si="24"/>
        <v>0</v>
      </c>
      <c r="AX298" s="267">
        <f t="shared" si="25"/>
        <v>0</v>
      </c>
      <c r="AY298" s="268">
        <f t="shared" si="26"/>
        <v>0</v>
      </c>
      <c r="AZ298" s="266">
        <f t="shared" si="27"/>
        <v>0</v>
      </c>
      <c r="BA298" s="267">
        <f t="shared" si="28"/>
        <v>0</v>
      </c>
      <c r="BB298" s="268">
        <f t="shared" si="29"/>
        <v>0</v>
      </c>
      <c r="BC298" s="266">
        <f t="shared" si="30"/>
        <v>0</v>
      </c>
      <c r="BD298" s="267">
        <f t="shared" si="31"/>
        <v>0</v>
      </c>
      <c r="BE298" s="268">
        <f t="shared" si="32"/>
        <v>0</v>
      </c>
      <c r="BF298" s="266">
        <f t="shared" si="33"/>
        <v>0</v>
      </c>
      <c r="BG298" s="267">
        <f t="shared" si="34"/>
        <v>0</v>
      </c>
      <c r="BH298" s="268">
        <f t="shared" si="35"/>
        <v>0</v>
      </c>
      <c r="BI298" s="266">
        <f t="shared" si="36"/>
        <v>0</v>
      </c>
      <c r="BJ298" s="267">
        <f t="shared" si="37"/>
        <v>0</v>
      </c>
      <c r="BK298" s="268">
        <f t="shared" si="38"/>
        <v>0</v>
      </c>
      <c r="BL298" s="164"/>
      <c r="BM298" s="164"/>
      <c r="BN298" s="231"/>
    </row>
    <row r="299" spans="1:66" ht="15" customHeight="1">
      <c r="A299" s="44"/>
      <c r="B299" s="49"/>
      <c r="C299" s="165" t="s">
        <v>5044</v>
      </c>
      <c r="D299" s="858"/>
      <c r="E299" s="859"/>
      <c r="F299" s="859"/>
      <c r="G299" s="860"/>
      <c r="H299" s="713"/>
      <c r="I299" s="715"/>
      <c r="J299" s="713"/>
      <c r="K299" s="714"/>
      <c r="L299" s="715"/>
      <c r="M299" s="614"/>
      <c r="N299" s="614"/>
      <c r="O299" s="614"/>
      <c r="P299" s="614"/>
      <c r="Q299" s="614"/>
      <c r="R299" s="614"/>
      <c r="S299" s="614"/>
      <c r="T299" s="614"/>
      <c r="U299" s="614"/>
      <c r="V299" s="614"/>
      <c r="W299" s="614"/>
      <c r="X299" s="614"/>
      <c r="Y299" s="614"/>
      <c r="Z299" s="614"/>
      <c r="AA299" s="614"/>
      <c r="AB299" s="614"/>
      <c r="AC299" s="614"/>
      <c r="AD299" s="614"/>
      <c r="AE299" s="164"/>
      <c r="AF299" s="164"/>
      <c r="AG299" s="199">
        <f t="shared" si="10"/>
        <v>0</v>
      </c>
      <c r="AH299" s="219" t="b">
        <f t="shared" si="11"/>
        <v>0</v>
      </c>
      <c r="AI299" s="198" t="str">
        <f t="shared" si="12"/>
        <v/>
      </c>
      <c r="AJ299" s="219" t="b">
        <f t="shared" si="13"/>
        <v>0</v>
      </c>
      <c r="AK299" s="198" t="str">
        <f t="shared" si="14"/>
        <v/>
      </c>
      <c r="AL299" s="219" t="b">
        <f t="shared" si="15"/>
        <v>0</v>
      </c>
      <c r="AM299" s="242">
        <f t="shared" si="16"/>
        <v>0</v>
      </c>
      <c r="AN299" s="263">
        <f t="shared" si="17"/>
        <v>0</v>
      </c>
      <c r="AO299" s="263">
        <f t="shared" si="18"/>
        <v>0</v>
      </c>
      <c r="AP299" s="263">
        <f t="shared" si="19"/>
        <v>0</v>
      </c>
      <c r="AQ299" s="262">
        <f t="shared" si="20"/>
        <v>0</v>
      </c>
      <c r="AR299" s="164"/>
      <c r="AS299" s="164"/>
      <c r="AT299" s="264">
        <f t="shared" si="21"/>
        <v>0</v>
      </c>
      <c r="AU299" s="265">
        <f t="shared" si="22"/>
        <v>0</v>
      </c>
      <c r="AV299" s="264">
        <f t="shared" si="23"/>
        <v>0</v>
      </c>
      <c r="AW299" s="266">
        <f t="shared" si="24"/>
        <v>0</v>
      </c>
      <c r="AX299" s="267">
        <f t="shared" si="25"/>
        <v>0</v>
      </c>
      <c r="AY299" s="268">
        <f t="shared" si="26"/>
        <v>0</v>
      </c>
      <c r="AZ299" s="266">
        <f t="shared" si="27"/>
        <v>0</v>
      </c>
      <c r="BA299" s="267">
        <f t="shared" si="28"/>
        <v>0</v>
      </c>
      <c r="BB299" s="268">
        <f t="shared" si="29"/>
        <v>0</v>
      </c>
      <c r="BC299" s="266">
        <f t="shared" si="30"/>
        <v>0</v>
      </c>
      <c r="BD299" s="267">
        <f t="shared" si="31"/>
        <v>0</v>
      </c>
      <c r="BE299" s="268">
        <f t="shared" si="32"/>
        <v>0</v>
      </c>
      <c r="BF299" s="266">
        <f t="shared" si="33"/>
        <v>0</v>
      </c>
      <c r="BG299" s="267">
        <f t="shared" si="34"/>
        <v>0</v>
      </c>
      <c r="BH299" s="268">
        <f t="shared" si="35"/>
        <v>0</v>
      </c>
      <c r="BI299" s="266">
        <f t="shared" si="36"/>
        <v>0</v>
      </c>
      <c r="BJ299" s="267">
        <f t="shared" si="37"/>
        <v>0</v>
      </c>
      <c r="BK299" s="268">
        <f t="shared" si="38"/>
        <v>0</v>
      </c>
      <c r="BL299" s="164"/>
      <c r="BM299" s="164"/>
      <c r="BN299" s="231"/>
    </row>
    <row r="300" spans="1:66" ht="15" customHeight="1">
      <c r="A300" s="44"/>
      <c r="B300" s="49"/>
      <c r="C300" s="165" t="s">
        <v>5045</v>
      </c>
      <c r="D300" s="858"/>
      <c r="E300" s="859"/>
      <c r="F300" s="859"/>
      <c r="G300" s="860"/>
      <c r="H300" s="713"/>
      <c r="I300" s="715"/>
      <c r="J300" s="713"/>
      <c r="K300" s="714"/>
      <c r="L300" s="715"/>
      <c r="M300" s="614"/>
      <c r="N300" s="614"/>
      <c r="O300" s="614"/>
      <c r="P300" s="614"/>
      <c r="Q300" s="614"/>
      <c r="R300" s="614"/>
      <c r="S300" s="614"/>
      <c r="T300" s="614"/>
      <c r="U300" s="614"/>
      <c r="V300" s="614"/>
      <c r="W300" s="614"/>
      <c r="X300" s="614"/>
      <c r="Y300" s="614"/>
      <c r="Z300" s="614"/>
      <c r="AA300" s="614"/>
      <c r="AB300" s="614"/>
      <c r="AC300" s="614"/>
      <c r="AD300" s="614"/>
      <c r="AE300" s="164"/>
      <c r="AF300" s="164"/>
      <c r="AG300" s="199">
        <f t="shared" si="10"/>
        <v>0</v>
      </c>
      <c r="AH300" s="219" t="b">
        <f t="shared" si="11"/>
        <v>0</v>
      </c>
      <c r="AI300" s="198" t="str">
        <f t="shared" si="12"/>
        <v/>
      </c>
      <c r="AJ300" s="219" t="b">
        <f t="shared" si="13"/>
        <v>0</v>
      </c>
      <c r="AK300" s="198" t="str">
        <f t="shared" si="14"/>
        <v/>
      </c>
      <c r="AL300" s="219" t="b">
        <f t="shared" si="15"/>
        <v>0</v>
      </c>
      <c r="AM300" s="242">
        <f t="shared" si="16"/>
        <v>0</v>
      </c>
      <c r="AN300" s="263">
        <f t="shared" si="17"/>
        <v>0</v>
      </c>
      <c r="AO300" s="263">
        <f t="shared" si="18"/>
        <v>0</v>
      </c>
      <c r="AP300" s="263">
        <f t="shared" si="19"/>
        <v>0</v>
      </c>
      <c r="AQ300" s="262">
        <f t="shared" si="20"/>
        <v>0</v>
      </c>
      <c r="AR300" s="164"/>
      <c r="AS300" s="164"/>
      <c r="AT300" s="264">
        <f t="shared" si="21"/>
        <v>0</v>
      </c>
      <c r="AU300" s="265">
        <f t="shared" si="22"/>
        <v>0</v>
      </c>
      <c r="AV300" s="264">
        <f t="shared" si="23"/>
        <v>0</v>
      </c>
      <c r="AW300" s="266">
        <f t="shared" si="24"/>
        <v>0</v>
      </c>
      <c r="AX300" s="267">
        <f t="shared" si="25"/>
        <v>0</v>
      </c>
      <c r="AY300" s="268">
        <f t="shared" si="26"/>
        <v>0</v>
      </c>
      <c r="AZ300" s="266">
        <f t="shared" si="27"/>
        <v>0</v>
      </c>
      <c r="BA300" s="267">
        <f t="shared" si="28"/>
        <v>0</v>
      </c>
      <c r="BB300" s="268">
        <f t="shared" si="29"/>
        <v>0</v>
      </c>
      <c r="BC300" s="266">
        <f t="shared" si="30"/>
        <v>0</v>
      </c>
      <c r="BD300" s="267">
        <f t="shared" si="31"/>
        <v>0</v>
      </c>
      <c r="BE300" s="268">
        <f t="shared" si="32"/>
        <v>0</v>
      </c>
      <c r="BF300" s="266">
        <f t="shared" si="33"/>
        <v>0</v>
      </c>
      <c r="BG300" s="267">
        <f t="shared" si="34"/>
        <v>0</v>
      </c>
      <c r="BH300" s="268">
        <f t="shared" si="35"/>
        <v>0</v>
      </c>
      <c r="BI300" s="266">
        <f t="shared" si="36"/>
        <v>0</v>
      </c>
      <c r="BJ300" s="267">
        <f t="shared" si="37"/>
        <v>0</v>
      </c>
      <c r="BK300" s="268">
        <f t="shared" si="38"/>
        <v>0</v>
      </c>
      <c r="BL300" s="164"/>
      <c r="BM300" s="164"/>
      <c r="BN300" s="231"/>
    </row>
    <row r="301" spans="1:66" ht="15" customHeight="1">
      <c r="A301" s="44"/>
      <c r="B301" s="49"/>
      <c r="C301" s="165" t="s">
        <v>5046</v>
      </c>
      <c r="D301" s="858"/>
      <c r="E301" s="859"/>
      <c r="F301" s="859"/>
      <c r="G301" s="860"/>
      <c r="H301" s="713"/>
      <c r="I301" s="715"/>
      <c r="J301" s="713"/>
      <c r="K301" s="714"/>
      <c r="L301" s="715"/>
      <c r="M301" s="614"/>
      <c r="N301" s="614"/>
      <c r="O301" s="614"/>
      <c r="P301" s="614"/>
      <c r="Q301" s="614"/>
      <c r="R301" s="614"/>
      <c r="S301" s="614"/>
      <c r="T301" s="614"/>
      <c r="U301" s="614"/>
      <c r="V301" s="614"/>
      <c r="W301" s="614"/>
      <c r="X301" s="614"/>
      <c r="Y301" s="614"/>
      <c r="Z301" s="614"/>
      <c r="AA301" s="614"/>
      <c r="AB301" s="614"/>
      <c r="AC301" s="614"/>
      <c r="AD301" s="614"/>
      <c r="AE301" s="164"/>
      <c r="AF301" s="164"/>
      <c r="AG301" s="199">
        <f t="shared" si="10"/>
        <v>0</v>
      </c>
      <c r="AH301" s="219" t="b">
        <f t="shared" si="11"/>
        <v>0</v>
      </c>
      <c r="AI301" s="198" t="str">
        <f t="shared" si="12"/>
        <v/>
      </c>
      <c r="AJ301" s="219" t="b">
        <f t="shared" si="13"/>
        <v>0</v>
      </c>
      <c r="AK301" s="198" t="str">
        <f t="shared" si="14"/>
        <v/>
      </c>
      <c r="AL301" s="219" t="b">
        <f t="shared" si="15"/>
        <v>0</v>
      </c>
      <c r="AM301" s="242">
        <f t="shared" si="16"/>
        <v>0</v>
      </c>
      <c r="AN301" s="263">
        <f t="shared" si="17"/>
        <v>0</v>
      </c>
      <c r="AO301" s="263">
        <f t="shared" si="18"/>
        <v>0</v>
      </c>
      <c r="AP301" s="263">
        <f t="shared" si="19"/>
        <v>0</v>
      </c>
      <c r="AQ301" s="262">
        <f t="shared" si="20"/>
        <v>0</v>
      </c>
      <c r="AR301" s="164"/>
      <c r="AS301" s="164"/>
      <c r="AT301" s="264">
        <f t="shared" si="21"/>
        <v>0</v>
      </c>
      <c r="AU301" s="265">
        <f t="shared" si="22"/>
        <v>0</v>
      </c>
      <c r="AV301" s="264">
        <f t="shared" si="23"/>
        <v>0</v>
      </c>
      <c r="AW301" s="266">
        <f t="shared" si="24"/>
        <v>0</v>
      </c>
      <c r="AX301" s="267">
        <f t="shared" si="25"/>
        <v>0</v>
      </c>
      <c r="AY301" s="268">
        <f t="shared" si="26"/>
        <v>0</v>
      </c>
      <c r="AZ301" s="266">
        <f t="shared" si="27"/>
        <v>0</v>
      </c>
      <c r="BA301" s="267">
        <f t="shared" si="28"/>
        <v>0</v>
      </c>
      <c r="BB301" s="268">
        <f t="shared" si="29"/>
        <v>0</v>
      </c>
      <c r="BC301" s="266">
        <f t="shared" si="30"/>
        <v>0</v>
      </c>
      <c r="BD301" s="267">
        <f t="shared" si="31"/>
        <v>0</v>
      </c>
      <c r="BE301" s="268">
        <f t="shared" si="32"/>
        <v>0</v>
      </c>
      <c r="BF301" s="266">
        <f t="shared" si="33"/>
        <v>0</v>
      </c>
      <c r="BG301" s="267">
        <f t="shared" si="34"/>
        <v>0</v>
      </c>
      <c r="BH301" s="268">
        <f t="shared" si="35"/>
        <v>0</v>
      </c>
      <c r="BI301" s="266">
        <f t="shared" si="36"/>
        <v>0</v>
      </c>
      <c r="BJ301" s="267">
        <f t="shared" si="37"/>
        <v>0</v>
      </c>
      <c r="BK301" s="268">
        <f t="shared" si="38"/>
        <v>0</v>
      </c>
      <c r="BL301" s="164"/>
      <c r="BM301" s="164"/>
      <c r="BN301" s="231"/>
    </row>
    <row r="302" spans="1:66" ht="15" customHeight="1">
      <c r="A302" s="44"/>
      <c r="B302" s="49"/>
      <c r="C302" s="165" t="s">
        <v>5047</v>
      </c>
      <c r="D302" s="858"/>
      <c r="E302" s="859"/>
      <c r="F302" s="859"/>
      <c r="G302" s="860"/>
      <c r="H302" s="713"/>
      <c r="I302" s="715"/>
      <c r="J302" s="713"/>
      <c r="K302" s="714"/>
      <c r="L302" s="715"/>
      <c r="M302" s="614"/>
      <c r="N302" s="614"/>
      <c r="O302" s="614"/>
      <c r="P302" s="614"/>
      <c r="Q302" s="614"/>
      <c r="R302" s="614"/>
      <c r="S302" s="614"/>
      <c r="T302" s="614"/>
      <c r="U302" s="614"/>
      <c r="V302" s="614"/>
      <c r="W302" s="614"/>
      <c r="X302" s="614"/>
      <c r="Y302" s="614"/>
      <c r="Z302" s="614"/>
      <c r="AA302" s="614"/>
      <c r="AB302" s="614"/>
      <c r="AC302" s="614"/>
      <c r="AD302" s="614"/>
      <c r="AE302" s="164"/>
      <c r="AF302" s="164"/>
      <c r="AG302" s="199">
        <f t="shared" si="10"/>
        <v>0</v>
      </c>
      <c r="AH302" s="219" t="b">
        <f t="shared" si="11"/>
        <v>0</v>
      </c>
      <c r="AI302" s="198" t="str">
        <f t="shared" si="12"/>
        <v/>
      </c>
      <c r="AJ302" s="219" t="b">
        <f t="shared" si="13"/>
        <v>0</v>
      </c>
      <c r="AK302" s="198" t="str">
        <f t="shared" si="14"/>
        <v/>
      </c>
      <c r="AL302" s="219" t="b">
        <f t="shared" si="15"/>
        <v>0</v>
      </c>
      <c r="AM302" s="242">
        <f t="shared" si="16"/>
        <v>0</v>
      </c>
      <c r="AN302" s="263">
        <f t="shared" si="17"/>
        <v>0</v>
      </c>
      <c r="AO302" s="263">
        <f t="shared" si="18"/>
        <v>0</v>
      </c>
      <c r="AP302" s="263">
        <f t="shared" si="19"/>
        <v>0</v>
      </c>
      <c r="AQ302" s="262">
        <f t="shared" si="20"/>
        <v>0</v>
      </c>
      <c r="AR302" s="164"/>
      <c r="AS302" s="164"/>
      <c r="AT302" s="264">
        <f t="shared" si="21"/>
        <v>0</v>
      </c>
      <c r="AU302" s="265">
        <f t="shared" si="22"/>
        <v>0</v>
      </c>
      <c r="AV302" s="264">
        <f t="shared" si="23"/>
        <v>0</v>
      </c>
      <c r="AW302" s="266">
        <f t="shared" si="24"/>
        <v>0</v>
      </c>
      <c r="AX302" s="267">
        <f t="shared" si="25"/>
        <v>0</v>
      </c>
      <c r="AY302" s="268">
        <f t="shared" si="26"/>
        <v>0</v>
      </c>
      <c r="AZ302" s="266">
        <f t="shared" si="27"/>
        <v>0</v>
      </c>
      <c r="BA302" s="267">
        <f t="shared" si="28"/>
        <v>0</v>
      </c>
      <c r="BB302" s="268">
        <f t="shared" si="29"/>
        <v>0</v>
      </c>
      <c r="BC302" s="266">
        <f t="shared" si="30"/>
        <v>0</v>
      </c>
      <c r="BD302" s="267">
        <f t="shared" si="31"/>
        <v>0</v>
      </c>
      <c r="BE302" s="268">
        <f t="shared" si="32"/>
        <v>0</v>
      </c>
      <c r="BF302" s="266">
        <f t="shared" si="33"/>
        <v>0</v>
      </c>
      <c r="BG302" s="267">
        <f t="shared" si="34"/>
        <v>0</v>
      </c>
      <c r="BH302" s="268">
        <f t="shared" si="35"/>
        <v>0</v>
      </c>
      <c r="BI302" s="266">
        <f t="shared" si="36"/>
        <v>0</v>
      </c>
      <c r="BJ302" s="267">
        <f t="shared" si="37"/>
        <v>0</v>
      </c>
      <c r="BK302" s="268">
        <f t="shared" si="38"/>
        <v>0</v>
      </c>
      <c r="BL302" s="164"/>
      <c r="BM302" s="164"/>
      <c r="BN302" s="231"/>
    </row>
    <row r="303" spans="1:66" ht="15" customHeight="1">
      <c r="A303" s="44"/>
      <c r="B303" s="49"/>
      <c r="C303" s="165" t="s">
        <v>5048</v>
      </c>
      <c r="D303" s="858"/>
      <c r="E303" s="859"/>
      <c r="F303" s="859"/>
      <c r="G303" s="860"/>
      <c r="H303" s="713"/>
      <c r="I303" s="715"/>
      <c r="J303" s="713"/>
      <c r="K303" s="714"/>
      <c r="L303" s="715"/>
      <c r="M303" s="614"/>
      <c r="N303" s="614"/>
      <c r="O303" s="614"/>
      <c r="P303" s="614"/>
      <c r="Q303" s="614"/>
      <c r="R303" s="614"/>
      <c r="S303" s="614"/>
      <c r="T303" s="614"/>
      <c r="U303" s="614"/>
      <c r="V303" s="614"/>
      <c r="W303" s="614"/>
      <c r="X303" s="614"/>
      <c r="Y303" s="614"/>
      <c r="Z303" s="614"/>
      <c r="AA303" s="614"/>
      <c r="AB303" s="614"/>
      <c r="AC303" s="614"/>
      <c r="AD303" s="614"/>
      <c r="AE303" s="164"/>
      <c r="AF303" s="164"/>
      <c r="AG303" s="199">
        <f t="shared" si="10"/>
        <v>0</v>
      </c>
      <c r="AH303" s="219" t="b">
        <f t="shared" si="11"/>
        <v>0</v>
      </c>
      <c r="AI303" s="198" t="str">
        <f t="shared" si="12"/>
        <v/>
      </c>
      <c r="AJ303" s="219" t="b">
        <f t="shared" si="13"/>
        <v>0</v>
      </c>
      <c r="AK303" s="198" t="str">
        <f t="shared" si="14"/>
        <v/>
      </c>
      <c r="AL303" s="219" t="b">
        <f t="shared" si="15"/>
        <v>0</v>
      </c>
      <c r="AM303" s="242">
        <f t="shared" si="16"/>
        <v>0</v>
      </c>
      <c r="AN303" s="263">
        <f t="shared" si="17"/>
        <v>0</v>
      </c>
      <c r="AO303" s="263">
        <f t="shared" si="18"/>
        <v>0</v>
      </c>
      <c r="AP303" s="263">
        <f t="shared" si="19"/>
        <v>0</v>
      </c>
      <c r="AQ303" s="262">
        <f t="shared" si="20"/>
        <v>0</v>
      </c>
      <c r="AR303" s="164"/>
      <c r="AS303" s="164"/>
      <c r="AT303" s="264">
        <f t="shared" si="21"/>
        <v>0</v>
      </c>
      <c r="AU303" s="265">
        <f t="shared" si="22"/>
        <v>0</v>
      </c>
      <c r="AV303" s="264">
        <f t="shared" si="23"/>
        <v>0</v>
      </c>
      <c r="AW303" s="266">
        <f t="shared" si="24"/>
        <v>0</v>
      </c>
      <c r="AX303" s="267">
        <f t="shared" si="25"/>
        <v>0</v>
      </c>
      <c r="AY303" s="268">
        <f t="shared" si="26"/>
        <v>0</v>
      </c>
      <c r="AZ303" s="266">
        <f t="shared" si="27"/>
        <v>0</v>
      </c>
      <c r="BA303" s="267">
        <f t="shared" si="28"/>
        <v>0</v>
      </c>
      <c r="BB303" s="268">
        <f t="shared" si="29"/>
        <v>0</v>
      </c>
      <c r="BC303" s="266">
        <f t="shared" si="30"/>
        <v>0</v>
      </c>
      <c r="BD303" s="267">
        <f t="shared" si="31"/>
        <v>0</v>
      </c>
      <c r="BE303" s="268">
        <f t="shared" si="32"/>
        <v>0</v>
      </c>
      <c r="BF303" s="266">
        <f t="shared" si="33"/>
        <v>0</v>
      </c>
      <c r="BG303" s="267">
        <f t="shared" si="34"/>
        <v>0</v>
      </c>
      <c r="BH303" s="268">
        <f t="shared" si="35"/>
        <v>0</v>
      </c>
      <c r="BI303" s="266">
        <f t="shared" si="36"/>
        <v>0</v>
      </c>
      <c r="BJ303" s="267">
        <f t="shared" si="37"/>
        <v>0</v>
      </c>
      <c r="BK303" s="268">
        <f t="shared" si="38"/>
        <v>0</v>
      </c>
      <c r="BL303" s="164"/>
      <c r="BM303" s="164"/>
      <c r="BN303" s="231"/>
    </row>
    <row r="304" spans="1:66" ht="15" customHeight="1">
      <c r="A304" s="44"/>
      <c r="B304" s="49"/>
      <c r="C304" s="165" t="s">
        <v>5049</v>
      </c>
      <c r="D304" s="858"/>
      <c r="E304" s="859"/>
      <c r="F304" s="859"/>
      <c r="G304" s="860"/>
      <c r="H304" s="713"/>
      <c r="I304" s="715"/>
      <c r="J304" s="713"/>
      <c r="K304" s="714"/>
      <c r="L304" s="715"/>
      <c r="M304" s="614"/>
      <c r="N304" s="614"/>
      <c r="O304" s="614"/>
      <c r="P304" s="614"/>
      <c r="Q304" s="614"/>
      <c r="R304" s="614"/>
      <c r="S304" s="614"/>
      <c r="T304" s="614"/>
      <c r="U304" s="614"/>
      <c r="V304" s="614"/>
      <c r="W304" s="614"/>
      <c r="X304" s="614"/>
      <c r="Y304" s="614"/>
      <c r="Z304" s="614"/>
      <c r="AA304" s="614"/>
      <c r="AB304" s="614"/>
      <c r="AC304" s="614"/>
      <c r="AD304" s="614"/>
      <c r="AE304" s="164"/>
      <c r="AF304" s="164"/>
      <c r="AG304" s="199">
        <f t="shared" si="10"/>
        <v>0</v>
      </c>
      <c r="AH304" s="219" t="b">
        <f t="shared" si="11"/>
        <v>0</v>
      </c>
      <c r="AI304" s="198" t="str">
        <f t="shared" si="12"/>
        <v/>
      </c>
      <c r="AJ304" s="219" t="b">
        <f t="shared" si="13"/>
        <v>0</v>
      </c>
      <c r="AK304" s="198" t="str">
        <f t="shared" si="14"/>
        <v/>
      </c>
      <c r="AL304" s="219" t="b">
        <f t="shared" si="15"/>
        <v>0</v>
      </c>
      <c r="AM304" s="242">
        <f t="shared" si="16"/>
        <v>0</v>
      </c>
      <c r="AN304" s="263">
        <f t="shared" si="17"/>
        <v>0</v>
      </c>
      <c r="AO304" s="263">
        <f t="shared" si="18"/>
        <v>0</v>
      </c>
      <c r="AP304" s="263">
        <f t="shared" si="19"/>
        <v>0</v>
      </c>
      <c r="AQ304" s="262">
        <f t="shared" si="20"/>
        <v>0</v>
      </c>
      <c r="AR304" s="164"/>
      <c r="AS304" s="164"/>
      <c r="AT304" s="264">
        <f t="shared" si="21"/>
        <v>0</v>
      </c>
      <c r="AU304" s="265">
        <f t="shared" si="22"/>
        <v>0</v>
      </c>
      <c r="AV304" s="264">
        <f t="shared" si="23"/>
        <v>0</v>
      </c>
      <c r="AW304" s="266">
        <f t="shared" si="24"/>
        <v>0</v>
      </c>
      <c r="AX304" s="267">
        <f t="shared" si="25"/>
        <v>0</v>
      </c>
      <c r="AY304" s="268">
        <f t="shared" si="26"/>
        <v>0</v>
      </c>
      <c r="AZ304" s="266">
        <f t="shared" si="27"/>
        <v>0</v>
      </c>
      <c r="BA304" s="267">
        <f t="shared" si="28"/>
        <v>0</v>
      </c>
      <c r="BB304" s="268">
        <f t="shared" si="29"/>
        <v>0</v>
      </c>
      <c r="BC304" s="266">
        <f t="shared" si="30"/>
        <v>0</v>
      </c>
      <c r="BD304" s="267">
        <f t="shared" si="31"/>
        <v>0</v>
      </c>
      <c r="BE304" s="268">
        <f t="shared" si="32"/>
        <v>0</v>
      </c>
      <c r="BF304" s="266">
        <f t="shared" si="33"/>
        <v>0</v>
      </c>
      <c r="BG304" s="267">
        <f t="shared" si="34"/>
        <v>0</v>
      </c>
      <c r="BH304" s="268">
        <f t="shared" si="35"/>
        <v>0</v>
      </c>
      <c r="BI304" s="266">
        <f t="shared" si="36"/>
        <v>0</v>
      </c>
      <c r="BJ304" s="267">
        <f t="shared" si="37"/>
        <v>0</v>
      </c>
      <c r="BK304" s="268">
        <f t="shared" si="38"/>
        <v>0</v>
      </c>
      <c r="BL304" s="164"/>
      <c r="BM304" s="164"/>
      <c r="BN304" s="231"/>
    </row>
    <row r="305" spans="1:66" ht="15" customHeight="1">
      <c r="A305" s="44"/>
      <c r="B305" s="49"/>
      <c r="C305" s="165" t="s">
        <v>5050</v>
      </c>
      <c r="D305" s="858"/>
      <c r="E305" s="859"/>
      <c r="F305" s="859"/>
      <c r="G305" s="860"/>
      <c r="H305" s="713"/>
      <c r="I305" s="715"/>
      <c r="J305" s="713"/>
      <c r="K305" s="714"/>
      <c r="L305" s="715"/>
      <c r="M305" s="614"/>
      <c r="N305" s="614"/>
      <c r="O305" s="614"/>
      <c r="P305" s="614"/>
      <c r="Q305" s="614"/>
      <c r="R305" s="614"/>
      <c r="S305" s="614"/>
      <c r="T305" s="614"/>
      <c r="U305" s="614"/>
      <c r="V305" s="614"/>
      <c r="W305" s="614"/>
      <c r="X305" s="614"/>
      <c r="Y305" s="614"/>
      <c r="Z305" s="614"/>
      <c r="AA305" s="614"/>
      <c r="AB305" s="614"/>
      <c r="AC305" s="614"/>
      <c r="AD305" s="614"/>
      <c r="AE305" s="164"/>
      <c r="AF305" s="164"/>
      <c r="AG305" s="199">
        <f t="shared" si="10"/>
        <v>0</v>
      </c>
      <c r="AH305" s="219" t="b">
        <f t="shared" si="11"/>
        <v>0</v>
      </c>
      <c r="AI305" s="198" t="str">
        <f t="shared" si="12"/>
        <v/>
      </c>
      <c r="AJ305" s="219" t="b">
        <f t="shared" si="13"/>
        <v>0</v>
      </c>
      <c r="AK305" s="198" t="str">
        <f t="shared" si="14"/>
        <v/>
      </c>
      <c r="AL305" s="219" t="b">
        <f t="shared" si="15"/>
        <v>0</v>
      </c>
      <c r="AM305" s="242">
        <f t="shared" si="16"/>
        <v>0</v>
      </c>
      <c r="AN305" s="263">
        <f t="shared" si="17"/>
        <v>0</v>
      </c>
      <c r="AO305" s="263">
        <f t="shared" si="18"/>
        <v>0</v>
      </c>
      <c r="AP305" s="263">
        <f t="shared" si="19"/>
        <v>0</v>
      </c>
      <c r="AQ305" s="262">
        <f t="shared" si="20"/>
        <v>0</v>
      </c>
      <c r="AR305" s="164"/>
      <c r="AS305" s="164"/>
      <c r="AT305" s="264">
        <f t="shared" si="21"/>
        <v>0</v>
      </c>
      <c r="AU305" s="265">
        <f t="shared" si="22"/>
        <v>0</v>
      </c>
      <c r="AV305" s="264">
        <f t="shared" si="23"/>
        <v>0</v>
      </c>
      <c r="AW305" s="266">
        <f t="shared" si="24"/>
        <v>0</v>
      </c>
      <c r="AX305" s="267">
        <f t="shared" si="25"/>
        <v>0</v>
      </c>
      <c r="AY305" s="268">
        <f t="shared" si="26"/>
        <v>0</v>
      </c>
      <c r="AZ305" s="266">
        <f t="shared" si="27"/>
        <v>0</v>
      </c>
      <c r="BA305" s="267">
        <f t="shared" si="28"/>
        <v>0</v>
      </c>
      <c r="BB305" s="268">
        <f t="shared" si="29"/>
        <v>0</v>
      </c>
      <c r="BC305" s="266">
        <f t="shared" si="30"/>
        <v>0</v>
      </c>
      <c r="BD305" s="267">
        <f t="shared" si="31"/>
        <v>0</v>
      </c>
      <c r="BE305" s="268">
        <f t="shared" si="32"/>
        <v>0</v>
      </c>
      <c r="BF305" s="266">
        <f t="shared" si="33"/>
        <v>0</v>
      </c>
      <c r="BG305" s="267">
        <f t="shared" si="34"/>
        <v>0</v>
      </c>
      <c r="BH305" s="268">
        <f t="shared" si="35"/>
        <v>0</v>
      </c>
      <c r="BI305" s="266">
        <f t="shared" si="36"/>
        <v>0</v>
      </c>
      <c r="BJ305" s="267">
        <f t="shared" si="37"/>
        <v>0</v>
      </c>
      <c r="BK305" s="268">
        <f t="shared" si="38"/>
        <v>0</v>
      </c>
      <c r="BL305" s="164"/>
      <c r="BM305" s="164"/>
      <c r="BN305" s="231"/>
    </row>
    <row r="306" spans="1:66" ht="15" customHeight="1">
      <c r="A306" s="44"/>
      <c r="B306" s="49"/>
      <c r="C306" s="165" t="s">
        <v>5051</v>
      </c>
      <c r="D306" s="858"/>
      <c r="E306" s="859"/>
      <c r="F306" s="859"/>
      <c r="G306" s="860"/>
      <c r="H306" s="713"/>
      <c r="I306" s="715"/>
      <c r="J306" s="713"/>
      <c r="K306" s="714"/>
      <c r="L306" s="715"/>
      <c r="M306" s="614"/>
      <c r="N306" s="614"/>
      <c r="O306" s="614"/>
      <c r="P306" s="614"/>
      <c r="Q306" s="614"/>
      <c r="R306" s="614"/>
      <c r="S306" s="614"/>
      <c r="T306" s="614"/>
      <c r="U306" s="614"/>
      <c r="V306" s="614"/>
      <c r="W306" s="614"/>
      <c r="X306" s="614"/>
      <c r="Y306" s="614"/>
      <c r="Z306" s="614"/>
      <c r="AA306" s="614"/>
      <c r="AB306" s="614"/>
      <c r="AC306" s="614"/>
      <c r="AD306" s="614"/>
      <c r="AE306" s="164"/>
      <c r="AF306" s="164"/>
      <c r="AG306" s="199">
        <f t="shared" si="10"/>
        <v>0</v>
      </c>
      <c r="AH306" s="219" t="b">
        <f t="shared" si="11"/>
        <v>0</v>
      </c>
      <c r="AI306" s="198" t="str">
        <f t="shared" si="12"/>
        <v/>
      </c>
      <c r="AJ306" s="219" t="b">
        <f t="shared" si="13"/>
        <v>0</v>
      </c>
      <c r="AK306" s="198" t="str">
        <f t="shared" si="14"/>
        <v/>
      </c>
      <c r="AL306" s="219" t="b">
        <f t="shared" si="15"/>
        <v>0</v>
      </c>
      <c r="AM306" s="242">
        <f t="shared" si="16"/>
        <v>0</v>
      </c>
      <c r="AN306" s="263">
        <f t="shared" si="17"/>
        <v>0</v>
      </c>
      <c r="AO306" s="263">
        <f t="shared" si="18"/>
        <v>0</v>
      </c>
      <c r="AP306" s="263">
        <f t="shared" si="19"/>
        <v>0</v>
      </c>
      <c r="AQ306" s="262">
        <f t="shared" si="20"/>
        <v>0</v>
      </c>
      <c r="AR306" s="164"/>
      <c r="AS306" s="164"/>
      <c r="AT306" s="264">
        <f t="shared" si="21"/>
        <v>0</v>
      </c>
      <c r="AU306" s="265">
        <f t="shared" si="22"/>
        <v>0</v>
      </c>
      <c r="AV306" s="264">
        <f t="shared" si="23"/>
        <v>0</v>
      </c>
      <c r="AW306" s="266">
        <f t="shared" si="24"/>
        <v>0</v>
      </c>
      <c r="AX306" s="267">
        <f t="shared" si="25"/>
        <v>0</v>
      </c>
      <c r="AY306" s="268">
        <f t="shared" si="26"/>
        <v>0</v>
      </c>
      <c r="AZ306" s="266">
        <f t="shared" si="27"/>
        <v>0</v>
      </c>
      <c r="BA306" s="267">
        <f t="shared" si="28"/>
        <v>0</v>
      </c>
      <c r="BB306" s="268">
        <f t="shared" si="29"/>
        <v>0</v>
      </c>
      <c r="BC306" s="266">
        <f t="shared" si="30"/>
        <v>0</v>
      </c>
      <c r="BD306" s="267">
        <f t="shared" si="31"/>
        <v>0</v>
      </c>
      <c r="BE306" s="268">
        <f t="shared" si="32"/>
        <v>0</v>
      </c>
      <c r="BF306" s="266">
        <f t="shared" si="33"/>
        <v>0</v>
      </c>
      <c r="BG306" s="267">
        <f t="shared" si="34"/>
        <v>0</v>
      </c>
      <c r="BH306" s="268">
        <f t="shared" si="35"/>
        <v>0</v>
      </c>
      <c r="BI306" s="266">
        <f t="shared" si="36"/>
        <v>0</v>
      </c>
      <c r="BJ306" s="267">
        <f t="shared" si="37"/>
        <v>0</v>
      </c>
      <c r="BK306" s="268">
        <f t="shared" si="38"/>
        <v>0</v>
      </c>
      <c r="BL306" s="164"/>
      <c r="BM306" s="164"/>
      <c r="BN306" s="231"/>
    </row>
    <row r="307" spans="1:66" ht="15" customHeight="1">
      <c r="A307" s="44"/>
      <c r="B307" s="49"/>
      <c r="C307" s="165" t="s">
        <v>5130</v>
      </c>
      <c r="D307" s="858"/>
      <c r="E307" s="859"/>
      <c r="F307" s="859"/>
      <c r="G307" s="860"/>
      <c r="H307" s="713"/>
      <c r="I307" s="715"/>
      <c r="J307" s="713"/>
      <c r="K307" s="714"/>
      <c r="L307" s="715"/>
      <c r="M307" s="614"/>
      <c r="N307" s="614"/>
      <c r="O307" s="614"/>
      <c r="P307" s="614"/>
      <c r="Q307" s="614"/>
      <c r="R307" s="614"/>
      <c r="S307" s="614"/>
      <c r="T307" s="614"/>
      <c r="U307" s="614"/>
      <c r="V307" s="614"/>
      <c r="W307" s="614"/>
      <c r="X307" s="614"/>
      <c r="Y307" s="614"/>
      <c r="Z307" s="614"/>
      <c r="AA307" s="614"/>
      <c r="AB307" s="614"/>
      <c r="AC307" s="614"/>
      <c r="AD307" s="614"/>
      <c r="AE307" s="164"/>
      <c r="AF307" s="164"/>
      <c r="AG307" s="199">
        <f t="shared" si="10"/>
        <v>0</v>
      </c>
      <c r="AH307" s="219" t="b">
        <f t="shared" si="11"/>
        <v>0</v>
      </c>
      <c r="AI307" s="198" t="str">
        <f t="shared" si="12"/>
        <v/>
      </c>
      <c r="AJ307" s="219" t="b">
        <f t="shared" si="13"/>
        <v>0</v>
      </c>
      <c r="AK307" s="198" t="str">
        <f t="shared" si="14"/>
        <v/>
      </c>
      <c r="AL307" s="219" t="b">
        <f t="shared" si="15"/>
        <v>0</v>
      </c>
      <c r="AM307" s="242">
        <f t="shared" si="16"/>
        <v>0</v>
      </c>
      <c r="AN307" s="263">
        <f t="shared" si="17"/>
        <v>0</v>
      </c>
      <c r="AO307" s="263">
        <f t="shared" si="18"/>
        <v>0</v>
      </c>
      <c r="AP307" s="263">
        <f t="shared" si="19"/>
        <v>0</v>
      </c>
      <c r="AQ307" s="262">
        <f t="shared" si="20"/>
        <v>0</v>
      </c>
      <c r="AR307" s="164"/>
      <c r="AS307" s="164"/>
      <c r="AT307" s="264">
        <f t="shared" si="21"/>
        <v>0</v>
      </c>
      <c r="AU307" s="265">
        <f t="shared" si="22"/>
        <v>0</v>
      </c>
      <c r="AV307" s="264">
        <f t="shared" si="23"/>
        <v>0</v>
      </c>
      <c r="AW307" s="266">
        <f t="shared" si="24"/>
        <v>0</v>
      </c>
      <c r="AX307" s="267">
        <f t="shared" si="25"/>
        <v>0</v>
      </c>
      <c r="AY307" s="268">
        <f t="shared" si="26"/>
        <v>0</v>
      </c>
      <c r="AZ307" s="266">
        <f t="shared" si="27"/>
        <v>0</v>
      </c>
      <c r="BA307" s="267">
        <f t="shared" si="28"/>
        <v>0</v>
      </c>
      <c r="BB307" s="268">
        <f t="shared" si="29"/>
        <v>0</v>
      </c>
      <c r="BC307" s="266">
        <f t="shared" si="30"/>
        <v>0</v>
      </c>
      <c r="BD307" s="267">
        <f t="shared" si="31"/>
        <v>0</v>
      </c>
      <c r="BE307" s="268">
        <f t="shared" si="32"/>
        <v>0</v>
      </c>
      <c r="BF307" s="266">
        <f t="shared" si="33"/>
        <v>0</v>
      </c>
      <c r="BG307" s="267">
        <f t="shared" si="34"/>
        <v>0</v>
      </c>
      <c r="BH307" s="268">
        <f t="shared" si="35"/>
        <v>0</v>
      </c>
      <c r="BI307" s="266">
        <f t="shared" si="36"/>
        <v>0</v>
      </c>
      <c r="BJ307" s="267">
        <f t="shared" si="37"/>
        <v>0</v>
      </c>
      <c r="BK307" s="268">
        <f t="shared" si="38"/>
        <v>0</v>
      </c>
      <c r="BL307" s="164"/>
      <c r="BM307" s="164"/>
      <c r="BN307" s="231"/>
    </row>
    <row r="308" spans="1:66" ht="15" customHeight="1">
      <c r="A308" s="44"/>
      <c r="B308" s="49"/>
      <c r="C308" s="165" t="s">
        <v>5132</v>
      </c>
      <c r="D308" s="858"/>
      <c r="E308" s="859"/>
      <c r="F308" s="859"/>
      <c r="G308" s="860"/>
      <c r="H308" s="713"/>
      <c r="I308" s="715"/>
      <c r="J308" s="713"/>
      <c r="K308" s="714"/>
      <c r="L308" s="715"/>
      <c r="M308" s="614"/>
      <c r="N308" s="614"/>
      <c r="O308" s="614"/>
      <c r="P308" s="614"/>
      <c r="Q308" s="614"/>
      <c r="R308" s="614"/>
      <c r="S308" s="614"/>
      <c r="T308" s="614"/>
      <c r="U308" s="614"/>
      <c r="V308" s="614"/>
      <c r="W308" s="614"/>
      <c r="X308" s="614"/>
      <c r="Y308" s="614"/>
      <c r="Z308" s="614"/>
      <c r="AA308" s="614"/>
      <c r="AB308" s="614"/>
      <c r="AC308" s="614"/>
      <c r="AD308" s="614"/>
      <c r="AE308" s="164"/>
      <c r="AF308" s="164"/>
      <c r="AG308" s="199">
        <f t="shared" si="10"/>
        <v>0</v>
      </c>
      <c r="AH308" s="219" t="b">
        <f t="shared" si="11"/>
        <v>0</v>
      </c>
      <c r="AI308" s="198" t="str">
        <f t="shared" si="12"/>
        <v/>
      </c>
      <c r="AJ308" s="219" t="b">
        <f t="shared" si="13"/>
        <v>0</v>
      </c>
      <c r="AK308" s="198" t="str">
        <f t="shared" si="14"/>
        <v/>
      </c>
      <c r="AL308" s="219" t="b">
        <f t="shared" si="15"/>
        <v>0</v>
      </c>
      <c r="AM308" s="242">
        <f t="shared" si="16"/>
        <v>0</v>
      </c>
      <c r="AN308" s="263">
        <f t="shared" si="17"/>
        <v>0</v>
      </c>
      <c r="AO308" s="263">
        <f t="shared" si="18"/>
        <v>0</v>
      </c>
      <c r="AP308" s="263">
        <f t="shared" si="19"/>
        <v>0</v>
      </c>
      <c r="AQ308" s="262">
        <f t="shared" si="20"/>
        <v>0</v>
      </c>
      <c r="AR308" s="164"/>
      <c r="AS308" s="164"/>
      <c r="AT308" s="264">
        <f t="shared" si="21"/>
        <v>0</v>
      </c>
      <c r="AU308" s="265">
        <f t="shared" si="22"/>
        <v>0</v>
      </c>
      <c r="AV308" s="264">
        <f t="shared" si="23"/>
        <v>0</v>
      </c>
      <c r="AW308" s="266">
        <f t="shared" si="24"/>
        <v>0</v>
      </c>
      <c r="AX308" s="267">
        <f t="shared" si="25"/>
        <v>0</v>
      </c>
      <c r="AY308" s="268">
        <f t="shared" si="26"/>
        <v>0</v>
      </c>
      <c r="AZ308" s="266">
        <f t="shared" si="27"/>
        <v>0</v>
      </c>
      <c r="BA308" s="267">
        <f t="shared" si="28"/>
        <v>0</v>
      </c>
      <c r="BB308" s="268">
        <f t="shared" si="29"/>
        <v>0</v>
      </c>
      <c r="BC308" s="266">
        <f t="shared" si="30"/>
        <v>0</v>
      </c>
      <c r="BD308" s="267">
        <f t="shared" si="31"/>
        <v>0</v>
      </c>
      <c r="BE308" s="268">
        <f t="shared" si="32"/>
        <v>0</v>
      </c>
      <c r="BF308" s="266">
        <f t="shared" si="33"/>
        <v>0</v>
      </c>
      <c r="BG308" s="267">
        <f t="shared" si="34"/>
        <v>0</v>
      </c>
      <c r="BH308" s="268">
        <f t="shared" si="35"/>
        <v>0</v>
      </c>
      <c r="BI308" s="266">
        <f t="shared" si="36"/>
        <v>0</v>
      </c>
      <c r="BJ308" s="267">
        <f t="shared" si="37"/>
        <v>0</v>
      </c>
      <c r="BK308" s="268">
        <f t="shared" si="38"/>
        <v>0</v>
      </c>
      <c r="BL308" s="164"/>
      <c r="BM308" s="164"/>
      <c r="BN308" s="231"/>
    </row>
    <row r="309" spans="1:66" ht="15" customHeight="1">
      <c r="A309" s="44"/>
      <c r="B309" s="49"/>
      <c r="C309" s="165" t="s">
        <v>5134</v>
      </c>
      <c r="D309" s="858"/>
      <c r="E309" s="859"/>
      <c r="F309" s="859"/>
      <c r="G309" s="860"/>
      <c r="H309" s="713"/>
      <c r="I309" s="715"/>
      <c r="J309" s="713"/>
      <c r="K309" s="714"/>
      <c r="L309" s="715"/>
      <c r="M309" s="614"/>
      <c r="N309" s="614"/>
      <c r="O309" s="614"/>
      <c r="P309" s="614"/>
      <c r="Q309" s="614"/>
      <c r="R309" s="614"/>
      <c r="S309" s="614"/>
      <c r="T309" s="614"/>
      <c r="U309" s="614"/>
      <c r="V309" s="614"/>
      <c r="W309" s="614"/>
      <c r="X309" s="614"/>
      <c r="Y309" s="614"/>
      <c r="Z309" s="614"/>
      <c r="AA309" s="614"/>
      <c r="AB309" s="614"/>
      <c r="AC309" s="614"/>
      <c r="AD309" s="614"/>
      <c r="AE309" s="164"/>
      <c r="AF309" s="164"/>
      <c r="AG309" s="199">
        <f t="shared" si="10"/>
        <v>0</v>
      </c>
      <c r="AH309" s="219" t="b">
        <f t="shared" si="11"/>
        <v>0</v>
      </c>
      <c r="AI309" s="198" t="str">
        <f t="shared" si="12"/>
        <v/>
      </c>
      <c r="AJ309" s="219" t="b">
        <f t="shared" si="13"/>
        <v>0</v>
      </c>
      <c r="AK309" s="198" t="str">
        <f t="shared" si="14"/>
        <v/>
      </c>
      <c r="AL309" s="219" t="b">
        <f t="shared" si="15"/>
        <v>0</v>
      </c>
      <c r="AM309" s="242">
        <f t="shared" si="16"/>
        <v>0</v>
      </c>
      <c r="AN309" s="263">
        <f t="shared" si="17"/>
        <v>0</v>
      </c>
      <c r="AO309" s="263">
        <f t="shared" si="18"/>
        <v>0</v>
      </c>
      <c r="AP309" s="263">
        <f t="shared" si="19"/>
        <v>0</v>
      </c>
      <c r="AQ309" s="262">
        <f t="shared" si="20"/>
        <v>0</v>
      </c>
      <c r="AR309" s="164"/>
      <c r="AS309" s="164"/>
      <c r="AT309" s="264">
        <f t="shared" si="21"/>
        <v>0</v>
      </c>
      <c r="AU309" s="265">
        <f t="shared" si="22"/>
        <v>0</v>
      </c>
      <c r="AV309" s="264">
        <f t="shared" si="23"/>
        <v>0</v>
      </c>
      <c r="AW309" s="266">
        <f t="shared" si="24"/>
        <v>0</v>
      </c>
      <c r="AX309" s="267">
        <f t="shared" si="25"/>
        <v>0</v>
      </c>
      <c r="AY309" s="268">
        <f t="shared" si="26"/>
        <v>0</v>
      </c>
      <c r="AZ309" s="266">
        <f t="shared" si="27"/>
        <v>0</v>
      </c>
      <c r="BA309" s="267">
        <f t="shared" si="28"/>
        <v>0</v>
      </c>
      <c r="BB309" s="268">
        <f t="shared" si="29"/>
        <v>0</v>
      </c>
      <c r="BC309" s="266">
        <f t="shared" si="30"/>
        <v>0</v>
      </c>
      <c r="BD309" s="267">
        <f t="shared" si="31"/>
        <v>0</v>
      </c>
      <c r="BE309" s="268">
        <f t="shared" si="32"/>
        <v>0</v>
      </c>
      <c r="BF309" s="266">
        <f t="shared" si="33"/>
        <v>0</v>
      </c>
      <c r="BG309" s="267">
        <f t="shared" si="34"/>
        <v>0</v>
      </c>
      <c r="BH309" s="268">
        <f t="shared" si="35"/>
        <v>0</v>
      </c>
      <c r="BI309" s="266">
        <f t="shared" si="36"/>
        <v>0</v>
      </c>
      <c r="BJ309" s="267">
        <f t="shared" si="37"/>
        <v>0</v>
      </c>
      <c r="BK309" s="268">
        <f t="shared" si="38"/>
        <v>0</v>
      </c>
      <c r="BL309" s="164"/>
      <c r="BM309" s="164"/>
      <c r="BN309" s="231"/>
    </row>
    <row r="310" spans="1:66" ht="15" customHeight="1">
      <c r="A310" s="44"/>
      <c r="B310" s="49"/>
      <c r="C310" s="165" t="s">
        <v>5136</v>
      </c>
      <c r="D310" s="858"/>
      <c r="E310" s="859"/>
      <c r="F310" s="859"/>
      <c r="G310" s="860"/>
      <c r="H310" s="713"/>
      <c r="I310" s="715"/>
      <c r="J310" s="713"/>
      <c r="K310" s="714"/>
      <c r="L310" s="715"/>
      <c r="M310" s="614"/>
      <c r="N310" s="614"/>
      <c r="O310" s="614"/>
      <c r="P310" s="614"/>
      <c r="Q310" s="614"/>
      <c r="R310" s="614"/>
      <c r="S310" s="614"/>
      <c r="T310" s="614"/>
      <c r="U310" s="614"/>
      <c r="V310" s="614"/>
      <c r="W310" s="614"/>
      <c r="X310" s="614"/>
      <c r="Y310" s="614"/>
      <c r="Z310" s="614"/>
      <c r="AA310" s="614"/>
      <c r="AB310" s="614"/>
      <c r="AC310" s="614"/>
      <c r="AD310" s="614"/>
      <c r="AE310" s="164"/>
      <c r="AF310" s="164"/>
      <c r="AG310" s="199">
        <f t="shared" si="10"/>
        <v>0</v>
      </c>
      <c r="AH310" s="219" t="b">
        <f t="shared" si="11"/>
        <v>0</v>
      </c>
      <c r="AI310" s="198" t="str">
        <f t="shared" si="12"/>
        <v/>
      </c>
      <c r="AJ310" s="219" t="b">
        <f t="shared" si="13"/>
        <v>0</v>
      </c>
      <c r="AK310" s="198" t="str">
        <f t="shared" si="14"/>
        <v/>
      </c>
      <c r="AL310" s="219" t="b">
        <f t="shared" si="15"/>
        <v>0</v>
      </c>
      <c r="AM310" s="242">
        <f t="shared" si="16"/>
        <v>0</v>
      </c>
      <c r="AN310" s="263">
        <f t="shared" si="17"/>
        <v>0</v>
      </c>
      <c r="AO310" s="263">
        <f t="shared" si="18"/>
        <v>0</v>
      </c>
      <c r="AP310" s="263">
        <f t="shared" si="19"/>
        <v>0</v>
      </c>
      <c r="AQ310" s="262">
        <f t="shared" si="20"/>
        <v>0</v>
      </c>
      <c r="AR310" s="164"/>
      <c r="AS310" s="164"/>
      <c r="AT310" s="264">
        <f t="shared" si="21"/>
        <v>0</v>
      </c>
      <c r="AU310" s="265">
        <f t="shared" si="22"/>
        <v>0</v>
      </c>
      <c r="AV310" s="264">
        <f t="shared" si="23"/>
        <v>0</v>
      </c>
      <c r="AW310" s="266">
        <f t="shared" si="24"/>
        <v>0</v>
      </c>
      <c r="AX310" s="267">
        <f t="shared" si="25"/>
        <v>0</v>
      </c>
      <c r="AY310" s="268">
        <f t="shared" si="26"/>
        <v>0</v>
      </c>
      <c r="AZ310" s="266">
        <f t="shared" si="27"/>
        <v>0</v>
      </c>
      <c r="BA310" s="267">
        <f t="shared" si="28"/>
        <v>0</v>
      </c>
      <c r="BB310" s="268">
        <f t="shared" si="29"/>
        <v>0</v>
      </c>
      <c r="BC310" s="266">
        <f t="shared" si="30"/>
        <v>0</v>
      </c>
      <c r="BD310" s="267">
        <f t="shared" si="31"/>
        <v>0</v>
      </c>
      <c r="BE310" s="268">
        <f t="shared" si="32"/>
        <v>0</v>
      </c>
      <c r="BF310" s="266">
        <f t="shared" si="33"/>
        <v>0</v>
      </c>
      <c r="BG310" s="267">
        <f t="shared" si="34"/>
        <v>0</v>
      </c>
      <c r="BH310" s="268">
        <f t="shared" si="35"/>
        <v>0</v>
      </c>
      <c r="BI310" s="266">
        <f t="shared" si="36"/>
        <v>0</v>
      </c>
      <c r="BJ310" s="267">
        <f t="shared" si="37"/>
        <v>0</v>
      </c>
      <c r="BK310" s="268">
        <f t="shared" si="38"/>
        <v>0</v>
      </c>
      <c r="BL310" s="164"/>
      <c r="BM310" s="164"/>
      <c r="BN310" s="231"/>
    </row>
    <row r="311" spans="1:66" ht="15" customHeight="1">
      <c r="A311" s="44"/>
      <c r="B311" s="49"/>
      <c r="C311" s="165" t="s">
        <v>5138</v>
      </c>
      <c r="D311" s="858"/>
      <c r="E311" s="859"/>
      <c r="F311" s="859"/>
      <c r="G311" s="860"/>
      <c r="H311" s="713"/>
      <c r="I311" s="715"/>
      <c r="J311" s="713"/>
      <c r="K311" s="714"/>
      <c r="L311" s="715"/>
      <c r="M311" s="614"/>
      <c r="N311" s="614"/>
      <c r="O311" s="614"/>
      <c r="P311" s="614"/>
      <c r="Q311" s="614"/>
      <c r="R311" s="614"/>
      <c r="S311" s="614"/>
      <c r="T311" s="614"/>
      <c r="U311" s="614"/>
      <c r="V311" s="614"/>
      <c r="W311" s="614"/>
      <c r="X311" s="614"/>
      <c r="Y311" s="614"/>
      <c r="Z311" s="614"/>
      <c r="AA311" s="614"/>
      <c r="AB311" s="614"/>
      <c r="AC311" s="614"/>
      <c r="AD311" s="614"/>
      <c r="AE311" s="164"/>
      <c r="AF311" s="164"/>
      <c r="AG311" s="199">
        <f t="shared" si="10"/>
        <v>0</v>
      </c>
      <c r="AH311" s="219" t="b">
        <f t="shared" si="11"/>
        <v>0</v>
      </c>
      <c r="AI311" s="198" t="str">
        <f t="shared" si="12"/>
        <v/>
      </c>
      <c r="AJ311" s="219" t="b">
        <f t="shared" si="13"/>
        <v>0</v>
      </c>
      <c r="AK311" s="198" t="str">
        <f t="shared" si="14"/>
        <v/>
      </c>
      <c r="AL311" s="219" t="b">
        <f t="shared" si="15"/>
        <v>0</v>
      </c>
      <c r="AM311" s="242">
        <f t="shared" si="16"/>
        <v>0</v>
      </c>
      <c r="AN311" s="263">
        <f t="shared" si="17"/>
        <v>0</v>
      </c>
      <c r="AO311" s="263">
        <f t="shared" si="18"/>
        <v>0</v>
      </c>
      <c r="AP311" s="263">
        <f t="shared" si="19"/>
        <v>0</v>
      </c>
      <c r="AQ311" s="262">
        <f t="shared" si="20"/>
        <v>0</v>
      </c>
      <c r="AR311" s="164"/>
      <c r="AS311" s="164"/>
      <c r="AT311" s="264">
        <f t="shared" si="21"/>
        <v>0</v>
      </c>
      <c r="AU311" s="265">
        <f t="shared" si="22"/>
        <v>0</v>
      </c>
      <c r="AV311" s="264">
        <f t="shared" si="23"/>
        <v>0</v>
      </c>
      <c r="AW311" s="266">
        <f t="shared" si="24"/>
        <v>0</v>
      </c>
      <c r="AX311" s="267">
        <f t="shared" si="25"/>
        <v>0</v>
      </c>
      <c r="AY311" s="268">
        <f t="shared" si="26"/>
        <v>0</v>
      </c>
      <c r="AZ311" s="266">
        <f t="shared" si="27"/>
        <v>0</v>
      </c>
      <c r="BA311" s="267">
        <f t="shared" si="28"/>
        <v>0</v>
      </c>
      <c r="BB311" s="268">
        <f t="shared" si="29"/>
        <v>0</v>
      </c>
      <c r="BC311" s="266">
        <f t="shared" si="30"/>
        <v>0</v>
      </c>
      <c r="BD311" s="267">
        <f t="shared" si="31"/>
        <v>0</v>
      </c>
      <c r="BE311" s="268">
        <f t="shared" si="32"/>
        <v>0</v>
      </c>
      <c r="BF311" s="266">
        <f t="shared" si="33"/>
        <v>0</v>
      </c>
      <c r="BG311" s="267">
        <f t="shared" si="34"/>
        <v>0</v>
      </c>
      <c r="BH311" s="268">
        <f t="shared" si="35"/>
        <v>0</v>
      </c>
      <c r="BI311" s="266">
        <f t="shared" si="36"/>
        <v>0</v>
      </c>
      <c r="BJ311" s="267">
        <f t="shared" si="37"/>
        <v>0</v>
      </c>
      <c r="BK311" s="268">
        <f t="shared" si="38"/>
        <v>0</v>
      </c>
      <c r="BL311" s="164"/>
      <c r="BM311" s="164"/>
      <c r="BN311" s="231"/>
    </row>
    <row r="312" spans="1:66" ht="15" customHeight="1">
      <c r="A312" s="44"/>
      <c r="B312" s="49"/>
      <c r="C312" s="165" t="s">
        <v>5140</v>
      </c>
      <c r="D312" s="858"/>
      <c r="E312" s="859"/>
      <c r="F312" s="859"/>
      <c r="G312" s="860"/>
      <c r="H312" s="713"/>
      <c r="I312" s="715"/>
      <c r="J312" s="713"/>
      <c r="K312" s="714"/>
      <c r="L312" s="715"/>
      <c r="M312" s="614"/>
      <c r="N312" s="614"/>
      <c r="O312" s="614"/>
      <c r="P312" s="614"/>
      <c r="Q312" s="614"/>
      <c r="R312" s="614"/>
      <c r="S312" s="614"/>
      <c r="T312" s="614"/>
      <c r="U312" s="614"/>
      <c r="V312" s="614"/>
      <c r="W312" s="614"/>
      <c r="X312" s="614"/>
      <c r="Y312" s="614"/>
      <c r="Z312" s="614"/>
      <c r="AA312" s="614"/>
      <c r="AB312" s="614"/>
      <c r="AC312" s="614"/>
      <c r="AD312" s="614"/>
      <c r="AE312" s="164"/>
      <c r="AF312" s="164"/>
      <c r="AG312" s="199">
        <f t="shared" si="10"/>
        <v>0</v>
      </c>
      <c r="AH312" s="219" t="b">
        <f t="shared" si="11"/>
        <v>0</v>
      </c>
      <c r="AI312" s="198" t="str">
        <f t="shared" si="12"/>
        <v/>
      </c>
      <c r="AJ312" s="219" t="b">
        <f t="shared" si="13"/>
        <v>0</v>
      </c>
      <c r="AK312" s="198" t="str">
        <f t="shared" si="14"/>
        <v/>
      </c>
      <c r="AL312" s="219" t="b">
        <f t="shared" si="15"/>
        <v>0</v>
      </c>
      <c r="AM312" s="242">
        <f t="shared" si="16"/>
        <v>0</v>
      </c>
      <c r="AN312" s="263">
        <f t="shared" si="17"/>
        <v>0</v>
      </c>
      <c r="AO312" s="263">
        <f t="shared" si="18"/>
        <v>0</v>
      </c>
      <c r="AP312" s="263">
        <f t="shared" si="19"/>
        <v>0</v>
      </c>
      <c r="AQ312" s="262">
        <f t="shared" si="20"/>
        <v>0</v>
      </c>
      <c r="AR312" s="164"/>
      <c r="AS312" s="164"/>
      <c r="AT312" s="264">
        <f t="shared" si="21"/>
        <v>0</v>
      </c>
      <c r="AU312" s="265">
        <f t="shared" si="22"/>
        <v>0</v>
      </c>
      <c r="AV312" s="264">
        <f t="shared" si="23"/>
        <v>0</v>
      </c>
      <c r="AW312" s="266">
        <f t="shared" si="24"/>
        <v>0</v>
      </c>
      <c r="AX312" s="267">
        <f t="shared" si="25"/>
        <v>0</v>
      </c>
      <c r="AY312" s="268">
        <f t="shared" si="26"/>
        <v>0</v>
      </c>
      <c r="AZ312" s="266">
        <f t="shared" si="27"/>
        <v>0</v>
      </c>
      <c r="BA312" s="267">
        <f t="shared" si="28"/>
        <v>0</v>
      </c>
      <c r="BB312" s="268">
        <f t="shared" si="29"/>
        <v>0</v>
      </c>
      <c r="BC312" s="266">
        <f t="shared" si="30"/>
        <v>0</v>
      </c>
      <c r="BD312" s="267">
        <f t="shared" si="31"/>
        <v>0</v>
      </c>
      <c r="BE312" s="268">
        <f t="shared" si="32"/>
        <v>0</v>
      </c>
      <c r="BF312" s="266">
        <f t="shared" si="33"/>
        <v>0</v>
      </c>
      <c r="BG312" s="267">
        <f t="shared" si="34"/>
        <v>0</v>
      </c>
      <c r="BH312" s="268">
        <f t="shared" si="35"/>
        <v>0</v>
      </c>
      <c r="BI312" s="266">
        <f t="shared" si="36"/>
        <v>0</v>
      </c>
      <c r="BJ312" s="267">
        <f t="shared" si="37"/>
        <v>0</v>
      </c>
      <c r="BK312" s="268">
        <f t="shared" si="38"/>
        <v>0</v>
      </c>
      <c r="BL312" s="164"/>
      <c r="BM312" s="164"/>
      <c r="BN312" s="231"/>
    </row>
    <row r="313" spans="1:66" ht="15" customHeight="1">
      <c r="A313" s="44"/>
      <c r="B313" s="49"/>
      <c r="C313" s="165" t="s">
        <v>5142</v>
      </c>
      <c r="D313" s="858"/>
      <c r="E313" s="859"/>
      <c r="F313" s="859"/>
      <c r="G313" s="860"/>
      <c r="H313" s="713"/>
      <c r="I313" s="715"/>
      <c r="J313" s="713"/>
      <c r="K313" s="714"/>
      <c r="L313" s="715"/>
      <c r="M313" s="614"/>
      <c r="N313" s="614"/>
      <c r="O313" s="614"/>
      <c r="P313" s="614"/>
      <c r="Q313" s="614"/>
      <c r="R313" s="614"/>
      <c r="S313" s="614"/>
      <c r="T313" s="614"/>
      <c r="U313" s="614"/>
      <c r="V313" s="614"/>
      <c r="W313" s="614"/>
      <c r="X313" s="614"/>
      <c r="Y313" s="614"/>
      <c r="Z313" s="614"/>
      <c r="AA313" s="614"/>
      <c r="AB313" s="614"/>
      <c r="AC313" s="614"/>
      <c r="AD313" s="614"/>
      <c r="AE313" s="164"/>
      <c r="AF313" s="164"/>
      <c r="AG313" s="199">
        <f t="shared" si="10"/>
        <v>0</v>
      </c>
      <c r="AH313" s="219" t="b">
        <f t="shared" si="11"/>
        <v>0</v>
      </c>
      <c r="AI313" s="198" t="str">
        <f t="shared" si="12"/>
        <v/>
      </c>
      <c r="AJ313" s="219" t="b">
        <f t="shared" si="13"/>
        <v>0</v>
      </c>
      <c r="AK313" s="198" t="str">
        <f t="shared" si="14"/>
        <v/>
      </c>
      <c r="AL313" s="219" t="b">
        <f t="shared" si="15"/>
        <v>0</v>
      </c>
      <c r="AM313" s="242">
        <f t="shared" si="16"/>
        <v>0</v>
      </c>
      <c r="AN313" s="263">
        <f t="shared" si="17"/>
        <v>0</v>
      </c>
      <c r="AO313" s="263">
        <f t="shared" si="18"/>
        <v>0</v>
      </c>
      <c r="AP313" s="263">
        <f t="shared" si="19"/>
        <v>0</v>
      </c>
      <c r="AQ313" s="262">
        <f t="shared" si="20"/>
        <v>0</v>
      </c>
      <c r="AR313" s="164"/>
      <c r="AS313" s="164"/>
      <c r="AT313" s="264">
        <f t="shared" si="21"/>
        <v>0</v>
      </c>
      <c r="AU313" s="265">
        <f t="shared" si="22"/>
        <v>0</v>
      </c>
      <c r="AV313" s="264">
        <f t="shared" si="23"/>
        <v>0</v>
      </c>
      <c r="AW313" s="266">
        <f t="shared" si="24"/>
        <v>0</v>
      </c>
      <c r="AX313" s="267">
        <f t="shared" si="25"/>
        <v>0</v>
      </c>
      <c r="AY313" s="268">
        <f t="shared" si="26"/>
        <v>0</v>
      </c>
      <c r="AZ313" s="266">
        <f t="shared" si="27"/>
        <v>0</v>
      </c>
      <c r="BA313" s="267">
        <f t="shared" si="28"/>
        <v>0</v>
      </c>
      <c r="BB313" s="268">
        <f t="shared" si="29"/>
        <v>0</v>
      </c>
      <c r="BC313" s="266">
        <f t="shared" si="30"/>
        <v>0</v>
      </c>
      <c r="BD313" s="267">
        <f t="shared" si="31"/>
        <v>0</v>
      </c>
      <c r="BE313" s="268">
        <f t="shared" si="32"/>
        <v>0</v>
      </c>
      <c r="BF313" s="266">
        <f t="shared" si="33"/>
        <v>0</v>
      </c>
      <c r="BG313" s="267">
        <f t="shared" si="34"/>
        <v>0</v>
      </c>
      <c r="BH313" s="268">
        <f t="shared" si="35"/>
        <v>0</v>
      </c>
      <c r="BI313" s="266">
        <f t="shared" si="36"/>
        <v>0</v>
      </c>
      <c r="BJ313" s="267">
        <f t="shared" si="37"/>
        <v>0</v>
      </c>
      <c r="BK313" s="268">
        <f t="shared" si="38"/>
        <v>0</v>
      </c>
      <c r="BL313" s="164"/>
      <c r="BM313" s="164"/>
      <c r="BN313" s="231"/>
    </row>
    <row r="314" spans="1:66" ht="15" customHeight="1">
      <c r="A314" s="44"/>
      <c r="B314" s="49"/>
      <c r="C314" s="165" t="s">
        <v>5144</v>
      </c>
      <c r="D314" s="858"/>
      <c r="E314" s="859"/>
      <c r="F314" s="859"/>
      <c r="G314" s="860"/>
      <c r="H314" s="713"/>
      <c r="I314" s="715"/>
      <c r="J314" s="713"/>
      <c r="K314" s="714"/>
      <c r="L314" s="715"/>
      <c r="M314" s="614"/>
      <c r="N314" s="614"/>
      <c r="O314" s="614"/>
      <c r="P314" s="614"/>
      <c r="Q314" s="614"/>
      <c r="R314" s="614"/>
      <c r="S314" s="614"/>
      <c r="T314" s="614"/>
      <c r="U314" s="614"/>
      <c r="V314" s="614"/>
      <c r="W314" s="614"/>
      <c r="X314" s="614"/>
      <c r="Y314" s="614"/>
      <c r="Z314" s="614"/>
      <c r="AA314" s="614"/>
      <c r="AB314" s="614"/>
      <c r="AC314" s="614"/>
      <c r="AD314" s="614"/>
      <c r="AE314" s="164"/>
      <c r="AF314" s="164"/>
      <c r="AG314" s="199">
        <f t="shared" si="10"/>
        <v>0</v>
      </c>
      <c r="AH314" s="219" t="b">
        <f t="shared" si="11"/>
        <v>0</v>
      </c>
      <c r="AI314" s="198" t="str">
        <f t="shared" si="12"/>
        <v/>
      </c>
      <c r="AJ314" s="219" t="b">
        <f t="shared" si="13"/>
        <v>0</v>
      </c>
      <c r="AK314" s="198" t="str">
        <f t="shared" si="14"/>
        <v/>
      </c>
      <c r="AL314" s="219" t="b">
        <f t="shared" si="15"/>
        <v>0</v>
      </c>
      <c r="AM314" s="242">
        <f t="shared" si="16"/>
        <v>0</v>
      </c>
      <c r="AN314" s="263">
        <f t="shared" si="17"/>
        <v>0</v>
      </c>
      <c r="AO314" s="263">
        <f t="shared" si="18"/>
        <v>0</v>
      </c>
      <c r="AP314" s="263">
        <f t="shared" si="19"/>
        <v>0</v>
      </c>
      <c r="AQ314" s="262">
        <f t="shared" si="20"/>
        <v>0</v>
      </c>
      <c r="AR314" s="164"/>
      <c r="AS314" s="164"/>
      <c r="AT314" s="264">
        <f t="shared" si="21"/>
        <v>0</v>
      </c>
      <c r="AU314" s="265">
        <f t="shared" si="22"/>
        <v>0</v>
      </c>
      <c r="AV314" s="264">
        <f t="shared" si="23"/>
        <v>0</v>
      </c>
      <c r="AW314" s="266">
        <f t="shared" si="24"/>
        <v>0</v>
      </c>
      <c r="AX314" s="267">
        <f t="shared" si="25"/>
        <v>0</v>
      </c>
      <c r="AY314" s="268">
        <f t="shared" si="26"/>
        <v>0</v>
      </c>
      <c r="AZ314" s="266">
        <f t="shared" si="27"/>
        <v>0</v>
      </c>
      <c r="BA314" s="267">
        <f t="shared" si="28"/>
        <v>0</v>
      </c>
      <c r="BB314" s="268">
        <f t="shared" si="29"/>
        <v>0</v>
      </c>
      <c r="BC314" s="266">
        <f t="shared" si="30"/>
        <v>0</v>
      </c>
      <c r="BD314" s="267">
        <f t="shared" si="31"/>
        <v>0</v>
      </c>
      <c r="BE314" s="268">
        <f t="shared" si="32"/>
        <v>0</v>
      </c>
      <c r="BF314" s="266">
        <f t="shared" si="33"/>
        <v>0</v>
      </c>
      <c r="BG314" s="267">
        <f t="shared" si="34"/>
        <v>0</v>
      </c>
      <c r="BH314" s="268">
        <f t="shared" si="35"/>
        <v>0</v>
      </c>
      <c r="BI314" s="266">
        <f t="shared" si="36"/>
        <v>0</v>
      </c>
      <c r="BJ314" s="267">
        <f t="shared" si="37"/>
        <v>0</v>
      </c>
      <c r="BK314" s="268">
        <f t="shared" si="38"/>
        <v>0</v>
      </c>
      <c r="BL314" s="164"/>
      <c r="BM314" s="164"/>
      <c r="BN314" s="231"/>
    </row>
    <row r="315" spans="1:66" ht="15" customHeight="1">
      <c r="A315" s="44"/>
      <c r="B315" s="49"/>
      <c r="C315" s="165" t="s">
        <v>5146</v>
      </c>
      <c r="D315" s="858"/>
      <c r="E315" s="859"/>
      <c r="F315" s="859"/>
      <c r="G315" s="860"/>
      <c r="H315" s="713"/>
      <c r="I315" s="715"/>
      <c r="J315" s="713"/>
      <c r="K315" s="714"/>
      <c r="L315" s="715"/>
      <c r="M315" s="614"/>
      <c r="N315" s="614"/>
      <c r="O315" s="614"/>
      <c r="P315" s="614"/>
      <c r="Q315" s="614"/>
      <c r="R315" s="614"/>
      <c r="S315" s="614"/>
      <c r="T315" s="614"/>
      <c r="U315" s="614"/>
      <c r="V315" s="614"/>
      <c r="W315" s="614"/>
      <c r="X315" s="614"/>
      <c r="Y315" s="614"/>
      <c r="Z315" s="614"/>
      <c r="AA315" s="614"/>
      <c r="AB315" s="614"/>
      <c r="AC315" s="614"/>
      <c r="AD315" s="614"/>
      <c r="AE315" s="164"/>
      <c r="AF315" s="164"/>
      <c r="AG315" s="199">
        <f t="shared" si="10"/>
        <v>0</v>
      </c>
      <c r="AH315" s="219" t="b">
        <f t="shared" si="11"/>
        <v>0</v>
      </c>
      <c r="AI315" s="198" t="str">
        <f t="shared" si="12"/>
        <v/>
      </c>
      <c r="AJ315" s="219" t="b">
        <f t="shared" si="13"/>
        <v>0</v>
      </c>
      <c r="AK315" s="198" t="str">
        <f t="shared" si="14"/>
        <v/>
      </c>
      <c r="AL315" s="219" t="b">
        <f t="shared" si="15"/>
        <v>0</v>
      </c>
      <c r="AM315" s="242">
        <f t="shared" si="16"/>
        <v>0</v>
      </c>
      <c r="AN315" s="263">
        <f t="shared" si="17"/>
        <v>0</v>
      </c>
      <c r="AO315" s="263">
        <f t="shared" si="18"/>
        <v>0</v>
      </c>
      <c r="AP315" s="263">
        <f t="shared" si="19"/>
        <v>0</v>
      </c>
      <c r="AQ315" s="262">
        <f t="shared" si="20"/>
        <v>0</v>
      </c>
      <c r="AR315" s="164"/>
      <c r="AS315" s="164"/>
      <c r="AT315" s="264">
        <f t="shared" si="21"/>
        <v>0</v>
      </c>
      <c r="AU315" s="265">
        <f t="shared" si="22"/>
        <v>0</v>
      </c>
      <c r="AV315" s="264">
        <f t="shared" si="23"/>
        <v>0</v>
      </c>
      <c r="AW315" s="266">
        <f t="shared" si="24"/>
        <v>0</v>
      </c>
      <c r="AX315" s="267">
        <f t="shared" si="25"/>
        <v>0</v>
      </c>
      <c r="AY315" s="268">
        <f t="shared" si="26"/>
        <v>0</v>
      </c>
      <c r="AZ315" s="266">
        <f t="shared" si="27"/>
        <v>0</v>
      </c>
      <c r="BA315" s="267">
        <f t="shared" si="28"/>
        <v>0</v>
      </c>
      <c r="BB315" s="268">
        <f t="shared" si="29"/>
        <v>0</v>
      </c>
      <c r="BC315" s="266">
        <f t="shared" si="30"/>
        <v>0</v>
      </c>
      <c r="BD315" s="267">
        <f t="shared" si="31"/>
        <v>0</v>
      </c>
      <c r="BE315" s="268">
        <f t="shared" si="32"/>
        <v>0</v>
      </c>
      <c r="BF315" s="266">
        <f t="shared" si="33"/>
        <v>0</v>
      </c>
      <c r="BG315" s="267">
        <f t="shared" si="34"/>
        <v>0</v>
      </c>
      <c r="BH315" s="268">
        <f t="shared" si="35"/>
        <v>0</v>
      </c>
      <c r="BI315" s="266">
        <f t="shared" si="36"/>
        <v>0</v>
      </c>
      <c r="BJ315" s="267">
        <f t="shared" si="37"/>
        <v>0</v>
      </c>
      <c r="BK315" s="268">
        <f t="shared" si="38"/>
        <v>0</v>
      </c>
      <c r="BL315" s="164"/>
      <c r="BM315" s="164"/>
      <c r="BN315" s="231"/>
    </row>
    <row r="316" spans="1:66" ht="15" customHeight="1">
      <c r="A316" s="44"/>
      <c r="B316" s="49"/>
      <c r="C316" s="165" t="s">
        <v>5148</v>
      </c>
      <c r="D316" s="858"/>
      <c r="E316" s="859"/>
      <c r="F316" s="859"/>
      <c r="G316" s="860"/>
      <c r="H316" s="713"/>
      <c r="I316" s="715"/>
      <c r="J316" s="713"/>
      <c r="K316" s="714"/>
      <c r="L316" s="715"/>
      <c r="M316" s="614"/>
      <c r="N316" s="614"/>
      <c r="O316" s="614"/>
      <c r="P316" s="614"/>
      <c r="Q316" s="614"/>
      <c r="R316" s="614"/>
      <c r="S316" s="614"/>
      <c r="T316" s="614"/>
      <c r="U316" s="614"/>
      <c r="V316" s="614"/>
      <c r="W316" s="614"/>
      <c r="X316" s="614"/>
      <c r="Y316" s="614"/>
      <c r="Z316" s="614"/>
      <c r="AA316" s="614"/>
      <c r="AB316" s="614"/>
      <c r="AC316" s="614"/>
      <c r="AD316" s="614"/>
      <c r="AE316" s="164"/>
      <c r="AF316" s="164"/>
      <c r="AG316" s="199">
        <f t="shared" si="10"/>
        <v>0</v>
      </c>
      <c r="AH316" s="219" t="b">
        <f t="shared" si="11"/>
        <v>0</v>
      </c>
      <c r="AI316" s="198" t="str">
        <f t="shared" si="12"/>
        <v/>
      </c>
      <c r="AJ316" s="219" t="b">
        <f t="shared" si="13"/>
        <v>0</v>
      </c>
      <c r="AK316" s="198" t="str">
        <f t="shared" si="14"/>
        <v/>
      </c>
      <c r="AL316" s="219" t="b">
        <f t="shared" si="15"/>
        <v>0</v>
      </c>
      <c r="AM316" s="242">
        <f t="shared" si="16"/>
        <v>0</v>
      </c>
      <c r="AN316" s="263">
        <f t="shared" si="17"/>
        <v>0</v>
      </c>
      <c r="AO316" s="263">
        <f t="shared" si="18"/>
        <v>0</v>
      </c>
      <c r="AP316" s="263">
        <f t="shared" si="19"/>
        <v>0</v>
      </c>
      <c r="AQ316" s="262">
        <f t="shared" si="20"/>
        <v>0</v>
      </c>
      <c r="AR316" s="164"/>
      <c r="AS316" s="164"/>
      <c r="AT316" s="264">
        <f t="shared" si="21"/>
        <v>0</v>
      </c>
      <c r="AU316" s="265">
        <f t="shared" si="22"/>
        <v>0</v>
      </c>
      <c r="AV316" s="264">
        <f t="shared" si="23"/>
        <v>0</v>
      </c>
      <c r="AW316" s="266">
        <f t="shared" si="24"/>
        <v>0</v>
      </c>
      <c r="AX316" s="267">
        <f t="shared" si="25"/>
        <v>0</v>
      </c>
      <c r="AY316" s="268">
        <f t="shared" si="26"/>
        <v>0</v>
      </c>
      <c r="AZ316" s="266">
        <f t="shared" si="27"/>
        <v>0</v>
      </c>
      <c r="BA316" s="267">
        <f t="shared" si="28"/>
        <v>0</v>
      </c>
      <c r="BB316" s="268">
        <f t="shared" si="29"/>
        <v>0</v>
      </c>
      <c r="BC316" s="266">
        <f t="shared" si="30"/>
        <v>0</v>
      </c>
      <c r="BD316" s="267">
        <f t="shared" si="31"/>
        <v>0</v>
      </c>
      <c r="BE316" s="268">
        <f t="shared" si="32"/>
        <v>0</v>
      </c>
      <c r="BF316" s="266">
        <f t="shared" si="33"/>
        <v>0</v>
      </c>
      <c r="BG316" s="267">
        <f t="shared" si="34"/>
        <v>0</v>
      </c>
      <c r="BH316" s="268">
        <f t="shared" si="35"/>
        <v>0</v>
      </c>
      <c r="BI316" s="266">
        <f t="shared" si="36"/>
        <v>0</v>
      </c>
      <c r="BJ316" s="267">
        <f t="shared" si="37"/>
        <v>0</v>
      </c>
      <c r="BK316" s="268">
        <f t="shared" si="38"/>
        <v>0</v>
      </c>
      <c r="BL316" s="164"/>
      <c r="BM316" s="164"/>
      <c r="BN316" s="231"/>
    </row>
    <row r="317" spans="1:66" ht="15" customHeight="1">
      <c r="A317" s="44"/>
      <c r="B317" s="49"/>
      <c r="C317" s="165" t="s">
        <v>5150</v>
      </c>
      <c r="D317" s="858"/>
      <c r="E317" s="859"/>
      <c r="F317" s="859"/>
      <c r="G317" s="860"/>
      <c r="H317" s="713"/>
      <c r="I317" s="715"/>
      <c r="J317" s="713"/>
      <c r="K317" s="714"/>
      <c r="L317" s="715"/>
      <c r="M317" s="614"/>
      <c r="N317" s="614"/>
      <c r="O317" s="614"/>
      <c r="P317" s="614"/>
      <c r="Q317" s="614"/>
      <c r="R317" s="614"/>
      <c r="S317" s="614"/>
      <c r="T317" s="614"/>
      <c r="U317" s="614"/>
      <c r="V317" s="614"/>
      <c r="W317" s="614"/>
      <c r="X317" s="614"/>
      <c r="Y317" s="614"/>
      <c r="Z317" s="614"/>
      <c r="AA317" s="614"/>
      <c r="AB317" s="614"/>
      <c r="AC317" s="614"/>
      <c r="AD317" s="614"/>
      <c r="AE317" s="164"/>
      <c r="AF317" s="164"/>
      <c r="AG317" s="199">
        <f t="shared" si="10"/>
        <v>0</v>
      </c>
      <c r="AH317" s="219" t="b">
        <f t="shared" si="11"/>
        <v>0</v>
      </c>
      <c r="AI317" s="198" t="str">
        <f t="shared" si="12"/>
        <v/>
      </c>
      <c r="AJ317" s="219" t="b">
        <f t="shared" si="13"/>
        <v>0</v>
      </c>
      <c r="AK317" s="198" t="str">
        <f t="shared" si="14"/>
        <v/>
      </c>
      <c r="AL317" s="219" t="b">
        <f t="shared" si="15"/>
        <v>0</v>
      </c>
      <c r="AM317" s="242">
        <f t="shared" si="16"/>
        <v>0</v>
      </c>
      <c r="AN317" s="263">
        <f t="shared" si="17"/>
        <v>0</v>
      </c>
      <c r="AO317" s="263">
        <f t="shared" si="18"/>
        <v>0</v>
      </c>
      <c r="AP317" s="263">
        <f t="shared" si="19"/>
        <v>0</v>
      </c>
      <c r="AQ317" s="262">
        <f t="shared" si="20"/>
        <v>0</v>
      </c>
      <c r="AR317" s="164"/>
      <c r="AS317" s="164"/>
      <c r="AT317" s="264">
        <f t="shared" si="21"/>
        <v>0</v>
      </c>
      <c r="AU317" s="265">
        <f t="shared" si="22"/>
        <v>0</v>
      </c>
      <c r="AV317" s="264">
        <f t="shared" si="23"/>
        <v>0</v>
      </c>
      <c r="AW317" s="266">
        <f t="shared" si="24"/>
        <v>0</v>
      </c>
      <c r="AX317" s="267">
        <f t="shared" si="25"/>
        <v>0</v>
      </c>
      <c r="AY317" s="268">
        <f t="shared" si="26"/>
        <v>0</v>
      </c>
      <c r="AZ317" s="266">
        <f t="shared" si="27"/>
        <v>0</v>
      </c>
      <c r="BA317" s="267">
        <f t="shared" si="28"/>
        <v>0</v>
      </c>
      <c r="BB317" s="268">
        <f t="shared" si="29"/>
        <v>0</v>
      </c>
      <c r="BC317" s="266">
        <f t="shared" si="30"/>
        <v>0</v>
      </c>
      <c r="BD317" s="267">
        <f t="shared" si="31"/>
        <v>0</v>
      </c>
      <c r="BE317" s="268">
        <f t="shared" si="32"/>
        <v>0</v>
      </c>
      <c r="BF317" s="266">
        <f t="shared" si="33"/>
        <v>0</v>
      </c>
      <c r="BG317" s="267">
        <f t="shared" si="34"/>
        <v>0</v>
      </c>
      <c r="BH317" s="268">
        <f t="shared" si="35"/>
        <v>0</v>
      </c>
      <c r="BI317" s="266">
        <f t="shared" si="36"/>
        <v>0</v>
      </c>
      <c r="BJ317" s="267">
        <f t="shared" si="37"/>
        <v>0</v>
      </c>
      <c r="BK317" s="268">
        <f t="shared" si="38"/>
        <v>0</v>
      </c>
      <c r="BL317" s="164"/>
      <c r="BM317" s="164"/>
      <c r="BN317" s="231"/>
    </row>
    <row r="318" spans="1:66" ht="15" customHeight="1">
      <c r="A318" s="44"/>
      <c r="B318" s="49"/>
      <c r="C318" s="165" t="s">
        <v>5152</v>
      </c>
      <c r="D318" s="858"/>
      <c r="E318" s="859"/>
      <c r="F318" s="859"/>
      <c r="G318" s="860"/>
      <c r="H318" s="713"/>
      <c r="I318" s="715"/>
      <c r="J318" s="713"/>
      <c r="K318" s="714"/>
      <c r="L318" s="715"/>
      <c r="M318" s="614"/>
      <c r="N318" s="614"/>
      <c r="O318" s="614"/>
      <c r="P318" s="614"/>
      <c r="Q318" s="614"/>
      <c r="R318" s="614"/>
      <c r="S318" s="614"/>
      <c r="T318" s="614"/>
      <c r="U318" s="614"/>
      <c r="V318" s="614"/>
      <c r="W318" s="614"/>
      <c r="X318" s="614"/>
      <c r="Y318" s="614"/>
      <c r="Z318" s="614"/>
      <c r="AA318" s="614"/>
      <c r="AB318" s="614"/>
      <c r="AC318" s="614"/>
      <c r="AD318" s="614"/>
      <c r="AE318" s="164"/>
      <c r="AF318" s="164"/>
      <c r="AG318" s="199">
        <f t="shared" si="10"/>
        <v>0</v>
      </c>
      <c r="AH318" s="219" t="b">
        <f t="shared" si="11"/>
        <v>0</v>
      </c>
      <c r="AI318" s="198" t="str">
        <f t="shared" si="12"/>
        <v/>
      </c>
      <c r="AJ318" s="219" t="b">
        <f t="shared" si="13"/>
        <v>0</v>
      </c>
      <c r="AK318" s="198" t="str">
        <f t="shared" si="14"/>
        <v/>
      </c>
      <c r="AL318" s="219" t="b">
        <f t="shared" si="15"/>
        <v>0</v>
      </c>
      <c r="AM318" s="242">
        <f t="shared" si="16"/>
        <v>0</v>
      </c>
      <c r="AN318" s="263">
        <f t="shared" si="17"/>
        <v>0</v>
      </c>
      <c r="AO318" s="263">
        <f t="shared" si="18"/>
        <v>0</v>
      </c>
      <c r="AP318" s="263">
        <f t="shared" si="19"/>
        <v>0</v>
      </c>
      <c r="AQ318" s="262">
        <f t="shared" si="20"/>
        <v>0</v>
      </c>
      <c r="AR318" s="164"/>
      <c r="AS318" s="164"/>
      <c r="AT318" s="264">
        <f t="shared" si="21"/>
        <v>0</v>
      </c>
      <c r="AU318" s="265">
        <f t="shared" si="22"/>
        <v>0</v>
      </c>
      <c r="AV318" s="264">
        <f t="shared" si="23"/>
        <v>0</v>
      </c>
      <c r="AW318" s="266">
        <f t="shared" si="24"/>
        <v>0</v>
      </c>
      <c r="AX318" s="267">
        <f t="shared" si="25"/>
        <v>0</v>
      </c>
      <c r="AY318" s="268">
        <f t="shared" si="26"/>
        <v>0</v>
      </c>
      <c r="AZ318" s="266">
        <f t="shared" si="27"/>
        <v>0</v>
      </c>
      <c r="BA318" s="267">
        <f t="shared" si="28"/>
        <v>0</v>
      </c>
      <c r="BB318" s="268">
        <f t="shared" si="29"/>
        <v>0</v>
      </c>
      <c r="BC318" s="266">
        <f t="shared" si="30"/>
        <v>0</v>
      </c>
      <c r="BD318" s="267">
        <f t="shared" si="31"/>
        <v>0</v>
      </c>
      <c r="BE318" s="268">
        <f t="shared" si="32"/>
        <v>0</v>
      </c>
      <c r="BF318" s="266">
        <f t="shared" si="33"/>
        <v>0</v>
      </c>
      <c r="BG318" s="267">
        <f t="shared" si="34"/>
        <v>0</v>
      </c>
      <c r="BH318" s="268">
        <f t="shared" si="35"/>
        <v>0</v>
      </c>
      <c r="BI318" s="266">
        <f t="shared" si="36"/>
        <v>0</v>
      </c>
      <c r="BJ318" s="267">
        <f t="shared" si="37"/>
        <v>0</v>
      </c>
      <c r="BK318" s="268">
        <f t="shared" si="38"/>
        <v>0</v>
      </c>
      <c r="BL318" s="164"/>
      <c r="BM318" s="164"/>
      <c r="BN318" s="231"/>
    </row>
    <row r="319" spans="1:66" ht="15" customHeight="1">
      <c r="A319" s="44"/>
      <c r="B319" s="49"/>
      <c r="C319" s="165" t="s">
        <v>5154</v>
      </c>
      <c r="D319" s="858"/>
      <c r="E319" s="859"/>
      <c r="F319" s="859"/>
      <c r="G319" s="860"/>
      <c r="H319" s="713"/>
      <c r="I319" s="715"/>
      <c r="J319" s="713"/>
      <c r="K319" s="714"/>
      <c r="L319" s="715"/>
      <c r="M319" s="614"/>
      <c r="N319" s="614"/>
      <c r="O319" s="614"/>
      <c r="P319" s="614"/>
      <c r="Q319" s="614"/>
      <c r="R319" s="614"/>
      <c r="S319" s="614"/>
      <c r="T319" s="614"/>
      <c r="U319" s="614"/>
      <c r="V319" s="614"/>
      <c r="W319" s="614"/>
      <c r="X319" s="614"/>
      <c r="Y319" s="614"/>
      <c r="Z319" s="614"/>
      <c r="AA319" s="614"/>
      <c r="AB319" s="614"/>
      <c r="AC319" s="614"/>
      <c r="AD319" s="614"/>
      <c r="AE319" s="164"/>
      <c r="AF319" s="164"/>
      <c r="AG319" s="199">
        <f t="shared" si="10"/>
        <v>0</v>
      </c>
      <c r="AH319" s="219" t="b">
        <f t="shared" si="11"/>
        <v>0</v>
      </c>
      <c r="AI319" s="198" t="str">
        <f t="shared" si="12"/>
        <v/>
      </c>
      <c r="AJ319" s="219" t="b">
        <f t="shared" si="13"/>
        <v>0</v>
      </c>
      <c r="AK319" s="198" t="str">
        <f t="shared" si="14"/>
        <v/>
      </c>
      <c r="AL319" s="219" t="b">
        <f t="shared" si="15"/>
        <v>0</v>
      </c>
      <c r="AM319" s="242">
        <f t="shared" si="16"/>
        <v>0</v>
      </c>
      <c r="AN319" s="263">
        <f t="shared" si="17"/>
        <v>0</v>
      </c>
      <c r="AO319" s="263">
        <f t="shared" si="18"/>
        <v>0</v>
      </c>
      <c r="AP319" s="263">
        <f t="shared" si="19"/>
        <v>0</v>
      </c>
      <c r="AQ319" s="262">
        <f t="shared" si="20"/>
        <v>0</v>
      </c>
      <c r="AR319" s="164"/>
      <c r="AS319" s="164"/>
      <c r="AT319" s="264">
        <f t="shared" si="21"/>
        <v>0</v>
      </c>
      <c r="AU319" s="265">
        <f t="shared" si="22"/>
        <v>0</v>
      </c>
      <c r="AV319" s="264">
        <f t="shared" si="23"/>
        <v>0</v>
      </c>
      <c r="AW319" s="266">
        <f t="shared" si="24"/>
        <v>0</v>
      </c>
      <c r="AX319" s="267">
        <f t="shared" si="25"/>
        <v>0</v>
      </c>
      <c r="AY319" s="268">
        <f t="shared" si="26"/>
        <v>0</v>
      </c>
      <c r="AZ319" s="266">
        <f t="shared" si="27"/>
        <v>0</v>
      </c>
      <c r="BA319" s="267">
        <f t="shared" si="28"/>
        <v>0</v>
      </c>
      <c r="BB319" s="268">
        <f t="shared" si="29"/>
        <v>0</v>
      </c>
      <c r="BC319" s="266">
        <f t="shared" si="30"/>
        <v>0</v>
      </c>
      <c r="BD319" s="267">
        <f t="shared" si="31"/>
        <v>0</v>
      </c>
      <c r="BE319" s="268">
        <f t="shared" si="32"/>
        <v>0</v>
      </c>
      <c r="BF319" s="266">
        <f t="shared" si="33"/>
        <v>0</v>
      </c>
      <c r="BG319" s="267">
        <f t="shared" si="34"/>
        <v>0</v>
      </c>
      <c r="BH319" s="268">
        <f t="shared" si="35"/>
        <v>0</v>
      </c>
      <c r="BI319" s="266">
        <f t="shared" si="36"/>
        <v>0</v>
      </c>
      <c r="BJ319" s="267">
        <f t="shared" si="37"/>
        <v>0</v>
      </c>
      <c r="BK319" s="268">
        <f t="shared" si="38"/>
        <v>0</v>
      </c>
      <c r="BL319" s="164"/>
      <c r="BM319" s="164"/>
      <c r="BN319" s="231"/>
    </row>
    <row r="320" spans="1:66" ht="15" customHeight="1">
      <c r="A320" s="44"/>
      <c r="B320" s="49"/>
      <c r="C320" s="165" t="s">
        <v>5156</v>
      </c>
      <c r="D320" s="858"/>
      <c r="E320" s="859"/>
      <c r="F320" s="859"/>
      <c r="G320" s="860"/>
      <c r="H320" s="713"/>
      <c r="I320" s="715"/>
      <c r="J320" s="713"/>
      <c r="K320" s="714"/>
      <c r="L320" s="715"/>
      <c r="M320" s="614"/>
      <c r="N320" s="614"/>
      <c r="O320" s="614"/>
      <c r="P320" s="614"/>
      <c r="Q320" s="614"/>
      <c r="R320" s="614"/>
      <c r="S320" s="614"/>
      <c r="T320" s="614"/>
      <c r="U320" s="614"/>
      <c r="V320" s="614"/>
      <c r="W320" s="614"/>
      <c r="X320" s="614"/>
      <c r="Y320" s="614"/>
      <c r="Z320" s="614"/>
      <c r="AA320" s="614"/>
      <c r="AB320" s="614"/>
      <c r="AC320" s="614"/>
      <c r="AD320" s="614"/>
      <c r="AE320" s="164"/>
      <c r="AF320" s="164"/>
      <c r="AG320" s="199">
        <f t="shared" si="10"/>
        <v>0</v>
      </c>
      <c r="AH320" s="219" t="b">
        <f t="shared" si="11"/>
        <v>0</v>
      </c>
      <c r="AI320" s="198" t="str">
        <f t="shared" si="12"/>
        <v/>
      </c>
      <c r="AJ320" s="219" t="b">
        <f t="shared" si="13"/>
        <v>0</v>
      </c>
      <c r="AK320" s="198" t="str">
        <f t="shared" si="14"/>
        <v/>
      </c>
      <c r="AL320" s="219" t="b">
        <f t="shared" si="15"/>
        <v>0</v>
      </c>
      <c r="AM320" s="242">
        <f t="shared" si="16"/>
        <v>0</v>
      </c>
      <c r="AN320" s="263">
        <f t="shared" si="17"/>
        <v>0</v>
      </c>
      <c r="AO320" s="263">
        <f t="shared" si="18"/>
        <v>0</v>
      </c>
      <c r="AP320" s="263">
        <f t="shared" si="19"/>
        <v>0</v>
      </c>
      <c r="AQ320" s="262">
        <f t="shared" si="20"/>
        <v>0</v>
      </c>
      <c r="AR320" s="164"/>
      <c r="AS320" s="164"/>
      <c r="AT320" s="264">
        <f t="shared" si="21"/>
        <v>0</v>
      </c>
      <c r="AU320" s="265">
        <f t="shared" si="22"/>
        <v>0</v>
      </c>
      <c r="AV320" s="264">
        <f t="shared" si="23"/>
        <v>0</v>
      </c>
      <c r="AW320" s="266">
        <f t="shared" si="24"/>
        <v>0</v>
      </c>
      <c r="AX320" s="267">
        <f t="shared" si="25"/>
        <v>0</v>
      </c>
      <c r="AY320" s="268">
        <f t="shared" si="26"/>
        <v>0</v>
      </c>
      <c r="AZ320" s="266">
        <f t="shared" si="27"/>
        <v>0</v>
      </c>
      <c r="BA320" s="267">
        <f t="shared" si="28"/>
        <v>0</v>
      </c>
      <c r="BB320" s="268">
        <f t="shared" si="29"/>
        <v>0</v>
      </c>
      <c r="BC320" s="266">
        <f t="shared" si="30"/>
        <v>0</v>
      </c>
      <c r="BD320" s="267">
        <f t="shared" si="31"/>
        <v>0</v>
      </c>
      <c r="BE320" s="268">
        <f t="shared" si="32"/>
        <v>0</v>
      </c>
      <c r="BF320" s="266">
        <f t="shared" si="33"/>
        <v>0</v>
      </c>
      <c r="BG320" s="267">
        <f t="shared" si="34"/>
        <v>0</v>
      </c>
      <c r="BH320" s="268">
        <f t="shared" si="35"/>
        <v>0</v>
      </c>
      <c r="BI320" s="266">
        <f t="shared" si="36"/>
        <v>0</v>
      </c>
      <c r="BJ320" s="267">
        <f t="shared" si="37"/>
        <v>0</v>
      </c>
      <c r="BK320" s="268">
        <f t="shared" si="38"/>
        <v>0</v>
      </c>
      <c r="BL320" s="164"/>
      <c r="BM320" s="164"/>
      <c r="BN320" s="231"/>
    </row>
    <row r="321" spans="1:66" ht="15" customHeight="1">
      <c r="A321" s="44"/>
      <c r="B321" s="49"/>
      <c r="C321" s="165" t="s">
        <v>5158</v>
      </c>
      <c r="D321" s="858"/>
      <c r="E321" s="859"/>
      <c r="F321" s="859"/>
      <c r="G321" s="860"/>
      <c r="H321" s="713"/>
      <c r="I321" s="715"/>
      <c r="J321" s="713"/>
      <c r="K321" s="714"/>
      <c r="L321" s="715"/>
      <c r="M321" s="614"/>
      <c r="N321" s="614"/>
      <c r="O321" s="614"/>
      <c r="P321" s="614"/>
      <c r="Q321" s="614"/>
      <c r="R321" s="614"/>
      <c r="S321" s="614"/>
      <c r="T321" s="614"/>
      <c r="U321" s="614"/>
      <c r="V321" s="614"/>
      <c r="W321" s="614"/>
      <c r="X321" s="614"/>
      <c r="Y321" s="614"/>
      <c r="Z321" s="614"/>
      <c r="AA321" s="614"/>
      <c r="AB321" s="614"/>
      <c r="AC321" s="614"/>
      <c r="AD321" s="614"/>
      <c r="AE321" s="164"/>
      <c r="AF321" s="164"/>
      <c r="AG321" s="199">
        <f t="shared" si="10"/>
        <v>0</v>
      </c>
      <c r="AH321" s="219" t="b">
        <f t="shared" si="11"/>
        <v>0</v>
      </c>
      <c r="AI321" s="198" t="str">
        <f t="shared" si="12"/>
        <v/>
      </c>
      <c r="AJ321" s="219" t="b">
        <f t="shared" si="13"/>
        <v>0</v>
      </c>
      <c r="AK321" s="198" t="str">
        <f t="shared" si="14"/>
        <v/>
      </c>
      <c r="AL321" s="219" t="b">
        <f t="shared" si="15"/>
        <v>0</v>
      </c>
      <c r="AM321" s="242">
        <f t="shared" si="16"/>
        <v>0</v>
      </c>
      <c r="AN321" s="263">
        <f t="shared" si="17"/>
        <v>0</v>
      </c>
      <c r="AO321" s="263">
        <f t="shared" si="18"/>
        <v>0</v>
      </c>
      <c r="AP321" s="263">
        <f t="shared" si="19"/>
        <v>0</v>
      </c>
      <c r="AQ321" s="262">
        <f t="shared" si="20"/>
        <v>0</v>
      </c>
      <c r="AR321" s="164"/>
      <c r="AS321" s="164"/>
      <c r="AT321" s="264">
        <f t="shared" si="21"/>
        <v>0</v>
      </c>
      <c r="AU321" s="265">
        <f t="shared" si="22"/>
        <v>0</v>
      </c>
      <c r="AV321" s="264">
        <f t="shared" si="23"/>
        <v>0</v>
      </c>
      <c r="AW321" s="266">
        <f t="shared" si="24"/>
        <v>0</v>
      </c>
      <c r="AX321" s="267">
        <f t="shared" si="25"/>
        <v>0</v>
      </c>
      <c r="AY321" s="268">
        <f t="shared" si="26"/>
        <v>0</v>
      </c>
      <c r="AZ321" s="266">
        <f t="shared" si="27"/>
        <v>0</v>
      </c>
      <c r="BA321" s="267">
        <f t="shared" si="28"/>
        <v>0</v>
      </c>
      <c r="BB321" s="268">
        <f t="shared" si="29"/>
        <v>0</v>
      </c>
      <c r="BC321" s="266">
        <f t="shared" si="30"/>
        <v>0</v>
      </c>
      <c r="BD321" s="267">
        <f t="shared" si="31"/>
        <v>0</v>
      </c>
      <c r="BE321" s="268">
        <f t="shared" si="32"/>
        <v>0</v>
      </c>
      <c r="BF321" s="266">
        <f t="shared" si="33"/>
        <v>0</v>
      </c>
      <c r="BG321" s="267">
        <f t="shared" si="34"/>
        <v>0</v>
      </c>
      <c r="BH321" s="268">
        <f t="shared" si="35"/>
        <v>0</v>
      </c>
      <c r="BI321" s="266">
        <f t="shared" si="36"/>
        <v>0</v>
      </c>
      <c r="BJ321" s="267">
        <f t="shared" si="37"/>
        <v>0</v>
      </c>
      <c r="BK321" s="268">
        <f t="shared" si="38"/>
        <v>0</v>
      </c>
      <c r="BL321" s="164"/>
      <c r="BM321" s="164"/>
      <c r="BN321" s="231"/>
    </row>
    <row r="322" spans="1:66" ht="15" customHeight="1">
      <c r="A322" s="44"/>
      <c r="B322" s="654"/>
      <c r="C322" s="655" t="s">
        <v>5160</v>
      </c>
      <c r="D322" s="858"/>
      <c r="E322" s="859"/>
      <c r="F322" s="859"/>
      <c r="G322" s="860"/>
      <c r="H322" s="713"/>
      <c r="I322" s="715"/>
      <c r="J322" s="713"/>
      <c r="K322" s="714"/>
      <c r="L322" s="715"/>
      <c r="M322" s="614"/>
      <c r="N322" s="614"/>
      <c r="O322" s="614"/>
      <c r="P322" s="614"/>
      <c r="Q322" s="614"/>
      <c r="R322" s="614"/>
      <c r="S322" s="614"/>
      <c r="T322" s="614"/>
      <c r="U322" s="614"/>
      <c r="V322" s="614"/>
      <c r="W322" s="614"/>
      <c r="X322" s="614"/>
      <c r="Y322" s="614"/>
      <c r="Z322" s="614"/>
      <c r="AA322" s="614"/>
      <c r="AB322" s="614"/>
      <c r="AC322" s="614"/>
      <c r="AD322" s="614"/>
      <c r="AE322" s="164"/>
      <c r="AF322" s="164"/>
      <c r="AG322" s="199">
        <f t="shared" si="10"/>
        <v>0</v>
      </c>
      <c r="AH322" s="219" t="b">
        <f t="shared" si="11"/>
        <v>0</v>
      </c>
      <c r="AI322" s="198" t="str">
        <f t="shared" si="12"/>
        <v/>
      </c>
      <c r="AJ322" s="219" t="b">
        <f t="shared" si="13"/>
        <v>0</v>
      </c>
      <c r="AK322" s="198" t="str">
        <f t="shared" si="14"/>
        <v/>
      </c>
      <c r="AL322" s="219" t="b">
        <f t="shared" si="15"/>
        <v>0</v>
      </c>
      <c r="AM322" s="242">
        <f t="shared" si="16"/>
        <v>0</v>
      </c>
      <c r="AN322" s="263">
        <f t="shared" si="17"/>
        <v>0</v>
      </c>
      <c r="AO322" s="263">
        <f t="shared" si="18"/>
        <v>0</v>
      </c>
      <c r="AP322" s="263">
        <f t="shared" si="19"/>
        <v>0</v>
      </c>
      <c r="AQ322" s="262">
        <f t="shared" si="20"/>
        <v>0</v>
      </c>
      <c r="AR322" s="164"/>
      <c r="AS322" s="164"/>
      <c r="AT322" s="264">
        <f t="shared" si="21"/>
        <v>0</v>
      </c>
      <c r="AU322" s="265">
        <f t="shared" si="22"/>
        <v>0</v>
      </c>
      <c r="AV322" s="264">
        <f t="shared" si="23"/>
        <v>0</v>
      </c>
      <c r="AW322" s="266">
        <f t="shared" si="24"/>
        <v>0</v>
      </c>
      <c r="AX322" s="267">
        <f t="shared" si="25"/>
        <v>0</v>
      </c>
      <c r="AY322" s="268">
        <f t="shared" si="26"/>
        <v>0</v>
      </c>
      <c r="AZ322" s="266">
        <f t="shared" si="27"/>
        <v>0</v>
      </c>
      <c r="BA322" s="267">
        <f t="shared" si="28"/>
        <v>0</v>
      </c>
      <c r="BB322" s="268">
        <f t="shared" si="29"/>
        <v>0</v>
      </c>
      <c r="BC322" s="266">
        <f t="shared" si="30"/>
        <v>0</v>
      </c>
      <c r="BD322" s="267">
        <f t="shared" si="31"/>
        <v>0</v>
      </c>
      <c r="BE322" s="268">
        <f t="shared" si="32"/>
        <v>0</v>
      </c>
      <c r="BF322" s="266">
        <f t="shared" si="33"/>
        <v>0</v>
      </c>
      <c r="BG322" s="267">
        <f t="shared" si="34"/>
        <v>0</v>
      </c>
      <c r="BH322" s="268">
        <f t="shared" si="35"/>
        <v>0</v>
      </c>
      <c r="BI322" s="266">
        <f t="shared" si="36"/>
        <v>0</v>
      </c>
      <c r="BJ322" s="267">
        <f t="shared" si="37"/>
        <v>0</v>
      </c>
      <c r="BK322" s="268">
        <f t="shared" si="38"/>
        <v>0</v>
      </c>
      <c r="BL322" s="164"/>
      <c r="BM322" s="164"/>
      <c r="BN322" s="231"/>
    </row>
    <row r="323" spans="1:66" ht="15" customHeight="1">
      <c r="A323" s="44"/>
      <c r="B323" s="654"/>
      <c r="C323" s="655" t="s">
        <v>5162</v>
      </c>
      <c r="D323" s="858"/>
      <c r="E323" s="859"/>
      <c r="F323" s="859"/>
      <c r="G323" s="860"/>
      <c r="H323" s="713"/>
      <c r="I323" s="715"/>
      <c r="J323" s="713"/>
      <c r="K323" s="714"/>
      <c r="L323" s="715"/>
      <c r="M323" s="614"/>
      <c r="N323" s="614"/>
      <c r="O323" s="614"/>
      <c r="P323" s="614"/>
      <c r="Q323" s="614"/>
      <c r="R323" s="614"/>
      <c r="S323" s="614"/>
      <c r="T323" s="614"/>
      <c r="U323" s="614"/>
      <c r="V323" s="614"/>
      <c r="W323" s="614"/>
      <c r="X323" s="614"/>
      <c r="Y323" s="614"/>
      <c r="Z323" s="614"/>
      <c r="AA323" s="614"/>
      <c r="AB323" s="614"/>
      <c r="AC323" s="614"/>
      <c r="AD323" s="614"/>
      <c r="AE323" s="164"/>
      <c r="AF323" s="164"/>
      <c r="AG323" s="199">
        <f t="shared" si="10"/>
        <v>0</v>
      </c>
      <c r="AH323" s="219" t="b">
        <f t="shared" si="11"/>
        <v>0</v>
      </c>
      <c r="AI323" s="198" t="str">
        <f t="shared" si="12"/>
        <v/>
      </c>
      <c r="AJ323" s="219" t="b">
        <f t="shared" si="13"/>
        <v>0</v>
      </c>
      <c r="AK323" s="198" t="str">
        <f t="shared" si="14"/>
        <v/>
      </c>
      <c r="AL323" s="219" t="b">
        <f t="shared" si="15"/>
        <v>0</v>
      </c>
      <c r="AM323" s="242">
        <f t="shared" si="16"/>
        <v>0</v>
      </c>
      <c r="AN323" s="263">
        <f t="shared" si="17"/>
        <v>0</v>
      </c>
      <c r="AO323" s="263">
        <f t="shared" si="18"/>
        <v>0</v>
      </c>
      <c r="AP323" s="263">
        <f t="shared" si="19"/>
        <v>0</v>
      </c>
      <c r="AQ323" s="262">
        <f t="shared" si="20"/>
        <v>0</v>
      </c>
      <c r="AR323" s="164"/>
      <c r="AS323" s="164"/>
      <c r="AT323" s="264">
        <f t="shared" si="21"/>
        <v>0</v>
      </c>
      <c r="AU323" s="265">
        <f t="shared" si="22"/>
        <v>0</v>
      </c>
      <c r="AV323" s="264">
        <f t="shared" si="23"/>
        <v>0</v>
      </c>
      <c r="AW323" s="266">
        <f t="shared" si="24"/>
        <v>0</v>
      </c>
      <c r="AX323" s="267">
        <f t="shared" si="25"/>
        <v>0</v>
      </c>
      <c r="AY323" s="268">
        <f t="shared" si="26"/>
        <v>0</v>
      </c>
      <c r="AZ323" s="266">
        <f t="shared" si="27"/>
        <v>0</v>
      </c>
      <c r="BA323" s="267">
        <f t="shared" si="28"/>
        <v>0</v>
      </c>
      <c r="BB323" s="268">
        <f t="shared" si="29"/>
        <v>0</v>
      </c>
      <c r="BC323" s="266">
        <f t="shared" si="30"/>
        <v>0</v>
      </c>
      <c r="BD323" s="267">
        <f t="shared" si="31"/>
        <v>0</v>
      </c>
      <c r="BE323" s="268">
        <f t="shared" si="32"/>
        <v>0</v>
      </c>
      <c r="BF323" s="266">
        <f t="shared" si="33"/>
        <v>0</v>
      </c>
      <c r="BG323" s="267">
        <f t="shared" si="34"/>
        <v>0</v>
      </c>
      <c r="BH323" s="268">
        <f t="shared" si="35"/>
        <v>0</v>
      </c>
      <c r="BI323" s="266">
        <f t="shared" si="36"/>
        <v>0</v>
      </c>
      <c r="BJ323" s="267">
        <f t="shared" si="37"/>
        <v>0</v>
      </c>
      <c r="BK323" s="268">
        <f t="shared" si="38"/>
        <v>0</v>
      </c>
      <c r="BL323" s="164"/>
      <c r="BM323" s="164"/>
      <c r="BN323" s="231"/>
    </row>
    <row r="324" spans="1:66" ht="15" customHeight="1">
      <c r="A324" s="44"/>
      <c r="B324" s="654"/>
      <c r="C324" s="655" t="s">
        <v>5164</v>
      </c>
      <c r="D324" s="858"/>
      <c r="E324" s="859"/>
      <c r="F324" s="859"/>
      <c r="G324" s="860"/>
      <c r="H324" s="713"/>
      <c r="I324" s="715"/>
      <c r="J324" s="713"/>
      <c r="K324" s="714"/>
      <c r="L324" s="715"/>
      <c r="M324" s="614"/>
      <c r="N324" s="614"/>
      <c r="O324" s="614"/>
      <c r="P324" s="614"/>
      <c r="Q324" s="614"/>
      <c r="R324" s="614"/>
      <c r="S324" s="614"/>
      <c r="T324" s="614"/>
      <c r="U324" s="614"/>
      <c r="V324" s="614"/>
      <c r="W324" s="614"/>
      <c r="X324" s="614"/>
      <c r="Y324" s="614"/>
      <c r="Z324" s="614"/>
      <c r="AA324" s="614"/>
      <c r="AB324" s="614"/>
      <c r="AC324" s="614"/>
      <c r="AD324" s="614"/>
      <c r="AE324" s="164"/>
      <c r="AF324" s="164"/>
      <c r="AG324" s="199">
        <f t="shared" si="10"/>
        <v>0</v>
      </c>
      <c r="AH324" s="219" t="b">
        <f t="shared" si="11"/>
        <v>0</v>
      </c>
      <c r="AI324" s="198" t="str">
        <f t="shared" si="12"/>
        <v/>
      </c>
      <c r="AJ324" s="219" t="b">
        <f t="shared" si="13"/>
        <v>0</v>
      </c>
      <c r="AK324" s="198" t="str">
        <f t="shared" si="14"/>
        <v/>
      </c>
      <c r="AL324" s="219" t="b">
        <f t="shared" si="15"/>
        <v>0</v>
      </c>
      <c r="AM324" s="242">
        <f t="shared" si="16"/>
        <v>0</v>
      </c>
      <c r="AN324" s="263">
        <f t="shared" si="17"/>
        <v>0</v>
      </c>
      <c r="AO324" s="263">
        <f t="shared" si="18"/>
        <v>0</v>
      </c>
      <c r="AP324" s="263">
        <f t="shared" si="19"/>
        <v>0</v>
      </c>
      <c r="AQ324" s="262">
        <f t="shared" si="20"/>
        <v>0</v>
      </c>
      <c r="AR324" s="164"/>
      <c r="AS324" s="164"/>
      <c r="AT324" s="264">
        <f t="shared" si="21"/>
        <v>0</v>
      </c>
      <c r="AU324" s="265">
        <f t="shared" si="22"/>
        <v>0</v>
      </c>
      <c r="AV324" s="264">
        <f t="shared" si="23"/>
        <v>0</v>
      </c>
      <c r="AW324" s="266">
        <f t="shared" si="24"/>
        <v>0</v>
      </c>
      <c r="AX324" s="267">
        <f t="shared" si="25"/>
        <v>0</v>
      </c>
      <c r="AY324" s="268">
        <f t="shared" si="26"/>
        <v>0</v>
      </c>
      <c r="AZ324" s="266">
        <f t="shared" si="27"/>
        <v>0</v>
      </c>
      <c r="BA324" s="267">
        <f t="shared" si="28"/>
        <v>0</v>
      </c>
      <c r="BB324" s="268">
        <f t="shared" si="29"/>
        <v>0</v>
      </c>
      <c r="BC324" s="266">
        <f t="shared" si="30"/>
        <v>0</v>
      </c>
      <c r="BD324" s="267">
        <f t="shared" si="31"/>
        <v>0</v>
      </c>
      <c r="BE324" s="268">
        <f t="shared" si="32"/>
        <v>0</v>
      </c>
      <c r="BF324" s="266">
        <f t="shared" si="33"/>
        <v>0</v>
      </c>
      <c r="BG324" s="267">
        <f t="shared" si="34"/>
        <v>0</v>
      </c>
      <c r="BH324" s="268">
        <f t="shared" si="35"/>
        <v>0</v>
      </c>
      <c r="BI324" s="266">
        <f t="shared" si="36"/>
        <v>0</v>
      </c>
      <c r="BJ324" s="267">
        <f t="shared" si="37"/>
        <v>0</v>
      </c>
      <c r="BK324" s="268">
        <f t="shared" si="38"/>
        <v>0</v>
      </c>
      <c r="BL324" s="164"/>
      <c r="BM324" s="164"/>
      <c r="BN324" s="231"/>
    </row>
    <row r="325" spans="1:66" ht="15" customHeight="1">
      <c r="A325" s="44"/>
      <c r="B325" s="654"/>
      <c r="C325" s="655" t="s">
        <v>5166</v>
      </c>
      <c r="D325" s="858"/>
      <c r="E325" s="859"/>
      <c r="F325" s="859"/>
      <c r="G325" s="860"/>
      <c r="H325" s="713"/>
      <c r="I325" s="715"/>
      <c r="J325" s="713"/>
      <c r="K325" s="714"/>
      <c r="L325" s="715"/>
      <c r="M325" s="614"/>
      <c r="N325" s="614"/>
      <c r="O325" s="614"/>
      <c r="P325" s="614"/>
      <c r="Q325" s="614"/>
      <c r="R325" s="614"/>
      <c r="S325" s="614"/>
      <c r="T325" s="614"/>
      <c r="U325" s="614"/>
      <c r="V325" s="614"/>
      <c r="W325" s="614"/>
      <c r="X325" s="614"/>
      <c r="Y325" s="614"/>
      <c r="Z325" s="614"/>
      <c r="AA325" s="614"/>
      <c r="AB325" s="614"/>
      <c r="AC325" s="614"/>
      <c r="AD325" s="614"/>
      <c r="AE325" s="164"/>
      <c r="AF325" s="164"/>
      <c r="AG325" s="199">
        <f t="shared" si="10"/>
        <v>0</v>
      </c>
      <c r="AH325" s="219" t="b">
        <f t="shared" si="11"/>
        <v>0</v>
      </c>
      <c r="AI325" s="198" t="str">
        <f t="shared" si="12"/>
        <v/>
      </c>
      <c r="AJ325" s="219" t="b">
        <f t="shared" si="13"/>
        <v>0</v>
      </c>
      <c r="AK325" s="198" t="str">
        <f t="shared" si="14"/>
        <v/>
      </c>
      <c r="AL325" s="219" t="b">
        <f t="shared" si="15"/>
        <v>0</v>
      </c>
      <c r="AM325" s="242">
        <f t="shared" si="16"/>
        <v>0</v>
      </c>
      <c r="AN325" s="263">
        <f t="shared" si="17"/>
        <v>0</v>
      </c>
      <c r="AO325" s="263">
        <f t="shared" si="18"/>
        <v>0</v>
      </c>
      <c r="AP325" s="263">
        <f t="shared" si="19"/>
        <v>0</v>
      </c>
      <c r="AQ325" s="262">
        <f t="shared" si="20"/>
        <v>0</v>
      </c>
      <c r="AR325" s="164"/>
      <c r="AS325" s="164"/>
      <c r="AT325" s="264">
        <f t="shared" si="21"/>
        <v>0</v>
      </c>
      <c r="AU325" s="265">
        <f t="shared" si="22"/>
        <v>0</v>
      </c>
      <c r="AV325" s="264">
        <f t="shared" si="23"/>
        <v>0</v>
      </c>
      <c r="AW325" s="266">
        <f t="shared" si="24"/>
        <v>0</v>
      </c>
      <c r="AX325" s="267">
        <f t="shared" si="25"/>
        <v>0</v>
      </c>
      <c r="AY325" s="268">
        <f t="shared" si="26"/>
        <v>0</v>
      </c>
      <c r="AZ325" s="266">
        <f t="shared" si="27"/>
        <v>0</v>
      </c>
      <c r="BA325" s="267">
        <f t="shared" si="28"/>
        <v>0</v>
      </c>
      <c r="BB325" s="268">
        <f t="shared" si="29"/>
        <v>0</v>
      </c>
      <c r="BC325" s="266">
        <f t="shared" si="30"/>
        <v>0</v>
      </c>
      <c r="BD325" s="267">
        <f t="shared" si="31"/>
        <v>0</v>
      </c>
      <c r="BE325" s="268">
        <f t="shared" si="32"/>
        <v>0</v>
      </c>
      <c r="BF325" s="266">
        <f t="shared" si="33"/>
        <v>0</v>
      </c>
      <c r="BG325" s="267">
        <f t="shared" si="34"/>
        <v>0</v>
      </c>
      <c r="BH325" s="268">
        <f t="shared" si="35"/>
        <v>0</v>
      </c>
      <c r="BI325" s="266">
        <f t="shared" si="36"/>
        <v>0</v>
      </c>
      <c r="BJ325" s="267">
        <f t="shared" si="37"/>
        <v>0</v>
      </c>
      <c r="BK325" s="268">
        <f t="shared" si="38"/>
        <v>0</v>
      </c>
      <c r="BL325" s="164"/>
      <c r="BM325" s="164"/>
      <c r="BN325" s="231"/>
    </row>
    <row r="326" spans="1:66" ht="15" customHeight="1">
      <c r="A326" s="44"/>
      <c r="B326" s="654"/>
      <c r="C326" s="655" t="s">
        <v>5168</v>
      </c>
      <c r="D326" s="858"/>
      <c r="E326" s="859"/>
      <c r="F326" s="859"/>
      <c r="G326" s="860"/>
      <c r="H326" s="713"/>
      <c r="I326" s="715"/>
      <c r="J326" s="713"/>
      <c r="K326" s="714"/>
      <c r="L326" s="715"/>
      <c r="M326" s="614"/>
      <c r="N326" s="614"/>
      <c r="O326" s="614"/>
      <c r="P326" s="614"/>
      <c r="Q326" s="614"/>
      <c r="R326" s="614"/>
      <c r="S326" s="614"/>
      <c r="T326" s="614"/>
      <c r="U326" s="614"/>
      <c r="V326" s="614"/>
      <c r="W326" s="614"/>
      <c r="X326" s="614"/>
      <c r="Y326" s="614"/>
      <c r="Z326" s="614"/>
      <c r="AA326" s="614"/>
      <c r="AB326" s="614"/>
      <c r="AC326" s="614"/>
      <c r="AD326" s="614"/>
      <c r="AE326" s="164"/>
      <c r="AF326" s="164"/>
      <c r="AG326" s="199">
        <f t="shared" si="10"/>
        <v>0</v>
      </c>
      <c r="AH326" s="219" t="b">
        <f t="shared" si="11"/>
        <v>0</v>
      </c>
      <c r="AI326" s="198" t="str">
        <f t="shared" si="12"/>
        <v/>
      </c>
      <c r="AJ326" s="219" t="b">
        <f t="shared" si="13"/>
        <v>0</v>
      </c>
      <c r="AK326" s="198" t="str">
        <f t="shared" si="14"/>
        <v/>
      </c>
      <c r="AL326" s="219" t="b">
        <f t="shared" si="15"/>
        <v>0</v>
      </c>
      <c r="AM326" s="242">
        <f t="shared" si="16"/>
        <v>0</v>
      </c>
      <c r="AN326" s="263">
        <f t="shared" si="17"/>
        <v>0</v>
      </c>
      <c r="AO326" s="263">
        <f t="shared" si="18"/>
        <v>0</v>
      </c>
      <c r="AP326" s="263">
        <f t="shared" si="19"/>
        <v>0</v>
      </c>
      <c r="AQ326" s="262">
        <f t="shared" si="20"/>
        <v>0</v>
      </c>
      <c r="AR326" s="164"/>
      <c r="AS326" s="164"/>
      <c r="AT326" s="264">
        <f t="shared" si="21"/>
        <v>0</v>
      </c>
      <c r="AU326" s="265">
        <f t="shared" si="22"/>
        <v>0</v>
      </c>
      <c r="AV326" s="264">
        <f t="shared" si="23"/>
        <v>0</v>
      </c>
      <c r="AW326" s="266">
        <f t="shared" si="24"/>
        <v>0</v>
      </c>
      <c r="AX326" s="267">
        <f t="shared" si="25"/>
        <v>0</v>
      </c>
      <c r="AY326" s="268">
        <f t="shared" si="26"/>
        <v>0</v>
      </c>
      <c r="AZ326" s="266">
        <f t="shared" si="27"/>
        <v>0</v>
      </c>
      <c r="BA326" s="267">
        <f t="shared" si="28"/>
        <v>0</v>
      </c>
      <c r="BB326" s="268">
        <f t="shared" si="29"/>
        <v>0</v>
      </c>
      <c r="BC326" s="266">
        <f t="shared" si="30"/>
        <v>0</v>
      </c>
      <c r="BD326" s="267">
        <f t="shared" si="31"/>
        <v>0</v>
      </c>
      <c r="BE326" s="268">
        <f t="shared" si="32"/>
        <v>0</v>
      </c>
      <c r="BF326" s="266">
        <f t="shared" si="33"/>
        <v>0</v>
      </c>
      <c r="BG326" s="267">
        <f t="shared" si="34"/>
        <v>0</v>
      </c>
      <c r="BH326" s="268">
        <f t="shared" si="35"/>
        <v>0</v>
      </c>
      <c r="BI326" s="266">
        <f t="shared" si="36"/>
        <v>0</v>
      </c>
      <c r="BJ326" s="267">
        <f t="shared" si="37"/>
        <v>0</v>
      </c>
      <c r="BK326" s="268">
        <f t="shared" si="38"/>
        <v>0</v>
      </c>
      <c r="BL326" s="164"/>
      <c r="BM326" s="164"/>
      <c r="BN326" s="231"/>
    </row>
    <row r="327" spans="1:66" ht="15" customHeight="1">
      <c r="A327" s="44"/>
      <c r="B327" s="654"/>
      <c r="C327" s="655" t="s">
        <v>5170</v>
      </c>
      <c r="D327" s="858"/>
      <c r="E327" s="859"/>
      <c r="F327" s="859"/>
      <c r="G327" s="860"/>
      <c r="H327" s="713"/>
      <c r="I327" s="715"/>
      <c r="J327" s="713"/>
      <c r="K327" s="714"/>
      <c r="L327" s="715"/>
      <c r="M327" s="614"/>
      <c r="N327" s="614"/>
      <c r="O327" s="614"/>
      <c r="P327" s="614"/>
      <c r="Q327" s="614"/>
      <c r="R327" s="614"/>
      <c r="S327" s="614"/>
      <c r="T327" s="614"/>
      <c r="U327" s="614"/>
      <c r="V327" s="614"/>
      <c r="W327" s="614"/>
      <c r="X327" s="614"/>
      <c r="Y327" s="614"/>
      <c r="Z327" s="614"/>
      <c r="AA327" s="614"/>
      <c r="AB327" s="614"/>
      <c r="AC327" s="614"/>
      <c r="AD327" s="614"/>
      <c r="AE327" s="164"/>
      <c r="AF327" s="164"/>
      <c r="AG327" s="199">
        <f t="shared" si="10"/>
        <v>0</v>
      </c>
      <c r="AH327" s="219" t="b">
        <f t="shared" si="11"/>
        <v>0</v>
      </c>
      <c r="AI327" s="198" t="str">
        <f t="shared" si="12"/>
        <v/>
      </c>
      <c r="AJ327" s="219" t="b">
        <f t="shared" si="13"/>
        <v>0</v>
      </c>
      <c r="AK327" s="198" t="str">
        <f t="shared" si="14"/>
        <v/>
      </c>
      <c r="AL327" s="219" t="b">
        <f t="shared" si="15"/>
        <v>0</v>
      </c>
      <c r="AM327" s="242">
        <f t="shared" si="16"/>
        <v>0</v>
      </c>
      <c r="AN327" s="263">
        <f t="shared" si="17"/>
        <v>0</v>
      </c>
      <c r="AO327" s="263">
        <f t="shared" si="18"/>
        <v>0</v>
      </c>
      <c r="AP327" s="263">
        <f t="shared" si="19"/>
        <v>0</v>
      </c>
      <c r="AQ327" s="262">
        <f t="shared" si="20"/>
        <v>0</v>
      </c>
      <c r="AR327" s="164"/>
      <c r="AS327" s="164"/>
      <c r="AT327" s="264">
        <f t="shared" si="21"/>
        <v>0</v>
      </c>
      <c r="AU327" s="265">
        <f t="shared" si="22"/>
        <v>0</v>
      </c>
      <c r="AV327" s="264">
        <f t="shared" si="23"/>
        <v>0</v>
      </c>
      <c r="AW327" s="266">
        <f t="shared" si="24"/>
        <v>0</v>
      </c>
      <c r="AX327" s="267">
        <f t="shared" si="25"/>
        <v>0</v>
      </c>
      <c r="AY327" s="268">
        <f t="shared" si="26"/>
        <v>0</v>
      </c>
      <c r="AZ327" s="266">
        <f t="shared" si="27"/>
        <v>0</v>
      </c>
      <c r="BA327" s="267">
        <f t="shared" si="28"/>
        <v>0</v>
      </c>
      <c r="BB327" s="268">
        <f t="shared" si="29"/>
        <v>0</v>
      </c>
      <c r="BC327" s="266">
        <f t="shared" si="30"/>
        <v>0</v>
      </c>
      <c r="BD327" s="267">
        <f t="shared" si="31"/>
        <v>0</v>
      </c>
      <c r="BE327" s="268">
        <f t="shared" si="32"/>
        <v>0</v>
      </c>
      <c r="BF327" s="266">
        <f t="shared" si="33"/>
        <v>0</v>
      </c>
      <c r="BG327" s="267">
        <f t="shared" si="34"/>
        <v>0</v>
      </c>
      <c r="BH327" s="268">
        <f t="shared" si="35"/>
        <v>0</v>
      </c>
      <c r="BI327" s="266">
        <f t="shared" si="36"/>
        <v>0</v>
      </c>
      <c r="BJ327" s="267">
        <f t="shared" si="37"/>
        <v>0</v>
      </c>
      <c r="BK327" s="268">
        <f t="shared" si="38"/>
        <v>0</v>
      </c>
      <c r="BL327" s="164"/>
      <c r="BM327" s="164"/>
      <c r="BN327" s="231"/>
    </row>
    <row r="328" spans="1:66" ht="15" customHeight="1">
      <c r="A328" s="44"/>
      <c r="B328" s="654"/>
      <c r="C328" s="655" t="s">
        <v>5172</v>
      </c>
      <c r="D328" s="858"/>
      <c r="E328" s="859"/>
      <c r="F328" s="859"/>
      <c r="G328" s="860"/>
      <c r="H328" s="713"/>
      <c r="I328" s="715"/>
      <c r="J328" s="713"/>
      <c r="K328" s="714"/>
      <c r="L328" s="715"/>
      <c r="M328" s="614"/>
      <c r="N328" s="614"/>
      <c r="O328" s="614"/>
      <c r="P328" s="614"/>
      <c r="Q328" s="614"/>
      <c r="R328" s="614"/>
      <c r="S328" s="614"/>
      <c r="T328" s="614"/>
      <c r="U328" s="614"/>
      <c r="V328" s="614"/>
      <c r="W328" s="614"/>
      <c r="X328" s="614"/>
      <c r="Y328" s="614"/>
      <c r="Z328" s="614"/>
      <c r="AA328" s="614"/>
      <c r="AB328" s="614"/>
      <c r="AC328" s="614"/>
      <c r="AD328" s="614"/>
      <c r="AE328" s="164"/>
      <c r="AF328" s="164"/>
      <c r="AG328" s="199">
        <f t="shared" si="10"/>
        <v>0</v>
      </c>
      <c r="AH328" s="219" t="b">
        <f t="shared" si="11"/>
        <v>0</v>
      </c>
      <c r="AI328" s="198" t="str">
        <f t="shared" si="12"/>
        <v/>
      </c>
      <c r="AJ328" s="219" t="b">
        <f t="shared" si="13"/>
        <v>0</v>
      </c>
      <c r="AK328" s="198" t="str">
        <f t="shared" si="14"/>
        <v/>
      </c>
      <c r="AL328" s="219" t="b">
        <f t="shared" si="15"/>
        <v>0</v>
      </c>
      <c r="AM328" s="242">
        <f t="shared" si="16"/>
        <v>0</v>
      </c>
      <c r="AN328" s="263">
        <f t="shared" si="17"/>
        <v>0</v>
      </c>
      <c r="AO328" s="263">
        <f t="shared" si="18"/>
        <v>0</v>
      </c>
      <c r="AP328" s="263">
        <f t="shared" si="19"/>
        <v>0</v>
      </c>
      <c r="AQ328" s="262">
        <f t="shared" si="20"/>
        <v>0</v>
      </c>
      <c r="AR328" s="164"/>
      <c r="AS328" s="164"/>
      <c r="AT328" s="264">
        <f t="shared" si="21"/>
        <v>0</v>
      </c>
      <c r="AU328" s="265">
        <f t="shared" si="22"/>
        <v>0</v>
      </c>
      <c r="AV328" s="264">
        <f t="shared" si="23"/>
        <v>0</v>
      </c>
      <c r="AW328" s="266">
        <f t="shared" si="24"/>
        <v>0</v>
      </c>
      <c r="AX328" s="267">
        <f t="shared" si="25"/>
        <v>0</v>
      </c>
      <c r="AY328" s="268">
        <f t="shared" si="26"/>
        <v>0</v>
      </c>
      <c r="AZ328" s="266">
        <f t="shared" si="27"/>
        <v>0</v>
      </c>
      <c r="BA328" s="267">
        <f t="shared" si="28"/>
        <v>0</v>
      </c>
      <c r="BB328" s="268">
        <f t="shared" si="29"/>
        <v>0</v>
      </c>
      <c r="BC328" s="266">
        <f t="shared" si="30"/>
        <v>0</v>
      </c>
      <c r="BD328" s="267">
        <f t="shared" si="31"/>
        <v>0</v>
      </c>
      <c r="BE328" s="268">
        <f t="shared" si="32"/>
        <v>0</v>
      </c>
      <c r="BF328" s="266">
        <f t="shared" si="33"/>
        <v>0</v>
      </c>
      <c r="BG328" s="267">
        <f t="shared" si="34"/>
        <v>0</v>
      </c>
      <c r="BH328" s="268">
        <f t="shared" si="35"/>
        <v>0</v>
      </c>
      <c r="BI328" s="266">
        <f t="shared" si="36"/>
        <v>0</v>
      </c>
      <c r="BJ328" s="267">
        <f t="shared" si="37"/>
        <v>0</v>
      </c>
      <c r="BK328" s="268">
        <f t="shared" si="38"/>
        <v>0</v>
      </c>
      <c r="BL328" s="164"/>
      <c r="BM328" s="164"/>
      <c r="BN328" s="231"/>
    </row>
    <row r="329" spans="1:66" ht="15" customHeight="1">
      <c r="A329" s="44"/>
      <c r="B329" s="654"/>
      <c r="C329" s="655" t="s">
        <v>5174</v>
      </c>
      <c r="D329" s="858"/>
      <c r="E329" s="859"/>
      <c r="F329" s="859"/>
      <c r="G329" s="860"/>
      <c r="H329" s="713"/>
      <c r="I329" s="715"/>
      <c r="J329" s="713"/>
      <c r="K329" s="714"/>
      <c r="L329" s="715"/>
      <c r="M329" s="614"/>
      <c r="N329" s="614"/>
      <c r="O329" s="614"/>
      <c r="P329" s="614"/>
      <c r="Q329" s="614"/>
      <c r="R329" s="614"/>
      <c r="S329" s="614"/>
      <c r="T329" s="614"/>
      <c r="U329" s="614"/>
      <c r="V329" s="614"/>
      <c r="W329" s="614"/>
      <c r="X329" s="614"/>
      <c r="Y329" s="614"/>
      <c r="Z329" s="614"/>
      <c r="AA329" s="614"/>
      <c r="AB329" s="614"/>
      <c r="AC329" s="614"/>
      <c r="AD329" s="614"/>
      <c r="AE329" s="164"/>
      <c r="AF329" s="164"/>
      <c r="AG329" s="199">
        <f t="shared" si="10"/>
        <v>0</v>
      </c>
      <c r="AH329" s="219" t="b">
        <f t="shared" si="11"/>
        <v>0</v>
      </c>
      <c r="AI329" s="198" t="str">
        <f t="shared" si="12"/>
        <v/>
      </c>
      <c r="AJ329" s="219" t="b">
        <f t="shared" si="13"/>
        <v>0</v>
      </c>
      <c r="AK329" s="198" t="str">
        <f t="shared" si="14"/>
        <v/>
      </c>
      <c r="AL329" s="219" t="b">
        <f t="shared" si="15"/>
        <v>0</v>
      </c>
      <c r="AM329" s="242">
        <f t="shared" si="16"/>
        <v>0</v>
      </c>
      <c r="AN329" s="263">
        <f t="shared" si="17"/>
        <v>0</v>
      </c>
      <c r="AO329" s="263">
        <f t="shared" si="18"/>
        <v>0</v>
      </c>
      <c r="AP329" s="263">
        <f t="shared" si="19"/>
        <v>0</v>
      </c>
      <c r="AQ329" s="262">
        <f t="shared" si="20"/>
        <v>0</v>
      </c>
      <c r="AR329" s="164"/>
      <c r="AS329" s="164"/>
      <c r="AT329" s="264">
        <f t="shared" si="21"/>
        <v>0</v>
      </c>
      <c r="AU329" s="265">
        <f t="shared" si="22"/>
        <v>0</v>
      </c>
      <c r="AV329" s="264">
        <f t="shared" si="23"/>
        <v>0</v>
      </c>
      <c r="AW329" s="266">
        <f t="shared" si="24"/>
        <v>0</v>
      </c>
      <c r="AX329" s="267">
        <f t="shared" si="25"/>
        <v>0</v>
      </c>
      <c r="AY329" s="268">
        <f t="shared" si="26"/>
        <v>0</v>
      </c>
      <c r="AZ329" s="266">
        <f t="shared" si="27"/>
        <v>0</v>
      </c>
      <c r="BA329" s="267">
        <f t="shared" si="28"/>
        <v>0</v>
      </c>
      <c r="BB329" s="268">
        <f t="shared" si="29"/>
        <v>0</v>
      </c>
      <c r="BC329" s="266">
        <f t="shared" si="30"/>
        <v>0</v>
      </c>
      <c r="BD329" s="267">
        <f t="shared" si="31"/>
        <v>0</v>
      </c>
      <c r="BE329" s="268">
        <f t="shared" si="32"/>
        <v>0</v>
      </c>
      <c r="BF329" s="266">
        <f t="shared" si="33"/>
        <v>0</v>
      </c>
      <c r="BG329" s="267">
        <f t="shared" si="34"/>
        <v>0</v>
      </c>
      <c r="BH329" s="268">
        <f t="shared" si="35"/>
        <v>0</v>
      </c>
      <c r="BI329" s="266">
        <f t="shared" si="36"/>
        <v>0</v>
      </c>
      <c r="BJ329" s="267">
        <f t="shared" si="37"/>
        <v>0</v>
      </c>
      <c r="BK329" s="268">
        <f t="shared" si="38"/>
        <v>0</v>
      </c>
      <c r="BL329" s="164"/>
      <c r="BM329" s="164"/>
      <c r="BN329" s="231"/>
    </row>
    <row r="330" spans="1:66" ht="15" customHeight="1">
      <c r="A330" s="44"/>
      <c r="B330" s="654"/>
      <c r="C330" s="655" t="s">
        <v>5176</v>
      </c>
      <c r="D330" s="858"/>
      <c r="E330" s="859"/>
      <c r="F330" s="859"/>
      <c r="G330" s="860"/>
      <c r="H330" s="713"/>
      <c r="I330" s="715"/>
      <c r="J330" s="713"/>
      <c r="K330" s="714"/>
      <c r="L330" s="715"/>
      <c r="M330" s="614"/>
      <c r="N330" s="614"/>
      <c r="O330" s="614"/>
      <c r="P330" s="614"/>
      <c r="Q330" s="614"/>
      <c r="R330" s="614"/>
      <c r="S330" s="614"/>
      <c r="T330" s="614"/>
      <c r="U330" s="614"/>
      <c r="V330" s="614"/>
      <c r="W330" s="614"/>
      <c r="X330" s="614"/>
      <c r="Y330" s="614"/>
      <c r="Z330" s="614"/>
      <c r="AA330" s="614"/>
      <c r="AB330" s="614"/>
      <c r="AC330" s="614"/>
      <c r="AD330" s="614"/>
      <c r="AE330" s="164"/>
      <c r="AF330" s="164"/>
      <c r="AG330" s="199">
        <f t="shared" si="10"/>
        <v>0</v>
      </c>
      <c r="AH330" s="219" t="b">
        <f t="shared" si="11"/>
        <v>0</v>
      </c>
      <c r="AI330" s="198" t="str">
        <f t="shared" si="12"/>
        <v/>
      </c>
      <c r="AJ330" s="219" t="b">
        <f t="shared" si="13"/>
        <v>0</v>
      </c>
      <c r="AK330" s="198" t="str">
        <f t="shared" si="14"/>
        <v/>
      </c>
      <c r="AL330" s="219" t="b">
        <f t="shared" si="15"/>
        <v>0</v>
      </c>
      <c r="AM330" s="242">
        <f t="shared" si="16"/>
        <v>0</v>
      </c>
      <c r="AN330" s="263">
        <f t="shared" si="17"/>
        <v>0</v>
      </c>
      <c r="AO330" s="263">
        <f t="shared" si="18"/>
        <v>0</v>
      </c>
      <c r="AP330" s="263">
        <f t="shared" si="19"/>
        <v>0</v>
      </c>
      <c r="AQ330" s="262">
        <f t="shared" si="20"/>
        <v>0</v>
      </c>
      <c r="AR330" s="164"/>
      <c r="AS330" s="164"/>
      <c r="AT330" s="264">
        <f t="shared" si="21"/>
        <v>0</v>
      </c>
      <c r="AU330" s="265">
        <f t="shared" si="22"/>
        <v>0</v>
      </c>
      <c r="AV330" s="264">
        <f t="shared" si="23"/>
        <v>0</v>
      </c>
      <c r="AW330" s="266">
        <f t="shared" si="24"/>
        <v>0</v>
      </c>
      <c r="AX330" s="267">
        <f t="shared" si="25"/>
        <v>0</v>
      </c>
      <c r="AY330" s="268">
        <f t="shared" si="26"/>
        <v>0</v>
      </c>
      <c r="AZ330" s="266">
        <f t="shared" si="27"/>
        <v>0</v>
      </c>
      <c r="BA330" s="267">
        <f t="shared" si="28"/>
        <v>0</v>
      </c>
      <c r="BB330" s="268">
        <f t="shared" si="29"/>
        <v>0</v>
      </c>
      <c r="BC330" s="266">
        <f t="shared" si="30"/>
        <v>0</v>
      </c>
      <c r="BD330" s="267">
        <f t="shared" si="31"/>
        <v>0</v>
      </c>
      <c r="BE330" s="268">
        <f t="shared" si="32"/>
        <v>0</v>
      </c>
      <c r="BF330" s="266">
        <f t="shared" si="33"/>
        <v>0</v>
      </c>
      <c r="BG330" s="267">
        <f t="shared" si="34"/>
        <v>0</v>
      </c>
      <c r="BH330" s="268">
        <f t="shared" si="35"/>
        <v>0</v>
      </c>
      <c r="BI330" s="266">
        <f t="shared" si="36"/>
        <v>0</v>
      </c>
      <c r="BJ330" s="267">
        <f t="shared" si="37"/>
        <v>0</v>
      </c>
      <c r="BK330" s="268">
        <f t="shared" si="38"/>
        <v>0</v>
      </c>
      <c r="BL330" s="164"/>
      <c r="BM330" s="164"/>
      <c r="BN330" s="231"/>
    </row>
    <row r="331" spans="1:66" ht="15" customHeight="1">
      <c r="A331" s="44"/>
      <c r="B331" s="654"/>
      <c r="C331" s="655" t="s">
        <v>5178</v>
      </c>
      <c r="D331" s="858"/>
      <c r="E331" s="859"/>
      <c r="F331" s="859"/>
      <c r="G331" s="860"/>
      <c r="H331" s="713"/>
      <c r="I331" s="715"/>
      <c r="J331" s="713"/>
      <c r="K331" s="714"/>
      <c r="L331" s="715"/>
      <c r="M331" s="614"/>
      <c r="N331" s="614"/>
      <c r="O331" s="614"/>
      <c r="P331" s="614"/>
      <c r="Q331" s="614"/>
      <c r="R331" s="614"/>
      <c r="S331" s="614"/>
      <c r="T331" s="614"/>
      <c r="U331" s="614"/>
      <c r="V331" s="614"/>
      <c r="W331" s="614"/>
      <c r="X331" s="614"/>
      <c r="Y331" s="614"/>
      <c r="Z331" s="614"/>
      <c r="AA331" s="614"/>
      <c r="AB331" s="614"/>
      <c r="AC331" s="614"/>
      <c r="AD331" s="614"/>
      <c r="AE331" s="164"/>
      <c r="AF331" s="164"/>
      <c r="AG331" s="199">
        <f t="shared" si="10"/>
        <v>0</v>
      </c>
      <c r="AH331" s="219" t="b">
        <f t="shared" si="11"/>
        <v>0</v>
      </c>
      <c r="AI331" s="198" t="str">
        <f t="shared" si="12"/>
        <v/>
      </c>
      <c r="AJ331" s="219" t="b">
        <f t="shared" si="13"/>
        <v>0</v>
      </c>
      <c r="AK331" s="198" t="str">
        <f t="shared" si="14"/>
        <v/>
      </c>
      <c r="AL331" s="219" t="b">
        <f t="shared" si="15"/>
        <v>0</v>
      </c>
      <c r="AM331" s="242">
        <f t="shared" si="16"/>
        <v>0</v>
      </c>
      <c r="AN331" s="263">
        <f t="shared" si="17"/>
        <v>0</v>
      </c>
      <c r="AO331" s="263">
        <f t="shared" si="18"/>
        <v>0</v>
      </c>
      <c r="AP331" s="263">
        <f t="shared" si="19"/>
        <v>0</v>
      </c>
      <c r="AQ331" s="262">
        <f t="shared" si="20"/>
        <v>0</v>
      </c>
      <c r="AR331" s="164"/>
      <c r="AS331" s="164"/>
      <c r="AT331" s="264">
        <f t="shared" si="21"/>
        <v>0</v>
      </c>
      <c r="AU331" s="265">
        <f t="shared" si="22"/>
        <v>0</v>
      </c>
      <c r="AV331" s="264">
        <f t="shared" si="23"/>
        <v>0</v>
      </c>
      <c r="AW331" s="266">
        <f t="shared" si="24"/>
        <v>0</v>
      </c>
      <c r="AX331" s="267">
        <f t="shared" si="25"/>
        <v>0</v>
      </c>
      <c r="AY331" s="268">
        <f t="shared" si="26"/>
        <v>0</v>
      </c>
      <c r="AZ331" s="266">
        <f t="shared" si="27"/>
        <v>0</v>
      </c>
      <c r="BA331" s="267">
        <f t="shared" si="28"/>
        <v>0</v>
      </c>
      <c r="BB331" s="268">
        <f t="shared" si="29"/>
        <v>0</v>
      </c>
      <c r="BC331" s="266">
        <f t="shared" si="30"/>
        <v>0</v>
      </c>
      <c r="BD331" s="267">
        <f t="shared" si="31"/>
        <v>0</v>
      </c>
      <c r="BE331" s="268">
        <f t="shared" si="32"/>
        <v>0</v>
      </c>
      <c r="BF331" s="266">
        <f t="shared" si="33"/>
        <v>0</v>
      </c>
      <c r="BG331" s="267">
        <f t="shared" si="34"/>
        <v>0</v>
      </c>
      <c r="BH331" s="268">
        <f t="shared" si="35"/>
        <v>0</v>
      </c>
      <c r="BI331" s="266">
        <f t="shared" si="36"/>
        <v>0</v>
      </c>
      <c r="BJ331" s="267">
        <f t="shared" si="37"/>
        <v>0</v>
      </c>
      <c r="BK331" s="268">
        <f t="shared" si="38"/>
        <v>0</v>
      </c>
      <c r="BL331" s="164"/>
      <c r="BM331" s="164"/>
      <c r="BN331" s="231"/>
    </row>
    <row r="332" spans="1:66" ht="15" customHeight="1">
      <c r="A332" s="44"/>
      <c r="B332" s="654"/>
      <c r="C332" s="655" t="s">
        <v>5180</v>
      </c>
      <c r="D332" s="858"/>
      <c r="E332" s="859"/>
      <c r="F332" s="859"/>
      <c r="G332" s="860"/>
      <c r="H332" s="713"/>
      <c r="I332" s="715"/>
      <c r="J332" s="713"/>
      <c r="K332" s="714"/>
      <c r="L332" s="715"/>
      <c r="M332" s="614"/>
      <c r="N332" s="614"/>
      <c r="O332" s="614"/>
      <c r="P332" s="614"/>
      <c r="Q332" s="614"/>
      <c r="R332" s="614"/>
      <c r="S332" s="614"/>
      <c r="T332" s="614"/>
      <c r="U332" s="614"/>
      <c r="V332" s="614"/>
      <c r="W332" s="614"/>
      <c r="X332" s="614"/>
      <c r="Y332" s="614"/>
      <c r="Z332" s="614"/>
      <c r="AA332" s="614"/>
      <c r="AB332" s="614"/>
      <c r="AC332" s="614"/>
      <c r="AD332" s="614"/>
      <c r="AE332" s="164"/>
      <c r="AF332" s="164"/>
      <c r="AG332" s="199">
        <f t="shared" si="10"/>
        <v>0</v>
      </c>
      <c r="AH332" s="219" t="b">
        <f t="shared" si="11"/>
        <v>0</v>
      </c>
      <c r="AI332" s="198" t="str">
        <f t="shared" si="12"/>
        <v/>
      </c>
      <c r="AJ332" s="219" t="b">
        <f t="shared" si="13"/>
        <v>0</v>
      </c>
      <c r="AK332" s="198" t="str">
        <f t="shared" si="14"/>
        <v/>
      </c>
      <c r="AL332" s="219" t="b">
        <f t="shared" si="15"/>
        <v>0</v>
      </c>
      <c r="AM332" s="242">
        <f t="shared" si="16"/>
        <v>0</v>
      </c>
      <c r="AN332" s="263">
        <f t="shared" si="17"/>
        <v>0</v>
      </c>
      <c r="AO332" s="263">
        <f t="shared" si="18"/>
        <v>0</v>
      </c>
      <c r="AP332" s="263">
        <f t="shared" si="19"/>
        <v>0</v>
      </c>
      <c r="AQ332" s="262">
        <f t="shared" si="20"/>
        <v>0</v>
      </c>
      <c r="AR332" s="164"/>
      <c r="AS332" s="164"/>
      <c r="AT332" s="264">
        <f t="shared" si="21"/>
        <v>0</v>
      </c>
      <c r="AU332" s="265">
        <f t="shared" si="22"/>
        <v>0</v>
      </c>
      <c r="AV332" s="264">
        <f t="shared" si="23"/>
        <v>0</v>
      </c>
      <c r="AW332" s="266">
        <f t="shared" si="24"/>
        <v>0</v>
      </c>
      <c r="AX332" s="267">
        <f t="shared" si="25"/>
        <v>0</v>
      </c>
      <c r="AY332" s="268">
        <f t="shared" si="26"/>
        <v>0</v>
      </c>
      <c r="AZ332" s="266">
        <f t="shared" si="27"/>
        <v>0</v>
      </c>
      <c r="BA332" s="267">
        <f t="shared" si="28"/>
        <v>0</v>
      </c>
      <c r="BB332" s="268">
        <f t="shared" si="29"/>
        <v>0</v>
      </c>
      <c r="BC332" s="266">
        <f t="shared" si="30"/>
        <v>0</v>
      </c>
      <c r="BD332" s="267">
        <f t="shared" si="31"/>
        <v>0</v>
      </c>
      <c r="BE332" s="268">
        <f t="shared" si="32"/>
        <v>0</v>
      </c>
      <c r="BF332" s="266">
        <f t="shared" si="33"/>
        <v>0</v>
      </c>
      <c r="BG332" s="267">
        <f t="shared" si="34"/>
        <v>0</v>
      </c>
      <c r="BH332" s="268">
        <f t="shared" si="35"/>
        <v>0</v>
      </c>
      <c r="BI332" s="266">
        <f t="shared" si="36"/>
        <v>0</v>
      </c>
      <c r="BJ332" s="267">
        <f t="shared" si="37"/>
        <v>0</v>
      </c>
      <c r="BK332" s="268">
        <f t="shared" si="38"/>
        <v>0</v>
      </c>
      <c r="BL332" s="164"/>
      <c r="BM332" s="164"/>
      <c r="BN332" s="231"/>
    </row>
    <row r="333" spans="1:66" ht="15" customHeight="1">
      <c r="A333" s="44"/>
      <c r="B333" s="654"/>
      <c r="C333" s="655" t="s">
        <v>5182</v>
      </c>
      <c r="D333" s="858"/>
      <c r="E333" s="859"/>
      <c r="F333" s="859"/>
      <c r="G333" s="860"/>
      <c r="H333" s="713"/>
      <c r="I333" s="715"/>
      <c r="J333" s="713"/>
      <c r="K333" s="714"/>
      <c r="L333" s="715"/>
      <c r="M333" s="614"/>
      <c r="N333" s="614"/>
      <c r="O333" s="614"/>
      <c r="P333" s="614"/>
      <c r="Q333" s="614"/>
      <c r="R333" s="614"/>
      <c r="S333" s="614"/>
      <c r="T333" s="614"/>
      <c r="U333" s="614"/>
      <c r="V333" s="614"/>
      <c r="W333" s="614"/>
      <c r="X333" s="614"/>
      <c r="Y333" s="614"/>
      <c r="Z333" s="614"/>
      <c r="AA333" s="614"/>
      <c r="AB333" s="614"/>
      <c r="AC333" s="614"/>
      <c r="AD333" s="614"/>
      <c r="AE333" s="164"/>
      <c r="AF333" s="164"/>
      <c r="AG333" s="199">
        <f t="shared" si="10"/>
        <v>0</v>
      </c>
      <c r="AH333" s="219" t="b">
        <f t="shared" si="11"/>
        <v>0</v>
      </c>
      <c r="AI333" s="198" t="str">
        <f t="shared" si="12"/>
        <v/>
      </c>
      <c r="AJ333" s="219" t="b">
        <f t="shared" si="13"/>
        <v>0</v>
      </c>
      <c r="AK333" s="198" t="str">
        <f t="shared" si="14"/>
        <v/>
      </c>
      <c r="AL333" s="219" t="b">
        <f t="shared" si="15"/>
        <v>0</v>
      </c>
      <c r="AM333" s="242">
        <f t="shared" si="16"/>
        <v>0</v>
      </c>
      <c r="AN333" s="263">
        <f t="shared" si="17"/>
        <v>0</v>
      </c>
      <c r="AO333" s="263">
        <f t="shared" si="18"/>
        <v>0</v>
      </c>
      <c r="AP333" s="263">
        <f t="shared" si="19"/>
        <v>0</v>
      </c>
      <c r="AQ333" s="262">
        <f t="shared" si="20"/>
        <v>0</v>
      </c>
      <c r="AR333" s="164"/>
      <c r="AS333" s="164"/>
      <c r="AT333" s="264">
        <f t="shared" si="21"/>
        <v>0</v>
      </c>
      <c r="AU333" s="265">
        <f t="shared" si="22"/>
        <v>0</v>
      </c>
      <c r="AV333" s="264">
        <f t="shared" si="23"/>
        <v>0</v>
      </c>
      <c r="AW333" s="266">
        <f t="shared" si="24"/>
        <v>0</v>
      </c>
      <c r="AX333" s="267">
        <f t="shared" si="25"/>
        <v>0</v>
      </c>
      <c r="AY333" s="268">
        <f t="shared" si="26"/>
        <v>0</v>
      </c>
      <c r="AZ333" s="266">
        <f t="shared" si="27"/>
        <v>0</v>
      </c>
      <c r="BA333" s="267">
        <f t="shared" si="28"/>
        <v>0</v>
      </c>
      <c r="BB333" s="268">
        <f t="shared" si="29"/>
        <v>0</v>
      </c>
      <c r="BC333" s="266">
        <f t="shared" si="30"/>
        <v>0</v>
      </c>
      <c r="BD333" s="267">
        <f t="shared" si="31"/>
        <v>0</v>
      </c>
      <c r="BE333" s="268">
        <f t="shared" si="32"/>
        <v>0</v>
      </c>
      <c r="BF333" s="266">
        <f t="shared" si="33"/>
        <v>0</v>
      </c>
      <c r="BG333" s="267">
        <f t="shared" si="34"/>
        <v>0</v>
      </c>
      <c r="BH333" s="268">
        <f t="shared" si="35"/>
        <v>0</v>
      </c>
      <c r="BI333" s="266">
        <f t="shared" si="36"/>
        <v>0</v>
      </c>
      <c r="BJ333" s="267">
        <f t="shared" si="37"/>
        <v>0</v>
      </c>
      <c r="BK333" s="268">
        <f t="shared" si="38"/>
        <v>0</v>
      </c>
      <c r="BL333" s="164"/>
      <c r="BM333" s="164"/>
      <c r="BN333" s="231"/>
    </row>
    <row r="334" spans="1:66" ht="15" customHeight="1">
      <c r="A334" s="44"/>
      <c r="B334" s="654"/>
      <c r="C334" s="655" t="s">
        <v>5184</v>
      </c>
      <c r="D334" s="858"/>
      <c r="E334" s="859"/>
      <c r="F334" s="859"/>
      <c r="G334" s="860"/>
      <c r="H334" s="713"/>
      <c r="I334" s="715"/>
      <c r="J334" s="713"/>
      <c r="K334" s="714"/>
      <c r="L334" s="715"/>
      <c r="M334" s="614"/>
      <c r="N334" s="614"/>
      <c r="O334" s="614"/>
      <c r="P334" s="614"/>
      <c r="Q334" s="614"/>
      <c r="R334" s="614"/>
      <c r="S334" s="614"/>
      <c r="T334" s="614"/>
      <c r="U334" s="614"/>
      <c r="V334" s="614"/>
      <c r="W334" s="614"/>
      <c r="X334" s="614"/>
      <c r="Y334" s="614"/>
      <c r="Z334" s="614"/>
      <c r="AA334" s="614"/>
      <c r="AB334" s="614"/>
      <c r="AC334" s="614"/>
      <c r="AD334" s="614"/>
      <c r="AE334" s="164"/>
      <c r="AF334" s="164"/>
      <c r="AG334" s="199">
        <f t="shared" si="10"/>
        <v>0</v>
      </c>
      <c r="AH334" s="219" t="b">
        <f t="shared" si="11"/>
        <v>0</v>
      </c>
      <c r="AI334" s="198" t="str">
        <f t="shared" si="12"/>
        <v/>
      </c>
      <c r="AJ334" s="219" t="b">
        <f t="shared" si="13"/>
        <v>0</v>
      </c>
      <c r="AK334" s="198" t="str">
        <f t="shared" si="14"/>
        <v/>
      </c>
      <c r="AL334" s="219" t="b">
        <f t="shared" si="15"/>
        <v>0</v>
      </c>
      <c r="AM334" s="242">
        <f t="shared" si="16"/>
        <v>0</v>
      </c>
      <c r="AN334" s="263">
        <f t="shared" si="17"/>
        <v>0</v>
      </c>
      <c r="AO334" s="263">
        <f t="shared" si="18"/>
        <v>0</v>
      </c>
      <c r="AP334" s="263">
        <f t="shared" si="19"/>
        <v>0</v>
      </c>
      <c r="AQ334" s="262">
        <f t="shared" si="20"/>
        <v>0</v>
      </c>
      <c r="AR334" s="164"/>
      <c r="AS334" s="164"/>
      <c r="AT334" s="264">
        <f t="shared" si="21"/>
        <v>0</v>
      </c>
      <c r="AU334" s="265">
        <f t="shared" si="22"/>
        <v>0</v>
      </c>
      <c r="AV334" s="264">
        <f t="shared" si="23"/>
        <v>0</v>
      </c>
      <c r="AW334" s="266">
        <f t="shared" si="24"/>
        <v>0</v>
      </c>
      <c r="AX334" s="267">
        <f t="shared" si="25"/>
        <v>0</v>
      </c>
      <c r="AY334" s="268">
        <f t="shared" si="26"/>
        <v>0</v>
      </c>
      <c r="AZ334" s="266">
        <f t="shared" si="27"/>
        <v>0</v>
      </c>
      <c r="BA334" s="267">
        <f t="shared" si="28"/>
        <v>0</v>
      </c>
      <c r="BB334" s="268">
        <f t="shared" si="29"/>
        <v>0</v>
      </c>
      <c r="BC334" s="266">
        <f t="shared" si="30"/>
        <v>0</v>
      </c>
      <c r="BD334" s="267">
        <f t="shared" si="31"/>
        <v>0</v>
      </c>
      <c r="BE334" s="268">
        <f t="shared" si="32"/>
        <v>0</v>
      </c>
      <c r="BF334" s="266">
        <f t="shared" si="33"/>
        <v>0</v>
      </c>
      <c r="BG334" s="267">
        <f t="shared" si="34"/>
        <v>0</v>
      </c>
      <c r="BH334" s="268">
        <f t="shared" si="35"/>
        <v>0</v>
      </c>
      <c r="BI334" s="266">
        <f t="shared" si="36"/>
        <v>0</v>
      </c>
      <c r="BJ334" s="267">
        <f t="shared" si="37"/>
        <v>0</v>
      </c>
      <c r="BK334" s="268">
        <f t="shared" si="38"/>
        <v>0</v>
      </c>
      <c r="BL334" s="164"/>
      <c r="BM334" s="164"/>
      <c r="BN334" s="231"/>
    </row>
    <row r="335" spans="1:66" ht="15" customHeight="1">
      <c r="A335" s="44"/>
      <c r="B335" s="654"/>
      <c r="C335" s="655" t="s">
        <v>5186</v>
      </c>
      <c r="D335" s="858"/>
      <c r="E335" s="859"/>
      <c r="F335" s="859"/>
      <c r="G335" s="860"/>
      <c r="H335" s="713"/>
      <c r="I335" s="715"/>
      <c r="J335" s="713"/>
      <c r="K335" s="714"/>
      <c r="L335" s="715"/>
      <c r="M335" s="614"/>
      <c r="N335" s="614"/>
      <c r="O335" s="614"/>
      <c r="P335" s="614"/>
      <c r="Q335" s="614"/>
      <c r="R335" s="614"/>
      <c r="S335" s="614"/>
      <c r="T335" s="614"/>
      <c r="U335" s="614"/>
      <c r="V335" s="614"/>
      <c r="W335" s="614"/>
      <c r="X335" s="614"/>
      <c r="Y335" s="614"/>
      <c r="Z335" s="614"/>
      <c r="AA335" s="614"/>
      <c r="AB335" s="614"/>
      <c r="AC335" s="614"/>
      <c r="AD335" s="614"/>
      <c r="AE335" s="164"/>
      <c r="AF335" s="164"/>
      <c r="AG335" s="199">
        <f t="shared" si="10"/>
        <v>0</v>
      </c>
      <c r="AH335" s="219" t="b">
        <f t="shared" si="11"/>
        <v>0</v>
      </c>
      <c r="AI335" s="198" t="str">
        <f t="shared" si="12"/>
        <v/>
      </c>
      <c r="AJ335" s="219" t="b">
        <f t="shared" si="13"/>
        <v>0</v>
      </c>
      <c r="AK335" s="198" t="str">
        <f t="shared" si="14"/>
        <v/>
      </c>
      <c r="AL335" s="219" t="b">
        <f t="shared" si="15"/>
        <v>0</v>
      </c>
      <c r="AM335" s="242">
        <f t="shared" si="16"/>
        <v>0</v>
      </c>
      <c r="AN335" s="263">
        <f t="shared" si="17"/>
        <v>0</v>
      </c>
      <c r="AO335" s="263">
        <f t="shared" si="18"/>
        <v>0</v>
      </c>
      <c r="AP335" s="263">
        <f t="shared" si="19"/>
        <v>0</v>
      </c>
      <c r="AQ335" s="262">
        <f t="shared" si="20"/>
        <v>0</v>
      </c>
      <c r="AR335" s="164"/>
      <c r="AS335" s="164"/>
      <c r="AT335" s="264">
        <f t="shared" si="21"/>
        <v>0</v>
      </c>
      <c r="AU335" s="265">
        <f t="shared" si="22"/>
        <v>0</v>
      </c>
      <c r="AV335" s="264">
        <f t="shared" si="23"/>
        <v>0</v>
      </c>
      <c r="AW335" s="266">
        <f t="shared" si="24"/>
        <v>0</v>
      </c>
      <c r="AX335" s="267">
        <f t="shared" si="25"/>
        <v>0</v>
      </c>
      <c r="AY335" s="268">
        <f t="shared" si="26"/>
        <v>0</v>
      </c>
      <c r="AZ335" s="266">
        <f t="shared" si="27"/>
        <v>0</v>
      </c>
      <c r="BA335" s="267">
        <f t="shared" si="28"/>
        <v>0</v>
      </c>
      <c r="BB335" s="268">
        <f t="shared" si="29"/>
        <v>0</v>
      </c>
      <c r="BC335" s="266">
        <f t="shared" si="30"/>
        <v>0</v>
      </c>
      <c r="BD335" s="267">
        <f t="shared" si="31"/>
        <v>0</v>
      </c>
      <c r="BE335" s="268">
        <f t="shared" si="32"/>
        <v>0</v>
      </c>
      <c r="BF335" s="266">
        <f t="shared" si="33"/>
        <v>0</v>
      </c>
      <c r="BG335" s="267">
        <f t="shared" si="34"/>
        <v>0</v>
      </c>
      <c r="BH335" s="268">
        <f t="shared" si="35"/>
        <v>0</v>
      </c>
      <c r="BI335" s="266">
        <f t="shared" si="36"/>
        <v>0</v>
      </c>
      <c r="BJ335" s="267">
        <f t="shared" si="37"/>
        <v>0</v>
      </c>
      <c r="BK335" s="268">
        <f t="shared" si="38"/>
        <v>0</v>
      </c>
      <c r="BL335" s="164"/>
      <c r="BM335" s="164"/>
      <c r="BN335" s="231"/>
    </row>
    <row r="336" spans="1:66" ht="15" customHeight="1">
      <c r="A336" s="44"/>
      <c r="B336" s="654"/>
      <c r="C336" s="655" t="s">
        <v>5188</v>
      </c>
      <c r="D336" s="858"/>
      <c r="E336" s="859"/>
      <c r="F336" s="859"/>
      <c r="G336" s="860"/>
      <c r="H336" s="713"/>
      <c r="I336" s="715"/>
      <c r="J336" s="713"/>
      <c r="K336" s="714"/>
      <c r="L336" s="715"/>
      <c r="M336" s="614"/>
      <c r="N336" s="614"/>
      <c r="O336" s="614"/>
      <c r="P336" s="614"/>
      <c r="Q336" s="614"/>
      <c r="R336" s="614"/>
      <c r="S336" s="614"/>
      <c r="T336" s="614"/>
      <c r="U336" s="614"/>
      <c r="V336" s="614"/>
      <c r="W336" s="614"/>
      <c r="X336" s="614"/>
      <c r="Y336" s="614"/>
      <c r="Z336" s="614"/>
      <c r="AA336" s="614"/>
      <c r="AB336" s="614"/>
      <c r="AC336" s="614"/>
      <c r="AD336" s="614"/>
      <c r="AE336" s="164"/>
      <c r="AF336" s="164"/>
      <c r="AG336" s="199">
        <f t="shared" si="10"/>
        <v>0</v>
      </c>
      <c r="AH336" s="219" t="b">
        <f t="shared" si="11"/>
        <v>0</v>
      </c>
      <c r="AI336" s="198" t="str">
        <f t="shared" si="12"/>
        <v/>
      </c>
      <c r="AJ336" s="219" t="b">
        <f t="shared" si="13"/>
        <v>0</v>
      </c>
      <c r="AK336" s="198" t="str">
        <f t="shared" si="14"/>
        <v/>
      </c>
      <c r="AL336" s="219" t="b">
        <f t="shared" si="15"/>
        <v>0</v>
      </c>
      <c r="AM336" s="242">
        <f t="shared" si="16"/>
        <v>0</v>
      </c>
      <c r="AN336" s="263">
        <f t="shared" si="17"/>
        <v>0</v>
      </c>
      <c r="AO336" s="263">
        <f t="shared" si="18"/>
        <v>0</v>
      </c>
      <c r="AP336" s="263">
        <f t="shared" si="19"/>
        <v>0</v>
      </c>
      <c r="AQ336" s="262">
        <f t="shared" si="20"/>
        <v>0</v>
      </c>
      <c r="AR336" s="164"/>
      <c r="AS336" s="164"/>
      <c r="AT336" s="264">
        <f t="shared" si="21"/>
        <v>0</v>
      </c>
      <c r="AU336" s="265">
        <f t="shared" si="22"/>
        <v>0</v>
      </c>
      <c r="AV336" s="264">
        <f t="shared" si="23"/>
        <v>0</v>
      </c>
      <c r="AW336" s="266">
        <f t="shared" si="24"/>
        <v>0</v>
      </c>
      <c r="AX336" s="267">
        <f t="shared" si="25"/>
        <v>0</v>
      </c>
      <c r="AY336" s="268">
        <f t="shared" si="26"/>
        <v>0</v>
      </c>
      <c r="AZ336" s="266">
        <f t="shared" si="27"/>
        <v>0</v>
      </c>
      <c r="BA336" s="267">
        <f t="shared" si="28"/>
        <v>0</v>
      </c>
      <c r="BB336" s="268">
        <f t="shared" si="29"/>
        <v>0</v>
      </c>
      <c r="BC336" s="266">
        <f t="shared" si="30"/>
        <v>0</v>
      </c>
      <c r="BD336" s="267">
        <f t="shared" si="31"/>
        <v>0</v>
      </c>
      <c r="BE336" s="268">
        <f t="shared" si="32"/>
        <v>0</v>
      </c>
      <c r="BF336" s="266">
        <f t="shared" si="33"/>
        <v>0</v>
      </c>
      <c r="BG336" s="267">
        <f t="shared" si="34"/>
        <v>0</v>
      </c>
      <c r="BH336" s="268">
        <f t="shared" si="35"/>
        <v>0</v>
      </c>
      <c r="BI336" s="266">
        <f t="shared" si="36"/>
        <v>0</v>
      </c>
      <c r="BJ336" s="267">
        <f t="shared" si="37"/>
        <v>0</v>
      </c>
      <c r="BK336" s="268">
        <f t="shared" si="38"/>
        <v>0</v>
      </c>
      <c r="BL336" s="164"/>
      <c r="BM336" s="164"/>
      <c r="BN336" s="231"/>
    </row>
    <row r="337" spans="1:66" ht="15" customHeight="1">
      <c r="A337" s="44"/>
      <c r="B337" s="654"/>
      <c r="C337" s="655" t="s">
        <v>5190</v>
      </c>
      <c r="D337" s="858"/>
      <c r="E337" s="859"/>
      <c r="F337" s="859"/>
      <c r="G337" s="860"/>
      <c r="H337" s="713"/>
      <c r="I337" s="715"/>
      <c r="J337" s="713"/>
      <c r="K337" s="714"/>
      <c r="L337" s="715"/>
      <c r="M337" s="614"/>
      <c r="N337" s="614"/>
      <c r="O337" s="614"/>
      <c r="P337" s="614"/>
      <c r="Q337" s="614"/>
      <c r="R337" s="614"/>
      <c r="S337" s="614"/>
      <c r="T337" s="614"/>
      <c r="U337" s="614"/>
      <c r="V337" s="614"/>
      <c r="W337" s="614"/>
      <c r="X337" s="614"/>
      <c r="Y337" s="614"/>
      <c r="Z337" s="614"/>
      <c r="AA337" s="614"/>
      <c r="AB337" s="614"/>
      <c r="AC337" s="614"/>
      <c r="AD337" s="614"/>
      <c r="AE337" s="164"/>
      <c r="AF337" s="164"/>
      <c r="AG337" s="199">
        <f t="shared" ref="AG337:AG356" si="39">IF(AND(COUNTBLANK(D337)=1,COUNTA(H337:AD337,S428:AD428)=0),0,IF(AND($L$182&lt;&gt;"",$L$182&lt;&gt;1,COUNTA(D337:AD337,D428:AD428)=0),0,IF(AND($L$182&lt;&gt;"",$L$182=1,COUNTBLANK(D337)=0,COUNTA(H337:O337)=5,AN337=0,AO337=0,AP337=0,COUNTA(Y337:AD337)=6,COUNTA(S428:AD428)=2),0,1)))</f>
        <v>0</v>
      </c>
      <c r="AH337" s="219" t="b">
        <f t="shared" ref="AH337:AH356" si="40">NOT(EXACT($D337,UPPER($D337)))</f>
        <v>0</v>
      </c>
      <c r="AI337" s="198" t="str">
        <f t="shared" ref="AI337:AI356" si="41">SUBSTITUTE( SUBSTITUTE( SUBSTITUTE( SUBSTITUTE( SUBSTITUTE( SUBSTITUTE( SUBSTITUTE( SUBSTITUTE( SUBSTITUTE( SUBSTITUTE($D337, "á", "a"), "é", "e"), "í", "i"), "ó", "o"), "ú", "u"), "Á", "A"), "É", "E"), "Í", "I"), "Ó", "O"), "Ú", "U")</f>
        <v/>
      </c>
      <c r="AJ337" s="219" t="b">
        <f t="shared" ref="AJ337:AJ356" si="42">NOT(EXACT($D337,AI337))</f>
        <v>0</v>
      </c>
      <c r="AK337" s="198" t="str">
        <f t="shared" ref="AK337:AK356" si="43">SUBSTITUTE((SUBSTITUTE(SUBSTITUTE(SUBSTITUTE($D337,".",""),",",""),"(","")),")","")</f>
        <v/>
      </c>
      <c r="AL337" s="219" t="b">
        <f t="shared" ref="AL337:AL356" si="44">NOT(EXACT($D337,AK337))</f>
        <v>0</v>
      </c>
      <c r="AM337" s="242">
        <f t="shared" ref="AM337:AM356" si="45">IF(AND($L$181&lt;&gt;"",$L$181&lt;&gt;1,J337=3),1,0)</f>
        <v>0</v>
      </c>
      <c r="AN337" s="263">
        <f t="shared" ref="AN337:AN356" si="46">IF(AND($P$182="X",COUNTA(P337:R337)=3),0,IF(AND($P$182="",COUNTA(P337:R337)=0),0,1))</f>
        <v>0</v>
      </c>
      <c r="AO337" s="263">
        <f t="shared" ref="AO337:AO356" si="47">IF(AND($S$182="X",COUNTA(S337:U337)=3),0,IF(AND($S$182="",COUNTA(S337:U337)=0),0,1))</f>
        <v>0</v>
      </c>
      <c r="AP337" s="263">
        <f t="shared" ref="AP337:AP356" si="48">IF(AND($V$182="X",COUNTA(V337:X337)=3),0,IF(AND($V$182="",COUNTA(V337:X337)=0),0,1))</f>
        <v>0</v>
      </c>
      <c r="AQ337" s="262">
        <f t="shared" ref="AQ337:AQ356" si="49">IF(ISNUMBER(S428),0,IF(OR(S428="",S428="NA",S428="NS"),0,1))</f>
        <v>0</v>
      </c>
      <c r="AR337" s="164"/>
      <c r="AS337" s="164"/>
      <c r="AT337" s="264">
        <f t="shared" ref="AT337:AT356" si="50">IF(OR(M337="NS",P337="NS",S337="NS",V337="NS",Y337="NS",AB337="NS"),0,IF(AND(M337="NA",P337="NA",S337="NA",V337="NA",Y337="NA",AB337="NA"),0,IF(M337&lt;=SUM(P337,S337,V337,Y337,AB337),0,1)))</f>
        <v>0</v>
      </c>
      <c r="AU337" s="265">
        <f t="shared" ref="AU337:AU356" si="51">IF(OR(N337="NS",Q337="NS",T337="NS",W337="NS",Z337="NS",AC337="NS"),0,IF(AND(N337="NA",Q337="NA",T337="NA",W337="NA",Z337="NA",AC337="NA"),0,IF(N337&lt;=SUM(Q337,T337,W337,Z337,AC337),0,1)))</f>
        <v>0</v>
      </c>
      <c r="AV337" s="264">
        <f t="shared" ref="AV337:AV356" si="52">IF(OR(O337="NS",R337="NS",U337="NS",X337="NS",AA337="NS",AD337="NS"),0,IF(AND(O337="NA",R337="NA",U337="NA",X337="NA",AA337="NA",AD337="NA"),0,IF(O337&lt;=SUM(R337,U337,X337,AA337,AD337),0,1)))</f>
        <v>0</v>
      </c>
      <c r="AW337" s="266">
        <f t="shared" ref="AW337:AW356" si="53">IF(OR(P337="NS",$M337="NS"),0,IF(AND(P337="NA",$M337="NA"),0,IF(P337&lt;=$M337,0,1)))</f>
        <v>0</v>
      </c>
      <c r="AX337" s="267">
        <f t="shared" ref="AX337:AX356" si="54">IF(OR(Q337="NS",$N337="NS"),0,IF(AND(Q337="NA",$N337="NA"),0,IF(Q337&lt;=$N337,0,1)))</f>
        <v>0</v>
      </c>
      <c r="AY337" s="268">
        <f t="shared" ref="AY337:AY356" si="55">IF(OR(R337="NS",$O337="NS"),0,IF(AND(R337="NA",$O337="NA"),0,IF(R337&lt;=$O337,0,1)))</f>
        <v>0</v>
      </c>
      <c r="AZ337" s="266">
        <f t="shared" ref="AZ337:AZ356" si="56">IF(OR(S337="NS",$M337="NS"),0,IF(AND(S337="NA",$M337="NA"),0,IF(S337&lt;=$M337,0,1)))</f>
        <v>0</v>
      </c>
      <c r="BA337" s="267">
        <f t="shared" ref="BA337:BA356" si="57">IF(OR(T337="NS",$N337="NS"),0,IF(AND(T337="NA",$N337="NA"),0,IF(T337&lt;=$N337,0,1)))</f>
        <v>0</v>
      </c>
      <c r="BB337" s="268">
        <f t="shared" ref="BB337:BB356" si="58">IF(OR(U337="NS",$O337="NS"),0,IF(AND(U337="NA",$O337="NA"),0,IF(U337&lt;=$O337,0,1)))</f>
        <v>0</v>
      </c>
      <c r="BC337" s="266">
        <f t="shared" ref="BC337:BC356" si="59">IF(OR(V337="NS",$M337="NS"),0,IF(AND(V337="NA",$M337="NA"),0,IF(V337&lt;=$M337,0,1)))</f>
        <v>0</v>
      </c>
      <c r="BD337" s="267">
        <f t="shared" ref="BD337:BD356" si="60">IF(OR(W337="NS",$N337="NS"),0,IF(AND(W337="NA",$N337="NA"),0,IF(W337&lt;=$N337,0,1)))</f>
        <v>0</v>
      </c>
      <c r="BE337" s="268">
        <f t="shared" ref="BE337:BE356" si="61">IF(OR(X337="NS",$O337="NS"),0,IF(AND(X337="NA",$O337="NA"),0,IF(X337&lt;=$O337,0,1)))</f>
        <v>0</v>
      </c>
      <c r="BF337" s="266">
        <f t="shared" ref="BF337:BF356" si="62">IF(OR(Y337="NS",$M337="NS"),0,IF(AND(Y337="NA",$M337="NA"),0,IF(Y337&lt;=$M337,0,1)))</f>
        <v>0</v>
      </c>
      <c r="BG337" s="267">
        <f t="shared" ref="BG337:BG356" si="63">IF(OR(Z337="NS",$N337="NS"),0,IF(AND(Z337="NA",$N337="NA"),0,IF(Z337&lt;=$N337,0,1)))</f>
        <v>0</v>
      </c>
      <c r="BH337" s="268">
        <f t="shared" ref="BH337:BH356" si="64">IF(OR(AA337="NS",$O337="NS"),0,IF(AND(AA337="NA",$O337="NA"),0,IF(AA337&lt;=$O337,0,1)))</f>
        <v>0</v>
      </c>
      <c r="BI337" s="266">
        <f t="shared" ref="BI337:BI356" si="65">IF(OR(AB337="NS",$M337="NS"),0,IF(AND(AB337="NA",$M337="NA"),0,IF(AB337&lt;=$M337,0,1)))</f>
        <v>0</v>
      </c>
      <c r="BJ337" s="267">
        <f t="shared" ref="BJ337:BJ356" si="66">IF(OR(AC337="NS",$N337="NS"),0,IF(AND(AC337="NA",$N337="NA"),0,IF(AC337&lt;=$N337,0,1)))</f>
        <v>0</v>
      </c>
      <c r="BK337" s="268">
        <f t="shared" ref="BK337:BK356" si="67">IF(OR(AD337="NS",$O337="NS"),0,IF(AND(AD337="NA",$O337="NA"),0,IF(AD337&lt;=$O337,0,1)))</f>
        <v>0</v>
      </c>
      <c r="BL337" s="164"/>
      <c r="BM337" s="164"/>
      <c r="BN337" s="231"/>
    </row>
    <row r="338" spans="1:66" ht="15" customHeight="1">
      <c r="A338" s="44"/>
      <c r="B338" s="654"/>
      <c r="C338" s="655" t="s">
        <v>5192</v>
      </c>
      <c r="D338" s="858"/>
      <c r="E338" s="859"/>
      <c r="F338" s="859"/>
      <c r="G338" s="860"/>
      <c r="H338" s="713"/>
      <c r="I338" s="715"/>
      <c r="J338" s="713"/>
      <c r="K338" s="714"/>
      <c r="L338" s="715"/>
      <c r="M338" s="614"/>
      <c r="N338" s="614"/>
      <c r="O338" s="614"/>
      <c r="P338" s="614"/>
      <c r="Q338" s="614"/>
      <c r="R338" s="614"/>
      <c r="S338" s="614"/>
      <c r="T338" s="614"/>
      <c r="U338" s="614"/>
      <c r="V338" s="614"/>
      <c r="W338" s="614"/>
      <c r="X338" s="614"/>
      <c r="Y338" s="614"/>
      <c r="Z338" s="614"/>
      <c r="AA338" s="614"/>
      <c r="AB338" s="614"/>
      <c r="AC338" s="614"/>
      <c r="AD338" s="614"/>
      <c r="AE338" s="164"/>
      <c r="AF338" s="164"/>
      <c r="AG338" s="199">
        <f t="shared" si="39"/>
        <v>0</v>
      </c>
      <c r="AH338" s="219" t="b">
        <f t="shared" si="40"/>
        <v>0</v>
      </c>
      <c r="AI338" s="198" t="str">
        <f t="shared" si="41"/>
        <v/>
      </c>
      <c r="AJ338" s="219" t="b">
        <f t="shared" si="42"/>
        <v>0</v>
      </c>
      <c r="AK338" s="198" t="str">
        <f t="shared" si="43"/>
        <v/>
      </c>
      <c r="AL338" s="219" t="b">
        <f t="shared" si="44"/>
        <v>0</v>
      </c>
      <c r="AM338" s="242">
        <f t="shared" si="45"/>
        <v>0</v>
      </c>
      <c r="AN338" s="263">
        <f t="shared" si="46"/>
        <v>0</v>
      </c>
      <c r="AO338" s="263">
        <f t="shared" si="47"/>
        <v>0</v>
      </c>
      <c r="AP338" s="263">
        <f t="shared" si="48"/>
        <v>0</v>
      </c>
      <c r="AQ338" s="262">
        <f t="shared" si="49"/>
        <v>0</v>
      </c>
      <c r="AR338" s="164"/>
      <c r="AS338" s="164"/>
      <c r="AT338" s="264">
        <f t="shared" si="50"/>
        <v>0</v>
      </c>
      <c r="AU338" s="265">
        <f t="shared" si="51"/>
        <v>0</v>
      </c>
      <c r="AV338" s="264">
        <f t="shared" si="52"/>
        <v>0</v>
      </c>
      <c r="AW338" s="266">
        <f t="shared" si="53"/>
        <v>0</v>
      </c>
      <c r="AX338" s="267">
        <f t="shared" si="54"/>
        <v>0</v>
      </c>
      <c r="AY338" s="268">
        <f t="shared" si="55"/>
        <v>0</v>
      </c>
      <c r="AZ338" s="266">
        <f t="shared" si="56"/>
        <v>0</v>
      </c>
      <c r="BA338" s="267">
        <f t="shared" si="57"/>
        <v>0</v>
      </c>
      <c r="BB338" s="268">
        <f t="shared" si="58"/>
        <v>0</v>
      </c>
      <c r="BC338" s="266">
        <f t="shared" si="59"/>
        <v>0</v>
      </c>
      <c r="BD338" s="267">
        <f t="shared" si="60"/>
        <v>0</v>
      </c>
      <c r="BE338" s="268">
        <f t="shared" si="61"/>
        <v>0</v>
      </c>
      <c r="BF338" s="266">
        <f t="shared" si="62"/>
        <v>0</v>
      </c>
      <c r="BG338" s="267">
        <f t="shared" si="63"/>
        <v>0</v>
      </c>
      <c r="BH338" s="268">
        <f t="shared" si="64"/>
        <v>0</v>
      </c>
      <c r="BI338" s="266">
        <f t="shared" si="65"/>
        <v>0</v>
      </c>
      <c r="BJ338" s="267">
        <f t="shared" si="66"/>
        <v>0</v>
      </c>
      <c r="BK338" s="268">
        <f t="shared" si="67"/>
        <v>0</v>
      </c>
      <c r="BL338" s="164"/>
      <c r="BM338" s="164"/>
      <c r="BN338" s="231"/>
    </row>
    <row r="339" spans="1:66" ht="15" customHeight="1">
      <c r="A339" s="44"/>
      <c r="B339" s="654"/>
      <c r="C339" s="655" t="s">
        <v>5194</v>
      </c>
      <c r="D339" s="858"/>
      <c r="E339" s="859"/>
      <c r="F339" s="859"/>
      <c r="G339" s="860"/>
      <c r="H339" s="713"/>
      <c r="I339" s="715"/>
      <c r="J339" s="713"/>
      <c r="K339" s="714"/>
      <c r="L339" s="715"/>
      <c r="M339" s="614"/>
      <c r="N339" s="614"/>
      <c r="O339" s="614"/>
      <c r="P339" s="614"/>
      <c r="Q339" s="614"/>
      <c r="R339" s="614"/>
      <c r="S339" s="614"/>
      <c r="T339" s="614"/>
      <c r="U339" s="614"/>
      <c r="V339" s="614"/>
      <c r="W339" s="614"/>
      <c r="X339" s="614"/>
      <c r="Y339" s="614"/>
      <c r="Z339" s="614"/>
      <c r="AA339" s="614"/>
      <c r="AB339" s="614"/>
      <c r="AC339" s="614"/>
      <c r="AD339" s="614"/>
      <c r="AE339" s="164"/>
      <c r="AF339" s="164"/>
      <c r="AG339" s="199">
        <f t="shared" si="39"/>
        <v>0</v>
      </c>
      <c r="AH339" s="219" t="b">
        <f t="shared" si="40"/>
        <v>0</v>
      </c>
      <c r="AI339" s="198" t="str">
        <f t="shared" si="41"/>
        <v/>
      </c>
      <c r="AJ339" s="219" t="b">
        <f t="shared" si="42"/>
        <v>0</v>
      </c>
      <c r="AK339" s="198" t="str">
        <f t="shared" si="43"/>
        <v/>
      </c>
      <c r="AL339" s="219" t="b">
        <f t="shared" si="44"/>
        <v>0</v>
      </c>
      <c r="AM339" s="242">
        <f t="shared" si="45"/>
        <v>0</v>
      </c>
      <c r="AN339" s="263">
        <f t="shared" si="46"/>
        <v>0</v>
      </c>
      <c r="AO339" s="263">
        <f t="shared" si="47"/>
        <v>0</v>
      </c>
      <c r="AP339" s="263">
        <f t="shared" si="48"/>
        <v>0</v>
      </c>
      <c r="AQ339" s="262">
        <f t="shared" si="49"/>
        <v>0</v>
      </c>
      <c r="AR339" s="164"/>
      <c r="AS339" s="164"/>
      <c r="AT339" s="264">
        <f t="shared" si="50"/>
        <v>0</v>
      </c>
      <c r="AU339" s="265">
        <f t="shared" si="51"/>
        <v>0</v>
      </c>
      <c r="AV339" s="264">
        <f t="shared" si="52"/>
        <v>0</v>
      </c>
      <c r="AW339" s="266">
        <f t="shared" si="53"/>
        <v>0</v>
      </c>
      <c r="AX339" s="267">
        <f t="shared" si="54"/>
        <v>0</v>
      </c>
      <c r="AY339" s="268">
        <f t="shared" si="55"/>
        <v>0</v>
      </c>
      <c r="AZ339" s="266">
        <f t="shared" si="56"/>
        <v>0</v>
      </c>
      <c r="BA339" s="267">
        <f t="shared" si="57"/>
        <v>0</v>
      </c>
      <c r="BB339" s="268">
        <f t="shared" si="58"/>
        <v>0</v>
      </c>
      <c r="BC339" s="266">
        <f t="shared" si="59"/>
        <v>0</v>
      </c>
      <c r="BD339" s="267">
        <f t="shared" si="60"/>
        <v>0</v>
      </c>
      <c r="BE339" s="268">
        <f t="shared" si="61"/>
        <v>0</v>
      </c>
      <c r="BF339" s="266">
        <f t="shared" si="62"/>
        <v>0</v>
      </c>
      <c r="BG339" s="267">
        <f t="shared" si="63"/>
        <v>0</v>
      </c>
      <c r="BH339" s="268">
        <f t="shared" si="64"/>
        <v>0</v>
      </c>
      <c r="BI339" s="266">
        <f t="shared" si="65"/>
        <v>0</v>
      </c>
      <c r="BJ339" s="267">
        <f t="shared" si="66"/>
        <v>0</v>
      </c>
      <c r="BK339" s="268">
        <f t="shared" si="67"/>
        <v>0</v>
      </c>
      <c r="BL339" s="164"/>
      <c r="BM339" s="164"/>
      <c r="BN339" s="231"/>
    </row>
    <row r="340" spans="1:66" ht="15" customHeight="1">
      <c r="A340" s="44"/>
      <c r="B340" s="654"/>
      <c r="C340" s="655" t="s">
        <v>5196</v>
      </c>
      <c r="D340" s="858"/>
      <c r="E340" s="859"/>
      <c r="F340" s="859"/>
      <c r="G340" s="860"/>
      <c r="H340" s="713"/>
      <c r="I340" s="715"/>
      <c r="J340" s="713"/>
      <c r="K340" s="714"/>
      <c r="L340" s="715"/>
      <c r="M340" s="614"/>
      <c r="N340" s="614"/>
      <c r="O340" s="614"/>
      <c r="P340" s="614"/>
      <c r="Q340" s="614"/>
      <c r="R340" s="614"/>
      <c r="S340" s="614"/>
      <c r="T340" s="614"/>
      <c r="U340" s="614"/>
      <c r="V340" s="614"/>
      <c r="W340" s="614"/>
      <c r="X340" s="614"/>
      <c r="Y340" s="614"/>
      <c r="Z340" s="614"/>
      <c r="AA340" s="614"/>
      <c r="AB340" s="614"/>
      <c r="AC340" s="614"/>
      <c r="AD340" s="614"/>
      <c r="AE340" s="164"/>
      <c r="AF340" s="164"/>
      <c r="AG340" s="199">
        <f t="shared" si="39"/>
        <v>0</v>
      </c>
      <c r="AH340" s="219" t="b">
        <f t="shared" si="40"/>
        <v>0</v>
      </c>
      <c r="AI340" s="198" t="str">
        <f t="shared" si="41"/>
        <v/>
      </c>
      <c r="AJ340" s="219" t="b">
        <f t="shared" si="42"/>
        <v>0</v>
      </c>
      <c r="AK340" s="198" t="str">
        <f t="shared" si="43"/>
        <v/>
      </c>
      <c r="AL340" s="219" t="b">
        <f t="shared" si="44"/>
        <v>0</v>
      </c>
      <c r="AM340" s="242">
        <f t="shared" si="45"/>
        <v>0</v>
      </c>
      <c r="AN340" s="263">
        <f t="shared" si="46"/>
        <v>0</v>
      </c>
      <c r="AO340" s="263">
        <f t="shared" si="47"/>
        <v>0</v>
      </c>
      <c r="AP340" s="263">
        <f t="shared" si="48"/>
        <v>0</v>
      </c>
      <c r="AQ340" s="262">
        <f t="shared" si="49"/>
        <v>0</v>
      </c>
      <c r="AR340" s="164"/>
      <c r="AS340" s="164"/>
      <c r="AT340" s="264">
        <f t="shared" si="50"/>
        <v>0</v>
      </c>
      <c r="AU340" s="265">
        <f t="shared" si="51"/>
        <v>0</v>
      </c>
      <c r="AV340" s="264">
        <f t="shared" si="52"/>
        <v>0</v>
      </c>
      <c r="AW340" s="266">
        <f t="shared" si="53"/>
        <v>0</v>
      </c>
      <c r="AX340" s="267">
        <f t="shared" si="54"/>
        <v>0</v>
      </c>
      <c r="AY340" s="268">
        <f t="shared" si="55"/>
        <v>0</v>
      </c>
      <c r="AZ340" s="266">
        <f t="shared" si="56"/>
        <v>0</v>
      </c>
      <c r="BA340" s="267">
        <f t="shared" si="57"/>
        <v>0</v>
      </c>
      <c r="BB340" s="268">
        <f t="shared" si="58"/>
        <v>0</v>
      </c>
      <c r="BC340" s="266">
        <f t="shared" si="59"/>
        <v>0</v>
      </c>
      <c r="BD340" s="267">
        <f t="shared" si="60"/>
        <v>0</v>
      </c>
      <c r="BE340" s="268">
        <f t="shared" si="61"/>
        <v>0</v>
      </c>
      <c r="BF340" s="266">
        <f t="shared" si="62"/>
        <v>0</v>
      </c>
      <c r="BG340" s="267">
        <f t="shared" si="63"/>
        <v>0</v>
      </c>
      <c r="BH340" s="268">
        <f t="shared" si="64"/>
        <v>0</v>
      </c>
      <c r="BI340" s="266">
        <f t="shared" si="65"/>
        <v>0</v>
      </c>
      <c r="BJ340" s="267">
        <f t="shared" si="66"/>
        <v>0</v>
      </c>
      <c r="BK340" s="268">
        <f t="shared" si="67"/>
        <v>0</v>
      </c>
      <c r="BL340" s="164"/>
      <c r="BM340" s="164"/>
      <c r="BN340" s="231"/>
    </row>
    <row r="341" spans="1:66" ht="15" customHeight="1">
      <c r="A341" s="44"/>
      <c r="B341" s="654"/>
      <c r="C341" s="655" t="s">
        <v>5198</v>
      </c>
      <c r="D341" s="858"/>
      <c r="E341" s="859"/>
      <c r="F341" s="859"/>
      <c r="G341" s="860"/>
      <c r="H341" s="713"/>
      <c r="I341" s="715"/>
      <c r="J341" s="713"/>
      <c r="K341" s="714"/>
      <c r="L341" s="715"/>
      <c r="M341" s="614"/>
      <c r="N341" s="614"/>
      <c r="O341" s="614"/>
      <c r="P341" s="614"/>
      <c r="Q341" s="614"/>
      <c r="R341" s="614"/>
      <c r="S341" s="614"/>
      <c r="T341" s="614"/>
      <c r="U341" s="614"/>
      <c r="V341" s="614"/>
      <c r="W341" s="614"/>
      <c r="X341" s="614"/>
      <c r="Y341" s="614"/>
      <c r="Z341" s="614"/>
      <c r="AA341" s="614"/>
      <c r="AB341" s="614"/>
      <c r="AC341" s="614"/>
      <c r="AD341" s="614"/>
      <c r="AE341" s="164"/>
      <c r="AF341" s="164"/>
      <c r="AG341" s="199">
        <f t="shared" si="39"/>
        <v>0</v>
      </c>
      <c r="AH341" s="219" t="b">
        <f t="shared" si="40"/>
        <v>0</v>
      </c>
      <c r="AI341" s="198" t="str">
        <f t="shared" si="41"/>
        <v/>
      </c>
      <c r="AJ341" s="219" t="b">
        <f t="shared" si="42"/>
        <v>0</v>
      </c>
      <c r="AK341" s="198" t="str">
        <f t="shared" si="43"/>
        <v/>
      </c>
      <c r="AL341" s="219" t="b">
        <f t="shared" si="44"/>
        <v>0</v>
      </c>
      <c r="AM341" s="242">
        <f t="shared" si="45"/>
        <v>0</v>
      </c>
      <c r="AN341" s="263">
        <f t="shared" si="46"/>
        <v>0</v>
      </c>
      <c r="AO341" s="263">
        <f t="shared" si="47"/>
        <v>0</v>
      </c>
      <c r="AP341" s="263">
        <f t="shared" si="48"/>
        <v>0</v>
      </c>
      <c r="AQ341" s="262">
        <f t="shared" si="49"/>
        <v>0</v>
      </c>
      <c r="AR341" s="164"/>
      <c r="AS341" s="164"/>
      <c r="AT341" s="264">
        <f t="shared" si="50"/>
        <v>0</v>
      </c>
      <c r="AU341" s="265">
        <f t="shared" si="51"/>
        <v>0</v>
      </c>
      <c r="AV341" s="264">
        <f t="shared" si="52"/>
        <v>0</v>
      </c>
      <c r="AW341" s="266">
        <f t="shared" si="53"/>
        <v>0</v>
      </c>
      <c r="AX341" s="267">
        <f t="shared" si="54"/>
        <v>0</v>
      </c>
      <c r="AY341" s="268">
        <f t="shared" si="55"/>
        <v>0</v>
      </c>
      <c r="AZ341" s="266">
        <f t="shared" si="56"/>
        <v>0</v>
      </c>
      <c r="BA341" s="267">
        <f t="shared" si="57"/>
        <v>0</v>
      </c>
      <c r="BB341" s="268">
        <f t="shared" si="58"/>
        <v>0</v>
      </c>
      <c r="BC341" s="266">
        <f t="shared" si="59"/>
        <v>0</v>
      </c>
      <c r="BD341" s="267">
        <f t="shared" si="60"/>
        <v>0</v>
      </c>
      <c r="BE341" s="268">
        <f t="shared" si="61"/>
        <v>0</v>
      </c>
      <c r="BF341" s="266">
        <f t="shared" si="62"/>
        <v>0</v>
      </c>
      <c r="BG341" s="267">
        <f t="shared" si="63"/>
        <v>0</v>
      </c>
      <c r="BH341" s="268">
        <f t="shared" si="64"/>
        <v>0</v>
      </c>
      <c r="BI341" s="266">
        <f t="shared" si="65"/>
        <v>0</v>
      </c>
      <c r="BJ341" s="267">
        <f t="shared" si="66"/>
        <v>0</v>
      </c>
      <c r="BK341" s="268">
        <f t="shared" si="67"/>
        <v>0</v>
      </c>
      <c r="BL341" s="164"/>
      <c r="BM341" s="164"/>
      <c r="BN341" s="231"/>
    </row>
    <row r="342" spans="1:66" ht="15" customHeight="1">
      <c r="A342" s="44"/>
      <c r="B342" s="654"/>
      <c r="C342" s="655" t="s">
        <v>5200</v>
      </c>
      <c r="D342" s="858"/>
      <c r="E342" s="859"/>
      <c r="F342" s="859"/>
      <c r="G342" s="860"/>
      <c r="H342" s="713"/>
      <c r="I342" s="715"/>
      <c r="J342" s="713"/>
      <c r="K342" s="714"/>
      <c r="L342" s="715"/>
      <c r="M342" s="614"/>
      <c r="N342" s="614"/>
      <c r="O342" s="614"/>
      <c r="P342" s="614"/>
      <c r="Q342" s="614"/>
      <c r="R342" s="614"/>
      <c r="S342" s="614"/>
      <c r="T342" s="614"/>
      <c r="U342" s="614"/>
      <c r="V342" s="614"/>
      <c r="W342" s="614"/>
      <c r="X342" s="614"/>
      <c r="Y342" s="614"/>
      <c r="Z342" s="614"/>
      <c r="AA342" s="614"/>
      <c r="AB342" s="614"/>
      <c r="AC342" s="614"/>
      <c r="AD342" s="614"/>
      <c r="AE342" s="164"/>
      <c r="AF342" s="164"/>
      <c r="AG342" s="199">
        <f t="shared" si="39"/>
        <v>0</v>
      </c>
      <c r="AH342" s="219" t="b">
        <f t="shared" si="40"/>
        <v>0</v>
      </c>
      <c r="AI342" s="198" t="str">
        <f t="shared" si="41"/>
        <v/>
      </c>
      <c r="AJ342" s="219" t="b">
        <f t="shared" si="42"/>
        <v>0</v>
      </c>
      <c r="AK342" s="198" t="str">
        <f t="shared" si="43"/>
        <v/>
      </c>
      <c r="AL342" s="219" t="b">
        <f t="shared" si="44"/>
        <v>0</v>
      </c>
      <c r="AM342" s="242">
        <f t="shared" si="45"/>
        <v>0</v>
      </c>
      <c r="AN342" s="263">
        <f t="shared" si="46"/>
        <v>0</v>
      </c>
      <c r="AO342" s="263">
        <f t="shared" si="47"/>
        <v>0</v>
      </c>
      <c r="AP342" s="263">
        <f t="shared" si="48"/>
        <v>0</v>
      </c>
      <c r="AQ342" s="262">
        <f t="shared" si="49"/>
        <v>0</v>
      </c>
      <c r="AR342" s="164"/>
      <c r="AS342" s="164"/>
      <c r="AT342" s="264">
        <f t="shared" si="50"/>
        <v>0</v>
      </c>
      <c r="AU342" s="265">
        <f t="shared" si="51"/>
        <v>0</v>
      </c>
      <c r="AV342" s="264">
        <f t="shared" si="52"/>
        <v>0</v>
      </c>
      <c r="AW342" s="266">
        <f t="shared" si="53"/>
        <v>0</v>
      </c>
      <c r="AX342" s="267">
        <f t="shared" si="54"/>
        <v>0</v>
      </c>
      <c r="AY342" s="268">
        <f t="shared" si="55"/>
        <v>0</v>
      </c>
      <c r="AZ342" s="266">
        <f t="shared" si="56"/>
        <v>0</v>
      </c>
      <c r="BA342" s="267">
        <f t="shared" si="57"/>
        <v>0</v>
      </c>
      <c r="BB342" s="268">
        <f t="shared" si="58"/>
        <v>0</v>
      </c>
      <c r="BC342" s="266">
        <f t="shared" si="59"/>
        <v>0</v>
      </c>
      <c r="BD342" s="267">
        <f t="shared" si="60"/>
        <v>0</v>
      </c>
      <c r="BE342" s="268">
        <f t="shared" si="61"/>
        <v>0</v>
      </c>
      <c r="BF342" s="266">
        <f t="shared" si="62"/>
        <v>0</v>
      </c>
      <c r="BG342" s="267">
        <f t="shared" si="63"/>
        <v>0</v>
      </c>
      <c r="BH342" s="268">
        <f t="shared" si="64"/>
        <v>0</v>
      </c>
      <c r="BI342" s="266">
        <f t="shared" si="65"/>
        <v>0</v>
      </c>
      <c r="BJ342" s="267">
        <f t="shared" si="66"/>
        <v>0</v>
      </c>
      <c r="BK342" s="268">
        <f t="shared" si="67"/>
        <v>0</v>
      </c>
      <c r="BL342" s="164"/>
      <c r="BM342" s="164"/>
      <c r="BN342" s="231"/>
    </row>
    <row r="343" spans="1:66" ht="15" customHeight="1">
      <c r="A343" s="44"/>
      <c r="B343" s="654"/>
      <c r="C343" s="655" t="s">
        <v>5202</v>
      </c>
      <c r="D343" s="858"/>
      <c r="E343" s="859"/>
      <c r="F343" s="859"/>
      <c r="G343" s="860"/>
      <c r="H343" s="713"/>
      <c r="I343" s="715"/>
      <c r="J343" s="713"/>
      <c r="K343" s="714"/>
      <c r="L343" s="715"/>
      <c r="M343" s="614"/>
      <c r="N343" s="614"/>
      <c r="O343" s="614"/>
      <c r="P343" s="614"/>
      <c r="Q343" s="614"/>
      <c r="R343" s="614"/>
      <c r="S343" s="614"/>
      <c r="T343" s="614"/>
      <c r="U343" s="614"/>
      <c r="V343" s="614"/>
      <c r="W343" s="614"/>
      <c r="X343" s="614"/>
      <c r="Y343" s="614"/>
      <c r="Z343" s="614"/>
      <c r="AA343" s="614"/>
      <c r="AB343" s="614"/>
      <c r="AC343" s="614"/>
      <c r="AD343" s="614"/>
      <c r="AE343" s="164"/>
      <c r="AF343" s="164"/>
      <c r="AG343" s="199">
        <f t="shared" si="39"/>
        <v>0</v>
      </c>
      <c r="AH343" s="219" t="b">
        <f t="shared" si="40"/>
        <v>0</v>
      </c>
      <c r="AI343" s="198" t="str">
        <f t="shared" si="41"/>
        <v/>
      </c>
      <c r="AJ343" s="219" t="b">
        <f t="shared" si="42"/>
        <v>0</v>
      </c>
      <c r="AK343" s="198" t="str">
        <f t="shared" si="43"/>
        <v/>
      </c>
      <c r="AL343" s="219" t="b">
        <f t="shared" si="44"/>
        <v>0</v>
      </c>
      <c r="AM343" s="242">
        <f t="shared" si="45"/>
        <v>0</v>
      </c>
      <c r="AN343" s="263">
        <f t="shared" si="46"/>
        <v>0</v>
      </c>
      <c r="AO343" s="263">
        <f t="shared" si="47"/>
        <v>0</v>
      </c>
      <c r="AP343" s="263">
        <f t="shared" si="48"/>
        <v>0</v>
      </c>
      <c r="AQ343" s="262">
        <f t="shared" si="49"/>
        <v>0</v>
      </c>
      <c r="AR343" s="164"/>
      <c r="AS343" s="164"/>
      <c r="AT343" s="264">
        <f t="shared" si="50"/>
        <v>0</v>
      </c>
      <c r="AU343" s="265">
        <f t="shared" si="51"/>
        <v>0</v>
      </c>
      <c r="AV343" s="264">
        <f t="shared" si="52"/>
        <v>0</v>
      </c>
      <c r="AW343" s="266">
        <f t="shared" si="53"/>
        <v>0</v>
      </c>
      <c r="AX343" s="267">
        <f t="shared" si="54"/>
        <v>0</v>
      </c>
      <c r="AY343" s="268">
        <f t="shared" si="55"/>
        <v>0</v>
      </c>
      <c r="AZ343" s="266">
        <f t="shared" si="56"/>
        <v>0</v>
      </c>
      <c r="BA343" s="267">
        <f t="shared" si="57"/>
        <v>0</v>
      </c>
      <c r="BB343" s="268">
        <f t="shared" si="58"/>
        <v>0</v>
      </c>
      <c r="BC343" s="266">
        <f t="shared" si="59"/>
        <v>0</v>
      </c>
      <c r="BD343" s="267">
        <f t="shared" si="60"/>
        <v>0</v>
      </c>
      <c r="BE343" s="268">
        <f t="shared" si="61"/>
        <v>0</v>
      </c>
      <c r="BF343" s="266">
        <f t="shared" si="62"/>
        <v>0</v>
      </c>
      <c r="BG343" s="267">
        <f t="shared" si="63"/>
        <v>0</v>
      </c>
      <c r="BH343" s="268">
        <f t="shared" si="64"/>
        <v>0</v>
      </c>
      <c r="BI343" s="266">
        <f t="shared" si="65"/>
        <v>0</v>
      </c>
      <c r="BJ343" s="267">
        <f t="shared" si="66"/>
        <v>0</v>
      </c>
      <c r="BK343" s="268">
        <f t="shared" si="67"/>
        <v>0</v>
      </c>
      <c r="BL343" s="164"/>
      <c r="BM343" s="164"/>
      <c r="BN343" s="231"/>
    </row>
    <row r="344" spans="1:66" ht="15" customHeight="1">
      <c r="A344" s="44"/>
      <c r="B344" s="654"/>
      <c r="C344" s="655" t="s">
        <v>5204</v>
      </c>
      <c r="D344" s="858"/>
      <c r="E344" s="859"/>
      <c r="F344" s="859"/>
      <c r="G344" s="860"/>
      <c r="H344" s="713"/>
      <c r="I344" s="715"/>
      <c r="J344" s="713"/>
      <c r="K344" s="714"/>
      <c r="L344" s="715"/>
      <c r="M344" s="614"/>
      <c r="N344" s="614"/>
      <c r="O344" s="614"/>
      <c r="P344" s="614"/>
      <c r="Q344" s="614"/>
      <c r="R344" s="614"/>
      <c r="S344" s="614"/>
      <c r="T344" s="614"/>
      <c r="U344" s="614"/>
      <c r="V344" s="614"/>
      <c r="W344" s="614"/>
      <c r="X344" s="614"/>
      <c r="Y344" s="614"/>
      <c r="Z344" s="614"/>
      <c r="AA344" s="614"/>
      <c r="AB344" s="614"/>
      <c r="AC344" s="614"/>
      <c r="AD344" s="614"/>
      <c r="AE344" s="164"/>
      <c r="AF344" s="164"/>
      <c r="AG344" s="199">
        <f t="shared" si="39"/>
        <v>0</v>
      </c>
      <c r="AH344" s="219" t="b">
        <f t="shared" si="40"/>
        <v>0</v>
      </c>
      <c r="AI344" s="198" t="str">
        <f t="shared" si="41"/>
        <v/>
      </c>
      <c r="AJ344" s="219" t="b">
        <f t="shared" si="42"/>
        <v>0</v>
      </c>
      <c r="AK344" s="198" t="str">
        <f t="shared" si="43"/>
        <v/>
      </c>
      <c r="AL344" s="219" t="b">
        <f t="shared" si="44"/>
        <v>0</v>
      </c>
      <c r="AM344" s="242">
        <f t="shared" si="45"/>
        <v>0</v>
      </c>
      <c r="AN344" s="263">
        <f t="shared" si="46"/>
        <v>0</v>
      </c>
      <c r="AO344" s="263">
        <f t="shared" si="47"/>
        <v>0</v>
      </c>
      <c r="AP344" s="263">
        <f t="shared" si="48"/>
        <v>0</v>
      </c>
      <c r="AQ344" s="262">
        <f t="shared" si="49"/>
        <v>0</v>
      </c>
      <c r="AR344" s="164"/>
      <c r="AS344" s="164"/>
      <c r="AT344" s="264">
        <f t="shared" si="50"/>
        <v>0</v>
      </c>
      <c r="AU344" s="265">
        <f t="shared" si="51"/>
        <v>0</v>
      </c>
      <c r="AV344" s="264">
        <f t="shared" si="52"/>
        <v>0</v>
      </c>
      <c r="AW344" s="266">
        <f t="shared" si="53"/>
        <v>0</v>
      </c>
      <c r="AX344" s="267">
        <f t="shared" si="54"/>
        <v>0</v>
      </c>
      <c r="AY344" s="268">
        <f t="shared" si="55"/>
        <v>0</v>
      </c>
      <c r="AZ344" s="266">
        <f t="shared" si="56"/>
        <v>0</v>
      </c>
      <c r="BA344" s="267">
        <f t="shared" si="57"/>
        <v>0</v>
      </c>
      <c r="BB344" s="268">
        <f t="shared" si="58"/>
        <v>0</v>
      </c>
      <c r="BC344" s="266">
        <f t="shared" si="59"/>
        <v>0</v>
      </c>
      <c r="BD344" s="267">
        <f t="shared" si="60"/>
        <v>0</v>
      </c>
      <c r="BE344" s="268">
        <f t="shared" si="61"/>
        <v>0</v>
      </c>
      <c r="BF344" s="266">
        <f t="shared" si="62"/>
        <v>0</v>
      </c>
      <c r="BG344" s="267">
        <f t="shared" si="63"/>
        <v>0</v>
      </c>
      <c r="BH344" s="268">
        <f t="shared" si="64"/>
        <v>0</v>
      </c>
      <c r="BI344" s="266">
        <f t="shared" si="65"/>
        <v>0</v>
      </c>
      <c r="BJ344" s="267">
        <f t="shared" si="66"/>
        <v>0</v>
      </c>
      <c r="BK344" s="268">
        <f t="shared" si="67"/>
        <v>0</v>
      </c>
      <c r="BL344" s="164"/>
      <c r="BM344" s="164"/>
      <c r="BN344" s="231"/>
    </row>
    <row r="345" spans="1:66" ht="15" customHeight="1">
      <c r="A345" s="44"/>
      <c r="B345" s="654"/>
      <c r="C345" s="655" t="s">
        <v>5206</v>
      </c>
      <c r="D345" s="858"/>
      <c r="E345" s="859"/>
      <c r="F345" s="859"/>
      <c r="G345" s="860"/>
      <c r="H345" s="713"/>
      <c r="I345" s="715"/>
      <c r="J345" s="713"/>
      <c r="K345" s="714"/>
      <c r="L345" s="715"/>
      <c r="M345" s="614"/>
      <c r="N345" s="614"/>
      <c r="O345" s="614"/>
      <c r="P345" s="614"/>
      <c r="Q345" s="614"/>
      <c r="R345" s="614"/>
      <c r="S345" s="614"/>
      <c r="T345" s="614"/>
      <c r="U345" s="614"/>
      <c r="V345" s="614"/>
      <c r="W345" s="614"/>
      <c r="X345" s="614"/>
      <c r="Y345" s="614"/>
      <c r="Z345" s="614"/>
      <c r="AA345" s="614"/>
      <c r="AB345" s="614"/>
      <c r="AC345" s="614"/>
      <c r="AD345" s="614"/>
      <c r="AE345" s="164"/>
      <c r="AF345" s="164"/>
      <c r="AG345" s="199">
        <f t="shared" si="39"/>
        <v>0</v>
      </c>
      <c r="AH345" s="219" t="b">
        <f t="shared" si="40"/>
        <v>0</v>
      </c>
      <c r="AI345" s="198" t="str">
        <f t="shared" si="41"/>
        <v/>
      </c>
      <c r="AJ345" s="219" t="b">
        <f t="shared" si="42"/>
        <v>0</v>
      </c>
      <c r="AK345" s="198" t="str">
        <f t="shared" si="43"/>
        <v/>
      </c>
      <c r="AL345" s="219" t="b">
        <f t="shared" si="44"/>
        <v>0</v>
      </c>
      <c r="AM345" s="242">
        <f t="shared" si="45"/>
        <v>0</v>
      </c>
      <c r="AN345" s="263">
        <f t="shared" si="46"/>
        <v>0</v>
      </c>
      <c r="AO345" s="263">
        <f t="shared" si="47"/>
        <v>0</v>
      </c>
      <c r="AP345" s="263">
        <f t="shared" si="48"/>
        <v>0</v>
      </c>
      <c r="AQ345" s="262">
        <f t="shared" si="49"/>
        <v>0</v>
      </c>
      <c r="AR345" s="164"/>
      <c r="AS345" s="164"/>
      <c r="AT345" s="264">
        <f t="shared" si="50"/>
        <v>0</v>
      </c>
      <c r="AU345" s="265">
        <f t="shared" si="51"/>
        <v>0</v>
      </c>
      <c r="AV345" s="264">
        <f t="shared" si="52"/>
        <v>0</v>
      </c>
      <c r="AW345" s="266">
        <f t="shared" si="53"/>
        <v>0</v>
      </c>
      <c r="AX345" s="267">
        <f t="shared" si="54"/>
        <v>0</v>
      </c>
      <c r="AY345" s="268">
        <f t="shared" si="55"/>
        <v>0</v>
      </c>
      <c r="AZ345" s="266">
        <f t="shared" si="56"/>
        <v>0</v>
      </c>
      <c r="BA345" s="267">
        <f t="shared" si="57"/>
        <v>0</v>
      </c>
      <c r="BB345" s="268">
        <f t="shared" si="58"/>
        <v>0</v>
      </c>
      <c r="BC345" s="266">
        <f t="shared" si="59"/>
        <v>0</v>
      </c>
      <c r="BD345" s="267">
        <f t="shared" si="60"/>
        <v>0</v>
      </c>
      <c r="BE345" s="268">
        <f t="shared" si="61"/>
        <v>0</v>
      </c>
      <c r="BF345" s="266">
        <f t="shared" si="62"/>
        <v>0</v>
      </c>
      <c r="BG345" s="267">
        <f t="shared" si="63"/>
        <v>0</v>
      </c>
      <c r="BH345" s="268">
        <f t="shared" si="64"/>
        <v>0</v>
      </c>
      <c r="BI345" s="266">
        <f t="shared" si="65"/>
        <v>0</v>
      </c>
      <c r="BJ345" s="267">
        <f t="shared" si="66"/>
        <v>0</v>
      </c>
      <c r="BK345" s="268">
        <f t="shared" si="67"/>
        <v>0</v>
      </c>
      <c r="BL345" s="164"/>
      <c r="BM345" s="164"/>
      <c r="BN345" s="231"/>
    </row>
    <row r="346" spans="1:66" ht="15" customHeight="1">
      <c r="A346" s="44"/>
      <c r="B346" s="654"/>
      <c r="C346" s="655" t="s">
        <v>5208</v>
      </c>
      <c r="D346" s="858"/>
      <c r="E346" s="859"/>
      <c r="F346" s="859"/>
      <c r="G346" s="860"/>
      <c r="H346" s="713"/>
      <c r="I346" s="715"/>
      <c r="J346" s="713"/>
      <c r="K346" s="714"/>
      <c r="L346" s="715"/>
      <c r="M346" s="614"/>
      <c r="N346" s="614"/>
      <c r="O346" s="614"/>
      <c r="P346" s="614"/>
      <c r="Q346" s="614"/>
      <c r="R346" s="614"/>
      <c r="S346" s="614"/>
      <c r="T346" s="614"/>
      <c r="U346" s="614"/>
      <c r="V346" s="614"/>
      <c r="W346" s="614"/>
      <c r="X346" s="614"/>
      <c r="Y346" s="614"/>
      <c r="Z346" s="614"/>
      <c r="AA346" s="614"/>
      <c r="AB346" s="614"/>
      <c r="AC346" s="614"/>
      <c r="AD346" s="614"/>
      <c r="AE346" s="164"/>
      <c r="AF346" s="164"/>
      <c r="AG346" s="199">
        <f t="shared" si="39"/>
        <v>0</v>
      </c>
      <c r="AH346" s="219" t="b">
        <f t="shared" si="40"/>
        <v>0</v>
      </c>
      <c r="AI346" s="198" t="str">
        <f t="shared" si="41"/>
        <v/>
      </c>
      <c r="AJ346" s="219" t="b">
        <f t="shared" si="42"/>
        <v>0</v>
      </c>
      <c r="AK346" s="198" t="str">
        <f t="shared" si="43"/>
        <v/>
      </c>
      <c r="AL346" s="219" t="b">
        <f t="shared" si="44"/>
        <v>0</v>
      </c>
      <c r="AM346" s="242">
        <f t="shared" si="45"/>
        <v>0</v>
      </c>
      <c r="AN346" s="263">
        <f t="shared" si="46"/>
        <v>0</v>
      </c>
      <c r="AO346" s="263">
        <f t="shared" si="47"/>
        <v>0</v>
      </c>
      <c r="AP346" s="263">
        <f t="shared" si="48"/>
        <v>0</v>
      </c>
      <c r="AQ346" s="262">
        <f t="shared" si="49"/>
        <v>0</v>
      </c>
      <c r="AR346" s="164"/>
      <c r="AS346" s="164"/>
      <c r="AT346" s="264">
        <f t="shared" si="50"/>
        <v>0</v>
      </c>
      <c r="AU346" s="265">
        <f t="shared" si="51"/>
        <v>0</v>
      </c>
      <c r="AV346" s="264">
        <f t="shared" si="52"/>
        <v>0</v>
      </c>
      <c r="AW346" s="266">
        <f t="shared" si="53"/>
        <v>0</v>
      </c>
      <c r="AX346" s="267">
        <f t="shared" si="54"/>
        <v>0</v>
      </c>
      <c r="AY346" s="268">
        <f t="shared" si="55"/>
        <v>0</v>
      </c>
      <c r="AZ346" s="266">
        <f t="shared" si="56"/>
        <v>0</v>
      </c>
      <c r="BA346" s="267">
        <f t="shared" si="57"/>
        <v>0</v>
      </c>
      <c r="BB346" s="268">
        <f t="shared" si="58"/>
        <v>0</v>
      </c>
      <c r="BC346" s="266">
        <f t="shared" si="59"/>
        <v>0</v>
      </c>
      <c r="BD346" s="267">
        <f t="shared" si="60"/>
        <v>0</v>
      </c>
      <c r="BE346" s="268">
        <f t="shared" si="61"/>
        <v>0</v>
      </c>
      <c r="BF346" s="266">
        <f t="shared" si="62"/>
        <v>0</v>
      </c>
      <c r="BG346" s="267">
        <f t="shared" si="63"/>
        <v>0</v>
      </c>
      <c r="BH346" s="268">
        <f t="shared" si="64"/>
        <v>0</v>
      </c>
      <c r="BI346" s="266">
        <f t="shared" si="65"/>
        <v>0</v>
      </c>
      <c r="BJ346" s="267">
        <f t="shared" si="66"/>
        <v>0</v>
      </c>
      <c r="BK346" s="268">
        <f t="shared" si="67"/>
        <v>0</v>
      </c>
      <c r="BL346" s="164"/>
      <c r="BM346" s="164"/>
      <c r="BN346" s="231"/>
    </row>
    <row r="347" spans="1:66" ht="15" customHeight="1">
      <c r="A347" s="44"/>
      <c r="B347" s="654"/>
      <c r="C347" s="655" t="s">
        <v>5210</v>
      </c>
      <c r="D347" s="858"/>
      <c r="E347" s="859"/>
      <c r="F347" s="859"/>
      <c r="G347" s="860"/>
      <c r="H347" s="713"/>
      <c r="I347" s="715"/>
      <c r="J347" s="713"/>
      <c r="K347" s="714"/>
      <c r="L347" s="715"/>
      <c r="M347" s="614"/>
      <c r="N347" s="614"/>
      <c r="O347" s="614"/>
      <c r="P347" s="614"/>
      <c r="Q347" s="614"/>
      <c r="R347" s="614"/>
      <c r="S347" s="614"/>
      <c r="T347" s="614"/>
      <c r="U347" s="614"/>
      <c r="V347" s="614"/>
      <c r="W347" s="614"/>
      <c r="X347" s="614"/>
      <c r="Y347" s="614"/>
      <c r="Z347" s="614"/>
      <c r="AA347" s="614"/>
      <c r="AB347" s="614"/>
      <c r="AC347" s="614"/>
      <c r="AD347" s="614"/>
      <c r="AE347" s="164"/>
      <c r="AF347" s="164"/>
      <c r="AG347" s="199">
        <f t="shared" si="39"/>
        <v>0</v>
      </c>
      <c r="AH347" s="219" t="b">
        <f t="shared" si="40"/>
        <v>0</v>
      </c>
      <c r="AI347" s="198" t="str">
        <f t="shared" si="41"/>
        <v/>
      </c>
      <c r="AJ347" s="219" t="b">
        <f t="shared" si="42"/>
        <v>0</v>
      </c>
      <c r="AK347" s="198" t="str">
        <f t="shared" si="43"/>
        <v/>
      </c>
      <c r="AL347" s="219" t="b">
        <f t="shared" si="44"/>
        <v>0</v>
      </c>
      <c r="AM347" s="242">
        <f t="shared" si="45"/>
        <v>0</v>
      </c>
      <c r="AN347" s="263">
        <f t="shared" si="46"/>
        <v>0</v>
      </c>
      <c r="AO347" s="263">
        <f t="shared" si="47"/>
        <v>0</v>
      </c>
      <c r="AP347" s="263">
        <f t="shared" si="48"/>
        <v>0</v>
      </c>
      <c r="AQ347" s="262">
        <f t="shared" si="49"/>
        <v>0</v>
      </c>
      <c r="AR347" s="164"/>
      <c r="AS347" s="164"/>
      <c r="AT347" s="264">
        <f t="shared" si="50"/>
        <v>0</v>
      </c>
      <c r="AU347" s="265">
        <f t="shared" si="51"/>
        <v>0</v>
      </c>
      <c r="AV347" s="264">
        <f t="shared" si="52"/>
        <v>0</v>
      </c>
      <c r="AW347" s="266">
        <f t="shared" si="53"/>
        <v>0</v>
      </c>
      <c r="AX347" s="267">
        <f t="shared" si="54"/>
        <v>0</v>
      </c>
      <c r="AY347" s="268">
        <f t="shared" si="55"/>
        <v>0</v>
      </c>
      <c r="AZ347" s="266">
        <f t="shared" si="56"/>
        <v>0</v>
      </c>
      <c r="BA347" s="267">
        <f t="shared" si="57"/>
        <v>0</v>
      </c>
      <c r="BB347" s="268">
        <f t="shared" si="58"/>
        <v>0</v>
      </c>
      <c r="BC347" s="266">
        <f t="shared" si="59"/>
        <v>0</v>
      </c>
      <c r="BD347" s="267">
        <f t="shared" si="60"/>
        <v>0</v>
      </c>
      <c r="BE347" s="268">
        <f t="shared" si="61"/>
        <v>0</v>
      </c>
      <c r="BF347" s="266">
        <f t="shared" si="62"/>
        <v>0</v>
      </c>
      <c r="BG347" s="267">
        <f t="shared" si="63"/>
        <v>0</v>
      </c>
      <c r="BH347" s="268">
        <f t="shared" si="64"/>
        <v>0</v>
      </c>
      <c r="BI347" s="266">
        <f t="shared" si="65"/>
        <v>0</v>
      </c>
      <c r="BJ347" s="267">
        <f t="shared" si="66"/>
        <v>0</v>
      </c>
      <c r="BK347" s="268">
        <f t="shared" si="67"/>
        <v>0</v>
      </c>
      <c r="BL347" s="164"/>
      <c r="BM347" s="164"/>
      <c r="BN347" s="231"/>
    </row>
    <row r="348" spans="1:66" ht="15" customHeight="1">
      <c r="A348" s="44"/>
      <c r="B348" s="654"/>
      <c r="C348" s="655" t="s">
        <v>5212</v>
      </c>
      <c r="D348" s="858"/>
      <c r="E348" s="859"/>
      <c r="F348" s="859"/>
      <c r="G348" s="860"/>
      <c r="H348" s="713"/>
      <c r="I348" s="715"/>
      <c r="J348" s="713"/>
      <c r="K348" s="714"/>
      <c r="L348" s="715"/>
      <c r="M348" s="614"/>
      <c r="N348" s="614"/>
      <c r="O348" s="614"/>
      <c r="P348" s="614"/>
      <c r="Q348" s="614"/>
      <c r="R348" s="614"/>
      <c r="S348" s="614"/>
      <c r="T348" s="614"/>
      <c r="U348" s="614"/>
      <c r="V348" s="614"/>
      <c r="W348" s="614"/>
      <c r="X348" s="614"/>
      <c r="Y348" s="614"/>
      <c r="Z348" s="614"/>
      <c r="AA348" s="614"/>
      <c r="AB348" s="614"/>
      <c r="AC348" s="614"/>
      <c r="AD348" s="614"/>
      <c r="AE348" s="164"/>
      <c r="AF348" s="164"/>
      <c r="AG348" s="199">
        <f t="shared" si="39"/>
        <v>0</v>
      </c>
      <c r="AH348" s="219" t="b">
        <f t="shared" si="40"/>
        <v>0</v>
      </c>
      <c r="AI348" s="198" t="str">
        <f t="shared" si="41"/>
        <v/>
      </c>
      <c r="AJ348" s="219" t="b">
        <f t="shared" si="42"/>
        <v>0</v>
      </c>
      <c r="AK348" s="198" t="str">
        <f t="shared" si="43"/>
        <v/>
      </c>
      <c r="AL348" s="219" t="b">
        <f t="shared" si="44"/>
        <v>0</v>
      </c>
      <c r="AM348" s="242">
        <f t="shared" si="45"/>
        <v>0</v>
      </c>
      <c r="AN348" s="263">
        <f t="shared" si="46"/>
        <v>0</v>
      </c>
      <c r="AO348" s="263">
        <f t="shared" si="47"/>
        <v>0</v>
      </c>
      <c r="AP348" s="263">
        <f t="shared" si="48"/>
        <v>0</v>
      </c>
      <c r="AQ348" s="262">
        <f t="shared" si="49"/>
        <v>0</v>
      </c>
      <c r="AR348" s="164"/>
      <c r="AS348" s="164"/>
      <c r="AT348" s="264">
        <f t="shared" si="50"/>
        <v>0</v>
      </c>
      <c r="AU348" s="265">
        <f t="shared" si="51"/>
        <v>0</v>
      </c>
      <c r="AV348" s="264">
        <f t="shared" si="52"/>
        <v>0</v>
      </c>
      <c r="AW348" s="266">
        <f t="shared" si="53"/>
        <v>0</v>
      </c>
      <c r="AX348" s="267">
        <f t="shared" si="54"/>
        <v>0</v>
      </c>
      <c r="AY348" s="268">
        <f t="shared" si="55"/>
        <v>0</v>
      </c>
      <c r="AZ348" s="266">
        <f t="shared" si="56"/>
        <v>0</v>
      </c>
      <c r="BA348" s="267">
        <f t="shared" si="57"/>
        <v>0</v>
      </c>
      <c r="BB348" s="268">
        <f t="shared" si="58"/>
        <v>0</v>
      </c>
      <c r="BC348" s="266">
        <f t="shared" si="59"/>
        <v>0</v>
      </c>
      <c r="BD348" s="267">
        <f t="shared" si="60"/>
        <v>0</v>
      </c>
      <c r="BE348" s="268">
        <f t="shared" si="61"/>
        <v>0</v>
      </c>
      <c r="BF348" s="266">
        <f t="shared" si="62"/>
        <v>0</v>
      </c>
      <c r="BG348" s="267">
        <f t="shared" si="63"/>
        <v>0</v>
      </c>
      <c r="BH348" s="268">
        <f t="shared" si="64"/>
        <v>0</v>
      </c>
      <c r="BI348" s="266">
        <f t="shared" si="65"/>
        <v>0</v>
      </c>
      <c r="BJ348" s="267">
        <f t="shared" si="66"/>
        <v>0</v>
      </c>
      <c r="BK348" s="268">
        <f t="shared" si="67"/>
        <v>0</v>
      </c>
      <c r="BL348" s="164"/>
      <c r="BM348" s="164"/>
      <c r="BN348" s="231"/>
    </row>
    <row r="349" spans="1:66" ht="15" customHeight="1">
      <c r="A349" s="44"/>
      <c r="B349" s="654"/>
      <c r="C349" s="655" t="s">
        <v>5214</v>
      </c>
      <c r="D349" s="858"/>
      <c r="E349" s="859"/>
      <c r="F349" s="859"/>
      <c r="G349" s="860"/>
      <c r="H349" s="713"/>
      <c r="I349" s="715"/>
      <c r="J349" s="713"/>
      <c r="K349" s="714"/>
      <c r="L349" s="715"/>
      <c r="M349" s="614"/>
      <c r="N349" s="614"/>
      <c r="O349" s="614"/>
      <c r="P349" s="614"/>
      <c r="Q349" s="614"/>
      <c r="R349" s="614"/>
      <c r="S349" s="614"/>
      <c r="T349" s="614"/>
      <c r="U349" s="614"/>
      <c r="V349" s="614"/>
      <c r="W349" s="614"/>
      <c r="X349" s="614"/>
      <c r="Y349" s="614"/>
      <c r="Z349" s="614"/>
      <c r="AA349" s="614"/>
      <c r="AB349" s="614"/>
      <c r="AC349" s="614"/>
      <c r="AD349" s="614"/>
      <c r="AE349" s="164"/>
      <c r="AF349" s="164"/>
      <c r="AG349" s="199">
        <f t="shared" si="39"/>
        <v>0</v>
      </c>
      <c r="AH349" s="219" t="b">
        <f t="shared" si="40"/>
        <v>0</v>
      </c>
      <c r="AI349" s="198" t="str">
        <f t="shared" si="41"/>
        <v/>
      </c>
      <c r="AJ349" s="219" t="b">
        <f t="shared" si="42"/>
        <v>0</v>
      </c>
      <c r="AK349" s="198" t="str">
        <f t="shared" si="43"/>
        <v/>
      </c>
      <c r="AL349" s="219" t="b">
        <f t="shared" si="44"/>
        <v>0</v>
      </c>
      <c r="AM349" s="242">
        <f t="shared" si="45"/>
        <v>0</v>
      </c>
      <c r="AN349" s="263">
        <f t="shared" si="46"/>
        <v>0</v>
      </c>
      <c r="AO349" s="263">
        <f t="shared" si="47"/>
        <v>0</v>
      </c>
      <c r="AP349" s="263">
        <f t="shared" si="48"/>
        <v>0</v>
      </c>
      <c r="AQ349" s="262">
        <f t="shared" si="49"/>
        <v>0</v>
      </c>
      <c r="AR349" s="164"/>
      <c r="AS349" s="164"/>
      <c r="AT349" s="264">
        <f t="shared" si="50"/>
        <v>0</v>
      </c>
      <c r="AU349" s="265">
        <f t="shared" si="51"/>
        <v>0</v>
      </c>
      <c r="AV349" s="264">
        <f t="shared" si="52"/>
        <v>0</v>
      </c>
      <c r="AW349" s="266">
        <f t="shared" si="53"/>
        <v>0</v>
      </c>
      <c r="AX349" s="267">
        <f t="shared" si="54"/>
        <v>0</v>
      </c>
      <c r="AY349" s="268">
        <f t="shared" si="55"/>
        <v>0</v>
      </c>
      <c r="AZ349" s="266">
        <f t="shared" si="56"/>
        <v>0</v>
      </c>
      <c r="BA349" s="267">
        <f t="shared" si="57"/>
        <v>0</v>
      </c>
      <c r="BB349" s="268">
        <f t="shared" si="58"/>
        <v>0</v>
      </c>
      <c r="BC349" s="266">
        <f t="shared" si="59"/>
        <v>0</v>
      </c>
      <c r="BD349" s="267">
        <f t="shared" si="60"/>
        <v>0</v>
      </c>
      <c r="BE349" s="268">
        <f t="shared" si="61"/>
        <v>0</v>
      </c>
      <c r="BF349" s="266">
        <f t="shared" si="62"/>
        <v>0</v>
      </c>
      <c r="BG349" s="267">
        <f t="shared" si="63"/>
        <v>0</v>
      </c>
      <c r="BH349" s="268">
        <f t="shared" si="64"/>
        <v>0</v>
      </c>
      <c r="BI349" s="266">
        <f t="shared" si="65"/>
        <v>0</v>
      </c>
      <c r="BJ349" s="267">
        <f t="shared" si="66"/>
        <v>0</v>
      </c>
      <c r="BK349" s="268">
        <f t="shared" si="67"/>
        <v>0</v>
      </c>
      <c r="BL349" s="164"/>
      <c r="BM349" s="164"/>
      <c r="BN349" s="231"/>
    </row>
    <row r="350" spans="1:66" ht="15" customHeight="1">
      <c r="A350" s="44"/>
      <c r="B350" s="654"/>
      <c r="C350" s="655" t="s">
        <v>5216</v>
      </c>
      <c r="D350" s="858"/>
      <c r="E350" s="859"/>
      <c r="F350" s="859"/>
      <c r="G350" s="860"/>
      <c r="H350" s="713"/>
      <c r="I350" s="715"/>
      <c r="J350" s="713"/>
      <c r="K350" s="714"/>
      <c r="L350" s="715"/>
      <c r="M350" s="614"/>
      <c r="N350" s="614"/>
      <c r="O350" s="614"/>
      <c r="P350" s="614"/>
      <c r="Q350" s="614"/>
      <c r="R350" s="614"/>
      <c r="S350" s="614"/>
      <c r="T350" s="614"/>
      <c r="U350" s="614"/>
      <c r="V350" s="614"/>
      <c r="W350" s="614"/>
      <c r="X350" s="614"/>
      <c r="Y350" s="614"/>
      <c r="Z350" s="614"/>
      <c r="AA350" s="614"/>
      <c r="AB350" s="614"/>
      <c r="AC350" s="614"/>
      <c r="AD350" s="614"/>
      <c r="AE350" s="164"/>
      <c r="AF350" s="164"/>
      <c r="AG350" s="199">
        <f t="shared" si="39"/>
        <v>0</v>
      </c>
      <c r="AH350" s="219" t="b">
        <f t="shared" si="40"/>
        <v>0</v>
      </c>
      <c r="AI350" s="198" t="str">
        <f t="shared" si="41"/>
        <v/>
      </c>
      <c r="AJ350" s="219" t="b">
        <f t="shared" si="42"/>
        <v>0</v>
      </c>
      <c r="AK350" s="198" t="str">
        <f t="shared" si="43"/>
        <v/>
      </c>
      <c r="AL350" s="219" t="b">
        <f t="shared" si="44"/>
        <v>0</v>
      </c>
      <c r="AM350" s="242">
        <f t="shared" si="45"/>
        <v>0</v>
      </c>
      <c r="AN350" s="263">
        <f t="shared" si="46"/>
        <v>0</v>
      </c>
      <c r="AO350" s="263">
        <f t="shared" si="47"/>
        <v>0</v>
      </c>
      <c r="AP350" s="263">
        <f t="shared" si="48"/>
        <v>0</v>
      </c>
      <c r="AQ350" s="262">
        <f t="shared" si="49"/>
        <v>0</v>
      </c>
      <c r="AR350" s="164"/>
      <c r="AS350" s="164"/>
      <c r="AT350" s="264">
        <f t="shared" si="50"/>
        <v>0</v>
      </c>
      <c r="AU350" s="265">
        <f t="shared" si="51"/>
        <v>0</v>
      </c>
      <c r="AV350" s="264">
        <f t="shared" si="52"/>
        <v>0</v>
      </c>
      <c r="AW350" s="266">
        <f t="shared" si="53"/>
        <v>0</v>
      </c>
      <c r="AX350" s="267">
        <f t="shared" si="54"/>
        <v>0</v>
      </c>
      <c r="AY350" s="268">
        <f t="shared" si="55"/>
        <v>0</v>
      </c>
      <c r="AZ350" s="266">
        <f t="shared" si="56"/>
        <v>0</v>
      </c>
      <c r="BA350" s="267">
        <f t="shared" si="57"/>
        <v>0</v>
      </c>
      <c r="BB350" s="268">
        <f t="shared" si="58"/>
        <v>0</v>
      </c>
      <c r="BC350" s="266">
        <f t="shared" si="59"/>
        <v>0</v>
      </c>
      <c r="BD350" s="267">
        <f t="shared" si="60"/>
        <v>0</v>
      </c>
      <c r="BE350" s="268">
        <f t="shared" si="61"/>
        <v>0</v>
      </c>
      <c r="BF350" s="266">
        <f t="shared" si="62"/>
        <v>0</v>
      </c>
      <c r="BG350" s="267">
        <f t="shared" si="63"/>
        <v>0</v>
      </c>
      <c r="BH350" s="268">
        <f t="shared" si="64"/>
        <v>0</v>
      </c>
      <c r="BI350" s="266">
        <f t="shared" si="65"/>
        <v>0</v>
      </c>
      <c r="BJ350" s="267">
        <f t="shared" si="66"/>
        <v>0</v>
      </c>
      <c r="BK350" s="268">
        <f t="shared" si="67"/>
        <v>0</v>
      </c>
      <c r="BL350" s="164"/>
      <c r="BM350" s="164"/>
      <c r="BN350" s="231"/>
    </row>
    <row r="351" spans="1:66" ht="15" customHeight="1">
      <c r="A351" s="44"/>
      <c r="B351" s="654"/>
      <c r="C351" s="655" t="s">
        <v>5218</v>
      </c>
      <c r="D351" s="858"/>
      <c r="E351" s="859"/>
      <c r="F351" s="859"/>
      <c r="G351" s="860"/>
      <c r="H351" s="713"/>
      <c r="I351" s="715"/>
      <c r="J351" s="713"/>
      <c r="K351" s="714"/>
      <c r="L351" s="715"/>
      <c r="M351" s="614"/>
      <c r="N351" s="614"/>
      <c r="O351" s="614"/>
      <c r="P351" s="614"/>
      <c r="Q351" s="614"/>
      <c r="R351" s="614"/>
      <c r="S351" s="614"/>
      <c r="T351" s="614"/>
      <c r="U351" s="614"/>
      <c r="V351" s="614"/>
      <c r="W351" s="614"/>
      <c r="X351" s="614"/>
      <c r="Y351" s="614"/>
      <c r="Z351" s="614"/>
      <c r="AA351" s="614"/>
      <c r="AB351" s="614"/>
      <c r="AC351" s="614"/>
      <c r="AD351" s="614"/>
      <c r="AE351" s="164"/>
      <c r="AF351" s="164"/>
      <c r="AG351" s="199">
        <f t="shared" si="39"/>
        <v>0</v>
      </c>
      <c r="AH351" s="219" t="b">
        <f t="shared" si="40"/>
        <v>0</v>
      </c>
      <c r="AI351" s="198" t="str">
        <f t="shared" si="41"/>
        <v/>
      </c>
      <c r="AJ351" s="219" t="b">
        <f t="shared" si="42"/>
        <v>0</v>
      </c>
      <c r="AK351" s="198" t="str">
        <f t="shared" si="43"/>
        <v/>
      </c>
      <c r="AL351" s="219" t="b">
        <f t="shared" si="44"/>
        <v>0</v>
      </c>
      <c r="AM351" s="242">
        <f t="shared" si="45"/>
        <v>0</v>
      </c>
      <c r="AN351" s="263">
        <f t="shared" si="46"/>
        <v>0</v>
      </c>
      <c r="AO351" s="263">
        <f t="shared" si="47"/>
        <v>0</v>
      </c>
      <c r="AP351" s="263">
        <f t="shared" si="48"/>
        <v>0</v>
      </c>
      <c r="AQ351" s="262">
        <f t="shared" si="49"/>
        <v>0</v>
      </c>
      <c r="AR351" s="164"/>
      <c r="AS351" s="164"/>
      <c r="AT351" s="264">
        <f t="shared" si="50"/>
        <v>0</v>
      </c>
      <c r="AU351" s="265">
        <f t="shared" si="51"/>
        <v>0</v>
      </c>
      <c r="AV351" s="264">
        <f t="shared" si="52"/>
        <v>0</v>
      </c>
      <c r="AW351" s="266">
        <f t="shared" si="53"/>
        <v>0</v>
      </c>
      <c r="AX351" s="267">
        <f t="shared" si="54"/>
        <v>0</v>
      </c>
      <c r="AY351" s="268">
        <f t="shared" si="55"/>
        <v>0</v>
      </c>
      <c r="AZ351" s="266">
        <f t="shared" si="56"/>
        <v>0</v>
      </c>
      <c r="BA351" s="267">
        <f t="shared" si="57"/>
        <v>0</v>
      </c>
      <c r="BB351" s="268">
        <f t="shared" si="58"/>
        <v>0</v>
      </c>
      <c r="BC351" s="266">
        <f t="shared" si="59"/>
        <v>0</v>
      </c>
      <c r="BD351" s="267">
        <f t="shared" si="60"/>
        <v>0</v>
      </c>
      <c r="BE351" s="268">
        <f t="shared" si="61"/>
        <v>0</v>
      </c>
      <c r="BF351" s="266">
        <f t="shared" si="62"/>
        <v>0</v>
      </c>
      <c r="BG351" s="267">
        <f t="shared" si="63"/>
        <v>0</v>
      </c>
      <c r="BH351" s="268">
        <f t="shared" si="64"/>
        <v>0</v>
      </c>
      <c r="BI351" s="266">
        <f t="shared" si="65"/>
        <v>0</v>
      </c>
      <c r="BJ351" s="267">
        <f t="shared" si="66"/>
        <v>0</v>
      </c>
      <c r="BK351" s="268">
        <f t="shared" si="67"/>
        <v>0</v>
      </c>
      <c r="BL351" s="164"/>
      <c r="BM351" s="164"/>
      <c r="BN351" s="231"/>
    </row>
    <row r="352" spans="1:66" ht="15" customHeight="1">
      <c r="A352" s="44"/>
      <c r="B352" s="654"/>
      <c r="C352" s="655" t="s">
        <v>5220</v>
      </c>
      <c r="D352" s="858"/>
      <c r="E352" s="859"/>
      <c r="F352" s="859"/>
      <c r="G352" s="860"/>
      <c r="H352" s="713"/>
      <c r="I352" s="715"/>
      <c r="J352" s="713"/>
      <c r="K352" s="714"/>
      <c r="L352" s="715"/>
      <c r="M352" s="614"/>
      <c r="N352" s="614"/>
      <c r="O352" s="614"/>
      <c r="P352" s="614"/>
      <c r="Q352" s="614"/>
      <c r="R352" s="614"/>
      <c r="S352" s="614"/>
      <c r="T352" s="614"/>
      <c r="U352" s="614"/>
      <c r="V352" s="614"/>
      <c r="W352" s="614"/>
      <c r="X352" s="614"/>
      <c r="Y352" s="614"/>
      <c r="Z352" s="614"/>
      <c r="AA352" s="614"/>
      <c r="AB352" s="614"/>
      <c r="AC352" s="614"/>
      <c r="AD352" s="614"/>
      <c r="AE352" s="164"/>
      <c r="AF352" s="164"/>
      <c r="AG352" s="199">
        <f t="shared" si="39"/>
        <v>0</v>
      </c>
      <c r="AH352" s="219" t="b">
        <f t="shared" si="40"/>
        <v>0</v>
      </c>
      <c r="AI352" s="198" t="str">
        <f t="shared" si="41"/>
        <v/>
      </c>
      <c r="AJ352" s="219" t="b">
        <f t="shared" si="42"/>
        <v>0</v>
      </c>
      <c r="AK352" s="198" t="str">
        <f t="shared" si="43"/>
        <v/>
      </c>
      <c r="AL352" s="219" t="b">
        <f t="shared" si="44"/>
        <v>0</v>
      </c>
      <c r="AM352" s="242">
        <f t="shared" si="45"/>
        <v>0</v>
      </c>
      <c r="AN352" s="263">
        <f t="shared" si="46"/>
        <v>0</v>
      </c>
      <c r="AO352" s="263">
        <f t="shared" si="47"/>
        <v>0</v>
      </c>
      <c r="AP352" s="263">
        <f t="shared" si="48"/>
        <v>0</v>
      </c>
      <c r="AQ352" s="262">
        <f t="shared" si="49"/>
        <v>0</v>
      </c>
      <c r="AR352" s="164"/>
      <c r="AS352" s="164"/>
      <c r="AT352" s="264">
        <f t="shared" si="50"/>
        <v>0</v>
      </c>
      <c r="AU352" s="265">
        <f t="shared" si="51"/>
        <v>0</v>
      </c>
      <c r="AV352" s="264">
        <f t="shared" si="52"/>
        <v>0</v>
      </c>
      <c r="AW352" s="266">
        <f t="shared" si="53"/>
        <v>0</v>
      </c>
      <c r="AX352" s="267">
        <f t="shared" si="54"/>
        <v>0</v>
      </c>
      <c r="AY352" s="268">
        <f t="shared" si="55"/>
        <v>0</v>
      </c>
      <c r="AZ352" s="266">
        <f t="shared" si="56"/>
        <v>0</v>
      </c>
      <c r="BA352" s="267">
        <f t="shared" si="57"/>
        <v>0</v>
      </c>
      <c r="BB352" s="268">
        <f t="shared" si="58"/>
        <v>0</v>
      </c>
      <c r="BC352" s="266">
        <f t="shared" si="59"/>
        <v>0</v>
      </c>
      <c r="BD352" s="267">
        <f t="shared" si="60"/>
        <v>0</v>
      </c>
      <c r="BE352" s="268">
        <f t="shared" si="61"/>
        <v>0</v>
      </c>
      <c r="BF352" s="266">
        <f t="shared" si="62"/>
        <v>0</v>
      </c>
      <c r="BG352" s="267">
        <f t="shared" si="63"/>
        <v>0</v>
      </c>
      <c r="BH352" s="268">
        <f t="shared" si="64"/>
        <v>0</v>
      </c>
      <c r="BI352" s="266">
        <f t="shared" si="65"/>
        <v>0</v>
      </c>
      <c r="BJ352" s="267">
        <f t="shared" si="66"/>
        <v>0</v>
      </c>
      <c r="BK352" s="268">
        <f t="shared" si="67"/>
        <v>0</v>
      </c>
      <c r="BL352" s="164"/>
      <c r="BM352" s="164"/>
      <c r="BN352" s="231"/>
    </row>
    <row r="353" spans="1:77" ht="15" customHeight="1">
      <c r="A353" s="44"/>
      <c r="B353" s="654"/>
      <c r="C353" s="655" t="s">
        <v>5222</v>
      </c>
      <c r="D353" s="858"/>
      <c r="E353" s="859"/>
      <c r="F353" s="859"/>
      <c r="G353" s="860"/>
      <c r="H353" s="713"/>
      <c r="I353" s="715"/>
      <c r="J353" s="713"/>
      <c r="K353" s="714"/>
      <c r="L353" s="715"/>
      <c r="M353" s="614"/>
      <c r="N353" s="614"/>
      <c r="O353" s="614"/>
      <c r="P353" s="614"/>
      <c r="Q353" s="614"/>
      <c r="R353" s="614"/>
      <c r="S353" s="614"/>
      <c r="T353" s="614"/>
      <c r="U353" s="614"/>
      <c r="V353" s="614"/>
      <c r="W353" s="614"/>
      <c r="X353" s="614"/>
      <c r="Y353" s="614"/>
      <c r="Z353" s="614"/>
      <c r="AA353" s="614"/>
      <c r="AB353" s="614"/>
      <c r="AC353" s="614"/>
      <c r="AD353" s="614"/>
      <c r="AE353" s="164"/>
      <c r="AF353" s="164"/>
      <c r="AG353" s="199">
        <f t="shared" si="39"/>
        <v>0</v>
      </c>
      <c r="AH353" s="219" t="b">
        <f t="shared" si="40"/>
        <v>0</v>
      </c>
      <c r="AI353" s="198" t="str">
        <f t="shared" si="41"/>
        <v/>
      </c>
      <c r="AJ353" s="219" t="b">
        <f t="shared" si="42"/>
        <v>0</v>
      </c>
      <c r="AK353" s="198" t="str">
        <f t="shared" si="43"/>
        <v/>
      </c>
      <c r="AL353" s="219" t="b">
        <f t="shared" si="44"/>
        <v>0</v>
      </c>
      <c r="AM353" s="242">
        <f t="shared" si="45"/>
        <v>0</v>
      </c>
      <c r="AN353" s="263">
        <f t="shared" si="46"/>
        <v>0</v>
      </c>
      <c r="AO353" s="263">
        <f t="shared" si="47"/>
        <v>0</v>
      </c>
      <c r="AP353" s="263">
        <f t="shared" si="48"/>
        <v>0</v>
      </c>
      <c r="AQ353" s="262">
        <f t="shared" si="49"/>
        <v>0</v>
      </c>
      <c r="AR353" s="164"/>
      <c r="AS353" s="164"/>
      <c r="AT353" s="264">
        <f t="shared" si="50"/>
        <v>0</v>
      </c>
      <c r="AU353" s="265">
        <f t="shared" si="51"/>
        <v>0</v>
      </c>
      <c r="AV353" s="264">
        <f t="shared" si="52"/>
        <v>0</v>
      </c>
      <c r="AW353" s="266">
        <f t="shared" si="53"/>
        <v>0</v>
      </c>
      <c r="AX353" s="267">
        <f t="shared" si="54"/>
        <v>0</v>
      </c>
      <c r="AY353" s="268">
        <f t="shared" si="55"/>
        <v>0</v>
      </c>
      <c r="AZ353" s="266">
        <f t="shared" si="56"/>
        <v>0</v>
      </c>
      <c r="BA353" s="267">
        <f t="shared" si="57"/>
        <v>0</v>
      </c>
      <c r="BB353" s="268">
        <f t="shared" si="58"/>
        <v>0</v>
      </c>
      <c r="BC353" s="266">
        <f t="shared" si="59"/>
        <v>0</v>
      </c>
      <c r="BD353" s="267">
        <f t="shared" si="60"/>
        <v>0</v>
      </c>
      <c r="BE353" s="268">
        <f t="shared" si="61"/>
        <v>0</v>
      </c>
      <c r="BF353" s="266">
        <f t="shared" si="62"/>
        <v>0</v>
      </c>
      <c r="BG353" s="267">
        <f t="shared" si="63"/>
        <v>0</v>
      </c>
      <c r="BH353" s="268">
        <f t="shared" si="64"/>
        <v>0</v>
      </c>
      <c r="BI353" s="266">
        <f t="shared" si="65"/>
        <v>0</v>
      </c>
      <c r="BJ353" s="267">
        <f t="shared" si="66"/>
        <v>0</v>
      </c>
      <c r="BK353" s="268">
        <f t="shared" si="67"/>
        <v>0</v>
      </c>
      <c r="BL353" s="164"/>
      <c r="BM353" s="164"/>
      <c r="BN353" s="231"/>
      <c r="BO353" s="164"/>
      <c r="BP353" s="164"/>
      <c r="BQ353" s="164"/>
      <c r="BR353" s="164"/>
      <c r="BS353" s="164"/>
      <c r="BT353" s="164"/>
      <c r="BU353" s="164"/>
      <c r="BV353" s="164"/>
      <c r="BW353" s="164"/>
      <c r="BX353" s="164"/>
      <c r="BY353" s="164"/>
    </row>
    <row r="354" spans="1:77" ht="15" customHeight="1">
      <c r="A354" s="44"/>
      <c r="B354" s="654"/>
      <c r="C354" s="655" t="s">
        <v>5224</v>
      </c>
      <c r="D354" s="858"/>
      <c r="E354" s="859"/>
      <c r="F354" s="859"/>
      <c r="G354" s="860"/>
      <c r="H354" s="713"/>
      <c r="I354" s="715"/>
      <c r="J354" s="713"/>
      <c r="K354" s="714"/>
      <c r="L354" s="715"/>
      <c r="M354" s="614"/>
      <c r="N354" s="614"/>
      <c r="O354" s="614"/>
      <c r="P354" s="614"/>
      <c r="Q354" s="614"/>
      <c r="R354" s="614"/>
      <c r="S354" s="614"/>
      <c r="T354" s="614"/>
      <c r="U354" s="614"/>
      <c r="V354" s="614"/>
      <c r="W354" s="614"/>
      <c r="X354" s="614"/>
      <c r="Y354" s="614"/>
      <c r="Z354" s="614"/>
      <c r="AA354" s="614"/>
      <c r="AB354" s="614"/>
      <c r="AC354" s="614"/>
      <c r="AD354" s="614"/>
      <c r="AE354" s="164"/>
      <c r="AF354" s="164"/>
      <c r="AG354" s="199">
        <f t="shared" si="39"/>
        <v>0</v>
      </c>
      <c r="AH354" s="219" t="b">
        <f t="shared" si="40"/>
        <v>0</v>
      </c>
      <c r="AI354" s="198" t="str">
        <f t="shared" si="41"/>
        <v/>
      </c>
      <c r="AJ354" s="219" t="b">
        <f t="shared" si="42"/>
        <v>0</v>
      </c>
      <c r="AK354" s="198" t="str">
        <f t="shared" si="43"/>
        <v/>
      </c>
      <c r="AL354" s="219" t="b">
        <f t="shared" si="44"/>
        <v>0</v>
      </c>
      <c r="AM354" s="242">
        <f t="shared" si="45"/>
        <v>0</v>
      </c>
      <c r="AN354" s="263">
        <f t="shared" si="46"/>
        <v>0</v>
      </c>
      <c r="AO354" s="263">
        <f t="shared" si="47"/>
        <v>0</v>
      </c>
      <c r="AP354" s="263">
        <f t="shared" si="48"/>
        <v>0</v>
      </c>
      <c r="AQ354" s="262">
        <f t="shared" si="49"/>
        <v>0</v>
      </c>
      <c r="AR354" s="164"/>
      <c r="AS354" s="164"/>
      <c r="AT354" s="264">
        <f t="shared" si="50"/>
        <v>0</v>
      </c>
      <c r="AU354" s="265">
        <f t="shared" si="51"/>
        <v>0</v>
      </c>
      <c r="AV354" s="264">
        <f t="shared" si="52"/>
        <v>0</v>
      </c>
      <c r="AW354" s="266">
        <f t="shared" si="53"/>
        <v>0</v>
      </c>
      <c r="AX354" s="267">
        <f t="shared" si="54"/>
        <v>0</v>
      </c>
      <c r="AY354" s="268">
        <f t="shared" si="55"/>
        <v>0</v>
      </c>
      <c r="AZ354" s="266">
        <f t="shared" si="56"/>
        <v>0</v>
      </c>
      <c r="BA354" s="267">
        <f t="shared" si="57"/>
        <v>0</v>
      </c>
      <c r="BB354" s="268">
        <f t="shared" si="58"/>
        <v>0</v>
      </c>
      <c r="BC354" s="266">
        <f t="shared" si="59"/>
        <v>0</v>
      </c>
      <c r="BD354" s="267">
        <f t="shared" si="60"/>
        <v>0</v>
      </c>
      <c r="BE354" s="268">
        <f t="shared" si="61"/>
        <v>0</v>
      </c>
      <c r="BF354" s="266">
        <f t="shared" si="62"/>
        <v>0</v>
      </c>
      <c r="BG354" s="267">
        <f t="shared" si="63"/>
        <v>0</v>
      </c>
      <c r="BH354" s="268">
        <f t="shared" si="64"/>
        <v>0</v>
      </c>
      <c r="BI354" s="266">
        <f t="shared" si="65"/>
        <v>0</v>
      </c>
      <c r="BJ354" s="267">
        <f t="shared" si="66"/>
        <v>0</v>
      </c>
      <c r="BK354" s="268">
        <f t="shared" si="67"/>
        <v>0</v>
      </c>
      <c r="BL354" s="164"/>
      <c r="BM354" s="164"/>
      <c r="BN354" s="231"/>
      <c r="BO354" s="164"/>
      <c r="BP354" s="164"/>
      <c r="BQ354" s="164"/>
      <c r="BR354" s="164"/>
      <c r="BS354" s="164"/>
      <c r="BT354" s="164"/>
      <c r="BU354" s="164"/>
      <c r="BV354" s="164"/>
      <c r="BW354" s="164"/>
      <c r="BX354" s="164"/>
      <c r="BY354" s="164"/>
    </row>
    <row r="355" spans="1:77" ht="15" customHeight="1">
      <c r="A355" s="44"/>
      <c r="B355" s="654"/>
      <c r="C355" s="655" t="s">
        <v>5226</v>
      </c>
      <c r="D355" s="858"/>
      <c r="E355" s="859"/>
      <c r="F355" s="859"/>
      <c r="G355" s="860"/>
      <c r="H355" s="713"/>
      <c r="I355" s="715"/>
      <c r="J355" s="713"/>
      <c r="K355" s="714"/>
      <c r="L355" s="715"/>
      <c r="M355" s="614"/>
      <c r="N355" s="614"/>
      <c r="O355" s="614"/>
      <c r="P355" s="614"/>
      <c r="Q355" s="614"/>
      <c r="R355" s="614"/>
      <c r="S355" s="614"/>
      <c r="T355" s="614"/>
      <c r="U355" s="614"/>
      <c r="V355" s="614"/>
      <c r="W355" s="614"/>
      <c r="X355" s="614"/>
      <c r="Y355" s="614"/>
      <c r="Z355" s="614"/>
      <c r="AA355" s="614"/>
      <c r="AB355" s="614"/>
      <c r="AC355" s="614"/>
      <c r="AD355" s="614"/>
      <c r="AE355" s="164"/>
      <c r="AF355" s="164"/>
      <c r="AG355" s="199">
        <f t="shared" si="39"/>
        <v>0</v>
      </c>
      <c r="AH355" s="219" t="b">
        <f t="shared" si="40"/>
        <v>0</v>
      </c>
      <c r="AI355" s="198" t="str">
        <f t="shared" si="41"/>
        <v/>
      </c>
      <c r="AJ355" s="219" t="b">
        <f t="shared" si="42"/>
        <v>0</v>
      </c>
      <c r="AK355" s="198" t="str">
        <f t="shared" si="43"/>
        <v/>
      </c>
      <c r="AL355" s="219" t="b">
        <f t="shared" si="44"/>
        <v>0</v>
      </c>
      <c r="AM355" s="242">
        <f t="shared" si="45"/>
        <v>0</v>
      </c>
      <c r="AN355" s="263">
        <f t="shared" si="46"/>
        <v>0</v>
      </c>
      <c r="AO355" s="263">
        <f t="shared" si="47"/>
        <v>0</v>
      </c>
      <c r="AP355" s="263">
        <f t="shared" si="48"/>
        <v>0</v>
      </c>
      <c r="AQ355" s="262">
        <f t="shared" si="49"/>
        <v>0</v>
      </c>
      <c r="AR355" s="164"/>
      <c r="AS355" s="164"/>
      <c r="AT355" s="264">
        <f t="shared" si="50"/>
        <v>0</v>
      </c>
      <c r="AU355" s="265">
        <f t="shared" si="51"/>
        <v>0</v>
      </c>
      <c r="AV355" s="264">
        <f t="shared" si="52"/>
        <v>0</v>
      </c>
      <c r="AW355" s="266">
        <f t="shared" si="53"/>
        <v>0</v>
      </c>
      <c r="AX355" s="267">
        <f t="shared" si="54"/>
        <v>0</v>
      </c>
      <c r="AY355" s="268">
        <f t="shared" si="55"/>
        <v>0</v>
      </c>
      <c r="AZ355" s="266">
        <f t="shared" si="56"/>
        <v>0</v>
      </c>
      <c r="BA355" s="267">
        <f t="shared" si="57"/>
        <v>0</v>
      </c>
      <c r="BB355" s="268">
        <f t="shared" si="58"/>
        <v>0</v>
      </c>
      <c r="BC355" s="266">
        <f t="shared" si="59"/>
        <v>0</v>
      </c>
      <c r="BD355" s="267">
        <f t="shared" si="60"/>
        <v>0</v>
      </c>
      <c r="BE355" s="268">
        <f t="shared" si="61"/>
        <v>0</v>
      </c>
      <c r="BF355" s="266">
        <f t="shared" si="62"/>
        <v>0</v>
      </c>
      <c r="BG355" s="267">
        <f t="shared" si="63"/>
        <v>0</v>
      </c>
      <c r="BH355" s="268">
        <f t="shared" si="64"/>
        <v>0</v>
      </c>
      <c r="BI355" s="266">
        <f t="shared" si="65"/>
        <v>0</v>
      </c>
      <c r="BJ355" s="267">
        <f t="shared" si="66"/>
        <v>0</v>
      </c>
      <c r="BK355" s="268">
        <f t="shared" si="67"/>
        <v>0</v>
      </c>
      <c r="BL355" s="164"/>
      <c r="BM355" s="164"/>
      <c r="BN355" s="231"/>
      <c r="BO355" s="164"/>
      <c r="BP355" s="164"/>
      <c r="BQ355" s="164"/>
      <c r="BR355" s="164"/>
      <c r="BS355" s="164"/>
      <c r="BT355" s="164"/>
      <c r="BU355" s="164"/>
      <c r="BV355" s="164"/>
      <c r="BW355" s="164"/>
      <c r="BX355" s="164"/>
      <c r="BY355" s="164"/>
    </row>
    <row r="356" spans="1:77" ht="15" customHeight="1">
      <c r="A356" s="44"/>
      <c r="B356" s="654"/>
      <c r="C356" s="655" t="s">
        <v>5228</v>
      </c>
      <c r="D356" s="858"/>
      <c r="E356" s="859"/>
      <c r="F356" s="859"/>
      <c r="G356" s="860"/>
      <c r="H356" s="713"/>
      <c r="I356" s="715"/>
      <c r="J356" s="713"/>
      <c r="K356" s="714"/>
      <c r="L356" s="715"/>
      <c r="M356" s="614"/>
      <c r="N356" s="614"/>
      <c r="O356" s="614"/>
      <c r="P356" s="614"/>
      <c r="Q356" s="614"/>
      <c r="R356" s="614"/>
      <c r="S356" s="614"/>
      <c r="T356" s="614"/>
      <c r="U356" s="614"/>
      <c r="V356" s="614"/>
      <c r="W356" s="614"/>
      <c r="X356" s="614"/>
      <c r="Y356" s="614"/>
      <c r="Z356" s="614"/>
      <c r="AA356" s="614"/>
      <c r="AB356" s="614"/>
      <c r="AC356" s="614"/>
      <c r="AD356" s="614"/>
      <c r="AE356" s="164"/>
      <c r="AF356" s="164"/>
      <c r="AG356" s="199">
        <f t="shared" si="39"/>
        <v>0</v>
      </c>
      <c r="AH356" s="219" t="b">
        <f t="shared" si="40"/>
        <v>0</v>
      </c>
      <c r="AI356" s="198" t="str">
        <f t="shared" si="41"/>
        <v/>
      </c>
      <c r="AJ356" s="219" t="b">
        <f t="shared" si="42"/>
        <v>0</v>
      </c>
      <c r="AK356" s="198" t="str">
        <f t="shared" si="43"/>
        <v/>
      </c>
      <c r="AL356" s="219" t="b">
        <f t="shared" si="44"/>
        <v>0</v>
      </c>
      <c r="AM356" s="242">
        <f t="shared" si="45"/>
        <v>0</v>
      </c>
      <c r="AN356" s="263">
        <f t="shared" si="46"/>
        <v>0</v>
      </c>
      <c r="AO356" s="263">
        <f t="shared" si="47"/>
        <v>0</v>
      </c>
      <c r="AP356" s="263">
        <f t="shared" si="48"/>
        <v>0</v>
      </c>
      <c r="AQ356" s="262">
        <f t="shared" si="49"/>
        <v>0</v>
      </c>
      <c r="AR356" s="164"/>
      <c r="AS356" s="164"/>
      <c r="AT356" s="264">
        <f t="shared" si="50"/>
        <v>0</v>
      </c>
      <c r="AU356" s="265">
        <f t="shared" si="51"/>
        <v>0</v>
      </c>
      <c r="AV356" s="264">
        <f t="shared" si="52"/>
        <v>0</v>
      </c>
      <c r="AW356" s="266">
        <f t="shared" si="53"/>
        <v>0</v>
      </c>
      <c r="AX356" s="267">
        <f t="shared" si="54"/>
        <v>0</v>
      </c>
      <c r="AY356" s="268">
        <f t="shared" si="55"/>
        <v>0</v>
      </c>
      <c r="AZ356" s="266">
        <f t="shared" si="56"/>
        <v>0</v>
      </c>
      <c r="BA356" s="267">
        <f t="shared" si="57"/>
        <v>0</v>
      </c>
      <c r="BB356" s="268">
        <f t="shared" si="58"/>
        <v>0</v>
      </c>
      <c r="BC356" s="266">
        <f t="shared" si="59"/>
        <v>0</v>
      </c>
      <c r="BD356" s="267">
        <f t="shared" si="60"/>
        <v>0</v>
      </c>
      <c r="BE356" s="268">
        <f t="shared" si="61"/>
        <v>0</v>
      </c>
      <c r="BF356" s="266">
        <f t="shared" si="62"/>
        <v>0</v>
      </c>
      <c r="BG356" s="267">
        <f t="shared" si="63"/>
        <v>0</v>
      </c>
      <c r="BH356" s="268">
        <f t="shared" si="64"/>
        <v>0</v>
      </c>
      <c r="BI356" s="266">
        <f t="shared" si="65"/>
        <v>0</v>
      </c>
      <c r="BJ356" s="267">
        <f t="shared" si="66"/>
        <v>0</v>
      </c>
      <c r="BK356" s="268">
        <f t="shared" si="67"/>
        <v>0</v>
      </c>
      <c r="BL356" s="164"/>
      <c r="BM356" s="164"/>
      <c r="BN356" s="231"/>
      <c r="BO356" s="164"/>
      <c r="BP356" s="164"/>
      <c r="BQ356" s="164"/>
      <c r="BR356" s="164"/>
      <c r="BS356" s="164"/>
      <c r="BT356" s="164"/>
      <c r="BU356" s="164"/>
      <c r="BV356" s="164"/>
      <c r="BW356" s="164"/>
      <c r="BX356" s="164"/>
      <c r="BY356" s="164"/>
    </row>
    <row r="357" spans="1:77" ht="15" customHeight="1">
      <c r="A357" s="44"/>
      <c r="B357" s="807" t="str">
        <f>AI448</f>
        <v/>
      </c>
      <c r="C357" s="807"/>
      <c r="D357" s="807"/>
      <c r="E357" s="807"/>
      <c r="F357" s="807"/>
      <c r="G357" s="807"/>
      <c r="H357" s="807"/>
      <c r="I357" s="807"/>
      <c r="J357" s="807"/>
      <c r="K357" s="807"/>
      <c r="L357" s="807"/>
      <c r="M357" s="807"/>
      <c r="N357" s="807"/>
      <c r="O357" s="807"/>
      <c r="P357" s="807"/>
      <c r="Q357" s="807"/>
      <c r="R357" s="807"/>
      <c r="S357" s="807"/>
      <c r="T357" s="807"/>
      <c r="U357" s="807"/>
      <c r="V357" s="807"/>
      <c r="W357" s="807"/>
      <c r="X357" s="807"/>
      <c r="Y357" s="807"/>
      <c r="Z357" s="807"/>
      <c r="AA357" s="807"/>
      <c r="AB357" s="807"/>
      <c r="AC357" s="807"/>
      <c r="AD357" s="807"/>
      <c r="AE357" s="146"/>
      <c r="AF357" s="164"/>
      <c r="AG357" s="203">
        <f>SUM(AG272:AG356)</f>
        <v>0</v>
      </c>
      <c r="AH357" s="224">
        <f>COUNTIF(AH272:AH356,TRUE)</f>
        <v>0</v>
      </c>
      <c r="AI357" s="146"/>
      <c r="AJ357" s="224">
        <f>COUNTIF(AJ272:AJ356,TRUE)</f>
        <v>0</v>
      </c>
      <c r="AK357" s="146"/>
      <c r="AL357" s="224">
        <f>COUNTIF(AL272:AL356,TRUE)</f>
        <v>0</v>
      </c>
      <c r="AM357" s="258">
        <f>SUM(AM272:AM356)</f>
        <v>0</v>
      </c>
      <c r="AN357" s="164"/>
      <c r="AO357" s="164"/>
      <c r="AP357" s="164"/>
      <c r="AQ357" s="260">
        <f>SUM(AQ272:AQ356)</f>
        <v>0</v>
      </c>
      <c r="AR357" s="164"/>
      <c r="AS357" s="164"/>
      <c r="AT357" s="164"/>
      <c r="AU357" s="164"/>
      <c r="AV357" s="259">
        <f>SUM(AT272:AV356)</f>
        <v>0</v>
      </c>
      <c r="AW357" s="164"/>
      <c r="AX357" s="164"/>
      <c r="AY357" s="164"/>
      <c r="AZ357" s="164"/>
      <c r="BA357" s="164"/>
      <c r="BB357" s="164"/>
      <c r="BC357" s="164"/>
      <c r="BD357" s="164"/>
      <c r="BE357" s="164"/>
      <c r="BF357" s="164"/>
      <c r="BG357" s="164"/>
      <c r="BH357" s="164"/>
      <c r="BI357" s="164"/>
      <c r="BJ357" s="164"/>
      <c r="BK357" s="261">
        <f>SUM(AW272:BK356)</f>
        <v>0</v>
      </c>
      <c r="BL357" s="164"/>
      <c r="BM357" s="164"/>
      <c r="BN357" s="164"/>
      <c r="BO357" s="164"/>
      <c r="BP357" s="164"/>
      <c r="BQ357" s="164"/>
      <c r="BR357" s="164"/>
      <c r="BS357" s="164"/>
      <c r="BT357" s="164"/>
      <c r="BU357" s="164"/>
      <c r="BV357" s="164"/>
      <c r="BW357" s="164"/>
      <c r="BX357" s="164"/>
      <c r="BY357" s="164"/>
    </row>
    <row r="358" spans="1:77" ht="15" customHeight="1">
      <c r="A358" s="44"/>
      <c r="B358" s="732" t="str">
        <f>AL448</f>
        <v/>
      </c>
      <c r="C358" s="732"/>
      <c r="D358" s="732"/>
      <c r="E358" s="732"/>
      <c r="F358" s="732"/>
      <c r="G358" s="732"/>
      <c r="H358" s="732"/>
      <c r="I358" s="732"/>
      <c r="J358" s="732"/>
      <c r="K358" s="732"/>
      <c r="L358" s="732"/>
      <c r="M358" s="732"/>
      <c r="N358" s="732"/>
      <c r="O358" s="732"/>
      <c r="P358" s="732"/>
      <c r="Q358" s="732"/>
      <c r="R358" s="732"/>
      <c r="S358" s="732"/>
      <c r="T358" s="732"/>
      <c r="U358" s="732"/>
      <c r="V358" s="732"/>
      <c r="W358" s="732"/>
      <c r="X358" s="732"/>
      <c r="Y358" s="732"/>
      <c r="Z358" s="732"/>
      <c r="AA358" s="732"/>
      <c r="AB358" s="732"/>
      <c r="AC358" s="732"/>
      <c r="AD358" s="732"/>
      <c r="AE358" s="732"/>
      <c r="AF358" s="164"/>
      <c r="AG358" s="164"/>
      <c r="AH358" s="164"/>
      <c r="AI358" s="164"/>
      <c r="AJ358" s="164"/>
      <c r="AK358" s="164"/>
      <c r="AL358" s="224">
        <f>SUM(AH357,AJ357,AL357)</f>
        <v>0</v>
      </c>
      <c r="AM358" s="164"/>
      <c r="AN358" s="164"/>
      <c r="AO358" s="164"/>
      <c r="AP358" s="164"/>
      <c r="AQ358" s="164"/>
      <c r="AR358" s="164"/>
      <c r="AS358" s="164"/>
      <c r="AT358" s="164"/>
      <c r="AU358" s="164"/>
      <c r="AV358" s="164"/>
      <c r="AW358" s="164"/>
      <c r="AX358" s="164"/>
      <c r="AY358" s="164"/>
      <c r="AZ358" s="164"/>
      <c r="BA358" s="164"/>
      <c r="BB358" s="164"/>
      <c r="BC358" s="164"/>
      <c r="BD358" s="164"/>
      <c r="BE358" s="164"/>
      <c r="BF358" s="164"/>
      <c r="BG358" s="164"/>
      <c r="BH358" s="164"/>
      <c r="BI358" s="164"/>
      <c r="BJ358" s="164"/>
      <c r="BK358" s="164"/>
      <c r="BL358" s="164"/>
      <c r="BM358" s="164"/>
      <c r="BN358" s="164"/>
      <c r="BO358" s="164"/>
      <c r="BP358" s="164"/>
      <c r="BQ358" s="164"/>
      <c r="BR358" s="164"/>
      <c r="BS358" s="164"/>
      <c r="BT358" s="164"/>
      <c r="BU358" s="164"/>
      <c r="BV358" s="164"/>
      <c r="BW358" s="164"/>
      <c r="BX358" s="164"/>
      <c r="BY358" s="164"/>
    </row>
    <row r="359" spans="1:77" ht="15" customHeight="1">
      <c r="A359" s="44"/>
      <c r="B359" s="49"/>
      <c r="C359" s="867" t="s">
        <v>5393</v>
      </c>
      <c r="D359" s="868"/>
      <c r="E359" s="868"/>
      <c r="F359" s="868"/>
      <c r="G359" s="868"/>
      <c r="H359" s="868"/>
      <c r="I359" s="868"/>
      <c r="J359" s="868"/>
      <c r="K359" s="868"/>
      <c r="L359" s="868"/>
      <c r="M359" s="868"/>
      <c r="N359" s="868"/>
      <c r="O359" s="868"/>
      <c r="P359" s="868"/>
      <c r="Q359" s="868"/>
      <c r="R359" s="869"/>
      <c r="S359" s="867" t="s">
        <v>5428</v>
      </c>
      <c r="T359" s="868"/>
      <c r="U359" s="868"/>
      <c r="V359" s="868"/>
      <c r="W359" s="868"/>
      <c r="X359" s="869"/>
      <c r="Y359" s="867" t="s">
        <v>5429</v>
      </c>
      <c r="Z359" s="868"/>
      <c r="AA359" s="868"/>
      <c r="AB359" s="868"/>
      <c r="AC359" s="868"/>
      <c r="AD359" s="869"/>
      <c r="AE359" s="164"/>
      <c r="AF359" s="164"/>
      <c r="AG359" s="164"/>
      <c r="AH359" s="164"/>
      <c r="AI359" s="164"/>
      <c r="AJ359" s="164"/>
      <c r="AK359" s="164"/>
      <c r="AL359" s="164"/>
      <c r="AM359" s="164"/>
      <c r="AN359" s="164"/>
      <c r="AO359" s="164"/>
      <c r="AP359" s="164"/>
      <c r="AQ359" s="164"/>
      <c r="AR359" s="164"/>
      <c r="AS359" s="164"/>
      <c r="AT359" s="164"/>
      <c r="AU359" s="164"/>
      <c r="AV359" s="164"/>
      <c r="AW359" s="164"/>
      <c r="AX359" s="164"/>
      <c r="AY359" s="164"/>
      <c r="AZ359" s="164"/>
      <c r="BA359" s="164"/>
      <c r="BB359" s="164"/>
      <c r="BC359" s="164"/>
      <c r="BD359" s="164"/>
      <c r="BE359" s="164"/>
      <c r="BF359" s="164"/>
      <c r="BG359" s="164"/>
      <c r="BH359" s="164"/>
      <c r="BI359" s="164"/>
      <c r="BJ359" s="164"/>
      <c r="BK359" s="164"/>
      <c r="BL359" s="164"/>
      <c r="BM359" s="164"/>
      <c r="BN359" s="164"/>
      <c r="BO359" s="164"/>
      <c r="BP359" s="164"/>
      <c r="BQ359" s="164"/>
      <c r="BR359" s="164"/>
      <c r="BS359" s="164"/>
      <c r="BT359" s="164"/>
      <c r="BU359" s="164"/>
      <c r="BV359" s="164"/>
      <c r="BW359" s="164"/>
      <c r="BX359" s="164"/>
      <c r="BY359" s="164"/>
    </row>
    <row r="360" spans="1:77" ht="15" customHeight="1">
      <c r="A360" s="44"/>
      <c r="B360" s="49"/>
      <c r="C360" s="870"/>
      <c r="D360" s="871"/>
      <c r="E360" s="871"/>
      <c r="F360" s="871"/>
      <c r="G360" s="871"/>
      <c r="H360" s="871"/>
      <c r="I360" s="871"/>
      <c r="J360" s="871"/>
      <c r="K360" s="871"/>
      <c r="L360" s="871"/>
      <c r="M360" s="871"/>
      <c r="N360" s="871"/>
      <c r="O360" s="871"/>
      <c r="P360" s="871"/>
      <c r="Q360" s="871"/>
      <c r="R360" s="872"/>
      <c r="S360" s="870"/>
      <c r="T360" s="871"/>
      <c r="U360" s="871"/>
      <c r="V360" s="871"/>
      <c r="W360" s="871"/>
      <c r="X360" s="872"/>
      <c r="Y360" s="870"/>
      <c r="Z360" s="871"/>
      <c r="AA360" s="871"/>
      <c r="AB360" s="871"/>
      <c r="AC360" s="871"/>
      <c r="AD360" s="872"/>
      <c r="AE360" s="164"/>
      <c r="AF360" s="164"/>
      <c r="AG360" s="772" t="s">
        <v>5430</v>
      </c>
      <c r="AH360" s="772"/>
      <c r="AI360" s="773"/>
      <c r="AJ360" s="774" t="s">
        <v>5431</v>
      </c>
      <c r="AK360" s="775"/>
      <c r="AL360" s="776"/>
      <c r="AM360" s="164"/>
      <c r="AN360" s="164"/>
      <c r="AO360" s="164"/>
      <c r="AP360" s="164"/>
      <c r="AQ360" s="164"/>
      <c r="AR360" s="164"/>
      <c r="AS360" s="164"/>
      <c r="AT360" s="164"/>
      <c r="AU360" s="164"/>
      <c r="AV360" s="164"/>
      <c r="AW360" s="164"/>
      <c r="AX360" s="164"/>
      <c r="AY360" s="164"/>
      <c r="AZ360" s="164"/>
      <c r="BA360" s="164"/>
      <c r="BB360" s="164"/>
      <c r="BC360" s="164"/>
      <c r="BD360" s="164"/>
      <c r="BE360" s="164"/>
      <c r="BF360" s="164"/>
      <c r="BG360" s="164"/>
      <c r="BH360" s="164"/>
      <c r="BI360" s="164"/>
      <c r="BJ360" s="164"/>
      <c r="BK360" s="164"/>
      <c r="BL360" s="164"/>
      <c r="BM360" s="164"/>
      <c r="BN360" s="771" t="s">
        <v>5432</v>
      </c>
      <c r="BO360" s="771"/>
      <c r="BP360" s="771"/>
      <c r="BQ360" s="146"/>
      <c r="BR360" s="782"/>
      <c r="BS360" s="782"/>
      <c r="BT360" s="782"/>
      <c r="BU360" s="782"/>
      <c r="BV360" s="782"/>
      <c r="BW360" s="782"/>
      <c r="BX360" s="782"/>
      <c r="BY360" s="782"/>
    </row>
    <row r="361" spans="1:77" ht="72" customHeight="1">
      <c r="A361" s="44"/>
      <c r="B361" s="49"/>
      <c r="C361" s="870"/>
      <c r="D361" s="871"/>
      <c r="E361" s="871"/>
      <c r="F361" s="871"/>
      <c r="G361" s="871"/>
      <c r="H361" s="871"/>
      <c r="I361" s="871"/>
      <c r="J361" s="871"/>
      <c r="K361" s="871"/>
      <c r="L361" s="871"/>
      <c r="M361" s="871"/>
      <c r="N361" s="871"/>
      <c r="O361" s="871"/>
      <c r="P361" s="871"/>
      <c r="Q361" s="871"/>
      <c r="R361" s="872"/>
      <c r="S361" s="870"/>
      <c r="T361" s="871"/>
      <c r="U361" s="871"/>
      <c r="V361" s="871"/>
      <c r="W361" s="871"/>
      <c r="X361" s="872"/>
      <c r="Y361" s="870"/>
      <c r="Z361" s="871"/>
      <c r="AA361" s="871"/>
      <c r="AB361" s="871"/>
      <c r="AC361" s="871"/>
      <c r="AD361" s="872"/>
      <c r="AE361" s="164"/>
      <c r="AF361" s="164"/>
      <c r="AG361" s="777" t="s">
        <v>5433</v>
      </c>
      <c r="AH361" s="777"/>
      <c r="AI361" s="777"/>
      <c r="AJ361" s="778" t="s">
        <v>5434</v>
      </c>
      <c r="AK361" s="778"/>
      <c r="AL361" s="778"/>
      <c r="AM361" s="770" t="s">
        <v>5082</v>
      </c>
      <c r="AN361" s="770"/>
      <c r="AO361" s="770"/>
      <c r="AP361" s="288" t="s">
        <v>5435</v>
      </c>
      <c r="AQ361" s="289" t="s">
        <v>5436</v>
      </c>
      <c r="AR361" s="290" t="s">
        <v>5437</v>
      </c>
      <c r="AS361" s="291" t="s">
        <v>5438</v>
      </c>
      <c r="AT361" s="288" t="s">
        <v>5439</v>
      </c>
      <c r="AU361" s="289" t="s">
        <v>5440</v>
      </c>
      <c r="AV361" s="290" t="s">
        <v>5441</v>
      </c>
      <c r="AW361" s="291" t="s">
        <v>5442</v>
      </c>
      <c r="AX361" s="288" t="s">
        <v>5443</v>
      </c>
      <c r="AY361" s="289" t="s">
        <v>5444</v>
      </c>
      <c r="AZ361" s="290" t="s">
        <v>5445</v>
      </c>
      <c r="BA361" s="291" t="s">
        <v>5446</v>
      </c>
      <c r="BB361" s="288" t="s">
        <v>5447</v>
      </c>
      <c r="BC361" s="289" t="s">
        <v>5448</v>
      </c>
      <c r="BD361" s="290" t="s">
        <v>5449</v>
      </c>
      <c r="BE361" s="291" t="s">
        <v>5450</v>
      </c>
      <c r="BF361" s="288" t="s">
        <v>5451</v>
      </c>
      <c r="BG361" s="289" t="s">
        <v>5452</v>
      </c>
      <c r="BH361" s="290" t="s">
        <v>5453</v>
      </c>
      <c r="BI361" s="291" t="s">
        <v>5454</v>
      </c>
      <c r="BJ361" s="288" t="s">
        <v>5455</v>
      </c>
      <c r="BK361" s="289" t="s">
        <v>5456</v>
      </c>
      <c r="BL361" s="290" t="s">
        <v>5457</v>
      </c>
      <c r="BM361" s="470" t="s">
        <v>5458</v>
      </c>
      <c r="BN361" s="269" t="s">
        <v>5459</v>
      </c>
      <c r="BO361" s="270" t="s">
        <v>5093</v>
      </c>
      <c r="BP361" s="369" t="s">
        <v>5094</v>
      </c>
      <c r="BQ361" s="332"/>
      <c r="BR361" s="332"/>
      <c r="BS361" s="332"/>
      <c r="BT361" s="332"/>
      <c r="BU361" s="332"/>
      <c r="BV361" s="332"/>
      <c r="BW361" s="332"/>
      <c r="BX361" s="332"/>
      <c r="BY361" s="332"/>
    </row>
    <row r="362" spans="1:77" ht="48" customHeight="1">
      <c r="A362" s="44"/>
      <c r="B362" s="49"/>
      <c r="C362" s="873"/>
      <c r="D362" s="874"/>
      <c r="E362" s="874"/>
      <c r="F362" s="874"/>
      <c r="G362" s="874"/>
      <c r="H362" s="874"/>
      <c r="I362" s="874"/>
      <c r="J362" s="874"/>
      <c r="K362" s="874"/>
      <c r="L362" s="874"/>
      <c r="M362" s="874"/>
      <c r="N362" s="874"/>
      <c r="O362" s="874"/>
      <c r="P362" s="874"/>
      <c r="Q362" s="874"/>
      <c r="R362" s="875"/>
      <c r="S362" s="873"/>
      <c r="T362" s="874"/>
      <c r="U362" s="874"/>
      <c r="V362" s="874"/>
      <c r="W362" s="874"/>
      <c r="X362" s="875"/>
      <c r="Y362" s="873"/>
      <c r="Z362" s="874"/>
      <c r="AA362" s="874"/>
      <c r="AB362" s="874"/>
      <c r="AC362" s="874"/>
      <c r="AD362" s="875"/>
      <c r="AE362" s="164"/>
      <c r="AF362" s="164"/>
      <c r="AG362" s="269" t="s">
        <v>5459</v>
      </c>
      <c r="AH362" s="270" t="s">
        <v>5093</v>
      </c>
      <c r="AI362" s="271" t="s">
        <v>5094</v>
      </c>
      <c r="AJ362" s="269" t="s">
        <v>5459</v>
      </c>
      <c r="AK362" s="270" t="s">
        <v>5093</v>
      </c>
      <c r="AL362" s="271" t="s">
        <v>5094</v>
      </c>
      <c r="AM362" s="401" t="s">
        <v>5092</v>
      </c>
      <c r="AN362" s="270" t="s">
        <v>5093</v>
      </c>
      <c r="AO362" s="369" t="s">
        <v>5094</v>
      </c>
      <c r="AP362" s="293">
        <f>M272</f>
        <v>0</v>
      </c>
      <c r="AQ362" s="294">
        <f>COUNTIF(N272:O272,"NS")</f>
        <v>0</v>
      </c>
      <c r="AR362" s="295">
        <f>SUM(N272:O272)</f>
        <v>0</v>
      </c>
      <c r="AS362" s="296">
        <f>IF(OR(AND(AP362=0, AQ362&gt;0),AND(AP362="NS", AR362&gt;0), AND(AP362="NS", AQ362=0, AR362=0)), 1, IF(OR(AND(AP362&gt;0, AQ362&gt;1,AP362&gt;AR362), AND(AP362="NS", AQ362=2), AND(AP362="NS", AR362=0, AQ362&gt;0), AP362=AR362), 0, 1))</f>
        <v>0</v>
      </c>
      <c r="AT362" s="293">
        <f>P272</f>
        <v>0</v>
      </c>
      <c r="AU362" s="294">
        <f>COUNTIF(Q272:R272,"NS")</f>
        <v>0</v>
      </c>
      <c r="AV362" s="295">
        <f>SUM(Q272:R272)</f>
        <v>0</v>
      </c>
      <c r="AW362" s="296">
        <f>IF(OR(AND(AT362=0, AU362&gt;0),AND(AT362="NS", AV362&gt;0), AND(AT362="NS", AU362=0, AV362=0)), 1, IF(OR(AND(AT362&gt;0, AU362&gt;1,AT362&gt;AV362), AND(AT362="NS", AU362=2), AND(AT362="NS", AV362=0, AU362&gt;0), AT362=AV362), 0, 1))</f>
        <v>0</v>
      </c>
      <c r="AX362" s="293">
        <f>S272</f>
        <v>0</v>
      </c>
      <c r="AY362" s="294">
        <f>COUNTIF(T272:U272,"NS")</f>
        <v>0</v>
      </c>
      <c r="AZ362" s="295">
        <f>SUM(T272:U272)</f>
        <v>0</v>
      </c>
      <c r="BA362" s="296">
        <f>IF(OR(AND(AX362=0, AY362&gt;0),AND(AX362="NS", AZ362&gt;0), AND(AX362="NS", AY362=0, AZ362=0)), 1, IF(OR(AND(AX362&gt;0, AY362&gt;1,AX362&gt;AZ362), AND(AX362="NS", AY362=2), AND(AX362="NS", AZ362=0, AY362&gt;0), AX362=AZ362), 0, 1))</f>
        <v>0</v>
      </c>
      <c r="BB362" s="293">
        <f>V272</f>
        <v>0</v>
      </c>
      <c r="BC362" s="294">
        <f>COUNTIF(W272:X272,"NS")</f>
        <v>0</v>
      </c>
      <c r="BD362" s="295">
        <f>SUM(W272:X272)</f>
        <v>0</v>
      </c>
      <c r="BE362" s="296">
        <f>IF(OR(AND(BB362=0, BC362&gt;0),AND(BB362="NS", BD362&gt;0), AND(BB362="NS", BC362=0, BD362=0)), 1, IF(OR(AND(BB362&gt;0, BC362&gt;1,BB362&gt;BD362), AND(BB362="NS", BC362=2), AND(BB362="NS", BD362=0, BC362&gt;0), BB362=BD362), 0, 1))</f>
        <v>0</v>
      </c>
      <c r="BF362" s="293">
        <f>Y272</f>
        <v>0</v>
      </c>
      <c r="BG362" s="294">
        <f>COUNTIF(Z272:AA272,"NS")</f>
        <v>0</v>
      </c>
      <c r="BH362" s="295">
        <f>SUM(Z272:AA272)</f>
        <v>0</v>
      </c>
      <c r="BI362" s="296">
        <f>IF(OR(AND(BF362=0, BG362&gt;0),AND(BF362="NS", BH362&gt;0), AND(BF362="NS", BG362=0, BH362=0)), 1, IF(OR(AND(BF362&gt;0, BG362&gt;1,BF362&gt;BH362), AND(BF362="NS", BG362=2), AND(BF362="NS", BH362=0, BG362&gt;0), BF362=BH362), 0, 1))</f>
        <v>0</v>
      </c>
      <c r="BJ362" s="293">
        <f>AB272</f>
        <v>0</v>
      </c>
      <c r="BK362" s="294">
        <f>COUNTIF(AC272:AD272,"NS")</f>
        <v>0</v>
      </c>
      <c r="BL362" s="295">
        <f>SUM(AC272:AD272)</f>
        <v>0</v>
      </c>
      <c r="BM362" s="296">
        <f>IF(OR(AND(BJ362=0, BK362&gt;0),AND(BJ362="NS", BL362&gt;0), AND(BJ362="NS", BK362=0, BL362=0)), 1, IF(OR(AND(BJ362&gt;0, BK362&gt;1,BJ362&gt;BL362), AND(BJ362="NS", BK362=2), AND(BJ362="NS", BL362=0, BK362&gt;0), BJ362=BL362), 0, 1))</f>
        <v>0</v>
      </c>
      <c r="BN362" s="272">
        <f>IF(SUM(AW362,BA362,BE362,BI362,BM362)=0,0,1)</f>
        <v>0</v>
      </c>
      <c r="BO362" s="273" t="str">
        <f>IF(BN362=0,"",
IF(SUM(BN362:BN362)=1,BP362,
IF(BN448&gt;SUM(BN362:BN362),_xlfn.CONCAT(", ",BP362),
IF(BN448=SUM(BN362:BN362),_xlfn.CONCAT(" y ",BP362)))))</f>
        <v/>
      </c>
      <c r="BP362" s="156" t="s">
        <v>5095</v>
      </c>
      <c r="BQ362" s="332"/>
      <c r="BR362" s="332"/>
      <c r="BS362" s="332"/>
      <c r="BT362" s="332"/>
      <c r="BU362" s="332"/>
      <c r="BV362" s="332"/>
      <c r="BW362" s="550"/>
      <c r="BX362" s="332"/>
      <c r="BY362" s="332"/>
    </row>
    <row r="363" spans="1:77" ht="15" customHeight="1">
      <c r="A363" s="44"/>
      <c r="B363" s="49"/>
      <c r="C363" s="650" t="s">
        <v>5008</v>
      </c>
      <c r="D363" s="852" t="str">
        <f>IF(D272="","",D272)</f>
        <v/>
      </c>
      <c r="E363" s="853"/>
      <c r="F363" s="853"/>
      <c r="G363" s="853"/>
      <c r="H363" s="853"/>
      <c r="I363" s="853"/>
      <c r="J363" s="853"/>
      <c r="K363" s="853"/>
      <c r="L363" s="853"/>
      <c r="M363" s="853"/>
      <c r="N363" s="853"/>
      <c r="O363" s="853"/>
      <c r="P363" s="853"/>
      <c r="Q363" s="853"/>
      <c r="R363" s="854"/>
      <c r="S363" s="855"/>
      <c r="T363" s="856"/>
      <c r="U363" s="856"/>
      <c r="V363" s="856"/>
      <c r="W363" s="856"/>
      <c r="X363" s="857"/>
      <c r="Y363" s="713"/>
      <c r="Z363" s="714"/>
      <c r="AA363" s="714"/>
      <c r="AB363" s="714"/>
      <c r="AC363" s="714"/>
      <c r="AD363" s="715"/>
      <c r="AE363" s="164"/>
      <c r="AF363" s="164"/>
      <c r="AG363" s="272">
        <f>IF(SUM(AT272:AV272)=0,0,1)</f>
        <v>0</v>
      </c>
      <c r="AH363" s="273" t="str">
        <f>IF(AG363=0,"",
IF(SUM($AG$363:AG363)=1,AI363,
IF($AG$448&gt;SUM($AG$363:AG363),_xlfn.CONCAT(", ",AI363),
IF($AG$448=SUM($AG$363:AG363),_xlfn.CONCAT(" y ",AI363)))))</f>
        <v/>
      </c>
      <c r="AI363" s="156" t="s">
        <v>5095</v>
      </c>
      <c r="AJ363" s="272">
        <f>IF(SUM(AW272:BK272)=0,0,1)</f>
        <v>0</v>
      </c>
      <c r="AK363" s="273" t="str">
        <f>IF(AJ363=0,"",
IF(SUM($AJ$363:AJ363)=1,AL363,
IF($AJ$448&gt;SUM($AJ$363:AJ363),_xlfn.CONCAT(", ",AL363),
IF($AJ$448=SUM($AJ$363:AJ363),_xlfn.CONCAT(" y ",AL363)))))</f>
        <v/>
      </c>
      <c r="AL363" s="156" t="s">
        <v>5095</v>
      </c>
      <c r="AM363" s="402">
        <f>IF(AG272=0,0,1)</f>
        <v>0</v>
      </c>
      <c r="AN363" s="370" t="str">
        <f>IF(AM363=0,"",
IF(SUM($AM$363:AM363)=1,AO363,
IF($AM$448&gt;SUM($AM$363:AM363),_xlfn.CONCAT(", ",AO363),
IF($AM$448=SUM($AM$363:AM363),_xlfn.CONCAT(" y ",AO363)))))</f>
        <v/>
      </c>
      <c r="AO363" s="156" t="s">
        <v>5095</v>
      </c>
      <c r="AP363" s="293">
        <f t="shared" ref="AP363:AP426" si="68">M273</f>
        <v>0</v>
      </c>
      <c r="AQ363" s="294">
        <f t="shared" ref="AQ363:AQ426" si="69">COUNTIF(N273:O273,"NS")</f>
        <v>0</v>
      </c>
      <c r="AR363" s="295">
        <f t="shared" ref="AR363:AR426" si="70">SUM(N273:O273)</f>
        <v>0</v>
      </c>
      <c r="AS363" s="296">
        <f t="shared" ref="AS363:AS426" si="71">IF(OR(AND(AP363=0, AQ363&gt;0),AND(AP363="NS", AR363&gt;0), AND(AP363="NS", AQ363=0, AR363=0)), 1, IF(OR(AND(AP363&gt;0, AQ363&gt;1,AP363&gt;AR363), AND(AP363="NS", AQ363=2), AND(AP363="NS", AR363=0, AQ363&gt;0), AP363=AR363), 0, 1))</f>
        <v>0</v>
      </c>
      <c r="AT363" s="293">
        <f t="shared" ref="AT363:AT426" si="72">P273</f>
        <v>0</v>
      </c>
      <c r="AU363" s="294">
        <f t="shared" ref="AU363:AU426" si="73">COUNTIF(Q273:R273,"NS")</f>
        <v>0</v>
      </c>
      <c r="AV363" s="295">
        <f t="shared" ref="AV363:AV426" si="74">SUM(Q273:R273)</f>
        <v>0</v>
      </c>
      <c r="AW363" s="296">
        <f t="shared" ref="AW363:AW426" si="75">IF(OR(AND(AT363=0, AU363&gt;0),AND(AT363="NS", AV363&gt;0), AND(AT363="NS", AU363=0, AV363=0)), 1, IF(OR(AND(AT363&gt;0, AU363&gt;1,AT363&gt;AV363), AND(AT363="NS", AU363=2), AND(AT363="NS", AV363=0, AU363&gt;0), AT363=AV363), 0, 1))</f>
        <v>0</v>
      </c>
      <c r="AX363" s="293">
        <f t="shared" ref="AX363:AX426" si="76">S273</f>
        <v>0</v>
      </c>
      <c r="AY363" s="294">
        <f t="shared" ref="AY363:AY426" si="77">COUNTIF(T273:U273,"NS")</f>
        <v>0</v>
      </c>
      <c r="AZ363" s="295">
        <f t="shared" ref="AZ363:AZ426" si="78">SUM(T273:U273)</f>
        <v>0</v>
      </c>
      <c r="BA363" s="296">
        <f t="shared" ref="BA363:BA426" si="79">IF(OR(AND(AX363=0, AY363&gt;0),AND(AX363="NS", AZ363&gt;0), AND(AX363="NS", AY363=0, AZ363=0)), 1, IF(OR(AND(AX363&gt;0, AY363&gt;1,AX363&gt;AZ363), AND(AX363="NS", AY363=2), AND(AX363="NS", AZ363=0, AY363&gt;0), AX363=AZ363), 0, 1))</f>
        <v>0</v>
      </c>
      <c r="BB363" s="293">
        <f t="shared" ref="BB363:BB426" si="80">V273</f>
        <v>0</v>
      </c>
      <c r="BC363" s="294">
        <f t="shared" ref="BC363:BC426" si="81">COUNTIF(W273:X273,"NS")</f>
        <v>0</v>
      </c>
      <c r="BD363" s="295">
        <f t="shared" ref="BD363:BD426" si="82">SUM(W273:X273)</f>
        <v>0</v>
      </c>
      <c r="BE363" s="296">
        <f t="shared" ref="BE363:BE426" si="83">IF(OR(AND(BB363=0, BC363&gt;0),AND(BB363="NS", BD363&gt;0), AND(BB363="NS", BC363=0, BD363=0)), 1, IF(OR(AND(BB363&gt;0, BC363&gt;1,BB363&gt;BD363), AND(BB363="NS", BC363=2), AND(BB363="NS", BD363=0, BC363&gt;0), BB363=BD363), 0, 1))</f>
        <v>0</v>
      </c>
      <c r="BF363" s="293">
        <f t="shared" ref="BF363:BF426" si="84">Y273</f>
        <v>0</v>
      </c>
      <c r="BG363" s="294">
        <f t="shared" ref="BG363:BG426" si="85">COUNTIF(Z273:AA273,"NS")</f>
        <v>0</v>
      </c>
      <c r="BH363" s="295">
        <f t="shared" ref="BH363:BH426" si="86">SUM(Z273:AA273)</f>
        <v>0</v>
      </c>
      <c r="BI363" s="296">
        <f t="shared" ref="BI363:BI426" si="87">IF(OR(AND(BF363=0, BG363&gt;0),AND(BF363="NS", BH363&gt;0), AND(BF363="NS", BG363=0, BH363=0)), 1, IF(OR(AND(BF363&gt;0, BG363&gt;1,BF363&gt;BH363), AND(BF363="NS", BG363=2), AND(BF363="NS", BH363=0, BG363&gt;0), BF363=BH363), 0, 1))</f>
        <v>0</v>
      </c>
      <c r="BJ363" s="293">
        <f t="shared" ref="BJ363:BJ426" si="88">AB273</f>
        <v>0</v>
      </c>
      <c r="BK363" s="294">
        <f t="shared" ref="BK363:BK426" si="89">COUNTIF(AC273:AD273,"NS")</f>
        <v>0</v>
      </c>
      <c r="BL363" s="295">
        <f t="shared" ref="BL363:BL426" si="90">SUM(AC273:AD273)</f>
        <v>0</v>
      </c>
      <c r="BM363" s="296">
        <f t="shared" ref="BM363:BM426" si="91">IF(OR(AND(BJ363=0, BK363&gt;0),AND(BJ363="NS", BL363&gt;0), AND(BJ363="NS", BK363=0, BL363=0)), 1, IF(OR(AND(BJ363&gt;0, BK363&gt;1,BJ363&gt;BL363), AND(BJ363="NS", BK363=2), AND(BJ363="NS", BL363=0, BK363&gt;0), BJ363=BL363), 0, 1))</f>
        <v>0</v>
      </c>
      <c r="BN363" s="272">
        <f t="shared" ref="BN363:BN426" si="92">IF(SUM(AW363,BA363,BE363,BI363,BM363)=0,0,1)</f>
        <v>0</v>
      </c>
      <c r="BO363" s="273" t="str">
        <f>IF(BN363=0,"",
IF(SUM(BN362:BN363)=1,BP363,
IF(BN448&gt;SUM(BN362:BN363),_xlfn.CONCAT(", ",BP363),
IF(BN448=SUM(BN362:BN363),_xlfn.CONCAT(" y ",BP363)))))</f>
        <v/>
      </c>
      <c r="BP363" s="156" t="s">
        <v>5096</v>
      </c>
      <c r="BQ363" s="164"/>
      <c r="BR363" s="164"/>
      <c r="BS363" s="164"/>
      <c r="BT363" s="164"/>
      <c r="BU363" s="164"/>
      <c r="BV363" s="164"/>
      <c r="BW363" s="164"/>
      <c r="BX363" s="164"/>
      <c r="BY363" s="164"/>
    </row>
    <row r="364" spans="1:77" ht="15" customHeight="1">
      <c r="A364" s="44"/>
      <c r="B364" s="49"/>
      <c r="C364" s="153" t="s">
        <v>5010</v>
      </c>
      <c r="D364" s="852" t="str">
        <f t="shared" ref="D364:D427" si="93">IF(D273="","",D273)</f>
        <v/>
      </c>
      <c r="E364" s="853"/>
      <c r="F364" s="853"/>
      <c r="G364" s="853"/>
      <c r="H364" s="853"/>
      <c r="I364" s="853"/>
      <c r="J364" s="853"/>
      <c r="K364" s="853"/>
      <c r="L364" s="853"/>
      <c r="M364" s="853"/>
      <c r="N364" s="853"/>
      <c r="O364" s="853"/>
      <c r="P364" s="853"/>
      <c r="Q364" s="853"/>
      <c r="R364" s="854"/>
      <c r="S364" s="855"/>
      <c r="T364" s="856"/>
      <c r="U364" s="856"/>
      <c r="V364" s="856"/>
      <c r="W364" s="856"/>
      <c r="X364" s="857"/>
      <c r="Y364" s="713"/>
      <c r="Z364" s="714"/>
      <c r="AA364" s="714"/>
      <c r="AB364" s="714"/>
      <c r="AC364" s="714"/>
      <c r="AD364" s="715"/>
      <c r="AE364" s="164"/>
      <c r="AF364" s="164"/>
      <c r="AG364" s="272">
        <f>IF(SUM(AT273:AV273)=0,0,1)</f>
        <v>0</v>
      </c>
      <c r="AH364" s="273" t="str">
        <f>IF(AG364=0,"",
IF(SUM($AG$363:AG364)=1,AI364,
IF($AG$448&gt;SUM($AG$363:AG364),_xlfn.CONCAT(", ",AI364),
IF($AG$448=SUM($AG$363:AG364),_xlfn.CONCAT(" y ",AI364)))))</f>
        <v/>
      </c>
      <c r="AI364" s="156" t="s">
        <v>5096</v>
      </c>
      <c r="AJ364" s="272">
        <f t="shared" ref="AJ364:AJ427" si="94">IF(SUM(AW273:BK273)=0,0,1)</f>
        <v>0</v>
      </c>
      <c r="AK364" s="273" t="str">
        <f>IF(AJ364=0,"",
IF(SUM($AJ$363:AJ364)=1,AL364,
IF($AJ$448&gt;SUM($AJ$363:AJ364),_xlfn.CONCAT(", ",AL364),
IF($AJ$448=SUM($AJ$363:AJ364),_xlfn.CONCAT(" y ",AL364)))))</f>
        <v/>
      </c>
      <c r="AL364" s="156" t="s">
        <v>5096</v>
      </c>
      <c r="AM364" s="402">
        <f t="shared" ref="AM364:AM427" si="95">IF(AG273=0,0,1)</f>
        <v>0</v>
      </c>
      <c r="AN364" s="370" t="str">
        <f>IF(AM364=0,"",
IF(SUM($AM$363:AM364)=1,AO364,
IF($AM$448&gt;SUM($AM$363:AM364),_xlfn.CONCAT(", ",AO364),
IF($AM$448=SUM($AM$363:AM364),_xlfn.CONCAT(" y ",AO364)))))</f>
        <v/>
      </c>
      <c r="AO364" s="156" t="s">
        <v>5096</v>
      </c>
      <c r="AP364" s="293">
        <f t="shared" si="68"/>
        <v>0</v>
      </c>
      <c r="AQ364" s="294">
        <f t="shared" si="69"/>
        <v>0</v>
      </c>
      <c r="AR364" s="295">
        <f t="shared" si="70"/>
        <v>0</v>
      </c>
      <c r="AS364" s="296">
        <f t="shared" si="71"/>
        <v>0</v>
      </c>
      <c r="AT364" s="293">
        <f t="shared" si="72"/>
        <v>0</v>
      </c>
      <c r="AU364" s="294">
        <f t="shared" si="73"/>
        <v>0</v>
      </c>
      <c r="AV364" s="295">
        <f t="shared" si="74"/>
        <v>0</v>
      </c>
      <c r="AW364" s="296">
        <f t="shared" si="75"/>
        <v>0</v>
      </c>
      <c r="AX364" s="293">
        <f t="shared" si="76"/>
        <v>0</v>
      </c>
      <c r="AY364" s="294">
        <f t="shared" si="77"/>
        <v>0</v>
      </c>
      <c r="AZ364" s="295">
        <f t="shared" si="78"/>
        <v>0</v>
      </c>
      <c r="BA364" s="296">
        <f t="shared" si="79"/>
        <v>0</v>
      </c>
      <c r="BB364" s="293">
        <f t="shared" si="80"/>
        <v>0</v>
      </c>
      <c r="BC364" s="294">
        <f t="shared" si="81"/>
        <v>0</v>
      </c>
      <c r="BD364" s="295">
        <f t="shared" si="82"/>
        <v>0</v>
      </c>
      <c r="BE364" s="296">
        <f t="shared" si="83"/>
        <v>0</v>
      </c>
      <c r="BF364" s="293">
        <f t="shared" si="84"/>
        <v>0</v>
      </c>
      <c r="BG364" s="294">
        <f t="shared" si="85"/>
        <v>0</v>
      </c>
      <c r="BH364" s="295">
        <f t="shared" si="86"/>
        <v>0</v>
      </c>
      <c r="BI364" s="296">
        <f t="shared" si="87"/>
        <v>0</v>
      </c>
      <c r="BJ364" s="293">
        <f t="shared" si="88"/>
        <v>0</v>
      </c>
      <c r="BK364" s="294">
        <f t="shared" si="89"/>
        <v>0</v>
      </c>
      <c r="BL364" s="295">
        <f t="shared" si="90"/>
        <v>0</v>
      </c>
      <c r="BM364" s="296">
        <f t="shared" si="91"/>
        <v>0</v>
      </c>
      <c r="BN364" s="272">
        <f t="shared" si="92"/>
        <v>0</v>
      </c>
      <c r="BO364" s="273" t="str">
        <f>IF(BN364=0,"",
IF(SUM(BN362:BN364)=1,BP364,
IF(BN448&gt;SUM(BN362:BN364),_xlfn.CONCAT(", ",BP364),
IF(BN448=SUM(BN362:BN364),_xlfn.CONCAT(" y ",BP364)))))</f>
        <v/>
      </c>
      <c r="BP364" s="156" t="s">
        <v>5097</v>
      </c>
      <c r="BQ364" s="164"/>
      <c r="BR364" s="164"/>
      <c r="BS364" s="164"/>
      <c r="BT364" s="164"/>
      <c r="BU364" s="164"/>
      <c r="BV364" s="164"/>
      <c r="BW364" s="164"/>
      <c r="BX364" s="164"/>
      <c r="BY364" s="164"/>
    </row>
    <row r="365" spans="1:77" ht="15" customHeight="1">
      <c r="A365" s="44"/>
      <c r="B365" s="49"/>
      <c r="C365" s="154" t="s">
        <v>5012</v>
      </c>
      <c r="D365" s="852" t="str">
        <f t="shared" si="93"/>
        <v/>
      </c>
      <c r="E365" s="853"/>
      <c r="F365" s="853"/>
      <c r="G365" s="853"/>
      <c r="H365" s="853"/>
      <c r="I365" s="853"/>
      <c r="J365" s="853"/>
      <c r="K365" s="853"/>
      <c r="L365" s="853"/>
      <c r="M365" s="853"/>
      <c r="N365" s="853"/>
      <c r="O365" s="853"/>
      <c r="P365" s="853"/>
      <c r="Q365" s="853"/>
      <c r="R365" s="854"/>
      <c r="S365" s="855"/>
      <c r="T365" s="856"/>
      <c r="U365" s="856"/>
      <c r="V365" s="856"/>
      <c r="W365" s="856"/>
      <c r="X365" s="857"/>
      <c r="Y365" s="713"/>
      <c r="Z365" s="714"/>
      <c r="AA365" s="714"/>
      <c r="AB365" s="714"/>
      <c r="AC365" s="714"/>
      <c r="AD365" s="715"/>
      <c r="AE365" s="164"/>
      <c r="AF365" s="164"/>
      <c r="AG365" s="272">
        <f t="shared" ref="AG365:AG428" si="96">IF(SUM(AT274:AV274)=0,0,1)</f>
        <v>0</v>
      </c>
      <c r="AH365" s="273" t="str">
        <f>IF(AG365=0,"",
IF(SUM($AG$363:AG365)=1,AI365,
IF($AG$448&gt;SUM($AG$363:AG365),_xlfn.CONCAT(", ",AI365),
IF($AG$448=SUM($AG$363:AG365),_xlfn.CONCAT(" y ",AI365)))))</f>
        <v/>
      </c>
      <c r="AI365" s="156" t="s">
        <v>5097</v>
      </c>
      <c r="AJ365" s="272">
        <f t="shared" si="94"/>
        <v>0</v>
      </c>
      <c r="AK365" s="273" t="str">
        <f>IF(AJ365=0,"",
IF(SUM($AJ$363:AJ365)=1,AL365,
IF($AJ$448&gt;SUM($AJ$363:AJ365),_xlfn.CONCAT(", ",AL365),
IF($AJ$448=SUM($AJ$363:AJ365),_xlfn.CONCAT(" y ",AL365)))))</f>
        <v/>
      </c>
      <c r="AL365" s="156" t="s">
        <v>5097</v>
      </c>
      <c r="AM365" s="402">
        <f t="shared" si="95"/>
        <v>0</v>
      </c>
      <c r="AN365" s="370" t="str">
        <f>IF(AM365=0,"",
IF(SUM($AM$363:AM365)=1,AO365,
IF($AM$448&gt;SUM($AM$363:AM365),_xlfn.CONCAT(", ",AO365),
IF($AM$448=SUM($AM$363:AM365),_xlfn.CONCAT(" y ",AO365)))))</f>
        <v/>
      </c>
      <c r="AO365" s="156" t="s">
        <v>5097</v>
      </c>
      <c r="AP365" s="293">
        <f t="shared" si="68"/>
        <v>0</v>
      </c>
      <c r="AQ365" s="294">
        <f t="shared" si="69"/>
        <v>0</v>
      </c>
      <c r="AR365" s="295">
        <f t="shared" si="70"/>
        <v>0</v>
      </c>
      <c r="AS365" s="296">
        <f t="shared" si="71"/>
        <v>0</v>
      </c>
      <c r="AT365" s="293">
        <f t="shared" si="72"/>
        <v>0</v>
      </c>
      <c r="AU365" s="294">
        <f t="shared" si="73"/>
        <v>0</v>
      </c>
      <c r="AV365" s="295">
        <f t="shared" si="74"/>
        <v>0</v>
      </c>
      <c r="AW365" s="296">
        <f t="shared" si="75"/>
        <v>0</v>
      </c>
      <c r="AX365" s="293">
        <f t="shared" si="76"/>
        <v>0</v>
      </c>
      <c r="AY365" s="294">
        <f t="shared" si="77"/>
        <v>0</v>
      </c>
      <c r="AZ365" s="295">
        <f t="shared" si="78"/>
        <v>0</v>
      </c>
      <c r="BA365" s="296">
        <f t="shared" si="79"/>
        <v>0</v>
      </c>
      <c r="BB365" s="293">
        <f t="shared" si="80"/>
        <v>0</v>
      </c>
      <c r="BC365" s="294">
        <f t="shared" si="81"/>
        <v>0</v>
      </c>
      <c r="BD365" s="295">
        <f t="shared" si="82"/>
        <v>0</v>
      </c>
      <c r="BE365" s="296">
        <f t="shared" si="83"/>
        <v>0</v>
      </c>
      <c r="BF365" s="293">
        <f t="shared" si="84"/>
        <v>0</v>
      </c>
      <c r="BG365" s="294">
        <f t="shared" si="85"/>
        <v>0</v>
      </c>
      <c r="BH365" s="295">
        <f t="shared" si="86"/>
        <v>0</v>
      </c>
      <c r="BI365" s="296">
        <f t="shared" si="87"/>
        <v>0</v>
      </c>
      <c r="BJ365" s="293">
        <f t="shared" si="88"/>
        <v>0</v>
      </c>
      <c r="BK365" s="294">
        <f t="shared" si="89"/>
        <v>0</v>
      </c>
      <c r="BL365" s="295">
        <f t="shared" si="90"/>
        <v>0</v>
      </c>
      <c r="BM365" s="296">
        <f t="shared" si="91"/>
        <v>0</v>
      </c>
      <c r="BN365" s="272">
        <f t="shared" si="92"/>
        <v>0</v>
      </c>
      <c r="BO365" s="273" t="str">
        <f>IF(BN365=0,"",
IF(SUM(BN362:BN365)=1,BP365,
IF(BN448&gt;SUM(BN362:BN365),_xlfn.CONCAT(", ",BP365),
IF(BN448=SUM(BN362:BN365),_xlfn.CONCAT(" y ",BP365)))))</f>
        <v/>
      </c>
      <c r="BP365" s="156" t="s">
        <v>5098</v>
      </c>
      <c r="BQ365" s="164"/>
      <c r="BR365" s="164"/>
      <c r="BS365" s="164"/>
      <c r="BT365" s="164"/>
      <c r="BU365" s="164"/>
      <c r="BV365" s="164"/>
      <c r="BW365" s="164"/>
      <c r="BX365" s="164"/>
      <c r="BY365" s="164"/>
    </row>
    <row r="366" spans="1:77" ht="15" customHeight="1">
      <c r="A366" s="44"/>
      <c r="B366" s="49"/>
      <c r="C366" s="154" t="s">
        <v>5014</v>
      </c>
      <c r="D366" s="852" t="str">
        <f t="shared" si="93"/>
        <v/>
      </c>
      <c r="E366" s="853"/>
      <c r="F366" s="853"/>
      <c r="G366" s="853"/>
      <c r="H366" s="853"/>
      <c r="I366" s="853"/>
      <c r="J366" s="853"/>
      <c r="K366" s="853"/>
      <c r="L366" s="853"/>
      <c r="M366" s="853"/>
      <c r="N366" s="853"/>
      <c r="O366" s="853"/>
      <c r="P366" s="853"/>
      <c r="Q366" s="853"/>
      <c r="R366" s="854"/>
      <c r="S366" s="855"/>
      <c r="T366" s="856"/>
      <c r="U366" s="856"/>
      <c r="V366" s="856"/>
      <c r="W366" s="856"/>
      <c r="X366" s="857"/>
      <c r="Y366" s="713"/>
      <c r="Z366" s="714"/>
      <c r="AA366" s="714"/>
      <c r="AB366" s="714"/>
      <c r="AC366" s="714"/>
      <c r="AD366" s="715"/>
      <c r="AE366" s="164"/>
      <c r="AF366" s="164"/>
      <c r="AG366" s="272">
        <f t="shared" si="96"/>
        <v>0</v>
      </c>
      <c r="AH366" s="273" t="str">
        <f>IF(AG366=0,"",
IF(SUM($AG$363:AG366)=1,AI366,
IF($AG$448&gt;SUM($AG$363:AG366),_xlfn.CONCAT(", ",AI366),
IF($AG$448=SUM($AG$363:AG366),_xlfn.CONCAT(" y ",AI366)))))</f>
        <v/>
      </c>
      <c r="AI366" s="156" t="s">
        <v>5098</v>
      </c>
      <c r="AJ366" s="272">
        <f t="shared" si="94"/>
        <v>0</v>
      </c>
      <c r="AK366" s="273" t="str">
        <f>IF(AJ366=0,"",
IF(SUM($AJ$363:AJ366)=1,AL366,
IF($AJ$448&gt;SUM($AJ$363:AJ366),_xlfn.CONCAT(", ",AL366),
IF($AJ$448=SUM($AJ$363:AJ366),_xlfn.CONCAT(" y ",AL366)))))</f>
        <v/>
      </c>
      <c r="AL366" s="156" t="s">
        <v>5098</v>
      </c>
      <c r="AM366" s="402">
        <f t="shared" si="95"/>
        <v>0</v>
      </c>
      <c r="AN366" s="370" t="str">
        <f>IF(AM366=0,"",
IF(SUM($AM$363:AM366)=1,AO366,
IF($AM$448&gt;SUM($AM$363:AM366),_xlfn.CONCAT(", ",AO366),
IF($AM$448=SUM($AM$363:AM366),_xlfn.CONCAT(" y ",AO366)))))</f>
        <v/>
      </c>
      <c r="AO366" s="156" t="s">
        <v>5098</v>
      </c>
      <c r="AP366" s="293">
        <f t="shared" si="68"/>
        <v>0</v>
      </c>
      <c r="AQ366" s="294">
        <f t="shared" si="69"/>
        <v>0</v>
      </c>
      <c r="AR366" s="295">
        <f t="shared" si="70"/>
        <v>0</v>
      </c>
      <c r="AS366" s="296">
        <f t="shared" si="71"/>
        <v>0</v>
      </c>
      <c r="AT366" s="293">
        <f t="shared" si="72"/>
        <v>0</v>
      </c>
      <c r="AU366" s="294">
        <f t="shared" si="73"/>
        <v>0</v>
      </c>
      <c r="AV366" s="295">
        <f t="shared" si="74"/>
        <v>0</v>
      </c>
      <c r="AW366" s="296">
        <f t="shared" si="75"/>
        <v>0</v>
      </c>
      <c r="AX366" s="293">
        <f t="shared" si="76"/>
        <v>0</v>
      </c>
      <c r="AY366" s="294">
        <f t="shared" si="77"/>
        <v>0</v>
      </c>
      <c r="AZ366" s="295">
        <f t="shared" si="78"/>
        <v>0</v>
      </c>
      <c r="BA366" s="296">
        <f t="shared" si="79"/>
        <v>0</v>
      </c>
      <c r="BB366" s="293">
        <f t="shared" si="80"/>
        <v>0</v>
      </c>
      <c r="BC366" s="294">
        <f t="shared" si="81"/>
        <v>0</v>
      </c>
      <c r="BD366" s="295">
        <f t="shared" si="82"/>
        <v>0</v>
      </c>
      <c r="BE366" s="296">
        <f t="shared" si="83"/>
        <v>0</v>
      </c>
      <c r="BF366" s="293">
        <f t="shared" si="84"/>
        <v>0</v>
      </c>
      <c r="BG366" s="294">
        <f t="shared" si="85"/>
        <v>0</v>
      </c>
      <c r="BH366" s="295">
        <f t="shared" si="86"/>
        <v>0</v>
      </c>
      <c r="BI366" s="296">
        <f t="shared" si="87"/>
        <v>0</v>
      </c>
      <c r="BJ366" s="293">
        <f t="shared" si="88"/>
        <v>0</v>
      </c>
      <c r="BK366" s="294">
        <f t="shared" si="89"/>
        <v>0</v>
      </c>
      <c r="BL366" s="295">
        <f t="shared" si="90"/>
        <v>0</v>
      </c>
      <c r="BM366" s="296">
        <f t="shared" si="91"/>
        <v>0</v>
      </c>
      <c r="BN366" s="272">
        <f t="shared" si="92"/>
        <v>0</v>
      </c>
      <c r="BO366" s="273" t="str">
        <f>IF(BN366=0,"",
IF(SUM(BN362:BN366)=1,BP366,
IF(BN448&gt;SUM(BN362:BN366),_xlfn.CONCAT(", ",BP366),
IF(BN448=SUM(BN362:BN366),_xlfn.CONCAT(" y ",BP366)))))</f>
        <v/>
      </c>
      <c r="BP366" s="156" t="s">
        <v>5099</v>
      </c>
      <c r="BQ366" s="164"/>
      <c r="BR366" s="164"/>
      <c r="BS366" s="164"/>
      <c r="BT366" s="164"/>
      <c r="BU366" s="164"/>
      <c r="BV366" s="164"/>
      <c r="BW366" s="164"/>
      <c r="BX366" s="164"/>
      <c r="BY366" s="164"/>
    </row>
    <row r="367" spans="1:77" ht="15" customHeight="1">
      <c r="A367" s="44"/>
      <c r="B367" s="49"/>
      <c r="C367" s="154" t="s">
        <v>5016</v>
      </c>
      <c r="D367" s="852" t="str">
        <f t="shared" si="93"/>
        <v/>
      </c>
      <c r="E367" s="853"/>
      <c r="F367" s="853"/>
      <c r="G367" s="853"/>
      <c r="H367" s="853"/>
      <c r="I367" s="853"/>
      <c r="J367" s="853"/>
      <c r="K367" s="853"/>
      <c r="L367" s="853"/>
      <c r="M367" s="853"/>
      <c r="N367" s="853"/>
      <c r="O367" s="853"/>
      <c r="P367" s="853"/>
      <c r="Q367" s="853"/>
      <c r="R367" s="854"/>
      <c r="S367" s="855"/>
      <c r="T367" s="856"/>
      <c r="U367" s="856"/>
      <c r="V367" s="856"/>
      <c r="W367" s="856"/>
      <c r="X367" s="857"/>
      <c r="Y367" s="713"/>
      <c r="Z367" s="714"/>
      <c r="AA367" s="714"/>
      <c r="AB367" s="714"/>
      <c r="AC367" s="714"/>
      <c r="AD367" s="715"/>
      <c r="AE367" s="164"/>
      <c r="AF367" s="164"/>
      <c r="AG367" s="272">
        <f t="shared" si="96"/>
        <v>0</v>
      </c>
      <c r="AH367" s="273" t="str">
        <f>IF(AG367=0,"",
IF(SUM($AG$363:AG367)=1,AI367,
IF($AG$448&gt;SUM($AG$363:AG367),_xlfn.CONCAT(", ",AI367),
IF($AG$448=SUM($AG$363:AG367),_xlfn.CONCAT(" y ",AI367)))))</f>
        <v/>
      </c>
      <c r="AI367" s="156" t="s">
        <v>5099</v>
      </c>
      <c r="AJ367" s="272">
        <f t="shared" si="94"/>
        <v>0</v>
      </c>
      <c r="AK367" s="273" t="str">
        <f>IF(AJ367=0,"",
IF(SUM($AJ$363:AJ367)=1,AL367,
IF($AJ$448&gt;SUM($AJ$363:AJ367),_xlfn.CONCAT(", ",AL367),
IF($AJ$448=SUM($AJ$363:AJ367),_xlfn.CONCAT(" y ",AL367)))))</f>
        <v/>
      </c>
      <c r="AL367" s="156" t="s">
        <v>5099</v>
      </c>
      <c r="AM367" s="402">
        <f t="shared" si="95"/>
        <v>0</v>
      </c>
      <c r="AN367" s="370" t="str">
        <f>IF(AM367=0,"",
IF(SUM($AM$363:AM367)=1,AO367,
IF($AM$448&gt;SUM($AM$363:AM367),_xlfn.CONCAT(", ",AO367),
IF($AM$448=SUM($AM$363:AM367),_xlfn.CONCAT(" y ",AO367)))))</f>
        <v/>
      </c>
      <c r="AO367" s="156" t="s">
        <v>5099</v>
      </c>
      <c r="AP367" s="293">
        <f t="shared" si="68"/>
        <v>0</v>
      </c>
      <c r="AQ367" s="294">
        <f t="shared" si="69"/>
        <v>0</v>
      </c>
      <c r="AR367" s="295">
        <f t="shared" si="70"/>
        <v>0</v>
      </c>
      <c r="AS367" s="296">
        <f t="shared" si="71"/>
        <v>0</v>
      </c>
      <c r="AT367" s="293">
        <f t="shared" si="72"/>
        <v>0</v>
      </c>
      <c r="AU367" s="294">
        <f t="shared" si="73"/>
        <v>0</v>
      </c>
      <c r="AV367" s="295">
        <f t="shared" si="74"/>
        <v>0</v>
      </c>
      <c r="AW367" s="296">
        <f t="shared" si="75"/>
        <v>0</v>
      </c>
      <c r="AX367" s="293">
        <f t="shared" si="76"/>
        <v>0</v>
      </c>
      <c r="AY367" s="294">
        <f t="shared" si="77"/>
        <v>0</v>
      </c>
      <c r="AZ367" s="295">
        <f t="shared" si="78"/>
        <v>0</v>
      </c>
      <c r="BA367" s="296">
        <f t="shared" si="79"/>
        <v>0</v>
      </c>
      <c r="BB367" s="293">
        <f t="shared" si="80"/>
        <v>0</v>
      </c>
      <c r="BC367" s="294">
        <f t="shared" si="81"/>
        <v>0</v>
      </c>
      <c r="BD367" s="295">
        <f t="shared" si="82"/>
        <v>0</v>
      </c>
      <c r="BE367" s="296">
        <f t="shared" si="83"/>
        <v>0</v>
      </c>
      <c r="BF367" s="293">
        <f t="shared" si="84"/>
        <v>0</v>
      </c>
      <c r="BG367" s="294">
        <f t="shared" si="85"/>
        <v>0</v>
      </c>
      <c r="BH367" s="295">
        <f t="shared" si="86"/>
        <v>0</v>
      </c>
      <c r="BI367" s="296">
        <f t="shared" si="87"/>
        <v>0</v>
      </c>
      <c r="BJ367" s="293">
        <f t="shared" si="88"/>
        <v>0</v>
      </c>
      <c r="BK367" s="294">
        <f t="shared" si="89"/>
        <v>0</v>
      </c>
      <c r="BL367" s="295">
        <f t="shared" si="90"/>
        <v>0</v>
      </c>
      <c r="BM367" s="296">
        <f t="shared" si="91"/>
        <v>0</v>
      </c>
      <c r="BN367" s="272">
        <f t="shared" si="92"/>
        <v>0</v>
      </c>
      <c r="BO367" s="273" t="str">
        <f>IF(BN367=0,"",
IF(SUM(BN362:BN367)=1,BP367,
IF(BN448&gt;SUM(BN362:BN367),_xlfn.CONCAT(", ",BP367),
IF(BN448=SUM(BN362:BN367),_xlfn.CONCAT(" y ",BP367)))))</f>
        <v/>
      </c>
      <c r="BP367" s="156" t="s">
        <v>5100</v>
      </c>
      <c r="BQ367" s="164"/>
      <c r="BR367" s="164"/>
      <c r="BS367" s="164"/>
      <c r="BT367" s="164"/>
      <c r="BU367" s="164"/>
      <c r="BV367" s="164"/>
      <c r="BW367" s="164"/>
      <c r="BX367" s="164"/>
      <c r="BY367" s="164"/>
    </row>
    <row r="368" spans="1:77" ht="15" customHeight="1">
      <c r="A368" s="44"/>
      <c r="B368" s="49"/>
      <c r="C368" s="154" t="s">
        <v>5018</v>
      </c>
      <c r="D368" s="852" t="str">
        <f t="shared" si="93"/>
        <v/>
      </c>
      <c r="E368" s="853"/>
      <c r="F368" s="853"/>
      <c r="G368" s="853"/>
      <c r="H368" s="853"/>
      <c r="I368" s="853"/>
      <c r="J368" s="853"/>
      <c r="K368" s="853"/>
      <c r="L368" s="853"/>
      <c r="M368" s="853"/>
      <c r="N368" s="853"/>
      <c r="O368" s="853"/>
      <c r="P368" s="853"/>
      <c r="Q368" s="853"/>
      <c r="R368" s="854"/>
      <c r="S368" s="855"/>
      <c r="T368" s="856"/>
      <c r="U368" s="856"/>
      <c r="V368" s="856"/>
      <c r="W368" s="856"/>
      <c r="X368" s="857"/>
      <c r="Y368" s="713"/>
      <c r="Z368" s="714"/>
      <c r="AA368" s="714"/>
      <c r="AB368" s="714"/>
      <c r="AC368" s="714"/>
      <c r="AD368" s="715"/>
      <c r="AE368" s="164"/>
      <c r="AF368" s="164"/>
      <c r="AG368" s="272">
        <f t="shared" si="96"/>
        <v>0</v>
      </c>
      <c r="AH368" s="273" t="str">
        <f>IF(AG368=0,"",
IF(SUM($AG$363:AG368)=1,AI368,
IF($AG$448&gt;SUM($AG$363:AG368),_xlfn.CONCAT(", ",AI368),
IF($AG$448=SUM($AG$363:AG368),_xlfn.CONCAT(" y ",AI368)))))</f>
        <v/>
      </c>
      <c r="AI368" s="156" t="s">
        <v>5100</v>
      </c>
      <c r="AJ368" s="272">
        <f t="shared" si="94"/>
        <v>0</v>
      </c>
      <c r="AK368" s="273" t="str">
        <f>IF(AJ368=0,"",
IF(SUM($AJ$363:AJ368)=1,AL368,
IF($AJ$448&gt;SUM($AJ$363:AJ368),_xlfn.CONCAT(", ",AL368),
IF($AJ$448=SUM($AJ$363:AJ368),_xlfn.CONCAT(" y ",AL368)))))</f>
        <v/>
      </c>
      <c r="AL368" s="156" t="s">
        <v>5100</v>
      </c>
      <c r="AM368" s="402">
        <f t="shared" si="95"/>
        <v>0</v>
      </c>
      <c r="AN368" s="370" t="str">
        <f>IF(AM368=0,"",
IF(SUM($AM$363:AM368)=1,AO368,
IF($AM$448&gt;SUM($AM$363:AM368),_xlfn.CONCAT(", ",AO368),
IF($AM$448=SUM($AM$363:AM368),_xlfn.CONCAT(" y ",AO368)))))</f>
        <v/>
      </c>
      <c r="AO368" s="156" t="s">
        <v>5100</v>
      </c>
      <c r="AP368" s="293">
        <f t="shared" si="68"/>
        <v>0</v>
      </c>
      <c r="AQ368" s="294">
        <f t="shared" si="69"/>
        <v>0</v>
      </c>
      <c r="AR368" s="295">
        <f t="shared" si="70"/>
        <v>0</v>
      </c>
      <c r="AS368" s="296">
        <f t="shared" si="71"/>
        <v>0</v>
      </c>
      <c r="AT368" s="293">
        <f t="shared" si="72"/>
        <v>0</v>
      </c>
      <c r="AU368" s="294">
        <f t="shared" si="73"/>
        <v>0</v>
      </c>
      <c r="AV368" s="295">
        <f t="shared" si="74"/>
        <v>0</v>
      </c>
      <c r="AW368" s="296">
        <f t="shared" si="75"/>
        <v>0</v>
      </c>
      <c r="AX368" s="293">
        <f t="shared" si="76"/>
        <v>0</v>
      </c>
      <c r="AY368" s="294">
        <f t="shared" si="77"/>
        <v>0</v>
      </c>
      <c r="AZ368" s="295">
        <f t="shared" si="78"/>
        <v>0</v>
      </c>
      <c r="BA368" s="296">
        <f t="shared" si="79"/>
        <v>0</v>
      </c>
      <c r="BB368" s="293">
        <f t="shared" si="80"/>
        <v>0</v>
      </c>
      <c r="BC368" s="294">
        <f t="shared" si="81"/>
        <v>0</v>
      </c>
      <c r="BD368" s="295">
        <f t="shared" si="82"/>
        <v>0</v>
      </c>
      <c r="BE368" s="296">
        <f t="shared" si="83"/>
        <v>0</v>
      </c>
      <c r="BF368" s="293">
        <f t="shared" si="84"/>
        <v>0</v>
      </c>
      <c r="BG368" s="294">
        <f t="shared" si="85"/>
        <v>0</v>
      </c>
      <c r="BH368" s="295">
        <f t="shared" si="86"/>
        <v>0</v>
      </c>
      <c r="BI368" s="296">
        <f t="shared" si="87"/>
        <v>0</v>
      </c>
      <c r="BJ368" s="293">
        <f t="shared" si="88"/>
        <v>0</v>
      </c>
      <c r="BK368" s="294">
        <f t="shared" si="89"/>
        <v>0</v>
      </c>
      <c r="BL368" s="295">
        <f t="shared" si="90"/>
        <v>0</v>
      </c>
      <c r="BM368" s="296">
        <f t="shared" si="91"/>
        <v>0</v>
      </c>
      <c r="BN368" s="272">
        <f t="shared" si="92"/>
        <v>0</v>
      </c>
      <c r="BO368" s="273" t="str">
        <f>IF(BN368=0,"",
IF(SUM(BN362:BN368)=1,BP368,
IF(BN448&gt;SUM(BN362:BN368),_xlfn.CONCAT(", ",BP368),
IF(BN448=SUM(BN362:BN368),_xlfn.CONCAT(" y ",BP368)))))</f>
        <v/>
      </c>
      <c r="BP368" s="156" t="s">
        <v>5101</v>
      </c>
      <c r="BQ368" s="164"/>
      <c r="BR368" s="164"/>
      <c r="BS368" s="164"/>
      <c r="BT368" s="164"/>
      <c r="BU368" s="164"/>
      <c r="BV368" s="164"/>
      <c r="BW368" s="164"/>
      <c r="BX368" s="164"/>
      <c r="BY368" s="164"/>
    </row>
    <row r="369" spans="1:68" ht="15" customHeight="1">
      <c r="A369" s="44"/>
      <c r="B369" s="49"/>
      <c r="C369" s="154" t="s">
        <v>5020</v>
      </c>
      <c r="D369" s="852" t="str">
        <f t="shared" si="93"/>
        <v/>
      </c>
      <c r="E369" s="853"/>
      <c r="F369" s="853"/>
      <c r="G369" s="853"/>
      <c r="H369" s="853"/>
      <c r="I369" s="853"/>
      <c r="J369" s="853"/>
      <c r="K369" s="853"/>
      <c r="L369" s="853"/>
      <c r="M369" s="853"/>
      <c r="N369" s="853"/>
      <c r="O369" s="853"/>
      <c r="P369" s="853"/>
      <c r="Q369" s="853"/>
      <c r="R369" s="854"/>
      <c r="S369" s="855"/>
      <c r="T369" s="856"/>
      <c r="U369" s="856"/>
      <c r="V369" s="856"/>
      <c r="W369" s="856"/>
      <c r="X369" s="857"/>
      <c r="Y369" s="713"/>
      <c r="Z369" s="714"/>
      <c r="AA369" s="714"/>
      <c r="AB369" s="714"/>
      <c r="AC369" s="714"/>
      <c r="AD369" s="715"/>
      <c r="AE369" s="164"/>
      <c r="AF369" s="164"/>
      <c r="AG369" s="272">
        <f t="shared" si="96"/>
        <v>0</v>
      </c>
      <c r="AH369" s="273" t="str">
        <f>IF(AG369=0,"",
IF(SUM($AG$363:AG369)=1,AI369,
IF($AG$448&gt;SUM($AG$363:AG369),_xlfn.CONCAT(", ",AI369),
IF($AG$448=SUM($AG$363:AG369),_xlfn.CONCAT(" y ",AI369)))))</f>
        <v/>
      </c>
      <c r="AI369" s="156" t="s">
        <v>5101</v>
      </c>
      <c r="AJ369" s="272">
        <f t="shared" si="94"/>
        <v>0</v>
      </c>
      <c r="AK369" s="273" t="str">
        <f>IF(AJ369=0,"",
IF(SUM($AJ$363:AJ369)=1,AL369,
IF($AJ$448&gt;SUM($AJ$363:AJ369),_xlfn.CONCAT(", ",AL369),
IF($AJ$448=SUM($AJ$363:AJ369),_xlfn.CONCAT(" y ",AL369)))))</f>
        <v/>
      </c>
      <c r="AL369" s="156" t="s">
        <v>5101</v>
      </c>
      <c r="AM369" s="402">
        <f t="shared" si="95"/>
        <v>0</v>
      </c>
      <c r="AN369" s="370" t="str">
        <f>IF(AM369=0,"",
IF(SUM($AM$363:AM369)=1,AO369,
IF($AM$448&gt;SUM($AM$363:AM369),_xlfn.CONCAT(", ",AO369),
IF($AM$448=SUM($AM$363:AM369),_xlfn.CONCAT(" y ",AO369)))))</f>
        <v/>
      </c>
      <c r="AO369" s="156" t="s">
        <v>5101</v>
      </c>
      <c r="AP369" s="293">
        <f t="shared" si="68"/>
        <v>0</v>
      </c>
      <c r="AQ369" s="294">
        <f t="shared" si="69"/>
        <v>0</v>
      </c>
      <c r="AR369" s="295">
        <f t="shared" si="70"/>
        <v>0</v>
      </c>
      <c r="AS369" s="296">
        <f t="shared" si="71"/>
        <v>0</v>
      </c>
      <c r="AT369" s="293">
        <f t="shared" si="72"/>
        <v>0</v>
      </c>
      <c r="AU369" s="294">
        <f t="shared" si="73"/>
        <v>0</v>
      </c>
      <c r="AV369" s="295">
        <f t="shared" si="74"/>
        <v>0</v>
      </c>
      <c r="AW369" s="296">
        <f t="shared" si="75"/>
        <v>0</v>
      </c>
      <c r="AX369" s="293">
        <f t="shared" si="76"/>
        <v>0</v>
      </c>
      <c r="AY369" s="294">
        <f t="shared" si="77"/>
        <v>0</v>
      </c>
      <c r="AZ369" s="295">
        <f t="shared" si="78"/>
        <v>0</v>
      </c>
      <c r="BA369" s="296">
        <f t="shared" si="79"/>
        <v>0</v>
      </c>
      <c r="BB369" s="293">
        <f t="shared" si="80"/>
        <v>0</v>
      </c>
      <c r="BC369" s="294">
        <f t="shared" si="81"/>
        <v>0</v>
      </c>
      <c r="BD369" s="295">
        <f t="shared" si="82"/>
        <v>0</v>
      </c>
      <c r="BE369" s="296">
        <f t="shared" si="83"/>
        <v>0</v>
      </c>
      <c r="BF369" s="293">
        <f t="shared" si="84"/>
        <v>0</v>
      </c>
      <c r="BG369" s="294">
        <f t="shared" si="85"/>
        <v>0</v>
      </c>
      <c r="BH369" s="295">
        <f t="shared" si="86"/>
        <v>0</v>
      </c>
      <c r="BI369" s="296">
        <f t="shared" si="87"/>
        <v>0</v>
      </c>
      <c r="BJ369" s="293">
        <f t="shared" si="88"/>
        <v>0</v>
      </c>
      <c r="BK369" s="294">
        <f t="shared" si="89"/>
        <v>0</v>
      </c>
      <c r="BL369" s="295">
        <f t="shared" si="90"/>
        <v>0</v>
      </c>
      <c r="BM369" s="296">
        <f t="shared" si="91"/>
        <v>0</v>
      </c>
      <c r="BN369" s="272">
        <f t="shared" si="92"/>
        <v>0</v>
      </c>
      <c r="BO369" s="273" t="str">
        <f>IF(BN369=0,"",
IF(SUM(BN362:BN369)=1,BP369,
IF(BN448&gt;SUM(BN362:BN369),_xlfn.CONCAT(", ",BP369),
IF(BN448=SUM(BN362:BN369),_xlfn.CONCAT(" y ",BP369)))))</f>
        <v/>
      </c>
      <c r="BP369" s="156" t="s">
        <v>5102</v>
      </c>
    </row>
    <row r="370" spans="1:68" ht="15" customHeight="1">
      <c r="A370" s="44"/>
      <c r="B370" s="49"/>
      <c r="C370" s="154" t="s">
        <v>5022</v>
      </c>
      <c r="D370" s="852" t="str">
        <f t="shared" si="93"/>
        <v/>
      </c>
      <c r="E370" s="853"/>
      <c r="F370" s="853"/>
      <c r="G370" s="853"/>
      <c r="H370" s="853"/>
      <c r="I370" s="853"/>
      <c r="J370" s="853"/>
      <c r="K370" s="853"/>
      <c r="L370" s="853"/>
      <c r="M370" s="853"/>
      <c r="N370" s="853"/>
      <c r="O370" s="853"/>
      <c r="P370" s="853"/>
      <c r="Q370" s="853"/>
      <c r="R370" s="854"/>
      <c r="S370" s="855"/>
      <c r="T370" s="856"/>
      <c r="U370" s="856"/>
      <c r="V370" s="856"/>
      <c r="W370" s="856"/>
      <c r="X370" s="857"/>
      <c r="Y370" s="713"/>
      <c r="Z370" s="714"/>
      <c r="AA370" s="714"/>
      <c r="AB370" s="714"/>
      <c r="AC370" s="714"/>
      <c r="AD370" s="715"/>
      <c r="AE370" s="164"/>
      <c r="AF370" s="164"/>
      <c r="AG370" s="272">
        <f t="shared" si="96"/>
        <v>0</v>
      </c>
      <c r="AH370" s="273" t="str">
        <f>IF(AG370=0,"",
IF(SUM($AG$363:AG370)=1,AI370,
IF($AG$448&gt;SUM($AG$363:AG370),_xlfn.CONCAT(", ",AI370),
IF($AG$448=SUM($AG$363:AG370),_xlfn.CONCAT(" y ",AI370)))))</f>
        <v/>
      </c>
      <c r="AI370" s="156" t="s">
        <v>5102</v>
      </c>
      <c r="AJ370" s="272">
        <f t="shared" si="94"/>
        <v>0</v>
      </c>
      <c r="AK370" s="273" t="str">
        <f>IF(AJ370=0,"",
IF(SUM($AJ$363:AJ370)=1,AL370,
IF($AJ$448&gt;SUM($AJ$363:AJ370),_xlfn.CONCAT(", ",AL370),
IF($AJ$448=SUM($AJ$363:AJ370),_xlfn.CONCAT(" y ",AL370)))))</f>
        <v/>
      </c>
      <c r="AL370" s="156" t="s">
        <v>5102</v>
      </c>
      <c r="AM370" s="402">
        <f t="shared" si="95"/>
        <v>0</v>
      </c>
      <c r="AN370" s="370" t="str">
        <f>IF(AM370=0,"",
IF(SUM($AM$363:AM370)=1,AO370,
IF($AM$448&gt;SUM($AM$363:AM370),_xlfn.CONCAT(", ",AO370),
IF($AM$448=SUM($AM$363:AM370),_xlfn.CONCAT(" y ",AO370)))))</f>
        <v/>
      </c>
      <c r="AO370" s="156" t="s">
        <v>5102</v>
      </c>
      <c r="AP370" s="293">
        <f t="shared" si="68"/>
        <v>0</v>
      </c>
      <c r="AQ370" s="294">
        <f t="shared" si="69"/>
        <v>0</v>
      </c>
      <c r="AR370" s="295">
        <f t="shared" si="70"/>
        <v>0</v>
      </c>
      <c r="AS370" s="296">
        <f t="shared" si="71"/>
        <v>0</v>
      </c>
      <c r="AT370" s="293">
        <f t="shared" si="72"/>
        <v>0</v>
      </c>
      <c r="AU370" s="294">
        <f t="shared" si="73"/>
        <v>0</v>
      </c>
      <c r="AV370" s="295">
        <f t="shared" si="74"/>
        <v>0</v>
      </c>
      <c r="AW370" s="296">
        <f t="shared" si="75"/>
        <v>0</v>
      </c>
      <c r="AX370" s="293">
        <f t="shared" si="76"/>
        <v>0</v>
      </c>
      <c r="AY370" s="294">
        <f t="shared" si="77"/>
        <v>0</v>
      </c>
      <c r="AZ370" s="295">
        <f t="shared" si="78"/>
        <v>0</v>
      </c>
      <c r="BA370" s="296">
        <f t="shared" si="79"/>
        <v>0</v>
      </c>
      <c r="BB370" s="293">
        <f t="shared" si="80"/>
        <v>0</v>
      </c>
      <c r="BC370" s="294">
        <f t="shared" si="81"/>
        <v>0</v>
      </c>
      <c r="BD370" s="295">
        <f t="shared" si="82"/>
        <v>0</v>
      </c>
      <c r="BE370" s="296">
        <f t="shared" si="83"/>
        <v>0</v>
      </c>
      <c r="BF370" s="293">
        <f t="shared" si="84"/>
        <v>0</v>
      </c>
      <c r="BG370" s="294">
        <f t="shared" si="85"/>
        <v>0</v>
      </c>
      <c r="BH370" s="295">
        <f t="shared" si="86"/>
        <v>0</v>
      </c>
      <c r="BI370" s="296">
        <f t="shared" si="87"/>
        <v>0</v>
      </c>
      <c r="BJ370" s="293">
        <f t="shared" si="88"/>
        <v>0</v>
      </c>
      <c r="BK370" s="294">
        <f t="shared" si="89"/>
        <v>0</v>
      </c>
      <c r="BL370" s="295">
        <f t="shared" si="90"/>
        <v>0</v>
      </c>
      <c r="BM370" s="296">
        <f t="shared" si="91"/>
        <v>0</v>
      </c>
      <c r="BN370" s="272">
        <f t="shared" si="92"/>
        <v>0</v>
      </c>
      <c r="BO370" s="273" t="str">
        <f>IF(BN370=0,"",
IF(SUM(BN362:BN370)=1,BP370,
IF(BN448&gt;SUM(BN362:BN370),_xlfn.CONCAT(", ",BP370),
IF(BN448=SUM(BN362:BN370),_xlfn.CONCAT(" y ",BP370)))))</f>
        <v/>
      </c>
      <c r="BP370" s="156" t="s">
        <v>5103</v>
      </c>
    </row>
    <row r="371" spans="1:68" ht="15" customHeight="1">
      <c r="A371" s="44"/>
      <c r="B371" s="49"/>
      <c r="C371" s="154" t="s">
        <v>5024</v>
      </c>
      <c r="D371" s="852" t="str">
        <f t="shared" si="93"/>
        <v/>
      </c>
      <c r="E371" s="853"/>
      <c r="F371" s="853"/>
      <c r="G371" s="853"/>
      <c r="H371" s="853"/>
      <c r="I371" s="853"/>
      <c r="J371" s="853"/>
      <c r="K371" s="853"/>
      <c r="L371" s="853"/>
      <c r="M371" s="853"/>
      <c r="N371" s="853"/>
      <c r="O371" s="853"/>
      <c r="P371" s="853"/>
      <c r="Q371" s="853"/>
      <c r="R371" s="854"/>
      <c r="S371" s="855"/>
      <c r="T371" s="856"/>
      <c r="U371" s="856"/>
      <c r="V371" s="856"/>
      <c r="W371" s="856"/>
      <c r="X371" s="857"/>
      <c r="Y371" s="713"/>
      <c r="Z371" s="714"/>
      <c r="AA371" s="714"/>
      <c r="AB371" s="714"/>
      <c r="AC371" s="714"/>
      <c r="AD371" s="715"/>
      <c r="AE371" s="164"/>
      <c r="AF371" s="164"/>
      <c r="AG371" s="272">
        <f t="shared" si="96"/>
        <v>0</v>
      </c>
      <c r="AH371" s="273" t="str">
        <f>IF(AG371=0,"",
IF(SUM($AG$363:AG371)=1,AI371,
IF($AG$448&gt;SUM($AG$363:AG371),_xlfn.CONCAT(", ",AI371),
IF($AG$448=SUM($AG$363:AG371),_xlfn.CONCAT(" y ",AI371)))))</f>
        <v/>
      </c>
      <c r="AI371" s="156" t="s">
        <v>5103</v>
      </c>
      <c r="AJ371" s="272">
        <f t="shared" si="94"/>
        <v>0</v>
      </c>
      <c r="AK371" s="273" t="str">
        <f>IF(AJ371=0,"",
IF(SUM($AJ$363:AJ371)=1,AL371,
IF($AJ$448&gt;SUM($AJ$363:AJ371),_xlfn.CONCAT(", ",AL371),
IF($AJ$448=SUM($AJ$363:AJ371),_xlfn.CONCAT(" y ",AL371)))))</f>
        <v/>
      </c>
      <c r="AL371" s="156" t="s">
        <v>5103</v>
      </c>
      <c r="AM371" s="402">
        <f t="shared" si="95"/>
        <v>0</v>
      </c>
      <c r="AN371" s="370" t="str">
        <f>IF(AM371=0,"",
IF(SUM($AM$363:AM371)=1,AO371,
IF($AM$448&gt;SUM($AM$363:AM371),_xlfn.CONCAT(", ",AO371),
IF($AM$448=SUM($AM$363:AM371),_xlfn.CONCAT(" y ",AO371)))))</f>
        <v/>
      </c>
      <c r="AO371" s="156" t="s">
        <v>5103</v>
      </c>
      <c r="AP371" s="293">
        <f t="shared" si="68"/>
        <v>0</v>
      </c>
      <c r="AQ371" s="294">
        <f t="shared" si="69"/>
        <v>0</v>
      </c>
      <c r="AR371" s="295">
        <f t="shared" si="70"/>
        <v>0</v>
      </c>
      <c r="AS371" s="296">
        <f t="shared" si="71"/>
        <v>0</v>
      </c>
      <c r="AT371" s="293">
        <f t="shared" si="72"/>
        <v>0</v>
      </c>
      <c r="AU371" s="294">
        <f t="shared" si="73"/>
        <v>0</v>
      </c>
      <c r="AV371" s="295">
        <f t="shared" si="74"/>
        <v>0</v>
      </c>
      <c r="AW371" s="296">
        <f t="shared" si="75"/>
        <v>0</v>
      </c>
      <c r="AX371" s="293">
        <f t="shared" si="76"/>
        <v>0</v>
      </c>
      <c r="AY371" s="294">
        <f t="shared" si="77"/>
        <v>0</v>
      </c>
      <c r="AZ371" s="295">
        <f t="shared" si="78"/>
        <v>0</v>
      </c>
      <c r="BA371" s="296">
        <f t="shared" si="79"/>
        <v>0</v>
      </c>
      <c r="BB371" s="293">
        <f t="shared" si="80"/>
        <v>0</v>
      </c>
      <c r="BC371" s="294">
        <f t="shared" si="81"/>
        <v>0</v>
      </c>
      <c r="BD371" s="295">
        <f t="shared" si="82"/>
        <v>0</v>
      </c>
      <c r="BE371" s="296">
        <f t="shared" si="83"/>
        <v>0</v>
      </c>
      <c r="BF371" s="293">
        <f t="shared" si="84"/>
        <v>0</v>
      </c>
      <c r="BG371" s="294">
        <f t="shared" si="85"/>
        <v>0</v>
      </c>
      <c r="BH371" s="295">
        <f t="shared" si="86"/>
        <v>0</v>
      </c>
      <c r="BI371" s="296">
        <f t="shared" si="87"/>
        <v>0</v>
      </c>
      <c r="BJ371" s="293">
        <f t="shared" si="88"/>
        <v>0</v>
      </c>
      <c r="BK371" s="294">
        <f t="shared" si="89"/>
        <v>0</v>
      </c>
      <c r="BL371" s="295">
        <f t="shared" si="90"/>
        <v>0</v>
      </c>
      <c r="BM371" s="296">
        <f t="shared" si="91"/>
        <v>0</v>
      </c>
      <c r="BN371" s="272">
        <f t="shared" si="92"/>
        <v>0</v>
      </c>
      <c r="BO371" s="273" t="str">
        <f>IF(BN371=0,"",
IF(SUM(BN362:BN371)=1,BP371,
IF(BN448&gt;SUM(BN362:BN371),_xlfn.CONCAT(", ",BP371),
IF(BN448=SUM(BN362:BN371),_xlfn.CONCAT(" y ",BP371)))))</f>
        <v/>
      </c>
      <c r="BP371" s="156" t="s">
        <v>5104</v>
      </c>
    </row>
    <row r="372" spans="1:68" ht="15" customHeight="1">
      <c r="A372" s="44"/>
      <c r="B372" s="49"/>
      <c r="C372" s="154" t="s">
        <v>5025</v>
      </c>
      <c r="D372" s="852" t="str">
        <f t="shared" si="93"/>
        <v/>
      </c>
      <c r="E372" s="853"/>
      <c r="F372" s="853"/>
      <c r="G372" s="853"/>
      <c r="H372" s="853"/>
      <c r="I372" s="853"/>
      <c r="J372" s="853"/>
      <c r="K372" s="853"/>
      <c r="L372" s="853"/>
      <c r="M372" s="853"/>
      <c r="N372" s="853"/>
      <c r="O372" s="853"/>
      <c r="P372" s="853"/>
      <c r="Q372" s="853"/>
      <c r="R372" s="854"/>
      <c r="S372" s="855"/>
      <c r="T372" s="856"/>
      <c r="U372" s="856"/>
      <c r="V372" s="856"/>
      <c r="W372" s="856"/>
      <c r="X372" s="857"/>
      <c r="Y372" s="713"/>
      <c r="Z372" s="714"/>
      <c r="AA372" s="714"/>
      <c r="AB372" s="714"/>
      <c r="AC372" s="714"/>
      <c r="AD372" s="715"/>
      <c r="AE372" s="164"/>
      <c r="AF372" s="164"/>
      <c r="AG372" s="272">
        <f t="shared" si="96"/>
        <v>0</v>
      </c>
      <c r="AH372" s="273" t="str">
        <f>IF(AG372=0,"",
IF(SUM($AG$363:AG372)=1,AI372,
IF($AG$448&gt;SUM($AG$363:AG372),_xlfn.CONCAT(", ",AI372),
IF($AG$448=SUM($AG$363:AG372),_xlfn.CONCAT(" y ",AI372)))))</f>
        <v/>
      </c>
      <c r="AI372" s="156" t="s">
        <v>5104</v>
      </c>
      <c r="AJ372" s="272">
        <f t="shared" si="94"/>
        <v>0</v>
      </c>
      <c r="AK372" s="273" t="str">
        <f>IF(AJ372=0,"",
IF(SUM($AJ$363:AJ372)=1,AL372,
IF($AJ$448&gt;SUM($AJ$363:AJ372),_xlfn.CONCAT(", ",AL372),
IF($AJ$448=SUM($AJ$363:AJ372),_xlfn.CONCAT(" y ",AL372)))))</f>
        <v/>
      </c>
      <c r="AL372" s="156" t="s">
        <v>5104</v>
      </c>
      <c r="AM372" s="402">
        <f t="shared" si="95"/>
        <v>0</v>
      </c>
      <c r="AN372" s="370" t="str">
        <f>IF(AM372=0,"",
IF(SUM($AM$363:AM372)=1,AO372,
IF($AM$448&gt;SUM($AM$363:AM372),_xlfn.CONCAT(", ",AO372),
IF($AM$448=SUM($AM$363:AM372),_xlfn.CONCAT(" y ",AO372)))))</f>
        <v/>
      </c>
      <c r="AO372" s="156" t="s">
        <v>5104</v>
      </c>
      <c r="AP372" s="293">
        <f t="shared" si="68"/>
        <v>0</v>
      </c>
      <c r="AQ372" s="294">
        <f t="shared" si="69"/>
        <v>0</v>
      </c>
      <c r="AR372" s="295">
        <f t="shared" si="70"/>
        <v>0</v>
      </c>
      <c r="AS372" s="296">
        <f t="shared" si="71"/>
        <v>0</v>
      </c>
      <c r="AT372" s="293">
        <f t="shared" si="72"/>
        <v>0</v>
      </c>
      <c r="AU372" s="294">
        <f t="shared" si="73"/>
        <v>0</v>
      </c>
      <c r="AV372" s="295">
        <f t="shared" si="74"/>
        <v>0</v>
      </c>
      <c r="AW372" s="296">
        <f t="shared" si="75"/>
        <v>0</v>
      </c>
      <c r="AX372" s="293">
        <f t="shared" si="76"/>
        <v>0</v>
      </c>
      <c r="AY372" s="294">
        <f t="shared" si="77"/>
        <v>0</v>
      </c>
      <c r="AZ372" s="295">
        <f t="shared" si="78"/>
        <v>0</v>
      </c>
      <c r="BA372" s="296">
        <f t="shared" si="79"/>
        <v>0</v>
      </c>
      <c r="BB372" s="293">
        <f t="shared" si="80"/>
        <v>0</v>
      </c>
      <c r="BC372" s="294">
        <f t="shared" si="81"/>
        <v>0</v>
      </c>
      <c r="BD372" s="295">
        <f t="shared" si="82"/>
        <v>0</v>
      </c>
      <c r="BE372" s="296">
        <f t="shared" si="83"/>
        <v>0</v>
      </c>
      <c r="BF372" s="293">
        <f t="shared" si="84"/>
        <v>0</v>
      </c>
      <c r="BG372" s="294">
        <f t="shared" si="85"/>
        <v>0</v>
      </c>
      <c r="BH372" s="295">
        <f t="shared" si="86"/>
        <v>0</v>
      </c>
      <c r="BI372" s="296">
        <f t="shared" si="87"/>
        <v>0</v>
      </c>
      <c r="BJ372" s="293">
        <f t="shared" si="88"/>
        <v>0</v>
      </c>
      <c r="BK372" s="294">
        <f t="shared" si="89"/>
        <v>0</v>
      </c>
      <c r="BL372" s="295">
        <f t="shared" si="90"/>
        <v>0</v>
      </c>
      <c r="BM372" s="296">
        <f t="shared" si="91"/>
        <v>0</v>
      </c>
      <c r="BN372" s="272">
        <f t="shared" si="92"/>
        <v>0</v>
      </c>
      <c r="BO372" s="273" t="str">
        <f>IF(BN372=0,"",
IF(SUM(BN362:BN372)=1,BP372,
IF(BN448&gt;SUM(BN362:BN372),_xlfn.CONCAT(", ",BP372),
IF(BN448=SUM(BN362:BN372),_xlfn.CONCAT(" y ",BP372)))))</f>
        <v/>
      </c>
      <c r="BP372" s="156" t="s">
        <v>5105</v>
      </c>
    </row>
    <row r="373" spans="1:68" ht="15" customHeight="1">
      <c r="A373" s="44"/>
      <c r="B373" s="49"/>
      <c r="C373" s="154" t="s">
        <v>5027</v>
      </c>
      <c r="D373" s="852" t="str">
        <f t="shared" si="93"/>
        <v/>
      </c>
      <c r="E373" s="853"/>
      <c r="F373" s="853"/>
      <c r="G373" s="853"/>
      <c r="H373" s="853"/>
      <c r="I373" s="853"/>
      <c r="J373" s="853"/>
      <c r="K373" s="853"/>
      <c r="L373" s="853"/>
      <c r="M373" s="853"/>
      <c r="N373" s="853"/>
      <c r="O373" s="853"/>
      <c r="P373" s="853"/>
      <c r="Q373" s="853"/>
      <c r="R373" s="854"/>
      <c r="S373" s="855"/>
      <c r="T373" s="856"/>
      <c r="U373" s="856"/>
      <c r="V373" s="856"/>
      <c r="W373" s="856"/>
      <c r="X373" s="857"/>
      <c r="Y373" s="713"/>
      <c r="Z373" s="714"/>
      <c r="AA373" s="714"/>
      <c r="AB373" s="714"/>
      <c r="AC373" s="714"/>
      <c r="AD373" s="715"/>
      <c r="AE373" s="164"/>
      <c r="AF373" s="164"/>
      <c r="AG373" s="272">
        <f t="shared" si="96"/>
        <v>0</v>
      </c>
      <c r="AH373" s="273" t="str">
        <f>IF(AG373=0,"",
IF(SUM($AG$363:AG373)=1,AI373,
IF($AG$448&gt;SUM($AG$363:AG373),_xlfn.CONCAT(", ",AI373),
IF($AG$448=SUM($AG$363:AG373),_xlfn.CONCAT(" y ",AI373)))))</f>
        <v/>
      </c>
      <c r="AI373" s="156" t="s">
        <v>5105</v>
      </c>
      <c r="AJ373" s="272">
        <f t="shared" si="94"/>
        <v>0</v>
      </c>
      <c r="AK373" s="273" t="str">
        <f>IF(AJ373=0,"",
IF(SUM($AJ$363:AJ373)=1,AL373,
IF($AJ$448&gt;SUM($AJ$363:AJ373),_xlfn.CONCAT(", ",AL373),
IF($AJ$448=SUM($AJ$363:AJ373),_xlfn.CONCAT(" y ",AL373)))))</f>
        <v/>
      </c>
      <c r="AL373" s="156" t="s">
        <v>5105</v>
      </c>
      <c r="AM373" s="402">
        <f t="shared" si="95"/>
        <v>0</v>
      </c>
      <c r="AN373" s="370" t="str">
        <f>IF(AM373=0,"",
IF(SUM($AM$363:AM373)=1,AO373,
IF($AM$448&gt;SUM($AM$363:AM373),_xlfn.CONCAT(", ",AO373),
IF($AM$448=SUM($AM$363:AM373),_xlfn.CONCAT(" y ",AO373)))))</f>
        <v/>
      </c>
      <c r="AO373" s="156" t="s">
        <v>5105</v>
      </c>
      <c r="AP373" s="293">
        <f t="shared" si="68"/>
        <v>0</v>
      </c>
      <c r="AQ373" s="294">
        <f t="shared" si="69"/>
        <v>0</v>
      </c>
      <c r="AR373" s="295">
        <f t="shared" si="70"/>
        <v>0</v>
      </c>
      <c r="AS373" s="296">
        <f t="shared" si="71"/>
        <v>0</v>
      </c>
      <c r="AT373" s="293">
        <f t="shared" si="72"/>
        <v>0</v>
      </c>
      <c r="AU373" s="294">
        <f t="shared" si="73"/>
        <v>0</v>
      </c>
      <c r="AV373" s="295">
        <f t="shared" si="74"/>
        <v>0</v>
      </c>
      <c r="AW373" s="296">
        <f t="shared" si="75"/>
        <v>0</v>
      </c>
      <c r="AX373" s="293">
        <f t="shared" si="76"/>
        <v>0</v>
      </c>
      <c r="AY373" s="294">
        <f t="shared" si="77"/>
        <v>0</v>
      </c>
      <c r="AZ373" s="295">
        <f t="shared" si="78"/>
        <v>0</v>
      </c>
      <c r="BA373" s="296">
        <f t="shared" si="79"/>
        <v>0</v>
      </c>
      <c r="BB373" s="293">
        <f t="shared" si="80"/>
        <v>0</v>
      </c>
      <c r="BC373" s="294">
        <f t="shared" si="81"/>
        <v>0</v>
      </c>
      <c r="BD373" s="295">
        <f t="shared" si="82"/>
        <v>0</v>
      </c>
      <c r="BE373" s="296">
        <f t="shared" si="83"/>
        <v>0</v>
      </c>
      <c r="BF373" s="293">
        <f t="shared" si="84"/>
        <v>0</v>
      </c>
      <c r="BG373" s="294">
        <f t="shared" si="85"/>
        <v>0</v>
      </c>
      <c r="BH373" s="295">
        <f t="shared" si="86"/>
        <v>0</v>
      </c>
      <c r="BI373" s="296">
        <f t="shared" si="87"/>
        <v>0</v>
      </c>
      <c r="BJ373" s="293">
        <f t="shared" si="88"/>
        <v>0</v>
      </c>
      <c r="BK373" s="294">
        <f t="shared" si="89"/>
        <v>0</v>
      </c>
      <c r="BL373" s="295">
        <f t="shared" si="90"/>
        <v>0</v>
      </c>
      <c r="BM373" s="296">
        <f t="shared" si="91"/>
        <v>0</v>
      </c>
      <c r="BN373" s="272">
        <f t="shared" si="92"/>
        <v>0</v>
      </c>
      <c r="BO373" s="273" t="str">
        <f>IF(BN373=0,"",
IF(SUM(BN362:BN373)=1,BP373,
IF(BN448&gt;SUM(BN362:BN373),_xlfn.CONCAT(", ",BP373),
IF(BN448=SUM(BN362:BN373),_xlfn.CONCAT(" y ",BP373)))))</f>
        <v/>
      </c>
      <c r="BP373" s="156" t="s">
        <v>5106</v>
      </c>
    </row>
    <row r="374" spans="1:68" ht="15" customHeight="1">
      <c r="A374" s="44"/>
      <c r="B374" s="49"/>
      <c r="C374" s="154" t="s">
        <v>5028</v>
      </c>
      <c r="D374" s="852" t="str">
        <f t="shared" si="93"/>
        <v/>
      </c>
      <c r="E374" s="853"/>
      <c r="F374" s="853"/>
      <c r="G374" s="853"/>
      <c r="H374" s="853"/>
      <c r="I374" s="853"/>
      <c r="J374" s="853"/>
      <c r="K374" s="853"/>
      <c r="L374" s="853"/>
      <c r="M374" s="853"/>
      <c r="N374" s="853"/>
      <c r="O374" s="853"/>
      <c r="P374" s="853"/>
      <c r="Q374" s="853"/>
      <c r="R374" s="854"/>
      <c r="S374" s="855"/>
      <c r="T374" s="856"/>
      <c r="U374" s="856"/>
      <c r="V374" s="856"/>
      <c r="W374" s="856"/>
      <c r="X374" s="857"/>
      <c r="Y374" s="713"/>
      <c r="Z374" s="714"/>
      <c r="AA374" s="714"/>
      <c r="AB374" s="714"/>
      <c r="AC374" s="714"/>
      <c r="AD374" s="715"/>
      <c r="AE374" s="164"/>
      <c r="AF374" s="164"/>
      <c r="AG374" s="272">
        <f t="shared" si="96"/>
        <v>0</v>
      </c>
      <c r="AH374" s="273" t="str">
        <f>IF(AG374=0,"",
IF(SUM($AG$363:AG374)=1,AI374,
IF($AG$448&gt;SUM($AG$363:AG374),_xlfn.CONCAT(", ",AI374),
IF($AG$448=SUM($AG$363:AG374),_xlfn.CONCAT(" y ",AI374)))))</f>
        <v/>
      </c>
      <c r="AI374" s="156" t="s">
        <v>5106</v>
      </c>
      <c r="AJ374" s="272">
        <f t="shared" si="94"/>
        <v>0</v>
      </c>
      <c r="AK374" s="273" t="str">
        <f>IF(AJ374=0,"",
IF(SUM($AJ$363:AJ374)=1,AL374,
IF($AJ$448&gt;SUM($AJ$363:AJ374),_xlfn.CONCAT(", ",AL374),
IF($AJ$448=SUM($AJ$363:AJ374),_xlfn.CONCAT(" y ",AL374)))))</f>
        <v/>
      </c>
      <c r="AL374" s="156" t="s">
        <v>5106</v>
      </c>
      <c r="AM374" s="402">
        <f t="shared" si="95"/>
        <v>0</v>
      </c>
      <c r="AN374" s="370" t="str">
        <f>IF(AM374=0,"",
IF(SUM($AM$363:AM374)=1,AO374,
IF($AM$448&gt;SUM($AM$363:AM374),_xlfn.CONCAT(", ",AO374),
IF($AM$448=SUM($AM$363:AM374),_xlfn.CONCAT(" y ",AO374)))))</f>
        <v/>
      </c>
      <c r="AO374" s="156" t="s">
        <v>5106</v>
      </c>
      <c r="AP374" s="293">
        <f t="shared" si="68"/>
        <v>0</v>
      </c>
      <c r="AQ374" s="294">
        <f t="shared" si="69"/>
        <v>0</v>
      </c>
      <c r="AR374" s="295">
        <f t="shared" si="70"/>
        <v>0</v>
      </c>
      <c r="AS374" s="296">
        <f t="shared" si="71"/>
        <v>0</v>
      </c>
      <c r="AT374" s="293">
        <f t="shared" si="72"/>
        <v>0</v>
      </c>
      <c r="AU374" s="294">
        <f t="shared" si="73"/>
        <v>0</v>
      </c>
      <c r="AV374" s="295">
        <f t="shared" si="74"/>
        <v>0</v>
      </c>
      <c r="AW374" s="296">
        <f t="shared" si="75"/>
        <v>0</v>
      </c>
      <c r="AX374" s="293">
        <f t="shared" si="76"/>
        <v>0</v>
      </c>
      <c r="AY374" s="294">
        <f t="shared" si="77"/>
        <v>0</v>
      </c>
      <c r="AZ374" s="295">
        <f t="shared" si="78"/>
        <v>0</v>
      </c>
      <c r="BA374" s="296">
        <f t="shared" si="79"/>
        <v>0</v>
      </c>
      <c r="BB374" s="293">
        <f t="shared" si="80"/>
        <v>0</v>
      </c>
      <c r="BC374" s="294">
        <f t="shared" si="81"/>
        <v>0</v>
      </c>
      <c r="BD374" s="295">
        <f t="shared" si="82"/>
        <v>0</v>
      </c>
      <c r="BE374" s="296">
        <f t="shared" si="83"/>
        <v>0</v>
      </c>
      <c r="BF374" s="293">
        <f t="shared" si="84"/>
        <v>0</v>
      </c>
      <c r="BG374" s="294">
        <f t="shared" si="85"/>
        <v>0</v>
      </c>
      <c r="BH374" s="295">
        <f t="shared" si="86"/>
        <v>0</v>
      </c>
      <c r="BI374" s="296">
        <f t="shared" si="87"/>
        <v>0</v>
      </c>
      <c r="BJ374" s="293">
        <f t="shared" si="88"/>
        <v>0</v>
      </c>
      <c r="BK374" s="294">
        <f t="shared" si="89"/>
        <v>0</v>
      </c>
      <c r="BL374" s="295">
        <f t="shared" si="90"/>
        <v>0</v>
      </c>
      <c r="BM374" s="296">
        <f t="shared" si="91"/>
        <v>0</v>
      </c>
      <c r="BN374" s="272">
        <f t="shared" si="92"/>
        <v>0</v>
      </c>
      <c r="BO374" s="273" t="str">
        <f>IF(BN374=0,"",
IF(SUM(BN362:BN374)=1,BP374,
IF(BN448&gt;SUM(BN362:BN374),_xlfn.CONCAT(", ",BP374),
IF(BN448=SUM(BN362:BN374),_xlfn.CONCAT(" y ",BP374)))))</f>
        <v/>
      </c>
      <c r="BP374" s="156" t="s">
        <v>5107</v>
      </c>
    </row>
    <row r="375" spans="1:68" ht="15" customHeight="1">
      <c r="A375" s="44"/>
      <c r="B375" s="49"/>
      <c r="C375" s="154" t="s">
        <v>5029</v>
      </c>
      <c r="D375" s="852" t="str">
        <f t="shared" si="93"/>
        <v/>
      </c>
      <c r="E375" s="853"/>
      <c r="F375" s="853"/>
      <c r="G375" s="853"/>
      <c r="H375" s="853"/>
      <c r="I375" s="853"/>
      <c r="J375" s="853"/>
      <c r="K375" s="853"/>
      <c r="L375" s="853"/>
      <c r="M375" s="853"/>
      <c r="N375" s="853"/>
      <c r="O375" s="853"/>
      <c r="P375" s="853"/>
      <c r="Q375" s="853"/>
      <c r="R375" s="854"/>
      <c r="S375" s="855"/>
      <c r="T375" s="856"/>
      <c r="U375" s="856"/>
      <c r="V375" s="856"/>
      <c r="W375" s="856"/>
      <c r="X375" s="857"/>
      <c r="Y375" s="713"/>
      <c r="Z375" s="714"/>
      <c r="AA375" s="714"/>
      <c r="AB375" s="714"/>
      <c r="AC375" s="714"/>
      <c r="AD375" s="715"/>
      <c r="AE375" s="164"/>
      <c r="AF375" s="164"/>
      <c r="AG375" s="272">
        <f t="shared" si="96"/>
        <v>0</v>
      </c>
      <c r="AH375" s="273" t="str">
        <f>IF(AG375=0,"",
IF(SUM($AG$363:AG375)=1,AI375,
IF($AG$448&gt;SUM($AG$363:AG375),_xlfn.CONCAT(", ",AI375),
IF($AG$448=SUM($AG$363:AG375),_xlfn.CONCAT(" y ",AI375)))))</f>
        <v/>
      </c>
      <c r="AI375" s="156" t="s">
        <v>5107</v>
      </c>
      <c r="AJ375" s="272">
        <f t="shared" si="94"/>
        <v>0</v>
      </c>
      <c r="AK375" s="273" t="str">
        <f>IF(AJ375=0,"",
IF(SUM($AJ$363:AJ375)=1,AL375,
IF($AJ$448&gt;SUM($AJ$363:AJ375),_xlfn.CONCAT(", ",AL375),
IF($AJ$448=SUM($AJ$363:AJ375),_xlfn.CONCAT(" y ",AL375)))))</f>
        <v/>
      </c>
      <c r="AL375" s="156" t="s">
        <v>5107</v>
      </c>
      <c r="AM375" s="402">
        <f t="shared" si="95"/>
        <v>0</v>
      </c>
      <c r="AN375" s="370" t="str">
        <f>IF(AM375=0,"",
IF(SUM($AM$363:AM375)=1,AO375,
IF($AM$448&gt;SUM($AM$363:AM375),_xlfn.CONCAT(", ",AO375),
IF($AM$448=SUM($AM$363:AM375),_xlfn.CONCAT(" y ",AO375)))))</f>
        <v/>
      </c>
      <c r="AO375" s="156" t="s">
        <v>5107</v>
      </c>
      <c r="AP375" s="293">
        <f t="shared" si="68"/>
        <v>0</v>
      </c>
      <c r="AQ375" s="294">
        <f t="shared" si="69"/>
        <v>0</v>
      </c>
      <c r="AR375" s="295">
        <f t="shared" si="70"/>
        <v>0</v>
      </c>
      <c r="AS375" s="296">
        <f t="shared" si="71"/>
        <v>0</v>
      </c>
      <c r="AT375" s="293">
        <f t="shared" si="72"/>
        <v>0</v>
      </c>
      <c r="AU375" s="294">
        <f t="shared" si="73"/>
        <v>0</v>
      </c>
      <c r="AV375" s="295">
        <f t="shared" si="74"/>
        <v>0</v>
      </c>
      <c r="AW375" s="296">
        <f t="shared" si="75"/>
        <v>0</v>
      </c>
      <c r="AX375" s="293">
        <f t="shared" si="76"/>
        <v>0</v>
      </c>
      <c r="AY375" s="294">
        <f t="shared" si="77"/>
        <v>0</v>
      </c>
      <c r="AZ375" s="295">
        <f t="shared" si="78"/>
        <v>0</v>
      </c>
      <c r="BA375" s="296">
        <f t="shared" si="79"/>
        <v>0</v>
      </c>
      <c r="BB375" s="293">
        <f t="shared" si="80"/>
        <v>0</v>
      </c>
      <c r="BC375" s="294">
        <f t="shared" si="81"/>
        <v>0</v>
      </c>
      <c r="BD375" s="295">
        <f t="shared" si="82"/>
        <v>0</v>
      </c>
      <c r="BE375" s="296">
        <f t="shared" si="83"/>
        <v>0</v>
      </c>
      <c r="BF375" s="293">
        <f t="shared" si="84"/>
        <v>0</v>
      </c>
      <c r="BG375" s="294">
        <f t="shared" si="85"/>
        <v>0</v>
      </c>
      <c r="BH375" s="295">
        <f t="shared" si="86"/>
        <v>0</v>
      </c>
      <c r="BI375" s="296">
        <f t="shared" si="87"/>
        <v>0</v>
      </c>
      <c r="BJ375" s="293">
        <f t="shared" si="88"/>
        <v>0</v>
      </c>
      <c r="BK375" s="294">
        <f t="shared" si="89"/>
        <v>0</v>
      </c>
      <c r="BL375" s="295">
        <f t="shared" si="90"/>
        <v>0</v>
      </c>
      <c r="BM375" s="296">
        <f t="shared" si="91"/>
        <v>0</v>
      </c>
      <c r="BN375" s="272">
        <f t="shared" si="92"/>
        <v>0</v>
      </c>
      <c r="BO375" s="273" t="str">
        <f>IF(BN375=0,"",
IF(SUM(BN362:BN375)=1,BP375,
IF(BN448&gt;SUM(BN362:BN375),_xlfn.CONCAT(", ",BP375),
IF(BN448=SUM(BN362:BN375),_xlfn.CONCAT(" y ",BP375)))))</f>
        <v/>
      </c>
      <c r="BP375" s="156" t="s">
        <v>5108</v>
      </c>
    </row>
    <row r="376" spans="1:68" ht="15" customHeight="1">
      <c r="A376" s="44"/>
      <c r="B376" s="49"/>
      <c r="C376" s="154" t="s">
        <v>5030</v>
      </c>
      <c r="D376" s="852" t="str">
        <f t="shared" si="93"/>
        <v/>
      </c>
      <c r="E376" s="853"/>
      <c r="F376" s="853"/>
      <c r="G376" s="853"/>
      <c r="H376" s="853"/>
      <c r="I376" s="853"/>
      <c r="J376" s="853"/>
      <c r="K376" s="853"/>
      <c r="L376" s="853"/>
      <c r="M376" s="853"/>
      <c r="N376" s="853"/>
      <c r="O376" s="853"/>
      <c r="P376" s="853"/>
      <c r="Q376" s="853"/>
      <c r="R376" s="854"/>
      <c r="S376" s="855"/>
      <c r="T376" s="856"/>
      <c r="U376" s="856"/>
      <c r="V376" s="856"/>
      <c r="W376" s="856"/>
      <c r="X376" s="857"/>
      <c r="Y376" s="713"/>
      <c r="Z376" s="714"/>
      <c r="AA376" s="714"/>
      <c r="AB376" s="714"/>
      <c r="AC376" s="714"/>
      <c r="AD376" s="715"/>
      <c r="AE376" s="164"/>
      <c r="AF376" s="164"/>
      <c r="AG376" s="272">
        <f t="shared" si="96"/>
        <v>0</v>
      </c>
      <c r="AH376" s="273" t="str">
        <f>IF(AG376=0,"",
IF(SUM($AG$363:AG376)=1,AI376,
IF($AG$448&gt;SUM($AG$363:AG376),_xlfn.CONCAT(", ",AI376),
IF($AG$448=SUM($AG$363:AG376),_xlfn.CONCAT(" y ",AI376)))))</f>
        <v/>
      </c>
      <c r="AI376" s="156" t="s">
        <v>5108</v>
      </c>
      <c r="AJ376" s="272">
        <f t="shared" si="94"/>
        <v>0</v>
      </c>
      <c r="AK376" s="273" t="str">
        <f>IF(AJ376=0,"",
IF(SUM($AJ$363:AJ376)=1,AL376,
IF($AJ$448&gt;SUM($AJ$363:AJ376),_xlfn.CONCAT(", ",AL376),
IF($AJ$448=SUM($AJ$363:AJ376),_xlfn.CONCAT(" y ",AL376)))))</f>
        <v/>
      </c>
      <c r="AL376" s="156" t="s">
        <v>5108</v>
      </c>
      <c r="AM376" s="402">
        <f t="shared" si="95"/>
        <v>0</v>
      </c>
      <c r="AN376" s="370" t="str">
        <f>IF(AM376=0,"",
IF(SUM($AM$363:AM376)=1,AO376,
IF($AM$448&gt;SUM($AM$363:AM376),_xlfn.CONCAT(", ",AO376),
IF($AM$448=SUM($AM$363:AM376),_xlfn.CONCAT(" y ",AO376)))))</f>
        <v/>
      </c>
      <c r="AO376" s="156" t="s">
        <v>5108</v>
      </c>
      <c r="AP376" s="293">
        <f t="shared" si="68"/>
        <v>0</v>
      </c>
      <c r="AQ376" s="294">
        <f t="shared" si="69"/>
        <v>0</v>
      </c>
      <c r="AR376" s="295">
        <f t="shared" si="70"/>
        <v>0</v>
      </c>
      <c r="AS376" s="296">
        <f t="shared" si="71"/>
        <v>0</v>
      </c>
      <c r="AT376" s="293">
        <f t="shared" si="72"/>
        <v>0</v>
      </c>
      <c r="AU376" s="294">
        <f t="shared" si="73"/>
        <v>0</v>
      </c>
      <c r="AV376" s="295">
        <f t="shared" si="74"/>
        <v>0</v>
      </c>
      <c r="AW376" s="296">
        <f t="shared" si="75"/>
        <v>0</v>
      </c>
      <c r="AX376" s="293">
        <f t="shared" si="76"/>
        <v>0</v>
      </c>
      <c r="AY376" s="294">
        <f t="shared" si="77"/>
        <v>0</v>
      </c>
      <c r="AZ376" s="295">
        <f t="shared" si="78"/>
        <v>0</v>
      </c>
      <c r="BA376" s="296">
        <f t="shared" si="79"/>
        <v>0</v>
      </c>
      <c r="BB376" s="293">
        <f t="shared" si="80"/>
        <v>0</v>
      </c>
      <c r="BC376" s="294">
        <f t="shared" si="81"/>
        <v>0</v>
      </c>
      <c r="BD376" s="295">
        <f t="shared" si="82"/>
        <v>0</v>
      </c>
      <c r="BE376" s="296">
        <f t="shared" si="83"/>
        <v>0</v>
      </c>
      <c r="BF376" s="293">
        <f t="shared" si="84"/>
        <v>0</v>
      </c>
      <c r="BG376" s="294">
        <f t="shared" si="85"/>
        <v>0</v>
      </c>
      <c r="BH376" s="295">
        <f t="shared" si="86"/>
        <v>0</v>
      </c>
      <c r="BI376" s="296">
        <f t="shared" si="87"/>
        <v>0</v>
      </c>
      <c r="BJ376" s="293">
        <f t="shared" si="88"/>
        <v>0</v>
      </c>
      <c r="BK376" s="294">
        <f t="shared" si="89"/>
        <v>0</v>
      </c>
      <c r="BL376" s="295">
        <f t="shared" si="90"/>
        <v>0</v>
      </c>
      <c r="BM376" s="296">
        <f t="shared" si="91"/>
        <v>0</v>
      </c>
      <c r="BN376" s="272">
        <f t="shared" si="92"/>
        <v>0</v>
      </c>
      <c r="BO376" s="273" t="str">
        <f>IF(BN376=0,"",
IF(SUM(BN362:BN376)=1,BP376,
IF(BN448&gt;SUM(BN362:BN376),_xlfn.CONCAT(", ",BP376),
IF(BN448=SUM(BN362:BN376),_xlfn.CONCAT(" y ",BP376)))))</f>
        <v/>
      </c>
      <c r="BP376" s="156" t="s">
        <v>5109</v>
      </c>
    </row>
    <row r="377" spans="1:68" ht="15" customHeight="1">
      <c r="A377" s="44"/>
      <c r="B377" s="49"/>
      <c r="C377" s="154" t="s">
        <v>5031</v>
      </c>
      <c r="D377" s="852" t="str">
        <f t="shared" si="93"/>
        <v/>
      </c>
      <c r="E377" s="853"/>
      <c r="F377" s="853"/>
      <c r="G377" s="853"/>
      <c r="H377" s="853"/>
      <c r="I377" s="853"/>
      <c r="J377" s="853"/>
      <c r="K377" s="853"/>
      <c r="L377" s="853"/>
      <c r="M377" s="853"/>
      <c r="N377" s="853"/>
      <c r="O377" s="853"/>
      <c r="P377" s="853"/>
      <c r="Q377" s="853"/>
      <c r="R377" s="854"/>
      <c r="S377" s="855"/>
      <c r="T377" s="856"/>
      <c r="U377" s="856"/>
      <c r="V377" s="856"/>
      <c r="W377" s="856"/>
      <c r="X377" s="857"/>
      <c r="Y377" s="713"/>
      <c r="Z377" s="714"/>
      <c r="AA377" s="714"/>
      <c r="AB377" s="714"/>
      <c r="AC377" s="714"/>
      <c r="AD377" s="715"/>
      <c r="AE377" s="164"/>
      <c r="AF377" s="164"/>
      <c r="AG377" s="272">
        <f t="shared" si="96"/>
        <v>0</v>
      </c>
      <c r="AH377" s="273" t="str">
        <f>IF(AG377=0,"",
IF(SUM($AG$363:AG377)=1,AI377,
IF($AG$448&gt;SUM($AG$363:AG377),_xlfn.CONCAT(", ",AI377),
IF($AG$448=SUM($AG$363:AG377),_xlfn.CONCAT(" y ",AI377)))))</f>
        <v/>
      </c>
      <c r="AI377" s="156" t="s">
        <v>5109</v>
      </c>
      <c r="AJ377" s="272">
        <f t="shared" si="94"/>
        <v>0</v>
      </c>
      <c r="AK377" s="273" t="str">
        <f>IF(AJ377=0,"",
IF(SUM($AJ$363:AJ377)=1,AL377,
IF($AJ$448&gt;SUM($AJ$363:AJ377),_xlfn.CONCAT(", ",AL377),
IF($AJ$448=SUM($AJ$363:AJ377),_xlfn.CONCAT(" y ",AL377)))))</f>
        <v/>
      </c>
      <c r="AL377" s="156" t="s">
        <v>5109</v>
      </c>
      <c r="AM377" s="402">
        <f t="shared" si="95"/>
        <v>0</v>
      </c>
      <c r="AN377" s="370" t="str">
        <f>IF(AM377=0,"",
IF(SUM($AM$363:AM377)=1,AO377,
IF($AM$448&gt;SUM($AM$363:AM377),_xlfn.CONCAT(", ",AO377),
IF($AM$448=SUM($AM$363:AM377),_xlfn.CONCAT(" y ",AO377)))))</f>
        <v/>
      </c>
      <c r="AO377" s="156" t="s">
        <v>5109</v>
      </c>
      <c r="AP377" s="293">
        <f t="shared" si="68"/>
        <v>0</v>
      </c>
      <c r="AQ377" s="294">
        <f t="shared" si="69"/>
        <v>0</v>
      </c>
      <c r="AR377" s="295">
        <f t="shared" si="70"/>
        <v>0</v>
      </c>
      <c r="AS377" s="296">
        <f t="shared" si="71"/>
        <v>0</v>
      </c>
      <c r="AT377" s="293">
        <f t="shared" si="72"/>
        <v>0</v>
      </c>
      <c r="AU377" s="294">
        <f t="shared" si="73"/>
        <v>0</v>
      </c>
      <c r="AV377" s="295">
        <f t="shared" si="74"/>
        <v>0</v>
      </c>
      <c r="AW377" s="296">
        <f t="shared" si="75"/>
        <v>0</v>
      </c>
      <c r="AX377" s="293">
        <f t="shared" si="76"/>
        <v>0</v>
      </c>
      <c r="AY377" s="294">
        <f t="shared" si="77"/>
        <v>0</v>
      </c>
      <c r="AZ377" s="295">
        <f t="shared" si="78"/>
        <v>0</v>
      </c>
      <c r="BA377" s="296">
        <f t="shared" si="79"/>
        <v>0</v>
      </c>
      <c r="BB377" s="293">
        <f t="shared" si="80"/>
        <v>0</v>
      </c>
      <c r="BC377" s="294">
        <f t="shared" si="81"/>
        <v>0</v>
      </c>
      <c r="BD377" s="295">
        <f t="shared" si="82"/>
        <v>0</v>
      </c>
      <c r="BE377" s="296">
        <f t="shared" si="83"/>
        <v>0</v>
      </c>
      <c r="BF377" s="293">
        <f t="shared" si="84"/>
        <v>0</v>
      </c>
      <c r="BG377" s="294">
        <f t="shared" si="85"/>
        <v>0</v>
      </c>
      <c r="BH377" s="295">
        <f t="shared" si="86"/>
        <v>0</v>
      </c>
      <c r="BI377" s="296">
        <f t="shared" si="87"/>
        <v>0</v>
      </c>
      <c r="BJ377" s="293">
        <f t="shared" si="88"/>
        <v>0</v>
      </c>
      <c r="BK377" s="294">
        <f t="shared" si="89"/>
        <v>0</v>
      </c>
      <c r="BL377" s="295">
        <f t="shared" si="90"/>
        <v>0</v>
      </c>
      <c r="BM377" s="296">
        <f t="shared" si="91"/>
        <v>0</v>
      </c>
      <c r="BN377" s="272">
        <f t="shared" si="92"/>
        <v>0</v>
      </c>
      <c r="BO377" s="273" t="str">
        <f>IF(BN377=0,"",
IF(SUM(BN362:BN377)=1,BP377,
IF(BN448&gt;SUM(BN362:BN377),_xlfn.CONCAT(", ",BP377),
IF(BN448=SUM(BN362:BN377),_xlfn.CONCAT(" y ",BP377)))))</f>
        <v/>
      </c>
      <c r="BP377" s="156" t="s">
        <v>5110</v>
      </c>
    </row>
    <row r="378" spans="1:68" ht="15" customHeight="1">
      <c r="A378" s="44"/>
      <c r="B378" s="49"/>
      <c r="C378" s="154" t="s">
        <v>5032</v>
      </c>
      <c r="D378" s="852" t="str">
        <f t="shared" si="93"/>
        <v/>
      </c>
      <c r="E378" s="853"/>
      <c r="F378" s="853"/>
      <c r="G378" s="853"/>
      <c r="H378" s="853"/>
      <c r="I378" s="853"/>
      <c r="J378" s="853"/>
      <c r="K378" s="853"/>
      <c r="L378" s="853"/>
      <c r="M378" s="853"/>
      <c r="N378" s="853"/>
      <c r="O378" s="853"/>
      <c r="P378" s="853"/>
      <c r="Q378" s="853"/>
      <c r="R378" s="854"/>
      <c r="S378" s="855"/>
      <c r="T378" s="856"/>
      <c r="U378" s="856"/>
      <c r="V378" s="856"/>
      <c r="W378" s="856"/>
      <c r="X378" s="857"/>
      <c r="Y378" s="713"/>
      <c r="Z378" s="714"/>
      <c r="AA378" s="714"/>
      <c r="AB378" s="714"/>
      <c r="AC378" s="714"/>
      <c r="AD378" s="715"/>
      <c r="AE378" s="164"/>
      <c r="AF378" s="164"/>
      <c r="AG378" s="272">
        <f t="shared" si="96"/>
        <v>0</v>
      </c>
      <c r="AH378" s="273" t="str">
        <f>IF(AG378=0,"",
IF(SUM($AG$363:AG378)=1,AI378,
IF($AG$448&gt;SUM($AG$363:AG378),_xlfn.CONCAT(", ",AI378),
IF($AG$448=SUM($AG$363:AG378),_xlfn.CONCAT(" y ",AI378)))))</f>
        <v/>
      </c>
      <c r="AI378" s="156" t="s">
        <v>5110</v>
      </c>
      <c r="AJ378" s="272">
        <f t="shared" si="94"/>
        <v>0</v>
      </c>
      <c r="AK378" s="273" t="str">
        <f>IF(AJ378=0,"",
IF(SUM($AJ$363:AJ378)=1,AL378,
IF($AJ$448&gt;SUM($AJ$363:AJ378),_xlfn.CONCAT(", ",AL378),
IF($AJ$448=SUM($AJ$363:AJ378),_xlfn.CONCAT(" y ",AL378)))))</f>
        <v/>
      </c>
      <c r="AL378" s="156" t="s">
        <v>5110</v>
      </c>
      <c r="AM378" s="402">
        <f t="shared" si="95"/>
        <v>0</v>
      </c>
      <c r="AN378" s="370" t="str">
        <f>IF(AM378=0,"",
IF(SUM($AM$363:AM378)=1,AO378,
IF($AM$448&gt;SUM($AM$363:AM378),_xlfn.CONCAT(", ",AO378),
IF($AM$448=SUM($AM$363:AM378),_xlfn.CONCAT(" y ",AO378)))))</f>
        <v/>
      </c>
      <c r="AO378" s="156" t="s">
        <v>5110</v>
      </c>
      <c r="AP378" s="293">
        <f t="shared" si="68"/>
        <v>0</v>
      </c>
      <c r="AQ378" s="294">
        <f t="shared" si="69"/>
        <v>0</v>
      </c>
      <c r="AR378" s="295">
        <f t="shared" si="70"/>
        <v>0</v>
      </c>
      <c r="AS378" s="296">
        <f t="shared" si="71"/>
        <v>0</v>
      </c>
      <c r="AT378" s="293">
        <f t="shared" si="72"/>
        <v>0</v>
      </c>
      <c r="AU378" s="294">
        <f t="shared" si="73"/>
        <v>0</v>
      </c>
      <c r="AV378" s="295">
        <f t="shared" si="74"/>
        <v>0</v>
      </c>
      <c r="AW378" s="296">
        <f t="shared" si="75"/>
        <v>0</v>
      </c>
      <c r="AX378" s="293">
        <f t="shared" si="76"/>
        <v>0</v>
      </c>
      <c r="AY378" s="294">
        <f t="shared" si="77"/>
        <v>0</v>
      </c>
      <c r="AZ378" s="295">
        <f t="shared" si="78"/>
        <v>0</v>
      </c>
      <c r="BA378" s="296">
        <f t="shared" si="79"/>
        <v>0</v>
      </c>
      <c r="BB378" s="293">
        <f t="shared" si="80"/>
        <v>0</v>
      </c>
      <c r="BC378" s="294">
        <f t="shared" si="81"/>
        <v>0</v>
      </c>
      <c r="BD378" s="295">
        <f t="shared" si="82"/>
        <v>0</v>
      </c>
      <c r="BE378" s="296">
        <f t="shared" si="83"/>
        <v>0</v>
      </c>
      <c r="BF378" s="293">
        <f t="shared" si="84"/>
        <v>0</v>
      </c>
      <c r="BG378" s="294">
        <f t="shared" si="85"/>
        <v>0</v>
      </c>
      <c r="BH378" s="295">
        <f t="shared" si="86"/>
        <v>0</v>
      </c>
      <c r="BI378" s="296">
        <f t="shared" si="87"/>
        <v>0</v>
      </c>
      <c r="BJ378" s="293">
        <f t="shared" si="88"/>
        <v>0</v>
      </c>
      <c r="BK378" s="294">
        <f t="shared" si="89"/>
        <v>0</v>
      </c>
      <c r="BL378" s="295">
        <f t="shared" si="90"/>
        <v>0</v>
      </c>
      <c r="BM378" s="296">
        <f t="shared" si="91"/>
        <v>0</v>
      </c>
      <c r="BN378" s="272">
        <f t="shared" si="92"/>
        <v>0</v>
      </c>
      <c r="BO378" s="273" t="str">
        <f>IF(BN378=0,"",
IF(SUM(BN362:BN378)=1,BP378,
IF(BN448&gt;SUM(BN362:BN378),_xlfn.CONCAT(", ",BP378),
IF(BN448=SUM(BN362:BN378),_xlfn.CONCAT(" y ",BP378)))))</f>
        <v/>
      </c>
      <c r="BP378" s="156" t="s">
        <v>5111</v>
      </c>
    </row>
    <row r="379" spans="1:68" ht="15" customHeight="1">
      <c r="A379" s="44"/>
      <c r="B379" s="49"/>
      <c r="C379" s="154" t="s">
        <v>5033</v>
      </c>
      <c r="D379" s="852" t="str">
        <f t="shared" si="93"/>
        <v/>
      </c>
      <c r="E379" s="853"/>
      <c r="F379" s="853"/>
      <c r="G379" s="853"/>
      <c r="H379" s="853"/>
      <c r="I379" s="853"/>
      <c r="J379" s="853"/>
      <c r="K379" s="853"/>
      <c r="L379" s="853"/>
      <c r="M379" s="853"/>
      <c r="N379" s="853"/>
      <c r="O379" s="853"/>
      <c r="P379" s="853"/>
      <c r="Q379" s="853"/>
      <c r="R379" s="854"/>
      <c r="S379" s="855"/>
      <c r="T379" s="856"/>
      <c r="U379" s="856"/>
      <c r="V379" s="856"/>
      <c r="W379" s="856"/>
      <c r="X379" s="857"/>
      <c r="Y379" s="713"/>
      <c r="Z379" s="714"/>
      <c r="AA379" s="714"/>
      <c r="AB379" s="714"/>
      <c r="AC379" s="714"/>
      <c r="AD379" s="715"/>
      <c r="AE379" s="164"/>
      <c r="AF379" s="164"/>
      <c r="AG379" s="272">
        <f t="shared" si="96"/>
        <v>0</v>
      </c>
      <c r="AH379" s="273" t="str">
        <f>IF(AG379=0,"",
IF(SUM($AG$363:AG379)=1,AI379,
IF($AG$448&gt;SUM($AG$363:AG379),_xlfn.CONCAT(", ",AI379),
IF($AG$448=SUM($AG$363:AG379),_xlfn.CONCAT(" y ",AI379)))))</f>
        <v/>
      </c>
      <c r="AI379" s="156" t="s">
        <v>5111</v>
      </c>
      <c r="AJ379" s="272">
        <f t="shared" si="94"/>
        <v>0</v>
      </c>
      <c r="AK379" s="273" t="str">
        <f>IF(AJ379=0,"",
IF(SUM($AJ$363:AJ379)=1,AL379,
IF($AJ$448&gt;SUM($AJ$363:AJ379),_xlfn.CONCAT(", ",AL379),
IF($AJ$448=SUM($AJ$363:AJ379),_xlfn.CONCAT(" y ",AL379)))))</f>
        <v/>
      </c>
      <c r="AL379" s="156" t="s">
        <v>5111</v>
      </c>
      <c r="AM379" s="402">
        <f t="shared" si="95"/>
        <v>0</v>
      </c>
      <c r="AN379" s="370" t="str">
        <f>IF(AM379=0,"",
IF(SUM($AM$363:AM379)=1,AO379,
IF($AM$448&gt;SUM($AM$363:AM379),_xlfn.CONCAT(", ",AO379),
IF($AM$448=SUM($AM$363:AM379),_xlfn.CONCAT(" y ",AO379)))))</f>
        <v/>
      </c>
      <c r="AO379" s="156" t="s">
        <v>5111</v>
      </c>
      <c r="AP379" s="293">
        <f t="shared" si="68"/>
        <v>0</v>
      </c>
      <c r="AQ379" s="294">
        <f t="shared" si="69"/>
        <v>0</v>
      </c>
      <c r="AR379" s="295">
        <f t="shared" si="70"/>
        <v>0</v>
      </c>
      <c r="AS379" s="296">
        <f t="shared" si="71"/>
        <v>0</v>
      </c>
      <c r="AT379" s="293">
        <f t="shared" si="72"/>
        <v>0</v>
      </c>
      <c r="AU379" s="294">
        <f t="shared" si="73"/>
        <v>0</v>
      </c>
      <c r="AV379" s="295">
        <f t="shared" si="74"/>
        <v>0</v>
      </c>
      <c r="AW379" s="296">
        <f t="shared" si="75"/>
        <v>0</v>
      </c>
      <c r="AX379" s="293">
        <f t="shared" si="76"/>
        <v>0</v>
      </c>
      <c r="AY379" s="294">
        <f t="shared" si="77"/>
        <v>0</v>
      </c>
      <c r="AZ379" s="295">
        <f t="shared" si="78"/>
        <v>0</v>
      </c>
      <c r="BA379" s="296">
        <f t="shared" si="79"/>
        <v>0</v>
      </c>
      <c r="BB379" s="293">
        <f t="shared" si="80"/>
        <v>0</v>
      </c>
      <c r="BC379" s="294">
        <f t="shared" si="81"/>
        <v>0</v>
      </c>
      <c r="BD379" s="295">
        <f t="shared" si="82"/>
        <v>0</v>
      </c>
      <c r="BE379" s="296">
        <f t="shared" si="83"/>
        <v>0</v>
      </c>
      <c r="BF379" s="293">
        <f t="shared" si="84"/>
        <v>0</v>
      </c>
      <c r="BG379" s="294">
        <f t="shared" si="85"/>
        <v>0</v>
      </c>
      <c r="BH379" s="295">
        <f t="shared" si="86"/>
        <v>0</v>
      </c>
      <c r="BI379" s="296">
        <f t="shared" si="87"/>
        <v>0</v>
      </c>
      <c r="BJ379" s="293">
        <f t="shared" si="88"/>
        <v>0</v>
      </c>
      <c r="BK379" s="294">
        <f t="shared" si="89"/>
        <v>0</v>
      </c>
      <c r="BL379" s="295">
        <f t="shared" si="90"/>
        <v>0</v>
      </c>
      <c r="BM379" s="296">
        <f t="shared" si="91"/>
        <v>0</v>
      </c>
      <c r="BN379" s="272">
        <f t="shared" si="92"/>
        <v>0</v>
      </c>
      <c r="BO379" s="273" t="str">
        <f>IF(BN379=0,"",
IF(SUM(BN362:BN379)=1,BP379,
IF(BN448&gt;SUM(BN362:BN379),_xlfn.CONCAT(", ",BP379),
IF(BN448=SUM(BN362:BN379),_xlfn.CONCAT(" y ",BP379)))))</f>
        <v/>
      </c>
      <c r="BP379" s="156" t="s">
        <v>5112</v>
      </c>
    </row>
    <row r="380" spans="1:68" ht="15" customHeight="1">
      <c r="A380" s="44"/>
      <c r="B380" s="49"/>
      <c r="C380" s="154" t="s">
        <v>5034</v>
      </c>
      <c r="D380" s="852" t="str">
        <f t="shared" si="93"/>
        <v/>
      </c>
      <c r="E380" s="853"/>
      <c r="F380" s="853"/>
      <c r="G380" s="853"/>
      <c r="H380" s="853"/>
      <c r="I380" s="853"/>
      <c r="J380" s="853"/>
      <c r="K380" s="853"/>
      <c r="L380" s="853"/>
      <c r="M380" s="853"/>
      <c r="N380" s="853"/>
      <c r="O380" s="853"/>
      <c r="P380" s="853"/>
      <c r="Q380" s="853"/>
      <c r="R380" s="854"/>
      <c r="S380" s="855"/>
      <c r="T380" s="856"/>
      <c r="U380" s="856"/>
      <c r="V380" s="856"/>
      <c r="W380" s="856"/>
      <c r="X380" s="857"/>
      <c r="Y380" s="713"/>
      <c r="Z380" s="714"/>
      <c r="AA380" s="714"/>
      <c r="AB380" s="714"/>
      <c r="AC380" s="714"/>
      <c r="AD380" s="715"/>
      <c r="AE380" s="164"/>
      <c r="AF380" s="164"/>
      <c r="AG380" s="272">
        <f t="shared" si="96"/>
        <v>0</v>
      </c>
      <c r="AH380" s="273" t="str">
        <f>IF(AG380=0,"",
IF(SUM($AG$363:AG380)=1,AI380,
IF($AG$448&gt;SUM($AG$363:AG380),_xlfn.CONCAT(", ",AI380),
IF($AG$448=SUM($AG$363:AG380),_xlfn.CONCAT(" y ",AI380)))))</f>
        <v/>
      </c>
      <c r="AI380" s="156" t="s">
        <v>5112</v>
      </c>
      <c r="AJ380" s="272">
        <f t="shared" si="94"/>
        <v>0</v>
      </c>
      <c r="AK380" s="273" t="str">
        <f>IF(AJ380=0,"",
IF(SUM($AJ$363:AJ380)=1,AL380,
IF($AJ$448&gt;SUM($AJ$363:AJ380),_xlfn.CONCAT(", ",AL380),
IF($AJ$448=SUM($AJ$363:AJ380),_xlfn.CONCAT(" y ",AL380)))))</f>
        <v/>
      </c>
      <c r="AL380" s="156" t="s">
        <v>5112</v>
      </c>
      <c r="AM380" s="402">
        <f t="shared" si="95"/>
        <v>0</v>
      </c>
      <c r="AN380" s="370" t="str">
        <f>IF(AM380=0,"",
IF(SUM($AM$363:AM380)=1,AO380,
IF($AM$448&gt;SUM($AM$363:AM380),_xlfn.CONCAT(", ",AO380),
IF($AM$448=SUM($AM$363:AM380),_xlfn.CONCAT(" y ",AO380)))))</f>
        <v/>
      </c>
      <c r="AO380" s="156" t="s">
        <v>5112</v>
      </c>
      <c r="AP380" s="293">
        <f t="shared" si="68"/>
        <v>0</v>
      </c>
      <c r="AQ380" s="294">
        <f t="shared" si="69"/>
        <v>0</v>
      </c>
      <c r="AR380" s="295">
        <f t="shared" si="70"/>
        <v>0</v>
      </c>
      <c r="AS380" s="296">
        <f t="shared" si="71"/>
        <v>0</v>
      </c>
      <c r="AT380" s="293">
        <f t="shared" si="72"/>
        <v>0</v>
      </c>
      <c r="AU380" s="294">
        <f t="shared" si="73"/>
        <v>0</v>
      </c>
      <c r="AV380" s="295">
        <f t="shared" si="74"/>
        <v>0</v>
      </c>
      <c r="AW380" s="296">
        <f t="shared" si="75"/>
        <v>0</v>
      </c>
      <c r="AX380" s="293">
        <f t="shared" si="76"/>
        <v>0</v>
      </c>
      <c r="AY380" s="294">
        <f t="shared" si="77"/>
        <v>0</v>
      </c>
      <c r="AZ380" s="295">
        <f t="shared" si="78"/>
        <v>0</v>
      </c>
      <c r="BA380" s="296">
        <f t="shared" si="79"/>
        <v>0</v>
      </c>
      <c r="BB380" s="293">
        <f t="shared" si="80"/>
        <v>0</v>
      </c>
      <c r="BC380" s="294">
        <f t="shared" si="81"/>
        <v>0</v>
      </c>
      <c r="BD380" s="295">
        <f t="shared" si="82"/>
        <v>0</v>
      </c>
      <c r="BE380" s="296">
        <f t="shared" si="83"/>
        <v>0</v>
      </c>
      <c r="BF380" s="293">
        <f t="shared" si="84"/>
        <v>0</v>
      </c>
      <c r="BG380" s="294">
        <f t="shared" si="85"/>
        <v>0</v>
      </c>
      <c r="BH380" s="295">
        <f t="shared" si="86"/>
        <v>0</v>
      </c>
      <c r="BI380" s="296">
        <f t="shared" si="87"/>
        <v>0</v>
      </c>
      <c r="BJ380" s="293">
        <f t="shared" si="88"/>
        <v>0</v>
      </c>
      <c r="BK380" s="294">
        <f t="shared" si="89"/>
        <v>0</v>
      </c>
      <c r="BL380" s="295">
        <f t="shared" si="90"/>
        <v>0</v>
      </c>
      <c r="BM380" s="296">
        <f t="shared" si="91"/>
        <v>0</v>
      </c>
      <c r="BN380" s="272">
        <f t="shared" si="92"/>
        <v>0</v>
      </c>
      <c r="BO380" s="273" t="str">
        <f>IF(BN380=0,"",
IF(SUM(BN362:BN380)=1,BP380,
IF(BN448&gt;SUM(BN362:BN380),_xlfn.CONCAT(", ",BP380),
IF(BN448=SUM(BN362:BN380),_xlfn.CONCAT(" y ",BP380)))))</f>
        <v/>
      </c>
      <c r="BP380" s="156" t="s">
        <v>5113</v>
      </c>
    </row>
    <row r="381" spans="1:68" ht="15" customHeight="1">
      <c r="A381" s="44"/>
      <c r="B381" s="49"/>
      <c r="C381" s="154" t="s">
        <v>5035</v>
      </c>
      <c r="D381" s="852" t="str">
        <f t="shared" si="93"/>
        <v/>
      </c>
      <c r="E381" s="853"/>
      <c r="F381" s="853"/>
      <c r="G381" s="853"/>
      <c r="H381" s="853"/>
      <c r="I381" s="853"/>
      <c r="J381" s="853"/>
      <c r="K381" s="853"/>
      <c r="L381" s="853"/>
      <c r="M381" s="853"/>
      <c r="N381" s="853"/>
      <c r="O381" s="853"/>
      <c r="P381" s="853"/>
      <c r="Q381" s="853"/>
      <c r="R381" s="854"/>
      <c r="S381" s="855"/>
      <c r="T381" s="856"/>
      <c r="U381" s="856"/>
      <c r="V381" s="856"/>
      <c r="W381" s="856"/>
      <c r="X381" s="857"/>
      <c r="Y381" s="713"/>
      <c r="Z381" s="714"/>
      <c r="AA381" s="714"/>
      <c r="AB381" s="714"/>
      <c r="AC381" s="714"/>
      <c r="AD381" s="715"/>
      <c r="AE381" s="164"/>
      <c r="AF381" s="164"/>
      <c r="AG381" s="272">
        <f t="shared" si="96"/>
        <v>0</v>
      </c>
      <c r="AH381" s="273" t="str">
        <f>IF(AG381=0,"",
IF(SUM($AG$363:AG381)=1,AI381,
IF($AG$448&gt;SUM($AG$363:AG381),_xlfn.CONCAT(", ",AI381),
IF($AG$448=SUM($AG$363:AG381),_xlfn.CONCAT(" y ",AI381)))))</f>
        <v/>
      </c>
      <c r="AI381" s="156" t="s">
        <v>5113</v>
      </c>
      <c r="AJ381" s="272">
        <f t="shared" si="94"/>
        <v>0</v>
      </c>
      <c r="AK381" s="273" t="str">
        <f>IF(AJ381=0,"",
IF(SUM($AJ$363:AJ381)=1,AL381,
IF($AJ$448&gt;SUM($AJ$363:AJ381),_xlfn.CONCAT(", ",AL381),
IF($AJ$448=SUM($AJ$363:AJ381),_xlfn.CONCAT(" y ",AL381)))))</f>
        <v/>
      </c>
      <c r="AL381" s="156" t="s">
        <v>5113</v>
      </c>
      <c r="AM381" s="402">
        <f t="shared" si="95"/>
        <v>0</v>
      </c>
      <c r="AN381" s="370" t="str">
        <f>IF(AM381=0,"",
IF(SUM($AM$363:AM381)=1,AO381,
IF($AM$448&gt;SUM($AM$363:AM381),_xlfn.CONCAT(", ",AO381),
IF($AM$448=SUM($AM$363:AM381),_xlfn.CONCAT(" y ",AO381)))))</f>
        <v/>
      </c>
      <c r="AO381" s="156" t="s">
        <v>5113</v>
      </c>
      <c r="AP381" s="293">
        <f t="shared" si="68"/>
        <v>0</v>
      </c>
      <c r="AQ381" s="294">
        <f t="shared" si="69"/>
        <v>0</v>
      </c>
      <c r="AR381" s="295">
        <f t="shared" si="70"/>
        <v>0</v>
      </c>
      <c r="AS381" s="296">
        <f t="shared" si="71"/>
        <v>0</v>
      </c>
      <c r="AT381" s="293">
        <f t="shared" si="72"/>
        <v>0</v>
      </c>
      <c r="AU381" s="294">
        <f t="shared" si="73"/>
        <v>0</v>
      </c>
      <c r="AV381" s="295">
        <f t="shared" si="74"/>
        <v>0</v>
      </c>
      <c r="AW381" s="296">
        <f t="shared" si="75"/>
        <v>0</v>
      </c>
      <c r="AX381" s="293">
        <f t="shared" si="76"/>
        <v>0</v>
      </c>
      <c r="AY381" s="294">
        <f t="shared" si="77"/>
        <v>0</v>
      </c>
      <c r="AZ381" s="295">
        <f t="shared" si="78"/>
        <v>0</v>
      </c>
      <c r="BA381" s="296">
        <f t="shared" si="79"/>
        <v>0</v>
      </c>
      <c r="BB381" s="293">
        <f t="shared" si="80"/>
        <v>0</v>
      </c>
      <c r="BC381" s="294">
        <f t="shared" si="81"/>
        <v>0</v>
      </c>
      <c r="BD381" s="295">
        <f t="shared" si="82"/>
        <v>0</v>
      </c>
      <c r="BE381" s="296">
        <f t="shared" si="83"/>
        <v>0</v>
      </c>
      <c r="BF381" s="293">
        <f t="shared" si="84"/>
        <v>0</v>
      </c>
      <c r="BG381" s="294">
        <f t="shared" si="85"/>
        <v>0</v>
      </c>
      <c r="BH381" s="295">
        <f t="shared" si="86"/>
        <v>0</v>
      </c>
      <c r="BI381" s="296">
        <f t="shared" si="87"/>
        <v>0</v>
      </c>
      <c r="BJ381" s="293">
        <f t="shared" si="88"/>
        <v>0</v>
      </c>
      <c r="BK381" s="294">
        <f t="shared" si="89"/>
        <v>0</v>
      </c>
      <c r="BL381" s="295">
        <f t="shared" si="90"/>
        <v>0</v>
      </c>
      <c r="BM381" s="296">
        <f t="shared" si="91"/>
        <v>0</v>
      </c>
      <c r="BN381" s="272">
        <f t="shared" si="92"/>
        <v>0</v>
      </c>
      <c r="BO381" s="273" t="str">
        <f>IF(BN381=0,"",
IF(SUM(BN362:BN381)=1,BP381,
IF(BN448&gt;SUM(BN362:BN381),_xlfn.CONCAT(", ",BP381),
IF(BN448=SUM(BN362:BN381),_xlfn.CONCAT(" y ",BP381)))))</f>
        <v/>
      </c>
      <c r="BP381" s="156" t="s">
        <v>5114</v>
      </c>
    </row>
    <row r="382" spans="1:68" ht="15" customHeight="1">
      <c r="A382" s="44"/>
      <c r="B382" s="49"/>
      <c r="C382" s="154" t="s">
        <v>5036</v>
      </c>
      <c r="D382" s="852" t="str">
        <f t="shared" si="93"/>
        <v/>
      </c>
      <c r="E382" s="853"/>
      <c r="F382" s="853"/>
      <c r="G382" s="853"/>
      <c r="H382" s="853"/>
      <c r="I382" s="853"/>
      <c r="J382" s="853"/>
      <c r="K382" s="853"/>
      <c r="L382" s="853"/>
      <c r="M382" s="853"/>
      <c r="N382" s="853"/>
      <c r="O382" s="853"/>
      <c r="P382" s="853"/>
      <c r="Q382" s="853"/>
      <c r="R382" s="854"/>
      <c r="S382" s="855"/>
      <c r="T382" s="856"/>
      <c r="U382" s="856"/>
      <c r="V382" s="856"/>
      <c r="W382" s="856"/>
      <c r="X382" s="857"/>
      <c r="Y382" s="713"/>
      <c r="Z382" s="714"/>
      <c r="AA382" s="714"/>
      <c r="AB382" s="714"/>
      <c r="AC382" s="714"/>
      <c r="AD382" s="715"/>
      <c r="AE382" s="164"/>
      <c r="AF382" s="164"/>
      <c r="AG382" s="272">
        <f t="shared" si="96"/>
        <v>0</v>
      </c>
      <c r="AH382" s="273" t="str">
        <f>IF(AG382=0,"",
IF(SUM($AG$363:AG382)=1,AI382,
IF($AG$448&gt;SUM($AG$363:AG382),_xlfn.CONCAT(", ",AI382),
IF($AG$448=SUM($AG$363:AG382),_xlfn.CONCAT(" y ",AI382)))))</f>
        <v/>
      </c>
      <c r="AI382" s="156" t="s">
        <v>5114</v>
      </c>
      <c r="AJ382" s="272">
        <f t="shared" si="94"/>
        <v>0</v>
      </c>
      <c r="AK382" s="273" t="str">
        <f>IF(AJ382=0,"",
IF(SUM($AJ$363:AJ382)=1,AL382,
IF($AJ$448&gt;SUM($AJ$363:AJ382),_xlfn.CONCAT(", ",AL382),
IF($AJ$448=SUM($AJ$363:AJ382),_xlfn.CONCAT(" y ",AL382)))))</f>
        <v/>
      </c>
      <c r="AL382" s="156" t="s">
        <v>5114</v>
      </c>
      <c r="AM382" s="402">
        <f t="shared" si="95"/>
        <v>0</v>
      </c>
      <c r="AN382" s="370" t="str">
        <f>IF(AM382=0,"",
IF(SUM($AM$363:AM382)=1,AO382,
IF($AM$448&gt;SUM($AM$363:AM382),_xlfn.CONCAT(", ",AO382),
IF($AM$448=SUM($AM$363:AM382),_xlfn.CONCAT(" y ",AO382)))))</f>
        <v/>
      </c>
      <c r="AO382" s="156" t="s">
        <v>5114</v>
      </c>
      <c r="AP382" s="293">
        <f t="shared" si="68"/>
        <v>0</v>
      </c>
      <c r="AQ382" s="294">
        <f t="shared" si="69"/>
        <v>0</v>
      </c>
      <c r="AR382" s="295">
        <f t="shared" si="70"/>
        <v>0</v>
      </c>
      <c r="AS382" s="296">
        <f t="shared" si="71"/>
        <v>0</v>
      </c>
      <c r="AT382" s="293">
        <f t="shared" si="72"/>
        <v>0</v>
      </c>
      <c r="AU382" s="294">
        <f t="shared" si="73"/>
        <v>0</v>
      </c>
      <c r="AV382" s="295">
        <f t="shared" si="74"/>
        <v>0</v>
      </c>
      <c r="AW382" s="296">
        <f t="shared" si="75"/>
        <v>0</v>
      </c>
      <c r="AX382" s="293">
        <f t="shared" si="76"/>
        <v>0</v>
      </c>
      <c r="AY382" s="294">
        <f t="shared" si="77"/>
        <v>0</v>
      </c>
      <c r="AZ382" s="295">
        <f t="shared" si="78"/>
        <v>0</v>
      </c>
      <c r="BA382" s="296">
        <f t="shared" si="79"/>
        <v>0</v>
      </c>
      <c r="BB382" s="293">
        <f t="shared" si="80"/>
        <v>0</v>
      </c>
      <c r="BC382" s="294">
        <f t="shared" si="81"/>
        <v>0</v>
      </c>
      <c r="BD382" s="295">
        <f t="shared" si="82"/>
        <v>0</v>
      </c>
      <c r="BE382" s="296">
        <f t="shared" si="83"/>
        <v>0</v>
      </c>
      <c r="BF382" s="293">
        <f t="shared" si="84"/>
        <v>0</v>
      </c>
      <c r="BG382" s="294">
        <f t="shared" si="85"/>
        <v>0</v>
      </c>
      <c r="BH382" s="295">
        <f t="shared" si="86"/>
        <v>0</v>
      </c>
      <c r="BI382" s="296">
        <f t="shared" si="87"/>
        <v>0</v>
      </c>
      <c r="BJ382" s="293">
        <f t="shared" si="88"/>
        <v>0</v>
      </c>
      <c r="BK382" s="294">
        <f t="shared" si="89"/>
        <v>0</v>
      </c>
      <c r="BL382" s="295">
        <f t="shared" si="90"/>
        <v>0</v>
      </c>
      <c r="BM382" s="296">
        <f t="shared" si="91"/>
        <v>0</v>
      </c>
      <c r="BN382" s="272">
        <f t="shared" si="92"/>
        <v>0</v>
      </c>
      <c r="BO382" s="273" t="str">
        <f>IF(BN382=0,"",
IF(SUM(BN362:BN382)=1,BP382,
IF(BN448&gt;SUM(BN362:BN382),_xlfn.CONCAT(", ",BP382),
IF(BN448=SUM(BN362:BN382),_xlfn.CONCAT(" y ",BP382)))))</f>
        <v/>
      </c>
      <c r="BP382" s="156" t="s">
        <v>5115</v>
      </c>
    </row>
    <row r="383" spans="1:68" ht="15" customHeight="1">
      <c r="A383" s="44"/>
      <c r="B383" s="49"/>
      <c r="C383" s="165" t="s">
        <v>5037</v>
      </c>
      <c r="D383" s="852" t="str">
        <f t="shared" si="93"/>
        <v/>
      </c>
      <c r="E383" s="853"/>
      <c r="F383" s="853"/>
      <c r="G383" s="853"/>
      <c r="H383" s="853"/>
      <c r="I383" s="853"/>
      <c r="J383" s="853"/>
      <c r="K383" s="853"/>
      <c r="L383" s="853"/>
      <c r="M383" s="853"/>
      <c r="N383" s="853"/>
      <c r="O383" s="853"/>
      <c r="P383" s="853"/>
      <c r="Q383" s="853"/>
      <c r="R383" s="854"/>
      <c r="S383" s="855"/>
      <c r="T383" s="856"/>
      <c r="U383" s="856"/>
      <c r="V383" s="856"/>
      <c r="W383" s="856"/>
      <c r="X383" s="857"/>
      <c r="Y383" s="713"/>
      <c r="Z383" s="714"/>
      <c r="AA383" s="714"/>
      <c r="AB383" s="714"/>
      <c r="AC383" s="714"/>
      <c r="AD383" s="715"/>
      <c r="AE383" s="164"/>
      <c r="AF383" s="164"/>
      <c r="AG383" s="272">
        <f t="shared" si="96"/>
        <v>0</v>
      </c>
      <c r="AH383" s="273" t="str">
        <f>IF(AG383=0,"",
IF(SUM($AG$363:AG383)=1,AI383,
IF($AG$448&gt;SUM($AG$363:AG383),_xlfn.CONCAT(", ",AI383),
IF($AG$448=SUM($AG$363:AG383),_xlfn.CONCAT(" y ",AI383)))))</f>
        <v/>
      </c>
      <c r="AI383" s="156" t="s">
        <v>5115</v>
      </c>
      <c r="AJ383" s="272">
        <f t="shared" si="94"/>
        <v>0</v>
      </c>
      <c r="AK383" s="273" t="str">
        <f>IF(AJ383=0,"",
IF(SUM($AJ$363:AJ383)=1,AL383,
IF($AJ$448&gt;SUM($AJ$363:AJ383),_xlfn.CONCAT(", ",AL383),
IF($AJ$448=SUM($AJ$363:AJ383),_xlfn.CONCAT(" y ",AL383)))))</f>
        <v/>
      </c>
      <c r="AL383" s="156" t="s">
        <v>5115</v>
      </c>
      <c r="AM383" s="402">
        <f t="shared" si="95"/>
        <v>0</v>
      </c>
      <c r="AN383" s="370" t="str">
        <f>IF(AM383=0,"",
IF(SUM($AM$363:AM383)=1,AO383,
IF($AM$448&gt;SUM($AM$363:AM383),_xlfn.CONCAT(", ",AO383),
IF($AM$448=SUM($AM$363:AM383),_xlfn.CONCAT(" y ",AO383)))))</f>
        <v/>
      </c>
      <c r="AO383" s="156" t="s">
        <v>5115</v>
      </c>
      <c r="AP383" s="293">
        <f t="shared" si="68"/>
        <v>0</v>
      </c>
      <c r="AQ383" s="294">
        <f t="shared" si="69"/>
        <v>0</v>
      </c>
      <c r="AR383" s="295">
        <f t="shared" si="70"/>
        <v>0</v>
      </c>
      <c r="AS383" s="296">
        <f t="shared" si="71"/>
        <v>0</v>
      </c>
      <c r="AT383" s="293">
        <f t="shared" si="72"/>
        <v>0</v>
      </c>
      <c r="AU383" s="294">
        <f t="shared" si="73"/>
        <v>0</v>
      </c>
      <c r="AV383" s="295">
        <f t="shared" si="74"/>
        <v>0</v>
      </c>
      <c r="AW383" s="296">
        <f t="shared" si="75"/>
        <v>0</v>
      </c>
      <c r="AX383" s="293">
        <f t="shared" si="76"/>
        <v>0</v>
      </c>
      <c r="AY383" s="294">
        <f t="shared" si="77"/>
        <v>0</v>
      </c>
      <c r="AZ383" s="295">
        <f t="shared" si="78"/>
        <v>0</v>
      </c>
      <c r="BA383" s="296">
        <f t="shared" si="79"/>
        <v>0</v>
      </c>
      <c r="BB383" s="293">
        <f t="shared" si="80"/>
        <v>0</v>
      </c>
      <c r="BC383" s="294">
        <f t="shared" si="81"/>
        <v>0</v>
      </c>
      <c r="BD383" s="295">
        <f t="shared" si="82"/>
        <v>0</v>
      </c>
      <c r="BE383" s="296">
        <f t="shared" si="83"/>
        <v>0</v>
      </c>
      <c r="BF383" s="293">
        <f t="shared" si="84"/>
        <v>0</v>
      </c>
      <c r="BG383" s="294">
        <f t="shared" si="85"/>
        <v>0</v>
      </c>
      <c r="BH383" s="295">
        <f t="shared" si="86"/>
        <v>0</v>
      </c>
      <c r="BI383" s="296">
        <f t="shared" si="87"/>
        <v>0</v>
      </c>
      <c r="BJ383" s="293">
        <f t="shared" si="88"/>
        <v>0</v>
      </c>
      <c r="BK383" s="294">
        <f t="shared" si="89"/>
        <v>0</v>
      </c>
      <c r="BL383" s="295">
        <f t="shared" si="90"/>
        <v>0</v>
      </c>
      <c r="BM383" s="296">
        <f t="shared" si="91"/>
        <v>0</v>
      </c>
      <c r="BN383" s="272">
        <f t="shared" si="92"/>
        <v>0</v>
      </c>
      <c r="BO383" s="273" t="str">
        <f>IF(BN383=0,"",
IF(SUM(BN362:BN383)=1,BP383,
IF(BN448&gt;SUM(BN362:BN383),_xlfn.CONCAT(", ",BP383),
IF(BN448=SUM(BN362:BN383),_xlfn.CONCAT(" y ",BP383)))))</f>
        <v/>
      </c>
      <c r="BP383" s="156" t="s">
        <v>5116</v>
      </c>
    </row>
    <row r="384" spans="1:68" ht="15" customHeight="1">
      <c r="A384" s="44"/>
      <c r="B384" s="49"/>
      <c r="C384" s="165" t="s">
        <v>5038</v>
      </c>
      <c r="D384" s="852" t="str">
        <f t="shared" si="93"/>
        <v/>
      </c>
      <c r="E384" s="853"/>
      <c r="F384" s="853"/>
      <c r="G384" s="853"/>
      <c r="H384" s="853"/>
      <c r="I384" s="853"/>
      <c r="J384" s="853"/>
      <c r="K384" s="853"/>
      <c r="L384" s="853"/>
      <c r="M384" s="853"/>
      <c r="N384" s="853"/>
      <c r="O384" s="853"/>
      <c r="P384" s="853"/>
      <c r="Q384" s="853"/>
      <c r="R384" s="854"/>
      <c r="S384" s="855"/>
      <c r="T384" s="856"/>
      <c r="U384" s="856"/>
      <c r="V384" s="856"/>
      <c r="W384" s="856"/>
      <c r="X384" s="857"/>
      <c r="Y384" s="713"/>
      <c r="Z384" s="714"/>
      <c r="AA384" s="714"/>
      <c r="AB384" s="714"/>
      <c r="AC384" s="714"/>
      <c r="AD384" s="715"/>
      <c r="AE384" s="164"/>
      <c r="AF384" s="164"/>
      <c r="AG384" s="272">
        <f t="shared" si="96"/>
        <v>0</v>
      </c>
      <c r="AH384" s="273" t="str">
        <f>IF(AG384=0,"",
IF(SUM($AG$363:AG384)=1,AI384,
IF($AG$448&gt;SUM($AG$363:AG384),_xlfn.CONCAT(", ",AI384),
IF($AG$448=SUM($AG$363:AG384),_xlfn.CONCAT(" y ",AI384)))))</f>
        <v/>
      </c>
      <c r="AI384" s="156" t="s">
        <v>5116</v>
      </c>
      <c r="AJ384" s="272">
        <f t="shared" si="94"/>
        <v>0</v>
      </c>
      <c r="AK384" s="273" t="str">
        <f>IF(AJ384=0,"",
IF(SUM($AJ$363:AJ384)=1,AL384,
IF($AJ$448&gt;SUM($AJ$363:AJ384),_xlfn.CONCAT(", ",AL384),
IF($AJ$448=SUM($AJ$363:AJ384),_xlfn.CONCAT(" y ",AL384)))))</f>
        <v/>
      </c>
      <c r="AL384" s="156" t="s">
        <v>5116</v>
      </c>
      <c r="AM384" s="402">
        <f t="shared" si="95"/>
        <v>0</v>
      </c>
      <c r="AN384" s="370" t="str">
        <f>IF(AM384=0,"",
IF(SUM($AM$363:AM384)=1,AO384,
IF($AM$448&gt;SUM($AM$363:AM384),_xlfn.CONCAT(", ",AO384),
IF($AM$448=SUM($AM$363:AM384),_xlfn.CONCAT(" y ",AO384)))))</f>
        <v/>
      </c>
      <c r="AO384" s="156" t="s">
        <v>5116</v>
      </c>
      <c r="AP384" s="293">
        <f t="shared" si="68"/>
        <v>0</v>
      </c>
      <c r="AQ384" s="294">
        <f t="shared" si="69"/>
        <v>0</v>
      </c>
      <c r="AR384" s="295">
        <f t="shared" si="70"/>
        <v>0</v>
      </c>
      <c r="AS384" s="296">
        <f t="shared" si="71"/>
        <v>0</v>
      </c>
      <c r="AT384" s="293">
        <f t="shared" si="72"/>
        <v>0</v>
      </c>
      <c r="AU384" s="294">
        <f t="shared" si="73"/>
        <v>0</v>
      </c>
      <c r="AV384" s="295">
        <f t="shared" si="74"/>
        <v>0</v>
      </c>
      <c r="AW384" s="296">
        <f t="shared" si="75"/>
        <v>0</v>
      </c>
      <c r="AX384" s="293">
        <f t="shared" si="76"/>
        <v>0</v>
      </c>
      <c r="AY384" s="294">
        <f t="shared" si="77"/>
        <v>0</v>
      </c>
      <c r="AZ384" s="295">
        <f t="shared" si="78"/>
        <v>0</v>
      </c>
      <c r="BA384" s="296">
        <f t="shared" si="79"/>
        <v>0</v>
      </c>
      <c r="BB384" s="293">
        <f t="shared" si="80"/>
        <v>0</v>
      </c>
      <c r="BC384" s="294">
        <f t="shared" si="81"/>
        <v>0</v>
      </c>
      <c r="BD384" s="295">
        <f t="shared" si="82"/>
        <v>0</v>
      </c>
      <c r="BE384" s="296">
        <f t="shared" si="83"/>
        <v>0</v>
      </c>
      <c r="BF384" s="293">
        <f t="shared" si="84"/>
        <v>0</v>
      </c>
      <c r="BG384" s="294">
        <f t="shared" si="85"/>
        <v>0</v>
      </c>
      <c r="BH384" s="295">
        <f t="shared" si="86"/>
        <v>0</v>
      </c>
      <c r="BI384" s="296">
        <f t="shared" si="87"/>
        <v>0</v>
      </c>
      <c r="BJ384" s="293">
        <f t="shared" si="88"/>
        <v>0</v>
      </c>
      <c r="BK384" s="294">
        <f t="shared" si="89"/>
        <v>0</v>
      </c>
      <c r="BL384" s="295">
        <f t="shared" si="90"/>
        <v>0</v>
      </c>
      <c r="BM384" s="296">
        <f t="shared" si="91"/>
        <v>0</v>
      </c>
      <c r="BN384" s="272">
        <f t="shared" si="92"/>
        <v>0</v>
      </c>
      <c r="BO384" s="273" t="str">
        <f>IF(BN384=0,"",
IF(SUM(BN362:BN384)=1,BP384,
IF(BN448&gt;SUM(BN362:BN384),_xlfn.CONCAT(", ",BP384),
IF(BN448=SUM(BN362:BN384),_xlfn.CONCAT(" y ",BP384)))))</f>
        <v/>
      </c>
      <c r="BP384" s="156" t="s">
        <v>5117</v>
      </c>
    </row>
    <row r="385" spans="1:68" ht="15" customHeight="1">
      <c r="A385" s="44"/>
      <c r="B385" s="49"/>
      <c r="C385" s="165" t="s">
        <v>5039</v>
      </c>
      <c r="D385" s="852" t="str">
        <f t="shared" si="93"/>
        <v/>
      </c>
      <c r="E385" s="853"/>
      <c r="F385" s="853"/>
      <c r="G385" s="853"/>
      <c r="H385" s="853"/>
      <c r="I385" s="853"/>
      <c r="J385" s="853"/>
      <c r="K385" s="853"/>
      <c r="L385" s="853"/>
      <c r="M385" s="853"/>
      <c r="N385" s="853"/>
      <c r="O385" s="853"/>
      <c r="P385" s="853"/>
      <c r="Q385" s="853"/>
      <c r="R385" s="854"/>
      <c r="S385" s="855"/>
      <c r="T385" s="856"/>
      <c r="U385" s="856"/>
      <c r="V385" s="856"/>
      <c r="W385" s="856"/>
      <c r="X385" s="857"/>
      <c r="Y385" s="713"/>
      <c r="Z385" s="714"/>
      <c r="AA385" s="714"/>
      <c r="AB385" s="714"/>
      <c r="AC385" s="714"/>
      <c r="AD385" s="715"/>
      <c r="AE385" s="164"/>
      <c r="AF385" s="164"/>
      <c r="AG385" s="272">
        <f t="shared" si="96"/>
        <v>0</v>
      </c>
      <c r="AH385" s="273" t="str">
        <f>IF(AG385=0,"",
IF(SUM($AG$363:AG385)=1,AI385,
IF($AG$448&gt;SUM($AG$363:AG385),_xlfn.CONCAT(", ",AI385),
IF($AG$448=SUM($AG$363:AG385),_xlfn.CONCAT(" y ",AI385)))))</f>
        <v/>
      </c>
      <c r="AI385" s="156" t="s">
        <v>5117</v>
      </c>
      <c r="AJ385" s="272">
        <f t="shared" si="94"/>
        <v>0</v>
      </c>
      <c r="AK385" s="273" t="str">
        <f>IF(AJ385=0,"",
IF(SUM($AJ$363:AJ385)=1,AL385,
IF($AJ$448&gt;SUM($AJ$363:AJ385),_xlfn.CONCAT(", ",AL385),
IF($AJ$448=SUM($AJ$363:AJ385),_xlfn.CONCAT(" y ",AL385)))))</f>
        <v/>
      </c>
      <c r="AL385" s="156" t="s">
        <v>5117</v>
      </c>
      <c r="AM385" s="402">
        <f t="shared" si="95"/>
        <v>0</v>
      </c>
      <c r="AN385" s="370" t="str">
        <f>IF(AM385=0,"",
IF(SUM($AM$363:AM385)=1,AO385,
IF($AM$448&gt;SUM($AM$363:AM385),_xlfn.CONCAT(", ",AO385),
IF($AM$448=SUM($AM$363:AM385),_xlfn.CONCAT(" y ",AO385)))))</f>
        <v/>
      </c>
      <c r="AO385" s="156" t="s">
        <v>5117</v>
      </c>
      <c r="AP385" s="293">
        <f t="shared" si="68"/>
        <v>0</v>
      </c>
      <c r="AQ385" s="294">
        <f t="shared" si="69"/>
        <v>0</v>
      </c>
      <c r="AR385" s="295">
        <f t="shared" si="70"/>
        <v>0</v>
      </c>
      <c r="AS385" s="296">
        <f t="shared" si="71"/>
        <v>0</v>
      </c>
      <c r="AT385" s="293">
        <f t="shared" si="72"/>
        <v>0</v>
      </c>
      <c r="AU385" s="294">
        <f t="shared" si="73"/>
        <v>0</v>
      </c>
      <c r="AV385" s="295">
        <f t="shared" si="74"/>
        <v>0</v>
      </c>
      <c r="AW385" s="296">
        <f t="shared" si="75"/>
        <v>0</v>
      </c>
      <c r="AX385" s="293">
        <f t="shared" si="76"/>
        <v>0</v>
      </c>
      <c r="AY385" s="294">
        <f t="shared" si="77"/>
        <v>0</v>
      </c>
      <c r="AZ385" s="295">
        <f t="shared" si="78"/>
        <v>0</v>
      </c>
      <c r="BA385" s="296">
        <f t="shared" si="79"/>
        <v>0</v>
      </c>
      <c r="BB385" s="293">
        <f t="shared" si="80"/>
        <v>0</v>
      </c>
      <c r="BC385" s="294">
        <f t="shared" si="81"/>
        <v>0</v>
      </c>
      <c r="BD385" s="295">
        <f t="shared" si="82"/>
        <v>0</v>
      </c>
      <c r="BE385" s="296">
        <f t="shared" si="83"/>
        <v>0</v>
      </c>
      <c r="BF385" s="293">
        <f t="shared" si="84"/>
        <v>0</v>
      </c>
      <c r="BG385" s="294">
        <f t="shared" si="85"/>
        <v>0</v>
      </c>
      <c r="BH385" s="295">
        <f t="shared" si="86"/>
        <v>0</v>
      </c>
      <c r="BI385" s="296">
        <f t="shared" si="87"/>
        <v>0</v>
      </c>
      <c r="BJ385" s="293">
        <f t="shared" si="88"/>
        <v>0</v>
      </c>
      <c r="BK385" s="294">
        <f t="shared" si="89"/>
        <v>0</v>
      </c>
      <c r="BL385" s="295">
        <f t="shared" si="90"/>
        <v>0</v>
      </c>
      <c r="BM385" s="296">
        <f t="shared" si="91"/>
        <v>0</v>
      </c>
      <c r="BN385" s="272">
        <f t="shared" si="92"/>
        <v>0</v>
      </c>
      <c r="BO385" s="273" t="str">
        <f>IF(BN385=0,"",
IF(SUM(BN362:BN385)=1,BP385,
IF(BN448&gt;SUM(BN362:BN385),_xlfn.CONCAT(", ",BP385),
IF(BN448=SUM(BN362:BN385),_xlfn.CONCAT(" y ",BP385)))))</f>
        <v/>
      </c>
      <c r="BP385" s="156" t="s">
        <v>5118</v>
      </c>
    </row>
    <row r="386" spans="1:68" ht="15" customHeight="1">
      <c r="A386" s="44"/>
      <c r="B386" s="49"/>
      <c r="C386" s="165" t="s">
        <v>5040</v>
      </c>
      <c r="D386" s="852" t="str">
        <f t="shared" si="93"/>
        <v/>
      </c>
      <c r="E386" s="853"/>
      <c r="F386" s="853"/>
      <c r="G386" s="853"/>
      <c r="H386" s="853"/>
      <c r="I386" s="853"/>
      <c r="J386" s="853"/>
      <c r="K386" s="853"/>
      <c r="L386" s="853"/>
      <c r="M386" s="853"/>
      <c r="N386" s="853"/>
      <c r="O386" s="853"/>
      <c r="P386" s="853"/>
      <c r="Q386" s="853"/>
      <c r="R386" s="854"/>
      <c r="S386" s="855"/>
      <c r="T386" s="856"/>
      <c r="U386" s="856"/>
      <c r="V386" s="856"/>
      <c r="W386" s="856"/>
      <c r="X386" s="857"/>
      <c r="Y386" s="713"/>
      <c r="Z386" s="714"/>
      <c r="AA386" s="714"/>
      <c r="AB386" s="714"/>
      <c r="AC386" s="714"/>
      <c r="AD386" s="715"/>
      <c r="AE386" s="164"/>
      <c r="AF386" s="164"/>
      <c r="AG386" s="272">
        <f t="shared" si="96"/>
        <v>0</v>
      </c>
      <c r="AH386" s="273" t="str">
        <f>IF(AG386=0,"",
IF(SUM($AG$363:AG386)=1,AI386,
IF($AG$448&gt;SUM($AG$363:AG386),_xlfn.CONCAT(", ",AI386),
IF($AG$448=SUM($AG$363:AG386),_xlfn.CONCAT(" y ",AI386)))))</f>
        <v/>
      </c>
      <c r="AI386" s="156" t="s">
        <v>5118</v>
      </c>
      <c r="AJ386" s="272">
        <f t="shared" si="94"/>
        <v>0</v>
      </c>
      <c r="AK386" s="273" t="str">
        <f>IF(AJ386=0,"",
IF(SUM($AJ$363:AJ386)=1,AL386,
IF($AJ$448&gt;SUM($AJ$363:AJ386),_xlfn.CONCAT(", ",AL386),
IF($AJ$448=SUM($AJ$363:AJ386),_xlfn.CONCAT(" y ",AL386)))))</f>
        <v/>
      </c>
      <c r="AL386" s="156" t="s">
        <v>5118</v>
      </c>
      <c r="AM386" s="402">
        <f t="shared" si="95"/>
        <v>0</v>
      </c>
      <c r="AN386" s="370" t="str">
        <f>IF(AM386=0,"",
IF(SUM($AM$363:AM386)=1,AO386,
IF($AM$448&gt;SUM($AM$363:AM386),_xlfn.CONCAT(", ",AO386),
IF($AM$448=SUM($AM$363:AM386),_xlfn.CONCAT(" y ",AO386)))))</f>
        <v/>
      </c>
      <c r="AO386" s="156" t="s">
        <v>5118</v>
      </c>
      <c r="AP386" s="293">
        <f t="shared" si="68"/>
        <v>0</v>
      </c>
      <c r="AQ386" s="294">
        <f t="shared" si="69"/>
        <v>0</v>
      </c>
      <c r="AR386" s="295">
        <f t="shared" si="70"/>
        <v>0</v>
      </c>
      <c r="AS386" s="296">
        <f t="shared" si="71"/>
        <v>0</v>
      </c>
      <c r="AT386" s="293">
        <f t="shared" si="72"/>
        <v>0</v>
      </c>
      <c r="AU386" s="294">
        <f t="shared" si="73"/>
        <v>0</v>
      </c>
      <c r="AV386" s="295">
        <f t="shared" si="74"/>
        <v>0</v>
      </c>
      <c r="AW386" s="296">
        <f t="shared" si="75"/>
        <v>0</v>
      </c>
      <c r="AX386" s="293">
        <f t="shared" si="76"/>
        <v>0</v>
      </c>
      <c r="AY386" s="294">
        <f t="shared" si="77"/>
        <v>0</v>
      </c>
      <c r="AZ386" s="295">
        <f t="shared" si="78"/>
        <v>0</v>
      </c>
      <c r="BA386" s="296">
        <f t="shared" si="79"/>
        <v>0</v>
      </c>
      <c r="BB386" s="293">
        <f t="shared" si="80"/>
        <v>0</v>
      </c>
      <c r="BC386" s="294">
        <f t="shared" si="81"/>
        <v>0</v>
      </c>
      <c r="BD386" s="295">
        <f t="shared" si="82"/>
        <v>0</v>
      </c>
      <c r="BE386" s="296">
        <f t="shared" si="83"/>
        <v>0</v>
      </c>
      <c r="BF386" s="293">
        <f t="shared" si="84"/>
        <v>0</v>
      </c>
      <c r="BG386" s="294">
        <f t="shared" si="85"/>
        <v>0</v>
      </c>
      <c r="BH386" s="295">
        <f t="shared" si="86"/>
        <v>0</v>
      </c>
      <c r="BI386" s="296">
        <f t="shared" si="87"/>
        <v>0</v>
      </c>
      <c r="BJ386" s="293">
        <f t="shared" si="88"/>
        <v>0</v>
      </c>
      <c r="BK386" s="294">
        <f t="shared" si="89"/>
        <v>0</v>
      </c>
      <c r="BL386" s="295">
        <f t="shared" si="90"/>
        <v>0</v>
      </c>
      <c r="BM386" s="296">
        <f t="shared" si="91"/>
        <v>0</v>
      </c>
      <c r="BN386" s="272">
        <f t="shared" si="92"/>
        <v>0</v>
      </c>
      <c r="BO386" s="273" t="str">
        <f>IF(BN386=0,"",
IF(SUM(BN362:BN386)=1,BP386,
IF(BN448&gt;SUM(BN362:BN386),_xlfn.CONCAT(", ",BP386),
IF(BN448=SUM(BN362:BN386),_xlfn.CONCAT(" y ",BP386)))))</f>
        <v/>
      </c>
      <c r="BP386" s="156" t="s">
        <v>5119</v>
      </c>
    </row>
    <row r="387" spans="1:68" ht="15" customHeight="1">
      <c r="A387" s="44"/>
      <c r="B387" s="49"/>
      <c r="C387" s="165" t="s">
        <v>5041</v>
      </c>
      <c r="D387" s="852" t="str">
        <f t="shared" si="93"/>
        <v/>
      </c>
      <c r="E387" s="853"/>
      <c r="F387" s="853"/>
      <c r="G387" s="853"/>
      <c r="H387" s="853"/>
      <c r="I387" s="853"/>
      <c r="J387" s="853"/>
      <c r="K387" s="853"/>
      <c r="L387" s="853"/>
      <c r="M387" s="853"/>
      <c r="N387" s="853"/>
      <c r="O387" s="853"/>
      <c r="P387" s="853"/>
      <c r="Q387" s="853"/>
      <c r="R387" s="854"/>
      <c r="S387" s="855"/>
      <c r="T387" s="856"/>
      <c r="U387" s="856"/>
      <c r="V387" s="856"/>
      <c r="W387" s="856"/>
      <c r="X387" s="857"/>
      <c r="Y387" s="713"/>
      <c r="Z387" s="714"/>
      <c r="AA387" s="714"/>
      <c r="AB387" s="714"/>
      <c r="AC387" s="714"/>
      <c r="AD387" s="715"/>
      <c r="AE387" s="164"/>
      <c r="AF387" s="164"/>
      <c r="AG387" s="272">
        <f t="shared" si="96"/>
        <v>0</v>
      </c>
      <c r="AH387" s="273" t="str">
        <f>IF(AG387=0,"",
IF(SUM($AG$363:AG387)=1,AI387,
IF($AG$448&gt;SUM($AG$363:AG387),_xlfn.CONCAT(", ",AI387),
IF($AG$448=SUM($AG$363:AG387),_xlfn.CONCAT(" y ",AI387)))))</f>
        <v/>
      </c>
      <c r="AI387" s="156" t="s">
        <v>5119</v>
      </c>
      <c r="AJ387" s="272">
        <f t="shared" si="94"/>
        <v>0</v>
      </c>
      <c r="AK387" s="273" t="str">
        <f>IF(AJ387=0,"",
IF(SUM($AJ$363:AJ387)=1,AL387,
IF($AJ$448&gt;SUM($AJ$363:AJ387),_xlfn.CONCAT(", ",AL387),
IF($AJ$448=SUM($AJ$363:AJ387),_xlfn.CONCAT(" y ",AL387)))))</f>
        <v/>
      </c>
      <c r="AL387" s="156" t="s">
        <v>5119</v>
      </c>
      <c r="AM387" s="402">
        <f t="shared" si="95"/>
        <v>0</v>
      </c>
      <c r="AN387" s="370" t="str">
        <f>IF(AM387=0,"",
IF(SUM($AM$363:AM387)=1,AO387,
IF($AM$448&gt;SUM($AM$363:AM387),_xlfn.CONCAT(", ",AO387),
IF($AM$448=SUM($AM$363:AM387),_xlfn.CONCAT(" y ",AO387)))))</f>
        <v/>
      </c>
      <c r="AO387" s="156" t="s">
        <v>5119</v>
      </c>
      <c r="AP387" s="293">
        <f t="shared" si="68"/>
        <v>0</v>
      </c>
      <c r="AQ387" s="294">
        <f t="shared" si="69"/>
        <v>0</v>
      </c>
      <c r="AR387" s="295">
        <f t="shared" si="70"/>
        <v>0</v>
      </c>
      <c r="AS387" s="296">
        <f t="shared" si="71"/>
        <v>0</v>
      </c>
      <c r="AT387" s="293">
        <f t="shared" si="72"/>
        <v>0</v>
      </c>
      <c r="AU387" s="294">
        <f t="shared" si="73"/>
        <v>0</v>
      </c>
      <c r="AV387" s="295">
        <f t="shared" si="74"/>
        <v>0</v>
      </c>
      <c r="AW387" s="296">
        <f t="shared" si="75"/>
        <v>0</v>
      </c>
      <c r="AX387" s="293">
        <f t="shared" si="76"/>
        <v>0</v>
      </c>
      <c r="AY387" s="294">
        <f t="shared" si="77"/>
        <v>0</v>
      </c>
      <c r="AZ387" s="295">
        <f t="shared" si="78"/>
        <v>0</v>
      </c>
      <c r="BA387" s="296">
        <f t="shared" si="79"/>
        <v>0</v>
      </c>
      <c r="BB387" s="293">
        <f t="shared" si="80"/>
        <v>0</v>
      </c>
      <c r="BC387" s="294">
        <f t="shared" si="81"/>
        <v>0</v>
      </c>
      <c r="BD387" s="295">
        <f t="shared" si="82"/>
        <v>0</v>
      </c>
      <c r="BE387" s="296">
        <f t="shared" si="83"/>
        <v>0</v>
      </c>
      <c r="BF387" s="293">
        <f t="shared" si="84"/>
        <v>0</v>
      </c>
      <c r="BG387" s="294">
        <f t="shared" si="85"/>
        <v>0</v>
      </c>
      <c r="BH387" s="295">
        <f t="shared" si="86"/>
        <v>0</v>
      </c>
      <c r="BI387" s="296">
        <f t="shared" si="87"/>
        <v>0</v>
      </c>
      <c r="BJ387" s="293">
        <f t="shared" si="88"/>
        <v>0</v>
      </c>
      <c r="BK387" s="294">
        <f t="shared" si="89"/>
        <v>0</v>
      </c>
      <c r="BL387" s="295">
        <f t="shared" si="90"/>
        <v>0</v>
      </c>
      <c r="BM387" s="296">
        <f t="shared" si="91"/>
        <v>0</v>
      </c>
      <c r="BN387" s="272">
        <f t="shared" si="92"/>
        <v>0</v>
      </c>
      <c r="BO387" s="273" t="str">
        <f>IF(BN387=0,"",
IF(SUM(BN362:BN387)=1,BP387,
IF(BN448&gt;SUM(BN362:BN387),_xlfn.CONCAT(", ",BP387),
IF(BN448=SUM(BN362:BN387),_xlfn.CONCAT(" y ",BP387)))))</f>
        <v/>
      </c>
      <c r="BP387" s="156" t="s">
        <v>5120</v>
      </c>
    </row>
    <row r="388" spans="1:68" ht="15" customHeight="1">
      <c r="A388" s="44"/>
      <c r="B388" s="49"/>
      <c r="C388" s="165" t="s">
        <v>5042</v>
      </c>
      <c r="D388" s="852" t="str">
        <f t="shared" si="93"/>
        <v/>
      </c>
      <c r="E388" s="853"/>
      <c r="F388" s="853"/>
      <c r="G388" s="853"/>
      <c r="H388" s="853"/>
      <c r="I388" s="853"/>
      <c r="J388" s="853"/>
      <c r="K388" s="853"/>
      <c r="L388" s="853"/>
      <c r="M388" s="853"/>
      <c r="N388" s="853"/>
      <c r="O388" s="853"/>
      <c r="P388" s="853"/>
      <c r="Q388" s="853"/>
      <c r="R388" s="854"/>
      <c r="S388" s="855"/>
      <c r="T388" s="856"/>
      <c r="U388" s="856"/>
      <c r="V388" s="856"/>
      <c r="W388" s="856"/>
      <c r="X388" s="857"/>
      <c r="Y388" s="713"/>
      <c r="Z388" s="714"/>
      <c r="AA388" s="714"/>
      <c r="AB388" s="714"/>
      <c r="AC388" s="714"/>
      <c r="AD388" s="715"/>
      <c r="AE388" s="164"/>
      <c r="AF388" s="164"/>
      <c r="AG388" s="272">
        <f t="shared" si="96"/>
        <v>0</v>
      </c>
      <c r="AH388" s="273" t="str">
        <f>IF(AG388=0,"",
IF(SUM($AG$363:AG388)=1,AI388,
IF($AG$448&gt;SUM($AG$363:AG388),_xlfn.CONCAT(", ",AI388),
IF($AG$448=SUM($AG$363:AG388),_xlfn.CONCAT(" y ",AI388)))))</f>
        <v/>
      </c>
      <c r="AI388" s="156" t="s">
        <v>5120</v>
      </c>
      <c r="AJ388" s="272">
        <f t="shared" si="94"/>
        <v>0</v>
      </c>
      <c r="AK388" s="273" t="str">
        <f>IF(AJ388=0,"",
IF(SUM($AJ$363:AJ388)=1,AL388,
IF($AJ$448&gt;SUM($AJ$363:AJ388),_xlfn.CONCAT(", ",AL388),
IF($AJ$448=SUM($AJ$363:AJ388),_xlfn.CONCAT(" y ",AL388)))))</f>
        <v/>
      </c>
      <c r="AL388" s="156" t="s">
        <v>5120</v>
      </c>
      <c r="AM388" s="402">
        <f t="shared" si="95"/>
        <v>0</v>
      </c>
      <c r="AN388" s="370" t="str">
        <f>IF(AM388=0,"",
IF(SUM($AM$363:AM388)=1,AO388,
IF($AM$448&gt;SUM($AM$363:AM388),_xlfn.CONCAT(", ",AO388),
IF($AM$448=SUM($AM$363:AM388),_xlfn.CONCAT(" y ",AO388)))))</f>
        <v/>
      </c>
      <c r="AO388" s="156" t="s">
        <v>5120</v>
      </c>
      <c r="AP388" s="293">
        <f t="shared" si="68"/>
        <v>0</v>
      </c>
      <c r="AQ388" s="294">
        <f t="shared" si="69"/>
        <v>0</v>
      </c>
      <c r="AR388" s="295">
        <f t="shared" si="70"/>
        <v>0</v>
      </c>
      <c r="AS388" s="296">
        <f t="shared" si="71"/>
        <v>0</v>
      </c>
      <c r="AT388" s="293">
        <f t="shared" si="72"/>
        <v>0</v>
      </c>
      <c r="AU388" s="294">
        <f t="shared" si="73"/>
        <v>0</v>
      </c>
      <c r="AV388" s="295">
        <f t="shared" si="74"/>
        <v>0</v>
      </c>
      <c r="AW388" s="296">
        <f t="shared" si="75"/>
        <v>0</v>
      </c>
      <c r="AX388" s="293">
        <f t="shared" si="76"/>
        <v>0</v>
      </c>
      <c r="AY388" s="294">
        <f t="shared" si="77"/>
        <v>0</v>
      </c>
      <c r="AZ388" s="295">
        <f t="shared" si="78"/>
        <v>0</v>
      </c>
      <c r="BA388" s="296">
        <f t="shared" si="79"/>
        <v>0</v>
      </c>
      <c r="BB388" s="293">
        <f t="shared" si="80"/>
        <v>0</v>
      </c>
      <c r="BC388" s="294">
        <f t="shared" si="81"/>
        <v>0</v>
      </c>
      <c r="BD388" s="295">
        <f t="shared" si="82"/>
        <v>0</v>
      </c>
      <c r="BE388" s="296">
        <f t="shared" si="83"/>
        <v>0</v>
      </c>
      <c r="BF388" s="293">
        <f t="shared" si="84"/>
        <v>0</v>
      </c>
      <c r="BG388" s="294">
        <f t="shared" si="85"/>
        <v>0</v>
      </c>
      <c r="BH388" s="295">
        <f t="shared" si="86"/>
        <v>0</v>
      </c>
      <c r="BI388" s="296">
        <f t="shared" si="87"/>
        <v>0</v>
      </c>
      <c r="BJ388" s="293">
        <f t="shared" si="88"/>
        <v>0</v>
      </c>
      <c r="BK388" s="294">
        <f t="shared" si="89"/>
        <v>0</v>
      </c>
      <c r="BL388" s="295">
        <f t="shared" si="90"/>
        <v>0</v>
      </c>
      <c r="BM388" s="296">
        <f t="shared" si="91"/>
        <v>0</v>
      </c>
      <c r="BN388" s="272">
        <f t="shared" si="92"/>
        <v>0</v>
      </c>
      <c r="BO388" s="273" t="str">
        <f>IF(BN388=0,"",
IF(SUM(BN362:BN388)=1,BP388,
IF(BN448&gt;SUM(BN362:BN388),_xlfn.CONCAT(", ",BP388),
IF(BN448=SUM(BN362:BN388),_xlfn.CONCAT(" y ",BP388)))))</f>
        <v/>
      </c>
      <c r="BP388" s="156" t="s">
        <v>5121</v>
      </c>
    </row>
    <row r="389" spans="1:68" ht="15" customHeight="1">
      <c r="A389" s="44"/>
      <c r="B389" s="49"/>
      <c r="C389" s="165" t="s">
        <v>5043</v>
      </c>
      <c r="D389" s="852" t="str">
        <f t="shared" si="93"/>
        <v/>
      </c>
      <c r="E389" s="853"/>
      <c r="F389" s="853"/>
      <c r="G389" s="853"/>
      <c r="H389" s="853"/>
      <c r="I389" s="853"/>
      <c r="J389" s="853"/>
      <c r="K389" s="853"/>
      <c r="L389" s="853"/>
      <c r="M389" s="853"/>
      <c r="N389" s="853"/>
      <c r="O389" s="853"/>
      <c r="P389" s="853"/>
      <c r="Q389" s="853"/>
      <c r="R389" s="854"/>
      <c r="S389" s="855"/>
      <c r="T389" s="856"/>
      <c r="U389" s="856"/>
      <c r="V389" s="856"/>
      <c r="W389" s="856"/>
      <c r="X389" s="857"/>
      <c r="Y389" s="713"/>
      <c r="Z389" s="714"/>
      <c r="AA389" s="714"/>
      <c r="AB389" s="714"/>
      <c r="AC389" s="714"/>
      <c r="AD389" s="715"/>
      <c r="AE389" s="164"/>
      <c r="AF389" s="164"/>
      <c r="AG389" s="272">
        <f t="shared" si="96"/>
        <v>0</v>
      </c>
      <c r="AH389" s="273" t="str">
        <f>IF(AG389=0,"",
IF(SUM($AG$363:AG389)=1,AI389,
IF($AG$448&gt;SUM($AG$363:AG389),_xlfn.CONCAT(", ",AI389),
IF($AG$448=SUM($AG$363:AG389),_xlfn.CONCAT(" y ",AI389)))))</f>
        <v/>
      </c>
      <c r="AI389" s="156" t="s">
        <v>5121</v>
      </c>
      <c r="AJ389" s="272">
        <f t="shared" si="94"/>
        <v>0</v>
      </c>
      <c r="AK389" s="273" t="str">
        <f>IF(AJ389=0,"",
IF(SUM($AJ$363:AJ389)=1,AL389,
IF($AJ$448&gt;SUM($AJ$363:AJ389),_xlfn.CONCAT(", ",AL389),
IF($AJ$448=SUM($AJ$363:AJ389),_xlfn.CONCAT(" y ",AL389)))))</f>
        <v/>
      </c>
      <c r="AL389" s="156" t="s">
        <v>5121</v>
      </c>
      <c r="AM389" s="402">
        <f t="shared" si="95"/>
        <v>0</v>
      </c>
      <c r="AN389" s="370" t="str">
        <f>IF(AM389=0,"",
IF(SUM($AM$363:AM389)=1,AO389,
IF($AM$448&gt;SUM($AM$363:AM389),_xlfn.CONCAT(", ",AO389),
IF($AM$448=SUM($AM$363:AM389),_xlfn.CONCAT(" y ",AO389)))))</f>
        <v/>
      </c>
      <c r="AO389" s="156" t="s">
        <v>5121</v>
      </c>
      <c r="AP389" s="293">
        <f t="shared" si="68"/>
        <v>0</v>
      </c>
      <c r="AQ389" s="294">
        <f t="shared" si="69"/>
        <v>0</v>
      </c>
      <c r="AR389" s="295">
        <f t="shared" si="70"/>
        <v>0</v>
      </c>
      <c r="AS389" s="296">
        <f t="shared" si="71"/>
        <v>0</v>
      </c>
      <c r="AT389" s="293">
        <f t="shared" si="72"/>
        <v>0</v>
      </c>
      <c r="AU389" s="294">
        <f t="shared" si="73"/>
        <v>0</v>
      </c>
      <c r="AV389" s="295">
        <f t="shared" si="74"/>
        <v>0</v>
      </c>
      <c r="AW389" s="296">
        <f t="shared" si="75"/>
        <v>0</v>
      </c>
      <c r="AX389" s="293">
        <f t="shared" si="76"/>
        <v>0</v>
      </c>
      <c r="AY389" s="294">
        <f t="shared" si="77"/>
        <v>0</v>
      </c>
      <c r="AZ389" s="295">
        <f t="shared" si="78"/>
        <v>0</v>
      </c>
      <c r="BA389" s="296">
        <f t="shared" si="79"/>
        <v>0</v>
      </c>
      <c r="BB389" s="293">
        <f t="shared" si="80"/>
        <v>0</v>
      </c>
      <c r="BC389" s="294">
        <f t="shared" si="81"/>
        <v>0</v>
      </c>
      <c r="BD389" s="295">
        <f t="shared" si="82"/>
        <v>0</v>
      </c>
      <c r="BE389" s="296">
        <f t="shared" si="83"/>
        <v>0</v>
      </c>
      <c r="BF389" s="293">
        <f t="shared" si="84"/>
        <v>0</v>
      </c>
      <c r="BG389" s="294">
        <f t="shared" si="85"/>
        <v>0</v>
      </c>
      <c r="BH389" s="295">
        <f t="shared" si="86"/>
        <v>0</v>
      </c>
      <c r="BI389" s="296">
        <f t="shared" si="87"/>
        <v>0</v>
      </c>
      <c r="BJ389" s="293">
        <f t="shared" si="88"/>
        <v>0</v>
      </c>
      <c r="BK389" s="294">
        <f t="shared" si="89"/>
        <v>0</v>
      </c>
      <c r="BL389" s="295">
        <f t="shared" si="90"/>
        <v>0</v>
      </c>
      <c r="BM389" s="296">
        <f t="shared" si="91"/>
        <v>0</v>
      </c>
      <c r="BN389" s="272">
        <f t="shared" si="92"/>
        <v>0</v>
      </c>
      <c r="BO389" s="273" t="str">
        <f>IF(BN389=0,"",
IF(SUM(BN362:BN389)=1,BP389,
IF(BN448&gt;SUM(BN362:BN389),_xlfn.CONCAT(", ",BP389),
IF(BN448=SUM(BN362:BN389),_xlfn.CONCAT(" y ",BP389)))))</f>
        <v/>
      </c>
      <c r="BP389" s="156" t="s">
        <v>5122</v>
      </c>
    </row>
    <row r="390" spans="1:68" ht="15" customHeight="1">
      <c r="A390" s="44"/>
      <c r="B390" s="49"/>
      <c r="C390" s="165" t="s">
        <v>5044</v>
      </c>
      <c r="D390" s="852" t="str">
        <f t="shared" si="93"/>
        <v/>
      </c>
      <c r="E390" s="853"/>
      <c r="F390" s="853"/>
      <c r="G390" s="853"/>
      <c r="H390" s="853"/>
      <c r="I390" s="853"/>
      <c r="J390" s="853"/>
      <c r="K390" s="853"/>
      <c r="L390" s="853"/>
      <c r="M390" s="853"/>
      <c r="N390" s="853"/>
      <c r="O390" s="853"/>
      <c r="P390" s="853"/>
      <c r="Q390" s="853"/>
      <c r="R390" s="854"/>
      <c r="S390" s="855"/>
      <c r="T390" s="856"/>
      <c r="U390" s="856"/>
      <c r="V390" s="856"/>
      <c r="W390" s="856"/>
      <c r="X390" s="857"/>
      <c r="Y390" s="713"/>
      <c r="Z390" s="714"/>
      <c r="AA390" s="714"/>
      <c r="AB390" s="714"/>
      <c r="AC390" s="714"/>
      <c r="AD390" s="715"/>
      <c r="AE390" s="164"/>
      <c r="AF390" s="164"/>
      <c r="AG390" s="272">
        <f t="shared" si="96"/>
        <v>0</v>
      </c>
      <c r="AH390" s="273" t="str">
        <f>IF(AG390=0,"",
IF(SUM($AG$363:AG390)=1,AI390,
IF($AG$448&gt;SUM($AG$363:AG390),_xlfn.CONCAT(", ",AI390),
IF($AG$448=SUM($AG$363:AG390),_xlfn.CONCAT(" y ",AI390)))))</f>
        <v/>
      </c>
      <c r="AI390" s="156" t="s">
        <v>5122</v>
      </c>
      <c r="AJ390" s="272">
        <f t="shared" si="94"/>
        <v>0</v>
      </c>
      <c r="AK390" s="273" t="str">
        <f>IF(AJ390=0,"",
IF(SUM($AJ$363:AJ390)=1,AL390,
IF($AJ$448&gt;SUM($AJ$363:AJ390),_xlfn.CONCAT(", ",AL390),
IF($AJ$448=SUM($AJ$363:AJ390),_xlfn.CONCAT(" y ",AL390)))))</f>
        <v/>
      </c>
      <c r="AL390" s="156" t="s">
        <v>5122</v>
      </c>
      <c r="AM390" s="402">
        <f t="shared" si="95"/>
        <v>0</v>
      </c>
      <c r="AN390" s="370" t="str">
        <f>IF(AM390=0,"",
IF(SUM($AM$363:AM390)=1,AO390,
IF($AM$448&gt;SUM($AM$363:AM390),_xlfn.CONCAT(", ",AO390),
IF($AM$448=SUM($AM$363:AM390),_xlfn.CONCAT(" y ",AO390)))))</f>
        <v/>
      </c>
      <c r="AO390" s="156" t="s">
        <v>5122</v>
      </c>
      <c r="AP390" s="293">
        <f t="shared" si="68"/>
        <v>0</v>
      </c>
      <c r="AQ390" s="294">
        <f t="shared" si="69"/>
        <v>0</v>
      </c>
      <c r="AR390" s="295">
        <f t="shared" si="70"/>
        <v>0</v>
      </c>
      <c r="AS390" s="296">
        <f t="shared" si="71"/>
        <v>0</v>
      </c>
      <c r="AT390" s="293">
        <f t="shared" si="72"/>
        <v>0</v>
      </c>
      <c r="AU390" s="294">
        <f t="shared" si="73"/>
        <v>0</v>
      </c>
      <c r="AV390" s="295">
        <f t="shared" si="74"/>
        <v>0</v>
      </c>
      <c r="AW390" s="296">
        <f t="shared" si="75"/>
        <v>0</v>
      </c>
      <c r="AX390" s="293">
        <f t="shared" si="76"/>
        <v>0</v>
      </c>
      <c r="AY390" s="294">
        <f t="shared" si="77"/>
        <v>0</v>
      </c>
      <c r="AZ390" s="295">
        <f t="shared" si="78"/>
        <v>0</v>
      </c>
      <c r="BA390" s="296">
        <f t="shared" si="79"/>
        <v>0</v>
      </c>
      <c r="BB390" s="293">
        <f t="shared" si="80"/>
        <v>0</v>
      </c>
      <c r="BC390" s="294">
        <f t="shared" si="81"/>
        <v>0</v>
      </c>
      <c r="BD390" s="295">
        <f t="shared" si="82"/>
        <v>0</v>
      </c>
      <c r="BE390" s="296">
        <f t="shared" si="83"/>
        <v>0</v>
      </c>
      <c r="BF390" s="293">
        <f t="shared" si="84"/>
        <v>0</v>
      </c>
      <c r="BG390" s="294">
        <f t="shared" si="85"/>
        <v>0</v>
      </c>
      <c r="BH390" s="295">
        <f t="shared" si="86"/>
        <v>0</v>
      </c>
      <c r="BI390" s="296">
        <f t="shared" si="87"/>
        <v>0</v>
      </c>
      <c r="BJ390" s="293">
        <f t="shared" si="88"/>
        <v>0</v>
      </c>
      <c r="BK390" s="294">
        <f t="shared" si="89"/>
        <v>0</v>
      </c>
      <c r="BL390" s="295">
        <f t="shared" si="90"/>
        <v>0</v>
      </c>
      <c r="BM390" s="296">
        <f t="shared" si="91"/>
        <v>0</v>
      </c>
      <c r="BN390" s="272">
        <f t="shared" si="92"/>
        <v>0</v>
      </c>
      <c r="BO390" s="273" t="str">
        <f>IF(BN390=0,"",
IF(SUM(BN362:BN390)=1,BP390,
IF(BN448&gt;SUM(BN362:BN390),_xlfn.CONCAT(", ",BP390),
IF(BN448=SUM(BN362:BN390),_xlfn.CONCAT(" y ",BP390)))))</f>
        <v/>
      </c>
      <c r="BP390" s="156" t="s">
        <v>5123</v>
      </c>
    </row>
    <row r="391" spans="1:68" ht="15" customHeight="1">
      <c r="A391" s="44"/>
      <c r="B391" s="49"/>
      <c r="C391" s="165" t="s">
        <v>5045</v>
      </c>
      <c r="D391" s="852" t="str">
        <f t="shared" si="93"/>
        <v/>
      </c>
      <c r="E391" s="853"/>
      <c r="F391" s="853"/>
      <c r="G391" s="853"/>
      <c r="H391" s="853"/>
      <c r="I391" s="853"/>
      <c r="J391" s="853"/>
      <c r="K391" s="853"/>
      <c r="L391" s="853"/>
      <c r="M391" s="853"/>
      <c r="N391" s="853"/>
      <c r="O391" s="853"/>
      <c r="P391" s="853"/>
      <c r="Q391" s="853"/>
      <c r="R391" s="854"/>
      <c r="S391" s="855"/>
      <c r="T391" s="856"/>
      <c r="U391" s="856"/>
      <c r="V391" s="856"/>
      <c r="W391" s="856"/>
      <c r="X391" s="857"/>
      <c r="Y391" s="713"/>
      <c r="Z391" s="714"/>
      <c r="AA391" s="714"/>
      <c r="AB391" s="714"/>
      <c r="AC391" s="714"/>
      <c r="AD391" s="715"/>
      <c r="AE391" s="164"/>
      <c r="AF391" s="164"/>
      <c r="AG391" s="272">
        <f t="shared" si="96"/>
        <v>0</v>
      </c>
      <c r="AH391" s="273" t="str">
        <f>IF(AG391=0,"",
IF(SUM($AG$363:AG391)=1,AI391,
IF($AG$448&gt;SUM($AG$363:AG391),_xlfn.CONCAT(", ",AI391),
IF($AG$448=SUM($AG$363:AG391),_xlfn.CONCAT(" y ",AI391)))))</f>
        <v/>
      </c>
      <c r="AI391" s="156" t="s">
        <v>5123</v>
      </c>
      <c r="AJ391" s="272">
        <f t="shared" si="94"/>
        <v>0</v>
      </c>
      <c r="AK391" s="273" t="str">
        <f>IF(AJ391=0,"",
IF(SUM($AJ$363:AJ391)=1,AL391,
IF($AJ$448&gt;SUM($AJ$363:AJ391),_xlfn.CONCAT(", ",AL391),
IF($AJ$448=SUM($AJ$363:AJ391),_xlfn.CONCAT(" y ",AL391)))))</f>
        <v/>
      </c>
      <c r="AL391" s="156" t="s">
        <v>5123</v>
      </c>
      <c r="AM391" s="402">
        <f t="shared" si="95"/>
        <v>0</v>
      </c>
      <c r="AN391" s="370" t="str">
        <f>IF(AM391=0,"",
IF(SUM($AM$363:AM391)=1,AO391,
IF($AM$448&gt;SUM($AM$363:AM391),_xlfn.CONCAT(", ",AO391),
IF($AM$448=SUM($AM$363:AM391),_xlfn.CONCAT(" y ",AO391)))))</f>
        <v/>
      </c>
      <c r="AO391" s="156" t="s">
        <v>5123</v>
      </c>
      <c r="AP391" s="293">
        <f t="shared" si="68"/>
        <v>0</v>
      </c>
      <c r="AQ391" s="294">
        <f t="shared" si="69"/>
        <v>0</v>
      </c>
      <c r="AR391" s="295">
        <f t="shared" si="70"/>
        <v>0</v>
      </c>
      <c r="AS391" s="296">
        <f t="shared" si="71"/>
        <v>0</v>
      </c>
      <c r="AT391" s="293">
        <f t="shared" si="72"/>
        <v>0</v>
      </c>
      <c r="AU391" s="294">
        <f t="shared" si="73"/>
        <v>0</v>
      </c>
      <c r="AV391" s="295">
        <f t="shared" si="74"/>
        <v>0</v>
      </c>
      <c r="AW391" s="296">
        <f t="shared" si="75"/>
        <v>0</v>
      </c>
      <c r="AX391" s="293">
        <f t="shared" si="76"/>
        <v>0</v>
      </c>
      <c r="AY391" s="294">
        <f t="shared" si="77"/>
        <v>0</v>
      </c>
      <c r="AZ391" s="295">
        <f t="shared" si="78"/>
        <v>0</v>
      </c>
      <c r="BA391" s="296">
        <f t="shared" si="79"/>
        <v>0</v>
      </c>
      <c r="BB391" s="293">
        <f t="shared" si="80"/>
        <v>0</v>
      </c>
      <c r="BC391" s="294">
        <f t="shared" si="81"/>
        <v>0</v>
      </c>
      <c r="BD391" s="295">
        <f t="shared" si="82"/>
        <v>0</v>
      </c>
      <c r="BE391" s="296">
        <f t="shared" si="83"/>
        <v>0</v>
      </c>
      <c r="BF391" s="293">
        <f t="shared" si="84"/>
        <v>0</v>
      </c>
      <c r="BG391" s="294">
        <f t="shared" si="85"/>
        <v>0</v>
      </c>
      <c r="BH391" s="295">
        <f t="shared" si="86"/>
        <v>0</v>
      </c>
      <c r="BI391" s="296">
        <f t="shared" si="87"/>
        <v>0</v>
      </c>
      <c r="BJ391" s="293">
        <f t="shared" si="88"/>
        <v>0</v>
      </c>
      <c r="BK391" s="294">
        <f t="shared" si="89"/>
        <v>0</v>
      </c>
      <c r="BL391" s="295">
        <f t="shared" si="90"/>
        <v>0</v>
      </c>
      <c r="BM391" s="296">
        <f t="shared" si="91"/>
        <v>0</v>
      </c>
      <c r="BN391" s="272">
        <f t="shared" si="92"/>
        <v>0</v>
      </c>
      <c r="BO391" s="273" t="str">
        <f>IF(BN391=0,"",
IF(SUM(BN362:BN391)=1,BP391,
IF(BN448&gt;SUM(BN362:BN391),_xlfn.CONCAT(", ",BP391),
IF(BN448=SUM(BN362:BN391),_xlfn.CONCAT(" y ",BP391)))))</f>
        <v/>
      </c>
      <c r="BP391" s="156" t="s">
        <v>5124</v>
      </c>
    </row>
    <row r="392" spans="1:68" ht="15" customHeight="1">
      <c r="A392" s="44"/>
      <c r="B392" s="49"/>
      <c r="C392" s="165" t="s">
        <v>5046</v>
      </c>
      <c r="D392" s="852" t="str">
        <f t="shared" si="93"/>
        <v/>
      </c>
      <c r="E392" s="853"/>
      <c r="F392" s="853"/>
      <c r="G392" s="853"/>
      <c r="H392" s="853"/>
      <c r="I392" s="853"/>
      <c r="J392" s="853"/>
      <c r="K392" s="853"/>
      <c r="L392" s="853"/>
      <c r="M392" s="853"/>
      <c r="N392" s="853"/>
      <c r="O392" s="853"/>
      <c r="P392" s="853"/>
      <c r="Q392" s="853"/>
      <c r="R392" s="854"/>
      <c r="S392" s="855"/>
      <c r="T392" s="856"/>
      <c r="U392" s="856"/>
      <c r="V392" s="856"/>
      <c r="W392" s="856"/>
      <c r="X392" s="857"/>
      <c r="Y392" s="713"/>
      <c r="Z392" s="714"/>
      <c r="AA392" s="714"/>
      <c r="AB392" s="714"/>
      <c r="AC392" s="714"/>
      <c r="AD392" s="715"/>
      <c r="AE392" s="164"/>
      <c r="AF392" s="164"/>
      <c r="AG392" s="272">
        <f t="shared" si="96"/>
        <v>0</v>
      </c>
      <c r="AH392" s="273" t="str">
        <f>IF(AG392=0,"",
IF(SUM($AG$363:AG392)=1,AI392,
IF($AG$448&gt;SUM($AG$363:AG392),_xlfn.CONCAT(", ",AI392),
IF($AG$448=SUM($AG$363:AG392),_xlfn.CONCAT(" y ",AI392)))))</f>
        <v/>
      </c>
      <c r="AI392" s="156" t="s">
        <v>5124</v>
      </c>
      <c r="AJ392" s="272">
        <f t="shared" si="94"/>
        <v>0</v>
      </c>
      <c r="AK392" s="273" t="str">
        <f>IF(AJ392=0,"",
IF(SUM($AJ$363:AJ392)=1,AL392,
IF($AJ$448&gt;SUM($AJ$363:AJ392),_xlfn.CONCAT(", ",AL392),
IF($AJ$448=SUM($AJ$363:AJ392),_xlfn.CONCAT(" y ",AL392)))))</f>
        <v/>
      </c>
      <c r="AL392" s="156" t="s">
        <v>5124</v>
      </c>
      <c r="AM392" s="402">
        <f t="shared" si="95"/>
        <v>0</v>
      </c>
      <c r="AN392" s="370" t="str">
        <f>IF(AM392=0,"",
IF(SUM($AM$363:AM392)=1,AO392,
IF($AM$448&gt;SUM($AM$363:AM392),_xlfn.CONCAT(", ",AO392),
IF($AM$448=SUM($AM$363:AM392),_xlfn.CONCAT(" y ",AO392)))))</f>
        <v/>
      </c>
      <c r="AO392" s="156" t="s">
        <v>5124</v>
      </c>
      <c r="AP392" s="293">
        <f t="shared" si="68"/>
        <v>0</v>
      </c>
      <c r="AQ392" s="294">
        <f t="shared" si="69"/>
        <v>0</v>
      </c>
      <c r="AR392" s="295">
        <f t="shared" si="70"/>
        <v>0</v>
      </c>
      <c r="AS392" s="296">
        <f t="shared" si="71"/>
        <v>0</v>
      </c>
      <c r="AT392" s="293">
        <f t="shared" si="72"/>
        <v>0</v>
      </c>
      <c r="AU392" s="294">
        <f t="shared" si="73"/>
        <v>0</v>
      </c>
      <c r="AV392" s="295">
        <f t="shared" si="74"/>
        <v>0</v>
      </c>
      <c r="AW392" s="296">
        <f t="shared" si="75"/>
        <v>0</v>
      </c>
      <c r="AX392" s="293">
        <f t="shared" si="76"/>
        <v>0</v>
      </c>
      <c r="AY392" s="294">
        <f t="shared" si="77"/>
        <v>0</v>
      </c>
      <c r="AZ392" s="295">
        <f t="shared" si="78"/>
        <v>0</v>
      </c>
      <c r="BA392" s="296">
        <f t="shared" si="79"/>
        <v>0</v>
      </c>
      <c r="BB392" s="293">
        <f t="shared" si="80"/>
        <v>0</v>
      </c>
      <c r="BC392" s="294">
        <f t="shared" si="81"/>
        <v>0</v>
      </c>
      <c r="BD392" s="295">
        <f t="shared" si="82"/>
        <v>0</v>
      </c>
      <c r="BE392" s="296">
        <f t="shared" si="83"/>
        <v>0</v>
      </c>
      <c r="BF392" s="293">
        <f t="shared" si="84"/>
        <v>0</v>
      </c>
      <c r="BG392" s="294">
        <f t="shared" si="85"/>
        <v>0</v>
      </c>
      <c r="BH392" s="295">
        <f t="shared" si="86"/>
        <v>0</v>
      </c>
      <c r="BI392" s="296">
        <f t="shared" si="87"/>
        <v>0</v>
      </c>
      <c r="BJ392" s="293">
        <f t="shared" si="88"/>
        <v>0</v>
      </c>
      <c r="BK392" s="294">
        <f t="shared" si="89"/>
        <v>0</v>
      </c>
      <c r="BL392" s="295">
        <f t="shared" si="90"/>
        <v>0</v>
      </c>
      <c r="BM392" s="296">
        <f t="shared" si="91"/>
        <v>0</v>
      </c>
      <c r="BN392" s="272">
        <f t="shared" si="92"/>
        <v>0</v>
      </c>
      <c r="BO392" s="273" t="str">
        <f>IF(BN392=0,"",
IF(SUM(BN362:BN392)=1,BP392,
IF(BN448&gt;SUM(BN362:BN392),_xlfn.CONCAT(", ",BP392),
IF(BN448=SUM(BN362:BN392),_xlfn.CONCAT(" y ",BP392)))))</f>
        <v/>
      </c>
      <c r="BP392" s="156" t="s">
        <v>5125</v>
      </c>
    </row>
    <row r="393" spans="1:68" ht="15" customHeight="1">
      <c r="A393" s="44"/>
      <c r="B393" s="49"/>
      <c r="C393" s="165" t="s">
        <v>5047</v>
      </c>
      <c r="D393" s="852" t="str">
        <f t="shared" si="93"/>
        <v/>
      </c>
      <c r="E393" s="853"/>
      <c r="F393" s="853"/>
      <c r="G393" s="853"/>
      <c r="H393" s="853"/>
      <c r="I393" s="853"/>
      <c r="J393" s="853"/>
      <c r="K393" s="853"/>
      <c r="L393" s="853"/>
      <c r="M393" s="853"/>
      <c r="N393" s="853"/>
      <c r="O393" s="853"/>
      <c r="P393" s="853"/>
      <c r="Q393" s="853"/>
      <c r="R393" s="854"/>
      <c r="S393" s="855"/>
      <c r="T393" s="856"/>
      <c r="U393" s="856"/>
      <c r="V393" s="856"/>
      <c r="W393" s="856"/>
      <c r="X393" s="857"/>
      <c r="Y393" s="713"/>
      <c r="Z393" s="714"/>
      <c r="AA393" s="714"/>
      <c r="AB393" s="714"/>
      <c r="AC393" s="714"/>
      <c r="AD393" s="715"/>
      <c r="AE393" s="164"/>
      <c r="AF393" s="164"/>
      <c r="AG393" s="272">
        <f t="shared" si="96"/>
        <v>0</v>
      </c>
      <c r="AH393" s="273" t="str">
        <f>IF(AG393=0,"",
IF(SUM($AG$363:AG393)=1,AI393,
IF($AG$448&gt;SUM($AG$363:AG393),_xlfn.CONCAT(", ",AI393),
IF($AG$448=SUM($AG$363:AG393),_xlfn.CONCAT(" y ",AI393)))))</f>
        <v/>
      </c>
      <c r="AI393" s="156" t="s">
        <v>5125</v>
      </c>
      <c r="AJ393" s="272">
        <f t="shared" si="94"/>
        <v>0</v>
      </c>
      <c r="AK393" s="273" t="str">
        <f>IF(AJ393=0,"",
IF(SUM($AJ$363:AJ393)=1,AL393,
IF($AJ$448&gt;SUM($AJ$363:AJ393),_xlfn.CONCAT(", ",AL393),
IF($AJ$448=SUM($AJ$363:AJ393),_xlfn.CONCAT(" y ",AL393)))))</f>
        <v/>
      </c>
      <c r="AL393" s="156" t="s">
        <v>5125</v>
      </c>
      <c r="AM393" s="402">
        <f t="shared" si="95"/>
        <v>0</v>
      </c>
      <c r="AN393" s="370" t="str">
        <f>IF(AM393=0,"",
IF(SUM($AM$363:AM393)=1,AO393,
IF($AM$448&gt;SUM($AM$363:AM393),_xlfn.CONCAT(", ",AO393),
IF($AM$448=SUM($AM$363:AM393),_xlfn.CONCAT(" y ",AO393)))))</f>
        <v/>
      </c>
      <c r="AO393" s="156" t="s">
        <v>5125</v>
      </c>
      <c r="AP393" s="293">
        <f t="shared" si="68"/>
        <v>0</v>
      </c>
      <c r="AQ393" s="294">
        <f t="shared" si="69"/>
        <v>0</v>
      </c>
      <c r="AR393" s="295">
        <f t="shared" si="70"/>
        <v>0</v>
      </c>
      <c r="AS393" s="296">
        <f t="shared" si="71"/>
        <v>0</v>
      </c>
      <c r="AT393" s="293">
        <f t="shared" si="72"/>
        <v>0</v>
      </c>
      <c r="AU393" s="294">
        <f t="shared" si="73"/>
        <v>0</v>
      </c>
      <c r="AV393" s="295">
        <f t="shared" si="74"/>
        <v>0</v>
      </c>
      <c r="AW393" s="296">
        <f t="shared" si="75"/>
        <v>0</v>
      </c>
      <c r="AX393" s="293">
        <f t="shared" si="76"/>
        <v>0</v>
      </c>
      <c r="AY393" s="294">
        <f t="shared" si="77"/>
        <v>0</v>
      </c>
      <c r="AZ393" s="295">
        <f t="shared" si="78"/>
        <v>0</v>
      </c>
      <c r="BA393" s="296">
        <f t="shared" si="79"/>
        <v>0</v>
      </c>
      <c r="BB393" s="293">
        <f t="shared" si="80"/>
        <v>0</v>
      </c>
      <c r="BC393" s="294">
        <f t="shared" si="81"/>
        <v>0</v>
      </c>
      <c r="BD393" s="295">
        <f t="shared" si="82"/>
        <v>0</v>
      </c>
      <c r="BE393" s="296">
        <f t="shared" si="83"/>
        <v>0</v>
      </c>
      <c r="BF393" s="293">
        <f t="shared" si="84"/>
        <v>0</v>
      </c>
      <c r="BG393" s="294">
        <f t="shared" si="85"/>
        <v>0</v>
      </c>
      <c r="BH393" s="295">
        <f t="shared" si="86"/>
        <v>0</v>
      </c>
      <c r="BI393" s="296">
        <f t="shared" si="87"/>
        <v>0</v>
      </c>
      <c r="BJ393" s="293">
        <f t="shared" si="88"/>
        <v>0</v>
      </c>
      <c r="BK393" s="294">
        <f t="shared" si="89"/>
        <v>0</v>
      </c>
      <c r="BL393" s="295">
        <f t="shared" si="90"/>
        <v>0</v>
      </c>
      <c r="BM393" s="296">
        <f t="shared" si="91"/>
        <v>0</v>
      </c>
      <c r="BN393" s="272">
        <f t="shared" si="92"/>
        <v>0</v>
      </c>
      <c r="BO393" s="273" t="str">
        <f>IF(BN393=0,"",
IF(SUM(BN362:BN393)=1,BP393,
IF(BN448&gt;SUM(BN362:BN393),_xlfn.CONCAT(", ",BP393),
IF(BN448=SUM(BN362:BN393),_xlfn.CONCAT(" y ",BP393)))))</f>
        <v/>
      </c>
      <c r="BP393" s="156" t="s">
        <v>5126</v>
      </c>
    </row>
    <row r="394" spans="1:68" ht="15" customHeight="1">
      <c r="A394" s="44"/>
      <c r="B394" s="49"/>
      <c r="C394" s="165" t="s">
        <v>5048</v>
      </c>
      <c r="D394" s="852" t="str">
        <f t="shared" si="93"/>
        <v/>
      </c>
      <c r="E394" s="853"/>
      <c r="F394" s="853"/>
      <c r="G394" s="853"/>
      <c r="H394" s="853"/>
      <c r="I394" s="853"/>
      <c r="J394" s="853"/>
      <c r="K394" s="853"/>
      <c r="L394" s="853"/>
      <c r="M394" s="853"/>
      <c r="N394" s="853"/>
      <c r="O394" s="853"/>
      <c r="P394" s="853"/>
      <c r="Q394" s="853"/>
      <c r="R394" s="854"/>
      <c r="S394" s="855"/>
      <c r="T394" s="856"/>
      <c r="U394" s="856"/>
      <c r="V394" s="856"/>
      <c r="W394" s="856"/>
      <c r="X394" s="857"/>
      <c r="Y394" s="713"/>
      <c r="Z394" s="714"/>
      <c r="AA394" s="714"/>
      <c r="AB394" s="714"/>
      <c r="AC394" s="714"/>
      <c r="AD394" s="715"/>
      <c r="AE394" s="164"/>
      <c r="AF394" s="164"/>
      <c r="AG394" s="272">
        <f t="shared" si="96"/>
        <v>0</v>
      </c>
      <c r="AH394" s="273" t="str">
        <f>IF(AG394=0,"",
IF(SUM($AG$363:AG394)=1,AI394,
IF($AG$448&gt;SUM($AG$363:AG394),_xlfn.CONCAT(", ",AI394),
IF($AG$448=SUM($AG$363:AG394),_xlfn.CONCAT(" y ",AI394)))))</f>
        <v/>
      </c>
      <c r="AI394" s="156" t="s">
        <v>5126</v>
      </c>
      <c r="AJ394" s="272">
        <f t="shared" si="94"/>
        <v>0</v>
      </c>
      <c r="AK394" s="273" t="str">
        <f>IF(AJ394=0,"",
IF(SUM($AJ$363:AJ394)=1,AL394,
IF($AJ$448&gt;SUM($AJ$363:AJ394),_xlfn.CONCAT(", ",AL394),
IF($AJ$448=SUM($AJ$363:AJ394),_xlfn.CONCAT(" y ",AL394)))))</f>
        <v/>
      </c>
      <c r="AL394" s="156" t="s">
        <v>5126</v>
      </c>
      <c r="AM394" s="402">
        <f t="shared" si="95"/>
        <v>0</v>
      </c>
      <c r="AN394" s="370" t="str">
        <f>IF(AM394=0,"",
IF(SUM($AM$363:AM394)=1,AO394,
IF($AM$448&gt;SUM($AM$363:AM394),_xlfn.CONCAT(", ",AO394),
IF($AM$448=SUM($AM$363:AM394),_xlfn.CONCAT(" y ",AO394)))))</f>
        <v/>
      </c>
      <c r="AO394" s="156" t="s">
        <v>5126</v>
      </c>
      <c r="AP394" s="293">
        <f t="shared" si="68"/>
        <v>0</v>
      </c>
      <c r="AQ394" s="294">
        <f t="shared" si="69"/>
        <v>0</v>
      </c>
      <c r="AR394" s="295">
        <f t="shared" si="70"/>
        <v>0</v>
      </c>
      <c r="AS394" s="296">
        <f t="shared" si="71"/>
        <v>0</v>
      </c>
      <c r="AT394" s="293">
        <f t="shared" si="72"/>
        <v>0</v>
      </c>
      <c r="AU394" s="294">
        <f t="shared" si="73"/>
        <v>0</v>
      </c>
      <c r="AV394" s="295">
        <f t="shared" si="74"/>
        <v>0</v>
      </c>
      <c r="AW394" s="296">
        <f t="shared" si="75"/>
        <v>0</v>
      </c>
      <c r="AX394" s="293">
        <f t="shared" si="76"/>
        <v>0</v>
      </c>
      <c r="AY394" s="294">
        <f t="shared" si="77"/>
        <v>0</v>
      </c>
      <c r="AZ394" s="295">
        <f t="shared" si="78"/>
        <v>0</v>
      </c>
      <c r="BA394" s="296">
        <f t="shared" si="79"/>
        <v>0</v>
      </c>
      <c r="BB394" s="293">
        <f t="shared" si="80"/>
        <v>0</v>
      </c>
      <c r="BC394" s="294">
        <f t="shared" si="81"/>
        <v>0</v>
      </c>
      <c r="BD394" s="295">
        <f t="shared" si="82"/>
        <v>0</v>
      </c>
      <c r="BE394" s="296">
        <f t="shared" si="83"/>
        <v>0</v>
      </c>
      <c r="BF394" s="293">
        <f t="shared" si="84"/>
        <v>0</v>
      </c>
      <c r="BG394" s="294">
        <f t="shared" si="85"/>
        <v>0</v>
      </c>
      <c r="BH394" s="295">
        <f t="shared" si="86"/>
        <v>0</v>
      </c>
      <c r="BI394" s="296">
        <f t="shared" si="87"/>
        <v>0</v>
      </c>
      <c r="BJ394" s="293">
        <f t="shared" si="88"/>
        <v>0</v>
      </c>
      <c r="BK394" s="294">
        <f t="shared" si="89"/>
        <v>0</v>
      </c>
      <c r="BL394" s="295">
        <f t="shared" si="90"/>
        <v>0</v>
      </c>
      <c r="BM394" s="296">
        <f t="shared" si="91"/>
        <v>0</v>
      </c>
      <c r="BN394" s="272">
        <f t="shared" si="92"/>
        <v>0</v>
      </c>
      <c r="BO394" s="273" t="str">
        <f>IF(BN394=0,"",
IF(SUM(BN362:BN394)=1,BP394,
IF(BN448&gt;SUM(BN362:BN394),_xlfn.CONCAT(", ",BP394),
IF(BN448=SUM(BN362:BN394),_xlfn.CONCAT(" y ",BP394)))))</f>
        <v/>
      </c>
      <c r="BP394" s="156" t="s">
        <v>5127</v>
      </c>
    </row>
    <row r="395" spans="1:68" ht="15" customHeight="1">
      <c r="A395" s="44"/>
      <c r="B395" s="49"/>
      <c r="C395" s="165" t="s">
        <v>5049</v>
      </c>
      <c r="D395" s="852" t="str">
        <f t="shared" si="93"/>
        <v/>
      </c>
      <c r="E395" s="853"/>
      <c r="F395" s="853"/>
      <c r="G395" s="853"/>
      <c r="H395" s="853"/>
      <c r="I395" s="853"/>
      <c r="J395" s="853"/>
      <c r="K395" s="853"/>
      <c r="L395" s="853"/>
      <c r="M395" s="853"/>
      <c r="N395" s="853"/>
      <c r="O395" s="853"/>
      <c r="P395" s="853"/>
      <c r="Q395" s="853"/>
      <c r="R395" s="854"/>
      <c r="S395" s="855"/>
      <c r="T395" s="856"/>
      <c r="U395" s="856"/>
      <c r="V395" s="856"/>
      <c r="W395" s="856"/>
      <c r="X395" s="857"/>
      <c r="Y395" s="713"/>
      <c r="Z395" s="714"/>
      <c r="AA395" s="714"/>
      <c r="AB395" s="714"/>
      <c r="AC395" s="714"/>
      <c r="AD395" s="715"/>
      <c r="AE395" s="164"/>
      <c r="AF395" s="164"/>
      <c r="AG395" s="272">
        <f t="shared" si="96"/>
        <v>0</v>
      </c>
      <c r="AH395" s="273" t="str">
        <f>IF(AG395=0,"",
IF(SUM($AG$363:AG395)=1,AI395,
IF($AG$448&gt;SUM($AG$363:AG395),_xlfn.CONCAT(", ",AI395),
IF($AG$448=SUM($AG$363:AG395),_xlfn.CONCAT(" y ",AI395)))))</f>
        <v/>
      </c>
      <c r="AI395" s="156" t="s">
        <v>5127</v>
      </c>
      <c r="AJ395" s="272">
        <f t="shared" si="94"/>
        <v>0</v>
      </c>
      <c r="AK395" s="273" t="str">
        <f>IF(AJ395=0,"",
IF(SUM($AJ$363:AJ395)=1,AL395,
IF($AJ$448&gt;SUM($AJ$363:AJ395),_xlfn.CONCAT(", ",AL395),
IF($AJ$448=SUM($AJ$363:AJ395),_xlfn.CONCAT(" y ",AL395)))))</f>
        <v/>
      </c>
      <c r="AL395" s="156" t="s">
        <v>5127</v>
      </c>
      <c r="AM395" s="402">
        <f t="shared" si="95"/>
        <v>0</v>
      </c>
      <c r="AN395" s="370" t="str">
        <f>IF(AM395=0,"",
IF(SUM($AM$363:AM395)=1,AO395,
IF($AM$448&gt;SUM($AM$363:AM395),_xlfn.CONCAT(", ",AO395),
IF($AM$448=SUM($AM$363:AM395),_xlfn.CONCAT(" y ",AO395)))))</f>
        <v/>
      </c>
      <c r="AO395" s="156" t="s">
        <v>5127</v>
      </c>
      <c r="AP395" s="293">
        <f t="shared" si="68"/>
        <v>0</v>
      </c>
      <c r="AQ395" s="294">
        <f t="shared" si="69"/>
        <v>0</v>
      </c>
      <c r="AR395" s="295">
        <f t="shared" si="70"/>
        <v>0</v>
      </c>
      <c r="AS395" s="296">
        <f t="shared" si="71"/>
        <v>0</v>
      </c>
      <c r="AT395" s="293">
        <f t="shared" si="72"/>
        <v>0</v>
      </c>
      <c r="AU395" s="294">
        <f t="shared" si="73"/>
        <v>0</v>
      </c>
      <c r="AV395" s="295">
        <f t="shared" si="74"/>
        <v>0</v>
      </c>
      <c r="AW395" s="296">
        <f t="shared" si="75"/>
        <v>0</v>
      </c>
      <c r="AX395" s="293">
        <f t="shared" si="76"/>
        <v>0</v>
      </c>
      <c r="AY395" s="294">
        <f t="shared" si="77"/>
        <v>0</v>
      </c>
      <c r="AZ395" s="295">
        <f t="shared" si="78"/>
        <v>0</v>
      </c>
      <c r="BA395" s="296">
        <f t="shared" si="79"/>
        <v>0</v>
      </c>
      <c r="BB395" s="293">
        <f t="shared" si="80"/>
        <v>0</v>
      </c>
      <c r="BC395" s="294">
        <f t="shared" si="81"/>
        <v>0</v>
      </c>
      <c r="BD395" s="295">
        <f t="shared" si="82"/>
        <v>0</v>
      </c>
      <c r="BE395" s="296">
        <f t="shared" si="83"/>
        <v>0</v>
      </c>
      <c r="BF395" s="293">
        <f t="shared" si="84"/>
        <v>0</v>
      </c>
      <c r="BG395" s="294">
        <f t="shared" si="85"/>
        <v>0</v>
      </c>
      <c r="BH395" s="295">
        <f t="shared" si="86"/>
        <v>0</v>
      </c>
      <c r="BI395" s="296">
        <f t="shared" si="87"/>
        <v>0</v>
      </c>
      <c r="BJ395" s="293">
        <f t="shared" si="88"/>
        <v>0</v>
      </c>
      <c r="BK395" s="294">
        <f t="shared" si="89"/>
        <v>0</v>
      </c>
      <c r="BL395" s="295">
        <f t="shared" si="90"/>
        <v>0</v>
      </c>
      <c r="BM395" s="296">
        <f t="shared" si="91"/>
        <v>0</v>
      </c>
      <c r="BN395" s="272">
        <f t="shared" si="92"/>
        <v>0</v>
      </c>
      <c r="BO395" s="273" t="str">
        <f>IF(BN395=0,"",
IF(SUM(BN362:BN395)=1,BP395,
IF(BN448&gt;SUM(BN362:BN395),_xlfn.CONCAT(", ",BP395),
IF(BN448=SUM(BN362:BN395),_xlfn.CONCAT(" y ",BP395)))))</f>
        <v/>
      </c>
      <c r="BP395" s="156" t="s">
        <v>5128</v>
      </c>
    </row>
    <row r="396" spans="1:68" ht="15" customHeight="1">
      <c r="A396" s="44"/>
      <c r="B396" s="49"/>
      <c r="C396" s="165" t="s">
        <v>5050</v>
      </c>
      <c r="D396" s="852" t="str">
        <f t="shared" si="93"/>
        <v/>
      </c>
      <c r="E396" s="853"/>
      <c r="F396" s="853"/>
      <c r="G396" s="853"/>
      <c r="H396" s="853"/>
      <c r="I396" s="853"/>
      <c r="J396" s="853"/>
      <c r="K396" s="853"/>
      <c r="L396" s="853"/>
      <c r="M396" s="853"/>
      <c r="N396" s="853"/>
      <c r="O396" s="853"/>
      <c r="P396" s="853"/>
      <c r="Q396" s="853"/>
      <c r="R396" s="854"/>
      <c r="S396" s="855"/>
      <c r="T396" s="856"/>
      <c r="U396" s="856"/>
      <c r="V396" s="856"/>
      <c r="W396" s="856"/>
      <c r="X396" s="857"/>
      <c r="Y396" s="713"/>
      <c r="Z396" s="714"/>
      <c r="AA396" s="714"/>
      <c r="AB396" s="714"/>
      <c r="AC396" s="714"/>
      <c r="AD396" s="715"/>
      <c r="AE396" s="164"/>
      <c r="AF396" s="164"/>
      <c r="AG396" s="272">
        <f t="shared" si="96"/>
        <v>0</v>
      </c>
      <c r="AH396" s="273" t="str">
        <f>IF(AG396=0,"",
IF(SUM($AG$363:AG396)=1,AI396,
IF($AG$448&gt;SUM($AG$363:AG396),_xlfn.CONCAT(", ",AI396),
IF($AG$448=SUM($AG$363:AG396),_xlfn.CONCAT(" y ",AI396)))))</f>
        <v/>
      </c>
      <c r="AI396" s="156" t="s">
        <v>5128</v>
      </c>
      <c r="AJ396" s="272">
        <f t="shared" si="94"/>
        <v>0</v>
      </c>
      <c r="AK396" s="273" t="str">
        <f>IF(AJ396=0,"",
IF(SUM($AJ$363:AJ396)=1,AL396,
IF($AJ$448&gt;SUM($AJ$363:AJ396),_xlfn.CONCAT(", ",AL396),
IF($AJ$448=SUM($AJ$363:AJ396),_xlfn.CONCAT(" y ",AL396)))))</f>
        <v/>
      </c>
      <c r="AL396" s="156" t="s">
        <v>5128</v>
      </c>
      <c r="AM396" s="402">
        <f t="shared" si="95"/>
        <v>0</v>
      </c>
      <c r="AN396" s="370" t="str">
        <f>IF(AM396=0,"",
IF(SUM($AM$363:AM396)=1,AO396,
IF($AM$448&gt;SUM($AM$363:AM396),_xlfn.CONCAT(", ",AO396),
IF($AM$448=SUM($AM$363:AM396),_xlfn.CONCAT(" y ",AO396)))))</f>
        <v/>
      </c>
      <c r="AO396" s="156" t="s">
        <v>5128</v>
      </c>
      <c r="AP396" s="293">
        <f t="shared" si="68"/>
        <v>0</v>
      </c>
      <c r="AQ396" s="294">
        <f t="shared" si="69"/>
        <v>0</v>
      </c>
      <c r="AR396" s="295">
        <f t="shared" si="70"/>
        <v>0</v>
      </c>
      <c r="AS396" s="296">
        <f t="shared" si="71"/>
        <v>0</v>
      </c>
      <c r="AT396" s="293">
        <f t="shared" si="72"/>
        <v>0</v>
      </c>
      <c r="AU396" s="294">
        <f t="shared" si="73"/>
        <v>0</v>
      </c>
      <c r="AV396" s="295">
        <f t="shared" si="74"/>
        <v>0</v>
      </c>
      <c r="AW396" s="296">
        <f t="shared" si="75"/>
        <v>0</v>
      </c>
      <c r="AX396" s="293">
        <f t="shared" si="76"/>
        <v>0</v>
      </c>
      <c r="AY396" s="294">
        <f t="shared" si="77"/>
        <v>0</v>
      </c>
      <c r="AZ396" s="295">
        <f t="shared" si="78"/>
        <v>0</v>
      </c>
      <c r="BA396" s="296">
        <f t="shared" si="79"/>
        <v>0</v>
      </c>
      <c r="BB396" s="293">
        <f t="shared" si="80"/>
        <v>0</v>
      </c>
      <c r="BC396" s="294">
        <f t="shared" si="81"/>
        <v>0</v>
      </c>
      <c r="BD396" s="295">
        <f t="shared" si="82"/>
        <v>0</v>
      </c>
      <c r="BE396" s="296">
        <f t="shared" si="83"/>
        <v>0</v>
      </c>
      <c r="BF396" s="293">
        <f t="shared" si="84"/>
        <v>0</v>
      </c>
      <c r="BG396" s="294">
        <f t="shared" si="85"/>
        <v>0</v>
      </c>
      <c r="BH396" s="295">
        <f t="shared" si="86"/>
        <v>0</v>
      </c>
      <c r="BI396" s="296">
        <f t="shared" si="87"/>
        <v>0</v>
      </c>
      <c r="BJ396" s="293">
        <f t="shared" si="88"/>
        <v>0</v>
      </c>
      <c r="BK396" s="294">
        <f t="shared" si="89"/>
        <v>0</v>
      </c>
      <c r="BL396" s="295">
        <f t="shared" si="90"/>
        <v>0</v>
      </c>
      <c r="BM396" s="296">
        <f t="shared" si="91"/>
        <v>0</v>
      </c>
      <c r="BN396" s="272">
        <f t="shared" si="92"/>
        <v>0</v>
      </c>
      <c r="BO396" s="273" t="str">
        <f>IF(BN396=0,"",
IF(SUM(BN362:BN396)=1,BP396,
IF(BN448&gt;SUM(BN362:BN396),_xlfn.CONCAT(", ",BP396),
IF(BN448=SUM(BN362:BN396),_xlfn.CONCAT(" y ",BP396)))))</f>
        <v/>
      </c>
      <c r="BP396" s="156" t="s">
        <v>5129</v>
      </c>
    </row>
    <row r="397" spans="1:68" ht="15" customHeight="1">
      <c r="A397" s="44"/>
      <c r="B397" s="49"/>
      <c r="C397" s="165" t="s">
        <v>5051</v>
      </c>
      <c r="D397" s="852" t="str">
        <f t="shared" si="93"/>
        <v/>
      </c>
      <c r="E397" s="853"/>
      <c r="F397" s="853"/>
      <c r="G397" s="853"/>
      <c r="H397" s="853"/>
      <c r="I397" s="853"/>
      <c r="J397" s="853"/>
      <c r="K397" s="853"/>
      <c r="L397" s="853"/>
      <c r="M397" s="853"/>
      <c r="N397" s="853"/>
      <c r="O397" s="853"/>
      <c r="P397" s="853"/>
      <c r="Q397" s="853"/>
      <c r="R397" s="854"/>
      <c r="S397" s="855"/>
      <c r="T397" s="856"/>
      <c r="U397" s="856"/>
      <c r="V397" s="856"/>
      <c r="W397" s="856"/>
      <c r="X397" s="857"/>
      <c r="Y397" s="713"/>
      <c r="Z397" s="714"/>
      <c r="AA397" s="714"/>
      <c r="AB397" s="714"/>
      <c r="AC397" s="714"/>
      <c r="AD397" s="715"/>
      <c r="AE397" s="164"/>
      <c r="AF397" s="164"/>
      <c r="AG397" s="272">
        <f t="shared" si="96"/>
        <v>0</v>
      </c>
      <c r="AH397" s="273" t="str">
        <f>IF(AG397=0,"",
IF(SUM($AG$363:AG397)=1,AI397,
IF($AG$448&gt;SUM($AG$363:AG397),_xlfn.CONCAT(", ",AI397),
IF($AG$448=SUM($AG$363:AG397),_xlfn.CONCAT(" y ",AI397)))))</f>
        <v/>
      </c>
      <c r="AI397" s="156" t="s">
        <v>5129</v>
      </c>
      <c r="AJ397" s="272">
        <f t="shared" si="94"/>
        <v>0</v>
      </c>
      <c r="AK397" s="273" t="str">
        <f>IF(AJ397=0,"",
IF(SUM($AJ$363:AJ397)=1,AL397,
IF($AJ$448&gt;SUM($AJ$363:AJ397),_xlfn.CONCAT(", ",AL397),
IF($AJ$448=SUM($AJ$363:AJ397),_xlfn.CONCAT(" y ",AL397)))))</f>
        <v/>
      </c>
      <c r="AL397" s="156" t="s">
        <v>5129</v>
      </c>
      <c r="AM397" s="402">
        <f t="shared" si="95"/>
        <v>0</v>
      </c>
      <c r="AN397" s="370" t="str">
        <f>IF(AM397=0,"",
IF(SUM($AM$363:AM397)=1,AO397,
IF($AM$448&gt;SUM($AM$363:AM397),_xlfn.CONCAT(", ",AO397),
IF($AM$448=SUM($AM$363:AM397),_xlfn.CONCAT(" y ",AO397)))))</f>
        <v/>
      </c>
      <c r="AO397" s="156" t="s">
        <v>5129</v>
      </c>
      <c r="AP397" s="293">
        <f t="shared" si="68"/>
        <v>0</v>
      </c>
      <c r="AQ397" s="294">
        <f t="shared" si="69"/>
        <v>0</v>
      </c>
      <c r="AR397" s="295">
        <f t="shared" si="70"/>
        <v>0</v>
      </c>
      <c r="AS397" s="296">
        <f t="shared" si="71"/>
        <v>0</v>
      </c>
      <c r="AT397" s="293">
        <f t="shared" si="72"/>
        <v>0</v>
      </c>
      <c r="AU397" s="294">
        <f t="shared" si="73"/>
        <v>0</v>
      </c>
      <c r="AV397" s="295">
        <f t="shared" si="74"/>
        <v>0</v>
      </c>
      <c r="AW397" s="296">
        <f t="shared" si="75"/>
        <v>0</v>
      </c>
      <c r="AX397" s="293">
        <f t="shared" si="76"/>
        <v>0</v>
      </c>
      <c r="AY397" s="294">
        <f t="shared" si="77"/>
        <v>0</v>
      </c>
      <c r="AZ397" s="295">
        <f t="shared" si="78"/>
        <v>0</v>
      </c>
      <c r="BA397" s="296">
        <f t="shared" si="79"/>
        <v>0</v>
      </c>
      <c r="BB397" s="293">
        <f t="shared" si="80"/>
        <v>0</v>
      </c>
      <c r="BC397" s="294">
        <f t="shared" si="81"/>
        <v>0</v>
      </c>
      <c r="BD397" s="295">
        <f t="shared" si="82"/>
        <v>0</v>
      </c>
      <c r="BE397" s="296">
        <f t="shared" si="83"/>
        <v>0</v>
      </c>
      <c r="BF397" s="293">
        <f t="shared" si="84"/>
        <v>0</v>
      </c>
      <c r="BG397" s="294">
        <f t="shared" si="85"/>
        <v>0</v>
      </c>
      <c r="BH397" s="295">
        <f t="shared" si="86"/>
        <v>0</v>
      </c>
      <c r="BI397" s="296">
        <f t="shared" si="87"/>
        <v>0</v>
      </c>
      <c r="BJ397" s="293">
        <f t="shared" si="88"/>
        <v>0</v>
      </c>
      <c r="BK397" s="294">
        <f t="shared" si="89"/>
        <v>0</v>
      </c>
      <c r="BL397" s="295">
        <f t="shared" si="90"/>
        <v>0</v>
      </c>
      <c r="BM397" s="296">
        <f t="shared" si="91"/>
        <v>0</v>
      </c>
      <c r="BN397" s="272">
        <f t="shared" si="92"/>
        <v>0</v>
      </c>
      <c r="BO397" s="273" t="str">
        <f>IF(BN397=0,"",
IF(SUM(BN362:BN397)=1,BP397,
IF(BN448&gt;SUM(BN362:BN397),_xlfn.CONCAT(", ",BP397),
IF(BN448=SUM(BN362:BN397),_xlfn.CONCAT(" y ",BP397)))))</f>
        <v/>
      </c>
      <c r="BP397" s="156" t="s">
        <v>5131</v>
      </c>
    </row>
    <row r="398" spans="1:68" ht="15" customHeight="1">
      <c r="A398" s="44"/>
      <c r="B398" s="49"/>
      <c r="C398" s="165" t="s">
        <v>5130</v>
      </c>
      <c r="D398" s="852" t="str">
        <f t="shared" si="93"/>
        <v/>
      </c>
      <c r="E398" s="853"/>
      <c r="F398" s="853"/>
      <c r="G398" s="853"/>
      <c r="H398" s="853"/>
      <c r="I398" s="853"/>
      <c r="J398" s="853"/>
      <c r="K398" s="853"/>
      <c r="L398" s="853"/>
      <c r="M398" s="853"/>
      <c r="N398" s="853"/>
      <c r="O398" s="853"/>
      <c r="P398" s="853"/>
      <c r="Q398" s="853"/>
      <c r="R398" s="854"/>
      <c r="S398" s="855"/>
      <c r="T398" s="856"/>
      <c r="U398" s="856"/>
      <c r="V398" s="856"/>
      <c r="W398" s="856"/>
      <c r="X398" s="857"/>
      <c r="Y398" s="713"/>
      <c r="Z398" s="714"/>
      <c r="AA398" s="714"/>
      <c r="AB398" s="714"/>
      <c r="AC398" s="714"/>
      <c r="AD398" s="715"/>
      <c r="AE398" s="164"/>
      <c r="AF398" s="164"/>
      <c r="AG398" s="272">
        <f t="shared" si="96"/>
        <v>0</v>
      </c>
      <c r="AH398" s="273" t="str">
        <f>IF(AG398=0,"",
IF(SUM($AG$363:AG398)=1,AI398,
IF($AG$448&gt;SUM($AG$363:AG398),_xlfn.CONCAT(", ",AI398),
IF($AG$448=SUM($AG$363:AG398),_xlfn.CONCAT(" y ",AI398)))))</f>
        <v/>
      </c>
      <c r="AI398" s="156" t="s">
        <v>5131</v>
      </c>
      <c r="AJ398" s="272">
        <f t="shared" si="94"/>
        <v>0</v>
      </c>
      <c r="AK398" s="273" t="str">
        <f>IF(AJ398=0,"",
IF(SUM($AJ$363:AJ398)=1,AL398,
IF($AJ$448&gt;SUM($AJ$363:AJ398),_xlfn.CONCAT(", ",AL398),
IF($AJ$448=SUM($AJ$363:AJ398),_xlfn.CONCAT(" y ",AL398)))))</f>
        <v/>
      </c>
      <c r="AL398" s="156" t="s">
        <v>5131</v>
      </c>
      <c r="AM398" s="402">
        <f t="shared" si="95"/>
        <v>0</v>
      </c>
      <c r="AN398" s="370" t="str">
        <f>IF(AM398=0,"",
IF(SUM($AM$363:AM398)=1,AO398,
IF($AM$448&gt;SUM($AM$363:AM398),_xlfn.CONCAT(", ",AO398),
IF($AM$448=SUM($AM$363:AM398),_xlfn.CONCAT(" y ",AO398)))))</f>
        <v/>
      </c>
      <c r="AO398" s="156" t="s">
        <v>5131</v>
      </c>
      <c r="AP398" s="293">
        <f t="shared" si="68"/>
        <v>0</v>
      </c>
      <c r="AQ398" s="294">
        <f t="shared" si="69"/>
        <v>0</v>
      </c>
      <c r="AR398" s="295">
        <f t="shared" si="70"/>
        <v>0</v>
      </c>
      <c r="AS398" s="296">
        <f t="shared" si="71"/>
        <v>0</v>
      </c>
      <c r="AT398" s="293">
        <f t="shared" si="72"/>
        <v>0</v>
      </c>
      <c r="AU398" s="294">
        <f t="shared" si="73"/>
        <v>0</v>
      </c>
      <c r="AV398" s="295">
        <f t="shared" si="74"/>
        <v>0</v>
      </c>
      <c r="AW398" s="296">
        <f t="shared" si="75"/>
        <v>0</v>
      </c>
      <c r="AX398" s="293">
        <f t="shared" si="76"/>
        <v>0</v>
      </c>
      <c r="AY398" s="294">
        <f t="shared" si="77"/>
        <v>0</v>
      </c>
      <c r="AZ398" s="295">
        <f t="shared" si="78"/>
        <v>0</v>
      </c>
      <c r="BA398" s="296">
        <f t="shared" si="79"/>
        <v>0</v>
      </c>
      <c r="BB398" s="293">
        <f t="shared" si="80"/>
        <v>0</v>
      </c>
      <c r="BC398" s="294">
        <f t="shared" si="81"/>
        <v>0</v>
      </c>
      <c r="BD398" s="295">
        <f t="shared" si="82"/>
        <v>0</v>
      </c>
      <c r="BE398" s="296">
        <f t="shared" si="83"/>
        <v>0</v>
      </c>
      <c r="BF398" s="293">
        <f t="shared" si="84"/>
        <v>0</v>
      </c>
      <c r="BG398" s="294">
        <f t="shared" si="85"/>
        <v>0</v>
      </c>
      <c r="BH398" s="295">
        <f t="shared" si="86"/>
        <v>0</v>
      </c>
      <c r="BI398" s="296">
        <f t="shared" si="87"/>
        <v>0</v>
      </c>
      <c r="BJ398" s="293">
        <f t="shared" si="88"/>
        <v>0</v>
      </c>
      <c r="BK398" s="294">
        <f t="shared" si="89"/>
        <v>0</v>
      </c>
      <c r="BL398" s="295">
        <f t="shared" si="90"/>
        <v>0</v>
      </c>
      <c r="BM398" s="296">
        <f t="shared" si="91"/>
        <v>0</v>
      </c>
      <c r="BN398" s="272">
        <f t="shared" si="92"/>
        <v>0</v>
      </c>
      <c r="BO398" s="273" t="str">
        <f>IF(BN398=0,"",
IF(SUM(BN362:BN398)=1,BP398,
IF(BN448&gt;SUM(BN362:BN398),_xlfn.CONCAT(", ",BP398),
IF(BN448=SUM(BN362:BN398),_xlfn.CONCAT(" y ",BP398)))))</f>
        <v/>
      </c>
      <c r="BP398" s="156" t="s">
        <v>5133</v>
      </c>
    </row>
    <row r="399" spans="1:68" ht="15" customHeight="1">
      <c r="A399" s="44"/>
      <c r="B399" s="49"/>
      <c r="C399" s="165" t="s">
        <v>5132</v>
      </c>
      <c r="D399" s="852" t="str">
        <f t="shared" si="93"/>
        <v/>
      </c>
      <c r="E399" s="853"/>
      <c r="F399" s="853"/>
      <c r="G399" s="853"/>
      <c r="H399" s="853"/>
      <c r="I399" s="853"/>
      <c r="J399" s="853"/>
      <c r="K399" s="853"/>
      <c r="L399" s="853"/>
      <c r="M399" s="853"/>
      <c r="N399" s="853"/>
      <c r="O399" s="853"/>
      <c r="P399" s="853"/>
      <c r="Q399" s="853"/>
      <c r="R399" s="854"/>
      <c r="S399" s="855"/>
      <c r="T399" s="856"/>
      <c r="U399" s="856"/>
      <c r="V399" s="856"/>
      <c r="W399" s="856"/>
      <c r="X399" s="857"/>
      <c r="Y399" s="713"/>
      <c r="Z399" s="714"/>
      <c r="AA399" s="714"/>
      <c r="AB399" s="714"/>
      <c r="AC399" s="714"/>
      <c r="AD399" s="715"/>
      <c r="AE399" s="164"/>
      <c r="AF399" s="164"/>
      <c r="AG399" s="272">
        <f t="shared" si="96"/>
        <v>0</v>
      </c>
      <c r="AH399" s="273" t="str">
        <f>IF(AG399=0,"",
IF(SUM($AG$363:AG399)=1,AI399,
IF($AG$448&gt;SUM($AG$363:AG399),_xlfn.CONCAT(", ",AI399),
IF($AG$448=SUM($AG$363:AG399),_xlfn.CONCAT(" y ",AI399)))))</f>
        <v/>
      </c>
      <c r="AI399" s="156" t="s">
        <v>5133</v>
      </c>
      <c r="AJ399" s="272">
        <f t="shared" si="94"/>
        <v>0</v>
      </c>
      <c r="AK399" s="273" t="str">
        <f>IF(AJ399=0,"",
IF(SUM($AJ$363:AJ399)=1,AL399,
IF($AJ$448&gt;SUM($AJ$363:AJ399),_xlfn.CONCAT(", ",AL399),
IF($AJ$448=SUM($AJ$363:AJ399),_xlfn.CONCAT(" y ",AL399)))))</f>
        <v/>
      </c>
      <c r="AL399" s="156" t="s">
        <v>5133</v>
      </c>
      <c r="AM399" s="402">
        <f t="shared" si="95"/>
        <v>0</v>
      </c>
      <c r="AN399" s="370" t="str">
        <f>IF(AM399=0,"",
IF(SUM($AM$363:AM399)=1,AO399,
IF($AM$448&gt;SUM($AM$363:AM399),_xlfn.CONCAT(", ",AO399),
IF($AM$448=SUM($AM$363:AM399),_xlfn.CONCAT(" y ",AO399)))))</f>
        <v/>
      </c>
      <c r="AO399" s="156" t="s">
        <v>5133</v>
      </c>
      <c r="AP399" s="293">
        <f t="shared" si="68"/>
        <v>0</v>
      </c>
      <c r="AQ399" s="294">
        <f t="shared" si="69"/>
        <v>0</v>
      </c>
      <c r="AR399" s="295">
        <f t="shared" si="70"/>
        <v>0</v>
      </c>
      <c r="AS399" s="296">
        <f t="shared" si="71"/>
        <v>0</v>
      </c>
      <c r="AT399" s="293">
        <f t="shared" si="72"/>
        <v>0</v>
      </c>
      <c r="AU399" s="294">
        <f t="shared" si="73"/>
        <v>0</v>
      </c>
      <c r="AV399" s="295">
        <f t="shared" si="74"/>
        <v>0</v>
      </c>
      <c r="AW399" s="296">
        <f t="shared" si="75"/>
        <v>0</v>
      </c>
      <c r="AX399" s="293">
        <f t="shared" si="76"/>
        <v>0</v>
      </c>
      <c r="AY399" s="294">
        <f t="shared" si="77"/>
        <v>0</v>
      </c>
      <c r="AZ399" s="295">
        <f t="shared" si="78"/>
        <v>0</v>
      </c>
      <c r="BA399" s="296">
        <f t="shared" si="79"/>
        <v>0</v>
      </c>
      <c r="BB399" s="293">
        <f t="shared" si="80"/>
        <v>0</v>
      </c>
      <c r="BC399" s="294">
        <f t="shared" si="81"/>
        <v>0</v>
      </c>
      <c r="BD399" s="295">
        <f t="shared" si="82"/>
        <v>0</v>
      </c>
      <c r="BE399" s="296">
        <f t="shared" si="83"/>
        <v>0</v>
      </c>
      <c r="BF399" s="293">
        <f t="shared" si="84"/>
        <v>0</v>
      </c>
      <c r="BG399" s="294">
        <f t="shared" si="85"/>
        <v>0</v>
      </c>
      <c r="BH399" s="295">
        <f t="shared" si="86"/>
        <v>0</v>
      </c>
      <c r="BI399" s="296">
        <f t="shared" si="87"/>
        <v>0</v>
      </c>
      <c r="BJ399" s="293">
        <f t="shared" si="88"/>
        <v>0</v>
      </c>
      <c r="BK399" s="294">
        <f t="shared" si="89"/>
        <v>0</v>
      </c>
      <c r="BL399" s="295">
        <f t="shared" si="90"/>
        <v>0</v>
      </c>
      <c r="BM399" s="296">
        <f t="shared" si="91"/>
        <v>0</v>
      </c>
      <c r="BN399" s="272">
        <f t="shared" si="92"/>
        <v>0</v>
      </c>
      <c r="BO399" s="273" t="str">
        <f>IF(BN399=0,"",
IF(SUM(BN362:BN399)=1,BP399,
IF(BN448&gt;SUM(BN362:BN399),_xlfn.CONCAT(", ",BP399),
IF(BN448=SUM(BN362:BN399),_xlfn.CONCAT(" y ",BP399)))))</f>
        <v/>
      </c>
      <c r="BP399" s="156" t="s">
        <v>5135</v>
      </c>
    </row>
    <row r="400" spans="1:68" ht="15" customHeight="1">
      <c r="A400" s="44"/>
      <c r="B400" s="49"/>
      <c r="C400" s="165" t="s">
        <v>5134</v>
      </c>
      <c r="D400" s="852" t="str">
        <f t="shared" si="93"/>
        <v/>
      </c>
      <c r="E400" s="853"/>
      <c r="F400" s="853"/>
      <c r="G400" s="853"/>
      <c r="H400" s="853"/>
      <c r="I400" s="853"/>
      <c r="J400" s="853"/>
      <c r="K400" s="853"/>
      <c r="L400" s="853"/>
      <c r="M400" s="853"/>
      <c r="N400" s="853"/>
      <c r="O400" s="853"/>
      <c r="P400" s="853"/>
      <c r="Q400" s="853"/>
      <c r="R400" s="854"/>
      <c r="S400" s="855"/>
      <c r="T400" s="856"/>
      <c r="U400" s="856"/>
      <c r="V400" s="856"/>
      <c r="W400" s="856"/>
      <c r="X400" s="857"/>
      <c r="Y400" s="713"/>
      <c r="Z400" s="714"/>
      <c r="AA400" s="714"/>
      <c r="AB400" s="714"/>
      <c r="AC400" s="714"/>
      <c r="AD400" s="715"/>
      <c r="AE400" s="164"/>
      <c r="AF400" s="164"/>
      <c r="AG400" s="272">
        <f t="shared" si="96"/>
        <v>0</v>
      </c>
      <c r="AH400" s="273" t="str">
        <f>IF(AG400=0,"",
IF(SUM($AG$363:AG400)=1,AI400,
IF($AG$448&gt;SUM($AG$363:AG400),_xlfn.CONCAT(", ",AI400),
IF($AG$448=SUM($AG$363:AG400),_xlfn.CONCAT(" y ",AI400)))))</f>
        <v/>
      </c>
      <c r="AI400" s="156" t="s">
        <v>5135</v>
      </c>
      <c r="AJ400" s="272">
        <f t="shared" si="94"/>
        <v>0</v>
      </c>
      <c r="AK400" s="273" t="str">
        <f>IF(AJ400=0,"",
IF(SUM($AJ$363:AJ400)=1,AL400,
IF($AJ$448&gt;SUM($AJ$363:AJ400),_xlfn.CONCAT(", ",AL400),
IF($AJ$448=SUM($AJ$363:AJ400),_xlfn.CONCAT(" y ",AL400)))))</f>
        <v/>
      </c>
      <c r="AL400" s="156" t="s">
        <v>5135</v>
      </c>
      <c r="AM400" s="402">
        <f t="shared" si="95"/>
        <v>0</v>
      </c>
      <c r="AN400" s="370" t="str">
        <f>IF(AM400=0,"",
IF(SUM($AM$363:AM400)=1,AO400,
IF($AM$448&gt;SUM($AM$363:AM400),_xlfn.CONCAT(", ",AO400),
IF($AM$448=SUM($AM$363:AM400),_xlfn.CONCAT(" y ",AO400)))))</f>
        <v/>
      </c>
      <c r="AO400" s="156" t="s">
        <v>5135</v>
      </c>
      <c r="AP400" s="293">
        <f t="shared" si="68"/>
        <v>0</v>
      </c>
      <c r="AQ400" s="294">
        <f t="shared" si="69"/>
        <v>0</v>
      </c>
      <c r="AR400" s="295">
        <f t="shared" si="70"/>
        <v>0</v>
      </c>
      <c r="AS400" s="296">
        <f t="shared" si="71"/>
        <v>0</v>
      </c>
      <c r="AT400" s="293">
        <f t="shared" si="72"/>
        <v>0</v>
      </c>
      <c r="AU400" s="294">
        <f t="shared" si="73"/>
        <v>0</v>
      </c>
      <c r="AV400" s="295">
        <f t="shared" si="74"/>
        <v>0</v>
      </c>
      <c r="AW400" s="296">
        <f t="shared" si="75"/>
        <v>0</v>
      </c>
      <c r="AX400" s="293">
        <f t="shared" si="76"/>
        <v>0</v>
      </c>
      <c r="AY400" s="294">
        <f t="shared" si="77"/>
        <v>0</v>
      </c>
      <c r="AZ400" s="295">
        <f t="shared" si="78"/>
        <v>0</v>
      </c>
      <c r="BA400" s="296">
        <f t="shared" si="79"/>
        <v>0</v>
      </c>
      <c r="BB400" s="293">
        <f t="shared" si="80"/>
        <v>0</v>
      </c>
      <c r="BC400" s="294">
        <f t="shared" si="81"/>
        <v>0</v>
      </c>
      <c r="BD400" s="295">
        <f t="shared" si="82"/>
        <v>0</v>
      </c>
      <c r="BE400" s="296">
        <f t="shared" si="83"/>
        <v>0</v>
      </c>
      <c r="BF400" s="293">
        <f t="shared" si="84"/>
        <v>0</v>
      </c>
      <c r="BG400" s="294">
        <f t="shared" si="85"/>
        <v>0</v>
      </c>
      <c r="BH400" s="295">
        <f t="shared" si="86"/>
        <v>0</v>
      </c>
      <c r="BI400" s="296">
        <f t="shared" si="87"/>
        <v>0</v>
      </c>
      <c r="BJ400" s="293">
        <f t="shared" si="88"/>
        <v>0</v>
      </c>
      <c r="BK400" s="294">
        <f t="shared" si="89"/>
        <v>0</v>
      </c>
      <c r="BL400" s="295">
        <f t="shared" si="90"/>
        <v>0</v>
      </c>
      <c r="BM400" s="296">
        <f t="shared" si="91"/>
        <v>0</v>
      </c>
      <c r="BN400" s="272">
        <f t="shared" si="92"/>
        <v>0</v>
      </c>
      <c r="BO400" s="273" t="str">
        <f>IF(BN400=0,"",
IF(SUM(BN362:BN400)=1,BP400,
IF(BN448&gt;SUM(BN362:BN400),_xlfn.CONCAT(", ",BP400),
IF(BN448=SUM(BN362:BN400),_xlfn.CONCAT(" y ",BP400)))))</f>
        <v/>
      </c>
      <c r="BP400" s="156" t="s">
        <v>5137</v>
      </c>
    </row>
    <row r="401" spans="1:68" ht="15" customHeight="1">
      <c r="A401" s="44"/>
      <c r="B401" s="49"/>
      <c r="C401" s="165" t="s">
        <v>5136</v>
      </c>
      <c r="D401" s="852" t="str">
        <f t="shared" si="93"/>
        <v/>
      </c>
      <c r="E401" s="853"/>
      <c r="F401" s="853"/>
      <c r="G401" s="853"/>
      <c r="H401" s="853"/>
      <c r="I401" s="853"/>
      <c r="J401" s="853"/>
      <c r="K401" s="853"/>
      <c r="L401" s="853"/>
      <c r="M401" s="853"/>
      <c r="N401" s="853"/>
      <c r="O401" s="853"/>
      <c r="P401" s="853"/>
      <c r="Q401" s="853"/>
      <c r="R401" s="854"/>
      <c r="S401" s="855"/>
      <c r="T401" s="856"/>
      <c r="U401" s="856"/>
      <c r="V401" s="856"/>
      <c r="W401" s="856"/>
      <c r="X401" s="857"/>
      <c r="Y401" s="713"/>
      <c r="Z401" s="714"/>
      <c r="AA401" s="714"/>
      <c r="AB401" s="714"/>
      <c r="AC401" s="714"/>
      <c r="AD401" s="715"/>
      <c r="AE401" s="164"/>
      <c r="AF401" s="164"/>
      <c r="AG401" s="272">
        <f t="shared" si="96"/>
        <v>0</v>
      </c>
      <c r="AH401" s="273" t="str">
        <f>IF(AG401=0,"",
IF(SUM($AG$363:AG401)=1,AI401,
IF($AG$448&gt;SUM($AG$363:AG401),_xlfn.CONCAT(", ",AI401),
IF($AG$448=SUM($AG$363:AG401),_xlfn.CONCAT(" y ",AI401)))))</f>
        <v/>
      </c>
      <c r="AI401" s="156" t="s">
        <v>5137</v>
      </c>
      <c r="AJ401" s="272">
        <f t="shared" si="94"/>
        <v>0</v>
      </c>
      <c r="AK401" s="273" t="str">
        <f>IF(AJ401=0,"",
IF(SUM($AJ$363:AJ401)=1,AL401,
IF($AJ$448&gt;SUM($AJ$363:AJ401),_xlfn.CONCAT(", ",AL401),
IF($AJ$448=SUM($AJ$363:AJ401),_xlfn.CONCAT(" y ",AL401)))))</f>
        <v/>
      </c>
      <c r="AL401" s="156" t="s">
        <v>5137</v>
      </c>
      <c r="AM401" s="402">
        <f t="shared" si="95"/>
        <v>0</v>
      </c>
      <c r="AN401" s="370" t="str">
        <f>IF(AM401=0,"",
IF(SUM($AM$363:AM401)=1,AO401,
IF($AM$448&gt;SUM($AM$363:AM401),_xlfn.CONCAT(", ",AO401),
IF($AM$448=SUM($AM$363:AM401),_xlfn.CONCAT(" y ",AO401)))))</f>
        <v/>
      </c>
      <c r="AO401" s="156" t="s">
        <v>5137</v>
      </c>
      <c r="AP401" s="293">
        <f t="shared" si="68"/>
        <v>0</v>
      </c>
      <c r="AQ401" s="294">
        <f t="shared" si="69"/>
        <v>0</v>
      </c>
      <c r="AR401" s="295">
        <f t="shared" si="70"/>
        <v>0</v>
      </c>
      <c r="AS401" s="296">
        <f t="shared" si="71"/>
        <v>0</v>
      </c>
      <c r="AT401" s="293">
        <f t="shared" si="72"/>
        <v>0</v>
      </c>
      <c r="AU401" s="294">
        <f t="shared" si="73"/>
        <v>0</v>
      </c>
      <c r="AV401" s="295">
        <f t="shared" si="74"/>
        <v>0</v>
      </c>
      <c r="AW401" s="296">
        <f t="shared" si="75"/>
        <v>0</v>
      </c>
      <c r="AX401" s="293">
        <f t="shared" si="76"/>
        <v>0</v>
      </c>
      <c r="AY401" s="294">
        <f t="shared" si="77"/>
        <v>0</v>
      </c>
      <c r="AZ401" s="295">
        <f t="shared" si="78"/>
        <v>0</v>
      </c>
      <c r="BA401" s="296">
        <f t="shared" si="79"/>
        <v>0</v>
      </c>
      <c r="BB401" s="293">
        <f t="shared" si="80"/>
        <v>0</v>
      </c>
      <c r="BC401" s="294">
        <f t="shared" si="81"/>
        <v>0</v>
      </c>
      <c r="BD401" s="295">
        <f t="shared" si="82"/>
        <v>0</v>
      </c>
      <c r="BE401" s="296">
        <f t="shared" si="83"/>
        <v>0</v>
      </c>
      <c r="BF401" s="293">
        <f t="shared" si="84"/>
        <v>0</v>
      </c>
      <c r="BG401" s="294">
        <f t="shared" si="85"/>
        <v>0</v>
      </c>
      <c r="BH401" s="295">
        <f t="shared" si="86"/>
        <v>0</v>
      </c>
      <c r="BI401" s="296">
        <f t="shared" si="87"/>
        <v>0</v>
      </c>
      <c r="BJ401" s="293">
        <f t="shared" si="88"/>
        <v>0</v>
      </c>
      <c r="BK401" s="294">
        <f t="shared" si="89"/>
        <v>0</v>
      </c>
      <c r="BL401" s="295">
        <f t="shared" si="90"/>
        <v>0</v>
      </c>
      <c r="BM401" s="296">
        <f t="shared" si="91"/>
        <v>0</v>
      </c>
      <c r="BN401" s="272">
        <f t="shared" si="92"/>
        <v>0</v>
      </c>
      <c r="BO401" s="273" t="str">
        <f>IF(BN401=0,"",
IF(SUM(BN362:BN401)=1,BP401,
IF(BN448&gt;SUM(BN362:BN401),_xlfn.CONCAT(", ",BP401),
IF(BN448=SUM(BN362:BN401),_xlfn.CONCAT(" y ",BP401)))))</f>
        <v/>
      </c>
      <c r="BP401" s="156" t="s">
        <v>5139</v>
      </c>
    </row>
    <row r="402" spans="1:68" ht="15" customHeight="1">
      <c r="A402" s="44"/>
      <c r="B402" s="49"/>
      <c r="C402" s="165" t="s">
        <v>5138</v>
      </c>
      <c r="D402" s="852" t="str">
        <f t="shared" si="93"/>
        <v/>
      </c>
      <c r="E402" s="853"/>
      <c r="F402" s="853"/>
      <c r="G402" s="853"/>
      <c r="H402" s="853"/>
      <c r="I402" s="853"/>
      <c r="J402" s="853"/>
      <c r="K402" s="853"/>
      <c r="L402" s="853"/>
      <c r="M402" s="853"/>
      <c r="N402" s="853"/>
      <c r="O402" s="853"/>
      <c r="P402" s="853"/>
      <c r="Q402" s="853"/>
      <c r="R402" s="854"/>
      <c r="S402" s="855"/>
      <c r="T402" s="856"/>
      <c r="U402" s="856"/>
      <c r="V402" s="856"/>
      <c r="W402" s="856"/>
      <c r="X402" s="857"/>
      <c r="Y402" s="713"/>
      <c r="Z402" s="714"/>
      <c r="AA402" s="714"/>
      <c r="AB402" s="714"/>
      <c r="AC402" s="714"/>
      <c r="AD402" s="715"/>
      <c r="AE402" s="164"/>
      <c r="AF402" s="164"/>
      <c r="AG402" s="272">
        <f t="shared" si="96"/>
        <v>0</v>
      </c>
      <c r="AH402" s="273" t="str">
        <f>IF(AG402=0,"",
IF(SUM($AG$363:AG402)=1,AI402,
IF($AG$448&gt;SUM($AG$363:AG402),_xlfn.CONCAT(", ",AI402),
IF($AG$448=SUM($AG$363:AG402),_xlfn.CONCAT(" y ",AI402)))))</f>
        <v/>
      </c>
      <c r="AI402" s="156" t="s">
        <v>5139</v>
      </c>
      <c r="AJ402" s="272">
        <f t="shared" si="94"/>
        <v>0</v>
      </c>
      <c r="AK402" s="273" t="str">
        <f>IF(AJ402=0,"",
IF(SUM($AJ$363:AJ402)=1,AL402,
IF($AJ$448&gt;SUM($AJ$363:AJ402),_xlfn.CONCAT(", ",AL402),
IF($AJ$448=SUM($AJ$363:AJ402),_xlfn.CONCAT(" y ",AL402)))))</f>
        <v/>
      </c>
      <c r="AL402" s="156" t="s">
        <v>5139</v>
      </c>
      <c r="AM402" s="402">
        <f t="shared" si="95"/>
        <v>0</v>
      </c>
      <c r="AN402" s="370" t="str">
        <f>IF(AM402=0,"",
IF(SUM($AM$363:AM402)=1,AO402,
IF($AM$448&gt;SUM($AM$363:AM402),_xlfn.CONCAT(", ",AO402),
IF($AM$448=SUM($AM$363:AM402),_xlfn.CONCAT(" y ",AO402)))))</f>
        <v/>
      </c>
      <c r="AO402" s="156" t="s">
        <v>5139</v>
      </c>
      <c r="AP402" s="293">
        <f t="shared" si="68"/>
        <v>0</v>
      </c>
      <c r="AQ402" s="294">
        <f t="shared" si="69"/>
        <v>0</v>
      </c>
      <c r="AR402" s="295">
        <f t="shared" si="70"/>
        <v>0</v>
      </c>
      <c r="AS402" s="296">
        <f t="shared" si="71"/>
        <v>0</v>
      </c>
      <c r="AT402" s="293">
        <f t="shared" si="72"/>
        <v>0</v>
      </c>
      <c r="AU402" s="294">
        <f t="shared" si="73"/>
        <v>0</v>
      </c>
      <c r="AV402" s="295">
        <f t="shared" si="74"/>
        <v>0</v>
      </c>
      <c r="AW402" s="296">
        <f t="shared" si="75"/>
        <v>0</v>
      </c>
      <c r="AX402" s="293">
        <f t="shared" si="76"/>
        <v>0</v>
      </c>
      <c r="AY402" s="294">
        <f t="shared" si="77"/>
        <v>0</v>
      </c>
      <c r="AZ402" s="295">
        <f t="shared" si="78"/>
        <v>0</v>
      </c>
      <c r="BA402" s="296">
        <f t="shared" si="79"/>
        <v>0</v>
      </c>
      <c r="BB402" s="293">
        <f t="shared" si="80"/>
        <v>0</v>
      </c>
      <c r="BC402" s="294">
        <f t="shared" si="81"/>
        <v>0</v>
      </c>
      <c r="BD402" s="295">
        <f t="shared" si="82"/>
        <v>0</v>
      </c>
      <c r="BE402" s="296">
        <f t="shared" si="83"/>
        <v>0</v>
      </c>
      <c r="BF402" s="293">
        <f t="shared" si="84"/>
        <v>0</v>
      </c>
      <c r="BG402" s="294">
        <f t="shared" si="85"/>
        <v>0</v>
      </c>
      <c r="BH402" s="295">
        <f t="shared" si="86"/>
        <v>0</v>
      </c>
      <c r="BI402" s="296">
        <f t="shared" si="87"/>
        <v>0</v>
      </c>
      <c r="BJ402" s="293">
        <f t="shared" si="88"/>
        <v>0</v>
      </c>
      <c r="BK402" s="294">
        <f t="shared" si="89"/>
        <v>0</v>
      </c>
      <c r="BL402" s="295">
        <f t="shared" si="90"/>
        <v>0</v>
      </c>
      <c r="BM402" s="296">
        <f t="shared" si="91"/>
        <v>0</v>
      </c>
      <c r="BN402" s="272">
        <f t="shared" si="92"/>
        <v>0</v>
      </c>
      <c r="BO402" s="273" t="str">
        <f>IF(BN402=0,"",
IF(SUM(BN362:BN402)=1,BP402,
IF(BN448&gt;SUM(BN362:BN402),_xlfn.CONCAT(", ",BP402),
IF(BN448=SUM(BN362:BN402),_xlfn.CONCAT(" y ",BP402)))))</f>
        <v/>
      </c>
      <c r="BP402" s="156" t="s">
        <v>5141</v>
      </c>
    </row>
    <row r="403" spans="1:68" ht="15" customHeight="1">
      <c r="A403" s="44"/>
      <c r="B403" s="49"/>
      <c r="C403" s="165" t="s">
        <v>5140</v>
      </c>
      <c r="D403" s="852" t="str">
        <f t="shared" si="93"/>
        <v/>
      </c>
      <c r="E403" s="853"/>
      <c r="F403" s="853"/>
      <c r="G403" s="853"/>
      <c r="H403" s="853"/>
      <c r="I403" s="853"/>
      <c r="J403" s="853"/>
      <c r="K403" s="853"/>
      <c r="L403" s="853"/>
      <c r="M403" s="853"/>
      <c r="N403" s="853"/>
      <c r="O403" s="853"/>
      <c r="P403" s="853"/>
      <c r="Q403" s="853"/>
      <c r="R403" s="854"/>
      <c r="S403" s="855"/>
      <c r="T403" s="856"/>
      <c r="U403" s="856"/>
      <c r="V403" s="856"/>
      <c r="W403" s="856"/>
      <c r="X403" s="857"/>
      <c r="Y403" s="713"/>
      <c r="Z403" s="714"/>
      <c r="AA403" s="714"/>
      <c r="AB403" s="714"/>
      <c r="AC403" s="714"/>
      <c r="AD403" s="715"/>
      <c r="AE403" s="164"/>
      <c r="AF403" s="164"/>
      <c r="AG403" s="272">
        <f t="shared" si="96"/>
        <v>0</v>
      </c>
      <c r="AH403" s="273" t="str">
        <f>IF(AG403=0,"",
IF(SUM($AG$363:AG403)=1,AI403,
IF($AG$448&gt;SUM($AG$363:AG403),_xlfn.CONCAT(", ",AI403),
IF($AG$448=SUM($AG$363:AG403),_xlfn.CONCAT(" y ",AI403)))))</f>
        <v/>
      </c>
      <c r="AI403" s="156" t="s">
        <v>5141</v>
      </c>
      <c r="AJ403" s="272">
        <f t="shared" si="94"/>
        <v>0</v>
      </c>
      <c r="AK403" s="273" t="str">
        <f>IF(AJ403=0,"",
IF(SUM($AJ$363:AJ403)=1,AL403,
IF($AJ$448&gt;SUM($AJ$363:AJ403),_xlfn.CONCAT(", ",AL403),
IF($AJ$448=SUM($AJ$363:AJ403),_xlfn.CONCAT(" y ",AL403)))))</f>
        <v/>
      </c>
      <c r="AL403" s="156" t="s">
        <v>5141</v>
      </c>
      <c r="AM403" s="402">
        <f t="shared" si="95"/>
        <v>0</v>
      </c>
      <c r="AN403" s="370" t="str">
        <f>IF(AM403=0,"",
IF(SUM($AM$363:AM403)=1,AO403,
IF($AM$448&gt;SUM($AM$363:AM403),_xlfn.CONCAT(", ",AO403),
IF($AM$448=SUM($AM$363:AM403),_xlfn.CONCAT(" y ",AO403)))))</f>
        <v/>
      </c>
      <c r="AO403" s="156" t="s">
        <v>5141</v>
      </c>
      <c r="AP403" s="293">
        <f t="shared" si="68"/>
        <v>0</v>
      </c>
      <c r="AQ403" s="294">
        <f t="shared" si="69"/>
        <v>0</v>
      </c>
      <c r="AR403" s="295">
        <f t="shared" si="70"/>
        <v>0</v>
      </c>
      <c r="AS403" s="296">
        <f t="shared" si="71"/>
        <v>0</v>
      </c>
      <c r="AT403" s="293">
        <f t="shared" si="72"/>
        <v>0</v>
      </c>
      <c r="AU403" s="294">
        <f t="shared" si="73"/>
        <v>0</v>
      </c>
      <c r="AV403" s="295">
        <f t="shared" si="74"/>
        <v>0</v>
      </c>
      <c r="AW403" s="296">
        <f t="shared" si="75"/>
        <v>0</v>
      </c>
      <c r="AX403" s="293">
        <f t="shared" si="76"/>
        <v>0</v>
      </c>
      <c r="AY403" s="294">
        <f t="shared" si="77"/>
        <v>0</v>
      </c>
      <c r="AZ403" s="295">
        <f t="shared" si="78"/>
        <v>0</v>
      </c>
      <c r="BA403" s="296">
        <f t="shared" si="79"/>
        <v>0</v>
      </c>
      <c r="BB403" s="293">
        <f t="shared" si="80"/>
        <v>0</v>
      </c>
      <c r="BC403" s="294">
        <f t="shared" si="81"/>
        <v>0</v>
      </c>
      <c r="BD403" s="295">
        <f t="shared" si="82"/>
        <v>0</v>
      </c>
      <c r="BE403" s="296">
        <f t="shared" si="83"/>
        <v>0</v>
      </c>
      <c r="BF403" s="293">
        <f t="shared" si="84"/>
        <v>0</v>
      </c>
      <c r="BG403" s="294">
        <f t="shared" si="85"/>
        <v>0</v>
      </c>
      <c r="BH403" s="295">
        <f t="shared" si="86"/>
        <v>0</v>
      </c>
      <c r="BI403" s="296">
        <f t="shared" si="87"/>
        <v>0</v>
      </c>
      <c r="BJ403" s="293">
        <f t="shared" si="88"/>
        <v>0</v>
      </c>
      <c r="BK403" s="294">
        <f t="shared" si="89"/>
        <v>0</v>
      </c>
      <c r="BL403" s="295">
        <f t="shared" si="90"/>
        <v>0</v>
      </c>
      <c r="BM403" s="296">
        <f t="shared" si="91"/>
        <v>0</v>
      </c>
      <c r="BN403" s="272">
        <f t="shared" si="92"/>
        <v>0</v>
      </c>
      <c r="BO403" s="273" t="str">
        <f>IF(BN403=0,"",
IF(SUM(BN362:BN403)=1,BP403,
IF(BN448&gt;SUM(BN362:BN403),_xlfn.CONCAT(", ",BP403),
IF(BN448=SUM(BN362:BN403),_xlfn.CONCAT(" y ",BP403)))))</f>
        <v/>
      </c>
      <c r="BP403" s="156" t="s">
        <v>5143</v>
      </c>
    </row>
    <row r="404" spans="1:68" ht="15" customHeight="1">
      <c r="A404" s="44"/>
      <c r="B404" s="49"/>
      <c r="C404" s="165" t="s">
        <v>5142</v>
      </c>
      <c r="D404" s="852" t="str">
        <f t="shared" si="93"/>
        <v/>
      </c>
      <c r="E404" s="853"/>
      <c r="F404" s="853"/>
      <c r="G404" s="853"/>
      <c r="H404" s="853"/>
      <c r="I404" s="853"/>
      <c r="J404" s="853"/>
      <c r="K404" s="853"/>
      <c r="L404" s="853"/>
      <c r="M404" s="853"/>
      <c r="N404" s="853"/>
      <c r="O404" s="853"/>
      <c r="P404" s="853"/>
      <c r="Q404" s="853"/>
      <c r="R404" s="854"/>
      <c r="S404" s="855"/>
      <c r="T404" s="856"/>
      <c r="U404" s="856"/>
      <c r="V404" s="856"/>
      <c r="W404" s="856"/>
      <c r="X404" s="857"/>
      <c r="Y404" s="713"/>
      <c r="Z404" s="714"/>
      <c r="AA404" s="714"/>
      <c r="AB404" s="714"/>
      <c r="AC404" s="714"/>
      <c r="AD404" s="715"/>
      <c r="AE404" s="164"/>
      <c r="AF404" s="164"/>
      <c r="AG404" s="272">
        <f t="shared" si="96"/>
        <v>0</v>
      </c>
      <c r="AH404" s="273" t="str">
        <f>IF(AG404=0,"",
IF(SUM($AG$363:AG404)=1,AI404,
IF($AG$448&gt;SUM($AG$363:AG404),_xlfn.CONCAT(", ",AI404),
IF($AG$448=SUM($AG$363:AG404),_xlfn.CONCAT(" y ",AI404)))))</f>
        <v/>
      </c>
      <c r="AI404" s="156" t="s">
        <v>5143</v>
      </c>
      <c r="AJ404" s="272">
        <f t="shared" si="94"/>
        <v>0</v>
      </c>
      <c r="AK404" s="273" t="str">
        <f>IF(AJ404=0,"",
IF(SUM($AJ$363:AJ404)=1,AL404,
IF($AJ$448&gt;SUM($AJ$363:AJ404),_xlfn.CONCAT(", ",AL404),
IF($AJ$448=SUM($AJ$363:AJ404),_xlfn.CONCAT(" y ",AL404)))))</f>
        <v/>
      </c>
      <c r="AL404" s="156" t="s">
        <v>5143</v>
      </c>
      <c r="AM404" s="402">
        <f t="shared" si="95"/>
        <v>0</v>
      </c>
      <c r="AN404" s="370" t="str">
        <f>IF(AM404=0,"",
IF(SUM($AM$363:AM404)=1,AO404,
IF($AM$448&gt;SUM($AM$363:AM404),_xlfn.CONCAT(", ",AO404),
IF($AM$448=SUM($AM$363:AM404),_xlfn.CONCAT(" y ",AO404)))))</f>
        <v/>
      </c>
      <c r="AO404" s="156" t="s">
        <v>5143</v>
      </c>
      <c r="AP404" s="293">
        <f t="shared" si="68"/>
        <v>0</v>
      </c>
      <c r="AQ404" s="294">
        <f t="shared" si="69"/>
        <v>0</v>
      </c>
      <c r="AR404" s="295">
        <f t="shared" si="70"/>
        <v>0</v>
      </c>
      <c r="AS404" s="296">
        <f t="shared" si="71"/>
        <v>0</v>
      </c>
      <c r="AT404" s="293">
        <f t="shared" si="72"/>
        <v>0</v>
      </c>
      <c r="AU404" s="294">
        <f t="shared" si="73"/>
        <v>0</v>
      </c>
      <c r="AV404" s="295">
        <f t="shared" si="74"/>
        <v>0</v>
      </c>
      <c r="AW404" s="296">
        <f t="shared" si="75"/>
        <v>0</v>
      </c>
      <c r="AX404" s="293">
        <f t="shared" si="76"/>
        <v>0</v>
      </c>
      <c r="AY404" s="294">
        <f t="shared" si="77"/>
        <v>0</v>
      </c>
      <c r="AZ404" s="295">
        <f t="shared" si="78"/>
        <v>0</v>
      </c>
      <c r="BA404" s="296">
        <f t="shared" si="79"/>
        <v>0</v>
      </c>
      <c r="BB404" s="293">
        <f t="shared" si="80"/>
        <v>0</v>
      </c>
      <c r="BC404" s="294">
        <f t="shared" si="81"/>
        <v>0</v>
      </c>
      <c r="BD404" s="295">
        <f t="shared" si="82"/>
        <v>0</v>
      </c>
      <c r="BE404" s="296">
        <f t="shared" si="83"/>
        <v>0</v>
      </c>
      <c r="BF404" s="293">
        <f t="shared" si="84"/>
        <v>0</v>
      </c>
      <c r="BG404" s="294">
        <f t="shared" si="85"/>
        <v>0</v>
      </c>
      <c r="BH404" s="295">
        <f t="shared" si="86"/>
        <v>0</v>
      </c>
      <c r="BI404" s="296">
        <f t="shared" si="87"/>
        <v>0</v>
      </c>
      <c r="BJ404" s="293">
        <f t="shared" si="88"/>
        <v>0</v>
      </c>
      <c r="BK404" s="294">
        <f t="shared" si="89"/>
        <v>0</v>
      </c>
      <c r="BL404" s="295">
        <f t="shared" si="90"/>
        <v>0</v>
      </c>
      <c r="BM404" s="296">
        <f t="shared" si="91"/>
        <v>0</v>
      </c>
      <c r="BN404" s="272">
        <f t="shared" si="92"/>
        <v>0</v>
      </c>
      <c r="BO404" s="273" t="str">
        <f>IF(BN404=0,"",
IF(SUM(BN362:BN404)=1,BP404,
IF(BN448&gt;SUM(BN362:BN404),_xlfn.CONCAT(", ",BP404),
IF(BN448=SUM(BN362:BN404),_xlfn.CONCAT(" y ",BP404)))))</f>
        <v/>
      </c>
      <c r="BP404" s="156" t="s">
        <v>5145</v>
      </c>
    </row>
    <row r="405" spans="1:68" ht="15" customHeight="1">
      <c r="A405" s="44"/>
      <c r="B405" s="49"/>
      <c r="C405" s="165" t="s">
        <v>5144</v>
      </c>
      <c r="D405" s="852" t="str">
        <f t="shared" si="93"/>
        <v/>
      </c>
      <c r="E405" s="853"/>
      <c r="F405" s="853"/>
      <c r="G405" s="853"/>
      <c r="H405" s="853"/>
      <c r="I405" s="853"/>
      <c r="J405" s="853"/>
      <c r="K405" s="853"/>
      <c r="L405" s="853"/>
      <c r="M405" s="853"/>
      <c r="N405" s="853"/>
      <c r="O405" s="853"/>
      <c r="P405" s="853"/>
      <c r="Q405" s="853"/>
      <c r="R405" s="854"/>
      <c r="S405" s="855"/>
      <c r="T405" s="856"/>
      <c r="U405" s="856"/>
      <c r="V405" s="856"/>
      <c r="W405" s="856"/>
      <c r="X405" s="857"/>
      <c r="Y405" s="713"/>
      <c r="Z405" s="714"/>
      <c r="AA405" s="714"/>
      <c r="AB405" s="714"/>
      <c r="AC405" s="714"/>
      <c r="AD405" s="715"/>
      <c r="AE405" s="164"/>
      <c r="AF405" s="164"/>
      <c r="AG405" s="272">
        <f t="shared" si="96"/>
        <v>0</v>
      </c>
      <c r="AH405" s="273" t="str">
        <f>IF(AG405=0,"",
IF(SUM($AG$363:AG405)=1,AI405,
IF($AG$448&gt;SUM($AG$363:AG405),_xlfn.CONCAT(", ",AI405),
IF($AG$448=SUM($AG$363:AG405),_xlfn.CONCAT(" y ",AI405)))))</f>
        <v/>
      </c>
      <c r="AI405" s="156" t="s">
        <v>5145</v>
      </c>
      <c r="AJ405" s="272">
        <f t="shared" si="94"/>
        <v>0</v>
      </c>
      <c r="AK405" s="273" t="str">
        <f>IF(AJ405=0,"",
IF(SUM($AJ$363:AJ405)=1,AL405,
IF($AJ$448&gt;SUM($AJ$363:AJ405),_xlfn.CONCAT(", ",AL405),
IF($AJ$448=SUM($AJ$363:AJ405),_xlfn.CONCAT(" y ",AL405)))))</f>
        <v/>
      </c>
      <c r="AL405" s="156" t="s">
        <v>5145</v>
      </c>
      <c r="AM405" s="402">
        <f t="shared" si="95"/>
        <v>0</v>
      </c>
      <c r="AN405" s="370" t="str">
        <f>IF(AM405=0,"",
IF(SUM($AM$363:AM405)=1,AO405,
IF($AM$448&gt;SUM($AM$363:AM405),_xlfn.CONCAT(", ",AO405),
IF($AM$448=SUM($AM$363:AM405),_xlfn.CONCAT(" y ",AO405)))))</f>
        <v/>
      </c>
      <c r="AO405" s="156" t="s">
        <v>5145</v>
      </c>
      <c r="AP405" s="293">
        <f t="shared" si="68"/>
        <v>0</v>
      </c>
      <c r="AQ405" s="294">
        <f t="shared" si="69"/>
        <v>0</v>
      </c>
      <c r="AR405" s="295">
        <f t="shared" si="70"/>
        <v>0</v>
      </c>
      <c r="AS405" s="296">
        <f t="shared" si="71"/>
        <v>0</v>
      </c>
      <c r="AT405" s="293">
        <f t="shared" si="72"/>
        <v>0</v>
      </c>
      <c r="AU405" s="294">
        <f t="shared" si="73"/>
        <v>0</v>
      </c>
      <c r="AV405" s="295">
        <f t="shared" si="74"/>
        <v>0</v>
      </c>
      <c r="AW405" s="296">
        <f t="shared" si="75"/>
        <v>0</v>
      </c>
      <c r="AX405" s="293">
        <f t="shared" si="76"/>
        <v>0</v>
      </c>
      <c r="AY405" s="294">
        <f t="shared" si="77"/>
        <v>0</v>
      </c>
      <c r="AZ405" s="295">
        <f t="shared" si="78"/>
        <v>0</v>
      </c>
      <c r="BA405" s="296">
        <f t="shared" si="79"/>
        <v>0</v>
      </c>
      <c r="BB405" s="293">
        <f t="shared" si="80"/>
        <v>0</v>
      </c>
      <c r="BC405" s="294">
        <f t="shared" si="81"/>
        <v>0</v>
      </c>
      <c r="BD405" s="295">
        <f t="shared" si="82"/>
        <v>0</v>
      </c>
      <c r="BE405" s="296">
        <f t="shared" si="83"/>
        <v>0</v>
      </c>
      <c r="BF405" s="293">
        <f t="shared" si="84"/>
        <v>0</v>
      </c>
      <c r="BG405" s="294">
        <f t="shared" si="85"/>
        <v>0</v>
      </c>
      <c r="BH405" s="295">
        <f t="shared" si="86"/>
        <v>0</v>
      </c>
      <c r="BI405" s="296">
        <f t="shared" si="87"/>
        <v>0</v>
      </c>
      <c r="BJ405" s="293">
        <f t="shared" si="88"/>
        <v>0</v>
      </c>
      <c r="BK405" s="294">
        <f t="shared" si="89"/>
        <v>0</v>
      </c>
      <c r="BL405" s="295">
        <f t="shared" si="90"/>
        <v>0</v>
      </c>
      <c r="BM405" s="296">
        <f t="shared" si="91"/>
        <v>0</v>
      </c>
      <c r="BN405" s="272">
        <f t="shared" si="92"/>
        <v>0</v>
      </c>
      <c r="BO405" s="273" t="str">
        <f>IF(BN405=0,"",
IF(SUM(BN362:BN405)=1,BP405,
IF(BN448&gt;SUM(BN362:BN405),_xlfn.CONCAT(", ",BP405),
IF(BN448=SUM(BN362:BN405),_xlfn.CONCAT(" y ",BP405)))))</f>
        <v/>
      </c>
      <c r="BP405" s="156" t="s">
        <v>5147</v>
      </c>
    </row>
    <row r="406" spans="1:68" ht="15" customHeight="1">
      <c r="A406" s="44"/>
      <c r="B406" s="49"/>
      <c r="C406" s="165" t="s">
        <v>5146</v>
      </c>
      <c r="D406" s="852" t="str">
        <f t="shared" si="93"/>
        <v/>
      </c>
      <c r="E406" s="853"/>
      <c r="F406" s="853"/>
      <c r="G406" s="853"/>
      <c r="H406" s="853"/>
      <c r="I406" s="853"/>
      <c r="J406" s="853"/>
      <c r="K406" s="853"/>
      <c r="L406" s="853"/>
      <c r="M406" s="853"/>
      <c r="N406" s="853"/>
      <c r="O406" s="853"/>
      <c r="P406" s="853"/>
      <c r="Q406" s="853"/>
      <c r="R406" s="854"/>
      <c r="S406" s="855"/>
      <c r="T406" s="856"/>
      <c r="U406" s="856"/>
      <c r="V406" s="856"/>
      <c r="W406" s="856"/>
      <c r="X406" s="857"/>
      <c r="Y406" s="713"/>
      <c r="Z406" s="714"/>
      <c r="AA406" s="714"/>
      <c r="AB406" s="714"/>
      <c r="AC406" s="714"/>
      <c r="AD406" s="715"/>
      <c r="AE406" s="164"/>
      <c r="AF406" s="164"/>
      <c r="AG406" s="272">
        <f t="shared" si="96"/>
        <v>0</v>
      </c>
      <c r="AH406" s="273" t="str">
        <f>IF(AG406=0,"",
IF(SUM($AG$363:AG406)=1,AI406,
IF($AG$448&gt;SUM($AG$363:AG406),_xlfn.CONCAT(", ",AI406),
IF($AG$448=SUM($AG$363:AG406),_xlfn.CONCAT(" y ",AI406)))))</f>
        <v/>
      </c>
      <c r="AI406" s="156" t="s">
        <v>5147</v>
      </c>
      <c r="AJ406" s="272">
        <f t="shared" si="94"/>
        <v>0</v>
      </c>
      <c r="AK406" s="273" t="str">
        <f>IF(AJ406=0,"",
IF(SUM($AJ$363:AJ406)=1,AL406,
IF($AJ$448&gt;SUM($AJ$363:AJ406),_xlfn.CONCAT(", ",AL406),
IF($AJ$448=SUM($AJ$363:AJ406),_xlfn.CONCAT(" y ",AL406)))))</f>
        <v/>
      </c>
      <c r="AL406" s="156" t="s">
        <v>5147</v>
      </c>
      <c r="AM406" s="402">
        <f t="shared" si="95"/>
        <v>0</v>
      </c>
      <c r="AN406" s="370" t="str">
        <f>IF(AM406=0,"",
IF(SUM($AM$363:AM406)=1,AO406,
IF($AM$448&gt;SUM($AM$363:AM406),_xlfn.CONCAT(", ",AO406),
IF($AM$448=SUM($AM$363:AM406),_xlfn.CONCAT(" y ",AO406)))))</f>
        <v/>
      </c>
      <c r="AO406" s="156" t="s">
        <v>5147</v>
      </c>
      <c r="AP406" s="293">
        <f t="shared" si="68"/>
        <v>0</v>
      </c>
      <c r="AQ406" s="294">
        <f t="shared" si="69"/>
        <v>0</v>
      </c>
      <c r="AR406" s="295">
        <f t="shared" si="70"/>
        <v>0</v>
      </c>
      <c r="AS406" s="296">
        <f t="shared" si="71"/>
        <v>0</v>
      </c>
      <c r="AT406" s="293">
        <f t="shared" si="72"/>
        <v>0</v>
      </c>
      <c r="AU406" s="294">
        <f t="shared" si="73"/>
        <v>0</v>
      </c>
      <c r="AV406" s="295">
        <f t="shared" si="74"/>
        <v>0</v>
      </c>
      <c r="AW406" s="296">
        <f t="shared" si="75"/>
        <v>0</v>
      </c>
      <c r="AX406" s="293">
        <f t="shared" si="76"/>
        <v>0</v>
      </c>
      <c r="AY406" s="294">
        <f t="shared" si="77"/>
        <v>0</v>
      </c>
      <c r="AZ406" s="295">
        <f t="shared" si="78"/>
        <v>0</v>
      </c>
      <c r="BA406" s="296">
        <f t="shared" si="79"/>
        <v>0</v>
      </c>
      <c r="BB406" s="293">
        <f t="shared" si="80"/>
        <v>0</v>
      </c>
      <c r="BC406" s="294">
        <f t="shared" si="81"/>
        <v>0</v>
      </c>
      <c r="BD406" s="295">
        <f t="shared" si="82"/>
        <v>0</v>
      </c>
      <c r="BE406" s="296">
        <f t="shared" si="83"/>
        <v>0</v>
      </c>
      <c r="BF406" s="293">
        <f t="shared" si="84"/>
        <v>0</v>
      </c>
      <c r="BG406" s="294">
        <f t="shared" si="85"/>
        <v>0</v>
      </c>
      <c r="BH406" s="295">
        <f t="shared" si="86"/>
        <v>0</v>
      </c>
      <c r="BI406" s="296">
        <f t="shared" si="87"/>
        <v>0</v>
      </c>
      <c r="BJ406" s="293">
        <f t="shared" si="88"/>
        <v>0</v>
      </c>
      <c r="BK406" s="294">
        <f t="shared" si="89"/>
        <v>0</v>
      </c>
      <c r="BL406" s="295">
        <f t="shared" si="90"/>
        <v>0</v>
      </c>
      <c r="BM406" s="296">
        <f t="shared" si="91"/>
        <v>0</v>
      </c>
      <c r="BN406" s="272">
        <f t="shared" si="92"/>
        <v>0</v>
      </c>
      <c r="BO406" s="273" t="str">
        <f>IF(BN406=0,"",
IF(SUM(BN362:BN406)=1,BP406,
IF(BN448&gt;SUM(BN362:BN406),_xlfn.CONCAT(", ",BP406),
IF(BN448=SUM(BN362:BN406),_xlfn.CONCAT(" y ",BP406)))))</f>
        <v/>
      </c>
      <c r="BP406" s="156" t="s">
        <v>5149</v>
      </c>
    </row>
    <row r="407" spans="1:68" ht="15" customHeight="1">
      <c r="A407" s="44"/>
      <c r="B407" s="49"/>
      <c r="C407" s="165" t="s">
        <v>5148</v>
      </c>
      <c r="D407" s="852" t="str">
        <f t="shared" si="93"/>
        <v/>
      </c>
      <c r="E407" s="853"/>
      <c r="F407" s="853"/>
      <c r="G407" s="853"/>
      <c r="H407" s="853"/>
      <c r="I407" s="853"/>
      <c r="J407" s="853"/>
      <c r="K407" s="853"/>
      <c r="L407" s="853"/>
      <c r="M407" s="853"/>
      <c r="N407" s="853"/>
      <c r="O407" s="853"/>
      <c r="P407" s="853"/>
      <c r="Q407" s="853"/>
      <c r="R407" s="854"/>
      <c r="S407" s="855"/>
      <c r="T407" s="856"/>
      <c r="U407" s="856"/>
      <c r="V407" s="856"/>
      <c r="W407" s="856"/>
      <c r="X407" s="857"/>
      <c r="Y407" s="713"/>
      <c r="Z407" s="714"/>
      <c r="AA407" s="714"/>
      <c r="AB407" s="714"/>
      <c r="AC407" s="714"/>
      <c r="AD407" s="715"/>
      <c r="AE407" s="164"/>
      <c r="AF407" s="164"/>
      <c r="AG407" s="272">
        <f t="shared" si="96"/>
        <v>0</v>
      </c>
      <c r="AH407" s="273" t="str">
        <f>IF(AG407=0,"",
IF(SUM($AG$363:AG407)=1,AI407,
IF($AG$448&gt;SUM($AG$363:AG407),_xlfn.CONCAT(", ",AI407),
IF($AG$448=SUM($AG$363:AG407),_xlfn.CONCAT(" y ",AI407)))))</f>
        <v/>
      </c>
      <c r="AI407" s="156" t="s">
        <v>5149</v>
      </c>
      <c r="AJ407" s="272">
        <f t="shared" si="94"/>
        <v>0</v>
      </c>
      <c r="AK407" s="273" t="str">
        <f>IF(AJ407=0,"",
IF(SUM($AJ$363:AJ407)=1,AL407,
IF($AJ$448&gt;SUM($AJ$363:AJ407),_xlfn.CONCAT(", ",AL407),
IF($AJ$448=SUM($AJ$363:AJ407),_xlfn.CONCAT(" y ",AL407)))))</f>
        <v/>
      </c>
      <c r="AL407" s="156" t="s">
        <v>5149</v>
      </c>
      <c r="AM407" s="402">
        <f t="shared" si="95"/>
        <v>0</v>
      </c>
      <c r="AN407" s="370" t="str">
        <f>IF(AM407=0,"",
IF(SUM($AM$363:AM407)=1,AO407,
IF($AM$448&gt;SUM($AM$363:AM407),_xlfn.CONCAT(", ",AO407),
IF($AM$448=SUM($AM$363:AM407),_xlfn.CONCAT(" y ",AO407)))))</f>
        <v/>
      </c>
      <c r="AO407" s="156" t="s">
        <v>5149</v>
      </c>
      <c r="AP407" s="293">
        <f t="shared" si="68"/>
        <v>0</v>
      </c>
      <c r="AQ407" s="294">
        <f t="shared" si="69"/>
        <v>0</v>
      </c>
      <c r="AR407" s="295">
        <f t="shared" si="70"/>
        <v>0</v>
      </c>
      <c r="AS407" s="296">
        <f t="shared" si="71"/>
        <v>0</v>
      </c>
      <c r="AT407" s="293">
        <f t="shared" si="72"/>
        <v>0</v>
      </c>
      <c r="AU407" s="294">
        <f t="shared" si="73"/>
        <v>0</v>
      </c>
      <c r="AV407" s="295">
        <f t="shared" si="74"/>
        <v>0</v>
      </c>
      <c r="AW407" s="296">
        <f t="shared" si="75"/>
        <v>0</v>
      </c>
      <c r="AX407" s="293">
        <f t="shared" si="76"/>
        <v>0</v>
      </c>
      <c r="AY407" s="294">
        <f t="shared" si="77"/>
        <v>0</v>
      </c>
      <c r="AZ407" s="295">
        <f t="shared" si="78"/>
        <v>0</v>
      </c>
      <c r="BA407" s="296">
        <f t="shared" si="79"/>
        <v>0</v>
      </c>
      <c r="BB407" s="293">
        <f t="shared" si="80"/>
        <v>0</v>
      </c>
      <c r="BC407" s="294">
        <f t="shared" si="81"/>
        <v>0</v>
      </c>
      <c r="BD407" s="295">
        <f t="shared" si="82"/>
        <v>0</v>
      </c>
      <c r="BE407" s="296">
        <f t="shared" si="83"/>
        <v>0</v>
      </c>
      <c r="BF407" s="293">
        <f t="shared" si="84"/>
        <v>0</v>
      </c>
      <c r="BG407" s="294">
        <f t="shared" si="85"/>
        <v>0</v>
      </c>
      <c r="BH407" s="295">
        <f t="shared" si="86"/>
        <v>0</v>
      </c>
      <c r="BI407" s="296">
        <f t="shared" si="87"/>
        <v>0</v>
      </c>
      <c r="BJ407" s="293">
        <f t="shared" si="88"/>
        <v>0</v>
      </c>
      <c r="BK407" s="294">
        <f t="shared" si="89"/>
        <v>0</v>
      </c>
      <c r="BL407" s="295">
        <f t="shared" si="90"/>
        <v>0</v>
      </c>
      <c r="BM407" s="296">
        <f t="shared" si="91"/>
        <v>0</v>
      </c>
      <c r="BN407" s="272">
        <f t="shared" si="92"/>
        <v>0</v>
      </c>
      <c r="BO407" s="273" t="str">
        <f>IF(BN407=0,"",
IF(SUM(BN362:BN407)=1,BP407,
IF(BN448&gt;SUM(BN362:BN407),_xlfn.CONCAT(", ",BP407),
IF(BN448=SUM(BN362:BN407),_xlfn.CONCAT(" y ",BP407)))))</f>
        <v/>
      </c>
      <c r="BP407" s="156" t="s">
        <v>5151</v>
      </c>
    </row>
    <row r="408" spans="1:68" ht="15" customHeight="1">
      <c r="A408" s="44"/>
      <c r="B408" s="49"/>
      <c r="C408" s="165" t="s">
        <v>5150</v>
      </c>
      <c r="D408" s="852" t="str">
        <f t="shared" si="93"/>
        <v/>
      </c>
      <c r="E408" s="853"/>
      <c r="F408" s="853"/>
      <c r="G408" s="853"/>
      <c r="H408" s="853"/>
      <c r="I408" s="853"/>
      <c r="J408" s="853"/>
      <c r="K408" s="853"/>
      <c r="L408" s="853"/>
      <c r="M408" s="853"/>
      <c r="N408" s="853"/>
      <c r="O408" s="853"/>
      <c r="P408" s="853"/>
      <c r="Q408" s="853"/>
      <c r="R408" s="854"/>
      <c r="S408" s="855"/>
      <c r="T408" s="856"/>
      <c r="U408" s="856"/>
      <c r="V408" s="856"/>
      <c r="W408" s="856"/>
      <c r="X408" s="857"/>
      <c r="Y408" s="713"/>
      <c r="Z408" s="714"/>
      <c r="AA408" s="714"/>
      <c r="AB408" s="714"/>
      <c r="AC408" s="714"/>
      <c r="AD408" s="715"/>
      <c r="AE408" s="164"/>
      <c r="AF408" s="164"/>
      <c r="AG408" s="272">
        <f t="shared" si="96"/>
        <v>0</v>
      </c>
      <c r="AH408" s="273" t="str">
        <f>IF(AG408=0,"",
IF(SUM($AG$363:AG408)=1,AI408,
IF($AG$448&gt;SUM($AG$363:AG408),_xlfn.CONCAT(", ",AI408),
IF($AG$448=SUM($AG$363:AG408),_xlfn.CONCAT(" y ",AI408)))))</f>
        <v/>
      </c>
      <c r="AI408" s="156" t="s">
        <v>5151</v>
      </c>
      <c r="AJ408" s="272">
        <f t="shared" si="94"/>
        <v>0</v>
      </c>
      <c r="AK408" s="273" t="str">
        <f>IF(AJ408=0,"",
IF(SUM($AJ$363:AJ408)=1,AL408,
IF($AJ$448&gt;SUM($AJ$363:AJ408),_xlfn.CONCAT(", ",AL408),
IF($AJ$448=SUM($AJ$363:AJ408),_xlfn.CONCAT(" y ",AL408)))))</f>
        <v/>
      </c>
      <c r="AL408" s="156" t="s">
        <v>5151</v>
      </c>
      <c r="AM408" s="402">
        <f t="shared" si="95"/>
        <v>0</v>
      </c>
      <c r="AN408" s="370" t="str">
        <f>IF(AM408=0,"",
IF(SUM($AM$363:AM408)=1,AO408,
IF($AM$448&gt;SUM($AM$363:AM408),_xlfn.CONCAT(", ",AO408),
IF($AM$448=SUM($AM$363:AM408),_xlfn.CONCAT(" y ",AO408)))))</f>
        <v/>
      </c>
      <c r="AO408" s="156" t="s">
        <v>5151</v>
      </c>
      <c r="AP408" s="293">
        <f t="shared" si="68"/>
        <v>0</v>
      </c>
      <c r="AQ408" s="294">
        <f t="shared" si="69"/>
        <v>0</v>
      </c>
      <c r="AR408" s="295">
        <f t="shared" si="70"/>
        <v>0</v>
      </c>
      <c r="AS408" s="296">
        <f t="shared" si="71"/>
        <v>0</v>
      </c>
      <c r="AT408" s="293">
        <f t="shared" si="72"/>
        <v>0</v>
      </c>
      <c r="AU408" s="294">
        <f t="shared" si="73"/>
        <v>0</v>
      </c>
      <c r="AV408" s="295">
        <f t="shared" si="74"/>
        <v>0</v>
      </c>
      <c r="AW408" s="296">
        <f t="shared" si="75"/>
        <v>0</v>
      </c>
      <c r="AX408" s="293">
        <f t="shared" si="76"/>
        <v>0</v>
      </c>
      <c r="AY408" s="294">
        <f t="shared" si="77"/>
        <v>0</v>
      </c>
      <c r="AZ408" s="295">
        <f t="shared" si="78"/>
        <v>0</v>
      </c>
      <c r="BA408" s="296">
        <f t="shared" si="79"/>
        <v>0</v>
      </c>
      <c r="BB408" s="293">
        <f t="shared" si="80"/>
        <v>0</v>
      </c>
      <c r="BC408" s="294">
        <f t="shared" si="81"/>
        <v>0</v>
      </c>
      <c r="BD408" s="295">
        <f t="shared" si="82"/>
        <v>0</v>
      </c>
      <c r="BE408" s="296">
        <f t="shared" si="83"/>
        <v>0</v>
      </c>
      <c r="BF408" s="293">
        <f t="shared" si="84"/>
        <v>0</v>
      </c>
      <c r="BG408" s="294">
        <f t="shared" si="85"/>
        <v>0</v>
      </c>
      <c r="BH408" s="295">
        <f t="shared" si="86"/>
        <v>0</v>
      </c>
      <c r="BI408" s="296">
        <f t="shared" si="87"/>
        <v>0</v>
      </c>
      <c r="BJ408" s="293">
        <f t="shared" si="88"/>
        <v>0</v>
      </c>
      <c r="BK408" s="294">
        <f t="shared" si="89"/>
        <v>0</v>
      </c>
      <c r="BL408" s="295">
        <f t="shared" si="90"/>
        <v>0</v>
      </c>
      <c r="BM408" s="296">
        <f t="shared" si="91"/>
        <v>0</v>
      </c>
      <c r="BN408" s="272">
        <f t="shared" si="92"/>
        <v>0</v>
      </c>
      <c r="BO408" s="273" t="str">
        <f>IF(BN408=0,"",
IF(SUM(BN362:BN408)=1,BP408,
IF(BN448&gt;SUM(BN362:BN408),_xlfn.CONCAT(", ",BP408),
IF(BN448=SUM(BN362:BN408),_xlfn.CONCAT(" y ",BP408)))))</f>
        <v/>
      </c>
      <c r="BP408" s="156" t="s">
        <v>5153</v>
      </c>
    </row>
    <row r="409" spans="1:68" ht="15" customHeight="1">
      <c r="A409" s="44"/>
      <c r="B409" s="49"/>
      <c r="C409" s="165" t="s">
        <v>5152</v>
      </c>
      <c r="D409" s="852" t="str">
        <f t="shared" si="93"/>
        <v/>
      </c>
      <c r="E409" s="853"/>
      <c r="F409" s="853"/>
      <c r="G409" s="853"/>
      <c r="H409" s="853"/>
      <c r="I409" s="853"/>
      <c r="J409" s="853"/>
      <c r="K409" s="853"/>
      <c r="L409" s="853"/>
      <c r="M409" s="853"/>
      <c r="N409" s="853"/>
      <c r="O409" s="853"/>
      <c r="P409" s="853"/>
      <c r="Q409" s="853"/>
      <c r="R409" s="854"/>
      <c r="S409" s="855"/>
      <c r="T409" s="856"/>
      <c r="U409" s="856"/>
      <c r="V409" s="856"/>
      <c r="W409" s="856"/>
      <c r="X409" s="857"/>
      <c r="Y409" s="713"/>
      <c r="Z409" s="714"/>
      <c r="AA409" s="714"/>
      <c r="AB409" s="714"/>
      <c r="AC409" s="714"/>
      <c r="AD409" s="715"/>
      <c r="AE409" s="164"/>
      <c r="AF409" s="164"/>
      <c r="AG409" s="272">
        <f t="shared" si="96"/>
        <v>0</v>
      </c>
      <c r="AH409" s="273" t="str">
        <f>IF(AG409=0,"",
IF(SUM($AG$363:AG409)=1,AI409,
IF($AG$448&gt;SUM($AG$363:AG409),_xlfn.CONCAT(", ",AI409),
IF($AG$448=SUM($AG$363:AG409),_xlfn.CONCAT(" y ",AI409)))))</f>
        <v/>
      </c>
      <c r="AI409" s="156" t="s">
        <v>5153</v>
      </c>
      <c r="AJ409" s="272">
        <f t="shared" si="94"/>
        <v>0</v>
      </c>
      <c r="AK409" s="273" t="str">
        <f>IF(AJ409=0,"",
IF(SUM($AJ$363:AJ409)=1,AL409,
IF($AJ$448&gt;SUM($AJ$363:AJ409),_xlfn.CONCAT(", ",AL409),
IF($AJ$448=SUM($AJ$363:AJ409),_xlfn.CONCAT(" y ",AL409)))))</f>
        <v/>
      </c>
      <c r="AL409" s="156" t="s">
        <v>5153</v>
      </c>
      <c r="AM409" s="402">
        <f t="shared" si="95"/>
        <v>0</v>
      </c>
      <c r="AN409" s="370" t="str">
        <f>IF(AM409=0,"",
IF(SUM($AM$363:AM409)=1,AO409,
IF($AM$448&gt;SUM($AM$363:AM409),_xlfn.CONCAT(", ",AO409),
IF($AM$448=SUM($AM$363:AM409),_xlfn.CONCAT(" y ",AO409)))))</f>
        <v/>
      </c>
      <c r="AO409" s="156" t="s">
        <v>5153</v>
      </c>
      <c r="AP409" s="293">
        <f t="shared" si="68"/>
        <v>0</v>
      </c>
      <c r="AQ409" s="294">
        <f t="shared" si="69"/>
        <v>0</v>
      </c>
      <c r="AR409" s="295">
        <f t="shared" si="70"/>
        <v>0</v>
      </c>
      <c r="AS409" s="296">
        <f t="shared" si="71"/>
        <v>0</v>
      </c>
      <c r="AT409" s="293">
        <f t="shared" si="72"/>
        <v>0</v>
      </c>
      <c r="AU409" s="294">
        <f t="shared" si="73"/>
        <v>0</v>
      </c>
      <c r="AV409" s="295">
        <f t="shared" si="74"/>
        <v>0</v>
      </c>
      <c r="AW409" s="296">
        <f t="shared" si="75"/>
        <v>0</v>
      </c>
      <c r="AX409" s="293">
        <f t="shared" si="76"/>
        <v>0</v>
      </c>
      <c r="AY409" s="294">
        <f t="shared" si="77"/>
        <v>0</v>
      </c>
      <c r="AZ409" s="295">
        <f t="shared" si="78"/>
        <v>0</v>
      </c>
      <c r="BA409" s="296">
        <f t="shared" si="79"/>
        <v>0</v>
      </c>
      <c r="BB409" s="293">
        <f t="shared" si="80"/>
        <v>0</v>
      </c>
      <c r="BC409" s="294">
        <f t="shared" si="81"/>
        <v>0</v>
      </c>
      <c r="BD409" s="295">
        <f t="shared" si="82"/>
        <v>0</v>
      </c>
      <c r="BE409" s="296">
        <f t="shared" si="83"/>
        <v>0</v>
      </c>
      <c r="BF409" s="293">
        <f t="shared" si="84"/>
        <v>0</v>
      </c>
      <c r="BG409" s="294">
        <f t="shared" si="85"/>
        <v>0</v>
      </c>
      <c r="BH409" s="295">
        <f t="shared" si="86"/>
        <v>0</v>
      </c>
      <c r="BI409" s="296">
        <f t="shared" si="87"/>
        <v>0</v>
      </c>
      <c r="BJ409" s="293">
        <f t="shared" si="88"/>
        <v>0</v>
      </c>
      <c r="BK409" s="294">
        <f t="shared" si="89"/>
        <v>0</v>
      </c>
      <c r="BL409" s="295">
        <f t="shared" si="90"/>
        <v>0</v>
      </c>
      <c r="BM409" s="296">
        <f t="shared" si="91"/>
        <v>0</v>
      </c>
      <c r="BN409" s="272">
        <f t="shared" si="92"/>
        <v>0</v>
      </c>
      <c r="BO409" s="273" t="str">
        <f>IF(BN409=0,"",
IF(SUM(BN362:BN409)=1,BP409,
IF(BN448&gt;SUM(BN362:BN409),_xlfn.CONCAT(", ",BP409),
IF(BN448=SUM(BN362:BN409),_xlfn.CONCAT(" y ",BP409)))))</f>
        <v/>
      </c>
      <c r="BP409" s="156" t="s">
        <v>5155</v>
      </c>
    </row>
    <row r="410" spans="1:68" ht="15" customHeight="1">
      <c r="A410" s="44"/>
      <c r="B410" s="49"/>
      <c r="C410" s="165" t="s">
        <v>5154</v>
      </c>
      <c r="D410" s="852" t="str">
        <f t="shared" si="93"/>
        <v/>
      </c>
      <c r="E410" s="853"/>
      <c r="F410" s="853"/>
      <c r="G410" s="853"/>
      <c r="H410" s="853"/>
      <c r="I410" s="853"/>
      <c r="J410" s="853"/>
      <c r="K410" s="853"/>
      <c r="L410" s="853"/>
      <c r="M410" s="853"/>
      <c r="N410" s="853"/>
      <c r="O410" s="853"/>
      <c r="P410" s="853"/>
      <c r="Q410" s="853"/>
      <c r="R410" s="854"/>
      <c r="S410" s="855"/>
      <c r="T410" s="856"/>
      <c r="U410" s="856"/>
      <c r="V410" s="856"/>
      <c r="W410" s="856"/>
      <c r="X410" s="857"/>
      <c r="Y410" s="713"/>
      <c r="Z410" s="714"/>
      <c r="AA410" s="714"/>
      <c r="AB410" s="714"/>
      <c r="AC410" s="714"/>
      <c r="AD410" s="715"/>
      <c r="AE410" s="164"/>
      <c r="AF410" s="164"/>
      <c r="AG410" s="272">
        <f t="shared" si="96"/>
        <v>0</v>
      </c>
      <c r="AH410" s="273" t="str">
        <f>IF(AG410=0,"",
IF(SUM($AG$363:AG410)=1,AI410,
IF($AG$448&gt;SUM($AG$363:AG410),_xlfn.CONCAT(", ",AI410),
IF($AG$448=SUM($AG$363:AG410),_xlfn.CONCAT(" y ",AI410)))))</f>
        <v/>
      </c>
      <c r="AI410" s="156" t="s">
        <v>5155</v>
      </c>
      <c r="AJ410" s="272">
        <f t="shared" si="94"/>
        <v>0</v>
      </c>
      <c r="AK410" s="273" t="str">
        <f>IF(AJ410=0,"",
IF(SUM($AJ$363:AJ410)=1,AL410,
IF($AJ$448&gt;SUM($AJ$363:AJ410),_xlfn.CONCAT(", ",AL410),
IF($AJ$448=SUM($AJ$363:AJ410),_xlfn.CONCAT(" y ",AL410)))))</f>
        <v/>
      </c>
      <c r="AL410" s="156" t="s">
        <v>5155</v>
      </c>
      <c r="AM410" s="402">
        <f t="shared" si="95"/>
        <v>0</v>
      </c>
      <c r="AN410" s="370" t="str">
        <f>IF(AM410=0,"",
IF(SUM($AM$363:AM410)=1,AO410,
IF($AM$448&gt;SUM($AM$363:AM410),_xlfn.CONCAT(", ",AO410),
IF($AM$448=SUM($AM$363:AM410),_xlfn.CONCAT(" y ",AO410)))))</f>
        <v/>
      </c>
      <c r="AO410" s="156" t="s">
        <v>5155</v>
      </c>
      <c r="AP410" s="293">
        <f t="shared" si="68"/>
        <v>0</v>
      </c>
      <c r="AQ410" s="294">
        <f t="shared" si="69"/>
        <v>0</v>
      </c>
      <c r="AR410" s="295">
        <f t="shared" si="70"/>
        <v>0</v>
      </c>
      <c r="AS410" s="296">
        <f t="shared" si="71"/>
        <v>0</v>
      </c>
      <c r="AT410" s="293">
        <f t="shared" si="72"/>
        <v>0</v>
      </c>
      <c r="AU410" s="294">
        <f t="shared" si="73"/>
        <v>0</v>
      </c>
      <c r="AV410" s="295">
        <f t="shared" si="74"/>
        <v>0</v>
      </c>
      <c r="AW410" s="296">
        <f t="shared" si="75"/>
        <v>0</v>
      </c>
      <c r="AX410" s="293">
        <f t="shared" si="76"/>
        <v>0</v>
      </c>
      <c r="AY410" s="294">
        <f t="shared" si="77"/>
        <v>0</v>
      </c>
      <c r="AZ410" s="295">
        <f t="shared" si="78"/>
        <v>0</v>
      </c>
      <c r="BA410" s="296">
        <f t="shared" si="79"/>
        <v>0</v>
      </c>
      <c r="BB410" s="293">
        <f t="shared" si="80"/>
        <v>0</v>
      </c>
      <c r="BC410" s="294">
        <f t="shared" si="81"/>
        <v>0</v>
      </c>
      <c r="BD410" s="295">
        <f t="shared" si="82"/>
        <v>0</v>
      </c>
      <c r="BE410" s="296">
        <f t="shared" si="83"/>
        <v>0</v>
      </c>
      <c r="BF410" s="293">
        <f t="shared" si="84"/>
        <v>0</v>
      </c>
      <c r="BG410" s="294">
        <f t="shared" si="85"/>
        <v>0</v>
      </c>
      <c r="BH410" s="295">
        <f t="shared" si="86"/>
        <v>0</v>
      </c>
      <c r="BI410" s="296">
        <f t="shared" si="87"/>
        <v>0</v>
      </c>
      <c r="BJ410" s="293">
        <f t="shared" si="88"/>
        <v>0</v>
      </c>
      <c r="BK410" s="294">
        <f t="shared" si="89"/>
        <v>0</v>
      </c>
      <c r="BL410" s="295">
        <f t="shared" si="90"/>
        <v>0</v>
      </c>
      <c r="BM410" s="296">
        <f t="shared" si="91"/>
        <v>0</v>
      </c>
      <c r="BN410" s="272">
        <f t="shared" si="92"/>
        <v>0</v>
      </c>
      <c r="BO410" s="273" t="str">
        <f>IF(BN410=0,"",
IF(SUM(BN362:BN410)=1,BP410,
IF(BN448&gt;SUM(BN362:BN410),_xlfn.CONCAT(", ",BP410),
IF(BN448=SUM(BN362:BN410),_xlfn.CONCAT(" y ",BP410)))))</f>
        <v/>
      </c>
      <c r="BP410" s="156" t="s">
        <v>5157</v>
      </c>
    </row>
    <row r="411" spans="1:68" ht="15" customHeight="1">
      <c r="A411" s="44"/>
      <c r="B411" s="49"/>
      <c r="C411" s="165" t="s">
        <v>5156</v>
      </c>
      <c r="D411" s="852" t="str">
        <f t="shared" si="93"/>
        <v/>
      </c>
      <c r="E411" s="853"/>
      <c r="F411" s="853"/>
      <c r="G411" s="853"/>
      <c r="H411" s="853"/>
      <c r="I411" s="853"/>
      <c r="J411" s="853"/>
      <c r="K411" s="853"/>
      <c r="L411" s="853"/>
      <c r="M411" s="853"/>
      <c r="N411" s="853"/>
      <c r="O411" s="853"/>
      <c r="P411" s="853"/>
      <c r="Q411" s="853"/>
      <c r="R411" s="854"/>
      <c r="S411" s="855"/>
      <c r="T411" s="856"/>
      <c r="U411" s="856"/>
      <c r="V411" s="856"/>
      <c r="W411" s="856"/>
      <c r="X411" s="857"/>
      <c r="Y411" s="713"/>
      <c r="Z411" s="714"/>
      <c r="AA411" s="714"/>
      <c r="AB411" s="714"/>
      <c r="AC411" s="714"/>
      <c r="AD411" s="715"/>
      <c r="AE411" s="164"/>
      <c r="AF411" s="164"/>
      <c r="AG411" s="272">
        <f t="shared" si="96"/>
        <v>0</v>
      </c>
      <c r="AH411" s="273" t="str">
        <f>IF(AG411=0,"",
IF(SUM($AG$363:AG411)=1,AI411,
IF($AG$448&gt;SUM($AG$363:AG411),_xlfn.CONCAT(", ",AI411),
IF($AG$448=SUM($AG$363:AG411),_xlfn.CONCAT(" y ",AI411)))))</f>
        <v/>
      </c>
      <c r="AI411" s="156" t="s">
        <v>5157</v>
      </c>
      <c r="AJ411" s="272">
        <f t="shared" si="94"/>
        <v>0</v>
      </c>
      <c r="AK411" s="273" t="str">
        <f>IF(AJ411=0,"",
IF(SUM($AJ$363:AJ411)=1,AL411,
IF($AJ$448&gt;SUM($AJ$363:AJ411),_xlfn.CONCAT(", ",AL411),
IF($AJ$448=SUM($AJ$363:AJ411),_xlfn.CONCAT(" y ",AL411)))))</f>
        <v/>
      </c>
      <c r="AL411" s="156" t="s">
        <v>5157</v>
      </c>
      <c r="AM411" s="402">
        <f t="shared" si="95"/>
        <v>0</v>
      </c>
      <c r="AN411" s="370" t="str">
        <f>IF(AM411=0,"",
IF(SUM($AM$363:AM411)=1,AO411,
IF($AM$448&gt;SUM($AM$363:AM411),_xlfn.CONCAT(", ",AO411),
IF($AM$448=SUM($AM$363:AM411),_xlfn.CONCAT(" y ",AO411)))))</f>
        <v/>
      </c>
      <c r="AO411" s="156" t="s">
        <v>5157</v>
      </c>
      <c r="AP411" s="293">
        <f t="shared" si="68"/>
        <v>0</v>
      </c>
      <c r="AQ411" s="294">
        <f t="shared" si="69"/>
        <v>0</v>
      </c>
      <c r="AR411" s="295">
        <f t="shared" si="70"/>
        <v>0</v>
      </c>
      <c r="AS411" s="296">
        <f t="shared" si="71"/>
        <v>0</v>
      </c>
      <c r="AT411" s="293">
        <f t="shared" si="72"/>
        <v>0</v>
      </c>
      <c r="AU411" s="294">
        <f t="shared" si="73"/>
        <v>0</v>
      </c>
      <c r="AV411" s="295">
        <f t="shared" si="74"/>
        <v>0</v>
      </c>
      <c r="AW411" s="296">
        <f t="shared" si="75"/>
        <v>0</v>
      </c>
      <c r="AX411" s="293">
        <f t="shared" si="76"/>
        <v>0</v>
      </c>
      <c r="AY411" s="294">
        <f t="shared" si="77"/>
        <v>0</v>
      </c>
      <c r="AZ411" s="295">
        <f t="shared" si="78"/>
        <v>0</v>
      </c>
      <c r="BA411" s="296">
        <f t="shared" si="79"/>
        <v>0</v>
      </c>
      <c r="BB411" s="293">
        <f t="shared" si="80"/>
        <v>0</v>
      </c>
      <c r="BC411" s="294">
        <f t="shared" si="81"/>
        <v>0</v>
      </c>
      <c r="BD411" s="295">
        <f t="shared" si="82"/>
        <v>0</v>
      </c>
      <c r="BE411" s="296">
        <f t="shared" si="83"/>
        <v>0</v>
      </c>
      <c r="BF411" s="293">
        <f t="shared" si="84"/>
        <v>0</v>
      </c>
      <c r="BG411" s="294">
        <f t="shared" si="85"/>
        <v>0</v>
      </c>
      <c r="BH411" s="295">
        <f t="shared" si="86"/>
        <v>0</v>
      </c>
      <c r="BI411" s="296">
        <f t="shared" si="87"/>
        <v>0</v>
      </c>
      <c r="BJ411" s="293">
        <f t="shared" si="88"/>
        <v>0</v>
      </c>
      <c r="BK411" s="294">
        <f t="shared" si="89"/>
        <v>0</v>
      </c>
      <c r="BL411" s="295">
        <f t="shared" si="90"/>
        <v>0</v>
      </c>
      <c r="BM411" s="296">
        <f t="shared" si="91"/>
        <v>0</v>
      </c>
      <c r="BN411" s="272">
        <f t="shared" si="92"/>
        <v>0</v>
      </c>
      <c r="BO411" s="273" t="str">
        <f>IF(BN411=0,"",
IF(SUM(BN362:BN411)=1,BP411,
IF(BN448&gt;SUM(BN362:BN411),_xlfn.CONCAT(", ",BP411),
IF(BN448=SUM(BN362:BN411),_xlfn.CONCAT(" y ",BP411)))))</f>
        <v/>
      </c>
      <c r="BP411" s="156" t="s">
        <v>5159</v>
      </c>
    </row>
    <row r="412" spans="1:68" ht="15" customHeight="1">
      <c r="A412" s="44"/>
      <c r="B412" s="49"/>
      <c r="C412" s="165" t="s">
        <v>5158</v>
      </c>
      <c r="D412" s="852" t="str">
        <f t="shared" si="93"/>
        <v/>
      </c>
      <c r="E412" s="853"/>
      <c r="F412" s="853"/>
      <c r="G412" s="853"/>
      <c r="H412" s="853"/>
      <c r="I412" s="853"/>
      <c r="J412" s="853"/>
      <c r="K412" s="853"/>
      <c r="L412" s="853"/>
      <c r="M412" s="853"/>
      <c r="N412" s="853"/>
      <c r="O412" s="853"/>
      <c r="P412" s="853"/>
      <c r="Q412" s="853"/>
      <c r="R412" s="854"/>
      <c r="S412" s="855"/>
      <c r="T412" s="856"/>
      <c r="U412" s="856"/>
      <c r="V412" s="856"/>
      <c r="W412" s="856"/>
      <c r="X412" s="857"/>
      <c r="Y412" s="713"/>
      <c r="Z412" s="714"/>
      <c r="AA412" s="714"/>
      <c r="AB412" s="714"/>
      <c r="AC412" s="714"/>
      <c r="AD412" s="715"/>
      <c r="AE412" s="164"/>
      <c r="AF412" s="164"/>
      <c r="AG412" s="272">
        <f t="shared" si="96"/>
        <v>0</v>
      </c>
      <c r="AH412" s="273" t="str">
        <f>IF(AG412=0,"",
IF(SUM($AG$363:AG412)=1,AI412,
IF($AG$448&gt;SUM($AG$363:AG412),_xlfn.CONCAT(", ",AI412),
IF($AG$448=SUM($AG$363:AG412),_xlfn.CONCAT(" y ",AI412)))))</f>
        <v/>
      </c>
      <c r="AI412" s="156" t="s">
        <v>5159</v>
      </c>
      <c r="AJ412" s="272">
        <f t="shared" si="94"/>
        <v>0</v>
      </c>
      <c r="AK412" s="273" t="str">
        <f>IF(AJ412=0,"",
IF(SUM($AJ$363:AJ412)=1,AL412,
IF($AJ$448&gt;SUM($AJ$363:AJ412),_xlfn.CONCAT(", ",AL412),
IF($AJ$448=SUM($AJ$363:AJ412),_xlfn.CONCAT(" y ",AL412)))))</f>
        <v/>
      </c>
      <c r="AL412" s="156" t="s">
        <v>5159</v>
      </c>
      <c r="AM412" s="402">
        <f t="shared" si="95"/>
        <v>0</v>
      </c>
      <c r="AN412" s="370" t="str">
        <f>IF(AM412=0,"",
IF(SUM($AM$363:AM412)=1,AO412,
IF($AM$448&gt;SUM($AM$363:AM412),_xlfn.CONCAT(", ",AO412),
IF($AM$448=SUM($AM$363:AM412),_xlfn.CONCAT(" y ",AO412)))))</f>
        <v/>
      </c>
      <c r="AO412" s="156" t="s">
        <v>5159</v>
      </c>
      <c r="AP412" s="293">
        <f t="shared" si="68"/>
        <v>0</v>
      </c>
      <c r="AQ412" s="294">
        <f t="shared" si="69"/>
        <v>0</v>
      </c>
      <c r="AR412" s="295">
        <f t="shared" si="70"/>
        <v>0</v>
      </c>
      <c r="AS412" s="296">
        <f t="shared" si="71"/>
        <v>0</v>
      </c>
      <c r="AT412" s="293">
        <f t="shared" si="72"/>
        <v>0</v>
      </c>
      <c r="AU412" s="294">
        <f t="shared" si="73"/>
        <v>0</v>
      </c>
      <c r="AV412" s="295">
        <f t="shared" si="74"/>
        <v>0</v>
      </c>
      <c r="AW412" s="296">
        <f t="shared" si="75"/>
        <v>0</v>
      </c>
      <c r="AX412" s="293">
        <f t="shared" si="76"/>
        <v>0</v>
      </c>
      <c r="AY412" s="294">
        <f t="shared" si="77"/>
        <v>0</v>
      </c>
      <c r="AZ412" s="295">
        <f t="shared" si="78"/>
        <v>0</v>
      </c>
      <c r="BA412" s="296">
        <f t="shared" si="79"/>
        <v>0</v>
      </c>
      <c r="BB412" s="293">
        <f t="shared" si="80"/>
        <v>0</v>
      </c>
      <c r="BC412" s="294">
        <f t="shared" si="81"/>
        <v>0</v>
      </c>
      <c r="BD412" s="295">
        <f t="shared" si="82"/>
        <v>0</v>
      </c>
      <c r="BE412" s="296">
        <f t="shared" si="83"/>
        <v>0</v>
      </c>
      <c r="BF412" s="293">
        <f t="shared" si="84"/>
        <v>0</v>
      </c>
      <c r="BG412" s="294">
        <f t="shared" si="85"/>
        <v>0</v>
      </c>
      <c r="BH412" s="295">
        <f t="shared" si="86"/>
        <v>0</v>
      </c>
      <c r="BI412" s="296">
        <f t="shared" si="87"/>
        <v>0</v>
      </c>
      <c r="BJ412" s="293">
        <f t="shared" si="88"/>
        <v>0</v>
      </c>
      <c r="BK412" s="294">
        <f t="shared" si="89"/>
        <v>0</v>
      </c>
      <c r="BL412" s="295">
        <f t="shared" si="90"/>
        <v>0</v>
      </c>
      <c r="BM412" s="296">
        <f t="shared" si="91"/>
        <v>0</v>
      </c>
      <c r="BN412" s="272">
        <f t="shared" si="92"/>
        <v>0</v>
      </c>
      <c r="BO412" s="273" t="str">
        <f>IF(BN412=0,"",
IF(SUM(BN362:BN412)=1,BP412,
IF(BN448&gt;SUM(BN362:BN412),_xlfn.CONCAT(", ",BP412),
IF(BN448=SUM(BN362:BN412),_xlfn.CONCAT(" y ",BP412)))))</f>
        <v/>
      </c>
      <c r="BP412" s="156" t="s">
        <v>5161</v>
      </c>
    </row>
    <row r="413" spans="1:68" ht="15" customHeight="1">
      <c r="A413" s="44"/>
      <c r="B413" s="654"/>
      <c r="C413" s="655" t="s">
        <v>5160</v>
      </c>
      <c r="D413" s="852" t="str">
        <f t="shared" si="93"/>
        <v/>
      </c>
      <c r="E413" s="853"/>
      <c r="F413" s="853"/>
      <c r="G413" s="853"/>
      <c r="H413" s="853"/>
      <c r="I413" s="853"/>
      <c r="J413" s="853"/>
      <c r="K413" s="853"/>
      <c r="L413" s="853"/>
      <c r="M413" s="853"/>
      <c r="N413" s="853"/>
      <c r="O413" s="853"/>
      <c r="P413" s="853"/>
      <c r="Q413" s="853"/>
      <c r="R413" s="854"/>
      <c r="S413" s="855"/>
      <c r="T413" s="856"/>
      <c r="U413" s="856"/>
      <c r="V413" s="856"/>
      <c r="W413" s="856"/>
      <c r="X413" s="857"/>
      <c r="Y413" s="713"/>
      <c r="Z413" s="714"/>
      <c r="AA413" s="714"/>
      <c r="AB413" s="714"/>
      <c r="AC413" s="714"/>
      <c r="AD413" s="715"/>
      <c r="AE413" s="164"/>
      <c r="AF413" s="164"/>
      <c r="AG413" s="272">
        <f t="shared" si="96"/>
        <v>0</v>
      </c>
      <c r="AH413" s="273" t="str">
        <f>IF(AG413=0,"",
IF(SUM($AG$363:AG413)=1,AI413,
IF($AG$448&gt;SUM($AG$363:AG413),_xlfn.CONCAT(", ",AI413),
IF($AG$448=SUM($AG$363:AG413),_xlfn.CONCAT(" y ",AI413)))))</f>
        <v/>
      </c>
      <c r="AI413" s="156" t="s">
        <v>5161</v>
      </c>
      <c r="AJ413" s="272">
        <f t="shared" si="94"/>
        <v>0</v>
      </c>
      <c r="AK413" s="273" t="str">
        <f>IF(AJ413=0,"",
IF(SUM($AJ$363:AJ413)=1,AL413,
IF($AJ$448&gt;SUM($AJ$363:AJ413),_xlfn.CONCAT(", ",AL413),
IF($AJ$448=SUM($AJ$363:AJ413),_xlfn.CONCAT(" y ",AL413)))))</f>
        <v/>
      </c>
      <c r="AL413" s="156" t="s">
        <v>5161</v>
      </c>
      <c r="AM413" s="402">
        <f t="shared" si="95"/>
        <v>0</v>
      </c>
      <c r="AN413" s="370" t="str">
        <f>IF(AM413=0,"",
IF(SUM($AM$363:AM413)=1,AO413,
IF($AM$448&gt;SUM($AM$363:AM413),_xlfn.CONCAT(", ",AO413),
IF($AM$448=SUM($AM$363:AM413),_xlfn.CONCAT(" y ",AO413)))))</f>
        <v/>
      </c>
      <c r="AO413" s="156" t="s">
        <v>5161</v>
      </c>
      <c r="AP413" s="293">
        <f t="shared" si="68"/>
        <v>0</v>
      </c>
      <c r="AQ413" s="294">
        <f t="shared" si="69"/>
        <v>0</v>
      </c>
      <c r="AR413" s="295">
        <f t="shared" si="70"/>
        <v>0</v>
      </c>
      <c r="AS413" s="296">
        <f t="shared" si="71"/>
        <v>0</v>
      </c>
      <c r="AT413" s="293">
        <f t="shared" si="72"/>
        <v>0</v>
      </c>
      <c r="AU413" s="294">
        <f t="shared" si="73"/>
        <v>0</v>
      </c>
      <c r="AV413" s="295">
        <f t="shared" si="74"/>
        <v>0</v>
      </c>
      <c r="AW413" s="296">
        <f t="shared" si="75"/>
        <v>0</v>
      </c>
      <c r="AX413" s="293">
        <f t="shared" si="76"/>
        <v>0</v>
      </c>
      <c r="AY413" s="294">
        <f t="shared" si="77"/>
        <v>0</v>
      </c>
      <c r="AZ413" s="295">
        <f t="shared" si="78"/>
        <v>0</v>
      </c>
      <c r="BA413" s="296">
        <f t="shared" si="79"/>
        <v>0</v>
      </c>
      <c r="BB413" s="293">
        <f t="shared" si="80"/>
        <v>0</v>
      </c>
      <c r="BC413" s="294">
        <f t="shared" si="81"/>
        <v>0</v>
      </c>
      <c r="BD413" s="295">
        <f t="shared" si="82"/>
        <v>0</v>
      </c>
      <c r="BE413" s="296">
        <f t="shared" si="83"/>
        <v>0</v>
      </c>
      <c r="BF413" s="293">
        <f t="shared" si="84"/>
        <v>0</v>
      </c>
      <c r="BG413" s="294">
        <f t="shared" si="85"/>
        <v>0</v>
      </c>
      <c r="BH413" s="295">
        <f t="shared" si="86"/>
        <v>0</v>
      </c>
      <c r="BI413" s="296">
        <f t="shared" si="87"/>
        <v>0</v>
      </c>
      <c r="BJ413" s="293">
        <f t="shared" si="88"/>
        <v>0</v>
      </c>
      <c r="BK413" s="294">
        <f t="shared" si="89"/>
        <v>0</v>
      </c>
      <c r="BL413" s="295">
        <f t="shared" si="90"/>
        <v>0</v>
      </c>
      <c r="BM413" s="296">
        <f t="shared" si="91"/>
        <v>0</v>
      </c>
      <c r="BN413" s="272">
        <f t="shared" si="92"/>
        <v>0</v>
      </c>
      <c r="BO413" s="273" t="str">
        <f>IF(BN413=0,"",
IF(SUM(BN362:BN413)=1,BP413,
IF(BN448&gt;SUM(BN362:BN413),_xlfn.CONCAT(", ",BP413),
IF(BN448=SUM(BN362:BN413),_xlfn.CONCAT(" y ",BP413)))))</f>
        <v/>
      </c>
      <c r="BP413" s="156" t="s">
        <v>5163</v>
      </c>
    </row>
    <row r="414" spans="1:68" ht="15" customHeight="1">
      <c r="A414" s="44"/>
      <c r="B414" s="654"/>
      <c r="C414" s="655" t="s">
        <v>5162</v>
      </c>
      <c r="D414" s="852" t="str">
        <f t="shared" si="93"/>
        <v/>
      </c>
      <c r="E414" s="853"/>
      <c r="F414" s="853"/>
      <c r="G414" s="853"/>
      <c r="H414" s="853"/>
      <c r="I414" s="853"/>
      <c r="J414" s="853"/>
      <c r="K414" s="853"/>
      <c r="L414" s="853"/>
      <c r="M414" s="853"/>
      <c r="N414" s="853"/>
      <c r="O414" s="853"/>
      <c r="P414" s="853"/>
      <c r="Q414" s="853"/>
      <c r="R414" s="854"/>
      <c r="S414" s="855"/>
      <c r="T414" s="856"/>
      <c r="U414" s="856"/>
      <c r="V414" s="856"/>
      <c r="W414" s="856"/>
      <c r="X414" s="857"/>
      <c r="Y414" s="713"/>
      <c r="Z414" s="714"/>
      <c r="AA414" s="714"/>
      <c r="AB414" s="714"/>
      <c r="AC414" s="714"/>
      <c r="AD414" s="715"/>
      <c r="AE414" s="164"/>
      <c r="AF414" s="164"/>
      <c r="AG414" s="272">
        <f t="shared" si="96"/>
        <v>0</v>
      </c>
      <c r="AH414" s="273" t="str">
        <f>IF(AG414=0,"",
IF(SUM($AG$363:AG414)=1,AI414,
IF($AG$448&gt;SUM($AG$363:AG414),_xlfn.CONCAT(", ",AI414),
IF($AG$448=SUM($AG$363:AG414),_xlfn.CONCAT(" y ",AI414)))))</f>
        <v/>
      </c>
      <c r="AI414" s="156" t="s">
        <v>5163</v>
      </c>
      <c r="AJ414" s="272">
        <f t="shared" si="94"/>
        <v>0</v>
      </c>
      <c r="AK414" s="273" t="str">
        <f>IF(AJ414=0,"",
IF(SUM($AJ$363:AJ414)=1,AL414,
IF($AJ$448&gt;SUM($AJ$363:AJ414),_xlfn.CONCAT(", ",AL414),
IF($AJ$448=SUM($AJ$363:AJ414),_xlfn.CONCAT(" y ",AL414)))))</f>
        <v/>
      </c>
      <c r="AL414" s="156" t="s">
        <v>5163</v>
      </c>
      <c r="AM414" s="402">
        <f t="shared" si="95"/>
        <v>0</v>
      </c>
      <c r="AN414" s="370" t="str">
        <f>IF(AM414=0,"",
IF(SUM($AM$363:AM414)=1,AO414,
IF($AM$448&gt;SUM($AM$363:AM414),_xlfn.CONCAT(", ",AO414),
IF($AM$448=SUM($AM$363:AM414),_xlfn.CONCAT(" y ",AO414)))))</f>
        <v/>
      </c>
      <c r="AO414" s="156" t="s">
        <v>5163</v>
      </c>
      <c r="AP414" s="293">
        <f t="shared" si="68"/>
        <v>0</v>
      </c>
      <c r="AQ414" s="294">
        <f t="shared" si="69"/>
        <v>0</v>
      </c>
      <c r="AR414" s="295">
        <f t="shared" si="70"/>
        <v>0</v>
      </c>
      <c r="AS414" s="296">
        <f t="shared" si="71"/>
        <v>0</v>
      </c>
      <c r="AT414" s="293">
        <f t="shared" si="72"/>
        <v>0</v>
      </c>
      <c r="AU414" s="294">
        <f t="shared" si="73"/>
        <v>0</v>
      </c>
      <c r="AV414" s="295">
        <f t="shared" si="74"/>
        <v>0</v>
      </c>
      <c r="AW414" s="296">
        <f t="shared" si="75"/>
        <v>0</v>
      </c>
      <c r="AX414" s="293">
        <f t="shared" si="76"/>
        <v>0</v>
      </c>
      <c r="AY414" s="294">
        <f t="shared" si="77"/>
        <v>0</v>
      </c>
      <c r="AZ414" s="295">
        <f t="shared" si="78"/>
        <v>0</v>
      </c>
      <c r="BA414" s="296">
        <f t="shared" si="79"/>
        <v>0</v>
      </c>
      <c r="BB414" s="293">
        <f t="shared" si="80"/>
        <v>0</v>
      </c>
      <c r="BC414" s="294">
        <f t="shared" si="81"/>
        <v>0</v>
      </c>
      <c r="BD414" s="295">
        <f t="shared" si="82"/>
        <v>0</v>
      </c>
      <c r="BE414" s="296">
        <f t="shared" si="83"/>
        <v>0</v>
      </c>
      <c r="BF414" s="293">
        <f t="shared" si="84"/>
        <v>0</v>
      </c>
      <c r="BG414" s="294">
        <f t="shared" si="85"/>
        <v>0</v>
      </c>
      <c r="BH414" s="295">
        <f t="shared" si="86"/>
        <v>0</v>
      </c>
      <c r="BI414" s="296">
        <f t="shared" si="87"/>
        <v>0</v>
      </c>
      <c r="BJ414" s="293">
        <f t="shared" si="88"/>
        <v>0</v>
      </c>
      <c r="BK414" s="294">
        <f t="shared" si="89"/>
        <v>0</v>
      </c>
      <c r="BL414" s="295">
        <f t="shared" si="90"/>
        <v>0</v>
      </c>
      <c r="BM414" s="296">
        <f t="shared" si="91"/>
        <v>0</v>
      </c>
      <c r="BN414" s="272">
        <f t="shared" si="92"/>
        <v>0</v>
      </c>
      <c r="BO414" s="273" t="str">
        <f>IF(BN414=0,"",
IF(SUM(BN362:BN414)=1,BP414,
IF(BN448&gt;SUM(BN362:BN414),_xlfn.CONCAT(", ",BP414),
IF(BN448=SUM(BN362:BN414),_xlfn.CONCAT(" y ",BP414)))))</f>
        <v/>
      </c>
      <c r="BP414" s="156" t="s">
        <v>5165</v>
      </c>
    </row>
    <row r="415" spans="1:68" ht="15" customHeight="1">
      <c r="A415" s="44"/>
      <c r="B415" s="654"/>
      <c r="C415" s="655" t="s">
        <v>5164</v>
      </c>
      <c r="D415" s="852" t="str">
        <f t="shared" si="93"/>
        <v/>
      </c>
      <c r="E415" s="853"/>
      <c r="F415" s="853"/>
      <c r="G415" s="853"/>
      <c r="H415" s="853"/>
      <c r="I415" s="853"/>
      <c r="J415" s="853"/>
      <c r="K415" s="853"/>
      <c r="L415" s="853"/>
      <c r="M415" s="853"/>
      <c r="N415" s="853"/>
      <c r="O415" s="853"/>
      <c r="P415" s="853"/>
      <c r="Q415" s="853"/>
      <c r="R415" s="854"/>
      <c r="S415" s="855"/>
      <c r="T415" s="856"/>
      <c r="U415" s="856"/>
      <c r="V415" s="856"/>
      <c r="W415" s="856"/>
      <c r="X415" s="857"/>
      <c r="Y415" s="713"/>
      <c r="Z415" s="714"/>
      <c r="AA415" s="714"/>
      <c r="AB415" s="714"/>
      <c r="AC415" s="714"/>
      <c r="AD415" s="715"/>
      <c r="AE415" s="164"/>
      <c r="AF415" s="164"/>
      <c r="AG415" s="272">
        <f t="shared" si="96"/>
        <v>0</v>
      </c>
      <c r="AH415" s="273" t="str">
        <f>IF(AG415=0,"",
IF(SUM($AG$363:AG415)=1,AI415,
IF($AG$448&gt;SUM($AG$363:AG415),_xlfn.CONCAT(", ",AI415),
IF($AG$448=SUM($AG$363:AG415),_xlfn.CONCAT(" y ",AI415)))))</f>
        <v/>
      </c>
      <c r="AI415" s="156" t="s">
        <v>5165</v>
      </c>
      <c r="AJ415" s="272">
        <f t="shared" si="94"/>
        <v>0</v>
      </c>
      <c r="AK415" s="273" t="str">
        <f>IF(AJ415=0,"",
IF(SUM($AJ$363:AJ415)=1,AL415,
IF($AJ$448&gt;SUM($AJ$363:AJ415),_xlfn.CONCAT(", ",AL415),
IF($AJ$448=SUM($AJ$363:AJ415),_xlfn.CONCAT(" y ",AL415)))))</f>
        <v/>
      </c>
      <c r="AL415" s="156" t="s">
        <v>5165</v>
      </c>
      <c r="AM415" s="402">
        <f t="shared" si="95"/>
        <v>0</v>
      </c>
      <c r="AN415" s="370" t="str">
        <f>IF(AM415=0,"",
IF(SUM($AM$363:AM415)=1,AO415,
IF($AM$448&gt;SUM($AM$363:AM415),_xlfn.CONCAT(", ",AO415),
IF($AM$448=SUM($AM$363:AM415),_xlfn.CONCAT(" y ",AO415)))))</f>
        <v/>
      </c>
      <c r="AO415" s="156" t="s">
        <v>5165</v>
      </c>
      <c r="AP415" s="293">
        <f t="shared" si="68"/>
        <v>0</v>
      </c>
      <c r="AQ415" s="294">
        <f t="shared" si="69"/>
        <v>0</v>
      </c>
      <c r="AR415" s="295">
        <f t="shared" si="70"/>
        <v>0</v>
      </c>
      <c r="AS415" s="296">
        <f t="shared" si="71"/>
        <v>0</v>
      </c>
      <c r="AT415" s="293">
        <f t="shared" si="72"/>
        <v>0</v>
      </c>
      <c r="AU415" s="294">
        <f t="shared" si="73"/>
        <v>0</v>
      </c>
      <c r="AV415" s="295">
        <f t="shared" si="74"/>
        <v>0</v>
      </c>
      <c r="AW415" s="296">
        <f t="shared" si="75"/>
        <v>0</v>
      </c>
      <c r="AX415" s="293">
        <f t="shared" si="76"/>
        <v>0</v>
      </c>
      <c r="AY415" s="294">
        <f t="shared" si="77"/>
        <v>0</v>
      </c>
      <c r="AZ415" s="295">
        <f t="shared" si="78"/>
        <v>0</v>
      </c>
      <c r="BA415" s="296">
        <f t="shared" si="79"/>
        <v>0</v>
      </c>
      <c r="BB415" s="293">
        <f t="shared" si="80"/>
        <v>0</v>
      </c>
      <c r="BC415" s="294">
        <f t="shared" si="81"/>
        <v>0</v>
      </c>
      <c r="BD415" s="295">
        <f t="shared" si="82"/>
        <v>0</v>
      </c>
      <c r="BE415" s="296">
        <f t="shared" si="83"/>
        <v>0</v>
      </c>
      <c r="BF415" s="293">
        <f t="shared" si="84"/>
        <v>0</v>
      </c>
      <c r="BG415" s="294">
        <f t="shared" si="85"/>
        <v>0</v>
      </c>
      <c r="BH415" s="295">
        <f t="shared" si="86"/>
        <v>0</v>
      </c>
      <c r="BI415" s="296">
        <f t="shared" si="87"/>
        <v>0</v>
      </c>
      <c r="BJ415" s="293">
        <f t="shared" si="88"/>
        <v>0</v>
      </c>
      <c r="BK415" s="294">
        <f t="shared" si="89"/>
        <v>0</v>
      </c>
      <c r="BL415" s="295">
        <f t="shared" si="90"/>
        <v>0</v>
      </c>
      <c r="BM415" s="296">
        <f t="shared" si="91"/>
        <v>0</v>
      </c>
      <c r="BN415" s="272">
        <f t="shared" si="92"/>
        <v>0</v>
      </c>
      <c r="BO415" s="273" t="str">
        <f>IF(BN415=0,"",
IF(SUM(BN362:BN415)=1,BP415,
IF(BN448&gt;SUM(BN362:BN415),_xlfn.CONCAT(", ",BP415),
IF(BN448=SUM(BN362:BN415),_xlfn.CONCAT(" y ",BP415)))))</f>
        <v/>
      </c>
      <c r="BP415" s="156" t="s">
        <v>5167</v>
      </c>
    </row>
    <row r="416" spans="1:68" ht="15" customHeight="1">
      <c r="A416" s="44"/>
      <c r="B416" s="654"/>
      <c r="C416" s="655" t="s">
        <v>5166</v>
      </c>
      <c r="D416" s="852" t="str">
        <f t="shared" si="93"/>
        <v/>
      </c>
      <c r="E416" s="853"/>
      <c r="F416" s="853"/>
      <c r="G416" s="853"/>
      <c r="H416" s="853"/>
      <c r="I416" s="853"/>
      <c r="J416" s="853"/>
      <c r="K416" s="853"/>
      <c r="L416" s="853"/>
      <c r="M416" s="853"/>
      <c r="N416" s="853"/>
      <c r="O416" s="853"/>
      <c r="P416" s="853"/>
      <c r="Q416" s="853"/>
      <c r="R416" s="854"/>
      <c r="S416" s="855"/>
      <c r="T416" s="856"/>
      <c r="U416" s="856"/>
      <c r="V416" s="856"/>
      <c r="W416" s="856"/>
      <c r="X416" s="857"/>
      <c r="Y416" s="713"/>
      <c r="Z416" s="714"/>
      <c r="AA416" s="714"/>
      <c r="AB416" s="714"/>
      <c r="AC416" s="714"/>
      <c r="AD416" s="715"/>
      <c r="AE416" s="164"/>
      <c r="AF416" s="164"/>
      <c r="AG416" s="272">
        <f t="shared" si="96"/>
        <v>0</v>
      </c>
      <c r="AH416" s="273" t="str">
        <f>IF(AG416=0,"",
IF(SUM($AG$363:AG416)=1,AI416,
IF($AG$448&gt;SUM($AG$363:AG416),_xlfn.CONCAT(", ",AI416),
IF($AG$448=SUM($AG$363:AG416),_xlfn.CONCAT(" y ",AI416)))))</f>
        <v/>
      </c>
      <c r="AI416" s="156" t="s">
        <v>5167</v>
      </c>
      <c r="AJ416" s="272">
        <f t="shared" si="94"/>
        <v>0</v>
      </c>
      <c r="AK416" s="273" t="str">
        <f>IF(AJ416=0,"",
IF(SUM($AJ$363:AJ416)=1,AL416,
IF($AJ$448&gt;SUM($AJ$363:AJ416),_xlfn.CONCAT(", ",AL416),
IF($AJ$448=SUM($AJ$363:AJ416),_xlfn.CONCAT(" y ",AL416)))))</f>
        <v/>
      </c>
      <c r="AL416" s="156" t="s">
        <v>5167</v>
      </c>
      <c r="AM416" s="402">
        <f t="shared" si="95"/>
        <v>0</v>
      </c>
      <c r="AN416" s="370" t="str">
        <f>IF(AM416=0,"",
IF(SUM($AM$363:AM416)=1,AO416,
IF($AM$448&gt;SUM($AM$363:AM416),_xlfn.CONCAT(", ",AO416),
IF($AM$448=SUM($AM$363:AM416),_xlfn.CONCAT(" y ",AO416)))))</f>
        <v/>
      </c>
      <c r="AO416" s="156" t="s">
        <v>5167</v>
      </c>
      <c r="AP416" s="293">
        <f t="shared" si="68"/>
        <v>0</v>
      </c>
      <c r="AQ416" s="294">
        <f t="shared" si="69"/>
        <v>0</v>
      </c>
      <c r="AR416" s="295">
        <f t="shared" si="70"/>
        <v>0</v>
      </c>
      <c r="AS416" s="296">
        <f t="shared" si="71"/>
        <v>0</v>
      </c>
      <c r="AT416" s="293">
        <f t="shared" si="72"/>
        <v>0</v>
      </c>
      <c r="AU416" s="294">
        <f t="shared" si="73"/>
        <v>0</v>
      </c>
      <c r="AV416" s="295">
        <f t="shared" si="74"/>
        <v>0</v>
      </c>
      <c r="AW416" s="296">
        <f t="shared" si="75"/>
        <v>0</v>
      </c>
      <c r="AX416" s="293">
        <f t="shared" si="76"/>
        <v>0</v>
      </c>
      <c r="AY416" s="294">
        <f t="shared" si="77"/>
        <v>0</v>
      </c>
      <c r="AZ416" s="295">
        <f t="shared" si="78"/>
        <v>0</v>
      </c>
      <c r="BA416" s="296">
        <f t="shared" si="79"/>
        <v>0</v>
      </c>
      <c r="BB416" s="293">
        <f t="shared" si="80"/>
        <v>0</v>
      </c>
      <c r="BC416" s="294">
        <f t="shared" si="81"/>
        <v>0</v>
      </c>
      <c r="BD416" s="295">
        <f t="shared" si="82"/>
        <v>0</v>
      </c>
      <c r="BE416" s="296">
        <f t="shared" si="83"/>
        <v>0</v>
      </c>
      <c r="BF416" s="293">
        <f t="shared" si="84"/>
        <v>0</v>
      </c>
      <c r="BG416" s="294">
        <f t="shared" si="85"/>
        <v>0</v>
      </c>
      <c r="BH416" s="295">
        <f t="shared" si="86"/>
        <v>0</v>
      </c>
      <c r="BI416" s="296">
        <f t="shared" si="87"/>
        <v>0</v>
      </c>
      <c r="BJ416" s="293">
        <f t="shared" si="88"/>
        <v>0</v>
      </c>
      <c r="BK416" s="294">
        <f t="shared" si="89"/>
        <v>0</v>
      </c>
      <c r="BL416" s="295">
        <f t="shared" si="90"/>
        <v>0</v>
      </c>
      <c r="BM416" s="296">
        <f t="shared" si="91"/>
        <v>0</v>
      </c>
      <c r="BN416" s="272">
        <f t="shared" si="92"/>
        <v>0</v>
      </c>
      <c r="BO416" s="273" t="str">
        <f>IF(BN416=0,"",
IF(SUM(BN362:BN416)=1,BP416,
IF(BN448&gt;SUM(BN362:BN416),_xlfn.CONCAT(", ",BP416),
IF(BN448=SUM(BN362:BN416),_xlfn.CONCAT(" y ",BP416)))))</f>
        <v/>
      </c>
      <c r="BP416" s="156" t="s">
        <v>5169</v>
      </c>
    </row>
    <row r="417" spans="1:68" ht="15" customHeight="1">
      <c r="A417" s="44"/>
      <c r="B417" s="654"/>
      <c r="C417" s="655" t="s">
        <v>5168</v>
      </c>
      <c r="D417" s="852" t="str">
        <f t="shared" si="93"/>
        <v/>
      </c>
      <c r="E417" s="853"/>
      <c r="F417" s="853"/>
      <c r="G417" s="853"/>
      <c r="H417" s="853"/>
      <c r="I417" s="853"/>
      <c r="J417" s="853"/>
      <c r="K417" s="853"/>
      <c r="L417" s="853"/>
      <c r="M417" s="853"/>
      <c r="N417" s="853"/>
      <c r="O417" s="853"/>
      <c r="P417" s="853"/>
      <c r="Q417" s="853"/>
      <c r="R417" s="854"/>
      <c r="S417" s="855"/>
      <c r="T417" s="856"/>
      <c r="U417" s="856"/>
      <c r="V417" s="856"/>
      <c r="W417" s="856"/>
      <c r="X417" s="857"/>
      <c r="Y417" s="713"/>
      <c r="Z417" s="714"/>
      <c r="AA417" s="714"/>
      <c r="AB417" s="714"/>
      <c r="AC417" s="714"/>
      <c r="AD417" s="715"/>
      <c r="AE417" s="164"/>
      <c r="AF417" s="164"/>
      <c r="AG417" s="272">
        <f t="shared" si="96"/>
        <v>0</v>
      </c>
      <c r="AH417" s="273" t="str">
        <f>IF(AG417=0,"",
IF(SUM($AG$363:AG417)=1,AI417,
IF($AG$448&gt;SUM($AG$363:AG417),_xlfn.CONCAT(", ",AI417),
IF($AG$448=SUM($AG$363:AG417),_xlfn.CONCAT(" y ",AI417)))))</f>
        <v/>
      </c>
      <c r="AI417" s="156" t="s">
        <v>5169</v>
      </c>
      <c r="AJ417" s="272">
        <f t="shared" si="94"/>
        <v>0</v>
      </c>
      <c r="AK417" s="273" t="str">
        <f>IF(AJ417=0,"",
IF(SUM($AJ$363:AJ417)=1,AL417,
IF($AJ$448&gt;SUM($AJ$363:AJ417),_xlfn.CONCAT(", ",AL417),
IF($AJ$448=SUM($AJ$363:AJ417),_xlfn.CONCAT(" y ",AL417)))))</f>
        <v/>
      </c>
      <c r="AL417" s="156" t="s">
        <v>5169</v>
      </c>
      <c r="AM417" s="402">
        <f t="shared" si="95"/>
        <v>0</v>
      </c>
      <c r="AN417" s="370" t="str">
        <f>IF(AM417=0,"",
IF(SUM($AM$363:AM417)=1,AO417,
IF($AM$448&gt;SUM($AM$363:AM417),_xlfn.CONCAT(", ",AO417),
IF($AM$448=SUM($AM$363:AM417),_xlfn.CONCAT(" y ",AO417)))))</f>
        <v/>
      </c>
      <c r="AO417" s="156" t="s">
        <v>5169</v>
      </c>
      <c r="AP417" s="293">
        <f t="shared" si="68"/>
        <v>0</v>
      </c>
      <c r="AQ417" s="294">
        <f t="shared" si="69"/>
        <v>0</v>
      </c>
      <c r="AR417" s="295">
        <f t="shared" si="70"/>
        <v>0</v>
      </c>
      <c r="AS417" s="296">
        <f t="shared" si="71"/>
        <v>0</v>
      </c>
      <c r="AT417" s="293">
        <f t="shared" si="72"/>
        <v>0</v>
      </c>
      <c r="AU417" s="294">
        <f t="shared" si="73"/>
        <v>0</v>
      </c>
      <c r="AV417" s="295">
        <f t="shared" si="74"/>
        <v>0</v>
      </c>
      <c r="AW417" s="296">
        <f t="shared" si="75"/>
        <v>0</v>
      </c>
      <c r="AX417" s="293">
        <f t="shared" si="76"/>
        <v>0</v>
      </c>
      <c r="AY417" s="294">
        <f t="shared" si="77"/>
        <v>0</v>
      </c>
      <c r="AZ417" s="295">
        <f t="shared" si="78"/>
        <v>0</v>
      </c>
      <c r="BA417" s="296">
        <f t="shared" si="79"/>
        <v>0</v>
      </c>
      <c r="BB417" s="293">
        <f t="shared" si="80"/>
        <v>0</v>
      </c>
      <c r="BC417" s="294">
        <f t="shared" si="81"/>
        <v>0</v>
      </c>
      <c r="BD417" s="295">
        <f t="shared" si="82"/>
        <v>0</v>
      </c>
      <c r="BE417" s="296">
        <f t="shared" si="83"/>
        <v>0</v>
      </c>
      <c r="BF417" s="293">
        <f t="shared" si="84"/>
        <v>0</v>
      </c>
      <c r="BG417" s="294">
        <f t="shared" si="85"/>
        <v>0</v>
      </c>
      <c r="BH417" s="295">
        <f t="shared" si="86"/>
        <v>0</v>
      </c>
      <c r="BI417" s="296">
        <f t="shared" si="87"/>
        <v>0</v>
      </c>
      <c r="BJ417" s="293">
        <f t="shared" si="88"/>
        <v>0</v>
      </c>
      <c r="BK417" s="294">
        <f t="shared" si="89"/>
        <v>0</v>
      </c>
      <c r="BL417" s="295">
        <f t="shared" si="90"/>
        <v>0</v>
      </c>
      <c r="BM417" s="296">
        <f t="shared" si="91"/>
        <v>0</v>
      </c>
      <c r="BN417" s="272">
        <f t="shared" si="92"/>
        <v>0</v>
      </c>
      <c r="BO417" s="273" t="str">
        <f>IF(BN417=0,"",
IF(SUM(BN362:BN417)=1,BP417,
IF(BN448&gt;SUM(BN362:BN417),_xlfn.CONCAT(", ",BP417),
IF(BN448=SUM(BN362:BN417),_xlfn.CONCAT(" y ",BP417)))))</f>
        <v/>
      </c>
      <c r="BP417" s="156" t="s">
        <v>5171</v>
      </c>
    </row>
    <row r="418" spans="1:68" ht="15" customHeight="1">
      <c r="A418" s="44"/>
      <c r="B418" s="654"/>
      <c r="C418" s="655" t="s">
        <v>5170</v>
      </c>
      <c r="D418" s="852" t="str">
        <f t="shared" si="93"/>
        <v/>
      </c>
      <c r="E418" s="853"/>
      <c r="F418" s="853"/>
      <c r="G418" s="853"/>
      <c r="H418" s="853"/>
      <c r="I418" s="853"/>
      <c r="J418" s="853"/>
      <c r="K418" s="853"/>
      <c r="L418" s="853"/>
      <c r="M418" s="853"/>
      <c r="N418" s="853"/>
      <c r="O418" s="853"/>
      <c r="P418" s="853"/>
      <c r="Q418" s="853"/>
      <c r="R418" s="854"/>
      <c r="S418" s="855"/>
      <c r="T418" s="856"/>
      <c r="U418" s="856"/>
      <c r="V418" s="856"/>
      <c r="W418" s="856"/>
      <c r="X418" s="857"/>
      <c r="Y418" s="713"/>
      <c r="Z418" s="714"/>
      <c r="AA418" s="714"/>
      <c r="AB418" s="714"/>
      <c r="AC418" s="714"/>
      <c r="AD418" s="715"/>
      <c r="AE418" s="164"/>
      <c r="AF418" s="164"/>
      <c r="AG418" s="272">
        <f t="shared" si="96"/>
        <v>0</v>
      </c>
      <c r="AH418" s="273" t="str">
        <f>IF(AG418=0,"",
IF(SUM($AG$363:AG418)=1,AI418,
IF($AG$448&gt;SUM($AG$363:AG418),_xlfn.CONCAT(", ",AI418),
IF($AG$448=SUM($AG$363:AG418),_xlfn.CONCAT(" y ",AI418)))))</f>
        <v/>
      </c>
      <c r="AI418" s="156" t="s">
        <v>5171</v>
      </c>
      <c r="AJ418" s="272">
        <f t="shared" si="94"/>
        <v>0</v>
      </c>
      <c r="AK418" s="273" t="str">
        <f>IF(AJ418=0,"",
IF(SUM($AJ$363:AJ418)=1,AL418,
IF($AJ$448&gt;SUM($AJ$363:AJ418),_xlfn.CONCAT(", ",AL418),
IF($AJ$448=SUM($AJ$363:AJ418),_xlfn.CONCAT(" y ",AL418)))))</f>
        <v/>
      </c>
      <c r="AL418" s="156" t="s">
        <v>5171</v>
      </c>
      <c r="AM418" s="402">
        <f t="shared" si="95"/>
        <v>0</v>
      </c>
      <c r="AN418" s="370" t="str">
        <f>IF(AM418=0,"",
IF(SUM($AM$363:AM418)=1,AO418,
IF($AM$448&gt;SUM($AM$363:AM418),_xlfn.CONCAT(", ",AO418),
IF($AM$448=SUM($AM$363:AM418),_xlfn.CONCAT(" y ",AO418)))))</f>
        <v/>
      </c>
      <c r="AO418" s="156" t="s">
        <v>5171</v>
      </c>
      <c r="AP418" s="293">
        <f t="shared" si="68"/>
        <v>0</v>
      </c>
      <c r="AQ418" s="294">
        <f t="shared" si="69"/>
        <v>0</v>
      </c>
      <c r="AR418" s="295">
        <f t="shared" si="70"/>
        <v>0</v>
      </c>
      <c r="AS418" s="296">
        <f t="shared" si="71"/>
        <v>0</v>
      </c>
      <c r="AT418" s="293">
        <f t="shared" si="72"/>
        <v>0</v>
      </c>
      <c r="AU418" s="294">
        <f t="shared" si="73"/>
        <v>0</v>
      </c>
      <c r="AV418" s="295">
        <f t="shared" si="74"/>
        <v>0</v>
      </c>
      <c r="AW418" s="296">
        <f t="shared" si="75"/>
        <v>0</v>
      </c>
      <c r="AX418" s="293">
        <f t="shared" si="76"/>
        <v>0</v>
      </c>
      <c r="AY418" s="294">
        <f t="shared" si="77"/>
        <v>0</v>
      </c>
      <c r="AZ418" s="295">
        <f t="shared" si="78"/>
        <v>0</v>
      </c>
      <c r="BA418" s="296">
        <f t="shared" si="79"/>
        <v>0</v>
      </c>
      <c r="BB418" s="293">
        <f t="shared" si="80"/>
        <v>0</v>
      </c>
      <c r="BC418" s="294">
        <f t="shared" si="81"/>
        <v>0</v>
      </c>
      <c r="BD418" s="295">
        <f t="shared" si="82"/>
        <v>0</v>
      </c>
      <c r="BE418" s="296">
        <f t="shared" si="83"/>
        <v>0</v>
      </c>
      <c r="BF418" s="293">
        <f t="shared" si="84"/>
        <v>0</v>
      </c>
      <c r="BG418" s="294">
        <f t="shared" si="85"/>
        <v>0</v>
      </c>
      <c r="BH418" s="295">
        <f t="shared" si="86"/>
        <v>0</v>
      </c>
      <c r="BI418" s="296">
        <f t="shared" si="87"/>
        <v>0</v>
      </c>
      <c r="BJ418" s="293">
        <f t="shared" si="88"/>
        <v>0</v>
      </c>
      <c r="BK418" s="294">
        <f t="shared" si="89"/>
        <v>0</v>
      </c>
      <c r="BL418" s="295">
        <f t="shared" si="90"/>
        <v>0</v>
      </c>
      <c r="BM418" s="296">
        <f t="shared" si="91"/>
        <v>0</v>
      </c>
      <c r="BN418" s="272">
        <f t="shared" si="92"/>
        <v>0</v>
      </c>
      <c r="BO418" s="273" t="str">
        <f>IF(BN418=0,"",
IF(SUM(BN362:BN418)=1,BP418,
IF(BN448&gt;SUM(BN362:BN418),_xlfn.CONCAT(", ",BP418),
IF(BN448=SUM(BN362:BN418),_xlfn.CONCAT(" y ",BP418)))))</f>
        <v/>
      </c>
      <c r="BP418" s="156" t="s">
        <v>5173</v>
      </c>
    </row>
    <row r="419" spans="1:68" ht="15" customHeight="1">
      <c r="A419" s="44"/>
      <c r="B419" s="654"/>
      <c r="C419" s="655" t="s">
        <v>5172</v>
      </c>
      <c r="D419" s="852" t="str">
        <f t="shared" si="93"/>
        <v/>
      </c>
      <c r="E419" s="853"/>
      <c r="F419" s="853"/>
      <c r="G419" s="853"/>
      <c r="H419" s="853"/>
      <c r="I419" s="853"/>
      <c r="J419" s="853"/>
      <c r="K419" s="853"/>
      <c r="L419" s="853"/>
      <c r="M419" s="853"/>
      <c r="N419" s="853"/>
      <c r="O419" s="853"/>
      <c r="P419" s="853"/>
      <c r="Q419" s="853"/>
      <c r="R419" s="854"/>
      <c r="S419" s="855"/>
      <c r="T419" s="856"/>
      <c r="U419" s="856"/>
      <c r="V419" s="856"/>
      <c r="W419" s="856"/>
      <c r="X419" s="857"/>
      <c r="Y419" s="713"/>
      <c r="Z419" s="714"/>
      <c r="AA419" s="714"/>
      <c r="AB419" s="714"/>
      <c r="AC419" s="714"/>
      <c r="AD419" s="715"/>
      <c r="AE419" s="164"/>
      <c r="AF419" s="164"/>
      <c r="AG419" s="272">
        <f t="shared" si="96"/>
        <v>0</v>
      </c>
      <c r="AH419" s="273" t="str">
        <f>IF(AG419=0,"",
IF(SUM($AG$363:AG419)=1,AI419,
IF($AG$448&gt;SUM($AG$363:AG419),_xlfn.CONCAT(", ",AI419),
IF($AG$448=SUM($AG$363:AG419),_xlfn.CONCAT(" y ",AI419)))))</f>
        <v/>
      </c>
      <c r="AI419" s="156" t="s">
        <v>5173</v>
      </c>
      <c r="AJ419" s="272">
        <f t="shared" si="94"/>
        <v>0</v>
      </c>
      <c r="AK419" s="273" t="str">
        <f>IF(AJ419=0,"",
IF(SUM($AJ$363:AJ419)=1,AL419,
IF($AJ$448&gt;SUM($AJ$363:AJ419),_xlfn.CONCAT(", ",AL419),
IF($AJ$448=SUM($AJ$363:AJ419),_xlfn.CONCAT(" y ",AL419)))))</f>
        <v/>
      </c>
      <c r="AL419" s="156" t="s">
        <v>5173</v>
      </c>
      <c r="AM419" s="402">
        <f t="shared" si="95"/>
        <v>0</v>
      </c>
      <c r="AN419" s="370" t="str">
        <f>IF(AM419=0,"",
IF(SUM($AM$363:AM419)=1,AO419,
IF($AM$448&gt;SUM($AM$363:AM419),_xlfn.CONCAT(", ",AO419),
IF($AM$448=SUM($AM$363:AM419),_xlfn.CONCAT(" y ",AO419)))))</f>
        <v/>
      </c>
      <c r="AO419" s="156" t="s">
        <v>5173</v>
      </c>
      <c r="AP419" s="293">
        <f t="shared" si="68"/>
        <v>0</v>
      </c>
      <c r="AQ419" s="294">
        <f t="shared" si="69"/>
        <v>0</v>
      </c>
      <c r="AR419" s="295">
        <f t="shared" si="70"/>
        <v>0</v>
      </c>
      <c r="AS419" s="296">
        <f t="shared" si="71"/>
        <v>0</v>
      </c>
      <c r="AT419" s="293">
        <f t="shared" si="72"/>
        <v>0</v>
      </c>
      <c r="AU419" s="294">
        <f t="shared" si="73"/>
        <v>0</v>
      </c>
      <c r="AV419" s="295">
        <f t="shared" si="74"/>
        <v>0</v>
      </c>
      <c r="AW419" s="296">
        <f t="shared" si="75"/>
        <v>0</v>
      </c>
      <c r="AX419" s="293">
        <f t="shared" si="76"/>
        <v>0</v>
      </c>
      <c r="AY419" s="294">
        <f t="shared" si="77"/>
        <v>0</v>
      </c>
      <c r="AZ419" s="295">
        <f t="shared" si="78"/>
        <v>0</v>
      </c>
      <c r="BA419" s="296">
        <f t="shared" si="79"/>
        <v>0</v>
      </c>
      <c r="BB419" s="293">
        <f t="shared" si="80"/>
        <v>0</v>
      </c>
      <c r="BC419" s="294">
        <f t="shared" si="81"/>
        <v>0</v>
      </c>
      <c r="BD419" s="295">
        <f t="shared" si="82"/>
        <v>0</v>
      </c>
      <c r="BE419" s="296">
        <f t="shared" si="83"/>
        <v>0</v>
      </c>
      <c r="BF419" s="293">
        <f t="shared" si="84"/>
        <v>0</v>
      </c>
      <c r="BG419" s="294">
        <f t="shared" si="85"/>
        <v>0</v>
      </c>
      <c r="BH419" s="295">
        <f t="shared" si="86"/>
        <v>0</v>
      </c>
      <c r="BI419" s="296">
        <f t="shared" si="87"/>
        <v>0</v>
      </c>
      <c r="BJ419" s="293">
        <f t="shared" si="88"/>
        <v>0</v>
      </c>
      <c r="BK419" s="294">
        <f t="shared" si="89"/>
        <v>0</v>
      </c>
      <c r="BL419" s="295">
        <f t="shared" si="90"/>
        <v>0</v>
      </c>
      <c r="BM419" s="296">
        <f t="shared" si="91"/>
        <v>0</v>
      </c>
      <c r="BN419" s="272">
        <f t="shared" si="92"/>
        <v>0</v>
      </c>
      <c r="BO419" s="273" t="str">
        <f>IF(BN419=0,"",
IF(SUM(BN362:BN419)=1,BP419,
IF(BN448&gt;SUM(BN362:BN419),_xlfn.CONCAT(", ",BP419),
IF(BN448=SUM(BN362:BN419),_xlfn.CONCAT(" y ",BP419)))))</f>
        <v/>
      </c>
      <c r="BP419" s="156" t="s">
        <v>5175</v>
      </c>
    </row>
    <row r="420" spans="1:68" ht="15" customHeight="1">
      <c r="A420" s="44"/>
      <c r="B420" s="654"/>
      <c r="C420" s="655" t="s">
        <v>5174</v>
      </c>
      <c r="D420" s="852" t="str">
        <f t="shared" si="93"/>
        <v/>
      </c>
      <c r="E420" s="853"/>
      <c r="F420" s="853"/>
      <c r="G420" s="853"/>
      <c r="H420" s="853"/>
      <c r="I420" s="853"/>
      <c r="J420" s="853"/>
      <c r="K420" s="853"/>
      <c r="L420" s="853"/>
      <c r="M420" s="853"/>
      <c r="N420" s="853"/>
      <c r="O420" s="853"/>
      <c r="P420" s="853"/>
      <c r="Q420" s="853"/>
      <c r="R420" s="854"/>
      <c r="S420" s="855"/>
      <c r="T420" s="856"/>
      <c r="U420" s="856"/>
      <c r="V420" s="856"/>
      <c r="W420" s="856"/>
      <c r="X420" s="857"/>
      <c r="Y420" s="713"/>
      <c r="Z420" s="714"/>
      <c r="AA420" s="714"/>
      <c r="AB420" s="714"/>
      <c r="AC420" s="714"/>
      <c r="AD420" s="715"/>
      <c r="AE420" s="164"/>
      <c r="AF420" s="164"/>
      <c r="AG420" s="272">
        <f t="shared" si="96"/>
        <v>0</v>
      </c>
      <c r="AH420" s="273" t="str">
        <f>IF(AG420=0,"",
IF(SUM($AG$363:AG420)=1,AI420,
IF($AG$448&gt;SUM($AG$363:AG420),_xlfn.CONCAT(", ",AI420),
IF($AG$448=SUM($AG$363:AG420),_xlfn.CONCAT(" y ",AI420)))))</f>
        <v/>
      </c>
      <c r="AI420" s="156" t="s">
        <v>5175</v>
      </c>
      <c r="AJ420" s="272">
        <f t="shared" si="94"/>
        <v>0</v>
      </c>
      <c r="AK420" s="273" t="str">
        <f>IF(AJ420=0,"",
IF(SUM($AJ$363:AJ420)=1,AL420,
IF($AJ$448&gt;SUM($AJ$363:AJ420),_xlfn.CONCAT(", ",AL420),
IF($AJ$448=SUM($AJ$363:AJ420),_xlfn.CONCAT(" y ",AL420)))))</f>
        <v/>
      </c>
      <c r="AL420" s="156" t="s">
        <v>5175</v>
      </c>
      <c r="AM420" s="402">
        <f t="shared" si="95"/>
        <v>0</v>
      </c>
      <c r="AN420" s="370" t="str">
        <f>IF(AM420=0,"",
IF(SUM($AM$363:AM420)=1,AO420,
IF($AM$448&gt;SUM($AM$363:AM420),_xlfn.CONCAT(", ",AO420),
IF($AM$448=SUM($AM$363:AM420),_xlfn.CONCAT(" y ",AO420)))))</f>
        <v/>
      </c>
      <c r="AO420" s="156" t="s">
        <v>5175</v>
      </c>
      <c r="AP420" s="293">
        <f t="shared" si="68"/>
        <v>0</v>
      </c>
      <c r="AQ420" s="294">
        <f t="shared" si="69"/>
        <v>0</v>
      </c>
      <c r="AR420" s="295">
        <f t="shared" si="70"/>
        <v>0</v>
      </c>
      <c r="AS420" s="296">
        <f t="shared" si="71"/>
        <v>0</v>
      </c>
      <c r="AT420" s="293">
        <f t="shared" si="72"/>
        <v>0</v>
      </c>
      <c r="AU420" s="294">
        <f t="shared" si="73"/>
        <v>0</v>
      </c>
      <c r="AV420" s="295">
        <f t="shared" si="74"/>
        <v>0</v>
      </c>
      <c r="AW420" s="296">
        <f t="shared" si="75"/>
        <v>0</v>
      </c>
      <c r="AX420" s="293">
        <f t="shared" si="76"/>
        <v>0</v>
      </c>
      <c r="AY420" s="294">
        <f t="shared" si="77"/>
        <v>0</v>
      </c>
      <c r="AZ420" s="295">
        <f t="shared" si="78"/>
        <v>0</v>
      </c>
      <c r="BA420" s="296">
        <f t="shared" si="79"/>
        <v>0</v>
      </c>
      <c r="BB420" s="293">
        <f t="shared" si="80"/>
        <v>0</v>
      </c>
      <c r="BC420" s="294">
        <f t="shared" si="81"/>
        <v>0</v>
      </c>
      <c r="BD420" s="295">
        <f t="shared" si="82"/>
        <v>0</v>
      </c>
      <c r="BE420" s="296">
        <f t="shared" si="83"/>
        <v>0</v>
      </c>
      <c r="BF420" s="293">
        <f t="shared" si="84"/>
        <v>0</v>
      </c>
      <c r="BG420" s="294">
        <f t="shared" si="85"/>
        <v>0</v>
      </c>
      <c r="BH420" s="295">
        <f t="shared" si="86"/>
        <v>0</v>
      </c>
      <c r="BI420" s="296">
        <f t="shared" si="87"/>
        <v>0</v>
      </c>
      <c r="BJ420" s="293">
        <f t="shared" si="88"/>
        <v>0</v>
      </c>
      <c r="BK420" s="294">
        <f t="shared" si="89"/>
        <v>0</v>
      </c>
      <c r="BL420" s="295">
        <f t="shared" si="90"/>
        <v>0</v>
      </c>
      <c r="BM420" s="296">
        <f t="shared" si="91"/>
        <v>0</v>
      </c>
      <c r="BN420" s="272">
        <f t="shared" si="92"/>
        <v>0</v>
      </c>
      <c r="BO420" s="273" t="str">
        <f>IF(BN420=0,"",
IF(SUM(BN362:BN420)=1,BP420,
IF(BN448&gt;SUM(BN362:BN420),_xlfn.CONCAT(", ",BP420),
IF(BN448=SUM(BN362:BN420),_xlfn.CONCAT(" y ",BP420)))))</f>
        <v/>
      </c>
      <c r="BP420" s="156" t="s">
        <v>5177</v>
      </c>
    </row>
    <row r="421" spans="1:68" ht="15" customHeight="1">
      <c r="A421" s="44"/>
      <c r="B421" s="654"/>
      <c r="C421" s="655" t="s">
        <v>5176</v>
      </c>
      <c r="D421" s="852" t="str">
        <f t="shared" si="93"/>
        <v/>
      </c>
      <c r="E421" s="853"/>
      <c r="F421" s="853"/>
      <c r="G421" s="853"/>
      <c r="H421" s="853"/>
      <c r="I421" s="853"/>
      <c r="J421" s="853"/>
      <c r="K421" s="853"/>
      <c r="L421" s="853"/>
      <c r="M421" s="853"/>
      <c r="N421" s="853"/>
      <c r="O421" s="853"/>
      <c r="P421" s="853"/>
      <c r="Q421" s="853"/>
      <c r="R421" s="854"/>
      <c r="S421" s="855"/>
      <c r="T421" s="856"/>
      <c r="U421" s="856"/>
      <c r="V421" s="856"/>
      <c r="W421" s="856"/>
      <c r="X421" s="857"/>
      <c r="Y421" s="713"/>
      <c r="Z421" s="714"/>
      <c r="AA421" s="714"/>
      <c r="AB421" s="714"/>
      <c r="AC421" s="714"/>
      <c r="AD421" s="715"/>
      <c r="AE421" s="164"/>
      <c r="AF421" s="164"/>
      <c r="AG421" s="272">
        <f t="shared" si="96"/>
        <v>0</v>
      </c>
      <c r="AH421" s="273" t="str">
        <f>IF(AG421=0,"",
IF(SUM($AG$363:AG421)=1,AI421,
IF($AG$448&gt;SUM($AG$363:AG421),_xlfn.CONCAT(", ",AI421),
IF($AG$448=SUM($AG$363:AG421),_xlfn.CONCAT(" y ",AI421)))))</f>
        <v/>
      </c>
      <c r="AI421" s="156" t="s">
        <v>5177</v>
      </c>
      <c r="AJ421" s="272">
        <f t="shared" si="94"/>
        <v>0</v>
      </c>
      <c r="AK421" s="273" t="str">
        <f>IF(AJ421=0,"",
IF(SUM($AJ$363:AJ421)=1,AL421,
IF($AJ$448&gt;SUM($AJ$363:AJ421),_xlfn.CONCAT(", ",AL421),
IF($AJ$448=SUM($AJ$363:AJ421),_xlfn.CONCAT(" y ",AL421)))))</f>
        <v/>
      </c>
      <c r="AL421" s="156" t="s">
        <v>5177</v>
      </c>
      <c r="AM421" s="402">
        <f t="shared" si="95"/>
        <v>0</v>
      </c>
      <c r="AN421" s="370" t="str">
        <f>IF(AM421=0,"",
IF(SUM($AM$363:AM421)=1,AO421,
IF($AM$448&gt;SUM($AM$363:AM421),_xlfn.CONCAT(", ",AO421),
IF($AM$448=SUM($AM$363:AM421),_xlfn.CONCAT(" y ",AO421)))))</f>
        <v/>
      </c>
      <c r="AO421" s="156" t="s">
        <v>5177</v>
      </c>
      <c r="AP421" s="293">
        <f t="shared" si="68"/>
        <v>0</v>
      </c>
      <c r="AQ421" s="294">
        <f t="shared" si="69"/>
        <v>0</v>
      </c>
      <c r="AR421" s="295">
        <f t="shared" si="70"/>
        <v>0</v>
      </c>
      <c r="AS421" s="296">
        <f t="shared" si="71"/>
        <v>0</v>
      </c>
      <c r="AT421" s="293">
        <f t="shared" si="72"/>
        <v>0</v>
      </c>
      <c r="AU421" s="294">
        <f t="shared" si="73"/>
        <v>0</v>
      </c>
      <c r="AV421" s="295">
        <f t="shared" si="74"/>
        <v>0</v>
      </c>
      <c r="AW421" s="296">
        <f t="shared" si="75"/>
        <v>0</v>
      </c>
      <c r="AX421" s="293">
        <f t="shared" si="76"/>
        <v>0</v>
      </c>
      <c r="AY421" s="294">
        <f t="shared" si="77"/>
        <v>0</v>
      </c>
      <c r="AZ421" s="295">
        <f t="shared" si="78"/>
        <v>0</v>
      </c>
      <c r="BA421" s="296">
        <f t="shared" si="79"/>
        <v>0</v>
      </c>
      <c r="BB421" s="293">
        <f t="shared" si="80"/>
        <v>0</v>
      </c>
      <c r="BC421" s="294">
        <f t="shared" si="81"/>
        <v>0</v>
      </c>
      <c r="BD421" s="295">
        <f t="shared" si="82"/>
        <v>0</v>
      </c>
      <c r="BE421" s="296">
        <f t="shared" si="83"/>
        <v>0</v>
      </c>
      <c r="BF421" s="293">
        <f t="shared" si="84"/>
        <v>0</v>
      </c>
      <c r="BG421" s="294">
        <f t="shared" si="85"/>
        <v>0</v>
      </c>
      <c r="BH421" s="295">
        <f t="shared" si="86"/>
        <v>0</v>
      </c>
      <c r="BI421" s="296">
        <f t="shared" si="87"/>
        <v>0</v>
      </c>
      <c r="BJ421" s="293">
        <f t="shared" si="88"/>
        <v>0</v>
      </c>
      <c r="BK421" s="294">
        <f t="shared" si="89"/>
        <v>0</v>
      </c>
      <c r="BL421" s="295">
        <f t="shared" si="90"/>
        <v>0</v>
      </c>
      <c r="BM421" s="296">
        <f t="shared" si="91"/>
        <v>0</v>
      </c>
      <c r="BN421" s="272">
        <f t="shared" si="92"/>
        <v>0</v>
      </c>
      <c r="BO421" s="273" t="str">
        <f>IF(BN421=0,"",
IF(SUM(BN362:BN421)=1,BP421,
IF(BN448&gt;SUM(BN362:BN421),_xlfn.CONCAT(", ",BP421),
IF(BN448=SUM(BN362:BN421),_xlfn.CONCAT(" y ",BP421)))))</f>
        <v/>
      </c>
      <c r="BP421" s="156" t="s">
        <v>5179</v>
      </c>
    </row>
    <row r="422" spans="1:68" ht="15" customHeight="1">
      <c r="A422" s="44"/>
      <c r="B422" s="654"/>
      <c r="C422" s="655" t="s">
        <v>5178</v>
      </c>
      <c r="D422" s="852" t="str">
        <f t="shared" si="93"/>
        <v/>
      </c>
      <c r="E422" s="853"/>
      <c r="F422" s="853"/>
      <c r="G422" s="853"/>
      <c r="H422" s="853"/>
      <c r="I422" s="853"/>
      <c r="J422" s="853"/>
      <c r="K422" s="853"/>
      <c r="L422" s="853"/>
      <c r="M422" s="853"/>
      <c r="N422" s="853"/>
      <c r="O422" s="853"/>
      <c r="P422" s="853"/>
      <c r="Q422" s="853"/>
      <c r="R422" s="854"/>
      <c r="S422" s="855"/>
      <c r="T422" s="856"/>
      <c r="U422" s="856"/>
      <c r="V422" s="856"/>
      <c r="W422" s="856"/>
      <c r="X422" s="857"/>
      <c r="Y422" s="713"/>
      <c r="Z422" s="714"/>
      <c r="AA422" s="714"/>
      <c r="AB422" s="714"/>
      <c r="AC422" s="714"/>
      <c r="AD422" s="715"/>
      <c r="AE422" s="164"/>
      <c r="AF422" s="164"/>
      <c r="AG422" s="272">
        <f t="shared" si="96"/>
        <v>0</v>
      </c>
      <c r="AH422" s="273" t="str">
        <f>IF(AG422=0,"",
IF(SUM($AG$363:AG422)=1,AI422,
IF($AG$448&gt;SUM($AG$363:AG422),_xlfn.CONCAT(", ",AI422),
IF($AG$448=SUM($AG$363:AG422),_xlfn.CONCAT(" y ",AI422)))))</f>
        <v/>
      </c>
      <c r="AI422" s="156" t="s">
        <v>5179</v>
      </c>
      <c r="AJ422" s="272">
        <f t="shared" si="94"/>
        <v>0</v>
      </c>
      <c r="AK422" s="273" t="str">
        <f>IF(AJ422=0,"",
IF(SUM($AJ$363:AJ422)=1,AL422,
IF($AJ$448&gt;SUM($AJ$363:AJ422),_xlfn.CONCAT(", ",AL422),
IF($AJ$448=SUM($AJ$363:AJ422),_xlfn.CONCAT(" y ",AL422)))))</f>
        <v/>
      </c>
      <c r="AL422" s="156" t="s">
        <v>5179</v>
      </c>
      <c r="AM422" s="402">
        <f t="shared" si="95"/>
        <v>0</v>
      </c>
      <c r="AN422" s="370" t="str">
        <f>IF(AM422=0,"",
IF(SUM($AM$363:AM422)=1,AO422,
IF($AM$448&gt;SUM($AM$363:AM422),_xlfn.CONCAT(", ",AO422),
IF($AM$448=SUM($AM$363:AM422),_xlfn.CONCAT(" y ",AO422)))))</f>
        <v/>
      </c>
      <c r="AO422" s="156" t="s">
        <v>5179</v>
      </c>
      <c r="AP422" s="293">
        <f t="shared" si="68"/>
        <v>0</v>
      </c>
      <c r="AQ422" s="294">
        <f t="shared" si="69"/>
        <v>0</v>
      </c>
      <c r="AR422" s="295">
        <f t="shared" si="70"/>
        <v>0</v>
      </c>
      <c r="AS422" s="296">
        <f t="shared" si="71"/>
        <v>0</v>
      </c>
      <c r="AT422" s="293">
        <f t="shared" si="72"/>
        <v>0</v>
      </c>
      <c r="AU422" s="294">
        <f t="shared" si="73"/>
        <v>0</v>
      </c>
      <c r="AV422" s="295">
        <f t="shared" si="74"/>
        <v>0</v>
      </c>
      <c r="AW422" s="296">
        <f t="shared" si="75"/>
        <v>0</v>
      </c>
      <c r="AX422" s="293">
        <f t="shared" si="76"/>
        <v>0</v>
      </c>
      <c r="AY422" s="294">
        <f t="shared" si="77"/>
        <v>0</v>
      </c>
      <c r="AZ422" s="295">
        <f t="shared" si="78"/>
        <v>0</v>
      </c>
      <c r="BA422" s="296">
        <f t="shared" si="79"/>
        <v>0</v>
      </c>
      <c r="BB422" s="293">
        <f t="shared" si="80"/>
        <v>0</v>
      </c>
      <c r="BC422" s="294">
        <f t="shared" si="81"/>
        <v>0</v>
      </c>
      <c r="BD422" s="295">
        <f t="shared" si="82"/>
        <v>0</v>
      </c>
      <c r="BE422" s="296">
        <f t="shared" si="83"/>
        <v>0</v>
      </c>
      <c r="BF422" s="293">
        <f t="shared" si="84"/>
        <v>0</v>
      </c>
      <c r="BG422" s="294">
        <f t="shared" si="85"/>
        <v>0</v>
      </c>
      <c r="BH422" s="295">
        <f t="shared" si="86"/>
        <v>0</v>
      </c>
      <c r="BI422" s="296">
        <f t="shared" si="87"/>
        <v>0</v>
      </c>
      <c r="BJ422" s="293">
        <f t="shared" si="88"/>
        <v>0</v>
      </c>
      <c r="BK422" s="294">
        <f t="shared" si="89"/>
        <v>0</v>
      </c>
      <c r="BL422" s="295">
        <f t="shared" si="90"/>
        <v>0</v>
      </c>
      <c r="BM422" s="296">
        <f t="shared" si="91"/>
        <v>0</v>
      </c>
      <c r="BN422" s="272">
        <f t="shared" si="92"/>
        <v>0</v>
      </c>
      <c r="BO422" s="273" t="str">
        <f>IF(BN422=0,"",
IF(SUM(BN362:BN422)=1,BP422,
IF(BN448&gt;SUM(BN362:BN422),_xlfn.CONCAT(", ",BP422),
IF(BN448=SUM(BN362:BN422),_xlfn.CONCAT(" y ",BP422)))))</f>
        <v/>
      </c>
      <c r="BP422" s="156" t="s">
        <v>5181</v>
      </c>
    </row>
    <row r="423" spans="1:68" ht="15" customHeight="1">
      <c r="A423" s="44"/>
      <c r="B423" s="654"/>
      <c r="C423" s="655" t="s">
        <v>5180</v>
      </c>
      <c r="D423" s="852" t="str">
        <f t="shared" si="93"/>
        <v/>
      </c>
      <c r="E423" s="853"/>
      <c r="F423" s="853"/>
      <c r="G423" s="853"/>
      <c r="H423" s="853"/>
      <c r="I423" s="853"/>
      <c r="J423" s="853"/>
      <c r="K423" s="853"/>
      <c r="L423" s="853"/>
      <c r="M423" s="853"/>
      <c r="N423" s="853"/>
      <c r="O423" s="853"/>
      <c r="P423" s="853"/>
      <c r="Q423" s="853"/>
      <c r="R423" s="854"/>
      <c r="S423" s="855"/>
      <c r="T423" s="856"/>
      <c r="U423" s="856"/>
      <c r="V423" s="856"/>
      <c r="W423" s="856"/>
      <c r="X423" s="857"/>
      <c r="Y423" s="713"/>
      <c r="Z423" s="714"/>
      <c r="AA423" s="714"/>
      <c r="AB423" s="714"/>
      <c r="AC423" s="714"/>
      <c r="AD423" s="715"/>
      <c r="AE423" s="164"/>
      <c r="AF423" s="164"/>
      <c r="AG423" s="272">
        <f t="shared" si="96"/>
        <v>0</v>
      </c>
      <c r="AH423" s="273" t="str">
        <f>IF(AG423=0,"",
IF(SUM($AG$363:AG423)=1,AI423,
IF($AG$448&gt;SUM($AG$363:AG423),_xlfn.CONCAT(", ",AI423),
IF($AG$448=SUM($AG$363:AG423),_xlfn.CONCAT(" y ",AI423)))))</f>
        <v/>
      </c>
      <c r="AI423" s="156" t="s">
        <v>5181</v>
      </c>
      <c r="AJ423" s="272">
        <f t="shared" si="94"/>
        <v>0</v>
      </c>
      <c r="AK423" s="273" t="str">
        <f>IF(AJ423=0,"",
IF(SUM($AJ$363:AJ423)=1,AL423,
IF($AJ$448&gt;SUM($AJ$363:AJ423),_xlfn.CONCAT(", ",AL423),
IF($AJ$448=SUM($AJ$363:AJ423),_xlfn.CONCAT(" y ",AL423)))))</f>
        <v/>
      </c>
      <c r="AL423" s="156" t="s">
        <v>5181</v>
      </c>
      <c r="AM423" s="402">
        <f t="shared" si="95"/>
        <v>0</v>
      </c>
      <c r="AN423" s="370" t="str">
        <f>IF(AM423=0,"",
IF(SUM($AM$363:AM423)=1,AO423,
IF($AM$448&gt;SUM($AM$363:AM423),_xlfn.CONCAT(", ",AO423),
IF($AM$448=SUM($AM$363:AM423),_xlfn.CONCAT(" y ",AO423)))))</f>
        <v/>
      </c>
      <c r="AO423" s="156" t="s">
        <v>5181</v>
      </c>
      <c r="AP423" s="293">
        <f t="shared" si="68"/>
        <v>0</v>
      </c>
      <c r="AQ423" s="294">
        <f t="shared" si="69"/>
        <v>0</v>
      </c>
      <c r="AR423" s="295">
        <f t="shared" si="70"/>
        <v>0</v>
      </c>
      <c r="AS423" s="296">
        <f t="shared" si="71"/>
        <v>0</v>
      </c>
      <c r="AT423" s="293">
        <f t="shared" si="72"/>
        <v>0</v>
      </c>
      <c r="AU423" s="294">
        <f t="shared" si="73"/>
        <v>0</v>
      </c>
      <c r="AV423" s="295">
        <f t="shared" si="74"/>
        <v>0</v>
      </c>
      <c r="AW423" s="296">
        <f t="shared" si="75"/>
        <v>0</v>
      </c>
      <c r="AX423" s="293">
        <f t="shared" si="76"/>
        <v>0</v>
      </c>
      <c r="AY423" s="294">
        <f t="shared" si="77"/>
        <v>0</v>
      </c>
      <c r="AZ423" s="295">
        <f t="shared" si="78"/>
        <v>0</v>
      </c>
      <c r="BA423" s="296">
        <f t="shared" si="79"/>
        <v>0</v>
      </c>
      <c r="BB423" s="293">
        <f t="shared" si="80"/>
        <v>0</v>
      </c>
      <c r="BC423" s="294">
        <f t="shared" si="81"/>
        <v>0</v>
      </c>
      <c r="BD423" s="295">
        <f t="shared" si="82"/>
        <v>0</v>
      </c>
      <c r="BE423" s="296">
        <f t="shared" si="83"/>
        <v>0</v>
      </c>
      <c r="BF423" s="293">
        <f t="shared" si="84"/>
        <v>0</v>
      </c>
      <c r="BG423" s="294">
        <f t="shared" si="85"/>
        <v>0</v>
      </c>
      <c r="BH423" s="295">
        <f t="shared" si="86"/>
        <v>0</v>
      </c>
      <c r="BI423" s="296">
        <f t="shared" si="87"/>
        <v>0</v>
      </c>
      <c r="BJ423" s="293">
        <f t="shared" si="88"/>
        <v>0</v>
      </c>
      <c r="BK423" s="294">
        <f t="shared" si="89"/>
        <v>0</v>
      </c>
      <c r="BL423" s="295">
        <f t="shared" si="90"/>
        <v>0</v>
      </c>
      <c r="BM423" s="296">
        <f t="shared" si="91"/>
        <v>0</v>
      </c>
      <c r="BN423" s="272">
        <f t="shared" si="92"/>
        <v>0</v>
      </c>
      <c r="BO423" s="273" t="str">
        <f>IF(BN423=0,"",
IF(SUM(BN362:BN423)=1,BP423,
IF(BN448&gt;SUM(BN362:BN423),_xlfn.CONCAT(", ",BP423),
IF(BN448=SUM(BN362:BN423),_xlfn.CONCAT(" y ",BP423)))))</f>
        <v/>
      </c>
      <c r="BP423" s="156" t="s">
        <v>5183</v>
      </c>
    </row>
    <row r="424" spans="1:68" ht="15" customHeight="1">
      <c r="A424" s="44"/>
      <c r="B424" s="654"/>
      <c r="C424" s="655" t="s">
        <v>5182</v>
      </c>
      <c r="D424" s="852" t="str">
        <f t="shared" si="93"/>
        <v/>
      </c>
      <c r="E424" s="853"/>
      <c r="F424" s="853"/>
      <c r="G424" s="853"/>
      <c r="H424" s="853"/>
      <c r="I424" s="853"/>
      <c r="J424" s="853"/>
      <c r="K424" s="853"/>
      <c r="L424" s="853"/>
      <c r="M424" s="853"/>
      <c r="N424" s="853"/>
      <c r="O424" s="853"/>
      <c r="P424" s="853"/>
      <c r="Q424" s="853"/>
      <c r="R424" s="854"/>
      <c r="S424" s="855"/>
      <c r="T424" s="856"/>
      <c r="U424" s="856"/>
      <c r="V424" s="856"/>
      <c r="W424" s="856"/>
      <c r="X424" s="857"/>
      <c r="Y424" s="713"/>
      <c r="Z424" s="714"/>
      <c r="AA424" s="714"/>
      <c r="AB424" s="714"/>
      <c r="AC424" s="714"/>
      <c r="AD424" s="715"/>
      <c r="AE424" s="164"/>
      <c r="AF424" s="164"/>
      <c r="AG424" s="272">
        <f t="shared" si="96"/>
        <v>0</v>
      </c>
      <c r="AH424" s="273" t="str">
        <f>IF(AG424=0,"",
IF(SUM($AG$363:AG424)=1,AI424,
IF($AG$448&gt;SUM($AG$363:AG424),_xlfn.CONCAT(", ",AI424),
IF($AG$448=SUM($AG$363:AG424),_xlfn.CONCAT(" y ",AI424)))))</f>
        <v/>
      </c>
      <c r="AI424" s="156" t="s">
        <v>5183</v>
      </c>
      <c r="AJ424" s="272">
        <f t="shared" si="94"/>
        <v>0</v>
      </c>
      <c r="AK424" s="273" t="str">
        <f>IF(AJ424=0,"",
IF(SUM($AJ$363:AJ424)=1,AL424,
IF($AJ$448&gt;SUM($AJ$363:AJ424),_xlfn.CONCAT(", ",AL424),
IF($AJ$448=SUM($AJ$363:AJ424),_xlfn.CONCAT(" y ",AL424)))))</f>
        <v/>
      </c>
      <c r="AL424" s="156" t="s">
        <v>5183</v>
      </c>
      <c r="AM424" s="402">
        <f t="shared" si="95"/>
        <v>0</v>
      </c>
      <c r="AN424" s="370" t="str">
        <f>IF(AM424=0,"",
IF(SUM($AM$363:AM424)=1,AO424,
IF($AM$448&gt;SUM($AM$363:AM424),_xlfn.CONCAT(", ",AO424),
IF($AM$448=SUM($AM$363:AM424),_xlfn.CONCAT(" y ",AO424)))))</f>
        <v/>
      </c>
      <c r="AO424" s="156" t="s">
        <v>5183</v>
      </c>
      <c r="AP424" s="293">
        <f t="shared" si="68"/>
        <v>0</v>
      </c>
      <c r="AQ424" s="294">
        <f t="shared" si="69"/>
        <v>0</v>
      </c>
      <c r="AR424" s="295">
        <f t="shared" si="70"/>
        <v>0</v>
      </c>
      <c r="AS424" s="296">
        <f t="shared" si="71"/>
        <v>0</v>
      </c>
      <c r="AT424" s="293">
        <f t="shared" si="72"/>
        <v>0</v>
      </c>
      <c r="AU424" s="294">
        <f t="shared" si="73"/>
        <v>0</v>
      </c>
      <c r="AV424" s="295">
        <f t="shared" si="74"/>
        <v>0</v>
      </c>
      <c r="AW424" s="296">
        <f t="shared" si="75"/>
        <v>0</v>
      </c>
      <c r="AX424" s="293">
        <f t="shared" si="76"/>
        <v>0</v>
      </c>
      <c r="AY424" s="294">
        <f t="shared" si="77"/>
        <v>0</v>
      </c>
      <c r="AZ424" s="295">
        <f t="shared" si="78"/>
        <v>0</v>
      </c>
      <c r="BA424" s="296">
        <f t="shared" si="79"/>
        <v>0</v>
      </c>
      <c r="BB424" s="293">
        <f t="shared" si="80"/>
        <v>0</v>
      </c>
      <c r="BC424" s="294">
        <f t="shared" si="81"/>
        <v>0</v>
      </c>
      <c r="BD424" s="295">
        <f t="shared" si="82"/>
        <v>0</v>
      </c>
      <c r="BE424" s="296">
        <f t="shared" si="83"/>
        <v>0</v>
      </c>
      <c r="BF424" s="293">
        <f t="shared" si="84"/>
        <v>0</v>
      </c>
      <c r="BG424" s="294">
        <f t="shared" si="85"/>
        <v>0</v>
      </c>
      <c r="BH424" s="295">
        <f t="shared" si="86"/>
        <v>0</v>
      </c>
      <c r="BI424" s="296">
        <f t="shared" si="87"/>
        <v>0</v>
      </c>
      <c r="BJ424" s="293">
        <f t="shared" si="88"/>
        <v>0</v>
      </c>
      <c r="BK424" s="294">
        <f t="shared" si="89"/>
        <v>0</v>
      </c>
      <c r="BL424" s="295">
        <f t="shared" si="90"/>
        <v>0</v>
      </c>
      <c r="BM424" s="296">
        <f t="shared" si="91"/>
        <v>0</v>
      </c>
      <c r="BN424" s="272">
        <f t="shared" si="92"/>
        <v>0</v>
      </c>
      <c r="BO424" s="273" t="str">
        <f>IF(BN424=0,"",
IF(SUM(BN362:BN424)=1,BP424,
IF(BN448&gt;SUM(BN362:BN424),_xlfn.CONCAT(", ",BP424),
IF(BN448=SUM(BN362:BN424),_xlfn.CONCAT(" y ",BP424)))))</f>
        <v/>
      </c>
      <c r="BP424" s="156" t="s">
        <v>5185</v>
      </c>
    </row>
    <row r="425" spans="1:68" ht="15" customHeight="1">
      <c r="A425" s="44"/>
      <c r="B425" s="654"/>
      <c r="C425" s="655" t="s">
        <v>5184</v>
      </c>
      <c r="D425" s="852" t="str">
        <f t="shared" si="93"/>
        <v/>
      </c>
      <c r="E425" s="853"/>
      <c r="F425" s="853"/>
      <c r="G425" s="853"/>
      <c r="H425" s="853"/>
      <c r="I425" s="853"/>
      <c r="J425" s="853"/>
      <c r="K425" s="853"/>
      <c r="L425" s="853"/>
      <c r="M425" s="853"/>
      <c r="N425" s="853"/>
      <c r="O425" s="853"/>
      <c r="P425" s="853"/>
      <c r="Q425" s="853"/>
      <c r="R425" s="854"/>
      <c r="S425" s="855"/>
      <c r="T425" s="856"/>
      <c r="U425" s="856"/>
      <c r="V425" s="856"/>
      <c r="W425" s="856"/>
      <c r="X425" s="857"/>
      <c r="Y425" s="713"/>
      <c r="Z425" s="714"/>
      <c r="AA425" s="714"/>
      <c r="AB425" s="714"/>
      <c r="AC425" s="714"/>
      <c r="AD425" s="715"/>
      <c r="AE425" s="164"/>
      <c r="AF425" s="164"/>
      <c r="AG425" s="272">
        <f t="shared" si="96"/>
        <v>0</v>
      </c>
      <c r="AH425" s="273" t="str">
        <f>IF(AG425=0,"",
IF(SUM($AG$363:AG425)=1,AI425,
IF($AG$448&gt;SUM($AG$363:AG425),_xlfn.CONCAT(", ",AI425),
IF($AG$448=SUM($AG$363:AG425),_xlfn.CONCAT(" y ",AI425)))))</f>
        <v/>
      </c>
      <c r="AI425" s="156" t="s">
        <v>5185</v>
      </c>
      <c r="AJ425" s="272">
        <f t="shared" si="94"/>
        <v>0</v>
      </c>
      <c r="AK425" s="273" t="str">
        <f>IF(AJ425=0,"",
IF(SUM($AJ$363:AJ425)=1,AL425,
IF($AJ$448&gt;SUM($AJ$363:AJ425),_xlfn.CONCAT(", ",AL425),
IF($AJ$448=SUM($AJ$363:AJ425),_xlfn.CONCAT(" y ",AL425)))))</f>
        <v/>
      </c>
      <c r="AL425" s="156" t="s">
        <v>5185</v>
      </c>
      <c r="AM425" s="402">
        <f t="shared" si="95"/>
        <v>0</v>
      </c>
      <c r="AN425" s="370" t="str">
        <f>IF(AM425=0,"",
IF(SUM($AM$363:AM425)=1,AO425,
IF($AM$448&gt;SUM($AM$363:AM425),_xlfn.CONCAT(", ",AO425),
IF($AM$448=SUM($AM$363:AM425),_xlfn.CONCAT(" y ",AO425)))))</f>
        <v/>
      </c>
      <c r="AO425" s="156" t="s">
        <v>5185</v>
      </c>
      <c r="AP425" s="293">
        <f t="shared" si="68"/>
        <v>0</v>
      </c>
      <c r="AQ425" s="294">
        <f t="shared" si="69"/>
        <v>0</v>
      </c>
      <c r="AR425" s="295">
        <f t="shared" si="70"/>
        <v>0</v>
      </c>
      <c r="AS425" s="296">
        <f t="shared" si="71"/>
        <v>0</v>
      </c>
      <c r="AT425" s="293">
        <f t="shared" si="72"/>
        <v>0</v>
      </c>
      <c r="AU425" s="294">
        <f t="shared" si="73"/>
        <v>0</v>
      </c>
      <c r="AV425" s="295">
        <f t="shared" si="74"/>
        <v>0</v>
      </c>
      <c r="AW425" s="296">
        <f t="shared" si="75"/>
        <v>0</v>
      </c>
      <c r="AX425" s="293">
        <f t="shared" si="76"/>
        <v>0</v>
      </c>
      <c r="AY425" s="294">
        <f t="shared" si="77"/>
        <v>0</v>
      </c>
      <c r="AZ425" s="295">
        <f t="shared" si="78"/>
        <v>0</v>
      </c>
      <c r="BA425" s="296">
        <f t="shared" si="79"/>
        <v>0</v>
      </c>
      <c r="BB425" s="293">
        <f t="shared" si="80"/>
        <v>0</v>
      </c>
      <c r="BC425" s="294">
        <f t="shared" si="81"/>
        <v>0</v>
      </c>
      <c r="BD425" s="295">
        <f t="shared" si="82"/>
        <v>0</v>
      </c>
      <c r="BE425" s="296">
        <f t="shared" si="83"/>
        <v>0</v>
      </c>
      <c r="BF425" s="293">
        <f t="shared" si="84"/>
        <v>0</v>
      </c>
      <c r="BG425" s="294">
        <f t="shared" si="85"/>
        <v>0</v>
      </c>
      <c r="BH425" s="295">
        <f t="shared" si="86"/>
        <v>0</v>
      </c>
      <c r="BI425" s="296">
        <f t="shared" si="87"/>
        <v>0</v>
      </c>
      <c r="BJ425" s="293">
        <f t="shared" si="88"/>
        <v>0</v>
      </c>
      <c r="BK425" s="294">
        <f t="shared" si="89"/>
        <v>0</v>
      </c>
      <c r="BL425" s="295">
        <f t="shared" si="90"/>
        <v>0</v>
      </c>
      <c r="BM425" s="296">
        <f t="shared" si="91"/>
        <v>0</v>
      </c>
      <c r="BN425" s="272">
        <f t="shared" si="92"/>
        <v>0</v>
      </c>
      <c r="BO425" s="273" t="str">
        <f>IF(BN425=0,"",
IF(SUM(BN362:BN425)=1,BP425,
IF(BN448&gt;SUM(BN362:BN425),_xlfn.CONCAT(", ",BP425),
IF(BN448=SUM(BN362:BN425),_xlfn.CONCAT(" y ",BP425)))))</f>
        <v/>
      </c>
      <c r="BP425" s="156" t="s">
        <v>5187</v>
      </c>
    </row>
    <row r="426" spans="1:68" ht="15" customHeight="1">
      <c r="A426" s="44"/>
      <c r="B426" s="654"/>
      <c r="C426" s="655" t="s">
        <v>5186</v>
      </c>
      <c r="D426" s="852" t="str">
        <f t="shared" si="93"/>
        <v/>
      </c>
      <c r="E426" s="853"/>
      <c r="F426" s="853"/>
      <c r="G426" s="853"/>
      <c r="H426" s="853"/>
      <c r="I426" s="853"/>
      <c r="J426" s="853"/>
      <c r="K426" s="853"/>
      <c r="L426" s="853"/>
      <c r="M426" s="853"/>
      <c r="N426" s="853"/>
      <c r="O426" s="853"/>
      <c r="P426" s="853"/>
      <c r="Q426" s="853"/>
      <c r="R426" s="854"/>
      <c r="S426" s="855"/>
      <c r="T426" s="856"/>
      <c r="U426" s="856"/>
      <c r="V426" s="856"/>
      <c r="W426" s="856"/>
      <c r="X426" s="857"/>
      <c r="Y426" s="713"/>
      <c r="Z426" s="714"/>
      <c r="AA426" s="714"/>
      <c r="AB426" s="714"/>
      <c r="AC426" s="714"/>
      <c r="AD426" s="715"/>
      <c r="AE426" s="164"/>
      <c r="AF426" s="164"/>
      <c r="AG426" s="272">
        <f t="shared" si="96"/>
        <v>0</v>
      </c>
      <c r="AH426" s="273" t="str">
        <f>IF(AG426=0,"",
IF(SUM($AG$363:AG426)=1,AI426,
IF($AG$448&gt;SUM($AG$363:AG426),_xlfn.CONCAT(", ",AI426),
IF($AG$448=SUM($AG$363:AG426),_xlfn.CONCAT(" y ",AI426)))))</f>
        <v/>
      </c>
      <c r="AI426" s="156" t="s">
        <v>5187</v>
      </c>
      <c r="AJ426" s="272">
        <f t="shared" si="94"/>
        <v>0</v>
      </c>
      <c r="AK426" s="273" t="str">
        <f>IF(AJ426=0,"",
IF(SUM($AJ$363:AJ426)=1,AL426,
IF($AJ$448&gt;SUM($AJ$363:AJ426),_xlfn.CONCAT(", ",AL426),
IF($AJ$448=SUM($AJ$363:AJ426),_xlfn.CONCAT(" y ",AL426)))))</f>
        <v/>
      </c>
      <c r="AL426" s="156" t="s">
        <v>5187</v>
      </c>
      <c r="AM426" s="402">
        <f t="shared" si="95"/>
        <v>0</v>
      </c>
      <c r="AN426" s="370" t="str">
        <f>IF(AM426=0,"",
IF(SUM($AM$363:AM426)=1,AO426,
IF($AM$448&gt;SUM($AM$363:AM426),_xlfn.CONCAT(", ",AO426),
IF($AM$448=SUM($AM$363:AM426),_xlfn.CONCAT(" y ",AO426)))))</f>
        <v/>
      </c>
      <c r="AO426" s="156" t="s">
        <v>5187</v>
      </c>
      <c r="AP426" s="293">
        <f t="shared" si="68"/>
        <v>0</v>
      </c>
      <c r="AQ426" s="294">
        <f t="shared" si="69"/>
        <v>0</v>
      </c>
      <c r="AR426" s="295">
        <f t="shared" si="70"/>
        <v>0</v>
      </c>
      <c r="AS426" s="296">
        <f t="shared" si="71"/>
        <v>0</v>
      </c>
      <c r="AT426" s="293">
        <f t="shared" si="72"/>
        <v>0</v>
      </c>
      <c r="AU426" s="294">
        <f t="shared" si="73"/>
        <v>0</v>
      </c>
      <c r="AV426" s="295">
        <f t="shared" si="74"/>
        <v>0</v>
      </c>
      <c r="AW426" s="296">
        <f t="shared" si="75"/>
        <v>0</v>
      </c>
      <c r="AX426" s="293">
        <f t="shared" si="76"/>
        <v>0</v>
      </c>
      <c r="AY426" s="294">
        <f t="shared" si="77"/>
        <v>0</v>
      </c>
      <c r="AZ426" s="295">
        <f t="shared" si="78"/>
        <v>0</v>
      </c>
      <c r="BA426" s="296">
        <f t="shared" si="79"/>
        <v>0</v>
      </c>
      <c r="BB426" s="293">
        <f t="shared" si="80"/>
        <v>0</v>
      </c>
      <c r="BC426" s="294">
        <f t="shared" si="81"/>
        <v>0</v>
      </c>
      <c r="BD426" s="295">
        <f t="shared" si="82"/>
        <v>0</v>
      </c>
      <c r="BE426" s="296">
        <f t="shared" si="83"/>
        <v>0</v>
      </c>
      <c r="BF426" s="293">
        <f t="shared" si="84"/>
        <v>0</v>
      </c>
      <c r="BG426" s="294">
        <f t="shared" si="85"/>
        <v>0</v>
      </c>
      <c r="BH426" s="295">
        <f t="shared" si="86"/>
        <v>0</v>
      </c>
      <c r="BI426" s="296">
        <f t="shared" si="87"/>
        <v>0</v>
      </c>
      <c r="BJ426" s="293">
        <f t="shared" si="88"/>
        <v>0</v>
      </c>
      <c r="BK426" s="294">
        <f t="shared" si="89"/>
        <v>0</v>
      </c>
      <c r="BL426" s="295">
        <f t="shared" si="90"/>
        <v>0</v>
      </c>
      <c r="BM426" s="296">
        <f t="shared" si="91"/>
        <v>0</v>
      </c>
      <c r="BN426" s="272">
        <f t="shared" si="92"/>
        <v>0</v>
      </c>
      <c r="BO426" s="273" t="str">
        <f>IF(BN426=0,"",
IF(SUM(BN362:BN426)=1,BP426,
IF(BN448&gt;SUM(BN362:BN426),_xlfn.CONCAT(", ",BP426),
IF(BN448=SUM(BN362:BN426),_xlfn.CONCAT(" y ",BP426)))))</f>
        <v/>
      </c>
      <c r="BP426" s="156" t="s">
        <v>5189</v>
      </c>
    </row>
    <row r="427" spans="1:68" ht="15" customHeight="1">
      <c r="A427" s="44"/>
      <c r="B427" s="654"/>
      <c r="C427" s="655" t="s">
        <v>5188</v>
      </c>
      <c r="D427" s="852" t="str">
        <f t="shared" si="93"/>
        <v/>
      </c>
      <c r="E427" s="853"/>
      <c r="F427" s="853"/>
      <c r="G427" s="853"/>
      <c r="H427" s="853"/>
      <c r="I427" s="853"/>
      <c r="J427" s="853"/>
      <c r="K427" s="853"/>
      <c r="L427" s="853"/>
      <c r="M427" s="853"/>
      <c r="N427" s="853"/>
      <c r="O427" s="853"/>
      <c r="P427" s="853"/>
      <c r="Q427" s="853"/>
      <c r="R427" s="854"/>
      <c r="S427" s="855"/>
      <c r="T427" s="856"/>
      <c r="U427" s="856"/>
      <c r="V427" s="856"/>
      <c r="W427" s="856"/>
      <c r="X427" s="857"/>
      <c r="Y427" s="713"/>
      <c r="Z427" s="714"/>
      <c r="AA427" s="714"/>
      <c r="AB427" s="714"/>
      <c r="AC427" s="714"/>
      <c r="AD427" s="715"/>
      <c r="AE427" s="164"/>
      <c r="AF427" s="164"/>
      <c r="AG427" s="272">
        <f>IF(SUM(AT336:AV336)=0,0,1)</f>
        <v>0</v>
      </c>
      <c r="AH427" s="273" t="str">
        <f>IF(AG427=0,"",
IF(SUM($AG$363:AG427)=1,AI427,
IF($AG$448&gt;SUM($AG$363:AG427),_xlfn.CONCAT(", ",AI427),
IF($AG$448=SUM($AG$363:AG427),_xlfn.CONCAT(" y ",AI427)))))</f>
        <v/>
      </c>
      <c r="AI427" s="156" t="s">
        <v>5189</v>
      </c>
      <c r="AJ427" s="272">
        <f t="shared" si="94"/>
        <v>0</v>
      </c>
      <c r="AK427" s="273" t="str">
        <f>IF(AJ427=0,"",
IF(SUM($AJ$363:AJ427)=1,AL427,
IF($AJ$448&gt;SUM($AJ$363:AJ427),_xlfn.CONCAT(", ",AL427),
IF($AJ$448=SUM($AJ$363:AJ427),_xlfn.CONCAT(" y ",AL427)))))</f>
        <v/>
      </c>
      <c r="AL427" s="156" t="s">
        <v>5189</v>
      </c>
      <c r="AM427" s="402">
        <f t="shared" si="95"/>
        <v>0</v>
      </c>
      <c r="AN427" s="370" t="str">
        <f>IF(AM427=0,"",
IF(SUM($AM$363:AM427)=1,AO427,
IF($AM$448&gt;SUM($AM$363:AM427),_xlfn.CONCAT(", ",AO427),
IF($AM$448=SUM($AM$363:AM427),_xlfn.CONCAT(" y ",AO427)))))</f>
        <v/>
      </c>
      <c r="AO427" s="156" t="s">
        <v>5189</v>
      </c>
      <c r="AP427" s="293">
        <f t="shared" ref="AP427:AP447" si="97">M337</f>
        <v>0</v>
      </c>
      <c r="AQ427" s="294">
        <f t="shared" ref="AQ427:AQ447" si="98">COUNTIF(N337:O337,"NS")</f>
        <v>0</v>
      </c>
      <c r="AR427" s="295">
        <f t="shared" ref="AR427:AR447" si="99">SUM(N337:O337)</f>
        <v>0</v>
      </c>
      <c r="AS427" s="296">
        <f t="shared" ref="AS427:AS447" si="100">IF(OR(AND(AP427=0, AQ427&gt;0),AND(AP427="NS", AR427&gt;0), AND(AP427="NS", AQ427=0, AR427=0)), 1, IF(OR(AND(AP427&gt;0, AQ427&gt;1,AP427&gt;AR427), AND(AP427="NS", AQ427=2), AND(AP427="NS", AR427=0, AQ427&gt;0), AP427=AR427), 0, 1))</f>
        <v>0</v>
      </c>
      <c r="AT427" s="293">
        <f t="shared" ref="AT427:AT447" si="101">P337</f>
        <v>0</v>
      </c>
      <c r="AU427" s="294">
        <f t="shared" ref="AU427:AU447" si="102">COUNTIF(Q337:R337,"NS")</f>
        <v>0</v>
      </c>
      <c r="AV427" s="295">
        <f t="shared" ref="AV427:AV447" si="103">SUM(Q337:R337)</f>
        <v>0</v>
      </c>
      <c r="AW427" s="296">
        <f t="shared" ref="AW427:AW447" si="104">IF(OR(AND(AT427=0, AU427&gt;0),AND(AT427="NS", AV427&gt;0), AND(AT427="NS", AU427=0, AV427=0)), 1, IF(OR(AND(AT427&gt;0, AU427&gt;1,AT427&gt;AV427), AND(AT427="NS", AU427=2), AND(AT427="NS", AV427=0, AU427&gt;0), AT427=AV427), 0, 1))</f>
        <v>0</v>
      </c>
      <c r="AX427" s="293">
        <f t="shared" ref="AX427:AX447" si="105">S337</f>
        <v>0</v>
      </c>
      <c r="AY427" s="294">
        <f t="shared" ref="AY427:AY447" si="106">COUNTIF(T337:U337,"NS")</f>
        <v>0</v>
      </c>
      <c r="AZ427" s="295">
        <f t="shared" ref="AZ427:AZ447" si="107">SUM(T337:U337)</f>
        <v>0</v>
      </c>
      <c r="BA427" s="296">
        <f t="shared" ref="BA427:BA447" si="108">IF(OR(AND(AX427=0, AY427&gt;0),AND(AX427="NS", AZ427&gt;0), AND(AX427="NS", AY427=0, AZ427=0)), 1, IF(OR(AND(AX427&gt;0, AY427&gt;1,AX427&gt;AZ427), AND(AX427="NS", AY427=2), AND(AX427="NS", AZ427=0, AY427&gt;0), AX427=AZ427), 0, 1))</f>
        <v>0</v>
      </c>
      <c r="BB427" s="293">
        <f t="shared" ref="BB427:BB447" si="109">V337</f>
        <v>0</v>
      </c>
      <c r="BC427" s="294">
        <f t="shared" ref="BC427:BC447" si="110">COUNTIF(W337:X337,"NS")</f>
        <v>0</v>
      </c>
      <c r="BD427" s="295">
        <f t="shared" ref="BD427:BD447" si="111">SUM(W337:X337)</f>
        <v>0</v>
      </c>
      <c r="BE427" s="296">
        <f t="shared" ref="BE427:BE447" si="112">IF(OR(AND(BB427=0, BC427&gt;0),AND(BB427="NS", BD427&gt;0), AND(BB427="NS", BC427=0, BD427=0)), 1, IF(OR(AND(BB427&gt;0, BC427&gt;1,BB427&gt;BD427), AND(BB427="NS", BC427=2), AND(BB427="NS", BD427=0, BC427&gt;0), BB427=BD427), 0, 1))</f>
        <v>0</v>
      </c>
      <c r="BF427" s="293">
        <f t="shared" ref="BF427:BF447" si="113">Y337</f>
        <v>0</v>
      </c>
      <c r="BG427" s="294">
        <f t="shared" ref="BG427:BG447" si="114">COUNTIF(Z337:AA337,"NS")</f>
        <v>0</v>
      </c>
      <c r="BH427" s="295">
        <f t="shared" ref="BH427:BH447" si="115">SUM(Z337:AA337)</f>
        <v>0</v>
      </c>
      <c r="BI427" s="296">
        <f t="shared" ref="BI427:BI447" si="116">IF(OR(AND(BF427=0, BG427&gt;0),AND(BF427="NS", BH427&gt;0), AND(BF427="NS", BG427=0, BH427=0)), 1, IF(OR(AND(BF427&gt;0, BG427&gt;1,BF427&gt;BH427), AND(BF427="NS", BG427=2), AND(BF427="NS", BH427=0, BG427&gt;0), BF427=BH427), 0, 1))</f>
        <v>0</v>
      </c>
      <c r="BJ427" s="293">
        <f t="shared" ref="BJ427:BJ447" si="117">AB337</f>
        <v>0</v>
      </c>
      <c r="BK427" s="294">
        <f t="shared" ref="BK427:BK447" si="118">COUNTIF(AC337:AD337,"NS")</f>
        <v>0</v>
      </c>
      <c r="BL427" s="295">
        <f t="shared" ref="BL427:BL447" si="119">SUM(AC337:AD337)</f>
        <v>0</v>
      </c>
      <c r="BM427" s="296">
        <f t="shared" ref="BM427:BM447" si="120">IF(OR(AND(BJ427=0, BK427&gt;0),AND(BJ427="NS", BL427&gt;0), AND(BJ427="NS", BK427=0, BL427=0)), 1, IF(OR(AND(BJ427&gt;0, BK427&gt;1,BJ427&gt;BL427), AND(BJ427="NS", BK427=2), AND(BJ427="NS", BL427=0, BK427&gt;0), BJ427=BL427), 0, 1))</f>
        <v>0</v>
      </c>
      <c r="BN427" s="272">
        <f t="shared" ref="BN427:BN447" si="121">IF(SUM(AW427,BA427,BE427,BI427,BM427)=0,0,1)</f>
        <v>0</v>
      </c>
      <c r="BO427" s="273" t="str">
        <f>IF(BN427=0,"",
IF(SUM(BN362:BN427)=1,BP427,
IF(BN448&gt;SUM(BN362:BN427),_xlfn.CONCAT(", ",BP427),
IF(BN448=SUM(BN362:BN427),_xlfn.CONCAT(" y ",BP427)))))</f>
        <v/>
      </c>
      <c r="BP427" s="156" t="s">
        <v>5191</v>
      </c>
    </row>
    <row r="428" spans="1:68" ht="15" customHeight="1">
      <c r="A428" s="44"/>
      <c r="B428" s="654"/>
      <c r="C428" s="655" t="s">
        <v>5190</v>
      </c>
      <c r="D428" s="852" t="str">
        <f t="shared" ref="D428:D447" si="122">IF(D337="","",D337)</f>
        <v/>
      </c>
      <c r="E428" s="853"/>
      <c r="F428" s="853"/>
      <c r="G428" s="853"/>
      <c r="H428" s="853"/>
      <c r="I428" s="853"/>
      <c r="J428" s="853"/>
      <c r="K428" s="853"/>
      <c r="L428" s="853"/>
      <c r="M428" s="853"/>
      <c r="N428" s="853"/>
      <c r="O428" s="853"/>
      <c r="P428" s="853"/>
      <c r="Q428" s="853"/>
      <c r="R428" s="854"/>
      <c r="S428" s="855"/>
      <c r="T428" s="856"/>
      <c r="U428" s="856"/>
      <c r="V428" s="856"/>
      <c r="W428" s="856"/>
      <c r="X428" s="857"/>
      <c r="Y428" s="713"/>
      <c r="Z428" s="714"/>
      <c r="AA428" s="714"/>
      <c r="AB428" s="714"/>
      <c r="AC428" s="714"/>
      <c r="AD428" s="715"/>
      <c r="AE428" s="164"/>
      <c r="AF428" s="164"/>
      <c r="AG428" s="272">
        <f t="shared" si="96"/>
        <v>0</v>
      </c>
      <c r="AH428" s="273" t="str">
        <f>IF(AG428=0,"",
IF(SUM($AG$363:AG428)=1,AI428,
IF($AG$448&gt;SUM($AG$363:AG428),_xlfn.CONCAT(", ",AI428),
IF($AG$448=SUM($AG$363:AG428),_xlfn.CONCAT(" y ",AI428)))))</f>
        <v/>
      </c>
      <c r="AI428" s="156" t="s">
        <v>5191</v>
      </c>
      <c r="AJ428" s="272">
        <f t="shared" ref="AJ428:AJ447" si="123">IF(SUM(AW337:BK337)=0,0,1)</f>
        <v>0</v>
      </c>
      <c r="AK428" s="273" t="str">
        <f>IF(AJ428=0,"",
IF(SUM($AJ$363:AJ428)=1,AL428,
IF($AJ$448&gt;SUM($AJ$363:AJ428),_xlfn.CONCAT(", ",AL428),
IF($AJ$448=SUM($AJ$363:AJ428),_xlfn.CONCAT(" y ",AL428)))))</f>
        <v/>
      </c>
      <c r="AL428" s="156" t="s">
        <v>5191</v>
      </c>
      <c r="AM428" s="402">
        <f t="shared" ref="AM428:AM447" si="124">IF(AG337=0,0,1)</f>
        <v>0</v>
      </c>
      <c r="AN428" s="370" t="str">
        <f>IF(AM428=0,"",
IF(SUM($AM$363:AM428)=1,AO428,
IF($AM$448&gt;SUM($AM$363:AM428),_xlfn.CONCAT(", ",AO428),
IF($AM$448=SUM($AM$363:AM428),_xlfn.CONCAT(" y ",AO428)))))</f>
        <v/>
      </c>
      <c r="AO428" s="156" t="s">
        <v>5191</v>
      </c>
      <c r="AP428" s="293">
        <f t="shared" si="97"/>
        <v>0</v>
      </c>
      <c r="AQ428" s="294">
        <f t="shared" si="98"/>
        <v>0</v>
      </c>
      <c r="AR428" s="295">
        <f t="shared" si="99"/>
        <v>0</v>
      </c>
      <c r="AS428" s="296">
        <f t="shared" si="100"/>
        <v>0</v>
      </c>
      <c r="AT428" s="293">
        <f t="shared" si="101"/>
        <v>0</v>
      </c>
      <c r="AU428" s="294">
        <f t="shared" si="102"/>
        <v>0</v>
      </c>
      <c r="AV428" s="295">
        <f t="shared" si="103"/>
        <v>0</v>
      </c>
      <c r="AW428" s="296">
        <f t="shared" si="104"/>
        <v>0</v>
      </c>
      <c r="AX428" s="293">
        <f t="shared" si="105"/>
        <v>0</v>
      </c>
      <c r="AY428" s="294">
        <f t="shared" si="106"/>
        <v>0</v>
      </c>
      <c r="AZ428" s="295">
        <f t="shared" si="107"/>
        <v>0</v>
      </c>
      <c r="BA428" s="296">
        <f t="shared" si="108"/>
        <v>0</v>
      </c>
      <c r="BB428" s="293">
        <f t="shared" si="109"/>
        <v>0</v>
      </c>
      <c r="BC428" s="294">
        <f t="shared" si="110"/>
        <v>0</v>
      </c>
      <c r="BD428" s="295">
        <f t="shared" si="111"/>
        <v>0</v>
      </c>
      <c r="BE428" s="296">
        <f t="shared" si="112"/>
        <v>0</v>
      </c>
      <c r="BF428" s="293">
        <f t="shared" si="113"/>
        <v>0</v>
      </c>
      <c r="BG428" s="294">
        <f t="shared" si="114"/>
        <v>0</v>
      </c>
      <c r="BH428" s="295">
        <f t="shared" si="115"/>
        <v>0</v>
      </c>
      <c r="BI428" s="296">
        <f t="shared" si="116"/>
        <v>0</v>
      </c>
      <c r="BJ428" s="293">
        <f t="shared" si="117"/>
        <v>0</v>
      </c>
      <c r="BK428" s="294">
        <f t="shared" si="118"/>
        <v>0</v>
      </c>
      <c r="BL428" s="295">
        <f t="shared" si="119"/>
        <v>0</v>
      </c>
      <c r="BM428" s="296">
        <f t="shared" si="120"/>
        <v>0</v>
      </c>
      <c r="BN428" s="272">
        <f t="shared" si="121"/>
        <v>0</v>
      </c>
      <c r="BO428" s="273" t="str">
        <f>IF(BN428=0,"",
IF(SUM(BN362:BN428)=1,BP428,
IF(BN448&gt;SUM(BN362:BN428),_xlfn.CONCAT(", ",BP428),
IF(BN448=SUM(BN362:BN428),_xlfn.CONCAT(" y ",BP428)))))</f>
        <v/>
      </c>
      <c r="BP428" s="156" t="s">
        <v>5193</v>
      </c>
    </row>
    <row r="429" spans="1:68" ht="15" customHeight="1">
      <c r="A429" s="44"/>
      <c r="B429" s="654"/>
      <c r="C429" s="655" t="s">
        <v>5192</v>
      </c>
      <c r="D429" s="852" t="str">
        <f t="shared" si="122"/>
        <v/>
      </c>
      <c r="E429" s="853"/>
      <c r="F429" s="853"/>
      <c r="G429" s="853"/>
      <c r="H429" s="853"/>
      <c r="I429" s="853"/>
      <c r="J429" s="853"/>
      <c r="K429" s="853"/>
      <c r="L429" s="853"/>
      <c r="M429" s="853"/>
      <c r="N429" s="853"/>
      <c r="O429" s="853"/>
      <c r="P429" s="853"/>
      <c r="Q429" s="853"/>
      <c r="R429" s="854"/>
      <c r="S429" s="855"/>
      <c r="T429" s="856"/>
      <c r="U429" s="856"/>
      <c r="V429" s="856"/>
      <c r="W429" s="856"/>
      <c r="X429" s="857"/>
      <c r="Y429" s="713"/>
      <c r="Z429" s="714"/>
      <c r="AA429" s="714"/>
      <c r="AB429" s="714"/>
      <c r="AC429" s="714"/>
      <c r="AD429" s="715"/>
      <c r="AE429" s="164"/>
      <c r="AF429" s="164"/>
      <c r="AG429" s="272">
        <f t="shared" ref="AG429:AG446" si="125">IF(SUM(AT338:AV338)=0,0,1)</f>
        <v>0</v>
      </c>
      <c r="AH429" s="273" t="str">
        <f>IF(AG429=0,"",
IF(SUM($AG$363:AG429)=1,AI429,
IF($AG$448&gt;SUM($AG$363:AG429),_xlfn.CONCAT(", ",AI429),
IF($AG$448=SUM($AG$363:AG429),_xlfn.CONCAT(" y ",AI429)))))</f>
        <v/>
      </c>
      <c r="AI429" s="156" t="s">
        <v>5193</v>
      </c>
      <c r="AJ429" s="272">
        <f t="shared" si="123"/>
        <v>0</v>
      </c>
      <c r="AK429" s="273" t="str">
        <f>IF(AJ429=0,"",
IF(SUM($AJ$363:AJ429)=1,AL429,
IF($AJ$448&gt;SUM($AJ$363:AJ429),_xlfn.CONCAT(", ",AL429),
IF($AJ$448=SUM($AJ$363:AJ429),_xlfn.CONCAT(" y ",AL429)))))</f>
        <v/>
      </c>
      <c r="AL429" s="156" t="s">
        <v>5193</v>
      </c>
      <c r="AM429" s="402">
        <f t="shared" si="124"/>
        <v>0</v>
      </c>
      <c r="AN429" s="370" t="str">
        <f>IF(AM429=0,"",
IF(SUM($AM$363:AM429)=1,AO429,
IF($AM$448&gt;SUM($AM$363:AM429),_xlfn.CONCAT(", ",AO429),
IF($AM$448=SUM($AM$363:AM429),_xlfn.CONCAT(" y ",AO429)))))</f>
        <v/>
      </c>
      <c r="AO429" s="156" t="s">
        <v>5193</v>
      </c>
      <c r="AP429" s="293">
        <f t="shared" si="97"/>
        <v>0</v>
      </c>
      <c r="AQ429" s="294">
        <f t="shared" si="98"/>
        <v>0</v>
      </c>
      <c r="AR429" s="295">
        <f t="shared" si="99"/>
        <v>0</v>
      </c>
      <c r="AS429" s="296">
        <f t="shared" si="100"/>
        <v>0</v>
      </c>
      <c r="AT429" s="293">
        <f t="shared" si="101"/>
        <v>0</v>
      </c>
      <c r="AU429" s="294">
        <f t="shared" si="102"/>
        <v>0</v>
      </c>
      <c r="AV429" s="295">
        <f t="shared" si="103"/>
        <v>0</v>
      </c>
      <c r="AW429" s="296">
        <f t="shared" si="104"/>
        <v>0</v>
      </c>
      <c r="AX429" s="293">
        <f t="shared" si="105"/>
        <v>0</v>
      </c>
      <c r="AY429" s="294">
        <f t="shared" si="106"/>
        <v>0</v>
      </c>
      <c r="AZ429" s="295">
        <f t="shared" si="107"/>
        <v>0</v>
      </c>
      <c r="BA429" s="296">
        <f t="shared" si="108"/>
        <v>0</v>
      </c>
      <c r="BB429" s="293">
        <f t="shared" si="109"/>
        <v>0</v>
      </c>
      <c r="BC429" s="294">
        <f t="shared" si="110"/>
        <v>0</v>
      </c>
      <c r="BD429" s="295">
        <f t="shared" si="111"/>
        <v>0</v>
      </c>
      <c r="BE429" s="296">
        <f t="shared" si="112"/>
        <v>0</v>
      </c>
      <c r="BF429" s="293">
        <f t="shared" si="113"/>
        <v>0</v>
      </c>
      <c r="BG429" s="294">
        <f t="shared" si="114"/>
        <v>0</v>
      </c>
      <c r="BH429" s="295">
        <f t="shared" si="115"/>
        <v>0</v>
      </c>
      <c r="BI429" s="296">
        <f t="shared" si="116"/>
        <v>0</v>
      </c>
      <c r="BJ429" s="293">
        <f t="shared" si="117"/>
        <v>0</v>
      </c>
      <c r="BK429" s="294">
        <f t="shared" si="118"/>
        <v>0</v>
      </c>
      <c r="BL429" s="295">
        <f t="shared" si="119"/>
        <v>0</v>
      </c>
      <c r="BM429" s="296">
        <f t="shared" si="120"/>
        <v>0</v>
      </c>
      <c r="BN429" s="272">
        <f t="shared" si="121"/>
        <v>0</v>
      </c>
      <c r="BO429" s="273" t="str">
        <f>IF(BN429=0,"",
IF(SUM(BN362:BN429)=1,BP429,
IF(BN448&gt;SUM(BN362:BN429),_xlfn.CONCAT(", ",BP429),
IF(BN448=SUM(BN362:BN429),_xlfn.CONCAT(" y ",BP429)))))</f>
        <v/>
      </c>
      <c r="BP429" s="156" t="s">
        <v>5195</v>
      </c>
    </row>
    <row r="430" spans="1:68" ht="15" customHeight="1">
      <c r="A430" s="44"/>
      <c r="B430" s="654"/>
      <c r="C430" s="655" t="s">
        <v>5194</v>
      </c>
      <c r="D430" s="852" t="str">
        <f t="shared" si="122"/>
        <v/>
      </c>
      <c r="E430" s="853"/>
      <c r="F430" s="853"/>
      <c r="G430" s="853"/>
      <c r="H430" s="853"/>
      <c r="I430" s="853"/>
      <c r="J430" s="853"/>
      <c r="K430" s="853"/>
      <c r="L430" s="853"/>
      <c r="M430" s="853"/>
      <c r="N430" s="853"/>
      <c r="O430" s="853"/>
      <c r="P430" s="853"/>
      <c r="Q430" s="853"/>
      <c r="R430" s="854"/>
      <c r="S430" s="855"/>
      <c r="T430" s="856"/>
      <c r="U430" s="856"/>
      <c r="V430" s="856"/>
      <c r="W430" s="856"/>
      <c r="X430" s="857"/>
      <c r="Y430" s="713"/>
      <c r="Z430" s="714"/>
      <c r="AA430" s="714"/>
      <c r="AB430" s="714"/>
      <c r="AC430" s="714"/>
      <c r="AD430" s="715"/>
      <c r="AE430" s="164"/>
      <c r="AF430" s="164"/>
      <c r="AG430" s="272">
        <f t="shared" si="125"/>
        <v>0</v>
      </c>
      <c r="AH430" s="273" t="str">
        <f>IF(AG430=0,"",
IF(SUM($AG$363:AG430)=1,AI430,
IF($AG$448&gt;SUM($AG$363:AG430),_xlfn.CONCAT(", ",AI430),
IF($AG$448=SUM($AG$363:AG430),_xlfn.CONCAT(" y ",AI430)))))</f>
        <v/>
      </c>
      <c r="AI430" s="156" t="s">
        <v>5195</v>
      </c>
      <c r="AJ430" s="272">
        <f t="shared" si="123"/>
        <v>0</v>
      </c>
      <c r="AK430" s="273" t="str">
        <f>IF(AJ430=0,"",
IF(SUM($AJ$363:AJ430)=1,AL430,
IF($AJ$448&gt;SUM($AJ$363:AJ430),_xlfn.CONCAT(", ",AL430),
IF($AJ$448=SUM($AJ$363:AJ430),_xlfn.CONCAT(" y ",AL430)))))</f>
        <v/>
      </c>
      <c r="AL430" s="156" t="s">
        <v>5195</v>
      </c>
      <c r="AM430" s="402">
        <f t="shared" si="124"/>
        <v>0</v>
      </c>
      <c r="AN430" s="370" t="str">
        <f>IF(AM430=0,"",
IF(SUM($AM$363:AM430)=1,AO430,
IF($AM$448&gt;SUM($AM$363:AM430),_xlfn.CONCAT(", ",AO430),
IF($AM$448=SUM($AM$363:AM430),_xlfn.CONCAT(" y ",AO430)))))</f>
        <v/>
      </c>
      <c r="AO430" s="156" t="s">
        <v>5195</v>
      </c>
      <c r="AP430" s="293">
        <f t="shared" si="97"/>
        <v>0</v>
      </c>
      <c r="AQ430" s="294">
        <f t="shared" si="98"/>
        <v>0</v>
      </c>
      <c r="AR430" s="295">
        <f t="shared" si="99"/>
        <v>0</v>
      </c>
      <c r="AS430" s="296">
        <f t="shared" si="100"/>
        <v>0</v>
      </c>
      <c r="AT430" s="293">
        <f t="shared" si="101"/>
        <v>0</v>
      </c>
      <c r="AU430" s="294">
        <f t="shared" si="102"/>
        <v>0</v>
      </c>
      <c r="AV430" s="295">
        <f t="shared" si="103"/>
        <v>0</v>
      </c>
      <c r="AW430" s="296">
        <f t="shared" si="104"/>
        <v>0</v>
      </c>
      <c r="AX430" s="293">
        <f t="shared" si="105"/>
        <v>0</v>
      </c>
      <c r="AY430" s="294">
        <f t="shared" si="106"/>
        <v>0</v>
      </c>
      <c r="AZ430" s="295">
        <f t="shared" si="107"/>
        <v>0</v>
      </c>
      <c r="BA430" s="296">
        <f t="shared" si="108"/>
        <v>0</v>
      </c>
      <c r="BB430" s="293">
        <f t="shared" si="109"/>
        <v>0</v>
      </c>
      <c r="BC430" s="294">
        <f t="shared" si="110"/>
        <v>0</v>
      </c>
      <c r="BD430" s="295">
        <f t="shared" si="111"/>
        <v>0</v>
      </c>
      <c r="BE430" s="296">
        <f t="shared" si="112"/>
        <v>0</v>
      </c>
      <c r="BF430" s="293">
        <f t="shared" si="113"/>
        <v>0</v>
      </c>
      <c r="BG430" s="294">
        <f t="shared" si="114"/>
        <v>0</v>
      </c>
      <c r="BH430" s="295">
        <f t="shared" si="115"/>
        <v>0</v>
      </c>
      <c r="BI430" s="296">
        <f t="shared" si="116"/>
        <v>0</v>
      </c>
      <c r="BJ430" s="293">
        <f t="shared" si="117"/>
        <v>0</v>
      </c>
      <c r="BK430" s="294">
        <f t="shared" si="118"/>
        <v>0</v>
      </c>
      <c r="BL430" s="295">
        <f t="shared" si="119"/>
        <v>0</v>
      </c>
      <c r="BM430" s="296">
        <f t="shared" si="120"/>
        <v>0</v>
      </c>
      <c r="BN430" s="272">
        <f t="shared" si="121"/>
        <v>0</v>
      </c>
      <c r="BO430" s="273" t="str">
        <f>IF(BN430=0,"",
IF(SUM(BN362:BN430)=1,BP430,
IF(BN448&gt;SUM(BN362:BN430),_xlfn.CONCAT(", ",BP430),
IF(BN448=SUM(BN362:BN430),_xlfn.CONCAT(" y ",BP430)))))</f>
        <v/>
      </c>
      <c r="BP430" s="156" t="s">
        <v>5197</v>
      </c>
    </row>
    <row r="431" spans="1:68" ht="15" customHeight="1">
      <c r="A431" s="44"/>
      <c r="B431" s="654"/>
      <c r="C431" s="655" t="s">
        <v>5196</v>
      </c>
      <c r="D431" s="852" t="str">
        <f t="shared" si="122"/>
        <v/>
      </c>
      <c r="E431" s="853"/>
      <c r="F431" s="853"/>
      <c r="G431" s="853"/>
      <c r="H431" s="853"/>
      <c r="I431" s="853"/>
      <c r="J431" s="853"/>
      <c r="K431" s="853"/>
      <c r="L431" s="853"/>
      <c r="M431" s="853"/>
      <c r="N431" s="853"/>
      <c r="O431" s="853"/>
      <c r="P431" s="853"/>
      <c r="Q431" s="853"/>
      <c r="R431" s="854"/>
      <c r="S431" s="855"/>
      <c r="T431" s="856"/>
      <c r="U431" s="856"/>
      <c r="V431" s="856"/>
      <c r="W431" s="856"/>
      <c r="X431" s="857"/>
      <c r="Y431" s="713"/>
      <c r="Z431" s="714"/>
      <c r="AA431" s="714"/>
      <c r="AB431" s="714"/>
      <c r="AC431" s="714"/>
      <c r="AD431" s="715"/>
      <c r="AE431" s="164"/>
      <c r="AF431" s="164"/>
      <c r="AG431" s="272">
        <f t="shared" si="125"/>
        <v>0</v>
      </c>
      <c r="AH431" s="273" t="str">
        <f>IF(AG431=0,"",
IF(SUM($AG$363:AG431)=1,AI431,
IF($AG$448&gt;SUM($AG$363:AG431),_xlfn.CONCAT(", ",AI431),
IF($AG$448=SUM($AG$363:AG431),_xlfn.CONCAT(" y ",AI431)))))</f>
        <v/>
      </c>
      <c r="AI431" s="156" t="s">
        <v>5197</v>
      </c>
      <c r="AJ431" s="272">
        <f t="shared" si="123"/>
        <v>0</v>
      </c>
      <c r="AK431" s="273" t="str">
        <f>IF(AJ431=0,"",
IF(SUM($AJ$363:AJ431)=1,AL431,
IF($AJ$448&gt;SUM($AJ$363:AJ431),_xlfn.CONCAT(", ",AL431),
IF($AJ$448=SUM($AJ$363:AJ431),_xlfn.CONCAT(" y ",AL431)))))</f>
        <v/>
      </c>
      <c r="AL431" s="156" t="s">
        <v>5197</v>
      </c>
      <c r="AM431" s="402">
        <f t="shared" si="124"/>
        <v>0</v>
      </c>
      <c r="AN431" s="370" t="str">
        <f>IF(AM431=0,"",
IF(SUM($AM$363:AM431)=1,AO431,
IF($AM$448&gt;SUM($AM$363:AM431),_xlfn.CONCAT(", ",AO431),
IF($AM$448=SUM($AM$363:AM431),_xlfn.CONCAT(" y ",AO431)))))</f>
        <v/>
      </c>
      <c r="AO431" s="156" t="s">
        <v>5197</v>
      </c>
      <c r="AP431" s="293">
        <f t="shared" si="97"/>
        <v>0</v>
      </c>
      <c r="AQ431" s="294">
        <f t="shared" si="98"/>
        <v>0</v>
      </c>
      <c r="AR431" s="295">
        <f t="shared" si="99"/>
        <v>0</v>
      </c>
      <c r="AS431" s="296">
        <f t="shared" si="100"/>
        <v>0</v>
      </c>
      <c r="AT431" s="293">
        <f t="shared" si="101"/>
        <v>0</v>
      </c>
      <c r="AU431" s="294">
        <f t="shared" si="102"/>
        <v>0</v>
      </c>
      <c r="AV431" s="295">
        <f t="shared" si="103"/>
        <v>0</v>
      </c>
      <c r="AW431" s="296">
        <f t="shared" si="104"/>
        <v>0</v>
      </c>
      <c r="AX431" s="293">
        <f t="shared" si="105"/>
        <v>0</v>
      </c>
      <c r="AY431" s="294">
        <f t="shared" si="106"/>
        <v>0</v>
      </c>
      <c r="AZ431" s="295">
        <f t="shared" si="107"/>
        <v>0</v>
      </c>
      <c r="BA431" s="296">
        <f t="shared" si="108"/>
        <v>0</v>
      </c>
      <c r="BB431" s="293">
        <f t="shared" si="109"/>
        <v>0</v>
      </c>
      <c r="BC431" s="294">
        <f t="shared" si="110"/>
        <v>0</v>
      </c>
      <c r="BD431" s="295">
        <f t="shared" si="111"/>
        <v>0</v>
      </c>
      <c r="BE431" s="296">
        <f t="shared" si="112"/>
        <v>0</v>
      </c>
      <c r="BF431" s="293">
        <f t="shared" si="113"/>
        <v>0</v>
      </c>
      <c r="BG431" s="294">
        <f t="shared" si="114"/>
        <v>0</v>
      </c>
      <c r="BH431" s="295">
        <f t="shared" si="115"/>
        <v>0</v>
      </c>
      <c r="BI431" s="296">
        <f t="shared" si="116"/>
        <v>0</v>
      </c>
      <c r="BJ431" s="293">
        <f t="shared" si="117"/>
        <v>0</v>
      </c>
      <c r="BK431" s="294">
        <f t="shared" si="118"/>
        <v>0</v>
      </c>
      <c r="BL431" s="295">
        <f t="shared" si="119"/>
        <v>0</v>
      </c>
      <c r="BM431" s="296">
        <f t="shared" si="120"/>
        <v>0</v>
      </c>
      <c r="BN431" s="272">
        <f t="shared" si="121"/>
        <v>0</v>
      </c>
      <c r="BO431" s="273" t="str">
        <f>IF(BN431=0,"",
IF(SUM(BN362:BN431)=1,BP431,
IF(BN448&gt;SUM(BN362:BN431),_xlfn.CONCAT(", ",BP431),
IF(BN448=SUM(BN362:BN431),_xlfn.CONCAT(" y ",BP431)))))</f>
        <v/>
      </c>
      <c r="BP431" s="156" t="s">
        <v>5199</v>
      </c>
    </row>
    <row r="432" spans="1:68" ht="15" customHeight="1">
      <c r="A432" s="44"/>
      <c r="B432" s="654"/>
      <c r="C432" s="655" t="s">
        <v>5198</v>
      </c>
      <c r="D432" s="852" t="str">
        <f t="shared" si="122"/>
        <v/>
      </c>
      <c r="E432" s="853"/>
      <c r="F432" s="853"/>
      <c r="G432" s="853"/>
      <c r="H432" s="853"/>
      <c r="I432" s="853"/>
      <c r="J432" s="853"/>
      <c r="K432" s="853"/>
      <c r="L432" s="853"/>
      <c r="M432" s="853"/>
      <c r="N432" s="853"/>
      <c r="O432" s="853"/>
      <c r="P432" s="853"/>
      <c r="Q432" s="853"/>
      <c r="R432" s="854"/>
      <c r="S432" s="855"/>
      <c r="T432" s="856"/>
      <c r="U432" s="856"/>
      <c r="V432" s="856"/>
      <c r="W432" s="856"/>
      <c r="X432" s="857"/>
      <c r="Y432" s="713"/>
      <c r="Z432" s="714"/>
      <c r="AA432" s="714"/>
      <c r="AB432" s="714"/>
      <c r="AC432" s="714"/>
      <c r="AD432" s="715"/>
      <c r="AE432" s="164"/>
      <c r="AF432" s="164"/>
      <c r="AG432" s="272">
        <f t="shared" si="125"/>
        <v>0</v>
      </c>
      <c r="AH432" s="273" t="str">
        <f>IF(AG432=0,"",
IF(SUM($AG$363:AG432)=1,AI432,
IF($AG$448&gt;SUM($AG$363:AG432),_xlfn.CONCAT(", ",AI432),
IF($AG$448=SUM($AG$363:AG432),_xlfn.CONCAT(" y ",AI432)))))</f>
        <v/>
      </c>
      <c r="AI432" s="156" t="s">
        <v>5199</v>
      </c>
      <c r="AJ432" s="272">
        <f t="shared" si="123"/>
        <v>0</v>
      </c>
      <c r="AK432" s="273" t="str">
        <f>IF(AJ432=0,"",
IF(SUM($AJ$363:AJ432)=1,AL432,
IF($AJ$448&gt;SUM($AJ$363:AJ432),_xlfn.CONCAT(", ",AL432),
IF($AJ$448=SUM($AJ$363:AJ432),_xlfn.CONCAT(" y ",AL432)))))</f>
        <v/>
      </c>
      <c r="AL432" s="156" t="s">
        <v>5199</v>
      </c>
      <c r="AM432" s="402">
        <f t="shared" si="124"/>
        <v>0</v>
      </c>
      <c r="AN432" s="370" t="str">
        <f>IF(AM432=0,"",
IF(SUM($AM$363:AM432)=1,AO432,
IF($AM$448&gt;SUM($AM$363:AM432),_xlfn.CONCAT(", ",AO432),
IF($AM$448=SUM($AM$363:AM432),_xlfn.CONCAT(" y ",AO432)))))</f>
        <v/>
      </c>
      <c r="AO432" s="156" t="s">
        <v>5199</v>
      </c>
      <c r="AP432" s="293">
        <f t="shared" si="97"/>
        <v>0</v>
      </c>
      <c r="AQ432" s="294">
        <f t="shared" si="98"/>
        <v>0</v>
      </c>
      <c r="AR432" s="295">
        <f t="shared" si="99"/>
        <v>0</v>
      </c>
      <c r="AS432" s="296">
        <f t="shared" si="100"/>
        <v>0</v>
      </c>
      <c r="AT432" s="293">
        <f t="shared" si="101"/>
        <v>0</v>
      </c>
      <c r="AU432" s="294">
        <f t="shared" si="102"/>
        <v>0</v>
      </c>
      <c r="AV432" s="295">
        <f t="shared" si="103"/>
        <v>0</v>
      </c>
      <c r="AW432" s="296">
        <f t="shared" si="104"/>
        <v>0</v>
      </c>
      <c r="AX432" s="293">
        <f t="shared" si="105"/>
        <v>0</v>
      </c>
      <c r="AY432" s="294">
        <f t="shared" si="106"/>
        <v>0</v>
      </c>
      <c r="AZ432" s="295">
        <f t="shared" si="107"/>
        <v>0</v>
      </c>
      <c r="BA432" s="296">
        <f t="shared" si="108"/>
        <v>0</v>
      </c>
      <c r="BB432" s="293">
        <f t="shared" si="109"/>
        <v>0</v>
      </c>
      <c r="BC432" s="294">
        <f t="shared" si="110"/>
        <v>0</v>
      </c>
      <c r="BD432" s="295">
        <f t="shared" si="111"/>
        <v>0</v>
      </c>
      <c r="BE432" s="296">
        <f t="shared" si="112"/>
        <v>0</v>
      </c>
      <c r="BF432" s="293">
        <f t="shared" si="113"/>
        <v>0</v>
      </c>
      <c r="BG432" s="294">
        <f t="shared" si="114"/>
        <v>0</v>
      </c>
      <c r="BH432" s="295">
        <f t="shared" si="115"/>
        <v>0</v>
      </c>
      <c r="BI432" s="296">
        <f t="shared" si="116"/>
        <v>0</v>
      </c>
      <c r="BJ432" s="293">
        <f t="shared" si="117"/>
        <v>0</v>
      </c>
      <c r="BK432" s="294">
        <f t="shared" si="118"/>
        <v>0</v>
      </c>
      <c r="BL432" s="295">
        <f t="shared" si="119"/>
        <v>0</v>
      </c>
      <c r="BM432" s="296">
        <f t="shared" si="120"/>
        <v>0</v>
      </c>
      <c r="BN432" s="272">
        <f t="shared" si="121"/>
        <v>0</v>
      </c>
      <c r="BO432" s="273" t="str">
        <f>IF(BN432=0,"",
IF(SUM(BN362:BN432)=1,BP432,
IF(BN448&gt;SUM(BN362:BN432),_xlfn.CONCAT(", ",BP432),
IF(BN448=SUM(BN362:BN432),_xlfn.CONCAT(" y ",BP432)))))</f>
        <v/>
      </c>
      <c r="BP432" s="156" t="s">
        <v>5201</v>
      </c>
    </row>
    <row r="433" spans="1:68" ht="15" customHeight="1">
      <c r="A433" s="44"/>
      <c r="B433" s="654"/>
      <c r="C433" s="655" t="s">
        <v>5200</v>
      </c>
      <c r="D433" s="852" t="str">
        <f t="shared" si="122"/>
        <v/>
      </c>
      <c r="E433" s="853"/>
      <c r="F433" s="853"/>
      <c r="G433" s="853"/>
      <c r="H433" s="853"/>
      <c r="I433" s="853"/>
      <c r="J433" s="853"/>
      <c r="K433" s="853"/>
      <c r="L433" s="853"/>
      <c r="M433" s="853"/>
      <c r="N433" s="853"/>
      <c r="O433" s="853"/>
      <c r="P433" s="853"/>
      <c r="Q433" s="853"/>
      <c r="R433" s="854"/>
      <c r="S433" s="855"/>
      <c r="T433" s="856"/>
      <c r="U433" s="856"/>
      <c r="V433" s="856"/>
      <c r="W433" s="856"/>
      <c r="X433" s="857"/>
      <c r="Y433" s="713"/>
      <c r="Z433" s="714"/>
      <c r="AA433" s="714"/>
      <c r="AB433" s="714"/>
      <c r="AC433" s="714"/>
      <c r="AD433" s="715"/>
      <c r="AE433" s="164"/>
      <c r="AF433" s="164"/>
      <c r="AG433" s="272">
        <f t="shared" si="125"/>
        <v>0</v>
      </c>
      <c r="AH433" s="273" t="str">
        <f>IF(AG433=0,"",
IF(SUM($AG$363:AG433)=1,AI433,
IF($AG$448&gt;SUM($AG$363:AG433),_xlfn.CONCAT(", ",AI433),
IF($AG$448=SUM($AG$363:AG433),_xlfn.CONCAT(" y ",AI433)))))</f>
        <v/>
      </c>
      <c r="AI433" s="156" t="s">
        <v>5201</v>
      </c>
      <c r="AJ433" s="272">
        <f t="shared" si="123"/>
        <v>0</v>
      </c>
      <c r="AK433" s="273" t="str">
        <f>IF(AJ433=0,"",
IF(SUM($AJ$363:AJ433)=1,AL433,
IF($AJ$448&gt;SUM($AJ$363:AJ433),_xlfn.CONCAT(", ",AL433),
IF($AJ$448=SUM($AJ$363:AJ433),_xlfn.CONCAT(" y ",AL433)))))</f>
        <v/>
      </c>
      <c r="AL433" s="156" t="s">
        <v>5201</v>
      </c>
      <c r="AM433" s="402">
        <f t="shared" si="124"/>
        <v>0</v>
      </c>
      <c r="AN433" s="370" t="str">
        <f>IF(AM433=0,"",
IF(SUM($AM$363:AM433)=1,AO433,
IF($AM$448&gt;SUM($AM$363:AM433),_xlfn.CONCAT(", ",AO433),
IF($AM$448=SUM($AM$363:AM433),_xlfn.CONCAT(" y ",AO433)))))</f>
        <v/>
      </c>
      <c r="AO433" s="156" t="s">
        <v>5201</v>
      </c>
      <c r="AP433" s="293">
        <f t="shared" si="97"/>
        <v>0</v>
      </c>
      <c r="AQ433" s="294">
        <f t="shared" si="98"/>
        <v>0</v>
      </c>
      <c r="AR433" s="295">
        <f t="shared" si="99"/>
        <v>0</v>
      </c>
      <c r="AS433" s="296">
        <f t="shared" si="100"/>
        <v>0</v>
      </c>
      <c r="AT433" s="293">
        <f t="shared" si="101"/>
        <v>0</v>
      </c>
      <c r="AU433" s="294">
        <f t="shared" si="102"/>
        <v>0</v>
      </c>
      <c r="AV433" s="295">
        <f t="shared" si="103"/>
        <v>0</v>
      </c>
      <c r="AW433" s="296">
        <f t="shared" si="104"/>
        <v>0</v>
      </c>
      <c r="AX433" s="293">
        <f t="shared" si="105"/>
        <v>0</v>
      </c>
      <c r="AY433" s="294">
        <f t="shared" si="106"/>
        <v>0</v>
      </c>
      <c r="AZ433" s="295">
        <f t="shared" si="107"/>
        <v>0</v>
      </c>
      <c r="BA433" s="296">
        <f t="shared" si="108"/>
        <v>0</v>
      </c>
      <c r="BB433" s="293">
        <f t="shared" si="109"/>
        <v>0</v>
      </c>
      <c r="BC433" s="294">
        <f t="shared" si="110"/>
        <v>0</v>
      </c>
      <c r="BD433" s="295">
        <f t="shared" si="111"/>
        <v>0</v>
      </c>
      <c r="BE433" s="296">
        <f t="shared" si="112"/>
        <v>0</v>
      </c>
      <c r="BF433" s="293">
        <f t="shared" si="113"/>
        <v>0</v>
      </c>
      <c r="BG433" s="294">
        <f t="shared" si="114"/>
        <v>0</v>
      </c>
      <c r="BH433" s="295">
        <f t="shared" si="115"/>
        <v>0</v>
      </c>
      <c r="BI433" s="296">
        <f t="shared" si="116"/>
        <v>0</v>
      </c>
      <c r="BJ433" s="293">
        <f t="shared" si="117"/>
        <v>0</v>
      </c>
      <c r="BK433" s="294">
        <f t="shared" si="118"/>
        <v>0</v>
      </c>
      <c r="BL433" s="295">
        <f t="shared" si="119"/>
        <v>0</v>
      </c>
      <c r="BM433" s="296">
        <f t="shared" si="120"/>
        <v>0</v>
      </c>
      <c r="BN433" s="272">
        <f t="shared" si="121"/>
        <v>0</v>
      </c>
      <c r="BO433" s="273" t="str">
        <f>IF(BN433=0,"",
IF(SUM(BN362:BN433)=1,BP433,
IF(BN448&gt;SUM(BN362:BN433),_xlfn.CONCAT(", ",BP433),
IF(BN448=SUM(BN362:BN433),_xlfn.CONCAT(" y ",BP433)))))</f>
        <v/>
      </c>
      <c r="BP433" s="156" t="s">
        <v>5203</v>
      </c>
    </row>
    <row r="434" spans="1:68" ht="15" customHeight="1">
      <c r="A434" s="44"/>
      <c r="B434" s="654"/>
      <c r="C434" s="655" t="s">
        <v>5202</v>
      </c>
      <c r="D434" s="852" t="str">
        <f t="shared" si="122"/>
        <v/>
      </c>
      <c r="E434" s="853"/>
      <c r="F434" s="853"/>
      <c r="G434" s="853"/>
      <c r="H434" s="853"/>
      <c r="I434" s="853"/>
      <c r="J434" s="853"/>
      <c r="K434" s="853"/>
      <c r="L434" s="853"/>
      <c r="M434" s="853"/>
      <c r="N434" s="853"/>
      <c r="O434" s="853"/>
      <c r="P434" s="853"/>
      <c r="Q434" s="853"/>
      <c r="R434" s="854"/>
      <c r="S434" s="855"/>
      <c r="T434" s="856"/>
      <c r="U434" s="856"/>
      <c r="V434" s="856"/>
      <c r="W434" s="856"/>
      <c r="X434" s="857"/>
      <c r="Y434" s="713"/>
      <c r="Z434" s="714"/>
      <c r="AA434" s="714"/>
      <c r="AB434" s="714"/>
      <c r="AC434" s="714"/>
      <c r="AD434" s="715"/>
      <c r="AE434" s="164"/>
      <c r="AF434" s="164"/>
      <c r="AG434" s="272">
        <f t="shared" si="125"/>
        <v>0</v>
      </c>
      <c r="AH434" s="273" t="str">
        <f>IF(AG434=0,"",
IF(SUM($AG$363:AG434)=1,AI434,
IF($AG$448&gt;SUM($AG$363:AG434),_xlfn.CONCAT(", ",AI434),
IF($AG$448=SUM($AG$363:AG434),_xlfn.CONCAT(" y ",AI434)))))</f>
        <v/>
      </c>
      <c r="AI434" s="156" t="s">
        <v>5203</v>
      </c>
      <c r="AJ434" s="272">
        <f t="shared" si="123"/>
        <v>0</v>
      </c>
      <c r="AK434" s="273" t="str">
        <f>IF(AJ434=0,"",
IF(SUM($AJ$363:AJ434)=1,AL434,
IF($AJ$448&gt;SUM($AJ$363:AJ434),_xlfn.CONCAT(", ",AL434),
IF($AJ$448=SUM($AJ$363:AJ434),_xlfn.CONCAT(" y ",AL434)))))</f>
        <v/>
      </c>
      <c r="AL434" s="156" t="s">
        <v>5203</v>
      </c>
      <c r="AM434" s="402">
        <f t="shared" si="124"/>
        <v>0</v>
      </c>
      <c r="AN434" s="370" t="str">
        <f>IF(AM434=0,"",
IF(SUM($AM$363:AM434)=1,AO434,
IF($AM$448&gt;SUM($AM$363:AM434),_xlfn.CONCAT(", ",AO434),
IF($AM$448=SUM($AM$363:AM434),_xlfn.CONCAT(" y ",AO434)))))</f>
        <v/>
      </c>
      <c r="AO434" s="156" t="s">
        <v>5203</v>
      </c>
      <c r="AP434" s="293">
        <f t="shared" si="97"/>
        <v>0</v>
      </c>
      <c r="AQ434" s="294">
        <f t="shared" si="98"/>
        <v>0</v>
      </c>
      <c r="AR434" s="295">
        <f t="shared" si="99"/>
        <v>0</v>
      </c>
      <c r="AS434" s="296">
        <f t="shared" si="100"/>
        <v>0</v>
      </c>
      <c r="AT434" s="293">
        <f t="shared" si="101"/>
        <v>0</v>
      </c>
      <c r="AU434" s="294">
        <f t="shared" si="102"/>
        <v>0</v>
      </c>
      <c r="AV434" s="295">
        <f t="shared" si="103"/>
        <v>0</v>
      </c>
      <c r="AW434" s="296">
        <f t="shared" si="104"/>
        <v>0</v>
      </c>
      <c r="AX434" s="293">
        <f t="shared" si="105"/>
        <v>0</v>
      </c>
      <c r="AY434" s="294">
        <f t="shared" si="106"/>
        <v>0</v>
      </c>
      <c r="AZ434" s="295">
        <f t="shared" si="107"/>
        <v>0</v>
      </c>
      <c r="BA434" s="296">
        <f t="shared" si="108"/>
        <v>0</v>
      </c>
      <c r="BB434" s="293">
        <f t="shared" si="109"/>
        <v>0</v>
      </c>
      <c r="BC434" s="294">
        <f t="shared" si="110"/>
        <v>0</v>
      </c>
      <c r="BD434" s="295">
        <f t="shared" si="111"/>
        <v>0</v>
      </c>
      <c r="BE434" s="296">
        <f t="shared" si="112"/>
        <v>0</v>
      </c>
      <c r="BF434" s="293">
        <f t="shared" si="113"/>
        <v>0</v>
      </c>
      <c r="BG434" s="294">
        <f t="shared" si="114"/>
        <v>0</v>
      </c>
      <c r="BH434" s="295">
        <f t="shared" si="115"/>
        <v>0</v>
      </c>
      <c r="BI434" s="296">
        <f t="shared" si="116"/>
        <v>0</v>
      </c>
      <c r="BJ434" s="293">
        <f t="shared" si="117"/>
        <v>0</v>
      </c>
      <c r="BK434" s="294">
        <f t="shared" si="118"/>
        <v>0</v>
      </c>
      <c r="BL434" s="295">
        <f t="shared" si="119"/>
        <v>0</v>
      </c>
      <c r="BM434" s="296">
        <f t="shared" si="120"/>
        <v>0</v>
      </c>
      <c r="BN434" s="272">
        <f t="shared" si="121"/>
        <v>0</v>
      </c>
      <c r="BO434" s="273" t="str">
        <f>IF(BN434=0,"",
IF(SUM(BN362:BN434)=1,BP434,
IF(BN448&gt;SUM(BN362:BN434),_xlfn.CONCAT(", ",BP434),
IF(BN448=SUM(BN362:BN434),_xlfn.CONCAT(" y ",BP434)))))</f>
        <v/>
      </c>
      <c r="BP434" s="156" t="s">
        <v>5205</v>
      </c>
    </row>
    <row r="435" spans="1:68" ht="15" customHeight="1">
      <c r="A435" s="44"/>
      <c r="B435" s="654"/>
      <c r="C435" s="655" t="s">
        <v>5204</v>
      </c>
      <c r="D435" s="852" t="str">
        <f t="shared" si="122"/>
        <v/>
      </c>
      <c r="E435" s="853"/>
      <c r="F435" s="853"/>
      <c r="G435" s="853"/>
      <c r="H435" s="853"/>
      <c r="I435" s="853"/>
      <c r="J435" s="853"/>
      <c r="K435" s="853"/>
      <c r="L435" s="853"/>
      <c r="M435" s="853"/>
      <c r="N435" s="853"/>
      <c r="O435" s="853"/>
      <c r="P435" s="853"/>
      <c r="Q435" s="853"/>
      <c r="R435" s="854"/>
      <c r="S435" s="855"/>
      <c r="T435" s="856"/>
      <c r="U435" s="856"/>
      <c r="V435" s="856"/>
      <c r="W435" s="856"/>
      <c r="X435" s="857"/>
      <c r="Y435" s="713"/>
      <c r="Z435" s="714"/>
      <c r="AA435" s="714"/>
      <c r="AB435" s="714"/>
      <c r="AC435" s="714"/>
      <c r="AD435" s="715"/>
      <c r="AE435" s="164"/>
      <c r="AF435" s="164"/>
      <c r="AG435" s="272">
        <f t="shared" si="125"/>
        <v>0</v>
      </c>
      <c r="AH435" s="273" t="str">
        <f>IF(AG435=0,"",
IF(SUM($AG$363:AG435)=1,AI435,
IF($AG$448&gt;SUM($AG$363:AG435),_xlfn.CONCAT(", ",AI435),
IF($AG$448=SUM($AG$363:AG435),_xlfn.CONCAT(" y ",AI435)))))</f>
        <v/>
      </c>
      <c r="AI435" s="156" t="s">
        <v>5205</v>
      </c>
      <c r="AJ435" s="272">
        <f t="shared" si="123"/>
        <v>0</v>
      </c>
      <c r="AK435" s="273" t="str">
        <f>IF(AJ435=0,"",
IF(SUM($AJ$363:AJ435)=1,AL435,
IF($AJ$448&gt;SUM($AJ$363:AJ435),_xlfn.CONCAT(", ",AL435),
IF($AJ$448=SUM($AJ$363:AJ435),_xlfn.CONCAT(" y ",AL435)))))</f>
        <v/>
      </c>
      <c r="AL435" s="156" t="s">
        <v>5205</v>
      </c>
      <c r="AM435" s="402">
        <f t="shared" si="124"/>
        <v>0</v>
      </c>
      <c r="AN435" s="370" t="str">
        <f>IF(AM435=0,"",
IF(SUM($AM$363:AM435)=1,AO435,
IF($AM$448&gt;SUM($AM$363:AM435),_xlfn.CONCAT(", ",AO435),
IF($AM$448=SUM($AM$363:AM435),_xlfn.CONCAT(" y ",AO435)))))</f>
        <v/>
      </c>
      <c r="AO435" s="156" t="s">
        <v>5205</v>
      </c>
      <c r="AP435" s="293">
        <f t="shared" si="97"/>
        <v>0</v>
      </c>
      <c r="AQ435" s="294">
        <f t="shared" si="98"/>
        <v>0</v>
      </c>
      <c r="AR435" s="295">
        <f t="shared" si="99"/>
        <v>0</v>
      </c>
      <c r="AS435" s="296">
        <f t="shared" si="100"/>
        <v>0</v>
      </c>
      <c r="AT435" s="293">
        <f t="shared" si="101"/>
        <v>0</v>
      </c>
      <c r="AU435" s="294">
        <f t="shared" si="102"/>
        <v>0</v>
      </c>
      <c r="AV435" s="295">
        <f t="shared" si="103"/>
        <v>0</v>
      </c>
      <c r="AW435" s="296">
        <f t="shared" si="104"/>
        <v>0</v>
      </c>
      <c r="AX435" s="293">
        <f t="shared" si="105"/>
        <v>0</v>
      </c>
      <c r="AY435" s="294">
        <f t="shared" si="106"/>
        <v>0</v>
      </c>
      <c r="AZ435" s="295">
        <f t="shared" si="107"/>
        <v>0</v>
      </c>
      <c r="BA435" s="296">
        <f t="shared" si="108"/>
        <v>0</v>
      </c>
      <c r="BB435" s="293">
        <f t="shared" si="109"/>
        <v>0</v>
      </c>
      <c r="BC435" s="294">
        <f t="shared" si="110"/>
        <v>0</v>
      </c>
      <c r="BD435" s="295">
        <f t="shared" si="111"/>
        <v>0</v>
      </c>
      <c r="BE435" s="296">
        <f t="shared" si="112"/>
        <v>0</v>
      </c>
      <c r="BF435" s="293">
        <f t="shared" si="113"/>
        <v>0</v>
      </c>
      <c r="BG435" s="294">
        <f t="shared" si="114"/>
        <v>0</v>
      </c>
      <c r="BH435" s="295">
        <f t="shared" si="115"/>
        <v>0</v>
      </c>
      <c r="BI435" s="296">
        <f t="shared" si="116"/>
        <v>0</v>
      </c>
      <c r="BJ435" s="293">
        <f t="shared" si="117"/>
        <v>0</v>
      </c>
      <c r="BK435" s="294">
        <f t="shared" si="118"/>
        <v>0</v>
      </c>
      <c r="BL435" s="295">
        <f t="shared" si="119"/>
        <v>0</v>
      </c>
      <c r="BM435" s="296">
        <f t="shared" si="120"/>
        <v>0</v>
      </c>
      <c r="BN435" s="272">
        <f t="shared" si="121"/>
        <v>0</v>
      </c>
      <c r="BO435" s="273" t="str">
        <f>IF(BN435=0,"",
IF(SUM(BN362:BN435)=1,BP435,
IF(BN448&gt;SUM(BN362:BN435),_xlfn.CONCAT(", ",BP435),
IF(BN448=SUM(BN362:BN435),_xlfn.CONCAT(" y ",BP435)))))</f>
        <v/>
      </c>
      <c r="BP435" s="156" t="s">
        <v>5207</v>
      </c>
    </row>
    <row r="436" spans="1:68" ht="15" customHeight="1">
      <c r="A436" s="44"/>
      <c r="B436" s="654"/>
      <c r="C436" s="655" t="s">
        <v>5206</v>
      </c>
      <c r="D436" s="852" t="str">
        <f t="shared" si="122"/>
        <v/>
      </c>
      <c r="E436" s="853"/>
      <c r="F436" s="853"/>
      <c r="G436" s="853"/>
      <c r="H436" s="853"/>
      <c r="I436" s="853"/>
      <c r="J436" s="853"/>
      <c r="K436" s="853"/>
      <c r="L436" s="853"/>
      <c r="M436" s="853"/>
      <c r="N436" s="853"/>
      <c r="O436" s="853"/>
      <c r="P436" s="853"/>
      <c r="Q436" s="853"/>
      <c r="R436" s="854"/>
      <c r="S436" s="855"/>
      <c r="T436" s="856"/>
      <c r="U436" s="856"/>
      <c r="V436" s="856"/>
      <c r="W436" s="856"/>
      <c r="X436" s="857"/>
      <c r="Y436" s="713"/>
      <c r="Z436" s="714"/>
      <c r="AA436" s="714"/>
      <c r="AB436" s="714"/>
      <c r="AC436" s="714"/>
      <c r="AD436" s="715"/>
      <c r="AE436" s="164"/>
      <c r="AF436" s="164"/>
      <c r="AG436" s="272">
        <f t="shared" si="125"/>
        <v>0</v>
      </c>
      <c r="AH436" s="273" t="str">
        <f>IF(AG436=0,"",
IF(SUM($AG$363:AG436)=1,AI436,
IF($AG$448&gt;SUM($AG$363:AG436),_xlfn.CONCAT(", ",AI436),
IF($AG$448=SUM($AG$363:AG436),_xlfn.CONCAT(" y ",AI436)))))</f>
        <v/>
      </c>
      <c r="AI436" s="156" t="s">
        <v>5207</v>
      </c>
      <c r="AJ436" s="272">
        <f t="shared" si="123"/>
        <v>0</v>
      </c>
      <c r="AK436" s="273" t="str">
        <f>IF(AJ436=0,"",
IF(SUM($AJ$363:AJ436)=1,AL436,
IF($AJ$448&gt;SUM($AJ$363:AJ436),_xlfn.CONCAT(", ",AL436),
IF($AJ$448=SUM($AJ$363:AJ436),_xlfn.CONCAT(" y ",AL436)))))</f>
        <v/>
      </c>
      <c r="AL436" s="156" t="s">
        <v>5207</v>
      </c>
      <c r="AM436" s="402">
        <f t="shared" si="124"/>
        <v>0</v>
      </c>
      <c r="AN436" s="370" t="str">
        <f>IF(AM436=0,"",
IF(SUM($AM$363:AM436)=1,AO436,
IF($AM$448&gt;SUM($AM$363:AM436),_xlfn.CONCAT(", ",AO436),
IF($AM$448=SUM($AM$363:AM436),_xlfn.CONCAT(" y ",AO436)))))</f>
        <v/>
      </c>
      <c r="AO436" s="156" t="s">
        <v>5207</v>
      </c>
      <c r="AP436" s="293">
        <f t="shared" si="97"/>
        <v>0</v>
      </c>
      <c r="AQ436" s="294">
        <f t="shared" si="98"/>
        <v>0</v>
      </c>
      <c r="AR436" s="295">
        <f t="shared" si="99"/>
        <v>0</v>
      </c>
      <c r="AS436" s="296">
        <f t="shared" si="100"/>
        <v>0</v>
      </c>
      <c r="AT436" s="293">
        <f t="shared" si="101"/>
        <v>0</v>
      </c>
      <c r="AU436" s="294">
        <f t="shared" si="102"/>
        <v>0</v>
      </c>
      <c r="AV436" s="295">
        <f t="shared" si="103"/>
        <v>0</v>
      </c>
      <c r="AW436" s="296">
        <f t="shared" si="104"/>
        <v>0</v>
      </c>
      <c r="AX436" s="293">
        <f t="shared" si="105"/>
        <v>0</v>
      </c>
      <c r="AY436" s="294">
        <f t="shared" si="106"/>
        <v>0</v>
      </c>
      <c r="AZ436" s="295">
        <f t="shared" si="107"/>
        <v>0</v>
      </c>
      <c r="BA436" s="296">
        <f t="shared" si="108"/>
        <v>0</v>
      </c>
      <c r="BB436" s="293">
        <f t="shared" si="109"/>
        <v>0</v>
      </c>
      <c r="BC436" s="294">
        <f t="shared" si="110"/>
        <v>0</v>
      </c>
      <c r="BD436" s="295">
        <f t="shared" si="111"/>
        <v>0</v>
      </c>
      <c r="BE436" s="296">
        <f t="shared" si="112"/>
        <v>0</v>
      </c>
      <c r="BF436" s="293">
        <f t="shared" si="113"/>
        <v>0</v>
      </c>
      <c r="BG436" s="294">
        <f t="shared" si="114"/>
        <v>0</v>
      </c>
      <c r="BH436" s="295">
        <f t="shared" si="115"/>
        <v>0</v>
      </c>
      <c r="BI436" s="296">
        <f t="shared" si="116"/>
        <v>0</v>
      </c>
      <c r="BJ436" s="293">
        <f t="shared" si="117"/>
        <v>0</v>
      </c>
      <c r="BK436" s="294">
        <f t="shared" si="118"/>
        <v>0</v>
      </c>
      <c r="BL436" s="295">
        <f t="shared" si="119"/>
        <v>0</v>
      </c>
      <c r="BM436" s="296">
        <f t="shared" si="120"/>
        <v>0</v>
      </c>
      <c r="BN436" s="272">
        <f t="shared" si="121"/>
        <v>0</v>
      </c>
      <c r="BO436" s="273" t="str">
        <f>IF(BN436=0,"",
IF(SUM(BN362:BN436)=1,BP436,
IF(BN448&gt;SUM(BN362:BN436),_xlfn.CONCAT(", ",BP436),
IF(BN448=SUM(BN362:BN436),_xlfn.CONCAT(" y ",BP436)))))</f>
        <v/>
      </c>
      <c r="BP436" s="156" t="s">
        <v>5209</v>
      </c>
    </row>
    <row r="437" spans="1:68" ht="15" customHeight="1">
      <c r="A437" s="44"/>
      <c r="B437" s="654"/>
      <c r="C437" s="655" t="s">
        <v>5208</v>
      </c>
      <c r="D437" s="852" t="str">
        <f t="shared" si="122"/>
        <v/>
      </c>
      <c r="E437" s="853"/>
      <c r="F437" s="853"/>
      <c r="G437" s="853"/>
      <c r="H437" s="853"/>
      <c r="I437" s="853"/>
      <c r="J437" s="853"/>
      <c r="K437" s="853"/>
      <c r="L437" s="853"/>
      <c r="M437" s="853"/>
      <c r="N437" s="853"/>
      <c r="O437" s="853"/>
      <c r="P437" s="853"/>
      <c r="Q437" s="853"/>
      <c r="R437" s="854"/>
      <c r="S437" s="855"/>
      <c r="T437" s="856"/>
      <c r="U437" s="856"/>
      <c r="V437" s="856"/>
      <c r="W437" s="856"/>
      <c r="X437" s="857"/>
      <c r="Y437" s="713"/>
      <c r="Z437" s="714"/>
      <c r="AA437" s="714"/>
      <c r="AB437" s="714"/>
      <c r="AC437" s="714"/>
      <c r="AD437" s="715"/>
      <c r="AE437" s="164"/>
      <c r="AF437" s="164"/>
      <c r="AG437" s="272">
        <f t="shared" si="125"/>
        <v>0</v>
      </c>
      <c r="AH437" s="273" t="str">
        <f>IF(AG437=0,"",
IF(SUM($AG$363:AG437)=1,AI437,
IF($AG$448&gt;SUM($AG$363:AG437),_xlfn.CONCAT(", ",AI437),
IF($AG$448=SUM($AG$363:AG437),_xlfn.CONCAT(" y ",AI437)))))</f>
        <v/>
      </c>
      <c r="AI437" s="156" t="s">
        <v>5209</v>
      </c>
      <c r="AJ437" s="272">
        <f t="shared" si="123"/>
        <v>0</v>
      </c>
      <c r="AK437" s="273" t="str">
        <f>IF(AJ437=0,"",
IF(SUM($AJ$363:AJ437)=1,AL437,
IF($AJ$448&gt;SUM($AJ$363:AJ437),_xlfn.CONCAT(", ",AL437),
IF($AJ$448=SUM($AJ$363:AJ437),_xlfn.CONCAT(" y ",AL437)))))</f>
        <v/>
      </c>
      <c r="AL437" s="156" t="s">
        <v>5209</v>
      </c>
      <c r="AM437" s="402">
        <f t="shared" si="124"/>
        <v>0</v>
      </c>
      <c r="AN437" s="370" t="str">
        <f>IF(AM437=0,"",
IF(SUM($AM$363:AM437)=1,AO437,
IF($AM$448&gt;SUM($AM$363:AM437),_xlfn.CONCAT(", ",AO437),
IF($AM$448=SUM($AM$363:AM437),_xlfn.CONCAT(" y ",AO437)))))</f>
        <v/>
      </c>
      <c r="AO437" s="156" t="s">
        <v>5209</v>
      </c>
      <c r="AP437" s="293">
        <f t="shared" si="97"/>
        <v>0</v>
      </c>
      <c r="AQ437" s="294">
        <f t="shared" si="98"/>
        <v>0</v>
      </c>
      <c r="AR437" s="295">
        <f t="shared" si="99"/>
        <v>0</v>
      </c>
      <c r="AS437" s="296">
        <f t="shared" si="100"/>
        <v>0</v>
      </c>
      <c r="AT437" s="293">
        <f t="shared" si="101"/>
        <v>0</v>
      </c>
      <c r="AU437" s="294">
        <f t="shared" si="102"/>
        <v>0</v>
      </c>
      <c r="AV437" s="295">
        <f t="shared" si="103"/>
        <v>0</v>
      </c>
      <c r="AW437" s="296">
        <f t="shared" si="104"/>
        <v>0</v>
      </c>
      <c r="AX437" s="293">
        <f t="shared" si="105"/>
        <v>0</v>
      </c>
      <c r="AY437" s="294">
        <f t="shared" si="106"/>
        <v>0</v>
      </c>
      <c r="AZ437" s="295">
        <f t="shared" si="107"/>
        <v>0</v>
      </c>
      <c r="BA437" s="296">
        <f t="shared" si="108"/>
        <v>0</v>
      </c>
      <c r="BB437" s="293">
        <f t="shared" si="109"/>
        <v>0</v>
      </c>
      <c r="BC437" s="294">
        <f t="shared" si="110"/>
        <v>0</v>
      </c>
      <c r="BD437" s="295">
        <f t="shared" si="111"/>
        <v>0</v>
      </c>
      <c r="BE437" s="296">
        <f t="shared" si="112"/>
        <v>0</v>
      </c>
      <c r="BF437" s="293">
        <f t="shared" si="113"/>
        <v>0</v>
      </c>
      <c r="BG437" s="294">
        <f t="shared" si="114"/>
        <v>0</v>
      </c>
      <c r="BH437" s="295">
        <f t="shared" si="115"/>
        <v>0</v>
      </c>
      <c r="BI437" s="296">
        <f t="shared" si="116"/>
        <v>0</v>
      </c>
      <c r="BJ437" s="293">
        <f t="shared" si="117"/>
        <v>0</v>
      </c>
      <c r="BK437" s="294">
        <f t="shared" si="118"/>
        <v>0</v>
      </c>
      <c r="BL437" s="295">
        <f t="shared" si="119"/>
        <v>0</v>
      </c>
      <c r="BM437" s="296">
        <f t="shared" si="120"/>
        <v>0</v>
      </c>
      <c r="BN437" s="272">
        <f t="shared" si="121"/>
        <v>0</v>
      </c>
      <c r="BO437" s="273" t="str">
        <f>IF(BN437=0,"",
IF(SUM(BN362:BN437)=1,BP437,
IF(BN448&gt;SUM(BN362:BN437),_xlfn.CONCAT(", ",BP437),
IF(BN448=SUM(BN362:BN437),_xlfn.CONCAT(" y ",BP437)))))</f>
        <v/>
      </c>
      <c r="BP437" s="156" t="s">
        <v>5211</v>
      </c>
    </row>
    <row r="438" spans="1:68" ht="15" customHeight="1">
      <c r="A438" s="44"/>
      <c r="B438" s="654"/>
      <c r="C438" s="655" t="s">
        <v>5210</v>
      </c>
      <c r="D438" s="852" t="str">
        <f t="shared" si="122"/>
        <v/>
      </c>
      <c r="E438" s="853"/>
      <c r="F438" s="853"/>
      <c r="G438" s="853"/>
      <c r="H438" s="853"/>
      <c r="I438" s="853"/>
      <c r="J438" s="853"/>
      <c r="K438" s="853"/>
      <c r="L438" s="853"/>
      <c r="M438" s="853"/>
      <c r="N438" s="853"/>
      <c r="O438" s="853"/>
      <c r="P438" s="853"/>
      <c r="Q438" s="853"/>
      <c r="R438" s="854"/>
      <c r="S438" s="855"/>
      <c r="T438" s="856"/>
      <c r="U438" s="856"/>
      <c r="V438" s="856"/>
      <c r="W438" s="856"/>
      <c r="X438" s="857"/>
      <c r="Y438" s="713"/>
      <c r="Z438" s="714"/>
      <c r="AA438" s="714"/>
      <c r="AB438" s="714"/>
      <c r="AC438" s="714"/>
      <c r="AD438" s="715"/>
      <c r="AE438" s="164"/>
      <c r="AF438" s="164"/>
      <c r="AG438" s="272">
        <f t="shared" si="125"/>
        <v>0</v>
      </c>
      <c r="AH438" s="273" t="str">
        <f>IF(AG438=0,"",
IF(SUM($AG$363:AG438)=1,AI438,
IF($AG$448&gt;SUM($AG$363:AG438),_xlfn.CONCAT(", ",AI438),
IF($AG$448=SUM($AG$363:AG438),_xlfn.CONCAT(" y ",AI438)))))</f>
        <v/>
      </c>
      <c r="AI438" s="156" t="s">
        <v>5211</v>
      </c>
      <c r="AJ438" s="272">
        <f t="shared" si="123"/>
        <v>0</v>
      </c>
      <c r="AK438" s="273" t="str">
        <f>IF(AJ438=0,"",
IF(SUM($AJ$363:AJ438)=1,AL438,
IF($AJ$448&gt;SUM($AJ$363:AJ438),_xlfn.CONCAT(", ",AL438),
IF($AJ$448=SUM($AJ$363:AJ438),_xlfn.CONCAT(" y ",AL438)))))</f>
        <v/>
      </c>
      <c r="AL438" s="156" t="s">
        <v>5211</v>
      </c>
      <c r="AM438" s="402">
        <f t="shared" si="124"/>
        <v>0</v>
      </c>
      <c r="AN438" s="370" t="str">
        <f>IF(AM438=0,"",
IF(SUM($AM$363:AM438)=1,AO438,
IF($AM$448&gt;SUM($AM$363:AM438),_xlfn.CONCAT(", ",AO438),
IF($AM$448=SUM($AM$363:AM438),_xlfn.CONCAT(" y ",AO438)))))</f>
        <v/>
      </c>
      <c r="AO438" s="156" t="s">
        <v>5211</v>
      </c>
      <c r="AP438" s="293">
        <f t="shared" si="97"/>
        <v>0</v>
      </c>
      <c r="AQ438" s="294">
        <f t="shared" si="98"/>
        <v>0</v>
      </c>
      <c r="AR438" s="295">
        <f t="shared" si="99"/>
        <v>0</v>
      </c>
      <c r="AS438" s="296">
        <f t="shared" si="100"/>
        <v>0</v>
      </c>
      <c r="AT438" s="293">
        <f t="shared" si="101"/>
        <v>0</v>
      </c>
      <c r="AU438" s="294">
        <f t="shared" si="102"/>
        <v>0</v>
      </c>
      <c r="AV438" s="295">
        <f t="shared" si="103"/>
        <v>0</v>
      </c>
      <c r="AW438" s="296">
        <f t="shared" si="104"/>
        <v>0</v>
      </c>
      <c r="AX438" s="293">
        <f t="shared" si="105"/>
        <v>0</v>
      </c>
      <c r="AY438" s="294">
        <f t="shared" si="106"/>
        <v>0</v>
      </c>
      <c r="AZ438" s="295">
        <f t="shared" si="107"/>
        <v>0</v>
      </c>
      <c r="BA438" s="296">
        <f t="shared" si="108"/>
        <v>0</v>
      </c>
      <c r="BB438" s="293">
        <f t="shared" si="109"/>
        <v>0</v>
      </c>
      <c r="BC438" s="294">
        <f t="shared" si="110"/>
        <v>0</v>
      </c>
      <c r="BD438" s="295">
        <f t="shared" si="111"/>
        <v>0</v>
      </c>
      <c r="BE438" s="296">
        <f t="shared" si="112"/>
        <v>0</v>
      </c>
      <c r="BF438" s="293">
        <f t="shared" si="113"/>
        <v>0</v>
      </c>
      <c r="BG438" s="294">
        <f t="shared" si="114"/>
        <v>0</v>
      </c>
      <c r="BH438" s="295">
        <f t="shared" si="115"/>
        <v>0</v>
      </c>
      <c r="BI438" s="296">
        <f t="shared" si="116"/>
        <v>0</v>
      </c>
      <c r="BJ438" s="293">
        <f t="shared" si="117"/>
        <v>0</v>
      </c>
      <c r="BK438" s="294">
        <f t="shared" si="118"/>
        <v>0</v>
      </c>
      <c r="BL438" s="295">
        <f t="shared" si="119"/>
        <v>0</v>
      </c>
      <c r="BM438" s="296">
        <f t="shared" si="120"/>
        <v>0</v>
      </c>
      <c r="BN438" s="272">
        <f t="shared" si="121"/>
        <v>0</v>
      </c>
      <c r="BO438" s="273" t="str">
        <f>IF(BN438=0,"",
IF(SUM(BN362:BN438)=1,BP438,
IF(BN448&gt;SUM(BN362:BN438),_xlfn.CONCAT(", ",BP438),
IF(BN448=SUM(BN362:BN438),_xlfn.CONCAT(" y ",BP438)))))</f>
        <v/>
      </c>
      <c r="BP438" s="156" t="s">
        <v>5213</v>
      </c>
    </row>
    <row r="439" spans="1:68" ht="15" customHeight="1">
      <c r="A439" s="44"/>
      <c r="B439" s="654"/>
      <c r="C439" s="655" t="s">
        <v>5212</v>
      </c>
      <c r="D439" s="852" t="str">
        <f t="shared" si="122"/>
        <v/>
      </c>
      <c r="E439" s="853"/>
      <c r="F439" s="853"/>
      <c r="G439" s="853"/>
      <c r="H439" s="853"/>
      <c r="I439" s="853"/>
      <c r="J439" s="853"/>
      <c r="K439" s="853"/>
      <c r="L439" s="853"/>
      <c r="M439" s="853"/>
      <c r="N439" s="853"/>
      <c r="O439" s="853"/>
      <c r="P439" s="853"/>
      <c r="Q439" s="853"/>
      <c r="R439" s="854"/>
      <c r="S439" s="855"/>
      <c r="T439" s="856"/>
      <c r="U439" s="856"/>
      <c r="V439" s="856"/>
      <c r="W439" s="856"/>
      <c r="X439" s="857"/>
      <c r="Y439" s="713"/>
      <c r="Z439" s="714"/>
      <c r="AA439" s="714"/>
      <c r="AB439" s="714"/>
      <c r="AC439" s="714"/>
      <c r="AD439" s="715"/>
      <c r="AE439" s="164"/>
      <c r="AF439" s="164"/>
      <c r="AG439" s="272">
        <f t="shared" si="125"/>
        <v>0</v>
      </c>
      <c r="AH439" s="273" t="str">
        <f>IF(AG439=0,"",
IF(SUM($AG$363:AG439)=1,AI439,
IF($AG$448&gt;SUM($AG$363:AG439),_xlfn.CONCAT(", ",AI439),
IF($AG$448=SUM($AG$363:AG439),_xlfn.CONCAT(" y ",AI439)))))</f>
        <v/>
      </c>
      <c r="AI439" s="156" t="s">
        <v>5213</v>
      </c>
      <c r="AJ439" s="272">
        <f t="shared" si="123"/>
        <v>0</v>
      </c>
      <c r="AK439" s="273" t="str">
        <f>IF(AJ439=0,"",
IF(SUM($AJ$363:AJ439)=1,AL439,
IF($AJ$448&gt;SUM($AJ$363:AJ439),_xlfn.CONCAT(", ",AL439),
IF($AJ$448=SUM($AJ$363:AJ439),_xlfn.CONCAT(" y ",AL439)))))</f>
        <v/>
      </c>
      <c r="AL439" s="156" t="s">
        <v>5213</v>
      </c>
      <c r="AM439" s="402">
        <f t="shared" si="124"/>
        <v>0</v>
      </c>
      <c r="AN439" s="370" t="str">
        <f>IF(AM439=0,"",
IF(SUM($AM$363:AM439)=1,AO439,
IF($AM$448&gt;SUM($AM$363:AM439),_xlfn.CONCAT(", ",AO439),
IF($AM$448=SUM($AM$363:AM439),_xlfn.CONCAT(" y ",AO439)))))</f>
        <v/>
      </c>
      <c r="AO439" s="156" t="s">
        <v>5213</v>
      </c>
      <c r="AP439" s="293">
        <f t="shared" si="97"/>
        <v>0</v>
      </c>
      <c r="AQ439" s="294">
        <f t="shared" si="98"/>
        <v>0</v>
      </c>
      <c r="AR439" s="295">
        <f t="shared" si="99"/>
        <v>0</v>
      </c>
      <c r="AS439" s="296">
        <f t="shared" si="100"/>
        <v>0</v>
      </c>
      <c r="AT439" s="293">
        <f t="shared" si="101"/>
        <v>0</v>
      </c>
      <c r="AU439" s="294">
        <f t="shared" si="102"/>
        <v>0</v>
      </c>
      <c r="AV439" s="295">
        <f t="shared" si="103"/>
        <v>0</v>
      </c>
      <c r="AW439" s="296">
        <f t="shared" si="104"/>
        <v>0</v>
      </c>
      <c r="AX439" s="293">
        <f t="shared" si="105"/>
        <v>0</v>
      </c>
      <c r="AY439" s="294">
        <f t="shared" si="106"/>
        <v>0</v>
      </c>
      <c r="AZ439" s="295">
        <f t="shared" si="107"/>
        <v>0</v>
      </c>
      <c r="BA439" s="296">
        <f t="shared" si="108"/>
        <v>0</v>
      </c>
      <c r="BB439" s="293">
        <f t="shared" si="109"/>
        <v>0</v>
      </c>
      <c r="BC439" s="294">
        <f t="shared" si="110"/>
        <v>0</v>
      </c>
      <c r="BD439" s="295">
        <f t="shared" si="111"/>
        <v>0</v>
      </c>
      <c r="BE439" s="296">
        <f t="shared" si="112"/>
        <v>0</v>
      </c>
      <c r="BF439" s="293">
        <f t="shared" si="113"/>
        <v>0</v>
      </c>
      <c r="BG439" s="294">
        <f t="shared" si="114"/>
        <v>0</v>
      </c>
      <c r="BH439" s="295">
        <f t="shared" si="115"/>
        <v>0</v>
      </c>
      <c r="BI439" s="296">
        <f t="shared" si="116"/>
        <v>0</v>
      </c>
      <c r="BJ439" s="293">
        <f t="shared" si="117"/>
        <v>0</v>
      </c>
      <c r="BK439" s="294">
        <f t="shared" si="118"/>
        <v>0</v>
      </c>
      <c r="BL439" s="295">
        <f t="shared" si="119"/>
        <v>0</v>
      </c>
      <c r="BM439" s="296">
        <f t="shared" si="120"/>
        <v>0</v>
      </c>
      <c r="BN439" s="272">
        <f t="shared" si="121"/>
        <v>0</v>
      </c>
      <c r="BO439" s="273" t="str">
        <f>IF(BN439=0,"",
IF(SUM(BN362:BN439)=1,BP439,
IF(BN448&gt;SUM(BN362:BN439),_xlfn.CONCAT(", ",BP439),
IF(BN448=SUM(BN362:BN439),_xlfn.CONCAT(" y ",BP439)))))</f>
        <v/>
      </c>
      <c r="BP439" s="156" t="s">
        <v>5215</v>
      </c>
    </row>
    <row r="440" spans="1:68" ht="15" customHeight="1">
      <c r="A440" s="44"/>
      <c r="B440" s="654"/>
      <c r="C440" s="655" t="s">
        <v>5214</v>
      </c>
      <c r="D440" s="852" t="str">
        <f t="shared" si="122"/>
        <v/>
      </c>
      <c r="E440" s="853"/>
      <c r="F440" s="853"/>
      <c r="G440" s="853"/>
      <c r="H440" s="853"/>
      <c r="I440" s="853"/>
      <c r="J440" s="853"/>
      <c r="K440" s="853"/>
      <c r="L440" s="853"/>
      <c r="M440" s="853"/>
      <c r="N440" s="853"/>
      <c r="O440" s="853"/>
      <c r="P440" s="853"/>
      <c r="Q440" s="853"/>
      <c r="R440" s="854"/>
      <c r="S440" s="855"/>
      <c r="T440" s="856"/>
      <c r="U440" s="856"/>
      <c r="V440" s="856"/>
      <c r="W440" s="856"/>
      <c r="X440" s="857"/>
      <c r="Y440" s="713"/>
      <c r="Z440" s="714"/>
      <c r="AA440" s="714"/>
      <c r="AB440" s="714"/>
      <c r="AC440" s="714"/>
      <c r="AD440" s="715"/>
      <c r="AE440" s="164"/>
      <c r="AF440" s="164"/>
      <c r="AG440" s="272">
        <f t="shared" si="125"/>
        <v>0</v>
      </c>
      <c r="AH440" s="273" t="str">
        <f>IF(AG440=0,"",
IF(SUM($AG$363:AG440)=1,AI440,
IF($AG$448&gt;SUM($AG$363:AG440),_xlfn.CONCAT(", ",AI440),
IF($AG$448=SUM($AG$363:AG440),_xlfn.CONCAT(" y ",AI440)))))</f>
        <v/>
      </c>
      <c r="AI440" s="156" t="s">
        <v>5215</v>
      </c>
      <c r="AJ440" s="272">
        <f t="shared" si="123"/>
        <v>0</v>
      </c>
      <c r="AK440" s="273" t="str">
        <f>IF(AJ440=0,"",
IF(SUM($AJ$363:AJ440)=1,AL440,
IF($AJ$448&gt;SUM($AJ$363:AJ440),_xlfn.CONCAT(", ",AL440),
IF($AJ$448=SUM($AJ$363:AJ440),_xlfn.CONCAT(" y ",AL440)))))</f>
        <v/>
      </c>
      <c r="AL440" s="156" t="s">
        <v>5215</v>
      </c>
      <c r="AM440" s="402">
        <f t="shared" si="124"/>
        <v>0</v>
      </c>
      <c r="AN440" s="370" t="str">
        <f>IF(AM440=0,"",
IF(SUM($AM$363:AM440)=1,AO440,
IF($AM$448&gt;SUM($AM$363:AM440),_xlfn.CONCAT(", ",AO440),
IF($AM$448=SUM($AM$363:AM440),_xlfn.CONCAT(" y ",AO440)))))</f>
        <v/>
      </c>
      <c r="AO440" s="156" t="s">
        <v>5215</v>
      </c>
      <c r="AP440" s="293">
        <f t="shared" si="97"/>
        <v>0</v>
      </c>
      <c r="AQ440" s="294">
        <f t="shared" si="98"/>
        <v>0</v>
      </c>
      <c r="AR440" s="295">
        <f t="shared" si="99"/>
        <v>0</v>
      </c>
      <c r="AS440" s="296">
        <f t="shared" si="100"/>
        <v>0</v>
      </c>
      <c r="AT440" s="293">
        <f t="shared" si="101"/>
        <v>0</v>
      </c>
      <c r="AU440" s="294">
        <f t="shared" si="102"/>
        <v>0</v>
      </c>
      <c r="AV440" s="295">
        <f t="shared" si="103"/>
        <v>0</v>
      </c>
      <c r="AW440" s="296">
        <f t="shared" si="104"/>
        <v>0</v>
      </c>
      <c r="AX440" s="293">
        <f t="shared" si="105"/>
        <v>0</v>
      </c>
      <c r="AY440" s="294">
        <f t="shared" si="106"/>
        <v>0</v>
      </c>
      <c r="AZ440" s="295">
        <f t="shared" si="107"/>
        <v>0</v>
      </c>
      <c r="BA440" s="296">
        <f t="shared" si="108"/>
        <v>0</v>
      </c>
      <c r="BB440" s="293">
        <f t="shared" si="109"/>
        <v>0</v>
      </c>
      <c r="BC440" s="294">
        <f t="shared" si="110"/>
        <v>0</v>
      </c>
      <c r="BD440" s="295">
        <f t="shared" si="111"/>
        <v>0</v>
      </c>
      <c r="BE440" s="296">
        <f t="shared" si="112"/>
        <v>0</v>
      </c>
      <c r="BF440" s="293">
        <f t="shared" si="113"/>
        <v>0</v>
      </c>
      <c r="BG440" s="294">
        <f t="shared" si="114"/>
        <v>0</v>
      </c>
      <c r="BH440" s="295">
        <f t="shared" si="115"/>
        <v>0</v>
      </c>
      <c r="BI440" s="296">
        <f t="shared" si="116"/>
        <v>0</v>
      </c>
      <c r="BJ440" s="293">
        <f t="shared" si="117"/>
        <v>0</v>
      </c>
      <c r="BK440" s="294">
        <f t="shared" si="118"/>
        <v>0</v>
      </c>
      <c r="BL440" s="295">
        <f t="shared" si="119"/>
        <v>0</v>
      </c>
      <c r="BM440" s="296">
        <f t="shared" si="120"/>
        <v>0</v>
      </c>
      <c r="BN440" s="272">
        <f t="shared" si="121"/>
        <v>0</v>
      </c>
      <c r="BO440" s="273" t="str">
        <f>IF(BN440=0,"",
IF(SUM(BN362:BN440)=1,BP440,
IF(BN448&gt;SUM(BN362:BN440),_xlfn.CONCAT(", ",BP440),
IF(BN448=SUM(BN362:BN440),_xlfn.CONCAT(" y ",BP440)))))</f>
        <v/>
      </c>
      <c r="BP440" s="156" t="s">
        <v>5217</v>
      </c>
    </row>
    <row r="441" spans="1:68" ht="15" customHeight="1">
      <c r="A441" s="44"/>
      <c r="B441" s="654"/>
      <c r="C441" s="655" t="s">
        <v>5216</v>
      </c>
      <c r="D441" s="852" t="str">
        <f t="shared" si="122"/>
        <v/>
      </c>
      <c r="E441" s="853"/>
      <c r="F441" s="853"/>
      <c r="G441" s="853"/>
      <c r="H441" s="853"/>
      <c r="I441" s="853"/>
      <c r="J441" s="853"/>
      <c r="K441" s="853"/>
      <c r="L441" s="853"/>
      <c r="M441" s="853"/>
      <c r="N441" s="853"/>
      <c r="O441" s="853"/>
      <c r="P441" s="853"/>
      <c r="Q441" s="853"/>
      <c r="R441" s="854"/>
      <c r="S441" s="855"/>
      <c r="T441" s="856"/>
      <c r="U441" s="856"/>
      <c r="V441" s="856"/>
      <c r="W441" s="856"/>
      <c r="X441" s="857"/>
      <c r="Y441" s="713"/>
      <c r="Z441" s="714"/>
      <c r="AA441" s="714"/>
      <c r="AB441" s="714"/>
      <c r="AC441" s="714"/>
      <c r="AD441" s="715"/>
      <c r="AE441" s="164"/>
      <c r="AF441" s="164"/>
      <c r="AG441" s="272">
        <f t="shared" si="125"/>
        <v>0</v>
      </c>
      <c r="AH441" s="273" t="str">
        <f>IF(AG441=0,"",
IF(SUM($AG$363:AG441)=1,AI441,
IF($AG$448&gt;SUM($AG$363:AG441),_xlfn.CONCAT(", ",AI441),
IF($AG$448=SUM($AG$363:AG441),_xlfn.CONCAT(" y ",AI441)))))</f>
        <v/>
      </c>
      <c r="AI441" s="156" t="s">
        <v>5217</v>
      </c>
      <c r="AJ441" s="272">
        <f t="shared" si="123"/>
        <v>0</v>
      </c>
      <c r="AK441" s="273" t="str">
        <f>IF(AJ441=0,"",
IF(SUM($AJ$363:AJ441)=1,AL441,
IF($AJ$448&gt;SUM($AJ$363:AJ441),_xlfn.CONCAT(", ",AL441),
IF($AJ$448=SUM($AJ$363:AJ441),_xlfn.CONCAT(" y ",AL441)))))</f>
        <v/>
      </c>
      <c r="AL441" s="156" t="s">
        <v>5217</v>
      </c>
      <c r="AM441" s="402">
        <f t="shared" si="124"/>
        <v>0</v>
      </c>
      <c r="AN441" s="370" t="str">
        <f>IF(AM441=0,"",
IF(SUM($AM$363:AM441)=1,AO441,
IF($AM$448&gt;SUM($AM$363:AM441),_xlfn.CONCAT(", ",AO441),
IF($AM$448=SUM($AM$363:AM441),_xlfn.CONCAT(" y ",AO441)))))</f>
        <v/>
      </c>
      <c r="AO441" s="156" t="s">
        <v>5217</v>
      </c>
      <c r="AP441" s="293">
        <f t="shared" si="97"/>
        <v>0</v>
      </c>
      <c r="AQ441" s="294">
        <f t="shared" si="98"/>
        <v>0</v>
      </c>
      <c r="AR441" s="295">
        <f t="shared" si="99"/>
        <v>0</v>
      </c>
      <c r="AS441" s="296">
        <f t="shared" si="100"/>
        <v>0</v>
      </c>
      <c r="AT441" s="293">
        <f t="shared" si="101"/>
        <v>0</v>
      </c>
      <c r="AU441" s="294">
        <f t="shared" si="102"/>
        <v>0</v>
      </c>
      <c r="AV441" s="295">
        <f t="shared" si="103"/>
        <v>0</v>
      </c>
      <c r="AW441" s="296">
        <f t="shared" si="104"/>
        <v>0</v>
      </c>
      <c r="AX441" s="293">
        <f t="shared" si="105"/>
        <v>0</v>
      </c>
      <c r="AY441" s="294">
        <f t="shared" si="106"/>
        <v>0</v>
      </c>
      <c r="AZ441" s="295">
        <f t="shared" si="107"/>
        <v>0</v>
      </c>
      <c r="BA441" s="296">
        <f t="shared" si="108"/>
        <v>0</v>
      </c>
      <c r="BB441" s="293">
        <f t="shared" si="109"/>
        <v>0</v>
      </c>
      <c r="BC441" s="294">
        <f t="shared" si="110"/>
        <v>0</v>
      </c>
      <c r="BD441" s="295">
        <f t="shared" si="111"/>
        <v>0</v>
      </c>
      <c r="BE441" s="296">
        <f t="shared" si="112"/>
        <v>0</v>
      </c>
      <c r="BF441" s="293">
        <f t="shared" si="113"/>
        <v>0</v>
      </c>
      <c r="BG441" s="294">
        <f t="shared" si="114"/>
        <v>0</v>
      </c>
      <c r="BH441" s="295">
        <f t="shared" si="115"/>
        <v>0</v>
      </c>
      <c r="BI441" s="296">
        <f t="shared" si="116"/>
        <v>0</v>
      </c>
      <c r="BJ441" s="293">
        <f t="shared" si="117"/>
        <v>0</v>
      </c>
      <c r="BK441" s="294">
        <f t="shared" si="118"/>
        <v>0</v>
      </c>
      <c r="BL441" s="295">
        <f t="shared" si="119"/>
        <v>0</v>
      </c>
      <c r="BM441" s="296">
        <f t="shared" si="120"/>
        <v>0</v>
      </c>
      <c r="BN441" s="272">
        <f t="shared" si="121"/>
        <v>0</v>
      </c>
      <c r="BO441" s="273" t="str">
        <f>IF(BN441=0,"",
IF(SUM(BN362:BN441)=1,BP441,
IF(BN448&gt;SUM(BN362:BN441),_xlfn.CONCAT(", ",BP441),
IF(BN448=SUM(BN362:BN441),_xlfn.CONCAT(" y ",BP441)))))</f>
        <v/>
      </c>
      <c r="BP441" s="156" t="s">
        <v>5219</v>
      </c>
    </row>
    <row r="442" spans="1:68" ht="15" customHeight="1">
      <c r="A442" s="44"/>
      <c r="B442" s="654"/>
      <c r="C442" s="655" t="s">
        <v>5218</v>
      </c>
      <c r="D442" s="852" t="str">
        <f t="shared" si="122"/>
        <v/>
      </c>
      <c r="E442" s="853"/>
      <c r="F442" s="853"/>
      <c r="G442" s="853"/>
      <c r="H442" s="853"/>
      <c r="I442" s="853"/>
      <c r="J442" s="853"/>
      <c r="K442" s="853"/>
      <c r="L442" s="853"/>
      <c r="M442" s="853"/>
      <c r="N442" s="853"/>
      <c r="O442" s="853"/>
      <c r="P442" s="853"/>
      <c r="Q442" s="853"/>
      <c r="R442" s="854"/>
      <c r="S442" s="855"/>
      <c r="T442" s="856"/>
      <c r="U442" s="856"/>
      <c r="V442" s="856"/>
      <c r="W442" s="856"/>
      <c r="X442" s="857"/>
      <c r="Y442" s="713"/>
      <c r="Z442" s="714"/>
      <c r="AA442" s="714"/>
      <c r="AB442" s="714"/>
      <c r="AC442" s="714"/>
      <c r="AD442" s="715"/>
      <c r="AE442" s="164"/>
      <c r="AF442" s="164"/>
      <c r="AG442" s="272">
        <f t="shared" si="125"/>
        <v>0</v>
      </c>
      <c r="AH442" s="273" t="str">
        <f>IF(AG442=0,"",
IF(SUM($AG$363:AG442)=1,AI442,
IF($AG$448&gt;SUM($AG$363:AG442),_xlfn.CONCAT(", ",AI442),
IF($AG$448=SUM($AG$363:AG442),_xlfn.CONCAT(" y ",AI442)))))</f>
        <v/>
      </c>
      <c r="AI442" s="156" t="s">
        <v>5219</v>
      </c>
      <c r="AJ442" s="272">
        <f t="shared" si="123"/>
        <v>0</v>
      </c>
      <c r="AK442" s="273" t="str">
        <f>IF(AJ442=0,"",
IF(SUM($AJ$363:AJ442)=1,AL442,
IF($AJ$448&gt;SUM($AJ$363:AJ442),_xlfn.CONCAT(", ",AL442),
IF($AJ$448=SUM($AJ$363:AJ442),_xlfn.CONCAT(" y ",AL442)))))</f>
        <v/>
      </c>
      <c r="AL442" s="156" t="s">
        <v>5219</v>
      </c>
      <c r="AM442" s="402">
        <f t="shared" si="124"/>
        <v>0</v>
      </c>
      <c r="AN442" s="370" t="str">
        <f>IF(AM442=0,"",
IF(SUM($AM$363:AM442)=1,AO442,
IF($AM$448&gt;SUM($AM$363:AM442),_xlfn.CONCAT(", ",AO442),
IF($AM$448=SUM($AM$363:AM442),_xlfn.CONCAT(" y ",AO442)))))</f>
        <v/>
      </c>
      <c r="AO442" s="156" t="s">
        <v>5219</v>
      </c>
      <c r="AP442" s="293">
        <f t="shared" si="97"/>
        <v>0</v>
      </c>
      <c r="AQ442" s="294">
        <f t="shared" si="98"/>
        <v>0</v>
      </c>
      <c r="AR442" s="295">
        <f t="shared" si="99"/>
        <v>0</v>
      </c>
      <c r="AS442" s="296">
        <f t="shared" si="100"/>
        <v>0</v>
      </c>
      <c r="AT442" s="293">
        <f t="shared" si="101"/>
        <v>0</v>
      </c>
      <c r="AU442" s="294">
        <f t="shared" si="102"/>
        <v>0</v>
      </c>
      <c r="AV442" s="295">
        <f t="shared" si="103"/>
        <v>0</v>
      </c>
      <c r="AW442" s="296">
        <f t="shared" si="104"/>
        <v>0</v>
      </c>
      <c r="AX442" s="293">
        <f t="shared" si="105"/>
        <v>0</v>
      </c>
      <c r="AY442" s="294">
        <f t="shared" si="106"/>
        <v>0</v>
      </c>
      <c r="AZ442" s="295">
        <f t="shared" si="107"/>
        <v>0</v>
      </c>
      <c r="BA442" s="296">
        <f t="shared" si="108"/>
        <v>0</v>
      </c>
      <c r="BB442" s="293">
        <f t="shared" si="109"/>
        <v>0</v>
      </c>
      <c r="BC442" s="294">
        <f t="shared" si="110"/>
        <v>0</v>
      </c>
      <c r="BD442" s="295">
        <f t="shared" si="111"/>
        <v>0</v>
      </c>
      <c r="BE442" s="296">
        <f t="shared" si="112"/>
        <v>0</v>
      </c>
      <c r="BF442" s="293">
        <f t="shared" si="113"/>
        <v>0</v>
      </c>
      <c r="BG442" s="294">
        <f t="shared" si="114"/>
        <v>0</v>
      </c>
      <c r="BH442" s="295">
        <f t="shared" si="115"/>
        <v>0</v>
      </c>
      <c r="BI442" s="296">
        <f t="shared" si="116"/>
        <v>0</v>
      </c>
      <c r="BJ442" s="293">
        <f t="shared" si="117"/>
        <v>0</v>
      </c>
      <c r="BK442" s="294">
        <f t="shared" si="118"/>
        <v>0</v>
      </c>
      <c r="BL442" s="295">
        <f t="shared" si="119"/>
        <v>0</v>
      </c>
      <c r="BM442" s="296">
        <f t="shared" si="120"/>
        <v>0</v>
      </c>
      <c r="BN442" s="272">
        <f t="shared" si="121"/>
        <v>0</v>
      </c>
      <c r="BO442" s="273" t="str">
        <f>IF(BN442=0,"",
IF(SUM(BN362:BN442)=1,BP442,
IF(BN448&gt;SUM(BN362:BN442),_xlfn.CONCAT(", ",BP442),
IF(BN448=SUM(BN362:BN442),_xlfn.CONCAT(" y ",BP442)))))</f>
        <v/>
      </c>
      <c r="BP442" s="156" t="s">
        <v>5221</v>
      </c>
    </row>
    <row r="443" spans="1:68" ht="15" customHeight="1">
      <c r="A443" s="44"/>
      <c r="B443" s="654"/>
      <c r="C443" s="655" t="s">
        <v>5220</v>
      </c>
      <c r="D443" s="852" t="str">
        <f t="shared" si="122"/>
        <v/>
      </c>
      <c r="E443" s="853"/>
      <c r="F443" s="853"/>
      <c r="G443" s="853"/>
      <c r="H443" s="853"/>
      <c r="I443" s="853"/>
      <c r="J443" s="853"/>
      <c r="K443" s="853"/>
      <c r="L443" s="853"/>
      <c r="M443" s="853"/>
      <c r="N443" s="853"/>
      <c r="O443" s="853"/>
      <c r="P443" s="853"/>
      <c r="Q443" s="853"/>
      <c r="R443" s="854"/>
      <c r="S443" s="855"/>
      <c r="T443" s="856"/>
      <c r="U443" s="856"/>
      <c r="V443" s="856"/>
      <c r="W443" s="856"/>
      <c r="X443" s="857"/>
      <c r="Y443" s="713"/>
      <c r="Z443" s="714"/>
      <c r="AA443" s="714"/>
      <c r="AB443" s="714"/>
      <c r="AC443" s="714"/>
      <c r="AD443" s="715"/>
      <c r="AE443" s="164"/>
      <c r="AF443" s="164"/>
      <c r="AG443" s="272">
        <f t="shared" si="125"/>
        <v>0</v>
      </c>
      <c r="AH443" s="273" t="str">
        <f>IF(AG443=0,"",
IF(SUM($AG$363:AG443)=1,AI443,
IF($AG$448&gt;SUM($AG$363:AG443),_xlfn.CONCAT(", ",AI443),
IF($AG$448=SUM($AG$363:AG443),_xlfn.CONCAT(" y ",AI443)))))</f>
        <v/>
      </c>
      <c r="AI443" s="156" t="s">
        <v>5221</v>
      </c>
      <c r="AJ443" s="272">
        <f t="shared" si="123"/>
        <v>0</v>
      </c>
      <c r="AK443" s="273" t="str">
        <f>IF(AJ443=0,"",
IF(SUM($AJ$363:AJ443)=1,AL443,
IF($AJ$448&gt;SUM($AJ$363:AJ443),_xlfn.CONCAT(", ",AL443),
IF($AJ$448=SUM($AJ$363:AJ443),_xlfn.CONCAT(" y ",AL443)))))</f>
        <v/>
      </c>
      <c r="AL443" s="156" t="s">
        <v>5221</v>
      </c>
      <c r="AM443" s="402">
        <f t="shared" si="124"/>
        <v>0</v>
      </c>
      <c r="AN443" s="370" t="str">
        <f>IF(AM443=0,"",
IF(SUM($AM$363:AM443)=1,AO443,
IF($AM$448&gt;SUM($AM$363:AM443),_xlfn.CONCAT(", ",AO443),
IF($AM$448=SUM($AM$363:AM443),_xlfn.CONCAT(" y ",AO443)))))</f>
        <v/>
      </c>
      <c r="AO443" s="156" t="s">
        <v>5221</v>
      </c>
      <c r="AP443" s="293">
        <f t="shared" si="97"/>
        <v>0</v>
      </c>
      <c r="AQ443" s="294">
        <f t="shared" si="98"/>
        <v>0</v>
      </c>
      <c r="AR443" s="295">
        <f t="shared" si="99"/>
        <v>0</v>
      </c>
      <c r="AS443" s="296">
        <f t="shared" si="100"/>
        <v>0</v>
      </c>
      <c r="AT443" s="293">
        <f t="shared" si="101"/>
        <v>0</v>
      </c>
      <c r="AU443" s="294">
        <f t="shared" si="102"/>
        <v>0</v>
      </c>
      <c r="AV443" s="295">
        <f t="shared" si="103"/>
        <v>0</v>
      </c>
      <c r="AW443" s="296">
        <f t="shared" si="104"/>
        <v>0</v>
      </c>
      <c r="AX443" s="293">
        <f t="shared" si="105"/>
        <v>0</v>
      </c>
      <c r="AY443" s="294">
        <f t="shared" si="106"/>
        <v>0</v>
      </c>
      <c r="AZ443" s="295">
        <f t="shared" si="107"/>
        <v>0</v>
      </c>
      <c r="BA443" s="296">
        <f t="shared" si="108"/>
        <v>0</v>
      </c>
      <c r="BB443" s="293">
        <f t="shared" si="109"/>
        <v>0</v>
      </c>
      <c r="BC443" s="294">
        <f t="shared" si="110"/>
        <v>0</v>
      </c>
      <c r="BD443" s="295">
        <f t="shared" si="111"/>
        <v>0</v>
      </c>
      <c r="BE443" s="296">
        <f t="shared" si="112"/>
        <v>0</v>
      </c>
      <c r="BF443" s="293">
        <f t="shared" si="113"/>
        <v>0</v>
      </c>
      <c r="BG443" s="294">
        <f t="shared" si="114"/>
        <v>0</v>
      </c>
      <c r="BH443" s="295">
        <f t="shared" si="115"/>
        <v>0</v>
      </c>
      <c r="BI443" s="296">
        <f t="shared" si="116"/>
        <v>0</v>
      </c>
      <c r="BJ443" s="293">
        <f t="shared" si="117"/>
        <v>0</v>
      </c>
      <c r="BK443" s="294">
        <f t="shared" si="118"/>
        <v>0</v>
      </c>
      <c r="BL443" s="295">
        <f t="shared" si="119"/>
        <v>0</v>
      </c>
      <c r="BM443" s="296">
        <f t="shared" si="120"/>
        <v>0</v>
      </c>
      <c r="BN443" s="272">
        <f t="shared" si="121"/>
        <v>0</v>
      </c>
      <c r="BO443" s="273" t="str">
        <f>IF(BN443=0,"",
IF(SUM(BN362:BN443)=1,BP443,
IF(BN448&gt;SUM(BN362:BN443),_xlfn.CONCAT(", ",BP443),
IF(BN448=SUM(BN362:BN443),_xlfn.CONCAT(" y ",BP443)))))</f>
        <v/>
      </c>
      <c r="BP443" s="156" t="s">
        <v>5223</v>
      </c>
    </row>
    <row r="444" spans="1:68" ht="15" customHeight="1">
      <c r="A444" s="44"/>
      <c r="B444" s="654"/>
      <c r="C444" s="655" t="s">
        <v>5222</v>
      </c>
      <c r="D444" s="852" t="str">
        <f t="shared" si="122"/>
        <v/>
      </c>
      <c r="E444" s="853"/>
      <c r="F444" s="853"/>
      <c r="G444" s="853"/>
      <c r="H444" s="853"/>
      <c r="I444" s="853"/>
      <c r="J444" s="853"/>
      <c r="K444" s="853"/>
      <c r="L444" s="853"/>
      <c r="M444" s="853"/>
      <c r="N444" s="853"/>
      <c r="O444" s="853"/>
      <c r="P444" s="853"/>
      <c r="Q444" s="853"/>
      <c r="R444" s="854"/>
      <c r="S444" s="855"/>
      <c r="T444" s="856"/>
      <c r="U444" s="856"/>
      <c r="V444" s="856"/>
      <c r="W444" s="856"/>
      <c r="X444" s="857"/>
      <c r="Y444" s="713"/>
      <c r="Z444" s="714"/>
      <c r="AA444" s="714"/>
      <c r="AB444" s="714"/>
      <c r="AC444" s="714"/>
      <c r="AD444" s="715"/>
      <c r="AE444" s="164"/>
      <c r="AF444" s="164"/>
      <c r="AG444" s="272">
        <f t="shared" si="125"/>
        <v>0</v>
      </c>
      <c r="AH444" s="273" t="str">
        <f>IF(AG444=0,"",
IF(SUM($AG$363:AG444)=1,AI444,
IF($AG$448&gt;SUM($AG$363:AG444),_xlfn.CONCAT(", ",AI444),
IF($AG$448=SUM($AG$363:AG444),_xlfn.CONCAT(" y ",AI444)))))</f>
        <v/>
      </c>
      <c r="AI444" s="156" t="s">
        <v>5223</v>
      </c>
      <c r="AJ444" s="272">
        <f t="shared" si="123"/>
        <v>0</v>
      </c>
      <c r="AK444" s="273" t="str">
        <f>IF(AJ444=0,"",
IF(SUM($AJ$363:AJ444)=1,AL444,
IF($AJ$448&gt;SUM($AJ$363:AJ444),_xlfn.CONCAT(", ",AL444),
IF($AJ$448=SUM($AJ$363:AJ444),_xlfn.CONCAT(" y ",AL444)))))</f>
        <v/>
      </c>
      <c r="AL444" s="156" t="s">
        <v>5223</v>
      </c>
      <c r="AM444" s="402">
        <f t="shared" si="124"/>
        <v>0</v>
      </c>
      <c r="AN444" s="370" t="str">
        <f>IF(AM444=0,"",
IF(SUM($AM$363:AM444)=1,AO444,
IF($AM$448&gt;SUM($AM$363:AM444),_xlfn.CONCAT(", ",AO444),
IF($AM$448=SUM($AM$363:AM444),_xlfn.CONCAT(" y ",AO444)))))</f>
        <v/>
      </c>
      <c r="AO444" s="156" t="s">
        <v>5223</v>
      </c>
      <c r="AP444" s="293">
        <f t="shared" si="97"/>
        <v>0</v>
      </c>
      <c r="AQ444" s="294">
        <f t="shared" si="98"/>
        <v>0</v>
      </c>
      <c r="AR444" s="295">
        <f t="shared" si="99"/>
        <v>0</v>
      </c>
      <c r="AS444" s="296">
        <f t="shared" si="100"/>
        <v>0</v>
      </c>
      <c r="AT444" s="293">
        <f t="shared" si="101"/>
        <v>0</v>
      </c>
      <c r="AU444" s="294">
        <f t="shared" si="102"/>
        <v>0</v>
      </c>
      <c r="AV444" s="295">
        <f t="shared" si="103"/>
        <v>0</v>
      </c>
      <c r="AW444" s="296">
        <f t="shared" si="104"/>
        <v>0</v>
      </c>
      <c r="AX444" s="293">
        <f t="shared" si="105"/>
        <v>0</v>
      </c>
      <c r="AY444" s="294">
        <f t="shared" si="106"/>
        <v>0</v>
      </c>
      <c r="AZ444" s="295">
        <f t="shared" si="107"/>
        <v>0</v>
      </c>
      <c r="BA444" s="296">
        <f t="shared" si="108"/>
        <v>0</v>
      </c>
      <c r="BB444" s="293">
        <f t="shared" si="109"/>
        <v>0</v>
      </c>
      <c r="BC444" s="294">
        <f t="shared" si="110"/>
        <v>0</v>
      </c>
      <c r="BD444" s="295">
        <f t="shared" si="111"/>
        <v>0</v>
      </c>
      <c r="BE444" s="296">
        <f t="shared" si="112"/>
        <v>0</v>
      </c>
      <c r="BF444" s="293">
        <f t="shared" si="113"/>
        <v>0</v>
      </c>
      <c r="BG444" s="294">
        <f t="shared" si="114"/>
        <v>0</v>
      </c>
      <c r="BH444" s="295">
        <f t="shared" si="115"/>
        <v>0</v>
      </c>
      <c r="BI444" s="296">
        <f t="shared" si="116"/>
        <v>0</v>
      </c>
      <c r="BJ444" s="293">
        <f t="shared" si="117"/>
        <v>0</v>
      </c>
      <c r="BK444" s="294">
        <f t="shared" si="118"/>
        <v>0</v>
      </c>
      <c r="BL444" s="295">
        <f t="shared" si="119"/>
        <v>0</v>
      </c>
      <c r="BM444" s="296">
        <f t="shared" si="120"/>
        <v>0</v>
      </c>
      <c r="BN444" s="272">
        <f t="shared" si="121"/>
        <v>0</v>
      </c>
      <c r="BO444" s="273" t="str">
        <f>IF(BN444=0,"",
IF(SUM(BN362:BN444)=1,BP444,
IF(BN448&gt;SUM(BN362:BN444),_xlfn.CONCAT(", ",BP444),
IF(BN448=SUM(BN362:BN444),_xlfn.CONCAT(" y ",BP444)))))</f>
        <v/>
      </c>
      <c r="BP444" s="156" t="s">
        <v>5225</v>
      </c>
    </row>
    <row r="445" spans="1:68" ht="15" customHeight="1">
      <c r="A445" s="44"/>
      <c r="B445" s="654"/>
      <c r="C445" s="655" t="s">
        <v>5224</v>
      </c>
      <c r="D445" s="852" t="str">
        <f t="shared" si="122"/>
        <v/>
      </c>
      <c r="E445" s="853"/>
      <c r="F445" s="853"/>
      <c r="G445" s="853"/>
      <c r="H445" s="853"/>
      <c r="I445" s="853"/>
      <c r="J445" s="853"/>
      <c r="K445" s="853"/>
      <c r="L445" s="853"/>
      <c r="M445" s="853"/>
      <c r="N445" s="853"/>
      <c r="O445" s="853"/>
      <c r="P445" s="853"/>
      <c r="Q445" s="853"/>
      <c r="R445" s="854"/>
      <c r="S445" s="855"/>
      <c r="T445" s="856"/>
      <c r="U445" s="856"/>
      <c r="V445" s="856"/>
      <c r="W445" s="856"/>
      <c r="X445" s="857"/>
      <c r="Y445" s="713"/>
      <c r="Z445" s="714"/>
      <c r="AA445" s="714"/>
      <c r="AB445" s="714"/>
      <c r="AC445" s="714"/>
      <c r="AD445" s="715"/>
      <c r="AE445" s="164"/>
      <c r="AF445" s="164"/>
      <c r="AG445" s="272">
        <f t="shared" si="125"/>
        <v>0</v>
      </c>
      <c r="AH445" s="273" t="str">
        <f>IF(AG445=0,"",
IF(SUM($AG$363:AG445)=1,AI445,
IF($AG$448&gt;SUM($AG$363:AG445),_xlfn.CONCAT(", ",AI445),
IF($AG$448=SUM($AG$363:AG445),_xlfn.CONCAT(" y ",AI445)))))</f>
        <v/>
      </c>
      <c r="AI445" s="156" t="s">
        <v>5225</v>
      </c>
      <c r="AJ445" s="272">
        <f t="shared" si="123"/>
        <v>0</v>
      </c>
      <c r="AK445" s="273" t="str">
        <f>IF(AJ445=0,"",
IF(SUM($AJ$363:AJ445)=1,AL445,
IF($AJ$448&gt;SUM($AJ$363:AJ445),_xlfn.CONCAT(", ",AL445),
IF($AJ$448=SUM($AJ$363:AJ445),_xlfn.CONCAT(" y ",AL445)))))</f>
        <v/>
      </c>
      <c r="AL445" s="156" t="s">
        <v>5225</v>
      </c>
      <c r="AM445" s="402">
        <f t="shared" si="124"/>
        <v>0</v>
      </c>
      <c r="AN445" s="370" t="str">
        <f>IF(AM445=0,"",
IF(SUM($AM$363:AM445)=1,AO445,
IF($AM$448&gt;SUM($AM$363:AM445),_xlfn.CONCAT(", ",AO445),
IF($AM$448=SUM($AM$363:AM445),_xlfn.CONCAT(" y ",AO445)))))</f>
        <v/>
      </c>
      <c r="AO445" s="156" t="s">
        <v>5225</v>
      </c>
      <c r="AP445" s="293">
        <f t="shared" si="97"/>
        <v>0</v>
      </c>
      <c r="AQ445" s="294">
        <f t="shared" si="98"/>
        <v>0</v>
      </c>
      <c r="AR445" s="295">
        <f t="shared" si="99"/>
        <v>0</v>
      </c>
      <c r="AS445" s="296">
        <f t="shared" si="100"/>
        <v>0</v>
      </c>
      <c r="AT445" s="293">
        <f t="shared" si="101"/>
        <v>0</v>
      </c>
      <c r="AU445" s="294">
        <f t="shared" si="102"/>
        <v>0</v>
      </c>
      <c r="AV445" s="295">
        <f t="shared" si="103"/>
        <v>0</v>
      </c>
      <c r="AW445" s="296">
        <f t="shared" si="104"/>
        <v>0</v>
      </c>
      <c r="AX445" s="293">
        <f t="shared" si="105"/>
        <v>0</v>
      </c>
      <c r="AY445" s="294">
        <f t="shared" si="106"/>
        <v>0</v>
      </c>
      <c r="AZ445" s="295">
        <f t="shared" si="107"/>
        <v>0</v>
      </c>
      <c r="BA445" s="296">
        <f t="shared" si="108"/>
        <v>0</v>
      </c>
      <c r="BB445" s="293">
        <f t="shared" si="109"/>
        <v>0</v>
      </c>
      <c r="BC445" s="294">
        <f t="shared" si="110"/>
        <v>0</v>
      </c>
      <c r="BD445" s="295">
        <f t="shared" si="111"/>
        <v>0</v>
      </c>
      <c r="BE445" s="296">
        <f t="shared" si="112"/>
        <v>0</v>
      </c>
      <c r="BF445" s="293">
        <f t="shared" si="113"/>
        <v>0</v>
      </c>
      <c r="BG445" s="294">
        <f t="shared" si="114"/>
        <v>0</v>
      </c>
      <c r="BH445" s="295">
        <f t="shared" si="115"/>
        <v>0</v>
      </c>
      <c r="BI445" s="296">
        <f t="shared" si="116"/>
        <v>0</v>
      </c>
      <c r="BJ445" s="293">
        <f t="shared" si="117"/>
        <v>0</v>
      </c>
      <c r="BK445" s="294">
        <f t="shared" si="118"/>
        <v>0</v>
      </c>
      <c r="BL445" s="295">
        <f t="shared" si="119"/>
        <v>0</v>
      </c>
      <c r="BM445" s="296">
        <f t="shared" si="120"/>
        <v>0</v>
      </c>
      <c r="BN445" s="272">
        <f t="shared" si="121"/>
        <v>0</v>
      </c>
      <c r="BO445" s="273" t="str">
        <f>IF(BN445=0,"",
IF(SUM(BN362:BN445)=1,BP445,
IF(BN448&gt;SUM(BN362:BN445),_xlfn.CONCAT(", ",BP445),
IF(BN448=SUM(BN362:BN445),_xlfn.CONCAT(" y ",BP445)))))</f>
        <v/>
      </c>
      <c r="BP445" s="156" t="s">
        <v>5227</v>
      </c>
    </row>
    <row r="446" spans="1:68" ht="15" customHeight="1">
      <c r="A446" s="44"/>
      <c r="B446" s="654"/>
      <c r="C446" s="655" t="s">
        <v>5226</v>
      </c>
      <c r="D446" s="852" t="str">
        <f t="shared" si="122"/>
        <v/>
      </c>
      <c r="E446" s="853"/>
      <c r="F446" s="853"/>
      <c r="G446" s="853"/>
      <c r="H446" s="853"/>
      <c r="I446" s="853"/>
      <c r="J446" s="853"/>
      <c r="K446" s="853"/>
      <c r="L446" s="853"/>
      <c r="M446" s="853"/>
      <c r="N446" s="853"/>
      <c r="O446" s="853"/>
      <c r="P446" s="853"/>
      <c r="Q446" s="853"/>
      <c r="R446" s="854"/>
      <c r="S446" s="855"/>
      <c r="T446" s="856"/>
      <c r="U446" s="856"/>
      <c r="V446" s="856"/>
      <c r="W446" s="856"/>
      <c r="X446" s="857"/>
      <c r="Y446" s="713"/>
      <c r="Z446" s="714"/>
      <c r="AA446" s="714"/>
      <c r="AB446" s="714"/>
      <c r="AC446" s="714"/>
      <c r="AD446" s="715"/>
      <c r="AE446" s="164"/>
      <c r="AF446" s="164"/>
      <c r="AG446" s="272">
        <f t="shared" si="125"/>
        <v>0</v>
      </c>
      <c r="AH446" s="273" t="str">
        <f>IF(AG446=0,"",
IF(SUM($AG$363:AG446)=1,AI446,
IF($AG$448&gt;SUM($AG$363:AG446),_xlfn.CONCAT(", ",AI446),
IF($AG$448=SUM($AG$363:AG446),_xlfn.CONCAT(" y ",AI446)))))</f>
        <v/>
      </c>
      <c r="AI446" s="156" t="s">
        <v>5227</v>
      </c>
      <c r="AJ446" s="272">
        <f t="shared" si="123"/>
        <v>0</v>
      </c>
      <c r="AK446" s="273" t="str">
        <f>IF(AJ446=0,"",
IF(SUM($AJ$363:AJ446)=1,AL446,
IF($AJ$448&gt;SUM($AJ$363:AJ446),_xlfn.CONCAT(", ",AL446),
IF($AJ$448=SUM($AJ$363:AJ446),_xlfn.CONCAT(" y ",AL446)))))</f>
        <v/>
      </c>
      <c r="AL446" s="156" t="s">
        <v>5227</v>
      </c>
      <c r="AM446" s="402">
        <f t="shared" si="124"/>
        <v>0</v>
      </c>
      <c r="AN446" s="370" t="str">
        <f>IF(AM446=0,"",
IF(SUM($AM$363:AM446)=1,AO446,
IF($AM$448&gt;SUM($AM$363:AM446),_xlfn.CONCAT(", ",AO446),
IF($AM$448=SUM($AM$363:AM446),_xlfn.CONCAT(" y ",AO446)))))</f>
        <v/>
      </c>
      <c r="AO446" s="156" t="s">
        <v>5227</v>
      </c>
      <c r="AP446" s="293">
        <f t="shared" si="97"/>
        <v>0</v>
      </c>
      <c r="AQ446" s="294">
        <f t="shared" si="98"/>
        <v>0</v>
      </c>
      <c r="AR446" s="295">
        <f t="shared" si="99"/>
        <v>0</v>
      </c>
      <c r="AS446" s="296">
        <f t="shared" si="100"/>
        <v>0</v>
      </c>
      <c r="AT446" s="293">
        <f t="shared" si="101"/>
        <v>0</v>
      </c>
      <c r="AU446" s="294">
        <f t="shared" si="102"/>
        <v>0</v>
      </c>
      <c r="AV446" s="295">
        <f t="shared" si="103"/>
        <v>0</v>
      </c>
      <c r="AW446" s="296">
        <f t="shared" si="104"/>
        <v>0</v>
      </c>
      <c r="AX446" s="293">
        <f t="shared" si="105"/>
        <v>0</v>
      </c>
      <c r="AY446" s="294">
        <f t="shared" si="106"/>
        <v>0</v>
      </c>
      <c r="AZ446" s="295">
        <f t="shared" si="107"/>
        <v>0</v>
      </c>
      <c r="BA446" s="296">
        <f t="shared" si="108"/>
        <v>0</v>
      </c>
      <c r="BB446" s="293">
        <f t="shared" si="109"/>
        <v>0</v>
      </c>
      <c r="BC446" s="294">
        <f t="shared" si="110"/>
        <v>0</v>
      </c>
      <c r="BD446" s="295">
        <f t="shared" si="111"/>
        <v>0</v>
      </c>
      <c r="BE446" s="296">
        <f t="shared" si="112"/>
        <v>0</v>
      </c>
      <c r="BF446" s="293">
        <f t="shared" si="113"/>
        <v>0</v>
      </c>
      <c r="BG446" s="294">
        <f t="shared" si="114"/>
        <v>0</v>
      </c>
      <c r="BH446" s="295">
        <f t="shared" si="115"/>
        <v>0</v>
      </c>
      <c r="BI446" s="296">
        <f t="shared" si="116"/>
        <v>0</v>
      </c>
      <c r="BJ446" s="293">
        <f t="shared" si="117"/>
        <v>0</v>
      </c>
      <c r="BK446" s="294">
        <f t="shared" si="118"/>
        <v>0</v>
      </c>
      <c r="BL446" s="295">
        <f t="shared" si="119"/>
        <v>0</v>
      </c>
      <c r="BM446" s="296">
        <f t="shared" si="120"/>
        <v>0</v>
      </c>
      <c r="BN446" s="272">
        <f t="shared" si="121"/>
        <v>0</v>
      </c>
      <c r="BO446" s="273" t="str">
        <f>IF(BN446=0,"",
IF(SUM(BN362:BN446)=1,BP446,
IF(BN448&gt;SUM(BN362:BN446),_xlfn.CONCAT(", ",BP446),
IF(BN448=SUM(BN362:BN446),_xlfn.CONCAT(" y ",BP446)))))</f>
        <v/>
      </c>
      <c r="BP446" s="156" t="s">
        <v>5229</v>
      </c>
    </row>
    <row r="447" spans="1:68" ht="15" customHeight="1">
      <c r="A447" s="44"/>
      <c r="B447" s="654"/>
      <c r="C447" s="655" t="s">
        <v>5228</v>
      </c>
      <c r="D447" s="852" t="str">
        <f t="shared" si="122"/>
        <v/>
      </c>
      <c r="E447" s="853"/>
      <c r="F447" s="853"/>
      <c r="G447" s="853"/>
      <c r="H447" s="853"/>
      <c r="I447" s="853"/>
      <c r="J447" s="853"/>
      <c r="K447" s="853"/>
      <c r="L447" s="853"/>
      <c r="M447" s="853"/>
      <c r="N447" s="853"/>
      <c r="O447" s="853"/>
      <c r="P447" s="853"/>
      <c r="Q447" s="853"/>
      <c r="R447" s="854"/>
      <c r="S447" s="855"/>
      <c r="T447" s="856"/>
      <c r="U447" s="856"/>
      <c r="V447" s="856"/>
      <c r="W447" s="856"/>
      <c r="X447" s="857"/>
      <c r="Y447" s="713"/>
      <c r="Z447" s="714"/>
      <c r="AA447" s="714"/>
      <c r="AB447" s="714"/>
      <c r="AC447" s="714"/>
      <c r="AD447" s="715"/>
      <c r="AE447" s="164"/>
      <c r="AF447" s="164"/>
      <c r="AG447" s="272">
        <f>IF(SUM(AT356:AV356)=0,0,1)</f>
        <v>0</v>
      </c>
      <c r="AH447" s="273" t="str">
        <f>IF(AG447=0,"",
IF(SUM($AG$363:AG447)=1,AI447,
IF($AG$448&gt;SUM($AG$363:AG447),_xlfn.CONCAT(", ",AI447),
IF($AG$448=SUM($AG$363:AG447),_xlfn.CONCAT(" y ",AI447)))))</f>
        <v/>
      </c>
      <c r="AI447" s="156" t="s">
        <v>5229</v>
      </c>
      <c r="AJ447" s="272">
        <f t="shared" si="123"/>
        <v>0</v>
      </c>
      <c r="AK447" s="273" t="str">
        <f>IF(AJ447=0,"",
IF(SUM($AJ$363:AJ447)=1,AL447,
IF($AJ$448&gt;SUM($AJ$363:AJ447),_xlfn.CONCAT(", ",AL447),
IF($AJ$448=SUM($AJ$363:AJ447),_xlfn.CONCAT(" y ",AL447)))))</f>
        <v/>
      </c>
      <c r="AL447" s="156" t="s">
        <v>5229</v>
      </c>
      <c r="AM447" s="402">
        <f t="shared" si="124"/>
        <v>0</v>
      </c>
      <c r="AN447" s="370" t="str">
        <f>IF(AM447=0,"",
IF(SUM($AM$363:AM447)=1,AO447,
IF($AM$448&gt;SUM($AM$363:AM447),_xlfn.CONCAT(", ",AO447),
IF($AM$448=SUM($AM$363:AM447),_xlfn.CONCAT(" y ",AO447)))))</f>
        <v/>
      </c>
      <c r="AO447" s="156" t="s">
        <v>5229</v>
      </c>
      <c r="AP447" s="293">
        <f t="shared" si="97"/>
        <v>0</v>
      </c>
      <c r="AQ447" s="294">
        <f t="shared" si="98"/>
        <v>0</v>
      </c>
      <c r="AR447" s="295">
        <f t="shared" si="99"/>
        <v>0</v>
      </c>
      <c r="AS447" s="296">
        <f t="shared" si="100"/>
        <v>0</v>
      </c>
      <c r="AT447" s="293">
        <f t="shared" si="101"/>
        <v>0</v>
      </c>
      <c r="AU447" s="294">
        <f t="shared" si="102"/>
        <v>0</v>
      </c>
      <c r="AV447" s="295">
        <f t="shared" si="103"/>
        <v>0</v>
      </c>
      <c r="AW447" s="296">
        <f t="shared" si="104"/>
        <v>0</v>
      </c>
      <c r="AX447" s="293">
        <f t="shared" si="105"/>
        <v>0</v>
      </c>
      <c r="AY447" s="294">
        <f t="shared" si="106"/>
        <v>0</v>
      </c>
      <c r="AZ447" s="295">
        <f t="shared" si="107"/>
        <v>0</v>
      </c>
      <c r="BA447" s="296">
        <f t="shared" si="108"/>
        <v>0</v>
      </c>
      <c r="BB447" s="293">
        <f t="shared" si="109"/>
        <v>0</v>
      </c>
      <c r="BC447" s="294">
        <f t="shared" si="110"/>
        <v>0</v>
      </c>
      <c r="BD447" s="295">
        <f t="shared" si="111"/>
        <v>0</v>
      </c>
      <c r="BE447" s="296">
        <f t="shared" si="112"/>
        <v>0</v>
      </c>
      <c r="BF447" s="293">
        <f t="shared" si="113"/>
        <v>0</v>
      </c>
      <c r="BG447" s="294">
        <f t="shared" si="114"/>
        <v>0</v>
      </c>
      <c r="BH447" s="295">
        <f t="shared" si="115"/>
        <v>0</v>
      </c>
      <c r="BI447" s="296">
        <f t="shared" si="116"/>
        <v>0</v>
      </c>
      <c r="BJ447" s="293">
        <f t="shared" si="117"/>
        <v>0</v>
      </c>
      <c r="BK447" s="294">
        <f t="shared" si="118"/>
        <v>0</v>
      </c>
      <c r="BL447" s="295">
        <f t="shared" si="119"/>
        <v>0</v>
      </c>
      <c r="BM447" s="296">
        <f t="shared" si="120"/>
        <v>0</v>
      </c>
      <c r="BN447" s="272">
        <f t="shared" si="121"/>
        <v>0</v>
      </c>
      <c r="BO447" s="273" t="str">
        <f>IF(BN447=0,"",
IF(SUM(BN362:BN447)=1,BP447,
IF(BN448&gt;SUM(BN362:BN447),_xlfn.CONCAT(", ",BP447),
IF(BN448=SUM(BN362:BN447),_xlfn.CONCAT(" y ",BP447)))))</f>
        <v/>
      </c>
      <c r="BP447" s="156" t="s">
        <v>5231</v>
      </c>
    </row>
    <row r="448" spans="1:68" ht="15" customHeight="1">
      <c r="A448" s="44"/>
      <c r="B448" s="49"/>
      <c r="C448" s="198"/>
      <c r="D448" s="14"/>
      <c r="E448" s="14"/>
      <c r="F448" s="14"/>
      <c r="G448" s="14"/>
      <c r="H448" s="14"/>
      <c r="I448" s="14"/>
      <c r="J448" s="14"/>
      <c r="K448" s="56"/>
      <c r="L448" s="56"/>
      <c r="M448" s="56"/>
      <c r="N448" s="56"/>
      <c r="O448" s="56"/>
      <c r="P448" s="65"/>
      <c r="Q448" s="65"/>
      <c r="R448" s="65"/>
      <c r="S448" s="65"/>
      <c r="T448" s="65"/>
      <c r="U448" s="65"/>
      <c r="V448" s="65"/>
      <c r="W448" s="65"/>
      <c r="X448" s="65"/>
      <c r="Y448" s="65"/>
      <c r="Z448" s="65"/>
      <c r="AA448" s="65"/>
      <c r="AB448" s="56"/>
      <c r="AC448" s="56"/>
      <c r="AD448" s="56"/>
      <c r="AE448" s="164"/>
      <c r="AF448" s="164"/>
      <c r="AG448" s="274">
        <f>SUM(AG363:AG447)</f>
        <v>0</v>
      </c>
      <c r="AH448" s="274" t="str">
        <f>IF(AG448=0,"",_xlfn.CONCAT(AH363:AH447))</f>
        <v/>
      </c>
      <c r="AI448" s="275" t="str">
        <f>IF(AG448=0,"",
IF(AG448&gt;8,"Favor de revisar la instrucción 9, ya que no se cumplen los criterios establecidos",
IF(AG448=1,_xlfn.CONCAT("Favor de revisar la instrucción 9, ya que no se cumplen los criterios establecidos en el numeral  ",AH448),_xlfn.CONCAT("Favor de revisar la instrucción 9, ya que no se cumplen los criterios establecidos en los numerales  ",AH448))))</f>
        <v/>
      </c>
      <c r="AJ448" s="274">
        <f>SUM(AJ363:AJ447)</f>
        <v>0</v>
      </c>
      <c r="AK448" s="274" t="str">
        <f>IF(AJ448=0,"",_xlfn.CONCAT(AK363:AK447))</f>
        <v/>
      </c>
      <c r="AL448" s="275" t="str">
        <f>IF(AJ448=0,"",
IF(AJ448&gt;8,"Alerta: debe de proporcionar una justificación de acuerdo a lo establecido en la instrucción 10",
IF(AJ448=1,_xlfn.CONCAT("Alerta: debe de proporcionar una justificación de acuerdo a lo establecido en la instrucción 10 en el numeral  ",AK448),_xlfn.CONCAT("Alerta: debe de proporcionar una justificación de acuerdo a lo establecido en la instrucción 10 en los numerales  ",AK448))))</f>
        <v/>
      </c>
      <c r="AM448" s="274">
        <f>SUM(AM328:AM447)</f>
        <v>0</v>
      </c>
      <c r="AN448" s="274" t="str">
        <f>IF(AM448=0,"",_xlfn.CONCAT(AN363:AN447))</f>
        <v/>
      </c>
      <c r="AO448" s="275" t="str">
        <f>IF(AM448=0,"",
IF(AM448&gt;10,"Favor de ingresar toda la información requerida en la pregunta y/o verifique que no tenga información en celdas sombreadas",
IF(AM448=1,_xlfn.CONCAT("Favor de revisar la información capturada en el numeral ",AN448),_xlfn.CONCAT("Favor de revisar la información capturada en los numerales ",AN448))))</f>
        <v/>
      </c>
      <c r="AP448" s="164"/>
      <c r="AQ448" s="164"/>
      <c r="AR448" s="164"/>
      <c r="AS448" s="291">
        <f>SUM(AS362:AS447)</f>
        <v>0</v>
      </c>
      <c r="AT448" s="164"/>
      <c r="AU448" s="164"/>
      <c r="AV448" s="164"/>
      <c r="AW448" s="291">
        <f>SUM(AW362:AW447)</f>
        <v>0</v>
      </c>
      <c r="AX448" s="164"/>
      <c r="AY448" s="164"/>
      <c r="AZ448" s="164"/>
      <c r="BA448" s="291">
        <f>SUM(BA362:BA447)</f>
        <v>0</v>
      </c>
      <c r="BB448" s="164"/>
      <c r="BC448" s="164"/>
      <c r="BD448" s="164"/>
      <c r="BE448" s="291">
        <f>SUM(BE362:BE447)</f>
        <v>0</v>
      </c>
      <c r="BF448" s="164"/>
      <c r="BG448" s="164"/>
      <c r="BH448" s="164"/>
      <c r="BI448" s="291">
        <f>SUM(BI362:BI447)</f>
        <v>0</v>
      </c>
      <c r="BJ448" s="164"/>
      <c r="BK448" s="164"/>
      <c r="BL448" s="164"/>
      <c r="BM448" s="291">
        <f>SUM(BM362:BM447)</f>
        <v>0</v>
      </c>
      <c r="BN448" s="274">
        <f>SUM(BN362:BN447)</f>
        <v>0</v>
      </c>
      <c r="BO448" s="274" t="str">
        <f>IF(BN448=0,"",_xlfn.CONCAT(BO362:BO447))</f>
        <v/>
      </c>
      <c r="BP448" s="275" t="str">
        <f>IF(BN448=0,"",
IF(BN448&gt;1,"Favor de revisar la suma y consistencia de totales y/o subtotales por filas (numéricos y NS)",
IF(BN448=1,_xlfn.CONCAT("Favor de revisar la sumatoria del total y/o subtotal en el numeral ",BO448),_xlfn.CONCAT("Favor de revisar la sumatoria de los totales y/o subtotales en los numerales ",BO448))))</f>
        <v/>
      </c>
    </row>
    <row r="449" spans="1:46" ht="45" customHeight="1">
      <c r="A449" s="44"/>
      <c r="B449" s="49"/>
      <c r="C449" s="900" t="s">
        <v>5373</v>
      </c>
      <c r="D449" s="900"/>
      <c r="E449" s="900"/>
      <c r="F449" s="940"/>
      <c r="G449" s="940"/>
      <c r="H449" s="940"/>
      <c r="I449" s="940"/>
      <c r="J449" s="940"/>
      <c r="K449" s="940"/>
      <c r="L449" s="940"/>
      <c r="M449" s="940"/>
      <c r="N449" s="940"/>
      <c r="O449" s="940"/>
      <c r="P449" s="940"/>
      <c r="Q449" s="940"/>
      <c r="R449" s="940"/>
      <c r="S449" s="940"/>
      <c r="T449" s="940"/>
      <c r="U449" s="940"/>
      <c r="V449" s="940"/>
      <c r="W449" s="940"/>
      <c r="X449" s="940"/>
      <c r="Y449" s="940"/>
      <c r="Z449" s="940"/>
      <c r="AA449" s="940"/>
      <c r="AB449" s="940"/>
      <c r="AC449" s="940"/>
      <c r="AD449" s="940"/>
      <c r="AE449" s="164"/>
      <c r="AF449" s="164"/>
      <c r="AG449" s="164"/>
      <c r="AH449" s="164"/>
      <c r="AI449" s="164"/>
      <c r="AJ449" s="164"/>
      <c r="AK449" s="164"/>
      <c r="AL449" s="164"/>
      <c r="AM449" s="164"/>
      <c r="AN449" s="164"/>
      <c r="AO449" s="164"/>
      <c r="AP449" s="164"/>
      <c r="AQ449" s="164"/>
      <c r="AR449" s="164"/>
      <c r="AS449" s="367" t="s">
        <v>5460</v>
      </c>
      <c r="AT449" s="368">
        <f>SUM(AS448,AW448,BA448,BE448,BI448,BM448)</f>
        <v>0</v>
      </c>
    </row>
    <row r="450" spans="1:46" ht="15" customHeight="1">
      <c r="A450" s="44"/>
      <c r="B450" s="811" t="str">
        <f>IF(AND(BM272&gt;0,F449=""),"Ha seleccionado el código 4 en la col. Tipo de adscripción, debe anotar el nombre de dicho(s) tipo(s) de adscripción","")</f>
        <v/>
      </c>
      <c r="C450" s="811"/>
      <c r="D450" s="811"/>
      <c r="E450" s="811"/>
      <c r="F450" s="811"/>
      <c r="G450" s="811"/>
      <c r="H450" s="811"/>
      <c r="I450" s="811"/>
      <c r="J450" s="811"/>
      <c r="K450" s="811"/>
      <c r="L450" s="811"/>
      <c r="M450" s="811"/>
      <c r="N450" s="811"/>
      <c r="O450" s="811"/>
      <c r="P450" s="811"/>
      <c r="Q450" s="811"/>
      <c r="R450" s="811"/>
      <c r="S450" s="811"/>
      <c r="T450" s="811"/>
      <c r="U450" s="811"/>
      <c r="V450" s="811"/>
      <c r="W450" s="811"/>
      <c r="X450" s="811"/>
      <c r="Y450" s="811"/>
      <c r="Z450" s="811"/>
      <c r="AA450" s="811"/>
      <c r="AB450" s="811"/>
      <c r="AC450" s="811"/>
      <c r="AD450" s="811"/>
      <c r="AE450" s="811"/>
      <c r="AF450" s="164"/>
      <c r="AG450" s="164"/>
      <c r="AH450" s="164"/>
      <c r="AI450" s="164"/>
      <c r="AJ450" s="164"/>
      <c r="AK450" s="164"/>
      <c r="AL450" s="164"/>
      <c r="AM450" s="164"/>
      <c r="AN450" s="164"/>
      <c r="AO450" s="164"/>
      <c r="AP450" s="164"/>
      <c r="AQ450" s="164"/>
      <c r="AR450" s="164"/>
      <c r="AS450" s="164"/>
      <c r="AT450" s="164"/>
    </row>
    <row r="451" spans="1:46" ht="15" customHeight="1">
      <c r="A451" s="44"/>
      <c r="B451" s="49"/>
      <c r="C451" s="710" t="s">
        <v>5461</v>
      </c>
      <c r="D451" s="710"/>
      <c r="E451" s="710"/>
      <c r="F451" s="710"/>
      <c r="G451" s="710"/>
      <c r="H451" s="710"/>
      <c r="I451" s="710"/>
      <c r="J451" s="710"/>
      <c r="K451" s="710"/>
      <c r="L451" s="710"/>
      <c r="M451" s="710"/>
      <c r="N451" s="710"/>
      <c r="O451" s="710"/>
      <c r="P451" s="710"/>
      <c r="Q451" s="710"/>
      <c r="R451" s="710"/>
      <c r="S451" s="710"/>
      <c r="T451" s="710"/>
      <c r="U451" s="710"/>
      <c r="V451" s="710"/>
      <c r="W451" s="710"/>
      <c r="X451" s="710"/>
      <c r="Y451" s="710"/>
      <c r="Z451" s="710"/>
      <c r="AA451" s="710"/>
      <c r="AB451" s="710"/>
      <c r="AC451" s="710"/>
      <c r="AD451" s="710"/>
      <c r="AE451" s="164"/>
      <c r="AF451" s="164"/>
      <c r="AG451" s="164"/>
      <c r="AH451" s="164"/>
      <c r="AI451" s="164"/>
      <c r="AJ451" s="164"/>
      <c r="AK451" s="164"/>
      <c r="AL451" s="164"/>
      <c r="AM451" s="164"/>
      <c r="AN451" s="164"/>
      <c r="AO451" s="164"/>
      <c r="AP451" s="164"/>
      <c r="AQ451" s="164"/>
      <c r="AR451" s="164"/>
      <c r="AS451" s="164"/>
      <c r="AT451" s="164"/>
    </row>
    <row r="452" spans="1:46" ht="15" customHeight="1">
      <c r="A452" s="44"/>
      <c r="B452" s="49"/>
      <c r="C452" s="650" t="s">
        <v>5008</v>
      </c>
      <c r="D452" s="935" t="s">
        <v>5462</v>
      </c>
      <c r="E452" s="935"/>
      <c r="F452" s="935"/>
      <c r="G452" s="935"/>
      <c r="H452" s="935"/>
      <c r="I452" s="935"/>
      <c r="J452" s="935"/>
      <c r="K452" s="935"/>
      <c r="L452" s="935"/>
      <c r="M452" s="935"/>
      <c r="N452" s="935"/>
      <c r="O452" s="935"/>
      <c r="P452" s="935"/>
      <c r="Q452" s="935"/>
      <c r="R452" s="935"/>
      <c r="S452" s="935"/>
      <c r="T452" s="935"/>
      <c r="U452" s="935"/>
      <c r="V452" s="935"/>
      <c r="W452" s="935"/>
      <c r="X452" s="935"/>
      <c r="Y452" s="935"/>
      <c r="Z452" s="935"/>
      <c r="AA452" s="935"/>
      <c r="AB452" s="935"/>
      <c r="AC452" s="935"/>
      <c r="AD452" s="935"/>
      <c r="AE452" s="164"/>
      <c r="AF452" s="164"/>
      <c r="AG452" s="164"/>
      <c r="AH452" s="164"/>
      <c r="AI452" s="164"/>
      <c r="AJ452" s="164"/>
      <c r="AK452" s="164"/>
      <c r="AL452" s="164"/>
      <c r="AM452" s="164"/>
      <c r="AN452" s="164"/>
      <c r="AO452" s="164"/>
      <c r="AP452" s="164"/>
      <c r="AQ452" s="164"/>
      <c r="AR452" s="164"/>
      <c r="AS452" s="164"/>
      <c r="AT452" s="164"/>
    </row>
    <row r="453" spans="1:46" ht="24" customHeight="1">
      <c r="A453" s="44"/>
      <c r="B453" s="49"/>
      <c r="C453" s="153" t="s">
        <v>5010</v>
      </c>
      <c r="D453" s="935" t="s">
        <v>5463</v>
      </c>
      <c r="E453" s="935"/>
      <c r="F453" s="935"/>
      <c r="G453" s="935"/>
      <c r="H453" s="935"/>
      <c r="I453" s="935"/>
      <c r="J453" s="935"/>
      <c r="K453" s="935"/>
      <c r="L453" s="935"/>
      <c r="M453" s="935"/>
      <c r="N453" s="935"/>
      <c r="O453" s="935"/>
      <c r="P453" s="935"/>
      <c r="Q453" s="935"/>
      <c r="R453" s="935"/>
      <c r="S453" s="935"/>
      <c r="T453" s="935"/>
      <c r="U453" s="935"/>
      <c r="V453" s="935"/>
      <c r="W453" s="935"/>
      <c r="X453" s="935"/>
      <c r="Y453" s="935"/>
      <c r="Z453" s="935"/>
      <c r="AA453" s="935"/>
      <c r="AB453" s="935"/>
      <c r="AC453" s="935"/>
      <c r="AD453" s="935"/>
      <c r="AE453" s="164"/>
      <c r="AF453" s="164"/>
      <c r="AG453" s="164"/>
      <c r="AH453" s="164"/>
      <c r="AI453" s="164"/>
      <c r="AJ453" s="164"/>
      <c r="AK453" s="164"/>
      <c r="AL453" s="164"/>
      <c r="AM453" s="164"/>
      <c r="AN453" s="164"/>
      <c r="AO453" s="164"/>
      <c r="AP453" s="164"/>
      <c r="AQ453" s="164"/>
      <c r="AR453" s="164"/>
      <c r="AS453" s="164"/>
      <c r="AT453" s="164"/>
    </row>
    <row r="454" spans="1:46" ht="15" customHeight="1">
      <c r="A454" s="44"/>
      <c r="B454" s="49"/>
      <c r="C454" s="154" t="s">
        <v>5012</v>
      </c>
      <c r="D454" s="935" t="s">
        <v>5464</v>
      </c>
      <c r="E454" s="935"/>
      <c r="F454" s="935"/>
      <c r="G454" s="935"/>
      <c r="H454" s="935"/>
      <c r="I454" s="935"/>
      <c r="J454" s="935"/>
      <c r="K454" s="935"/>
      <c r="L454" s="935"/>
      <c r="M454" s="935"/>
      <c r="N454" s="935"/>
      <c r="O454" s="935"/>
      <c r="P454" s="935"/>
      <c r="Q454" s="935"/>
      <c r="R454" s="935"/>
      <c r="S454" s="935"/>
      <c r="T454" s="935"/>
      <c r="U454" s="935"/>
      <c r="V454" s="935"/>
      <c r="W454" s="935"/>
      <c r="X454" s="935"/>
      <c r="Y454" s="935"/>
      <c r="Z454" s="935"/>
      <c r="AA454" s="935"/>
      <c r="AB454" s="935"/>
      <c r="AC454" s="935"/>
      <c r="AD454" s="935"/>
      <c r="AE454" s="164"/>
      <c r="AF454" s="164"/>
      <c r="AG454" s="164"/>
      <c r="AH454" s="164"/>
      <c r="AI454" s="164"/>
      <c r="AJ454" s="164"/>
      <c r="AK454" s="164"/>
      <c r="AL454" s="164"/>
      <c r="AM454" s="164"/>
      <c r="AN454" s="164"/>
      <c r="AO454" s="164"/>
      <c r="AP454" s="164"/>
      <c r="AQ454" s="164"/>
      <c r="AR454" s="164"/>
      <c r="AS454" s="164"/>
      <c r="AT454" s="164"/>
    </row>
    <row r="455" spans="1:46" ht="15" customHeight="1">
      <c r="A455" s="44"/>
      <c r="B455" s="49"/>
      <c r="C455" s="656" t="s">
        <v>5014</v>
      </c>
      <c r="D455" s="935" t="s">
        <v>5465</v>
      </c>
      <c r="E455" s="935"/>
      <c r="F455" s="935"/>
      <c r="G455" s="935"/>
      <c r="H455" s="935"/>
      <c r="I455" s="935"/>
      <c r="J455" s="935"/>
      <c r="K455" s="935"/>
      <c r="L455" s="935"/>
      <c r="M455" s="935"/>
      <c r="N455" s="935"/>
      <c r="O455" s="935"/>
      <c r="P455" s="935"/>
      <c r="Q455" s="935"/>
      <c r="R455" s="935"/>
      <c r="S455" s="935"/>
      <c r="T455" s="935"/>
      <c r="U455" s="935"/>
      <c r="V455" s="935"/>
      <c r="W455" s="935"/>
      <c r="X455" s="935"/>
      <c r="Y455" s="935"/>
      <c r="Z455" s="935"/>
      <c r="AA455" s="935"/>
      <c r="AB455" s="935"/>
      <c r="AC455" s="935"/>
      <c r="AD455" s="935"/>
      <c r="AE455" s="164"/>
      <c r="AF455" s="164"/>
      <c r="AG455" s="164"/>
      <c r="AH455" s="164"/>
      <c r="AI455" s="164"/>
      <c r="AJ455" s="164"/>
      <c r="AK455" s="164"/>
      <c r="AL455" s="164"/>
      <c r="AM455" s="164"/>
      <c r="AN455" s="164"/>
      <c r="AO455" s="164"/>
      <c r="AP455" s="164"/>
      <c r="AQ455" s="164"/>
      <c r="AR455" s="164"/>
      <c r="AS455" s="164"/>
      <c r="AT455" s="164"/>
    </row>
    <row r="456" spans="1:46" ht="15" customHeight="1">
      <c r="A456" s="44"/>
      <c r="B456" s="49"/>
      <c r="C456" s="653" t="s">
        <v>5024</v>
      </c>
      <c r="D456" s="935" t="s">
        <v>397</v>
      </c>
      <c r="E456" s="935"/>
      <c r="F456" s="935"/>
      <c r="G456" s="935"/>
      <c r="H456" s="935"/>
      <c r="I456" s="935"/>
      <c r="J456" s="935"/>
      <c r="K456" s="935"/>
      <c r="L456" s="935"/>
      <c r="M456" s="935"/>
      <c r="N456" s="935"/>
      <c r="O456" s="935"/>
      <c r="P456" s="935"/>
      <c r="Q456" s="935"/>
      <c r="R456" s="935"/>
      <c r="S456" s="935"/>
      <c r="T456" s="935"/>
      <c r="U456" s="935"/>
      <c r="V456" s="935"/>
      <c r="W456" s="935"/>
      <c r="X456" s="935"/>
      <c r="Y456" s="935"/>
      <c r="Z456" s="935"/>
      <c r="AA456" s="935"/>
      <c r="AB456" s="935"/>
      <c r="AC456" s="935"/>
      <c r="AD456" s="935"/>
      <c r="AE456" s="164"/>
      <c r="AF456" s="164"/>
      <c r="AG456" s="164"/>
      <c r="AH456" s="164"/>
      <c r="AI456" s="164"/>
      <c r="AJ456" s="164"/>
      <c r="AK456" s="164"/>
      <c r="AL456" s="164"/>
      <c r="AM456" s="164"/>
      <c r="AN456" s="164"/>
      <c r="AO456" s="164"/>
      <c r="AP456" s="164"/>
      <c r="AQ456" s="164"/>
      <c r="AR456" s="164"/>
      <c r="AS456" s="164"/>
      <c r="AT456" s="164"/>
    </row>
    <row r="457" spans="1:46" ht="15" customHeight="1">
      <c r="A457" s="44"/>
      <c r="B457" s="807" t="str">
        <f>BP448</f>
        <v/>
      </c>
      <c r="C457" s="807"/>
      <c r="D457" s="807"/>
      <c r="E457" s="807"/>
      <c r="F457" s="807"/>
      <c r="G457" s="807"/>
      <c r="H457" s="807"/>
      <c r="I457" s="807"/>
      <c r="J457" s="807"/>
      <c r="K457" s="807"/>
      <c r="L457" s="807"/>
      <c r="M457" s="807"/>
      <c r="N457" s="807"/>
      <c r="O457" s="807"/>
      <c r="P457" s="807"/>
      <c r="Q457" s="807"/>
      <c r="R457" s="807"/>
      <c r="S457" s="807"/>
      <c r="T457" s="807"/>
      <c r="U457" s="807"/>
      <c r="V457" s="807"/>
      <c r="W457" s="807"/>
      <c r="X457" s="807"/>
      <c r="Y457" s="807"/>
      <c r="Z457" s="807"/>
      <c r="AA457" s="807"/>
      <c r="AB457" s="807"/>
      <c r="AC457" s="807"/>
      <c r="AD457" s="807"/>
      <c r="AE457" s="164"/>
      <c r="AF457" s="164"/>
      <c r="AG457" s="164"/>
      <c r="AH457" s="164"/>
      <c r="AI457" s="164"/>
      <c r="AJ457" s="164"/>
      <c r="AK457" s="164"/>
      <c r="AL457" s="164"/>
      <c r="AM457" s="164"/>
      <c r="AN457" s="164"/>
      <c r="AO457" s="164"/>
      <c r="AP457" s="164"/>
      <c r="AQ457" s="164"/>
      <c r="AR457" s="164"/>
      <c r="AS457" s="164"/>
      <c r="AT457" s="164"/>
    </row>
    <row r="458" spans="1:46" ht="24" customHeight="1">
      <c r="A458" s="44"/>
      <c r="B458" s="26"/>
      <c r="C458" s="876" t="s">
        <v>5300</v>
      </c>
      <c r="D458" s="876"/>
      <c r="E458" s="876"/>
      <c r="F458" s="876"/>
      <c r="G458" s="876"/>
      <c r="H458" s="876"/>
      <c r="I458" s="876"/>
      <c r="J458" s="876"/>
      <c r="K458" s="876"/>
      <c r="L458" s="876"/>
      <c r="M458" s="876"/>
      <c r="N458" s="876"/>
      <c r="O458" s="876"/>
      <c r="P458" s="876"/>
      <c r="Q458" s="876"/>
      <c r="R458" s="876"/>
      <c r="S458" s="876"/>
      <c r="T458" s="876"/>
      <c r="U458" s="876"/>
      <c r="V458" s="876"/>
      <c r="W458" s="876"/>
      <c r="X458" s="876"/>
      <c r="Y458" s="876"/>
      <c r="Z458" s="876"/>
      <c r="AA458" s="876"/>
      <c r="AB458" s="876"/>
      <c r="AC458" s="876"/>
      <c r="AD458" s="876"/>
      <c r="AE458" s="164"/>
      <c r="AF458" s="164"/>
      <c r="AG458" s="164"/>
      <c r="AH458" s="164"/>
      <c r="AI458" s="164"/>
      <c r="AJ458" s="164"/>
      <c r="AK458" s="164"/>
      <c r="AL458" s="164"/>
      <c r="AM458" s="164"/>
      <c r="AN458" s="164"/>
      <c r="AO458" s="164"/>
      <c r="AP458" s="164"/>
      <c r="AQ458" s="164"/>
      <c r="AR458" s="164"/>
      <c r="AS458" s="164"/>
      <c r="AT458" s="164"/>
    </row>
    <row r="459" spans="1:46" ht="60" customHeight="1">
      <c r="A459" s="44"/>
      <c r="B459" s="26"/>
      <c r="C459" s="892"/>
      <c r="D459" s="893"/>
      <c r="E459" s="893"/>
      <c r="F459" s="893"/>
      <c r="G459" s="893"/>
      <c r="H459" s="893"/>
      <c r="I459" s="893"/>
      <c r="J459" s="893"/>
      <c r="K459" s="893"/>
      <c r="L459" s="893"/>
      <c r="M459" s="893"/>
      <c r="N459" s="893"/>
      <c r="O459" s="893"/>
      <c r="P459" s="893"/>
      <c r="Q459" s="893"/>
      <c r="R459" s="893"/>
      <c r="S459" s="893"/>
      <c r="T459" s="893"/>
      <c r="U459" s="893"/>
      <c r="V459" s="893"/>
      <c r="W459" s="893"/>
      <c r="X459" s="893"/>
      <c r="Y459" s="893"/>
      <c r="Z459" s="893"/>
      <c r="AA459" s="893"/>
      <c r="AB459" s="893"/>
      <c r="AC459" s="893"/>
      <c r="AD459" s="894"/>
      <c r="AE459" s="164"/>
      <c r="AF459" s="164"/>
      <c r="AG459" s="164"/>
      <c r="AH459" s="164"/>
      <c r="AI459" s="164"/>
      <c r="AJ459" s="164"/>
      <c r="AK459" s="164"/>
      <c r="AL459" s="164"/>
      <c r="AM459" s="164"/>
      <c r="AN459" s="164"/>
      <c r="AO459" s="164"/>
      <c r="AP459" s="164"/>
      <c r="AQ459" s="164"/>
      <c r="AR459" s="164"/>
      <c r="AS459" s="164"/>
      <c r="AT459" s="164"/>
    </row>
    <row r="460" spans="1:46" ht="15" customHeight="1">
      <c r="A460" s="44"/>
      <c r="B460" s="807" t="str">
        <f>AO448</f>
        <v/>
      </c>
      <c r="C460" s="807"/>
      <c r="D460" s="807"/>
      <c r="E460" s="807"/>
      <c r="F460" s="807"/>
      <c r="G460" s="807"/>
      <c r="H460" s="807"/>
      <c r="I460" s="807"/>
      <c r="J460" s="807"/>
      <c r="K460" s="807"/>
      <c r="L460" s="807"/>
      <c r="M460" s="807"/>
      <c r="N460" s="807"/>
      <c r="O460" s="807"/>
      <c r="P460" s="807"/>
      <c r="Q460" s="807"/>
      <c r="R460" s="807"/>
      <c r="S460" s="807"/>
      <c r="T460" s="807"/>
      <c r="U460" s="807"/>
      <c r="V460" s="807"/>
      <c r="W460" s="807"/>
      <c r="X460" s="807"/>
      <c r="Y460" s="807"/>
      <c r="Z460" s="807"/>
      <c r="AA460" s="807"/>
      <c r="AB460" s="807"/>
      <c r="AC460" s="807"/>
      <c r="AD460" s="807"/>
      <c r="AE460" s="164"/>
      <c r="AF460" s="164"/>
      <c r="AG460" s="164"/>
      <c r="AH460" s="164"/>
      <c r="AI460" s="164"/>
      <c r="AJ460" s="164"/>
      <c r="AK460" s="164"/>
      <c r="AL460" s="164"/>
      <c r="AM460" s="164"/>
      <c r="AN460" s="164"/>
      <c r="AO460" s="164"/>
      <c r="AP460" s="164"/>
      <c r="AQ460" s="164"/>
      <c r="AR460" s="164"/>
      <c r="AS460" s="164"/>
      <c r="AT460" s="164"/>
    </row>
    <row r="461" spans="1:46" ht="15" customHeight="1">
      <c r="A461" s="44"/>
      <c r="B461" s="732" t="str">
        <f>IF(AR272&gt;0,"Alerta: debido a que cuenta con registros NS, debe proporcionar una justificación en el area de comentarios al final de la pregunta","")</f>
        <v/>
      </c>
      <c r="C461" s="732"/>
      <c r="D461" s="732"/>
      <c r="E461" s="732"/>
      <c r="F461" s="732"/>
      <c r="G461" s="732"/>
      <c r="H461" s="732"/>
      <c r="I461" s="732"/>
      <c r="J461" s="732"/>
      <c r="K461" s="732"/>
      <c r="L461" s="732"/>
      <c r="M461" s="732"/>
      <c r="N461" s="732"/>
      <c r="O461" s="732"/>
      <c r="P461" s="732"/>
      <c r="Q461" s="732"/>
      <c r="R461" s="732"/>
      <c r="S461" s="732"/>
      <c r="T461" s="732"/>
      <c r="U461" s="732"/>
      <c r="V461" s="732"/>
      <c r="W461" s="732"/>
      <c r="X461" s="732"/>
      <c r="Y461" s="732"/>
      <c r="Z461" s="732"/>
      <c r="AA461" s="732"/>
      <c r="AB461" s="732"/>
      <c r="AC461" s="732"/>
      <c r="AD461" s="732"/>
      <c r="AE461" s="164"/>
      <c r="AF461" s="164"/>
      <c r="AG461" s="164"/>
      <c r="AH461" s="164"/>
      <c r="AI461" s="164"/>
      <c r="AJ461" s="164"/>
      <c r="AK461" s="164"/>
      <c r="AL461" s="164"/>
      <c r="AM461" s="164"/>
      <c r="AN461" s="164"/>
      <c r="AO461" s="164"/>
      <c r="AP461" s="164"/>
      <c r="AQ461" s="164"/>
      <c r="AR461" s="164"/>
      <c r="AS461" s="164"/>
      <c r="AT461" s="164"/>
    </row>
    <row r="462" spans="1:46" ht="15" customHeight="1">
      <c r="A462" s="44"/>
      <c r="B462" s="807" t="str">
        <f>IF(AQ357&gt;0,"Los ingresos brutos mensuales deben anotarse en pesos mexicanos (no debe agregar la frase “miles o millones de pesos”)","")</f>
        <v/>
      </c>
      <c r="C462" s="807"/>
      <c r="D462" s="807"/>
      <c r="E462" s="807"/>
      <c r="F462" s="807"/>
      <c r="G462" s="807"/>
      <c r="H462" s="807"/>
      <c r="I462" s="807"/>
      <c r="J462" s="807"/>
      <c r="K462" s="807"/>
      <c r="L462" s="807"/>
      <c r="M462" s="807"/>
      <c r="N462" s="807"/>
      <c r="O462" s="807"/>
      <c r="P462" s="807"/>
      <c r="Q462" s="807"/>
      <c r="R462" s="807"/>
      <c r="S462" s="807"/>
      <c r="T462" s="807"/>
      <c r="U462" s="807"/>
      <c r="V462" s="807"/>
      <c r="W462" s="807"/>
      <c r="X462" s="807"/>
      <c r="Y462" s="807"/>
      <c r="Z462" s="807"/>
      <c r="AA462" s="807"/>
      <c r="AB462" s="807"/>
      <c r="AC462" s="807"/>
      <c r="AD462" s="807"/>
      <c r="AE462" s="164"/>
      <c r="AF462" s="164"/>
      <c r="AG462" s="164"/>
      <c r="AH462" s="164"/>
      <c r="AI462" s="164"/>
      <c r="AJ462" s="164"/>
      <c r="AK462" s="164"/>
      <c r="AL462" s="164"/>
      <c r="AM462" s="164"/>
      <c r="AN462" s="164"/>
      <c r="AO462" s="164"/>
      <c r="AP462" s="164"/>
      <c r="AQ462" s="164"/>
      <c r="AR462" s="164"/>
      <c r="AS462" s="164"/>
      <c r="AT462" s="164"/>
    </row>
    <row r="463" spans="1:46" ht="15" customHeight="1">
      <c r="A463" s="44"/>
      <c r="B463" s="732" t="str">
        <f>IF(AS272&gt;0,"Alerta: debido a que cuenta con registros NA, debe proporcionar una justificación en el area de comentarios al final de la pregunta","")</f>
        <v/>
      </c>
      <c r="C463" s="732"/>
      <c r="D463" s="732"/>
      <c r="E463" s="732"/>
      <c r="F463" s="732"/>
      <c r="G463" s="732"/>
      <c r="H463" s="732"/>
      <c r="I463" s="732"/>
      <c r="J463" s="732"/>
      <c r="K463" s="732"/>
      <c r="L463" s="732"/>
      <c r="M463" s="732"/>
      <c r="N463" s="732"/>
      <c r="O463" s="732"/>
      <c r="P463" s="732"/>
      <c r="Q463" s="732"/>
      <c r="R463" s="732"/>
      <c r="S463" s="732"/>
      <c r="T463" s="732"/>
      <c r="U463" s="732"/>
      <c r="V463" s="732"/>
      <c r="W463" s="732"/>
      <c r="X463" s="732"/>
      <c r="Y463" s="732"/>
      <c r="Z463" s="732"/>
      <c r="AA463" s="732"/>
      <c r="AB463" s="732"/>
      <c r="AC463" s="732"/>
      <c r="AD463" s="732"/>
      <c r="AE463" s="164"/>
      <c r="AF463" s="164"/>
      <c r="AG463" s="164"/>
      <c r="AH463" s="164"/>
      <c r="AI463" s="164"/>
      <c r="AJ463" s="164"/>
      <c r="AK463" s="164"/>
      <c r="AL463" s="164"/>
      <c r="AM463" s="164"/>
      <c r="AN463" s="164"/>
      <c r="AO463" s="164"/>
      <c r="AP463" s="164"/>
      <c r="AQ463" s="164"/>
      <c r="AR463" s="164"/>
      <c r="AS463" s="164"/>
      <c r="AT463" s="164"/>
    </row>
    <row r="464" spans="1:46" ht="15" customHeight="1">
      <c r="A464" s="44"/>
      <c r="B464" s="807" t="str">
        <f>IF(AL358&gt;0,"El nombre debe registrarse en mayúsculas, sin comillas ni signos de acentuación, puntuación, paréntesis y abreviaturas","")</f>
        <v/>
      </c>
      <c r="C464" s="807"/>
      <c r="D464" s="807"/>
      <c r="E464" s="807"/>
      <c r="F464" s="807"/>
      <c r="G464" s="807"/>
      <c r="H464" s="807"/>
      <c r="I464" s="807"/>
      <c r="J464" s="807"/>
      <c r="K464" s="807"/>
      <c r="L464" s="807"/>
      <c r="M464" s="807"/>
      <c r="N464" s="807"/>
      <c r="O464" s="807"/>
      <c r="P464" s="807"/>
      <c r="Q464" s="807"/>
      <c r="R464" s="807"/>
      <c r="S464" s="807"/>
      <c r="T464" s="807"/>
      <c r="U464" s="807"/>
      <c r="V464" s="807"/>
      <c r="W464" s="807"/>
      <c r="X464" s="807"/>
      <c r="Y464" s="807"/>
      <c r="Z464" s="807"/>
      <c r="AA464" s="807"/>
      <c r="AB464" s="807"/>
      <c r="AC464" s="807"/>
      <c r="AD464" s="807"/>
      <c r="AE464" s="164"/>
      <c r="AF464" s="164"/>
      <c r="AG464" s="164"/>
      <c r="AH464" s="164"/>
      <c r="AI464" s="164"/>
      <c r="AJ464" s="164"/>
      <c r="AK464" s="164"/>
      <c r="AL464" s="164"/>
      <c r="AM464" s="164"/>
      <c r="AN464" s="164"/>
      <c r="AO464" s="164"/>
      <c r="AP464" s="164"/>
      <c r="AQ464" s="164"/>
      <c r="AR464" s="164"/>
      <c r="AS464" s="164"/>
      <c r="AT464" s="164"/>
    </row>
    <row r="465" spans="1:37" ht="15" customHeight="1" thickBot="1">
      <c r="A465" s="44"/>
      <c r="B465" s="807" t="str">
        <f>IF(AM357&gt;0,"No puede seleccionar el código 3 en la col. Tipo de adscripción ya que en el numeral 1 de la preg 5.2 ha seleccionado el código 2 o 9",IF(BL272&gt;0,"Verifique la cantidad de órganos internos de control ya que debe ser igual a lo reportado en la col. Total de la pregunta 5.4",""))</f>
        <v/>
      </c>
      <c r="C465" s="807"/>
      <c r="D465" s="807"/>
      <c r="E465" s="807"/>
      <c r="F465" s="807"/>
      <c r="G465" s="807"/>
      <c r="H465" s="807"/>
      <c r="I465" s="807"/>
      <c r="J465" s="807"/>
      <c r="K465" s="807"/>
      <c r="L465" s="807"/>
      <c r="M465" s="807"/>
      <c r="N465" s="807"/>
      <c r="O465" s="807"/>
      <c r="P465" s="807"/>
      <c r="Q465" s="807"/>
      <c r="R465" s="807"/>
      <c r="S465" s="807"/>
      <c r="T465" s="807"/>
      <c r="U465" s="807"/>
      <c r="V465" s="807"/>
      <c r="W465" s="807"/>
      <c r="X465" s="807"/>
      <c r="Y465" s="807"/>
      <c r="Z465" s="807"/>
      <c r="AA465" s="807"/>
      <c r="AB465" s="807"/>
      <c r="AC465" s="807"/>
      <c r="AD465" s="807"/>
      <c r="AE465" s="164"/>
      <c r="AF465" s="164"/>
      <c r="AG465" s="164"/>
      <c r="AH465" s="164"/>
      <c r="AI465" s="164"/>
      <c r="AJ465" s="164"/>
      <c r="AK465" s="164"/>
    </row>
    <row r="466" spans="1:37" ht="15" customHeight="1" thickBot="1">
      <c r="A466" s="48" t="s">
        <v>5068</v>
      </c>
      <c r="B466" s="921" t="s">
        <v>5466</v>
      </c>
      <c r="C466" s="922"/>
      <c r="D466" s="922"/>
      <c r="E466" s="922"/>
      <c r="F466" s="922"/>
      <c r="G466" s="922"/>
      <c r="H466" s="922"/>
      <c r="I466" s="922"/>
      <c r="J466" s="922"/>
      <c r="K466" s="922"/>
      <c r="L466" s="922"/>
      <c r="M466" s="922"/>
      <c r="N466" s="922"/>
      <c r="O466" s="922"/>
      <c r="P466" s="922"/>
      <c r="Q466" s="922"/>
      <c r="R466" s="922"/>
      <c r="S466" s="922"/>
      <c r="T466" s="922"/>
      <c r="U466" s="922"/>
      <c r="V466" s="922"/>
      <c r="W466" s="922"/>
      <c r="X466" s="922"/>
      <c r="Y466" s="922"/>
      <c r="Z466" s="922"/>
      <c r="AA466" s="922"/>
      <c r="AB466" s="922"/>
      <c r="AC466" s="922"/>
      <c r="AD466" s="923"/>
      <c r="AE466" s="164"/>
      <c r="AF466" s="164"/>
      <c r="AG466" s="164"/>
      <c r="AH466" s="164"/>
      <c r="AI466" s="164"/>
      <c r="AJ466" s="164"/>
      <c r="AK466" s="164"/>
    </row>
    <row r="467" spans="1:37" ht="15" customHeight="1">
      <c r="A467" s="57"/>
      <c r="B467" s="983" t="s">
        <v>5467</v>
      </c>
      <c r="C467" s="984"/>
      <c r="D467" s="984"/>
      <c r="E467" s="984"/>
      <c r="F467" s="984"/>
      <c r="G467" s="984"/>
      <c r="H467" s="984"/>
      <c r="I467" s="984"/>
      <c r="J467" s="984"/>
      <c r="K467" s="984"/>
      <c r="L467" s="984"/>
      <c r="M467" s="984"/>
      <c r="N467" s="984"/>
      <c r="O467" s="984"/>
      <c r="P467" s="984"/>
      <c r="Q467" s="984"/>
      <c r="R467" s="984"/>
      <c r="S467" s="984"/>
      <c r="T467" s="984"/>
      <c r="U467" s="984"/>
      <c r="V467" s="984"/>
      <c r="W467" s="984"/>
      <c r="X467" s="984"/>
      <c r="Y467" s="984"/>
      <c r="Z467" s="984"/>
      <c r="AA467" s="984"/>
      <c r="AB467" s="984"/>
      <c r="AC467" s="984"/>
      <c r="AD467" s="985"/>
      <c r="AE467" s="164"/>
      <c r="AF467" s="164"/>
      <c r="AG467" s="164"/>
      <c r="AH467" s="164"/>
      <c r="AI467" s="164"/>
      <c r="AJ467" s="164"/>
      <c r="AK467" s="164"/>
    </row>
    <row r="468" spans="1:37" customFormat="1" ht="24" customHeight="1">
      <c r="A468" s="22"/>
      <c r="B468" s="69"/>
      <c r="C468" s="733" t="s">
        <v>5468</v>
      </c>
      <c r="D468" s="851"/>
      <c r="E468" s="851"/>
      <c r="F468" s="851"/>
      <c r="G468" s="851"/>
      <c r="H468" s="851"/>
      <c r="I468" s="851"/>
      <c r="J468" s="851"/>
      <c r="K468" s="851"/>
      <c r="L468" s="851"/>
      <c r="M468" s="851"/>
      <c r="N468" s="851"/>
      <c r="O468" s="851"/>
      <c r="P468" s="851"/>
      <c r="Q468" s="851"/>
      <c r="R468" s="851"/>
      <c r="S468" s="851"/>
      <c r="T468" s="851"/>
      <c r="U468" s="851"/>
      <c r="V468" s="851"/>
      <c r="W468" s="851"/>
      <c r="X468" s="851"/>
      <c r="Y468" s="851"/>
      <c r="Z468" s="851"/>
      <c r="AA468" s="851"/>
      <c r="AB468" s="851"/>
      <c r="AC468" s="851"/>
      <c r="AD468" s="981"/>
    </row>
    <row r="469" spans="1:37" ht="24" customHeight="1">
      <c r="A469" s="57"/>
      <c r="B469" s="151"/>
      <c r="C469" s="978" t="s">
        <v>5469</v>
      </c>
      <c r="D469" s="979"/>
      <c r="E469" s="979"/>
      <c r="F469" s="979"/>
      <c r="G469" s="979"/>
      <c r="H469" s="979"/>
      <c r="I469" s="979"/>
      <c r="J469" s="979"/>
      <c r="K469" s="979"/>
      <c r="L469" s="979"/>
      <c r="M469" s="979"/>
      <c r="N469" s="979"/>
      <c r="O469" s="979"/>
      <c r="P469" s="979"/>
      <c r="Q469" s="979"/>
      <c r="R469" s="979"/>
      <c r="S469" s="979"/>
      <c r="T469" s="979"/>
      <c r="U469" s="979"/>
      <c r="V469" s="979"/>
      <c r="W469" s="979"/>
      <c r="X469" s="979"/>
      <c r="Y469" s="979"/>
      <c r="Z469" s="979"/>
      <c r="AA469" s="979"/>
      <c r="AB469" s="979"/>
      <c r="AC469" s="979"/>
      <c r="AD469" s="980"/>
      <c r="AE469" s="164"/>
      <c r="AF469" s="164"/>
      <c r="AG469" s="164"/>
      <c r="AH469" s="164"/>
      <c r="AI469" s="164"/>
      <c r="AJ469" s="164"/>
      <c r="AK469" s="164"/>
    </row>
    <row r="470" spans="1:37" ht="24" customHeight="1">
      <c r="A470" s="57"/>
      <c r="B470" s="43"/>
      <c r="C470" s="862" t="s">
        <v>5470</v>
      </c>
      <c r="D470" s="862"/>
      <c r="E470" s="862"/>
      <c r="F470" s="862"/>
      <c r="G470" s="862"/>
      <c r="H470" s="862"/>
      <c r="I470" s="862"/>
      <c r="J470" s="862"/>
      <c r="K470" s="862"/>
      <c r="L470" s="862"/>
      <c r="M470" s="862"/>
      <c r="N470" s="862"/>
      <c r="O470" s="862"/>
      <c r="P470" s="862"/>
      <c r="Q470" s="862"/>
      <c r="R470" s="862"/>
      <c r="S470" s="862"/>
      <c r="T470" s="862"/>
      <c r="U470" s="862"/>
      <c r="V470" s="862"/>
      <c r="W470" s="862"/>
      <c r="X470" s="862"/>
      <c r="Y470" s="862"/>
      <c r="Z470" s="862"/>
      <c r="AA470" s="862"/>
      <c r="AB470" s="862"/>
      <c r="AC470" s="862"/>
      <c r="AD470" s="944"/>
      <c r="AE470" s="164"/>
      <c r="AF470" s="164"/>
      <c r="AG470" s="164"/>
      <c r="AH470" s="164"/>
      <c r="AI470" s="164"/>
      <c r="AJ470" s="164"/>
      <c r="AK470" s="164"/>
    </row>
    <row r="471" spans="1:37" ht="15" customHeight="1">
      <c r="A471" s="57"/>
      <c r="B471" s="26"/>
      <c r="C471" s="26"/>
      <c r="D471" s="26"/>
      <c r="E471" s="26"/>
      <c r="F471" s="26"/>
      <c r="G471" s="26"/>
      <c r="H471" s="26"/>
      <c r="I471" s="26"/>
      <c r="J471" s="26"/>
      <c r="K471" s="26"/>
      <c r="L471" s="26"/>
      <c r="M471" s="26"/>
      <c r="N471" s="26"/>
      <c r="O471" s="26"/>
      <c r="P471" s="26"/>
      <c r="Q471" s="26"/>
      <c r="R471" s="26"/>
      <c r="S471" s="26"/>
      <c r="T471" s="26"/>
      <c r="U471" s="26"/>
      <c r="V471" s="26"/>
      <c r="W471" s="26"/>
      <c r="X471" s="26"/>
      <c r="Y471" s="26"/>
      <c r="Z471" s="26"/>
      <c r="AA471" s="26"/>
      <c r="AB471" s="26"/>
      <c r="AC471" s="26"/>
      <c r="AD471" s="26"/>
      <c r="AE471" s="164"/>
      <c r="AF471" s="164"/>
      <c r="AG471" s="164"/>
      <c r="AH471" s="164"/>
      <c r="AI471" s="164"/>
      <c r="AJ471" s="164"/>
      <c r="AK471" s="164"/>
    </row>
    <row r="472" spans="1:37" ht="36" customHeight="1">
      <c r="A472" s="22" t="s">
        <v>5471</v>
      </c>
      <c r="B472" s="864" t="s">
        <v>5472</v>
      </c>
      <c r="C472" s="864"/>
      <c r="D472" s="864"/>
      <c r="E472" s="864"/>
      <c r="F472" s="864"/>
      <c r="G472" s="864"/>
      <c r="H472" s="864"/>
      <c r="I472" s="864"/>
      <c r="J472" s="864"/>
      <c r="K472" s="864"/>
      <c r="L472" s="864"/>
      <c r="M472" s="864"/>
      <c r="N472" s="864"/>
      <c r="O472" s="864"/>
      <c r="P472" s="864"/>
      <c r="Q472" s="864"/>
      <c r="R472" s="864"/>
      <c r="S472" s="864"/>
      <c r="T472" s="864"/>
      <c r="U472" s="864"/>
      <c r="V472" s="864"/>
      <c r="W472" s="864"/>
      <c r="X472" s="864"/>
      <c r="Y472" s="864"/>
      <c r="Z472" s="864"/>
      <c r="AA472" s="864"/>
      <c r="AB472" s="864"/>
      <c r="AC472" s="864"/>
      <c r="AD472" s="864"/>
      <c r="AE472" s="164"/>
      <c r="AF472" s="164"/>
      <c r="AG472" s="164"/>
      <c r="AH472" s="164"/>
      <c r="AI472" s="164"/>
      <c r="AJ472" s="164"/>
      <c r="AK472" s="164"/>
    </row>
    <row r="473" spans="1:37" ht="36" customHeight="1">
      <c r="A473" s="22"/>
      <c r="B473" s="52"/>
      <c r="C473" s="733" t="s">
        <v>5473</v>
      </c>
      <c r="D473" s="733"/>
      <c r="E473" s="733"/>
      <c r="F473" s="733"/>
      <c r="G473" s="733"/>
      <c r="H473" s="733"/>
      <c r="I473" s="733"/>
      <c r="J473" s="733"/>
      <c r="K473" s="733"/>
      <c r="L473" s="733"/>
      <c r="M473" s="733"/>
      <c r="N473" s="733"/>
      <c r="O473" s="733"/>
      <c r="P473" s="733"/>
      <c r="Q473" s="733"/>
      <c r="R473" s="733"/>
      <c r="S473" s="733"/>
      <c r="T473" s="733"/>
      <c r="U473" s="733"/>
      <c r="V473" s="733"/>
      <c r="W473" s="733"/>
      <c r="X473" s="733"/>
      <c r="Y473" s="733"/>
      <c r="Z473" s="733"/>
      <c r="AA473" s="733"/>
      <c r="AB473" s="733"/>
      <c r="AC473" s="733"/>
      <c r="AD473" s="733"/>
      <c r="AE473" s="164"/>
      <c r="AF473" s="164"/>
      <c r="AG473" s="164"/>
      <c r="AH473" s="164"/>
      <c r="AI473" s="164"/>
      <c r="AJ473" s="164"/>
      <c r="AK473" s="164"/>
    </row>
    <row r="474" spans="1:37" ht="15" customHeight="1">
      <c r="A474" s="22"/>
      <c r="B474" s="66"/>
      <c r="C474" s="861" t="s">
        <v>5474</v>
      </c>
      <c r="D474" s="861"/>
      <c r="E474" s="861"/>
      <c r="F474" s="861"/>
      <c r="G474" s="861"/>
      <c r="H474" s="861"/>
      <c r="I474" s="861"/>
      <c r="J474" s="861"/>
      <c r="K474" s="861"/>
      <c r="L474" s="861"/>
      <c r="M474" s="861"/>
      <c r="N474" s="861"/>
      <c r="O474" s="861"/>
      <c r="P474" s="861"/>
      <c r="Q474" s="861"/>
      <c r="R474" s="861"/>
      <c r="S474" s="861"/>
      <c r="T474" s="861"/>
      <c r="U474" s="861"/>
      <c r="V474" s="861"/>
      <c r="W474" s="861"/>
      <c r="X474" s="861"/>
      <c r="Y474" s="861"/>
      <c r="Z474" s="861"/>
      <c r="AA474" s="861"/>
      <c r="AB474" s="861"/>
      <c r="AC474" s="861"/>
      <c r="AD474" s="861"/>
      <c r="AE474" s="164"/>
      <c r="AF474" s="164"/>
      <c r="AG474" s="164"/>
      <c r="AH474" s="164"/>
      <c r="AI474" s="164"/>
      <c r="AJ474" s="164"/>
      <c r="AK474" s="164"/>
    </row>
    <row r="475" spans="1:37" ht="24" customHeight="1">
      <c r="A475" s="44"/>
      <c r="B475"/>
      <c r="C475" s="733" t="s">
        <v>5475</v>
      </c>
      <c r="D475" s="733"/>
      <c r="E475" s="733"/>
      <c r="F475" s="733"/>
      <c r="G475" s="733"/>
      <c r="H475" s="733"/>
      <c r="I475" s="733"/>
      <c r="J475" s="733"/>
      <c r="K475" s="733"/>
      <c r="L475" s="733"/>
      <c r="M475" s="733"/>
      <c r="N475" s="733"/>
      <c r="O475" s="733"/>
      <c r="P475" s="733"/>
      <c r="Q475" s="733"/>
      <c r="R475" s="733"/>
      <c r="S475" s="733"/>
      <c r="T475" s="733"/>
      <c r="U475" s="733"/>
      <c r="V475" s="733"/>
      <c r="W475" s="733"/>
      <c r="X475" s="733"/>
      <c r="Y475" s="733"/>
      <c r="Z475" s="733"/>
      <c r="AA475" s="733"/>
      <c r="AB475" s="733"/>
      <c r="AC475" s="733"/>
      <c r="AD475" s="733"/>
      <c r="AE475" s="164"/>
      <c r="AF475" s="164"/>
      <c r="AG475" s="164"/>
      <c r="AH475" s="164"/>
      <c r="AI475" s="164"/>
      <c r="AJ475" s="164"/>
      <c r="AK475" s="164"/>
    </row>
    <row r="476" spans="1:37" ht="36" customHeight="1">
      <c r="A476" s="44"/>
      <c r="B476"/>
      <c r="C476" s="876" t="s">
        <v>5476</v>
      </c>
      <c r="D476" s="876"/>
      <c r="E476" s="876"/>
      <c r="F476" s="876"/>
      <c r="G476" s="876"/>
      <c r="H476" s="876"/>
      <c r="I476" s="876"/>
      <c r="J476" s="876"/>
      <c r="K476" s="876"/>
      <c r="L476" s="876"/>
      <c r="M476" s="876"/>
      <c r="N476" s="876"/>
      <c r="O476" s="876"/>
      <c r="P476" s="876"/>
      <c r="Q476" s="876"/>
      <c r="R476" s="876"/>
      <c r="S476" s="876"/>
      <c r="T476" s="876"/>
      <c r="U476" s="876"/>
      <c r="V476" s="876"/>
      <c r="W476" s="876"/>
      <c r="X476" s="876"/>
      <c r="Y476" s="876"/>
      <c r="Z476" s="876"/>
      <c r="AA476" s="876"/>
      <c r="AB476" s="876"/>
      <c r="AC476" s="876"/>
      <c r="AD476" s="876"/>
      <c r="AE476" s="164"/>
      <c r="AF476" s="164"/>
      <c r="AG476" s="164"/>
      <c r="AH476" s="164"/>
      <c r="AI476" s="164"/>
      <c r="AJ476" s="164"/>
      <c r="AK476" s="164"/>
    </row>
    <row r="477" spans="1:37" ht="15" customHeight="1">
      <c r="A477" s="44"/>
      <c r="B477"/>
      <c r="C477"/>
      <c r="D477"/>
      <c r="E477"/>
      <c r="F477"/>
      <c r="G477"/>
      <c r="H477"/>
      <c r="I477"/>
      <c r="J477"/>
      <c r="K477"/>
      <c r="L477"/>
      <c r="M477"/>
      <c r="N477"/>
      <c r="O477"/>
      <c r="P477"/>
      <c r="Q477"/>
      <c r="R477"/>
      <c r="S477"/>
      <c r="T477"/>
      <c r="U477"/>
      <c r="V477"/>
      <c r="W477"/>
      <c r="X477"/>
      <c r="Y477"/>
      <c r="Z477"/>
      <c r="AA477"/>
      <c r="AB477"/>
      <c r="AC477"/>
      <c r="AD477"/>
      <c r="AE477" s="164"/>
      <c r="AF477" s="164"/>
      <c r="AG477" s="164"/>
      <c r="AH477" s="164"/>
      <c r="AI477" s="164"/>
      <c r="AJ477" s="164"/>
      <c r="AK477" s="164"/>
    </row>
    <row r="478" spans="1:37" ht="15" customHeight="1">
      <c r="A478" s="22"/>
      <c r="B478"/>
      <c r="C478" s="867" t="s">
        <v>5310</v>
      </c>
      <c r="D478" s="868"/>
      <c r="E478" s="868"/>
      <c r="F478" s="868"/>
      <c r="G478" s="868"/>
      <c r="H478" s="868"/>
      <c r="I478" s="868"/>
      <c r="J478" s="869"/>
      <c r="K478" s="867" t="s">
        <v>5477</v>
      </c>
      <c r="L478" s="868"/>
      <c r="M478" s="868"/>
      <c r="N478" s="868"/>
      <c r="O478" s="868"/>
      <c r="P478" s="869"/>
      <c r="Q478" s="912" t="s">
        <v>5478</v>
      </c>
      <c r="R478" s="913"/>
      <c r="S478" s="913"/>
      <c r="T478" s="913"/>
      <c r="U478" s="913"/>
      <c r="V478" s="913"/>
      <c r="W478" s="913"/>
      <c r="X478" s="913"/>
      <c r="Y478" s="913"/>
      <c r="Z478" s="913"/>
      <c r="AA478" s="913"/>
      <c r="AB478" s="913"/>
      <c r="AC478" s="913"/>
      <c r="AD478" s="914"/>
      <c r="AE478" s="164"/>
      <c r="AF478" s="164"/>
      <c r="AG478" s="164"/>
      <c r="AH478" s="282" t="s">
        <v>5313</v>
      </c>
      <c r="AI478" s="283" t="s">
        <v>5479</v>
      </c>
      <c r="AJ478" s="284" t="s">
        <v>5081</v>
      </c>
      <c r="AK478" s="285" t="s">
        <v>5314</v>
      </c>
    </row>
    <row r="479" spans="1:37" ht="219.75" customHeight="1">
      <c r="A479" s="22"/>
      <c r="B479"/>
      <c r="C479" s="873"/>
      <c r="D479" s="874"/>
      <c r="E479" s="874"/>
      <c r="F479" s="874"/>
      <c r="G479" s="874"/>
      <c r="H479" s="874"/>
      <c r="I479" s="874"/>
      <c r="J479" s="875"/>
      <c r="K479" s="873"/>
      <c r="L479" s="874"/>
      <c r="M479" s="874"/>
      <c r="N479" s="874"/>
      <c r="O479" s="874"/>
      <c r="P479" s="875"/>
      <c r="Q479" s="951" t="s">
        <v>5480</v>
      </c>
      <c r="R479" s="952"/>
      <c r="S479" s="903" t="s">
        <v>5481</v>
      </c>
      <c r="T479" s="904"/>
      <c r="U479" s="903" t="s">
        <v>5482</v>
      </c>
      <c r="V479" s="904"/>
      <c r="W479" s="903" t="s">
        <v>5483</v>
      </c>
      <c r="X479" s="904"/>
      <c r="Y479" s="903" t="s">
        <v>5484</v>
      </c>
      <c r="Z479" s="904"/>
      <c r="AA479" s="903" t="s">
        <v>5485</v>
      </c>
      <c r="AB479" s="904"/>
      <c r="AC479" s="903" t="s">
        <v>5486</v>
      </c>
      <c r="AD479" s="904"/>
      <c r="AE479" s="164"/>
      <c r="AF479" s="164"/>
      <c r="AG479" s="276" t="s">
        <v>5088</v>
      </c>
      <c r="AH479" s="277" t="s">
        <v>5487</v>
      </c>
      <c r="AI479" s="278" t="s">
        <v>5488</v>
      </c>
      <c r="AJ479" s="216" t="s">
        <v>5325</v>
      </c>
      <c r="AK479" s="279" t="s">
        <v>5489</v>
      </c>
    </row>
    <row r="480" spans="1:37" ht="60" customHeight="1">
      <c r="A480" s="22"/>
      <c r="B480"/>
      <c r="C480" s="650" t="s">
        <v>5008</v>
      </c>
      <c r="D480" s="852" t="s">
        <v>5490</v>
      </c>
      <c r="E480" s="853"/>
      <c r="F480" s="853"/>
      <c r="G480" s="853"/>
      <c r="H480" s="853"/>
      <c r="I480" s="853"/>
      <c r="J480" s="854"/>
      <c r="K480" s="940"/>
      <c r="L480" s="940"/>
      <c r="M480" s="940"/>
      <c r="N480" s="940"/>
      <c r="O480" s="940"/>
      <c r="P480" s="940"/>
      <c r="Q480" s="890"/>
      <c r="R480" s="891"/>
      <c r="S480" s="890"/>
      <c r="T480" s="891"/>
      <c r="U480" s="890"/>
      <c r="V480" s="891"/>
      <c r="W480" s="890"/>
      <c r="X480" s="891"/>
      <c r="Y480" s="890"/>
      <c r="Z480" s="891"/>
      <c r="AA480" s="890"/>
      <c r="AB480" s="891"/>
      <c r="AC480" s="890"/>
      <c r="AD480" s="891"/>
      <c r="AE480" s="164"/>
      <c r="AF480" s="164"/>
      <c r="AG480" s="281">
        <f>IF(AND($L181&lt;&gt;"",$L181&lt;&gt;1,COUNTA(K480:AD480)=0),0,IF(AND($L181&lt;&gt;"",$L181=1,K480&lt;&gt;"",K480&lt;&gt;1,COUNTA(Q480:AD480)=0),0,IF(AND($L181&lt;&gt;"",$L181=1,K480&lt;&gt;"",K480=1,COUNTA(Q480:AD480)&gt;0),0,IF(AND($L181="",COUNTA(K480:AD480)=0),0,1))))</f>
        <v>0</v>
      </c>
      <c r="AH480" s="282">
        <f>IF(AND($K480&lt;&gt;"",$K480&lt;&gt;1,COUNTA(Q480:AD480)&gt;0),1,0)</f>
        <v>0</v>
      </c>
      <c r="AI480" s="283">
        <f>IF(AND($L181&lt;&gt;"",$L181&lt;&gt;1,COUNTA(K480:AD480)&gt;0),1,0)</f>
        <v>0</v>
      </c>
      <c r="AJ480" s="284">
        <f>IF(SUM(COUNTIF(K480:P483,2),COUNTIF(K480:P483,9))=4,1,0)</f>
        <v>0</v>
      </c>
      <c r="AK480" s="285">
        <f>IF(COUNTIF(AC480:AD483,"X")&gt;0,1,0)</f>
        <v>0</v>
      </c>
    </row>
    <row r="481" spans="1:36" ht="24" customHeight="1">
      <c r="A481" s="22"/>
      <c r="B481"/>
      <c r="C481" s="153" t="s">
        <v>5010</v>
      </c>
      <c r="D481" s="852" t="s">
        <v>5328</v>
      </c>
      <c r="E481" s="853"/>
      <c r="F481" s="853"/>
      <c r="G481" s="853"/>
      <c r="H481" s="853"/>
      <c r="I481" s="853"/>
      <c r="J481" s="854"/>
      <c r="K481" s="890"/>
      <c r="L481" s="720"/>
      <c r="M481" s="720"/>
      <c r="N481" s="720"/>
      <c r="O481" s="720"/>
      <c r="P481" s="891"/>
      <c r="Q481" s="890"/>
      <c r="R481" s="891"/>
      <c r="S481" s="890"/>
      <c r="T481" s="891"/>
      <c r="U481" s="890"/>
      <c r="V481" s="891"/>
      <c r="W481" s="890"/>
      <c r="X481" s="891"/>
      <c r="Y481" s="890"/>
      <c r="Z481" s="891"/>
      <c r="AA481" s="890"/>
      <c r="AB481" s="891"/>
      <c r="AC481" s="890"/>
      <c r="AD481" s="891"/>
      <c r="AE481" s="164"/>
      <c r="AF481" s="164"/>
      <c r="AG481" s="281">
        <f>IF(AND($L182&lt;&gt;"",$L182&lt;&gt;1,COUNTA(K481:AD481)=0),0,IF(AND($L182&lt;&gt;"",$L182=1,K481&lt;&gt;"",K481&lt;&gt;1,COUNTA(Q481:AD481)=0),0,IF(AND($L182&lt;&gt;"",$L182=1,K481&lt;&gt;"",K481=1,COUNTA(Q481:AD481)&gt;0),0,IF(AND($L182="",COUNTA(K481:AD481)=0),0,1))))</f>
        <v>0</v>
      </c>
      <c r="AH481" s="282">
        <f>IF(AND($K481&lt;&gt;"",$K481&lt;&gt;1,COUNTA(Q481:AD481)&gt;0),1,0)</f>
        <v>0</v>
      </c>
      <c r="AI481" s="283">
        <f>IF(AND($L182&lt;&gt;"",$L182&lt;&gt;1,COUNTA(K481:AD481)&gt;0),1,0)</f>
        <v>0</v>
      </c>
      <c r="AJ481" s="164"/>
    </row>
    <row r="482" spans="1:36" ht="36" customHeight="1">
      <c r="A482" s="22"/>
      <c r="B482"/>
      <c r="C482" s="653" t="s">
        <v>5012</v>
      </c>
      <c r="D482" s="852" t="s">
        <v>5329</v>
      </c>
      <c r="E482" s="853"/>
      <c r="F482" s="853"/>
      <c r="G482" s="853"/>
      <c r="H482" s="853"/>
      <c r="I482" s="853"/>
      <c r="J482" s="854"/>
      <c r="K482" s="940"/>
      <c r="L482" s="940"/>
      <c r="M482" s="940"/>
      <c r="N482" s="940"/>
      <c r="O482" s="940"/>
      <c r="P482" s="940"/>
      <c r="Q482" s="890"/>
      <c r="R482" s="891"/>
      <c r="S482" s="890"/>
      <c r="T482" s="891"/>
      <c r="U482" s="890"/>
      <c r="V482" s="891"/>
      <c r="W482" s="890"/>
      <c r="X482" s="891"/>
      <c r="Y482" s="890"/>
      <c r="Z482" s="891"/>
      <c r="AA482" s="890"/>
      <c r="AB482" s="891"/>
      <c r="AC482" s="890"/>
      <c r="AD482" s="891"/>
      <c r="AE482" s="164"/>
      <c r="AF482" s="164"/>
      <c r="AG482" s="281">
        <f>IF(AND($L183&lt;&gt;"",$L183&lt;&gt;1,COUNTA(K482:AD482)=0),0,IF(AND($L183&lt;&gt;"",$L183=1,K482&lt;&gt;"",K482&lt;&gt;1,COUNTA(Q482:AD482)=0),0,IF(AND($L183&lt;&gt;"",$L183=1,K482&lt;&gt;"",K482=1,COUNTA(Q482:AD482)&gt;0),0,IF(AND($L183="",COUNTA(K482:AD482)=0),0,1))))</f>
        <v>0</v>
      </c>
      <c r="AH482" s="282">
        <f>IF(AND($K482&lt;&gt;"",$K482&lt;&gt;1,COUNTA(Q482:AD482)&gt;0),1,0)</f>
        <v>0</v>
      </c>
      <c r="AI482" s="283">
        <f>IF(AND($L183&lt;&gt;"",$L183&lt;&gt;1,COUNTA(K482:AD482)&gt;0),1,0)</f>
        <v>0</v>
      </c>
      <c r="AJ482" s="164"/>
    </row>
    <row r="483" spans="1:36" ht="15" customHeight="1">
      <c r="A483" s="22"/>
      <c r="B483"/>
      <c r="C483" s="653" t="s">
        <v>5014</v>
      </c>
      <c r="D483" s="852" t="s">
        <v>5491</v>
      </c>
      <c r="E483" s="853"/>
      <c r="F483" s="853"/>
      <c r="G483" s="853"/>
      <c r="H483" s="853"/>
      <c r="I483" s="853"/>
      <c r="J483" s="854"/>
      <c r="K483" s="940"/>
      <c r="L483" s="940"/>
      <c r="M483" s="940"/>
      <c r="N483" s="940"/>
      <c r="O483" s="940"/>
      <c r="P483" s="940"/>
      <c r="Q483" s="890"/>
      <c r="R483" s="891"/>
      <c r="S483" s="890"/>
      <c r="T483" s="891"/>
      <c r="U483" s="890"/>
      <c r="V483" s="891"/>
      <c r="W483" s="890"/>
      <c r="X483" s="891"/>
      <c r="Y483" s="890"/>
      <c r="Z483" s="891"/>
      <c r="AA483" s="890"/>
      <c r="AB483" s="891"/>
      <c r="AC483" s="890"/>
      <c r="AD483" s="891"/>
      <c r="AE483" s="164"/>
      <c r="AF483" s="164"/>
      <c r="AG483" s="281">
        <f>IF(AND($L184&lt;&gt;"",$L184&lt;&gt;1,COUNTA(K483:AD483)=0),0,IF(AND($L184&lt;&gt;"",$L184=1,K483&lt;&gt;"",K483&lt;&gt;1,COUNTA(Q483:AD483)=0),0,IF(AND($L184&lt;&gt;"",$L184=1,K483&lt;&gt;"",K483=1,COUNTA(Q483:AD483)&gt;0),0,IF(AND($L184="",COUNTA(K483:AD483)=0),0,1))))</f>
        <v>0</v>
      </c>
      <c r="AH483" s="282">
        <f>IF(AND($K483&lt;&gt;"",$K483&lt;&gt;1,COUNTA(Q483:AD483)&gt;0),1,0)</f>
        <v>0</v>
      </c>
      <c r="AI483" s="283">
        <f>IF(AND($L184&lt;&gt;"",$L184&lt;&gt;1,COUNTA(K483:AD483)&gt;0),1,0)</f>
        <v>0</v>
      </c>
      <c r="AJ483" s="164"/>
    </row>
    <row r="484" spans="1:36" ht="15" customHeight="1">
      <c r="A484" s="22"/>
      <c r="B484"/>
      <c r="C484"/>
      <c r="D484"/>
      <c r="E484"/>
      <c r="F484"/>
      <c r="G484"/>
      <c r="H484"/>
      <c r="I484"/>
      <c r="J484"/>
      <c r="K484"/>
      <c r="L484"/>
      <c r="M484"/>
      <c r="N484"/>
      <c r="O484"/>
      <c r="P484"/>
      <c r="Q484"/>
      <c r="R484"/>
      <c r="S484"/>
      <c r="T484"/>
      <c r="U484"/>
      <c r="V484"/>
      <c r="W484"/>
      <c r="X484"/>
      <c r="Y484"/>
      <c r="Z484"/>
      <c r="AA484"/>
      <c r="AB484"/>
      <c r="AC484"/>
      <c r="AD484"/>
      <c r="AE484" s="164"/>
      <c r="AF484" s="164"/>
      <c r="AG484" s="203">
        <f>SUM(AG480:AG483)</f>
        <v>0</v>
      </c>
      <c r="AH484" s="211">
        <f>SUM(AH480:AH483)</f>
        <v>0</v>
      </c>
      <c r="AI484" s="286">
        <f>SUM(AI480:AI483)</f>
        <v>0</v>
      </c>
      <c r="AJ484" s="231"/>
    </row>
    <row r="485" spans="1:36" ht="45" customHeight="1">
      <c r="A485" s="57"/>
      <c r="B485" s="26"/>
      <c r="C485" s="900" t="s">
        <v>5492</v>
      </c>
      <c r="D485" s="900"/>
      <c r="E485" s="900"/>
      <c r="F485" s="901"/>
      <c r="G485" s="890"/>
      <c r="H485" s="720"/>
      <c r="I485" s="720"/>
      <c r="J485" s="720"/>
      <c r="K485" s="720"/>
      <c r="L485" s="720"/>
      <c r="M485" s="720"/>
      <c r="N485" s="720"/>
      <c r="O485" s="720"/>
      <c r="P485" s="720"/>
      <c r="Q485" s="720"/>
      <c r="R485" s="720"/>
      <c r="S485" s="720"/>
      <c r="T485" s="720"/>
      <c r="U485" s="720"/>
      <c r="V485" s="720"/>
      <c r="W485" s="720"/>
      <c r="X485" s="720"/>
      <c r="Y485" s="720"/>
      <c r="Z485" s="720"/>
      <c r="AA485" s="720"/>
      <c r="AB485" s="720"/>
      <c r="AC485" s="720"/>
      <c r="AD485" s="891"/>
      <c r="AE485" s="164"/>
      <c r="AF485" s="164"/>
      <c r="AG485" s="164"/>
      <c r="AH485" s="164"/>
      <c r="AI485" s="164"/>
      <c r="AJ485" s="164"/>
    </row>
    <row r="486" spans="1:36" ht="15" customHeight="1">
      <c r="A486" s="22"/>
      <c r="B486" s="811" t="str">
        <f>IF(AND(AK480&gt;0,G485=""),"Ha seleccionado la col. Otro mecanismo y/o herramienta, debe anotar el nombre de dicho(s) mecanismo(s) y/o herramienta(s)","")</f>
        <v/>
      </c>
      <c r="C486" s="811"/>
      <c r="D486" s="811"/>
      <c r="E486" s="811"/>
      <c r="F486" s="811"/>
      <c r="G486" s="811"/>
      <c r="H486" s="811"/>
      <c r="I486" s="811"/>
      <c r="J486" s="811"/>
      <c r="K486" s="811"/>
      <c r="L486" s="811"/>
      <c r="M486" s="811"/>
      <c r="N486" s="811"/>
      <c r="O486" s="811"/>
      <c r="P486" s="811"/>
      <c r="Q486" s="811"/>
      <c r="R486" s="811"/>
      <c r="S486" s="811"/>
      <c r="T486" s="811"/>
      <c r="U486" s="811"/>
      <c r="V486" s="811"/>
      <c r="W486" s="811"/>
      <c r="X486" s="811"/>
      <c r="Y486" s="811"/>
      <c r="Z486" s="811"/>
      <c r="AA486" s="811"/>
      <c r="AB486" s="811"/>
      <c r="AC486" s="811"/>
      <c r="AD486" s="811"/>
      <c r="AE486" s="811"/>
      <c r="AF486" s="164"/>
      <c r="AG486" s="164"/>
      <c r="AH486" s="164"/>
      <c r="AI486" s="164"/>
      <c r="AJ486" s="164"/>
    </row>
    <row r="487" spans="1:36" ht="24" customHeight="1">
      <c r="A487" s="57"/>
      <c r="B487" s="26"/>
      <c r="C487" s="876" t="s">
        <v>5300</v>
      </c>
      <c r="D487" s="876"/>
      <c r="E487" s="876"/>
      <c r="F487" s="876"/>
      <c r="G487" s="876"/>
      <c r="H487" s="876"/>
      <c r="I487" s="876"/>
      <c r="J487" s="876"/>
      <c r="K487" s="876"/>
      <c r="L487" s="876"/>
      <c r="M487" s="876"/>
      <c r="N487" s="876"/>
      <c r="O487" s="876"/>
      <c r="P487" s="876"/>
      <c r="Q487" s="876"/>
      <c r="R487" s="876"/>
      <c r="S487" s="876"/>
      <c r="T487" s="876"/>
      <c r="U487" s="876"/>
      <c r="V487" s="876"/>
      <c r="W487" s="876"/>
      <c r="X487" s="876"/>
      <c r="Y487" s="876"/>
      <c r="Z487" s="876"/>
      <c r="AA487" s="876"/>
      <c r="AB487" s="876"/>
      <c r="AC487" s="876"/>
      <c r="AD487" s="876"/>
      <c r="AE487" s="164"/>
      <c r="AF487" s="164"/>
      <c r="AG487" s="164"/>
      <c r="AH487" s="164"/>
      <c r="AI487" s="164"/>
      <c r="AJ487" s="164"/>
    </row>
    <row r="488" spans="1:36" ht="60" customHeight="1">
      <c r="A488" s="57"/>
      <c r="B488" s="26"/>
      <c r="C488" s="892"/>
      <c r="D488" s="893"/>
      <c r="E488" s="893"/>
      <c r="F488" s="893"/>
      <c r="G488" s="893"/>
      <c r="H488" s="893"/>
      <c r="I488" s="893"/>
      <c r="J488" s="893"/>
      <c r="K488" s="893"/>
      <c r="L488" s="893"/>
      <c r="M488" s="893"/>
      <c r="N488" s="893"/>
      <c r="O488" s="893"/>
      <c r="P488" s="893"/>
      <c r="Q488" s="893"/>
      <c r="R488" s="893"/>
      <c r="S488" s="893"/>
      <c r="T488" s="893"/>
      <c r="U488" s="893"/>
      <c r="V488" s="893"/>
      <c r="W488" s="893"/>
      <c r="X488" s="893"/>
      <c r="Y488" s="893"/>
      <c r="Z488" s="893"/>
      <c r="AA488" s="893"/>
      <c r="AB488" s="893"/>
      <c r="AC488" s="893"/>
      <c r="AD488" s="894"/>
      <c r="AE488" s="164"/>
      <c r="AF488" s="164"/>
      <c r="AG488" s="164"/>
      <c r="AH488" s="164"/>
      <c r="AI488" s="164"/>
      <c r="AJ488" s="164"/>
    </row>
    <row r="489" spans="1:36" ht="15" customHeight="1">
      <c r="A489" s="57"/>
      <c r="B489" s="811" t="str">
        <f>IF(AG484&gt;0,"Favor de ingresar toda la información requerida en la pregunta y/o verifique que no tenga información en celdas sombreadas","")</f>
        <v/>
      </c>
      <c r="C489" s="811"/>
      <c r="D489" s="811"/>
      <c r="E489" s="811"/>
      <c r="F489" s="811"/>
      <c r="G489" s="811"/>
      <c r="H489" s="811"/>
      <c r="I489" s="811"/>
      <c r="J489" s="811"/>
      <c r="K489" s="811"/>
      <c r="L489" s="811"/>
      <c r="M489" s="811"/>
      <c r="N489" s="811"/>
      <c r="O489" s="811"/>
      <c r="P489" s="811"/>
      <c r="Q489" s="811"/>
      <c r="R489" s="811"/>
      <c r="S489" s="811"/>
      <c r="T489" s="811"/>
      <c r="U489" s="811"/>
      <c r="V489" s="811"/>
      <c r="W489" s="811"/>
      <c r="X489" s="811"/>
      <c r="Y489" s="811"/>
      <c r="Z489" s="811"/>
      <c r="AA489" s="811"/>
      <c r="AB489" s="811"/>
      <c r="AC489" s="811"/>
      <c r="AD489" s="811"/>
      <c r="AE489" s="164"/>
      <c r="AF489" s="164"/>
      <c r="AG489" s="164"/>
      <c r="AH489" s="164"/>
      <c r="AI489" s="164"/>
      <c r="AJ489" s="164"/>
    </row>
    <row r="490" spans="1:36" ht="15" customHeight="1">
      <c r="A490" s="57"/>
      <c r="B490" s="844" t="str">
        <f>IF(AJ480&gt;0,"Alerta: debe de proporcionar una justificación ya que ha seleccionado para todas las autoridades o instituciones los códigos 2 o 9","")</f>
        <v/>
      </c>
      <c r="C490" s="844"/>
      <c r="D490" s="844"/>
      <c r="E490" s="844"/>
      <c r="F490" s="844"/>
      <c r="G490" s="844"/>
      <c r="H490" s="844"/>
      <c r="I490" s="844"/>
      <c r="J490" s="844"/>
      <c r="K490" s="844"/>
      <c r="L490" s="844"/>
      <c r="M490" s="844"/>
      <c r="N490" s="844"/>
      <c r="O490" s="844"/>
      <c r="P490" s="844"/>
      <c r="Q490" s="844"/>
      <c r="R490" s="844"/>
      <c r="S490" s="844"/>
      <c r="T490" s="844"/>
      <c r="U490" s="844"/>
      <c r="V490" s="844"/>
      <c r="W490" s="844"/>
      <c r="X490" s="844"/>
      <c r="Y490" s="844"/>
      <c r="Z490" s="844"/>
      <c r="AA490" s="844"/>
      <c r="AB490" s="844"/>
      <c r="AC490" s="844"/>
      <c r="AD490" s="844"/>
      <c r="AE490" s="164"/>
      <c r="AF490" s="164"/>
      <c r="AG490" s="164"/>
      <c r="AH490" s="164"/>
      <c r="AI490" s="164"/>
      <c r="AJ490" s="164"/>
    </row>
    <row r="491" spans="1:36" ht="15" customHeight="1">
      <c r="A491" s="57"/>
      <c r="B491" s="26"/>
      <c r="C491" s="26"/>
      <c r="D491" s="26"/>
      <c r="E491" s="26"/>
      <c r="F491" s="26"/>
      <c r="G491" s="26"/>
      <c r="H491" s="26"/>
      <c r="I491" s="26"/>
      <c r="J491" s="26"/>
      <c r="K491" s="26"/>
      <c r="L491" s="26"/>
      <c r="M491" s="26"/>
      <c r="N491" s="26"/>
      <c r="O491" s="26"/>
      <c r="P491" s="26"/>
      <c r="Q491" s="26"/>
      <c r="R491" s="26"/>
      <c r="S491" s="26"/>
      <c r="T491" s="26"/>
      <c r="U491" s="26"/>
      <c r="V491" s="26"/>
      <c r="W491" s="26"/>
      <c r="X491" s="26"/>
      <c r="Y491" s="26"/>
      <c r="Z491" s="26"/>
      <c r="AA491" s="26"/>
      <c r="AB491" s="26"/>
      <c r="AC491" s="26"/>
      <c r="AD491" s="26"/>
      <c r="AE491" s="164"/>
      <c r="AF491" s="164"/>
      <c r="AG491" s="164"/>
      <c r="AH491" s="164"/>
      <c r="AI491" s="164"/>
      <c r="AJ491" s="164"/>
    </row>
    <row r="492" spans="1:36" ht="15" customHeight="1">
      <c r="A492" s="57"/>
      <c r="B492" s="26"/>
      <c r="C492" s="26"/>
      <c r="D492" s="26"/>
      <c r="E492" s="26"/>
      <c r="F492" s="26"/>
      <c r="G492" s="26"/>
      <c r="H492" s="26"/>
      <c r="I492" s="26"/>
      <c r="J492" s="26"/>
      <c r="K492" s="26"/>
      <c r="L492" s="26"/>
      <c r="M492" s="26"/>
      <c r="N492" s="26"/>
      <c r="O492" s="26"/>
      <c r="P492" s="26"/>
      <c r="Q492" s="26"/>
      <c r="R492" s="26"/>
      <c r="S492" s="26"/>
      <c r="T492" s="26"/>
      <c r="U492" s="26"/>
      <c r="V492" s="26"/>
      <c r="W492" s="26"/>
      <c r="X492" s="26"/>
      <c r="Y492" s="26"/>
      <c r="Z492" s="26"/>
      <c r="AA492" s="26"/>
      <c r="AB492" s="26"/>
      <c r="AC492" s="26"/>
      <c r="AD492" s="26"/>
      <c r="AE492" s="164"/>
      <c r="AF492" s="164"/>
      <c r="AG492" s="164"/>
      <c r="AH492" s="164"/>
      <c r="AI492" s="164"/>
      <c r="AJ492" s="164"/>
    </row>
    <row r="493" spans="1:36" ht="15" customHeight="1">
      <c r="A493" s="57"/>
      <c r="B493" s="26"/>
      <c r="C493" s="26"/>
      <c r="D493" s="26"/>
      <c r="E493" s="26"/>
      <c r="F493" s="26"/>
      <c r="G493" s="26"/>
      <c r="H493" s="26"/>
      <c r="I493" s="26"/>
      <c r="J493" s="26"/>
      <c r="K493" s="26"/>
      <c r="L493" s="26"/>
      <c r="M493" s="26"/>
      <c r="N493" s="26"/>
      <c r="O493" s="26"/>
      <c r="P493" s="26"/>
      <c r="Q493" s="26"/>
      <c r="R493" s="26"/>
      <c r="S493" s="26"/>
      <c r="T493" s="26"/>
      <c r="U493" s="26"/>
      <c r="V493" s="26"/>
      <c r="W493" s="26"/>
      <c r="X493" s="26"/>
      <c r="Y493" s="26"/>
      <c r="Z493" s="26"/>
      <c r="AA493" s="26"/>
      <c r="AB493" s="26"/>
      <c r="AC493" s="26"/>
      <c r="AD493" s="26"/>
      <c r="AE493" s="164"/>
      <c r="AF493" s="164"/>
      <c r="AG493" s="164"/>
      <c r="AH493" s="164"/>
      <c r="AI493" s="164"/>
      <c r="AJ493" s="164"/>
    </row>
    <row r="494" spans="1:36" ht="15" customHeight="1">
      <c r="A494" s="57"/>
      <c r="B494" s="26"/>
      <c r="C494" s="26"/>
      <c r="D494" s="26"/>
      <c r="E494" s="26"/>
      <c r="F494" s="26"/>
      <c r="G494" s="26"/>
      <c r="H494" s="26"/>
      <c r="I494" s="26"/>
      <c r="J494" s="26"/>
      <c r="K494" s="26"/>
      <c r="L494" s="26"/>
      <c r="M494" s="26"/>
      <c r="N494" s="26"/>
      <c r="O494" s="26"/>
      <c r="P494" s="26"/>
      <c r="Q494" s="26"/>
      <c r="R494" s="26"/>
      <c r="S494" s="26"/>
      <c r="T494" s="26"/>
      <c r="U494" s="26"/>
      <c r="V494" s="26"/>
      <c r="W494" s="26"/>
      <c r="X494" s="26"/>
      <c r="Y494" s="26"/>
      <c r="Z494" s="26"/>
      <c r="AA494" s="26"/>
      <c r="AB494" s="26"/>
      <c r="AC494" s="26"/>
      <c r="AD494" s="26"/>
      <c r="AE494" s="164"/>
      <c r="AF494" s="164"/>
      <c r="AG494" s="164"/>
      <c r="AH494" s="164"/>
      <c r="AI494" s="164"/>
      <c r="AJ494" s="164"/>
    </row>
    <row r="495" spans="1:36" ht="48" customHeight="1">
      <c r="A495" s="22" t="s">
        <v>5493</v>
      </c>
      <c r="B495" s="864" t="s">
        <v>5494</v>
      </c>
      <c r="C495" s="864"/>
      <c r="D495" s="864"/>
      <c r="E495" s="864"/>
      <c r="F495" s="864"/>
      <c r="G495" s="864"/>
      <c r="H495" s="864"/>
      <c r="I495" s="864"/>
      <c r="J495" s="864"/>
      <c r="K495" s="864"/>
      <c r="L495" s="864"/>
      <c r="M495" s="864"/>
      <c r="N495" s="864"/>
      <c r="O495" s="864"/>
      <c r="P495" s="864"/>
      <c r="Q495" s="864"/>
      <c r="R495" s="864"/>
      <c r="S495" s="864"/>
      <c r="T495" s="864"/>
      <c r="U495" s="864"/>
      <c r="V495" s="864"/>
      <c r="W495" s="864"/>
      <c r="X495" s="864"/>
      <c r="Y495" s="864"/>
      <c r="Z495" s="864"/>
      <c r="AA495" s="864"/>
      <c r="AB495" s="864"/>
      <c r="AC495" s="864"/>
      <c r="AD495" s="864"/>
      <c r="AE495" s="164"/>
      <c r="AF495" s="164"/>
      <c r="AG495" s="164"/>
      <c r="AH495" s="164"/>
      <c r="AI495" s="164"/>
      <c r="AJ495" s="164"/>
    </row>
    <row r="496" spans="1:36" ht="36" customHeight="1">
      <c r="A496" s="57"/>
      <c r="B496" s="26"/>
      <c r="C496" s="733" t="s">
        <v>5495</v>
      </c>
      <c r="D496" s="733"/>
      <c r="E496" s="733"/>
      <c r="F496" s="733"/>
      <c r="G496" s="733"/>
      <c r="H496" s="733"/>
      <c r="I496" s="733"/>
      <c r="J496" s="733"/>
      <c r="K496" s="733"/>
      <c r="L496" s="733"/>
      <c r="M496" s="733"/>
      <c r="N496" s="733"/>
      <c r="O496" s="733"/>
      <c r="P496" s="733"/>
      <c r="Q496" s="733"/>
      <c r="R496" s="733"/>
      <c r="S496" s="733"/>
      <c r="T496" s="733"/>
      <c r="U496" s="733"/>
      <c r="V496" s="733"/>
      <c r="W496" s="733"/>
      <c r="X496" s="733"/>
      <c r="Y496" s="733"/>
      <c r="Z496" s="733"/>
      <c r="AA496" s="733"/>
      <c r="AB496" s="733"/>
      <c r="AC496" s="733"/>
      <c r="AD496" s="733"/>
      <c r="AE496" s="164"/>
      <c r="AF496" s="164"/>
      <c r="AG496" s="164"/>
      <c r="AH496" s="164"/>
      <c r="AI496" s="164"/>
      <c r="AJ496" s="164"/>
    </row>
    <row r="497" spans="1:38" ht="15" customHeight="1">
      <c r="A497" s="57"/>
      <c r="B497" s="26"/>
      <c r="C497" s="861" t="s">
        <v>5496</v>
      </c>
      <c r="D497" s="861"/>
      <c r="E497" s="861"/>
      <c r="F497" s="861"/>
      <c r="G497" s="861"/>
      <c r="H497" s="861"/>
      <c r="I497" s="861"/>
      <c r="J497" s="861"/>
      <c r="K497" s="861"/>
      <c r="L497" s="861"/>
      <c r="M497" s="861"/>
      <c r="N497" s="861"/>
      <c r="O497" s="861"/>
      <c r="P497" s="861"/>
      <c r="Q497" s="861"/>
      <c r="R497" s="861"/>
      <c r="S497" s="861"/>
      <c r="T497" s="861"/>
      <c r="U497" s="861"/>
      <c r="V497" s="861"/>
      <c r="W497" s="861"/>
      <c r="X497" s="861"/>
      <c r="Y497" s="861"/>
      <c r="Z497" s="861"/>
      <c r="AA497" s="861"/>
      <c r="AB497" s="861"/>
      <c r="AC497" s="861"/>
      <c r="AD497" s="861"/>
      <c r="AE497" s="164"/>
      <c r="AF497" s="164"/>
      <c r="AG497" s="164"/>
      <c r="AH497" s="164"/>
      <c r="AI497" s="164"/>
      <c r="AJ497" s="164"/>
      <c r="AK497" s="164"/>
      <c r="AL497" s="164"/>
    </row>
    <row r="498" spans="1:38" ht="24" customHeight="1">
      <c r="A498" s="44"/>
      <c r="B498"/>
      <c r="C498" s="733" t="s">
        <v>5497</v>
      </c>
      <c r="D498" s="733"/>
      <c r="E498" s="733"/>
      <c r="F498" s="733"/>
      <c r="G498" s="733"/>
      <c r="H498" s="733"/>
      <c r="I498" s="733"/>
      <c r="J498" s="733"/>
      <c r="K498" s="733"/>
      <c r="L498" s="733"/>
      <c r="M498" s="733"/>
      <c r="N498" s="733"/>
      <c r="O498" s="733"/>
      <c r="P498" s="733"/>
      <c r="Q498" s="733"/>
      <c r="R498" s="733"/>
      <c r="S498" s="733"/>
      <c r="T498" s="733"/>
      <c r="U498" s="733"/>
      <c r="V498" s="733"/>
      <c r="W498" s="733"/>
      <c r="X498" s="733"/>
      <c r="Y498" s="733"/>
      <c r="Z498" s="733"/>
      <c r="AA498" s="733"/>
      <c r="AB498" s="733"/>
      <c r="AC498" s="733"/>
      <c r="AD498" s="733"/>
      <c r="AE498" s="164"/>
      <c r="AF498" s="164"/>
      <c r="AG498" s="164"/>
      <c r="AH498" s="164"/>
      <c r="AI498" s="164"/>
      <c r="AJ498" s="164"/>
      <c r="AK498" s="164"/>
      <c r="AL498" s="164"/>
    </row>
    <row r="499" spans="1:38" ht="36" customHeight="1">
      <c r="A499" s="44"/>
      <c r="B499"/>
      <c r="C499" s="876" t="s">
        <v>5498</v>
      </c>
      <c r="D499" s="876"/>
      <c r="E499" s="876"/>
      <c r="F499" s="876"/>
      <c r="G499" s="876"/>
      <c r="H499" s="876"/>
      <c r="I499" s="876"/>
      <c r="J499" s="876"/>
      <c r="K499" s="876"/>
      <c r="L499" s="876"/>
      <c r="M499" s="876"/>
      <c r="N499" s="876"/>
      <c r="O499" s="876"/>
      <c r="P499" s="876"/>
      <c r="Q499" s="876"/>
      <c r="R499" s="876"/>
      <c r="S499" s="876"/>
      <c r="T499" s="876"/>
      <c r="U499" s="876"/>
      <c r="V499" s="876"/>
      <c r="W499" s="876"/>
      <c r="X499" s="876"/>
      <c r="Y499" s="876"/>
      <c r="Z499" s="876"/>
      <c r="AA499" s="876"/>
      <c r="AB499" s="876"/>
      <c r="AC499" s="876"/>
      <c r="AD499" s="876"/>
      <c r="AE499" s="164"/>
      <c r="AF499" s="164"/>
      <c r="AG499" s="164"/>
      <c r="AH499" s="164"/>
      <c r="AI499" s="164"/>
      <c r="AJ499" s="164"/>
      <c r="AK499" s="164"/>
      <c r="AL499" s="164"/>
    </row>
    <row r="500" spans="1:38" ht="15" customHeight="1">
      <c r="A500" s="57"/>
      <c r="B500" s="26"/>
      <c r="C500" s="26"/>
      <c r="D500" s="26"/>
      <c r="E500" s="26"/>
      <c r="F500" s="26"/>
      <c r="G500" s="26"/>
      <c r="H500" s="26"/>
      <c r="I500" s="26"/>
      <c r="J500" s="26"/>
      <c r="K500" s="26"/>
      <c r="L500" s="26"/>
      <c r="M500" s="26"/>
      <c r="N500" s="26"/>
      <c r="O500" s="26"/>
      <c r="P500" s="26"/>
      <c r="Q500" s="26"/>
      <c r="R500" s="26"/>
      <c r="S500" s="26"/>
      <c r="T500" s="26"/>
      <c r="U500" s="26"/>
      <c r="V500" s="26"/>
      <c r="W500" s="26"/>
      <c r="X500" s="26"/>
      <c r="Y500" s="26"/>
      <c r="Z500" s="26"/>
      <c r="AA500" s="26"/>
      <c r="AB500" s="26"/>
      <c r="AC500" s="26"/>
      <c r="AD500" s="26"/>
      <c r="AE500" s="164"/>
      <c r="AF500" s="164"/>
      <c r="AG500" s="164"/>
      <c r="AH500" s="164"/>
      <c r="AI500" s="164"/>
      <c r="AJ500" s="164"/>
      <c r="AK500" s="164"/>
      <c r="AL500" s="164"/>
    </row>
    <row r="501" spans="1:38" ht="36" customHeight="1">
      <c r="A501" s="22"/>
      <c r="B501" s="26"/>
      <c r="C501" s="889" t="s">
        <v>5310</v>
      </c>
      <c r="D501" s="889"/>
      <c r="E501" s="889"/>
      <c r="F501" s="889"/>
      <c r="G501" s="889"/>
      <c r="H501" s="889"/>
      <c r="I501" s="889"/>
      <c r="J501" s="889"/>
      <c r="K501" s="867" t="s">
        <v>5499</v>
      </c>
      <c r="L501" s="868"/>
      <c r="M501" s="868"/>
      <c r="N501" s="868"/>
      <c r="O501" s="868"/>
      <c r="P501" s="869"/>
      <c r="Q501" s="912" t="s">
        <v>5500</v>
      </c>
      <c r="R501" s="913"/>
      <c r="S501" s="913"/>
      <c r="T501" s="913"/>
      <c r="U501" s="913"/>
      <c r="V501" s="913"/>
      <c r="W501" s="913"/>
      <c r="X501" s="913"/>
      <c r="Y501" s="913"/>
      <c r="Z501" s="913"/>
      <c r="AA501" s="913"/>
      <c r="AB501" s="913"/>
      <c r="AC501" s="913"/>
      <c r="AD501" s="914"/>
      <c r="AE501" s="164"/>
      <c r="AF501" s="164"/>
      <c r="AG501" s="164"/>
      <c r="AH501" s="282" t="s">
        <v>5313</v>
      </c>
      <c r="AI501" s="283" t="s">
        <v>5479</v>
      </c>
      <c r="AJ501" s="284" t="s">
        <v>5081</v>
      </c>
      <c r="AK501" s="285" t="s">
        <v>5314</v>
      </c>
      <c r="AL501" s="230"/>
    </row>
    <row r="502" spans="1:38" ht="171.75" customHeight="1">
      <c r="A502" s="22"/>
      <c r="B502" s="26"/>
      <c r="C502" s="889"/>
      <c r="D502" s="889"/>
      <c r="E502" s="889"/>
      <c r="F502" s="889"/>
      <c r="G502" s="889"/>
      <c r="H502" s="889"/>
      <c r="I502" s="889"/>
      <c r="J502" s="889"/>
      <c r="K502" s="873"/>
      <c r="L502" s="874"/>
      <c r="M502" s="874"/>
      <c r="N502" s="874"/>
      <c r="O502" s="874"/>
      <c r="P502" s="875"/>
      <c r="Q502" s="903" t="s">
        <v>5501</v>
      </c>
      <c r="R502" s="904"/>
      <c r="S502" s="903" t="s">
        <v>5502</v>
      </c>
      <c r="T502" s="904"/>
      <c r="U502" s="903" t="s">
        <v>5503</v>
      </c>
      <c r="V502" s="982"/>
      <c r="W502" s="904"/>
      <c r="X502" s="903" t="s">
        <v>5504</v>
      </c>
      <c r="Y502" s="982"/>
      <c r="Z502" s="904"/>
      <c r="AA502" s="903" t="s">
        <v>5505</v>
      </c>
      <c r="AB502" s="904"/>
      <c r="AC502" s="903" t="s">
        <v>5506</v>
      </c>
      <c r="AD502" s="904"/>
      <c r="AE502" s="164"/>
      <c r="AF502" s="164"/>
      <c r="AG502" s="276" t="s">
        <v>5088</v>
      </c>
      <c r="AH502" s="277" t="s">
        <v>5487</v>
      </c>
      <c r="AI502" s="278" t="s">
        <v>5488</v>
      </c>
      <c r="AJ502" s="216" t="s">
        <v>5325</v>
      </c>
      <c r="AK502" s="619" t="s">
        <v>5489</v>
      </c>
      <c r="AL502" s="618"/>
    </row>
    <row r="503" spans="1:38" ht="60" customHeight="1">
      <c r="A503" s="22"/>
      <c r="B503" s="26"/>
      <c r="C503" s="650" t="s">
        <v>5008</v>
      </c>
      <c r="D503" s="852" t="s">
        <v>5490</v>
      </c>
      <c r="E503" s="853"/>
      <c r="F503" s="853"/>
      <c r="G503" s="853"/>
      <c r="H503" s="853"/>
      <c r="I503" s="853"/>
      <c r="J503" s="854"/>
      <c r="K503" s="940"/>
      <c r="L503" s="940"/>
      <c r="M503" s="940"/>
      <c r="N503" s="940"/>
      <c r="O503" s="940"/>
      <c r="P503" s="940"/>
      <c r="Q503" s="713"/>
      <c r="R503" s="715"/>
      <c r="S503" s="713"/>
      <c r="T503" s="715"/>
      <c r="U503" s="713"/>
      <c r="V503" s="714"/>
      <c r="W503" s="715"/>
      <c r="X503" s="713"/>
      <c r="Y503" s="714"/>
      <c r="Z503" s="715"/>
      <c r="AA503" s="713"/>
      <c r="AB503" s="715"/>
      <c r="AC503" s="713"/>
      <c r="AD503" s="715"/>
      <c r="AE503" s="164"/>
      <c r="AF503" s="164"/>
      <c r="AG503" s="281">
        <f>IF(AND($L181&lt;&gt;"",$L181&lt;&gt;1,COUNTA(K503:AD503)=0),0,IF(AND($L181&lt;&gt;"",$L181=1,K503&lt;&gt;"",K503&lt;&gt;1,COUNTA(Q503:AD503)=0),0,IF(AND($L181&lt;&gt;"",$L181=1,K503&lt;&gt;"",K503=1,COUNTA(Q503:AD503)&gt;0),0,IF(AND($L181="",COUNTA(K503:AD503)=0),0,1))))</f>
        <v>0</v>
      </c>
      <c r="AH503" s="282">
        <f>IF(AND($K503&lt;&gt;"",$K503&lt;&gt;1,COUNTA(Q503:AD503)&gt;0),1,0)</f>
        <v>0</v>
      </c>
      <c r="AI503" s="283">
        <f>IF(AND($L181&lt;&gt;"",$L181&lt;&gt;1,COUNTA(K503:AD503)&gt;0),1,0)</f>
        <v>0</v>
      </c>
      <c r="AJ503" s="284">
        <f>IF(SUM(COUNTIF(K503:P506,2),COUNTIF(K503:P506,9))=4,1,0)</f>
        <v>0</v>
      </c>
      <c r="AK503" s="285">
        <f>IF(COUNTIF(AC503:AD506,"X")&gt;0,1,0)</f>
        <v>0</v>
      </c>
      <c r="AL503" s="230"/>
    </row>
    <row r="504" spans="1:38" ht="24" customHeight="1">
      <c r="A504" s="22"/>
      <c r="B504" s="26"/>
      <c r="C504" s="153" t="s">
        <v>5010</v>
      </c>
      <c r="D504" s="852" t="s">
        <v>5328</v>
      </c>
      <c r="E504" s="853"/>
      <c r="F504" s="853"/>
      <c r="G504" s="853"/>
      <c r="H504" s="853"/>
      <c r="I504" s="853"/>
      <c r="J504" s="854"/>
      <c r="K504" s="940"/>
      <c r="L504" s="940"/>
      <c r="M504" s="940"/>
      <c r="N504" s="940"/>
      <c r="O504" s="940"/>
      <c r="P504" s="940"/>
      <c r="Q504" s="713"/>
      <c r="R504" s="715"/>
      <c r="S504" s="713"/>
      <c r="T504" s="715"/>
      <c r="U504" s="713"/>
      <c r="V504" s="714"/>
      <c r="W504" s="715"/>
      <c r="X504" s="713"/>
      <c r="Y504" s="714"/>
      <c r="Z504" s="715"/>
      <c r="AA504" s="713"/>
      <c r="AB504" s="715"/>
      <c r="AC504" s="713"/>
      <c r="AD504" s="715"/>
      <c r="AE504" s="164"/>
      <c r="AF504" s="164"/>
      <c r="AG504" s="281">
        <f>IF(AND($L182&lt;&gt;"",$L182&lt;&gt;1,COUNTA(K504:AD504)=0),0,IF(AND($L182&lt;&gt;"",$L182=1,K504&lt;&gt;"",K504&lt;&gt;1,COUNTA(Q504:AD504)=0),0,IF(AND($L182&lt;&gt;"",$L182=1,K504&lt;&gt;"",K504=1,COUNTA(Q504:AD504)&gt;0),0,IF(AND($L182="",COUNTA(K504:AD504)=0),0,1))))</f>
        <v>0</v>
      </c>
      <c r="AH504" s="282">
        <f>IF(AND($K504&lt;&gt;"",$K504&lt;&gt;1,COUNTA(Q504:AD504)&gt;0),1,0)</f>
        <v>0</v>
      </c>
      <c r="AI504" s="283">
        <f>IF(AND($L182&lt;&gt;"",$L182&lt;&gt;1,COUNTA(K504:AD504)&gt;0),1,0)</f>
        <v>0</v>
      </c>
      <c r="AJ504" s="164"/>
      <c r="AK504" s="164"/>
      <c r="AL504" s="230"/>
    </row>
    <row r="505" spans="1:38" ht="36" customHeight="1">
      <c r="A505" s="22"/>
      <c r="B505" s="26"/>
      <c r="C505" s="653" t="s">
        <v>5012</v>
      </c>
      <c r="D505" s="852" t="s">
        <v>5329</v>
      </c>
      <c r="E505" s="853"/>
      <c r="F505" s="853"/>
      <c r="G505" s="853"/>
      <c r="H505" s="853"/>
      <c r="I505" s="853"/>
      <c r="J505" s="854"/>
      <c r="K505" s="940"/>
      <c r="L505" s="940"/>
      <c r="M505" s="940"/>
      <c r="N505" s="940"/>
      <c r="O505" s="940"/>
      <c r="P505" s="940"/>
      <c r="Q505" s="713"/>
      <c r="R505" s="715"/>
      <c r="S505" s="713"/>
      <c r="T505" s="715"/>
      <c r="U505" s="713"/>
      <c r="V505" s="714"/>
      <c r="W505" s="715"/>
      <c r="X505" s="713"/>
      <c r="Y505" s="714"/>
      <c r="Z505" s="715"/>
      <c r="AA505" s="713"/>
      <c r="AB505" s="715"/>
      <c r="AC505" s="713"/>
      <c r="AD505" s="715"/>
      <c r="AE505" s="164"/>
      <c r="AF505" s="164"/>
      <c r="AG505" s="281">
        <f>IF(AND($L183&lt;&gt;"",$L183&lt;&gt;1,COUNTA(K505:AD505)=0),0,IF(AND($L183&lt;&gt;"",$L183=1,K505&lt;&gt;"",K505&lt;&gt;1,COUNTA(Q505:AD505)=0),0,IF(AND($L183&lt;&gt;"",$L183=1,K505&lt;&gt;"",K505=1,COUNTA(Q505:AD505)&gt;0),0,IF(AND($L183="",COUNTA(K505:AD505)=0),0,1))))</f>
        <v>0</v>
      </c>
      <c r="AH505" s="282">
        <f>IF(AND($K505&lt;&gt;"",$K505&lt;&gt;1,COUNTA(Q505:AD505)&gt;0),1,0)</f>
        <v>0</v>
      </c>
      <c r="AI505" s="283">
        <f>IF(AND($L183&lt;&gt;"",$L183&lt;&gt;1,COUNTA(K505:AD505)&gt;0),1,0)</f>
        <v>0</v>
      </c>
      <c r="AJ505" s="164"/>
      <c r="AK505" s="164"/>
      <c r="AL505" s="230"/>
    </row>
    <row r="506" spans="1:38" ht="15" customHeight="1">
      <c r="A506" s="22"/>
      <c r="B506" s="26"/>
      <c r="C506" s="653" t="s">
        <v>5014</v>
      </c>
      <c r="D506" s="852" t="s">
        <v>5491</v>
      </c>
      <c r="E506" s="853"/>
      <c r="F506" s="853"/>
      <c r="G506" s="853"/>
      <c r="H506" s="853"/>
      <c r="I506" s="853"/>
      <c r="J506" s="854"/>
      <c r="K506" s="940"/>
      <c r="L506" s="940"/>
      <c r="M506" s="940"/>
      <c r="N506" s="940"/>
      <c r="O506" s="940"/>
      <c r="P506" s="940"/>
      <c r="Q506" s="713"/>
      <c r="R506" s="715"/>
      <c r="S506" s="713"/>
      <c r="T506" s="715"/>
      <c r="U506" s="713"/>
      <c r="V506" s="714"/>
      <c r="W506" s="715"/>
      <c r="X506" s="713"/>
      <c r="Y506" s="714"/>
      <c r="Z506" s="715"/>
      <c r="AA506" s="713"/>
      <c r="AB506" s="715"/>
      <c r="AC506" s="713"/>
      <c r="AD506" s="715"/>
      <c r="AE506" s="164"/>
      <c r="AF506" s="164"/>
      <c r="AG506" s="281">
        <f>IF(AND($L184&lt;&gt;"",$L184&lt;&gt;1,COUNTA(K506:AD506)=0),0,IF(AND($L184&lt;&gt;"",$L184=1,K506&lt;&gt;"",K506&lt;&gt;1,COUNTA(Q506:AD506)=0),0,IF(AND($L184&lt;&gt;"",$L184=1,K506&lt;&gt;"",K506=1,COUNTA(Q506:AD506)&gt;0),0,IF(AND($L184="",COUNTA(K506:AD506)=0),0,1))))</f>
        <v>0</v>
      </c>
      <c r="AH506" s="282">
        <f>IF(AND($K506&lt;&gt;"",$K506&lt;&gt;1,COUNTA(Q506:AD506)&gt;0),1,0)</f>
        <v>0</v>
      </c>
      <c r="AI506" s="283">
        <f>IF(AND($L184&lt;&gt;"",$L184&lt;&gt;1,COUNTA(K506:AD506)&gt;0),1,0)</f>
        <v>0</v>
      </c>
      <c r="AJ506" s="164"/>
      <c r="AK506" s="164"/>
      <c r="AL506" s="230"/>
    </row>
    <row r="507" spans="1:38" ht="15" customHeight="1">
      <c r="A507" s="22"/>
      <c r="B507" s="26"/>
      <c r="C507"/>
      <c r="D507"/>
      <c r="E507"/>
      <c r="F507"/>
      <c r="G507"/>
      <c r="H507"/>
      <c r="I507"/>
      <c r="J507"/>
      <c r="K507"/>
      <c r="L507"/>
      <c r="M507"/>
      <c r="N507"/>
      <c r="O507"/>
      <c r="P507"/>
      <c r="Q507"/>
      <c r="R507"/>
      <c r="S507"/>
      <c r="T507"/>
      <c r="U507"/>
      <c r="V507"/>
      <c r="W507"/>
      <c r="X507"/>
      <c r="Y507"/>
      <c r="Z507"/>
      <c r="AA507"/>
      <c r="AB507"/>
      <c r="AC507"/>
      <c r="AD507"/>
      <c r="AE507" s="164"/>
      <c r="AF507" s="164"/>
      <c r="AG507" s="203">
        <f>SUM(AG503:AG506)</f>
        <v>0</v>
      </c>
      <c r="AH507" s="211">
        <f>SUM(AH503:AH506)</f>
        <v>0</v>
      </c>
      <c r="AI507" s="286">
        <f>SUM(AI503:AI506)</f>
        <v>0</v>
      </c>
      <c r="AJ507" s="231"/>
      <c r="AK507" s="164"/>
      <c r="AL507" s="164"/>
    </row>
    <row r="508" spans="1:38" ht="45" customHeight="1">
      <c r="A508" s="57"/>
      <c r="B508" s="26"/>
      <c r="C508" s="900" t="s">
        <v>5507</v>
      </c>
      <c r="D508" s="900"/>
      <c r="E508" s="900"/>
      <c r="F508" s="901"/>
      <c r="G508" s="890"/>
      <c r="H508" s="720"/>
      <c r="I508" s="720"/>
      <c r="J508" s="720"/>
      <c r="K508" s="720"/>
      <c r="L508" s="720"/>
      <c r="M508" s="720"/>
      <c r="N508" s="720"/>
      <c r="O508" s="720"/>
      <c r="P508" s="720"/>
      <c r="Q508" s="720"/>
      <c r="R508" s="720"/>
      <c r="S508" s="720"/>
      <c r="T508" s="720"/>
      <c r="U508" s="720"/>
      <c r="V508" s="720"/>
      <c r="W508" s="720"/>
      <c r="X508" s="720"/>
      <c r="Y508" s="720"/>
      <c r="Z508" s="720"/>
      <c r="AA508" s="720"/>
      <c r="AB508" s="720"/>
      <c r="AC508" s="720"/>
      <c r="AD508" s="891"/>
      <c r="AE508" s="164"/>
      <c r="AF508" s="164"/>
      <c r="AG508" s="164"/>
      <c r="AH508" s="164"/>
      <c r="AI508" s="164"/>
      <c r="AJ508" s="164"/>
      <c r="AK508" s="164"/>
      <c r="AL508" s="164"/>
    </row>
    <row r="509" spans="1:38" ht="15" customHeight="1">
      <c r="A509" s="22"/>
      <c r="B509" s="811" t="str">
        <f>IF(AND(AK503&gt;0,G508=""),"Ha seleccionado la col. Otro mecanismo y/o herramienta, debe anotar el nombre de dicho(s) mecanismo(s) y/o herramienta(s)","")</f>
        <v/>
      </c>
      <c r="C509" s="811"/>
      <c r="D509" s="811"/>
      <c r="E509" s="811"/>
      <c r="F509" s="811"/>
      <c r="G509" s="811"/>
      <c r="H509" s="811"/>
      <c r="I509" s="811"/>
      <c r="J509" s="811"/>
      <c r="K509" s="811"/>
      <c r="L509" s="811"/>
      <c r="M509" s="811"/>
      <c r="N509" s="811"/>
      <c r="O509" s="811"/>
      <c r="P509" s="811"/>
      <c r="Q509" s="811"/>
      <c r="R509" s="811"/>
      <c r="S509" s="811"/>
      <c r="T509" s="811"/>
      <c r="U509" s="811"/>
      <c r="V509" s="811"/>
      <c r="W509" s="811"/>
      <c r="X509" s="811"/>
      <c r="Y509" s="811"/>
      <c r="Z509" s="811"/>
      <c r="AA509" s="811"/>
      <c r="AB509" s="811"/>
      <c r="AC509" s="811"/>
      <c r="AD509" s="811"/>
      <c r="AE509" s="811"/>
      <c r="AF509" s="164"/>
      <c r="AG509" s="164"/>
      <c r="AH509" s="164"/>
      <c r="AI509" s="164"/>
      <c r="AJ509" s="164"/>
      <c r="AK509" s="164"/>
      <c r="AL509" s="164"/>
    </row>
    <row r="510" spans="1:38" ht="24" customHeight="1">
      <c r="A510" s="57"/>
      <c r="B510" s="26"/>
      <c r="C510" s="876" t="s">
        <v>5300</v>
      </c>
      <c r="D510" s="876"/>
      <c r="E510" s="876"/>
      <c r="F510" s="876"/>
      <c r="G510" s="876"/>
      <c r="H510" s="876"/>
      <c r="I510" s="876"/>
      <c r="J510" s="876"/>
      <c r="K510" s="876"/>
      <c r="L510" s="876"/>
      <c r="M510" s="876"/>
      <c r="N510" s="876"/>
      <c r="O510" s="876"/>
      <c r="P510" s="876"/>
      <c r="Q510" s="876"/>
      <c r="R510" s="876"/>
      <c r="S510" s="876"/>
      <c r="T510" s="876"/>
      <c r="U510" s="876"/>
      <c r="V510" s="876"/>
      <c r="W510" s="876"/>
      <c r="X510" s="876"/>
      <c r="Y510" s="876"/>
      <c r="Z510" s="876"/>
      <c r="AA510" s="876"/>
      <c r="AB510" s="876"/>
      <c r="AC510" s="876"/>
      <c r="AD510" s="876"/>
      <c r="AE510" s="164"/>
      <c r="AF510" s="164"/>
      <c r="AG510" s="164"/>
      <c r="AH510" s="164"/>
      <c r="AI510" s="164"/>
      <c r="AJ510" s="164"/>
      <c r="AK510" s="164"/>
      <c r="AL510" s="164"/>
    </row>
    <row r="511" spans="1:38" ht="60" customHeight="1">
      <c r="A511" s="57"/>
      <c r="B511" s="26"/>
      <c r="C511" s="892"/>
      <c r="D511" s="893"/>
      <c r="E511" s="893"/>
      <c r="F511" s="893"/>
      <c r="G511" s="893"/>
      <c r="H511" s="893"/>
      <c r="I511" s="893"/>
      <c r="J511" s="893"/>
      <c r="K511" s="893"/>
      <c r="L511" s="893"/>
      <c r="M511" s="893"/>
      <c r="N511" s="893"/>
      <c r="O511" s="893"/>
      <c r="P511" s="893"/>
      <c r="Q511" s="893"/>
      <c r="R511" s="893"/>
      <c r="S511" s="893"/>
      <c r="T511" s="893"/>
      <c r="U511" s="893"/>
      <c r="V511" s="893"/>
      <c r="W511" s="893"/>
      <c r="X511" s="893"/>
      <c r="Y511" s="893"/>
      <c r="Z511" s="893"/>
      <c r="AA511" s="893"/>
      <c r="AB511" s="893"/>
      <c r="AC511" s="893"/>
      <c r="AD511" s="894"/>
      <c r="AE511" s="164"/>
      <c r="AF511" s="164"/>
      <c r="AG511" s="164"/>
      <c r="AH511" s="164"/>
      <c r="AI511" s="164"/>
      <c r="AJ511" s="164"/>
      <c r="AK511" s="164"/>
      <c r="AL511" s="164"/>
    </row>
    <row r="512" spans="1:38" ht="15" customHeight="1">
      <c r="A512" s="57"/>
      <c r="B512" s="811" t="str">
        <f>IF(AG507&gt;0,"Favor de ingresar toda la información requerida en la pregunta y/o verifique que no tenga información en celdas sombreadas","")</f>
        <v/>
      </c>
      <c r="C512" s="811"/>
      <c r="D512" s="811"/>
      <c r="E512" s="811"/>
      <c r="F512" s="811"/>
      <c r="G512" s="811"/>
      <c r="H512" s="811"/>
      <c r="I512" s="811"/>
      <c r="J512" s="811"/>
      <c r="K512" s="811"/>
      <c r="L512" s="811"/>
      <c r="M512" s="811"/>
      <c r="N512" s="811"/>
      <c r="O512" s="811"/>
      <c r="P512" s="811"/>
      <c r="Q512" s="811"/>
      <c r="R512" s="811"/>
      <c r="S512" s="811"/>
      <c r="T512" s="811"/>
      <c r="U512" s="811"/>
      <c r="V512" s="811"/>
      <c r="W512" s="811"/>
      <c r="X512" s="811"/>
      <c r="Y512" s="811"/>
      <c r="Z512" s="811"/>
      <c r="AA512" s="811"/>
      <c r="AB512" s="811"/>
      <c r="AC512" s="811"/>
      <c r="AD512" s="811"/>
      <c r="AE512" s="164"/>
      <c r="AF512" s="164"/>
      <c r="AG512" s="164"/>
      <c r="AH512" s="164"/>
      <c r="AI512" s="164"/>
      <c r="AJ512" s="164"/>
      <c r="AK512" s="164"/>
      <c r="AL512" s="164"/>
    </row>
    <row r="513" spans="1:43" ht="15" customHeight="1">
      <c r="A513" s="57"/>
      <c r="B513" s="844" t="str">
        <f>IF(AJ503&gt;0,"Alerta: debe de proporcionar una justificación ya que ha seleccionado para todas las autoridades o instituciones los códigos 2 o 9","")</f>
        <v/>
      </c>
      <c r="C513" s="844"/>
      <c r="D513" s="844"/>
      <c r="E513" s="844"/>
      <c r="F513" s="844"/>
      <c r="G513" s="844"/>
      <c r="H513" s="844"/>
      <c r="I513" s="844"/>
      <c r="J513" s="844"/>
      <c r="K513" s="844"/>
      <c r="L513" s="844"/>
      <c r="M513" s="844"/>
      <c r="N513" s="844"/>
      <c r="O513" s="844"/>
      <c r="P513" s="844"/>
      <c r="Q513" s="844"/>
      <c r="R513" s="844"/>
      <c r="S513" s="844"/>
      <c r="T513" s="844"/>
      <c r="U513" s="844"/>
      <c r="V513" s="844"/>
      <c r="W513" s="844"/>
      <c r="X513" s="844"/>
      <c r="Y513" s="844"/>
      <c r="Z513" s="844"/>
      <c r="AA513" s="844"/>
      <c r="AB513" s="844"/>
      <c r="AC513" s="844"/>
      <c r="AD513" s="844"/>
      <c r="AE513" s="164"/>
      <c r="AF513" s="164"/>
      <c r="AG513" s="164"/>
      <c r="AH513" s="164"/>
      <c r="AI513" s="164"/>
      <c r="AJ513" s="164"/>
      <c r="AK513" s="164"/>
      <c r="AL513" s="164"/>
      <c r="AM513" s="164"/>
      <c r="AN513" s="164"/>
      <c r="AO513" s="164"/>
      <c r="AP513" s="164"/>
      <c r="AQ513" s="164"/>
    </row>
    <row r="514" spans="1:43" ht="15" customHeight="1">
      <c r="A514" s="57"/>
      <c r="B514" s="26"/>
      <c r="C514" s="26"/>
      <c r="D514" s="26"/>
      <c r="E514" s="26"/>
      <c r="F514" s="26"/>
      <c r="G514" s="26"/>
      <c r="H514" s="26"/>
      <c r="I514" s="26"/>
      <c r="J514" s="26"/>
      <c r="K514" s="26"/>
      <c r="L514" s="26"/>
      <c r="M514" s="26"/>
      <c r="N514" s="26"/>
      <c r="O514" s="26"/>
      <c r="P514" s="26"/>
      <c r="Q514" s="26"/>
      <c r="R514" s="26"/>
      <c r="S514" s="26"/>
      <c r="T514" s="26"/>
      <c r="U514" s="26"/>
      <c r="V514" s="26"/>
      <c r="W514" s="26"/>
      <c r="X514" s="26"/>
      <c r="Y514" s="26"/>
      <c r="Z514" s="26"/>
      <c r="AA514" s="26"/>
      <c r="AB514" s="26"/>
      <c r="AC514" s="26"/>
      <c r="AD514" s="26"/>
      <c r="AE514" s="164"/>
      <c r="AF514" s="164"/>
      <c r="AG514" s="164"/>
      <c r="AH514" s="164"/>
      <c r="AI514" s="164"/>
      <c r="AJ514" s="164"/>
      <c r="AK514" s="164"/>
      <c r="AL514" s="164"/>
      <c r="AM514" s="164"/>
      <c r="AN514" s="164"/>
      <c r="AO514" s="164"/>
      <c r="AP514" s="164"/>
      <c r="AQ514" s="164"/>
    </row>
    <row r="515" spans="1:43" ht="15" customHeight="1">
      <c r="A515" s="57"/>
      <c r="B515" s="26"/>
      <c r="C515" s="26"/>
      <c r="D515" s="26"/>
      <c r="E515" s="26"/>
      <c r="F515" s="26"/>
      <c r="G515" s="26"/>
      <c r="H515" s="26"/>
      <c r="I515" s="26"/>
      <c r="J515" s="26"/>
      <c r="K515" s="26"/>
      <c r="L515" s="26"/>
      <c r="M515" s="26"/>
      <c r="N515" s="26"/>
      <c r="O515" s="26"/>
      <c r="P515" s="26"/>
      <c r="Q515" s="26"/>
      <c r="R515" s="26"/>
      <c r="S515" s="26"/>
      <c r="T515" s="26"/>
      <c r="U515" s="26"/>
      <c r="V515" s="26"/>
      <c r="W515" s="26"/>
      <c r="X515" s="26"/>
      <c r="Y515" s="26"/>
      <c r="Z515" s="26"/>
      <c r="AA515" s="26"/>
      <c r="AB515" s="26"/>
      <c r="AC515" s="26"/>
      <c r="AD515" s="26"/>
      <c r="AE515" s="164"/>
      <c r="AF515" s="164"/>
      <c r="AG515" s="164"/>
      <c r="AH515" s="164"/>
      <c r="AI515" s="164"/>
      <c r="AJ515" s="164"/>
      <c r="AK515" s="164"/>
      <c r="AL515" s="164"/>
      <c r="AM515" s="164"/>
      <c r="AN515" s="164"/>
      <c r="AO515" s="164"/>
      <c r="AP515" s="164"/>
      <c r="AQ515" s="164"/>
    </row>
    <row r="516" spans="1:43" ht="15" customHeight="1">
      <c r="A516" s="57"/>
      <c r="B516" s="26"/>
      <c r="C516" s="26"/>
      <c r="D516" s="26"/>
      <c r="E516" s="26"/>
      <c r="F516" s="26"/>
      <c r="G516" s="26"/>
      <c r="H516" s="26"/>
      <c r="I516" s="26"/>
      <c r="J516" s="26"/>
      <c r="K516" s="26"/>
      <c r="L516" s="26"/>
      <c r="M516" s="26"/>
      <c r="N516" s="26"/>
      <c r="O516" s="26"/>
      <c r="P516" s="26"/>
      <c r="Q516" s="26"/>
      <c r="R516" s="26"/>
      <c r="S516" s="26"/>
      <c r="T516" s="26"/>
      <c r="U516" s="26"/>
      <c r="V516" s="26"/>
      <c r="W516" s="26"/>
      <c r="X516" s="26"/>
      <c r="Y516" s="26"/>
      <c r="Z516" s="26"/>
      <c r="AA516" s="26"/>
      <c r="AB516" s="26"/>
      <c r="AC516" s="26"/>
      <c r="AD516" s="26"/>
      <c r="AE516" s="164"/>
      <c r="AF516" s="164"/>
      <c r="AG516" s="164"/>
      <c r="AH516" s="164"/>
      <c r="AI516" s="164"/>
      <c r="AJ516" s="164"/>
      <c r="AK516" s="164"/>
      <c r="AL516" s="164"/>
      <c r="AM516" s="164"/>
      <c r="AN516" s="164"/>
      <c r="AO516" s="164"/>
      <c r="AP516" s="164"/>
      <c r="AQ516" s="164"/>
    </row>
    <row r="517" spans="1:43" ht="15" customHeight="1">
      <c r="A517" s="57"/>
      <c r="B517" s="26"/>
      <c r="C517" s="26"/>
      <c r="D517" s="26"/>
      <c r="E517" s="26"/>
      <c r="F517" s="26"/>
      <c r="G517" s="26"/>
      <c r="H517" s="26"/>
      <c r="I517" s="26"/>
      <c r="J517" s="26"/>
      <c r="K517" s="26"/>
      <c r="L517" s="26"/>
      <c r="M517" s="26"/>
      <c r="N517" s="26"/>
      <c r="O517" s="26"/>
      <c r="P517" s="26"/>
      <c r="Q517" s="26"/>
      <c r="R517" s="26"/>
      <c r="S517" s="26"/>
      <c r="T517" s="26"/>
      <c r="U517" s="26"/>
      <c r="V517" s="26"/>
      <c r="W517" s="26"/>
      <c r="X517" s="26"/>
      <c r="Y517" s="26"/>
      <c r="Z517" s="26"/>
      <c r="AA517" s="26"/>
      <c r="AB517" s="26"/>
      <c r="AC517" s="26"/>
      <c r="AD517" s="26"/>
      <c r="AE517" s="164"/>
      <c r="AF517" s="164"/>
      <c r="AG517" s="164"/>
      <c r="AH517" s="164"/>
      <c r="AI517" s="164"/>
      <c r="AJ517" s="164"/>
      <c r="AK517" s="164"/>
      <c r="AL517" s="164"/>
      <c r="AM517" s="164"/>
      <c r="AN517" s="164"/>
      <c r="AO517" s="164"/>
      <c r="AP517" s="164"/>
      <c r="AQ517" s="164"/>
    </row>
    <row r="518" spans="1:43" ht="36" customHeight="1">
      <c r="A518" s="22" t="s">
        <v>5508</v>
      </c>
      <c r="B518" s="864" t="s">
        <v>5509</v>
      </c>
      <c r="C518" s="864"/>
      <c r="D518" s="864"/>
      <c r="E518" s="864"/>
      <c r="F518" s="864"/>
      <c r="G518" s="864"/>
      <c r="H518" s="864"/>
      <c r="I518" s="864"/>
      <c r="J518" s="864"/>
      <c r="K518" s="864"/>
      <c r="L518" s="864"/>
      <c r="M518" s="864"/>
      <c r="N518" s="864"/>
      <c r="O518" s="864"/>
      <c r="P518" s="864"/>
      <c r="Q518" s="864"/>
      <c r="R518" s="864"/>
      <c r="S518" s="864"/>
      <c r="T518" s="864"/>
      <c r="U518" s="864"/>
      <c r="V518" s="864"/>
      <c r="W518" s="864"/>
      <c r="X518" s="864"/>
      <c r="Y518" s="864"/>
      <c r="Z518" s="864"/>
      <c r="AA518" s="864"/>
      <c r="AB518" s="864"/>
      <c r="AC518" s="864"/>
      <c r="AD518" s="864"/>
      <c r="AE518" s="164"/>
      <c r="AF518" s="164"/>
      <c r="AG518" s="164"/>
      <c r="AH518" s="164"/>
      <c r="AI518" s="164"/>
      <c r="AJ518" s="164"/>
      <c r="AK518" s="164"/>
      <c r="AL518" s="164"/>
      <c r="AM518" s="164"/>
      <c r="AN518" s="164"/>
      <c r="AO518" s="164"/>
      <c r="AP518" s="164"/>
      <c r="AQ518" s="164"/>
    </row>
    <row r="519" spans="1:43" customFormat="1" ht="48" customHeight="1">
      <c r="A519" s="50"/>
      <c r="B519" s="52"/>
      <c r="C519" s="978" t="s">
        <v>5510</v>
      </c>
      <c r="D519" s="978"/>
      <c r="E519" s="978"/>
      <c r="F519" s="978"/>
      <c r="G519" s="978"/>
      <c r="H519" s="978"/>
      <c r="I519" s="978"/>
      <c r="J519" s="978"/>
      <c r="K519" s="978"/>
      <c r="L519" s="978"/>
      <c r="M519" s="978"/>
      <c r="N519" s="978"/>
      <c r="O519" s="978"/>
      <c r="P519" s="978"/>
      <c r="Q519" s="978"/>
      <c r="R519" s="978"/>
      <c r="S519" s="978"/>
      <c r="T519" s="978"/>
      <c r="U519" s="978"/>
      <c r="V519" s="978"/>
      <c r="W519" s="978"/>
      <c r="X519" s="978"/>
      <c r="Y519" s="978"/>
      <c r="Z519" s="978"/>
      <c r="AA519" s="978"/>
      <c r="AB519" s="978"/>
      <c r="AC519" s="978"/>
      <c r="AD519" s="978"/>
    </row>
    <row r="520" spans="1:43" ht="24" customHeight="1">
      <c r="A520" s="44"/>
      <c r="B520"/>
      <c r="C520" s="876" t="s">
        <v>5511</v>
      </c>
      <c r="D520" s="876"/>
      <c r="E520" s="876"/>
      <c r="F520" s="876"/>
      <c r="G520" s="876"/>
      <c r="H520" s="876"/>
      <c r="I520" s="876"/>
      <c r="J520" s="876"/>
      <c r="K520" s="876"/>
      <c r="L520" s="876"/>
      <c r="M520" s="876"/>
      <c r="N520" s="876"/>
      <c r="O520" s="876"/>
      <c r="P520" s="876"/>
      <c r="Q520" s="876"/>
      <c r="R520" s="876"/>
      <c r="S520" s="876"/>
      <c r="T520" s="876"/>
      <c r="U520" s="876"/>
      <c r="V520" s="876"/>
      <c r="W520" s="876"/>
      <c r="X520" s="876"/>
      <c r="Y520" s="876"/>
      <c r="Z520" s="876"/>
      <c r="AA520" s="876"/>
      <c r="AB520" s="876"/>
      <c r="AC520" s="876"/>
      <c r="AD520" s="876"/>
      <c r="AE520" s="164"/>
      <c r="AF520" s="164"/>
      <c r="AG520" s="164"/>
      <c r="AH520" s="164"/>
      <c r="AI520" s="164"/>
      <c r="AJ520" s="164"/>
      <c r="AK520" s="164"/>
      <c r="AL520" s="164"/>
      <c r="AM520" s="164"/>
      <c r="AN520" s="164"/>
      <c r="AO520" s="164"/>
      <c r="AP520" s="164"/>
      <c r="AQ520" s="164"/>
    </row>
    <row r="521" spans="1:43" ht="15" customHeight="1">
      <c r="A521" s="22"/>
      <c r="B521" s="26"/>
      <c r="C521" s="26"/>
      <c r="D521" s="26"/>
      <c r="E521" s="26"/>
      <c r="F521" s="26"/>
      <c r="G521" s="26"/>
      <c r="H521" s="26"/>
      <c r="I521" s="26"/>
      <c r="J521" s="26"/>
      <c r="K521" s="26"/>
      <c r="L521" s="26"/>
      <c r="M521" s="26"/>
      <c r="N521" s="26"/>
      <c r="O521" s="26"/>
      <c r="P521" s="26"/>
      <c r="Q521" s="26"/>
      <c r="R521" s="26"/>
      <c r="S521" s="26"/>
      <c r="T521" s="26"/>
      <c r="U521" s="26"/>
      <c r="V521" s="26"/>
      <c r="W521" s="26"/>
      <c r="X521" s="26"/>
      <c r="Y521" s="26"/>
      <c r="Z521" s="26"/>
      <c r="AA521" s="26"/>
      <c r="AB521" s="26"/>
      <c r="AC521" s="26"/>
      <c r="AD521" s="26"/>
      <c r="AE521" s="164"/>
      <c r="AF521" s="164"/>
      <c r="AG521" s="164"/>
      <c r="AH521" s="164"/>
      <c r="AI521" s="164"/>
      <c r="AJ521" s="164"/>
      <c r="AK521" s="164"/>
      <c r="AL521" s="164"/>
      <c r="AM521" s="164"/>
      <c r="AN521" s="164"/>
      <c r="AO521" s="164"/>
      <c r="AP521" s="164"/>
      <c r="AQ521" s="164"/>
    </row>
    <row r="522" spans="1:43" ht="15" customHeight="1">
      <c r="A522" s="22"/>
      <c r="B522" s="26"/>
      <c r="C522" s="889" t="s">
        <v>5310</v>
      </c>
      <c r="D522" s="889"/>
      <c r="E522" s="889"/>
      <c r="F522" s="889"/>
      <c r="G522" s="889"/>
      <c r="H522" s="889"/>
      <c r="I522" s="889" t="s">
        <v>5512</v>
      </c>
      <c r="J522" s="889"/>
      <c r="K522" s="889"/>
      <c r="L522" s="889"/>
      <c r="M522" s="889"/>
      <c r="N522" s="889"/>
      <c r="O522" s="889"/>
      <c r="P522" s="889"/>
      <c r="Q522" s="889"/>
      <c r="R522" s="889"/>
      <c r="S522" s="889"/>
      <c r="T522" s="889"/>
      <c r="U522" s="889"/>
      <c r="V522" s="889"/>
      <c r="W522" s="889"/>
      <c r="X522" s="889"/>
      <c r="Y522" s="889"/>
      <c r="Z522" s="889"/>
      <c r="AA522" s="889"/>
      <c r="AB522" s="889"/>
      <c r="AC522" s="889"/>
      <c r="AD522" s="889"/>
      <c r="AE522" s="164"/>
      <c r="AF522" s="164"/>
      <c r="AG522" s="164"/>
      <c r="AH522" s="164"/>
      <c r="AI522" s="164"/>
      <c r="AJ522" s="164"/>
      <c r="AK522" s="164"/>
      <c r="AL522" s="164"/>
      <c r="AM522" s="283" t="s">
        <v>5479</v>
      </c>
      <c r="AN522" s="300" t="s">
        <v>5080</v>
      </c>
      <c r="AO522" s="221" t="s">
        <v>5513</v>
      </c>
      <c r="AP522" s="900"/>
      <c r="AQ522" s="900"/>
    </row>
    <row r="523" spans="1:43" ht="219.75" customHeight="1">
      <c r="A523" s="22"/>
      <c r="B523" s="26"/>
      <c r="C523" s="889"/>
      <c r="D523" s="889"/>
      <c r="E523" s="889"/>
      <c r="F523" s="889"/>
      <c r="G523" s="889"/>
      <c r="H523" s="889"/>
      <c r="I523" s="889" t="s">
        <v>5362</v>
      </c>
      <c r="J523" s="889"/>
      <c r="K523" s="919" t="s">
        <v>5514</v>
      </c>
      <c r="L523" s="919"/>
      <c r="M523" s="919" t="s">
        <v>5515</v>
      </c>
      <c r="N523" s="919"/>
      <c r="O523" s="919" t="s">
        <v>5516</v>
      </c>
      <c r="P523" s="919"/>
      <c r="Q523" s="919" t="s">
        <v>5517</v>
      </c>
      <c r="R523" s="919"/>
      <c r="S523" s="919" t="s">
        <v>5518</v>
      </c>
      <c r="T523" s="919"/>
      <c r="U523" s="919" t="s">
        <v>5519</v>
      </c>
      <c r="V523" s="919"/>
      <c r="W523" s="919" t="s">
        <v>5520</v>
      </c>
      <c r="X523" s="919"/>
      <c r="Y523" s="919" t="s">
        <v>5521</v>
      </c>
      <c r="Z523" s="919"/>
      <c r="AA523" s="919" t="s">
        <v>5522</v>
      </c>
      <c r="AB523" s="919"/>
      <c r="AC523" s="919" t="s">
        <v>397</v>
      </c>
      <c r="AD523" s="919"/>
      <c r="AE523" s="164"/>
      <c r="AF523" s="164"/>
      <c r="AG523" s="287" t="s">
        <v>5088</v>
      </c>
      <c r="AH523" s="288" t="s">
        <v>5369</v>
      </c>
      <c r="AI523" s="289" t="s">
        <v>5089</v>
      </c>
      <c r="AJ523" s="290" t="s">
        <v>5523</v>
      </c>
      <c r="AK523" s="291" t="s">
        <v>5524</v>
      </c>
      <c r="AL523" s="297" t="s">
        <v>5089</v>
      </c>
      <c r="AM523" s="278" t="s">
        <v>5488</v>
      </c>
      <c r="AN523" s="299" t="s">
        <v>5525</v>
      </c>
      <c r="AO523" s="303" t="s">
        <v>5526</v>
      </c>
      <c r="AP523" s="900"/>
      <c r="AQ523" s="900"/>
    </row>
    <row r="524" spans="1:43" ht="84" customHeight="1">
      <c r="A524" s="22"/>
      <c r="B524" s="26"/>
      <c r="C524" s="165" t="s">
        <v>5008</v>
      </c>
      <c r="D524" s="852" t="s">
        <v>5490</v>
      </c>
      <c r="E524" s="853"/>
      <c r="F524" s="853"/>
      <c r="G524" s="853"/>
      <c r="H524" s="854"/>
      <c r="I524" s="719"/>
      <c r="J524" s="719"/>
      <c r="K524" s="719"/>
      <c r="L524" s="719"/>
      <c r="M524" s="719"/>
      <c r="N524" s="719"/>
      <c r="O524" s="719"/>
      <c r="P524" s="719"/>
      <c r="Q524" s="719"/>
      <c r="R524" s="719"/>
      <c r="S524" s="719"/>
      <c r="T524" s="719"/>
      <c r="U524" s="719"/>
      <c r="V524" s="719"/>
      <c r="W524" s="719"/>
      <c r="X524" s="719"/>
      <c r="Y524" s="719"/>
      <c r="Z524" s="719"/>
      <c r="AA524" s="719"/>
      <c r="AB524" s="719"/>
      <c r="AC524" s="719"/>
      <c r="AD524" s="719"/>
      <c r="AE524" s="164"/>
      <c r="AF524" s="164"/>
      <c r="AG524" s="199">
        <f>IF(AND($L181&lt;&gt;"",$L181&lt;&gt;1,COUNTA(I524:AD524)=0),0,IF(AND($L181&lt;&gt;"",$L181=1,Q480="",COUNTA(I524:AD524)=0),0,IF(AND($L181&lt;&gt;"",$L181=1,Q480="X",COUNTA(I524:AD524)=11),0,IF(COUNTA(I524:AD524)=0,0,1))))</f>
        <v>0</v>
      </c>
      <c r="AH524" s="293">
        <f>I524</f>
        <v>0</v>
      </c>
      <c r="AI524" s="294">
        <f>COUNTIF(K524:AD524,"NS")</f>
        <v>0</v>
      </c>
      <c r="AJ524" s="295">
        <f>SUM(K524:AD524)</f>
        <v>0</v>
      </c>
      <c r="AK524" s="296">
        <f>IF(OR(AND(AH524=0, AI524&gt;0),AND(AH524="NS", AJ524&gt;0), AND(AH524="NS", AI524=0, AJ524=0)), 1, IF(OR(AND(AH524&gt;0, AI524&gt;1,AH524&gt;AJ524), AND(AH524="NS", AI524=2), AND(AH524="NS", AJ524=0, AI524&gt;0), AH524=AJ524), 0, 1))</f>
        <v>0</v>
      </c>
      <c r="AL524" s="298">
        <f>COUNTIF(I524:AD527,"NS")</f>
        <v>0</v>
      </c>
      <c r="AM524" s="283">
        <f>IF(AND($L181&lt;&gt;"",$L181&lt;&gt;1,COUNTA(I524:AD524)&gt;0),1,0)</f>
        <v>0</v>
      </c>
      <c r="AN524" s="300">
        <f>IF(SUM(AA528)&gt;0,1,0)</f>
        <v>0</v>
      </c>
      <c r="AO524" s="221">
        <f>IF(AND($Q480="",COUNTA(I524:AD524)&gt;0),1,0)</f>
        <v>0</v>
      </c>
      <c r="AP524" s="230"/>
      <c r="AQ524" s="230"/>
    </row>
    <row r="525" spans="1:43" ht="36" customHeight="1">
      <c r="A525" s="22"/>
      <c r="B525" s="26"/>
      <c r="C525" s="165" t="s">
        <v>5010</v>
      </c>
      <c r="D525" s="852" t="s">
        <v>5328</v>
      </c>
      <c r="E525" s="853"/>
      <c r="F525" s="853"/>
      <c r="G525" s="853"/>
      <c r="H525" s="854"/>
      <c r="I525" s="719"/>
      <c r="J525" s="719"/>
      <c r="K525" s="719"/>
      <c r="L525" s="719"/>
      <c r="M525" s="719"/>
      <c r="N525" s="719"/>
      <c r="O525" s="719"/>
      <c r="P525" s="719"/>
      <c r="Q525" s="719"/>
      <c r="R525" s="719"/>
      <c r="S525" s="719"/>
      <c r="T525" s="719"/>
      <c r="U525" s="719"/>
      <c r="V525" s="719"/>
      <c r="W525" s="719"/>
      <c r="X525" s="719"/>
      <c r="Y525" s="719"/>
      <c r="Z525" s="719"/>
      <c r="AA525" s="719"/>
      <c r="AB525" s="719"/>
      <c r="AC525" s="719"/>
      <c r="AD525" s="719"/>
      <c r="AE525" s="164"/>
      <c r="AF525" s="164"/>
      <c r="AG525" s="199">
        <f>IF(AND($L182&lt;&gt;"",$L182&lt;&gt;1,COUNTA(I525:AD525)=0),0,IF(AND($L182&lt;&gt;"",$L182=1,Q481="",COUNTA(I525:AD525)=0),0,IF(AND($L182&lt;&gt;"",$L182=1,Q481="X",COUNTA(I525:AD525)=11),0,IF(COUNTA(I525:AD525)=0,0,1))))</f>
        <v>0</v>
      </c>
      <c r="AH525" s="293">
        <f>I525</f>
        <v>0</v>
      </c>
      <c r="AI525" s="294">
        <f>COUNTIF(K525:AD525,"NS")</f>
        <v>0</v>
      </c>
      <c r="AJ525" s="295">
        <f>SUM(K525:AD525)</f>
        <v>0</v>
      </c>
      <c r="AK525" s="296">
        <f>IF(OR(AND(AH525=0, AI525&gt;0),AND(AH525="NS", AJ525&gt;0), AND(AH525="NS", AI525=0, AJ525=0)), 1, IF(OR(AND(AH525&gt;0, AI525&gt;1,AH525&gt;AJ525), AND(AH525="NS", AI525=2), AND(AH525="NS", AJ525=0, AI525&gt;0), AH525=AJ525), 0, 1))</f>
        <v>0</v>
      </c>
      <c r="AL525" s="164"/>
      <c r="AM525" s="283">
        <f>IF(AND($L182&lt;&gt;"",$L182&lt;&gt;1,COUNTA(I525:AD525)&gt;0),1,0)</f>
        <v>0</v>
      </c>
      <c r="AN525" s="164"/>
      <c r="AO525" s="221">
        <f>IF(AND($Q481="",COUNTA(I525:AD525)&gt;0),1,0)</f>
        <v>0</v>
      </c>
      <c r="AP525" s="164"/>
      <c r="AQ525" s="164"/>
    </row>
    <row r="526" spans="1:43" ht="48" customHeight="1">
      <c r="A526" s="22"/>
      <c r="B526" s="26"/>
      <c r="C526" s="653" t="s">
        <v>5012</v>
      </c>
      <c r="D526" s="852" t="s">
        <v>5329</v>
      </c>
      <c r="E526" s="853"/>
      <c r="F526" s="853"/>
      <c r="G526" s="853"/>
      <c r="H526" s="854"/>
      <c r="I526" s="719"/>
      <c r="J526" s="719"/>
      <c r="K526" s="719"/>
      <c r="L526" s="719"/>
      <c r="M526" s="719"/>
      <c r="N526" s="719"/>
      <c r="O526" s="719"/>
      <c r="P526" s="719"/>
      <c r="Q526" s="719"/>
      <c r="R526" s="719"/>
      <c r="S526" s="719"/>
      <c r="T526" s="719"/>
      <c r="U526" s="719"/>
      <c r="V526" s="719"/>
      <c r="W526" s="719"/>
      <c r="X526" s="719"/>
      <c r="Y526" s="719"/>
      <c r="Z526" s="719"/>
      <c r="AA526" s="719"/>
      <c r="AB526" s="719"/>
      <c r="AC526" s="719"/>
      <c r="AD526" s="719"/>
      <c r="AE526" s="164"/>
      <c r="AF526" s="164"/>
      <c r="AG526" s="199">
        <f>IF(AND($L183&lt;&gt;"",$L183&lt;&gt;1,COUNTA(I526:AD526)=0),0,IF(AND($L183&lt;&gt;"",$L183=1,Q482="",COUNTA(I526:AD526)=0),0,IF(AND($L183&lt;&gt;"",$L183=1,Q482="X",COUNTA(I526:AD526)=11),0,IF(COUNTA(I526:AD526)=0,0,1))))</f>
        <v>0</v>
      </c>
      <c r="AH526" s="293">
        <f>I526</f>
        <v>0</v>
      </c>
      <c r="AI526" s="294">
        <f>COUNTIF(K526:AD526,"NS")</f>
        <v>0</v>
      </c>
      <c r="AJ526" s="295">
        <f>SUM(K526:AD526)</f>
        <v>0</v>
      </c>
      <c r="AK526" s="296">
        <f>IF(OR(AND(AH526=0, AI526&gt;0),AND(AH526="NS", AJ526&gt;0), AND(AH526="NS", AI526=0, AJ526=0)), 1, IF(OR(AND(AH526&gt;0, AI526&gt;1,AH526&gt;AJ526), AND(AH526="NS", AI526=2), AND(AH526="NS", AJ526=0, AI526&gt;0), AH526=AJ526), 0, 1))</f>
        <v>0</v>
      </c>
      <c r="AL526" s="164"/>
      <c r="AM526" s="283">
        <f>IF(AND($L183&lt;&gt;"",$L183&lt;&gt;1,COUNTA(I526:AD526)&gt;0),1,0)</f>
        <v>0</v>
      </c>
      <c r="AN526" s="164"/>
      <c r="AO526" s="221">
        <f>IF(AND($Q482="",COUNTA(I526:AD526)&gt;0),1,0)</f>
        <v>0</v>
      </c>
      <c r="AP526" s="164"/>
      <c r="AQ526" s="164"/>
    </row>
    <row r="527" spans="1:43" ht="24" customHeight="1">
      <c r="A527" s="22"/>
      <c r="B527" s="26"/>
      <c r="C527" s="653" t="s">
        <v>5014</v>
      </c>
      <c r="D527" s="852" t="s">
        <v>5491</v>
      </c>
      <c r="E527" s="853"/>
      <c r="F527" s="853"/>
      <c r="G527" s="853"/>
      <c r="H527" s="854"/>
      <c r="I527" s="719"/>
      <c r="J527" s="719"/>
      <c r="K527" s="719"/>
      <c r="L527" s="719"/>
      <c r="M527" s="719"/>
      <c r="N527" s="719"/>
      <c r="O527" s="719"/>
      <c r="P527" s="719"/>
      <c r="Q527" s="719"/>
      <c r="R527" s="719"/>
      <c r="S527" s="719"/>
      <c r="T527" s="719"/>
      <c r="U527" s="719"/>
      <c r="V527" s="719"/>
      <c r="W527" s="719"/>
      <c r="X527" s="719"/>
      <c r="Y527" s="719"/>
      <c r="Z527" s="719"/>
      <c r="AA527" s="719"/>
      <c r="AB527" s="719"/>
      <c r="AC527" s="719"/>
      <c r="AD527" s="719"/>
      <c r="AE527" s="164"/>
      <c r="AF527" s="164"/>
      <c r="AG527" s="199">
        <f>IF(AND($L184&lt;&gt;"",$L184&lt;&gt;1,COUNTA(I527:AD527)=0),0,IF(AND($L184&lt;&gt;"",$L184=1,Q483="",COUNTA(I527:AD527)=0),0,IF(AND($L184&lt;&gt;"",$L184=1,Q483="X",COUNTA(I527:AD527)=11),0,IF(COUNTA(I527:AD527)=0,0,1))))</f>
        <v>0</v>
      </c>
      <c r="AH527" s="293">
        <f>I527</f>
        <v>0</v>
      </c>
      <c r="AI527" s="294">
        <f>COUNTIF(K527:AD527,"NS")</f>
        <v>0</v>
      </c>
      <c r="AJ527" s="295">
        <f>SUM(K527:AD527)</f>
        <v>0</v>
      </c>
      <c r="AK527" s="296">
        <f>IF(OR(AND(AH527=0, AI527&gt;0),AND(AH527="NS", AJ527&gt;0), AND(AH527="NS", AI527=0, AJ527=0)), 1, IF(OR(AND(AH527&gt;0, AI527&gt;1,AH527&gt;AJ527), AND(AH527="NS", AI527=2), AND(AH527="NS", AJ527=0, AI527&gt;0), AH527=AJ527), 0, 1))</f>
        <v>0</v>
      </c>
      <c r="AL527" s="164"/>
      <c r="AM527" s="283">
        <f>IF(AND($L184&lt;&gt;"",$L184&lt;&gt;1,COUNTA(I527:AD527)&gt;0),1,0)</f>
        <v>0</v>
      </c>
      <c r="AN527" s="164"/>
      <c r="AO527" s="221">
        <f>IF(AND($Q483="",COUNTA(I527:AD527)&gt;0),1,0)</f>
        <v>0</v>
      </c>
      <c r="AP527" s="164"/>
      <c r="AQ527" s="164"/>
    </row>
    <row r="528" spans="1:43" ht="15" customHeight="1">
      <c r="A528" s="22"/>
      <c r="B528" s="26"/>
      <c r="C528"/>
      <c r="D528"/>
      <c r="E528"/>
      <c r="F528"/>
      <c r="G528"/>
      <c r="H528" s="67" t="s">
        <v>5527</v>
      </c>
      <c r="I528" s="716">
        <f>IF(AND(SUM(I524:J527)=0,COUNTIF(I524:J527,"NS")&gt;0),"NS",
IF(AND(SUM(I524:J527)=0,COUNTIF(I524:J527,0)&gt;0),0,
IF(AND(SUM(I524:J527)=0,COUNTIF(I524:J527,"NA")&gt;0),"NA",
SUM(I524:J527))))</f>
        <v>0</v>
      </c>
      <c r="J528" s="716"/>
      <c r="K528" s="716">
        <f>IF(AND(SUM(K524:L527)=0,COUNTIF(K524:L527,"NS")&gt;0),"NS",
IF(AND(SUM(K524:L527)=0,COUNTIF(K524:L527,0)&gt;0),0,
IF(AND(SUM(K524:L527)=0,COUNTIF(K524:L527,"NA")&gt;0),"NA",
SUM(K524:L527))))</f>
        <v>0</v>
      </c>
      <c r="L528" s="716"/>
      <c r="M528" s="716">
        <f>IF(AND(SUM(M524:N527)=0,COUNTIF(M524:N527,"NS")&gt;0),"NS",
IF(AND(SUM(M524:N527)=0,COUNTIF(M524:N527,0)&gt;0),0,
IF(AND(SUM(M524:N527)=0,COUNTIF(M524:N527,"NA")&gt;0),"NA",
SUM(M524:N527))))</f>
        <v>0</v>
      </c>
      <c r="N528" s="716"/>
      <c r="O528" s="716">
        <f>IF(AND(SUM(O524:P527)=0,COUNTIF(O524:P527,"NS")&gt;0),"NS",
IF(AND(SUM(O524:P527)=0,COUNTIF(O524:P527,0)&gt;0),0,
IF(AND(SUM(O524:P527)=0,COUNTIF(O524:P527,"NA")&gt;0),"NA",
SUM(O524:P527))))</f>
        <v>0</v>
      </c>
      <c r="P528" s="716"/>
      <c r="Q528" s="716">
        <f>IF(AND(SUM(Q524:R527)=0,COUNTIF(Q524:R527,"NS")&gt;0),"NS",
IF(AND(SUM(Q524:R527)=0,COUNTIF(Q524:R527,0)&gt;0),0,
IF(AND(SUM(Q524:R527)=0,COUNTIF(Q524:R527,"NA")&gt;0),"NA",
SUM(Q524:R527))))</f>
        <v>0</v>
      </c>
      <c r="R528" s="716"/>
      <c r="S528" s="716">
        <f>IF(AND(SUM(S524:T527)=0,COUNTIF(S524:T527,"NS")&gt;0),"NS",
IF(AND(SUM(S524:T527)=0,COUNTIF(S524:T527,0)&gt;0),0,
IF(AND(SUM(S524:T527)=0,COUNTIF(S524:T527,"NA")&gt;0),"NA",
SUM(S524:T527))))</f>
        <v>0</v>
      </c>
      <c r="T528" s="716"/>
      <c r="U528" s="716">
        <f>IF(AND(SUM(U524:V527)=0,COUNTIF(U524:V527,"NS")&gt;0),"NS",
IF(AND(SUM(U524:V527)=0,COUNTIF(U524:V527,0)&gt;0),0,
IF(AND(SUM(U524:V527)=0,COUNTIF(U524:V527,"NA")&gt;0),"NA",
SUM(U524:V527))))</f>
        <v>0</v>
      </c>
      <c r="V528" s="716"/>
      <c r="W528" s="716">
        <f>IF(AND(SUM(W524:X527)=0,COUNTIF(W524:X527,"NS")&gt;0),"NS",
IF(AND(SUM(W524:X527)=0,COUNTIF(W524:X527,0)&gt;0),0,
IF(AND(SUM(W524:X527)=0,COUNTIF(W524:X527,"NA")&gt;0),"NA",
SUM(W524:X527))))</f>
        <v>0</v>
      </c>
      <c r="X528" s="716"/>
      <c r="Y528" s="716">
        <f>IF(AND(SUM(Y524:Z527)=0,COUNTIF(Y524:Z527,"NS")&gt;0),"NS",
IF(AND(SUM(Y524:Z527)=0,COUNTIF(Y524:Z527,0)&gt;0),0,
IF(AND(SUM(Y524:Z527)=0,COUNTIF(Y524:Z527,"NA")&gt;0),"NA",
SUM(Y524:Z527))))</f>
        <v>0</v>
      </c>
      <c r="Z528" s="716"/>
      <c r="AA528" s="716">
        <f>IF(AND(SUM(AA524:AB527)=0,COUNTIF(AA524:AB527,"NS")&gt;0),"NS",
IF(AND(SUM(AA524:AB527)=0,COUNTIF(AA524:AB527,0)&gt;0),0,
IF(AND(SUM(AA524:AB527)=0,COUNTIF(AA524:AB527,"NA")&gt;0),"NA",
SUM(AA524:AB527))))</f>
        <v>0</v>
      </c>
      <c r="AB528" s="716"/>
      <c r="AC528" s="716">
        <f>IF(AND(SUM(AC524:AD527)=0,COUNTIF(AC524:AD527,"NS")&gt;0),"NS",
IF(AND(SUM(AC524:AD527)=0,COUNTIF(AC524:AD527,0)&gt;0),0,
IF(AND(SUM(AC524:AD527)=0,COUNTIF(AC524:AD527,"NA")&gt;0),"NA",
SUM(AC524:AD527))))</f>
        <v>0</v>
      </c>
      <c r="AD528" s="716"/>
      <c r="AE528" s="164"/>
      <c r="AF528" s="164"/>
      <c r="AG528" s="206">
        <f>SUM(AG524:AG527)</f>
        <v>0</v>
      </c>
      <c r="AH528" s="301"/>
      <c r="AI528" s="302"/>
      <c r="AJ528" s="301"/>
      <c r="AK528" s="291">
        <f>SUM(AK524:AK527)</f>
        <v>0</v>
      </c>
      <c r="AL528" s="164"/>
      <c r="AM528" s="304">
        <f>SUM(AM524:AM527)</f>
        <v>0</v>
      </c>
      <c r="AN528" s="164"/>
      <c r="AO528" s="305">
        <f>SUM(AO524:AO527)</f>
        <v>0</v>
      </c>
      <c r="AP528" s="164"/>
      <c r="AQ528" s="164"/>
    </row>
    <row r="529" spans="1:31" ht="15" customHeight="1">
      <c r="A529" s="22"/>
      <c r="B529" s="26"/>
      <c r="C529"/>
      <c r="D529"/>
      <c r="E529"/>
      <c r="F529"/>
      <c r="G529"/>
      <c r="H529"/>
      <c r="I529"/>
      <c r="J529"/>
      <c r="K529"/>
      <c r="L529"/>
      <c r="M529"/>
      <c r="N529"/>
      <c r="O529"/>
      <c r="P529"/>
      <c r="Q529"/>
      <c r="R529"/>
      <c r="S529"/>
      <c r="T529"/>
      <c r="U529"/>
      <c r="V529"/>
      <c r="W529"/>
      <c r="X529"/>
      <c r="Y529"/>
      <c r="Z529"/>
      <c r="AA529"/>
      <c r="AB529"/>
      <c r="AC529"/>
      <c r="AD529"/>
      <c r="AE529" s="164"/>
    </row>
    <row r="530" spans="1:31" ht="45" customHeight="1">
      <c r="A530" s="57"/>
      <c r="B530" s="26"/>
      <c r="C530" s="900" t="s">
        <v>5528</v>
      </c>
      <c r="D530" s="900"/>
      <c r="E530" s="900"/>
      <c r="F530" s="940"/>
      <c r="G530" s="940"/>
      <c r="H530" s="940"/>
      <c r="I530" s="940"/>
      <c r="J530" s="940"/>
      <c r="K530" s="940"/>
      <c r="L530" s="940"/>
      <c r="M530" s="940"/>
      <c r="N530" s="940"/>
      <c r="O530" s="940"/>
      <c r="P530" s="940"/>
      <c r="Q530" s="940"/>
      <c r="R530" s="940"/>
      <c r="S530" s="940"/>
      <c r="T530" s="940"/>
      <c r="U530" s="940"/>
      <c r="V530" s="940"/>
      <c r="W530" s="940"/>
      <c r="X530" s="940"/>
      <c r="Y530" s="940"/>
      <c r="Z530" s="940"/>
      <c r="AA530" s="940"/>
      <c r="AB530" s="940"/>
      <c r="AC530" s="940"/>
      <c r="AD530" s="940"/>
      <c r="AE530" s="164"/>
    </row>
    <row r="531" spans="1:31" ht="15" customHeight="1">
      <c r="A531" s="57"/>
      <c r="B531" s="811" t="str">
        <f>IF(AND(AN524&gt;0,F530=""),"Ha registrado un número mayor a cero en la col. Otro medio de recepción debe anotar el nombre de dicho(s) medio(s) de recepción","")</f>
        <v/>
      </c>
      <c r="C531" s="811"/>
      <c r="D531" s="811"/>
      <c r="E531" s="811"/>
      <c r="F531" s="811"/>
      <c r="G531" s="811"/>
      <c r="H531" s="811"/>
      <c r="I531" s="811"/>
      <c r="J531" s="811"/>
      <c r="K531" s="811"/>
      <c r="L531" s="811"/>
      <c r="M531" s="811"/>
      <c r="N531" s="811"/>
      <c r="O531" s="811"/>
      <c r="P531" s="811"/>
      <c r="Q531" s="811"/>
      <c r="R531" s="811"/>
      <c r="S531" s="811"/>
      <c r="T531" s="811"/>
      <c r="U531" s="811"/>
      <c r="V531" s="811"/>
      <c r="W531" s="811"/>
      <c r="X531" s="811"/>
      <c r="Y531" s="811"/>
      <c r="Z531" s="811"/>
      <c r="AA531" s="811"/>
      <c r="AB531" s="811"/>
      <c r="AC531" s="811"/>
      <c r="AD531" s="811"/>
      <c r="AE531" s="811"/>
    </row>
    <row r="532" spans="1:31" ht="24" customHeight="1">
      <c r="A532" s="57"/>
      <c r="B532" s="26"/>
      <c r="C532" s="876" t="s">
        <v>5300</v>
      </c>
      <c r="D532" s="876"/>
      <c r="E532" s="876"/>
      <c r="F532" s="876"/>
      <c r="G532" s="876"/>
      <c r="H532" s="876"/>
      <c r="I532" s="876"/>
      <c r="J532" s="876"/>
      <c r="K532" s="876"/>
      <c r="L532" s="876"/>
      <c r="M532" s="876"/>
      <c r="N532" s="876"/>
      <c r="O532" s="876"/>
      <c r="P532" s="876"/>
      <c r="Q532" s="876"/>
      <c r="R532" s="876"/>
      <c r="S532" s="876"/>
      <c r="T532" s="876"/>
      <c r="U532" s="876"/>
      <c r="V532" s="876"/>
      <c r="W532" s="876"/>
      <c r="X532" s="876"/>
      <c r="Y532" s="876"/>
      <c r="Z532" s="876"/>
      <c r="AA532" s="876"/>
      <c r="AB532" s="876"/>
      <c r="AC532" s="876"/>
      <c r="AD532" s="876"/>
      <c r="AE532" s="164"/>
    </row>
    <row r="533" spans="1:31" ht="60" customHeight="1">
      <c r="A533" s="57"/>
      <c r="B533" s="26"/>
      <c r="C533" s="892"/>
      <c r="D533" s="893"/>
      <c r="E533" s="893"/>
      <c r="F533" s="893"/>
      <c r="G533" s="893"/>
      <c r="H533" s="893"/>
      <c r="I533" s="893"/>
      <c r="J533" s="893"/>
      <c r="K533" s="893"/>
      <c r="L533" s="893"/>
      <c r="M533" s="893"/>
      <c r="N533" s="893"/>
      <c r="O533" s="893"/>
      <c r="P533" s="893"/>
      <c r="Q533" s="893"/>
      <c r="R533" s="893"/>
      <c r="S533" s="893"/>
      <c r="T533" s="893"/>
      <c r="U533" s="893"/>
      <c r="V533" s="893"/>
      <c r="W533" s="893"/>
      <c r="X533" s="893"/>
      <c r="Y533" s="893"/>
      <c r="Z533" s="893"/>
      <c r="AA533" s="893"/>
      <c r="AB533" s="893"/>
      <c r="AC533" s="893"/>
      <c r="AD533" s="894"/>
      <c r="AE533" s="164"/>
    </row>
    <row r="534" spans="1:31" ht="15" customHeight="1">
      <c r="A534" s="57"/>
      <c r="B534" s="811" t="str">
        <f>IF(AG528&gt;0,"Favor de ingresar toda la información requerida en la pregunta y/o verifique que no tenga información en celdas sombreadas","")</f>
        <v/>
      </c>
      <c r="C534" s="811"/>
      <c r="D534" s="811"/>
      <c r="E534" s="811"/>
      <c r="F534" s="811"/>
      <c r="G534" s="811"/>
      <c r="H534" s="811"/>
      <c r="I534" s="811"/>
      <c r="J534" s="811"/>
      <c r="K534" s="811"/>
      <c r="L534" s="811"/>
      <c r="M534" s="811"/>
      <c r="N534" s="811"/>
      <c r="O534" s="811"/>
      <c r="P534" s="811"/>
      <c r="Q534" s="811"/>
      <c r="R534" s="811"/>
      <c r="S534" s="811"/>
      <c r="T534" s="811"/>
      <c r="U534" s="811"/>
      <c r="V534" s="811"/>
      <c r="W534" s="811"/>
      <c r="X534" s="811"/>
      <c r="Y534" s="811"/>
      <c r="Z534" s="811"/>
      <c r="AA534" s="811"/>
      <c r="AB534" s="811"/>
      <c r="AC534" s="811"/>
      <c r="AD534" s="811"/>
      <c r="AE534" s="164"/>
    </row>
    <row r="535" spans="1:31" ht="15" customHeight="1">
      <c r="A535" s="57"/>
      <c r="B535" s="844" t="str">
        <f>IF(AL524&gt;0,"Alerta: debido a que cuenta con registros NS, debe proporcionar una justificación en el area de comentarios al final de la pregunta","")</f>
        <v/>
      </c>
      <c r="C535" s="844"/>
      <c r="D535" s="844"/>
      <c r="E535" s="844"/>
      <c r="F535" s="844"/>
      <c r="G535" s="844"/>
      <c r="H535" s="844"/>
      <c r="I535" s="844"/>
      <c r="J535" s="844"/>
      <c r="K535" s="844"/>
      <c r="L535" s="844"/>
      <c r="M535" s="844"/>
      <c r="N535" s="844"/>
      <c r="O535" s="844"/>
      <c r="P535" s="844"/>
      <c r="Q535" s="844"/>
      <c r="R535" s="844"/>
      <c r="S535" s="844"/>
      <c r="T535" s="844"/>
      <c r="U535" s="844"/>
      <c r="V535" s="844"/>
      <c r="W535" s="844"/>
      <c r="X535" s="844"/>
      <c r="Y535" s="844"/>
      <c r="Z535" s="844"/>
      <c r="AA535" s="844"/>
      <c r="AB535" s="844"/>
      <c r="AC535" s="844"/>
      <c r="AD535" s="844"/>
      <c r="AE535" s="164"/>
    </row>
    <row r="536" spans="1:31" ht="15" customHeight="1">
      <c r="A536" s="57"/>
      <c r="B536" s="811" t="str">
        <f>IF(AK528&gt;0,"Favor de revisar la suma y consistencia de totales y/o subtotales por filas (numéricos y NS)","")</f>
        <v/>
      </c>
      <c r="C536" s="811"/>
      <c r="D536" s="811"/>
      <c r="E536" s="811"/>
      <c r="F536" s="811"/>
      <c r="G536" s="811"/>
      <c r="H536" s="811"/>
      <c r="I536" s="811"/>
      <c r="J536" s="811"/>
      <c r="K536" s="811"/>
      <c r="L536" s="811"/>
      <c r="M536" s="811"/>
      <c r="N536" s="811"/>
      <c r="O536" s="811"/>
      <c r="P536" s="811"/>
      <c r="Q536" s="811"/>
      <c r="R536" s="811"/>
      <c r="S536" s="811"/>
      <c r="T536" s="811"/>
      <c r="U536" s="811"/>
      <c r="V536" s="811"/>
      <c r="W536" s="811"/>
      <c r="X536" s="811"/>
      <c r="Y536" s="811"/>
      <c r="Z536" s="811"/>
      <c r="AA536" s="811"/>
      <c r="AB536" s="811"/>
      <c r="AC536" s="811"/>
      <c r="AD536" s="811"/>
      <c r="AE536" s="164"/>
    </row>
    <row r="537" spans="1:31" ht="15" customHeight="1">
      <c r="A537" s="57"/>
      <c r="B537" s="26"/>
      <c r="C537" s="26"/>
      <c r="D537" s="26"/>
      <c r="E537" s="26"/>
      <c r="F537" s="26"/>
      <c r="G537" s="26"/>
      <c r="H537" s="26"/>
      <c r="I537" s="26"/>
      <c r="J537" s="26"/>
      <c r="K537" s="26"/>
      <c r="L537" s="26"/>
      <c r="M537" s="26"/>
      <c r="N537" s="26"/>
      <c r="O537" s="26"/>
      <c r="P537" s="26"/>
      <c r="Q537" s="26"/>
      <c r="R537" s="26"/>
      <c r="S537" s="26"/>
      <c r="T537" s="26"/>
      <c r="U537" s="26"/>
      <c r="V537" s="26"/>
      <c r="W537" s="26"/>
      <c r="X537" s="26"/>
      <c r="Y537" s="26"/>
      <c r="Z537" s="26"/>
      <c r="AA537" s="26"/>
      <c r="AB537" s="26"/>
      <c r="AC537" s="26"/>
      <c r="AD537" s="26"/>
      <c r="AE537" s="164"/>
    </row>
    <row r="538" spans="1:31" ht="15" customHeight="1">
      <c r="A538" s="57"/>
      <c r="B538" s="26"/>
      <c r="C538" s="26"/>
      <c r="D538" s="26"/>
      <c r="E538" s="26"/>
      <c r="F538" s="26"/>
      <c r="G538" s="26"/>
      <c r="H538" s="26"/>
      <c r="I538" s="26"/>
      <c r="J538" s="26"/>
      <c r="K538" s="26"/>
      <c r="L538" s="26"/>
      <c r="M538" s="26"/>
      <c r="N538" s="26"/>
      <c r="O538" s="26"/>
      <c r="P538" s="26"/>
      <c r="Q538" s="26"/>
      <c r="R538" s="26"/>
      <c r="S538" s="26"/>
      <c r="T538" s="26"/>
      <c r="U538" s="26"/>
      <c r="V538" s="26"/>
      <c r="W538" s="26"/>
      <c r="X538" s="26"/>
      <c r="Y538" s="26"/>
      <c r="Z538" s="26"/>
      <c r="AA538" s="26"/>
      <c r="AB538" s="26"/>
      <c r="AC538" s="26"/>
      <c r="AD538" s="26"/>
      <c r="AE538" s="164"/>
    </row>
    <row r="539" spans="1:31" ht="15" customHeight="1">
      <c r="A539" s="57"/>
      <c r="B539" s="26"/>
      <c r="C539" s="26"/>
      <c r="D539" s="26"/>
      <c r="E539" s="26"/>
      <c r="F539" s="26"/>
      <c r="G539" s="26"/>
      <c r="H539" s="26"/>
      <c r="I539" s="26"/>
      <c r="J539" s="26"/>
      <c r="K539" s="26"/>
      <c r="L539" s="26"/>
      <c r="M539" s="26"/>
      <c r="N539" s="26"/>
      <c r="O539" s="26"/>
      <c r="P539" s="26"/>
      <c r="Q539" s="26"/>
      <c r="R539" s="26"/>
      <c r="S539" s="26"/>
      <c r="T539" s="26"/>
      <c r="U539" s="26"/>
      <c r="V539" s="26"/>
      <c r="W539" s="26"/>
      <c r="X539" s="26"/>
      <c r="Y539" s="26"/>
      <c r="Z539" s="26"/>
      <c r="AA539" s="26"/>
      <c r="AB539" s="26"/>
      <c r="AC539" s="26"/>
      <c r="AD539" s="26"/>
      <c r="AE539" s="164"/>
    </row>
    <row r="540" spans="1:31" ht="36" customHeight="1">
      <c r="A540" s="50" t="s">
        <v>5529</v>
      </c>
      <c r="B540" s="864" t="s">
        <v>5530</v>
      </c>
      <c r="C540" s="864"/>
      <c r="D540" s="864"/>
      <c r="E540" s="864"/>
      <c r="F540" s="864"/>
      <c r="G540" s="864"/>
      <c r="H540" s="864"/>
      <c r="I540" s="864"/>
      <c r="J540" s="864"/>
      <c r="K540" s="864"/>
      <c r="L540" s="864"/>
      <c r="M540" s="864"/>
      <c r="N540" s="864"/>
      <c r="O540" s="864"/>
      <c r="P540" s="864"/>
      <c r="Q540" s="864"/>
      <c r="R540" s="864"/>
      <c r="S540" s="864"/>
      <c r="T540" s="864"/>
      <c r="U540" s="864"/>
      <c r="V540" s="864"/>
      <c r="W540" s="864"/>
      <c r="X540" s="864"/>
      <c r="Y540" s="864"/>
      <c r="Z540" s="864"/>
      <c r="AA540" s="864"/>
      <c r="AB540" s="864"/>
      <c r="AC540" s="864"/>
      <c r="AD540" s="864"/>
      <c r="AE540" s="164"/>
    </row>
    <row r="541" spans="1:31" ht="24" customHeight="1">
      <c r="A541" s="50"/>
      <c r="B541" s="52"/>
      <c r="C541" s="733" t="s">
        <v>5531</v>
      </c>
      <c r="D541" s="733"/>
      <c r="E541" s="733"/>
      <c r="F541" s="733"/>
      <c r="G541" s="733"/>
      <c r="H541" s="733"/>
      <c r="I541" s="733"/>
      <c r="J541" s="733"/>
      <c r="K541" s="733"/>
      <c r="L541" s="733"/>
      <c r="M541" s="733"/>
      <c r="N541" s="733"/>
      <c r="O541" s="733"/>
      <c r="P541" s="733"/>
      <c r="Q541" s="733"/>
      <c r="R541" s="733"/>
      <c r="S541" s="733"/>
      <c r="T541" s="733"/>
      <c r="U541" s="733"/>
      <c r="V541" s="733"/>
      <c r="W541" s="733"/>
      <c r="X541" s="733"/>
      <c r="Y541" s="733"/>
      <c r="Z541" s="733"/>
      <c r="AA541" s="733"/>
      <c r="AB541" s="733"/>
      <c r="AC541" s="733"/>
      <c r="AD541" s="733"/>
      <c r="AE541" s="164"/>
    </row>
    <row r="542" spans="1:31" ht="24" customHeight="1">
      <c r="A542" s="57"/>
      <c r="B542" s="26"/>
      <c r="C542" s="733" t="s">
        <v>5532</v>
      </c>
      <c r="D542" s="733"/>
      <c r="E542" s="733"/>
      <c r="F542" s="733"/>
      <c r="G542" s="733"/>
      <c r="H542" s="733"/>
      <c r="I542" s="733"/>
      <c r="J542" s="733"/>
      <c r="K542" s="733"/>
      <c r="L542" s="733"/>
      <c r="M542" s="733"/>
      <c r="N542" s="733"/>
      <c r="O542" s="733"/>
      <c r="P542" s="733"/>
      <c r="Q542" s="733"/>
      <c r="R542" s="733"/>
      <c r="S542" s="733"/>
      <c r="T542" s="733"/>
      <c r="U542" s="733"/>
      <c r="V542" s="733"/>
      <c r="W542" s="733"/>
      <c r="X542" s="733"/>
      <c r="Y542" s="733"/>
      <c r="Z542" s="733"/>
      <c r="AA542" s="733"/>
      <c r="AB542" s="733"/>
      <c r="AC542" s="733"/>
      <c r="AD542" s="733"/>
      <c r="AE542" s="164"/>
    </row>
    <row r="543" spans="1:31" ht="24" customHeight="1">
      <c r="A543" s="57"/>
      <c r="B543" s="26"/>
      <c r="C543" s="876" t="s">
        <v>5533</v>
      </c>
      <c r="D543" s="876"/>
      <c r="E543" s="876"/>
      <c r="F543" s="876"/>
      <c r="G543" s="876"/>
      <c r="H543" s="876"/>
      <c r="I543" s="876"/>
      <c r="J543" s="876"/>
      <c r="K543" s="876"/>
      <c r="L543" s="876"/>
      <c r="M543" s="876"/>
      <c r="N543" s="876"/>
      <c r="O543" s="876"/>
      <c r="P543" s="876"/>
      <c r="Q543" s="876"/>
      <c r="R543" s="876"/>
      <c r="S543" s="876"/>
      <c r="T543" s="876"/>
      <c r="U543" s="876"/>
      <c r="V543" s="876"/>
      <c r="W543" s="876"/>
      <c r="X543" s="876"/>
      <c r="Y543" s="876"/>
      <c r="Z543" s="876"/>
      <c r="AA543" s="876"/>
      <c r="AB543" s="876"/>
      <c r="AC543" s="876"/>
      <c r="AD543" s="876"/>
      <c r="AE543" s="164"/>
    </row>
    <row r="544" spans="1:31" ht="15" customHeight="1">
      <c r="A544" s="57"/>
      <c r="B544" s="26"/>
      <c r="C544" s="851" t="s">
        <v>5534</v>
      </c>
      <c r="D544" s="851"/>
      <c r="E544" s="851"/>
      <c r="F544" s="851"/>
      <c r="G544" s="851"/>
      <c r="H544" s="851"/>
      <c r="I544" s="851"/>
      <c r="J544" s="851"/>
      <c r="K544" s="851"/>
      <c r="L544" s="851"/>
      <c r="M544" s="851"/>
      <c r="N544" s="851"/>
      <c r="O544" s="851"/>
      <c r="P544" s="851"/>
      <c r="Q544" s="851"/>
      <c r="R544" s="851"/>
      <c r="S544" s="851"/>
      <c r="T544" s="851"/>
      <c r="U544" s="851"/>
      <c r="V544" s="851"/>
      <c r="W544" s="851"/>
      <c r="X544" s="851"/>
      <c r="Y544" s="851"/>
      <c r="Z544" s="851"/>
      <c r="AA544" s="851"/>
      <c r="AB544" s="851"/>
      <c r="AC544" s="851"/>
      <c r="AD544" s="851"/>
      <c r="AE544" s="164"/>
    </row>
    <row r="545" spans="1:43" ht="15" customHeight="1">
      <c r="A545" s="57"/>
      <c r="B545" s="26"/>
      <c r="C545" s="42"/>
      <c r="D545" s="42"/>
      <c r="E545" s="42"/>
      <c r="F545" s="42"/>
      <c r="G545" s="42"/>
      <c r="H545" s="42"/>
      <c r="I545" s="42"/>
      <c r="J545" s="42"/>
      <c r="K545" s="42"/>
      <c r="L545" s="42"/>
      <c r="M545" s="42"/>
      <c r="N545" s="42"/>
      <c r="O545" s="42"/>
      <c r="P545" s="42"/>
      <c r="Q545" s="42"/>
      <c r="R545" s="42"/>
      <c r="S545" s="42"/>
      <c r="T545" s="42"/>
      <c r="U545" s="42"/>
      <c r="V545" s="42"/>
      <c r="W545" s="42"/>
      <c r="X545" s="42"/>
      <c r="Y545" s="42"/>
      <c r="Z545" s="42"/>
      <c r="AA545" s="42"/>
      <c r="AB545" s="42"/>
      <c r="AC545" s="42"/>
      <c r="AD545" s="42"/>
      <c r="AE545" s="164"/>
      <c r="AF545" s="164"/>
      <c r="AG545" s="164"/>
      <c r="AH545" s="164"/>
      <c r="AI545" s="164"/>
      <c r="AJ545" s="164"/>
      <c r="AK545" s="164"/>
      <c r="AL545" s="164"/>
      <c r="AM545" s="164"/>
      <c r="AN545" s="164"/>
      <c r="AO545" s="164"/>
      <c r="AP545" s="164"/>
      <c r="AQ545" s="164"/>
    </row>
    <row r="546" spans="1:43" ht="15" customHeight="1">
      <c r="A546" s="57"/>
      <c r="B546" s="26"/>
      <c r="C546" s="42"/>
      <c r="D546" s="42"/>
      <c r="E546" s="42"/>
      <c r="F546" s="42"/>
      <c r="G546" s="42"/>
      <c r="H546" s="42"/>
      <c r="I546" s="42"/>
      <c r="J546" s="42"/>
      <c r="K546" s="42"/>
      <c r="L546" s="42"/>
      <c r="M546" s="42"/>
      <c r="N546" s="42"/>
      <c r="O546" s="42"/>
      <c r="P546" s="42"/>
      <c r="Q546" s="42"/>
      <c r="R546" s="42"/>
      <c r="S546" s="42"/>
      <c r="T546" s="42"/>
      <c r="U546" s="42"/>
      <c r="V546" s="42"/>
      <c r="W546" s="42"/>
      <c r="X546" s="42"/>
      <c r="Y546" s="42"/>
      <c r="Z546" s="42"/>
      <c r="AA546" s="971" t="s">
        <v>5535</v>
      </c>
      <c r="AB546" s="971"/>
      <c r="AC546" s="971"/>
      <c r="AD546" s="971"/>
      <c r="AE546" s="164"/>
      <c r="AF546" s="164"/>
      <c r="AG546" s="164"/>
      <c r="AH546" s="164"/>
      <c r="AI546" s="164"/>
      <c r="AJ546" s="164"/>
      <c r="AK546" s="164"/>
      <c r="AL546" s="164"/>
      <c r="AM546" s="164"/>
      <c r="AN546" s="164"/>
      <c r="AO546" s="164"/>
      <c r="AP546" s="164"/>
      <c r="AQ546" s="164"/>
    </row>
    <row r="547" spans="1:43" ht="15" customHeight="1">
      <c r="A547" s="57"/>
      <c r="B547" s="26"/>
      <c r="C547" s="26"/>
      <c r="D547" s="26"/>
      <c r="E547" s="26"/>
      <c r="F547" s="26"/>
      <c r="G547" s="26"/>
      <c r="H547" s="26"/>
      <c r="I547" s="26"/>
      <c r="J547" s="26"/>
      <c r="K547" s="26"/>
      <c r="L547" s="26"/>
      <c r="M547" s="26"/>
      <c r="N547" s="26"/>
      <c r="O547" s="26"/>
      <c r="P547" s="26"/>
      <c r="Q547" s="26"/>
      <c r="R547" s="26"/>
      <c r="S547" s="26"/>
      <c r="T547" s="26"/>
      <c r="U547" s="26"/>
      <c r="V547" s="26"/>
      <c r="W547" s="26"/>
      <c r="X547" s="26"/>
      <c r="Y547" s="26"/>
      <c r="Z547" s="26"/>
      <c r="AA547" s="26"/>
      <c r="AB547" s="26"/>
      <c r="AC547" s="26"/>
      <c r="AD547" s="26"/>
      <c r="AE547" s="164"/>
      <c r="AF547" s="164"/>
      <c r="AG547" s="164"/>
      <c r="AH547" s="164"/>
      <c r="AI547" s="164"/>
      <c r="AJ547" s="164"/>
      <c r="AK547" s="164"/>
      <c r="AL547" s="164"/>
      <c r="AM547" s="164"/>
      <c r="AN547" s="164"/>
      <c r="AO547" s="164"/>
      <c r="AP547" s="164"/>
      <c r="AQ547" s="164"/>
    </row>
    <row r="548" spans="1:43" ht="15" customHeight="1">
      <c r="A548" s="57"/>
      <c r="B548" s="26"/>
      <c r="C548" s="710" t="s">
        <v>5310</v>
      </c>
      <c r="D548" s="710"/>
      <c r="E548" s="710"/>
      <c r="F548" s="710"/>
      <c r="G548" s="710"/>
      <c r="H548" s="710"/>
      <c r="I548" s="710"/>
      <c r="J548" s="710" t="s">
        <v>5536</v>
      </c>
      <c r="K548" s="710"/>
      <c r="L548" s="710"/>
      <c r="M548" s="710"/>
      <c r="N548" s="710"/>
      <c r="O548" s="710"/>
      <c r="P548" s="710"/>
      <c r="Q548" s="710"/>
      <c r="R548" s="710"/>
      <c r="S548" s="710"/>
      <c r="T548" s="710"/>
      <c r="U548" s="710"/>
      <c r="V548" s="710"/>
      <c r="W548" s="710"/>
      <c r="X548" s="710"/>
      <c r="Y548" s="710"/>
      <c r="Z548" s="710"/>
      <c r="AA548" s="710"/>
      <c r="AB548" s="710"/>
      <c r="AC548" s="710"/>
      <c r="AD548" s="710"/>
      <c r="AE548" s="164"/>
      <c r="AF548" s="164"/>
      <c r="AG548" s="164"/>
      <c r="AH548" s="164"/>
      <c r="AI548" s="164"/>
      <c r="AJ548" s="164"/>
      <c r="AK548" s="164"/>
      <c r="AL548" s="164"/>
      <c r="AM548" s="283" t="s">
        <v>5479</v>
      </c>
      <c r="AN548" s="300" t="s">
        <v>5314</v>
      </c>
      <c r="AO548" s="221" t="s">
        <v>5513</v>
      </c>
      <c r="AP548" s="223" t="s">
        <v>5313</v>
      </c>
      <c r="AQ548" s="309" t="s">
        <v>5080</v>
      </c>
    </row>
    <row r="549" spans="1:43" ht="84" customHeight="1">
      <c r="A549" s="57"/>
      <c r="B549" s="26"/>
      <c r="C549" s="710"/>
      <c r="D549" s="710"/>
      <c r="E549" s="710"/>
      <c r="F549" s="710"/>
      <c r="G549" s="710"/>
      <c r="H549" s="710"/>
      <c r="I549" s="710"/>
      <c r="J549" s="707" t="s">
        <v>5362</v>
      </c>
      <c r="K549" s="708"/>
      <c r="L549" s="709"/>
      <c r="M549" s="883" t="s">
        <v>5537</v>
      </c>
      <c r="N549" s="883"/>
      <c r="O549" s="883"/>
      <c r="P549" s="883" t="s">
        <v>5538</v>
      </c>
      <c r="Q549" s="883"/>
      <c r="R549" s="883"/>
      <c r="S549" s="883" t="s">
        <v>5539</v>
      </c>
      <c r="T549" s="883"/>
      <c r="U549" s="883"/>
      <c r="V549" s="883" t="s">
        <v>5540</v>
      </c>
      <c r="W549" s="883"/>
      <c r="X549" s="883"/>
      <c r="Y549" s="883" t="s">
        <v>5541</v>
      </c>
      <c r="Z549" s="883"/>
      <c r="AA549" s="883"/>
      <c r="AB549" s="883" t="s">
        <v>397</v>
      </c>
      <c r="AC549" s="883"/>
      <c r="AD549" s="883"/>
      <c r="AE549" s="164"/>
      <c r="AF549" s="164"/>
      <c r="AG549" s="287" t="s">
        <v>5088</v>
      </c>
      <c r="AH549" s="288" t="s">
        <v>5369</v>
      </c>
      <c r="AI549" s="289" t="s">
        <v>5089</v>
      </c>
      <c r="AJ549" s="290" t="s">
        <v>5523</v>
      </c>
      <c r="AK549" s="291" t="s">
        <v>5524</v>
      </c>
      <c r="AL549" s="297" t="s">
        <v>5089</v>
      </c>
      <c r="AM549" s="278" t="s">
        <v>5488</v>
      </c>
      <c r="AN549" s="299" t="s">
        <v>5542</v>
      </c>
      <c r="AO549" s="303" t="s">
        <v>5526</v>
      </c>
      <c r="AP549" s="306" t="s">
        <v>5543</v>
      </c>
      <c r="AQ549" s="310" t="s">
        <v>5544</v>
      </c>
    </row>
    <row r="550" spans="1:43" ht="60" customHeight="1">
      <c r="A550" s="57"/>
      <c r="B550" s="26"/>
      <c r="C550" s="165" t="s">
        <v>5008</v>
      </c>
      <c r="D550" s="884" t="s">
        <v>5490</v>
      </c>
      <c r="E550" s="884"/>
      <c r="F550" s="884"/>
      <c r="G550" s="884"/>
      <c r="H550" s="884"/>
      <c r="I550" s="884"/>
      <c r="J550" s="713"/>
      <c r="K550" s="714"/>
      <c r="L550" s="715"/>
      <c r="M550" s="713"/>
      <c r="N550" s="714"/>
      <c r="O550" s="715"/>
      <c r="P550" s="713"/>
      <c r="Q550" s="714"/>
      <c r="R550" s="715"/>
      <c r="S550" s="713"/>
      <c r="T550" s="714"/>
      <c r="U550" s="715"/>
      <c r="V550" s="713"/>
      <c r="W550" s="714"/>
      <c r="X550" s="715"/>
      <c r="Y550" s="713"/>
      <c r="Z550" s="714"/>
      <c r="AA550" s="715"/>
      <c r="AB550" s="713"/>
      <c r="AC550" s="714"/>
      <c r="AD550" s="715"/>
      <c r="AE550" s="164"/>
      <c r="AF550" s="164"/>
      <c r="AG550" s="199">
        <f>IF(AND($L181&lt;&gt;"",$L181&lt;&gt;1,COUNTA(J550:AD550)=0),0,IF(AND($L181&lt;&gt;"",$L181=1,Q480="",COUNTA(J550:AD550)=0),0,IF(AND($L181&lt;&gt;"",$L181=1,Q480="X",SUM(I524)=0,COUNTA(J550:AD550)=0),0,IF(AND($L181&lt;&gt;"",$L181=1,Q480="X",SUM(I524)&gt;0,COUNTA(J550:AD550)=7),0,IF(COUNTA(J550:AD550)=0,0,1)))))</f>
        <v>0</v>
      </c>
      <c r="AH550" s="293">
        <f>J550</f>
        <v>0</v>
      </c>
      <c r="AI550" s="294">
        <f>COUNTIF(M550:AD550,"NS")</f>
        <v>0</v>
      </c>
      <c r="AJ550" s="295">
        <f>SUM(M550:AD550)</f>
        <v>0</v>
      </c>
      <c r="AK550" s="296">
        <f>IF(OR(AND(AH550=0, AI550&gt;0),AND(AH550="NS", AJ550&gt;0), AND(AH550="NS", AI550=0, AJ550=0)), 1, IF(OR(AND(AH550&gt;0, AI550&gt;1,AH550&gt;AJ550), AND(AH550="NS", AI550=2), AND(AH550="NS", AJ550=0, AI550&gt;0), AH550=AJ550), 0, 1))</f>
        <v>0</v>
      </c>
      <c r="AL550" s="298">
        <f>COUNTIF(J550:AD553,"NS")</f>
        <v>0</v>
      </c>
      <c r="AM550" s="283">
        <f>IF(AND($L181&lt;&gt;"",$L181&lt;&gt;1,COUNTA(J550:AD550)&gt;0),1,0)</f>
        <v>0</v>
      </c>
      <c r="AN550" s="300">
        <f>IF(SUM(Y554)&gt;0,1,0)</f>
        <v>0</v>
      </c>
      <c r="AO550" s="221">
        <f>IF(AND($Q480="",COUNTA(J550:AD550)&gt;0),1,0)</f>
        <v>0</v>
      </c>
      <c r="AP550" s="223">
        <f>IF(AND(SUM($I524)=0,COUNTA(J550:AD550)&gt;0),1,0)</f>
        <v>0</v>
      </c>
      <c r="AQ550" s="309">
        <f>IF(AND(J550="NS",$I524="NS"),0,IF(AND(J550="NA",$I524="NA"),0,IF(J550=$I524,0,1)))</f>
        <v>0</v>
      </c>
    </row>
    <row r="551" spans="1:43" ht="24" customHeight="1">
      <c r="A551" s="57"/>
      <c r="B551" s="26"/>
      <c r="C551" s="165" t="s">
        <v>5010</v>
      </c>
      <c r="D551" s="884" t="s">
        <v>5328</v>
      </c>
      <c r="E551" s="884"/>
      <c r="F551" s="884"/>
      <c r="G551" s="884"/>
      <c r="H551" s="884"/>
      <c r="I551" s="884"/>
      <c r="J551" s="713"/>
      <c r="K551" s="714"/>
      <c r="L551" s="715"/>
      <c r="M551" s="713"/>
      <c r="N551" s="714"/>
      <c r="O551" s="715"/>
      <c r="P551" s="713"/>
      <c r="Q551" s="714"/>
      <c r="R551" s="715"/>
      <c r="S551" s="713"/>
      <c r="T551" s="714"/>
      <c r="U551" s="715"/>
      <c r="V551" s="713"/>
      <c r="W551" s="714"/>
      <c r="X551" s="715"/>
      <c r="Y551" s="713"/>
      <c r="Z551" s="714"/>
      <c r="AA551" s="715"/>
      <c r="AB551" s="713"/>
      <c r="AC551" s="714"/>
      <c r="AD551" s="715"/>
      <c r="AE551" s="164"/>
      <c r="AF551" s="164"/>
      <c r="AG551" s="199">
        <f>IF(AND($L182&lt;&gt;"",$L182&lt;&gt;1,COUNTA(J551:AD551)=0),0,IF(AND($L182&lt;&gt;"",$L182=1,Q481="",COUNTA(J551:AD551)=0),0,IF(AND($L182&lt;&gt;"",$L182=1,Q481="X",SUM(I525)=0,COUNTA(J551:AD551)=0),0,IF(AND($L182&lt;&gt;"",$L182=1,Q481="X",SUM(I525)&gt;0,COUNTA(J551:AD551)=7),0,IF(COUNTA(J551:AD551)=0,0,1)))))</f>
        <v>0</v>
      </c>
      <c r="AH551" s="293">
        <f>J551</f>
        <v>0</v>
      </c>
      <c r="AI551" s="294">
        <f>COUNTIF(M551:AD551,"NS")</f>
        <v>0</v>
      </c>
      <c r="AJ551" s="295">
        <f>SUM(M551:AD551)</f>
        <v>0</v>
      </c>
      <c r="AK551" s="296">
        <f>IF(OR(AND(AH551=0, AI551&gt;0),AND(AH551="NS", AJ551&gt;0), AND(AH551="NS", AI551=0, AJ551=0)), 1, IF(OR(AND(AH551&gt;0, AI551&gt;1,AH551&gt;AJ551), AND(AH551="NS", AI551=2), AND(AH551="NS", AJ551=0, AI551&gt;0), AH551=AJ551), 0, 1))</f>
        <v>0</v>
      </c>
      <c r="AL551" s="164"/>
      <c r="AM551" s="283">
        <f>IF(AND($L182&lt;&gt;"",$L182&lt;&gt;1,COUNTA(J551:AD551)&gt;0),1,0)</f>
        <v>0</v>
      </c>
      <c r="AN551" s="164"/>
      <c r="AO551" s="221">
        <f>IF(AND($Q481="",COUNTA(J551:AD551)&gt;0),1,0)</f>
        <v>0</v>
      </c>
      <c r="AP551" s="223">
        <f>IF(AND(SUM($I525)=0,COUNTA(J551:AD551)&gt;0),1,0)</f>
        <v>0</v>
      </c>
      <c r="AQ551" s="309">
        <f>IF(AND(J551="NS",$I525="NS"),0,IF(AND(J551="NA",$I525="NA"),0,IF(J551=$I525,0,1)))</f>
        <v>0</v>
      </c>
    </row>
    <row r="552" spans="1:43" ht="36" customHeight="1">
      <c r="A552" s="57"/>
      <c r="B552" s="26"/>
      <c r="C552" s="148" t="s">
        <v>5012</v>
      </c>
      <c r="D552" s="884" t="s">
        <v>5329</v>
      </c>
      <c r="E552" s="884"/>
      <c r="F552" s="884"/>
      <c r="G552" s="884"/>
      <c r="H552" s="884"/>
      <c r="I552" s="884"/>
      <c r="J552" s="713"/>
      <c r="K552" s="714"/>
      <c r="L552" s="715"/>
      <c r="M552" s="713"/>
      <c r="N552" s="714"/>
      <c r="O552" s="715"/>
      <c r="P552" s="713"/>
      <c r="Q552" s="714"/>
      <c r="R552" s="715"/>
      <c r="S552" s="713"/>
      <c r="T552" s="714"/>
      <c r="U552" s="715"/>
      <c r="V552" s="713"/>
      <c r="W552" s="714"/>
      <c r="X552" s="715"/>
      <c r="Y552" s="713"/>
      <c r="Z552" s="714"/>
      <c r="AA552" s="715"/>
      <c r="AB552" s="713"/>
      <c r="AC552" s="714"/>
      <c r="AD552" s="715"/>
      <c r="AE552" s="164"/>
      <c r="AF552" s="164"/>
      <c r="AG552" s="199">
        <f>IF(AND($L183&lt;&gt;"",$L183&lt;&gt;1,COUNTA(J552:AD552)=0),0,IF(AND($L183&lt;&gt;"",$L183=1,Q482="",COUNTA(J552:AD552)=0),0,IF(AND($L183&lt;&gt;"",$L183=1,Q482="X",SUM(I526)=0,COUNTA(J552:AD552)=0),0,IF(AND($L183&lt;&gt;"",$L183=1,Q482="X",SUM(I526)&gt;0,COUNTA(J552:AD552)=7),0,IF(COUNTA(J552:AD552)=0,0,1)))))</f>
        <v>0</v>
      </c>
      <c r="AH552" s="293">
        <f>J552</f>
        <v>0</v>
      </c>
      <c r="AI552" s="294">
        <f>COUNTIF(M552:AD552,"NS")</f>
        <v>0</v>
      </c>
      <c r="AJ552" s="295">
        <f>SUM(M552:AD552)</f>
        <v>0</v>
      </c>
      <c r="AK552" s="296">
        <f>IF(OR(AND(AH552=0, AI552&gt;0),AND(AH552="NS", AJ552&gt;0), AND(AH552="NS", AI552=0, AJ552=0)), 1, IF(OR(AND(AH552&gt;0, AI552&gt;1,AH552&gt;AJ552), AND(AH552="NS", AI552=2), AND(AH552="NS", AJ552=0, AI552&gt;0), AH552=AJ552), 0, 1))</f>
        <v>0</v>
      </c>
      <c r="AL552" s="164"/>
      <c r="AM552" s="283">
        <f>IF(AND($L183&lt;&gt;"",$L183&lt;&gt;1,COUNTA(J552:AD552)&gt;0),1,0)</f>
        <v>0</v>
      </c>
      <c r="AN552" s="164"/>
      <c r="AO552" s="221">
        <f>IF(AND($Q482="",COUNTA(J552:AD552)&gt;0),1,0)</f>
        <v>0</v>
      </c>
      <c r="AP552" s="223">
        <f>IF(AND(SUM($I526)=0,COUNTA(J552:AD552)&gt;0),1,0)</f>
        <v>0</v>
      </c>
      <c r="AQ552" s="309">
        <f>IF(AND(J552="NS",$I526="NS"),0,IF(AND(J552="NA",$I526="NA"),0,IF(J552=$I526,0,1)))</f>
        <v>0</v>
      </c>
    </row>
    <row r="553" spans="1:43" ht="15" customHeight="1">
      <c r="A553" s="57"/>
      <c r="B553" s="26"/>
      <c r="C553" s="148" t="s">
        <v>5014</v>
      </c>
      <c r="D553" s="884" t="s">
        <v>5491</v>
      </c>
      <c r="E553" s="884"/>
      <c r="F553" s="884"/>
      <c r="G553" s="884"/>
      <c r="H553" s="884"/>
      <c r="I553" s="884"/>
      <c r="J553" s="713"/>
      <c r="K553" s="714"/>
      <c r="L553" s="715"/>
      <c r="M553" s="713"/>
      <c r="N553" s="714"/>
      <c r="O553" s="715"/>
      <c r="P553" s="713"/>
      <c r="Q553" s="714"/>
      <c r="R553" s="715"/>
      <c r="S553" s="713"/>
      <c r="T553" s="714"/>
      <c r="U553" s="715"/>
      <c r="V553" s="713"/>
      <c r="W553" s="714"/>
      <c r="X553" s="715"/>
      <c r="Y553" s="713"/>
      <c r="Z553" s="714"/>
      <c r="AA553" s="715"/>
      <c r="AB553" s="713"/>
      <c r="AC553" s="714"/>
      <c r="AD553" s="715"/>
      <c r="AE553" s="164"/>
      <c r="AF553" s="164"/>
      <c r="AG553" s="199">
        <f>IF(AND($L184&lt;&gt;"",$L184&lt;&gt;1,COUNTA(J553:AD553)=0),0,IF(AND($L184&lt;&gt;"",$L184=1,Q483="",COUNTA(J553:AD553)=0),0,IF(AND($L184&lt;&gt;"",$L184=1,Q483="X",SUM(I527)=0,COUNTA(J553:AD553)=0),0,IF(AND($L184&lt;&gt;"",$L184=1,Q483="X",SUM(I527)&gt;0,COUNTA(J553:AD553)=7),0,IF(COUNTA(J553:AD553)=0,0,1)))))</f>
        <v>0</v>
      </c>
      <c r="AH553" s="293">
        <f>J553</f>
        <v>0</v>
      </c>
      <c r="AI553" s="294">
        <f>COUNTIF(M553:AD553,"NS")</f>
        <v>0</v>
      </c>
      <c r="AJ553" s="295">
        <f>SUM(M553:AD553)</f>
        <v>0</v>
      </c>
      <c r="AK553" s="296">
        <f>IF(OR(AND(AH553=0, AI553&gt;0),AND(AH553="NS", AJ553&gt;0), AND(AH553="NS", AI553=0, AJ553=0)), 1, IF(OR(AND(AH553&gt;0, AI553&gt;1,AH553&gt;AJ553), AND(AH553="NS", AI553=2), AND(AH553="NS", AJ553=0, AI553&gt;0), AH553=AJ553), 0, 1))</f>
        <v>0</v>
      </c>
      <c r="AL553" s="164"/>
      <c r="AM553" s="283">
        <f>IF(AND($L184&lt;&gt;"",$L184&lt;&gt;1,COUNTA(J553:AD553)&gt;0),1,0)</f>
        <v>0</v>
      </c>
      <c r="AN553" s="164"/>
      <c r="AO553" s="221">
        <f>IF(AND($Q483="",COUNTA(J553:AD553)&gt;0),1,0)</f>
        <v>0</v>
      </c>
      <c r="AP553" s="223">
        <f>IF(AND(SUM($I527)=0,COUNTA(J553:AD553)&gt;0),1,0)</f>
        <v>0</v>
      </c>
      <c r="AQ553" s="309">
        <f>IF(AND(J553="NS",$I527="NS"),0,IF(AND(J553="NA",$I527="NA"),0,IF(J553=$I527,0,1)))</f>
        <v>0</v>
      </c>
    </row>
    <row r="554" spans="1:43" ht="15" customHeight="1">
      <c r="A554" s="57"/>
      <c r="B554" s="26"/>
      <c r="C554" s="56"/>
      <c r="D554" s="56"/>
      <c r="E554" s="56"/>
      <c r="F554" s="56"/>
      <c r="G554" s="56"/>
      <c r="H554" s="56"/>
      <c r="I554" s="67" t="s">
        <v>5527</v>
      </c>
      <c r="J554" s="728">
        <f>IF(AND(SUM(J550:L553)=0,COUNTIF(J550:L553,"NS")&gt;0),"NS",
IF(AND(SUM(J550:L553)=0,COUNTIF(J550:L553,0)&gt;0),0,
IF(AND(SUM(J550:L553)=0,COUNTIF(J550:L553,"NA")&gt;0),"NA",
SUM(J550:L553))))</f>
        <v>0</v>
      </c>
      <c r="K554" s="729"/>
      <c r="L554" s="730"/>
      <c r="M554" s="728">
        <f>IF(AND(SUM(M550:O553)=0,COUNTIF(M550:O553,"NS")&gt;0),"NS",
IF(AND(SUM(M550:O553)=0,COUNTIF(M550:O553,0)&gt;0),0,
IF(AND(SUM(M550:O553)=0,COUNTIF(M550:O553,"NA")&gt;0),"NA",
SUM(M550:O553))))</f>
        <v>0</v>
      </c>
      <c r="N554" s="729"/>
      <c r="O554" s="730"/>
      <c r="P554" s="728">
        <f>IF(AND(SUM(P550:R553)=0,COUNTIF(P550:R553,"NS")&gt;0),"NS",
IF(AND(SUM(P550:R553)=0,COUNTIF(P550:R553,0)&gt;0),0,
IF(AND(SUM(P550:R553)=0,COUNTIF(P550:R553,"NA")&gt;0),"NA",
SUM(P550:R553))))</f>
        <v>0</v>
      </c>
      <c r="Q554" s="729"/>
      <c r="R554" s="730"/>
      <c r="S554" s="728">
        <f>IF(AND(SUM(S550:U553)=0,COUNTIF(S550:U553,"NS")&gt;0),"NS",
IF(AND(SUM(S550:U553)=0,COUNTIF(S550:U553,0)&gt;0),0,
IF(AND(SUM(S550:U553)=0,COUNTIF(S550:U553,"NA")&gt;0),"NA",
SUM(S550:U553))))</f>
        <v>0</v>
      </c>
      <c r="T554" s="729"/>
      <c r="U554" s="730"/>
      <c r="V554" s="728">
        <f>IF(AND(SUM(V550:X553)=0,COUNTIF(V550:X553,"NS")&gt;0),"NS",
IF(AND(SUM(V550:X553)=0,COUNTIF(V550:X553,0)&gt;0),0,
IF(AND(SUM(V550:X553)=0,COUNTIF(V550:X553,"NA")&gt;0),"NA",
SUM(V550:X553))))</f>
        <v>0</v>
      </c>
      <c r="W554" s="729"/>
      <c r="X554" s="730"/>
      <c r="Y554" s="728">
        <f>IF(AND(SUM(Y550:AA553)=0,COUNTIF(Y550:AA553,"NS")&gt;0),"NS",
IF(AND(SUM(Y550:AA553)=0,COUNTIF(Y550:AA553,0)&gt;0),0,
IF(AND(SUM(Y550:AA553)=0,COUNTIF(Y550:AA553,"NA")&gt;0),"NA",
SUM(Y550:AA553))))</f>
        <v>0</v>
      </c>
      <c r="Z554" s="729"/>
      <c r="AA554" s="730"/>
      <c r="AB554" s="728">
        <f>IF(AND(SUM(AB550:AD553)=0,COUNTIF(AB550:AD553,"NS")&gt;0),"NS",
IF(AND(SUM(AB550:AD553)=0,COUNTIF(AB550:AD553,0)&gt;0),0,
IF(AND(SUM(AB550:AD553)=0,COUNTIF(AB550:AD553,"NA")&gt;0),"NA",
SUM(AB550:AD553))))</f>
        <v>0</v>
      </c>
      <c r="AC554" s="729"/>
      <c r="AD554" s="730"/>
      <c r="AE554" s="164"/>
      <c r="AF554" s="164"/>
      <c r="AG554" s="203">
        <f>SUM(AG550:AG553)</f>
        <v>0</v>
      </c>
      <c r="AH554" s="164"/>
      <c r="AI554" s="164"/>
      <c r="AJ554" s="164"/>
      <c r="AK554" s="291">
        <f>SUM(AK550:AK553)</f>
        <v>0</v>
      </c>
      <c r="AL554" s="164"/>
      <c r="AM554" s="304">
        <f>SUM(AM550:AM553)</f>
        <v>0</v>
      </c>
      <c r="AN554" s="164"/>
      <c r="AO554" s="305">
        <f>SUM(AO550:AO553)</f>
        <v>0</v>
      </c>
      <c r="AP554" s="308">
        <f>SUM(AP550:AP553)</f>
        <v>0</v>
      </c>
      <c r="AQ554" s="310">
        <f>SUM(AQ550:AQ553)</f>
        <v>0</v>
      </c>
    </row>
    <row r="555" spans="1:43" ht="15" customHeight="1">
      <c r="A555" s="57"/>
      <c r="B555" s="26"/>
      <c r="C555" s="56"/>
      <c r="D555" s="56"/>
      <c r="E555" s="56"/>
      <c r="F555" s="56"/>
      <c r="G555" s="56"/>
      <c r="H555" s="56"/>
      <c r="I555" s="56"/>
      <c r="J555" s="56"/>
      <c r="K555" s="56"/>
      <c r="L555" s="56"/>
      <c r="M555" s="56"/>
      <c r="N555" s="56"/>
      <c r="O555" s="56"/>
      <c r="P555" s="56"/>
      <c r="Q555" s="56"/>
      <c r="R555" s="56"/>
      <c r="S555" s="56"/>
      <c r="T555" s="56"/>
      <c r="U555" s="56"/>
      <c r="V555" s="56"/>
      <c r="W555" s="56"/>
      <c r="X555" s="56"/>
      <c r="Y555" s="56"/>
      <c r="Z555" s="56"/>
      <c r="AA555" s="56"/>
      <c r="AB555" s="56"/>
      <c r="AC555" s="56"/>
      <c r="AD555" s="56"/>
      <c r="AE555" s="164"/>
      <c r="AF555" s="164"/>
      <c r="AG555" s="164"/>
      <c r="AH555" s="164"/>
      <c r="AI555" s="164"/>
      <c r="AJ555" s="164"/>
      <c r="AK555" s="164"/>
      <c r="AL555" s="164"/>
      <c r="AM555" s="164"/>
      <c r="AN555" s="164"/>
      <c r="AO555" s="164"/>
      <c r="AP555" s="164"/>
      <c r="AQ555" s="164"/>
    </row>
    <row r="556" spans="1:43" ht="45" customHeight="1">
      <c r="A556" s="57"/>
      <c r="B556" s="26"/>
      <c r="C556" s="782" t="s">
        <v>5545</v>
      </c>
      <c r="D556" s="782"/>
      <c r="E556" s="782"/>
      <c r="F556" s="940"/>
      <c r="G556" s="940"/>
      <c r="H556" s="940"/>
      <c r="I556" s="940"/>
      <c r="J556" s="940"/>
      <c r="K556" s="940"/>
      <c r="L556" s="940"/>
      <c r="M556" s="940"/>
      <c r="N556" s="940"/>
      <c r="O556" s="940"/>
      <c r="P556" s="940"/>
      <c r="Q556" s="940"/>
      <c r="R556" s="940"/>
      <c r="S556" s="940"/>
      <c r="T556" s="940"/>
      <c r="U556" s="940"/>
      <c r="V556" s="940"/>
      <c r="W556" s="940"/>
      <c r="X556" s="940"/>
      <c r="Y556" s="940"/>
      <c r="Z556" s="940"/>
      <c r="AA556" s="940"/>
      <c r="AB556" s="940"/>
      <c r="AC556" s="940"/>
      <c r="AD556" s="940"/>
      <c r="AE556" s="164"/>
      <c r="AF556" s="164"/>
      <c r="AG556" s="164"/>
      <c r="AH556" s="164"/>
      <c r="AI556" s="164"/>
      <c r="AJ556" s="164"/>
      <c r="AK556" s="164"/>
      <c r="AL556" s="164"/>
      <c r="AM556" s="164"/>
      <c r="AN556" s="164"/>
      <c r="AO556" s="164"/>
      <c r="AP556" s="164"/>
      <c r="AQ556" s="164"/>
    </row>
    <row r="557" spans="1:43" ht="15" customHeight="1">
      <c r="A557" s="57"/>
      <c r="B557" s="811" t="str">
        <f>IF(AND(AN550&gt;0,F556=""),"Ha registrado un número mayor a cero en la col. Otro estatus debe anotar el nombre de dicho(s) estatus ","")</f>
        <v/>
      </c>
      <c r="C557" s="811"/>
      <c r="D557" s="811"/>
      <c r="E557" s="811"/>
      <c r="F557" s="811"/>
      <c r="G557" s="811"/>
      <c r="H557" s="811"/>
      <c r="I557" s="811"/>
      <c r="J557" s="811"/>
      <c r="K557" s="811"/>
      <c r="L557" s="811"/>
      <c r="M557" s="811"/>
      <c r="N557" s="811"/>
      <c r="O557" s="811"/>
      <c r="P557" s="811"/>
      <c r="Q557" s="811"/>
      <c r="R557" s="811"/>
      <c r="S557" s="811"/>
      <c r="T557" s="811"/>
      <c r="U557" s="811"/>
      <c r="V557" s="811"/>
      <c r="W557" s="811"/>
      <c r="X557" s="811"/>
      <c r="Y557" s="811"/>
      <c r="Z557" s="811"/>
      <c r="AA557" s="811"/>
      <c r="AB557" s="811"/>
      <c r="AC557" s="811"/>
      <c r="AD557" s="811"/>
      <c r="AE557" s="811"/>
      <c r="AF557" s="164"/>
      <c r="AG557" s="164"/>
      <c r="AH557" s="164"/>
      <c r="AI557" s="164"/>
      <c r="AJ557" s="164"/>
      <c r="AK557" s="164"/>
      <c r="AL557" s="164"/>
      <c r="AM557" s="164"/>
      <c r="AN557" s="164"/>
      <c r="AO557" s="164"/>
      <c r="AP557" s="164"/>
      <c r="AQ557" s="164"/>
    </row>
    <row r="558" spans="1:43" ht="24" customHeight="1">
      <c r="A558" s="57"/>
      <c r="B558" s="26"/>
      <c r="C558" s="876" t="s">
        <v>5300</v>
      </c>
      <c r="D558" s="876"/>
      <c r="E558" s="876"/>
      <c r="F558" s="876"/>
      <c r="G558" s="876"/>
      <c r="H558" s="876"/>
      <c r="I558" s="876"/>
      <c r="J558" s="876"/>
      <c r="K558" s="876"/>
      <c r="L558" s="876"/>
      <c r="M558" s="876"/>
      <c r="N558" s="876"/>
      <c r="O558" s="876"/>
      <c r="P558" s="876"/>
      <c r="Q558" s="876"/>
      <c r="R558" s="876"/>
      <c r="S558" s="876"/>
      <c r="T558" s="876"/>
      <c r="U558" s="876"/>
      <c r="V558" s="876"/>
      <c r="W558" s="876"/>
      <c r="X558" s="876"/>
      <c r="Y558" s="876"/>
      <c r="Z558" s="876"/>
      <c r="AA558" s="876"/>
      <c r="AB558" s="876"/>
      <c r="AC558" s="876"/>
      <c r="AD558" s="876"/>
      <c r="AE558" s="164"/>
      <c r="AF558" s="164"/>
      <c r="AG558" s="164"/>
      <c r="AH558" s="164"/>
      <c r="AI558" s="164"/>
      <c r="AJ558" s="164"/>
      <c r="AK558" s="164"/>
      <c r="AL558" s="164"/>
      <c r="AM558" s="164"/>
      <c r="AN558" s="164"/>
      <c r="AO558" s="164"/>
      <c r="AP558" s="164"/>
      <c r="AQ558" s="164"/>
    </row>
    <row r="559" spans="1:43" ht="60" customHeight="1">
      <c r="A559" s="57"/>
      <c r="B559" s="26"/>
      <c r="C559" s="892"/>
      <c r="D559" s="893"/>
      <c r="E559" s="893"/>
      <c r="F559" s="893"/>
      <c r="G559" s="893"/>
      <c r="H559" s="893"/>
      <c r="I559" s="893"/>
      <c r="J559" s="893"/>
      <c r="K559" s="893"/>
      <c r="L559" s="893"/>
      <c r="M559" s="893"/>
      <c r="N559" s="893"/>
      <c r="O559" s="893"/>
      <c r="P559" s="893"/>
      <c r="Q559" s="893"/>
      <c r="R559" s="893"/>
      <c r="S559" s="893"/>
      <c r="T559" s="893"/>
      <c r="U559" s="893"/>
      <c r="V559" s="893"/>
      <c r="W559" s="893"/>
      <c r="X559" s="893"/>
      <c r="Y559" s="893"/>
      <c r="Z559" s="893"/>
      <c r="AA559" s="893"/>
      <c r="AB559" s="893"/>
      <c r="AC559" s="893"/>
      <c r="AD559" s="894"/>
      <c r="AE559" s="164"/>
      <c r="AF559" s="164"/>
      <c r="AG559" s="164"/>
      <c r="AH559" s="164"/>
      <c r="AI559" s="164"/>
      <c r="AJ559" s="164"/>
      <c r="AK559" s="164"/>
      <c r="AL559" s="164"/>
      <c r="AM559" s="164"/>
      <c r="AN559" s="164"/>
      <c r="AO559" s="164"/>
      <c r="AP559" s="164"/>
      <c r="AQ559" s="164"/>
    </row>
    <row r="560" spans="1:43" ht="15" customHeight="1">
      <c r="A560" s="57"/>
      <c r="B560" s="811" t="str">
        <f>IF(AG554&gt;0,"Favor de ingresar toda la información requerida en la pregunta y/o verifique que no tenga información en celdas sombreadas","")</f>
        <v/>
      </c>
      <c r="C560" s="811"/>
      <c r="D560" s="811"/>
      <c r="E560" s="811"/>
      <c r="F560" s="811"/>
      <c r="G560" s="811"/>
      <c r="H560" s="811"/>
      <c r="I560" s="811"/>
      <c r="J560" s="811"/>
      <c r="K560" s="811"/>
      <c r="L560" s="811"/>
      <c r="M560" s="811"/>
      <c r="N560" s="811"/>
      <c r="O560" s="811"/>
      <c r="P560" s="811"/>
      <c r="Q560" s="811"/>
      <c r="R560" s="811"/>
      <c r="S560" s="811"/>
      <c r="T560" s="811"/>
      <c r="U560" s="811"/>
      <c r="V560" s="811"/>
      <c r="W560" s="811"/>
      <c r="X560" s="811"/>
      <c r="Y560" s="811"/>
      <c r="Z560" s="811"/>
      <c r="AA560" s="811"/>
      <c r="AB560" s="811"/>
      <c r="AC560" s="811"/>
      <c r="AD560" s="811"/>
      <c r="AE560" s="164"/>
      <c r="AF560" s="164"/>
      <c r="AG560" s="164"/>
      <c r="AH560" s="164"/>
      <c r="AI560" s="164"/>
      <c r="AJ560" s="164"/>
      <c r="AK560" s="164"/>
      <c r="AL560" s="164"/>
      <c r="AM560" s="164"/>
      <c r="AN560" s="164"/>
      <c r="AO560" s="164"/>
      <c r="AP560" s="164"/>
      <c r="AQ560" s="164"/>
    </row>
    <row r="561" spans="1:52" ht="15" customHeight="1">
      <c r="A561" s="57"/>
      <c r="B561" s="844" t="str">
        <f>IF(AL550&gt;0,"Alerta: debido a que cuenta con registros NS, debe proporcionar una justificación en el area de comentarios al final de la pregunta","")</f>
        <v/>
      </c>
      <c r="C561" s="844"/>
      <c r="D561" s="844"/>
      <c r="E561" s="844"/>
      <c r="F561" s="844"/>
      <c r="G561" s="844"/>
      <c r="H561" s="844"/>
      <c r="I561" s="844"/>
      <c r="J561" s="844"/>
      <c r="K561" s="844"/>
      <c r="L561" s="844"/>
      <c r="M561" s="844"/>
      <c r="N561" s="844"/>
      <c r="O561" s="844"/>
      <c r="P561" s="844"/>
      <c r="Q561" s="844"/>
      <c r="R561" s="844"/>
      <c r="S561" s="844"/>
      <c r="T561" s="844"/>
      <c r="U561" s="844"/>
      <c r="V561" s="844"/>
      <c r="W561" s="844"/>
      <c r="X561" s="844"/>
      <c r="Y561" s="844"/>
      <c r="Z561" s="844"/>
      <c r="AA561" s="844"/>
      <c r="AB561" s="844"/>
      <c r="AC561" s="844"/>
      <c r="AD561" s="844"/>
      <c r="AE561" s="164"/>
      <c r="AF561" s="164"/>
      <c r="AG561" s="164"/>
      <c r="AH561" s="164"/>
      <c r="AI561" s="164"/>
      <c r="AJ561" s="164"/>
      <c r="AK561" s="164"/>
      <c r="AL561" s="164"/>
      <c r="AM561" s="164"/>
      <c r="AN561" s="164"/>
      <c r="AO561" s="164"/>
      <c r="AP561" s="164"/>
      <c r="AQ561" s="164"/>
      <c r="AR561" s="164"/>
      <c r="AS561" s="164"/>
      <c r="AT561" s="164"/>
      <c r="AU561" s="164"/>
      <c r="AV561" s="164"/>
      <c r="AW561" s="164"/>
      <c r="AX561" s="164"/>
      <c r="AY561" s="164"/>
      <c r="AZ561" s="164"/>
    </row>
    <row r="562" spans="1:52" ht="15" customHeight="1">
      <c r="A562" s="57"/>
      <c r="B562" s="811" t="str">
        <f>IF(AK554&gt;0,"Favor de revisar la suma y consistencia de totales y/o subtotales por filas (numéricos y NS)","")</f>
        <v/>
      </c>
      <c r="C562" s="811"/>
      <c r="D562" s="811"/>
      <c r="E562" s="811"/>
      <c r="F562" s="811"/>
      <c r="G562" s="811"/>
      <c r="H562" s="811"/>
      <c r="I562" s="811"/>
      <c r="J562" s="811"/>
      <c r="K562" s="811"/>
      <c r="L562" s="811"/>
      <c r="M562" s="811"/>
      <c r="N562" s="811"/>
      <c r="O562" s="811"/>
      <c r="P562" s="811"/>
      <c r="Q562" s="811"/>
      <c r="R562" s="811"/>
      <c r="S562" s="811"/>
      <c r="T562" s="811"/>
      <c r="U562" s="811"/>
      <c r="V562" s="811"/>
      <c r="W562" s="811"/>
      <c r="X562" s="811"/>
      <c r="Y562" s="811"/>
      <c r="Z562" s="811"/>
      <c r="AA562" s="811"/>
      <c r="AB562" s="811"/>
      <c r="AC562" s="811"/>
      <c r="AD562" s="811"/>
      <c r="AE562" s="164"/>
      <c r="AF562" s="164"/>
      <c r="AG562" s="164"/>
      <c r="AH562" s="164"/>
      <c r="AI562" s="164"/>
      <c r="AJ562" s="164"/>
      <c r="AK562" s="164"/>
      <c r="AL562" s="164"/>
      <c r="AM562" s="164"/>
      <c r="AN562" s="164"/>
      <c r="AO562" s="164"/>
      <c r="AP562" s="164"/>
      <c r="AQ562" s="164"/>
      <c r="AR562" s="164"/>
      <c r="AS562" s="164"/>
      <c r="AT562" s="164"/>
      <c r="AU562" s="164"/>
      <c r="AV562" s="164"/>
      <c r="AW562" s="164"/>
      <c r="AX562" s="164"/>
      <c r="AY562" s="164"/>
      <c r="AZ562" s="164"/>
    </row>
    <row r="563" spans="1:52" ht="15" customHeight="1">
      <c r="A563" s="57"/>
      <c r="B563" s="811" t="str">
        <f>IF(AQ554&gt;0,"La cantidad registrada en la col. Total debe de ser igual a la cantidad reportada en la col. Total de la pregunta 5.8","")</f>
        <v/>
      </c>
      <c r="C563" s="811"/>
      <c r="D563" s="811"/>
      <c r="E563" s="811"/>
      <c r="F563" s="811"/>
      <c r="G563" s="811"/>
      <c r="H563" s="811"/>
      <c r="I563" s="811"/>
      <c r="J563" s="811"/>
      <c r="K563" s="811"/>
      <c r="L563" s="811"/>
      <c r="M563" s="811"/>
      <c r="N563" s="811"/>
      <c r="O563" s="811"/>
      <c r="P563" s="811"/>
      <c r="Q563" s="811"/>
      <c r="R563" s="811"/>
      <c r="S563" s="811"/>
      <c r="T563" s="811"/>
      <c r="U563" s="811"/>
      <c r="V563" s="811"/>
      <c r="W563" s="811"/>
      <c r="X563" s="811"/>
      <c r="Y563" s="811"/>
      <c r="Z563" s="811"/>
      <c r="AA563" s="811"/>
      <c r="AB563" s="811"/>
      <c r="AC563" s="811"/>
      <c r="AD563" s="811"/>
      <c r="AE563" s="164"/>
      <c r="AF563" s="164"/>
      <c r="AG563" s="164"/>
      <c r="AH563" s="164"/>
      <c r="AI563" s="164"/>
      <c r="AJ563" s="164"/>
      <c r="AK563" s="164"/>
      <c r="AL563" s="164"/>
      <c r="AM563" s="164"/>
      <c r="AN563" s="164"/>
      <c r="AO563" s="164"/>
      <c r="AP563" s="164"/>
      <c r="AQ563" s="164"/>
      <c r="AR563" s="164"/>
      <c r="AS563" s="164"/>
      <c r="AT563" s="164"/>
      <c r="AU563" s="164"/>
      <c r="AV563" s="164"/>
      <c r="AW563" s="164"/>
      <c r="AX563" s="164"/>
      <c r="AY563" s="164"/>
      <c r="AZ563" s="164"/>
    </row>
    <row r="564" spans="1:52" ht="15" customHeight="1">
      <c r="A564" s="57"/>
      <c r="B564" s="26"/>
      <c r="C564" s="26"/>
      <c r="D564" s="26"/>
      <c r="E564" s="26"/>
      <c r="F564" s="26"/>
      <c r="G564" s="26"/>
      <c r="H564" s="26"/>
      <c r="I564" s="26"/>
      <c r="J564" s="26"/>
      <c r="K564" s="26"/>
      <c r="L564" s="26"/>
      <c r="M564" s="26"/>
      <c r="N564" s="26"/>
      <c r="O564" s="26"/>
      <c r="P564" s="26"/>
      <c r="Q564" s="26"/>
      <c r="R564" s="26"/>
      <c r="S564" s="26"/>
      <c r="T564" s="26"/>
      <c r="U564" s="26"/>
      <c r="V564" s="26"/>
      <c r="W564" s="26"/>
      <c r="X564" s="26"/>
      <c r="Y564" s="26"/>
      <c r="Z564" s="26"/>
      <c r="AA564" s="26"/>
      <c r="AB564" s="26"/>
      <c r="AC564" s="26"/>
      <c r="AD564" s="26"/>
      <c r="AE564" s="164"/>
      <c r="AF564" s="164"/>
      <c r="AG564" s="164"/>
      <c r="AH564" s="164"/>
      <c r="AI564" s="164"/>
      <c r="AJ564" s="164"/>
      <c r="AK564" s="164"/>
      <c r="AL564" s="164"/>
      <c r="AM564" s="164"/>
      <c r="AN564" s="164"/>
      <c r="AO564" s="164"/>
      <c r="AP564" s="164"/>
      <c r="AQ564" s="164"/>
      <c r="AR564" s="164"/>
      <c r="AS564" s="164"/>
      <c r="AT564" s="164"/>
      <c r="AU564" s="164"/>
      <c r="AV564" s="164"/>
      <c r="AW564" s="164"/>
      <c r="AX564" s="164"/>
      <c r="AY564" s="164"/>
      <c r="AZ564" s="164"/>
    </row>
    <row r="565" spans="1:52" ht="15" customHeight="1">
      <c r="A565" s="57"/>
      <c r="B565" s="26"/>
      <c r="C565" s="26"/>
      <c r="D565" s="26"/>
      <c r="E565" s="26"/>
      <c r="F565" s="26"/>
      <c r="G565" s="26"/>
      <c r="H565" s="26"/>
      <c r="I565" s="26"/>
      <c r="J565" s="26"/>
      <c r="K565" s="26"/>
      <c r="L565" s="26"/>
      <c r="M565" s="26"/>
      <c r="N565" s="26"/>
      <c r="O565" s="26"/>
      <c r="P565" s="26"/>
      <c r="Q565" s="26"/>
      <c r="R565" s="26"/>
      <c r="S565" s="26"/>
      <c r="T565" s="26"/>
      <c r="U565" s="26"/>
      <c r="V565" s="26"/>
      <c r="W565" s="26"/>
      <c r="X565" s="26"/>
      <c r="Y565" s="26"/>
      <c r="Z565" s="26"/>
      <c r="AA565" s="26"/>
      <c r="AB565" s="26"/>
      <c r="AC565" s="26"/>
      <c r="AD565" s="26"/>
      <c r="AE565" s="164"/>
      <c r="AF565" s="164"/>
      <c r="AG565" s="164"/>
      <c r="AH565" s="164"/>
      <c r="AI565" s="164"/>
      <c r="AJ565" s="164"/>
      <c r="AK565" s="164"/>
      <c r="AL565" s="164"/>
      <c r="AM565" s="164"/>
      <c r="AN565" s="164"/>
      <c r="AO565" s="164"/>
      <c r="AP565" s="164"/>
      <c r="AQ565" s="164"/>
      <c r="AR565" s="164"/>
      <c r="AS565" s="164"/>
      <c r="AT565" s="164"/>
      <c r="AU565" s="164"/>
      <c r="AV565" s="164"/>
      <c r="AW565" s="164"/>
      <c r="AX565" s="164"/>
      <c r="AY565" s="164"/>
      <c r="AZ565" s="164"/>
    </row>
    <row r="566" spans="1:52" ht="36" customHeight="1">
      <c r="A566" s="50" t="s">
        <v>5546</v>
      </c>
      <c r="B566" s="864" t="s">
        <v>5547</v>
      </c>
      <c r="C566" s="864"/>
      <c r="D566" s="864"/>
      <c r="E566" s="864"/>
      <c r="F566" s="864"/>
      <c r="G566" s="864"/>
      <c r="H566" s="864"/>
      <c r="I566" s="864"/>
      <c r="J566" s="864"/>
      <c r="K566" s="864"/>
      <c r="L566" s="864"/>
      <c r="M566" s="864"/>
      <c r="N566" s="864"/>
      <c r="O566" s="864"/>
      <c r="P566" s="864"/>
      <c r="Q566" s="864"/>
      <c r="R566" s="864"/>
      <c r="S566" s="864"/>
      <c r="T566" s="864"/>
      <c r="U566" s="864"/>
      <c r="V566" s="864"/>
      <c r="W566" s="864"/>
      <c r="X566" s="864"/>
      <c r="Y566" s="864"/>
      <c r="Z566" s="864"/>
      <c r="AA566" s="864"/>
      <c r="AB566" s="864"/>
      <c r="AC566" s="864"/>
      <c r="AD566" s="864"/>
      <c r="AE566" s="164"/>
      <c r="AF566" s="164"/>
      <c r="AG566" s="164"/>
      <c r="AH566" s="164"/>
      <c r="AI566" s="164"/>
      <c r="AJ566" s="164"/>
      <c r="AK566" s="164"/>
      <c r="AL566" s="164"/>
      <c r="AM566" s="164"/>
      <c r="AN566" s="164"/>
      <c r="AO566" s="164"/>
      <c r="AP566" s="164"/>
      <c r="AQ566" s="164"/>
      <c r="AR566" s="164"/>
      <c r="AS566" s="164"/>
      <c r="AT566" s="164"/>
      <c r="AU566" s="164"/>
      <c r="AV566" s="164"/>
      <c r="AW566" s="164"/>
      <c r="AX566" s="164"/>
      <c r="AY566" s="164"/>
      <c r="AZ566" s="164"/>
    </row>
    <row r="567" spans="1:52" ht="24" customHeight="1">
      <c r="A567" s="50"/>
      <c r="B567" s="52"/>
      <c r="C567" s="733" t="s">
        <v>5548</v>
      </c>
      <c r="D567" s="733"/>
      <c r="E567" s="733"/>
      <c r="F567" s="733"/>
      <c r="G567" s="733"/>
      <c r="H567" s="733"/>
      <c r="I567" s="733"/>
      <c r="J567" s="733"/>
      <c r="K567" s="733"/>
      <c r="L567" s="733"/>
      <c r="M567" s="733"/>
      <c r="N567" s="733"/>
      <c r="O567" s="733"/>
      <c r="P567" s="733"/>
      <c r="Q567" s="733"/>
      <c r="R567" s="733"/>
      <c r="S567" s="733"/>
      <c r="T567" s="733"/>
      <c r="U567" s="733"/>
      <c r="V567" s="733"/>
      <c r="W567" s="733"/>
      <c r="X567" s="733"/>
      <c r="Y567" s="733"/>
      <c r="Z567" s="733"/>
      <c r="AA567" s="733"/>
      <c r="AB567" s="733"/>
      <c r="AC567" s="733"/>
      <c r="AD567" s="733"/>
      <c r="AE567" s="164"/>
      <c r="AF567" s="164"/>
      <c r="AG567" s="164"/>
      <c r="AH567" s="164"/>
      <c r="AI567" s="164"/>
      <c r="AJ567" s="164"/>
      <c r="AK567" s="164"/>
      <c r="AL567" s="164"/>
      <c r="AM567" s="164"/>
      <c r="AN567" s="164"/>
      <c r="AO567" s="164"/>
      <c r="AP567" s="164"/>
      <c r="AQ567" s="164"/>
      <c r="AR567" s="164"/>
      <c r="AS567" s="164"/>
      <c r="AT567" s="164"/>
      <c r="AU567" s="164"/>
      <c r="AV567" s="164"/>
      <c r="AW567" s="164"/>
      <c r="AX567" s="164"/>
      <c r="AY567" s="164"/>
      <c r="AZ567" s="164"/>
    </row>
    <row r="568" spans="1:52" ht="24" customHeight="1">
      <c r="A568" s="50"/>
      <c r="B568" s="52"/>
      <c r="C568" s="733" t="s">
        <v>5549</v>
      </c>
      <c r="D568" s="733"/>
      <c r="E568" s="733"/>
      <c r="F568" s="733"/>
      <c r="G568" s="733"/>
      <c r="H568" s="733"/>
      <c r="I568" s="733"/>
      <c r="J568" s="733"/>
      <c r="K568" s="733"/>
      <c r="L568" s="733"/>
      <c r="M568" s="733"/>
      <c r="N568" s="733"/>
      <c r="O568" s="733"/>
      <c r="P568" s="733"/>
      <c r="Q568" s="733"/>
      <c r="R568" s="733"/>
      <c r="S568" s="733"/>
      <c r="T568" s="733"/>
      <c r="U568" s="733"/>
      <c r="V568" s="733"/>
      <c r="W568" s="733"/>
      <c r="X568" s="733"/>
      <c r="Y568" s="733"/>
      <c r="Z568" s="733"/>
      <c r="AA568" s="733"/>
      <c r="AB568" s="733"/>
      <c r="AC568" s="733"/>
      <c r="AD568" s="733"/>
      <c r="AE568" s="164"/>
      <c r="AF568" s="164"/>
      <c r="AG568" s="164"/>
      <c r="AH568" s="164"/>
      <c r="AI568" s="164"/>
      <c r="AJ568" s="164"/>
      <c r="AK568" s="164"/>
      <c r="AL568" s="164"/>
      <c r="AM568" s="164"/>
      <c r="AN568" s="164"/>
      <c r="AO568" s="164"/>
      <c r="AP568" s="164"/>
      <c r="AQ568" s="164"/>
      <c r="AR568" s="164"/>
      <c r="AS568" s="164"/>
      <c r="AT568" s="164"/>
      <c r="AU568" s="164"/>
      <c r="AV568" s="164"/>
      <c r="AW568" s="164"/>
      <c r="AX568" s="164"/>
      <c r="AY568" s="164"/>
      <c r="AZ568" s="164"/>
    </row>
    <row r="569" spans="1:52" ht="36" customHeight="1">
      <c r="A569" s="50"/>
      <c r="B569" s="52"/>
      <c r="C569" s="733" t="s">
        <v>5550</v>
      </c>
      <c r="D569" s="733"/>
      <c r="E569" s="733"/>
      <c r="F569" s="733"/>
      <c r="G569" s="733"/>
      <c r="H569" s="733"/>
      <c r="I569" s="733"/>
      <c r="J569" s="733"/>
      <c r="K569" s="733"/>
      <c r="L569" s="733"/>
      <c r="M569" s="733"/>
      <c r="N569" s="733"/>
      <c r="O569" s="733"/>
      <c r="P569" s="733"/>
      <c r="Q569" s="733"/>
      <c r="R569" s="733"/>
      <c r="S569" s="733"/>
      <c r="T569" s="733"/>
      <c r="U569" s="733"/>
      <c r="V569" s="733"/>
      <c r="W569" s="733"/>
      <c r="X569" s="733"/>
      <c r="Y569" s="733"/>
      <c r="Z569" s="733"/>
      <c r="AA569" s="733"/>
      <c r="AB569" s="733"/>
      <c r="AC569" s="733"/>
      <c r="AD569" s="733"/>
      <c r="AE569" s="164"/>
      <c r="AF569" s="164"/>
      <c r="AG569" s="164"/>
      <c r="AH569" s="164"/>
      <c r="AI569" s="164"/>
      <c r="AJ569" s="164"/>
      <c r="AK569" s="164"/>
      <c r="AL569" s="164"/>
      <c r="AM569" s="164"/>
      <c r="AN569" s="164"/>
      <c r="AO569" s="164"/>
      <c r="AP569" s="164"/>
      <c r="AQ569" s="164"/>
      <c r="AR569" s="164"/>
      <c r="AS569" s="164"/>
      <c r="AT569" s="164"/>
      <c r="AU569" s="164"/>
      <c r="AV569" s="164"/>
      <c r="AW569" s="164"/>
      <c r="AX569" s="164"/>
      <c r="AY569" s="164"/>
      <c r="AZ569" s="164"/>
    </row>
    <row r="570" spans="1:52" ht="24" customHeight="1">
      <c r="A570" s="57"/>
      <c r="B570" s="26"/>
      <c r="C570" s="733" t="s">
        <v>5551</v>
      </c>
      <c r="D570" s="733"/>
      <c r="E570" s="733"/>
      <c r="F570" s="733"/>
      <c r="G570" s="733"/>
      <c r="H570" s="733"/>
      <c r="I570" s="733"/>
      <c r="J570" s="733"/>
      <c r="K570" s="733"/>
      <c r="L570" s="733"/>
      <c r="M570" s="733"/>
      <c r="N570" s="733"/>
      <c r="O570" s="733"/>
      <c r="P570" s="733"/>
      <c r="Q570" s="733"/>
      <c r="R570" s="733"/>
      <c r="S570" s="733"/>
      <c r="T570" s="733"/>
      <c r="U570" s="733"/>
      <c r="V570" s="733"/>
      <c r="W570" s="733"/>
      <c r="X570" s="733"/>
      <c r="Y570" s="733"/>
      <c r="Z570" s="733"/>
      <c r="AA570" s="733"/>
      <c r="AB570" s="733"/>
      <c r="AC570" s="733"/>
      <c r="AD570" s="733"/>
      <c r="AE570" s="164"/>
      <c r="AF570" s="164"/>
      <c r="AG570" s="164"/>
      <c r="AH570" s="164"/>
      <c r="AI570" s="164"/>
      <c r="AJ570" s="164"/>
      <c r="AK570" s="164"/>
      <c r="AL570" s="164"/>
      <c r="AM570" s="164"/>
      <c r="AN570" s="164"/>
      <c r="AO570" s="164"/>
      <c r="AP570" s="164"/>
      <c r="AQ570" s="164"/>
      <c r="AR570" s="164"/>
      <c r="AS570" s="164"/>
      <c r="AT570" s="164"/>
      <c r="AU570" s="164"/>
      <c r="AV570" s="164"/>
      <c r="AW570" s="164"/>
      <c r="AX570" s="164"/>
      <c r="AY570" s="164"/>
      <c r="AZ570" s="164"/>
    </row>
    <row r="571" spans="1:52" ht="15" customHeight="1">
      <c r="A571" s="57"/>
      <c r="B571" s="26"/>
      <c r="C571" s="26"/>
      <c r="D571" s="26"/>
      <c r="E571" s="26"/>
      <c r="F571" s="26"/>
      <c r="G571" s="26"/>
      <c r="H571" s="26"/>
      <c r="I571" s="26"/>
      <c r="J571" s="26"/>
      <c r="K571" s="26"/>
      <c r="L571" s="26"/>
      <c r="M571" s="26"/>
      <c r="N571" s="26"/>
      <c r="O571" s="26"/>
      <c r="P571" s="26"/>
      <c r="Q571" s="26"/>
      <c r="R571" s="26"/>
      <c r="S571" s="26"/>
      <c r="T571" s="26"/>
      <c r="U571" s="26"/>
      <c r="V571" s="26"/>
      <c r="W571" s="26"/>
      <c r="X571" s="26"/>
      <c r="Y571" s="26"/>
      <c r="Z571" s="26"/>
      <c r="AA571" s="26"/>
      <c r="AB571" s="26"/>
      <c r="AC571" s="26"/>
      <c r="AD571" s="26"/>
      <c r="AE571" s="164"/>
      <c r="AF571" s="164"/>
      <c r="AG571" s="164"/>
      <c r="AH571" s="164"/>
      <c r="AI571" s="164"/>
      <c r="AJ571" s="164"/>
      <c r="AK571" s="164"/>
      <c r="AL571" s="164"/>
      <c r="AM571" s="164"/>
      <c r="AN571" s="164"/>
      <c r="AO571" s="164"/>
      <c r="AP571" s="164"/>
      <c r="AQ571" s="164"/>
      <c r="AR571" s="164"/>
      <c r="AS571" s="823" t="s">
        <v>5314</v>
      </c>
      <c r="AT571" s="823"/>
      <c r="AU571" s="823"/>
      <c r="AV571" s="823"/>
      <c r="AW571" s="823"/>
      <c r="AX571" s="823"/>
      <c r="AY571" s="823"/>
      <c r="AZ571" s="823"/>
    </row>
    <row r="572" spans="1:52" ht="15" customHeight="1">
      <c r="A572" s="57"/>
      <c r="B572" s="26"/>
      <c r="C572" s="710" t="s">
        <v>5310</v>
      </c>
      <c r="D572" s="710"/>
      <c r="E572" s="710"/>
      <c r="F572" s="710"/>
      <c r="G572" s="710"/>
      <c r="H572" s="710"/>
      <c r="I572" s="710"/>
      <c r="J572" s="710"/>
      <c r="K572" s="710"/>
      <c r="L572" s="710"/>
      <c r="M572" s="707" t="s">
        <v>5552</v>
      </c>
      <c r="N572" s="708"/>
      <c r="O572" s="708"/>
      <c r="P572" s="708"/>
      <c r="Q572" s="708"/>
      <c r="R572" s="708"/>
      <c r="S572" s="708"/>
      <c r="T572" s="708"/>
      <c r="U572" s="708"/>
      <c r="V572" s="708"/>
      <c r="W572" s="708"/>
      <c r="X572" s="708"/>
      <c r="Y572" s="708"/>
      <c r="Z572" s="708"/>
      <c r="AA572" s="708"/>
      <c r="AB572" s="708"/>
      <c r="AC572" s="708"/>
      <c r="AD572" s="709"/>
      <c r="AE572" s="164"/>
      <c r="AF572" s="164"/>
      <c r="AG572" s="164"/>
      <c r="AH572" s="164"/>
      <c r="AI572" s="164"/>
      <c r="AJ572" s="164"/>
      <c r="AK572" s="164"/>
      <c r="AL572" s="164"/>
      <c r="AM572" s="283" t="s">
        <v>5479</v>
      </c>
      <c r="AN572" s="300" t="s">
        <v>5081</v>
      </c>
      <c r="AO572" s="322" t="s">
        <v>5513</v>
      </c>
      <c r="AP572" s="307" t="s">
        <v>5313</v>
      </c>
      <c r="AQ572" s="313" t="s">
        <v>5080</v>
      </c>
      <c r="AR572" s="164"/>
      <c r="AS572" s="823" t="s">
        <v>5553</v>
      </c>
      <c r="AT572" s="823"/>
      <c r="AU572" s="823"/>
      <c r="AV572" s="823"/>
      <c r="AW572" s="823"/>
      <c r="AX572" s="823"/>
      <c r="AY572" s="823"/>
      <c r="AZ572" s="823"/>
    </row>
    <row r="573" spans="1:52" ht="168" customHeight="1">
      <c r="A573" s="57"/>
      <c r="B573" s="26"/>
      <c r="C573" s="710"/>
      <c r="D573" s="710"/>
      <c r="E573" s="710"/>
      <c r="F573" s="710"/>
      <c r="G573" s="710"/>
      <c r="H573" s="710"/>
      <c r="I573" s="710"/>
      <c r="J573" s="710"/>
      <c r="K573" s="710"/>
      <c r="L573" s="710"/>
      <c r="M573" s="710" t="s">
        <v>5362</v>
      </c>
      <c r="N573" s="710"/>
      <c r="O573" s="883" t="s">
        <v>5554</v>
      </c>
      <c r="P573" s="883"/>
      <c r="Q573" s="883" t="s">
        <v>5555</v>
      </c>
      <c r="R573" s="883"/>
      <c r="S573" s="883" t="s">
        <v>5556</v>
      </c>
      <c r="T573" s="883"/>
      <c r="U573" s="883" t="s">
        <v>5557</v>
      </c>
      <c r="V573" s="883"/>
      <c r="W573" s="883" t="s">
        <v>5558</v>
      </c>
      <c r="X573" s="883"/>
      <c r="Y573" s="883" t="s">
        <v>5559</v>
      </c>
      <c r="Z573" s="883"/>
      <c r="AA573" s="883" t="s">
        <v>5560</v>
      </c>
      <c r="AB573" s="883"/>
      <c r="AC573" s="883" t="s">
        <v>397</v>
      </c>
      <c r="AD573" s="883"/>
      <c r="AE573" s="164"/>
      <c r="AF573" s="164"/>
      <c r="AG573" s="287" t="s">
        <v>5088</v>
      </c>
      <c r="AH573" s="288" t="s">
        <v>5369</v>
      </c>
      <c r="AI573" s="289" t="s">
        <v>5089</v>
      </c>
      <c r="AJ573" s="290" t="s">
        <v>5523</v>
      </c>
      <c r="AK573" s="291" t="s">
        <v>5524</v>
      </c>
      <c r="AL573" s="297" t="s">
        <v>5089</v>
      </c>
      <c r="AM573" s="278" t="s">
        <v>5488</v>
      </c>
      <c r="AN573" s="299" t="s">
        <v>5368</v>
      </c>
      <c r="AO573" s="303" t="s">
        <v>5526</v>
      </c>
      <c r="AP573" s="306" t="s">
        <v>5543</v>
      </c>
      <c r="AQ573" s="316" t="s">
        <v>5561</v>
      </c>
      <c r="AR573" s="311"/>
      <c r="AS573" s="317" t="s">
        <v>5562</v>
      </c>
      <c r="AT573" s="318" t="s">
        <v>5563</v>
      </c>
      <c r="AU573" s="319" t="s">
        <v>5564</v>
      </c>
      <c r="AV573" s="318" t="s">
        <v>5565</v>
      </c>
      <c r="AW573" s="319" t="s">
        <v>5566</v>
      </c>
      <c r="AX573" s="318" t="s">
        <v>5567</v>
      </c>
      <c r="AY573" s="319" t="s">
        <v>5368</v>
      </c>
      <c r="AZ573" s="318" t="s">
        <v>5413</v>
      </c>
    </row>
    <row r="574" spans="1:52" ht="48" customHeight="1">
      <c r="A574" s="57"/>
      <c r="B574" s="26"/>
      <c r="C574" s="165" t="s">
        <v>5008</v>
      </c>
      <c r="D574" s="884" t="s">
        <v>5490</v>
      </c>
      <c r="E574" s="884"/>
      <c r="F574" s="884"/>
      <c r="G574" s="884"/>
      <c r="H574" s="884"/>
      <c r="I574" s="884"/>
      <c r="J574" s="884"/>
      <c r="K574" s="884"/>
      <c r="L574" s="884"/>
      <c r="M574" s="719"/>
      <c r="N574" s="719"/>
      <c r="O574" s="719"/>
      <c r="P574" s="719"/>
      <c r="Q574" s="719"/>
      <c r="R574" s="719"/>
      <c r="S574" s="719"/>
      <c r="T574" s="719"/>
      <c r="U574" s="719"/>
      <c r="V574" s="719"/>
      <c r="W574" s="719"/>
      <c r="X574" s="719"/>
      <c r="Y574" s="719"/>
      <c r="Z574" s="719"/>
      <c r="AA574" s="719"/>
      <c r="AB574" s="719"/>
      <c r="AC574" s="719"/>
      <c r="AD574" s="719"/>
      <c r="AE574" s="164"/>
      <c r="AF574" s="164"/>
      <c r="AG574" s="199">
        <f>IF(AND($L181&lt;&gt;"",$L181&lt;&gt;1,COUNTA(M574:AD574)=0),0,IF(AND($L181&lt;&gt;"",$L181=1,Q480="",COUNTA(M574:AD574)=0),0,IF(AND($L181&lt;&gt;"",$L181=1,Q480="X",SUM(I524)=0,COUNTA(M574:AD574)=0),0,IF(AND($L181&lt;&gt;"",$L181=1,Q480="X",SUM(I524)&gt;0,COUNTA(M574:AD574)=9),0,IF(COUNTA(M574:AD574)=0,0,1)))))</f>
        <v>0</v>
      </c>
      <c r="AH574" s="293">
        <f>M574</f>
        <v>0</v>
      </c>
      <c r="AI574" s="294">
        <f>COUNTIF(O574:AD574,"NS")</f>
        <v>0</v>
      </c>
      <c r="AJ574" s="295">
        <f>SUM(O574:AD574)</f>
        <v>0</v>
      </c>
      <c r="AK574" s="296">
        <f>IF(OR(AND(AH574=0, AI574&gt;0),AND(AH574="NS", AJ574&gt;0), AND(AH574="NS", AI574=0, AJ574=0)), 1, IF(OR(AND(AH574&gt;0, AI574&gt;1,AH574&gt;AJ574), AND(AH574="NS", AI574=2), AND(AH574="NS", AJ574=0, AI574&gt;0), AH574=AJ574), 0, 1))</f>
        <v>0</v>
      </c>
      <c r="AL574" s="298">
        <f>COUNTIF(M574:AD577,"NS")</f>
        <v>0</v>
      </c>
      <c r="AM574" s="283">
        <f>IF(AND($L181&lt;&gt;"",$L181&lt;&gt;1,COUNTA(M574:AD574)&gt;0),1,0)</f>
        <v>0</v>
      </c>
      <c r="AN574" s="300">
        <f>IF(SUM(AA574:AB577)&gt;0,1,0)</f>
        <v>0</v>
      </c>
      <c r="AO574" s="322">
        <f>IF(AND($Q480="",COUNTA(M574:AD574)&gt;0),1,0)</f>
        <v>0</v>
      </c>
      <c r="AP574" s="307">
        <f>IF(AND(SUM($I524)=0,COUNTA(M574:AD574)&gt;0),1,0)</f>
        <v>0</v>
      </c>
      <c r="AQ574" s="313">
        <f>IF(OR(M574="NS",I524="NS"),0,IF(AND(M574="NA",I524="NA"),0,IF(M574&gt;=SUM(I524),0,1)))</f>
        <v>0</v>
      </c>
      <c r="AR574" s="314"/>
      <c r="AS574" s="312">
        <f>IF(OR(O574="NS",$I524="NS"),0,IF(AND(O574="NA",$I524="NA"),0,IF(O574&lt;=SUM($I524),0,1)))</f>
        <v>0</v>
      </c>
      <c r="AT574" s="315">
        <f>IF(OR(Q574="NS",$I524="NS"),0,IF(AND(Q574="NA",$I524="NA"),0,IF(Q574&lt;=SUM($I524),0,1)))</f>
        <v>0</v>
      </c>
      <c r="AU574" s="312">
        <f>IF(OR(S574="NS",$I524="NS"),0,IF(AND(S574="NA",$I524="NA"),0,IF(S574&lt;=SUM($I524),0,1)))</f>
        <v>0</v>
      </c>
      <c r="AV574" s="315">
        <f>IF(OR(U574="NS",$I524="NS"),0,IF(AND(U574="NA",$I524="NA"),0,IF(U574&lt;=SUM($I524),0,1)))</f>
        <v>0</v>
      </c>
      <c r="AW574" s="312">
        <f>IF(OR(W574="NS",$I524="NS"),0,IF(AND(W574="NA",$I524="NA"),0,IF(W574&lt;=SUM($I524),0,1)))</f>
        <v>0</v>
      </c>
      <c r="AX574" s="315">
        <f>IF(OR(Y574="NS",$I524="NS"),0,IF(AND(Y574="NA",$I524="NA"),0,IF(Y574&lt;=SUM($I524),0,1)))</f>
        <v>0</v>
      </c>
      <c r="AY574" s="312">
        <f>IF(OR(AA574="NS",$I524="NS"),0,IF(AND(AA574="NA",$I524="NA"),0,IF(AA574&lt;=SUM($I524),0,1)))</f>
        <v>0</v>
      </c>
      <c r="AZ574" s="315">
        <f>IF(OR(AC574="NS",$I524="NS"),0,IF(AND(AC574="NA",$I524="NA"),0,IF(AC574&lt;=SUM($I524),0,1)))</f>
        <v>0</v>
      </c>
    </row>
    <row r="575" spans="1:52" ht="24" customHeight="1">
      <c r="A575" s="57"/>
      <c r="B575" s="26"/>
      <c r="C575" s="165" t="s">
        <v>5010</v>
      </c>
      <c r="D575" s="884" t="s">
        <v>5328</v>
      </c>
      <c r="E575" s="884"/>
      <c r="F575" s="884"/>
      <c r="G575" s="884"/>
      <c r="H575" s="884"/>
      <c r="I575" s="884"/>
      <c r="J575" s="884"/>
      <c r="K575" s="884"/>
      <c r="L575" s="884"/>
      <c r="M575" s="719"/>
      <c r="N575" s="719"/>
      <c r="O575" s="719"/>
      <c r="P575" s="719"/>
      <c r="Q575" s="719"/>
      <c r="R575" s="719"/>
      <c r="S575" s="719"/>
      <c r="T575" s="719"/>
      <c r="U575" s="719"/>
      <c r="V575" s="719"/>
      <c r="W575" s="719"/>
      <c r="X575" s="719"/>
      <c r="Y575" s="719"/>
      <c r="Z575" s="719"/>
      <c r="AA575" s="719"/>
      <c r="AB575" s="719"/>
      <c r="AC575" s="719"/>
      <c r="AD575" s="719"/>
      <c r="AE575" s="164"/>
      <c r="AF575" s="164"/>
      <c r="AG575" s="199">
        <f>IF(AND($L182&lt;&gt;"",$L182&lt;&gt;1,COUNTA(M575:AD575)=0),0,IF(AND($L182&lt;&gt;"",$L182=1,Q481="",COUNTA(M575:AD575)=0),0,IF(AND($L182&lt;&gt;"",$L182=1,Q481="X",SUM(I525)=0,COUNTA(M575:AD575)=0),0,IF(AND($L182&lt;&gt;"",$L182=1,Q481="X",SUM(I525)&gt;0,COUNTA(M575:AD575)=9),0,IF(COUNTA(M575:AD575)=0,0,1)))))</f>
        <v>0</v>
      </c>
      <c r="AH575" s="293">
        <f>M575</f>
        <v>0</v>
      </c>
      <c r="AI575" s="294">
        <f>COUNTIF(O575:AD575,"NS")</f>
        <v>0</v>
      </c>
      <c r="AJ575" s="295">
        <f>SUM(O575:AD575)</f>
        <v>0</v>
      </c>
      <c r="AK575" s="296">
        <f>IF(OR(AND(AH575=0, AI575&gt;0),AND(AH575="NS", AJ575&gt;0), AND(AH575="NS", AI575=0, AJ575=0)), 1, IF(OR(AND(AH575&gt;0, AI575&gt;1,AH575&gt;AJ575), AND(AH575="NS", AI575=2), AND(AH575="NS", AJ575=0, AI575&gt;0), AH575=AJ575), 0, 1))</f>
        <v>0</v>
      </c>
      <c r="AL575" s="164"/>
      <c r="AM575" s="283">
        <f>IF(AND($L182&lt;&gt;"",$L182&lt;&gt;1,COUNTA(M575:AD575)&gt;0),1,0)</f>
        <v>0</v>
      </c>
      <c r="AN575" s="164"/>
      <c r="AO575" s="322">
        <f>IF(AND($Q481="",COUNTA(M575:AD575)&gt;0),1,0)</f>
        <v>0</v>
      </c>
      <c r="AP575" s="307">
        <f>IF(AND(SUM($I525)=0,COUNTA(M575:AD575)&gt;0),1,0)</f>
        <v>0</v>
      </c>
      <c r="AQ575" s="313">
        <f>IF(OR(M575="NS",I525="NS"),0,IF(AND(M575="NA",I525="NA"),0,IF(M575&gt;=SUM(I525),0,1)))</f>
        <v>0</v>
      </c>
      <c r="AR575" s="314"/>
      <c r="AS575" s="312">
        <f>IF(OR(O575="NS",$I525="NS"),0,IF(AND(O575="NA",$I525="NA"),0,IF(O575&lt;=SUM($I525),0,1)))</f>
        <v>0</v>
      </c>
      <c r="AT575" s="315">
        <f>IF(OR(Q575="NS",$I525="NS"),0,IF(AND(Q575="NA",$I525="NA"),0,IF(Q575&lt;=SUM($I525),0,1)))</f>
        <v>0</v>
      </c>
      <c r="AU575" s="312">
        <f>IF(OR(S575="NS",$I525="NS"),0,IF(AND(S575="NA",$I525="NA"),0,IF(S575&lt;=SUM($I525),0,1)))</f>
        <v>0</v>
      </c>
      <c r="AV575" s="315">
        <f>IF(OR(U575="NS",$I525="NS"),0,IF(AND(U575="NA",$I525="NA"),0,IF(U575&lt;=SUM($I525),0,1)))</f>
        <v>0</v>
      </c>
      <c r="AW575" s="312">
        <f>IF(OR(W575="NS",$I525="NS"),0,IF(AND(W575="NA",$I525="NA"),0,IF(W575&lt;=SUM($I525),0,1)))</f>
        <v>0</v>
      </c>
      <c r="AX575" s="315">
        <f>IF(OR(Y575="NS",$I525="NS"),0,IF(AND(Y575="NA",$I525="NA"),0,IF(Y575&lt;=SUM($I525),0,1)))</f>
        <v>0</v>
      </c>
      <c r="AY575" s="312">
        <f>IF(OR(AA575="NS",$I525="NS"),0,IF(AND(AA575="NA",$I525="NA"),0,IF(AA575&lt;=SUM($I525),0,1)))</f>
        <v>0</v>
      </c>
      <c r="AZ575" s="315">
        <f>IF(OR(AC575="NS",$I525="NS"),0,IF(AND(AC575="NA",$I525="NA"),0,IF(AC575&lt;=SUM($I525),0,1)))</f>
        <v>0</v>
      </c>
    </row>
    <row r="576" spans="1:52" ht="24" customHeight="1">
      <c r="A576" s="57"/>
      <c r="B576" s="26"/>
      <c r="C576" s="653" t="s">
        <v>5012</v>
      </c>
      <c r="D576" s="884" t="s">
        <v>5329</v>
      </c>
      <c r="E576" s="884"/>
      <c r="F576" s="884"/>
      <c r="G576" s="884"/>
      <c r="H576" s="884"/>
      <c r="I576" s="884"/>
      <c r="J576" s="884"/>
      <c r="K576" s="884"/>
      <c r="L576" s="884"/>
      <c r="M576" s="719"/>
      <c r="N576" s="719"/>
      <c r="O576" s="719"/>
      <c r="P576" s="719"/>
      <c r="Q576" s="719"/>
      <c r="R576" s="719"/>
      <c r="S576" s="719"/>
      <c r="T576" s="719"/>
      <c r="U576" s="719"/>
      <c r="V576" s="719"/>
      <c r="W576" s="719"/>
      <c r="X576" s="719"/>
      <c r="Y576" s="719"/>
      <c r="Z576" s="719"/>
      <c r="AA576" s="719"/>
      <c r="AB576" s="719"/>
      <c r="AC576" s="719"/>
      <c r="AD576" s="719"/>
      <c r="AE576" s="164"/>
      <c r="AF576" s="164"/>
      <c r="AG576" s="199">
        <f>IF(AND($L183&lt;&gt;"",$L183&lt;&gt;1,COUNTA(M576:AD576)=0),0,IF(AND($L183&lt;&gt;"",$L183=1,Q482="",COUNTA(M576:AD576)=0),0,IF(AND($L183&lt;&gt;"",$L183=1,Q482="X",SUM(I526)=0,COUNTA(M576:AD576)=0),0,IF(AND($L183&lt;&gt;"",$L183=1,Q482="X",SUM(I526)&gt;0,COUNTA(M576:AD576)=9),0,IF(COUNTA(M576:AD576)=0,0,1)))))</f>
        <v>0</v>
      </c>
      <c r="AH576" s="293">
        <f>M576</f>
        <v>0</v>
      </c>
      <c r="AI576" s="294">
        <f>COUNTIF(O576:AD576,"NS")</f>
        <v>0</v>
      </c>
      <c r="AJ576" s="295">
        <f>SUM(O576:AD576)</f>
        <v>0</v>
      </c>
      <c r="AK576" s="296">
        <f>IF(OR(AND(AH576=0, AI576&gt;0),AND(AH576="NS", AJ576&gt;0), AND(AH576="NS", AI576=0, AJ576=0)), 1, IF(OR(AND(AH576&gt;0, AI576&gt;1,AH576&gt;AJ576), AND(AH576="NS", AI576=2), AND(AH576="NS", AJ576=0, AI576&gt;0), AH576=AJ576), 0, 1))</f>
        <v>0</v>
      </c>
      <c r="AL576" s="164"/>
      <c r="AM576" s="283">
        <f>IF(AND($L183&lt;&gt;"",$L183&lt;&gt;1,COUNTA(M576:AD576)&gt;0),1,0)</f>
        <v>0</v>
      </c>
      <c r="AN576" s="164"/>
      <c r="AO576" s="322">
        <f>IF(AND($Q482="",COUNTA(M576:AD576)&gt;0),1,0)</f>
        <v>0</v>
      </c>
      <c r="AP576" s="307">
        <f>IF(AND(SUM($I526)=0,COUNTA(M576:AD576)&gt;0),1,0)</f>
        <v>0</v>
      </c>
      <c r="AQ576" s="313">
        <f>IF(OR(M576="NS",I526="NS"),0,IF(AND(M576="NA",I526="NA"),0,IF(M576&gt;=SUM(I526),0,1)))</f>
        <v>0</v>
      </c>
      <c r="AR576" s="314"/>
      <c r="AS576" s="312">
        <f>IF(OR(O576="NS",$I526="NS"),0,IF(AND(O576="NA",$I526="NA"),0,IF(O576&lt;=SUM($I526),0,1)))</f>
        <v>0</v>
      </c>
      <c r="AT576" s="315">
        <f>IF(OR(Q576="NS",$I526="NS"),0,IF(AND(Q576="NA",$I526="NA"),0,IF(Q576&lt;=SUM($I526),0,1)))</f>
        <v>0</v>
      </c>
      <c r="AU576" s="312">
        <f>IF(OR(S576="NS",$I526="NS"),0,IF(AND(S576="NA",$I526="NA"),0,IF(S576&lt;=SUM($I526),0,1)))</f>
        <v>0</v>
      </c>
      <c r="AV576" s="315">
        <f>IF(OR(U576="NS",$I526="NS"),0,IF(AND(U576="NA",$I526="NA"),0,IF(U576&lt;=SUM($I526),0,1)))</f>
        <v>0</v>
      </c>
      <c r="AW576" s="312">
        <f>IF(OR(W576="NS",$I526="NS"),0,IF(AND(W576="NA",$I526="NA"),0,IF(W576&lt;=SUM($I526),0,1)))</f>
        <v>0</v>
      </c>
      <c r="AX576" s="315">
        <f>IF(OR(Y576="NS",$I526="NS"),0,IF(AND(Y576="NA",$I526="NA"),0,IF(Y576&lt;=SUM($I526),0,1)))</f>
        <v>0</v>
      </c>
      <c r="AY576" s="312">
        <f>IF(OR(AA576="NS",$I526="NS"),0,IF(AND(AA576="NA",$I526="NA"),0,IF(AA576&lt;=SUM($I526),0,1)))</f>
        <v>0</v>
      </c>
      <c r="AZ576" s="315">
        <f>IF(OR(AC576="NS",$I526="NS"),0,IF(AND(AC576="NA",$I526="NA"),0,IF(AC576&lt;=SUM($I526),0,1)))</f>
        <v>0</v>
      </c>
    </row>
    <row r="577" spans="1:52" ht="15" customHeight="1">
      <c r="A577" s="57"/>
      <c r="B577" s="26"/>
      <c r="C577" s="653" t="s">
        <v>5014</v>
      </c>
      <c r="D577" s="884" t="s">
        <v>5491</v>
      </c>
      <c r="E577" s="884"/>
      <c r="F577" s="884"/>
      <c r="G577" s="884"/>
      <c r="H577" s="884"/>
      <c r="I577" s="884"/>
      <c r="J577" s="884"/>
      <c r="K577" s="884"/>
      <c r="L577" s="884"/>
      <c r="M577" s="719"/>
      <c r="N577" s="719"/>
      <c r="O577" s="719"/>
      <c r="P577" s="719"/>
      <c r="Q577" s="719"/>
      <c r="R577" s="719"/>
      <c r="S577" s="719"/>
      <c r="T577" s="719"/>
      <c r="U577" s="719"/>
      <c r="V577" s="719"/>
      <c r="W577" s="719"/>
      <c r="X577" s="719"/>
      <c r="Y577" s="719"/>
      <c r="Z577" s="719"/>
      <c r="AA577" s="719"/>
      <c r="AB577" s="719"/>
      <c r="AC577" s="719"/>
      <c r="AD577" s="719"/>
      <c r="AE577" s="164"/>
      <c r="AF577" s="164"/>
      <c r="AG577" s="199">
        <f>IF(AND($L184&lt;&gt;"",$L184&lt;&gt;1,COUNTA(M577:AD577)=0),0,IF(AND($L184&lt;&gt;"",$L184=1,Q483="",COUNTA(M577:AD577)=0),0,IF(AND($L184&lt;&gt;"",$L184=1,Q483="X",SUM(I527)=0,COUNTA(M577:AD577)=0),0,IF(AND($L184&lt;&gt;"",$L184=1,Q483="X",SUM(I527)&gt;0,COUNTA(M577:AD577)=9),0,IF(COUNTA(M577:AD577)=0,0,1)))))</f>
        <v>0</v>
      </c>
      <c r="AH577" s="293">
        <f>M577</f>
        <v>0</v>
      </c>
      <c r="AI577" s="294">
        <f>COUNTIF(O577:AD577,"NS")</f>
        <v>0</v>
      </c>
      <c r="AJ577" s="295">
        <f>SUM(O577:AD577)</f>
        <v>0</v>
      </c>
      <c r="AK577" s="296">
        <f>IF(OR(AND(AH577=0, AI577&gt;0),AND(AH577="NS", AJ577&gt;0), AND(AH577="NS", AI577=0, AJ577=0)), 1, IF(OR(AND(AH577&gt;0, AI577&gt;1,AH577&gt;AJ577), AND(AH577="NS", AI577=2), AND(AH577="NS", AJ577=0, AI577&gt;0), AH577=AJ577), 0, 1))</f>
        <v>0</v>
      </c>
      <c r="AL577" s="164"/>
      <c r="AM577" s="283">
        <f>IF(AND($L184&lt;&gt;"",$L184&lt;&gt;1,COUNTA(M577:AD577)&gt;0),1,0)</f>
        <v>0</v>
      </c>
      <c r="AN577" s="164"/>
      <c r="AO577" s="322">
        <f>IF(AND($Q483="",COUNTA(M577:AD577)&gt;0),1,0)</f>
        <v>0</v>
      </c>
      <c r="AP577" s="307">
        <f>IF(AND(SUM($I527)=0,COUNTA(M577:AD577)&gt;0),1,0)</f>
        <v>0</v>
      </c>
      <c r="AQ577" s="313">
        <f>IF(OR(M577="NS",I527="NS"),0,IF(AND(M577="NA",I527="NA"),0,IF(M577&gt;=SUM(I527),0,1)))</f>
        <v>0</v>
      </c>
      <c r="AR577" s="314"/>
      <c r="AS577" s="312">
        <f>IF(OR(O577="NS",$I527="NS"),0,IF(AND(O577="NA",$I527="NA"),0,IF(O577&lt;=SUM($I527),0,1)))</f>
        <v>0</v>
      </c>
      <c r="AT577" s="315">
        <f>IF(OR(Q577="NS",$I527="NS"),0,IF(AND(Q577="NA",$I527="NA"),0,IF(Q577&lt;=SUM($I527),0,1)))</f>
        <v>0</v>
      </c>
      <c r="AU577" s="312">
        <f>IF(OR(S577="NS",$I527="NS"),0,IF(AND(S577="NA",$I527="NA"),0,IF(S577&lt;=SUM($I527),0,1)))</f>
        <v>0</v>
      </c>
      <c r="AV577" s="315">
        <f>IF(OR(U577="NS",$I527="NS"),0,IF(AND(U577="NA",$I527="NA"),0,IF(U577&lt;=SUM($I527),0,1)))</f>
        <v>0</v>
      </c>
      <c r="AW577" s="312">
        <f>IF(OR(W577="NS",$I527="NS"),0,IF(AND(W577="NA",$I527="NA"),0,IF(W577&lt;=SUM($I527),0,1)))</f>
        <v>0</v>
      </c>
      <c r="AX577" s="315">
        <f>IF(OR(Y577="NS",$I527="NS"),0,IF(AND(Y577="NA",$I527="NA"),0,IF(Y577&lt;=SUM($I527),0,1)))</f>
        <v>0</v>
      </c>
      <c r="AY577" s="312">
        <f>IF(OR(AA577="NS",$I527="NS"),0,IF(AND(AA577="NA",$I527="NA"),0,IF(AA577&lt;=SUM($I527),0,1)))</f>
        <v>0</v>
      </c>
      <c r="AZ577" s="315">
        <f>IF(OR(AC577="NS",$I527="NS"),0,IF(AND(AC577="NA",$I527="NA"),0,IF(AC577&lt;=SUM($I527),0,1)))</f>
        <v>0</v>
      </c>
    </row>
    <row r="578" spans="1:52" ht="15" customHeight="1">
      <c r="A578" s="57"/>
      <c r="B578" s="26"/>
      <c r="C578" s="56"/>
      <c r="D578" s="56"/>
      <c r="E578" s="56"/>
      <c r="F578" s="56"/>
      <c r="G578" s="56"/>
      <c r="H578" s="56"/>
      <c r="I578" s="56"/>
      <c r="J578" s="56"/>
      <c r="K578" s="56"/>
      <c r="L578" s="67" t="s">
        <v>5527</v>
      </c>
      <c r="M578" s="716">
        <f>IF(AND(SUM(M574:N577)=0,COUNTIF(M574:N577,"NS")&gt;0),"NS",
IF(AND(SUM(M574:N577)=0,COUNTIF(M574:N577,0)&gt;0),0,
IF(AND(SUM(M574:N577)=0,COUNTIF(M574:N577,"NA")&gt;0),"NA",
SUM(M574:N577))))</f>
        <v>0</v>
      </c>
      <c r="N578" s="716"/>
      <c r="O578" s="716">
        <f>IF(AND(SUM(O574:P577)=0,COUNTIF(O574:P577,"NS")&gt;0),"NS",
IF(AND(SUM(O574:P577)=0,COUNTIF(O574:P577,0)&gt;0),0,
IF(AND(SUM(O574:P577)=0,COUNTIF(O574:P577,"NA")&gt;0),"NA",
SUM(O574:P577))))</f>
        <v>0</v>
      </c>
      <c r="P578" s="716"/>
      <c r="Q578" s="716">
        <f>IF(AND(SUM(Q574:R577)=0,COUNTIF(Q574:R577,"NS")&gt;0),"NS",
IF(AND(SUM(Q574:R577)=0,COUNTIF(Q574:R577,0)&gt;0),0,
IF(AND(SUM(Q574:R577)=0,COUNTIF(Q574:R577,"NA")&gt;0),"NA",
SUM(Q574:R577))))</f>
        <v>0</v>
      </c>
      <c r="R578" s="716"/>
      <c r="S578" s="716">
        <f>IF(AND(SUM(S574:T577)=0,COUNTIF(S574:T577,"NS")&gt;0),"NS",
IF(AND(SUM(S574:T577)=0,COUNTIF(S574:T577,0)&gt;0),0,
IF(AND(SUM(S574:T577)=0,COUNTIF(S574:T577,"NA")&gt;0),"NA",
SUM(S574:T577))))</f>
        <v>0</v>
      </c>
      <c r="T578" s="716"/>
      <c r="U578" s="716">
        <f>IF(AND(SUM(U574:V577)=0,COUNTIF(U574:V577,"NS")&gt;0),"NS",
IF(AND(SUM(U574:V577)=0,COUNTIF(U574:V577,0)&gt;0),0,
IF(AND(SUM(U574:V577)=0,COUNTIF(U574:V577,"NA")&gt;0),"NA",
SUM(U574:V577))))</f>
        <v>0</v>
      </c>
      <c r="V578" s="716"/>
      <c r="W578" s="716">
        <f>IF(AND(SUM(W574:X577)=0,COUNTIF(W574:X577,"NS")&gt;0),"NS",
IF(AND(SUM(W574:X577)=0,COUNTIF(W574:X577,0)&gt;0),0,
IF(AND(SUM(W574:X577)=0,COUNTIF(W574:X577,"NA")&gt;0),"NA",
SUM(W574:X577))))</f>
        <v>0</v>
      </c>
      <c r="X578" s="716"/>
      <c r="Y578" s="716">
        <f>IF(AND(SUM(Y574:Z577)=0,COUNTIF(Y574:Z577,"NS")&gt;0),"NS",
IF(AND(SUM(Y574:Z577)=0,COUNTIF(Y574:Z577,0)&gt;0),0,
IF(AND(SUM(Y574:Z577)=0,COUNTIF(Y574:Z577,"NA")&gt;0),"NA",
SUM(Y574:Z577))))</f>
        <v>0</v>
      </c>
      <c r="Z578" s="716"/>
      <c r="AA578" s="716">
        <f>IF(AND(SUM(AA574:AB577)=0,COUNTIF(AA574:AB577,"NS")&gt;0),"NS",
IF(AND(SUM(AA574:AB577)=0,COUNTIF(AA574:AB577,0)&gt;0),0,
IF(AND(SUM(AA574:AB577)=0,COUNTIF(AA574:AB577,"NA")&gt;0),"NA",
SUM(AA574:AB577))))</f>
        <v>0</v>
      </c>
      <c r="AB578" s="716"/>
      <c r="AC578" s="716">
        <f>IF(AND(SUM(AC574:AD577)=0,COUNTIF(AC574:AD577,"NS")&gt;0),"NS",
IF(AND(SUM(AC574:AD577)=0,COUNTIF(AC574:AD577,0)&gt;0),0,
IF(AND(SUM(AC574:AD577)=0,COUNTIF(AC574:AD577,"NA")&gt;0),"NA",
SUM(AC574:AD577))))</f>
        <v>0</v>
      </c>
      <c r="AD578" s="716"/>
      <c r="AE578" s="164"/>
      <c r="AF578" s="164"/>
      <c r="AG578" s="203">
        <f>SUM(AG574:AG577)</f>
        <v>0</v>
      </c>
      <c r="AH578" s="164"/>
      <c r="AI578" s="164"/>
      <c r="AJ578" s="164"/>
      <c r="AK578" s="291">
        <f>SUM(AK574:AK577)</f>
        <v>0</v>
      </c>
      <c r="AL578" s="164"/>
      <c r="AM578" s="304">
        <f>SUM(AM574:AM577)</f>
        <v>0</v>
      </c>
      <c r="AN578" s="164"/>
      <c r="AO578" s="305">
        <f>SUM(AO574:AO577)</f>
        <v>0</v>
      </c>
      <c r="AP578" s="308">
        <f>SUM(AP574:AP577)</f>
        <v>0</v>
      </c>
      <c r="AQ578" s="321">
        <f>SUM(AQ574:AQ577)</f>
        <v>0</v>
      </c>
      <c r="AR578" s="164"/>
      <c r="AS578" s="164"/>
      <c r="AT578" s="164"/>
      <c r="AU578" s="164"/>
      <c r="AV578" s="164"/>
      <c r="AW578" s="164"/>
      <c r="AX578" s="164"/>
      <c r="AY578" s="164"/>
      <c r="AZ578" s="320">
        <f>SUM(AS574:AZ577)</f>
        <v>0</v>
      </c>
    </row>
    <row r="579" spans="1:52" ht="15" customHeight="1">
      <c r="A579" s="57"/>
      <c r="B579" s="26"/>
      <c r="C579" s="56"/>
      <c r="D579" s="56"/>
      <c r="E579" s="56"/>
      <c r="F579" s="56"/>
      <c r="G579" s="56"/>
      <c r="H579" s="56"/>
      <c r="I579" s="56"/>
      <c r="J579" s="56"/>
      <c r="K579" s="56"/>
      <c r="L579" s="56"/>
      <c r="M579" s="56"/>
      <c r="N579" s="56"/>
      <c r="O579" s="56"/>
      <c r="P579" s="56"/>
      <c r="Q579" s="56"/>
      <c r="R579" s="56"/>
      <c r="S579" s="56"/>
      <c r="T579" s="56"/>
      <c r="U579" s="56"/>
      <c r="V579" s="56"/>
      <c r="W579" s="56"/>
      <c r="X579" s="56"/>
      <c r="Y579" s="56"/>
      <c r="Z579" s="56"/>
      <c r="AA579" s="56"/>
      <c r="AB579" s="56"/>
      <c r="AC579" s="56"/>
      <c r="AD579" s="56"/>
      <c r="AE579" s="164"/>
      <c r="AF579" s="164"/>
      <c r="AG579" s="164"/>
      <c r="AH579" s="164"/>
      <c r="AI579" s="164"/>
      <c r="AJ579" s="164"/>
      <c r="AK579" s="164"/>
      <c r="AL579" s="164"/>
      <c r="AM579" s="164"/>
      <c r="AN579" s="164"/>
      <c r="AO579" s="164"/>
      <c r="AP579" s="164"/>
      <c r="AQ579" s="164"/>
      <c r="AR579" s="164"/>
      <c r="AS579" s="164"/>
      <c r="AT579" s="164"/>
      <c r="AU579" s="164"/>
      <c r="AV579" s="164"/>
      <c r="AW579" s="164"/>
      <c r="AX579" s="164"/>
      <c r="AY579" s="164"/>
      <c r="AZ579" s="164"/>
    </row>
    <row r="580" spans="1:52" ht="45" customHeight="1">
      <c r="A580" s="57"/>
      <c r="B580" s="26"/>
      <c r="C580" s="782" t="s">
        <v>5568</v>
      </c>
      <c r="D580" s="782"/>
      <c r="E580" s="782"/>
      <c r="F580" s="940"/>
      <c r="G580" s="940"/>
      <c r="H580" s="940"/>
      <c r="I580" s="940"/>
      <c r="J580" s="940"/>
      <c r="K580" s="940"/>
      <c r="L580" s="940"/>
      <c r="M580" s="940"/>
      <c r="N580" s="940"/>
      <c r="O580" s="940"/>
      <c r="P580" s="940"/>
      <c r="Q580" s="940"/>
      <c r="R580" s="940"/>
      <c r="S580" s="940"/>
      <c r="T580" s="940"/>
      <c r="U580" s="940"/>
      <c r="V580" s="940"/>
      <c r="W580" s="940"/>
      <c r="X580" s="940"/>
      <c r="Y580" s="940"/>
      <c r="Z580" s="940"/>
      <c r="AA580" s="940"/>
      <c r="AB580" s="940"/>
      <c r="AC580" s="940"/>
      <c r="AD580" s="940"/>
      <c r="AE580" s="164"/>
      <c r="AF580" s="164"/>
      <c r="AG580" s="164"/>
      <c r="AH580" s="164"/>
      <c r="AI580" s="164"/>
      <c r="AJ580" s="164"/>
      <c r="AK580" s="164"/>
      <c r="AL580" s="164"/>
      <c r="AM580" s="164"/>
      <c r="AN580" s="164"/>
      <c r="AO580" s="164"/>
      <c r="AP580" s="164"/>
      <c r="AQ580" s="164"/>
      <c r="AR580" s="164"/>
      <c r="AS580" s="164"/>
      <c r="AT580" s="164"/>
      <c r="AU580" s="164"/>
      <c r="AV580" s="164"/>
      <c r="AW580" s="164"/>
      <c r="AX580" s="164"/>
      <c r="AY580" s="164"/>
      <c r="AZ580" s="164"/>
    </row>
    <row r="581" spans="1:52" ht="15" customHeight="1">
      <c r="A581" s="57"/>
      <c r="B581" s="811" t="str">
        <f>IF(AND(AN574&gt;0,F580=""),"Ha registrado un número mayor a cero en la col. Otro tipo debe anotar el nombre de dicho(s) tipo(s) de denunciante(s) ","")</f>
        <v/>
      </c>
      <c r="C581" s="811"/>
      <c r="D581" s="811"/>
      <c r="E581" s="811"/>
      <c r="F581" s="811"/>
      <c r="G581" s="811"/>
      <c r="H581" s="811"/>
      <c r="I581" s="811"/>
      <c r="J581" s="811"/>
      <c r="K581" s="811"/>
      <c r="L581" s="811"/>
      <c r="M581" s="811"/>
      <c r="N581" s="811"/>
      <c r="O581" s="811"/>
      <c r="P581" s="811"/>
      <c r="Q581" s="811"/>
      <c r="R581" s="811"/>
      <c r="S581" s="811"/>
      <c r="T581" s="811"/>
      <c r="U581" s="811"/>
      <c r="V581" s="811"/>
      <c r="W581" s="811"/>
      <c r="X581" s="811"/>
      <c r="Y581" s="811"/>
      <c r="Z581" s="811"/>
      <c r="AA581" s="811"/>
      <c r="AB581" s="811"/>
      <c r="AC581" s="811"/>
      <c r="AD581" s="811"/>
      <c r="AE581" s="811"/>
      <c r="AF581" s="164"/>
      <c r="AG581" s="164"/>
      <c r="AH581" s="164"/>
      <c r="AI581" s="164"/>
      <c r="AJ581" s="164"/>
      <c r="AK581" s="164"/>
      <c r="AL581" s="164"/>
      <c r="AM581" s="164"/>
      <c r="AN581" s="164"/>
      <c r="AO581" s="164"/>
      <c r="AP581" s="164"/>
      <c r="AQ581" s="164"/>
      <c r="AR581" s="164"/>
      <c r="AS581" s="164"/>
      <c r="AT581" s="164"/>
      <c r="AU581" s="164"/>
      <c r="AV581" s="164"/>
      <c r="AW581" s="164"/>
      <c r="AX581" s="164"/>
      <c r="AY581" s="164"/>
      <c r="AZ581" s="164"/>
    </row>
    <row r="582" spans="1:52" ht="24" customHeight="1">
      <c r="A582" s="57"/>
      <c r="B582" s="26"/>
      <c r="C582" s="876" t="s">
        <v>5300</v>
      </c>
      <c r="D582" s="876"/>
      <c r="E582" s="876"/>
      <c r="F582" s="876"/>
      <c r="G582" s="876"/>
      <c r="H582" s="876"/>
      <c r="I582" s="876"/>
      <c r="J582" s="876"/>
      <c r="K582" s="876"/>
      <c r="L582" s="876"/>
      <c r="M582" s="876"/>
      <c r="N582" s="876"/>
      <c r="O582" s="876"/>
      <c r="P582" s="876"/>
      <c r="Q582" s="876"/>
      <c r="R582" s="876"/>
      <c r="S582" s="876"/>
      <c r="T582" s="876"/>
      <c r="U582" s="876"/>
      <c r="V582" s="876"/>
      <c r="W582" s="876"/>
      <c r="X582" s="876"/>
      <c r="Y582" s="876"/>
      <c r="Z582" s="876"/>
      <c r="AA582" s="876"/>
      <c r="AB582" s="876"/>
      <c r="AC582" s="876"/>
      <c r="AD582" s="876"/>
      <c r="AE582" s="164"/>
      <c r="AF582" s="164"/>
      <c r="AG582" s="164"/>
      <c r="AH582" s="164"/>
      <c r="AI582" s="164"/>
      <c r="AJ582" s="164"/>
      <c r="AK582" s="164"/>
      <c r="AL582" s="164"/>
      <c r="AM582" s="164"/>
      <c r="AN582" s="164"/>
      <c r="AO582" s="164"/>
      <c r="AP582" s="164"/>
      <c r="AQ582" s="164"/>
      <c r="AR582" s="164"/>
      <c r="AS582" s="164"/>
      <c r="AT582" s="164"/>
      <c r="AU582" s="164"/>
      <c r="AV582" s="164"/>
      <c r="AW582" s="164"/>
      <c r="AX582" s="164"/>
      <c r="AY582" s="164"/>
      <c r="AZ582" s="164"/>
    </row>
    <row r="583" spans="1:52" ht="60" customHeight="1">
      <c r="A583" s="57"/>
      <c r="B583" s="26"/>
      <c r="C583" s="892"/>
      <c r="D583" s="893"/>
      <c r="E583" s="893"/>
      <c r="F583" s="893"/>
      <c r="G583" s="893"/>
      <c r="H583" s="893"/>
      <c r="I583" s="893"/>
      <c r="J583" s="893"/>
      <c r="K583" s="893"/>
      <c r="L583" s="893"/>
      <c r="M583" s="893"/>
      <c r="N583" s="893"/>
      <c r="O583" s="893"/>
      <c r="P583" s="893"/>
      <c r="Q583" s="893"/>
      <c r="R583" s="893"/>
      <c r="S583" s="893"/>
      <c r="T583" s="893"/>
      <c r="U583" s="893"/>
      <c r="V583" s="893"/>
      <c r="W583" s="893"/>
      <c r="X583" s="893"/>
      <c r="Y583" s="893"/>
      <c r="Z583" s="893"/>
      <c r="AA583" s="893"/>
      <c r="AB583" s="893"/>
      <c r="AC583" s="893"/>
      <c r="AD583" s="894"/>
      <c r="AE583" s="164"/>
      <c r="AF583" s="164"/>
      <c r="AG583" s="164"/>
      <c r="AH583" s="164"/>
      <c r="AI583" s="164"/>
      <c r="AJ583" s="164"/>
      <c r="AK583" s="164"/>
      <c r="AL583" s="164"/>
      <c r="AM583" s="164"/>
      <c r="AN583" s="164"/>
      <c r="AO583" s="164"/>
      <c r="AP583" s="164"/>
      <c r="AQ583" s="164"/>
      <c r="AR583" s="164"/>
      <c r="AS583" s="164"/>
      <c r="AT583" s="164"/>
      <c r="AU583" s="164"/>
      <c r="AV583" s="164"/>
      <c r="AW583" s="164"/>
      <c r="AX583" s="164"/>
      <c r="AY583" s="164"/>
      <c r="AZ583" s="164"/>
    </row>
    <row r="584" spans="1:52" ht="15" customHeight="1">
      <c r="A584" s="57"/>
      <c r="B584" s="811" t="str">
        <f>IF(AG578&gt;0,"Favor de ingresar toda la información requerida en la pregunta y/o verifique que no tenga información en celdas sombreadas","")</f>
        <v/>
      </c>
      <c r="C584" s="811"/>
      <c r="D584" s="811"/>
      <c r="E584" s="811"/>
      <c r="F584" s="811"/>
      <c r="G584" s="811"/>
      <c r="H584" s="811"/>
      <c r="I584" s="811"/>
      <c r="J584" s="811"/>
      <c r="K584" s="811"/>
      <c r="L584" s="811"/>
      <c r="M584" s="811"/>
      <c r="N584" s="811"/>
      <c r="O584" s="811"/>
      <c r="P584" s="811"/>
      <c r="Q584" s="811"/>
      <c r="R584" s="811"/>
      <c r="S584" s="811"/>
      <c r="T584" s="811"/>
      <c r="U584" s="811"/>
      <c r="V584" s="811"/>
      <c r="W584" s="811"/>
      <c r="X584" s="811"/>
      <c r="Y584" s="811"/>
      <c r="Z584" s="811"/>
      <c r="AA584" s="811"/>
      <c r="AB584" s="811"/>
      <c r="AC584" s="811"/>
      <c r="AD584" s="811"/>
      <c r="AE584" s="164"/>
      <c r="AF584" s="164"/>
      <c r="AG584" s="164"/>
      <c r="AH584" s="164"/>
      <c r="AI584" s="164"/>
      <c r="AJ584" s="164"/>
      <c r="AK584" s="164"/>
      <c r="AL584" s="164"/>
      <c r="AM584" s="164"/>
      <c r="AN584" s="164"/>
      <c r="AO584" s="164"/>
      <c r="AP584" s="164"/>
      <c r="AQ584" s="164"/>
      <c r="AR584" s="164"/>
      <c r="AS584" s="164"/>
      <c r="AT584" s="164"/>
      <c r="AU584" s="164"/>
      <c r="AV584" s="164"/>
      <c r="AW584" s="164"/>
      <c r="AX584" s="164"/>
      <c r="AY584" s="164"/>
      <c r="AZ584" s="164"/>
    </row>
    <row r="585" spans="1:52" ht="15" customHeight="1">
      <c r="A585" s="57"/>
      <c r="B585" s="844" t="str">
        <f>IF(AL574&gt;0,"Alerta: debido a que cuenta con registros NS, debe proporcionar una justificación en el area de comentarios al final de la pregunta","")</f>
        <v/>
      </c>
      <c r="C585" s="844"/>
      <c r="D585" s="844"/>
      <c r="E585" s="844"/>
      <c r="F585" s="844"/>
      <c r="G585" s="844"/>
      <c r="H585" s="844"/>
      <c r="I585" s="844"/>
      <c r="J585" s="844"/>
      <c r="K585" s="844"/>
      <c r="L585" s="844"/>
      <c r="M585" s="844"/>
      <c r="N585" s="844"/>
      <c r="O585" s="844"/>
      <c r="P585" s="844"/>
      <c r="Q585" s="844"/>
      <c r="R585" s="844"/>
      <c r="S585" s="844"/>
      <c r="T585" s="844"/>
      <c r="U585" s="844"/>
      <c r="V585" s="844"/>
      <c r="W585" s="844"/>
      <c r="X585" s="844"/>
      <c r="Y585" s="844"/>
      <c r="Z585" s="844"/>
      <c r="AA585" s="844"/>
      <c r="AB585" s="844"/>
      <c r="AC585" s="844"/>
      <c r="AD585" s="844"/>
      <c r="AE585" s="164"/>
      <c r="AF585" s="164"/>
      <c r="AG585" s="164"/>
      <c r="AH585" s="164"/>
      <c r="AI585" s="164"/>
      <c r="AJ585" s="164"/>
      <c r="AK585" s="164"/>
      <c r="AL585" s="164"/>
      <c r="AM585" s="164"/>
      <c r="AN585" s="164"/>
      <c r="AO585" s="164"/>
      <c r="AP585" s="164"/>
      <c r="AQ585" s="164"/>
      <c r="AR585" s="164"/>
      <c r="AS585" s="164"/>
      <c r="AT585" s="164"/>
      <c r="AU585" s="164"/>
      <c r="AV585" s="164"/>
      <c r="AW585" s="164"/>
      <c r="AX585" s="164"/>
      <c r="AY585" s="164"/>
      <c r="AZ585" s="164"/>
    </row>
    <row r="586" spans="1:52" ht="15" customHeight="1">
      <c r="A586" s="57"/>
      <c r="B586" s="811" t="str">
        <f>IF(AK578&gt;0,"Favor de revisar la suma y consistencia de totales y/o subtotales por filas (numéricos y NS)","")</f>
        <v/>
      </c>
      <c r="C586" s="811"/>
      <c r="D586" s="811"/>
      <c r="E586" s="811"/>
      <c r="F586" s="811"/>
      <c r="G586" s="811"/>
      <c r="H586" s="811"/>
      <c r="I586" s="811"/>
      <c r="J586" s="811"/>
      <c r="K586" s="811"/>
      <c r="L586" s="811"/>
      <c r="M586" s="811"/>
      <c r="N586" s="811"/>
      <c r="O586" s="811"/>
      <c r="P586" s="811"/>
      <c r="Q586" s="811"/>
      <c r="R586" s="811"/>
      <c r="S586" s="811"/>
      <c r="T586" s="811"/>
      <c r="U586" s="811"/>
      <c r="V586" s="811"/>
      <c r="W586" s="811"/>
      <c r="X586" s="811"/>
      <c r="Y586" s="811"/>
      <c r="Z586" s="811"/>
      <c r="AA586" s="811"/>
      <c r="AB586" s="811"/>
      <c r="AC586" s="811"/>
      <c r="AD586" s="811"/>
      <c r="AE586" s="164"/>
      <c r="AF586" s="164"/>
      <c r="AG586" s="164"/>
      <c r="AH586" s="164"/>
      <c r="AI586" s="164"/>
      <c r="AJ586" s="164"/>
      <c r="AK586" s="164"/>
      <c r="AL586" s="164"/>
      <c r="AM586" s="164"/>
      <c r="AN586" s="164"/>
      <c r="AO586" s="164"/>
      <c r="AP586" s="164"/>
      <c r="AQ586" s="164"/>
      <c r="AR586" s="164"/>
      <c r="AS586" s="164"/>
      <c r="AT586" s="164"/>
      <c r="AU586" s="164"/>
      <c r="AV586" s="164"/>
      <c r="AW586" s="164"/>
      <c r="AX586" s="164"/>
      <c r="AY586" s="164"/>
      <c r="AZ586" s="164"/>
    </row>
    <row r="587" spans="1:52" ht="15" customHeight="1">
      <c r="A587" s="57"/>
      <c r="B587" s="811" t="str">
        <f>IF(AQ578&gt;0,"Favor de revisar la instrucción 2 y verifique que se cumplan con los criterios establecidos","")</f>
        <v/>
      </c>
      <c r="C587" s="811"/>
      <c r="D587" s="811"/>
      <c r="E587" s="811"/>
      <c r="F587" s="811"/>
      <c r="G587" s="811"/>
      <c r="H587" s="811"/>
      <c r="I587" s="811"/>
      <c r="J587" s="811"/>
      <c r="K587" s="811"/>
      <c r="L587" s="811"/>
      <c r="M587" s="811"/>
      <c r="N587" s="811"/>
      <c r="O587" s="811"/>
      <c r="P587" s="811"/>
      <c r="Q587" s="811"/>
      <c r="R587" s="811"/>
      <c r="S587" s="811"/>
      <c r="T587" s="811"/>
      <c r="U587" s="811"/>
      <c r="V587" s="811"/>
      <c r="W587" s="811"/>
      <c r="X587" s="811"/>
      <c r="Y587" s="811"/>
      <c r="Z587" s="811"/>
      <c r="AA587" s="811"/>
      <c r="AB587" s="811"/>
      <c r="AC587" s="811"/>
      <c r="AD587" s="811"/>
      <c r="AE587"/>
      <c r="AF587" s="164"/>
      <c r="AG587" s="164"/>
      <c r="AH587" s="164"/>
      <c r="AI587" s="164"/>
      <c r="AJ587" s="164"/>
      <c r="AK587" s="164"/>
      <c r="AL587" s="164"/>
      <c r="AM587" s="164"/>
      <c r="AN587" s="164"/>
      <c r="AO587" s="164"/>
      <c r="AP587" s="164"/>
      <c r="AQ587" s="164"/>
      <c r="AR587" s="164"/>
      <c r="AS587" s="164"/>
      <c r="AT587" s="164"/>
      <c r="AU587" s="164"/>
      <c r="AV587" s="164"/>
      <c r="AW587" s="164"/>
      <c r="AX587" s="164"/>
      <c r="AY587" s="164"/>
      <c r="AZ587" s="164"/>
    </row>
    <row r="588" spans="1:52" ht="15" customHeight="1">
      <c r="A588" s="57"/>
      <c r="B588" s="844" t="str">
        <f>IF(AZ578&gt;0,"Alerta: debe de proporcionar una justificación de acuerdo a lo establecido en la instrucción 3","")</f>
        <v/>
      </c>
      <c r="C588" s="844"/>
      <c r="D588" s="844"/>
      <c r="E588" s="844"/>
      <c r="F588" s="844"/>
      <c r="G588" s="844"/>
      <c r="H588" s="844"/>
      <c r="I588" s="844"/>
      <c r="J588" s="844"/>
      <c r="K588" s="844"/>
      <c r="L588" s="844"/>
      <c r="M588" s="844"/>
      <c r="N588" s="844"/>
      <c r="O588" s="844"/>
      <c r="P588" s="844"/>
      <c r="Q588" s="844"/>
      <c r="R588" s="844"/>
      <c r="S588" s="844"/>
      <c r="T588" s="844"/>
      <c r="U588" s="844"/>
      <c r="V588" s="844"/>
      <c r="W588" s="844"/>
      <c r="X588" s="844"/>
      <c r="Y588" s="844"/>
      <c r="Z588" s="844"/>
      <c r="AA588" s="844"/>
      <c r="AB588" s="844"/>
      <c r="AC588" s="844"/>
      <c r="AD588" s="844"/>
      <c r="AE588" s="844"/>
      <c r="AF588" s="164"/>
      <c r="AG588" s="164"/>
      <c r="AH588" s="164"/>
      <c r="AI588" s="164"/>
      <c r="AJ588" s="164"/>
      <c r="AK588" s="164"/>
      <c r="AL588" s="164"/>
      <c r="AM588" s="164"/>
      <c r="AN588" s="164"/>
      <c r="AO588" s="164"/>
      <c r="AP588" s="164"/>
      <c r="AQ588" s="164"/>
      <c r="AR588" s="164"/>
      <c r="AS588" s="164"/>
      <c r="AT588" s="164"/>
      <c r="AU588" s="164"/>
      <c r="AV588" s="164"/>
      <c r="AW588" s="164"/>
      <c r="AX588" s="164"/>
      <c r="AY588" s="164"/>
      <c r="AZ588" s="164"/>
    </row>
    <row r="589" spans="1:52" ht="15" customHeight="1" thickBot="1">
      <c r="A589" s="57"/>
      <c r="B589" s="26"/>
      <c r="C589" s="26"/>
      <c r="D589" s="26"/>
      <c r="E589" s="26"/>
      <c r="F589" s="26"/>
      <c r="G589" s="26"/>
      <c r="H589" s="26"/>
      <c r="I589" s="26"/>
      <c r="J589" s="26"/>
      <c r="K589" s="26"/>
      <c r="L589" s="26"/>
      <c r="M589" s="26"/>
      <c r="N589" s="26"/>
      <c r="O589" s="26"/>
      <c r="P589" s="26"/>
      <c r="Q589" s="26"/>
      <c r="R589" s="26"/>
      <c r="S589" s="26"/>
      <c r="T589" s="26"/>
      <c r="U589" s="26"/>
      <c r="V589" s="26"/>
      <c r="W589" s="26"/>
      <c r="X589" s="26"/>
      <c r="Y589" s="26"/>
      <c r="Z589" s="26"/>
      <c r="AA589" s="26"/>
      <c r="AB589" s="26"/>
      <c r="AC589" s="26"/>
      <c r="AD589" s="26"/>
      <c r="AE589" s="164"/>
      <c r="AF589" s="164"/>
      <c r="AG589" s="164"/>
      <c r="AH589" s="164"/>
      <c r="AI589" s="164"/>
      <c r="AJ589" s="164"/>
      <c r="AK589" s="164"/>
      <c r="AL589" s="164"/>
      <c r="AM589" s="164"/>
      <c r="AN589" s="164"/>
      <c r="AO589" s="164"/>
      <c r="AP589" s="164"/>
      <c r="AQ589" s="164"/>
      <c r="AR589" s="164"/>
      <c r="AS589" s="164"/>
      <c r="AT589" s="164"/>
      <c r="AU589" s="164"/>
      <c r="AV589" s="164"/>
      <c r="AW589" s="164"/>
      <c r="AX589" s="164"/>
      <c r="AY589" s="164"/>
      <c r="AZ589" s="164"/>
    </row>
    <row r="590" spans="1:52" ht="15" customHeight="1" thickBot="1">
      <c r="A590" s="48" t="s">
        <v>5068</v>
      </c>
      <c r="B590" s="921" t="s">
        <v>5569</v>
      </c>
      <c r="C590" s="922"/>
      <c r="D590" s="922"/>
      <c r="E590" s="922"/>
      <c r="F590" s="922"/>
      <c r="G590" s="922"/>
      <c r="H590" s="922"/>
      <c r="I590" s="922"/>
      <c r="J590" s="922"/>
      <c r="K590" s="922"/>
      <c r="L590" s="922"/>
      <c r="M590" s="922"/>
      <c r="N590" s="922"/>
      <c r="O590" s="922"/>
      <c r="P590" s="922"/>
      <c r="Q590" s="922"/>
      <c r="R590" s="922"/>
      <c r="S590" s="922"/>
      <c r="T590" s="922"/>
      <c r="U590" s="922"/>
      <c r="V590" s="922"/>
      <c r="W590" s="922"/>
      <c r="X590" s="922"/>
      <c r="Y590" s="922"/>
      <c r="Z590" s="922"/>
      <c r="AA590" s="922"/>
      <c r="AB590" s="922"/>
      <c r="AC590" s="922"/>
      <c r="AD590" s="923"/>
      <c r="AE590" s="164"/>
      <c r="AF590" s="164"/>
      <c r="AG590" s="164"/>
      <c r="AH590" s="164"/>
      <c r="AI590" s="164"/>
      <c r="AJ590" s="164"/>
      <c r="AK590" s="164"/>
      <c r="AL590" s="164"/>
      <c r="AM590" s="164"/>
      <c r="AN590" s="164"/>
      <c r="AO590" s="164"/>
      <c r="AP590" s="164"/>
      <c r="AQ590" s="164"/>
      <c r="AR590" s="164"/>
      <c r="AS590" s="164"/>
      <c r="AT590" s="164"/>
      <c r="AU590" s="164"/>
      <c r="AV590" s="164"/>
      <c r="AW590" s="164"/>
      <c r="AX590" s="164"/>
      <c r="AY590" s="164"/>
      <c r="AZ590" s="164"/>
    </row>
    <row r="591" spans="1:52" ht="15" customHeight="1">
      <c r="A591" s="57"/>
      <c r="B591" s="26"/>
      <c r="C591" s="26"/>
      <c r="D591" s="26"/>
      <c r="E591" s="26"/>
      <c r="F591" s="26"/>
      <c r="G591" s="26"/>
      <c r="H591" s="26"/>
      <c r="I591" s="26"/>
      <c r="J591" s="26"/>
      <c r="K591" s="26"/>
      <c r="L591" s="26"/>
      <c r="M591" s="26"/>
      <c r="N591" s="26"/>
      <c r="O591" s="26"/>
      <c r="P591" s="26"/>
      <c r="Q591" s="26"/>
      <c r="R591" s="26"/>
      <c r="S591" s="26"/>
      <c r="T591" s="26"/>
      <c r="U591" s="26"/>
      <c r="V591" s="26"/>
      <c r="W591" s="26"/>
      <c r="X591" s="26"/>
      <c r="Y591" s="26"/>
      <c r="Z591" s="26"/>
      <c r="AA591" s="26"/>
      <c r="AB591" s="26"/>
      <c r="AC591" s="26"/>
      <c r="AD591" s="26"/>
      <c r="AE591" s="164"/>
      <c r="AF591" s="164"/>
      <c r="AG591" s="164"/>
      <c r="AH591" s="164"/>
      <c r="AI591" s="164"/>
      <c r="AJ591" s="164"/>
      <c r="AK591" s="164"/>
      <c r="AL591" s="164"/>
      <c r="AM591" s="164"/>
      <c r="AN591" s="164"/>
      <c r="AO591" s="164"/>
      <c r="AP591" s="164"/>
      <c r="AQ591" s="164"/>
      <c r="AR591" s="164"/>
      <c r="AS591" s="164"/>
      <c r="AT591" s="164"/>
      <c r="AU591" s="164"/>
      <c r="AV591" s="164"/>
      <c r="AW591" s="164"/>
      <c r="AX591" s="164"/>
      <c r="AY591" s="164"/>
      <c r="AZ591" s="164"/>
    </row>
    <row r="592" spans="1:52" ht="36" customHeight="1">
      <c r="A592" s="50" t="s">
        <v>5570</v>
      </c>
      <c r="B592" s="918" t="s">
        <v>5571</v>
      </c>
      <c r="C592" s="918"/>
      <c r="D592" s="918"/>
      <c r="E592" s="918"/>
      <c r="F592" s="918"/>
      <c r="G592" s="918"/>
      <c r="H592" s="918"/>
      <c r="I592" s="918"/>
      <c r="J592" s="918"/>
      <c r="K592" s="918"/>
      <c r="L592" s="918"/>
      <c r="M592" s="918"/>
      <c r="N592" s="918"/>
      <c r="O592" s="918"/>
      <c r="P592" s="918"/>
      <c r="Q592" s="918"/>
      <c r="R592" s="918"/>
      <c r="S592" s="918"/>
      <c r="T592" s="918"/>
      <c r="U592" s="918"/>
      <c r="V592" s="918"/>
      <c r="W592" s="918"/>
      <c r="X592" s="918"/>
      <c r="Y592" s="918"/>
      <c r="Z592" s="918"/>
      <c r="AA592" s="918"/>
      <c r="AB592" s="918"/>
      <c r="AC592" s="918"/>
      <c r="AD592" s="918"/>
      <c r="AE592" s="164"/>
      <c r="AF592" s="164"/>
      <c r="AG592" s="164"/>
      <c r="AH592" s="164"/>
      <c r="AI592" s="164"/>
      <c r="AJ592" s="164"/>
      <c r="AK592" s="164"/>
      <c r="AL592" s="164"/>
      <c r="AM592" s="164"/>
      <c r="AN592" s="164"/>
      <c r="AO592" s="164"/>
      <c r="AP592" s="164"/>
      <c r="AQ592" s="164"/>
      <c r="AR592" s="164"/>
      <c r="AS592" s="164"/>
      <c r="AT592" s="164"/>
      <c r="AU592" s="164"/>
      <c r="AV592" s="164"/>
      <c r="AW592" s="164"/>
      <c r="AX592" s="164"/>
      <c r="AY592" s="164"/>
      <c r="AZ592" s="164"/>
    </row>
    <row r="593" spans="1:36" ht="24" customHeight="1">
      <c r="A593" s="166"/>
      <c r="B593" s="145"/>
      <c r="C593" s="733" t="s">
        <v>5572</v>
      </c>
      <c r="D593" s="733"/>
      <c r="E593" s="733"/>
      <c r="F593" s="733"/>
      <c r="G593" s="733"/>
      <c r="H593" s="733"/>
      <c r="I593" s="733"/>
      <c r="J593" s="733"/>
      <c r="K593" s="733"/>
      <c r="L593" s="733"/>
      <c r="M593" s="733"/>
      <c r="N593" s="733"/>
      <c r="O593" s="733"/>
      <c r="P593" s="733"/>
      <c r="Q593" s="733"/>
      <c r="R593" s="733"/>
      <c r="S593" s="733"/>
      <c r="T593" s="733"/>
      <c r="U593" s="733"/>
      <c r="V593" s="733"/>
      <c r="W593" s="733"/>
      <c r="X593" s="733"/>
      <c r="Y593" s="733"/>
      <c r="Z593" s="733"/>
      <c r="AA593" s="733"/>
      <c r="AB593" s="733"/>
      <c r="AC593" s="733"/>
      <c r="AD593" s="733"/>
      <c r="AE593" s="164"/>
      <c r="AF593" s="164"/>
      <c r="AG593" s="164"/>
      <c r="AH593" s="164"/>
      <c r="AI593" s="164"/>
      <c r="AJ593" s="164"/>
    </row>
    <row r="594" spans="1:36" ht="36" customHeight="1">
      <c r="A594" s="166"/>
      <c r="B594" s="145"/>
      <c r="C594" s="866" t="s">
        <v>5573</v>
      </c>
      <c r="D594" s="866"/>
      <c r="E594" s="866"/>
      <c r="F594" s="866"/>
      <c r="G594" s="866"/>
      <c r="H594" s="866"/>
      <c r="I594" s="866"/>
      <c r="J594" s="866"/>
      <c r="K594" s="866"/>
      <c r="L594" s="866"/>
      <c r="M594" s="866"/>
      <c r="N594" s="866"/>
      <c r="O594" s="866"/>
      <c r="P594" s="866"/>
      <c r="Q594" s="866"/>
      <c r="R594" s="866"/>
      <c r="S594" s="866"/>
      <c r="T594" s="866"/>
      <c r="U594" s="866"/>
      <c r="V594" s="866"/>
      <c r="W594" s="866"/>
      <c r="X594" s="866"/>
      <c r="Y594" s="866"/>
      <c r="Z594" s="866"/>
      <c r="AA594" s="866"/>
      <c r="AB594" s="866"/>
      <c r="AC594" s="866"/>
      <c r="AD594" s="866"/>
      <c r="AE594" s="164"/>
      <c r="AF594" s="164"/>
      <c r="AG594" s="164"/>
      <c r="AH594" s="164"/>
      <c r="AI594" s="164"/>
      <c r="AJ594" s="164"/>
    </row>
    <row r="595" spans="1:36" ht="24" customHeight="1">
      <c r="A595" s="166"/>
      <c r="B595" s="145"/>
      <c r="C595" s="861" t="s">
        <v>5574</v>
      </c>
      <c r="D595" s="861"/>
      <c r="E595" s="861"/>
      <c r="F595" s="861"/>
      <c r="G595" s="861"/>
      <c r="H595" s="861"/>
      <c r="I595" s="861"/>
      <c r="J595" s="861"/>
      <c r="K595" s="861"/>
      <c r="L595" s="861"/>
      <c r="M595" s="861"/>
      <c r="N595" s="861"/>
      <c r="O595" s="861"/>
      <c r="P595" s="861"/>
      <c r="Q595" s="861"/>
      <c r="R595" s="861"/>
      <c r="S595" s="861"/>
      <c r="T595" s="861"/>
      <c r="U595" s="861"/>
      <c r="V595" s="861"/>
      <c r="W595" s="861"/>
      <c r="X595" s="861"/>
      <c r="Y595" s="861"/>
      <c r="Z595" s="861"/>
      <c r="AA595" s="861"/>
      <c r="AB595" s="861"/>
      <c r="AC595" s="861"/>
      <c r="AD595" s="861"/>
      <c r="AE595" s="164"/>
      <c r="AF595" s="164"/>
      <c r="AG595" s="164"/>
      <c r="AH595" s="164"/>
      <c r="AI595" s="164"/>
      <c r="AJ595" s="164"/>
    </row>
    <row r="596" spans="1:36" ht="24" customHeight="1">
      <c r="A596" s="166"/>
      <c r="B596" s="145"/>
      <c r="C596" s="861" t="s">
        <v>5575</v>
      </c>
      <c r="D596" s="861"/>
      <c r="E596" s="861"/>
      <c r="F596" s="861"/>
      <c r="G596" s="861"/>
      <c r="H596" s="861"/>
      <c r="I596" s="861"/>
      <c r="J596" s="861"/>
      <c r="K596" s="861"/>
      <c r="L596" s="861"/>
      <c r="M596" s="861"/>
      <c r="N596" s="861"/>
      <c r="O596" s="861"/>
      <c r="P596" s="861"/>
      <c r="Q596" s="861"/>
      <c r="R596" s="861"/>
      <c r="S596" s="861"/>
      <c r="T596" s="861"/>
      <c r="U596" s="861"/>
      <c r="V596" s="861"/>
      <c r="W596" s="861"/>
      <c r="X596" s="861"/>
      <c r="Y596" s="861"/>
      <c r="Z596" s="861"/>
      <c r="AA596" s="861"/>
      <c r="AB596" s="861"/>
      <c r="AC596" s="861"/>
      <c r="AD596" s="861"/>
      <c r="AE596" s="164"/>
      <c r="AF596" s="164"/>
      <c r="AG596" s="164"/>
      <c r="AH596" s="164"/>
      <c r="AI596" s="164"/>
      <c r="AJ596" s="164"/>
    </row>
    <row r="597" spans="1:36" ht="24" customHeight="1">
      <c r="A597" s="166"/>
      <c r="B597" s="145"/>
      <c r="C597" s="861" t="s">
        <v>5576</v>
      </c>
      <c r="D597" s="861"/>
      <c r="E597" s="861"/>
      <c r="F597" s="861"/>
      <c r="G597" s="861"/>
      <c r="H597" s="861"/>
      <c r="I597" s="861"/>
      <c r="J597" s="861"/>
      <c r="K597" s="861"/>
      <c r="L597" s="861"/>
      <c r="M597" s="861"/>
      <c r="N597" s="861"/>
      <c r="O597" s="861"/>
      <c r="P597" s="861"/>
      <c r="Q597" s="861"/>
      <c r="R597" s="861"/>
      <c r="S597" s="861"/>
      <c r="T597" s="861"/>
      <c r="U597" s="861"/>
      <c r="V597" s="861"/>
      <c r="W597" s="861"/>
      <c r="X597" s="861"/>
      <c r="Y597" s="861"/>
      <c r="Z597" s="861"/>
      <c r="AA597" s="861"/>
      <c r="AB597" s="861"/>
      <c r="AC597" s="861"/>
      <c r="AD597" s="861"/>
      <c r="AE597" s="164"/>
      <c r="AF597" s="164"/>
      <c r="AG597" s="164"/>
      <c r="AH597" s="164"/>
      <c r="AI597" s="164"/>
      <c r="AJ597" s="164"/>
    </row>
    <row r="598" spans="1:36" ht="15" customHeight="1">
      <c r="A598" s="166"/>
      <c r="B598" s="145"/>
      <c r="C598" s="26"/>
      <c r="D598" s="26"/>
      <c r="E598" s="26"/>
      <c r="F598" s="26"/>
      <c r="G598" s="26"/>
      <c r="H598" s="26"/>
      <c r="I598" s="26"/>
      <c r="J598" s="26"/>
      <c r="K598" s="26"/>
      <c r="L598" s="26"/>
      <c r="M598" s="26"/>
      <c r="N598" s="26"/>
      <c r="O598" s="26"/>
      <c r="P598" s="26"/>
      <c r="Q598" s="26"/>
      <c r="R598" s="26"/>
      <c r="S598" s="26"/>
      <c r="T598" s="26"/>
      <c r="U598" s="26"/>
      <c r="V598" s="26"/>
      <c r="W598" s="26"/>
      <c r="X598" s="26"/>
      <c r="Y598" s="26"/>
      <c r="Z598" s="26"/>
      <c r="AA598" s="26"/>
      <c r="AB598" s="26"/>
      <c r="AC598" s="26"/>
      <c r="AD598" s="26"/>
      <c r="AE598" s="164"/>
      <c r="AF598" s="164"/>
      <c r="AG598" s="164"/>
      <c r="AH598" s="164"/>
      <c r="AI598" s="323" t="s">
        <v>5313</v>
      </c>
      <c r="AJ598" s="312" t="s">
        <v>5315</v>
      </c>
    </row>
    <row r="599" spans="1:36" ht="36" customHeight="1">
      <c r="A599" s="166"/>
      <c r="B599" s="145"/>
      <c r="C599" s="707" t="s">
        <v>5577</v>
      </c>
      <c r="D599" s="708"/>
      <c r="E599" s="708"/>
      <c r="F599" s="708"/>
      <c r="G599" s="708"/>
      <c r="H599" s="708"/>
      <c r="I599" s="708"/>
      <c r="J599" s="708"/>
      <c r="K599" s="708"/>
      <c r="L599" s="708"/>
      <c r="M599" s="708"/>
      <c r="N599" s="708"/>
      <c r="O599" s="708"/>
      <c r="P599" s="708"/>
      <c r="Q599" s="708"/>
      <c r="R599" s="709"/>
      <c r="S599" s="707" t="s">
        <v>5578</v>
      </c>
      <c r="T599" s="708"/>
      <c r="U599" s="708"/>
      <c r="V599" s="708"/>
      <c r="W599" s="708"/>
      <c r="X599" s="709"/>
      <c r="Y599" s="707" t="s">
        <v>5579</v>
      </c>
      <c r="Z599" s="708"/>
      <c r="AA599" s="708"/>
      <c r="AB599" s="708"/>
      <c r="AC599" s="708"/>
      <c r="AD599" s="709"/>
      <c r="AE599" s="164"/>
      <c r="AF599" s="164"/>
      <c r="AG599" s="287" t="s">
        <v>5088</v>
      </c>
      <c r="AH599" s="297" t="s">
        <v>5089</v>
      </c>
      <c r="AI599" s="278" t="s">
        <v>5580</v>
      </c>
      <c r="AJ599" s="324" t="s">
        <v>5581</v>
      </c>
    </row>
    <row r="600" spans="1:36" ht="15" customHeight="1">
      <c r="A600" s="166"/>
      <c r="B600" s="145"/>
      <c r="C600" s="719"/>
      <c r="D600" s="719"/>
      <c r="E600" s="719"/>
      <c r="F600" s="719"/>
      <c r="G600" s="719"/>
      <c r="H600" s="719"/>
      <c r="I600" s="719"/>
      <c r="J600" s="719"/>
      <c r="K600" s="719"/>
      <c r="L600" s="719"/>
      <c r="M600" s="719"/>
      <c r="N600" s="719"/>
      <c r="O600" s="719"/>
      <c r="P600" s="719"/>
      <c r="Q600" s="719"/>
      <c r="R600" s="719"/>
      <c r="S600" s="940"/>
      <c r="T600" s="940"/>
      <c r="U600" s="940"/>
      <c r="V600" s="940"/>
      <c r="W600" s="940"/>
      <c r="X600" s="940"/>
      <c r="Y600" s="940"/>
      <c r="Z600" s="940"/>
      <c r="AA600" s="940"/>
      <c r="AB600" s="940"/>
      <c r="AC600" s="940"/>
      <c r="AD600" s="940"/>
      <c r="AE600" s="164"/>
      <c r="AF600" s="164"/>
      <c r="AG600" s="292">
        <f>IF(AND($C$600&lt;&gt;"",$C$600&lt;&gt;1,COUNTA(S600:AD600)=0),0,IF(AND($C$600&lt;&gt;"",$C$600=1,COUNTA(S600:AD600)=2),0,IF(COUNTA(C600:AD600)=0,0,1)))</f>
        <v>0</v>
      </c>
      <c r="AH600" s="298">
        <f>COUNTIF(S600:AD600,"NS")</f>
        <v>0</v>
      </c>
      <c r="AI600" s="323">
        <f>IF(AND($C$600&lt;&gt;"",$C$600&lt;&gt;1,COUNTA(S600:AD600)&gt;0),1,0)</f>
        <v>0</v>
      </c>
      <c r="AJ600" s="312">
        <f>IF(OR(Y600="NS",S600="NS"),0,IF(AND(Y600="NA",S600="NA"),0,IF(Y600&lt;=S600,0,1)))</f>
        <v>0</v>
      </c>
    </row>
    <row r="601" spans="1:36" ht="15" customHeight="1">
      <c r="A601" s="166"/>
      <c r="B601" s="145"/>
      <c r="C601" s="26"/>
      <c r="D601" s="26"/>
      <c r="E601" s="26"/>
      <c r="F601" s="26"/>
      <c r="G601" s="26"/>
      <c r="H601" s="26"/>
      <c r="I601" s="26"/>
      <c r="J601" s="26"/>
      <c r="K601" s="26"/>
      <c r="L601" s="26"/>
      <c r="M601" s="26"/>
      <c r="N601" s="26"/>
      <c r="O601" s="26"/>
      <c r="P601" s="26"/>
      <c r="Q601" s="26"/>
      <c r="R601" s="26"/>
      <c r="S601" s="26"/>
      <c r="T601" s="26"/>
      <c r="U601" s="26"/>
      <c r="V601" s="26"/>
      <c r="W601" s="26"/>
      <c r="X601" s="26"/>
      <c r="Y601" s="26"/>
      <c r="Z601" s="26"/>
      <c r="AA601" s="26"/>
      <c r="AB601" s="26"/>
      <c r="AC601" s="26"/>
      <c r="AD601" s="26"/>
      <c r="AE601" s="164"/>
      <c r="AF601" s="164"/>
      <c r="AG601" s="164"/>
      <c r="AH601" s="164"/>
      <c r="AI601" s="164"/>
      <c r="AJ601" s="164"/>
    </row>
    <row r="602" spans="1:36" ht="24" customHeight="1">
      <c r="A602" s="166"/>
      <c r="B602" s="145"/>
      <c r="C602" s="733" t="s">
        <v>5300</v>
      </c>
      <c r="D602" s="733"/>
      <c r="E602" s="733"/>
      <c r="F602" s="733"/>
      <c r="G602" s="733"/>
      <c r="H602" s="733"/>
      <c r="I602" s="733"/>
      <c r="J602" s="733"/>
      <c r="K602" s="733"/>
      <c r="L602" s="733"/>
      <c r="M602" s="733"/>
      <c r="N602" s="733"/>
      <c r="O602" s="733"/>
      <c r="P602" s="733"/>
      <c r="Q602" s="733"/>
      <c r="R602" s="733"/>
      <c r="S602" s="733"/>
      <c r="T602" s="733"/>
      <c r="U602" s="733"/>
      <c r="V602" s="733"/>
      <c r="W602" s="733"/>
      <c r="X602" s="733"/>
      <c r="Y602" s="733"/>
      <c r="Z602" s="733"/>
      <c r="AA602" s="733"/>
      <c r="AB602" s="733"/>
      <c r="AC602" s="733"/>
      <c r="AD602" s="733"/>
      <c r="AE602" s="164"/>
      <c r="AF602" s="164"/>
      <c r="AG602" s="164"/>
      <c r="AH602" s="164"/>
      <c r="AI602" s="164"/>
      <c r="AJ602" s="164"/>
    </row>
    <row r="603" spans="1:36" ht="60" customHeight="1">
      <c r="A603" s="166"/>
      <c r="B603" s="145"/>
      <c r="C603" s="865"/>
      <c r="D603" s="865"/>
      <c r="E603" s="865"/>
      <c r="F603" s="865"/>
      <c r="G603" s="865"/>
      <c r="H603" s="865"/>
      <c r="I603" s="865"/>
      <c r="J603" s="865"/>
      <c r="K603" s="865"/>
      <c r="L603" s="865"/>
      <c r="M603" s="865"/>
      <c r="N603" s="865"/>
      <c r="O603" s="865"/>
      <c r="P603" s="865"/>
      <c r="Q603" s="865"/>
      <c r="R603" s="865"/>
      <c r="S603" s="865"/>
      <c r="T603" s="865"/>
      <c r="U603" s="865"/>
      <c r="V603" s="865"/>
      <c r="W603" s="865"/>
      <c r="X603" s="865"/>
      <c r="Y603" s="865"/>
      <c r="Z603" s="865"/>
      <c r="AA603" s="865"/>
      <c r="AB603" s="865"/>
      <c r="AC603" s="865"/>
      <c r="AD603" s="865"/>
      <c r="AE603" s="164"/>
      <c r="AF603" s="164"/>
      <c r="AG603" s="164"/>
      <c r="AH603" s="164"/>
      <c r="AI603" s="164"/>
      <c r="AJ603" s="164"/>
    </row>
    <row r="604" spans="1:36" ht="15" customHeight="1">
      <c r="A604" s="166"/>
      <c r="B604" s="811" t="str">
        <f>IF(AG600&gt;0,"Favor de ingresar toda la información requerida en la pregunta y/o verifique que no tenga información en celdas sombreadas","")</f>
        <v/>
      </c>
      <c r="C604" s="811"/>
      <c r="D604" s="811"/>
      <c r="E604" s="811"/>
      <c r="F604" s="811"/>
      <c r="G604" s="811"/>
      <c r="H604" s="811"/>
      <c r="I604" s="811"/>
      <c r="J604" s="811"/>
      <c r="K604" s="811"/>
      <c r="L604" s="811"/>
      <c r="M604" s="811"/>
      <c r="N604" s="811"/>
      <c r="O604" s="811"/>
      <c r="P604" s="811"/>
      <c r="Q604" s="811"/>
      <c r="R604" s="811"/>
      <c r="S604" s="811"/>
      <c r="T604" s="811"/>
      <c r="U604" s="811"/>
      <c r="V604" s="811"/>
      <c r="W604" s="811"/>
      <c r="X604" s="811"/>
      <c r="Y604" s="811"/>
      <c r="Z604" s="811"/>
      <c r="AA604" s="811"/>
      <c r="AB604" s="811"/>
      <c r="AC604" s="811"/>
      <c r="AD604" s="811"/>
      <c r="AE604" s="164"/>
      <c r="AF604" s="164"/>
      <c r="AG604" s="164"/>
      <c r="AH604" s="164"/>
      <c r="AI604" s="164"/>
      <c r="AJ604" s="164"/>
    </row>
    <row r="605" spans="1:36" ht="15" customHeight="1">
      <c r="A605" s="166"/>
      <c r="B605" s="844" t="str">
        <f>IF(AH600&gt;0,"Alerta: debido a que cuenta con registros NS, debe proporcionar una justificación en el area de comentarios al final de la pregunta","")</f>
        <v/>
      </c>
      <c r="C605" s="844"/>
      <c r="D605" s="844"/>
      <c r="E605" s="844"/>
      <c r="F605" s="844"/>
      <c r="G605" s="844"/>
      <c r="H605" s="844"/>
      <c r="I605" s="844"/>
      <c r="J605" s="844"/>
      <c r="K605" s="844"/>
      <c r="L605" s="844"/>
      <c r="M605" s="844"/>
      <c r="N605" s="844"/>
      <c r="O605" s="844"/>
      <c r="P605" s="844"/>
      <c r="Q605" s="844"/>
      <c r="R605" s="844"/>
      <c r="S605" s="844"/>
      <c r="T605" s="844"/>
      <c r="U605" s="844"/>
      <c r="V605" s="844"/>
      <c r="W605" s="844"/>
      <c r="X605" s="844"/>
      <c r="Y605" s="844"/>
      <c r="Z605" s="844"/>
      <c r="AA605" s="844"/>
      <c r="AB605" s="844"/>
      <c r="AC605" s="844"/>
      <c r="AD605" s="844"/>
      <c r="AE605" s="164"/>
      <c r="AF605" s="164"/>
      <c r="AG605" s="164"/>
      <c r="AH605" s="164"/>
      <c r="AI605" s="164"/>
      <c r="AJ605" s="164"/>
    </row>
    <row r="606" spans="1:36" ht="15" customHeight="1">
      <c r="A606" s="166"/>
      <c r="B606" s="811" t="str">
        <f>IF(AJ600&gt;0,"Favor de revisar la instrucción 5 y verifique que se cumplan con los criterios establecidos","")</f>
        <v/>
      </c>
      <c r="C606" s="811"/>
      <c r="D606" s="811"/>
      <c r="E606" s="811"/>
      <c r="F606" s="811"/>
      <c r="G606" s="811"/>
      <c r="H606" s="811"/>
      <c r="I606" s="811"/>
      <c r="J606" s="811"/>
      <c r="K606" s="811"/>
      <c r="L606" s="811"/>
      <c r="M606" s="811"/>
      <c r="N606" s="811"/>
      <c r="O606" s="811"/>
      <c r="P606" s="811"/>
      <c r="Q606" s="811"/>
      <c r="R606" s="811"/>
      <c r="S606" s="811"/>
      <c r="T606" s="811"/>
      <c r="U606" s="811"/>
      <c r="V606" s="811"/>
      <c r="W606" s="811"/>
      <c r="X606" s="811"/>
      <c r="Y606" s="811"/>
      <c r="Z606" s="811"/>
      <c r="AA606" s="811"/>
      <c r="AB606" s="811"/>
      <c r="AC606" s="811"/>
      <c r="AD606" s="811"/>
      <c r="AE606" s="164"/>
      <c r="AF606" s="164"/>
      <c r="AG606" s="164"/>
      <c r="AH606" s="164"/>
      <c r="AI606" s="164"/>
      <c r="AJ606" s="164"/>
    </row>
    <row r="607" spans="1:36" ht="15" customHeight="1">
      <c r="A607" s="166"/>
      <c r="B607" s="145"/>
      <c r="C607" s="150"/>
      <c r="D607" s="150"/>
      <c r="E607" s="150"/>
      <c r="F607" s="150"/>
      <c r="G607" s="150"/>
      <c r="H607" s="150"/>
      <c r="I607" s="150"/>
      <c r="J607" s="150"/>
      <c r="K607" s="150"/>
      <c r="L607" s="150"/>
      <c r="M607" s="150"/>
      <c r="N607" s="150"/>
      <c r="O607" s="150"/>
      <c r="P607" s="150"/>
      <c r="Q607" s="150"/>
      <c r="R607" s="150"/>
      <c r="S607" s="150"/>
      <c r="T607" s="150"/>
      <c r="U607" s="150"/>
      <c r="V607" s="150"/>
      <c r="W607" s="150"/>
      <c r="X607" s="150"/>
      <c r="Y607" s="150"/>
      <c r="Z607" s="150"/>
      <c r="AA607" s="150"/>
      <c r="AB607" s="150"/>
      <c r="AC607" s="150"/>
      <c r="AD607" s="150"/>
      <c r="AE607" s="164"/>
      <c r="AF607" s="164"/>
      <c r="AG607" s="164"/>
      <c r="AH607" s="164"/>
      <c r="AI607" s="164"/>
      <c r="AJ607" s="164"/>
    </row>
    <row r="608" spans="1:36" ht="15" customHeight="1">
      <c r="A608" s="57"/>
      <c r="B608" s="26"/>
      <c r="C608" s="26"/>
      <c r="D608" s="26"/>
      <c r="E608" s="26"/>
      <c r="F608" s="26"/>
      <c r="G608" s="26"/>
      <c r="H608" s="26"/>
      <c r="I608" s="26"/>
      <c r="J608" s="26"/>
      <c r="K608" s="26"/>
      <c r="L608" s="26"/>
      <c r="M608" s="26"/>
      <c r="N608" s="26"/>
      <c r="O608" s="26"/>
      <c r="P608" s="26"/>
      <c r="Q608" s="26"/>
      <c r="R608" s="26"/>
      <c r="S608" s="26"/>
      <c r="T608" s="26"/>
      <c r="U608" s="26"/>
      <c r="V608" s="26"/>
      <c r="W608" s="26"/>
      <c r="X608" s="26"/>
      <c r="Y608" s="26"/>
      <c r="Z608" s="26"/>
      <c r="AA608" s="26"/>
      <c r="AB608" s="26"/>
      <c r="AC608" s="26"/>
      <c r="AD608" s="26"/>
      <c r="AE608" s="164"/>
      <c r="AF608" s="164"/>
      <c r="AG608" s="164"/>
      <c r="AH608" s="164"/>
      <c r="AI608" s="164"/>
      <c r="AJ608" s="164"/>
    </row>
    <row r="609" spans="1:37" ht="15" customHeight="1">
      <c r="A609" s="57"/>
      <c r="B609" s="26"/>
      <c r="C609" s="26"/>
      <c r="D609" s="26"/>
      <c r="E609" s="26"/>
      <c r="F609" s="26"/>
      <c r="G609" s="26"/>
      <c r="H609" s="26"/>
      <c r="I609" s="26"/>
      <c r="J609" s="26"/>
      <c r="K609" s="26"/>
      <c r="L609" s="26"/>
      <c r="M609" s="26"/>
      <c r="N609" s="26"/>
      <c r="O609" s="26"/>
      <c r="P609" s="26"/>
      <c r="Q609" s="26"/>
      <c r="R609" s="26"/>
      <c r="S609" s="26"/>
      <c r="T609" s="26"/>
      <c r="U609" s="26"/>
      <c r="V609" s="26"/>
      <c r="W609" s="26"/>
      <c r="X609" s="26"/>
      <c r="Y609" s="26"/>
      <c r="Z609" s="26"/>
      <c r="AA609" s="26"/>
      <c r="AB609" s="26"/>
      <c r="AC609" s="26"/>
      <c r="AD609" s="26"/>
      <c r="AE609" s="164"/>
      <c r="AF609" s="164"/>
      <c r="AG609" s="164"/>
      <c r="AH609" s="164"/>
      <c r="AI609" s="164"/>
      <c r="AJ609" s="164"/>
      <c r="AK609" s="164"/>
    </row>
    <row r="610" spans="1:37" ht="36" customHeight="1">
      <c r="A610" s="50" t="s">
        <v>5582</v>
      </c>
      <c r="B610" s="864" t="s">
        <v>5583</v>
      </c>
      <c r="C610" s="864"/>
      <c r="D610" s="864"/>
      <c r="E610" s="864"/>
      <c r="F610" s="864"/>
      <c r="G610" s="864"/>
      <c r="H610" s="864"/>
      <c r="I610" s="864"/>
      <c r="J610" s="864"/>
      <c r="K610" s="864"/>
      <c r="L610" s="864"/>
      <c r="M610" s="864"/>
      <c r="N610" s="864"/>
      <c r="O610" s="864"/>
      <c r="P610" s="864"/>
      <c r="Q610" s="864"/>
      <c r="R610" s="864"/>
      <c r="S610" s="864"/>
      <c r="T610" s="864"/>
      <c r="U610" s="864"/>
      <c r="V610" s="864"/>
      <c r="W610" s="864"/>
      <c r="X610" s="864"/>
      <c r="Y610" s="864"/>
      <c r="Z610" s="864"/>
      <c r="AA610" s="864"/>
      <c r="AB610" s="864"/>
      <c r="AC610" s="864"/>
      <c r="AD610" s="864"/>
      <c r="AE610" s="164"/>
      <c r="AF610" s="164"/>
      <c r="AG610" s="164"/>
      <c r="AH610" s="164"/>
      <c r="AI610" s="164"/>
      <c r="AJ610" s="164"/>
      <c r="AK610" s="164"/>
    </row>
    <row r="611" spans="1:37" ht="24" customHeight="1">
      <c r="A611" s="50"/>
      <c r="B611" s="52"/>
      <c r="C611" s="861" t="s">
        <v>5584</v>
      </c>
      <c r="D611" s="861"/>
      <c r="E611" s="861"/>
      <c r="F611" s="861"/>
      <c r="G611" s="861"/>
      <c r="H611" s="861"/>
      <c r="I611" s="861"/>
      <c r="J611" s="861"/>
      <c r="K611" s="861"/>
      <c r="L611" s="861"/>
      <c r="M611" s="861"/>
      <c r="N611" s="861"/>
      <c r="O611" s="861"/>
      <c r="P611" s="861"/>
      <c r="Q611" s="861"/>
      <c r="R611" s="861"/>
      <c r="S611" s="861"/>
      <c r="T611" s="861"/>
      <c r="U611" s="861"/>
      <c r="V611" s="861"/>
      <c r="W611" s="861"/>
      <c r="X611" s="861"/>
      <c r="Y611" s="861"/>
      <c r="Z611" s="861"/>
      <c r="AA611" s="861"/>
      <c r="AB611" s="861"/>
      <c r="AC611" s="861"/>
      <c r="AD611" s="861"/>
      <c r="AE611" s="164"/>
      <c r="AF611" s="164"/>
      <c r="AG611" s="164"/>
      <c r="AH611" s="164"/>
      <c r="AI611" s="164"/>
      <c r="AJ611" s="164"/>
      <c r="AK611" s="164"/>
    </row>
    <row r="612" spans="1:37" ht="24" customHeight="1">
      <c r="A612" s="57"/>
      <c r="B612" s="26"/>
      <c r="C612" s="861" t="s">
        <v>5585</v>
      </c>
      <c r="D612" s="861"/>
      <c r="E612" s="861"/>
      <c r="F612" s="861"/>
      <c r="G612" s="861"/>
      <c r="H612" s="861"/>
      <c r="I612" s="861"/>
      <c r="J612" s="861"/>
      <c r="K612" s="861"/>
      <c r="L612" s="861"/>
      <c r="M612" s="861"/>
      <c r="N612" s="861"/>
      <c r="O612" s="861"/>
      <c r="P612" s="861"/>
      <c r="Q612" s="861"/>
      <c r="R612" s="861"/>
      <c r="S612" s="861"/>
      <c r="T612" s="861"/>
      <c r="U612" s="861"/>
      <c r="V612" s="861"/>
      <c r="W612" s="861"/>
      <c r="X612" s="861"/>
      <c r="Y612" s="861"/>
      <c r="Z612" s="861"/>
      <c r="AA612" s="861"/>
      <c r="AB612" s="861"/>
      <c r="AC612" s="861"/>
      <c r="AD612" s="861"/>
      <c r="AE612" s="164"/>
      <c r="AF612" s="164"/>
      <c r="AG612" s="164"/>
      <c r="AH612" s="164"/>
      <c r="AI612" s="164"/>
      <c r="AJ612" s="164"/>
      <c r="AK612" s="164"/>
    </row>
    <row r="613" spans="1:37" ht="24" customHeight="1">
      <c r="A613" s="57"/>
      <c r="B613" s="26"/>
      <c r="C613" s="861" t="s">
        <v>5586</v>
      </c>
      <c r="D613" s="861"/>
      <c r="E613" s="861"/>
      <c r="F613" s="861"/>
      <c r="G613" s="861"/>
      <c r="H613" s="861"/>
      <c r="I613" s="861"/>
      <c r="J613" s="861"/>
      <c r="K613" s="861"/>
      <c r="L613" s="861"/>
      <c r="M613" s="861"/>
      <c r="N613" s="861"/>
      <c r="O613" s="861"/>
      <c r="P613" s="861"/>
      <c r="Q613" s="861"/>
      <c r="R613" s="861"/>
      <c r="S613" s="861"/>
      <c r="T613" s="861"/>
      <c r="U613" s="861"/>
      <c r="V613" s="861"/>
      <c r="W613" s="861"/>
      <c r="X613" s="861"/>
      <c r="Y613" s="861"/>
      <c r="Z613" s="861"/>
      <c r="AA613" s="861"/>
      <c r="AB613" s="861"/>
      <c r="AC613" s="861"/>
      <c r="AD613" s="861"/>
      <c r="AE613" s="164"/>
      <c r="AF613" s="164"/>
      <c r="AG613" s="164"/>
      <c r="AH613" s="164"/>
      <c r="AI613" s="164"/>
      <c r="AJ613" s="164"/>
      <c r="AK613" s="164"/>
    </row>
    <row r="614" spans="1:37" ht="36" customHeight="1">
      <c r="A614" s="57"/>
      <c r="B614" s="26"/>
      <c r="C614" s="861" t="s">
        <v>5587</v>
      </c>
      <c r="D614" s="861"/>
      <c r="E614" s="861"/>
      <c r="F614" s="861"/>
      <c r="G614" s="861"/>
      <c r="H614" s="861"/>
      <c r="I614" s="861"/>
      <c r="J614" s="861"/>
      <c r="K614" s="861"/>
      <c r="L614" s="861"/>
      <c r="M614" s="861"/>
      <c r="N614" s="861"/>
      <c r="O614" s="861"/>
      <c r="P614" s="861"/>
      <c r="Q614" s="861"/>
      <c r="R614" s="861"/>
      <c r="S614" s="861"/>
      <c r="T614" s="861"/>
      <c r="U614" s="861"/>
      <c r="V614" s="861"/>
      <c r="W614" s="861"/>
      <c r="X614" s="861"/>
      <c r="Y614" s="861"/>
      <c r="Z614" s="861"/>
      <c r="AA614" s="861"/>
      <c r="AB614" s="861"/>
      <c r="AC614" s="861"/>
      <c r="AD614" s="861"/>
      <c r="AE614" s="164"/>
      <c r="AF614" s="164"/>
      <c r="AG614" s="164"/>
      <c r="AH614" s="164"/>
      <c r="AI614" s="164"/>
      <c r="AJ614" s="164"/>
      <c r="AK614" s="164"/>
    </row>
    <row r="615" spans="1:37" ht="24" customHeight="1">
      <c r="A615" s="57"/>
      <c r="B615" s="26"/>
      <c r="C615" s="979" t="s">
        <v>5588</v>
      </c>
      <c r="D615" s="979"/>
      <c r="E615" s="979"/>
      <c r="F615" s="979"/>
      <c r="G615" s="979"/>
      <c r="H615" s="979"/>
      <c r="I615" s="979"/>
      <c r="J615" s="979"/>
      <c r="K615" s="979"/>
      <c r="L615" s="979"/>
      <c r="M615" s="979"/>
      <c r="N615" s="979"/>
      <c r="O615" s="979"/>
      <c r="P615" s="979"/>
      <c r="Q615" s="979"/>
      <c r="R615" s="979"/>
      <c r="S615" s="979"/>
      <c r="T615" s="979"/>
      <c r="U615" s="979"/>
      <c r="V615" s="979"/>
      <c r="W615" s="979"/>
      <c r="X615" s="979"/>
      <c r="Y615" s="979"/>
      <c r="Z615" s="979"/>
      <c r="AA615" s="979"/>
      <c r="AB615" s="979"/>
      <c r="AC615" s="979"/>
      <c r="AD615" s="979"/>
      <c r="AE615" s="164"/>
      <c r="AF615" s="164"/>
      <c r="AG615" s="164"/>
      <c r="AH615" s="164"/>
      <c r="AI615" s="164"/>
      <c r="AJ615" s="164"/>
      <c r="AK615" s="164"/>
    </row>
    <row r="616" spans="1:37" ht="24" customHeight="1">
      <c r="A616" s="57"/>
      <c r="B616" s="26"/>
      <c r="C616" s="851" t="s">
        <v>5589</v>
      </c>
      <c r="D616" s="851"/>
      <c r="E616" s="851"/>
      <c r="F616" s="851"/>
      <c r="G616" s="851"/>
      <c r="H616" s="851"/>
      <c r="I616" s="851"/>
      <c r="J616" s="851"/>
      <c r="K616" s="851"/>
      <c r="L616" s="851"/>
      <c r="M616" s="851"/>
      <c r="N616" s="851"/>
      <c r="O616" s="851"/>
      <c r="P616" s="851"/>
      <c r="Q616" s="851"/>
      <c r="R616" s="851"/>
      <c r="S616" s="851"/>
      <c r="T616" s="851"/>
      <c r="U616" s="851"/>
      <c r="V616" s="851"/>
      <c r="W616" s="851"/>
      <c r="X616" s="851"/>
      <c r="Y616" s="851"/>
      <c r="Z616" s="851"/>
      <c r="AA616" s="851"/>
      <c r="AB616" s="851"/>
      <c r="AC616" s="851"/>
      <c r="AD616" s="851"/>
      <c r="AE616" s="164"/>
      <c r="AF616" s="164"/>
      <c r="AG616" s="164"/>
      <c r="AH616" s="164"/>
      <c r="AI616" s="164"/>
      <c r="AJ616" s="164"/>
      <c r="AK616" s="164"/>
    </row>
    <row r="617" spans="1:37" ht="36" customHeight="1">
      <c r="A617" s="57"/>
      <c r="B617" s="26"/>
      <c r="C617" s="851" t="s">
        <v>5590</v>
      </c>
      <c r="D617" s="851"/>
      <c r="E617" s="851"/>
      <c r="F617" s="851"/>
      <c r="G617" s="851"/>
      <c r="H617" s="851"/>
      <c r="I617" s="851"/>
      <c r="J617" s="851"/>
      <c r="K617" s="851"/>
      <c r="L617" s="851"/>
      <c r="M617" s="851"/>
      <c r="N617" s="851"/>
      <c r="O617" s="851"/>
      <c r="P617" s="851"/>
      <c r="Q617" s="851"/>
      <c r="R617" s="851"/>
      <c r="S617" s="851"/>
      <c r="T617" s="851"/>
      <c r="U617" s="851"/>
      <c r="V617" s="851"/>
      <c r="W617" s="851"/>
      <c r="X617" s="851"/>
      <c r="Y617" s="851"/>
      <c r="Z617" s="851"/>
      <c r="AA617" s="851"/>
      <c r="AB617" s="851"/>
      <c r="AC617" s="851"/>
      <c r="AD617" s="851"/>
      <c r="AE617" s="164"/>
      <c r="AF617" s="164"/>
      <c r="AG617" s="164"/>
      <c r="AH617" s="164"/>
      <c r="AI617" s="164"/>
      <c r="AJ617" s="164"/>
      <c r="AK617" s="164"/>
    </row>
    <row r="618" spans="1:37" ht="36" customHeight="1">
      <c r="A618" s="57"/>
      <c r="B618" s="26"/>
      <c r="C618" s="733" t="s">
        <v>5591</v>
      </c>
      <c r="D618" s="733"/>
      <c r="E618" s="733"/>
      <c r="F618" s="733"/>
      <c r="G618" s="733"/>
      <c r="H618" s="733"/>
      <c r="I618" s="733"/>
      <c r="J618" s="733"/>
      <c r="K618" s="733"/>
      <c r="L618" s="733"/>
      <c r="M618" s="733"/>
      <c r="N618" s="733"/>
      <c r="O618" s="733"/>
      <c r="P618" s="733"/>
      <c r="Q618" s="733"/>
      <c r="R618" s="733"/>
      <c r="S618" s="733"/>
      <c r="T618" s="733"/>
      <c r="U618" s="733"/>
      <c r="V618" s="733"/>
      <c r="W618" s="733"/>
      <c r="X618" s="733"/>
      <c r="Y618" s="733"/>
      <c r="Z618" s="733"/>
      <c r="AA618" s="733"/>
      <c r="AB618" s="733"/>
      <c r="AC618" s="733"/>
      <c r="AD618" s="733"/>
      <c r="AE618" s="164"/>
      <c r="AF618" s="164"/>
      <c r="AG618" s="164"/>
      <c r="AH618" s="164"/>
      <c r="AI618" s="164"/>
      <c r="AJ618" s="164"/>
      <c r="AK618" s="164"/>
    </row>
    <row r="619" spans="1:37" ht="36" customHeight="1">
      <c r="A619" s="57"/>
      <c r="B619" s="26"/>
      <c r="C619" s="851" t="s">
        <v>5592</v>
      </c>
      <c r="D619" s="851"/>
      <c r="E619" s="851"/>
      <c r="F619" s="851"/>
      <c r="G619" s="851"/>
      <c r="H619" s="851"/>
      <c r="I619" s="851"/>
      <c r="J619" s="851"/>
      <c r="K619" s="851"/>
      <c r="L619" s="851"/>
      <c r="M619" s="851"/>
      <c r="N619" s="851"/>
      <c r="O619" s="851"/>
      <c r="P619" s="851"/>
      <c r="Q619" s="851"/>
      <c r="R619" s="851"/>
      <c r="S619" s="851"/>
      <c r="T619" s="851"/>
      <c r="U619" s="851"/>
      <c r="V619" s="851"/>
      <c r="W619" s="851"/>
      <c r="X619" s="851"/>
      <c r="Y619" s="851"/>
      <c r="Z619" s="851"/>
      <c r="AA619" s="851"/>
      <c r="AB619" s="851"/>
      <c r="AC619" s="851"/>
      <c r="AD619" s="851"/>
      <c r="AE619" s="164"/>
      <c r="AF619" s="164"/>
      <c r="AG619" s="164"/>
      <c r="AH619" s="164"/>
      <c r="AI619" s="164"/>
      <c r="AJ619" s="164"/>
      <c r="AK619" s="164"/>
    </row>
    <row r="620" spans="1:37" ht="36" customHeight="1">
      <c r="A620" s="57"/>
      <c r="B620" s="26"/>
      <c r="C620" s="851" t="s">
        <v>5593</v>
      </c>
      <c r="D620" s="851"/>
      <c r="E620" s="851"/>
      <c r="F620" s="851"/>
      <c r="G620" s="851"/>
      <c r="H620" s="851"/>
      <c r="I620" s="851"/>
      <c r="J620" s="851"/>
      <c r="K620" s="851"/>
      <c r="L620" s="851"/>
      <c r="M620" s="851"/>
      <c r="N620" s="851"/>
      <c r="O620" s="851"/>
      <c r="P620" s="851"/>
      <c r="Q620" s="851"/>
      <c r="R620" s="851"/>
      <c r="S620" s="851"/>
      <c r="T620" s="851"/>
      <c r="U620" s="851"/>
      <c r="V620" s="851"/>
      <c r="W620" s="851"/>
      <c r="X620" s="851"/>
      <c r="Y620" s="851"/>
      <c r="Z620" s="851"/>
      <c r="AA620" s="851"/>
      <c r="AB620" s="851"/>
      <c r="AC620" s="851"/>
      <c r="AD620" s="851"/>
      <c r="AE620" s="164"/>
      <c r="AF620" s="164"/>
      <c r="AG620" s="164"/>
      <c r="AH620" s="164"/>
      <c r="AI620" s="164"/>
      <c r="AJ620" s="164"/>
      <c r="AK620" s="164"/>
    </row>
    <row r="621" spans="1:37" ht="36" customHeight="1">
      <c r="A621" s="57"/>
      <c r="B621" s="26"/>
      <c r="C621" s="733" t="s">
        <v>5594</v>
      </c>
      <c r="D621" s="733"/>
      <c r="E621" s="733"/>
      <c r="F621" s="733"/>
      <c r="G621" s="733"/>
      <c r="H621" s="733"/>
      <c r="I621" s="733"/>
      <c r="J621" s="733"/>
      <c r="K621" s="733"/>
      <c r="L621" s="733"/>
      <c r="M621" s="733"/>
      <c r="N621" s="733"/>
      <c r="O621" s="733"/>
      <c r="P621" s="733"/>
      <c r="Q621" s="733"/>
      <c r="R621" s="733"/>
      <c r="S621" s="733"/>
      <c r="T621" s="733"/>
      <c r="U621" s="733"/>
      <c r="V621" s="733"/>
      <c r="W621" s="733"/>
      <c r="X621" s="733"/>
      <c r="Y621" s="733"/>
      <c r="Z621" s="733"/>
      <c r="AA621" s="733"/>
      <c r="AB621" s="733"/>
      <c r="AC621" s="733"/>
      <c r="AD621" s="733"/>
      <c r="AE621" s="164"/>
      <c r="AF621" s="164"/>
      <c r="AG621" s="164"/>
      <c r="AH621" s="164"/>
      <c r="AI621" s="164"/>
      <c r="AJ621" s="164"/>
      <c r="AK621" s="164"/>
    </row>
    <row r="622" spans="1:37" ht="36" customHeight="1">
      <c r="A622" s="57"/>
      <c r="B622" s="26"/>
      <c r="C622" s="851" t="s">
        <v>5595</v>
      </c>
      <c r="D622" s="851"/>
      <c r="E622" s="851"/>
      <c r="F622" s="851"/>
      <c r="G622" s="851"/>
      <c r="H622" s="851"/>
      <c r="I622" s="851"/>
      <c r="J622" s="851"/>
      <c r="K622" s="851"/>
      <c r="L622" s="851"/>
      <c r="M622" s="851"/>
      <c r="N622" s="851"/>
      <c r="O622" s="851"/>
      <c r="P622" s="851"/>
      <c r="Q622" s="851"/>
      <c r="R622" s="851"/>
      <c r="S622" s="851"/>
      <c r="T622" s="851"/>
      <c r="U622" s="851"/>
      <c r="V622" s="851"/>
      <c r="W622" s="851"/>
      <c r="X622" s="851"/>
      <c r="Y622" s="851"/>
      <c r="Z622" s="851"/>
      <c r="AA622" s="851"/>
      <c r="AB622" s="851"/>
      <c r="AC622" s="851"/>
      <c r="AD622" s="851"/>
      <c r="AE622" s="164"/>
      <c r="AF622" s="164"/>
      <c r="AG622" s="164"/>
      <c r="AH622" s="164"/>
      <c r="AI622" s="164"/>
      <c r="AJ622" s="164"/>
      <c r="AK622" s="164"/>
    </row>
    <row r="623" spans="1:37" ht="36" customHeight="1">
      <c r="A623" s="57"/>
      <c r="B623" s="26"/>
      <c r="C623" s="876" t="s">
        <v>5596</v>
      </c>
      <c r="D623" s="876"/>
      <c r="E623" s="876"/>
      <c r="F623" s="876"/>
      <c r="G623" s="876"/>
      <c r="H623" s="876"/>
      <c r="I623" s="876"/>
      <c r="J623" s="876"/>
      <c r="K623" s="876"/>
      <c r="L623" s="876"/>
      <c r="M623" s="876"/>
      <c r="N623" s="876"/>
      <c r="O623" s="876"/>
      <c r="P623" s="876"/>
      <c r="Q623" s="876"/>
      <c r="R623" s="876"/>
      <c r="S623" s="876"/>
      <c r="T623" s="876"/>
      <c r="U623" s="876"/>
      <c r="V623" s="876"/>
      <c r="W623" s="876"/>
      <c r="X623" s="876"/>
      <c r="Y623" s="876"/>
      <c r="Z623" s="876"/>
      <c r="AA623" s="876"/>
      <c r="AB623" s="876"/>
      <c r="AC623" s="876"/>
      <c r="AD623" s="876"/>
      <c r="AE623" s="164"/>
      <c r="AF623" s="164"/>
      <c r="AG623" s="164"/>
      <c r="AH623" s="164"/>
      <c r="AI623" s="164"/>
      <c r="AJ623" s="164"/>
      <c r="AK623" s="164"/>
    </row>
    <row r="624" spans="1:37" ht="24" customHeight="1">
      <c r="A624" s="57"/>
      <c r="B624" s="26"/>
      <c r="C624" s="851" t="s">
        <v>5597</v>
      </c>
      <c r="D624" s="851"/>
      <c r="E624" s="851"/>
      <c r="F624" s="851"/>
      <c r="G624" s="851"/>
      <c r="H624" s="851"/>
      <c r="I624" s="851"/>
      <c r="J624" s="851"/>
      <c r="K624" s="851"/>
      <c r="L624" s="851"/>
      <c r="M624" s="851"/>
      <c r="N624" s="851"/>
      <c r="O624" s="851"/>
      <c r="P624" s="851"/>
      <c r="Q624" s="851"/>
      <c r="R624" s="851"/>
      <c r="S624" s="851"/>
      <c r="T624" s="851"/>
      <c r="U624" s="851"/>
      <c r="V624" s="851"/>
      <c r="W624" s="851"/>
      <c r="X624" s="851"/>
      <c r="Y624" s="851"/>
      <c r="Z624" s="851"/>
      <c r="AA624" s="851"/>
      <c r="AB624" s="851"/>
      <c r="AC624" s="851"/>
      <c r="AD624" s="851"/>
      <c r="AE624" s="164"/>
      <c r="AF624" s="164"/>
      <c r="AG624" s="164"/>
      <c r="AH624" s="164"/>
      <c r="AI624" s="164"/>
      <c r="AJ624" s="164"/>
      <c r="AK624" s="657"/>
    </row>
    <row r="625" spans="1:51" ht="24" customHeight="1">
      <c r="A625" s="57"/>
      <c r="B625" s="26"/>
      <c r="C625" s="851" t="s">
        <v>5598</v>
      </c>
      <c r="D625" s="851"/>
      <c r="E625" s="851"/>
      <c r="F625" s="851"/>
      <c r="G625" s="851"/>
      <c r="H625" s="851"/>
      <c r="I625" s="851"/>
      <c r="J625" s="851"/>
      <c r="K625" s="851"/>
      <c r="L625" s="851"/>
      <c r="M625" s="851"/>
      <c r="N625" s="851"/>
      <c r="O625" s="851"/>
      <c r="P625" s="851"/>
      <c r="Q625" s="851"/>
      <c r="R625" s="851"/>
      <c r="S625" s="851"/>
      <c r="T625" s="851"/>
      <c r="U625" s="851"/>
      <c r="V625" s="851"/>
      <c r="W625" s="851"/>
      <c r="X625" s="851"/>
      <c r="Y625" s="851"/>
      <c r="Z625" s="851"/>
      <c r="AA625" s="851"/>
      <c r="AB625" s="851"/>
      <c r="AC625" s="851"/>
      <c r="AD625" s="851"/>
      <c r="AE625" s="164"/>
      <c r="AF625" s="164"/>
      <c r="AG625" s="164"/>
      <c r="AH625" s="164"/>
      <c r="AI625" s="164"/>
      <c r="AJ625" s="164"/>
      <c r="AK625" s="164"/>
      <c r="AL625" s="164"/>
      <c r="AM625" s="164"/>
      <c r="AN625" s="164"/>
      <c r="AO625" s="164"/>
      <c r="AP625" s="164"/>
      <c r="AQ625" s="164"/>
      <c r="AR625" s="164"/>
      <c r="AS625" s="164"/>
      <c r="AT625" s="164"/>
      <c r="AU625" s="164"/>
      <c r="AV625" s="164"/>
      <c r="AW625" s="164"/>
      <c r="AX625" s="164"/>
      <c r="AY625" s="164"/>
    </row>
    <row r="626" spans="1:51" ht="15" customHeight="1">
      <c r="A626" s="57"/>
      <c r="B626" s="26"/>
      <c r="C626" s="42"/>
      <c r="D626" s="42"/>
      <c r="E626" s="42"/>
      <c r="F626" s="42"/>
      <c r="G626" s="42"/>
      <c r="H626" s="42"/>
      <c r="I626" s="42"/>
      <c r="J626" s="42"/>
      <c r="K626" s="42"/>
      <c r="L626" s="42"/>
      <c r="M626" s="42"/>
      <c r="N626" s="42"/>
      <c r="O626" s="42"/>
      <c r="P626" s="42"/>
      <c r="Q626" s="42"/>
      <c r="R626" s="42"/>
      <c r="S626" s="42"/>
      <c r="T626" s="42"/>
      <c r="U626" s="42"/>
      <c r="V626" s="42"/>
      <c r="W626" s="42"/>
      <c r="X626" s="42"/>
      <c r="Y626" s="42"/>
      <c r="Z626" s="42"/>
      <c r="AA626" s="42"/>
      <c r="AB626" s="42"/>
      <c r="AC626" s="42"/>
      <c r="AD626" s="42"/>
      <c r="AE626" s="164"/>
      <c r="AF626" s="164"/>
      <c r="AG626" s="164"/>
      <c r="AH626" s="164"/>
      <c r="AI626" s="164"/>
      <c r="AJ626" s="164"/>
      <c r="AK626" s="164"/>
      <c r="AL626" s="164"/>
      <c r="AM626" s="164"/>
      <c r="AN626" s="164"/>
      <c r="AO626" s="164"/>
      <c r="AP626" s="164"/>
      <c r="AQ626" s="164"/>
      <c r="AR626" s="164"/>
      <c r="AS626" s="164"/>
      <c r="AT626" s="164"/>
      <c r="AU626" s="164"/>
      <c r="AV626" s="164"/>
      <c r="AW626" s="164"/>
      <c r="AX626" s="164"/>
      <c r="AY626" s="164"/>
    </row>
    <row r="627" spans="1:51" ht="15" customHeight="1">
      <c r="A627" s="57"/>
      <c r="B627" s="26"/>
      <c r="C627" s="42"/>
      <c r="D627" s="42"/>
      <c r="E627" s="42"/>
      <c r="F627" s="42"/>
      <c r="G627" s="42"/>
      <c r="H627" s="42"/>
      <c r="I627" s="42"/>
      <c r="J627" s="42"/>
      <c r="K627" s="42"/>
      <c r="L627" s="42"/>
      <c r="M627" s="42"/>
      <c r="N627" s="42"/>
      <c r="O627" s="42"/>
      <c r="P627" s="42"/>
      <c r="Q627" s="42"/>
      <c r="R627" s="42"/>
      <c r="S627" s="42"/>
      <c r="T627" s="42"/>
      <c r="U627" s="42"/>
      <c r="V627" s="42"/>
      <c r="W627" s="42"/>
      <c r="X627" s="42"/>
      <c r="Y627" s="42"/>
      <c r="Z627" s="42"/>
      <c r="AA627" s="971" t="s">
        <v>5599</v>
      </c>
      <c r="AB627" s="971"/>
      <c r="AC627" s="971"/>
      <c r="AD627" s="971"/>
      <c r="AE627" s="164"/>
      <c r="AF627" s="164"/>
      <c r="AG627" s="164"/>
      <c r="AH627" s="164"/>
      <c r="AI627" s="164"/>
      <c r="AJ627" s="164"/>
      <c r="AK627" s="164"/>
      <c r="AL627" s="164"/>
      <c r="AM627" s="164"/>
      <c r="AN627" s="164"/>
      <c r="AO627" s="164"/>
      <c r="AP627" s="164"/>
      <c r="AQ627" s="164"/>
      <c r="AR627" s="164"/>
      <c r="AS627" s="164"/>
      <c r="AT627" s="164"/>
      <c r="AU627" s="164"/>
      <c r="AV627" s="164"/>
      <c r="AW627" s="164"/>
      <c r="AX627" s="164"/>
      <c r="AY627" s="164"/>
    </row>
    <row r="628" spans="1:51" ht="15" customHeight="1">
      <c r="A628" s="57"/>
      <c r="B628" s="26"/>
      <c r="C628" s="42"/>
      <c r="D628" s="42"/>
      <c r="E628" s="42"/>
      <c r="F628" s="42"/>
      <c r="G628" s="42"/>
      <c r="H628" s="42"/>
      <c r="I628" s="42"/>
      <c r="J628" s="42"/>
      <c r="K628" s="42"/>
      <c r="L628" s="42"/>
      <c r="M628" s="42"/>
      <c r="N628" s="42"/>
      <c r="O628" s="42"/>
      <c r="P628" s="42"/>
      <c r="Q628" s="42"/>
      <c r="R628" s="42"/>
      <c r="S628" s="42"/>
      <c r="T628" s="42"/>
      <c r="U628" s="42"/>
      <c r="V628" s="42"/>
      <c r="W628" s="42"/>
      <c r="X628" s="42"/>
      <c r="Y628" s="42"/>
      <c r="Z628" s="42"/>
      <c r="AA628" s="613"/>
      <c r="AB628" s="613"/>
      <c r="AC628" s="613"/>
      <c r="AD628" s="613"/>
      <c r="AE628" s="164"/>
      <c r="AF628" s="164"/>
      <c r="AG628" s="164"/>
      <c r="AH628" s="164"/>
      <c r="AI628" s="164"/>
      <c r="AJ628" s="164"/>
      <c r="AK628" s="164"/>
      <c r="AL628" s="164"/>
      <c r="AM628" s="164"/>
      <c r="AN628" s="164"/>
      <c r="AO628" s="164"/>
      <c r="AP628" s="164"/>
      <c r="AQ628" s="164"/>
      <c r="AR628" s="164"/>
      <c r="AS628" s="164"/>
      <c r="AT628" s="164"/>
      <c r="AU628" s="164"/>
      <c r="AV628" s="164"/>
      <c r="AW628" s="164"/>
      <c r="AX628" s="164"/>
      <c r="AY628" s="164"/>
    </row>
    <row r="629" spans="1:51" ht="15" customHeight="1">
      <c r="A629" s="57"/>
      <c r="B629" s="26"/>
      <c r="C629"/>
      <c r="D629"/>
      <c r="E629"/>
      <c r="F629"/>
      <c r="G629"/>
      <c r="H629"/>
      <c r="I629"/>
      <c r="J629"/>
      <c r="K629"/>
      <c r="L629"/>
      <c r="M629"/>
      <c r="N629"/>
      <c r="O629"/>
      <c r="P629"/>
      <c r="Q629"/>
      <c r="R629"/>
      <c r="S629" s="167"/>
      <c r="T629"/>
      <c r="U629"/>
      <c r="V629"/>
      <c r="W629"/>
      <c r="X629"/>
      <c r="Y629"/>
      <c r="Z629"/>
      <c r="AA629" s="1001" t="s">
        <v>5392</v>
      </c>
      <c r="AB629" s="1001"/>
      <c r="AC629" s="1001"/>
      <c r="AD629" s="1001"/>
      <c r="AE629" s="164"/>
      <c r="AF629" s="164"/>
      <c r="AG629" s="164"/>
      <c r="AH629" s="164"/>
      <c r="AI629" s="164"/>
      <c r="AJ629" s="164"/>
      <c r="AK629" s="164"/>
      <c r="AL629" s="164"/>
      <c r="AM629" s="164"/>
      <c r="AN629" s="164"/>
      <c r="AO629" s="164"/>
      <c r="AP629" s="164"/>
      <c r="AQ629" s="164"/>
      <c r="AR629" s="164"/>
      <c r="AS629" s="164"/>
      <c r="AT629" s="164"/>
      <c r="AU629" s="164"/>
      <c r="AV629" s="164"/>
      <c r="AW629" s="164"/>
      <c r="AX629" s="164"/>
      <c r="AY629" s="164"/>
    </row>
    <row r="630" spans="1:51" ht="15" customHeight="1">
      <c r="A630" s="57"/>
      <c r="B630" s="26"/>
      <c r="C630" s="710" t="s">
        <v>5600</v>
      </c>
      <c r="D630" s="710"/>
      <c r="E630" s="710"/>
      <c r="F630" s="710"/>
      <c r="G630" s="710"/>
      <c r="H630" s="710"/>
      <c r="I630" s="710"/>
      <c r="J630" s="710"/>
      <c r="K630" s="710"/>
      <c r="L630" s="710"/>
      <c r="M630" s="710"/>
      <c r="N630" s="710"/>
      <c r="O630" s="710"/>
      <c r="P630" s="889" t="s">
        <v>5601</v>
      </c>
      <c r="Q630" s="889"/>
      <c r="R630" s="889"/>
      <c r="S630" s="889"/>
      <c r="T630" s="710" t="s">
        <v>5602</v>
      </c>
      <c r="U630" s="710"/>
      <c r="V630" s="710"/>
      <c r="W630" s="710"/>
      <c r="X630" s="710"/>
      <c r="Y630" s="710"/>
      <c r="Z630" s="710"/>
      <c r="AA630" s="710"/>
      <c r="AB630" s="710"/>
      <c r="AC630" s="710"/>
      <c r="AD630" s="710"/>
      <c r="AE630" s="164"/>
      <c r="AF630" s="164"/>
      <c r="AG630" s="164"/>
      <c r="AH630" s="164"/>
      <c r="AI630" s="164"/>
      <c r="AJ630" s="164"/>
      <c r="AK630" s="164"/>
      <c r="AL630" s="164"/>
      <c r="AM630" s="164"/>
      <c r="AN630" s="164"/>
      <c r="AO630" s="824" t="s">
        <v>5407</v>
      </c>
      <c r="AP630" s="824"/>
      <c r="AQ630" s="824"/>
      <c r="AR630" s="824"/>
      <c r="AS630" s="824"/>
      <c r="AT630" s="824"/>
      <c r="AU630" s="824"/>
      <c r="AV630" s="824"/>
      <c r="AW630" s="824"/>
      <c r="AX630" s="824"/>
      <c r="AY630" s="164"/>
    </row>
    <row r="631" spans="1:51" ht="15" customHeight="1">
      <c r="A631" s="57"/>
      <c r="B631" s="26"/>
      <c r="C631" s="710"/>
      <c r="D631" s="710"/>
      <c r="E631" s="710"/>
      <c r="F631" s="710"/>
      <c r="G631" s="710"/>
      <c r="H631" s="710"/>
      <c r="I631" s="710"/>
      <c r="J631" s="710"/>
      <c r="K631" s="710"/>
      <c r="L631" s="710"/>
      <c r="M631" s="710"/>
      <c r="N631" s="710"/>
      <c r="O631" s="710"/>
      <c r="P631" s="889"/>
      <c r="Q631" s="889"/>
      <c r="R631" s="889"/>
      <c r="S631" s="889"/>
      <c r="T631" s="895" t="s">
        <v>5362</v>
      </c>
      <c r="U631" s="728" t="s">
        <v>5603</v>
      </c>
      <c r="V631" s="729"/>
      <c r="W631" s="729"/>
      <c r="X631" s="729"/>
      <c r="Y631" s="729"/>
      <c r="Z631" s="729"/>
      <c r="AA631" s="729"/>
      <c r="AB631" s="729"/>
      <c r="AC631" s="729"/>
      <c r="AD631" s="730"/>
      <c r="AE631" s="164"/>
      <c r="AF631" s="164"/>
      <c r="AG631" s="164"/>
      <c r="AH631" s="164"/>
      <c r="AI631" s="283" t="s">
        <v>5081</v>
      </c>
      <c r="AJ631" s="326" t="s">
        <v>5313</v>
      </c>
      <c r="AK631" s="328" t="s">
        <v>5080</v>
      </c>
      <c r="AL631" s="330" t="s">
        <v>5314</v>
      </c>
      <c r="AM631" s="312" t="s">
        <v>5316</v>
      </c>
      <c r="AN631" s="313" t="s">
        <v>5406</v>
      </c>
      <c r="AO631" s="824" t="s">
        <v>5604</v>
      </c>
      <c r="AP631" s="824"/>
      <c r="AQ631" s="824"/>
      <c r="AR631" s="824"/>
      <c r="AS631" s="824"/>
      <c r="AT631" s="824"/>
      <c r="AU631" s="824"/>
      <c r="AV631" s="824"/>
      <c r="AW631" s="824"/>
      <c r="AX631" s="824"/>
      <c r="AY631" s="164"/>
    </row>
    <row r="632" spans="1:51" ht="219.95" customHeight="1">
      <c r="A632" s="57"/>
      <c r="B632" s="26"/>
      <c r="C632" s="710"/>
      <c r="D632" s="710"/>
      <c r="E632" s="710"/>
      <c r="F632" s="710"/>
      <c r="G632" s="710"/>
      <c r="H632" s="710"/>
      <c r="I632" s="710"/>
      <c r="J632" s="710"/>
      <c r="K632" s="710"/>
      <c r="L632" s="710"/>
      <c r="M632" s="710"/>
      <c r="N632" s="710"/>
      <c r="O632" s="710"/>
      <c r="P632" s="889"/>
      <c r="Q632" s="889"/>
      <c r="R632" s="889"/>
      <c r="S632" s="889"/>
      <c r="T632" s="896"/>
      <c r="U632" s="152" t="s">
        <v>5605</v>
      </c>
      <c r="V632" s="152" t="s">
        <v>5606</v>
      </c>
      <c r="W632" s="152" t="s">
        <v>5607</v>
      </c>
      <c r="X632" s="152" t="s">
        <v>5608</v>
      </c>
      <c r="Y632" s="152" t="s">
        <v>5609</v>
      </c>
      <c r="Z632" s="152" t="s">
        <v>5610</v>
      </c>
      <c r="AA632" s="152" t="s">
        <v>5611</v>
      </c>
      <c r="AB632" s="152" t="s">
        <v>5612</v>
      </c>
      <c r="AC632" s="152" t="s">
        <v>5613</v>
      </c>
      <c r="AD632" s="152" t="s">
        <v>5465</v>
      </c>
      <c r="AE632" s="164"/>
      <c r="AF632" s="164"/>
      <c r="AG632" s="287" t="s">
        <v>5088</v>
      </c>
      <c r="AH632" s="333" t="s">
        <v>5089</v>
      </c>
      <c r="AI632" s="278" t="s">
        <v>5487</v>
      </c>
      <c r="AJ632" s="325" t="s">
        <v>5614</v>
      </c>
      <c r="AK632" s="327" t="s">
        <v>5615</v>
      </c>
      <c r="AL632" s="329" t="s">
        <v>5616</v>
      </c>
      <c r="AM632" s="331" t="s">
        <v>5617</v>
      </c>
      <c r="AN632" s="316" t="s">
        <v>5618</v>
      </c>
      <c r="AO632" s="334" t="s">
        <v>5619</v>
      </c>
      <c r="AP632" s="337" t="s">
        <v>5620</v>
      </c>
      <c r="AQ632" s="334" t="s">
        <v>5621</v>
      </c>
      <c r="AR632" s="337" t="s">
        <v>5608</v>
      </c>
      <c r="AS632" s="334" t="s">
        <v>5609</v>
      </c>
      <c r="AT632" s="337" t="s">
        <v>5610</v>
      </c>
      <c r="AU632" s="334" t="s">
        <v>5622</v>
      </c>
      <c r="AV632" s="337" t="s">
        <v>5612</v>
      </c>
      <c r="AW632" s="334" t="s">
        <v>5613</v>
      </c>
      <c r="AX632" s="337" t="s">
        <v>5623</v>
      </c>
      <c r="AY632" s="338"/>
    </row>
    <row r="633" spans="1:51" ht="36" customHeight="1">
      <c r="A633" s="57"/>
      <c r="B633" s="26"/>
      <c r="C633" s="165" t="s">
        <v>5008</v>
      </c>
      <c r="D633" s="884" t="s">
        <v>5490</v>
      </c>
      <c r="E633" s="884"/>
      <c r="F633" s="884"/>
      <c r="G633" s="884"/>
      <c r="H633" s="884"/>
      <c r="I633" s="884"/>
      <c r="J633" s="884"/>
      <c r="K633" s="884"/>
      <c r="L633" s="884"/>
      <c r="M633" s="884"/>
      <c r="N633" s="884"/>
      <c r="O633" s="884"/>
      <c r="P633" s="719"/>
      <c r="Q633" s="719"/>
      <c r="R633" s="719"/>
      <c r="S633" s="719"/>
      <c r="T633" s="614"/>
      <c r="U633" s="614"/>
      <c r="V633" s="614"/>
      <c r="W633" s="614"/>
      <c r="X633" s="614"/>
      <c r="Y633" s="614"/>
      <c r="Z633" s="614"/>
      <c r="AA633" s="614"/>
      <c r="AB633" s="614"/>
      <c r="AC633" s="614"/>
      <c r="AD633" s="614"/>
      <c r="AE633" s="164"/>
      <c r="AF633" s="164"/>
      <c r="AG633" s="199">
        <f>IF(AND(L181&lt;&gt;"",L181&lt;&gt;1,COUNTA(P633:AD633,T646:AD646)=0),0,IF(AND(L181&lt;&gt;"",L181=1,$C$600&lt;&gt;"",$C$600&lt;&gt;1,COUNTA(P633:AD633,T646:AD646)=0),0,IF(AND(L181&lt;&gt;"",L181=1,$C$600&lt;&gt;"",$C$600=1,P633&lt;&gt;"",P633&lt;&gt;1,COUNTA(T633:AD633,T646:AD646)=0),0,IF(AND(L181&lt;&gt;"",L181=1,$C$600&lt;&gt;"",$C$600=1,P633&lt;&gt;"",P633=1,COUNTA(T633:AD633,T646:AD646)=22),0,IF(COUNTA(P633:AD633,T646:AD646)=0,0,1)))))</f>
        <v>0</v>
      </c>
      <c r="AH633" s="298">
        <f>COUNTIF(T633:AD639,"NS")+COUNTIF(T646:AD652,"NS")</f>
        <v>0</v>
      </c>
      <c r="AI633" s="283">
        <f t="shared" ref="AI633:AI639" si="126">IF(AND($P633&lt;&gt;"",$P633&lt;&gt;1,COUNTA(T633:AD633,T646:AD646)&gt;0),1,0)</f>
        <v>0</v>
      </c>
      <c r="AJ633" s="326">
        <f t="shared" ref="AJ633:AJ639" si="127">IF(AND($C$600&lt;&gt;"",$C$600&lt;&gt;1,COUNTA(P633:AD639,T646:AD652)&gt;0),1,0)</f>
        <v>0</v>
      </c>
      <c r="AK633" s="328">
        <f>IF(AND($L$181&lt;&gt;"",$L$181&lt;&gt;1,COUNTA(P633:AD633,T646:AD646)&gt;0),1,0)</f>
        <v>0</v>
      </c>
      <c r="AL633" s="330">
        <f>IF(AND($L$182&lt;&gt;"",$L$182&lt;&gt;1,COUNTA(P634:AD634,T647:AD647)&gt;0),1,0)</f>
        <v>0</v>
      </c>
      <c r="AM633" s="312">
        <f t="shared" ref="AM633:AM639" si="128">IF(OR(T633="NS",$S$600="NS"),0,IF(AND(T633="NA",$S$600="NA"),0,IF(T633&lt;=$S$600,0,1)))</f>
        <v>0</v>
      </c>
      <c r="AN633" s="313">
        <f>IF(OR(T633="NS",U633="NS",V633="NS",W633="NS",X633="NS",Y633="NS",Z633="NS",AA633="NS",AB633="NS",AC633="NS",AD633="NS"),0,IF(AND(T633="NA",U633="NA",V633="NA",W633="NA",X633="NA",Y633="NA",Z633="NA",AA633="NA",AB633="NA",AC633="NA",AD633="NA"),0,IF(T633&lt;=SUM(U633:AD633),0,1)))</f>
        <v>0</v>
      </c>
      <c r="AO633" s="335">
        <f t="shared" ref="AO633:AX633" si="129">IF(OR(U633="NS",$T633="NS"),0,IF(AND(U633="NA",$T633="NA"),0,IF(U633&lt;=SUM($T633),0,1)))</f>
        <v>0</v>
      </c>
      <c r="AP633" s="336">
        <f t="shared" si="129"/>
        <v>0</v>
      </c>
      <c r="AQ633" s="335">
        <f t="shared" si="129"/>
        <v>0</v>
      </c>
      <c r="AR633" s="336">
        <f t="shared" si="129"/>
        <v>0</v>
      </c>
      <c r="AS633" s="335">
        <f t="shared" si="129"/>
        <v>0</v>
      </c>
      <c r="AT633" s="336">
        <f t="shared" si="129"/>
        <v>0</v>
      </c>
      <c r="AU633" s="335">
        <f t="shared" si="129"/>
        <v>0</v>
      </c>
      <c r="AV633" s="336">
        <f t="shared" si="129"/>
        <v>0</v>
      </c>
      <c r="AW633" s="335">
        <f t="shared" si="129"/>
        <v>0</v>
      </c>
      <c r="AX633" s="336">
        <f t="shared" si="129"/>
        <v>0</v>
      </c>
      <c r="AY633" s="164"/>
    </row>
    <row r="634" spans="1:51" ht="15" customHeight="1">
      <c r="A634" s="57"/>
      <c r="B634" s="26"/>
      <c r="C634" s="165" t="s">
        <v>5010</v>
      </c>
      <c r="D634" s="884" t="s">
        <v>5328</v>
      </c>
      <c r="E634" s="884"/>
      <c r="F634" s="884"/>
      <c r="G634" s="884"/>
      <c r="H634" s="884"/>
      <c r="I634" s="884"/>
      <c r="J634" s="884"/>
      <c r="K634" s="884"/>
      <c r="L634" s="884"/>
      <c r="M634" s="884"/>
      <c r="N634" s="884"/>
      <c r="O634" s="884"/>
      <c r="P634" s="719"/>
      <c r="Q634" s="719"/>
      <c r="R634" s="719"/>
      <c r="S634" s="719"/>
      <c r="T634" s="614"/>
      <c r="U634" s="614"/>
      <c r="V634" s="614"/>
      <c r="W634" s="614"/>
      <c r="X634" s="614"/>
      <c r="Y634" s="614"/>
      <c r="Z634" s="614"/>
      <c r="AA634" s="614"/>
      <c r="AB634" s="614"/>
      <c r="AC634" s="614"/>
      <c r="AD634" s="614"/>
      <c r="AE634" s="164"/>
      <c r="AF634" s="164"/>
      <c r="AG634" s="199">
        <f>IF(AND(L182&lt;&gt;"",L182&lt;&gt;1,COUNTA(P634:AD634,T647:AD647)=0),0,IF(AND(L182&lt;&gt;"",L182=1,$C$600&lt;&gt;"",$C$600&lt;&gt;1,COUNTA(P634:AD634,T647:AD647)=0),0,IF(AND(L182&lt;&gt;"",L182=1,$C$600&lt;&gt;"",$C$600=1,P634&lt;&gt;"",P634&lt;&gt;1,COUNTA(T634:AD634,T647:AD647)=0),0,IF(AND(L182&lt;&gt;"",L182=1,$C$600&lt;&gt;"",$C$600=1,P634&lt;&gt;"",P634=1,COUNTA(T634:AD634,T647:AD647)=22),0,IF(COUNTA(P634:AD634,T647:AD647)=0,0,1)))))</f>
        <v>0</v>
      </c>
      <c r="AH634" s="164"/>
      <c r="AI634" s="283">
        <f t="shared" si="126"/>
        <v>0</v>
      </c>
      <c r="AJ634" s="326">
        <f t="shared" si="127"/>
        <v>0</v>
      </c>
      <c r="AK634" s="164"/>
      <c r="AL634" s="164"/>
      <c r="AM634" s="312">
        <f t="shared" si="128"/>
        <v>0</v>
      </c>
      <c r="AN634" s="313">
        <f t="shared" ref="AN634:AN639" si="130">IF(OR(T634="NS",U634="NS",V634="NS",W634="NS",X634="NS",Y634="NS",Z634="NS",AA634="NS",AB634="NS",AC634="NS",AD634="NS"),0,IF(AND(T634="NA",U634="NA",V634="NA",W634="NA",X634="NA",Y634="NA",Z634="NA",AA634="NA",AB634="NA",AC634="NA",AD634="NA"),0,IF(T634&lt;=SUM(U634:AD634),0,1)))</f>
        <v>0</v>
      </c>
      <c r="AO634" s="335">
        <f t="shared" ref="AO634:AO639" si="131">IF(OR(U634="NS",$T634="NS"),0,IF(AND(U634="NA",$T634="NA"),0,IF(U634&lt;=SUM($T634),0,1)))</f>
        <v>0</v>
      </c>
      <c r="AP634" s="336">
        <f t="shared" ref="AP634:AP639" si="132">IF(OR(V634="NS",$T634="NS"),0,IF(AND(V634="NA",$T634="NA"),0,IF(V634&lt;=SUM($T634),0,1)))</f>
        <v>0</v>
      </c>
      <c r="AQ634" s="335">
        <f t="shared" ref="AQ634:AQ639" si="133">IF(OR(W634="NS",$T634="NS"),0,IF(AND(W634="NA",$T634="NA"),0,IF(W634&lt;=SUM($T634),0,1)))</f>
        <v>0</v>
      </c>
      <c r="AR634" s="336">
        <f t="shared" ref="AR634:AR639" si="134">IF(OR(X634="NS",$T634="NS"),0,IF(AND(X634="NA",$T634="NA"),0,IF(X634&lt;=SUM($T634),0,1)))</f>
        <v>0</v>
      </c>
      <c r="AS634" s="335">
        <f t="shared" ref="AS634:AS639" si="135">IF(OR(Y634="NS",$T634="NS"),0,IF(AND(Y634="NA",$T634="NA"),0,IF(Y634&lt;=SUM($T634),0,1)))</f>
        <v>0</v>
      </c>
      <c r="AT634" s="336">
        <f t="shared" ref="AT634:AT639" si="136">IF(OR(Z634="NS",$T634="NS"),0,IF(AND(Z634="NA",$T634="NA"),0,IF(Z634&lt;=SUM($T634),0,1)))</f>
        <v>0</v>
      </c>
      <c r="AU634" s="335">
        <f t="shared" ref="AU634:AU639" si="137">IF(OR(AA634="NS",$T634="NS"),0,IF(AND(AA634="NA",$T634="NA"),0,IF(AA634&lt;=SUM($T634),0,1)))</f>
        <v>0</v>
      </c>
      <c r="AV634" s="336">
        <f t="shared" ref="AV634:AV639" si="138">IF(OR(AB634="NS",$T634="NS"),0,IF(AND(AB634="NA",$T634="NA"),0,IF(AB634&lt;=SUM($T634),0,1)))</f>
        <v>0</v>
      </c>
      <c r="AW634" s="335">
        <f t="shared" ref="AW634:AW639" si="139">IF(OR(AC634="NS",$T634="NS"),0,IF(AND(AC634="NA",$T634="NA"),0,IF(AC634&lt;=SUM($T634),0,1)))</f>
        <v>0</v>
      </c>
      <c r="AX634" s="336">
        <f t="shared" ref="AX634:AX639" si="140">IF(OR(AD634="NS",$T634="NS"),0,IF(AND(AD634="NA",$T634="NA"),0,IF(AD634&lt;=SUM($T634),0,1)))</f>
        <v>0</v>
      </c>
      <c r="AY634" s="164"/>
    </row>
    <row r="635" spans="1:51" ht="24" customHeight="1">
      <c r="A635" s="57"/>
      <c r="B635" s="26"/>
      <c r="C635" s="148" t="s">
        <v>5012</v>
      </c>
      <c r="D635" s="884" t="s">
        <v>5624</v>
      </c>
      <c r="E635" s="884"/>
      <c r="F635" s="884"/>
      <c r="G635" s="884"/>
      <c r="H635" s="884"/>
      <c r="I635" s="884"/>
      <c r="J635" s="884"/>
      <c r="K635" s="884"/>
      <c r="L635" s="884"/>
      <c r="M635" s="884"/>
      <c r="N635" s="884"/>
      <c r="O635" s="884"/>
      <c r="P635" s="719"/>
      <c r="Q635" s="719"/>
      <c r="R635" s="719"/>
      <c r="S635" s="719"/>
      <c r="T635" s="614"/>
      <c r="U635" s="614"/>
      <c r="V635" s="614"/>
      <c r="W635" s="614"/>
      <c r="X635" s="614"/>
      <c r="Y635" s="614"/>
      <c r="Z635" s="614"/>
      <c r="AA635" s="614"/>
      <c r="AB635" s="614"/>
      <c r="AC635" s="614"/>
      <c r="AD635" s="614"/>
      <c r="AE635" s="164"/>
      <c r="AF635" s="164"/>
      <c r="AG635" s="199">
        <f>IF(AND($C$600&lt;&gt;"",$C$600&lt;&gt;1,COUNTA(P635:AD635,T648:AD648)=0),0,IF(AND($C$600&lt;&gt;"",$C$600=1,P635&lt;&gt;"",P635&lt;&gt;1,COUNTA(T635:AD635,T648:AD648)=0),0,IF(AND($C$600&lt;&gt;"",$C$600=1,P635&lt;&gt;"",P635=1,COUNTA(T635:AD635,T648:AD648)=22),0,IF(COUNTA(P635:AD635,T648:AD648)=0,0,1))))</f>
        <v>0</v>
      </c>
      <c r="AH635" s="164"/>
      <c r="AI635" s="283">
        <f t="shared" si="126"/>
        <v>0</v>
      </c>
      <c r="AJ635" s="326">
        <f t="shared" si="127"/>
        <v>0</v>
      </c>
      <c r="AK635" s="164"/>
      <c r="AL635" s="164"/>
      <c r="AM635" s="312">
        <f t="shared" si="128"/>
        <v>0</v>
      </c>
      <c r="AN635" s="313">
        <f t="shared" si="130"/>
        <v>0</v>
      </c>
      <c r="AO635" s="335">
        <f t="shared" si="131"/>
        <v>0</v>
      </c>
      <c r="AP635" s="336">
        <f t="shared" si="132"/>
        <v>0</v>
      </c>
      <c r="AQ635" s="335">
        <f t="shared" si="133"/>
        <v>0</v>
      </c>
      <c r="AR635" s="336">
        <f t="shared" si="134"/>
        <v>0</v>
      </c>
      <c r="AS635" s="335">
        <f t="shared" si="135"/>
        <v>0</v>
      </c>
      <c r="AT635" s="336">
        <f t="shared" si="136"/>
        <v>0</v>
      </c>
      <c r="AU635" s="335">
        <f t="shared" si="137"/>
        <v>0</v>
      </c>
      <c r="AV635" s="336">
        <f t="shared" si="138"/>
        <v>0</v>
      </c>
      <c r="AW635" s="335">
        <f t="shared" si="139"/>
        <v>0</v>
      </c>
      <c r="AX635" s="336">
        <f t="shared" si="140"/>
        <v>0</v>
      </c>
      <c r="AY635" s="164"/>
    </row>
    <row r="636" spans="1:51" ht="15" customHeight="1">
      <c r="A636" s="57"/>
      <c r="B636" s="26"/>
      <c r="C636" s="148" t="s">
        <v>5014</v>
      </c>
      <c r="D636" s="884" t="s">
        <v>5625</v>
      </c>
      <c r="E636" s="884"/>
      <c r="F636" s="884"/>
      <c r="G636" s="884"/>
      <c r="H636" s="884"/>
      <c r="I636" s="884"/>
      <c r="J636" s="884"/>
      <c r="K636" s="884"/>
      <c r="L636" s="884"/>
      <c r="M636" s="884"/>
      <c r="N636" s="884"/>
      <c r="O636" s="884"/>
      <c r="P636" s="719"/>
      <c r="Q636" s="719"/>
      <c r="R636" s="719"/>
      <c r="S636" s="719"/>
      <c r="T636" s="614"/>
      <c r="U636" s="614"/>
      <c r="V636" s="614"/>
      <c r="W636" s="614"/>
      <c r="X636" s="614"/>
      <c r="Y636" s="614"/>
      <c r="Z636" s="614"/>
      <c r="AA636" s="614"/>
      <c r="AB636" s="614"/>
      <c r="AC636" s="614"/>
      <c r="AD636" s="614"/>
      <c r="AE636" s="164"/>
      <c r="AF636" s="164"/>
      <c r="AG636" s="199">
        <f t="shared" ref="AG636:AG639" si="141">IF(AND($C$600&lt;&gt;"",$C$600&lt;&gt;1,COUNTA(P636:AD636,T649:AD649)=0),0,IF(AND($C$600&lt;&gt;"",$C$600=1,P636&lt;&gt;"",P636&lt;&gt;1,COUNTA(T636:AD636,T649:AD649)=0),0,IF(AND($C$600&lt;&gt;"",$C$600=1,P636&lt;&gt;"",P636=1,COUNTA(T636:AD636,T649:AD649)=22),0,IF(COUNTA(P636:AD636,T649:AD649)=0,0,1))))</f>
        <v>0</v>
      </c>
      <c r="AH636" s="164"/>
      <c r="AI636" s="283">
        <f t="shared" si="126"/>
        <v>0</v>
      </c>
      <c r="AJ636" s="326">
        <f t="shared" si="127"/>
        <v>0</v>
      </c>
      <c r="AK636" s="164"/>
      <c r="AL636" s="164"/>
      <c r="AM636" s="312">
        <f t="shared" si="128"/>
        <v>0</v>
      </c>
      <c r="AN636" s="313">
        <f t="shared" si="130"/>
        <v>0</v>
      </c>
      <c r="AO636" s="335">
        <f t="shared" si="131"/>
        <v>0</v>
      </c>
      <c r="AP636" s="336">
        <f t="shared" si="132"/>
        <v>0</v>
      </c>
      <c r="AQ636" s="335">
        <f t="shared" si="133"/>
        <v>0</v>
      </c>
      <c r="AR636" s="336">
        <f t="shared" si="134"/>
        <v>0</v>
      </c>
      <c r="AS636" s="335">
        <f t="shared" si="135"/>
        <v>0</v>
      </c>
      <c r="AT636" s="336">
        <f t="shared" si="136"/>
        <v>0</v>
      </c>
      <c r="AU636" s="335">
        <f t="shared" si="137"/>
        <v>0</v>
      </c>
      <c r="AV636" s="336">
        <f t="shared" si="138"/>
        <v>0</v>
      </c>
      <c r="AW636" s="335">
        <f t="shared" si="139"/>
        <v>0</v>
      </c>
      <c r="AX636" s="336">
        <f t="shared" si="140"/>
        <v>0</v>
      </c>
      <c r="AY636" s="164"/>
    </row>
    <row r="637" spans="1:51" ht="15" customHeight="1">
      <c r="A637" s="57"/>
      <c r="B637" s="26"/>
      <c r="C637" s="148" t="s">
        <v>5016</v>
      </c>
      <c r="D637" s="884" t="s">
        <v>5626</v>
      </c>
      <c r="E637" s="884"/>
      <c r="F637" s="884"/>
      <c r="G637" s="884"/>
      <c r="H637" s="884"/>
      <c r="I637" s="884"/>
      <c r="J637" s="884"/>
      <c r="K637" s="884"/>
      <c r="L637" s="884"/>
      <c r="M637" s="884"/>
      <c r="N637" s="884"/>
      <c r="O637" s="884"/>
      <c r="P637" s="719"/>
      <c r="Q637" s="719"/>
      <c r="R637" s="719"/>
      <c r="S637" s="719"/>
      <c r="T637" s="614"/>
      <c r="U637" s="614"/>
      <c r="V637" s="614"/>
      <c r="W637" s="614"/>
      <c r="X637" s="614"/>
      <c r="Y637" s="614"/>
      <c r="Z637" s="614"/>
      <c r="AA637" s="614"/>
      <c r="AB637" s="614"/>
      <c r="AC637" s="614"/>
      <c r="AD637" s="614"/>
      <c r="AE637" s="164"/>
      <c r="AF637" s="164"/>
      <c r="AG637" s="199">
        <f t="shared" si="141"/>
        <v>0</v>
      </c>
      <c r="AH637" s="164"/>
      <c r="AI637" s="283">
        <f t="shared" si="126"/>
        <v>0</v>
      </c>
      <c r="AJ637" s="326">
        <f t="shared" si="127"/>
        <v>0</v>
      </c>
      <c r="AK637" s="164"/>
      <c r="AL637" s="164"/>
      <c r="AM637" s="312">
        <f t="shared" si="128"/>
        <v>0</v>
      </c>
      <c r="AN637" s="313">
        <f t="shared" si="130"/>
        <v>0</v>
      </c>
      <c r="AO637" s="335">
        <f t="shared" si="131"/>
        <v>0</v>
      </c>
      <c r="AP637" s="336">
        <f t="shared" si="132"/>
        <v>0</v>
      </c>
      <c r="AQ637" s="335">
        <f t="shared" si="133"/>
        <v>0</v>
      </c>
      <c r="AR637" s="336">
        <f t="shared" si="134"/>
        <v>0</v>
      </c>
      <c r="AS637" s="335">
        <f t="shared" si="135"/>
        <v>0</v>
      </c>
      <c r="AT637" s="336">
        <f t="shared" si="136"/>
        <v>0</v>
      </c>
      <c r="AU637" s="335">
        <f t="shared" si="137"/>
        <v>0</v>
      </c>
      <c r="AV637" s="336">
        <f t="shared" si="138"/>
        <v>0</v>
      </c>
      <c r="AW637" s="335">
        <f t="shared" si="139"/>
        <v>0</v>
      </c>
      <c r="AX637" s="336">
        <f t="shared" si="140"/>
        <v>0</v>
      </c>
      <c r="AY637" s="164"/>
    </row>
    <row r="638" spans="1:51" ht="15" customHeight="1">
      <c r="A638" s="57"/>
      <c r="B638" s="26"/>
      <c r="C638" s="148" t="s">
        <v>5018</v>
      </c>
      <c r="D638" s="884" t="s">
        <v>5627</v>
      </c>
      <c r="E638" s="884"/>
      <c r="F638" s="884"/>
      <c r="G638" s="884"/>
      <c r="H638" s="884"/>
      <c r="I638" s="884"/>
      <c r="J638" s="884"/>
      <c r="K638" s="884"/>
      <c r="L638" s="884"/>
      <c r="M638" s="884"/>
      <c r="N638" s="884"/>
      <c r="O638" s="884"/>
      <c r="P638" s="719"/>
      <c r="Q638" s="719"/>
      <c r="R638" s="719"/>
      <c r="S638" s="719"/>
      <c r="T638" s="614"/>
      <c r="U638" s="614"/>
      <c r="V638" s="614"/>
      <c r="W638" s="614"/>
      <c r="X638" s="614"/>
      <c r="Y638" s="614"/>
      <c r="Z638" s="614"/>
      <c r="AA638" s="614"/>
      <c r="AB638" s="614"/>
      <c r="AC638" s="614"/>
      <c r="AD638" s="614"/>
      <c r="AE638" s="164"/>
      <c r="AF638" s="164"/>
      <c r="AG638" s="199">
        <f t="shared" si="141"/>
        <v>0</v>
      </c>
      <c r="AH638" s="164"/>
      <c r="AI638" s="283">
        <f t="shared" si="126"/>
        <v>0</v>
      </c>
      <c r="AJ638" s="326">
        <f t="shared" si="127"/>
        <v>0</v>
      </c>
      <c r="AK638" s="164"/>
      <c r="AL638" s="164"/>
      <c r="AM638" s="312">
        <f t="shared" si="128"/>
        <v>0</v>
      </c>
      <c r="AN638" s="313">
        <f t="shared" si="130"/>
        <v>0</v>
      </c>
      <c r="AO638" s="335">
        <f t="shared" si="131"/>
        <v>0</v>
      </c>
      <c r="AP638" s="336">
        <f t="shared" si="132"/>
        <v>0</v>
      </c>
      <c r="AQ638" s="335">
        <f t="shared" si="133"/>
        <v>0</v>
      </c>
      <c r="AR638" s="336">
        <f t="shared" si="134"/>
        <v>0</v>
      </c>
      <c r="AS638" s="335">
        <f t="shared" si="135"/>
        <v>0</v>
      </c>
      <c r="AT638" s="336">
        <f t="shared" si="136"/>
        <v>0</v>
      </c>
      <c r="AU638" s="335">
        <f t="shared" si="137"/>
        <v>0</v>
      </c>
      <c r="AV638" s="336">
        <f t="shared" si="138"/>
        <v>0</v>
      </c>
      <c r="AW638" s="335">
        <f t="shared" si="139"/>
        <v>0</v>
      </c>
      <c r="AX638" s="336">
        <f t="shared" si="140"/>
        <v>0</v>
      </c>
      <c r="AY638" s="164"/>
    </row>
    <row r="639" spans="1:51" ht="15" customHeight="1">
      <c r="A639" s="57"/>
      <c r="B639" s="26"/>
      <c r="C639" s="148" t="s">
        <v>5020</v>
      </c>
      <c r="D639" s="884" t="s">
        <v>5628</v>
      </c>
      <c r="E639" s="884"/>
      <c r="F639" s="884"/>
      <c r="G639" s="884"/>
      <c r="H639" s="884"/>
      <c r="I639" s="884"/>
      <c r="J639" s="884"/>
      <c r="K639" s="884"/>
      <c r="L639" s="884"/>
      <c r="M639" s="884"/>
      <c r="N639" s="884"/>
      <c r="O639" s="884"/>
      <c r="P639" s="719"/>
      <c r="Q639" s="719"/>
      <c r="R639" s="719"/>
      <c r="S639" s="719"/>
      <c r="T639" s="614"/>
      <c r="U639" s="614"/>
      <c r="V639" s="614"/>
      <c r="W639" s="614"/>
      <c r="X639" s="614"/>
      <c r="Y639" s="614"/>
      <c r="Z639" s="614"/>
      <c r="AA639" s="614"/>
      <c r="AB639" s="614"/>
      <c r="AC639" s="614"/>
      <c r="AD639" s="614"/>
      <c r="AE639" s="164"/>
      <c r="AF639" s="164"/>
      <c r="AG639" s="199">
        <f t="shared" si="141"/>
        <v>0</v>
      </c>
      <c r="AH639" s="164"/>
      <c r="AI639" s="283">
        <f t="shared" si="126"/>
        <v>0</v>
      </c>
      <c r="AJ639" s="326">
        <f t="shared" si="127"/>
        <v>0</v>
      </c>
      <c r="AK639" s="164"/>
      <c r="AL639" s="164"/>
      <c r="AM639" s="312">
        <f t="shared" si="128"/>
        <v>0</v>
      </c>
      <c r="AN639" s="313">
        <f t="shared" si="130"/>
        <v>0</v>
      </c>
      <c r="AO639" s="335">
        <f t="shared" si="131"/>
        <v>0</v>
      </c>
      <c r="AP639" s="336">
        <f t="shared" si="132"/>
        <v>0</v>
      </c>
      <c r="AQ639" s="335">
        <f t="shared" si="133"/>
        <v>0</v>
      </c>
      <c r="AR639" s="336">
        <f t="shared" si="134"/>
        <v>0</v>
      </c>
      <c r="AS639" s="335">
        <f t="shared" si="135"/>
        <v>0</v>
      </c>
      <c r="AT639" s="336">
        <f t="shared" si="136"/>
        <v>0</v>
      </c>
      <c r="AU639" s="335">
        <f t="shared" si="137"/>
        <v>0</v>
      </c>
      <c r="AV639" s="336">
        <f t="shared" si="138"/>
        <v>0</v>
      </c>
      <c r="AW639" s="335">
        <f t="shared" si="139"/>
        <v>0</v>
      </c>
      <c r="AX639" s="336">
        <f t="shared" si="140"/>
        <v>0</v>
      </c>
      <c r="AY639" s="164"/>
    </row>
    <row r="640" spans="1:51" ht="15" customHeight="1">
      <c r="A640" s="57"/>
      <c r="B640" s="26"/>
      <c r="C640" s="26"/>
      <c r="D640" s="26"/>
      <c r="E640" s="26"/>
      <c r="F640" s="26"/>
      <c r="G640" s="26"/>
      <c r="H640" s="26"/>
      <c r="I640" s="26"/>
      <c r="J640" s="67"/>
      <c r="K640" s="24"/>
      <c r="L640" s="24"/>
      <c r="M640" s="24"/>
      <c r="N640" s="24"/>
      <c r="O640" s="24"/>
      <c r="P640" s="24"/>
      <c r="Q640" s="24"/>
      <c r="R640" s="164"/>
      <c r="S640" s="67" t="s">
        <v>5527</v>
      </c>
      <c r="T640" s="63">
        <f>IF(AND(SUM(T633:T639)=0,COUNTIF(T633:T639,"NS")&gt;0),"NS",
IF(AND(SUM(T633:T639)=0,COUNTIF(T633:T639,0)&gt;0),0,
IF(AND(SUM(T633:T639)=0,COUNTIF(T633:T639,"NA")&gt;0),"NA",
SUM(T633:T639))))</f>
        <v>0</v>
      </c>
      <c r="U640" s="63">
        <f t="shared" ref="U640:AD640" si="142">IF(AND(SUM(U633:U639)=0,COUNTIF(U633:U639,"NS")&gt;0),"NS",
IF(AND(SUM(U633:U639)=0,COUNTIF(U633:U639,0)&gt;0),0,
IF(AND(SUM(U633:U639)=0,COUNTIF(U633:U639,"NA")&gt;0),"NA",
SUM(U633:U639))))</f>
        <v>0</v>
      </c>
      <c r="V640" s="63">
        <f t="shared" si="142"/>
        <v>0</v>
      </c>
      <c r="W640" s="63">
        <f t="shared" si="142"/>
        <v>0</v>
      </c>
      <c r="X640" s="63">
        <f t="shared" si="142"/>
        <v>0</v>
      </c>
      <c r="Y640" s="63">
        <f t="shared" si="142"/>
        <v>0</v>
      </c>
      <c r="Z640" s="63">
        <f t="shared" si="142"/>
        <v>0</v>
      </c>
      <c r="AA640" s="63">
        <f t="shared" si="142"/>
        <v>0</v>
      </c>
      <c r="AB640" s="63">
        <f t="shared" si="142"/>
        <v>0</v>
      </c>
      <c r="AC640" s="63">
        <f t="shared" si="142"/>
        <v>0</v>
      </c>
      <c r="AD640" s="63">
        <f t="shared" si="142"/>
        <v>0</v>
      </c>
      <c r="AE640" s="164"/>
      <c r="AF640" s="164"/>
      <c r="AG640" s="203">
        <f>SUM(AG633:AG639)</f>
        <v>0</v>
      </c>
      <c r="AH640" s="164"/>
      <c r="AI640" s="304">
        <f>SUM(AI633:AI639)</f>
        <v>0</v>
      </c>
      <c r="AJ640" s="340">
        <f>SUM(AJ633:AJ639)</f>
        <v>0</v>
      </c>
      <c r="AK640" s="164"/>
      <c r="AL640" s="164"/>
      <c r="AM640" s="341">
        <f>SUM(AM633:AM639)</f>
        <v>0</v>
      </c>
      <c r="AN640" s="321">
        <f>SUM(AN633:AN639)</f>
        <v>0</v>
      </c>
      <c r="AO640" s="164"/>
      <c r="AP640" s="164"/>
      <c r="AQ640" s="164"/>
      <c r="AR640" s="164"/>
      <c r="AS640" s="164"/>
      <c r="AT640" s="164"/>
      <c r="AU640" s="164"/>
      <c r="AV640" s="164"/>
      <c r="AW640" s="164"/>
      <c r="AX640" s="339">
        <f>SUM(AO633:AX639)</f>
        <v>0</v>
      </c>
      <c r="AY640" s="164"/>
    </row>
    <row r="641" spans="1:57" ht="15" customHeight="1">
      <c r="A641" s="57"/>
      <c r="B641" s="26"/>
      <c r="C641" s="26"/>
      <c r="D641" s="26"/>
      <c r="E641" s="26"/>
      <c r="F641" s="26"/>
      <c r="G641" s="26"/>
      <c r="H641" s="26"/>
      <c r="I641" s="26"/>
      <c r="J641" s="26"/>
      <c r="K641" s="26"/>
      <c r="L641" s="26"/>
      <c r="M641" s="26"/>
      <c r="N641" s="26"/>
      <c r="O641" s="26"/>
      <c r="P641" s="26"/>
      <c r="Q641" s="26"/>
      <c r="R641" s="26"/>
      <c r="S641" s="26"/>
      <c r="T641" s="26"/>
      <c r="U641" s="26"/>
      <c r="V641" s="26"/>
      <c r="W641" s="26"/>
      <c r="X641" s="26"/>
      <c r="Y641" s="26"/>
      <c r="Z641" s="26"/>
      <c r="AA641" s="26"/>
      <c r="AB641" s="26"/>
      <c r="AC641" s="26"/>
      <c r="AD641" s="26"/>
      <c r="AE641" s="164"/>
      <c r="AF641" s="164"/>
      <c r="AG641" s="164"/>
      <c r="AH641" s="164"/>
      <c r="AI641" s="164"/>
      <c r="AJ641" s="164"/>
      <c r="AK641" s="164"/>
      <c r="AL641" s="164"/>
      <c r="AM641" s="164"/>
      <c r="AN641" s="164"/>
      <c r="AO641" s="164"/>
      <c r="AP641" s="164"/>
      <c r="AQ641" s="164"/>
      <c r="AR641" s="164"/>
      <c r="AS641" s="164"/>
      <c r="AT641" s="164"/>
      <c r="AU641" s="164"/>
      <c r="AV641" s="164"/>
      <c r="AW641" s="164"/>
      <c r="AX641" s="164"/>
      <c r="AY641" s="164"/>
      <c r="AZ641" s="164"/>
      <c r="BA641" s="164"/>
      <c r="BB641" s="164"/>
      <c r="BC641" s="164"/>
      <c r="BD641" s="164"/>
      <c r="BE641" s="164"/>
    </row>
    <row r="642" spans="1:57" ht="15" customHeight="1">
      <c r="A642" s="57"/>
      <c r="B642" s="26"/>
      <c r="C642"/>
      <c r="D642"/>
      <c r="E642"/>
      <c r="F642"/>
      <c r="G642"/>
      <c r="H642"/>
      <c r="I642"/>
      <c r="J642"/>
      <c r="K642"/>
      <c r="L642"/>
      <c r="M642"/>
      <c r="N642"/>
      <c r="O642"/>
      <c r="P642"/>
      <c r="Q642"/>
      <c r="R642"/>
      <c r="S642" s="167"/>
      <c r="T642"/>
      <c r="U642"/>
      <c r="V642"/>
      <c r="W642"/>
      <c r="X642"/>
      <c r="Y642"/>
      <c r="Z642"/>
      <c r="AA642" s="1000" t="s">
        <v>5629</v>
      </c>
      <c r="AB642" s="1000"/>
      <c r="AC642" s="1000"/>
      <c r="AD642" s="1000"/>
      <c r="AE642" s="164"/>
      <c r="AF642" s="164"/>
      <c r="AG642" s="164"/>
      <c r="AH642" s="164"/>
      <c r="AI642" s="164"/>
      <c r="AJ642" s="164"/>
      <c r="AK642" s="164"/>
      <c r="AL642" s="164"/>
      <c r="AM642" s="164"/>
      <c r="AN642" s="164"/>
      <c r="AO642" s="164"/>
      <c r="AP642" s="164"/>
      <c r="AQ642" s="164"/>
      <c r="AR642" s="164"/>
      <c r="AS642" s="164"/>
      <c r="AT642" s="164"/>
      <c r="AU642" s="164"/>
      <c r="AV642" s="164"/>
      <c r="AW642" s="164"/>
      <c r="AX642" s="164"/>
      <c r="AY642" s="164"/>
      <c r="AZ642" s="164"/>
      <c r="BA642" s="164"/>
      <c r="BB642" s="164"/>
      <c r="BC642" s="164"/>
      <c r="BD642" s="164"/>
      <c r="BE642" s="164"/>
    </row>
    <row r="643" spans="1:57" ht="15" customHeight="1">
      <c r="A643" s="57"/>
      <c r="B643" s="26"/>
      <c r="C643" s="710" t="s">
        <v>5600</v>
      </c>
      <c r="D643" s="710"/>
      <c r="E643" s="710"/>
      <c r="F643" s="710"/>
      <c r="G643" s="710"/>
      <c r="H643" s="710"/>
      <c r="I643" s="710"/>
      <c r="J643" s="710"/>
      <c r="K643" s="710"/>
      <c r="L643" s="710"/>
      <c r="M643" s="710"/>
      <c r="N643" s="710"/>
      <c r="O643" s="710"/>
      <c r="P643" s="710"/>
      <c r="Q643" s="710"/>
      <c r="R643" s="710"/>
      <c r="S643" s="710"/>
      <c r="T643" s="710" t="s">
        <v>5630</v>
      </c>
      <c r="U643" s="710"/>
      <c r="V643" s="710"/>
      <c r="W643" s="710"/>
      <c r="X643" s="710"/>
      <c r="Y643" s="710"/>
      <c r="Z643" s="710"/>
      <c r="AA643" s="710"/>
      <c r="AB643" s="710"/>
      <c r="AC643" s="710"/>
      <c r="AD643" s="710"/>
      <c r="AE643" s="164"/>
      <c r="AF643" s="164"/>
      <c r="AG643" s="164"/>
      <c r="AH643" s="164"/>
      <c r="AI643" s="824" t="s">
        <v>5414</v>
      </c>
      <c r="AJ643" s="824"/>
      <c r="AK643" s="824"/>
      <c r="AL643" s="824"/>
      <c r="AM643" s="824"/>
      <c r="AN643" s="824"/>
      <c r="AO643" s="824"/>
      <c r="AP643" s="824"/>
      <c r="AQ643" s="824"/>
      <c r="AR643" s="824"/>
      <c r="AS643" s="825" t="s">
        <v>5415</v>
      </c>
      <c r="AT643" s="825"/>
      <c r="AU643" s="825"/>
      <c r="AV643" s="825"/>
      <c r="AW643" s="825"/>
      <c r="AX643" s="825"/>
      <c r="AY643" s="825"/>
      <c r="AZ643" s="825"/>
      <c r="BA643" s="825"/>
      <c r="BB643" s="825"/>
      <c r="BC643" s="825"/>
      <c r="BD643" s="164"/>
      <c r="BE643" s="164"/>
    </row>
    <row r="644" spans="1:57" ht="15" customHeight="1">
      <c r="A644" s="57"/>
      <c r="B644" s="26"/>
      <c r="C644" s="710"/>
      <c r="D644" s="710"/>
      <c r="E644" s="710"/>
      <c r="F644" s="710"/>
      <c r="G644" s="710"/>
      <c r="H644" s="710"/>
      <c r="I644" s="710"/>
      <c r="J644" s="710"/>
      <c r="K644" s="710"/>
      <c r="L644" s="710"/>
      <c r="M644" s="710"/>
      <c r="N644" s="710"/>
      <c r="O644" s="710"/>
      <c r="P644" s="710"/>
      <c r="Q644" s="710"/>
      <c r="R644" s="710"/>
      <c r="S644" s="710"/>
      <c r="T644" s="970" t="s">
        <v>5362</v>
      </c>
      <c r="U644" s="716" t="s">
        <v>5603</v>
      </c>
      <c r="V644" s="716"/>
      <c r="W644" s="716"/>
      <c r="X644" s="716"/>
      <c r="Y644" s="716"/>
      <c r="Z644" s="716"/>
      <c r="AA644" s="716"/>
      <c r="AB644" s="716"/>
      <c r="AC644" s="716"/>
      <c r="AD644" s="716"/>
      <c r="AE644" s="164"/>
      <c r="AF644" s="164"/>
      <c r="AG644" s="312" t="s">
        <v>5400</v>
      </c>
      <c r="AH644" s="313" t="s">
        <v>5631</v>
      </c>
      <c r="AI644" s="824" t="s">
        <v>5632</v>
      </c>
      <c r="AJ644" s="824"/>
      <c r="AK644" s="824"/>
      <c r="AL644" s="824"/>
      <c r="AM644" s="824"/>
      <c r="AN644" s="824"/>
      <c r="AO644" s="824"/>
      <c r="AP644" s="824"/>
      <c r="AQ644" s="824"/>
      <c r="AR644" s="824"/>
      <c r="AS644" s="825" t="s">
        <v>5633</v>
      </c>
      <c r="AT644" s="825"/>
      <c r="AU644" s="825"/>
      <c r="AV644" s="825"/>
      <c r="AW644" s="825"/>
      <c r="AX644" s="825"/>
      <c r="AY644" s="825"/>
      <c r="AZ644" s="825"/>
      <c r="BA644" s="825"/>
      <c r="BB644" s="825"/>
      <c r="BC644" s="825"/>
      <c r="BD644" s="539" t="s">
        <v>5634</v>
      </c>
      <c r="BE644" s="347" t="s">
        <v>5635</v>
      </c>
    </row>
    <row r="645" spans="1:57" ht="219.95" customHeight="1">
      <c r="A645" s="57"/>
      <c r="B645" s="26"/>
      <c r="C645" s="710"/>
      <c r="D645" s="710"/>
      <c r="E645" s="710"/>
      <c r="F645" s="710"/>
      <c r="G645" s="710"/>
      <c r="H645" s="710"/>
      <c r="I645" s="710"/>
      <c r="J645" s="710"/>
      <c r="K645" s="710"/>
      <c r="L645" s="710"/>
      <c r="M645" s="710"/>
      <c r="N645" s="710"/>
      <c r="O645" s="710"/>
      <c r="P645" s="710"/>
      <c r="Q645" s="710"/>
      <c r="R645" s="710"/>
      <c r="S645" s="710"/>
      <c r="T645" s="970"/>
      <c r="U645" s="152" t="s">
        <v>5605</v>
      </c>
      <c r="V645" s="152" t="s">
        <v>5606</v>
      </c>
      <c r="W645" s="152" t="s">
        <v>5607</v>
      </c>
      <c r="X645" s="152" t="s">
        <v>5608</v>
      </c>
      <c r="Y645" s="152" t="s">
        <v>5609</v>
      </c>
      <c r="Z645" s="152" t="s">
        <v>5610</v>
      </c>
      <c r="AA645" s="152" t="s">
        <v>5611</v>
      </c>
      <c r="AB645" s="152" t="s">
        <v>5612</v>
      </c>
      <c r="AC645" s="152" t="s">
        <v>5613</v>
      </c>
      <c r="AD645" s="152" t="s">
        <v>5636</v>
      </c>
      <c r="AE645" s="164"/>
      <c r="AF645" s="164"/>
      <c r="AG645" s="331" t="s">
        <v>5637</v>
      </c>
      <c r="AH645" s="316" t="s">
        <v>5618</v>
      </c>
      <c r="AI645" s="334" t="s">
        <v>5619</v>
      </c>
      <c r="AJ645" s="337" t="s">
        <v>5620</v>
      </c>
      <c r="AK645" s="334" t="s">
        <v>5621</v>
      </c>
      <c r="AL645" s="337" t="s">
        <v>5608</v>
      </c>
      <c r="AM645" s="334" t="s">
        <v>5609</v>
      </c>
      <c r="AN645" s="337" t="s">
        <v>5610</v>
      </c>
      <c r="AO645" s="334" t="s">
        <v>5622</v>
      </c>
      <c r="AP645" s="337" t="s">
        <v>5612</v>
      </c>
      <c r="AQ645" s="334" t="s">
        <v>5613</v>
      </c>
      <c r="AR645" s="337" t="s">
        <v>5623</v>
      </c>
      <c r="AS645" s="343" t="s">
        <v>5369</v>
      </c>
      <c r="AT645" s="310" t="s">
        <v>5619</v>
      </c>
      <c r="AU645" s="342" t="s">
        <v>5620</v>
      </c>
      <c r="AV645" s="310" t="s">
        <v>5621</v>
      </c>
      <c r="AW645" s="342" t="s">
        <v>5608</v>
      </c>
      <c r="AX645" s="310" t="s">
        <v>5609</v>
      </c>
      <c r="AY645" s="342" t="s">
        <v>5610</v>
      </c>
      <c r="AZ645" s="310" t="s">
        <v>5622</v>
      </c>
      <c r="BA645" s="342" t="s">
        <v>5612</v>
      </c>
      <c r="BB645" s="310" t="s">
        <v>5613</v>
      </c>
      <c r="BC645" s="342" t="s">
        <v>5623</v>
      </c>
      <c r="BD645" s="345" t="s">
        <v>5638</v>
      </c>
      <c r="BE645" s="346" t="s">
        <v>5368</v>
      </c>
    </row>
    <row r="646" spans="1:57" ht="24" customHeight="1">
      <c r="A646" s="57"/>
      <c r="B646" s="26"/>
      <c r="C646" s="165" t="s">
        <v>5008</v>
      </c>
      <c r="D646" s="852" t="s">
        <v>5490</v>
      </c>
      <c r="E646" s="853"/>
      <c r="F646" s="853"/>
      <c r="G646" s="853"/>
      <c r="H646" s="853"/>
      <c r="I646" s="853"/>
      <c r="J646" s="853"/>
      <c r="K646" s="853"/>
      <c r="L646" s="853"/>
      <c r="M646" s="853"/>
      <c r="N646" s="853"/>
      <c r="O646" s="853"/>
      <c r="P646" s="853"/>
      <c r="Q646" s="853"/>
      <c r="R646" s="853"/>
      <c r="S646" s="854"/>
      <c r="T646" s="614"/>
      <c r="U646" s="614"/>
      <c r="V646" s="614"/>
      <c r="W646" s="614"/>
      <c r="X646" s="614"/>
      <c r="Y646" s="614"/>
      <c r="Z646" s="614"/>
      <c r="AA646" s="614"/>
      <c r="AB646" s="614"/>
      <c r="AC646" s="614"/>
      <c r="AD646" s="614"/>
      <c r="AE646" s="164"/>
      <c r="AF646" s="164"/>
      <c r="AG646" s="312">
        <f>IF(OR(T646="NS",$Y$600="NS"),0,IF(AND(T646="NA",$Y$600="NA"),0,IF(T646&lt;=$Y$600,0,1)))</f>
        <v>0</v>
      </c>
      <c r="AH646" s="313">
        <f>IF(OR(T646="NS",U646="NS",V646="NS",W646="NS",X646="NS",Y646="NS",Z646="NS",AA646="NS",AB646="NS",AC646="NS",AD646="NS"),0,IF(AND(T646="NA",U646="NA",V646="NA",W646="NA",X646="NA",Y646="NA",Z646="NA",AA646="NA",AB646="NA",AC646="NA",AD646="NA"),0,IF(T646&lt;=SUM(T646:AD646),0,1)))</f>
        <v>0</v>
      </c>
      <c r="AI646" s="335">
        <f t="shared" ref="AI646:AR646" si="143">IF(OR(U646="NS",$T646="NS"),0,IF(AND(U646="NA",$T646="NA"),0,IF(U646&lt;=SUM($T646),0,1)))</f>
        <v>0</v>
      </c>
      <c r="AJ646" s="336">
        <f t="shared" si="143"/>
        <v>0</v>
      </c>
      <c r="AK646" s="335">
        <f t="shared" si="143"/>
        <v>0</v>
      </c>
      <c r="AL646" s="336">
        <f t="shared" si="143"/>
        <v>0</v>
      </c>
      <c r="AM646" s="335">
        <f t="shared" si="143"/>
        <v>0</v>
      </c>
      <c r="AN646" s="336">
        <f t="shared" si="143"/>
        <v>0</v>
      </c>
      <c r="AO646" s="335">
        <f t="shared" si="143"/>
        <v>0</v>
      </c>
      <c r="AP646" s="336">
        <f t="shared" si="143"/>
        <v>0</v>
      </c>
      <c r="AQ646" s="335">
        <f t="shared" si="143"/>
        <v>0</v>
      </c>
      <c r="AR646" s="336">
        <f t="shared" si="143"/>
        <v>0</v>
      </c>
      <c r="AS646" s="658">
        <f t="shared" ref="AS646:BC646" si="144">IF(OR(T646="NS",T633="NS"),0,IF(AND(T646="NA",T633="NA"),0,IF(T646&lt;=T633,0,1)))</f>
        <v>0</v>
      </c>
      <c r="AT646" s="659">
        <f t="shared" si="144"/>
        <v>0</v>
      </c>
      <c r="AU646" s="660">
        <f t="shared" si="144"/>
        <v>0</v>
      </c>
      <c r="AV646" s="659">
        <f t="shared" si="144"/>
        <v>0</v>
      </c>
      <c r="AW646" s="660">
        <f t="shared" si="144"/>
        <v>0</v>
      </c>
      <c r="AX646" s="659">
        <f t="shared" si="144"/>
        <v>0</v>
      </c>
      <c r="AY646" s="660">
        <f t="shared" si="144"/>
        <v>0</v>
      </c>
      <c r="AZ646" s="659">
        <f t="shared" si="144"/>
        <v>0</v>
      </c>
      <c r="BA646" s="660">
        <f t="shared" si="144"/>
        <v>0</v>
      </c>
      <c r="BB646" s="659">
        <f t="shared" si="144"/>
        <v>0</v>
      </c>
      <c r="BC646" s="660">
        <f t="shared" si="144"/>
        <v>0</v>
      </c>
      <c r="BD646" s="539">
        <f>IF(P639=1,1,0)</f>
        <v>0</v>
      </c>
      <c r="BE646" s="347">
        <f>IF(SUM(AD640,AD653)&gt;0,1,0)</f>
        <v>0</v>
      </c>
    </row>
    <row r="647" spans="1:57" ht="15" customHeight="1">
      <c r="A647" s="57"/>
      <c r="B647" s="26"/>
      <c r="C647" s="165" t="s">
        <v>5010</v>
      </c>
      <c r="D647" s="852" t="s">
        <v>5328</v>
      </c>
      <c r="E647" s="853"/>
      <c r="F647" s="853"/>
      <c r="G647" s="853"/>
      <c r="H647" s="853"/>
      <c r="I647" s="853"/>
      <c r="J647" s="853"/>
      <c r="K647" s="853"/>
      <c r="L647" s="853"/>
      <c r="M647" s="853"/>
      <c r="N647" s="853"/>
      <c r="O647" s="853"/>
      <c r="P647" s="853"/>
      <c r="Q647" s="853"/>
      <c r="R647" s="853"/>
      <c r="S647" s="854"/>
      <c r="T647" s="614"/>
      <c r="U647" s="614"/>
      <c r="V647" s="614"/>
      <c r="W647" s="614"/>
      <c r="X647" s="614"/>
      <c r="Y647" s="614"/>
      <c r="Z647" s="614"/>
      <c r="AA647" s="614"/>
      <c r="AB647" s="614"/>
      <c r="AC647" s="614"/>
      <c r="AD647" s="614"/>
      <c r="AE647" s="164"/>
      <c r="AF647" s="164"/>
      <c r="AG647" s="312">
        <f t="shared" ref="AG647:AG652" si="145">IF(OR(T647="NS",$Y$600="NS"),0,IF(AND(T647="NA",$Y$600="NA"),0,IF(T647&lt;=$Y$600,0,1)))</f>
        <v>0</v>
      </c>
      <c r="AH647" s="313">
        <f t="shared" ref="AH647:AH652" si="146">IF(OR(T647="NS",U647="NS",V647="NS",W647="NS",X647="NS",Y647="NS",Z647="NS",AA647="NS",AB647="NS",AC647="NS",AD647="NS"),0,IF(AND(T647="NA",U647="NA",V647="NA",W647="NA",X647="NA",Y647="NA",Z647="NA",AA647="NA",AB647="NA",AC647="NA",AD647="NA"),0,IF(T647&lt;=SUM(T647:AD647),0,1)))</f>
        <v>0</v>
      </c>
      <c r="AI647" s="335">
        <f t="shared" ref="AI647:AI652" si="147">IF(OR(U647="NS",$T647="NS"),0,IF(AND(U647="NA",$T647="NA"),0,IF(U647&lt;=SUM($T647),0,1)))</f>
        <v>0</v>
      </c>
      <c r="AJ647" s="336">
        <f t="shared" ref="AJ647:AJ652" si="148">IF(OR(V647="NS",$T647="NS"),0,IF(AND(V647="NA",$T647="NA"),0,IF(V647&lt;=SUM($T647),0,1)))</f>
        <v>0</v>
      </c>
      <c r="AK647" s="335">
        <f t="shared" ref="AK647:AK652" si="149">IF(OR(W647="NS",$T647="NS"),0,IF(AND(W647="NA",$T647="NA"),0,IF(W647&lt;=SUM($T647),0,1)))</f>
        <v>0</v>
      </c>
      <c r="AL647" s="336">
        <f t="shared" ref="AL647:AL652" si="150">IF(OR(X647="NS",$T647="NS"),0,IF(AND(X647="NA",$T647="NA"),0,IF(X647&lt;=SUM($T647),0,1)))</f>
        <v>0</v>
      </c>
      <c r="AM647" s="335">
        <f t="shared" ref="AM647:AM652" si="151">IF(OR(Y647="NS",$T647="NS"),0,IF(AND(Y647="NA",$T647="NA"),0,IF(Y647&lt;=SUM($T647),0,1)))</f>
        <v>0</v>
      </c>
      <c r="AN647" s="336">
        <f t="shared" ref="AN647:AN652" si="152">IF(OR(Z647="NS",$T647="NS"),0,IF(AND(Z647="NA",$T647="NA"),0,IF(Z647&lt;=SUM($T647),0,1)))</f>
        <v>0</v>
      </c>
      <c r="AO647" s="335">
        <f t="shared" ref="AO647:AO652" si="153">IF(OR(AA647="NS",$T647="NS"),0,IF(AND(AA647="NA",$T647="NA"),0,IF(AA647&lt;=SUM($T647),0,1)))</f>
        <v>0</v>
      </c>
      <c r="AP647" s="336">
        <f t="shared" ref="AP647:AP652" si="154">IF(OR(AB647="NS",$T647="NS"),0,IF(AND(AB647="NA",$T647="NA"),0,IF(AB647&lt;=SUM($T647),0,1)))</f>
        <v>0</v>
      </c>
      <c r="AQ647" s="335">
        <f t="shared" ref="AQ647:AQ652" si="155">IF(OR(AC647="NS",$T647="NS"),0,IF(AND(AC647="NA",$T647="NA"),0,IF(AC647&lt;=SUM($T647),0,1)))</f>
        <v>0</v>
      </c>
      <c r="AR647" s="336">
        <f t="shared" ref="AR647:AR652" si="156">IF(OR(AD647="NS",$T647="NS"),0,IF(AND(AD647="NA",$T647="NA"),0,IF(AD647&lt;=SUM($T647),0,1)))</f>
        <v>0</v>
      </c>
      <c r="AS647" s="658">
        <f t="shared" ref="AS647:BC647" si="157">IF(OR(T647="NS",T634="NS"),0,IF(AND(T647="NA",T634="NA"),0,IF(T647&lt;=T634,0,1)))</f>
        <v>0</v>
      </c>
      <c r="AT647" s="659">
        <f t="shared" si="157"/>
        <v>0</v>
      </c>
      <c r="AU647" s="660">
        <f t="shared" si="157"/>
        <v>0</v>
      </c>
      <c r="AV647" s="659">
        <f t="shared" si="157"/>
        <v>0</v>
      </c>
      <c r="AW647" s="660">
        <f t="shared" si="157"/>
        <v>0</v>
      </c>
      <c r="AX647" s="659">
        <f t="shared" si="157"/>
        <v>0</v>
      </c>
      <c r="AY647" s="660">
        <f t="shared" si="157"/>
        <v>0</v>
      </c>
      <c r="AZ647" s="659">
        <f t="shared" si="157"/>
        <v>0</v>
      </c>
      <c r="BA647" s="660">
        <f t="shared" si="157"/>
        <v>0</v>
      </c>
      <c r="BB647" s="659">
        <f t="shared" si="157"/>
        <v>0</v>
      </c>
      <c r="BC647" s="660">
        <f t="shared" si="157"/>
        <v>0</v>
      </c>
      <c r="BD647" s="164"/>
      <c r="BE647" s="164"/>
    </row>
    <row r="648" spans="1:57" ht="15" customHeight="1">
      <c r="A648" s="57"/>
      <c r="B648" s="26"/>
      <c r="C648" s="148" t="s">
        <v>5012</v>
      </c>
      <c r="D648" s="852" t="s">
        <v>5624</v>
      </c>
      <c r="E648" s="853"/>
      <c r="F648" s="853"/>
      <c r="G648" s="853"/>
      <c r="H648" s="853"/>
      <c r="I648" s="853"/>
      <c r="J648" s="853"/>
      <c r="K648" s="853"/>
      <c r="L648" s="853"/>
      <c r="M648" s="853"/>
      <c r="N648" s="853"/>
      <c r="O648" s="853"/>
      <c r="P648" s="853"/>
      <c r="Q648" s="853"/>
      <c r="R648" s="853"/>
      <c r="S648" s="854"/>
      <c r="T648" s="614"/>
      <c r="U648" s="614"/>
      <c r="V648" s="614"/>
      <c r="W648" s="614"/>
      <c r="X648" s="614"/>
      <c r="Y648" s="614"/>
      <c r="Z648" s="614"/>
      <c r="AA648" s="614"/>
      <c r="AB648" s="614"/>
      <c r="AC648" s="614"/>
      <c r="AD648" s="614"/>
      <c r="AE648" s="164"/>
      <c r="AF648" s="164"/>
      <c r="AG648" s="312">
        <f t="shared" si="145"/>
        <v>0</v>
      </c>
      <c r="AH648" s="313">
        <f t="shared" si="146"/>
        <v>0</v>
      </c>
      <c r="AI648" s="335">
        <f t="shared" si="147"/>
        <v>0</v>
      </c>
      <c r="AJ648" s="336">
        <f t="shared" si="148"/>
        <v>0</v>
      </c>
      <c r="AK648" s="335">
        <f t="shared" si="149"/>
        <v>0</v>
      </c>
      <c r="AL648" s="336">
        <f t="shared" si="150"/>
        <v>0</v>
      </c>
      <c r="AM648" s="335">
        <f t="shared" si="151"/>
        <v>0</v>
      </c>
      <c r="AN648" s="336">
        <f t="shared" si="152"/>
        <v>0</v>
      </c>
      <c r="AO648" s="335">
        <f t="shared" si="153"/>
        <v>0</v>
      </c>
      <c r="AP648" s="336">
        <f t="shared" si="154"/>
        <v>0</v>
      </c>
      <c r="AQ648" s="335">
        <f t="shared" si="155"/>
        <v>0</v>
      </c>
      <c r="AR648" s="336">
        <f t="shared" si="156"/>
        <v>0</v>
      </c>
      <c r="AS648" s="658">
        <f t="shared" ref="AS648:BC648" si="158">IF(OR(T648="NS",T635="NS"),0,IF(AND(T648="NA",T635="NA"),0,IF(T648&lt;=T635,0,1)))</f>
        <v>0</v>
      </c>
      <c r="AT648" s="659">
        <f t="shared" si="158"/>
        <v>0</v>
      </c>
      <c r="AU648" s="660">
        <f t="shared" si="158"/>
        <v>0</v>
      </c>
      <c r="AV648" s="659">
        <f t="shared" si="158"/>
        <v>0</v>
      </c>
      <c r="AW648" s="660">
        <f t="shared" si="158"/>
        <v>0</v>
      </c>
      <c r="AX648" s="659">
        <f t="shared" si="158"/>
        <v>0</v>
      </c>
      <c r="AY648" s="660">
        <f t="shared" si="158"/>
        <v>0</v>
      </c>
      <c r="AZ648" s="659">
        <f t="shared" si="158"/>
        <v>0</v>
      </c>
      <c r="BA648" s="660">
        <f t="shared" si="158"/>
        <v>0</v>
      </c>
      <c r="BB648" s="659">
        <f t="shared" si="158"/>
        <v>0</v>
      </c>
      <c r="BC648" s="660">
        <f t="shared" si="158"/>
        <v>0</v>
      </c>
      <c r="BD648" s="164"/>
      <c r="BE648" s="164"/>
    </row>
    <row r="649" spans="1:57" ht="15" customHeight="1">
      <c r="A649" s="57"/>
      <c r="B649" s="26"/>
      <c r="C649" s="148" t="s">
        <v>5014</v>
      </c>
      <c r="D649" s="852" t="s">
        <v>5625</v>
      </c>
      <c r="E649" s="853"/>
      <c r="F649" s="853"/>
      <c r="G649" s="853"/>
      <c r="H649" s="853"/>
      <c r="I649" s="853"/>
      <c r="J649" s="853"/>
      <c r="K649" s="853"/>
      <c r="L649" s="853"/>
      <c r="M649" s="853"/>
      <c r="N649" s="853"/>
      <c r="O649" s="853"/>
      <c r="P649" s="853"/>
      <c r="Q649" s="853"/>
      <c r="R649" s="853"/>
      <c r="S649" s="854"/>
      <c r="T649" s="614"/>
      <c r="U649" s="614"/>
      <c r="V649" s="614"/>
      <c r="W649" s="614"/>
      <c r="X649" s="614"/>
      <c r="Y649" s="614"/>
      <c r="Z649" s="614"/>
      <c r="AA649" s="614"/>
      <c r="AB649" s="614"/>
      <c r="AC649" s="614"/>
      <c r="AD649" s="614"/>
      <c r="AE649" s="164"/>
      <c r="AF649" s="164"/>
      <c r="AG649" s="312">
        <f t="shared" si="145"/>
        <v>0</v>
      </c>
      <c r="AH649" s="313">
        <f t="shared" si="146"/>
        <v>0</v>
      </c>
      <c r="AI649" s="335">
        <f t="shared" si="147"/>
        <v>0</v>
      </c>
      <c r="AJ649" s="336">
        <f t="shared" si="148"/>
        <v>0</v>
      </c>
      <c r="AK649" s="335">
        <f t="shared" si="149"/>
        <v>0</v>
      </c>
      <c r="AL649" s="336">
        <f t="shared" si="150"/>
        <v>0</v>
      </c>
      <c r="AM649" s="335">
        <f t="shared" si="151"/>
        <v>0</v>
      </c>
      <c r="AN649" s="336">
        <f t="shared" si="152"/>
        <v>0</v>
      </c>
      <c r="AO649" s="335">
        <f t="shared" si="153"/>
        <v>0</v>
      </c>
      <c r="AP649" s="336">
        <f t="shared" si="154"/>
        <v>0</v>
      </c>
      <c r="AQ649" s="335">
        <f t="shared" si="155"/>
        <v>0</v>
      </c>
      <c r="AR649" s="336">
        <f t="shared" si="156"/>
        <v>0</v>
      </c>
      <c r="AS649" s="658">
        <f t="shared" ref="AS649:BC649" si="159">IF(OR(T649="NS",T636="NS"),0,IF(AND(T649="NA",T636="NA"),0,IF(T649&lt;=T636,0,1)))</f>
        <v>0</v>
      </c>
      <c r="AT649" s="659">
        <f t="shared" si="159"/>
        <v>0</v>
      </c>
      <c r="AU649" s="660">
        <f t="shared" si="159"/>
        <v>0</v>
      </c>
      <c r="AV649" s="659">
        <f t="shared" si="159"/>
        <v>0</v>
      </c>
      <c r="AW649" s="660">
        <f t="shared" si="159"/>
        <v>0</v>
      </c>
      <c r="AX649" s="659">
        <f t="shared" si="159"/>
        <v>0</v>
      </c>
      <c r="AY649" s="660">
        <f t="shared" si="159"/>
        <v>0</v>
      </c>
      <c r="AZ649" s="659">
        <f t="shared" si="159"/>
        <v>0</v>
      </c>
      <c r="BA649" s="660">
        <f t="shared" si="159"/>
        <v>0</v>
      </c>
      <c r="BB649" s="659">
        <f t="shared" si="159"/>
        <v>0</v>
      </c>
      <c r="BC649" s="660">
        <f t="shared" si="159"/>
        <v>0</v>
      </c>
      <c r="BD649" s="164"/>
      <c r="BE649" s="164"/>
    </row>
    <row r="650" spans="1:57" ht="15" customHeight="1">
      <c r="A650" s="57"/>
      <c r="B650" s="26"/>
      <c r="C650" s="148" t="s">
        <v>5016</v>
      </c>
      <c r="D650" s="852" t="s">
        <v>5626</v>
      </c>
      <c r="E650" s="853"/>
      <c r="F650" s="853"/>
      <c r="G650" s="853"/>
      <c r="H650" s="853"/>
      <c r="I650" s="853"/>
      <c r="J650" s="853"/>
      <c r="K650" s="853"/>
      <c r="L650" s="853"/>
      <c r="M650" s="853"/>
      <c r="N650" s="853"/>
      <c r="O650" s="853"/>
      <c r="P650" s="853"/>
      <c r="Q650" s="853"/>
      <c r="R650" s="853"/>
      <c r="S650" s="854"/>
      <c r="T650" s="614"/>
      <c r="U650" s="614"/>
      <c r="V650" s="614"/>
      <c r="W650" s="614"/>
      <c r="X650" s="614"/>
      <c r="Y650" s="614"/>
      <c r="Z650" s="614"/>
      <c r="AA650" s="614"/>
      <c r="AB650" s="614"/>
      <c r="AC650" s="614"/>
      <c r="AD650" s="614"/>
      <c r="AE650" s="164"/>
      <c r="AF650" s="164"/>
      <c r="AG650" s="312">
        <f t="shared" si="145"/>
        <v>0</v>
      </c>
      <c r="AH650" s="313">
        <f t="shared" si="146"/>
        <v>0</v>
      </c>
      <c r="AI650" s="335">
        <f t="shared" si="147"/>
        <v>0</v>
      </c>
      <c r="AJ650" s="336">
        <f t="shared" si="148"/>
        <v>0</v>
      </c>
      <c r="AK650" s="335">
        <f t="shared" si="149"/>
        <v>0</v>
      </c>
      <c r="AL650" s="336">
        <f t="shared" si="150"/>
        <v>0</v>
      </c>
      <c r="AM650" s="335">
        <f t="shared" si="151"/>
        <v>0</v>
      </c>
      <c r="AN650" s="336">
        <f t="shared" si="152"/>
        <v>0</v>
      </c>
      <c r="AO650" s="335">
        <f t="shared" si="153"/>
        <v>0</v>
      </c>
      <c r="AP650" s="336">
        <f t="shared" si="154"/>
        <v>0</v>
      </c>
      <c r="AQ650" s="335">
        <f t="shared" si="155"/>
        <v>0</v>
      </c>
      <c r="AR650" s="336">
        <f t="shared" si="156"/>
        <v>0</v>
      </c>
      <c r="AS650" s="658">
        <f t="shared" ref="AS650:BC650" si="160">IF(OR(T650="NS",T637="NS"),0,IF(AND(T650="NA",T637="NA"),0,IF(T650&lt;=T637,0,1)))</f>
        <v>0</v>
      </c>
      <c r="AT650" s="659">
        <f t="shared" si="160"/>
        <v>0</v>
      </c>
      <c r="AU650" s="660">
        <f t="shared" si="160"/>
        <v>0</v>
      </c>
      <c r="AV650" s="659">
        <f t="shared" si="160"/>
        <v>0</v>
      </c>
      <c r="AW650" s="660">
        <f t="shared" si="160"/>
        <v>0</v>
      </c>
      <c r="AX650" s="659">
        <f t="shared" si="160"/>
        <v>0</v>
      </c>
      <c r="AY650" s="660">
        <f t="shared" si="160"/>
        <v>0</v>
      </c>
      <c r="AZ650" s="659">
        <f t="shared" si="160"/>
        <v>0</v>
      </c>
      <c r="BA650" s="660">
        <f t="shared" si="160"/>
        <v>0</v>
      </c>
      <c r="BB650" s="659">
        <f t="shared" si="160"/>
        <v>0</v>
      </c>
      <c r="BC650" s="660">
        <f t="shared" si="160"/>
        <v>0</v>
      </c>
      <c r="BD650" s="164"/>
      <c r="BE650" s="164"/>
    </row>
    <row r="651" spans="1:57" ht="15" customHeight="1">
      <c r="A651" s="57"/>
      <c r="B651" s="26"/>
      <c r="C651" s="148" t="s">
        <v>5018</v>
      </c>
      <c r="D651" s="852" t="s">
        <v>5627</v>
      </c>
      <c r="E651" s="853"/>
      <c r="F651" s="853"/>
      <c r="G651" s="853"/>
      <c r="H651" s="853"/>
      <c r="I651" s="853"/>
      <c r="J651" s="853"/>
      <c r="K651" s="853"/>
      <c r="L651" s="853"/>
      <c r="M651" s="853"/>
      <c r="N651" s="853"/>
      <c r="O651" s="853"/>
      <c r="P651" s="853"/>
      <c r="Q651" s="853"/>
      <c r="R651" s="853"/>
      <c r="S651" s="854"/>
      <c r="T651" s="614"/>
      <c r="U651" s="614"/>
      <c r="V651" s="614"/>
      <c r="W651" s="614"/>
      <c r="X651" s="614"/>
      <c r="Y651" s="614"/>
      <c r="Z651" s="614"/>
      <c r="AA651" s="614"/>
      <c r="AB651" s="614"/>
      <c r="AC651" s="614"/>
      <c r="AD651" s="614"/>
      <c r="AE651" s="164"/>
      <c r="AF651" s="164"/>
      <c r="AG651" s="312">
        <f t="shared" si="145"/>
        <v>0</v>
      </c>
      <c r="AH651" s="313">
        <f t="shared" si="146"/>
        <v>0</v>
      </c>
      <c r="AI651" s="335">
        <f t="shared" si="147"/>
        <v>0</v>
      </c>
      <c r="AJ651" s="336">
        <f t="shared" si="148"/>
        <v>0</v>
      </c>
      <c r="AK651" s="335">
        <f t="shared" si="149"/>
        <v>0</v>
      </c>
      <c r="AL651" s="336">
        <f t="shared" si="150"/>
        <v>0</v>
      </c>
      <c r="AM651" s="335">
        <f t="shared" si="151"/>
        <v>0</v>
      </c>
      <c r="AN651" s="336">
        <f t="shared" si="152"/>
        <v>0</v>
      </c>
      <c r="AO651" s="335">
        <f t="shared" si="153"/>
        <v>0</v>
      </c>
      <c r="AP651" s="336">
        <f t="shared" si="154"/>
        <v>0</v>
      </c>
      <c r="AQ651" s="335">
        <f t="shared" si="155"/>
        <v>0</v>
      </c>
      <c r="AR651" s="336">
        <f t="shared" si="156"/>
        <v>0</v>
      </c>
      <c r="AS651" s="658">
        <f t="shared" ref="AS651:BC651" si="161">IF(OR(T651="NS",T638="NS"),0,IF(AND(T651="NA",T638="NA"),0,IF(T651&lt;=T638,0,1)))</f>
        <v>0</v>
      </c>
      <c r="AT651" s="659">
        <f t="shared" si="161"/>
        <v>0</v>
      </c>
      <c r="AU651" s="660">
        <f t="shared" si="161"/>
        <v>0</v>
      </c>
      <c r="AV651" s="659">
        <f t="shared" si="161"/>
        <v>0</v>
      </c>
      <c r="AW651" s="660">
        <f t="shared" si="161"/>
        <v>0</v>
      </c>
      <c r="AX651" s="659">
        <f t="shared" si="161"/>
        <v>0</v>
      </c>
      <c r="AY651" s="660">
        <f t="shared" si="161"/>
        <v>0</v>
      </c>
      <c r="AZ651" s="659">
        <f t="shared" si="161"/>
        <v>0</v>
      </c>
      <c r="BA651" s="660">
        <f t="shared" si="161"/>
        <v>0</v>
      </c>
      <c r="BB651" s="659">
        <f t="shared" si="161"/>
        <v>0</v>
      </c>
      <c r="BC651" s="660">
        <f t="shared" si="161"/>
        <v>0</v>
      </c>
      <c r="BD651" s="164"/>
      <c r="BE651" s="164"/>
    </row>
    <row r="652" spans="1:57" ht="15" customHeight="1">
      <c r="A652" s="57"/>
      <c r="B652" s="26"/>
      <c r="C652" s="148" t="s">
        <v>5020</v>
      </c>
      <c r="D652" s="852" t="s">
        <v>5628</v>
      </c>
      <c r="E652" s="853"/>
      <c r="F652" s="853"/>
      <c r="G652" s="853"/>
      <c r="H652" s="853"/>
      <c r="I652" s="853"/>
      <c r="J652" s="853"/>
      <c r="K652" s="853"/>
      <c r="L652" s="853"/>
      <c r="M652" s="853"/>
      <c r="N652" s="853"/>
      <c r="O652" s="853"/>
      <c r="P652" s="853"/>
      <c r="Q652" s="853"/>
      <c r="R652" s="853"/>
      <c r="S652" s="854"/>
      <c r="T652" s="614"/>
      <c r="U652" s="614"/>
      <c r="V652" s="614"/>
      <c r="W652" s="614"/>
      <c r="X652" s="614"/>
      <c r="Y652" s="614"/>
      <c r="Z652" s="614"/>
      <c r="AA652" s="614"/>
      <c r="AB652" s="614"/>
      <c r="AC652" s="614"/>
      <c r="AD652" s="614"/>
      <c r="AE652" s="164"/>
      <c r="AF652" s="164"/>
      <c r="AG652" s="312">
        <f t="shared" si="145"/>
        <v>0</v>
      </c>
      <c r="AH652" s="313">
        <f t="shared" si="146"/>
        <v>0</v>
      </c>
      <c r="AI652" s="335">
        <f t="shared" si="147"/>
        <v>0</v>
      </c>
      <c r="AJ652" s="336">
        <f t="shared" si="148"/>
        <v>0</v>
      </c>
      <c r="AK652" s="335">
        <f t="shared" si="149"/>
        <v>0</v>
      </c>
      <c r="AL652" s="336">
        <f t="shared" si="150"/>
        <v>0</v>
      </c>
      <c r="AM652" s="335">
        <f t="shared" si="151"/>
        <v>0</v>
      </c>
      <c r="AN652" s="336">
        <f t="shared" si="152"/>
        <v>0</v>
      </c>
      <c r="AO652" s="335">
        <f t="shared" si="153"/>
        <v>0</v>
      </c>
      <c r="AP652" s="336">
        <f t="shared" si="154"/>
        <v>0</v>
      </c>
      <c r="AQ652" s="335">
        <f t="shared" si="155"/>
        <v>0</v>
      </c>
      <c r="AR652" s="336">
        <f t="shared" si="156"/>
        <v>0</v>
      </c>
      <c r="AS652" s="658">
        <f t="shared" ref="AS652:BC652" si="162">IF(OR(T652="NS",T639="NS"),0,IF(AND(T652="NA",T639="NA"),0,IF(T652&lt;=T639,0,1)))</f>
        <v>0</v>
      </c>
      <c r="AT652" s="659">
        <f t="shared" si="162"/>
        <v>0</v>
      </c>
      <c r="AU652" s="660">
        <f t="shared" si="162"/>
        <v>0</v>
      </c>
      <c r="AV652" s="659">
        <f t="shared" si="162"/>
        <v>0</v>
      </c>
      <c r="AW652" s="660">
        <f t="shared" si="162"/>
        <v>0</v>
      </c>
      <c r="AX652" s="659">
        <f t="shared" si="162"/>
        <v>0</v>
      </c>
      <c r="AY652" s="660">
        <f t="shared" si="162"/>
        <v>0</v>
      </c>
      <c r="AZ652" s="659">
        <f t="shared" si="162"/>
        <v>0</v>
      </c>
      <c r="BA652" s="660">
        <f t="shared" si="162"/>
        <v>0</v>
      </c>
      <c r="BB652" s="659">
        <f t="shared" si="162"/>
        <v>0</v>
      </c>
      <c r="BC652" s="660">
        <f t="shared" si="162"/>
        <v>0</v>
      </c>
      <c r="BD652" s="164"/>
      <c r="BE652" s="164"/>
    </row>
    <row r="653" spans="1:57" ht="15" customHeight="1">
      <c r="A653" s="57"/>
      <c r="B653" s="26"/>
      <c r="C653" s="26"/>
      <c r="D653" s="26"/>
      <c r="E653" s="26"/>
      <c r="F653" s="26"/>
      <c r="G653" s="26"/>
      <c r="H653" s="26"/>
      <c r="I653" s="26"/>
      <c r="J653" s="67"/>
      <c r="K653" s="24"/>
      <c r="L653" s="24"/>
      <c r="M653" s="24"/>
      <c r="N653" s="24"/>
      <c r="O653" s="24"/>
      <c r="P653" s="24"/>
      <c r="Q653" s="24"/>
      <c r="R653" s="164"/>
      <c r="S653" s="67"/>
      <c r="T653" s="63">
        <f>IF(AND(SUM(T646:T652)=0,COUNTIF(T646:T652,"NS")&gt;0),"NS",
IF(AND(SUM(T646:T652)=0,COUNTIF(T646:T652,0)&gt;0),0,
IF(AND(SUM(T646:T652)=0,COUNTIF(T646:T652,"NA")&gt;0),"NA",
SUM(T646:T652))))</f>
        <v>0</v>
      </c>
      <c r="U653" s="63">
        <f t="shared" ref="U653:AD653" si="163">IF(AND(SUM(U646:U652)=0,COUNTIF(U646:U652,"NS")&gt;0),"NS",
IF(AND(SUM(U646:U652)=0,COUNTIF(U646:U652,0)&gt;0),0,
IF(AND(SUM(U646:U652)=0,COUNTIF(U646:U652,"NA")&gt;0),"NA",
SUM(U646:U652))))</f>
        <v>0</v>
      </c>
      <c r="V653" s="63">
        <f t="shared" si="163"/>
        <v>0</v>
      </c>
      <c r="W653" s="63">
        <f t="shared" si="163"/>
        <v>0</v>
      </c>
      <c r="X653" s="63">
        <f t="shared" si="163"/>
        <v>0</v>
      </c>
      <c r="Y653" s="63">
        <f t="shared" si="163"/>
        <v>0</v>
      </c>
      <c r="Z653" s="63">
        <f t="shared" si="163"/>
        <v>0</v>
      </c>
      <c r="AA653" s="63">
        <f t="shared" si="163"/>
        <v>0</v>
      </c>
      <c r="AB653" s="63">
        <f t="shared" si="163"/>
        <v>0</v>
      </c>
      <c r="AC653" s="63">
        <f t="shared" si="163"/>
        <v>0</v>
      </c>
      <c r="AD653" s="63">
        <f t="shared" si="163"/>
        <v>0</v>
      </c>
      <c r="AE653" s="164"/>
      <c r="AF653" s="164"/>
      <c r="AG653" s="341">
        <f>SUM(AG646:AG652)</f>
        <v>0</v>
      </c>
      <c r="AH653" s="321">
        <f>SUM(AH646:AH652)</f>
        <v>0</v>
      </c>
      <c r="AI653" s="164"/>
      <c r="AJ653" s="164"/>
      <c r="AK653" s="164"/>
      <c r="AL653" s="164"/>
      <c r="AM653" s="164"/>
      <c r="AN653" s="164"/>
      <c r="AO653" s="164"/>
      <c r="AP653" s="164"/>
      <c r="AQ653" s="164"/>
      <c r="AR653" s="339">
        <f>SUM(AI646:AR652)</f>
        <v>0</v>
      </c>
      <c r="AS653" s="164"/>
      <c r="AT653" s="164"/>
      <c r="AU653" s="164"/>
      <c r="AV653" s="164"/>
      <c r="AW653" s="164"/>
      <c r="AX653" s="164"/>
      <c r="AY653" s="164"/>
      <c r="AZ653" s="164"/>
      <c r="BA653" s="164"/>
      <c r="BB653" s="164"/>
      <c r="BC653" s="344">
        <f>SUM(AS646:BC652)</f>
        <v>0</v>
      </c>
      <c r="BD653" s="164"/>
      <c r="BE653" s="164"/>
    </row>
    <row r="654" spans="1:57" ht="15" customHeight="1">
      <c r="A654" s="57"/>
      <c r="B654" s="26"/>
      <c r="C654" s="26"/>
      <c r="D654" s="26"/>
      <c r="E654" s="26"/>
      <c r="F654" s="26"/>
      <c r="G654" s="26"/>
      <c r="H654" s="26"/>
      <c r="I654" s="26"/>
      <c r="J654" s="26"/>
      <c r="K654" s="26"/>
      <c r="L654" s="26"/>
      <c r="M654" s="26"/>
      <c r="N654" s="26"/>
      <c r="O654" s="26"/>
      <c r="P654" s="26"/>
      <c r="Q654" s="26"/>
      <c r="R654" s="26"/>
      <c r="S654" s="26"/>
      <c r="T654" s="26"/>
      <c r="U654" s="26"/>
      <c r="V654" s="26"/>
      <c r="W654" s="26"/>
      <c r="X654" s="26"/>
      <c r="Y654" s="26"/>
      <c r="Z654" s="26"/>
      <c r="AA654" s="26"/>
      <c r="AB654" s="26"/>
      <c r="AC654" s="26"/>
      <c r="AD654" s="26"/>
      <c r="AE654" s="164"/>
      <c r="AF654" s="164"/>
      <c r="AG654" s="164"/>
      <c r="AH654" s="164"/>
      <c r="AI654" s="164"/>
      <c r="AJ654" s="164"/>
      <c r="AK654" s="164"/>
      <c r="AL654" s="164"/>
      <c r="AM654" s="164"/>
      <c r="AN654" s="164"/>
      <c r="AO654" s="164"/>
      <c r="AP654" s="164"/>
      <c r="AQ654" s="164"/>
      <c r="AR654" s="164"/>
      <c r="AS654" s="164"/>
      <c r="AT654" s="164"/>
      <c r="AU654" s="164"/>
      <c r="AV654" s="164"/>
      <c r="AW654" s="164"/>
      <c r="AX654" s="164"/>
      <c r="AY654" s="164"/>
      <c r="AZ654" s="164"/>
      <c r="BA654" s="164"/>
      <c r="BB654" s="164"/>
      <c r="BC654" s="164"/>
      <c r="BD654" s="164"/>
      <c r="BE654" s="164"/>
    </row>
    <row r="655" spans="1:57" ht="45" customHeight="1">
      <c r="A655" s="57"/>
      <c r="B655" s="26"/>
      <c r="C655" s="782" t="s">
        <v>5639</v>
      </c>
      <c r="D655" s="782"/>
      <c r="E655" s="782"/>
      <c r="F655" s="940"/>
      <c r="G655" s="940"/>
      <c r="H655" s="940"/>
      <c r="I655" s="940"/>
      <c r="J655" s="940"/>
      <c r="K655" s="940"/>
      <c r="L655" s="940"/>
      <c r="M655" s="940"/>
      <c r="N655" s="940"/>
      <c r="O655" s="940"/>
      <c r="P655" s="940"/>
      <c r="Q655" s="940"/>
      <c r="R655" s="940"/>
      <c r="S655" s="940"/>
      <c r="T655" s="940"/>
      <c r="U655" s="940"/>
      <c r="V655" s="940"/>
      <c r="W655" s="940"/>
      <c r="X655" s="940"/>
      <c r="Y655" s="940"/>
      <c r="Z655" s="940"/>
      <c r="AA655" s="940"/>
      <c r="AB655" s="940"/>
      <c r="AC655" s="940"/>
      <c r="AD655" s="940"/>
      <c r="AE655" s="164"/>
      <c r="AF655" s="164"/>
      <c r="AG655" s="164"/>
      <c r="AH655" s="164"/>
      <c r="AI655" s="164"/>
      <c r="AJ655" s="164"/>
      <c r="AK655" s="164"/>
      <c r="AL655" s="164"/>
      <c r="AM655" s="164"/>
      <c r="AN655" s="164"/>
      <c r="AO655" s="164"/>
      <c r="AP655" s="164"/>
      <c r="AQ655" s="164"/>
      <c r="AR655" s="164"/>
      <c r="AS655" s="164"/>
      <c r="AT655" s="164"/>
      <c r="AU655" s="164"/>
      <c r="AV655" s="164"/>
      <c r="AW655" s="164"/>
      <c r="AX655" s="164"/>
      <c r="AY655" s="164"/>
      <c r="AZ655" s="164"/>
      <c r="BA655" s="164"/>
      <c r="BB655" s="164"/>
      <c r="BC655" s="164"/>
      <c r="BD655" s="164"/>
      <c r="BE655" s="164"/>
    </row>
    <row r="656" spans="1:57" ht="15" customHeight="1">
      <c r="A656" s="57"/>
      <c r="B656" s="811" t="str">
        <f>IF(AND(BD646&gt;0,F655=""),"Ha seleccionado el código 1 en el numeral 7, debe anotar el nombre de dicha(s) autoridad(es) ","")</f>
        <v/>
      </c>
      <c r="C656" s="811"/>
      <c r="D656" s="811"/>
      <c r="E656" s="811"/>
      <c r="F656" s="811"/>
      <c r="G656" s="811"/>
      <c r="H656" s="811"/>
      <c r="I656" s="811"/>
      <c r="J656" s="811"/>
      <c r="K656" s="811"/>
      <c r="L656" s="811"/>
      <c r="M656" s="811"/>
      <c r="N656" s="811"/>
      <c r="O656" s="811"/>
      <c r="P656" s="811"/>
      <c r="Q656" s="811"/>
      <c r="R656" s="811"/>
      <c r="S656" s="811"/>
      <c r="T656" s="811"/>
      <c r="U656" s="811"/>
      <c r="V656" s="811"/>
      <c r="W656" s="811"/>
      <c r="X656" s="811"/>
      <c r="Y656" s="811"/>
      <c r="Z656" s="811"/>
      <c r="AA656" s="811"/>
      <c r="AB656" s="811"/>
      <c r="AC656" s="811"/>
      <c r="AD656" s="811"/>
      <c r="AE656" s="811"/>
      <c r="AF656" s="164"/>
      <c r="AG656" s="164"/>
      <c r="AH656" s="164"/>
      <c r="AI656" s="164"/>
      <c r="AJ656" s="164"/>
      <c r="AK656" s="164"/>
      <c r="AL656" s="164"/>
      <c r="AM656" s="164"/>
      <c r="AN656" s="164"/>
      <c r="AO656" s="164"/>
      <c r="AP656" s="164"/>
      <c r="AQ656" s="164"/>
      <c r="AR656" s="164"/>
      <c r="AS656" s="164"/>
      <c r="AT656" s="164"/>
      <c r="AU656" s="164"/>
      <c r="AV656" s="164"/>
      <c r="AW656" s="164"/>
      <c r="AX656" s="164"/>
      <c r="AY656" s="164"/>
      <c r="AZ656" s="164"/>
      <c r="BA656" s="164"/>
      <c r="BB656" s="164"/>
      <c r="BC656" s="164"/>
      <c r="BD656" s="164"/>
      <c r="BE656" s="164"/>
    </row>
    <row r="657" spans="1:31" ht="45" customHeight="1">
      <c r="A657" s="57"/>
      <c r="B657" s="26"/>
      <c r="C657" s="782" t="s">
        <v>5568</v>
      </c>
      <c r="D657" s="782"/>
      <c r="E657" s="782"/>
      <c r="F657" s="940"/>
      <c r="G657" s="940"/>
      <c r="H657" s="940"/>
      <c r="I657" s="940"/>
      <c r="J657" s="940"/>
      <c r="K657" s="940"/>
      <c r="L657" s="940"/>
      <c r="M657" s="940"/>
      <c r="N657" s="940"/>
      <c r="O657" s="940"/>
      <c r="P657" s="940"/>
      <c r="Q657" s="940"/>
      <c r="R657" s="940"/>
      <c r="S657" s="940"/>
      <c r="T657" s="940"/>
      <c r="U657" s="940"/>
      <c r="V657" s="940"/>
      <c r="W657" s="940"/>
      <c r="X657" s="940"/>
      <c r="Y657" s="940"/>
      <c r="Z657" s="940"/>
      <c r="AA657" s="940"/>
      <c r="AB657" s="940"/>
      <c r="AC657" s="940"/>
      <c r="AD657" s="940"/>
      <c r="AE657" s="164"/>
    </row>
    <row r="658" spans="1:31" ht="15" customHeight="1">
      <c r="A658" s="57"/>
      <c r="B658" s="811" t="str">
        <f>IF(AND(BE646&gt;0,F657=""),"Ha registrado un número mayor a cero en la col. Otro tipo debe anotar el nombre de dicho(s) tipo(s) ","")</f>
        <v/>
      </c>
      <c r="C658" s="811"/>
      <c r="D658" s="811"/>
      <c r="E658" s="811"/>
      <c r="F658" s="811"/>
      <c r="G658" s="811"/>
      <c r="H658" s="811"/>
      <c r="I658" s="811"/>
      <c r="J658" s="811"/>
      <c r="K658" s="811"/>
      <c r="L658" s="811"/>
      <c r="M658" s="811"/>
      <c r="N658" s="811"/>
      <c r="O658" s="811"/>
      <c r="P658" s="811"/>
      <c r="Q658" s="811"/>
      <c r="R658" s="811"/>
      <c r="S658" s="811"/>
      <c r="T658" s="811"/>
      <c r="U658" s="811"/>
      <c r="V658" s="811"/>
      <c r="W658" s="811"/>
      <c r="X658" s="811"/>
      <c r="Y658" s="811"/>
      <c r="Z658" s="811"/>
      <c r="AA658" s="811"/>
      <c r="AB658" s="811"/>
      <c r="AC658" s="811"/>
      <c r="AD658" s="811"/>
      <c r="AE658" s="811"/>
    </row>
    <row r="659" spans="1:31" ht="24" customHeight="1">
      <c r="A659" s="57"/>
      <c r="B659" s="26"/>
      <c r="C659" s="876" t="s">
        <v>5300</v>
      </c>
      <c r="D659" s="876"/>
      <c r="E659" s="876"/>
      <c r="F659" s="876"/>
      <c r="G659" s="876"/>
      <c r="H659" s="876"/>
      <c r="I659" s="876"/>
      <c r="J659" s="876"/>
      <c r="K659" s="876"/>
      <c r="L659" s="876"/>
      <c r="M659" s="876"/>
      <c r="N659" s="876"/>
      <c r="O659" s="876"/>
      <c r="P659" s="876"/>
      <c r="Q659" s="876"/>
      <c r="R659" s="876"/>
      <c r="S659" s="876"/>
      <c r="T659" s="876"/>
      <c r="U659" s="876"/>
      <c r="V659" s="876"/>
      <c r="W659" s="876"/>
      <c r="X659" s="876"/>
      <c r="Y659" s="876"/>
      <c r="Z659" s="876"/>
      <c r="AA659" s="876"/>
      <c r="AB659" s="876"/>
      <c r="AC659" s="876"/>
      <c r="AD659" s="876"/>
      <c r="AE659" s="164"/>
    </row>
    <row r="660" spans="1:31" ht="60" customHeight="1">
      <c r="A660" s="57"/>
      <c r="B660" s="26"/>
      <c r="C660" s="892"/>
      <c r="D660" s="893"/>
      <c r="E660" s="893"/>
      <c r="F660" s="893"/>
      <c r="G660" s="893"/>
      <c r="H660" s="893"/>
      <c r="I660" s="893"/>
      <c r="J660" s="893"/>
      <c r="K660" s="893"/>
      <c r="L660" s="893"/>
      <c r="M660" s="893"/>
      <c r="N660" s="893"/>
      <c r="O660" s="893"/>
      <c r="P660" s="893"/>
      <c r="Q660" s="893"/>
      <c r="R660" s="893"/>
      <c r="S660" s="893"/>
      <c r="T660" s="893"/>
      <c r="U660" s="893"/>
      <c r="V660" s="893"/>
      <c r="W660" s="893"/>
      <c r="X660" s="893"/>
      <c r="Y660" s="893"/>
      <c r="Z660" s="893"/>
      <c r="AA660" s="893"/>
      <c r="AB660" s="893"/>
      <c r="AC660" s="893"/>
      <c r="AD660" s="894"/>
      <c r="AE660" s="164"/>
    </row>
    <row r="661" spans="1:31" ht="15" customHeight="1">
      <c r="A661" s="57"/>
      <c r="B661" s="811" t="str">
        <f>IF(AG640&gt;0,"Favor de ingresar toda la información requerida en la pregunta y/o verifique que no tenga información en celdas sombreadas","")</f>
        <v/>
      </c>
      <c r="C661" s="811"/>
      <c r="D661" s="811"/>
      <c r="E661" s="811"/>
      <c r="F661" s="811"/>
      <c r="G661" s="811"/>
      <c r="H661" s="811"/>
      <c r="I661" s="811"/>
      <c r="J661" s="811"/>
      <c r="K661" s="811"/>
      <c r="L661" s="811"/>
      <c r="M661" s="811"/>
      <c r="N661" s="811"/>
      <c r="O661" s="811"/>
      <c r="P661" s="811"/>
      <c r="Q661" s="811"/>
      <c r="R661" s="811"/>
      <c r="S661" s="811"/>
      <c r="T661" s="811"/>
      <c r="U661" s="811"/>
      <c r="V661" s="811"/>
      <c r="W661" s="811"/>
      <c r="X661" s="811"/>
      <c r="Y661" s="811"/>
      <c r="Z661" s="811"/>
      <c r="AA661" s="811"/>
      <c r="AB661" s="811"/>
      <c r="AC661" s="811"/>
      <c r="AD661" s="811"/>
      <c r="AE661" s="164"/>
    </row>
    <row r="662" spans="1:31" ht="15" customHeight="1">
      <c r="A662" s="57"/>
      <c r="B662" s="844" t="str">
        <f>IF(AH633&gt;0,"Alerta: debido a que cuenta con registros NS, debe proporcionar una justificación en el area de comentarios al final de la pregunta","")</f>
        <v/>
      </c>
      <c r="C662" s="844"/>
      <c r="D662" s="844"/>
      <c r="E662" s="844"/>
      <c r="F662" s="844"/>
      <c r="G662" s="844"/>
      <c r="H662" s="844"/>
      <c r="I662" s="844"/>
      <c r="J662" s="844"/>
      <c r="K662" s="844"/>
      <c r="L662" s="844"/>
      <c r="M662" s="844"/>
      <c r="N662" s="844"/>
      <c r="O662" s="844"/>
      <c r="P662" s="844"/>
      <c r="Q662" s="844"/>
      <c r="R662" s="844"/>
      <c r="S662" s="844"/>
      <c r="T662" s="844"/>
      <c r="U662" s="844"/>
      <c r="V662" s="844"/>
      <c r="W662" s="844"/>
      <c r="X662" s="844"/>
      <c r="Y662" s="844"/>
      <c r="Z662" s="844"/>
      <c r="AA662" s="844"/>
      <c r="AB662" s="844"/>
      <c r="AC662" s="844"/>
      <c r="AD662" s="844"/>
      <c r="AE662" s="164"/>
    </row>
    <row r="663" spans="1:31" ht="15" customHeight="1">
      <c r="A663" s="57"/>
      <c r="B663" s="811" t="str">
        <f>IF(AM640&gt;0,"Favor de revisar la instrucción 6 y verifique que se cumplan con los criterios establecidos",IF(AG653&gt;0,"Favor de revisar la instrucción 9 y verifique que se cumplan con los criterios establecidos",""))</f>
        <v/>
      </c>
      <c r="C663" s="811"/>
      <c r="D663" s="811"/>
      <c r="E663" s="811"/>
      <c r="F663" s="811"/>
      <c r="G663" s="811"/>
      <c r="H663" s="811"/>
      <c r="I663" s="811"/>
      <c r="J663" s="811"/>
      <c r="K663" s="811"/>
      <c r="L663" s="811"/>
      <c r="M663" s="811"/>
      <c r="N663" s="811"/>
      <c r="O663" s="811"/>
      <c r="P663" s="811"/>
      <c r="Q663" s="811"/>
      <c r="R663" s="811"/>
      <c r="S663" s="811"/>
      <c r="T663" s="811"/>
      <c r="U663" s="811"/>
      <c r="V663" s="811"/>
      <c r="W663" s="811"/>
      <c r="X663" s="811"/>
      <c r="Y663" s="811"/>
      <c r="Z663" s="811"/>
      <c r="AA663" s="811"/>
      <c r="AB663" s="811"/>
      <c r="AC663" s="811"/>
      <c r="AD663" s="811"/>
      <c r="AE663" s="164"/>
    </row>
    <row r="664" spans="1:31" ht="15" customHeight="1">
      <c r="A664" s="57"/>
      <c r="B664" s="811" t="str">
        <f>IF(AN640&gt;0,"Favor de revisar la instrucción 7 y verifique que se cumplan con los criterios establecidos",IF(AH653&gt;0,"Favor de revisar la instrucción 10 y verifique que se cumplan con los criterios establecidos",""))</f>
        <v/>
      </c>
      <c r="C664" s="811"/>
      <c r="D664" s="811"/>
      <c r="E664" s="811"/>
      <c r="F664" s="811"/>
      <c r="G664" s="811"/>
      <c r="H664" s="811"/>
      <c r="I664" s="811"/>
      <c r="J664" s="811"/>
      <c r="K664" s="811"/>
      <c r="L664" s="811"/>
      <c r="M664" s="811"/>
      <c r="N664" s="811"/>
      <c r="O664" s="811"/>
      <c r="P664" s="811"/>
      <c r="Q664" s="811"/>
      <c r="R664" s="811"/>
      <c r="S664" s="811"/>
      <c r="T664" s="811"/>
      <c r="U664" s="811"/>
      <c r="V664" s="811"/>
      <c r="W664" s="811"/>
      <c r="X664" s="811"/>
      <c r="Y664" s="811"/>
      <c r="Z664" s="811"/>
      <c r="AA664" s="811"/>
      <c r="AB664" s="811"/>
      <c r="AC664" s="811"/>
      <c r="AD664" s="811"/>
      <c r="AE664" s="164"/>
    </row>
    <row r="665" spans="1:31" ht="15" customHeight="1">
      <c r="A665" s="57"/>
      <c r="B665" s="844" t="str">
        <f>IF(AX640&gt;0,"Alerta: debe de proporcionar una justificación de acuerdo a lo establecido en la instrucción 8",IF(AX640&gt;0,"Alerta: debe de proporcionar una justificación de acuerdo a lo establecido en la instrucción 11",""))</f>
        <v/>
      </c>
      <c r="C665" s="844"/>
      <c r="D665" s="844"/>
      <c r="E665" s="844"/>
      <c r="F665" s="844"/>
      <c r="G665" s="844"/>
      <c r="H665" s="844"/>
      <c r="I665" s="844"/>
      <c r="J665" s="844"/>
      <c r="K665" s="844"/>
      <c r="L665" s="844"/>
      <c r="M665" s="844"/>
      <c r="N665" s="844"/>
      <c r="O665" s="844"/>
      <c r="P665" s="844"/>
      <c r="Q665" s="844"/>
      <c r="R665" s="844"/>
      <c r="S665" s="844"/>
      <c r="T665" s="844"/>
      <c r="U665" s="844"/>
      <c r="V665" s="844"/>
      <c r="W665" s="844"/>
      <c r="X665" s="844"/>
      <c r="Y665" s="844"/>
      <c r="Z665" s="844"/>
      <c r="AA665" s="844"/>
      <c r="AB665" s="844"/>
      <c r="AC665" s="844"/>
      <c r="AD665" s="844"/>
      <c r="AE665" s="844"/>
    </row>
    <row r="666" spans="1:31" ht="15" customHeight="1">
      <c r="A666" s="57"/>
      <c r="B666" s="811" t="str">
        <f>IF(BC653&gt;0,"Favor de revisar la instrucción 12 y verifique que se cumplan con los criterios establecidos","")</f>
        <v/>
      </c>
      <c r="C666" s="811"/>
      <c r="D666" s="811"/>
      <c r="E666" s="811"/>
      <c r="F666" s="811"/>
      <c r="G666" s="811"/>
      <c r="H666" s="811"/>
      <c r="I666" s="811"/>
      <c r="J666" s="811"/>
      <c r="K666" s="811"/>
      <c r="L666" s="811"/>
      <c r="M666" s="811"/>
      <c r="N666" s="811"/>
      <c r="O666" s="811"/>
      <c r="P666" s="811"/>
      <c r="Q666" s="811"/>
      <c r="R666" s="811"/>
      <c r="S666" s="811"/>
      <c r="T666" s="811"/>
      <c r="U666" s="811"/>
      <c r="V666" s="811"/>
      <c r="W666" s="811"/>
      <c r="X666" s="811"/>
      <c r="Y666" s="811"/>
      <c r="Z666" s="811"/>
      <c r="AA666" s="811"/>
      <c r="AB666" s="811"/>
      <c r="AC666" s="811"/>
      <c r="AD666" s="811"/>
      <c r="AE666" s="164"/>
    </row>
    <row r="667" spans="1:31" ht="24" customHeight="1">
      <c r="A667" s="50" t="s">
        <v>5640</v>
      </c>
      <c r="B667" s="864" t="s">
        <v>5641</v>
      </c>
      <c r="C667" s="864"/>
      <c r="D667" s="864"/>
      <c r="E667" s="864"/>
      <c r="F667" s="864"/>
      <c r="G667" s="864"/>
      <c r="H667" s="864"/>
      <c r="I667" s="864"/>
      <c r="J667" s="864"/>
      <c r="K667" s="864"/>
      <c r="L667" s="864"/>
      <c r="M667" s="864"/>
      <c r="N667" s="864"/>
      <c r="O667" s="864"/>
      <c r="P667" s="864"/>
      <c r="Q667" s="864"/>
      <c r="R667" s="864"/>
      <c r="S667" s="864"/>
      <c r="T667" s="864"/>
      <c r="U667" s="864"/>
      <c r="V667" s="864"/>
      <c r="W667" s="864"/>
      <c r="X667" s="864"/>
      <c r="Y667" s="864"/>
      <c r="Z667" s="864"/>
      <c r="AA667" s="864"/>
      <c r="AB667" s="864"/>
      <c r="AC667" s="864"/>
      <c r="AD667" s="864"/>
      <c r="AE667" s="164"/>
    </row>
    <row r="668" spans="1:31" ht="24" customHeight="1">
      <c r="A668" s="57"/>
      <c r="B668" s="26"/>
      <c r="C668" s="861" t="s">
        <v>5642</v>
      </c>
      <c r="D668" s="861"/>
      <c r="E668" s="861"/>
      <c r="F668" s="861"/>
      <c r="G668" s="861"/>
      <c r="H668" s="861"/>
      <c r="I668" s="861"/>
      <c r="J668" s="861"/>
      <c r="K668" s="861"/>
      <c r="L668" s="861"/>
      <c r="M668" s="861"/>
      <c r="N668" s="861"/>
      <c r="O668" s="861"/>
      <c r="P668" s="861"/>
      <c r="Q668" s="861"/>
      <c r="R668" s="861"/>
      <c r="S668" s="861"/>
      <c r="T668" s="861"/>
      <c r="U668" s="861"/>
      <c r="V668" s="861"/>
      <c r="W668" s="861"/>
      <c r="X668" s="861"/>
      <c r="Y668" s="861"/>
      <c r="Z668" s="861"/>
      <c r="AA668" s="861"/>
      <c r="AB668" s="861"/>
      <c r="AC668" s="861"/>
      <c r="AD668" s="861"/>
      <c r="AE668" s="164"/>
    </row>
    <row r="669" spans="1:31" ht="24" customHeight="1">
      <c r="A669" s="57"/>
      <c r="B669" s="26"/>
      <c r="C669" s="863" t="s">
        <v>5643</v>
      </c>
      <c r="D669" s="863"/>
      <c r="E669" s="863"/>
      <c r="F669" s="863"/>
      <c r="G669" s="863"/>
      <c r="H669" s="863"/>
      <c r="I669" s="863"/>
      <c r="J669" s="863"/>
      <c r="K669" s="863"/>
      <c r="L669" s="863"/>
      <c r="M669" s="863"/>
      <c r="N669" s="863"/>
      <c r="O669" s="863"/>
      <c r="P669" s="863"/>
      <c r="Q669" s="863"/>
      <c r="R669" s="863"/>
      <c r="S669" s="863"/>
      <c r="T669" s="863"/>
      <c r="U669" s="863"/>
      <c r="V669" s="863"/>
      <c r="W669" s="863"/>
      <c r="X669" s="863"/>
      <c r="Y669" s="863"/>
      <c r="Z669" s="863"/>
      <c r="AA669" s="863"/>
      <c r="AB669" s="863"/>
      <c r="AC669" s="863"/>
      <c r="AD669" s="863"/>
      <c r="AE669" s="164"/>
    </row>
    <row r="670" spans="1:31" ht="24" customHeight="1">
      <c r="A670" s="57"/>
      <c r="B670" s="26"/>
      <c r="C670" s="861" t="s">
        <v>5644</v>
      </c>
      <c r="D670" s="861"/>
      <c r="E670" s="861"/>
      <c r="F670" s="861"/>
      <c r="G670" s="861"/>
      <c r="H670" s="861"/>
      <c r="I670" s="861"/>
      <c r="J670" s="861"/>
      <c r="K670" s="861"/>
      <c r="L670" s="861"/>
      <c r="M670" s="861"/>
      <c r="N670" s="861"/>
      <c r="O670" s="861"/>
      <c r="P670" s="861"/>
      <c r="Q670" s="861"/>
      <c r="R670" s="861"/>
      <c r="S670" s="861"/>
      <c r="T670" s="861"/>
      <c r="U670" s="861"/>
      <c r="V670" s="861"/>
      <c r="W670" s="861"/>
      <c r="X670" s="861"/>
      <c r="Y670" s="861"/>
      <c r="Z670" s="861"/>
      <c r="AA670" s="861"/>
      <c r="AB670" s="861"/>
      <c r="AC670" s="861"/>
      <c r="AD670" s="861"/>
      <c r="AE670" s="164"/>
    </row>
    <row r="671" spans="1:31" ht="24" customHeight="1">
      <c r="A671" s="57"/>
      <c r="B671" s="26"/>
      <c r="C671" s="861" t="s">
        <v>5645</v>
      </c>
      <c r="D671" s="861"/>
      <c r="E671" s="861"/>
      <c r="F671" s="861"/>
      <c r="G671" s="861"/>
      <c r="H671" s="861"/>
      <c r="I671" s="861"/>
      <c r="J671" s="861"/>
      <c r="K671" s="861"/>
      <c r="L671" s="861"/>
      <c r="M671" s="861"/>
      <c r="N671" s="861"/>
      <c r="O671" s="861"/>
      <c r="P671" s="861"/>
      <c r="Q671" s="861"/>
      <c r="R671" s="861"/>
      <c r="S671" s="861"/>
      <c r="T671" s="861"/>
      <c r="U671" s="861"/>
      <c r="V671" s="861"/>
      <c r="W671" s="861"/>
      <c r="X671" s="861"/>
      <c r="Y671" s="861"/>
      <c r="Z671" s="861"/>
      <c r="AA671" s="861"/>
      <c r="AB671" s="861"/>
      <c r="AC671" s="861"/>
      <c r="AD671" s="861"/>
      <c r="AE671" s="164"/>
    </row>
    <row r="672" spans="1:31" ht="24" customHeight="1">
      <c r="A672" s="57"/>
      <c r="B672" s="26"/>
      <c r="C672" s="861" t="s">
        <v>5646</v>
      </c>
      <c r="D672" s="861"/>
      <c r="E672" s="861"/>
      <c r="F672" s="861"/>
      <c r="G672" s="861"/>
      <c r="H672" s="861"/>
      <c r="I672" s="861"/>
      <c r="J672" s="861"/>
      <c r="K672" s="861"/>
      <c r="L672" s="861"/>
      <c r="M672" s="861"/>
      <c r="N672" s="861"/>
      <c r="O672" s="861"/>
      <c r="P672" s="861"/>
      <c r="Q672" s="861"/>
      <c r="R672" s="861"/>
      <c r="S672" s="861"/>
      <c r="T672" s="861"/>
      <c r="U672" s="861"/>
      <c r="V672" s="861"/>
      <c r="W672" s="861"/>
      <c r="X672" s="861"/>
      <c r="Y672" s="861"/>
      <c r="Z672" s="861"/>
      <c r="AA672" s="861"/>
      <c r="AB672" s="861"/>
      <c r="AC672" s="861"/>
      <c r="AD672" s="861"/>
      <c r="AE672" s="164"/>
    </row>
    <row r="673" spans="1:38" ht="15" customHeight="1">
      <c r="A673" s="57"/>
      <c r="B673" s="26"/>
      <c r="C673" s="26"/>
      <c r="D673" s="26"/>
      <c r="E673" s="26"/>
      <c r="F673" s="26"/>
      <c r="G673" s="26"/>
      <c r="H673" s="26"/>
      <c r="I673" s="26"/>
      <c r="J673" s="26"/>
      <c r="K673" s="26"/>
      <c r="L673" s="26"/>
      <c r="M673" s="26"/>
      <c r="N673" s="26"/>
      <c r="O673" s="26"/>
      <c r="P673" s="26"/>
      <c r="Q673" s="26"/>
      <c r="R673" s="26"/>
      <c r="S673" s="26"/>
      <c r="T673" s="26"/>
      <c r="U673" s="26"/>
      <c r="V673" s="26"/>
      <c r="W673" s="26"/>
      <c r="X673" s="26"/>
      <c r="Y673" s="26"/>
      <c r="Z673" s="26"/>
      <c r="AA673" s="26"/>
      <c r="AB673" s="26"/>
      <c r="AC673" s="26"/>
      <c r="AD673" s="26"/>
      <c r="AE673" s="164"/>
      <c r="AF673" s="164"/>
      <c r="AG673" s="164"/>
      <c r="AH673" s="164"/>
      <c r="AI673" s="326" t="s">
        <v>5313</v>
      </c>
      <c r="AJ673" s="540" t="s">
        <v>5080</v>
      </c>
      <c r="AK673" s="541" t="s">
        <v>5314</v>
      </c>
      <c r="AL673" s="542" t="s">
        <v>5081</v>
      </c>
    </row>
    <row r="674" spans="1:38" ht="24" customHeight="1">
      <c r="A674" s="57"/>
      <c r="B674" s="26"/>
      <c r="C674" s="710" t="s">
        <v>5647</v>
      </c>
      <c r="D674" s="710"/>
      <c r="E674" s="710"/>
      <c r="F674" s="710"/>
      <c r="G674" s="710"/>
      <c r="H674" s="710"/>
      <c r="I674" s="710"/>
      <c r="J674" s="710"/>
      <c r="K674" s="710"/>
      <c r="L674" s="710"/>
      <c r="M674" s="710"/>
      <c r="N674" s="710"/>
      <c r="O674" s="710"/>
      <c r="P674" s="710"/>
      <c r="Q674" s="710" t="s">
        <v>5648</v>
      </c>
      <c r="R674" s="710"/>
      <c r="S674" s="710"/>
      <c r="T674" s="710"/>
      <c r="U674" s="710"/>
      <c r="V674" s="710"/>
      <c r="W674" s="710"/>
      <c r="X674" s="710"/>
      <c r="Y674" s="710"/>
      <c r="Z674" s="710"/>
      <c r="AA674" s="710"/>
      <c r="AB674" s="710"/>
      <c r="AC674" s="710"/>
      <c r="AD674" s="710"/>
      <c r="AE674" s="164"/>
      <c r="AF674" s="164"/>
      <c r="AG674" s="287" t="s">
        <v>5088</v>
      </c>
      <c r="AH674" s="333" t="s">
        <v>5089</v>
      </c>
      <c r="AI674" s="325" t="s">
        <v>5614</v>
      </c>
      <c r="AJ674" s="348" t="s">
        <v>5649</v>
      </c>
      <c r="AK674" s="349" t="s">
        <v>5650</v>
      </c>
      <c r="AL674" s="350" t="s">
        <v>5651</v>
      </c>
    </row>
    <row r="675" spans="1:38" ht="15" customHeight="1">
      <c r="A675" s="57"/>
      <c r="B675" s="26"/>
      <c r="C675" s="713"/>
      <c r="D675" s="714"/>
      <c r="E675" s="714"/>
      <c r="F675" s="714"/>
      <c r="G675" s="714"/>
      <c r="H675" s="714"/>
      <c r="I675" s="714"/>
      <c r="J675" s="714"/>
      <c r="K675" s="714"/>
      <c r="L675" s="714"/>
      <c r="M675" s="714"/>
      <c r="N675" s="714"/>
      <c r="O675" s="714"/>
      <c r="P675" s="715"/>
      <c r="Q675" s="713"/>
      <c r="R675" s="714"/>
      <c r="S675" s="714"/>
      <c r="T675" s="714"/>
      <c r="U675" s="714"/>
      <c r="V675" s="714"/>
      <c r="W675" s="714"/>
      <c r="X675" s="714"/>
      <c r="Y675" s="714"/>
      <c r="Z675" s="714"/>
      <c r="AA675" s="714"/>
      <c r="AB675" s="714"/>
      <c r="AC675" s="714"/>
      <c r="AD675" s="715"/>
      <c r="AE675" s="164"/>
      <c r="AF675" s="164"/>
      <c r="AG675" s="199">
        <f>IF(AND($C$600&lt;&gt;"",$C$600&lt;&gt;1,COUNTA(C675:AD675)=0),0,IF(AND($C$600&lt;&gt;"",$C$600=1,COUNTA(C675:AD675)=2),0,IF(COUNTA(C675:AD675)=0,0,1)))</f>
        <v>0</v>
      </c>
      <c r="AH675" s="298">
        <f>COUNTIF(C675:AD675,"NS")</f>
        <v>0</v>
      </c>
      <c r="AI675" s="326">
        <f>IF(AND($C$600&lt;&gt;"",$C$600&lt;&gt;1,COUNTA(C675:AD675)&gt;0),1,0)</f>
        <v>0</v>
      </c>
      <c r="AJ675" s="540">
        <f>IF(OR(C675="NS",S600="NS"),0,IF(AND(C675="NA",S600="NA"),0,IF(C675&lt;=S600,0,1)))</f>
        <v>0</v>
      </c>
      <c r="AK675" s="541">
        <f>IF(OR(Q675="NS",Y600="NS"),0,IF(AND(Q675="NA",Y600="NA"),0,IF(Q675&lt;=Y600,0,1)))</f>
        <v>0</v>
      </c>
      <c r="AL675" s="542">
        <f>IF(OR(Q675="NS",C675="NS"),0,IF(AND(Q675="NA",C675="NA"),0,IF(Q675&lt;=C675,0,1)))</f>
        <v>0</v>
      </c>
    </row>
    <row r="676" spans="1:38" ht="15" customHeight="1">
      <c r="A676" s="57"/>
      <c r="B676" s="26"/>
      <c r="C676" s="26"/>
      <c r="D676" s="26"/>
      <c r="E676" s="26"/>
      <c r="F676" s="26"/>
      <c r="G676" s="26"/>
      <c r="H676" s="26"/>
      <c r="I676" s="26"/>
      <c r="J676" s="26"/>
      <c r="K676" s="26"/>
      <c r="L676" s="26"/>
      <c r="M676" s="26"/>
      <c r="N676" s="26"/>
      <c r="O676" s="26"/>
      <c r="P676" s="26"/>
      <c r="Q676" s="26"/>
      <c r="R676" s="26"/>
      <c r="S676" s="26"/>
      <c r="T676" s="26"/>
      <c r="U676" s="26"/>
      <c r="V676" s="26"/>
      <c r="W676" s="26"/>
      <c r="X676" s="26"/>
      <c r="Y676" s="26"/>
      <c r="Z676" s="26"/>
      <c r="AA676" s="26"/>
      <c r="AB676" s="26"/>
      <c r="AC676" s="26"/>
      <c r="AD676" s="26"/>
      <c r="AE676" s="164"/>
      <c r="AF676" s="164"/>
      <c r="AG676" s="164"/>
      <c r="AH676" s="164"/>
      <c r="AI676" s="164"/>
      <c r="AJ676" s="164"/>
      <c r="AK676" s="164"/>
      <c r="AL676" s="164"/>
    </row>
    <row r="677" spans="1:38" ht="24" customHeight="1">
      <c r="A677" s="57"/>
      <c r="B677" s="26"/>
      <c r="C677" s="733" t="s">
        <v>5300</v>
      </c>
      <c r="D677" s="733"/>
      <c r="E677" s="733"/>
      <c r="F677" s="733"/>
      <c r="G677" s="733"/>
      <c r="H677" s="733"/>
      <c r="I677" s="733"/>
      <c r="J677" s="733"/>
      <c r="K677" s="733"/>
      <c r="L677" s="733"/>
      <c r="M677" s="733"/>
      <c r="N677" s="733"/>
      <c r="O677" s="733"/>
      <c r="P677" s="733"/>
      <c r="Q677" s="733"/>
      <c r="R677" s="733"/>
      <c r="S677" s="733"/>
      <c r="T677" s="733"/>
      <c r="U677" s="733"/>
      <c r="V677" s="733"/>
      <c r="W677" s="733"/>
      <c r="X677" s="733"/>
      <c r="Y677" s="733"/>
      <c r="Z677" s="733"/>
      <c r="AA677" s="733"/>
      <c r="AB677" s="733"/>
      <c r="AC677" s="733"/>
      <c r="AD677" s="733"/>
      <c r="AE677" s="164"/>
      <c r="AF677" s="164"/>
      <c r="AG677" s="164"/>
      <c r="AH677" s="164"/>
      <c r="AI677" s="164"/>
      <c r="AJ677" s="164"/>
      <c r="AK677" s="164"/>
      <c r="AL677" s="164"/>
    </row>
    <row r="678" spans="1:38" ht="60" customHeight="1">
      <c r="A678" s="57"/>
      <c r="B678" s="26"/>
      <c r="C678" s="865"/>
      <c r="D678" s="865"/>
      <c r="E678" s="865"/>
      <c r="F678" s="865"/>
      <c r="G678" s="865"/>
      <c r="H678" s="865"/>
      <c r="I678" s="865"/>
      <c r="J678" s="865"/>
      <c r="K678" s="865"/>
      <c r="L678" s="865"/>
      <c r="M678" s="865"/>
      <c r="N678" s="865"/>
      <c r="O678" s="865"/>
      <c r="P678" s="865"/>
      <c r="Q678" s="865"/>
      <c r="R678" s="865"/>
      <c r="S678" s="865"/>
      <c r="T678" s="865"/>
      <c r="U678" s="865"/>
      <c r="V678" s="865"/>
      <c r="W678" s="865"/>
      <c r="X678" s="865"/>
      <c r="Y678" s="865"/>
      <c r="Z678" s="865"/>
      <c r="AA678" s="865"/>
      <c r="AB678" s="865"/>
      <c r="AC678" s="865"/>
      <c r="AD678" s="865"/>
      <c r="AE678" s="164"/>
      <c r="AF678" s="164"/>
      <c r="AG678" s="164"/>
      <c r="AH678" s="164"/>
      <c r="AI678" s="164"/>
      <c r="AJ678" s="164"/>
      <c r="AK678" s="164"/>
      <c r="AL678" s="164"/>
    </row>
    <row r="679" spans="1:38" ht="15" customHeight="1">
      <c r="A679" s="57"/>
      <c r="B679" s="811" t="str">
        <f>IF(AG675&gt;0,"Favor de ingresar toda la información requerida en la pregunta y/o verifique que no tenga información en celdas sombreadas","")</f>
        <v/>
      </c>
      <c r="C679" s="811"/>
      <c r="D679" s="811"/>
      <c r="E679" s="811"/>
      <c r="F679" s="811"/>
      <c r="G679" s="811"/>
      <c r="H679" s="811"/>
      <c r="I679" s="811"/>
      <c r="J679" s="811"/>
      <c r="K679" s="811"/>
      <c r="L679" s="811"/>
      <c r="M679" s="811"/>
      <c r="N679" s="811"/>
      <c r="O679" s="811"/>
      <c r="P679" s="811"/>
      <c r="Q679" s="811"/>
      <c r="R679" s="811"/>
      <c r="S679" s="811"/>
      <c r="T679" s="811"/>
      <c r="U679" s="811"/>
      <c r="V679" s="811"/>
      <c r="W679" s="811"/>
      <c r="X679" s="811"/>
      <c r="Y679" s="811"/>
      <c r="Z679" s="811"/>
      <c r="AA679" s="811"/>
      <c r="AB679" s="811"/>
      <c r="AC679" s="811"/>
      <c r="AD679" s="811"/>
      <c r="AE679" s="164"/>
      <c r="AF679" s="164"/>
      <c r="AG679" s="164"/>
      <c r="AH679" s="164"/>
      <c r="AI679" s="164"/>
      <c r="AJ679" s="164"/>
      <c r="AK679" s="164"/>
      <c r="AL679" s="164"/>
    </row>
    <row r="680" spans="1:38" ht="15" customHeight="1">
      <c r="A680" s="57"/>
      <c r="B680" s="844" t="str">
        <f>IF(AH675&gt;0,"Alerta: debido a que cuenta con registros NS, debe proporcionar una justificación en el area de comentarios al final de la pregunta","")</f>
        <v/>
      </c>
      <c r="C680" s="844"/>
      <c r="D680" s="844"/>
      <c r="E680" s="844"/>
      <c r="F680" s="844"/>
      <c r="G680" s="844"/>
      <c r="H680" s="844"/>
      <c r="I680" s="844"/>
      <c r="J680" s="844"/>
      <c r="K680" s="844"/>
      <c r="L680" s="844"/>
      <c r="M680" s="844"/>
      <c r="N680" s="844"/>
      <c r="O680" s="844"/>
      <c r="P680" s="844"/>
      <c r="Q680" s="844"/>
      <c r="R680" s="844"/>
      <c r="S680" s="844"/>
      <c r="T680" s="844"/>
      <c r="U680" s="844"/>
      <c r="V680" s="844"/>
      <c r="W680" s="844"/>
      <c r="X680" s="844"/>
      <c r="Y680" s="844"/>
      <c r="Z680" s="844"/>
      <c r="AA680" s="844"/>
      <c r="AB680" s="844"/>
      <c r="AC680" s="844"/>
      <c r="AD680" s="844"/>
      <c r="AE680" s="164"/>
      <c r="AF680" s="164"/>
      <c r="AG680" s="164"/>
      <c r="AH680" s="164"/>
      <c r="AI680" s="164"/>
      <c r="AJ680" s="164"/>
      <c r="AK680" s="164"/>
      <c r="AL680" s="164"/>
    </row>
    <row r="681" spans="1:38" ht="15" customHeight="1">
      <c r="A681" s="57"/>
      <c r="B681" s="811" t="str">
        <f>IF(AJ675&gt;0,"Favor de revisar la instrucción 3 y verifique que se cumplan con los criterios establecidos","")</f>
        <v/>
      </c>
      <c r="C681" s="811"/>
      <c r="D681" s="811"/>
      <c r="E681" s="811"/>
      <c r="F681" s="811"/>
      <c r="G681" s="811"/>
      <c r="H681" s="811"/>
      <c r="I681" s="811"/>
      <c r="J681" s="811"/>
      <c r="K681" s="811"/>
      <c r="L681" s="811"/>
      <c r="M681" s="811"/>
      <c r="N681" s="811"/>
      <c r="O681" s="811"/>
      <c r="P681" s="811"/>
      <c r="Q681" s="811"/>
      <c r="R681" s="811"/>
      <c r="S681" s="811"/>
      <c r="T681" s="811"/>
      <c r="U681" s="811"/>
      <c r="V681" s="811"/>
      <c r="W681" s="811"/>
      <c r="X681" s="811"/>
      <c r="Y681" s="811"/>
      <c r="Z681" s="811"/>
      <c r="AA681" s="811"/>
      <c r="AB681" s="811"/>
      <c r="AC681" s="811"/>
      <c r="AD681" s="811"/>
      <c r="AE681" s="164"/>
      <c r="AF681" s="164"/>
      <c r="AG681" s="164"/>
      <c r="AH681" s="164"/>
      <c r="AI681" s="164"/>
      <c r="AJ681" s="164"/>
      <c r="AK681" s="164"/>
      <c r="AL681" s="164"/>
    </row>
    <row r="682" spans="1:38" ht="15" customHeight="1">
      <c r="A682" s="57"/>
      <c r="B682" s="811" t="str">
        <f>IF(AK675&gt;0,"Favor de revisar la instrucción 4 y verifique que se cumplan con los criterios establecidos","")</f>
        <v/>
      </c>
      <c r="C682" s="811"/>
      <c r="D682" s="811"/>
      <c r="E682" s="811"/>
      <c r="F682" s="811"/>
      <c r="G682" s="811"/>
      <c r="H682" s="811"/>
      <c r="I682" s="811"/>
      <c r="J682" s="811"/>
      <c r="K682" s="811"/>
      <c r="L682" s="811"/>
      <c r="M682" s="811"/>
      <c r="N682" s="811"/>
      <c r="O682" s="811"/>
      <c r="P682" s="811"/>
      <c r="Q682" s="811"/>
      <c r="R682" s="811"/>
      <c r="S682" s="811"/>
      <c r="T682" s="811"/>
      <c r="U682" s="811"/>
      <c r="V682" s="811"/>
      <c r="W682" s="811"/>
      <c r="X682" s="811"/>
      <c r="Y682" s="811"/>
      <c r="Z682" s="811"/>
      <c r="AA682" s="811"/>
      <c r="AB682" s="811"/>
      <c r="AC682" s="811"/>
      <c r="AD682" s="811"/>
      <c r="AE682" s="164"/>
      <c r="AF682" s="164"/>
      <c r="AG682" s="164"/>
      <c r="AH682" s="164"/>
      <c r="AI682" s="164"/>
      <c r="AJ682" s="164"/>
      <c r="AK682" s="164"/>
      <c r="AL682" s="164"/>
    </row>
    <row r="683" spans="1:38" ht="15" customHeight="1">
      <c r="A683" s="57"/>
      <c r="B683" s="811" t="str">
        <f>IF(AL675&gt;0,"Favor de revisar la instrucción 5 y verifique que se cumplan con los criterios establecidos","")</f>
        <v/>
      </c>
      <c r="C683" s="811"/>
      <c r="D683" s="811"/>
      <c r="E683" s="811"/>
      <c r="F683" s="811"/>
      <c r="G683" s="811"/>
      <c r="H683" s="811"/>
      <c r="I683" s="811"/>
      <c r="J683" s="811"/>
      <c r="K683" s="811"/>
      <c r="L683" s="811"/>
      <c r="M683" s="811"/>
      <c r="N683" s="811"/>
      <c r="O683" s="811"/>
      <c r="P683" s="811"/>
      <c r="Q683" s="811"/>
      <c r="R683" s="811"/>
      <c r="S683" s="811"/>
      <c r="T683" s="811"/>
      <c r="U683" s="811"/>
      <c r="V683" s="811"/>
      <c r="W683" s="811"/>
      <c r="X683" s="811"/>
      <c r="Y683" s="811"/>
      <c r="Z683" s="811"/>
      <c r="AA683" s="811"/>
      <c r="AB683" s="811"/>
      <c r="AC683" s="811"/>
      <c r="AD683" s="811"/>
      <c r="AE683" s="164"/>
      <c r="AF683" s="164"/>
      <c r="AG683" s="164"/>
      <c r="AH683" s="164"/>
      <c r="AI683" s="164"/>
      <c r="AJ683" s="164"/>
      <c r="AK683" s="164"/>
      <c r="AL683" s="164"/>
    </row>
    <row r="684" spans="1:38" ht="15" customHeight="1" thickBot="1">
      <c r="A684" s="57"/>
      <c r="B684" s="26"/>
      <c r="C684" s="26"/>
      <c r="D684" s="26"/>
      <c r="E684" s="26"/>
      <c r="F684" s="26"/>
      <c r="G684" s="26"/>
      <c r="H684" s="26"/>
      <c r="I684" s="26"/>
      <c r="J684" s="26"/>
      <c r="K684" s="26"/>
      <c r="L684" s="26"/>
      <c r="M684" s="26"/>
      <c r="N684" s="26"/>
      <c r="O684" s="26"/>
      <c r="P684" s="26"/>
      <c r="Q684" s="26"/>
      <c r="R684" s="26"/>
      <c r="S684" s="26"/>
      <c r="T684" s="26"/>
      <c r="U684" s="26"/>
      <c r="V684" s="26"/>
      <c r="W684" s="26"/>
      <c r="X684" s="26"/>
      <c r="Y684" s="26"/>
      <c r="Z684" s="26"/>
      <c r="AA684" s="26"/>
      <c r="AB684" s="26"/>
      <c r="AC684" s="26"/>
      <c r="AD684" s="26"/>
      <c r="AE684" s="164"/>
      <c r="AF684" s="164"/>
      <c r="AG684" s="164"/>
      <c r="AH684" s="164"/>
      <c r="AI684" s="164"/>
      <c r="AJ684" s="164"/>
      <c r="AK684" s="164"/>
      <c r="AL684" s="164"/>
    </row>
    <row r="685" spans="1:38" ht="15" customHeight="1" thickBot="1">
      <c r="A685" s="48" t="s">
        <v>5068</v>
      </c>
      <c r="B685" s="921" t="s">
        <v>5652</v>
      </c>
      <c r="C685" s="922"/>
      <c r="D685" s="922"/>
      <c r="E685" s="922"/>
      <c r="F685" s="922"/>
      <c r="G685" s="922"/>
      <c r="H685" s="922"/>
      <c r="I685" s="922"/>
      <c r="J685" s="922"/>
      <c r="K685" s="922"/>
      <c r="L685" s="922"/>
      <c r="M685" s="922"/>
      <c r="N685" s="922"/>
      <c r="O685" s="922"/>
      <c r="P685" s="922"/>
      <c r="Q685" s="922"/>
      <c r="R685" s="922"/>
      <c r="S685" s="922"/>
      <c r="T685" s="922"/>
      <c r="U685" s="922"/>
      <c r="V685" s="922"/>
      <c r="W685" s="922"/>
      <c r="X685" s="922"/>
      <c r="Y685" s="922"/>
      <c r="Z685" s="922"/>
      <c r="AA685" s="922"/>
      <c r="AB685" s="922"/>
      <c r="AC685" s="922"/>
      <c r="AD685" s="923"/>
      <c r="AE685" s="164"/>
      <c r="AF685" s="164"/>
      <c r="AG685" s="164"/>
      <c r="AH685" s="164"/>
      <c r="AI685" s="164"/>
      <c r="AJ685" s="164"/>
      <c r="AK685" s="164"/>
      <c r="AL685" s="164"/>
    </row>
    <row r="686" spans="1:38" ht="15" customHeight="1">
      <c r="A686" s="58"/>
      <c r="B686" s="931" t="s">
        <v>5353</v>
      </c>
      <c r="C686" s="932"/>
      <c r="D686" s="932"/>
      <c r="E686" s="932"/>
      <c r="F686" s="932"/>
      <c r="G686" s="932"/>
      <c r="H686" s="932"/>
      <c r="I686" s="932"/>
      <c r="J686" s="932"/>
      <c r="K686" s="932"/>
      <c r="L686" s="932"/>
      <c r="M686" s="932"/>
      <c r="N686" s="932"/>
      <c r="O686" s="932"/>
      <c r="P686" s="932"/>
      <c r="Q686" s="932"/>
      <c r="R686" s="932"/>
      <c r="S686" s="932"/>
      <c r="T686" s="932"/>
      <c r="U686" s="932"/>
      <c r="V686" s="932"/>
      <c r="W686" s="932"/>
      <c r="X686" s="932"/>
      <c r="Y686" s="932"/>
      <c r="Z686" s="932"/>
      <c r="AA686" s="932"/>
      <c r="AB686" s="932"/>
      <c r="AC686" s="932"/>
      <c r="AD686" s="933"/>
      <c r="AE686" s="164"/>
      <c r="AF686" s="164"/>
      <c r="AG686" s="164"/>
      <c r="AH686" s="164"/>
      <c r="AI686" s="164"/>
      <c r="AJ686" s="164"/>
      <c r="AK686" s="164"/>
      <c r="AL686" s="164"/>
    </row>
    <row r="687" spans="1:38" ht="36" customHeight="1">
      <c r="A687" s="58"/>
      <c r="B687" s="68"/>
      <c r="C687" s="862" t="s">
        <v>5653</v>
      </c>
      <c r="D687" s="862"/>
      <c r="E687" s="862"/>
      <c r="F687" s="862"/>
      <c r="G687" s="862"/>
      <c r="H687" s="862"/>
      <c r="I687" s="862"/>
      <c r="J687" s="862"/>
      <c r="K687" s="862"/>
      <c r="L687" s="862"/>
      <c r="M687" s="862"/>
      <c r="N687" s="862"/>
      <c r="O687" s="862"/>
      <c r="P687" s="862"/>
      <c r="Q687" s="862"/>
      <c r="R687" s="862"/>
      <c r="S687" s="862"/>
      <c r="T687" s="862"/>
      <c r="U687" s="862"/>
      <c r="V687" s="862"/>
      <c r="W687" s="862"/>
      <c r="X687" s="862"/>
      <c r="Y687" s="862"/>
      <c r="Z687" s="862"/>
      <c r="AA687" s="862"/>
      <c r="AB687" s="862"/>
      <c r="AC687" s="862"/>
      <c r="AD687" s="944"/>
      <c r="AE687" s="164"/>
      <c r="AF687" s="164"/>
      <c r="AG687" s="164"/>
      <c r="AH687" s="164"/>
      <c r="AI687" s="164"/>
      <c r="AJ687" s="164"/>
      <c r="AK687" s="164"/>
      <c r="AL687" s="164"/>
    </row>
    <row r="688" spans="1:38" ht="15" customHeight="1">
      <c r="A688" s="44"/>
      <c r="B688" s="975" t="s">
        <v>5070</v>
      </c>
      <c r="C688" s="976"/>
      <c r="D688" s="976"/>
      <c r="E688" s="976"/>
      <c r="F688" s="976"/>
      <c r="G688" s="976"/>
      <c r="H688" s="976"/>
      <c r="I688" s="976"/>
      <c r="J688" s="976"/>
      <c r="K688" s="976"/>
      <c r="L688" s="976"/>
      <c r="M688" s="976"/>
      <c r="N688" s="976"/>
      <c r="O688" s="976"/>
      <c r="P688" s="976"/>
      <c r="Q688" s="976"/>
      <c r="R688" s="976"/>
      <c r="S688" s="976"/>
      <c r="T688" s="976"/>
      <c r="U688" s="976"/>
      <c r="V688" s="976"/>
      <c r="W688" s="976"/>
      <c r="X688" s="976"/>
      <c r="Y688" s="976"/>
      <c r="Z688" s="976"/>
      <c r="AA688" s="976"/>
      <c r="AB688" s="976"/>
      <c r="AC688" s="976"/>
      <c r="AD688" s="977"/>
      <c r="AE688" s="164"/>
      <c r="AF688" s="164"/>
      <c r="AG688" s="164"/>
      <c r="AH688" s="164"/>
      <c r="AI688" s="164"/>
      <c r="AJ688" s="164"/>
      <c r="AK688" s="164"/>
      <c r="AL688" s="164"/>
    </row>
    <row r="689" spans="1:34" ht="36" customHeight="1">
      <c r="A689" s="57"/>
      <c r="B689" s="69"/>
      <c r="C689" s="876" t="s">
        <v>5654</v>
      </c>
      <c r="D689" s="876"/>
      <c r="E689" s="876"/>
      <c r="F689" s="876"/>
      <c r="G689" s="876"/>
      <c r="H689" s="876"/>
      <c r="I689" s="876"/>
      <c r="J689" s="876"/>
      <c r="K689" s="876"/>
      <c r="L689" s="876"/>
      <c r="M689" s="876"/>
      <c r="N689" s="876"/>
      <c r="O689" s="876"/>
      <c r="P689" s="876"/>
      <c r="Q689" s="876"/>
      <c r="R689" s="876"/>
      <c r="S689" s="876"/>
      <c r="T689" s="876"/>
      <c r="U689" s="876"/>
      <c r="V689" s="876"/>
      <c r="W689" s="876"/>
      <c r="X689" s="876"/>
      <c r="Y689" s="876"/>
      <c r="Z689" s="876"/>
      <c r="AA689" s="876"/>
      <c r="AB689" s="876"/>
      <c r="AC689" s="876"/>
      <c r="AD689" s="946"/>
      <c r="AE689" s="164"/>
      <c r="AF689" s="164"/>
      <c r="AG689" s="164"/>
      <c r="AH689" s="164"/>
    </row>
    <row r="690" spans="1:34" ht="36" customHeight="1">
      <c r="A690" s="57"/>
      <c r="B690" s="69"/>
      <c r="C690" s="876" t="s">
        <v>5655</v>
      </c>
      <c r="D690" s="876"/>
      <c r="E690" s="876"/>
      <c r="F690" s="876"/>
      <c r="G690" s="876"/>
      <c r="H690" s="876"/>
      <c r="I690" s="876"/>
      <c r="J690" s="876"/>
      <c r="K690" s="876"/>
      <c r="L690" s="876"/>
      <c r="M690" s="876"/>
      <c r="N690" s="876"/>
      <c r="O690" s="876"/>
      <c r="P690" s="876"/>
      <c r="Q690" s="876"/>
      <c r="R690" s="876"/>
      <c r="S690" s="876"/>
      <c r="T690" s="876"/>
      <c r="U690" s="876"/>
      <c r="V690" s="876"/>
      <c r="W690" s="876"/>
      <c r="X690" s="876"/>
      <c r="Y690" s="876"/>
      <c r="Z690" s="876"/>
      <c r="AA690" s="876"/>
      <c r="AB690" s="876"/>
      <c r="AC690" s="876"/>
      <c r="AD690" s="946"/>
      <c r="AE690" s="164"/>
      <c r="AF690" s="164"/>
      <c r="AG690" s="164"/>
      <c r="AH690" s="164"/>
    </row>
    <row r="691" spans="1:34" ht="36" customHeight="1">
      <c r="A691" s="57"/>
      <c r="B691" s="69"/>
      <c r="C691" s="876" t="s">
        <v>5656</v>
      </c>
      <c r="D691" s="876"/>
      <c r="E691" s="876"/>
      <c r="F691" s="876"/>
      <c r="G691" s="876"/>
      <c r="H691" s="876"/>
      <c r="I691" s="876"/>
      <c r="J691" s="876"/>
      <c r="K691" s="876"/>
      <c r="L691" s="876"/>
      <c r="M691" s="876"/>
      <c r="N691" s="876"/>
      <c r="O691" s="876"/>
      <c r="P691" s="876"/>
      <c r="Q691" s="876"/>
      <c r="R691" s="876"/>
      <c r="S691" s="876"/>
      <c r="T691" s="876"/>
      <c r="U691" s="876"/>
      <c r="V691" s="876"/>
      <c r="W691" s="876"/>
      <c r="X691" s="876"/>
      <c r="Y691" s="876"/>
      <c r="Z691" s="876"/>
      <c r="AA691" s="876"/>
      <c r="AB691" s="876"/>
      <c r="AC691" s="876"/>
      <c r="AD691" s="946"/>
      <c r="AE691" s="164"/>
      <c r="AF691" s="164"/>
      <c r="AG691" s="164"/>
      <c r="AH691" s="164"/>
    </row>
    <row r="692" spans="1:34" ht="24" customHeight="1">
      <c r="A692" s="57"/>
      <c r="B692" s="69"/>
      <c r="C692" s="876" t="s">
        <v>5657</v>
      </c>
      <c r="D692" s="876"/>
      <c r="E692" s="876"/>
      <c r="F692" s="876"/>
      <c r="G692" s="876"/>
      <c r="H692" s="876"/>
      <c r="I692" s="876"/>
      <c r="J692" s="876"/>
      <c r="K692" s="876"/>
      <c r="L692" s="876"/>
      <c r="M692" s="876"/>
      <c r="N692" s="876"/>
      <c r="O692" s="876"/>
      <c r="P692" s="876"/>
      <c r="Q692" s="876"/>
      <c r="R692" s="876"/>
      <c r="S692" s="876"/>
      <c r="T692" s="876"/>
      <c r="U692" s="876"/>
      <c r="V692" s="876"/>
      <c r="W692" s="876"/>
      <c r="X692" s="876"/>
      <c r="Y692" s="876"/>
      <c r="Z692" s="876"/>
      <c r="AA692" s="876"/>
      <c r="AB692" s="876"/>
      <c r="AC692" s="876"/>
      <c r="AD692" s="946"/>
      <c r="AE692" s="164"/>
      <c r="AF692" s="164"/>
      <c r="AG692" s="164"/>
      <c r="AH692" s="164"/>
    </row>
    <row r="693" spans="1:34" ht="36" customHeight="1">
      <c r="A693" s="57"/>
      <c r="B693" s="70"/>
      <c r="C693" s="973" t="s">
        <v>5658</v>
      </c>
      <c r="D693" s="973"/>
      <c r="E693" s="973"/>
      <c r="F693" s="973"/>
      <c r="G693" s="973"/>
      <c r="H693" s="973"/>
      <c r="I693" s="973"/>
      <c r="J693" s="973"/>
      <c r="K693" s="973"/>
      <c r="L693" s="973"/>
      <c r="M693" s="973"/>
      <c r="N693" s="973"/>
      <c r="O693" s="973"/>
      <c r="P693" s="973"/>
      <c r="Q693" s="973"/>
      <c r="R693" s="973"/>
      <c r="S693" s="973"/>
      <c r="T693" s="973"/>
      <c r="U693" s="973"/>
      <c r="V693" s="973"/>
      <c r="W693" s="973"/>
      <c r="X693" s="973"/>
      <c r="Y693" s="973"/>
      <c r="Z693" s="973"/>
      <c r="AA693" s="973"/>
      <c r="AB693" s="973"/>
      <c r="AC693" s="973"/>
      <c r="AD693" s="974"/>
      <c r="AE693" s="164"/>
      <c r="AF693" s="164"/>
      <c r="AG693" s="164"/>
      <c r="AH693" s="164"/>
    </row>
    <row r="694" spans="1:34" ht="15" customHeight="1">
      <c r="A694" s="57"/>
      <c r="B694" s="26"/>
      <c r="C694" s="26"/>
      <c r="D694" s="26"/>
      <c r="E694" s="26"/>
      <c r="F694" s="26"/>
      <c r="G694" s="26"/>
      <c r="H694" s="26"/>
      <c r="I694" s="26"/>
      <c r="J694" s="26"/>
      <c r="K694" s="26"/>
      <c r="L694" s="26"/>
      <c r="M694" s="26"/>
      <c r="N694" s="26"/>
      <c r="O694" s="26"/>
      <c r="P694" s="26"/>
      <c r="Q694" s="26"/>
      <c r="R694" s="26"/>
      <c r="S694" s="26"/>
      <c r="T694" s="26"/>
      <c r="U694" s="26"/>
      <c r="V694" s="26"/>
      <c r="W694" s="26"/>
      <c r="X694" s="26"/>
      <c r="Y694" s="26"/>
      <c r="Z694" s="26"/>
      <c r="AA694" s="26"/>
      <c r="AB694" s="26"/>
      <c r="AC694" s="26"/>
      <c r="AD694" s="26"/>
      <c r="AE694" s="164"/>
      <c r="AF694" s="164"/>
      <c r="AG694" s="164"/>
      <c r="AH694" s="164"/>
    </row>
    <row r="695" spans="1:34" ht="24" customHeight="1">
      <c r="A695" s="22" t="s">
        <v>5659</v>
      </c>
      <c r="B695" s="918" t="s">
        <v>5660</v>
      </c>
      <c r="C695" s="918"/>
      <c r="D695" s="918"/>
      <c r="E695" s="918"/>
      <c r="F695" s="918"/>
      <c r="G695" s="918"/>
      <c r="H695" s="918"/>
      <c r="I695" s="918"/>
      <c r="J695" s="918"/>
      <c r="K695" s="918"/>
      <c r="L695" s="918"/>
      <c r="M695" s="918"/>
      <c r="N695" s="918"/>
      <c r="O695" s="918"/>
      <c r="P695" s="918"/>
      <c r="Q695" s="918"/>
      <c r="R695" s="918"/>
      <c r="S695" s="918"/>
      <c r="T695" s="918"/>
      <c r="U695" s="918"/>
      <c r="V695" s="918"/>
      <c r="W695" s="918"/>
      <c r="X695" s="918"/>
      <c r="Y695" s="918"/>
      <c r="Z695" s="918"/>
      <c r="AA695" s="918"/>
      <c r="AB695" s="918"/>
      <c r="AC695" s="918"/>
      <c r="AD695" s="918"/>
      <c r="AE695" s="164"/>
      <c r="AF695" s="164"/>
      <c r="AG695" s="164"/>
      <c r="AH695" s="164"/>
    </row>
    <row r="696" spans="1:34" ht="15" customHeight="1">
      <c r="A696" s="22"/>
      <c r="B696" s="52"/>
      <c r="C696" s="861" t="s">
        <v>5661</v>
      </c>
      <c r="D696" s="861"/>
      <c r="E696" s="861"/>
      <c r="F696" s="861"/>
      <c r="G696" s="861"/>
      <c r="H696" s="861"/>
      <c r="I696" s="861"/>
      <c r="J696" s="861"/>
      <c r="K696" s="861"/>
      <c r="L696" s="861"/>
      <c r="M696" s="861"/>
      <c r="N696" s="861"/>
      <c r="O696" s="861"/>
      <c r="P696" s="861"/>
      <c r="Q696" s="861"/>
      <c r="R696" s="861"/>
      <c r="S696" s="861"/>
      <c r="T696" s="861"/>
      <c r="U696" s="861"/>
      <c r="V696" s="861"/>
      <c r="W696" s="861"/>
      <c r="X696" s="861"/>
      <c r="Y696" s="861"/>
      <c r="Z696" s="861"/>
      <c r="AA696" s="861"/>
      <c r="AB696" s="861"/>
      <c r="AC696" s="861"/>
      <c r="AD696" s="861"/>
      <c r="AE696" s="164"/>
      <c r="AF696" s="164"/>
      <c r="AG696" s="164"/>
      <c r="AH696" s="351" t="s">
        <v>5080</v>
      </c>
    </row>
    <row r="697" spans="1:34" ht="15" customHeight="1">
      <c r="A697" s="22"/>
      <c r="B697" s="52"/>
      <c r="C697" s="861" t="s">
        <v>5662</v>
      </c>
      <c r="D697" s="861"/>
      <c r="E697" s="861"/>
      <c r="F697" s="861"/>
      <c r="G697" s="861"/>
      <c r="H697" s="861"/>
      <c r="I697" s="861"/>
      <c r="J697" s="861"/>
      <c r="K697" s="861"/>
      <c r="L697" s="861"/>
      <c r="M697" s="861"/>
      <c r="N697" s="861"/>
      <c r="O697" s="861"/>
      <c r="P697" s="861"/>
      <c r="Q697" s="861"/>
      <c r="R697" s="861"/>
      <c r="S697" s="861"/>
      <c r="T697" s="861"/>
      <c r="U697" s="861"/>
      <c r="V697" s="861"/>
      <c r="W697" s="861"/>
      <c r="X697" s="861"/>
      <c r="Y697" s="861"/>
      <c r="Z697" s="861"/>
      <c r="AA697" s="861"/>
      <c r="AB697" s="861"/>
      <c r="AC697" s="861"/>
      <c r="AD697" s="861"/>
      <c r="AE697" s="164"/>
      <c r="AF697" s="164"/>
      <c r="AG697" s="276" t="s">
        <v>5088</v>
      </c>
      <c r="AH697" s="352" t="s">
        <v>5663</v>
      </c>
    </row>
    <row r="698" spans="1:34" ht="15" customHeight="1" thickBot="1">
      <c r="A698" s="22"/>
      <c r="B698" s="52"/>
      <c r="C698" s="71"/>
      <c r="D698" s="52"/>
      <c r="E698" s="52"/>
      <c r="F698" s="52"/>
      <c r="G698" s="52"/>
      <c r="H698" s="52"/>
      <c r="I698" s="52"/>
      <c r="J698" s="52"/>
      <c r="K698" s="52"/>
      <c r="L698" s="52"/>
      <c r="M698" s="52"/>
      <c r="N698" s="52"/>
      <c r="O698" s="52"/>
      <c r="P698" s="52"/>
      <c r="Q698" s="52"/>
      <c r="R698" s="52"/>
      <c r="S698" s="52"/>
      <c r="T698" s="52"/>
      <c r="U698" s="52"/>
      <c r="V698" s="52"/>
      <c r="W698" s="52"/>
      <c r="X698" s="52"/>
      <c r="Y698" s="52"/>
      <c r="Z698" s="52"/>
      <c r="AA698" s="52"/>
      <c r="AB698" s="52"/>
      <c r="AC698" s="52"/>
      <c r="AD698" s="52"/>
      <c r="AE698" s="164"/>
      <c r="AF698" s="164"/>
      <c r="AG698" s="280">
        <f>IF(AND(C704="X",COUNTA(C699:C703,C705)=0),0,IF(AND(C705="X",COUNTA(C699:C704)=0),0,IF(AND(COUNTA(C699:C703)&gt;0,C704="",C705=""),0,IF(COUNTA(C699:C705)=0,0,1))))</f>
        <v>0</v>
      </c>
      <c r="AH698" s="351">
        <f>IF(AND($C$704="X",COUNTA(C699:C703,C705)&gt;0),1,0)</f>
        <v>0</v>
      </c>
    </row>
    <row r="699" spans="1:34" ht="24" customHeight="1" thickBot="1">
      <c r="A699" s="22"/>
      <c r="B699" s="72"/>
      <c r="C699" s="615"/>
      <c r="D699" s="972" t="s">
        <v>5664</v>
      </c>
      <c r="E699" s="706"/>
      <c r="F699" s="706"/>
      <c r="G699" s="706"/>
      <c r="H699" s="706"/>
      <c r="I699" s="706"/>
      <c r="J699" s="706"/>
      <c r="K699" s="706"/>
      <c r="L699" s="706"/>
      <c r="M699" s="706"/>
      <c r="N699" s="706"/>
      <c r="O699" s="706"/>
      <c r="P699" s="706"/>
      <c r="Q699" s="706"/>
      <c r="R699" s="706"/>
      <c r="S699" s="706"/>
      <c r="T699" s="706"/>
      <c r="U699" s="706"/>
      <c r="V699" s="706"/>
      <c r="W699" s="706"/>
      <c r="X699" s="706"/>
      <c r="Y699" s="706"/>
      <c r="Z699" s="706"/>
      <c r="AA699" s="706"/>
      <c r="AB699" s="706"/>
      <c r="AC699" s="706"/>
      <c r="AD699" s="706"/>
      <c r="AE699" s="164"/>
      <c r="AF699" s="164"/>
      <c r="AG699" s="164"/>
      <c r="AH699" s="351">
        <f>IF(AND($C$705="X",COUNTA(C699:C704)&gt;0),1,0)</f>
        <v>0</v>
      </c>
    </row>
    <row r="700" spans="1:34" ht="15" customHeight="1" thickBot="1">
      <c r="A700" s="22"/>
      <c r="B700" s="72"/>
      <c r="C700" s="615"/>
      <c r="D700" s="159" t="s">
        <v>5665</v>
      </c>
      <c r="E700" s="146"/>
      <c r="F700" s="146"/>
      <c r="G700" s="146"/>
      <c r="H700" s="146"/>
      <c r="I700" s="146"/>
      <c r="J700" s="146"/>
      <c r="K700" s="146"/>
      <c r="L700" s="146"/>
      <c r="M700" s="146"/>
      <c r="N700" s="146"/>
      <c r="O700" s="146"/>
      <c r="P700" s="146"/>
      <c r="Q700" s="146"/>
      <c r="R700" s="146"/>
      <c r="S700" s="146"/>
      <c r="T700" s="146"/>
      <c r="U700" s="146"/>
      <c r="V700" s="146"/>
      <c r="W700" s="146"/>
      <c r="X700" s="146"/>
      <c r="Y700" s="146"/>
      <c r="Z700" s="146"/>
      <c r="AA700" s="146"/>
      <c r="AB700" s="146"/>
      <c r="AC700" s="146"/>
      <c r="AD700" s="146"/>
      <c r="AE700" s="164"/>
      <c r="AF700" s="164"/>
      <c r="AG700" s="164"/>
      <c r="AH700" s="353">
        <f>SUM(AH698:AH699)</f>
        <v>0</v>
      </c>
    </row>
    <row r="701" spans="1:34" ht="15" customHeight="1" thickBot="1">
      <c r="A701" s="22"/>
      <c r="B701" s="72"/>
      <c r="C701" s="615"/>
      <c r="D701" s="159" t="s">
        <v>5666</v>
      </c>
      <c r="E701" s="164"/>
      <c r="F701" s="164"/>
      <c r="G701" s="164"/>
      <c r="H701" s="164"/>
      <c r="I701" s="164"/>
      <c r="J701" s="164"/>
      <c r="K701" s="164"/>
      <c r="L701" s="164"/>
      <c r="M701" s="164"/>
      <c r="N701" s="164"/>
      <c r="O701" s="164"/>
      <c r="P701" s="164"/>
      <c r="Q701" s="164"/>
      <c r="R701" s="164"/>
      <c r="S701" s="164"/>
      <c r="T701" s="164"/>
      <c r="U701" s="164"/>
      <c r="V701" s="164"/>
      <c r="W701" s="164"/>
      <c r="X701" s="164"/>
      <c r="Y701" s="164"/>
      <c r="Z701" s="164"/>
      <c r="AA701" s="164"/>
      <c r="AB701" s="164"/>
      <c r="AC701" s="164"/>
      <c r="AD701" s="164"/>
      <c r="AE701" s="164"/>
      <c r="AF701" s="164"/>
      <c r="AG701" s="164"/>
      <c r="AH701" s="164"/>
    </row>
    <row r="702" spans="1:34" ht="15" customHeight="1" thickBot="1">
      <c r="A702" s="22"/>
      <c r="B702" s="72"/>
      <c r="C702" s="615"/>
      <c r="D702" s="159" t="s">
        <v>5667</v>
      </c>
      <c r="E702" s="164"/>
      <c r="F702" s="164"/>
      <c r="G702" s="164"/>
      <c r="H702" s="164"/>
      <c r="I702" s="164"/>
      <c r="J702" s="164"/>
      <c r="K702" s="164"/>
      <c r="L702" s="164"/>
      <c r="M702" s="164"/>
      <c r="N702" s="164"/>
      <c r="O702" s="164"/>
      <c r="P702" s="164"/>
      <c r="Q702" s="164"/>
      <c r="R702" s="164"/>
      <c r="S702" s="164"/>
      <c r="T702" s="164"/>
      <c r="U702" s="164"/>
      <c r="V702" s="164"/>
      <c r="W702" s="164"/>
      <c r="X702" s="164"/>
      <c r="Y702" s="164"/>
      <c r="Z702" s="164"/>
      <c r="AA702" s="164"/>
      <c r="AB702" s="164"/>
      <c r="AC702" s="164"/>
      <c r="AD702" s="164"/>
      <c r="AE702" s="164"/>
      <c r="AF702" s="164"/>
      <c r="AG702" s="164"/>
      <c r="AH702" s="164"/>
    </row>
    <row r="703" spans="1:34" ht="15" customHeight="1" thickBot="1">
      <c r="A703" s="22"/>
      <c r="B703" s="72"/>
      <c r="C703" s="615"/>
      <c r="D703" s="160" t="s">
        <v>5668</v>
      </c>
      <c r="E703" s="52"/>
      <c r="F703" s="52"/>
      <c r="G703" s="52"/>
      <c r="H703" s="52"/>
      <c r="I703" s="52"/>
      <c r="J703" s="52"/>
      <c r="K703" s="52"/>
      <c r="L703" s="52"/>
      <c r="M703" s="712"/>
      <c r="N703" s="712"/>
      <c r="O703" s="712"/>
      <c r="P703" s="712"/>
      <c r="Q703" s="712"/>
      <c r="R703" s="712"/>
      <c r="S703" s="712"/>
      <c r="T703" s="712"/>
      <c r="U703" s="712"/>
      <c r="V703" s="712"/>
      <c r="W703" s="712"/>
      <c r="X703" s="712"/>
      <c r="Y703" s="712"/>
      <c r="Z703" s="712"/>
      <c r="AA703" s="712"/>
      <c r="AB703" s="712"/>
      <c r="AC703" s="712"/>
      <c r="AD703" s="712"/>
      <c r="AE703" s="164"/>
      <c r="AF703" s="164"/>
      <c r="AG703" s="164"/>
      <c r="AH703" s="164"/>
    </row>
    <row r="704" spans="1:34" ht="15" customHeight="1" thickBot="1">
      <c r="A704" s="22"/>
      <c r="B704" s="72"/>
      <c r="C704" s="616"/>
      <c r="D704" s="160" t="s">
        <v>5669</v>
      </c>
      <c r="E704" s="52"/>
      <c r="F704" s="52"/>
      <c r="G704" s="52"/>
      <c r="H704" s="52"/>
      <c r="I704" s="52"/>
      <c r="J704" s="52"/>
      <c r="K704" s="52"/>
      <c r="L704" s="52"/>
      <c r="M704" s="52"/>
      <c r="N704" s="52"/>
      <c r="O704" s="52"/>
      <c r="P704" s="52"/>
      <c r="Q704" s="52"/>
      <c r="R704" s="52"/>
      <c r="S704" s="52"/>
      <c r="T704" s="52"/>
      <c r="U704" s="52"/>
      <c r="V704" s="52"/>
      <c r="W704" s="52"/>
      <c r="X704" s="52"/>
      <c r="Y704" s="52"/>
      <c r="Z704" s="52"/>
      <c r="AA704" s="52"/>
      <c r="AB704" s="52"/>
      <c r="AC704" s="52"/>
      <c r="AD704" s="52"/>
      <c r="AE704" s="164"/>
      <c r="AF704" s="164"/>
      <c r="AG704" s="164"/>
      <c r="AH704" s="164"/>
    </row>
    <row r="705" spans="1:45" ht="15" customHeight="1" thickBot="1">
      <c r="A705" s="22"/>
      <c r="B705" s="72"/>
      <c r="C705" s="616"/>
      <c r="D705" s="160" t="s">
        <v>5670</v>
      </c>
      <c r="E705" s="52"/>
      <c r="F705" s="52"/>
      <c r="G705" s="52"/>
      <c r="H705" s="52"/>
      <c r="I705" s="52"/>
      <c r="J705" s="52"/>
      <c r="K705" s="52"/>
      <c r="L705" s="52"/>
      <c r="M705" s="52"/>
      <c r="N705" s="52"/>
      <c r="O705" s="52"/>
      <c r="P705" s="52"/>
      <c r="Q705" s="52"/>
      <c r="R705" s="52"/>
      <c r="S705" s="52"/>
      <c r="T705" s="52"/>
      <c r="U705" s="52"/>
      <c r="V705" s="52"/>
      <c r="W705" s="52"/>
      <c r="X705" s="52"/>
      <c r="Y705" s="52"/>
      <c r="Z705" s="52"/>
      <c r="AA705" s="52"/>
      <c r="AB705" s="52"/>
      <c r="AC705" s="52"/>
      <c r="AD705" s="52"/>
      <c r="AE705" s="164"/>
      <c r="AF705" s="164"/>
      <c r="AG705" s="164"/>
      <c r="AH705" s="164"/>
      <c r="AI705" s="164"/>
      <c r="AJ705" s="164"/>
      <c r="AK705" s="164"/>
      <c r="AL705" s="164"/>
      <c r="AM705" s="164"/>
      <c r="AN705" s="164"/>
      <c r="AO705" s="164"/>
      <c r="AP705" s="164"/>
      <c r="AQ705" s="164"/>
      <c r="AR705" s="164"/>
      <c r="AS705" s="164"/>
    </row>
    <row r="706" spans="1:45" ht="15" customHeight="1">
      <c r="A706" s="22"/>
      <c r="B706" s="72"/>
      <c r="C706" s="72"/>
      <c r="D706" s="160"/>
      <c r="E706" s="52"/>
      <c r="F706" s="52"/>
      <c r="G706" s="52"/>
      <c r="H706" s="52"/>
      <c r="I706" s="52"/>
      <c r="J706" s="52"/>
      <c r="K706" s="52"/>
      <c r="L706" s="52"/>
      <c r="M706" s="52"/>
      <c r="N706" s="52"/>
      <c r="O706" s="52"/>
      <c r="P706" s="52"/>
      <c r="Q706" s="52"/>
      <c r="R706" s="52"/>
      <c r="S706" s="52"/>
      <c r="T706" s="52"/>
      <c r="U706" s="52"/>
      <c r="V706" s="52"/>
      <c r="W706" s="52"/>
      <c r="X706" s="52"/>
      <c r="Y706" s="52"/>
      <c r="Z706" s="52"/>
      <c r="AA706" s="52"/>
      <c r="AB706" s="52"/>
      <c r="AC706" s="52"/>
      <c r="AD706" s="52"/>
      <c r="AE706" s="164"/>
      <c r="AF706" s="164"/>
      <c r="AG706" s="164"/>
      <c r="AH706" s="164"/>
      <c r="AI706" s="164"/>
      <c r="AJ706" s="164"/>
      <c r="AK706" s="164"/>
      <c r="AL706" s="164"/>
      <c r="AM706" s="164"/>
      <c r="AN706" s="164"/>
      <c r="AO706" s="164"/>
      <c r="AP706" s="164"/>
      <c r="AQ706" s="164"/>
      <c r="AR706" s="164"/>
      <c r="AS706" s="164"/>
    </row>
    <row r="707" spans="1:45" ht="24" customHeight="1">
      <c r="A707" s="57"/>
      <c r="B707" s="26"/>
      <c r="C707" s="876" t="s">
        <v>5300</v>
      </c>
      <c r="D707" s="876"/>
      <c r="E707" s="876"/>
      <c r="F707" s="876"/>
      <c r="G707" s="876"/>
      <c r="H707" s="876"/>
      <c r="I707" s="876"/>
      <c r="J707" s="876"/>
      <c r="K707" s="876"/>
      <c r="L707" s="876"/>
      <c r="M707" s="876"/>
      <c r="N707" s="876"/>
      <c r="O707" s="876"/>
      <c r="P707" s="876"/>
      <c r="Q707" s="876"/>
      <c r="R707" s="876"/>
      <c r="S707" s="876"/>
      <c r="T707" s="876"/>
      <c r="U707" s="876"/>
      <c r="V707" s="876"/>
      <c r="W707" s="876"/>
      <c r="X707" s="876"/>
      <c r="Y707" s="876"/>
      <c r="Z707" s="876"/>
      <c r="AA707" s="876"/>
      <c r="AB707" s="876"/>
      <c r="AC707" s="876"/>
      <c r="AD707" s="876"/>
      <c r="AE707" s="164"/>
      <c r="AF707" s="164"/>
      <c r="AG707" s="164"/>
      <c r="AH707" s="164"/>
      <c r="AI707" s="164"/>
      <c r="AJ707" s="164"/>
      <c r="AK707" s="164"/>
      <c r="AL707" s="164"/>
      <c r="AM707" s="164"/>
      <c r="AN707" s="164"/>
      <c r="AO707" s="164"/>
      <c r="AP707" s="164"/>
      <c r="AQ707" s="164"/>
      <c r="AR707" s="164"/>
      <c r="AS707" s="164"/>
    </row>
    <row r="708" spans="1:45" ht="60" customHeight="1">
      <c r="A708" s="57"/>
      <c r="B708" s="26"/>
      <c r="C708" s="892"/>
      <c r="D708" s="893"/>
      <c r="E708" s="893"/>
      <c r="F708" s="893"/>
      <c r="G708" s="893"/>
      <c r="H708" s="893"/>
      <c r="I708" s="893"/>
      <c r="J708" s="893"/>
      <c r="K708" s="893"/>
      <c r="L708" s="893"/>
      <c r="M708" s="893"/>
      <c r="N708" s="893"/>
      <c r="O708" s="893"/>
      <c r="P708" s="893"/>
      <c r="Q708" s="893"/>
      <c r="R708" s="893"/>
      <c r="S708" s="893"/>
      <c r="T708" s="893"/>
      <c r="U708" s="893"/>
      <c r="V708" s="893"/>
      <c r="W708" s="893"/>
      <c r="X708" s="893"/>
      <c r="Y708" s="893"/>
      <c r="Z708" s="893"/>
      <c r="AA708" s="893"/>
      <c r="AB708" s="893"/>
      <c r="AC708" s="893"/>
      <c r="AD708" s="894"/>
      <c r="AE708" s="164"/>
      <c r="AF708" s="164"/>
      <c r="AG708" s="164"/>
      <c r="AH708" s="164"/>
      <c r="AI708" s="164"/>
      <c r="AJ708" s="164"/>
      <c r="AK708" s="164"/>
      <c r="AL708" s="164"/>
      <c r="AM708" s="164"/>
      <c r="AN708" s="164"/>
      <c r="AO708" s="164"/>
      <c r="AP708" s="164"/>
      <c r="AQ708" s="164"/>
      <c r="AR708" s="164"/>
      <c r="AS708" s="164"/>
    </row>
    <row r="709" spans="1:45" ht="15" customHeight="1">
      <c r="A709" s="44"/>
      <c r="B709" s="811" t="str">
        <f>IF(AG698&gt;0,"Favor de ingresar toda la información requerida en la pregunta y/o verifique que no tenga información en celdas sombreadas","")</f>
        <v/>
      </c>
      <c r="C709" s="811"/>
      <c r="D709" s="811"/>
      <c r="E709" s="811"/>
      <c r="F709" s="811"/>
      <c r="G709" s="811"/>
      <c r="H709" s="811"/>
      <c r="I709" s="811"/>
      <c r="J709" s="811"/>
      <c r="K709" s="811"/>
      <c r="L709" s="811"/>
      <c r="M709" s="811"/>
      <c r="N709" s="811"/>
      <c r="O709" s="811"/>
      <c r="P709" s="811"/>
      <c r="Q709" s="811"/>
      <c r="R709" s="811"/>
      <c r="S709" s="811"/>
      <c r="T709" s="811"/>
      <c r="U709" s="811"/>
      <c r="V709" s="811"/>
      <c r="W709" s="811"/>
      <c r="X709" s="811"/>
      <c r="Y709" s="811"/>
      <c r="Z709" s="811"/>
      <c r="AA709" s="811"/>
      <c r="AB709" s="811"/>
      <c r="AC709" s="811"/>
      <c r="AD709" s="811"/>
      <c r="AE709" s="164"/>
      <c r="AF709" s="164"/>
      <c r="AG709" s="164"/>
      <c r="AH709" s="164"/>
      <c r="AI709" s="164"/>
      <c r="AJ709" s="164"/>
      <c r="AK709" s="164"/>
      <c r="AL709" s="164"/>
      <c r="AM709" s="164"/>
      <c r="AN709" s="164"/>
      <c r="AO709" s="164"/>
      <c r="AP709" s="164"/>
      <c r="AQ709" s="164"/>
      <c r="AR709" s="164"/>
      <c r="AS709" s="164"/>
    </row>
    <row r="710" spans="1:45" ht="15" customHeight="1">
      <c r="A710" s="44"/>
      <c r="B710" s="49"/>
      <c r="C710" s="35"/>
      <c r="D710" s="39"/>
      <c r="E710" s="39"/>
      <c r="F710" s="39"/>
      <c r="G710" s="39"/>
      <c r="H710" s="39"/>
      <c r="I710" s="39"/>
      <c r="J710" s="39"/>
      <c r="K710" s="39"/>
      <c r="L710" s="39"/>
      <c r="M710" s="39"/>
      <c r="N710" s="39"/>
      <c r="O710" s="39"/>
      <c r="P710" s="39"/>
      <c r="Q710" s="39"/>
      <c r="R710" s="39"/>
      <c r="S710" s="39"/>
      <c r="T710" s="39"/>
      <c r="U710" s="39"/>
      <c r="V710" s="39"/>
      <c r="W710" s="39"/>
      <c r="X710" s="39"/>
      <c r="Y710" s="39"/>
      <c r="Z710" s="39"/>
      <c r="AA710" s="39"/>
      <c r="AB710" s="39"/>
      <c r="AC710" s="39"/>
      <c r="AD710" s="39"/>
      <c r="AE710" s="164"/>
      <c r="AF710" s="164"/>
      <c r="AG710" s="164"/>
      <c r="AH710" s="164"/>
      <c r="AI710" s="164"/>
      <c r="AJ710" s="164"/>
      <c r="AK710" s="164"/>
      <c r="AL710" s="164"/>
      <c r="AM710" s="164"/>
      <c r="AN710" s="164"/>
      <c r="AO710" s="164"/>
      <c r="AP710" s="164"/>
      <c r="AQ710" s="164"/>
      <c r="AR710" s="164"/>
      <c r="AS710" s="164"/>
    </row>
    <row r="711" spans="1:45" ht="15" customHeight="1">
      <c r="A711" s="44"/>
      <c r="B711" s="49"/>
      <c r="C711" s="35"/>
      <c r="D711" s="39"/>
      <c r="E711" s="39"/>
      <c r="F711" s="39"/>
      <c r="G711" s="39"/>
      <c r="H711" s="39"/>
      <c r="I711" s="39"/>
      <c r="J711" s="39"/>
      <c r="K711" s="39"/>
      <c r="L711" s="39"/>
      <c r="M711" s="39"/>
      <c r="N711" s="39"/>
      <c r="O711" s="39"/>
      <c r="P711" s="39"/>
      <c r="Q711" s="39"/>
      <c r="R711" s="39"/>
      <c r="S711" s="39"/>
      <c r="T711" s="39"/>
      <c r="U711" s="39"/>
      <c r="V711" s="39"/>
      <c r="W711" s="39"/>
      <c r="X711" s="39"/>
      <c r="Y711" s="39"/>
      <c r="Z711" s="39"/>
      <c r="AA711" s="39"/>
      <c r="AB711" s="39"/>
      <c r="AC711" s="39"/>
      <c r="AD711" s="39"/>
      <c r="AE711" s="164"/>
      <c r="AF711" s="164"/>
      <c r="AG711" s="164"/>
      <c r="AH711" s="164"/>
      <c r="AI711" s="164"/>
      <c r="AJ711" s="164"/>
      <c r="AK711" s="164"/>
      <c r="AL711" s="164"/>
      <c r="AM711" s="164"/>
      <c r="AN711" s="164"/>
      <c r="AO711" s="164"/>
      <c r="AP711" s="164"/>
      <c r="AQ711" s="164"/>
      <c r="AR711" s="164"/>
      <c r="AS711" s="164"/>
    </row>
    <row r="712" spans="1:45" ht="15" customHeight="1">
      <c r="A712" s="44"/>
      <c r="B712" s="49"/>
      <c r="C712" s="35"/>
      <c r="D712" s="39"/>
      <c r="E712" s="39"/>
      <c r="F712" s="39"/>
      <c r="G712" s="39"/>
      <c r="H712" s="39"/>
      <c r="I712" s="39"/>
      <c r="J712" s="39"/>
      <c r="K712" s="39"/>
      <c r="L712" s="39"/>
      <c r="M712" s="39"/>
      <c r="N712" s="39"/>
      <c r="O712" s="39"/>
      <c r="P712" s="39"/>
      <c r="Q712" s="39"/>
      <c r="R712" s="39"/>
      <c r="S712" s="39"/>
      <c r="T712" s="39"/>
      <c r="U712" s="39"/>
      <c r="V712" s="39"/>
      <c r="W712" s="39"/>
      <c r="X712" s="39"/>
      <c r="Y712" s="39"/>
      <c r="Z712" s="39"/>
      <c r="AA712" s="39"/>
      <c r="AB712" s="39"/>
      <c r="AC712" s="39"/>
      <c r="AD712" s="39"/>
      <c r="AE712" s="164"/>
      <c r="AF712" s="164"/>
      <c r="AG712" s="164"/>
      <c r="AH712" s="164"/>
      <c r="AI712" s="164"/>
      <c r="AJ712" s="164"/>
      <c r="AK712" s="164"/>
      <c r="AL712" s="164"/>
      <c r="AM712" s="164"/>
      <c r="AN712" s="164"/>
      <c r="AO712" s="164"/>
      <c r="AP712" s="164"/>
      <c r="AQ712" s="164"/>
      <c r="AR712" s="164"/>
      <c r="AS712" s="164"/>
    </row>
    <row r="713" spans="1:45" ht="15" customHeight="1">
      <c r="A713" s="44"/>
      <c r="B713" s="49"/>
      <c r="C713" s="35"/>
      <c r="D713" s="39"/>
      <c r="E713" s="39"/>
      <c r="F713" s="39"/>
      <c r="G713" s="39"/>
      <c r="H713" s="39"/>
      <c r="I713" s="39"/>
      <c r="J713" s="39"/>
      <c r="K713" s="39"/>
      <c r="L713" s="39"/>
      <c r="M713" s="39"/>
      <c r="N713" s="39"/>
      <c r="O713" s="39"/>
      <c r="P713" s="39"/>
      <c r="Q713" s="39"/>
      <c r="R713" s="39"/>
      <c r="S713" s="39"/>
      <c r="T713" s="39"/>
      <c r="U713" s="39"/>
      <c r="V713" s="39"/>
      <c r="W713" s="39"/>
      <c r="X713" s="39"/>
      <c r="Y713" s="39"/>
      <c r="Z713" s="39"/>
      <c r="AA713" s="39"/>
      <c r="AB713" s="39"/>
      <c r="AC713" s="39"/>
      <c r="AD713" s="39"/>
      <c r="AE713" s="164"/>
      <c r="AF713" s="164"/>
      <c r="AG713" s="164"/>
      <c r="AH713" s="164"/>
      <c r="AI713" s="164"/>
      <c r="AJ713" s="164"/>
      <c r="AK713" s="164"/>
      <c r="AL713" s="164"/>
      <c r="AM713" s="164"/>
      <c r="AN713" s="164"/>
      <c r="AO713" s="164"/>
      <c r="AP713" s="164"/>
      <c r="AQ713" s="164"/>
      <c r="AR713" s="164"/>
      <c r="AS713" s="164"/>
    </row>
    <row r="714" spans="1:45" ht="15" customHeight="1">
      <c r="A714" s="44"/>
      <c r="B714" s="49"/>
      <c r="C714" s="35"/>
      <c r="D714" s="39"/>
      <c r="E714" s="39"/>
      <c r="F714" s="39"/>
      <c r="G714" s="39"/>
      <c r="H714" s="39"/>
      <c r="I714" s="39"/>
      <c r="J714" s="39"/>
      <c r="K714" s="39"/>
      <c r="L714" s="39"/>
      <c r="M714" s="39"/>
      <c r="N714" s="39"/>
      <c r="O714" s="39"/>
      <c r="P714" s="39"/>
      <c r="Q714" s="39"/>
      <c r="R714" s="39"/>
      <c r="S714" s="39"/>
      <c r="T714" s="39"/>
      <c r="U714" s="39"/>
      <c r="V714" s="39"/>
      <c r="W714" s="39"/>
      <c r="X714" s="39"/>
      <c r="Y714" s="39"/>
      <c r="Z714" s="39"/>
      <c r="AA714" s="39"/>
      <c r="AB714" s="39"/>
      <c r="AC714" s="39"/>
      <c r="AD714" s="39"/>
      <c r="AE714" s="164"/>
      <c r="AF714" s="164"/>
      <c r="AG714" s="164"/>
      <c r="AH714" s="164"/>
      <c r="AI714" s="164"/>
      <c r="AJ714" s="164"/>
      <c r="AK714" s="164"/>
      <c r="AL714" s="164"/>
      <c r="AM714" s="164"/>
      <c r="AN714" s="164"/>
      <c r="AO714" s="164"/>
      <c r="AP714" s="164"/>
      <c r="AQ714" s="164"/>
      <c r="AR714" s="164"/>
      <c r="AS714" s="164"/>
    </row>
    <row r="715" spans="1:45" ht="36" customHeight="1">
      <c r="A715" s="50" t="s">
        <v>5671</v>
      </c>
      <c r="B715" s="864" t="s">
        <v>5672</v>
      </c>
      <c r="C715" s="864"/>
      <c r="D715" s="864"/>
      <c r="E715" s="864"/>
      <c r="F715" s="864"/>
      <c r="G715" s="864"/>
      <c r="H715" s="864"/>
      <c r="I715" s="864"/>
      <c r="J715" s="864"/>
      <c r="K715" s="864"/>
      <c r="L715" s="864"/>
      <c r="M715" s="864"/>
      <c r="N715" s="864"/>
      <c r="O715" s="864"/>
      <c r="P715" s="864"/>
      <c r="Q715" s="864"/>
      <c r="R715" s="864"/>
      <c r="S715" s="864"/>
      <c r="T715" s="864"/>
      <c r="U715" s="864"/>
      <c r="V715" s="864"/>
      <c r="W715" s="864"/>
      <c r="X715" s="864"/>
      <c r="Y715" s="864"/>
      <c r="Z715" s="864"/>
      <c r="AA715" s="864"/>
      <c r="AB715" s="864"/>
      <c r="AC715" s="864"/>
      <c r="AD715" s="864"/>
      <c r="AE715" s="164"/>
      <c r="AF715" s="164"/>
      <c r="AG715" s="164"/>
      <c r="AH715" s="164"/>
      <c r="AI715" s="164"/>
      <c r="AJ715" s="164"/>
      <c r="AK715" s="164"/>
      <c r="AL715" s="164"/>
      <c r="AM715" s="164"/>
      <c r="AN715" s="164"/>
      <c r="AO715" s="164"/>
      <c r="AP715" s="164"/>
      <c r="AQ715" s="164"/>
      <c r="AR715" s="164"/>
      <c r="AS715" s="164"/>
    </row>
    <row r="716" spans="1:45" ht="24" customHeight="1">
      <c r="A716" s="50"/>
      <c r="B716" s="52"/>
      <c r="C716" s="876" t="s">
        <v>5673</v>
      </c>
      <c r="D716" s="876"/>
      <c r="E716" s="876"/>
      <c r="F716" s="876"/>
      <c r="G716" s="876"/>
      <c r="H716" s="876"/>
      <c r="I716" s="876"/>
      <c r="J716" s="876"/>
      <c r="K716" s="876"/>
      <c r="L716" s="876"/>
      <c r="M716" s="876"/>
      <c r="N716" s="876"/>
      <c r="O716" s="876"/>
      <c r="P716" s="876"/>
      <c r="Q716" s="876"/>
      <c r="R716" s="876"/>
      <c r="S716" s="876"/>
      <c r="T716" s="876"/>
      <c r="U716" s="876"/>
      <c r="V716" s="876"/>
      <c r="W716" s="876"/>
      <c r="X716" s="876"/>
      <c r="Y716" s="876"/>
      <c r="Z716" s="876"/>
      <c r="AA716" s="876"/>
      <c r="AB716" s="876"/>
      <c r="AC716" s="876"/>
      <c r="AD716" s="876"/>
      <c r="AE716" s="164"/>
      <c r="AF716" s="164"/>
      <c r="AG716" s="164"/>
      <c r="AH716" s="164"/>
      <c r="AI716" s="164"/>
      <c r="AJ716" s="164"/>
      <c r="AK716" s="164"/>
      <c r="AL716" s="164"/>
      <c r="AM716" s="164"/>
      <c r="AN716" s="164"/>
      <c r="AO716" s="164"/>
      <c r="AP716" s="164"/>
      <c r="AQ716" s="164"/>
      <c r="AR716" s="164"/>
      <c r="AS716" s="164"/>
    </row>
    <row r="717" spans="1:45" ht="15" customHeight="1">
      <c r="A717" s="57"/>
      <c r="B717" s="26"/>
      <c r="C717" s="73"/>
      <c r="D717" s="73"/>
      <c r="E717" s="73"/>
      <c r="F717" s="73"/>
      <c r="G717" s="73"/>
      <c r="H717" s="73"/>
      <c r="I717" s="73"/>
      <c r="J717" s="73"/>
      <c r="K717" s="73"/>
      <c r="L717" s="73"/>
      <c r="M717" s="73"/>
      <c r="N717" s="73"/>
      <c r="O717" s="73"/>
      <c r="P717" s="73"/>
      <c r="Q717" s="73"/>
      <c r="R717" s="73"/>
      <c r="S717" s="73"/>
      <c r="T717" s="73"/>
      <c r="U717" s="73"/>
      <c r="V717" s="73"/>
      <c r="W717" s="73"/>
      <c r="X717" s="73"/>
      <c r="Y717" s="73"/>
      <c r="Z717" s="73"/>
      <c r="AA717" s="73"/>
      <c r="AB717" s="73"/>
      <c r="AC717" s="73"/>
      <c r="AD717" s="73"/>
      <c r="AE717" s="164"/>
      <c r="AF717" s="164"/>
      <c r="AG717" s="164"/>
      <c r="AH717" s="164"/>
      <c r="AI717" s="164"/>
      <c r="AJ717" s="164"/>
      <c r="AK717" s="164"/>
      <c r="AL717" s="164"/>
      <c r="AM717" s="164"/>
      <c r="AN717" s="164"/>
      <c r="AO717" s="164"/>
      <c r="AP717" s="164"/>
      <c r="AQ717" s="164"/>
      <c r="AR717" s="164"/>
      <c r="AS717" s="164"/>
    </row>
    <row r="718" spans="1:45" ht="15" customHeight="1">
      <c r="A718" s="57"/>
      <c r="B718" s="26"/>
      <c r="C718" s="877" t="s">
        <v>5083</v>
      </c>
      <c r="D718" s="878"/>
      <c r="E718" s="878"/>
      <c r="F718" s="879"/>
      <c r="G718" s="889" t="s">
        <v>5674</v>
      </c>
      <c r="H718" s="889"/>
      <c r="I718" s="889"/>
      <c r="J718" s="889"/>
      <c r="K718" s="889"/>
      <c r="L718" s="889"/>
      <c r="M718" s="889"/>
      <c r="N718" s="889"/>
      <c r="O718" s="889"/>
      <c r="P718" s="889"/>
      <c r="Q718" s="889"/>
      <c r="R718" s="889"/>
      <c r="S718" s="889"/>
      <c r="T718" s="889"/>
      <c r="U718" s="889"/>
      <c r="V718" s="889"/>
      <c r="W718" s="889"/>
      <c r="X718" s="889"/>
      <c r="Y718" s="889"/>
      <c r="Z718" s="889"/>
      <c r="AA718" s="889"/>
      <c r="AB718" s="889"/>
      <c r="AC718" s="889"/>
      <c r="AD718" s="889"/>
      <c r="AE718" s="164"/>
      <c r="AF718" s="164"/>
      <c r="AG718" s="164"/>
      <c r="AH718" s="164"/>
      <c r="AI718" s="164"/>
      <c r="AJ718" s="164"/>
      <c r="AK718" s="164"/>
      <c r="AL718" s="164"/>
      <c r="AM718" s="164"/>
      <c r="AN718" s="164"/>
      <c r="AO718" s="164"/>
      <c r="AP718" s="164"/>
      <c r="AQ718" s="164"/>
      <c r="AR718" s="164"/>
      <c r="AS718" s="164"/>
    </row>
    <row r="719" spans="1:45" ht="48" customHeight="1">
      <c r="A719" s="57"/>
      <c r="B719" s="26"/>
      <c r="C719" s="959"/>
      <c r="D719" s="960"/>
      <c r="E719" s="960"/>
      <c r="F719" s="961"/>
      <c r="G719" s="889" t="s">
        <v>5362</v>
      </c>
      <c r="H719" s="889"/>
      <c r="I719" s="889"/>
      <c r="J719" s="902" t="s">
        <v>5675</v>
      </c>
      <c r="K719" s="902"/>
      <c r="L719" s="902"/>
      <c r="M719" s="902" t="s">
        <v>5676</v>
      </c>
      <c r="N719" s="902"/>
      <c r="O719" s="902"/>
      <c r="P719" s="902" t="s">
        <v>5677</v>
      </c>
      <c r="Q719" s="902"/>
      <c r="R719" s="902"/>
      <c r="S719" s="902" t="s">
        <v>5678</v>
      </c>
      <c r="T719" s="902"/>
      <c r="U719" s="902"/>
      <c r="V719" s="902"/>
      <c r="W719" s="902"/>
      <c r="X719" s="902"/>
      <c r="Y719" s="902" t="s">
        <v>5679</v>
      </c>
      <c r="Z719" s="902"/>
      <c r="AA719" s="902"/>
      <c r="AB719" s="902" t="s">
        <v>5680</v>
      </c>
      <c r="AC719" s="902"/>
      <c r="AD719" s="902"/>
      <c r="AE719" s="164"/>
      <c r="AF719" s="164"/>
      <c r="AG719" s="164"/>
      <c r="AH719" s="164"/>
      <c r="AI719" s="164"/>
      <c r="AJ719" s="164"/>
      <c r="AK719" s="164"/>
      <c r="AL719" s="164"/>
      <c r="AM719" s="347" t="s">
        <v>5313</v>
      </c>
      <c r="AN719" s="770" t="s">
        <v>5082</v>
      </c>
      <c r="AO719" s="770"/>
      <c r="AP719" s="770"/>
      <c r="AQ719" s="771" t="s">
        <v>5432</v>
      </c>
      <c r="AR719" s="771"/>
      <c r="AS719" s="771"/>
    </row>
    <row r="720" spans="1:45" ht="72" customHeight="1">
      <c r="A720" s="57"/>
      <c r="B720" s="26"/>
      <c r="C720" s="880"/>
      <c r="D720" s="881"/>
      <c r="E720" s="881"/>
      <c r="F720" s="882"/>
      <c r="G720" s="889"/>
      <c r="H720" s="889"/>
      <c r="I720" s="889"/>
      <c r="J720" s="902"/>
      <c r="K720" s="902"/>
      <c r="L720" s="902"/>
      <c r="M720" s="902"/>
      <c r="N720" s="902"/>
      <c r="O720" s="902"/>
      <c r="P720" s="902"/>
      <c r="Q720" s="902"/>
      <c r="R720" s="902"/>
      <c r="S720" s="902" t="s">
        <v>5626</v>
      </c>
      <c r="T720" s="902"/>
      <c r="U720" s="902"/>
      <c r="V720" s="902" t="s">
        <v>5624</v>
      </c>
      <c r="W720" s="902"/>
      <c r="X720" s="902"/>
      <c r="Y720" s="902"/>
      <c r="Z720" s="902"/>
      <c r="AA720" s="902"/>
      <c r="AB720" s="902"/>
      <c r="AC720" s="902"/>
      <c r="AD720" s="902"/>
      <c r="AE720" s="164"/>
      <c r="AF720" s="164"/>
      <c r="AG720" s="287" t="s">
        <v>5088</v>
      </c>
      <c r="AH720" s="288" t="s">
        <v>5369</v>
      </c>
      <c r="AI720" s="289" t="s">
        <v>5089</v>
      </c>
      <c r="AJ720" s="290" t="s">
        <v>5523</v>
      </c>
      <c r="AK720" s="291" t="s">
        <v>5524</v>
      </c>
      <c r="AL720" s="297" t="s">
        <v>5089</v>
      </c>
      <c r="AM720" s="346" t="s">
        <v>5368</v>
      </c>
      <c r="AN720" s="401" t="s">
        <v>5092</v>
      </c>
      <c r="AO720" s="270" t="s">
        <v>5093</v>
      </c>
      <c r="AP720" s="369" t="s">
        <v>5094</v>
      </c>
      <c r="AQ720" s="269" t="s">
        <v>5459</v>
      </c>
      <c r="AR720" s="270" t="s">
        <v>5093</v>
      </c>
      <c r="AS720" s="369" t="s">
        <v>5094</v>
      </c>
    </row>
    <row r="721" spans="1:45" ht="54.95" customHeight="1">
      <c r="A721" s="57"/>
      <c r="B721" s="26"/>
      <c r="C721" s="165" t="s">
        <v>5008</v>
      </c>
      <c r="D721" s="1062" t="str">
        <f>IF(D40="","",D40)</f>
        <v>OFICINA DEL C GOBERNADOR</v>
      </c>
      <c r="E721" s="1062"/>
      <c r="F721" s="1062"/>
      <c r="G721" s="719"/>
      <c r="H721" s="719"/>
      <c r="I721" s="719"/>
      <c r="J721" s="719"/>
      <c r="K721" s="719"/>
      <c r="L721" s="719"/>
      <c r="M721" s="719"/>
      <c r="N721" s="719"/>
      <c r="O721" s="719"/>
      <c r="P721" s="719"/>
      <c r="Q721" s="719"/>
      <c r="R721" s="719"/>
      <c r="S721" s="719"/>
      <c r="T721" s="719"/>
      <c r="U721" s="719"/>
      <c r="V721" s="719"/>
      <c r="W721" s="719"/>
      <c r="X721" s="719"/>
      <c r="Y721" s="719"/>
      <c r="Z721" s="719"/>
      <c r="AA721" s="719"/>
      <c r="AB721" s="719"/>
      <c r="AC721" s="719"/>
      <c r="AD721" s="719"/>
      <c r="AE721" s="164"/>
      <c r="AF721" s="164"/>
      <c r="AG721" s="199">
        <f>IF(AND(COUNTBLANK(D721)=1,COUNTA(G721:AD721)=0),0,IF(AND(COUNTBLANK(D721)=0,COUNTA(G721:AD721)=8),0,1))</f>
        <v>1</v>
      </c>
      <c r="AH721" s="293">
        <f>G721</f>
        <v>0</v>
      </c>
      <c r="AI721" s="294">
        <f>COUNTIF(J721:AD721,"NS")</f>
        <v>0</v>
      </c>
      <c r="AJ721" s="295">
        <f>SUM(J721:AD721)</f>
        <v>0</v>
      </c>
      <c r="AK721" s="296">
        <f>IF(OR(AND(AH721=0, AI721&gt;0),AND(AH721="NS", AJ721&gt;0), AND(AH721="NS", AI721=0, AJ721=0)), 1, IF(OR(AND(AH721&gt;0, AI721&gt;1,AH721&gt;AJ721), AND(AH721="NS", AI721=2), AND(AH721="NS", AJ721=0, AI721&gt;0), AH721=AJ721), 0, 1))</f>
        <v>0</v>
      </c>
      <c r="AL721" s="298">
        <f>COUNTIF(D721:AD721,"NS")</f>
        <v>0</v>
      </c>
      <c r="AM721" s="347">
        <f>IF(SUM(AB721:AD840)&gt;0,1,0)</f>
        <v>0</v>
      </c>
      <c r="AN721" s="402">
        <f>IF(AG721=0,0,1)</f>
        <v>1</v>
      </c>
      <c r="AO721" s="370" t="str">
        <f>IF(AN721=0,"",
IF(SUM(AN721:AN721)=1,AP721,
IF(AN841&gt;SUM(AN721:AN721),_xlfn.CONCAT(", ",AP721),
IF(AN841=SUM(AN721:AN721),_xlfn.CONCAT(" y ",AP721)))))</f>
        <v>1</v>
      </c>
      <c r="AP721" s="156" t="s">
        <v>5095</v>
      </c>
      <c r="AQ721" s="272">
        <f>IF(AK721=0,0,1)</f>
        <v>0</v>
      </c>
      <c r="AR721" s="273" t="str">
        <f>IF(AQ721=0,"",
IF(SUM(AQ721:AQ721)=1,AS721,
IF(AQ841&gt;SUM(AQ721:AQ721),_xlfn.CONCAT(", ",AS721),
IF(AQ841=SUM(AQ721:AQ721),_xlfn.CONCAT(" y ",AS721)))))</f>
        <v/>
      </c>
      <c r="AS721" s="156" t="s">
        <v>5095</v>
      </c>
    </row>
    <row r="722" spans="1:45" ht="63.75" customHeight="1">
      <c r="A722" s="57"/>
      <c r="B722" s="26"/>
      <c r="C722" s="165" t="s">
        <v>5010</v>
      </c>
      <c r="D722" s="1062" t="str">
        <f t="shared" ref="D722:D785" si="164">IF(D41="","",D41)</f>
        <v>SECRETARIA DE DESARROLLO AGROPECUARIO RURAL Y PESCA</v>
      </c>
      <c r="E722" s="1062"/>
      <c r="F722" s="1062"/>
      <c r="G722" s="719"/>
      <c r="H722" s="719"/>
      <c r="I722" s="719"/>
      <c r="J722" s="719"/>
      <c r="K722" s="719"/>
      <c r="L722" s="719"/>
      <c r="M722" s="719"/>
      <c r="N722" s="719"/>
      <c r="O722" s="719"/>
      <c r="P722" s="719"/>
      <c r="Q722" s="719"/>
      <c r="R722" s="719"/>
      <c r="S722" s="719"/>
      <c r="T722" s="719"/>
      <c r="U722" s="719"/>
      <c r="V722" s="719"/>
      <c r="W722" s="719"/>
      <c r="X722" s="719"/>
      <c r="Y722" s="719"/>
      <c r="Z722" s="719"/>
      <c r="AA722" s="719"/>
      <c r="AB722" s="719"/>
      <c r="AC722" s="719"/>
      <c r="AD722" s="719"/>
      <c r="AE722" s="164"/>
      <c r="AF722" s="164"/>
      <c r="AG722" s="199">
        <f t="shared" ref="AG722:AG785" si="165">IF(AND(COUNTBLANK(D722)=1,COUNTA(G722:AD722)=0),0,IF(AND(COUNTBLANK(D722)=0,COUNTA(G722:AD722)=8),0,1))</f>
        <v>1</v>
      </c>
      <c r="AH722" s="293">
        <f t="shared" ref="AH722:AH785" si="166">G722</f>
        <v>0</v>
      </c>
      <c r="AI722" s="294">
        <f t="shared" ref="AI722:AI785" si="167">COUNTIF(J722:AD722,"NS")</f>
        <v>0</v>
      </c>
      <c r="AJ722" s="295">
        <f t="shared" ref="AJ722:AJ785" si="168">SUM(J722:AD722)</f>
        <v>0</v>
      </c>
      <c r="AK722" s="296">
        <f t="shared" ref="AK722:AK785" si="169">IF(OR(AND(AH722=0, AI722&gt;0),AND(AH722="NS", AJ722&gt;0), AND(AH722="NS", AI722=0, AJ722=0)), 1, IF(OR(AND(AH722&gt;0, AI722&gt;1,AH722&gt;AJ722), AND(AH722="NS", AI722=2), AND(AH722="NS", AJ722=0, AI722&gt;0), AH722=AJ722), 0, 1))</f>
        <v>0</v>
      </c>
      <c r="AL722" s="298">
        <f t="shared" ref="AL722:AL785" si="170">COUNTIF(D722:AD722,"NS")</f>
        <v>0</v>
      </c>
      <c r="AM722" s="164"/>
      <c r="AN722" s="402">
        <f t="shared" ref="AN722:AN785" si="171">IF(AG722=0,0,1)</f>
        <v>1</v>
      </c>
      <c r="AO722" s="370" t="str">
        <f>IF(AN722=0,"",
IF(SUM($AN$721:AN722)=1,AP722,
IF($AN$841&gt;SUM($AN$721:AN722),_xlfn.CONCAT(", ",AP722),
IF($AN$841=SUM($AN$721:AN722),_xlfn.CONCAT(" y ",AP722)))))</f>
        <v>, 2</v>
      </c>
      <c r="AP722" s="156" t="s">
        <v>5096</v>
      </c>
      <c r="AQ722" s="272">
        <f t="shared" ref="AQ722:AQ785" si="172">IF(AK722=0,0,1)</f>
        <v>0</v>
      </c>
      <c r="AR722" s="273" t="str">
        <f>IF(AQ722=0,"",
IF(SUM(AQ721:AQ722)=1,AS722,
IF(AQ841&gt;SUM(AQ721:AQ722),_xlfn.CONCAT(", ",AS722),
IF(AQ841=SUM(AQ721:AQ722),_xlfn.CONCAT(" y ",AS722)))))</f>
        <v/>
      </c>
      <c r="AS722" s="156" t="s">
        <v>5096</v>
      </c>
    </row>
    <row r="723" spans="1:45" ht="45" customHeight="1">
      <c r="A723" s="57"/>
      <c r="B723" s="26"/>
      <c r="C723" s="165" t="s">
        <v>5012</v>
      </c>
      <c r="D723" s="1062" t="str">
        <f t="shared" si="164"/>
        <v>SECRETARIA DE SALUD</v>
      </c>
      <c r="E723" s="1062"/>
      <c r="F723" s="1062"/>
      <c r="G723" s="719"/>
      <c r="H723" s="719"/>
      <c r="I723" s="719"/>
      <c r="J723" s="719"/>
      <c r="K723" s="719"/>
      <c r="L723" s="719"/>
      <c r="M723" s="719"/>
      <c r="N723" s="719"/>
      <c r="O723" s="719"/>
      <c r="P723" s="719"/>
      <c r="Q723" s="719"/>
      <c r="R723" s="719"/>
      <c r="S723" s="719"/>
      <c r="T723" s="719"/>
      <c r="U723" s="719"/>
      <c r="V723" s="719"/>
      <c r="W723" s="719"/>
      <c r="X723" s="719"/>
      <c r="Y723" s="719"/>
      <c r="Z723" s="719"/>
      <c r="AA723" s="719"/>
      <c r="AB723" s="719"/>
      <c r="AC723" s="719"/>
      <c r="AD723" s="719"/>
      <c r="AE723" s="164"/>
      <c r="AF723" s="164"/>
      <c r="AG723" s="199">
        <f t="shared" si="165"/>
        <v>1</v>
      </c>
      <c r="AH723" s="293">
        <f t="shared" si="166"/>
        <v>0</v>
      </c>
      <c r="AI723" s="294">
        <f t="shared" si="167"/>
        <v>0</v>
      </c>
      <c r="AJ723" s="295">
        <f t="shared" si="168"/>
        <v>0</v>
      </c>
      <c r="AK723" s="296">
        <f t="shared" si="169"/>
        <v>0</v>
      </c>
      <c r="AL723" s="298">
        <f t="shared" si="170"/>
        <v>0</v>
      </c>
      <c r="AM723" s="164"/>
      <c r="AN723" s="402">
        <f t="shared" si="171"/>
        <v>1</v>
      </c>
      <c r="AO723" s="370" t="str">
        <f>IF(AN723=0,"",
IF(SUM($AN$721:AN723)=1,AP723,
IF($AN$841&gt;SUM($AN$721:AN723),_xlfn.CONCAT(", ",AP723),
IF($AN$841=SUM($AN$721:AN723),_xlfn.CONCAT(" y ",AP723)))))</f>
        <v>, 3</v>
      </c>
      <c r="AP723" s="156" t="s">
        <v>5097</v>
      </c>
      <c r="AQ723" s="272">
        <f t="shared" si="172"/>
        <v>0</v>
      </c>
      <c r="AR723" s="273" t="str">
        <f>IF(AQ723=0,"",
IF(SUM(AQ721:AQ723)=1,AS723,
IF(AQ841&gt;SUM(AQ721:AQ723),_xlfn.CONCAT(", ",AS723),
IF(AQ841=SUM(AQ721:AQ723),_xlfn.CONCAT(" y ",AS723)))))</f>
        <v/>
      </c>
      <c r="AS723" s="156" t="s">
        <v>5097</v>
      </c>
    </row>
    <row r="724" spans="1:45" ht="45" customHeight="1">
      <c r="A724" s="57"/>
      <c r="B724" s="26"/>
      <c r="C724" s="165" t="s">
        <v>5014</v>
      </c>
      <c r="D724" s="1062" t="str">
        <f t="shared" si="164"/>
        <v>SECRETARIA DE EDUCACION</v>
      </c>
      <c r="E724" s="1062"/>
      <c r="F724" s="1062"/>
      <c r="G724" s="719"/>
      <c r="H724" s="719"/>
      <c r="I724" s="719"/>
      <c r="J724" s="719"/>
      <c r="K724" s="719"/>
      <c r="L724" s="719"/>
      <c r="M724" s="719"/>
      <c r="N724" s="719"/>
      <c r="O724" s="719"/>
      <c r="P724" s="719"/>
      <c r="Q724" s="719"/>
      <c r="R724" s="719"/>
      <c r="S724" s="719"/>
      <c r="T724" s="719"/>
      <c r="U724" s="719"/>
      <c r="V724" s="719"/>
      <c r="W724" s="719"/>
      <c r="X724" s="719"/>
      <c r="Y724" s="719"/>
      <c r="Z724" s="719"/>
      <c r="AA724" s="719"/>
      <c r="AB724" s="719"/>
      <c r="AC724" s="719"/>
      <c r="AD724" s="719"/>
      <c r="AE724" s="164"/>
      <c r="AF724" s="164"/>
      <c r="AG724" s="199">
        <f t="shared" si="165"/>
        <v>1</v>
      </c>
      <c r="AH724" s="293">
        <f t="shared" si="166"/>
        <v>0</v>
      </c>
      <c r="AI724" s="294">
        <f t="shared" si="167"/>
        <v>0</v>
      </c>
      <c r="AJ724" s="295">
        <f t="shared" si="168"/>
        <v>0</v>
      </c>
      <c r="AK724" s="296">
        <f t="shared" si="169"/>
        <v>0</v>
      </c>
      <c r="AL724" s="298">
        <f t="shared" si="170"/>
        <v>0</v>
      </c>
      <c r="AM724" s="164"/>
      <c r="AN724" s="402">
        <f t="shared" si="171"/>
        <v>1</v>
      </c>
      <c r="AO724" s="370" t="str">
        <f>IF(AN724=0,"",
IF(SUM($AN$721:AN724)=1,AP724,
IF($AN$841&gt;SUM($AN$721:AN724),_xlfn.CONCAT(", ",AP724),
IF($AN$841=SUM($AN$721:AN724),_xlfn.CONCAT(" y ",AP724)))))</f>
        <v>, 4</v>
      </c>
      <c r="AP724" s="156" t="s">
        <v>5098</v>
      </c>
      <c r="AQ724" s="272">
        <f t="shared" si="172"/>
        <v>0</v>
      </c>
      <c r="AR724" s="273" t="str">
        <f>IF(AQ724=0,"",
IF(SUM(AQ721:AQ724)=1,AS724,
IF(AQ841&gt;SUM(AQ721:AQ724),_xlfn.CONCAT(", ",AS724),
IF(AQ841=SUM(AQ721:AQ724),_xlfn.CONCAT(" y ",AS724)))))</f>
        <v/>
      </c>
      <c r="AS724" s="156" t="s">
        <v>5098</v>
      </c>
    </row>
    <row r="725" spans="1:45" ht="57" customHeight="1">
      <c r="A725" s="57"/>
      <c r="B725" s="26"/>
      <c r="C725" s="165" t="s">
        <v>5016</v>
      </c>
      <c r="D725" s="1062" t="str">
        <f t="shared" si="164"/>
        <v>SECRETARIA DE DESARROLLO SOCIAL</v>
      </c>
      <c r="E725" s="1062"/>
      <c r="F725" s="1062"/>
      <c r="G725" s="719"/>
      <c r="H725" s="719"/>
      <c r="I725" s="719"/>
      <c r="J725" s="719"/>
      <c r="K725" s="719"/>
      <c r="L725" s="719"/>
      <c r="M725" s="719"/>
      <c r="N725" s="719"/>
      <c r="O725" s="719"/>
      <c r="P725" s="719"/>
      <c r="Q725" s="719"/>
      <c r="R725" s="719"/>
      <c r="S725" s="719"/>
      <c r="T725" s="719"/>
      <c r="U725" s="719"/>
      <c r="V725" s="719"/>
      <c r="W725" s="719"/>
      <c r="X725" s="719"/>
      <c r="Y725" s="719"/>
      <c r="Z725" s="719"/>
      <c r="AA725" s="719"/>
      <c r="AB725" s="719"/>
      <c r="AC725" s="719"/>
      <c r="AD725" s="719"/>
      <c r="AE725" s="164"/>
      <c r="AF725" s="164"/>
      <c r="AG725" s="199">
        <f t="shared" si="165"/>
        <v>1</v>
      </c>
      <c r="AH725" s="293">
        <f t="shared" si="166"/>
        <v>0</v>
      </c>
      <c r="AI725" s="294">
        <f t="shared" si="167"/>
        <v>0</v>
      </c>
      <c r="AJ725" s="295">
        <f t="shared" si="168"/>
        <v>0</v>
      </c>
      <c r="AK725" s="296">
        <f t="shared" si="169"/>
        <v>0</v>
      </c>
      <c r="AL725" s="298">
        <f t="shared" si="170"/>
        <v>0</v>
      </c>
      <c r="AM725" s="164"/>
      <c r="AN725" s="402">
        <f t="shared" si="171"/>
        <v>1</v>
      </c>
      <c r="AO725" s="370" t="str">
        <f>IF(AN725=0,"",
IF(SUM($AN$721:AN725)=1,AP725,
IF($AN$841&gt;SUM($AN$721:AN725),_xlfn.CONCAT(", ",AP725),
IF($AN$841=SUM($AN$721:AN725),_xlfn.CONCAT(" y ",AP725)))))</f>
        <v>, 5</v>
      </c>
      <c r="AP725" s="156" t="s">
        <v>5099</v>
      </c>
      <c r="AQ725" s="272">
        <f t="shared" si="172"/>
        <v>0</v>
      </c>
      <c r="AR725" s="273" t="str">
        <f>IF(AQ725=0,"",
IF(SUM(AQ721:AQ725)=1,AS725,
IF(AQ841&gt;SUM(AQ721:AQ725),_xlfn.CONCAT(", ",AS725),
IF(AQ841=SUM(AQ721:AQ725),_xlfn.CONCAT(" y ",AS725)))))</f>
        <v/>
      </c>
      <c r="AS725" s="156" t="s">
        <v>5099</v>
      </c>
    </row>
    <row r="726" spans="1:45" ht="70.5" customHeight="1">
      <c r="A726" s="57"/>
      <c r="B726" s="26"/>
      <c r="C726" s="165" t="s">
        <v>5018</v>
      </c>
      <c r="D726" s="1062" t="str">
        <f t="shared" si="164"/>
        <v>SECRETARIA DE DESARROLLO ECONOMICO Y PORTUARIO</v>
      </c>
      <c r="E726" s="1062"/>
      <c r="F726" s="1062"/>
      <c r="G726" s="719"/>
      <c r="H726" s="719"/>
      <c r="I726" s="719"/>
      <c r="J726" s="719"/>
      <c r="K726" s="719"/>
      <c r="L726" s="719"/>
      <c r="M726" s="719"/>
      <c r="N726" s="719"/>
      <c r="O726" s="719"/>
      <c r="P726" s="719"/>
      <c r="Q726" s="719"/>
      <c r="R726" s="719"/>
      <c r="S726" s="719"/>
      <c r="T726" s="719"/>
      <c r="U726" s="719"/>
      <c r="V726" s="719"/>
      <c r="W726" s="719"/>
      <c r="X726" s="719"/>
      <c r="Y726" s="719"/>
      <c r="Z726" s="719"/>
      <c r="AA726" s="719"/>
      <c r="AB726" s="719"/>
      <c r="AC726" s="719"/>
      <c r="AD726" s="719"/>
      <c r="AE726" s="164"/>
      <c r="AF726" s="164"/>
      <c r="AG726" s="199">
        <f t="shared" si="165"/>
        <v>1</v>
      </c>
      <c r="AH726" s="293">
        <f t="shared" si="166"/>
        <v>0</v>
      </c>
      <c r="AI726" s="294">
        <f t="shared" si="167"/>
        <v>0</v>
      </c>
      <c r="AJ726" s="295">
        <f t="shared" si="168"/>
        <v>0</v>
      </c>
      <c r="AK726" s="296">
        <f t="shared" si="169"/>
        <v>0</v>
      </c>
      <c r="AL726" s="298">
        <f t="shared" si="170"/>
        <v>0</v>
      </c>
      <c r="AM726" s="164"/>
      <c r="AN726" s="402">
        <f t="shared" si="171"/>
        <v>1</v>
      </c>
      <c r="AO726" s="370" t="str">
        <f>IF(AN726=0,"",
IF(SUM($AN$721:AN726)=1,AP726,
IF($AN$841&gt;SUM($AN$721:AN726),_xlfn.CONCAT(", ",AP726),
IF($AN$841=SUM($AN$721:AN726),_xlfn.CONCAT(" y ",AP726)))))</f>
        <v>, 6</v>
      </c>
      <c r="AP726" s="156" t="s">
        <v>5100</v>
      </c>
      <c r="AQ726" s="272">
        <f t="shared" si="172"/>
        <v>0</v>
      </c>
      <c r="AR726" s="273" t="str">
        <f>IF(AQ726=0,"",
IF(SUM(AQ721:AQ726)=1,AS726,
IF(AQ841&gt;SUM(AQ721:AQ726),_xlfn.CONCAT(", ",AS726),
IF(AQ841=SUM(AQ721:AQ726),_xlfn.CONCAT(" y ",AS726)))))</f>
        <v/>
      </c>
      <c r="AS726" s="156" t="s">
        <v>5100</v>
      </c>
    </row>
    <row r="727" spans="1:45" ht="45" customHeight="1">
      <c r="A727" s="57"/>
      <c r="B727" s="26"/>
      <c r="C727" s="165" t="s">
        <v>5020</v>
      </c>
      <c r="D727" s="1062" t="str">
        <f t="shared" si="164"/>
        <v>SECRETARIA DE GOBIERNO</v>
      </c>
      <c r="E727" s="1062"/>
      <c r="F727" s="1062"/>
      <c r="G727" s="719"/>
      <c r="H727" s="719"/>
      <c r="I727" s="719"/>
      <c r="J727" s="719"/>
      <c r="K727" s="719"/>
      <c r="L727" s="719"/>
      <c r="M727" s="719"/>
      <c r="N727" s="719"/>
      <c r="O727" s="719"/>
      <c r="P727" s="719"/>
      <c r="Q727" s="719"/>
      <c r="R727" s="719"/>
      <c r="S727" s="719"/>
      <c r="T727" s="719"/>
      <c r="U727" s="719"/>
      <c r="V727" s="719"/>
      <c r="W727" s="719"/>
      <c r="X727" s="719"/>
      <c r="Y727" s="719"/>
      <c r="Z727" s="719"/>
      <c r="AA727" s="719"/>
      <c r="AB727" s="719"/>
      <c r="AC727" s="719"/>
      <c r="AD727" s="719"/>
      <c r="AE727" s="164"/>
      <c r="AF727" s="164"/>
      <c r="AG727" s="199">
        <f t="shared" si="165"/>
        <v>1</v>
      </c>
      <c r="AH727" s="293">
        <f t="shared" si="166"/>
        <v>0</v>
      </c>
      <c r="AI727" s="294">
        <f t="shared" si="167"/>
        <v>0</v>
      </c>
      <c r="AJ727" s="295">
        <f t="shared" si="168"/>
        <v>0</v>
      </c>
      <c r="AK727" s="296">
        <f t="shared" si="169"/>
        <v>0</v>
      </c>
      <c r="AL727" s="298">
        <f t="shared" si="170"/>
        <v>0</v>
      </c>
      <c r="AM727" s="164"/>
      <c r="AN727" s="402">
        <f t="shared" si="171"/>
        <v>1</v>
      </c>
      <c r="AO727" s="370" t="str">
        <f>IF(AN727=0,"",
IF(SUM($AN$721:AN727)=1,AP727,
IF($AN$841&gt;SUM($AN$721:AN727),_xlfn.CONCAT(", ",AP727),
IF($AN$841=SUM($AN$721:AN727),_xlfn.CONCAT(" y ",AP727)))))</f>
        <v>, 7</v>
      </c>
      <c r="AP727" s="156" t="s">
        <v>5101</v>
      </c>
      <c r="AQ727" s="272">
        <f t="shared" si="172"/>
        <v>0</v>
      </c>
      <c r="AR727" s="273" t="str">
        <f>IF(AQ727=0,"",
IF(SUM(AQ721:AQ727)=1,AS727,
IF(AQ841&gt;SUM(AQ721:AQ727),_xlfn.CONCAT(", ",AS727),
IF(AQ841=SUM(AQ721:AQ727),_xlfn.CONCAT(" y ",AS727)))))</f>
        <v/>
      </c>
      <c r="AS727" s="156" t="s">
        <v>5101</v>
      </c>
    </row>
    <row r="728" spans="1:45" ht="61.5" customHeight="1">
      <c r="A728" s="57"/>
      <c r="B728" s="26"/>
      <c r="C728" s="165" t="s">
        <v>5022</v>
      </c>
      <c r="D728" s="1062" t="str">
        <f t="shared" si="164"/>
        <v>SECRETARIA DE FINANZAS Y PLANEACION</v>
      </c>
      <c r="E728" s="1062"/>
      <c r="F728" s="1062"/>
      <c r="G728" s="719"/>
      <c r="H728" s="719"/>
      <c r="I728" s="719"/>
      <c r="J728" s="719"/>
      <c r="K728" s="719"/>
      <c r="L728" s="719"/>
      <c r="M728" s="719"/>
      <c r="N728" s="719"/>
      <c r="O728" s="719"/>
      <c r="P728" s="719"/>
      <c r="Q728" s="719"/>
      <c r="R728" s="719"/>
      <c r="S728" s="719"/>
      <c r="T728" s="719"/>
      <c r="U728" s="719"/>
      <c r="V728" s="719"/>
      <c r="W728" s="719"/>
      <c r="X728" s="719"/>
      <c r="Y728" s="719"/>
      <c r="Z728" s="719"/>
      <c r="AA728" s="719"/>
      <c r="AB728" s="719"/>
      <c r="AC728" s="719"/>
      <c r="AD728" s="719"/>
      <c r="AE728" s="164"/>
      <c r="AF728" s="164"/>
      <c r="AG728" s="199">
        <f t="shared" si="165"/>
        <v>1</v>
      </c>
      <c r="AH728" s="293">
        <f t="shared" si="166"/>
        <v>0</v>
      </c>
      <c r="AI728" s="294">
        <f t="shared" si="167"/>
        <v>0</v>
      </c>
      <c r="AJ728" s="295">
        <f t="shared" si="168"/>
        <v>0</v>
      </c>
      <c r="AK728" s="296">
        <f t="shared" si="169"/>
        <v>0</v>
      </c>
      <c r="AL728" s="298">
        <f t="shared" si="170"/>
        <v>0</v>
      </c>
      <c r="AM728" s="164"/>
      <c r="AN728" s="402">
        <f t="shared" si="171"/>
        <v>1</v>
      </c>
      <c r="AO728" s="370" t="str">
        <f>IF(AN728=0,"",
IF(SUM($AN$721:AN728)=1,AP728,
IF($AN$841&gt;SUM($AN$721:AN728),_xlfn.CONCAT(", ",AP728),
IF($AN$841=SUM($AN$721:AN728),_xlfn.CONCAT(" y ",AP728)))))</f>
        <v>, 8</v>
      </c>
      <c r="AP728" s="156" t="s">
        <v>5102</v>
      </c>
      <c r="AQ728" s="272">
        <f t="shared" si="172"/>
        <v>0</v>
      </c>
      <c r="AR728" s="273" t="str">
        <f>IF(AQ728=0,"",
IF(SUM(AQ721:AQ728)=1,AS728,
IF(AQ841&gt;SUM(AQ721:AQ728),_xlfn.CONCAT(", ",AS728),
IF(AQ841=SUM(AQ721:AQ728),_xlfn.CONCAT(" y ",AS728)))))</f>
        <v/>
      </c>
      <c r="AS728" s="156" t="s">
        <v>5102</v>
      </c>
    </row>
    <row r="729" spans="1:45" ht="65.25" customHeight="1">
      <c r="A729" s="57"/>
      <c r="B729" s="26"/>
      <c r="C729" s="165" t="s">
        <v>5024</v>
      </c>
      <c r="D729" s="1062" t="str">
        <f t="shared" si="164"/>
        <v>COORDINACION GENERAL DE COMUNICACION SOCIAL</v>
      </c>
      <c r="E729" s="1062"/>
      <c r="F729" s="1062"/>
      <c r="G729" s="719"/>
      <c r="H729" s="719"/>
      <c r="I729" s="719"/>
      <c r="J729" s="719"/>
      <c r="K729" s="719"/>
      <c r="L729" s="719"/>
      <c r="M729" s="719"/>
      <c r="N729" s="719"/>
      <c r="O729" s="719"/>
      <c r="P729" s="719"/>
      <c r="Q729" s="719"/>
      <c r="R729" s="719"/>
      <c r="S729" s="719"/>
      <c r="T729" s="719"/>
      <c r="U729" s="719"/>
      <c r="V729" s="719"/>
      <c r="W729" s="719"/>
      <c r="X729" s="719"/>
      <c r="Y729" s="719"/>
      <c r="Z729" s="719"/>
      <c r="AA729" s="719"/>
      <c r="AB729" s="719"/>
      <c r="AC729" s="719"/>
      <c r="AD729" s="719"/>
      <c r="AE729" s="164"/>
      <c r="AF729" s="164"/>
      <c r="AG729" s="199">
        <f t="shared" si="165"/>
        <v>1</v>
      </c>
      <c r="AH729" s="293">
        <f t="shared" si="166"/>
        <v>0</v>
      </c>
      <c r="AI729" s="294">
        <f t="shared" si="167"/>
        <v>0</v>
      </c>
      <c r="AJ729" s="295">
        <f t="shared" si="168"/>
        <v>0</v>
      </c>
      <c r="AK729" s="296">
        <f t="shared" si="169"/>
        <v>0</v>
      </c>
      <c r="AL729" s="298">
        <f t="shared" si="170"/>
        <v>0</v>
      </c>
      <c r="AM729" s="164"/>
      <c r="AN729" s="402">
        <f t="shared" si="171"/>
        <v>1</v>
      </c>
      <c r="AO729" s="370" t="str">
        <f>IF(AN729=0,"",
IF(SUM($AN$721:AN729)=1,AP729,
IF($AN$841&gt;SUM($AN$721:AN729),_xlfn.CONCAT(", ",AP729),
IF($AN$841=SUM($AN$721:AN729),_xlfn.CONCAT(" y ",AP729)))))</f>
        <v>, 9</v>
      </c>
      <c r="AP729" s="156" t="s">
        <v>5103</v>
      </c>
      <c r="AQ729" s="272">
        <f t="shared" si="172"/>
        <v>0</v>
      </c>
      <c r="AR729" s="273" t="str">
        <f>IF(AQ729=0,"",
IF(SUM(AQ721:AQ729)=1,AS729,
IF(AQ841&gt;SUM(AQ721:AQ729),_xlfn.CONCAT(", ",AS729),
IF(AQ841=SUM(AQ721:AQ729),_xlfn.CONCAT(" y ",AS729)))))</f>
        <v/>
      </c>
      <c r="AS729" s="156" t="s">
        <v>5103</v>
      </c>
    </row>
    <row r="730" spans="1:45" ht="45" customHeight="1">
      <c r="A730" s="57"/>
      <c r="B730" s="26"/>
      <c r="C730" s="165" t="s">
        <v>5025</v>
      </c>
      <c r="D730" s="1062" t="str">
        <f t="shared" si="164"/>
        <v>CONTRALORIA GENERAL</v>
      </c>
      <c r="E730" s="1062"/>
      <c r="F730" s="1062"/>
      <c r="G730" s="719"/>
      <c r="H730" s="719"/>
      <c r="I730" s="719"/>
      <c r="J730" s="719"/>
      <c r="K730" s="719"/>
      <c r="L730" s="719"/>
      <c r="M730" s="719"/>
      <c r="N730" s="719"/>
      <c r="O730" s="719"/>
      <c r="P730" s="719"/>
      <c r="Q730" s="719"/>
      <c r="R730" s="719"/>
      <c r="S730" s="719"/>
      <c r="T730" s="719"/>
      <c r="U730" s="719"/>
      <c r="V730" s="719"/>
      <c r="W730" s="719"/>
      <c r="X730" s="719"/>
      <c r="Y730" s="719"/>
      <c r="Z730" s="719"/>
      <c r="AA730" s="719"/>
      <c r="AB730" s="719"/>
      <c r="AC730" s="719"/>
      <c r="AD730" s="719"/>
      <c r="AE730" s="164"/>
      <c r="AF730" s="164"/>
      <c r="AG730" s="199">
        <f t="shared" si="165"/>
        <v>1</v>
      </c>
      <c r="AH730" s="293">
        <f t="shared" si="166"/>
        <v>0</v>
      </c>
      <c r="AI730" s="294">
        <f t="shared" si="167"/>
        <v>0</v>
      </c>
      <c r="AJ730" s="295">
        <f t="shared" si="168"/>
        <v>0</v>
      </c>
      <c r="AK730" s="296">
        <f t="shared" si="169"/>
        <v>0</v>
      </c>
      <c r="AL730" s="298">
        <f t="shared" si="170"/>
        <v>0</v>
      </c>
      <c r="AM730" s="164"/>
      <c r="AN730" s="402">
        <f t="shared" si="171"/>
        <v>1</v>
      </c>
      <c r="AO730" s="370" t="str">
        <f>IF(AN730=0,"",
IF(SUM($AN$721:AN730)=1,AP730,
IF($AN$841&gt;SUM($AN$721:AN730),_xlfn.CONCAT(", ",AP730),
IF($AN$841=SUM($AN$721:AN730),_xlfn.CONCAT(" y ",AP730)))))</f>
        <v>, 10</v>
      </c>
      <c r="AP730" s="156" t="s">
        <v>5104</v>
      </c>
      <c r="AQ730" s="272">
        <f t="shared" si="172"/>
        <v>0</v>
      </c>
      <c r="AR730" s="273" t="str">
        <f>IF(AQ730=0,"",
IF(SUM(AQ721:AQ730)=1,AS730,
IF(AQ841&gt;SUM(AQ721:AQ730),_xlfn.CONCAT(", ",AS730),
IF(AQ841=SUM(AQ721:AQ730),_xlfn.CONCAT(" y ",AS730)))))</f>
        <v/>
      </c>
      <c r="AS730" s="156" t="s">
        <v>5104</v>
      </c>
    </row>
    <row r="731" spans="1:45" ht="79.5" customHeight="1">
      <c r="A731" s="57"/>
      <c r="B731" s="26"/>
      <c r="C731" s="165" t="s">
        <v>5027</v>
      </c>
      <c r="D731" s="1062" t="str">
        <f t="shared" si="164"/>
        <v>SECRETARIA DE INFRAESTRUCTURA Y OBRAS PUBLICAS</v>
      </c>
      <c r="E731" s="1062"/>
      <c r="F731" s="1062"/>
      <c r="G731" s="719"/>
      <c r="H731" s="719"/>
      <c r="I731" s="719"/>
      <c r="J731" s="719"/>
      <c r="K731" s="719"/>
      <c r="L731" s="719"/>
      <c r="M731" s="719"/>
      <c r="N731" s="719"/>
      <c r="O731" s="719"/>
      <c r="P731" s="719"/>
      <c r="Q731" s="719"/>
      <c r="R731" s="719"/>
      <c r="S731" s="719"/>
      <c r="T731" s="719"/>
      <c r="U731" s="719"/>
      <c r="V731" s="719"/>
      <c r="W731" s="719"/>
      <c r="X731" s="719"/>
      <c r="Y731" s="719"/>
      <c r="Z731" s="719"/>
      <c r="AA731" s="719"/>
      <c r="AB731" s="719"/>
      <c r="AC731" s="719"/>
      <c r="AD731" s="719"/>
      <c r="AE731" s="164"/>
      <c r="AF731" s="164"/>
      <c r="AG731" s="199">
        <f t="shared" si="165"/>
        <v>1</v>
      </c>
      <c r="AH731" s="293">
        <f t="shared" si="166"/>
        <v>0</v>
      </c>
      <c r="AI731" s="294">
        <f t="shared" si="167"/>
        <v>0</v>
      </c>
      <c r="AJ731" s="295">
        <f t="shared" si="168"/>
        <v>0</v>
      </c>
      <c r="AK731" s="296">
        <f t="shared" si="169"/>
        <v>0</v>
      </c>
      <c r="AL731" s="298">
        <f t="shared" si="170"/>
        <v>0</v>
      </c>
      <c r="AM731" s="164"/>
      <c r="AN731" s="402">
        <f t="shared" si="171"/>
        <v>1</v>
      </c>
      <c r="AO731" s="370" t="str">
        <f>IF(AN731=0,"",
IF(SUM($AN$721:AN731)=1,AP731,
IF($AN$841&gt;SUM($AN$721:AN731),_xlfn.CONCAT(", ",AP731),
IF($AN$841=SUM($AN$721:AN731),_xlfn.CONCAT(" y ",AP731)))))</f>
        <v>, 11</v>
      </c>
      <c r="AP731" s="156" t="s">
        <v>5105</v>
      </c>
      <c r="AQ731" s="272">
        <f t="shared" si="172"/>
        <v>0</v>
      </c>
      <c r="AR731" s="273" t="str">
        <f>IF(AQ731=0,"",
IF(SUM(AQ721:AQ731)=1,AS731,
IF(AQ841&gt;SUM(AQ721:AQ731),_xlfn.CONCAT(", ",AS731),
IF(AQ841=SUM(AQ721:AQ731),_xlfn.CONCAT(" y ",AS731)))))</f>
        <v/>
      </c>
      <c r="AS731" s="156" t="s">
        <v>5105</v>
      </c>
    </row>
    <row r="732" spans="1:45" ht="45" customHeight="1">
      <c r="A732" s="57"/>
      <c r="B732" s="26"/>
      <c r="C732" s="165" t="s">
        <v>5028</v>
      </c>
      <c r="D732" s="1062" t="str">
        <f t="shared" si="164"/>
        <v>OFICINA DEL PROGRAMA DE GOBIERNO</v>
      </c>
      <c r="E732" s="1062"/>
      <c r="F732" s="1062"/>
      <c r="G732" s="719"/>
      <c r="H732" s="719"/>
      <c r="I732" s="719"/>
      <c r="J732" s="719"/>
      <c r="K732" s="719"/>
      <c r="L732" s="719"/>
      <c r="M732" s="719"/>
      <c r="N732" s="719"/>
      <c r="O732" s="719"/>
      <c r="P732" s="719"/>
      <c r="Q732" s="719"/>
      <c r="R732" s="719"/>
      <c r="S732" s="719"/>
      <c r="T732" s="719"/>
      <c r="U732" s="719"/>
      <c r="V732" s="719"/>
      <c r="W732" s="719"/>
      <c r="X732" s="719"/>
      <c r="Y732" s="719"/>
      <c r="Z732" s="719"/>
      <c r="AA732" s="719"/>
      <c r="AB732" s="719"/>
      <c r="AC732" s="719"/>
      <c r="AD732" s="719"/>
      <c r="AE732" s="164"/>
      <c r="AF732" s="164"/>
      <c r="AG732" s="199">
        <f t="shared" si="165"/>
        <v>1</v>
      </c>
      <c r="AH732" s="293">
        <f t="shared" si="166"/>
        <v>0</v>
      </c>
      <c r="AI732" s="294">
        <f t="shared" si="167"/>
        <v>0</v>
      </c>
      <c r="AJ732" s="295">
        <f t="shared" si="168"/>
        <v>0</v>
      </c>
      <c r="AK732" s="296">
        <f t="shared" si="169"/>
        <v>0</v>
      </c>
      <c r="AL732" s="298">
        <f t="shared" si="170"/>
        <v>0</v>
      </c>
      <c r="AM732" s="164"/>
      <c r="AN732" s="402">
        <f t="shared" si="171"/>
        <v>1</v>
      </c>
      <c r="AO732" s="370" t="str">
        <f>IF(AN732=0,"",
IF(SUM($AN$721:AN732)=1,AP732,
IF($AN$841&gt;SUM($AN$721:AN732),_xlfn.CONCAT(", ",AP732),
IF($AN$841=SUM($AN$721:AN732),_xlfn.CONCAT(" y ",AP732)))))</f>
        <v>, 12</v>
      </c>
      <c r="AP732" s="156" t="s">
        <v>5106</v>
      </c>
      <c r="AQ732" s="272">
        <f t="shared" si="172"/>
        <v>0</v>
      </c>
      <c r="AR732" s="273" t="str">
        <f>IF(AQ732=0,"",
IF(SUM(AQ721:AQ732)=1,AS732,
IF(AQ841&gt;SUM(AQ721:AQ732),_xlfn.CONCAT(", ",AS732),
IF(AQ841=SUM(AQ721:AQ732),_xlfn.CONCAT(" y ",AS732)))))</f>
        <v/>
      </c>
      <c r="AS732" s="156" t="s">
        <v>5106</v>
      </c>
    </row>
    <row r="733" spans="1:45" ht="58.5" customHeight="1">
      <c r="A733" s="57"/>
      <c r="B733" s="26"/>
      <c r="C733" s="165" t="s">
        <v>5029</v>
      </c>
      <c r="D733" s="1062" t="str">
        <f t="shared" si="164"/>
        <v>SECRETARIA DE SEGURIDAD PUBLICA</v>
      </c>
      <c r="E733" s="1062"/>
      <c r="F733" s="1062"/>
      <c r="G733" s="719"/>
      <c r="H733" s="719"/>
      <c r="I733" s="719"/>
      <c r="J733" s="719"/>
      <c r="K733" s="719"/>
      <c r="L733" s="719"/>
      <c r="M733" s="719"/>
      <c r="N733" s="719"/>
      <c r="O733" s="719"/>
      <c r="P733" s="719"/>
      <c r="Q733" s="719"/>
      <c r="R733" s="719"/>
      <c r="S733" s="719"/>
      <c r="T733" s="719"/>
      <c r="U733" s="719"/>
      <c r="V733" s="719"/>
      <c r="W733" s="719"/>
      <c r="X733" s="719"/>
      <c r="Y733" s="719"/>
      <c r="Z733" s="719"/>
      <c r="AA733" s="719"/>
      <c r="AB733" s="719"/>
      <c r="AC733" s="719"/>
      <c r="AD733" s="719"/>
      <c r="AE733" s="164"/>
      <c r="AF733" s="164"/>
      <c r="AG733" s="199">
        <f t="shared" si="165"/>
        <v>1</v>
      </c>
      <c r="AH733" s="293">
        <f t="shared" si="166"/>
        <v>0</v>
      </c>
      <c r="AI733" s="294">
        <f t="shared" si="167"/>
        <v>0</v>
      </c>
      <c r="AJ733" s="295">
        <f t="shared" si="168"/>
        <v>0</v>
      </c>
      <c r="AK733" s="296">
        <f t="shared" si="169"/>
        <v>0</v>
      </c>
      <c r="AL733" s="298">
        <f t="shared" si="170"/>
        <v>0</v>
      </c>
      <c r="AM733" s="164"/>
      <c r="AN733" s="402">
        <f t="shared" si="171"/>
        <v>1</v>
      </c>
      <c r="AO733" s="370" t="str">
        <f>IF(AN733=0,"",
IF(SUM($AN$721:AN733)=1,AP733,
IF($AN$841&gt;SUM($AN$721:AN733),_xlfn.CONCAT(", ",AP733),
IF($AN$841=SUM($AN$721:AN733),_xlfn.CONCAT(" y ",AP733)))))</f>
        <v>, 13</v>
      </c>
      <c r="AP733" s="156" t="s">
        <v>5107</v>
      </c>
      <c r="AQ733" s="272">
        <f t="shared" si="172"/>
        <v>0</v>
      </c>
      <c r="AR733" s="273" t="str">
        <f>IF(AQ733=0,"",
IF(SUM(AQ721:AQ733)=1,AS733,
IF(AQ841&gt;SUM(AQ721:AQ733),_xlfn.CONCAT(", ",AS733),
IF(AQ841=SUM(AQ721:AQ733),_xlfn.CONCAT(" y ",AS733)))))</f>
        <v/>
      </c>
      <c r="AS733" s="156" t="s">
        <v>5107</v>
      </c>
    </row>
    <row r="734" spans="1:45" ht="79.5" customHeight="1">
      <c r="A734" s="57"/>
      <c r="B734" s="26"/>
      <c r="C734" s="165" t="s">
        <v>5030</v>
      </c>
      <c r="D734" s="1062" t="str">
        <f t="shared" si="164"/>
        <v>SECRETARIA DE TRABAJO PREVISION SOCIAL Y PRODUCTIVIDAD</v>
      </c>
      <c r="E734" s="1062"/>
      <c r="F734" s="1062"/>
      <c r="G734" s="719"/>
      <c r="H734" s="719"/>
      <c r="I734" s="719"/>
      <c r="J734" s="719"/>
      <c r="K734" s="719"/>
      <c r="L734" s="719"/>
      <c r="M734" s="719"/>
      <c r="N734" s="719"/>
      <c r="O734" s="719"/>
      <c r="P734" s="719"/>
      <c r="Q734" s="719"/>
      <c r="R734" s="719"/>
      <c r="S734" s="719"/>
      <c r="T734" s="719"/>
      <c r="U734" s="719"/>
      <c r="V734" s="719"/>
      <c r="W734" s="719"/>
      <c r="X734" s="719"/>
      <c r="Y734" s="719"/>
      <c r="Z734" s="719"/>
      <c r="AA734" s="719"/>
      <c r="AB734" s="719"/>
      <c r="AC734" s="719"/>
      <c r="AD734" s="719"/>
      <c r="AE734" s="164"/>
      <c r="AF734" s="164"/>
      <c r="AG734" s="199">
        <f t="shared" si="165"/>
        <v>1</v>
      </c>
      <c r="AH734" s="293">
        <f t="shared" si="166"/>
        <v>0</v>
      </c>
      <c r="AI734" s="294">
        <f t="shared" si="167"/>
        <v>0</v>
      </c>
      <c r="AJ734" s="295">
        <f t="shared" si="168"/>
        <v>0</v>
      </c>
      <c r="AK734" s="296">
        <f t="shared" si="169"/>
        <v>0</v>
      </c>
      <c r="AL734" s="298">
        <f t="shared" si="170"/>
        <v>0</v>
      </c>
      <c r="AM734" s="164"/>
      <c r="AN734" s="402">
        <f t="shared" si="171"/>
        <v>1</v>
      </c>
      <c r="AO734" s="370" t="str">
        <f>IF(AN734=0,"",
IF(SUM($AN$721:AN734)=1,AP734,
IF($AN$841&gt;SUM($AN$721:AN734),_xlfn.CONCAT(", ",AP734),
IF($AN$841=SUM($AN$721:AN734),_xlfn.CONCAT(" y ",AP734)))))</f>
        <v>, 14</v>
      </c>
      <c r="AP734" s="156" t="s">
        <v>5108</v>
      </c>
      <c r="AQ734" s="272">
        <f t="shared" si="172"/>
        <v>0</v>
      </c>
      <c r="AR734" s="273" t="str">
        <f>IF(AQ734=0,"",
IF(SUM(AQ721:AQ734)=1,AS734,
IF(AQ841&gt;SUM(AQ721:AQ734),_xlfn.CONCAT(", ",AS734),
IF(AQ841=SUM(AQ721:AQ734),_xlfn.CONCAT(" y ",AS734)))))</f>
        <v/>
      </c>
      <c r="AS734" s="156" t="s">
        <v>5108</v>
      </c>
    </row>
    <row r="735" spans="1:45" ht="45" customHeight="1">
      <c r="A735" s="57"/>
      <c r="B735" s="26"/>
      <c r="C735" s="165" t="s">
        <v>5031</v>
      </c>
      <c r="D735" s="1062" t="str">
        <f t="shared" si="164"/>
        <v>SECRETARIA DE TURISMO Y CULTURA</v>
      </c>
      <c r="E735" s="1062"/>
      <c r="F735" s="1062"/>
      <c r="G735" s="719"/>
      <c r="H735" s="719"/>
      <c r="I735" s="719"/>
      <c r="J735" s="719"/>
      <c r="K735" s="719"/>
      <c r="L735" s="719"/>
      <c r="M735" s="719"/>
      <c r="N735" s="719"/>
      <c r="O735" s="719"/>
      <c r="P735" s="719"/>
      <c r="Q735" s="719"/>
      <c r="R735" s="719"/>
      <c r="S735" s="719"/>
      <c r="T735" s="719"/>
      <c r="U735" s="719"/>
      <c r="V735" s="719"/>
      <c r="W735" s="719"/>
      <c r="X735" s="719"/>
      <c r="Y735" s="719"/>
      <c r="Z735" s="719"/>
      <c r="AA735" s="719"/>
      <c r="AB735" s="719"/>
      <c r="AC735" s="719"/>
      <c r="AD735" s="719"/>
      <c r="AE735" s="164"/>
      <c r="AF735" s="164"/>
      <c r="AG735" s="199">
        <f t="shared" si="165"/>
        <v>1</v>
      </c>
      <c r="AH735" s="293">
        <f t="shared" si="166"/>
        <v>0</v>
      </c>
      <c r="AI735" s="294">
        <f t="shared" si="167"/>
        <v>0</v>
      </c>
      <c r="AJ735" s="295">
        <f t="shared" si="168"/>
        <v>0</v>
      </c>
      <c r="AK735" s="296">
        <f t="shared" si="169"/>
        <v>0</v>
      </c>
      <c r="AL735" s="298">
        <f t="shared" si="170"/>
        <v>0</v>
      </c>
      <c r="AM735" s="164"/>
      <c r="AN735" s="402">
        <f t="shared" si="171"/>
        <v>1</v>
      </c>
      <c r="AO735" s="370" t="str">
        <f>IF(AN735=0,"",
IF(SUM($AN$721:AN735)=1,AP735,
IF($AN$841&gt;SUM($AN$721:AN735),_xlfn.CONCAT(", ",AP735),
IF($AN$841=SUM($AN$721:AN735),_xlfn.CONCAT(" y ",AP735)))))</f>
        <v>, 15</v>
      </c>
      <c r="AP735" s="156" t="s">
        <v>5109</v>
      </c>
      <c r="AQ735" s="272">
        <f t="shared" si="172"/>
        <v>0</v>
      </c>
      <c r="AR735" s="273" t="str">
        <f>IF(AQ735=0,"",
IF(SUM(AQ721:AQ735)=1,AS735,
IF(AQ841&gt;SUM(AQ721:AQ735),_xlfn.CONCAT(", ",AS735),
IF(AQ841=SUM(AQ721:AQ735),_xlfn.CONCAT(" y ",AS735)))))</f>
        <v/>
      </c>
      <c r="AS735" s="156" t="s">
        <v>5109</v>
      </c>
    </row>
    <row r="736" spans="1:45" ht="56.25" customHeight="1">
      <c r="A736" s="57"/>
      <c r="B736" s="26"/>
      <c r="C736" s="165" t="s">
        <v>5032</v>
      </c>
      <c r="D736" s="1062" t="str">
        <f t="shared" si="164"/>
        <v>SECRETARIA DE PROTECCION CIVIL</v>
      </c>
      <c r="E736" s="1062"/>
      <c r="F736" s="1062"/>
      <c r="G736" s="719"/>
      <c r="H736" s="719"/>
      <c r="I736" s="719"/>
      <c r="J736" s="719"/>
      <c r="K736" s="719"/>
      <c r="L736" s="719"/>
      <c r="M736" s="719"/>
      <c r="N736" s="719"/>
      <c r="O736" s="719"/>
      <c r="P736" s="719"/>
      <c r="Q736" s="719"/>
      <c r="R736" s="719"/>
      <c r="S736" s="719"/>
      <c r="T736" s="719"/>
      <c r="U736" s="719"/>
      <c r="V736" s="719"/>
      <c r="W736" s="719"/>
      <c r="X736" s="719"/>
      <c r="Y736" s="719"/>
      <c r="Z736" s="719"/>
      <c r="AA736" s="719"/>
      <c r="AB736" s="719"/>
      <c r="AC736" s="719"/>
      <c r="AD736" s="719"/>
      <c r="AE736" s="164"/>
      <c r="AF736" s="164"/>
      <c r="AG736" s="199">
        <f t="shared" si="165"/>
        <v>1</v>
      </c>
      <c r="AH736" s="293">
        <f t="shared" si="166"/>
        <v>0</v>
      </c>
      <c r="AI736" s="294">
        <f t="shared" si="167"/>
        <v>0</v>
      </c>
      <c r="AJ736" s="295">
        <f t="shared" si="168"/>
        <v>0</v>
      </c>
      <c r="AK736" s="296">
        <f t="shared" si="169"/>
        <v>0</v>
      </c>
      <c r="AL736" s="298">
        <f t="shared" si="170"/>
        <v>0</v>
      </c>
      <c r="AM736" s="164"/>
      <c r="AN736" s="402">
        <f t="shared" si="171"/>
        <v>1</v>
      </c>
      <c r="AO736" s="370" t="str">
        <f>IF(AN736=0,"",
IF(SUM($AN$721:AN736)=1,AP736,
IF($AN$841&gt;SUM($AN$721:AN736),_xlfn.CONCAT(", ",AP736),
IF($AN$841=SUM($AN$721:AN736),_xlfn.CONCAT(" y ",AP736)))))</f>
        <v>, 16</v>
      </c>
      <c r="AP736" s="156" t="s">
        <v>5110</v>
      </c>
      <c r="AQ736" s="272">
        <f t="shared" si="172"/>
        <v>0</v>
      </c>
      <c r="AR736" s="273" t="str">
        <f>IF(AQ736=0,"",
IF(SUM(AQ721:AQ736)=1,AS736,
IF(AQ841&gt;SUM(AQ721:AQ736),_xlfn.CONCAT(", ",AS736),
IF(AQ841=SUM(AQ721:AQ736),_xlfn.CONCAT(" y ",AS736)))))</f>
        <v/>
      </c>
      <c r="AS736" s="156" t="s">
        <v>5110</v>
      </c>
    </row>
    <row r="737" spans="1:45" ht="45" customHeight="1">
      <c r="A737" s="57"/>
      <c r="B737" s="26"/>
      <c r="C737" s="165" t="s">
        <v>5033</v>
      </c>
      <c r="D737" s="1062" t="str">
        <f t="shared" si="164"/>
        <v>SECRETARIA DE MEDIO AMBIENTE</v>
      </c>
      <c r="E737" s="1062"/>
      <c r="F737" s="1062"/>
      <c r="G737" s="719"/>
      <c r="H737" s="719"/>
      <c r="I737" s="719"/>
      <c r="J737" s="719"/>
      <c r="K737" s="719"/>
      <c r="L737" s="719"/>
      <c r="M737" s="719"/>
      <c r="N737" s="719"/>
      <c r="O737" s="719"/>
      <c r="P737" s="719"/>
      <c r="Q737" s="719"/>
      <c r="R737" s="719"/>
      <c r="S737" s="719"/>
      <c r="T737" s="719"/>
      <c r="U737" s="719"/>
      <c r="V737" s="719"/>
      <c r="W737" s="719"/>
      <c r="X737" s="719"/>
      <c r="Y737" s="719"/>
      <c r="Z737" s="719"/>
      <c r="AA737" s="719"/>
      <c r="AB737" s="719"/>
      <c r="AC737" s="719"/>
      <c r="AD737" s="719"/>
      <c r="AE737" s="164"/>
      <c r="AF737" s="164"/>
      <c r="AG737" s="199">
        <f t="shared" si="165"/>
        <v>1</v>
      </c>
      <c r="AH737" s="293">
        <f t="shared" si="166"/>
        <v>0</v>
      </c>
      <c r="AI737" s="294">
        <f t="shared" si="167"/>
        <v>0</v>
      </c>
      <c r="AJ737" s="295">
        <f t="shared" si="168"/>
        <v>0</v>
      </c>
      <c r="AK737" s="296">
        <f t="shared" si="169"/>
        <v>0</v>
      </c>
      <c r="AL737" s="298">
        <f t="shared" si="170"/>
        <v>0</v>
      </c>
      <c r="AM737" s="164"/>
      <c r="AN737" s="402">
        <f t="shared" si="171"/>
        <v>1</v>
      </c>
      <c r="AO737" s="370" t="str">
        <f>IF(AN737=0,"",
IF(SUM($AN$721:AN737)=1,AP737,
IF($AN$841&gt;SUM($AN$721:AN737),_xlfn.CONCAT(", ",AP737),
IF($AN$841=SUM($AN$721:AN737),_xlfn.CONCAT(" y ",AP737)))))</f>
        <v>, 17</v>
      </c>
      <c r="AP737" s="156" t="s">
        <v>5111</v>
      </c>
      <c r="AQ737" s="272">
        <f t="shared" si="172"/>
        <v>0</v>
      </c>
      <c r="AR737" s="273" t="str">
        <f>IF(AQ737=0,"",
IF(SUM(AQ721:AQ737)=1,AS737,
IF(AQ841&gt;SUM(AQ721:AQ737),_xlfn.CONCAT(", ",AS737),
IF(AQ841=SUM(AQ721:AQ737),_xlfn.CONCAT(" y ",AS737)))))</f>
        <v/>
      </c>
      <c r="AS737" s="156" t="s">
        <v>5111</v>
      </c>
    </row>
    <row r="738" spans="1:45" ht="45" customHeight="1">
      <c r="A738" s="57"/>
      <c r="B738" s="26"/>
      <c r="C738" s="165" t="s">
        <v>5034</v>
      </c>
      <c r="D738" s="1062" t="str">
        <f t="shared" si="164"/>
        <v>SERVICIOS DE SALUD DE VERACRUZ</v>
      </c>
      <c r="E738" s="1062"/>
      <c r="F738" s="1062"/>
      <c r="G738" s="719"/>
      <c r="H738" s="719"/>
      <c r="I738" s="719"/>
      <c r="J738" s="719"/>
      <c r="K738" s="719"/>
      <c r="L738" s="719"/>
      <c r="M738" s="719"/>
      <c r="N738" s="719"/>
      <c r="O738" s="719"/>
      <c r="P738" s="719"/>
      <c r="Q738" s="719"/>
      <c r="R738" s="719"/>
      <c r="S738" s="719"/>
      <c r="T738" s="719"/>
      <c r="U738" s="719"/>
      <c r="V738" s="719"/>
      <c r="W738" s="719"/>
      <c r="X738" s="719"/>
      <c r="Y738" s="719"/>
      <c r="Z738" s="719"/>
      <c r="AA738" s="719"/>
      <c r="AB738" s="719"/>
      <c r="AC738" s="719"/>
      <c r="AD738" s="719"/>
      <c r="AE738" s="164"/>
      <c r="AF738" s="164"/>
      <c r="AG738" s="199">
        <f t="shared" si="165"/>
        <v>1</v>
      </c>
      <c r="AH738" s="293">
        <f t="shared" si="166"/>
        <v>0</v>
      </c>
      <c r="AI738" s="294">
        <f t="shared" si="167"/>
        <v>0</v>
      </c>
      <c r="AJ738" s="295">
        <f t="shared" si="168"/>
        <v>0</v>
      </c>
      <c r="AK738" s="296">
        <f t="shared" si="169"/>
        <v>0</v>
      </c>
      <c r="AL738" s="298">
        <f t="shared" si="170"/>
        <v>0</v>
      </c>
      <c r="AM738" s="164"/>
      <c r="AN738" s="402">
        <f t="shared" si="171"/>
        <v>1</v>
      </c>
      <c r="AO738" s="370" t="str">
        <f>IF(AN738=0,"",
IF(SUM($AN$721:AN738)=1,AP738,
IF($AN$841&gt;SUM($AN$721:AN738),_xlfn.CONCAT(", ",AP738),
IF($AN$841=SUM($AN$721:AN738),_xlfn.CONCAT(" y ",AP738)))))</f>
        <v>, 18</v>
      </c>
      <c r="AP738" s="156" t="s">
        <v>5112</v>
      </c>
      <c r="AQ738" s="272">
        <f t="shared" si="172"/>
        <v>0</v>
      </c>
      <c r="AR738" s="273" t="str">
        <f>IF(AQ738=0,"",
IF(SUM(AQ721:AQ738)=1,AS738,
IF(AQ841&gt;SUM(AQ721:AQ738),_xlfn.CONCAT(", ",AS738),
IF(AQ841=SUM(AQ721:AQ738),_xlfn.CONCAT(" y ",AS738)))))</f>
        <v/>
      </c>
      <c r="AS738" s="156" t="s">
        <v>5112</v>
      </c>
    </row>
    <row r="739" spans="1:45" ht="72" customHeight="1">
      <c r="A739" s="57"/>
      <c r="B739" s="26"/>
      <c r="C739" s="165" t="s">
        <v>5035</v>
      </c>
      <c r="D739" s="1062" t="str">
        <f t="shared" si="164"/>
        <v>SISTEMA PARA EL DESARROLLO INTEGRAL DE LA FAMILIA</v>
      </c>
      <c r="E739" s="1062"/>
      <c r="F739" s="1062"/>
      <c r="G739" s="719"/>
      <c r="H739" s="719"/>
      <c r="I739" s="719"/>
      <c r="J739" s="719"/>
      <c r="K739" s="719"/>
      <c r="L739" s="719"/>
      <c r="M739" s="719"/>
      <c r="N739" s="719"/>
      <c r="O739" s="719"/>
      <c r="P739" s="719"/>
      <c r="Q739" s="719"/>
      <c r="R739" s="719"/>
      <c r="S739" s="719"/>
      <c r="T739" s="719"/>
      <c r="U739" s="719"/>
      <c r="V739" s="719"/>
      <c r="W739" s="719"/>
      <c r="X739" s="719"/>
      <c r="Y739" s="719"/>
      <c r="Z739" s="719"/>
      <c r="AA739" s="719"/>
      <c r="AB739" s="719"/>
      <c r="AC739" s="719"/>
      <c r="AD739" s="719"/>
      <c r="AE739" s="164"/>
      <c r="AF739" s="164"/>
      <c r="AG739" s="199">
        <f t="shared" si="165"/>
        <v>1</v>
      </c>
      <c r="AH739" s="293">
        <f t="shared" si="166"/>
        <v>0</v>
      </c>
      <c r="AI739" s="294">
        <f t="shared" si="167"/>
        <v>0</v>
      </c>
      <c r="AJ739" s="295">
        <f t="shared" si="168"/>
        <v>0</v>
      </c>
      <c r="AK739" s="296">
        <f t="shared" si="169"/>
        <v>0</v>
      </c>
      <c r="AL739" s="298">
        <f t="shared" si="170"/>
        <v>0</v>
      </c>
      <c r="AM739" s="164"/>
      <c r="AN739" s="402">
        <f t="shared" si="171"/>
        <v>1</v>
      </c>
      <c r="AO739" s="370" t="str">
        <f>IF(AN739=0,"",
IF(SUM($AN$721:AN739)=1,AP739,
IF($AN$841&gt;SUM($AN$721:AN739),_xlfn.CONCAT(", ",AP739),
IF($AN$841=SUM($AN$721:AN739),_xlfn.CONCAT(" y ",AP739)))))</f>
        <v>, 19</v>
      </c>
      <c r="AP739" s="156" t="s">
        <v>5113</v>
      </c>
      <c r="AQ739" s="272">
        <f t="shared" si="172"/>
        <v>0</v>
      </c>
      <c r="AR739" s="273" t="str">
        <f>IF(AQ739=0,"",
IF(SUM(AQ721:AQ739)=1,AS739,
IF(AQ841&gt;SUM(AQ721:AQ739),_xlfn.CONCAT(", ",AS739),
IF(AQ841=SUM(AQ721:AQ739),_xlfn.CONCAT(" y ",AS739)))))</f>
        <v/>
      </c>
      <c r="AS739" s="156" t="s">
        <v>5113</v>
      </c>
    </row>
    <row r="740" spans="1:45" ht="45" customHeight="1">
      <c r="A740" s="57"/>
      <c r="B740" s="26"/>
      <c r="C740" s="165" t="s">
        <v>5036</v>
      </c>
      <c r="D740" s="1062" t="str">
        <f t="shared" si="164"/>
        <v>COMISION DE ARBITRAJE MEDICO</v>
      </c>
      <c r="E740" s="1062"/>
      <c r="F740" s="1062"/>
      <c r="G740" s="719"/>
      <c r="H740" s="719"/>
      <c r="I740" s="719"/>
      <c r="J740" s="719"/>
      <c r="K740" s="719"/>
      <c r="L740" s="719"/>
      <c r="M740" s="719"/>
      <c r="N740" s="719"/>
      <c r="O740" s="719"/>
      <c r="P740" s="719"/>
      <c r="Q740" s="719"/>
      <c r="R740" s="719"/>
      <c r="S740" s="719"/>
      <c r="T740" s="719"/>
      <c r="U740" s="719"/>
      <c r="V740" s="719"/>
      <c r="W740" s="719"/>
      <c r="X740" s="719"/>
      <c r="Y740" s="719"/>
      <c r="Z740" s="719"/>
      <c r="AA740" s="719"/>
      <c r="AB740" s="719"/>
      <c r="AC740" s="719"/>
      <c r="AD740" s="719"/>
      <c r="AE740" s="164"/>
      <c r="AF740" s="164"/>
      <c r="AG740" s="199">
        <f t="shared" si="165"/>
        <v>1</v>
      </c>
      <c r="AH740" s="293">
        <f t="shared" si="166"/>
        <v>0</v>
      </c>
      <c r="AI740" s="294">
        <f t="shared" si="167"/>
        <v>0</v>
      </c>
      <c r="AJ740" s="295">
        <f t="shared" si="168"/>
        <v>0</v>
      </c>
      <c r="AK740" s="296">
        <f t="shared" si="169"/>
        <v>0</v>
      </c>
      <c r="AL740" s="298">
        <f t="shared" si="170"/>
        <v>0</v>
      </c>
      <c r="AM740" s="164"/>
      <c r="AN740" s="402">
        <f t="shared" si="171"/>
        <v>1</v>
      </c>
      <c r="AO740" s="370" t="str">
        <f>IF(AN740=0,"",
IF(SUM($AN$721:AN740)=1,AP740,
IF($AN$841&gt;SUM($AN$721:AN740),_xlfn.CONCAT(", ",AP740),
IF($AN$841=SUM($AN$721:AN740),_xlfn.CONCAT(" y ",AP740)))))</f>
        <v>, 20</v>
      </c>
      <c r="AP740" s="156" t="s">
        <v>5114</v>
      </c>
      <c r="AQ740" s="272">
        <f t="shared" si="172"/>
        <v>0</v>
      </c>
      <c r="AR740" s="273" t="str">
        <f>IF(AQ740=0,"",
IF(SUM(AQ721:AQ740)=1,AS740,
IF(AQ841&gt;SUM(AQ721:AQ740),_xlfn.CONCAT(", ",AS740),
IF(AQ841=SUM(AQ721:AQ740),_xlfn.CONCAT(" y ",AS740)))))</f>
        <v/>
      </c>
      <c r="AS740" s="156" t="s">
        <v>5114</v>
      </c>
    </row>
    <row r="741" spans="1:45" ht="72.75" customHeight="1">
      <c r="A741" s="57"/>
      <c r="B741" s="26"/>
      <c r="C741" s="165" t="s">
        <v>5037</v>
      </c>
      <c r="D741" s="1062" t="str">
        <f t="shared" si="164"/>
        <v>ACADEMIA VERACRUZANA DE LAS LENGUAS INDIGENAS</v>
      </c>
      <c r="E741" s="1062"/>
      <c r="F741" s="1062"/>
      <c r="G741" s="719"/>
      <c r="H741" s="719"/>
      <c r="I741" s="719"/>
      <c r="J741" s="719"/>
      <c r="K741" s="719"/>
      <c r="L741" s="719"/>
      <c r="M741" s="719"/>
      <c r="N741" s="719"/>
      <c r="O741" s="719"/>
      <c r="P741" s="719"/>
      <c r="Q741" s="719"/>
      <c r="R741" s="719"/>
      <c r="S741" s="719"/>
      <c r="T741" s="719"/>
      <c r="U741" s="719"/>
      <c r="V741" s="719"/>
      <c r="W741" s="719"/>
      <c r="X741" s="719"/>
      <c r="Y741" s="719"/>
      <c r="Z741" s="719"/>
      <c r="AA741" s="719"/>
      <c r="AB741" s="719"/>
      <c r="AC741" s="719"/>
      <c r="AD741" s="719"/>
      <c r="AE741" s="164"/>
      <c r="AF741" s="164"/>
      <c r="AG741" s="199">
        <f t="shared" si="165"/>
        <v>1</v>
      </c>
      <c r="AH741" s="293">
        <f t="shared" si="166"/>
        <v>0</v>
      </c>
      <c r="AI741" s="294">
        <f t="shared" si="167"/>
        <v>0</v>
      </c>
      <c r="AJ741" s="295">
        <f t="shared" si="168"/>
        <v>0</v>
      </c>
      <c r="AK741" s="296">
        <f t="shared" si="169"/>
        <v>0</v>
      </c>
      <c r="AL741" s="298">
        <f t="shared" si="170"/>
        <v>0</v>
      </c>
      <c r="AM741" s="164"/>
      <c r="AN741" s="402">
        <f t="shared" si="171"/>
        <v>1</v>
      </c>
      <c r="AO741" s="370" t="str">
        <f>IF(AN741=0,"",
IF(SUM($AN$721:AN741)=1,AP741,
IF($AN$841&gt;SUM($AN$721:AN741),_xlfn.CONCAT(", ",AP741),
IF($AN$841=SUM($AN$721:AN741),_xlfn.CONCAT(" y ",AP741)))))</f>
        <v>, 21</v>
      </c>
      <c r="AP741" s="156" t="s">
        <v>5115</v>
      </c>
      <c r="AQ741" s="272">
        <f t="shared" si="172"/>
        <v>0</v>
      </c>
      <c r="AR741" s="273" t="str">
        <f>IF(AQ741=0,"",
IF(SUM(AQ721:AQ741)=1,AS741,
IF(AQ841&gt;SUM(AQ721:AQ741),_xlfn.CONCAT(", ",AS741),
IF(AQ841=SUM(AQ721:AQ741),_xlfn.CONCAT(" y ",AS741)))))</f>
        <v/>
      </c>
      <c r="AS741" s="156" t="s">
        <v>5115</v>
      </c>
    </row>
    <row r="742" spans="1:45" ht="55.5" customHeight="1">
      <c r="A742" s="57"/>
      <c r="B742" s="26"/>
      <c r="C742" s="165" t="s">
        <v>5038</v>
      </c>
      <c r="D742" s="1062" t="str">
        <f t="shared" si="164"/>
        <v>INSTITUTO VERACRUZANO DEL DEPORTE</v>
      </c>
      <c r="E742" s="1062"/>
      <c r="F742" s="1062"/>
      <c r="G742" s="719"/>
      <c r="H742" s="719"/>
      <c r="I742" s="719"/>
      <c r="J742" s="719"/>
      <c r="K742" s="719"/>
      <c r="L742" s="719"/>
      <c r="M742" s="719"/>
      <c r="N742" s="719"/>
      <c r="O742" s="719"/>
      <c r="P742" s="719"/>
      <c r="Q742" s="719"/>
      <c r="R742" s="719"/>
      <c r="S742" s="719"/>
      <c r="T742" s="719"/>
      <c r="U742" s="719"/>
      <c r="V742" s="719"/>
      <c r="W742" s="719"/>
      <c r="X742" s="719"/>
      <c r="Y742" s="719"/>
      <c r="Z742" s="719"/>
      <c r="AA742" s="719"/>
      <c r="AB742" s="719"/>
      <c r="AC742" s="719"/>
      <c r="AD742" s="719"/>
      <c r="AE742" s="164"/>
      <c r="AF742" s="164"/>
      <c r="AG742" s="199">
        <f t="shared" si="165"/>
        <v>1</v>
      </c>
      <c r="AH742" s="293">
        <f t="shared" si="166"/>
        <v>0</v>
      </c>
      <c r="AI742" s="294">
        <f t="shared" si="167"/>
        <v>0</v>
      </c>
      <c r="AJ742" s="295">
        <f t="shared" si="168"/>
        <v>0</v>
      </c>
      <c r="AK742" s="296">
        <f t="shared" si="169"/>
        <v>0</v>
      </c>
      <c r="AL742" s="298">
        <f t="shared" si="170"/>
        <v>0</v>
      </c>
      <c r="AM742" s="164"/>
      <c r="AN742" s="402">
        <f t="shared" si="171"/>
        <v>1</v>
      </c>
      <c r="AO742" s="370" t="str">
        <f>IF(AN742=0,"",
IF(SUM($AN$721:AN742)=1,AP742,
IF($AN$841&gt;SUM($AN$721:AN742),_xlfn.CONCAT(", ",AP742),
IF($AN$841=SUM($AN$721:AN742),_xlfn.CONCAT(" y ",AP742)))))</f>
        <v>, 22</v>
      </c>
      <c r="AP742" s="156" t="s">
        <v>5116</v>
      </c>
      <c r="AQ742" s="272">
        <f t="shared" si="172"/>
        <v>0</v>
      </c>
      <c r="AR742" s="273" t="str">
        <f>IF(AQ742=0,"",
IF(SUM(AQ721:AQ742)=1,AS742,
IF(AQ841&gt;SUM(AQ721:AQ742),_xlfn.CONCAT(", ",AS742),
IF(AQ841=SUM(AQ721:AQ742),_xlfn.CONCAT(" y ",AS742)))))</f>
        <v/>
      </c>
      <c r="AS742" s="156" t="s">
        <v>5116</v>
      </c>
    </row>
    <row r="743" spans="1:45" ht="77.25" customHeight="1">
      <c r="A743" s="57"/>
      <c r="B743" s="26"/>
      <c r="C743" s="165" t="s">
        <v>5039</v>
      </c>
      <c r="D743" s="1062" t="str">
        <f t="shared" si="164"/>
        <v>INSTITUTO DE ESPACIOS EDUCATIVOS DEL ESTADO DE VERACRUZ</v>
      </c>
      <c r="E743" s="1062"/>
      <c r="F743" s="1062"/>
      <c r="G743" s="719"/>
      <c r="H743" s="719"/>
      <c r="I743" s="719"/>
      <c r="J743" s="719"/>
      <c r="K743" s="719"/>
      <c r="L743" s="719"/>
      <c r="M743" s="719"/>
      <c r="N743" s="719"/>
      <c r="O743" s="719"/>
      <c r="P743" s="719"/>
      <c r="Q743" s="719"/>
      <c r="R743" s="719"/>
      <c r="S743" s="719"/>
      <c r="T743" s="719"/>
      <c r="U743" s="719"/>
      <c r="V743" s="719"/>
      <c r="W743" s="719"/>
      <c r="X743" s="719"/>
      <c r="Y743" s="719"/>
      <c r="Z743" s="719"/>
      <c r="AA743" s="719"/>
      <c r="AB743" s="719"/>
      <c r="AC743" s="719"/>
      <c r="AD743" s="719"/>
      <c r="AE743" s="164"/>
      <c r="AF743" s="164"/>
      <c r="AG743" s="199">
        <f t="shared" si="165"/>
        <v>1</v>
      </c>
      <c r="AH743" s="293">
        <f t="shared" si="166"/>
        <v>0</v>
      </c>
      <c r="AI743" s="294">
        <f t="shared" si="167"/>
        <v>0</v>
      </c>
      <c r="AJ743" s="295">
        <f t="shared" si="168"/>
        <v>0</v>
      </c>
      <c r="AK743" s="296">
        <f t="shared" si="169"/>
        <v>0</v>
      </c>
      <c r="AL743" s="298">
        <f t="shared" si="170"/>
        <v>0</v>
      </c>
      <c r="AM743" s="164"/>
      <c r="AN743" s="402">
        <f t="shared" si="171"/>
        <v>1</v>
      </c>
      <c r="AO743" s="370" t="str">
        <f>IF(AN743=0,"",
IF(SUM($AN$721:AN743)=1,AP743,
IF($AN$841&gt;SUM($AN$721:AN743),_xlfn.CONCAT(", ",AP743),
IF($AN$841=SUM($AN$721:AN743),_xlfn.CONCAT(" y ",AP743)))))</f>
        <v>, 23</v>
      </c>
      <c r="AP743" s="156" t="s">
        <v>5117</v>
      </c>
      <c r="AQ743" s="272">
        <f t="shared" si="172"/>
        <v>0</v>
      </c>
      <c r="AR743" s="273" t="str">
        <f>IF(AQ743=0,"",
IF(SUM(AQ721:AQ743)=1,AS743,
IF(AQ841&gt;SUM(AQ721:AQ743),_xlfn.CONCAT(", ",AS743),
IF(AQ841=SUM(AQ721:AQ743),_xlfn.CONCAT(" y ",AS743)))))</f>
        <v/>
      </c>
      <c r="AS743" s="156" t="s">
        <v>5117</v>
      </c>
    </row>
    <row r="744" spans="1:45" ht="60" customHeight="1">
      <c r="A744" s="57"/>
      <c r="B744" s="26"/>
      <c r="C744" s="165" t="s">
        <v>5040</v>
      </c>
      <c r="D744" s="1062" t="str">
        <f t="shared" si="164"/>
        <v>COLEGIO DE BACHILLERES DEL ESTADO DE VERACRUZ</v>
      </c>
      <c r="E744" s="1062"/>
      <c r="F744" s="1062"/>
      <c r="G744" s="719"/>
      <c r="H744" s="719"/>
      <c r="I744" s="719"/>
      <c r="J744" s="719"/>
      <c r="K744" s="719"/>
      <c r="L744" s="719"/>
      <c r="M744" s="719"/>
      <c r="N744" s="719"/>
      <c r="O744" s="719"/>
      <c r="P744" s="719"/>
      <c r="Q744" s="719"/>
      <c r="R744" s="719"/>
      <c r="S744" s="719"/>
      <c r="T744" s="719"/>
      <c r="U744" s="719"/>
      <c r="V744" s="719"/>
      <c r="W744" s="719"/>
      <c r="X744" s="719"/>
      <c r="Y744" s="719"/>
      <c r="Z744" s="719"/>
      <c r="AA744" s="719"/>
      <c r="AB744" s="719"/>
      <c r="AC744" s="719"/>
      <c r="AD744" s="719"/>
      <c r="AE744" s="164"/>
      <c r="AF744" s="164"/>
      <c r="AG744" s="199">
        <f t="shared" si="165"/>
        <v>1</v>
      </c>
      <c r="AH744" s="293">
        <f t="shared" si="166"/>
        <v>0</v>
      </c>
      <c r="AI744" s="294">
        <f t="shared" si="167"/>
        <v>0</v>
      </c>
      <c r="AJ744" s="295">
        <f t="shared" si="168"/>
        <v>0</v>
      </c>
      <c r="AK744" s="296">
        <f t="shared" si="169"/>
        <v>0</v>
      </c>
      <c r="AL744" s="298">
        <f t="shared" si="170"/>
        <v>0</v>
      </c>
      <c r="AM744" s="164"/>
      <c r="AN744" s="402">
        <f t="shared" si="171"/>
        <v>1</v>
      </c>
      <c r="AO744" s="370" t="str">
        <f>IF(AN744=0,"",
IF(SUM($AN$721:AN744)=1,AP744,
IF($AN$841&gt;SUM($AN$721:AN744),_xlfn.CONCAT(", ",AP744),
IF($AN$841=SUM($AN$721:AN744),_xlfn.CONCAT(" y ",AP744)))))</f>
        <v>, 24</v>
      </c>
      <c r="AP744" s="156" t="s">
        <v>5118</v>
      </c>
      <c r="AQ744" s="272">
        <f t="shared" si="172"/>
        <v>0</v>
      </c>
      <c r="AR744" s="273" t="str">
        <f>IF(AQ744=0,"",
IF(SUM(AQ721:AQ744)=1,AS744,
IF(AQ841&gt;SUM(AQ721:AQ744),_xlfn.CONCAT(", ",AS744),
IF(AQ841=SUM(AQ721:AQ744),_xlfn.CONCAT(" y ",AS744)))))</f>
        <v/>
      </c>
      <c r="AS744" s="156" t="s">
        <v>5118</v>
      </c>
    </row>
    <row r="745" spans="1:45" ht="61.5" customHeight="1">
      <c r="A745" s="57"/>
      <c r="B745" s="26"/>
      <c r="C745" s="165" t="s">
        <v>5041</v>
      </c>
      <c r="D745" s="1062" t="str">
        <f t="shared" si="164"/>
        <v>INSTITUTO TECNOLOGICO SUPERIOR DE MISANTLA</v>
      </c>
      <c r="E745" s="1062"/>
      <c r="F745" s="1062"/>
      <c r="G745" s="719"/>
      <c r="H745" s="719"/>
      <c r="I745" s="719"/>
      <c r="J745" s="719"/>
      <c r="K745" s="719"/>
      <c r="L745" s="719"/>
      <c r="M745" s="719"/>
      <c r="N745" s="719"/>
      <c r="O745" s="719"/>
      <c r="P745" s="719"/>
      <c r="Q745" s="719"/>
      <c r="R745" s="719"/>
      <c r="S745" s="719"/>
      <c r="T745" s="719"/>
      <c r="U745" s="719"/>
      <c r="V745" s="719"/>
      <c r="W745" s="719"/>
      <c r="X745" s="719"/>
      <c r="Y745" s="719"/>
      <c r="Z745" s="719"/>
      <c r="AA745" s="719"/>
      <c r="AB745" s="719"/>
      <c r="AC745" s="719"/>
      <c r="AD745" s="719"/>
      <c r="AE745" s="164"/>
      <c r="AF745" s="164"/>
      <c r="AG745" s="199">
        <f t="shared" si="165"/>
        <v>1</v>
      </c>
      <c r="AH745" s="293">
        <f t="shared" si="166"/>
        <v>0</v>
      </c>
      <c r="AI745" s="294">
        <f t="shared" si="167"/>
        <v>0</v>
      </c>
      <c r="AJ745" s="295">
        <f t="shared" si="168"/>
        <v>0</v>
      </c>
      <c r="AK745" s="296">
        <f t="shared" si="169"/>
        <v>0</v>
      </c>
      <c r="AL745" s="298">
        <f t="shared" si="170"/>
        <v>0</v>
      </c>
      <c r="AM745" s="164"/>
      <c r="AN745" s="402">
        <f t="shared" si="171"/>
        <v>1</v>
      </c>
      <c r="AO745" s="370" t="str">
        <f>IF(AN745=0,"",
IF(SUM($AN$721:AN745)=1,AP745,
IF($AN$841&gt;SUM($AN$721:AN745),_xlfn.CONCAT(", ",AP745),
IF($AN$841=SUM($AN$721:AN745),_xlfn.CONCAT(" y ",AP745)))))</f>
        <v>, 25</v>
      </c>
      <c r="AP745" s="156" t="s">
        <v>5119</v>
      </c>
      <c r="AQ745" s="272">
        <f t="shared" si="172"/>
        <v>0</v>
      </c>
      <c r="AR745" s="273" t="str">
        <f>IF(AQ745=0,"",
IF(SUM(AQ721:AQ745)=1,AS745,
IF(AQ841&gt;SUM(AQ721:AQ745),_xlfn.CONCAT(", ",AS745),
IF(AQ841=SUM(AQ721:AQ745),_xlfn.CONCAT(" y ",AS745)))))</f>
        <v/>
      </c>
      <c r="AS745" s="156" t="s">
        <v>5119</v>
      </c>
    </row>
    <row r="746" spans="1:45" ht="75" customHeight="1">
      <c r="A746" s="57"/>
      <c r="B746" s="26"/>
      <c r="C746" s="165" t="s">
        <v>5042</v>
      </c>
      <c r="D746" s="1062" t="str">
        <f t="shared" si="164"/>
        <v>INSTITUTO TECNOLOGICO SUPERIOR DE SAN ANDRES TUXTLA</v>
      </c>
      <c r="E746" s="1062"/>
      <c r="F746" s="1062"/>
      <c r="G746" s="719"/>
      <c r="H746" s="719"/>
      <c r="I746" s="719"/>
      <c r="J746" s="719"/>
      <c r="K746" s="719"/>
      <c r="L746" s="719"/>
      <c r="M746" s="719"/>
      <c r="N746" s="719"/>
      <c r="O746" s="719"/>
      <c r="P746" s="719"/>
      <c r="Q746" s="719"/>
      <c r="R746" s="719"/>
      <c r="S746" s="719"/>
      <c r="T746" s="719"/>
      <c r="U746" s="719"/>
      <c r="V746" s="719"/>
      <c r="W746" s="719"/>
      <c r="X746" s="719"/>
      <c r="Y746" s="719"/>
      <c r="Z746" s="719"/>
      <c r="AA746" s="719"/>
      <c r="AB746" s="719"/>
      <c r="AC746" s="719"/>
      <c r="AD746" s="719"/>
      <c r="AE746" s="164"/>
      <c r="AF746" s="164"/>
      <c r="AG746" s="199">
        <f t="shared" si="165"/>
        <v>1</v>
      </c>
      <c r="AH746" s="293">
        <f t="shared" si="166"/>
        <v>0</v>
      </c>
      <c r="AI746" s="294">
        <f t="shared" si="167"/>
        <v>0</v>
      </c>
      <c r="AJ746" s="295">
        <f t="shared" si="168"/>
        <v>0</v>
      </c>
      <c r="AK746" s="296">
        <f t="shared" si="169"/>
        <v>0</v>
      </c>
      <c r="AL746" s="298">
        <f t="shared" si="170"/>
        <v>0</v>
      </c>
      <c r="AM746" s="164"/>
      <c r="AN746" s="402">
        <f t="shared" si="171"/>
        <v>1</v>
      </c>
      <c r="AO746" s="370" t="str">
        <f>IF(AN746=0,"",
IF(SUM($AN$721:AN746)=1,AP746,
IF($AN$841&gt;SUM($AN$721:AN746),_xlfn.CONCAT(", ",AP746),
IF($AN$841=SUM($AN$721:AN746),_xlfn.CONCAT(" y ",AP746)))))</f>
        <v>, 26</v>
      </c>
      <c r="AP746" s="156" t="s">
        <v>5120</v>
      </c>
      <c r="AQ746" s="272">
        <f t="shared" si="172"/>
        <v>0</v>
      </c>
      <c r="AR746" s="273" t="str">
        <f>IF(AQ746=0,"",
IF(SUM(AQ721:AQ746)=1,AS746,
IF(AQ841&gt;SUM(AQ721:AQ746),_xlfn.CONCAT(", ",AS746),
IF(AQ841=SUM(AQ721:AQ746),_xlfn.CONCAT(" y ",AS746)))))</f>
        <v/>
      </c>
      <c r="AS746" s="156" t="s">
        <v>5120</v>
      </c>
    </row>
    <row r="747" spans="1:45" ht="75" customHeight="1">
      <c r="A747" s="57"/>
      <c r="B747" s="26"/>
      <c r="C747" s="165" t="s">
        <v>5043</v>
      </c>
      <c r="D747" s="1062" t="str">
        <f t="shared" si="164"/>
        <v>INSTITUTO TECNOLOGICO SUPERIOR DE TANTOYUCA</v>
      </c>
      <c r="E747" s="1062"/>
      <c r="F747" s="1062"/>
      <c r="G747" s="719"/>
      <c r="H747" s="719"/>
      <c r="I747" s="719"/>
      <c r="J747" s="719"/>
      <c r="K747" s="719"/>
      <c r="L747" s="719"/>
      <c r="M747" s="719"/>
      <c r="N747" s="719"/>
      <c r="O747" s="719"/>
      <c r="P747" s="719"/>
      <c r="Q747" s="719"/>
      <c r="R747" s="719"/>
      <c r="S747" s="719"/>
      <c r="T747" s="719"/>
      <c r="U747" s="719"/>
      <c r="V747" s="719"/>
      <c r="W747" s="719"/>
      <c r="X747" s="719"/>
      <c r="Y747" s="719"/>
      <c r="Z747" s="719"/>
      <c r="AA747" s="719"/>
      <c r="AB747" s="719"/>
      <c r="AC747" s="719"/>
      <c r="AD747" s="719"/>
      <c r="AE747" s="164"/>
      <c r="AF747" s="164"/>
      <c r="AG747" s="199">
        <f t="shared" si="165"/>
        <v>1</v>
      </c>
      <c r="AH747" s="293">
        <f t="shared" si="166"/>
        <v>0</v>
      </c>
      <c r="AI747" s="294">
        <f t="shared" si="167"/>
        <v>0</v>
      </c>
      <c r="AJ747" s="295">
        <f t="shared" si="168"/>
        <v>0</v>
      </c>
      <c r="AK747" s="296">
        <f t="shared" si="169"/>
        <v>0</v>
      </c>
      <c r="AL747" s="298">
        <f t="shared" si="170"/>
        <v>0</v>
      </c>
      <c r="AM747" s="164"/>
      <c r="AN747" s="402">
        <f t="shared" si="171"/>
        <v>1</v>
      </c>
      <c r="AO747" s="370" t="str">
        <f>IF(AN747=0,"",
IF(SUM($AN$721:AN747)=1,AP747,
IF($AN$841&gt;SUM($AN$721:AN747),_xlfn.CONCAT(", ",AP747),
IF($AN$841=SUM($AN$721:AN747),_xlfn.CONCAT(" y ",AP747)))))</f>
        <v>, 27</v>
      </c>
      <c r="AP747" s="156" t="s">
        <v>5121</v>
      </c>
      <c r="AQ747" s="272">
        <f t="shared" si="172"/>
        <v>0</v>
      </c>
      <c r="AR747" s="273" t="str">
        <f>IF(AQ747=0,"",
IF(SUM(AQ721:AQ747)=1,AS747,
IF(AQ841&gt;SUM(AQ721:AQ747),_xlfn.CONCAT(", ",AS747),
IF(AQ841=SUM(AQ721:AQ747),_xlfn.CONCAT(" y ",AS747)))))</f>
        <v/>
      </c>
      <c r="AS747" s="156" t="s">
        <v>5121</v>
      </c>
    </row>
    <row r="748" spans="1:45" ht="75" customHeight="1">
      <c r="A748" s="57"/>
      <c r="B748" s="26"/>
      <c r="C748" s="165" t="s">
        <v>5044</v>
      </c>
      <c r="D748" s="1062" t="str">
        <f t="shared" si="164"/>
        <v>INSTITUTO TECNOLOGICO SUPERIOR DE COSAMALOAPAN</v>
      </c>
      <c r="E748" s="1062"/>
      <c r="F748" s="1062"/>
      <c r="G748" s="719"/>
      <c r="H748" s="719"/>
      <c r="I748" s="719"/>
      <c r="J748" s="719"/>
      <c r="K748" s="719"/>
      <c r="L748" s="719"/>
      <c r="M748" s="719"/>
      <c r="N748" s="719"/>
      <c r="O748" s="719"/>
      <c r="P748" s="719"/>
      <c r="Q748" s="719"/>
      <c r="R748" s="719"/>
      <c r="S748" s="719"/>
      <c r="T748" s="719"/>
      <c r="U748" s="719"/>
      <c r="V748" s="719"/>
      <c r="W748" s="719"/>
      <c r="X748" s="719"/>
      <c r="Y748" s="719"/>
      <c r="Z748" s="719"/>
      <c r="AA748" s="719"/>
      <c r="AB748" s="719"/>
      <c r="AC748" s="719"/>
      <c r="AD748" s="719"/>
      <c r="AE748" s="164"/>
      <c r="AF748" s="164"/>
      <c r="AG748" s="199">
        <f t="shared" si="165"/>
        <v>1</v>
      </c>
      <c r="AH748" s="293">
        <f t="shared" si="166"/>
        <v>0</v>
      </c>
      <c r="AI748" s="294">
        <f t="shared" si="167"/>
        <v>0</v>
      </c>
      <c r="AJ748" s="295">
        <f t="shared" si="168"/>
        <v>0</v>
      </c>
      <c r="AK748" s="296">
        <f t="shared" si="169"/>
        <v>0</v>
      </c>
      <c r="AL748" s="298">
        <f t="shared" si="170"/>
        <v>0</v>
      </c>
      <c r="AM748" s="164"/>
      <c r="AN748" s="402">
        <f t="shared" si="171"/>
        <v>1</v>
      </c>
      <c r="AO748" s="370" t="str">
        <f>IF(AN748=0,"",
IF(SUM($AN$721:AN748)=1,AP748,
IF($AN$841&gt;SUM($AN$721:AN748),_xlfn.CONCAT(", ",AP748),
IF($AN$841=SUM($AN$721:AN748),_xlfn.CONCAT(" y ",AP748)))))</f>
        <v>, 28</v>
      </c>
      <c r="AP748" s="156" t="s">
        <v>5122</v>
      </c>
      <c r="AQ748" s="272">
        <f t="shared" si="172"/>
        <v>0</v>
      </c>
      <c r="AR748" s="273" t="str">
        <f>IF(AQ748=0,"",
IF(SUM(AQ721:AQ748)=1,AS748,
IF(AQ841&gt;SUM(AQ721:AQ748),_xlfn.CONCAT(", ",AS748),
IF(AQ841=SUM(AQ721:AQ748),_xlfn.CONCAT(" y ",AS748)))))</f>
        <v/>
      </c>
      <c r="AS748" s="156" t="s">
        <v>5122</v>
      </c>
    </row>
    <row r="749" spans="1:45" ht="75" customHeight="1">
      <c r="A749" s="57"/>
      <c r="B749" s="26"/>
      <c r="C749" s="165" t="s">
        <v>5045</v>
      </c>
      <c r="D749" s="1062" t="str">
        <f t="shared" si="164"/>
        <v>INSTITUTO TECNOLOGICO SUPERIOR DE PANUCO</v>
      </c>
      <c r="E749" s="1062"/>
      <c r="F749" s="1062"/>
      <c r="G749" s="719"/>
      <c r="H749" s="719"/>
      <c r="I749" s="719"/>
      <c r="J749" s="719"/>
      <c r="K749" s="719"/>
      <c r="L749" s="719"/>
      <c r="M749" s="719"/>
      <c r="N749" s="719"/>
      <c r="O749" s="719"/>
      <c r="P749" s="719"/>
      <c r="Q749" s="719"/>
      <c r="R749" s="719"/>
      <c r="S749" s="719"/>
      <c r="T749" s="719"/>
      <c r="U749" s="719"/>
      <c r="V749" s="719"/>
      <c r="W749" s="719"/>
      <c r="X749" s="719"/>
      <c r="Y749" s="719"/>
      <c r="Z749" s="719"/>
      <c r="AA749" s="719"/>
      <c r="AB749" s="719"/>
      <c r="AC749" s="719"/>
      <c r="AD749" s="719"/>
      <c r="AE749" s="164"/>
      <c r="AF749" s="164"/>
      <c r="AG749" s="199">
        <f t="shared" si="165"/>
        <v>1</v>
      </c>
      <c r="AH749" s="293">
        <f t="shared" si="166"/>
        <v>0</v>
      </c>
      <c r="AI749" s="294">
        <f t="shared" si="167"/>
        <v>0</v>
      </c>
      <c r="AJ749" s="295">
        <f t="shared" si="168"/>
        <v>0</v>
      </c>
      <c r="AK749" s="296">
        <f t="shared" si="169"/>
        <v>0</v>
      </c>
      <c r="AL749" s="298">
        <f t="shared" si="170"/>
        <v>0</v>
      </c>
      <c r="AM749" s="164"/>
      <c r="AN749" s="402">
        <f t="shared" si="171"/>
        <v>1</v>
      </c>
      <c r="AO749" s="370" t="str">
        <f>IF(AN749=0,"",
IF(SUM($AN$721:AN749)=1,AP749,
IF($AN$841&gt;SUM($AN$721:AN749),_xlfn.CONCAT(", ",AP749),
IF($AN$841=SUM($AN$721:AN749),_xlfn.CONCAT(" y ",AP749)))))</f>
        <v>, 29</v>
      </c>
      <c r="AP749" s="156" t="s">
        <v>5123</v>
      </c>
      <c r="AQ749" s="272">
        <f t="shared" si="172"/>
        <v>0</v>
      </c>
      <c r="AR749" s="273" t="str">
        <f>IF(AQ749=0,"",
IF(SUM(AQ721:AQ749)=1,AS749,
IF(AQ841&gt;SUM(AQ721:AQ749),_xlfn.CONCAT(", ",AS749),
IF(AQ841=SUM(AQ721:AQ749),_xlfn.CONCAT(" y ",AS749)))))</f>
        <v/>
      </c>
      <c r="AS749" s="156" t="s">
        <v>5123</v>
      </c>
    </row>
    <row r="750" spans="1:45" ht="75" customHeight="1">
      <c r="A750" s="57"/>
      <c r="B750" s="26"/>
      <c r="C750" s="165" t="s">
        <v>5046</v>
      </c>
      <c r="D750" s="1062" t="str">
        <f t="shared" si="164"/>
        <v>INSTITUTO TECNOLOGICO SUPERIOR DE POZA RICA</v>
      </c>
      <c r="E750" s="1062"/>
      <c r="F750" s="1062"/>
      <c r="G750" s="719"/>
      <c r="H750" s="719"/>
      <c r="I750" s="719"/>
      <c r="J750" s="719"/>
      <c r="K750" s="719"/>
      <c r="L750" s="719"/>
      <c r="M750" s="719"/>
      <c r="N750" s="719"/>
      <c r="O750" s="719"/>
      <c r="P750" s="719"/>
      <c r="Q750" s="719"/>
      <c r="R750" s="719"/>
      <c r="S750" s="719"/>
      <c r="T750" s="719"/>
      <c r="U750" s="719"/>
      <c r="V750" s="719"/>
      <c r="W750" s="719"/>
      <c r="X750" s="719"/>
      <c r="Y750" s="719"/>
      <c r="Z750" s="719"/>
      <c r="AA750" s="719"/>
      <c r="AB750" s="719"/>
      <c r="AC750" s="719"/>
      <c r="AD750" s="719"/>
      <c r="AE750" s="164"/>
      <c r="AF750" s="164"/>
      <c r="AG750" s="199">
        <f t="shared" si="165"/>
        <v>1</v>
      </c>
      <c r="AH750" s="293">
        <f t="shared" si="166"/>
        <v>0</v>
      </c>
      <c r="AI750" s="294">
        <f t="shared" si="167"/>
        <v>0</v>
      </c>
      <c r="AJ750" s="295">
        <f t="shared" si="168"/>
        <v>0</v>
      </c>
      <c r="AK750" s="296">
        <f t="shared" si="169"/>
        <v>0</v>
      </c>
      <c r="AL750" s="298">
        <f t="shared" si="170"/>
        <v>0</v>
      </c>
      <c r="AM750" s="164"/>
      <c r="AN750" s="402">
        <f t="shared" si="171"/>
        <v>1</v>
      </c>
      <c r="AO750" s="370" t="str">
        <f>IF(AN750=0,"",
IF(SUM($AN$721:AN750)=1,AP750,
IF($AN$841&gt;SUM($AN$721:AN750),_xlfn.CONCAT(", ",AP750),
IF($AN$841=SUM($AN$721:AN750),_xlfn.CONCAT(" y ",AP750)))))</f>
        <v>, 30</v>
      </c>
      <c r="AP750" s="156" t="s">
        <v>5124</v>
      </c>
      <c r="AQ750" s="272">
        <f t="shared" si="172"/>
        <v>0</v>
      </c>
      <c r="AR750" s="273" t="str">
        <f>IF(AQ750=0,"",
IF(SUM(AQ721:AQ750)=1,AS750,
IF(AQ841&gt;SUM(AQ721:AQ750),_xlfn.CONCAT(", ",AS750),
IF(AQ841=SUM(AQ721:AQ750),_xlfn.CONCAT(" y ",AS750)))))</f>
        <v/>
      </c>
      <c r="AS750" s="156" t="s">
        <v>5124</v>
      </c>
    </row>
    <row r="751" spans="1:45" ht="75" customHeight="1">
      <c r="A751" s="57"/>
      <c r="B751" s="26"/>
      <c r="C751" s="165" t="s">
        <v>5047</v>
      </c>
      <c r="D751" s="1062" t="str">
        <f t="shared" si="164"/>
        <v>INSTITUTO TECNOLOGICO SUPERIOR DE XALAPA</v>
      </c>
      <c r="E751" s="1062"/>
      <c r="F751" s="1062"/>
      <c r="G751" s="719"/>
      <c r="H751" s="719"/>
      <c r="I751" s="719"/>
      <c r="J751" s="719"/>
      <c r="K751" s="719"/>
      <c r="L751" s="719"/>
      <c r="M751" s="719"/>
      <c r="N751" s="719"/>
      <c r="O751" s="719"/>
      <c r="P751" s="719"/>
      <c r="Q751" s="719"/>
      <c r="R751" s="719"/>
      <c r="S751" s="719"/>
      <c r="T751" s="719"/>
      <c r="U751" s="719"/>
      <c r="V751" s="719"/>
      <c r="W751" s="719"/>
      <c r="X751" s="719"/>
      <c r="Y751" s="719"/>
      <c r="Z751" s="719"/>
      <c r="AA751" s="719"/>
      <c r="AB751" s="719"/>
      <c r="AC751" s="719"/>
      <c r="AD751" s="719"/>
      <c r="AE751" s="164"/>
      <c r="AF751" s="164"/>
      <c r="AG751" s="199">
        <f t="shared" si="165"/>
        <v>1</v>
      </c>
      <c r="AH751" s="293">
        <f t="shared" si="166"/>
        <v>0</v>
      </c>
      <c r="AI751" s="294">
        <f t="shared" si="167"/>
        <v>0</v>
      </c>
      <c r="AJ751" s="295">
        <f t="shared" si="168"/>
        <v>0</v>
      </c>
      <c r="AK751" s="296">
        <f t="shared" si="169"/>
        <v>0</v>
      </c>
      <c r="AL751" s="298">
        <f t="shared" si="170"/>
        <v>0</v>
      </c>
      <c r="AM751" s="164"/>
      <c r="AN751" s="402">
        <f t="shared" si="171"/>
        <v>1</v>
      </c>
      <c r="AO751" s="370" t="str">
        <f>IF(AN751=0,"",
IF(SUM($AN$721:AN751)=1,AP751,
IF($AN$841&gt;SUM($AN$721:AN751),_xlfn.CONCAT(", ",AP751),
IF($AN$841=SUM($AN$721:AN751),_xlfn.CONCAT(" y ",AP751)))))</f>
        <v>, 31</v>
      </c>
      <c r="AP751" s="156" t="s">
        <v>5125</v>
      </c>
      <c r="AQ751" s="272">
        <f t="shared" si="172"/>
        <v>0</v>
      </c>
      <c r="AR751" s="273" t="str">
        <f>IF(AQ751=0,"",
IF(SUM(AQ721:AQ751)=1,AS751,
IF(AQ841&gt;SUM(AQ721:AQ751),_xlfn.CONCAT(", ",AS751),
IF(AQ841=SUM(AQ721:AQ751),_xlfn.CONCAT(" y ",AS751)))))</f>
        <v/>
      </c>
      <c r="AS751" s="156" t="s">
        <v>5125</v>
      </c>
    </row>
    <row r="752" spans="1:45" ht="75" customHeight="1">
      <c r="A752" s="57"/>
      <c r="B752" s="26"/>
      <c r="C752" s="165" t="s">
        <v>5048</v>
      </c>
      <c r="D752" s="1062" t="str">
        <f t="shared" si="164"/>
        <v>INSTITUTO TECNOLOGICO SUPERIOR DE COATZACOALCOS</v>
      </c>
      <c r="E752" s="1062"/>
      <c r="F752" s="1062"/>
      <c r="G752" s="719"/>
      <c r="H752" s="719"/>
      <c r="I752" s="719"/>
      <c r="J752" s="719"/>
      <c r="K752" s="719"/>
      <c r="L752" s="719"/>
      <c r="M752" s="719"/>
      <c r="N752" s="719"/>
      <c r="O752" s="719"/>
      <c r="P752" s="719"/>
      <c r="Q752" s="719"/>
      <c r="R752" s="719"/>
      <c r="S752" s="719"/>
      <c r="T752" s="719"/>
      <c r="U752" s="719"/>
      <c r="V752" s="719"/>
      <c r="W752" s="719"/>
      <c r="X752" s="719"/>
      <c r="Y752" s="719"/>
      <c r="Z752" s="719"/>
      <c r="AA752" s="719"/>
      <c r="AB752" s="719"/>
      <c r="AC752" s="719"/>
      <c r="AD752" s="719"/>
      <c r="AE752" s="164"/>
      <c r="AF752" s="164"/>
      <c r="AG752" s="199">
        <f t="shared" si="165"/>
        <v>1</v>
      </c>
      <c r="AH752" s="293">
        <f t="shared" si="166"/>
        <v>0</v>
      </c>
      <c r="AI752" s="294">
        <f t="shared" si="167"/>
        <v>0</v>
      </c>
      <c r="AJ752" s="295">
        <f t="shared" si="168"/>
        <v>0</v>
      </c>
      <c r="AK752" s="296">
        <f t="shared" si="169"/>
        <v>0</v>
      </c>
      <c r="AL752" s="298">
        <f t="shared" si="170"/>
        <v>0</v>
      </c>
      <c r="AM752" s="164"/>
      <c r="AN752" s="402">
        <f t="shared" si="171"/>
        <v>1</v>
      </c>
      <c r="AO752" s="370" t="str">
        <f>IF(AN752=0,"",
IF(SUM($AN$721:AN752)=1,AP752,
IF($AN$841&gt;SUM($AN$721:AN752),_xlfn.CONCAT(", ",AP752),
IF($AN$841=SUM($AN$721:AN752),_xlfn.CONCAT(" y ",AP752)))))</f>
        <v>, 32</v>
      </c>
      <c r="AP752" s="156" t="s">
        <v>5126</v>
      </c>
      <c r="AQ752" s="272">
        <f t="shared" si="172"/>
        <v>0</v>
      </c>
      <c r="AR752" s="273" t="str">
        <f>IF(AQ752=0,"",
IF(SUM(AQ721:AQ752)=1,AS752,
IF(AQ841&gt;SUM(AQ721:AQ752),_xlfn.CONCAT(", ",AS752),
IF(AQ841=SUM(AQ721:AQ752),_xlfn.CONCAT(" y ",AS752)))))</f>
        <v/>
      </c>
      <c r="AS752" s="156" t="s">
        <v>5126</v>
      </c>
    </row>
    <row r="753" spans="1:45" ht="75" customHeight="1">
      <c r="A753" s="57"/>
      <c r="B753" s="26"/>
      <c r="C753" s="165" t="s">
        <v>5049</v>
      </c>
      <c r="D753" s="1062" t="str">
        <f t="shared" si="164"/>
        <v>INSTITUTO TECNOLOGICO SUPERIOR DE TIERRA BLANCA</v>
      </c>
      <c r="E753" s="1062"/>
      <c r="F753" s="1062"/>
      <c r="G753" s="719"/>
      <c r="H753" s="719"/>
      <c r="I753" s="719"/>
      <c r="J753" s="719"/>
      <c r="K753" s="719"/>
      <c r="L753" s="719"/>
      <c r="M753" s="719"/>
      <c r="N753" s="719"/>
      <c r="O753" s="719"/>
      <c r="P753" s="719"/>
      <c r="Q753" s="719"/>
      <c r="R753" s="719"/>
      <c r="S753" s="719"/>
      <c r="T753" s="719"/>
      <c r="U753" s="719"/>
      <c r="V753" s="719"/>
      <c r="W753" s="719"/>
      <c r="X753" s="719"/>
      <c r="Y753" s="719"/>
      <c r="Z753" s="719"/>
      <c r="AA753" s="719"/>
      <c r="AB753" s="719"/>
      <c r="AC753" s="719"/>
      <c r="AD753" s="719"/>
      <c r="AE753" s="164"/>
      <c r="AF753" s="164"/>
      <c r="AG753" s="199">
        <f t="shared" si="165"/>
        <v>1</v>
      </c>
      <c r="AH753" s="293">
        <f t="shared" si="166"/>
        <v>0</v>
      </c>
      <c r="AI753" s="294">
        <f t="shared" si="167"/>
        <v>0</v>
      </c>
      <c r="AJ753" s="295">
        <f t="shared" si="168"/>
        <v>0</v>
      </c>
      <c r="AK753" s="296">
        <f t="shared" si="169"/>
        <v>0</v>
      </c>
      <c r="AL753" s="298">
        <f t="shared" si="170"/>
        <v>0</v>
      </c>
      <c r="AM753" s="164"/>
      <c r="AN753" s="402">
        <f t="shared" si="171"/>
        <v>1</v>
      </c>
      <c r="AO753" s="370" t="str">
        <f>IF(AN753=0,"",
IF(SUM($AN$721:AN753)=1,AP753,
IF($AN$841&gt;SUM($AN$721:AN753),_xlfn.CONCAT(", ",AP753),
IF($AN$841=SUM($AN$721:AN753),_xlfn.CONCAT(" y ",AP753)))))</f>
        <v>, 33</v>
      </c>
      <c r="AP753" s="156" t="s">
        <v>5127</v>
      </c>
      <c r="AQ753" s="272">
        <f t="shared" si="172"/>
        <v>0</v>
      </c>
      <c r="AR753" s="273" t="str">
        <f>IF(AQ753=0,"",
IF(SUM(AQ721:AQ753)=1,AS753,
IF(AQ841&gt;SUM(AQ721:AQ753),_xlfn.CONCAT(", ",AS753),
IF(AQ841=SUM(AQ721:AQ753),_xlfn.CONCAT(" y ",AS753)))))</f>
        <v/>
      </c>
      <c r="AS753" s="156" t="s">
        <v>5127</v>
      </c>
    </row>
    <row r="754" spans="1:45" ht="75" customHeight="1">
      <c r="A754" s="57"/>
      <c r="B754" s="26"/>
      <c r="C754" s="165" t="s">
        <v>5050</v>
      </c>
      <c r="D754" s="1062" t="str">
        <f t="shared" si="164"/>
        <v>INSTITUTO TECNOLOGICO SUPERIOR DE ALAMO</v>
      </c>
      <c r="E754" s="1062"/>
      <c r="F754" s="1062"/>
      <c r="G754" s="719"/>
      <c r="H754" s="719"/>
      <c r="I754" s="719"/>
      <c r="J754" s="719"/>
      <c r="K754" s="719"/>
      <c r="L754" s="719"/>
      <c r="M754" s="719"/>
      <c r="N754" s="719"/>
      <c r="O754" s="719"/>
      <c r="P754" s="719"/>
      <c r="Q754" s="719"/>
      <c r="R754" s="719"/>
      <c r="S754" s="719"/>
      <c r="T754" s="719"/>
      <c r="U754" s="719"/>
      <c r="V754" s="719"/>
      <c r="W754" s="719"/>
      <c r="X754" s="719"/>
      <c r="Y754" s="719"/>
      <c r="Z754" s="719"/>
      <c r="AA754" s="719"/>
      <c r="AB754" s="719"/>
      <c r="AC754" s="719"/>
      <c r="AD754" s="719"/>
      <c r="AE754" s="164"/>
      <c r="AF754" s="164"/>
      <c r="AG754" s="199">
        <f t="shared" si="165"/>
        <v>1</v>
      </c>
      <c r="AH754" s="293">
        <f t="shared" si="166"/>
        <v>0</v>
      </c>
      <c r="AI754" s="294">
        <f t="shared" si="167"/>
        <v>0</v>
      </c>
      <c r="AJ754" s="295">
        <f t="shared" si="168"/>
        <v>0</v>
      </c>
      <c r="AK754" s="296">
        <f t="shared" si="169"/>
        <v>0</v>
      </c>
      <c r="AL754" s="298">
        <f t="shared" si="170"/>
        <v>0</v>
      </c>
      <c r="AM754" s="164"/>
      <c r="AN754" s="402">
        <f t="shared" si="171"/>
        <v>1</v>
      </c>
      <c r="AO754" s="370" t="str">
        <f>IF(AN754=0,"",
IF(SUM($AN$721:AN754)=1,AP754,
IF($AN$841&gt;SUM($AN$721:AN754),_xlfn.CONCAT(", ",AP754),
IF($AN$841=SUM($AN$721:AN754),_xlfn.CONCAT(" y ",AP754)))))</f>
        <v>, 34</v>
      </c>
      <c r="AP754" s="156" t="s">
        <v>5128</v>
      </c>
      <c r="AQ754" s="272">
        <f t="shared" si="172"/>
        <v>0</v>
      </c>
      <c r="AR754" s="273" t="str">
        <f>IF(AQ754=0,"",
IF(SUM(AQ721:AQ754)=1,AS754,
IF(AQ841&gt;SUM(AQ721:AQ754),_xlfn.CONCAT(", ",AS754),
IF(AQ841=SUM(AQ721:AQ754),_xlfn.CONCAT(" y ",AS754)))))</f>
        <v/>
      </c>
      <c r="AS754" s="156" t="s">
        <v>5128</v>
      </c>
    </row>
    <row r="755" spans="1:45" ht="75" customHeight="1">
      <c r="A755" s="57"/>
      <c r="B755" s="26"/>
      <c r="C755" s="165" t="s">
        <v>5051</v>
      </c>
      <c r="D755" s="1062" t="str">
        <f t="shared" si="164"/>
        <v>INSTITUTO TECNOLOGICO SUPERIOR DE ACAYUCAN</v>
      </c>
      <c r="E755" s="1062"/>
      <c r="F755" s="1062"/>
      <c r="G755" s="719"/>
      <c r="H755" s="719"/>
      <c r="I755" s="719"/>
      <c r="J755" s="719"/>
      <c r="K755" s="719"/>
      <c r="L755" s="719"/>
      <c r="M755" s="719"/>
      <c r="N755" s="719"/>
      <c r="O755" s="719"/>
      <c r="P755" s="719"/>
      <c r="Q755" s="719"/>
      <c r="R755" s="719"/>
      <c r="S755" s="719"/>
      <c r="T755" s="719"/>
      <c r="U755" s="719"/>
      <c r="V755" s="719"/>
      <c r="W755" s="719"/>
      <c r="X755" s="719"/>
      <c r="Y755" s="719"/>
      <c r="Z755" s="719"/>
      <c r="AA755" s="719"/>
      <c r="AB755" s="719"/>
      <c r="AC755" s="719"/>
      <c r="AD755" s="719"/>
      <c r="AE755" s="164"/>
      <c r="AF755" s="164"/>
      <c r="AG755" s="199">
        <f t="shared" si="165"/>
        <v>1</v>
      </c>
      <c r="AH755" s="293">
        <f t="shared" si="166"/>
        <v>0</v>
      </c>
      <c r="AI755" s="294">
        <f t="shared" si="167"/>
        <v>0</v>
      </c>
      <c r="AJ755" s="295">
        <f t="shared" si="168"/>
        <v>0</v>
      </c>
      <c r="AK755" s="296">
        <f t="shared" si="169"/>
        <v>0</v>
      </c>
      <c r="AL755" s="298">
        <f t="shared" si="170"/>
        <v>0</v>
      </c>
      <c r="AM755" s="164"/>
      <c r="AN755" s="402">
        <f t="shared" si="171"/>
        <v>1</v>
      </c>
      <c r="AO755" s="370" t="str">
        <f>IF(AN755=0,"",
IF(SUM($AN$721:AN755)=1,AP755,
IF($AN$841&gt;SUM($AN$721:AN755),_xlfn.CONCAT(", ",AP755),
IF($AN$841=SUM($AN$721:AN755),_xlfn.CONCAT(" y ",AP755)))))</f>
        <v>, 35</v>
      </c>
      <c r="AP755" s="156" t="s">
        <v>5129</v>
      </c>
      <c r="AQ755" s="272">
        <f t="shared" si="172"/>
        <v>0</v>
      </c>
      <c r="AR755" s="273" t="str">
        <f>IF(AQ755=0,"",
IF(SUM(AQ721:AQ755)=1,AS755,
IF(AQ841&gt;SUM(AQ721:AQ755),_xlfn.CONCAT(", ",AS755),
IF(AQ841=SUM(AQ721:AQ755),_xlfn.CONCAT(" y ",AS755)))))</f>
        <v/>
      </c>
      <c r="AS755" s="156" t="s">
        <v>5129</v>
      </c>
    </row>
    <row r="756" spans="1:45" ht="75" customHeight="1">
      <c r="A756" s="57"/>
      <c r="B756" s="26"/>
      <c r="C756" s="165" t="s">
        <v>5130</v>
      </c>
      <c r="D756" s="1062" t="str">
        <f t="shared" si="164"/>
        <v>INSTITUTO TECNOLOGICO SUPERIOR DE LAS CHOAPAS</v>
      </c>
      <c r="E756" s="1062"/>
      <c r="F756" s="1062"/>
      <c r="G756" s="719"/>
      <c r="H756" s="719"/>
      <c r="I756" s="719"/>
      <c r="J756" s="719"/>
      <c r="K756" s="719"/>
      <c r="L756" s="719"/>
      <c r="M756" s="719"/>
      <c r="N756" s="719"/>
      <c r="O756" s="719"/>
      <c r="P756" s="719"/>
      <c r="Q756" s="719"/>
      <c r="R756" s="719"/>
      <c r="S756" s="719"/>
      <c r="T756" s="719"/>
      <c r="U756" s="719"/>
      <c r="V756" s="719"/>
      <c r="W756" s="719"/>
      <c r="X756" s="719"/>
      <c r="Y756" s="719"/>
      <c r="Z756" s="719"/>
      <c r="AA756" s="719"/>
      <c r="AB756" s="719"/>
      <c r="AC756" s="719"/>
      <c r="AD756" s="719"/>
      <c r="AE756" s="164"/>
      <c r="AF756" s="164"/>
      <c r="AG756" s="199">
        <f t="shared" si="165"/>
        <v>1</v>
      </c>
      <c r="AH756" s="293">
        <f t="shared" si="166"/>
        <v>0</v>
      </c>
      <c r="AI756" s="294">
        <f t="shared" si="167"/>
        <v>0</v>
      </c>
      <c r="AJ756" s="295">
        <f t="shared" si="168"/>
        <v>0</v>
      </c>
      <c r="AK756" s="296">
        <f t="shared" si="169"/>
        <v>0</v>
      </c>
      <c r="AL756" s="298">
        <f t="shared" si="170"/>
        <v>0</v>
      </c>
      <c r="AM756" s="164"/>
      <c r="AN756" s="402">
        <f t="shared" si="171"/>
        <v>1</v>
      </c>
      <c r="AO756" s="370" t="str">
        <f>IF(AN756=0,"",
IF(SUM($AN$721:AN756)=1,AP756,
IF($AN$841&gt;SUM($AN$721:AN756),_xlfn.CONCAT(", ",AP756),
IF($AN$841=SUM($AN$721:AN756),_xlfn.CONCAT(" y ",AP756)))))</f>
        <v>, 36</v>
      </c>
      <c r="AP756" s="156" t="s">
        <v>5131</v>
      </c>
      <c r="AQ756" s="272">
        <f t="shared" si="172"/>
        <v>0</v>
      </c>
      <c r="AR756" s="273" t="str">
        <f>IF(AQ756=0,"",
IF(SUM(AQ721:AQ756)=1,AS756,
IF(AQ841&gt;SUM(AQ721:AQ756),_xlfn.CONCAT(", ",AS756),
IF(AQ841=SUM(AQ721:AQ756),_xlfn.CONCAT(" y ",AS756)))))</f>
        <v/>
      </c>
      <c r="AS756" s="156" t="s">
        <v>5131</v>
      </c>
    </row>
    <row r="757" spans="1:45" ht="75" customHeight="1">
      <c r="A757" s="57"/>
      <c r="B757" s="26"/>
      <c r="C757" s="165" t="s">
        <v>5132</v>
      </c>
      <c r="D757" s="1062" t="str">
        <f t="shared" si="164"/>
        <v>INSTITUTO TECNOLOGICO SUPERIOR DE HUATUSCO</v>
      </c>
      <c r="E757" s="1062"/>
      <c r="F757" s="1062"/>
      <c r="G757" s="719"/>
      <c r="H757" s="719"/>
      <c r="I757" s="719"/>
      <c r="J757" s="719"/>
      <c r="K757" s="719"/>
      <c r="L757" s="719"/>
      <c r="M757" s="719"/>
      <c r="N757" s="719"/>
      <c r="O757" s="719"/>
      <c r="P757" s="719"/>
      <c r="Q757" s="719"/>
      <c r="R757" s="719"/>
      <c r="S757" s="719"/>
      <c r="T757" s="719"/>
      <c r="U757" s="719"/>
      <c r="V757" s="719"/>
      <c r="W757" s="719"/>
      <c r="X757" s="719"/>
      <c r="Y757" s="719"/>
      <c r="Z757" s="719"/>
      <c r="AA757" s="719"/>
      <c r="AB757" s="719"/>
      <c r="AC757" s="719"/>
      <c r="AD757" s="719"/>
      <c r="AE757" s="164"/>
      <c r="AF757" s="164"/>
      <c r="AG757" s="199">
        <f t="shared" si="165"/>
        <v>1</v>
      </c>
      <c r="AH757" s="293">
        <f t="shared" si="166"/>
        <v>0</v>
      </c>
      <c r="AI757" s="294">
        <f t="shared" si="167"/>
        <v>0</v>
      </c>
      <c r="AJ757" s="295">
        <f t="shared" si="168"/>
        <v>0</v>
      </c>
      <c r="AK757" s="296">
        <f t="shared" si="169"/>
        <v>0</v>
      </c>
      <c r="AL757" s="298">
        <f t="shared" si="170"/>
        <v>0</v>
      </c>
      <c r="AM757" s="164"/>
      <c r="AN757" s="402">
        <f t="shared" si="171"/>
        <v>1</v>
      </c>
      <c r="AO757" s="370" t="str">
        <f>IF(AN757=0,"",
IF(SUM($AN$721:AN757)=1,AP757,
IF($AN$841&gt;SUM($AN$721:AN757),_xlfn.CONCAT(", ",AP757),
IF($AN$841=SUM($AN$721:AN757),_xlfn.CONCAT(" y ",AP757)))))</f>
        <v>, 37</v>
      </c>
      <c r="AP757" s="156" t="s">
        <v>5133</v>
      </c>
      <c r="AQ757" s="272">
        <f t="shared" si="172"/>
        <v>0</v>
      </c>
      <c r="AR757" s="273" t="str">
        <f>IF(AQ757=0,"",
IF(SUM(AQ721:AQ757)=1,AS757,
IF(AQ841&gt;SUM(AQ721:AQ757),_xlfn.CONCAT(", ",AS757),
IF(AQ841=SUM(AQ721:AQ757),_xlfn.CONCAT(" y ",AS757)))))</f>
        <v/>
      </c>
      <c r="AS757" s="156" t="s">
        <v>5133</v>
      </c>
    </row>
    <row r="758" spans="1:45" ht="75" customHeight="1">
      <c r="A758" s="57"/>
      <c r="B758" s="26"/>
      <c r="C758" s="165" t="s">
        <v>5134</v>
      </c>
      <c r="D758" s="1062" t="str">
        <f t="shared" si="164"/>
        <v>INSTITUTO TECNOLOGICO SUPERIOR DE ALVARADO</v>
      </c>
      <c r="E758" s="1062"/>
      <c r="F758" s="1062"/>
      <c r="G758" s="719"/>
      <c r="H758" s="719"/>
      <c r="I758" s="719"/>
      <c r="J758" s="719"/>
      <c r="K758" s="719"/>
      <c r="L758" s="719"/>
      <c r="M758" s="719"/>
      <c r="N758" s="719"/>
      <c r="O758" s="719"/>
      <c r="P758" s="719"/>
      <c r="Q758" s="719"/>
      <c r="R758" s="719"/>
      <c r="S758" s="719"/>
      <c r="T758" s="719"/>
      <c r="U758" s="719"/>
      <c r="V758" s="719"/>
      <c r="W758" s="719"/>
      <c r="X758" s="719"/>
      <c r="Y758" s="719"/>
      <c r="Z758" s="719"/>
      <c r="AA758" s="719"/>
      <c r="AB758" s="719"/>
      <c r="AC758" s="719"/>
      <c r="AD758" s="719"/>
      <c r="AE758" s="164"/>
      <c r="AF758" s="164"/>
      <c r="AG758" s="199">
        <f t="shared" si="165"/>
        <v>1</v>
      </c>
      <c r="AH758" s="293">
        <f t="shared" si="166"/>
        <v>0</v>
      </c>
      <c r="AI758" s="294">
        <f t="shared" si="167"/>
        <v>0</v>
      </c>
      <c r="AJ758" s="295">
        <f t="shared" si="168"/>
        <v>0</v>
      </c>
      <c r="AK758" s="296">
        <f t="shared" si="169"/>
        <v>0</v>
      </c>
      <c r="AL758" s="298">
        <f t="shared" si="170"/>
        <v>0</v>
      </c>
      <c r="AM758" s="164"/>
      <c r="AN758" s="402">
        <f t="shared" si="171"/>
        <v>1</v>
      </c>
      <c r="AO758" s="370" t="str">
        <f>IF(AN758=0,"",
IF(SUM($AN$721:AN758)=1,AP758,
IF($AN$841&gt;SUM($AN$721:AN758),_xlfn.CONCAT(", ",AP758),
IF($AN$841=SUM($AN$721:AN758),_xlfn.CONCAT(" y ",AP758)))))</f>
        <v>, 38</v>
      </c>
      <c r="AP758" s="156" t="s">
        <v>5135</v>
      </c>
      <c r="AQ758" s="272">
        <f t="shared" si="172"/>
        <v>0</v>
      </c>
      <c r="AR758" s="273" t="str">
        <f>IF(AQ758=0,"",
IF(SUM(AQ721:AQ758)=1,AS758,
IF(AQ841&gt;SUM(AQ721:AQ758),_xlfn.CONCAT(", ",AS758),
IF(AQ841=SUM(AQ721:AQ758),_xlfn.CONCAT(" y ",AS758)))))</f>
        <v/>
      </c>
      <c r="AS758" s="156" t="s">
        <v>5135</v>
      </c>
    </row>
    <row r="759" spans="1:45" ht="75" customHeight="1">
      <c r="A759" s="57"/>
      <c r="B759" s="26"/>
      <c r="C759" s="165" t="s">
        <v>5136</v>
      </c>
      <c r="D759" s="1062" t="str">
        <f t="shared" si="164"/>
        <v>INSTITUTO TECNOLOGICO SUPERIOR DE PEROTE</v>
      </c>
      <c r="E759" s="1062"/>
      <c r="F759" s="1062"/>
      <c r="G759" s="719"/>
      <c r="H759" s="719"/>
      <c r="I759" s="719"/>
      <c r="J759" s="719"/>
      <c r="K759" s="719"/>
      <c r="L759" s="719"/>
      <c r="M759" s="719"/>
      <c r="N759" s="719"/>
      <c r="O759" s="719"/>
      <c r="P759" s="719"/>
      <c r="Q759" s="719"/>
      <c r="R759" s="719"/>
      <c r="S759" s="719"/>
      <c r="T759" s="719"/>
      <c r="U759" s="719"/>
      <c r="V759" s="719"/>
      <c r="W759" s="719"/>
      <c r="X759" s="719"/>
      <c r="Y759" s="719"/>
      <c r="Z759" s="719"/>
      <c r="AA759" s="719"/>
      <c r="AB759" s="719"/>
      <c r="AC759" s="719"/>
      <c r="AD759" s="719"/>
      <c r="AE759" s="164"/>
      <c r="AF759" s="164"/>
      <c r="AG759" s="199">
        <f t="shared" si="165"/>
        <v>1</v>
      </c>
      <c r="AH759" s="293">
        <f t="shared" si="166"/>
        <v>0</v>
      </c>
      <c r="AI759" s="294">
        <f t="shared" si="167"/>
        <v>0</v>
      </c>
      <c r="AJ759" s="295">
        <f t="shared" si="168"/>
        <v>0</v>
      </c>
      <c r="AK759" s="296">
        <f t="shared" si="169"/>
        <v>0</v>
      </c>
      <c r="AL759" s="298">
        <f t="shared" si="170"/>
        <v>0</v>
      </c>
      <c r="AM759" s="164"/>
      <c r="AN759" s="402">
        <f t="shared" si="171"/>
        <v>1</v>
      </c>
      <c r="AO759" s="370" t="str">
        <f>IF(AN759=0,"",
IF(SUM($AN$721:AN759)=1,AP759,
IF($AN$841&gt;SUM($AN$721:AN759),_xlfn.CONCAT(", ",AP759),
IF($AN$841=SUM($AN$721:AN759),_xlfn.CONCAT(" y ",AP759)))))</f>
        <v>, 39</v>
      </c>
      <c r="AP759" s="156" t="s">
        <v>5137</v>
      </c>
      <c r="AQ759" s="272">
        <f t="shared" si="172"/>
        <v>0</v>
      </c>
      <c r="AR759" s="273" t="str">
        <f>IF(AQ759=0,"",
IF(SUM(AQ721:AQ759)=1,AS759,
IF(AQ841&gt;SUM(AQ721:AQ759),_xlfn.CONCAT(", ",AS759),
IF(AQ841=SUM(AQ721:AQ759),_xlfn.CONCAT(" y ",AS759)))))</f>
        <v/>
      </c>
      <c r="AS759" s="156" t="s">
        <v>5137</v>
      </c>
    </row>
    <row r="760" spans="1:45" ht="75" customHeight="1">
      <c r="A760" s="57"/>
      <c r="B760" s="26"/>
      <c r="C760" s="165" t="s">
        <v>5138</v>
      </c>
      <c r="D760" s="1062" t="str">
        <f t="shared" si="164"/>
        <v>INSTITUTO TECNOLOGICO SUPERIOR DE ZONGOLICA</v>
      </c>
      <c r="E760" s="1062"/>
      <c r="F760" s="1062"/>
      <c r="G760" s="719"/>
      <c r="H760" s="719"/>
      <c r="I760" s="719"/>
      <c r="J760" s="719"/>
      <c r="K760" s="719"/>
      <c r="L760" s="719"/>
      <c r="M760" s="719"/>
      <c r="N760" s="719"/>
      <c r="O760" s="719"/>
      <c r="P760" s="719"/>
      <c r="Q760" s="719"/>
      <c r="R760" s="719"/>
      <c r="S760" s="719"/>
      <c r="T760" s="719"/>
      <c r="U760" s="719"/>
      <c r="V760" s="719"/>
      <c r="W760" s="719"/>
      <c r="X760" s="719"/>
      <c r="Y760" s="719"/>
      <c r="Z760" s="719"/>
      <c r="AA760" s="719"/>
      <c r="AB760" s="719"/>
      <c r="AC760" s="719"/>
      <c r="AD760" s="719"/>
      <c r="AE760" s="164"/>
      <c r="AF760" s="164"/>
      <c r="AG760" s="199">
        <f t="shared" si="165"/>
        <v>1</v>
      </c>
      <c r="AH760" s="293">
        <f t="shared" si="166"/>
        <v>0</v>
      </c>
      <c r="AI760" s="294">
        <f t="shared" si="167"/>
        <v>0</v>
      </c>
      <c r="AJ760" s="295">
        <f t="shared" si="168"/>
        <v>0</v>
      </c>
      <c r="AK760" s="296">
        <f t="shared" si="169"/>
        <v>0</v>
      </c>
      <c r="AL760" s="298">
        <f t="shared" si="170"/>
        <v>0</v>
      </c>
      <c r="AM760" s="164"/>
      <c r="AN760" s="402">
        <f t="shared" si="171"/>
        <v>1</v>
      </c>
      <c r="AO760" s="370" t="str">
        <f>IF(AN760=0,"",
IF(SUM($AN$721:AN760)=1,AP760,
IF($AN$841&gt;SUM($AN$721:AN760),_xlfn.CONCAT(", ",AP760),
IF($AN$841=SUM($AN$721:AN760),_xlfn.CONCAT(" y ",AP760)))))</f>
        <v>, 40</v>
      </c>
      <c r="AP760" s="156" t="s">
        <v>5139</v>
      </c>
      <c r="AQ760" s="272">
        <f t="shared" si="172"/>
        <v>0</v>
      </c>
      <c r="AR760" s="273" t="str">
        <f>IF(AQ760=0,"",
IF(SUM(AQ721:AQ760)=1,AS760,
IF(AQ841&gt;SUM(AQ721:AQ760),_xlfn.CONCAT(", ",AS760),
IF(AQ841=SUM(AQ721:AQ760),_xlfn.CONCAT(" y ",AS760)))))</f>
        <v/>
      </c>
      <c r="AS760" s="156" t="s">
        <v>5139</v>
      </c>
    </row>
    <row r="761" spans="1:45" ht="75" customHeight="1">
      <c r="A761" s="57"/>
      <c r="B761" s="26"/>
      <c r="C761" s="165" t="s">
        <v>5140</v>
      </c>
      <c r="D761" s="1062" t="str">
        <f t="shared" si="164"/>
        <v>INSTITUTO TECNOLOGICO SUPERIOR DE NARANJOS</v>
      </c>
      <c r="E761" s="1062"/>
      <c r="F761" s="1062"/>
      <c r="G761" s="719"/>
      <c r="H761" s="719"/>
      <c r="I761" s="719"/>
      <c r="J761" s="719"/>
      <c r="K761" s="719"/>
      <c r="L761" s="719"/>
      <c r="M761" s="719"/>
      <c r="N761" s="719"/>
      <c r="O761" s="719"/>
      <c r="P761" s="719"/>
      <c r="Q761" s="719"/>
      <c r="R761" s="719"/>
      <c r="S761" s="719"/>
      <c r="T761" s="719"/>
      <c r="U761" s="719"/>
      <c r="V761" s="719"/>
      <c r="W761" s="719"/>
      <c r="X761" s="719"/>
      <c r="Y761" s="719"/>
      <c r="Z761" s="719"/>
      <c r="AA761" s="719"/>
      <c r="AB761" s="719"/>
      <c r="AC761" s="719"/>
      <c r="AD761" s="719"/>
      <c r="AE761" s="164"/>
      <c r="AF761" s="164"/>
      <c r="AG761" s="199">
        <f t="shared" si="165"/>
        <v>1</v>
      </c>
      <c r="AH761" s="293">
        <f t="shared" si="166"/>
        <v>0</v>
      </c>
      <c r="AI761" s="294">
        <f t="shared" si="167"/>
        <v>0</v>
      </c>
      <c r="AJ761" s="295">
        <f t="shared" si="168"/>
        <v>0</v>
      </c>
      <c r="AK761" s="296">
        <f t="shared" si="169"/>
        <v>0</v>
      </c>
      <c r="AL761" s="298">
        <f t="shared" si="170"/>
        <v>0</v>
      </c>
      <c r="AM761" s="164"/>
      <c r="AN761" s="402">
        <f t="shared" si="171"/>
        <v>1</v>
      </c>
      <c r="AO761" s="370" t="str">
        <f>IF(AN761=0,"",
IF(SUM($AN$721:AN761)=1,AP761,
IF($AN$841&gt;SUM($AN$721:AN761),_xlfn.CONCAT(", ",AP761),
IF($AN$841=SUM($AN$721:AN761),_xlfn.CONCAT(" y ",AP761)))))</f>
        <v>, 41</v>
      </c>
      <c r="AP761" s="156" t="s">
        <v>5141</v>
      </c>
      <c r="AQ761" s="272">
        <f t="shared" si="172"/>
        <v>0</v>
      </c>
      <c r="AR761" s="273" t="str">
        <f>IF(AQ761=0,"",
IF(SUM(AQ721:AQ761)=1,AS761,
IF(AQ841&gt;SUM(AQ721:AQ761),_xlfn.CONCAT(", ",AS761),
IF(AQ841=SUM(AQ721:AQ761),_xlfn.CONCAT(" y ",AS761)))))</f>
        <v/>
      </c>
      <c r="AS761" s="156" t="s">
        <v>5141</v>
      </c>
    </row>
    <row r="762" spans="1:45" ht="75" customHeight="1">
      <c r="A762" s="57"/>
      <c r="B762" s="26"/>
      <c r="C762" s="165" t="s">
        <v>5142</v>
      </c>
      <c r="D762" s="1062" t="str">
        <f t="shared" si="164"/>
        <v>INSTITUTO TECNOLOGICO SUPERIOR DE CHICONTEPEC</v>
      </c>
      <c r="E762" s="1062"/>
      <c r="F762" s="1062"/>
      <c r="G762" s="719"/>
      <c r="H762" s="719"/>
      <c r="I762" s="719"/>
      <c r="J762" s="719"/>
      <c r="K762" s="719"/>
      <c r="L762" s="719"/>
      <c r="M762" s="719"/>
      <c r="N762" s="719"/>
      <c r="O762" s="719"/>
      <c r="P762" s="719"/>
      <c r="Q762" s="719"/>
      <c r="R762" s="719"/>
      <c r="S762" s="719"/>
      <c r="T762" s="719"/>
      <c r="U762" s="719"/>
      <c r="V762" s="719"/>
      <c r="W762" s="719"/>
      <c r="X762" s="719"/>
      <c r="Y762" s="719"/>
      <c r="Z762" s="719"/>
      <c r="AA762" s="719"/>
      <c r="AB762" s="719"/>
      <c r="AC762" s="719"/>
      <c r="AD762" s="719"/>
      <c r="AE762" s="164"/>
      <c r="AF762" s="164"/>
      <c r="AG762" s="199">
        <f t="shared" si="165"/>
        <v>1</v>
      </c>
      <c r="AH762" s="293">
        <f t="shared" si="166"/>
        <v>0</v>
      </c>
      <c r="AI762" s="294">
        <f t="shared" si="167"/>
        <v>0</v>
      </c>
      <c r="AJ762" s="295">
        <f t="shared" si="168"/>
        <v>0</v>
      </c>
      <c r="AK762" s="296">
        <f t="shared" si="169"/>
        <v>0</v>
      </c>
      <c r="AL762" s="298">
        <f t="shared" si="170"/>
        <v>0</v>
      </c>
      <c r="AM762" s="164"/>
      <c r="AN762" s="402">
        <f t="shared" si="171"/>
        <v>1</v>
      </c>
      <c r="AO762" s="370" t="str">
        <f>IF(AN762=0,"",
IF(SUM($AN$721:AN762)=1,AP762,
IF($AN$841&gt;SUM($AN$721:AN762),_xlfn.CONCAT(", ",AP762),
IF($AN$841=SUM($AN$721:AN762),_xlfn.CONCAT(" y ",AP762)))))</f>
        <v>, 42</v>
      </c>
      <c r="AP762" s="156" t="s">
        <v>5143</v>
      </c>
      <c r="AQ762" s="272">
        <f t="shared" si="172"/>
        <v>0</v>
      </c>
      <c r="AR762" s="273" t="str">
        <f>IF(AQ762=0,"",
IF(SUM(AQ721:AQ762)=1,AS762,
IF(AQ841&gt;SUM(AQ721:AQ762),_xlfn.CONCAT(", ",AS762),
IF(AQ841=SUM(AQ721:AQ762),_xlfn.CONCAT(" y ",AS762)))))</f>
        <v/>
      </c>
      <c r="AS762" s="156" t="s">
        <v>5143</v>
      </c>
    </row>
    <row r="763" spans="1:45" ht="75" customHeight="1">
      <c r="A763" s="57"/>
      <c r="B763" s="26"/>
      <c r="C763" s="165" t="s">
        <v>5144</v>
      </c>
      <c r="D763" s="1062" t="str">
        <f t="shared" si="164"/>
        <v>INSTITUTO TECNOLOGICO SUPERIOR DE MARTINEZ DE LA TORRE</v>
      </c>
      <c r="E763" s="1062"/>
      <c r="F763" s="1062"/>
      <c r="G763" s="719"/>
      <c r="H763" s="719"/>
      <c r="I763" s="719"/>
      <c r="J763" s="719"/>
      <c r="K763" s="719"/>
      <c r="L763" s="719"/>
      <c r="M763" s="719"/>
      <c r="N763" s="719"/>
      <c r="O763" s="719"/>
      <c r="P763" s="719"/>
      <c r="Q763" s="719"/>
      <c r="R763" s="719"/>
      <c r="S763" s="719"/>
      <c r="T763" s="719"/>
      <c r="U763" s="719"/>
      <c r="V763" s="719"/>
      <c r="W763" s="719"/>
      <c r="X763" s="719"/>
      <c r="Y763" s="719"/>
      <c r="Z763" s="719"/>
      <c r="AA763" s="719"/>
      <c r="AB763" s="719"/>
      <c r="AC763" s="719"/>
      <c r="AD763" s="719"/>
      <c r="AE763" s="164"/>
      <c r="AF763" s="164"/>
      <c r="AG763" s="199">
        <f t="shared" si="165"/>
        <v>1</v>
      </c>
      <c r="AH763" s="293">
        <f t="shared" si="166"/>
        <v>0</v>
      </c>
      <c r="AI763" s="294">
        <f t="shared" si="167"/>
        <v>0</v>
      </c>
      <c r="AJ763" s="295">
        <f t="shared" si="168"/>
        <v>0</v>
      </c>
      <c r="AK763" s="296">
        <f t="shared" si="169"/>
        <v>0</v>
      </c>
      <c r="AL763" s="298">
        <f t="shared" si="170"/>
        <v>0</v>
      </c>
      <c r="AM763" s="164"/>
      <c r="AN763" s="402">
        <f t="shared" si="171"/>
        <v>1</v>
      </c>
      <c r="AO763" s="370" t="str">
        <f>IF(AN763=0,"",
IF(SUM($AN$721:AN763)=1,AP763,
IF($AN$841&gt;SUM($AN$721:AN763),_xlfn.CONCAT(", ",AP763),
IF($AN$841=SUM($AN$721:AN763),_xlfn.CONCAT(" y ",AP763)))))</f>
        <v>, 43</v>
      </c>
      <c r="AP763" s="156" t="s">
        <v>5145</v>
      </c>
      <c r="AQ763" s="272">
        <f t="shared" si="172"/>
        <v>0</v>
      </c>
      <c r="AR763" s="273" t="str">
        <f>IF(AQ763=0,"",
IF(SUM(AQ721:AQ763)=1,AS763,
IF(AQ841&gt;SUM(AQ721:AQ763),_xlfn.CONCAT(", ",AS763),
IF(AQ841=SUM(AQ721:AQ763),_xlfn.CONCAT(" y ",AS763)))))</f>
        <v/>
      </c>
      <c r="AS763" s="156" t="s">
        <v>5145</v>
      </c>
    </row>
    <row r="764" spans="1:45" ht="75" customHeight="1">
      <c r="A764" s="57"/>
      <c r="B764" s="26"/>
      <c r="C764" s="165" t="s">
        <v>5146</v>
      </c>
      <c r="D764" s="1062" t="str">
        <f t="shared" si="164"/>
        <v>INSTITUTO TECNOLOGICO SUPERIOR DE JESUS CARRANZA</v>
      </c>
      <c r="E764" s="1062"/>
      <c r="F764" s="1062"/>
      <c r="G764" s="719"/>
      <c r="H764" s="719"/>
      <c r="I764" s="719"/>
      <c r="J764" s="719"/>
      <c r="K764" s="719"/>
      <c r="L764" s="719"/>
      <c r="M764" s="719"/>
      <c r="N764" s="719"/>
      <c r="O764" s="719"/>
      <c r="P764" s="719"/>
      <c r="Q764" s="719"/>
      <c r="R764" s="719"/>
      <c r="S764" s="719"/>
      <c r="T764" s="719"/>
      <c r="U764" s="719"/>
      <c r="V764" s="719"/>
      <c r="W764" s="719"/>
      <c r="X764" s="719"/>
      <c r="Y764" s="719"/>
      <c r="Z764" s="719"/>
      <c r="AA764" s="719"/>
      <c r="AB764" s="719"/>
      <c r="AC764" s="719"/>
      <c r="AD764" s="719"/>
      <c r="AE764" s="164"/>
      <c r="AF764" s="164"/>
      <c r="AG764" s="199">
        <f t="shared" si="165"/>
        <v>1</v>
      </c>
      <c r="AH764" s="293">
        <f t="shared" si="166"/>
        <v>0</v>
      </c>
      <c r="AI764" s="294">
        <f t="shared" si="167"/>
        <v>0</v>
      </c>
      <c r="AJ764" s="295">
        <f t="shared" si="168"/>
        <v>0</v>
      </c>
      <c r="AK764" s="296">
        <f t="shared" si="169"/>
        <v>0</v>
      </c>
      <c r="AL764" s="298">
        <f t="shared" si="170"/>
        <v>0</v>
      </c>
      <c r="AM764" s="164"/>
      <c r="AN764" s="402">
        <f t="shared" si="171"/>
        <v>1</v>
      </c>
      <c r="AO764" s="370" t="str">
        <f>IF(AN764=0,"",
IF(SUM($AN$721:AN764)=1,AP764,
IF($AN$841&gt;SUM($AN$721:AN764),_xlfn.CONCAT(", ",AP764),
IF($AN$841=SUM($AN$721:AN764),_xlfn.CONCAT(" y ",AP764)))))</f>
        <v>, 44</v>
      </c>
      <c r="AP764" s="156" t="s">
        <v>5147</v>
      </c>
      <c r="AQ764" s="272">
        <f t="shared" si="172"/>
        <v>0</v>
      </c>
      <c r="AR764" s="273" t="str">
        <f>IF(AQ764=0,"",
IF(SUM(AQ721:AQ764)=1,AS764,
IF(AQ841&gt;SUM(AQ721:AQ764),_xlfn.CONCAT(", ",AS764),
IF(AQ841=SUM(AQ721:AQ764),_xlfn.CONCAT(" y ",AS764)))))</f>
        <v/>
      </c>
      <c r="AS764" s="156" t="s">
        <v>5147</v>
      </c>
    </row>
    <row r="765" spans="1:45" ht="75" customHeight="1">
      <c r="A765" s="57"/>
      <c r="B765" s="26"/>
      <c r="C765" s="165" t="s">
        <v>5148</v>
      </c>
      <c r="D765" s="1062" t="str">
        <f t="shared" si="164"/>
        <v>INSTITUTO TECNOLOGICO SUPERIOR DE RODRIGUEZ CLARA</v>
      </c>
      <c r="E765" s="1062"/>
      <c r="F765" s="1062"/>
      <c r="G765" s="719"/>
      <c r="H765" s="719"/>
      <c r="I765" s="719"/>
      <c r="J765" s="719"/>
      <c r="K765" s="719"/>
      <c r="L765" s="719"/>
      <c r="M765" s="719"/>
      <c r="N765" s="719"/>
      <c r="O765" s="719"/>
      <c r="P765" s="719"/>
      <c r="Q765" s="719"/>
      <c r="R765" s="719"/>
      <c r="S765" s="719"/>
      <c r="T765" s="719"/>
      <c r="U765" s="719"/>
      <c r="V765" s="719"/>
      <c r="W765" s="719"/>
      <c r="X765" s="719"/>
      <c r="Y765" s="719"/>
      <c r="Z765" s="719"/>
      <c r="AA765" s="719"/>
      <c r="AB765" s="719"/>
      <c r="AC765" s="719"/>
      <c r="AD765" s="719"/>
      <c r="AE765" s="164"/>
      <c r="AF765" s="164"/>
      <c r="AG765" s="199">
        <f t="shared" si="165"/>
        <v>1</v>
      </c>
      <c r="AH765" s="293">
        <f t="shared" si="166"/>
        <v>0</v>
      </c>
      <c r="AI765" s="294">
        <f t="shared" si="167"/>
        <v>0</v>
      </c>
      <c r="AJ765" s="295">
        <f t="shared" si="168"/>
        <v>0</v>
      </c>
      <c r="AK765" s="296">
        <f t="shared" si="169"/>
        <v>0</v>
      </c>
      <c r="AL765" s="298">
        <f t="shared" si="170"/>
        <v>0</v>
      </c>
      <c r="AM765" s="164"/>
      <c r="AN765" s="402">
        <f t="shared" si="171"/>
        <v>1</v>
      </c>
      <c r="AO765" s="370" t="str">
        <f>IF(AN765=0,"",
IF(SUM($AN$721:AN765)=1,AP765,
IF($AN$841&gt;SUM($AN$721:AN765),_xlfn.CONCAT(", ",AP765),
IF($AN$841=SUM($AN$721:AN765),_xlfn.CONCAT(" y ",AP765)))))</f>
        <v>, 45</v>
      </c>
      <c r="AP765" s="156" t="s">
        <v>5149</v>
      </c>
      <c r="AQ765" s="272">
        <f t="shared" si="172"/>
        <v>0</v>
      </c>
      <c r="AR765" s="273" t="str">
        <f>IF(AQ765=0,"",
IF(SUM(AQ721:AQ765)=1,AS765,
IF(AQ841&gt;SUM(AQ721:AQ765),_xlfn.CONCAT(", ",AS765),
IF(AQ841=SUM(AQ721:AQ765),_xlfn.CONCAT(" y ",AS765)))))</f>
        <v/>
      </c>
      <c r="AS765" s="156" t="s">
        <v>5149</v>
      </c>
    </row>
    <row r="766" spans="1:45" ht="75" customHeight="1">
      <c r="A766" s="57"/>
      <c r="B766" s="26"/>
      <c r="C766" s="165" t="s">
        <v>5150</v>
      </c>
      <c r="D766" s="1062" t="str">
        <f t="shared" si="164"/>
        <v>INSTITUTO VERACRUZANO DE EDUCACION PARA LOS ADULTOS</v>
      </c>
      <c r="E766" s="1062"/>
      <c r="F766" s="1062"/>
      <c r="G766" s="719"/>
      <c r="H766" s="719"/>
      <c r="I766" s="719"/>
      <c r="J766" s="719"/>
      <c r="K766" s="719"/>
      <c r="L766" s="719"/>
      <c r="M766" s="719"/>
      <c r="N766" s="719"/>
      <c r="O766" s="719"/>
      <c r="P766" s="719"/>
      <c r="Q766" s="719"/>
      <c r="R766" s="719"/>
      <c r="S766" s="719"/>
      <c r="T766" s="719"/>
      <c r="U766" s="719"/>
      <c r="V766" s="719"/>
      <c r="W766" s="719"/>
      <c r="X766" s="719"/>
      <c r="Y766" s="719"/>
      <c r="Z766" s="719"/>
      <c r="AA766" s="719"/>
      <c r="AB766" s="719"/>
      <c r="AC766" s="719"/>
      <c r="AD766" s="719"/>
      <c r="AE766" s="164"/>
      <c r="AF766" s="164"/>
      <c r="AG766" s="199">
        <f t="shared" si="165"/>
        <v>1</v>
      </c>
      <c r="AH766" s="293">
        <f t="shared" si="166"/>
        <v>0</v>
      </c>
      <c r="AI766" s="294">
        <f t="shared" si="167"/>
        <v>0</v>
      </c>
      <c r="AJ766" s="295">
        <f t="shared" si="168"/>
        <v>0</v>
      </c>
      <c r="AK766" s="296">
        <f t="shared" si="169"/>
        <v>0</v>
      </c>
      <c r="AL766" s="298">
        <f t="shared" si="170"/>
        <v>0</v>
      </c>
      <c r="AM766" s="164"/>
      <c r="AN766" s="402">
        <f t="shared" si="171"/>
        <v>1</v>
      </c>
      <c r="AO766" s="370" t="str">
        <f>IF(AN766=0,"",
IF(SUM($AN$721:AN766)=1,AP766,
IF($AN$841&gt;SUM($AN$721:AN766),_xlfn.CONCAT(", ",AP766),
IF($AN$841=SUM($AN$721:AN766),_xlfn.CONCAT(" y ",AP766)))))</f>
        <v>, 46</v>
      </c>
      <c r="AP766" s="156" t="s">
        <v>5151</v>
      </c>
      <c r="AQ766" s="272">
        <f t="shared" si="172"/>
        <v>0</v>
      </c>
      <c r="AR766" s="273" t="str">
        <f>IF(AQ766=0,"",
IF(SUM(AQ721:AQ766)=1,AS766,
IF(AQ841&gt;SUM(AQ721:AQ766),_xlfn.CONCAT(", ",AS766),
IF(AQ841=SUM(AQ721:AQ766),_xlfn.CONCAT(" y ",AS766)))))</f>
        <v/>
      </c>
      <c r="AS766" s="156" t="s">
        <v>5151</v>
      </c>
    </row>
    <row r="767" spans="1:45" ht="75" customHeight="1">
      <c r="A767" s="57"/>
      <c r="B767" s="26"/>
      <c r="C767" s="165" t="s">
        <v>5152</v>
      </c>
      <c r="D767" s="1062" t="str">
        <f t="shared" si="164"/>
        <v>COLEGIO NACIONAL DE EDUCACION PROFESIONAL TECNICA</v>
      </c>
      <c r="E767" s="1062"/>
      <c r="F767" s="1062"/>
      <c r="G767" s="719"/>
      <c r="H767" s="719"/>
      <c r="I767" s="719"/>
      <c r="J767" s="719"/>
      <c r="K767" s="719"/>
      <c r="L767" s="719"/>
      <c r="M767" s="719"/>
      <c r="N767" s="719"/>
      <c r="O767" s="719"/>
      <c r="P767" s="719"/>
      <c r="Q767" s="719"/>
      <c r="R767" s="719"/>
      <c r="S767" s="719"/>
      <c r="T767" s="719"/>
      <c r="U767" s="719"/>
      <c r="V767" s="719"/>
      <c r="W767" s="719"/>
      <c r="X767" s="719"/>
      <c r="Y767" s="719"/>
      <c r="Z767" s="719"/>
      <c r="AA767" s="719"/>
      <c r="AB767" s="719"/>
      <c r="AC767" s="719"/>
      <c r="AD767" s="719"/>
      <c r="AE767" s="164"/>
      <c r="AF767" s="164"/>
      <c r="AG767" s="199">
        <f t="shared" si="165"/>
        <v>1</v>
      </c>
      <c r="AH767" s="293">
        <f t="shared" si="166"/>
        <v>0</v>
      </c>
      <c r="AI767" s="294">
        <f t="shared" si="167"/>
        <v>0</v>
      </c>
      <c r="AJ767" s="295">
        <f t="shared" si="168"/>
        <v>0</v>
      </c>
      <c r="AK767" s="296">
        <f t="shared" si="169"/>
        <v>0</v>
      </c>
      <c r="AL767" s="298">
        <f t="shared" si="170"/>
        <v>0</v>
      </c>
      <c r="AM767" s="164"/>
      <c r="AN767" s="402">
        <f t="shared" si="171"/>
        <v>1</v>
      </c>
      <c r="AO767" s="370" t="str">
        <f>IF(AN767=0,"",
IF(SUM($AN$721:AN767)=1,AP767,
IF($AN$841&gt;SUM($AN$721:AN767),_xlfn.CONCAT(", ",AP767),
IF($AN$841=SUM($AN$721:AN767),_xlfn.CONCAT(" y ",AP767)))))</f>
        <v>, 47</v>
      </c>
      <c r="AP767" s="156" t="s">
        <v>5153</v>
      </c>
      <c r="AQ767" s="272">
        <f t="shared" si="172"/>
        <v>0</v>
      </c>
      <c r="AR767" s="273" t="str">
        <f>IF(AQ767=0,"",
IF(SUM(AQ721:AQ767)=1,AS767,
IF(AQ841&gt;SUM(AQ721:AQ767),_xlfn.CONCAT(", ",AS767),
IF(AQ841=SUM(AQ721:AQ767),_xlfn.CONCAT(" y ",AS767)))))</f>
        <v/>
      </c>
      <c r="AS767" s="156" t="s">
        <v>5153</v>
      </c>
    </row>
    <row r="768" spans="1:45" ht="75" customHeight="1">
      <c r="A768" s="57"/>
      <c r="B768" s="26"/>
      <c r="C768" s="165" t="s">
        <v>5154</v>
      </c>
      <c r="D768" s="1062" t="str">
        <f t="shared" si="164"/>
        <v>UNIVERSIDAD TECNOLOGICA DEL SURESTE</v>
      </c>
      <c r="E768" s="1062"/>
      <c r="F768" s="1062"/>
      <c r="G768" s="719"/>
      <c r="H768" s="719"/>
      <c r="I768" s="719"/>
      <c r="J768" s="719"/>
      <c r="K768" s="719"/>
      <c r="L768" s="719"/>
      <c r="M768" s="719"/>
      <c r="N768" s="719"/>
      <c r="O768" s="719"/>
      <c r="P768" s="719"/>
      <c r="Q768" s="719"/>
      <c r="R768" s="719"/>
      <c r="S768" s="719"/>
      <c r="T768" s="719"/>
      <c r="U768" s="719"/>
      <c r="V768" s="719"/>
      <c r="W768" s="719"/>
      <c r="X768" s="719"/>
      <c r="Y768" s="719"/>
      <c r="Z768" s="719"/>
      <c r="AA768" s="719"/>
      <c r="AB768" s="719"/>
      <c r="AC768" s="719"/>
      <c r="AD768" s="719"/>
      <c r="AE768" s="164"/>
      <c r="AF768" s="164"/>
      <c r="AG768" s="199">
        <f t="shared" si="165"/>
        <v>1</v>
      </c>
      <c r="AH768" s="293">
        <f t="shared" si="166"/>
        <v>0</v>
      </c>
      <c r="AI768" s="294">
        <f t="shared" si="167"/>
        <v>0</v>
      </c>
      <c r="AJ768" s="295">
        <f t="shared" si="168"/>
        <v>0</v>
      </c>
      <c r="AK768" s="296">
        <f t="shared" si="169"/>
        <v>0</v>
      </c>
      <c r="AL768" s="298">
        <f t="shared" si="170"/>
        <v>0</v>
      </c>
      <c r="AM768" s="164"/>
      <c r="AN768" s="402">
        <f t="shared" si="171"/>
        <v>1</v>
      </c>
      <c r="AO768" s="370" t="str">
        <f>IF(AN768=0,"",
IF(SUM($AN$721:AN768)=1,AP768,
IF($AN$841&gt;SUM($AN$721:AN768),_xlfn.CONCAT(", ",AP768),
IF($AN$841=SUM($AN$721:AN768),_xlfn.CONCAT(" y ",AP768)))))</f>
        <v>, 48</v>
      </c>
      <c r="AP768" s="156" t="s">
        <v>5155</v>
      </c>
      <c r="AQ768" s="272">
        <f t="shared" si="172"/>
        <v>0</v>
      </c>
      <c r="AR768" s="273" t="str">
        <f>IF(AQ768=0,"",
IF(SUM(AQ721:AQ768)=1,AS768,
IF(AQ841&gt;SUM(AQ721:AQ768),_xlfn.CONCAT(", ",AS768),
IF(AQ841=SUM(AQ721:AQ768),_xlfn.CONCAT(" y ",AS768)))))</f>
        <v/>
      </c>
      <c r="AS768" s="156" t="s">
        <v>5155</v>
      </c>
    </row>
    <row r="769" spans="1:45" ht="75" customHeight="1">
      <c r="A769" s="57"/>
      <c r="B769" s="26"/>
      <c r="C769" s="165" t="s">
        <v>5156</v>
      </c>
      <c r="D769" s="1062" t="str">
        <f t="shared" si="164"/>
        <v>UNIVERSIDAD TECNOLOGICA DEL CENTRO</v>
      </c>
      <c r="E769" s="1062"/>
      <c r="F769" s="1062"/>
      <c r="G769" s="719"/>
      <c r="H769" s="719"/>
      <c r="I769" s="719"/>
      <c r="J769" s="719"/>
      <c r="K769" s="719"/>
      <c r="L769" s="719"/>
      <c r="M769" s="719"/>
      <c r="N769" s="719"/>
      <c r="O769" s="719"/>
      <c r="P769" s="719"/>
      <c r="Q769" s="719"/>
      <c r="R769" s="719"/>
      <c r="S769" s="719"/>
      <c r="T769" s="719"/>
      <c r="U769" s="719"/>
      <c r="V769" s="719"/>
      <c r="W769" s="719"/>
      <c r="X769" s="719"/>
      <c r="Y769" s="719"/>
      <c r="Z769" s="719"/>
      <c r="AA769" s="719"/>
      <c r="AB769" s="719"/>
      <c r="AC769" s="719"/>
      <c r="AD769" s="719"/>
      <c r="AE769" s="164"/>
      <c r="AF769" s="164"/>
      <c r="AG769" s="199">
        <f t="shared" si="165"/>
        <v>1</v>
      </c>
      <c r="AH769" s="293">
        <f t="shared" si="166"/>
        <v>0</v>
      </c>
      <c r="AI769" s="294">
        <f t="shared" si="167"/>
        <v>0</v>
      </c>
      <c r="AJ769" s="295">
        <f t="shared" si="168"/>
        <v>0</v>
      </c>
      <c r="AK769" s="296">
        <f t="shared" si="169"/>
        <v>0</v>
      </c>
      <c r="AL769" s="298">
        <f t="shared" si="170"/>
        <v>0</v>
      </c>
      <c r="AM769" s="164"/>
      <c r="AN769" s="402">
        <f t="shared" si="171"/>
        <v>1</v>
      </c>
      <c r="AO769" s="370" t="str">
        <f>IF(AN769=0,"",
IF(SUM($AN$721:AN769)=1,AP769,
IF($AN$841&gt;SUM($AN$721:AN769),_xlfn.CONCAT(", ",AP769),
IF($AN$841=SUM($AN$721:AN769),_xlfn.CONCAT(" y ",AP769)))))</f>
        <v>, 49</v>
      </c>
      <c r="AP769" s="156" t="s">
        <v>5157</v>
      </c>
      <c r="AQ769" s="272">
        <f t="shared" si="172"/>
        <v>0</v>
      </c>
      <c r="AR769" s="273" t="str">
        <f>IF(AQ769=0,"",
IF(SUM(AQ721:AQ769)=1,AS769,
IF(AQ841&gt;SUM(AQ721:AQ769),_xlfn.CONCAT(", ",AS769),
IF(AQ841=SUM(AQ721:AQ769),_xlfn.CONCAT(" y ",AS769)))))</f>
        <v/>
      </c>
      <c r="AS769" s="156" t="s">
        <v>5157</v>
      </c>
    </row>
    <row r="770" spans="1:45" ht="75" customHeight="1">
      <c r="A770" s="57"/>
      <c r="B770" s="26"/>
      <c r="C770" s="165" t="s">
        <v>5158</v>
      </c>
      <c r="D770" s="1062" t="str">
        <f t="shared" si="164"/>
        <v>UNIVERSIDAD TECNOLOGICA DE GUTIERREZ ZAMORA</v>
      </c>
      <c r="E770" s="1062"/>
      <c r="F770" s="1062"/>
      <c r="G770" s="719"/>
      <c r="H770" s="719"/>
      <c r="I770" s="719"/>
      <c r="J770" s="719"/>
      <c r="K770" s="719"/>
      <c r="L770" s="719"/>
      <c r="M770" s="719"/>
      <c r="N770" s="719"/>
      <c r="O770" s="719"/>
      <c r="P770" s="719"/>
      <c r="Q770" s="719"/>
      <c r="R770" s="719"/>
      <c r="S770" s="719"/>
      <c r="T770" s="719"/>
      <c r="U770" s="719"/>
      <c r="V770" s="719"/>
      <c r="W770" s="719"/>
      <c r="X770" s="719"/>
      <c r="Y770" s="719"/>
      <c r="Z770" s="719"/>
      <c r="AA770" s="719"/>
      <c r="AB770" s="719"/>
      <c r="AC770" s="719"/>
      <c r="AD770" s="719"/>
      <c r="AE770" s="164"/>
      <c r="AF770" s="164"/>
      <c r="AG770" s="199">
        <f t="shared" si="165"/>
        <v>1</v>
      </c>
      <c r="AH770" s="293">
        <f t="shared" si="166"/>
        <v>0</v>
      </c>
      <c r="AI770" s="294">
        <f t="shared" si="167"/>
        <v>0</v>
      </c>
      <c r="AJ770" s="295">
        <f t="shared" si="168"/>
        <v>0</v>
      </c>
      <c r="AK770" s="296">
        <f t="shared" si="169"/>
        <v>0</v>
      </c>
      <c r="AL770" s="298">
        <f t="shared" si="170"/>
        <v>0</v>
      </c>
      <c r="AM770" s="164"/>
      <c r="AN770" s="402">
        <f t="shared" si="171"/>
        <v>1</v>
      </c>
      <c r="AO770" s="370" t="str">
        <f>IF(AN770=0,"",
IF(SUM($AN$721:AN770)=1,AP770,
IF($AN$841&gt;SUM($AN$721:AN770),_xlfn.CONCAT(", ",AP770),
IF($AN$841=SUM($AN$721:AN770),_xlfn.CONCAT(" y ",AP770)))))</f>
        <v>, 50</v>
      </c>
      <c r="AP770" s="156" t="s">
        <v>5159</v>
      </c>
      <c r="AQ770" s="272">
        <f t="shared" si="172"/>
        <v>0</v>
      </c>
      <c r="AR770" s="273" t="str">
        <f>IF(AQ770=0,"",
IF(SUM(AQ721:AQ770)=1,AS770,
IF(AQ841&gt;SUM(AQ721:AQ770),_xlfn.CONCAT(", ",AS770),
IF(AQ841=SUM(AQ721:AQ770),_xlfn.CONCAT(" y ",AS770)))))</f>
        <v/>
      </c>
      <c r="AS770" s="156" t="s">
        <v>5159</v>
      </c>
    </row>
    <row r="771" spans="1:45" ht="108" customHeight="1">
      <c r="A771" s="57"/>
      <c r="B771" s="26"/>
      <c r="C771" s="165" t="s">
        <v>5160</v>
      </c>
      <c r="D771" s="1062" t="str">
        <f t="shared" si="164"/>
        <v>CONSEJO VERACRUZANO DE INVESTIGACION CIENTIFICA Y DESARROLLO TECNOLOGICO</v>
      </c>
      <c r="E771" s="1062"/>
      <c r="F771" s="1062"/>
      <c r="G771" s="719"/>
      <c r="H771" s="719"/>
      <c r="I771" s="719"/>
      <c r="J771" s="719"/>
      <c r="K771" s="719"/>
      <c r="L771" s="719"/>
      <c r="M771" s="719"/>
      <c r="N771" s="719"/>
      <c r="O771" s="719"/>
      <c r="P771" s="719"/>
      <c r="Q771" s="719"/>
      <c r="R771" s="719"/>
      <c r="S771" s="719"/>
      <c r="T771" s="719"/>
      <c r="U771" s="719"/>
      <c r="V771" s="719"/>
      <c r="W771" s="719"/>
      <c r="X771" s="719"/>
      <c r="Y771" s="719"/>
      <c r="Z771" s="719"/>
      <c r="AA771" s="719"/>
      <c r="AB771" s="719"/>
      <c r="AC771" s="719"/>
      <c r="AD771" s="719"/>
      <c r="AE771" s="164"/>
      <c r="AF771" s="164"/>
      <c r="AG771" s="199">
        <f t="shared" si="165"/>
        <v>1</v>
      </c>
      <c r="AH771" s="293">
        <f t="shared" si="166"/>
        <v>0</v>
      </c>
      <c r="AI771" s="294">
        <f t="shared" si="167"/>
        <v>0</v>
      </c>
      <c r="AJ771" s="295">
        <f t="shared" si="168"/>
        <v>0</v>
      </c>
      <c r="AK771" s="296">
        <f t="shared" si="169"/>
        <v>0</v>
      </c>
      <c r="AL771" s="298">
        <f t="shared" si="170"/>
        <v>0</v>
      </c>
      <c r="AM771" s="164"/>
      <c r="AN771" s="402">
        <f t="shared" si="171"/>
        <v>1</v>
      </c>
      <c r="AO771" s="370" t="str">
        <f>IF(AN771=0,"",
IF(SUM($AN$721:AN771)=1,AP771,
IF($AN$841&gt;SUM($AN$721:AN771),_xlfn.CONCAT(", ",AP771),
IF($AN$841=SUM($AN$721:AN771),_xlfn.CONCAT(" y ",AP771)))))</f>
        <v>, 51</v>
      </c>
      <c r="AP771" s="156" t="s">
        <v>5161</v>
      </c>
      <c r="AQ771" s="272">
        <f t="shared" si="172"/>
        <v>0</v>
      </c>
      <c r="AR771" s="273" t="str">
        <f>IF(AQ771=0,"",
IF(SUM(AQ721:AQ771)=1,AS771,
IF(AQ841&gt;SUM(AQ721:AQ771),_xlfn.CONCAT(", ",AS771),
IF(AQ841=SUM(AQ721:AQ771),_xlfn.CONCAT(" y ",AS771)))))</f>
        <v/>
      </c>
      <c r="AS771" s="156" t="s">
        <v>5161</v>
      </c>
    </row>
    <row r="772" spans="1:45" ht="86.25" customHeight="1">
      <c r="A772" s="57"/>
      <c r="B772" s="26"/>
      <c r="C772" s="165" t="s">
        <v>5162</v>
      </c>
      <c r="D772" s="1062" t="str">
        <f t="shared" si="164"/>
        <v>COLEGIO DE ESTUDIOS CIENTIFICOS Y TECNOLOGICOS</v>
      </c>
      <c r="E772" s="1062"/>
      <c r="F772" s="1062"/>
      <c r="G772" s="719"/>
      <c r="H772" s="719"/>
      <c r="I772" s="719"/>
      <c r="J772" s="719"/>
      <c r="K772" s="719"/>
      <c r="L772" s="719"/>
      <c r="M772" s="719"/>
      <c r="N772" s="719"/>
      <c r="O772" s="719"/>
      <c r="P772" s="719"/>
      <c r="Q772" s="719"/>
      <c r="R772" s="719"/>
      <c r="S772" s="719"/>
      <c r="T772" s="719"/>
      <c r="U772" s="719"/>
      <c r="V772" s="719"/>
      <c r="W772" s="719"/>
      <c r="X772" s="719"/>
      <c r="Y772" s="719"/>
      <c r="Z772" s="719"/>
      <c r="AA772" s="719"/>
      <c r="AB772" s="719"/>
      <c r="AC772" s="719"/>
      <c r="AD772" s="719"/>
      <c r="AE772" s="164"/>
      <c r="AF772" s="164"/>
      <c r="AG772" s="199">
        <f t="shared" si="165"/>
        <v>1</v>
      </c>
      <c r="AH772" s="293">
        <f t="shared" si="166"/>
        <v>0</v>
      </c>
      <c r="AI772" s="294">
        <f t="shared" si="167"/>
        <v>0</v>
      </c>
      <c r="AJ772" s="295">
        <f t="shared" si="168"/>
        <v>0</v>
      </c>
      <c r="AK772" s="296">
        <f t="shared" si="169"/>
        <v>0</v>
      </c>
      <c r="AL772" s="298">
        <f t="shared" si="170"/>
        <v>0</v>
      </c>
      <c r="AM772" s="164"/>
      <c r="AN772" s="402">
        <f t="shared" si="171"/>
        <v>1</v>
      </c>
      <c r="AO772" s="370" t="str">
        <f>IF(AN772=0,"",
IF(SUM($AN$721:AN772)=1,AP772,
IF($AN$841&gt;SUM($AN$721:AN772),_xlfn.CONCAT(", ",AP772),
IF($AN$841=SUM($AN$721:AN772),_xlfn.CONCAT(" y ",AP772)))))</f>
        <v>, 52</v>
      </c>
      <c r="AP772" s="156" t="s">
        <v>5163</v>
      </c>
      <c r="AQ772" s="272">
        <f t="shared" si="172"/>
        <v>0</v>
      </c>
      <c r="AR772" s="273" t="str">
        <f>IF(AQ772=0,"",
IF(SUM(AQ721:AQ772)=1,AS772,
IF(AQ841&gt;SUM(AQ721:AQ772),_xlfn.CONCAT(", ",AS772),
IF(AQ841=SUM(AQ721:AQ772),_xlfn.CONCAT(" y ",AS772)))))</f>
        <v/>
      </c>
      <c r="AS772" s="156" t="s">
        <v>5163</v>
      </c>
    </row>
    <row r="773" spans="1:45" ht="45" customHeight="1">
      <c r="A773" s="57"/>
      <c r="B773" s="26"/>
      <c r="C773" s="165" t="s">
        <v>5164</v>
      </c>
      <c r="D773" s="1062" t="str">
        <f t="shared" si="164"/>
        <v>COLEGIO DE VERACRUZ</v>
      </c>
      <c r="E773" s="1062"/>
      <c r="F773" s="1062"/>
      <c r="G773" s="719"/>
      <c r="H773" s="719"/>
      <c r="I773" s="719"/>
      <c r="J773" s="719"/>
      <c r="K773" s="719"/>
      <c r="L773" s="719"/>
      <c r="M773" s="719"/>
      <c r="N773" s="719"/>
      <c r="O773" s="719"/>
      <c r="P773" s="719"/>
      <c r="Q773" s="719"/>
      <c r="R773" s="719"/>
      <c r="S773" s="719"/>
      <c r="T773" s="719"/>
      <c r="U773" s="719"/>
      <c r="V773" s="719"/>
      <c r="W773" s="719"/>
      <c r="X773" s="719"/>
      <c r="Y773" s="719"/>
      <c r="Z773" s="719"/>
      <c r="AA773" s="719"/>
      <c r="AB773" s="719"/>
      <c r="AC773" s="719"/>
      <c r="AD773" s="719"/>
      <c r="AE773" s="164"/>
      <c r="AF773" s="164"/>
      <c r="AG773" s="199">
        <f t="shared" si="165"/>
        <v>1</v>
      </c>
      <c r="AH773" s="293">
        <f t="shared" si="166"/>
        <v>0</v>
      </c>
      <c r="AI773" s="294">
        <f t="shared" si="167"/>
        <v>0</v>
      </c>
      <c r="AJ773" s="295">
        <f t="shared" si="168"/>
        <v>0</v>
      </c>
      <c r="AK773" s="296">
        <f t="shared" si="169"/>
        <v>0</v>
      </c>
      <c r="AL773" s="298">
        <f t="shared" si="170"/>
        <v>0</v>
      </c>
      <c r="AM773" s="164"/>
      <c r="AN773" s="402">
        <f t="shared" si="171"/>
        <v>1</v>
      </c>
      <c r="AO773" s="370" t="str">
        <f>IF(AN773=0,"",
IF(SUM($AN$721:AN773)=1,AP773,
IF($AN$841&gt;SUM($AN$721:AN773),_xlfn.CONCAT(", ",AP773),
IF($AN$841=SUM($AN$721:AN773),_xlfn.CONCAT(" y ",AP773)))))</f>
        <v>, 53</v>
      </c>
      <c r="AP773" s="156" t="s">
        <v>5165</v>
      </c>
      <c r="AQ773" s="272">
        <f t="shared" si="172"/>
        <v>0</v>
      </c>
      <c r="AR773" s="273" t="str">
        <f>IF(AQ773=0,"",
IF(SUM(AQ721:AQ773)=1,AS773,
IF(AQ841&gt;SUM(AQ721:AQ773),_xlfn.CONCAT(", ",AS773),
IF(AQ841=SUM(AQ721:AQ773),_xlfn.CONCAT(" y ",AS773)))))</f>
        <v/>
      </c>
      <c r="AS773" s="156" t="s">
        <v>5165</v>
      </c>
    </row>
    <row r="774" spans="1:45" ht="57" customHeight="1">
      <c r="A774" s="57"/>
      <c r="B774" s="26"/>
      <c r="C774" s="165" t="s">
        <v>5166</v>
      </c>
      <c r="D774" s="1062" t="str">
        <f t="shared" si="164"/>
        <v>UNIVERSIDAD POLITECNICA DE HUATUSCO</v>
      </c>
      <c r="E774" s="1062"/>
      <c r="F774" s="1062"/>
      <c r="G774" s="719"/>
      <c r="H774" s="719"/>
      <c r="I774" s="719"/>
      <c r="J774" s="719"/>
      <c r="K774" s="719"/>
      <c r="L774" s="719"/>
      <c r="M774" s="719"/>
      <c r="N774" s="719"/>
      <c r="O774" s="719"/>
      <c r="P774" s="719"/>
      <c r="Q774" s="719"/>
      <c r="R774" s="719"/>
      <c r="S774" s="719"/>
      <c r="T774" s="719"/>
      <c r="U774" s="719"/>
      <c r="V774" s="719"/>
      <c r="W774" s="719"/>
      <c r="X774" s="719"/>
      <c r="Y774" s="719"/>
      <c r="Z774" s="719"/>
      <c r="AA774" s="719"/>
      <c r="AB774" s="719"/>
      <c r="AC774" s="719"/>
      <c r="AD774" s="719"/>
      <c r="AE774" s="164"/>
      <c r="AF774" s="164"/>
      <c r="AG774" s="199">
        <f t="shared" si="165"/>
        <v>1</v>
      </c>
      <c r="AH774" s="293">
        <f t="shared" si="166"/>
        <v>0</v>
      </c>
      <c r="AI774" s="294">
        <f t="shared" si="167"/>
        <v>0</v>
      </c>
      <c r="AJ774" s="295">
        <f t="shared" si="168"/>
        <v>0</v>
      </c>
      <c r="AK774" s="296">
        <f t="shared" si="169"/>
        <v>0</v>
      </c>
      <c r="AL774" s="298">
        <f t="shared" si="170"/>
        <v>0</v>
      </c>
      <c r="AM774" s="164"/>
      <c r="AN774" s="402">
        <f t="shared" si="171"/>
        <v>1</v>
      </c>
      <c r="AO774" s="370" t="str">
        <f>IF(AN774=0,"",
IF(SUM($AN$721:AN774)=1,AP774,
IF($AN$841&gt;SUM($AN$721:AN774),_xlfn.CONCAT(", ",AP774),
IF($AN$841=SUM($AN$721:AN774),_xlfn.CONCAT(" y ",AP774)))))</f>
        <v>, 54</v>
      </c>
      <c r="AP774" s="156" t="s">
        <v>5167</v>
      </c>
      <c r="AQ774" s="272">
        <f t="shared" si="172"/>
        <v>0</v>
      </c>
      <c r="AR774" s="273" t="str">
        <f>IF(AQ774=0,"",
IF(SUM(AQ721:AQ774)=1,AS774,
IF(AQ841&gt;SUM(AQ721:AQ774),_xlfn.CONCAT(", ",AS774),
IF(AQ841=SUM(AQ721:AQ774),_xlfn.CONCAT(" y ",AS774)))))</f>
        <v/>
      </c>
      <c r="AS774" s="156" t="s">
        <v>5167</v>
      </c>
    </row>
    <row r="775" spans="1:45" ht="65.099999999999994" customHeight="1">
      <c r="A775" s="57"/>
      <c r="B775" s="26"/>
      <c r="C775" s="165" t="s">
        <v>5168</v>
      </c>
      <c r="D775" s="1062" t="str">
        <f t="shared" si="164"/>
        <v>UNIVERSIDAD POPULAR AUTONOMA DE VERACRUZ</v>
      </c>
      <c r="E775" s="1062"/>
      <c r="F775" s="1062"/>
      <c r="G775" s="719"/>
      <c r="H775" s="719"/>
      <c r="I775" s="719"/>
      <c r="J775" s="719"/>
      <c r="K775" s="719"/>
      <c r="L775" s="719"/>
      <c r="M775" s="719"/>
      <c r="N775" s="719"/>
      <c r="O775" s="719"/>
      <c r="P775" s="719"/>
      <c r="Q775" s="719"/>
      <c r="R775" s="719"/>
      <c r="S775" s="719"/>
      <c r="T775" s="719"/>
      <c r="U775" s="719"/>
      <c r="V775" s="719"/>
      <c r="W775" s="719"/>
      <c r="X775" s="719"/>
      <c r="Y775" s="719"/>
      <c r="Z775" s="719"/>
      <c r="AA775" s="719"/>
      <c r="AB775" s="719"/>
      <c r="AC775" s="719"/>
      <c r="AD775" s="719"/>
      <c r="AE775" s="164"/>
      <c r="AF775" s="164"/>
      <c r="AG775" s="199">
        <f t="shared" si="165"/>
        <v>1</v>
      </c>
      <c r="AH775" s="293">
        <f t="shared" si="166"/>
        <v>0</v>
      </c>
      <c r="AI775" s="294">
        <f t="shared" si="167"/>
        <v>0</v>
      </c>
      <c r="AJ775" s="295">
        <f t="shared" si="168"/>
        <v>0</v>
      </c>
      <c r="AK775" s="296">
        <f t="shared" si="169"/>
        <v>0</v>
      </c>
      <c r="AL775" s="298">
        <f t="shared" si="170"/>
        <v>0</v>
      </c>
      <c r="AM775" s="164"/>
      <c r="AN775" s="402">
        <f t="shared" si="171"/>
        <v>1</v>
      </c>
      <c r="AO775" s="370" t="str">
        <f>IF(AN775=0,"",
IF(SUM($AN$721:AN775)=1,AP775,
IF($AN$841&gt;SUM($AN$721:AN775),_xlfn.CONCAT(", ",AP775),
IF($AN$841=SUM($AN$721:AN775),_xlfn.CONCAT(" y ",AP775)))))</f>
        <v>, 55</v>
      </c>
      <c r="AP775" s="156" t="s">
        <v>5169</v>
      </c>
      <c r="AQ775" s="272">
        <f t="shared" si="172"/>
        <v>0</v>
      </c>
      <c r="AR775" s="273" t="str">
        <f>IF(AQ775=0,"",
IF(SUM(AQ721:AQ775)=1,AS775,
IF(AQ841&gt;SUM(AQ721:AQ775),_xlfn.CONCAT(", ",AS775),
IF(AQ841=SUM(AQ721:AQ775),_xlfn.CONCAT(" y ",AS775)))))</f>
        <v/>
      </c>
      <c r="AS775" s="156" t="s">
        <v>5169</v>
      </c>
    </row>
    <row r="776" spans="1:45" ht="65.099999999999994" customHeight="1">
      <c r="A776" s="57"/>
      <c r="B776" s="26"/>
      <c r="C776" s="165" t="s">
        <v>5170</v>
      </c>
      <c r="D776" s="1062" t="str">
        <f t="shared" si="164"/>
        <v>INSTITUTO VERACRUZANO DE LA VIVIENDA</v>
      </c>
      <c r="E776" s="1062"/>
      <c r="F776" s="1062"/>
      <c r="G776" s="719"/>
      <c r="H776" s="719"/>
      <c r="I776" s="719"/>
      <c r="J776" s="719"/>
      <c r="K776" s="719"/>
      <c r="L776" s="719"/>
      <c r="M776" s="719"/>
      <c r="N776" s="719"/>
      <c r="O776" s="719"/>
      <c r="P776" s="719"/>
      <c r="Q776" s="719"/>
      <c r="R776" s="719"/>
      <c r="S776" s="719"/>
      <c r="T776" s="719"/>
      <c r="U776" s="719"/>
      <c r="V776" s="719"/>
      <c r="W776" s="719"/>
      <c r="X776" s="719"/>
      <c r="Y776" s="719"/>
      <c r="Z776" s="719"/>
      <c r="AA776" s="719"/>
      <c r="AB776" s="719"/>
      <c r="AC776" s="719"/>
      <c r="AD776" s="719"/>
      <c r="AE776" s="164"/>
      <c r="AF776" s="164"/>
      <c r="AG776" s="199">
        <f t="shared" si="165"/>
        <v>1</v>
      </c>
      <c r="AH776" s="293">
        <f t="shared" si="166"/>
        <v>0</v>
      </c>
      <c r="AI776" s="294">
        <f t="shared" si="167"/>
        <v>0</v>
      </c>
      <c r="AJ776" s="295">
        <f t="shared" si="168"/>
        <v>0</v>
      </c>
      <c r="AK776" s="296">
        <f t="shared" si="169"/>
        <v>0</v>
      </c>
      <c r="AL776" s="298">
        <f t="shared" si="170"/>
        <v>0</v>
      </c>
      <c r="AM776" s="164"/>
      <c r="AN776" s="402">
        <f t="shared" si="171"/>
        <v>1</v>
      </c>
      <c r="AO776" s="370" t="str">
        <f>IF(AN776=0,"",
IF(SUM($AN$721:AN776)=1,AP776,
IF($AN$841&gt;SUM($AN$721:AN776),_xlfn.CONCAT(", ",AP776),
IF($AN$841=SUM($AN$721:AN776),_xlfn.CONCAT(" y ",AP776)))))</f>
        <v>, 56</v>
      </c>
      <c r="AP776" s="156" t="s">
        <v>5171</v>
      </c>
      <c r="AQ776" s="272">
        <f t="shared" si="172"/>
        <v>0</v>
      </c>
      <c r="AR776" s="273" t="str">
        <f>IF(AQ776=0,"",
IF(SUM(AQ721:AQ776)=1,AS776,
IF(AQ841&gt;SUM(AQ721:AQ776),_xlfn.CONCAT(", ",AS776),
IF(AQ841=SUM(AQ721:AQ776),_xlfn.CONCAT(" y ",AS776)))))</f>
        <v/>
      </c>
      <c r="AS776" s="156" t="s">
        <v>5171</v>
      </c>
    </row>
    <row r="777" spans="1:45" ht="65.099999999999994" customHeight="1">
      <c r="A777" s="57"/>
      <c r="B777" s="26"/>
      <c r="C777" s="165" t="s">
        <v>5172</v>
      </c>
      <c r="D777" s="1062" t="str">
        <f t="shared" si="164"/>
        <v>AGENCIA ESTATAL DE ENERGIA DEL ESTADO DE VERACRUZ</v>
      </c>
      <c r="E777" s="1062"/>
      <c r="F777" s="1062"/>
      <c r="G777" s="719"/>
      <c r="H777" s="719"/>
      <c r="I777" s="719"/>
      <c r="J777" s="719"/>
      <c r="K777" s="719"/>
      <c r="L777" s="719"/>
      <c r="M777" s="719"/>
      <c r="N777" s="719"/>
      <c r="O777" s="719"/>
      <c r="P777" s="719"/>
      <c r="Q777" s="719"/>
      <c r="R777" s="719"/>
      <c r="S777" s="719"/>
      <c r="T777" s="719"/>
      <c r="U777" s="719"/>
      <c r="V777" s="719"/>
      <c r="W777" s="719"/>
      <c r="X777" s="719"/>
      <c r="Y777" s="719"/>
      <c r="Z777" s="719"/>
      <c r="AA777" s="719"/>
      <c r="AB777" s="719"/>
      <c r="AC777" s="719"/>
      <c r="AD777" s="719"/>
      <c r="AE777" s="164"/>
      <c r="AF777" s="164"/>
      <c r="AG777" s="199">
        <f t="shared" si="165"/>
        <v>1</v>
      </c>
      <c r="AH777" s="293">
        <f t="shared" si="166"/>
        <v>0</v>
      </c>
      <c r="AI777" s="294">
        <f t="shared" si="167"/>
        <v>0</v>
      </c>
      <c r="AJ777" s="295">
        <f t="shared" si="168"/>
        <v>0</v>
      </c>
      <c r="AK777" s="296">
        <f t="shared" si="169"/>
        <v>0</v>
      </c>
      <c r="AL777" s="298">
        <f t="shared" si="170"/>
        <v>0</v>
      </c>
      <c r="AM777" s="164"/>
      <c r="AN777" s="402">
        <f t="shared" si="171"/>
        <v>1</v>
      </c>
      <c r="AO777" s="370" t="str">
        <f>IF(AN777=0,"",
IF(SUM($AN$721:AN777)=1,AP777,
IF($AN$841&gt;SUM($AN$721:AN777),_xlfn.CONCAT(", ",AP777),
IF($AN$841=SUM($AN$721:AN777),_xlfn.CONCAT(" y ",AP777)))))</f>
        <v>, 57</v>
      </c>
      <c r="AP777" s="156" t="s">
        <v>5173</v>
      </c>
      <c r="AQ777" s="272">
        <f t="shared" si="172"/>
        <v>0</v>
      </c>
      <c r="AR777" s="273" t="str">
        <f>IF(AQ777=0,"",
IF(SUM(AQ721:AQ777)=1,AS777,
IF(AQ841&gt;SUM(AQ721:AQ777),_xlfn.CONCAT(", ",AS777),
IF(AQ841=SUM(AQ721:AQ777),_xlfn.CONCAT(" y ",AS777)))))</f>
        <v/>
      </c>
      <c r="AS777" s="156" t="s">
        <v>5173</v>
      </c>
    </row>
    <row r="778" spans="1:45" ht="65.099999999999994" customHeight="1">
      <c r="A778" s="57"/>
      <c r="B778" s="26"/>
      <c r="C778" s="165" t="s">
        <v>5174</v>
      </c>
      <c r="D778" s="1062" t="str">
        <f t="shared" si="164"/>
        <v>INSTITUTO VERACRUZANO DE LAS MUJERES</v>
      </c>
      <c r="E778" s="1062"/>
      <c r="F778" s="1062"/>
      <c r="G778" s="719"/>
      <c r="H778" s="719"/>
      <c r="I778" s="719"/>
      <c r="J778" s="719"/>
      <c r="K778" s="719"/>
      <c r="L778" s="719"/>
      <c r="M778" s="719"/>
      <c r="N778" s="719"/>
      <c r="O778" s="719"/>
      <c r="P778" s="719"/>
      <c r="Q778" s="719"/>
      <c r="R778" s="719"/>
      <c r="S778" s="719"/>
      <c r="T778" s="719"/>
      <c r="U778" s="719"/>
      <c r="V778" s="719"/>
      <c r="W778" s="719"/>
      <c r="X778" s="719"/>
      <c r="Y778" s="719"/>
      <c r="Z778" s="719"/>
      <c r="AA778" s="719"/>
      <c r="AB778" s="719"/>
      <c r="AC778" s="719"/>
      <c r="AD778" s="719"/>
      <c r="AE778" s="164"/>
      <c r="AF778" s="164"/>
      <c r="AG778" s="199">
        <f t="shared" si="165"/>
        <v>1</v>
      </c>
      <c r="AH778" s="293">
        <f t="shared" si="166"/>
        <v>0</v>
      </c>
      <c r="AI778" s="294">
        <f t="shared" si="167"/>
        <v>0</v>
      </c>
      <c r="AJ778" s="295">
        <f t="shared" si="168"/>
        <v>0</v>
      </c>
      <c r="AK778" s="296">
        <f t="shared" si="169"/>
        <v>0</v>
      </c>
      <c r="AL778" s="298">
        <f t="shared" si="170"/>
        <v>0</v>
      </c>
      <c r="AM778" s="164"/>
      <c r="AN778" s="402">
        <f t="shared" si="171"/>
        <v>1</v>
      </c>
      <c r="AO778" s="370" t="str">
        <f>IF(AN778=0,"",
IF(SUM($AN$721:AN778)=1,AP778,
IF($AN$841&gt;SUM($AN$721:AN778),_xlfn.CONCAT(", ",AP778),
IF($AN$841=SUM($AN$721:AN778),_xlfn.CONCAT(" y ",AP778)))))</f>
        <v>, 58</v>
      </c>
      <c r="AP778" s="156" t="s">
        <v>5175</v>
      </c>
      <c r="AQ778" s="272">
        <f t="shared" si="172"/>
        <v>0</v>
      </c>
      <c r="AR778" s="273" t="str">
        <f>IF(AQ778=0,"",
IF(SUM(AQ721:AQ778)=1,AS778,
IF(AQ841&gt;SUM(AQ721:AQ778),_xlfn.CONCAT(", ",AS778),
IF(AQ841=SUM(AQ721:AQ778),_xlfn.CONCAT(" y ",AS778)))))</f>
        <v/>
      </c>
      <c r="AS778" s="156" t="s">
        <v>5175</v>
      </c>
    </row>
    <row r="779" spans="1:45" ht="65.099999999999994" customHeight="1">
      <c r="A779" s="57"/>
      <c r="B779" s="26"/>
      <c r="C779" s="165" t="s">
        <v>5176</v>
      </c>
      <c r="D779" s="1062" t="str">
        <f t="shared" si="164"/>
        <v>INSTITUTO VERACRUZANO DE DESARROLLO MUNICIPAL</v>
      </c>
      <c r="E779" s="1062"/>
      <c r="F779" s="1062"/>
      <c r="G779" s="719"/>
      <c r="H779" s="719"/>
      <c r="I779" s="719"/>
      <c r="J779" s="719"/>
      <c r="K779" s="719"/>
      <c r="L779" s="719"/>
      <c r="M779" s="719"/>
      <c r="N779" s="719"/>
      <c r="O779" s="719"/>
      <c r="P779" s="719"/>
      <c r="Q779" s="719"/>
      <c r="R779" s="719"/>
      <c r="S779" s="719"/>
      <c r="T779" s="719"/>
      <c r="U779" s="719"/>
      <c r="V779" s="719"/>
      <c r="W779" s="719"/>
      <c r="X779" s="719"/>
      <c r="Y779" s="719"/>
      <c r="Z779" s="719"/>
      <c r="AA779" s="719"/>
      <c r="AB779" s="719"/>
      <c r="AC779" s="719"/>
      <c r="AD779" s="719"/>
      <c r="AE779" s="164"/>
      <c r="AF779" s="164"/>
      <c r="AG779" s="199">
        <f t="shared" si="165"/>
        <v>1</v>
      </c>
      <c r="AH779" s="293">
        <f t="shared" si="166"/>
        <v>0</v>
      </c>
      <c r="AI779" s="294">
        <f t="shared" si="167"/>
        <v>0</v>
      </c>
      <c r="AJ779" s="295">
        <f t="shared" si="168"/>
        <v>0</v>
      </c>
      <c r="AK779" s="296">
        <f t="shared" si="169"/>
        <v>0</v>
      </c>
      <c r="AL779" s="298">
        <f t="shared" si="170"/>
        <v>0</v>
      </c>
      <c r="AM779" s="164"/>
      <c r="AN779" s="402">
        <f t="shared" si="171"/>
        <v>1</v>
      </c>
      <c r="AO779" s="370" t="str">
        <f>IF(AN779=0,"",
IF(SUM($AN$721:AN779)=1,AP779,
IF($AN$841&gt;SUM($AN$721:AN779),_xlfn.CONCAT(", ",AP779),
IF($AN$841=SUM($AN$721:AN779),_xlfn.CONCAT(" y ",AP779)))))</f>
        <v>, 59</v>
      </c>
      <c r="AP779" s="156" t="s">
        <v>5177</v>
      </c>
      <c r="AQ779" s="272">
        <f t="shared" si="172"/>
        <v>0</v>
      </c>
      <c r="AR779" s="273" t="str">
        <f>IF(AQ779=0,"",
IF(SUM(AQ721:AQ779)=1,AS779,
IF(AQ841&gt;SUM(AQ721:AQ779),_xlfn.CONCAT(", ",AS779),
IF(AQ841=SUM(AQ721:AQ779),_xlfn.CONCAT(" y ",AS779)))))</f>
        <v/>
      </c>
      <c r="AS779" s="156" t="s">
        <v>5177</v>
      </c>
    </row>
    <row r="780" spans="1:45" ht="65.099999999999994" customHeight="1">
      <c r="A780" s="57"/>
      <c r="B780" s="26"/>
      <c r="C780" s="165" t="s">
        <v>5178</v>
      </c>
      <c r="D780" s="1062" t="str">
        <f t="shared" si="164"/>
        <v>COMISION EJECUTIVA PARA LA ATENCION INTEGRAL A VICTIMAS DEL DELITO</v>
      </c>
      <c r="E780" s="1062"/>
      <c r="F780" s="1062"/>
      <c r="G780" s="719"/>
      <c r="H780" s="719"/>
      <c r="I780" s="719"/>
      <c r="J780" s="719"/>
      <c r="K780" s="719"/>
      <c r="L780" s="719"/>
      <c r="M780" s="719"/>
      <c r="N780" s="719"/>
      <c r="O780" s="719"/>
      <c r="P780" s="719"/>
      <c r="Q780" s="719"/>
      <c r="R780" s="719"/>
      <c r="S780" s="719"/>
      <c r="T780" s="719"/>
      <c r="U780" s="719"/>
      <c r="V780" s="719"/>
      <c r="W780" s="719"/>
      <c r="X780" s="719"/>
      <c r="Y780" s="719"/>
      <c r="Z780" s="719"/>
      <c r="AA780" s="719"/>
      <c r="AB780" s="719"/>
      <c r="AC780" s="719"/>
      <c r="AD780" s="719"/>
      <c r="AE780" s="164"/>
      <c r="AF780" s="164"/>
      <c r="AG780" s="199">
        <f t="shared" si="165"/>
        <v>1</v>
      </c>
      <c r="AH780" s="293">
        <f t="shared" si="166"/>
        <v>0</v>
      </c>
      <c r="AI780" s="294">
        <f t="shared" si="167"/>
        <v>0</v>
      </c>
      <c r="AJ780" s="295">
        <f t="shared" si="168"/>
        <v>0</v>
      </c>
      <c r="AK780" s="296">
        <f t="shared" si="169"/>
        <v>0</v>
      </c>
      <c r="AL780" s="298">
        <f t="shared" si="170"/>
        <v>0</v>
      </c>
      <c r="AM780" s="164"/>
      <c r="AN780" s="402">
        <f t="shared" si="171"/>
        <v>1</v>
      </c>
      <c r="AO780" s="370" t="str">
        <f>IF(AN780=0,"",
IF(SUM($AN$721:AN780)=1,AP780,
IF($AN$841&gt;SUM($AN$721:AN780),_xlfn.CONCAT(", ",AP780),
IF($AN$841=SUM($AN$721:AN780),_xlfn.CONCAT(" y ",AP780)))))</f>
        <v>, 60</v>
      </c>
      <c r="AP780" s="156" t="s">
        <v>5179</v>
      </c>
      <c r="AQ780" s="272">
        <f t="shared" si="172"/>
        <v>0</v>
      </c>
      <c r="AR780" s="273" t="str">
        <f>IF(AQ780=0,"",
IF(SUM(AQ721:AQ780)=1,AS780,
IF(AQ841&gt;SUM(AQ721:AQ780),_xlfn.CONCAT(", ",AS780),
IF(AQ841=SUM(AQ721:AQ780),_xlfn.CONCAT(" y ",AS780)))))</f>
        <v/>
      </c>
      <c r="AS780" s="156" t="s">
        <v>5179</v>
      </c>
    </row>
    <row r="781" spans="1:45" ht="65.099999999999994" customHeight="1">
      <c r="A781" s="57"/>
      <c r="B781" s="26"/>
      <c r="C781" s="165" t="s">
        <v>5180</v>
      </c>
      <c r="D781" s="1062" t="str">
        <f t="shared" si="164"/>
        <v>CENTRO DE JUSTICIA PARA MUJERES DEL ESTADO DE VERACRUZ</v>
      </c>
      <c r="E781" s="1062"/>
      <c r="F781" s="1062"/>
      <c r="G781" s="719"/>
      <c r="H781" s="719"/>
      <c r="I781" s="719"/>
      <c r="J781" s="719"/>
      <c r="K781" s="719"/>
      <c r="L781" s="719"/>
      <c r="M781" s="719"/>
      <c r="N781" s="719"/>
      <c r="O781" s="719"/>
      <c r="P781" s="719"/>
      <c r="Q781" s="719"/>
      <c r="R781" s="719"/>
      <c r="S781" s="719"/>
      <c r="T781" s="719"/>
      <c r="U781" s="719"/>
      <c r="V781" s="719"/>
      <c r="W781" s="719"/>
      <c r="X781" s="719"/>
      <c r="Y781" s="719"/>
      <c r="Z781" s="719"/>
      <c r="AA781" s="719"/>
      <c r="AB781" s="719"/>
      <c r="AC781" s="719"/>
      <c r="AD781" s="719"/>
      <c r="AE781" s="164"/>
      <c r="AF781" s="164"/>
      <c r="AG781" s="199">
        <f t="shared" si="165"/>
        <v>1</v>
      </c>
      <c r="AH781" s="293">
        <f t="shared" si="166"/>
        <v>0</v>
      </c>
      <c r="AI781" s="294">
        <f t="shared" si="167"/>
        <v>0</v>
      </c>
      <c r="AJ781" s="295">
        <f t="shared" si="168"/>
        <v>0</v>
      </c>
      <c r="AK781" s="296">
        <f t="shared" si="169"/>
        <v>0</v>
      </c>
      <c r="AL781" s="298">
        <f t="shared" si="170"/>
        <v>0</v>
      </c>
      <c r="AM781" s="164"/>
      <c r="AN781" s="402">
        <f t="shared" si="171"/>
        <v>1</v>
      </c>
      <c r="AO781" s="370" t="str">
        <f>IF(AN781=0,"",
IF(SUM($AN$721:AN781)=1,AP781,
IF($AN$841&gt;SUM($AN$721:AN781),_xlfn.CONCAT(", ",AP781),
IF($AN$841=SUM($AN$721:AN781),_xlfn.CONCAT(" y ",AP781)))))</f>
        <v>, 61</v>
      </c>
      <c r="AP781" s="156" t="s">
        <v>5181</v>
      </c>
      <c r="AQ781" s="272">
        <f t="shared" si="172"/>
        <v>0</v>
      </c>
      <c r="AR781" s="273" t="str">
        <f>IF(AQ781=0,"",
IF(SUM(AQ721:AQ781)=1,AS781,
IF(AQ841&gt;SUM(AQ721:AQ781),_xlfn.CONCAT(", ",AS781),
IF(AQ841=SUM(AQ721:AQ781),_xlfn.CONCAT(" y ",AS781)))))</f>
        <v/>
      </c>
      <c r="AS781" s="156" t="s">
        <v>5181</v>
      </c>
    </row>
    <row r="782" spans="1:45" ht="45" customHeight="1">
      <c r="A782" s="57"/>
      <c r="B782" s="26"/>
      <c r="C782" s="165" t="s">
        <v>5182</v>
      </c>
      <c r="D782" s="1062" t="str">
        <f t="shared" si="164"/>
        <v>INSTITUTO DE PENSIONES DEL ESTADO</v>
      </c>
      <c r="E782" s="1062"/>
      <c r="F782" s="1062"/>
      <c r="G782" s="719"/>
      <c r="H782" s="719"/>
      <c r="I782" s="719"/>
      <c r="J782" s="719"/>
      <c r="K782" s="719"/>
      <c r="L782" s="719"/>
      <c r="M782" s="719"/>
      <c r="N782" s="719"/>
      <c r="O782" s="719"/>
      <c r="P782" s="719"/>
      <c r="Q782" s="719"/>
      <c r="R782" s="719"/>
      <c r="S782" s="719"/>
      <c r="T782" s="719"/>
      <c r="U782" s="719"/>
      <c r="V782" s="719"/>
      <c r="W782" s="719"/>
      <c r="X782" s="719"/>
      <c r="Y782" s="719"/>
      <c r="Z782" s="719"/>
      <c r="AA782" s="719"/>
      <c r="AB782" s="719"/>
      <c r="AC782" s="719"/>
      <c r="AD782" s="719"/>
      <c r="AE782" s="164"/>
      <c r="AF782" s="164"/>
      <c r="AG782" s="199">
        <f t="shared" si="165"/>
        <v>1</v>
      </c>
      <c r="AH782" s="293">
        <f t="shared" si="166"/>
        <v>0</v>
      </c>
      <c r="AI782" s="294">
        <f t="shared" si="167"/>
        <v>0</v>
      </c>
      <c r="AJ782" s="295">
        <f t="shared" si="168"/>
        <v>0</v>
      </c>
      <c r="AK782" s="296">
        <f t="shared" si="169"/>
        <v>0</v>
      </c>
      <c r="AL782" s="298">
        <f t="shared" si="170"/>
        <v>0</v>
      </c>
      <c r="AM782" s="164"/>
      <c r="AN782" s="402">
        <f t="shared" si="171"/>
        <v>1</v>
      </c>
      <c r="AO782" s="370" t="str">
        <f>IF(AN782=0,"",
IF(SUM($AN$721:AN782)=1,AP782,
IF($AN$841&gt;SUM($AN$721:AN782),_xlfn.CONCAT(", ",AP782),
IF($AN$841=SUM($AN$721:AN782),_xlfn.CONCAT(" y ",AP782)))))</f>
        <v>, 62</v>
      </c>
      <c r="AP782" s="156" t="s">
        <v>5183</v>
      </c>
      <c r="AQ782" s="272">
        <f t="shared" si="172"/>
        <v>0</v>
      </c>
      <c r="AR782" s="273" t="str">
        <f>IF(AQ782=0,"",
IF(SUM(AQ721:AQ782)=1,AS782,
IF(AQ841&gt;SUM(AQ721:AQ782),_xlfn.CONCAT(", ",AS782),
IF(AQ841=SUM(AQ721:AQ782),_xlfn.CONCAT(" y ",AS782)))))</f>
        <v/>
      </c>
      <c r="AS782" s="156" t="s">
        <v>5183</v>
      </c>
    </row>
    <row r="783" spans="1:45" ht="65.099999999999994" customHeight="1">
      <c r="A783" s="57"/>
      <c r="B783" s="26"/>
      <c r="C783" s="165" t="s">
        <v>5184</v>
      </c>
      <c r="D783" s="1062" t="str">
        <f t="shared" si="164"/>
        <v>COMISION DEL AGUA DEL ESTADO DE VERACRUZ</v>
      </c>
      <c r="E783" s="1062"/>
      <c r="F783" s="1062"/>
      <c r="G783" s="719"/>
      <c r="H783" s="719"/>
      <c r="I783" s="719"/>
      <c r="J783" s="719"/>
      <c r="K783" s="719"/>
      <c r="L783" s="719"/>
      <c r="M783" s="719"/>
      <c r="N783" s="719"/>
      <c r="O783" s="719"/>
      <c r="P783" s="719"/>
      <c r="Q783" s="719"/>
      <c r="R783" s="719"/>
      <c r="S783" s="719"/>
      <c r="T783" s="719"/>
      <c r="U783" s="719"/>
      <c r="V783" s="719"/>
      <c r="W783" s="719"/>
      <c r="X783" s="719"/>
      <c r="Y783" s="719"/>
      <c r="Z783" s="719"/>
      <c r="AA783" s="719"/>
      <c r="AB783" s="719"/>
      <c r="AC783" s="719"/>
      <c r="AD783" s="719"/>
      <c r="AE783" s="164"/>
      <c r="AF783" s="164"/>
      <c r="AG783" s="199">
        <f t="shared" si="165"/>
        <v>1</v>
      </c>
      <c r="AH783" s="293">
        <f t="shared" si="166"/>
        <v>0</v>
      </c>
      <c r="AI783" s="294">
        <f t="shared" si="167"/>
        <v>0</v>
      </c>
      <c r="AJ783" s="295">
        <f t="shared" si="168"/>
        <v>0</v>
      </c>
      <c r="AK783" s="296">
        <f t="shared" si="169"/>
        <v>0</v>
      </c>
      <c r="AL783" s="298">
        <f t="shared" si="170"/>
        <v>0</v>
      </c>
      <c r="AM783" s="164"/>
      <c r="AN783" s="402">
        <f t="shared" si="171"/>
        <v>1</v>
      </c>
      <c r="AO783" s="370" t="str">
        <f>IF(AN783=0,"",
IF(SUM($AN$721:AN783)=1,AP783,
IF($AN$841&gt;SUM($AN$721:AN783),_xlfn.CONCAT(", ",AP783),
IF($AN$841=SUM($AN$721:AN783),_xlfn.CONCAT(" y ",AP783)))))</f>
        <v>, 63</v>
      </c>
      <c r="AP783" s="156" t="s">
        <v>5185</v>
      </c>
      <c r="AQ783" s="272">
        <f t="shared" si="172"/>
        <v>0</v>
      </c>
      <c r="AR783" s="273" t="str">
        <f>IF(AQ783=0,"",
IF(SUM(AQ721:AQ783)=1,AS783,
IF(AQ841&gt;SUM(AQ721:AQ783),_xlfn.CONCAT(", ",AS783),
IF(AQ841=SUM(AQ721:AQ783),_xlfn.CONCAT(" y ",AS783)))))</f>
        <v/>
      </c>
      <c r="AS783" s="156" t="s">
        <v>5185</v>
      </c>
    </row>
    <row r="784" spans="1:45" ht="45" customHeight="1">
      <c r="A784" s="57"/>
      <c r="B784" s="26"/>
      <c r="C784" s="165" t="s">
        <v>5186</v>
      </c>
      <c r="D784" s="1062" t="str">
        <f t="shared" si="164"/>
        <v>RADIOTELEVISION DE VERACRUZ</v>
      </c>
      <c r="E784" s="1062"/>
      <c r="F784" s="1062"/>
      <c r="G784" s="719"/>
      <c r="H784" s="719"/>
      <c r="I784" s="719"/>
      <c r="J784" s="719"/>
      <c r="K784" s="719"/>
      <c r="L784" s="719"/>
      <c r="M784" s="719"/>
      <c r="N784" s="719"/>
      <c r="O784" s="719"/>
      <c r="P784" s="719"/>
      <c r="Q784" s="719"/>
      <c r="R784" s="719"/>
      <c r="S784" s="719"/>
      <c r="T784" s="719"/>
      <c r="U784" s="719"/>
      <c r="V784" s="719"/>
      <c r="W784" s="719"/>
      <c r="X784" s="719"/>
      <c r="Y784" s="719"/>
      <c r="Z784" s="719"/>
      <c r="AA784" s="719"/>
      <c r="AB784" s="719"/>
      <c r="AC784" s="719"/>
      <c r="AD784" s="719"/>
      <c r="AE784" s="164"/>
      <c r="AF784" s="164"/>
      <c r="AG784" s="199">
        <f t="shared" si="165"/>
        <v>1</v>
      </c>
      <c r="AH784" s="293">
        <f t="shared" si="166"/>
        <v>0</v>
      </c>
      <c r="AI784" s="294">
        <f t="shared" si="167"/>
        <v>0</v>
      </c>
      <c r="AJ784" s="295">
        <f t="shared" si="168"/>
        <v>0</v>
      </c>
      <c r="AK784" s="296">
        <f t="shared" si="169"/>
        <v>0</v>
      </c>
      <c r="AL784" s="298">
        <f t="shared" si="170"/>
        <v>0</v>
      </c>
      <c r="AM784" s="164"/>
      <c r="AN784" s="402">
        <f t="shared" si="171"/>
        <v>1</v>
      </c>
      <c r="AO784" s="370" t="str">
        <f>IF(AN784=0,"",
IF(SUM($AN$721:AN784)=1,AP784,
IF($AN$841&gt;SUM($AN$721:AN784),_xlfn.CONCAT(", ",AP784),
IF($AN$841=SUM($AN$721:AN784),_xlfn.CONCAT(" y ",AP784)))))</f>
        <v>, 64</v>
      </c>
      <c r="AP784" s="156" t="s">
        <v>5187</v>
      </c>
      <c r="AQ784" s="272">
        <f t="shared" si="172"/>
        <v>0</v>
      </c>
      <c r="AR784" s="273" t="str">
        <f>IF(AQ784=0,"",
IF(SUM(AQ721:AQ784)=1,AS784,
IF(AQ841&gt;SUM(AQ721:AQ784),_xlfn.CONCAT(", ",AS784),
IF(AQ841=SUM(AQ721:AQ784),_xlfn.CONCAT(" y ",AS784)))))</f>
        <v/>
      </c>
      <c r="AS784" s="156" t="s">
        <v>5187</v>
      </c>
    </row>
    <row r="785" spans="1:45" ht="65.099999999999994" customHeight="1">
      <c r="A785" s="57"/>
      <c r="B785" s="26"/>
      <c r="C785" s="165" t="s">
        <v>5188</v>
      </c>
      <c r="D785" s="1062" t="str">
        <f t="shared" si="164"/>
        <v>SECRETARIA EJECUTIVA DEL SISTEMA ESTATAL ANTICORRUPCION</v>
      </c>
      <c r="E785" s="1062"/>
      <c r="F785" s="1062"/>
      <c r="G785" s="719"/>
      <c r="H785" s="719"/>
      <c r="I785" s="719"/>
      <c r="J785" s="719"/>
      <c r="K785" s="719"/>
      <c r="L785" s="719"/>
      <c r="M785" s="719"/>
      <c r="N785" s="719"/>
      <c r="O785" s="719"/>
      <c r="P785" s="719"/>
      <c r="Q785" s="719"/>
      <c r="R785" s="719"/>
      <c r="S785" s="719"/>
      <c r="T785" s="719"/>
      <c r="U785" s="719"/>
      <c r="V785" s="719"/>
      <c r="W785" s="719"/>
      <c r="X785" s="719"/>
      <c r="Y785" s="719"/>
      <c r="Z785" s="719"/>
      <c r="AA785" s="719"/>
      <c r="AB785" s="719"/>
      <c r="AC785" s="719"/>
      <c r="AD785" s="719"/>
      <c r="AE785" s="164"/>
      <c r="AF785" s="164"/>
      <c r="AG785" s="199">
        <f t="shared" si="165"/>
        <v>1</v>
      </c>
      <c r="AH785" s="293">
        <f t="shared" si="166"/>
        <v>0</v>
      </c>
      <c r="AI785" s="294">
        <f t="shared" si="167"/>
        <v>0</v>
      </c>
      <c r="AJ785" s="295">
        <f t="shared" si="168"/>
        <v>0</v>
      </c>
      <c r="AK785" s="296">
        <f t="shared" si="169"/>
        <v>0</v>
      </c>
      <c r="AL785" s="298">
        <f t="shared" si="170"/>
        <v>0</v>
      </c>
      <c r="AM785" s="164"/>
      <c r="AN785" s="402">
        <f t="shared" si="171"/>
        <v>1</v>
      </c>
      <c r="AO785" s="370" t="str">
        <f>IF(AN785=0,"",
IF(SUM($AN$721:AN785)=1,AP785,
IF($AN$841&gt;SUM($AN$721:AN785),_xlfn.CONCAT(", ",AP785),
IF($AN$841=SUM($AN$721:AN785),_xlfn.CONCAT(" y ",AP785)))))</f>
        <v>, 65</v>
      </c>
      <c r="AP785" s="156" t="s">
        <v>5189</v>
      </c>
      <c r="AQ785" s="272">
        <f t="shared" si="172"/>
        <v>0</v>
      </c>
      <c r="AR785" s="273" t="str">
        <f>IF(AQ785=0,"",
IF(SUM(AQ721:AQ785)=1,AS785,
IF(AQ841&gt;SUM(AQ721:AQ785),_xlfn.CONCAT(", ",AS785),
IF(AQ841=SUM(AQ721:AQ785),_xlfn.CONCAT(" y ",AS785)))))</f>
        <v/>
      </c>
      <c r="AS785" s="156" t="s">
        <v>5189</v>
      </c>
    </row>
    <row r="786" spans="1:45" ht="73.5" customHeight="1">
      <c r="A786" s="57"/>
      <c r="B786" s="26"/>
      <c r="C786" s="165" t="s">
        <v>5190</v>
      </c>
      <c r="D786" s="1062" t="str">
        <f t="shared" ref="D786:D840" si="173">IF(D105="","",D105)</f>
        <v>INSTITUTO DE LA POLICIA AUXILIAR Y PROTECCION PATRIMONIAL</v>
      </c>
      <c r="E786" s="1062"/>
      <c r="F786" s="1062"/>
      <c r="G786" s="719"/>
      <c r="H786" s="719"/>
      <c r="I786" s="719"/>
      <c r="J786" s="719"/>
      <c r="K786" s="719"/>
      <c r="L786" s="719"/>
      <c r="M786" s="719"/>
      <c r="N786" s="719"/>
      <c r="O786" s="719"/>
      <c r="P786" s="719"/>
      <c r="Q786" s="719"/>
      <c r="R786" s="719"/>
      <c r="S786" s="719"/>
      <c r="T786" s="719"/>
      <c r="U786" s="719"/>
      <c r="V786" s="719"/>
      <c r="W786" s="719"/>
      <c r="X786" s="719"/>
      <c r="Y786" s="719"/>
      <c r="Z786" s="719"/>
      <c r="AA786" s="719"/>
      <c r="AB786" s="719"/>
      <c r="AC786" s="719"/>
      <c r="AD786" s="719"/>
      <c r="AE786" s="164"/>
      <c r="AF786" s="164"/>
      <c r="AG786" s="199">
        <f t="shared" ref="AG786:AG840" si="174">IF(AND(COUNTBLANK(D786)=1,COUNTA(G786:AD786)=0),0,IF(AND(COUNTBLANK(D786)=0,COUNTA(G786:AD786)=8),0,1))</f>
        <v>1</v>
      </c>
      <c r="AH786" s="293">
        <f t="shared" ref="AH786:AH840" si="175">G786</f>
        <v>0</v>
      </c>
      <c r="AI786" s="294">
        <f t="shared" ref="AI786:AI840" si="176">COUNTIF(J786:AD786,"NS")</f>
        <v>0</v>
      </c>
      <c r="AJ786" s="295">
        <f t="shared" ref="AJ786:AJ840" si="177">SUM(J786:AD786)</f>
        <v>0</v>
      </c>
      <c r="AK786" s="296">
        <f t="shared" ref="AK786:AK840" si="178">IF(OR(AND(AH786=0, AI786&gt;0),AND(AH786="NS", AJ786&gt;0), AND(AH786="NS", AI786=0, AJ786=0)), 1, IF(OR(AND(AH786&gt;0, AI786&gt;1,AH786&gt;AJ786), AND(AH786="NS", AI786=2), AND(AH786="NS", AJ786=0, AI786&gt;0), AH786=AJ786), 0, 1))</f>
        <v>0</v>
      </c>
      <c r="AL786" s="298">
        <f t="shared" ref="AL786:AL840" si="179">COUNTIF(D786:AD786,"NS")</f>
        <v>0</v>
      </c>
      <c r="AM786" s="164"/>
      <c r="AN786" s="402">
        <f t="shared" ref="AN786:AN840" si="180">IF(AG786=0,0,1)</f>
        <v>1</v>
      </c>
      <c r="AO786" s="370" t="str">
        <f>IF(AN786=0,"",
IF(SUM($AN$721:AN786)=1,AP786,
IF($AN$841&gt;SUM($AN$721:AN786),_xlfn.CONCAT(", ",AP786),
IF($AN$841=SUM($AN$721:AN786),_xlfn.CONCAT(" y ",AP786)))))</f>
        <v>, 66</v>
      </c>
      <c r="AP786" s="156" t="s">
        <v>5191</v>
      </c>
      <c r="AQ786" s="272">
        <f t="shared" ref="AQ786:AQ840" si="181">IF(AK786=0,0,1)</f>
        <v>0</v>
      </c>
      <c r="AR786" s="273" t="str">
        <f>IF(AQ786=0,"",
IF(SUM(AQ721:AQ786)=1,AS786,
IF(AQ841&gt;SUM(AQ721:AQ786),_xlfn.CONCAT(", ",AS786),
IF(AQ841=SUM(AQ721:AQ786),_xlfn.CONCAT(" y ",AS786)))))</f>
        <v/>
      </c>
      <c r="AS786" s="156" t="s">
        <v>5191</v>
      </c>
    </row>
    <row r="787" spans="1:45" ht="65.099999999999994" customHeight="1">
      <c r="A787" s="57"/>
      <c r="B787" s="26"/>
      <c r="C787" s="165" t="s">
        <v>5192</v>
      </c>
      <c r="D787" s="1062" t="str">
        <f t="shared" si="173"/>
        <v>ACADEMIA REGIONAL DE SEGURIDAD PUBLICA DEL SURESTE</v>
      </c>
      <c r="E787" s="1062"/>
      <c r="F787" s="1062"/>
      <c r="G787" s="719"/>
      <c r="H787" s="719"/>
      <c r="I787" s="719"/>
      <c r="J787" s="719"/>
      <c r="K787" s="719"/>
      <c r="L787" s="719"/>
      <c r="M787" s="719"/>
      <c r="N787" s="719"/>
      <c r="O787" s="719"/>
      <c r="P787" s="719"/>
      <c r="Q787" s="719"/>
      <c r="R787" s="719"/>
      <c r="S787" s="719"/>
      <c r="T787" s="719"/>
      <c r="U787" s="719"/>
      <c r="V787" s="719"/>
      <c r="W787" s="719"/>
      <c r="X787" s="719"/>
      <c r="Y787" s="719"/>
      <c r="Z787" s="719"/>
      <c r="AA787" s="719"/>
      <c r="AB787" s="719"/>
      <c r="AC787" s="719"/>
      <c r="AD787" s="719"/>
      <c r="AE787" s="164"/>
      <c r="AF787" s="164"/>
      <c r="AG787" s="199">
        <f t="shared" si="174"/>
        <v>1</v>
      </c>
      <c r="AH787" s="293">
        <f t="shared" si="175"/>
        <v>0</v>
      </c>
      <c r="AI787" s="294">
        <f t="shared" si="176"/>
        <v>0</v>
      </c>
      <c r="AJ787" s="295">
        <f t="shared" si="177"/>
        <v>0</v>
      </c>
      <c r="AK787" s="296">
        <f t="shared" si="178"/>
        <v>0</v>
      </c>
      <c r="AL787" s="298">
        <f t="shared" si="179"/>
        <v>0</v>
      </c>
      <c r="AM787" s="164"/>
      <c r="AN787" s="402">
        <f t="shared" si="180"/>
        <v>1</v>
      </c>
      <c r="AO787" s="370" t="str">
        <f>IF(AN787=0,"",
IF(SUM($AN$721:AN787)=1,AP787,
IF($AN$841&gt;SUM($AN$721:AN787),_xlfn.CONCAT(", ",AP787),
IF($AN$841=SUM($AN$721:AN787),_xlfn.CONCAT(" y ",AP787)))))</f>
        <v>, 67</v>
      </c>
      <c r="AP787" s="156" t="s">
        <v>5193</v>
      </c>
      <c r="AQ787" s="272">
        <f t="shared" si="181"/>
        <v>0</v>
      </c>
      <c r="AR787" s="273" t="str">
        <f>IF(AQ787=0,"",
IF(SUM(AQ721:AQ787)=1,AS787,
IF(AQ841&gt;SUM(AQ721:AQ787),_xlfn.CONCAT(", ",AS787),
IF(AQ841=SUM(AQ721:AQ787),_xlfn.CONCAT(" y ",AS787)))))</f>
        <v/>
      </c>
      <c r="AS787" s="156" t="s">
        <v>5193</v>
      </c>
    </row>
    <row r="788" spans="1:45" ht="65.099999999999994" customHeight="1">
      <c r="A788" s="57"/>
      <c r="B788" s="26"/>
      <c r="C788" s="165" t="s">
        <v>5194</v>
      </c>
      <c r="D788" s="1062" t="str">
        <f t="shared" si="173"/>
        <v>INSTITUTO DE CAPACITACION PARA EL TRABAJO</v>
      </c>
      <c r="E788" s="1062"/>
      <c r="F788" s="1062"/>
      <c r="G788" s="719"/>
      <c r="H788" s="719"/>
      <c r="I788" s="719"/>
      <c r="J788" s="719"/>
      <c r="K788" s="719"/>
      <c r="L788" s="719"/>
      <c r="M788" s="719"/>
      <c r="N788" s="719"/>
      <c r="O788" s="719"/>
      <c r="P788" s="719"/>
      <c r="Q788" s="719"/>
      <c r="R788" s="719"/>
      <c r="S788" s="719"/>
      <c r="T788" s="719"/>
      <c r="U788" s="719"/>
      <c r="V788" s="719"/>
      <c r="W788" s="719"/>
      <c r="X788" s="719"/>
      <c r="Y788" s="719"/>
      <c r="Z788" s="719"/>
      <c r="AA788" s="719"/>
      <c r="AB788" s="719"/>
      <c r="AC788" s="719"/>
      <c r="AD788" s="719"/>
      <c r="AE788" s="164"/>
      <c r="AF788" s="164"/>
      <c r="AG788" s="199">
        <f t="shared" si="174"/>
        <v>1</v>
      </c>
      <c r="AH788" s="293">
        <f t="shared" si="175"/>
        <v>0</v>
      </c>
      <c r="AI788" s="294">
        <f t="shared" si="176"/>
        <v>0</v>
      </c>
      <c r="AJ788" s="295">
        <f t="shared" si="177"/>
        <v>0</v>
      </c>
      <c r="AK788" s="296">
        <f t="shared" si="178"/>
        <v>0</v>
      </c>
      <c r="AL788" s="298">
        <f t="shared" si="179"/>
        <v>0</v>
      </c>
      <c r="AM788" s="164"/>
      <c r="AN788" s="402">
        <f t="shared" si="180"/>
        <v>1</v>
      </c>
      <c r="AO788" s="370" t="str">
        <f>IF(AN788=0,"",
IF(SUM($AN$721:AN788)=1,AP788,
IF($AN$841&gt;SUM($AN$721:AN788),_xlfn.CONCAT(", ",AP788),
IF($AN$841=SUM($AN$721:AN788),_xlfn.CONCAT(" y ",AP788)))))</f>
        <v>, 68</v>
      </c>
      <c r="AP788" s="156" t="s">
        <v>5195</v>
      </c>
      <c r="AQ788" s="272">
        <f t="shared" si="181"/>
        <v>0</v>
      </c>
      <c r="AR788" s="273" t="str">
        <f>IF(AQ788=0,"",
IF(SUM(AQ721:AQ788)=1,AS788,
IF(AQ841&gt;SUM(AQ721:AQ788),_xlfn.CONCAT(", ",AS788),
IF(AQ841=SUM(AQ721:AQ788),_xlfn.CONCAT(" y ",AS788)))))</f>
        <v/>
      </c>
      <c r="AS788" s="156" t="s">
        <v>5195</v>
      </c>
    </row>
    <row r="789" spans="1:45" ht="67.5" customHeight="1">
      <c r="A789" s="57"/>
      <c r="B789" s="26"/>
      <c r="C789" s="165" t="s">
        <v>5196</v>
      </c>
      <c r="D789" s="1062" t="str">
        <f t="shared" si="173"/>
        <v>CENTRO DE CONCILIACION LABORAL DEL ESTADO DE VERACRUZ DE IGNACIO DE LA LLAVE</v>
      </c>
      <c r="E789" s="1062"/>
      <c r="F789" s="1062"/>
      <c r="G789" s="719"/>
      <c r="H789" s="719"/>
      <c r="I789" s="719"/>
      <c r="J789" s="719"/>
      <c r="K789" s="719"/>
      <c r="L789" s="719"/>
      <c r="M789" s="719"/>
      <c r="N789" s="719"/>
      <c r="O789" s="719"/>
      <c r="P789" s="719"/>
      <c r="Q789" s="719"/>
      <c r="R789" s="719"/>
      <c r="S789" s="719"/>
      <c r="T789" s="719"/>
      <c r="U789" s="719"/>
      <c r="V789" s="719"/>
      <c r="W789" s="719"/>
      <c r="X789" s="719"/>
      <c r="Y789" s="719"/>
      <c r="Z789" s="719"/>
      <c r="AA789" s="719"/>
      <c r="AB789" s="719"/>
      <c r="AC789" s="719"/>
      <c r="AD789" s="719"/>
      <c r="AE789" s="164"/>
      <c r="AF789" s="164"/>
      <c r="AG789" s="199">
        <f t="shared" si="174"/>
        <v>1</v>
      </c>
      <c r="AH789" s="293">
        <f t="shared" si="175"/>
        <v>0</v>
      </c>
      <c r="AI789" s="294">
        <f t="shared" si="176"/>
        <v>0</v>
      </c>
      <c r="AJ789" s="295">
        <f t="shared" si="177"/>
        <v>0</v>
      </c>
      <c r="AK789" s="296">
        <f t="shared" si="178"/>
        <v>0</v>
      </c>
      <c r="AL789" s="298">
        <f t="shared" si="179"/>
        <v>0</v>
      </c>
      <c r="AM789" s="164"/>
      <c r="AN789" s="402">
        <f t="shared" si="180"/>
        <v>1</v>
      </c>
      <c r="AO789" s="370" t="str">
        <f>IF(AN789=0,"",
IF(SUM($AN$721:AN789)=1,AP789,
IF($AN$841&gt;SUM($AN$721:AN789),_xlfn.CONCAT(", ",AP789),
IF($AN$841=SUM($AN$721:AN789),_xlfn.CONCAT(" y ",AP789)))))</f>
        <v>, 69</v>
      </c>
      <c r="AP789" s="156" t="s">
        <v>5197</v>
      </c>
      <c r="AQ789" s="272">
        <f t="shared" si="181"/>
        <v>0</v>
      </c>
      <c r="AR789" s="273" t="str">
        <f>IF(AQ789=0,"",
IF(SUM(AQ721:AQ789)=1,AS789,
IF(AQ841&gt;SUM(AQ721:AQ789),_xlfn.CONCAT(", ",AS789),
IF(AQ841=SUM(AQ721:AQ789),_xlfn.CONCAT(" y ",AS789)))))</f>
        <v/>
      </c>
      <c r="AS789" s="156" t="s">
        <v>5197</v>
      </c>
    </row>
    <row r="790" spans="1:45" ht="65.099999999999994" customHeight="1">
      <c r="A790" s="57"/>
      <c r="B790" s="26"/>
      <c r="C790" s="165" t="s">
        <v>5198</v>
      </c>
      <c r="D790" s="1062" t="str">
        <f t="shared" si="173"/>
        <v>INSTITUTO VERACRUZANO DE LA CULTURA</v>
      </c>
      <c r="E790" s="1062"/>
      <c r="F790" s="1062"/>
      <c r="G790" s="719"/>
      <c r="H790" s="719"/>
      <c r="I790" s="719"/>
      <c r="J790" s="719"/>
      <c r="K790" s="719"/>
      <c r="L790" s="719"/>
      <c r="M790" s="719"/>
      <c r="N790" s="719"/>
      <c r="O790" s="719"/>
      <c r="P790" s="719"/>
      <c r="Q790" s="719"/>
      <c r="R790" s="719"/>
      <c r="S790" s="719"/>
      <c r="T790" s="719"/>
      <c r="U790" s="719"/>
      <c r="V790" s="719"/>
      <c r="W790" s="719"/>
      <c r="X790" s="719"/>
      <c r="Y790" s="719"/>
      <c r="Z790" s="719"/>
      <c r="AA790" s="719"/>
      <c r="AB790" s="719"/>
      <c r="AC790" s="719"/>
      <c r="AD790" s="719"/>
      <c r="AE790" s="164"/>
      <c r="AF790" s="164"/>
      <c r="AG790" s="199">
        <f t="shared" si="174"/>
        <v>1</v>
      </c>
      <c r="AH790" s="293">
        <f t="shared" si="175"/>
        <v>0</v>
      </c>
      <c r="AI790" s="294">
        <f t="shared" si="176"/>
        <v>0</v>
      </c>
      <c r="AJ790" s="295">
        <f t="shared" si="177"/>
        <v>0</v>
      </c>
      <c r="AK790" s="296">
        <f t="shared" si="178"/>
        <v>0</v>
      </c>
      <c r="AL790" s="298">
        <f t="shared" si="179"/>
        <v>0</v>
      </c>
      <c r="AM790" s="164"/>
      <c r="AN790" s="402">
        <f t="shared" si="180"/>
        <v>1</v>
      </c>
      <c r="AO790" s="370" t="str">
        <f>IF(AN790=0,"",
IF(SUM($AN$721:AN790)=1,AP790,
IF($AN$841&gt;SUM($AN$721:AN790),_xlfn.CONCAT(", ",AP790),
IF($AN$841=SUM($AN$721:AN790),_xlfn.CONCAT(" y ",AP790)))))</f>
        <v>, 70</v>
      </c>
      <c r="AP790" s="156" t="s">
        <v>5199</v>
      </c>
      <c r="AQ790" s="272">
        <f t="shared" si="181"/>
        <v>0</v>
      </c>
      <c r="AR790" s="273" t="str">
        <f>IF(AQ790=0,"",
IF(SUM(AQ721:AQ790)=1,AS790,
IF(AQ841&gt;SUM(AQ721:AQ790),_xlfn.CONCAT(", ",AS790),
IF(AQ841=SUM(AQ721:AQ790),_xlfn.CONCAT(" y ",AS790)))))</f>
        <v/>
      </c>
      <c r="AS790" s="156" t="s">
        <v>5199</v>
      </c>
    </row>
    <row r="791" spans="1:45" ht="65.099999999999994" customHeight="1">
      <c r="A791" s="57"/>
      <c r="B791" s="26"/>
      <c r="C791" s="165" t="s">
        <v>5200</v>
      </c>
      <c r="D791" s="1062" t="str">
        <f t="shared" si="173"/>
        <v>PROCURADURIA ESTATAL DE PROTECCION AL MEDIO AMBIENTE</v>
      </c>
      <c r="E791" s="1062"/>
      <c r="F791" s="1062"/>
      <c r="G791" s="719"/>
      <c r="H791" s="719"/>
      <c r="I791" s="719"/>
      <c r="J791" s="719"/>
      <c r="K791" s="719"/>
      <c r="L791" s="719"/>
      <c r="M791" s="719"/>
      <c r="N791" s="719"/>
      <c r="O791" s="719"/>
      <c r="P791" s="719"/>
      <c r="Q791" s="719"/>
      <c r="R791" s="719"/>
      <c r="S791" s="719"/>
      <c r="T791" s="719"/>
      <c r="U791" s="719"/>
      <c r="V791" s="719"/>
      <c r="W791" s="719"/>
      <c r="X791" s="719"/>
      <c r="Y791" s="719"/>
      <c r="Z791" s="719"/>
      <c r="AA791" s="719"/>
      <c r="AB791" s="719"/>
      <c r="AC791" s="719"/>
      <c r="AD791" s="719"/>
      <c r="AE791" s="164"/>
      <c r="AF791" s="164"/>
      <c r="AG791" s="199">
        <f t="shared" si="174"/>
        <v>1</v>
      </c>
      <c r="AH791" s="293">
        <f t="shared" si="175"/>
        <v>0</v>
      </c>
      <c r="AI791" s="294">
        <f t="shared" si="176"/>
        <v>0</v>
      </c>
      <c r="AJ791" s="295">
        <f t="shared" si="177"/>
        <v>0</v>
      </c>
      <c r="AK791" s="296">
        <f t="shared" si="178"/>
        <v>0</v>
      </c>
      <c r="AL791" s="298">
        <f t="shared" si="179"/>
        <v>0</v>
      </c>
      <c r="AM791" s="164"/>
      <c r="AN791" s="402">
        <f t="shared" si="180"/>
        <v>1</v>
      </c>
      <c r="AO791" s="370" t="str">
        <f>IF(AN791=0,"",
IF(SUM($AN$721:AN791)=1,AP791,
IF($AN$841&gt;SUM($AN$721:AN791),_xlfn.CONCAT(", ",AP791),
IF($AN$841=SUM($AN$721:AN791),_xlfn.CONCAT(" y ",AP791)))))</f>
        <v>, 71</v>
      </c>
      <c r="AP791" s="156" t="s">
        <v>5201</v>
      </c>
      <c r="AQ791" s="272">
        <f t="shared" si="181"/>
        <v>0</v>
      </c>
      <c r="AR791" s="273" t="str">
        <f>IF(AQ791=0,"",
IF(SUM(AQ721:AQ791)=1,AS791,
IF(AQ841&gt;SUM(AQ721:AQ791),_xlfn.CONCAT(", ",AS791),
IF(AQ841=SUM(AQ721:AQ791),_xlfn.CONCAT(" y ",AS791)))))</f>
        <v/>
      </c>
      <c r="AS791" s="156" t="s">
        <v>5201</v>
      </c>
    </row>
    <row r="792" spans="1:45" ht="45" customHeight="1">
      <c r="A792" s="57"/>
      <c r="B792" s="26"/>
      <c r="C792" s="165" t="s">
        <v>5202</v>
      </c>
      <c r="D792" s="1062" t="str">
        <f t="shared" si="173"/>
        <v>FIDEICOMISO FONDO DEL FUTURO</v>
      </c>
      <c r="E792" s="1062"/>
      <c r="F792" s="1062"/>
      <c r="G792" s="719"/>
      <c r="H792" s="719"/>
      <c r="I792" s="719"/>
      <c r="J792" s="719"/>
      <c r="K792" s="719"/>
      <c r="L792" s="719"/>
      <c r="M792" s="719"/>
      <c r="N792" s="719"/>
      <c r="O792" s="719"/>
      <c r="P792" s="719"/>
      <c r="Q792" s="719"/>
      <c r="R792" s="719"/>
      <c r="S792" s="719"/>
      <c r="T792" s="719"/>
      <c r="U792" s="719"/>
      <c r="V792" s="719"/>
      <c r="W792" s="719"/>
      <c r="X792" s="719"/>
      <c r="Y792" s="719"/>
      <c r="Z792" s="719"/>
      <c r="AA792" s="719"/>
      <c r="AB792" s="719"/>
      <c r="AC792" s="719"/>
      <c r="AD792" s="719"/>
      <c r="AE792" s="164"/>
      <c r="AF792" s="164"/>
      <c r="AG792" s="199">
        <f t="shared" si="174"/>
        <v>1</v>
      </c>
      <c r="AH792" s="293">
        <f t="shared" si="175"/>
        <v>0</v>
      </c>
      <c r="AI792" s="294">
        <f t="shared" si="176"/>
        <v>0</v>
      </c>
      <c r="AJ792" s="295">
        <f t="shared" si="177"/>
        <v>0</v>
      </c>
      <c r="AK792" s="296">
        <f t="shared" si="178"/>
        <v>0</v>
      </c>
      <c r="AL792" s="298">
        <f t="shared" si="179"/>
        <v>0</v>
      </c>
      <c r="AM792" s="164"/>
      <c r="AN792" s="402">
        <f t="shared" si="180"/>
        <v>1</v>
      </c>
      <c r="AO792" s="370" t="str">
        <f>IF(AN792=0,"",
IF(SUM($AN$721:AN792)=1,AP792,
IF($AN$841&gt;SUM($AN$721:AN792),_xlfn.CONCAT(", ",AP792),
IF($AN$841=SUM($AN$721:AN792),_xlfn.CONCAT(" y ",AP792)))))</f>
        <v xml:space="preserve"> y 72</v>
      </c>
      <c r="AP792" s="156" t="s">
        <v>5203</v>
      </c>
      <c r="AQ792" s="272">
        <f t="shared" si="181"/>
        <v>0</v>
      </c>
      <c r="AR792" s="273" t="str">
        <f>IF(AQ792=0,"",
IF(SUM(AQ721:AQ792)=1,AS792,
IF(AQ841&gt;SUM(AQ721:AQ792),_xlfn.CONCAT(", ",AS792),
IF(AQ841=SUM(AQ721:AQ792),_xlfn.CONCAT(" y ",AS792)))))</f>
        <v/>
      </c>
      <c r="AS792" s="156" t="s">
        <v>5203</v>
      </c>
    </row>
    <row r="793" spans="1:45" ht="15" customHeight="1">
      <c r="A793" s="57"/>
      <c r="B793" s="26"/>
      <c r="C793" s="165" t="s">
        <v>5204</v>
      </c>
      <c r="D793" s="884" t="str">
        <f t="shared" si="173"/>
        <v/>
      </c>
      <c r="E793" s="884"/>
      <c r="F793" s="884"/>
      <c r="G793" s="719"/>
      <c r="H793" s="719"/>
      <c r="I793" s="719"/>
      <c r="J793" s="719"/>
      <c r="K793" s="719"/>
      <c r="L793" s="719"/>
      <c r="M793" s="719"/>
      <c r="N793" s="719"/>
      <c r="O793" s="719"/>
      <c r="P793" s="719"/>
      <c r="Q793" s="719"/>
      <c r="R793" s="719"/>
      <c r="S793" s="719"/>
      <c r="T793" s="719"/>
      <c r="U793" s="719"/>
      <c r="V793" s="719"/>
      <c r="W793" s="719"/>
      <c r="X793" s="719"/>
      <c r="Y793" s="719"/>
      <c r="Z793" s="719"/>
      <c r="AA793" s="719"/>
      <c r="AB793" s="719"/>
      <c r="AC793" s="719"/>
      <c r="AD793" s="719"/>
      <c r="AE793" s="164"/>
      <c r="AF793" s="164"/>
      <c r="AG793" s="199">
        <f t="shared" si="174"/>
        <v>0</v>
      </c>
      <c r="AH793" s="293">
        <f t="shared" si="175"/>
        <v>0</v>
      </c>
      <c r="AI793" s="294">
        <f t="shared" si="176"/>
        <v>0</v>
      </c>
      <c r="AJ793" s="295">
        <f t="shared" si="177"/>
        <v>0</v>
      </c>
      <c r="AK793" s="296">
        <f t="shared" si="178"/>
        <v>0</v>
      </c>
      <c r="AL793" s="298">
        <f t="shared" si="179"/>
        <v>0</v>
      </c>
      <c r="AM793" s="164"/>
      <c r="AN793" s="402">
        <f t="shared" si="180"/>
        <v>0</v>
      </c>
      <c r="AO793" s="370" t="str">
        <f>IF(AN793=0,"",
IF(SUM($AN$721:AN793)=1,AP793,
IF($AN$841&gt;SUM($AN$721:AN793),_xlfn.CONCAT(", ",AP793),
IF($AN$841=SUM($AN$721:AN793),_xlfn.CONCAT(" y ",AP793)))))</f>
        <v/>
      </c>
      <c r="AP793" s="156" t="s">
        <v>5205</v>
      </c>
      <c r="AQ793" s="272">
        <f t="shared" si="181"/>
        <v>0</v>
      </c>
      <c r="AR793" s="273" t="str">
        <f>IF(AQ793=0,"",
IF(SUM(AQ721:AQ793)=1,AS793,
IF(AQ841&gt;SUM(AQ721:AQ793),_xlfn.CONCAT(", ",AS793),
IF(AQ841=SUM(AQ721:AQ793),_xlfn.CONCAT(" y ",AS793)))))</f>
        <v/>
      </c>
      <c r="AS793" s="156" t="s">
        <v>5205</v>
      </c>
    </row>
    <row r="794" spans="1:45" ht="15" customHeight="1">
      <c r="A794" s="57"/>
      <c r="B794" s="26"/>
      <c r="C794" s="165" t="s">
        <v>5206</v>
      </c>
      <c r="D794" s="884" t="str">
        <f t="shared" si="173"/>
        <v/>
      </c>
      <c r="E794" s="884"/>
      <c r="F794" s="884"/>
      <c r="G794" s="719"/>
      <c r="H794" s="719"/>
      <c r="I794" s="719"/>
      <c r="J794" s="719"/>
      <c r="K794" s="719"/>
      <c r="L794" s="719"/>
      <c r="M794" s="719"/>
      <c r="N794" s="719"/>
      <c r="O794" s="719"/>
      <c r="P794" s="719"/>
      <c r="Q794" s="719"/>
      <c r="R794" s="719"/>
      <c r="S794" s="719"/>
      <c r="T794" s="719"/>
      <c r="U794" s="719"/>
      <c r="V794" s="719"/>
      <c r="W794" s="719"/>
      <c r="X794" s="719"/>
      <c r="Y794" s="719"/>
      <c r="Z794" s="719"/>
      <c r="AA794" s="719"/>
      <c r="AB794" s="719"/>
      <c r="AC794" s="719"/>
      <c r="AD794" s="719"/>
      <c r="AE794" s="164"/>
      <c r="AF794" s="164"/>
      <c r="AG794" s="199">
        <f t="shared" si="174"/>
        <v>0</v>
      </c>
      <c r="AH794" s="293">
        <f t="shared" si="175"/>
        <v>0</v>
      </c>
      <c r="AI794" s="294">
        <f t="shared" si="176"/>
        <v>0</v>
      </c>
      <c r="AJ794" s="295">
        <f t="shared" si="177"/>
        <v>0</v>
      </c>
      <c r="AK794" s="296">
        <f t="shared" si="178"/>
        <v>0</v>
      </c>
      <c r="AL794" s="298">
        <f t="shared" si="179"/>
        <v>0</v>
      </c>
      <c r="AM794" s="164"/>
      <c r="AN794" s="402">
        <f t="shared" si="180"/>
        <v>0</v>
      </c>
      <c r="AO794" s="370" t="str">
        <f>IF(AN794=0,"",
IF(SUM($AN$721:AN794)=1,AP794,
IF($AN$841&gt;SUM($AN$721:AN794),_xlfn.CONCAT(", ",AP794),
IF($AN$841=SUM($AN$721:AN794),_xlfn.CONCAT(" y ",AP794)))))</f>
        <v/>
      </c>
      <c r="AP794" s="156" t="s">
        <v>5207</v>
      </c>
      <c r="AQ794" s="272">
        <f t="shared" si="181"/>
        <v>0</v>
      </c>
      <c r="AR794" s="273" t="str">
        <f>IF(AQ794=0,"",
IF(SUM(AQ721:AQ794)=1,AS794,
IF(AQ841&gt;SUM(AQ721:AQ794),_xlfn.CONCAT(", ",AS794),
IF(AQ841=SUM(AQ721:AQ794),_xlfn.CONCAT(" y ",AS794)))))</f>
        <v/>
      </c>
      <c r="AS794" s="156" t="s">
        <v>5207</v>
      </c>
    </row>
    <row r="795" spans="1:45" ht="15" customHeight="1">
      <c r="A795" s="57"/>
      <c r="B795" s="26"/>
      <c r="C795" s="165" t="s">
        <v>5208</v>
      </c>
      <c r="D795" s="884" t="str">
        <f t="shared" si="173"/>
        <v/>
      </c>
      <c r="E795" s="884"/>
      <c r="F795" s="884"/>
      <c r="G795" s="719"/>
      <c r="H795" s="719"/>
      <c r="I795" s="719"/>
      <c r="J795" s="719"/>
      <c r="K795" s="719"/>
      <c r="L795" s="719"/>
      <c r="M795" s="719"/>
      <c r="N795" s="719"/>
      <c r="O795" s="719"/>
      <c r="P795" s="719"/>
      <c r="Q795" s="719"/>
      <c r="R795" s="719"/>
      <c r="S795" s="719"/>
      <c r="T795" s="719"/>
      <c r="U795" s="719"/>
      <c r="V795" s="719"/>
      <c r="W795" s="719"/>
      <c r="X795" s="719"/>
      <c r="Y795" s="719"/>
      <c r="Z795" s="719"/>
      <c r="AA795" s="719"/>
      <c r="AB795" s="719"/>
      <c r="AC795" s="719"/>
      <c r="AD795" s="719"/>
      <c r="AE795" s="164"/>
      <c r="AF795" s="164"/>
      <c r="AG795" s="199">
        <f t="shared" si="174"/>
        <v>0</v>
      </c>
      <c r="AH795" s="293">
        <f t="shared" si="175"/>
        <v>0</v>
      </c>
      <c r="AI795" s="294">
        <f t="shared" si="176"/>
        <v>0</v>
      </c>
      <c r="AJ795" s="295">
        <f t="shared" si="177"/>
        <v>0</v>
      </c>
      <c r="AK795" s="296">
        <f t="shared" si="178"/>
        <v>0</v>
      </c>
      <c r="AL795" s="298">
        <f t="shared" si="179"/>
        <v>0</v>
      </c>
      <c r="AM795" s="164"/>
      <c r="AN795" s="402">
        <f t="shared" si="180"/>
        <v>0</v>
      </c>
      <c r="AO795" s="370" t="str">
        <f>IF(AN795=0,"",
IF(SUM($AN$721:AN795)=1,AP795,
IF($AN$841&gt;SUM($AN$721:AN795),_xlfn.CONCAT(", ",AP795),
IF($AN$841=SUM($AN$721:AN795),_xlfn.CONCAT(" y ",AP795)))))</f>
        <v/>
      </c>
      <c r="AP795" s="156" t="s">
        <v>5209</v>
      </c>
      <c r="AQ795" s="272">
        <f t="shared" si="181"/>
        <v>0</v>
      </c>
      <c r="AR795" s="273" t="str">
        <f>IF(AQ795=0,"",
IF(SUM(AQ721:AQ795)=1,AS795,
IF(AQ841&gt;SUM(AQ721:AQ795),_xlfn.CONCAT(", ",AS795),
IF(AQ841=SUM(AQ721:AQ795),_xlfn.CONCAT(" y ",AS795)))))</f>
        <v/>
      </c>
      <c r="AS795" s="156" t="s">
        <v>5209</v>
      </c>
    </row>
    <row r="796" spans="1:45" ht="15" customHeight="1">
      <c r="A796" s="57"/>
      <c r="B796" s="26"/>
      <c r="C796" s="165" t="s">
        <v>5210</v>
      </c>
      <c r="D796" s="884" t="str">
        <f t="shared" si="173"/>
        <v/>
      </c>
      <c r="E796" s="884"/>
      <c r="F796" s="884"/>
      <c r="G796" s="719"/>
      <c r="H796" s="719"/>
      <c r="I796" s="719"/>
      <c r="J796" s="719"/>
      <c r="K796" s="719"/>
      <c r="L796" s="719"/>
      <c r="M796" s="719"/>
      <c r="N796" s="719"/>
      <c r="O796" s="719"/>
      <c r="P796" s="719"/>
      <c r="Q796" s="719"/>
      <c r="R796" s="719"/>
      <c r="S796" s="719"/>
      <c r="T796" s="719"/>
      <c r="U796" s="719"/>
      <c r="V796" s="719"/>
      <c r="W796" s="719"/>
      <c r="X796" s="719"/>
      <c r="Y796" s="719"/>
      <c r="Z796" s="719"/>
      <c r="AA796" s="719"/>
      <c r="AB796" s="719"/>
      <c r="AC796" s="719"/>
      <c r="AD796" s="719"/>
      <c r="AE796" s="164"/>
      <c r="AF796" s="164"/>
      <c r="AG796" s="199">
        <f t="shared" si="174"/>
        <v>0</v>
      </c>
      <c r="AH796" s="293">
        <f t="shared" si="175"/>
        <v>0</v>
      </c>
      <c r="AI796" s="294">
        <f t="shared" si="176"/>
        <v>0</v>
      </c>
      <c r="AJ796" s="295">
        <f t="shared" si="177"/>
        <v>0</v>
      </c>
      <c r="AK796" s="296">
        <f t="shared" si="178"/>
        <v>0</v>
      </c>
      <c r="AL796" s="298">
        <f t="shared" si="179"/>
        <v>0</v>
      </c>
      <c r="AM796" s="164"/>
      <c r="AN796" s="402">
        <f t="shared" si="180"/>
        <v>0</v>
      </c>
      <c r="AO796" s="370" t="str">
        <f>IF(AN796=0,"",
IF(SUM($AN$721:AN796)=1,AP796,
IF($AN$841&gt;SUM($AN$721:AN796),_xlfn.CONCAT(", ",AP796),
IF($AN$841=SUM($AN$721:AN796),_xlfn.CONCAT(" y ",AP796)))))</f>
        <v/>
      </c>
      <c r="AP796" s="156" t="s">
        <v>5211</v>
      </c>
      <c r="AQ796" s="272">
        <f t="shared" si="181"/>
        <v>0</v>
      </c>
      <c r="AR796" s="273" t="str">
        <f>IF(AQ796=0,"",
IF(SUM(AQ721:AQ796)=1,AS796,
IF(AQ841&gt;SUM(AQ721:AQ796),_xlfn.CONCAT(", ",AS796),
IF(AQ841=SUM(AQ721:AQ796),_xlfn.CONCAT(" y ",AS796)))))</f>
        <v/>
      </c>
      <c r="AS796" s="156" t="s">
        <v>5211</v>
      </c>
    </row>
    <row r="797" spans="1:45" ht="15" customHeight="1">
      <c r="A797" s="57"/>
      <c r="B797" s="26"/>
      <c r="C797" s="165" t="s">
        <v>5212</v>
      </c>
      <c r="D797" s="884" t="str">
        <f t="shared" si="173"/>
        <v/>
      </c>
      <c r="E797" s="884"/>
      <c r="F797" s="884"/>
      <c r="G797" s="719"/>
      <c r="H797" s="719"/>
      <c r="I797" s="719"/>
      <c r="J797" s="719"/>
      <c r="K797" s="719"/>
      <c r="L797" s="719"/>
      <c r="M797" s="719"/>
      <c r="N797" s="719"/>
      <c r="O797" s="719"/>
      <c r="P797" s="719"/>
      <c r="Q797" s="719"/>
      <c r="R797" s="719"/>
      <c r="S797" s="719"/>
      <c r="T797" s="719"/>
      <c r="U797" s="719"/>
      <c r="V797" s="719"/>
      <c r="W797" s="719"/>
      <c r="X797" s="719"/>
      <c r="Y797" s="719"/>
      <c r="Z797" s="719"/>
      <c r="AA797" s="719"/>
      <c r="AB797" s="719"/>
      <c r="AC797" s="719"/>
      <c r="AD797" s="719"/>
      <c r="AE797" s="164"/>
      <c r="AF797" s="164"/>
      <c r="AG797" s="199">
        <f t="shared" si="174"/>
        <v>0</v>
      </c>
      <c r="AH797" s="293">
        <f t="shared" si="175"/>
        <v>0</v>
      </c>
      <c r="AI797" s="294">
        <f t="shared" si="176"/>
        <v>0</v>
      </c>
      <c r="AJ797" s="295">
        <f t="shared" si="177"/>
        <v>0</v>
      </c>
      <c r="AK797" s="296">
        <f t="shared" si="178"/>
        <v>0</v>
      </c>
      <c r="AL797" s="298">
        <f t="shared" si="179"/>
        <v>0</v>
      </c>
      <c r="AM797" s="164"/>
      <c r="AN797" s="402">
        <f t="shared" si="180"/>
        <v>0</v>
      </c>
      <c r="AO797" s="370" t="str">
        <f>IF(AN797=0,"",
IF(SUM($AN$721:AN797)=1,AP797,
IF($AN$841&gt;SUM($AN$721:AN797),_xlfn.CONCAT(", ",AP797),
IF($AN$841=SUM($AN$721:AN797),_xlfn.CONCAT(" y ",AP797)))))</f>
        <v/>
      </c>
      <c r="AP797" s="156" t="s">
        <v>5213</v>
      </c>
      <c r="AQ797" s="272">
        <f t="shared" si="181"/>
        <v>0</v>
      </c>
      <c r="AR797" s="273" t="str">
        <f>IF(AQ797=0,"",
IF(SUM(AQ721:AQ797)=1,AS797,
IF(AQ841&gt;SUM(AQ721:AQ797),_xlfn.CONCAT(", ",AS797),
IF(AQ841=SUM(AQ721:AQ797),_xlfn.CONCAT(" y ",AS797)))))</f>
        <v/>
      </c>
      <c r="AS797" s="156" t="s">
        <v>5213</v>
      </c>
    </row>
    <row r="798" spans="1:45" ht="15" customHeight="1">
      <c r="A798" s="57"/>
      <c r="B798" s="26"/>
      <c r="C798" s="165" t="s">
        <v>5214</v>
      </c>
      <c r="D798" s="884" t="str">
        <f t="shared" si="173"/>
        <v/>
      </c>
      <c r="E798" s="884"/>
      <c r="F798" s="884"/>
      <c r="G798" s="719"/>
      <c r="H798" s="719"/>
      <c r="I798" s="719"/>
      <c r="J798" s="719"/>
      <c r="K798" s="719"/>
      <c r="L798" s="719"/>
      <c r="M798" s="719"/>
      <c r="N798" s="719"/>
      <c r="O798" s="719"/>
      <c r="P798" s="719"/>
      <c r="Q798" s="719"/>
      <c r="R798" s="719"/>
      <c r="S798" s="719"/>
      <c r="T798" s="719"/>
      <c r="U798" s="719"/>
      <c r="V798" s="719"/>
      <c r="W798" s="719"/>
      <c r="X798" s="719"/>
      <c r="Y798" s="719"/>
      <c r="Z798" s="719"/>
      <c r="AA798" s="719"/>
      <c r="AB798" s="719"/>
      <c r="AC798" s="719"/>
      <c r="AD798" s="719"/>
      <c r="AE798" s="164"/>
      <c r="AF798" s="164"/>
      <c r="AG798" s="199">
        <f t="shared" si="174"/>
        <v>0</v>
      </c>
      <c r="AH798" s="293">
        <f t="shared" si="175"/>
        <v>0</v>
      </c>
      <c r="AI798" s="294">
        <f t="shared" si="176"/>
        <v>0</v>
      </c>
      <c r="AJ798" s="295">
        <f t="shared" si="177"/>
        <v>0</v>
      </c>
      <c r="AK798" s="296">
        <f t="shared" si="178"/>
        <v>0</v>
      </c>
      <c r="AL798" s="298">
        <f t="shared" si="179"/>
        <v>0</v>
      </c>
      <c r="AM798" s="164"/>
      <c r="AN798" s="402">
        <f t="shared" si="180"/>
        <v>0</v>
      </c>
      <c r="AO798" s="370" t="str">
        <f>IF(AN798=0,"",
IF(SUM($AN$721:AN798)=1,AP798,
IF($AN$841&gt;SUM($AN$721:AN798),_xlfn.CONCAT(", ",AP798),
IF($AN$841=SUM($AN$721:AN798),_xlfn.CONCAT(" y ",AP798)))))</f>
        <v/>
      </c>
      <c r="AP798" s="156" t="s">
        <v>5215</v>
      </c>
      <c r="AQ798" s="272">
        <f t="shared" si="181"/>
        <v>0</v>
      </c>
      <c r="AR798" s="273" t="str">
        <f>IF(AQ798=0,"",
IF(SUM(AQ721:AQ798)=1,AS798,
IF(AQ841&gt;SUM(AQ721:AQ798),_xlfn.CONCAT(", ",AS798),
IF(AQ841=SUM(AQ721:AQ798),_xlfn.CONCAT(" y ",AS798)))))</f>
        <v/>
      </c>
      <c r="AS798" s="156" t="s">
        <v>5215</v>
      </c>
    </row>
    <row r="799" spans="1:45" ht="15" customHeight="1">
      <c r="A799" s="57"/>
      <c r="B799" s="26"/>
      <c r="C799" s="165" t="s">
        <v>5216</v>
      </c>
      <c r="D799" s="884" t="str">
        <f t="shared" si="173"/>
        <v/>
      </c>
      <c r="E799" s="884"/>
      <c r="F799" s="884"/>
      <c r="G799" s="719"/>
      <c r="H799" s="719"/>
      <c r="I799" s="719"/>
      <c r="J799" s="719"/>
      <c r="K799" s="719"/>
      <c r="L799" s="719"/>
      <c r="M799" s="719"/>
      <c r="N799" s="719"/>
      <c r="O799" s="719"/>
      <c r="P799" s="719"/>
      <c r="Q799" s="719"/>
      <c r="R799" s="719"/>
      <c r="S799" s="719"/>
      <c r="T799" s="719"/>
      <c r="U799" s="719"/>
      <c r="V799" s="719"/>
      <c r="W799" s="719"/>
      <c r="X799" s="719"/>
      <c r="Y799" s="719"/>
      <c r="Z799" s="719"/>
      <c r="AA799" s="719"/>
      <c r="AB799" s="719"/>
      <c r="AC799" s="719"/>
      <c r="AD799" s="719"/>
      <c r="AE799" s="164"/>
      <c r="AF799" s="164"/>
      <c r="AG799" s="199">
        <f t="shared" si="174"/>
        <v>0</v>
      </c>
      <c r="AH799" s="293">
        <f t="shared" si="175"/>
        <v>0</v>
      </c>
      <c r="AI799" s="294">
        <f t="shared" si="176"/>
        <v>0</v>
      </c>
      <c r="AJ799" s="295">
        <f t="shared" si="177"/>
        <v>0</v>
      </c>
      <c r="AK799" s="296">
        <f t="shared" si="178"/>
        <v>0</v>
      </c>
      <c r="AL799" s="298">
        <f t="shared" si="179"/>
        <v>0</v>
      </c>
      <c r="AM799" s="164"/>
      <c r="AN799" s="402">
        <f t="shared" si="180"/>
        <v>0</v>
      </c>
      <c r="AO799" s="370" t="str">
        <f>IF(AN799=0,"",
IF(SUM($AN$721:AN799)=1,AP799,
IF($AN$841&gt;SUM($AN$721:AN799),_xlfn.CONCAT(", ",AP799),
IF($AN$841=SUM($AN$721:AN799),_xlfn.CONCAT(" y ",AP799)))))</f>
        <v/>
      </c>
      <c r="AP799" s="156" t="s">
        <v>5217</v>
      </c>
      <c r="AQ799" s="272">
        <f t="shared" si="181"/>
        <v>0</v>
      </c>
      <c r="AR799" s="273" t="str">
        <f>IF(AQ799=0,"",
IF(SUM(AQ721:AQ799)=1,AS799,
IF(AQ841&gt;SUM(AQ721:AQ799),_xlfn.CONCAT(", ",AS799),
IF(AQ841=SUM(AQ721:AQ799),_xlfn.CONCAT(" y ",AS799)))))</f>
        <v/>
      </c>
      <c r="AS799" s="156" t="s">
        <v>5217</v>
      </c>
    </row>
    <row r="800" spans="1:45" ht="15" customHeight="1">
      <c r="A800" s="57"/>
      <c r="B800" s="26"/>
      <c r="C800" s="165" t="s">
        <v>5218</v>
      </c>
      <c r="D800" s="884" t="str">
        <f t="shared" si="173"/>
        <v/>
      </c>
      <c r="E800" s="884"/>
      <c r="F800" s="884"/>
      <c r="G800" s="719"/>
      <c r="H800" s="719"/>
      <c r="I800" s="719"/>
      <c r="J800" s="719"/>
      <c r="K800" s="719"/>
      <c r="L800" s="719"/>
      <c r="M800" s="719"/>
      <c r="N800" s="719"/>
      <c r="O800" s="719"/>
      <c r="P800" s="719"/>
      <c r="Q800" s="719"/>
      <c r="R800" s="719"/>
      <c r="S800" s="719"/>
      <c r="T800" s="719"/>
      <c r="U800" s="719"/>
      <c r="V800" s="719"/>
      <c r="W800" s="719"/>
      <c r="X800" s="719"/>
      <c r="Y800" s="719"/>
      <c r="Z800" s="719"/>
      <c r="AA800" s="719"/>
      <c r="AB800" s="719"/>
      <c r="AC800" s="719"/>
      <c r="AD800" s="719"/>
      <c r="AE800" s="164"/>
      <c r="AF800" s="164"/>
      <c r="AG800" s="199">
        <f t="shared" si="174"/>
        <v>0</v>
      </c>
      <c r="AH800" s="293">
        <f t="shared" si="175"/>
        <v>0</v>
      </c>
      <c r="AI800" s="294">
        <f t="shared" si="176"/>
        <v>0</v>
      </c>
      <c r="AJ800" s="295">
        <f t="shared" si="177"/>
        <v>0</v>
      </c>
      <c r="AK800" s="296">
        <f t="shared" si="178"/>
        <v>0</v>
      </c>
      <c r="AL800" s="298">
        <f t="shared" si="179"/>
        <v>0</v>
      </c>
      <c r="AM800" s="164"/>
      <c r="AN800" s="402">
        <f t="shared" si="180"/>
        <v>0</v>
      </c>
      <c r="AO800" s="370" t="str">
        <f>IF(AN800=0,"",
IF(SUM($AN$721:AN800)=1,AP800,
IF($AN$841&gt;SUM($AN$721:AN800),_xlfn.CONCAT(", ",AP800),
IF($AN$841=SUM($AN$721:AN800),_xlfn.CONCAT(" y ",AP800)))))</f>
        <v/>
      </c>
      <c r="AP800" s="156" t="s">
        <v>5219</v>
      </c>
      <c r="AQ800" s="272">
        <f t="shared" si="181"/>
        <v>0</v>
      </c>
      <c r="AR800" s="273" t="str">
        <f>IF(AQ800=0,"",
IF(SUM(AQ721:AQ800)=1,AS800,
IF(AQ841&gt;SUM(AQ721:AQ800),_xlfn.CONCAT(", ",AS800),
IF(AQ841=SUM(AQ721:AQ800),_xlfn.CONCAT(" y ",AS800)))))</f>
        <v/>
      </c>
      <c r="AS800" s="156" t="s">
        <v>5219</v>
      </c>
    </row>
    <row r="801" spans="1:45" ht="15" customHeight="1">
      <c r="A801" s="57"/>
      <c r="B801" s="26"/>
      <c r="C801" s="165" t="s">
        <v>5220</v>
      </c>
      <c r="D801" s="884" t="str">
        <f t="shared" si="173"/>
        <v/>
      </c>
      <c r="E801" s="884"/>
      <c r="F801" s="884"/>
      <c r="G801" s="719"/>
      <c r="H801" s="719"/>
      <c r="I801" s="719"/>
      <c r="J801" s="719"/>
      <c r="K801" s="719"/>
      <c r="L801" s="719"/>
      <c r="M801" s="719"/>
      <c r="N801" s="719"/>
      <c r="O801" s="719"/>
      <c r="P801" s="719"/>
      <c r="Q801" s="719"/>
      <c r="R801" s="719"/>
      <c r="S801" s="719"/>
      <c r="T801" s="719"/>
      <c r="U801" s="719"/>
      <c r="V801" s="719"/>
      <c r="W801" s="719"/>
      <c r="X801" s="719"/>
      <c r="Y801" s="719"/>
      <c r="Z801" s="719"/>
      <c r="AA801" s="719"/>
      <c r="AB801" s="719"/>
      <c r="AC801" s="719"/>
      <c r="AD801" s="719"/>
      <c r="AE801" s="164"/>
      <c r="AF801" s="164"/>
      <c r="AG801" s="199">
        <f t="shared" si="174"/>
        <v>0</v>
      </c>
      <c r="AH801" s="293">
        <f t="shared" si="175"/>
        <v>0</v>
      </c>
      <c r="AI801" s="294">
        <f t="shared" si="176"/>
        <v>0</v>
      </c>
      <c r="AJ801" s="295">
        <f t="shared" si="177"/>
        <v>0</v>
      </c>
      <c r="AK801" s="296">
        <f t="shared" si="178"/>
        <v>0</v>
      </c>
      <c r="AL801" s="298">
        <f t="shared" si="179"/>
        <v>0</v>
      </c>
      <c r="AM801" s="164"/>
      <c r="AN801" s="402">
        <f t="shared" si="180"/>
        <v>0</v>
      </c>
      <c r="AO801" s="370" t="str">
        <f>IF(AN801=0,"",
IF(SUM($AN$721:AN801)=1,AP801,
IF($AN$841&gt;SUM($AN$721:AN801),_xlfn.CONCAT(", ",AP801),
IF($AN$841=SUM($AN$721:AN801),_xlfn.CONCAT(" y ",AP801)))))</f>
        <v/>
      </c>
      <c r="AP801" s="156" t="s">
        <v>5221</v>
      </c>
      <c r="AQ801" s="272">
        <f t="shared" si="181"/>
        <v>0</v>
      </c>
      <c r="AR801" s="273" t="str">
        <f>IF(AQ801=0,"",
IF(SUM(AQ721:AQ801)=1,AS801,
IF(AQ841&gt;SUM(AQ721:AQ801),_xlfn.CONCAT(", ",AS801),
IF(AQ841=SUM(AQ721:AQ801),_xlfn.CONCAT(" y ",AS801)))))</f>
        <v/>
      </c>
      <c r="AS801" s="156" t="s">
        <v>5221</v>
      </c>
    </row>
    <row r="802" spans="1:45" ht="15" customHeight="1">
      <c r="A802" s="57"/>
      <c r="B802" s="26"/>
      <c r="C802" s="165" t="s">
        <v>5222</v>
      </c>
      <c r="D802" s="884" t="str">
        <f t="shared" si="173"/>
        <v/>
      </c>
      <c r="E802" s="884"/>
      <c r="F802" s="884"/>
      <c r="G802" s="719"/>
      <c r="H802" s="719"/>
      <c r="I802" s="719"/>
      <c r="J802" s="719"/>
      <c r="K802" s="719"/>
      <c r="L802" s="719"/>
      <c r="M802" s="719"/>
      <c r="N802" s="719"/>
      <c r="O802" s="719"/>
      <c r="P802" s="719"/>
      <c r="Q802" s="719"/>
      <c r="R802" s="719"/>
      <c r="S802" s="719"/>
      <c r="T802" s="719"/>
      <c r="U802" s="719"/>
      <c r="V802" s="719"/>
      <c r="W802" s="719"/>
      <c r="X802" s="719"/>
      <c r="Y802" s="719"/>
      <c r="Z802" s="719"/>
      <c r="AA802" s="719"/>
      <c r="AB802" s="719"/>
      <c r="AC802" s="719"/>
      <c r="AD802" s="719"/>
      <c r="AE802" s="164"/>
      <c r="AF802" s="164"/>
      <c r="AG802" s="199">
        <f t="shared" si="174"/>
        <v>0</v>
      </c>
      <c r="AH802" s="293">
        <f t="shared" si="175"/>
        <v>0</v>
      </c>
      <c r="AI802" s="294">
        <f t="shared" si="176"/>
        <v>0</v>
      </c>
      <c r="AJ802" s="295">
        <f t="shared" si="177"/>
        <v>0</v>
      </c>
      <c r="AK802" s="296">
        <f t="shared" si="178"/>
        <v>0</v>
      </c>
      <c r="AL802" s="298">
        <f t="shared" si="179"/>
        <v>0</v>
      </c>
      <c r="AM802" s="164"/>
      <c r="AN802" s="402">
        <f t="shared" si="180"/>
        <v>0</v>
      </c>
      <c r="AO802" s="370" t="str">
        <f>IF(AN802=0,"",
IF(SUM($AN$721:AN802)=1,AP802,
IF($AN$841&gt;SUM($AN$721:AN802),_xlfn.CONCAT(", ",AP802),
IF($AN$841=SUM($AN$721:AN802),_xlfn.CONCAT(" y ",AP802)))))</f>
        <v/>
      </c>
      <c r="AP802" s="156" t="s">
        <v>5223</v>
      </c>
      <c r="AQ802" s="272">
        <f t="shared" si="181"/>
        <v>0</v>
      </c>
      <c r="AR802" s="273" t="str">
        <f>IF(AQ802=0,"",
IF(SUM(AQ721:AQ802)=1,AS802,
IF(AQ841&gt;SUM(AQ721:AQ802),_xlfn.CONCAT(", ",AS802),
IF(AQ841=SUM(AQ721:AQ802),_xlfn.CONCAT(" y ",AS802)))))</f>
        <v/>
      </c>
      <c r="AS802" s="156" t="s">
        <v>5223</v>
      </c>
    </row>
    <row r="803" spans="1:45" ht="15" customHeight="1">
      <c r="A803" s="57"/>
      <c r="B803" s="26"/>
      <c r="C803" s="165" t="s">
        <v>5224</v>
      </c>
      <c r="D803" s="884" t="str">
        <f t="shared" si="173"/>
        <v/>
      </c>
      <c r="E803" s="884"/>
      <c r="F803" s="884"/>
      <c r="G803" s="719"/>
      <c r="H803" s="719"/>
      <c r="I803" s="719"/>
      <c r="J803" s="719"/>
      <c r="K803" s="719"/>
      <c r="L803" s="719"/>
      <c r="M803" s="719"/>
      <c r="N803" s="719"/>
      <c r="O803" s="719"/>
      <c r="P803" s="719"/>
      <c r="Q803" s="719"/>
      <c r="R803" s="719"/>
      <c r="S803" s="719"/>
      <c r="T803" s="719"/>
      <c r="U803" s="719"/>
      <c r="V803" s="719"/>
      <c r="W803" s="719"/>
      <c r="X803" s="719"/>
      <c r="Y803" s="719"/>
      <c r="Z803" s="719"/>
      <c r="AA803" s="719"/>
      <c r="AB803" s="719"/>
      <c r="AC803" s="719"/>
      <c r="AD803" s="719"/>
      <c r="AE803" s="164"/>
      <c r="AF803" s="164"/>
      <c r="AG803" s="199">
        <f t="shared" si="174"/>
        <v>0</v>
      </c>
      <c r="AH803" s="293">
        <f t="shared" si="175"/>
        <v>0</v>
      </c>
      <c r="AI803" s="294">
        <f t="shared" si="176"/>
        <v>0</v>
      </c>
      <c r="AJ803" s="295">
        <f t="shared" si="177"/>
        <v>0</v>
      </c>
      <c r="AK803" s="296">
        <f t="shared" si="178"/>
        <v>0</v>
      </c>
      <c r="AL803" s="298">
        <f t="shared" si="179"/>
        <v>0</v>
      </c>
      <c r="AM803" s="164"/>
      <c r="AN803" s="402">
        <f t="shared" si="180"/>
        <v>0</v>
      </c>
      <c r="AO803" s="370" t="str">
        <f>IF(AN803=0,"",
IF(SUM($AN$721:AN803)=1,AP803,
IF($AN$841&gt;SUM($AN$721:AN803),_xlfn.CONCAT(", ",AP803),
IF($AN$841=SUM($AN$721:AN803),_xlfn.CONCAT(" y ",AP803)))))</f>
        <v/>
      </c>
      <c r="AP803" s="156" t="s">
        <v>5225</v>
      </c>
      <c r="AQ803" s="272">
        <f t="shared" si="181"/>
        <v>0</v>
      </c>
      <c r="AR803" s="273" t="str">
        <f>IF(AQ803=0,"",
IF(SUM(AQ721:AQ803)=1,AS803,
IF(AQ841&gt;SUM(AQ721:AQ803),_xlfn.CONCAT(", ",AS803),
IF(AQ841=SUM(AQ721:AQ803),_xlfn.CONCAT(" y ",AS803)))))</f>
        <v/>
      </c>
      <c r="AS803" s="156" t="s">
        <v>5225</v>
      </c>
    </row>
    <row r="804" spans="1:45" ht="15" customHeight="1">
      <c r="A804" s="57"/>
      <c r="B804" s="26"/>
      <c r="C804" s="165" t="s">
        <v>5226</v>
      </c>
      <c r="D804" s="884" t="str">
        <f t="shared" si="173"/>
        <v/>
      </c>
      <c r="E804" s="884"/>
      <c r="F804" s="884"/>
      <c r="G804" s="719"/>
      <c r="H804" s="719"/>
      <c r="I804" s="719"/>
      <c r="J804" s="719"/>
      <c r="K804" s="719"/>
      <c r="L804" s="719"/>
      <c r="M804" s="719"/>
      <c r="N804" s="719"/>
      <c r="O804" s="719"/>
      <c r="P804" s="719"/>
      <c r="Q804" s="719"/>
      <c r="R804" s="719"/>
      <c r="S804" s="719"/>
      <c r="T804" s="719"/>
      <c r="U804" s="719"/>
      <c r="V804" s="719"/>
      <c r="W804" s="719"/>
      <c r="X804" s="719"/>
      <c r="Y804" s="719"/>
      <c r="Z804" s="719"/>
      <c r="AA804" s="719"/>
      <c r="AB804" s="719"/>
      <c r="AC804" s="719"/>
      <c r="AD804" s="719"/>
      <c r="AE804" s="164"/>
      <c r="AF804" s="164"/>
      <c r="AG804" s="199">
        <f t="shared" si="174"/>
        <v>0</v>
      </c>
      <c r="AH804" s="293">
        <f t="shared" si="175"/>
        <v>0</v>
      </c>
      <c r="AI804" s="294">
        <f t="shared" si="176"/>
        <v>0</v>
      </c>
      <c r="AJ804" s="295">
        <f t="shared" si="177"/>
        <v>0</v>
      </c>
      <c r="AK804" s="296">
        <f t="shared" si="178"/>
        <v>0</v>
      </c>
      <c r="AL804" s="298">
        <f t="shared" si="179"/>
        <v>0</v>
      </c>
      <c r="AM804" s="164"/>
      <c r="AN804" s="402">
        <f t="shared" si="180"/>
        <v>0</v>
      </c>
      <c r="AO804" s="370" t="str">
        <f>IF(AN804=0,"",
IF(SUM($AN$721:AN804)=1,AP804,
IF($AN$841&gt;SUM($AN$721:AN804),_xlfn.CONCAT(", ",AP804),
IF($AN$841=SUM($AN$721:AN804),_xlfn.CONCAT(" y ",AP804)))))</f>
        <v/>
      </c>
      <c r="AP804" s="156" t="s">
        <v>5227</v>
      </c>
      <c r="AQ804" s="272">
        <f t="shared" si="181"/>
        <v>0</v>
      </c>
      <c r="AR804" s="273" t="str">
        <f>IF(AQ804=0,"",
IF(SUM(AQ721:AQ804)=1,AS804,
IF(AQ841&gt;SUM(AQ721:AQ804),_xlfn.CONCAT(", ",AS804),
IF(AQ841=SUM(AQ721:AQ804),_xlfn.CONCAT(" y ",AS804)))))</f>
        <v/>
      </c>
      <c r="AS804" s="156" t="s">
        <v>5227</v>
      </c>
    </row>
    <row r="805" spans="1:45" ht="15" customHeight="1">
      <c r="A805" s="57"/>
      <c r="B805" s="26"/>
      <c r="C805" s="165" t="s">
        <v>5228</v>
      </c>
      <c r="D805" s="884" t="str">
        <f t="shared" si="173"/>
        <v/>
      </c>
      <c r="E805" s="884"/>
      <c r="F805" s="884"/>
      <c r="G805" s="719"/>
      <c r="H805" s="719"/>
      <c r="I805" s="719"/>
      <c r="J805" s="719"/>
      <c r="K805" s="719"/>
      <c r="L805" s="719"/>
      <c r="M805" s="719"/>
      <c r="N805" s="719"/>
      <c r="O805" s="719"/>
      <c r="P805" s="719"/>
      <c r="Q805" s="719"/>
      <c r="R805" s="719"/>
      <c r="S805" s="719"/>
      <c r="T805" s="719"/>
      <c r="U805" s="719"/>
      <c r="V805" s="719"/>
      <c r="W805" s="719"/>
      <c r="X805" s="719"/>
      <c r="Y805" s="719"/>
      <c r="Z805" s="719"/>
      <c r="AA805" s="719"/>
      <c r="AB805" s="719"/>
      <c r="AC805" s="719"/>
      <c r="AD805" s="719"/>
      <c r="AE805" s="164"/>
      <c r="AF805" s="164"/>
      <c r="AG805" s="199">
        <f t="shared" si="174"/>
        <v>0</v>
      </c>
      <c r="AH805" s="293">
        <f t="shared" si="175"/>
        <v>0</v>
      </c>
      <c r="AI805" s="294">
        <f t="shared" si="176"/>
        <v>0</v>
      </c>
      <c r="AJ805" s="295">
        <f t="shared" si="177"/>
        <v>0</v>
      </c>
      <c r="AK805" s="296">
        <f t="shared" si="178"/>
        <v>0</v>
      </c>
      <c r="AL805" s="298">
        <f t="shared" si="179"/>
        <v>0</v>
      </c>
      <c r="AM805" s="164"/>
      <c r="AN805" s="402">
        <f t="shared" si="180"/>
        <v>0</v>
      </c>
      <c r="AO805" s="370" t="str">
        <f>IF(AN805=0,"",
IF(SUM($AN$721:AN805)=1,AP805,
IF($AN$841&gt;SUM($AN$721:AN805),_xlfn.CONCAT(", ",AP805),
IF($AN$841=SUM($AN$721:AN805),_xlfn.CONCAT(" y ",AP805)))))</f>
        <v/>
      </c>
      <c r="AP805" s="156" t="s">
        <v>5229</v>
      </c>
      <c r="AQ805" s="272">
        <f t="shared" si="181"/>
        <v>0</v>
      </c>
      <c r="AR805" s="273" t="str">
        <f>IF(AQ805=0,"",
IF(SUM(AQ721:AQ805)=1,AS805,
IF(AQ841&gt;SUM(AQ721:AQ805),_xlfn.CONCAT(", ",AS805),
IF(AQ841=SUM(AQ721:AQ805),_xlfn.CONCAT(" y ",AS805)))))</f>
        <v/>
      </c>
      <c r="AS805" s="156" t="s">
        <v>5229</v>
      </c>
    </row>
    <row r="806" spans="1:45" ht="15" customHeight="1">
      <c r="A806" s="57"/>
      <c r="B806" s="26"/>
      <c r="C806" s="165" t="s">
        <v>5230</v>
      </c>
      <c r="D806" s="884" t="str">
        <f t="shared" si="173"/>
        <v/>
      </c>
      <c r="E806" s="884"/>
      <c r="F806" s="884"/>
      <c r="G806" s="719"/>
      <c r="H806" s="719"/>
      <c r="I806" s="719"/>
      <c r="J806" s="719"/>
      <c r="K806" s="719"/>
      <c r="L806" s="719"/>
      <c r="M806" s="719"/>
      <c r="N806" s="719"/>
      <c r="O806" s="719"/>
      <c r="P806" s="719"/>
      <c r="Q806" s="719"/>
      <c r="R806" s="719"/>
      <c r="S806" s="719"/>
      <c r="T806" s="719"/>
      <c r="U806" s="719"/>
      <c r="V806" s="719"/>
      <c r="W806" s="719"/>
      <c r="X806" s="719"/>
      <c r="Y806" s="719"/>
      <c r="Z806" s="719"/>
      <c r="AA806" s="719"/>
      <c r="AB806" s="719"/>
      <c r="AC806" s="719"/>
      <c r="AD806" s="719"/>
      <c r="AE806" s="164"/>
      <c r="AF806" s="164"/>
      <c r="AG806" s="199">
        <f t="shared" si="174"/>
        <v>0</v>
      </c>
      <c r="AH806" s="293">
        <f t="shared" si="175"/>
        <v>0</v>
      </c>
      <c r="AI806" s="294">
        <f t="shared" si="176"/>
        <v>0</v>
      </c>
      <c r="AJ806" s="295">
        <f t="shared" si="177"/>
        <v>0</v>
      </c>
      <c r="AK806" s="296">
        <f t="shared" si="178"/>
        <v>0</v>
      </c>
      <c r="AL806" s="298">
        <f t="shared" si="179"/>
        <v>0</v>
      </c>
      <c r="AM806" s="164"/>
      <c r="AN806" s="402">
        <f t="shared" si="180"/>
        <v>0</v>
      </c>
      <c r="AO806" s="370" t="str">
        <f>IF(AN806=0,"",
IF(SUM($AN$721:AN806)=1,AP806,
IF($AN$841&gt;SUM($AN$721:AN806),_xlfn.CONCAT(", ",AP806),
IF($AN$841=SUM($AN$721:AN806),_xlfn.CONCAT(" y ",AP806)))))</f>
        <v/>
      </c>
      <c r="AP806" s="156" t="s">
        <v>5231</v>
      </c>
      <c r="AQ806" s="272">
        <f t="shared" si="181"/>
        <v>0</v>
      </c>
      <c r="AR806" s="273" t="str">
        <f>IF(AQ806=0,"",
IF(SUM(AQ721:AQ806)=1,AS806,
IF(AQ841&gt;SUM(AQ721:AQ806),_xlfn.CONCAT(", ",AS806),
IF(AQ841=SUM(AQ721:AQ806),_xlfn.CONCAT(" y ",AS806)))))</f>
        <v/>
      </c>
      <c r="AS806" s="156" t="s">
        <v>5231</v>
      </c>
    </row>
    <row r="807" spans="1:45" ht="15" customHeight="1">
      <c r="A807" s="57"/>
      <c r="B807" s="26"/>
      <c r="C807" s="165" t="s">
        <v>5232</v>
      </c>
      <c r="D807" s="884" t="str">
        <f t="shared" si="173"/>
        <v/>
      </c>
      <c r="E807" s="884"/>
      <c r="F807" s="884"/>
      <c r="G807" s="719"/>
      <c r="H807" s="719"/>
      <c r="I807" s="719"/>
      <c r="J807" s="719"/>
      <c r="K807" s="719"/>
      <c r="L807" s="719"/>
      <c r="M807" s="719"/>
      <c r="N807" s="719"/>
      <c r="O807" s="719"/>
      <c r="P807" s="719"/>
      <c r="Q807" s="719"/>
      <c r="R807" s="719"/>
      <c r="S807" s="719"/>
      <c r="T807" s="719"/>
      <c r="U807" s="719"/>
      <c r="V807" s="719"/>
      <c r="W807" s="719"/>
      <c r="X807" s="719"/>
      <c r="Y807" s="719"/>
      <c r="Z807" s="719"/>
      <c r="AA807" s="719"/>
      <c r="AB807" s="719"/>
      <c r="AC807" s="719"/>
      <c r="AD807" s="719"/>
      <c r="AE807" s="164"/>
      <c r="AF807" s="164"/>
      <c r="AG807" s="199">
        <f t="shared" si="174"/>
        <v>0</v>
      </c>
      <c r="AH807" s="293">
        <f t="shared" si="175"/>
        <v>0</v>
      </c>
      <c r="AI807" s="294">
        <f t="shared" si="176"/>
        <v>0</v>
      </c>
      <c r="AJ807" s="295">
        <f t="shared" si="177"/>
        <v>0</v>
      </c>
      <c r="AK807" s="296">
        <f t="shared" si="178"/>
        <v>0</v>
      </c>
      <c r="AL807" s="298">
        <f t="shared" si="179"/>
        <v>0</v>
      </c>
      <c r="AM807" s="164"/>
      <c r="AN807" s="402">
        <f t="shared" si="180"/>
        <v>0</v>
      </c>
      <c r="AO807" s="370" t="str">
        <f>IF(AN807=0,"",
IF(SUM($AN$721:AN807)=1,AP807,
IF($AN$841&gt;SUM($AN$721:AN807),_xlfn.CONCAT(", ",AP807),
IF($AN$841=SUM($AN$721:AN807),_xlfn.CONCAT(" y ",AP807)))))</f>
        <v/>
      </c>
      <c r="AP807" s="156" t="s">
        <v>5233</v>
      </c>
      <c r="AQ807" s="272">
        <f t="shared" si="181"/>
        <v>0</v>
      </c>
      <c r="AR807" s="273" t="str">
        <f>IF(AQ807=0,"",
IF(SUM(AQ721:AQ807)=1,AS807,
IF(AQ841&gt;SUM(AQ721:AQ807),_xlfn.CONCAT(", ",AS807),
IF(AQ841=SUM(AQ721:AQ807),_xlfn.CONCAT(" y ",AS807)))))</f>
        <v/>
      </c>
      <c r="AS807" s="156" t="s">
        <v>5233</v>
      </c>
    </row>
    <row r="808" spans="1:45" ht="15" customHeight="1">
      <c r="A808" s="57"/>
      <c r="B808" s="26"/>
      <c r="C808" s="165" t="s">
        <v>5234</v>
      </c>
      <c r="D808" s="884" t="str">
        <f t="shared" si="173"/>
        <v/>
      </c>
      <c r="E808" s="884"/>
      <c r="F808" s="884"/>
      <c r="G808" s="719"/>
      <c r="H808" s="719"/>
      <c r="I808" s="719"/>
      <c r="J808" s="719"/>
      <c r="K808" s="719"/>
      <c r="L808" s="719"/>
      <c r="M808" s="719"/>
      <c r="N808" s="719"/>
      <c r="O808" s="719"/>
      <c r="P808" s="719"/>
      <c r="Q808" s="719"/>
      <c r="R808" s="719"/>
      <c r="S808" s="719"/>
      <c r="T808" s="719"/>
      <c r="U808" s="719"/>
      <c r="V808" s="719"/>
      <c r="W808" s="719"/>
      <c r="X808" s="719"/>
      <c r="Y808" s="719"/>
      <c r="Z808" s="719"/>
      <c r="AA808" s="719"/>
      <c r="AB808" s="719"/>
      <c r="AC808" s="719"/>
      <c r="AD808" s="719"/>
      <c r="AE808" s="164"/>
      <c r="AF808" s="164"/>
      <c r="AG808" s="199">
        <f t="shared" si="174"/>
        <v>0</v>
      </c>
      <c r="AH808" s="293">
        <f t="shared" si="175"/>
        <v>0</v>
      </c>
      <c r="AI808" s="294">
        <f t="shared" si="176"/>
        <v>0</v>
      </c>
      <c r="AJ808" s="295">
        <f t="shared" si="177"/>
        <v>0</v>
      </c>
      <c r="AK808" s="296">
        <f t="shared" si="178"/>
        <v>0</v>
      </c>
      <c r="AL808" s="298">
        <f t="shared" si="179"/>
        <v>0</v>
      </c>
      <c r="AM808" s="164"/>
      <c r="AN808" s="402">
        <f t="shared" si="180"/>
        <v>0</v>
      </c>
      <c r="AO808" s="370" t="str">
        <f>IF(AN808=0,"",
IF(SUM($AN$721:AN808)=1,AP808,
IF($AN$841&gt;SUM($AN$721:AN808),_xlfn.CONCAT(", ",AP808),
IF($AN$841=SUM($AN$721:AN808),_xlfn.CONCAT(" y ",AP808)))))</f>
        <v/>
      </c>
      <c r="AP808" s="156" t="s">
        <v>5235</v>
      </c>
      <c r="AQ808" s="272">
        <f t="shared" si="181"/>
        <v>0</v>
      </c>
      <c r="AR808" s="273" t="str">
        <f>IF(AQ808=0,"",
IF(SUM(AQ721:AQ808)=1,AS808,
IF(AQ841&gt;SUM(AQ721:AQ808),_xlfn.CONCAT(", ",AS808),
IF(AQ841=SUM(AQ721:AQ808),_xlfn.CONCAT(" y ",AS808)))))</f>
        <v/>
      </c>
      <c r="AS808" s="156" t="s">
        <v>5235</v>
      </c>
    </row>
    <row r="809" spans="1:45" ht="15" customHeight="1">
      <c r="A809" s="57"/>
      <c r="B809" s="26"/>
      <c r="C809" s="165" t="s">
        <v>5236</v>
      </c>
      <c r="D809" s="884" t="str">
        <f t="shared" si="173"/>
        <v/>
      </c>
      <c r="E809" s="884"/>
      <c r="F809" s="884"/>
      <c r="G809" s="719"/>
      <c r="H809" s="719"/>
      <c r="I809" s="719"/>
      <c r="J809" s="719"/>
      <c r="K809" s="719"/>
      <c r="L809" s="719"/>
      <c r="M809" s="719"/>
      <c r="N809" s="719"/>
      <c r="O809" s="719"/>
      <c r="P809" s="719"/>
      <c r="Q809" s="719"/>
      <c r="R809" s="719"/>
      <c r="S809" s="719"/>
      <c r="T809" s="719"/>
      <c r="U809" s="719"/>
      <c r="V809" s="719"/>
      <c r="W809" s="719"/>
      <c r="X809" s="719"/>
      <c r="Y809" s="719"/>
      <c r="Z809" s="719"/>
      <c r="AA809" s="719"/>
      <c r="AB809" s="719"/>
      <c r="AC809" s="719"/>
      <c r="AD809" s="719"/>
      <c r="AE809" s="164"/>
      <c r="AF809" s="164"/>
      <c r="AG809" s="199">
        <f t="shared" si="174"/>
        <v>0</v>
      </c>
      <c r="AH809" s="293">
        <f t="shared" si="175"/>
        <v>0</v>
      </c>
      <c r="AI809" s="294">
        <f t="shared" si="176"/>
        <v>0</v>
      </c>
      <c r="AJ809" s="295">
        <f t="shared" si="177"/>
        <v>0</v>
      </c>
      <c r="AK809" s="296">
        <f t="shared" si="178"/>
        <v>0</v>
      </c>
      <c r="AL809" s="298">
        <f t="shared" si="179"/>
        <v>0</v>
      </c>
      <c r="AM809" s="164"/>
      <c r="AN809" s="402">
        <f t="shared" si="180"/>
        <v>0</v>
      </c>
      <c r="AO809" s="370" t="str">
        <f>IF(AN809=0,"",
IF(SUM($AN$721:AN809)=1,AP809,
IF($AN$841&gt;SUM($AN$721:AN809),_xlfn.CONCAT(", ",AP809),
IF($AN$841=SUM($AN$721:AN809),_xlfn.CONCAT(" y ",AP809)))))</f>
        <v/>
      </c>
      <c r="AP809" s="156" t="s">
        <v>5237</v>
      </c>
      <c r="AQ809" s="272">
        <f t="shared" si="181"/>
        <v>0</v>
      </c>
      <c r="AR809" s="273" t="str">
        <f>IF(AQ809=0,"",
IF(SUM(AQ721:AQ809)=1,AS809,
IF(AQ841&gt;SUM(AQ721:AQ809),_xlfn.CONCAT(", ",AS809),
IF(AQ841=SUM(AQ721:AQ809),_xlfn.CONCAT(" y ",AS809)))))</f>
        <v/>
      </c>
      <c r="AS809" s="156" t="s">
        <v>5237</v>
      </c>
    </row>
    <row r="810" spans="1:45" ht="15" customHeight="1">
      <c r="A810" s="57"/>
      <c r="B810" s="26"/>
      <c r="C810" s="165" t="s">
        <v>5238</v>
      </c>
      <c r="D810" s="884" t="str">
        <f t="shared" si="173"/>
        <v/>
      </c>
      <c r="E810" s="884"/>
      <c r="F810" s="884"/>
      <c r="G810" s="719"/>
      <c r="H810" s="719"/>
      <c r="I810" s="719"/>
      <c r="J810" s="719"/>
      <c r="K810" s="719"/>
      <c r="L810" s="719"/>
      <c r="M810" s="719"/>
      <c r="N810" s="719"/>
      <c r="O810" s="719"/>
      <c r="P810" s="719"/>
      <c r="Q810" s="719"/>
      <c r="R810" s="719"/>
      <c r="S810" s="719"/>
      <c r="T810" s="719"/>
      <c r="U810" s="719"/>
      <c r="V810" s="719"/>
      <c r="W810" s="719"/>
      <c r="X810" s="719"/>
      <c r="Y810" s="719"/>
      <c r="Z810" s="719"/>
      <c r="AA810" s="719"/>
      <c r="AB810" s="719"/>
      <c r="AC810" s="719"/>
      <c r="AD810" s="719"/>
      <c r="AE810" s="164"/>
      <c r="AF810" s="164"/>
      <c r="AG810" s="199">
        <f t="shared" si="174"/>
        <v>0</v>
      </c>
      <c r="AH810" s="293">
        <f t="shared" si="175"/>
        <v>0</v>
      </c>
      <c r="AI810" s="294">
        <f t="shared" si="176"/>
        <v>0</v>
      </c>
      <c r="AJ810" s="295">
        <f t="shared" si="177"/>
        <v>0</v>
      </c>
      <c r="AK810" s="296">
        <f t="shared" si="178"/>
        <v>0</v>
      </c>
      <c r="AL810" s="298">
        <f t="shared" si="179"/>
        <v>0</v>
      </c>
      <c r="AM810" s="164"/>
      <c r="AN810" s="402">
        <f t="shared" si="180"/>
        <v>0</v>
      </c>
      <c r="AO810" s="370" t="str">
        <f>IF(AN810=0,"",
IF(SUM($AN$721:AN810)=1,AP810,
IF($AN$841&gt;SUM($AN$721:AN810),_xlfn.CONCAT(", ",AP810),
IF($AN$841=SUM($AN$721:AN810),_xlfn.CONCAT(" y ",AP810)))))</f>
        <v/>
      </c>
      <c r="AP810" s="156" t="s">
        <v>5239</v>
      </c>
      <c r="AQ810" s="272">
        <f t="shared" si="181"/>
        <v>0</v>
      </c>
      <c r="AR810" s="273" t="str">
        <f>IF(AQ810=0,"",
IF(SUM(AQ721:AQ810)=1,AS810,
IF(AQ841&gt;SUM(AQ721:AQ810),_xlfn.CONCAT(", ",AS810),
IF(AQ841=SUM(AQ721:AQ810),_xlfn.CONCAT(" y ",AS810)))))</f>
        <v/>
      </c>
      <c r="AS810" s="156" t="s">
        <v>5239</v>
      </c>
    </row>
    <row r="811" spans="1:45" ht="15" customHeight="1">
      <c r="A811" s="57"/>
      <c r="B811" s="26"/>
      <c r="C811" s="165" t="s">
        <v>5240</v>
      </c>
      <c r="D811" s="884" t="str">
        <f t="shared" si="173"/>
        <v/>
      </c>
      <c r="E811" s="884"/>
      <c r="F811" s="884"/>
      <c r="G811" s="719"/>
      <c r="H811" s="719"/>
      <c r="I811" s="719"/>
      <c r="J811" s="719"/>
      <c r="K811" s="719"/>
      <c r="L811" s="719"/>
      <c r="M811" s="719"/>
      <c r="N811" s="719"/>
      <c r="O811" s="719"/>
      <c r="P811" s="719"/>
      <c r="Q811" s="719"/>
      <c r="R811" s="719"/>
      <c r="S811" s="719"/>
      <c r="T811" s="719"/>
      <c r="U811" s="719"/>
      <c r="V811" s="719"/>
      <c r="W811" s="719"/>
      <c r="X811" s="719"/>
      <c r="Y811" s="719"/>
      <c r="Z811" s="719"/>
      <c r="AA811" s="719"/>
      <c r="AB811" s="719"/>
      <c r="AC811" s="719"/>
      <c r="AD811" s="719"/>
      <c r="AE811" s="164"/>
      <c r="AF811" s="164"/>
      <c r="AG811" s="199">
        <f t="shared" si="174"/>
        <v>0</v>
      </c>
      <c r="AH811" s="293">
        <f t="shared" si="175"/>
        <v>0</v>
      </c>
      <c r="AI811" s="294">
        <f t="shared" si="176"/>
        <v>0</v>
      </c>
      <c r="AJ811" s="295">
        <f t="shared" si="177"/>
        <v>0</v>
      </c>
      <c r="AK811" s="296">
        <f t="shared" si="178"/>
        <v>0</v>
      </c>
      <c r="AL811" s="298">
        <f t="shared" si="179"/>
        <v>0</v>
      </c>
      <c r="AM811" s="164"/>
      <c r="AN811" s="402">
        <f t="shared" si="180"/>
        <v>0</v>
      </c>
      <c r="AO811" s="370" t="str">
        <f>IF(AN811=0,"",
IF(SUM($AN$721:AN811)=1,AP811,
IF($AN$841&gt;SUM($AN$721:AN811),_xlfn.CONCAT(", ",AP811),
IF($AN$841=SUM($AN$721:AN811),_xlfn.CONCAT(" y ",AP811)))))</f>
        <v/>
      </c>
      <c r="AP811" s="156" t="s">
        <v>5241</v>
      </c>
      <c r="AQ811" s="272">
        <f t="shared" si="181"/>
        <v>0</v>
      </c>
      <c r="AR811" s="273" t="str">
        <f>IF(AQ811=0,"",
IF(SUM(AQ721:AQ811)=1,AS811,
IF(AQ841&gt;SUM(AQ721:AQ811),_xlfn.CONCAT(", ",AS811),
IF(AQ841=SUM(AQ721:AQ811),_xlfn.CONCAT(" y ",AS811)))))</f>
        <v/>
      </c>
      <c r="AS811" s="156" t="s">
        <v>5241</v>
      </c>
    </row>
    <row r="812" spans="1:45" ht="15" customHeight="1">
      <c r="A812" s="57"/>
      <c r="B812" s="26"/>
      <c r="C812" s="165" t="s">
        <v>5242</v>
      </c>
      <c r="D812" s="884" t="str">
        <f t="shared" si="173"/>
        <v/>
      </c>
      <c r="E812" s="884"/>
      <c r="F812" s="884"/>
      <c r="G812" s="719"/>
      <c r="H812" s="719"/>
      <c r="I812" s="719"/>
      <c r="J812" s="719"/>
      <c r="K812" s="719"/>
      <c r="L812" s="719"/>
      <c r="M812" s="719"/>
      <c r="N812" s="719"/>
      <c r="O812" s="719"/>
      <c r="P812" s="719"/>
      <c r="Q812" s="719"/>
      <c r="R812" s="719"/>
      <c r="S812" s="719"/>
      <c r="T812" s="719"/>
      <c r="U812" s="719"/>
      <c r="V812" s="719"/>
      <c r="W812" s="719"/>
      <c r="X812" s="719"/>
      <c r="Y812" s="719"/>
      <c r="Z812" s="719"/>
      <c r="AA812" s="719"/>
      <c r="AB812" s="719"/>
      <c r="AC812" s="719"/>
      <c r="AD812" s="719"/>
      <c r="AE812" s="164"/>
      <c r="AF812" s="164"/>
      <c r="AG812" s="199">
        <f t="shared" si="174"/>
        <v>0</v>
      </c>
      <c r="AH812" s="293">
        <f t="shared" si="175"/>
        <v>0</v>
      </c>
      <c r="AI812" s="294">
        <f t="shared" si="176"/>
        <v>0</v>
      </c>
      <c r="AJ812" s="295">
        <f t="shared" si="177"/>
        <v>0</v>
      </c>
      <c r="AK812" s="296">
        <f t="shared" si="178"/>
        <v>0</v>
      </c>
      <c r="AL812" s="298">
        <f t="shared" si="179"/>
        <v>0</v>
      </c>
      <c r="AM812" s="164"/>
      <c r="AN812" s="402">
        <f t="shared" si="180"/>
        <v>0</v>
      </c>
      <c r="AO812" s="370" t="str">
        <f>IF(AN812=0,"",
IF(SUM($AN$721:AN812)=1,AP812,
IF($AN$841&gt;SUM($AN$721:AN812),_xlfn.CONCAT(", ",AP812),
IF($AN$841=SUM($AN$721:AN812),_xlfn.CONCAT(" y ",AP812)))))</f>
        <v/>
      </c>
      <c r="AP812" s="156" t="s">
        <v>5243</v>
      </c>
      <c r="AQ812" s="272">
        <f t="shared" si="181"/>
        <v>0</v>
      </c>
      <c r="AR812" s="273" t="str">
        <f>IF(AQ812=0,"",
IF(SUM(AQ721:AQ812)=1,AS812,
IF(AQ841&gt;SUM(AQ721:AQ812),_xlfn.CONCAT(", ",AS812),
IF(AQ841=SUM(AQ721:AQ812),_xlfn.CONCAT(" y ",AS812)))))</f>
        <v/>
      </c>
      <c r="AS812" s="156" t="s">
        <v>5243</v>
      </c>
    </row>
    <row r="813" spans="1:45" ht="15" customHeight="1">
      <c r="A813" s="57"/>
      <c r="B813" s="26"/>
      <c r="C813" s="165" t="s">
        <v>5244</v>
      </c>
      <c r="D813" s="884" t="str">
        <f t="shared" si="173"/>
        <v/>
      </c>
      <c r="E813" s="884"/>
      <c r="F813" s="884"/>
      <c r="G813" s="719"/>
      <c r="H813" s="719"/>
      <c r="I813" s="719"/>
      <c r="J813" s="719"/>
      <c r="K813" s="719"/>
      <c r="L813" s="719"/>
      <c r="M813" s="719"/>
      <c r="N813" s="719"/>
      <c r="O813" s="719"/>
      <c r="P813" s="719"/>
      <c r="Q813" s="719"/>
      <c r="R813" s="719"/>
      <c r="S813" s="719"/>
      <c r="T813" s="719"/>
      <c r="U813" s="719"/>
      <c r="V813" s="719"/>
      <c r="W813" s="719"/>
      <c r="X813" s="719"/>
      <c r="Y813" s="719"/>
      <c r="Z813" s="719"/>
      <c r="AA813" s="719"/>
      <c r="AB813" s="719"/>
      <c r="AC813" s="719"/>
      <c r="AD813" s="719"/>
      <c r="AE813" s="164"/>
      <c r="AF813" s="164"/>
      <c r="AG813" s="199">
        <f t="shared" si="174"/>
        <v>0</v>
      </c>
      <c r="AH813" s="293">
        <f t="shared" si="175"/>
        <v>0</v>
      </c>
      <c r="AI813" s="294">
        <f t="shared" si="176"/>
        <v>0</v>
      </c>
      <c r="AJ813" s="295">
        <f t="shared" si="177"/>
        <v>0</v>
      </c>
      <c r="AK813" s="296">
        <f t="shared" si="178"/>
        <v>0</v>
      </c>
      <c r="AL813" s="298">
        <f t="shared" si="179"/>
        <v>0</v>
      </c>
      <c r="AM813" s="164"/>
      <c r="AN813" s="402">
        <f t="shared" si="180"/>
        <v>0</v>
      </c>
      <c r="AO813" s="370" t="str">
        <f>IF(AN813=0,"",
IF(SUM($AN$721:AN813)=1,AP813,
IF($AN$841&gt;SUM($AN$721:AN813),_xlfn.CONCAT(", ",AP813),
IF($AN$841=SUM($AN$721:AN813),_xlfn.CONCAT(" y ",AP813)))))</f>
        <v/>
      </c>
      <c r="AP813" s="156" t="s">
        <v>5245</v>
      </c>
      <c r="AQ813" s="272">
        <f t="shared" si="181"/>
        <v>0</v>
      </c>
      <c r="AR813" s="273" t="str">
        <f>IF(AQ813=0,"",
IF(SUM(AQ721:AQ813)=1,AS813,
IF(AQ841&gt;SUM(AQ721:AQ813),_xlfn.CONCAT(", ",AS813),
IF(AQ841=SUM(AQ721:AQ813),_xlfn.CONCAT(" y ",AS813)))))</f>
        <v/>
      </c>
      <c r="AS813" s="156" t="s">
        <v>5245</v>
      </c>
    </row>
    <row r="814" spans="1:45" ht="15" customHeight="1">
      <c r="A814" s="57"/>
      <c r="B814" s="26"/>
      <c r="C814" s="165" t="s">
        <v>5246</v>
      </c>
      <c r="D814" s="884" t="str">
        <f t="shared" si="173"/>
        <v/>
      </c>
      <c r="E814" s="884"/>
      <c r="F814" s="884"/>
      <c r="G814" s="719"/>
      <c r="H814" s="719"/>
      <c r="I814" s="719"/>
      <c r="J814" s="719"/>
      <c r="K814" s="719"/>
      <c r="L814" s="719"/>
      <c r="M814" s="719"/>
      <c r="N814" s="719"/>
      <c r="O814" s="719"/>
      <c r="P814" s="719"/>
      <c r="Q814" s="719"/>
      <c r="R814" s="719"/>
      <c r="S814" s="719"/>
      <c r="T814" s="719"/>
      <c r="U814" s="719"/>
      <c r="V814" s="719"/>
      <c r="W814" s="719"/>
      <c r="X814" s="719"/>
      <c r="Y814" s="719"/>
      <c r="Z814" s="719"/>
      <c r="AA814" s="719"/>
      <c r="AB814" s="719"/>
      <c r="AC814" s="719"/>
      <c r="AD814" s="719"/>
      <c r="AE814" s="164"/>
      <c r="AF814" s="164"/>
      <c r="AG814" s="199">
        <f t="shared" si="174"/>
        <v>0</v>
      </c>
      <c r="AH814" s="293">
        <f t="shared" si="175"/>
        <v>0</v>
      </c>
      <c r="AI814" s="294">
        <f t="shared" si="176"/>
        <v>0</v>
      </c>
      <c r="AJ814" s="295">
        <f t="shared" si="177"/>
        <v>0</v>
      </c>
      <c r="AK814" s="296">
        <f t="shared" si="178"/>
        <v>0</v>
      </c>
      <c r="AL814" s="298">
        <f t="shared" si="179"/>
        <v>0</v>
      </c>
      <c r="AM814" s="164"/>
      <c r="AN814" s="402">
        <f t="shared" si="180"/>
        <v>0</v>
      </c>
      <c r="AO814" s="370" t="str">
        <f>IF(AN814=0,"",
IF(SUM($AN$721:AN814)=1,AP814,
IF($AN$841&gt;SUM($AN$721:AN814),_xlfn.CONCAT(", ",AP814),
IF($AN$841=SUM($AN$721:AN814),_xlfn.CONCAT(" y ",AP814)))))</f>
        <v/>
      </c>
      <c r="AP814" s="156" t="s">
        <v>5247</v>
      </c>
      <c r="AQ814" s="272">
        <f t="shared" si="181"/>
        <v>0</v>
      </c>
      <c r="AR814" s="273" t="str">
        <f>IF(AQ814=0,"",
IF(SUM(AQ721:AQ814)=1,AS814,
IF(AQ841&gt;SUM(AQ721:AQ814),_xlfn.CONCAT(", ",AS814),
IF(AQ841=SUM(AQ721:AQ814),_xlfn.CONCAT(" y ",AS814)))))</f>
        <v/>
      </c>
      <c r="AS814" s="156" t="s">
        <v>5247</v>
      </c>
    </row>
    <row r="815" spans="1:45" ht="15" customHeight="1">
      <c r="A815" s="57"/>
      <c r="B815" s="26"/>
      <c r="C815" s="165" t="s">
        <v>5248</v>
      </c>
      <c r="D815" s="884" t="str">
        <f t="shared" si="173"/>
        <v/>
      </c>
      <c r="E815" s="884"/>
      <c r="F815" s="884"/>
      <c r="G815" s="719"/>
      <c r="H815" s="719"/>
      <c r="I815" s="719"/>
      <c r="J815" s="719"/>
      <c r="K815" s="719"/>
      <c r="L815" s="719"/>
      <c r="M815" s="719"/>
      <c r="N815" s="719"/>
      <c r="O815" s="719"/>
      <c r="P815" s="719"/>
      <c r="Q815" s="719"/>
      <c r="R815" s="719"/>
      <c r="S815" s="719"/>
      <c r="T815" s="719"/>
      <c r="U815" s="719"/>
      <c r="V815" s="719"/>
      <c r="W815" s="719"/>
      <c r="X815" s="719"/>
      <c r="Y815" s="719"/>
      <c r="Z815" s="719"/>
      <c r="AA815" s="719"/>
      <c r="AB815" s="719"/>
      <c r="AC815" s="719"/>
      <c r="AD815" s="719"/>
      <c r="AE815" s="164"/>
      <c r="AF815" s="164"/>
      <c r="AG815" s="199">
        <f t="shared" si="174"/>
        <v>0</v>
      </c>
      <c r="AH815" s="293">
        <f t="shared" si="175"/>
        <v>0</v>
      </c>
      <c r="AI815" s="294">
        <f t="shared" si="176"/>
        <v>0</v>
      </c>
      <c r="AJ815" s="295">
        <f t="shared" si="177"/>
        <v>0</v>
      </c>
      <c r="AK815" s="296">
        <f t="shared" si="178"/>
        <v>0</v>
      </c>
      <c r="AL815" s="298">
        <f t="shared" si="179"/>
        <v>0</v>
      </c>
      <c r="AM815" s="164"/>
      <c r="AN815" s="402">
        <f t="shared" si="180"/>
        <v>0</v>
      </c>
      <c r="AO815" s="370" t="str">
        <f>IF(AN815=0,"",
IF(SUM($AN$721:AN815)=1,AP815,
IF($AN$841&gt;SUM($AN$721:AN815),_xlfn.CONCAT(", ",AP815),
IF($AN$841=SUM($AN$721:AN815),_xlfn.CONCAT(" y ",AP815)))))</f>
        <v/>
      </c>
      <c r="AP815" s="156" t="s">
        <v>5249</v>
      </c>
      <c r="AQ815" s="272">
        <f t="shared" si="181"/>
        <v>0</v>
      </c>
      <c r="AR815" s="273" t="str">
        <f>IF(AQ815=0,"",
IF(SUM(AQ721:AQ815)=1,AS815,
IF(AQ841&gt;SUM(AQ721:AQ815),_xlfn.CONCAT(", ",AS815),
IF(AQ841=SUM(AQ721:AQ815),_xlfn.CONCAT(" y ",AS815)))))</f>
        <v/>
      </c>
      <c r="AS815" s="156" t="s">
        <v>5249</v>
      </c>
    </row>
    <row r="816" spans="1:45" ht="15" customHeight="1">
      <c r="A816" s="57"/>
      <c r="B816" s="26"/>
      <c r="C816" s="165" t="s">
        <v>5250</v>
      </c>
      <c r="D816" s="884" t="str">
        <f t="shared" si="173"/>
        <v/>
      </c>
      <c r="E816" s="884"/>
      <c r="F816" s="884"/>
      <c r="G816" s="719"/>
      <c r="H816" s="719"/>
      <c r="I816" s="719"/>
      <c r="J816" s="719"/>
      <c r="K816" s="719"/>
      <c r="L816" s="719"/>
      <c r="M816" s="719"/>
      <c r="N816" s="719"/>
      <c r="O816" s="719"/>
      <c r="P816" s="719"/>
      <c r="Q816" s="719"/>
      <c r="R816" s="719"/>
      <c r="S816" s="719"/>
      <c r="T816" s="719"/>
      <c r="U816" s="719"/>
      <c r="V816" s="719"/>
      <c r="W816" s="719"/>
      <c r="X816" s="719"/>
      <c r="Y816" s="719"/>
      <c r="Z816" s="719"/>
      <c r="AA816" s="719"/>
      <c r="AB816" s="719"/>
      <c r="AC816" s="719"/>
      <c r="AD816" s="719"/>
      <c r="AE816" s="164"/>
      <c r="AF816" s="164"/>
      <c r="AG816" s="199">
        <f t="shared" si="174"/>
        <v>0</v>
      </c>
      <c r="AH816" s="293">
        <f t="shared" si="175"/>
        <v>0</v>
      </c>
      <c r="AI816" s="294">
        <f t="shared" si="176"/>
        <v>0</v>
      </c>
      <c r="AJ816" s="295">
        <f t="shared" si="177"/>
        <v>0</v>
      </c>
      <c r="AK816" s="296">
        <f t="shared" si="178"/>
        <v>0</v>
      </c>
      <c r="AL816" s="298">
        <f t="shared" si="179"/>
        <v>0</v>
      </c>
      <c r="AM816" s="164"/>
      <c r="AN816" s="402">
        <f t="shared" si="180"/>
        <v>0</v>
      </c>
      <c r="AO816" s="370" t="str">
        <f>IF(AN816=0,"",
IF(SUM($AN$721:AN816)=1,AP816,
IF($AN$841&gt;SUM($AN$721:AN816),_xlfn.CONCAT(", ",AP816),
IF($AN$841=SUM($AN$721:AN816),_xlfn.CONCAT(" y ",AP816)))))</f>
        <v/>
      </c>
      <c r="AP816" s="156" t="s">
        <v>5251</v>
      </c>
      <c r="AQ816" s="272">
        <f t="shared" si="181"/>
        <v>0</v>
      </c>
      <c r="AR816" s="273" t="str">
        <f>IF(AQ816=0,"",
IF(SUM(AQ721:AQ816)=1,AS816,
IF(AQ841&gt;SUM(AQ721:AQ816),_xlfn.CONCAT(", ",AS816),
IF(AQ841=SUM(AQ721:AQ816),_xlfn.CONCAT(" y ",AS816)))))</f>
        <v/>
      </c>
      <c r="AS816" s="156" t="s">
        <v>5251</v>
      </c>
    </row>
    <row r="817" spans="1:45" ht="15" customHeight="1">
      <c r="A817" s="57"/>
      <c r="B817" s="26"/>
      <c r="C817" s="165" t="s">
        <v>5252</v>
      </c>
      <c r="D817" s="884" t="str">
        <f t="shared" si="173"/>
        <v/>
      </c>
      <c r="E817" s="884"/>
      <c r="F817" s="884"/>
      <c r="G817" s="719"/>
      <c r="H817" s="719"/>
      <c r="I817" s="719"/>
      <c r="J817" s="719"/>
      <c r="K817" s="719"/>
      <c r="L817" s="719"/>
      <c r="M817" s="719"/>
      <c r="N817" s="719"/>
      <c r="O817" s="719"/>
      <c r="P817" s="719"/>
      <c r="Q817" s="719"/>
      <c r="R817" s="719"/>
      <c r="S817" s="719"/>
      <c r="T817" s="719"/>
      <c r="U817" s="719"/>
      <c r="V817" s="719"/>
      <c r="W817" s="719"/>
      <c r="X817" s="719"/>
      <c r="Y817" s="719"/>
      <c r="Z817" s="719"/>
      <c r="AA817" s="719"/>
      <c r="AB817" s="719"/>
      <c r="AC817" s="719"/>
      <c r="AD817" s="719"/>
      <c r="AE817" s="164"/>
      <c r="AF817" s="164"/>
      <c r="AG817" s="199">
        <f t="shared" si="174"/>
        <v>0</v>
      </c>
      <c r="AH817" s="293">
        <f t="shared" si="175"/>
        <v>0</v>
      </c>
      <c r="AI817" s="294">
        <f t="shared" si="176"/>
        <v>0</v>
      </c>
      <c r="AJ817" s="295">
        <f t="shared" si="177"/>
        <v>0</v>
      </c>
      <c r="AK817" s="296">
        <f t="shared" si="178"/>
        <v>0</v>
      </c>
      <c r="AL817" s="298">
        <f t="shared" si="179"/>
        <v>0</v>
      </c>
      <c r="AM817" s="164"/>
      <c r="AN817" s="402">
        <f t="shared" si="180"/>
        <v>0</v>
      </c>
      <c r="AO817" s="370" t="str">
        <f>IF(AN817=0,"",
IF(SUM($AN$721:AN817)=1,AP817,
IF($AN$841&gt;SUM($AN$721:AN817),_xlfn.CONCAT(", ",AP817),
IF($AN$841=SUM($AN$721:AN817),_xlfn.CONCAT(" y ",AP817)))))</f>
        <v/>
      </c>
      <c r="AP817" s="156" t="s">
        <v>5253</v>
      </c>
      <c r="AQ817" s="272">
        <f t="shared" si="181"/>
        <v>0</v>
      </c>
      <c r="AR817" s="273" t="str">
        <f>IF(AQ817=0,"",
IF(SUM(AQ721:AQ817)=1,AS817,
IF(AQ841&gt;SUM(AQ721:AQ817),_xlfn.CONCAT(", ",AS817),
IF(AQ841=SUM(AQ721:AQ817),_xlfn.CONCAT(" y ",AS817)))))</f>
        <v/>
      </c>
      <c r="AS817" s="156" t="s">
        <v>5253</v>
      </c>
    </row>
    <row r="818" spans="1:45" ht="15" customHeight="1">
      <c r="A818" s="57"/>
      <c r="B818" s="26"/>
      <c r="C818" s="165" t="s">
        <v>5254</v>
      </c>
      <c r="D818" s="884" t="str">
        <f t="shared" si="173"/>
        <v/>
      </c>
      <c r="E818" s="884"/>
      <c r="F818" s="884"/>
      <c r="G818" s="719"/>
      <c r="H818" s="719"/>
      <c r="I818" s="719"/>
      <c r="J818" s="719"/>
      <c r="K818" s="719"/>
      <c r="L818" s="719"/>
      <c r="M818" s="719"/>
      <c r="N818" s="719"/>
      <c r="O818" s="719"/>
      <c r="P818" s="719"/>
      <c r="Q818" s="719"/>
      <c r="R818" s="719"/>
      <c r="S818" s="719"/>
      <c r="T818" s="719"/>
      <c r="U818" s="719"/>
      <c r="V818" s="719"/>
      <c r="W818" s="719"/>
      <c r="X818" s="719"/>
      <c r="Y818" s="719"/>
      <c r="Z818" s="719"/>
      <c r="AA818" s="719"/>
      <c r="AB818" s="719"/>
      <c r="AC818" s="719"/>
      <c r="AD818" s="719"/>
      <c r="AE818" s="164"/>
      <c r="AF818" s="164"/>
      <c r="AG818" s="199">
        <f t="shared" si="174"/>
        <v>0</v>
      </c>
      <c r="AH818" s="293">
        <f t="shared" si="175"/>
        <v>0</v>
      </c>
      <c r="AI818" s="294">
        <f t="shared" si="176"/>
        <v>0</v>
      </c>
      <c r="AJ818" s="295">
        <f t="shared" si="177"/>
        <v>0</v>
      </c>
      <c r="AK818" s="296">
        <f t="shared" si="178"/>
        <v>0</v>
      </c>
      <c r="AL818" s="298">
        <f t="shared" si="179"/>
        <v>0</v>
      </c>
      <c r="AM818" s="164"/>
      <c r="AN818" s="402">
        <f t="shared" si="180"/>
        <v>0</v>
      </c>
      <c r="AO818" s="370" t="str">
        <f>IF(AN818=0,"",
IF(SUM($AN$721:AN818)=1,AP818,
IF($AN$841&gt;SUM($AN$721:AN818),_xlfn.CONCAT(", ",AP818),
IF($AN$841=SUM($AN$721:AN818),_xlfn.CONCAT(" y ",AP818)))))</f>
        <v/>
      </c>
      <c r="AP818" s="156" t="s">
        <v>5255</v>
      </c>
      <c r="AQ818" s="272">
        <f t="shared" si="181"/>
        <v>0</v>
      </c>
      <c r="AR818" s="273" t="str">
        <f>IF(AQ818=0,"",
IF(SUM(AQ721:AQ818)=1,AS818,
IF(AQ841&gt;SUM(AQ721:AQ818),_xlfn.CONCAT(", ",AS818),
IF(AQ841=SUM(AQ721:AQ818),_xlfn.CONCAT(" y ",AS818)))))</f>
        <v/>
      </c>
      <c r="AS818" s="156" t="s">
        <v>5255</v>
      </c>
    </row>
    <row r="819" spans="1:45" ht="15" customHeight="1">
      <c r="A819" s="57"/>
      <c r="B819" s="26"/>
      <c r="C819" s="165" t="s">
        <v>5256</v>
      </c>
      <c r="D819" s="884" t="str">
        <f t="shared" si="173"/>
        <v/>
      </c>
      <c r="E819" s="884"/>
      <c r="F819" s="884"/>
      <c r="G819" s="719"/>
      <c r="H819" s="719"/>
      <c r="I819" s="719"/>
      <c r="J819" s="719"/>
      <c r="K819" s="719"/>
      <c r="L819" s="719"/>
      <c r="M819" s="719"/>
      <c r="N819" s="719"/>
      <c r="O819" s="719"/>
      <c r="P819" s="719"/>
      <c r="Q819" s="719"/>
      <c r="R819" s="719"/>
      <c r="S819" s="719"/>
      <c r="T819" s="719"/>
      <c r="U819" s="719"/>
      <c r="V819" s="719"/>
      <c r="W819" s="719"/>
      <c r="X819" s="719"/>
      <c r="Y819" s="719"/>
      <c r="Z819" s="719"/>
      <c r="AA819" s="719"/>
      <c r="AB819" s="719"/>
      <c r="AC819" s="719"/>
      <c r="AD819" s="719"/>
      <c r="AE819" s="164"/>
      <c r="AF819" s="164"/>
      <c r="AG819" s="199">
        <f t="shared" si="174"/>
        <v>0</v>
      </c>
      <c r="AH819" s="293">
        <f t="shared" si="175"/>
        <v>0</v>
      </c>
      <c r="AI819" s="294">
        <f t="shared" si="176"/>
        <v>0</v>
      </c>
      <c r="AJ819" s="295">
        <f t="shared" si="177"/>
        <v>0</v>
      </c>
      <c r="AK819" s="296">
        <f t="shared" si="178"/>
        <v>0</v>
      </c>
      <c r="AL819" s="298">
        <f t="shared" si="179"/>
        <v>0</v>
      </c>
      <c r="AM819" s="164"/>
      <c r="AN819" s="402">
        <f t="shared" si="180"/>
        <v>0</v>
      </c>
      <c r="AO819" s="370" t="str">
        <f>IF(AN819=0,"",
IF(SUM($AN$721:AN819)=1,AP819,
IF($AN$841&gt;SUM($AN$721:AN819),_xlfn.CONCAT(", ",AP819),
IF($AN$841=SUM($AN$721:AN819),_xlfn.CONCAT(" y ",AP819)))))</f>
        <v/>
      </c>
      <c r="AP819" s="156" t="s">
        <v>5257</v>
      </c>
      <c r="AQ819" s="272">
        <f t="shared" si="181"/>
        <v>0</v>
      </c>
      <c r="AR819" s="273" t="str">
        <f>IF(AQ819=0,"",
IF(SUM(AQ721:AQ819)=1,AS819,
IF(AQ841&gt;SUM(AQ721:AQ819),_xlfn.CONCAT(", ",AS819),
IF(AQ841=SUM(AQ721:AQ819),_xlfn.CONCAT(" y ",AS819)))))</f>
        <v/>
      </c>
      <c r="AS819" s="156" t="s">
        <v>5257</v>
      </c>
    </row>
    <row r="820" spans="1:45" ht="15" customHeight="1">
      <c r="A820" s="57"/>
      <c r="B820" s="26"/>
      <c r="C820" s="661" t="s">
        <v>5258</v>
      </c>
      <c r="D820" s="884" t="str">
        <f t="shared" si="173"/>
        <v/>
      </c>
      <c r="E820" s="884"/>
      <c r="F820" s="884"/>
      <c r="G820" s="719"/>
      <c r="H820" s="719"/>
      <c r="I820" s="719"/>
      <c r="J820" s="719"/>
      <c r="K820" s="719"/>
      <c r="L820" s="719"/>
      <c r="M820" s="719"/>
      <c r="N820" s="719"/>
      <c r="O820" s="719"/>
      <c r="P820" s="719"/>
      <c r="Q820" s="719"/>
      <c r="R820" s="719"/>
      <c r="S820" s="719"/>
      <c r="T820" s="719"/>
      <c r="U820" s="719"/>
      <c r="V820" s="719"/>
      <c r="W820" s="719"/>
      <c r="X820" s="719"/>
      <c r="Y820" s="719"/>
      <c r="Z820" s="719"/>
      <c r="AA820" s="719"/>
      <c r="AB820" s="719"/>
      <c r="AC820" s="719"/>
      <c r="AD820" s="719"/>
      <c r="AE820" s="164"/>
      <c r="AF820" s="164"/>
      <c r="AG820" s="199">
        <f t="shared" si="174"/>
        <v>0</v>
      </c>
      <c r="AH820" s="293">
        <f t="shared" si="175"/>
        <v>0</v>
      </c>
      <c r="AI820" s="294">
        <f t="shared" si="176"/>
        <v>0</v>
      </c>
      <c r="AJ820" s="295">
        <f t="shared" si="177"/>
        <v>0</v>
      </c>
      <c r="AK820" s="296">
        <f t="shared" si="178"/>
        <v>0</v>
      </c>
      <c r="AL820" s="298">
        <f t="shared" si="179"/>
        <v>0</v>
      </c>
      <c r="AM820" s="164"/>
      <c r="AN820" s="402">
        <f t="shared" si="180"/>
        <v>0</v>
      </c>
      <c r="AO820" s="370" t="str">
        <f>IF(AN820=0,"",
IF(SUM($AN$721:AN820)=1,AP820,
IF($AN$841&gt;SUM($AN$721:AN820),_xlfn.CONCAT(", ",AP820),
IF($AN$841=SUM($AN$721:AN820),_xlfn.CONCAT(" y ",AP820)))))</f>
        <v/>
      </c>
      <c r="AP820" s="156" t="s">
        <v>5259</v>
      </c>
      <c r="AQ820" s="272">
        <f t="shared" si="181"/>
        <v>0</v>
      </c>
      <c r="AR820" s="273" t="str">
        <f>IF(AQ820=0,"",
IF(SUM(AQ721:AQ820)=1,AS820,
IF(AQ841&gt;SUM(AQ721:AQ820),_xlfn.CONCAT(", ",AS820),
IF(AQ841=SUM(AQ721:AQ820),_xlfn.CONCAT(" y ",AS820)))))</f>
        <v/>
      </c>
      <c r="AS820" s="156" t="s">
        <v>5259</v>
      </c>
    </row>
    <row r="821" spans="1:45" ht="15" customHeight="1">
      <c r="A821" s="662"/>
      <c r="B821" s="145"/>
      <c r="C821" s="157" t="s">
        <v>5260</v>
      </c>
      <c r="D821" s="884" t="str">
        <f t="shared" si="173"/>
        <v/>
      </c>
      <c r="E821" s="884"/>
      <c r="F821" s="884"/>
      <c r="G821" s="719"/>
      <c r="H821" s="719"/>
      <c r="I821" s="719"/>
      <c r="J821" s="719"/>
      <c r="K821" s="719"/>
      <c r="L821" s="719"/>
      <c r="M821" s="719"/>
      <c r="N821" s="719"/>
      <c r="O821" s="719"/>
      <c r="P821" s="719"/>
      <c r="Q821" s="719"/>
      <c r="R821" s="719"/>
      <c r="S821" s="719"/>
      <c r="T821" s="719"/>
      <c r="U821" s="719"/>
      <c r="V821" s="719"/>
      <c r="W821" s="719"/>
      <c r="X821" s="719"/>
      <c r="Y821" s="719"/>
      <c r="Z821" s="719"/>
      <c r="AA821" s="719"/>
      <c r="AB821" s="719"/>
      <c r="AC821" s="719"/>
      <c r="AD821" s="719"/>
      <c r="AE821" s="164"/>
      <c r="AF821" s="164"/>
      <c r="AG821" s="199">
        <f t="shared" si="174"/>
        <v>0</v>
      </c>
      <c r="AH821" s="293">
        <f t="shared" si="175"/>
        <v>0</v>
      </c>
      <c r="AI821" s="294">
        <f t="shared" si="176"/>
        <v>0</v>
      </c>
      <c r="AJ821" s="295">
        <f t="shared" si="177"/>
        <v>0</v>
      </c>
      <c r="AK821" s="296">
        <f t="shared" si="178"/>
        <v>0</v>
      </c>
      <c r="AL821" s="298">
        <f t="shared" si="179"/>
        <v>0</v>
      </c>
      <c r="AM821" s="164"/>
      <c r="AN821" s="402">
        <f t="shared" si="180"/>
        <v>0</v>
      </c>
      <c r="AO821" s="370" t="str">
        <f>IF(AN821=0,"",
IF(SUM($AN$721:AN821)=1,AP821,
IF($AN$841&gt;SUM($AN$721:AN821),_xlfn.CONCAT(", ",AP821),
IF($AN$841=SUM($AN$721:AN821),_xlfn.CONCAT(" y ",AP821)))))</f>
        <v/>
      </c>
      <c r="AP821" s="156" t="s">
        <v>5261</v>
      </c>
      <c r="AQ821" s="272">
        <f t="shared" si="181"/>
        <v>0</v>
      </c>
      <c r="AR821" s="273" t="str">
        <f>IF(AQ821=0,"",
IF(SUM(AQ721:AQ821)=1,AS821,
IF(AQ841&gt;SUM(AQ721:AQ821),_xlfn.CONCAT(", ",AS821),
IF(AQ841=SUM(AQ721:AQ821),_xlfn.CONCAT(" y ",AS821)))))</f>
        <v/>
      </c>
      <c r="AS821" s="156" t="s">
        <v>5261</v>
      </c>
    </row>
    <row r="822" spans="1:45" ht="15" customHeight="1">
      <c r="A822" s="662"/>
      <c r="B822" s="145"/>
      <c r="C822" s="157" t="s">
        <v>5262</v>
      </c>
      <c r="D822" s="884" t="str">
        <f t="shared" si="173"/>
        <v/>
      </c>
      <c r="E822" s="884"/>
      <c r="F822" s="884"/>
      <c r="G822" s="719"/>
      <c r="H822" s="719"/>
      <c r="I822" s="719"/>
      <c r="J822" s="719"/>
      <c r="K822" s="719"/>
      <c r="L822" s="719"/>
      <c r="M822" s="719"/>
      <c r="N822" s="719"/>
      <c r="O822" s="719"/>
      <c r="P822" s="719"/>
      <c r="Q822" s="719"/>
      <c r="R822" s="719"/>
      <c r="S822" s="719"/>
      <c r="T822" s="719"/>
      <c r="U822" s="719"/>
      <c r="V822" s="719"/>
      <c r="W822" s="719"/>
      <c r="X822" s="719"/>
      <c r="Y822" s="719"/>
      <c r="Z822" s="719"/>
      <c r="AA822" s="719"/>
      <c r="AB822" s="719"/>
      <c r="AC822" s="719"/>
      <c r="AD822" s="719"/>
      <c r="AE822" s="164"/>
      <c r="AF822" s="164"/>
      <c r="AG822" s="199">
        <f t="shared" si="174"/>
        <v>0</v>
      </c>
      <c r="AH822" s="293">
        <f t="shared" si="175"/>
        <v>0</v>
      </c>
      <c r="AI822" s="294">
        <f t="shared" si="176"/>
        <v>0</v>
      </c>
      <c r="AJ822" s="295">
        <f t="shared" si="177"/>
        <v>0</v>
      </c>
      <c r="AK822" s="296">
        <f t="shared" si="178"/>
        <v>0</v>
      </c>
      <c r="AL822" s="298">
        <f t="shared" si="179"/>
        <v>0</v>
      </c>
      <c r="AM822" s="164"/>
      <c r="AN822" s="402">
        <f t="shared" si="180"/>
        <v>0</v>
      </c>
      <c r="AO822" s="370" t="str">
        <f>IF(AN822=0,"",
IF(SUM($AN$721:AN822)=1,AP822,
IF($AN$841&gt;SUM($AN$721:AN822),_xlfn.CONCAT(", ",AP822),
IF($AN$841=SUM($AN$721:AN822),_xlfn.CONCAT(" y ",AP822)))))</f>
        <v/>
      </c>
      <c r="AP822" s="156" t="s">
        <v>5263</v>
      </c>
      <c r="AQ822" s="272">
        <f t="shared" si="181"/>
        <v>0</v>
      </c>
      <c r="AR822" s="273" t="str">
        <f>IF(AQ822=0,"",
IF(SUM(AQ721:AQ822)=1,AS822,
IF(AQ841&gt;SUM(AQ721:AQ822),_xlfn.CONCAT(", ",AS822),
IF(AQ841=SUM(AQ721:AQ822),_xlfn.CONCAT(" y ",AS822)))))</f>
        <v/>
      </c>
      <c r="AS822" s="156" t="s">
        <v>5263</v>
      </c>
    </row>
    <row r="823" spans="1:45" ht="15" customHeight="1">
      <c r="A823" s="662"/>
      <c r="B823" s="145"/>
      <c r="C823" s="157" t="s">
        <v>5264</v>
      </c>
      <c r="D823" s="884" t="str">
        <f t="shared" si="173"/>
        <v/>
      </c>
      <c r="E823" s="884"/>
      <c r="F823" s="884"/>
      <c r="G823" s="719"/>
      <c r="H823" s="719"/>
      <c r="I823" s="719"/>
      <c r="J823" s="719"/>
      <c r="K823" s="719"/>
      <c r="L823" s="719"/>
      <c r="M823" s="719"/>
      <c r="N823" s="719"/>
      <c r="O823" s="719"/>
      <c r="P823" s="719"/>
      <c r="Q823" s="719"/>
      <c r="R823" s="719"/>
      <c r="S823" s="719"/>
      <c r="T823" s="719"/>
      <c r="U823" s="719"/>
      <c r="V823" s="719"/>
      <c r="W823" s="719"/>
      <c r="X823" s="719"/>
      <c r="Y823" s="719"/>
      <c r="Z823" s="719"/>
      <c r="AA823" s="719"/>
      <c r="AB823" s="719"/>
      <c r="AC823" s="719"/>
      <c r="AD823" s="719"/>
      <c r="AE823" s="164"/>
      <c r="AF823" s="164"/>
      <c r="AG823" s="199">
        <f t="shared" si="174"/>
        <v>0</v>
      </c>
      <c r="AH823" s="293">
        <f t="shared" si="175"/>
        <v>0</v>
      </c>
      <c r="AI823" s="294">
        <f t="shared" si="176"/>
        <v>0</v>
      </c>
      <c r="AJ823" s="295">
        <f t="shared" si="177"/>
        <v>0</v>
      </c>
      <c r="AK823" s="296">
        <f t="shared" si="178"/>
        <v>0</v>
      </c>
      <c r="AL823" s="298">
        <f t="shared" si="179"/>
        <v>0</v>
      </c>
      <c r="AM823" s="164"/>
      <c r="AN823" s="402">
        <f t="shared" si="180"/>
        <v>0</v>
      </c>
      <c r="AO823" s="370" t="str">
        <f>IF(AN823=0,"",
IF(SUM($AN$721:AN823)=1,AP823,
IF($AN$841&gt;SUM($AN$721:AN823),_xlfn.CONCAT(", ",AP823),
IF($AN$841=SUM($AN$721:AN823),_xlfn.CONCAT(" y ",AP823)))))</f>
        <v/>
      </c>
      <c r="AP823" s="156" t="s">
        <v>5265</v>
      </c>
      <c r="AQ823" s="272">
        <f t="shared" si="181"/>
        <v>0</v>
      </c>
      <c r="AR823" s="273" t="str">
        <f>IF(AQ823=0,"",
IF(SUM(AQ721:AQ823)=1,AS823,
IF(AQ841&gt;SUM(AQ721:AQ823),_xlfn.CONCAT(", ",AS823),
IF(AQ841=SUM(AQ721:AQ823),_xlfn.CONCAT(" y ",AS823)))))</f>
        <v/>
      </c>
      <c r="AS823" s="156" t="s">
        <v>5265</v>
      </c>
    </row>
    <row r="824" spans="1:45" ht="15" customHeight="1">
      <c r="A824" s="662"/>
      <c r="B824" s="145"/>
      <c r="C824" s="157" t="s">
        <v>5266</v>
      </c>
      <c r="D824" s="884" t="str">
        <f t="shared" si="173"/>
        <v/>
      </c>
      <c r="E824" s="884"/>
      <c r="F824" s="884"/>
      <c r="G824" s="719"/>
      <c r="H824" s="719"/>
      <c r="I824" s="719"/>
      <c r="J824" s="719"/>
      <c r="K824" s="719"/>
      <c r="L824" s="719"/>
      <c r="M824" s="719"/>
      <c r="N824" s="719"/>
      <c r="O824" s="719"/>
      <c r="P824" s="719"/>
      <c r="Q824" s="719"/>
      <c r="R824" s="719"/>
      <c r="S824" s="719"/>
      <c r="T824" s="719"/>
      <c r="U824" s="719"/>
      <c r="V824" s="719"/>
      <c r="W824" s="719"/>
      <c r="X824" s="719"/>
      <c r="Y824" s="719"/>
      <c r="Z824" s="719"/>
      <c r="AA824" s="719"/>
      <c r="AB824" s="719"/>
      <c r="AC824" s="719"/>
      <c r="AD824" s="719"/>
      <c r="AE824" s="164"/>
      <c r="AF824" s="164"/>
      <c r="AG824" s="199">
        <f t="shared" si="174"/>
        <v>0</v>
      </c>
      <c r="AH824" s="293">
        <f t="shared" si="175"/>
        <v>0</v>
      </c>
      <c r="AI824" s="294">
        <f t="shared" si="176"/>
        <v>0</v>
      </c>
      <c r="AJ824" s="295">
        <f t="shared" si="177"/>
        <v>0</v>
      </c>
      <c r="AK824" s="296">
        <f t="shared" si="178"/>
        <v>0</v>
      </c>
      <c r="AL824" s="298">
        <f t="shared" si="179"/>
        <v>0</v>
      </c>
      <c r="AM824" s="164"/>
      <c r="AN824" s="402">
        <f t="shared" si="180"/>
        <v>0</v>
      </c>
      <c r="AO824" s="370" t="str">
        <f>IF(AN824=0,"",
IF(SUM($AN$721:AN824)=1,AP824,
IF($AN$841&gt;SUM($AN$721:AN824),_xlfn.CONCAT(", ",AP824),
IF($AN$841=SUM($AN$721:AN824),_xlfn.CONCAT(" y ",AP824)))))</f>
        <v/>
      </c>
      <c r="AP824" s="156" t="s">
        <v>5267</v>
      </c>
      <c r="AQ824" s="272">
        <f t="shared" si="181"/>
        <v>0</v>
      </c>
      <c r="AR824" s="273" t="str">
        <f>IF(AQ824=0,"",
IF(SUM(AQ721:AQ824)=1,AS824,
IF(AQ841&gt;SUM(AQ721:AQ824),_xlfn.CONCAT(", ",AS824),
IF(AQ841=SUM(AQ721:AQ824),_xlfn.CONCAT(" y ",AS824)))))</f>
        <v/>
      </c>
      <c r="AS824" s="156" t="s">
        <v>5267</v>
      </c>
    </row>
    <row r="825" spans="1:45" ht="15" customHeight="1">
      <c r="A825" s="662"/>
      <c r="B825" s="145"/>
      <c r="C825" s="157" t="s">
        <v>5268</v>
      </c>
      <c r="D825" s="884" t="str">
        <f t="shared" si="173"/>
        <v/>
      </c>
      <c r="E825" s="884"/>
      <c r="F825" s="884"/>
      <c r="G825" s="719"/>
      <c r="H825" s="719"/>
      <c r="I825" s="719"/>
      <c r="J825" s="719"/>
      <c r="K825" s="719"/>
      <c r="L825" s="719"/>
      <c r="M825" s="719"/>
      <c r="N825" s="719"/>
      <c r="O825" s="719"/>
      <c r="P825" s="719"/>
      <c r="Q825" s="719"/>
      <c r="R825" s="719"/>
      <c r="S825" s="719"/>
      <c r="T825" s="719"/>
      <c r="U825" s="719"/>
      <c r="V825" s="719"/>
      <c r="W825" s="719"/>
      <c r="X825" s="719"/>
      <c r="Y825" s="719"/>
      <c r="Z825" s="719"/>
      <c r="AA825" s="719"/>
      <c r="AB825" s="719"/>
      <c r="AC825" s="719"/>
      <c r="AD825" s="719"/>
      <c r="AE825" s="164"/>
      <c r="AF825" s="164"/>
      <c r="AG825" s="199">
        <f t="shared" si="174"/>
        <v>0</v>
      </c>
      <c r="AH825" s="293">
        <f t="shared" si="175"/>
        <v>0</v>
      </c>
      <c r="AI825" s="294">
        <f t="shared" si="176"/>
        <v>0</v>
      </c>
      <c r="AJ825" s="295">
        <f t="shared" si="177"/>
        <v>0</v>
      </c>
      <c r="AK825" s="296">
        <f t="shared" si="178"/>
        <v>0</v>
      </c>
      <c r="AL825" s="298">
        <f t="shared" si="179"/>
        <v>0</v>
      </c>
      <c r="AM825" s="164"/>
      <c r="AN825" s="402">
        <f t="shared" si="180"/>
        <v>0</v>
      </c>
      <c r="AO825" s="370" t="str">
        <f>IF(AN825=0,"",
IF(SUM($AN$721:AN825)=1,AP825,
IF($AN$841&gt;SUM($AN$721:AN825),_xlfn.CONCAT(", ",AP825),
IF($AN$841=SUM($AN$721:AN825),_xlfn.CONCAT(" y ",AP825)))))</f>
        <v/>
      </c>
      <c r="AP825" s="156" t="s">
        <v>5269</v>
      </c>
      <c r="AQ825" s="272">
        <f t="shared" si="181"/>
        <v>0</v>
      </c>
      <c r="AR825" s="273" t="str">
        <f>IF(AQ825=0,"",
IF(SUM(AQ721:AQ825)=1,AS825,
IF(AQ841&gt;SUM(AQ721:AQ825),_xlfn.CONCAT(", ",AS825),
IF(AQ841=SUM(AQ721:AQ825),_xlfn.CONCAT(" y ",AS825)))))</f>
        <v/>
      </c>
      <c r="AS825" s="156" t="s">
        <v>5269</v>
      </c>
    </row>
    <row r="826" spans="1:45" ht="15" customHeight="1">
      <c r="A826" s="662"/>
      <c r="B826" s="145"/>
      <c r="C826" s="157" t="s">
        <v>5270</v>
      </c>
      <c r="D826" s="884" t="str">
        <f t="shared" si="173"/>
        <v/>
      </c>
      <c r="E826" s="884"/>
      <c r="F826" s="884"/>
      <c r="G826" s="719"/>
      <c r="H826" s="719"/>
      <c r="I826" s="719"/>
      <c r="J826" s="719"/>
      <c r="K826" s="719"/>
      <c r="L826" s="719"/>
      <c r="M826" s="719"/>
      <c r="N826" s="719"/>
      <c r="O826" s="719"/>
      <c r="P826" s="719"/>
      <c r="Q826" s="719"/>
      <c r="R826" s="719"/>
      <c r="S826" s="719"/>
      <c r="T826" s="719"/>
      <c r="U826" s="719"/>
      <c r="V826" s="719"/>
      <c r="W826" s="719"/>
      <c r="X826" s="719"/>
      <c r="Y826" s="719"/>
      <c r="Z826" s="719"/>
      <c r="AA826" s="719"/>
      <c r="AB826" s="719"/>
      <c r="AC826" s="719"/>
      <c r="AD826" s="719"/>
      <c r="AE826" s="164"/>
      <c r="AF826" s="164"/>
      <c r="AG826" s="199">
        <f t="shared" si="174"/>
        <v>0</v>
      </c>
      <c r="AH826" s="293">
        <f t="shared" si="175"/>
        <v>0</v>
      </c>
      <c r="AI826" s="294">
        <f t="shared" si="176"/>
        <v>0</v>
      </c>
      <c r="AJ826" s="295">
        <f t="shared" si="177"/>
        <v>0</v>
      </c>
      <c r="AK826" s="296">
        <f t="shared" si="178"/>
        <v>0</v>
      </c>
      <c r="AL826" s="298">
        <f t="shared" si="179"/>
        <v>0</v>
      </c>
      <c r="AM826" s="164"/>
      <c r="AN826" s="402">
        <f t="shared" si="180"/>
        <v>0</v>
      </c>
      <c r="AO826" s="370" t="str">
        <f>IF(AN826=0,"",
IF(SUM($AN$721:AN826)=1,AP826,
IF($AN$841&gt;SUM($AN$721:AN826),_xlfn.CONCAT(", ",AP826),
IF($AN$841=SUM($AN$721:AN826),_xlfn.CONCAT(" y ",AP826)))))</f>
        <v/>
      </c>
      <c r="AP826" s="156" t="s">
        <v>5271</v>
      </c>
      <c r="AQ826" s="272">
        <f t="shared" si="181"/>
        <v>0</v>
      </c>
      <c r="AR826" s="273" t="str">
        <f>IF(AQ826=0,"",
IF(SUM(AQ721:AQ826)=1,AS826,
IF(AQ841&gt;SUM(AQ721:AQ826),_xlfn.CONCAT(", ",AS826),
IF(AQ841=SUM(AQ721:AQ826),_xlfn.CONCAT(" y ",AS826)))))</f>
        <v/>
      </c>
      <c r="AS826" s="156" t="s">
        <v>5271</v>
      </c>
    </row>
    <row r="827" spans="1:45" ht="15" customHeight="1">
      <c r="A827" s="662"/>
      <c r="B827" s="145"/>
      <c r="C827" s="157" t="s">
        <v>5272</v>
      </c>
      <c r="D827" s="884" t="str">
        <f t="shared" si="173"/>
        <v/>
      </c>
      <c r="E827" s="884"/>
      <c r="F827" s="884"/>
      <c r="G827" s="719"/>
      <c r="H827" s="719"/>
      <c r="I827" s="719"/>
      <c r="J827" s="719"/>
      <c r="K827" s="719"/>
      <c r="L827" s="719"/>
      <c r="M827" s="719"/>
      <c r="N827" s="719"/>
      <c r="O827" s="719"/>
      <c r="P827" s="719"/>
      <c r="Q827" s="719"/>
      <c r="R827" s="719"/>
      <c r="S827" s="719"/>
      <c r="T827" s="719"/>
      <c r="U827" s="719"/>
      <c r="V827" s="719"/>
      <c r="W827" s="719"/>
      <c r="X827" s="719"/>
      <c r="Y827" s="719"/>
      <c r="Z827" s="719"/>
      <c r="AA827" s="719"/>
      <c r="AB827" s="719"/>
      <c r="AC827" s="719"/>
      <c r="AD827" s="719"/>
      <c r="AE827" s="164"/>
      <c r="AF827" s="164"/>
      <c r="AG827" s="199">
        <f t="shared" si="174"/>
        <v>0</v>
      </c>
      <c r="AH827" s="293">
        <f t="shared" si="175"/>
        <v>0</v>
      </c>
      <c r="AI827" s="294">
        <f t="shared" si="176"/>
        <v>0</v>
      </c>
      <c r="AJ827" s="295">
        <f t="shared" si="177"/>
        <v>0</v>
      </c>
      <c r="AK827" s="296">
        <f t="shared" si="178"/>
        <v>0</v>
      </c>
      <c r="AL827" s="298">
        <f t="shared" si="179"/>
        <v>0</v>
      </c>
      <c r="AM827" s="164"/>
      <c r="AN827" s="402">
        <f t="shared" si="180"/>
        <v>0</v>
      </c>
      <c r="AO827" s="370" t="str">
        <f>IF(AN827=0,"",
IF(SUM($AN$721:AN827)=1,AP827,
IF($AN$841&gt;SUM($AN$721:AN827),_xlfn.CONCAT(", ",AP827),
IF($AN$841=SUM($AN$721:AN827),_xlfn.CONCAT(" y ",AP827)))))</f>
        <v/>
      </c>
      <c r="AP827" s="156" t="s">
        <v>5273</v>
      </c>
      <c r="AQ827" s="272">
        <f t="shared" si="181"/>
        <v>0</v>
      </c>
      <c r="AR827" s="273" t="str">
        <f>IF(AQ827=0,"",
IF(SUM(AQ721:AQ827)=1,AS827,
IF(AQ841&gt;SUM(AQ721:AQ827),_xlfn.CONCAT(", ",AS827),
IF(AQ841=SUM(AQ721:AQ827),_xlfn.CONCAT(" y ",AS827)))))</f>
        <v/>
      </c>
      <c r="AS827" s="156" t="s">
        <v>5273</v>
      </c>
    </row>
    <row r="828" spans="1:45" ht="15" customHeight="1">
      <c r="A828" s="662"/>
      <c r="B828" s="145"/>
      <c r="C828" s="157" t="s">
        <v>5274</v>
      </c>
      <c r="D828" s="884" t="str">
        <f t="shared" si="173"/>
        <v/>
      </c>
      <c r="E828" s="884"/>
      <c r="F828" s="884"/>
      <c r="G828" s="719"/>
      <c r="H828" s="719"/>
      <c r="I828" s="719"/>
      <c r="J828" s="719"/>
      <c r="K828" s="719"/>
      <c r="L828" s="719"/>
      <c r="M828" s="719"/>
      <c r="N828" s="719"/>
      <c r="O828" s="719"/>
      <c r="P828" s="719"/>
      <c r="Q828" s="719"/>
      <c r="R828" s="719"/>
      <c r="S828" s="719"/>
      <c r="T828" s="719"/>
      <c r="U828" s="719"/>
      <c r="V828" s="719"/>
      <c r="W828" s="719"/>
      <c r="X828" s="719"/>
      <c r="Y828" s="719"/>
      <c r="Z828" s="719"/>
      <c r="AA828" s="719"/>
      <c r="AB828" s="719"/>
      <c r="AC828" s="719"/>
      <c r="AD828" s="719"/>
      <c r="AE828" s="164"/>
      <c r="AF828" s="164"/>
      <c r="AG828" s="199">
        <f t="shared" si="174"/>
        <v>0</v>
      </c>
      <c r="AH828" s="293">
        <f t="shared" si="175"/>
        <v>0</v>
      </c>
      <c r="AI828" s="294">
        <f t="shared" si="176"/>
        <v>0</v>
      </c>
      <c r="AJ828" s="295">
        <f t="shared" si="177"/>
        <v>0</v>
      </c>
      <c r="AK828" s="296">
        <f t="shared" si="178"/>
        <v>0</v>
      </c>
      <c r="AL828" s="298">
        <f t="shared" si="179"/>
        <v>0</v>
      </c>
      <c r="AM828" s="164"/>
      <c r="AN828" s="402">
        <f t="shared" si="180"/>
        <v>0</v>
      </c>
      <c r="AO828" s="370" t="str">
        <f>IF(AN828=0,"",
IF(SUM($AN$721:AN828)=1,AP828,
IF($AN$841&gt;SUM($AN$721:AN828),_xlfn.CONCAT(", ",AP828),
IF($AN$841=SUM($AN$721:AN828),_xlfn.CONCAT(" y ",AP828)))))</f>
        <v/>
      </c>
      <c r="AP828" s="156" t="s">
        <v>5275</v>
      </c>
      <c r="AQ828" s="272">
        <f t="shared" si="181"/>
        <v>0</v>
      </c>
      <c r="AR828" s="273" t="str">
        <f>IF(AQ828=0,"",
IF(SUM(AQ721:AQ828)=1,AS828,
IF(AQ841&gt;SUM(AQ721:AQ828),_xlfn.CONCAT(", ",AS828),
IF(AQ841=SUM(AQ721:AQ828),_xlfn.CONCAT(" y ",AS828)))))</f>
        <v/>
      </c>
      <c r="AS828" s="156" t="s">
        <v>5275</v>
      </c>
    </row>
    <row r="829" spans="1:45" ht="15" customHeight="1">
      <c r="A829" s="662"/>
      <c r="B829" s="145"/>
      <c r="C829" s="157" t="s">
        <v>5276</v>
      </c>
      <c r="D829" s="884" t="str">
        <f t="shared" si="173"/>
        <v/>
      </c>
      <c r="E829" s="884"/>
      <c r="F829" s="884"/>
      <c r="G829" s="719"/>
      <c r="H829" s="719"/>
      <c r="I829" s="719"/>
      <c r="J829" s="719"/>
      <c r="K829" s="719"/>
      <c r="L829" s="719"/>
      <c r="M829" s="719"/>
      <c r="N829" s="719"/>
      <c r="O829" s="719"/>
      <c r="P829" s="719"/>
      <c r="Q829" s="719"/>
      <c r="R829" s="719"/>
      <c r="S829" s="719"/>
      <c r="T829" s="719"/>
      <c r="U829" s="719"/>
      <c r="V829" s="719"/>
      <c r="W829" s="719"/>
      <c r="X829" s="719"/>
      <c r="Y829" s="719"/>
      <c r="Z829" s="719"/>
      <c r="AA829" s="719"/>
      <c r="AB829" s="719"/>
      <c r="AC829" s="719"/>
      <c r="AD829" s="719"/>
      <c r="AE829" s="164"/>
      <c r="AF829" s="164"/>
      <c r="AG829" s="199">
        <f t="shared" si="174"/>
        <v>0</v>
      </c>
      <c r="AH829" s="293">
        <f t="shared" si="175"/>
        <v>0</v>
      </c>
      <c r="AI829" s="294">
        <f t="shared" si="176"/>
        <v>0</v>
      </c>
      <c r="AJ829" s="295">
        <f t="shared" si="177"/>
        <v>0</v>
      </c>
      <c r="AK829" s="296">
        <f t="shared" si="178"/>
        <v>0</v>
      </c>
      <c r="AL829" s="298">
        <f t="shared" si="179"/>
        <v>0</v>
      </c>
      <c r="AM829" s="164"/>
      <c r="AN829" s="402">
        <f t="shared" si="180"/>
        <v>0</v>
      </c>
      <c r="AO829" s="370" t="str">
        <f>IF(AN829=0,"",
IF(SUM($AN$721:AN829)=1,AP829,
IF($AN$841&gt;SUM($AN$721:AN829),_xlfn.CONCAT(", ",AP829),
IF($AN$841=SUM($AN$721:AN829),_xlfn.CONCAT(" y ",AP829)))))</f>
        <v/>
      </c>
      <c r="AP829" s="156" t="s">
        <v>5277</v>
      </c>
      <c r="AQ829" s="272">
        <f t="shared" si="181"/>
        <v>0</v>
      </c>
      <c r="AR829" s="273" t="str">
        <f>IF(AQ829=0,"",
IF(SUM(AQ721:AQ829)=1,AS829,
IF(AQ841&gt;SUM(AQ721:AQ829),_xlfn.CONCAT(", ",AS829),
IF(AQ841=SUM(AQ721:AQ829),_xlfn.CONCAT(" y ",AS829)))))</f>
        <v/>
      </c>
      <c r="AS829" s="156" t="s">
        <v>5277</v>
      </c>
    </row>
    <row r="830" spans="1:45" ht="15" customHeight="1">
      <c r="A830" s="662"/>
      <c r="B830" s="145"/>
      <c r="C830" s="157" t="s">
        <v>5278</v>
      </c>
      <c r="D830" s="884" t="str">
        <f t="shared" si="173"/>
        <v/>
      </c>
      <c r="E830" s="884"/>
      <c r="F830" s="884"/>
      <c r="G830" s="719"/>
      <c r="H830" s="719"/>
      <c r="I830" s="719"/>
      <c r="J830" s="719"/>
      <c r="K830" s="719"/>
      <c r="L830" s="719"/>
      <c r="M830" s="719"/>
      <c r="N830" s="719"/>
      <c r="O830" s="719"/>
      <c r="P830" s="719"/>
      <c r="Q830" s="719"/>
      <c r="R830" s="719"/>
      <c r="S830" s="719"/>
      <c r="T830" s="719"/>
      <c r="U830" s="719"/>
      <c r="V830" s="719"/>
      <c r="W830" s="719"/>
      <c r="X830" s="719"/>
      <c r="Y830" s="719"/>
      <c r="Z830" s="719"/>
      <c r="AA830" s="719"/>
      <c r="AB830" s="719"/>
      <c r="AC830" s="719"/>
      <c r="AD830" s="719"/>
      <c r="AE830" s="164"/>
      <c r="AF830" s="164"/>
      <c r="AG830" s="199">
        <f t="shared" si="174"/>
        <v>0</v>
      </c>
      <c r="AH830" s="293">
        <f t="shared" si="175"/>
        <v>0</v>
      </c>
      <c r="AI830" s="294">
        <f t="shared" si="176"/>
        <v>0</v>
      </c>
      <c r="AJ830" s="295">
        <f t="shared" si="177"/>
        <v>0</v>
      </c>
      <c r="AK830" s="296">
        <f t="shared" si="178"/>
        <v>0</v>
      </c>
      <c r="AL830" s="298">
        <f t="shared" si="179"/>
        <v>0</v>
      </c>
      <c r="AM830" s="164"/>
      <c r="AN830" s="402">
        <f t="shared" si="180"/>
        <v>0</v>
      </c>
      <c r="AO830" s="370" t="str">
        <f>IF(AN830=0,"",
IF(SUM($AN$721:AN830)=1,AP830,
IF($AN$841&gt;SUM($AN$721:AN830),_xlfn.CONCAT(", ",AP830),
IF($AN$841=SUM($AN$721:AN830),_xlfn.CONCAT(" y ",AP830)))))</f>
        <v/>
      </c>
      <c r="AP830" s="156" t="s">
        <v>5279</v>
      </c>
      <c r="AQ830" s="272">
        <f t="shared" si="181"/>
        <v>0</v>
      </c>
      <c r="AR830" s="273" t="str">
        <f>IF(AQ830=0,"",
IF(SUM(AQ721:AQ830)=1,AS830,
IF(AQ841&gt;SUM(AQ721:AQ830),_xlfn.CONCAT(", ",AS830),
IF(AQ841=SUM(AQ721:AQ830),_xlfn.CONCAT(" y ",AS830)))))</f>
        <v/>
      </c>
      <c r="AS830" s="156" t="s">
        <v>5279</v>
      </c>
    </row>
    <row r="831" spans="1:45" ht="15" customHeight="1">
      <c r="A831" s="662"/>
      <c r="B831" s="145"/>
      <c r="C831" s="157" t="s">
        <v>5280</v>
      </c>
      <c r="D831" s="884" t="str">
        <f t="shared" si="173"/>
        <v/>
      </c>
      <c r="E831" s="884"/>
      <c r="F831" s="884"/>
      <c r="G831" s="719"/>
      <c r="H831" s="719"/>
      <c r="I831" s="719"/>
      <c r="J831" s="719"/>
      <c r="K831" s="719"/>
      <c r="L831" s="719"/>
      <c r="M831" s="719"/>
      <c r="N831" s="719"/>
      <c r="O831" s="719"/>
      <c r="P831" s="719"/>
      <c r="Q831" s="719"/>
      <c r="R831" s="719"/>
      <c r="S831" s="719"/>
      <c r="T831" s="719"/>
      <c r="U831" s="719"/>
      <c r="V831" s="719"/>
      <c r="W831" s="719"/>
      <c r="X831" s="719"/>
      <c r="Y831" s="719"/>
      <c r="Z831" s="719"/>
      <c r="AA831" s="719"/>
      <c r="AB831" s="719"/>
      <c r="AC831" s="719"/>
      <c r="AD831" s="719"/>
      <c r="AE831" s="164"/>
      <c r="AF831" s="164"/>
      <c r="AG831" s="199">
        <f t="shared" si="174"/>
        <v>0</v>
      </c>
      <c r="AH831" s="293">
        <f t="shared" si="175"/>
        <v>0</v>
      </c>
      <c r="AI831" s="294">
        <f t="shared" si="176"/>
        <v>0</v>
      </c>
      <c r="AJ831" s="295">
        <f t="shared" si="177"/>
        <v>0</v>
      </c>
      <c r="AK831" s="296">
        <f t="shared" si="178"/>
        <v>0</v>
      </c>
      <c r="AL831" s="298">
        <f t="shared" si="179"/>
        <v>0</v>
      </c>
      <c r="AM831" s="164"/>
      <c r="AN831" s="402">
        <f t="shared" si="180"/>
        <v>0</v>
      </c>
      <c r="AO831" s="370" t="str">
        <f>IF(AN831=0,"",
IF(SUM($AN$721:AN831)=1,AP831,
IF($AN$841&gt;SUM($AN$721:AN831),_xlfn.CONCAT(", ",AP831),
IF($AN$841=SUM($AN$721:AN831),_xlfn.CONCAT(" y ",AP831)))))</f>
        <v/>
      </c>
      <c r="AP831" s="156" t="s">
        <v>5281</v>
      </c>
      <c r="AQ831" s="272">
        <f t="shared" si="181"/>
        <v>0</v>
      </c>
      <c r="AR831" s="273" t="str">
        <f>IF(AQ831=0,"",
IF(SUM(AQ721:AQ831)=1,AS831,
IF(AQ841&gt;SUM(AQ721:AQ831),_xlfn.CONCAT(", ",AS831),
IF(AQ841=SUM(AQ721:AQ831),_xlfn.CONCAT(" y ",AS831)))))</f>
        <v/>
      </c>
      <c r="AS831" s="156" t="s">
        <v>5281</v>
      </c>
    </row>
    <row r="832" spans="1:45" ht="15" customHeight="1">
      <c r="A832" s="662"/>
      <c r="B832" s="145"/>
      <c r="C832" s="157" t="s">
        <v>5282</v>
      </c>
      <c r="D832" s="884" t="str">
        <f t="shared" si="173"/>
        <v/>
      </c>
      <c r="E832" s="884"/>
      <c r="F832" s="884"/>
      <c r="G832" s="719"/>
      <c r="H832" s="719"/>
      <c r="I832" s="719"/>
      <c r="J832" s="719"/>
      <c r="K832" s="719"/>
      <c r="L832" s="719"/>
      <c r="M832" s="719"/>
      <c r="N832" s="719"/>
      <c r="O832" s="719"/>
      <c r="P832" s="719"/>
      <c r="Q832" s="719"/>
      <c r="R832" s="719"/>
      <c r="S832" s="719"/>
      <c r="T832" s="719"/>
      <c r="U832" s="719"/>
      <c r="V832" s="719"/>
      <c r="W832" s="719"/>
      <c r="X832" s="719"/>
      <c r="Y832" s="719"/>
      <c r="Z832" s="719"/>
      <c r="AA832" s="719"/>
      <c r="AB832" s="719"/>
      <c r="AC832" s="719"/>
      <c r="AD832" s="719"/>
      <c r="AE832" s="164"/>
      <c r="AF832" s="164"/>
      <c r="AG832" s="199">
        <f t="shared" si="174"/>
        <v>0</v>
      </c>
      <c r="AH832" s="293">
        <f t="shared" si="175"/>
        <v>0</v>
      </c>
      <c r="AI832" s="294">
        <f t="shared" si="176"/>
        <v>0</v>
      </c>
      <c r="AJ832" s="295">
        <f t="shared" si="177"/>
        <v>0</v>
      </c>
      <c r="AK832" s="296">
        <f t="shared" si="178"/>
        <v>0</v>
      </c>
      <c r="AL832" s="298">
        <f t="shared" si="179"/>
        <v>0</v>
      </c>
      <c r="AM832" s="164"/>
      <c r="AN832" s="402">
        <f t="shared" si="180"/>
        <v>0</v>
      </c>
      <c r="AO832" s="370" t="str">
        <f>IF(AN832=0,"",
IF(SUM($AN$721:AN832)=1,AP832,
IF($AN$841&gt;SUM($AN$721:AN832),_xlfn.CONCAT(", ",AP832),
IF($AN$841=SUM($AN$721:AN832),_xlfn.CONCAT(" y ",AP832)))))</f>
        <v/>
      </c>
      <c r="AP832" s="156" t="s">
        <v>5283</v>
      </c>
      <c r="AQ832" s="272">
        <f t="shared" si="181"/>
        <v>0</v>
      </c>
      <c r="AR832" s="273" t="str">
        <f>IF(AQ832=0,"",
IF(SUM(AQ721:AQ832)=1,AS832,
IF(AQ841&gt;SUM(AQ721:AQ832),_xlfn.CONCAT(", ",AS832),
IF(AQ841=SUM(AQ721:AQ832),_xlfn.CONCAT(" y ",AS832)))))</f>
        <v/>
      </c>
      <c r="AS832" s="156" t="s">
        <v>5283</v>
      </c>
    </row>
    <row r="833" spans="1:45" ht="15" customHeight="1">
      <c r="A833" s="662"/>
      <c r="B833" s="145"/>
      <c r="C833" s="157" t="s">
        <v>5284</v>
      </c>
      <c r="D833" s="884" t="str">
        <f t="shared" si="173"/>
        <v/>
      </c>
      <c r="E833" s="884"/>
      <c r="F833" s="884"/>
      <c r="G833" s="719"/>
      <c r="H833" s="719"/>
      <c r="I833" s="719"/>
      <c r="J833" s="719"/>
      <c r="K833" s="719"/>
      <c r="L833" s="719"/>
      <c r="M833" s="719"/>
      <c r="N833" s="719"/>
      <c r="O833" s="719"/>
      <c r="P833" s="719"/>
      <c r="Q833" s="719"/>
      <c r="R833" s="719"/>
      <c r="S833" s="719"/>
      <c r="T833" s="719"/>
      <c r="U833" s="719"/>
      <c r="V833" s="719"/>
      <c r="W833" s="719"/>
      <c r="X833" s="719"/>
      <c r="Y833" s="719"/>
      <c r="Z833" s="719"/>
      <c r="AA833" s="719"/>
      <c r="AB833" s="719"/>
      <c r="AC833" s="719"/>
      <c r="AD833" s="719"/>
      <c r="AE833" s="164"/>
      <c r="AF833" s="164"/>
      <c r="AG833" s="199">
        <f t="shared" si="174"/>
        <v>0</v>
      </c>
      <c r="AH833" s="293">
        <f t="shared" si="175"/>
        <v>0</v>
      </c>
      <c r="AI833" s="294">
        <f t="shared" si="176"/>
        <v>0</v>
      </c>
      <c r="AJ833" s="295">
        <f t="shared" si="177"/>
        <v>0</v>
      </c>
      <c r="AK833" s="296">
        <f t="shared" si="178"/>
        <v>0</v>
      </c>
      <c r="AL833" s="298">
        <f t="shared" si="179"/>
        <v>0</v>
      </c>
      <c r="AM833" s="164"/>
      <c r="AN833" s="402">
        <f t="shared" si="180"/>
        <v>0</v>
      </c>
      <c r="AO833" s="370" t="str">
        <f>IF(AN833=0,"",
IF(SUM($AN$721:AN833)=1,AP833,
IF($AN$841&gt;SUM($AN$721:AN833),_xlfn.CONCAT(", ",AP833),
IF($AN$841=SUM($AN$721:AN833),_xlfn.CONCAT(" y ",AP833)))))</f>
        <v/>
      </c>
      <c r="AP833" s="156" t="s">
        <v>5285</v>
      </c>
      <c r="AQ833" s="272">
        <f t="shared" si="181"/>
        <v>0</v>
      </c>
      <c r="AR833" s="273" t="str">
        <f>IF(AQ833=0,"",
IF(SUM(AQ721:AQ833)=1,AS833,
IF(AQ841&gt;SUM(AQ721:AQ833),_xlfn.CONCAT(", ",AS833),
IF(AQ841=SUM(AQ721:AQ833),_xlfn.CONCAT(" y ",AS833)))))</f>
        <v/>
      </c>
      <c r="AS833" s="156" t="s">
        <v>5285</v>
      </c>
    </row>
    <row r="834" spans="1:45" ht="15" customHeight="1">
      <c r="A834" s="662"/>
      <c r="B834" s="145"/>
      <c r="C834" s="157" t="s">
        <v>5286</v>
      </c>
      <c r="D834" s="884" t="str">
        <f t="shared" si="173"/>
        <v/>
      </c>
      <c r="E834" s="884"/>
      <c r="F834" s="884"/>
      <c r="G834" s="719"/>
      <c r="H834" s="719"/>
      <c r="I834" s="719"/>
      <c r="J834" s="719"/>
      <c r="K834" s="719"/>
      <c r="L834" s="719"/>
      <c r="M834" s="719"/>
      <c r="N834" s="719"/>
      <c r="O834" s="719"/>
      <c r="P834" s="719"/>
      <c r="Q834" s="719"/>
      <c r="R834" s="719"/>
      <c r="S834" s="719"/>
      <c r="T834" s="719"/>
      <c r="U834" s="719"/>
      <c r="V834" s="719"/>
      <c r="W834" s="719"/>
      <c r="X834" s="719"/>
      <c r="Y834" s="719"/>
      <c r="Z834" s="719"/>
      <c r="AA834" s="719"/>
      <c r="AB834" s="719"/>
      <c r="AC834" s="719"/>
      <c r="AD834" s="719"/>
      <c r="AE834" s="164"/>
      <c r="AF834" s="164"/>
      <c r="AG834" s="199">
        <f t="shared" si="174"/>
        <v>0</v>
      </c>
      <c r="AH834" s="293">
        <f t="shared" si="175"/>
        <v>0</v>
      </c>
      <c r="AI834" s="294">
        <f t="shared" si="176"/>
        <v>0</v>
      </c>
      <c r="AJ834" s="295">
        <f t="shared" si="177"/>
        <v>0</v>
      </c>
      <c r="AK834" s="296">
        <f t="shared" si="178"/>
        <v>0</v>
      </c>
      <c r="AL834" s="298">
        <f t="shared" si="179"/>
        <v>0</v>
      </c>
      <c r="AM834" s="164"/>
      <c r="AN834" s="402">
        <f t="shared" si="180"/>
        <v>0</v>
      </c>
      <c r="AO834" s="370" t="str">
        <f>IF(AN834=0,"",
IF(SUM($AN$721:AN834)=1,AP834,
IF($AN$841&gt;SUM($AN$721:AN834),_xlfn.CONCAT(", ",AP834),
IF($AN$841=SUM($AN$721:AN834),_xlfn.CONCAT(" y ",AP834)))))</f>
        <v/>
      </c>
      <c r="AP834" s="156" t="s">
        <v>5287</v>
      </c>
      <c r="AQ834" s="272">
        <f t="shared" si="181"/>
        <v>0</v>
      </c>
      <c r="AR834" s="273" t="str">
        <f>IF(AQ834=0,"",
IF(SUM(AQ721:AQ834)=1,AS834,
IF(AQ841&gt;SUM(AQ721:AQ834),_xlfn.CONCAT(", ",AS834),
IF(AQ841=SUM(AQ721:AQ834),_xlfn.CONCAT(" y ",AS834)))))</f>
        <v/>
      </c>
      <c r="AS834" s="156" t="s">
        <v>5287</v>
      </c>
    </row>
    <row r="835" spans="1:45" ht="15" customHeight="1">
      <c r="A835" s="662"/>
      <c r="B835" s="145"/>
      <c r="C835" s="157" t="s">
        <v>5288</v>
      </c>
      <c r="D835" s="884" t="str">
        <f t="shared" si="173"/>
        <v/>
      </c>
      <c r="E835" s="884"/>
      <c r="F835" s="884"/>
      <c r="G835" s="719"/>
      <c r="H835" s="719"/>
      <c r="I835" s="719"/>
      <c r="J835" s="719"/>
      <c r="K835" s="719"/>
      <c r="L835" s="719"/>
      <c r="M835" s="719"/>
      <c r="N835" s="719"/>
      <c r="O835" s="719"/>
      <c r="P835" s="719"/>
      <c r="Q835" s="719"/>
      <c r="R835" s="719"/>
      <c r="S835" s="719"/>
      <c r="T835" s="719"/>
      <c r="U835" s="719"/>
      <c r="V835" s="719"/>
      <c r="W835" s="719"/>
      <c r="X835" s="719"/>
      <c r="Y835" s="719"/>
      <c r="Z835" s="719"/>
      <c r="AA835" s="719"/>
      <c r="AB835" s="719"/>
      <c r="AC835" s="719"/>
      <c r="AD835" s="719"/>
      <c r="AE835" s="164"/>
      <c r="AF835" s="164"/>
      <c r="AG835" s="199">
        <f t="shared" si="174"/>
        <v>0</v>
      </c>
      <c r="AH835" s="293">
        <f t="shared" si="175"/>
        <v>0</v>
      </c>
      <c r="AI835" s="294">
        <f t="shared" si="176"/>
        <v>0</v>
      </c>
      <c r="AJ835" s="295">
        <f t="shared" si="177"/>
        <v>0</v>
      </c>
      <c r="AK835" s="296">
        <f t="shared" si="178"/>
        <v>0</v>
      </c>
      <c r="AL835" s="298">
        <f t="shared" si="179"/>
        <v>0</v>
      </c>
      <c r="AM835" s="164"/>
      <c r="AN835" s="402">
        <f t="shared" si="180"/>
        <v>0</v>
      </c>
      <c r="AO835" s="370" t="str">
        <f>IF(AN835=0,"",
IF(SUM($AN$721:AN835)=1,AP835,
IF($AN$841&gt;SUM($AN$721:AN835),_xlfn.CONCAT(", ",AP835),
IF($AN$841=SUM($AN$721:AN835),_xlfn.CONCAT(" y ",AP835)))))</f>
        <v/>
      </c>
      <c r="AP835" s="156" t="s">
        <v>5289</v>
      </c>
      <c r="AQ835" s="272">
        <f t="shared" si="181"/>
        <v>0</v>
      </c>
      <c r="AR835" s="273" t="str">
        <f>IF(AQ835=0,"",
IF(SUM(AQ721:AQ835)=1,AS835,
IF(AQ841&gt;SUM(AQ721:AQ835),_xlfn.CONCAT(", ",AS835),
IF(AQ841=SUM(AQ721:AQ835),_xlfn.CONCAT(" y ",AS835)))))</f>
        <v/>
      </c>
      <c r="AS835" s="156" t="s">
        <v>5289</v>
      </c>
    </row>
    <row r="836" spans="1:45" ht="15" customHeight="1">
      <c r="A836" s="662"/>
      <c r="B836" s="145"/>
      <c r="C836" s="157" t="s">
        <v>5290</v>
      </c>
      <c r="D836" s="884" t="str">
        <f t="shared" si="173"/>
        <v/>
      </c>
      <c r="E836" s="884"/>
      <c r="F836" s="884"/>
      <c r="G836" s="719"/>
      <c r="H836" s="719"/>
      <c r="I836" s="719"/>
      <c r="J836" s="719"/>
      <c r="K836" s="719"/>
      <c r="L836" s="719"/>
      <c r="M836" s="719"/>
      <c r="N836" s="719"/>
      <c r="O836" s="719"/>
      <c r="P836" s="719"/>
      <c r="Q836" s="719"/>
      <c r="R836" s="719"/>
      <c r="S836" s="719"/>
      <c r="T836" s="719"/>
      <c r="U836" s="719"/>
      <c r="V836" s="719"/>
      <c r="W836" s="719"/>
      <c r="X836" s="719"/>
      <c r="Y836" s="719"/>
      <c r="Z836" s="719"/>
      <c r="AA836" s="719"/>
      <c r="AB836" s="719"/>
      <c r="AC836" s="719"/>
      <c r="AD836" s="719"/>
      <c r="AE836" s="164"/>
      <c r="AF836" s="164"/>
      <c r="AG836" s="199">
        <f t="shared" si="174"/>
        <v>0</v>
      </c>
      <c r="AH836" s="293">
        <f t="shared" si="175"/>
        <v>0</v>
      </c>
      <c r="AI836" s="294">
        <f t="shared" si="176"/>
        <v>0</v>
      </c>
      <c r="AJ836" s="295">
        <f t="shared" si="177"/>
        <v>0</v>
      </c>
      <c r="AK836" s="296">
        <f t="shared" si="178"/>
        <v>0</v>
      </c>
      <c r="AL836" s="298">
        <f t="shared" si="179"/>
        <v>0</v>
      </c>
      <c r="AM836" s="164"/>
      <c r="AN836" s="402">
        <f t="shared" si="180"/>
        <v>0</v>
      </c>
      <c r="AO836" s="370" t="str">
        <f>IF(AN836=0,"",
IF(SUM($AN$721:AN836)=1,AP836,
IF($AN$841&gt;SUM($AN$721:AN836),_xlfn.CONCAT(", ",AP836),
IF($AN$841=SUM($AN$721:AN836),_xlfn.CONCAT(" y ",AP836)))))</f>
        <v/>
      </c>
      <c r="AP836" s="156" t="s">
        <v>5291</v>
      </c>
      <c r="AQ836" s="272">
        <f t="shared" si="181"/>
        <v>0</v>
      </c>
      <c r="AR836" s="273" t="str">
        <f>IF(AQ836=0,"",
IF(SUM(AQ721:AQ836)=1,AS836,
IF(AQ841&gt;SUM(AQ721:AQ836),_xlfn.CONCAT(", ",AS836),
IF(AQ841=SUM(AQ721:AQ836),_xlfn.CONCAT(" y ",AS836)))))</f>
        <v/>
      </c>
      <c r="AS836" s="156" t="s">
        <v>5291</v>
      </c>
    </row>
    <row r="837" spans="1:45" ht="15" customHeight="1">
      <c r="A837" s="662"/>
      <c r="B837" s="145"/>
      <c r="C837" s="157" t="s">
        <v>5292</v>
      </c>
      <c r="D837" s="884" t="str">
        <f t="shared" si="173"/>
        <v/>
      </c>
      <c r="E837" s="884"/>
      <c r="F837" s="884"/>
      <c r="G837" s="719"/>
      <c r="H837" s="719"/>
      <c r="I837" s="719"/>
      <c r="J837" s="719"/>
      <c r="K837" s="719"/>
      <c r="L837" s="719"/>
      <c r="M837" s="719"/>
      <c r="N837" s="719"/>
      <c r="O837" s="719"/>
      <c r="P837" s="719"/>
      <c r="Q837" s="719"/>
      <c r="R837" s="719"/>
      <c r="S837" s="719"/>
      <c r="T837" s="719"/>
      <c r="U837" s="719"/>
      <c r="V837" s="719"/>
      <c r="W837" s="719"/>
      <c r="X837" s="719"/>
      <c r="Y837" s="719"/>
      <c r="Z837" s="719"/>
      <c r="AA837" s="719"/>
      <c r="AB837" s="719"/>
      <c r="AC837" s="719"/>
      <c r="AD837" s="719"/>
      <c r="AE837" s="164"/>
      <c r="AF837" s="164"/>
      <c r="AG837" s="199">
        <f t="shared" si="174"/>
        <v>0</v>
      </c>
      <c r="AH837" s="293">
        <f t="shared" si="175"/>
        <v>0</v>
      </c>
      <c r="AI837" s="294">
        <f t="shared" si="176"/>
        <v>0</v>
      </c>
      <c r="AJ837" s="295">
        <f t="shared" si="177"/>
        <v>0</v>
      </c>
      <c r="AK837" s="296">
        <f t="shared" si="178"/>
        <v>0</v>
      </c>
      <c r="AL837" s="298">
        <f t="shared" si="179"/>
        <v>0</v>
      </c>
      <c r="AM837" s="164"/>
      <c r="AN837" s="402">
        <f t="shared" si="180"/>
        <v>0</v>
      </c>
      <c r="AO837" s="370" t="str">
        <f>IF(AN837=0,"",
IF(SUM($AN$721:AN837)=1,AP837,
IF($AN$841&gt;SUM($AN$721:AN837),_xlfn.CONCAT(", ",AP837),
IF($AN$841=SUM($AN$721:AN837),_xlfn.CONCAT(" y ",AP837)))))</f>
        <v/>
      </c>
      <c r="AP837" s="156" t="s">
        <v>5293</v>
      </c>
      <c r="AQ837" s="272">
        <f t="shared" si="181"/>
        <v>0</v>
      </c>
      <c r="AR837" s="273" t="str">
        <f>IF(AQ837=0,"",
IF(SUM(AQ721:AQ837)=1,AS837,
IF(AQ841&gt;SUM(AQ721:AQ837),_xlfn.CONCAT(", ",AS837),
IF(AQ841=SUM(AQ721:AQ837),_xlfn.CONCAT(" y ",AS837)))))</f>
        <v/>
      </c>
      <c r="AS837" s="156" t="s">
        <v>5293</v>
      </c>
    </row>
    <row r="838" spans="1:45" ht="15" customHeight="1">
      <c r="A838" s="662"/>
      <c r="B838" s="145"/>
      <c r="C838" s="157" t="s">
        <v>5294</v>
      </c>
      <c r="D838" s="884" t="str">
        <f t="shared" si="173"/>
        <v/>
      </c>
      <c r="E838" s="884"/>
      <c r="F838" s="884"/>
      <c r="G838" s="719"/>
      <c r="H838" s="719"/>
      <c r="I838" s="719"/>
      <c r="J838" s="719"/>
      <c r="K838" s="719"/>
      <c r="L838" s="719"/>
      <c r="M838" s="719"/>
      <c r="N838" s="719"/>
      <c r="O838" s="719"/>
      <c r="P838" s="719"/>
      <c r="Q838" s="719"/>
      <c r="R838" s="719"/>
      <c r="S838" s="719"/>
      <c r="T838" s="719"/>
      <c r="U838" s="719"/>
      <c r="V838" s="719"/>
      <c r="W838" s="719"/>
      <c r="X838" s="719"/>
      <c r="Y838" s="719"/>
      <c r="Z838" s="719"/>
      <c r="AA838" s="719"/>
      <c r="AB838" s="719"/>
      <c r="AC838" s="719"/>
      <c r="AD838" s="719"/>
      <c r="AE838" s="164"/>
      <c r="AF838" s="164"/>
      <c r="AG838" s="199">
        <f t="shared" si="174"/>
        <v>0</v>
      </c>
      <c r="AH838" s="293">
        <f t="shared" si="175"/>
        <v>0</v>
      </c>
      <c r="AI838" s="294">
        <f t="shared" si="176"/>
        <v>0</v>
      </c>
      <c r="AJ838" s="295">
        <f t="shared" si="177"/>
        <v>0</v>
      </c>
      <c r="AK838" s="296">
        <f t="shared" si="178"/>
        <v>0</v>
      </c>
      <c r="AL838" s="298">
        <f t="shared" si="179"/>
        <v>0</v>
      </c>
      <c r="AM838" s="164"/>
      <c r="AN838" s="402">
        <f t="shared" si="180"/>
        <v>0</v>
      </c>
      <c r="AO838" s="370" t="str">
        <f>IF(AN838=0,"",
IF(SUM($AN$721:AN838)=1,AP838,
IF($AN$841&gt;SUM($AN$721:AN838),_xlfn.CONCAT(", ",AP838),
IF($AN$841=SUM($AN$721:AN838),_xlfn.CONCAT(" y ",AP838)))))</f>
        <v/>
      </c>
      <c r="AP838" s="156" t="s">
        <v>5295</v>
      </c>
      <c r="AQ838" s="272">
        <f t="shared" si="181"/>
        <v>0</v>
      </c>
      <c r="AR838" s="273" t="str">
        <f>IF(AQ838=0,"",
IF(SUM(AQ721:AQ838)=1,AS838,
IF(AQ841&gt;SUM(AQ721:AQ838),_xlfn.CONCAT(", ",AS838),
IF(AQ841=SUM(AQ721:AQ838),_xlfn.CONCAT(" y ",AS838)))))</f>
        <v/>
      </c>
      <c r="AS838" s="156" t="s">
        <v>5295</v>
      </c>
    </row>
    <row r="839" spans="1:45" ht="15" customHeight="1">
      <c r="A839" s="662"/>
      <c r="B839" s="145"/>
      <c r="C839" s="157" t="s">
        <v>5296</v>
      </c>
      <c r="D839" s="884" t="str">
        <f t="shared" si="173"/>
        <v/>
      </c>
      <c r="E839" s="884"/>
      <c r="F839" s="884"/>
      <c r="G839" s="719"/>
      <c r="H839" s="719"/>
      <c r="I839" s="719"/>
      <c r="J839" s="719"/>
      <c r="K839" s="719"/>
      <c r="L839" s="719"/>
      <c r="M839" s="719"/>
      <c r="N839" s="719"/>
      <c r="O839" s="719"/>
      <c r="P839" s="719"/>
      <c r="Q839" s="719"/>
      <c r="R839" s="719"/>
      <c r="S839" s="719"/>
      <c r="T839" s="719"/>
      <c r="U839" s="719"/>
      <c r="V839" s="719"/>
      <c r="W839" s="719"/>
      <c r="X839" s="719"/>
      <c r="Y839" s="719"/>
      <c r="Z839" s="719"/>
      <c r="AA839" s="719"/>
      <c r="AB839" s="719"/>
      <c r="AC839" s="719"/>
      <c r="AD839" s="719"/>
      <c r="AE839" s="164"/>
      <c r="AF839" s="164"/>
      <c r="AG839" s="199">
        <f t="shared" si="174"/>
        <v>0</v>
      </c>
      <c r="AH839" s="293">
        <f t="shared" si="175"/>
        <v>0</v>
      </c>
      <c r="AI839" s="294">
        <f t="shared" si="176"/>
        <v>0</v>
      </c>
      <c r="AJ839" s="295">
        <f t="shared" si="177"/>
        <v>0</v>
      </c>
      <c r="AK839" s="296">
        <f t="shared" si="178"/>
        <v>0</v>
      </c>
      <c r="AL839" s="298">
        <f t="shared" si="179"/>
        <v>0</v>
      </c>
      <c r="AM839" s="164"/>
      <c r="AN839" s="402">
        <f t="shared" si="180"/>
        <v>0</v>
      </c>
      <c r="AO839" s="370" t="str">
        <f>IF(AN839=0,"",
IF(SUM($AN$721:AN839)=1,AP839,
IF($AN$841&gt;SUM($AN$721:AN839),_xlfn.CONCAT(", ",AP839),
IF($AN$841=SUM($AN$721:AN839),_xlfn.CONCAT(" y ",AP839)))))</f>
        <v/>
      </c>
      <c r="AP839" s="156" t="s">
        <v>5297</v>
      </c>
      <c r="AQ839" s="272">
        <f t="shared" si="181"/>
        <v>0</v>
      </c>
      <c r="AR839" s="273" t="str">
        <f>IF(AQ839=0,"",
IF(SUM(AQ721:AQ839)=1,AS839,
IF(AQ841&gt;SUM(AQ721:AQ839),_xlfn.CONCAT(", ",AS839),
IF(AQ841=SUM(AQ721:AQ839),_xlfn.CONCAT(" y ",AS839)))))</f>
        <v/>
      </c>
      <c r="AS839" s="156" t="s">
        <v>5297</v>
      </c>
    </row>
    <row r="840" spans="1:45" ht="15" customHeight="1">
      <c r="A840" s="662"/>
      <c r="B840" s="145"/>
      <c r="C840" s="157" t="s">
        <v>5298</v>
      </c>
      <c r="D840" s="884" t="str">
        <f t="shared" si="173"/>
        <v/>
      </c>
      <c r="E840" s="884"/>
      <c r="F840" s="884"/>
      <c r="G840" s="719"/>
      <c r="H840" s="719"/>
      <c r="I840" s="719"/>
      <c r="J840" s="719"/>
      <c r="K840" s="719"/>
      <c r="L840" s="719"/>
      <c r="M840" s="719"/>
      <c r="N840" s="719"/>
      <c r="O840" s="719"/>
      <c r="P840" s="719"/>
      <c r="Q840" s="719"/>
      <c r="R840" s="719"/>
      <c r="S840" s="719"/>
      <c r="T840" s="719"/>
      <c r="U840" s="719"/>
      <c r="V840" s="719"/>
      <c r="W840" s="719"/>
      <c r="X840" s="719"/>
      <c r="Y840" s="719"/>
      <c r="Z840" s="719"/>
      <c r="AA840" s="719"/>
      <c r="AB840" s="719"/>
      <c r="AC840" s="719"/>
      <c r="AD840" s="719"/>
      <c r="AE840" s="164"/>
      <c r="AF840" s="164"/>
      <c r="AG840" s="199">
        <f t="shared" si="174"/>
        <v>0</v>
      </c>
      <c r="AH840" s="293">
        <f t="shared" si="175"/>
        <v>0</v>
      </c>
      <c r="AI840" s="294">
        <f t="shared" si="176"/>
        <v>0</v>
      </c>
      <c r="AJ840" s="295">
        <f t="shared" si="177"/>
        <v>0</v>
      </c>
      <c r="AK840" s="296">
        <f t="shared" si="178"/>
        <v>0</v>
      </c>
      <c r="AL840" s="298">
        <f t="shared" si="179"/>
        <v>0</v>
      </c>
      <c r="AM840" s="164"/>
      <c r="AN840" s="402">
        <f t="shared" si="180"/>
        <v>0</v>
      </c>
      <c r="AO840" s="370" t="str">
        <f>IF(AN840=0,"",
IF(SUM($AN$721:AN840)=1,AP840,
IF($AN$841&gt;SUM($AN$721:AN840),_xlfn.CONCAT(", ",AP840),
IF($AN$841=SUM($AN$721:AN840),_xlfn.CONCAT(" y ",AP840)))))</f>
        <v/>
      </c>
      <c r="AP840" s="156" t="s">
        <v>5299</v>
      </c>
      <c r="AQ840" s="272">
        <f t="shared" si="181"/>
        <v>0</v>
      </c>
      <c r="AR840" s="273" t="str">
        <f>IF(AQ840=0,"",
IF(SUM(AQ721:AQ840)=1,AS840,
IF(AQ841&gt;SUM(AQ721:AQ840),_xlfn.CONCAT(", ",AS840),
IF(AQ841=SUM(AQ721:AQ840),_xlfn.CONCAT(" y ",AS840)))))</f>
        <v/>
      </c>
      <c r="AS840" s="156" t="s">
        <v>5299</v>
      </c>
    </row>
    <row r="841" spans="1:45" ht="15" customHeight="1">
      <c r="A841" s="57"/>
      <c r="B841" s="26"/>
      <c r="C841" s="26"/>
      <c r="D841" s="26"/>
      <c r="E841" s="26"/>
      <c r="F841" s="74" t="s">
        <v>5527</v>
      </c>
      <c r="G841" s="716">
        <f>IF(AND(SUM(G721:I840)=0,COUNTIF(G721:I840,"NS")&gt;0),"NS",
IF(AND(SUM(G721:I840)=0,COUNTIF(G721:I840,0)&gt;0),0,
IF(AND(SUM(G721:I840)=0,COUNTIF(G721:I840,"NA")&gt;0),"NA",
SUM(G721:I840))))</f>
        <v>0</v>
      </c>
      <c r="H841" s="716"/>
      <c r="I841" s="716"/>
      <c r="J841" s="716">
        <f>IF(AND(SUM(J721:L840)=0,COUNTIF(J721:L840,"NS")&gt;0),"NS",
IF(AND(SUM(J721:L840)=0,COUNTIF(J721:L840,0)&gt;0),0,
IF(AND(SUM(J721:L840)=0,COUNTIF(J721:L840,"NA")&gt;0),"NA",
SUM(J721:L840))))</f>
        <v>0</v>
      </c>
      <c r="K841" s="716"/>
      <c r="L841" s="716"/>
      <c r="M841" s="716">
        <f>IF(AND(SUM(M721:O840)=0,COUNTIF(M721:O840,"NS")&gt;0),"NS",
IF(AND(SUM(M721:O840)=0,COUNTIF(M721:O840,0)&gt;0),0,
IF(AND(SUM(M721:O840)=0,COUNTIF(M721:O840,"NA")&gt;0),"NA",
SUM(M721:O840))))</f>
        <v>0</v>
      </c>
      <c r="N841" s="716"/>
      <c r="O841" s="716"/>
      <c r="P841" s="716">
        <f>IF(AND(SUM(P721:R840)=0,COUNTIF(P721:R840,"NS")&gt;0),"NS",
IF(AND(SUM(P721:R840)=0,COUNTIF(P721:R840,0)&gt;0),0,
IF(AND(SUM(P721:R840)=0,COUNTIF(P721:R840,"NA")&gt;0),"NA",
SUM(P721:R840))))</f>
        <v>0</v>
      </c>
      <c r="Q841" s="716"/>
      <c r="R841" s="716"/>
      <c r="S841" s="716">
        <f>IF(AND(SUM(S721:U840)=0,COUNTIF(S721:U840,"NS")&gt;0),"NS",
IF(AND(SUM(S721:U840)=0,COUNTIF(S721:U840,0)&gt;0),0,
IF(AND(SUM(S721:U840)=0,COUNTIF(S721:U840,"NA")&gt;0),"NA",
SUM(S721:U840))))</f>
        <v>0</v>
      </c>
      <c r="T841" s="716"/>
      <c r="U841" s="716"/>
      <c r="V841" s="716">
        <f>IF(AND(SUM(V721:X840)=0,COUNTIF(V721:X840,"NS")&gt;0),"NS",
IF(AND(SUM(V721:X840)=0,COUNTIF(V721:X840,0)&gt;0),0,
IF(AND(SUM(V721:X840)=0,COUNTIF(V721:X840,"NA")&gt;0),"NA",
SUM(V721:X840))))</f>
        <v>0</v>
      </c>
      <c r="W841" s="716"/>
      <c r="X841" s="716"/>
      <c r="Y841" s="716">
        <f>IF(AND(SUM(Y721:AA840)=0,COUNTIF(Y721:AA840,"NS")&gt;0),"NS",
IF(AND(SUM(Y721:AA840)=0,COUNTIF(Y721:AA840,0)&gt;0),0,
IF(AND(SUM(Y721:AA840)=0,COUNTIF(Y721:AA840,"NA")&gt;0),"NA",
SUM(Y721:AA840))))</f>
        <v>0</v>
      </c>
      <c r="Z841" s="716"/>
      <c r="AA841" s="716"/>
      <c r="AB841" s="716">
        <f>IF(AND(SUM(AB721:AD840)=0,COUNTIF(AB721:AD840,"NS")&gt;0),"NS",
IF(AND(SUM(AB721:AD840)=0,COUNTIF(AB721:AD840,0)&gt;0),0,
IF(AND(SUM(AB721:AD840)=0,COUNTIF(AB721:AD840,"NA")&gt;0),"NA",
SUM(AB721:AD840))))</f>
        <v>0</v>
      </c>
      <c r="AC841" s="716"/>
      <c r="AD841" s="716"/>
      <c r="AE841" s="164"/>
      <c r="AF841" s="164"/>
      <c r="AG841" s="203">
        <f>SUM(AG721:AG840)</f>
        <v>72</v>
      </c>
      <c r="AH841" s="301"/>
      <c r="AI841" s="302"/>
      <c r="AJ841" s="301"/>
      <c r="AK841" s="291">
        <f>SUM(AK721:AK840)</f>
        <v>0</v>
      </c>
      <c r="AL841" s="297">
        <f>SUM(AL721:AL840)</f>
        <v>0</v>
      </c>
      <c r="AM841" s="164"/>
      <c r="AN841" s="274">
        <f>SUM(AN721:AN840)</f>
        <v>72</v>
      </c>
      <c r="AO841" s="274" t="str">
        <f>IF(AN841=0,"",_xlfn.CONCAT(AO721:AO840))</f>
        <v>1, 2, 3, 4, 5, 6, 7, 8, 9, 10, 11, 12, 13, 14, 15, 16, 17, 18, 19, 20, 21, 22, 23, 24, 25, 26, 27, 28, 29, 30, 31, 32, 33, 34, 35, 36, 37, 38, 39, 40, 41, 42, 43, 44, 45, 46, 47, 48, 49, 50, 51, 52, 53, 54, 55, 56, 57, 58, 59, 60, 61, 62, 63, 64, 65, 66, 67, 68, 69, 70, 71 y 72</v>
      </c>
      <c r="AP841" s="275" t="str">
        <f>IF(AN841=0,"",
IF(AN841&gt;10,"Favor de ingresar toda la información requerida en la pregunta",
IF(AN841=1,_xlfn.CONCAT("Favor de revisar la información capturada en el numeral ",AO841),_xlfn.CONCAT("Favor de revisar la información capturada en los numerales ",AO841))))</f>
        <v>Favor de ingresar toda la información requerida en la pregunta</v>
      </c>
      <c r="AQ841" s="274">
        <f>SUM(AQ721:AQ840)</f>
        <v>0</v>
      </c>
      <c r="AR841" s="274" t="str">
        <f>IF(AQ841=0,"",_xlfn.CONCAT(AR721:AR840))</f>
        <v/>
      </c>
      <c r="AS841" s="275" t="str">
        <f>IF(AQ841=0,"",
IF(AQ841&gt;1,"Favor de revisar la suma y consistencia de totales por filas (numéricos y NS)",
IF(AQ841=1,_xlfn.CONCAT("Favor de revisar la sumatoria del total en el numeral ",AR841),_xlfn.CONCAT("Favor de revisar la sumatoria de los totales en los numerales ",AR841))))</f>
        <v/>
      </c>
    </row>
    <row r="842" spans="1:45" ht="15" customHeight="1">
      <c r="A842" s="57"/>
      <c r="B842" s="26"/>
      <c r="C842" s="26"/>
      <c r="D842" s="26"/>
      <c r="E842" s="26"/>
      <c r="F842" s="26"/>
      <c r="G842" s="26"/>
      <c r="H842" s="26"/>
      <c r="I842" s="26"/>
      <c r="J842" s="26"/>
      <c r="K842" s="26"/>
      <c r="L842" s="26"/>
      <c r="M842" s="26"/>
      <c r="N842" s="26"/>
      <c r="O842" s="26"/>
      <c r="P842" s="26"/>
      <c r="Q842" s="26"/>
      <c r="R842" s="26"/>
      <c r="S842" s="26"/>
      <c r="T842" s="26"/>
      <c r="U842" s="26"/>
      <c r="V842" s="26"/>
      <c r="W842" s="26"/>
      <c r="X842" s="26"/>
      <c r="Y842" s="26"/>
      <c r="Z842" s="26"/>
      <c r="AA842" s="26"/>
      <c r="AB842" s="26"/>
      <c r="AC842" s="26"/>
      <c r="AD842" s="26"/>
      <c r="AE842" s="164"/>
      <c r="AF842" s="164"/>
      <c r="AG842" s="164"/>
      <c r="AH842" s="301"/>
      <c r="AI842" s="302"/>
      <c r="AJ842" s="301"/>
      <c r="AK842" s="332"/>
      <c r="AL842" s="302"/>
      <c r="AM842" s="164"/>
      <c r="AN842" s="164"/>
      <c r="AO842" s="164"/>
      <c r="AP842" s="164"/>
      <c r="AQ842" s="164"/>
      <c r="AR842" s="164"/>
      <c r="AS842" s="164"/>
    </row>
    <row r="843" spans="1:45" ht="45" customHeight="1">
      <c r="A843" s="57"/>
      <c r="B843" s="26"/>
      <c r="C843" s="900" t="s">
        <v>5373</v>
      </c>
      <c r="D843" s="900"/>
      <c r="E843" s="900"/>
      <c r="F843" s="940"/>
      <c r="G843" s="940"/>
      <c r="H843" s="940"/>
      <c r="I843" s="940"/>
      <c r="J843" s="940"/>
      <c r="K843" s="940"/>
      <c r="L843" s="940"/>
      <c r="M843" s="940"/>
      <c r="N843" s="940"/>
      <c r="O843" s="940"/>
      <c r="P843" s="940"/>
      <c r="Q843" s="940"/>
      <c r="R843" s="940"/>
      <c r="S843" s="940"/>
      <c r="T843" s="940"/>
      <c r="U843" s="940"/>
      <c r="V843" s="940"/>
      <c r="W843" s="940"/>
      <c r="X843" s="940"/>
      <c r="Y843" s="940"/>
      <c r="Z843" s="940"/>
      <c r="AA843" s="940"/>
      <c r="AB843" s="940"/>
      <c r="AC843" s="940"/>
      <c r="AD843" s="940"/>
      <c r="AE843" s="164"/>
      <c r="AF843" s="164"/>
      <c r="AG843" s="164"/>
      <c r="AH843" s="164"/>
      <c r="AI843" s="164"/>
      <c r="AJ843" s="164"/>
      <c r="AK843" s="164"/>
      <c r="AL843" s="164"/>
      <c r="AM843" s="164"/>
      <c r="AN843" s="164"/>
      <c r="AO843" s="164"/>
      <c r="AP843" s="164"/>
      <c r="AQ843" s="164"/>
      <c r="AR843" s="164"/>
      <c r="AS843" s="164"/>
    </row>
    <row r="844" spans="1:45" ht="15" customHeight="1">
      <c r="A844" s="57"/>
      <c r="B844" s="811" t="str">
        <f>IF(AND(AM721&gt;0,F843=""),"Ha registrado un número mayor a cero en la col. Otro tipo debe anotar el nombre de dicho(s) tipo(s) de origen","")</f>
        <v/>
      </c>
      <c r="C844" s="811"/>
      <c r="D844" s="811"/>
      <c r="E844" s="811"/>
      <c r="F844" s="811"/>
      <c r="G844" s="811"/>
      <c r="H844" s="811"/>
      <c r="I844" s="811"/>
      <c r="J844" s="811"/>
      <c r="K844" s="811"/>
      <c r="L844" s="811"/>
      <c r="M844" s="811"/>
      <c r="N844" s="811"/>
      <c r="O844" s="811"/>
      <c r="P844" s="811"/>
      <c r="Q844" s="811"/>
      <c r="R844" s="811"/>
      <c r="S844" s="811"/>
      <c r="T844" s="811"/>
      <c r="U844" s="811"/>
      <c r="V844" s="811"/>
      <c r="W844" s="811"/>
      <c r="X844" s="811"/>
      <c r="Y844" s="811"/>
      <c r="Z844" s="811"/>
      <c r="AA844" s="811"/>
      <c r="AB844" s="811"/>
      <c r="AC844" s="811"/>
      <c r="AD844" s="811"/>
      <c r="AE844" s="811"/>
      <c r="AF844" s="164"/>
      <c r="AG844" s="164"/>
      <c r="AH844" s="164"/>
      <c r="AI844" s="164"/>
      <c r="AJ844" s="164"/>
      <c r="AK844" s="164"/>
      <c r="AL844" s="164"/>
      <c r="AM844" s="164"/>
      <c r="AN844" s="164"/>
      <c r="AO844" s="164"/>
      <c r="AP844" s="164"/>
      <c r="AQ844" s="164"/>
      <c r="AR844" s="164"/>
      <c r="AS844" s="164"/>
    </row>
    <row r="845" spans="1:45" ht="24" customHeight="1">
      <c r="A845" s="57"/>
      <c r="B845" s="26"/>
      <c r="C845" s="876" t="s">
        <v>5300</v>
      </c>
      <c r="D845" s="876"/>
      <c r="E845" s="876"/>
      <c r="F845" s="876"/>
      <c r="G845" s="876"/>
      <c r="H845" s="876"/>
      <c r="I845" s="876"/>
      <c r="J845" s="876"/>
      <c r="K845" s="876"/>
      <c r="L845" s="876"/>
      <c r="M845" s="876"/>
      <c r="N845" s="876"/>
      <c r="O845" s="876"/>
      <c r="P845" s="876"/>
      <c r="Q845" s="876"/>
      <c r="R845" s="876"/>
      <c r="S845" s="876"/>
      <c r="T845" s="876"/>
      <c r="U845" s="876"/>
      <c r="V845" s="876"/>
      <c r="W845" s="876"/>
      <c r="X845" s="876"/>
      <c r="Y845" s="876"/>
      <c r="Z845" s="876"/>
      <c r="AA845" s="876"/>
      <c r="AB845" s="876"/>
      <c r="AC845" s="876"/>
      <c r="AD845" s="876"/>
      <c r="AE845" s="164"/>
      <c r="AF845" s="164"/>
      <c r="AG845" s="164"/>
      <c r="AH845" s="164"/>
      <c r="AI845" s="164"/>
      <c r="AJ845" s="164"/>
      <c r="AK845" s="164"/>
      <c r="AL845" s="164"/>
      <c r="AM845" s="164"/>
      <c r="AN845" s="164"/>
      <c r="AO845" s="164"/>
      <c r="AP845" s="164"/>
      <c r="AQ845" s="164"/>
      <c r="AR845" s="164"/>
      <c r="AS845" s="164"/>
    </row>
    <row r="846" spans="1:45" ht="60" customHeight="1">
      <c r="A846" s="57"/>
      <c r="B846" s="26"/>
      <c r="C846" s="892"/>
      <c r="D846" s="893"/>
      <c r="E846" s="893"/>
      <c r="F846" s="893"/>
      <c r="G846" s="893"/>
      <c r="H846" s="893"/>
      <c r="I846" s="893"/>
      <c r="J846" s="893"/>
      <c r="K846" s="893"/>
      <c r="L846" s="893"/>
      <c r="M846" s="893"/>
      <c r="N846" s="893"/>
      <c r="O846" s="893"/>
      <c r="P846" s="893"/>
      <c r="Q846" s="893"/>
      <c r="R846" s="893"/>
      <c r="S846" s="893"/>
      <c r="T846" s="893"/>
      <c r="U846" s="893"/>
      <c r="V846" s="893"/>
      <c r="W846" s="893"/>
      <c r="X846" s="893"/>
      <c r="Y846" s="893"/>
      <c r="Z846" s="893"/>
      <c r="AA846" s="893"/>
      <c r="AB846" s="893"/>
      <c r="AC846" s="893"/>
      <c r="AD846" s="894"/>
      <c r="AE846" s="164"/>
      <c r="AF846" s="164"/>
      <c r="AG846" s="164"/>
      <c r="AH846" s="164"/>
      <c r="AI846" s="164"/>
      <c r="AJ846" s="164"/>
      <c r="AK846" s="164"/>
      <c r="AL846" s="164"/>
      <c r="AM846" s="164"/>
      <c r="AN846" s="164"/>
      <c r="AO846" s="164"/>
      <c r="AP846" s="164"/>
      <c r="AQ846" s="164"/>
      <c r="AR846" s="164"/>
      <c r="AS846" s="164"/>
    </row>
    <row r="847" spans="1:45" ht="15" customHeight="1">
      <c r="A847" s="57"/>
      <c r="B847" s="950" t="str">
        <f>AP841</f>
        <v>Favor de ingresar toda la información requerida en la pregunta</v>
      </c>
      <c r="C847" s="950"/>
      <c r="D847" s="950"/>
      <c r="E847" s="950"/>
      <c r="F847" s="950"/>
      <c r="G847" s="950"/>
      <c r="H847" s="950"/>
      <c r="I847" s="950"/>
      <c r="J847" s="950"/>
      <c r="K847" s="950"/>
      <c r="L847" s="950"/>
      <c r="M847" s="950"/>
      <c r="N847" s="950"/>
      <c r="O847" s="950"/>
      <c r="P847" s="950"/>
      <c r="Q847" s="950"/>
      <c r="R847" s="950"/>
      <c r="S847" s="950"/>
      <c r="T847" s="950"/>
      <c r="U847" s="950"/>
      <c r="V847" s="950"/>
      <c r="W847" s="950"/>
      <c r="X847" s="950"/>
      <c r="Y847" s="950"/>
      <c r="Z847" s="950"/>
      <c r="AA847" s="950"/>
      <c r="AB847" s="950"/>
      <c r="AC847" s="950"/>
      <c r="AD847" s="950"/>
      <c r="AE847" s="164"/>
      <c r="AF847" s="164"/>
      <c r="AG847" s="164"/>
      <c r="AH847" s="164"/>
      <c r="AI847" s="164"/>
      <c r="AJ847" s="164"/>
      <c r="AK847" s="164"/>
      <c r="AL847" s="164"/>
      <c r="AM847" s="164"/>
      <c r="AN847" s="164"/>
      <c r="AO847" s="164"/>
      <c r="AP847" s="164"/>
      <c r="AQ847" s="164"/>
      <c r="AR847" s="164"/>
      <c r="AS847" s="164"/>
    </row>
    <row r="848" spans="1:45" ht="15" customHeight="1">
      <c r="A848" s="57"/>
      <c r="B848" s="809" t="str">
        <f>IF(AL841&gt;0,"Alerta: debido a que cuenta con registros NS, debe proporcionar una justificación en el area de comentarios al final de la pregunta","")</f>
        <v/>
      </c>
      <c r="C848" s="809"/>
      <c r="D848" s="809"/>
      <c r="E848" s="809"/>
      <c r="F848" s="809"/>
      <c r="G848" s="809"/>
      <c r="H848" s="809"/>
      <c r="I848" s="809"/>
      <c r="J848" s="809"/>
      <c r="K848" s="809"/>
      <c r="L848" s="809"/>
      <c r="M848" s="809"/>
      <c r="N848" s="809"/>
      <c r="O848" s="809"/>
      <c r="P848" s="809"/>
      <c r="Q848" s="809"/>
      <c r="R848" s="809"/>
      <c r="S848" s="809"/>
      <c r="T848" s="809"/>
      <c r="U848" s="809"/>
      <c r="V848" s="809"/>
      <c r="W848" s="809"/>
      <c r="X848" s="809"/>
      <c r="Y848" s="809"/>
      <c r="Z848" s="809"/>
      <c r="AA848" s="809"/>
      <c r="AB848" s="809"/>
      <c r="AC848" s="809"/>
      <c r="AD848" s="809"/>
      <c r="AE848" s="164"/>
      <c r="AF848" s="164"/>
      <c r="AG848" s="164"/>
      <c r="AH848" s="164"/>
      <c r="AI848" s="164"/>
      <c r="AJ848" s="164"/>
      <c r="AK848" s="164"/>
      <c r="AL848" s="164"/>
      <c r="AM848" s="164"/>
      <c r="AN848" s="164"/>
      <c r="AO848" s="164"/>
      <c r="AP848" s="164"/>
      <c r="AQ848" s="164"/>
      <c r="AR848" s="164"/>
      <c r="AS848" s="164"/>
    </row>
    <row r="849" spans="1:39" ht="15" customHeight="1">
      <c r="A849" s="57"/>
      <c r="B849" s="811" t="str">
        <f>AS841</f>
        <v/>
      </c>
      <c r="C849" s="811"/>
      <c r="D849" s="811"/>
      <c r="E849" s="811"/>
      <c r="F849" s="811"/>
      <c r="G849" s="811"/>
      <c r="H849" s="811"/>
      <c r="I849" s="811"/>
      <c r="J849" s="811"/>
      <c r="K849" s="811"/>
      <c r="L849" s="811"/>
      <c r="M849" s="811"/>
      <c r="N849" s="811"/>
      <c r="O849" s="811"/>
      <c r="P849" s="811"/>
      <c r="Q849" s="811"/>
      <c r="R849" s="811"/>
      <c r="S849" s="811"/>
      <c r="T849" s="811"/>
      <c r="U849" s="811"/>
      <c r="V849" s="811"/>
      <c r="W849" s="811"/>
      <c r="X849" s="811"/>
      <c r="Y849" s="811"/>
      <c r="Z849" s="811"/>
      <c r="AA849" s="811"/>
      <c r="AB849" s="811"/>
      <c r="AC849" s="811"/>
      <c r="AD849" s="811"/>
      <c r="AE849" s="164"/>
      <c r="AF849" s="164"/>
      <c r="AG849" s="164"/>
      <c r="AH849" s="164"/>
      <c r="AI849" s="164"/>
      <c r="AJ849" s="164"/>
      <c r="AK849" s="164"/>
      <c r="AL849" s="164"/>
      <c r="AM849" s="164"/>
    </row>
    <row r="850" spans="1:39" ht="15" customHeight="1">
      <c r="A850" s="57"/>
      <c r="B850" s="26"/>
      <c r="C850" s="26"/>
      <c r="D850" s="26"/>
      <c r="E850" s="26"/>
      <c r="F850" s="26"/>
      <c r="G850" s="26"/>
      <c r="H850" s="26"/>
      <c r="I850" s="26"/>
      <c r="J850" s="26"/>
      <c r="K850" s="26"/>
      <c r="L850" s="26"/>
      <c r="M850" s="26"/>
      <c r="N850" s="26"/>
      <c r="O850" s="26"/>
      <c r="P850" s="26"/>
      <c r="Q850" s="26"/>
      <c r="R850" s="26"/>
      <c r="S850" s="26"/>
      <c r="T850" s="26"/>
      <c r="U850" s="26"/>
      <c r="V850" s="26"/>
      <c r="W850" s="26"/>
      <c r="X850" s="26"/>
      <c r="Y850" s="26"/>
      <c r="Z850" s="26"/>
      <c r="AA850" s="26"/>
      <c r="AB850" s="26"/>
      <c r="AC850" s="26"/>
      <c r="AD850" s="26"/>
      <c r="AE850" s="164"/>
      <c r="AF850" s="164"/>
      <c r="AG850" s="164"/>
      <c r="AH850" s="164"/>
      <c r="AI850" s="164"/>
      <c r="AJ850" s="164"/>
      <c r="AK850" s="164"/>
      <c r="AL850" s="164"/>
      <c r="AM850" s="164"/>
    </row>
    <row r="851" spans="1:39" ht="15" customHeight="1">
      <c r="A851" s="57"/>
      <c r="B851" s="26"/>
      <c r="C851" s="26"/>
      <c r="D851" s="26"/>
      <c r="E851" s="26"/>
      <c r="F851" s="26"/>
      <c r="G851" s="26"/>
      <c r="H851" s="26"/>
      <c r="I851" s="26"/>
      <c r="J851" s="26"/>
      <c r="K851" s="26"/>
      <c r="L851" s="26"/>
      <c r="M851" s="26"/>
      <c r="N851" s="26"/>
      <c r="O851" s="26"/>
      <c r="P851" s="26"/>
      <c r="Q851" s="26"/>
      <c r="R851" s="26"/>
      <c r="S851" s="26"/>
      <c r="T851" s="26"/>
      <c r="U851" s="26"/>
      <c r="V851" s="26"/>
      <c r="W851" s="26"/>
      <c r="X851" s="26"/>
      <c r="Y851" s="26"/>
      <c r="Z851" s="26"/>
      <c r="AA851" s="26"/>
      <c r="AB851" s="26"/>
      <c r="AC851" s="26"/>
      <c r="AD851" s="26"/>
      <c r="AE851" s="164"/>
      <c r="AF851" s="164"/>
      <c r="AG851" s="164"/>
      <c r="AH851" s="164"/>
      <c r="AI851" s="164"/>
      <c r="AJ851" s="164"/>
      <c r="AK851" s="164"/>
      <c r="AL851" s="164"/>
      <c r="AM851" s="164"/>
    </row>
    <row r="852" spans="1:39" ht="15" customHeight="1">
      <c r="A852" s="57"/>
      <c r="B852" s="26"/>
      <c r="C852" s="26"/>
      <c r="D852" s="26"/>
      <c r="E852" s="26"/>
      <c r="F852" s="26"/>
      <c r="G852" s="26"/>
      <c r="H852" s="26"/>
      <c r="I852" s="26"/>
      <c r="J852" s="26"/>
      <c r="K852" s="26"/>
      <c r="L852" s="26"/>
      <c r="M852" s="26"/>
      <c r="N852" s="26"/>
      <c r="O852" s="26"/>
      <c r="P852" s="26"/>
      <c r="Q852" s="26"/>
      <c r="R852" s="26"/>
      <c r="S852" s="26"/>
      <c r="T852" s="26"/>
      <c r="U852" s="26"/>
      <c r="V852" s="26"/>
      <c r="W852" s="26"/>
      <c r="X852" s="26"/>
      <c r="Y852" s="26"/>
      <c r="Z852" s="26"/>
      <c r="AA852" s="26"/>
      <c r="AB852" s="26"/>
      <c r="AC852" s="26"/>
      <c r="AD852" s="26"/>
      <c r="AE852" s="164"/>
      <c r="AF852" s="164"/>
      <c r="AG852" s="164"/>
      <c r="AH852" s="164"/>
      <c r="AI852" s="164"/>
      <c r="AJ852" s="164"/>
      <c r="AK852" s="164"/>
      <c r="AL852" s="164"/>
      <c r="AM852" s="164"/>
    </row>
    <row r="853" spans="1:39" ht="36" customHeight="1">
      <c r="A853" s="50" t="s">
        <v>5681</v>
      </c>
      <c r="B853" s="864" t="s">
        <v>5682</v>
      </c>
      <c r="C853" s="864"/>
      <c r="D853" s="864"/>
      <c r="E853" s="864"/>
      <c r="F853" s="864"/>
      <c r="G853" s="864"/>
      <c r="H853" s="864"/>
      <c r="I853" s="864"/>
      <c r="J853" s="864"/>
      <c r="K853" s="864"/>
      <c r="L853" s="864"/>
      <c r="M853" s="864"/>
      <c r="N853" s="864"/>
      <c r="O853" s="864"/>
      <c r="P853" s="864"/>
      <c r="Q853" s="864"/>
      <c r="R853" s="864"/>
      <c r="S853" s="864"/>
      <c r="T853" s="864"/>
      <c r="U853" s="864"/>
      <c r="V853" s="864"/>
      <c r="W853" s="864"/>
      <c r="X853" s="864"/>
      <c r="Y853" s="864"/>
      <c r="Z853" s="864"/>
      <c r="AA853" s="864"/>
      <c r="AB853" s="864"/>
      <c r="AC853" s="864"/>
      <c r="AD853" s="864"/>
      <c r="AE853" s="164"/>
      <c r="AF853" s="164"/>
      <c r="AG853" s="164"/>
      <c r="AH853" s="164"/>
      <c r="AI853" s="164"/>
      <c r="AJ853" s="164"/>
      <c r="AK853" s="164"/>
      <c r="AL853" s="164"/>
      <c r="AM853" s="164"/>
    </row>
    <row r="854" spans="1:39" ht="48" customHeight="1">
      <c r="A854" s="57"/>
      <c r="B854" s="26"/>
      <c r="C854" s="861" t="s">
        <v>5683</v>
      </c>
      <c r="D854" s="861"/>
      <c r="E854" s="861"/>
      <c r="F854" s="861"/>
      <c r="G854" s="861"/>
      <c r="H854" s="861"/>
      <c r="I854" s="861"/>
      <c r="J854" s="861"/>
      <c r="K854" s="861"/>
      <c r="L854" s="861"/>
      <c r="M854" s="861"/>
      <c r="N854" s="861"/>
      <c r="O854" s="861"/>
      <c r="P854" s="861"/>
      <c r="Q854" s="861"/>
      <c r="R854" s="861"/>
      <c r="S854" s="861"/>
      <c r="T854" s="861"/>
      <c r="U854" s="861"/>
      <c r="V854" s="861"/>
      <c r="W854" s="861"/>
      <c r="X854" s="861"/>
      <c r="Y854" s="861"/>
      <c r="Z854" s="861"/>
      <c r="AA854" s="861"/>
      <c r="AB854" s="861"/>
      <c r="AC854" s="861"/>
      <c r="AD854" s="861"/>
      <c r="AE854" s="164"/>
      <c r="AF854" s="164"/>
      <c r="AG854" s="164"/>
      <c r="AH854" s="164"/>
      <c r="AI854" s="164"/>
      <c r="AJ854" s="164"/>
      <c r="AK854" s="164"/>
      <c r="AL854" s="164"/>
      <c r="AM854" s="164"/>
    </row>
    <row r="855" spans="1:39" ht="24" customHeight="1">
      <c r="A855" s="57"/>
      <c r="B855" s="26"/>
      <c r="C855" s="863" t="s">
        <v>5643</v>
      </c>
      <c r="D855" s="863"/>
      <c r="E855" s="863"/>
      <c r="F855" s="863"/>
      <c r="G855" s="863"/>
      <c r="H855" s="863"/>
      <c r="I855" s="863"/>
      <c r="J855" s="863"/>
      <c r="K855" s="863"/>
      <c r="L855" s="863"/>
      <c r="M855" s="863"/>
      <c r="N855" s="863"/>
      <c r="O855" s="863"/>
      <c r="P855" s="863"/>
      <c r="Q855" s="863"/>
      <c r="R855" s="863"/>
      <c r="S855" s="863"/>
      <c r="T855" s="863"/>
      <c r="U855" s="863"/>
      <c r="V855" s="863"/>
      <c r="W855" s="863"/>
      <c r="X855" s="863"/>
      <c r="Y855" s="863"/>
      <c r="Z855" s="863"/>
      <c r="AA855" s="863"/>
      <c r="AB855" s="863"/>
      <c r="AC855" s="863"/>
      <c r="AD855" s="863"/>
      <c r="AE855" s="164"/>
      <c r="AF855" s="164"/>
      <c r="AG855" s="164"/>
      <c r="AH855" s="164"/>
      <c r="AI855" s="164"/>
      <c r="AJ855" s="164"/>
      <c r="AK855" s="164"/>
      <c r="AL855" s="164"/>
      <c r="AM855" s="164"/>
    </row>
    <row r="856" spans="1:39" ht="36" customHeight="1">
      <c r="A856" s="57"/>
      <c r="B856" s="26"/>
      <c r="C856" s="861" t="s">
        <v>5684</v>
      </c>
      <c r="D856" s="861"/>
      <c r="E856" s="861"/>
      <c r="F856" s="861"/>
      <c r="G856" s="861"/>
      <c r="H856" s="861"/>
      <c r="I856" s="861"/>
      <c r="J856" s="861"/>
      <c r="K856" s="861"/>
      <c r="L856" s="861"/>
      <c r="M856" s="861"/>
      <c r="N856" s="861"/>
      <c r="O856" s="861"/>
      <c r="P856" s="861"/>
      <c r="Q856" s="861"/>
      <c r="R856" s="861"/>
      <c r="S856" s="861"/>
      <c r="T856" s="861"/>
      <c r="U856" s="861"/>
      <c r="V856" s="861"/>
      <c r="W856" s="861"/>
      <c r="X856" s="861"/>
      <c r="Y856" s="861"/>
      <c r="Z856" s="861"/>
      <c r="AA856" s="861"/>
      <c r="AB856" s="861"/>
      <c r="AC856" s="861"/>
      <c r="AD856" s="861"/>
      <c r="AE856" s="164"/>
      <c r="AF856" s="164"/>
      <c r="AG856" s="164"/>
      <c r="AH856" s="164"/>
      <c r="AI856" s="164"/>
      <c r="AJ856" s="164"/>
      <c r="AK856" s="164"/>
      <c r="AL856" s="164"/>
      <c r="AM856" s="164"/>
    </row>
    <row r="857" spans="1:39" ht="15" customHeight="1">
      <c r="A857" s="57"/>
      <c r="B857" s="26"/>
      <c r="C857" s="26"/>
      <c r="D857" s="26"/>
      <c r="E857" s="26"/>
      <c r="F857" s="26"/>
      <c r="G857" s="26"/>
      <c r="H857" s="26"/>
      <c r="I857" s="26"/>
      <c r="J857" s="26"/>
      <c r="K857" s="26"/>
      <c r="L857" s="26"/>
      <c r="M857" s="26"/>
      <c r="N857" s="26"/>
      <c r="O857" s="26"/>
      <c r="P857" s="26"/>
      <c r="Q857" s="26"/>
      <c r="R857" s="26"/>
      <c r="S857" s="26"/>
      <c r="T857" s="26"/>
      <c r="U857" s="26"/>
      <c r="V857" s="26"/>
      <c r="W857" s="26"/>
      <c r="X857" s="26"/>
      <c r="Y857" s="26"/>
      <c r="Z857" s="26"/>
      <c r="AA857" s="26"/>
      <c r="AB857" s="26"/>
      <c r="AC857" s="26"/>
      <c r="AD857" s="26"/>
      <c r="AE857" s="164"/>
      <c r="AF857" s="164"/>
      <c r="AG857" s="164"/>
      <c r="AH857" s="164"/>
      <c r="AI857" s="351" t="s">
        <v>5313</v>
      </c>
      <c r="AJ857" s="540" t="s">
        <v>5314</v>
      </c>
      <c r="AK857" s="770" t="s">
        <v>5082</v>
      </c>
      <c r="AL857" s="770"/>
      <c r="AM857" s="770"/>
    </row>
    <row r="858" spans="1:39" ht="60" customHeight="1">
      <c r="A858" s="57"/>
      <c r="B858" s="26"/>
      <c r="C858" s="710" t="s">
        <v>5083</v>
      </c>
      <c r="D858" s="710"/>
      <c r="E858" s="710"/>
      <c r="F858" s="710"/>
      <c r="G858" s="710"/>
      <c r="H858" s="710"/>
      <c r="I858" s="710"/>
      <c r="J858" s="710"/>
      <c r="K858" s="710"/>
      <c r="L858" s="710"/>
      <c r="M858" s="710"/>
      <c r="N858" s="710"/>
      <c r="O858" s="710"/>
      <c r="P858" s="710"/>
      <c r="Q858" s="710"/>
      <c r="R858" s="710"/>
      <c r="S858" s="710"/>
      <c r="T858" s="710"/>
      <c r="U858" s="710"/>
      <c r="V858" s="710"/>
      <c r="W858" s="710"/>
      <c r="X858" s="710"/>
      <c r="Y858" s="707" t="s">
        <v>5685</v>
      </c>
      <c r="Z858" s="708"/>
      <c r="AA858" s="708"/>
      <c r="AB858" s="708"/>
      <c r="AC858" s="708"/>
      <c r="AD858" s="709"/>
      <c r="AE858" s="164"/>
      <c r="AF858" s="164"/>
      <c r="AG858" s="287" t="s">
        <v>5088</v>
      </c>
      <c r="AH858" s="297" t="s">
        <v>5089</v>
      </c>
      <c r="AI858" s="352" t="s">
        <v>5663</v>
      </c>
      <c r="AJ858" s="348" t="s">
        <v>5686</v>
      </c>
      <c r="AK858" s="401" t="s">
        <v>5092</v>
      </c>
      <c r="AL858" s="270" t="s">
        <v>5093</v>
      </c>
      <c r="AM858" s="369" t="s">
        <v>5094</v>
      </c>
    </row>
    <row r="859" spans="1:39" ht="15" customHeight="1">
      <c r="A859" s="57"/>
      <c r="B859" s="26"/>
      <c r="C859" s="165" t="s">
        <v>5008</v>
      </c>
      <c r="D859" s="852" t="str">
        <f>IF(D40="","",D40)</f>
        <v>OFICINA DEL C GOBERNADOR</v>
      </c>
      <c r="E859" s="853"/>
      <c r="F859" s="853"/>
      <c r="G859" s="853"/>
      <c r="H859" s="853"/>
      <c r="I859" s="853"/>
      <c r="J859" s="853"/>
      <c r="K859" s="853"/>
      <c r="L859" s="853"/>
      <c r="M859" s="853"/>
      <c r="N859" s="853"/>
      <c r="O859" s="853"/>
      <c r="P859" s="853"/>
      <c r="Q859" s="853"/>
      <c r="R859" s="853"/>
      <c r="S859" s="853"/>
      <c r="T859" s="853"/>
      <c r="U859" s="853"/>
      <c r="V859" s="853"/>
      <c r="W859" s="853"/>
      <c r="X859" s="854"/>
      <c r="Y859" s="713"/>
      <c r="Z859" s="714"/>
      <c r="AA859" s="714"/>
      <c r="AB859" s="714"/>
      <c r="AC859" s="714"/>
      <c r="AD859" s="715"/>
      <c r="AE859" s="164"/>
      <c r="AF859" s="164"/>
      <c r="AG859" s="199">
        <f>IF(AND(COUNTBLANK(D859)=1,COUNTA(Y859)=0),0,IF(AND(SUM(P721:AA721)=0,COUNTBLANK(D859)=0,COUNTA(Y859)=0),0,IF(AND(SUM(P721:AA721)&gt;0,COUNTBLANK(D859)=0,COUNTA(Y859)=1),0,1)))</f>
        <v>0</v>
      </c>
      <c r="AH859" s="298">
        <f>COUNTIF(Y859,"NS")</f>
        <v>0</v>
      </c>
      <c r="AI859" s="351">
        <f>IF(AND(SUM($P721:$AA721)=0,COUNTA(Y859)&gt;0),1,0)</f>
        <v>0</v>
      </c>
      <c r="AJ859" s="540">
        <f>IF(OR(Y859="NS",P721="NS",S721="NS",V721="NS",Y721="NS"),0,IF(AND(Y859="NA",P721="NA",S721="NA",V721="NA",Y721="NA"),0,IF(Y859&lt;=SUM(P721:AA721),0,1)))</f>
        <v>0</v>
      </c>
      <c r="AK859" s="402">
        <f>IF(AG859=0,0,1)</f>
        <v>0</v>
      </c>
      <c r="AL859" s="370" t="str">
        <f>IF(AK859=0,"",
IF(SUM($AK$859:AK859)=1,AM859,
IF($AK$979&gt;SUM($AK$859:AK859),_xlfn.CONCAT(", ",AM859),
IF($AK$979=SUM($AK$859:AK859),_xlfn.CONCAT(" y ",AM859)))))</f>
        <v/>
      </c>
      <c r="AM859" s="156" t="s">
        <v>5095</v>
      </c>
    </row>
    <row r="860" spans="1:39" ht="15" customHeight="1">
      <c r="A860" s="57"/>
      <c r="B860" s="26"/>
      <c r="C860" s="165" t="s">
        <v>5010</v>
      </c>
      <c r="D860" s="852" t="str">
        <f t="shared" ref="D860:D923" si="182">IF(D41="","",D41)</f>
        <v>SECRETARIA DE DESARROLLO AGROPECUARIO RURAL Y PESCA</v>
      </c>
      <c r="E860" s="853"/>
      <c r="F860" s="853"/>
      <c r="G860" s="853"/>
      <c r="H860" s="853"/>
      <c r="I860" s="853"/>
      <c r="J860" s="853"/>
      <c r="K860" s="853"/>
      <c r="L860" s="853"/>
      <c r="M860" s="853"/>
      <c r="N860" s="853"/>
      <c r="O860" s="853"/>
      <c r="P860" s="853"/>
      <c r="Q860" s="853"/>
      <c r="R860" s="853"/>
      <c r="S860" s="853"/>
      <c r="T860" s="853"/>
      <c r="U860" s="853"/>
      <c r="V860" s="853"/>
      <c r="W860" s="853"/>
      <c r="X860" s="854"/>
      <c r="Y860" s="713"/>
      <c r="Z860" s="714"/>
      <c r="AA860" s="714"/>
      <c r="AB860" s="714"/>
      <c r="AC860" s="714"/>
      <c r="AD860" s="715"/>
      <c r="AE860" s="164"/>
      <c r="AF860" s="164"/>
      <c r="AG860" s="199">
        <f t="shared" ref="AG860:AG923" si="183">IF(AND(COUNTBLANK(D860)=1,COUNTA(Y860)=0),0,IF(AND(SUM(P722:AA722)=0,COUNTBLANK(D860)=0,COUNTA(Y860)=0),0,IF(AND(SUM(P722:AA722)&gt;0,COUNTBLANK(D860)=0,COUNTA(Y860)=1),0,1)))</f>
        <v>0</v>
      </c>
      <c r="AH860" s="298">
        <f t="shared" ref="AH860:AH923" si="184">COUNTIF(Y860,"NS")</f>
        <v>0</v>
      </c>
      <c r="AI860" s="351">
        <f t="shared" ref="AI860:AI923" si="185">IF(AND(SUM(P722:AA722)=0,COUNTA(Y860)&gt;0),1,0)</f>
        <v>0</v>
      </c>
      <c r="AJ860" s="540">
        <f t="shared" ref="AJ860:AJ923" si="186">IF(OR(Y860="NS",P722="NS",S722="NS",V722="NS",Y722="NS"),0,IF(AND(Y860="NA",P722="NA",S722="NA",V722="NA",Y722="NA"),0,IF(Y860&lt;=SUM(P722:AA722),0,1)))</f>
        <v>0</v>
      </c>
      <c r="AK860" s="402">
        <f t="shared" ref="AK860:AK923" si="187">IF(AG860=0,0,1)</f>
        <v>0</v>
      </c>
      <c r="AL860" s="370" t="str">
        <f>IF(AK860=0,"",
IF(SUM($AK$859:AK860)=1,AM860,
IF($AK$979&gt;SUM($AK$859:AK860),_xlfn.CONCAT(", ",AM860),
IF($AK$979=SUM($AK$859:AK860),_xlfn.CONCAT(" y ",AM860)))))</f>
        <v/>
      </c>
      <c r="AM860" s="156" t="s">
        <v>5096</v>
      </c>
    </row>
    <row r="861" spans="1:39" ht="15" customHeight="1">
      <c r="A861" s="57"/>
      <c r="B861" s="26"/>
      <c r="C861" s="165" t="s">
        <v>5012</v>
      </c>
      <c r="D861" s="852" t="str">
        <f t="shared" si="182"/>
        <v>SECRETARIA DE SALUD</v>
      </c>
      <c r="E861" s="853"/>
      <c r="F861" s="853"/>
      <c r="G861" s="853"/>
      <c r="H861" s="853"/>
      <c r="I861" s="853"/>
      <c r="J861" s="853"/>
      <c r="K861" s="853"/>
      <c r="L861" s="853"/>
      <c r="M861" s="853"/>
      <c r="N861" s="853"/>
      <c r="O861" s="853"/>
      <c r="P861" s="853"/>
      <c r="Q861" s="853"/>
      <c r="R861" s="853"/>
      <c r="S861" s="853"/>
      <c r="T861" s="853"/>
      <c r="U861" s="853"/>
      <c r="V861" s="853"/>
      <c r="W861" s="853"/>
      <c r="X861" s="854"/>
      <c r="Y861" s="713"/>
      <c r="Z861" s="714"/>
      <c r="AA861" s="714"/>
      <c r="AB861" s="714"/>
      <c r="AC861" s="714"/>
      <c r="AD861" s="715"/>
      <c r="AE861" s="164"/>
      <c r="AF861" s="164"/>
      <c r="AG861" s="199">
        <f t="shared" si="183"/>
        <v>0</v>
      </c>
      <c r="AH861" s="298">
        <f t="shared" si="184"/>
        <v>0</v>
      </c>
      <c r="AI861" s="351">
        <f t="shared" si="185"/>
        <v>0</v>
      </c>
      <c r="AJ861" s="540">
        <f t="shared" si="186"/>
        <v>0</v>
      </c>
      <c r="AK861" s="402">
        <f t="shared" si="187"/>
        <v>0</v>
      </c>
      <c r="AL861" s="370" t="str">
        <f>IF(AK861=0,"",
IF(SUM($AK$859:AK861)=1,AM861,
IF($AK$979&gt;SUM($AK$859:AK861),_xlfn.CONCAT(", ",AM861),
IF($AK$979=SUM($AK$859:AK861),_xlfn.CONCAT(" y ",AM861)))))</f>
        <v/>
      </c>
      <c r="AM861" s="156" t="s">
        <v>5097</v>
      </c>
    </row>
    <row r="862" spans="1:39" ht="15" customHeight="1">
      <c r="A862" s="57"/>
      <c r="B862" s="26"/>
      <c r="C862" s="165" t="s">
        <v>5014</v>
      </c>
      <c r="D862" s="852" t="str">
        <f t="shared" si="182"/>
        <v>SECRETARIA DE EDUCACION</v>
      </c>
      <c r="E862" s="853"/>
      <c r="F862" s="853"/>
      <c r="G862" s="853"/>
      <c r="H862" s="853"/>
      <c r="I862" s="853"/>
      <c r="J862" s="853"/>
      <c r="K862" s="853"/>
      <c r="L862" s="853"/>
      <c r="M862" s="853"/>
      <c r="N862" s="853"/>
      <c r="O862" s="853"/>
      <c r="P862" s="853"/>
      <c r="Q862" s="853"/>
      <c r="R862" s="853"/>
      <c r="S862" s="853"/>
      <c r="T862" s="853"/>
      <c r="U862" s="853"/>
      <c r="V862" s="853"/>
      <c r="W862" s="853"/>
      <c r="X862" s="854"/>
      <c r="Y862" s="713"/>
      <c r="Z862" s="714"/>
      <c r="AA862" s="714"/>
      <c r="AB862" s="714"/>
      <c r="AC862" s="714"/>
      <c r="AD862" s="715"/>
      <c r="AE862" s="164"/>
      <c r="AF862" s="164"/>
      <c r="AG862" s="199">
        <f t="shared" si="183"/>
        <v>0</v>
      </c>
      <c r="AH862" s="298">
        <f t="shared" si="184"/>
        <v>0</v>
      </c>
      <c r="AI862" s="351">
        <f t="shared" si="185"/>
        <v>0</v>
      </c>
      <c r="AJ862" s="540">
        <f t="shared" si="186"/>
        <v>0</v>
      </c>
      <c r="AK862" s="402">
        <f t="shared" si="187"/>
        <v>0</v>
      </c>
      <c r="AL862" s="370" t="str">
        <f>IF(AK862=0,"",
IF(SUM($AK$859:AK862)=1,AM862,
IF($AK$979&gt;SUM($AK$859:AK862),_xlfn.CONCAT(", ",AM862),
IF($AK$979=SUM($AK$859:AK862),_xlfn.CONCAT(" y ",AM862)))))</f>
        <v/>
      </c>
      <c r="AM862" s="156" t="s">
        <v>5098</v>
      </c>
    </row>
    <row r="863" spans="1:39" ht="15" customHeight="1">
      <c r="A863" s="57"/>
      <c r="B863" s="26"/>
      <c r="C863" s="165" t="s">
        <v>5016</v>
      </c>
      <c r="D863" s="852" t="str">
        <f t="shared" si="182"/>
        <v>SECRETARIA DE DESARROLLO SOCIAL</v>
      </c>
      <c r="E863" s="853"/>
      <c r="F863" s="853"/>
      <c r="G863" s="853"/>
      <c r="H863" s="853"/>
      <c r="I863" s="853"/>
      <c r="J863" s="853"/>
      <c r="K863" s="853"/>
      <c r="L863" s="853"/>
      <c r="M863" s="853"/>
      <c r="N863" s="853"/>
      <c r="O863" s="853"/>
      <c r="P863" s="853"/>
      <c r="Q863" s="853"/>
      <c r="R863" s="853"/>
      <c r="S863" s="853"/>
      <c r="T863" s="853"/>
      <c r="U863" s="853"/>
      <c r="V863" s="853"/>
      <c r="W863" s="853"/>
      <c r="X863" s="854"/>
      <c r="Y863" s="713"/>
      <c r="Z863" s="714"/>
      <c r="AA863" s="714"/>
      <c r="AB863" s="714"/>
      <c r="AC863" s="714"/>
      <c r="AD863" s="715"/>
      <c r="AE863" s="164"/>
      <c r="AF863" s="164"/>
      <c r="AG863" s="199">
        <f t="shared" si="183"/>
        <v>0</v>
      </c>
      <c r="AH863" s="298">
        <f t="shared" si="184"/>
        <v>0</v>
      </c>
      <c r="AI863" s="351">
        <f t="shared" si="185"/>
        <v>0</v>
      </c>
      <c r="AJ863" s="540">
        <f t="shared" si="186"/>
        <v>0</v>
      </c>
      <c r="AK863" s="402">
        <f t="shared" si="187"/>
        <v>0</v>
      </c>
      <c r="AL863" s="370" t="str">
        <f>IF(AK863=0,"",
IF(SUM($AK$859:AK863)=1,AM863,
IF($AK$979&gt;SUM($AK$859:AK863),_xlfn.CONCAT(", ",AM863),
IF($AK$979=SUM($AK$859:AK863),_xlfn.CONCAT(" y ",AM863)))))</f>
        <v/>
      </c>
      <c r="AM863" s="156" t="s">
        <v>5099</v>
      </c>
    </row>
    <row r="864" spans="1:39" ht="15" customHeight="1">
      <c r="A864" s="57"/>
      <c r="B864" s="26"/>
      <c r="C864" s="165" t="s">
        <v>5018</v>
      </c>
      <c r="D864" s="852" t="str">
        <f t="shared" si="182"/>
        <v>SECRETARIA DE DESARROLLO ECONOMICO Y PORTUARIO</v>
      </c>
      <c r="E864" s="853"/>
      <c r="F864" s="853"/>
      <c r="G864" s="853"/>
      <c r="H864" s="853"/>
      <c r="I864" s="853"/>
      <c r="J864" s="853"/>
      <c r="K864" s="853"/>
      <c r="L864" s="853"/>
      <c r="M864" s="853"/>
      <c r="N864" s="853"/>
      <c r="O864" s="853"/>
      <c r="P864" s="853"/>
      <c r="Q864" s="853"/>
      <c r="R864" s="853"/>
      <c r="S864" s="853"/>
      <c r="T864" s="853"/>
      <c r="U864" s="853"/>
      <c r="V864" s="853"/>
      <c r="W864" s="853"/>
      <c r="X864" s="854"/>
      <c r="Y864" s="713"/>
      <c r="Z864" s="714"/>
      <c r="AA864" s="714"/>
      <c r="AB864" s="714"/>
      <c r="AC864" s="714"/>
      <c r="AD864" s="715"/>
      <c r="AE864" s="164"/>
      <c r="AF864" s="164"/>
      <c r="AG864" s="199">
        <f t="shared" si="183"/>
        <v>0</v>
      </c>
      <c r="AH864" s="298">
        <f t="shared" si="184"/>
        <v>0</v>
      </c>
      <c r="AI864" s="351">
        <f t="shared" si="185"/>
        <v>0</v>
      </c>
      <c r="AJ864" s="540">
        <f t="shared" si="186"/>
        <v>0</v>
      </c>
      <c r="AK864" s="402">
        <f t="shared" si="187"/>
        <v>0</v>
      </c>
      <c r="AL864" s="370" t="str">
        <f>IF(AK864=0,"",
IF(SUM($AK$859:AK864)=1,AM864,
IF($AK$979&gt;SUM($AK$859:AK864),_xlfn.CONCAT(", ",AM864),
IF($AK$979=SUM($AK$859:AK864),_xlfn.CONCAT(" y ",AM864)))))</f>
        <v/>
      </c>
      <c r="AM864" s="156" t="s">
        <v>5100</v>
      </c>
    </row>
    <row r="865" spans="1:39" ht="15" customHeight="1">
      <c r="A865" s="57"/>
      <c r="B865" s="26"/>
      <c r="C865" s="165" t="s">
        <v>5020</v>
      </c>
      <c r="D865" s="852" t="str">
        <f t="shared" si="182"/>
        <v>SECRETARIA DE GOBIERNO</v>
      </c>
      <c r="E865" s="853"/>
      <c r="F865" s="853"/>
      <c r="G865" s="853"/>
      <c r="H865" s="853"/>
      <c r="I865" s="853"/>
      <c r="J865" s="853"/>
      <c r="K865" s="853"/>
      <c r="L865" s="853"/>
      <c r="M865" s="853"/>
      <c r="N865" s="853"/>
      <c r="O865" s="853"/>
      <c r="P865" s="853"/>
      <c r="Q865" s="853"/>
      <c r="R865" s="853"/>
      <c r="S865" s="853"/>
      <c r="T865" s="853"/>
      <c r="U865" s="853"/>
      <c r="V865" s="853"/>
      <c r="W865" s="853"/>
      <c r="X865" s="854"/>
      <c r="Y865" s="713"/>
      <c r="Z865" s="714"/>
      <c r="AA865" s="714"/>
      <c r="AB865" s="714"/>
      <c r="AC865" s="714"/>
      <c r="AD865" s="715"/>
      <c r="AE865" s="164"/>
      <c r="AF865" s="164"/>
      <c r="AG865" s="199">
        <f t="shared" si="183"/>
        <v>0</v>
      </c>
      <c r="AH865" s="298">
        <f t="shared" si="184"/>
        <v>0</v>
      </c>
      <c r="AI865" s="351">
        <f t="shared" si="185"/>
        <v>0</v>
      </c>
      <c r="AJ865" s="540">
        <f t="shared" si="186"/>
        <v>0</v>
      </c>
      <c r="AK865" s="402">
        <f t="shared" si="187"/>
        <v>0</v>
      </c>
      <c r="AL865" s="370" t="str">
        <f>IF(AK865=0,"",
IF(SUM($AK$859:AK865)=1,AM865,
IF($AK$979&gt;SUM($AK$859:AK865),_xlfn.CONCAT(", ",AM865),
IF($AK$979=SUM($AK$859:AK865),_xlfn.CONCAT(" y ",AM865)))))</f>
        <v/>
      </c>
      <c r="AM865" s="156" t="s">
        <v>5101</v>
      </c>
    </row>
    <row r="866" spans="1:39" ht="15" customHeight="1">
      <c r="A866" s="57"/>
      <c r="B866" s="26"/>
      <c r="C866" s="165" t="s">
        <v>5022</v>
      </c>
      <c r="D866" s="852" t="str">
        <f t="shared" si="182"/>
        <v>SECRETARIA DE FINANZAS Y PLANEACION</v>
      </c>
      <c r="E866" s="853"/>
      <c r="F866" s="853"/>
      <c r="G866" s="853"/>
      <c r="H866" s="853"/>
      <c r="I866" s="853"/>
      <c r="J866" s="853"/>
      <c r="K866" s="853"/>
      <c r="L866" s="853"/>
      <c r="M866" s="853"/>
      <c r="N866" s="853"/>
      <c r="O866" s="853"/>
      <c r="P866" s="853"/>
      <c r="Q866" s="853"/>
      <c r="R866" s="853"/>
      <c r="S866" s="853"/>
      <c r="T866" s="853"/>
      <c r="U866" s="853"/>
      <c r="V866" s="853"/>
      <c r="W866" s="853"/>
      <c r="X866" s="854"/>
      <c r="Y866" s="713"/>
      <c r="Z866" s="714"/>
      <c r="AA866" s="714"/>
      <c r="AB866" s="714"/>
      <c r="AC866" s="714"/>
      <c r="AD866" s="715"/>
      <c r="AE866" s="164"/>
      <c r="AF866" s="164"/>
      <c r="AG866" s="199">
        <f t="shared" si="183"/>
        <v>0</v>
      </c>
      <c r="AH866" s="298">
        <f t="shared" si="184"/>
        <v>0</v>
      </c>
      <c r="AI866" s="351">
        <f t="shared" si="185"/>
        <v>0</v>
      </c>
      <c r="AJ866" s="540">
        <f t="shared" si="186"/>
        <v>0</v>
      </c>
      <c r="AK866" s="402">
        <f t="shared" si="187"/>
        <v>0</v>
      </c>
      <c r="AL866" s="370" t="str">
        <f>IF(AK866=0,"",
IF(SUM($AK$859:AK866)=1,AM866,
IF($AK$979&gt;SUM($AK$859:AK866),_xlfn.CONCAT(", ",AM866),
IF($AK$979=SUM($AK$859:AK866),_xlfn.CONCAT(" y ",AM866)))))</f>
        <v/>
      </c>
      <c r="AM866" s="156" t="s">
        <v>5102</v>
      </c>
    </row>
    <row r="867" spans="1:39" ht="15" customHeight="1">
      <c r="A867" s="57"/>
      <c r="B867" s="26"/>
      <c r="C867" s="165" t="s">
        <v>5024</v>
      </c>
      <c r="D867" s="852" t="str">
        <f t="shared" si="182"/>
        <v>COORDINACION GENERAL DE COMUNICACION SOCIAL</v>
      </c>
      <c r="E867" s="853"/>
      <c r="F867" s="853"/>
      <c r="G867" s="853"/>
      <c r="H867" s="853"/>
      <c r="I867" s="853"/>
      <c r="J867" s="853"/>
      <c r="K867" s="853"/>
      <c r="L867" s="853"/>
      <c r="M867" s="853"/>
      <c r="N867" s="853"/>
      <c r="O867" s="853"/>
      <c r="P867" s="853"/>
      <c r="Q867" s="853"/>
      <c r="R867" s="853"/>
      <c r="S867" s="853"/>
      <c r="T867" s="853"/>
      <c r="U867" s="853"/>
      <c r="V867" s="853"/>
      <c r="W867" s="853"/>
      <c r="X867" s="854"/>
      <c r="Y867" s="713"/>
      <c r="Z867" s="714"/>
      <c r="AA867" s="714"/>
      <c r="AB867" s="714"/>
      <c r="AC867" s="714"/>
      <c r="AD867" s="715"/>
      <c r="AE867" s="164"/>
      <c r="AF867" s="164"/>
      <c r="AG867" s="199">
        <f t="shared" si="183"/>
        <v>0</v>
      </c>
      <c r="AH867" s="298">
        <f t="shared" si="184"/>
        <v>0</v>
      </c>
      <c r="AI867" s="351">
        <f t="shared" si="185"/>
        <v>0</v>
      </c>
      <c r="AJ867" s="540">
        <f t="shared" si="186"/>
        <v>0</v>
      </c>
      <c r="AK867" s="402">
        <f t="shared" si="187"/>
        <v>0</v>
      </c>
      <c r="AL867" s="370" t="str">
        <f>IF(AK867=0,"",
IF(SUM($AK$859:AK867)=1,AM867,
IF($AK$979&gt;SUM($AK$859:AK867),_xlfn.CONCAT(", ",AM867),
IF($AK$979=SUM($AK$859:AK867),_xlfn.CONCAT(" y ",AM867)))))</f>
        <v/>
      </c>
      <c r="AM867" s="156" t="s">
        <v>5103</v>
      </c>
    </row>
    <row r="868" spans="1:39" ht="15" customHeight="1">
      <c r="A868" s="57"/>
      <c r="B868" s="26"/>
      <c r="C868" s="165" t="s">
        <v>5025</v>
      </c>
      <c r="D868" s="852" t="str">
        <f t="shared" si="182"/>
        <v>CONTRALORIA GENERAL</v>
      </c>
      <c r="E868" s="853"/>
      <c r="F868" s="853"/>
      <c r="G868" s="853"/>
      <c r="H868" s="853"/>
      <c r="I868" s="853"/>
      <c r="J868" s="853"/>
      <c r="K868" s="853"/>
      <c r="L868" s="853"/>
      <c r="M868" s="853"/>
      <c r="N868" s="853"/>
      <c r="O868" s="853"/>
      <c r="P868" s="853"/>
      <c r="Q868" s="853"/>
      <c r="R868" s="853"/>
      <c r="S868" s="853"/>
      <c r="T868" s="853"/>
      <c r="U868" s="853"/>
      <c r="V868" s="853"/>
      <c r="W868" s="853"/>
      <c r="X868" s="854"/>
      <c r="Y868" s="713"/>
      <c r="Z868" s="714"/>
      <c r="AA868" s="714"/>
      <c r="AB868" s="714"/>
      <c r="AC868" s="714"/>
      <c r="AD868" s="715"/>
      <c r="AE868" s="164"/>
      <c r="AF868" s="164"/>
      <c r="AG868" s="199">
        <f t="shared" si="183"/>
        <v>0</v>
      </c>
      <c r="AH868" s="298">
        <f t="shared" si="184"/>
        <v>0</v>
      </c>
      <c r="AI868" s="351">
        <f t="shared" si="185"/>
        <v>0</v>
      </c>
      <c r="AJ868" s="540">
        <f t="shared" si="186"/>
        <v>0</v>
      </c>
      <c r="AK868" s="402">
        <f t="shared" si="187"/>
        <v>0</v>
      </c>
      <c r="AL868" s="370" t="str">
        <f>IF(AK868=0,"",
IF(SUM($AK$859:AK868)=1,AM868,
IF($AK$979&gt;SUM($AK$859:AK868),_xlfn.CONCAT(", ",AM868),
IF($AK$979=SUM($AK$859:AK868),_xlfn.CONCAT(" y ",AM868)))))</f>
        <v/>
      </c>
      <c r="AM868" s="156" t="s">
        <v>5104</v>
      </c>
    </row>
    <row r="869" spans="1:39" ht="15" customHeight="1">
      <c r="A869" s="57"/>
      <c r="B869" s="26"/>
      <c r="C869" s="165" t="s">
        <v>5027</v>
      </c>
      <c r="D869" s="852" t="str">
        <f t="shared" si="182"/>
        <v>SECRETARIA DE INFRAESTRUCTURA Y OBRAS PUBLICAS</v>
      </c>
      <c r="E869" s="853"/>
      <c r="F869" s="853"/>
      <c r="G869" s="853"/>
      <c r="H869" s="853"/>
      <c r="I869" s="853"/>
      <c r="J869" s="853"/>
      <c r="K869" s="853"/>
      <c r="L869" s="853"/>
      <c r="M869" s="853"/>
      <c r="N869" s="853"/>
      <c r="O869" s="853"/>
      <c r="P869" s="853"/>
      <c r="Q869" s="853"/>
      <c r="R869" s="853"/>
      <c r="S869" s="853"/>
      <c r="T869" s="853"/>
      <c r="U869" s="853"/>
      <c r="V869" s="853"/>
      <c r="W869" s="853"/>
      <c r="X869" s="854"/>
      <c r="Y869" s="713"/>
      <c r="Z869" s="714"/>
      <c r="AA869" s="714"/>
      <c r="AB869" s="714"/>
      <c r="AC869" s="714"/>
      <c r="AD869" s="715"/>
      <c r="AE869" s="164"/>
      <c r="AF869" s="164"/>
      <c r="AG869" s="199">
        <f t="shared" si="183"/>
        <v>0</v>
      </c>
      <c r="AH869" s="298">
        <f t="shared" si="184"/>
        <v>0</v>
      </c>
      <c r="AI869" s="351">
        <f t="shared" si="185"/>
        <v>0</v>
      </c>
      <c r="AJ869" s="540">
        <f t="shared" si="186"/>
        <v>0</v>
      </c>
      <c r="AK869" s="402">
        <f t="shared" si="187"/>
        <v>0</v>
      </c>
      <c r="AL869" s="370" t="str">
        <f>IF(AK869=0,"",
IF(SUM($AK$859:AK869)=1,AM869,
IF($AK$979&gt;SUM($AK$859:AK869),_xlfn.CONCAT(", ",AM869),
IF($AK$979=SUM($AK$859:AK869),_xlfn.CONCAT(" y ",AM869)))))</f>
        <v/>
      </c>
      <c r="AM869" s="156" t="s">
        <v>5105</v>
      </c>
    </row>
    <row r="870" spans="1:39" ht="15" customHeight="1">
      <c r="A870" s="57"/>
      <c r="B870" s="26"/>
      <c r="C870" s="165" t="s">
        <v>5028</v>
      </c>
      <c r="D870" s="852" t="str">
        <f t="shared" si="182"/>
        <v>OFICINA DEL PROGRAMA DE GOBIERNO</v>
      </c>
      <c r="E870" s="853"/>
      <c r="F870" s="853"/>
      <c r="G870" s="853"/>
      <c r="H870" s="853"/>
      <c r="I870" s="853"/>
      <c r="J870" s="853"/>
      <c r="K870" s="853"/>
      <c r="L870" s="853"/>
      <c r="M870" s="853"/>
      <c r="N870" s="853"/>
      <c r="O870" s="853"/>
      <c r="P870" s="853"/>
      <c r="Q870" s="853"/>
      <c r="R870" s="853"/>
      <c r="S870" s="853"/>
      <c r="T870" s="853"/>
      <c r="U870" s="853"/>
      <c r="V870" s="853"/>
      <c r="W870" s="853"/>
      <c r="X870" s="854"/>
      <c r="Y870" s="713"/>
      <c r="Z870" s="714"/>
      <c r="AA870" s="714"/>
      <c r="AB870" s="714"/>
      <c r="AC870" s="714"/>
      <c r="AD870" s="715"/>
      <c r="AE870" s="164"/>
      <c r="AF870" s="164"/>
      <c r="AG870" s="199">
        <f t="shared" si="183"/>
        <v>0</v>
      </c>
      <c r="AH870" s="298">
        <f t="shared" si="184"/>
        <v>0</v>
      </c>
      <c r="AI870" s="351">
        <f t="shared" si="185"/>
        <v>0</v>
      </c>
      <c r="AJ870" s="540">
        <f t="shared" si="186"/>
        <v>0</v>
      </c>
      <c r="AK870" s="402">
        <f t="shared" si="187"/>
        <v>0</v>
      </c>
      <c r="AL870" s="370" t="str">
        <f>IF(AK870=0,"",
IF(SUM($AK$859:AK870)=1,AM870,
IF($AK$979&gt;SUM($AK$859:AK870),_xlfn.CONCAT(", ",AM870),
IF($AK$979=SUM($AK$859:AK870),_xlfn.CONCAT(" y ",AM870)))))</f>
        <v/>
      </c>
      <c r="AM870" s="156" t="s">
        <v>5106</v>
      </c>
    </row>
    <row r="871" spans="1:39" ht="15" customHeight="1">
      <c r="A871" s="57"/>
      <c r="B871" s="26"/>
      <c r="C871" s="165" t="s">
        <v>5029</v>
      </c>
      <c r="D871" s="852" t="str">
        <f t="shared" si="182"/>
        <v>SECRETARIA DE SEGURIDAD PUBLICA</v>
      </c>
      <c r="E871" s="853"/>
      <c r="F871" s="853"/>
      <c r="G871" s="853"/>
      <c r="H871" s="853"/>
      <c r="I871" s="853"/>
      <c r="J871" s="853"/>
      <c r="K871" s="853"/>
      <c r="L871" s="853"/>
      <c r="M871" s="853"/>
      <c r="N871" s="853"/>
      <c r="O871" s="853"/>
      <c r="P871" s="853"/>
      <c r="Q871" s="853"/>
      <c r="R871" s="853"/>
      <c r="S871" s="853"/>
      <c r="T871" s="853"/>
      <c r="U871" s="853"/>
      <c r="V871" s="853"/>
      <c r="W871" s="853"/>
      <c r="X871" s="854"/>
      <c r="Y871" s="713"/>
      <c r="Z871" s="714"/>
      <c r="AA871" s="714"/>
      <c r="AB871" s="714"/>
      <c r="AC871" s="714"/>
      <c r="AD871" s="715"/>
      <c r="AE871" s="164"/>
      <c r="AF871" s="164"/>
      <c r="AG871" s="199">
        <f t="shared" si="183"/>
        <v>0</v>
      </c>
      <c r="AH871" s="298">
        <f t="shared" si="184"/>
        <v>0</v>
      </c>
      <c r="AI871" s="351">
        <f t="shared" si="185"/>
        <v>0</v>
      </c>
      <c r="AJ871" s="540">
        <f t="shared" si="186"/>
        <v>0</v>
      </c>
      <c r="AK871" s="402">
        <f t="shared" si="187"/>
        <v>0</v>
      </c>
      <c r="AL871" s="370" t="str">
        <f>IF(AK871=0,"",
IF(SUM($AK$859:AK871)=1,AM871,
IF($AK$979&gt;SUM($AK$859:AK871),_xlfn.CONCAT(", ",AM871),
IF($AK$979=SUM($AK$859:AK871),_xlfn.CONCAT(" y ",AM871)))))</f>
        <v/>
      </c>
      <c r="AM871" s="156" t="s">
        <v>5107</v>
      </c>
    </row>
    <row r="872" spans="1:39" ht="15" customHeight="1">
      <c r="A872" s="57"/>
      <c r="B872" s="26"/>
      <c r="C872" s="165" t="s">
        <v>5030</v>
      </c>
      <c r="D872" s="852" t="str">
        <f t="shared" si="182"/>
        <v>SECRETARIA DE TRABAJO PREVISION SOCIAL Y PRODUCTIVIDAD</v>
      </c>
      <c r="E872" s="853"/>
      <c r="F872" s="853"/>
      <c r="G872" s="853"/>
      <c r="H872" s="853"/>
      <c r="I872" s="853"/>
      <c r="J872" s="853"/>
      <c r="K872" s="853"/>
      <c r="L872" s="853"/>
      <c r="M872" s="853"/>
      <c r="N872" s="853"/>
      <c r="O872" s="853"/>
      <c r="P872" s="853"/>
      <c r="Q872" s="853"/>
      <c r="R872" s="853"/>
      <c r="S872" s="853"/>
      <c r="T872" s="853"/>
      <c r="U872" s="853"/>
      <c r="V872" s="853"/>
      <c r="W872" s="853"/>
      <c r="X872" s="854"/>
      <c r="Y872" s="713"/>
      <c r="Z872" s="714"/>
      <c r="AA872" s="714"/>
      <c r="AB872" s="714"/>
      <c r="AC872" s="714"/>
      <c r="AD872" s="715"/>
      <c r="AE872" s="164"/>
      <c r="AF872" s="164"/>
      <c r="AG872" s="199">
        <f t="shared" si="183"/>
        <v>0</v>
      </c>
      <c r="AH872" s="298">
        <f t="shared" si="184"/>
        <v>0</v>
      </c>
      <c r="AI872" s="351">
        <f t="shared" si="185"/>
        <v>0</v>
      </c>
      <c r="AJ872" s="540">
        <f t="shared" si="186"/>
        <v>0</v>
      </c>
      <c r="AK872" s="402">
        <f t="shared" si="187"/>
        <v>0</v>
      </c>
      <c r="AL872" s="370" t="str">
        <f>IF(AK872=0,"",
IF(SUM($AK$859:AK872)=1,AM872,
IF($AK$979&gt;SUM($AK$859:AK872),_xlfn.CONCAT(", ",AM872),
IF($AK$979=SUM($AK$859:AK872),_xlfn.CONCAT(" y ",AM872)))))</f>
        <v/>
      </c>
      <c r="AM872" s="156" t="s">
        <v>5108</v>
      </c>
    </row>
    <row r="873" spans="1:39" ht="15" customHeight="1">
      <c r="A873" s="57"/>
      <c r="B873" s="26"/>
      <c r="C873" s="165" t="s">
        <v>5031</v>
      </c>
      <c r="D873" s="852" t="str">
        <f t="shared" si="182"/>
        <v>SECRETARIA DE TURISMO Y CULTURA</v>
      </c>
      <c r="E873" s="853"/>
      <c r="F873" s="853"/>
      <c r="G873" s="853"/>
      <c r="H873" s="853"/>
      <c r="I873" s="853"/>
      <c r="J873" s="853"/>
      <c r="K873" s="853"/>
      <c r="L873" s="853"/>
      <c r="M873" s="853"/>
      <c r="N873" s="853"/>
      <c r="O873" s="853"/>
      <c r="P873" s="853"/>
      <c r="Q873" s="853"/>
      <c r="R873" s="853"/>
      <c r="S873" s="853"/>
      <c r="T873" s="853"/>
      <c r="U873" s="853"/>
      <c r="V873" s="853"/>
      <c r="W873" s="853"/>
      <c r="X873" s="854"/>
      <c r="Y873" s="713"/>
      <c r="Z873" s="714"/>
      <c r="AA873" s="714"/>
      <c r="AB873" s="714"/>
      <c r="AC873" s="714"/>
      <c r="AD873" s="715"/>
      <c r="AE873" s="164"/>
      <c r="AF873" s="164"/>
      <c r="AG873" s="199">
        <f t="shared" si="183"/>
        <v>0</v>
      </c>
      <c r="AH873" s="298">
        <f t="shared" si="184"/>
        <v>0</v>
      </c>
      <c r="AI873" s="351">
        <f t="shared" si="185"/>
        <v>0</v>
      </c>
      <c r="AJ873" s="540">
        <f t="shared" si="186"/>
        <v>0</v>
      </c>
      <c r="AK873" s="402">
        <f t="shared" si="187"/>
        <v>0</v>
      </c>
      <c r="AL873" s="370" t="str">
        <f>IF(AK873=0,"",
IF(SUM($AK$859:AK873)=1,AM873,
IF($AK$979&gt;SUM($AK$859:AK873),_xlfn.CONCAT(", ",AM873),
IF($AK$979=SUM($AK$859:AK873),_xlfn.CONCAT(" y ",AM873)))))</f>
        <v/>
      </c>
      <c r="AM873" s="156" t="s">
        <v>5109</v>
      </c>
    </row>
    <row r="874" spans="1:39" ht="15" customHeight="1">
      <c r="A874" s="57"/>
      <c r="B874" s="26"/>
      <c r="C874" s="165" t="s">
        <v>5032</v>
      </c>
      <c r="D874" s="852" t="str">
        <f t="shared" si="182"/>
        <v>SECRETARIA DE PROTECCION CIVIL</v>
      </c>
      <c r="E874" s="853"/>
      <c r="F874" s="853"/>
      <c r="G874" s="853"/>
      <c r="H874" s="853"/>
      <c r="I874" s="853"/>
      <c r="J874" s="853"/>
      <c r="K874" s="853"/>
      <c r="L874" s="853"/>
      <c r="M874" s="853"/>
      <c r="N874" s="853"/>
      <c r="O874" s="853"/>
      <c r="P874" s="853"/>
      <c r="Q874" s="853"/>
      <c r="R874" s="853"/>
      <c r="S874" s="853"/>
      <c r="T874" s="853"/>
      <c r="U874" s="853"/>
      <c r="V874" s="853"/>
      <c r="W874" s="853"/>
      <c r="X874" s="854"/>
      <c r="Y874" s="713"/>
      <c r="Z874" s="714"/>
      <c r="AA874" s="714"/>
      <c r="AB874" s="714"/>
      <c r="AC874" s="714"/>
      <c r="AD874" s="715"/>
      <c r="AE874" s="164"/>
      <c r="AF874" s="164"/>
      <c r="AG874" s="199">
        <f t="shared" si="183"/>
        <v>0</v>
      </c>
      <c r="AH874" s="298">
        <f t="shared" si="184"/>
        <v>0</v>
      </c>
      <c r="AI874" s="351">
        <f t="shared" si="185"/>
        <v>0</v>
      </c>
      <c r="AJ874" s="540">
        <f t="shared" si="186"/>
        <v>0</v>
      </c>
      <c r="AK874" s="402">
        <f t="shared" si="187"/>
        <v>0</v>
      </c>
      <c r="AL874" s="370" t="str">
        <f>IF(AK874=0,"",
IF(SUM($AK$859:AK874)=1,AM874,
IF($AK$979&gt;SUM($AK$859:AK874),_xlfn.CONCAT(", ",AM874),
IF($AK$979=SUM($AK$859:AK874),_xlfn.CONCAT(" y ",AM874)))))</f>
        <v/>
      </c>
      <c r="AM874" s="156" t="s">
        <v>5110</v>
      </c>
    </row>
    <row r="875" spans="1:39" ht="15" customHeight="1">
      <c r="A875" s="57"/>
      <c r="B875" s="26"/>
      <c r="C875" s="165" t="s">
        <v>5033</v>
      </c>
      <c r="D875" s="852" t="str">
        <f t="shared" si="182"/>
        <v>SECRETARIA DE MEDIO AMBIENTE</v>
      </c>
      <c r="E875" s="853"/>
      <c r="F875" s="853"/>
      <c r="G875" s="853"/>
      <c r="H875" s="853"/>
      <c r="I875" s="853"/>
      <c r="J875" s="853"/>
      <c r="K875" s="853"/>
      <c r="L875" s="853"/>
      <c r="M875" s="853"/>
      <c r="N875" s="853"/>
      <c r="O875" s="853"/>
      <c r="P875" s="853"/>
      <c r="Q875" s="853"/>
      <c r="R875" s="853"/>
      <c r="S875" s="853"/>
      <c r="T875" s="853"/>
      <c r="U875" s="853"/>
      <c r="V875" s="853"/>
      <c r="W875" s="853"/>
      <c r="X875" s="854"/>
      <c r="Y875" s="713"/>
      <c r="Z875" s="714"/>
      <c r="AA875" s="714"/>
      <c r="AB875" s="714"/>
      <c r="AC875" s="714"/>
      <c r="AD875" s="715"/>
      <c r="AE875" s="164"/>
      <c r="AF875" s="164"/>
      <c r="AG875" s="199">
        <f t="shared" si="183"/>
        <v>0</v>
      </c>
      <c r="AH875" s="298">
        <f t="shared" si="184"/>
        <v>0</v>
      </c>
      <c r="AI875" s="351">
        <f t="shared" si="185"/>
        <v>0</v>
      </c>
      <c r="AJ875" s="540">
        <f t="shared" si="186"/>
        <v>0</v>
      </c>
      <c r="AK875" s="402">
        <f t="shared" si="187"/>
        <v>0</v>
      </c>
      <c r="AL875" s="370" t="str">
        <f>IF(AK875=0,"",
IF(SUM($AK$859:AK875)=1,AM875,
IF($AK$979&gt;SUM($AK$859:AK875),_xlfn.CONCAT(", ",AM875),
IF($AK$979=SUM($AK$859:AK875),_xlfn.CONCAT(" y ",AM875)))))</f>
        <v/>
      </c>
      <c r="AM875" s="156" t="s">
        <v>5111</v>
      </c>
    </row>
    <row r="876" spans="1:39" ht="15" customHeight="1">
      <c r="A876" s="57"/>
      <c r="B876" s="26"/>
      <c r="C876" s="165" t="s">
        <v>5034</v>
      </c>
      <c r="D876" s="852" t="str">
        <f t="shared" si="182"/>
        <v>SERVICIOS DE SALUD DE VERACRUZ</v>
      </c>
      <c r="E876" s="853"/>
      <c r="F876" s="853"/>
      <c r="G876" s="853"/>
      <c r="H876" s="853"/>
      <c r="I876" s="853"/>
      <c r="J876" s="853"/>
      <c r="K876" s="853"/>
      <c r="L876" s="853"/>
      <c r="M876" s="853"/>
      <c r="N876" s="853"/>
      <c r="O876" s="853"/>
      <c r="P876" s="853"/>
      <c r="Q876" s="853"/>
      <c r="R876" s="853"/>
      <c r="S876" s="853"/>
      <c r="T876" s="853"/>
      <c r="U876" s="853"/>
      <c r="V876" s="853"/>
      <c r="W876" s="853"/>
      <c r="X876" s="854"/>
      <c r="Y876" s="713"/>
      <c r="Z876" s="714"/>
      <c r="AA876" s="714"/>
      <c r="AB876" s="714"/>
      <c r="AC876" s="714"/>
      <c r="AD876" s="715"/>
      <c r="AE876" s="164"/>
      <c r="AF876" s="164"/>
      <c r="AG876" s="199">
        <f t="shared" si="183"/>
        <v>0</v>
      </c>
      <c r="AH876" s="298">
        <f t="shared" si="184"/>
        <v>0</v>
      </c>
      <c r="AI876" s="351">
        <f t="shared" si="185"/>
        <v>0</v>
      </c>
      <c r="AJ876" s="540">
        <f t="shared" si="186"/>
        <v>0</v>
      </c>
      <c r="AK876" s="402">
        <f t="shared" si="187"/>
        <v>0</v>
      </c>
      <c r="AL876" s="370" t="str">
        <f>IF(AK876=0,"",
IF(SUM($AK$859:AK876)=1,AM876,
IF($AK$979&gt;SUM($AK$859:AK876),_xlfn.CONCAT(", ",AM876),
IF($AK$979=SUM($AK$859:AK876),_xlfn.CONCAT(" y ",AM876)))))</f>
        <v/>
      </c>
      <c r="AM876" s="156" t="s">
        <v>5112</v>
      </c>
    </row>
    <row r="877" spans="1:39" ht="15" customHeight="1">
      <c r="A877" s="57"/>
      <c r="B877" s="26"/>
      <c r="C877" s="165" t="s">
        <v>5035</v>
      </c>
      <c r="D877" s="852" t="str">
        <f t="shared" si="182"/>
        <v>SISTEMA PARA EL DESARROLLO INTEGRAL DE LA FAMILIA</v>
      </c>
      <c r="E877" s="853"/>
      <c r="F877" s="853"/>
      <c r="G877" s="853"/>
      <c r="H877" s="853"/>
      <c r="I877" s="853"/>
      <c r="J877" s="853"/>
      <c r="K877" s="853"/>
      <c r="L877" s="853"/>
      <c r="M877" s="853"/>
      <c r="N877" s="853"/>
      <c r="O877" s="853"/>
      <c r="P877" s="853"/>
      <c r="Q877" s="853"/>
      <c r="R877" s="853"/>
      <c r="S877" s="853"/>
      <c r="T877" s="853"/>
      <c r="U877" s="853"/>
      <c r="V877" s="853"/>
      <c r="W877" s="853"/>
      <c r="X877" s="854"/>
      <c r="Y877" s="713"/>
      <c r="Z877" s="714"/>
      <c r="AA877" s="714"/>
      <c r="AB877" s="714"/>
      <c r="AC877" s="714"/>
      <c r="AD877" s="715"/>
      <c r="AE877" s="164"/>
      <c r="AF877" s="164"/>
      <c r="AG877" s="199">
        <f t="shared" si="183"/>
        <v>0</v>
      </c>
      <c r="AH877" s="298">
        <f t="shared" si="184"/>
        <v>0</v>
      </c>
      <c r="AI877" s="351">
        <f t="shared" si="185"/>
        <v>0</v>
      </c>
      <c r="AJ877" s="540">
        <f t="shared" si="186"/>
        <v>0</v>
      </c>
      <c r="AK877" s="402">
        <f t="shared" si="187"/>
        <v>0</v>
      </c>
      <c r="AL877" s="370" t="str">
        <f>IF(AK877=0,"",
IF(SUM($AK$859:AK877)=1,AM877,
IF($AK$979&gt;SUM($AK$859:AK877),_xlfn.CONCAT(", ",AM877),
IF($AK$979=SUM($AK$859:AK877),_xlfn.CONCAT(" y ",AM877)))))</f>
        <v/>
      </c>
      <c r="AM877" s="156" t="s">
        <v>5113</v>
      </c>
    </row>
    <row r="878" spans="1:39" ht="15" customHeight="1">
      <c r="A878" s="57"/>
      <c r="B878" s="26"/>
      <c r="C878" s="165" t="s">
        <v>5036</v>
      </c>
      <c r="D878" s="852" t="str">
        <f t="shared" si="182"/>
        <v>COMISION DE ARBITRAJE MEDICO</v>
      </c>
      <c r="E878" s="853"/>
      <c r="F878" s="853"/>
      <c r="G878" s="853"/>
      <c r="H878" s="853"/>
      <c r="I878" s="853"/>
      <c r="J878" s="853"/>
      <c r="K878" s="853"/>
      <c r="L878" s="853"/>
      <c r="M878" s="853"/>
      <c r="N878" s="853"/>
      <c r="O878" s="853"/>
      <c r="P878" s="853"/>
      <c r="Q878" s="853"/>
      <c r="R878" s="853"/>
      <c r="S878" s="853"/>
      <c r="T878" s="853"/>
      <c r="U878" s="853"/>
      <c r="V878" s="853"/>
      <c r="W878" s="853"/>
      <c r="X878" s="854"/>
      <c r="Y878" s="713"/>
      <c r="Z878" s="714"/>
      <c r="AA878" s="714"/>
      <c r="AB878" s="714"/>
      <c r="AC878" s="714"/>
      <c r="AD878" s="715"/>
      <c r="AE878" s="164"/>
      <c r="AF878" s="164"/>
      <c r="AG878" s="199">
        <f t="shared" si="183"/>
        <v>0</v>
      </c>
      <c r="AH878" s="298">
        <f t="shared" si="184"/>
        <v>0</v>
      </c>
      <c r="AI878" s="351">
        <f t="shared" si="185"/>
        <v>0</v>
      </c>
      <c r="AJ878" s="540">
        <f t="shared" si="186"/>
        <v>0</v>
      </c>
      <c r="AK878" s="402">
        <f t="shared" si="187"/>
        <v>0</v>
      </c>
      <c r="AL878" s="370" t="str">
        <f>IF(AK878=0,"",
IF(SUM($AK$859:AK878)=1,AM878,
IF($AK$979&gt;SUM($AK$859:AK878),_xlfn.CONCAT(", ",AM878),
IF($AK$979=SUM($AK$859:AK878),_xlfn.CONCAT(" y ",AM878)))))</f>
        <v/>
      </c>
      <c r="AM878" s="156" t="s">
        <v>5114</v>
      </c>
    </row>
    <row r="879" spans="1:39" ht="15" customHeight="1">
      <c r="A879" s="57"/>
      <c r="B879" s="26"/>
      <c r="C879" s="165" t="s">
        <v>5037</v>
      </c>
      <c r="D879" s="852" t="str">
        <f t="shared" si="182"/>
        <v>ACADEMIA VERACRUZANA DE LAS LENGUAS INDIGENAS</v>
      </c>
      <c r="E879" s="853"/>
      <c r="F879" s="853"/>
      <c r="G879" s="853"/>
      <c r="H879" s="853"/>
      <c r="I879" s="853"/>
      <c r="J879" s="853"/>
      <c r="K879" s="853"/>
      <c r="L879" s="853"/>
      <c r="M879" s="853"/>
      <c r="N879" s="853"/>
      <c r="O879" s="853"/>
      <c r="P879" s="853"/>
      <c r="Q879" s="853"/>
      <c r="R879" s="853"/>
      <c r="S879" s="853"/>
      <c r="T879" s="853"/>
      <c r="U879" s="853"/>
      <c r="V879" s="853"/>
      <c r="W879" s="853"/>
      <c r="X879" s="854"/>
      <c r="Y879" s="713"/>
      <c r="Z879" s="714"/>
      <c r="AA879" s="714"/>
      <c r="AB879" s="714"/>
      <c r="AC879" s="714"/>
      <c r="AD879" s="715"/>
      <c r="AE879" s="164"/>
      <c r="AF879" s="164"/>
      <c r="AG879" s="199">
        <f t="shared" si="183"/>
        <v>0</v>
      </c>
      <c r="AH879" s="298">
        <f t="shared" si="184"/>
        <v>0</v>
      </c>
      <c r="AI879" s="351">
        <f t="shared" si="185"/>
        <v>0</v>
      </c>
      <c r="AJ879" s="540">
        <f t="shared" si="186"/>
        <v>0</v>
      </c>
      <c r="AK879" s="402">
        <f t="shared" si="187"/>
        <v>0</v>
      </c>
      <c r="AL879" s="370" t="str">
        <f>IF(AK879=0,"",
IF(SUM($AK$859:AK879)=1,AM879,
IF($AK$979&gt;SUM($AK$859:AK879),_xlfn.CONCAT(", ",AM879),
IF($AK$979=SUM($AK$859:AK879),_xlfn.CONCAT(" y ",AM879)))))</f>
        <v/>
      </c>
      <c r="AM879" s="156" t="s">
        <v>5115</v>
      </c>
    </row>
    <row r="880" spans="1:39" ht="15" customHeight="1">
      <c r="A880" s="57"/>
      <c r="B880" s="26"/>
      <c r="C880" s="165" t="s">
        <v>5038</v>
      </c>
      <c r="D880" s="852" t="str">
        <f t="shared" si="182"/>
        <v>INSTITUTO VERACRUZANO DEL DEPORTE</v>
      </c>
      <c r="E880" s="853"/>
      <c r="F880" s="853"/>
      <c r="G880" s="853"/>
      <c r="H880" s="853"/>
      <c r="I880" s="853"/>
      <c r="J880" s="853"/>
      <c r="K880" s="853"/>
      <c r="L880" s="853"/>
      <c r="M880" s="853"/>
      <c r="N880" s="853"/>
      <c r="O880" s="853"/>
      <c r="P880" s="853"/>
      <c r="Q880" s="853"/>
      <c r="R880" s="853"/>
      <c r="S880" s="853"/>
      <c r="T880" s="853"/>
      <c r="U880" s="853"/>
      <c r="V880" s="853"/>
      <c r="W880" s="853"/>
      <c r="X880" s="854"/>
      <c r="Y880" s="713"/>
      <c r="Z880" s="714"/>
      <c r="AA880" s="714"/>
      <c r="AB880" s="714"/>
      <c r="AC880" s="714"/>
      <c r="AD880" s="715"/>
      <c r="AE880" s="164"/>
      <c r="AF880" s="164"/>
      <c r="AG880" s="199">
        <f t="shared" si="183"/>
        <v>0</v>
      </c>
      <c r="AH880" s="298">
        <f t="shared" si="184"/>
        <v>0</v>
      </c>
      <c r="AI880" s="351">
        <f t="shared" si="185"/>
        <v>0</v>
      </c>
      <c r="AJ880" s="540">
        <f t="shared" si="186"/>
        <v>0</v>
      </c>
      <c r="AK880" s="402">
        <f t="shared" si="187"/>
        <v>0</v>
      </c>
      <c r="AL880" s="370" t="str">
        <f>IF(AK880=0,"",
IF(SUM($AK$859:AK880)=1,AM880,
IF($AK$979&gt;SUM($AK$859:AK880),_xlfn.CONCAT(", ",AM880),
IF($AK$979=SUM($AK$859:AK880),_xlfn.CONCAT(" y ",AM880)))))</f>
        <v/>
      </c>
      <c r="AM880" s="156" t="s">
        <v>5116</v>
      </c>
    </row>
    <row r="881" spans="1:39" ht="15" customHeight="1">
      <c r="A881" s="57"/>
      <c r="B881" s="26"/>
      <c r="C881" s="165" t="s">
        <v>5039</v>
      </c>
      <c r="D881" s="852" t="str">
        <f t="shared" si="182"/>
        <v>INSTITUTO DE ESPACIOS EDUCATIVOS DEL ESTADO DE VERACRUZ</v>
      </c>
      <c r="E881" s="853"/>
      <c r="F881" s="853"/>
      <c r="G881" s="853"/>
      <c r="H881" s="853"/>
      <c r="I881" s="853"/>
      <c r="J881" s="853"/>
      <c r="K881" s="853"/>
      <c r="L881" s="853"/>
      <c r="M881" s="853"/>
      <c r="N881" s="853"/>
      <c r="O881" s="853"/>
      <c r="P881" s="853"/>
      <c r="Q881" s="853"/>
      <c r="R881" s="853"/>
      <c r="S881" s="853"/>
      <c r="T881" s="853"/>
      <c r="U881" s="853"/>
      <c r="V881" s="853"/>
      <c r="W881" s="853"/>
      <c r="X881" s="854"/>
      <c r="Y881" s="713"/>
      <c r="Z881" s="714"/>
      <c r="AA881" s="714"/>
      <c r="AB881" s="714"/>
      <c r="AC881" s="714"/>
      <c r="AD881" s="715"/>
      <c r="AE881" s="164"/>
      <c r="AF881" s="164"/>
      <c r="AG881" s="199">
        <f t="shared" si="183"/>
        <v>0</v>
      </c>
      <c r="AH881" s="298">
        <f t="shared" si="184"/>
        <v>0</v>
      </c>
      <c r="AI881" s="351">
        <f t="shared" si="185"/>
        <v>0</v>
      </c>
      <c r="AJ881" s="540">
        <f t="shared" si="186"/>
        <v>0</v>
      </c>
      <c r="AK881" s="402">
        <f t="shared" si="187"/>
        <v>0</v>
      </c>
      <c r="AL881" s="370" t="str">
        <f>IF(AK881=0,"",
IF(SUM($AK$859:AK881)=1,AM881,
IF($AK$979&gt;SUM($AK$859:AK881),_xlfn.CONCAT(", ",AM881),
IF($AK$979=SUM($AK$859:AK881),_xlfn.CONCAT(" y ",AM881)))))</f>
        <v/>
      </c>
      <c r="AM881" s="156" t="s">
        <v>5117</v>
      </c>
    </row>
    <row r="882" spans="1:39" ht="15" customHeight="1">
      <c r="A882" s="57"/>
      <c r="B882" s="26"/>
      <c r="C882" s="165" t="s">
        <v>5040</v>
      </c>
      <c r="D882" s="852" t="str">
        <f t="shared" si="182"/>
        <v>COLEGIO DE BACHILLERES DEL ESTADO DE VERACRUZ</v>
      </c>
      <c r="E882" s="853"/>
      <c r="F882" s="853"/>
      <c r="G882" s="853"/>
      <c r="H882" s="853"/>
      <c r="I882" s="853"/>
      <c r="J882" s="853"/>
      <c r="K882" s="853"/>
      <c r="L882" s="853"/>
      <c r="M882" s="853"/>
      <c r="N882" s="853"/>
      <c r="O882" s="853"/>
      <c r="P882" s="853"/>
      <c r="Q882" s="853"/>
      <c r="R882" s="853"/>
      <c r="S882" s="853"/>
      <c r="T882" s="853"/>
      <c r="U882" s="853"/>
      <c r="V882" s="853"/>
      <c r="W882" s="853"/>
      <c r="X882" s="854"/>
      <c r="Y882" s="713"/>
      <c r="Z882" s="714"/>
      <c r="AA882" s="714"/>
      <c r="AB882" s="714"/>
      <c r="AC882" s="714"/>
      <c r="AD882" s="715"/>
      <c r="AE882" s="164"/>
      <c r="AF882" s="164"/>
      <c r="AG882" s="199">
        <f t="shared" si="183"/>
        <v>0</v>
      </c>
      <c r="AH882" s="298">
        <f t="shared" si="184"/>
        <v>0</v>
      </c>
      <c r="AI882" s="351">
        <f t="shared" si="185"/>
        <v>0</v>
      </c>
      <c r="AJ882" s="540">
        <f t="shared" si="186"/>
        <v>0</v>
      </c>
      <c r="AK882" s="402">
        <f t="shared" si="187"/>
        <v>0</v>
      </c>
      <c r="AL882" s="370" t="str">
        <f>IF(AK882=0,"",
IF(SUM($AK$859:AK882)=1,AM882,
IF($AK$979&gt;SUM($AK$859:AK882),_xlfn.CONCAT(", ",AM882),
IF($AK$979=SUM($AK$859:AK882),_xlfn.CONCAT(" y ",AM882)))))</f>
        <v/>
      </c>
      <c r="AM882" s="156" t="s">
        <v>5118</v>
      </c>
    </row>
    <row r="883" spans="1:39" ht="15" customHeight="1">
      <c r="A883" s="57"/>
      <c r="B883" s="26"/>
      <c r="C883" s="165" t="s">
        <v>5041</v>
      </c>
      <c r="D883" s="852" t="str">
        <f t="shared" si="182"/>
        <v>INSTITUTO TECNOLOGICO SUPERIOR DE MISANTLA</v>
      </c>
      <c r="E883" s="853"/>
      <c r="F883" s="853"/>
      <c r="G883" s="853"/>
      <c r="H883" s="853"/>
      <c r="I883" s="853"/>
      <c r="J883" s="853"/>
      <c r="K883" s="853"/>
      <c r="L883" s="853"/>
      <c r="M883" s="853"/>
      <c r="N883" s="853"/>
      <c r="O883" s="853"/>
      <c r="P883" s="853"/>
      <c r="Q883" s="853"/>
      <c r="R883" s="853"/>
      <c r="S883" s="853"/>
      <c r="T883" s="853"/>
      <c r="U883" s="853"/>
      <c r="V883" s="853"/>
      <c r="W883" s="853"/>
      <c r="X883" s="854"/>
      <c r="Y883" s="713"/>
      <c r="Z883" s="714"/>
      <c r="AA883" s="714"/>
      <c r="AB883" s="714"/>
      <c r="AC883" s="714"/>
      <c r="AD883" s="715"/>
      <c r="AE883" s="164"/>
      <c r="AF883" s="164"/>
      <c r="AG883" s="199">
        <f t="shared" si="183"/>
        <v>0</v>
      </c>
      <c r="AH883" s="298">
        <f t="shared" si="184"/>
        <v>0</v>
      </c>
      <c r="AI883" s="351">
        <f t="shared" si="185"/>
        <v>0</v>
      </c>
      <c r="AJ883" s="540">
        <f t="shared" si="186"/>
        <v>0</v>
      </c>
      <c r="AK883" s="402">
        <f t="shared" si="187"/>
        <v>0</v>
      </c>
      <c r="AL883" s="370" t="str">
        <f>IF(AK883=0,"",
IF(SUM($AK$859:AK883)=1,AM883,
IF($AK$979&gt;SUM($AK$859:AK883),_xlfn.CONCAT(", ",AM883),
IF($AK$979=SUM($AK$859:AK883),_xlfn.CONCAT(" y ",AM883)))))</f>
        <v/>
      </c>
      <c r="AM883" s="156" t="s">
        <v>5119</v>
      </c>
    </row>
    <row r="884" spans="1:39" ht="15" customHeight="1">
      <c r="A884" s="57"/>
      <c r="B884" s="26"/>
      <c r="C884" s="165" t="s">
        <v>5042</v>
      </c>
      <c r="D884" s="852" t="str">
        <f t="shared" si="182"/>
        <v>INSTITUTO TECNOLOGICO SUPERIOR DE SAN ANDRES TUXTLA</v>
      </c>
      <c r="E884" s="853"/>
      <c r="F884" s="853"/>
      <c r="G884" s="853"/>
      <c r="H884" s="853"/>
      <c r="I884" s="853"/>
      <c r="J884" s="853"/>
      <c r="K884" s="853"/>
      <c r="L884" s="853"/>
      <c r="M884" s="853"/>
      <c r="N884" s="853"/>
      <c r="O884" s="853"/>
      <c r="P884" s="853"/>
      <c r="Q884" s="853"/>
      <c r="R884" s="853"/>
      <c r="S884" s="853"/>
      <c r="T884" s="853"/>
      <c r="U884" s="853"/>
      <c r="V884" s="853"/>
      <c r="W884" s="853"/>
      <c r="X884" s="854"/>
      <c r="Y884" s="713"/>
      <c r="Z884" s="714"/>
      <c r="AA884" s="714"/>
      <c r="AB884" s="714"/>
      <c r="AC884" s="714"/>
      <c r="AD884" s="715"/>
      <c r="AE884" s="164"/>
      <c r="AF884" s="164"/>
      <c r="AG884" s="199">
        <f t="shared" si="183"/>
        <v>0</v>
      </c>
      <c r="AH884" s="298">
        <f t="shared" si="184"/>
        <v>0</v>
      </c>
      <c r="AI884" s="351">
        <f t="shared" si="185"/>
        <v>0</v>
      </c>
      <c r="AJ884" s="540">
        <f t="shared" si="186"/>
        <v>0</v>
      </c>
      <c r="AK884" s="402">
        <f t="shared" si="187"/>
        <v>0</v>
      </c>
      <c r="AL884" s="370" t="str">
        <f>IF(AK884=0,"",
IF(SUM($AK$859:AK884)=1,AM884,
IF($AK$979&gt;SUM($AK$859:AK884),_xlfn.CONCAT(", ",AM884),
IF($AK$979=SUM($AK$859:AK884),_xlfn.CONCAT(" y ",AM884)))))</f>
        <v/>
      </c>
      <c r="AM884" s="156" t="s">
        <v>5120</v>
      </c>
    </row>
    <row r="885" spans="1:39" ht="15" customHeight="1">
      <c r="A885" s="57"/>
      <c r="B885" s="26"/>
      <c r="C885" s="165" t="s">
        <v>5043</v>
      </c>
      <c r="D885" s="852" t="str">
        <f t="shared" si="182"/>
        <v>INSTITUTO TECNOLOGICO SUPERIOR DE TANTOYUCA</v>
      </c>
      <c r="E885" s="853"/>
      <c r="F885" s="853"/>
      <c r="G885" s="853"/>
      <c r="H885" s="853"/>
      <c r="I885" s="853"/>
      <c r="J885" s="853"/>
      <c r="K885" s="853"/>
      <c r="L885" s="853"/>
      <c r="M885" s="853"/>
      <c r="N885" s="853"/>
      <c r="O885" s="853"/>
      <c r="P885" s="853"/>
      <c r="Q885" s="853"/>
      <c r="R885" s="853"/>
      <c r="S885" s="853"/>
      <c r="T885" s="853"/>
      <c r="U885" s="853"/>
      <c r="V885" s="853"/>
      <c r="W885" s="853"/>
      <c r="X885" s="854"/>
      <c r="Y885" s="713"/>
      <c r="Z885" s="714"/>
      <c r="AA885" s="714"/>
      <c r="AB885" s="714"/>
      <c r="AC885" s="714"/>
      <c r="AD885" s="715"/>
      <c r="AE885" s="164"/>
      <c r="AF885" s="164"/>
      <c r="AG885" s="199">
        <f t="shared" si="183"/>
        <v>0</v>
      </c>
      <c r="AH885" s="298">
        <f t="shared" si="184"/>
        <v>0</v>
      </c>
      <c r="AI885" s="351">
        <f t="shared" si="185"/>
        <v>0</v>
      </c>
      <c r="AJ885" s="540">
        <f t="shared" si="186"/>
        <v>0</v>
      </c>
      <c r="AK885" s="402">
        <f t="shared" si="187"/>
        <v>0</v>
      </c>
      <c r="AL885" s="370" t="str">
        <f>IF(AK885=0,"",
IF(SUM($AK$859:AK885)=1,AM885,
IF($AK$979&gt;SUM($AK$859:AK885),_xlfn.CONCAT(", ",AM885),
IF($AK$979=SUM($AK$859:AK885),_xlfn.CONCAT(" y ",AM885)))))</f>
        <v/>
      </c>
      <c r="AM885" s="156" t="s">
        <v>5121</v>
      </c>
    </row>
    <row r="886" spans="1:39" ht="15" customHeight="1">
      <c r="A886" s="57"/>
      <c r="B886" s="26"/>
      <c r="C886" s="165" t="s">
        <v>5044</v>
      </c>
      <c r="D886" s="852" t="str">
        <f t="shared" si="182"/>
        <v>INSTITUTO TECNOLOGICO SUPERIOR DE COSAMALOAPAN</v>
      </c>
      <c r="E886" s="853"/>
      <c r="F886" s="853"/>
      <c r="G886" s="853"/>
      <c r="H886" s="853"/>
      <c r="I886" s="853"/>
      <c r="J886" s="853"/>
      <c r="K886" s="853"/>
      <c r="L886" s="853"/>
      <c r="M886" s="853"/>
      <c r="N886" s="853"/>
      <c r="O886" s="853"/>
      <c r="P886" s="853"/>
      <c r="Q886" s="853"/>
      <c r="R886" s="853"/>
      <c r="S886" s="853"/>
      <c r="T886" s="853"/>
      <c r="U886" s="853"/>
      <c r="V886" s="853"/>
      <c r="W886" s="853"/>
      <c r="X886" s="854"/>
      <c r="Y886" s="713"/>
      <c r="Z886" s="714"/>
      <c r="AA886" s="714"/>
      <c r="AB886" s="714"/>
      <c r="AC886" s="714"/>
      <c r="AD886" s="715"/>
      <c r="AE886" s="164"/>
      <c r="AF886" s="164"/>
      <c r="AG886" s="199">
        <f t="shared" si="183"/>
        <v>0</v>
      </c>
      <c r="AH886" s="298">
        <f t="shared" si="184"/>
        <v>0</v>
      </c>
      <c r="AI886" s="351">
        <f t="shared" si="185"/>
        <v>0</v>
      </c>
      <c r="AJ886" s="540">
        <f t="shared" si="186"/>
        <v>0</v>
      </c>
      <c r="AK886" s="402">
        <f t="shared" si="187"/>
        <v>0</v>
      </c>
      <c r="AL886" s="370" t="str">
        <f>IF(AK886=0,"",
IF(SUM($AK$859:AK886)=1,AM886,
IF($AK$979&gt;SUM($AK$859:AK886),_xlfn.CONCAT(", ",AM886),
IF($AK$979=SUM($AK$859:AK886),_xlfn.CONCAT(" y ",AM886)))))</f>
        <v/>
      </c>
      <c r="AM886" s="156" t="s">
        <v>5122</v>
      </c>
    </row>
    <row r="887" spans="1:39" ht="15" customHeight="1">
      <c r="A887" s="57"/>
      <c r="B887" s="26"/>
      <c r="C887" s="165" t="s">
        <v>5045</v>
      </c>
      <c r="D887" s="852" t="str">
        <f t="shared" si="182"/>
        <v>INSTITUTO TECNOLOGICO SUPERIOR DE PANUCO</v>
      </c>
      <c r="E887" s="853"/>
      <c r="F887" s="853"/>
      <c r="G887" s="853"/>
      <c r="H887" s="853"/>
      <c r="I887" s="853"/>
      <c r="J887" s="853"/>
      <c r="K887" s="853"/>
      <c r="L887" s="853"/>
      <c r="M887" s="853"/>
      <c r="N887" s="853"/>
      <c r="O887" s="853"/>
      <c r="P887" s="853"/>
      <c r="Q887" s="853"/>
      <c r="R887" s="853"/>
      <c r="S887" s="853"/>
      <c r="T887" s="853"/>
      <c r="U887" s="853"/>
      <c r="V887" s="853"/>
      <c r="W887" s="853"/>
      <c r="X887" s="854"/>
      <c r="Y887" s="713"/>
      <c r="Z887" s="714"/>
      <c r="AA887" s="714"/>
      <c r="AB887" s="714"/>
      <c r="AC887" s="714"/>
      <c r="AD887" s="715"/>
      <c r="AE887" s="164"/>
      <c r="AF887" s="164"/>
      <c r="AG887" s="199">
        <f t="shared" si="183"/>
        <v>0</v>
      </c>
      <c r="AH887" s="298">
        <f t="shared" si="184"/>
        <v>0</v>
      </c>
      <c r="AI887" s="351">
        <f t="shared" si="185"/>
        <v>0</v>
      </c>
      <c r="AJ887" s="540">
        <f t="shared" si="186"/>
        <v>0</v>
      </c>
      <c r="AK887" s="402">
        <f t="shared" si="187"/>
        <v>0</v>
      </c>
      <c r="AL887" s="370" t="str">
        <f>IF(AK887=0,"",
IF(SUM($AK$859:AK887)=1,AM887,
IF($AK$979&gt;SUM($AK$859:AK887),_xlfn.CONCAT(", ",AM887),
IF($AK$979=SUM($AK$859:AK887),_xlfn.CONCAT(" y ",AM887)))))</f>
        <v/>
      </c>
      <c r="AM887" s="156" t="s">
        <v>5123</v>
      </c>
    </row>
    <row r="888" spans="1:39" ht="15" customHeight="1">
      <c r="A888" s="57"/>
      <c r="B888" s="26"/>
      <c r="C888" s="165" t="s">
        <v>5046</v>
      </c>
      <c r="D888" s="852" t="str">
        <f t="shared" si="182"/>
        <v>INSTITUTO TECNOLOGICO SUPERIOR DE POZA RICA</v>
      </c>
      <c r="E888" s="853"/>
      <c r="F888" s="853"/>
      <c r="G888" s="853"/>
      <c r="H888" s="853"/>
      <c r="I888" s="853"/>
      <c r="J888" s="853"/>
      <c r="K888" s="853"/>
      <c r="L888" s="853"/>
      <c r="M888" s="853"/>
      <c r="N888" s="853"/>
      <c r="O888" s="853"/>
      <c r="P888" s="853"/>
      <c r="Q888" s="853"/>
      <c r="R888" s="853"/>
      <c r="S888" s="853"/>
      <c r="T888" s="853"/>
      <c r="U888" s="853"/>
      <c r="V888" s="853"/>
      <c r="W888" s="853"/>
      <c r="X888" s="854"/>
      <c r="Y888" s="713"/>
      <c r="Z888" s="714"/>
      <c r="AA888" s="714"/>
      <c r="AB888" s="714"/>
      <c r="AC888" s="714"/>
      <c r="AD888" s="715"/>
      <c r="AE888" s="164"/>
      <c r="AF888" s="164"/>
      <c r="AG888" s="199">
        <f t="shared" si="183"/>
        <v>0</v>
      </c>
      <c r="AH888" s="298">
        <f t="shared" si="184"/>
        <v>0</v>
      </c>
      <c r="AI888" s="351">
        <f t="shared" si="185"/>
        <v>0</v>
      </c>
      <c r="AJ888" s="540">
        <f t="shared" si="186"/>
        <v>0</v>
      </c>
      <c r="AK888" s="402">
        <f t="shared" si="187"/>
        <v>0</v>
      </c>
      <c r="AL888" s="370" t="str">
        <f>IF(AK888=0,"",
IF(SUM($AK$859:AK888)=1,AM888,
IF($AK$979&gt;SUM($AK$859:AK888),_xlfn.CONCAT(", ",AM888),
IF($AK$979=SUM($AK$859:AK888),_xlfn.CONCAT(" y ",AM888)))))</f>
        <v/>
      </c>
      <c r="AM888" s="156" t="s">
        <v>5124</v>
      </c>
    </row>
    <row r="889" spans="1:39" ht="15" customHeight="1">
      <c r="A889" s="57"/>
      <c r="B889" s="26"/>
      <c r="C889" s="165" t="s">
        <v>5047</v>
      </c>
      <c r="D889" s="852" t="str">
        <f t="shared" si="182"/>
        <v>INSTITUTO TECNOLOGICO SUPERIOR DE XALAPA</v>
      </c>
      <c r="E889" s="853"/>
      <c r="F889" s="853"/>
      <c r="G889" s="853"/>
      <c r="H889" s="853"/>
      <c r="I889" s="853"/>
      <c r="J889" s="853"/>
      <c r="K889" s="853"/>
      <c r="L889" s="853"/>
      <c r="M889" s="853"/>
      <c r="N889" s="853"/>
      <c r="O889" s="853"/>
      <c r="P889" s="853"/>
      <c r="Q889" s="853"/>
      <c r="R889" s="853"/>
      <c r="S889" s="853"/>
      <c r="T889" s="853"/>
      <c r="U889" s="853"/>
      <c r="V889" s="853"/>
      <c r="W889" s="853"/>
      <c r="X889" s="854"/>
      <c r="Y889" s="713"/>
      <c r="Z889" s="714"/>
      <c r="AA889" s="714"/>
      <c r="AB889" s="714"/>
      <c r="AC889" s="714"/>
      <c r="AD889" s="715"/>
      <c r="AE889" s="164"/>
      <c r="AF889" s="164"/>
      <c r="AG889" s="199">
        <f t="shared" si="183"/>
        <v>0</v>
      </c>
      <c r="AH889" s="298">
        <f t="shared" si="184"/>
        <v>0</v>
      </c>
      <c r="AI889" s="351">
        <f t="shared" si="185"/>
        <v>0</v>
      </c>
      <c r="AJ889" s="540">
        <f t="shared" si="186"/>
        <v>0</v>
      </c>
      <c r="AK889" s="402">
        <f t="shared" si="187"/>
        <v>0</v>
      </c>
      <c r="AL889" s="370" t="str">
        <f>IF(AK889=0,"",
IF(SUM($AK$859:AK889)=1,AM889,
IF($AK$979&gt;SUM($AK$859:AK889),_xlfn.CONCAT(", ",AM889),
IF($AK$979=SUM($AK$859:AK889),_xlfn.CONCAT(" y ",AM889)))))</f>
        <v/>
      </c>
      <c r="AM889" s="156" t="s">
        <v>5125</v>
      </c>
    </row>
    <row r="890" spans="1:39" ht="15" customHeight="1">
      <c r="A890" s="57"/>
      <c r="B890" s="26"/>
      <c r="C890" s="165" t="s">
        <v>5048</v>
      </c>
      <c r="D890" s="852" t="str">
        <f t="shared" si="182"/>
        <v>INSTITUTO TECNOLOGICO SUPERIOR DE COATZACOALCOS</v>
      </c>
      <c r="E890" s="853"/>
      <c r="F890" s="853"/>
      <c r="G890" s="853"/>
      <c r="H890" s="853"/>
      <c r="I890" s="853"/>
      <c r="J890" s="853"/>
      <c r="K890" s="853"/>
      <c r="L890" s="853"/>
      <c r="M890" s="853"/>
      <c r="N890" s="853"/>
      <c r="O890" s="853"/>
      <c r="P890" s="853"/>
      <c r="Q890" s="853"/>
      <c r="R890" s="853"/>
      <c r="S890" s="853"/>
      <c r="T890" s="853"/>
      <c r="U890" s="853"/>
      <c r="V890" s="853"/>
      <c r="W890" s="853"/>
      <c r="X890" s="854"/>
      <c r="Y890" s="713"/>
      <c r="Z890" s="714"/>
      <c r="AA890" s="714"/>
      <c r="AB890" s="714"/>
      <c r="AC890" s="714"/>
      <c r="AD890" s="715"/>
      <c r="AE890" s="164"/>
      <c r="AF890" s="164"/>
      <c r="AG890" s="199">
        <f t="shared" si="183"/>
        <v>0</v>
      </c>
      <c r="AH890" s="298">
        <f t="shared" si="184"/>
        <v>0</v>
      </c>
      <c r="AI890" s="351">
        <f t="shared" si="185"/>
        <v>0</v>
      </c>
      <c r="AJ890" s="540">
        <f t="shared" si="186"/>
        <v>0</v>
      </c>
      <c r="AK890" s="402">
        <f t="shared" si="187"/>
        <v>0</v>
      </c>
      <c r="AL890" s="370" t="str">
        <f>IF(AK890=0,"",
IF(SUM($AK$859:AK890)=1,AM890,
IF($AK$979&gt;SUM($AK$859:AK890),_xlfn.CONCAT(", ",AM890),
IF($AK$979=SUM($AK$859:AK890),_xlfn.CONCAT(" y ",AM890)))))</f>
        <v/>
      </c>
      <c r="AM890" s="156" t="s">
        <v>5126</v>
      </c>
    </row>
    <row r="891" spans="1:39" ht="15" customHeight="1">
      <c r="A891" s="57"/>
      <c r="B891" s="26"/>
      <c r="C891" s="165" t="s">
        <v>5049</v>
      </c>
      <c r="D891" s="852" t="str">
        <f t="shared" si="182"/>
        <v>INSTITUTO TECNOLOGICO SUPERIOR DE TIERRA BLANCA</v>
      </c>
      <c r="E891" s="853"/>
      <c r="F891" s="853"/>
      <c r="G891" s="853"/>
      <c r="H891" s="853"/>
      <c r="I891" s="853"/>
      <c r="J891" s="853"/>
      <c r="K891" s="853"/>
      <c r="L891" s="853"/>
      <c r="M891" s="853"/>
      <c r="N891" s="853"/>
      <c r="O891" s="853"/>
      <c r="P891" s="853"/>
      <c r="Q891" s="853"/>
      <c r="R891" s="853"/>
      <c r="S891" s="853"/>
      <c r="T891" s="853"/>
      <c r="U891" s="853"/>
      <c r="V891" s="853"/>
      <c r="W891" s="853"/>
      <c r="X891" s="854"/>
      <c r="Y891" s="713"/>
      <c r="Z891" s="714"/>
      <c r="AA891" s="714"/>
      <c r="AB891" s="714"/>
      <c r="AC891" s="714"/>
      <c r="AD891" s="715"/>
      <c r="AE891" s="164"/>
      <c r="AF891" s="164"/>
      <c r="AG891" s="199">
        <f t="shared" si="183"/>
        <v>0</v>
      </c>
      <c r="AH891" s="298">
        <f t="shared" si="184"/>
        <v>0</v>
      </c>
      <c r="AI891" s="351">
        <f t="shared" si="185"/>
        <v>0</v>
      </c>
      <c r="AJ891" s="540">
        <f t="shared" si="186"/>
        <v>0</v>
      </c>
      <c r="AK891" s="402">
        <f t="shared" si="187"/>
        <v>0</v>
      </c>
      <c r="AL891" s="370" t="str">
        <f>IF(AK891=0,"",
IF(SUM($AK$859:AK891)=1,AM891,
IF($AK$979&gt;SUM($AK$859:AK891),_xlfn.CONCAT(", ",AM891),
IF($AK$979=SUM($AK$859:AK891),_xlfn.CONCAT(" y ",AM891)))))</f>
        <v/>
      </c>
      <c r="AM891" s="156" t="s">
        <v>5127</v>
      </c>
    </row>
    <row r="892" spans="1:39" ht="15" customHeight="1">
      <c r="A892" s="57"/>
      <c r="B892" s="26"/>
      <c r="C892" s="165" t="s">
        <v>5050</v>
      </c>
      <c r="D892" s="852" t="str">
        <f t="shared" si="182"/>
        <v>INSTITUTO TECNOLOGICO SUPERIOR DE ALAMO</v>
      </c>
      <c r="E892" s="853"/>
      <c r="F892" s="853"/>
      <c r="G892" s="853"/>
      <c r="H892" s="853"/>
      <c r="I892" s="853"/>
      <c r="J892" s="853"/>
      <c r="K892" s="853"/>
      <c r="L892" s="853"/>
      <c r="M892" s="853"/>
      <c r="N892" s="853"/>
      <c r="O892" s="853"/>
      <c r="P892" s="853"/>
      <c r="Q892" s="853"/>
      <c r="R892" s="853"/>
      <c r="S892" s="853"/>
      <c r="T892" s="853"/>
      <c r="U892" s="853"/>
      <c r="V892" s="853"/>
      <c r="W892" s="853"/>
      <c r="X892" s="854"/>
      <c r="Y892" s="713"/>
      <c r="Z892" s="714"/>
      <c r="AA892" s="714"/>
      <c r="AB892" s="714"/>
      <c r="AC892" s="714"/>
      <c r="AD892" s="715"/>
      <c r="AE892" s="164"/>
      <c r="AF892" s="164"/>
      <c r="AG892" s="199">
        <f t="shared" si="183"/>
        <v>0</v>
      </c>
      <c r="AH892" s="298">
        <f t="shared" si="184"/>
        <v>0</v>
      </c>
      <c r="AI892" s="351">
        <f t="shared" si="185"/>
        <v>0</v>
      </c>
      <c r="AJ892" s="540">
        <f t="shared" si="186"/>
        <v>0</v>
      </c>
      <c r="AK892" s="402">
        <f t="shared" si="187"/>
        <v>0</v>
      </c>
      <c r="AL892" s="370" t="str">
        <f>IF(AK892=0,"",
IF(SUM($AK$859:AK892)=1,AM892,
IF($AK$979&gt;SUM($AK$859:AK892),_xlfn.CONCAT(", ",AM892),
IF($AK$979=SUM($AK$859:AK892),_xlfn.CONCAT(" y ",AM892)))))</f>
        <v/>
      </c>
      <c r="AM892" s="156" t="s">
        <v>5128</v>
      </c>
    </row>
    <row r="893" spans="1:39" ht="15" customHeight="1">
      <c r="A893" s="57"/>
      <c r="B893" s="26"/>
      <c r="C893" s="165" t="s">
        <v>5051</v>
      </c>
      <c r="D893" s="852" t="str">
        <f t="shared" si="182"/>
        <v>INSTITUTO TECNOLOGICO SUPERIOR DE ACAYUCAN</v>
      </c>
      <c r="E893" s="853"/>
      <c r="F893" s="853"/>
      <c r="G893" s="853"/>
      <c r="H893" s="853"/>
      <c r="I893" s="853"/>
      <c r="J893" s="853"/>
      <c r="K893" s="853"/>
      <c r="L893" s="853"/>
      <c r="M893" s="853"/>
      <c r="N893" s="853"/>
      <c r="O893" s="853"/>
      <c r="P893" s="853"/>
      <c r="Q893" s="853"/>
      <c r="R893" s="853"/>
      <c r="S893" s="853"/>
      <c r="T893" s="853"/>
      <c r="U893" s="853"/>
      <c r="V893" s="853"/>
      <c r="W893" s="853"/>
      <c r="X893" s="854"/>
      <c r="Y893" s="713"/>
      <c r="Z893" s="714"/>
      <c r="AA893" s="714"/>
      <c r="AB893" s="714"/>
      <c r="AC893" s="714"/>
      <c r="AD893" s="715"/>
      <c r="AE893" s="164"/>
      <c r="AF893" s="164"/>
      <c r="AG893" s="199">
        <f t="shared" si="183"/>
        <v>0</v>
      </c>
      <c r="AH893" s="298">
        <f t="shared" si="184"/>
        <v>0</v>
      </c>
      <c r="AI893" s="351">
        <f t="shared" si="185"/>
        <v>0</v>
      </c>
      <c r="AJ893" s="540">
        <f t="shared" si="186"/>
        <v>0</v>
      </c>
      <c r="AK893" s="402">
        <f t="shared" si="187"/>
        <v>0</v>
      </c>
      <c r="AL893" s="370" t="str">
        <f>IF(AK893=0,"",
IF(SUM($AK$859:AK893)=1,AM893,
IF($AK$979&gt;SUM($AK$859:AK893),_xlfn.CONCAT(", ",AM893),
IF($AK$979=SUM($AK$859:AK893),_xlfn.CONCAT(" y ",AM893)))))</f>
        <v/>
      </c>
      <c r="AM893" s="156" t="s">
        <v>5129</v>
      </c>
    </row>
    <row r="894" spans="1:39" ht="15" customHeight="1">
      <c r="A894" s="57"/>
      <c r="B894" s="26"/>
      <c r="C894" s="165" t="s">
        <v>5130</v>
      </c>
      <c r="D894" s="852" t="str">
        <f t="shared" si="182"/>
        <v>INSTITUTO TECNOLOGICO SUPERIOR DE LAS CHOAPAS</v>
      </c>
      <c r="E894" s="853"/>
      <c r="F894" s="853"/>
      <c r="G894" s="853"/>
      <c r="H894" s="853"/>
      <c r="I894" s="853"/>
      <c r="J894" s="853"/>
      <c r="K894" s="853"/>
      <c r="L894" s="853"/>
      <c r="M894" s="853"/>
      <c r="N894" s="853"/>
      <c r="O894" s="853"/>
      <c r="P894" s="853"/>
      <c r="Q894" s="853"/>
      <c r="R894" s="853"/>
      <c r="S894" s="853"/>
      <c r="T894" s="853"/>
      <c r="U894" s="853"/>
      <c r="V894" s="853"/>
      <c r="W894" s="853"/>
      <c r="X894" s="854"/>
      <c r="Y894" s="713"/>
      <c r="Z894" s="714"/>
      <c r="AA894" s="714"/>
      <c r="AB894" s="714"/>
      <c r="AC894" s="714"/>
      <c r="AD894" s="715"/>
      <c r="AE894" s="164"/>
      <c r="AF894" s="164"/>
      <c r="AG894" s="199">
        <f t="shared" si="183"/>
        <v>0</v>
      </c>
      <c r="AH894" s="298">
        <f t="shared" si="184"/>
        <v>0</v>
      </c>
      <c r="AI894" s="351">
        <f t="shared" si="185"/>
        <v>0</v>
      </c>
      <c r="AJ894" s="540">
        <f t="shared" si="186"/>
        <v>0</v>
      </c>
      <c r="AK894" s="402">
        <f t="shared" si="187"/>
        <v>0</v>
      </c>
      <c r="AL894" s="370" t="str">
        <f>IF(AK894=0,"",
IF(SUM($AK$859:AK894)=1,AM894,
IF($AK$979&gt;SUM($AK$859:AK894),_xlfn.CONCAT(", ",AM894),
IF($AK$979=SUM($AK$859:AK894),_xlfn.CONCAT(" y ",AM894)))))</f>
        <v/>
      </c>
      <c r="AM894" s="156" t="s">
        <v>5131</v>
      </c>
    </row>
    <row r="895" spans="1:39" ht="15" customHeight="1">
      <c r="A895" s="57"/>
      <c r="B895" s="26"/>
      <c r="C895" s="165" t="s">
        <v>5132</v>
      </c>
      <c r="D895" s="852" t="str">
        <f t="shared" si="182"/>
        <v>INSTITUTO TECNOLOGICO SUPERIOR DE HUATUSCO</v>
      </c>
      <c r="E895" s="853"/>
      <c r="F895" s="853"/>
      <c r="G895" s="853"/>
      <c r="H895" s="853"/>
      <c r="I895" s="853"/>
      <c r="J895" s="853"/>
      <c r="K895" s="853"/>
      <c r="L895" s="853"/>
      <c r="M895" s="853"/>
      <c r="N895" s="853"/>
      <c r="O895" s="853"/>
      <c r="P895" s="853"/>
      <c r="Q895" s="853"/>
      <c r="R895" s="853"/>
      <c r="S895" s="853"/>
      <c r="T895" s="853"/>
      <c r="U895" s="853"/>
      <c r="V895" s="853"/>
      <c r="W895" s="853"/>
      <c r="X895" s="854"/>
      <c r="Y895" s="713"/>
      <c r="Z895" s="714"/>
      <c r="AA895" s="714"/>
      <c r="AB895" s="714"/>
      <c r="AC895" s="714"/>
      <c r="AD895" s="715"/>
      <c r="AE895" s="164"/>
      <c r="AF895" s="164"/>
      <c r="AG895" s="199">
        <f t="shared" si="183"/>
        <v>0</v>
      </c>
      <c r="AH895" s="298">
        <f t="shared" si="184"/>
        <v>0</v>
      </c>
      <c r="AI895" s="351">
        <f t="shared" si="185"/>
        <v>0</v>
      </c>
      <c r="AJ895" s="540">
        <f t="shared" si="186"/>
        <v>0</v>
      </c>
      <c r="AK895" s="402">
        <f t="shared" si="187"/>
        <v>0</v>
      </c>
      <c r="AL895" s="370" t="str">
        <f>IF(AK895=0,"",
IF(SUM($AK$859:AK895)=1,AM895,
IF($AK$979&gt;SUM($AK$859:AK895),_xlfn.CONCAT(", ",AM895),
IF($AK$979=SUM($AK$859:AK895),_xlfn.CONCAT(" y ",AM895)))))</f>
        <v/>
      </c>
      <c r="AM895" s="156" t="s">
        <v>5133</v>
      </c>
    </row>
    <row r="896" spans="1:39" ht="15" customHeight="1">
      <c r="A896" s="57"/>
      <c r="B896" s="26"/>
      <c r="C896" s="165" t="s">
        <v>5134</v>
      </c>
      <c r="D896" s="852" t="str">
        <f t="shared" si="182"/>
        <v>INSTITUTO TECNOLOGICO SUPERIOR DE ALVARADO</v>
      </c>
      <c r="E896" s="853"/>
      <c r="F896" s="853"/>
      <c r="G896" s="853"/>
      <c r="H896" s="853"/>
      <c r="I896" s="853"/>
      <c r="J896" s="853"/>
      <c r="K896" s="853"/>
      <c r="L896" s="853"/>
      <c r="M896" s="853"/>
      <c r="N896" s="853"/>
      <c r="O896" s="853"/>
      <c r="P896" s="853"/>
      <c r="Q896" s="853"/>
      <c r="R896" s="853"/>
      <c r="S896" s="853"/>
      <c r="T896" s="853"/>
      <c r="U896" s="853"/>
      <c r="V896" s="853"/>
      <c r="W896" s="853"/>
      <c r="X896" s="854"/>
      <c r="Y896" s="713"/>
      <c r="Z896" s="714"/>
      <c r="AA896" s="714"/>
      <c r="AB896" s="714"/>
      <c r="AC896" s="714"/>
      <c r="AD896" s="715"/>
      <c r="AE896" s="164"/>
      <c r="AF896" s="164"/>
      <c r="AG896" s="199">
        <f t="shared" si="183"/>
        <v>0</v>
      </c>
      <c r="AH896" s="298">
        <f t="shared" si="184"/>
        <v>0</v>
      </c>
      <c r="AI896" s="351">
        <f t="shared" si="185"/>
        <v>0</v>
      </c>
      <c r="AJ896" s="540">
        <f t="shared" si="186"/>
        <v>0</v>
      </c>
      <c r="AK896" s="402">
        <f t="shared" si="187"/>
        <v>0</v>
      </c>
      <c r="AL896" s="370" t="str">
        <f>IF(AK896=0,"",
IF(SUM($AK$859:AK896)=1,AM896,
IF($AK$979&gt;SUM($AK$859:AK896),_xlfn.CONCAT(", ",AM896),
IF($AK$979=SUM($AK$859:AK896),_xlfn.CONCAT(" y ",AM896)))))</f>
        <v/>
      </c>
      <c r="AM896" s="156" t="s">
        <v>5135</v>
      </c>
    </row>
    <row r="897" spans="1:39" ht="15" customHeight="1">
      <c r="A897" s="57"/>
      <c r="B897" s="26"/>
      <c r="C897" s="165" t="s">
        <v>5136</v>
      </c>
      <c r="D897" s="852" t="str">
        <f t="shared" si="182"/>
        <v>INSTITUTO TECNOLOGICO SUPERIOR DE PEROTE</v>
      </c>
      <c r="E897" s="853"/>
      <c r="F897" s="853"/>
      <c r="G897" s="853"/>
      <c r="H897" s="853"/>
      <c r="I897" s="853"/>
      <c r="J897" s="853"/>
      <c r="K897" s="853"/>
      <c r="L897" s="853"/>
      <c r="M897" s="853"/>
      <c r="N897" s="853"/>
      <c r="O897" s="853"/>
      <c r="P897" s="853"/>
      <c r="Q897" s="853"/>
      <c r="R897" s="853"/>
      <c r="S897" s="853"/>
      <c r="T897" s="853"/>
      <c r="U897" s="853"/>
      <c r="V897" s="853"/>
      <c r="W897" s="853"/>
      <c r="X897" s="854"/>
      <c r="Y897" s="713"/>
      <c r="Z897" s="714"/>
      <c r="AA897" s="714"/>
      <c r="AB897" s="714"/>
      <c r="AC897" s="714"/>
      <c r="AD897" s="715"/>
      <c r="AE897" s="164"/>
      <c r="AF897" s="164"/>
      <c r="AG897" s="199">
        <f t="shared" si="183"/>
        <v>0</v>
      </c>
      <c r="AH897" s="298">
        <f t="shared" si="184"/>
        <v>0</v>
      </c>
      <c r="AI897" s="351">
        <f t="shared" si="185"/>
        <v>0</v>
      </c>
      <c r="AJ897" s="540">
        <f t="shared" si="186"/>
        <v>0</v>
      </c>
      <c r="AK897" s="402">
        <f t="shared" si="187"/>
        <v>0</v>
      </c>
      <c r="AL897" s="370" t="str">
        <f>IF(AK897=0,"",
IF(SUM($AK$859:AK897)=1,AM897,
IF($AK$979&gt;SUM($AK$859:AK897),_xlfn.CONCAT(", ",AM897),
IF($AK$979=SUM($AK$859:AK897),_xlfn.CONCAT(" y ",AM897)))))</f>
        <v/>
      </c>
      <c r="AM897" s="156" t="s">
        <v>5137</v>
      </c>
    </row>
    <row r="898" spans="1:39" ht="15" customHeight="1">
      <c r="A898" s="57"/>
      <c r="B898" s="26"/>
      <c r="C898" s="165" t="s">
        <v>5138</v>
      </c>
      <c r="D898" s="852" t="str">
        <f t="shared" si="182"/>
        <v>INSTITUTO TECNOLOGICO SUPERIOR DE ZONGOLICA</v>
      </c>
      <c r="E898" s="853"/>
      <c r="F898" s="853"/>
      <c r="G898" s="853"/>
      <c r="H898" s="853"/>
      <c r="I898" s="853"/>
      <c r="J898" s="853"/>
      <c r="K898" s="853"/>
      <c r="L898" s="853"/>
      <c r="M898" s="853"/>
      <c r="N898" s="853"/>
      <c r="O898" s="853"/>
      <c r="P898" s="853"/>
      <c r="Q898" s="853"/>
      <c r="R898" s="853"/>
      <c r="S898" s="853"/>
      <c r="T898" s="853"/>
      <c r="U898" s="853"/>
      <c r="V898" s="853"/>
      <c r="W898" s="853"/>
      <c r="X898" s="854"/>
      <c r="Y898" s="713"/>
      <c r="Z898" s="714"/>
      <c r="AA898" s="714"/>
      <c r="AB898" s="714"/>
      <c r="AC898" s="714"/>
      <c r="AD898" s="715"/>
      <c r="AE898" s="164"/>
      <c r="AF898" s="164"/>
      <c r="AG898" s="199">
        <f t="shared" si="183"/>
        <v>0</v>
      </c>
      <c r="AH898" s="298">
        <f t="shared" si="184"/>
        <v>0</v>
      </c>
      <c r="AI898" s="351">
        <f t="shared" si="185"/>
        <v>0</v>
      </c>
      <c r="AJ898" s="540">
        <f t="shared" si="186"/>
        <v>0</v>
      </c>
      <c r="AK898" s="402">
        <f t="shared" si="187"/>
        <v>0</v>
      </c>
      <c r="AL898" s="370" t="str">
        <f>IF(AK898=0,"",
IF(SUM($AK$859:AK898)=1,AM898,
IF($AK$979&gt;SUM($AK$859:AK898),_xlfn.CONCAT(", ",AM898),
IF($AK$979=SUM($AK$859:AK898),_xlfn.CONCAT(" y ",AM898)))))</f>
        <v/>
      </c>
      <c r="AM898" s="156" t="s">
        <v>5139</v>
      </c>
    </row>
    <row r="899" spans="1:39" ht="15" customHeight="1">
      <c r="A899" s="57"/>
      <c r="B899" s="26"/>
      <c r="C899" s="165" t="s">
        <v>5140</v>
      </c>
      <c r="D899" s="852" t="str">
        <f t="shared" si="182"/>
        <v>INSTITUTO TECNOLOGICO SUPERIOR DE NARANJOS</v>
      </c>
      <c r="E899" s="853"/>
      <c r="F899" s="853"/>
      <c r="G899" s="853"/>
      <c r="H899" s="853"/>
      <c r="I899" s="853"/>
      <c r="J899" s="853"/>
      <c r="K899" s="853"/>
      <c r="L899" s="853"/>
      <c r="M899" s="853"/>
      <c r="N899" s="853"/>
      <c r="O899" s="853"/>
      <c r="P899" s="853"/>
      <c r="Q899" s="853"/>
      <c r="R899" s="853"/>
      <c r="S899" s="853"/>
      <c r="T899" s="853"/>
      <c r="U899" s="853"/>
      <c r="V899" s="853"/>
      <c r="W899" s="853"/>
      <c r="X899" s="854"/>
      <c r="Y899" s="713"/>
      <c r="Z899" s="714"/>
      <c r="AA899" s="714"/>
      <c r="AB899" s="714"/>
      <c r="AC899" s="714"/>
      <c r="AD899" s="715"/>
      <c r="AE899" s="164"/>
      <c r="AF899" s="164"/>
      <c r="AG899" s="199">
        <f t="shared" si="183"/>
        <v>0</v>
      </c>
      <c r="AH899" s="298">
        <f t="shared" si="184"/>
        <v>0</v>
      </c>
      <c r="AI899" s="351">
        <f t="shared" si="185"/>
        <v>0</v>
      </c>
      <c r="AJ899" s="540">
        <f t="shared" si="186"/>
        <v>0</v>
      </c>
      <c r="AK899" s="402">
        <f t="shared" si="187"/>
        <v>0</v>
      </c>
      <c r="AL899" s="370" t="str">
        <f>IF(AK899=0,"",
IF(SUM($AK$859:AK899)=1,AM899,
IF($AK$979&gt;SUM($AK$859:AK899),_xlfn.CONCAT(", ",AM899),
IF($AK$979=SUM($AK$859:AK899),_xlfn.CONCAT(" y ",AM899)))))</f>
        <v/>
      </c>
      <c r="AM899" s="156" t="s">
        <v>5141</v>
      </c>
    </row>
    <row r="900" spans="1:39" ht="15" customHeight="1">
      <c r="A900" s="57"/>
      <c r="B900" s="26"/>
      <c r="C900" s="165" t="s">
        <v>5142</v>
      </c>
      <c r="D900" s="852" t="str">
        <f t="shared" si="182"/>
        <v>INSTITUTO TECNOLOGICO SUPERIOR DE CHICONTEPEC</v>
      </c>
      <c r="E900" s="853"/>
      <c r="F900" s="853"/>
      <c r="G900" s="853"/>
      <c r="H900" s="853"/>
      <c r="I900" s="853"/>
      <c r="J900" s="853"/>
      <c r="K900" s="853"/>
      <c r="L900" s="853"/>
      <c r="M900" s="853"/>
      <c r="N900" s="853"/>
      <c r="O900" s="853"/>
      <c r="P900" s="853"/>
      <c r="Q900" s="853"/>
      <c r="R900" s="853"/>
      <c r="S900" s="853"/>
      <c r="T900" s="853"/>
      <c r="U900" s="853"/>
      <c r="V900" s="853"/>
      <c r="W900" s="853"/>
      <c r="X900" s="854"/>
      <c r="Y900" s="713"/>
      <c r="Z900" s="714"/>
      <c r="AA900" s="714"/>
      <c r="AB900" s="714"/>
      <c r="AC900" s="714"/>
      <c r="AD900" s="715"/>
      <c r="AE900" s="164"/>
      <c r="AF900" s="164"/>
      <c r="AG900" s="199">
        <f t="shared" si="183"/>
        <v>0</v>
      </c>
      <c r="AH900" s="298">
        <f t="shared" si="184"/>
        <v>0</v>
      </c>
      <c r="AI900" s="351">
        <f t="shared" si="185"/>
        <v>0</v>
      </c>
      <c r="AJ900" s="540">
        <f t="shared" si="186"/>
        <v>0</v>
      </c>
      <c r="AK900" s="402">
        <f t="shared" si="187"/>
        <v>0</v>
      </c>
      <c r="AL900" s="370" t="str">
        <f>IF(AK900=0,"",
IF(SUM($AK$859:AK900)=1,AM900,
IF($AK$979&gt;SUM($AK$859:AK900),_xlfn.CONCAT(", ",AM900),
IF($AK$979=SUM($AK$859:AK900),_xlfn.CONCAT(" y ",AM900)))))</f>
        <v/>
      </c>
      <c r="AM900" s="156" t="s">
        <v>5143</v>
      </c>
    </row>
    <row r="901" spans="1:39" ht="15" customHeight="1">
      <c r="A901" s="57"/>
      <c r="B901" s="26"/>
      <c r="C901" s="165" t="s">
        <v>5144</v>
      </c>
      <c r="D901" s="852" t="str">
        <f t="shared" si="182"/>
        <v>INSTITUTO TECNOLOGICO SUPERIOR DE MARTINEZ DE LA TORRE</v>
      </c>
      <c r="E901" s="853"/>
      <c r="F901" s="853"/>
      <c r="G901" s="853"/>
      <c r="H901" s="853"/>
      <c r="I901" s="853"/>
      <c r="J901" s="853"/>
      <c r="K901" s="853"/>
      <c r="L901" s="853"/>
      <c r="M901" s="853"/>
      <c r="N901" s="853"/>
      <c r="O901" s="853"/>
      <c r="P901" s="853"/>
      <c r="Q901" s="853"/>
      <c r="R901" s="853"/>
      <c r="S901" s="853"/>
      <c r="T901" s="853"/>
      <c r="U901" s="853"/>
      <c r="V901" s="853"/>
      <c r="W901" s="853"/>
      <c r="X901" s="854"/>
      <c r="Y901" s="713"/>
      <c r="Z901" s="714"/>
      <c r="AA901" s="714"/>
      <c r="AB901" s="714"/>
      <c r="AC901" s="714"/>
      <c r="AD901" s="715"/>
      <c r="AE901" s="164"/>
      <c r="AF901" s="164"/>
      <c r="AG901" s="199">
        <f t="shared" si="183"/>
        <v>0</v>
      </c>
      <c r="AH901" s="298">
        <f t="shared" si="184"/>
        <v>0</v>
      </c>
      <c r="AI901" s="351">
        <f t="shared" si="185"/>
        <v>0</v>
      </c>
      <c r="AJ901" s="540">
        <f t="shared" si="186"/>
        <v>0</v>
      </c>
      <c r="AK901" s="402">
        <f t="shared" si="187"/>
        <v>0</v>
      </c>
      <c r="AL901" s="370" t="str">
        <f>IF(AK901=0,"",
IF(SUM($AK$859:AK901)=1,AM901,
IF($AK$979&gt;SUM($AK$859:AK901),_xlfn.CONCAT(", ",AM901),
IF($AK$979=SUM($AK$859:AK901),_xlfn.CONCAT(" y ",AM901)))))</f>
        <v/>
      </c>
      <c r="AM901" s="156" t="s">
        <v>5145</v>
      </c>
    </row>
    <row r="902" spans="1:39" ht="15" customHeight="1">
      <c r="A902" s="57"/>
      <c r="B902" s="26"/>
      <c r="C902" s="165" t="s">
        <v>5146</v>
      </c>
      <c r="D902" s="852" t="str">
        <f t="shared" si="182"/>
        <v>INSTITUTO TECNOLOGICO SUPERIOR DE JESUS CARRANZA</v>
      </c>
      <c r="E902" s="853"/>
      <c r="F902" s="853"/>
      <c r="G902" s="853"/>
      <c r="H902" s="853"/>
      <c r="I902" s="853"/>
      <c r="J902" s="853"/>
      <c r="K902" s="853"/>
      <c r="L902" s="853"/>
      <c r="M902" s="853"/>
      <c r="N902" s="853"/>
      <c r="O902" s="853"/>
      <c r="P902" s="853"/>
      <c r="Q902" s="853"/>
      <c r="R902" s="853"/>
      <c r="S902" s="853"/>
      <c r="T902" s="853"/>
      <c r="U902" s="853"/>
      <c r="V902" s="853"/>
      <c r="W902" s="853"/>
      <c r="X902" s="854"/>
      <c r="Y902" s="713"/>
      <c r="Z902" s="714"/>
      <c r="AA902" s="714"/>
      <c r="AB902" s="714"/>
      <c r="AC902" s="714"/>
      <c r="AD902" s="715"/>
      <c r="AE902" s="164"/>
      <c r="AF902" s="164"/>
      <c r="AG902" s="199">
        <f t="shared" si="183"/>
        <v>0</v>
      </c>
      <c r="AH902" s="298">
        <f t="shared" si="184"/>
        <v>0</v>
      </c>
      <c r="AI902" s="351">
        <f t="shared" si="185"/>
        <v>0</v>
      </c>
      <c r="AJ902" s="540">
        <f t="shared" si="186"/>
        <v>0</v>
      </c>
      <c r="AK902" s="402">
        <f t="shared" si="187"/>
        <v>0</v>
      </c>
      <c r="AL902" s="370" t="str">
        <f>IF(AK902=0,"",
IF(SUM($AK$859:AK902)=1,AM902,
IF($AK$979&gt;SUM($AK$859:AK902),_xlfn.CONCAT(", ",AM902),
IF($AK$979=SUM($AK$859:AK902),_xlfn.CONCAT(" y ",AM902)))))</f>
        <v/>
      </c>
      <c r="AM902" s="156" t="s">
        <v>5147</v>
      </c>
    </row>
    <row r="903" spans="1:39" ht="15" customHeight="1">
      <c r="A903" s="57"/>
      <c r="B903" s="26"/>
      <c r="C903" s="165" t="s">
        <v>5148</v>
      </c>
      <c r="D903" s="852" t="str">
        <f t="shared" si="182"/>
        <v>INSTITUTO TECNOLOGICO SUPERIOR DE RODRIGUEZ CLARA</v>
      </c>
      <c r="E903" s="853"/>
      <c r="F903" s="853"/>
      <c r="G903" s="853"/>
      <c r="H903" s="853"/>
      <c r="I903" s="853"/>
      <c r="J903" s="853"/>
      <c r="K903" s="853"/>
      <c r="L903" s="853"/>
      <c r="M903" s="853"/>
      <c r="N903" s="853"/>
      <c r="O903" s="853"/>
      <c r="P903" s="853"/>
      <c r="Q903" s="853"/>
      <c r="R903" s="853"/>
      <c r="S903" s="853"/>
      <c r="T903" s="853"/>
      <c r="U903" s="853"/>
      <c r="V903" s="853"/>
      <c r="W903" s="853"/>
      <c r="X903" s="854"/>
      <c r="Y903" s="713"/>
      <c r="Z903" s="714"/>
      <c r="AA903" s="714"/>
      <c r="AB903" s="714"/>
      <c r="AC903" s="714"/>
      <c r="AD903" s="715"/>
      <c r="AE903" s="164"/>
      <c r="AF903" s="164"/>
      <c r="AG903" s="199">
        <f t="shared" si="183"/>
        <v>0</v>
      </c>
      <c r="AH903" s="298">
        <f t="shared" si="184"/>
        <v>0</v>
      </c>
      <c r="AI903" s="351">
        <f t="shared" si="185"/>
        <v>0</v>
      </c>
      <c r="AJ903" s="540">
        <f t="shared" si="186"/>
        <v>0</v>
      </c>
      <c r="AK903" s="402">
        <f t="shared" si="187"/>
        <v>0</v>
      </c>
      <c r="AL903" s="370" t="str">
        <f>IF(AK903=0,"",
IF(SUM($AK$859:AK903)=1,AM903,
IF($AK$979&gt;SUM($AK$859:AK903),_xlfn.CONCAT(", ",AM903),
IF($AK$979=SUM($AK$859:AK903),_xlfn.CONCAT(" y ",AM903)))))</f>
        <v/>
      </c>
      <c r="AM903" s="156" t="s">
        <v>5149</v>
      </c>
    </row>
    <row r="904" spans="1:39" ht="15" customHeight="1">
      <c r="A904" s="57"/>
      <c r="B904" s="26"/>
      <c r="C904" s="165" t="s">
        <v>5150</v>
      </c>
      <c r="D904" s="852" t="str">
        <f t="shared" si="182"/>
        <v>INSTITUTO VERACRUZANO DE EDUCACION PARA LOS ADULTOS</v>
      </c>
      <c r="E904" s="853"/>
      <c r="F904" s="853"/>
      <c r="G904" s="853"/>
      <c r="H904" s="853"/>
      <c r="I904" s="853"/>
      <c r="J904" s="853"/>
      <c r="K904" s="853"/>
      <c r="L904" s="853"/>
      <c r="M904" s="853"/>
      <c r="N904" s="853"/>
      <c r="O904" s="853"/>
      <c r="P904" s="853"/>
      <c r="Q904" s="853"/>
      <c r="R904" s="853"/>
      <c r="S904" s="853"/>
      <c r="T904" s="853"/>
      <c r="U904" s="853"/>
      <c r="V904" s="853"/>
      <c r="W904" s="853"/>
      <c r="X904" s="854"/>
      <c r="Y904" s="713"/>
      <c r="Z904" s="714"/>
      <c r="AA904" s="714"/>
      <c r="AB904" s="714"/>
      <c r="AC904" s="714"/>
      <c r="AD904" s="715"/>
      <c r="AE904" s="164"/>
      <c r="AF904" s="164"/>
      <c r="AG904" s="199">
        <f t="shared" si="183"/>
        <v>0</v>
      </c>
      <c r="AH904" s="298">
        <f t="shared" si="184"/>
        <v>0</v>
      </c>
      <c r="AI904" s="351">
        <f t="shared" si="185"/>
        <v>0</v>
      </c>
      <c r="AJ904" s="540">
        <f t="shared" si="186"/>
        <v>0</v>
      </c>
      <c r="AK904" s="402">
        <f t="shared" si="187"/>
        <v>0</v>
      </c>
      <c r="AL904" s="370" t="str">
        <f>IF(AK904=0,"",
IF(SUM($AK$859:AK904)=1,AM904,
IF($AK$979&gt;SUM($AK$859:AK904),_xlfn.CONCAT(", ",AM904),
IF($AK$979=SUM($AK$859:AK904),_xlfn.CONCAT(" y ",AM904)))))</f>
        <v/>
      </c>
      <c r="AM904" s="156" t="s">
        <v>5151</v>
      </c>
    </row>
    <row r="905" spans="1:39" ht="15" customHeight="1">
      <c r="A905" s="57"/>
      <c r="B905" s="26"/>
      <c r="C905" s="165" t="s">
        <v>5152</v>
      </c>
      <c r="D905" s="852" t="str">
        <f t="shared" si="182"/>
        <v>COLEGIO NACIONAL DE EDUCACION PROFESIONAL TECNICA</v>
      </c>
      <c r="E905" s="853"/>
      <c r="F905" s="853"/>
      <c r="G905" s="853"/>
      <c r="H905" s="853"/>
      <c r="I905" s="853"/>
      <c r="J905" s="853"/>
      <c r="K905" s="853"/>
      <c r="L905" s="853"/>
      <c r="M905" s="853"/>
      <c r="N905" s="853"/>
      <c r="O905" s="853"/>
      <c r="P905" s="853"/>
      <c r="Q905" s="853"/>
      <c r="R905" s="853"/>
      <c r="S905" s="853"/>
      <c r="T905" s="853"/>
      <c r="U905" s="853"/>
      <c r="V905" s="853"/>
      <c r="W905" s="853"/>
      <c r="X905" s="854"/>
      <c r="Y905" s="713"/>
      <c r="Z905" s="714"/>
      <c r="AA905" s="714"/>
      <c r="AB905" s="714"/>
      <c r="AC905" s="714"/>
      <c r="AD905" s="715"/>
      <c r="AE905" s="164"/>
      <c r="AF905" s="164"/>
      <c r="AG905" s="199">
        <f t="shared" si="183"/>
        <v>0</v>
      </c>
      <c r="AH905" s="298">
        <f t="shared" si="184"/>
        <v>0</v>
      </c>
      <c r="AI905" s="351">
        <f t="shared" si="185"/>
        <v>0</v>
      </c>
      <c r="AJ905" s="540">
        <f t="shared" si="186"/>
        <v>0</v>
      </c>
      <c r="AK905" s="402">
        <f t="shared" si="187"/>
        <v>0</v>
      </c>
      <c r="AL905" s="370" t="str">
        <f>IF(AK905=0,"",
IF(SUM($AK$859:AK905)=1,AM905,
IF($AK$979&gt;SUM($AK$859:AK905),_xlfn.CONCAT(", ",AM905),
IF($AK$979=SUM($AK$859:AK905),_xlfn.CONCAT(" y ",AM905)))))</f>
        <v/>
      </c>
      <c r="AM905" s="156" t="s">
        <v>5153</v>
      </c>
    </row>
    <row r="906" spans="1:39" ht="15" customHeight="1">
      <c r="A906" s="57"/>
      <c r="B906" s="26"/>
      <c r="C906" s="165" t="s">
        <v>5154</v>
      </c>
      <c r="D906" s="852" t="str">
        <f t="shared" si="182"/>
        <v>UNIVERSIDAD TECNOLOGICA DEL SURESTE</v>
      </c>
      <c r="E906" s="853"/>
      <c r="F906" s="853"/>
      <c r="G906" s="853"/>
      <c r="H906" s="853"/>
      <c r="I906" s="853"/>
      <c r="J906" s="853"/>
      <c r="K906" s="853"/>
      <c r="L906" s="853"/>
      <c r="M906" s="853"/>
      <c r="N906" s="853"/>
      <c r="O906" s="853"/>
      <c r="P906" s="853"/>
      <c r="Q906" s="853"/>
      <c r="R906" s="853"/>
      <c r="S906" s="853"/>
      <c r="T906" s="853"/>
      <c r="U906" s="853"/>
      <c r="V906" s="853"/>
      <c r="W906" s="853"/>
      <c r="X906" s="854"/>
      <c r="Y906" s="713"/>
      <c r="Z906" s="714"/>
      <c r="AA906" s="714"/>
      <c r="AB906" s="714"/>
      <c r="AC906" s="714"/>
      <c r="AD906" s="715"/>
      <c r="AE906" s="164"/>
      <c r="AF906" s="164"/>
      <c r="AG906" s="199">
        <f t="shared" si="183"/>
        <v>0</v>
      </c>
      <c r="AH906" s="298">
        <f t="shared" si="184"/>
        <v>0</v>
      </c>
      <c r="AI906" s="351">
        <f t="shared" si="185"/>
        <v>0</v>
      </c>
      <c r="AJ906" s="540">
        <f t="shared" si="186"/>
        <v>0</v>
      </c>
      <c r="AK906" s="402">
        <f t="shared" si="187"/>
        <v>0</v>
      </c>
      <c r="AL906" s="370" t="str">
        <f>IF(AK906=0,"",
IF(SUM($AK$859:AK906)=1,AM906,
IF($AK$979&gt;SUM($AK$859:AK906),_xlfn.CONCAT(", ",AM906),
IF($AK$979=SUM($AK$859:AK906),_xlfn.CONCAT(" y ",AM906)))))</f>
        <v/>
      </c>
      <c r="AM906" s="156" t="s">
        <v>5155</v>
      </c>
    </row>
    <row r="907" spans="1:39" ht="15" customHeight="1">
      <c r="A907" s="57"/>
      <c r="B907" s="26"/>
      <c r="C907" s="165" t="s">
        <v>5156</v>
      </c>
      <c r="D907" s="852" t="str">
        <f t="shared" si="182"/>
        <v>UNIVERSIDAD TECNOLOGICA DEL CENTRO</v>
      </c>
      <c r="E907" s="853"/>
      <c r="F907" s="853"/>
      <c r="G907" s="853"/>
      <c r="H907" s="853"/>
      <c r="I907" s="853"/>
      <c r="J907" s="853"/>
      <c r="K907" s="853"/>
      <c r="L907" s="853"/>
      <c r="M907" s="853"/>
      <c r="N907" s="853"/>
      <c r="O907" s="853"/>
      <c r="P907" s="853"/>
      <c r="Q907" s="853"/>
      <c r="R907" s="853"/>
      <c r="S907" s="853"/>
      <c r="T907" s="853"/>
      <c r="U907" s="853"/>
      <c r="V907" s="853"/>
      <c r="W907" s="853"/>
      <c r="X907" s="854"/>
      <c r="Y907" s="713"/>
      <c r="Z907" s="714"/>
      <c r="AA907" s="714"/>
      <c r="AB907" s="714"/>
      <c r="AC907" s="714"/>
      <c r="AD907" s="715"/>
      <c r="AE907" s="164"/>
      <c r="AF907" s="164"/>
      <c r="AG907" s="199">
        <f t="shared" si="183"/>
        <v>0</v>
      </c>
      <c r="AH907" s="298">
        <f t="shared" si="184"/>
        <v>0</v>
      </c>
      <c r="AI907" s="351">
        <f t="shared" si="185"/>
        <v>0</v>
      </c>
      <c r="AJ907" s="540">
        <f t="shared" si="186"/>
        <v>0</v>
      </c>
      <c r="AK907" s="402">
        <f t="shared" si="187"/>
        <v>0</v>
      </c>
      <c r="AL907" s="370" t="str">
        <f>IF(AK907=0,"",
IF(SUM($AK$859:AK907)=1,AM907,
IF($AK$979&gt;SUM($AK$859:AK907),_xlfn.CONCAT(", ",AM907),
IF($AK$979=SUM($AK$859:AK907),_xlfn.CONCAT(" y ",AM907)))))</f>
        <v/>
      </c>
      <c r="AM907" s="156" t="s">
        <v>5157</v>
      </c>
    </row>
    <row r="908" spans="1:39" ht="15" customHeight="1">
      <c r="A908" s="57"/>
      <c r="B908" s="26"/>
      <c r="C908" s="165" t="s">
        <v>5158</v>
      </c>
      <c r="D908" s="852" t="str">
        <f t="shared" si="182"/>
        <v>UNIVERSIDAD TECNOLOGICA DE GUTIERREZ ZAMORA</v>
      </c>
      <c r="E908" s="853"/>
      <c r="F908" s="853"/>
      <c r="G908" s="853"/>
      <c r="H908" s="853"/>
      <c r="I908" s="853"/>
      <c r="J908" s="853"/>
      <c r="K908" s="853"/>
      <c r="L908" s="853"/>
      <c r="M908" s="853"/>
      <c r="N908" s="853"/>
      <c r="O908" s="853"/>
      <c r="P908" s="853"/>
      <c r="Q908" s="853"/>
      <c r="R908" s="853"/>
      <c r="S908" s="853"/>
      <c r="T908" s="853"/>
      <c r="U908" s="853"/>
      <c r="V908" s="853"/>
      <c r="W908" s="853"/>
      <c r="X908" s="854"/>
      <c r="Y908" s="713"/>
      <c r="Z908" s="714"/>
      <c r="AA908" s="714"/>
      <c r="AB908" s="714"/>
      <c r="AC908" s="714"/>
      <c r="AD908" s="715"/>
      <c r="AE908" s="164"/>
      <c r="AF908" s="164"/>
      <c r="AG908" s="199">
        <f t="shared" si="183"/>
        <v>0</v>
      </c>
      <c r="AH908" s="298">
        <f t="shared" si="184"/>
        <v>0</v>
      </c>
      <c r="AI908" s="351">
        <f t="shared" si="185"/>
        <v>0</v>
      </c>
      <c r="AJ908" s="540">
        <f t="shared" si="186"/>
        <v>0</v>
      </c>
      <c r="AK908" s="402">
        <f t="shared" si="187"/>
        <v>0</v>
      </c>
      <c r="AL908" s="370" t="str">
        <f>IF(AK908=0,"",
IF(SUM($AK$859:AK908)=1,AM908,
IF($AK$979&gt;SUM($AK$859:AK908),_xlfn.CONCAT(", ",AM908),
IF($AK$979=SUM($AK$859:AK908),_xlfn.CONCAT(" y ",AM908)))))</f>
        <v/>
      </c>
      <c r="AM908" s="156" t="s">
        <v>5159</v>
      </c>
    </row>
    <row r="909" spans="1:39" ht="15" customHeight="1">
      <c r="A909" s="57"/>
      <c r="B909" s="26"/>
      <c r="C909" s="165" t="s">
        <v>5160</v>
      </c>
      <c r="D909" s="852" t="str">
        <f t="shared" si="182"/>
        <v>CONSEJO VERACRUZANO DE INVESTIGACION CIENTIFICA Y DESARROLLO TECNOLOGICO</v>
      </c>
      <c r="E909" s="853"/>
      <c r="F909" s="853"/>
      <c r="G909" s="853"/>
      <c r="H909" s="853"/>
      <c r="I909" s="853"/>
      <c r="J909" s="853"/>
      <c r="K909" s="853"/>
      <c r="L909" s="853"/>
      <c r="M909" s="853"/>
      <c r="N909" s="853"/>
      <c r="O909" s="853"/>
      <c r="P909" s="853"/>
      <c r="Q909" s="853"/>
      <c r="R909" s="853"/>
      <c r="S909" s="853"/>
      <c r="T909" s="853"/>
      <c r="U909" s="853"/>
      <c r="V909" s="853"/>
      <c r="W909" s="853"/>
      <c r="X909" s="854"/>
      <c r="Y909" s="713"/>
      <c r="Z909" s="714"/>
      <c r="AA909" s="714"/>
      <c r="AB909" s="714"/>
      <c r="AC909" s="714"/>
      <c r="AD909" s="715"/>
      <c r="AE909" s="164"/>
      <c r="AF909" s="164"/>
      <c r="AG909" s="199">
        <f t="shared" si="183"/>
        <v>0</v>
      </c>
      <c r="AH909" s="298">
        <f t="shared" si="184"/>
        <v>0</v>
      </c>
      <c r="AI909" s="351">
        <f t="shared" si="185"/>
        <v>0</v>
      </c>
      <c r="AJ909" s="540">
        <f t="shared" si="186"/>
        <v>0</v>
      </c>
      <c r="AK909" s="402">
        <f t="shared" si="187"/>
        <v>0</v>
      </c>
      <c r="AL909" s="370" t="str">
        <f>IF(AK909=0,"",
IF(SUM($AK$859:AK909)=1,AM909,
IF($AK$979&gt;SUM($AK$859:AK909),_xlfn.CONCAT(", ",AM909),
IF($AK$979=SUM($AK$859:AK909),_xlfn.CONCAT(" y ",AM909)))))</f>
        <v/>
      </c>
      <c r="AM909" s="156" t="s">
        <v>5161</v>
      </c>
    </row>
    <row r="910" spans="1:39" ht="15" customHeight="1">
      <c r="A910" s="57"/>
      <c r="B910" s="26"/>
      <c r="C910" s="165" t="s">
        <v>5162</v>
      </c>
      <c r="D910" s="852" t="str">
        <f t="shared" si="182"/>
        <v>COLEGIO DE ESTUDIOS CIENTIFICOS Y TECNOLOGICOS</v>
      </c>
      <c r="E910" s="853"/>
      <c r="F910" s="853"/>
      <c r="G910" s="853"/>
      <c r="H910" s="853"/>
      <c r="I910" s="853"/>
      <c r="J910" s="853"/>
      <c r="K910" s="853"/>
      <c r="L910" s="853"/>
      <c r="M910" s="853"/>
      <c r="N910" s="853"/>
      <c r="O910" s="853"/>
      <c r="P910" s="853"/>
      <c r="Q910" s="853"/>
      <c r="R910" s="853"/>
      <c r="S910" s="853"/>
      <c r="T910" s="853"/>
      <c r="U910" s="853"/>
      <c r="V910" s="853"/>
      <c r="W910" s="853"/>
      <c r="X910" s="854"/>
      <c r="Y910" s="713"/>
      <c r="Z910" s="714"/>
      <c r="AA910" s="714"/>
      <c r="AB910" s="714"/>
      <c r="AC910" s="714"/>
      <c r="AD910" s="715"/>
      <c r="AE910" s="164"/>
      <c r="AF910" s="164"/>
      <c r="AG910" s="199">
        <f t="shared" si="183"/>
        <v>0</v>
      </c>
      <c r="AH910" s="298">
        <f t="shared" si="184"/>
        <v>0</v>
      </c>
      <c r="AI910" s="351">
        <f t="shared" si="185"/>
        <v>0</v>
      </c>
      <c r="AJ910" s="540">
        <f t="shared" si="186"/>
        <v>0</v>
      </c>
      <c r="AK910" s="402">
        <f t="shared" si="187"/>
        <v>0</v>
      </c>
      <c r="AL910" s="370" t="str">
        <f>IF(AK910=0,"",
IF(SUM($AK$859:AK910)=1,AM910,
IF($AK$979&gt;SUM($AK$859:AK910),_xlfn.CONCAT(", ",AM910),
IF($AK$979=SUM($AK$859:AK910),_xlfn.CONCAT(" y ",AM910)))))</f>
        <v/>
      </c>
      <c r="AM910" s="156" t="s">
        <v>5163</v>
      </c>
    </row>
    <row r="911" spans="1:39" ht="15" customHeight="1">
      <c r="A911" s="57"/>
      <c r="B911" s="26"/>
      <c r="C911" s="165" t="s">
        <v>5164</v>
      </c>
      <c r="D911" s="852" t="str">
        <f t="shared" si="182"/>
        <v>COLEGIO DE VERACRUZ</v>
      </c>
      <c r="E911" s="853"/>
      <c r="F911" s="853"/>
      <c r="G911" s="853"/>
      <c r="H911" s="853"/>
      <c r="I911" s="853"/>
      <c r="J911" s="853"/>
      <c r="K911" s="853"/>
      <c r="L911" s="853"/>
      <c r="M911" s="853"/>
      <c r="N911" s="853"/>
      <c r="O911" s="853"/>
      <c r="P911" s="853"/>
      <c r="Q911" s="853"/>
      <c r="R911" s="853"/>
      <c r="S911" s="853"/>
      <c r="T911" s="853"/>
      <c r="U911" s="853"/>
      <c r="V911" s="853"/>
      <c r="W911" s="853"/>
      <c r="X911" s="854"/>
      <c r="Y911" s="713"/>
      <c r="Z911" s="714"/>
      <c r="AA911" s="714"/>
      <c r="AB911" s="714"/>
      <c r="AC911" s="714"/>
      <c r="AD911" s="715"/>
      <c r="AE911" s="164"/>
      <c r="AF911" s="164"/>
      <c r="AG911" s="199">
        <f t="shared" si="183"/>
        <v>0</v>
      </c>
      <c r="AH911" s="298">
        <f t="shared" si="184"/>
        <v>0</v>
      </c>
      <c r="AI911" s="351">
        <f t="shared" si="185"/>
        <v>0</v>
      </c>
      <c r="AJ911" s="540">
        <f t="shared" si="186"/>
        <v>0</v>
      </c>
      <c r="AK911" s="402">
        <f t="shared" si="187"/>
        <v>0</v>
      </c>
      <c r="AL911" s="370" t="str">
        <f>IF(AK911=0,"",
IF(SUM($AK$859:AK911)=1,AM911,
IF($AK$979&gt;SUM($AK$859:AK911),_xlfn.CONCAT(", ",AM911),
IF($AK$979=SUM($AK$859:AK911),_xlfn.CONCAT(" y ",AM911)))))</f>
        <v/>
      </c>
      <c r="AM911" s="156" t="s">
        <v>5165</v>
      </c>
    </row>
    <row r="912" spans="1:39" ht="15" customHeight="1">
      <c r="A912" s="57"/>
      <c r="B912" s="26"/>
      <c r="C912" s="165" t="s">
        <v>5166</v>
      </c>
      <c r="D912" s="852" t="str">
        <f t="shared" si="182"/>
        <v>UNIVERSIDAD POLITECNICA DE HUATUSCO</v>
      </c>
      <c r="E912" s="853"/>
      <c r="F912" s="853"/>
      <c r="G912" s="853"/>
      <c r="H912" s="853"/>
      <c r="I912" s="853"/>
      <c r="J912" s="853"/>
      <c r="K912" s="853"/>
      <c r="L912" s="853"/>
      <c r="M912" s="853"/>
      <c r="N912" s="853"/>
      <c r="O912" s="853"/>
      <c r="P912" s="853"/>
      <c r="Q912" s="853"/>
      <c r="R912" s="853"/>
      <c r="S912" s="853"/>
      <c r="T912" s="853"/>
      <c r="U912" s="853"/>
      <c r="V912" s="853"/>
      <c r="W912" s="853"/>
      <c r="X912" s="854"/>
      <c r="Y912" s="713"/>
      <c r="Z912" s="714"/>
      <c r="AA912" s="714"/>
      <c r="AB912" s="714"/>
      <c r="AC912" s="714"/>
      <c r="AD912" s="715"/>
      <c r="AE912" s="164"/>
      <c r="AF912" s="164"/>
      <c r="AG912" s="199">
        <f t="shared" si="183"/>
        <v>0</v>
      </c>
      <c r="AH912" s="298">
        <f t="shared" si="184"/>
        <v>0</v>
      </c>
      <c r="AI912" s="351">
        <f t="shared" si="185"/>
        <v>0</v>
      </c>
      <c r="AJ912" s="540">
        <f t="shared" si="186"/>
        <v>0</v>
      </c>
      <c r="AK912" s="402">
        <f t="shared" si="187"/>
        <v>0</v>
      </c>
      <c r="AL912" s="370" t="str">
        <f>IF(AK912=0,"",
IF(SUM($AK$859:AK912)=1,AM912,
IF($AK$979&gt;SUM($AK$859:AK912),_xlfn.CONCAT(", ",AM912),
IF($AK$979=SUM($AK$859:AK912),_xlfn.CONCAT(" y ",AM912)))))</f>
        <v/>
      </c>
      <c r="AM912" s="156" t="s">
        <v>5167</v>
      </c>
    </row>
    <row r="913" spans="1:39" ht="15" customHeight="1">
      <c r="A913" s="57"/>
      <c r="B913" s="26"/>
      <c r="C913" s="165" t="s">
        <v>5168</v>
      </c>
      <c r="D913" s="852" t="str">
        <f t="shared" si="182"/>
        <v>UNIVERSIDAD POPULAR AUTONOMA DE VERACRUZ</v>
      </c>
      <c r="E913" s="853"/>
      <c r="F913" s="853"/>
      <c r="G913" s="853"/>
      <c r="H913" s="853"/>
      <c r="I913" s="853"/>
      <c r="J913" s="853"/>
      <c r="K913" s="853"/>
      <c r="L913" s="853"/>
      <c r="M913" s="853"/>
      <c r="N913" s="853"/>
      <c r="O913" s="853"/>
      <c r="P913" s="853"/>
      <c r="Q913" s="853"/>
      <c r="R913" s="853"/>
      <c r="S913" s="853"/>
      <c r="T913" s="853"/>
      <c r="U913" s="853"/>
      <c r="V913" s="853"/>
      <c r="W913" s="853"/>
      <c r="X913" s="854"/>
      <c r="Y913" s="713"/>
      <c r="Z913" s="714"/>
      <c r="AA913" s="714"/>
      <c r="AB913" s="714"/>
      <c r="AC913" s="714"/>
      <c r="AD913" s="715"/>
      <c r="AE913" s="164"/>
      <c r="AF913" s="164"/>
      <c r="AG913" s="199">
        <f t="shared" si="183"/>
        <v>0</v>
      </c>
      <c r="AH913" s="298">
        <f t="shared" si="184"/>
        <v>0</v>
      </c>
      <c r="AI913" s="351">
        <f t="shared" si="185"/>
        <v>0</v>
      </c>
      <c r="AJ913" s="540">
        <f t="shared" si="186"/>
        <v>0</v>
      </c>
      <c r="AK913" s="402">
        <f t="shared" si="187"/>
        <v>0</v>
      </c>
      <c r="AL913" s="370" t="str">
        <f>IF(AK913=0,"",
IF(SUM($AK$859:AK913)=1,AM913,
IF($AK$979&gt;SUM($AK$859:AK913),_xlfn.CONCAT(", ",AM913),
IF($AK$979=SUM($AK$859:AK913),_xlfn.CONCAT(" y ",AM913)))))</f>
        <v/>
      </c>
      <c r="AM913" s="156" t="s">
        <v>5169</v>
      </c>
    </row>
    <row r="914" spans="1:39" ht="15" customHeight="1">
      <c r="A914" s="57"/>
      <c r="B914" s="26"/>
      <c r="C914" s="165" t="s">
        <v>5170</v>
      </c>
      <c r="D914" s="852" t="str">
        <f t="shared" si="182"/>
        <v>INSTITUTO VERACRUZANO DE LA VIVIENDA</v>
      </c>
      <c r="E914" s="853"/>
      <c r="F914" s="853"/>
      <c r="G914" s="853"/>
      <c r="H914" s="853"/>
      <c r="I914" s="853"/>
      <c r="J914" s="853"/>
      <c r="K914" s="853"/>
      <c r="L914" s="853"/>
      <c r="M914" s="853"/>
      <c r="N914" s="853"/>
      <c r="O914" s="853"/>
      <c r="P914" s="853"/>
      <c r="Q914" s="853"/>
      <c r="R914" s="853"/>
      <c r="S914" s="853"/>
      <c r="T914" s="853"/>
      <c r="U914" s="853"/>
      <c r="V914" s="853"/>
      <c r="W914" s="853"/>
      <c r="X914" s="854"/>
      <c r="Y914" s="713"/>
      <c r="Z914" s="714"/>
      <c r="AA914" s="714"/>
      <c r="AB914" s="714"/>
      <c r="AC914" s="714"/>
      <c r="AD914" s="715"/>
      <c r="AE914" s="164"/>
      <c r="AF914" s="164"/>
      <c r="AG914" s="199">
        <f t="shared" si="183"/>
        <v>0</v>
      </c>
      <c r="AH914" s="298">
        <f t="shared" si="184"/>
        <v>0</v>
      </c>
      <c r="AI914" s="351">
        <f t="shared" si="185"/>
        <v>0</v>
      </c>
      <c r="AJ914" s="540">
        <f t="shared" si="186"/>
        <v>0</v>
      </c>
      <c r="AK914" s="402">
        <f t="shared" si="187"/>
        <v>0</v>
      </c>
      <c r="AL914" s="370" t="str">
        <f>IF(AK914=0,"",
IF(SUM($AK$859:AK914)=1,AM914,
IF($AK$979&gt;SUM($AK$859:AK914),_xlfn.CONCAT(", ",AM914),
IF($AK$979=SUM($AK$859:AK914),_xlfn.CONCAT(" y ",AM914)))))</f>
        <v/>
      </c>
      <c r="AM914" s="156" t="s">
        <v>5171</v>
      </c>
    </row>
    <row r="915" spans="1:39" ht="15" customHeight="1">
      <c r="A915" s="57"/>
      <c r="B915" s="26"/>
      <c r="C915" s="165" t="s">
        <v>5172</v>
      </c>
      <c r="D915" s="852" t="str">
        <f t="shared" si="182"/>
        <v>AGENCIA ESTATAL DE ENERGIA DEL ESTADO DE VERACRUZ</v>
      </c>
      <c r="E915" s="853"/>
      <c r="F915" s="853"/>
      <c r="G915" s="853"/>
      <c r="H915" s="853"/>
      <c r="I915" s="853"/>
      <c r="J915" s="853"/>
      <c r="K915" s="853"/>
      <c r="L915" s="853"/>
      <c r="M915" s="853"/>
      <c r="N915" s="853"/>
      <c r="O915" s="853"/>
      <c r="P915" s="853"/>
      <c r="Q915" s="853"/>
      <c r="R915" s="853"/>
      <c r="S915" s="853"/>
      <c r="T915" s="853"/>
      <c r="U915" s="853"/>
      <c r="V915" s="853"/>
      <c r="W915" s="853"/>
      <c r="X915" s="854"/>
      <c r="Y915" s="713"/>
      <c r="Z915" s="714"/>
      <c r="AA915" s="714"/>
      <c r="AB915" s="714"/>
      <c r="AC915" s="714"/>
      <c r="AD915" s="715"/>
      <c r="AE915" s="164"/>
      <c r="AF915" s="164"/>
      <c r="AG915" s="199">
        <f t="shared" si="183"/>
        <v>0</v>
      </c>
      <c r="AH915" s="298">
        <f t="shared" si="184"/>
        <v>0</v>
      </c>
      <c r="AI915" s="351">
        <f t="shared" si="185"/>
        <v>0</v>
      </c>
      <c r="AJ915" s="540">
        <f t="shared" si="186"/>
        <v>0</v>
      </c>
      <c r="AK915" s="402">
        <f t="shared" si="187"/>
        <v>0</v>
      </c>
      <c r="AL915" s="370" t="str">
        <f>IF(AK915=0,"",
IF(SUM($AK$859:AK915)=1,AM915,
IF($AK$979&gt;SUM($AK$859:AK915),_xlfn.CONCAT(", ",AM915),
IF($AK$979=SUM($AK$859:AK915),_xlfn.CONCAT(" y ",AM915)))))</f>
        <v/>
      </c>
      <c r="AM915" s="156" t="s">
        <v>5173</v>
      </c>
    </row>
    <row r="916" spans="1:39" ht="15" customHeight="1">
      <c r="A916" s="57"/>
      <c r="B916" s="26"/>
      <c r="C916" s="165" t="s">
        <v>5174</v>
      </c>
      <c r="D916" s="852" t="str">
        <f t="shared" si="182"/>
        <v>INSTITUTO VERACRUZANO DE LAS MUJERES</v>
      </c>
      <c r="E916" s="853"/>
      <c r="F916" s="853"/>
      <c r="G916" s="853"/>
      <c r="H916" s="853"/>
      <c r="I916" s="853"/>
      <c r="J916" s="853"/>
      <c r="K916" s="853"/>
      <c r="L916" s="853"/>
      <c r="M916" s="853"/>
      <c r="N916" s="853"/>
      <c r="O916" s="853"/>
      <c r="P916" s="853"/>
      <c r="Q916" s="853"/>
      <c r="R916" s="853"/>
      <c r="S916" s="853"/>
      <c r="T916" s="853"/>
      <c r="U916" s="853"/>
      <c r="V916" s="853"/>
      <c r="W916" s="853"/>
      <c r="X916" s="854"/>
      <c r="Y916" s="713"/>
      <c r="Z916" s="714"/>
      <c r="AA916" s="714"/>
      <c r="AB916" s="714"/>
      <c r="AC916" s="714"/>
      <c r="AD916" s="715"/>
      <c r="AE916" s="164"/>
      <c r="AF916" s="164"/>
      <c r="AG916" s="199">
        <f t="shared" si="183"/>
        <v>0</v>
      </c>
      <c r="AH916" s="298">
        <f t="shared" si="184"/>
        <v>0</v>
      </c>
      <c r="AI916" s="351">
        <f t="shared" si="185"/>
        <v>0</v>
      </c>
      <c r="AJ916" s="540">
        <f t="shared" si="186"/>
        <v>0</v>
      </c>
      <c r="AK916" s="402">
        <f t="shared" si="187"/>
        <v>0</v>
      </c>
      <c r="AL916" s="370" t="str">
        <f>IF(AK916=0,"",
IF(SUM($AK$859:AK916)=1,AM916,
IF($AK$979&gt;SUM($AK$859:AK916),_xlfn.CONCAT(", ",AM916),
IF($AK$979=SUM($AK$859:AK916),_xlfn.CONCAT(" y ",AM916)))))</f>
        <v/>
      </c>
      <c r="AM916" s="156" t="s">
        <v>5175</v>
      </c>
    </row>
    <row r="917" spans="1:39" ht="15" customHeight="1">
      <c r="A917" s="57"/>
      <c r="B917" s="26"/>
      <c r="C917" s="165" t="s">
        <v>5176</v>
      </c>
      <c r="D917" s="852" t="str">
        <f t="shared" si="182"/>
        <v>INSTITUTO VERACRUZANO DE DESARROLLO MUNICIPAL</v>
      </c>
      <c r="E917" s="853"/>
      <c r="F917" s="853"/>
      <c r="G917" s="853"/>
      <c r="H917" s="853"/>
      <c r="I917" s="853"/>
      <c r="J917" s="853"/>
      <c r="K917" s="853"/>
      <c r="L917" s="853"/>
      <c r="M917" s="853"/>
      <c r="N917" s="853"/>
      <c r="O917" s="853"/>
      <c r="P917" s="853"/>
      <c r="Q917" s="853"/>
      <c r="R917" s="853"/>
      <c r="S917" s="853"/>
      <c r="T917" s="853"/>
      <c r="U917" s="853"/>
      <c r="V917" s="853"/>
      <c r="W917" s="853"/>
      <c r="X917" s="854"/>
      <c r="Y917" s="713"/>
      <c r="Z917" s="714"/>
      <c r="AA917" s="714"/>
      <c r="AB917" s="714"/>
      <c r="AC917" s="714"/>
      <c r="AD917" s="715"/>
      <c r="AE917" s="164"/>
      <c r="AF917" s="164"/>
      <c r="AG917" s="199">
        <f t="shared" si="183"/>
        <v>0</v>
      </c>
      <c r="AH917" s="298">
        <f t="shared" si="184"/>
        <v>0</v>
      </c>
      <c r="AI917" s="351">
        <f t="shared" si="185"/>
        <v>0</v>
      </c>
      <c r="AJ917" s="540">
        <f t="shared" si="186"/>
        <v>0</v>
      </c>
      <c r="AK917" s="402">
        <f t="shared" si="187"/>
        <v>0</v>
      </c>
      <c r="AL917" s="370" t="str">
        <f>IF(AK917=0,"",
IF(SUM($AK$859:AK917)=1,AM917,
IF($AK$979&gt;SUM($AK$859:AK917),_xlfn.CONCAT(", ",AM917),
IF($AK$979=SUM($AK$859:AK917),_xlfn.CONCAT(" y ",AM917)))))</f>
        <v/>
      </c>
      <c r="AM917" s="156" t="s">
        <v>5177</v>
      </c>
    </row>
    <row r="918" spans="1:39" ht="15" customHeight="1">
      <c r="A918" s="57"/>
      <c r="B918" s="26"/>
      <c r="C918" s="165" t="s">
        <v>5178</v>
      </c>
      <c r="D918" s="852" t="str">
        <f t="shared" si="182"/>
        <v>COMISION EJECUTIVA PARA LA ATENCION INTEGRAL A VICTIMAS DEL DELITO</v>
      </c>
      <c r="E918" s="853"/>
      <c r="F918" s="853"/>
      <c r="G918" s="853"/>
      <c r="H918" s="853"/>
      <c r="I918" s="853"/>
      <c r="J918" s="853"/>
      <c r="K918" s="853"/>
      <c r="L918" s="853"/>
      <c r="M918" s="853"/>
      <c r="N918" s="853"/>
      <c r="O918" s="853"/>
      <c r="P918" s="853"/>
      <c r="Q918" s="853"/>
      <c r="R918" s="853"/>
      <c r="S918" s="853"/>
      <c r="T918" s="853"/>
      <c r="U918" s="853"/>
      <c r="V918" s="853"/>
      <c r="W918" s="853"/>
      <c r="X918" s="854"/>
      <c r="Y918" s="713"/>
      <c r="Z918" s="714"/>
      <c r="AA918" s="714"/>
      <c r="AB918" s="714"/>
      <c r="AC918" s="714"/>
      <c r="AD918" s="715"/>
      <c r="AE918" s="164"/>
      <c r="AF918" s="164"/>
      <c r="AG918" s="199">
        <f t="shared" si="183"/>
        <v>0</v>
      </c>
      <c r="AH918" s="298">
        <f t="shared" si="184"/>
        <v>0</v>
      </c>
      <c r="AI918" s="351">
        <f t="shared" si="185"/>
        <v>0</v>
      </c>
      <c r="AJ918" s="540">
        <f t="shared" si="186"/>
        <v>0</v>
      </c>
      <c r="AK918" s="402">
        <f t="shared" si="187"/>
        <v>0</v>
      </c>
      <c r="AL918" s="370" t="str">
        <f>IF(AK918=0,"",
IF(SUM($AK$859:AK918)=1,AM918,
IF($AK$979&gt;SUM($AK$859:AK918),_xlfn.CONCAT(", ",AM918),
IF($AK$979=SUM($AK$859:AK918),_xlfn.CONCAT(" y ",AM918)))))</f>
        <v/>
      </c>
      <c r="AM918" s="156" t="s">
        <v>5179</v>
      </c>
    </row>
    <row r="919" spans="1:39" ht="15" customHeight="1">
      <c r="A919" s="57"/>
      <c r="B919" s="26"/>
      <c r="C919" s="165" t="s">
        <v>5180</v>
      </c>
      <c r="D919" s="852" t="str">
        <f t="shared" si="182"/>
        <v>CENTRO DE JUSTICIA PARA MUJERES DEL ESTADO DE VERACRUZ</v>
      </c>
      <c r="E919" s="853"/>
      <c r="F919" s="853"/>
      <c r="G919" s="853"/>
      <c r="H919" s="853"/>
      <c r="I919" s="853"/>
      <c r="J919" s="853"/>
      <c r="K919" s="853"/>
      <c r="L919" s="853"/>
      <c r="M919" s="853"/>
      <c r="N919" s="853"/>
      <c r="O919" s="853"/>
      <c r="P919" s="853"/>
      <c r="Q919" s="853"/>
      <c r="R919" s="853"/>
      <c r="S919" s="853"/>
      <c r="T919" s="853"/>
      <c r="U919" s="853"/>
      <c r="V919" s="853"/>
      <c r="W919" s="853"/>
      <c r="X919" s="854"/>
      <c r="Y919" s="713"/>
      <c r="Z919" s="714"/>
      <c r="AA919" s="714"/>
      <c r="AB919" s="714"/>
      <c r="AC919" s="714"/>
      <c r="AD919" s="715"/>
      <c r="AE919" s="164"/>
      <c r="AF919" s="164"/>
      <c r="AG919" s="199">
        <f t="shared" si="183"/>
        <v>0</v>
      </c>
      <c r="AH919" s="298">
        <f t="shared" si="184"/>
        <v>0</v>
      </c>
      <c r="AI919" s="351">
        <f t="shared" si="185"/>
        <v>0</v>
      </c>
      <c r="AJ919" s="540">
        <f t="shared" si="186"/>
        <v>0</v>
      </c>
      <c r="AK919" s="402">
        <f t="shared" si="187"/>
        <v>0</v>
      </c>
      <c r="AL919" s="370" t="str">
        <f>IF(AK919=0,"",
IF(SUM($AK$859:AK919)=1,AM919,
IF($AK$979&gt;SUM($AK$859:AK919),_xlfn.CONCAT(", ",AM919),
IF($AK$979=SUM($AK$859:AK919),_xlfn.CONCAT(" y ",AM919)))))</f>
        <v/>
      </c>
      <c r="AM919" s="156" t="s">
        <v>5181</v>
      </c>
    </row>
    <row r="920" spans="1:39" ht="15" customHeight="1">
      <c r="A920" s="57"/>
      <c r="B920" s="26"/>
      <c r="C920" s="165" t="s">
        <v>5182</v>
      </c>
      <c r="D920" s="852" t="str">
        <f t="shared" si="182"/>
        <v>INSTITUTO DE PENSIONES DEL ESTADO</v>
      </c>
      <c r="E920" s="853"/>
      <c r="F920" s="853"/>
      <c r="G920" s="853"/>
      <c r="H920" s="853"/>
      <c r="I920" s="853"/>
      <c r="J920" s="853"/>
      <c r="K920" s="853"/>
      <c r="L920" s="853"/>
      <c r="M920" s="853"/>
      <c r="N920" s="853"/>
      <c r="O920" s="853"/>
      <c r="P920" s="853"/>
      <c r="Q920" s="853"/>
      <c r="R920" s="853"/>
      <c r="S920" s="853"/>
      <c r="T920" s="853"/>
      <c r="U920" s="853"/>
      <c r="V920" s="853"/>
      <c r="W920" s="853"/>
      <c r="X920" s="854"/>
      <c r="Y920" s="713"/>
      <c r="Z920" s="714"/>
      <c r="AA920" s="714"/>
      <c r="AB920" s="714"/>
      <c r="AC920" s="714"/>
      <c r="AD920" s="715"/>
      <c r="AE920" s="164"/>
      <c r="AF920" s="164"/>
      <c r="AG920" s="199">
        <f t="shared" si="183"/>
        <v>0</v>
      </c>
      <c r="AH920" s="298">
        <f t="shared" si="184"/>
        <v>0</v>
      </c>
      <c r="AI920" s="351">
        <f t="shared" si="185"/>
        <v>0</v>
      </c>
      <c r="AJ920" s="540">
        <f t="shared" si="186"/>
        <v>0</v>
      </c>
      <c r="AK920" s="402">
        <f t="shared" si="187"/>
        <v>0</v>
      </c>
      <c r="AL920" s="370" t="str">
        <f>IF(AK920=0,"",
IF(SUM($AK$859:AK920)=1,AM920,
IF($AK$979&gt;SUM($AK$859:AK920),_xlfn.CONCAT(", ",AM920),
IF($AK$979=SUM($AK$859:AK920),_xlfn.CONCAT(" y ",AM920)))))</f>
        <v/>
      </c>
      <c r="AM920" s="156" t="s">
        <v>5183</v>
      </c>
    </row>
    <row r="921" spans="1:39" ht="15" customHeight="1">
      <c r="A921" s="57"/>
      <c r="B921" s="26"/>
      <c r="C921" s="165" t="s">
        <v>5184</v>
      </c>
      <c r="D921" s="852" t="str">
        <f t="shared" si="182"/>
        <v>COMISION DEL AGUA DEL ESTADO DE VERACRUZ</v>
      </c>
      <c r="E921" s="853"/>
      <c r="F921" s="853"/>
      <c r="G921" s="853"/>
      <c r="H921" s="853"/>
      <c r="I921" s="853"/>
      <c r="J921" s="853"/>
      <c r="K921" s="853"/>
      <c r="L921" s="853"/>
      <c r="M921" s="853"/>
      <c r="N921" s="853"/>
      <c r="O921" s="853"/>
      <c r="P921" s="853"/>
      <c r="Q921" s="853"/>
      <c r="R921" s="853"/>
      <c r="S921" s="853"/>
      <c r="T921" s="853"/>
      <c r="U921" s="853"/>
      <c r="V921" s="853"/>
      <c r="W921" s="853"/>
      <c r="X921" s="854"/>
      <c r="Y921" s="713"/>
      <c r="Z921" s="714"/>
      <c r="AA921" s="714"/>
      <c r="AB921" s="714"/>
      <c r="AC921" s="714"/>
      <c r="AD921" s="715"/>
      <c r="AE921" s="164"/>
      <c r="AF921" s="164"/>
      <c r="AG921" s="199">
        <f t="shared" si="183"/>
        <v>0</v>
      </c>
      <c r="AH921" s="298">
        <f t="shared" si="184"/>
        <v>0</v>
      </c>
      <c r="AI921" s="351">
        <f t="shared" si="185"/>
        <v>0</v>
      </c>
      <c r="AJ921" s="540">
        <f t="shared" si="186"/>
        <v>0</v>
      </c>
      <c r="AK921" s="402">
        <f t="shared" si="187"/>
        <v>0</v>
      </c>
      <c r="AL921" s="370" t="str">
        <f>IF(AK921=0,"",
IF(SUM($AK$859:AK921)=1,AM921,
IF($AK$979&gt;SUM($AK$859:AK921),_xlfn.CONCAT(", ",AM921),
IF($AK$979=SUM($AK$859:AK921),_xlfn.CONCAT(" y ",AM921)))))</f>
        <v/>
      </c>
      <c r="AM921" s="156" t="s">
        <v>5185</v>
      </c>
    </row>
    <row r="922" spans="1:39" ht="15" customHeight="1">
      <c r="A922" s="57"/>
      <c r="B922" s="26"/>
      <c r="C922" s="165" t="s">
        <v>5186</v>
      </c>
      <c r="D922" s="852" t="str">
        <f t="shared" si="182"/>
        <v>RADIOTELEVISION DE VERACRUZ</v>
      </c>
      <c r="E922" s="853"/>
      <c r="F922" s="853"/>
      <c r="G922" s="853"/>
      <c r="H922" s="853"/>
      <c r="I922" s="853"/>
      <c r="J922" s="853"/>
      <c r="K922" s="853"/>
      <c r="L922" s="853"/>
      <c r="M922" s="853"/>
      <c r="N922" s="853"/>
      <c r="O922" s="853"/>
      <c r="P922" s="853"/>
      <c r="Q922" s="853"/>
      <c r="R922" s="853"/>
      <c r="S922" s="853"/>
      <c r="T922" s="853"/>
      <c r="U922" s="853"/>
      <c r="V922" s="853"/>
      <c r="W922" s="853"/>
      <c r="X922" s="854"/>
      <c r="Y922" s="713"/>
      <c r="Z922" s="714"/>
      <c r="AA922" s="714"/>
      <c r="AB922" s="714"/>
      <c r="AC922" s="714"/>
      <c r="AD922" s="715"/>
      <c r="AE922" s="164"/>
      <c r="AF922" s="164"/>
      <c r="AG922" s="199">
        <f t="shared" si="183"/>
        <v>0</v>
      </c>
      <c r="AH922" s="298">
        <f t="shared" si="184"/>
        <v>0</v>
      </c>
      <c r="AI922" s="351">
        <f t="shared" si="185"/>
        <v>0</v>
      </c>
      <c r="AJ922" s="540">
        <f t="shared" si="186"/>
        <v>0</v>
      </c>
      <c r="AK922" s="402">
        <f t="shared" si="187"/>
        <v>0</v>
      </c>
      <c r="AL922" s="370" t="str">
        <f>IF(AK922=0,"",
IF(SUM($AK$859:AK922)=1,AM922,
IF($AK$979&gt;SUM($AK$859:AK922),_xlfn.CONCAT(", ",AM922),
IF($AK$979=SUM($AK$859:AK922),_xlfn.CONCAT(" y ",AM922)))))</f>
        <v/>
      </c>
      <c r="AM922" s="156" t="s">
        <v>5187</v>
      </c>
    </row>
    <row r="923" spans="1:39" ht="15" customHeight="1">
      <c r="A923" s="57"/>
      <c r="B923" s="26"/>
      <c r="C923" s="165" t="s">
        <v>5188</v>
      </c>
      <c r="D923" s="852" t="str">
        <f t="shared" si="182"/>
        <v>SECRETARIA EJECUTIVA DEL SISTEMA ESTATAL ANTICORRUPCION</v>
      </c>
      <c r="E923" s="853"/>
      <c r="F923" s="853"/>
      <c r="G923" s="853"/>
      <c r="H923" s="853"/>
      <c r="I923" s="853"/>
      <c r="J923" s="853"/>
      <c r="K923" s="853"/>
      <c r="L923" s="853"/>
      <c r="M923" s="853"/>
      <c r="N923" s="853"/>
      <c r="O923" s="853"/>
      <c r="P923" s="853"/>
      <c r="Q923" s="853"/>
      <c r="R923" s="853"/>
      <c r="S923" s="853"/>
      <c r="T923" s="853"/>
      <c r="U923" s="853"/>
      <c r="V923" s="853"/>
      <c r="W923" s="853"/>
      <c r="X923" s="854"/>
      <c r="Y923" s="713"/>
      <c r="Z923" s="714"/>
      <c r="AA923" s="714"/>
      <c r="AB923" s="714"/>
      <c r="AC923" s="714"/>
      <c r="AD923" s="715"/>
      <c r="AE923" s="164"/>
      <c r="AF923" s="164"/>
      <c r="AG923" s="199">
        <f t="shared" si="183"/>
        <v>0</v>
      </c>
      <c r="AH923" s="298">
        <f t="shared" si="184"/>
        <v>0</v>
      </c>
      <c r="AI923" s="351">
        <f t="shared" si="185"/>
        <v>0</v>
      </c>
      <c r="AJ923" s="540">
        <f t="shared" si="186"/>
        <v>0</v>
      </c>
      <c r="AK923" s="402">
        <f t="shared" si="187"/>
        <v>0</v>
      </c>
      <c r="AL923" s="370" t="str">
        <f>IF(AK923=0,"",
IF(SUM($AK$859:AK923)=1,AM923,
IF($AK$979&gt;SUM($AK$859:AK923),_xlfn.CONCAT(", ",AM923),
IF($AK$979=SUM($AK$859:AK923),_xlfn.CONCAT(" y ",AM923)))))</f>
        <v/>
      </c>
      <c r="AM923" s="156" t="s">
        <v>5189</v>
      </c>
    </row>
    <row r="924" spans="1:39" ht="15" customHeight="1">
      <c r="A924" s="57"/>
      <c r="B924" s="26"/>
      <c r="C924" s="165" t="s">
        <v>5190</v>
      </c>
      <c r="D924" s="852" t="str">
        <f t="shared" ref="D924:D978" si="188">IF(D105="","",D105)</f>
        <v>INSTITUTO DE LA POLICIA AUXILIAR Y PROTECCION PATRIMONIAL</v>
      </c>
      <c r="E924" s="853"/>
      <c r="F924" s="853"/>
      <c r="G924" s="853"/>
      <c r="H924" s="853"/>
      <c r="I924" s="853"/>
      <c r="J924" s="853"/>
      <c r="K924" s="853"/>
      <c r="L924" s="853"/>
      <c r="M924" s="853"/>
      <c r="N924" s="853"/>
      <c r="O924" s="853"/>
      <c r="P924" s="853"/>
      <c r="Q924" s="853"/>
      <c r="R924" s="853"/>
      <c r="S924" s="853"/>
      <c r="T924" s="853"/>
      <c r="U924" s="853"/>
      <c r="V924" s="853"/>
      <c r="W924" s="853"/>
      <c r="X924" s="854"/>
      <c r="Y924" s="713"/>
      <c r="Z924" s="714"/>
      <c r="AA924" s="714"/>
      <c r="AB924" s="714"/>
      <c r="AC924" s="714"/>
      <c r="AD924" s="715"/>
      <c r="AE924" s="164"/>
      <c r="AF924" s="164"/>
      <c r="AG924" s="199">
        <f t="shared" ref="AG924:AG977" si="189">IF(AND(COUNTBLANK(D924)=1,COUNTA(Y924)=0),0,IF(AND(SUM(P786:AA786)=0,COUNTBLANK(D924)=0,COUNTA(Y924)=0),0,IF(AND(SUM(P786:AA786)&gt;0,COUNTBLANK(D924)=0,COUNTA(Y924)=1),0,1)))</f>
        <v>0</v>
      </c>
      <c r="AH924" s="298">
        <f t="shared" ref="AH924:AH978" si="190">COUNTIF(Y924,"NS")</f>
        <v>0</v>
      </c>
      <c r="AI924" s="351">
        <f t="shared" ref="AI924:AI978" si="191">IF(AND(SUM(P786:AA786)=0,COUNTA(Y924)&gt;0),1,0)</f>
        <v>0</v>
      </c>
      <c r="AJ924" s="540">
        <f t="shared" ref="AJ924:AJ978" si="192">IF(OR(Y924="NS",P786="NS",S786="NS",V786="NS",Y786="NS"),0,IF(AND(Y924="NA",P786="NA",S786="NA",V786="NA",Y786="NA"),0,IF(Y924&lt;=SUM(P786:AA786),0,1)))</f>
        <v>0</v>
      </c>
      <c r="AK924" s="402">
        <f t="shared" ref="AK924:AK978" si="193">IF(AG924=0,0,1)</f>
        <v>0</v>
      </c>
      <c r="AL924" s="370" t="str">
        <f>IF(AK924=0,"",
IF(SUM($AK$859:AK924)=1,AM924,
IF($AK$979&gt;SUM($AK$859:AK924),_xlfn.CONCAT(", ",AM924),
IF($AK$979=SUM($AK$859:AK924),_xlfn.CONCAT(" y ",AM924)))))</f>
        <v/>
      </c>
      <c r="AM924" s="156" t="s">
        <v>5191</v>
      </c>
    </row>
    <row r="925" spans="1:39" ht="15" customHeight="1">
      <c r="A925" s="57"/>
      <c r="B925" s="26"/>
      <c r="C925" s="165" t="s">
        <v>5192</v>
      </c>
      <c r="D925" s="852" t="str">
        <f t="shared" si="188"/>
        <v>ACADEMIA REGIONAL DE SEGURIDAD PUBLICA DEL SURESTE</v>
      </c>
      <c r="E925" s="853"/>
      <c r="F925" s="853"/>
      <c r="G925" s="853"/>
      <c r="H925" s="853"/>
      <c r="I925" s="853"/>
      <c r="J925" s="853"/>
      <c r="K925" s="853"/>
      <c r="L925" s="853"/>
      <c r="M925" s="853"/>
      <c r="N925" s="853"/>
      <c r="O925" s="853"/>
      <c r="P925" s="853"/>
      <c r="Q925" s="853"/>
      <c r="R925" s="853"/>
      <c r="S925" s="853"/>
      <c r="T925" s="853"/>
      <c r="U925" s="853"/>
      <c r="V925" s="853"/>
      <c r="W925" s="853"/>
      <c r="X925" s="854"/>
      <c r="Y925" s="713"/>
      <c r="Z925" s="714"/>
      <c r="AA925" s="714"/>
      <c r="AB925" s="714"/>
      <c r="AC925" s="714"/>
      <c r="AD925" s="715"/>
      <c r="AE925" s="164"/>
      <c r="AF925" s="164"/>
      <c r="AG925" s="199">
        <f t="shared" si="189"/>
        <v>0</v>
      </c>
      <c r="AH925" s="298">
        <f t="shared" si="190"/>
        <v>0</v>
      </c>
      <c r="AI925" s="351">
        <f t="shared" si="191"/>
        <v>0</v>
      </c>
      <c r="AJ925" s="540">
        <f t="shared" si="192"/>
        <v>0</v>
      </c>
      <c r="AK925" s="402">
        <f t="shared" si="193"/>
        <v>0</v>
      </c>
      <c r="AL925" s="370" t="str">
        <f>IF(AK925=0,"",
IF(SUM($AK$859:AK925)=1,AM925,
IF($AK$979&gt;SUM($AK$859:AK925),_xlfn.CONCAT(", ",AM925),
IF($AK$979=SUM($AK$859:AK925),_xlfn.CONCAT(" y ",AM925)))))</f>
        <v/>
      </c>
      <c r="AM925" s="156" t="s">
        <v>5193</v>
      </c>
    </row>
    <row r="926" spans="1:39" ht="15" customHeight="1">
      <c r="A926" s="57"/>
      <c r="B926" s="26"/>
      <c r="C926" s="165" t="s">
        <v>5194</v>
      </c>
      <c r="D926" s="852" t="str">
        <f t="shared" si="188"/>
        <v>INSTITUTO DE CAPACITACION PARA EL TRABAJO</v>
      </c>
      <c r="E926" s="853"/>
      <c r="F926" s="853"/>
      <c r="G926" s="853"/>
      <c r="H926" s="853"/>
      <c r="I926" s="853"/>
      <c r="J926" s="853"/>
      <c r="K926" s="853"/>
      <c r="L926" s="853"/>
      <c r="M926" s="853"/>
      <c r="N926" s="853"/>
      <c r="O926" s="853"/>
      <c r="P926" s="853"/>
      <c r="Q926" s="853"/>
      <c r="R926" s="853"/>
      <c r="S926" s="853"/>
      <c r="T926" s="853"/>
      <c r="U926" s="853"/>
      <c r="V926" s="853"/>
      <c r="W926" s="853"/>
      <c r="X926" s="854"/>
      <c r="Y926" s="713"/>
      <c r="Z926" s="714"/>
      <c r="AA926" s="714"/>
      <c r="AB926" s="714"/>
      <c r="AC926" s="714"/>
      <c r="AD926" s="715"/>
      <c r="AE926" s="164"/>
      <c r="AF926" s="164"/>
      <c r="AG926" s="199">
        <f t="shared" si="189"/>
        <v>0</v>
      </c>
      <c r="AH926" s="298">
        <f t="shared" si="190"/>
        <v>0</v>
      </c>
      <c r="AI926" s="351">
        <f t="shared" si="191"/>
        <v>0</v>
      </c>
      <c r="AJ926" s="540">
        <f t="shared" si="192"/>
        <v>0</v>
      </c>
      <c r="AK926" s="402">
        <f t="shared" si="193"/>
        <v>0</v>
      </c>
      <c r="AL926" s="370" t="str">
        <f>IF(AK926=0,"",
IF(SUM($AK$859:AK926)=1,AM926,
IF($AK$979&gt;SUM($AK$859:AK926),_xlfn.CONCAT(", ",AM926),
IF($AK$979=SUM($AK$859:AK926),_xlfn.CONCAT(" y ",AM926)))))</f>
        <v/>
      </c>
      <c r="AM926" s="156" t="s">
        <v>5195</v>
      </c>
    </row>
    <row r="927" spans="1:39" ht="15" customHeight="1">
      <c r="A927" s="57"/>
      <c r="B927" s="26"/>
      <c r="C927" s="165" t="s">
        <v>5196</v>
      </c>
      <c r="D927" s="852" t="str">
        <f t="shared" si="188"/>
        <v>CENTRO DE CONCILIACION LABORAL DEL ESTADO DE VERACRUZ DE IGNACIO DE LA LLAVE</v>
      </c>
      <c r="E927" s="853"/>
      <c r="F927" s="853"/>
      <c r="G927" s="853"/>
      <c r="H927" s="853"/>
      <c r="I927" s="853"/>
      <c r="J927" s="853"/>
      <c r="K927" s="853"/>
      <c r="L927" s="853"/>
      <c r="M927" s="853"/>
      <c r="N927" s="853"/>
      <c r="O927" s="853"/>
      <c r="P927" s="853"/>
      <c r="Q927" s="853"/>
      <c r="R927" s="853"/>
      <c r="S927" s="853"/>
      <c r="T927" s="853"/>
      <c r="U927" s="853"/>
      <c r="V927" s="853"/>
      <c r="W927" s="853"/>
      <c r="X927" s="854"/>
      <c r="Y927" s="713"/>
      <c r="Z927" s="714"/>
      <c r="AA927" s="714"/>
      <c r="AB927" s="714"/>
      <c r="AC927" s="714"/>
      <c r="AD927" s="715"/>
      <c r="AE927" s="164"/>
      <c r="AF927" s="164"/>
      <c r="AG927" s="199">
        <f t="shared" si="189"/>
        <v>0</v>
      </c>
      <c r="AH927" s="298">
        <f t="shared" si="190"/>
        <v>0</v>
      </c>
      <c r="AI927" s="351">
        <f t="shared" si="191"/>
        <v>0</v>
      </c>
      <c r="AJ927" s="540">
        <f t="shared" si="192"/>
        <v>0</v>
      </c>
      <c r="AK927" s="402">
        <f t="shared" si="193"/>
        <v>0</v>
      </c>
      <c r="AL927" s="370" t="str">
        <f>IF(AK927=0,"",
IF(SUM($AK$859:AK927)=1,AM927,
IF($AK$979&gt;SUM($AK$859:AK927),_xlfn.CONCAT(", ",AM927),
IF($AK$979=SUM($AK$859:AK927),_xlfn.CONCAT(" y ",AM927)))))</f>
        <v/>
      </c>
      <c r="AM927" s="156" t="s">
        <v>5197</v>
      </c>
    </row>
    <row r="928" spans="1:39" ht="15" customHeight="1">
      <c r="A928" s="57"/>
      <c r="B928" s="26"/>
      <c r="C928" s="165" t="s">
        <v>5198</v>
      </c>
      <c r="D928" s="852" t="str">
        <f t="shared" si="188"/>
        <v>INSTITUTO VERACRUZANO DE LA CULTURA</v>
      </c>
      <c r="E928" s="853"/>
      <c r="F928" s="853"/>
      <c r="G928" s="853"/>
      <c r="H928" s="853"/>
      <c r="I928" s="853"/>
      <c r="J928" s="853"/>
      <c r="K928" s="853"/>
      <c r="L928" s="853"/>
      <c r="M928" s="853"/>
      <c r="N928" s="853"/>
      <c r="O928" s="853"/>
      <c r="P928" s="853"/>
      <c r="Q928" s="853"/>
      <c r="R928" s="853"/>
      <c r="S928" s="853"/>
      <c r="T928" s="853"/>
      <c r="U928" s="853"/>
      <c r="V928" s="853"/>
      <c r="W928" s="853"/>
      <c r="X928" s="854"/>
      <c r="Y928" s="713"/>
      <c r="Z928" s="714"/>
      <c r="AA928" s="714"/>
      <c r="AB928" s="714"/>
      <c r="AC928" s="714"/>
      <c r="AD928" s="715"/>
      <c r="AE928" s="164"/>
      <c r="AF928" s="164"/>
      <c r="AG928" s="199">
        <f t="shared" si="189"/>
        <v>0</v>
      </c>
      <c r="AH928" s="298">
        <f t="shared" si="190"/>
        <v>0</v>
      </c>
      <c r="AI928" s="351">
        <f t="shared" si="191"/>
        <v>0</v>
      </c>
      <c r="AJ928" s="540">
        <f t="shared" si="192"/>
        <v>0</v>
      </c>
      <c r="AK928" s="402">
        <f t="shared" si="193"/>
        <v>0</v>
      </c>
      <c r="AL928" s="370" t="str">
        <f>IF(AK928=0,"",
IF(SUM($AK$859:AK928)=1,AM928,
IF($AK$979&gt;SUM($AK$859:AK928),_xlfn.CONCAT(", ",AM928),
IF($AK$979=SUM($AK$859:AK928),_xlfn.CONCAT(" y ",AM928)))))</f>
        <v/>
      </c>
      <c r="AM928" s="156" t="s">
        <v>5199</v>
      </c>
    </row>
    <row r="929" spans="1:39" ht="15" customHeight="1">
      <c r="A929" s="57"/>
      <c r="B929" s="26"/>
      <c r="C929" s="165" t="s">
        <v>5200</v>
      </c>
      <c r="D929" s="852" t="str">
        <f t="shared" si="188"/>
        <v>PROCURADURIA ESTATAL DE PROTECCION AL MEDIO AMBIENTE</v>
      </c>
      <c r="E929" s="853"/>
      <c r="F929" s="853"/>
      <c r="G929" s="853"/>
      <c r="H929" s="853"/>
      <c r="I929" s="853"/>
      <c r="J929" s="853"/>
      <c r="K929" s="853"/>
      <c r="L929" s="853"/>
      <c r="M929" s="853"/>
      <c r="N929" s="853"/>
      <c r="O929" s="853"/>
      <c r="P929" s="853"/>
      <c r="Q929" s="853"/>
      <c r="R929" s="853"/>
      <c r="S929" s="853"/>
      <c r="T929" s="853"/>
      <c r="U929" s="853"/>
      <c r="V929" s="853"/>
      <c r="W929" s="853"/>
      <c r="X929" s="854"/>
      <c r="Y929" s="713"/>
      <c r="Z929" s="714"/>
      <c r="AA929" s="714"/>
      <c r="AB929" s="714"/>
      <c r="AC929" s="714"/>
      <c r="AD929" s="715"/>
      <c r="AE929" s="164"/>
      <c r="AF929" s="164"/>
      <c r="AG929" s="199">
        <f t="shared" si="189"/>
        <v>0</v>
      </c>
      <c r="AH929" s="298">
        <f t="shared" si="190"/>
        <v>0</v>
      </c>
      <c r="AI929" s="351">
        <f t="shared" si="191"/>
        <v>0</v>
      </c>
      <c r="AJ929" s="540">
        <f t="shared" si="192"/>
        <v>0</v>
      </c>
      <c r="AK929" s="402">
        <f t="shared" si="193"/>
        <v>0</v>
      </c>
      <c r="AL929" s="370" t="str">
        <f>IF(AK929=0,"",
IF(SUM($AK$859:AK929)=1,AM929,
IF($AK$979&gt;SUM($AK$859:AK929),_xlfn.CONCAT(", ",AM929),
IF($AK$979=SUM($AK$859:AK929),_xlfn.CONCAT(" y ",AM929)))))</f>
        <v/>
      </c>
      <c r="AM929" s="156" t="s">
        <v>5201</v>
      </c>
    </row>
    <row r="930" spans="1:39" ht="15" customHeight="1">
      <c r="A930" s="57"/>
      <c r="B930" s="26"/>
      <c r="C930" s="165" t="s">
        <v>5202</v>
      </c>
      <c r="D930" s="852" t="str">
        <f t="shared" si="188"/>
        <v>FIDEICOMISO FONDO DEL FUTURO</v>
      </c>
      <c r="E930" s="853"/>
      <c r="F930" s="853"/>
      <c r="G930" s="853"/>
      <c r="H930" s="853"/>
      <c r="I930" s="853"/>
      <c r="J930" s="853"/>
      <c r="K930" s="853"/>
      <c r="L930" s="853"/>
      <c r="M930" s="853"/>
      <c r="N930" s="853"/>
      <c r="O930" s="853"/>
      <c r="P930" s="853"/>
      <c r="Q930" s="853"/>
      <c r="R930" s="853"/>
      <c r="S930" s="853"/>
      <c r="T930" s="853"/>
      <c r="U930" s="853"/>
      <c r="V930" s="853"/>
      <c r="W930" s="853"/>
      <c r="X930" s="854"/>
      <c r="Y930" s="713"/>
      <c r="Z930" s="714"/>
      <c r="AA930" s="714"/>
      <c r="AB930" s="714"/>
      <c r="AC930" s="714"/>
      <c r="AD930" s="715"/>
      <c r="AE930" s="164"/>
      <c r="AF930" s="164"/>
      <c r="AG930" s="199">
        <f t="shared" si="189"/>
        <v>0</v>
      </c>
      <c r="AH930" s="298">
        <f t="shared" si="190"/>
        <v>0</v>
      </c>
      <c r="AI930" s="351">
        <f t="shared" si="191"/>
        <v>0</v>
      </c>
      <c r="AJ930" s="540">
        <f t="shared" si="192"/>
        <v>0</v>
      </c>
      <c r="AK930" s="402">
        <f t="shared" si="193"/>
        <v>0</v>
      </c>
      <c r="AL930" s="370" t="str">
        <f>IF(AK930=0,"",
IF(SUM($AK$859:AK930)=1,AM930,
IF($AK$979&gt;SUM($AK$859:AK930),_xlfn.CONCAT(", ",AM930),
IF($AK$979=SUM($AK$859:AK930),_xlfn.CONCAT(" y ",AM930)))))</f>
        <v/>
      </c>
      <c r="AM930" s="156" t="s">
        <v>5203</v>
      </c>
    </row>
    <row r="931" spans="1:39" ht="15" customHeight="1">
      <c r="A931" s="57"/>
      <c r="B931" s="26"/>
      <c r="C931" s="165" t="s">
        <v>5204</v>
      </c>
      <c r="D931" s="852" t="str">
        <f t="shared" si="188"/>
        <v/>
      </c>
      <c r="E931" s="853"/>
      <c r="F931" s="853"/>
      <c r="G931" s="853"/>
      <c r="H931" s="853"/>
      <c r="I931" s="853"/>
      <c r="J931" s="853"/>
      <c r="K931" s="853"/>
      <c r="L931" s="853"/>
      <c r="M931" s="853"/>
      <c r="N931" s="853"/>
      <c r="O931" s="853"/>
      <c r="P931" s="853"/>
      <c r="Q931" s="853"/>
      <c r="R931" s="853"/>
      <c r="S931" s="853"/>
      <c r="T931" s="853"/>
      <c r="U931" s="853"/>
      <c r="V931" s="853"/>
      <c r="W931" s="853"/>
      <c r="X931" s="854"/>
      <c r="Y931" s="713"/>
      <c r="Z931" s="714"/>
      <c r="AA931" s="714"/>
      <c r="AB931" s="714"/>
      <c r="AC931" s="714"/>
      <c r="AD931" s="715"/>
      <c r="AE931" s="164"/>
      <c r="AF931" s="164"/>
      <c r="AG931" s="199">
        <f t="shared" si="189"/>
        <v>0</v>
      </c>
      <c r="AH931" s="298">
        <f t="shared" si="190"/>
        <v>0</v>
      </c>
      <c r="AI931" s="351">
        <f t="shared" si="191"/>
        <v>0</v>
      </c>
      <c r="AJ931" s="540">
        <f t="shared" si="192"/>
        <v>0</v>
      </c>
      <c r="AK931" s="402">
        <f t="shared" si="193"/>
        <v>0</v>
      </c>
      <c r="AL931" s="370" t="str">
        <f>IF(AK931=0,"",
IF(SUM($AK$859:AK931)=1,AM931,
IF($AK$979&gt;SUM($AK$859:AK931),_xlfn.CONCAT(", ",AM931),
IF($AK$979=SUM($AK$859:AK931),_xlfn.CONCAT(" y ",AM931)))))</f>
        <v/>
      </c>
      <c r="AM931" s="156" t="s">
        <v>5205</v>
      </c>
    </row>
    <row r="932" spans="1:39" ht="15" customHeight="1">
      <c r="A932" s="57"/>
      <c r="B932" s="26"/>
      <c r="C932" s="165" t="s">
        <v>5206</v>
      </c>
      <c r="D932" s="852" t="str">
        <f t="shared" si="188"/>
        <v/>
      </c>
      <c r="E932" s="853"/>
      <c r="F932" s="853"/>
      <c r="G932" s="853"/>
      <c r="H932" s="853"/>
      <c r="I932" s="853"/>
      <c r="J932" s="853"/>
      <c r="K932" s="853"/>
      <c r="L932" s="853"/>
      <c r="M932" s="853"/>
      <c r="N932" s="853"/>
      <c r="O932" s="853"/>
      <c r="P932" s="853"/>
      <c r="Q932" s="853"/>
      <c r="R932" s="853"/>
      <c r="S932" s="853"/>
      <c r="T932" s="853"/>
      <c r="U932" s="853"/>
      <c r="V932" s="853"/>
      <c r="W932" s="853"/>
      <c r="X932" s="854"/>
      <c r="Y932" s="713"/>
      <c r="Z932" s="714"/>
      <c r="AA932" s="714"/>
      <c r="AB932" s="714"/>
      <c r="AC932" s="714"/>
      <c r="AD932" s="715"/>
      <c r="AE932" s="164"/>
      <c r="AF932" s="164"/>
      <c r="AG932" s="199">
        <f t="shared" si="189"/>
        <v>0</v>
      </c>
      <c r="AH932" s="298">
        <f t="shared" si="190"/>
        <v>0</v>
      </c>
      <c r="AI932" s="351">
        <f t="shared" si="191"/>
        <v>0</v>
      </c>
      <c r="AJ932" s="540">
        <f t="shared" si="192"/>
        <v>0</v>
      </c>
      <c r="AK932" s="402">
        <f t="shared" si="193"/>
        <v>0</v>
      </c>
      <c r="AL932" s="370" t="str">
        <f>IF(AK932=0,"",
IF(SUM($AK$859:AK932)=1,AM932,
IF($AK$979&gt;SUM($AK$859:AK932),_xlfn.CONCAT(", ",AM932),
IF($AK$979=SUM($AK$859:AK932),_xlfn.CONCAT(" y ",AM932)))))</f>
        <v/>
      </c>
      <c r="AM932" s="156" t="s">
        <v>5207</v>
      </c>
    </row>
    <row r="933" spans="1:39" ht="15" customHeight="1">
      <c r="A933" s="57"/>
      <c r="B933" s="26"/>
      <c r="C933" s="165" t="s">
        <v>5208</v>
      </c>
      <c r="D933" s="852" t="str">
        <f t="shared" si="188"/>
        <v/>
      </c>
      <c r="E933" s="853"/>
      <c r="F933" s="853"/>
      <c r="G933" s="853"/>
      <c r="H933" s="853"/>
      <c r="I933" s="853"/>
      <c r="J933" s="853"/>
      <c r="K933" s="853"/>
      <c r="L933" s="853"/>
      <c r="M933" s="853"/>
      <c r="N933" s="853"/>
      <c r="O933" s="853"/>
      <c r="P933" s="853"/>
      <c r="Q933" s="853"/>
      <c r="R933" s="853"/>
      <c r="S933" s="853"/>
      <c r="T933" s="853"/>
      <c r="U933" s="853"/>
      <c r="V933" s="853"/>
      <c r="W933" s="853"/>
      <c r="X933" s="854"/>
      <c r="Y933" s="713"/>
      <c r="Z933" s="714"/>
      <c r="AA933" s="714"/>
      <c r="AB933" s="714"/>
      <c r="AC933" s="714"/>
      <c r="AD933" s="715"/>
      <c r="AE933" s="164"/>
      <c r="AF933" s="164"/>
      <c r="AG933" s="199">
        <f t="shared" si="189"/>
        <v>0</v>
      </c>
      <c r="AH933" s="298">
        <f t="shared" si="190"/>
        <v>0</v>
      </c>
      <c r="AI933" s="351">
        <f t="shared" si="191"/>
        <v>0</v>
      </c>
      <c r="AJ933" s="540">
        <f t="shared" si="192"/>
        <v>0</v>
      </c>
      <c r="AK933" s="402">
        <f t="shared" si="193"/>
        <v>0</v>
      </c>
      <c r="AL933" s="370" t="str">
        <f>IF(AK933=0,"",
IF(SUM($AK$859:AK933)=1,AM933,
IF($AK$979&gt;SUM($AK$859:AK933),_xlfn.CONCAT(", ",AM933),
IF($AK$979=SUM($AK$859:AK933),_xlfn.CONCAT(" y ",AM933)))))</f>
        <v/>
      </c>
      <c r="AM933" s="156" t="s">
        <v>5209</v>
      </c>
    </row>
    <row r="934" spans="1:39" ht="15" customHeight="1">
      <c r="A934" s="57"/>
      <c r="B934" s="26"/>
      <c r="C934" s="165" t="s">
        <v>5210</v>
      </c>
      <c r="D934" s="852" t="str">
        <f t="shared" si="188"/>
        <v/>
      </c>
      <c r="E934" s="853"/>
      <c r="F934" s="853"/>
      <c r="G934" s="853"/>
      <c r="H934" s="853"/>
      <c r="I934" s="853"/>
      <c r="J934" s="853"/>
      <c r="K934" s="853"/>
      <c r="L934" s="853"/>
      <c r="M934" s="853"/>
      <c r="N934" s="853"/>
      <c r="O934" s="853"/>
      <c r="P934" s="853"/>
      <c r="Q934" s="853"/>
      <c r="R934" s="853"/>
      <c r="S934" s="853"/>
      <c r="T934" s="853"/>
      <c r="U934" s="853"/>
      <c r="V934" s="853"/>
      <c r="W934" s="853"/>
      <c r="X934" s="854"/>
      <c r="Y934" s="713"/>
      <c r="Z934" s="714"/>
      <c r="AA934" s="714"/>
      <c r="AB934" s="714"/>
      <c r="AC934" s="714"/>
      <c r="AD934" s="715"/>
      <c r="AE934" s="164"/>
      <c r="AF934" s="164"/>
      <c r="AG934" s="199">
        <f t="shared" si="189"/>
        <v>0</v>
      </c>
      <c r="AH934" s="298">
        <f t="shared" si="190"/>
        <v>0</v>
      </c>
      <c r="AI934" s="351">
        <f t="shared" si="191"/>
        <v>0</v>
      </c>
      <c r="AJ934" s="540">
        <f t="shared" si="192"/>
        <v>0</v>
      </c>
      <c r="AK934" s="402">
        <f t="shared" si="193"/>
        <v>0</v>
      </c>
      <c r="AL934" s="370" t="str">
        <f>IF(AK934=0,"",
IF(SUM($AK$859:AK934)=1,AM934,
IF($AK$979&gt;SUM($AK$859:AK934),_xlfn.CONCAT(", ",AM934),
IF($AK$979=SUM($AK$859:AK934),_xlfn.CONCAT(" y ",AM934)))))</f>
        <v/>
      </c>
      <c r="AM934" s="156" t="s">
        <v>5211</v>
      </c>
    </row>
    <row r="935" spans="1:39" ht="15" customHeight="1">
      <c r="A935" s="57"/>
      <c r="B935" s="26"/>
      <c r="C935" s="165" t="s">
        <v>5212</v>
      </c>
      <c r="D935" s="852" t="str">
        <f t="shared" si="188"/>
        <v/>
      </c>
      <c r="E935" s="853"/>
      <c r="F935" s="853"/>
      <c r="G935" s="853"/>
      <c r="H935" s="853"/>
      <c r="I935" s="853"/>
      <c r="J935" s="853"/>
      <c r="K935" s="853"/>
      <c r="L935" s="853"/>
      <c r="M935" s="853"/>
      <c r="N935" s="853"/>
      <c r="O935" s="853"/>
      <c r="P935" s="853"/>
      <c r="Q935" s="853"/>
      <c r="R935" s="853"/>
      <c r="S935" s="853"/>
      <c r="T935" s="853"/>
      <c r="U935" s="853"/>
      <c r="V935" s="853"/>
      <c r="W935" s="853"/>
      <c r="X935" s="854"/>
      <c r="Y935" s="713"/>
      <c r="Z935" s="714"/>
      <c r="AA935" s="714"/>
      <c r="AB935" s="714"/>
      <c r="AC935" s="714"/>
      <c r="AD935" s="715"/>
      <c r="AE935" s="164"/>
      <c r="AF935" s="164"/>
      <c r="AG935" s="199">
        <f t="shared" si="189"/>
        <v>0</v>
      </c>
      <c r="AH935" s="298">
        <f t="shared" si="190"/>
        <v>0</v>
      </c>
      <c r="AI935" s="351">
        <f t="shared" si="191"/>
        <v>0</v>
      </c>
      <c r="AJ935" s="540">
        <f t="shared" si="192"/>
        <v>0</v>
      </c>
      <c r="AK935" s="402">
        <f t="shared" si="193"/>
        <v>0</v>
      </c>
      <c r="AL935" s="370" t="str">
        <f>IF(AK935=0,"",
IF(SUM($AK$859:AK935)=1,AM935,
IF($AK$979&gt;SUM($AK$859:AK935),_xlfn.CONCAT(", ",AM935),
IF($AK$979=SUM($AK$859:AK935),_xlfn.CONCAT(" y ",AM935)))))</f>
        <v/>
      </c>
      <c r="AM935" s="156" t="s">
        <v>5213</v>
      </c>
    </row>
    <row r="936" spans="1:39" ht="15" customHeight="1">
      <c r="A936" s="57"/>
      <c r="B936" s="26"/>
      <c r="C936" s="165" t="s">
        <v>5214</v>
      </c>
      <c r="D936" s="852" t="str">
        <f t="shared" si="188"/>
        <v/>
      </c>
      <c r="E936" s="853"/>
      <c r="F936" s="853"/>
      <c r="G936" s="853"/>
      <c r="H936" s="853"/>
      <c r="I936" s="853"/>
      <c r="J936" s="853"/>
      <c r="K936" s="853"/>
      <c r="L936" s="853"/>
      <c r="M936" s="853"/>
      <c r="N936" s="853"/>
      <c r="O936" s="853"/>
      <c r="P936" s="853"/>
      <c r="Q936" s="853"/>
      <c r="R936" s="853"/>
      <c r="S936" s="853"/>
      <c r="T936" s="853"/>
      <c r="U936" s="853"/>
      <c r="V936" s="853"/>
      <c r="W936" s="853"/>
      <c r="X936" s="854"/>
      <c r="Y936" s="713"/>
      <c r="Z936" s="714"/>
      <c r="AA936" s="714"/>
      <c r="AB936" s="714"/>
      <c r="AC936" s="714"/>
      <c r="AD936" s="715"/>
      <c r="AE936" s="164"/>
      <c r="AF936" s="164"/>
      <c r="AG936" s="199">
        <f t="shared" si="189"/>
        <v>0</v>
      </c>
      <c r="AH936" s="298">
        <f t="shared" si="190"/>
        <v>0</v>
      </c>
      <c r="AI936" s="351">
        <f t="shared" si="191"/>
        <v>0</v>
      </c>
      <c r="AJ936" s="540">
        <f t="shared" si="192"/>
        <v>0</v>
      </c>
      <c r="AK936" s="402">
        <f t="shared" si="193"/>
        <v>0</v>
      </c>
      <c r="AL936" s="370" t="str">
        <f>IF(AK936=0,"",
IF(SUM($AK$859:AK936)=1,AM936,
IF($AK$979&gt;SUM($AK$859:AK936),_xlfn.CONCAT(", ",AM936),
IF($AK$979=SUM($AK$859:AK936),_xlfn.CONCAT(" y ",AM936)))))</f>
        <v/>
      </c>
      <c r="AM936" s="156" t="s">
        <v>5215</v>
      </c>
    </row>
    <row r="937" spans="1:39" ht="15" customHeight="1">
      <c r="A937" s="57"/>
      <c r="B937" s="26"/>
      <c r="C937" s="165" t="s">
        <v>5216</v>
      </c>
      <c r="D937" s="852" t="str">
        <f t="shared" si="188"/>
        <v/>
      </c>
      <c r="E937" s="853"/>
      <c r="F937" s="853"/>
      <c r="G937" s="853"/>
      <c r="H937" s="853"/>
      <c r="I937" s="853"/>
      <c r="J937" s="853"/>
      <c r="K937" s="853"/>
      <c r="L937" s="853"/>
      <c r="M937" s="853"/>
      <c r="N937" s="853"/>
      <c r="O937" s="853"/>
      <c r="P937" s="853"/>
      <c r="Q937" s="853"/>
      <c r="R937" s="853"/>
      <c r="S937" s="853"/>
      <c r="T937" s="853"/>
      <c r="U937" s="853"/>
      <c r="V937" s="853"/>
      <c r="W937" s="853"/>
      <c r="X937" s="854"/>
      <c r="Y937" s="713"/>
      <c r="Z937" s="714"/>
      <c r="AA937" s="714"/>
      <c r="AB937" s="714"/>
      <c r="AC937" s="714"/>
      <c r="AD937" s="715"/>
      <c r="AE937" s="164"/>
      <c r="AF937" s="164"/>
      <c r="AG937" s="199">
        <f t="shared" si="189"/>
        <v>0</v>
      </c>
      <c r="AH937" s="298">
        <f t="shared" si="190"/>
        <v>0</v>
      </c>
      <c r="AI937" s="351">
        <f t="shared" si="191"/>
        <v>0</v>
      </c>
      <c r="AJ937" s="540">
        <f t="shared" si="192"/>
        <v>0</v>
      </c>
      <c r="AK937" s="402">
        <f t="shared" si="193"/>
        <v>0</v>
      </c>
      <c r="AL937" s="370" t="str">
        <f>IF(AK937=0,"",
IF(SUM($AK$859:AK937)=1,AM937,
IF($AK$979&gt;SUM($AK$859:AK937),_xlfn.CONCAT(", ",AM937),
IF($AK$979=SUM($AK$859:AK937),_xlfn.CONCAT(" y ",AM937)))))</f>
        <v/>
      </c>
      <c r="AM937" s="156" t="s">
        <v>5217</v>
      </c>
    </row>
    <row r="938" spans="1:39" ht="15" customHeight="1">
      <c r="A938" s="57"/>
      <c r="B938" s="26"/>
      <c r="C938" s="165" t="s">
        <v>5218</v>
      </c>
      <c r="D938" s="852" t="str">
        <f t="shared" si="188"/>
        <v/>
      </c>
      <c r="E938" s="853"/>
      <c r="F938" s="853"/>
      <c r="G938" s="853"/>
      <c r="H938" s="853"/>
      <c r="I938" s="853"/>
      <c r="J938" s="853"/>
      <c r="K938" s="853"/>
      <c r="L938" s="853"/>
      <c r="M938" s="853"/>
      <c r="N938" s="853"/>
      <c r="O938" s="853"/>
      <c r="P938" s="853"/>
      <c r="Q938" s="853"/>
      <c r="R938" s="853"/>
      <c r="S938" s="853"/>
      <c r="T938" s="853"/>
      <c r="U938" s="853"/>
      <c r="V938" s="853"/>
      <c r="W938" s="853"/>
      <c r="X938" s="854"/>
      <c r="Y938" s="713"/>
      <c r="Z938" s="714"/>
      <c r="AA938" s="714"/>
      <c r="AB938" s="714"/>
      <c r="AC938" s="714"/>
      <c r="AD938" s="715"/>
      <c r="AE938" s="164"/>
      <c r="AF938" s="164"/>
      <c r="AG938" s="199">
        <f t="shared" si="189"/>
        <v>0</v>
      </c>
      <c r="AH938" s="298">
        <f t="shared" si="190"/>
        <v>0</v>
      </c>
      <c r="AI938" s="351">
        <f t="shared" si="191"/>
        <v>0</v>
      </c>
      <c r="AJ938" s="540">
        <f t="shared" si="192"/>
        <v>0</v>
      </c>
      <c r="AK938" s="402">
        <f t="shared" si="193"/>
        <v>0</v>
      </c>
      <c r="AL938" s="370" t="str">
        <f>IF(AK938=0,"",
IF(SUM($AK$859:AK938)=1,AM938,
IF($AK$979&gt;SUM($AK$859:AK938),_xlfn.CONCAT(", ",AM938),
IF($AK$979=SUM($AK$859:AK938),_xlfn.CONCAT(" y ",AM938)))))</f>
        <v/>
      </c>
      <c r="AM938" s="156" t="s">
        <v>5219</v>
      </c>
    </row>
    <row r="939" spans="1:39" ht="15" customHeight="1">
      <c r="A939" s="57"/>
      <c r="B939" s="26"/>
      <c r="C939" s="165" t="s">
        <v>5220</v>
      </c>
      <c r="D939" s="852" t="str">
        <f t="shared" si="188"/>
        <v/>
      </c>
      <c r="E939" s="853"/>
      <c r="F939" s="853"/>
      <c r="G939" s="853"/>
      <c r="H939" s="853"/>
      <c r="I939" s="853"/>
      <c r="J939" s="853"/>
      <c r="K939" s="853"/>
      <c r="L939" s="853"/>
      <c r="M939" s="853"/>
      <c r="N939" s="853"/>
      <c r="O939" s="853"/>
      <c r="P939" s="853"/>
      <c r="Q939" s="853"/>
      <c r="R939" s="853"/>
      <c r="S939" s="853"/>
      <c r="T939" s="853"/>
      <c r="U939" s="853"/>
      <c r="V939" s="853"/>
      <c r="W939" s="853"/>
      <c r="X939" s="854"/>
      <c r="Y939" s="713"/>
      <c r="Z939" s="714"/>
      <c r="AA939" s="714"/>
      <c r="AB939" s="714"/>
      <c r="AC939" s="714"/>
      <c r="AD939" s="715"/>
      <c r="AE939" s="164"/>
      <c r="AF939" s="164"/>
      <c r="AG939" s="199">
        <f t="shared" si="189"/>
        <v>0</v>
      </c>
      <c r="AH939" s="298">
        <f t="shared" si="190"/>
        <v>0</v>
      </c>
      <c r="AI939" s="351">
        <f t="shared" si="191"/>
        <v>0</v>
      </c>
      <c r="AJ939" s="540">
        <f t="shared" si="192"/>
        <v>0</v>
      </c>
      <c r="AK939" s="402">
        <f t="shared" si="193"/>
        <v>0</v>
      </c>
      <c r="AL939" s="370" t="str">
        <f>IF(AK939=0,"",
IF(SUM($AK$859:AK939)=1,AM939,
IF($AK$979&gt;SUM($AK$859:AK939),_xlfn.CONCAT(", ",AM939),
IF($AK$979=SUM($AK$859:AK939),_xlfn.CONCAT(" y ",AM939)))))</f>
        <v/>
      </c>
      <c r="AM939" s="156" t="s">
        <v>5221</v>
      </c>
    </row>
    <row r="940" spans="1:39" ht="15" customHeight="1">
      <c r="A940" s="57"/>
      <c r="B940" s="26"/>
      <c r="C940" s="165" t="s">
        <v>5222</v>
      </c>
      <c r="D940" s="852" t="str">
        <f t="shared" si="188"/>
        <v/>
      </c>
      <c r="E940" s="853"/>
      <c r="F940" s="853"/>
      <c r="G940" s="853"/>
      <c r="H940" s="853"/>
      <c r="I940" s="853"/>
      <c r="J940" s="853"/>
      <c r="K940" s="853"/>
      <c r="L940" s="853"/>
      <c r="M940" s="853"/>
      <c r="N940" s="853"/>
      <c r="O940" s="853"/>
      <c r="P940" s="853"/>
      <c r="Q940" s="853"/>
      <c r="R940" s="853"/>
      <c r="S940" s="853"/>
      <c r="T940" s="853"/>
      <c r="U940" s="853"/>
      <c r="V940" s="853"/>
      <c r="W940" s="853"/>
      <c r="X940" s="854"/>
      <c r="Y940" s="713"/>
      <c r="Z940" s="714"/>
      <c r="AA940" s="714"/>
      <c r="AB940" s="714"/>
      <c r="AC940" s="714"/>
      <c r="AD940" s="715"/>
      <c r="AE940" s="164"/>
      <c r="AF940" s="164"/>
      <c r="AG940" s="199">
        <f t="shared" si="189"/>
        <v>0</v>
      </c>
      <c r="AH940" s="298">
        <f t="shared" si="190"/>
        <v>0</v>
      </c>
      <c r="AI940" s="351">
        <f t="shared" si="191"/>
        <v>0</v>
      </c>
      <c r="AJ940" s="540">
        <f t="shared" si="192"/>
        <v>0</v>
      </c>
      <c r="AK940" s="402">
        <f t="shared" si="193"/>
        <v>0</v>
      </c>
      <c r="AL940" s="370" t="str">
        <f>IF(AK940=0,"",
IF(SUM($AK$859:AK940)=1,AM940,
IF($AK$979&gt;SUM($AK$859:AK940),_xlfn.CONCAT(", ",AM940),
IF($AK$979=SUM($AK$859:AK940),_xlfn.CONCAT(" y ",AM940)))))</f>
        <v/>
      </c>
      <c r="AM940" s="156" t="s">
        <v>5223</v>
      </c>
    </row>
    <row r="941" spans="1:39" ht="15" customHeight="1">
      <c r="A941" s="57"/>
      <c r="B941" s="26"/>
      <c r="C941" s="165" t="s">
        <v>5224</v>
      </c>
      <c r="D941" s="852" t="str">
        <f t="shared" si="188"/>
        <v/>
      </c>
      <c r="E941" s="853"/>
      <c r="F941" s="853"/>
      <c r="G941" s="853"/>
      <c r="H941" s="853"/>
      <c r="I941" s="853"/>
      <c r="J941" s="853"/>
      <c r="K941" s="853"/>
      <c r="L941" s="853"/>
      <c r="M941" s="853"/>
      <c r="N941" s="853"/>
      <c r="O941" s="853"/>
      <c r="P941" s="853"/>
      <c r="Q941" s="853"/>
      <c r="R941" s="853"/>
      <c r="S941" s="853"/>
      <c r="T941" s="853"/>
      <c r="U941" s="853"/>
      <c r="V941" s="853"/>
      <c r="W941" s="853"/>
      <c r="X941" s="854"/>
      <c r="Y941" s="713"/>
      <c r="Z941" s="714"/>
      <c r="AA941" s="714"/>
      <c r="AB941" s="714"/>
      <c r="AC941" s="714"/>
      <c r="AD941" s="715"/>
      <c r="AE941" s="164"/>
      <c r="AF941" s="164"/>
      <c r="AG941" s="199">
        <f t="shared" si="189"/>
        <v>0</v>
      </c>
      <c r="AH941" s="298">
        <f t="shared" si="190"/>
        <v>0</v>
      </c>
      <c r="AI941" s="351">
        <f t="shared" si="191"/>
        <v>0</v>
      </c>
      <c r="AJ941" s="540">
        <f t="shared" si="192"/>
        <v>0</v>
      </c>
      <c r="AK941" s="402">
        <f t="shared" si="193"/>
        <v>0</v>
      </c>
      <c r="AL941" s="370" t="str">
        <f>IF(AK941=0,"",
IF(SUM($AK$859:AK941)=1,AM941,
IF($AK$979&gt;SUM($AK$859:AK941),_xlfn.CONCAT(", ",AM941),
IF($AK$979=SUM($AK$859:AK941),_xlfn.CONCAT(" y ",AM941)))))</f>
        <v/>
      </c>
      <c r="AM941" s="156" t="s">
        <v>5225</v>
      </c>
    </row>
    <row r="942" spans="1:39" ht="15" customHeight="1">
      <c r="A942" s="57"/>
      <c r="B942" s="26"/>
      <c r="C942" s="165" t="s">
        <v>5226</v>
      </c>
      <c r="D942" s="852" t="str">
        <f t="shared" si="188"/>
        <v/>
      </c>
      <c r="E942" s="853"/>
      <c r="F942" s="853"/>
      <c r="G942" s="853"/>
      <c r="H942" s="853"/>
      <c r="I942" s="853"/>
      <c r="J942" s="853"/>
      <c r="K942" s="853"/>
      <c r="L942" s="853"/>
      <c r="M942" s="853"/>
      <c r="N942" s="853"/>
      <c r="O942" s="853"/>
      <c r="P942" s="853"/>
      <c r="Q942" s="853"/>
      <c r="R942" s="853"/>
      <c r="S942" s="853"/>
      <c r="T942" s="853"/>
      <c r="U942" s="853"/>
      <c r="V942" s="853"/>
      <c r="W942" s="853"/>
      <c r="X942" s="854"/>
      <c r="Y942" s="713"/>
      <c r="Z942" s="714"/>
      <c r="AA942" s="714"/>
      <c r="AB942" s="714"/>
      <c r="AC942" s="714"/>
      <c r="AD942" s="715"/>
      <c r="AE942" s="164"/>
      <c r="AF942" s="164"/>
      <c r="AG942" s="199">
        <f t="shared" si="189"/>
        <v>0</v>
      </c>
      <c r="AH942" s="298">
        <f t="shared" si="190"/>
        <v>0</v>
      </c>
      <c r="AI942" s="351">
        <f t="shared" si="191"/>
        <v>0</v>
      </c>
      <c r="AJ942" s="540">
        <f t="shared" si="192"/>
        <v>0</v>
      </c>
      <c r="AK942" s="402">
        <f t="shared" si="193"/>
        <v>0</v>
      </c>
      <c r="AL942" s="370" t="str">
        <f>IF(AK942=0,"",
IF(SUM($AK$859:AK942)=1,AM942,
IF($AK$979&gt;SUM($AK$859:AK942),_xlfn.CONCAT(", ",AM942),
IF($AK$979=SUM($AK$859:AK942),_xlfn.CONCAT(" y ",AM942)))))</f>
        <v/>
      </c>
      <c r="AM942" s="156" t="s">
        <v>5227</v>
      </c>
    </row>
    <row r="943" spans="1:39" ht="15" customHeight="1">
      <c r="A943" s="57"/>
      <c r="B943" s="26"/>
      <c r="C943" s="165" t="s">
        <v>5228</v>
      </c>
      <c r="D943" s="852" t="str">
        <f t="shared" si="188"/>
        <v/>
      </c>
      <c r="E943" s="853"/>
      <c r="F943" s="853"/>
      <c r="G943" s="853"/>
      <c r="H943" s="853"/>
      <c r="I943" s="853"/>
      <c r="J943" s="853"/>
      <c r="K943" s="853"/>
      <c r="L943" s="853"/>
      <c r="M943" s="853"/>
      <c r="N943" s="853"/>
      <c r="O943" s="853"/>
      <c r="P943" s="853"/>
      <c r="Q943" s="853"/>
      <c r="R943" s="853"/>
      <c r="S943" s="853"/>
      <c r="T943" s="853"/>
      <c r="U943" s="853"/>
      <c r="V943" s="853"/>
      <c r="W943" s="853"/>
      <c r="X943" s="854"/>
      <c r="Y943" s="713"/>
      <c r="Z943" s="714"/>
      <c r="AA943" s="714"/>
      <c r="AB943" s="714"/>
      <c r="AC943" s="714"/>
      <c r="AD943" s="715"/>
      <c r="AE943" s="164"/>
      <c r="AF943" s="164"/>
      <c r="AG943" s="199">
        <f t="shared" si="189"/>
        <v>0</v>
      </c>
      <c r="AH943" s="298">
        <f t="shared" si="190"/>
        <v>0</v>
      </c>
      <c r="AI943" s="351">
        <f t="shared" si="191"/>
        <v>0</v>
      </c>
      <c r="AJ943" s="540">
        <f t="shared" si="192"/>
        <v>0</v>
      </c>
      <c r="AK943" s="402">
        <f t="shared" si="193"/>
        <v>0</v>
      </c>
      <c r="AL943" s="370" t="str">
        <f>IF(AK943=0,"",
IF(SUM($AK$859:AK943)=1,AM943,
IF($AK$979&gt;SUM($AK$859:AK943),_xlfn.CONCAT(", ",AM943),
IF($AK$979=SUM($AK$859:AK943),_xlfn.CONCAT(" y ",AM943)))))</f>
        <v/>
      </c>
      <c r="AM943" s="156" t="s">
        <v>5229</v>
      </c>
    </row>
    <row r="944" spans="1:39" ht="15" customHeight="1">
      <c r="A944" s="57"/>
      <c r="B944" s="26"/>
      <c r="C944" s="165" t="s">
        <v>5230</v>
      </c>
      <c r="D944" s="852" t="str">
        <f t="shared" si="188"/>
        <v/>
      </c>
      <c r="E944" s="853"/>
      <c r="F944" s="853"/>
      <c r="G944" s="853"/>
      <c r="H944" s="853"/>
      <c r="I944" s="853"/>
      <c r="J944" s="853"/>
      <c r="K944" s="853"/>
      <c r="L944" s="853"/>
      <c r="M944" s="853"/>
      <c r="N944" s="853"/>
      <c r="O944" s="853"/>
      <c r="P944" s="853"/>
      <c r="Q944" s="853"/>
      <c r="R944" s="853"/>
      <c r="S944" s="853"/>
      <c r="T944" s="853"/>
      <c r="U944" s="853"/>
      <c r="V944" s="853"/>
      <c r="W944" s="853"/>
      <c r="X944" s="854"/>
      <c r="Y944" s="713"/>
      <c r="Z944" s="714"/>
      <c r="AA944" s="714"/>
      <c r="AB944" s="714"/>
      <c r="AC944" s="714"/>
      <c r="AD944" s="715"/>
      <c r="AE944" s="164"/>
      <c r="AF944" s="164"/>
      <c r="AG944" s="199">
        <f t="shared" si="189"/>
        <v>0</v>
      </c>
      <c r="AH944" s="298">
        <f t="shared" si="190"/>
        <v>0</v>
      </c>
      <c r="AI944" s="351">
        <f t="shared" si="191"/>
        <v>0</v>
      </c>
      <c r="AJ944" s="540">
        <f t="shared" si="192"/>
        <v>0</v>
      </c>
      <c r="AK944" s="402">
        <f t="shared" si="193"/>
        <v>0</v>
      </c>
      <c r="AL944" s="370" t="str">
        <f>IF(AK944=0,"",
IF(SUM($AK$859:AK944)=1,AM944,
IF($AK$979&gt;SUM($AK$859:AK944),_xlfn.CONCAT(", ",AM944),
IF($AK$979=SUM($AK$859:AK944),_xlfn.CONCAT(" y ",AM944)))))</f>
        <v/>
      </c>
      <c r="AM944" s="156" t="s">
        <v>5231</v>
      </c>
    </row>
    <row r="945" spans="1:39" ht="15" customHeight="1">
      <c r="A945" s="57"/>
      <c r="B945" s="26"/>
      <c r="C945" s="165" t="s">
        <v>5232</v>
      </c>
      <c r="D945" s="852" t="str">
        <f t="shared" si="188"/>
        <v/>
      </c>
      <c r="E945" s="853"/>
      <c r="F945" s="853"/>
      <c r="G945" s="853"/>
      <c r="H945" s="853"/>
      <c r="I945" s="853"/>
      <c r="J945" s="853"/>
      <c r="K945" s="853"/>
      <c r="L945" s="853"/>
      <c r="M945" s="853"/>
      <c r="N945" s="853"/>
      <c r="O945" s="853"/>
      <c r="P945" s="853"/>
      <c r="Q945" s="853"/>
      <c r="R945" s="853"/>
      <c r="S945" s="853"/>
      <c r="T945" s="853"/>
      <c r="U945" s="853"/>
      <c r="V945" s="853"/>
      <c r="W945" s="853"/>
      <c r="X945" s="854"/>
      <c r="Y945" s="713"/>
      <c r="Z945" s="714"/>
      <c r="AA945" s="714"/>
      <c r="AB945" s="714"/>
      <c r="AC945" s="714"/>
      <c r="AD945" s="715"/>
      <c r="AE945" s="164"/>
      <c r="AF945" s="164"/>
      <c r="AG945" s="199">
        <f t="shared" si="189"/>
        <v>0</v>
      </c>
      <c r="AH945" s="298">
        <f t="shared" si="190"/>
        <v>0</v>
      </c>
      <c r="AI945" s="351">
        <f t="shared" si="191"/>
        <v>0</v>
      </c>
      <c r="AJ945" s="540">
        <f t="shared" si="192"/>
        <v>0</v>
      </c>
      <c r="AK945" s="402">
        <f t="shared" si="193"/>
        <v>0</v>
      </c>
      <c r="AL945" s="370" t="str">
        <f>IF(AK945=0,"",
IF(SUM($AK$859:AK945)=1,AM945,
IF($AK$979&gt;SUM($AK$859:AK945),_xlfn.CONCAT(", ",AM945),
IF($AK$979=SUM($AK$859:AK945),_xlfn.CONCAT(" y ",AM945)))))</f>
        <v/>
      </c>
      <c r="AM945" s="156" t="s">
        <v>5233</v>
      </c>
    </row>
    <row r="946" spans="1:39" ht="15" customHeight="1">
      <c r="A946" s="57"/>
      <c r="B946" s="26"/>
      <c r="C946" s="165" t="s">
        <v>5234</v>
      </c>
      <c r="D946" s="852" t="str">
        <f t="shared" si="188"/>
        <v/>
      </c>
      <c r="E946" s="853"/>
      <c r="F946" s="853"/>
      <c r="G946" s="853"/>
      <c r="H946" s="853"/>
      <c r="I946" s="853"/>
      <c r="J946" s="853"/>
      <c r="K946" s="853"/>
      <c r="L946" s="853"/>
      <c r="M946" s="853"/>
      <c r="N946" s="853"/>
      <c r="O946" s="853"/>
      <c r="P946" s="853"/>
      <c r="Q946" s="853"/>
      <c r="R946" s="853"/>
      <c r="S946" s="853"/>
      <c r="T946" s="853"/>
      <c r="U946" s="853"/>
      <c r="V946" s="853"/>
      <c r="W946" s="853"/>
      <c r="X946" s="854"/>
      <c r="Y946" s="713"/>
      <c r="Z946" s="714"/>
      <c r="AA946" s="714"/>
      <c r="AB946" s="714"/>
      <c r="AC946" s="714"/>
      <c r="AD946" s="715"/>
      <c r="AE946" s="164"/>
      <c r="AF946" s="164"/>
      <c r="AG946" s="199">
        <f t="shared" si="189"/>
        <v>0</v>
      </c>
      <c r="AH946" s="298">
        <f t="shared" si="190"/>
        <v>0</v>
      </c>
      <c r="AI946" s="351">
        <f t="shared" si="191"/>
        <v>0</v>
      </c>
      <c r="AJ946" s="540">
        <f t="shared" si="192"/>
        <v>0</v>
      </c>
      <c r="AK946" s="402">
        <f t="shared" si="193"/>
        <v>0</v>
      </c>
      <c r="AL946" s="370" t="str">
        <f>IF(AK946=0,"",
IF(SUM($AK$859:AK946)=1,AM946,
IF($AK$979&gt;SUM($AK$859:AK946),_xlfn.CONCAT(", ",AM946),
IF($AK$979=SUM($AK$859:AK946),_xlfn.CONCAT(" y ",AM946)))))</f>
        <v/>
      </c>
      <c r="AM946" s="156" t="s">
        <v>5235</v>
      </c>
    </row>
    <row r="947" spans="1:39" ht="15" customHeight="1">
      <c r="A947" s="57"/>
      <c r="B947" s="26"/>
      <c r="C947" s="165" t="s">
        <v>5236</v>
      </c>
      <c r="D947" s="852" t="str">
        <f t="shared" si="188"/>
        <v/>
      </c>
      <c r="E947" s="853"/>
      <c r="F947" s="853"/>
      <c r="G947" s="853"/>
      <c r="H947" s="853"/>
      <c r="I947" s="853"/>
      <c r="J947" s="853"/>
      <c r="K947" s="853"/>
      <c r="L947" s="853"/>
      <c r="M947" s="853"/>
      <c r="N947" s="853"/>
      <c r="O947" s="853"/>
      <c r="P947" s="853"/>
      <c r="Q947" s="853"/>
      <c r="R947" s="853"/>
      <c r="S947" s="853"/>
      <c r="T947" s="853"/>
      <c r="U947" s="853"/>
      <c r="V947" s="853"/>
      <c r="W947" s="853"/>
      <c r="X947" s="854"/>
      <c r="Y947" s="713"/>
      <c r="Z947" s="714"/>
      <c r="AA947" s="714"/>
      <c r="AB947" s="714"/>
      <c r="AC947" s="714"/>
      <c r="AD947" s="715"/>
      <c r="AE947" s="164"/>
      <c r="AF947" s="164"/>
      <c r="AG947" s="199">
        <f t="shared" si="189"/>
        <v>0</v>
      </c>
      <c r="AH947" s="298">
        <f t="shared" si="190"/>
        <v>0</v>
      </c>
      <c r="AI947" s="351">
        <f t="shared" si="191"/>
        <v>0</v>
      </c>
      <c r="AJ947" s="540">
        <f t="shared" si="192"/>
        <v>0</v>
      </c>
      <c r="AK947" s="402">
        <f t="shared" si="193"/>
        <v>0</v>
      </c>
      <c r="AL947" s="370" t="str">
        <f>IF(AK947=0,"",
IF(SUM($AK$859:AK947)=1,AM947,
IF($AK$979&gt;SUM($AK$859:AK947),_xlfn.CONCAT(", ",AM947),
IF($AK$979=SUM($AK$859:AK947),_xlfn.CONCAT(" y ",AM947)))))</f>
        <v/>
      </c>
      <c r="AM947" s="156" t="s">
        <v>5237</v>
      </c>
    </row>
    <row r="948" spans="1:39" ht="15" customHeight="1">
      <c r="A948" s="57"/>
      <c r="B948" s="26"/>
      <c r="C948" s="165" t="s">
        <v>5238</v>
      </c>
      <c r="D948" s="852" t="str">
        <f t="shared" si="188"/>
        <v/>
      </c>
      <c r="E948" s="853"/>
      <c r="F948" s="853"/>
      <c r="G948" s="853"/>
      <c r="H948" s="853"/>
      <c r="I948" s="853"/>
      <c r="J948" s="853"/>
      <c r="K948" s="853"/>
      <c r="L948" s="853"/>
      <c r="M948" s="853"/>
      <c r="N948" s="853"/>
      <c r="O948" s="853"/>
      <c r="P948" s="853"/>
      <c r="Q948" s="853"/>
      <c r="R948" s="853"/>
      <c r="S948" s="853"/>
      <c r="T948" s="853"/>
      <c r="U948" s="853"/>
      <c r="V948" s="853"/>
      <c r="W948" s="853"/>
      <c r="X948" s="854"/>
      <c r="Y948" s="713"/>
      <c r="Z948" s="714"/>
      <c r="AA948" s="714"/>
      <c r="AB948" s="714"/>
      <c r="AC948" s="714"/>
      <c r="AD948" s="715"/>
      <c r="AE948" s="164"/>
      <c r="AF948" s="164"/>
      <c r="AG948" s="199">
        <f t="shared" si="189"/>
        <v>0</v>
      </c>
      <c r="AH948" s="298">
        <f t="shared" si="190"/>
        <v>0</v>
      </c>
      <c r="AI948" s="351">
        <f t="shared" si="191"/>
        <v>0</v>
      </c>
      <c r="AJ948" s="540">
        <f t="shared" si="192"/>
        <v>0</v>
      </c>
      <c r="AK948" s="402">
        <f t="shared" si="193"/>
        <v>0</v>
      </c>
      <c r="AL948" s="370" t="str">
        <f>IF(AK948=0,"",
IF(SUM($AK$859:AK948)=1,AM948,
IF($AK$979&gt;SUM($AK$859:AK948),_xlfn.CONCAT(", ",AM948),
IF($AK$979=SUM($AK$859:AK948),_xlfn.CONCAT(" y ",AM948)))))</f>
        <v/>
      </c>
      <c r="AM948" s="156" t="s">
        <v>5239</v>
      </c>
    </row>
    <row r="949" spans="1:39" ht="15" customHeight="1">
      <c r="A949" s="57"/>
      <c r="B949" s="26"/>
      <c r="C949" s="165" t="s">
        <v>5240</v>
      </c>
      <c r="D949" s="852" t="str">
        <f t="shared" si="188"/>
        <v/>
      </c>
      <c r="E949" s="853"/>
      <c r="F949" s="853"/>
      <c r="G949" s="853"/>
      <c r="H949" s="853"/>
      <c r="I949" s="853"/>
      <c r="J949" s="853"/>
      <c r="K949" s="853"/>
      <c r="L949" s="853"/>
      <c r="M949" s="853"/>
      <c r="N949" s="853"/>
      <c r="O949" s="853"/>
      <c r="P949" s="853"/>
      <c r="Q949" s="853"/>
      <c r="R949" s="853"/>
      <c r="S949" s="853"/>
      <c r="T949" s="853"/>
      <c r="U949" s="853"/>
      <c r="V949" s="853"/>
      <c r="W949" s="853"/>
      <c r="X949" s="854"/>
      <c r="Y949" s="713"/>
      <c r="Z949" s="714"/>
      <c r="AA949" s="714"/>
      <c r="AB949" s="714"/>
      <c r="AC949" s="714"/>
      <c r="AD949" s="715"/>
      <c r="AE949" s="164"/>
      <c r="AF949" s="164"/>
      <c r="AG949" s="199">
        <f t="shared" si="189"/>
        <v>0</v>
      </c>
      <c r="AH949" s="298">
        <f t="shared" si="190"/>
        <v>0</v>
      </c>
      <c r="AI949" s="351">
        <f t="shared" si="191"/>
        <v>0</v>
      </c>
      <c r="AJ949" s="540">
        <f t="shared" si="192"/>
        <v>0</v>
      </c>
      <c r="AK949" s="402">
        <f t="shared" si="193"/>
        <v>0</v>
      </c>
      <c r="AL949" s="370" t="str">
        <f>IF(AK949=0,"",
IF(SUM($AK$859:AK949)=1,AM949,
IF($AK$979&gt;SUM($AK$859:AK949),_xlfn.CONCAT(", ",AM949),
IF($AK$979=SUM($AK$859:AK949),_xlfn.CONCAT(" y ",AM949)))))</f>
        <v/>
      </c>
      <c r="AM949" s="156" t="s">
        <v>5241</v>
      </c>
    </row>
    <row r="950" spans="1:39" ht="15" customHeight="1">
      <c r="A950" s="57"/>
      <c r="B950" s="26"/>
      <c r="C950" s="165" t="s">
        <v>5242</v>
      </c>
      <c r="D950" s="852" t="str">
        <f t="shared" si="188"/>
        <v/>
      </c>
      <c r="E950" s="853"/>
      <c r="F950" s="853"/>
      <c r="G950" s="853"/>
      <c r="H950" s="853"/>
      <c r="I950" s="853"/>
      <c r="J950" s="853"/>
      <c r="K950" s="853"/>
      <c r="L950" s="853"/>
      <c r="M950" s="853"/>
      <c r="N950" s="853"/>
      <c r="O950" s="853"/>
      <c r="P950" s="853"/>
      <c r="Q950" s="853"/>
      <c r="R950" s="853"/>
      <c r="S950" s="853"/>
      <c r="T950" s="853"/>
      <c r="U950" s="853"/>
      <c r="V950" s="853"/>
      <c r="W950" s="853"/>
      <c r="X950" s="854"/>
      <c r="Y950" s="713"/>
      <c r="Z950" s="714"/>
      <c r="AA950" s="714"/>
      <c r="AB950" s="714"/>
      <c r="AC950" s="714"/>
      <c r="AD950" s="715"/>
      <c r="AE950" s="164"/>
      <c r="AF950" s="164"/>
      <c r="AG950" s="199">
        <f t="shared" si="189"/>
        <v>0</v>
      </c>
      <c r="AH950" s="298">
        <f t="shared" si="190"/>
        <v>0</v>
      </c>
      <c r="AI950" s="351">
        <f t="shared" si="191"/>
        <v>0</v>
      </c>
      <c r="AJ950" s="540">
        <f t="shared" si="192"/>
        <v>0</v>
      </c>
      <c r="AK950" s="402">
        <f t="shared" si="193"/>
        <v>0</v>
      </c>
      <c r="AL950" s="370" t="str">
        <f>IF(AK950=0,"",
IF(SUM($AK$859:AK950)=1,AM950,
IF($AK$979&gt;SUM($AK$859:AK950),_xlfn.CONCAT(", ",AM950),
IF($AK$979=SUM($AK$859:AK950),_xlfn.CONCAT(" y ",AM950)))))</f>
        <v/>
      </c>
      <c r="AM950" s="156" t="s">
        <v>5243</v>
      </c>
    </row>
    <row r="951" spans="1:39" ht="15" customHeight="1">
      <c r="A951" s="57"/>
      <c r="B951" s="26"/>
      <c r="C951" s="165" t="s">
        <v>5244</v>
      </c>
      <c r="D951" s="852" t="str">
        <f t="shared" si="188"/>
        <v/>
      </c>
      <c r="E951" s="853"/>
      <c r="F951" s="853"/>
      <c r="G951" s="853"/>
      <c r="H951" s="853"/>
      <c r="I951" s="853"/>
      <c r="J951" s="853"/>
      <c r="K951" s="853"/>
      <c r="L951" s="853"/>
      <c r="M951" s="853"/>
      <c r="N951" s="853"/>
      <c r="O951" s="853"/>
      <c r="P951" s="853"/>
      <c r="Q951" s="853"/>
      <c r="R951" s="853"/>
      <c r="S951" s="853"/>
      <c r="T951" s="853"/>
      <c r="U951" s="853"/>
      <c r="V951" s="853"/>
      <c r="W951" s="853"/>
      <c r="X951" s="854"/>
      <c r="Y951" s="713"/>
      <c r="Z951" s="714"/>
      <c r="AA951" s="714"/>
      <c r="AB951" s="714"/>
      <c r="AC951" s="714"/>
      <c r="AD951" s="715"/>
      <c r="AE951" s="164"/>
      <c r="AF951" s="164"/>
      <c r="AG951" s="199">
        <f t="shared" si="189"/>
        <v>0</v>
      </c>
      <c r="AH951" s="298">
        <f t="shared" si="190"/>
        <v>0</v>
      </c>
      <c r="AI951" s="351">
        <f t="shared" si="191"/>
        <v>0</v>
      </c>
      <c r="AJ951" s="540">
        <f t="shared" si="192"/>
        <v>0</v>
      </c>
      <c r="AK951" s="402">
        <f t="shared" si="193"/>
        <v>0</v>
      </c>
      <c r="AL951" s="370" t="str">
        <f>IF(AK951=0,"",
IF(SUM($AK$859:AK951)=1,AM951,
IF($AK$979&gt;SUM($AK$859:AK951),_xlfn.CONCAT(", ",AM951),
IF($AK$979=SUM($AK$859:AK951),_xlfn.CONCAT(" y ",AM951)))))</f>
        <v/>
      </c>
      <c r="AM951" s="156" t="s">
        <v>5245</v>
      </c>
    </row>
    <row r="952" spans="1:39" ht="15" customHeight="1">
      <c r="A952" s="57"/>
      <c r="B952" s="26"/>
      <c r="C952" s="165" t="s">
        <v>5246</v>
      </c>
      <c r="D952" s="852" t="str">
        <f t="shared" si="188"/>
        <v/>
      </c>
      <c r="E952" s="853"/>
      <c r="F952" s="853"/>
      <c r="G952" s="853"/>
      <c r="H952" s="853"/>
      <c r="I952" s="853"/>
      <c r="J952" s="853"/>
      <c r="K952" s="853"/>
      <c r="L952" s="853"/>
      <c r="M952" s="853"/>
      <c r="N952" s="853"/>
      <c r="O952" s="853"/>
      <c r="P952" s="853"/>
      <c r="Q952" s="853"/>
      <c r="R952" s="853"/>
      <c r="S952" s="853"/>
      <c r="T952" s="853"/>
      <c r="U952" s="853"/>
      <c r="V952" s="853"/>
      <c r="W952" s="853"/>
      <c r="X952" s="854"/>
      <c r="Y952" s="713"/>
      <c r="Z952" s="714"/>
      <c r="AA952" s="714"/>
      <c r="AB952" s="714"/>
      <c r="AC952" s="714"/>
      <c r="AD952" s="715"/>
      <c r="AE952" s="164"/>
      <c r="AF952" s="164"/>
      <c r="AG952" s="199">
        <f t="shared" si="189"/>
        <v>0</v>
      </c>
      <c r="AH952" s="298">
        <f t="shared" si="190"/>
        <v>0</v>
      </c>
      <c r="AI952" s="351">
        <f t="shared" si="191"/>
        <v>0</v>
      </c>
      <c r="AJ952" s="540">
        <f t="shared" si="192"/>
        <v>0</v>
      </c>
      <c r="AK952" s="402">
        <f t="shared" si="193"/>
        <v>0</v>
      </c>
      <c r="AL952" s="370" t="str">
        <f>IF(AK952=0,"",
IF(SUM($AK$859:AK952)=1,AM952,
IF($AK$979&gt;SUM($AK$859:AK952),_xlfn.CONCAT(", ",AM952),
IF($AK$979=SUM($AK$859:AK952),_xlfn.CONCAT(" y ",AM952)))))</f>
        <v/>
      </c>
      <c r="AM952" s="156" t="s">
        <v>5247</v>
      </c>
    </row>
    <row r="953" spans="1:39" ht="15" customHeight="1">
      <c r="A953" s="57"/>
      <c r="B953" s="26"/>
      <c r="C953" s="165" t="s">
        <v>5248</v>
      </c>
      <c r="D953" s="852" t="str">
        <f t="shared" si="188"/>
        <v/>
      </c>
      <c r="E953" s="853"/>
      <c r="F953" s="853"/>
      <c r="G953" s="853"/>
      <c r="H953" s="853"/>
      <c r="I953" s="853"/>
      <c r="J953" s="853"/>
      <c r="K953" s="853"/>
      <c r="L953" s="853"/>
      <c r="M953" s="853"/>
      <c r="N953" s="853"/>
      <c r="O953" s="853"/>
      <c r="P953" s="853"/>
      <c r="Q953" s="853"/>
      <c r="R953" s="853"/>
      <c r="S953" s="853"/>
      <c r="T953" s="853"/>
      <c r="U953" s="853"/>
      <c r="V953" s="853"/>
      <c r="W953" s="853"/>
      <c r="X953" s="854"/>
      <c r="Y953" s="713"/>
      <c r="Z953" s="714"/>
      <c r="AA953" s="714"/>
      <c r="AB953" s="714"/>
      <c r="AC953" s="714"/>
      <c r="AD953" s="715"/>
      <c r="AE953" s="164"/>
      <c r="AF953" s="164"/>
      <c r="AG953" s="199">
        <f t="shared" si="189"/>
        <v>0</v>
      </c>
      <c r="AH953" s="298">
        <f t="shared" si="190"/>
        <v>0</v>
      </c>
      <c r="AI953" s="351">
        <f t="shared" si="191"/>
        <v>0</v>
      </c>
      <c r="AJ953" s="540">
        <f t="shared" si="192"/>
        <v>0</v>
      </c>
      <c r="AK953" s="402">
        <f t="shared" si="193"/>
        <v>0</v>
      </c>
      <c r="AL953" s="370" t="str">
        <f>IF(AK953=0,"",
IF(SUM($AK$859:AK953)=1,AM953,
IF($AK$979&gt;SUM($AK$859:AK953),_xlfn.CONCAT(", ",AM953),
IF($AK$979=SUM($AK$859:AK953),_xlfn.CONCAT(" y ",AM953)))))</f>
        <v/>
      </c>
      <c r="AM953" s="156" t="s">
        <v>5249</v>
      </c>
    </row>
    <row r="954" spans="1:39" ht="15" customHeight="1">
      <c r="A954" s="57"/>
      <c r="B954" s="26"/>
      <c r="C954" s="165" t="s">
        <v>5250</v>
      </c>
      <c r="D954" s="852" t="str">
        <f t="shared" si="188"/>
        <v/>
      </c>
      <c r="E954" s="853"/>
      <c r="F954" s="853"/>
      <c r="G954" s="853"/>
      <c r="H954" s="853"/>
      <c r="I954" s="853"/>
      <c r="J954" s="853"/>
      <c r="K954" s="853"/>
      <c r="L954" s="853"/>
      <c r="M954" s="853"/>
      <c r="N954" s="853"/>
      <c r="O954" s="853"/>
      <c r="P954" s="853"/>
      <c r="Q954" s="853"/>
      <c r="R954" s="853"/>
      <c r="S954" s="853"/>
      <c r="T954" s="853"/>
      <c r="U954" s="853"/>
      <c r="V954" s="853"/>
      <c r="W954" s="853"/>
      <c r="X954" s="854"/>
      <c r="Y954" s="713"/>
      <c r="Z954" s="714"/>
      <c r="AA954" s="714"/>
      <c r="AB954" s="714"/>
      <c r="AC954" s="714"/>
      <c r="AD954" s="715"/>
      <c r="AE954" s="164"/>
      <c r="AF954" s="164"/>
      <c r="AG954" s="199">
        <f t="shared" si="189"/>
        <v>0</v>
      </c>
      <c r="AH954" s="298">
        <f t="shared" si="190"/>
        <v>0</v>
      </c>
      <c r="AI954" s="351">
        <f t="shared" si="191"/>
        <v>0</v>
      </c>
      <c r="AJ954" s="540">
        <f t="shared" si="192"/>
        <v>0</v>
      </c>
      <c r="AK954" s="402">
        <f t="shared" si="193"/>
        <v>0</v>
      </c>
      <c r="AL954" s="370" t="str">
        <f>IF(AK954=0,"",
IF(SUM($AK$859:AK954)=1,AM954,
IF($AK$979&gt;SUM($AK$859:AK954),_xlfn.CONCAT(", ",AM954),
IF($AK$979=SUM($AK$859:AK954),_xlfn.CONCAT(" y ",AM954)))))</f>
        <v/>
      </c>
      <c r="AM954" s="156" t="s">
        <v>5251</v>
      </c>
    </row>
    <row r="955" spans="1:39" ht="15" customHeight="1">
      <c r="A955" s="57"/>
      <c r="B955" s="26"/>
      <c r="C955" s="165" t="s">
        <v>5252</v>
      </c>
      <c r="D955" s="852" t="str">
        <f t="shared" si="188"/>
        <v/>
      </c>
      <c r="E955" s="853"/>
      <c r="F955" s="853"/>
      <c r="G955" s="853"/>
      <c r="H955" s="853"/>
      <c r="I955" s="853"/>
      <c r="J955" s="853"/>
      <c r="K955" s="853"/>
      <c r="L955" s="853"/>
      <c r="M955" s="853"/>
      <c r="N955" s="853"/>
      <c r="O955" s="853"/>
      <c r="P955" s="853"/>
      <c r="Q955" s="853"/>
      <c r="R955" s="853"/>
      <c r="S955" s="853"/>
      <c r="T955" s="853"/>
      <c r="U955" s="853"/>
      <c r="V955" s="853"/>
      <c r="W955" s="853"/>
      <c r="X955" s="854"/>
      <c r="Y955" s="713"/>
      <c r="Z955" s="714"/>
      <c r="AA955" s="714"/>
      <c r="AB955" s="714"/>
      <c r="AC955" s="714"/>
      <c r="AD955" s="715"/>
      <c r="AE955" s="164"/>
      <c r="AF955" s="164"/>
      <c r="AG955" s="199">
        <f t="shared" si="189"/>
        <v>0</v>
      </c>
      <c r="AH955" s="298">
        <f t="shared" si="190"/>
        <v>0</v>
      </c>
      <c r="AI955" s="351">
        <f t="shared" si="191"/>
        <v>0</v>
      </c>
      <c r="AJ955" s="540">
        <f t="shared" si="192"/>
        <v>0</v>
      </c>
      <c r="AK955" s="402">
        <f t="shared" si="193"/>
        <v>0</v>
      </c>
      <c r="AL955" s="370" t="str">
        <f>IF(AK955=0,"",
IF(SUM($AK$859:AK955)=1,AM955,
IF($AK$979&gt;SUM($AK$859:AK955),_xlfn.CONCAT(", ",AM955),
IF($AK$979=SUM($AK$859:AK955),_xlfn.CONCAT(" y ",AM955)))))</f>
        <v/>
      </c>
      <c r="AM955" s="156" t="s">
        <v>5253</v>
      </c>
    </row>
    <row r="956" spans="1:39" ht="15" customHeight="1">
      <c r="A956" s="57"/>
      <c r="B956" s="26"/>
      <c r="C956" s="165" t="s">
        <v>5254</v>
      </c>
      <c r="D956" s="852" t="str">
        <f t="shared" si="188"/>
        <v/>
      </c>
      <c r="E956" s="853"/>
      <c r="F956" s="853"/>
      <c r="G956" s="853"/>
      <c r="H956" s="853"/>
      <c r="I956" s="853"/>
      <c r="J956" s="853"/>
      <c r="K956" s="853"/>
      <c r="L956" s="853"/>
      <c r="M956" s="853"/>
      <c r="N956" s="853"/>
      <c r="O956" s="853"/>
      <c r="P956" s="853"/>
      <c r="Q956" s="853"/>
      <c r="R956" s="853"/>
      <c r="S956" s="853"/>
      <c r="T956" s="853"/>
      <c r="U956" s="853"/>
      <c r="V956" s="853"/>
      <c r="W956" s="853"/>
      <c r="X956" s="854"/>
      <c r="Y956" s="713"/>
      <c r="Z956" s="714"/>
      <c r="AA956" s="714"/>
      <c r="AB956" s="714"/>
      <c r="AC956" s="714"/>
      <c r="AD956" s="715"/>
      <c r="AE956" s="164"/>
      <c r="AF956" s="164"/>
      <c r="AG956" s="199">
        <f t="shared" si="189"/>
        <v>0</v>
      </c>
      <c r="AH956" s="298">
        <f t="shared" si="190"/>
        <v>0</v>
      </c>
      <c r="AI956" s="351">
        <f t="shared" si="191"/>
        <v>0</v>
      </c>
      <c r="AJ956" s="540">
        <f t="shared" si="192"/>
        <v>0</v>
      </c>
      <c r="AK956" s="402">
        <f t="shared" si="193"/>
        <v>0</v>
      </c>
      <c r="AL956" s="370" t="str">
        <f>IF(AK956=0,"",
IF(SUM($AK$859:AK956)=1,AM956,
IF($AK$979&gt;SUM($AK$859:AK956),_xlfn.CONCAT(", ",AM956),
IF($AK$979=SUM($AK$859:AK956),_xlfn.CONCAT(" y ",AM956)))))</f>
        <v/>
      </c>
      <c r="AM956" s="156" t="s">
        <v>5255</v>
      </c>
    </row>
    <row r="957" spans="1:39" ht="15" customHeight="1">
      <c r="A957" s="57"/>
      <c r="B957" s="26"/>
      <c r="C957" s="165" t="s">
        <v>5256</v>
      </c>
      <c r="D957" s="852" t="str">
        <f t="shared" si="188"/>
        <v/>
      </c>
      <c r="E957" s="853"/>
      <c r="F957" s="853"/>
      <c r="G957" s="853"/>
      <c r="H957" s="853"/>
      <c r="I957" s="853"/>
      <c r="J957" s="853"/>
      <c r="K957" s="853"/>
      <c r="L957" s="853"/>
      <c r="M957" s="853"/>
      <c r="N957" s="853"/>
      <c r="O957" s="853"/>
      <c r="P957" s="853"/>
      <c r="Q957" s="853"/>
      <c r="R957" s="853"/>
      <c r="S957" s="853"/>
      <c r="T957" s="853"/>
      <c r="U957" s="853"/>
      <c r="V957" s="853"/>
      <c r="W957" s="853"/>
      <c r="X957" s="854"/>
      <c r="Y957" s="713"/>
      <c r="Z957" s="714"/>
      <c r="AA957" s="714"/>
      <c r="AB957" s="714"/>
      <c r="AC957" s="714"/>
      <c r="AD957" s="715"/>
      <c r="AE957" s="164"/>
      <c r="AF957" s="164"/>
      <c r="AG957" s="199">
        <f t="shared" si="189"/>
        <v>0</v>
      </c>
      <c r="AH957" s="298">
        <f t="shared" si="190"/>
        <v>0</v>
      </c>
      <c r="AI957" s="351">
        <f t="shared" si="191"/>
        <v>0</v>
      </c>
      <c r="AJ957" s="540">
        <f t="shared" si="192"/>
        <v>0</v>
      </c>
      <c r="AK957" s="402">
        <f t="shared" si="193"/>
        <v>0</v>
      </c>
      <c r="AL957" s="370" t="str">
        <f>IF(AK957=0,"",
IF(SUM($AK$859:AK957)=1,AM957,
IF($AK$979&gt;SUM($AK$859:AK957),_xlfn.CONCAT(", ",AM957),
IF($AK$979=SUM($AK$859:AK957),_xlfn.CONCAT(" y ",AM957)))))</f>
        <v/>
      </c>
      <c r="AM957" s="156" t="s">
        <v>5257</v>
      </c>
    </row>
    <row r="958" spans="1:39" ht="15" customHeight="1">
      <c r="A958" s="57"/>
      <c r="B958" s="26"/>
      <c r="C958" s="661" t="s">
        <v>5258</v>
      </c>
      <c r="D958" s="852" t="str">
        <f t="shared" si="188"/>
        <v/>
      </c>
      <c r="E958" s="853"/>
      <c r="F958" s="853"/>
      <c r="G958" s="853"/>
      <c r="H958" s="853"/>
      <c r="I958" s="853"/>
      <c r="J958" s="853"/>
      <c r="K958" s="853"/>
      <c r="L958" s="853"/>
      <c r="M958" s="853"/>
      <c r="N958" s="853"/>
      <c r="O958" s="853"/>
      <c r="P958" s="853"/>
      <c r="Q958" s="853"/>
      <c r="R958" s="853"/>
      <c r="S958" s="853"/>
      <c r="T958" s="853"/>
      <c r="U958" s="853"/>
      <c r="V958" s="853"/>
      <c r="W958" s="853"/>
      <c r="X958" s="854"/>
      <c r="Y958" s="713"/>
      <c r="Z958" s="714"/>
      <c r="AA958" s="714"/>
      <c r="AB958" s="714"/>
      <c r="AC958" s="714"/>
      <c r="AD958" s="715"/>
      <c r="AE958" s="164"/>
      <c r="AF958" s="164"/>
      <c r="AG958" s="199">
        <f t="shared" si="189"/>
        <v>0</v>
      </c>
      <c r="AH958" s="298">
        <f t="shared" si="190"/>
        <v>0</v>
      </c>
      <c r="AI958" s="351">
        <f t="shared" si="191"/>
        <v>0</v>
      </c>
      <c r="AJ958" s="540">
        <f t="shared" si="192"/>
        <v>0</v>
      </c>
      <c r="AK958" s="402">
        <f t="shared" si="193"/>
        <v>0</v>
      </c>
      <c r="AL958" s="370" t="str">
        <f>IF(AK958=0,"",
IF(SUM($AK$859:AK958)=1,AM958,
IF($AK$979&gt;SUM($AK$859:AK958),_xlfn.CONCAT(", ",AM958),
IF($AK$979=SUM($AK$859:AK958),_xlfn.CONCAT(" y ",AM958)))))</f>
        <v/>
      </c>
      <c r="AM958" s="156" t="s">
        <v>5259</v>
      </c>
    </row>
    <row r="959" spans="1:39" ht="15" customHeight="1">
      <c r="A959" s="57"/>
      <c r="B959" s="26"/>
      <c r="C959" s="157" t="s">
        <v>5260</v>
      </c>
      <c r="D959" s="852" t="str">
        <f t="shared" si="188"/>
        <v/>
      </c>
      <c r="E959" s="853"/>
      <c r="F959" s="853"/>
      <c r="G959" s="853"/>
      <c r="H959" s="853"/>
      <c r="I959" s="853"/>
      <c r="J959" s="853"/>
      <c r="K959" s="853"/>
      <c r="L959" s="853"/>
      <c r="M959" s="853"/>
      <c r="N959" s="853"/>
      <c r="O959" s="853"/>
      <c r="P959" s="853"/>
      <c r="Q959" s="853"/>
      <c r="R959" s="853"/>
      <c r="S959" s="853"/>
      <c r="T959" s="853"/>
      <c r="U959" s="853"/>
      <c r="V959" s="853"/>
      <c r="W959" s="853"/>
      <c r="X959" s="854"/>
      <c r="Y959" s="713"/>
      <c r="Z959" s="714"/>
      <c r="AA959" s="714"/>
      <c r="AB959" s="714"/>
      <c r="AC959" s="714"/>
      <c r="AD959" s="715"/>
      <c r="AE959" s="164"/>
      <c r="AF959" s="164"/>
      <c r="AG959" s="199">
        <f t="shared" si="189"/>
        <v>0</v>
      </c>
      <c r="AH959" s="298">
        <f t="shared" si="190"/>
        <v>0</v>
      </c>
      <c r="AI959" s="351">
        <f t="shared" si="191"/>
        <v>0</v>
      </c>
      <c r="AJ959" s="540">
        <f t="shared" si="192"/>
        <v>0</v>
      </c>
      <c r="AK959" s="402">
        <f t="shared" si="193"/>
        <v>0</v>
      </c>
      <c r="AL959" s="370" t="str">
        <f>IF(AK959=0,"",
IF(SUM($AK$859:AK959)=1,AM959,
IF($AK$979&gt;SUM($AK$859:AK959),_xlfn.CONCAT(", ",AM959),
IF($AK$979=SUM($AK$859:AK959),_xlfn.CONCAT(" y ",AM959)))))</f>
        <v/>
      </c>
      <c r="AM959" s="156" t="s">
        <v>5261</v>
      </c>
    </row>
    <row r="960" spans="1:39" ht="15" customHeight="1">
      <c r="A960" s="57"/>
      <c r="B960" s="26"/>
      <c r="C960" s="157" t="s">
        <v>5262</v>
      </c>
      <c r="D960" s="852" t="str">
        <f t="shared" si="188"/>
        <v/>
      </c>
      <c r="E960" s="853"/>
      <c r="F960" s="853"/>
      <c r="G960" s="853"/>
      <c r="H960" s="853"/>
      <c r="I960" s="853"/>
      <c r="J960" s="853"/>
      <c r="K960" s="853"/>
      <c r="L960" s="853"/>
      <c r="M960" s="853"/>
      <c r="N960" s="853"/>
      <c r="O960" s="853"/>
      <c r="P960" s="853"/>
      <c r="Q960" s="853"/>
      <c r="R960" s="853"/>
      <c r="S960" s="853"/>
      <c r="T960" s="853"/>
      <c r="U960" s="853"/>
      <c r="V960" s="853"/>
      <c r="W960" s="853"/>
      <c r="X960" s="854"/>
      <c r="Y960" s="713"/>
      <c r="Z960" s="714"/>
      <c r="AA960" s="714"/>
      <c r="AB960" s="714"/>
      <c r="AC960" s="714"/>
      <c r="AD960" s="715"/>
      <c r="AE960" s="164"/>
      <c r="AF960" s="164"/>
      <c r="AG960" s="199">
        <f t="shared" si="189"/>
        <v>0</v>
      </c>
      <c r="AH960" s="298">
        <f t="shared" si="190"/>
        <v>0</v>
      </c>
      <c r="AI960" s="351">
        <f t="shared" si="191"/>
        <v>0</v>
      </c>
      <c r="AJ960" s="540">
        <f t="shared" si="192"/>
        <v>0</v>
      </c>
      <c r="AK960" s="402">
        <f t="shared" si="193"/>
        <v>0</v>
      </c>
      <c r="AL960" s="370" t="str">
        <f>IF(AK960=0,"",
IF(SUM($AK$859:AK960)=1,AM960,
IF($AK$979&gt;SUM($AK$859:AK960),_xlfn.CONCAT(", ",AM960),
IF($AK$979=SUM($AK$859:AK960),_xlfn.CONCAT(" y ",AM960)))))</f>
        <v/>
      </c>
      <c r="AM960" s="156" t="s">
        <v>5263</v>
      </c>
    </row>
    <row r="961" spans="1:39" ht="15" customHeight="1">
      <c r="A961" s="57"/>
      <c r="B961" s="26"/>
      <c r="C961" s="157" t="s">
        <v>5264</v>
      </c>
      <c r="D961" s="852" t="str">
        <f t="shared" si="188"/>
        <v/>
      </c>
      <c r="E961" s="853"/>
      <c r="F961" s="853"/>
      <c r="G961" s="853"/>
      <c r="H961" s="853"/>
      <c r="I961" s="853"/>
      <c r="J961" s="853"/>
      <c r="K961" s="853"/>
      <c r="L961" s="853"/>
      <c r="M961" s="853"/>
      <c r="N961" s="853"/>
      <c r="O961" s="853"/>
      <c r="P961" s="853"/>
      <c r="Q961" s="853"/>
      <c r="R961" s="853"/>
      <c r="S961" s="853"/>
      <c r="T961" s="853"/>
      <c r="U961" s="853"/>
      <c r="V961" s="853"/>
      <c r="W961" s="853"/>
      <c r="X961" s="854"/>
      <c r="Y961" s="713"/>
      <c r="Z961" s="714"/>
      <c r="AA961" s="714"/>
      <c r="AB961" s="714"/>
      <c r="AC961" s="714"/>
      <c r="AD961" s="715"/>
      <c r="AE961" s="164"/>
      <c r="AF961" s="164"/>
      <c r="AG961" s="199">
        <f t="shared" si="189"/>
        <v>0</v>
      </c>
      <c r="AH961" s="298">
        <f t="shared" si="190"/>
        <v>0</v>
      </c>
      <c r="AI961" s="351">
        <f t="shared" si="191"/>
        <v>0</v>
      </c>
      <c r="AJ961" s="540">
        <f t="shared" si="192"/>
        <v>0</v>
      </c>
      <c r="AK961" s="402">
        <f t="shared" si="193"/>
        <v>0</v>
      </c>
      <c r="AL961" s="370" t="str">
        <f>IF(AK961=0,"",
IF(SUM($AK$859:AK961)=1,AM961,
IF($AK$979&gt;SUM($AK$859:AK961),_xlfn.CONCAT(", ",AM961),
IF($AK$979=SUM($AK$859:AK961),_xlfn.CONCAT(" y ",AM961)))))</f>
        <v/>
      </c>
      <c r="AM961" s="156" t="s">
        <v>5265</v>
      </c>
    </row>
    <row r="962" spans="1:39" ht="15" customHeight="1">
      <c r="A962" s="57"/>
      <c r="B962" s="26"/>
      <c r="C962" s="157" t="s">
        <v>5266</v>
      </c>
      <c r="D962" s="852" t="str">
        <f t="shared" si="188"/>
        <v/>
      </c>
      <c r="E962" s="853"/>
      <c r="F962" s="853"/>
      <c r="G962" s="853"/>
      <c r="H962" s="853"/>
      <c r="I962" s="853"/>
      <c r="J962" s="853"/>
      <c r="K962" s="853"/>
      <c r="L962" s="853"/>
      <c r="M962" s="853"/>
      <c r="N962" s="853"/>
      <c r="O962" s="853"/>
      <c r="P962" s="853"/>
      <c r="Q962" s="853"/>
      <c r="R962" s="853"/>
      <c r="S962" s="853"/>
      <c r="T962" s="853"/>
      <c r="U962" s="853"/>
      <c r="V962" s="853"/>
      <c r="W962" s="853"/>
      <c r="X962" s="854"/>
      <c r="Y962" s="713"/>
      <c r="Z962" s="714"/>
      <c r="AA962" s="714"/>
      <c r="AB962" s="714"/>
      <c r="AC962" s="714"/>
      <c r="AD962" s="715"/>
      <c r="AE962" s="164"/>
      <c r="AF962" s="164"/>
      <c r="AG962" s="199">
        <f t="shared" si="189"/>
        <v>0</v>
      </c>
      <c r="AH962" s="298">
        <f t="shared" si="190"/>
        <v>0</v>
      </c>
      <c r="AI962" s="351">
        <f t="shared" si="191"/>
        <v>0</v>
      </c>
      <c r="AJ962" s="540">
        <f t="shared" si="192"/>
        <v>0</v>
      </c>
      <c r="AK962" s="402">
        <f t="shared" si="193"/>
        <v>0</v>
      </c>
      <c r="AL962" s="370" t="str">
        <f>IF(AK962=0,"",
IF(SUM($AK$859:AK962)=1,AM962,
IF($AK$979&gt;SUM($AK$859:AK962),_xlfn.CONCAT(", ",AM962),
IF($AK$979=SUM($AK$859:AK962),_xlfn.CONCAT(" y ",AM962)))))</f>
        <v/>
      </c>
      <c r="AM962" s="156" t="s">
        <v>5267</v>
      </c>
    </row>
    <row r="963" spans="1:39" ht="15" customHeight="1">
      <c r="A963" s="57"/>
      <c r="B963" s="26"/>
      <c r="C963" s="157" t="s">
        <v>5268</v>
      </c>
      <c r="D963" s="852" t="str">
        <f t="shared" si="188"/>
        <v/>
      </c>
      <c r="E963" s="853"/>
      <c r="F963" s="853"/>
      <c r="G963" s="853"/>
      <c r="H963" s="853"/>
      <c r="I963" s="853"/>
      <c r="J963" s="853"/>
      <c r="K963" s="853"/>
      <c r="L963" s="853"/>
      <c r="M963" s="853"/>
      <c r="N963" s="853"/>
      <c r="O963" s="853"/>
      <c r="P963" s="853"/>
      <c r="Q963" s="853"/>
      <c r="R963" s="853"/>
      <c r="S963" s="853"/>
      <c r="T963" s="853"/>
      <c r="U963" s="853"/>
      <c r="V963" s="853"/>
      <c r="W963" s="853"/>
      <c r="X963" s="854"/>
      <c r="Y963" s="713"/>
      <c r="Z963" s="714"/>
      <c r="AA963" s="714"/>
      <c r="AB963" s="714"/>
      <c r="AC963" s="714"/>
      <c r="AD963" s="715"/>
      <c r="AE963" s="164"/>
      <c r="AF963" s="164"/>
      <c r="AG963" s="199">
        <f t="shared" si="189"/>
        <v>0</v>
      </c>
      <c r="AH963" s="298">
        <f t="shared" si="190"/>
        <v>0</v>
      </c>
      <c r="AI963" s="351">
        <f t="shared" si="191"/>
        <v>0</v>
      </c>
      <c r="AJ963" s="540">
        <f t="shared" si="192"/>
        <v>0</v>
      </c>
      <c r="AK963" s="402">
        <f t="shared" si="193"/>
        <v>0</v>
      </c>
      <c r="AL963" s="370" t="str">
        <f>IF(AK963=0,"",
IF(SUM($AK$859:AK963)=1,AM963,
IF($AK$979&gt;SUM($AK$859:AK963),_xlfn.CONCAT(", ",AM963),
IF($AK$979=SUM($AK$859:AK963),_xlfn.CONCAT(" y ",AM963)))))</f>
        <v/>
      </c>
      <c r="AM963" s="156" t="s">
        <v>5269</v>
      </c>
    </row>
    <row r="964" spans="1:39" ht="15" customHeight="1">
      <c r="A964" s="57"/>
      <c r="B964" s="26"/>
      <c r="C964" s="157" t="s">
        <v>5270</v>
      </c>
      <c r="D964" s="852" t="str">
        <f t="shared" si="188"/>
        <v/>
      </c>
      <c r="E964" s="853"/>
      <c r="F964" s="853"/>
      <c r="G964" s="853"/>
      <c r="H964" s="853"/>
      <c r="I964" s="853"/>
      <c r="J964" s="853"/>
      <c r="K964" s="853"/>
      <c r="L964" s="853"/>
      <c r="M964" s="853"/>
      <c r="N964" s="853"/>
      <c r="O964" s="853"/>
      <c r="P964" s="853"/>
      <c r="Q964" s="853"/>
      <c r="R964" s="853"/>
      <c r="S964" s="853"/>
      <c r="T964" s="853"/>
      <c r="U964" s="853"/>
      <c r="V964" s="853"/>
      <c r="W964" s="853"/>
      <c r="X964" s="854"/>
      <c r="Y964" s="713"/>
      <c r="Z964" s="714"/>
      <c r="AA964" s="714"/>
      <c r="AB964" s="714"/>
      <c r="AC964" s="714"/>
      <c r="AD964" s="715"/>
      <c r="AE964" s="164"/>
      <c r="AF964" s="164"/>
      <c r="AG964" s="199">
        <f t="shared" si="189"/>
        <v>0</v>
      </c>
      <c r="AH964" s="298">
        <f t="shared" si="190"/>
        <v>0</v>
      </c>
      <c r="AI964" s="351">
        <f t="shared" si="191"/>
        <v>0</v>
      </c>
      <c r="AJ964" s="540">
        <f t="shared" si="192"/>
        <v>0</v>
      </c>
      <c r="AK964" s="402">
        <f t="shared" si="193"/>
        <v>0</v>
      </c>
      <c r="AL964" s="370" t="str">
        <f>IF(AK964=0,"",
IF(SUM($AK$859:AK964)=1,AM964,
IF($AK$979&gt;SUM($AK$859:AK964),_xlfn.CONCAT(", ",AM964),
IF($AK$979=SUM($AK$859:AK964),_xlfn.CONCAT(" y ",AM964)))))</f>
        <v/>
      </c>
      <c r="AM964" s="156" t="s">
        <v>5271</v>
      </c>
    </row>
    <row r="965" spans="1:39" ht="15" customHeight="1">
      <c r="A965" s="57"/>
      <c r="B965" s="26"/>
      <c r="C965" s="157" t="s">
        <v>5272</v>
      </c>
      <c r="D965" s="852" t="str">
        <f t="shared" si="188"/>
        <v/>
      </c>
      <c r="E965" s="853"/>
      <c r="F965" s="853"/>
      <c r="G965" s="853"/>
      <c r="H965" s="853"/>
      <c r="I965" s="853"/>
      <c r="J965" s="853"/>
      <c r="K965" s="853"/>
      <c r="L965" s="853"/>
      <c r="M965" s="853"/>
      <c r="N965" s="853"/>
      <c r="O965" s="853"/>
      <c r="P965" s="853"/>
      <c r="Q965" s="853"/>
      <c r="R965" s="853"/>
      <c r="S965" s="853"/>
      <c r="T965" s="853"/>
      <c r="U965" s="853"/>
      <c r="V965" s="853"/>
      <c r="W965" s="853"/>
      <c r="X965" s="854"/>
      <c r="Y965" s="713"/>
      <c r="Z965" s="714"/>
      <c r="AA965" s="714"/>
      <c r="AB965" s="714"/>
      <c r="AC965" s="714"/>
      <c r="AD965" s="715"/>
      <c r="AE965" s="164"/>
      <c r="AF965" s="164"/>
      <c r="AG965" s="199">
        <f t="shared" si="189"/>
        <v>0</v>
      </c>
      <c r="AH965" s="298">
        <f t="shared" si="190"/>
        <v>0</v>
      </c>
      <c r="AI965" s="351">
        <f t="shared" si="191"/>
        <v>0</v>
      </c>
      <c r="AJ965" s="540">
        <f t="shared" si="192"/>
        <v>0</v>
      </c>
      <c r="AK965" s="402">
        <f t="shared" si="193"/>
        <v>0</v>
      </c>
      <c r="AL965" s="370" t="str">
        <f>IF(AK965=0,"",
IF(SUM($AK$859:AK965)=1,AM965,
IF($AK$979&gt;SUM($AK$859:AK965),_xlfn.CONCAT(", ",AM965),
IF($AK$979=SUM($AK$859:AK965),_xlfn.CONCAT(" y ",AM965)))))</f>
        <v/>
      </c>
      <c r="AM965" s="156" t="s">
        <v>5273</v>
      </c>
    </row>
    <row r="966" spans="1:39" ht="15" customHeight="1">
      <c r="A966" s="57"/>
      <c r="B966" s="26"/>
      <c r="C966" s="157" t="s">
        <v>5274</v>
      </c>
      <c r="D966" s="852" t="str">
        <f t="shared" si="188"/>
        <v/>
      </c>
      <c r="E966" s="853"/>
      <c r="F966" s="853"/>
      <c r="G966" s="853"/>
      <c r="H966" s="853"/>
      <c r="I966" s="853"/>
      <c r="J966" s="853"/>
      <c r="K966" s="853"/>
      <c r="L966" s="853"/>
      <c r="M966" s="853"/>
      <c r="N966" s="853"/>
      <c r="O966" s="853"/>
      <c r="P966" s="853"/>
      <c r="Q966" s="853"/>
      <c r="R966" s="853"/>
      <c r="S966" s="853"/>
      <c r="T966" s="853"/>
      <c r="U966" s="853"/>
      <c r="V966" s="853"/>
      <c r="W966" s="853"/>
      <c r="X966" s="854"/>
      <c r="Y966" s="713"/>
      <c r="Z966" s="714"/>
      <c r="AA966" s="714"/>
      <c r="AB966" s="714"/>
      <c r="AC966" s="714"/>
      <c r="AD966" s="715"/>
      <c r="AE966" s="164"/>
      <c r="AF966" s="164"/>
      <c r="AG966" s="199">
        <f t="shared" si="189"/>
        <v>0</v>
      </c>
      <c r="AH966" s="298">
        <f t="shared" si="190"/>
        <v>0</v>
      </c>
      <c r="AI966" s="351">
        <f t="shared" si="191"/>
        <v>0</v>
      </c>
      <c r="AJ966" s="540">
        <f t="shared" si="192"/>
        <v>0</v>
      </c>
      <c r="AK966" s="402">
        <f t="shared" si="193"/>
        <v>0</v>
      </c>
      <c r="AL966" s="370" t="str">
        <f>IF(AK966=0,"",
IF(SUM($AK$859:AK966)=1,AM966,
IF($AK$979&gt;SUM($AK$859:AK966),_xlfn.CONCAT(", ",AM966),
IF($AK$979=SUM($AK$859:AK966),_xlfn.CONCAT(" y ",AM966)))))</f>
        <v/>
      </c>
      <c r="AM966" s="156" t="s">
        <v>5275</v>
      </c>
    </row>
    <row r="967" spans="1:39" ht="15" customHeight="1">
      <c r="A967" s="57"/>
      <c r="B967" s="26"/>
      <c r="C967" s="157" t="s">
        <v>5276</v>
      </c>
      <c r="D967" s="852" t="str">
        <f t="shared" si="188"/>
        <v/>
      </c>
      <c r="E967" s="853"/>
      <c r="F967" s="853"/>
      <c r="G967" s="853"/>
      <c r="H967" s="853"/>
      <c r="I967" s="853"/>
      <c r="J967" s="853"/>
      <c r="K967" s="853"/>
      <c r="L967" s="853"/>
      <c r="M967" s="853"/>
      <c r="N967" s="853"/>
      <c r="O967" s="853"/>
      <c r="P967" s="853"/>
      <c r="Q967" s="853"/>
      <c r="R967" s="853"/>
      <c r="S967" s="853"/>
      <c r="T967" s="853"/>
      <c r="U967" s="853"/>
      <c r="V967" s="853"/>
      <c r="W967" s="853"/>
      <c r="X967" s="854"/>
      <c r="Y967" s="713"/>
      <c r="Z967" s="714"/>
      <c r="AA967" s="714"/>
      <c r="AB967" s="714"/>
      <c r="AC967" s="714"/>
      <c r="AD967" s="715"/>
      <c r="AE967" s="164"/>
      <c r="AF967" s="164"/>
      <c r="AG967" s="199">
        <f t="shared" si="189"/>
        <v>0</v>
      </c>
      <c r="AH967" s="298">
        <f t="shared" si="190"/>
        <v>0</v>
      </c>
      <c r="AI967" s="351">
        <f t="shared" si="191"/>
        <v>0</v>
      </c>
      <c r="AJ967" s="540">
        <f t="shared" si="192"/>
        <v>0</v>
      </c>
      <c r="AK967" s="402">
        <f t="shared" si="193"/>
        <v>0</v>
      </c>
      <c r="AL967" s="370" t="str">
        <f>IF(AK967=0,"",
IF(SUM($AK$859:AK967)=1,AM967,
IF($AK$979&gt;SUM($AK$859:AK967),_xlfn.CONCAT(", ",AM967),
IF($AK$979=SUM($AK$859:AK967),_xlfn.CONCAT(" y ",AM967)))))</f>
        <v/>
      </c>
      <c r="AM967" s="156" t="s">
        <v>5277</v>
      </c>
    </row>
    <row r="968" spans="1:39" ht="15" customHeight="1">
      <c r="A968" s="57"/>
      <c r="B968" s="26"/>
      <c r="C968" s="157" t="s">
        <v>5278</v>
      </c>
      <c r="D968" s="852" t="str">
        <f t="shared" si="188"/>
        <v/>
      </c>
      <c r="E968" s="853"/>
      <c r="F968" s="853"/>
      <c r="G968" s="853"/>
      <c r="H968" s="853"/>
      <c r="I968" s="853"/>
      <c r="J968" s="853"/>
      <c r="K968" s="853"/>
      <c r="L968" s="853"/>
      <c r="M968" s="853"/>
      <c r="N968" s="853"/>
      <c r="O968" s="853"/>
      <c r="P968" s="853"/>
      <c r="Q968" s="853"/>
      <c r="R968" s="853"/>
      <c r="S968" s="853"/>
      <c r="T968" s="853"/>
      <c r="U968" s="853"/>
      <c r="V968" s="853"/>
      <c r="W968" s="853"/>
      <c r="X968" s="854"/>
      <c r="Y968" s="713"/>
      <c r="Z968" s="714"/>
      <c r="AA968" s="714"/>
      <c r="AB968" s="714"/>
      <c r="AC968" s="714"/>
      <c r="AD968" s="715"/>
      <c r="AE968" s="164"/>
      <c r="AF968" s="164"/>
      <c r="AG968" s="199">
        <f t="shared" si="189"/>
        <v>0</v>
      </c>
      <c r="AH968" s="298">
        <f t="shared" si="190"/>
        <v>0</v>
      </c>
      <c r="AI968" s="351">
        <f t="shared" si="191"/>
        <v>0</v>
      </c>
      <c r="AJ968" s="540">
        <f t="shared" si="192"/>
        <v>0</v>
      </c>
      <c r="AK968" s="402">
        <f t="shared" si="193"/>
        <v>0</v>
      </c>
      <c r="AL968" s="370" t="str">
        <f>IF(AK968=0,"",
IF(SUM($AK$859:AK968)=1,AM968,
IF($AK$979&gt;SUM($AK$859:AK968),_xlfn.CONCAT(", ",AM968),
IF($AK$979=SUM($AK$859:AK968),_xlfn.CONCAT(" y ",AM968)))))</f>
        <v/>
      </c>
      <c r="AM968" s="156" t="s">
        <v>5279</v>
      </c>
    </row>
    <row r="969" spans="1:39" ht="15" customHeight="1">
      <c r="A969" s="57"/>
      <c r="B969" s="26"/>
      <c r="C969" s="157" t="s">
        <v>5280</v>
      </c>
      <c r="D969" s="852" t="str">
        <f t="shared" si="188"/>
        <v/>
      </c>
      <c r="E969" s="853"/>
      <c r="F969" s="853"/>
      <c r="G969" s="853"/>
      <c r="H969" s="853"/>
      <c r="I969" s="853"/>
      <c r="J969" s="853"/>
      <c r="K969" s="853"/>
      <c r="L969" s="853"/>
      <c r="M969" s="853"/>
      <c r="N969" s="853"/>
      <c r="O969" s="853"/>
      <c r="P969" s="853"/>
      <c r="Q969" s="853"/>
      <c r="R969" s="853"/>
      <c r="S969" s="853"/>
      <c r="T969" s="853"/>
      <c r="U969" s="853"/>
      <c r="V969" s="853"/>
      <c r="W969" s="853"/>
      <c r="X969" s="854"/>
      <c r="Y969" s="713"/>
      <c r="Z969" s="714"/>
      <c r="AA969" s="714"/>
      <c r="AB969" s="714"/>
      <c r="AC969" s="714"/>
      <c r="AD969" s="715"/>
      <c r="AE969" s="164"/>
      <c r="AF969" s="164"/>
      <c r="AG969" s="199">
        <f t="shared" si="189"/>
        <v>0</v>
      </c>
      <c r="AH969" s="298">
        <f t="shared" si="190"/>
        <v>0</v>
      </c>
      <c r="AI969" s="351">
        <f t="shared" si="191"/>
        <v>0</v>
      </c>
      <c r="AJ969" s="540">
        <f t="shared" si="192"/>
        <v>0</v>
      </c>
      <c r="AK969" s="402">
        <f t="shared" si="193"/>
        <v>0</v>
      </c>
      <c r="AL969" s="370" t="str">
        <f>IF(AK969=0,"",
IF(SUM($AK$859:AK969)=1,AM969,
IF($AK$979&gt;SUM($AK$859:AK969),_xlfn.CONCAT(", ",AM969),
IF($AK$979=SUM($AK$859:AK969),_xlfn.CONCAT(" y ",AM969)))))</f>
        <v/>
      </c>
      <c r="AM969" s="156" t="s">
        <v>5281</v>
      </c>
    </row>
    <row r="970" spans="1:39" ht="15" customHeight="1">
      <c r="A970" s="57"/>
      <c r="B970" s="26"/>
      <c r="C970" s="157" t="s">
        <v>5282</v>
      </c>
      <c r="D970" s="852" t="str">
        <f t="shared" si="188"/>
        <v/>
      </c>
      <c r="E970" s="853"/>
      <c r="F970" s="853"/>
      <c r="G970" s="853"/>
      <c r="H970" s="853"/>
      <c r="I970" s="853"/>
      <c r="J970" s="853"/>
      <c r="K970" s="853"/>
      <c r="L970" s="853"/>
      <c r="M970" s="853"/>
      <c r="N970" s="853"/>
      <c r="O970" s="853"/>
      <c r="P970" s="853"/>
      <c r="Q970" s="853"/>
      <c r="R970" s="853"/>
      <c r="S970" s="853"/>
      <c r="T970" s="853"/>
      <c r="U970" s="853"/>
      <c r="V970" s="853"/>
      <c r="W970" s="853"/>
      <c r="X970" s="854"/>
      <c r="Y970" s="713"/>
      <c r="Z970" s="714"/>
      <c r="AA970" s="714"/>
      <c r="AB970" s="714"/>
      <c r="AC970" s="714"/>
      <c r="AD970" s="715"/>
      <c r="AE970" s="164"/>
      <c r="AF970" s="164"/>
      <c r="AG970" s="199">
        <f t="shared" si="189"/>
        <v>0</v>
      </c>
      <c r="AH970" s="298">
        <f t="shared" si="190"/>
        <v>0</v>
      </c>
      <c r="AI970" s="351">
        <f t="shared" si="191"/>
        <v>0</v>
      </c>
      <c r="AJ970" s="540">
        <f t="shared" si="192"/>
        <v>0</v>
      </c>
      <c r="AK970" s="402">
        <f t="shared" si="193"/>
        <v>0</v>
      </c>
      <c r="AL970" s="370" t="str">
        <f>IF(AK970=0,"",
IF(SUM($AK$859:AK970)=1,AM970,
IF($AK$979&gt;SUM($AK$859:AK970),_xlfn.CONCAT(", ",AM970),
IF($AK$979=SUM($AK$859:AK970),_xlfn.CONCAT(" y ",AM970)))))</f>
        <v/>
      </c>
      <c r="AM970" s="156" t="s">
        <v>5283</v>
      </c>
    </row>
    <row r="971" spans="1:39" ht="15" customHeight="1">
      <c r="A971" s="57"/>
      <c r="B971" s="26"/>
      <c r="C971" s="157" t="s">
        <v>5284</v>
      </c>
      <c r="D971" s="852" t="str">
        <f t="shared" si="188"/>
        <v/>
      </c>
      <c r="E971" s="853"/>
      <c r="F971" s="853"/>
      <c r="G971" s="853"/>
      <c r="H971" s="853"/>
      <c r="I971" s="853"/>
      <c r="J971" s="853"/>
      <c r="K971" s="853"/>
      <c r="L971" s="853"/>
      <c r="M971" s="853"/>
      <c r="N971" s="853"/>
      <c r="O971" s="853"/>
      <c r="P971" s="853"/>
      <c r="Q971" s="853"/>
      <c r="R971" s="853"/>
      <c r="S971" s="853"/>
      <c r="T971" s="853"/>
      <c r="U971" s="853"/>
      <c r="V971" s="853"/>
      <c r="W971" s="853"/>
      <c r="X971" s="854"/>
      <c r="Y971" s="713"/>
      <c r="Z971" s="714"/>
      <c r="AA971" s="714"/>
      <c r="AB971" s="714"/>
      <c r="AC971" s="714"/>
      <c r="AD971" s="715"/>
      <c r="AE971" s="164"/>
      <c r="AF971" s="164"/>
      <c r="AG971" s="199">
        <f t="shared" si="189"/>
        <v>0</v>
      </c>
      <c r="AH971" s="298">
        <f t="shared" si="190"/>
        <v>0</v>
      </c>
      <c r="AI971" s="351">
        <f t="shared" si="191"/>
        <v>0</v>
      </c>
      <c r="AJ971" s="540">
        <f t="shared" si="192"/>
        <v>0</v>
      </c>
      <c r="AK971" s="402">
        <f t="shared" si="193"/>
        <v>0</v>
      </c>
      <c r="AL971" s="370" t="str">
        <f>IF(AK971=0,"",
IF(SUM($AK$859:AK971)=1,AM971,
IF($AK$979&gt;SUM($AK$859:AK971),_xlfn.CONCAT(", ",AM971),
IF($AK$979=SUM($AK$859:AK971),_xlfn.CONCAT(" y ",AM971)))))</f>
        <v/>
      </c>
      <c r="AM971" s="156" t="s">
        <v>5285</v>
      </c>
    </row>
    <row r="972" spans="1:39" ht="15" customHeight="1">
      <c r="A972" s="57"/>
      <c r="B972" s="26"/>
      <c r="C972" s="157" t="s">
        <v>5286</v>
      </c>
      <c r="D972" s="852" t="str">
        <f t="shared" si="188"/>
        <v/>
      </c>
      <c r="E972" s="853"/>
      <c r="F972" s="853"/>
      <c r="G972" s="853"/>
      <c r="H972" s="853"/>
      <c r="I972" s="853"/>
      <c r="J972" s="853"/>
      <c r="K972" s="853"/>
      <c r="L972" s="853"/>
      <c r="M972" s="853"/>
      <c r="N972" s="853"/>
      <c r="O972" s="853"/>
      <c r="P972" s="853"/>
      <c r="Q972" s="853"/>
      <c r="R972" s="853"/>
      <c r="S972" s="853"/>
      <c r="T972" s="853"/>
      <c r="U972" s="853"/>
      <c r="V972" s="853"/>
      <c r="W972" s="853"/>
      <c r="X972" s="854"/>
      <c r="Y972" s="713"/>
      <c r="Z972" s="714"/>
      <c r="AA972" s="714"/>
      <c r="AB972" s="714"/>
      <c r="AC972" s="714"/>
      <c r="AD972" s="715"/>
      <c r="AE972" s="164"/>
      <c r="AF972" s="164"/>
      <c r="AG972" s="199">
        <f t="shared" si="189"/>
        <v>0</v>
      </c>
      <c r="AH972" s="298">
        <f t="shared" si="190"/>
        <v>0</v>
      </c>
      <c r="AI972" s="351">
        <f t="shared" si="191"/>
        <v>0</v>
      </c>
      <c r="AJ972" s="540">
        <f t="shared" si="192"/>
        <v>0</v>
      </c>
      <c r="AK972" s="402">
        <f t="shared" si="193"/>
        <v>0</v>
      </c>
      <c r="AL972" s="370" t="str">
        <f>IF(AK972=0,"",
IF(SUM($AK$859:AK972)=1,AM972,
IF($AK$979&gt;SUM($AK$859:AK972),_xlfn.CONCAT(", ",AM972),
IF($AK$979=SUM($AK$859:AK972),_xlfn.CONCAT(" y ",AM972)))))</f>
        <v/>
      </c>
      <c r="AM972" s="156" t="s">
        <v>5287</v>
      </c>
    </row>
    <row r="973" spans="1:39" ht="15" customHeight="1">
      <c r="A973" s="57"/>
      <c r="B973" s="26"/>
      <c r="C973" s="157" t="s">
        <v>5288</v>
      </c>
      <c r="D973" s="852" t="str">
        <f t="shared" si="188"/>
        <v/>
      </c>
      <c r="E973" s="853"/>
      <c r="F973" s="853"/>
      <c r="G973" s="853"/>
      <c r="H973" s="853"/>
      <c r="I973" s="853"/>
      <c r="J973" s="853"/>
      <c r="K973" s="853"/>
      <c r="L973" s="853"/>
      <c r="M973" s="853"/>
      <c r="N973" s="853"/>
      <c r="O973" s="853"/>
      <c r="P973" s="853"/>
      <c r="Q973" s="853"/>
      <c r="R973" s="853"/>
      <c r="S973" s="853"/>
      <c r="T973" s="853"/>
      <c r="U973" s="853"/>
      <c r="V973" s="853"/>
      <c r="W973" s="853"/>
      <c r="X973" s="854"/>
      <c r="Y973" s="713"/>
      <c r="Z973" s="714"/>
      <c r="AA973" s="714"/>
      <c r="AB973" s="714"/>
      <c r="AC973" s="714"/>
      <c r="AD973" s="715"/>
      <c r="AE973" s="164"/>
      <c r="AF973" s="164"/>
      <c r="AG973" s="199">
        <f t="shared" si="189"/>
        <v>0</v>
      </c>
      <c r="AH973" s="298">
        <f t="shared" si="190"/>
        <v>0</v>
      </c>
      <c r="AI973" s="351">
        <f t="shared" si="191"/>
        <v>0</v>
      </c>
      <c r="AJ973" s="540">
        <f t="shared" si="192"/>
        <v>0</v>
      </c>
      <c r="AK973" s="402">
        <f t="shared" si="193"/>
        <v>0</v>
      </c>
      <c r="AL973" s="370" t="str">
        <f>IF(AK973=0,"",
IF(SUM($AK$859:AK973)=1,AM973,
IF($AK$979&gt;SUM($AK$859:AK973),_xlfn.CONCAT(", ",AM973),
IF($AK$979=SUM($AK$859:AK973),_xlfn.CONCAT(" y ",AM973)))))</f>
        <v/>
      </c>
      <c r="AM973" s="156" t="s">
        <v>5289</v>
      </c>
    </row>
    <row r="974" spans="1:39" ht="15" customHeight="1">
      <c r="A974" s="57"/>
      <c r="B974" s="26"/>
      <c r="C974" s="157" t="s">
        <v>5290</v>
      </c>
      <c r="D974" s="852" t="str">
        <f t="shared" si="188"/>
        <v/>
      </c>
      <c r="E974" s="853"/>
      <c r="F974" s="853"/>
      <c r="G974" s="853"/>
      <c r="H974" s="853"/>
      <c r="I974" s="853"/>
      <c r="J974" s="853"/>
      <c r="K974" s="853"/>
      <c r="L974" s="853"/>
      <c r="M974" s="853"/>
      <c r="N974" s="853"/>
      <c r="O974" s="853"/>
      <c r="P974" s="853"/>
      <c r="Q974" s="853"/>
      <c r="R974" s="853"/>
      <c r="S974" s="853"/>
      <c r="T974" s="853"/>
      <c r="U974" s="853"/>
      <c r="V974" s="853"/>
      <c r="W974" s="853"/>
      <c r="X974" s="854"/>
      <c r="Y974" s="713"/>
      <c r="Z974" s="714"/>
      <c r="AA974" s="714"/>
      <c r="AB974" s="714"/>
      <c r="AC974" s="714"/>
      <c r="AD974" s="715"/>
      <c r="AE974" s="164"/>
      <c r="AF974" s="164"/>
      <c r="AG974" s="199">
        <f t="shared" si="189"/>
        <v>0</v>
      </c>
      <c r="AH974" s="298">
        <f t="shared" si="190"/>
        <v>0</v>
      </c>
      <c r="AI974" s="351">
        <f t="shared" si="191"/>
        <v>0</v>
      </c>
      <c r="AJ974" s="540">
        <f t="shared" si="192"/>
        <v>0</v>
      </c>
      <c r="AK974" s="402">
        <f t="shared" si="193"/>
        <v>0</v>
      </c>
      <c r="AL974" s="370" t="str">
        <f>IF(AK974=0,"",
IF(SUM($AK$859:AK974)=1,AM974,
IF($AK$979&gt;SUM($AK$859:AK974),_xlfn.CONCAT(", ",AM974),
IF($AK$979=SUM($AK$859:AK974),_xlfn.CONCAT(" y ",AM974)))))</f>
        <v/>
      </c>
      <c r="AM974" s="156" t="s">
        <v>5291</v>
      </c>
    </row>
    <row r="975" spans="1:39" ht="15" customHeight="1">
      <c r="A975" s="57"/>
      <c r="B975" s="26"/>
      <c r="C975" s="157" t="s">
        <v>5292</v>
      </c>
      <c r="D975" s="852" t="str">
        <f t="shared" si="188"/>
        <v/>
      </c>
      <c r="E975" s="853"/>
      <c r="F975" s="853"/>
      <c r="G975" s="853"/>
      <c r="H975" s="853"/>
      <c r="I975" s="853"/>
      <c r="J975" s="853"/>
      <c r="K975" s="853"/>
      <c r="L975" s="853"/>
      <c r="M975" s="853"/>
      <c r="N975" s="853"/>
      <c r="O975" s="853"/>
      <c r="P975" s="853"/>
      <c r="Q975" s="853"/>
      <c r="R975" s="853"/>
      <c r="S975" s="853"/>
      <c r="T975" s="853"/>
      <c r="U975" s="853"/>
      <c r="V975" s="853"/>
      <c r="W975" s="853"/>
      <c r="X975" s="854"/>
      <c r="Y975" s="713"/>
      <c r="Z975" s="714"/>
      <c r="AA975" s="714"/>
      <c r="AB975" s="714"/>
      <c r="AC975" s="714"/>
      <c r="AD975" s="715"/>
      <c r="AE975" s="164"/>
      <c r="AF975" s="164"/>
      <c r="AG975" s="199">
        <f t="shared" si="189"/>
        <v>0</v>
      </c>
      <c r="AH975" s="298">
        <f t="shared" si="190"/>
        <v>0</v>
      </c>
      <c r="AI975" s="351">
        <f t="shared" si="191"/>
        <v>0</v>
      </c>
      <c r="AJ975" s="540">
        <f t="shared" si="192"/>
        <v>0</v>
      </c>
      <c r="AK975" s="402">
        <f t="shared" si="193"/>
        <v>0</v>
      </c>
      <c r="AL975" s="370" t="str">
        <f>IF(AK975=0,"",
IF(SUM($AK$859:AK975)=1,AM975,
IF($AK$979&gt;SUM($AK$859:AK975),_xlfn.CONCAT(", ",AM975),
IF($AK$979=SUM($AK$859:AK975),_xlfn.CONCAT(" y ",AM975)))))</f>
        <v/>
      </c>
      <c r="AM975" s="156" t="s">
        <v>5293</v>
      </c>
    </row>
    <row r="976" spans="1:39" ht="15" customHeight="1">
      <c r="A976" s="57"/>
      <c r="B976" s="26"/>
      <c r="C976" s="157" t="s">
        <v>5294</v>
      </c>
      <c r="D976" s="852" t="str">
        <f t="shared" si="188"/>
        <v/>
      </c>
      <c r="E976" s="853"/>
      <c r="F976" s="853"/>
      <c r="G976" s="853"/>
      <c r="H976" s="853"/>
      <c r="I976" s="853"/>
      <c r="J976" s="853"/>
      <c r="K976" s="853"/>
      <c r="L976" s="853"/>
      <c r="M976" s="853"/>
      <c r="N976" s="853"/>
      <c r="O976" s="853"/>
      <c r="P976" s="853"/>
      <c r="Q976" s="853"/>
      <c r="R976" s="853"/>
      <c r="S976" s="853"/>
      <c r="T976" s="853"/>
      <c r="U976" s="853"/>
      <c r="V976" s="853"/>
      <c r="W976" s="853"/>
      <c r="X976" s="854"/>
      <c r="Y976" s="713"/>
      <c r="Z976" s="714"/>
      <c r="AA976" s="714"/>
      <c r="AB976" s="714"/>
      <c r="AC976" s="714"/>
      <c r="AD976" s="715"/>
      <c r="AE976" s="164"/>
      <c r="AF976" s="164"/>
      <c r="AG976" s="199">
        <f t="shared" si="189"/>
        <v>0</v>
      </c>
      <c r="AH976" s="298">
        <f t="shared" si="190"/>
        <v>0</v>
      </c>
      <c r="AI976" s="351">
        <f t="shared" si="191"/>
        <v>0</v>
      </c>
      <c r="AJ976" s="540">
        <f t="shared" si="192"/>
        <v>0</v>
      </c>
      <c r="AK976" s="402">
        <f t="shared" si="193"/>
        <v>0</v>
      </c>
      <c r="AL976" s="370" t="str">
        <f>IF(AK976=0,"",
IF(SUM($AK$859:AK976)=1,AM976,
IF($AK$979&gt;SUM($AK$859:AK976),_xlfn.CONCAT(", ",AM976),
IF($AK$979=SUM($AK$859:AK976),_xlfn.CONCAT(" y ",AM976)))))</f>
        <v/>
      </c>
      <c r="AM976" s="156" t="s">
        <v>5295</v>
      </c>
    </row>
    <row r="977" spans="1:39" ht="15" customHeight="1">
      <c r="A977" s="57"/>
      <c r="B977" s="26"/>
      <c r="C977" s="157" t="s">
        <v>5296</v>
      </c>
      <c r="D977" s="852" t="str">
        <f t="shared" si="188"/>
        <v/>
      </c>
      <c r="E977" s="853"/>
      <c r="F977" s="853"/>
      <c r="G977" s="853"/>
      <c r="H977" s="853"/>
      <c r="I977" s="853"/>
      <c r="J977" s="853"/>
      <c r="K977" s="853"/>
      <c r="L977" s="853"/>
      <c r="M977" s="853"/>
      <c r="N977" s="853"/>
      <c r="O977" s="853"/>
      <c r="P977" s="853"/>
      <c r="Q977" s="853"/>
      <c r="R977" s="853"/>
      <c r="S977" s="853"/>
      <c r="T977" s="853"/>
      <c r="U977" s="853"/>
      <c r="V977" s="853"/>
      <c r="W977" s="853"/>
      <c r="X977" s="854"/>
      <c r="Y977" s="713"/>
      <c r="Z977" s="714"/>
      <c r="AA977" s="714"/>
      <c r="AB977" s="714"/>
      <c r="AC977" s="714"/>
      <c r="AD977" s="715"/>
      <c r="AE977" s="164"/>
      <c r="AF977" s="164"/>
      <c r="AG977" s="199">
        <f t="shared" si="189"/>
        <v>0</v>
      </c>
      <c r="AH977" s="298">
        <f t="shared" si="190"/>
        <v>0</v>
      </c>
      <c r="AI977" s="351">
        <f t="shared" si="191"/>
        <v>0</v>
      </c>
      <c r="AJ977" s="540">
        <f t="shared" si="192"/>
        <v>0</v>
      </c>
      <c r="AK977" s="402">
        <f t="shared" si="193"/>
        <v>0</v>
      </c>
      <c r="AL977" s="370" t="str">
        <f>IF(AK977=0,"",
IF(SUM($AK$859:AK977)=1,AM977,
IF($AK$979&gt;SUM($AK$859:AK977),_xlfn.CONCAT(", ",AM977),
IF($AK$979=SUM($AK$859:AK977),_xlfn.CONCAT(" y ",AM977)))))</f>
        <v/>
      </c>
      <c r="AM977" s="156" t="s">
        <v>5297</v>
      </c>
    </row>
    <row r="978" spans="1:39" ht="15" customHeight="1">
      <c r="A978" s="57"/>
      <c r="B978" s="26"/>
      <c r="C978" s="157" t="s">
        <v>5298</v>
      </c>
      <c r="D978" s="852" t="str">
        <f t="shared" si="188"/>
        <v/>
      </c>
      <c r="E978" s="853"/>
      <c r="F978" s="853"/>
      <c r="G978" s="853"/>
      <c r="H978" s="853"/>
      <c r="I978" s="853"/>
      <c r="J978" s="853"/>
      <c r="K978" s="853"/>
      <c r="L978" s="853"/>
      <c r="M978" s="853"/>
      <c r="N978" s="853"/>
      <c r="O978" s="853"/>
      <c r="P978" s="853"/>
      <c r="Q978" s="853"/>
      <c r="R978" s="853"/>
      <c r="S978" s="853"/>
      <c r="T978" s="853"/>
      <c r="U978" s="853"/>
      <c r="V978" s="853"/>
      <c r="W978" s="853"/>
      <c r="X978" s="854"/>
      <c r="Y978" s="713"/>
      <c r="Z978" s="714"/>
      <c r="AA978" s="714"/>
      <c r="AB978" s="714"/>
      <c r="AC978" s="714"/>
      <c r="AD978" s="715"/>
      <c r="AE978" s="164"/>
      <c r="AF978" s="164"/>
      <c r="AG978" s="199">
        <f>IF(AND(COUNTBLANK(D978)=1,COUNTA(Y978)=0),0,IF(AND(SUM(P840:AA840)=0,COUNTBLANK(D978)=0,COUNTA(Y978)=0),0,IF(AND(SUM(P840:AA840)&gt;0,COUNTBLANK(D978)=0,COUNTA(Y978)=1),0,1)))</f>
        <v>0</v>
      </c>
      <c r="AH978" s="298">
        <f t="shared" si="190"/>
        <v>0</v>
      </c>
      <c r="AI978" s="351">
        <f t="shared" si="191"/>
        <v>0</v>
      </c>
      <c r="AJ978" s="540">
        <f t="shared" si="192"/>
        <v>0</v>
      </c>
      <c r="AK978" s="402">
        <f t="shared" si="193"/>
        <v>0</v>
      </c>
      <c r="AL978" s="370" t="str">
        <f>IF(AK978=0,"",
IF(SUM($AK$859:AK978)=1,AM978,
IF($AK$979&gt;SUM($AK$859:AK978),_xlfn.CONCAT(", ",AM978),
IF($AK$979=SUM($AK$859:AK978),_xlfn.CONCAT(" y ",AM978)))))</f>
        <v/>
      </c>
      <c r="AM978" s="156" t="s">
        <v>5299</v>
      </c>
    </row>
    <row r="979" spans="1:39" ht="15" customHeight="1">
      <c r="A979" s="57"/>
      <c r="B979" s="26"/>
      <c r="C979" s="198"/>
      <c r="D979" s="198"/>
      <c r="E979" s="198"/>
      <c r="F979" s="198"/>
      <c r="G979" s="198"/>
      <c r="H979" s="198"/>
      <c r="I979" s="198"/>
      <c r="J979" s="164"/>
      <c r="K979" s="26"/>
      <c r="L979" s="26"/>
      <c r="M979" s="26"/>
      <c r="N979" s="26"/>
      <c r="O979" s="26"/>
      <c r="P979" s="26"/>
      <c r="Q979" s="26"/>
      <c r="R979" s="26"/>
      <c r="S979" s="26"/>
      <c r="T979" s="26"/>
      <c r="U979" s="26"/>
      <c r="V979" s="26"/>
      <c r="W979" s="26"/>
      <c r="X979" s="67" t="s">
        <v>5527</v>
      </c>
      <c r="Y979" s="728">
        <f>IF(AND(SUM(Y859:AD978)=0,COUNTIF(Y859:AD978,"NS")&gt;0),"NS",
IF(AND(SUM(Y859:AD978)=0,COUNTIF(Y859:AD978,0)&gt;0),0,
IF(AND(SUM(Y859:AD978)=0,COUNTIF(Y859:AD978,"NA")&gt;0),"NA",
SUM(Y859:AD978))))</f>
        <v>0</v>
      </c>
      <c r="Z979" s="729"/>
      <c r="AA979" s="729"/>
      <c r="AB979" s="729"/>
      <c r="AC979" s="729"/>
      <c r="AD979" s="730"/>
      <c r="AE979" s="164"/>
      <c r="AF979" s="164"/>
      <c r="AG979" s="203">
        <f>SUM(AG859:AG978)</f>
        <v>0</v>
      </c>
      <c r="AH979" s="297">
        <f>SUM(AH859:AH978)</f>
        <v>0</v>
      </c>
      <c r="AI979" s="352">
        <f>SUM(AI859:AI978)</f>
        <v>0</v>
      </c>
      <c r="AJ979" s="256">
        <f>SUM(AJ859:AJ978)</f>
        <v>0</v>
      </c>
      <c r="AK979" s="274">
        <f>SUM(AK859:AK978)</f>
        <v>0</v>
      </c>
      <c r="AL979" s="274" t="str">
        <f>IF(AK979=0,"",_xlfn.CONCAT(AL859:AL978))</f>
        <v/>
      </c>
      <c r="AM979" s="275" t="str">
        <f>IF(AK979=0,"",
IF(AK979&gt;10,"Favor de ingresar toda la información requerida en la pregunta y/o verifique que no tenga información en celdas sombreadas",
IF(AK979=1,_xlfn.CONCAT("Favor de revisar la información capturada en el numeral ",AL979),_xlfn.CONCAT("Favor de revisar la información capturada en los numerales ",AL979))))</f>
        <v/>
      </c>
    </row>
    <row r="980" spans="1:39" ht="15" customHeight="1">
      <c r="A980" s="57"/>
      <c r="B980" s="26"/>
      <c r="C980" s="26"/>
      <c r="D980" s="26"/>
      <c r="E980" s="26"/>
      <c r="F980" s="26"/>
      <c r="G980" s="26"/>
      <c r="H980" s="26"/>
      <c r="I980" s="26"/>
      <c r="J980" s="26"/>
      <c r="K980" s="26"/>
      <c r="L980" s="26"/>
      <c r="M980" s="26"/>
      <c r="N980" s="26"/>
      <c r="O980" s="26"/>
      <c r="P980" s="26"/>
      <c r="Q980" s="26"/>
      <c r="R980" s="26"/>
      <c r="S980" s="26"/>
      <c r="T980" s="26"/>
      <c r="U980" s="26"/>
      <c r="V980" s="26"/>
      <c r="W980" s="26"/>
      <c r="X980" s="26"/>
      <c r="Y980" s="26"/>
      <c r="Z980" s="26"/>
      <c r="AA980" s="26"/>
      <c r="AB980" s="26"/>
      <c r="AC980" s="26"/>
      <c r="AD980" s="26"/>
      <c r="AE980" s="164"/>
      <c r="AF980" s="164"/>
      <c r="AG980" s="164"/>
      <c r="AH980" s="164"/>
      <c r="AI980" s="164"/>
      <c r="AJ980" s="164"/>
      <c r="AK980" s="164"/>
      <c r="AL980" s="164"/>
      <c r="AM980" s="164"/>
    </row>
    <row r="981" spans="1:39" ht="24" customHeight="1">
      <c r="A981" s="57"/>
      <c r="B981" s="26"/>
      <c r="C981" s="862" t="s">
        <v>5300</v>
      </c>
      <c r="D981" s="862"/>
      <c r="E981" s="862"/>
      <c r="F981" s="862"/>
      <c r="G981" s="862"/>
      <c r="H981" s="862"/>
      <c r="I981" s="862"/>
      <c r="J981" s="862"/>
      <c r="K981" s="862"/>
      <c r="L981" s="862"/>
      <c r="M981" s="862"/>
      <c r="N981" s="862"/>
      <c r="O981" s="862"/>
      <c r="P981" s="862"/>
      <c r="Q981" s="862"/>
      <c r="R981" s="862"/>
      <c r="S981" s="862"/>
      <c r="T981" s="862"/>
      <c r="U981" s="862"/>
      <c r="V981" s="862"/>
      <c r="W981" s="862"/>
      <c r="X981" s="862"/>
      <c r="Y981" s="862"/>
      <c r="Z981" s="862"/>
      <c r="AA981" s="862"/>
      <c r="AB981" s="862"/>
      <c r="AC981" s="862"/>
      <c r="AD981" s="862"/>
      <c r="AE981" s="164"/>
      <c r="AF981" s="164"/>
      <c r="AG981" s="164"/>
      <c r="AH981" s="164"/>
      <c r="AI981" s="164"/>
      <c r="AJ981" s="164"/>
      <c r="AK981" s="164"/>
      <c r="AL981" s="164"/>
      <c r="AM981" s="164"/>
    </row>
    <row r="982" spans="1:39" ht="60" customHeight="1">
      <c r="A982" s="57"/>
      <c r="B982" s="26"/>
      <c r="C982" s="858"/>
      <c r="D982" s="859"/>
      <c r="E982" s="859"/>
      <c r="F982" s="859"/>
      <c r="G982" s="859"/>
      <c r="H982" s="859"/>
      <c r="I982" s="859"/>
      <c r="J982" s="859"/>
      <c r="K982" s="859"/>
      <c r="L982" s="859"/>
      <c r="M982" s="859"/>
      <c r="N982" s="859"/>
      <c r="O982" s="859"/>
      <c r="P982" s="859"/>
      <c r="Q982" s="859"/>
      <c r="R982" s="859"/>
      <c r="S982" s="859"/>
      <c r="T982" s="859"/>
      <c r="U982" s="859"/>
      <c r="V982" s="859"/>
      <c r="W982" s="859"/>
      <c r="X982" s="859"/>
      <c r="Y982" s="859"/>
      <c r="Z982" s="859"/>
      <c r="AA982" s="859"/>
      <c r="AB982" s="859"/>
      <c r="AC982" s="859"/>
      <c r="AD982" s="860"/>
      <c r="AE982" s="164"/>
      <c r="AF982" s="164"/>
      <c r="AG982" s="164"/>
      <c r="AH982" s="164"/>
      <c r="AI982" s="164"/>
      <c r="AJ982" s="164"/>
      <c r="AK982" s="164"/>
      <c r="AL982" s="164"/>
      <c r="AM982" s="164"/>
    </row>
    <row r="983" spans="1:39" ht="15" customHeight="1">
      <c r="A983" s="57"/>
      <c r="B983" s="811" t="str">
        <f>AM979</f>
        <v/>
      </c>
      <c r="C983" s="811"/>
      <c r="D983" s="811"/>
      <c r="E983" s="811"/>
      <c r="F983" s="811"/>
      <c r="G983" s="811"/>
      <c r="H983" s="811"/>
      <c r="I983" s="811"/>
      <c r="J983" s="811"/>
      <c r="K983" s="811"/>
      <c r="L983" s="811"/>
      <c r="M983" s="811"/>
      <c r="N983" s="811"/>
      <c r="O983" s="811"/>
      <c r="P983" s="811"/>
      <c r="Q983" s="811"/>
      <c r="R983" s="811"/>
      <c r="S983" s="811"/>
      <c r="T983" s="811"/>
      <c r="U983" s="811"/>
      <c r="V983" s="811"/>
      <c r="W983" s="811"/>
      <c r="X983" s="811"/>
      <c r="Y983" s="811"/>
      <c r="Z983" s="811"/>
      <c r="AA983" s="811"/>
      <c r="AB983" s="811"/>
      <c r="AC983" s="811"/>
      <c r="AD983" s="811"/>
      <c r="AE983" s="164"/>
      <c r="AF983" s="164"/>
      <c r="AG983" s="164"/>
      <c r="AH983" s="164"/>
      <c r="AI983" s="164"/>
      <c r="AJ983" s="164"/>
      <c r="AK983" s="164"/>
      <c r="AL983" s="164"/>
      <c r="AM983" s="164"/>
    </row>
    <row r="984" spans="1:39" ht="15" customHeight="1">
      <c r="A984" s="57"/>
      <c r="B984" s="844" t="str">
        <f>IF(AH979&gt;0,"Alerta: debido a que cuenta con registros NS, debe proporcionar una justificación en el area de comentarios al final de la pregunta","")</f>
        <v/>
      </c>
      <c r="C984" s="844"/>
      <c r="D984" s="844"/>
      <c r="E984" s="844"/>
      <c r="F984" s="844"/>
      <c r="G984" s="844"/>
      <c r="H984" s="844"/>
      <c r="I984" s="844"/>
      <c r="J984" s="844"/>
      <c r="K984" s="844"/>
      <c r="L984" s="844"/>
      <c r="M984" s="844"/>
      <c r="N984" s="844"/>
      <c r="O984" s="844"/>
      <c r="P984" s="844"/>
      <c r="Q984" s="844"/>
      <c r="R984" s="844"/>
      <c r="S984" s="844"/>
      <c r="T984" s="844"/>
      <c r="U984" s="844"/>
      <c r="V984" s="844"/>
      <c r="W984" s="844"/>
      <c r="X984" s="844"/>
      <c r="Y984" s="844"/>
      <c r="Z984" s="844"/>
      <c r="AA984" s="844"/>
      <c r="AB984" s="844"/>
      <c r="AC984" s="844"/>
      <c r="AD984" s="844"/>
      <c r="AE984" s="164"/>
      <c r="AF984" s="164"/>
      <c r="AG984" s="164"/>
      <c r="AH984" s="164"/>
      <c r="AI984" s="164"/>
      <c r="AJ984" s="164"/>
      <c r="AK984" s="164"/>
      <c r="AL984" s="164"/>
      <c r="AM984" s="164"/>
    </row>
    <row r="985" spans="1:39" ht="15" customHeight="1">
      <c r="A985" s="57"/>
      <c r="B985" s="811" t="str">
        <f>IF(AJ979&gt;0,"Favor de revisar la instrucción 3 y verifique que se cumplan con los criterios establecidos","")</f>
        <v/>
      </c>
      <c r="C985" s="811"/>
      <c r="D985" s="811"/>
      <c r="E985" s="811"/>
      <c r="F985" s="811"/>
      <c r="G985" s="811"/>
      <c r="H985" s="811"/>
      <c r="I985" s="811"/>
      <c r="J985" s="811"/>
      <c r="K985" s="811"/>
      <c r="L985" s="811"/>
      <c r="M985" s="811"/>
      <c r="N985" s="811"/>
      <c r="O985" s="811"/>
      <c r="P985" s="811"/>
      <c r="Q985" s="811"/>
      <c r="R985" s="811"/>
      <c r="S985" s="811"/>
      <c r="T985" s="811"/>
      <c r="U985" s="811"/>
      <c r="V985" s="811"/>
      <c r="W985" s="811"/>
      <c r="X985" s="811"/>
      <c r="Y985" s="811"/>
      <c r="Z985" s="811"/>
      <c r="AA985" s="811"/>
      <c r="AB985" s="811"/>
      <c r="AC985" s="811"/>
      <c r="AD985" s="811"/>
      <c r="AE985" s="164"/>
      <c r="AF985" s="164"/>
      <c r="AG985" s="164"/>
      <c r="AH985" s="164"/>
      <c r="AI985" s="164"/>
      <c r="AJ985" s="164"/>
      <c r="AK985" s="164"/>
      <c r="AL985" s="164"/>
      <c r="AM985" s="164"/>
    </row>
    <row r="986" spans="1:39" ht="15" customHeight="1">
      <c r="A986" s="57"/>
      <c r="B986" s="26"/>
      <c r="C986" s="26"/>
      <c r="D986" s="26"/>
      <c r="E986" s="26"/>
      <c r="F986" s="26"/>
      <c r="G986" s="26"/>
      <c r="H986" s="26"/>
      <c r="I986" s="26"/>
      <c r="J986" s="26"/>
      <c r="K986" s="26"/>
      <c r="L986" s="26"/>
      <c r="M986" s="26"/>
      <c r="N986" s="26"/>
      <c r="O986" s="26"/>
      <c r="P986" s="26"/>
      <c r="Q986" s="26"/>
      <c r="R986" s="26"/>
      <c r="S986" s="26"/>
      <c r="T986" s="26"/>
      <c r="U986" s="26"/>
      <c r="V986" s="26"/>
      <c r="W986" s="26"/>
      <c r="X986" s="26"/>
      <c r="Y986" s="26"/>
      <c r="Z986" s="26"/>
      <c r="AA986" s="26"/>
      <c r="AB986" s="26"/>
      <c r="AC986" s="26"/>
      <c r="AD986" s="26"/>
      <c r="AE986" s="164"/>
      <c r="AF986" s="164"/>
      <c r="AG986" s="164"/>
      <c r="AH986" s="164"/>
      <c r="AI986" s="164"/>
      <c r="AJ986" s="164"/>
      <c r="AK986" s="164"/>
      <c r="AL986" s="164"/>
      <c r="AM986" s="164"/>
    </row>
    <row r="987" spans="1:39" ht="15" customHeight="1">
      <c r="A987" s="57"/>
      <c r="B987" s="26"/>
      <c r="C987" s="26"/>
      <c r="D987" s="26"/>
      <c r="E987" s="26"/>
      <c r="F987" s="26"/>
      <c r="G987" s="26"/>
      <c r="H987" s="26"/>
      <c r="I987" s="26"/>
      <c r="J987" s="26"/>
      <c r="K987" s="26"/>
      <c r="L987" s="26"/>
      <c r="M987" s="26"/>
      <c r="N987" s="26"/>
      <c r="O987" s="26"/>
      <c r="P987" s="26"/>
      <c r="Q987" s="26"/>
      <c r="R987" s="26"/>
      <c r="S987" s="26"/>
      <c r="T987" s="26"/>
      <c r="U987" s="26"/>
      <c r="V987" s="26"/>
      <c r="W987" s="26"/>
      <c r="X987" s="26"/>
      <c r="Y987" s="26"/>
      <c r="Z987" s="26"/>
      <c r="AA987" s="26"/>
      <c r="AB987" s="26"/>
      <c r="AC987" s="26"/>
      <c r="AD987" s="26"/>
      <c r="AE987" s="164"/>
      <c r="AF987" s="164"/>
      <c r="AG987" s="164"/>
      <c r="AH987" s="164"/>
      <c r="AI987" s="164"/>
      <c r="AJ987" s="164"/>
      <c r="AK987" s="164"/>
      <c r="AL987" s="164"/>
      <c r="AM987" s="164"/>
    </row>
    <row r="988" spans="1:39" ht="15" customHeight="1">
      <c r="A988" s="57"/>
      <c r="B988" s="26"/>
      <c r="C988" s="26"/>
      <c r="D988" s="26"/>
      <c r="E988" s="26"/>
      <c r="F988" s="26"/>
      <c r="G988" s="26"/>
      <c r="H988" s="26"/>
      <c r="I988" s="26"/>
      <c r="J988" s="26"/>
      <c r="K988" s="26"/>
      <c r="L988" s="26"/>
      <c r="M988" s="26"/>
      <c r="N988" s="26"/>
      <c r="O988" s="26"/>
      <c r="P988" s="26"/>
      <c r="Q988" s="26"/>
      <c r="R988" s="26"/>
      <c r="S988" s="26"/>
      <c r="T988" s="26"/>
      <c r="U988" s="26"/>
      <c r="V988" s="26"/>
      <c r="W988" s="26"/>
      <c r="X988" s="26"/>
      <c r="Y988" s="26"/>
      <c r="Z988" s="26"/>
      <c r="AA988" s="26"/>
      <c r="AB988" s="26"/>
      <c r="AC988" s="26"/>
      <c r="AD988" s="26"/>
      <c r="AE988" s="164"/>
      <c r="AF988" s="164"/>
      <c r="AG988" s="164"/>
      <c r="AH988" s="164"/>
      <c r="AI988" s="164"/>
      <c r="AJ988" s="164"/>
      <c r="AK988" s="164"/>
      <c r="AL988" s="164"/>
      <c r="AM988" s="164"/>
    </row>
    <row r="989" spans="1:39" ht="36" customHeight="1">
      <c r="A989" s="50" t="s">
        <v>5687</v>
      </c>
      <c r="B989" s="918" t="s">
        <v>5688</v>
      </c>
      <c r="C989" s="918"/>
      <c r="D989" s="918"/>
      <c r="E989" s="918"/>
      <c r="F989" s="918"/>
      <c r="G989" s="918"/>
      <c r="H989" s="918"/>
      <c r="I989" s="918"/>
      <c r="J989" s="918"/>
      <c r="K989" s="918"/>
      <c r="L989" s="918"/>
      <c r="M989" s="918"/>
      <c r="N989" s="918"/>
      <c r="O989" s="918"/>
      <c r="P989" s="918"/>
      <c r="Q989" s="918"/>
      <c r="R989" s="918"/>
      <c r="S989" s="918"/>
      <c r="T989" s="918"/>
      <c r="U989" s="918"/>
      <c r="V989" s="918"/>
      <c r="W989" s="918"/>
      <c r="X989" s="918"/>
      <c r="Y989" s="918"/>
      <c r="Z989" s="918"/>
      <c r="AA989" s="918"/>
      <c r="AB989" s="918"/>
      <c r="AC989" s="918"/>
      <c r="AD989" s="918"/>
      <c r="AE989" s="164"/>
      <c r="AF989" s="164"/>
      <c r="AG989" s="164"/>
      <c r="AH989" s="164"/>
      <c r="AI989" s="164"/>
      <c r="AJ989" s="164"/>
      <c r="AK989" s="164"/>
      <c r="AL989" s="164"/>
      <c r="AM989" s="164"/>
    </row>
    <row r="990" spans="1:39" customFormat="1" ht="24" customHeight="1">
      <c r="A990" s="22"/>
      <c r="B990" s="51"/>
      <c r="C990" s="733" t="s">
        <v>5689</v>
      </c>
      <c r="D990" s="851"/>
      <c r="E990" s="851"/>
      <c r="F990" s="851"/>
      <c r="G990" s="851"/>
      <c r="H990" s="851"/>
      <c r="I990" s="851"/>
      <c r="J990" s="851"/>
      <c r="K990" s="851"/>
      <c r="L990" s="851"/>
      <c r="M990" s="851"/>
      <c r="N990" s="851"/>
      <c r="O990" s="851"/>
      <c r="P990" s="851"/>
      <c r="Q990" s="851"/>
      <c r="R990" s="851"/>
      <c r="S990" s="851"/>
      <c r="T990" s="851"/>
      <c r="U990" s="851"/>
      <c r="V990" s="851"/>
      <c r="W990" s="851"/>
      <c r="X990" s="851"/>
      <c r="Y990" s="851"/>
      <c r="Z990" s="851"/>
      <c r="AA990" s="851"/>
      <c r="AB990" s="851"/>
      <c r="AC990" s="851"/>
      <c r="AD990" s="851"/>
    </row>
    <row r="991" spans="1:39" ht="24" customHeight="1">
      <c r="A991" s="50"/>
      <c r="B991" s="61"/>
      <c r="C991" s="733" t="s">
        <v>5690</v>
      </c>
      <c r="D991" s="733"/>
      <c r="E991" s="733"/>
      <c r="F991" s="733"/>
      <c r="G991" s="733"/>
      <c r="H991" s="733"/>
      <c r="I991" s="733"/>
      <c r="J991" s="733"/>
      <c r="K991" s="733"/>
      <c r="L991" s="733"/>
      <c r="M991" s="733"/>
      <c r="N991" s="733"/>
      <c r="O991" s="733"/>
      <c r="P991" s="733"/>
      <c r="Q991" s="733"/>
      <c r="R991" s="733"/>
      <c r="S991" s="733"/>
      <c r="T991" s="733"/>
      <c r="U991" s="733"/>
      <c r="V991" s="733"/>
      <c r="W991" s="733"/>
      <c r="X991" s="733"/>
      <c r="Y991" s="733"/>
      <c r="Z991" s="733"/>
      <c r="AA991" s="733"/>
      <c r="AB991" s="733"/>
      <c r="AC991" s="733"/>
      <c r="AD991" s="733"/>
      <c r="AE991" s="164"/>
      <c r="AF991" s="164"/>
      <c r="AG991" s="164"/>
      <c r="AH991" s="164"/>
      <c r="AI991" s="164"/>
      <c r="AJ991" s="164"/>
      <c r="AK991" s="164"/>
      <c r="AL991" s="164"/>
      <c r="AM991" s="164"/>
    </row>
    <row r="992" spans="1:39" ht="15" customHeight="1">
      <c r="A992" s="57"/>
      <c r="B992" s="26"/>
      <c r="C992" s="75"/>
      <c r="D992" s="75"/>
      <c r="E992" s="75"/>
      <c r="F992" s="75"/>
      <c r="G992" s="75"/>
      <c r="H992" s="75"/>
      <c r="I992" s="75"/>
      <c r="J992" s="75"/>
      <c r="K992" s="75"/>
      <c r="L992" s="75"/>
      <c r="M992" s="75"/>
      <c r="N992" s="75"/>
      <c r="O992" s="75"/>
      <c r="P992" s="75"/>
      <c r="Q992" s="75"/>
      <c r="R992" s="75"/>
      <c r="S992" s="75"/>
      <c r="T992" s="75"/>
      <c r="U992" s="75"/>
      <c r="V992" s="75"/>
      <c r="W992" s="75"/>
      <c r="X992" s="75"/>
      <c r="Y992" s="75"/>
      <c r="Z992" s="75"/>
      <c r="AA992" s="75"/>
      <c r="AB992" s="75"/>
      <c r="AC992" s="75"/>
      <c r="AD992" s="75"/>
      <c r="AE992" s="164"/>
      <c r="AF992" s="164"/>
      <c r="AG992" s="164"/>
      <c r="AH992" s="164"/>
      <c r="AI992" s="164"/>
      <c r="AJ992" s="164"/>
      <c r="AK992" s="164"/>
      <c r="AL992" s="164"/>
      <c r="AM992" s="164"/>
    </row>
    <row r="993" spans="1:45" ht="15" customHeight="1">
      <c r="A993" s="57"/>
      <c r="B993" s="26"/>
      <c r="C993" s="877" t="s">
        <v>5083</v>
      </c>
      <c r="D993" s="878"/>
      <c r="E993" s="878"/>
      <c r="F993" s="878"/>
      <c r="G993" s="878"/>
      <c r="H993" s="878"/>
      <c r="I993" s="878"/>
      <c r="J993" s="879"/>
      <c r="K993" s="912" t="s">
        <v>5691</v>
      </c>
      <c r="L993" s="913"/>
      <c r="M993" s="913"/>
      <c r="N993" s="913"/>
      <c r="O993" s="913"/>
      <c r="P993" s="913"/>
      <c r="Q993" s="913"/>
      <c r="R993" s="913"/>
      <c r="S993" s="913"/>
      <c r="T993" s="913"/>
      <c r="U993" s="913"/>
      <c r="V993" s="913"/>
      <c r="W993" s="913"/>
      <c r="X993" s="913"/>
      <c r="Y993" s="913"/>
      <c r="Z993" s="913"/>
      <c r="AA993" s="913"/>
      <c r="AB993" s="913"/>
      <c r="AC993" s="913"/>
      <c r="AD993" s="914"/>
      <c r="AE993" s="164"/>
      <c r="AF993" s="164"/>
      <c r="AG993" s="164"/>
      <c r="AH993" s="164"/>
      <c r="AI993" s="164"/>
      <c r="AJ993" s="164"/>
      <c r="AK993" s="164"/>
      <c r="AL993" s="164"/>
      <c r="AM993" s="347" t="s">
        <v>5080</v>
      </c>
      <c r="AN993" s="770" t="s">
        <v>5082</v>
      </c>
      <c r="AO993" s="770"/>
      <c r="AP993" s="770"/>
      <c r="AQ993" s="771" t="s">
        <v>5432</v>
      </c>
      <c r="AR993" s="771"/>
      <c r="AS993" s="771"/>
    </row>
    <row r="994" spans="1:45" ht="48" customHeight="1">
      <c r="A994" s="57"/>
      <c r="B994" s="26"/>
      <c r="C994" s="880"/>
      <c r="D994" s="881"/>
      <c r="E994" s="881"/>
      <c r="F994" s="881"/>
      <c r="G994" s="881"/>
      <c r="H994" s="881"/>
      <c r="I994" s="881"/>
      <c r="J994" s="882"/>
      <c r="K994" s="912" t="s">
        <v>5362</v>
      </c>
      <c r="L994" s="913"/>
      <c r="M994" s="913"/>
      <c r="N994" s="913"/>
      <c r="O994" s="914"/>
      <c r="P994" s="905" t="s">
        <v>5692</v>
      </c>
      <c r="Q994" s="906"/>
      <c r="R994" s="906"/>
      <c r="S994" s="906"/>
      <c r="T994" s="907"/>
      <c r="U994" s="905" t="s">
        <v>5693</v>
      </c>
      <c r="V994" s="906"/>
      <c r="W994" s="906"/>
      <c r="X994" s="906"/>
      <c r="Y994" s="907"/>
      <c r="Z994" s="905" t="s">
        <v>5680</v>
      </c>
      <c r="AA994" s="906"/>
      <c r="AB994" s="906"/>
      <c r="AC994" s="906"/>
      <c r="AD994" s="907"/>
      <c r="AE994" s="164"/>
      <c r="AF994" s="164"/>
      <c r="AG994" s="287" t="s">
        <v>5088</v>
      </c>
      <c r="AH994" s="288" t="s">
        <v>5369</v>
      </c>
      <c r="AI994" s="289" t="s">
        <v>5089</v>
      </c>
      <c r="AJ994" s="290" t="s">
        <v>5523</v>
      </c>
      <c r="AK994" s="291" t="s">
        <v>5524</v>
      </c>
      <c r="AL994" s="297" t="s">
        <v>5089</v>
      </c>
      <c r="AM994" s="543" t="s">
        <v>5368</v>
      </c>
      <c r="AN994" s="401" t="s">
        <v>5092</v>
      </c>
      <c r="AO994" s="270" t="s">
        <v>5093</v>
      </c>
      <c r="AP994" s="369" t="s">
        <v>5094</v>
      </c>
      <c r="AQ994" s="269" t="s">
        <v>5459</v>
      </c>
      <c r="AR994" s="270" t="s">
        <v>5093</v>
      </c>
      <c r="AS994" s="369" t="s">
        <v>5094</v>
      </c>
    </row>
    <row r="995" spans="1:45" ht="15" customHeight="1">
      <c r="A995" s="57"/>
      <c r="B995" s="26"/>
      <c r="C995" s="165" t="s">
        <v>5008</v>
      </c>
      <c r="D995" s="884" t="str">
        <f>IF(D40="","",D40)</f>
        <v>OFICINA DEL C GOBERNADOR</v>
      </c>
      <c r="E995" s="884"/>
      <c r="F995" s="884"/>
      <c r="G995" s="884"/>
      <c r="H995" s="884"/>
      <c r="I995" s="884"/>
      <c r="J995" s="884"/>
      <c r="K995" s="719"/>
      <c r="L995" s="719"/>
      <c r="M995" s="719"/>
      <c r="N995" s="719"/>
      <c r="O995" s="719"/>
      <c r="P995" s="719"/>
      <c r="Q995" s="719"/>
      <c r="R995" s="719"/>
      <c r="S995" s="719"/>
      <c r="T995" s="719"/>
      <c r="U995" s="719"/>
      <c r="V995" s="719"/>
      <c r="W995" s="719"/>
      <c r="X995" s="719"/>
      <c r="Y995" s="719"/>
      <c r="Z995" s="719"/>
      <c r="AA995" s="719"/>
      <c r="AB995" s="719"/>
      <c r="AC995" s="719"/>
      <c r="AD995" s="719"/>
      <c r="AE995" s="164"/>
      <c r="AF995" s="164"/>
      <c r="AG995" s="199">
        <f>IF(AND(COUNTBLANK(D995)=1,COUNTA(K995:AD995)=0),0,IF(AND(COUNTBLANK(D995)=0,COUNTA(K995:AD995)=4),0,1))</f>
        <v>1</v>
      </c>
      <c r="AH995" s="293">
        <f>K995</f>
        <v>0</v>
      </c>
      <c r="AI995" s="294">
        <f>COUNTIF(P995:AD995,"NS")</f>
        <v>0</v>
      </c>
      <c r="AJ995" s="295">
        <f>SUM(P995:AD995)</f>
        <v>0</v>
      </c>
      <c r="AK995" s="296">
        <f>IF(OR(AND(AH995=0, AI995&gt;0),AND(AH995="NS", AJ995&gt;0), AND(AH995="NS", AI995=0, AJ995=0)), 1, IF(OR(AND(AH995&gt;0, AI995&gt;1,AH995&gt;AJ995), AND(AH995="NS", AI995=2), AND(AH995="NS", AJ995=0, AI995&gt;0), AH995=AJ995), 0, 1))</f>
        <v>0</v>
      </c>
      <c r="AL995" s="298">
        <f>COUNTIF(D995:AD995,"NS")</f>
        <v>0</v>
      </c>
      <c r="AM995" s="347">
        <f>IF(SUM(Z995:AD1114)&gt;0,1,0)</f>
        <v>0</v>
      </c>
      <c r="AN995" s="402">
        <f>IF(AG995=0,0,1)</f>
        <v>1</v>
      </c>
      <c r="AO995" s="370" t="str">
        <f>IF(AN995=0,"",
IF(SUM($AN$995:AN995)=1,AP995,
IF($AN$1115&gt;SUM($AN$995:AN995),_xlfn.CONCAT(", ",AP995),
IF($AN$1115=SUM($AN$995:AN995),_xlfn.CONCAT(" y ",AP995)))))</f>
        <v>1</v>
      </c>
      <c r="AP995" s="156" t="s">
        <v>5095</v>
      </c>
      <c r="AQ995" s="272">
        <f>IF(AK995=0,0,1)</f>
        <v>0</v>
      </c>
      <c r="AR995" s="273" t="str">
        <f>IF(AQ995=0,"",
IF(SUM(AQ995:AQ995)=1,AS995,
IF(AQ1115&gt;SUM(AQ995:AQ995),_xlfn.CONCAT(", ",AS995),
IF(AQ1115=SUM(AQ995:AQ995),_xlfn.CONCAT(" y ",AS995)))))</f>
        <v/>
      </c>
      <c r="AS995" s="156" t="s">
        <v>5095</v>
      </c>
    </row>
    <row r="996" spans="1:45" ht="45" customHeight="1">
      <c r="A996" s="57"/>
      <c r="B996" s="26"/>
      <c r="C996" s="165" t="s">
        <v>5010</v>
      </c>
      <c r="D996" s="884" t="str">
        <f t="shared" ref="D996:D1059" si="194">IF(D41="","",D41)</f>
        <v>SECRETARIA DE DESARROLLO AGROPECUARIO RURAL Y PESCA</v>
      </c>
      <c r="E996" s="884"/>
      <c r="F996" s="884"/>
      <c r="G996" s="884"/>
      <c r="H996" s="884"/>
      <c r="I996" s="884"/>
      <c r="J996" s="884"/>
      <c r="K996" s="719"/>
      <c r="L996" s="719"/>
      <c r="M996" s="719"/>
      <c r="N996" s="719"/>
      <c r="O996" s="719"/>
      <c r="P996" s="719"/>
      <c r="Q996" s="719"/>
      <c r="R996" s="719"/>
      <c r="S996" s="719"/>
      <c r="T996" s="719"/>
      <c r="U996" s="719"/>
      <c r="V996" s="719"/>
      <c r="W996" s="719"/>
      <c r="X996" s="719"/>
      <c r="Y996" s="719"/>
      <c r="Z996" s="719"/>
      <c r="AA996" s="719"/>
      <c r="AB996" s="719"/>
      <c r="AC996" s="719"/>
      <c r="AD996" s="719"/>
      <c r="AE996" s="164"/>
      <c r="AF996" s="164"/>
      <c r="AG996" s="199">
        <f t="shared" ref="AG996:AG1059" si="195">IF(AND(COUNTBLANK(D996)=1,COUNTA(K996:AD996)=0),0,IF(AND(COUNTBLANK(D996)=0,COUNTA(K996:AD996)=4),0,1))</f>
        <v>1</v>
      </c>
      <c r="AH996" s="293">
        <f t="shared" ref="AH996:AH1059" si="196">K996</f>
        <v>0</v>
      </c>
      <c r="AI996" s="294">
        <f t="shared" ref="AI996:AI1059" si="197">COUNTIF(P996:AD996,"NS")</f>
        <v>0</v>
      </c>
      <c r="AJ996" s="295">
        <f t="shared" ref="AJ996:AJ1059" si="198">SUM(P996:AD996)</f>
        <v>0</v>
      </c>
      <c r="AK996" s="296">
        <f t="shared" ref="AK996:AK1059" si="199">IF(OR(AND(AH996=0, AI996&gt;0),AND(AH996="NS", AJ996&gt;0), AND(AH996="NS", AI996=0, AJ996=0)), 1, IF(OR(AND(AH996&gt;0, AI996&gt;1,AH996&gt;AJ996), AND(AH996="NS", AI996=2), AND(AH996="NS", AJ996=0, AI996&gt;0), AH996=AJ996), 0, 1))</f>
        <v>0</v>
      </c>
      <c r="AL996" s="298">
        <f t="shared" ref="AL996:AL1059" si="200">COUNTIF(D996:AD996,"NS")</f>
        <v>0</v>
      </c>
      <c r="AM996" s="164"/>
      <c r="AN996" s="402">
        <f t="shared" ref="AN996:AN1059" si="201">IF(AG996=0,0,1)</f>
        <v>1</v>
      </c>
      <c r="AO996" s="370" t="str">
        <f>IF(AN996=0,"",
IF(SUM($AN$995:AN996)=1,AP996,
IF($AN$1115&gt;SUM($AN$995:AN996),_xlfn.CONCAT(", ",AP996),
IF($AN$1115=SUM($AN$995:AN996),_xlfn.CONCAT(" y ",AP996)))))</f>
        <v>, 2</v>
      </c>
      <c r="AP996" s="156" t="s">
        <v>5096</v>
      </c>
      <c r="AQ996" s="272">
        <f t="shared" ref="AQ996:AQ1059" si="202">IF(AK996=0,0,1)</f>
        <v>0</v>
      </c>
      <c r="AR996" s="273" t="str">
        <f>IF(AQ996=0,"",
IF(SUM(AQ995:AQ996)=1,AS996,
IF(AQ1115&gt;SUM(AQ995:AQ996),_xlfn.CONCAT(", ",AS996),
IF(AQ1115=SUM(AQ995:AQ996),_xlfn.CONCAT(" y ",AS996)))))</f>
        <v/>
      </c>
      <c r="AS996" s="156" t="s">
        <v>5096</v>
      </c>
    </row>
    <row r="997" spans="1:45" ht="15" customHeight="1">
      <c r="A997" s="57"/>
      <c r="B997" s="26"/>
      <c r="C997" s="165" t="s">
        <v>5012</v>
      </c>
      <c r="D997" s="884" t="str">
        <f t="shared" si="194"/>
        <v>SECRETARIA DE SALUD</v>
      </c>
      <c r="E997" s="884"/>
      <c r="F997" s="884"/>
      <c r="G997" s="884"/>
      <c r="H997" s="884"/>
      <c r="I997" s="884"/>
      <c r="J997" s="884"/>
      <c r="K997" s="719"/>
      <c r="L997" s="719"/>
      <c r="M997" s="719"/>
      <c r="N997" s="719"/>
      <c r="O997" s="719"/>
      <c r="P997" s="719"/>
      <c r="Q997" s="719"/>
      <c r="R997" s="719"/>
      <c r="S997" s="719"/>
      <c r="T997" s="719"/>
      <c r="U997" s="719"/>
      <c r="V997" s="719"/>
      <c r="W997" s="719"/>
      <c r="X997" s="719"/>
      <c r="Y997" s="719"/>
      <c r="Z997" s="719"/>
      <c r="AA997" s="719"/>
      <c r="AB997" s="719"/>
      <c r="AC997" s="719"/>
      <c r="AD997" s="719"/>
      <c r="AE997" s="164"/>
      <c r="AF997" s="164"/>
      <c r="AG997" s="199">
        <f t="shared" si="195"/>
        <v>1</v>
      </c>
      <c r="AH997" s="293">
        <f t="shared" si="196"/>
        <v>0</v>
      </c>
      <c r="AI997" s="294">
        <f t="shared" si="197"/>
        <v>0</v>
      </c>
      <c r="AJ997" s="295">
        <f t="shared" si="198"/>
        <v>0</v>
      </c>
      <c r="AK997" s="296">
        <f t="shared" si="199"/>
        <v>0</v>
      </c>
      <c r="AL997" s="298">
        <f t="shared" si="200"/>
        <v>0</v>
      </c>
      <c r="AM997" s="164"/>
      <c r="AN997" s="402">
        <f t="shared" si="201"/>
        <v>1</v>
      </c>
      <c r="AO997" s="370" t="str">
        <f>IF(AN997=0,"",
IF(SUM($AN$995:AN997)=1,AP997,
IF($AN$1115&gt;SUM($AN$995:AN997),_xlfn.CONCAT(", ",AP997),
IF($AN$1115=SUM($AN$995:AN997),_xlfn.CONCAT(" y ",AP997)))))</f>
        <v>, 3</v>
      </c>
      <c r="AP997" s="156" t="s">
        <v>5097</v>
      </c>
      <c r="AQ997" s="272">
        <f t="shared" si="202"/>
        <v>0</v>
      </c>
      <c r="AR997" s="273" t="str">
        <f>IF(AQ997=0,"",
IF(SUM(AQ995:AQ997)=1,AS997,
IF(AQ1115&gt;SUM(AQ995:AQ997),_xlfn.CONCAT(", ",AS997),
IF(AQ1115=SUM(AQ995:AQ997),_xlfn.CONCAT(" y ",AS997)))))</f>
        <v/>
      </c>
      <c r="AS997" s="156" t="s">
        <v>5097</v>
      </c>
    </row>
    <row r="998" spans="1:45" ht="15" customHeight="1">
      <c r="A998" s="57"/>
      <c r="B998" s="26"/>
      <c r="C998" s="165" t="s">
        <v>5014</v>
      </c>
      <c r="D998" s="884" t="str">
        <f t="shared" si="194"/>
        <v>SECRETARIA DE EDUCACION</v>
      </c>
      <c r="E998" s="884"/>
      <c r="F998" s="884"/>
      <c r="G998" s="884"/>
      <c r="H998" s="884"/>
      <c r="I998" s="884"/>
      <c r="J998" s="884"/>
      <c r="K998" s="719"/>
      <c r="L998" s="719"/>
      <c r="M998" s="719"/>
      <c r="N998" s="719"/>
      <c r="O998" s="719"/>
      <c r="P998" s="719"/>
      <c r="Q998" s="719"/>
      <c r="R998" s="719"/>
      <c r="S998" s="719"/>
      <c r="T998" s="719"/>
      <c r="U998" s="719"/>
      <c r="V998" s="719"/>
      <c r="W998" s="719"/>
      <c r="X998" s="719"/>
      <c r="Y998" s="719"/>
      <c r="Z998" s="719"/>
      <c r="AA998" s="719"/>
      <c r="AB998" s="719"/>
      <c r="AC998" s="719"/>
      <c r="AD998" s="719"/>
      <c r="AE998" s="164"/>
      <c r="AF998" s="164"/>
      <c r="AG998" s="199">
        <f t="shared" si="195"/>
        <v>1</v>
      </c>
      <c r="AH998" s="293">
        <f t="shared" si="196"/>
        <v>0</v>
      </c>
      <c r="AI998" s="294">
        <f t="shared" si="197"/>
        <v>0</v>
      </c>
      <c r="AJ998" s="295">
        <f t="shared" si="198"/>
        <v>0</v>
      </c>
      <c r="AK998" s="296">
        <f t="shared" si="199"/>
        <v>0</v>
      </c>
      <c r="AL998" s="298">
        <f t="shared" si="200"/>
        <v>0</v>
      </c>
      <c r="AM998" s="164"/>
      <c r="AN998" s="402">
        <f t="shared" si="201"/>
        <v>1</v>
      </c>
      <c r="AO998" s="370" t="str">
        <f>IF(AN998=0,"",
IF(SUM($AN$995:AN998)=1,AP998,
IF($AN$1115&gt;SUM($AN$995:AN998),_xlfn.CONCAT(", ",AP998),
IF($AN$1115=SUM($AN$995:AN998),_xlfn.CONCAT(" y ",AP998)))))</f>
        <v>, 4</v>
      </c>
      <c r="AP998" s="156" t="s">
        <v>5098</v>
      </c>
      <c r="AQ998" s="272">
        <f t="shared" si="202"/>
        <v>0</v>
      </c>
      <c r="AR998" s="273" t="str">
        <f>IF(AQ998=0,"",
IF(SUM(AQ995:AQ998)=1,AS998,
IF(AQ1115&gt;SUM(AQ995:AQ998),_xlfn.CONCAT(", ",AS998),
IF(AQ1115=SUM(AQ995:AQ998),_xlfn.CONCAT(" y ",AS998)))))</f>
        <v/>
      </c>
      <c r="AS998" s="156" t="s">
        <v>5098</v>
      </c>
    </row>
    <row r="999" spans="1:45" ht="30" customHeight="1">
      <c r="A999" s="57"/>
      <c r="B999" s="26"/>
      <c r="C999" s="165" t="s">
        <v>5016</v>
      </c>
      <c r="D999" s="884" t="str">
        <f t="shared" si="194"/>
        <v>SECRETARIA DE DESARROLLO SOCIAL</v>
      </c>
      <c r="E999" s="884"/>
      <c r="F999" s="884"/>
      <c r="G999" s="884"/>
      <c r="H999" s="884"/>
      <c r="I999" s="884"/>
      <c r="J999" s="884"/>
      <c r="K999" s="719"/>
      <c r="L999" s="719"/>
      <c r="M999" s="719"/>
      <c r="N999" s="719"/>
      <c r="O999" s="719"/>
      <c r="P999" s="719"/>
      <c r="Q999" s="719"/>
      <c r="R999" s="719"/>
      <c r="S999" s="719"/>
      <c r="T999" s="719"/>
      <c r="U999" s="719"/>
      <c r="V999" s="719"/>
      <c r="W999" s="719"/>
      <c r="X999" s="719"/>
      <c r="Y999" s="719"/>
      <c r="Z999" s="719"/>
      <c r="AA999" s="719"/>
      <c r="AB999" s="719"/>
      <c r="AC999" s="719"/>
      <c r="AD999" s="719"/>
      <c r="AE999" s="164"/>
      <c r="AF999" s="164"/>
      <c r="AG999" s="199">
        <f t="shared" si="195"/>
        <v>1</v>
      </c>
      <c r="AH999" s="293">
        <f t="shared" si="196"/>
        <v>0</v>
      </c>
      <c r="AI999" s="294">
        <f t="shared" si="197"/>
        <v>0</v>
      </c>
      <c r="AJ999" s="295">
        <f t="shared" si="198"/>
        <v>0</v>
      </c>
      <c r="AK999" s="296">
        <f t="shared" si="199"/>
        <v>0</v>
      </c>
      <c r="AL999" s="298">
        <f t="shared" si="200"/>
        <v>0</v>
      </c>
      <c r="AM999" s="164"/>
      <c r="AN999" s="402">
        <f t="shared" si="201"/>
        <v>1</v>
      </c>
      <c r="AO999" s="370" t="str">
        <f>IF(AN999=0,"",
IF(SUM($AN$995:AN999)=1,AP999,
IF($AN$1115&gt;SUM($AN$995:AN999),_xlfn.CONCAT(", ",AP999),
IF($AN$1115=SUM($AN$995:AN999),_xlfn.CONCAT(" y ",AP999)))))</f>
        <v>, 5</v>
      </c>
      <c r="AP999" s="156" t="s">
        <v>5099</v>
      </c>
      <c r="AQ999" s="272">
        <f t="shared" si="202"/>
        <v>0</v>
      </c>
      <c r="AR999" s="273" t="str">
        <f>IF(AQ999=0,"",
IF(SUM(AQ995:AQ999)=1,AS999,
IF(AQ1115&gt;SUM(AQ995:AQ999),_xlfn.CONCAT(", ",AS999),
IF(AQ1115=SUM(AQ995:AQ999),_xlfn.CONCAT(" y ",AS999)))))</f>
        <v/>
      </c>
      <c r="AS999" s="156" t="s">
        <v>5099</v>
      </c>
    </row>
    <row r="1000" spans="1:45" ht="45" customHeight="1">
      <c r="A1000" s="57"/>
      <c r="B1000" s="26"/>
      <c r="C1000" s="165" t="s">
        <v>5018</v>
      </c>
      <c r="D1000" s="884" t="str">
        <f t="shared" si="194"/>
        <v>SECRETARIA DE DESARROLLO ECONOMICO Y PORTUARIO</v>
      </c>
      <c r="E1000" s="884"/>
      <c r="F1000" s="884"/>
      <c r="G1000" s="884"/>
      <c r="H1000" s="884"/>
      <c r="I1000" s="884"/>
      <c r="J1000" s="884"/>
      <c r="K1000" s="719"/>
      <c r="L1000" s="719"/>
      <c r="M1000" s="719"/>
      <c r="N1000" s="719"/>
      <c r="O1000" s="719"/>
      <c r="P1000" s="719"/>
      <c r="Q1000" s="719"/>
      <c r="R1000" s="719"/>
      <c r="S1000" s="719"/>
      <c r="T1000" s="719"/>
      <c r="U1000" s="719"/>
      <c r="V1000" s="719"/>
      <c r="W1000" s="719"/>
      <c r="X1000" s="719"/>
      <c r="Y1000" s="719"/>
      <c r="Z1000" s="719"/>
      <c r="AA1000" s="719"/>
      <c r="AB1000" s="719"/>
      <c r="AC1000" s="719"/>
      <c r="AD1000" s="719"/>
      <c r="AE1000" s="164"/>
      <c r="AF1000" s="164"/>
      <c r="AG1000" s="199">
        <f t="shared" si="195"/>
        <v>1</v>
      </c>
      <c r="AH1000" s="293">
        <f t="shared" si="196"/>
        <v>0</v>
      </c>
      <c r="AI1000" s="294">
        <f t="shared" si="197"/>
        <v>0</v>
      </c>
      <c r="AJ1000" s="295">
        <f t="shared" si="198"/>
        <v>0</v>
      </c>
      <c r="AK1000" s="296">
        <f t="shared" si="199"/>
        <v>0</v>
      </c>
      <c r="AL1000" s="298">
        <f t="shared" si="200"/>
        <v>0</v>
      </c>
      <c r="AM1000" s="164"/>
      <c r="AN1000" s="402">
        <f t="shared" si="201"/>
        <v>1</v>
      </c>
      <c r="AO1000" s="370" t="str">
        <f>IF(AN1000=0,"",
IF(SUM($AN$995:AN1000)=1,AP1000,
IF($AN$1115&gt;SUM($AN$995:AN1000),_xlfn.CONCAT(", ",AP1000),
IF($AN$1115=SUM($AN$995:AN1000),_xlfn.CONCAT(" y ",AP1000)))))</f>
        <v>, 6</v>
      </c>
      <c r="AP1000" s="156" t="s">
        <v>5100</v>
      </c>
      <c r="AQ1000" s="272">
        <f t="shared" si="202"/>
        <v>0</v>
      </c>
      <c r="AR1000" s="273" t="str">
        <f>IF(AQ1000=0,"",
IF(SUM(AQ995:AQ1000)=1,AS1000,
IF(AQ1115&gt;SUM(AQ995:AQ1000),_xlfn.CONCAT(", ",AS1000),
IF(AQ1115=SUM(AQ995:AQ1000),_xlfn.CONCAT(" y ",AS1000)))))</f>
        <v/>
      </c>
      <c r="AS1000" s="156" t="s">
        <v>5100</v>
      </c>
    </row>
    <row r="1001" spans="1:45" ht="15" customHeight="1">
      <c r="A1001" s="57"/>
      <c r="B1001" s="26"/>
      <c r="C1001" s="165" t="s">
        <v>5020</v>
      </c>
      <c r="D1001" s="884" t="str">
        <f t="shared" si="194"/>
        <v>SECRETARIA DE GOBIERNO</v>
      </c>
      <c r="E1001" s="884"/>
      <c r="F1001" s="884"/>
      <c r="G1001" s="884"/>
      <c r="H1001" s="884"/>
      <c r="I1001" s="884"/>
      <c r="J1001" s="884"/>
      <c r="K1001" s="719"/>
      <c r="L1001" s="719"/>
      <c r="M1001" s="719"/>
      <c r="N1001" s="719"/>
      <c r="O1001" s="719"/>
      <c r="P1001" s="719"/>
      <c r="Q1001" s="719"/>
      <c r="R1001" s="719"/>
      <c r="S1001" s="719"/>
      <c r="T1001" s="719"/>
      <c r="U1001" s="719"/>
      <c r="V1001" s="719"/>
      <c r="W1001" s="719"/>
      <c r="X1001" s="719"/>
      <c r="Y1001" s="719"/>
      <c r="Z1001" s="719"/>
      <c r="AA1001" s="719"/>
      <c r="AB1001" s="719"/>
      <c r="AC1001" s="719"/>
      <c r="AD1001" s="719"/>
      <c r="AE1001" s="164"/>
      <c r="AF1001" s="164"/>
      <c r="AG1001" s="199">
        <f t="shared" si="195"/>
        <v>1</v>
      </c>
      <c r="AH1001" s="293">
        <f t="shared" si="196"/>
        <v>0</v>
      </c>
      <c r="AI1001" s="294">
        <f t="shared" si="197"/>
        <v>0</v>
      </c>
      <c r="AJ1001" s="295">
        <f t="shared" si="198"/>
        <v>0</v>
      </c>
      <c r="AK1001" s="296">
        <f t="shared" si="199"/>
        <v>0</v>
      </c>
      <c r="AL1001" s="298">
        <f t="shared" si="200"/>
        <v>0</v>
      </c>
      <c r="AM1001" s="164"/>
      <c r="AN1001" s="402">
        <f t="shared" si="201"/>
        <v>1</v>
      </c>
      <c r="AO1001" s="370" t="str">
        <f>IF(AN1001=0,"",
IF(SUM($AN$995:AN1001)=1,AP1001,
IF($AN$1115&gt;SUM($AN$995:AN1001),_xlfn.CONCAT(", ",AP1001),
IF($AN$1115=SUM($AN$995:AN1001),_xlfn.CONCAT(" y ",AP1001)))))</f>
        <v>, 7</v>
      </c>
      <c r="AP1001" s="156" t="s">
        <v>5101</v>
      </c>
      <c r="AQ1001" s="272">
        <f t="shared" si="202"/>
        <v>0</v>
      </c>
      <c r="AR1001" s="273" t="str">
        <f>IF(AQ1001=0,"",
IF(SUM(AQ995:AQ1001)=1,AS1001,
IF(AQ1115&gt;SUM(AQ995:AQ1001),_xlfn.CONCAT(", ",AS1001),
IF(AQ1115=SUM(AQ995:AQ1001),_xlfn.CONCAT(" y ",AS1001)))))</f>
        <v/>
      </c>
      <c r="AS1001" s="156" t="s">
        <v>5101</v>
      </c>
    </row>
    <row r="1002" spans="1:45" ht="30" customHeight="1">
      <c r="A1002" s="57"/>
      <c r="B1002" s="26"/>
      <c r="C1002" s="165" t="s">
        <v>5022</v>
      </c>
      <c r="D1002" s="884" t="str">
        <f t="shared" si="194"/>
        <v>SECRETARIA DE FINANZAS Y PLANEACION</v>
      </c>
      <c r="E1002" s="884"/>
      <c r="F1002" s="884"/>
      <c r="G1002" s="884"/>
      <c r="H1002" s="884"/>
      <c r="I1002" s="884"/>
      <c r="J1002" s="884"/>
      <c r="K1002" s="719"/>
      <c r="L1002" s="719"/>
      <c r="M1002" s="719"/>
      <c r="N1002" s="719"/>
      <c r="O1002" s="719"/>
      <c r="P1002" s="719"/>
      <c r="Q1002" s="719"/>
      <c r="R1002" s="719"/>
      <c r="S1002" s="719"/>
      <c r="T1002" s="719"/>
      <c r="U1002" s="719"/>
      <c r="V1002" s="719"/>
      <c r="W1002" s="719"/>
      <c r="X1002" s="719"/>
      <c r="Y1002" s="719"/>
      <c r="Z1002" s="719"/>
      <c r="AA1002" s="719"/>
      <c r="AB1002" s="719"/>
      <c r="AC1002" s="719"/>
      <c r="AD1002" s="719"/>
      <c r="AE1002" s="164"/>
      <c r="AF1002" s="164"/>
      <c r="AG1002" s="199">
        <f t="shared" si="195"/>
        <v>1</v>
      </c>
      <c r="AH1002" s="293">
        <f t="shared" si="196"/>
        <v>0</v>
      </c>
      <c r="AI1002" s="294">
        <f t="shared" si="197"/>
        <v>0</v>
      </c>
      <c r="AJ1002" s="295">
        <f t="shared" si="198"/>
        <v>0</v>
      </c>
      <c r="AK1002" s="296">
        <f t="shared" si="199"/>
        <v>0</v>
      </c>
      <c r="AL1002" s="298">
        <f t="shared" si="200"/>
        <v>0</v>
      </c>
      <c r="AM1002" s="164"/>
      <c r="AN1002" s="402">
        <f t="shared" si="201"/>
        <v>1</v>
      </c>
      <c r="AO1002" s="370" t="str">
        <f>IF(AN1002=0,"",
IF(SUM($AN$995:AN1002)=1,AP1002,
IF($AN$1115&gt;SUM($AN$995:AN1002),_xlfn.CONCAT(", ",AP1002),
IF($AN$1115=SUM($AN$995:AN1002),_xlfn.CONCAT(" y ",AP1002)))))</f>
        <v>, 8</v>
      </c>
      <c r="AP1002" s="156" t="s">
        <v>5102</v>
      </c>
      <c r="AQ1002" s="272">
        <f t="shared" si="202"/>
        <v>0</v>
      </c>
      <c r="AR1002" s="273" t="str">
        <f>IF(AQ1002=0,"",
IF(SUM(AQ995:AQ1002)=1,AS1002,
IF(AQ1115&gt;SUM(AQ995:AQ1002),_xlfn.CONCAT(", ",AS1002),
IF(AQ1115=SUM(AQ995:AQ1002),_xlfn.CONCAT(" y ",AS1002)))))</f>
        <v/>
      </c>
      <c r="AS1002" s="156" t="s">
        <v>5102</v>
      </c>
    </row>
    <row r="1003" spans="1:45" ht="30" customHeight="1">
      <c r="A1003" s="57"/>
      <c r="B1003" s="26"/>
      <c r="C1003" s="165" t="s">
        <v>5024</v>
      </c>
      <c r="D1003" s="884" t="str">
        <f t="shared" si="194"/>
        <v>COORDINACION GENERAL DE COMUNICACION SOCIAL</v>
      </c>
      <c r="E1003" s="884"/>
      <c r="F1003" s="884"/>
      <c r="G1003" s="884"/>
      <c r="H1003" s="884"/>
      <c r="I1003" s="884"/>
      <c r="J1003" s="884"/>
      <c r="K1003" s="719"/>
      <c r="L1003" s="719"/>
      <c r="M1003" s="719"/>
      <c r="N1003" s="719"/>
      <c r="O1003" s="719"/>
      <c r="P1003" s="719"/>
      <c r="Q1003" s="719"/>
      <c r="R1003" s="719"/>
      <c r="S1003" s="719"/>
      <c r="T1003" s="719"/>
      <c r="U1003" s="719"/>
      <c r="V1003" s="719"/>
      <c r="W1003" s="719"/>
      <c r="X1003" s="719"/>
      <c r="Y1003" s="719"/>
      <c r="Z1003" s="719"/>
      <c r="AA1003" s="719"/>
      <c r="AB1003" s="719"/>
      <c r="AC1003" s="719"/>
      <c r="AD1003" s="719"/>
      <c r="AE1003" s="164"/>
      <c r="AF1003" s="164"/>
      <c r="AG1003" s="199">
        <f t="shared" si="195"/>
        <v>1</v>
      </c>
      <c r="AH1003" s="293">
        <f t="shared" si="196"/>
        <v>0</v>
      </c>
      <c r="AI1003" s="294">
        <f t="shared" si="197"/>
        <v>0</v>
      </c>
      <c r="AJ1003" s="295">
        <f t="shared" si="198"/>
        <v>0</v>
      </c>
      <c r="AK1003" s="296">
        <f t="shared" si="199"/>
        <v>0</v>
      </c>
      <c r="AL1003" s="298">
        <f t="shared" si="200"/>
        <v>0</v>
      </c>
      <c r="AM1003" s="164"/>
      <c r="AN1003" s="402">
        <f t="shared" si="201"/>
        <v>1</v>
      </c>
      <c r="AO1003" s="370" t="str">
        <f>IF(AN1003=0,"",
IF(SUM($AN$995:AN1003)=1,AP1003,
IF($AN$1115&gt;SUM($AN$995:AN1003),_xlfn.CONCAT(", ",AP1003),
IF($AN$1115=SUM($AN$995:AN1003),_xlfn.CONCAT(" y ",AP1003)))))</f>
        <v>, 9</v>
      </c>
      <c r="AP1003" s="156" t="s">
        <v>5103</v>
      </c>
      <c r="AQ1003" s="272">
        <f t="shared" si="202"/>
        <v>0</v>
      </c>
      <c r="AR1003" s="273" t="str">
        <f>IF(AQ1003=0,"",
IF(SUM(AQ995:AQ1003)=1,AS1003,
IF(AQ1115&gt;SUM(AQ995:AQ1003),_xlfn.CONCAT(", ",AS1003),
IF(AQ1115=SUM(AQ995:AQ1003),_xlfn.CONCAT(" y ",AS1003)))))</f>
        <v/>
      </c>
      <c r="AS1003" s="156" t="s">
        <v>5103</v>
      </c>
    </row>
    <row r="1004" spans="1:45" ht="15" customHeight="1">
      <c r="A1004" s="57"/>
      <c r="B1004" s="26"/>
      <c r="C1004" s="165" t="s">
        <v>5025</v>
      </c>
      <c r="D1004" s="884" t="str">
        <f t="shared" si="194"/>
        <v>CONTRALORIA GENERAL</v>
      </c>
      <c r="E1004" s="884"/>
      <c r="F1004" s="884"/>
      <c r="G1004" s="884"/>
      <c r="H1004" s="884"/>
      <c r="I1004" s="884"/>
      <c r="J1004" s="884"/>
      <c r="K1004" s="719"/>
      <c r="L1004" s="719"/>
      <c r="M1004" s="719"/>
      <c r="N1004" s="719"/>
      <c r="O1004" s="719"/>
      <c r="P1004" s="719"/>
      <c r="Q1004" s="719"/>
      <c r="R1004" s="719"/>
      <c r="S1004" s="719"/>
      <c r="T1004" s="719"/>
      <c r="U1004" s="719"/>
      <c r="V1004" s="719"/>
      <c r="W1004" s="719"/>
      <c r="X1004" s="719"/>
      <c r="Y1004" s="719"/>
      <c r="Z1004" s="719"/>
      <c r="AA1004" s="719"/>
      <c r="AB1004" s="719"/>
      <c r="AC1004" s="719"/>
      <c r="AD1004" s="719"/>
      <c r="AE1004" s="164"/>
      <c r="AF1004" s="164"/>
      <c r="AG1004" s="199">
        <f t="shared" si="195"/>
        <v>1</v>
      </c>
      <c r="AH1004" s="293">
        <f t="shared" si="196"/>
        <v>0</v>
      </c>
      <c r="AI1004" s="294">
        <f t="shared" si="197"/>
        <v>0</v>
      </c>
      <c r="AJ1004" s="295">
        <f t="shared" si="198"/>
        <v>0</v>
      </c>
      <c r="AK1004" s="296">
        <f t="shared" si="199"/>
        <v>0</v>
      </c>
      <c r="AL1004" s="298">
        <f t="shared" si="200"/>
        <v>0</v>
      </c>
      <c r="AM1004" s="164"/>
      <c r="AN1004" s="402">
        <f t="shared" si="201"/>
        <v>1</v>
      </c>
      <c r="AO1004" s="370" t="str">
        <f>IF(AN1004=0,"",
IF(SUM($AN$995:AN1004)=1,AP1004,
IF($AN$1115&gt;SUM($AN$995:AN1004),_xlfn.CONCAT(", ",AP1004),
IF($AN$1115=SUM($AN$995:AN1004),_xlfn.CONCAT(" y ",AP1004)))))</f>
        <v>, 10</v>
      </c>
      <c r="AP1004" s="156" t="s">
        <v>5104</v>
      </c>
      <c r="AQ1004" s="272">
        <f t="shared" si="202"/>
        <v>0</v>
      </c>
      <c r="AR1004" s="273" t="str">
        <f>IF(AQ1004=0,"",
IF(SUM(AQ995:AQ1004)=1,AS1004,
IF(AQ1115&gt;SUM(AQ995:AQ1004),_xlfn.CONCAT(", ",AS1004),
IF(AQ1115=SUM(AQ995:AQ1004),_xlfn.CONCAT(" y ",AS1004)))))</f>
        <v/>
      </c>
      <c r="AS1004" s="156" t="s">
        <v>5104</v>
      </c>
    </row>
    <row r="1005" spans="1:45" ht="45" customHeight="1">
      <c r="A1005" s="57"/>
      <c r="B1005" s="26"/>
      <c r="C1005" s="165" t="s">
        <v>5027</v>
      </c>
      <c r="D1005" s="884" t="str">
        <f t="shared" si="194"/>
        <v>SECRETARIA DE INFRAESTRUCTURA Y OBRAS PUBLICAS</v>
      </c>
      <c r="E1005" s="884"/>
      <c r="F1005" s="884"/>
      <c r="G1005" s="884"/>
      <c r="H1005" s="884"/>
      <c r="I1005" s="884"/>
      <c r="J1005" s="884"/>
      <c r="K1005" s="719"/>
      <c r="L1005" s="719"/>
      <c r="M1005" s="719"/>
      <c r="N1005" s="719"/>
      <c r="O1005" s="719"/>
      <c r="P1005" s="719"/>
      <c r="Q1005" s="719"/>
      <c r="R1005" s="719"/>
      <c r="S1005" s="719"/>
      <c r="T1005" s="719"/>
      <c r="U1005" s="719"/>
      <c r="V1005" s="719"/>
      <c r="W1005" s="719"/>
      <c r="X1005" s="719"/>
      <c r="Y1005" s="719"/>
      <c r="Z1005" s="719"/>
      <c r="AA1005" s="719"/>
      <c r="AB1005" s="719"/>
      <c r="AC1005" s="719"/>
      <c r="AD1005" s="719"/>
      <c r="AE1005" s="164"/>
      <c r="AF1005" s="164"/>
      <c r="AG1005" s="199">
        <f t="shared" si="195"/>
        <v>1</v>
      </c>
      <c r="AH1005" s="293">
        <f t="shared" si="196"/>
        <v>0</v>
      </c>
      <c r="AI1005" s="294">
        <f t="shared" si="197"/>
        <v>0</v>
      </c>
      <c r="AJ1005" s="295">
        <f t="shared" si="198"/>
        <v>0</v>
      </c>
      <c r="AK1005" s="296">
        <f t="shared" si="199"/>
        <v>0</v>
      </c>
      <c r="AL1005" s="298">
        <f t="shared" si="200"/>
        <v>0</v>
      </c>
      <c r="AM1005" s="164"/>
      <c r="AN1005" s="402">
        <f t="shared" si="201"/>
        <v>1</v>
      </c>
      <c r="AO1005" s="370" t="str">
        <f>IF(AN1005=0,"",
IF(SUM($AN$995:AN1005)=1,AP1005,
IF($AN$1115&gt;SUM($AN$995:AN1005),_xlfn.CONCAT(", ",AP1005),
IF($AN$1115=SUM($AN$995:AN1005),_xlfn.CONCAT(" y ",AP1005)))))</f>
        <v>, 11</v>
      </c>
      <c r="AP1005" s="156" t="s">
        <v>5105</v>
      </c>
      <c r="AQ1005" s="272">
        <f t="shared" si="202"/>
        <v>0</v>
      </c>
      <c r="AR1005" s="273" t="str">
        <f>IF(AQ1005=0,"",
IF(SUM(AQ995:AQ1005)=1,AS1005,
IF(AQ1115&gt;SUM(AQ995:AQ1005),_xlfn.CONCAT(", ",AS1005),
IF(AQ1115=SUM(AQ995:AQ1005),_xlfn.CONCAT(" y ",AS1005)))))</f>
        <v/>
      </c>
      <c r="AS1005" s="156" t="s">
        <v>5105</v>
      </c>
    </row>
    <row r="1006" spans="1:45" ht="30" customHeight="1">
      <c r="A1006" s="57"/>
      <c r="B1006" s="26"/>
      <c r="C1006" s="165" t="s">
        <v>5028</v>
      </c>
      <c r="D1006" s="884" t="str">
        <f t="shared" si="194"/>
        <v>OFICINA DEL PROGRAMA DE GOBIERNO</v>
      </c>
      <c r="E1006" s="884"/>
      <c r="F1006" s="884"/>
      <c r="G1006" s="884"/>
      <c r="H1006" s="884"/>
      <c r="I1006" s="884"/>
      <c r="J1006" s="884"/>
      <c r="K1006" s="719"/>
      <c r="L1006" s="719"/>
      <c r="M1006" s="719"/>
      <c r="N1006" s="719"/>
      <c r="O1006" s="719"/>
      <c r="P1006" s="719"/>
      <c r="Q1006" s="719"/>
      <c r="R1006" s="719"/>
      <c r="S1006" s="719"/>
      <c r="T1006" s="719"/>
      <c r="U1006" s="719"/>
      <c r="V1006" s="719"/>
      <c r="W1006" s="719"/>
      <c r="X1006" s="719"/>
      <c r="Y1006" s="719"/>
      <c r="Z1006" s="719"/>
      <c r="AA1006" s="719"/>
      <c r="AB1006" s="719"/>
      <c r="AC1006" s="719"/>
      <c r="AD1006" s="719"/>
      <c r="AE1006" s="164"/>
      <c r="AF1006" s="164"/>
      <c r="AG1006" s="199">
        <f t="shared" si="195"/>
        <v>1</v>
      </c>
      <c r="AH1006" s="293">
        <f t="shared" si="196"/>
        <v>0</v>
      </c>
      <c r="AI1006" s="294">
        <f t="shared" si="197"/>
        <v>0</v>
      </c>
      <c r="AJ1006" s="295">
        <f t="shared" si="198"/>
        <v>0</v>
      </c>
      <c r="AK1006" s="296">
        <f t="shared" si="199"/>
        <v>0</v>
      </c>
      <c r="AL1006" s="298">
        <f t="shared" si="200"/>
        <v>0</v>
      </c>
      <c r="AM1006" s="164"/>
      <c r="AN1006" s="402">
        <f t="shared" si="201"/>
        <v>1</v>
      </c>
      <c r="AO1006" s="370" t="str">
        <f>IF(AN1006=0,"",
IF(SUM($AN$995:AN1006)=1,AP1006,
IF($AN$1115&gt;SUM($AN$995:AN1006),_xlfn.CONCAT(", ",AP1006),
IF($AN$1115=SUM($AN$995:AN1006),_xlfn.CONCAT(" y ",AP1006)))))</f>
        <v>, 12</v>
      </c>
      <c r="AP1006" s="156" t="s">
        <v>5106</v>
      </c>
      <c r="AQ1006" s="272">
        <f t="shared" si="202"/>
        <v>0</v>
      </c>
      <c r="AR1006" s="273" t="str">
        <f>IF(AQ1006=0,"",
IF(SUM(AQ995:AQ1006)=1,AS1006,
IF(AQ1115&gt;SUM(AQ995:AQ1006),_xlfn.CONCAT(", ",AS1006),
IF(AQ1115=SUM(AQ995:AQ1006),_xlfn.CONCAT(" y ",AS1006)))))</f>
        <v/>
      </c>
      <c r="AS1006" s="156" t="s">
        <v>5106</v>
      </c>
    </row>
    <row r="1007" spans="1:45" ht="30" customHeight="1">
      <c r="A1007" s="57"/>
      <c r="B1007" s="26"/>
      <c r="C1007" s="165" t="s">
        <v>5029</v>
      </c>
      <c r="D1007" s="884" t="str">
        <f t="shared" si="194"/>
        <v>SECRETARIA DE SEGURIDAD PUBLICA</v>
      </c>
      <c r="E1007" s="884"/>
      <c r="F1007" s="884"/>
      <c r="G1007" s="884"/>
      <c r="H1007" s="884"/>
      <c r="I1007" s="884"/>
      <c r="J1007" s="884"/>
      <c r="K1007" s="719"/>
      <c r="L1007" s="719"/>
      <c r="M1007" s="719"/>
      <c r="N1007" s="719"/>
      <c r="O1007" s="719"/>
      <c r="P1007" s="719"/>
      <c r="Q1007" s="719"/>
      <c r="R1007" s="719"/>
      <c r="S1007" s="719"/>
      <c r="T1007" s="719"/>
      <c r="U1007" s="719"/>
      <c r="V1007" s="719"/>
      <c r="W1007" s="719"/>
      <c r="X1007" s="719"/>
      <c r="Y1007" s="719"/>
      <c r="Z1007" s="719"/>
      <c r="AA1007" s="719"/>
      <c r="AB1007" s="719"/>
      <c r="AC1007" s="719"/>
      <c r="AD1007" s="719"/>
      <c r="AE1007" s="164"/>
      <c r="AF1007" s="164"/>
      <c r="AG1007" s="199">
        <f t="shared" si="195"/>
        <v>1</v>
      </c>
      <c r="AH1007" s="293">
        <f t="shared" si="196"/>
        <v>0</v>
      </c>
      <c r="AI1007" s="294">
        <f t="shared" si="197"/>
        <v>0</v>
      </c>
      <c r="AJ1007" s="295">
        <f t="shared" si="198"/>
        <v>0</v>
      </c>
      <c r="AK1007" s="296">
        <f t="shared" si="199"/>
        <v>0</v>
      </c>
      <c r="AL1007" s="298">
        <f t="shared" si="200"/>
        <v>0</v>
      </c>
      <c r="AM1007" s="164"/>
      <c r="AN1007" s="402">
        <f t="shared" si="201"/>
        <v>1</v>
      </c>
      <c r="AO1007" s="370" t="str">
        <f>IF(AN1007=0,"",
IF(SUM($AN$995:AN1007)=1,AP1007,
IF($AN$1115&gt;SUM($AN$995:AN1007),_xlfn.CONCAT(", ",AP1007),
IF($AN$1115=SUM($AN$995:AN1007),_xlfn.CONCAT(" y ",AP1007)))))</f>
        <v>, 13</v>
      </c>
      <c r="AP1007" s="156" t="s">
        <v>5107</v>
      </c>
      <c r="AQ1007" s="272">
        <f t="shared" si="202"/>
        <v>0</v>
      </c>
      <c r="AR1007" s="273" t="str">
        <f>IF(AQ1007=0,"",
IF(SUM(AQ995:AQ1007)=1,AS1007,
IF(AQ1115&gt;SUM(AQ995:AQ1007),_xlfn.CONCAT(", ",AS1007),
IF(AQ1115=SUM(AQ995:AQ1007),_xlfn.CONCAT(" y ",AS1007)))))</f>
        <v/>
      </c>
      <c r="AS1007" s="156" t="s">
        <v>5107</v>
      </c>
    </row>
    <row r="1008" spans="1:45" ht="45" customHeight="1">
      <c r="A1008" s="57"/>
      <c r="B1008" s="26"/>
      <c r="C1008" s="165" t="s">
        <v>5030</v>
      </c>
      <c r="D1008" s="884" t="str">
        <f t="shared" si="194"/>
        <v>SECRETARIA DE TRABAJO PREVISION SOCIAL Y PRODUCTIVIDAD</v>
      </c>
      <c r="E1008" s="884"/>
      <c r="F1008" s="884"/>
      <c r="G1008" s="884"/>
      <c r="H1008" s="884"/>
      <c r="I1008" s="884"/>
      <c r="J1008" s="884"/>
      <c r="K1008" s="719"/>
      <c r="L1008" s="719"/>
      <c r="M1008" s="719"/>
      <c r="N1008" s="719"/>
      <c r="O1008" s="719"/>
      <c r="P1008" s="719"/>
      <c r="Q1008" s="719"/>
      <c r="R1008" s="719"/>
      <c r="S1008" s="719"/>
      <c r="T1008" s="719"/>
      <c r="U1008" s="719"/>
      <c r="V1008" s="719"/>
      <c r="W1008" s="719"/>
      <c r="X1008" s="719"/>
      <c r="Y1008" s="719"/>
      <c r="Z1008" s="719"/>
      <c r="AA1008" s="719"/>
      <c r="AB1008" s="719"/>
      <c r="AC1008" s="719"/>
      <c r="AD1008" s="719"/>
      <c r="AE1008" s="164"/>
      <c r="AF1008" s="164"/>
      <c r="AG1008" s="199">
        <f t="shared" si="195"/>
        <v>1</v>
      </c>
      <c r="AH1008" s="293">
        <f t="shared" si="196"/>
        <v>0</v>
      </c>
      <c r="AI1008" s="294">
        <f t="shared" si="197"/>
        <v>0</v>
      </c>
      <c r="AJ1008" s="295">
        <f t="shared" si="198"/>
        <v>0</v>
      </c>
      <c r="AK1008" s="296">
        <f t="shared" si="199"/>
        <v>0</v>
      </c>
      <c r="AL1008" s="298">
        <f t="shared" si="200"/>
        <v>0</v>
      </c>
      <c r="AM1008" s="164"/>
      <c r="AN1008" s="402">
        <f t="shared" si="201"/>
        <v>1</v>
      </c>
      <c r="AO1008" s="370" t="str">
        <f>IF(AN1008=0,"",
IF(SUM($AN$995:AN1008)=1,AP1008,
IF($AN$1115&gt;SUM($AN$995:AN1008),_xlfn.CONCAT(", ",AP1008),
IF($AN$1115=SUM($AN$995:AN1008),_xlfn.CONCAT(" y ",AP1008)))))</f>
        <v>, 14</v>
      </c>
      <c r="AP1008" s="156" t="s">
        <v>5108</v>
      </c>
      <c r="AQ1008" s="272">
        <f t="shared" si="202"/>
        <v>0</v>
      </c>
      <c r="AR1008" s="273" t="str">
        <f>IF(AQ1008=0,"",
IF(SUM(AQ995:AQ1008)=1,AS1008,
IF(AQ1115&gt;SUM(AQ995:AQ1008),_xlfn.CONCAT(", ",AS1008),
IF(AQ1115=SUM(AQ995:AQ1008),_xlfn.CONCAT(" y ",AS1008)))))</f>
        <v/>
      </c>
      <c r="AS1008" s="156" t="s">
        <v>5108</v>
      </c>
    </row>
    <row r="1009" spans="1:45" ht="30" customHeight="1">
      <c r="A1009" s="57"/>
      <c r="B1009" s="26"/>
      <c r="C1009" s="165" t="s">
        <v>5031</v>
      </c>
      <c r="D1009" s="884" t="str">
        <f t="shared" si="194"/>
        <v>SECRETARIA DE TURISMO Y CULTURA</v>
      </c>
      <c r="E1009" s="884"/>
      <c r="F1009" s="884"/>
      <c r="G1009" s="884"/>
      <c r="H1009" s="884"/>
      <c r="I1009" s="884"/>
      <c r="J1009" s="884"/>
      <c r="K1009" s="719"/>
      <c r="L1009" s="719"/>
      <c r="M1009" s="719"/>
      <c r="N1009" s="719"/>
      <c r="O1009" s="719"/>
      <c r="P1009" s="719"/>
      <c r="Q1009" s="719"/>
      <c r="R1009" s="719"/>
      <c r="S1009" s="719"/>
      <c r="T1009" s="719"/>
      <c r="U1009" s="719"/>
      <c r="V1009" s="719"/>
      <c r="W1009" s="719"/>
      <c r="X1009" s="719"/>
      <c r="Y1009" s="719"/>
      <c r="Z1009" s="719"/>
      <c r="AA1009" s="719"/>
      <c r="AB1009" s="719"/>
      <c r="AC1009" s="719"/>
      <c r="AD1009" s="719"/>
      <c r="AE1009" s="164"/>
      <c r="AF1009" s="164"/>
      <c r="AG1009" s="199">
        <f t="shared" si="195"/>
        <v>1</v>
      </c>
      <c r="AH1009" s="293">
        <f t="shared" si="196"/>
        <v>0</v>
      </c>
      <c r="AI1009" s="294">
        <f t="shared" si="197"/>
        <v>0</v>
      </c>
      <c r="AJ1009" s="295">
        <f t="shared" si="198"/>
        <v>0</v>
      </c>
      <c r="AK1009" s="296">
        <f t="shared" si="199"/>
        <v>0</v>
      </c>
      <c r="AL1009" s="298">
        <f t="shared" si="200"/>
        <v>0</v>
      </c>
      <c r="AM1009" s="164"/>
      <c r="AN1009" s="402">
        <f t="shared" si="201"/>
        <v>1</v>
      </c>
      <c r="AO1009" s="370" t="str">
        <f>IF(AN1009=0,"",
IF(SUM($AN$995:AN1009)=1,AP1009,
IF($AN$1115&gt;SUM($AN$995:AN1009),_xlfn.CONCAT(", ",AP1009),
IF($AN$1115=SUM($AN$995:AN1009),_xlfn.CONCAT(" y ",AP1009)))))</f>
        <v>, 15</v>
      </c>
      <c r="AP1009" s="156" t="s">
        <v>5109</v>
      </c>
      <c r="AQ1009" s="272">
        <f t="shared" si="202"/>
        <v>0</v>
      </c>
      <c r="AR1009" s="273" t="str">
        <f>IF(AQ1009=0,"",
IF(SUM(AQ995:AQ1009)=1,AS1009,
IF(AQ1115&gt;SUM(AQ995:AQ1009),_xlfn.CONCAT(", ",AS1009),
IF(AQ1115=SUM(AQ995:AQ1009),_xlfn.CONCAT(" y ",AS1009)))))</f>
        <v/>
      </c>
      <c r="AS1009" s="156" t="s">
        <v>5109</v>
      </c>
    </row>
    <row r="1010" spans="1:45" ht="30" customHeight="1">
      <c r="A1010" s="57"/>
      <c r="B1010" s="26"/>
      <c r="C1010" s="165" t="s">
        <v>5032</v>
      </c>
      <c r="D1010" s="884" t="str">
        <f t="shared" si="194"/>
        <v>SECRETARIA DE PROTECCION CIVIL</v>
      </c>
      <c r="E1010" s="884"/>
      <c r="F1010" s="884"/>
      <c r="G1010" s="884"/>
      <c r="H1010" s="884"/>
      <c r="I1010" s="884"/>
      <c r="J1010" s="884"/>
      <c r="K1010" s="719"/>
      <c r="L1010" s="719"/>
      <c r="M1010" s="719"/>
      <c r="N1010" s="719"/>
      <c r="O1010" s="719"/>
      <c r="P1010" s="719"/>
      <c r="Q1010" s="719"/>
      <c r="R1010" s="719"/>
      <c r="S1010" s="719"/>
      <c r="T1010" s="719"/>
      <c r="U1010" s="719"/>
      <c r="V1010" s="719"/>
      <c r="W1010" s="719"/>
      <c r="X1010" s="719"/>
      <c r="Y1010" s="719"/>
      <c r="Z1010" s="719"/>
      <c r="AA1010" s="719"/>
      <c r="AB1010" s="719"/>
      <c r="AC1010" s="719"/>
      <c r="AD1010" s="719"/>
      <c r="AE1010" s="164"/>
      <c r="AF1010" s="164"/>
      <c r="AG1010" s="199">
        <f t="shared" si="195"/>
        <v>1</v>
      </c>
      <c r="AH1010" s="293">
        <f t="shared" si="196"/>
        <v>0</v>
      </c>
      <c r="AI1010" s="294">
        <f t="shared" si="197"/>
        <v>0</v>
      </c>
      <c r="AJ1010" s="295">
        <f t="shared" si="198"/>
        <v>0</v>
      </c>
      <c r="AK1010" s="296">
        <f t="shared" si="199"/>
        <v>0</v>
      </c>
      <c r="AL1010" s="298">
        <f t="shared" si="200"/>
        <v>0</v>
      </c>
      <c r="AM1010" s="164"/>
      <c r="AN1010" s="402">
        <f t="shared" si="201"/>
        <v>1</v>
      </c>
      <c r="AO1010" s="370" t="str">
        <f>IF(AN1010=0,"",
IF(SUM($AN$995:AN1010)=1,AP1010,
IF($AN$1115&gt;SUM($AN$995:AN1010),_xlfn.CONCAT(", ",AP1010),
IF($AN$1115=SUM($AN$995:AN1010),_xlfn.CONCAT(" y ",AP1010)))))</f>
        <v>, 16</v>
      </c>
      <c r="AP1010" s="156" t="s">
        <v>5110</v>
      </c>
      <c r="AQ1010" s="272">
        <f t="shared" si="202"/>
        <v>0</v>
      </c>
      <c r="AR1010" s="273" t="str">
        <f>IF(AQ1010=0,"",
IF(SUM(AQ995:AQ1010)=1,AS1010,
IF(AQ1115&gt;SUM(AQ995:AQ1010),_xlfn.CONCAT(", ",AS1010),
IF(AQ1115=SUM(AQ995:AQ1010),_xlfn.CONCAT(" y ",AS1010)))))</f>
        <v/>
      </c>
      <c r="AS1010" s="156" t="s">
        <v>5110</v>
      </c>
    </row>
    <row r="1011" spans="1:45" ht="30" customHeight="1">
      <c r="A1011" s="57"/>
      <c r="B1011" s="26"/>
      <c r="C1011" s="165" t="s">
        <v>5033</v>
      </c>
      <c r="D1011" s="884" t="str">
        <f t="shared" si="194"/>
        <v>SECRETARIA DE MEDIO AMBIENTE</v>
      </c>
      <c r="E1011" s="884"/>
      <c r="F1011" s="884"/>
      <c r="G1011" s="884"/>
      <c r="H1011" s="884"/>
      <c r="I1011" s="884"/>
      <c r="J1011" s="884"/>
      <c r="K1011" s="719"/>
      <c r="L1011" s="719"/>
      <c r="M1011" s="719"/>
      <c r="N1011" s="719"/>
      <c r="O1011" s="719"/>
      <c r="P1011" s="719"/>
      <c r="Q1011" s="719"/>
      <c r="R1011" s="719"/>
      <c r="S1011" s="719"/>
      <c r="T1011" s="719"/>
      <c r="U1011" s="719"/>
      <c r="V1011" s="719"/>
      <c r="W1011" s="719"/>
      <c r="X1011" s="719"/>
      <c r="Y1011" s="719"/>
      <c r="Z1011" s="719"/>
      <c r="AA1011" s="719"/>
      <c r="AB1011" s="719"/>
      <c r="AC1011" s="719"/>
      <c r="AD1011" s="719"/>
      <c r="AE1011" s="164"/>
      <c r="AF1011" s="164"/>
      <c r="AG1011" s="199">
        <f t="shared" si="195"/>
        <v>1</v>
      </c>
      <c r="AH1011" s="293">
        <f t="shared" si="196"/>
        <v>0</v>
      </c>
      <c r="AI1011" s="294">
        <f t="shared" si="197"/>
        <v>0</v>
      </c>
      <c r="AJ1011" s="295">
        <f t="shared" si="198"/>
        <v>0</v>
      </c>
      <c r="AK1011" s="296">
        <f t="shared" si="199"/>
        <v>0</v>
      </c>
      <c r="AL1011" s="298">
        <f t="shared" si="200"/>
        <v>0</v>
      </c>
      <c r="AM1011" s="164"/>
      <c r="AN1011" s="402">
        <f t="shared" si="201"/>
        <v>1</v>
      </c>
      <c r="AO1011" s="370" t="str">
        <f>IF(AN1011=0,"",
IF(SUM($AN$995:AN1011)=1,AP1011,
IF($AN$1115&gt;SUM($AN$995:AN1011),_xlfn.CONCAT(", ",AP1011),
IF($AN$1115=SUM($AN$995:AN1011),_xlfn.CONCAT(" y ",AP1011)))))</f>
        <v>, 17</v>
      </c>
      <c r="AP1011" s="156" t="s">
        <v>5111</v>
      </c>
      <c r="AQ1011" s="272">
        <f t="shared" si="202"/>
        <v>0</v>
      </c>
      <c r="AR1011" s="273" t="str">
        <f>IF(AQ1011=0,"",
IF(SUM(AQ995:AQ1011)=1,AS1011,
IF(AQ1115&gt;SUM(AQ995:AQ1011),_xlfn.CONCAT(", ",AS1011),
IF(AQ1115=SUM(AQ995:AQ1011),_xlfn.CONCAT(" y ",AS1011)))))</f>
        <v/>
      </c>
      <c r="AS1011" s="156" t="s">
        <v>5111</v>
      </c>
    </row>
    <row r="1012" spans="1:45" ht="30" customHeight="1">
      <c r="A1012" s="57"/>
      <c r="B1012" s="26"/>
      <c r="C1012" s="165" t="s">
        <v>5034</v>
      </c>
      <c r="D1012" s="884" t="str">
        <f t="shared" si="194"/>
        <v>SERVICIOS DE SALUD DE VERACRUZ</v>
      </c>
      <c r="E1012" s="884"/>
      <c r="F1012" s="884"/>
      <c r="G1012" s="884"/>
      <c r="H1012" s="884"/>
      <c r="I1012" s="884"/>
      <c r="J1012" s="884"/>
      <c r="K1012" s="719"/>
      <c r="L1012" s="719"/>
      <c r="M1012" s="719"/>
      <c r="N1012" s="719"/>
      <c r="O1012" s="719"/>
      <c r="P1012" s="719"/>
      <c r="Q1012" s="719"/>
      <c r="R1012" s="719"/>
      <c r="S1012" s="719"/>
      <c r="T1012" s="719"/>
      <c r="U1012" s="719"/>
      <c r="V1012" s="719"/>
      <c r="W1012" s="719"/>
      <c r="X1012" s="719"/>
      <c r="Y1012" s="719"/>
      <c r="Z1012" s="719"/>
      <c r="AA1012" s="719"/>
      <c r="AB1012" s="719"/>
      <c r="AC1012" s="719"/>
      <c r="AD1012" s="719"/>
      <c r="AE1012" s="164"/>
      <c r="AF1012" s="164"/>
      <c r="AG1012" s="199">
        <f t="shared" si="195"/>
        <v>1</v>
      </c>
      <c r="AH1012" s="293">
        <f t="shared" si="196"/>
        <v>0</v>
      </c>
      <c r="AI1012" s="294">
        <f t="shared" si="197"/>
        <v>0</v>
      </c>
      <c r="AJ1012" s="295">
        <f t="shared" si="198"/>
        <v>0</v>
      </c>
      <c r="AK1012" s="296">
        <f t="shared" si="199"/>
        <v>0</v>
      </c>
      <c r="AL1012" s="298">
        <f t="shared" si="200"/>
        <v>0</v>
      </c>
      <c r="AM1012" s="164"/>
      <c r="AN1012" s="402">
        <f t="shared" si="201"/>
        <v>1</v>
      </c>
      <c r="AO1012" s="370" t="str">
        <f>IF(AN1012=0,"",
IF(SUM($AN$995:AN1012)=1,AP1012,
IF($AN$1115&gt;SUM($AN$995:AN1012),_xlfn.CONCAT(", ",AP1012),
IF($AN$1115=SUM($AN$995:AN1012),_xlfn.CONCAT(" y ",AP1012)))))</f>
        <v>, 18</v>
      </c>
      <c r="AP1012" s="156" t="s">
        <v>5112</v>
      </c>
      <c r="AQ1012" s="272">
        <f t="shared" si="202"/>
        <v>0</v>
      </c>
      <c r="AR1012" s="273" t="str">
        <f>IF(AQ1012=0,"",
IF(SUM(AQ995:AQ1012)=1,AS1012,
IF(AQ1115&gt;SUM(AQ995:AQ1012),_xlfn.CONCAT(", ",AS1012),
IF(AQ1115=SUM(AQ995:AQ1012),_xlfn.CONCAT(" y ",AS1012)))))</f>
        <v/>
      </c>
      <c r="AS1012" s="156" t="s">
        <v>5112</v>
      </c>
    </row>
    <row r="1013" spans="1:45" ht="45" customHeight="1">
      <c r="A1013" s="57"/>
      <c r="B1013" s="26"/>
      <c r="C1013" s="165" t="s">
        <v>5035</v>
      </c>
      <c r="D1013" s="884" t="str">
        <f t="shared" si="194"/>
        <v>SISTEMA PARA EL DESARROLLO INTEGRAL DE LA FAMILIA</v>
      </c>
      <c r="E1013" s="884"/>
      <c r="F1013" s="884"/>
      <c r="G1013" s="884"/>
      <c r="H1013" s="884"/>
      <c r="I1013" s="884"/>
      <c r="J1013" s="884"/>
      <c r="K1013" s="719"/>
      <c r="L1013" s="719"/>
      <c r="M1013" s="719"/>
      <c r="N1013" s="719"/>
      <c r="O1013" s="719"/>
      <c r="P1013" s="719"/>
      <c r="Q1013" s="719"/>
      <c r="R1013" s="719"/>
      <c r="S1013" s="719"/>
      <c r="T1013" s="719"/>
      <c r="U1013" s="719"/>
      <c r="V1013" s="719"/>
      <c r="W1013" s="719"/>
      <c r="X1013" s="719"/>
      <c r="Y1013" s="719"/>
      <c r="Z1013" s="719"/>
      <c r="AA1013" s="719"/>
      <c r="AB1013" s="719"/>
      <c r="AC1013" s="719"/>
      <c r="AD1013" s="719"/>
      <c r="AE1013" s="164"/>
      <c r="AF1013" s="164"/>
      <c r="AG1013" s="199">
        <f t="shared" si="195"/>
        <v>1</v>
      </c>
      <c r="AH1013" s="293">
        <f t="shared" si="196"/>
        <v>0</v>
      </c>
      <c r="AI1013" s="294">
        <f t="shared" si="197"/>
        <v>0</v>
      </c>
      <c r="AJ1013" s="295">
        <f t="shared" si="198"/>
        <v>0</v>
      </c>
      <c r="AK1013" s="296">
        <f t="shared" si="199"/>
        <v>0</v>
      </c>
      <c r="AL1013" s="298">
        <f t="shared" si="200"/>
        <v>0</v>
      </c>
      <c r="AM1013" s="164"/>
      <c r="AN1013" s="402">
        <f t="shared" si="201"/>
        <v>1</v>
      </c>
      <c r="AO1013" s="370" t="str">
        <f>IF(AN1013=0,"",
IF(SUM($AN$995:AN1013)=1,AP1013,
IF($AN$1115&gt;SUM($AN$995:AN1013),_xlfn.CONCAT(", ",AP1013),
IF($AN$1115=SUM($AN$995:AN1013),_xlfn.CONCAT(" y ",AP1013)))))</f>
        <v>, 19</v>
      </c>
      <c r="AP1013" s="156" t="s">
        <v>5113</v>
      </c>
      <c r="AQ1013" s="272">
        <f t="shared" si="202"/>
        <v>0</v>
      </c>
      <c r="AR1013" s="273" t="str">
        <f>IF(AQ1013=0,"",
IF(SUM(AQ995:AQ1013)=1,AS1013,
IF(AQ1115&gt;SUM(AQ995:AQ1013),_xlfn.CONCAT(", ",AS1013),
IF(AQ1115=SUM(AQ995:AQ1013),_xlfn.CONCAT(" y ",AS1013)))))</f>
        <v/>
      </c>
      <c r="AS1013" s="156" t="s">
        <v>5113</v>
      </c>
    </row>
    <row r="1014" spans="1:45" ht="30" customHeight="1">
      <c r="A1014" s="57"/>
      <c r="B1014" s="26"/>
      <c r="C1014" s="165" t="s">
        <v>5036</v>
      </c>
      <c r="D1014" s="884" t="str">
        <f t="shared" si="194"/>
        <v>COMISION DE ARBITRAJE MEDICO</v>
      </c>
      <c r="E1014" s="884"/>
      <c r="F1014" s="884"/>
      <c r="G1014" s="884"/>
      <c r="H1014" s="884"/>
      <c r="I1014" s="884"/>
      <c r="J1014" s="884"/>
      <c r="K1014" s="719"/>
      <c r="L1014" s="719"/>
      <c r="M1014" s="719"/>
      <c r="N1014" s="719"/>
      <c r="O1014" s="719"/>
      <c r="P1014" s="719"/>
      <c r="Q1014" s="719"/>
      <c r="R1014" s="719"/>
      <c r="S1014" s="719"/>
      <c r="T1014" s="719"/>
      <c r="U1014" s="719"/>
      <c r="V1014" s="719"/>
      <c r="W1014" s="719"/>
      <c r="X1014" s="719"/>
      <c r="Y1014" s="719"/>
      <c r="Z1014" s="719"/>
      <c r="AA1014" s="719"/>
      <c r="AB1014" s="719"/>
      <c r="AC1014" s="719"/>
      <c r="AD1014" s="719"/>
      <c r="AE1014" s="164"/>
      <c r="AF1014" s="164"/>
      <c r="AG1014" s="199">
        <f t="shared" si="195"/>
        <v>1</v>
      </c>
      <c r="AH1014" s="293">
        <f t="shared" si="196"/>
        <v>0</v>
      </c>
      <c r="AI1014" s="294">
        <f t="shared" si="197"/>
        <v>0</v>
      </c>
      <c r="AJ1014" s="295">
        <f t="shared" si="198"/>
        <v>0</v>
      </c>
      <c r="AK1014" s="296">
        <f t="shared" si="199"/>
        <v>0</v>
      </c>
      <c r="AL1014" s="298">
        <f t="shared" si="200"/>
        <v>0</v>
      </c>
      <c r="AM1014" s="164"/>
      <c r="AN1014" s="402">
        <f t="shared" si="201"/>
        <v>1</v>
      </c>
      <c r="AO1014" s="370" t="str">
        <f>IF(AN1014=0,"",
IF(SUM($AN$995:AN1014)=1,AP1014,
IF($AN$1115&gt;SUM($AN$995:AN1014),_xlfn.CONCAT(", ",AP1014),
IF($AN$1115=SUM($AN$995:AN1014),_xlfn.CONCAT(" y ",AP1014)))))</f>
        <v>, 20</v>
      </c>
      <c r="AP1014" s="156" t="s">
        <v>5114</v>
      </c>
      <c r="AQ1014" s="272">
        <f t="shared" si="202"/>
        <v>0</v>
      </c>
      <c r="AR1014" s="273" t="str">
        <f>IF(AQ1014=0,"",
IF(SUM(AQ995:AQ1014)=1,AS1014,
IF(AQ1115&gt;SUM(AQ995:AQ1014),_xlfn.CONCAT(", ",AS1014),
IF(AQ1115=SUM(AQ995:AQ1014),_xlfn.CONCAT(" y ",AS1014)))))</f>
        <v/>
      </c>
      <c r="AS1014" s="156" t="s">
        <v>5114</v>
      </c>
    </row>
    <row r="1015" spans="1:45" ht="30" customHeight="1">
      <c r="A1015" s="57"/>
      <c r="B1015" s="26"/>
      <c r="C1015" s="165" t="s">
        <v>5037</v>
      </c>
      <c r="D1015" s="884" t="str">
        <f t="shared" si="194"/>
        <v>ACADEMIA VERACRUZANA DE LAS LENGUAS INDIGENAS</v>
      </c>
      <c r="E1015" s="884"/>
      <c r="F1015" s="884"/>
      <c r="G1015" s="884"/>
      <c r="H1015" s="884"/>
      <c r="I1015" s="884"/>
      <c r="J1015" s="884"/>
      <c r="K1015" s="719"/>
      <c r="L1015" s="719"/>
      <c r="M1015" s="719"/>
      <c r="N1015" s="719"/>
      <c r="O1015" s="719"/>
      <c r="P1015" s="719"/>
      <c r="Q1015" s="719"/>
      <c r="R1015" s="719"/>
      <c r="S1015" s="719"/>
      <c r="T1015" s="719"/>
      <c r="U1015" s="719"/>
      <c r="V1015" s="719"/>
      <c r="W1015" s="719"/>
      <c r="X1015" s="719"/>
      <c r="Y1015" s="719"/>
      <c r="Z1015" s="719"/>
      <c r="AA1015" s="719"/>
      <c r="AB1015" s="719"/>
      <c r="AC1015" s="719"/>
      <c r="AD1015" s="719"/>
      <c r="AE1015" s="164"/>
      <c r="AF1015" s="164"/>
      <c r="AG1015" s="199">
        <f t="shared" si="195"/>
        <v>1</v>
      </c>
      <c r="AH1015" s="293">
        <f t="shared" si="196"/>
        <v>0</v>
      </c>
      <c r="AI1015" s="294">
        <f t="shared" si="197"/>
        <v>0</v>
      </c>
      <c r="AJ1015" s="295">
        <f t="shared" si="198"/>
        <v>0</v>
      </c>
      <c r="AK1015" s="296">
        <f t="shared" si="199"/>
        <v>0</v>
      </c>
      <c r="AL1015" s="298">
        <f t="shared" si="200"/>
        <v>0</v>
      </c>
      <c r="AM1015" s="164"/>
      <c r="AN1015" s="402">
        <f t="shared" si="201"/>
        <v>1</v>
      </c>
      <c r="AO1015" s="370" t="str">
        <f>IF(AN1015=0,"",
IF(SUM($AN$995:AN1015)=1,AP1015,
IF($AN$1115&gt;SUM($AN$995:AN1015),_xlfn.CONCAT(", ",AP1015),
IF($AN$1115=SUM($AN$995:AN1015),_xlfn.CONCAT(" y ",AP1015)))))</f>
        <v>, 21</v>
      </c>
      <c r="AP1015" s="156" t="s">
        <v>5115</v>
      </c>
      <c r="AQ1015" s="272">
        <f t="shared" si="202"/>
        <v>0</v>
      </c>
      <c r="AR1015" s="273" t="str">
        <f>IF(AQ1015=0,"",
IF(SUM(AQ995:AQ1015)=1,AS1015,
IF(AQ1115&gt;SUM(AQ995:AQ1015),_xlfn.CONCAT(", ",AS1015),
IF(AQ1115=SUM(AQ995:AQ1015),_xlfn.CONCAT(" y ",AS1015)))))</f>
        <v/>
      </c>
      <c r="AS1015" s="156" t="s">
        <v>5115</v>
      </c>
    </row>
    <row r="1016" spans="1:45" ht="30" customHeight="1">
      <c r="A1016" s="57"/>
      <c r="B1016" s="26"/>
      <c r="C1016" s="165" t="s">
        <v>5038</v>
      </c>
      <c r="D1016" s="884" t="str">
        <f t="shared" si="194"/>
        <v>INSTITUTO VERACRUZANO DEL DEPORTE</v>
      </c>
      <c r="E1016" s="884"/>
      <c r="F1016" s="884"/>
      <c r="G1016" s="884"/>
      <c r="H1016" s="884"/>
      <c r="I1016" s="884"/>
      <c r="J1016" s="884"/>
      <c r="K1016" s="719"/>
      <c r="L1016" s="719"/>
      <c r="M1016" s="719"/>
      <c r="N1016" s="719"/>
      <c r="O1016" s="719"/>
      <c r="P1016" s="719"/>
      <c r="Q1016" s="719"/>
      <c r="R1016" s="719"/>
      <c r="S1016" s="719"/>
      <c r="T1016" s="719"/>
      <c r="U1016" s="719"/>
      <c r="V1016" s="719"/>
      <c r="W1016" s="719"/>
      <c r="X1016" s="719"/>
      <c r="Y1016" s="719"/>
      <c r="Z1016" s="719"/>
      <c r="AA1016" s="719"/>
      <c r="AB1016" s="719"/>
      <c r="AC1016" s="719"/>
      <c r="AD1016" s="719"/>
      <c r="AE1016" s="164"/>
      <c r="AF1016" s="164"/>
      <c r="AG1016" s="199">
        <f t="shared" si="195"/>
        <v>1</v>
      </c>
      <c r="AH1016" s="293">
        <f t="shared" si="196"/>
        <v>0</v>
      </c>
      <c r="AI1016" s="294">
        <f t="shared" si="197"/>
        <v>0</v>
      </c>
      <c r="AJ1016" s="295">
        <f t="shared" si="198"/>
        <v>0</v>
      </c>
      <c r="AK1016" s="296">
        <f t="shared" si="199"/>
        <v>0</v>
      </c>
      <c r="AL1016" s="298">
        <f t="shared" si="200"/>
        <v>0</v>
      </c>
      <c r="AM1016" s="164"/>
      <c r="AN1016" s="402">
        <f t="shared" si="201"/>
        <v>1</v>
      </c>
      <c r="AO1016" s="370" t="str">
        <f>IF(AN1016=0,"",
IF(SUM($AN$995:AN1016)=1,AP1016,
IF($AN$1115&gt;SUM($AN$995:AN1016),_xlfn.CONCAT(", ",AP1016),
IF($AN$1115=SUM($AN$995:AN1016),_xlfn.CONCAT(" y ",AP1016)))))</f>
        <v>, 22</v>
      </c>
      <c r="AP1016" s="156" t="s">
        <v>5116</v>
      </c>
      <c r="AQ1016" s="272">
        <f t="shared" si="202"/>
        <v>0</v>
      </c>
      <c r="AR1016" s="273" t="str">
        <f>IF(AQ1016=0,"",
IF(SUM(AQ995:AQ1016)=1,AS1016,
IF(AQ1115&gt;SUM(AQ995:AQ1016),_xlfn.CONCAT(", ",AS1016),
IF(AQ1115=SUM(AQ995:AQ1016),_xlfn.CONCAT(" y ",AS1016)))))</f>
        <v/>
      </c>
      <c r="AS1016" s="156" t="s">
        <v>5116</v>
      </c>
    </row>
    <row r="1017" spans="1:45" ht="45" customHeight="1">
      <c r="A1017" s="57"/>
      <c r="B1017" s="26"/>
      <c r="C1017" s="165" t="s">
        <v>5039</v>
      </c>
      <c r="D1017" s="884" t="str">
        <f t="shared" si="194"/>
        <v>INSTITUTO DE ESPACIOS EDUCATIVOS DEL ESTADO DE VERACRUZ</v>
      </c>
      <c r="E1017" s="884"/>
      <c r="F1017" s="884"/>
      <c r="G1017" s="884"/>
      <c r="H1017" s="884"/>
      <c r="I1017" s="884"/>
      <c r="J1017" s="884"/>
      <c r="K1017" s="719"/>
      <c r="L1017" s="719"/>
      <c r="M1017" s="719"/>
      <c r="N1017" s="719"/>
      <c r="O1017" s="719"/>
      <c r="P1017" s="719"/>
      <c r="Q1017" s="719"/>
      <c r="R1017" s="719"/>
      <c r="S1017" s="719"/>
      <c r="T1017" s="719"/>
      <c r="U1017" s="719"/>
      <c r="V1017" s="719"/>
      <c r="W1017" s="719"/>
      <c r="X1017" s="719"/>
      <c r="Y1017" s="719"/>
      <c r="Z1017" s="719"/>
      <c r="AA1017" s="719"/>
      <c r="AB1017" s="719"/>
      <c r="AC1017" s="719"/>
      <c r="AD1017" s="719"/>
      <c r="AE1017" s="164"/>
      <c r="AF1017" s="164"/>
      <c r="AG1017" s="199">
        <f t="shared" si="195"/>
        <v>1</v>
      </c>
      <c r="AH1017" s="293">
        <f t="shared" si="196"/>
        <v>0</v>
      </c>
      <c r="AI1017" s="294">
        <f t="shared" si="197"/>
        <v>0</v>
      </c>
      <c r="AJ1017" s="295">
        <f t="shared" si="198"/>
        <v>0</v>
      </c>
      <c r="AK1017" s="296">
        <f t="shared" si="199"/>
        <v>0</v>
      </c>
      <c r="AL1017" s="298">
        <f t="shared" si="200"/>
        <v>0</v>
      </c>
      <c r="AM1017" s="164"/>
      <c r="AN1017" s="402">
        <f t="shared" si="201"/>
        <v>1</v>
      </c>
      <c r="AO1017" s="370" t="str">
        <f>IF(AN1017=0,"",
IF(SUM($AN$995:AN1017)=1,AP1017,
IF($AN$1115&gt;SUM($AN$995:AN1017),_xlfn.CONCAT(", ",AP1017),
IF($AN$1115=SUM($AN$995:AN1017),_xlfn.CONCAT(" y ",AP1017)))))</f>
        <v>, 23</v>
      </c>
      <c r="AP1017" s="156" t="s">
        <v>5117</v>
      </c>
      <c r="AQ1017" s="272">
        <f t="shared" si="202"/>
        <v>0</v>
      </c>
      <c r="AR1017" s="273" t="str">
        <f>IF(AQ1017=0,"",
IF(SUM(AQ995:AQ1017)=1,AS1017,
IF(AQ1115&gt;SUM(AQ995:AQ1017),_xlfn.CONCAT(", ",AS1017),
IF(AQ1115=SUM(AQ995:AQ1017),_xlfn.CONCAT(" y ",AS1017)))))</f>
        <v/>
      </c>
      <c r="AS1017" s="156" t="s">
        <v>5117</v>
      </c>
    </row>
    <row r="1018" spans="1:45" ht="30" customHeight="1">
      <c r="A1018" s="57"/>
      <c r="B1018" s="26"/>
      <c r="C1018" s="165" t="s">
        <v>5040</v>
      </c>
      <c r="D1018" s="884" t="str">
        <f t="shared" si="194"/>
        <v>COLEGIO DE BACHILLERES DEL ESTADO DE VERACRUZ</v>
      </c>
      <c r="E1018" s="884"/>
      <c r="F1018" s="884"/>
      <c r="G1018" s="884"/>
      <c r="H1018" s="884"/>
      <c r="I1018" s="884"/>
      <c r="J1018" s="884"/>
      <c r="K1018" s="719"/>
      <c r="L1018" s="719"/>
      <c r="M1018" s="719"/>
      <c r="N1018" s="719"/>
      <c r="O1018" s="719"/>
      <c r="P1018" s="719"/>
      <c r="Q1018" s="719"/>
      <c r="R1018" s="719"/>
      <c r="S1018" s="719"/>
      <c r="T1018" s="719"/>
      <c r="U1018" s="719"/>
      <c r="V1018" s="719"/>
      <c r="W1018" s="719"/>
      <c r="X1018" s="719"/>
      <c r="Y1018" s="719"/>
      <c r="Z1018" s="719"/>
      <c r="AA1018" s="719"/>
      <c r="AB1018" s="719"/>
      <c r="AC1018" s="719"/>
      <c r="AD1018" s="719"/>
      <c r="AE1018" s="164"/>
      <c r="AF1018" s="164"/>
      <c r="AG1018" s="199">
        <f t="shared" si="195"/>
        <v>1</v>
      </c>
      <c r="AH1018" s="293">
        <f t="shared" si="196"/>
        <v>0</v>
      </c>
      <c r="AI1018" s="294">
        <f t="shared" si="197"/>
        <v>0</v>
      </c>
      <c r="AJ1018" s="295">
        <f t="shared" si="198"/>
        <v>0</v>
      </c>
      <c r="AK1018" s="296">
        <f t="shared" si="199"/>
        <v>0</v>
      </c>
      <c r="AL1018" s="298">
        <f t="shared" si="200"/>
        <v>0</v>
      </c>
      <c r="AM1018" s="164"/>
      <c r="AN1018" s="402">
        <f t="shared" si="201"/>
        <v>1</v>
      </c>
      <c r="AO1018" s="370" t="str">
        <f>IF(AN1018=0,"",
IF(SUM($AN$995:AN1018)=1,AP1018,
IF($AN$1115&gt;SUM($AN$995:AN1018),_xlfn.CONCAT(", ",AP1018),
IF($AN$1115=SUM($AN$995:AN1018),_xlfn.CONCAT(" y ",AP1018)))))</f>
        <v>, 24</v>
      </c>
      <c r="AP1018" s="156" t="s">
        <v>5118</v>
      </c>
      <c r="AQ1018" s="272">
        <f t="shared" si="202"/>
        <v>0</v>
      </c>
      <c r="AR1018" s="273" t="str">
        <f>IF(AQ1018=0,"",
IF(SUM(AQ995:AQ1018)=1,AS1018,
IF(AQ1115&gt;SUM(AQ995:AQ1018),_xlfn.CONCAT(", ",AS1018),
IF(AQ1115=SUM(AQ995:AQ1018),_xlfn.CONCAT(" y ",AS1018)))))</f>
        <v/>
      </c>
      <c r="AS1018" s="156" t="s">
        <v>5118</v>
      </c>
    </row>
    <row r="1019" spans="1:45" ht="30" customHeight="1">
      <c r="A1019" s="57"/>
      <c r="B1019" s="26"/>
      <c r="C1019" s="165" t="s">
        <v>5041</v>
      </c>
      <c r="D1019" s="884" t="str">
        <f t="shared" si="194"/>
        <v>INSTITUTO TECNOLOGICO SUPERIOR DE MISANTLA</v>
      </c>
      <c r="E1019" s="884"/>
      <c r="F1019" s="884"/>
      <c r="G1019" s="884"/>
      <c r="H1019" s="884"/>
      <c r="I1019" s="884"/>
      <c r="J1019" s="884"/>
      <c r="K1019" s="719"/>
      <c r="L1019" s="719"/>
      <c r="M1019" s="719"/>
      <c r="N1019" s="719"/>
      <c r="O1019" s="719"/>
      <c r="P1019" s="719"/>
      <c r="Q1019" s="719"/>
      <c r="R1019" s="719"/>
      <c r="S1019" s="719"/>
      <c r="T1019" s="719"/>
      <c r="U1019" s="719"/>
      <c r="V1019" s="719"/>
      <c r="W1019" s="719"/>
      <c r="X1019" s="719"/>
      <c r="Y1019" s="719"/>
      <c r="Z1019" s="719"/>
      <c r="AA1019" s="719"/>
      <c r="AB1019" s="719"/>
      <c r="AC1019" s="719"/>
      <c r="AD1019" s="719"/>
      <c r="AE1019" s="164"/>
      <c r="AF1019" s="164"/>
      <c r="AG1019" s="199">
        <f t="shared" si="195"/>
        <v>1</v>
      </c>
      <c r="AH1019" s="293">
        <f t="shared" si="196"/>
        <v>0</v>
      </c>
      <c r="AI1019" s="294">
        <f t="shared" si="197"/>
        <v>0</v>
      </c>
      <c r="AJ1019" s="295">
        <f t="shared" si="198"/>
        <v>0</v>
      </c>
      <c r="AK1019" s="296">
        <f t="shared" si="199"/>
        <v>0</v>
      </c>
      <c r="AL1019" s="298">
        <f t="shared" si="200"/>
        <v>0</v>
      </c>
      <c r="AM1019" s="164"/>
      <c r="AN1019" s="402">
        <f t="shared" si="201"/>
        <v>1</v>
      </c>
      <c r="AO1019" s="370" t="str">
        <f>IF(AN1019=0,"",
IF(SUM($AN$995:AN1019)=1,AP1019,
IF($AN$1115&gt;SUM($AN$995:AN1019),_xlfn.CONCAT(", ",AP1019),
IF($AN$1115=SUM($AN$995:AN1019),_xlfn.CONCAT(" y ",AP1019)))))</f>
        <v>, 25</v>
      </c>
      <c r="AP1019" s="156" t="s">
        <v>5119</v>
      </c>
      <c r="AQ1019" s="272">
        <f t="shared" si="202"/>
        <v>0</v>
      </c>
      <c r="AR1019" s="273" t="str">
        <f>IF(AQ1019=0,"",
IF(SUM(AQ995:AQ1019)=1,AS1019,
IF(AQ1115&gt;SUM(AQ995:AQ1019),_xlfn.CONCAT(", ",AS1019),
IF(AQ1115=SUM(AQ995:AQ1019),_xlfn.CONCAT(" y ",AS1019)))))</f>
        <v/>
      </c>
      <c r="AS1019" s="156" t="s">
        <v>5119</v>
      </c>
    </row>
    <row r="1020" spans="1:45" ht="30" customHeight="1">
      <c r="A1020" s="57"/>
      <c r="B1020" s="26"/>
      <c r="C1020" s="165" t="s">
        <v>5042</v>
      </c>
      <c r="D1020" s="884" t="str">
        <f t="shared" si="194"/>
        <v>INSTITUTO TECNOLOGICO SUPERIOR DE SAN ANDRES TUXTLA</v>
      </c>
      <c r="E1020" s="884"/>
      <c r="F1020" s="884"/>
      <c r="G1020" s="884"/>
      <c r="H1020" s="884"/>
      <c r="I1020" s="884"/>
      <c r="J1020" s="884"/>
      <c r="K1020" s="719"/>
      <c r="L1020" s="719"/>
      <c r="M1020" s="719"/>
      <c r="N1020" s="719"/>
      <c r="O1020" s="719"/>
      <c r="P1020" s="719"/>
      <c r="Q1020" s="719"/>
      <c r="R1020" s="719"/>
      <c r="S1020" s="719"/>
      <c r="T1020" s="719"/>
      <c r="U1020" s="719"/>
      <c r="V1020" s="719"/>
      <c r="W1020" s="719"/>
      <c r="X1020" s="719"/>
      <c r="Y1020" s="719"/>
      <c r="Z1020" s="719"/>
      <c r="AA1020" s="719"/>
      <c r="AB1020" s="719"/>
      <c r="AC1020" s="719"/>
      <c r="AD1020" s="719"/>
      <c r="AE1020" s="164"/>
      <c r="AF1020" s="164"/>
      <c r="AG1020" s="199">
        <f t="shared" si="195"/>
        <v>1</v>
      </c>
      <c r="AH1020" s="293">
        <f t="shared" si="196"/>
        <v>0</v>
      </c>
      <c r="AI1020" s="294">
        <f t="shared" si="197"/>
        <v>0</v>
      </c>
      <c r="AJ1020" s="295">
        <f t="shared" si="198"/>
        <v>0</v>
      </c>
      <c r="AK1020" s="296">
        <f t="shared" si="199"/>
        <v>0</v>
      </c>
      <c r="AL1020" s="298">
        <f t="shared" si="200"/>
        <v>0</v>
      </c>
      <c r="AM1020" s="164"/>
      <c r="AN1020" s="402">
        <f t="shared" si="201"/>
        <v>1</v>
      </c>
      <c r="AO1020" s="370" t="str">
        <f>IF(AN1020=0,"",
IF(SUM($AN$995:AN1020)=1,AP1020,
IF($AN$1115&gt;SUM($AN$995:AN1020),_xlfn.CONCAT(", ",AP1020),
IF($AN$1115=SUM($AN$995:AN1020),_xlfn.CONCAT(" y ",AP1020)))))</f>
        <v>, 26</v>
      </c>
      <c r="AP1020" s="156" t="s">
        <v>5120</v>
      </c>
      <c r="AQ1020" s="272">
        <f t="shared" si="202"/>
        <v>0</v>
      </c>
      <c r="AR1020" s="273" t="str">
        <f>IF(AQ1020=0,"",
IF(SUM(AQ995:AQ1020)=1,AS1020,
IF(AQ1115&gt;SUM(AQ995:AQ1020),_xlfn.CONCAT(", ",AS1020),
IF(AQ1115=SUM(AQ995:AQ1020),_xlfn.CONCAT(" y ",AS1020)))))</f>
        <v/>
      </c>
      <c r="AS1020" s="156" t="s">
        <v>5120</v>
      </c>
    </row>
    <row r="1021" spans="1:45" ht="30" customHeight="1">
      <c r="A1021" s="57"/>
      <c r="B1021" s="26"/>
      <c r="C1021" s="165" t="s">
        <v>5043</v>
      </c>
      <c r="D1021" s="884" t="str">
        <f t="shared" si="194"/>
        <v>INSTITUTO TECNOLOGICO SUPERIOR DE TANTOYUCA</v>
      </c>
      <c r="E1021" s="884"/>
      <c r="F1021" s="884"/>
      <c r="G1021" s="884"/>
      <c r="H1021" s="884"/>
      <c r="I1021" s="884"/>
      <c r="J1021" s="884"/>
      <c r="K1021" s="719"/>
      <c r="L1021" s="719"/>
      <c r="M1021" s="719"/>
      <c r="N1021" s="719"/>
      <c r="O1021" s="719"/>
      <c r="P1021" s="719"/>
      <c r="Q1021" s="719"/>
      <c r="R1021" s="719"/>
      <c r="S1021" s="719"/>
      <c r="T1021" s="719"/>
      <c r="U1021" s="719"/>
      <c r="V1021" s="719"/>
      <c r="W1021" s="719"/>
      <c r="X1021" s="719"/>
      <c r="Y1021" s="719"/>
      <c r="Z1021" s="719"/>
      <c r="AA1021" s="719"/>
      <c r="AB1021" s="719"/>
      <c r="AC1021" s="719"/>
      <c r="AD1021" s="719"/>
      <c r="AE1021" s="164"/>
      <c r="AF1021" s="164"/>
      <c r="AG1021" s="199">
        <f t="shared" si="195"/>
        <v>1</v>
      </c>
      <c r="AH1021" s="293">
        <f t="shared" si="196"/>
        <v>0</v>
      </c>
      <c r="AI1021" s="294">
        <f t="shared" si="197"/>
        <v>0</v>
      </c>
      <c r="AJ1021" s="295">
        <f t="shared" si="198"/>
        <v>0</v>
      </c>
      <c r="AK1021" s="296">
        <f t="shared" si="199"/>
        <v>0</v>
      </c>
      <c r="AL1021" s="298">
        <f t="shared" si="200"/>
        <v>0</v>
      </c>
      <c r="AM1021" s="164"/>
      <c r="AN1021" s="402">
        <f t="shared" si="201"/>
        <v>1</v>
      </c>
      <c r="AO1021" s="370" t="str">
        <f>IF(AN1021=0,"",
IF(SUM($AN$995:AN1021)=1,AP1021,
IF($AN$1115&gt;SUM($AN$995:AN1021),_xlfn.CONCAT(", ",AP1021),
IF($AN$1115=SUM($AN$995:AN1021),_xlfn.CONCAT(" y ",AP1021)))))</f>
        <v>, 27</v>
      </c>
      <c r="AP1021" s="156" t="s">
        <v>5121</v>
      </c>
      <c r="AQ1021" s="272">
        <f t="shared" si="202"/>
        <v>0</v>
      </c>
      <c r="AR1021" s="273" t="str">
        <f>IF(AQ1021=0,"",
IF(SUM(AQ995:AQ1021)=1,AS1021,
IF(AQ1115&gt;SUM(AQ995:AQ1021),_xlfn.CONCAT(", ",AS1021),
IF(AQ1115=SUM(AQ995:AQ1021),_xlfn.CONCAT(" y ",AS1021)))))</f>
        <v/>
      </c>
      <c r="AS1021" s="156" t="s">
        <v>5121</v>
      </c>
    </row>
    <row r="1022" spans="1:45" ht="45" customHeight="1">
      <c r="A1022" s="57"/>
      <c r="B1022" s="26"/>
      <c r="C1022" s="165" t="s">
        <v>5044</v>
      </c>
      <c r="D1022" s="884" t="str">
        <f t="shared" si="194"/>
        <v>INSTITUTO TECNOLOGICO SUPERIOR DE COSAMALOAPAN</v>
      </c>
      <c r="E1022" s="884"/>
      <c r="F1022" s="884"/>
      <c r="G1022" s="884"/>
      <c r="H1022" s="884"/>
      <c r="I1022" s="884"/>
      <c r="J1022" s="884"/>
      <c r="K1022" s="719"/>
      <c r="L1022" s="719"/>
      <c r="M1022" s="719"/>
      <c r="N1022" s="719"/>
      <c r="O1022" s="719"/>
      <c r="P1022" s="719"/>
      <c r="Q1022" s="719"/>
      <c r="R1022" s="719"/>
      <c r="S1022" s="719"/>
      <c r="T1022" s="719"/>
      <c r="U1022" s="719"/>
      <c r="V1022" s="719"/>
      <c r="W1022" s="719"/>
      <c r="X1022" s="719"/>
      <c r="Y1022" s="719"/>
      <c r="Z1022" s="719"/>
      <c r="AA1022" s="719"/>
      <c r="AB1022" s="719"/>
      <c r="AC1022" s="719"/>
      <c r="AD1022" s="719"/>
      <c r="AE1022" s="164"/>
      <c r="AF1022" s="164"/>
      <c r="AG1022" s="199">
        <f t="shared" si="195"/>
        <v>1</v>
      </c>
      <c r="AH1022" s="293">
        <f t="shared" si="196"/>
        <v>0</v>
      </c>
      <c r="AI1022" s="294">
        <f t="shared" si="197"/>
        <v>0</v>
      </c>
      <c r="AJ1022" s="295">
        <f t="shared" si="198"/>
        <v>0</v>
      </c>
      <c r="AK1022" s="296">
        <f t="shared" si="199"/>
        <v>0</v>
      </c>
      <c r="AL1022" s="298">
        <f t="shared" si="200"/>
        <v>0</v>
      </c>
      <c r="AM1022" s="164"/>
      <c r="AN1022" s="402">
        <f t="shared" si="201"/>
        <v>1</v>
      </c>
      <c r="AO1022" s="370" t="str">
        <f>IF(AN1022=0,"",
IF(SUM($AN$995:AN1022)=1,AP1022,
IF($AN$1115&gt;SUM($AN$995:AN1022),_xlfn.CONCAT(", ",AP1022),
IF($AN$1115=SUM($AN$995:AN1022),_xlfn.CONCAT(" y ",AP1022)))))</f>
        <v>, 28</v>
      </c>
      <c r="AP1022" s="156" t="s">
        <v>5122</v>
      </c>
      <c r="AQ1022" s="272">
        <f t="shared" si="202"/>
        <v>0</v>
      </c>
      <c r="AR1022" s="273" t="str">
        <f>IF(AQ1022=0,"",
IF(SUM(AQ995:AQ1022)=1,AS1022,
IF(AQ1115&gt;SUM(AQ995:AQ1022),_xlfn.CONCAT(", ",AS1022),
IF(AQ1115=SUM(AQ995:AQ1022),_xlfn.CONCAT(" y ",AS1022)))))</f>
        <v/>
      </c>
      <c r="AS1022" s="156" t="s">
        <v>5122</v>
      </c>
    </row>
    <row r="1023" spans="1:45" ht="30" customHeight="1">
      <c r="A1023" s="57"/>
      <c r="B1023" s="26"/>
      <c r="C1023" s="165" t="s">
        <v>5045</v>
      </c>
      <c r="D1023" s="884" t="str">
        <f t="shared" si="194"/>
        <v>INSTITUTO TECNOLOGICO SUPERIOR DE PANUCO</v>
      </c>
      <c r="E1023" s="884"/>
      <c r="F1023" s="884"/>
      <c r="G1023" s="884"/>
      <c r="H1023" s="884"/>
      <c r="I1023" s="884"/>
      <c r="J1023" s="884"/>
      <c r="K1023" s="719"/>
      <c r="L1023" s="719"/>
      <c r="M1023" s="719"/>
      <c r="N1023" s="719"/>
      <c r="O1023" s="719"/>
      <c r="P1023" s="719"/>
      <c r="Q1023" s="719"/>
      <c r="R1023" s="719"/>
      <c r="S1023" s="719"/>
      <c r="T1023" s="719"/>
      <c r="U1023" s="719"/>
      <c r="V1023" s="719"/>
      <c r="W1023" s="719"/>
      <c r="X1023" s="719"/>
      <c r="Y1023" s="719"/>
      <c r="Z1023" s="719"/>
      <c r="AA1023" s="719"/>
      <c r="AB1023" s="719"/>
      <c r="AC1023" s="719"/>
      <c r="AD1023" s="719"/>
      <c r="AE1023" s="164"/>
      <c r="AF1023" s="164"/>
      <c r="AG1023" s="199">
        <f t="shared" si="195"/>
        <v>1</v>
      </c>
      <c r="AH1023" s="293">
        <f t="shared" si="196"/>
        <v>0</v>
      </c>
      <c r="AI1023" s="294">
        <f t="shared" si="197"/>
        <v>0</v>
      </c>
      <c r="AJ1023" s="295">
        <f t="shared" si="198"/>
        <v>0</v>
      </c>
      <c r="AK1023" s="296">
        <f t="shared" si="199"/>
        <v>0</v>
      </c>
      <c r="AL1023" s="298">
        <f t="shared" si="200"/>
        <v>0</v>
      </c>
      <c r="AM1023" s="164"/>
      <c r="AN1023" s="402">
        <f t="shared" si="201"/>
        <v>1</v>
      </c>
      <c r="AO1023" s="370" t="str">
        <f>IF(AN1023=0,"",
IF(SUM($AN$995:AN1023)=1,AP1023,
IF($AN$1115&gt;SUM($AN$995:AN1023),_xlfn.CONCAT(", ",AP1023),
IF($AN$1115=SUM($AN$995:AN1023),_xlfn.CONCAT(" y ",AP1023)))))</f>
        <v>, 29</v>
      </c>
      <c r="AP1023" s="156" t="s">
        <v>5123</v>
      </c>
      <c r="AQ1023" s="272">
        <f t="shared" si="202"/>
        <v>0</v>
      </c>
      <c r="AR1023" s="273" t="str">
        <f>IF(AQ1023=0,"",
IF(SUM(AQ995:AQ1023)=1,AS1023,
IF(AQ1115&gt;SUM(AQ995:AQ1023),_xlfn.CONCAT(", ",AS1023),
IF(AQ1115=SUM(AQ995:AQ1023),_xlfn.CONCAT(" y ",AS1023)))))</f>
        <v/>
      </c>
      <c r="AS1023" s="156" t="s">
        <v>5123</v>
      </c>
    </row>
    <row r="1024" spans="1:45" ht="30" customHeight="1">
      <c r="A1024" s="57"/>
      <c r="B1024" s="26"/>
      <c r="C1024" s="165" t="s">
        <v>5046</v>
      </c>
      <c r="D1024" s="884" t="str">
        <f t="shared" si="194"/>
        <v>INSTITUTO TECNOLOGICO SUPERIOR DE POZA RICA</v>
      </c>
      <c r="E1024" s="884"/>
      <c r="F1024" s="884"/>
      <c r="G1024" s="884"/>
      <c r="H1024" s="884"/>
      <c r="I1024" s="884"/>
      <c r="J1024" s="884"/>
      <c r="K1024" s="719"/>
      <c r="L1024" s="719"/>
      <c r="M1024" s="719"/>
      <c r="N1024" s="719"/>
      <c r="O1024" s="719"/>
      <c r="P1024" s="719"/>
      <c r="Q1024" s="719"/>
      <c r="R1024" s="719"/>
      <c r="S1024" s="719"/>
      <c r="T1024" s="719"/>
      <c r="U1024" s="719"/>
      <c r="V1024" s="719"/>
      <c r="W1024" s="719"/>
      <c r="X1024" s="719"/>
      <c r="Y1024" s="719"/>
      <c r="Z1024" s="719"/>
      <c r="AA1024" s="719"/>
      <c r="AB1024" s="719"/>
      <c r="AC1024" s="719"/>
      <c r="AD1024" s="719"/>
      <c r="AE1024" s="164"/>
      <c r="AF1024" s="164"/>
      <c r="AG1024" s="199">
        <f t="shared" si="195"/>
        <v>1</v>
      </c>
      <c r="AH1024" s="293">
        <f t="shared" si="196"/>
        <v>0</v>
      </c>
      <c r="AI1024" s="294">
        <f t="shared" si="197"/>
        <v>0</v>
      </c>
      <c r="AJ1024" s="295">
        <f t="shared" si="198"/>
        <v>0</v>
      </c>
      <c r="AK1024" s="296">
        <f t="shared" si="199"/>
        <v>0</v>
      </c>
      <c r="AL1024" s="298">
        <f t="shared" si="200"/>
        <v>0</v>
      </c>
      <c r="AM1024" s="164"/>
      <c r="AN1024" s="402">
        <f t="shared" si="201"/>
        <v>1</v>
      </c>
      <c r="AO1024" s="370" t="str">
        <f>IF(AN1024=0,"",
IF(SUM($AN$995:AN1024)=1,AP1024,
IF($AN$1115&gt;SUM($AN$995:AN1024),_xlfn.CONCAT(", ",AP1024),
IF($AN$1115=SUM($AN$995:AN1024),_xlfn.CONCAT(" y ",AP1024)))))</f>
        <v>, 30</v>
      </c>
      <c r="AP1024" s="156" t="s">
        <v>5124</v>
      </c>
      <c r="AQ1024" s="272">
        <f t="shared" si="202"/>
        <v>0</v>
      </c>
      <c r="AR1024" s="273" t="str">
        <f>IF(AQ1024=0,"",
IF(SUM(AQ995:AQ1024)=1,AS1024,
IF(AQ1115&gt;SUM(AQ995:AQ1024),_xlfn.CONCAT(", ",AS1024),
IF(AQ1115=SUM(AQ995:AQ1024),_xlfn.CONCAT(" y ",AS1024)))))</f>
        <v/>
      </c>
      <c r="AS1024" s="156" t="s">
        <v>5124</v>
      </c>
    </row>
    <row r="1025" spans="1:45" ht="30" customHeight="1">
      <c r="A1025" s="57"/>
      <c r="B1025" s="26"/>
      <c r="C1025" s="165" t="s">
        <v>5047</v>
      </c>
      <c r="D1025" s="884" t="str">
        <f t="shared" si="194"/>
        <v>INSTITUTO TECNOLOGICO SUPERIOR DE XALAPA</v>
      </c>
      <c r="E1025" s="884"/>
      <c r="F1025" s="884"/>
      <c r="G1025" s="884"/>
      <c r="H1025" s="884"/>
      <c r="I1025" s="884"/>
      <c r="J1025" s="884"/>
      <c r="K1025" s="719"/>
      <c r="L1025" s="719"/>
      <c r="M1025" s="719"/>
      <c r="N1025" s="719"/>
      <c r="O1025" s="719"/>
      <c r="P1025" s="719"/>
      <c r="Q1025" s="719"/>
      <c r="R1025" s="719"/>
      <c r="S1025" s="719"/>
      <c r="T1025" s="719"/>
      <c r="U1025" s="719"/>
      <c r="V1025" s="719"/>
      <c r="W1025" s="719"/>
      <c r="X1025" s="719"/>
      <c r="Y1025" s="719"/>
      <c r="Z1025" s="719"/>
      <c r="AA1025" s="719"/>
      <c r="AB1025" s="719"/>
      <c r="AC1025" s="719"/>
      <c r="AD1025" s="719"/>
      <c r="AE1025" s="164"/>
      <c r="AF1025" s="164"/>
      <c r="AG1025" s="199">
        <f t="shared" si="195"/>
        <v>1</v>
      </c>
      <c r="AH1025" s="293">
        <f t="shared" si="196"/>
        <v>0</v>
      </c>
      <c r="AI1025" s="294">
        <f t="shared" si="197"/>
        <v>0</v>
      </c>
      <c r="AJ1025" s="295">
        <f t="shared" si="198"/>
        <v>0</v>
      </c>
      <c r="AK1025" s="296">
        <f t="shared" si="199"/>
        <v>0</v>
      </c>
      <c r="AL1025" s="298">
        <f t="shared" si="200"/>
        <v>0</v>
      </c>
      <c r="AM1025" s="164"/>
      <c r="AN1025" s="402">
        <f t="shared" si="201"/>
        <v>1</v>
      </c>
      <c r="AO1025" s="370" t="str">
        <f>IF(AN1025=0,"",
IF(SUM($AN$995:AN1025)=1,AP1025,
IF($AN$1115&gt;SUM($AN$995:AN1025),_xlfn.CONCAT(", ",AP1025),
IF($AN$1115=SUM($AN$995:AN1025),_xlfn.CONCAT(" y ",AP1025)))))</f>
        <v>, 31</v>
      </c>
      <c r="AP1025" s="156" t="s">
        <v>5125</v>
      </c>
      <c r="AQ1025" s="272">
        <f t="shared" si="202"/>
        <v>0</v>
      </c>
      <c r="AR1025" s="273" t="str">
        <f>IF(AQ1025=0,"",
IF(SUM(AQ995:AQ1025)=1,AS1025,
IF(AQ1115&gt;SUM(AQ995:AQ1025),_xlfn.CONCAT(", ",AS1025),
IF(AQ1115=SUM(AQ995:AQ1025),_xlfn.CONCAT(" y ",AS1025)))))</f>
        <v/>
      </c>
      <c r="AS1025" s="156" t="s">
        <v>5125</v>
      </c>
    </row>
    <row r="1026" spans="1:45" ht="45" customHeight="1">
      <c r="A1026" s="57"/>
      <c r="B1026" s="26"/>
      <c r="C1026" s="165" t="s">
        <v>5048</v>
      </c>
      <c r="D1026" s="884" t="str">
        <f t="shared" si="194"/>
        <v>INSTITUTO TECNOLOGICO SUPERIOR DE COATZACOALCOS</v>
      </c>
      <c r="E1026" s="884"/>
      <c r="F1026" s="884"/>
      <c r="G1026" s="884"/>
      <c r="H1026" s="884"/>
      <c r="I1026" s="884"/>
      <c r="J1026" s="884"/>
      <c r="K1026" s="719"/>
      <c r="L1026" s="719"/>
      <c r="M1026" s="719"/>
      <c r="N1026" s="719"/>
      <c r="O1026" s="719"/>
      <c r="P1026" s="719"/>
      <c r="Q1026" s="719"/>
      <c r="R1026" s="719"/>
      <c r="S1026" s="719"/>
      <c r="T1026" s="719"/>
      <c r="U1026" s="719"/>
      <c r="V1026" s="719"/>
      <c r="W1026" s="719"/>
      <c r="X1026" s="719"/>
      <c r="Y1026" s="719"/>
      <c r="Z1026" s="719"/>
      <c r="AA1026" s="719"/>
      <c r="AB1026" s="719"/>
      <c r="AC1026" s="719"/>
      <c r="AD1026" s="719"/>
      <c r="AE1026" s="164"/>
      <c r="AF1026" s="164"/>
      <c r="AG1026" s="199">
        <f t="shared" si="195"/>
        <v>1</v>
      </c>
      <c r="AH1026" s="293">
        <f t="shared" si="196"/>
        <v>0</v>
      </c>
      <c r="AI1026" s="294">
        <f t="shared" si="197"/>
        <v>0</v>
      </c>
      <c r="AJ1026" s="295">
        <f t="shared" si="198"/>
        <v>0</v>
      </c>
      <c r="AK1026" s="296">
        <f t="shared" si="199"/>
        <v>0</v>
      </c>
      <c r="AL1026" s="298">
        <f t="shared" si="200"/>
        <v>0</v>
      </c>
      <c r="AM1026" s="164"/>
      <c r="AN1026" s="402">
        <f t="shared" si="201"/>
        <v>1</v>
      </c>
      <c r="AO1026" s="370" t="str">
        <f>IF(AN1026=0,"",
IF(SUM($AN$995:AN1026)=1,AP1026,
IF($AN$1115&gt;SUM($AN$995:AN1026),_xlfn.CONCAT(", ",AP1026),
IF($AN$1115=SUM($AN$995:AN1026),_xlfn.CONCAT(" y ",AP1026)))))</f>
        <v>, 32</v>
      </c>
      <c r="AP1026" s="156" t="s">
        <v>5126</v>
      </c>
      <c r="AQ1026" s="272">
        <f t="shared" si="202"/>
        <v>0</v>
      </c>
      <c r="AR1026" s="273" t="str">
        <f>IF(AQ1026=0,"",
IF(SUM(AQ995:AQ1026)=1,AS1026,
IF(AQ1115&gt;SUM(AQ995:AQ1026),_xlfn.CONCAT(", ",AS1026),
IF(AQ1115=SUM(AQ995:AQ1026),_xlfn.CONCAT(" y ",AS1026)))))</f>
        <v/>
      </c>
      <c r="AS1026" s="156" t="s">
        <v>5126</v>
      </c>
    </row>
    <row r="1027" spans="1:45" ht="45" customHeight="1">
      <c r="A1027" s="57"/>
      <c r="B1027" s="26"/>
      <c r="C1027" s="165" t="s">
        <v>5049</v>
      </c>
      <c r="D1027" s="884" t="str">
        <f t="shared" si="194"/>
        <v>INSTITUTO TECNOLOGICO SUPERIOR DE TIERRA BLANCA</v>
      </c>
      <c r="E1027" s="884"/>
      <c r="F1027" s="884"/>
      <c r="G1027" s="884"/>
      <c r="H1027" s="884"/>
      <c r="I1027" s="884"/>
      <c r="J1027" s="884"/>
      <c r="K1027" s="719"/>
      <c r="L1027" s="719"/>
      <c r="M1027" s="719"/>
      <c r="N1027" s="719"/>
      <c r="O1027" s="719"/>
      <c r="P1027" s="719"/>
      <c r="Q1027" s="719"/>
      <c r="R1027" s="719"/>
      <c r="S1027" s="719"/>
      <c r="T1027" s="719"/>
      <c r="U1027" s="719"/>
      <c r="V1027" s="719"/>
      <c r="W1027" s="719"/>
      <c r="X1027" s="719"/>
      <c r="Y1027" s="719"/>
      <c r="Z1027" s="719"/>
      <c r="AA1027" s="719"/>
      <c r="AB1027" s="719"/>
      <c r="AC1027" s="719"/>
      <c r="AD1027" s="719"/>
      <c r="AE1027" s="164"/>
      <c r="AF1027" s="164"/>
      <c r="AG1027" s="199">
        <f t="shared" si="195"/>
        <v>1</v>
      </c>
      <c r="AH1027" s="293">
        <f t="shared" si="196"/>
        <v>0</v>
      </c>
      <c r="AI1027" s="294">
        <f t="shared" si="197"/>
        <v>0</v>
      </c>
      <c r="AJ1027" s="295">
        <f t="shared" si="198"/>
        <v>0</v>
      </c>
      <c r="AK1027" s="296">
        <f t="shared" si="199"/>
        <v>0</v>
      </c>
      <c r="AL1027" s="298">
        <f t="shared" si="200"/>
        <v>0</v>
      </c>
      <c r="AM1027" s="164"/>
      <c r="AN1027" s="402">
        <f t="shared" si="201"/>
        <v>1</v>
      </c>
      <c r="AO1027" s="370" t="str">
        <f>IF(AN1027=0,"",
IF(SUM($AN$995:AN1027)=1,AP1027,
IF($AN$1115&gt;SUM($AN$995:AN1027),_xlfn.CONCAT(", ",AP1027),
IF($AN$1115=SUM($AN$995:AN1027),_xlfn.CONCAT(" y ",AP1027)))))</f>
        <v>, 33</v>
      </c>
      <c r="AP1027" s="156" t="s">
        <v>5127</v>
      </c>
      <c r="AQ1027" s="272">
        <f t="shared" si="202"/>
        <v>0</v>
      </c>
      <c r="AR1027" s="273" t="str">
        <f>IF(AQ1027=0,"",
IF(SUM(AQ995:AQ1027)=1,AS1027,
IF(AQ1115&gt;SUM(AQ995:AQ1027),_xlfn.CONCAT(", ",AS1027),
IF(AQ1115=SUM(AQ995:AQ1027),_xlfn.CONCAT(" y ",AS1027)))))</f>
        <v/>
      </c>
      <c r="AS1027" s="156" t="s">
        <v>5127</v>
      </c>
    </row>
    <row r="1028" spans="1:45" ht="30" customHeight="1">
      <c r="A1028" s="57"/>
      <c r="B1028" s="26"/>
      <c r="C1028" s="165" t="s">
        <v>5050</v>
      </c>
      <c r="D1028" s="884" t="str">
        <f t="shared" si="194"/>
        <v>INSTITUTO TECNOLOGICO SUPERIOR DE ALAMO</v>
      </c>
      <c r="E1028" s="884"/>
      <c r="F1028" s="884"/>
      <c r="G1028" s="884"/>
      <c r="H1028" s="884"/>
      <c r="I1028" s="884"/>
      <c r="J1028" s="884"/>
      <c r="K1028" s="719"/>
      <c r="L1028" s="719"/>
      <c r="M1028" s="719"/>
      <c r="N1028" s="719"/>
      <c r="O1028" s="719"/>
      <c r="P1028" s="719"/>
      <c r="Q1028" s="719"/>
      <c r="R1028" s="719"/>
      <c r="S1028" s="719"/>
      <c r="T1028" s="719"/>
      <c r="U1028" s="719"/>
      <c r="V1028" s="719"/>
      <c r="W1028" s="719"/>
      <c r="X1028" s="719"/>
      <c r="Y1028" s="719"/>
      <c r="Z1028" s="719"/>
      <c r="AA1028" s="719"/>
      <c r="AB1028" s="719"/>
      <c r="AC1028" s="719"/>
      <c r="AD1028" s="719"/>
      <c r="AE1028" s="164"/>
      <c r="AF1028" s="164"/>
      <c r="AG1028" s="199">
        <f t="shared" si="195"/>
        <v>1</v>
      </c>
      <c r="AH1028" s="293">
        <f t="shared" si="196"/>
        <v>0</v>
      </c>
      <c r="AI1028" s="294">
        <f t="shared" si="197"/>
        <v>0</v>
      </c>
      <c r="AJ1028" s="295">
        <f t="shared" si="198"/>
        <v>0</v>
      </c>
      <c r="AK1028" s="296">
        <f t="shared" si="199"/>
        <v>0</v>
      </c>
      <c r="AL1028" s="298">
        <f t="shared" si="200"/>
        <v>0</v>
      </c>
      <c r="AM1028" s="164"/>
      <c r="AN1028" s="402">
        <f t="shared" si="201"/>
        <v>1</v>
      </c>
      <c r="AO1028" s="370" t="str">
        <f>IF(AN1028=0,"",
IF(SUM($AN$995:AN1028)=1,AP1028,
IF($AN$1115&gt;SUM($AN$995:AN1028),_xlfn.CONCAT(", ",AP1028),
IF($AN$1115=SUM($AN$995:AN1028),_xlfn.CONCAT(" y ",AP1028)))))</f>
        <v>, 34</v>
      </c>
      <c r="AP1028" s="156" t="s">
        <v>5128</v>
      </c>
      <c r="AQ1028" s="272">
        <f t="shared" si="202"/>
        <v>0</v>
      </c>
      <c r="AR1028" s="273" t="str">
        <f>IF(AQ1028=0,"",
IF(SUM(AQ995:AQ1028)=1,AS1028,
IF(AQ1115&gt;SUM(AQ995:AQ1028),_xlfn.CONCAT(", ",AS1028),
IF(AQ1115=SUM(AQ995:AQ1028),_xlfn.CONCAT(" y ",AS1028)))))</f>
        <v/>
      </c>
      <c r="AS1028" s="156" t="s">
        <v>5128</v>
      </c>
    </row>
    <row r="1029" spans="1:45" ht="30" customHeight="1">
      <c r="A1029" s="57"/>
      <c r="B1029" s="26"/>
      <c r="C1029" s="165" t="s">
        <v>5051</v>
      </c>
      <c r="D1029" s="884" t="str">
        <f t="shared" si="194"/>
        <v>INSTITUTO TECNOLOGICO SUPERIOR DE ACAYUCAN</v>
      </c>
      <c r="E1029" s="884"/>
      <c r="F1029" s="884"/>
      <c r="G1029" s="884"/>
      <c r="H1029" s="884"/>
      <c r="I1029" s="884"/>
      <c r="J1029" s="884"/>
      <c r="K1029" s="719"/>
      <c r="L1029" s="719"/>
      <c r="M1029" s="719"/>
      <c r="N1029" s="719"/>
      <c r="O1029" s="719"/>
      <c r="P1029" s="719"/>
      <c r="Q1029" s="719"/>
      <c r="R1029" s="719"/>
      <c r="S1029" s="719"/>
      <c r="T1029" s="719"/>
      <c r="U1029" s="719"/>
      <c r="V1029" s="719"/>
      <c r="W1029" s="719"/>
      <c r="X1029" s="719"/>
      <c r="Y1029" s="719"/>
      <c r="Z1029" s="719"/>
      <c r="AA1029" s="719"/>
      <c r="AB1029" s="719"/>
      <c r="AC1029" s="719"/>
      <c r="AD1029" s="719"/>
      <c r="AE1029" s="164"/>
      <c r="AF1029" s="164"/>
      <c r="AG1029" s="199">
        <f t="shared" si="195"/>
        <v>1</v>
      </c>
      <c r="AH1029" s="293">
        <f t="shared" si="196"/>
        <v>0</v>
      </c>
      <c r="AI1029" s="294">
        <f t="shared" si="197"/>
        <v>0</v>
      </c>
      <c r="AJ1029" s="295">
        <f t="shared" si="198"/>
        <v>0</v>
      </c>
      <c r="AK1029" s="296">
        <f t="shared" si="199"/>
        <v>0</v>
      </c>
      <c r="AL1029" s="298">
        <f t="shared" si="200"/>
        <v>0</v>
      </c>
      <c r="AM1029" s="164"/>
      <c r="AN1029" s="402">
        <f t="shared" si="201"/>
        <v>1</v>
      </c>
      <c r="AO1029" s="370" t="str">
        <f>IF(AN1029=0,"",
IF(SUM($AN$995:AN1029)=1,AP1029,
IF($AN$1115&gt;SUM($AN$995:AN1029),_xlfn.CONCAT(", ",AP1029),
IF($AN$1115=SUM($AN$995:AN1029),_xlfn.CONCAT(" y ",AP1029)))))</f>
        <v>, 35</v>
      </c>
      <c r="AP1029" s="156" t="s">
        <v>5129</v>
      </c>
      <c r="AQ1029" s="272">
        <f t="shared" si="202"/>
        <v>0</v>
      </c>
      <c r="AR1029" s="273" t="str">
        <f>IF(AQ1029=0,"",
IF(SUM(AQ995:AQ1029)=1,AS1029,
IF(AQ1115&gt;SUM(AQ995:AQ1029),_xlfn.CONCAT(", ",AS1029),
IF(AQ1115=SUM(AQ995:AQ1029),_xlfn.CONCAT(" y ",AS1029)))))</f>
        <v/>
      </c>
      <c r="AS1029" s="156" t="s">
        <v>5129</v>
      </c>
    </row>
    <row r="1030" spans="1:45" ht="30" customHeight="1">
      <c r="A1030" s="57"/>
      <c r="B1030" s="26"/>
      <c r="C1030" s="165" t="s">
        <v>5130</v>
      </c>
      <c r="D1030" s="884" t="str">
        <f t="shared" si="194"/>
        <v>INSTITUTO TECNOLOGICO SUPERIOR DE LAS CHOAPAS</v>
      </c>
      <c r="E1030" s="884"/>
      <c r="F1030" s="884"/>
      <c r="G1030" s="884"/>
      <c r="H1030" s="884"/>
      <c r="I1030" s="884"/>
      <c r="J1030" s="884"/>
      <c r="K1030" s="719"/>
      <c r="L1030" s="719"/>
      <c r="M1030" s="719"/>
      <c r="N1030" s="719"/>
      <c r="O1030" s="719"/>
      <c r="P1030" s="719"/>
      <c r="Q1030" s="719"/>
      <c r="R1030" s="719"/>
      <c r="S1030" s="719"/>
      <c r="T1030" s="719"/>
      <c r="U1030" s="719"/>
      <c r="V1030" s="719"/>
      <c r="W1030" s="719"/>
      <c r="X1030" s="719"/>
      <c r="Y1030" s="719"/>
      <c r="Z1030" s="719"/>
      <c r="AA1030" s="719"/>
      <c r="AB1030" s="719"/>
      <c r="AC1030" s="719"/>
      <c r="AD1030" s="719"/>
      <c r="AE1030" s="164"/>
      <c r="AF1030" s="164"/>
      <c r="AG1030" s="199">
        <f t="shared" si="195"/>
        <v>1</v>
      </c>
      <c r="AH1030" s="293">
        <f t="shared" si="196"/>
        <v>0</v>
      </c>
      <c r="AI1030" s="294">
        <f t="shared" si="197"/>
        <v>0</v>
      </c>
      <c r="AJ1030" s="295">
        <f t="shared" si="198"/>
        <v>0</v>
      </c>
      <c r="AK1030" s="296">
        <f t="shared" si="199"/>
        <v>0</v>
      </c>
      <c r="AL1030" s="298">
        <f t="shared" si="200"/>
        <v>0</v>
      </c>
      <c r="AM1030" s="164"/>
      <c r="AN1030" s="402">
        <f t="shared" si="201"/>
        <v>1</v>
      </c>
      <c r="AO1030" s="370" t="str">
        <f>IF(AN1030=0,"",
IF(SUM($AN$995:AN1030)=1,AP1030,
IF($AN$1115&gt;SUM($AN$995:AN1030),_xlfn.CONCAT(", ",AP1030),
IF($AN$1115=SUM($AN$995:AN1030),_xlfn.CONCAT(" y ",AP1030)))))</f>
        <v>, 36</v>
      </c>
      <c r="AP1030" s="156" t="s">
        <v>5131</v>
      </c>
      <c r="AQ1030" s="272">
        <f t="shared" si="202"/>
        <v>0</v>
      </c>
      <c r="AR1030" s="273" t="str">
        <f>IF(AQ1030=0,"",
IF(SUM(AQ995:AQ1030)=1,AS1030,
IF(AQ1115&gt;SUM(AQ995:AQ1030),_xlfn.CONCAT(", ",AS1030),
IF(AQ1115=SUM(AQ995:AQ1030),_xlfn.CONCAT(" y ",AS1030)))))</f>
        <v/>
      </c>
      <c r="AS1030" s="156" t="s">
        <v>5131</v>
      </c>
    </row>
    <row r="1031" spans="1:45" ht="30" customHeight="1">
      <c r="A1031" s="57"/>
      <c r="B1031" s="26"/>
      <c r="C1031" s="165" t="s">
        <v>5132</v>
      </c>
      <c r="D1031" s="884" t="str">
        <f t="shared" si="194"/>
        <v>INSTITUTO TECNOLOGICO SUPERIOR DE HUATUSCO</v>
      </c>
      <c r="E1031" s="884"/>
      <c r="F1031" s="884"/>
      <c r="G1031" s="884"/>
      <c r="H1031" s="884"/>
      <c r="I1031" s="884"/>
      <c r="J1031" s="884"/>
      <c r="K1031" s="719"/>
      <c r="L1031" s="719"/>
      <c r="M1031" s="719"/>
      <c r="N1031" s="719"/>
      <c r="O1031" s="719"/>
      <c r="P1031" s="719"/>
      <c r="Q1031" s="719"/>
      <c r="R1031" s="719"/>
      <c r="S1031" s="719"/>
      <c r="T1031" s="719"/>
      <c r="U1031" s="719"/>
      <c r="V1031" s="719"/>
      <c r="W1031" s="719"/>
      <c r="X1031" s="719"/>
      <c r="Y1031" s="719"/>
      <c r="Z1031" s="719"/>
      <c r="AA1031" s="719"/>
      <c r="AB1031" s="719"/>
      <c r="AC1031" s="719"/>
      <c r="AD1031" s="719"/>
      <c r="AE1031" s="164"/>
      <c r="AF1031" s="164"/>
      <c r="AG1031" s="199">
        <f t="shared" si="195"/>
        <v>1</v>
      </c>
      <c r="AH1031" s="293">
        <f t="shared" si="196"/>
        <v>0</v>
      </c>
      <c r="AI1031" s="294">
        <f t="shared" si="197"/>
        <v>0</v>
      </c>
      <c r="AJ1031" s="295">
        <f t="shared" si="198"/>
        <v>0</v>
      </c>
      <c r="AK1031" s="296">
        <f t="shared" si="199"/>
        <v>0</v>
      </c>
      <c r="AL1031" s="298">
        <f t="shared" si="200"/>
        <v>0</v>
      </c>
      <c r="AM1031" s="164"/>
      <c r="AN1031" s="402">
        <f t="shared" si="201"/>
        <v>1</v>
      </c>
      <c r="AO1031" s="370" t="str">
        <f>IF(AN1031=0,"",
IF(SUM($AN$995:AN1031)=1,AP1031,
IF($AN$1115&gt;SUM($AN$995:AN1031),_xlfn.CONCAT(", ",AP1031),
IF($AN$1115=SUM($AN$995:AN1031),_xlfn.CONCAT(" y ",AP1031)))))</f>
        <v>, 37</v>
      </c>
      <c r="AP1031" s="156" t="s">
        <v>5133</v>
      </c>
      <c r="AQ1031" s="272">
        <f t="shared" si="202"/>
        <v>0</v>
      </c>
      <c r="AR1031" s="273" t="str">
        <f>IF(AQ1031=0,"",
IF(SUM(AQ995:AQ1031)=1,AS1031,
IF(AQ1115&gt;SUM(AQ995:AQ1031),_xlfn.CONCAT(", ",AS1031),
IF(AQ1115=SUM(AQ995:AQ1031),_xlfn.CONCAT(" y ",AS1031)))))</f>
        <v/>
      </c>
      <c r="AS1031" s="156" t="s">
        <v>5133</v>
      </c>
    </row>
    <row r="1032" spans="1:45" ht="30" customHeight="1">
      <c r="A1032" s="57"/>
      <c r="B1032" s="26"/>
      <c r="C1032" s="165" t="s">
        <v>5134</v>
      </c>
      <c r="D1032" s="884" t="str">
        <f t="shared" si="194"/>
        <v>INSTITUTO TECNOLOGICO SUPERIOR DE ALVARADO</v>
      </c>
      <c r="E1032" s="884"/>
      <c r="F1032" s="884"/>
      <c r="G1032" s="884"/>
      <c r="H1032" s="884"/>
      <c r="I1032" s="884"/>
      <c r="J1032" s="884"/>
      <c r="K1032" s="719"/>
      <c r="L1032" s="719"/>
      <c r="M1032" s="719"/>
      <c r="N1032" s="719"/>
      <c r="O1032" s="719"/>
      <c r="P1032" s="719"/>
      <c r="Q1032" s="719"/>
      <c r="R1032" s="719"/>
      <c r="S1032" s="719"/>
      <c r="T1032" s="719"/>
      <c r="U1032" s="719"/>
      <c r="V1032" s="719"/>
      <c r="W1032" s="719"/>
      <c r="X1032" s="719"/>
      <c r="Y1032" s="719"/>
      <c r="Z1032" s="719"/>
      <c r="AA1032" s="719"/>
      <c r="AB1032" s="719"/>
      <c r="AC1032" s="719"/>
      <c r="AD1032" s="719"/>
      <c r="AE1032" s="164"/>
      <c r="AF1032" s="164"/>
      <c r="AG1032" s="199">
        <f t="shared" si="195"/>
        <v>1</v>
      </c>
      <c r="AH1032" s="293">
        <f t="shared" si="196"/>
        <v>0</v>
      </c>
      <c r="AI1032" s="294">
        <f t="shared" si="197"/>
        <v>0</v>
      </c>
      <c r="AJ1032" s="295">
        <f t="shared" si="198"/>
        <v>0</v>
      </c>
      <c r="AK1032" s="296">
        <f t="shared" si="199"/>
        <v>0</v>
      </c>
      <c r="AL1032" s="298">
        <f t="shared" si="200"/>
        <v>0</v>
      </c>
      <c r="AM1032" s="164"/>
      <c r="AN1032" s="402">
        <f t="shared" si="201"/>
        <v>1</v>
      </c>
      <c r="AO1032" s="370" t="str">
        <f>IF(AN1032=0,"",
IF(SUM($AN$995:AN1032)=1,AP1032,
IF($AN$1115&gt;SUM($AN$995:AN1032),_xlfn.CONCAT(", ",AP1032),
IF($AN$1115=SUM($AN$995:AN1032),_xlfn.CONCAT(" y ",AP1032)))))</f>
        <v>, 38</v>
      </c>
      <c r="AP1032" s="156" t="s">
        <v>5135</v>
      </c>
      <c r="AQ1032" s="272">
        <f t="shared" si="202"/>
        <v>0</v>
      </c>
      <c r="AR1032" s="273" t="str">
        <f>IF(AQ1032=0,"",
IF(SUM(AQ995:AQ1032)=1,AS1032,
IF(AQ1115&gt;SUM(AQ995:AQ1032),_xlfn.CONCAT(", ",AS1032),
IF(AQ1115=SUM(AQ995:AQ1032),_xlfn.CONCAT(" y ",AS1032)))))</f>
        <v/>
      </c>
      <c r="AS1032" s="156" t="s">
        <v>5135</v>
      </c>
    </row>
    <row r="1033" spans="1:45" ht="30" customHeight="1">
      <c r="A1033" s="57"/>
      <c r="B1033" s="26"/>
      <c r="C1033" s="165" t="s">
        <v>5136</v>
      </c>
      <c r="D1033" s="884" t="str">
        <f t="shared" si="194"/>
        <v>INSTITUTO TECNOLOGICO SUPERIOR DE PEROTE</v>
      </c>
      <c r="E1033" s="884"/>
      <c r="F1033" s="884"/>
      <c r="G1033" s="884"/>
      <c r="H1033" s="884"/>
      <c r="I1033" s="884"/>
      <c r="J1033" s="884"/>
      <c r="K1033" s="719"/>
      <c r="L1033" s="719"/>
      <c r="M1033" s="719"/>
      <c r="N1033" s="719"/>
      <c r="O1033" s="719"/>
      <c r="P1033" s="719"/>
      <c r="Q1033" s="719"/>
      <c r="R1033" s="719"/>
      <c r="S1033" s="719"/>
      <c r="T1033" s="719"/>
      <c r="U1033" s="719"/>
      <c r="V1033" s="719"/>
      <c r="W1033" s="719"/>
      <c r="X1033" s="719"/>
      <c r="Y1033" s="719"/>
      <c r="Z1033" s="719"/>
      <c r="AA1033" s="719"/>
      <c r="AB1033" s="719"/>
      <c r="AC1033" s="719"/>
      <c r="AD1033" s="719"/>
      <c r="AE1033" s="164"/>
      <c r="AF1033" s="164"/>
      <c r="AG1033" s="199">
        <f t="shared" si="195"/>
        <v>1</v>
      </c>
      <c r="AH1033" s="293">
        <f t="shared" si="196"/>
        <v>0</v>
      </c>
      <c r="AI1033" s="294">
        <f t="shared" si="197"/>
        <v>0</v>
      </c>
      <c r="AJ1033" s="295">
        <f t="shared" si="198"/>
        <v>0</v>
      </c>
      <c r="AK1033" s="296">
        <f t="shared" si="199"/>
        <v>0</v>
      </c>
      <c r="AL1033" s="298">
        <f t="shared" si="200"/>
        <v>0</v>
      </c>
      <c r="AM1033" s="164"/>
      <c r="AN1033" s="402">
        <f t="shared" si="201"/>
        <v>1</v>
      </c>
      <c r="AO1033" s="370" t="str">
        <f>IF(AN1033=0,"",
IF(SUM($AN$995:AN1033)=1,AP1033,
IF($AN$1115&gt;SUM($AN$995:AN1033),_xlfn.CONCAT(", ",AP1033),
IF($AN$1115=SUM($AN$995:AN1033),_xlfn.CONCAT(" y ",AP1033)))))</f>
        <v>, 39</v>
      </c>
      <c r="AP1033" s="156" t="s">
        <v>5137</v>
      </c>
      <c r="AQ1033" s="272">
        <f t="shared" si="202"/>
        <v>0</v>
      </c>
      <c r="AR1033" s="273" t="str">
        <f>IF(AQ1033=0,"",
IF(SUM(AQ995:AQ1033)=1,AS1033,
IF(AQ1115&gt;SUM(AQ995:AQ1033),_xlfn.CONCAT(", ",AS1033),
IF(AQ1115=SUM(AQ995:AQ1033),_xlfn.CONCAT(" y ",AS1033)))))</f>
        <v/>
      </c>
      <c r="AS1033" s="156" t="s">
        <v>5137</v>
      </c>
    </row>
    <row r="1034" spans="1:45" ht="30" customHeight="1">
      <c r="A1034" s="57"/>
      <c r="B1034" s="26"/>
      <c r="C1034" s="165" t="s">
        <v>5138</v>
      </c>
      <c r="D1034" s="884" t="str">
        <f t="shared" si="194"/>
        <v>INSTITUTO TECNOLOGICO SUPERIOR DE ZONGOLICA</v>
      </c>
      <c r="E1034" s="884"/>
      <c r="F1034" s="884"/>
      <c r="G1034" s="884"/>
      <c r="H1034" s="884"/>
      <c r="I1034" s="884"/>
      <c r="J1034" s="884"/>
      <c r="K1034" s="719"/>
      <c r="L1034" s="719"/>
      <c r="M1034" s="719"/>
      <c r="N1034" s="719"/>
      <c r="O1034" s="719"/>
      <c r="P1034" s="719"/>
      <c r="Q1034" s="719"/>
      <c r="R1034" s="719"/>
      <c r="S1034" s="719"/>
      <c r="T1034" s="719"/>
      <c r="U1034" s="719"/>
      <c r="V1034" s="719"/>
      <c r="W1034" s="719"/>
      <c r="X1034" s="719"/>
      <c r="Y1034" s="719"/>
      <c r="Z1034" s="719"/>
      <c r="AA1034" s="719"/>
      <c r="AB1034" s="719"/>
      <c r="AC1034" s="719"/>
      <c r="AD1034" s="719"/>
      <c r="AE1034" s="164"/>
      <c r="AF1034" s="164"/>
      <c r="AG1034" s="199">
        <f t="shared" si="195"/>
        <v>1</v>
      </c>
      <c r="AH1034" s="293">
        <f t="shared" si="196"/>
        <v>0</v>
      </c>
      <c r="AI1034" s="294">
        <f t="shared" si="197"/>
        <v>0</v>
      </c>
      <c r="AJ1034" s="295">
        <f t="shared" si="198"/>
        <v>0</v>
      </c>
      <c r="AK1034" s="296">
        <f t="shared" si="199"/>
        <v>0</v>
      </c>
      <c r="AL1034" s="298">
        <f t="shared" si="200"/>
        <v>0</v>
      </c>
      <c r="AM1034" s="164"/>
      <c r="AN1034" s="402">
        <f t="shared" si="201"/>
        <v>1</v>
      </c>
      <c r="AO1034" s="370" t="str">
        <f>IF(AN1034=0,"",
IF(SUM($AN$995:AN1034)=1,AP1034,
IF($AN$1115&gt;SUM($AN$995:AN1034),_xlfn.CONCAT(", ",AP1034),
IF($AN$1115=SUM($AN$995:AN1034),_xlfn.CONCAT(" y ",AP1034)))))</f>
        <v>, 40</v>
      </c>
      <c r="AP1034" s="156" t="s">
        <v>5139</v>
      </c>
      <c r="AQ1034" s="272">
        <f t="shared" si="202"/>
        <v>0</v>
      </c>
      <c r="AR1034" s="273" t="str">
        <f>IF(AQ1034=0,"",
IF(SUM(AQ995:AQ1034)=1,AS1034,
IF(AQ1115&gt;SUM(AQ995:AQ1034),_xlfn.CONCAT(", ",AS1034),
IF(AQ1115=SUM(AQ995:AQ1034),_xlfn.CONCAT(" y ",AS1034)))))</f>
        <v/>
      </c>
      <c r="AS1034" s="156" t="s">
        <v>5139</v>
      </c>
    </row>
    <row r="1035" spans="1:45" ht="30" customHeight="1">
      <c r="A1035" s="57"/>
      <c r="B1035" s="26"/>
      <c r="C1035" s="165" t="s">
        <v>5140</v>
      </c>
      <c r="D1035" s="884" t="str">
        <f t="shared" si="194"/>
        <v>INSTITUTO TECNOLOGICO SUPERIOR DE NARANJOS</v>
      </c>
      <c r="E1035" s="884"/>
      <c r="F1035" s="884"/>
      <c r="G1035" s="884"/>
      <c r="H1035" s="884"/>
      <c r="I1035" s="884"/>
      <c r="J1035" s="884"/>
      <c r="K1035" s="719"/>
      <c r="L1035" s="719"/>
      <c r="M1035" s="719"/>
      <c r="N1035" s="719"/>
      <c r="O1035" s="719"/>
      <c r="P1035" s="719"/>
      <c r="Q1035" s="719"/>
      <c r="R1035" s="719"/>
      <c r="S1035" s="719"/>
      <c r="T1035" s="719"/>
      <c r="U1035" s="719"/>
      <c r="V1035" s="719"/>
      <c r="W1035" s="719"/>
      <c r="X1035" s="719"/>
      <c r="Y1035" s="719"/>
      <c r="Z1035" s="719"/>
      <c r="AA1035" s="719"/>
      <c r="AB1035" s="719"/>
      <c r="AC1035" s="719"/>
      <c r="AD1035" s="719"/>
      <c r="AE1035" s="164"/>
      <c r="AF1035" s="164"/>
      <c r="AG1035" s="199">
        <f t="shared" si="195"/>
        <v>1</v>
      </c>
      <c r="AH1035" s="293">
        <f t="shared" si="196"/>
        <v>0</v>
      </c>
      <c r="AI1035" s="294">
        <f t="shared" si="197"/>
        <v>0</v>
      </c>
      <c r="AJ1035" s="295">
        <f t="shared" si="198"/>
        <v>0</v>
      </c>
      <c r="AK1035" s="296">
        <f t="shared" si="199"/>
        <v>0</v>
      </c>
      <c r="AL1035" s="298">
        <f t="shared" si="200"/>
        <v>0</v>
      </c>
      <c r="AM1035" s="164"/>
      <c r="AN1035" s="402">
        <f t="shared" si="201"/>
        <v>1</v>
      </c>
      <c r="AO1035" s="370" t="str">
        <f>IF(AN1035=0,"",
IF(SUM($AN$995:AN1035)=1,AP1035,
IF($AN$1115&gt;SUM($AN$995:AN1035),_xlfn.CONCAT(", ",AP1035),
IF($AN$1115=SUM($AN$995:AN1035),_xlfn.CONCAT(" y ",AP1035)))))</f>
        <v>, 41</v>
      </c>
      <c r="AP1035" s="156" t="s">
        <v>5141</v>
      </c>
      <c r="AQ1035" s="272">
        <f t="shared" si="202"/>
        <v>0</v>
      </c>
      <c r="AR1035" s="273" t="str">
        <f>IF(AQ1035=0,"",
IF(SUM(AQ995:AQ1035)=1,AS1035,
IF(AQ1115&gt;SUM(AQ995:AQ1035),_xlfn.CONCAT(", ",AS1035),
IF(AQ1115=SUM(AQ995:AQ1035),_xlfn.CONCAT(" y ",AS1035)))))</f>
        <v/>
      </c>
      <c r="AS1035" s="156" t="s">
        <v>5141</v>
      </c>
    </row>
    <row r="1036" spans="1:45" ht="30" customHeight="1">
      <c r="A1036" s="57"/>
      <c r="B1036" s="26"/>
      <c r="C1036" s="165" t="s">
        <v>5142</v>
      </c>
      <c r="D1036" s="884" t="str">
        <f t="shared" si="194"/>
        <v>INSTITUTO TECNOLOGICO SUPERIOR DE CHICONTEPEC</v>
      </c>
      <c r="E1036" s="884"/>
      <c r="F1036" s="884"/>
      <c r="G1036" s="884"/>
      <c r="H1036" s="884"/>
      <c r="I1036" s="884"/>
      <c r="J1036" s="884"/>
      <c r="K1036" s="719"/>
      <c r="L1036" s="719"/>
      <c r="M1036" s="719"/>
      <c r="N1036" s="719"/>
      <c r="O1036" s="719"/>
      <c r="P1036" s="719"/>
      <c r="Q1036" s="719"/>
      <c r="R1036" s="719"/>
      <c r="S1036" s="719"/>
      <c r="T1036" s="719"/>
      <c r="U1036" s="719"/>
      <c r="V1036" s="719"/>
      <c r="W1036" s="719"/>
      <c r="X1036" s="719"/>
      <c r="Y1036" s="719"/>
      <c r="Z1036" s="719"/>
      <c r="AA1036" s="719"/>
      <c r="AB1036" s="719"/>
      <c r="AC1036" s="719"/>
      <c r="AD1036" s="719"/>
      <c r="AE1036" s="164"/>
      <c r="AF1036" s="164"/>
      <c r="AG1036" s="199">
        <f t="shared" si="195"/>
        <v>1</v>
      </c>
      <c r="AH1036" s="293">
        <f t="shared" si="196"/>
        <v>0</v>
      </c>
      <c r="AI1036" s="294">
        <f t="shared" si="197"/>
        <v>0</v>
      </c>
      <c r="AJ1036" s="295">
        <f t="shared" si="198"/>
        <v>0</v>
      </c>
      <c r="AK1036" s="296">
        <f t="shared" si="199"/>
        <v>0</v>
      </c>
      <c r="AL1036" s="298">
        <f t="shared" si="200"/>
        <v>0</v>
      </c>
      <c r="AM1036" s="164"/>
      <c r="AN1036" s="402">
        <f t="shared" si="201"/>
        <v>1</v>
      </c>
      <c r="AO1036" s="370" t="str">
        <f>IF(AN1036=0,"",
IF(SUM($AN$995:AN1036)=1,AP1036,
IF($AN$1115&gt;SUM($AN$995:AN1036),_xlfn.CONCAT(", ",AP1036),
IF($AN$1115=SUM($AN$995:AN1036),_xlfn.CONCAT(" y ",AP1036)))))</f>
        <v>, 42</v>
      </c>
      <c r="AP1036" s="156" t="s">
        <v>5143</v>
      </c>
      <c r="AQ1036" s="272">
        <f t="shared" si="202"/>
        <v>0</v>
      </c>
      <c r="AR1036" s="273" t="str">
        <f>IF(AQ1036=0,"",
IF(SUM(AQ995:AQ1036)=1,AS1036,
IF(AQ1115&gt;SUM(AQ995:AQ1036),_xlfn.CONCAT(", ",AS1036),
IF(AQ1115=SUM(AQ995:AQ1036),_xlfn.CONCAT(" y ",AS1036)))))</f>
        <v/>
      </c>
      <c r="AS1036" s="156" t="s">
        <v>5143</v>
      </c>
    </row>
    <row r="1037" spans="1:45" ht="45" customHeight="1">
      <c r="A1037" s="57"/>
      <c r="B1037" s="26"/>
      <c r="C1037" s="165" t="s">
        <v>5144</v>
      </c>
      <c r="D1037" s="884" t="str">
        <f t="shared" si="194"/>
        <v>INSTITUTO TECNOLOGICO SUPERIOR DE MARTINEZ DE LA TORRE</v>
      </c>
      <c r="E1037" s="884"/>
      <c r="F1037" s="884"/>
      <c r="G1037" s="884"/>
      <c r="H1037" s="884"/>
      <c r="I1037" s="884"/>
      <c r="J1037" s="884"/>
      <c r="K1037" s="719"/>
      <c r="L1037" s="719"/>
      <c r="M1037" s="719"/>
      <c r="N1037" s="719"/>
      <c r="O1037" s="719"/>
      <c r="P1037" s="719"/>
      <c r="Q1037" s="719"/>
      <c r="R1037" s="719"/>
      <c r="S1037" s="719"/>
      <c r="T1037" s="719"/>
      <c r="U1037" s="719"/>
      <c r="V1037" s="719"/>
      <c r="W1037" s="719"/>
      <c r="X1037" s="719"/>
      <c r="Y1037" s="719"/>
      <c r="Z1037" s="719"/>
      <c r="AA1037" s="719"/>
      <c r="AB1037" s="719"/>
      <c r="AC1037" s="719"/>
      <c r="AD1037" s="719"/>
      <c r="AE1037" s="164"/>
      <c r="AF1037" s="164"/>
      <c r="AG1037" s="199">
        <f t="shared" si="195"/>
        <v>1</v>
      </c>
      <c r="AH1037" s="293">
        <f t="shared" si="196"/>
        <v>0</v>
      </c>
      <c r="AI1037" s="294">
        <f t="shared" si="197"/>
        <v>0</v>
      </c>
      <c r="AJ1037" s="295">
        <f t="shared" si="198"/>
        <v>0</v>
      </c>
      <c r="AK1037" s="296">
        <f t="shared" si="199"/>
        <v>0</v>
      </c>
      <c r="AL1037" s="298">
        <f t="shared" si="200"/>
        <v>0</v>
      </c>
      <c r="AM1037" s="164"/>
      <c r="AN1037" s="402">
        <f t="shared" si="201"/>
        <v>1</v>
      </c>
      <c r="AO1037" s="370" t="str">
        <f>IF(AN1037=0,"",
IF(SUM($AN$995:AN1037)=1,AP1037,
IF($AN$1115&gt;SUM($AN$995:AN1037),_xlfn.CONCAT(", ",AP1037),
IF($AN$1115=SUM($AN$995:AN1037),_xlfn.CONCAT(" y ",AP1037)))))</f>
        <v>, 43</v>
      </c>
      <c r="AP1037" s="156" t="s">
        <v>5145</v>
      </c>
      <c r="AQ1037" s="272">
        <f t="shared" si="202"/>
        <v>0</v>
      </c>
      <c r="AR1037" s="273" t="str">
        <f>IF(AQ1037=0,"",
IF(SUM(AQ995:AQ1037)=1,AS1037,
IF(AQ1115&gt;SUM(AQ995:AQ1037),_xlfn.CONCAT(", ",AS1037),
IF(AQ1115=SUM(AQ995:AQ1037),_xlfn.CONCAT(" y ",AS1037)))))</f>
        <v/>
      </c>
      <c r="AS1037" s="156" t="s">
        <v>5145</v>
      </c>
    </row>
    <row r="1038" spans="1:45" ht="45" customHeight="1">
      <c r="A1038" s="57"/>
      <c r="B1038" s="26"/>
      <c r="C1038" s="165" t="s">
        <v>5146</v>
      </c>
      <c r="D1038" s="884" t="str">
        <f t="shared" si="194"/>
        <v>INSTITUTO TECNOLOGICO SUPERIOR DE JESUS CARRANZA</v>
      </c>
      <c r="E1038" s="884"/>
      <c r="F1038" s="884"/>
      <c r="G1038" s="884"/>
      <c r="H1038" s="884"/>
      <c r="I1038" s="884"/>
      <c r="J1038" s="884"/>
      <c r="K1038" s="719"/>
      <c r="L1038" s="719"/>
      <c r="M1038" s="719"/>
      <c r="N1038" s="719"/>
      <c r="O1038" s="719"/>
      <c r="P1038" s="719"/>
      <c r="Q1038" s="719"/>
      <c r="R1038" s="719"/>
      <c r="S1038" s="719"/>
      <c r="T1038" s="719"/>
      <c r="U1038" s="719"/>
      <c r="V1038" s="719"/>
      <c r="W1038" s="719"/>
      <c r="X1038" s="719"/>
      <c r="Y1038" s="719"/>
      <c r="Z1038" s="719"/>
      <c r="AA1038" s="719"/>
      <c r="AB1038" s="719"/>
      <c r="AC1038" s="719"/>
      <c r="AD1038" s="719"/>
      <c r="AE1038" s="164"/>
      <c r="AF1038" s="164"/>
      <c r="AG1038" s="199">
        <f t="shared" si="195"/>
        <v>1</v>
      </c>
      <c r="AH1038" s="293">
        <f t="shared" si="196"/>
        <v>0</v>
      </c>
      <c r="AI1038" s="294">
        <f t="shared" si="197"/>
        <v>0</v>
      </c>
      <c r="AJ1038" s="295">
        <f t="shared" si="198"/>
        <v>0</v>
      </c>
      <c r="AK1038" s="296">
        <f t="shared" si="199"/>
        <v>0</v>
      </c>
      <c r="AL1038" s="298">
        <f t="shared" si="200"/>
        <v>0</v>
      </c>
      <c r="AM1038" s="164"/>
      <c r="AN1038" s="402">
        <f t="shared" si="201"/>
        <v>1</v>
      </c>
      <c r="AO1038" s="370" t="str">
        <f>IF(AN1038=0,"",
IF(SUM($AN$995:AN1038)=1,AP1038,
IF($AN$1115&gt;SUM($AN$995:AN1038),_xlfn.CONCAT(", ",AP1038),
IF($AN$1115=SUM($AN$995:AN1038),_xlfn.CONCAT(" y ",AP1038)))))</f>
        <v>, 44</v>
      </c>
      <c r="AP1038" s="156" t="s">
        <v>5147</v>
      </c>
      <c r="AQ1038" s="272">
        <f t="shared" si="202"/>
        <v>0</v>
      </c>
      <c r="AR1038" s="273" t="str">
        <f>IF(AQ1038=0,"",
IF(SUM(AQ995:AQ1038)=1,AS1038,
IF(AQ1115&gt;SUM(AQ995:AQ1038),_xlfn.CONCAT(", ",AS1038),
IF(AQ1115=SUM(AQ995:AQ1038),_xlfn.CONCAT(" y ",AS1038)))))</f>
        <v/>
      </c>
      <c r="AS1038" s="156" t="s">
        <v>5147</v>
      </c>
    </row>
    <row r="1039" spans="1:45" ht="45" customHeight="1">
      <c r="A1039" s="57"/>
      <c r="B1039" s="26"/>
      <c r="C1039" s="165" t="s">
        <v>5148</v>
      </c>
      <c r="D1039" s="884" t="str">
        <f t="shared" si="194"/>
        <v>INSTITUTO TECNOLOGICO SUPERIOR DE RODRIGUEZ CLARA</v>
      </c>
      <c r="E1039" s="884"/>
      <c r="F1039" s="884"/>
      <c r="G1039" s="884"/>
      <c r="H1039" s="884"/>
      <c r="I1039" s="884"/>
      <c r="J1039" s="884"/>
      <c r="K1039" s="719"/>
      <c r="L1039" s="719"/>
      <c r="M1039" s="719"/>
      <c r="N1039" s="719"/>
      <c r="O1039" s="719"/>
      <c r="P1039" s="719"/>
      <c r="Q1039" s="719"/>
      <c r="R1039" s="719"/>
      <c r="S1039" s="719"/>
      <c r="T1039" s="719"/>
      <c r="U1039" s="719"/>
      <c r="V1039" s="719"/>
      <c r="W1039" s="719"/>
      <c r="X1039" s="719"/>
      <c r="Y1039" s="719"/>
      <c r="Z1039" s="719"/>
      <c r="AA1039" s="719"/>
      <c r="AB1039" s="719"/>
      <c r="AC1039" s="719"/>
      <c r="AD1039" s="719"/>
      <c r="AE1039" s="164"/>
      <c r="AF1039" s="164"/>
      <c r="AG1039" s="199">
        <f t="shared" si="195"/>
        <v>1</v>
      </c>
      <c r="AH1039" s="293">
        <f t="shared" si="196"/>
        <v>0</v>
      </c>
      <c r="AI1039" s="294">
        <f t="shared" si="197"/>
        <v>0</v>
      </c>
      <c r="AJ1039" s="295">
        <f t="shared" si="198"/>
        <v>0</v>
      </c>
      <c r="AK1039" s="296">
        <f t="shared" si="199"/>
        <v>0</v>
      </c>
      <c r="AL1039" s="298">
        <f t="shared" si="200"/>
        <v>0</v>
      </c>
      <c r="AM1039" s="164"/>
      <c r="AN1039" s="402">
        <f t="shared" si="201"/>
        <v>1</v>
      </c>
      <c r="AO1039" s="370" t="str">
        <f>IF(AN1039=0,"",
IF(SUM($AN$995:AN1039)=1,AP1039,
IF($AN$1115&gt;SUM($AN$995:AN1039),_xlfn.CONCAT(", ",AP1039),
IF($AN$1115=SUM($AN$995:AN1039),_xlfn.CONCAT(" y ",AP1039)))))</f>
        <v>, 45</v>
      </c>
      <c r="AP1039" s="156" t="s">
        <v>5149</v>
      </c>
      <c r="AQ1039" s="272">
        <f t="shared" si="202"/>
        <v>0</v>
      </c>
      <c r="AR1039" s="273" t="str">
        <f>IF(AQ1039=0,"",
IF(SUM(AQ995:AQ1039)=1,AS1039,
IF(AQ1115&gt;SUM(AQ995:AQ1039),_xlfn.CONCAT(", ",AS1039),
IF(AQ1115=SUM(AQ995:AQ1039),_xlfn.CONCAT(" y ",AS1039)))))</f>
        <v/>
      </c>
      <c r="AS1039" s="156" t="s">
        <v>5149</v>
      </c>
    </row>
    <row r="1040" spans="1:45" ht="45" customHeight="1">
      <c r="A1040" s="57"/>
      <c r="B1040" s="26"/>
      <c r="C1040" s="165" t="s">
        <v>5150</v>
      </c>
      <c r="D1040" s="884" t="str">
        <f t="shared" si="194"/>
        <v>INSTITUTO VERACRUZANO DE EDUCACION PARA LOS ADULTOS</v>
      </c>
      <c r="E1040" s="884"/>
      <c r="F1040" s="884"/>
      <c r="G1040" s="884"/>
      <c r="H1040" s="884"/>
      <c r="I1040" s="884"/>
      <c r="J1040" s="884"/>
      <c r="K1040" s="719"/>
      <c r="L1040" s="719"/>
      <c r="M1040" s="719"/>
      <c r="N1040" s="719"/>
      <c r="O1040" s="719"/>
      <c r="P1040" s="719"/>
      <c r="Q1040" s="719"/>
      <c r="R1040" s="719"/>
      <c r="S1040" s="719"/>
      <c r="T1040" s="719"/>
      <c r="U1040" s="719"/>
      <c r="V1040" s="719"/>
      <c r="W1040" s="719"/>
      <c r="X1040" s="719"/>
      <c r="Y1040" s="719"/>
      <c r="Z1040" s="719"/>
      <c r="AA1040" s="719"/>
      <c r="AB1040" s="719"/>
      <c r="AC1040" s="719"/>
      <c r="AD1040" s="719"/>
      <c r="AE1040" s="164"/>
      <c r="AF1040" s="164"/>
      <c r="AG1040" s="199">
        <f t="shared" si="195"/>
        <v>1</v>
      </c>
      <c r="AH1040" s="293">
        <f t="shared" si="196"/>
        <v>0</v>
      </c>
      <c r="AI1040" s="294">
        <f t="shared" si="197"/>
        <v>0</v>
      </c>
      <c r="AJ1040" s="295">
        <f t="shared" si="198"/>
        <v>0</v>
      </c>
      <c r="AK1040" s="296">
        <f t="shared" si="199"/>
        <v>0</v>
      </c>
      <c r="AL1040" s="298">
        <f t="shared" si="200"/>
        <v>0</v>
      </c>
      <c r="AM1040" s="164"/>
      <c r="AN1040" s="402">
        <f t="shared" si="201"/>
        <v>1</v>
      </c>
      <c r="AO1040" s="370" t="str">
        <f>IF(AN1040=0,"",
IF(SUM($AN$995:AN1040)=1,AP1040,
IF($AN$1115&gt;SUM($AN$995:AN1040),_xlfn.CONCAT(", ",AP1040),
IF($AN$1115=SUM($AN$995:AN1040),_xlfn.CONCAT(" y ",AP1040)))))</f>
        <v>, 46</v>
      </c>
      <c r="AP1040" s="156" t="s">
        <v>5151</v>
      </c>
      <c r="AQ1040" s="272">
        <f t="shared" si="202"/>
        <v>0</v>
      </c>
      <c r="AR1040" s="273" t="str">
        <f>IF(AQ1040=0,"",
IF(SUM(AQ995:AQ1040)=1,AS1040,
IF(AQ1115&gt;SUM(AQ995:AQ1040),_xlfn.CONCAT(", ",AS1040),
IF(AQ1115=SUM(AQ995:AQ1040),_xlfn.CONCAT(" y ",AS1040)))))</f>
        <v/>
      </c>
      <c r="AS1040" s="156" t="s">
        <v>5151</v>
      </c>
    </row>
    <row r="1041" spans="1:45" ht="45" customHeight="1">
      <c r="A1041" s="57"/>
      <c r="B1041" s="26"/>
      <c r="C1041" s="165" t="s">
        <v>5152</v>
      </c>
      <c r="D1041" s="884" t="str">
        <f t="shared" si="194"/>
        <v>COLEGIO NACIONAL DE EDUCACION PROFESIONAL TECNICA</v>
      </c>
      <c r="E1041" s="884"/>
      <c r="F1041" s="884"/>
      <c r="G1041" s="884"/>
      <c r="H1041" s="884"/>
      <c r="I1041" s="884"/>
      <c r="J1041" s="884"/>
      <c r="K1041" s="719"/>
      <c r="L1041" s="719"/>
      <c r="M1041" s="719"/>
      <c r="N1041" s="719"/>
      <c r="O1041" s="719"/>
      <c r="P1041" s="719"/>
      <c r="Q1041" s="719"/>
      <c r="R1041" s="719"/>
      <c r="S1041" s="719"/>
      <c r="T1041" s="719"/>
      <c r="U1041" s="719"/>
      <c r="V1041" s="719"/>
      <c r="W1041" s="719"/>
      <c r="X1041" s="719"/>
      <c r="Y1041" s="719"/>
      <c r="Z1041" s="719"/>
      <c r="AA1041" s="719"/>
      <c r="AB1041" s="719"/>
      <c r="AC1041" s="719"/>
      <c r="AD1041" s="719"/>
      <c r="AE1041" s="164"/>
      <c r="AF1041" s="164"/>
      <c r="AG1041" s="199">
        <f t="shared" si="195"/>
        <v>1</v>
      </c>
      <c r="AH1041" s="293">
        <f t="shared" si="196"/>
        <v>0</v>
      </c>
      <c r="AI1041" s="294">
        <f t="shared" si="197"/>
        <v>0</v>
      </c>
      <c r="AJ1041" s="295">
        <f t="shared" si="198"/>
        <v>0</v>
      </c>
      <c r="AK1041" s="296">
        <f t="shared" si="199"/>
        <v>0</v>
      </c>
      <c r="AL1041" s="298">
        <f t="shared" si="200"/>
        <v>0</v>
      </c>
      <c r="AM1041" s="164"/>
      <c r="AN1041" s="402">
        <f t="shared" si="201"/>
        <v>1</v>
      </c>
      <c r="AO1041" s="370" t="str">
        <f>IF(AN1041=0,"",
IF(SUM($AN$995:AN1041)=1,AP1041,
IF($AN$1115&gt;SUM($AN$995:AN1041),_xlfn.CONCAT(", ",AP1041),
IF($AN$1115=SUM($AN$995:AN1041),_xlfn.CONCAT(" y ",AP1041)))))</f>
        <v>, 47</v>
      </c>
      <c r="AP1041" s="156" t="s">
        <v>5153</v>
      </c>
      <c r="AQ1041" s="272">
        <f t="shared" si="202"/>
        <v>0</v>
      </c>
      <c r="AR1041" s="273" t="str">
        <f>IF(AQ1041=0,"",
IF(SUM(AQ995:AQ1041)=1,AS1041,
IF(AQ1115&gt;SUM(AQ995:AQ1041),_xlfn.CONCAT(", ",AS1041),
IF(AQ1115=SUM(AQ995:AQ1041),_xlfn.CONCAT(" y ",AS1041)))))</f>
        <v/>
      </c>
      <c r="AS1041" s="156" t="s">
        <v>5153</v>
      </c>
    </row>
    <row r="1042" spans="1:45" ht="30" customHeight="1">
      <c r="A1042" s="57"/>
      <c r="B1042" s="26"/>
      <c r="C1042" s="165" t="s">
        <v>5154</v>
      </c>
      <c r="D1042" s="884" t="str">
        <f t="shared" si="194"/>
        <v>UNIVERSIDAD TECNOLOGICA DEL SURESTE</v>
      </c>
      <c r="E1042" s="884"/>
      <c r="F1042" s="884"/>
      <c r="G1042" s="884"/>
      <c r="H1042" s="884"/>
      <c r="I1042" s="884"/>
      <c r="J1042" s="884"/>
      <c r="K1042" s="719"/>
      <c r="L1042" s="719"/>
      <c r="M1042" s="719"/>
      <c r="N1042" s="719"/>
      <c r="O1042" s="719"/>
      <c r="P1042" s="719"/>
      <c r="Q1042" s="719"/>
      <c r="R1042" s="719"/>
      <c r="S1042" s="719"/>
      <c r="T1042" s="719"/>
      <c r="U1042" s="719"/>
      <c r="V1042" s="719"/>
      <c r="W1042" s="719"/>
      <c r="X1042" s="719"/>
      <c r="Y1042" s="719"/>
      <c r="Z1042" s="719"/>
      <c r="AA1042" s="719"/>
      <c r="AB1042" s="719"/>
      <c r="AC1042" s="719"/>
      <c r="AD1042" s="719"/>
      <c r="AE1042" s="164"/>
      <c r="AF1042" s="164"/>
      <c r="AG1042" s="199">
        <f t="shared" si="195"/>
        <v>1</v>
      </c>
      <c r="AH1042" s="293">
        <f t="shared" si="196"/>
        <v>0</v>
      </c>
      <c r="AI1042" s="294">
        <f t="shared" si="197"/>
        <v>0</v>
      </c>
      <c r="AJ1042" s="295">
        <f t="shared" si="198"/>
        <v>0</v>
      </c>
      <c r="AK1042" s="296">
        <f t="shared" si="199"/>
        <v>0</v>
      </c>
      <c r="AL1042" s="298">
        <f t="shared" si="200"/>
        <v>0</v>
      </c>
      <c r="AM1042" s="164"/>
      <c r="AN1042" s="402">
        <f t="shared" si="201"/>
        <v>1</v>
      </c>
      <c r="AO1042" s="370" t="str">
        <f>IF(AN1042=0,"",
IF(SUM($AN$995:AN1042)=1,AP1042,
IF($AN$1115&gt;SUM($AN$995:AN1042),_xlfn.CONCAT(", ",AP1042),
IF($AN$1115=SUM($AN$995:AN1042),_xlfn.CONCAT(" y ",AP1042)))))</f>
        <v>, 48</v>
      </c>
      <c r="AP1042" s="156" t="s">
        <v>5155</v>
      </c>
      <c r="AQ1042" s="272">
        <f t="shared" si="202"/>
        <v>0</v>
      </c>
      <c r="AR1042" s="273" t="str">
        <f>IF(AQ1042=0,"",
IF(SUM(AQ995:AQ1042)=1,AS1042,
IF(AQ1115&gt;SUM(AQ995:AQ1042),_xlfn.CONCAT(", ",AS1042),
IF(AQ1115=SUM(AQ995:AQ1042),_xlfn.CONCAT(" y ",AS1042)))))</f>
        <v/>
      </c>
      <c r="AS1042" s="156" t="s">
        <v>5155</v>
      </c>
    </row>
    <row r="1043" spans="1:45" ht="30" customHeight="1">
      <c r="A1043" s="57"/>
      <c r="B1043" s="26"/>
      <c r="C1043" s="165" t="s">
        <v>5156</v>
      </c>
      <c r="D1043" s="884" t="str">
        <f t="shared" si="194"/>
        <v>UNIVERSIDAD TECNOLOGICA DEL CENTRO</v>
      </c>
      <c r="E1043" s="884"/>
      <c r="F1043" s="884"/>
      <c r="G1043" s="884"/>
      <c r="H1043" s="884"/>
      <c r="I1043" s="884"/>
      <c r="J1043" s="884"/>
      <c r="K1043" s="719"/>
      <c r="L1043" s="719"/>
      <c r="M1043" s="719"/>
      <c r="N1043" s="719"/>
      <c r="O1043" s="719"/>
      <c r="P1043" s="719"/>
      <c r="Q1043" s="719"/>
      <c r="R1043" s="719"/>
      <c r="S1043" s="719"/>
      <c r="T1043" s="719"/>
      <c r="U1043" s="719"/>
      <c r="V1043" s="719"/>
      <c r="W1043" s="719"/>
      <c r="X1043" s="719"/>
      <c r="Y1043" s="719"/>
      <c r="Z1043" s="719"/>
      <c r="AA1043" s="719"/>
      <c r="AB1043" s="719"/>
      <c r="AC1043" s="719"/>
      <c r="AD1043" s="719"/>
      <c r="AE1043" s="164"/>
      <c r="AF1043" s="164"/>
      <c r="AG1043" s="199">
        <f t="shared" si="195"/>
        <v>1</v>
      </c>
      <c r="AH1043" s="293">
        <f t="shared" si="196"/>
        <v>0</v>
      </c>
      <c r="AI1043" s="294">
        <f t="shared" si="197"/>
        <v>0</v>
      </c>
      <c r="AJ1043" s="295">
        <f t="shared" si="198"/>
        <v>0</v>
      </c>
      <c r="AK1043" s="296">
        <f t="shared" si="199"/>
        <v>0</v>
      </c>
      <c r="AL1043" s="298">
        <f t="shared" si="200"/>
        <v>0</v>
      </c>
      <c r="AM1043" s="164"/>
      <c r="AN1043" s="402">
        <f t="shared" si="201"/>
        <v>1</v>
      </c>
      <c r="AO1043" s="370" t="str">
        <f>IF(AN1043=0,"",
IF(SUM($AN$995:AN1043)=1,AP1043,
IF($AN$1115&gt;SUM($AN$995:AN1043),_xlfn.CONCAT(", ",AP1043),
IF($AN$1115=SUM($AN$995:AN1043),_xlfn.CONCAT(" y ",AP1043)))))</f>
        <v>, 49</v>
      </c>
      <c r="AP1043" s="156" t="s">
        <v>5157</v>
      </c>
      <c r="AQ1043" s="272">
        <f t="shared" si="202"/>
        <v>0</v>
      </c>
      <c r="AR1043" s="273" t="str">
        <f>IF(AQ1043=0,"",
IF(SUM(AQ995:AQ1043)=1,AS1043,
IF(AQ1115&gt;SUM(AQ995:AQ1043),_xlfn.CONCAT(", ",AS1043),
IF(AQ1115=SUM(AQ995:AQ1043),_xlfn.CONCAT(" y ",AS1043)))))</f>
        <v/>
      </c>
      <c r="AS1043" s="156" t="s">
        <v>5157</v>
      </c>
    </row>
    <row r="1044" spans="1:45" ht="30" customHeight="1">
      <c r="A1044" s="57"/>
      <c r="B1044" s="26"/>
      <c r="C1044" s="165" t="s">
        <v>5158</v>
      </c>
      <c r="D1044" s="884" t="str">
        <f t="shared" si="194"/>
        <v>UNIVERSIDAD TECNOLOGICA DE GUTIERREZ ZAMORA</v>
      </c>
      <c r="E1044" s="884"/>
      <c r="F1044" s="884"/>
      <c r="G1044" s="884"/>
      <c r="H1044" s="884"/>
      <c r="I1044" s="884"/>
      <c r="J1044" s="884"/>
      <c r="K1044" s="719"/>
      <c r="L1044" s="719"/>
      <c r="M1044" s="719"/>
      <c r="N1044" s="719"/>
      <c r="O1044" s="719"/>
      <c r="P1044" s="719"/>
      <c r="Q1044" s="719"/>
      <c r="R1044" s="719"/>
      <c r="S1044" s="719"/>
      <c r="T1044" s="719"/>
      <c r="U1044" s="719"/>
      <c r="V1044" s="719"/>
      <c r="W1044" s="719"/>
      <c r="X1044" s="719"/>
      <c r="Y1044" s="719"/>
      <c r="Z1044" s="719"/>
      <c r="AA1044" s="719"/>
      <c r="AB1044" s="719"/>
      <c r="AC1044" s="719"/>
      <c r="AD1044" s="719"/>
      <c r="AE1044" s="164"/>
      <c r="AF1044" s="164"/>
      <c r="AG1044" s="199">
        <f t="shared" si="195"/>
        <v>1</v>
      </c>
      <c r="AH1044" s="293">
        <f t="shared" si="196"/>
        <v>0</v>
      </c>
      <c r="AI1044" s="294">
        <f t="shared" si="197"/>
        <v>0</v>
      </c>
      <c r="AJ1044" s="295">
        <f t="shared" si="198"/>
        <v>0</v>
      </c>
      <c r="AK1044" s="296">
        <f t="shared" si="199"/>
        <v>0</v>
      </c>
      <c r="AL1044" s="298">
        <f t="shared" si="200"/>
        <v>0</v>
      </c>
      <c r="AM1044" s="164"/>
      <c r="AN1044" s="402">
        <f t="shared" si="201"/>
        <v>1</v>
      </c>
      <c r="AO1044" s="370" t="str">
        <f>IF(AN1044=0,"",
IF(SUM($AN$995:AN1044)=1,AP1044,
IF($AN$1115&gt;SUM($AN$995:AN1044),_xlfn.CONCAT(", ",AP1044),
IF($AN$1115=SUM($AN$995:AN1044),_xlfn.CONCAT(" y ",AP1044)))))</f>
        <v>, 50</v>
      </c>
      <c r="AP1044" s="156" t="s">
        <v>5159</v>
      </c>
      <c r="AQ1044" s="272">
        <f t="shared" si="202"/>
        <v>0</v>
      </c>
      <c r="AR1044" s="273" t="str">
        <f>IF(AQ1044=0,"",
IF(SUM(AQ995:AQ1044)=1,AS1044,
IF(AQ1115&gt;SUM(AQ995:AQ1044),_xlfn.CONCAT(", ",AS1044),
IF(AQ1115=SUM(AQ995:AQ1044),_xlfn.CONCAT(" y ",AS1044)))))</f>
        <v/>
      </c>
      <c r="AS1044" s="156" t="s">
        <v>5159</v>
      </c>
    </row>
    <row r="1045" spans="1:45" ht="45" customHeight="1">
      <c r="A1045" s="57"/>
      <c r="B1045" s="26"/>
      <c r="C1045" s="165" t="s">
        <v>5160</v>
      </c>
      <c r="D1045" s="884" t="str">
        <f t="shared" si="194"/>
        <v>CONSEJO VERACRUZANO DE INVESTIGACION CIENTIFICA Y DESARROLLO TECNOLOGICO</v>
      </c>
      <c r="E1045" s="884"/>
      <c r="F1045" s="884"/>
      <c r="G1045" s="884"/>
      <c r="H1045" s="884"/>
      <c r="I1045" s="884"/>
      <c r="J1045" s="884"/>
      <c r="K1045" s="719"/>
      <c r="L1045" s="719"/>
      <c r="M1045" s="719"/>
      <c r="N1045" s="719"/>
      <c r="O1045" s="719"/>
      <c r="P1045" s="719"/>
      <c r="Q1045" s="719"/>
      <c r="R1045" s="719"/>
      <c r="S1045" s="719"/>
      <c r="T1045" s="719"/>
      <c r="U1045" s="719"/>
      <c r="V1045" s="719"/>
      <c r="W1045" s="719"/>
      <c r="X1045" s="719"/>
      <c r="Y1045" s="719"/>
      <c r="Z1045" s="719"/>
      <c r="AA1045" s="719"/>
      <c r="AB1045" s="719"/>
      <c r="AC1045" s="719"/>
      <c r="AD1045" s="719"/>
      <c r="AE1045" s="164"/>
      <c r="AF1045" s="164"/>
      <c r="AG1045" s="199">
        <f t="shared" si="195"/>
        <v>1</v>
      </c>
      <c r="AH1045" s="293">
        <f t="shared" si="196"/>
        <v>0</v>
      </c>
      <c r="AI1045" s="294">
        <f t="shared" si="197"/>
        <v>0</v>
      </c>
      <c r="AJ1045" s="295">
        <f t="shared" si="198"/>
        <v>0</v>
      </c>
      <c r="AK1045" s="296">
        <f t="shared" si="199"/>
        <v>0</v>
      </c>
      <c r="AL1045" s="298">
        <f t="shared" si="200"/>
        <v>0</v>
      </c>
      <c r="AM1045" s="164"/>
      <c r="AN1045" s="402">
        <f t="shared" si="201"/>
        <v>1</v>
      </c>
      <c r="AO1045" s="370" t="str">
        <f>IF(AN1045=0,"",
IF(SUM($AN$995:AN1045)=1,AP1045,
IF($AN$1115&gt;SUM($AN$995:AN1045),_xlfn.CONCAT(", ",AP1045),
IF($AN$1115=SUM($AN$995:AN1045),_xlfn.CONCAT(" y ",AP1045)))))</f>
        <v>, 51</v>
      </c>
      <c r="AP1045" s="156" t="s">
        <v>5161</v>
      </c>
      <c r="AQ1045" s="272">
        <f t="shared" si="202"/>
        <v>0</v>
      </c>
      <c r="AR1045" s="273" t="str">
        <f>IF(AQ1045=0,"",
IF(SUM(AQ995:AQ1045)=1,AS1045,
IF(AQ1115&gt;SUM(AQ995:AQ1045),_xlfn.CONCAT(", ",AS1045),
IF(AQ1115=SUM(AQ995:AQ1045),_xlfn.CONCAT(" y ",AS1045)))))</f>
        <v/>
      </c>
      <c r="AS1045" s="156" t="s">
        <v>5161</v>
      </c>
    </row>
    <row r="1046" spans="1:45" ht="45" customHeight="1">
      <c r="A1046" s="57"/>
      <c r="B1046" s="26"/>
      <c r="C1046" s="165" t="s">
        <v>5162</v>
      </c>
      <c r="D1046" s="884" t="str">
        <f t="shared" si="194"/>
        <v>COLEGIO DE ESTUDIOS CIENTIFICOS Y TECNOLOGICOS</v>
      </c>
      <c r="E1046" s="884"/>
      <c r="F1046" s="884"/>
      <c r="G1046" s="884"/>
      <c r="H1046" s="884"/>
      <c r="I1046" s="884"/>
      <c r="J1046" s="884"/>
      <c r="K1046" s="719"/>
      <c r="L1046" s="719"/>
      <c r="M1046" s="719"/>
      <c r="N1046" s="719"/>
      <c r="O1046" s="719"/>
      <c r="P1046" s="719"/>
      <c r="Q1046" s="719"/>
      <c r="R1046" s="719"/>
      <c r="S1046" s="719"/>
      <c r="T1046" s="719"/>
      <c r="U1046" s="719"/>
      <c r="V1046" s="719"/>
      <c r="W1046" s="719"/>
      <c r="X1046" s="719"/>
      <c r="Y1046" s="719"/>
      <c r="Z1046" s="719"/>
      <c r="AA1046" s="719"/>
      <c r="AB1046" s="719"/>
      <c r="AC1046" s="719"/>
      <c r="AD1046" s="719"/>
      <c r="AE1046" s="164"/>
      <c r="AF1046" s="164"/>
      <c r="AG1046" s="199">
        <f t="shared" si="195"/>
        <v>1</v>
      </c>
      <c r="AH1046" s="293">
        <f t="shared" si="196"/>
        <v>0</v>
      </c>
      <c r="AI1046" s="294">
        <f t="shared" si="197"/>
        <v>0</v>
      </c>
      <c r="AJ1046" s="295">
        <f t="shared" si="198"/>
        <v>0</v>
      </c>
      <c r="AK1046" s="296">
        <f t="shared" si="199"/>
        <v>0</v>
      </c>
      <c r="AL1046" s="298">
        <f t="shared" si="200"/>
        <v>0</v>
      </c>
      <c r="AM1046" s="164"/>
      <c r="AN1046" s="402">
        <f t="shared" si="201"/>
        <v>1</v>
      </c>
      <c r="AO1046" s="370" t="str">
        <f>IF(AN1046=0,"",
IF(SUM($AN$995:AN1046)=1,AP1046,
IF($AN$1115&gt;SUM($AN$995:AN1046),_xlfn.CONCAT(", ",AP1046),
IF($AN$1115=SUM($AN$995:AN1046),_xlfn.CONCAT(" y ",AP1046)))))</f>
        <v>, 52</v>
      </c>
      <c r="AP1046" s="156" t="s">
        <v>5163</v>
      </c>
      <c r="AQ1046" s="272">
        <f t="shared" si="202"/>
        <v>0</v>
      </c>
      <c r="AR1046" s="273" t="str">
        <f>IF(AQ1046=0,"",
IF(SUM(AQ995:AQ1046)=1,AS1046,
IF(AQ1115&gt;SUM(AQ995:AQ1046),_xlfn.CONCAT(", ",AS1046),
IF(AQ1115=SUM(AQ995:AQ1046),_xlfn.CONCAT(" y ",AS1046)))))</f>
        <v/>
      </c>
      <c r="AS1046" s="156" t="s">
        <v>5163</v>
      </c>
    </row>
    <row r="1047" spans="1:45" ht="15" customHeight="1">
      <c r="A1047" s="57"/>
      <c r="B1047" s="26"/>
      <c r="C1047" s="165" t="s">
        <v>5164</v>
      </c>
      <c r="D1047" s="884" t="str">
        <f t="shared" si="194"/>
        <v>COLEGIO DE VERACRUZ</v>
      </c>
      <c r="E1047" s="884"/>
      <c r="F1047" s="884"/>
      <c r="G1047" s="884"/>
      <c r="H1047" s="884"/>
      <c r="I1047" s="884"/>
      <c r="J1047" s="884"/>
      <c r="K1047" s="719"/>
      <c r="L1047" s="719"/>
      <c r="M1047" s="719"/>
      <c r="N1047" s="719"/>
      <c r="O1047" s="719"/>
      <c r="P1047" s="719"/>
      <c r="Q1047" s="719"/>
      <c r="R1047" s="719"/>
      <c r="S1047" s="719"/>
      <c r="T1047" s="719"/>
      <c r="U1047" s="719"/>
      <c r="V1047" s="719"/>
      <c r="W1047" s="719"/>
      <c r="X1047" s="719"/>
      <c r="Y1047" s="719"/>
      <c r="Z1047" s="719"/>
      <c r="AA1047" s="719"/>
      <c r="AB1047" s="719"/>
      <c r="AC1047" s="719"/>
      <c r="AD1047" s="719"/>
      <c r="AE1047" s="164"/>
      <c r="AF1047" s="164"/>
      <c r="AG1047" s="199">
        <f t="shared" si="195"/>
        <v>1</v>
      </c>
      <c r="AH1047" s="293">
        <f t="shared" si="196"/>
        <v>0</v>
      </c>
      <c r="AI1047" s="294">
        <f t="shared" si="197"/>
        <v>0</v>
      </c>
      <c r="AJ1047" s="295">
        <f t="shared" si="198"/>
        <v>0</v>
      </c>
      <c r="AK1047" s="296">
        <f t="shared" si="199"/>
        <v>0</v>
      </c>
      <c r="AL1047" s="298">
        <f t="shared" si="200"/>
        <v>0</v>
      </c>
      <c r="AM1047" s="164"/>
      <c r="AN1047" s="402">
        <f t="shared" si="201"/>
        <v>1</v>
      </c>
      <c r="AO1047" s="370" t="str">
        <f>IF(AN1047=0,"",
IF(SUM($AN$995:AN1047)=1,AP1047,
IF($AN$1115&gt;SUM($AN$995:AN1047),_xlfn.CONCAT(", ",AP1047),
IF($AN$1115=SUM($AN$995:AN1047),_xlfn.CONCAT(" y ",AP1047)))))</f>
        <v>, 53</v>
      </c>
      <c r="AP1047" s="156" t="s">
        <v>5165</v>
      </c>
      <c r="AQ1047" s="272">
        <f t="shared" si="202"/>
        <v>0</v>
      </c>
      <c r="AR1047" s="273" t="str">
        <f>IF(AQ1047=0,"",
IF(SUM(AQ995:AQ1047)=1,AS1047,
IF(AQ1115&gt;SUM(AQ995:AQ1047),_xlfn.CONCAT(", ",AS1047),
IF(AQ1115=SUM(AQ995:AQ1047),_xlfn.CONCAT(" y ",AS1047)))))</f>
        <v/>
      </c>
      <c r="AS1047" s="156" t="s">
        <v>5165</v>
      </c>
    </row>
    <row r="1048" spans="1:45" ht="30" customHeight="1">
      <c r="A1048" s="57"/>
      <c r="B1048" s="26"/>
      <c r="C1048" s="165" t="s">
        <v>5166</v>
      </c>
      <c r="D1048" s="884" t="str">
        <f t="shared" si="194"/>
        <v>UNIVERSIDAD POLITECNICA DE HUATUSCO</v>
      </c>
      <c r="E1048" s="884"/>
      <c r="F1048" s="884"/>
      <c r="G1048" s="884"/>
      <c r="H1048" s="884"/>
      <c r="I1048" s="884"/>
      <c r="J1048" s="884"/>
      <c r="K1048" s="719"/>
      <c r="L1048" s="719"/>
      <c r="M1048" s="719"/>
      <c r="N1048" s="719"/>
      <c r="O1048" s="719"/>
      <c r="P1048" s="719"/>
      <c r="Q1048" s="719"/>
      <c r="R1048" s="719"/>
      <c r="S1048" s="719"/>
      <c r="T1048" s="719"/>
      <c r="U1048" s="719"/>
      <c r="V1048" s="719"/>
      <c r="W1048" s="719"/>
      <c r="X1048" s="719"/>
      <c r="Y1048" s="719"/>
      <c r="Z1048" s="719"/>
      <c r="AA1048" s="719"/>
      <c r="AB1048" s="719"/>
      <c r="AC1048" s="719"/>
      <c r="AD1048" s="719"/>
      <c r="AE1048" s="164"/>
      <c r="AF1048" s="164"/>
      <c r="AG1048" s="199">
        <f t="shared" si="195"/>
        <v>1</v>
      </c>
      <c r="AH1048" s="293">
        <f t="shared" si="196"/>
        <v>0</v>
      </c>
      <c r="AI1048" s="294">
        <f t="shared" si="197"/>
        <v>0</v>
      </c>
      <c r="AJ1048" s="295">
        <f t="shared" si="198"/>
        <v>0</v>
      </c>
      <c r="AK1048" s="296">
        <f t="shared" si="199"/>
        <v>0</v>
      </c>
      <c r="AL1048" s="298">
        <f t="shared" si="200"/>
        <v>0</v>
      </c>
      <c r="AM1048" s="164"/>
      <c r="AN1048" s="402">
        <f t="shared" si="201"/>
        <v>1</v>
      </c>
      <c r="AO1048" s="370" t="str">
        <f>IF(AN1048=0,"",
IF(SUM($AN$995:AN1048)=1,AP1048,
IF($AN$1115&gt;SUM($AN$995:AN1048),_xlfn.CONCAT(", ",AP1048),
IF($AN$1115=SUM($AN$995:AN1048),_xlfn.CONCAT(" y ",AP1048)))))</f>
        <v>, 54</v>
      </c>
      <c r="AP1048" s="156" t="s">
        <v>5167</v>
      </c>
      <c r="AQ1048" s="272">
        <f t="shared" si="202"/>
        <v>0</v>
      </c>
      <c r="AR1048" s="273" t="str">
        <f>IF(AQ1048=0,"",
IF(SUM(AQ995:AQ1048)=1,AS1048,
IF(AQ1115&gt;SUM(AQ995:AQ1048),_xlfn.CONCAT(", ",AS1048),
IF(AQ1115=SUM(AQ995:AQ1048),_xlfn.CONCAT(" y ",AS1048)))))</f>
        <v/>
      </c>
      <c r="AS1048" s="156" t="s">
        <v>5167</v>
      </c>
    </row>
    <row r="1049" spans="1:45" ht="30" customHeight="1">
      <c r="A1049" s="57"/>
      <c r="B1049" s="26"/>
      <c r="C1049" s="165" t="s">
        <v>5168</v>
      </c>
      <c r="D1049" s="884" t="str">
        <f t="shared" si="194"/>
        <v>UNIVERSIDAD POPULAR AUTONOMA DE VERACRUZ</v>
      </c>
      <c r="E1049" s="884"/>
      <c r="F1049" s="884"/>
      <c r="G1049" s="884"/>
      <c r="H1049" s="884"/>
      <c r="I1049" s="884"/>
      <c r="J1049" s="884"/>
      <c r="K1049" s="719"/>
      <c r="L1049" s="719"/>
      <c r="M1049" s="719"/>
      <c r="N1049" s="719"/>
      <c r="O1049" s="719"/>
      <c r="P1049" s="719"/>
      <c r="Q1049" s="719"/>
      <c r="R1049" s="719"/>
      <c r="S1049" s="719"/>
      <c r="T1049" s="719"/>
      <c r="U1049" s="719"/>
      <c r="V1049" s="719"/>
      <c r="W1049" s="719"/>
      <c r="X1049" s="719"/>
      <c r="Y1049" s="719"/>
      <c r="Z1049" s="719"/>
      <c r="AA1049" s="719"/>
      <c r="AB1049" s="719"/>
      <c r="AC1049" s="719"/>
      <c r="AD1049" s="719"/>
      <c r="AE1049" s="164"/>
      <c r="AF1049" s="164"/>
      <c r="AG1049" s="199">
        <f t="shared" si="195"/>
        <v>1</v>
      </c>
      <c r="AH1049" s="293">
        <f t="shared" si="196"/>
        <v>0</v>
      </c>
      <c r="AI1049" s="294">
        <f t="shared" si="197"/>
        <v>0</v>
      </c>
      <c r="AJ1049" s="295">
        <f t="shared" si="198"/>
        <v>0</v>
      </c>
      <c r="AK1049" s="296">
        <f t="shared" si="199"/>
        <v>0</v>
      </c>
      <c r="AL1049" s="298">
        <f t="shared" si="200"/>
        <v>0</v>
      </c>
      <c r="AM1049" s="164"/>
      <c r="AN1049" s="402">
        <f t="shared" si="201"/>
        <v>1</v>
      </c>
      <c r="AO1049" s="370" t="str">
        <f>IF(AN1049=0,"",
IF(SUM($AN$995:AN1049)=1,AP1049,
IF($AN$1115&gt;SUM($AN$995:AN1049),_xlfn.CONCAT(", ",AP1049),
IF($AN$1115=SUM($AN$995:AN1049),_xlfn.CONCAT(" y ",AP1049)))))</f>
        <v>, 55</v>
      </c>
      <c r="AP1049" s="156" t="s">
        <v>5169</v>
      </c>
      <c r="AQ1049" s="272">
        <f t="shared" si="202"/>
        <v>0</v>
      </c>
      <c r="AR1049" s="273" t="str">
        <f>IF(AQ1049=0,"",
IF(SUM(AQ995:AQ1049)=1,AS1049,
IF(AQ1115&gt;SUM(AQ995:AQ1049),_xlfn.CONCAT(", ",AS1049),
IF(AQ1115=SUM(AQ995:AQ1049),_xlfn.CONCAT(" y ",AS1049)))))</f>
        <v/>
      </c>
      <c r="AS1049" s="156" t="s">
        <v>5169</v>
      </c>
    </row>
    <row r="1050" spans="1:45" ht="30" customHeight="1">
      <c r="A1050" s="57"/>
      <c r="B1050" s="26"/>
      <c r="C1050" s="165" t="s">
        <v>5170</v>
      </c>
      <c r="D1050" s="884" t="str">
        <f t="shared" si="194"/>
        <v>INSTITUTO VERACRUZANO DE LA VIVIENDA</v>
      </c>
      <c r="E1050" s="884"/>
      <c r="F1050" s="884"/>
      <c r="G1050" s="884"/>
      <c r="H1050" s="884"/>
      <c r="I1050" s="884"/>
      <c r="J1050" s="884"/>
      <c r="K1050" s="719"/>
      <c r="L1050" s="719"/>
      <c r="M1050" s="719"/>
      <c r="N1050" s="719"/>
      <c r="O1050" s="719"/>
      <c r="P1050" s="719"/>
      <c r="Q1050" s="719"/>
      <c r="R1050" s="719"/>
      <c r="S1050" s="719"/>
      <c r="T1050" s="719"/>
      <c r="U1050" s="719"/>
      <c r="V1050" s="719"/>
      <c r="W1050" s="719"/>
      <c r="X1050" s="719"/>
      <c r="Y1050" s="719"/>
      <c r="Z1050" s="719"/>
      <c r="AA1050" s="719"/>
      <c r="AB1050" s="719"/>
      <c r="AC1050" s="719"/>
      <c r="AD1050" s="719"/>
      <c r="AE1050" s="164"/>
      <c r="AF1050" s="164"/>
      <c r="AG1050" s="199">
        <f t="shared" si="195"/>
        <v>1</v>
      </c>
      <c r="AH1050" s="293">
        <f t="shared" si="196"/>
        <v>0</v>
      </c>
      <c r="AI1050" s="294">
        <f t="shared" si="197"/>
        <v>0</v>
      </c>
      <c r="AJ1050" s="295">
        <f t="shared" si="198"/>
        <v>0</v>
      </c>
      <c r="AK1050" s="296">
        <f t="shared" si="199"/>
        <v>0</v>
      </c>
      <c r="AL1050" s="298">
        <f t="shared" si="200"/>
        <v>0</v>
      </c>
      <c r="AM1050" s="164"/>
      <c r="AN1050" s="402">
        <f t="shared" si="201"/>
        <v>1</v>
      </c>
      <c r="AO1050" s="370" t="str">
        <f>IF(AN1050=0,"",
IF(SUM($AN$995:AN1050)=1,AP1050,
IF($AN$1115&gt;SUM($AN$995:AN1050),_xlfn.CONCAT(", ",AP1050),
IF($AN$1115=SUM($AN$995:AN1050),_xlfn.CONCAT(" y ",AP1050)))))</f>
        <v>, 56</v>
      </c>
      <c r="AP1050" s="156" t="s">
        <v>5171</v>
      </c>
      <c r="AQ1050" s="272">
        <f t="shared" si="202"/>
        <v>0</v>
      </c>
      <c r="AR1050" s="273" t="str">
        <f>IF(AQ1050=0,"",
IF(SUM(AQ995:AQ1050)=1,AS1050,
IF(AQ1115&gt;SUM(AQ995:AQ1050),_xlfn.CONCAT(", ",AS1050),
IF(AQ1115=SUM(AQ995:AQ1050),_xlfn.CONCAT(" y ",AS1050)))))</f>
        <v/>
      </c>
      <c r="AS1050" s="156" t="s">
        <v>5171</v>
      </c>
    </row>
    <row r="1051" spans="1:45" ht="45" customHeight="1">
      <c r="A1051" s="57"/>
      <c r="B1051" s="26"/>
      <c r="C1051" s="165" t="s">
        <v>5172</v>
      </c>
      <c r="D1051" s="884" t="str">
        <f t="shared" si="194"/>
        <v>AGENCIA ESTATAL DE ENERGIA DEL ESTADO DE VERACRUZ</v>
      </c>
      <c r="E1051" s="884"/>
      <c r="F1051" s="884"/>
      <c r="G1051" s="884"/>
      <c r="H1051" s="884"/>
      <c r="I1051" s="884"/>
      <c r="J1051" s="884"/>
      <c r="K1051" s="719"/>
      <c r="L1051" s="719"/>
      <c r="M1051" s="719"/>
      <c r="N1051" s="719"/>
      <c r="O1051" s="719"/>
      <c r="P1051" s="719"/>
      <c r="Q1051" s="719"/>
      <c r="R1051" s="719"/>
      <c r="S1051" s="719"/>
      <c r="T1051" s="719"/>
      <c r="U1051" s="719"/>
      <c r="V1051" s="719"/>
      <c r="W1051" s="719"/>
      <c r="X1051" s="719"/>
      <c r="Y1051" s="719"/>
      <c r="Z1051" s="719"/>
      <c r="AA1051" s="719"/>
      <c r="AB1051" s="719"/>
      <c r="AC1051" s="719"/>
      <c r="AD1051" s="719"/>
      <c r="AE1051" s="164"/>
      <c r="AF1051" s="164"/>
      <c r="AG1051" s="199">
        <f t="shared" si="195"/>
        <v>1</v>
      </c>
      <c r="AH1051" s="293">
        <f t="shared" si="196"/>
        <v>0</v>
      </c>
      <c r="AI1051" s="294">
        <f t="shared" si="197"/>
        <v>0</v>
      </c>
      <c r="AJ1051" s="295">
        <f t="shared" si="198"/>
        <v>0</v>
      </c>
      <c r="AK1051" s="296">
        <f t="shared" si="199"/>
        <v>0</v>
      </c>
      <c r="AL1051" s="298">
        <f t="shared" si="200"/>
        <v>0</v>
      </c>
      <c r="AM1051" s="164"/>
      <c r="AN1051" s="402">
        <f t="shared" si="201"/>
        <v>1</v>
      </c>
      <c r="AO1051" s="370" t="str">
        <f>IF(AN1051=0,"",
IF(SUM($AN$995:AN1051)=1,AP1051,
IF($AN$1115&gt;SUM($AN$995:AN1051),_xlfn.CONCAT(", ",AP1051),
IF($AN$1115=SUM($AN$995:AN1051),_xlfn.CONCAT(" y ",AP1051)))))</f>
        <v>, 57</v>
      </c>
      <c r="AP1051" s="156" t="s">
        <v>5173</v>
      </c>
      <c r="AQ1051" s="272">
        <f t="shared" si="202"/>
        <v>0</v>
      </c>
      <c r="AR1051" s="273" t="str">
        <f>IF(AQ1051=0,"",
IF(SUM(AQ995:AQ1051)=1,AS1051,
IF(AQ1115&gt;SUM(AQ995:AQ1051),_xlfn.CONCAT(", ",AS1051),
IF(AQ1115=SUM(AQ995:AQ1051),_xlfn.CONCAT(" y ",AS1051)))))</f>
        <v/>
      </c>
      <c r="AS1051" s="156" t="s">
        <v>5173</v>
      </c>
    </row>
    <row r="1052" spans="1:45" ht="30" customHeight="1">
      <c r="A1052" s="57"/>
      <c r="B1052" s="26"/>
      <c r="C1052" s="165" t="s">
        <v>5174</v>
      </c>
      <c r="D1052" s="884" t="str">
        <f t="shared" si="194"/>
        <v>INSTITUTO VERACRUZANO DE LAS MUJERES</v>
      </c>
      <c r="E1052" s="884"/>
      <c r="F1052" s="884"/>
      <c r="G1052" s="884"/>
      <c r="H1052" s="884"/>
      <c r="I1052" s="884"/>
      <c r="J1052" s="884"/>
      <c r="K1052" s="719"/>
      <c r="L1052" s="719"/>
      <c r="M1052" s="719"/>
      <c r="N1052" s="719"/>
      <c r="O1052" s="719"/>
      <c r="P1052" s="719"/>
      <c r="Q1052" s="719"/>
      <c r="R1052" s="719"/>
      <c r="S1052" s="719"/>
      <c r="T1052" s="719"/>
      <c r="U1052" s="719"/>
      <c r="V1052" s="719"/>
      <c r="W1052" s="719"/>
      <c r="X1052" s="719"/>
      <c r="Y1052" s="719"/>
      <c r="Z1052" s="719"/>
      <c r="AA1052" s="719"/>
      <c r="AB1052" s="719"/>
      <c r="AC1052" s="719"/>
      <c r="AD1052" s="719"/>
      <c r="AE1052" s="164"/>
      <c r="AF1052" s="164"/>
      <c r="AG1052" s="199">
        <f t="shared" si="195"/>
        <v>1</v>
      </c>
      <c r="AH1052" s="293">
        <f t="shared" si="196"/>
        <v>0</v>
      </c>
      <c r="AI1052" s="294">
        <f t="shared" si="197"/>
        <v>0</v>
      </c>
      <c r="AJ1052" s="295">
        <f t="shared" si="198"/>
        <v>0</v>
      </c>
      <c r="AK1052" s="296">
        <f t="shared" si="199"/>
        <v>0</v>
      </c>
      <c r="AL1052" s="298">
        <f t="shared" si="200"/>
        <v>0</v>
      </c>
      <c r="AM1052" s="164"/>
      <c r="AN1052" s="402">
        <f t="shared" si="201"/>
        <v>1</v>
      </c>
      <c r="AO1052" s="370" t="str">
        <f>IF(AN1052=0,"",
IF(SUM($AN$995:AN1052)=1,AP1052,
IF($AN$1115&gt;SUM($AN$995:AN1052),_xlfn.CONCAT(", ",AP1052),
IF($AN$1115=SUM($AN$995:AN1052),_xlfn.CONCAT(" y ",AP1052)))))</f>
        <v>, 58</v>
      </c>
      <c r="AP1052" s="156" t="s">
        <v>5175</v>
      </c>
      <c r="AQ1052" s="272">
        <f t="shared" si="202"/>
        <v>0</v>
      </c>
      <c r="AR1052" s="273" t="str">
        <f>IF(AQ1052=0,"",
IF(SUM(AQ995:AQ1052)=1,AS1052,
IF(AQ1115&gt;SUM(AQ995:AQ1052),_xlfn.CONCAT(", ",AS1052),
IF(AQ1115=SUM(AQ995:AQ1052),_xlfn.CONCAT(" y ",AS1052)))))</f>
        <v/>
      </c>
      <c r="AS1052" s="156" t="s">
        <v>5175</v>
      </c>
    </row>
    <row r="1053" spans="1:45" ht="30" customHeight="1">
      <c r="A1053" s="57"/>
      <c r="B1053" s="26"/>
      <c r="C1053" s="165" t="s">
        <v>5176</v>
      </c>
      <c r="D1053" s="884" t="str">
        <f t="shared" si="194"/>
        <v>INSTITUTO VERACRUZANO DE DESARROLLO MUNICIPAL</v>
      </c>
      <c r="E1053" s="884"/>
      <c r="F1053" s="884"/>
      <c r="G1053" s="884"/>
      <c r="H1053" s="884"/>
      <c r="I1053" s="884"/>
      <c r="J1053" s="884"/>
      <c r="K1053" s="719"/>
      <c r="L1053" s="719"/>
      <c r="M1053" s="719"/>
      <c r="N1053" s="719"/>
      <c r="O1053" s="719"/>
      <c r="P1053" s="719"/>
      <c r="Q1053" s="719"/>
      <c r="R1053" s="719"/>
      <c r="S1053" s="719"/>
      <c r="T1053" s="719"/>
      <c r="U1053" s="719"/>
      <c r="V1053" s="719"/>
      <c r="W1053" s="719"/>
      <c r="X1053" s="719"/>
      <c r="Y1053" s="719"/>
      <c r="Z1053" s="719"/>
      <c r="AA1053" s="719"/>
      <c r="AB1053" s="719"/>
      <c r="AC1053" s="719"/>
      <c r="AD1053" s="719"/>
      <c r="AE1053" s="164"/>
      <c r="AF1053" s="164"/>
      <c r="AG1053" s="199">
        <f t="shared" si="195"/>
        <v>1</v>
      </c>
      <c r="AH1053" s="293">
        <f t="shared" si="196"/>
        <v>0</v>
      </c>
      <c r="AI1053" s="294">
        <f t="shared" si="197"/>
        <v>0</v>
      </c>
      <c r="AJ1053" s="295">
        <f t="shared" si="198"/>
        <v>0</v>
      </c>
      <c r="AK1053" s="296">
        <f t="shared" si="199"/>
        <v>0</v>
      </c>
      <c r="AL1053" s="298">
        <f t="shared" si="200"/>
        <v>0</v>
      </c>
      <c r="AM1053" s="164"/>
      <c r="AN1053" s="402">
        <f t="shared" si="201"/>
        <v>1</v>
      </c>
      <c r="AO1053" s="370" t="str">
        <f>IF(AN1053=0,"",
IF(SUM($AN$995:AN1053)=1,AP1053,
IF($AN$1115&gt;SUM($AN$995:AN1053),_xlfn.CONCAT(", ",AP1053),
IF($AN$1115=SUM($AN$995:AN1053),_xlfn.CONCAT(" y ",AP1053)))))</f>
        <v>, 59</v>
      </c>
      <c r="AP1053" s="156" t="s">
        <v>5177</v>
      </c>
      <c r="AQ1053" s="272">
        <f t="shared" si="202"/>
        <v>0</v>
      </c>
      <c r="AR1053" s="273" t="str">
        <f>IF(AQ1053=0,"",
IF(SUM(AQ995:AQ1053)=1,AS1053,
IF(AQ1115&gt;SUM(AQ995:AQ1053),_xlfn.CONCAT(", ",AS1053),
IF(AQ1115=SUM(AQ995:AQ1053),_xlfn.CONCAT(" y ",AS1053)))))</f>
        <v/>
      </c>
      <c r="AS1053" s="156" t="s">
        <v>5177</v>
      </c>
    </row>
    <row r="1054" spans="1:45" ht="45" customHeight="1">
      <c r="A1054" s="57"/>
      <c r="B1054" s="26"/>
      <c r="C1054" s="165" t="s">
        <v>5178</v>
      </c>
      <c r="D1054" s="884" t="str">
        <f t="shared" si="194"/>
        <v>COMISION EJECUTIVA PARA LA ATENCION INTEGRAL A VICTIMAS DEL DELITO</v>
      </c>
      <c r="E1054" s="884"/>
      <c r="F1054" s="884"/>
      <c r="G1054" s="884"/>
      <c r="H1054" s="884"/>
      <c r="I1054" s="884"/>
      <c r="J1054" s="884"/>
      <c r="K1054" s="719"/>
      <c r="L1054" s="719"/>
      <c r="M1054" s="719"/>
      <c r="N1054" s="719"/>
      <c r="O1054" s="719"/>
      <c r="P1054" s="719"/>
      <c r="Q1054" s="719"/>
      <c r="R1054" s="719"/>
      <c r="S1054" s="719"/>
      <c r="T1054" s="719"/>
      <c r="U1054" s="719"/>
      <c r="V1054" s="719"/>
      <c r="W1054" s="719"/>
      <c r="X1054" s="719"/>
      <c r="Y1054" s="719"/>
      <c r="Z1054" s="719"/>
      <c r="AA1054" s="719"/>
      <c r="AB1054" s="719"/>
      <c r="AC1054" s="719"/>
      <c r="AD1054" s="719"/>
      <c r="AE1054" s="164"/>
      <c r="AF1054" s="164"/>
      <c r="AG1054" s="199">
        <f t="shared" si="195"/>
        <v>1</v>
      </c>
      <c r="AH1054" s="293">
        <f t="shared" si="196"/>
        <v>0</v>
      </c>
      <c r="AI1054" s="294">
        <f t="shared" si="197"/>
        <v>0</v>
      </c>
      <c r="AJ1054" s="295">
        <f t="shared" si="198"/>
        <v>0</v>
      </c>
      <c r="AK1054" s="296">
        <f t="shared" si="199"/>
        <v>0</v>
      </c>
      <c r="AL1054" s="298">
        <f t="shared" si="200"/>
        <v>0</v>
      </c>
      <c r="AM1054" s="164"/>
      <c r="AN1054" s="402">
        <f t="shared" si="201"/>
        <v>1</v>
      </c>
      <c r="AO1054" s="370" t="str">
        <f>IF(AN1054=0,"",
IF(SUM($AN$995:AN1054)=1,AP1054,
IF($AN$1115&gt;SUM($AN$995:AN1054),_xlfn.CONCAT(", ",AP1054),
IF($AN$1115=SUM($AN$995:AN1054),_xlfn.CONCAT(" y ",AP1054)))))</f>
        <v>, 60</v>
      </c>
      <c r="AP1054" s="156" t="s">
        <v>5179</v>
      </c>
      <c r="AQ1054" s="272">
        <f t="shared" si="202"/>
        <v>0</v>
      </c>
      <c r="AR1054" s="273" t="str">
        <f>IF(AQ1054=0,"",
IF(SUM(AQ995:AQ1054)=1,AS1054,
IF(AQ1115&gt;SUM(AQ995:AQ1054),_xlfn.CONCAT(", ",AS1054),
IF(AQ1115=SUM(AQ995:AQ1054),_xlfn.CONCAT(" y ",AS1054)))))</f>
        <v/>
      </c>
      <c r="AS1054" s="156" t="s">
        <v>5179</v>
      </c>
    </row>
    <row r="1055" spans="1:45" ht="45" customHeight="1">
      <c r="A1055" s="57"/>
      <c r="B1055" s="26"/>
      <c r="C1055" s="165" t="s">
        <v>5180</v>
      </c>
      <c r="D1055" s="884" t="str">
        <f t="shared" si="194"/>
        <v>CENTRO DE JUSTICIA PARA MUJERES DEL ESTADO DE VERACRUZ</v>
      </c>
      <c r="E1055" s="884"/>
      <c r="F1055" s="884"/>
      <c r="G1055" s="884"/>
      <c r="H1055" s="884"/>
      <c r="I1055" s="884"/>
      <c r="J1055" s="884"/>
      <c r="K1055" s="719"/>
      <c r="L1055" s="719"/>
      <c r="M1055" s="719"/>
      <c r="N1055" s="719"/>
      <c r="O1055" s="719"/>
      <c r="P1055" s="719"/>
      <c r="Q1055" s="719"/>
      <c r="R1055" s="719"/>
      <c r="S1055" s="719"/>
      <c r="T1055" s="719"/>
      <c r="U1055" s="719"/>
      <c r="V1055" s="719"/>
      <c r="W1055" s="719"/>
      <c r="X1055" s="719"/>
      <c r="Y1055" s="719"/>
      <c r="Z1055" s="719"/>
      <c r="AA1055" s="719"/>
      <c r="AB1055" s="719"/>
      <c r="AC1055" s="719"/>
      <c r="AD1055" s="719"/>
      <c r="AE1055" s="164"/>
      <c r="AF1055" s="164"/>
      <c r="AG1055" s="199">
        <f t="shared" si="195"/>
        <v>1</v>
      </c>
      <c r="AH1055" s="293">
        <f t="shared" si="196"/>
        <v>0</v>
      </c>
      <c r="AI1055" s="294">
        <f t="shared" si="197"/>
        <v>0</v>
      </c>
      <c r="AJ1055" s="295">
        <f t="shared" si="198"/>
        <v>0</v>
      </c>
      <c r="AK1055" s="296">
        <f t="shared" si="199"/>
        <v>0</v>
      </c>
      <c r="AL1055" s="298">
        <f t="shared" si="200"/>
        <v>0</v>
      </c>
      <c r="AM1055" s="164"/>
      <c r="AN1055" s="402">
        <f t="shared" si="201"/>
        <v>1</v>
      </c>
      <c r="AO1055" s="370" t="str">
        <f>IF(AN1055=0,"",
IF(SUM($AN$995:AN1055)=1,AP1055,
IF($AN$1115&gt;SUM($AN$995:AN1055),_xlfn.CONCAT(", ",AP1055),
IF($AN$1115=SUM($AN$995:AN1055),_xlfn.CONCAT(" y ",AP1055)))))</f>
        <v>, 61</v>
      </c>
      <c r="AP1055" s="156" t="s">
        <v>5181</v>
      </c>
      <c r="AQ1055" s="272">
        <f t="shared" si="202"/>
        <v>0</v>
      </c>
      <c r="AR1055" s="273" t="str">
        <f>IF(AQ1055=0,"",
IF(SUM(AQ995:AQ1055)=1,AS1055,
IF(AQ1115&gt;SUM(AQ995:AQ1055),_xlfn.CONCAT(", ",AS1055),
IF(AQ1115=SUM(AQ995:AQ1055),_xlfn.CONCAT(" y ",AS1055)))))</f>
        <v/>
      </c>
      <c r="AS1055" s="156" t="s">
        <v>5181</v>
      </c>
    </row>
    <row r="1056" spans="1:45" ht="30" customHeight="1">
      <c r="A1056" s="57"/>
      <c r="B1056" s="26"/>
      <c r="C1056" s="165" t="s">
        <v>5182</v>
      </c>
      <c r="D1056" s="884" t="str">
        <f t="shared" si="194"/>
        <v>INSTITUTO DE PENSIONES DEL ESTADO</v>
      </c>
      <c r="E1056" s="884"/>
      <c r="F1056" s="884"/>
      <c r="G1056" s="884"/>
      <c r="H1056" s="884"/>
      <c r="I1056" s="884"/>
      <c r="J1056" s="884"/>
      <c r="K1056" s="719"/>
      <c r="L1056" s="719"/>
      <c r="M1056" s="719"/>
      <c r="N1056" s="719"/>
      <c r="O1056" s="719"/>
      <c r="P1056" s="719"/>
      <c r="Q1056" s="719"/>
      <c r="R1056" s="719"/>
      <c r="S1056" s="719"/>
      <c r="T1056" s="719"/>
      <c r="U1056" s="719"/>
      <c r="V1056" s="719"/>
      <c r="W1056" s="719"/>
      <c r="X1056" s="719"/>
      <c r="Y1056" s="719"/>
      <c r="Z1056" s="719"/>
      <c r="AA1056" s="719"/>
      <c r="AB1056" s="719"/>
      <c r="AC1056" s="719"/>
      <c r="AD1056" s="719"/>
      <c r="AE1056" s="164"/>
      <c r="AF1056" s="164"/>
      <c r="AG1056" s="199">
        <f t="shared" si="195"/>
        <v>1</v>
      </c>
      <c r="AH1056" s="293">
        <f t="shared" si="196"/>
        <v>0</v>
      </c>
      <c r="AI1056" s="294">
        <f t="shared" si="197"/>
        <v>0</v>
      </c>
      <c r="AJ1056" s="295">
        <f t="shared" si="198"/>
        <v>0</v>
      </c>
      <c r="AK1056" s="296">
        <f t="shared" si="199"/>
        <v>0</v>
      </c>
      <c r="AL1056" s="298">
        <f t="shared" si="200"/>
        <v>0</v>
      </c>
      <c r="AM1056" s="164"/>
      <c r="AN1056" s="402">
        <f t="shared" si="201"/>
        <v>1</v>
      </c>
      <c r="AO1056" s="370" t="str">
        <f>IF(AN1056=0,"",
IF(SUM($AN$995:AN1056)=1,AP1056,
IF($AN$1115&gt;SUM($AN$995:AN1056),_xlfn.CONCAT(", ",AP1056),
IF($AN$1115=SUM($AN$995:AN1056),_xlfn.CONCAT(" y ",AP1056)))))</f>
        <v>, 62</v>
      </c>
      <c r="AP1056" s="156" t="s">
        <v>5183</v>
      </c>
      <c r="AQ1056" s="272">
        <f t="shared" si="202"/>
        <v>0</v>
      </c>
      <c r="AR1056" s="273" t="str">
        <f>IF(AQ1056=0,"",
IF(SUM(AQ995:AQ1056)=1,AS1056,
IF(AQ1115&gt;SUM(AQ995:AQ1056),_xlfn.CONCAT(", ",AS1056),
IF(AQ1115=SUM(AQ995:AQ1056),_xlfn.CONCAT(" y ",AS1056)))))</f>
        <v/>
      </c>
      <c r="AS1056" s="156" t="s">
        <v>5183</v>
      </c>
    </row>
    <row r="1057" spans="1:45" ht="30" customHeight="1">
      <c r="A1057" s="57"/>
      <c r="B1057" s="26"/>
      <c r="C1057" s="165" t="s">
        <v>5184</v>
      </c>
      <c r="D1057" s="884" t="str">
        <f t="shared" si="194"/>
        <v>COMISION DEL AGUA DEL ESTADO DE VERACRUZ</v>
      </c>
      <c r="E1057" s="884"/>
      <c r="F1057" s="884"/>
      <c r="G1057" s="884"/>
      <c r="H1057" s="884"/>
      <c r="I1057" s="884"/>
      <c r="J1057" s="884"/>
      <c r="K1057" s="719"/>
      <c r="L1057" s="719"/>
      <c r="M1057" s="719"/>
      <c r="N1057" s="719"/>
      <c r="O1057" s="719"/>
      <c r="P1057" s="719"/>
      <c r="Q1057" s="719"/>
      <c r="R1057" s="719"/>
      <c r="S1057" s="719"/>
      <c r="T1057" s="719"/>
      <c r="U1057" s="719"/>
      <c r="V1057" s="719"/>
      <c r="W1057" s="719"/>
      <c r="X1057" s="719"/>
      <c r="Y1057" s="719"/>
      <c r="Z1057" s="719"/>
      <c r="AA1057" s="719"/>
      <c r="AB1057" s="719"/>
      <c r="AC1057" s="719"/>
      <c r="AD1057" s="719"/>
      <c r="AE1057" s="164"/>
      <c r="AF1057" s="164"/>
      <c r="AG1057" s="199">
        <f t="shared" si="195"/>
        <v>1</v>
      </c>
      <c r="AH1057" s="293">
        <f t="shared" si="196"/>
        <v>0</v>
      </c>
      <c r="AI1057" s="294">
        <f t="shared" si="197"/>
        <v>0</v>
      </c>
      <c r="AJ1057" s="295">
        <f t="shared" si="198"/>
        <v>0</v>
      </c>
      <c r="AK1057" s="296">
        <f t="shared" si="199"/>
        <v>0</v>
      </c>
      <c r="AL1057" s="298">
        <f t="shared" si="200"/>
        <v>0</v>
      </c>
      <c r="AM1057" s="164"/>
      <c r="AN1057" s="402">
        <f t="shared" si="201"/>
        <v>1</v>
      </c>
      <c r="AO1057" s="370" t="str">
        <f>IF(AN1057=0,"",
IF(SUM($AN$995:AN1057)=1,AP1057,
IF($AN$1115&gt;SUM($AN$995:AN1057),_xlfn.CONCAT(", ",AP1057),
IF($AN$1115=SUM($AN$995:AN1057),_xlfn.CONCAT(" y ",AP1057)))))</f>
        <v>, 63</v>
      </c>
      <c r="AP1057" s="156" t="s">
        <v>5185</v>
      </c>
      <c r="AQ1057" s="272">
        <f t="shared" si="202"/>
        <v>0</v>
      </c>
      <c r="AR1057" s="273" t="str">
        <f>IF(AQ1057=0,"",
IF(SUM(AQ995:AQ1057)=1,AS1057,
IF(AQ1115&gt;SUM(AQ995:AQ1057),_xlfn.CONCAT(", ",AS1057),
IF(AQ1115=SUM(AQ995:AQ1057),_xlfn.CONCAT(" y ",AS1057)))))</f>
        <v/>
      </c>
      <c r="AS1057" s="156" t="s">
        <v>5185</v>
      </c>
    </row>
    <row r="1058" spans="1:45" ht="30" customHeight="1">
      <c r="A1058" s="57"/>
      <c r="B1058" s="26"/>
      <c r="C1058" s="165" t="s">
        <v>5186</v>
      </c>
      <c r="D1058" s="884" t="str">
        <f t="shared" si="194"/>
        <v>RADIOTELEVISION DE VERACRUZ</v>
      </c>
      <c r="E1058" s="884"/>
      <c r="F1058" s="884"/>
      <c r="G1058" s="884"/>
      <c r="H1058" s="884"/>
      <c r="I1058" s="884"/>
      <c r="J1058" s="884"/>
      <c r="K1058" s="719"/>
      <c r="L1058" s="719"/>
      <c r="M1058" s="719"/>
      <c r="N1058" s="719"/>
      <c r="O1058" s="719"/>
      <c r="P1058" s="719"/>
      <c r="Q1058" s="719"/>
      <c r="R1058" s="719"/>
      <c r="S1058" s="719"/>
      <c r="T1058" s="719"/>
      <c r="U1058" s="719"/>
      <c r="V1058" s="719"/>
      <c r="W1058" s="719"/>
      <c r="X1058" s="719"/>
      <c r="Y1058" s="719"/>
      <c r="Z1058" s="719"/>
      <c r="AA1058" s="719"/>
      <c r="AB1058" s="719"/>
      <c r="AC1058" s="719"/>
      <c r="AD1058" s="719"/>
      <c r="AE1058" s="164"/>
      <c r="AF1058" s="164"/>
      <c r="AG1058" s="199">
        <f t="shared" si="195"/>
        <v>1</v>
      </c>
      <c r="AH1058" s="293">
        <f t="shared" si="196"/>
        <v>0</v>
      </c>
      <c r="AI1058" s="294">
        <f t="shared" si="197"/>
        <v>0</v>
      </c>
      <c r="AJ1058" s="295">
        <f t="shared" si="198"/>
        <v>0</v>
      </c>
      <c r="AK1058" s="296">
        <f t="shared" si="199"/>
        <v>0</v>
      </c>
      <c r="AL1058" s="298">
        <f t="shared" si="200"/>
        <v>0</v>
      </c>
      <c r="AM1058" s="164"/>
      <c r="AN1058" s="402">
        <f t="shared" si="201"/>
        <v>1</v>
      </c>
      <c r="AO1058" s="370" t="str">
        <f>IF(AN1058=0,"",
IF(SUM($AN$995:AN1058)=1,AP1058,
IF($AN$1115&gt;SUM($AN$995:AN1058),_xlfn.CONCAT(", ",AP1058),
IF($AN$1115=SUM($AN$995:AN1058),_xlfn.CONCAT(" y ",AP1058)))))</f>
        <v>, 64</v>
      </c>
      <c r="AP1058" s="156" t="s">
        <v>5187</v>
      </c>
      <c r="AQ1058" s="272">
        <f t="shared" si="202"/>
        <v>0</v>
      </c>
      <c r="AR1058" s="273" t="str">
        <f>IF(AQ1058=0,"",
IF(SUM(AQ995:AQ1058)=1,AS1058,
IF(AQ1115&gt;SUM(AQ995:AQ1058),_xlfn.CONCAT(", ",AS1058),
IF(AQ1115=SUM(AQ995:AQ1058),_xlfn.CONCAT(" y ",AS1058)))))</f>
        <v/>
      </c>
      <c r="AS1058" s="156" t="s">
        <v>5187</v>
      </c>
    </row>
    <row r="1059" spans="1:45" ht="45" customHeight="1">
      <c r="A1059" s="57"/>
      <c r="B1059" s="26"/>
      <c r="C1059" s="165" t="s">
        <v>5188</v>
      </c>
      <c r="D1059" s="884" t="str">
        <f t="shared" si="194"/>
        <v>SECRETARIA EJECUTIVA DEL SISTEMA ESTATAL ANTICORRUPCION</v>
      </c>
      <c r="E1059" s="884"/>
      <c r="F1059" s="884"/>
      <c r="G1059" s="884"/>
      <c r="H1059" s="884"/>
      <c r="I1059" s="884"/>
      <c r="J1059" s="884"/>
      <c r="K1059" s="719"/>
      <c r="L1059" s="719"/>
      <c r="M1059" s="719"/>
      <c r="N1059" s="719"/>
      <c r="O1059" s="719"/>
      <c r="P1059" s="719"/>
      <c r="Q1059" s="719"/>
      <c r="R1059" s="719"/>
      <c r="S1059" s="719"/>
      <c r="T1059" s="719"/>
      <c r="U1059" s="719"/>
      <c r="V1059" s="719"/>
      <c r="W1059" s="719"/>
      <c r="X1059" s="719"/>
      <c r="Y1059" s="719"/>
      <c r="Z1059" s="719"/>
      <c r="AA1059" s="719"/>
      <c r="AB1059" s="719"/>
      <c r="AC1059" s="719"/>
      <c r="AD1059" s="719"/>
      <c r="AE1059" s="164"/>
      <c r="AF1059" s="164"/>
      <c r="AG1059" s="199">
        <f t="shared" si="195"/>
        <v>1</v>
      </c>
      <c r="AH1059" s="293">
        <f t="shared" si="196"/>
        <v>0</v>
      </c>
      <c r="AI1059" s="294">
        <f t="shared" si="197"/>
        <v>0</v>
      </c>
      <c r="AJ1059" s="295">
        <f t="shared" si="198"/>
        <v>0</v>
      </c>
      <c r="AK1059" s="296">
        <f t="shared" si="199"/>
        <v>0</v>
      </c>
      <c r="AL1059" s="298">
        <f t="shared" si="200"/>
        <v>0</v>
      </c>
      <c r="AM1059" s="164"/>
      <c r="AN1059" s="402">
        <f t="shared" si="201"/>
        <v>1</v>
      </c>
      <c r="AO1059" s="370" t="str">
        <f>IF(AN1059=0,"",
IF(SUM($AN$995:AN1059)=1,AP1059,
IF($AN$1115&gt;SUM($AN$995:AN1059),_xlfn.CONCAT(", ",AP1059),
IF($AN$1115=SUM($AN$995:AN1059),_xlfn.CONCAT(" y ",AP1059)))))</f>
        <v>, 65</v>
      </c>
      <c r="AP1059" s="156" t="s">
        <v>5189</v>
      </c>
      <c r="AQ1059" s="272">
        <f t="shared" si="202"/>
        <v>0</v>
      </c>
      <c r="AR1059" s="273" t="str">
        <f>IF(AQ1059=0,"",
IF(SUM(AQ995:AQ1059)=1,AS1059,
IF(AQ1115&gt;SUM(AQ995:AQ1059),_xlfn.CONCAT(", ",AS1059),
IF(AQ1115=SUM(AQ995:AQ1059),_xlfn.CONCAT(" y ",AS1059)))))</f>
        <v/>
      </c>
      <c r="AS1059" s="156" t="s">
        <v>5189</v>
      </c>
    </row>
    <row r="1060" spans="1:45" ht="45" customHeight="1">
      <c r="A1060" s="57"/>
      <c r="B1060" s="26"/>
      <c r="C1060" s="165" t="s">
        <v>5190</v>
      </c>
      <c r="D1060" s="884" t="str">
        <f t="shared" ref="D1060:D1114" si="203">IF(D105="","",D105)</f>
        <v>INSTITUTO DE LA POLICIA AUXILIAR Y PROTECCION PATRIMONIAL</v>
      </c>
      <c r="E1060" s="884"/>
      <c r="F1060" s="884"/>
      <c r="G1060" s="884"/>
      <c r="H1060" s="884"/>
      <c r="I1060" s="884"/>
      <c r="J1060" s="884"/>
      <c r="K1060" s="719"/>
      <c r="L1060" s="719"/>
      <c r="M1060" s="719"/>
      <c r="N1060" s="719"/>
      <c r="O1060" s="719"/>
      <c r="P1060" s="719"/>
      <c r="Q1060" s="719"/>
      <c r="R1060" s="719"/>
      <c r="S1060" s="719"/>
      <c r="T1060" s="719"/>
      <c r="U1060" s="719"/>
      <c r="V1060" s="719"/>
      <c r="W1060" s="719"/>
      <c r="X1060" s="719"/>
      <c r="Y1060" s="719"/>
      <c r="Z1060" s="719"/>
      <c r="AA1060" s="719"/>
      <c r="AB1060" s="719"/>
      <c r="AC1060" s="719"/>
      <c r="AD1060" s="719"/>
      <c r="AE1060" s="164"/>
      <c r="AF1060" s="164"/>
      <c r="AG1060" s="199">
        <f t="shared" ref="AG1060:AG1113" si="204">IF(AND(COUNTBLANK(D1060)=1,COUNTA(K1060:AD1060)=0),0,IF(AND(COUNTBLANK(D1060)=0,COUNTA(K1060:AD1060)=4),0,1))</f>
        <v>1</v>
      </c>
      <c r="AH1060" s="293">
        <f t="shared" ref="AH1060:AH1114" si="205">K1060</f>
        <v>0</v>
      </c>
      <c r="AI1060" s="294">
        <f t="shared" ref="AI1060:AI1114" si="206">COUNTIF(P1060:AD1060,"NS")</f>
        <v>0</v>
      </c>
      <c r="AJ1060" s="295">
        <f t="shared" ref="AJ1060:AJ1114" si="207">SUM(P1060:AD1060)</f>
        <v>0</v>
      </c>
      <c r="AK1060" s="296">
        <f t="shared" ref="AK1060:AK1114" si="208">IF(OR(AND(AH1060=0, AI1060&gt;0),AND(AH1060="NS", AJ1060&gt;0), AND(AH1060="NS", AI1060=0, AJ1060=0)), 1, IF(OR(AND(AH1060&gt;0, AI1060&gt;1,AH1060&gt;AJ1060), AND(AH1060="NS", AI1060=2), AND(AH1060="NS", AJ1060=0, AI1060&gt;0), AH1060=AJ1060), 0, 1))</f>
        <v>0</v>
      </c>
      <c r="AL1060" s="298">
        <f t="shared" ref="AL1060:AL1114" si="209">COUNTIF(D1060:AD1060,"NS")</f>
        <v>0</v>
      </c>
      <c r="AM1060" s="164"/>
      <c r="AN1060" s="402">
        <f t="shared" ref="AN1060:AN1114" si="210">IF(AG1060=0,0,1)</f>
        <v>1</v>
      </c>
      <c r="AO1060" s="370" t="str">
        <f>IF(AN1060=0,"",
IF(SUM($AN$995:AN1060)=1,AP1060,
IF($AN$1115&gt;SUM($AN$995:AN1060),_xlfn.CONCAT(", ",AP1060),
IF($AN$1115=SUM($AN$995:AN1060),_xlfn.CONCAT(" y ",AP1060)))))</f>
        <v>, 66</v>
      </c>
      <c r="AP1060" s="156" t="s">
        <v>5191</v>
      </c>
      <c r="AQ1060" s="272">
        <f t="shared" ref="AQ1060:AQ1114" si="211">IF(AK1060=0,0,1)</f>
        <v>0</v>
      </c>
      <c r="AR1060" s="273" t="str">
        <f>IF(AQ1060=0,"",
IF(SUM(AQ995:AQ1060)=1,AS1060,
IF(AQ1115&gt;SUM(AQ995:AQ1060),_xlfn.CONCAT(", ",AS1060),
IF(AQ1115=SUM(AQ995:AQ1060),_xlfn.CONCAT(" y ",AS1060)))))</f>
        <v/>
      </c>
      <c r="AS1060" s="156" t="s">
        <v>5191</v>
      </c>
    </row>
    <row r="1061" spans="1:45" ht="45" customHeight="1">
      <c r="A1061" s="57"/>
      <c r="B1061" s="26"/>
      <c r="C1061" s="165" t="s">
        <v>5192</v>
      </c>
      <c r="D1061" s="884" t="str">
        <f t="shared" si="203"/>
        <v>ACADEMIA REGIONAL DE SEGURIDAD PUBLICA DEL SURESTE</v>
      </c>
      <c r="E1061" s="884"/>
      <c r="F1061" s="884"/>
      <c r="G1061" s="884"/>
      <c r="H1061" s="884"/>
      <c r="I1061" s="884"/>
      <c r="J1061" s="884"/>
      <c r="K1061" s="719"/>
      <c r="L1061" s="719"/>
      <c r="M1061" s="719"/>
      <c r="N1061" s="719"/>
      <c r="O1061" s="719"/>
      <c r="P1061" s="719"/>
      <c r="Q1061" s="719"/>
      <c r="R1061" s="719"/>
      <c r="S1061" s="719"/>
      <c r="T1061" s="719"/>
      <c r="U1061" s="719"/>
      <c r="V1061" s="719"/>
      <c r="W1061" s="719"/>
      <c r="X1061" s="719"/>
      <c r="Y1061" s="719"/>
      <c r="Z1061" s="719"/>
      <c r="AA1061" s="719"/>
      <c r="AB1061" s="719"/>
      <c r="AC1061" s="719"/>
      <c r="AD1061" s="719"/>
      <c r="AE1061" s="164"/>
      <c r="AF1061" s="164"/>
      <c r="AG1061" s="199">
        <f t="shared" si="204"/>
        <v>1</v>
      </c>
      <c r="AH1061" s="293">
        <f t="shared" si="205"/>
        <v>0</v>
      </c>
      <c r="AI1061" s="294">
        <f t="shared" si="206"/>
        <v>0</v>
      </c>
      <c r="AJ1061" s="295">
        <f t="shared" si="207"/>
        <v>0</v>
      </c>
      <c r="AK1061" s="296">
        <f t="shared" si="208"/>
        <v>0</v>
      </c>
      <c r="AL1061" s="298">
        <f t="shared" si="209"/>
        <v>0</v>
      </c>
      <c r="AM1061" s="164"/>
      <c r="AN1061" s="402">
        <f t="shared" si="210"/>
        <v>1</v>
      </c>
      <c r="AO1061" s="370" t="str">
        <f>IF(AN1061=0,"",
IF(SUM($AN$995:AN1061)=1,AP1061,
IF($AN$1115&gt;SUM($AN$995:AN1061),_xlfn.CONCAT(", ",AP1061),
IF($AN$1115=SUM($AN$995:AN1061),_xlfn.CONCAT(" y ",AP1061)))))</f>
        <v>, 67</v>
      </c>
      <c r="AP1061" s="156" t="s">
        <v>5193</v>
      </c>
      <c r="AQ1061" s="272">
        <f t="shared" si="211"/>
        <v>0</v>
      </c>
      <c r="AR1061" s="273" t="str">
        <f>IF(AQ1061=0,"",
IF(SUM(AQ995:AQ1061)=1,AS1061,
IF(AQ1115&gt;SUM(AQ995:AQ1061),_xlfn.CONCAT(", ",AS1061),
IF(AQ1115=SUM(AQ995:AQ1061),_xlfn.CONCAT(" y ",AS1061)))))</f>
        <v/>
      </c>
      <c r="AS1061" s="156" t="s">
        <v>5193</v>
      </c>
    </row>
    <row r="1062" spans="1:45" ht="30" customHeight="1">
      <c r="A1062" s="57"/>
      <c r="B1062" s="26"/>
      <c r="C1062" s="165" t="s">
        <v>5194</v>
      </c>
      <c r="D1062" s="884" t="str">
        <f t="shared" si="203"/>
        <v>INSTITUTO DE CAPACITACION PARA EL TRABAJO</v>
      </c>
      <c r="E1062" s="884"/>
      <c r="F1062" s="884"/>
      <c r="G1062" s="884"/>
      <c r="H1062" s="884"/>
      <c r="I1062" s="884"/>
      <c r="J1062" s="884"/>
      <c r="K1062" s="719"/>
      <c r="L1062" s="719"/>
      <c r="M1062" s="719"/>
      <c r="N1062" s="719"/>
      <c r="O1062" s="719"/>
      <c r="P1062" s="719"/>
      <c r="Q1062" s="719"/>
      <c r="R1062" s="719"/>
      <c r="S1062" s="719"/>
      <c r="T1062" s="719"/>
      <c r="U1062" s="719"/>
      <c r="V1062" s="719"/>
      <c r="W1062" s="719"/>
      <c r="X1062" s="719"/>
      <c r="Y1062" s="719"/>
      <c r="Z1062" s="719"/>
      <c r="AA1062" s="719"/>
      <c r="AB1062" s="719"/>
      <c r="AC1062" s="719"/>
      <c r="AD1062" s="719"/>
      <c r="AE1062" s="164"/>
      <c r="AF1062" s="164"/>
      <c r="AG1062" s="199">
        <f t="shared" si="204"/>
        <v>1</v>
      </c>
      <c r="AH1062" s="293">
        <f t="shared" si="205"/>
        <v>0</v>
      </c>
      <c r="AI1062" s="294">
        <f t="shared" si="206"/>
        <v>0</v>
      </c>
      <c r="AJ1062" s="295">
        <f t="shared" si="207"/>
        <v>0</v>
      </c>
      <c r="AK1062" s="296">
        <f t="shared" si="208"/>
        <v>0</v>
      </c>
      <c r="AL1062" s="298">
        <f t="shared" si="209"/>
        <v>0</v>
      </c>
      <c r="AM1062" s="164"/>
      <c r="AN1062" s="402">
        <f t="shared" si="210"/>
        <v>1</v>
      </c>
      <c r="AO1062" s="370" t="str">
        <f>IF(AN1062=0,"",
IF(SUM($AN$995:AN1062)=1,AP1062,
IF($AN$1115&gt;SUM($AN$995:AN1062),_xlfn.CONCAT(", ",AP1062),
IF($AN$1115=SUM($AN$995:AN1062),_xlfn.CONCAT(" y ",AP1062)))))</f>
        <v>, 68</v>
      </c>
      <c r="AP1062" s="156" t="s">
        <v>5195</v>
      </c>
      <c r="AQ1062" s="272">
        <f t="shared" si="211"/>
        <v>0</v>
      </c>
      <c r="AR1062" s="273" t="str">
        <f>IF(AQ1062=0,"",
IF(SUM(AQ995:AQ1062)=1,AS1062,
IF(AQ1115&gt;SUM(AQ995:AQ1062),_xlfn.CONCAT(", ",AS1062),
IF(AQ1115=SUM(AQ995:AQ1062),_xlfn.CONCAT(" y ",AS1062)))))</f>
        <v/>
      </c>
      <c r="AS1062" s="156" t="s">
        <v>5195</v>
      </c>
    </row>
    <row r="1063" spans="1:45" ht="45" customHeight="1">
      <c r="A1063" s="57"/>
      <c r="B1063" s="26"/>
      <c r="C1063" s="165" t="s">
        <v>5196</v>
      </c>
      <c r="D1063" s="884" t="str">
        <f t="shared" si="203"/>
        <v>CENTRO DE CONCILIACION LABORAL DEL ESTADO DE VERACRUZ DE IGNACIO DE LA LLAVE</v>
      </c>
      <c r="E1063" s="884"/>
      <c r="F1063" s="884"/>
      <c r="G1063" s="884"/>
      <c r="H1063" s="884"/>
      <c r="I1063" s="884"/>
      <c r="J1063" s="884"/>
      <c r="K1063" s="719"/>
      <c r="L1063" s="719"/>
      <c r="M1063" s="719"/>
      <c r="N1063" s="719"/>
      <c r="O1063" s="719"/>
      <c r="P1063" s="719"/>
      <c r="Q1063" s="719"/>
      <c r="R1063" s="719"/>
      <c r="S1063" s="719"/>
      <c r="T1063" s="719"/>
      <c r="U1063" s="719"/>
      <c r="V1063" s="719"/>
      <c r="W1063" s="719"/>
      <c r="X1063" s="719"/>
      <c r="Y1063" s="719"/>
      <c r="Z1063" s="719"/>
      <c r="AA1063" s="719"/>
      <c r="AB1063" s="719"/>
      <c r="AC1063" s="719"/>
      <c r="AD1063" s="719"/>
      <c r="AE1063" s="164"/>
      <c r="AF1063" s="164"/>
      <c r="AG1063" s="199">
        <f t="shared" si="204"/>
        <v>1</v>
      </c>
      <c r="AH1063" s="293">
        <f t="shared" si="205"/>
        <v>0</v>
      </c>
      <c r="AI1063" s="294">
        <f t="shared" si="206"/>
        <v>0</v>
      </c>
      <c r="AJ1063" s="295">
        <f t="shared" si="207"/>
        <v>0</v>
      </c>
      <c r="AK1063" s="296">
        <f t="shared" si="208"/>
        <v>0</v>
      </c>
      <c r="AL1063" s="298">
        <f t="shared" si="209"/>
        <v>0</v>
      </c>
      <c r="AM1063" s="164"/>
      <c r="AN1063" s="402">
        <f t="shared" si="210"/>
        <v>1</v>
      </c>
      <c r="AO1063" s="370" t="str">
        <f>IF(AN1063=0,"",
IF(SUM($AN$995:AN1063)=1,AP1063,
IF($AN$1115&gt;SUM($AN$995:AN1063),_xlfn.CONCAT(", ",AP1063),
IF($AN$1115=SUM($AN$995:AN1063),_xlfn.CONCAT(" y ",AP1063)))))</f>
        <v>, 69</v>
      </c>
      <c r="AP1063" s="156" t="s">
        <v>5197</v>
      </c>
      <c r="AQ1063" s="272">
        <f t="shared" si="211"/>
        <v>0</v>
      </c>
      <c r="AR1063" s="273" t="str">
        <f>IF(AQ1063=0,"",
IF(SUM(AQ995:AQ1063)=1,AS1063,
IF(AQ1115&gt;SUM(AQ995:AQ1063),_xlfn.CONCAT(", ",AS1063),
IF(AQ1115=SUM(AQ995:AQ1063),_xlfn.CONCAT(" y ",AS1063)))))</f>
        <v/>
      </c>
      <c r="AS1063" s="156" t="s">
        <v>5197</v>
      </c>
    </row>
    <row r="1064" spans="1:45" ht="30" customHeight="1">
      <c r="A1064" s="57"/>
      <c r="B1064" s="26"/>
      <c r="C1064" s="165" t="s">
        <v>5198</v>
      </c>
      <c r="D1064" s="884" t="str">
        <f t="shared" si="203"/>
        <v>INSTITUTO VERACRUZANO DE LA CULTURA</v>
      </c>
      <c r="E1064" s="884"/>
      <c r="F1064" s="884"/>
      <c r="G1064" s="884"/>
      <c r="H1064" s="884"/>
      <c r="I1064" s="884"/>
      <c r="J1064" s="884"/>
      <c r="K1064" s="719"/>
      <c r="L1064" s="719"/>
      <c r="M1064" s="719"/>
      <c r="N1064" s="719"/>
      <c r="O1064" s="719"/>
      <c r="P1064" s="719"/>
      <c r="Q1064" s="719"/>
      <c r="R1064" s="719"/>
      <c r="S1064" s="719"/>
      <c r="T1064" s="719"/>
      <c r="U1064" s="719"/>
      <c r="V1064" s="719"/>
      <c r="W1064" s="719"/>
      <c r="X1064" s="719"/>
      <c r="Y1064" s="719"/>
      <c r="Z1064" s="719"/>
      <c r="AA1064" s="719"/>
      <c r="AB1064" s="719"/>
      <c r="AC1064" s="719"/>
      <c r="AD1064" s="719"/>
      <c r="AE1064" s="164"/>
      <c r="AF1064" s="164"/>
      <c r="AG1064" s="199">
        <f t="shared" si="204"/>
        <v>1</v>
      </c>
      <c r="AH1064" s="293">
        <f t="shared" si="205"/>
        <v>0</v>
      </c>
      <c r="AI1064" s="294">
        <f t="shared" si="206"/>
        <v>0</v>
      </c>
      <c r="AJ1064" s="295">
        <f t="shared" si="207"/>
        <v>0</v>
      </c>
      <c r="AK1064" s="296">
        <f t="shared" si="208"/>
        <v>0</v>
      </c>
      <c r="AL1064" s="298">
        <f t="shared" si="209"/>
        <v>0</v>
      </c>
      <c r="AM1064" s="164"/>
      <c r="AN1064" s="402">
        <f t="shared" si="210"/>
        <v>1</v>
      </c>
      <c r="AO1064" s="370" t="str">
        <f>IF(AN1064=0,"",
IF(SUM($AN$995:AN1064)=1,AP1064,
IF($AN$1115&gt;SUM($AN$995:AN1064),_xlfn.CONCAT(", ",AP1064),
IF($AN$1115=SUM($AN$995:AN1064),_xlfn.CONCAT(" y ",AP1064)))))</f>
        <v>, 70</v>
      </c>
      <c r="AP1064" s="156" t="s">
        <v>5199</v>
      </c>
      <c r="AQ1064" s="272">
        <f t="shared" si="211"/>
        <v>0</v>
      </c>
      <c r="AR1064" s="273" t="str">
        <f>IF(AQ1064=0,"",
IF(SUM(AQ995:AQ1064)=1,AS1064,
IF(AQ1115&gt;SUM(AQ995:AQ1064),_xlfn.CONCAT(", ",AS1064),
IF(AQ1115=SUM(AQ995:AQ1064),_xlfn.CONCAT(" y ",AS1064)))))</f>
        <v/>
      </c>
      <c r="AS1064" s="156" t="s">
        <v>5199</v>
      </c>
    </row>
    <row r="1065" spans="1:45" ht="45" customHeight="1">
      <c r="A1065" s="57"/>
      <c r="B1065" s="26"/>
      <c r="C1065" s="165" t="s">
        <v>5200</v>
      </c>
      <c r="D1065" s="884" t="str">
        <f t="shared" si="203"/>
        <v>PROCURADURIA ESTATAL DE PROTECCION AL MEDIO AMBIENTE</v>
      </c>
      <c r="E1065" s="884"/>
      <c r="F1065" s="884"/>
      <c r="G1065" s="884"/>
      <c r="H1065" s="884"/>
      <c r="I1065" s="884"/>
      <c r="J1065" s="884"/>
      <c r="K1065" s="719"/>
      <c r="L1065" s="719"/>
      <c r="M1065" s="719"/>
      <c r="N1065" s="719"/>
      <c r="O1065" s="719"/>
      <c r="P1065" s="719"/>
      <c r="Q1065" s="719"/>
      <c r="R1065" s="719"/>
      <c r="S1065" s="719"/>
      <c r="T1065" s="719"/>
      <c r="U1065" s="719"/>
      <c r="V1065" s="719"/>
      <c r="W1065" s="719"/>
      <c r="X1065" s="719"/>
      <c r="Y1065" s="719"/>
      <c r="Z1065" s="719"/>
      <c r="AA1065" s="719"/>
      <c r="AB1065" s="719"/>
      <c r="AC1065" s="719"/>
      <c r="AD1065" s="719"/>
      <c r="AE1065" s="164"/>
      <c r="AF1065" s="164"/>
      <c r="AG1065" s="199">
        <f t="shared" si="204"/>
        <v>1</v>
      </c>
      <c r="AH1065" s="293">
        <f t="shared" si="205"/>
        <v>0</v>
      </c>
      <c r="AI1065" s="294">
        <f t="shared" si="206"/>
        <v>0</v>
      </c>
      <c r="AJ1065" s="295">
        <f t="shared" si="207"/>
        <v>0</v>
      </c>
      <c r="AK1065" s="296">
        <f t="shared" si="208"/>
        <v>0</v>
      </c>
      <c r="AL1065" s="298">
        <f t="shared" si="209"/>
        <v>0</v>
      </c>
      <c r="AM1065" s="164"/>
      <c r="AN1065" s="402">
        <f t="shared" si="210"/>
        <v>1</v>
      </c>
      <c r="AO1065" s="370" t="str">
        <f>IF(AN1065=0,"",
IF(SUM($AN$995:AN1065)=1,AP1065,
IF($AN$1115&gt;SUM($AN$995:AN1065),_xlfn.CONCAT(", ",AP1065),
IF($AN$1115=SUM($AN$995:AN1065),_xlfn.CONCAT(" y ",AP1065)))))</f>
        <v>, 71</v>
      </c>
      <c r="AP1065" s="156" t="s">
        <v>5201</v>
      </c>
      <c r="AQ1065" s="272">
        <f t="shared" si="211"/>
        <v>0</v>
      </c>
      <c r="AR1065" s="273" t="str">
        <f>IF(AQ1065=0,"",
IF(SUM(AQ995:AQ1065)=1,AS1065,
IF(AQ1115&gt;SUM(AQ995:AQ1065),_xlfn.CONCAT(", ",AS1065),
IF(AQ1115=SUM(AQ995:AQ1065),_xlfn.CONCAT(" y ",AS1065)))))</f>
        <v/>
      </c>
      <c r="AS1065" s="156" t="s">
        <v>5201</v>
      </c>
    </row>
    <row r="1066" spans="1:45" ht="30" customHeight="1">
      <c r="A1066" s="57"/>
      <c r="B1066" s="26"/>
      <c r="C1066" s="165" t="s">
        <v>5202</v>
      </c>
      <c r="D1066" s="884" t="str">
        <f t="shared" si="203"/>
        <v>FIDEICOMISO FONDO DEL FUTURO</v>
      </c>
      <c r="E1066" s="884"/>
      <c r="F1066" s="884"/>
      <c r="G1066" s="884"/>
      <c r="H1066" s="884"/>
      <c r="I1066" s="884"/>
      <c r="J1066" s="884"/>
      <c r="K1066" s="719"/>
      <c r="L1066" s="719"/>
      <c r="M1066" s="719"/>
      <c r="N1066" s="719"/>
      <c r="O1066" s="719"/>
      <c r="P1066" s="719"/>
      <c r="Q1066" s="719"/>
      <c r="R1066" s="719"/>
      <c r="S1066" s="719"/>
      <c r="T1066" s="719"/>
      <c r="U1066" s="719"/>
      <c r="V1066" s="719"/>
      <c r="W1066" s="719"/>
      <c r="X1066" s="719"/>
      <c r="Y1066" s="719"/>
      <c r="Z1066" s="719"/>
      <c r="AA1066" s="719"/>
      <c r="AB1066" s="719"/>
      <c r="AC1066" s="719"/>
      <c r="AD1066" s="719"/>
      <c r="AE1066" s="164"/>
      <c r="AF1066" s="164"/>
      <c r="AG1066" s="199">
        <f t="shared" si="204"/>
        <v>1</v>
      </c>
      <c r="AH1066" s="293">
        <f t="shared" si="205"/>
        <v>0</v>
      </c>
      <c r="AI1066" s="294">
        <f t="shared" si="206"/>
        <v>0</v>
      </c>
      <c r="AJ1066" s="295">
        <f t="shared" si="207"/>
        <v>0</v>
      </c>
      <c r="AK1066" s="296">
        <f t="shared" si="208"/>
        <v>0</v>
      </c>
      <c r="AL1066" s="298">
        <f t="shared" si="209"/>
        <v>0</v>
      </c>
      <c r="AM1066" s="164"/>
      <c r="AN1066" s="402">
        <f t="shared" si="210"/>
        <v>1</v>
      </c>
      <c r="AO1066" s="370" t="str">
        <f>IF(AN1066=0,"",
IF(SUM($AN$995:AN1066)=1,AP1066,
IF($AN$1115&gt;SUM($AN$995:AN1066),_xlfn.CONCAT(", ",AP1066),
IF($AN$1115=SUM($AN$995:AN1066),_xlfn.CONCAT(" y ",AP1066)))))</f>
        <v xml:space="preserve"> y 72</v>
      </c>
      <c r="AP1066" s="156" t="s">
        <v>5203</v>
      </c>
      <c r="AQ1066" s="272">
        <f t="shared" si="211"/>
        <v>0</v>
      </c>
      <c r="AR1066" s="273" t="str">
        <f>IF(AQ1066=0,"",
IF(SUM(AQ995:AQ1066)=1,AS1066,
IF(AQ1115&gt;SUM(AQ995:AQ1066),_xlfn.CONCAT(", ",AS1066),
IF(AQ1115=SUM(AQ995:AQ1066),_xlfn.CONCAT(" y ",AS1066)))))</f>
        <v/>
      </c>
      <c r="AS1066" s="156" t="s">
        <v>5203</v>
      </c>
    </row>
    <row r="1067" spans="1:45" ht="15" customHeight="1">
      <c r="A1067" s="57"/>
      <c r="B1067" s="26"/>
      <c r="C1067" s="165" t="s">
        <v>5204</v>
      </c>
      <c r="D1067" s="884" t="str">
        <f t="shared" si="203"/>
        <v/>
      </c>
      <c r="E1067" s="884"/>
      <c r="F1067" s="884"/>
      <c r="G1067" s="884"/>
      <c r="H1067" s="884"/>
      <c r="I1067" s="884"/>
      <c r="J1067" s="884"/>
      <c r="K1067" s="719"/>
      <c r="L1067" s="719"/>
      <c r="M1067" s="719"/>
      <c r="N1067" s="719"/>
      <c r="O1067" s="719"/>
      <c r="P1067" s="719"/>
      <c r="Q1067" s="719"/>
      <c r="R1067" s="719"/>
      <c r="S1067" s="719"/>
      <c r="T1067" s="719"/>
      <c r="U1067" s="719"/>
      <c r="V1067" s="719"/>
      <c r="W1067" s="719"/>
      <c r="X1067" s="719"/>
      <c r="Y1067" s="719"/>
      <c r="Z1067" s="719"/>
      <c r="AA1067" s="719"/>
      <c r="AB1067" s="719"/>
      <c r="AC1067" s="719"/>
      <c r="AD1067" s="719"/>
      <c r="AE1067" s="164"/>
      <c r="AF1067" s="164"/>
      <c r="AG1067" s="199">
        <f t="shared" si="204"/>
        <v>0</v>
      </c>
      <c r="AH1067" s="293">
        <f t="shared" si="205"/>
        <v>0</v>
      </c>
      <c r="AI1067" s="294">
        <f t="shared" si="206"/>
        <v>0</v>
      </c>
      <c r="AJ1067" s="295">
        <f t="shared" si="207"/>
        <v>0</v>
      </c>
      <c r="AK1067" s="296">
        <f t="shared" si="208"/>
        <v>0</v>
      </c>
      <c r="AL1067" s="298">
        <f t="shared" si="209"/>
        <v>0</v>
      </c>
      <c r="AM1067" s="164"/>
      <c r="AN1067" s="402">
        <f t="shared" si="210"/>
        <v>0</v>
      </c>
      <c r="AO1067" s="370" t="str">
        <f>IF(AN1067=0,"",
IF(SUM($AN$995:AN1067)=1,AP1067,
IF($AN$1115&gt;SUM($AN$995:AN1067),_xlfn.CONCAT(", ",AP1067),
IF($AN$1115=SUM($AN$995:AN1067),_xlfn.CONCAT(" y ",AP1067)))))</f>
        <v/>
      </c>
      <c r="AP1067" s="156" t="s">
        <v>5205</v>
      </c>
      <c r="AQ1067" s="272">
        <f t="shared" si="211"/>
        <v>0</v>
      </c>
      <c r="AR1067" s="273" t="str">
        <f>IF(AQ1067=0,"",
IF(SUM(AQ995:AQ1067)=1,AS1067,
IF(AQ1115&gt;SUM(AQ995:AQ1067),_xlfn.CONCAT(", ",AS1067),
IF(AQ1115=SUM(AQ995:AQ1067),_xlfn.CONCAT(" y ",AS1067)))))</f>
        <v/>
      </c>
      <c r="AS1067" s="156" t="s">
        <v>5205</v>
      </c>
    </row>
    <row r="1068" spans="1:45" ht="15" customHeight="1">
      <c r="A1068" s="57"/>
      <c r="B1068" s="26"/>
      <c r="C1068" s="165" t="s">
        <v>5206</v>
      </c>
      <c r="D1068" s="884" t="str">
        <f t="shared" si="203"/>
        <v/>
      </c>
      <c r="E1068" s="884"/>
      <c r="F1068" s="884"/>
      <c r="G1068" s="884"/>
      <c r="H1068" s="884"/>
      <c r="I1068" s="884"/>
      <c r="J1068" s="884"/>
      <c r="K1068" s="719"/>
      <c r="L1068" s="719"/>
      <c r="M1068" s="719"/>
      <c r="N1068" s="719"/>
      <c r="O1068" s="719"/>
      <c r="P1068" s="719"/>
      <c r="Q1068" s="719"/>
      <c r="R1068" s="719"/>
      <c r="S1068" s="719"/>
      <c r="T1068" s="719"/>
      <c r="U1068" s="719"/>
      <c r="V1068" s="719"/>
      <c r="W1068" s="719"/>
      <c r="X1068" s="719"/>
      <c r="Y1068" s="719"/>
      <c r="Z1068" s="719"/>
      <c r="AA1068" s="719"/>
      <c r="AB1068" s="719"/>
      <c r="AC1068" s="719"/>
      <c r="AD1068" s="719"/>
      <c r="AE1068" s="164"/>
      <c r="AF1068" s="164"/>
      <c r="AG1068" s="199">
        <f t="shared" si="204"/>
        <v>0</v>
      </c>
      <c r="AH1068" s="293">
        <f t="shared" si="205"/>
        <v>0</v>
      </c>
      <c r="AI1068" s="294">
        <f t="shared" si="206"/>
        <v>0</v>
      </c>
      <c r="AJ1068" s="295">
        <f t="shared" si="207"/>
        <v>0</v>
      </c>
      <c r="AK1068" s="296">
        <f t="shared" si="208"/>
        <v>0</v>
      </c>
      <c r="AL1068" s="298">
        <f t="shared" si="209"/>
        <v>0</v>
      </c>
      <c r="AM1068" s="164"/>
      <c r="AN1068" s="402">
        <f t="shared" si="210"/>
        <v>0</v>
      </c>
      <c r="AO1068" s="370" t="str">
        <f>IF(AN1068=0,"",
IF(SUM($AN$995:AN1068)=1,AP1068,
IF($AN$1115&gt;SUM($AN$995:AN1068),_xlfn.CONCAT(", ",AP1068),
IF($AN$1115=SUM($AN$995:AN1068),_xlfn.CONCAT(" y ",AP1068)))))</f>
        <v/>
      </c>
      <c r="AP1068" s="156" t="s">
        <v>5207</v>
      </c>
      <c r="AQ1068" s="272">
        <f t="shared" si="211"/>
        <v>0</v>
      </c>
      <c r="AR1068" s="273" t="str">
        <f>IF(AQ1068=0,"",
IF(SUM(AQ995:AQ1068)=1,AS1068,
IF(AQ1115&gt;SUM(AQ995:AQ1068),_xlfn.CONCAT(", ",AS1068),
IF(AQ1115=SUM(AQ995:AQ1068),_xlfn.CONCAT(" y ",AS1068)))))</f>
        <v/>
      </c>
      <c r="AS1068" s="156" t="s">
        <v>5207</v>
      </c>
    </row>
    <row r="1069" spans="1:45" ht="15" customHeight="1">
      <c r="A1069" s="57"/>
      <c r="B1069" s="26"/>
      <c r="C1069" s="165" t="s">
        <v>5208</v>
      </c>
      <c r="D1069" s="884" t="str">
        <f t="shared" si="203"/>
        <v/>
      </c>
      <c r="E1069" s="884"/>
      <c r="F1069" s="884"/>
      <c r="G1069" s="884"/>
      <c r="H1069" s="884"/>
      <c r="I1069" s="884"/>
      <c r="J1069" s="884"/>
      <c r="K1069" s="719"/>
      <c r="L1069" s="719"/>
      <c r="M1069" s="719"/>
      <c r="N1069" s="719"/>
      <c r="O1069" s="719"/>
      <c r="P1069" s="719"/>
      <c r="Q1069" s="719"/>
      <c r="R1069" s="719"/>
      <c r="S1069" s="719"/>
      <c r="T1069" s="719"/>
      <c r="U1069" s="719"/>
      <c r="V1069" s="719"/>
      <c r="W1069" s="719"/>
      <c r="X1069" s="719"/>
      <c r="Y1069" s="719"/>
      <c r="Z1069" s="719"/>
      <c r="AA1069" s="719"/>
      <c r="AB1069" s="719"/>
      <c r="AC1069" s="719"/>
      <c r="AD1069" s="719"/>
      <c r="AE1069" s="164"/>
      <c r="AF1069" s="164"/>
      <c r="AG1069" s="199">
        <f t="shared" si="204"/>
        <v>0</v>
      </c>
      <c r="AH1069" s="293">
        <f t="shared" si="205"/>
        <v>0</v>
      </c>
      <c r="AI1069" s="294">
        <f t="shared" si="206"/>
        <v>0</v>
      </c>
      <c r="AJ1069" s="295">
        <f t="shared" si="207"/>
        <v>0</v>
      </c>
      <c r="AK1069" s="296">
        <f t="shared" si="208"/>
        <v>0</v>
      </c>
      <c r="AL1069" s="298">
        <f t="shared" si="209"/>
        <v>0</v>
      </c>
      <c r="AM1069" s="164"/>
      <c r="AN1069" s="402">
        <f t="shared" si="210"/>
        <v>0</v>
      </c>
      <c r="AO1069" s="370" t="str">
        <f>IF(AN1069=0,"",
IF(SUM($AN$995:AN1069)=1,AP1069,
IF($AN$1115&gt;SUM($AN$995:AN1069),_xlfn.CONCAT(", ",AP1069),
IF($AN$1115=SUM($AN$995:AN1069),_xlfn.CONCAT(" y ",AP1069)))))</f>
        <v/>
      </c>
      <c r="AP1069" s="156" t="s">
        <v>5209</v>
      </c>
      <c r="AQ1069" s="272">
        <f t="shared" si="211"/>
        <v>0</v>
      </c>
      <c r="AR1069" s="273" t="str">
        <f>IF(AQ1069=0,"",
IF(SUM(AQ995:AQ1069)=1,AS1069,
IF(AQ1115&gt;SUM(AQ995:AQ1069),_xlfn.CONCAT(", ",AS1069),
IF(AQ1115=SUM(AQ995:AQ1069),_xlfn.CONCAT(" y ",AS1069)))))</f>
        <v/>
      </c>
      <c r="AS1069" s="156" t="s">
        <v>5209</v>
      </c>
    </row>
    <row r="1070" spans="1:45" ht="15" customHeight="1">
      <c r="A1070" s="57"/>
      <c r="B1070" s="26"/>
      <c r="C1070" s="165" t="s">
        <v>5210</v>
      </c>
      <c r="D1070" s="884" t="str">
        <f t="shared" si="203"/>
        <v/>
      </c>
      <c r="E1070" s="884"/>
      <c r="F1070" s="884"/>
      <c r="G1070" s="884"/>
      <c r="H1070" s="884"/>
      <c r="I1070" s="884"/>
      <c r="J1070" s="884"/>
      <c r="K1070" s="719"/>
      <c r="L1070" s="719"/>
      <c r="M1070" s="719"/>
      <c r="N1070" s="719"/>
      <c r="O1070" s="719"/>
      <c r="P1070" s="719"/>
      <c r="Q1070" s="719"/>
      <c r="R1070" s="719"/>
      <c r="S1070" s="719"/>
      <c r="T1070" s="719"/>
      <c r="U1070" s="719"/>
      <c r="V1070" s="719"/>
      <c r="W1070" s="719"/>
      <c r="X1070" s="719"/>
      <c r="Y1070" s="719"/>
      <c r="Z1070" s="719"/>
      <c r="AA1070" s="719"/>
      <c r="AB1070" s="719"/>
      <c r="AC1070" s="719"/>
      <c r="AD1070" s="719"/>
      <c r="AE1070" s="164"/>
      <c r="AF1070" s="164"/>
      <c r="AG1070" s="199">
        <f t="shared" si="204"/>
        <v>0</v>
      </c>
      <c r="AH1070" s="293">
        <f t="shared" si="205"/>
        <v>0</v>
      </c>
      <c r="AI1070" s="294">
        <f t="shared" si="206"/>
        <v>0</v>
      </c>
      <c r="AJ1070" s="295">
        <f t="shared" si="207"/>
        <v>0</v>
      </c>
      <c r="AK1070" s="296">
        <f t="shared" si="208"/>
        <v>0</v>
      </c>
      <c r="AL1070" s="298">
        <f t="shared" si="209"/>
        <v>0</v>
      </c>
      <c r="AM1070" s="164"/>
      <c r="AN1070" s="402">
        <f t="shared" si="210"/>
        <v>0</v>
      </c>
      <c r="AO1070" s="370" t="str">
        <f>IF(AN1070=0,"",
IF(SUM($AN$995:AN1070)=1,AP1070,
IF($AN$1115&gt;SUM($AN$995:AN1070),_xlfn.CONCAT(", ",AP1070),
IF($AN$1115=SUM($AN$995:AN1070),_xlfn.CONCAT(" y ",AP1070)))))</f>
        <v/>
      </c>
      <c r="AP1070" s="156" t="s">
        <v>5211</v>
      </c>
      <c r="AQ1070" s="272">
        <f t="shared" si="211"/>
        <v>0</v>
      </c>
      <c r="AR1070" s="273" t="str">
        <f>IF(AQ1070=0,"",
IF(SUM(AQ995:AQ1070)=1,AS1070,
IF(AQ1115&gt;SUM(AQ995:AQ1070),_xlfn.CONCAT(", ",AS1070),
IF(AQ1115=SUM(AQ995:AQ1070),_xlfn.CONCAT(" y ",AS1070)))))</f>
        <v/>
      </c>
      <c r="AS1070" s="156" t="s">
        <v>5211</v>
      </c>
    </row>
    <row r="1071" spans="1:45" ht="15" customHeight="1">
      <c r="A1071" s="57"/>
      <c r="B1071" s="26"/>
      <c r="C1071" s="165" t="s">
        <v>5212</v>
      </c>
      <c r="D1071" s="884" t="str">
        <f t="shared" si="203"/>
        <v/>
      </c>
      <c r="E1071" s="884"/>
      <c r="F1071" s="884"/>
      <c r="G1071" s="884"/>
      <c r="H1071" s="884"/>
      <c r="I1071" s="884"/>
      <c r="J1071" s="884"/>
      <c r="K1071" s="719"/>
      <c r="L1071" s="719"/>
      <c r="M1071" s="719"/>
      <c r="N1071" s="719"/>
      <c r="O1071" s="719"/>
      <c r="P1071" s="719"/>
      <c r="Q1071" s="719"/>
      <c r="R1071" s="719"/>
      <c r="S1071" s="719"/>
      <c r="T1071" s="719"/>
      <c r="U1071" s="719"/>
      <c r="V1071" s="719"/>
      <c r="W1071" s="719"/>
      <c r="X1071" s="719"/>
      <c r="Y1071" s="719"/>
      <c r="Z1071" s="719"/>
      <c r="AA1071" s="719"/>
      <c r="AB1071" s="719"/>
      <c r="AC1071" s="719"/>
      <c r="AD1071" s="719"/>
      <c r="AE1071" s="164"/>
      <c r="AF1071" s="164"/>
      <c r="AG1071" s="199">
        <f t="shared" si="204"/>
        <v>0</v>
      </c>
      <c r="AH1071" s="293">
        <f t="shared" si="205"/>
        <v>0</v>
      </c>
      <c r="AI1071" s="294">
        <f t="shared" si="206"/>
        <v>0</v>
      </c>
      <c r="AJ1071" s="295">
        <f t="shared" si="207"/>
        <v>0</v>
      </c>
      <c r="AK1071" s="296">
        <f t="shared" si="208"/>
        <v>0</v>
      </c>
      <c r="AL1071" s="298">
        <f t="shared" si="209"/>
        <v>0</v>
      </c>
      <c r="AM1071" s="164"/>
      <c r="AN1071" s="402">
        <f t="shared" si="210"/>
        <v>0</v>
      </c>
      <c r="AO1071" s="370" t="str">
        <f>IF(AN1071=0,"",
IF(SUM($AN$995:AN1071)=1,AP1071,
IF($AN$1115&gt;SUM($AN$995:AN1071),_xlfn.CONCAT(", ",AP1071),
IF($AN$1115=SUM($AN$995:AN1071),_xlfn.CONCAT(" y ",AP1071)))))</f>
        <v/>
      </c>
      <c r="AP1071" s="156" t="s">
        <v>5213</v>
      </c>
      <c r="AQ1071" s="272">
        <f t="shared" si="211"/>
        <v>0</v>
      </c>
      <c r="AR1071" s="273" t="str">
        <f>IF(AQ1071=0,"",
IF(SUM(AQ995:AQ1071)=1,AS1071,
IF(AQ1115&gt;SUM(AQ995:AQ1071),_xlfn.CONCAT(", ",AS1071),
IF(AQ1115=SUM(AQ995:AQ1071),_xlfn.CONCAT(" y ",AS1071)))))</f>
        <v/>
      </c>
      <c r="AS1071" s="156" t="s">
        <v>5213</v>
      </c>
    </row>
    <row r="1072" spans="1:45" ht="15" customHeight="1">
      <c r="A1072" s="57"/>
      <c r="B1072" s="26"/>
      <c r="C1072" s="165" t="s">
        <v>5214</v>
      </c>
      <c r="D1072" s="884" t="str">
        <f t="shared" si="203"/>
        <v/>
      </c>
      <c r="E1072" s="884"/>
      <c r="F1072" s="884"/>
      <c r="G1072" s="884"/>
      <c r="H1072" s="884"/>
      <c r="I1072" s="884"/>
      <c r="J1072" s="884"/>
      <c r="K1072" s="719"/>
      <c r="L1072" s="719"/>
      <c r="M1072" s="719"/>
      <c r="N1072" s="719"/>
      <c r="O1072" s="719"/>
      <c r="P1072" s="719"/>
      <c r="Q1072" s="719"/>
      <c r="R1072" s="719"/>
      <c r="S1072" s="719"/>
      <c r="T1072" s="719"/>
      <c r="U1072" s="719"/>
      <c r="V1072" s="719"/>
      <c r="W1072" s="719"/>
      <c r="X1072" s="719"/>
      <c r="Y1072" s="719"/>
      <c r="Z1072" s="719"/>
      <c r="AA1072" s="719"/>
      <c r="AB1072" s="719"/>
      <c r="AC1072" s="719"/>
      <c r="AD1072" s="719"/>
      <c r="AE1072" s="164"/>
      <c r="AF1072" s="164"/>
      <c r="AG1072" s="199">
        <f t="shared" si="204"/>
        <v>0</v>
      </c>
      <c r="AH1072" s="293">
        <f t="shared" si="205"/>
        <v>0</v>
      </c>
      <c r="AI1072" s="294">
        <f t="shared" si="206"/>
        <v>0</v>
      </c>
      <c r="AJ1072" s="295">
        <f t="shared" si="207"/>
        <v>0</v>
      </c>
      <c r="AK1072" s="296">
        <f t="shared" si="208"/>
        <v>0</v>
      </c>
      <c r="AL1072" s="298">
        <f t="shared" si="209"/>
        <v>0</v>
      </c>
      <c r="AM1072" s="164"/>
      <c r="AN1072" s="402">
        <f t="shared" si="210"/>
        <v>0</v>
      </c>
      <c r="AO1072" s="370" t="str">
        <f>IF(AN1072=0,"",
IF(SUM($AN$995:AN1072)=1,AP1072,
IF($AN$1115&gt;SUM($AN$995:AN1072),_xlfn.CONCAT(", ",AP1072),
IF($AN$1115=SUM($AN$995:AN1072),_xlfn.CONCAT(" y ",AP1072)))))</f>
        <v/>
      </c>
      <c r="AP1072" s="156" t="s">
        <v>5215</v>
      </c>
      <c r="AQ1072" s="272">
        <f t="shared" si="211"/>
        <v>0</v>
      </c>
      <c r="AR1072" s="273" t="str">
        <f>IF(AQ1072=0,"",
IF(SUM(AQ995:AQ1072)=1,AS1072,
IF(AQ1115&gt;SUM(AQ995:AQ1072),_xlfn.CONCAT(", ",AS1072),
IF(AQ1115=SUM(AQ995:AQ1072),_xlfn.CONCAT(" y ",AS1072)))))</f>
        <v/>
      </c>
      <c r="AS1072" s="156" t="s">
        <v>5215</v>
      </c>
    </row>
    <row r="1073" spans="1:45" ht="15" customHeight="1">
      <c r="A1073" s="57"/>
      <c r="B1073" s="26"/>
      <c r="C1073" s="165" t="s">
        <v>5216</v>
      </c>
      <c r="D1073" s="884" t="str">
        <f t="shared" si="203"/>
        <v/>
      </c>
      <c r="E1073" s="884"/>
      <c r="F1073" s="884"/>
      <c r="G1073" s="884"/>
      <c r="H1073" s="884"/>
      <c r="I1073" s="884"/>
      <c r="J1073" s="884"/>
      <c r="K1073" s="719"/>
      <c r="L1073" s="719"/>
      <c r="M1073" s="719"/>
      <c r="N1073" s="719"/>
      <c r="O1073" s="719"/>
      <c r="P1073" s="719"/>
      <c r="Q1073" s="719"/>
      <c r="R1073" s="719"/>
      <c r="S1073" s="719"/>
      <c r="T1073" s="719"/>
      <c r="U1073" s="719"/>
      <c r="V1073" s="719"/>
      <c r="W1073" s="719"/>
      <c r="X1073" s="719"/>
      <c r="Y1073" s="719"/>
      <c r="Z1073" s="719"/>
      <c r="AA1073" s="719"/>
      <c r="AB1073" s="719"/>
      <c r="AC1073" s="719"/>
      <c r="AD1073" s="719"/>
      <c r="AE1073" s="164"/>
      <c r="AF1073" s="164"/>
      <c r="AG1073" s="199">
        <f t="shared" si="204"/>
        <v>0</v>
      </c>
      <c r="AH1073" s="293">
        <f t="shared" si="205"/>
        <v>0</v>
      </c>
      <c r="AI1073" s="294">
        <f t="shared" si="206"/>
        <v>0</v>
      </c>
      <c r="AJ1073" s="295">
        <f t="shared" si="207"/>
        <v>0</v>
      </c>
      <c r="AK1073" s="296">
        <f t="shared" si="208"/>
        <v>0</v>
      </c>
      <c r="AL1073" s="298">
        <f t="shared" si="209"/>
        <v>0</v>
      </c>
      <c r="AM1073" s="164"/>
      <c r="AN1073" s="402">
        <f t="shared" si="210"/>
        <v>0</v>
      </c>
      <c r="AO1073" s="370" t="str">
        <f>IF(AN1073=0,"",
IF(SUM($AN$995:AN1073)=1,AP1073,
IF($AN$1115&gt;SUM($AN$995:AN1073),_xlfn.CONCAT(", ",AP1073),
IF($AN$1115=SUM($AN$995:AN1073),_xlfn.CONCAT(" y ",AP1073)))))</f>
        <v/>
      </c>
      <c r="AP1073" s="156" t="s">
        <v>5217</v>
      </c>
      <c r="AQ1073" s="272">
        <f t="shared" si="211"/>
        <v>0</v>
      </c>
      <c r="AR1073" s="273" t="str">
        <f>IF(AQ1073=0,"",
IF(SUM(AQ995:AQ1073)=1,AS1073,
IF(AQ1115&gt;SUM(AQ995:AQ1073),_xlfn.CONCAT(", ",AS1073),
IF(AQ1115=SUM(AQ995:AQ1073),_xlfn.CONCAT(" y ",AS1073)))))</f>
        <v/>
      </c>
      <c r="AS1073" s="156" t="s">
        <v>5217</v>
      </c>
    </row>
    <row r="1074" spans="1:45" ht="15" customHeight="1">
      <c r="A1074" s="57"/>
      <c r="B1074" s="26"/>
      <c r="C1074" s="165" t="s">
        <v>5218</v>
      </c>
      <c r="D1074" s="884" t="str">
        <f t="shared" si="203"/>
        <v/>
      </c>
      <c r="E1074" s="884"/>
      <c r="F1074" s="884"/>
      <c r="G1074" s="884"/>
      <c r="H1074" s="884"/>
      <c r="I1074" s="884"/>
      <c r="J1074" s="884"/>
      <c r="K1074" s="719"/>
      <c r="L1074" s="719"/>
      <c r="M1074" s="719"/>
      <c r="N1074" s="719"/>
      <c r="O1074" s="719"/>
      <c r="P1074" s="719"/>
      <c r="Q1074" s="719"/>
      <c r="R1074" s="719"/>
      <c r="S1074" s="719"/>
      <c r="T1074" s="719"/>
      <c r="U1074" s="719"/>
      <c r="V1074" s="719"/>
      <c r="W1074" s="719"/>
      <c r="X1074" s="719"/>
      <c r="Y1074" s="719"/>
      <c r="Z1074" s="719"/>
      <c r="AA1074" s="719"/>
      <c r="AB1074" s="719"/>
      <c r="AC1074" s="719"/>
      <c r="AD1074" s="719"/>
      <c r="AE1074" s="164"/>
      <c r="AF1074" s="164"/>
      <c r="AG1074" s="199">
        <f t="shared" si="204"/>
        <v>0</v>
      </c>
      <c r="AH1074" s="293">
        <f t="shared" si="205"/>
        <v>0</v>
      </c>
      <c r="AI1074" s="294">
        <f t="shared" si="206"/>
        <v>0</v>
      </c>
      <c r="AJ1074" s="295">
        <f t="shared" si="207"/>
        <v>0</v>
      </c>
      <c r="AK1074" s="296">
        <f t="shared" si="208"/>
        <v>0</v>
      </c>
      <c r="AL1074" s="298">
        <f t="shared" si="209"/>
        <v>0</v>
      </c>
      <c r="AM1074" s="164"/>
      <c r="AN1074" s="402">
        <f t="shared" si="210"/>
        <v>0</v>
      </c>
      <c r="AO1074" s="370" t="str">
        <f>IF(AN1074=0,"",
IF(SUM($AN$995:AN1074)=1,AP1074,
IF($AN$1115&gt;SUM($AN$995:AN1074),_xlfn.CONCAT(", ",AP1074),
IF($AN$1115=SUM($AN$995:AN1074),_xlfn.CONCAT(" y ",AP1074)))))</f>
        <v/>
      </c>
      <c r="AP1074" s="156" t="s">
        <v>5219</v>
      </c>
      <c r="AQ1074" s="272">
        <f t="shared" si="211"/>
        <v>0</v>
      </c>
      <c r="AR1074" s="273" t="str">
        <f>IF(AQ1074=0,"",
IF(SUM(AQ995:AQ1074)=1,AS1074,
IF(AQ1115&gt;SUM(AQ995:AQ1074),_xlfn.CONCAT(", ",AS1074),
IF(AQ1115=SUM(AQ995:AQ1074),_xlfn.CONCAT(" y ",AS1074)))))</f>
        <v/>
      </c>
      <c r="AS1074" s="156" t="s">
        <v>5219</v>
      </c>
    </row>
    <row r="1075" spans="1:45" ht="15" customHeight="1">
      <c r="A1075" s="57"/>
      <c r="B1075" s="26"/>
      <c r="C1075" s="165" t="s">
        <v>5220</v>
      </c>
      <c r="D1075" s="884" t="str">
        <f t="shared" si="203"/>
        <v/>
      </c>
      <c r="E1075" s="884"/>
      <c r="F1075" s="884"/>
      <c r="G1075" s="884"/>
      <c r="H1075" s="884"/>
      <c r="I1075" s="884"/>
      <c r="J1075" s="884"/>
      <c r="K1075" s="719"/>
      <c r="L1075" s="719"/>
      <c r="M1075" s="719"/>
      <c r="N1075" s="719"/>
      <c r="O1075" s="719"/>
      <c r="P1075" s="719"/>
      <c r="Q1075" s="719"/>
      <c r="R1075" s="719"/>
      <c r="S1075" s="719"/>
      <c r="T1075" s="719"/>
      <c r="U1075" s="719"/>
      <c r="V1075" s="719"/>
      <c r="W1075" s="719"/>
      <c r="X1075" s="719"/>
      <c r="Y1075" s="719"/>
      <c r="Z1075" s="719"/>
      <c r="AA1075" s="719"/>
      <c r="AB1075" s="719"/>
      <c r="AC1075" s="719"/>
      <c r="AD1075" s="719"/>
      <c r="AE1075" s="164"/>
      <c r="AF1075" s="164"/>
      <c r="AG1075" s="199">
        <f t="shared" si="204"/>
        <v>0</v>
      </c>
      <c r="AH1075" s="293">
        <f t="shared" si="205"/>
        <v>0</v>
      </c>
      <c r="AI1075" s="294">
        <f t="shared" si="206"/>
        <v>0</v>
      </c>
      <c r="AJ1075" s="295">
        <f t="shared" si="207"/>
        <v>0</v>
      </c>
      <c r="AK1075" s="296">
        <f t="shared" si="208"/>
        <v>0</v>
      </c>
      <c r="AL1075" s="298">
        <f t="shared" si="209"/>
        <v>0</v>
      </c>
      <c r="AM1075" s="164"/>
      <c r="AN1075" s="402">
        <f t="shared" si="210"/>
        <v>0</v>
      </c>
      <c r="AO1075" s="370" t="str">
        <f>IF(AN1075=0,"",
IF(SUM($AN$995:AN1075)=1,AP1075,
IF($AN$1115&gt;SUM($AN$995:AN1075),_xlfn.CONCAT(", ",AP1075),
IF($AN$1115=SUM($AN$995:AN1075),_xlfn.CONCAT(" y ",AP1075)))))</f>
        <v/>
      </c>
      <c r="AP1075" s="156" t="s">
        <v>5221</v>
      </c>
      <c r="AQ1075" s="272">
        <f t="shared" si="211"/>
        <v>0</v>
      </c>
      <c r="AR1075" s="273" t="str">
        <f>IF(AQ1075=0,"",
IF(SUM(AQ995:AQ1075)=1,AS1075,
IF(AQ1115&gt;SUM(AQ995:AQ1075),_xlfn.CONCAT(", ",AS1075),
IF(AQ1115=SUM(AQ995:AQ1075),_xlfn.CONCAT(" y ",AS1075)))))</f>
        <v/>
      </c>
      <c r="AS1075" s="156" t="s">
        <v>5221</v>
      </c>
    </row>
    <row r="1076" spans="1:45" ht="15" customHeight="1">
      <c r="A1076" s="57"/>
      <c r="B1076" s="26"/>
      <c r="C1076" s="165" t="s">
        <v>5222</v>
      </c>
      <c r="D1076" s="884" t="str">
        <f t="shared" si="203"/>
        <v/>
      </c>
      <c r="E1076" s="884"/>
      <c r="F1076" s="884"/>
      <c r="G1076" s="884"/>
      <c r="H1076" s="884"/>
      <c r="I1076" s="884"/>
      <c r="J1076" s="884"/>
      <c r="K1076" s="719"/>
      <c r="L1076" s="719"/>
      <c r="M1076" s="719"/>
      <c r="N1076" s="719"/>
      <c r="O1076" s="719"/>
      <c r="P1076" s="719"/>
      <c r="Q1076" s="719"/>
      <c r="R1076" s="719"/>
      <c r="S1076" s="719"/>
      <c r="T1076" s="719"/>
      <c r="U1076" s="719"/>
      <c r="V1076" s="719"/>
      <c r="W1076" s="719"/>
      <c r="X1076" s="719"/>
      <c r="Y1076" s="719"/>
      <c r="Z1076" s="719"/>
      <c r="AA1076" s="719"/>
      <c r="AB1076" s="719"/>
      <c r="AC1076" s="719"/>
      <c r="AD1076" s="719"/>
      <c r="AE1076" s="164"/>
      <c r="AF1076" s="164"/>
      <c r="AG1076" s="199">
        <f t="shared" si="204"/>
        <v>0</v>
      </c>
      <c r="AH1076" s="293">
        <f t="shared" si="205"/>
        <v>0</v>
      </c>
      <c r="AI1076" s="294">
        <f t="shared" si="206"/>
        <v>0</v>
      </c>
      <c r="AJ1076" s="295">
        <f t="shared" si="207"/>
        <v>0</v>
      </c>
      <c r="AK1076" s="296">
        <f t="shared" si="208"/>
        <v>0</v>
      </c>
      <c r="AL1076" s="298">
        <f t="shared" si="209"/>
        <v>0</v>
      </c>
      <c r="AM1076" s="164"/>
      <c r="AN1076" s="402">
        <f t="shared" si="210"/>
        <v>0</v>
      </c>
      <c r="AO1076" s="370" t="str">
        <f>IF(AN1076=0,"",
IF(SUM($AN$995:AN1076)=1,AP1076,
IF($AN$1115&gt;SUM($AN$995:AN1076),_xlfn.CONCAT(", ",AP1076),
IF($AN$1115=SUM($AN$995:AN1076),_xlfn.CONCAT(" y ",AP1076)))))</f>
        <v/>
      </c>
      <c r="AP1076" s="156" t="s">
        <v>5223</v>
      </c>
      <c r="AQ1076" s="272">
        <f t="shared" si="211"/>
        <v>0</v>
      </c>
      <c r="AR1076" s="273" t="str">
        <f>IF(AQ1076=0,"",
IF(SUM(AQ995:AQ1076)=1,AS1076,
IF(AQ1115&gt;SUM(AQ995:AQ1076),_xlfn.CONCAT(", ",AS1076),
IF(AQ1115=SUM(AQ995:AQ1076),_xlfn.CONCAT(" y ",AS1076)))))</f>
        <v/>
      </c>
      <c r="AS1076" s="156" t="s">
        <v>5223</v>
      </c>
    </row>
    <row r="1077" spans="1:45" ht="15" customHeight="1">
      <c r="A1077" s="57"/>
      <c r="B1077" s="26"/>
      <c r="C1077" s="165" t="s">
        <v>5224</v>
      </c>
      <c r="D1077" s="884" t="str">
        <f t="shared" si="203"/>
        <v/>
      </c>
      <c r="E1077" s="884"/>
      <c r="F1077" s="884"/>
      <c r="G1077" s="884"/>
      <c r="H1077" s="884"/>
      <c r="I1077" s="884"/>
      <c r="J1077" s="884"/>
      <c r="K1077" s="719"/>
      <c r="L1077" s="719"/>
      <c r="M1077" s="719"/>
      <c r="N1077" s="719"/>
      <c r="O1077" s="719"/>
      <c r="P1077" s="719"/>
      <c r="Q1077" s="719"/>
      <c r="R1077" s="719"/>
      <c r="S1077" s="719"/>
      <c r="T1077" s="719"/>
      <c r="U1077" s="719"/>
      <c r="V1077" s="719"/>
      <c r="W1077" s="719"/>
      <c r="X1077" s="719"/>
      <c r="Y1077" s="719"/>
      <c r="Z1077" s="719"/>
      <c r="AA1077" s="719"/>
      <c r="AB1077" s="719"/>
      <c r="AC1077" s="719"/>
      <c r="AD1077" s="719"/>
      <c r="AE1077" s="164"/>
      <c r="AF1077" s="164"/>
      <c r="AG1077" s="199">
        <f t="shared" si="204"/>
        <v>0</v>
      </c>
      <c r="AH1077" s="293">
        <f t="shared" si="205"/>
        <v>0</v>
      </c>
      <c r="AI1077" s="294">
        <f t="shared" si="206"/>
        <v>0</v>
      </c>
      <c r="AJ1077" s="295">
        <f t="shared" si="207"/>
        <v>0</v>
      </c>
      <c r="AK1077" s="296">
        <f t="shared" si="208"/>
        <v>0</v>
      </c>
      <c r="AL1077" s="298">
        <f t="shared" si="209"/>
        <v>0</v>
      </c>
      <c r="AM1077" s="164"/>
      <c r="AN1077" s="402">
        <f t="shared" si="210"/>
        <v>0</v>
      </c>
      <c r="AO1077" s="370" t="str">
        <f>IF(AN1077=0,"",
IF(SUM($AN$995:AN1077)=1,AP1077,
IF($AN$1115&gt;SUM($AN$995:AN1077),_xlfn.CONCAT(", ",AP1077),
IF($AN$1115=SUM($AN$995:AN1077),_xlfn.CONCAT(" y ",AP1077)))))</f>
        <v/>
      </c>
      <c r="AP1077" s="156" t="s">
        <v>5225</v>
      </c>
      <c r="AQ1077" s="272">
        <f t="shared" si="211"/>
        <v>0</v>
      </c>
      <c r="AR1077" s="273" t="str">
        <f>IF(AQ1077=0,"",
IF(SUM(AQ995:AQ1077)=1,AS1077,
IF(AQ1115&gt;SUM(AQ995:AQ1077),_xlfn.CONCAT(", ",AS1077),
IF(AQ1115=SUM(AQ995:AQ1077),_xlfn.CONCAT(" y ",AS1077)))))</f>
        <v/>
      </c>
      <c r="AS1077" s="156" t="s">
        <v>5225</v>
      </c>
    </row>
    <row r="1078" spans="1:45" ht="15" customHeight="1">
      <c r="A1078" s="57"/>
      <c r="B1078" s="26"/>
      <c r="C1078" s="165" t="s">
        <v>5226</v>
      </c>
      <c r="D1078" s="884" t="str">
        <f t="shared" si="203"/>
        <v/>
      </c>
      <c r="E1078" s="884"/>
      <c r="F1078" s="884"/>
      <c r="G1078" s="884"/>
      <c r="H1078" s="884"/>
      <c r="I1078" s="884"/>
      <c r="J1078" s="884"/>
      <c r="K1078" s="719"/>
      <c r="L1078" s="719"/>
      <c r="M1078" s="719"/>
      <c r="N1078" s="719"/>
      <c r="O1078" s="719"/>
      <c r="P1078" s="719"/>
      <c r="Q1078" s="719"/>
      <c r="R1078" s="719"/>
      <c r="S1078" s="719"/>
      <c r="T1078" s="719"/>
      <c r="U1078" s="719"/>
      <c r="V1078" s="719"/>
      <c r="W1078" s="719"/>
      <c r="X1078" s="719"/>
      <c r="Y1078" s="719"/>
      <c r="Z1078" s="719"/>
      <c r="AA1078" s="719"/>
      <c r="AB1078" s="719"/>
      <c r="AC1078" s="719"/>
      <c r="AD1078" s="719"/>
      <c r="AE1078" s="164"/>
      <c r="AF1078" s="164"/>
      <c r="AG1078" s="199">
        <f t="shared" si="204"/>
        <v>0</v>
      </c>
      <c r="AH1078" s="293">
        <f t="shared" si="205"/>
        <v>0</v>
      </c>
      <c r="AI1078" s="294">
        <f t="shared" si="206"/>
        <v>0</v>
      </c>
      <c r="AJ1078" s="295">
        <f t="shared" si="207"/>
        <v>0</v>
      </c>
      <c r="AK1078" s="296">
        <f t="shared" si="208"/>
        <v>0</v>
      </c>
      <c r="AL1078" s="298">
        <f t="shared" si="209"/>
        <v>0</v>
      </c>
      <c r="AM1078" s="164"/>
      <c r="AN1078" s="402">
        <f t="shared" si="210"/>
        <v>0</v>
      </c>
      <c r="AO1078" s="370" t="str">
        <f>IF(AN1078=0,"",
IF(SUM($AN$995:AN1078)=1,AP1078,
IF($AN$1115&gt;SUM($AN$995:AN1078),_xlfn.CONCAT(", ",AP1078),
IF($AN$1115=SUM($AN$995:AN1078),_xlfn.CONCAT(" y ",AP1078)))))</f>
        <v/>
      </c>
      <c r="AP1078" s="156" t="s">
        <v>5227</v>
      </c>
      <c r="AQ1078" s="272">
        <f t="shared" si="211"/>
        <v>0</v>
      </c>
      <c r="AR1078" s="273" t="str">
        <f>IF(AQ1078=0,"",
IF(SUM(AQ995:AQ1078)=1,AS1078,
IF(AQ1115&gt;SUM(AQ995:AQ1078),_xlfn.CONCAT(", ",AS1078),
IF(AQ1115=SUM(AQ995:AQ1078),_xlfn.CONCAT(" y ",AS1078)))))</f>
        <v/>
      </c>
      <c r="AS1078" s="156" t="s">
        <v>5227</v>
      </c>
    </row>
    <row r="1079" spans="1:45" ht="15" customHeight="1">
      <c r="A1079" s="57"/>
      <c r="B1079" s="26"/>
      <c r="C1079" s="165" t="s">
        <v>5228</v>
      </c>
      <c r="D1079" s="884" t="str">
        <f t="shared" si="203"/>
        <v/>
      </c>
      <c r="E1079" s="884"/>
      <c r="F1079" s="884"/>
      <c r="G1079" s="884"/>
      <c r="H1079" s="884"/>
      <c r="I1079" s="884"/>
      <c r="J1079" s="884"/>
      <c r="K1079" s="719"/>
      <c r="L1079" s="719"/>
      <c r="M1079" s="719"/>
      <c r="N1079" s="719"/>
      <c r="O1079" s="719"/>
      <c r="P1079" s="719"/>
      <c r="Q1079" s="719"/>
      <c r="R1079" s="719"/>
      <c r="S1079" s="719"/>
      <c r="T1079" s="719"/>
      <c r="U1079" s="719"/>
      <c r="V1079" s="719"/>
      <c r="W1079" s="719"/>
      <c r="X1079" s="719"/>
      <c r="Y1079" s="719"/>
      <c r="Z1079" s="719"/>
      <c r="AA1079" s="719"/>
      <c r="AB1079" s="719"/>
      <c r="AC1079" s="719"/>
      <c r="AD1079" s="719"/>
      <c r="AE1079" s="164"/>
      <c r="AF1079" s="164"/>
      <c r="AG1079" s="199">
        <f t="shared" si="204"/>
        <v>0</v>
      </c>
      <c r="AH1079" s="293">
        <f t="shared" si="205"/>
        <v>0</v>
      </c>
      <c r="AI1079" s="294">
        <f t="shared" si="206"/>
        <v>0</v>
      </c>
      <c r="AJ1079" s="295">
        <f t="shared" si="207"/>
        <v>0</v>
      </c>
      <c r="AK1079" s="296">
        <f t="shared" si="208"/>
        <v>0</v>
      </c>
      <c r="AL1079" s="298">
        <f t="shared" si="209"/>
        <v>0</v>
      </c>
      <c r="AM1079" s="164"/>
      <c r="AN1079" s="402">
        <f t="shared" si="210"/>
        <v>0</v>
      </c>
      <c r="AO1079" s="370" t="str">
        <f>IF(AN1079=0,"",
IF(SUM($AN$995:AN1079)=1,AP1079,
IF($AN$1115&gt;SUM($AN$995:AN1079),_xlfn.CONCAT(", ",AP1079),
IF($AN$1115=SUM($AN$995:AN1079),_xlfn.CONCAT(" y ",AP1079)))))</f>
        <v/>
      </c>
      <c r="AP1079" s="156" t="s">
        <v>5229</v>
      </c>
      <c r="AQ1079" s="272">
        <f t="shared" si="211"/>
        <v>0</v>
      </c>
      <c r="AR1079" s="273" t="str">
        <f>IF(AQ1079=0,"",
IF(SUM(AQ995:AQ1079)=1,AS1079,
IF(AQ1115&gt;SUM(AQ995:AQ1079),_xlfn.CONCAT(", ",AS1079),
IF(AQ1115=SUM(AQ995:AQ1079),_xlfn.CONCAT(" y ",AS1079)))))</f>
        <v/>
      </c>
      <c r="AS1079" s="156" t="s">
        <v>5229</v>
      </c>
    </row>
    <row r="1080" spans="1:45" ht="15" customHeight="1">
      <c r="A1080" s="57"/>
      <c r="B1080" s="26"/>
      <c r="C1080" s="165" t="s">
        <v>5230</v>
      </c>
      <c r="D1080" s="884" t="str">
        <f t="shared" si="203"/>
        <v/>
      </c>
      <c r="E1080" s="884"/>
      <c r="F1080" s="884"/>
      <c r="G1080" s="884"/>
      <c r="H1080" s="884"/>
      <c r="I1080" s="884"/>
      <c r="J1080" s="884"/>
      <c r="K1080" s="719"/>
      <c r="L1080" s="719"/>
      <c r="M1080" s="719"/>
      <c r="N1080" s="719"/>
      <c r="O1080" s="719"/>
      <c r="P1080" s="719"/>
      <c r="Q1080" s="719"/>
      <c r="R1080" s="719"/>
      <c r="S1080" s="719"/>
      <c r="T1080" s="719"/>
      <c r="U1080" s="719"/>
      <c r="V1080" s="719"/>
      <c r="W1080" s="719"/>
      <c r="X1080" s="719"/>
      <c r="Y1080" s="719"/>
      <c r="Z1080" s="719"/>
      <c r="AA1080" s="719"/>
      <c r="AB1080" s="719"/>
      <c r="AC1080" s="719"/>
      <c r="AD1080" s="719"/>
      <c r="AE1080" s="164"/>
      <c r="AF1080" s="164"/>
      <c r="AG1080" s="199">
        <f t="shared" si="204"/>
        <v>0</v>
      </c>
      <c r="AH1080" s="293">
        <f t="shared" si="205"/>
        <v>0</v>
      </c>
      <c r="AI1080" s="294">
        <f t="shared" si="206"/>
        <v>0</v>
      </c>
      <c r="AJ1080" s="295">
        <f t="shared" si="207"/>
        <v>0</v>
      </c>
      <c r="AK1080" s="296">
        <f t="shared" si="208"/>
        <v>0</v>
      </c>
      <c r="AL1080" s="298">
        <f t="shared" si="209"/>
        <v>0</v>
      </c>
      <c r="AM1080" s="164"/>
      <c r="AN1080" s="402">
        <f t="shared" si="210"/>
        <v>0</v>
      </c>
      <c r="AO1080" s="370" t="str">
        <f>IF(AN1080=0,"",
IF(SUM($AN$995:AN1080)=1,AP1080,
IF($AN$1115&gt;SUM($AN$995:AN1080),_xlfn.CONCAT(", ",AP1080),
IF($AN$1115=SUM($AN$995:AN1080),_xlfn.CONCAT(" y ",AP1080)))))</f>
        <v/>
      </c>
      <c r="AP1080" s="156" t="s">
        <v>5231</v>
      </c>
      <c r="AQ1080" s="272">
        <f t="shared" si="211"/>
        <v>0</v>
      </c>
      <c r="AR1080" s="273" t="str">
        <f>IF(AQ1080=0,"",
IF(SUM(AQ995:AQ1080)=1,AS1080,
IF(AQ1115&gt;SUM(AQ995:AQ1080),_xlfn.CONCAT(", ",AS1080),
IF(AQ1115=SUM(AQ995:AQ1080),_xlfn.CONCAT(" y ",AS1080)))))</f>
        <v/>
      </c>
      <c r="AS1080" s="156" t="s">
        <v>5231</v>
      </c>
    </row>
    <row r="1081" spans="1:45" ht="15" customHeight="1">
      <c r="A1081" s="57"/>
      <c r="B1081" s="26"/>
      <c r="C1081" s="165" t="s">
        <v>5232</v>
      </c>
      <c r="D1081" s="884" t="str">
        <f t="shared" si="203"/>
        <v/>
      </c>
      <c r="E1081" s="884"/>
      <c r="F1081" s="884"/>
      <c r="G1081" s="884"/>
      <c r="H1081" s="884"/>
      <c r="I1081" s="884"/>
      <c r="J1081" s="884"/>
      <c r="K1081" s="719"/>
      <c r="L1081" s="719"/>
      <c r="M1081" s="719"/>
      <c r="N1081" s="719"/>
      <c r="O1081" s="719"/>
      <c r="P1081" s="719"/>
      <c r="Q1081" s="719"/>
      <c r="R1081" s="719"/>
      <c r="S1081" s="719"/>
      <c r="T1081" s="719"/>
      <c r="U1081" s="719"/>
      <c r="V1081" s="719"/>
      <c r="W1081" s="719"/>
      <c r="X1081" s="719"/>
      <c r="Y1081" s="719"/>
      <c r="Z1081" s="719"/>
      <c r="AA1081" s="719"/>
      <c r="AB1081" s="719"/>
      <c r="AC1081" s="719"/>
      <c r="AD1081" s="719"/>
      <c r="AE1081" s="164"/>
      <c r="AF1081" s="164"/>
      <c r="AG1081" s="199">
        <f t="shared" si="204"/>
        <v>0</v>
      </c>
      <c r="AH1081" s="293">
        <f t="shared" si="205"/>
        <v>0</v>
      </c>
      <c r="AI1081" s="294">
        <f t="shared" si="206"/>
        <v>0</v>
      </c>
      <c r="AJ1081" s="295">
        <f t="shared" si="207"/>
        <v>0</v>
      </c>
      <c r="AK1081" s="296">
        <f t="shared" si="208"/>
        <v>0</v>
      </c>
      <c r="AL1081" s="298">
        <f t="shared" si="209"/>
        <v>0</v>
      </c>
      <c r="AM1081" s="164"/>
      <c r="AN1081" s="402">
        <f t="shared" si="210"/>
        <v>0</v>
      </c>
      <c r="AO1081" s="370" t="str">
        <f>IF(AN1081=0,"",
IF(SUM($AN$995:AN1081)=1,AP1081,
IF($AN$1115&gt;SUM($AN$995:AN1081),_xlfn.CONCAT(", ",AP1081),
IF($AN$1115=SUM($AN$995:AN1081),_xlfn.CONCAT(" y ",AP1081)))))</f>
        <v/>
      </c>
      <c r="AP1081" s="156" t="s">
        <v>5233</v>
      </c>
      <c r="AQ1081" s="272">
        <f t="shared" si="211"/>
        <v>0</v>
      </c>
      <c r="AR1081" s="273" t="str">
        <f>IF(AQ1081=0,"",
IF(SUM(AQ995:AQ1081)=1,AS1081,
IF(AQ1115&gt;SUM(AQ995:AQ1081),_xlfn.CONCAT(", ",AS1081),
IF(AQ1115=SUM(AQ995:AQ1081),_xlfn.CONCAT(" y ",AS1081)))))</f>
        <v/>
      </c>
      <c r="AS1081" s="156" t="s">
        <v>5233</v>
      </c>
    </row>
    <row r="1082" spans="1:45" ht="15" customHeight="1">
      <c r="A1082" s="57"/>
      <c r="B1082" s="26"/>
      <c r="C1082" s="165" t="s">
        <v>5234</v>
      </c>
      <c r="D1082" s="884" t="str">
        <f t="shared" si="203"/>
        <v/>
      </c>
      <c r="E1082" s="884"/>
      <c r="F1082" s="884"/>
      <c r="G1082" s="884"/>
      <c r="H1082" s="884"/>
      <c r="I1082" s="884"/>
      <c r="J1082" s="884"/>
      <c r="K1082" s="719"/>
      <c r="L1082" s="719"/>
      <c r="M1082" s="719"/>
      <c r="N1082" s="719"/>
      <c r="O1082" s="719"/>
      <c r="P1082" s="719"/>
      <c r="Q1082" s="719"/>
      <c r="R1082" s="719"/>
      <c r="S1082" s="719"/>
      <c r="T1082" s="719"/>
      <c r="U1082" s="719"/>
      <c r="V1082" s="719"/>
      <c r="W1082" s="719"/>
      <c r="X1082" s="719"/>
      <c r="Y1082" s="719"/>
      <c r="Z1082" s="719"/>
      <c r="AA1082" s="719"/>
      <c r="AB1082" s="719"/>
      <c r="AC1082" s="719"/>
      <c r="AD1082" s="719"/>
      <c r="AE1082" s="164"/>
      <c r="AF1082" s="164"/>
      <c r="AG1082" s="199">
        <f t="shared" si="204"/>
        <v>0</v>
      </c>
      <c r="AH1082" s="293">
        <f t="shared" si="205"/>
        <v>0</v>
      </c>
      <c r="AI1082" s="294">
        <f t="shared" si="206"/>
        <v>0</v>
      </c>
      <c r="AJ1082" s="295">
        <f t="shared" si="207"/>
        <v>0</v>
      </c>
      <c r="AK1082" s="296">
        <f t="shared" si="208"/>
        <v>0</v>
      </c>
      <c r="AL1082" s="298">
        <f t="shared" si="209"/>
        <v>0</v>
      </c>
      <c r="AM1082" s="164"/>
      <c r="AN1082" s="402">
        <f t="shared" si="210"/>
        <v>0</v>
      </c>
      <c r="AO1082" s="370" t="str">
        <f>IF(AN1082=0,"",
IF(SUM($AN$995:AN1082)=1,AP1082,
IF($AN$1115&gt;SUM($AN$995:AN1082),_xlfn.CONCAT(", ",AP1082),
IF($AN$1115=SUM($AN$995:AN1082),_xlfn.CONCAT(" y ",AP1082)))))</f>
        <v/>
      </c>
      <c r="AP1082" s="156" t="s">
        <v>5235</v>
      </c>
      <c r="AQ1082" s="272">
        <f t="shared" si="211"/>
        <v>0</v>
      </c>
      <c r="AR1082" s="273" t="str">
        <f>IF(AQ1082=0,"",
IF(SUM(AQ995:AQ1082)=1,AS1082,
IF(AQ1115&gt;SUM(AQ995:AQ1082),_xlfn.CONCAT(", ",AS1082),
IF(AQ1115=SUM(AQ995:AQ1082),_xlfn.CONCAT(" y ",AS1082)))))</f>
        <v/>
      </c>
      <c r="AS1082" s="156" t="s">
        <v>5235</v>
      </c>
    </row>
    <row r="1083" spans="1:45" ht="15" customHeight="1">
      <c r="A1083" s="57"/>
      <c r="B1083" s="26"/>
      <c r="C1083" s="165" t="s">
        <v>5236</v>
      </c>
      <c r="D1083" s="884" t="str">
        <f t="shared" si="203"/>
        <v/>
      </c>
      <c r="E1083" s="884"/>
      <c r="F1083" s="884"/>
      <c r="G1083" s="884"/>
      <c r="H1083" s="884"/>
      <c r="I1083" s="884"/>
      <c r="J1083" s="884"/>
      <c r="K1083" s="719"/>
      <c r="L1083" s="719"/>
      <c r="M1083" s="719"/>
      <c r="N1083" s="719"/>
      <c r="O1083" s="719"/>
      <c r="P1083" s="719"/>
      <c r="Q1083" s="719"/>
      <c r="R1083" s="719"/>
      <c r="S1083" s="719"/>
      <c r="T1083" s="719"/>
      <c r="U1083" s="719"/>
      <c r="V1083" s="719"/>
      <c r="W1083" s="719"/>
      <c r="X1083" s="719"/>
      <c r="Y1083" s="719"/>
      <c r="Z1083" s="719"/>
      <c r="AA1083" s="719"/>
      <c r="AB1083" s="719"/>
      <c r="AC1083" s="719"/>
      <c r="AD1083" s="719"/>
      <c r="AE1083" s="164"/>
      <c r="AF1083" s="164"/>
      <c r="AG1083" s="199">
        <f t="shared" si="204"/>
        <v>0</v>
      </c>
      <c r="AH1083" s="293">
        <f t="shared" si="205"/>
        <v>0</v>
      </c>
      <c r="AI1083" s="294">
        <f t="shared" si="206"/>
        <v>0</v>
      </c>
      <c r="AJ1083" s="295">
        <f t="shared" si="207"/>
        <v>0</v>
      </c>
      <c r="AK1083" s="296">
        <f t="shared" si="208"/>
        <v>0</v>
      </c>
      <c r="AL1083" s="298">
        <f t="shared" si="209"/>
        <v>0</v>
      </c>
      <c r="AM1083" s="164"/>
      <c r="AN1083" s="402">
        <f t="shared" si="210"/>
        <v>0</v>
      </c>
      <c r="AO1083" s="370" t="str">
        <f>IF(AN1083=0,"",
IF(SUM($AN$995:AN1083)=1,AP1083,
IF($AN$1115&gt;SUM($AN$995:AN1083),_xlfn.CONCAT(", ",AP1083),
IF($AN$1115=SUM($AN$995:AN1083),_xlfn.CONCAT(" y ",AP1083)))))</f>
        <v/>
      </c>
      <c r="AP1083" s="156" t="s">
        <v>5237</v>
      </c>
      <c r="AQ1083" s="272">
        <f t="shared" si="211"/>
        <v>0</v>
      </c>
      <c r="AR1083" s="273" t="str">
        <f>IF(AQ1083=0,"",
IF(SUM(AQ995:AQ1083)=1,AS1083,
IF(AQ1115&gt;SUM(AQ995:AQ1083),_xlfn.CONCAT(", ",AS1083),
IF(AQ1115=SUM(AQ995:AQ1083),_xlfn.CONCAT(" y ",AS1083)))))</f>
        <v/>
      </c>
      <c r="AS1083" s="156" t="s">
        <v>5237</v>
      </c>
    </row>
    <row r="1084" spans="1:45" ht="15" customHeight="1">
      <c r="A1084" s="57"/>
      <c r="B1084" s="26"/>
      <c r="C1084" s="165" t="s">
        <v>5238</v>
      </c>
      <c r="D1084" s="884" t="str">
        <f t="shared" si="203"/>
        <v/>
      </c>
      <c r="E1084" s="884"/>
      <c r="F1084" s="884"/>
      <c r="G1084" s="884"/>
      <c r="H1084" s="884"/>
      <c r="I1084" s="884"/>
      <c r="J1084" s="884"/>
      <c r="K1084" s="719"/>
      <c r="L1084" s="719"/>
      <c r="M1084" s="719"/>
      <c r="N1084" s="719"/>
      <c r="O1084" s="719"/>
      <c r="P1084" s="719"/>
      <c r="Q1084" s="719"/>
      <c r="R1084" s="719"/>
      <c r="S1084" s="719"/>
      <c r="T1084" s="719"/>
      <c r="U1084" s="719"/>
      <c r="V1084" s="719"/>
      <c r="W1084" s="719"/>
      <c r="X1084" s="719"/>
      <c r="Y1084" s="719"/>
      <c r="Z1084" s="719"/>
      <c r="AA1084" s="719"/>
      <c r="AB1084" s="719"/>
      <c r="AC1084" s="719"/>
      <c r="AD1084" s="719"/>
      <c r="AE1084" s="164"/>
      <c r="AF1084" s="164"/>
      <c r="AG1084" s="199">
        <f t="shared" si="204"/>
        <v>0</v>
      </c>
      <c r="AH1084" s="293">
        <f t="shared" si="205"/>
        <v>0</v>
      </c>
      <c r="AI1084" s="294">
        <f t="shared" si="206"/>
        <v>0</v>
      </c>
      <c r="AJ1084" s="295">
        <f t="shared" si="207"/>
        <v>0</v>
      </c>
      <c r="AK1084" s="296">
        <f t="shared" si="208"/>
        <v>0</v>
      </c>
      <c r="AL1084" s="298">
        <f t="shared" si="209"/>
        <v>0</v>
      </c>
      <c r="AM1084" s="164"/>
      <c r="AN1084" s="402">
        <f t="shared" si="210"/>
        <v>0</v>
      </c>
      <c r="AO1084" s="370" t="str">
        <f>IF(AN1084=0,"",
IF(SUM($AN$995:AN1084)=1,AP1084,
IF($AN$1115&gt;SUM($AN$995:AN1084),_xlfn.CONCAT(", ",AP1084),
IF($AN$1115=SUM($AN$995:AN1084),_xlfn.CONCAT(" y ",AP1084)))))</f>
        <v/>
      </c>
      <c r="AP1084" s="156" t="s">
        <v>5239</v>
      </c>
      <c r="AQ1084" s="272">
        <f t="shared" si="211"/>
        <v>0</v>
      </c>
      <c r="AR1084" s="273" t="str">
        <f>IF(AQ1084=0,"",
IF(SUM(AQ995:AQ1084)=1,AS1084,
IF(AQ1115&gt;SUM(AQ995:AQ1084),_xlfn.CONCAT(", ",AS1084),
IF(AQ1115=SUM(AQ995:AQ1084),_xlfn.CONCAT(" y ",AS1084)))))</f>
        <v/>
      </c>
      <c r="AS1084" s="156" t="s">
        <v>5239</v>
      </c>
    </row>
    <row r="1085" spans="1:45" ht="15" customHeight="1">
      <c r="A1085" s="57"/>
      <c r="B1085" s="26"/>
      <c r="C1085" s="165" t="s">
        <v>5240</v>
      </c>
      <c r="D1085" s="884" t="str">
        <f t="shared" si="203"/>
        <v/>
      </c>
      <c r="E1085" s="884"/>
      <c r="F1085" s="884"/>
      <c r="G1085" s="884"/>
      <c r="H1085" s="884"/>
      <c r="I1085" s="884"/>
      <c r="J1085" s="884"/>
      <c r="K1085" s="719"/>
      <c r="L1085" s="719"/>
      <c r="M1085" s="719"/>
      <c r="N1085" s="719"/>
      <c r="O1085" s="719"/>
      <c r="P1085" s="719"/>
      <c r="Q1085" s="719"/>
      <c r="R1085" s="719"/>
      <c r="S1085" s="719"/>
      <c r="T1085" s="719"/>
      <c r="U1085" s="719"/>
      <c r="V1085" s="719"/>
      <c r="W1085" s="719"/>
      <c r="X1085" s="719"/>
      <c r="Y1085" s="719"/>
      <c r="Z1085" s="719"/>
      <c r="AA1085" s="719"/>
      <c r="AB1085" s="719"/>
      <c r="AC1085" s="719"/>
      <c r="AD1085" s="719"/>
      <c r="AE1085" s="164"/>
      <c r="AF1085" s="164"/>
      <c r="AG1085" s="199">
        <f t="shared" si="204"/>
        <v>0</v>
      </c>
      <c r="AH1085" s="293">
        <f t="shared" si="205"/>
        <v>0</v>
      </c>
      <c r="AI1085" s="294">
        <f t="shared" si="206"/>
        <v>0</v>
      </c>
      <c r="AJ1085" s="295">
        <f t="shared" si="207"/>
        <v>0</v>
      </c>
      <c r="AK1085" s="296">
        <f t="shared" si="208"/>
        <v>0</v>
      </c>
      <c r="AL1085" s="298">
        <f t="shared" si="209"/>
        <v>0</v>
      </c>
      <c r="AM1085" s="164"/>
      <c r="AN1085" s="402">
        <f t="shared" si="210"/>
        <v>0</v>
      </c>
      <c r="AO1085" s="370" t="str">
        <f>IF(AN1085=0,"",
IF(SUM($AN$995:AN1085)=1,AP1085,
IF($AN$1115&gt;SUM($AN$995:AN1085),_xlfn.CONCAT(", ",AP1085),
IF($AN$1115=SUM($AN$995:AN1085),_xlfn.CONCAT(" y ",AP1085)))))</f>
        <v/>
      </c>
      <c r="AP1085" s="156" t="s">
        <v>5241</v>
      </c>
      <c r="AQ1085" s="272">
        <f t="shared" si="211"/>
        <v>0</v>
      </c>
      <c r="AR1085" s="273" t="str">
        <f>IF(AQ1085=0,"",
IF(SUM(AQ995:AQ1085)=1,AS1085,
IF(AQ1115&gt;SUM(AQ995:AQ1085),_xlfn.CONCAT(", ",AS1085),
IF(AQ1115=SUM(AQ995:AQ1085),_xlfn.CONCAT(" y ",AS1085)))))</f>
        <v/>
      </c>
      <c r="AS1085" s="156" t="s">
        <v>5241</v>
      </c>
    </row>
    <row r="1086" spans="1:45" ht="15" customHeight="1">
      <c r="A1086" s="57"/>
      <c r="B1086" s="26"/>
      <c r="C1086" s="165" t="s">
        <v>5242</v>
      </c>
      <c r="D1086" s="884" t="str">
        <f t="shared" si="203"/>
        <v/>
      </c>
      <c r="E1086" s="884"/>
      <c r="F1086" s="884"/>
      <c r="G1086" s="884"/>
      <c r="H1086" s="884"/>
      <c r="I1086" s="884"/>
      <c r="J1086" s="884"/>
      <c r="K1086" s="719"/>
      <c r="L1086" s="719"/>
      <c r="M1086" s="719"/>
      <c r="N1086" s="719"/>
      <c r="O1086" s="719"/>
      <c r="P1086" s="719"/>
      <c r="Q1086" s="719"/>
      <c r="R1086" s="719"/>
      <c r="S1086" s="719"/>
      <c r="T1086" s="719"/>
      <c r="U1086" s="719"/>
      <c r="V1086" s="719"/>
      <c r="W1086" s="719"/>
      <c r="X1086" s="719"/>
      <c r="Y1086" s="719"/>
      <c r="Z1086" s="719"/>
      <c r="AA1086" s="719"/>
      <c r="AB1086" s="719"/>
      <c r="AC1086" s="719"/>
      <c r="AD1086" s="719"/>
      <c r="AE1086" s="164"/>
      <c r="AF1086" s="164"/>
      <c r="AG1086" s="199">
        <f t="shared" si="204"/>
        <v>0</v>
      </c>
      <c r="AH1086" s="293">
        <f t="shared" si="205"/>
        <v>0</v>
      </c>
      <c r="AI1086" s="294">
        <f t="shared" si="206"/>
        <v>0</v>
      </c>
      <c r="AJ1086" s="295">
        <f t="shared" si="207"/>
        <v>0</v>
      </c>
      <c r="AK1086" s="296">
        <f t="shared" si="208"/>
        <v>0</v>
      </c>
      <c r="AL1086" s="298">
        <f t="shared" si="209"/>
        <v>0</v>
      </c>
      <c r="AM1086" s="164"/>
      <c r="AN1086" s="402">
        <f t="shared" si="210"/>
        <v>0</v>
      </c>
      <c r="AO1086" s="370" t="str">
        <f>IF(AN1086=0,"",
IF(SUM($AN$995:AN1086)=1,AP1086,
IF($AN$1115&gt;SUM($AN$995:AN1086),_xlfn.CONCAT(", ",AP1086),
IF($AN$1115=SUM($AN$995:AN1086),_xlfn.CONCAT(" y ",AP1086)))))</f>
        <v/>
      </c>
      <c r="AP1086" s="156" t="s">
        <v>5243</v>
      </c>
      <c r="AQ1086" s="272">
        <f t="shared" si="211"/>
        <v>0</v>
      </c>
      <c r="AR1086" s="273" t="str">
        <f>IF(AQ1086=0,"",
IF(SUM(AQ995:AQ1086)=1,AS1086,
IF(AQ1115&gt;SUM(AQ995:AQ1086),_xlfn.CONCAT(", ",AS1086),
IF(AQ1115=SUM(AQ995:AQ1086),_xlfn.CONCAT(" y ",AS1086)))))</f>
        <v/>
      </c>
      <c r="AS1086" s="156" t="s">
        <v>5243</v>
      </c>
    </row>
    <row r="1087" spans="1:45" ht="15" customHeight="1">
      <c r="A1087" s="57"/>
      <c r="B1087" s="26"/>
      <c r="C1087" s="165" t="s">
        <v>5244</v>
      </c>
      <c r="D1087" s="884" t="str">
        <f t="shared" si="203"/>
        <v/>
      </c>
      <c r="E1087" s="884"/>
      <c r="F1087" s="884"/>
      <c r="G1087" s="884"/>
      <c r="H1087" s="884"/>
      <c r="I1087" s="884"/>
      <c r="J1087" s="884"/>
      <c r="K1087" s="719"/>
      <c r="L1087" s="719"/>
      <c r="M1087" s="719"/>
      <c r="N1087" s="719"/>
      <c r="O1087" s="719"/>
      <c r="P1087" s="719"/>
      <c r="Q1087" s="719"/>
      <c r="R1087" s="719"/>
      <c r="S1087" s="719"/>
      <c r="T1087" s="719"/>
      <c r="U1087" s="719"/>
      <c r="V1087" s="719"/>
      <c r="W1087" s="719"/>
      <c r="X1087" s="719"/>
      <c r="Y1087" s="719"/>
      <c r="Z1087" s="719"/>
      <c r="AA1087" s="719"/>
      <c r="AB1087" s="719"/>
      <c r="AC1087" s="719"/>
      <c r="AD1087" s="719"/>
      <c r="AE1087" s="164"/>
      <c r="AF1087" s="164"/>
      <c r="AG1087" s="199">
        <f t="shared" si="204"/>
        <v>0</v>
      </c>
      <c r="AH1087" s="293">
        <f t="shared" si="205"/>
        <v>0</v>
      </c>
      <c r="AI1087" s="294">
        <f t="shared" si="206"/>
        <v>0</v>
      </c>
      <c r="AJ1087" s="295">
        <f t="shared" si="207"/>
        <v>0</v>
      </c>
      <c r="AK1087" s="296">
        <f t="shared" si="208"/>
        <v>0</v>
      </c>
      <c r="AL1087" s="298">
        <f t="shared" si="209"/>
        <v>0</v>
      </c>
      <c r="AM1087" s="164"/>
      <c r="AN1087" s="402">
        <f t="shared" si="210"/>
        <v>0</v>
      </c>
      <c r="AO1087" s="370" t="str">
        <f>IF(AN1087=0,"",
IF(SUM($AN$995:AN1087)=1,AP1087,
IF($AN$1115&gt;SUM($AN$995:AN1087),_xlfn.CONCAT(", ",AP1087),
IF($AN$1115=SUM($AN$995:AN1087),_xlfn.CONCAT(" y ",AP1087)))))</f>
        <v/>
      </c>
      <c r="AP1087" s="156" t="s">
        <v>5245</v>
      </c>
      <c r="AQ1087" s="272">
        <f t="shared" si="211"/>
        <v>0</v>
      </c>
      <c r="AR1087" s="273" t="str">
        <f>IF(AQ1087=0,"",
IF(SUM(AQ995:AQ1087)=1,AS1087,
IF(AQ1115&gt;SUM(AQ995:AQ1087),_xlfn.CONCAT(", ",AS1087),
IF(AQ1115=SUM(AQ995:AQ1087),_xlfn.CONCAT(" y ",AS1087)))))</f>
        <v/>
      </c>
      <c r="AS1087" s="156" t="s">
        <v>5245</v>
      </c>
    </row>
    <row r="1088" spans="1:45" ht="15" customHeight="1">
      <c r="A1088" s="57"/>
      <c r="B1088" s="26"/>
      <c r="C1088" s="165" t="s">
        <v>5246</v>
      </c>
      <c r="D1088" s="884" t="str">
        <f t="shared" si="203"/>
        <v/>
      </c>
      <c r="E1088" s="884"/>
      <c r="F1088" s="884"/>
      <c r="G1088" s="884"/>
      <c r="H1088" s="884"/>
      <c r="I1088" s="884"/>
      <c r="J1088" s="884"/>
      <c r="K1088" s="719"/>
      <c r="L1088" s="719"/>
      <c r="M1088" s="719"/>
      <c r="N1088" s="719"/>
      <c r="O1088" s="719"/>
      <c r="P1088" s="719"/>
      <c r="Q1088" s="719"/>
      <c r="R1088" s="719"/>
      <c r="S1088" s="719"/>
      <c r="T1088" s="719"/>
      <c r="U1088" s="719"/>
      <c r="V1088" s="719"/>
      <c r="W1088" s="719"/>
      <c r="X1088" s="719"/>
      <c r="Y1088" s="719"/>
      <c r="Z1088" s="719"/>
      <c r="AA1088" s="719"/>
      <c r="AB1088" s="719"/>
      <c r="AC1088" s="719"/>
      <c r="AD1088" s="719"/>
      <c r="AE1088" s="164"/>
      <c r="AF1088" s="164"/>
      <c r="AG1088" s="199">
        <f t="shared" si="204"/>
        <v>0</v>
      </c>
      <c r="AH1088" s="293">
        <f t="shared" si="205"/>
        <v>0</v>
      </c>
      <c r="AI1088" s="294">
        <f t="shared" si="206"/>
        <v>0</v>
      </c>
      <c r="AJ1088" s="295">
        <f t="shared" si="207"/>
        <v>0</v>
      </c>
      <c r="AK1088" s="296">
        <f t="shared" si="208"/>
        <v>0</v>
      </c>
      <c r="AL1088" s="298">
        <f t="shared" si="209"/>
        <v>0</v>
      </c>
      <c r="AM1088" s="164"/>
      <c r="AN1088" s="402">
        <f t="shared" si="210"/>
        <v>0</v>
      </c>
      <c r="AO1088" s="370" t="str">
        <f>IF(AN1088=0,"",
IF(SUM($AN$995:AN1088)=1,AP1088,
IF($AN$1115&gt;SUM($AN$995:AN1088),_xlfn.CONCAT(", ",AP1088),
IF($AN$1115=SUM($AN$995:AN1088),_xlfn.CONCAT(" y ",AP1088)))))</f>
        <v/>
      </c>
      <c r="AP1088" s="156" t="s">
        <v>5247</v>
      </c>
      <c r="AQ1088" s="272">
        <f t="shared" si="211"/>
        <v>0</v>
      </c>
      <c r="AR1088" s="273" t="str">
        <f>IF(AQ1088=0,"",
IF(SUM(AQ995:AQ1088)=1,AS1088,
IF(AQ1115&gt;SUM(AQ995:AQ1088),_xlfn.CONCAT(", ",AS1088),
IF(AQ1115=SUM(AQ995:AQ1088),_xlfn.CONCAT(" y ",AS1088)))))</f>
        <v/>
      </c>
      <c r="AS1088" s="156" t="s">
        <v>5247</v>
      </c>
    </row>
    <row r="1089" spans="1:45" ht="15" customHeight="1">
      <c r="A1089" s="57"/>
      <c r="B1089" s="26"/>
      <c r="C1089" s="165" t="s">
        <v>5248</v>
      </c>
      <c r="D1089" s="884" t="str">
        <f t="shared" si="203"/>
        <v/>
      </c>
      <c r="E1089" s="884"/>
      <c r="F1089" s="884"/>
      <c r="G1089" s="884"/>
      <c r="H1089" s="884"/>
      <c r="I1089" s="884"/>
      <c r="J1089" s="884"/>
      <c r="K1089" s="719"/>
      <c r="L1089" s="719"/>
      <c r="M1089" s="719"/>
      <c r="N1089" s="719"/>
      <c r="O1089" s="719"/>
      <c r="P1089" s="719"/>
      <c r="Q1089" s="719"/>
      <c r="R1089" s="719"/>
      <c r="S1089" s="719"/>
      <c r="T1089" s="719"/>
      <c r="U1089" s="719"/>
      <c r="V1089" s="719"/>
      <c r="W1089" s="719"/>
      <c r="X1089" s="719"/>
      <c r="Y1089" s="719"/>
      <c r="Z1089" s="719"/>
      <c r="AA1089" s="719"/>
      <c r="AB1089" s="719"/>
      <c r="AC1089" s="719"/>
      <c r="AD1089" s="719"/>
      <c r="AE1089" s="164"/>
      <c r="AF1089" s="164"/>
      <c r="AG1089" s="199">
        <f t="shared" si="204"/>
        <v>0</v>
      </c>
      <c r="AH1089" s="293">
        <f t="shared" si="205"/>
        <v>0</v>
      </c>
      <c r="AI1089" s="294">
        <f t="shared" si="206"/>
        <v>0</v>
      </c>
      <c r="AJ1089" s="295">
        <f t="shared" si="207"/>
        <v>0</v>
      </c>
      <c r="AK1089" s="296">
        <f t="shared" si="208"/>
        <v>0</v>
      </c>
      <c r="AL1089" s="298">
        <f t="shared" si="209"/>
        <v>0</v>
      </c>
      <c r="AM1089" s="164"/>
      <c r="AN1089" s="402">
        <f t="shared" si="210"/>
        <v>0</v>
      </c>
      <c r="AO1089" s="370" t="str">
        <f>IF(AN1089=0,"",
IF(SUM($AN$995:AN1089)=1,AP1089,
IF($AN$1115&gt;SUM($AN$995:AN1089),_xlfn.CONCAT(", ",AP1089),
IF($AN$1115=SUM($AN$995:AN1089),_xlfn.CONCAT(" y ",AP1089)))))</f>
        <v/>
      </c>
      <c r="AP1089" s="156" t="s">
        <v>5249</v>
      </c>
      <c r="AQ1089" s="272">
        <f t="shared" si="211"/>
        <v>0</v>
      </c>
      <c r="AR1089" s="273" t="str">
        <f>IF(AQ1089=0,"",
IF(SUM(AQ995:AQ1089)=1,AS1089,
IF(AQ1115&gt;SUM(AQ995:AQ1089),_xlfn.CONCAT(", ",AS1089),
IF(AQ1115=SUM(AQ995:AQ1089),_xlfn.CONCAT(" y ",AS1089)))))</f>
        <v/>
      </c>
      <c r="AS1089" s="156" t="s">
        <v>5249</v>
      </c>
    </row>
    <row r="1090" spans="1:45" ht="15" customHeight="1">
      <c r="A1090" s="57"/>
      <c r="B1090" s="26"/>
      <c r="C1090" s="165" t="s">
        <v>5250</v>
      </c>
      <c r="D1090" s="884" t="str">
        <f t="shared" si="203"/>
        <v/>
      </c>
      <c r="E1090" s="884"/>
      <c r="F1090" s="884"/>
      <c r="G1090" s="884"/>
      <c r="H1090" s="884"/>
      <c r="I1090" s="884"/>
      <c r="J1090" s="884"/>
      <c r="K1090" s="719"/>
      <c r="L1090" s="719"/>
      <c r="M1090" s="719"/>
      <c r="N1090" s="719"/>
      <c r="O1090" s="719"/>
      <c r="P1090" s="719"/>
      <c r="Q1090" s="719"/>
      <c r="R1090" s="719"/>
      <c r="S1090" s="719"/>
      <c r="T1090" s="719"/>
      <c r="U1090" s="719"/>
      <c r="V1090" s="719"/>
      <c r="W1090" s="719"/>
      <c r="X1090" s="719"/>
      <c r="Y1090" s="719"/>
      <c r="Z1090" s="719"/>
      <c r="AA1090" s="719"/>
      <c r="AB1090" s="719"/>
      <c r="AC1090" s="719"/>
      <c r="AD1090" s="719"/>
      <c r="AE1090" s="164"/>
      <c r="AF1090" s="164"/>
      <c r="AG1090" s="199">
        <f t="shared" si="204"/>
        <v>0</v>
      </c>
      <c r="AH1090" s="293">
        <f t="shared" si="205"/>
        <v>0</v>
      </c>
      <c r="AI1090" s="294">
        <f t="shared" si="206"/>
        <v>0</v>
      </c>
      <c r="AJ1090" s="295">
        <f t="shared" si="207"/>
        <v>0</v>
      </c>
      <c r="AK1090" s="296">
        <f t="shared" si="208"/>
        <v>0</v>
      </c>
      <c r="AL1090" s="298">
        <f t="shared" si="209"/>
        <v>0</v>
      </c>
      <c r="AM1090" s="164"/>
      <c r="AN1090" s="402">
        <f t="shared" si="210"/>
        <v>0</v>
      </c>
      <c r="AO1090" s="370" t="str">
        <f>IF(AN1090=0,"",
IF(SUM($AN$995:AN1090)=1,AP1090,
IF($AN$1115&gt;SUM($AN$995:AN1090),_xlfn.CONCAT(", ",AP1090),
IF($AN$1115=SUM($AN$995:AN1090),_xlfn.CONCAT(" y ",AP1090)))))</f>
        <v/>
      </c>
      <c r="AP1090" s="156" t="s">
        <v>5251</v>
      </c>
      <c r="AQ1090" s="272">
        <f t="shared" si="211"/>
        <v>0</v>
      </c>
      <c r="AR1090" s="273" t="str">
        <f>IF(AQ1090=0,"",
IF(SUM(AQ995:AQ1090)=1,AS1090,
IF(AQ1115&gt;SUM(AQ995:AQ1090),_xlfn.CONCAT(", ",AS1090),
IF(AQ1115=SUM(AQ995:AQ1090),_xlfn.CONCAT(" y ",AS1090)))))</f>
        <v/>
      </c>
      <c r="AS1090" s="156" t="s">
        <v>5251</v>
      </c>
    </row>
    <row r="1091" spans="1:45" ht="15" customHeight="1">
      <c r="A1091" s="57"/>
      <c r="B1091" s="26"/>
      <c r="C1091" s="165" t="s">
        <v>5252</v>
      </c>
      <c r="D1091" s="884" t="str">
        <f t="shared" si="203"/>
        <v/>
      </c>
      <c r="E1091" s="884"/>
      <c r="F1091" s="884"/>
      <c r="G1091" s="884"/>
      <c r="H1091" s="884"/>
      <c r="I1091" s="884"/>
      <c r="J1091" s="884"/>
      <c r="K1091" s="719"/>
      <c r="L1091" s="719"/>
      <c r="M1091" s="719"/>
      <c r="N1091" s="719"/>
      <c r="O1091" s="719"/>
      <c r="P1091" s="719"/>
      <c r="Q1091" s="719"/>
      <c r="R1091" s="719"/>
      <c r="S1091" s="719"/>
      <c r="T1091" s="719"/>
      <c r="U1091" s="719"/>
      <c r="V1091" s="719"/>
      <c r="W1091" s="719"/>
      <c r="X1091" s="719"/>
      <c r="Y1091" s="719"/>
      <c r="Z1091" s="719"/>
      <c r="AA1091" s="719"/>
      <c r="AB1091" s="719"/>
      <c r="AC1091" s="719"/>
      <c r="AD1091" s="719"/>
      <c r="AE1091" s="164"/>
      <c r="AF1091" s="164"/>
      <c r="AG1091" s="199">
        <f t="shared" si="204"/>
        <v>0</v>
      </c>
      <c r="AH1091" s="293">
        <f t="shared" si="205"/>
        <v>0</v>
      </c>
      <c r="AI1091" s="294">
        <f t="shared" si="206"/>
        <v>0</v>
      </c>
      <c r="AJ1091" s="295">
        <f t="shared" si="207"/>
        <v>0</v>
      </c>
      <c r="AK1091" s="296">
        <f t="shared" si="208"/>
        <v>0</v>
      </c>
      <c r="AL1091" s="298">
        <f t="shared" si="209"/>
        <v>0</v>
      </c>
      <c r="AM1091" s="164"/>
      <c r="AN1091" s="402">
        <f t="shared" si="210"/>
        <v>0</v>
      </c>
      <c r="AO1091" s="370" t="str">
        <f>IF(AN1091=0,"",
IF(SUM($AN$995:AN1091)=1,AP1091,
IF($AN$1115&gt;SUM($AN$995:AN1091),_xlfn.CONCAT(", ",AP1091),
IF($AN$1115=SUM($AN$995:AN1091),_xlfn.CONCAT(" y ",AP1091)))))</f>
        <v/>
      </c>
      <c r="AP1091" s="156" t="s">
        <v>5253</v>
      </c>
      <c r="AQ1091" s="272">
        <f t="shared" si="211"/>
        <v>0</v>
      </c>
      <c r="AR1091" s="273" t="str">
        <f>IF(AQ1091=0,"",
IF(SUM(AQ995:AQ1091)=1,AS1091,
IF(AQ1115&gt;SUM(AQ995:AQ1091),_xlfn.CONCAT(", ",AS1091),
IF(AQ1115=SUM(AQ995:AQ1091),_xlfn.CONCAT(" y ",AS1091)))))</f>
        <v/>
      </c>
      <c r="AS1091" s="156" t="s">
        <v>5253</v>
      </c>
    </row>
    <row r="1092" spans="1:45" ht="15" customHeight="1">
      <c r="A1092" s="57"/>
      <c r="B1092" s="26"/>
      <c r="C1092" s="165" t="s">
        <v>5254</v>
      </c>
      <c r="D1092" s="884" t="str">
        <f t="shared" si="203"/>
        <v/>
      </c>
      <c r="E1092" s="884"/>
      <c r="F1092" s="884"/>
      <c r="G1092" s="884"/>
      <c r="H1092" s="884"/>
      <c r="I1092" s="884"/>
      <c r="J1092" s="884"/>
      <c r="K1092" s="719"/>
      <c r="L1092" s="719"/>
      <c r="M1092" s="719"/>
      <c r="N1092" s="719"/>
      <c r="O1092" s="719"/>
      <c r="P1092" s="719"/>
      <c r="Q1092" s="719"/>
      <c r="R1092" s="719"/>
      <c r="S1092" s="719"/>
      <c r="T1092" s="719"/>
      <c r="U1092" s="719"/>
      <c r="V1092" s="719"/>
      <c r="W1092" s="719"/>
      <c r="X1092" s="719"/>
      <c r="Y1092" s="719"/>
      <c r="Z1092" s="719"/>
      <c r="AA1092" s="719"/>
      <c r="AB1092" s="719"/>
      <c r="AC1092" s="719"/>
      <c r="AD1092" s="719"/>
      <c r="AE1092" s="164"/>
      <c r="AF1092" s="164"/>
      <c r="AG1092" s="199">
        <f t="shared" si="204"/>
        <v>0</v>
      </c>
      <c r="AH1092" s="293">
        <f t="shared" si="205"/>
        <v>0</v>
      </c>
      <c r="AI1092" s="294">
        <f t="shared" si="206"/>
        <v>0</v>
      </c>
      <c r="AJ1092" s="295">
        <f t="shared" si="207"/>
        <v>0</v>
      </c>
      <c r="AK1092" s="296">
        <f t="shared" si="208"/>
        <v>0</v>
      </c>
      <c r="AL1092" s="298">
        <f t="shared" si="209"/>
        <v>0</v>
      </c>
      <c r="AM1092" s="164"/>
      <c r="AN1092" s="402">
        <f t="shared" si="210"/>
        <v>0</v>
      </c>
      <c r="AO1092" s="370" t="str">
        <f>IF(AN1092=0,"",
IF(SUM($AN$995:AN1092)=1,AP1092,
IF($AN$1115&gt;SUM($AN$995:AN1092),_xlfn.CONCAT(", ",AP1092),
IF($AN$1115=SUM($AN$995:AN1092),_xlfn.CONCAT(" y ",AP1092)))))</f>
        <v/>
      </c>
      <c r="AP1092" s="156" t="s">
        <v>5255</v>
      </c>
      <c r="AQ1092" s="272">
        <f t="shared" si="211"/>
        <v>0</v>
      </c>
      <c r="AR1092" s="273" t="str">
        <f>IF(AQ1092=0,"",
IF(SUM(AQ995:AQ1092)=1,AS1092,
IF(AQ1115&gt;SUM(AQ995:AQ1092),_xlfn.CONCAT(", ",AS1092),
IF(AQ1115=SUM(AQ995:AQ1092),_xlfn.CONCAT(" y ",AS1092)))))</f>
        <v/>
      </c>
      <c r="AS1092" s="156" t="s">
        <v>5255</v>
      </c>
    </row>
    <row r="1093" spans="1:45" ht="15" customHeight="1">
      <c r="A1093" s="57"/>
      <c r="B1093" s="26"/>
      <c r="C1093" s="165" t="s">
        <v>5256</v>
      </c>
      <c r="D1093" s="884" t="str">
        <f t="shared" si="203"/>
        <v/>
      </c>
      <c r="E1093" s="884"/>
      <c r="F1093" s="884"/>
      <c r="G1093" s="884"/>
      <c r="H1093" s="884"/>
      <c r="I1093" s="884"/>
      <c r="J1093" s="884"/>
      <c r="K1093" s="719"/>
      <c r="L1093" s="719"/>
      <c r="M1093" s="719"/>
      <c r="N1093" s="719"/>
      <c r="O1093" s="719"/>
      <c r="P1093" s="719"/>
      <c r="Q1093" s="719"/>
      <c r="R1093" s="719"/>
      <c r="S1093" s="719"/>
      <c r="T1093" s="719"/>
      <c r="U1093" s="719"/>
      <c r="V1093" s="719"/>
      <c r="W1093" s="719"/>
      <c r="X1093" s="719"/>
      <c r="Y1093" s="719"/>
      <c r="Z1093" s="719"/>
      <c r="AA1093" s="719"/>
      <c r="AB1093" s="719"/>
      <c r="AC1093" s="719"/>
      <c r="AD1093" s="719"/>
      <c r="AE1093" s="164"/>
      <c r="AF1093" s="164"/>
      <c r="AG1093" s="199">
        <f t="shared" si="204"/>
        <v>0</v>
      </c>
      <c r="AH1093" s="293">
        <f t="shared" si="205"/>
        <v>0</v>
      </c>
      <c r="AI1093" s="294">
        <f t="shared" si="206"/>
        <v>0</v>
      </c>
      <c r="AJ1093" s="295">
        <f t="shared" si="207"/>
        <v>0</v>
      </c>
      <c r="AK1093" s="296">
        <f t="shared" si="208"/>
        <v>0</v>
      </c>
      <c r="AL1093" s="298">
        <f t="shared" si="209"/>
        <v>0</v>
      </c>
      <c r="AM1093" s="164"/>
      <c r="AN1093" s="402">
        <f t="shared" si="210"/>
        <v>0</v>
      </c>
      <c r="AO1093" s="370" t="str">
        <f>IF(AN1093=0,"",
IF(SUM($AN$995:AN1093)=1,AP1093,
IF($AN$1115&gt;SUM($AN$995:AN1093),_xlfn.CONCAT(", ",AP1093),
IF($AN$1115=SUM($AN$995:AN1093),_xlfn.CONCAT(" y ",AP1093)))))</f>
        <v/>
      </c>
      <c r="AP1093" s="156" t="s">
        <v>5257</v>
      </c>
      <c r="AQ1093" s="272">
        <f t="shared" si="211"/>
        <v>0</v>
      </c>
      <c r="AR1093" s="273" t="str">
        <f>IF(AQ1093=0,"",
IF(SUM(AQ995:AQ1093)=1,AS1093,
IF(AQ1115&gt;SUM(AQ995:AQ1093),_xlfn.CONCAT(", ",AS1093),
IF(AQ1115=SUM(AQ995:AQ1093),_xlfn.CONCAT(" y ",AS1093)))))</f>
        <v/>
      </c>
      <c r="AS1093" s="156" t="s">
        <v>5257</v>
      </c>
    </row>
    <row r="1094" spans="1:45" ht="15" customHeight="1">
      <c r="A1094" s="57"/>
      <c r="B1094" s="26"/>
      <c r="C1094" s="661" t="s">
        <v>5258</v>
      </c>
      <c r="D1094" s="884" t="str">
        <f t="shared" si="203"/>
        <v/>
      </c>
      <c r="E1094" s="884"/>
      <c r="F1094" s="884"/>
      <c r="G1094" s="884"/>
      <c r="H1094" s="884"/>
      <c r="I1094" s="884"/>
      <c r="J1094" s="884"/>
      <c r="K1094" s="719"/>
      <c r="L1094" s="719"/>
      <c r="M1094" s="719"/>
      <c r="N1094" s="719"/>
      <c r="O1094" s="719"/>
      <c r="P1094" s="719"/>
      <c r="Q1094" s="719"/>
      <c r="R1094" s="719"/>
      <c r="S1094" s="719"/>
      <c r="T1094" s="719"/>
      <c r="U1094" s="719"/>
      <c r="V1094" s="719"/>
      <c r="W1094" s="719"/>
      <c r="X1094" s="719"/>
      <c r="Y1094" s="719"/>
      <c r="Z1094" s="719"/>
      <c r="AA1094" s="719"/>
      <c r="AB1094" s="719"/>
      <c r="AC1094" s="719"/>
      <c r="AD1094" s="719"/>
      <c r="AE1094" s="164"/>
      <c r="AF1094" s="164"/>
      <c r="AG1094" s="199">
        <f t="shared" si="204"/>
        <v>0</v>
      </c>
      <c r="AH1094" s="293">
        <f t="shared" si="205"/>
        <v>0</v>
      </c>
      <c r="AI1094" s="294">
        <f t="shared" si="206"/>
        <v>0</v>
      </c>
      <c r="AJ1094" s="295">
        <f t="shared" si="207"/>
        <v>0</v>
      </c>
      <c r="AK1094" s="296">
        <f t="shared" si="208"/>
        <v>0</v>
      </c>
      <c r="AL1094" s="298">
        <f t="shared" si="209"/>
        <v>0</v>
      </c>
      <c r="AM1094" s="164"/>
      <c r="AN1094" s="402">
        <f t="shared" si="210"/>
        <v>0</v>
      </c>
      <c r="AO1094" s="370" t="str">
        <f>IF(AN1094=0,"",
IF(SUM($AN$995:AN1094)=1,AP1094,
IF($AN$1115&gt;SUM($AN$995:AN1094),_xlfn.CONCAT(", ",AP1094),
IF($AN$1115=SUM($AN$995:AN1094),_xlfn.CONCAT(" y ",AP1094)))))</f>
        <v/>
      </c>
      <c r="AP1094" s="156" t="s">
        <v>5259</v>
      </c>
      <c r="AQ1094" s="272">
        <f t="shared" si="211"/>
        <v>0</v>
      </c>
      <c r="AR1094" s="273" t="str">
        <f>IF(AQ1094=0,"",
IF(SUM(AQ995:AQ1094)=1,AS1094,
IF(AQ1115&gt;SUM(AQ995:AQ1094),_xlfn.CONCAT(", ",AS1094),
IF(AQ1115=SUM(AQ995:AQ1094),_xlfn.CONCAT(" y ",AS1094)))))</f>
        <v/>
      </c>
      <c r="AS1094" s="156" t="s">
        <v>5259</v>
      </c>
    </row>
    <row r="1095" spans="1:45" ht="15" customHeight="1">
      <c r="A1095" s="662"/>
      <c r="B1095" s="145"/>
      <c r="C1095" s="157" t="s">
        <v>5260</v>
      </c>
      <c r="D1095" s="884" t="str">
        <f t="shared" si="203"/>
        <v/>
      </c>
      <c r="E1095" s="884"/>
      <c r="F1095" s="884"/>
      <c r="G1095" s="884"/>
      <c r="H1095" s="884"/>
      <c r="I1095" s="884"/>
      <c r="J1095" s="884"/>
      <c r="K1095" s="719"/>
      <c r="L1095" s="719"/>
      <c r="M1095" s="719"/>
      <c r="N1095" s="719"/>
      <c r="O1095" s="719"/>
      <c r="P1095" s="719"/>
      <c r="Q1095" s="719"/>
      <c r="R1095" s="719"/>
      <c r="S1095" s="719"/>
      <c r="T1095" s="719"/>
      <c r="U1095" s="719"/>
      <c r="V1095" s="719"/>
      <c r="W1095" s="719"/>
      <c r="X1095" s="719"/>
      <c r="Y1095" s="719"/>
      <c r="Z1095" s="719"/>
      <c r="AA1095" s="719"/>
      <c r="AB1095" s="719"/>
      <c r="AC1095" s="719"/>
      <c r="AD1095" s="719"/>
      <c r="AE1095" s="164"/>
      <c r="AF1095" s="164"/>
      <c r="AG1095" s="199">
        <f t="shared" si="204"/>
        <v>0</v>
      </c>
      <c r="AH1095" s="293">
        <f t="shared" si="205"/>
        <v>0</v>
      </c>
      <c r="AI1095" s="294">
        <f t="shared" si="206"/>
        <v>0</v>
      </c>
      <c r="AJ1095" s="295">
        <f t="shared" si="207"/>
        <v>0</v>
      </c>
      <c r="AK1095" s="296">
        <f t="shared" si="208"/>
        <v>0</v>
      </c>
      <c r="AL1095" s="298">
        <f t="shared" si="209"/>
        <v>0</v>
      </c>
      <c r="AM1095" s="164"/>
      <c r="AN1095" s="402">
        <f t="shared" si="210"/>
        <v>0</v>
      </c>
      <c r="AO1095" s="370" t="str">
        <f>IF(AN1095=0,"",
IF(SUM($AN$995:AN1095)=1,AP1095,
IF($AN$1115&gt;SUM($AN$995:AN1095),_xlfn.CONCAT(", ",AP1095),
IF($AN$1115=SUM($AN$995:AN1095),_xlfn.CONCAT(" y ",AP1095)))))</f>
        <v/>
      </c>
      <c r="AP1095" s="156" t="s">
        <v>5261</v>
      </c>
      <c r="AQ1095" s="272">
        <f t="shared" si="211"/>
        <v>0</v>
      </c>
      <c r="AR1095" s="273" t="str">
        <f>IF(AQ1095=0,"",
IF(SUM(AQ995:AQ1095)=1,AS1095,
IF(AQ1115&gt;SUM(AQ995:AQ1095),_xlfn.CONCAT(", ",AS1095),
IF(AQ1115=SUM(AQ995:AQ1095),_xlfn.CONCAT(" y ",AS1095)))))</f>
        <v/>
      </c>
      <c r="AS1095" s="156" t="s">
        <v>5261</v>
      </c>
    </row>
    <row r="1096" spans="1:45" ht="15" customHeight="1">
      <c r="A1096" s="662"/>
      <c r="B1096" s="145"/>
      <c r="C1096" s="157" t="s">
        <v>5262</v>
      </c>
      <c r="D1096" s="884" t="str">
        <f t="shared" si="203"/>
        <v/>
      </c>
      <c r="E1096" s="884"/>
      <c r="F1096" s="884"/>
      <c r="G1096" s="884"/>
      <c r="H1096" s="884"/>
      <c r="I1096" s="884"/>
      <c r="J1096" s="884"/>
      <c r="K1096" s="719"/>
      <c r="L1096" s="719"/>
      <c r="M1096" s="719"/>
      <c r="N1096" s="719"/>
      <c r="O1096" s="719"/>
      <c r="P1096" s="719"/>
      <c r="Q1096" s="719"/>
      <c r="R1096" s="719"/>
      <c r="S1096" s="719"/>
      <c r="T1096" s="719"/>
      <c r="U1096" s="719"/>
      <c r="V1096" s="719"/>
      <c r="W1096" s="719"/>
      <c r="X1096" s="719"/>
      <c r="Y1096" s="719"/>
      <c r="Z1096" s="719"/>
      <c r="AA1096" s="719"/>
      <c r="AB1096" s="719"/>
      <c r="AC1096" s="719"/>
      <c r="AD1096" s="719"/>
      <c r="AE1096" s="164"/>
      <c r="AF1096" s="164"/>
      <c r="AG1096" s="199">
        <f t="shared" si="204"/>
        <v>0</v>
      </c>
      <c r="AH1096" s="293">
        <f t="shared" si="205"/>
        <v>0</v>
      </c>
      <c r="AI1096" s="294">
        <f t="shared" si="206"/>
        <v>0</v>
      </c>
      <c r="AJ1096" s="295">
        <f t="shared" si="207"/>
        <v>0</v>
      </c>
      <c r="AK1096" s="296">
        <f t="shared" si="208"/>
        <v>0</v>
      </c>
      <c r="AL1096" s="298">
        <f t="shared" si="209"/>
        <v>0</v>
      </c>
      <c r="AM1096" s="164"/>
      <c r="AN1096" s="402">
        <f t="shared" si="210"/>
        <v>0</v>
      </c>
      <c r="AO1096" s="370" t="str">
        <f>IF(AN1096=0,"",
IF(SUM($AN$995:AN1096)=1,AP1096,
IF($AN$1115&gt;SUM($AN$995:AN1096),_xlfn.CONCAT(", ",AP1096),
IF($AN$1115=SUM($AN$995:AN1096),_xlfn.CONCAT(" y ",AP1096)))))</f>
        <v/>
      </c>
      <c r="AP1096" s="156" t="s">
        <v>5263</v>
      </c>
      <c r="AQ1096" s="272">
        <f t="shared" si="211"/>
        <v>0</v>
      </c>
      <c r="AR1096" s="273" t="str">
        <f>IF(AQ1096=0,"",
IF(SUM(AQ995:AQ1096)=1,AS1096,
IF(AQ1115&gt;SUM(AQ995:AQ1096),_xlfn.CONCAT(", ",AS1096),
IF(AQ1115=SUM(AQ995:AQ1096),_xlfn.CONCAT(" y ",AS1096)))))</f>
        <v/>
      </c>
      <c r="AS1096" s="156" t="s">
        <v>5263</v>
      </c>
    </row>
    <row r="1097" spans="1:45" ht="15" customHeight="1">
      <c r="A1097" s="662"/>
      <c r="B1097" s="145"/>
      <c r="C1097" s="157" t="s">
        <v>5264</v>
      </c>
      <c r="D1097" s="884" t="str">
        <f t="shared" si="203"/>
        <v/>
      </c>
      <c r="E1097" s="884"/>
      <c r="F1097" s="884"/>
      <c r="G1097" s="884"/>
      <c r="H1097" s="884"/>
      <c r="I1097" s="884"/>
      <c r="J1097" s="884"/>
      <c r="K1097" s="719"/>
      <c r="L1097" s="719"/>
      <c r="M1097" s="719"/>
      <c r="N1097" s="719"/>
      <c r="O1097" s="719"/>
      <c r="P1097" s="719"/>
      <c r="Q1097" s="719"/>
      <c r="R1097" s="719"/>
      <c r="S1097" s="719"/>
      <c r="T1097" s="719"/>
      <c r="U1097" s="719"/>
      <c r="V1097" s="719"/>
      <c r="W1097" s="719"/>
      <c r="X1097" s="719"/>
      <c r="Y1097" s="719"/>
      <c r="Z1097" s="719"/>
      <c r="AA1097" s="719"/>
      <c r="AB1097" s="719"/>
      <c r="AC1097" s="719"/>
      <c r="AD1097" s="719"/>
      <c r="AE1097" s="164"/>
      <c r="AF1097" s="164"/>
      <c r="AG1097" s="199">
        <f t="shared" si="204"/>
        <v>0</v>
      </c>
      <c r="AH1097" s="293">
        <f t="shared" si="205"/>
        <v>0</v>
      </c>
      <c r="AI1097" s="294">
        <f t="shared" si="206"/>
        <v>0</v>
      </c>
      <c r="AJ1097" s="295">
        <f t="shared" si="207"/>
        <v>0</v>
      </c>
      <c r="AK1097" s="296">
        <f t="shared" si="208"/>
        <v>0</v>
      </c>
      <c r="AL1097" s="298">
        <f t="shared" si="209"/>
        <v>0</v>
      </c>
      <c r="AM1097" s="164"/>
      <c r="AN1097" s="402">
        <f t="shared" si="210"/>
        <v>0</v>
      </c>
      <c r="AO1097" s="370" t="str">
        <f>IF(AN1097=0,"",
IF(SUM($AN$995:AN1097)=1,AP1097,
IF($AN$1115&gt;SUM($AN$995:AN1097),_xlfn.CONCAT(", ",AP1097),
IF($AN$1115=SUM($AN$995:AN1097),_xlfn.CONCAT(" y ",AP1097)))))</f>
        <v/>
      </c>
      <c r="AP1097" s="156" t="s">
        <v>5265</v>
      </c>
      <c r="AQ1097" s="272">
        <f t="shared" si="211"/>
        <v>0</v>
      </c>
      <c r="AR1097" s="273" t="str">
        <f>IF(AQ1097=0,"",
IF(SUM(AQ995:AQ1097)=1,AS1097,
IF(AQ1115&gt;SUM(AQ995:AQ1097),_xlfn.CONCAT(", ",AS1097),
IF(AQ1115=SUM(AQ995:AQ1097),_xlfn.CONCAT(" y ",AS1097)))))</f>
        <v/>
      </c>
      <c r="AS1097" s="156" t="s">
        <v>5265</v>
      </c>
    </row>
    <row r="1098" spans="1:45" ht="15" customHeight="1">
      <c r="A1098" s="662"/>
      <c r="B1098" s="145"/>
      <c r="C1098" s="157" t="s">
        <v>5266</v>
      </c>
      <c r="D1098" s="884" t="str">
        <f t="shared" si="203"/>
        <v/>
      </c>
      <c r="E1098" s="884"/>
      <c r="F1098" s="884"/>
      <c r="G1098" s="884"/>
      <c r="H1098" s="884"/>
      <c r="I1098" s="884"/>
      <c r="J1098" s="884"/>
      <c r="K1098" s="719"/>
      <c r="L1098" s="719"/>
      <c r="M1098" s="719"/>
      <c r="N1098" s="719"/>
      <c r="O1098" s="719"/>
      <c r="P1098" s="719"/>
      <c r="Q1098" s="719"/>
      <c r="R1098" s="719"/>
      <c r="S1098" s="719"/>
      <c r="T1098" s="719"/>
      <c r="U1098" s="719"/>
      <c r="V1098" s="719"/>
      <c r="W1098" s="719"/>
      <c r="X1098" s="719"/>
      <c r="Y1098" s="719"/>
      <c r="Z1098" s="719"/>
      <c r="AA1098" s="719"/>
      <c r="AB1098" s="719"/>
      <c r="AC1098" s="719"/>
      <c r="AD1098" s="719"/>
      <c r="AE1098" s="164"/>
      <c r="AF1098" s="164"/>
      <c r="AG1098" s="199">
        <f t="shared" si="204"/>
        <v>0</v>
      </c>
      <c r="AH1098" s="293">
        <f t="shared" si="205"/>
        <v>0</v>
      </c>
      <c r="AI1098" s="294">
        <f t="shared" si="206"/>
        <v>0</v>
      </c>
      <c r="AJ1098" s="295">
        <f t="shared" si="207"/>
        <v>0</v>
      </c>
      <c r="AK1098" s="296">
        <f t="shared" si="208"/>
        <v>0</v>
      </c>
      <c r="AL1098" s="298">
        <f t="shared" si="209"/>
        <v>0</v>
      </c>
      <c r="AM1098" s="164"/>
      <c r="AN1098" s="402">
        <f t="shared" si="210"/>
        <v>0</v>
      </c>
      <c r="AO1098" s="370" t="str">
        <f>IF(AN1098=0,"",
IF(SUM($AN$995:AN1098)=1,AP1098,
IF($AN$1115&gt;SUM($AN$995:AN1098),_xlfn.CONCAT(", ",AP1098),
IF($AN$1115=SUM($AN$995:AN1098),_xlfn.CONCAT(" y ",AP1098)))))</f>
        <v/>
      </c>
      <c r="AP1098" s="156" t="s">
        <v>5267</v>
      </c>
      <c r="AQ1098" s="272">
        <f t="shared" si="211"/>
        <v>0</v>
      </c>
      <c r="AR1098" s="273" t="str">
        <f>IF(AQ1098=0,"",
IF(SUM(AQ995:AQ1098)=1,AS1098,
IF(AQ1115&gt;SUM(AQ995:AQ1098),_xlfn.CONCAT(", ",AS1098),
IF(AQ1115=SUM(AQ995:AQ1098),_xlfn.CONCAT(" y ",AS1098)))))</f>
        <v/>
      </c>
      <c r="AS1098" s="156" t="s">
        <v>5267</v>
      </c>
    </row>
    <row r="1099" spans="1:45" ht="15" customHeight="1">
      <c r="A1099" s="662"/>
      <c r="B1099" s="145"/>
      <c r="C1099" s="157" t="s">
        <v>5268</v>
      </c>
      <c r="D1099" s="884" t="str">
        <f t="shared" si="203"/>
        <v/>
      </c>
      <c r="E1099" s="884"/>
      <c r="F1099" s="884"/>
      <c r="G1099" s="884"/>
      <c r="H1099" s="884"/>
      <c r="I1099" s="884"/>
      <c r="J1099" s="884"/>
      <c r="K1099" s="719"/>
      <c r="L1099" s="719"/>
      <c r="M1099" s="719"/>
      <c r="N1099" s="719"/>
      <c r="O1099" s="719"/>
      <c r="P1099" s="719"/>
      <c r="Q1099" s="719"/>
      <c r="R1099" s="719"/>
      <c r="S1099" s="719"/>
      <c r="T1099" s="719"/>
      <c r="U1099" s="719"/>
      <c r="V1099" s="719"/>
      <c r="W1099" s="719"/>
      <c r="X1099" s="719"/>
      <c r="Y1099" s="719"/>
      <c r="Z1099" s="719"/>
      <c r="AA1099" s="719"/>
      <c r="AB1099" s="719"/>
      <c r="AC1099" s="719"/>
      <c r="AD1099" s="719"/>
      <c r="AE1099" s="164"/>
      <c r="AF1099" s="164"/>
      <c r="AG1099" s="199">
        <f t="shared" si="204"/>
        <v>0</v>
      </c>
      <c r="AH1099" s="293">
        <f t="shared" si="205"/>
        <v>0</v>
      </c>
      <c r="AI1099" s="294">
        <f t="shared" si="206"/>
        <v>0</v>
      </c>
      <c r="AJ1099" s="295">
        <f t="shared" si="207"/>
        <v>0</v>
      </c>
      <c r="AK1099" s="296">
        <f t="shared" si="208"/>
        <v>0</v>
      </c>
      <c r="AL1099" s="298">
        <f t="shared" si="209"/>
        <v>0</v>
      </c>
      <c r="AM1099" s="164"/>
      <c r="AN1099" s="402">
        <f t="shared" si="210"/>
        <v>0</v>
      </c>
      <c r="AO1099" s="370" t="str">
        <f>IF(AN1099=0,"",
IF(SUM($AN$995:AN1099)=1,AP1099,
IF($AN$1115&gt;SUM($AN$995:AN1099),_xlfn.CONCAT(", ",AP1099),
IF($AN$1115=SUM($AN$995:AN1099),_xlfn.CONCAT(" y ",AP1099)))))</f>
        <v/>
      </c>
      <c r="AP1099" s="156" t="s">
        <v>5269</v>
      </c>
      <c r="AQ1099" s="272">
        <f t="shared" si="211"/>
        <v>0</v>
      </c>
      <c r="AR1099" s="273" t="str">
        <f>IF(AQ1099=0,"",
IF(SUM(AQ995:AQ1099)=1,AS1099,
IF(AQ1115&gt;SUM(AQ995:AQ1099),_xlfn.CONCAT(", ",AS1099),
IF(AQ1115=SUM(AQ995:AQ1099),_xlfn.CONCAT(" y ",AS1099)))))</f>
        <v/>
      </c>
      <c r="AS1099" s="156" t="s">
        <v>5269</v>
      </c>
    </row>
    <row r="1100" spans="1:45" ht="15" customHeight="1">
      <c r="A1100" s="662"/>
      <c r="B1100" s="145"/>
      <c r="C1100" s="157" t="s">
        <v>5270</v>
      </c>
      <c r="D1100" s="884" t="str">
        <f t="shared" si="203"/>
        <v/>
      </c>
      <c r="E1100" s="884"/>
      <c r="F1100" s="884"/>
      <c r="G1100" s="884"/>
      <c r="H1100" s="884"/>
      <c r="I1100" s="884"/>
      <c r="J1100" s="884"/>
      <c r="K1100" s="719"/>
      <c r="L1100" s="719"/>
      <c r="M1100" s="719"/>
      <c r="N1100" s="719"/>
      <c r="O1100" s="719"/>
      <c r="P1100" s="719"/>
      <c r="Q1100" s="719"/>
      <c r="R1100" s="719"/>
      <c r="S1100" s="719"/>
      <c r="T1100" s="719"/>
      <c r="U1100" s="719"/>
      <c r="V1100" s="719"/>
      <c r="W1100" s="719"/>
      <c r="X1100" s="719"/>
      <c r="Y1100" s="719"/>
      <c r="Z1100" s="719"/>
      <c r="AA1100" s="719"/>
      <c r="AB1100" s="719"/>
      <c r="AC1100" s="719"/>
      <c r="AD1100" s="719"/>
      <c r="AE1100" s="164"/>
      <c r="AF1100" s="164"/>
      <c r="AG1100" s="199">
        <f t="shared" si="204"/>
        <v>0</v>
      </c>
      <c r="AH1100" s="293">
        <f t="shared" si="205"/>
        <v>0</v>
      </c>
      <c r="AI1100" s="294">
        <f t="shared" si="206"/>
        <v>0</v>
      </c>
      <c r="AJ1100" s="295">
        <f t="shared" si="207"/>
        <v>0</v>
      </c>
      <c r="AK1100" s="296">
        <f t="shared" si="208"/>
        <v>0</v>
      </c>
      <c r="AL1100" s="298">
        <f t="shared" si="209"/>
        <v>0</v>
      </c>
      <c r="AM1100" s="164"/>
      <c r="AN1100" s="402">
        <f t="shared" si="210"/>
        <v>0</v>
      </c>
      <c r="AO1100" s="370" t="str">
        <f>IF(AN1100=0,"",
IF(SUM($AN$995:AN1100)=1,AP1100,
IF($AN$1115&gt;SUM($AN$995:AN1100),_xlfn.CONCAT(", ",AP1100),
IF($AN$1115=SUM($AN$995:AN1100),_xlfn.CONCAT(" y ",AP1100)))))</f>
        <v/>
      </c>
      <c r="AP1100" s="156" t="s">
        <v>5271</v>
      </c>
      <c r="AQ1100" s="272">
        <f t="shared" si="211"/>
        <v>0</v>
      </c>
      <c r="AR1100" s="273" t="str">
        <f>IF(AQ1100=0,"",
IF(SUM(AQ995:AQ1100)=1,AS1100,
IF(AQ1115&gt;SUM(AQ995:AQ1100),_xlfn.CONCAT(", ",AS1100),
IF(AQ1115=SUM(AQ995:AQ1100),_xlfn.CONCAT(" y ",AS1100)))))</f>
        <v/>
      </c>
      <c r="AS1100" s="156" t="s">
        <v>5271</v>
      </c>
    </row>
    <row r="1101" spans="1:45" ht="15" customHeight="1">
      <c r="A1101" s="662"/>
      <c r="B1101" s="145"/>
      <c r="C1101" s="157" t="s">
        <v>5272</v>
      </c>
      <c r="D1101" s="884" t="str">
        <f t="shared" si="203"/>
        <v/>
      </c>
      <c r="E1101" s="884"/>
      <c r="F1101" s="884"/>
      <c r="G1101" s="884"/>
      <c r="H1101" s="884"/>
      <c r="I1101" s="884"/>
      <c r="J1101" s="884"/>
      <c r="K1101" s="719"/>
      <c r="L1101" s="719"/>
      <c r="M1101" s="719"/>
      <c r="N1101" s="719"/>
      <c r="O1101" s="719"/>
      <c r="P1101" s="719"/>
      <c r="Q1101" s="719"/>
      <c r="R1101" s="719"/>
      <c r="S1101" s="719"/>
      <c r="T1101" s="719"/>
      <c r="U1101" s="719"/>
      <c r="V1101" s="719"/>
      <c r="W1101" s="719"/>
      <c r="X1101" s="719"/>
      <c r="Y1101" s="719"/>
      <c r="Z1101" s="719"/>
      <c r="AA1101" s="719"/>
      <c r="AB1101" s="719"/>
      <c r="AC1101" s="719"/>
      <c r="AD1101" s="719"/>
      <c r="AE1101" s="164"/>
      <c r="AF1101" s="164"/>
      <c r="AG1101" s="199">
        <f t="shared" si="204"/>
        <v>0</v>
      </c>
      <c r="AH1101" s="293">
        <f t="shared" si="205"/>
        <v>0</v>
      </c>
      <c r="AI1101" s="294">
        <f t="shared" si="206"/>
        <v>0</v>
      </c>
      <c r="AJ1101" s="295">
        <f t="shared" si="207"/>
        <v>0</v>
      </c>
      <c r="AK1101" s="296">
        <f t="shared" si="208"/>
        <v>0</v>
      </c>
      <c r="AL1101" s="298">
        <f t="shared" si="209"/>
        <v>0</v>
      </c>
      <c r="AM1101" s="164"/>
      <c r="AN1101" s="402">
        <f t="shared" si="210"/>
        <v>0</v>
      </c>
      <c r="AO1101" s="370" t="str">
        <f>IF(AN1101=0,"",
IF(SUM($AN$995:AN1101)=1,AP1101,
IF($AN$1115&gt;SUM($AN$995:AN1101),_xlfn.CONCAT(", ",AP1101),
IF($AN$1115=SUM($AN$995:AN1101),_xlfn.CONCAT(" y ",AP1101)))))</f>
        <v/>
      </c>
      <c r="AP1101" s="156" t="s">
        <v>5273</v>
      </c>
      <c r="AQ1101" s="272">
        <f t="shared" si="211"/>
        <v>0</v>
      </c>
      <c r="AR1101" s="273" t="str">
        <f>IF(AQ1101=0,"",
IF(SUM(AQ995:AQ1101)=1,AS1101,
IF(AQ1115&gt;SUM(AQ995:AQ1101),_xlfn.CONCAT(", ",AS1101),
IF(AQ1115=SUM(AQ995:AQ1101),_xlfn.CONCAT(" y ",AS1101)))))</f>
        <v/>
      </c>
      <c r="AS1101" s="156" t="s">
        <v>5273</v>
      </c>
    </row>
    <row r="1102" spans="1:45" ht="15" customHeight="1">
      <c r="A1102" s="662"/>
      <c r="B1102" s="145"/>
      <c r="C1102" s="157" t="s">
        <v>5274</v>
      </c>
      <c r="D1102" s="884" t="str">
        <f t="shared" si="203"/>
        <v/>
      </c>
      <c r="E1102" s="884"/>
      <c r="F1102" s="884"/>
      <c r="G1102" s="884"/>
      <c r="H1102" s="884"/>
      <c r="I1102" s="884"/>
      <c r="J1102" s="884"/>
      <c r="K1102" s="719"/>
      <c r="L1102" s="719"/>
      <c r="M1102" s="719"/>
      <c r="N1102" s="719"/>
      <c r="O1102" s="719"/>
      <c r="P1102" s="719"/>
      <c r="Q1102" s="719"/>
      <c r="R1102" s="719"/>
      <c r="S1102" s="719"/>
      <c r="T1102" s="719"/>
      <c r="U1102" s="719"/>
      <c r="V1102" s="719"/>
      <c r="W1102" s="719"/>
      <c r="X1102" s="719"/>
      <c r="Y1102" s="719"/>
      <c r="Z1102" s="719"/>
      <c r="AA1102" s="719"/>
      <c r="AB1102" s="719"/>
      <c r="AC1102" s="719"/>
      <c r="AD1102" s="719"/>
      <c r="AE1102" s="164"/>
      <c r="AF1102" s="164"/>
      <c r="AG1102" s="199">
        <f t="shared" si="204"/>
        <v>0</v>
      </c>
      <c r="AH1102" s="293">
        <f t="shared" si="205"/>
        <v>0</v>
      </c>
      <c r="AI1102" s="294">
        <f t="shared" si="206"/>
        <v>0</v>
      </c>
      <c r="AJ1102" s="295">
        <f t="shared" si="207"/>
        <v>0</v>
      </c>
      <c r="AK1102" s="296">
        <f t="shared" si="208"/>
        <v>0</v>
      </c>
      <c r="AL1102" s="298">
        <f t="shared" si="209"/>
        <v>0</v>
      </c>
      <c r="AM1102" s="164"/>
      <c r="AN1102" s="402">
        <f t="shared" si="210"/>
        <v>0</v>
      </c>
      <c r="AO1102" s="370" t="str">
        <f>IF(AN1102=0,"",
IF(SUM($AN$995:AN1102)=1,AP1102,
IF($AN$1115&gt;SUM($AN$995:AN1102),_xlfn.CONCAT(", ",AP1102),
IF($AN$1115=SUM($AN$995:AN1102),_xlfn.CONCAT(" y ",AP1102)))))</f>
        <v/>
      </c>
      <c r="AP1102" s="156" t="s">
        <v>5275</v>
      </c>
      <c r="AQ1102" s="272">
        <f t="shared" si="211"/>
        <v>0</v>
      </c>
      <c r="AR1102" s="273" t="str">
        <f>IF(AQ1102=0,"",
IF(SUM(AQ995:AQ1102)=1,AS1102,
IF(AQ1115&gt;SUM(AQ995:AQ1102),_xlfn.CONCAT(", ",AS1102),
IF(AQ1115=SUM(AQ995:AQ1102),_xlfn.CONCAT(" y ",AS1102)))))</f>
        <v/>
      </c>
      <c r="AS1102" s="156" t="s">
        <v>5275</v>
      </c>
    </row>
    <row r="1103" spans="1:45" ht="15" customHeight="1">
      <c r="A1103" s="662"/>
      <c r="B1103" s="145"/>
      <c r="C1103" s="157" t="s">
        <v>5276</v>
      </c>
      <c r="D1103" s="884" t="str">
        <f t="shared" si="203"/>
        <v/>
      </c>
      <c r="E1103" s="884"/>
      <c r="F1103" s="884"/>
      <c r="G1103" s="884"/>
      <c r="H1103" s="884"/>
      <c r="I1103" s="884"/>
      <c r="J1103" s="884"/>
      <c r="K1103" s="719"/>
      <c r="L1103" s="719"/>
      <c r="M1103" s="719"/>
      <c r="N1103" s="719"/>
      <c r="O1103" s="719"/>
      <c r="P1103" s="719"/>
      <c r="Q1103" s="719"/>
      <c r="R1103" s="719"/>
      <c r="S1103" s="719"/>
      <c r="T1103" s="719"/>
      <c r="U1103" s="719"/>
      <c r="V1103" s="719"/>
      <c r="W1103" s="719"/>
      <c r="X1103" s="719"/>
      <c r="Y1103" s="719"/>
      <c r="Z1103" s="719"/>
      <c r="AA1103" s="719"/>
      <c r="AB1103" s="719"/>
      <c r="AC1103" s="719"/>
      <c r="AD1103" s="719"/>
      <c r="AE1103" s="164"/>
      <c r="AF1103" s="164"/>
      <c r="AG1103" s="199">
        <f t="shared" si="204"/>
        <v>0</v>
      </c>
      <c r="AH1103" s="293">
        <f t="shared" si="205"/>
        <v>0</v>
      </c>
      <c r="AI1103" s="294">
        <f t="shared" si="206"/>
        <v>0</v>
      </c>
      <c r="AJ1103" s="295">
        <f t="shared" si="207"/>
        <v>0</v>
      </c>
      <c r="AK1103" s="296">
        <f t="shared" si="208"/>
        <v>0</v>
      </c>
      <c r="AL1103" s="298">
        <f t="shared" si="209"/>
        <v>0</v>
      </c>
      <c r="AM1103" s="164"/>
      <c r="AN1103" s="402">
        <f t="shared" si="210"/>
        <v>0</v>
      </c>
      <c r="AO1103" s="370" t="str">
        <f>IF(AN1103=0,"",
IF(SUM($AN$995:AN1103)=1,AP1103,
IF($AN$1115&gt;SUM($AN$995:AN1103),_xlfn.CONCAT(", ",AP1103),
IF($AN$1115=SUM($AN$995:AN1103),_xlfn.CONCAT(" y ",AP1103)))))</f>
        <v/>
      </c>
      <c r="AP1103" s="156" t="s">
        <v>5277</v>
      </c>
      <c r="AQ1103" s="272">
        <f t="shared" si="211"/>
        <v>0</v>
      </c>
      <c r="AR1103" s="273" t="str">
        <f>IF(AQ1103=0,"",
IF(SUM(AQ995:AQ1103)=1,AS1103,
IF(AQ1115&gt;SUM(AQ995:AQ1103),_xlfn.CONCAT(", ",AS1103),
IF(AQ1115=SUM(AQ995:AQ1103),_xlfn.CONCAT(" y ",AS1103)))))</f>
        <v/>
      </c>
      <c r="AS1103" s="156" t="s">
        <v>5277</v>
      </c>
    </row>
    <row r="1104" spans="1:45" ht="15" customHeight="1">
      <c r="A1104" s="662"/>
      <c r="B1104" s="145"/>
      <c r="C1104" s="157" t="s">
        <v>5278</v>
      </c>
      <c r="D1104" s="884" t="str">
        <f t="shared" si="203"/>
        <v/>
      </c>
      <c r="E1104" s="884"/>
      <c r="F1104" s="884"/>
      <c r="G1104" s="884"/>
      <c r="H1104" s="884"/>
      <c r="I1104" s="884"/>
      <c r="J1104" s="884"/>
      <c r="K1104" s="719"/>
      <c r="L1104" s="719"/>
      <c r="M1104" s="719"/>
      <c r="N1104" s="719"/>
      <c r="O1104" s="719"/>
      <c r="P1104" s="719"/>
      <c r="Q1104" s="719"/>
      <c r="R1104" s="719"/>
      <c r="S1104" s="719"/>
      <c r="T1104" s="719"/>
      <c r="U1104" s="719"/>
      <c r="V1104" s="719"/>
      <c r="W1104" s="719"/>
      <c r="X1104" s="719"/>
      <c r="Y1104" s="719"/>
      <c r="Z1104" s="719"/>
      <c r="AA1104" s="719"/>
      <c r="AB1104" s="719"/>
      <c r="AC1104" s="719"/>
      <c r="AD1104" s="719"/>
      <c r="AE1104" s="164"/>
      <c r="AF1104" s="164"/>
      <c r="AG1104" s="199">
        <f t="shared" si="204"/>
        <v>0</v>
      </c>
      <c r="AH1104" s="293">
        <f t="shared" si="205"/>
        <v>0</v>
      </c>
      <c r="AI1104" s="294">
        <f t="shared" si="206"/>
        <v>0</v>
      </c>
      <c r="AJ1104" s="295">
        <f t="shared" si="207"/>
        <v>0</v>
      </c>
      <c r="AK1104" s="296">
        <f t="shared" si="208"/>
        <v>0</v>
      </c>
      <c r="AL1104" s="298">
        <f t="shared" si="209"/>
        <v>0</v>
      </c>
      <c r="AM1104" s="164"/>
      <c r="AN1104" s="402">
        <f t="shared" si="210"/>
        <v>0</v>
      </c>
      <c r="AO1104" s="370" t="str">
        <f>IF(AN1104=0,"",
IF(SUM($AN$995:AN1104)=1,AP1104,
IF($AN$1115&gt;SUM($AN$995:AN1104),_xlfn.CONCAT(", ",AP1104),
IF($AN$1115=SUM($AN$995:AN1104),_xlfn.CONCAT(" y ",AP1104)))))</f>
        <v/>
      </c>
      <c r="AP1104" s="156" t="s">
        <v>5279</v>
      </c>
      <c r="AQ1104" s="272">
        <f t="shared" si="211"/>
        <v>0</v>
      </c>
      <c r="AR1104" s="273" t="str">
        <f>IF(AQ1104=0,"",
IF(SUM(AQ995:AQ1104)=1,AS1104,
IF(AQ1115&gt;SUM(AQ995:AQ1104),_xlfn.CONCAT(", ",AS1104),
IF(AQ1115=SUM(AQ995:AQ1104),_xlfn.CONCAT(" y ",AS1104)))))</f>
        <v/>
      </c>
      <c r="AS1104" s="156" t="s">
        <v>5279</v>
      </c>
    </row>
    <row r="1105" spans="1:45" ht="15" customHeight="1">
      <c r="A1105" s="662"/>
      <c r="B1105" s="145"/>
      <c r="C1105" s="157" t="s">
        <v>5280</v>
      </c>
      <c r="D1105" s="884" t="str">
        <f t="shared" si="203"/>
        <v/>
      </c>
      <c r="E1105" s="884"/>
      <c r="F1105" s="884"/>
      <c r="G1105" s="884"/>
      <c r="H1105" s="884"/>
      <c r="I1105" s="884"/>
      <c r="J1105" s="884"/>
      <c r="K1105" s="719"/>
      <c r="L1105" s="719"/>
      <c r="M1105" s="719"/>
      <c r="N1105" s="719"/>
      <c r="O1105" s="719"/>
      <c r="P1105" s="719"/>
      <c r="Q1105" s="719"/>
      <c r="R1105" s="719"/>
      <c r="S1105" s="719"/>
      <c r="T1105" s="719"/>
      <c r="U1105" s="719"/>
      <c r="V1105" s="719"/>
      <c r="W1105" s="719"/>
      <c r="X1105" s="719"/>
      <c r="Y1105" s="719"/>
      <c r="Z1105" s="719"/>
      <c r="AA1105" s="719"/>
      <c r="AB1105" s="719"/>
      <c r="AC1105" s="719"/>
      <c r="AD1105" s="719"/>
      <c r="AE1105" s="164"/>
      <c r="AF1105" s="164"/>
      <c r="AG1105" s="199">
        <f t="shared" si="204"/>
        <v>0</v>
      </c>
      <c r="AH1105" s="293">
        <f t="shared" si="205"/>
        <v>0</v>
      </c>
      <c r="AI1105" s="294">
        <f t="shared" si="206"/>
        <v>0</v>
      </c>
      <c r="AJ1105" s="295">
        <f t="shared" si="207"/>
        <v>0</v>
      </c>
      <c r="AK1105" s="296">
        <f t="shared" si="208"/>
        <v>0</v>
      </c>
      <c r="AL1105" s="298">
        <f t="shared" si="209"/>
        <v>0</v>
      </c>
      <c r="AM1105" s="164"/>
      <c r="AN1105" s="402">
        <f t="shared" si="210"/>
        <v>0</v>
      </c>
      <c r="AO1105" s="370" t="str">
        <f>IF(AN1105=0,"",
IF(SUM($AN$995:AN1105)=1,AP1105,
IF($AN$1115&gt;SUM($AN$995:AN1105),_xlfn.CONCAT(", ",AP1105),
IF($AN$1115=SUM($AN$995:AN1105),_xlfn.CONCAT(" y ",AP1105)))))</f>
        <v/>
      </c>
      <c r="AP1105" s="156" t="s">
        <v>5281</v>
      </c>
      <c r="AQ1105" s="272">
        <f t="shared" si="211"/>
        <v>0</v>
      </c>
      <c r="AR1105" s="273" t="str">
        <f>IF(AQ1105=0,"",
IF(SUM(AQ995:AQ1105)=1,AS1105,
IF(AQ1115&gt;SUM(AQ995:AQ1105),_xlfn.CONCAT(", ",AS1105),
IF(AQ1115=SUM(AQ995:AQ1105),_xlfn.CONCAT(" y ",AS1105)))))</f>
        <v/>
      </c>
      <c r="AS1105" s="156" t="s">
        <v>5281</v>
      </c>
    </row>
    <row r="1106" spans="1:45" ht="15" customHeight="1">
      <c r="A1106" s="662"/>
      <c r="B1106" s="145"/>
      <c r="C1106" s="157" t="s">
        <v>5282</v>
      </c>
      <c r="D1106" s="884" t="str">
        <f t="shared" si="203"/>
        <v/>
      </c>
      <c r="E1106" s="884"/>
      <c r="F1106" s="884"/>
      <c r="G1106" s="884"/>
      <c r="H1106" s="884"/>
      <c r="I1106" s="884"/>
      <c r="J1106" s="884"/>
      <c r="K1106" s="719"/>
      <c r="L1106" s="719"/>
      <c r="M1106" s="719"/>
      <c r="N1106" s="719"/>
      <c r="O1106" s="719"/>
      <c r="P1106" s="719"/>
      <c r="Q1106" s="719"/>
      <c r="R1106" s="719"/>
      <c r="S1106" s="719"/>
      <c r="T1106" s="719"/>
      <c r="U1106" s="719"/>
      <c r="V1106" s="719"/>
      <c r="W1106" s="719"/>
      <c r="X1106" s="719"/>
      <c r="Y1106" s="719"/>
      <c r="Z1106" s="719"/>
      <c r="AA1106" s="719"/>
      <c r="AB1106" s="719"/>
      <c r="AC1106" s="719"/>
      <c r="AD1106" s="719"/>
      <c r="AE1106" s="164"/>
      <c r="AF1106" s="164"/>
      <c r="AG1106" s="199">
        <f t="shared" si="204"/>
        <v>0</v>
      </c>
      <c r="AH1106" s="293">
        <f t="shared" si="205"/>
        <v>0</v>
      </c>
      <c r="AI1106" s="294">
        <f t="shared" si="206"/>
        <v>0</v>
      </c>
      <c r="AJ1106" s="295">
        <f t="shared" si="207"/>
        <v>0</v>
      </c>
      <c r="AK1106" s="296">
        <f t="shared" si="208"/>
        <v>0</v>
      </c>
      <c r="AL1106" s="298">
        <f t="shared" si="209"/>
        <v>0</v>
      </c>
      <c r="AM1106" s="164"/>
      <c r="AN1106" s="402">
        <f t="shared" si="210"/>
        <v>0</v>
      </c>
      <c r="AO1106" s="370" t="str">
        <f>IF(AN1106=0,"",
IF(SUM($AN$995:AN1106)=1,AP1106,
IF($AN$1115&gt;SUM($AN$995:AN1106),_xlfn.CONCAT(", ",AP1106),
IF($AN$1115=SUM($AN$995:AN1106),_xlfn.CONCAT(" y ",AP1106)))))</f>
        <v/>
      </c>
      <c r="AP1106" s="156" t="s">
        <v>5283</v>
      </c>
      <c r="AQ1106" s="272">
        <f t="shared" si="211"/>
        <v>0</v>
      </c>
      <c r="AR1106" s="273" t="str">
        <f>IF(AQ1106=0,"",
IF(SUM(AQ995:AQ1106)=1,AS1106,
IF(AQ1115&gt;SUM(AQ995:AQ1106),_xlfn.CONCAT(", ",AS1106),
IF(AQ1115=SUM(AQ995:AQ1106),_xlfn.CONCAT(" y ",AS1106)))))</f>
        <v/>
      </c>
      <c r="AS1106" s="156" t="s">
        <v>5283</v>
      </c>
    </row>
    <row r="1107" spans="1:45" ht="15" customHeight="1">
      <c r="A1107" s="662"/>
      <c r="B1107" s="145"/>
      <c r="C1107" s="157" t="s">
        <v>5284</v>
      </c>
      <c r="D1107" s="884" t="str">
        <f t="shared" si="203"/>
        <v/>
      </c>
      <c r="E1107" s="884"/>
      <c r="F1107" s="884"/>
      <c r="G1107" s="884"/>
      <c r="H1107" s="884"/>
      <c r="I1107" s="884"/>
      <c r="J1107" s="884"/>
      <c r="K1107" s="719"/>
      <c r="L1107" s="719"/>
      <c r="M1107" s="719"/>
      <c r="N1107" s="719"/>
      <c r="O1107" s="719"/>
      <c r="P1107" s="719"/>
      <c r="Q1107" s="719"/>
      <c r="R1107" s="719"/>
      <c r="S1107" s="719"/>
      <c r="T1107" s="719"/>
      <c r="U1107" s="719"/>
      <c r="V1107" s="719"/>
      <c r="W1107" s="719"/>
      <c r="X1107" s="719"/>
      <c r="Y1107" s="719"/>
      <c r="Z1107" s="719"/>
      <c r="AA1107" s="719"/>
      <c r="AB1107" s="719"/>
      <c r="AC1107" s="719"/>
      <c r="AD1107" s="719"/>
      <c r="AE1107" s="164"/>
      <c r="AF1107" s="164"/>
      <c r="AG1107" s="199">
        <f t="shared" si="204"/>
        <v>0</v>
      </c>
      <c r="AH1107" s="293">
        <f t="shared" si="205"/>
        <v>0</v>
      </c>
      <c r="AI1107" s="294">
        <f t="shared" si="206"/>
        <v>0</v>
      </c>
      <c r="AJ1107" s="295">
        <f t="shared" si="207"/>
        <v>0</v>
      </c>
      <c r="AK1107" s="296">
        <f t="shared" si="208"/>
        <v>0</v>
      </c>
      <c r="AL1107" s="298">
        <f t="shared" si="209"/>
        <v>0</v>
      </c>
      <c r="AM1107" s="164"/>
      <c r="AN1107" s="402">
        <f t="shared" si="210"/>
        <v>0</v>
      </c>
      <c r="AO1107" s="370" t="str">
        <f>IF(AN1107=0,"",
IF(SUM($AN$995:AN1107)=1,AP1107,
IF($AN$1115&gt;SUM($AN$995:AN1107),_xlfn.CONCAT(", ",AP1107),
IF($AN$1115=SUM($AN$995:AN1107),_xlfn.CONCAT(" y ",AP1107)))))</f>
        <v/>
      </c>
      <c r="AP1107" s="156" t="s">
        <v>5285</v>
      </c>
      <c r="AQ1107" s="272">
        <f t="shared" si="211"/>
        <v>0</v>
      </c>
      <c r="AR1107" s="273" t="str">
        <f>IF(AQ1107=0,"",
IF(SUM(AQ995:AQ1107)=1,AS1107,
IF(AQ1115&gt;SUM(AQ995:AQ1107),_xlfn.CONCAT(", ",AS1107),
IF(AQ1115=SUM(AQ995:AQ1107),_xlfn.CONCAT(" y ",AS1107)))))</f>
        <v/>
      </c>
      <c r="AS1107" s="156" t="s">
        <v>5285</v>
      </c>
    </row>
    <row r="1108" spans="1:45" ht="15" customHeight="1">
      <c r="A1108" s="662"/>
      <c r="B1108" s="145"/>
      <c r="C1108" s="157" t="s">
        <v>5286</v>
      </c>
      <c r="D1108" s="884" t="str">
        <f t="shared" si="203"/>
        <v/>
      </c>
      <c r="E1108" s="884"/>
      <c r="F1108" s="884"/>
      <c r="G1108" s="884"/>
      <c r="H1108" s="884"/>
      <c r="I1108" s="884"/>
      <c r="J1108" s="884"/>
      <c r="K1108" s="719"/>
      <c r="L1108" s="719"/>
      <c r="M1108" s="719"/>
      <c r="N1108" s="719"/>
      <c r="O1108" s="719"/>
      <c r="P1108" s="719"/>
      <c r="Q1108" s="719"/>
      <c r="R1108" s="719"/>
      <c r="S1108" s="719"/>
      <c r="T1108" s="719"/>
      <c r="U1108" s="719"/>
      <c r="V1108" s="719"/>
      <c r="W1108" s="719"/>
      <c r="X1108" s="719"/>
      <c r="Y1108" s="719"/>
      <c r="Z1108" s="719"/>
      <c r="AA1108" s="719"/>
      <c r="AB1108" s="719"/>
      <c r="AC1108" s="719"/>
      <c r="AD1108" s="719"/>
      <c r="AE1108" s="164"/>
      <c r="AF1108" s="164"/>
      <c r="AG1108" s="199">
        <f t="shared" si="204"/>
        <v>0</v>
      </c>
      <c r="AH1108" s="293">
        <f t="shared" si="205"/>
        <v>0</v>
      </c>
      <c r="AI1108" s="294">
        <f t="shared" si="206"/>
        <v>0</v>
      </c>
      <c r="AJ1108" s="295">
        <f t="shared" si="207"/>
        <v>0</v>
      </c>
      <c r="AK1108" s="296">
        <f t="shared" si="208"/>
        <v>0</v>
      </c>
      <c r="AL1108" s="298">
        <f t="shared" si="209"/>
        <v>0</v>
      </c>
      <c r="AM1108" s="164"/>
      <c r="AN1108" s="402">
        <f t="shared" si="210"/>
        <v>0</v>
      </c>
      <c r="AO1108" s="370" t="str">
        <f>IF(AN1108=0,"",
IF(SUM($AN$995:AN1108)=1,AP1108,
IF($AN$1115&gt;SUM($AN$995:AN1108),_xlfn.CONCAT(", ",AP1108),
IF($AN$1115=SUM($AN$995:AN1108),_xlfn.CONCAT(" y ",AP1108)))))</f>
        <v/>
      </c>
      <c r="AP1108" s="156" t="s">
        <v>5287</v>
      </c>
      <c r="AQ1108" s="272">
        <f t="shared" si="211"/>
        <v>0</v>
      </c>
      <c r="AR1108" s="273" t="str">
        <f>IF(AQ1108=0,"",
IF(SUM(AQ995:AQ1108)=1,AS1108,
IF(AQ1115&gt;SUM(AQ995:AQ1108),_xlfn.CONCAT(", ",AS1108),
IF(AQ1115=SUM(AQ995:AQ1108),_xlfn.CONCAT(" y ",AS1108)))))</f>
        <v/>
      </c>
      <c r="AS1108" s="156" t="s">
        <v>5287</v>
      </c>
    </row>
    <row r="1109" spans="1:45" ht="15" customHeight="1">
      <c r="A1109" s="662"/>
      <c r="B1109" s="145"/>
      <c r="C1109" s="157" t="s">
        <v>5288</v>
      </c>
      <c r="D1109" s="884" t="str">
        <f t="shared" si="203"/>
        <v/>
      </c>
      <c r="E1109" s="884"/>
      <c r="F1109" s="884"/>
      <c r="G1109" s="884"/>
      <c r="H1109" s="884"/>
      <c r="I1109" s="884"/>
      <c r="J1109" s="884"/>
      <c r="K1109" s="719"/>
      <c r="L1109" s="719"/>
      <c r="M1109" s="719"/>
      <c r="N1109" s="719"/>
      <c r="O1109" s="719"/>
      <c r="P1109" s="719"/>
      <c r="Q1109" s="719"/>
      <c r="R1109" s="719"/>
      <c r="S1109" s="719"/>
      <c r="T1109" s="719"/>
      <c r="U1109" s="719"/>
      <c r="V1109" s="719"/>
      <c r="W1109" s="719"/>
      <c r="X1109" s="719"/>
      <c r="Y1109" s="719"/>
      <c r="Z1109" s="719"/>
      <c r="AA1109" s="719"/>
      <c r="AB1109" s="719"/>
      <c r="AC1109" s="719"/>
      <c r="AD1109" s="719"/>
      <c r="AE1109" s="164"/>
      <c r="AF1109" s="164"/>
      <c r="AG1109" s="199">
        <f t="shared" si="204"/>
        <v>0</v>
      </c>
      <c r="AH1109" s="293">
        <f t="shared" si="205"/>
        <v>0</v>
      </c>
      <c r="AI1109" s="294">
        <f t="shared" si="206"/>
        <v>0</v>
      </c>
      <c r="AJ1109" s="295">
        <f t="shared" si="207"/>
        <v>0</v>
      </c>
      <c r="AK1109" s="296">
        <f t="shared" si="208"/>
        <v>0</v>
      </c>
      <c r="AL1109" s="298">
        <f t="shared" si="209"/>
        <v>0</v>
      </c>
      <c r="AM1109" s="164"/>
      <c r="AN1109" s="402">
        <f t="shared" si="210"/>
        <v>0</v>
      </c>
      <c r="AO1109" s="370" t="str">
        <f>IF(AN1109=0,"",
IF(SUM($AN$995:AN1109)=1,AP1109,
IF($AN$1115&gt;SUM($AN$995:AN1109),_xlfn.CONCAT(", ",AP1109),
IF($AN$1115=SUM($AN$995:AN1109),_xlfn.CONCAT(" y ",AP1109)))))</f>
        <v/>
      </c>
      <c r="AP1109" s="156" t="s">
        <v>5289</v>
      </c>
      <c r="AQ1109" s="272">
        <f t="shared" si="211"/>
        <v>0</v>
      </c>
      <c r="AR1109" s="273" t="str">
        <f>IF(AQ1109=0,"",
IF(SUM(AQ995:AQ1109)=1,AS1109,
IF(AQ1115&gt;SUM(AQ995:AQ1109),_xlfn.CONCAT(", ",AS1109),
IF(AQ1115=SUM(AQ995:AQ1109),_xlfn.CONCAT(" y ",AS1109)))))</f>
        <v/>
      </c>
      <c r="AS1109" s="156" t="s">
        <v>5289</v>
      </c>
    </row>
    <row r="1110" spans="1:45" ht="15" customHeight="1">
      <c r="A1110" s="662"/>
      <c r="B1110" s="145"/>
      <c r="C1110" s="157" t="s">
        <v>5290</v>
      </c>
      <c r="D1110" s="884" t="str">
        <f t="shared" si="203"/>
        <v/>
      </c>
      <c r="E1110" s="884"/>
      <c r="F1110" s="884"/>
      <c r="G1110" s="884"/>
      <c r="H1110" s="884"/>
      <c r="I1110" s="884"/>
      <c r="J1110" s="884"/>
      <c r="K1110" s="719"/>
      <c r="L1110" s="719"/>
      <c r="M1110" s="719"/>
      <c r="N1110" s="719"/>
      <c r="O1110" s="719"/>
      <c r="P1110" s="719"/>
      <c r="Q1110" s="719"/>
      <c r="R1110" s="719"/>
      <c r="S1110" s="719"/>
      <c r="T1110" s="719"/>
      <c r="U1110" s="719"/>
      <c r="V1110" s="719"/>
      <c r="W1110" s="719"/>
      <c r="X1110" s="719"/>
      <c r="Y1110" s="719"/>
      <c r="Z1110" s="719"/>
      <c r="AA1110" s="719"/>
      <c r="AB1110" s="719"/>
      <c r="AC1110" s="719"/>
      <c r="AD1110" s="719"/>
      <c r="AE1110" s="164"/>
      <c r="AF1110" s="164"/>
      <c r="AG1110" s="199">
        <f t="shared" si="204"/>
        <v>0</v>
      </c>
      <c r="AH1110" s="293">
        <f t="shared" si="205"/>
        <v>0</v>
      </c>
      <c r="AI1110" s="294">
        <f t="shared" si="206"/>
        <v>0</v>
      </c>
      <c r="AJ1110" s="295">
        <f t="shared" si="207"/>
        <v>0</v>
      </c>
      <c r="AK1110" s="296">
        <f t="shared" si="208"/>
        <v>0</v>
      </c>
      <c r="AL1110" s="298">
        <f t="shared" si="209"/>
        <v>0</v>
      </c>
      <c r="AM1110" s="164"/>
      <c r="AN1110" s="402">
        <f t="shared" si="210"/>
        <v>0</v>
      </c>
      <c r="AO1110" s="370" t="str">
        <f>IF(AN1110=0,"",
IF(SUM($AN$995:AN1110)=1,AP1110,
IF($AN$1115&gt;SUM($AN$995:AN1110),_xlfn.CONCAT(", ",AP1110),
IF($AN$1115=SUM($AN$995:AN1110),_xlfn.CONCAT(" y ",AP1110)))))</f>
        <v/>
      </c>
      <c r="AP1110" s="156" t="s">
        <v>5291</v>
      </c>
      <c r="AQ1110" s="272">
        <f t="shared" si="211"/>
        <v>0</v>
      </c>
      <c r="AR1110" s="273" t="str">
        <f>IF(AQ1110=0,"",
IF(SUM(AQ995:AQ1110)=1,AS1110,
IF(AQ1115&gt;SUM(AQ995:AQ1110),_xlfn.CONCAT(", ",AS1110),
IF(AQ1115=SUM(AQ995:AQ1110),_xlfn.CONCAT(" y ",AS1110)))))</f>
        <v/>
      </c>
      <c r="AS1110" s="156" t="s">
        <v>5291</v>
      </c>
    </row>
    <row r="1111" spans="1:45" ht="15" customHeight="1">
      <c r="A1111" s="662"/>
      <c r="B1111" s="145"/>
      <c r="C1111" s="157" t="s">
        <v>5292</v>
      </c>
      <c r="D1111" s="884" t="str">
        <f t="shared" si="203"/>
        <v/>
      </c>
      <c r="E1111" s="884"/>
      <c r="F1111" s="884"/>
      <c r="G1111" s="884"/>
      <c r="H1111" s="884"/>
      <c r="I1111" s="884"/>
      <c r="J1111" s="884"/>
      <c r="K1111" s="719"/>
      <c r="L1111" s="719"/>
      <c r="M1111" s="719"/>
      <c r="N1111" s="719"/>
      <c r="O1111" s="719"/>
      <c r="P1111" s="719"/>
      <c r="Q1111" s="719"/>
      <c r="R1111" s="719"/>
      <c r="S1111" s="719"/>
      <c r="T1111" s="719"/>
      <c r="U1111" s="719"/>
      <c r="V1111" s="719"/>
      <c r="W1111" s="719"/>
      <c r="X1111" s="719"/>
      <c r="Y1111" s="719"/>
      <c r="Z1111" s="719"/>
      <c r="AA1111" s="719"/>
      <c r="AB1111" s="719"/>
      <c r="AC1111" s="719"/>
      <c r="AD1111" s="719"/>
      <c r="AE1111" s="164"/>
      <c r="AF1111" s="164"/>
      <c r="AG1111" s="199">
        <f t="shared" si="204"/>
        <v>0</v>
      </c>
      <c r="AH1111" s="293">
        <f t="shared" si="205"/>
        <v>0</v>
      </c>
      <c r="AI1111" s="294">
        <f t="shared" si="206"/>
        <v>0</v>
      </c>
      <c r="AJ1111" s="295">
        <f t="shared" si="207"/>
        <v>0</v>
      </c>
      <c r="AK1111" s="296">
        <f t="shared" si="208"/>
        <v>0</v>
      </c>
      <c r="AL1111" s="298">
        <f t="shared" si="209"/>
        <v>0</v>
      </c>
      <c r="AM1111" s="164"/>
      <c r="AN1111" s="402">
        <f t="shared" si="210"/>
        <v>0</v>
      </c>
      <c r="AO1111" s="370" t="str">
        <f>IF(AN1111=0,"",
IF(SUM($AN$995:AN1111)=1,AP1111,
IF($AN$1115&gt;SUM($AN$995:AN1111),_xlfn.CONCAT(", ",AP1111),
IF($AN$1115=SUM($AN$995:AN1111),_xlfn.CONCAT(" y ",AP1111)))))</f>
        <v/>
      </c>
      <c r="AP1111" s="156" t="s">
        <v>5293</v>
      </c>
      <c r="AQ1111" s="272">
        <f t="shared" si="211"/>
        <v>0</v>
      </c>
      <c r="AR1111" s="273" t="str">
        <f>IF(AQ1111=0,"",
IF(SUM(AQ995:AQ1111)=1,AS1111,
IF(AQ1115&gt;SUM(AQ995:AQ1111),_xlfn.CONCAT(", ",AS1111),
IF(AQ1115=SUM(AQ995:AQ1111),_xlfn.CONCAT(" y ",AS1111)))))</f>
        <v/>
      </c>
      <c r="AS1111" s="156" t="s">
        <v>5293</v>
      </c>
    </row>
    <row r="1112" spans="1:45" ht="15" customHeight="1">
      <c r="A1112" s="662"/>
      <c r="B1112" s="145"/>
      <c r="C1112" s="157" t="s">
        <v>5294</v>
      </c>
      <c r="D1112" s="884" t="str">
        <f t="shared" si="203"/>
        <v/>
      </c>
      <c r="E1112" s="884"/>
      <c r="F1112" s="884"/>
      <c r="G1112" s="884"/>
      <c r="H1112" s="884"/>
      <c r="I1112" s="884"/>
      <c r="J1112" s="884"/>
      <c r="K1112" s="719"/>
      <c r="L1112" s="719"/>
      <c r="M1112" s="719"/>
      <c r="N1112" s="719"/>
      <c r="O1112" s="719"/>
      <c r="P1112" s="719"/>
      <c r="Q1112" s="719"/>
      <c r="R1112" s="719"/>
      <c r="S1112" s="719"/>
      <c r="T1112" s="719"/>
      <c r="U1112" s="719"/>
      <c r="V1112" s="719"/>
      <c r="W1112" s="719"/>
      <c r="X1112" s="719"/>
      <c r="Y1112" s="719"/>
      <c r="Z1112" s="719"/>
      <c r="AA1112" s="719"/>
      <c r="AB1112" s="719"/>
      <c r="AC1112" s="719"/>
      <c r="AD1112" s="719"/>
      <c r="AE1112" s="164"/>
      <c r="AF1112" s="164"/>
      <c r="AG1112" s="199">
        <f t="shared" si="204"/>
        <v>0</v>
      </c>
      <c r="AH1112" s="293">
        <f t="shared" si="205"/>
        <v>0</v>
      </c>
      <c r="AI1112" s="294">
        <f t="shared" si="206"/>
        <v>0</v>
      </c>
      <c r="AJ1112" s="295">
        <f t="shared" si="207"/>
        <v>0</v>
      </c>
      <c r="AK1112" s="296">
        <f t="shared" si="208"/>
        <v>0</v>
      </c>
      <c r="AL1112" s="298">
        <f t="shared" si="209"/>
        <v>0</v>
      </c>
      <c r="AM1112" s="164"/>
      <c r="AN1112" s="402">
        <f t="shared" si="210"/>
        <v>0</v>
      </c>
      <c r="AO1112" s="370" t="str">
        <f>IF(AN1112=0,"",
IF(SUM($AN$995:AN1112)=1,AP1112,
IF($AN$1115&gt;SUM($AN$995:AN1112),_xlfn.CONCAT(", ",AP1112),
IF($AN$1115=SUM($AN$995:AN1112),_xlfn.CONCAT(" y ",AP1112)))))</f>
        <v/>
      </c>
      <c r="AP1112" s="156" t="s">
        <v>5295</v>
      </c>
      <c r="AQ1112" s="272">
        <f t="shared" si="211"/>
        <v>0</v>
      </c>
      <c r="AR1112" s="273" t="str">
        <f>IF(AQ1112=0,"",
IF(SUM(AQ995:AQ1112)=1,AS1112,
IF(AQ1115&gt;SUM(AQ995:AQ1112),_xlfn.CONCAT(", ",AS1112),
IF(AQ1115=SUM(AQ995:AQ1112),_xlfn.CONCAT(" y ",AS1112)))))</f>
        <v/>
      </c>
      <c r="AS1112" s="156" t="s">
        <v>5295</v>
      </c>
    </row>
    <row r="1113" spans="1:45" ht="15" customHeight="1">
      <c r="A1113" s="662"/>
      <c r="B1113" s="145"/>
      <c r="C1113" s="157" t="s">
        <v>5296</v>
      </c>
      <c r="D1113" s="884" t="str">
        <f t="shared" si="203"/>
        <v/>
      </c>
      <c r="E1113" s="884"/>
      <c r="F1113" s="884"/>
      <c r="G1113" s="884"/>
      <c r="H1113" s="884"/>
      <c r="I1113" s="884"/>
      <c r="J1113" s="884"/>
      <c r="K1113" s="719"/>
      <c r="L1113" s="719"/>
      <c r="M1113" s="719"/>
      <c r="N1113" s="719"/>
      <c r="O1113" s="719"/>
      <c r="P1113" s="719"/>
      <c r="Q1113" s="719"/>
      <c r="R1113" s="719"/>
      <c r="S1113" s="719"/>
      <c r="T1113" s="719"/>
      <c r="U1113" s="719"/>
      <c r="V1113" s="719"/>
      <c r="W1113" s="719"/>
      <c r="X1113" s="719"/>
      <c r="Y1113" s="719"/>
      <c r="Z1113" s="719"/>
      <c r="AA1113" s="719"/>
      <c r="AB1113" s="719"/>
      <c r="AC1113" s="719"/>
      <c r="AD1113" s="719"/>
      <c r="AE1113" s="164"/>
      <c r="AF1113" s="164"/>
      <c r="AG1113" s="199">
        <f t="shared" si="204"/>
        <v>0</v>
      </c>
      <c r="AH1113" s="293">
        <f t="shared" si="205"/>
        <v>0</v>
      </c>
      <c r="AI1113" s="294">
        <f t="shared" si="206"/>
        <v>0</v>
      </c>
      <c r="AJ1113" s="295">
        <f t="shared" si="207"/>
        <v>0</v>
      </c>
      <c r="AK1113" s="296">
        <f t="shared" si="208"/>
        <v>0</v>
      </c>
      <c r="AL1113" s="298">
        <f t="shared" si="209"/>
        <v>0</v>
      </c>
      <c r="AM1113" s="164"/>
      <c r="AN1113" s="402">
        <f t="shared" si="210"/>
        <v>0</v>
      </c>
      <c r="AO1113" s="370" t="str">
        <f>IF(AN1113=0,"",
IF(SUM($AN$995:AN1113)=1,AP1113,
IF($AN$1115&gt;SUM($AN$995:AN1113),_xlfn.CONCAT(", ",AP1113),
IF($AN$1115=SUM($AN$995:AN1113),_xlfn.CONCAT(" y ",AP1113)))))</f>
        <v/>
      </c>
      <c r="AP1113" s="156" t="s">
        <v>5297</v>
      </c>
      <c r="AQ1113" s="272">
        <f t="shared" si="211"/>
        <v>0</v>
      </c>
      <c r="AR1113" s="273" t="str">
        <f>IF(AQ1113=0,"",
IF(SUM(AQ995:AQ1113)=1,AS1113,
IF(AQ1115&gt;SUM(AQ995:AQ1113),_xlfn.CONCAT(", ",AS1113),
IF(AQ1115=SUM(AQ995:AQ1113),_xlfn.CONCAT(" y ",AS1113)))))</f>
        <v/>
      </c>
      <c r="AS1113" s="156" t="s">
        <v>5297</v>
      </c>
    </row>
    <row r="1114" spans="1:45" ht="15" customHeight="1">
      <c r="A1114" s="662"/>
      <c r="B1114" s="145"/>
      <c r="C1114" s="157" t="s">
        <v>5298</v>
      </c>
      <c r="D1114" s="884" t="str">
        <f t="shared" si="203"/>
        <v/>
      </c>
      <c r="E1114" s="884"/>
      <c r="F1114" s="884"/>
      <c r="G1114" s="884"/>
      <c r="H1114" s="884"/>
      <c r="I1114" s="884"/>
      <c r="J1114" s="884"/>
      <c r="K1114" s="719"/>
      <c r="L1114" s="719"/>
      <c r="M1114" s="719"/>
      <c r="N1114" s="719"/>
      <c r="O1114" s="719"/>
      <c r="P1114" s="719"/>
      <c r="Q1114" s="719"/>
      <c r="R1114" s="719"/>
      <c r="S1114" s="719"/>
      <c r="T1114" s="719"/>
      <c r="U1114" s="719"/>
      <c r="V1114" s="719"/>
      <c r="W1114" s="719"/>
      <c r="X1114" s="719"/>
      <c r="Y1114" s="719"/>
      <c r="Z1114" s="719"/>
      <c r="AA1114" s="719"/>
      <c r="AB1114" s="719"/>
      <c r="AC1114" s="719"/>
      <c r="AD1114" s="719"/>
      <c r="AE1114" s="164"/>
      <c r="AF1114" s="164"/>
      <c r="AG1114" s="199">
        <f>IF(AND(COUNTBLANK(D1114)=1,COUNTA(K1114:AD1114)=0),0,IF(AND(COUNTBLANK(D1114)=0,COUNTA(K1114:AD1114)=4),0,1))</f>
        <v>0</v>
      </c>
      <c r="AH1114" s="293">
        <f t="shared" si="205"/>
        <v>0</v>
      </c>
      <c r="AI1114" s="294">
        <f t="shared" si="206"/>
        <v>0</v>
      </c>
      <c r="AJ1114" s="295">
        <f t="shared" si="207"/>
        <v>0</v>
      </c>
      <c r="AK1114" s="296">
        <f t="shared" si="208"/>
        <v>0</v>
      </c>
      <c r="AL1114" s="298">
        <f t="shared" si="209"/>
        <v>0</v>
      </c>
      <c r="AM1114" s="164"/>
      <c r="AN1114" s="402">
        <f t="shared" si="210"/>
        <v>0</v>
      </c>
      <c r="AO1114" s="370" t="str">
        <f>IF(AN1114=0,"",
IF(SUM($AN$995:AN1114)=1,AP1114,
IF($AN$1115&gt;SUM($AN$995:AN1114),_xlfn.CONCAT(", ",AP1114),
IF($AN$1115=SUM($AN$995:AN1114),_xlfn.CONCAT(" y ",AP1114)))))</f>
        <v/>
      </c>
      <c r="AP1114" s="156" t="s">
        <v>5299</v>
      </c>
      <c r="AQ1114" s="272">
        <f t="shared" si="211"/>
        <v>0</v>
      </c>
      <c r="AR1114" s="273" t="str">
        <f>IF(AQ1114=0,"",
IF(SUM(AQ995:AQ1114)=1,AS1114,
IF(AQ1115&gt;SUM(AQ995:AQ1114),_xlfn.CONCAT(", ",AS1114),
IF(AQ1115=SUM(AQ995:AQ1114),_xlfn.CONCAT(" y ",AS1114)))))</f>
        <v/>
      </c>
      <c r="AS1114" s="156" t="s">
        <v>5299</v>
      </c>
    </row>
    <row r="1115" spans="1:45" ht="15" customHeight="1">
      <c r="A1115" s="57"/>
      <c r="B1115" s="26"/>
      <c r="C1115" s="198"/>
      <c r="D1115" s="198"/>
      <c r="E1115" s="198"/>
      <c r="F1115" s="198"/>
      <c r="G1115" s="198"/>
      <c r="H1115" s="198"/>
      <c r="I1115" s="198"/>
      <c r="J1115" s="67" t="s">
        <v>5527</v>
      </c>
      <c r="K1115" s="716">
        <f>IF(AND(SUM(K995:O1114)=0,COUNTIF(K995:O1114,"NS")&gt;0),"NS",
IF(AND(SUM(K995:O1114)=0,COUNTIF(K995:O1114,0)&gt;0),0,
IF(AND(SUM(K995:O1114)=0,COUNTIF(K995:O1114,"NA")&gt;0),"NA",
SUM(K995:O1114))))</f>
        <v>0</v>
      </c>
      <c r="L1115" s="716"/>
      <c r="M1115" s="716"/>
      <c r="N1115" s="716"/>
      <c r="O1115" s="716"/>
      <c r="P1115" s="716">
        <f>IF(AND(SUM(P995:T1114)=0,COUNTIF(P995:T1114,"NS")&gt;0),"NS",
IF(AND(SUM(P995:T1114)=0,COUNTIF(P995:T1114,0)&gt;0),0,
IF(AND(SUM(P995:T1114)=0,COUNTIF(P995:T1114,"NA")&gt;0),"NA",
SUM(P995:T1114))))</f>
        <v>0</v>
      </c>
      <c r="Q1115" s="716"/>
      <c r="R1115" s="716"/>
      <c r="S1115" s="716"/>
      <c r="T1115" s="716"/>
      <c r="U1115" s="716">
        <f>IF(AND(SUM(U995:Y1114)=0,COUNTIF(U995:Y1114,"NS")&gt;0),"NS",
IF(AND(SUM(U995:Y1114)=0,COUNTIF(U995:Y1114,0)&gt;0),0,
IF(AND(SUM(U995:Y1114)=0,COUNTIF(U995:Y1114,"NA")&gt;0),"NA",
SUM(U995:Y1114))))</f>
        <v>0</v>
      </c>
      <c r="V1115" s="716"/>
      <c r="W1115" s="716"/>
      <c r="X1115" s="716"/>
      <c r="Y1115" s="716"/>
      <c r="Z1115" s="716">
        <f>IF(AND(SUM(Z995:AD1114)=0,COUNTIF(Z995:AD1114,"NS")&gt;0),"NS",
IF(AND(SUM(Z995:AD1114)=0,COUNTIF(Z995:AD1114,0)&gt;0),0,
IF(AND(SUM(Z995:AD1114)=0,COUNTIF(Z995:AD1114,"NA")&gt;0),"NA",
SUM(Z995:AD1114))))</f>
        <v>0</v>
      </c>
      <c r="AA1115" s="716"/>
      <c r="AB1115" s="716"/>
      <c r="AC1115" s="716"/>
      <c r="AD1115" s="716"/>
      <c r="AE1115" s="164"/>
      <c r="AF1115" s="164"/>
      <c r="AG1115" s="203">
        <f>SUM(AG995:AG1114)</f>
        <v>72</v>
      </c>
      <c r="AH1115" s="301"/>
      <c r="AI1115" s="302"/>
      <c r="AJ1115" s="301"/>
      <c r="AK1115" s="291">
        <f>SUM(AK995:AK1114)</f>
        <v>0</v>
      </c>
      <c r="AL1115" s="297">
        <f>SUM(AL995:AL1114)</f>
        <v>0</v>
      </c>
      <c r="AM1115" s="164"/>
      <c r="AN1115" s="274">
        <f>SUM(AN995:AN1114)</f>
        <v>72</v>
      </c>
      <c r="AO1115" s="274" t="str">
        <f>IF(AN1115=0,"",_xlfn.CONCAT(AO995:AO1114))</f>
        <v>1, 2, 3, 4, 5, 6, 7, 8, 9, 10, 11, 12, 13, 14, 15, 16, 17, 18, 19, 20, 21, 22, 23, 24, 25, 26, 27, 28, 29, 30, 31, 32, 33, 34, 35, 36, 37, 38, 39, 40, 41, 42, 43, 44, 45, 46, 47, 48, 49, 50, 51, 52, 53, 54, 55, 56, 57, 58, 59, 60, 61, 62, 63, 64, 65, 66, 67, 68, 69, 70, 71 y 72</v>
      </c>
      <c r="AP1115" s="275" t="str">
        <f>IF(AN1115=0,"",
IF(AN1115&gt;10,"Favor de ingresar toda la información requerida en la pregunta",
IF(AN1115=1,_xlfn.CONCAT("Favor de revisar la información capturada en el numeral ",AO1115),_xlfn.CONCAT("Favor de revisar la información capturada en los numerales ",AO1115))))</f>
        <v>Favor de ingresar toda la información requerida en la pregunta</v>
      </c>
      <c r="AQ1115" s="274">
        <f>SUM(AQ995:AQ1114)</f>
        <v>0</v>
      </c>
      <c r="AR1115" s="274" t="str">
        <f>IF(AQ1115=0,"",_xlfn.CONCAT(AR995:AR1114))</f>
        <v/>
      </c>
      <c r="AS1115" s="275" t="str">
        <f>IF(AQ1115=0,"",
IF(AQ1115&gt;1,"Favor de revisar la suma y consistencia de totales por filas (numéricos y NS)",
IF(AQ1115=1,_xlfn.CONCAT("Favor de revisar la sumatoria del total en el numeral ",AR1115),_xlfn.CONCAT("Favor de revisar la sumatoria de los totales en los numerales ",AR1115))))</f>
        <v/>
      </c>
    </row>
    <row r="1116" spans="1:45" ht="15" customHeight="1">
      <c r="A1116" s="57"/>
      <c r="B1116" s="26"/>
      <c r="C1116" s="26"/>
      <c r="D1116" s="26"/>
      <c r="E1116" s="26"/>
      <c r="F1116" s="26"/>
      <c r="G1116" s="26"/>
      <c r="H1116" s="26"/>
      <c r="I1116" s="26"/>
      <c r="J1116" s="26"/>
      <c r="K1116" s="26"/>
      <c r="L1116" s="26"/>
      <c r="M1116" s="26"/>
      <c r="N1116" s="26"/>
      <c r="O1116" s="26"/>
      <c r="P1116" s="26"/>
      <c r="Q1116" s="26"/>
      <c r="R1116" s="26"/>
      <c r="S1116" s="26"/>
      <c r="T1116" s="26"/>
      <c r="U1116" s="26"/>
      <c r="V1116" s="26"/>
      <c r="W1116" s="26"/>
      <c r="X1116" s="26"/>
      <c r="Y1116" s="26"/>
      <c r="Z1116" s="26"/>
      <c r="AA1116" s="26"/>
      <c r="AB1116" s="26"/>
      <c r="AC1116" s="26"/>
      <c r="AD1116" s="26"/>
      <c r="AE1116" s="164"/>
      <c r="AF1116" s="164"/>
      <c r="AG1116" s="164"/>
      <c r="AH1116" s="164"/>
      <c r="AI1116" s="164"/>
      <c r="AJ1116" s="164"/>
      <c r="AK1116" s="164"/>
      <c r="AL1116" s="164"/>
      <c r="AM1116" s="164"/>
      <c r="AN1116" s="164"/>
      <c r="AO1116" s="164"/>
      <c r="AP1116" s="164"/>
      <c r="AQ1116" s="164"/>
      <c r="AR1116" s="164"/>
      <c r="AS1116" s="164"/>
    </row>
    <row r="1117" spans="1:45" ht="45" customHeight="1">
      <c r="A1117" s="57"/>
      <c r="B1117" s="26"/>
      <c r="C1117" s="900" t="s">
        <v>5373</v>
      </c>
      <c r="D1117" s="900"/>
      <c r="E1117" s="900"/>
      <c r="F1117" s="940"/>
      <c r="G1117" s="940"/>
      <c r="H1117" s="940"/>
      <c r="I1117" s="940"/>
      <c r="J1117" s="940"/>
      <c r="K1117" s="940"/>
      <c r="L1117" s="940"/>
      <c r="M1117" s="940"/>
      <c r="N1117" s="940"/>
      <c r="O1117" s="940"/>
      <c r="P1117" s="940"/>
      <c r="Q1117" s="940"/>
      <c r="R1117" s="940"/>
      <c r="S1117" s="940"/>
      <c r="T1117" s="940"/>
      <c r="U1117" s="940"/>
      <c r="V1117" s="940"/>
      <c r="W1117" s="940"/>
      <c r="X1117" s="940"/>
      <c r="Y1117" s="940"/>
      <c r="Z1117" s="940"/>
      <c r="AA1117" s="940"/>
      <c r="AB1117" s="940"/>
      <c r="AC1117" s="940"/>
      <c r="AD1117" s="940"/>
      <c r="AE1117" s="164"/>
      <c r="AF1117" s="164"/>
      <c r="AG1117" s="164"/>
      <c r="AH1117" s="164"/>
      <c r="AI1117" s="164"/>
      <c r="AJ1117" s="164"/>
      <c r="AK1117" s="164"/>
      <c r="AL1117" s="164"/>
      <c r="AM1117" s="164"/>
      <c r="AN1117" s="164"/>
      <c r="AO1117" s="164"/>
      <c r="AP1117" s="164"/>
      <c r="AQ1117" s="164"/>
      <c r="AR1117" s="164"/>
      <c r="AS1117" s="164"/>
    </row>
    <row r="1118" spans="1:45" ht="15" customHeight="1">
      <c r="A1118" s="57"/>
      <c r="B1118" s="811" t="str">
        <f>IF(AND(AM995&gt;0,F1117=""),"Ha registrado un número mayor a cero en la col. Otro tipo debe anotar el nombre de dicho(s) tipo(s) de conclusión","")</f>
        <v/>
      </c>
      <c r="C1118" s="811"/>
      <c r="D1118" s="811"/>
      <c r="E1118" s="811"/>
      <c r="F1118" s="811"/>
      <c r="G1118" s="811"/>
      <c r="H1118" s="811"/>
      <c r="I1118" s="811"/>
      <c r="J1118" s="811"/>
      <c r="K1118" s="811"/>
      <c r="L1118" s="811"/>
      <c r="M1118" s="811"/>
      <c r="N1118" s="811"/>
      <c r="O1118" s="811"/>
      <c r="P1118" s="811"/>
      <c r="Q1118" s="811"/>
      <c r="R1118" s="811"/>
      <c r="S1118" s="811"/>
      <c r="T1118" s="811"/>
      <c r="U1118" s="811"/>
      <c r="V1118" s="811"/>
      <c r="W1118" s="811"/>
      <c r="X1118" s="811"/>
      <c r="Y1118" s="811"/>
      <c r="Z1118" s="811"/>
      <c r="AA1118" s="811"/>
      <c r="AB1118" s="811"/>
      <c r="AC1118" s="811"/>
      <c r="AD1118" s="811"/>
      <c r="AE1118" s="811"/>
      <c r="AF1118" s="164"/>
      <c r="AG1118" s="164"/>
      <c r="AH1118" s="164"/>
      <c r="AI1118" s="164"/>
      <c r="AJ1118" s="164"/>
      <c r="AK1118" s="164"/>
      <c r="AL1118" s="164"/>
      <c r="AM1118" s="164"/>
      <c r="AN1118" s="164"/>
      <c r="AO1118" s="164"/>
      <c r="AP1118" s="164"/>
      <c r="AQ1118" s="164"/>
      <c r="AR1118" s="164"/>
      <c r="AS1118" s="164"/>
    </row>
    <row r="1119" spans="1:45" ht="24" customHeight="1">
      <c r="A1119" s="57"/>
      <c r="B1119" s="26"/>
      <c r="C1119" s="876" t="s">
        <v>5300</v>
      </c>
      <c r="D1119" s="876"/>
      <c r="E1119" s="876"/>
      <c r="F1119" s="876"/>
      <c r="G1119" s="876"/>
      <c r="H1119" s="876"/>
      <c r="I1119" s="876"/>
      <c r="J1119" s="876"/>
      <c r="K1119" s="876"/>
      <c r="L1119" s="876"/>
      <c r="M1119" s="876"/>
      <c r="N1119" s="876"/>
      <c r="O1119" s="876"/>
      <c r="P1119" s="876"/>
      <c r="Q1119" s="876"/>
      <c r="R1119" s="876"/>
      <c r="S1119" s="876"/>
      <c r="T1119" s="876"/>
      <c r="U1119" s="876"/>
      <c r="V1119" s="876"/>
      <c r="W1119" s="876"/>
      <c r="X1119" s="876"/>
      <c r="Y1119" s="876"/>
      <c r="Z1119" s="876"/>
      <c r="AA1119" s="876"/>
      <c r="AB1119" s="876"/>
      <c r="AC1119" s="876"/>
      <c r="AD1119" s="876"/>
      <c r="AE1119" s="164"/>
      <c r="AF1119" s="164"/>
      <c r="AG1119" s="164"/>
      <c r="AH1119" s="164"/>
      <c r="AI1119" s="164"/>
      <c r="AJ1119" s="164"/>
      <c r="AK1119" s="164"/>
      <c r="AL1119" s="164"/>
      <c r="AM1119" s="164"/>
      <c r="AN1119" s="164"/>
      <c r="AO1119" s="164"/>
      <c r="AP1119" s="164"/>
      <c r="AQ1119" s="164"/>
      <c r="AR1119" s="164"/>
      <c r="AS1119" s="164"/>
    </row>
    <row r="1120" spans="1:45" ht="60" customHeight="1">
      <c r="A1120" s="57"/>
      <c r="B1120" s="26"/>
      <c r="C1120" s="892"/>
      <c r="D1120" s="893"/>
      <c r="E1120" s="893"/>
      <c r="F1120" s="893"/>
      <c r="G1120" s="893"/>
      <c r="H1120" s="893"/>
      <c r="I1120" s="893"/>
      <c r="J1120" s="893"/>
      <c r="K1120" s="893"/>
      <c r="L1120" s="893"/>
      <c r="M1120" s="893"/>
      <c r="N1120" s="893"/>
      <c r="O1120" s="893"/>
      <c r="P1120" s="893"/>
      <c r="Q1120" s="893"/>
      <c r="R1120" s="893"/>
      <c r="S1120" s="893"/>
      <c r="T1120" s="893"/>
      <c r="U1120" s="893"/>
      <c r="V1120" s="893"/>
      <c r="W1120" s="893"/>
      <c r="X1120" s="893"/>
      <c r="Y1120" s="893"/>
      <c r="Z1120" s="893"/>
      <c r="AA1120" s="893"/>
      <c r="AB1120" s="893"/>
      <c r="AC1120" s="893"/>
      <c r="AD1120" s="894"/>
      <c r="AE1120" s="164"/>
      <c r="AF1120" s="164"/>
      <c r="AG1120" s="164"/>
      <c r="AH1120" s="164"/>
      <c r="AI1120" s="164"/>
      <c r="AJ1120" s="164"/>
      <c r="AK1120" s="164"/>
      <c r="AL1120" s="164"/>
      <c r="AM1120" s="164"/>
      <c r="AN1120" s="164"/>
      <c r="AO1120" s="164"/>
      <c r="AP1120" s="164"/>
      <c r="AQ1120" s="164"/>
      <c r="AR1120" s="164"/>
      <c r="AS1120" s="164"/>
    </row>
    <row r="1121" spans="1:37" ht="15" customHeight="1">
      <c r="A1121" s="57"/>
      <c r="B1121" s="950" t="str">
        <f>AP1115</f>
        <v>Favor de ingresar toda la información requerida en la pregunta</v>
      </c>
      <c r="C1121" s="950"/>
      <c r="D1121" s="950"/>
      <c r="E1121" s="950"/>
      <c r="F1121" s="950"/>
      <c r="G1121" s="950"/>
      <c r="H1121" s="950"/>
      <c r="I1121" s="950"/>
      <c r="J1121" s="950"/>
      <c r="K1121" s="950"/>
      <c r="L1121" s="950"/>
      <c r="M1121" s="950"/>
      <c r="N1121" s="950"/>
      <c r="O1121" s="950"/>
      <c r="P1121" s="950"/>
      <c r="Q1121" s="950"/>
      <c r="R1121" s="950"/>
      <c r="S1121" s="950"/>
      <c r="T1121" s="950"/>
      <c r="U1121" s="950"/>
      <c r="V1121" s="950"/>
      <c r="W1121" s="950"/>
      <c r="X1121" s="950"/>
      <c r="Y1121" s="950"/>
      <c r="Z1121" s="950"/>
      <c r="AA1121" s="950"/>
      <c r="AB1121" s="950"/>
      <c r="AC1121" s="950"/>
      <c r="AD1121" s="950"/>
      <c r="AE1121" s="164"/>
      <c r="AF1121" s="164"/>
      <c r="AG1121" s="164"/>
      <c r="AH1121" s="164"/>
      <c r="AI1121" s="164"/>
      <c r="AJ1121" s="164"/>
      <c r="AK1121" s="164"/>
    </row>
    <row r="1122" spans="1:37" ht="15" customHeight="1">
      <c r="A1122" s="57"/>
      <c r="B1122" s="809" t="str">
        <f>IF(AL1115&gt;0,"Alerta: debido a que cuenta con registros NS, debe proporcionar una justificación en el area de comentarios al final de la pregunta","")</f>
        <v/>
      </c>
      <c r="C1122" s="809"/>
      <c r="D1122" s="809"/>
      <c r="E1122" s="809"/>
      <c r="F1122" s="809"/>
      <c r="G1122" s="809"/>
      <c r="H1122" s="809"/>
      <c r="I1122" s="809"/>
      <c r="J1122" s="809"/>
      <c r="K1122" s="809"/>
      <c r="L1122" s="809"/>
      <c r="M1122" s="809"/>
      <c r="N1122" s="809"/>
      <c r="O1122" s="809"/>
      <c r="P1122" s="809"/>
      <c r="Q1122" s="809"/>
      <c r="R1122" s="809"/>
      <c r="S1122" s="809"/>
      <c r="T1122" s="809"/>
      <c r="U1122" s="809"/>
      <c r="V1122" s="809"/>
      <c r="W1122" s="809"/>
      <c r="X1122" s="809"/>
      <c r="Y1122" s="809"/>
      <c r="Z1122" s="809"/>
      <c r="AA1122" s="809"/>
      <c r="AB1122" s="809"/>
      <c r="AC1122" s="809"/>
      <c r="AD1122" s="809"/>
      <c r="AE1122" s="164"/>
      <c r="AF1122" s="164"/>
      <c r="AG1122" s="164"/>
      <c r="AH1122" s="164"/>
      <c r="AI1122" s="164"/>
      <c r="AJ1122" s="164"/>
      <c r="AK1122" s="164"/>
    </row>
    <row r="1123" spans="1:37" ht="15" customHeight="1">
      <c r="A1123" s="57"/>
      <c r="B1123" s="811" t="str">
        <f>AS1115</f>
        <v/>
      </c>
      <c r="C1123" s="811"/>
      <c r="D1123" s="811"/>
      <c r="E1123" s="811"/>
      <c r="F1123" s="811"/>
      <c r="G1123" s="811"/>
      <c r="H1123" s="811"/>
      <c r="I1123" s="811"/>
      <c r="J1123" s="811"/>
      <c r="K1123" s="811"/>
      <c r="L1123" s="811"/>
      <c r="M1123" s="811"/>
      <c r="N1123" s="811"/>
      <c r="O1123" s="811"/>
      <c r="P1123" s="811"/>
      <c r="Q1123" s="811"/>
      <c r="R1123" s="811"/>
      <c r="S1123" s="811"/>
      <c r="T1123" s="811"/>
      <c r="U1123" s="811"/>
      <c r="V1123" s="811"/>
      <c r="W1123" s="811"/>
      <c r="X1123" s="811"/>
      <c r="Y1123" s="811"/>
      <c r="Z1123" s="811"/>
      <c r="AA1123" s="811"/>
      <c r="AB1123" s="811"/>
      <c r="AC1123" s="811"/>
      <c r="AD1123" s="811"/>
      <c r="AE1123" s="164"/>
      <c r="AF1123" s="164"/>
      <c r="AG1123" s="164"/>
      <c r="AH1123" s="164"/>
      <c r="AI1123" s="164"/>
      <c r="AJ1123" s="164"/>
      <c r="AK1123" s="164"/>
    </row>
    <row r="1124" spans="1:37" ht="15" customHeight="1">
      <c r="A1124" s="57"/>
      <c r="B1124" s="26"/>
      <c r="C1124" s="26"/>
      <c r="D1124" s="26"/>
      <c r="E1124" s="26"/>
      <c r="F1124" s="26"/>
      <c r="G1124" s="26"/>
      <c r="H1124" s="26"/>
      <c r="I1124" s="26"/>
      <c r="J1124" s="26"/>
      <c r="K1124" s="26"/>
      <c r="L1124" s="26"/>
      <c r="M1124" s="26"/>
      <c r="N1124" s="26"/>
      <c r="O1124" s="26"/>
      <c r="P1124" s="26"/>
      <c r="Q1124" s="26"/>
      <c r="R1124" s="26"/>
      <c r="S1124" s="26"/>
      <c r="T1124" s="26"/>
      <c r="U1124" s="26"/>
      <c r="V1124" s="26"/>
      <c r="W1124" s="26"/>
      <c r="X1124" s="26"/>
      <c r="Y1124" s="26"/>
      <c r="Z1124" s="26"/>
      <c r="AA1124" s="26"/>
      <c r="AB1124" s="26"/>
      <c r="AC1124" s="26"/>
      <c r="AD1124" s="26"/>
      <c r="AE1124" s="164"/>
      <c r="AF1124" s="164"/>
      <c r="AG1124" s="164"/>
      <c r="AH1124" s="164"/>
      <c r="AI1124" s="164"/>
      <c r="AJ1124" s="164"/>
      <c r="AK1124" s="164"/>
    </row>
    <row r="1125" spans="1:37" ht="15" customHeight="1">
      <c r="A1125" s="57"/>
      <c r="B1125" s="26"/>
      <c r="C1125" s="26"/>
      <c r="D1125" s="26"/>
      <c r="E1125" s="26"/>
      <c r="F1125" s="26"/>
      <c r="G1125" s="26"/>
      <c r="H1125" s="26"/>
      <c r="I1125" s="26"/>
      <c r="J1125" s="26"/>
      <c r="K1125" s="26"/>
      <c r="L1125" s="26"/>
      <c r="M1125" s="26"/>
      <c r="N1125" s="26"/>
      <c r="O1125" s="26"/>
      <c r="P1125" s="26"/>
      <c r="Q1125" s="26"/>
      <c r="R1125" s="26"/>
      <c r="S1125" s="26"/>
      <c r="T1125" s="26"/>
      <c r="U1125" s="26"/>
      <c r="V1125" s="26"/>
      <c r="W1125" s="26"/>
      <c r="X1125" s="26"/>
      <c r="Y1125" s="26"/>
      <c r="Z1125" s="26"/>
      <c r="AA1125" s="26"/>
      <c r="AB1125" s="26"/>
      <c r="AC1125" s="26"/>
      <c r="AD1125" s="26"/>
      <c r="AE1125" s="164"/>
      <c r="AF1125" s="164"/>
      <c r="AG1125" s="164"/>
      <c r="AH1125" s="164"/>
      <c r="AI1125" s="164"/>
      <c r="AJ1125" s="164"/>
      <c r="AK1125" s="164"/>
    </row>
    <row r="1126" spans="1:37" ht="15" customHeight="1">
      <c r="A1126" s="57"/>
      <c r="B1126" s="26"/>
      <c r="C1126" s="26"/>
      <c r="D1126" s="26"/>
      <c r="E1126" s="26"/>
      <c r="F1126" s="26"/>
      <c r="G1126" s="26"/>
      <c r="H1126" s="26"/>
      <c r="I1126" s="26"/>
      <c r="J1126" s="26"/>
      <c r="K1126" s="26"/>
      <c r="L1126" s="26"/>
      <c r="M1126" s="26"/>
      <c r="N1126" s="26"/>
      <c r="O1126" s="26"/>
      <c r="P1126" s="26"/>
      <c r="Q1126" s="26"/>
      <c r="R1126" s="26"/>
      <c r="S1126" s="26"/>
      <c r="T1126" s="26"/>
      <c r="U1126" s="26"/>
      <c r="V1126" s="26"/>
      <c r="W1126" s="26"/>
      <c r="X1126" s="26"/>
      <c r="Y1126" s="26"/>
      <c r="Z1126" s="26"/>
      <c r="AA1126" s="26"/>
      <c r="AB1126" s="26"/>
      <c r="AC1126" s="26"/>
      <c r="AD1126" s="26"/>
      <c r="AE1126" s="164"/>
      <c r="AF1126" s="164"/>
      <c r="AG1126" s="164"/>
      <c r="AH1126" s="164"/>
      <c r="AI1126" s="164"/>
      <c r="AJ1126" s="164"/>
      <c r="AK1126" s="164"/>
    </row>
    <row r="1127" spans="1:37" customFormat="1" ht="36" customHeight="1">
      <c r="A1127" s="22" t="s">
        <v>5694</v>
      </c>
      <c r="B1127" s="945" t="s">
        <v>5695</v>
      </c>
      <c r="C1127" s="945"/>
      <c r="D1127" s="945"/>
      <c r="E1127" s="945"/>
      <c r="F1127" s="945"/>
      <c r="G1127" s="945"/>
      <c r="H1127" s="945"/>
      <c r="I1127" s="945"/>
      <c r="J1127" s="945"/>
      <c r="K1127" s="945"/>
      <c r="L1127" s="945"/>
      <c r="M1127" s="945"/>
      <c r="N1127" s="945"/>
      <c r="O1127" s="945"/>
      <c r="P1127" s="945"/>
      <c r="Q1127" s="945"/>
      <c r="R1127" s="945"/>
      <c r="S1127" s="945"/>
      <c r="T1127" s="945"/>
      <c r="U1127" s="945"/>
      <c r="V1127" s="945"/>
      <c r="W1127" s="945"/>
      <c r="X1127" s="945"/>
      <c r="Y1127" s="945"/>
      <c r="Z1127" s="945"/>
      <c r="AA1127" s="945"/>
      <c r="AB1127" s="945"/>
      <c r="AC1127" s="945"/>
      <c r="AD1127" s="945"/>
    </row>
    <row r="1128" spans="1:37" customFormat="1" ht="24" customHeight="1">
      <c r="A1128" s="22"/>
      <c r="B1128" s="26"/>
      <c r="C1128" s="733" t="s">
        <v>5696</v>
      </c>
      <c r="D1128" s="851"/>
      <c r="E1128" s="851"/>
      <c r="F1128" s="851"/>
      <c r="G1128" s="851"/>
      <c r="H1128" s="851"/>
      <c r="I1128" s="851"/>
      <c r="J1128" s="851"/>
      <c r="K1128" s="851"/>
      <c r="L1128" s="851"/>
      <c r="M1128" s="851"/>
      <c r="N1128" s="851"/>
      <c r="O1128" s="851"/>
      <c r="P1128" s="851"/>
      <c r="Q1128" s="851"/>
      <c r="R1128" s="851"/>
      <c r="S1128" s="851"/>
      <c r="T1128" s="851"/>
      <c r="U1128" s="851"/>
      <c r="V1128" s="851"/>
      <c r="W1128" s="851"/>
      <c r="X1128" s="851"/>
      <c r="Y1128" s="851"/>
      <c r="Z1128" s="851"/>
      <c r="AA1128" s="851"/>
      <c r="AB1128" s="851"/>
      <c r="AC1128" s="851"/>
      <c r="AD1128" s="851"/>
    </row>
    <row r="1129" spans="1:37" customFormat="1">
      <c r="A1129" s="22"/>
      <c r="B1129" s="26"/>
      <c r="C1129" s="26"/>
      <c r="D1129" s="26"/>
      <c r="E1129" s="26"/>
      <c r="F1129" s="26"/>
      <c r="G1129" s="26"/>
      <c r="H1129" s="26"/>
      <c r="I1129" s="26"/>
      <c r="J1129" s="26"/>
      <c r="K1129" s="26"/>
      <c r="L1129" s="26"/>
      <c r="M1129" s="26"/>
      <c r="N1129" s="26"/>
      <c r="O1129" s="26"/>
      <c r="P1129" s="26"/>
      <c r="Q1129" s="26"/>
      <c r="R1129" s="26"/>
      <c r="S1129" s="26"/>
      <c r="T1129" s="26"/>
      <c r="U1129" s="26"/>
      <c r="V1129" s="26"/>
      <c r="W1129" s="26"/>
      <c r="X1129" s="26"/>
      <c r="Y1129" s="26"/>
      <c r="Z1129" s="26"/>
      <c r="AA1129" s="26"/>
      <c r="AB1129" s="26"/>
      <c r="AC1129" s="26"/>
      <c r="AD1129" s="26"/>
      <c r="AI1129" s="770" t="s">
        <v>5082</v>
      </c>
      <c r="AJ1129" s="770"/>
      <c r="AK1129" s="770"/>
    </row>
    <row r="1130" spans="1:37" ht="24" customHeight="1">
      <c r="A1130" s="57"/>
      <c r="B1130" s="26"/>
      <c r="C1130" s="710" t="s">
        <v>5083</v>
      </c>
      <c r="D1130" s="710"/>
      <c r="E1130" s="710"/>
      <c r="F1130" s="710"/>
      <c r="G1130" s="710"/>
      <c r="H1130" s="710"/>
      <c r="I1130" s="710"/>
      <c r="J1130" s="710"/>
      <c r="K1130" s="710"/>
      <c r="L1130" s="710"/>
      <c r="M1130" s="710"/>
      <c r="N1130" s="710"/>
      <c r="O1130" s="710"/>
      <c r="P1130" s="710"/>
      <c r="Q1130" s="710"/>
      <c r="R1130" s="710"/>
      <c r="S1130" s="710"/>
      <c r="T1130" s="710"/>
      <c r="U1130" s="710"/>
      <c r="V1130" s="710"/>
      <c r="W1130" s="710"/>
      <c r="X1130" s="710"/>
      <c r="Y1130" s="707" t="s">
        <v>5697</v>
      </c>
      <c r="Z1130" s="708"/>
      <c r="AA1130" s="708"/>
      <c r="AB1130" s="708"/>
      <c r="AC1130" s="708"/>
      <c r="AD1130" s="709"/>
      <c r="AE1130" s="164"/>
      <c r="AF1130" s="164"/>
      <c r="AG1130" s="287" t="s">
        <v>5088</v>
      </c>
      <c r="AH1130" s="297" t="s">
        <v>5089</v>
      </c>
      <c r="AI1130" s="401" t="s">
        <v>5092</v>
      </c>
      <c r="AJ1130" s="270" t="s">
        <v>5093</v>
      </c>
      <c r="AK1130" s="369" t="s">
        <v>5094</v>
      </c>
    </row>
    <row r="1131" spans="1:37" ht="15" customHeight="1">
      <c r="A1131" s="57"/>
      <c r="B1131" s="26"/>
      <c r="C1131" s="165" t="s">
        <v>5008</v>
      </c>
      <c r="D1131" s="852" t="str">
        <f>IF(D40="","",D40)</f>
        <v>OFICINA DEL C GOBERNADOR</v>
      </c>
      <c r="E1131" s="853"/>
      <c r="F1131" s="853"/>
      <c r="G1131" s="853"/>
      <c r="H1131" s="853"/>
      <c r="I1131" s="853"/>
      <c r="J1131" s="853"/>
      <c r="K1131" s="853"/>
      <c r="L1131" s="853"/>
      <c r="M1131" s="853"/>
      <c r="N1131" s="853"/>
      <c r="O1131" s="853"/>
      <c r="P1131" s="853"/>
      <c r="Q1131" s="853"/>
      <c r="R1131" s="853"/>
      <c r="S1131" s="853"/>
      <c r="T1131" s="853"/>
      <c r="U1131" s="853"/>
      <c r="V1131" s="853"/>
      <c r="W1131" s="853"/>
      <c r="X1131" s="854"/>
      <c r="Y1131" s="713"/>
      <c r="Z1131" s="714"/>
      <c r="AA1131" s="714"/>
      <c r="AB1131" s="714"/>
      <c r="AC1131" s="714"/>
      <c r="AD1131" s="715"/>
      <c r="AE1131" s="164"/>
      <c r="AF1131" s="164"/>
      <c r="AG1131" s="199">
        <f>IF(AND(COUNTBLANK(D1131)=1,COUNTA(Y1131)=0),0,IF(AND(COUNTBLANK(D1131)=0,COUNTA(Y1131)=1),0,1))</f>
        <v>1</v>
      </c>
      <c r="AH1131" s="298">
        <f>COUNTIF(Y1131,"NS")</f>
        <v>0</v>
      </c>
      <c r="AI1131" s="402">
        <f>IF(AG1131=0,0,1)</f>
        <v>1</v>
      </c>
      <c r="AJ1131" s="370" t="str">
        <f>IF(AI1131=0,"",
IF(SUM($AI$1131:AI1131)=1,AK1131,
IF($AI$1251&gt;SUM($AI$1131:AI1131),_xlfn.CONCAT(", ",AK1131),
IF($AI$1251=SUM($AI$1131:AI1131),_xlfn.CONCAT(" y ",AK1131)))))</f>
        <v>1</v>
      </c>
      <c r="AK1131" s="156" t="s">
        <v>5095</v>
      </c>
    </row>
    <row r="1132" spans="1:37" ht="15" customHeight="1">
      <c r="A1132" s="57"/>
      <c r="B1132" s="26"/>
      <c r="C1132" s="165" t="s">
        <v>5010</v>
      </c>
      <c r="D1132" s="852" t="str">
        <f t="shared" ref="D1132:D1195" si="212">IF(D41="","",D41)</f>
        <v>SECRETARIA DE DESARROLLO AGROPECUARIO RURAL Y PESCA</v>
      </c>
      <c r="E1132" s="853"/>
      <c r="F1132" s="853"/>
      <c r="G1132" s="853"/>
      <c r="H1132" s="853"/>
      <c r="I1132" s="853"/>
      <c r="J1132" s="853"/>
      <c r="K1132" s="853"/>
      <c r="L1132" s="853"/>
      <c r="M1132" s="853"/>
      <c r="N1132" s="853"/>
      <c r="O1132" s="853"/>
      <c r="P1132" s="853"/>
      <c r="Q1132" s="853"/>
      <c r="R1132" s="853"/>
      <c r="S1132" s="853"/>
      <c r="T1132" s="853"/>
      <c r="U1132" s="853"/>
      <c r="V1132" s="853"/>
      <c r="W1132" s="853"/>
      <c r="X1132" s="854"/>
      <c r="Y1132" s="713"/>
      <c r="Z1132" s="714"/>
      <c r="AA1132" s="714"/>
      <c r="AB1132" s="714"/>
      <c r="AC1132" s="714"/>
      <c r="AD1132" s="715"/>
      <c r="AE1132" s="164"/>
      <c r="AF1132" s="164"/>
      <c r="AG1132" s="199">
        <f t="shared" ref="AG1132:AG1195" si="213">IF(AND(COUNTBLANK(D1132)=1,COUNTA(Y1132)=0),0,IF(AND(COUNTBLANK(D1132)=0,COUNTA(Y1132)=1),0,1))</f>
        <v>1</v>
      </c>
      <c r="AH1132" s="298">
        <f t="shared" ref="AH1132:AH1195" si="214">COUNTIF(Y1132,"NS")</f>
        <v>0</v>
      </c>
      <c r="AI1132" s="402">
        <f t="shared" ref="AI1132:AI1195" si="215">IF(AG1132=0,0,1)</f>
        <v>1</v>
      </c>
      <c r="AJ1132" s="370" t="str">
        <f>IF(AI1132=0,"",
IF(SUM($AI$1131:AI1132)=1,AK1132,
IF($AN$1115&gt;SUM($AI$1131:AI1132),_xlfn.CONCAT(", ",AK1132),
IF($AN$1115=SUM($AI$1131:AI1132),_xlfn.CONCAT(" y ",AK1132)))))</f>
        <v>, 2</v>
      </c>
      <c r="AK1132" s="156" t="s">
        <v>5096</v>
      </c>
    </row>
    <row r="1133" spans="1:37" ht="15" customHeight="1">
      <c r="A1133" s="57"/>
      <c r="B1133" s="26"/>
      <c r="C1133" s="165" t="s">
        <v>5012</v>
      </c>
      <c r="D1133" s="852" t="str">
        <f t="shared" si="212"/>
        <v>SECRETARIA DE SALUD</v>
      </c>
      <c r="E1133" s="853"/>
      <c r="F1133" s="853"/>
      <c r="G1133" s="853"/>
      <c r="H1133" s="853"/>
      <c r="I1133" s="853"/>
      <c r="J1133" s="853"/>
      <c r="K1133" s="853"/>
      <c r="L1133" s="853"/>
      <c r="M1133" s="853"/>
      <c r="N1133" s="853"/>
      <c r="O1133" s="853"/>
      <c r="P1133" s="853"/>
      <c r="Q1133" s="853"/>
      <c r="R1133" s="853"/>
      <c r="S1133" s="853"/>
      <c r="T1133" s="853"/>
      <c r="U1133" s="853"/>
      <c r="V1133" s="853"/>
      <c r="W1133" s="853"/>
      <c r="X1133" s="854"/>
      <c r="Y1133" s="713"/>
      <c r="Z1133" s="714"/>
      <c r="AA1133" s="714"/>
      <c r="AB1133" s="714"/>
      <c r="AC1133" s="714"/>
      <c r="AD1133" s="715"/>
      <c r="AE1133" s="164"/>
      <c r="AF1133" s="164"/>
      <c r="AG1133" s="199">
        <f t="shared" si="213"/>
        <v>1</v>
      </c>
      <c r="AH1133" s="298">
        <f t="shared" si="214"/>
        <v>0</v>
      </c>
      <c r="AI1133" s="402">
        <f t="shared" si="215"/>
        <v>1</v>
      </c>
      <c r="AJ1133" s="370" t="str">
        <f>IF(AI1133=0,"",
IF(SUM($AI$1131:AI1133)=1,AK1133,
IF($AN$1115&gt;SUM($AI$1131:AI1133),_xlfn.CONCAT(", ",AK1133),
IF($AN$1115=SUM($AI$1131:AI1133),_xlfn.CONCAT(" y ",AK1133)))))</f>
        <v>, 3</v>
      </c>
      <c r="AK1133" s="156" t="s">
        <v>5097</v>
      </c>
    </row>
    <row r="1134" spans="1:37" ht="15" customHeight="1">
      <c r="A1134" s="57"/>
      <c r="B1134" s="26"/>
      <c r="C1134" s="165" t="s">
        <v>5014</v>
      </c>
      <c r="D1134" s="852" t="str">
        <f t="shared" si="212"/>
        <v>SECRETARIA DE EDUCACION</v>
      </c>
      <c r="E1134" s="853"/>
      <c r="F1134" s="853"/>
      <c r="G1134" s="853"/>
      <c r="H1134" s="853"/>
      <c r="I1134" s="853"/>
      <c r="J1134" s="853"/>
      <c r="K1134" s="853"/>
      <c r="L1134" s="853"/>
      <c r="M1134" s="853"/>
      <c r="N1134" s="853"/>
      <c r="O1134" s="853"/>
      <c r="P1134" s="853"/>
      <c r="Q1134" s="853"/>
      <c r="R1134" s="853"/>
      <c r="S1134" s="853"/>
      <c r="T1134" s="853"/>
      <c r="U1134" s="853"/>
      <c r="V1134" s="853"/>
      <c r="W1134" s="853"/>
      <c r="X1134" s="854"/>
      <c r="Y1134" s="713"/>
      <c r="Z1134" s="714"/>
      <c r="AA1134" s="714"/>
      <c r="AB1134" s="714"/>
      <c r="AC1134" s="714"/>
      <c r="AD1134" s="715"/>
      <c r="AE1134" s="164"/>
      <c r="AF1134" s="164"/>
      <c r="AG1134" s="199">
        <f t="shared" si="213"/>
        <v>1</v>
      </c>
      <c r="AH1134" s="298">
        <f t="shared" si="214"/>
        <v>0</v>
      </c>
      <c r="AI1134" s="402">
        <f t="shared" si="215"/>
        <v>1</v>
      </c>
      <c r="AJ1134" s="370" t="str">
        <f>IF(AI1134=0,"",
IF(SUM($AI$1131:AI1134)=1,AK1134,
IF($AN$1115&gt;SUM($AI$1131:AI1134),_xlfn.CONCAT(", ",AK1134),
IF($AN$1115=SUM($AI$1131:AI1134),_xlfn.CONCAT(" y ",AK1134)))))</f>
        <v>, 4</v>
      </c>
      <c r="AK1134" s="156" t="s">
        <v>5098</v>
      </c>
    </row>
    <row r="1135" spans="1:37" ht="15" customHeight="1">
      <c r="A1135" s="57"/>
      <c r="B1135" s="26"/>
      <c r="C1135" s="165" t="s">
        <v>5016</v>
      </c>
      <c r="D1135" s="852" t="str">
        <f t="shared" si="212"/>
        <v>SECRETARIA DE DESARROLLO SOCIAL</v>
      </c>
      <c r="E1135" s="853"/>
      <c r="F1135" s="853"/>
      <c r="G1135" s="853"/>
      <c r="H1135" s="853"/>
      <c r="I1135" s="853"/>
      <c r="J1135" s="853"/>
      <c r="K1135" s="853"/>
      <c r="L1135" s="853"/>
      <c r="M1135" s="853"/>
      <c r="N1135" s="853"/>
      <c r="O1135" s="853"/>
      <c r="P1135" s="853"/>
      <c r="Q1135" s="853"/>
      <c r="R1135" s="853"/>
      <c r="S1135" s="853"/>
      <c r="T1135" s="853"/>
      <c r="U1135" s="853"/>
      <c r="V1135" s="853"/>
      <c r="W1135" s="853"/>
      <c r="X1135" s="854"/>
      <c r="Y1135" s="713"/>
      <c r="Z1135" s="714"/>
      <c r="AA1135" s="714"/>
      <c r="AB1135" s="714"/>
      <c r="AC1135" s="714"/>
      <c r="AD1135" s="715"/>
      <c r="AE1135" s="164"/>
      <c r="AF1135" s="164"/>
      <c r="AG1135" s="199">
        <f t="shared" si="213"/>
        <v>1</v>
      </c>
      <c r="AH1135" s="298">
        <f t="shared" si="214"/>
        <v>0</v>
      </c>
      <c r="AI1135" s="402">
        <f t="shared" si="215"/>
        <v>1</v>
      </c>
      <c r="AJ1135" s="370" t="str">
        <f>IF(AI1135=0,"",
IF(SUM($AI$1131:AI1135)=1,AK1135,
IF($AN$1115&gt;SUM($AI$1131:AI1135),_xlfn.CONCAT(", ",AK1135),
IF($AN$1115=SUM($AI$1131:AI1135),_xlfn.CONCAT(" y ",AK1135)))))</f>
        <v>, 5</v>
      </c>
      <c r="AK1135" s="156" t="s">
        <v>5099</v>
      </c>
    </row>
    <row r="1136" spans="1:37" ht="15" customHeight="1">
      <c r="A1136" s="57"/>
      <c r="B1136" s="26"/>
      <c r="C1136" s="165" t="s">
        <v>5018</v>
      </c>
      <c r="D1136" s="852" t="str">
        <f t="shared" si="212"/>
        <v>SECRETARIA DE DESARROLLO ECONOMICO Y PORTUARIO</v>
      </c>
      <c r="E1136" s="853"/>
      <c r="F1136" s="853"/>
      <c r="G1136" s="853"/>
      <c r="H1136" s="853"/>
      <c r="I1136" s="853"/>
      <c r="J1136" s="853"/>
      <c r="K1136" s="853"/>
      <c r="L1136" s="853"/>
      <c r="M1136" s="853"/>
      <c r="N1136" s="853"/>
      <c r="O1136" s="853"/>
      <c r="P1136" s="853"/>
      <c r="Q1136" s="853"/>
      <c r="R1136" s="853"/>
      <c r="S1136" s="853"/>
      <c r="T1136" s="853"/>
      <c r="U1136" s="853"/>
      <c r="V1136" s="853"/>
      <c r="W1136" s="853"/>
      <c r="X1136" s="854"/>
      <c r="Y1136" s="713"/>
      <c r="Z1136" s="714"/>
      <c r="AA1136" s="714"/>
      <c r="AB1136" s="714"/>
      <c r="AC1136" s="714"/>
      <c r="AD1136" s="715"/>
      <c r="AE1136" s="164"/>
      <c r="AF1136" s="164"/>
      <c r="AG1136" s="199">
        <f t="shared" si="213"/>
        <v>1</v>
      </c>
      <c r="AH1136" s="298">
        <f t="shared" si="214"/>
        <v>0</v>
      </c>
      <c r="AI1136" s="402">
        <f t="shared" si="215"/>
        <v>1</v>
      </c>
      <c r="AJ1136" s="370" t="str">
        <f>IF(AI1136=0,"",
IF(SUM($AI$1131:AI1136)=1,AK1136,
IF($AN$1115&gt;SUM($AI$1131:AI1136),_xlfn.CONCAT(", ",AK1136),
IF($AN$1115=SUM($AI$1131:AI1136),_xlfn.CONCAT(" y ",AK1136)))))</f>
        <v>, 6</v>
      </c>
      <c r="AK1136" s="156" t="s">
        <v>5100</v>
      </c>
    </row>
    <row r="1137" spans="1:37" ht="15" customHeight="1">
      <c r="A1137" s="57"/>
      <c r="B1137" s="26"/>
      <c r="C1137" s="165" t="s">
        <v>5020</v>
      </c>
      <c r="D1137" s="852" t="str">
        <f t="shared" si="212"/>
        <v>SECRETARIA DE GOBIERNO</v>
      </c>
      <c r="E1137" s="853"/>
      <c r="F1137" s="853"/>
      <c r="G1137" s="853"/>
      <c r="H1137" s="853"/>
      <c r="I1137" s="853"/>
      <c r="J1137" s="853"/>
      <c r="K1137" s="853"/>
      <c r="L1137" s="853"/>
      <c r="M1137" s="853"/>
      <c r="N1137" s="853"/>
      <c r="O1137" s="853"/>
      <c r="P1137" s="853"/>
      <c r="Q1137" s="853"/>
      <c r="R1137" s="853"/>
      <c r="S1137" s="853"/>
      <c r="T1137" s="853"/>
      <c r="U1137" s="853"/>
      <c r="V1137" s="853"/>
      <c r="W1137" s="853"/>
      <c r="X1137" s="854"/>
      <c r="Y1137" s="713"/>
      <c r="Z1137" s="714"/>
      <c r="AA1137" s="714"/>
      <c r="AB1137" s="714"/>
      <c r="AC1137" s="714"/>
      <c r="AD1137" s="715"/>
      <c r="AE1137" s="164"/>
      <c r="AF1137" s="164"/>
      <c r="AG1137" s="199">
        <f t="shared" si="213"/>
        <v>1</v>
      </c>
      <c r="AH1137" s="298">
        <f t="shared" si="214"/>
        <v>0</v>
      </c>
      <c r="AI1137" s="402">
        <f t="shared" si="215"/>
        <v>1</v>
      </c>
      <c r="AJ1137" s="370" t="str">
        <f>IF(AI1137=0,"",
IF(SUM($AI$1131:AI1137)=1,AK1137,
IF($AN$1115&gt;SUM($AI$1131:AI1137),_xlfn.CONCAT(", ",AK1137),
IF($AN$1115=SUM($AI$1131:AI1137),_xlfn.CONCAT(" y ",AK1137)))))</f>
        <v>, 7</v>
      </c>
      <c r="AK1137" s="156" t="s">
        <v>5101</v>
      </c>
    </row>
    <row r="1138" spans="1:37" ht="15" customHeight="1">
      <c r="A1138" s="57"/>
      <c r="B1138" s="26"/>
      <c r="C1138" s="165" t="s">
        <v>5022</v>
      </c>
      <c r="D1138" s="852" t="str">
        <f t="shared" si="212"/>
        <v>SECRETARIA DE FINANZAS Y PLANEACION</v>
      </c>
      <c r="E1138" s="853"/>
      <c r="F1138" s="853"/>
      <c r="G1138" s="853"/>
      <c r="H1138" s="853"/>
      <c r="I1138" s="853"/>
      <c r="J1138" s="853"/>
      <c r="K1138" s="853"/>
      <c r="L1138" s="853"/>
      <c r="M1138" s="853"/>
      <c r="N1138" s="853"/>
      <c r="O1138" s="853"/>
      <c r="P1138" s="853"/>
      <c r="Q1138" s="853"/>
      <c r="R1138" s="853"/>
      <c r="S1138" s="853"/>
      <c r="T1138" s="853"/>
      <c r="U1138" s="853"/>
      <c r="V1138" s="853"/>
      <c r="W1138" s="853"/>
      <c r="X1138" s="854"/>
      <c r="Y1138" s="713"/>
      <c r="Z1138" s="714"/>
      <c r="AA1138" s="714"/>
      <c r="AB1138" s="714"/>
      <c r="AC1138" s="714"/>
      <c r="AD1138" s="715"/>
      <c r="AE1138" s="164"/>
      <c r="AF1138" s="164"/>
      <c r="AG1138" s="199">
        <f t="shared" si="213"/>
        <v>1</v>
      </c>
      <c r="AH1138" s="298">
        <f t="shared" si="214"/>
        <v>0</v>
      </c>
      <c r="AI1138" s="402">
        <f t="shared" si="215"/>
        <v>1</v>
      </c>
      <c r="AJ1138" s="370" t="str">
        <f>IF(AI1138=0,"",
IF(SUM($AI$1131:AI1138)=1,AK1138,
IF($AN$1115&gt;SUM($AI$1131:AI1138),_xlfn.CONCAT(", ",AK1138),
IF($AN$1115=SUM($AI$1131:AI1138),_xlfn.CONCAT(" y ",AK1138)))))</f>
        <v>, 8</v>
      </c>
      <c r="AK1138" s="156" t="s">
        <v>5102</v>
      </c>
    </row>
    <row r="1139" spans="1:37" ht="15" customHeight="1">
      <c r="A1139" s="57"/>
      <c r="B1139" s="26"/>
      <c r="C1139" s="165" t="s">
        <v>5024</v>
      </c>
      <c r="D1139" s="852" t="str">
        <f t="shared" si="212"/>
        <v>COORDINACION GENERAL DE COMUNICACION SOCIAL</v>
      </c>
      <c r="E1139" s="853"/>
      <c r="F1139" s="853"/>
      <c r="G1139" s="853"/>
      <c r="H1139" s="853"/>
      <c r="I1139" s="853"/>
      <c r="J1139" s="853"/>
      <c r="K1139" s="853"/>
      <c r="L1139" s="853"/>
      <c r="M1139" s="853"/>
      <c r="N1139" s="853"/>
      <c r="O1139" s="853"/>
      <c r="P1139" s="853"/>
      <c r="Q1139" s="853"/>
      <c r="R1139" s="853"/>
      <c r="S1139" s="853"/>
      <c r="T1139" s="853"/>
      <c r="U1139" s="853"/>
      <c r="V1139" s="853"/>
      <c r="W1139" s="853"/>
      <c r="X1139" s="854"/>
      <c r="Y1139" s="713"/>
      <c r="Z1139" s="714"/>
      <c r="AA1139" s="714"/>
      <c r="AB1139" s="714"/>
      <c r="AC1139" s="714"/>
      <c r="AD1139" s="715"/>
      <c r="AE1139" s="164"/>
      <c r="AF1139" s="164"/>
      <c r="AG1139" s="199">
        <f t="shared" si="213"/>
        <v>1</v>
      </c>
      <c r="AH1139" s="298">
        <f t="shared" si="214"/>
        <v>0</v>
      </c>
      <c r="AI1139" s="402">
        <f t="shared" si="215"/>
        <v>1</v>
      </c>
      <c r="AJ1139" s="370" t="str">
        <f>IF(AI1139=0,"",
IF(SUM($AI$1131:AI1139)=1,AK1139,
IF($AN$1115&gt;SUM($AI$1131:AI1139),_xlfn.CONCAT(", ",AK1139),
IF($AN$1115=SUM($AI$1131:AI1139),_xlfn.CONCAT(" y ",AK1139)))))</f>
        <v>, 9</v>
      </c>
      <c r="AK1139" s="156" t="s">
        <v>5103</v>
      </c>
    </row>
    <row r="1140" spans="1:37" ht="15" customHeight="1">
      <c r="A1140" s="57"/>
      <c r="B1140" s="26"/>
      <c r="C1140" s="165" t="s">
        <v>5025</v>
      </c>
      <c r="D1140" s="852" t="str">
        <f t="shared" si="212"/>
        <v>CONTRALORIA GENERAL</v>
      </c>
      <c r="E1140" s="853"/>
      <c r="F1140" s="853"/>
      <c r="G1140" s="853"/>
      <c r="H1140" s="853"/>
      <c r="I1140" s="853"/>
      <c r="J1140" s="853"/>
      <c r="K1140" s="853"/>
      <c r="L1140" s="853"/>
      <c r="M1140" s="853"/>
      <c r="N1140" s="853"/>
      <c r="O1140" s="853"/>
      <c r="P1140" s="853"/>
      <c r="Q1140" s="853"/>
      <c r="R1140" s="853"/>
      <c r="S1140" s="853"/>
      <c r="T1140" s="853"/>
      <c r="U1140" s="853"/>
      <c r="V1140" s="853"/>
      <c r="W1140" s="853"/>
      <c r="X1140" s="854"/>
      <c r="Y1140" s="713"/>
      <c r="Z1140" s="714"/>
      <c r="AA1140" s="714"/>
      <c r="AB1140" s="714"/>
      <c r="AC1140" s="714"/>
      <c r="AD1140" s="715"/>
      <c r="AE1140" s="164"/>
      <c r="AF1140" s="164"/>
      <c r="AG1140" s="199">
        <f t="shared" si="213"/>
        <v>1</v>
      </c>
      <c r="AH1140" s="298">
        <f t="shared" si="214"/>
        <v>0</v>
      </c>
      <c r="AI1140" s="402">
        <f t="shared" si="215"/>
        <v>1</v>
      </c>
      <c r="AJ1140" s="370" t="str">
        <f>IF(AI1140=0,"",
IF(SUM($AI$1131:AI1140)=1,AK1140,
IF($AN$1115&gt;SUM($AI$1131:AI1140),_xlfn.CONCAT(", ",AK1140),
IF($AN$1115=SUM($AI$1131:AI1140),_xlfn.CONCAT(" y ",AK1140)))))</f>
        <v>, 10</v>
      </c>
      <c r="AK1140" s="156" t="s">
        <v>5104</v>
      </c>
    </row>
    <row r="1141" spans="1:37" ht="15" customHeight="1">
      <c r="A1141" s="57"/>
      <c r="B1141" s="26"/>
      <c r="C1141" s="165" t="s">
        <v>5027</v>
      </c>
      <c r="D1141" s="852" t="str">
        <f t="shared" si="212"/>
        <v>SECRETARIA DE INFRAESTRUCTURA Y OBRAS PUBLICAS</v>
      </c>
      <c r="E1141" s="853"/>
      <c r="F1141" s="853"/>
      <c r="G1141" s="853"/>
      <c r="H1141" s="853"/>
      <c r="I1141" s="853"/>
      <c r="J1141" s="853"/>
      <c r="K1141" s="853"/>
      <c r="L1141" s="853"/>
      <c r="M1141" s="853"/>
      <c r="N1141" s="853"/>
      <c r="O1141" s="853"/>
      <c r="P1141" s="853"/>
      <c r="Q1141" s="853"/>
      <c r="R1141" s="853"/>
      <c r="S1141" s="853"/>
      <c r="T1141" s="853"/>
      <c r="U1141" s="853"/>
      <c r="V1141" s="853"/>
      <c r="W1141" s="853"/>
      <c r="X1141" s="854"/>
      <c r="Y1141" s="713"/>
      <c r="Z1141" s="714"/>
      <c r="AA1141" s="714"/>
      <c r="AB1141" s="714"/>
      <c r="AC1141" s="714"/>
      <c r="AD1141" s="715"/>
      <c r="AE1141" s="164"/>
      <c r="AF1141" s="164"/>
      <c r="AG1141" s="199">
        <f t="shared" si="213"/>
        <v>1</v>
      </c>
      <c r="AH1141" s="298">
        <f t="shared" si="214"/>
        <v>0</v>
      </c>
      <c r="AI1141" s="402">
        <f t="shared" si="215"/>
        <v>1</v>
      </c>
      <c r="AJ1141" s="370" t="str">
        <f>IF(AI1141=0,"",
IF(SUM($AI$1131:AI1141)=1,AK1141,
IF($AN$1115&gt;SUM($AI$1131:AI1141),_xlfn.CONCAT(", ",AK1141),
IF($AN$1115=SUM($AI$1131:AI1141),_xlfn.CONCAT(" y ",AK1141)))))</f>
        <v>, 11</v>
      </c>
      <c r="AK1141" s="156" t="s">
        <v>5105</v>
      </c>
    </row>
    <row r="1142" spans="1:37" ht="15" customHeight="1">
      <c r="A1142" s="57"/>
      <c r="B1142" s="26"/>
      <c r="C1142" s="165" t="s">
        <v>5028</v>
      </c>
      <c r="D1142" s="852" t="str">
        <f t="shared" si="212"/>
        <v>OFICINA DEL PROGRAMA DE GOBIERNO</v>
      </c>
      <c r="E1142" s="853"/>
      <c r="F1142" s="853"/>
      <c r="G1142" s="853"/>
      <c r="H1142" s="853"/>
      <c r="I1142" s="853"/>
      <c r="J1142" s="853"/>
      <c r="K1142" s="853"/>
      <c r="L1142" s="853"/>
      <c r="M1142" s="853"/>
      <c r="N1142" s="853"/>
      <c r="O1142" s="853"/>
      <c r="P1142" s="853"/>
      <c r="Q1142" s="853"/>
      <c r="R1142" s="853"/>
      <c r="S1142" s="853"/>
      <c r="T1142" s="853"/>
      <c r="U1142" s="853"/>
      <c r="V1142" s="853"/>
      <c r="W1142" s="853"/>
      <c r="X1142" s="854"/>
      <c r="Y1142" s="713"/>
      <c r="Z1142" s="714"/>
      <c r="AA1142" s="714"/>
      <c r="AB1142" s="714"/>
      <c r="AC1142" s="714"/>
      <c r="AD1142" s="715"/>
      <c r="AE1142" s="164"/>
      <c r="AF1142" s="164"/>
      <c r="AG1142" s="199">
        <f t="shared" si="213"/>
        <v>1</v>
      </c>
      <c r="AH1142" s="298">
        <f t="shared" si="214"/>
        <v>0</v>
      </c>
      <c r="AI1142" s="402">
        <f t="shared" si="215"/>
        <v>1</v>
      </c>
      <c r="AJ1142" s="370" t="str">
        <f>IF(AI1142=0,"",
IF(SUM($AI$1131:AI1142)=1,AK1142,
IF($AN$1115&gt;SUM($AI$1131:AI1142),_xlfn.CONCAT(", ",AK1142),
IF($AN$1115=SUM($AI$1131:AI1142),_xlfn.CONCAT(" y ",AK1142)))))</f>
        <v>, 12</v>
      </c>
      <c r="AK1142" s="156" t="s">
        <v>5106</v>
      </c>
    </row>
    <row r="1143" spans="1:37" ht="15" customHeight="1">
      <c r="A1143" s="57"/>
      <c r="B1143" s="26"/>
      <c r="C1143" s="165" t="s">
        <v>5029</v>
      </c>
      <c r="D1143" s="852" t="str">
        <f t="shared" si="212"/>
        <v>SECRETARIA DE SEGURIDAD PUBLICA</v>
      </c>
      <c r="E1143" s="853"/>
      <c r="F1143" s="853"/>
      <c r="G1143" s="853"/>
      <c r="H1143" s="853"/>
      <c r="I1143" s="853"/>
      <c r="J1143" s="853"/>
      <c r="K1143" s="853"/>
      <c r="L1143" s="853"/>
      <c r="M1143" s="853"/>
      <c r="N1143" s="853"/>
      <c r="O1143" s="853"/>
      <c r="P1143" s="853"/>
      <c r="Q1143" s="853"/>
      <c r="R1143" s="853"/>
      <c r="S1143" s="853"/>
      <c r="T1143" s="853"/>
      <c r="U1143" s="853"/>
      <c r="V1143" s="853"/>
      <c r="W1143" s="853"/>
      <c r="X1143" s="854"/>
      <c r="Y1143" s="713"/>
      <c r="Z1143" s="714"/>
      <c r="AA1143" s="714"/>
      <c r="AB1143" s="714"/>
      <c r="AC1143" s="714"/>
      <c r="AD1143" s="715"/>
      <c r="AE1143" s="164"/>
      <c r="AF1143" s="164"/>
      <c r="AG1143" s="199">
        <f t="shared" si="213"/>
        <v>1</v>
      </c>
      <c r="AH1143" s="298">
        <f t="shared" si="214"/>
        <v>0</v>
      </c>
      <c r="AI1143" s="402">
        <f t="shared" si="215"/>
        <v>1</v>
      </c>
      <c r="AJ1143" s="370" t="str">
        <f>IF(AI1143=0,"",
IF(SUM($AI$1131:AI1143)=1,AK1143,
IF($AN$1115&gt;SUM($AI$1131:AI1143),_xlfn.CONCAT(", ",AK1143),
IF($AN$1115=SUM($AI$1131:AI1143),_xlfn.CONCAT(" y ",AK1143)))))</f>
        <v>, 13</v>
      </c>
      <c r="AK1143" s="156" t="s">
        <v>5107</v>
      </c>
    </row>
    <row r="1144" spans="1:37" ht="15" customHeight="1">
      <c r="A1144" s="57"/>
      <c r="B1144" s="26"/>
      <c r="C1144" s="165" t="s">
        <v>5030</v>
      </c>
      <c r="D1144" s="852" t="str">
        <f t="shared" si="212"/>
        <v>SECRETARIA DE TRABAJO PREVISION SOCIAL Y PRODUCTIVIDAD</v>
      </c>
      <c r="E1144" s="853"/>
      <c r="F1144" s="853"/>
      <c r="G1144" s="853"/>
      <c r="H1144" s="853"/>
      <c r="I1144" s="853"/>
      <c r="J1144" s="853"/>
      <c r="K1144" s="853"/>
      <c r="L1144" s="853"/>
      <c r="M1144" s="853"/>
      <c r="N1144" s="853"/>
      <c r="O1144" s="853"/>
      <c r="P1144" s="853"/>
      <c r="Q1144" s="853"/>
      <c r="R1144" s="853"/>
      <c r="S1144" s="853"/>
      <c r="T1144" s="853"/>
      <c r="U1144" s="853"/>
      <c r="V1144" s="853"/>
      <c r="W1144" s="853"/>
      <c r="X1144" s="854"/>
      <c r="Y1144" s="713"/>
      <c r="Z1144" s="714"/>
      <c r="AA1144" s="714"/>
      <c r="AB1144" s="714"/>
      <c r="AC1144" s="714"/>
      <c r="AD1144" s="715"/>
      <c r="AE1144" s="164"/>
      <c r="AF1144" s="164"/>
      <c r="AG1144" s="199">
        <f t="shared" si="213"/>
        <v>1</v>
      </c>
      <c r="AH1144" s="298">
        <f t="shared" si="214"/>
        <v>0</v>
      </c>
      <c r="AI1144" s="402">
        <f t="shared" si="215"/>
        <v>1</v>
      </c>
      <c r="AJ1144" s="370" t="str">
        <f>IF(AI1144=0,"",
IF(SUM($AI$1131:AI1144)=1,AK1144,
IF($AN$1115&gt;SUM($AI$1131:AI1144),_xlfn.CONCAT(", ",AK1144),
IF($AN$1115=SUM($AI$1131:AI1144),_xlfn.CONCAT(" y ",AK1144)))))</f>
        <v>, 14</v>
      </c>
      <c r="AK1144" s="156" t="s">
        <v>5108</v>
      </c>
    </row>
    <row r="1145" spans="1:37" ht="15" customHeight="1">
      <c r="A1145" s="57"/>
      <c r="B1145" s="26"/>
      <c r="C1145" s="165" t="s">
        <v>5031</v>
      </c>
      <c r="D1145" s="852" t="str">
        <f t="shared" si="212"/>
        <v>SECRETARIA DE TURISMO Y CULTURA</v>
      </c>
      <c r="E1145" s="853"/>
      <c r="F1145" s="853"/>
      <c r="G1145" s="853"/>
      <c r="H1145" s="853"/>
      <c r="I1145" s="853"/>
      <c r="J1145" s="853"/>
      <c r="K1145" s="853"/>
      <c r="L1145" s="853"/>
      <c r="M1145" s="853"/>
      <c r="N1145" s="853"/>
      <c r="O1145" s="853"/>
      <c r="P1145" s="853"/>
      <c r="Q1145" s="853"/>
      <c r="R1145" s="853"/>
      <c r="S1145" s="853"/>
      <c r="T1145" s="853"/>
      <c r="U1145" s="853"/>
      <c r="V1145" s="853"/>
      <c r="W1145" s="853"/>
      <c r="X1145" s="854"/>
      <c r="Y1145" s="713"/>
      <c r="Z1145" s="714"/>
      <c r="AA1145" s="714"/>
      <c r="AB1145" s="714"/>
      <c r="AC1145" s="714"/>
      <c r="AD1145" s="715"/>
      <c r="AE1145" s="164"/>
      <c r="AF1145" s="164"/>
      <c r="AG1145" s="199">
        <f t="shared" si="213"/>
        <v>1</v>
      </c>
      <c r="AH1145" s="298">
        <f t="shared" si="214"/>
        <v>0</v>
      </c>
      <c r="AI1145" s="402">
        <f t="shared" si="215"/>
        <v>1</v>
      </c>
      <c r="AJ1145" s="370" t="str">
        <f>IF(AI1145=0,"",
IF(SUM($AI$1131:AI1145)=1,AK1145,
IF($AN$1115&gt;SUM($AI$1131:AI1145),_xlfn.CONCAT(", ",AK1145),
IF($AN$1115=SUM($AI$1131:AI1145),_xlfn.CONCAT(" y ",AK1145)))))</f>
        <v>, 15</v>
      </c>
      <c r="AK1145" s="156" t="s">
        <v>5109</v>
      </c>
    </row>
    <row r="1146" spans="1:37" ht="15" customHeight="1">
      <c r="A1146" s="57"/>
      <c r="B1146" s="26"/>
      <c r="C1146" s="165" t="s">
        <v>5032</v>
      </c>
      <c r="D1146" s="852" t="str">
        <f t="shared" si="212"/>
        <v>SECRETARIA DE PROTECCION CIVIL</v>
      </c>
      <c r="E1146" s="853"/>
      <c r="F1146" s="853"/>
      <c r="G1146" s="853"/>
      <c r="H1146" s="853"/>
      <c r="I1146" s="853"/>
      <c r="J1146" s="853"/>
      <c r="K1146" s="853"/>
      <c r="L1146" s="853"/>
      <c r="M1146" s="853"/>
      <c r="N1146" s="853"/>
      <c r="O1146" s="853"/>
      <c r="P1146" s="853"/>
      <c r="Q1146" s="853"/>
      <c r="R1146" s="853"/>
      <c r="S1146" s="853"/>
      <c r="T1146" s="853"/>
      <c r="U1146" s="853"/>
      <c r="V1146" s="853"/>
      <c r="W1146" s="853"/>
      <c r="X1146" s="854"/>
      <c r="Y1146" s="713"/>
      <c r="Z1146" s="714"/>
      <c r="AA1146" s="714"/>
      <c r="AB1146" s="714"/>
      <c r="AC1146" s="714"/>
      <c r="AD1146" s="715"/>
      <c r="AE1146" s="164"/>
      <c r="AF1146" s="164"/>
      <c r="AG1146" s="199">
        <f t="shared" si="213"/>
        <v>1</v>
      </c>
      <c r="AH1146" s="298">
        <f t="shared" si="214"/>
        <v>0</v>
      </c>
      <c r="AI1146" s="402">
        <f t="shared" si="215"/>
        <v>1</v>
      </c>
      <c r="AJ1146" s="370" t="str">
        <f>IF(AI1146=0,"",
IF(SUM($AI$1131:AI1146)=1,AK1146,
IF($AN$1115&gt;SUM($AI$1131:AI1146),_xlfn.CONCAT(", ",AK1146),
IF($AN$1115=SUM($AI$1131:AI1146),_xlfn.CONCAT(" y ",AK1146)))))</f>
        <v>, 16</v>
      </c>
      <c r="AK1146" s="156" t="s">
        <v>5110</v>
      </c>
    </row>
    <row r="1147" spans="1:37" ht="15" customHeight="1">
      <c r="A1147" s="57"/>
      <c r="B1147" s="26"/>
      <c r="C1147" s="165" t="s">
        <v>5033</v>
      </c>
      <c r="D1147" s="852" t="str">
        <f t="shared" si="212"/>
        <v>SECRETARIA DE MEDIO AMBIENTE</v>
      </c>
      <c r="E1147" s="853"/>
      <c r="F1147" s="853"/>
      <c r="G1147" s="853"/>
      <c r="H1147" s="853"/>
      <c r="I1147" s="853"/>
      <c r="J1147" s="853"/>
      <c r="K1147" s="853"/>
      <c r="L1147" s="853"/>
      <c r="M1147" s="853"/>
      <c r="N1147" s="853"/>
      <c r="O1147" s="853"/>
      <c r="P1147" s="853"/>
      <c r="Q1147" s="853"/>
      <c r="R1147" s="853"/>
      <c r="S1147" s="853"/>
      <c r="T1147" s="853"/>
      <c r="U1147" s="853"/>
      <c r="V1147" s="853"/>
      <c r="W1147" s="853"/>
      <c r="X1147" s="854"/>
      <c r="Y1147" s="713"/>
      <c r="Z1147" s="714"/>
      <c r="AA1147" s="714"/>
      <c r="AB1147" s="714"/>
      <c r="AC1147" s="714"/>
      <c r="AD1147" s="715"/>
      <c r="AE1147" s="164"/>
      <c r="AF1147" s="164"/>
      <c r="AG1147" s="199">
        <f t="shared" si="213"/>
        <v>1</v>
      </c>
      <c r="AH1147" s="298">
        <f t="shared" si="214"/>
        <v>0</v>
      </c>
      <c r="AI1147" s="402">
        <f t="shared" si="215"/>
        <v>1</v>
      </c>
      <c r="AJ1147" s="370" t="str">
        <f>IF(AI1147=0,"",
IF(SUM($AI$1131:AI1147)=1,AK1147,
IF($AN$1115&gt;SUM($AI$1131:AI1147),_xlfn.CONCAT(", ",AK1147),
IF($AN$1115=SUM($AI$1131:AI1147),_xlfn.CONCAT(" y ",AK1147)))))</f>
        <v>, 17</v>
      </c>
      <c r="AK1147" s="156" t="s">
        <v>5111</v>
      </c>
    </row>
    <row r="1148" spans="1:37" ht="15" customHeight="1">
      <c r="A1148" s="57"/>
      <c r="B1148" s="26"/>
      <c r="C1148" s="165" t="s">
        <v>5034</v>
      </c>
      <c r="D1148" s="852" t="str">
        <f t="shared" si="212"/>
        <v>SERVICIOS DE SALUD DE VERACRUZ</v>
      </c>
      <c r="E1148" s="853"/>
      <c r="F1148" s="853"/>
      <c r="G1148" s="853"/>
      <c r="H1148" s="853"/>
      <c r="I1148" s="853"/>
      <c r="J1148" s="853"/>
      <c r="K1148" s="853"/>
      <c r="L1148" s="853"/>
      <c r="M1148" s="853"/>
      <c r="N1148" s="853"/>
      <c r="O1148" s="853"/>
      <c r="P1148" s="853"/>
      <c r="Q1148" s="853"/>
      <c r="R1148" s="853"/>
      <c r="S1148" s="853"/>
      <c r="T1148" s="853"/>
      <c r="U1148" s="853"/>
      <c r="V1148" s="853"/>
      <c r="W1148" s="853"/>
      <c r="X1148" s="854"/>
      <c r="Y1148" s="713"/>
      <c r="Z1148" s="714"/>
      <c r="AA1148" s="714"/>
      <c r="AB1148" s="714"/>
      <c r="AC1148" s="714"/>
      <c r="AD1148" s="715"/>
      <c r="AE1148" s="164"/>
      <c r="AF1148" s="164"/>
      <c r="AG1148" s="199">
        <f t="shared" si="213"/>
        <v>1</v>
      </c>
      <c r="AH1148" s="298">
        <f t="shared" si="214"/>
        <v>0</v>
      </c>
      <c r="AI1148" s="402">
        <f t="shared" si="215"/>
        <v>1</v>
      </c>
      <c r="AJ1148" s="370" t="str">
        <f>IF(AI1148=0,"",
IF(SUM($AI$1131:AI1148)=1,AK1148,
IF($AN$1115&gt;SUM($AI$1131:AI1148),_xlfn.CONCAT(", ",AK1148),
IF($AN$1115=SUM($AI$1131:AI1148),_xlfn.CONCAT(" y ",AK1148)))))</f>
        <v>, 18</v>
      </c>
      <c r="AK1148" s="156" t="s">
        <v>5112</v>
      </c>
    </row>
    <row r="1149" spans="1:37" ht="15" customHeight="1">
      <c r="A1149" s="57"/>
      <c r="B1149" s="26"/>
      <c r="C1149" s="165" t="s">
        <v>5035</v>
      </c>
      <c r="D1149" s="852" t="str">
        <f t="shared" si="212"/>
        <v>SISTEMA PARA EL DESARROLLO INTEGRAL DE LA FAMILIA</v>
      </c>
      <c r="E1149" s="853"/>
      <c r="F1149" s="853"/>
      <c r="G1149" s="853"/>
      <c r="H1149" s="853"/>
      <c r="I1149" s="853"/>
      <c r="J1149" s="853"/>
      <c r="K1149" s="853"/>
      <c r="L1149" s="853"/>
      <c r="M1149" s="853"/>
      <c r="N1149" s="853"/>
      <c r="O1149" s="853"/>
      <c r="P1149" s="853"/>
      <c r="Q1149" s="853"/>
      <c r="R1149" s="853"/>
      <c r="S1149" s="853"/>
      <c r="T1149" s="853"/>
      <c r="U1149" s="853"/>
      <c r="V1149" s="853"/>
      <c r="W1149" s="853"/>
      <c r="X1149" s="854"/>
      <c r="Y1149" s="713"/>
      <c r="Z1149" s="714"/>
      <c r="AA1149" s="714"/>
      <c r="AB1149" s="714"/>
      <c r="AC1149" s="714"/>
      <c r="AD1149" s="715"/>
      <c r="AE1149" s="164"/>
      <c r="AF1149" s="164"/>
      <c r="AG1149" s="199">
        <f t="shared" si="213"/>
        <v>1</v>
      </c>
      <c r="AH1149" s="298">
        <f t="shared" si="214"/>
        <v>0</v>
      </c>
      <c r="AI1149" s="402">
        <f t="shared" si="215"/>
        <v>1</v>
      </c>
      <c r="AJ1149" s="370" t="str">
        <f>IF(AI1149=0,"",
IF(SUM($AI$1131:AI1149)=1,AK1149,
IF($AN$1115&gt;SUM($AI$1131:AI1149),_xlfn.CONCAT(", ",AK1149),
IF($AN$1115=SUM($AI$1131:AI1149),_xlfn.CONCAT(" y ",AK1149)))))</f>
        <v>, 19</v>
      </c>
      <c r="AK1149" s="156" t="s">
        <v>5113</v>
      </c>
    </row>
    <row r="1150" spans="1:37" ht="15" customHeight="1">
      <c r="A1150" s="57"/>
      <c r="B1150" s="26"/>
      <c r="C1150" s="165" t="s">
        <v>5036</v>
      </c>
      <c r="D1150" s="852" t="str">
        <f t="shared" si="212"/>
        <v>COMISION DE ARBITRAJE MEDICO</v>
      </c>
      <c r="E1150" s="853"/>
      <c r="F1150" s="853"/>
      <c r="G1150" s="853"/>
      <c r="H1150" s="853"/>
      <c r="I1150" s="853"/>
      <c r="J1150" s="853"/>
      <c r="K1150" s="853"/>
      <c r="L1150" s="853"/>
      <c r="M1150" s="853"/>
      <c r="N1150" s="853"/>
      <c r="O1150" s="853"/>
      <c r="P1150" s="853"/>
      <c r="Q1150" s="853"/>
      <c r="R1150" s="853"/>
      <c r="S1150" s="853"/>
      <c r="T1150" s="853"/>
      <c r="U1150" s="853"/>
      <c r="V1150" s="853"/>
      <c r="W1150" s="853"/>
      <c r="X1150" s="854"/>
      <c r="Y1150" s="713"/>
      <c r="Z1150" s="714"/>
      <c r="AA1150" s="714"/>
      <c r="AB1150" s="714"/>
      <c r="AC1150" s="714"/>
      <c r="AD1150" s="715"/>
      <c r="AE1150" s="164"/>
      <c r="AF1150" s="164"/>
      <c r="AG1150" s="199">
        <f t="shared" si="213"/>
        <v>1</v>
      </c>
      <c r="AH1150" s="298">
        <f t="shared" si="214"/>
        <v>0</v>
      </c>
      <c r="AI1150" s="402">
        <f t="shared" si="215"/>
        <v>1</v>
      </c>
      <c r="AJ1150" s="370" t="str">
        <f>IF(AI1150=0,"",
IF(SUM($AI$1131:AI1150)=1,AK1150,
IF($AN$1115&gt;SUM($AI$1131:AI1150),_xlfn.CONCAT(", ",AK1150),
IF($AN$1115=SUM($AI$1131:AI1150),_xlfn.CONCAT(" y ",AK1150)))))</f>
        <v>, 20</v>
      </c>
      <c r="AK1150" s="156" t="s">
        <v>5114</v>
      </c>
    </row>
    <row r="1151" spans="1:37" ht="15" customHeight="1">
      <c r="A1151" s="57"/>
      <c r="B1151" s="26"/>
      <c r="C1151" s="165" t="s">
        <v>5037</v>
      </c>
      <c r="D1151" s="852" t="str">
        <f t="shared" si="212"/>
        <v>ACADEMIA VERACRUZANA DE LAS LENGUAS INDIGENAS</v>
      </c>
      <c r="E1151" s="853"/>
      <c r="F1151" s="853"/>
      <c r="G1151" s="853"/>
      <c r="H1151" s="853"/>
      <c r="I1151" s="853"/>
      <c r="J1151" s="853"/>
      <c r="K1151" s="853"/>
      <c r="L1151" s="853"/>
      <c r="M1151" s="853"/>
      <c r="N1151" s="853"/>
      <c r="O1151" s="853"/>
      <c r="P1151" s="853"/>
      <c r="Q1151" s="853"/>
      <c r="R1151" s="853"/>
      <c r="S1151" s="853"/>
      <c r="T1151" s="853"/>
      <c r="U1151" s="853"/>
      <c r="V1151" s="853"/>
      <c r="W1151" s="853"/>
      <c r="X1151" s="854"/>
      <c r="Y1151" s="713"/>
      <c r="Z1151" s="714"/>
      <c r="AA1151" s="714"/>
      <c r="AB1151" s="714"/>
      <c r="AC1151" s="714"/>
      <c r="AD1151" s="715"/>
      <c r="AE1151" s="164"/>
      <c r="AF1151" s="164"/>
      <c r="AG1151" s="199">
        <f t="shared" si="213"/>
        <v>1</v>
      </c>
      <c r="AH1151" s="298">
        <f t="shared" si="214"/>
        <v>0</v>
      </c>
      <c r="AI1151" s="402">
        <f t="shared" si="215"/>
        <v>1</v>
      </c>
      <c r="AJ1151" s="370" t="str">
        <f>IF(AI1151=0,"",
IF(SUM($AI$1131:AI1151)=1,AK1151,
IF($AN$1115&gt;SUM($AI$1131:AI1151),_xlfn.CONCAT(", ",AK1151),
IF($AN$1115=SUM($AI$1131:AI1151),_xlfn.CONCAT(" y ",AK1151)))))</f>
        <v>, 21</v>
      </c>
      <c r="AK1151" s="156" t="s">
        <v>5115</v>
      </c>
    </row>
    <row r="1152" spans="1:37" ht="15" customHeight="1">
      <c r="A1152" s="57"/>
      <c r="B1152" s="26"/>
      <c r="C1152" s="165" t="s">
        <v>5038</v>
      </c>
      <c r="D1152" s="852" t="str">
        <f t="shared" si="212"/>
        <v>INSTITUTO VERACRUZANO DEL DEPORTE</v>
      </c>
      <c r="E1152" s="853"/>
      <c r="F1152" s="853"/>
      <c r="G1152" s="853"/>
      <c r="H1152" s="853"/>
      <c r="I1152" s="853"/>
      <c r="J1152" s="853"/>
      <c r="K1152" s="853"/>
      <c r="L1152" s="853"/>
      <c r="M1152" s="853"/>
      <c r="N1152" s="853"/>
      <c r="O1152" s="853"/>
      <c r="P1152" s="853"/>
      <c r="Q1152" s="853"/>
      <c r="R1152" s="853"/>
      <c r="S1152" s="853"/>
      <c r="T1152" s="853"/>
      <c r="U1152" s="853"/>
      <c r="V1152" s="853"/>
      <c r="W1152" s="853"/>
      <c r="X1152" s="854"/>
      <c r="Y1152" s="713"/>
      <c r="Z1152" s="714"/>
      <c r="AA1152" s="714"/>
      <c r="AB1152" s="714"/>
      <c r="AC1152" s="714"/>
      <c r="AD1152" s="715"/>
      <c r="AE1152" s="164"/>
      <c r="AF1152" s="164"/>
      <c r="AG1152" s="199">
        <f t="shared" si="213"/>
        <v>1</v>
      </c>
      <c r="AH1152" s="298">
        <f t="shared" si="214"/>
        <v>0</v>
      </c>
      <c r="AI1152" s="402">
        <f t="shared" si="215"/>
        <v>1</v>
      </c>
      <c r="AJ1152" s="370" t="str">
        <f>IF(AI1152=0,"",
IF(SUM($AI$1131:AI1152)=1,AK1152,
IF($AN$1115&gt;SUM($AI$1131:AI1152),_xlfn.CONCAT(", ",AK1152),
IF($AN$1115=SUM($AI$1131:AI1152),_xlfn.CONCAT(" y ",AK1152)))))</f>
        <v>, 22</v>
      </c>
      <c r="AK1152" s="156" t="s">
        <v>5116</v>
      </c>
    </row>
    <row r="1153" spans="1:37" ht="15" customHeight="1">
      <c r="A1153" s="57"/>
      <c r="B1153" s="26"/>
      <c r="C1153" s="165" t="s">
        <v>5039</v>
      </c>
      <c r="D1153" s="852" t="str">
        <f t="shared" si="212"/>
        <v>INSTITUTO DE ESPACIOS EDUCATIVOS DEL ESTADO DE VERACRUZ</v>
      </c>
      <c r="E1153" s="853"/>
      <c r="F1153" s="853"/>
      <c r="G1153" s="853"/>
      <c r="H1153" s="853"/>
      <c r="I1153" s="853"/>
      <c r="J1153" s="853"/>
      <c r="K1153" s="853"/>
      <c r="L1153" s="853"/>
      <c r="M1153" s="853"/>
      <c r="N1153" s="853"/>
      <c r="O1153" s="853"/>
      <c r="P1153" s="853"/>
      <c r="Q1153" s="853"/>
      <c r="R1153" s="853"/>
      <c r="S1153" s="853"/>
      <c r="T1153" s="853"/>
      <c r="U1153" s="853"/>
      <c r="V1153" s="853"/>
      <c r="W1153" s="853"/>
      <c r="X1153" s="854"/>
      <c r="Y1153" s="713"/>
      <c r="Z1153" s="714"/>
      <c r="AA1153" s="714"/>
      <c r="AB1153" s="714"/>
      <c r="AC1153" s="714"/>
      <c r="AD1153" s="715"/>
      <c r="AE1153" s="164"/>
      <c r="AF1153" s="164"/>
      <c r="AG1153" s="199">
        <f t="shared" si="213"/>
        <v>1</v>
      </c>
      <c r="AH1153" s="298">
        <f t="shared" si="214"/>
        <v>0</v>
      </c>
      <c r="AI1153" s="402">
        <f t="shared" si="215"/>
        <v>1</v>
      </c>
      <c r="AJ1153" s="370" t="str">
        <f>IF(AI1153=0,"",
IF(SUM($AI$1131:AI1153)=1,AK1153,
IF($AN$1115&gt;SUM($AI$1131:AI1153),_xlfn.CONCAT(", ",AK1153),
IF($AN$1115=SUM($AI$1131:AI1153),_xlfn.CONCAT(" y ",AK1153)))))</f>
        <v>, 23</v>
      </c>
      <c r="AK1153" s="156" t="s">
        <v>5117</v>
      </c>
    </row>
    <row r="1154" spans="1:37" ht="15" customHeight="1">
      <c r="A1154" s="57"/>
      <c r="B1154" s="26"/>
      <c r="C1154" s="165" t="s">
        <v>5040</v>
      </c>
      <c r="D1154" s="852" t="str">
        <f t="shared" si="212"/>
        <v>COLEGIO DE BACHILLERES DEL ESTADO DE VERACRUZ</v>
      </c>
      <c r="E1154" s="853"/>
      <c r="F1154" s="853"/>
      <c r="G1154" s="853"/>
      <c r="H1154" s="853"/>
      <c r="I1154" s="853"/>
      <c r="J1154" s="853"/>
      <c r="K1154" s="853"/>
      <c r="L1154" s="853"/>
      <c r="M1154" s="853"/>
      <c r="N1154" s="853"/>
      <c r="O1154" s="853"/>
      <c r="P1154" s="853"/>
      <c r="Q1154" s="853"/>
      <c r="R1154" s="853"/>
      <c r="S1154" s="853"/>
      <c r="T1154" s="853"/>
      <c r="U1154" s="853"/>
      <c r="V1154" s="853"/>
      <c r="W1154" s="853"/>
      <c r="X1154" s="854"/>
      <c r="Y1154" s="713"/>
      <c r="Z1154" s="714"/>
      <c r="AA1154" s="714"/>
      <c r="AB1154" s="714"/>
      <c r="AC1154" s="714"/>
      <c r="AD1154" s="715"/>
      <c r="AE1154" s="164"/>
      <c r="AF1154" s="164"/>
      <c r="AG1154" s="199">
        <f t="shared" si="213"/>
        <v>1</v>
      </c>
      <c r="AH1154" s="298">
        <f t="shared" si="214"/>
        <v>0</v>
      </c>
      <c r="AI1154" s="402">
        <f t="shared" si="215"/>
        <v>1</v>
      </c>
      <c r="AJ1154" s="370" t="str">
        <f>IF(AI1154=0,"",
IF(SUM($AI$1131:AI1154)=1,AK1154,
IF($AN$1115&gt;SUM($AI$1131:AI1154),_xlfn.CONCAT(", ",AK1154),
IF($AN$1115=SUM($AI$1131:AI1154),_xlfn.CONCAT(" y ",AK1154)))))</f>
        <v>, 24</v>
      </c>
      <c r="AK1154" s="156" t="s">
        <v>5118</v>
      </c>
    </row>
    <row r="1155" spans="1:37" ht="15" customHeight="1">
      <c r="A1155" s="57"/>
      <c r="B1155" s="26"/>
      <c r="C1155" s="165" t="s">
        <v>5041</v>
      </c>
      <c r="D1155" s="852" t="str">
        <f t="shared" si="212"/>
        <v>INSTITUTO TECNOLOGICO SUPERIOR DE MISANTLA</v>
      </c>
      <c r="E1155" s="853"/>
      <c r="F1155" s="853"/>
      <c r="G1155" s="853"/>
      <c r="H1155" s="853"/>
      <c r="I1155" s="853"/>
      <c r="J1155" s="853"/>
      <c r="K1155" s="853"/>
      <c r="L1155" s="853"/>
      <c r="M1155" s="853"/>
      <c r="N1155" s="853"/>
      <c r="O1155" s="853"/>
      <c r="P1155" s="853"/>
      <c r="Q1155" s="853"/>
      <c r="R1155" s="853"/>
      <c r="S1155" s="853"/>
      <c r="T1155" s="853"/>
      <c r="U1155" s="853"/>
      <c r="V1155" s="853"/>
      <c r="W1155" s="853"/>
      <c r="X1155" s="854"/>
      <c r="Y1155" s="713"/>
      <c r="Z1155" s="714"/>
      <c r="AA1155" s="714"/>
      <c r="AB1155" s="714"/>
      <c r="AC1155" s="714"/>
      <c r="AD1155" s="715"/>
      <c r="AE1155" s="164"/>
      <c r="AF1155" s="164"/>
      <c r="AG1155" s="199">
        <f t="shared" si="213"/>
        <v>1</v>
      </c>
      <c r="AH1155" s="298">
        <f t="shared" si="214"/>
        <v>0</v>
      </c>
      <c r="AI1155" s="402">
        <f t="shared" si="215"/>
        <v>1</v>
      </c>
      <c r="AJ1155" s="370" t="str">
        <f>IF(AI1155=0,"",
IF(SUM($AI$1131:AI1155)=1,AK1155,
IF($AN$1115&gt;SUM($AI$1131:AI1155),_xlfn.CONCAT(", ",AK1155),
IF($AN$1115=SUM($AI$1131:AI1155),_xlfn.CONCAT(" y ",AK1155)))))</f>
        <v>, 25</v>
      </c>
      <c r="AK1155" s="156" t="s">
        <v>5119</v>
      </c>
    </row>
    <row r="1156" spans="1:37" ht="15" customHeight="1">
      <c r="A1156" s="57"/>
      <c r="B1156" s="26"/>
      <c r="C1156" s="165" t="s">
        <v>5042</v>
      </c>
      <c r="D1156" s="852" t="str">
        <f t="shared" si="212"/>
        <v>INSTITUTO TECNOLOGICO SUPERIOR DE SAN ANDRES TUXTLA</v>
      </c>
      <c r="E1156" s="853"/>
      <c r="F1156" s="853"/>
      <c r="G1156" s="853"/>
      <c r="H1156" s="853"/>
      <c r="I1156" s="853"/>
      <c r="J1156" s="853"/>
      <c r="K1156" s="853"/>
      <c r="L1156" s="853"/>
      <c r="M1156" s="853"/>
      <c r="N1156" s="853"/>
      <c r="O1156" s="853"/>
      <c r="P1156" s="853"/>
      <c r="Q1156" s="853"/>
      <c r="R1156" s="853"/>
      <c r="S1156" s="853"/>
      <c r="T1156" s="853"/>
      <c r="U1156" s="853"/>
      <c r="V1156" s="853"/>
      <c r="W1156" s="853"/>
      <c r="X1156" s="854"/>
      <c r="Y1156" s="713"/>
      <c r="Z1156" s="714"/>
      <c r="AA1156" s="714"/>
      <c r="AB1156" s="714"/>
      <c r="AC1156" s="714"/>
      <c r="AD1156" s="715"/>
      <c r="AE1156" s="164"/>
      <c r="AF1156" s="164"/>
      <c r="AG1156" s="199">
        <f t="shared" si="213"/>
        <v>1</v>
      </c>
      <c r="AH1156" s="298">
        <f t="shared" si="214"/>
        <v>0</v>
      </c>
      <c r="AI1156" s="402">
        <f t="shared" si="215"/>
        <v>1</v>
      </c>
      <c r="AJ1156" s="370" t="str">
        <f>IF(AI1156=0,"",
IF(SUM($AI$1131:AI1156)=1,AK1156,
IF($AN$1115&gt;SUM($AI$1131:AI1156),_xlfn.CONCAT(", ",AK1156),
IF($AN$1115=SUM($AI$1131:AI1156),_xlfn.CONCAT(" y ",AK1156)))))</f>
        <v>, 26</v>
      </c>
      <c r="AK1156" s="156" t="s">
        <v>5120</v>
      </c>
    </row>
    <row r="1157" spans="1:37" ht="15" customHeight="1">
      <c r="A1157" s="57"/>
      <c r="B1157" s="26"/>
      <c r="C1157" s="165" t="s">
        <v>5043</v>
      </c>
      <c r="D1157" s="852" t="str">
        <f t="shared" si="212"/>
        <v>INSTITUTO TECNOLOGICO SUPERIOR DE TANTOYUCA</v>
      </c>
      <c r="E1157" s="853"/>
      <c r="F1157" s="853"/>
      <c r="G1157" s="853"/>
      <c r="H1157" s="853"/>
      <c r="I1157" s="853"/>
      <c r="J1157" s="853"/>
      <c r="K1157" s="853"/>
      <c r="L1157" s="853"/>
      <c r="M1157" s="853"/>
      <c r="N1157" s="853"/>
      <c r="O1157" s="853"/>
      <c r="P1157" s="853"/>
      <c r="Q1157" s="853"/>
      <c r="R1157" s="853"/>
      <c r="S1157" s="853"/>
      <c r="T1157" s="853"/>
      <c r="U1157" s="853"/>
      <c r="V1157" s="853"/>
      <c r="W1157" s="853"/>
      <c r="X1157" s="854"/>
      <c r="Y1157" s="713"/>
      <c r="Z1157" s="714"/>
      <c r="AA1157" s="714"/>
      <c r="AB1157" s="714"/>
      <c r="AC1157" s="714"/>
      <c r="AD1157" s="715"/>
      <c r="AE1157" s="164"/>
      <c r="AF1157" s="164"/>
      <c r="AG1157" s="199">
        <f t="shared" si="213"/>
        <v>1</v>
      </c>
      <c r="AH1157" s="298">
        <f t="shared" si="214"/>
        <v>0</v>
      </c>
      <c r="AI1157" s="402">
        <f t="shared" si="215"/>
        <v>1</v>
      </c>
      <c r="AJ1157" s="370" t="str">
        <f>IF(AI1157=0,"",
IF(SUM($AI$1131:AI1157)=1,AK1157,
IF($AN$1115&gt;SUM($AI$1131:AI1157),_xlfn.CONCAT(", ",AK1157),
IF($AN$1115=SUM($AI$1131:AI1157),_xlfn.CONCAT(" y ",AK1157)))))</f>
        <v>, 27</v>
      </c>
      <c r="AK1157" s="156" t="s">
        <v>5121</v>
      </c>
    </row>
    <row r="1158" spans="1:37" ht="15" customHeight="1">
      <c r="A1158" s="57"/>
      <c r="B1158" s="26"/>
      <c r="C1158" s="165" t="s">
        <v>5044</v>
      </c>
      <c r="D1158" s="852" t="str">
        <f t="shared" si="212"/>
        <v>INSTITUTO TECNOLOGICO SUPERIOR DE COSAMALOAPAN</v>
      </c>
      <c r="E1158" s="853"/>
      <c r="F1158" s="853"/>
      <c r="G1158" s="853"/>
      <c r="H1158" s="853"/>
      <c r="I1158" s="853"/>
      <c r="J1158" s="853"/>
      <c r="K1158" s="853"/>
      <c r="L1158" s="853"/>
      <c r="M1158" s="853"/>
      <c r="N1158" s="853"/>
      <c r="O1158" s="853"/>
      <c r="P1158" s="853"/>
      <c r="Q1158" s="853"/>
      <c r="R1158" s="853"/>
      <c r="S1158" s="853"/>
      <c r="T1158" s="853"/>
      <c r="U1158" s="853"/>
      <c r="V1158" s="853"/>
      <c r="W1158" s="853"/>
      <c r="X1158" s="854"/>
      <c r="Y1158" s="713"/>
      <c r="Z1158" s="714"/>
      <c r="AA1158" s="714"/>
      <c r="AB1158" s="714"/>
      <c r="AC1158" s="714"/>
      <c r="AD1158" s="715"/>
      <c r="AE1158" s="164"/>
      <c r="AF1158" s="164"/>
      <c r="AG1158" s="199">
        <f t="shared" si="213"/>
        <v>1</v>
      </c>
      <c r="AH1158" s="298">
        <f t="shared" si="214"/>
        <v>0</v>
      </c>
      <c r="AI1158" s="402">
        <f t="shared" si="215"/>
        <v>1</v>
      </c>
      <c r="AJ1158" s="370" t="str">
        <f>IF(AI1158=0,"",
IF(SUM($AI$1131:AI1158)=1,AK1158,
IF($AN$1115&gt;SUM($AI$1131:AI1158),_xlfn.CONCAT(", ",AK1158),
IF($AN$1115=SUM($AI$1131:AI1158),_xlfn.CONCAT(" y ",AK1158)))))</f>
        <v>, 28</v>
      </c>
      <c r="AK1158" s="156" t="s">
        <v>5122</v>
      </c>
    </row>
    <row r="1159" spans="1:37" ht="15" customHeight="1">
      <c r="A1159" s="57"/>
      <c r="B1159" s="26"/>
      <c r="C1159" s="165" t="s">
        <v>5045</v>
      </c>
      <c r="D1159" s="852" t="str">
        <f t="shared" si="212"/>
        <v>INSTITUTO TECNOLOGICO SUPERIOR DE PANUCO</v>
      </c>
      <c r="E1159" s="853"/>
      <c r="F1159" s="853"/>
      <c r="G1159" s="853"/>
      <c r="H1159" s="853"/>
      <c r="I1159" s="853"/>
      <c r="J1159" s="853"/>
      <c r="K1159" s="853"/>
      <c r="L1159" s="853"/>
      <c r="M1159" s="853"/>
      <c r="N1159" s="853"/>
      <c r="O1159" s="853"/>
      <c r="P1159" s="853"/>
      <c r="Q1159" s="853"/>
      <c r="R1159" s="853"/>
      <c r="S1159" s="853"/>
      <c r="T1159" s="853"/>
      <c r="U1159" s="853"/>
      <c r="V1159" s="853"/>
      <c r="W1159" s="853"/>
      <c r="X1159" s="854"/>
      <c r="Y1159" s="713"/>
      <c r="Z1159" s="714"/>
      <c r="AA1159" s="714"/>
      <c r="AB1159" s="714"/>
      <c r="AC1159" s="714"/>
      <c r="AD1159" s="715"/>
      <c r="AE1159" s="164"/>
      <c r="AF1159" s="164"/>
      <c r="AG1159" s="199">
        <f t="shared" si="213"/>
        <v>1</v>
      </c>
      <c r="AH1159" s="298">
        <f t="shared" si="214"/>
        <v>0</v>
      </c>
      <c r="AI1159" s="402">
        <f t="shared" si="215"/>
        <v>1</v>
      </c>
      <c r="AJ1159" s="370" t="str">
        <f>IF(AI1159=0,"",
IF(SUM($AI$1131:AI1159)=1,AK1159,
IF($AN$1115&gt;SUM($AI$1131:AI1159),_xlfn.CONCAT(", ",AK1159),
IF($AN$1115=SUM($AI$1131:AI1159),_xlfn.CONCAT(" y ",AK1159)))))</f>
        <v>, 29</v>
      </c>
      <c r="AK1159" s="156" t="s">
        <v>5123</v>
      </c>
    </row>
    <row r="1160" spans="1:37" ht="15" customHeight="1">
      <c r="A1160" s="57"/>
      <c r="B1160" s="26"/>
      <c r="C1160" s="165" t="s">
        <v>5046</v>
      </c>
      <c r="D1160" s="852" t="str">
        <f t="shared" si="212"/>
        <v>INSTITUTO TECNOLOGICO SUPERIOR DE POZA RICA</v>
      </c>
      <c r="E1160" s="853"/>
      <c r="F1160" s="853"/>
      <c r="G1160" s="853"/>
      <c r="H1160" s="853"/>
      <c r="I1160" s="853"/>
      <c r="J1160" s="853"/>
      <c r="K1160" s="853"/>
      <c r="L1160" s="853"/>
      <c r="M1160" s="853"/>
      <c r="N1160" s="853"/>
      <c r="O1160" s="853"/>
      <c r="P1160" s="853"/>
      <c r="Q1160" s="853"/>
      <c r="R1160" s="853"/>
      <c r="S1160" s="853"/>
      <c r="T1160" s="853"/>
      <c r="U1160" s="853"/>
      <c r="V1160" s="853"/>
      <c r="W1160" s="853"/>
      <c r="X1160" s="854"/>
      <c r="Y1160" s="713"/>
      <c r="Z1160" s="714"/>
      <c r="AA1160" s="714"/>
      <c r="AB1160" s="714"/>
      <c r="AC1160" s="714"/>
      <c r="AD1160" s="715"/>
      <c r="AE1160" s="164"/>
      <c r="AF1160" s="164"/>
      <c r="AG1160" s="199">
        <f t="shared" si="213"/>
        <v>1</v>
      </c>
      <c r="AH1160" s="298">
        <f t="shared" si="214"/>
        <v>0</v>
      </c>
      <c r="AI1160" s="402">
        <f t="shared" si="215"/>
        <v>1</v>
      </c>
      <c r="AJ1160" s="370" t="str">
        <f>IF(AI1160=0,"",
IF(SUM($AI$1131:AI1160)=1,AK1160,
IF($AN$1115&gt;SUM($AI$1131:AI1160),_xlfn.CONCAT(", ",AK1160),
IF($AN$1115=SUM($AI$1131:AI1160),_xlfn.CONCAT(" y ",AK1160)))))</f>
        <v>, 30</v>
      </c>
      <c r="AK1160" s="156" t="s">
        <v>5124</v>
      </c>
    </row>
    <row r="1161" spans="1:37" ht="15" customHeight="1">
      <c r="A1161" s="57"/>
      <c r="B1161" s="26"/>
      <c r="C1161" s="165" t="s">
        <v>5047</v>
      </c>
      <c r="D1161" s="852" t="str">
        <f t="shared" si="212"/>
        <v>INSTITUTO TECNOLOGICO SUPERIOR DE XALAPA</v>
      </c>
      <c r="E1161" s="853"/>
      <c r="F1161" s="853"/>
      <c r="G1161" s="853"/>
      <c r="H1161" s="853"/>
      <c r="I1161" s="853"/>
      <c r="J1161" s="853"/>
      <c r="K1161" s="853"/>
      <c r="L1161" s="853"/>
      <c r="M1161" s="853"/>
      <c r="N1161" s="853"/>
      <c r="O1161" s="853"/>
      <c r="P1161" s="853"/>
      <c r="Q1161" s="853"/>
      <c r="R1161" s="853"/>
      <c r="S1161" s="853"/>
      <c r="T1161" s="853"/>
      <c r="U1161" s="853"/>
      <c r="V1161" s="853"/>
      <c r="W1161" s="853"/>
      <c r="X1161" s="854"/>
      <c r="Y1161" s="713"/>
      <c r="Z1161" s="714"/>
      <c r="AA1161" s="714"/>
      <c r="AB1161" s="714"/>
      <c r="AC1161" s="714"/>
      <c r="AD1161" s="715"/>
      <c r="AE1161" s="164"/>
      <c r="AF1161" s="164"/>
      <c r="AG1161" s="199">
        <f t="shared" si="213"/>
        <v>1</v>
      </c>
      <c r="AH1161" s="298">
        <f t="shared" si="214"/>
        <v>0</v>
      </c>
      <c r="AI1161" s="402">
        <f t="shared" si="215"/>
        <v>1</v>
      </c>
      <c r="AJ1161" s="370" t="str">
        <f>IF(AI1161=0,"",
IF(SUM($AI$1131:AI1161)=1,AK1161,
IF($AN$1115&gt;SUM($AI$1131:AI1161),_xlfn.CONCAT(", ",AK1161),
IF($AN$1115=SUM($AI$1131:AI1161),_xlfn.CONCAT(" y ",AK1161)))))</f>
        <v>, 31</v>
      </c>
      <c r="AK1161" s="156" t="s">
        <v>5125</v>
      </c>
    </row>
    <row r="1162" spans="1:37" ht="15" customHeight="1">
      <c r="A1162" s="57"/>
      <c r="B1162" s="26"/>
      <c r="C1162" s="165" t="s">
        <v>5048</v>
      </c>
      <c r="D1162" s="852" t="str">
        <f t="shared" si="212"/>
        <v>INSTITUTO TECNOLOGICO SUPERIOR DE COATZACOALCOS</v>
      </c>
      <c r="E1162" s="853"/>
      <c r="F1162" s="853"/>
      <c r="G1162" s="853"/>
      <c r="H1162" s="853"/>
      <c r="I1162" s="853"/>
      <c r="J1162" s="853"/>
      <c r="K1162" s="853"/>
      <c r="L1162" s="853"/>
      <c r="M1162" s="853"/>
      <c r="N1162" s="853"/>
      <c r="O1162" s="853"/>
      <c r="P1162" s="853"/>
      <c r="Q1162" s="853"/>
      <c r="R1162" s="853"/>
      <c r="S1162" s="853"/>
      <c r="T1162" s="853"/>
      <c r="U1162" s="853"/>
      <c r="V1162" s="853"/>
      <c r="W1162" s="853"/>
      <c r="X1162" s="854"/>
      <c r="Y1162" s="713"/>
      <c r="Z1162" s="714"/>
      <c r="AA1162" s="714"/>
      <c r="AB1162" s="714"/>
      <c r="AC1162" s="714"/>
      <c r="AD1162" s="715"/>
      <c r="AE1162" s="164"/>
      <c r="AF1162" s="164"/>
      <c r="AG1162" s="199">
        <f t="shared" si="213"/>
        <v>1</v>
      </c>
      <c r="AH1162" s="298">
        <f t="shared" si="214"/>
        <v>0</v>
      </c>
      <c r="AI1162" s="402">
        <f t="shared" si="215"/>
        <v>1</v>
      </c>
      <c r="AJ1162" s="370" t="str">
        <f>IF(AI1162=0,"",
IF(SUM($AI$1131:AI1162)=1,AK1162,
IF($AN$1115&gt;SUM($AI$1131:AI1162),_xlfn.CONCAT(", ",AK1162),
IF($AN$1115=SUM($AI$1131:AI1162),_xlfn.CONCAT(" y ",AK1162)))))</f>
        <v>, 32</v>
      </c>
      <c r="AK1162" s="156" t="s">
        <v>5126</v>
      </c>
    </row>
    <row r="1163" spans="1:37" ht="15" customHeight="1">
      <c r="A1163" s="57"/>
      <c r="B1163" s="26"/>
      <c r="C1163" s="165" t="s">
        <v>5049</v>
      </c>
      <c r="D1163" s="852" t="str">
        <f t="shared" si="212"/>
        <v>INSTITUTO TECNOLOGICO SUPERIOR DE TIERRA BLANCA</v>
      </c>
      <c r="E1163" s="853"/>
      <c r="F1163" s="853"/>
      <c r="G1163" s="853"/>
      <c r="H1163" s="853"/>
      <c r="I1163" s="853"/>
      <c r="J1163" s="853"/>
      <c r="K1163" s="853"/>
      <c r="L1163" s="853"/>
      <c r="M1163" s="853"/>
      <c r="N1163" s="853"/>
      <c r="O1163" s="853"/>
      <c r="P1163" s="853"/>
      <c r="Q1163" s="853"/>
      <c r="R1163" s="853"/>
      <c r="S1163" s="853"/>
      <c r="T1163" s="853"/>
      <c r="U1163" s="853"/>
      <c r="V1163" s="853"/>
      <c r="W1163" s="853"/>
      <c r="X1163" s="854"/>
      <c r="Y1163" s="713"/>
      <c r="Z1163" s="714"/>
      <c r="AA1163" s="714"/>
      <c r="AB1163" s="714"/>
      <c r="AC1163" s="714"/>
      <c r="AD1163" s="715"/>
      <c r="AE1163" s="164"/>
      <c r="AF1163" s="164"/>
      <c r="AG1163" s="199">
        <f t="shared" si="213"/>
        <v>1</v>
      </c>
      <c r="AH1163" s="298">
        <f t="shared" si="214"/>
        <v>0</v>
      </c>
      <c r="AI1163" s="402">
        <f t="shared" si="215"/>
        <v>1</v>
      </c>
      <c r="AJ1163" s="370" t="str">
        <f>IF(AI1163=0,"",
IF(SUM($AI$1131:AI1163)=1,AK1163,
IF($AN$1115&gt;SUM($AI$1131:AI1163),_xlfn.CONCAT(", ",AK1163),
IF($AN$1115=SUM($AI$1131:AI1163),_xlfn.CONCAT(" y ",AK1163)))))</f>
        <v>, 33</v>
      </c>
      <c r="AK1163" s="156" t="s">
        <v>5127</v>
      </c>
    </row>
    <row r="1164" spans="1:37" ht="15" customHeight="1">
      <c r="A1164" s="57"/>
      <c r="B1164" s="26"/>
      <c r="C1164" s="165" t="s">
        <v>5050</v>
      </c>
      <c r="D1164" s="852" t="str">
        <f t="shared" si="212"/>
        <v>INSTITUTO TECNOLOGICO SUPERIOR DE ALAMO</v>
      </c>
      <c r="E1164" s="853"/>
      <c r="F1164" s="853"/>
      <c r="G1164" s="853"/>
      <c r="H1164" s="853"/>
      <c r="I1164" s="853"/>
      <c r="J1164" s="853"/>
      <c r="K1164" s="853"/>
      <c r="L1164" s="853"/>
      <c r="M1164" s="853"/>
      <c r="N1164" s="853"/>
      <c r="O1164" s="853"/>
      <c r="P1164" s="853"/>
      <c r="Q1164" s="853"/>
      <c r="R1164" s="853"/>
      <c r="S1164" s="853"/>
      <c r="T1164" s="853"/>
      <c r="U1164" s="853"/>
      <c r="V1164" s="853"/>
      <c r="W1164" s="853"/>
      <c r="X1164" s="854"/>
      <c r="Y1164" s="713"/>
      <c r="Z1164" s="714"/>
      <c r="AA1164" s="714"/>
      <c r="AB1164" s="714"/>
      <c r="AC1164" s="714"/>
      <c r="AD1164" s="715"/>
      <c r="AE1164" s="164"/>
      <c r="AF1164" s="164"/>
      <c r="AG1164" s="199">
        <f t="shared" si="213"/>
        <v>1</v>
      </c>
      <c r="AH1164" s="298">
        <f t="shared" si="214"/>
        <v>0</v>
      </c>
      <c r="AI1164" s="402">
        <f t="shared" si="215"/>
        <v>1</v>
      </c>
      <c r="AJ1164" s="370" t="str">
        <f>IF(AI1164=0,"",
IF(SUM($AI$1131:AI1164)=1,AK1164,
IF($AN$1115&gt;SUM($AI$1131:AI1164),_xlfn.CONCAT(", ",AK1164),
IF($AN$1115=SUM($AI$1131:AI1164),_xlfn.CONCAT(" y ",AK1164)))))</f>
        <v>, 34</v>
      </c>
      <c r="AK1164" s="156" t="s">
        <v>5128</v>
      </c>
    </row>
    <row r="1165" spans="1:37" ht="15" customHeight="1">
      <c r="A1165" s="57"/>
      <c r="B1165" s="26"/>
      <c r="C1165" s="165" t="s">
        <v>5051</v>
      </c>
      <c r="D1165" s="852" t="str">
        <f t="shared" si="212"/>
        <v>INSTITUTO TECNOLOGICO SUPERIOR DE ACAYUCAN</v>
      </c>
      <c r="E1165" s="853"/>
      <c r="F1165" s="853"/>
      <c r="G1165" s="853"/>
      <c r="H1165" s="853"/>
      <c r="I1165" s="853"/>
      <c r="J1165" s="853"/>
      <c r="K1165" s="853"/>
      <c r="L1165" s="853"/>
      <c r="M1165" s="853"/>
      <c r="N1165" s="853"/>
      <c r="O1165" s="853"/>
      <c r="P1165" s="853"/>
      <c r="Q1165" s="853"/>
      <c r="R1165" s="853"/>
      <c r="S1165" s="853"/>
      <c r="T1165" s="853"/>
      <c r="U1165" s="853"/>
      <c r="V1165" s="853"/>
      <c r="W1165" s="853"/>
      <c r="X1165" s="854"/>
      <c r="Y1165" s="713"/>
      <c r="Z1165" s="714"/>
      <c r="AA1165" s="714"/>
      <c r="AB1165" s="714"/>
      <c r="AC1165" s="714"/>
      <c r="AD1165" s="715"/>
      <c r="AE1165" s="164"/>
      <c r="AF1165" s="164"/>
      <c r="AG1165" s="199">
        <f t="shared" si="213"/>
        <v>1</v>
      </c>
      <c r="AH1165" s="298">
        <f t="shared" si="214"/>
        <v>0</v>
      </c>
      <c r="AI1165" s="402">
        <f t="shared" si="215"/>
        <v>1</v>
      </c>
      <c r="AJ1165" s="370" t="str">
        <f>IF(AI1165=0,"",
IF(SUM($AI$1131:AI1165)=1,AK1165,
IF($AN$1115&gt;SUM($AI$1131:AI1165),_xlfn.CONCAT(", ",AK1165),
IF($AN$1115=SUM($AI$1131:AI1165),_xlfn.CONCAT(" y ",AK1165)))))</f>
        <v>, 35</v>
      </c>
      <c r="AK1165" s="156" t="s">
        <v>5129</v>
      </c>
    </row>
    <row r="1166" spans="1:37" ht="15" customHeight="1">
      <c r="A1166" s="57"/>
      <c r="B1166" s="26"/>
      <c r="C1166" s="165" t="s">
        <v>5130</v>
      </c>
      <c r="D1166" s="852" t="str">
        <f t="shared" si="212"/>
        <v>INSTITUTO TECNOLOGICO SUPERIOR DE LAS CHOAPAS</v>
      </c>
      <c r="E1166" s="853"/>
      <c r="F1166" s="853"/>
      <c r="G1166" s="853"/>
      <c r="H1166" s="853"/>
      <c r="I1166" s="853"/>
      <c r="J1166" s="853"/>
      <c r="K1166" s="853"/>
      <c r="L1166" s="853"/>
      <c r="M1166" s="853"/>
      <c r="N1166" s="853"/>
      <c r="O1166" s="853"/>
      <c r="P1166" s="853"/>
      <c r="Q1166" s="853"/>
      <c r="R1166" s="853"/>
      <c r="S1166" s="853"/>
      <c r="T1166" s="853"/>
      <c r="U1166" s="853"/>
      <c r="V1166" s="853"/>
      <c r="W1166" s="853"/>
      <c r="X1166" s="854"/>
      <c r="Y1166" s="713"/>
      <c r="Z1166" s="714"/>
      <c r="AA1166" s="714"/>
      <c r="AB1166" s="714"/>
      <c r="AC1166" s="714"/>
      <c r="AD1166" s="715"/>
      <c r="AE1166" s="164"/>
      <c r="AF1166" s="164"/>
      <c r="AG1166" s="199">
        <f t="shared" si="213"/>
        <v>1</v>
      </c>
      <c r="AH1166" s="298">
        <f t="shared" si="214"/>
        <v>0</v>
      </c>
      <c r="AI1166" s="402">
        <f t="shared" si="215"/>
        <v>1</v>
      </c>
      <c r="AJ1166" s="370" t="str">
        <f>IF(AI1166=0,"",
IF(SUM($AI$1131:AI1166)=1,AK1166,
IF($AN$1115&gt;SUM($AI$1131:AI1166),_xlfn.CONCAT(", ",AK1166),
IF($AN$1115=SUM($AI$1131:AI1166),_xlfn.CONCAT(" y ",AK1166)))))</f>
        <v>, 36</v>
      </c>
      <c r="AK1166" s="156" t="s">
        <v>5131</v>
      </c>
    </row>
    <row r="1167" spans="1:37" ht="15" customHeight="1">
      <c r="A1167" s="57"/>
      <c r="B1167" s="26"/>
      <c r="C1167" s="165" t="s">
        <v>5132</v>
      </c>
      <c r="D1167" s="852" t="str">
        <f t="shared" si="212"/>
        <v>INSTITUTO TECNOLOGICO SUPERIOR DE HUATUSCO</v>
      </c>
      <c r="E1167" s="853"/>
      <c r="F1167" s="853"/>
      <c r="G1167" s="853"/>
      <c r="H1167" s="853"/>
      <c r="I1167" s="853"/>
      <c r="J1167" s="853"/>
      <c r="K1167" s="853"/>
      <c r="L1167" s="853"/>
      <c r="M1167" s="853"/>
      <c r="N1167" s="853"/>
      <c r="O1167" s="853"/>
      <c r="P1167" s="853"/>
      <c r="Q1167" s="853"/>
      <c r="R1167" s="853"/>
      <c r="S1167" s="853"/>
      <c r="T1167" s="853"/>
      <c r="U1167" s="853"/>
      <c r="V1167" s="853"/>
      <c r="W1167" s="853"/>
      <c r="X1167" s="854"/>
      <c r="Y1167" s="713"/>
      <c r="Z1167" s="714"/>
      <c r="AA1167" s="714"/>
      <c r="AB1167" s="714"/>
      <c r="AC1167" s="714"/>
      <c r="AD1167" s="715"/>
      <c r="AE1167" s="164"/>
      <c r="AF1167" s="164"/>
      <c r="AG1167" s="199">
        <f t="shared" si="213"/>
        <v>1</v>
      </c>
      <c r="AH1167" s="298">
        <f t="shared" si="214"/>
        <v>0</v>
      </c>
      <c r="AI1167" s="402">
        <f t="shared" si="215"/>
        <v>1</v>
      </c>
      <c r="AJ1167" s="370" t="str">
        <f>IF(AI1167=0,"",
IF(SUM($AI$1131:AI1167)=1,AK1167,
IF($AN$1115&gt;SUM($AI$1131:AI1167),_xlfn.CONCAT(", ",AK1167),
IF($AN$1115=SUM($AI$1131:AI1167),_xlfn.CONCAT(" y ",AK1167)))))</f>
        <v>, 37</v>
      </c>
      <c r="AK1167" s="156" t="s">
        <v>5133</v>
      </c>
    </row>
    <row r="1168" spans="1:37" ht="15" customHeight="1">
      <c r="A1168" s="57"/>
      <c r="B1168" s="26"/>
      <c r="C1168" s="165" t="s">
        <v>5134</v>
      </c>
      <c r="D1168" s="852" t="str">
        <f t="shared" si="212"/>
        <v>INSTITUTO TECNOLOGICO SUPERIOR DE ALVARADO</v>
      </c>
      <c r="E1168" s="853"/>
      <c r="F1168" s="853"/>
      <c r="G1168" s="853"/>
      <c r="H1168" s="853"/>
      <c r="I1168" s="853"/>
      <c r="J1168" s="853"/>
      <c r="K1168" s="853"/>
      <c r="L1168" s="853"/>
      <c r="M1168" s="853"/>
      <c r="N1168" s="853"/>
      <c r="O1168" s="853"/>
      <c r="P1168" s="853"/>
      <c r="Q1168" s="853"/>
      <c r="R1168" s="853"/>
      <c r="S1168" s="853"/>
      <c r="T1168" s="853"/>
      <c r="U1168" s="853"/>
      <c r="V1168" s="853"/>
      <c r="W1168" s="853"/>
      <c r="X1168" s="854"/>
      <c r="Y1168" s="713"/>
      <c r="Z1168" s="714"/>
      <c r="AA1168" s="714"/>
      <c r="AB1168" s="714"/>
      <c r="AC1168" s="714"/>
      <c r="AD1168" s="715"/>
      <c r="AE1168" s="164"/>
      <c r="AF1168" s="164"/>
      <c r="AG1168" s="199">
        <f t="shared" si="213"/>
        <v>1</v>
      </c>
      <c r="AH1168" s="298">
        <f t="shared" si="214"/>
        <v>0</v>
      </c>
      <c r="AI1168" s="402">
        <f t="shared" si="215"/>
        <v>1</v>
      </c>
      <c r="AJ1168" s="370" t="str">
        <f>IF(AI1168=0,"",
IF(SUM($AI$1131:AI1168)=1,AK1168,
IF($AN$1115&gt;SUM($AI$1131:AI1168),_xlfn.CONCAT(", ",AK1168),
IF($AN$1115=SUM($AI$1131:AI1168),_xlfn.CONCAT(" y ",AK1168)))))</f>
        <v>, 38</v>
      </c>
      <c r="AK1168" s="156" t="s">
        <v>5135</v>
      </c>
    </row>
    <row r="1169" spans="1:37" ht="15" customHeight="1">
      <c r="A1169" s="57"/>
      <c r="B1169" s="26"/>
      <c r="C1169" s="165" t="s">
        <v>5136</v>
      </c>
      <c r="D1169" s="852" t="str">
        <f t="shared" si="212"/>
        <v>INSTITUTO TECNOLOGICO SUPERIOR DE PEROTE</v>
      </c>
      <c r="E1169" s="853"/>
      <c r="F1169" s="853"/>
      <c r="G1169" s="853"/>
      <c r="H1169" s="853"/>
      <c r="I1169" s="853"/>
      <c r="J1169" s="853"/>
      <c r="K1169" s="853"/>
      <c r="L1169" s="853"/>
      <c r="M1169" s="853"/>
      <c r="N1169" s="853"/>
      <c r="O1169" s="853"/>
      <c r="P1169" s="853"/>
      <c r="Q1169" s="853"/>
      <c r="R1169" s="853"/>
      <c r="S1169" s="853"/>
      <c r="T1169" s="853"/>
      <c r="U1169" s="853"/>
      <c r="V1169" s="853"/>
      <c r="W1169" s="853"/>
      <c r="X1169" s="854"/>
      <c r="Y1169" s="713"/>
      <c r="Z1169" s="714"/>
      <c r="AA1169" s="714"/>
      <c r="AB1169" s="714"/>
      <c r="AC1169" s="714"/>
      <c r="AD1169" s="715"/>
      <c r="AE1169" s="164"/>
      <c r="AF1169" s="164"/>
      <c r="AG1169" s="199">
        <f t="shared" si="213"/>
        <v>1</v>
      </c>
      <c r="AH1169" s="298">
        <f t="shared" si="214"/>
        <v>0</v>
      </c>
      <c r="AI1169" s="402">
        <f t="shared" si="215"/>
        <v>1</v>
      </c>
      <c r="AJ1169" s="370" t="str">
        <f>IF(AI1169=0,"",
IF(SUM($AI$1131:AI1169)=1,AK1169,
IF($AN$1115&gt;SUM($AI$1131:AI1169),_xlfn.CONCAT(", ",AK1169),
IF($AN$1115=SUM($AI$1131:AI1169),_xlfn.CONCAT(" y ",AK1169)))))</f>
        <v>, 39</v>
      </c>
      <c r="AK1169" s="156" t="s">
        <v>5137</v>
      </c>
    </row>
    <row r="1170" spans="1:37" ht="15" customHeight="1">
      <c r="A1170" s="57"/>
      <c r="B1170" s="26"/>
      <c r="C1170" s="165" t="s">
        <v>5138</v>
      </c>
      <c r="D1170" s="852" t="str">
        <f t="shared" si="212"/>
        <v>INSTITUTO TECNOLOGICO SUPERIOR DE ZONGOLICA</v>
      </c>
      <c r="E1170" s="853"/>
      <c r="F1170" s="853"/>
      <c r="G1170" s="853"/>
      <c r="H1170" s="853"/>
      <c r="I1170" s="853"/>
      <c r="J1170" s="853"/>
      <c r="K1170" s="853"/>
      <c r="L1170" s="853"/>
      <c r="M1170" s="853"/>
      <c r="N1170" s="853"/>
      <c r="O1170" s="853"/>
      <c r="P1170" s="853"/>
      <c r="Q1170" s="853"/>
      <c r="R1170" s="853"/>
      <c r="S1170" s="853"/>
      <c r="T1170" s="853"/>
      <c r="U1170" s="853"/>
      <c r="V1170" s="853"/>
      <c r="W1170" s="853"/>
      <c r="X1170" s="854"/>
      <c r="Y1170" s="713"/>
      <c r="Z1170" s="714"/>
      <c r="AA1170" s="714"/>
      <c r="AB1170" s="714"/>
      <c r="AC1170" s="714"/>
      <c r="AD1170" s="715"/>
      <c r="AE1170" s="164"/>
      <c r="AF1170" s="164"/>
      <c r="AG1170" s="199">
        <f t="shared" si="213"/>
        <v>1</v>
      </c>
      <c r="AH1170" s="298">
        <f t="shared" si="214"/>
        <v>0</v>
      </c>
      <c r="AI1170" s="402">
        <f t="shared" si="215"/>
        <v>1</v>
      </c>
      <c r="AJ1170" s="370" t="str">
        <f>IF(AI1170=0,"",
IF(SUM($AI$1131:AI1170)=1,AK1170,
IF($AN$1115&gt;SUM($AI$1131:AI1170),_xlfn.CONCAT(", ",AK1170),
IF($AN$1115=SUM($AI$1131:AI1170),_xlfn.CONCAT(" y ",AK1170)))))</f>
        <v>, 40</v>
      </c>
      <c r="AK1170" s="156" t="s">
        <v>5139</v>
      </c>
    </row>
    <row r="1171" spans="1:37" ht="15" customHeight="1">
      <c r="A1171" s="57"/>
      <c r="B1171" s="26"/>
      <c r="C1171" s="165" t="s">
        <v>5140</v>
      </c>
      <c r="D1171" s="852" t="str">
        <f t="shared" si="212"/>
        <v>INSTITUTO TECNOLOGICO SUPERIOR DE NARANJOS</v>
      </c>
      <c r="E1171" s="853"/>
      <c r="F1171" s="853"/>
      <c r="G1171" s="853"/>
      <c r="H1171" s="853"/>
      <c r="I1171" s="853"/>
      <c r="J1171" s="853"/>
      <c r="K1171" s="853"/>
      <c r="L1171" s="853"/>
      <c r="M1171" s="853"/>
      <c r="N1171" s="853"/>
      <c r="O1171" s="853"/>
      <c r="P1171" s="853"/>
      <c r="Q1171" s="853"/>
      <c r="R1171" s="853"/>
      <c r="S1171" s="853"/>
      <c r="T1171" s="853"/>
      <c r="U1171" s="853"/>
      <c r="V1171" s="853"/>
      <c r="W1171" s="853"/>
      <c r="X1171" s="854"/>
      <c r="Y1171" s="713"/>
      <c r="Z1171" s="714"/>
      <c r="AA1171" s="714"/>
      <c r="AB1171" s="714"/>
      <c r="AC1171" s="714"/>
      <c r="AD1171" s="715"/>
      <c r="AE1171" s="164"/>
      <c r="AF1171" s="164"/>
      <c r="AG1171" s="199">
        <f t="shared" si="213"/>
        <v>1</v>
      </c>
      <c r="AH1171" s="298">
        <f t="shared" si="214"/>
        <v>0</v>
      </c>
      <c r="AI1171" s="402">
        <f t="shared" si="215"/>
        <v>1</v>
      </c>
      <c r="AJ1171" s="370" t="str">
        <f>IF(AI1171=0,"",
IF(SUM($AI$1131:AI1171)=1,AK1171,
IF($AN$1115&gt;SUM($AI$1131:AI1171),_xlfn.CONCAT(", ",AK1171),
IF($AN$1115=SUM($AI$1131:AI1171),_xlfn.CONCAT(" y ",AK1171)))))</f>
        <v>, 41</v>
      </c>
      <c r="AK1171" s="156" t="s">
        <v>5141</v>
      </c>
    </row>
    <row r="1172" spans="1:37" ht="15" customHeight="1">
      <c r="A1172" s="57"/>
      <c r="B1172" s="26"/>
      <c r="C1172" s="165" t="s">
        <v>5142</v>
      </c>
      <c r="D1172" s="852" t="str">
        <f t="shared" si="212"/>
        <v>INSTITUTO TECNOLOGICO SUPERIOR DE CHICONTEPEC</v>
      </c>
      <c r="E1172" s="853"/>
      <c r="F1172" s="853"/>
      <c r="G1172" s="853"/>
      <c r="H1172" s="853"/>
      <c r="I1172" s="853"/>
      <c r="J1172" s="853"/>
      <c r="K1172" s="853"/>
      <c r="L1172" s="853"/>
      <c r="M1172" s="853"/>
      <c r="N1172" s="853"/>
      <c r="O1172" s="853"/>
      <c r="P1172" s="853"/>
      <c r="Q1172" s="853"/>
      <c r="R1172" s="853"/>
      <c r="S1172" s="853"/>
      <c r="T1172" s="853"/>
      <c r="U1172" s="853"/>
      <c r="V1172" s="853"/>
      <c r="W1172" s="853"/>
      <c r="X1172" s="854"/>
      <c r="Y1172" s="713"/>
      <c r="Z1172" s="714"/>
      <c r="AA1172" s="714"/>
      <c r="AB1172" s="714"/>
      <c r="AC1172" s="714"/>
      <c r="AD1172" s="715"/>
      <c r="AE1172" s="164"/>
      <c r="AF1172" s="164"/>
      <c r="AG1172" s="199">
        <f t="shared" si="213"/>
        <v>1</v>
      </c>
      <c r="AH1172" s="298">
        <f t="shared" si="214"/>
        <v>0</v>
      </c>
      <c r="AI1172" s="402">
        <f t="shared" si="215"/>
        <v>1</v>
      </c>
      <c r="AJ1172" s="370" t="str">
        <f>IF(AI1172=0,"",
IF(SUM($AI$1131:AI1172)=1,AK1172,
IF($AN$1115&gt;SUM($AI$1131:AI1172),_xlfn.CONCAT(", ",AK1172),
IF($AN$1115=SUM($AI$1131:AI1172),_xlfn.CONCAT(" y ",AK1172)))))</f>
        <v>, 42</v>
      </c>
      <c r="AK1172" s="156" t="s">
        <v>5143</v>
      </c>
    </row>
    <row r="1173" spans="1:37" ht="15" customHeight="1">
      <c r="A1173" s="57"/>
      <c r="B1173" s="26"/>
      <c r="C1173" s="165" t="s">
        <v>5144</v>
      </c>
      <c r="D1173" s="852" t="str">
        <f t="shared" si="212"/>
        <v>INSTITUTO TECNOLOGICO SUPERIOR DE MARTINEZ DE LA TORRE</v>
      </c>
      <c r="E1173" s="853"/>
      <c r="F1173" s="853"/>
      <c r="G1173" s="853"/>
      <c r="H1173" s="853"/>
      <c r="I1173" s="853"/>
      <c r="J1173" s="853"/>
      <c r="K1173" s="853"/>
      <c r="L1173" s="853"/>
      <c r="M1173" s="853"/>
      <c r="N1173" s="853"/>
      <c r="O1173" s="853"/>
      <c r="P1173" s="853"/>
      <c r="Q1173" s="853"/>
      <c r="R1173" s="853"/>
      <c r="S1173" s="853"/>
      <c r="T1173" s="853"/>
      <c r="U1173" s="853"/>
      <c r="V1173" s="853"/>
      <c r="W1173" s="853"/>
      <c r="X1173" s="854"/>
      <c r="Y1173" s="713"/>
      <c r="Z1173" s="714"/>
      <c r="AA1173" s="714"/>
      <c r="AB1173" s="714"/>
      <c r="AC1173" s="714"/>
      <c r="AD1173" s="715"/>
      <c r="AE1173" s="164"/>
      <c r="AF1173" s="164"/>
      <c r="AG1173" s="199">
        <f t="shared" si="213"/>
        <v>1</v>
      </c>
      <c r="AH1173" s="298">
        <f t="shared" si="214"/>
        <v>0</v>
      </c>
      <c r="AI1173" s="402">
        <f t="shared" si="215"/>
        <v>1</v>
      </c>
      <c r="AJ1173" s="370" t="str">
        <f>IF(AI1173=0,"",
IF(SUM($AI$1131:AI1173)=1,AK1173,
IF($AN$1115&gt;SUM($AI$1131:AI1173),_xlfn.CONCAT(", ",AK1173),
IF($AN$1115=SUM($AI$1131:AI1173),_xlfn.CONCAT(" y ",AK1173)))))</f>
        <v>, 43</v>
      </c>
      <c r="AK1173" s="156" t="s">
        <v>5145</v>
      </c>
    </row>
    <row r="1174" spans="1:37" ht="15" customHeight="1">
      <c r="A1174" s="57"/>
      <c r="B1174" s="26"/>
      <c r="C1174" s="165" t="s">
        <v>5146</v>
      </c>
      <c r="D1174" s="852" t="str">
        <f t="shared" si="212"/>
        <v>INSTITUTO TECNOLOGICO SUPERIOR DE JESUS CARRANZA</v>
      </c>
      <c r="E1174" s="853"/>
      <c r="F1174" s="853"/>
      <c r="G1174" s="853"/>
      <c r="H1174" s="853"/>
      <c r="I1174" s="853"/>
      <c r="J1174" s="853"/>
      <c r="K1174" s="853"/>
      <c r="L1174" s="853"/>
      <c r="M1174" s="853"/>
      <c r="N1174" s="853"/>
      <c r="O1174" s="853"/>
      <c r="P1174" s="853"/>
      <c r="Q1174" s="853"/>
      <c r="R1174" s="853"/>
      <c r="S1174" s="853"/>
      <c r="T1174" s="853"/>
      <c r="U1174" s="853"/>
      <c r="V1174" s="853"/>
      <c r="W1174" s="853"/>
      <c r="X1174" s="854"/>
      <c r="Y1174" s="713"/>
      <c r="Z1174" s="714"/>
      <c r="AA1174" s="714"/>
      <c r="AB1174" s="714"/>
      <c r="AC1174" s="714"/>
      <c r="AD1174" s="715"/>
      <c r="AE1174" s="164"/>
      <c r="AF1174" s="164"/>
      <c r="AG1174" s="199">
        <f t="shared" si="213"/>
        <v>1</v>
      </c>
      <c r="AH1174" s="298">
        <f t="shared" si="214"/>
        <v>0</v>
      </c>
      <c r="AI1174" s="402">
        <f t="shared" si="215"/>
        <v>1</v>
      </c>
      <c r="AJ1174" s="370" t="str">
        <f>IF(AI1174=0,"",
IF(SUM($AI$1131:AI1174)=1,AK1174,
IF($AN$1115&gt;SUM($AI$1131:AI1174),_xlfn.CONCAT(", ",AK1174),
IF($AN$1115=SUM($AI$1131:AI1174),_xlfn.CONCAT(" y ",AK1174)))))</f>
        <v>, 44</v>
      </c>
      <c r="AK1174" s="156" t="s">
        <v>5147</v>
      </c>
    </row>
    <row r="1175" spans="1:37" ht="15" customHeight="1">
      <c r="A1175" s="57"/>
      <c r="B1175" s="26"/>
      <c r="C1175" s="165" t="s">
        <v>5148</v>
      </c>
      <c r="D1175" s="852" t="str">
        <f t="shared" si="212"/>
        <v>INSTITUTO TECNOLOGICO SUPERIOR DE RODRIGUEZ CLARA</v>
      </c>
      <c r="E1175" s="853"/>
      <c r="F1175" s="853"/>
      <c r="G1175" s="853"/>
      <c r="H1175" s="853"/>
      <c r="I1175" s="853"/>
      <c r="J1175" s="853"/>
      <c r="K1175" s="853"/>
      <c r="L1175" s="853"/>
      <c r="M1175" s="853"/>
      <c r="N1175" s="853"/>
      <c r="O1175" s="853"/>
      <c r="P1175" s="853"/>
      <c r="Q1175" s="853"/>
      <c r="R1175" s="853"/>
      <c r="S1175" s="853"/>
      <c r="T1175" s="853"/>
      <c r="U1175" s="853"/>
      <c r="V1175" s="853"/>
      <c r="W1175" s="853"/>
      <c r="X1175" s="854"/>
      <c r="Y1175" s="713"/>
      <c r="Z1175" s="714"/>
      <c r="AA1175" s="714"/>
      <c r="AB1175" s="714"/>
      <c r="AC1175" s="714"/>
      <c r="AD1175" s="715"/>
      <c r="AE1175" s="164"/>
      <c r="AF1175" s="164"/>
      <c r="AG1175" s="199">
        <f t="shared" si="213"/>
        <v>1</v>
      </c>
      <c r="AH1175" s="298">
        <f t="shared" si="214"/>
        <v>0</v>
      </c>
      <c r="AI1175" s="402">
        <f t="shared" si="215"/>
        <v>1</v>
      </c>
      <c r="AJ1175" s="370" t="str">
        <f>IF(AI1175=0,"",
IF(SUM($AI$1131:AI1175)=1,AK1175,
IF($AN$1115&gt;SUM($AI$1131:AI1175),_xlfn.CONCAT(", ",AK1175),
IF($AN$1115=SUM($AI$1131:AI1175),_xlfn.CONCAT(" y ",AK1175)))))</f>
        <v>, 45</v>
      </c>
      <c r="AK1175" s="156" t="s">
        <v>5149</v>
      </c>
    </row>
    <row r="1176" spans="1:37" ht="15" customHeight="1">
      <c r="A1176" s="57"/>
      <c r="B1176" s="26"/>
      <c r="C1176" s="165" t="s">
        <v>5150</v>
      </c>
      <c r="D1176" s="852" t="str">
        <f t="shared" si="212"/>
        <v>INSTITUTO VERACRUZANO DE EDUCACION PARA LOS ADULTOS</v>
      </c>
      <c r="E1176" s="853"/>
      <c r="F1176" s="853"/>
      <c r="G1176" s="853"/>
      <c r="H1176" s="853"/>
      <c r="I1176" s="853"/>
      <c r="J1176" s="853"/>
      <c r="K1176" s="853"/>
      <c r="L1176" s="853"/>
      <c r="M1176" s="853"/>
      <c r="N1176" s="853"/>
      <c r="O1176" s="853"/>
      <c r="P1176" s="853"/>
      <c r="Q1176" s="853"/>
      <c r="R1176" s="853"/>
      <c r="S1176" s="853"/>
      <c r="T1176" s="853"/>
      <c r="U1176" s="853"/>
      <c r="V1176" s="853"/>
      <c r="W1176" s="853"/>
      <c r="X1176" s="854"/>
      <c r="Y1176" s="713"/>
      <c r="Z1176" s="714"/>
      <c r="AA1176" s="714"/>
      <c r="AB1176" s="714"/>
      <c r="AC1176" s="714"/>
      <c r="AD1176" s="715"/>
      <c r="AE1176" s="164"/>
      <c r="AF1176" s="164"/>
      <c r="AG1176" s="199">
        <f t="shared" si="213"/>
        <v>1</v>
      </c>
      <c r="AH1176" s="298">
        <f t="shared" si="214"/>
        <v>0</v>
      </c>
      <c r="AI1176" s="402">
        <f t="shared" si="215"/>
        <v>1</v>
      </c>
      <c r="AJ1176" s="370" t="str">
        <f>IF(AI1176=0,"",
IF(SUM($AI$1131:AI1176)=1,AK1176,
IF($AN$1115&gt;SUM($AI$1131:AI1176),_xlfn.CONCAT(", ",AK1176),
IF($AN$1115=SUM($AI$1131:AI1176),_xlfn.CONCAT(" y ",AK1176)))))</f>
        <v>, 46</v>
      </c>
      <c r="AK1176" s="156" t="s">
        <v>5151</v>
      </c>
    </row>
    <row r="1177" spans="1:37" ht="15" customHeight="1">
      <c r="A1177" s="57"/>
      <c r="B1177" s="26"/>
      <c r="C1177" s="165" t="s">
        <v>5152</v>
      </c>
      <c r="D1177" s="852" t="str">
        <f t="shared" si="212"/>
        <v>COLEGIO NACIONAL DE EDUCACION PROFESIONAL TECNICA</v>
      </c>
      <c r="E1177" s="853"/>
      <c r="F1177" s="853"/>
      <c r="G1177" s="853"/>
      <c r="H1177" s="853"/>
      <c r="I1177" s="853"/>
      <c r="J1177" s="853"/>
      <c r="K1177" s="853"/>
      <c r="L1177" s="853"/>
      <c r="M1177" s="853"/>
      <c r="N1177" s="853"/>
      <c r="O1177" s="853"/>
      <c r="P1177" s="853"/>
      <c r="Q1177" s="853"/>
      <c r="R1177" s="853"/>
      <c r="S1177" s="853"/>
      <c r="T1177" s="853"/>
      <c r="U1177" s="853"/>
      <c r="V1177" s="853"/>
      <c r="W1177" s="853"/>
      <c r="X1177" s="854"/>
      <c r="Y1177" s="713"/>
      <c r="Z1177" s="714"/>
      <c r="AA1177" s="714"/>
      <c r="AB1177" s="714"/>
      <c r="AC1177" s="714"/>
      <c r="AD1177" s="715"/>
      <c r="AE1177" s="164"/>
      <c r="AF1177" s="164"/>
      <c r="AG1177" s="199">
        <f t="shared" si="213"/>
        <v>1</v>
      </c>
      <c r="AH1177" s="298">
        <f t="shared" si="214"/>
        <v>0</v>
      </c>
      <c r="AI1177" s="402">
        <f t="shared" si="215"/>
        <v>1</v>
      </c>
      <c r="AJ1177" s="370" t="str">
        <f>IF(AI1177=0,"",
IF(SUM($AI$1131:AI1177)=1,AK1177,
IF($AN$1115&gt;SUM($AI$1131:AI1177),_xlfn.CONCAT(", ",AK1177),
IF($AN$1115=SUM($AI$1131:AI1177),_xlfn.CONCAT(" y ",AK1177)))))</f>
        <v>, 47</v>
      </c>
      <c r="AK1177" s="156" t="s">
        <v>5153</v>
      </c>
    </row>
    <row r="1178" spans="1:37" ht="15" customHeight="1">
      <c r="A1178" s="57"/>
      <c r="B1178" s="26"/>
      <c r="C1178" s="165" t="s">
        <v>5154</v>
      </c>
      <c r="D1178" s="852" t="str">
        <f t="shared" si="212"/>
        <v>UNIVERSIDAD TECNOLOGICA DEL SURESTE</v>
      </c>
      <c r="E1178" s="853"/>
      <c r="F1178" s="853"/>
      <c r="G1178" s="853"/>
      <c r="H1178" s="853"/>
      <c r="I1178" s="853"/>
      <c r="J1178" s="853"/>
      <c r="K1178" s="853"/>
      <c r="L1178" s="853"/>
      <c r="M1178" s="853"/>
      <c r="N1178" s="853"/>
      <c r="O1178" s="853"/>
      <c r="P1178" s="853"/>
      <c r="Q1178" s="853"/>
      <c r="R1178" s="853"/>
      <c r="S1178" s="853"/>
      <c r="T1178" s="853"/>
      <c r="U1178" s="853"/>
      <c r="V1178" s="853"/>
      <c r="W1178" s="853"/>
      <c r="X1178" s="854"/>
      <c r="Y1178" s="713"/>
      <c r="Z1178" s="714"/>
      <c r="AA1178" s="714"/>
      <c r="AB1178" s="714"/>
      <c r="AC1178" s="714"/>
      <c r="AD1178" s="715"/>
      <c r="AE1178" s="164"/>
      <c r="AF1178" s="164"/>
      <c r="AG1178" s="199">
        <f t="shared" si="213"/>
        <v>1</v>
      </c>
      <c r="AH1178" s="298">
        <f t="shared" si="214"/>
        <v>0</v>
      </c>
      <c r="AI1178" s="402">
        <f t="shared" si="215"/>
        <v>1</v>
      </c>
      <c r="AJ1178" s="370" t="str">
        <f>IF(AI1178=0,"",
IF(SUM($AI$1131:AI1178)=1,AK1178,
IF($AN$1115&gt;SUM($AI$1131:AI1178),_xlfn.CONCAT(", ",AK1178),
IF($AN$1115=SUM($AI$1131:AI1178),_xlfn.CONCAT(" y ",AK1178)))))</f>
        <v>, 48</v>
      </c>
      <c r="AK1178" s="156" t="s">
        <v>5155</v>
      </c>
    </row>
    <row r="1179" spans="1:37" ht="15" customHeight="1">
      <c r="A1179" s="57"/>
      <c r="B1179" s="26"/>
      <c r="C1179" s="165" t="s">
        <v>5156</v>
      </c>
      <c r="D1179" s="852" t="str">
        <f t="shared" si="212"/>
        <v>UNIVERSIDAD TECNOLOGICA DEL CENTRO</v>
      </c>
      <c r="E1179" s="853"/>
      <c r="F1179" s="853"/>
      <c r="G1179" s="853"/>
      <c r="H1179" s="853"/>
      <c r="I1179" s="853"/>
      <c r="J1179" s="853"/>
      <c r="K1179" s="853"/>
      <c r="L1179" s="853"/>
      <c r="M1179" s="853"/>
      <c r="N1179" s="853"/>
      <c r="O1179" s="853"/>
      <c r="P1179" s="853"/>
      <c r="Q1179" s="853"/>
      <c r="R1179" s="853"/>
      <c r="S1179" s="853"/>
      <c r="T1179" s="853"/>
      <c r="U1179" s="853"/>
      <c r="V1179" s="853"/>
      <c r="W1179" s="853"/>
      <c r="X1179" s="854"/>
      <c r="Y1179" s="713"/>
      <c r="Z1179" s="714"/>
      <c r="AA1179" s="714"/>
      <c r="AB1179" s="714"/>
      <c r="AC1179" s="714"/>
      <c r="AD1179" s="715"/>
      <c r="AE1179" s="164"/>
      <c r="AF1179" s="164"/>
      <c r="AG1179" s="199">
        <f t="shared" si="213"/>
        <v>1</v>
      </c>
      <c r="AH1179" s="298">
        <f t="shared" si="214"/>
        <v>0</v>
      </c>
      <c r="AI1179" s="402">
        <f t="shared" si="215"/>
        <v>1</v>
      </c>
      <c r="AJ1179" s="370" t="str">
        <f>IF(AI1179=0,"",
IF(SUM($AI$1131:AI1179)=1,AK1179,
IF($AN$1115&gt;SUM($AI$1131:AI1179),_xlfn.CONCAT(", ",AK1179),
IF($AN$1115=SUM($AI$1131:AI1179),_xlfn.CONCAT(" y ",AK1179)))))</f>
        <v>, 49</v>
      </c>
      <c r="AK1179" s="156" t="s">
        <v>5157</v>
      </c>
    </row>
    <row r="1180" spans="1:37" ht="15" customHeight="1">
      <c r="A1180" s="57"/>
      <c r="B1180" s="26"/>
      <c r="C1180" s="165" t="s">
        <v>5158</v>
      </c>
      <c r="D1180" s="852" t="str">
        <f t="shared" si="212"/>
        <v>UNIVERSIDAD TECNOLOGICA DE GUTIERREZ ZAMORA</v>
      </c>
      <c r="E1180" s="853"/>
      <c r="F1180" s="853"/>
      <c r="G1180" s="853"/>
      <c r="H1180" s="853"/>
      <c r="I1180" s="853"/>
      <c r="J1180" s="853"/>
      <c r="K1180" s="853"/>
      <c r="L1180" s="853"/>
      <c r="M1180" s="853"/>
      <c r="N1180" s="853"/>
      <c r="O1180" s="853"/>
      <c r="P1180" s="853"/>
      <c r="Q1180" s="853"/>
      <c r="R1180" s="853"/>
      <c r="S1180" s="853"/>
      <c r="T1180" s="853"/>
      <c r="U1180" s="853"/>
      <c r="V1180" s="853"/>
      <c r="W1180" s="853"/>
      <c r="X1180" s="854"/>
      <c r="Y1180" s="713"/>
      <c r="Z1180" s="714"/>
      <c r="AA1180" s="714"/>
      <c r="AB1180" s="714"/>
      <c r="AC1180" s="714"/>
      <c r="AD1180" s="715"/>
      <c r="AE1180" s="164"/>
      <c r="AF1180" s="164"/>
      <c r="AG1180" s="199">
        <f t="shared" si="213"/>
        <v>1</v>
      </c>
      <c r="AH1180" s="298">
        <f t="shared" si="214"/>
        <v>0</v>
      </c>
      <c r="AI1180" s="402">
        <f t="shared" si="215"/>
        <v>1</v>
      </c>
      <c r="AJ1180" s="370" t="str">
        <f>IF(AI1180=0,"",
IF(SUM($AI$1131:AI1180)=1,AK1180,
IF($AN$1115&gt;SUM($AI$1131:AI1180),_xlfn.CONCAT(", ",AK1180),
IF($AN$1115=SUM($AI$1131:AI1180),_xlfn.CONCAT(" y ",AK1180)))))</f>
        <v>, 50</v>
      </c>
      <c r="AK1180" s="156" t="s">
        <v>5159</v>
      </c>
    </row>
    <row r="1181" spans="1:37" ht="15" customHeight="1">
      <c r="A1181" s="57"/>
      <c r="B1181" s="26"/>
      <c r="C1181" s="165" t="s">
        <v>5160</v>
      </c>
      <c r="D1181" s="852" t="str">
        <f t="shared" si="212"/>
        <v>CONSEJO VERACRUZANO DE INVESTIGACION CIENTIFICA Y DESARROLLO TECNOLOGICO</v>
      </c>
      <c r="E1181" s="853"/>
      <c r="F1181" s="853"/>
      <c r="G1181" s="853"/>
      <c r="H1181" s="853"/>
      <c r="I1181" s="853"/>
      <c r="J1181" s="853"/>
      <c r="K1181" s="853"/>
      <c r="L1181" s="853"/>
      <c r="M1181" s="853"/>
      <c r="N1181" s="853"/>
      <c r="O1181" s="853"/>
      <c r="P1181" s="853"/>
      <c r="Q1181" s="853"/>
      <c r="R1181" s="853"/>
      <c r="S1181" s="853"/>
      <c r="T1181" s="853"/>
      <c r="U1181" s="853"/>
      <c r="V1181" s="853"/>
      <c r="W1181" s="853"/>
      <c r="X1181" s="854"/>
      <c r="Y1181" s="713"/>
      <c r="Z1181" s="714"/>
      <c r="AA1181" s="714"/>
      <c r="AB1181" s="714"/>
      <c r="AC1181" s="714"/>
      <c r="AD1181" s="715"/>
      <c r="AE1181" s="164"/>
      <c r="AF1181" s="164"/>
      <c r="AG1181" s="199">
        <f t="shared" si="213"/>
        <v>1</v>
      </c>
      <c r="AH1181" s="298">
        <f t="shared" si="214"/>
        <v>0</v>
      </c>
      <c r="AI1181" s="402">
        <f t="shared" si="215"/>
        <v>1</v>
      </c>
      <c r="AJ1181" s="370" t="str">
        <f>IF(AI1181=0,"",
IF(SUM($AI$1131:AI1181)=1,AK1181,
IF($AN$1115&gt;SUM($AI$1131:AI1181),_xlfn.CONCAT(", ",AK1181),
IF($AN$1115=SUM($AI$1131:AI1181),_xlfn.CONCAT(" y ",AK1181)))))</f>
        <v>, 51</v>
      </c>
      <c r="AK1181" s="156" t="s">
        <v>5161</v>
      </c>
    </row>
    <row r="1182" spans="1:37" ht="15" customHeight="1">
      <c r="A1182" s="57"/>
      <c r="B1182" s="26"/>
      <c r="C1182" s="165" t="s">
        <v>5162</v>
      </c>
      <c r="D1182" s="852" t="str">
        <f t="shared" si="212"/>
        <v>COLEGIO DE ESTUDIOS CIENTIFICOS Y TECNOLOGICOS</v>
      </c>
      <c r="E1182" s="853"/>
      <c r="F1182" s="853"/>
      <c r="G1182" s="853"/>
      <c r="H1182" s="853"/>
      <c r="I1182" s="853"/>
      <c r="J1182" s="853"/>
      <c r="K1182" s="853"/>
      <c r="L1182" s="853"/>
      <c r="M1182" s="853"/>
      <c r="N1182" s="853"/>
      <c r="O1182" s="853"/>
      <c r="P1182" s="853"/>
      <c r="Q1182" s="853"/>
      <c r="R1182" s="853"/>
      <c r="S1182" s="853"/>
      <c r="T1182" s="853"/>
      <c r="U1182" s="853"/>
      <c r="V1182" s="853"/>
      <c r="W1182" s="853"/>
      <c r="X1182" s="854"/>
      <c r="Y1182" s="713"/>
      <c r="Z1182" s="714"/>
      <c r="AA1182" s="714"/>
      <c r="AB1182" s="714"/>
      <c r="AC1182" s="714"/>
      <c r="AD1182" s="715"/>
      <c r="AE1182" s="164"/>
      <c r="AF1182" s="164"/>
      <c r="AG1182" s="199">
        <f t="shared" si="213"/>
        <v>1</v>
      </c>
      <c r="AH1182" s="298">
        <f t="shared" si="214"/>
        <v>0</v>
      </c>
      <c r="AI1182" s="402">
        <f t="shared" si="215"/>
        <v>1</v>
      </c>
      <c r="AJ1182" s="370" t="str">
        <f>IF(AI1182=0,"",
IF(SUM($AI$1131:AI1182)=1,AK1182,
IF($AN$1115&gt;SUM($AI$1131:AI1182),_xlfn.CONCAT(", ",AK1182),
IF($AN$1115=SUM($AI$1131:AI1182),_xlfn.CONCAT(" y ",AK1182)))))</f>
        <v>, 52</v>
      </c>
      <c r="AK1182" s="156" t="s">
        <v>5163</v>
      </c>
    </row>
    <row r="1183" spans="1:37" ht="15" customHeight="1">
      <c r="A1183" s="57"/>
      <c r="B1183" s="26"/>
      <c r="C1183" s="165" t="s">
        <v>5164</v>
      </c>
      <c r="D1183" s="852" t="str">
        <f t="shared" si="212"/>
        <v>COLEGIO DE VERACRUZ</v>
      </c>
      <c r="E1183" s="853"/>
      <c r="F1183" s="853"/>
      <c r="G1183" s="853"/>
      <c r="H1183" s="853"/>
      <c r="I1183" s="853"/>
      <c r="J1183" s="853"/>
      <c r="K1183" s="853"/>
      <c r="L1183" s="853"/>
      <c r="M1183" s="853"/>
      <c r="N1183" s="853"/>
      <c r="O1183" s="853"/>
      <c r="P1183" s="853"/>
      <c r="Q1183" s="853"/>
      <c r="R1183" s="853"/>
      <c r="S1183" s="853"/>
      <c r="T1183" s="853"/>
      <c r="U1183" s="853"/>
      <c r="V1183" s="853"/>
      <c r="W1183" s="853"/>
      <c r="X1183" s="854"/>
      <c r="Y1183" s="713"/>
      <c r="Z1183" s="714"/>
      <c r="AA1183" s="714"/>
      <c r="AB1183" s="714"/>
      <c r="AC1183" s="714"/>
      <c r="AD1183" s="715"/>
      <c r="AE1183" s="164"/>
      <c r="AF1183" s="164"/>
      <c r="AG1183" s="199">
        <f t="shared" si="213"/>
        <v>1</v>
      </c>
      <c r="AH1183" s="298">
        <f t="shared" si="214"/>
        <v>0</v>
      </c>
      <c r="AI1183" s="402">
        <f t="shared" si="215"/>
        <v>1</v>
      </c>
      <c r="AJ1183" s="370" t="str">
        <f>IF(AI1183=0,"",
IF(SUM($AI$1131:AI1183)=1,AK1183,
IF($AN$1115&gt;SUM($AI$1131:AI1183),_xlfn.CONCAT(", ",AK1183),
IF($AN$1115=SUM($AI$1131:AI1183),_xlfn.CONCAT(" y ",AK1183)))))</f>
        <v>, 53</v>
      </c>
      <c r="AK1183" s="156" t="s">
        <v>5165</v>
      </c>
    </row>
    <row r="1184" spans="1:37" ht="15" customHeight="1">
      <c r="A1184" s="57"/>
      <c r="B1184" s="26"/>
      <c r="C1184" s="165" t="s">
        <v>5166</v>
      </c>
      <c r="D1184" s="852" t="str">
        <f t="shared" si="212"/>
        <v>UNIVERSIDAD POLITECNICA DE HUATUSCO</v>
      </c>
      <c r="E1184" s="853"/>
      <c r="F1184" s="853"/>
      <c r="G1184" s="853"/>
      <c r="H1184" s="853"/>
      <c r="I1184" s="853"/>
      <c r="J1184" s="853"/>
      <c r="K1184" s="853"/>
      <c r="L1184" s="853"/>
      <c r="M1184" s="853"/>
      <c r="N1184" s="853"/>
      <c r="O1184" s="853"/>
      <c r="P1184" s="853"/>
      <c r="Q1184" s="853"/>
      <c r="R1184" s="853"/>
      <c r="S1184" s="853"/>
      <c r="T1184" s="853"/>
      <c r="U1184" s="853"/>
      <c r="V1184" s="853"/>
      <c r="W1184" s="853"/>
      <c r="X1184" s="854"/>
      <c r="Y1184" s="713"/>
      <c r="Z1184" s="714"/>
      <c r="AA1184" s="714"/>
      <c r="AB1184" s="714"/>
      <c r="AC1184" s="714"/>
      <c r="AD1184" s="715"/>
      <c r="AE1184" s="164"/>
      <c r="AF1184" s="164"/>
      <c r="AG1184" s="199">
        <f t="shared" si="213"/>
        <v>1</v>
      </c>
      <c r="AH1184" s="298">
        <f t="shared" si="214"/>
        <v>0</v>
      </c>
      <c r="AI1184" s="402">
        <f t="shared" si="215"/>
        <v>1</v>
      </c>
      <c r="AJ1184" s="370" t="str">
        <f>IF(AI1184=0,"",
IF(SUM($AI$1131:AI1184)=1,AK1184,
IF($AN$1115&gt;SUM($AI$1131:AI1184),_xlfn.CONCAT(", ",AK1184),
IF($AN$1115=SUM($AI$1131:AI1184),_xlfn.CONCAT(" y ",AK1184)))))</f>
        <v>, 54</v>
      </c>
      <c r="AK1184" s="156" t="s">
        <v>5167</v>
      </c>
    </row>
    <row r="1185" spans="1:37" ht="15" customHeight="1">
      <c r="A1185" s="57"/>
      <c r="B1185" s="26"/>
      <c r="C1185" s="165" t="s">
        <v>5168</v>
      </c>
      <c r="D1185" s="852" t="str">
        <f t="shared" si="212"/>
        <v>UNIVERSIDAD POPULAR AUTONOMA DE VERACRUZ</v>
      </c>
      <c r="E1185" s="853"/>
      <c r="F1185" s="853"/>
      <c r="G1185" s="853"/>
      <c r="H1185" s="853"/>
      <c r="I1185" s="853"/>
      <c r="J1185" s="853"/>
      <c r="K1185" s="853"/>
      <c r="L1185" s="853"/>
      <c r="M1185" s="853"/>
      <c r="N1185" s="853"/>
      <c r="O1185" s="853"/>
      <c r="P1185" s="853"/>
      <c r="Q1185" s="853"/>
      <c r="R1185" s="853"/>
      <c r="S1185" s="853"/>
      <c r="T1185" s="853"/>
      <c r="U1185" s="853"/>
      <c r="V1185" s="853"/>
      <c r="W1185" s="853"/>
      <c r="X1185" s="854"/>
      <c r="Y1185" s="713"/>
      <c r="Z1185" s="714"/>
      <c r="AA1185" s="714"/>
      <c r="AB1185" s="714"/>
      <c r="AC1185" s="714"/>
      <c r="AD1185" s="715"/>
      <c r="AE1185" s="164"/>
      <c r="AF1185" s="164"/>
      <c r="AG1185" s="199">
        <f t="shared" si="213"/>
        <v>1</v>
      </c>
      <c r="AH1185" s="298">
        <f t="shared" si="214"/>
        <v>0</v>
      </c>
      <c r="AI1185" s="402">
        <f t="shared" si="215"/>
        <v>1</v>
      </c>
      <c r="AJ1185" s="370" t="str">
        <f>IF(AI1185=0,"",
IF(SUM($AI$1131:AI1185)=1,AK1185,
IF($AN$1115&gt;SUM($AI$1131:AI1185),_xlfn.CONCAT(", ",AK1185),
IF($AN$1115=SUM($AI$1131:AI1185),_xlfn.CONCAT(" y ",AK1185)))))</f>
        <v>, 55</v>
      </c>
      <c r="AK1185" s="156" t="s">
        <v>5169</v>
      </c>
    </row>
    <row r="1186" spans="1:37" ht="15" customHeight="1">
      <c r="A1186" s="57"/>
      <c r="B1186" s="26"/>
      <c r="C1186" s="165" t="s">
        <v>5170</v>
      </c>
      <c r="D1186" s="852" t="str">
        <f t="shared" si="212"/>
        <v>INSTITUTO VERACRUZANO DE LA VIVIENDA</v>
      </c>
      <c r="E1186" s="853"/>
      <c r="F1186" s="853"/>
      <c r="G1186" s="853"/>
      <c r="H1186" s="853"/>
      <c r="I1186" s="853"/>
      <c r="J1186" s="853"/>
      <c r="K1186" s="853"/>
      <c r="L1186" s="853"/>
      <c r="M1186" s="853"/>
      <c r="N1186" s="853"/>
      <c r="O1186" s="853"/>
      <c r="P1186" s="853"/>
      <c r="Q1186" s="853"/>
      <c r="R1186" s="853"/>
      <c r="S1186" s="853"/>
      <c r="T1186" s="853"/>
      <c r="U1186" s="853"/>
      <c r="V1186" s="853"/>
      <c r="W1186" s="853"/>
      <c r="X1186" s="854"/>
      <c r="Y1186" s="713"/>
      <c r="Z1186" s="714"/>
      <c r="AA1186" s="714"/>
      <c r="AB1186" s="714"/>
      <c r="AC1186" s="714"/>
      <c r="AD1186" s="715"/>
      <c r="AE1186" s="164"/>
      <c r="AF1186" s="164"/>
      <c r="AG1186" s="199">
        <f t="shared" si="213"/>
        <v>1</v>
      </c>
      <c r="AH1186" s="298">
        <f t="shared" si="214"/>
        <v>0</v>
      </c>
      <c r="AI1186" s="402">
        <f t="shared" si="215"/>
        <v>1</v>
      </c>
      <c r="AJ1186" s="370" t="str">
        <f>IF(AI1186=0,"",
IF(SUM($AI$1131:AI1186)=1,AK1186,
IF($AN$1115&gt;SUM($AI$1131:AI1186),_xlfn.CONCAT(", ",AK1186),
IF($AN$1115=SUM($AI$1131:AI1186),_xlfn.CONCAT(" y ",AK1186)))))</f>
        <v>, 56</v>
      </c>
      <c r="AK1186" s="156" t="s">
        <v>5171</v>
      </c>
    </row>
    <row r="1187" spans="1:37" ht="15" customHeight="1">
      <c r="A1187" s="57"/>
      <c r="B1187" s="26"/>
      <c r="C1187" s="165" t="s">
        <v>5172</v>
      </c>
      <c r="D1187" s="852" t="str">
        <f t="shared" si="212"/>
        <v>AGENCIA ESTATAL DE ENERGIA DEL ESTADO DE VERACRUZ</v>
      </c>
      <c r="E1187" s="853"/>
      <c r="F1187" s="853"/>
      <c r="G1187" s="853"/>
      <c r="H1187" s="853"/>
      <c r="I1187" s="853"/>
      <c r="J1187" s="853"/>
      <c r="K1187" s="853"/>
      <c r="L1187" s="853"/>
      <c r="M1187" s="853"/>
      <c r="N1187" s="853"/>
      <c r="O1187" s="853"/>
      <c r="P1187" s="853"/>
      <c r="Q1187" s="853"/>
      <c r="R1187" s="853"/>
      <c r="S1187" s="853"/>
      <c r="T1187" s="853"/>
      <c r="U1187" s="853"/>
      <c r="V1187" s="853"/>
      <c r="W1187" s="853"/>
      <c r="X1187" s="854"/>
      <c r="Y1187" s="713"/>
      <c r="Z1187" s="714"/>
      <c r="AA1187" s="714"/>
      <c r="AB1187" s="714"/>
      <c r="AC1187" s="714"/>
      <c r="AD1187" s="715"/>
      <c r="AE1187" s="164"/>
      <c r="AF1187" s="164"/>
      <c r="AG1187" s="199">
        <f t="shared" si="213"/>
        <v>1</v>
      </c>
      <c r="AH1187" s="298">
        <f t="shared" si="214"/>
        <v>0</v>
      </c>
      <c r="AI1187" s="402">
        <f t="shared" si="215"/>
        <v>1</v>
      </c>
      <c r="AJ1187" s="370" t="str">
        <f>IF(AI1187=0,"",
IF(SUM($AI$1131:AI1187)=1,AK1187,
IF($AN$1115&gt;SUM($AI$1131:AI1187),_xlfn.CONCAT(", ",AK1187),
IF($AN$1115=SUM($AI$1131:AI1187),_xlfn.CONCAT(" y ",AK1187)))))</f>
        <v>, 57</v>
      </c>
      <c r="AK1187" s="156" t="s">
        <v>5173</v>
      </c>
    </row>
    <row r="1188" spans="1:37" ht="15" customHeight="1">
      <c r="A1188" s="57"/>
      <c r="B1188" s="26"/>
      <c r="C1188" s="165" t="s">
        <v>5174</v>
      </c>
      <c r="D1188" s="852" t="str">
        <f t="shared" si="212"/>
        <v>INSTITUTO VERACRUZANO DE LAS MUJERES</v>
      </c>
      <c r="E1188" s="853"/>
      <c r="F1188" s="853"/>
      <c r="G1188" s="853"/>
      <c r="H1188" s="853"/>
      <c r="I1188" s="853"/>
      <c r="J1188" s="853"/>
      <c r="K1188" s="853"/>
      <c r="L1188" s="853"/>
      <c r="M1188" s="853"/>
      <c r="N1188" s="853"/>
      <c r="O1188" s="853"/>
      <c r="P1188" s="853"/>
      <c r="Q1188" s="853"/>
      <c r="R1188" s="853"/>
      <c r="S1188" s="853"/>
      <c r="T1188" s="853"/>
      <c r="U1188" s="853"/>
      <c r="V1188" s="853"/>
      <c r="W1188" s="853"/>
      <c r="X1188" s="854"/>
      <c r="Y1188" s="713"/>
      <c r="Z1188" s="714"/>
      <c r="AA1188" s="714"/>
      <c r="AB1188" s="714"/>
      <c r="AC1188" s="714"/>
      <c r="AD1188" s="715"/>
      <c r="AE1188" s="164"/>
      <c r="AF1188" s="164"/>
      <c r="AG1188" s="199">
        <f t="shared" si="213"/>
        <v>1</v>
      </c>
      <c r="AH1188" s="298">
        <f t="shared" si="214"/>
        <v>0</v>
      </c>
      <c r="AI1188" s="402">
        <f t="shared" si="215"/>
        <v>1</v>
      </c>
      <c r="AJ1188" s="370" t="str">
        <f>IF(AI1188=0,"",
IF(SUM($AI$1131:AI1188)=1,AK1188,
IF($AN$1115&gt;SUM($AI$1131:AI1188),_xlfn.CONCAT(", ",AK1188),
IF($AN$1115=SUM($AI$1131:AI1188),_xlfn.CONCAT(" y ",AK1188)))))</f>
        <v>, 58</v>
      </c>
      <c r="AK1188" s="156" t="s">
        <v>5175</v>
      </c>
    </row>
    <row r="1189" spans="1:37" ht="15" customHeight="1">
      <c r="A1189" s="57"/>
      <c r="B1189" s="26"/>
      <c r="C1189" s="165" t="s">
        <v>5176</v>
      </c>
      <c r="D1189" s="852" t="str">
        <f t="shared" si="212"/>
        <v>INSTITUTO VERACRUZANO DE DESARROLLO MUNICIPAL</v>
      </c>
      <c r="E1189" s="853"/>
      <c r="F1189" s="853"/>
      <c r="G1189" s="853"/>
      <c r="H1189" s="853"/>
      <c r="I1189" s="853"/>
      <c r="J1189" s="853"/>
      <c r="K1189" s="853"/>
      <c r="L1189" s="853"/>
      <c r="M1189" s="853"/>
      <c r="N1189" s="853"/>
      <c r="O1189" s="853"/>
      <c r="P1189" s="853"/>
      <c r="Q1189" s="853"/>
      <c r="R1189" s="853"/>
      <c r="S1189" s="853"/>
      <c r="T1189" s="853"/>
      <c r="U1189" s="853"/>
      <c r="V1189" s="853"/>
      <c r="W1189" s="853"/>
      <c r="X1189" s="854"/>
      <c r="Y1189" s="713"/>
      <c r="Z1189" s="714"/>
      <c r="AA1189" s="714"/>
      <c r="AB1189" s="714"/>
      <c r="AC1189" s="714"/>
      <c r="AD1189" s="715"/>
      <c r="AE1189" s="164"/>
      <c r="AF1189" s="164"/>
      <c r="AG1189" s="199">
        <f t="shared" si="213"/>
        <v>1</v>
      </c>
      <c r="AH1189" s="298">
        <f t="shared" si="214"/>
        <v>0</v>
      </c>
      <c r="AI1189" s="402">
        <f t="shared" si="215"/>
        <v>1</v>
      </c>
      <c r="AJ1189" s="370" t="str">
        <f>IF(AI1189=0,"",
IF(SUM($AI$1131:AI1189)=1,AK1189,
IF($AN$1115&gt;SUM($AI$1131:AI1189),_xlfn.CONCAT(", ",AK1189),
IF($AN$1115=SUM($AI$1131:AI1189),_xlfn.CONCAT(" y ",AK1189)))))</f>
        <v>, 59</v>
      </c>
      <c r="AK1189" s="156" t="s">
        <v>5177</v>
      </c>
    </row>
    <row r="1190" spans="1:37" ht="15" customHeight="1">
      <c r="A1190" s="57"/>
      <c r="B1190" s="26"/>
      <c r="C1190" s="165" t="s">
        <v>5178</v>
      </c>
      <c r="D1190" s="852" t="str">
        <f t="shared" si="212"/>
        <v>COMISION EJECUTIVA PARA LA ATENCION INTEGRAL A VICTIMAS DEL DELITO</v>
      </c>
      <c r="E1190" s="853"/>
      <c r="F1190" s="853"/>
      <c r="G1190" s="853"/>
      <c r="H1190" s="853"/>
      <c r="I1190" s="853"/>
      <c r="J1190" s="853"/>
      <c r="K1190" s="853"/>
      <c r="L1190" s="853"/>
      <c r="M1190" s="853"/>
      <c r="N1190" s="853"/>
      <c r="O1190" s="853"/>
      <c r="P1190" s="853"/>
      <c r="Q1190" s="853"/>
      <c r="R1190" s="853"/>
      <c r="S1190" s="853"/>
      <c r="T1190" s="853"/>
      <c r="U1190" s="853"/>
      <c r="V1190" s="853"/>
      <c r="W1190" s="853"/>
      <c r="X1190" s="854"/>
      <c r="Y1190" s="713"/>
      <c r="Z1190" s="714"/>
      <c r="AA1190" s="714"/>
      <c r="AB1190" s="714"/>
      <c r="AC1190" s="714"/>
      <c r="AD1190" s="715"/>
      <c r="AE1190" s="164"/>
      <c r="AF1190" s="164"/>
      <c r="AG1190" s="199">
        <f t="shared" si="213"/>
        <v>1</v>
      </c>
      <c r="AH1190" s="298">
        <f t="shared" si="214"/>
        <v>0</v>
      </c>
      <c r="AI1190" s="402">
        <f t="shared" si="215"/>
        <v>1</v>
      </c>
      <c r="AJ1190" s="370" t="str">
        <f>IF(AI1190=0,"",
IF(SUM($AI$1131:AI1190)=1,AK1190,
IF($AN$1115&gt;SUM($AI$1131:AI1190),_xlfn.CONCAT(", ",AK1190),
IF($AN$1115=SUM($AI$1131:AI1190),_xlfn.CONCAT(" y ",AK1190)))))</f>
        <v>, 60</v>
      </c>
      <c r="AK1190" s="156" t="s">
        <v>5179</v>
      </c>
    </row>
    <row r="1191" spans="1:37" ht="15" customHeight="1">
      <c r="A1191" s="57"/>
      <c r="B1191" s="26"/>
      <c r="C1191" s="165" t="s">
        <v>5180</v>
      </c>
      <c r="D1191" s="852" t="str">
        <f t="shared" si="212"/>
        <v>CENTRO DE JUSTICIA PARA MUJERES DEL ESTADO DE VERACRUZ</v>
      </c>
      <c r="E1191" s="853"/>
      <c r="F1191" s="853"/>
      <c r="G1191" s="853"/>
      <c r="H1191" s="853"/>
      <c r="I1191" s="853"/>
      <c r="J1191" s="853"/>
      <c r="K1191" s="853"/>
      <c r="L1191" s="853"/>
      <c r="M1191" s="853"/>
      <c r="N1191" s="853"/>
      <c r="O1191" s="853"/>
      <c r="P1191" s="853"/>
      <c r="Q1191" s="853"/>
      <c r="R1191" s="853"/>
      <c r="S1191" s="853"/>
      <c r="T1191" s="853"/>
      <c r="U1191" s="853"/>
      <c r="V1191" s="853"/>
      <c r="W1191" s="853"/>
      <c r="X1191" s="854"/>
      <c r="Y1191" s="713"/>
      <c r="Z1191" s="714"/>
      <c r="AA1191" s="714"/>
      <c r="AB1191" s="714"/>
      <c r="AC1191" s="714"/>
      <c r="AD1191" s="715"/>
      <c r="AE1191" s="164"/>
      <c r="AF1191" s="164"/>
      <c r="AG1191" s="199">
        <f t="shared" si="213"/>
        <v>1</v>
      </c>
      <c r="AH1191" s="298">
        <f t="shared" si="214"/>
        <v>0</v>
      </c>
      <c r="AI1191" s="402">
        <f t="shared" si="215"/>
        <v>1</v>
      </c>
      <c r="AJ1191" s="370" t="str">
        <f>IF(AI1191=0,"",
IF(SUM($AI$1131:AI1191)=1,AK1191,
IF($AN$1115&gt;SUM($AI$1131:AI1191),_xlfn.CONCAT(", ",AK1191),
IF($AN$1115=SUM($AI$1131:AI1191),_xlfn.CONCAT(" y ",AK1191)))))</f>
        <v>, 61</v>
      </c>
      <c r="AK1191" s="156" t="s">
        <v>5181</v>
      </c>
    </row>
    <row r="1192" spans="1:37" ht="15" customHeight="1">
      <c r="A1192" s="57"/>
      <c r="B1192" s="26"/>
      <c r="C1192" s="165" t="s">
        <v>5182</v>
      </c>
      <c r="D1192" s="852" t="str">
        <f t="shared" si="212"/>
        <v>INSTITUTO DE PENSIONES DEL ESTADO</v>
      </c>
      <c r="E1192" s="853"/>
      <c r="F1192" s="853"/>
      <c r="G1192" s="853"/>
      <c r="H1192" s="853"/>
      <c r="I1192" s="853"/>
      <c r="J1192" s="853"/>
      <c r="K1192" s="853"/>
      <c r="L1192" s="853"/>
      <c r="M1192" s="853"/>
      <c r="N1192" s="853"/>
      <c r="O1192" s="853"/>
      <c r="P1192" s="853"/>
      <c r="Q1192" s="853"/>
      <c r="R1192" s="853"/>
      <c r="S1192" s="853"/>
      <c r="T1192" s="853"/>
      <c r="U1192" s="853"/>
      <c r="V1192" s="853"/>
      <c r="W1192" s="853"/>
      <c r="X1192" s="854"/>
      <c r="Y1192" s="713"/>
      <c r="Z1192" s="714"/>
      <c r="AA1192" s="714"/>
      <c r="AB1192" s="714"/>
      <c r="AC1192" s="714"/>
      <c r="AD1192" s="715"/>
      <c r="AE1192" s="164"/>
      <c r="AF1192" s="164"/>
      <c r="AG1192" s="199">
        <f t="shared" si="213"/>
        <v>1</v>
      </c>
      <c r="AH1192" s="298">
        <f t="shared" si="214"/>
        <v>0</v>
      </c>
      <c r="AI1192" s="402">
        <f t="shared" si="215"/>
        <v>1</v>
      </c>
      <c r="AJ1192" s="370" t="str">
        <f>IF(AI1192=0,"",
IF(SUM($AI$1131:AI1192)=1,AK1192,
IF($AN$1115&gt;SUM($AI$1131:AI1192),_xlfn.CONCAT(", ",AK1192),
IF($AN$1115=SUM($AI$1131:AI1192),_xlfn.CONCAT(" y ",AK1192)))))</f>
        <v>, 62</v>
      </c>
      <c r="AK1192" s="156" t="s">
        <v>5183</v>
      </c>
    </row>
    <row r="1193" spans="1:37" ht="15" customHeight="1">
      <c r="A1193" s="57"/>
      <c r="B1193" s="26"/>
      <c r="C1193" s="165" t="s">
        <v>5184</v>
      </c>
      <c r="D1193" s="852" t="str">
        <f t="shared" si="212"/>
        <v>COMISION DEL AGUA DEL ESTADO DE VERACRUZ</v>
      </c>
      <c r="E1193" s="853"/>
      <c r="F1193" s="853"/>
      <c r="G1193" s="853"/>
      <c r="H1193" s="853"/>
      <c r="I1193" s="853"/>
      <c r="J1193" s="853"/>
      <c r="K1193" s="853"/>
      <c r="L1193" s="853"/>
      <c r="M1193" s="853"/>
      <c r="N1193" s="853"/>
      <c r="O1193" s="853"/>
      <c r="P1193" s="853"/>
      <c r="Q1193" s="853"/>
      <c r="R1193" s="853"/>
      <c r="S1193" s="853"/>
      <c r="T1193" s="853"/>
      <c r="U1193" s="853"/>
      <c r="V1193" s="853"/>
      <c r="W1193" s="853"/>
      <c r="X1193" s="854"/>
      <c r="Y1193" s="713"/>
      <c r="Z1193" s="714"/>
      <c r="AA1193" s="714"/>
      <c r="AB1193" s="714"/>
      <c r="AC1193" s="714"/>
      <c r="AD1193" s="715"/>
      <c r="AE1193" s="164"/>
      <c r="AF1193" s="164"/>
      <c r="AG1193" s="199">
        <f t="shared" si="213"/>
        <v>1</v>
      </c>
      <c r="AH1193" s="298">
        <f t="shared" si="214"/>
        <v>0</v>
      </c>
      <c r="AI1193" s="402">
        <f t="shared" si="215"/>
        <v>1</v>
      </c>
      <c r="AJ1193" s="370" t="str">
        <f>IF(AI1193=0,"",
IF(SUM($AI$1131:AI1193)=1,AK1193,
IF($AN$1115&gt;SUM($AI$1131:AI1193),_xlfn.CONCAT(", ",AK1193),
IF($AN$1115=SUM($AI$1131:AI1193),_xlfn.CONCAT(" y ",AK1193)))))</f>
        <v>, 63</v>
      </c>
      <c r="AK1193" s="156" t="s">
        <v>5185</v>
      </c>
    </row>
    <row r="1194" spans="1:37" ht="15" customHeight="1">
      <c r="A1194" s="57"/>
      <c r="B1194" s="26"/>
      <c r="C1194" s="165" t="s">
        <v>5186</v>
      </c>
      <c r="D1194" s="852" t="str">
        <f t="shared" si="212"/>
        <v>RADIOTELEVISION DE VERACRUZ</v>
      </c>
      <c r="E1194" s="853"/>
      <c r="F1194" s="853"/>
      <c r="G1194" s="853"/>
      <c r="H1194" s="853"/>
      <c r="I1194" s="853"/>
      <c r="J1194" s="853"/>
      <c r="K1194" s="853"/>
      <c r="L1194" s="853"/>
      <c r="M1194" s="853"/>
      <c r="N1194" s="853"/>
      <c r="O1194" s="853"/>
      <c r="P1194" s="853"/>
      <c r="Q1194" s="853"/>
      <c r="R1194" s="853"/>
      <c r="S1194" s="853"/>
      <c r="T1194" s="853"/>
      <c r="U1194" s="853"/>
      <c r="V1194" s="853"/>
      <c r="W1194" s="853"/>
      <c r="X1194" s="854"/>
      <c r="Y1194" s="713"/>
      <c r="Z1194" s="714"/>
      <c r="AA1194" s="714"/>
      <c r="AB1194" s="714"/>
      <c r="AC1194" s="714"/>
      <c r="AD1194" s="715"/>
      <c r="AE1194" s="164"/>
      <c r="AF1194" s="164"/>
      <c r="AG1194" s="199">
        <f t="shared" si="213"/>
        <v>1</v>
      </c>
      <c r="AH1194" s="298">
        <f t="shared" si="214"/>
        <v>0</v>
      </c>
      <c r="AI1194" s="402">
        <f t="shared" si="215"/>
        <v>1</v>
      </c>
      <c r="AJ1194" s="370" t="str">
        <f>IF(AI1194=0,"",
IF(SUM($AI$1131:AI1194)=1,AK1194,
IF($AN$1115&gt;SUM($AI$1131:AI1194),_xlfn.CONCAT(", ",AK1194),
IF($AN$1115=SUM($AI$1131:AI1194),_xlfn.CONCAT(" y ",AK1194)))))</f>
        <v>, 64</v>
      </c>
      <c r="AK1194" s="156" t="s">
        <v>5187</v>
      </c>
    </row>
    <row r="1195" spans="1:37" ht="15" customHeight="1">
      <c r="A1195" s="57"/>
      <c r="B1195" s="26"/>
      <c r="C1195" s="165" t="s">
        <v>5188</v>
      </c>
      <c r="D1195" s="852" t="str">
        <f t="shared" si="212"/>
        <v>SECRETARIA EJECUTIVA DEL SISTEMA ESTATAL ANTICORRUPCION</v>
      </c>
      <c r="E1195" s="853"/>
      <c r="F1195" s="853"/>
      <c r="G1195" s="853"/>
      <c r="H1195" s="853"/>
      <c r="I1195" s="853"/>
      <c r="J1195" s="853"/>
      <c r="K1195" s="853"/>
      <c r="L1195" s="853"/>
      <c r="M1195" s="853"/>
      <c r="N1195" s="853"/>
      <c r="O1195" s="853"/>
      <c r="P1195" s="853"/>
      <c r="Q1195" s="853"/>
      <c r="R1195" s="853"/>
      <c r="S1195" s="853"/>
      <c r="T1195" s="853"/>
      <c r="U1195" s="853"/>
      <c r="V1195" s="853"/>
      <c r="W1195" s="853"/>
      <c r="X1195" s="854"/>
      <c r="Y1195" s="713"/>
      <c r="Z1195" s="714"/>
      <c r="AA1195" s="714"/>
      <c r="AB1195" s="714"/>
      <c r="AC1195" s="714"/>
      <c r="AD1195" s="715"/>
      <c r="AE1195" s="164"/>
      <c r="AF1195" s="164"/>
      <c r="AG1195" s="199">
        <f t="shared" si="213"/>
        <v>1</v>
      </c>
      <c r="AH1195" s="298">
        <f t="shared" si="214"/>
        <v>0</v>
      </c>
      <c r="AI1195" s="402">
        <f t="shared" si="215"/>
        <v>1</v>
      </c>
      <c r="AJ1195" s="370" t="str">
        <f>IF(AI1195=0,"",
IF(SUM($AI$1131:AI1195)=1,AK1195,
IF($AN$1115&gt;SUM($AI$1131:AI1195),_xlfn.CONCAT(", ",AK1195),
IF($AN$1115=SUM($AI$1131:AI1195),_xlfn.CONCAT(" y ",AK1195)))))</f>
        <v>, 65</v>
      </c>
      <c r="AK1195" s="156" t="s">
        <v>5189</v>
      </c>
    </row>
    <row r="1196" spans="1:37" ht="15" customHeight="1">
      <c r="A1196" s="57"/>
      <c r="B1196" s="26"/>
      <c r="C1196" s="165" t="s">
        <v>5190</v>
      </c>
      <c r="D1196" s="852" t="str">
        <f t="shared" ref="D1196:D1250" si="216">IF(D105="","",D105)</f>
        <v>INSTITUTO DE LA POLICIA AUXILIAR Y PROTECCION PATRIMONIAL</v>
      </c>
      <c r="E1196" s="853"/>
      <c r="F1196" s="853"/>
      <c r="G1196" s="853"/>
      <c r="H1196" s="853"/>
      <c r="I1196" s="853"/>
      <c r="J1196" s="853"/>
      <c r="K1196" s="853"/>
      <c r="L1196" s="853"/>
      <c r="M1196" s="853"/>
      <c r="N1196" s="853"/>
      <c r="O1196" s="853"/>
      <c r="P1196" s="853"/>
      <c r="Q1196" s="853"/>
      <c r="R1196" s="853"/>
      <c r="S1196" s="853"/>
      <c r="T1196" s="853"/>
      <c r="U1196" s="853"/>
      <c r="V1196" s="853"/>
      <c r="W1196" s="853"/>
      <c r="X1196" s="854"/>
      <c r="Y1196" s="713"/>
      <c r="Z1196" s="714"/>
      <c r="AA1196" s="714"/>
      <c r="AB1196" s="714"/>
      <c r="AC1196" s="714"/>
      <c r="AD1196" s="715"/>
      <c r="AE1196" s="164"/>
      <c r="AF1196" s="164"/>
      <c r="AG1196" s="199">
        <f t="shared" ref="AG1196:AG1250" si="217">IF(AND(COUNTBLANK(D1196)=1,COUNTA(Y1196)=0),0,IF(AND(COUNTBLANK(D1196)=0,COUNTA(Y1196)=1),0,1))</f>
        <v>1</v>
      </c>
      <c r="AH1196" s="298">
        <f t="shared" ref="AH1196:AH1250" si="218">COUNTIF(Y1196,"NS")</f>
        <v>0</v>
      </c>
      <c r="AI1196" s="402">
        <f t="shared" ref="AI1196:AI1250" si="219">IF(AG1196=0,0,1)</f>
        <v>1</v>
      </c>
      <c r="AJ1196" s="370" t="str">
        <f>IF(AI1196=0,"",
IF(SUM($AI$1131:AI1196)=1,AK1196,
IF($AN$1115&gt;SUM($AI$1131:AI1196),_xlfn.CONCAT(", ",AK1196),
IF($AN$1115=SUM($AI$1131:AI1196),_xlfn.CONCAT(" y ",AK1196)))))</f>
        <v>, 66</v>
      </c>
      <c r="AK1196" s="156" t="s">
        <v>5191</v>
      </c>
    </row>
    <row r="1197" spans="1:37" ht="15" customHeight="1">
      <c r="A1197" s="57"/>
      <c r="B1197" s="26"/>
      <c r="C1197" s="165" t="s">
        <v>5192</v>
      </c>
      <c r="D1197" s="852" t="str">
        <f t="shared" si="216"/>
        <v>ACADEMIA REGIONAL DE SEGURIDAD PUBLICA DEL SURESTE</v>
      </c>
      <c r="E1197" s="853"/>
      <c r="F1197" s="853"/>
      <c r="G1197" s="853"/>
      <c r="H1197" s="853"/>
      <c r="I1197" s="853"/>
      <c r="J1197" s="853"/>
      <c r="K1197" s="853"/>
      <c r="L1197" s="853"/>
      <c r="M1197" s="853"/>
      <c r="N1197" s="853"/>
      <c r="O1197" s="853"/>
      <c r="P1197" s="853"/>
      <c r="Q1197" s="853"/>
      <c r="R1197" s="853"/>
      <c r="S1197" s="853"/>
      <c r="T1197" s="853"/>
      <c r="U1197" s="853"/>
      <c r="V1197" s="853"/>
      <c r="W1197" s="853"/>
      <c r="X1197" s="854"/>
      <c r="Y1197" s="713"/>
      <c r="Z1197" s="714"/>
      <c r="AA1197" s="714"/>
      <c r="AB1197" s="714"/>
      <c r="AC1197" s="714"/>
      <c r="AD1197" s="715"/>
      <c r="AE1197" s="164"/>
      <c r="AF1197" s="164"/>
      <c r="AG1197" s="199">
        <f t="shared" si="217"/>
        <v>1</v>
      </c>
      <c r="AH1197" s="298">
        <f t="shared" si="218"/>
        <v>0</v>
      </c>
      <c r="AI1197" s="402">
        <f t="shared" si="219"/>
        <v>1</v>
      </c>
      <c r="AJ1197" s="370" t="str">
        <f>IF(AI1197=0,"",
IF(SUM($AI$1131:AI1197)=1,AK1197,
IF($AN$1115&gt;SUM($AI$1131:AI1197),_xlfn.CONCAT(", ",AK1197),
IF($AN$1115=SUM($AI$1131:AI1197),_xlfn.CONCAT(" y ",AK1197)))))</f>
        <v>, 67</v>
      </c>
      <c r="AK1197" s="156" t="s">
        <v>5193</v>
      </c>
    </row>
    <row r="1198" spans="1:37" ht="15" customHeight="1">
      <c r="A1198" s="57"/>
      <c r="B1198" s="26"/>
      <c r="C1198" s="165" t="s">
        <v>5194</v>
      </c>
      <c r="D1198" s="852" t="str">
        <f t="shared" si="216"/>
        <v>INSTITUTO DE CAPACITACION PARA EL TRABAJO</v>
      </c>
      <c r="E1198" s="853"/>
      <c r="F1198" s="853"/>
      <c r="G1198" s="853"/>
      <c r="H1198" s="853"/>
      <c r="I1198" s="853"/>
      <c r="J1198" s="853"/>
      <c r="K1198" s="853"/>
      <c r="L1198" s="853"/>
      <c r="M1198" s="853"/>
      <c r="N1198" s="853"/>
      <c r="O1198" s="853"/>
      <c r="P1198" s="853"/>
      <c r="Q1198" s="853"/>
      <c r="R1198" s="853"/>
      <c r="S1198" s="853"/>
      <c r="T1198" s="853"/>
      <c r="U1198" s="853"/>
      <c r="V1198" s="853"/>
      <c r="W1198" s="853"/>
      <c r="X1198" s="854"/>
      <c r="Y1198" s="713"/>
      <c r="Z1198" s="714"/>
      <c r="AA1198" s="714"/>
      <c r="AB1198" s="714"/>
      <c r="AC1198" s="714"/>
      <c r="AD1198" s="715"/>
      <c r="AE1198" s="164"/>
      <c r="AF1198" s="164"/>
      <c r="AG1198" s="199">
        <f t="shared" si="217"/>
        <v>1</v>
      </c>
      <c r="AH1198" s="298">
        <f t="shared" si="218"/>
        <v>0</v>
      </c>
      <c r="AI1198" s="402">
        <f t="shared" si="219"/>
        <v>1</v>
      </c>
      <c r="AJ1198" s="370" t="str">
        <f>IF(AI1198=0,"",
IF(SUM($AI$1131:AI1198)=1,AK1198,
IF($AN$1115&gt;SUM($AI$1131:AI1198),_xlfn.CONCAT(", ",AK1198),
IF($AN$1115=SUM($AI$1131:AI1198),_xlfn.CONCAT(" y ",AK1198)))))</f>
        <v>, 68</v>
      </c>
      <c r="AK1198" s="156" t="s">
        <v>5195</v>
      </c>
    </row>
    <row r="1199" spans="1:37" ht="15" customHeight="1">
      <c r="A1199" s="57"/>
      <c r="B1199" s="26"/>
      <c r="C1199" s="165" t="s">
        <v>5196</v>
      </c>
      <c r="D1199" s="852" t="str">
        <f t="shared" si="216"/>
        <v>CENTRO DE CONCILIACION LABORAL DEL ESTADO DE VERACRUZ DE IGNACIO DE LA LLAVE</v>
      </c>
      <c r="E1199" s="853"/>
      <c r="F1199" s="853"/>
      <c r="G1199" s="853"/>
      <c r="H1199" s="853"/>
      <c r="I1199" s="853"/>
      <c r="J1199" s="853"/>
      <c r="K1199" s="853"/>
      <c r="L1199" s="853"/>
      <c r="M1199" s="853"/>
      <c r="N1199" s="853"/>
      <c r="O1199" s="853"/>
      <c r="P1199" s="853"/>
      <c r="Q1199" s="853"/>
      <c r="R1199" s="853"/>
      <c r="S1199" s="853"/>
      <c r="T1199" s="853"/>
      <c r="U1199" s="853"/>
      <c r="V1199" s="853"/>
      <c r="W1199" s="853"/>
      <c r="X1199" s="854"/>
      <c r="Y1199" s="713"/>
      <c r="Z1199" s="714"/>
      <c r="AA1199" s="714"/>
      <c r="AB1199" s="714"/>
      <c r="AC1199" s="714"/>
      <c r="AD1199" s="715"/>
      <c r="AE1199" s="164"/>
      <c r="AF1199" s="164"/>
      <c r="AG1199" s="199">
        <f t="shared" si="217"/>
        <v>1</v>
      </c>
      <c r="AH1199" s="298">
        <f t="shared" si="218"/>
        <v>0</v>
      </c>
      <c r="AI1199" s="402">
        <f t="shared" si="219"/>
        <v>1</v>
      </c>
      <c r="AJ1199" s="370" t="str">
        <f>IF(AI1199=0,"",
IF(SUM($AI$1131:AI1199)=1,AK1199,
IF($AN$1115&gt;SUM($AI$1131:AI1199),_xlfn.CONCAT(", ",AK1199),
IF($AN$1115=SUM($AI$1131:AI1199),_xlfn.CONCAT(" y ",AK1199)))))</f>
        <v>, 69</v>
      </c>
      <c r="AK1199" s="156" t="s">
        <v>5197</v>
      </c>
    </row>
    <row r="1200" spans="1:37" ht="15" customHeight="1">
      <c r="A1200" s="57"/>
      <c r="B1200" s="26"/>
      <c r="C1200" s="165" t="s">
        <v>5198</v>
      </c>
      <c r="D1200" s="852" t="str">
        <f t="shared" si="216"/>
        <v>INSTITUTO VERACRUZANO DE LA CULTURA</v>
      </c>
      <c r="E1200" s="853"/>
      <c r="F1200" s="853"/>
      <c r="G1200" s="853"/>
      <c r="H1200" s="853"/>
      <c r="I1200" s="853"/>
      <c r="J1200" s="853"/>
      <c r="K1200" s="853"/>
      <c r="L1200" s="853"/>
      <c r="M1200" s="853"/>
      <c r="N1200" s="853"/>
      <c r="O1200" s="853"/>
      <c r="P1200" s="853"/>
      <c r="Q1200" s="853"/>
      <c r="R1200" s="853"/>
      <c r="S1200" s="853"/>
      <c r="T1200" s="853"/>
      <c r="U1200" s="853"/>
      <c r="V1200" s="853"/>
      <c r="W1200" s="853"/>
      <c r="X1200" s="854"/>
      <c r="Y1200" s="713"/>
      <c r="Z1200" s="714"/>
      <c r="AA1200" s="714"/>
      <c r="AB1200" s="714"/>
      <c r="AC1200" s="714"/>
      <c r="AD1200" s="715"/>
      <c r="AE1200" s="164"/>
      <c r="AF1200" s="164"/>
      <c r="AG1200" s="199">
        <f t="shared" si="217"/>
        <v>1</v>
      </c>
      <c r="AH1200" s="298">
        <f t="shared" si="218"/>
        <v>0</v>
      </c>
      <c r="AI1200" s="402">
        <f t="shared" si="219"/>
        <v>1</v>
      </c>
      <c r="AJ1200" s="370" t="str">
        <f>IF(AI1200=0,"",
IF(SUM($AI$1131:AI1200)=1,AK1200,
IF($AN$1115&gt;SUM($AI$1131:AI1200),_xlfn.CONCAT(", ",AK1200),
IF($AN$1115=SUM($AI$1131:AI1200),_xlfn.CONCAT(" y ",AK1200)))))</f>
        <v>, 70</v>
      </c>
      <c r="AK1200" s="156" t="s">
        <v>5199</v>
      </c>
    </row>
    <row r="1201" spans="1:37" ht="15" customHeight="1">
      <c r="A1201" s="57"/>
      <c r="B1201" s="26"/>
      <c r="C1201" s="165" t="s">
        <v>5200</v>
      </c>
      <c r="D1201" s="852" t="str">
        <f t="shared" si="216"/>
        <v>PROCURADURIA ESTATAL DE PROTECCION AL MEDIO AMBIENTE</v>
      </c>
      <c r="E1201" s="853"/>
      <c r="F1201" s="853"/>
      <c r="G1201" s="853"/>
      <c r="H1201" s="853"/>
      <c r="I1201" s="853"/>
      <c r="J1201" s="853"/>
      <c r="K1201" s="853"/>
      <c r="L1201" s="853"/>
      <c r="M1201" s="853"/>
      <c r="N1201" s="853"/>
      <c r="O1201" s="853"/>
      <c r="P1201" s="853"/>
      <c r="Q1201" s="853"/>
      <c r="R1201" s="853"/>
      <c r="S1201" s="853"/>
      <c r="T1201" s="853"/>
      <c r="U1201" s="853"/>
      <c r="V1201" s="853"/>
      <c r="W1201" s="853"/>
      <c r="X1201" s="854"/>
      <c r="Y1201" s="713"/>
      <c r="Z1201" s="714"/>
      <c r="AA1201" s="714"/>
      <c r="AB1201" s="714"/>
      <c r="AC1201" s="714"/>
      <c r="AD1201" s="715"/>
      <c r="AE1201" s="164"/>
      <c r="AF1201" s="164"/>
      <c r="AG1201" s="199">
        <f t="shared" si="217"/>
        <v>1</v>
      </c>
      <c r="AH1201" s="298">
        <f t="shared" si="218"/>
        <v>0</v>
      </c>
      <c r="AI1201" s="402">
        <f t="shared" si="219"/>
        <v>1</v>
      </c>
      <c r="AJ1201" s="370" t="str">
        <f>IF(AI1201=0,"",
IF(SUM($AI$1131:AI1201)=1,AK1201,
IF($AN$1115&gt;SUM($AI$1131:AI1201),_xlfn.CONCAT(", ",AK1201),
IF($AN$1115=SUM($AI$1131:AI1201),_xlfn.CONCAT(" y ",AK1201)))))</f>
        <v>, 71</v>
      </c>
      <c r="AK1201" s="156" t="s">
        <v>5201</v>
      </c>
    </row>
    <row r="1202" spans="1:37" ht="15" customHeight="1">
      <c r="A1202" s="57"/>
      <c r="B1202" s="26"/>
      <c r="C1202" s="165" t="s">
        <v>5202</v>
      </c>
      <c r="D1202" s="852" t="str">
        <f t="shared" si="216"/>
        <v>FIDEICOMISO FONDO DEL FUTURO</v>
      </c>
      <c r="E1202" s="853"/>
      <c r="F1202" s="853"/>
      <c r="G1202" s="853"/>
      <c r="H1202" s="853"/>
      <c r="I1202" s="853"/>
      <c r="J1202" s="853"/>
      <c r="K1202" s="853"/>
      <c r="L1202" s="853"/>
      <c r="M1202" s="853"/>
      <c r="N1202" s="853"/>
      <c r="O1202" s="853"/>
      <c r="P1202" s="853"/>
      <c r="Q1202" s="853"/>
      <c r="R1202" s="853"/>
      <c r="S1202" s="853"/>
      <c r="T1202" s="853"/>
      <c r="U1202" s="853"/>
      <c r="V1202" s="853"/>
      <c r="W1202" s="853"/>
      <c r="X1202" s="854"/>
      <c r="Y1202" s="713"/>
      <c r="Z1202" s="714"/>
      <c r="AA1202" s="714"/>
      <c r="AB1202" s="714"/>
      <c r="AC1202" s="714"/>
      <c r="AD1202" s="715"/>
      <c r="AE1202" s="164"/>
      <c r="AF1202" s="164"/>
      <c r="AG1202" s="199">
        <f t="shared" si="217"/>
        <v>1</v>
      </c>
      <c r="AH1202" s="298">
        <f t="shared" si="218"/>
        <v>0</v>
      </c>
      <c r="AI1202" s="402">
        <f t="shared" si="219"/>
        <v>1</v>
      </c>
      <c r="AJ1202" s="370" t="str">
        <f>IF(AI1202=0,"",
IF(SUM($AI$1131:AI1202)=1,AK1202,
IF($AN$1115&gt;SUM($AI$1131:AI1202),_xlfn.CONCAT(", ",AK1202),
IF($AN$1115=SUM($AI$1131:AI1202),_xlfn.CONCAT(" y ",AK1202)))))</f>
        <v xml:space="preserve"> y 72</v>
      </c>
      <c r="AK1202" s="156" t="s">
        <v>5203</v>
      </c>
    </row>
    <row r="1203" spans="1:37" ht="15" customHeight="1">
      <c r="A1203" s="57"/>
      <c r="B1203" s="26"/>
      <c r="C1203" s="165" t="s">
        <v>5204</v>
      </c>
      <c r="D1203" s="852" t="str">
        <f t="shared" si="216"/>
        <v/>
      </c>
      <c r="E1203" s="853"/>
      <c r="F1203" s="853"/>
      <c r="G1203" s="853"/>
      <c r="H1203" s="853"/>
      <c r="I1203" s="853"/>
      <c r="J1203" s="853"/>
      <c r="K1203" s="853"/>
      <c r="L1203" s="853"/>
      <c r="M1203" s="853"/>
      <c r="N1203" s="853"/>
      <c r="O1203" s="853"/>
      <c r="P1203" s="853"/>
      <c r="Q1203" s="853"/>
      <c r="R1203" s="853"/>
      <c r="S1203" s="853"/>
      <c r="T1203" s="853"/>
      <c r="U1203" s="853"/>
      <c r="V1203" s="853"/>
      <c r="W1203" s="853"/>
      <c r="X1203" s="854"/>
      <c r="Y1203" s="713"/>
      <c r="Z1203" s="714"/>
      <c r="AA1203" s="714"/>
      <c r="AB1203" s="714"/>
      <c r="AC1203" s="714"/>
      <c r="AD1203" s="715"/>
      <c r="AE1203" s="164"/>
      <c r="AF1203" s="164"/>
      <c r="AG1203" s="199">
        <f t="shared" si="217"/>
        <v>0</v>
      </c>
      <c r="AH1203" s="298">
        <f t="shared" si="218"/>
        <v>0</v>
      </c>
      <c r="AI1203" s="402">
        <f t="shared" si="219"/>
        <v>0</v>
      </c>
      <c r="AJ1203" s="370" t="str">
        <f>IF(AI1203=0,"",
IF(SUM($AI$1131:AI1203)=1,AK1203,
IF($AN$1115&gt;SUM($AI$1131:AI1203),_xlfn.CONCAT(", ",AK1203),
IF($AN$1115=SUM($AI$1131:AI1203),_xlfn.CONCAT(" y ",AK1203)))))</f>
        <v/>
      </c>
      <c r="AK1203" s="156" t="s">
        <v>5205</v>
      </c>
    </row>
    <row r="1204" spans="1:37" ht="15" customHeight="1">
      <c r="A1204" s="57"/>
      <c r="B1204" s="26"/>
      <c r="C1204" s="165" t="s">
        <v>5206</v>
      </c>
      <c r="D1204" s="852" t="str">
        <f t="shared" si="216"/>
        <v/>
      </c>
      <c r="E1204" s="853"/>
      <c r="F1204" s="853"/>
      <c r="G1204" s="853"/>
      <c r="H1204" s="853"/>
      <c r="I1204" s="853"/>
      <c r="J1204" s="853"/>
      <c r="K1204" s="853"/>
      <c r="L1204" s="853"/>
      <c r="M1204" s="853"/>
      <c r="N1204" s="853"/>
      <c r="O1204" s="853"/>
      <c r="P1204" s="853"/>
      <c r="Q1204" s="853"/>
      <c r="R1204" s="853"/>
      <c r="S1204" s="853"/>
      <c r="T1204" s="853"/>
      <c r="U1204" s="853"/>
      <c r="V1204" s="853"/>
      <c r="W1204" s="853"/>
      <c r="X1204" s="854"/>
      <c r="Y1204" s="713"/>
      <c r="Z1204" s="714"/>
      <c r="AA1204" s="714"/>
      <c r="AB1204" s="714"/>
      <c r="AC1204" s="714"/>
      <c r="AD1204" s="715"/>
      <c r="AE1204" s="164"/>
      <c r="AF1204" s="164"/>
      <c r="AG1204" s="199">
        <f t="shared" si="217"/>
        <v>0</v>
      </c>
      <c r="AH1204" s="298">
        <f t="shared" si="218"/>
        <v>0</v>
      </c>
      <c r="AI1204" s="402">
        <f t="shared" si="219"/>
        <v>0</v>
      </c>
      <c r="AJ1204" s="370" t="str">
        <f>IF(AI1204=0,"",
IF(SUM($AI$1131:AI1204)=1,AK1204,
IF($AN$1115&gt;SUM($AI$1131:AI1204),_xlfn.CONCAT(", ",AK1204),
IF($AN$1115=SUM($AI$1131:AI1204),_xlfn.CONCAT(" y ",AK1204)))))</f>
        <v/>
      </c>
      <c r="AK1204" s="156" t="s">
        <v>5207</v>
      </c>
    </row>
    <row r="1205" spans="1:37" ht="15" customHeight="1">
      <c r="A1205" s="57"/>
      <c r="B1205" s="26"/>
      <c r="C1205" s="165" t="s">
        <v>5208</v>
      </c>
      <c r="D1205" s="852" t="str">
        <f t="shared" si="216"/>
        <v/>
      </c>
      <c r="E1205" s="853"/>
      <c r="F1205" s="853"/>
      <c r="G1205" s="853"/>
      <c r="H1205" s="853"/>
      <c r="I1205" s="853"/>
      <c r="J1205" s="853"/>
      <c r="K1205" s="853"/>
      <c r="L1205" s="853"/>
      <c r="M1205" s="853"/>
      <c r="N1205" s="853"/>
      <c r="O1205" s="853"/>
      <c r="P1205" s="853"/>
      <c r="Q1205" s="853"/>
      <c r="R1205" s="853"/>
      <c r="S1205" s="853"/>
      <c r="T1205" s="853"/>
      <c r="U1205" s="853"/>
      <c r="V1205" s="853"/>
      <c r="W1205" s="853"/>
      <c r="X1205" s="854"/>
      <c r="Y1205" s="713"/>
      <c r="Z1205" s="714"/>
      <c r="AA1205" s="714"/>
      <c r="AB1205" s="714"/>
      <c r="AC1205" s="714"/>
      <c r="AD1205" s="715"/>
      <c r="AE1205" s="164"/>
      <c r="AF1205" s="164"/>
      <c r="AG1205" s="199">
        <f t="shared" si="217"/>
        <v>0</v>
      </c>
      <c r="AH1205" s="298">
        <f t="shared" si="218"/>
        <v>0</v>
      </c>
      <c r="AI1205" s="402">
        <f t="shared" si="219"/>
        <v>0</v>
      </c>
      <c r="AJ1205" s="370" t="str">
        <f>IF(AI1205=0,"",
IF(SUM($AI$1131:AI1205)=1,AK1205,
IF($AN$1115&gt;SUM($AI$1131:AI1205),_xlfn.CONCAT(", ",AK1205),
IF($AN$1115=SUM($AI$1131:AI1205),_xlfn.CONCAT(" y ",AK1205)))))</f>
        <v/>
      </c>
      <c r="AK1205" s="156" t="s">
        <v>5209</v>
      </c>
    </row>
    <row r="1206" spans="1:37" ht="15" customHeight="1">
      <c r="A1206" s="57"/>
      <c r="B1206" s="26"/>
      <c r="C1206" s="165" t="s">
        <v>5210</v>
      </c>
      <c r="D1206" s="852" t="str">
        <f t="shared" si="216"/>
        <v/>
      </c>
      <c r="E1206" s="853"/>
      <c r="F1206" s="853"/>
      <c r="G1206" s="853"/>
      <c r="H1206" s="853"/>
      <c r="I1206" s="853"/>
      <c r="J1206" s="853"/>
      <c r="K1206" s="853"/>
      <c r="L1206" s="853"/>
      <c r="M1206" s="853"/>
      <c r="N1206" s="853"/>
      <c r="O1206" s="853"/>
      <c r="P1206" s="853"/>
      <c r="Q1206" s="853"/>
      <c r="R1206" s="853"/>
      <c r="S1206" s="853"/>
      <c r="T1206" s="853"/>
      <c r="U1206" s="853"/>
      <c r="V1206" s="853"/>
      <c r="W1206" s="853"/>
      <c r="X1206" s="854"/>
      <c r="Y1206" s="713"/>
      <c r="Z1206" s="714"/>
      <c r="AA1206" s="714"/>
      <c r="AB1206" s="714"/>
      <c r="AC1206" s="714"/>
      <c r="AD1206" s="715"/>
      <c r="AE1206" s="164"/>
      <c r="AF1206" s="164"/>
      <c r="AG1206" s="199">
        <f t="shared" si="217"/>
        <v>0</v>
      </c>
      <c r="AH1206" s="298">
        <f t="shared" si="218"/>
        <v>0</v>
      </c>
      <c r="AI1206" s="402">
        <f t="shared" si="219"/>
        <v>0</v>
      </c>
      <c r="AJ1206" s="370" t="str">
        <f>IF(AI1206=0,"",
IF(SUM($AI$1131:AI1206)=1,AK1206,
IF($AN$1115&gt;SUM($AI$1131:AI1206),_xlfn.CONCAT(", ",AK1206),
IF($AN$1115=SUM($AI$1131:AI1206),_xlfn.CONCAT(" y ",AK1206)))))</f>
        <v/>
      </c>
      <c r="AK1206" s="156" t="s">
        <v>5211</v>
      </c>
    </row>
    <row r="1207" spans="1:37" ht="15" customHeight="1">
      <c r="A1207" s="57"/>
      <c r="B1207" s="26"/>
      <c r="C1207" s="165" t="s">
        <v>5212</v>
      </c>
      <c r="D1207" s="852" t="str">
        <f t="shared" si="216"/>
        <v/>
      </c>
      <c r="E1207" s="853"/>
      <c r="F1207" s="853"/>
      <c r="G1207" s="853"/>
      <c r="H1207" s="853"/>
      <c r="I1207" s="853"/>
      <c r="J1207" s="853"/>
      <c r="K1207" s="853"/>
      <c r="L1207" s="853"/>
      <c r="M1207" s="853"/>
      <c r="N1207" s="853"/>
      <c r="O1207" s="853"/>
      <c r="P1207" s="853"/>
      <c r="Q1207" s="853"/>
      <c r="R1207" s="853"/>
      <c r="S1207" s="853"/>
      <c r="T1207" s="853"/>
      <c r="U1207" s="853"/>
      <c r="V1207" s="853"/>
      <c r="W1207" s="853"/>
      <c r="X1207" s="854"/>
      <c r="Y1207" s="713"/>
      <c r="Z1207" s="714"/>
      <c r="AA1207" s="714"/>
      <c r="AB1207" s="714"/>
      <c r="AC1207" s="714"/>
      <c r="AD1207" s="715"/>
      <c r="AE1207" s="164"/>
      <c r="AF1207" s="164"/>
      <c r="AG1207" s="199">
        <f t="shared" si="217"/>
        <v>0</v>
      </c>
      <c r="AH1207" s="298">
        <f t="shared" si="218"/>
        <v>0</v>
      </c>
      <c r="AI1207" s="402">
        <f t="shared" si="219"/>
        <v>0</v>
      </c>
      <c r="AJ1207" s="370" t="str">
        <f>IF(AI1207=0,"",
IF(SUM($AI$1131:AI1207)=1,AK1207,
IF($AN$1115&gt;SUM($AI$1131:AI1207),_xlfn.CONCAT(", ",AK1207),
IF($AN$1115=SUM($AI$1131:AI1207),_xlfn.CONCAT(" y ",AK1207)))))</f>
        <v/>
      </c>
      <c r="AK1207" s="156" t="s">
        <v>5213</v>
      </c>
    </row>
    <row r="1208" spans="1:37" ht="15" customHeight="1">
      <c r="A1208" s="57"/>
      <c r="B1208" s="26"/>
      <c r="C1208" s="165" t="s">
        <v>5214</v>
      </c>
      <c r="D1208" s="852" t="str">
        <f t="shared" si="216"/>
        <v/>
      </c>
      <c r="E1208" s="853"/>
      <c r="F1208" s="853"/>
      <c r="G1208" s="853"/>
      <c r="H1208" s="853"/>
      <c r="I1208" s="853"/>
      <c r="J1208" s="853"/>
      <c r="K1208" s="853"/>
      <c r="L1208" s="853"/>
      <c r="M1208" s="853"/>
      <c r="N1208" s="853"/>
      <c r="O1208" s="853"/>
      <c r="P1208" s="853"/>
      <c r="Q1208" s="853"/>
      <c r="R1208" s="853"/>
      <c r="S1208" s="853"/>
      <c r="T1208" s="853"/>
      <c r="U1208" s="853"/>
      <c r="V1208" s="853"/>
      <c r="W1208" s="853"/>
      <c r="X1208" s="854"/>
      <c r="Y1208" s="713"/>
      <c r="Z1208" s="714"/>
      <c r="AA1208" s="714"/>
      <c r="AB1208" s="714"/>
      <c r="AC1208" s="714"/>
      <c r="AD1208" s="715"/>
      <c r="AE1208" s="164"/>
      <c r="AF1208" s="164"/>
      <c r="AG1208" s="199">
        <f t="shared" si="217"/>
        <v>0</v>
      </c>
      <c r="AH1208" s="298">
        <f t="shared" si="218"/>
        <v>0</v>
      </c>
      <c r="AI1208" s="402">
        <f t="shared" si="219"/>
        <v>0</v>
      </c>
      <c r="AJ1208" s="370" t="str">
        <f>IF(AI1208=0,"",
IF(SUM($AI$1131:AI1208)=1,AK1208,
IF($AN$1115&gt;SUM($AI$1131:AI1208),_xlfn.CONCAT(", ",AK1208),
IF($AN$1115=SUM($AI$1131:AI1208),_xlfn.CONCAT(" y ",AK1208)))))</f>
        <v/>
      </c>
      <c r="AK1208" s="156" t="s">
        <v>5215</v>
      </c>
    </row>
    <row r="1209" spans="1:37" ht="15" customHeight="1">
      <c r="A1209" s="57"/>
      <c r="B1209" s="26"/>
      <c r="C1209" s="165" t="s">
        <v>5216</v>
      </c>
      <c r="D1209" s="852" t="str">
        <f t="shared" si="216"/>
        <v/>
      </c>
      <c r="E1209" s="853"/>
      <c r="F1209" s="853"/>
      <c r="G1209" s="853"/>
      <c r="H1209" s="853"/>
      <c r="I1209" s="853"/>
      <c r="J1209" s="853"/>
      <c r="K1209" s="853"/>
      <c r="L1209" s="853"/>
      <c r="M1209" s="853"/>
      <c r="N1209" s="853"/>
      <c r="O1209" s="853"/>
      <c r="P1209" s="853"/>
      <c r="Q1209" s="853"/>
      <c r="R1209" s="853"/>
      <c r="S1209" s="853"/>
      <c r="T1209" s="853"/>
      <c r="U1209" s="853"/>
      <c r="V1209" s="853"/>
      <c r="W1209" s="853"/>
      <c r="X1209" s="854"/>
      <c r="Y1209" s="713"/>
      <c r="Z1209" s="714"/>
      <c r="AA1209" s="714"/>
      <c r="AB1209" s="714"/>
      <c r="AC1209" s="714"/>
      <c r="AD1209" s="715"/>
      <c r="AE1209" s="164"/>
      <c r="AF1209" s="164"/>
      <c r="AG1209" s="199">
        <f t="shared" si="217"/>
        <v>0</v>
      </c>
      <c r="AH1209" s="298">
        <f t="shared" si="218"/>
        <v>0</v>
      </c>
      <c r="AI1209" s="402">
        <f t="shared" si="219"/>
        <v>0</v>
      </c>
      <c r="AJ1209" s="370" t="str">
        <f>IF(AI1209=0,"",
IF(SUM($AI$1131:AI1209)=1,AK1209,
IF($AN$1115&gt;SUM($AI$1131:AI1209),_xlfn.CONCAT(", ",AK1209),
IF($AN$1115=SUM($AI$1131:AI1209),_xlfn.CONCAT(" y ",AK1209)))))</f>
        <v/>
      </c>
      <c r="AK1209" s="156" t="s">
        <v>5217</v>
      </c>
    </row>
    <row r="1210" spans="1:37" ht="15" customHeight="1">
      <c r="A1210" s="57"/>
      <c r="B1210" s="26"/>
      <c r="C1210" s="165" t="s">
        <v>5218</v>
      </c>
      <c r="D1210" s="852" t="str">
        <f t="shared" si="216"/>
        <v/>
      </c>
      <c r="E1210" s="853"/>
      <c r="F1210" s="853"/>
      <c r="G1210" s="853"/>
      <c r="H1210" s="853"/>
      <c r="I1210" s="853"/>
      <c r="J1210" s="853"/>
      <c r="K1210" s="853"/>
      <c r="L1210" s="853"/>
      <c r="M1210" s="853"/>
      <c r="N1210" s="853"/>
      <c r="O1210" s="853"/>
      <c r="P1210" s="853"/>
      <c r="Q1210" s="853"/>
      <c r="R1210" s="853"/>
      <c r="S1210" s="853"/>
      <c r="T1210" s="853"/>
      <c r="U1210" s="853"/>
      <c r="V1210" s="853"/>
      <c r="W1210" s="853"/>
      <c r="X1210" s="854"/>
      <c r="Y1210" s="713"/>
      <c r="Z1210" s="714"/>
      <c r="AA1210" s="714"/>
      <c r="AB1210" s="714"/>
      <c r="AC1210" s="714"/>
      <c r="AD1210" s="715"/>
      <c r="AE1210" s="164"/>
      <c r="AF1210" s="164"/>
      <c r="AG1210" s="199">
        <f t="shared" si="217"/>
        <v>0</v>
      </c>
      <c r="AH1210" s="298">
        <f t="shared" si="218"/>
        <v>0</v>
      </c>
      <c r="AI1210" s="402">
        <f t="shared" si="219"/>
        <v>0</v>
      </c>
      <c r="AJ1210" s="370" t="str">
        <f>IF(AI1210=0,"",
IF(SUM($AI$1131:AI1210)=1,AK1210,
IF($AN$1115&gt;SUM($AI$1131:AI1210),_xlfn.CONCAT(", ",AK1210),
IF($AN$1115=SUM($AI$1131:AI1210),_xlfn.CONCAT(" y ",AK1210)))))</f>
        <v/>
      </c>
      <c r="AK1210" s="156" t="s">
        <v>5219</v>
      </c>
    </row>
    <row r="1211" spans="1:37" ht="15" customHeight="1">
      <c r="A1211" s="57"/>
      <c r="B1211" s="26"/>
      <c r="C1211" s="165" t="s">
        <v>5220</v>
      </c>
      <c r="D1211" s="852" t="str">
        <f t="shared" si="216"/>
        <v/>
      </c>
      <c r="E1211" s="853"/>
      <c r="F1211" s="853"/>
      <c r="G1211" s="853"/>
      <c r="H1211" s="853"/>
      <c r="I1211" s="853"/>
      <c r="J1211" s="853"/>
      <c r="K1211" s="853"/>
      <c r="L1211" s="853"/>
      <c r="M1211" s="853"/>
      <c r="N1211" s="853"/>
      <c r="O1211" s="853"/>
      <c r="P1211" s="853"/>
      <c r="Q1211" s="853"/>
      <c r="R1211" s="853"/>
      <c r="S1211" s="853"/>
      <c r="T1211" s="853"/>
      <c r="U1211" s="853"/>
      <c r="V1211" s="853"/>
      <c r="W1211" s="853"/>
      <c r="X1211" s="854"/>
      <c r="Y1211" s="713"/>
      <c r="Z1211" s="714"/>
      <c r="AA1211" s="714"/>
      <c r="AB1211" s="714"/>
      <c r="AC1211" s="714"/>
      <c r="AD1211" s="715"/>
      <c r="AE1211" s="164"/>
      <c r="AF1211" s="164"/>
      <c r="AG1211" s="199">
        <f t="shared" si="217"/>
        <v>0</v>
      </c>
      <c r="AH1211" s="298">
        <f t="shared" si="218"/>
        <v>0</v>
      </c>
      <c r="AI1211" s="402">
        <f t="shared" si="219"/>
        <v>0</v>
      </c>
      <c r="AJ1211" s="370" t="str">
        <f>IF(AI1211=0,"",
IF(SUM($AI$1131:AI1211)=1,AK1211,
IF($AN$1115&gt;SUM($AI$1131:AI1211),_xlfn.CONCAT(", ",AK1211),
IF($AN$1115=SUM($AI$1131:AI1211),_xlfn.CONCAT(" y ",AK1211)))))</f>
        <v/>
      </c>
      <c r="AK1211" s="156" t="s">
        <v>5221</v>
      </c>
    </row>
    <row r="1212" spans="1:37" ht="15" customHeight="1">
      <c r="A1212" s="57"/>
      <c r="B1212" s="26"/>
      <c r="C1212" s="165" t="s">
        <v>5222</v>
      </c>
      <c r="D1212" s="852" t="str">
        <f t="shared" si="216"/>
        <v/>
      </c>
      <c r="E1212" s="853"/>
      <c r="F1212" s="853"/>
      <c r="G1212" s="853"/>
      <c r="H1212" s="853"/>
      <c r="I1212" s="853"/>
      <c r="J1212" s="853"/>
      <c r="K1212" s="853"/>
      <c r="L1212" s="853"/>
      <c r="M1212" s="853"/>
      <c r="N1212" s="853"/>
      <c r="O1212" s="853"/>
      <c r="P1212" s="853"/>
      <c r="Q1212" s="853"/>
      <c r="R1212" s="853"/>
      <c r="S1212" s="853"/>
      <c r="T1212" s="853"/>
      <c r="U1212" s="853"/>
      <c r="V1212" s="853"/>
      <c r="W1212" s="853"/>
      <c r="X1212" s="854"/>
      <c r="Y1212" s="713"/>
      <c r="Z1212" s="714"/>
      <c r="AA1212" s="714"/>
      <c r="AB1212" s="714"/>
      <c r="AC1212" s="714"/>
      <c r="AD1212" s="715"/>
      <c r="AE1212" s="164"/>
      <c r="AF1212" s="164"/>
      <c r="AG1212" s="199">
        <f t="shared" si="217"/>
        <v>0</v>
      </c>
      <c r="AH1212" s="298">
        <f t="shared" si="218"/>
        <v>0</v>
      </c>
      <c r="AI1212" s="402">
        <f t="shared" si="219"/>
        <v>0</v>
      </c>
      <c r="AJ1212" s="370" t="str">
        <f>IF(AI1212=0,"",
IF(SUM($AI$1131:AI1212)=1,AK1212,
IF($AN$1115&gt;SUM($AI$1131:AI1212),_xlfn.CONCAT(", ",AK1212),
IF($AN$1115=SUM($AI$1131:AI1212),_xlfn.CONCAT(" y ",AK1212)))))</f>
        <v/>
      </c>
      <c r="AK1212" s="156" t="s">
        <v>5223</v>
      </c>
    </row>
    <row r="1213" spans="1:37" ht="15" customHeight="1">
      <c r="A1213" s="57"/>
      <c r="B1213" s="26"/>
      <c r="C1213" s="165" t="s">
        <v>5224</v>
      </c>
      <c r="D1213" s="852" t="str">
        <f t="shared" si="216"/>
        <v/>
      </c>
      <c r="E1213" s="853"/>
      <c r="F1213" s="853"/>
      <c r="G1213" s="853"/>
      <c r="H1213" s="853"/>
      <c r="I1213" s="853"/>
      <c r="J1213" s="853"/>
      <c r="K1213" s="853"/>
      <c r="L1213" s="853"/>
      <c r="M1213" s="853"/>
      <c r="N1213" s="853"/>
      <c r="O1213" s="853"/>
      <c r="P1213" s="853"/>
      <c r="Q1213" s="853"/>
      <c r="R1213" s="853"/>
      <c r="S1213" s="853"/>
      <c r="T1213" s="853"/>
      <c r="U1213" s="853"/>
      <c r="V1213" s="853"/>
      <c r="W1213" s="853"/>
      <c r="X1213" s="854"/>
      <c r="Y1213" s="713"/>
      <c r="Z1213" s="714"/>
      <c r="AA1213" s="714"/>
      <c r="AB1213" s="714"/>
      <c r="AC1213" s="714"/>
      <c r="AD1213" s="715"/>
      <c r="AE1213" s="164"/>
      <c r="AF1213" s="164"/>
      <c r="AG1213" s="199">
        <f t="shared" si="217"/>
        <v>0</v>
      </c>
      <c r="AH1213" s="298">
        <f t="shared" si="218"/>
        <v>0</v>
      </c>
      <c r="AI1213" s="402">
        <f t="shared" si="219"/>
        <v>0</v>
      </c>
      <c r="AJ1213" s="370" t="str">
        <f>IF(AI1213=0,"",
IF(SUM($AI$1131:AI1213)=1,AK1213,
IF($AN$1115&gt;SUM($AI$1131:AI1213),_xlfn.CONCAT(", ",AK1213),
IF($AN$1115=SUM($AI$1131:AI1213),_xlfn.CONCAT(" y ",AK1213)))))</f>
        <v/>
      </c>
      <c r="AK1213" s="156" t="s">
        <v>5225</v>
      </c>
    </row>
    <row r="1214" spans="1:37" ht="15" customHeight="1">
      <c r="A1214" s="57"/>
      <c r="B1214" s="26"/>
      <c r="C1214" s="165" t="s">
        <v>5226</v>
      </c>
      <c r="D1214" s="852" t="str">
        <f t="shared" si="216"/>
        <v/>
      </c>
      <c r="E1214" s="853"/>
      <c r="F1214" s="853"/>
      <c r="G1214" s="853"/>
      <c r="H1214" s="853"/>
      <c r="I1214" s="853"/>
      <c r="J1214" s="853"/>
      <c r="K1214" s="853"/>
      <c r="L1214" s="853"/>
      <c r="M1214" s="853"/>
      <c r="N1214" s="853"/>
      <c r="O1214" s="853"/>
      <c r="P1214" s="853"/>
      <c r="Q1214" s="853"/>
      <c r="R1214" s="853"/>
      <c r="S1214" s="853"/>
      <c r="T1214" s="853"/>
      <c r="U1214" s="853"/>
      <c r="V1214" s="853"/>
      <c r="W1214" s="853"/>
      <c r="X1214" s="854"/>
      <c r="Y1214" s="713"/>
      <c r="Z1214" s="714"/>
      <c r="AA1214" s="714"/>
      <c r="AB1214" s="714"/>
      <c r="AC1214" s="714"/>
      <c r="AD1214" s="715"/>
      <c r="AE1214" s="164"/>
      <c r="AF1214" s="164"/>
      <c r="AG1214" s="199">
        <f t="shared" si="217"/>
        <v>0</v>
      </c>
      <c r="AH1214" s="298">
        <f t="shared" si="218"/>
        <v>0</v>
      </c>
      <c r="AI1214" s="402">
        <f t="shared" si="219"/>
        <v>0</v>
      </c>
      <c r="AJ1214" s="370" t="str">
        <f>IF(AI1214=0,"",
IF(SUM($AI$1131:AI1214)=1,AK1214,
IF($AN$1115&gt;SUM($AI$1131:AI1214),_xlfn.CONCAT(", ",AK1214),
IF($AN$1115=SUM($AI$1131:AI1214),_xlfn.CONCAT(" y ",AK1214)))))</f>
        <v/>
      </c>
      <c r="AK1214" s="156" t="s">
        <v>5227</v>
      </c>
    </row>
    <row r="1215" spans="1:37" ht="15" customHeight="1">
      <c r="A1215" s="57"/>
      <c r="B1215" s="26"/>
      <c r="C1215" s="165" t="s">
        <v>5228</v>
      </c>
      <c r="D1215" s="852" t="str">
        <f t="shared" si="216"/>
        <v/>
      </c>
      <c r="E1215" s="853"/>
      <c r="F1215" s="853"/>
      <c r="G1215" s="853"/>
      <c r="H1215" s="853"/>
      <c r="I1215" s="853"/>
      <c r="J1215" s="853"/>
      <c r="K1215" s="853"/>
      <c r="L1215" s="853"/>
      <c r="M1215" s="853"/>
      <c r="N1215" s="853"/>
      <c r="O1215" s="853"/>
      <c r="P1215" s="853"/>
      <c r="Q1215" s="853"/>
      <c r="R1215" s="853"/>
      <c r="S1215" s="853"/>
      <c r="T1215" s="853"/>
      <c r="U1215" s="853"/>
      <c r="V1215" s="853"/>
      <c r="W1215" s="853"/>
      <c r="X1215" s="854"/>
      <c r="Y1215" s="713"/>
      <c r="Z1215" s="714"/>
      <c r="AA1215" s="714"/>
      <c r="AB1215" s="714"/>
      <c r="AC1215" s="714"/>
      <c r="AD1215" s="715"/>
      <c r="AE1215" s="164"/>
      <c r="AF1215" s="164"/>
      <c r="AG1215" s="199">
        <f t="shared" si="217"/>
        <v>0</v>
      </c>
      <c r="AH1215" s="298">
        <f t="shared" si="218"/>
        <v>0</v>
      </c>
      <c r="AI1215" s="402">
        <f t="shared" si="219"/>
        <v>0</v>
      </c>
      <c r="AJ1215" s="370" t="str">
        <f>IF(AI1215=0,"",
IF(SUM($AI$1131:AI1215)=1,AK1215,
IF($AN$1115&gt;SUM($AI$1131:AI1215),_xlfn.CONCAT(", ",AK1215),
IF($AN$1115=SUM($AI$1131:AI1215),_xlfn.CONCAT(" y ",AK1215)))))</f>
        <v/>
      </c>
      <c r="AK1215" s="156" t="s">
        <v>5229</v>
      </c>
    </row>
    <row r="1216" spans="1:37" ht="15" customHeight="1">
      <c r="A1216" s="57"/>
      <c r="B1216" s="26"/>
      <c r="C1216" s="165" t="s">
        <v>5230</v>
      </c>
      <c r="D1216" s="852" t="str">
        <f t="shared" si="216"/>
        <v/>
      </c>
      <c r="E1216" s="853"/>
      <c r="F1216" s="853"/>
      <c r="G1216" s="853"/>
      <c r="H1216" s="853"/>
      <c r="I1216" s="853"/>
      <c r="J1216" s="853"/>
      <c r="K1216" s="853"/>
      <c r="L1216" s="853"/>
      <c r="M1216" s="853"/>
      <c r="N1216" s="853"/>
      <c r="O1216" s="853"/>
      <c r="P1216" s="853"/>
      <c r="Q1216" s="853"/>
      <c r="R1216" s="853"/>
      <c r="S1216" s="853"/>
      <c r="T1216" s="853"/>
      <c r="U1216" s="853"/>
      <c r="V1216" s="853"/>
      <c r="W1216" s="853"/>
      <c r="X1216" s="854"/>
      <c r="Y1216" s="713"/>
      <c r="Z1216" s="714"/>
      <c r="AA1216" s="714"/>
      <c r="AB1216" s="714"/>
      <c r="AC1216" s="714"/>
      <c r="AD1216" s="715"/>
      <c r="AE1216" s="164"/>
      <c r="AF1216" s="164"/>
      <c r="AG1216" s="199">
        <f t="shared" si="217"/>
        <v>0</v>
      </c>
      <c r="AH1216" s="298">
        <f t="shared" si="218"/>
        <v>0</v>
      </c>
      <c r="AI1216" s="402">
        <f t="shared" si="219"/>
        <v>0</v>
      </c>
      <c r="AJ1216" s="370" t="str">
        <f>IF(AI1216=0,"",
IF(SUM($AI$1131:AI1216)=1,AK1216,
IF($AN$1115&gt;SUM($AI$1131:AI1216),_xlfn.CONCAT(", ",AK1216),
IF($AN$1115=SUM($AI$1131:AI1216),_xlfn.CONCAT(" y ",AK1216)))))</f>
        <v/>
      </c>
      <c r="AK1216" s="156" t="s">
        <v>5231</v>
      </c>
    </row>
    <row r="1217" spans="1:37" ht="15" customHeight="1">
      <c r="A1217" s="57"/>
      <c r="B1217" s="26"/>
      <c r="C1217" s="165" t="s">
        <v>5232</v>
      </c>
      <c r="D1217" s="852" t="str">
        <f t="shared" si="216"/>
        <v/>
      </c>
      <c r="E1217" s="853"/>
      <c r="F1217" s="853"/>
      <c r="G1217" s="853"/>
      <c r="H1217" s="853"/>
      <c r="I1217" s="853"/>
      <c r="J1217" s="853"/>
      <c r="K1217" s="853"/>
      <c r="L1217" s="853"/>
      <c r="M1217" s="853"/>
      <c r="N1217" s="853"/>
      <c r="O1217" s="853"/>
      <c r="P1217" s="853"/>
      <c r="Q1217" s="853"/>
      <c r="R1217" s="853"/>
      <c r="S1217" s="853"/>
      <c r="T1217" s="853"/>
      <c r="U1217" s="853"/>
      <c r="V1217" s="853"/>
      <c r="W1217" s="853"/>
      <c r="X1217" s="854"/>
      <c r="Y1217" s="713"/>
      <c r="Z1217" s="714"/>
      <c r="AA1217" s="714"/>
      <c r="AB1217" s="714"/>
      <c r="AC1217" s="714"/>
      <c r="AD1217" s="715"/>
      <c r="AE1217" s="164"/>
      <c r="AF1217" s="164"/>
      <c r="AG1217" s="199">
        <f t="shared" si="217"/>
        <v>0</v>
      </c>
      <c r="AH1217" s="298">
        <f t="shared" si="218"/>
        <v>0</v>
      </c>
      <c r="AI1217" s="402">
        <f t="shared" si="219"/>
        <v>0</v>
      </c>
      <c r="AJ1217" s="370" t="str">
        <f>IF(AI1217=0,"",
IF(SUM($AI$1131:AI1217)=1,AK1217,
IF($AN$1115&gt;SUM($AI$1131:AI1217),_xlfn.CONCAT(", ",AK1217),
IF($AN$1115=SUM($AI$1131:AI1217),_xlfn.CONCAT(" y ",AK1217)))))</f>
        <v/>
      </c>
      <c r="AK1217" s="156" t="s">
        <v>5233</v>
      </c>
    </row>
    <row r="1218" spans="1:37" ht="15" customHeight="1">
      <c r="A1218" s="57"/>
      <c r="B1218" s="26"/>
      <c r="C1218" s="165" t="s">
        <v>5234</v>
      </c>
      <c r="D1218" s="852" t="str">
        <f t="shared" si="216"/>
        <v/>
      </c>
      <c r="E1218" s="853"/>
      <c r="F1218" s="853"/>
      <c r="G1218" s="853"/>
      <c r="H1218" s="853"/>
      <c r="I1218" s="853"/>
      <c r="J1218" s="853"/>
      <c r="K1218" s="853"/>
      <c r="L1218" s="853"/>
      <c r="M1218" s="853"/>
      <c r="N1218" s="853"/>
      <c r="O1218" s="853"/>
      <c r="P1218" s="853"/>
      <c r="Q1218" s="853"/>
      <c r="R1218" s="853"/>
      <c r="S1218" s="853"/>
      <c r="T1218" s="853"/>
      <c r="U1218" s="853"/>
      <c r="V1218" s="853"/>
      <c r="W1218" s="853"/>
      <c r="X1218" s="854"/>
      <c r="Y1218" s="713"/>
      <c r="Z1218" s="714"/>
      <c r="AA1218" s="714"/>
      <c r="AB1218" s="714"/>
      <c r="AC1218" s="714"/>
      <c r="AD1218" s="715"/>
      <c r="AE1218" s="164"/>
      <c r="AF1218" s="164"/>
      <c r="AG1218" s="199">
        <f t="shared" si="217"/>
        <v>0</v>
      </c>
      <c r="AH1218" s="298">
        <f t="shared" si="218"/>
        <v>0</v>
      </c>
      <c r="AI1218" s="402">
        <f t="shared" si="219"/>
        <v>0</v>
      </c>
      <c r="AJ1218" s="370" t="str">
        <f>IF(AI1218=0,"",
IF(SUM($AI$1131:AI1218)=1,AK1218,
IF($AN$1115&gt;SUM($AI$1131:AI1218),_xlfn.CONCAT(", ",AK1218),
IF($AN$1115=SUM($AI$1131:AI1218),_xlfn.CONCAT(" y ",AK1218)))))</f>
        <v/>
      </c>
      <c r="AK1218" s="156" t="s">
        <v>5235</v>
      </c>
    </row>
    <row r="1219" spans="1:37" ht="15" customHeight="1">
      <c r="A1219" s="57"/>
      <c r="B1219" s="26"/>
      <c r="C1219" s="165" t="s">
        <v>5236</v>
      </c>
      <c r="D1219" s="852" t="str">
        <f t="shared" si="216"/>
        <v/>
      </c>
      <c r="E1219" s="853"/>
      <c r="F1219" s="853"/>
      <c r="G1219" s="853"/>
      <c r="H1219" s="853"/>
      <c r="I1219" s="853"/>
      <c r="J1219" s="853"/>
      <c r="K1219" s="853"/>
      <c r="L1219" s="853"/>
      <c r="M1219" s="853"/>
      <c r="N1219" s="853"/>
      <c r="O1219" s="853"/>
      <c r="P1219" s="853"/>
      <c r="Q1219" s="853"/>
      <c r="R1219" s="853"/>
      <c r="S1219" s="853"/>
      <c r="T1219" s="853"/>
      <c r="U1219" s="853"/>
      <c r="V1219" s="853"/>
      <c r="W1219" s="853"/>
      <c r="X1219" s="854"/>
      <c r="Y1219" s="713"/>
      <c r="Z1219" s="714"/>
      <c r="AA1219" s="714"/>
      <c r="AB1219" s="714"/>
      <c r="AC1219" s="714"/>
      <c r="AD1219" s="715"/>
      <c r="AE1219" s="164"/>
      <c r="AF1219" s="164"/>
      <c r="AG1219" s="199">
        <f t="shared" si="217"/>
        <v>0</v>
      </c>
      <c r="AH1219" s="298">
        <f t="shared" si="218"/>
        <v>0</v>
      </c>
      <c r="AI1219" s="402">
        <f t="shared" si="219"/>
        <v>0</v>
      </c>
      <c r="AJ1219" s="370" t="str">
        <f>IF(AI1219=0,"",
IF(SUM($AI$1131:AI1219)=1,AK1219,
IF($AN$1115&gt;SUM($AI$1131:AI1219),_xlfn.CONCAT(", ",AK1219),
IF($AN$1115=SUM($AI$1131:AI1219),_xlfn.CONCAT(" y ",AK1219)))))</f>
        <v/>
      </c>
      <c r="AK1219" s="156" t="s">
        <v>5237</v>
      </c>
    </row>
    <row r="1220" spans="1:37" ht="15" customHeight="1">
      <c r="A1220" s="57"/>
      <c r="B1220" s="26"/>
      <c r="C1220" s="165" t="s">
        <v>5238</v>
      </c>
      <c r="D1220" s="852" t="str">
        <f t="shared" si="216"/>
        <v/>
      </c>
      <c r="E1220" s="853"/>
      <c r="F1220" s="853"/>
      <c r="G1220" s="853"/>
      <c r="H1220" s="853"/>
      <c r="I1220" s="853"/>
      <c r="J1220" s="853"/>
      <c r="K1220" s="853"/>
      <c r="L1220" s="853"/>
      <c r="M1220" s="853"/>
      <c r="N1220" s="853"/>
      <c r="O1220" s="853"/>
      <c r="P1220" s="853"/>
      <c r="Q1220" s="853"/>
      <c r="R1220" s="853"/>
      <c r="S1220" s="853"/>
      <c r="T1220" s="853"/>
      <c r="U1220" s="853"/>
      <c r="V1220" s="853"/>
      <c r="W1220" s="853"/>
      <c r="X1220" s="854"/>
      <c r="Y1220" s="713"/>
      <c r="Z1220" s="714"/>
      <c r="AA1220" s="714"/>
      <c r="AB1220" s="714"/>
      <c r="AC1220" s="714"/>
      <c r="AD1220" s="715"/>
      <c r="AE1220" s="164"/>
      <c r="AF1220" s="164"/>
      <c r="AG1220" s="199">
        <f t="shared" si="217"/>
        <v>0</v>
      </c>
      <c r="AH1220" s="298">
        <f t="shared" si="218"/>
        <v>0</v>
      </c>
      <c r="AI1220" s="402">
        <f t="shared" si="219"/>
        <v>0</v>
      </c>
      <c r="AJ1220" s="370" t="str">
        <f>IF(AI1220=0,"",
IF(SUM($AI$1131:AI1220)=1,AK1220,
IF($AN$1115&gt;SUM($AI$1131:AI1220),_xlfn.CONCAT(", ",AK1220),
IF($AN$1115=SUM($AI$1131:AI1220),_xlfn.CONCAT(" y ",AK1220)))))</f>
        <v/>
      </c>
      <c r="AK1220" s="156" t="s">
        <v>5239</v>
      </c>
    </row>
    <row r="1221" spans="1:37" ht="15" customHeight="1">
      <c r="A1221" s="57"/>
      <c r="B1221" s="26"/>
      <c r="C1221" s="165" t="s">
        <v>5240</v>
      </c>
      <c r="D1221" s="852" t="str">
        <f t="shared" si="216"/>
        <v/>
      </c>
      <c r="E1221" s="853"/>
      <c r="F1221" s="853"/>
      <c r="G1221" s="853"/>
      <c r="H1221" s="853"/>
      <c r="I1221" s="853"/>
      <c r="J1221" s="853"/>
      <c r="K1221" s="853"/>
      <c r="L1221" s="853"/>
      <c r="M1221" s="853"/>
      <c r="N1221" s="853"/>
      <c r="O1221" s="853"/>
      <c r="P1221" s="853"/>
      <c r="Q1221" s="853"/>
      <c r="R1221" s="853"/>
      <c r="S1221" s="853"/>
      <c r="T1221" s="853"/>
      <c r="U1221" s="853"/>
      <c r="V1221" s="853"/>
      <c r="W1221" s="853"/>
      <c r="X1221" s="854"/>
      <c r="Y1221" s="713"/>
      <c r="Z1221" s="714"/>
      <c r="AA1221" s="714"/>
      <c r="AB1221" s="714"/>
      <c r="AC1221" s="714"/>
      <c r="AD1221" s="715"/>
      <c r="AE1221" s="164"/>
      <c r="AF1221" s="164"/>
      <c r="AG1221" s="199">
        <f t="shared" si="217"/>
        <v>0</v>
      </c>
      <c r="AH1221" s="298">
        <f t="shared" si="218"/>
        <v>0</v>
      </c>
      <c r="AI1221" s="402">
        <f t="shared" si="219"/>
        <v>0</v>
      </c>
      <c r="AJ1221" s="370" t="str">
        <f>IF(AI1221=0,"",
IF(SUM($AI$1131:AI1221)=1,AK1221,
IF($AN$1115&gt;SUM($AI$1131:AI1221),_xlfn.CONCAT(", ",AK1221),
IF($AN$1115=SUM($AI$1131:AI1221),_xlfn.CONCAT(" y ",AK1221)))))</f>
        <v/>
      </c>
      <c r="AK1221" s="156" t="s">
        <v>5241</v>
      </c>
    </row>
    <row r="1222" spans="1:37" ht="15" customHeight="1">
      <c r="A1222" s="57"/>
      <c r="B1222" s="26"/>
      <c r="C1222" s="165" t="s">
        <v>5242</v>
      </c>
      <c r="D1222" s="852" t="str">
        <f t="shared" si="216"/>
        <v/>
      </c>
      <c r="E1222" s="853"/>
      <c r="F1222" s="853"/>
      <c r="G1222" s="853"/>
      <c r="H1222" s="853"/>
      <c r="I1222" s="853"/>
      <c r="J1222" s="853"/>
      <c r="K1222" s="853"/>
      <c r="L1222" s="853"/>
      <c r="M1222" s="853"/>
      <c r="N1222" s="853"/>
      <c r="O1222" s="853"/>
      <c r="P1222" s="853"/>
      <c r="Q1222" s="853"/>
      <c r="R1222" s="853"/>
      <c r="S1222" s="853"/>
      <c r="T1222" s="853"/>
      <c r="U1222" s="853"/>
      <c r="V1222" s="853"/>
      <c r="W1222" s="853"/>
      <c r="X1222" s="854"/>
      <c r="Y1222" s="713"/>
      <c r="Z1222" s="714"/>
      <c r="AA1222" s="714"/>
      <c r="AB1222" s="714"/>
      <c r="AC1222" s="714"/>
      <c r="AD1222" s="715"/>
      <c r="AE1222" s="164"/>
      <c r="AF1222" s="164"/>
      <c r="AG1222" s="199">
        <f t="shared" si="217"/>
        <v>0</v>
      </c>
      <c r="AH1222" s="298">
        <f t="shared" si="218"/>
        <v>0</v>
      </c>
      <c r="AI1222" s="402">
        <f t="shared" si="219"/>
        <v>0</v>
      </c>
      <c r="AJ1222" s="370" t="str">
        <f>IF(AI1222=0,"",
IF(SUM($AI$1131:AI1222)=1,AK1222,
IF($AN$1115&gt;SUM($AI$1131:AI1222),_xlfn.CONCAT(", ",AK1222),
IF($AN$1115=SUM($AI$1131:AI1222),_xlfn.CONCAT(" y ",AK1222)))))</f>
        <v/>
      </c>
      <c r="AK1222" s="156" t="s">
        <v>5243</v>
      </c>
    </row>
    <row r="1223" spans="1:37" ht="15" customHeight="1">
      <c r="A1223" s="57"/>
      <c r="B1223" s="26"/>
      <c r="C1223" s="165" t="s">
        <v>5244</v>
      </c>
      <c r="D1223" s="852" t="str">
        <f t="shared" si="216"/>
        <v/>
      </c>
      <c r="E1223" s="853"/>
      <c r="F1223" s="853"/>
      <c r="G1223" s="853"/>
      <c r="H1223" s="853"/>
      <c r="I1223" s="853"/>
      <c r="J1223" s="853"/>
      <c r="K1223" s="853"/>
      <c r="L1223" s="853"/>
      <c r="M1223" s="853"/>
      <c r="N1223" s="853"/>
      <c r="O1223" s="853"/>
      <c r="P1223" s="853"/>
      <c r="Q1223" s="853"/>
      <c r="R1223" s="853"/>
      <c r="S1223" s="853"/>
      <c r="T1223" s="853"/>
      <c r="U1223" s="853"/>
      <c r="V1223" s="853"/>
      <c r="W1223" s="853"/>
      <c r="X1223" s="854"/>
      <c r="Y1223" s="713"/>
      <c r="Z1223" s="714"/>
      <c r="AA1223" s="714"/>
      <c r="AB1223" s="714"/>
      <c r="AC1223" s="714"/>
      <c r="AD1223" s="715"/>
      <c r="AE1223" s="164"/>
      <c r="AF1223" s="164"/>
      <c r="AG1223" s="199">
        <f t="shared" si="217"/>
        <v>0</v>
      </c>
      <c r="AH1223" s="298">
        <f t="shared" si="218"/>
        <v>0</v>
      </c>
      <c r="AI1223" s="402">
        <f t="shared" si="219"/>
        <v>0</v>
      </c>
      <c r="AJ1223" s="370" t="str">
        <f>IF(AI1223=0,"",
IF(SUM($AI$1131:AI1223)=1,AK1223,
IF($AN$1115&gt;SUM($AI$1131:AI1223),_xlfn.CONCAT(", ",AK1223),
IF($AN$1115=SUM($AI$1131:AI1223),_xlfn.CONCAT(" y ",AK1223)))))</f>
        <v/>
      </c>
      <c r="AK1223" s="156" t="s">
        <v>5245</v>
      </c>
    </row>
    <row r="1224" spans="1:37" ht="15" customHeight="1">
      <c r="A1224" s="57"/>
      <c r="B1224" s="26"/>
      <c r="C1224" s="165" t="s">
        <v>5246</v>
      </c>
      <c r="D1224" s="852" t="str">
        <f t="shared" si="216"/>
        <v/>
      </c>
      <c r="E1224" s="853"/>
      <c r="F1224" s="853"/>
      <c r="G1224" s="853"/>
      <c r="H1224" s="853"/>
      <c r="I1224" s="853"/>
      <c r="J1224" s="853"/>
      <c r="K1224" s="853"/>
      <c r="L1224" s="853"/>
      <c r="M1224" s="853"/>
      <c r="N1224" s="853"/>
      <c r="O1224" s="853"/>
      <c r="P1224" s="853"/>
      <c r="Q1224" s="853"/>
      <c r="R1224" s="853"/>
      <c r="S1224" s="853"/>
      <c r="T1224" s="853"/>
      <c r="U1224" s="853"/>
      <c r="V1224" s="853"/>
      <c r="W1224" s="853"/>
      <c r="X1224" s="854"/>
      <c r="Y1224" s="713"/>
      <c r="Z1224" s="714"/>
      <c r="AA1224" s="714"/>
      <c r="AB1224" s="714"/>
      <c r="AC1224" s="714"/>
      <c r="AD1224" s="715"/>
      <c r="AE1224" s="164"/>
      <c r="AF1224" s="164"/>
      <c r="AG1224" s="199">
        <f t="shared" si="217"/>
        <v>0</v>
      </c>
      <c r="AH1224" s="298">
        <f t="shared" si="218"/>
        <v>0</v>
      </c>
      <c r="AI1224" s="402">
        <f t="shared" si="219"/>
        <v>0</v>
      </c>
      <c r="AJ1224" s="370" t="str">
        <f>IF(AI1224=0,"",
IF(SUM($AI$1131:AI1224)=1,AK1224,
IF($AN$1115&gt;SUM($AI$1131:AI1224),_xlfn.CONCAT(", ",AK1224),
IF($AN$1115=SUM($AI$1131:AI1224),_xlfn.CONCAT(" y ",AK1224)))))</f>
        <v/>
      </c>
      <c r="AK1224" s="156" t="s">
        <v>5247</v>
      </c>
    </row>
    <row r="1225" spans="1:37" ht="15" customHeight="1">
      <c r="A1225" s="57"/>
      <c r="B1225" s="26"/>
      <c r="C1225" s="165" t="s">
        <v>5248</v>
      </c>
      <c r="D1225" s="852" t="str">
        <f t="shared" si="216"/>
        <v/>
      </c>
      <c r="E1225" s="853"/>
      <c r="F1225" s="853"/>
      <c r="G1225" s="853"/>
      <c r="H1225" s="853"/>
      <c r="I1225" s="853"/>
      <c r="J1225" s="853"/>
      <c r="K1225" s="853"/>
      <c r="L1225" s="853"/>
      <c r="M1225" s="853"/>
      <c r="N1225" s="853"/>
      <c r="O1225" s="853"/>
      <c r="P1225" s="853"/>
      <c r="Q1225" s="853"/>
      <c r="R1225" s="853"/>
      <c r="S1225" s="853"/>
      <c r="T1225" s="853"/>
      <c r="U1225" s="853"/>
      <c r="V1225" s="853"/>
      <c r="W1225" s="853"/>
      <c r="X1225" s="854"/>
      <c r="Y1225" s="713"/>
      <c r="Z1225" s="714"/>
      <c r="AA1225" s="714"/>
      <c r="AB1225" s="714"/>
      <c r="AC1225" s="714"/>
      <c r="AD1225" s="715"/>
      <c r="AE1225" s="164"/>
      <c r="AF1225" s="164"/>
      <c r="AG1225" s="199">
        <f t="shared" si="217"/>
        <v>0</v>
      </c>
      <c r="AH1225" s="298">
        <f t="shared" si="218"/>
        <v>0</v>
      </c>
      <c r="AI1225" s="402">
        <f t="shared" si="219"/>
        <v>0</v>
      </c>
      <c r="AJ1225" s="370" t="str">
        <f>IF(AI1225=0,"",
IF(SUM($AI$1131:AI1225)=1,AK1225,
IF($AN$1115&gt;SUM($AI$1131:AI1225),_xlfn.CONCAT(", ",AK1225),
IF($AN$1115=SUM($AI$1131:AI1225),_xlfn.CONCAT(" y ",AK1225)))))</f>
        <v/>
      </c>
      <c r="AK1225" s="156" t="s">
        <v>5249</v>
      </c>
    </row>
    <row r="1226" spans="1:37" ht="15" customHeight="1">
      <c r="A1226" s="57"/>
      <c r="B1226" s="26"/>
      <c r="C1226" s="165" t="s">
        <v>5250</v>
      </c>
      <c r="D1226" s="852" t="str">
        <f t="shared" si="216"/>
        <v/>
      </c>
      <c r="E1226" s="853"/>
      <c r="F1226" s="853"/>
      <c r="G1226" s="853"/>
      <c r="H1226" s="853"/>
      <c r="I1226" s="853"/>
      <c r="J1226" s="853"/>
      <c r="K1226" s="853"/>
      <c r="L1226" s="853"/>
      <c r="M1226" s="853"/>
      <c r="N1226" s="853"/>
      <c r="O1226" s="853"/>
      <c r="P1226" s="853"/>
      <c r="Q1226" s="853"/>
      <c r="R1226" s="853"/>
      <c r="S1226" s="853"/>
      <c r="T1226" s="853"/>
      <c r="U1226" s="853"/>
      <c r="V1226" s="853"/>
      <c r="W1226" s="853"/>
      <c r="X1226" s="854"/>
      <c r="Y1226" s="713"/>
      <c r="Z1226" s="714"/>
      <c r="AA1226" s="714"/>
      <c r="AB1226" s="714"/>
      <c r="AC1226" s="714"/>
      <c r="AD1226" s="715"/>
      <c r="AE1226" s="164"/>
      <c r="AF1226" s="164"/>
      <c r="AG1226" s="199">
        <f t="shared" si="217"/>
        <v>0</v>
      </c>
      <c r="AH1226" s="298">
        <f t="shared" si="218"/>
        <v>0</v>
      </c>
      <c r="AI1226" s="402">
        <f t="shared" si="219"/>
        <v>0</v>
      </c>
      <c r="AJ1226" s="370" t="str">
        <f>IF(AI1226=0,"",
IF(SUM($AI$1131:AI1226)=1,AK1226,
IF($AN$1115&gt;SUM($AI$1131:AI1226),_xlfn.CONCAT(", ",AK1226),
IF($AN$1115=SUM($AI$1131:AI1226),_xlfn.CONCAT(" y ",AK1226)))))</f>
        <v/>
      </c>
      <c r="AK1226" s="156" t="s">
        <v>5251</v>
      </c>
    </row>
    <row r="1227" spans="1:37" ht="15" customHeight="1">
      <c r="A1227" s="57"/>
      <c r="B1227" s="26"/>
      <c r="C1227" s="165" t="s">
        <v>5252</v>
      </c>
      <c r="D1227" s="852" t="str">
        <f t="shared" si="216"/>
        <v/>
      </c>
      <c r="E1227" s="853"/>
      <c r="F1227" s="853"/>
      <c r="G1227" s="853"/>
      <c r="H1227" s="853"/>
      <c r="I1227" s="853"/>
      <c r="J1227" s="853"/>
      <c r="K1227" s="853"/>
      <c r="L1227" s="853"/>
      <c r="M1227" s="853"/>
      <c r="N1227" s="853"/>
      <c r="O1227" s="853"/>
      <c r="P1227" s="853"/>
      <c r="Q1227" s="853"/>
      <c r="R1227" s="853"/>
      <c r="S1227" s="853"/>
      <c r="T1227" s="853"/>
      <c r="U1227" s="853"/>
      <c r="V1227" s="853"/>
      <c r="W1227" s="853"/>
      <c r="X1227" s="854"/>
      <c r="Y1227" s="713"/>
      <c r="Z1227" s="714"/>
      <c r="AA1227" s="714"/>
      <c r="AB1227" s="714"/>
      <c r="AC1227" s="714"/>
      <c r="AD1227" s="715"/>
      <c r="AE1227" s="164"/>
      <c r="AF1227" s="164"/>
      <c r="AG1227" s="199">
        <f t="shared" si="217"/>
        <v>0</v>
      </c>
      <c r="AH1227" s="298">
        <f t="shared" si="218"/>
        <v>0</v>
      </c>
      <c r="AI1227" s="402">
        <f t="shared" si="219"/>
        <v>0</v>
      </c>
      <c r="AJ1227" s="370" t="str">
        <f>IF(AI1227=0,"",
IF(SUM($AI$1131:AI1227)=1,AK1227,
IF($AN$1115&gt;SUM($AI$1131:AI1227),_xlfn.CONCAT(", ",AK1227),
IF($AN$1115=SUM($AI$1131:AI1227),_xlfn.CONCAT(" y ",AK1227)))))</f>
        <v/>
      </c>
      <c r="AK1227" s="156" t="s">
        <v>5253</v>
      </c>
    </row>
    <row r="1228" spans="1:37" ht="15" customHeight="1">
      <c r="A1228" s="57"/>
      <c r="B1228" s="26"/>
      <c r="C1228" s="165" t="s">
        <v>5254</v>
      </c>
      <c r="D1228" s="852" t="str">
        <f t="shared" si="216"/>
        <v/>
      </c>
      <c r="E1228" s="853"/>
      <c r="F1228" s="853"/>
      <c r="G1228" s="853"/>
      <c r="H1228" s="853"/>
      <c r="I1228" s="853"/>
      <c r="J1228" s="853"/>
      <c r="K1228" s="853"/>
      <c r="L1228" s="853"/>
      <c r="M1228" s="853"/>
      <c r="N1228" s="853"/>
      <c r="O1228" s="853"/>
      <c r="P1228" s="853"/>
      <c r="Q1228" s="853"/>
      <c r="R1228" s="853"/>
      <c r="S1228" s="853"/>
      <c r="T1228" s="853"/>
      <c r="U1228" s="853"/>
      <c r="V1228" s="853"/>
      <c r="W1228" s="853"/>
      <c r="X1228" s="854"/>
      <c r="Y1228" s="713"/>
      <c r="Z1228" s="714"/>
      <c r="AA1228" s="714"/>
      <c r="AB1228" s="714"/>
      <c r="AC1228" s="714"/>
      <c r="AD1228" s="715"/>
      <c r="AE1228" s="164"/>
      <c r="AF1228" s="164"/>
      <c r="AG1228" s="199">
        <f t="shared" si="217"/>
        <v>0</v>
      </c>
      <c r="AH1228" s="298">
        <f t="shared" si="218"/>
        <v>0</v>
      </c>
      <c r="AI1228" s="402">
        <f t="shared" si="219"/>
        <v>0</v>
      </c>
      <c r="AJ1228" s="370" t="str">
        <f>IF(AI1228=0,"",
IF(SUM($AI$1131:AI1228)=1,AK1228,
IF($AN$1115&gt;SUM($AI$1131:AI1228),_xlfn.CONCAT(", ",AK1228),
IF($AN$1115=SUM($AI$1131:AI1228),_xlfn.CONCAT(" y ",AK1228)))))</f>
        <v/>
      </c>
      <c r="AK1228" s="156" t="s">
        <v>5255</v>
      </c>
    </row>
    <row r="1229" spans="1:37" ht="15" customHeight="1">
      <c r="A1229" s="57"/>
      <c r="B1229" s="26"/>
      <c r="C1229" s="165" t="s">
        <v>5256</v>
      </c>
      <c r="D1229" s="852" t="str">
        <f t="shared" si="216"/>
        <v/>
      </c>
      <c r="E1229" s="853"/>
      <c r="F1229" s="853"/>
      <c r="G1229" s="853"/>
      <c r="H1229" s="853"/>
      <c r="I1229" s="853"/>
      <c r="J1229" s="853"/>
      <c r="K1229" s="853"/>
      <c r="L1229" s="853"/>
      <c r="M1229" s="853"/>
      <c r="N1229" s="853"/>
      <c r="O1229" s="853"/>
      <c r="P1229" s="853"/>
      <c r="Q1229" s="853"/>
      <c r="R1229" s="853"/>
      <c r="S1229" s="853"/>
      <c r="T1229" s="853"/>
      <c r="U1229" s="853"/>
      <c r="V1229" s="853"/>
      <c r="W1229" s="853"/>
      <c r="X1229" s="854"/>
      <c r="Y1229" s="713"/>
      <c r="Z1229" s="714"/>
      <c r="AA1229" s="714"/>
      <c r="AB1229" s="714"/>
      <c r="AC1229" s="714"/>
      <c r="AD1229" s="715"/>
      <c r="AE1229" s="164"/>
      <c r="AF1229" s="164"/>
      <c r="AG1229" s="199">
        <f t="shared" si="217"/>
        <v>0</v>
      </c>
      <c r="AH1229" s="298">
        <f t="shared" si="218"/>
        <v>0</v>
      </c>
      <c r="AI1229" s="402">
        <f t="shared" si="219"/>
        <v>0</v>
      </c>
      <c r="AJ1229" s="370" t="str">
        <f>IF(AI1229=0,"",
IF(SUM($AI$1131:AI1229)=1,AK1229,
IF($AN$1115&gt;SUM($AI$1131:AI1229),_xlfn.CONCAT(", ",AK1229),
IF($AN$1115=SUM($AI$1131:AI1229),_xlfn.CONCAT(" y ",AK1229)))))</f>
        <v/>
      </c>
      <c r="AK1229" s="156" t="s">
        <v>5257</v>
      </c>
    </row>
    <row r="1230" spans="1:37" ht="15" customHeight="1">
      <c r="A1230" s="57"/>
      <c r="B1230" s="26"/>
      <c r="C1230" s="661" t="s">
        <v>5258</v>
      </c>
      <c r="D1230" s="852" t="str">
        <f t="shared" si="216"/>
        <v/>
      </c>
      <c r="E1230" s="853"/>
      <c r="F1230" s="853"/>
      <c r="G1230" s="853"/>
      <c r="H1230" s="853"/>
      <c r="I1230" s="853"/>
      <c r="J1230" s="853"/>
      <c r="K1230" s="853"/>
      <c r="L1230" s="853"/>
      <c r="M1230" s="853"/>
      <c r="N1230" s="853"/>
      <c r="O1230" s="853"/>
      <c r="P1230" s="853"/>
      <c r="Q1230" s="853"/>
      <c r="R1230" s="853"/>
      <c r="S1230" s="853"/>
      <c r="T1230" s="853"/>
      <c r="U1230" s="853"/>
      <c r="V1230" s="853"/>
      <c r="W1230" s="853"/>
      <c r="X1230" s="854"/>
      <c r="Y1230" s="713"/>
      <c r="Z1230" s="714"/>
      <c r="AA1230" s="714"/>
      <c r="AB1230" s="714"/>
      <c r="AC1230" s="714"/>
      <c r="AD1230" s="715"/>
      <c r="AE1230" s="164"/>
      <c r="AF1230" s="164"/>
      <c r="AG1230" s="199">
        <f t="shared" si="217"/>
        <v>0</v>
      </c>
      <c r="AH1230" s="298">
        <f t="shared" si="218"/>
        <v>0</v>
      </c>
      <c r="AI1230" s="402">
        <f t="shared" si="219"/>
        <v>0</v>
      </c>
      <c r="AJ1230" s="370" t="str">
        <f>IF(AI1230=0,"",
IF(SUM($AI$1131:AI1230)=1,AK1230,
IF($AN$1115&gt;SUM($AI$1131:AI1230),_xlfn.CONCAT(", ",AK1230),
IF($AN$1115=SUM($AI$1131:AI1230),_xlfn.CONCAT(" y ",AK1230)))))</f>
        <v/>
      </c>
      <c r="AK1230" s="156" t="s">
        <v>5259</v>
      </c>
    </row>
    <row r="1231" spans="1:37" ht="15" customHeight="1">
      <c r="A1231" s="662"/>
      <c r="B1231" s="145"/>
      <c r="C1231" s="157" t="s">
        <v>5260</v>
      </c>
      <c r="D1231" s="852" t="str">
        <f t="shared" si="216"/>
        <v/>
      </c>
      <c r="E1231" s="853"/>
      <c r="F1231" s="853"/>
      <c r="G1231" s="853"/>
      <c r="H1231" s="853"/>
      <c r="I1231" s="853"/>
      <c r="J1231" s="853"/>
      <c r="K1231" s="853"/>
      <c r="L1231" s="853"/>
      <c r="M1231" s="853"/>
      <c r="N1231" s="853"/>
      <c r="O1231" s="853"/>
      <c r="P1231" s="853"/>
      <c r="Q1231" s="853"/>
      <c r="R1231" s="853"/>
      <c r="S1231" s="853"/>
      <c r="T1231" s="853"/>
      <c r="U1231" s="853"/>
      <c r="V1231" s="853"/>
      <c r="W1231" s="853"/>
      <c r="X1231" s="854"/>
      <c r="Y1231" s="713"/>
      <c r="Z1231" s="714"/>
      <c r="AA1231" s="714"/>
      <c r="AB1231" s="714"/>
      <c r="AC1231" s="714"/>
      <c r="AD1231" s="715"/>
      <c r="AE1231" s="164"/>
      <c r="AF1231" s="164"/>
      <c r="AG1231" s="199">
        <f t="shared" si="217"/>
        <v>0</v>
      </c>
      <c r="AH1231" s="298">
        <f t="shared" si="218"/>
        <v>0</v>
      </c>
      <c r="AI1231" s="402">
        <f t="shared" si="219"/>
        <v>0</v>
      </c>
      <c r="AJ1231" s="370" t="str">
        <f>IF(AI1231=0,"",
IF(SUM($AI$1131:AI1231)=1,AK1231,
IF($AN$1115&gt;SUM($AI$1131:AI1231),_xlfn.CONCAT(", ",AK1231),
IF($AN$1115=SUM($AI$1131:AI1231),_xlfn.CONCAT(" y ",AK1231)))))</f>
        <v/>
      </c>
      <c r="AK1231" s="156" t="s">
        <v>5261</v>
      </c>
    </row>
    <row r="1232" spans="1:37" ht="15" customHeight="1">
      <c r="A1232" s="662"/>
      <c r="B1232" s="145"/>
      <c r="C1232" s="157" t="s">
        <v>5262</v>
      </c>
      <c r="D1232" s="852" t="str">
        <f t="shared" si="216"/>
        <v/>
      </c>
      <c r="E1232" s="853"/>
      <c r="F1232" s="853"/>
      <c r="G1232" s="853"/>
      <c r="H1232" s="853"/>
      <c r="I1232" s="853"/>
      <c r="J1232" s="853"/>
      <c r="K1232" s="853"/>
      <c r="L1232" s="853"/>
      <c r="M1232" s="853"/>
      <c r="N1232" s="853"/>
      <c r="O1232" s="853"/>
      <c r="P1232" s="853"/>
      <c r="Q1232" s="853"/>
      <c r="R1232" s="853"/>
      <c r="S1232" s="853"/>
      <c r="T1232" s="853"/>
      <c r="U1232" s="853"/>
      <c r="V1232" s="853"/>
      <c r="W1232" s="853"/>
      <c r="X1232" s="854"/>
      <c r="Y1232" s="713"/>
      <c r="Z1232" s="714"/>
      <c r="AA1232" s="714"/>
      <c r="AB1232" s="714"/>
      <c r="AC1232" s="714"/>
      <c r="AD1232" s="715"/>
      <c r="AE1232" s="164"/>
      <c r="AF1232" s="164"/>
      <c r="AG1232" s="199">
        <f t="shared" si="217"/>
        <v>0</v>
      </c>
      <c r="AH1232" s="298">
        <f t="shared" si="218"/>
        <v>0</v>
      </c>
      <c r="AI1232" s="402">
        <f t="shared" si="219"/>
        <v>0</v>
      </c>
      <c r="AJ1232" s="370" t="str">
        <f>IF(AI1232=0,"",
IF(SUM($AI$1131:AI1232)=1,AK1232,
IF($AN$1115&gt;SUM($AI$1131:AI1232),_xlfn.CONCAT(", ",AK1232),
IF($AN$1115=SUM($AI$1131:AI1232),_xlfn.CONCAT(" y ",AK1232)))))</f>
        <v/>
      </c>
      <c r="AK1232" s="156" t="s">
        <v>5263</v>
      </c>
    </row>
    <row r="1233" spans="1:37" ht="15" customHeight="1">
      <c r="A1233" s="662"/>
      <c r="B1233" s="145"/>
      <c r="C1233" s="157" t="s">
        <v>5264</v>
      </c>
      <c r="D1233" s="852" t="str">
        <f t="shared" si="216"/>
        <v/>
      </c>
      <c r="E1233" s="853"/>
      <c r="F1233" s="853"/>
      <c r="G1233" s="853"/>
      <c r="H1233" s="853"/>
      <c r="I1233" s="853"/>
      <c r="J1233" s="853"/>
      <c r="K1233" s="853"/>
      <c r="L1233" s="853"/>
      <c r="M1233" s="853"/>
      <c r="N1233" s="853"/>
      <c r="O1233" s="853"/>
      <c r="P1233" s="853"/>
      <c r="Q1233" s="853"/>
      <c r="R1233" s="853"/>
      <c r="S1233" s="853"/>
      <c r="T1233" s="853"/>
      <c r="U1233" s="853"/>
      <c r="V1233" s="853"/>
      <c r="W1233" s="853"/>
      <c r="X1233" s="854"/>
      <c r="Y1233" s="713"/>
      <c r="Z1233" s="714"/>
      <c r="AA1233" s="714"/>
      <c r="AB1233" s="714"/>
      <c r="AC1233" s="714"/>
      <c r="AD1233" s="715"/>
      <c r="AE1233" s="164"/>
      <c r="AF1233" s="164"/>
      <c r="AG1233" s="199">
        <f t="shared" si="217"/>
        <v>0</v>
      </c>
      <c r="AH1233" s="298">
        <f t="shared" si="218"/>
        <v>0</v>
      </c>
      <c r="AI1233" s="402">
        <f t="shared" si="219"/>
        <v>0</v>
      </c>
      <c r="AJ1233" s="370" t="str">
        <f>IF(AI1233=0,"",
IF(SUM($AI$1131:AI1233)=1,AK1233,
IF($AN$1115&gt;SUM($AI$1131:AI1233),_xlfn.CONCAT(", ",AK1233),
IF($AN$1115=SUM($AI$1131:AI1233),_xlfn.CONCAT(" y ",AK1233)))))</f>
        <v/>
      </c>
      <c r="AK1233" s="156" t="s">
        <v>5265</v>
      </c>
    </row>
    <row r="1234" spans="1:37" ht="15" customHeight="1">
      <c r="A1234" s="662"/>
      <c r="B1234" s="145"/>
      <c r="C1234" s="157" t="s">
        <v>5266</v>
      </c>
      <c r="D1234" s="852" t="str">
        <f t="shared" si="216"/>
        <v/>
      </c>
      <c r="E1234" s="853"/>
      <c r="F1234" s="853"/>
      <c r="G1234" s="853"/>
      <c r="H1234" s="853"/>
      <c r="I1234" s="853"/>
      <c r="J1234" s="853"/>
      <c r="K1234" s="853"/>
      <c r="L1234" s="853"/>
      <c r="M1234" s="853"/>
      <c r="N1234" s="853"/>
      <c r="O1234" s="853"/>
      <c r="P1234" s="853"/>
      <c r="Q1234" s="853"/>
      <c r="R1234" s="853"/>
      <c r="S1234" s="853"/>
      <c r="T1234" s="853"/>
      <c r="U1234" s="853"/>
      <c r="V1234" s="853"/>
      <c r="W1234" s="853"/>
      <c r="X1234" s="854"/>
      <c r="Y1234" s="713"/>
      <c r="Z1234" s="714"/>
      <c r="AA1234" s="714"/>
      <c r="AB1234" s="714"/>
      <c r="AC1234" s="714"/>
      <c r="AD1234" s="715"/>
      <c r="AE1234" s="164"/>
      <c r="AF1234" s="164"/>
      <c r="AG1234" s="199">
        <f t="shared" si="217"/>
        <v>0</v>
      </c>
      <c r="AH1234" s="298">
        <f t="shared" si="218"/>
        <v>0</v>
      </c>
      <c r="AI1234" s="402">
        <f t="shared" si="219"/>
        <v>0</v>
      </c>
      <c r="AJ1234" s="370" t="str">
        <f>IF(AI1234=0,"",
IF(SUM($AI$1131:AI1234)=1,AK1234,
IF($AN$1115&gt;SUM($AI$1131:AI1234),_xlfn.CONCAT(", ",AK1234),
IF($AN$1115=SUM($AI$1131:AI1234),_xlfn.CONCAT(" y ",AK1234)))))</f>
        <v/>
      </c>
      <c r="AK1234" s="156" t="s">
        <v>5267</v>
      </c>
    </row>
    <row r="1235" spans="1:37" ht="15" customHeight="1">
      <c r="A1235" s="662"/>
      <c r="B1235" s="145"/>
      <c r="C1235" s="157" t="s">
        <v>5268</v>
      </c>
      <c r="D1235" s="852" t="str">
        <f t="shared" si="216"/>
        <v/>
      </c>
      <c r="E1235" s="853"/>
      <c r="F1235" s="853"/>
      <c r="G1235" s="853"/>
      <c r="H1235" s="853"/>
      <c r="I1235" s="853"/>
      <c r="J1235" s="853"/>
      <c r="K1235" s="853"/>
      <c r="L1235" s="853"/>
      <c r="M1235" s="853"/>
      <c r="N1235" s="853"/>
      <c r="O1235" s="853"/>
      <c r="P1235" s="853"/>
      <c r="Q1235" s="853"/>
      <c r="R1235" s="853"/>
      <c r="S1235" s="853"/>
      <c r="T1235" s="853"/>
      <c r="U1235" s="853"/>
      <c r="V1235" s="853"/>
      <c r="W1235" s="853"/>
      <c r="X1235" s="854"/>
      <c r="Y1235" s="713"/>
      <c r="Z1235" s="714"/>
      <c r="AA1235" s="714"/>
      <c r="AB1235" s="714"/>
      <c r="AC1235" s="714"/>
      <c r="AD1235" s="715"/>
      <c r="AE1235" s="164"/>
      <c r="AF1235" s="164"/>
      <c r="AG1235" s="199">
        <f t="shared" si="217"/>
        <v>0</v>
      </c>
      <c r="AH1235" s="298">
        <f t="shared" si="218"/>
        <v>0</v>
      </c>
      <c r="AI1235" s="402">
        <f t="shared" si="219"/>
        <v>0</v>
      </c>
      <c r="AJ1235" s="370" t="str">
        <f>IF(AI1235=0,"",
IF(SUM($AI$1131:AI1235)=1,AK1235,
IF($AN$1115&gt;SUM($AI$1131:AI1235),_xlfn.CONCAT(", ",AK1235),
IF($AN$1115=SUM($AI$1131:AI1235),_xlfn.CONCAT(" y ",AK1235)))))</f>
        <v/>
      </c>
      <c r="AK1235" s="156" t="s">
        <v>5269</v>
      </c>
    </row>
    <row r="1236" spans="1:37" ht="15" customHeight="1">
      <c r="A1236" s="662"/>
      <c r="B1236" s="145"/>
      <c r="C1236" s="157" t="s">
        <v>5270</v>
      </c>
      <c r="D1236" s="852" t="str">
        <f t="shared" si="216"/>
        <v/>
      </c>
      <c r="E1236" s="853"/>
      <c r="F1236" s="853"/>
      <c r="G1236" s="853"/>
      <c r="H1236" s="853"/>
      <c r="I1236" s="853"/>
      <c r="J1236" s="853"/>
      <c r="K1236" s="853"/>
      <c r="L1236" s="853"/>
      <c r="M1236" s="853"/>
      <c r="N1236" s="853"/>
      <c r="O1236" s="853"/>
      <c r="P1236" s="853"/>
      <c r="Q1236" s="853"/>
      <c r="R1236" s="853"/>
      <c r="S1236" s="853"/>
      <c r="T1236" s="853"/>
      <c r="U1236" s="853"/>
      <c r="V1236" s="853"/>
      <c r="W1236" s="853"/>
      <c r="X1236" s="854"/>
      <c r="Y1236" s="713"/>
      <c r="Z1236" s="714"/>
      <c r="AA1236" s="714"/>
      <c r="AB1236" s="714"/>
      <c r="AC1236" s="714"/>
      <c r="AD1236" s="715"/>
      <c r="AE1236" s="164"/>
      <c r="AF1236" s="164"/>
      <c r="AG1236" s="199">
        <f t="shared" si="217"/>
        <v>0</v>
      </c>
      <c r="AH1236" s="298">
        <f t="shared" si="218"/>
        <v>0</v>
      </c>
      <c r="AI1236" s="402">
        <f t="shared" si="219"/>
        <v>0</v>
      </c>
      <c r="AJ1236" s="370" t="str">
        <f>IF(AI1236=0,"",
IF(SUM($AI$1131:AI1236)=1,AK1236,
IF($AN$1115&gt;SUM($AI$1131:AI1236),_xlfn.CONCAT(", ",AK1236),
IF($AN$1115=SUM($AI$1131:AI1236),_xlfn.CONCAT(" y ",AK1236)))))</f>
        <v/>
      </c>
      <c r="AK1236" s="156" t="s">
        <v>5271</v>
      </c>
    </row>
    <row r="1237" spans="1:37" ht="15" customHeight="1">
      <c r="A1237" s="662"/>
      <c r="B1237" s="145"/>
      <c r="C1237" s="157" t="s">
        <v>5272</v>
      </c>
      <c r="D1237" s="852" t="str">
        <f t="shared" si="216"/>
        <v/>
      </c>
      <c r="E1237" s="853"/>
      <c r="F1237" s="853"/>
      <c r="G1237" s="853"/>
      <c r="H1237" s="853"/>
      <c r="I1237" s="853"/>
      <c r="J1237" s="853"/>
      <c r="K1237" s="853"/>
      <c r="L1237" s="853"/>
      <c r="M1237" s="853"/>
      <c r="N1237" s="853"/>
      <c r="O1237" s="853"/>
      <c r="P1237" s="853"/>
      <c r="Q1237" s="853"/>
      <c r="R1237" s="853"/>
      <c r="S1237" s="853"/>
      <c r="T1237" s="853"/>
      <c r="U1237" s="853"/>
      <c r="V1237" s="853"/>
      <c r="W1237" s="853"/>
      <c r="X1237" s="854"/>
      <c r="Y1237" s="713"/>
      <c r="Z1237" s="714"/>
      <c r="AA1237" s="714"/>
      <c r="AB1237" s="714"/>
      <c r="AC1237" s="714"/>
      <c r="AD1237" s="715"/>
      <c r="AE1237" s="164"/>
      <c r="AF1237" s="164"/>
      <c r="AG1237" s="199">
        <f t="shared" si="217"/>
        <v>0</v>
      </c>
      <c r="AH1237" s="298">
        <f t="shared" si="218"/>
        <v>0</v>
      </c>
      <c r="AI1237" s="402">
        <f t="shared" si="219"/>
        <v>0</v>
      </c>
      <c r="AJ1237" s="370" t="str">
        <f>IF(AI1237=0,"",
IF(SUM($AI$1131:AI1237)=1,AK1237,
IF($AN$1115&gt;SUM($AI$1131:AI1237),_xlfn.CONCAT(", ",AK1237),
IF($AN$1115=SUM($AI$1131:AI1237),_xlfn.CONCAT(" y ",AK1237)))))</f>
        <v/>
      </c>
      <c r="AK1237" s="156" t="s">
        <v>5273</v>
      </c>
    </row>
    <row r="1238" spans="1:37" ht="15" customHeight="1">
      <c r="A1238" s="662"/>
      <c r="B1238" s="145"/>
      <c r="C1238" s="157" t="s">
        <v>5274</v>
      </c>
      <c r="D1238" s="852" t="str">
        <f t="shared" si="216"/>
        <v/>
      </c>
      <c r="E1238" s="853"/>
      <c r="F1238" s="853"/>
      <c r="G1238" s="853"/>
      <c r="H1238" s="853"/>
      <c r="I1238" s="853"/>
      <c r="J1238" s="853"/>
      <c r="K1238" s="853"/>
      <c r="L1238" s="853"/>
      <c r="M1238" s="853"/>
      <c r="N1238" s="853"/>
      <c r="O1238" s="853"/>
      <c r="P1238" s="853"/>
      <c r="Q1238" s="853"/>
      <c r="R1238" s="853"/>
      <c r="S1238" s="853"/>
      <c r="T1238" s="853"/>
      <c r="U1238" s="853"/>
      <c r="V1238" s="853"/>
      <c r="W1238" s="853"/>
      <c r="X1238" s="854"/>
      <c r="Y1238" s="713"/>
      <c r="Z1238" s="714"/>
      <c r="AA1238" s="714"/>
      <c r="AB1238" s="714"/>
      <c r="AC1238" s="714"/>
      <c r="AD1238" s="715"/>
      <c r="AE1238" s="164"/>
      <c r="AF1238" s="164"/>
      <c r="AG1238" s="199">
        <f t="shared" si="217"/>
        <v>0</v>
      </c>
      <c r="AH1238" s="298">
        <f t="shared" si="218"/>
        <v>0</v>
      </c>
      <c r="AI1238" s="402">
        <f t="shared" si="219"/>
        <v>0</v>
      </c>
      <c r="AJ1238" s="370" t="str">
        <f>IF(AI1238=0,"",
IF(SUM($AI$1131:AI1238)=1,AK1238,
IF($AN$1115&gt;SUM($AI$1131:AI1238),_xlfn.CONCAT(", ",AK1238),
IF($AN$1115=SUM($AI$1131:AI1238),_xlfn.CONCAT(" y ",AK1238)))))</f>
        <v/>
      </c>
      <c r="AK1238" s="156" t="s">
        <v>5275</v>
      </c>
    </row>
    <row r="1239" spans="1:37" ht="15" customHeight="1">
      <c r="A1239" s="662"/>
      <c r="B1239" s="145"/>
      <c r="C1239" s="157" t="s">
        <v>5276</v>
      </c>
      <c r="D1239" s="852" t="str">
        <f t="shared" si="216"/>
        <v/>
      </c>
      <c r="E1239" s="853"/>
      <c r="F1239" s="853"/>
      <c r="G1239" s="853"/>
      <c r="H1239" s="853"/>
      <c r="I1239" s="853"/>
      <c r="J1239" s="853"/>
      <c r="K1239" s="853"/>
      <c r="L1239" s="853"/>
      <c r="M1239" s="853"/>
      <c r="N1239" s="853"/>
      <c r="O1239" s="853"/>
      <c r="P1239" s="853"/>
      <c r="Q1239" s="853"/>
      <c r="R1239" s="853"/>
      <c r="S1239" s="853"/>
      <c r="T1239" s="853"/>
      <c r="U1239" s="853"/>
      <c r="V1239" s="853"/>
      <c r="W1239" s="853"/>
      <c r="X1239" s="854"/>
      <c r="Y1239" s="713"/>
      <c r="Z1239" s="714"/>
      <c r="AA1239" s="714"/>
      <c r="AB1239" s="714"/>
      <c r="AC1239" s="714"/>
      <c r="AD1239" s="715"/>
      <c r="AE1239" s="164"/>
      <c r="AF1239" s="164"/>
      <c r="AG1239" s="199">
        <f t="shared" si="217"/>
        <v>0</v>
      </c>
      <c r="AH1239" s="298">
        <f t="shared" si="218"/>
        <v>0</v>
      </c>
      <c r="AI1239" s="402">
        <f t="shared" si="219"/>
        <v>0</v>
      </c>
      <c r="AJ1239" s="370" t="str">
        <f>IF(AI1239=0,"",
IF(SUM($AI$1131:AI1239)=1,AK1239,
IF($AN$1115&gt;SUM($AI$1131:AI1239),_xlfn.CONCAT(", ",AK1239),
IF($AN$1115=SUM($AI$1131:AI1239),_xlfn.CONCAT(" y ",AK1239)))))</f>
        <v/>
      </c>
      <c r="AK1239" s="156" t="s">
        <v>5277</v>
      </c>
    </row>
    <row r="1240" spans="1:37" ht="15" customHeight="1">
      <c r="A1240" s="662"/>
      <c r="B1240" s="145"/>
      <c r="C1240" s="157" t="s">
        <v>5278</v>
      </c>
      <c r="D1240" s="852" t="str">
        <f t="shared" si="216"/>
        <v/>
      </c>
      <c r="E1240" s="853"/>
      <c r="F1240" s="853"/>
      <c r="G1240" s="853"/>
      <c r="H1240" s="853"/>
      <c r="I1240" s="853"/>
      <c r="J1240" s="853"/>
      <c r="K1240" s="853"/>
      <c r="L1240" s="853"/>
      <c r="M1240" s="853"/>
      <c r="N1240" s="853"/>
      <c r="O1240" s="853"/>
      <c r="P1240" s="853"/>
      <c r="Q1240" s="853"/>
      <c r="R1240" s="853"/>
      <c r="S1240" s="853"/>
      <c r="T1240" s="853"/>
      <c r="U1240" s="853"/>
      <c r="V1240" s="853"/>
      <c r="W1240" s="853"/>
      <c r="X1240" s="854"/>
      <c r="Y1240" s="713"/>
      <c r="Z1240" s="714"/>
      <c r="AA1240" s="714"/>
      <c r="AB1240" s="714"/>
      <c r="AC1240" s="714"/>
      <c r="AD1240" s="715"/>
      <c r="AE1240" s="164"/>
      <c r="AF1240" s="164"/>
      <c r="AG1240" s="199">
        <f t="shared" si="217"/>
        <v>0</v>
      </c>
      <c r="AH1240" s="298">
        <f t="shared" si="218"/>
        <v>0</v>
      </c>
      <c r="AI1240" s="402">
        <f t="shared" si="219"/>
        <v>0</v>
      </c>
      <c r="AJ1240" s="370" t="str">
        <f>IF(AI1240=0,"",
IF(SUM($AI$1131:AI1240)=1,AK1240,
IF($AN$1115&gt;SUM($AI$1131:AI1240),_xlfn.CONCAT(", ",AK1240),
IF($AN$1115=SUM($AI$1131:AI1240),_xlfn.CONCAT(" y ",AK1240)))))</f>
        <v/>
      </c>
      <c r="AK1240" s="156" t="s">
        <v>5279</v>
      </c>
    </row>
    <row r="1241" spans="1:37" ht="15" customHeight="1">
      <c r="A1241" s="662"/>
      <c r="B1241" s="145"/>
      <c r="C1241" s="157" t="s">
        <v>5280</v>
      </c>
      <c r="D1241" s="852" t="str">
        <f t="shared" si="216"/>
        <v/>
      </c>
      <c r="E1241" s="853"/>
      <c r="F1241" s="853"/>
      <c r="G1241" s="853"/>
      <c r="H1241" s="853"/>
      <c r="I1241" s="853"/>
      <c r="J1241" s="853"/>
      <c r="K1241" s="853"/>
      <c r="L1241" s="853"/>
      <c r="M1241" s="853"/>
      <c r="N1241" s="853"/>
      <c r="O1241" s="853"/>
      <c r="P1241" s="853"/>
      <c r="Q1241" s="853"/>
      <c r="R1241" s="853"/>
      <c r="S1241" s="853"/>
      <c r="T1241" s="853"/>
      <c r="U1241" s="853"/>
      <c r="V1241" s="853"/>
      <c r="W1241" s="853"/>
      <c r="X1241" s="854"/>
      <c r="Y1241" s="713"/>
      <c r="Z1241" s="714"/>
      <c r="AA1241" s="714"/>
      <c r="AB1241" s="714"/>
      <c r="AC1241" s="714"/>
      <c r="AD1241" s="715"/>
      <c r="AE1241" s="164"/>
      <c r="AF1241" s="164"/>
      <c r="AG1241" s="199">
        <f t="shared" si="217"/>
        <v>0</v>
      </c>
      <c r="AH1241" s="298">
        <f t="shared" si="218"/>
        <v>0</v>
      </c>
      <c r="AI1241" s="402">
        <f t="shared" si="219"/>
        <v>0</v>
      </c>
      <c r="AJ1241" s="370" t="str">
        <f>IF(AI1241=0,"",
IF(SUM($AI$1131:AI1241)=1,AK1241,
IF($AN$1115&gt;SUM($AI$1131:AI1241),_xlfn.CONCAT(", ",AK1241),
IF($AN$1115=SUM($AI$1131:AI1241),_xlfn.CONCAT(" y ",AK1241)))))</f>
        <v/>
      </c>
      <c r="AK1241" s="156" t="s">
        <v>5281</v>
      </c>
    </row>
    <row r="1242" spans="1:37" ht="15" customHeight="1">
      <c r="A1242" s="662"/>
      <c r="B1242" s="145"/>
      <c r="C1242" s="157" t="s">
        <v>5282</v>
      </c>
      <c r="D1242" s="852" t="str">
        <f t="shared" si="216"/>
        <v/>
      </c>
      <c r="E1242" s="853"/>
      <c r="F1242" s="853"/>
      <c r="G1242" s="853"/>
      <c r="H1242" s="853"/>
      <c r="I1242" s="853"/>
      <c r="J1242" s="853"/>
      <c r="K1242" s="853"/>
      <c r="L1242" s="853"/>
      <c r="M1242" s="853"/>
      <c r="N1242" s="853"/>
      <c r="O1242" s="853"/>
      <c r="P1242" s="853"/>
      <c r="Q1242" s="853"/>
      <c r="R1242" s="853"/>
      <c r="S1242" s="853"/>
      <c r="T1242" s="853"/>
      <c r="U1242" s="853"/>
      <c r="V1242" s="853"/>
      <c r="W1242" s="853"/>
      <c r="X1242" s="854"/>
      <c r="Y1242" s="713"/>
      <c r="Z1242" s="714"/>
      <c r="AA1242" s="714"/>
      <c r="AB1242" s="714"/>
      <c r="AC1242" s="714"/>
      <c r="AD1242" s="715"/>
      <c r="AE1242" s="164"/>
      <c r="AF1242" s="164"/>
      <c r="AG1242" s="199">
        <f t="shared" si="217"/>
        <v>0</v>
      </c>
      <c r="AH1242" s="298">
        <f t="shared" si="218"/>
        <v>0</v>
      </c>
      <c r="AI1242" s="402">
        <f t="shared" si="219"/>
        <v>0</v>
      </c>
      <c r="AJ1242" s="370" t="str">
        <f>IF(AI1242=0,"",
IF(SUM($AI$1131:AI1242)=1,AK1242,
IF($AN$1115&gt;SUM($AI$1131:AI1242),_xlfn.CONCAT(", ",AK1242),
IF($AN$1115=SUM($AI$1131:AI1242),_xlfn.CONCAT(" y ",AK1242)))))</f>
        <v/>
      </c>
      <c r="AK1242" s="156" t="s">
        <v>5283</v>
      </c>
    </row>
    <row r="1243" spans="1:37" ht="15" customHeight="1">
      <c r="A1243" s="662"/>
      <c r="B1243" s="145"/>
      <c r="C1243" s="157" t="s">
        <v>5284</v>
      </c>
      <c r="D1243" s="852" t="str">
        <f t="shared" si="216"/>
        <v/>
      </c>
      <c r="E1243" s="853"/>
      <c r="F1243" s="853"/>
      <c r="G1243" s="853"/>
      <c r="H1243" s="853"/>
      <c r="I1243" s="853"/>
      <c r="J1243" s="853"/>
      <c r="K1243" s="853"/>
      <c r="L1243" s="853"/>
      <c r="M1243" s="853"/>
      <c r="N1243" s="853"/>
      <c r="O1243" s="853"/>
      <c r="P1243" s="853"/>
      <c r="Q1243" s="853"/>
      <c r="R1243" s="853"/>
      <c r="S1243" s="853"/>
      <c r="T1243" s="853"/>
      <c r="U1243" s="853"/>
      <c r="V1243" s="853"/>
      <c r="W1243" s="853"/>
      <c r="X1243" s="854"/>
      <c r="Y1243" s="713"/>
      <c r="Z1243" s="714"/>
      <c r="AA1243" s="714"/>
      <c r="AB1243" s="714"/>
      <c r="AC1243" s="714"/>
      <c r="AD1243" s="715"/>
      <c r="AE1243" s="164"/>
      <c r="AF1243" s="164"/>
      <c r="AG1243" s="199">
        <f t="shared" si="217"/>
        <v>0</v>
      </c>
      <c r="AH1243" s="298">
        <f t="shared" si="218"/>
        <v>0</v>
      </c>
      <c r="AI1243" s="402">
        <f t="shared" si="219"/>
        <v>0</v>
      </c>
      <c r="AJ1243" s="370" t="str">
        <f>IF(AI1243=0,"",
IF(SUM($AI$1131:AI1243)=1,AK1243,
IF($AN$1115&gt;SUM($AI$1131:AI1243),_xlfn.CONCAT(", ",AK1243),
IF($AN$1115=SUM($AI$1131:AI1243),_xlfn.CONCAT(" y ",AK1243)))))</f>
        <v/>
      </c>
      <c r="AK1243" s="156" t="s">
        <v>5285</v>
      </c>
    </row>
    <row r="1244" spans="1:37" ht="15" customHeight="1">
      <c r="A1244" s="662"/>
      <c r="B1244" s="145"/>
      <c r="C1244" s="157" t="s">
        <v>5286</v>
      </c>
      <c r="D1244" s="852" t="str">
        <f t="shared" si="216"/>
        <v/>
      </c>
      <c r="E1244" s="853"/>
      <c r="F1244" s="853"/>
      <c r="G1244" s="853"/>
      <c r="H1244" s="853"/>
      <c r="I1244" s="853"/>
      <c r="J1244" s="853"/>
      <c r="K1244" s="853"/>
      <c r="L1244" s="853"/>
      <c r="M1244" s="853"/>
      <c r="N1244" s="853"/>
      <c r="O1244" s="853"/>
      <c r="P1244" s="853"/>
      <c r="Q1244" s="853"/>
      <c r="R1244" s="853"/>
      <c r="S1244" s="853"/>
      <c r="T1244" s="853"/>
      <c r="U1244" s="853"/>
      <c r="V1244" s="853"/>
      <c r="W1244" s="853"/>
      <c r="X1244" s="854"/>
      <c r="Y1244" s="713"/>
      <c r="Z1244" s="714"/>
      <c r="AA1244" s="714"/>
      <c r="AB1244" s="714"/>
      <c r="AC1244" s="714"/>
      <c r="AD1244" s="715"/>
      <c r="AE1244" s="164"/>
      <c r="AF1244" s="164"/>
      <c r="AG1244" s="199">
        <f t="shared" si="217"/>
        <v>0</v>
      </c>
      <c r="AH1244" s="298">
        <f t="shared" si="218"/>
        <v>0</v>
      </c>
      <c r="AI1244" s="402">
        <f t="shared" si="219"/>
        <v>0</v>
      </c>
      <c r="AJ1244" s="370" t="str">
        <f>IF(AI1244=0,"",
IF(SUM($AI$1131:AI1244)=1,AK1244,
IF($AN$1115&gt;SUM($AI$1131:AI1244),_xlfn.CONCAT(", ",AK1244),
IF($AN$1115=SUM($AI$1131:AI1244),_xlfn.CONCAT(" y ",AK1244)))))</f>
        <v/>
      </c>
      <c r="AK1244" s="156" t="s">
        <v>5287</v>
      </c>
    </row>
    <row r="1245" spans="1:37" ht="15" customHeight="1">
      <c r="A1245" s="662"/>
      <c r="B1245" s="145"/>
      <c r="C1245" s="157" t="s">
        <v>5288</v>
      </c>
      <c r="D1245" s="852" t="str">
        <f t="shared" si="216"/>
        <v/>
      </c>
      <c r="E1245" s="853"/>
      <c r="F1245" s="853"/>
      <c r="G1245" s="853"/>
      <c r="H1245" s="853"/>
      <c r="I1245" s="853"/>
      <c r="J1245" s="853"/>
      <c r="K1245" s="853"/>
      <c r="L1245" s="853"/>
      <c r="M1245" s="853"/>
      <c r="N1245" s="853"/>
      <c r="O1245" s="853"/>
      <c r="P1245" s="853"/>
      <c r="Q1245" s="853"/>
      <c r="R1245" s="853"/>
      <c r="S1245" s="853"/>
      <c r="T1245" s="853"/>
      <c r="U1245" s="853"/>
      <c r="V1245" s="853"/>
      <c r="W1245" s="853"/>
      <c r="X1245" s="854"/>
      <c r="Y1245" s="713"/>
      <c r="Z1245" s="714"/>
      <c r="AA1245" s="714"/>
      <c r="AB1245" s="714"/>
      <c r="AC1245" s="714"/>
      <c r="AD1245" s="715"/>
      <c r="AE1245" s="164"/>
      <c r="AF1245" s="164"/>
      <c r="AG1245" s="199">
        <f t="shared" si="217"/>
        <v>0</v>
      </c>
      <c r="AH1245" s="298">
        <f t="shared" si="218"/>
        <v>0</v>
      </c>
      <c r="AI1245" s="402">
        <f t="shared" si="219"/>
        <v>0</v>
      </c>
      <c r="AJ1245" s="370" t="str">
        <f>IF(AI1245=0,"",
IF(SUM($AI$1131:AI1245)=1,AK1245,
IF($AN$1115&gt;SUM($AI$1131:AI1245),_xlfn.CONCAT(", ",AK1245),
IF($AN$1115=SUM($AI$1131:AI1245),_xlfn.CONCAT(" y ",AK1245)))))</f>
        <v/>
      </c>
      <c r="AK1245" s="156" t="s">
        <v>5289</v>
      </c>
    </row>
    <row r="1246" spans="1:37" ht="15" customHeight="1">
      <c r="A1246" s="662"/>
      <c r="B1246" s="145"/>
      <c r="C1246" s="157" t="s">
        <v>5290</v>
      </c>
      <c r="D1246" s="852" t="str">
        <f t="shared" si="216"/>
        <v/>
      </c>
      <c r="E1246" s="853"/>
      <c r="F1246" s="853"/>
      <c r="G1246" s="853"/>
      <c r="H1246" s="853"/>
      <c r="I1246" s="853"/>
      <c r="J1246" s="853"/>
      <c r="K1246" s="853"/>
      <c r="L1246" s="853"/>
      <c r="M1246" s="853"/>
      <c r="N1246" s="853"/>
      <c r="O1246" s="853"/>
      <c r="P1246" s="853"/>
      <c r="Q1246" s="853"/>
      <c r="R1246" s="853"/>
      <c r="S1246" s="853"/>
      <c r="T1246" s="853"/>
      <c r="U1246" s="853"/>
      <c r="V1246" s="853"/>
      <c r="W1246" s="853"/>
      <c r="X1246" s="854"/>
      <c r="Y1246" s="713"/>
      <c r="Z1246" s="714"/>
      <c r="AA1246" s="714"/>
      <c r="AB1246" s="714"/>
      <c r="AC1246" s="714"/>
      <c r="AD1246" s="715"/>
      <c r="AE1246" s="164"/>
      <c r="AF1246" s="164"/>
      <c r="AG1246" s="199">
        <f t="shared" si="217"/>
        <v>0</v>
      </c>
      <c r="AH1246" s="298">
        <f t="shared" si="218"/>
        <v>0</v>
      </c>
      <c r="AI1246" s="402">
        <f t="shared" si="219"/>
        <v>0</v>
      </c>
      <c r="AJ1246" s="370" t="str">
        <f>IF(AI1246=0,"",
IF(SUM($AI$1131:AI1246)=1,AK1246,
IF($AN$1115&gt;SUM($AI$1131:AI1246),_xlfn.CONCAT(", ",AK1246),
IF($AN$1115=SUM($AI$1131:AI1246),_xlfn.CONCAT(" y ",AK1246)))))</f>
        <v/>
      </c>
      <c r="AK1246" s="156" t="s">
        <v>5291</v>
      </c>
    </row>
    <row r="1247" spans="1:37" ht="15" customHeight="1">
      <c r="A1247" s="662"/>
      <c r="B1247" s="145"/>
      <c r="C1247" s="157" t="s">
        <v>5292</v>
      </c>
      <c r="D1247" s="852" t="str">
        <f t="shared" si="216"/>
        <v/>
      </c>
      <c r="E1247" s="853"/>
      <c r="F1247" s="853"/>
      <c r="G1247" s="853"/>
      <c r="H1247" s="853"/>
      <c r="I1247" s="853"/>
      <c r="J1247" s="853"/>
      <c r="K1247" s="853"/>
      <c r="L1247" s="853"/>
      <c r="M1247" s="853"/>
      <c r="N1247" s="853"/>
      <c r="O1247" s="853"/>
      <c r="P1247" s="853"/>
      <c r="Q1247" s="853"/>
      <c r="R1247" s="853"/>
      <c r="S1247" s="853"/>
      <c r="T1247" s="853"/>
      <c r="U1247" s="853"/>
      <c r="V1247" s="853"/>
      <c r="W1247" s="853"/>
      <c r="X1247" s="854"/>
      <c r="Y1247" s="713"/>
      <c r="Z1247" s="714"/>
      <c r="AA1247" s="714"/>
      <c r="AB1247" s="714"/>
      <c r="AC1247" s="714"/>
      <c r="AD1247" s="715"/>
      <c r="AE1247" s="164"/>
      <c r="AF1247" s="164"/>
      <c r="AG1247" s="199">
        <f t="shared" si="217"/>
        <v>0</v>
      </c>
      <c r="AH1247" s="298">
        <f t="shared" si="218"/>
        <v>0</v>
      </c>
      <c r="AI1247" s="402">
        <f t="shared" si="219"/>
        <v>0</v>
      </c>
      <c r="AJ1247" s="370" t="str">
        <f>IF(AI1247=0,"",
IF(SUM($AI$1131:AI1247)=1,AK1247,
IF($AN$1115&gt;SUM($AI$1131:AI1247),_xlfn.CONCAT(", ",AK1247),
IF($AN$1115=SUM($AI$1131:AI1247),_xlfn.CONCAT(" y ",AK1247)))))</f>
        <v/>
      </c>
      <c r="AK1247" s="156" t="s">
        <v>5293</v>
      </c>
    </row>
    <row r="1248" spans="1:37" ht="15" customHeight="1">
      <c r="A1248" s="662"/>
      <c r="B1248" s="145"/>
      <c r="C1248" s="157" t="s">
        <v>5294</v>
      </c>
      <c r="D1248" s="852" t="str">
        <f t="shared" si="216"/>
        <v/>
      </c>
      <c r="E1248" s="853"/>
      <c r="F1248" s="853"/>
      <c r="G1248" s="853"/>
      <c r="H1248" s="853"/>
      <c r="I1248" s="853"/>
      <c r="J1248" s="853"/>
      <c r="K1248" s="853"/>
      <c r="L1248" s="853"/>
      <c r="M1248" s="853"/>
      <c r="N1248" s="853"/>
      <c r="O1248" s="853"/>
      <c r="P1248" s="853"/>
      <c r="Q1248" s="853"/>
      <c r="R1248" s="853"/>
      <c r="S1248" s="853"/>
      <c r="T1248" s="853"/>
      <c r="U1248" s="853"/>
      <c r="V1248" s="853"/>
      <c r="W1248" s="853"/>
      <c r="X1248" s="854"/>
      <c r="Y1248" s="713"/>
      <c r="Z1248" s="714"/>
      <c r="AA1248" s="714"/>
      <c r="AB1248" s="714"/>
      <c r="AC1248" s="714"/>
      <c r="AD1248" s="715"/>
      <c r="AE1248" s="164"/>
      <c r="AF1248" s="164"/>
      <c r="AG1248" s="199">
        <f t="shared" si="217"/>
        <v>0</v>
      </c>
      <c r="AH1248" s="298">
        <f t="shared" si="218"/>
        <v>0</v>
      </c>
      <c r="AI1248" s="402">
        <f t="shared" si="219"/>
        <v>0</v>
      </c>
      <c r="AJ1248" s="370" t="str">
        <f>IF(AI1248=0,"",
IF(SUM($AI$1131:AI1248)=1,AK1248,
IF($AN$1115&gt;SUM($AI$1131:AI1248),_xlfn.CONCAT(", ",AK1248),
IF($AN$1115=SUM($AI$1131:AI1248),_xlfn.CONCAT(" y ",AK1248)))))</f>
        <v/>
      </c>
      <c r="AK1248" s="156" t="s">
        <v>5295</v>
      </c>
    </row>
    <row r="1249" spans="1:37" ht="15" customHeight="1">
      <c r="A1249" s="662"/>
      <c r="B1249" s="145"/>
      <c r="C1249" s="157" t="s">
        <v>5296</v>
      </c>
      <c r="D1249" s="852" t="str">
        <f t="shared" si="216"/>
        <v/>
      </c>
      <c r="E1249" s="853"/>
      <c r="F1249" s="853"/>
      <c r="G1249" s="853"/>
      <c r="H1249" s="853"/>
      <c r="I1249" s="853"/>
      <c r="J1249" s="853"/>
      <c r="K1249" s="853"/>
      <c r="L1249" s="853"/>
      <c r="M1249" s="853"/>
      <c r="N1249" s="853"/>
      <c r="O1249" s="853"/>
      <c r="P1249" s="853"/>
      <c r="Q1249" s="853"/>
      <c r="R1249" s="853"/>
      <c r="S1249" s="853"/>
      <c r="T1249" s="853"/>
      <c r="U1249" s="853"/>
      <c r="V1249" s="853"/>
      <c r="W1249" s="853"/>
      <c r="X1249" s="854"/>
      <c r="Y1249" s="713"/>
      <c r="Z1249" s="714"/>
      <c r="AA1249" s="714"/>
      <c r="AB1249" s="714"/>
      <c r="AC1249" s="714"/>
      <c r="AD1249" s="715"/>
      <c r="AE1249" s="164"/>
      <c r="AF1249" s="164"/>
      <c r="AG1249" s="199">
        <f t="shared" si="217"/>
        <v>0</v>
      </c>
      <c r="AH1249" s="298">
        <f t="shared" si="218"/>
        <v>0</v>
      </c>
      <c r="AI1249" s="402">
        <f t="shared" si="219"/>
        <v>0</v>
      </c>
      <c r="AJ1249" s="370" t="str">
        <f>IF(AI1249=0,"",
IF(SUM($AI$1131:AI1249)=1,AK1249,
IF($AN$1115&gt;SUM($AI$1131:AI1249),_xlfn.CONCAT(", ",AK1249),
IF($AN$1115=SUM($AI$1131:AI1249),_xlfn.CONCAT(" y ",AK1249)))))</f>
        <v/>
      </c>
      <c r="AK1249" s="156" t="s">
        <v>5297</v>
      </c>
    </row>
    <row r="1250" spans="1:37" ht="15" customHeight="1">
      <c r="A1250" s="662"/>
      <c r="B1250" s="145"/>
      <c r="C1250" s="157" t="s">
        <v>5298</v>
      </c>
      <c r="D1250" s="852" t="str">
        <f t="shared" si="216"/>
        <v/>
      </c>
      <c r="E1250" s="853"/>
      <c r="F1250" s="853"/>
      <c r="G1250" s="853"/>
      <c r="H1250" s="853"/>
      <c r="I1250" s="853"/>
      <c r="J1250" s="853"/>
      <c r="K1250" s="853"/>
      <c r="L1250" s="853"/>
      <c r="M1250" s="853"/>
      <c r="N1250" s="853"/>
      <c r="O1250" s="853"/>
      <c r="P1250" s="853"/>
      <c r="Q1250" s="853"/>
      <c r="R1250" s="853"/>
      <c r="S1250" s="853"/>
      <c r="T1250" s="853"/>
      <c r="U1250" s="853"/>
      <c r="V1250" s="853"/>
      <c r="W1250" s="853"/>
      <c r="X1250" s="854"/>
      <c r="Y1250" s="713"/>
      <c r="Z1250" s="714"/>
      <c r="AA1250" s="714"/>
      <c r="AB1250" s="714"/>
      <c r="AC1250" s="714"/>
      <c r="AD1250" s="715"/>
      <c r="AE1250" s="164"/>
      <c r="AF1250" s="164"/>
      <c r="AG1250" s="199">
        <f t="shared" si="217"/>
        <v>0</v>
      </c>
      <c r="AH1250" s="298">
        <f t="shared" si="218"/>
        <v>0</v>
      </c>
      <c r="AI1250" s="402">
        <f t="shared" si="219"/>
        <v>0</v>
      </c>
      <c r="AJ1250" s="370" t="str">
        <f>IF(AI1250=0,"",
IF(SUM($AI$1131:AI1250)=1,AK1250,
IF($AN$1115&gt;SUM($AI$1131:AI1250),_xlfn.CONCAT(", ",AK1250),
IF($AN$1115=SUM($AI$1131:AI1250),_xlfn.CONCAT(" y ",AK1250)))))</f>
        <v/>
      </c>
      <c r="AK1250" s="156" t="s">
        <v>5299</v>
      </c>
    </row>
    <row r="1251" spans="1:37" ht="15" customHeight="1">
      <c r="A1251" s="57"/>
      <c r="B1251" s="26"/>
      <c r="C1251" s="198"/>
      <c r="D1251" s="198"/>
      <c r="E1251" s="198"/>
      <c r="F1251" s="198"/>
      <c r="G1251" s="198"/>
      <c r="H1251" s="198"/>
      <c r="I1251" s="198"/>
      <c r="J1251" s="164"/>
      <c r="K1251" s="26"/>
      <c r="L1251" s="26"/>
      <c r="M1251" s="26"/>
      <c r="N1251" s="26"/>
      <c r="O1251" s="26"/>
      <c r="P1251" s="26"/>
      <c r="Q1251" s="26"/>
      <c r="R1251" s="26"/>
      <c r="S1251" s="26"/>
      <c r="T1251" s="26"/>
      <c r="U1251" s="26"/>
      <c r="V1251" s="26"/>
      <c r="W1251" s="26"/>
      <c r="X1251" s="67" t="s">
        <v>5527</v>
      </c>
      <c r="Y1251" s="728">
        <f>IF(AND(SUM(Y1131:AD1250)=0,COUNTIF(Y1131:AD1250,"NS")&gt;0),"NS",
IF(AND(SUM(Y1131:AD1250)=0,COUNTIF(Y1131:AD1250,0)&gt;0),0,
IF(AND(SUM(Y1131:AD1250)=0,COUNTIF(Y1131:AD1250,"NA")&gt;0),"NA",
SUM(Y1131:AD1250))))</f>
        <v>0</v>
      </c>
      <c r="Z1251" s="729"/>
      <c r="AA1251" s="729"/>
      <c r="AB1251" s="729"/>
      <c r="AC1251" s="729"/>
      <c r="AD1251" s="730"/>
      <c r="AE1251" s="164"/>
      <c r="AF1251" s="164"/>
      <c r="AG1251" s="203">
        <f>SUM(AG1131:AG1250)</f>
        <v>72</v>
      </c>
      <c r="AH1251" s="297">
        <f>SUM(AH1131:AH1250)</f>
        <v>0</v>
      </c>
      <c r="AI1251" s="274">
        <f>SUM(AI1131:AI1250)</f>
        <v>72</v>
      </c>
      <c r="AJ1251" s="274" t="str">
        <f>IF(AI1251=0,"",_xlfn.CONCAT(AJ1131:AJ1250))</f>
        <v>1, 2, 3, 4, 5, 6, 7, 8, 9, 10, 11, 12, 13, 14, 15, 16, 17, 18, 19, 20, 21, 22, 23, 24, 25, 26, 27, 28, 29, 30, 31, 32, 33, 34, 35, 36, 37, 38, 39, 40, 41, 42, 43, 44, 45, 46, 47, 48, 49, 50, 51, 52, 53, 54, 55, 56, 57, 58, 59, 60, 61, 62, 63, 64, 65, 66, 67, 68, 69, 70, 71 y 72</v>
      </c>
      <c r="AK1251" s="275" t="str">
        <f>IF(AI1251=0,"",
IF(AI1251&gt;10,"Favor de ingresar toda la información requerida en la pregunta",
IF(AI1251=1,_xlfn.CONCAT("Favor de revisar la información capturada en el numeral ",AJ1251),_xlfn.CONCAT("Favor de revisar la información capturada en los numerales ",AJ1251))))</f>
        <v>Favor de ingresar toda la información requerida en la pregunta</v>
      </c>
    </row>
    <row r="1252" spans="1:37" ht="15" customHeight="1">
      <c r="A1252" s="57"/>
      <c r="B1252" s="26"/>
      <c r="C1252" s="26"/>
      <c r="D1252" s="26"/>
      <c r="E1252" s="26"/>
      <c r="F1252" s="26"/>
      <c r="G1252" s="26"/>
      <c r="H1252" s="26"/>
      <c r="I1252" s="26"/>
      <c r="J1252" s="26"/>
      <c r="K1252" s="26"/>
      <c r="L1252" s="26"/>
      <c r="M1252" s="26"/>
      <c r="N1252" s="26"/>
      <c r="O1252" s="26"/>
      <c r="P1252" s="26"/>
      <c r="Q1252" s="26"/>
      <c r="R1252" s="26"/>
      <c r="S1252" s="26"/>
      <c r="T1252" s="26"/>
      <c r="U1252" s="26"/>
      <c r="V1252" s="26"/>
      <c r="W1252" s="26"/>
      <c r="X1252" s="26"/>
      <c r="Y1252" s="26"/>
      <c r="Z1252" s="26"/>
      <c r="AA1252" s="26"/>
      <c r="AB1252" s="26"/>
      <c r="AC1252" s="26"/>
      <c r="AD1252" s="26"/>
      <c r="AE1252" s="164"/>
      <c r="AF1252" s="164"/>
      <c r="AG1252" s="164"/>
      <c r="AH1252" s="164"/>
      <c r="AI1252" s="164"/>
      <c r="AJ1252" s="164"/>
      <c r="AK1252" s="164"/>
    </row>
    <row r="1253" spans="1:37" customFormat="1" ht="24" customHeight="1">
      <c r="A1253" s="22"/>
      <c r="B1253" s="26"/>
      <c r="C1253" s="862" t="s">
        <v>5300</v>
      </c>
      <c r="D1253" s="862"/>
      <c r="E1253" s="862"/>
      <c r="F1253" s="862"/>
      <c r="G1253" s="862"/>
      <c r="H1253" s="862"/>
      <c r="I1253" s="862"/>
      <c r="J1253" s="862"/>
      <c r="K1253" s="862"/>
      <c r="L1253" s="862"/>
      <c r="M1253" s="862"/>
      <c r="N1253" s="862"/>
      <c r="O1253" s="862"/>
      <c r="P1253" s="862"/>
      <c r="Q1253" s="862"/>
      <c r="R1253" s="862"/>
      <c r="S1253" s="862"/>
      <c r="T1253" s="862"/>
      <c r="U1253" s="862"/>
      <c r="V1253" s="862"/>
      <c r="W1253" s="862"/>
      <c r="X1253" s="862"/>
      <c r="Y1253" s="862"/>
      <c r="Z1253" s="862"/>
      <c r="AA1253" s="862"/>
      <c r="AB1253" s="862"/>
      <c r="AC1253" s="862"/>
      <c r="AD1253" s="862"/>
    </row>
    <row r="1254" spans="1:37" customFormat="1" ht="60" customHeight="1">
      <c r="A1254" s="22"/>
      <c r="B1254" s="26"/>
      <c r="C1254" s="858"/>
      <c r="D1254" s="859"/>
      <c r="E1254" s="859"/>
      <c r="F1254" s="859"/>
      <c r="G1254" s="859"/>
      <c r="H1254" s="859"/>
      <c r="I1254" s="859"/>
      <c r="J1254" s="859"/>
      <c r="K1254" s="859"/>
      <c r="L1254" s="859"/>
      <c r="M1254" s="859"/>
      <c r="N1254" s="859"/>
      <c r="O1254" s="859"/>
      <c r="P1254" s="859"/>
      <c r="Q1254" s="859"/>
      <c r="R1254" s="859"/>
      <c r="S1254" s="859"/>
      <c r="T1254" s="859"/>
      <c r="U1254" s="859"/>
      <c r="V1254" s="859"/>
      <c r="W1254" s="859"/>
      <c r="X1254" s="859"/>
      <c r="Y1254" s="859"/>
      <c r="Z1254" s="859"/>
      <c r="AA1254" s="859"/>
      <c r="AB1254" s="859"/>
      <c r="AC1254" s="859"/>
      <c r="AD1254" s="860"/>
    </row>
    <row r="1255" spans="1:37" customFormat="1">
      <c r="A1255" s="22"/>
      <c r="B1255" s="950" t="str">
        <f>AK1251</f>
        <v>Favor de ingresar toda la información requerida en la pregunta</v>
      </c>
      <c r="C1255" s="950"/>
      <c r="D1255" s="950"/>
      <c r="E1255" s="950"/>
      <c r="F1255" s="950"/>
      <c r="G1255" s="950"/>
      <c r="H1255" s="950"/>
      <c r="I1255" s="950"/>
      <c r="J1255" s="950"/>
      <c r="K1255" s="950"/>
      <c r="L1255" s="950"/>
      <c r="M1255" s="950"/>
      <c r="N1255" s="950"/>
      <c r="O1255" s="950"/>
      <c r="P1255" s="950"/>
      <c r="Q1255" s="950"/>
      <c r="R1255" s="950"/>
      <c r="S1255" s="950"/>
      <c r="T1255" s="950"/>
      <c r="U1255" s="950"/>
      <c r="V1255" s="950"/>
      <c r="W1255" s="950"/>
      <c r="X1255" s="950"/>
      <c r="Y1255" s="950"/>
      <c r="Z1255" s="950"/>
      <c r="AA1255" s="950"/>
      <c r="AB1255" s="950"/>
      <c r="AC1255" s="950"/>
      <c r="AD1255" s="950"/>
    </row>
    <row r="1256" spans="1:37" customFormat="1">
      <c r="A1256" s="22"/>
      <c r="B1256" s="809" t="str">
        <f>IF(AH1251&gt;0,"Alerta: debido a que cuenta con registros NS, debe proporcionar una justificación en el area de comentarios al final de la pregunta","")</f>
        <v/>
      </c>
      <c r="C1256" s="809"/>
      <c r="D1256" s="809"/>
      <c r="E1256" s="809"/>
      <c r="F1256" s="809"/>
      <c r="G1256" s="809"/>
      <c r="H1256" s="809"/>
      <c r="I1256" s="809"/>
      <c r="J1256" s="809"/>
      <c r="K1256" s="809"/>
      <c r="L1256" s="809"/>
      <c r="M1256" s="809"/>
      <c r="N1256" s="809"/>
      <c r="O1256" s="809"/>
      <c r="P1256" s="809"/>
      <c r="Q1256" s="809"/>
      <c r="R1256" s="809"/>
      <c r="S1256" s="809"/>
      <c r="T1256" s="809"/>
      <c r="U1256" s="809"/>
      <c r="V1256" s="809"/>
      <c r="W1256" s="809"/>
      <c r="X1256" s="809"/>
      <c r="Y1256" s="809"/>
      <c r="Z1256" s="809"/>
      <c r="AA1256" s="809"/>
      <c r="AB1256" s="809"/>
      <c r="AC1256" s="809"/>
      <c r="AD1256" s="809"/>
    </row>
    <row r="1257" spans="1:37" customFormat="1">
      <c r="A1257" s="22"/>
      <c r="B1257" s="26"/>
      <c r="C1257" s="26"/>
      <c r="D1257" s="26"/>
      <c r="E1257" s="26"/>
      <c r="F1257" s="26"/>
      <c r="G1257" s="26"/>
      <c r="H1257" s="26"/>
      <c r="I1257" s="26"/>
      <c r="J1257" s="26"/>
      <c r="K1257" s="26"/>
      <c r="L1257" s="26"/>
      <c r="M1257" s="26"/>
      <c r="N1257" s="26"/>
      <c r="O1257" s="26"/>
      <c r="P1257" s="26"/>
      <c r="Q1257" s="26"/>
      <c r="R1257" s="26"/>
      <c r="S1257" s="26"/>
      <c r="T1257" s="26"/>
      <c r="U1257" s="26"/>
      <c r="V1257" s="26"/>
      <c r="W1257" s="26"/>
      <c r="X1257" s="26"/>
      <c r="Y1257" s="26"/>
      <c r="Z1257" s="26"/>
      <c r="AA1257" s="26"/>
      <c r="AB1257" s="26"/>
      <c r="AC1257" s="26"/>
      <c r="AD1257" s="26"/>
    </row>
    <row r="1258" spans="1:37" customFormat="1">
      <c r="A1258" s="22"/>
      <c r="B1258" s="26"/>
      <c r="C1258" s="26"/>
      <c r="D1258" s="26"/>
      <c r="E1258" s="26"/>
      <c r="F1258" s="26"/>
      <c r="G1258" s="26"/>
      <c r="H1258" s="26"/>
      <c r="I1258" s="26"/>
      <c r="J1258" s="26"/>
      <c r="K1258" s="26"/>
      <c r="L1258" s="26"/>
      <c r="M1258" s="26"/>
      <c r="N1258" s="26"/>
      <c r="O1258" s="26"/>
      <c r="P1258" s="26"/>
      <c r="Q1258" s="26"/>
      <c r="R1258" s="26"/>
      <c r="S1258" s="26"/>
      <c r="T1258" s="26"/>
      <c r="U1258" s="26"/>
      <c r="V1258" s="26"/>
      <c r="W1258" s="26"/>
      <c r="X1258" s="26"/>
      <c r="Y1258" s="26"/>
      <c r="Z1258" s="26"/>
      <c r="AA1258" s="26"/>
      <c r="AB1258" s="26"/>
      <c r="AC1258" s="26"/>
      <c r="AD1258" s="26"/>
    </row>
    <row r="1259" spans="1:37" customFormat="1">
      <c r="A1259" s="22"/>
      <c r="B1259" s="26"/>
      <c r="C1259" s="26"/>
      <c r="D1259" s="26"/>
      <c r="E1259" s="26"/>
      <c r="F1259" s="26"/>
      <c r="G1259" s="26"/>
      <c r="H1259" s="26"/>
      <c r="I1259" s="26"/>
      <c r="J1259" s="26"/>
      <c r="K1259" s="26"/>
      <c r="L1259" s="26"/>
      <c r="M1259" s="26"/>
      <c r="N1259" s="26"/>
      <c r="O1259" s="26"/>
      <c r="P1259" s="26"/>
      <c r="Q1259" s="26"/>
      <c r="R1259" s="26"/>
      <c r="S1259" s="26"/>
      <c r="T1259" s="26"/>
      <c r="U1259" s="26"/>
      <c r="V1259" s="26"/>
      <c r="W1259" s="26"/>
      <c r="X1259" s="26"/>
      <c r="Y1259" s="26"/>
      <c r="Z1259" s="26"/>
      <c r="AA1259" s="26"/>
      <c r="AB1259" s="26"/>
      <c r="AC1259" s="26"/>
      <c r="AD1259" s="26"/>
    </row>
    <row r="1260" spans="1:37" customFormat="1">
      <c r="A1260" s="22"/>
      <c r="B1260" s="26"/>
      <c r="C1260" s="26"/>
      <c r="D1260" s="26"/>
      <c r="E1260" s="26"/>
      <c r="F1260" s="26"/>
      <c r="G1260" s="26"/>
      <c r="H1260" s="26"/>
      <c r="I1260" s="26"/>
      <c r="J1260" s="26"/>
      <c r="K1260" s="26"/>
      <c r="L1260" s="26"/>
      <c r="M1260" s="26"/>
      <c r="N1260" s="26"/>
      <c r="O1260" s="26"/>
      <c r="P1260" s="26"/>
      <c r="Q1260" s="26"/>
      <c r="R1260" s="26"/>
      <c r="S1260" s="26"/>
      <c r="T1260" s="26"/>
      <c r="U1260" s="26"/>
      <c r="V1260" s="26"/>
      <c r="W1260" s="26"/>
      <c r="X1260" s="26"/>
      <c r="Y1260" s="26"/>
      <c r="Z1260" s="26"/>
      <c r="AA1260" s="26"/>
      <c r="AB1260" s="26"/>
      <c r="AC1260" s="26"/>
      <c r="AD1260" s="26"/>
    </row>
    <row r="1261" spans="1:37" ht="36" customHeight="1">
      <c r="A1261" s="50" t="s">
        <v>5698</v>
      </c>
      <c r="B1261" s="918" t="s">
        <v>5699</v>
      </c>
      <c r="C1261" s="918"/>
      <c r="D1261" s="918"/>
      <c r="E1261" s="918"/>
      <c r="F1261" s="918"/>
      <c r="G1261" s="918"/>
      <c r="H1261" s="918"/>
      <c r="I1261" s="918"/>
      <c r="J1261" s="918"/>
      <c r="K1261" s="918"/>
      <c r="L1261" s="918"/>
      <c r="M1261" s="918"/>
      <c r="N1261" s="918"/>
      <c r="O1261" s="918"/>
      <c r="P1261" s="918"/>
      <c r="Q1261" s="918"/>
      <c r="R1261" s="918"/>
      <c r="S1261" s="918"/>
      <c r="T1261" s="918"/>
      <c r="U1261" s="918"/>
      <c r="V1261" s="918"/>
      <c r="W1261" s="918"/>
      <c r="X1261" s="918"/>
      <c r="Y1261" s="918"/>
      <c r="Z1261" s="918"/>
      <c r="AA1261" s="918"/>
      <c r="AB1261" s="918"/>
      <c r="AC1261" s="918"/>
      <c r="AD1261" s="918"/>
      <c r="AE1261" s="164"/>
      <c r="AF1261" s="164"/>
      <c r="AG1261" s="164"/>
      <c r="AH1261" s="164"/>
      <c r="AI1261" s="164"/>
      <c r="AJ1261" s="164"/>
      <c r="AK1261" s="164"/>
    </row>
    <row r="1262" spans="1:37" customFormat="1" ht="48" customHeight="1">
      <c r="A1262" s="22"/>
      <c r="B1262" s="51"/>
      <c r="C1262" s="733" t="s">
        <v>5700</v>
      </c>
      <c r="D1262" s="733"/>
      <c r="E1262" s="733"/>
      <c r="F1262" s="733"/>
      <c r="G1262" s="733"/>
      <c r="H1262" s="733"/>
      <c r="I1262" s="733"/>
      <c r="J1262" s="733"/>
      <c r="K1262" s="733"/>
      <c r="L1262" s="733"/>
      <c r="M1262" s="733"/>
      <c r="N1262" s="733"/>
      <c r="O1262" s="733"/>
      <c r="P1262" s="733"/>
      <c r="Q1262" s="733"/>
      <c r="R1262" s="733"/>
      <c r="S1262" s="733"/>
      <c r="T1262" s="733"/>
      <c r="U1262" s="733"/>
      <c r="V1262" s="733"/>
      <c r="W1262" s="733"/>
      <c r="X1262" s="733"/>
      <c r="Y1262" s="733"/>
      <c r="Z1262" s="733"/>
      <c r="AA1262" s="733"/>
      <c r="AB1262" s="733"/>
      <c r="AC1262" s="733"/>
      <c r="AD1262" s="733"/>
    </row>
    <row r="1263" spans="1:37" ht="36" customHeight="1">
      <c r="A1263" s="50"/>
      <c r="B1263" s="61"/>
      <c r="C1263" s="733" t="s">
        <v>5701</v>
      </c>
      <c r="D1263" s="733"/>
      <c r="E1263" s="733"/>
      <c r="F1263" s="733"/>
      <c r="G1263" s="733"/>
      <c r="H1263" s="733"/>
      <c r="I1263" s="733"/>
      <c r="J1263" s="733"/>
      <c r="K1263" s="733"/>
      <c r="L1263" s="733"/>
      <c r="M1263" s="733"/>
      <c r="N1263" s="733"/>
      <c r="O1263" s="733"/>
      <c r="P1263" s="733"/>
      <c r="Q1263" s="733"/>
      <c r="R1263" s="733"/>
      <c r="S1263" s="733"/>
      <c r="T1263" s="733"/>
      <c r="U1263" s="733"/>
      <c r="V1263" s="733"/>
      <c r="W1263" s="733"/>
      <c r="X1263" s="733"/>
      <c r="Y1263" s="733"/>
      <c r="Z1263" s="733"/>
      <c r="AA1263" s="733"/>
      <c r="AB1263" s="733"/>
      <c r="AC1263" s="733"/>
      <c r="AD1263" s="733"/>
      <c r="AE1263" s="164"/>
      <c r="AF1263" s="164"/>
      <c r="AG1263" s="164"/>
      <c r="AH1263" s="164"/>
      <c r="AI1263" s="164"/>
      <c r="AJ1263" s="164"/>
      <c r="AK1263" s="164"/>
    </row>
    <row r="1264" spans="1:37" ht="24" customHeight="1">
      <c r="A1264" s="50"/>
      <c r="B1264" s="61"/>
      <c r="C1264" s="876" t="s">
        <v>5702</v>
      </c>
      <c r="D1264" s="876"/>
      <c r="E1264" s="876"/>
      <c r="F1264" s="876"/>
      <c r="G1264" s="876"/>
      <c r="H1264" s="876"/>
      <c r="I1264" s="876"/>
      <c r="J1264" s="876"/>
      <c r="K1264" s="876"/>
      <c r="L1264" s="876"/>
      <c r="M1264" s="876"/>
      <c r="N1264" s="876"/>
      <c r="O1264" s="876"/>
      <c r="P1264" s="876"/>
      <c r="Q1264" s="876"/>
      <c r="R1264" s="876"/>
      <c r="S1264" s="876"/>
      <c r="T1264" s="876"/>
      <c r="U1264" s="876"/>
      <c r="V1264" s="876"/>
      <c r="W1264" s="876"/>
      <c r="X1264" s="876"/>
      <c r="Y1264" s="876"/>
      <c r="Z1264" s="876"/>
      <c r="AA1264" s="876"/>
      <c r="AB1264" s="876"/>
      <c r="AC1264" s="876"/>
      <c r="AD1264" s="876"/>
      <c r="AE1264" s="164"/>
      <c r="AF1264" s="164"/>
      <c r="AG1264" s="164"/>
      <c r="AH1264" s="164"/>
      <c r="AI1264" s="164"/>
      <c r="AJ1264" s="164"/>
      <c r="AK1264" s="164"/>
    </row>
    <row r="1265" spans="1:45" ht="15" customHeight="1">
      <c r="A1265" s="57"/>
      <c r="B1265" s="26"/>
      <c r="C1265" s="26"/>
      <c r="D1265" s="26"/>
      <c r="E1265" s="26"/>
      <c r="F1265" s="26"/>
      <c r="G1265" s="26"/>
      <c r="H1265" s="26"/>
      <c r="I1265" s="26"/>
      <c r="J1265" s="26"/>
      <c r="K1265" s="26"/>
      <c r="L1265" s="26"/>
      <c r="M1265" s="26"/>
      <c r="N1265" s="26"/>
      <c r="O1265" s="26"/>
      <c r="P1265" s="26"/>
      <c r="Q1265" s="26"/>
      <c r="R1265" s="26"/>
      <c r="S1265" s="26"/>
      <c r="T1265" s="26"/>
      <c r="U1265" s="26"/>
      <c r="V1265" s="26"/>
      <c r="W1265" s="26"/>
      <c r="X1265" s="26"/>
      <c r="Y1265" s="26"/>
      <c r="Z1265" s="26"/>
      <c r="AA1265" s="26"/>
      <c r="AB1265" s="26"/>
      <c r="AC1265" s="26"/>
      <c r="AD1265" s="26"/>
      <c r="AE1265" s="164"/>
      <c r="AF1265" s="164"/>
      <c r="AG1265" s="164"/>
      <c r="AH1265" s="164"/>
      <c r="AI1265" s="164"/>
      <c r="AJ1265" s="164"/>
      <c r="AK1265" s="164"/>
      <c r="AL1265" s="164"/>
      <c r="AM1265" s="164"/>
      <c r="AN1265" s="164"/>
      <c r="AO1265" s="164"/>
      <c r="AP1265" s="164"/>
      <c r="AQ1265" s="164"/>
      <c r="AR1265" s="164"/>
      <c r="AS1265" s="164"/>
    </row>
    <row r="1266" spans="1:45" ht="24" customHeight="1">
      <c r="A1266" s="57"/>
      <c r="B1266" s="26"/>
      <c r="C1266" s="710" t="s">
        <v>5083</v>
      </c>
      <c r="D1266" s="710"/>
      <c r="E1266" s="710"/>
      <c r="F1266" s="710"/>
      <c r="G1266" s="710"/>
      <c r="H1266" s="710"/>
      <c r="I1266" s="710"/>
      <c r="J1266" s="710"/>
      <c r="K1266" s="710"/>
      <c r="L1266" s="710"/>
      <c r="M1266" s="912" t="s">
        <v>5703</v>
      </c>
      <c r="N1266" s="913"/>
      <c r="O1266" s="913"/>
      <c r="P1266" s="913"/>
      <c r="Q1266" s="913"/>
      <c r="R1266" s="913"/>
      <c r="S1266" s="913"/>
      <c r="T1266" s="913"/>
      <c r="U1266" s="913"/>
      <c r="V1266" s="913"/>
      <c r="W1266" s="913"/>
      <c r="X1266" s="913"/>
      <c r="Y1266" s="913"/>
      <c r="Z1266" s="913"/>
      <c r="AA1266" s="913"/>
      <c r="AB1266" s="913"/>
      <c r="AC1266" s="913"/>
      <c r="AD1266" s="914"/>
      <c r="AE1266" s="164"/>
      <c r="AF1266" s="164"/>
      <c r="AG1266" s="164"/>
      <c r="AH1266" s="164"/>
      <c r="AI1266" s="164"/>
      <c r="AJ1266" s="164"/>
      <c r="AK1266" s="164"/>
      <c r="AL1266" s="164"/>
      <c r="AM1266" s="164"/>
      <c r="AN1266" s="164"/>
      <c r="AO1266" s="164"/>
      <c r="AP1266" s="164"/>
      <c r="AQ1266" s="164"/>
      <c r="AR1266" s="164"/>
      <c r="AS1266" s="164"/>
    </row>
    <row r="1267" spans="1:45" ht="15" customHeight="1">
      <c r="A1267" s="57"/>
      <c r="B1267" s="26"/>
      <c r="C1267" s="710"/>
      <c r="D1267" s="710"/>
      <c r="E1267" s="710"/>
      <c r="F1267" s="710"/>
      <c r="G1267" s="710"/>
      <c r="H1267" s="710"/>
      <c r="I1267" s="710"/>
      <c r="J1267" s="710"/>
      <c r="K1267" s="710"/>
      <c r="L1267" s="710"/>
      <c r="M1267" s="867" t="s">
        <v>5362</v>
      </c>
      <c r="N1267" s="869"/>
      <c r="O1267" s="908" t="s">
        <v>5704</v>
      </c>
      <c r="P1267" s="909"/>
      <c r="Q1267" s="905" t="s">
        <v>5705</v>
      </c>
      <c r="R1267" s="906"/>
      <c r="S1267" s="906"/>
      <c r="T1267" s="906"/>
      <c r="U1267" s="906"/>
      <c r="V1267" s="907"/>
      <c r="W1267" s="908" t="s">
        <v>5706</v>
      </c>
      <c r="X1267" s="909"/>
      <c r="Y1267" s="908" t="s">
        <v>5707</v>
      </c>
      <c r="Z1267" s="909"/>
      <c r="AA1267" s="908" t="s">
        <v>5708</v>
      </c>
      <c r="AB1267" s="909"/>
      <c r="AC1267" s="908" t="s">
        <v>5680</v>
      </c>
      <c r="AD1267" s="909"/>
      <c r="AE1267" s="164"/>
      <c r="AF1267" s="164"/>
      <c r="AG1267" s="164"/>
      <c r="AH1267" s="164"/>
      <c r="AI1267" s="164"/>
      <c r="AJ1267" s="164"/>
      <c r="AK1267" s="164"/>
      <c r="AL1267" s="164"/>
      <c r="AM1267" s="347" t="s">
        <v>5314</v>
      </c>
      <c r="AN1267" s="770" t="s">
        <v>5082</v>
      </c>
      <c r="AO1267" s="770"/>
      <c r="AP1267" s="770"/>
      <c r="AQ1267" s="771" t="s">
        <v>5432</v>
      </c>
      <c r="AR1267" s="771"/>
      <c r="AS1267" s="771"/>
    </row>
    <row r="1268" spans="1:45" ht="84" customHeight="1">
      <c r="A1268" s="76"/>
      <c r="B1268" s="161"/>
      <c r="C1268" s="710"/>
      <c r="D1268" s="710"/>
      <c r="E1268" s="710"/>
      <c r="F1268" s="710"/>
      <c r="G1268" s="710"/>
      <c r="H1268" s="710"/>
      <c r="I1268" s="710"/>
      <c r="J1268" s="710"/>
      <c r="K1268" s="710"/>
      <c r="L1268" s="710"/>
      <c r="M1268" s="873"/>
      <c r="N1268" s="875"/>
      <c r="O1268" s="910"/>
      <c r="P1268" s="911"/>
      <c r="Q1268" s="903" t="s">
        <v>5704</v>
      </c>
      <c r="R1268" s="904"/>
      <c r="S1268" s="903" t="s">
        <v>5709</v>
      </c>
      <c r="T1268" s="904"/>
      <c r="U1268" s="903" t="s">
        <v>5710</v>
      </c>
      <c r="V1268" s="904"/>
      <c r="W1268" s="910"/>
      <c r="X1268" s="911"/>
      <c r="Y1268" s="910"/>
      <c r="Z1268" s="911"/>
      <c r="AA1268" s="910"/>
      <c r="AB1268" s="911"/>
      <c r="AC1268" s="910"/>
      <c r="AD1268" s="911"/>
      <c r="AE1268" s="164"/>
      <c r="AF1268" s="164"/>
      <c r="AG1268" s="287" t="s">
        <v>5088</v>
      </c>
      <c r="AH1268" s="288" t="s">
        <v>5369</v>
      </c>
      <c r="AI1268" s="289" t="s">
        <v>5089</v>
      </c>
      <c r="AJ1268" s="290" t="s">
        <v>5523</v>
      </c>
      <c r="AK1268" s="291" t="s">
        <v>5524</v>
      </c>
      <c r="AL1268" s="297" t="s">
        <v>5089</v>
      </c>
      <c r="AM1268" s="346" t="s">
        <v>5368</v>
      </c>
      <c r="AN1268" s="401" t="s">
        <v>5092</v>
      </c>
      <c r="AO1268" s="270" t="s">
        <v>5093</v>
      </c>
      <c r="AP1268" s="369" t="s">
        <v>5094</v>
      </c>
      <c r="AQ1268" s="269" t="s">
        <v>5459</v>
      </c>
      <c r="AR1268" s="270" t="s">
        <v>5093</v>
      </c>
      <c r="AS1268" s="369" t="s">
        <v>5094</v>
      </c>
    </row>
    <row r="1269" spans="1:45" ht="15" customHeight="1">
      <c r="A1269" s="57"/>
      <c r="B1269" s="26"/>
      <c r="C1269" s="165" t="s">
        <v>5008</v>
      </c>
      <c r="D1269" s="852" t="str">
        <f>IF(D40="","",D40)</f>
        <v>OFICINA DEL C GOBERNADOR</v>
      </c>
      <c r="E1269" s="853"/>
      <c r="F1269" s="853"/>
      <c r="G1269" s="853"/>
      <c r="H1269" s="853"/>
      <c r="I1269" s="853"/>
      <c r="J1269" s="853"/>
      <c r="K1269" s="853"/>
      <c r="L1269" s="854"/>
      <c r="M1269" s="890"/>
      <c r="N1269" s="891"/>
      <c r="O1269" s="890"/>
      <c r="P1269" s="891"/>
      <c r="Q1269" s="890"/>
      <c r="R1269" s="891"/>
      <c r="S1269" s="890"/>
      <c r="T1269" s="891"/>
      <c r="U1269" s="890"/>
      <c r="V1269" s="891"/>
      <c r="W1269" s="890"/>
      <c r="X1269" s="891"/>
      <c r="Y1269" s="890"/>
      <c r="Z1269" s="891"/>
      <c r="AA1269" s="890"/>
      <c r="AB1269" s="891"/>
      <c r="AC1269" s="890"/>
      <c r="AD1269" s="891"/>
      <c r="AE1269" s="164"/>
      <c r="AF1269" s="164"/>
      <c r="AG1269" s="199">
        <f>IF(AND(COUNTBLANK(D1269)=1,COUNTA(M1269:AD1269)=0),0,IF(AND(COUNTBLANK(D1269)=0,COUNTA(M1269:AD1269)=9),0,1))</f>
        <v>1</v>
      </c>
      <c r="AH1269" s="293">
        <f>M1269</f>
        <v>0</v>
      </c>
      <c r="AI1269" s="294">
        <f>COUNTIF(O1269:AD1269,"NS")</f>
        <v>0</v>
      </c>
      <c r="AJ1269" s="295">
        <f>SUM(O1269:AD1269)</f>
        <v>0</v>
      </c>
      <c r="AK1269" s="296">
        <f>IF(OR(AND(AH1269=0, AI1269&gt;0),AND(AH1269="NS", AJ1269&gt;0), AND(AH1269="NS", AI1269=0, AJ1269=0)), 1, IF(OR(AND(AH1269&gt;0, AI1269&gt;1,AH1269&gt;AJ1269), AND(AH1269="NS", AI1269=2), AND(AH1269="NS", AJ1269=0, AI1269&gt;0), AH1269=AJ1269), 0, 1))</f>
        <v>0</v>
      </c>
      <c r="AL1269" s="298">
        <f>COUNTIF(D1269:AD1269,"NS")</f>
        <v>0</v>
      </c>
      <c r="AM1269" s="347">
        <f>IF(SUM(AC1269:AD1388)&gt;0,1,0)</f>
        <v>0</v>
      </c>
      <c r="AN1269" s="402">
        <f>IF(AG1269=0,0,1)</f>
        <v>1</v>
      </c>
      <c r="AO1269" s="370" t="str">
        <f>IF(AN1269=0,"",
IF(SUM($AN$1269:AN1269)=1,AP1269,
IF($AN$1389&gt;SUM($AN$1269:AN1269),_xlfn.CONCAT(", ",AP1269),
IF($AN$1389=SUM($AN$1269:AN1269),_xlfn.CONCAT(" y ",AP1269)))))</f>
        <v>1</v>
      </c>
      <c r="AP1269" s="156" t="s">
        <v>5095</v>
      </c>
      <c r="AQ1269" s="272">
        <f>IF(AK1269=0,0,1)</f>
        <v>0</v>
      </c>
      <c r="AR1269" s="273" t="str">
        <f>IF(AQ1269=0,"",
IF(SUM(AQ1269:AQ1269)=1,AS1269,
IF(AQ1389&gt;SUM(AQ1269:AQ1269),_xlfn.CONCAT(", ",AS1269),
IF(AQ1389=SUM(AQ1269:AQ1269),_xlfn.CONCAT(" y ",AS1269)))))</f>
        <v/>
      </c>
      <c r="AS1269" s="156" t="s">
        <v>5095</v>
      </c>
    </row>
    <row r="1270" spans="1:45" ht="30" customHeight="1">
      <c r="A1270" s="57"/>
      <c r="B1270" s="26"/>
      <c r="C1270" s="165" t="s">
        <v>5010</v>
      </c>
      <c r="D1270" s="852" t="str">
        <f t="shared" ref="D1270:D1333" si="220">IF(D41="","",D41)</f>
        <v>SECRETARIA DE DESARROLLO AGROPECUARIO RURAL Y PESCA</v>
      </c>
      <c r="E1270" s="853"/>
      <c r="F1270" s="853"/>
      <c r="G1270" s="853"/>
      <c r="H1270" s="853"/>
      <c r="I1270" s="853"/>
      <c r="J1270" s="853"/>
      <c r="K1270" s="853"/>
      <c r="L1270" s="854"/>
      <c r="M1270" s="890"/>
      <c r="N1270" s="891"/>
      <c r="O1270" s="890"/>
      <c r="P1270" s="891"/>
      <c r="Q1270" s="890"/>
      <c r="R1270" s="891"/>
      <c r="S1270" s="890"/>
      <c r="T1270" s="891"/>
      <c r="U1270" s="890"/>
      <c r="V1270" s="891"/>
      <c r="W1270" s="890"/>
      <c r="X1270" s="891"/>
      <c r="Y1270" s="890"/>
      <c r="Z1270" s="891"/>
      <c r="AA1270" s="890"/>
      <c r="AB1270" s="891"/>
      <c r="AC1270" s="890"/>
      <c r="AD1270" s="891"/>
      <c r="AE1270" s="164"/>
      <c r="AF1270" s="164"/>
      <c r="AG1270" s="199">
        <f t="shared" ref="AG1270:AG1333" si="221">IF(AND(COUNTBLANK(D1270)=1,COUNTA(M1270:AD1270)=0),0,IF(AND(COUNTBLANK(D1270)=0,COUNTA(M1270:AD1270)=9),0,1))</f>
        <v>1</v>
      </c>
      <c r="AH1270" s="293">
        <f t="shared" ref="AH1270:AH1333" si="222">M1270</f>
        <v>0</v>
      </c>
      <c r="AI1270" s="294">
        <f t="shared" ref="AI1270:AI1333" si="223">COUNTIF(O1270:AD1270,"NS")</f>
        <v>0</v>
      </c>
      <c r="AJ1270" s="295">
        <f t="shared" ref="AJ1270:AJ1333" si="224">SUM(O1270:AD1270)</f>
        <v>0</v>
      </c>
      <c r="AK1270" s="296">
        <f t="shared" ref="AK1270:AK1333" si="225">IF(OR(AND(AH1270=0, AI1270&gt;0),AND(AH1270="NS", AJ1270&gt;0), AND(AH1270="NS", AI1270=0, AJ1270=0)), 1, IF(OR(AND(AH1270&gt;0, AI1270&gt;1,AH1270&gt;AJ1270), AND(AH1270="NS", AI1270=2), AND(AH1270="NS", AJ1270=0, AI1270&gt;0), AH1270=AJ1270), 0, 1))</f>
        <v>0</v>
      </c>
      <c r="AL1270" s="298">
        <f t="shared" ref="AL1270:AL1333" si="226">COUNTIF(D1270:AD1270,"NS")</f>
        <v>0</v>
      </c>
      <c r="AM1270" s="164"/>
      <c r="AN1270" s="402">
        <f t="shared" ref="AN1270:AN1333" si="227">IF(AG1270=0,0,1)</f>
        <v>1</v>
      </c>
      <c r="AO1270" s="370" t="str">
        <f>IF(AN1270=0,"",
IF(SUM($AN$1269:AN1270)=1,AP1270,
IF($AN$1389&gt;SUM($AN$1269:AN1270),_xlfn.CONCAT(", ",AP1270),
IF($AN$1389=SUM($AN$1269:AN1270),_xlfn.CONCAT(" y ",AP1270)))))</f>
        <v>, 2</v>
      </c>
      <c r="AP1270" s="156" t="s">
        <v>5096</v>
      </c>
      <c r="AQ1270" s="272">
        <f t="shared" ref="AQ1270:AQ1333" si="228">IF(AK1270=0,0,1)</f>
        <v>0</v>
      </c>
      <c r="AR1270" s="273" t="str">
        <f>IF(AQ1270=0,"",
IF(SUM(AQ1269:AQ1270)=1,AS1270,
IF(AQ1389&gt;SUM(AQ1269:AQ1270),_xlfn.CONCAT(", ",AS1270),
IF(AQ1389=SUM(AQ1269:AQ1270),_xlfn.CONCAT(" y ",AS1270)))))</f>
        <v/>
      </c>
      <c r="AS1270" s="156" t="s">
        <v>5096</v>
      </c>
    </row>
    <row r="1271" spans="1:45" ht="15" customHeight="1">
      <c r="A1271" s="57"/>
      <c r="B1271" s="26"/>
      <c r="C1271" s="165" t="s">
        <v>5012</v>
      </c>
      <c r="D1271" s="852" t="str">
        <f t="shared" si="220"/>
        <v>SECRETARIA DE SALUD</v>
      </c>
      <c r="E1271" s="853"/>
      <c r="F1271" s="853"/>
      <c r="G1271" s="853"/>
      <c r="H1271" s="853"/>
      <c r="I1271" s="853"/>
      <c r="J1271" s="853"/>
      <c r="K1271" s="853"/>
      <c r="L1271" s="854"/>
      <c r="M1271" s="890"/>
      <c r="N1271" s="891"/>
      <c r="O1271" s="890"/>
      <c r="P1271" s="891"/>
      <c r="Q1271" s="890"/>
      <c r="R1271" s="891"/>
      <c r="S1271" s="890"/>
      <c r="T1271" s="891"/>
      <c r="U1271" s="890"/>
      <c r="V1271" s="891"/>
      <c r="W1271" s="890"/>
      <c r="X1271" s="891"/>
      <c r="Y1271" s="890"/>
      <c r="Z1271" s="891"/>
      <c r="AA1271" s="890"/>
      <c r="AB1271" s="891"/>
      <c r="AC1271" s="890"/>
      <c r="AD1271" s="891"/>
      <c r="AE1271" s="164"/>
      <c r="AF1271" s="164"/>
      <c r="AG1271" s="199">
        <f t="shared" si="221"/>
        <v>1</v>
      </c>
      <c r="AH1271" s="293">
        <f t="shared" si="222"/>
        <v>0</v>
      </c>
      <c r="AI1271" s="294">
        <f t="shared" si="223"/>
        <v>0</v>
      </c>
      <c r="AJ1271" s="295">
        <f t="shared" si="224"/>
        <v>0</v>
      </c>
      <c r="AK1271" s="296">
        <f t="shared" si="225"/>
        <v>0</v>
      </c>
      <c r="AL1271" s="298">
        <f t="shared" si="226"/>
        <v>0</v>
      </c>
      <c r="AM1271" s="164"/>
      <c r="AN1271" s="402">
        <f t="shared" si="227"/>
        <v>1</v>
      </c>
      <c r="AO1271" s="370" t="str">
        <f>IF(AN1271=0,"",
IF(SUM($AN$1269:AN1271)=1,AP1271,
IF($AN$1389&gt;SUM($AN$1269:AN1271),_xlfn.CONCAT(", ",AP1271),
IF($AN$1389=SUM($AN$1269:AN1271),_xlfn.CONCAT(" y ",AP1271)))))</f>
        <v>, 3</v>
      </c>
      <c r="AP1271" s="156" t="s">
        <v>5097</v>
      </c>
      <c r="AQ1271" s="272">
        <f t="shared" si="228"/>
        <v>0</v>
      </c>
      <c r="AR1271" s="273" t="str">
        <f>IF(AQ1271=0,"",
IF(SUM(AQ1269:AQ1271)=1,AS1271,
IF(AQ1389&gt;SUM(AQ1269:AQ1271),_xlfn.CONCAT(", ",AS1271),
IF(AQ1389=SUM(AQ1269:AQ1271),_xlfn.CONCAT(" y ",AS1271)))))</f>
        <v/>
      </c>
      <c r="AS1271" s="156" t="s">
        <v>5097</v>
      </c>
    </row>
    <row r="1272" spans="1:45" ht="15" customHeight="1">
      <c r="A1272" s="57"/>
      <c r="B1272" s="26"/>
      <c r="C1272" s="165" t="s">
        <v>5014</v>
      </c>
      <c r="D1272" s="852" t="str">
        <f t="shared" si="220"/>
        <v>SECRETARIA DE EDUCACION</v>
      </c>
      <c r="E1272" s="853"/>
      <c r="F1272" s="853"/>
      <c r="G1272" s="853"/>
      <c r="H1272" s="853"/>
      <c r="I1272" s="853"/>
      <c r="J1272" s="853"/>
      <c r="K1272" s="853"/>
      <c r="L1272" s="854"/>
      <c r="M1272" s="890"/>
      <c r="N1272" s="891"/>
      <c r="O1272" s="890"/>
      <c r="P1272" s="891"/>
      <c r="Q1272" s="890"/>
      <c r="R1272" s="891"/>
      <c r="S1272" s="890"/>
      <c r="T1272" s="891"/>
      <c r="U1272" s="890"/>
      <c r="V1272" s="891"/>
      <c r="W1272" s="890"/>
      <c r="X1272" s="891"/>
      <c r="Y1272" s="890"/>
      <c r="Z1272" s="891"/>
      <c r="AA1272" s="890"/>
      <c r="AB1272" s="891"/>
      <c r="AC1272" s="890"/>
      <c r="AD1272" s="891"/>
      <c r="AE1272" s="164"/>
      <c r="AF1272" s="164"/>
      <c r="AG1272" s="199">
        <f t="shared" si="221"/>
        <v>1</v>
      </c>
      <c r="AH1272" s="293">
        <f t="shared" si="222"/>
        <v>0</v>
      </c>
      <c r="AI1272" s="294">
        <f t="shared" si="223"/>
        <v>0</v>
      </c>
      <c r="AJ1272" s="295">
        <f t="shared" si="224"/>
        <v>0</v>
      </c>
      <c r="AK1272" s="296">
        <f t="shared" si="225"/>
        <v>0</v>
      </c>
      <c r="AL1272" s="298">
        <f t="shared" si="226"/>
        <v>0</v>
      </c>
      <c r="AM1272" s="164"/>
      <c r="AN1272" s="402">
        <f t="shared" si="227"/>
        <v>1</v>
      </c>
      <c r="AO1272" s="370" t="str">
        <f>IF(AN1272=0,"",
IF(SUM($AN$1269:AN1272)=1,AP1272,
IF($AN$1389&gt;SUM($AN$1269:AN1272),_xlfn.CONCAT(", ",AP1272),
IF($AN$1389=SUM($AN$1269:AN1272),_xlfn.CONCAT(" y ",AP1272)))))</f>
        <v>, 4</v>
      </c>
      <c r="AP1272" s="156" t="s">
        <v>5098</v>
      </c>
      <c r="AQ1272" s="272">
        <f t="shared" si="228"/>
        <v>0</v>
      </c>
      <c r="AR1272" s="273" t="str">
        <f>IF(AQ1272=0,"",
IF(SUM(AQ1269:AQ1272)=1,AS1272,
IF(AQ1389&gt;SUM(AQ1269:AQ1272),_xlfn.CONCAT(", ",AS1272),
IF(AQ1389=SUM(AQ1269:AQ1272),_xlfn.CONCAT(" y ",AS1272)))))</f>
        <v/>
      </c>
      <c r="AS1272" s="156" t="s">
        <v>5098</v>
      </c>
    </row>
    <row r="1273" spans="1:45" ht="15" customHeight="1">
      <c r="A1273" s="57"/>
      <c r="B1273" s="26"/>
      <c r="C1273" s="165" t="s">
        <v>5016</v>
      </c>
      <c r="D1273" s="852" t="str">
        <f t="shared" si="220"/>
        <v>SECRETARIA DE DESARROLLO SOCIAL</v>
      </c>
      <c r="E1273" s="853"/>
      <c r="F1273" s="853"/>
      <c r="G1273" s="853"/>
      <c r="H1273" s="853"/>
      <c r="I1273" s="853"/>
      <c r="J1273" s="853"/>
      <c r="K1273" s="853"/>
      <c r="L1273" s="854"/>
      <c r="M1273" s="890"/>
      <c r="N1273" s="891"/>
      <c r="O1273" s="890"/>
      <c r="P1273" s="891"/>
      <c r="Q1273" s="890"/>
      <c r="R1273" s="891"/>
      <c r="S1273" s="890"/>
      <c r="T1273" s="891"/>
      <c r="U1273" s="890"/>
      <c r="V1273" s="891"/>
      <c r="W1273" s="890"/>
      <c r="X1273" s="891"/>
      <c r="Y1273" s="890"/>
      <c r="Z1273" s="891"/>
      <c r="AA1273" s="890"/>
      <c r="AB1273" s="891"/>
      <c r="AC1273" s="890"/>
      <c r="AD1273" s="891"/>
      <c r="AE1273" s="164"/>
      <c r="AF1273" s="164"/>
      <c r="AG1273" s="199">
        <f t="shared" si="221"/>
        <v>1</v>
      </c>
      <c r="AH1273" s="293">
        <f t="shared" si="222"/>
        <v>0</v>
      </c>
      <c r="AI1273" s="294">
        <f t="shared" si="223"/>
        <v>0</v>
      </c>
      <c r="AJ1273" s="295">
        <f t="shared" si="224"/>
        <v>0</v>
      </c>
      <c r="AK1273" s="296">
        <f t="shared" si="225"/>
        <v>0</v>
      </c>
      <c r="AL1273" s="298">
        <f t="shared" si="226"/>
        <v>0</v>
      </c>
      <c r="AM1273" s="164"/>
      <c r="AN1273" s="402">
        <f t="shared" si="227"/>
        <v>1</v>
      </c>
      <c r="AO1273" s="370" t="str">
        <f>IF(AN1273=0,"",
IF(SUM($AN$1269:AN1273)=1,AP1273,
IF($AN$1389&gt;SUM($AN$1269:AN1273),_xlfn.CONCAT(", ",AP1273),
IF($AN$1389=SUM($AN$1269:AN1273),_xlfn.CONCAT(" y ",AP1273)))))</f>
        <v>, 5</v>
      </c>
      <c r="AP1273" s="156" t="s">
        <v>5099</v>
      </c>
      <c r="AQ1273" s="272">
        <f t="shared" si="228"/>
        <v>0</v>
      </c>
      <c r="AR1273" s="273" t="str">
        <f>IF(AQ1273=0,"",
IF(SUM(AQ1269:AQ1273)=1,AS1273,
IF(AQ1389&gt;SUM(AQ1269:AQ1273),_xlfn.CONCAT(", ",AS1273),
IF(AQ1389=SUM(AQ1269:AQ1273),_xlfn.CONCAT(" y ",AS1273)))))</f>
        <v/>
      </c>
      <c r="AS1273" s="156" t="s">
        <v>5099</v>
      </c>
    </row>
    <row r="1274" spans="1:45" ht="30" customHeight="1">
      <c r="A1274" s="57"/>
      <c r="B1274" s="26"/>
      <c r="C1274" s="165" t="s">
        <v>5018</v>
      </c>
      <c r="D1274" s="852" t="str">
        <f t="shared" si="220"/>
        <v>SECRETARIA DE DESARROLLO ECONOMICO Y PORTUARIO</v>
      </c>
      <c r="E1274" s="853"/>
      <c r="F1274" s="853"/>
      <c r="G1274" s="853"/>
      <c r="H1274" s="853"/>
      <c r="I1274" s="853"/>
      <c r="J1274" s="853"/>
      <c r="K1274" s="853"/>
      <c r="L1274" s="854"/>
      <c r="M1274" s="890"/>
      <c r="N1274" s="891"/>
      <c r="O1274" s="890"/>
      <c r="P1274" s="891"/>
      <c r="Q1274" s="890"/>
      <c r="R1274" s="891"/>
      <c r="S1274" s="890"/>
      <c r="T1274" s="891"/>
      <c r="U1274" s="890"/>
      <c r="V1274" s="891"/>
      <c r="W1274" s="890"/>
      <c r="X1274" s="891"/>
      <c r="Y1274" s="890"/>
      <c r="Z1274" s="891"/>
      <c r="AA1274" s="890"/>
      <c r="AB1274" s="891"/>
      <c r="AC1274" s="890"/>
      <c r="AD1274" s="891"/>
      <c r="AE1274" s="164"/>
      <c r="AF1274" s="164"/>
      <c r="AG1274" s="199">
        <f t="shared" si="221"/>
        <v>1</v>
      </c>
      <c r="AH1274" s="293">
        <f t="shared" si="222"/>
        <v>0</v>
      </c>
      <c r="AI1274" s="294">
        <f t="shared" si="223"/>
        <v>0</v>
      </c>
      <c r="AJ1274" s="295">
        <f t="shared" si="224"/>
        <v>0</v>
      </c>
      <c r="AK1274" s="296">
        <f t="shared" si="225"/>
        <v>0</v>
      </c>
      <c r="AL1274" s="298">
        <f t="shared" si="226"/>
        <v>0</v>
      </c>
      <c r="AM1274" s="164"/>
      <c r="AN1274" s="402">
        <f t="shared" si="227"/>
        <v>1</v>
      </c>
      <c r="AO1274" s="370" t="str">
        <f>IF(AN1274=0,"",
IF(SUM($AN$1269:AN1274)=1,AP1274,
IF($AN$1389&gt;SUM($AN$1269:AN1274),_xlfn.CONCAT(", ",AP1274),
IF($AN$1389=SUM($AN$1269:AN1274),_xlfn.CONCAT(" y ",AP1274)))))</f>
        <v>, 6</v>
      </c>
      <c r="AP1274" s="156" t="s">
        <v>5100</v>
      </c>
      <c r="AQ1274" s="272">
        <f t="shared" si="228"/>
        <v>0</v>
      </c>
      <c r="AR1274" s="273" t="str">
        <f>IF(AQ1274=0,"",
IF(SUM(AQ1269:AQ1274)=1,AS1274,
IF(AQ1389&gt;SUM(AQ1269:AQ1274),_xlfn.CONCAT(", ",AS1274),
IF(AQ1389=SUM(AQ1269:AQ1274),_xlfn.CONCAT(" y ",AS1274)))))</f>
        <v/>
      </c>
      <c r="AS1274" s="156" t="s">
        <v>5100</v>
      </c>
    </row>
    <row r="1275" spans="1:45" ht="15" customHeight="1">
      <c r="A1275" s="57"/>
      <c r="B1275" s="26"/>
      <c r="C1275" s="165" t="s">
        <v>5020</v>
      </c>
      <c r="D1275" s="852" t="str">
        <f t="shared" si="220"/>
        <v>SECRETARIA DE GOBIERNO</v>
      </c>
      <c r="E1275" s="853"/>
      <c r="F1275" s="853"/>
      <c r="G1275" s="853"/>
      <c r="H1275" s="853"/>
      <c r="I1275" s="853"/>
      <c r="J1275" s="853"/>
      <c r="K1275" s="853"/>
      <c r="L1275" s="854"/>
      <c r="M1275" s="890"/>
      <c r="N1275" s="891"/>
      <c r="O1275" s="890"/>
      <c r="P1275" s="891"/>
      <c r="Q1275" s="890"/>
      <c r="R1275" s="891"/>
      <c r="S1275" s="890"/>
      <c r="T1275" s="891"/>
      <c r="U1275" s="890"/>
      <c r="V1275" s="891"/>
      <c r="W1275" s="890"/>
      <c r="X1275" s="891"/>
      <c r="Y1275" s="890"/>
      <c r="Z1275" s="891"/>
      <c r="AA1275" s="890"/>
      <c r="AB1275" s="891"/>
      <c r="AC1275" s="890"/>
      <c r="AD1275" s="891"/>
      <c r="AE1275" s="164"/>
      <c r="AF1275" s="164"/>
      <c r="AG1275" s="199">
        <f t="shared" si="221"/>
        <v>1</v>
      </c>
      <c r="AH1275" s="293">
        <f t="shared" si="222"/>
        <v>0</v>
      </c>
      <c r="AI1275" s="294">
        <f t="shared" si="223"/>
        <v>0</v>
      </c>
      <c r="AJ1275" s="295">
        <f t="shared" si="224"/>
        <v>0</v>
      </c>
      <c r="AK1275" s="296">
        <f t="shared" si="225"/>
        <v>0</v>
      </c>
      <c r="AL1275" s="298">
        <f t="shared" si="226"/>
        <v>0</v>
      </c>
      <c r="AM1275" s="164"/>
      <c r="AN1275" s="402">
        <f t="shared" si="227"/>
        <v>1</v>
      </c>
      <c r="AO1275" s="370" t="str">
        <f>IF(AN1275=0,"",
IF(SUM($AN$1269:AN1275)=1,AP1275,
IF($AN$1389&gt;SUM($AN$1269:AN1275),_xlfn.CONCAT(", ",AP1275),
IF($AN$1389=SUM($AN$1269:AN1275),_xlfn.CONCAT(" y ",AP1275)))))</f>
        <v>, 7</v>
      </c>
      <c r="AP1275" s="156" t="s">
        <v>5101</v>
      </c>
      <c r="AQ1275" s="272">
        <f t="shared" si="228"/>
        <v>0</v>
      </c>
      <c r="AR1275" s="273" t="str">
        <f>IF(AQ1275=0,"",
IF(SUM(AQ1269:AQ1275)=1,AS1275,
IF(AQ1389&gt;SUM(AQ1269:AQ1275),_xlfn.CONCAT(", ",AS1275),
IF(AQ1389=SUM(AQ1269:AQ1275),_xlfn.CONCAT(" y ",AS1275)))))</f>
        <v/>
      </c>
      <c r="AS1275" s="156" t="s">
        <v>5101</v>
      </c>
    </row>
    <row r="1276" spans="1:45" ht="30" customHeight="1">
      <c r="A1276" s="57"/>
      <c r="B1276" s="26"/>
      <c r="C1276" s="165" t="s">
        <v>5022</v>
      </c>
      <c r="D1276" s="852" t="str">
        <f t="shared" si="220"/>
        <v>SECRETARIA DE FINANZAS Y PLANEACION</v>
      </c>
      <c r="E1276" s="853"/>
      <c r="F1276" s="853"/>
      <c r="G1276" s="853"/>
      <c r="H1276" s="853"/>
      <c r="I1276" s="853"/>
      <c r="J1276" s="853"/>
      <c r="K1276" s="853"/>
      <c r="L1276" s="854"/>
      <c r="M1276" s="890"/>
      <c r="N1276" s="891"/>
      <c r="O1276" s="890"/>
      <c r="P1276" s="891"/>
      <c r="Q1276" s="890"/>
      <c r="R1276" s="891"/>
      <c r="S1276" s="890"/>
      <c r="T1276" s="891"/>
      <c r="U1276" s="890"/>
      <c r="V1276" s="891"/>
      <c r="W1276" s="890"/>
      <c r="X1276" s="891"/>
      <c r="Y1276" s="890"/>
      <c r="Z1276" s="891"/>
      <c r="AA1276" s="890"/>
      <c r="AB1276" s="891"/>
      <c r="AC1276" s="890"/>
      <c r="AD1276" s="891"/>
      <c r="AE1276" s="164"/>
      <c r="AF1276" s="164"/>
      <c r="AG1276" s="199">
        <f t="shared" si="221"/>
        <v>1</v>
      </c>
      <c r="AH1276" s="293">
        <f t="shared" si="222"/>
        <v>0</v>
      </c>
      <c r="AI1276" s="294">
        <f t="shared" si="223"/>
        <v>0</v>
      </c>
      <c r="AJ1276" s="295">
        <f t="shared" si="224"/>
        <v>0</v>
      </c>
      <c r="AK1276" s="296">
        <f t="shared" si="225"/>
        <v>0</v>
      </c>
      <c r="AL1276" s="298">
        <f t="shared" si="226"/>
        <v>0</v>
      </c>
      <c r="AM1276" s="164"/>
      <c r="AN1276" s="402">
        <f t="shared" si="227"/>
        <v>1</v>
      </c>
      <c r="AO1276" s="370" t="str">
        <f>IF(AN1276=0,"",
IF(SUM($AN$1269:AN1276)=1,AP1276,
IF($AN$1389&gt;SUM($AN$1269:AN1276),_xlfn.CONCAT(", ",AP1276),
IF($AN$1389=SUM($AN$1269:AN1276),_xlfn.CONCAT(" y ",AP1276)))))</f>
        <v>, 8</v>
      </c>
      <c r="AP1276" s="156" t="s">
        <v>5102</v>
      </c>
      <c r="AQ1276" s="272">
        <f t="shared" si="228"/>
        <v>0</v>
      </c>
      <c r="AR1276" s="273" t="str">
        <f>IF(AQ1276=0,"",
IF(SUM(AQ1269:AQ1276)=1,AS1276,
IF(AQ1389&gt;SUM(AQ1269:AQ1276),_xlfn.CONCAT(", ",AS1276),
IF(AQ1389=SUM(AQ1269:AQ1276),_xlfn.CONCAT(" y ",AS1276)))))</f>
        <v/>
      </c>
      <c r="AS1276" s="156" t="s">
        <v>5102</v>
      </c>
    </row>
    <row r="1277" spans="1:45" ht="30" customHeight="1">
      <c r="A1277" s="57"/>
      <c r="B1277" s="26"/>
      <c r="C1277" s="165" t="s">
        <v>5024</v>
      </c>
      <c r="D1277" s="852" t="str">
        <f t="shared" si="220"/>
        <v>COORDINACION GENERAL DE COMUNICACION SOCIAL</v>
      </c>
      <c r="E1277" s="853"/>
      <c r="F1277" s="853"/>
      <c r="G1277" s="853"/>
      <c r="H1277" s="853"/>
      <c r="I1277" s="853"/>
      <c r="J1277" s="853"/>
      <c r="K1277" s="853"/>
      <c r="L1277" s="854"/>
      <c r="M1277" s="890"/>
      <c r="N1277" s="891"/>
      <c r="O1277" s="890"/>
      <c r="P1277" s="891"/>
      <c r="Q1277" s="890"/>
      <c r="R1277" s="891"/>
      <c r="S1277" s="890"/>
      <c r="T1277" s="891"/>
      <c r="U1277" s="890"/>
      <c r="V1277" s="891"/>
      <c r="W1277" s="890"/>
      <c r="X1277" s="891"/>
      <c r="Y1277" s="890"/>
      <c r="Z1277" s="891"/>
      <c r="AA1277" s="890"/>
      <c r="AB1277" s="891"/>
      <c r="AC1277" s="890"/>
      <c r="AD1277" s="891"/>
      <c r="AE1277" s="164"/>
      <c r="AF1277" s="164"/>
      <c r="AG1277" s="199">
        <f t="shared" si="221"/>
        <v>1</v>
      </c>
      <c r="AH1277" s="293">
        <f t="shared" si="222"/>
        <v>0</v>
      </c>
      <c r="AI1277" s="294">
        <f t="shared" si="223"/>
        <v>0</v>
      </c>
      <c r="AJ1277" s="295">
        <f t="shared" si="224"/>
        <v>0</v>
      </c>
      <c r="AK1277" s="296">
        <f t="shared" si="225"/>
        <v>0</v>
      </c>
      <c r="AL1277" s="298">
        <f t="shared" si="226"/>
        <v>0</v>
      </c>
      <c r="AM1277" s="164"/>
      <c r="AN1277" s="402">
        <f t="shared" si="227"/>
        <v>1</v>
      </c>
      <c r="AO1277" s="370" t="str">
        <f>IF(AN1277=0,"",
IF(SUM($AN$1269:AN1277)=1,AP1277,
IF($AN$1389&gt;SUM($AN$1269:AN1277),_xlfn.CONCAT(", ",AP1277),
IF($AN$1389=SUM($AN$1269:AN1277),_xlfn.CONCAT(" y ",AP1277)))))</f>
        <v>, 9</v>
      </c>
      <c r="AP1277" s="156" t="s">
        <v>5103</v>
      </c>
      <c r="AQ1277" s="272">
        <f t="shared" si="228"/>
        <v>0</v>
      </c>
      <c r="AR1277" s="273" t="str">
        <f>IF(AQ1277=0,"",
IF(SUM(AQ1269:AQ1277)=1,AS1277,
IF(AQ1389&gt;SUM(AQ1269:AQ1277),_xlfn.CONCAT(", ",AS1277),
IF(AQ1389=SUM(AQ1269:AQ1277),_xlfn.CONCAT(" y ",AS1277)))))</f>
        <v/>
      </c>
      <c r="AS1277" s="156" t="s">
        <v>5103</v>
      </c>
    </row>
    <row r="1278" spans="1:45" ht="15" customHeight="1">
      <c r="A1278" s="57"/>
      <c r="B1278" s="26"/>
      <c r="C1278" s="165" t="s">
        <v>5025</v>
      </c>
      <c r="D1278" s="852" t="str">
        <f t="shared" si="220"/>
        <v>CONTRALORIA GENERAL</v>
      </c>
      <c r="E1278" s="853"/>
      <c r="F1278" s="853"/>
      <c r="G1278" s="853"/>
      <c r="H1278" s="853"/>
      <c r="I1278" s="853"/>
      <c r="J1278" s="853"/>
      <c r="K1278" s="853"/>
      <c r="L1278" s="854"/>
      <c r="M1278" s="890"/>
      <c r="N1278" s="891"/>
      <c r="O1278" s="890"/>
      <c r="P1278" s="891"/>
      <c r="Q1278" s="890"/>
      <c r="R1278" s="891"/>
      <c r="S1278" s="890"/>
      <c r="T1278" s="891"/>
      <c r="U1278" s="890"/>
      <c r="V1278" s="891"/>
      <c r="W1278" s="890"/>
      <c r="X1278" s="891"/>
      <c r="Y1278" s="890"/>
      <c r="Z1278" s="891"/>
      <c r="AA1278" s="890"/>
      <c r="AB1278" s="891"/>
      <c r="AC1278" s="890"/>
      <c r="AD1278" s="891"/>
      <c r="AE1278" s="164"/>
      <c r="AF1278" s="164"/>
      <c r="AG1278" s="199">
        <f t="shared" si="221"/>
        <v>1</v>
      </c>
      <c r="AH1278" s="293">
        <f t="shared" si="222"/>
        <v>0</v>
      </c>
      <c r="AI1278" s="294">
        <f t="shared" si="223"/>
        <v>0</v>
      </c>
      <c r="AJ1278" s="295">
        <f t="shared" si="224"/>
        <v>0</v>
      </c>
      <c r="AK1278" s="296">
        <f t="shared" si="225"/>
        <v>0</v>
      </c>
      <c r="AL1278" s="298">
        <f t="shared" si="226"/>
        <v>0</v>
      </c>
      <c r="AM1278" s="164"/>
      <c r="AN1278" s="402">
        <f t="shared" si="227"/>
        <v>1</v>
      </c>
      <c r="AO1278" s="370" t="str">
        <f>IF(AN1278=0,"",
IF(SUM($AN$1269:AN1278)=1,AP1278,
IF($AN$1389&gt;SUM($AN$1269:AN1278),_xlfn.CONCAT(", ",AP1278),
IF($AN$1389=SUM($AN$1269:AN1278),_xlfn.CONCAT(" y ",AP1278)))))</f>
        <v>, 10</v>
      </c>
      <c r="AP1278" s="156" t="s">
        <v>5104</v>
      </c>
      <c r="AQ1278" s="272">
        <f t="shared" si="228"/>
        <v>0</v>
      </c>
      <c r="AR1278" s="273" t="str">
        <f>IF(AQ1278=0,"",
IF(SUM(AQ1269:AQ1278)=1,AS1278,
IF(AQ1389&gt;SUM(AQ1269:AQ1278),_xlfn.CONCAT(", ",AS1278),
IF(AQ1389=SUM(AQ1269:AQ1278),_xlfn.CONCAT(" y ",AS1278)))))</f>
        <v/>
      </c>
      <c r="AS1278" s="156" t="s">
        <v>5104</v>
      </c>
    </row>
    <row r="1279" spans="1:45" ht="30" customHeight="1">
      <c r="A1279" s="57"/>
      <c r="B1279" s="26"/>
      <c r="C1279" s="165" t="s">
        <v>5027</v>
      </c>
      <c r="D1279" s="852" t="str">
        <f t="shared" si="220"/>
        <v>SECRETARIA DE INFRAESTRUCTURA Y OBRAS PUBLICAS</v>
      </c>
      <c r="E1279" s="853"/>
      <c r="F1279" s="853"/>
      <c r="G1279" s="853"/>
      <c r="H1279" s="853"/>
      <c r="I1279" s="853"/>
      <c r="J1279" s="853"/>
      <c r="K1279" s="853"/>
      <c r="L1279" s="854"/>
      <c r="M1279" s="890"/>
      <c r="N1279" s="891"/>
      <c r="O1279" s="890"/>
      <c r="P1279" s="891"/>
      <c r="Q1279" s="890"/>
      <c r="R1279" s="891"/>
      <c r="S1279" s="890"/>
      <c r="T1279" s="891"/>
      <c r="U1279" s="890"/>
      <c r="V1279" s="891"/>
      <c r="W1279" s="890"/>
      <c r="X1279" s="891"/>
      <c r="Y1279" s="890"/>
      <c r="Z1279" s="891"/>
      <c r="AA1279" s="890"/>
      <c r="AB1279" s="891"/>
      <c r="AC1279" s="890"/>
      <c r="AD1279" s="891"/>
      <c r="AE1279" s="164"/>
      <c r="AF1279" s="164"/>
      <c r="AG1279" s="199">
        <f t="shared" si="221"/>
        <v>1</v>
      </c>
      <c r="AH1279" s="293">
        <f t="shared" si="222"/>
        <v>0</v>
      </c>
      <c r="AI1279" s="294">
        <f t="shared" si="223"/>
        <v>0</v>
      </c>
      <c r="AJ1279" s="295">
        <f t="shared" si="224"/>
        <v>0</v>
      </c>
      <c r="AK1279" s="296">
        <f t="shared" si="225"/>
        <v>0</v>
      </c>
      <c r="AL1279" s="298">
        <f t="shared" si="226"/>
        <v>0</v>
      </c>
      <c r="AM1279" s="164"/>
      <c r="AN1279" s="402">
        <f t="shared" si="227"/>
        <v>1</v>
      </c>
      <c r="AO1279" s="370" t="str">
        <f>IF(AN1279=0,"",
IF(SUM($AN$1269:AN1279)=1,AP1279,
IF($AN$1389&gt;SUM($AN$1269:AN1279),_xlfn.CONCAT(", ",AP1279),
IF($AN$1389=SUM($AN$1269:AN1279),_xlfn.CONCAT(" y ",AP1279)))))</f>
        <v>, 11</v>
      </c>
      <c r="AP1279" s="156" t="s">
        <v>5105</v>
      </c>
      <c r="AQ1279" s="272">
        <f t="shared" si="228"/>
        <v>0</v>
      </c>
      <c r="AR1279" s="273" t="str">
        <f>IF(AQ1279=0,"",
IF(SUM(AQ1269:AQ1279)=1,AS1279,
IF(AQ1389&gt;SUM(AQ1269:AQ1279),_xlfn.CONCAT(", ",AS1279),
IF(AQ1389=SUM(AQ1269:AQ1279),_xlfn.CONCAT(" y ",AS1279)))))</f>
        <v/>
      </c>
      <c r="AS1279" s="156" t="s">
        <v>5105</v>
      </c>
    </row>
    <row r="1280" spans="1:45" ht="30" customHeight="1">
      <c r="A1280" s="57"/>
      <c r="B1280" s="26"/>
      <c r="C1280" s="165" t="s">
        <v>5028</v>
      </c>
      <c r="D1280" s="852" t="str">
        <f t="shared" si="220"/>
        <v>OFICINA DEL PROGRAMA DE GOBIERNO</v>
      </c>
      <c r="E1280" s="853"/>
      <c r="F1280" s="853"/>
      <c r="G1280" s="853"/>
      <c r="H1280" s="853"/>
      <c r="I1280" s="853"/>
      <c r="J1280" s="853"/>
      <c r="K1280" s="853"/>
      <c r="L1280" s="854"/>
      <c r="M1280" s="890"/>
      <c r="N1280" s="891"/>
      <c r="O1280" s="890"/>
      <c r="P1280" s="891"/>
      <c r="Q1280" s="890"/>
      <c r="R1280" s="891"/>
      <c r="S1280" s="890"/>
      <c r="T1280" s="891"/>
      <c r="U1280" s="890"/>
      <c r="V1280" s="891"/>
      <c r="W1280" s="890"/>
      <c r="X1280" s="891"/>
      <c r="Y1280" s="890"/>
      <c r="Z1280" s="891"/>
      <c r="AA1280" s="890"/>
      <c r="AB1280" s="891"/>
      <c r="AC1280" s="890"/>
      <c r="AD1280" s="891"/>
      <c r="AE1280" s="164"/>
      <c r="AF1280" s="164"/>
      <c r="AG1280" s="199">
        <f t="shared" si="221"/>
        <v>1</v>
      </c>
      <c r="AH1280" s="293">
        <f t="shared" si="222"/>
        <v>0</v>
      </c>
      <c r="AI1280" s="294">
        <f t="shared" si="223"/>
        <v>0</v>
      </c>
      <c r="AJ1280" s="295">
        <f t="shared" si="224"/>
        <v>0</v>
      </c>
      <c r="AK1280" s="296">
        <f t="shared" si="225"/>
        <v>0</v>
      </c>
      <c r="AL1280" s="298">
        <f t="shared" si="226"/>
        <v>0</v>
      </c>
      <c r="AM1280" s="164"/>
      <c r="AN1280" s="402">
        <f t="shared" si="227"/>
        <v>1</v>
      </c>
      <c r="AO1280" s="370" t="str">
        <f>IF(AN1280=0,"",
IF(SUM($AN$1269:AN1280)=1,AP1280,
IF($AN$1389&gt;SUM($AN$1269:AN1280),_xlfn.CONCAT(", ",AP1280),
IF($AN$1389=SUM($AN$1269:AN1280),_xlfn.CONCAT(" y ",AP1280)))))</f>
        <v>, 12</v>
      </c>
      <c r="AP1280" s="156" t="s">
        <v>5106</v>
      </c>
      <c r="AQ1280" s="272">
        <f t="shared" si="228"/>
        <v>0</v>
      </c>
      <c r="AR1280" s="273" t="str">
        <f>IF(AQ1280=0,"",
IF(SUM(AQ1269:AQ1280)=1,AS1280,
IF(AQ1389&gt;SUM(AQ1269:AQ1280),_xlfn.CONCAT(", ",AS1280),
IF(AQ1389=SUM(AQ1269:AQ1280),_xlfn.CONCAT(" y ",AS1280)))))</f>
        <v/>
      </c>
      <c r="AS1280" s="156" t="s">
        <v>5106</v>
      </c>
    </row>
    <row r="1281" spans="1:45" ht="30" customHeight="1">
      <c r="A1281" s="57"/>
      <c r="B1281" s="26"/>
      <c r="C1281" s="165" t="s">
        <v>5029</v>
      </c>
      <c r="D1281" s="852" t="str">
        <f t="shared" si="220"/>
        <v>SECRETARIA DE SEGURIDAD PUBLICA</v>
      </c>
      <c r="E1281" s="853"/>
      <c r="F1281" s="853"/>
      <c r="G1281" s="853"/>
      <c r="H1281" s="853"/>
      <c r="I1281" s="853"/>
      <c r="J1281" s="853"/>
      <c r="K1281" s="853"/>
      <c r="L1281" s="854"/>
      <c r="M1281" s="890"/>
      <c r="N1281" s="891"/>
      <c r="O1281" s="890"/>
      <c r="P1281" s="891"/>
      <c r="Q1281" s="890"/>
      <c r="R1281" s="891"/>
      <c r="S1281" s="890"/>
      <c r="T1281" s="891"/>
      <c r="U1281" s="890"/>
      <c r="V1281" s="891"/>
      <c r="W1281" s="890"/>
      <c r="X1281" s="891"/>
      <c r="Y1281" s="890"/>
      <c r="Z1281" s="891"/>
      <c r="AA1281" s="890"/>
      <c r="AB1281" s="891"/>
      <c r="AC1281" s="890"/>
      <c r="AD1281" s="891"/>
      <c r="AE1281" s="164"/>
      <c r="AF1281" s="164"/>
      <c r="AG1281" s="199">
        <f t="shared" si="221"/>
        <v>1</v>
      </c>
      <c r="AH1281" s="293">
        <f t="shared" si="222"/>
        <v>0</v>
      </c>
      <c r="AI1281" s="294">
        <f t="shared" si="223"/>
        <v>0</v>
      </c>
      <c r="AJ1281" s="295">
        <f t="shared" si="224"/>
        <v>0</v>
      </c>
      <c r="AK1281" s="296">
        <f t="shared" si="225"/>
        <v>0</v>
      </c>
      <c r="AL1281" s="298">
        <f t="shared" si="226"/>
        <v>0</v>
      </c>
      <c r="AM1281" s="164"/>
      <c r="AN1281" s="402">
        <f t="shared" si="227"/>
        <v>1</v>
      </c>
      <c r="AO1281" s="370" t="str">
        <f>IF(AN1281=0,"",
IF(SUM($AN$1269:AN1281)=1,AP1281,
IF($AN$1389&gt;SUM($AN$1269:AN1281),_xlfn.CONCAT(", ",AP1281),
IF($AN$1389=SUM($AN$1269:AN1281),_xlfn.CONCAT(" y ",AP1281)))))</f>
        <v>, 13</v>
      </c>
      <c r="AP1281" s="156" t="s">
        <v>5107</v>
      </c>
      <c r="AQ1281" s="272">
        <f t="shared" si="228"/>
        <v>0</v>
      </c>
      <c r="AR1281" s="273" t="str">
        <f>IF(AQ1281=0,"",
IF(SUM(AQ1269:AQ1281)=1,AS1281,
IF(AQ1389&gt;SUM(AQ1269:AQ1281),_xlfn.CONCAT(", ",AS1281),
IF(AQ1389=SUM(AQ1269:AQ1281),_xlfn.CONCAT(" y ",AS1281)))))</f>
        <v/>
      </c>
      <c r="AS1281" s="156" t="s">
        <v>5107</v>
      </c>
    </row>
    <row r="1282" spans="1:45" ht="30" customHeight="1">
      <c r="A1282" s="57"/>
      <c r="B1282" s="26"/>
      <c r="C1282" s="165" t="s">
        <v>5030</v>
      </c>
      <c r="D1282" s="852" t="str">
        <f t="shared" si="220"/>
        <v>SECRETARIA DE TRABAJO PREVISION SOCIAL Y PRODUCTIVIDAD</v>
      </c>
      <c r="E1282" s="853"/>
      <c r="F1282" s="853"/>
      <c r="G1282" s="853"/>
      <c r="H1282" s="853"/>
      <c r="I1282" s="853"/>
      <c r="J1282" s="853"/>
      <c r="K1282" s="853"/>
      <c r="L1282" s="854"/>
      <c r="M1282" s="890"/>
      <c r="N1282" s="891"/>
      <c r="O1282" s="890"/>
      <c r="P1282" s="891"/>
      <c r="Q1282" s="890"/>
      <c r="R1282" s="891"/>
      <c r="S1282" s="890"/>
      <c r="T1282" s="891"/>
      <c r="U1282" s="890"/>
      <c r="V1282" s="891"/>
      <c r="W1282" s="890"/>
      <c r="X1282" s="891"/>
      <c r="Y1282" s="890"/>
      <c r="Z1282" s="891"/>
      <c r="AA1282" s="890"/>
      <c r="AB1282" s="891"/>
      <c r="AC1282" s="890"/>
      <c r="AD1282" s="891"/>
      <c r="AE1282" s="164"/>
      <c r="AF1282" s="164"/>
      <c r="AG1282" s="199">
        <f t="shared" si="221"/>
        <v>1</v>
      </c>
      <c r="AH1282" s="293">
        <f t="shared" si="222"/>
        <v>0</v>
      </c>
      <c r="AI1282" s="294">
        <f t="shared" si="223"/>
        <v>0</v>
      </c>
      <c r="AJ1282" s="295">
        <f t="shared" si="224"/>
        <v>0</v>
      </c>
      <c r="AK1282" s="296">
        <f t="shared" si="225"/>
        <v>0</v>
      </c>
      <c r="AL1282" s="298">
        <f t="shared" si="226"/>
        <v>0</v>
      </c>
      <c r="AM1282" s="164"/>
      <c r="AN1282" s="402">
        <f t="shared" si="227"/>
        <v>1</v>
      </c>
      <c r="AO1282" s="370" t="str">
        <f>IF(AN1282=0,"",
IF(SUM($AN$1269:AN1282)=1,AP1282,
IF($AN$1389&gt;SUM($AN$1269:AN1282),_xlfn.CONCAT(", ",AP1282),
IF($AN$1389=SUM($AN$1269:AN1282),_xlfn.CONCAT(" y ",AP1282)))))</f>
        <v>, 14</v>
      </c>
      <c r="AP1282" s="156" t="s">
        <v>5108</v>
      </c>
      <c r="AQ1282" s="272">
        <f t="shared" si="228"/>
        <v>0</v>
      </c>
      <c r="AR1282" s="273" t="str">
        <f>IF(AQ1282=0,"",
IF(SUM(AQ1269:AQ1282)=1,AS1282,
IF(AQ1389&gt;SUM(AQ1269:AQ1282),_xlfn.CONCAT(", ",AS1282),
IF(AQ1389=SUM(AQ1269:AQ1282),_xlfn.CONCAT(" y ",AS1282)))))</f>
        <v/>
      </c>
      <c r="AS1282" s="156" t="s">
        <v>5108</v>
      </c>
    </row>
    <row r="1283" spans="1:45" ht="15" customHeight="1">
      <c r="A1283" s="57"/>
      <c r="B1283" s="26"/>
      <c r="C1283" s="165" t="s">
        <v>5031</v>
      </c>
      <c r="D1283" s="852" t="str">
        <f t="shared" si="220"/>
        <v>SECRETARIA DE TURISMO Y CULTURA</v>
      </c>
      <c r="E1283" s="853"/>
      <c r="F1283" s="853"/>
      <c r="G1283" s="853"/>
      <c r="H1283" s="853"/>
      <c r="I1283" s="853"/>
      <c r="J1283" s="853"/>
      <c r="K1283" s="853"/>
      <c r="L1283" s="854"/>
      <c r="M1283" s="890"/>
      <c r="N1283" s="891"/>
      <c r="O1283" s="890"/>
      <c r="P1283" s="891"/>
      <c r="Q1283" s="890"/>
      <c r="R1283" s="891"/>
      <c r="S1283" s="890"/>
      <c r="T1283" s="891"/>
      <c r="U1283" s="890"/>
      <c r="V1283" s="891"/>
      <c r="W1283" s="890"/>
      <c r="X1283" s="891"/>
      <c r="Y1283" s="890"/>
      <c r="Z1283" s="891"/>
      <c r="AA1283" s="890"/>
      <c r="AB1283" s="891"/>
      <c r="AC1283" s="890"/>
      <c r="AD1283" s="891"/>
      <c r="AE1283" s="164"/>
      <c r="AF1283" s="164"/>
      <c r="AG1283" s="199">
        <f t="shared" si="221"/>
        <v>1</v>
      </c>
      <c r="AH1283" s="293">
        <f t="shared" si="222"/>
        <v>0</v>
      </c>
      <c r="AI1283" s="294">
        <f t="shared" si="223"/>
        <v>0</v>
      </c>
      <c r="AJ1283" s="295">
        <f t="shared" si="224"/>
        <v>0</v>
      </c>
      <c r="AK1283" s="296">
        <f t="shared" si="225"/>
        <v>0</v>
      </c>
      <c r="AL1283" s="298">
        <f t="shared" si="226"/>
        <v>0</v>
      </c>
      <c r="AM1283" s="164"/>
      <c r="AN1283" s="402">
        <f t="shared" si="227"/>
        <v>1</v>
      </c>
      <c r="AO1283" s="370" t="str">
        <f>IF(AN1283=0,"",
IF(SUM($AN$1269:AN1283)=1,AP1283,
IF($AN$1389&gt;SUM($AN$1269:AN1283),_xlfn.CONCAT(", ",AP1283),
IF($AN$1389=SUM($AN$1269:AN1283),_xlfn.CONCAT(" y ",AP1283)))))</f>
        <v>, 15</v>
      </c>
      <c r="AP1283" s="156" t="s">
        <v>5109</v>
      </c>
      <c r="AQ1283" s="272">
        <f t="shared" si="228"/>
        <v>0</v>
      </c>
      <c r="AR1283" s="273" t="str">
        <f>IF(AQ1283=0,"",
IF(SUM(AQ1269:AQ1283)=1,AS1283,
IF(AQ1389&gt;SUM(AQ1269:AQ1283),_xlfn.CONCAT(", ",AS1283),
IF(AQ1389=SUM(AQ1269:AQ1283),_xlfn.CONCAT(" y ",AS1283)))))</f>
        <v/>
      </c>
      <c r="AS1283" s="156" t="s">
        <v>5109</v>
      </c>
    </row>
    <row r="1284" spans="1:45" ht="15" customHeight="1">
      <c r="A1284" s="57"/>
      <c r="B1284" s="26"/>
      <c r="C1284" s="165" t="s">
        <v>5032</v>
      </c>
      <c r="D1284" s="852" t="str">
        <f t="shared" si="220"/>
        <v>SECRETARIA DE PROTECCION CIVIL</v>
      </c>
      <c r="E1284" s="853"/>
      <c r="F1284" s="853"/>
      <c r="G1284" s="853"/>
      <c r="H1284" s="853"/>
      <c r="I1284" s="853"/>
      <c r="J1284" s="853"/>
      <c r="K1284" s="853"/>
      <c r="L1284" s="854"/>
      <c r="M1284" s="890"/>
      <c r="N1284" s="891"/>
      <c r="O1284" s="890"/>
      <c r="P1284" s="891"/>
      <c r="Q1284" s="890"/>
      <c r="R1284" s="891"/>
      <c r="S1284" s="890"/>
      <c r="T1284" s="891"/>
      <c r="U1284" s="890"/>
      <c r="V1284" s="891"/>
      <c r="W1284" s="890"/>
      <c r="X1284" s="891"/>
      <c r="Y1284" s="890"/>
      <c r="Z1284" s="891"/>
      <c r="AA1284" s="890"/>
      <c r="AB1284" s="891"/>
      <c r="AC1284" s="890"/>
      <c r="AD1284" s="891"/>
      <c r="AE1284" s="164"/>
      <c r="AF1284" s="164"/>
      <c r="AG1284" s="199">
        <f t="shared" si="221"/>
        <v>1</v>
      </c>
      <c r="AH1284" s="293">
        <f t="shared" si="222"/>
        <v>0</v>
      </c>
      <c r="AI1284" s="294">
        <f t="shared" si="223"/>
        <v>0</v>
      </c>
      <c r="AJ1284" s="295">
        <f t="shared" si="224"/>
        <v>0</v>
      </c>
      <c r="AK1284" s="296">
        <f t="shared" si="225"/>
        <v>0</v>
      </c>
      <c r="AL1284" s="298">
        <f t="shared" si="226"/>
        <v>0</v>
      </c>
      <c r="AM1284" s="164"/>
      <c r="AN1284" s="402">
        <f t="shared" si="227"/>
        <v>1</v>
      </c>
      <c r="AO1284" s="370" t="str">
        <f>IF(AN1284=0,"",
IF(SUM($AN$1269:AN1284)=1,AP1284,
IF($AN$1389&gt;SUM($AN$1269:AN1284),_xlfn.CONCAT(", ",AP1284),
IF($AN$1389=SUM($AN$1269:AN1284),_xlfn.CONCAT(" y ",AP1284)))))</f>
        <v>, 16</v>
      </c>
      <c r="AP1284" s="156" t="s">
        <v>5110</v>
      </c>
      <c r="AQ1284" s="272">
        <f t="shared" si="228"/>
        <v>0</v>
      </c>
      <c r="AR1284" s="273" t="str">
        <f>IF(AQ1284=0,"",
IF(SUM(AQ1269:AQ1284)=1,AS1284,
IF(AQ1389&gt;SUM(AQ1269:AQ1284),_xlfn.CONCAT(", ",AS1284),
IF(AQ1389=SUM(AQ1269:AQ1284),_xlfn.CONCAT(" y ",AS1284)))))</f>
        <v/>
      </c>
      <c r="AS1284" s="156" t="s">
        <v>5110</v>
      </c>
    </row>
    <row r="1285" spans="1:45" ht="15" customHeight="1">
      <c r="A1285" s="57"/>
      <c r="B1285" s="26"/>
      <c r="C1285" s="165" t="s">
        <v>5033</v>
      </c>
      <c r="D1285" s="852" t="str">
        <f t="shared" si="220"/>
        <v>SECRETARIA DE MEDIO AMBIENTE</v>
      </c>
      <c r="E1285" s="853"/>
      <c r="F1285" s="853"/>
      <c r="G1285" s="853"/>
      <c r="H1285" s="853"/>
      <c r="I1285" s="853"/>
      <c r="J1285" s="853"/>
      <c r="K1285" s="853"/>
      <c r="L1285" s="854"/>
      <c r="M1285" s="890"/>
      <c r="N1285" s="891"/>
      <c r="O1285" s="890"/>
      <c r="P1285" s="891"/>
      <c r="Q1285" s="890"/>
      <c r="R1285" s="891"/>
      <c r="S1285" s="890"/>
      <c r="T1285" s="891"/>
      <c r="U1285" s="890"/>
      <c r="V1285" s="891"/>
      <c r="W1285" s="890"/>
      <c r="X1285" s="891"/>
      <c r="Y1285" s="890"/>
      <c r="Z1285" s="891"/>
      <c r="AA1285" s="890"/>
      <c r="AB1285" s="891"/>
      <c r="AC1285" s="890"/>
      <c r="AD1285" s="891"/>
      <c r="AE1285" s="164"/>
      <c r="AF1285" s="164"/>
      <c r="AG1285" s="199">
        <f t="shared" si="221"/>
        <v>1</v>
      </c>
      <c r="AH1285" s="293">
        <f t="shared" si="222"/>
        <v>0</v>
      </c>
      <c r="AI1285" s="294">
        <f t="shared" si="223"/>
        <v>0</v>
      </c>
      <c r="AJ1285" s="295">
        <f t="shared" si="224"/>
        <v>0</v>
      </c>
      <c r="AK1285" s="296">
        <f t="shared" si="225"/>
        <v>0</v>
      </c>
      <c r="AL1285" s="298">
        <f t="shared" si="226"/>
        <v>0</v>
      </c>
      <c r="AM1285" s="164"/>
      <c r="AN1285" s="402">
        <f t="shared" si="227"/>
        <v>1</v>
      </c>
      <c r="AO1285" s="370" t="str">
        <f>IF(AN1285=0,"",
IF(SUM($AN$1269:AN1285)=1,AP1285,
IF($AN$1389&gt;SUM($AN$1269:AN1285),_xlfn.CONCAT(", ",AP1285),
IF($AN$1389=SUM($AN$1269:AN1285),_xlfn.CONCAT(" y ",AP1285)))))</f>
        <v>, 17</v>
      </c>
      <c r="AP1285" s="156" t="s">
        <v>5111</v>
      </c>
      <c r="AQ1285" s="272">
        <f t="shared" si="228"/>
        <v>0</v>
      </c>
      <c r="AR1285" s="273" t="str">
        <f>IF(AQ1285=0,"",
IF(SUM(AQ1269:AQ1285)=1,AS1285,
IF(AQ1389&gt;SUM(AQ1269:AQ1285),_xlfn.CONCAT(", ",AS1285),
IF(AQ1389=SUM(AQ1269:AQ1285),_xlfn.CONCAT(" y ",AS1285)))))</f>
        <v/>
      </c>
      <c r="AS1285" s="156" t="s">
        <v>5111</v>
      </c>
    </row>
    <row r="1286" spans="1:45" ht="15" customHeight="1">
      <c r="A1286" s="57"/>
      <c r="B1286" s="26"/>
      <c r="C1286" s="165" t="s">
        <v>5034</v>
      </c>
      <c r="D1286" s="852" t="str">
        <f t="shared" si="220"/>
        <v>SERVICIOS DE SALUD DE VERACRUZ</v>
      </c>
      <c r="E1286" s="853"/>
      <c r="F1286" s="853"/>
      <c r="G1286" s="853"/>
      <c r="H1286" s="853"/>
      <c r="I1286" s="853"/>
      <c r="J1286" s="853"/>
      <c r="K1286" s="853"/>
      <c r="L1286" s="854"/>
      <c r="M1286" s="890"/>
      <c r="N1286" s="891"/>
      <c r="O1286" s="890"/>
      <c r="P1286" s="891"/>
      <c r="Q1286" s="890"/>
      <c r="R1286" s="891"/>
      <c r="S1286" s="890"/>
      <c r="T1286" s="891"/>
      <c r="U1286" s="890"/>
      <c r="V1286" s="891"/>
      <c r="W1286" s="890"/>
      <c r="X1286" s="891"/>
      <c r="Y1286" s="890"/>
      <c r="Z1286" s="891"/>
      <c r="AA1286" s="890"/>
      <c r="AB1286" s="891"/>
      <c r="AC1286" s="890"/>
      <c r="AD1286" s="891"/>
      <c r="AE1286" s="164"/>
      <c r="AF1286" s="164"/>
      <c r="AG1286" s="199">
        <f t="shared" si="221"/>
        <v>1</v>
      </c>
      <c r="AH1286" s="293">
        <f t="shared" si="222"/>
        <v>0</v>
      </c>
      <c r="AI1286" s="294">
        <f t="shared" si="223"/>
        <v>0</v>
      </c>
      <c r="AJ1286" s="295">
        <f t="shared" si="224"/>
        <v>0</v>
      </c>
      <c r="AK1286" s="296">
        <f t="shared" si="225"/>
        <v>0</v>
      </c>
      <c r="AL1286" s="298">
        <f t="shared" si="226"/>
        <v>0</v>
      </c>
      <c r="AM1286" s="164"/>
      <c r="AN1286" s="402">
        <f t="shared" si="227"/>
        <v>1</v>
      </c>
      <c r="AO1286" s="370" t="str">
        <f>IF(AN1286=0,"",
IF(SUM($AN$1269:AN1286)=1,AP1286,
IF($AN$1389&gt;SUM($AN$1269:AN1286),_xlfn.CONCAT(", ",AP1286),
IF($AN$1389=SUM($AN$1269:AN1286),_xlfn.CONCAT(" y ",AP1286)))))</f>
        <v>, 18</v>
      </c>
      <c r="AP1286" s="156" t="s">
        <v>5112</v>
      </c>
      <c r="AQ1286" s="272">
        <f t="shared" si="228"/>
        <v>0</v>
      </c>
      <c r="AR1286" s="273" t="str">
        <f>IF(AQ1286=0,"",
IF(SUM(AQ1269:AQ1286)=1,AS1286,
IF(AQ1389&gt;SUM(AQ1269:AQ1286),_xlfn.CONCAT(", ",AS1286),
IF(AQ1389=SUM(AQ1269:AQ1286),_xlfn.CONCAT(" y ",AS1286)))))</f>
        <v/>
      </c>
      <c r="AS1286" s="156" t="s">
        <v>5112</v>
      </c>
    </row>
    <row r="1287" spans="1:45" ht="30" customHeight="1">
      <c r="A1287" s="57"/>
      <c r="B1287" s="26"/>
      <c r="C1287" s="165" t="s">
        <v>5035</v>
      </c>
      <c r="D1287" s="852" t="str">
        <f t="shared" si="220"/>
        <v>SISTEMA PARA EL DESARROLLO INTEGRAL DE LA FAMILIA</v>
      </c>
      <c r="E1287" s="853"/>
      <c r="F1287" s="853"/>
      <c r="G1287" s="853"/>
      <c r="H1287" s="853"/>
      <c r="I1287" s="853"/>
      <c r="J1287" s="853"/>
      <c r="K1287" s="853"/>
      <c r="L1287" s="854"/>
      <c r="M1287" s="890"/>
      <c r="N1287" s="891"/>
      <c r="O1287" s="890"/>
      <c r="P1287" s="891"/>
      <c r="Q1287" s="890"/>
      <c r="R1287" s="891"/>
      <c r="S1287" s="890"/>
      <c r="T1287" s="891"/>
      <c r="U1287" s="890"/>
      <c r="V1287" s="891"/>
      <c r="W1287" s="890"/>
      <c r="X1287" s="891"/>
      <c r="Y1287" s="890"/>
      <c r="Z1287" s="891"/>
      <c r="AA1287" s="890"/>
      <c r="AB1287" s="891"/>
      <c r="AC1287" s="890"/>
      <c r="AD1287" s="891"/>
      <c r="AE1287" s="164"/>
      <c r="AF1287" s="164"/>
      <c r="AG1287" s="199">
        <f t="shared" si="221"/>
        <v>1</v>
      </c>
      <c r="AH1287" s="293">
        <f t="shared" si="222"/>
        <v>0</v>
      </c>
      <c r="AI1287" s="294">
        <f t="shared" si="223"/>
        <v>0</v>
      </c>
      <c r="AJ1287" s="295">
        <f t="shared" si="224"/>
        <v>0</v>
      </c>
      <c r="AK1287" s="296">
        <f t="shared" si="225"/>
        <v>0</v>
      </c>
      <c r="AL1287" s="298">
        <f t="shared" si="226"/>
        <v>0</v>
      </c>
      <c r="AM1287" s="164"/>
      <c r="AN1287" s="402">
        <f t="shared" si="227"/>
        <v>1</v>
      </c>
      <c r="AO1287" s="370" t="str">
        <f>IF(AN1287=0,"",
IF(SUM($AN$1269:AN1287)=1,AP1287,
IF($AN$1389&gt;SUM($AN$1269:AN1287),_xlfn.CONCAT(", ",AP1287),
IF($AN$1389=SUM($AN$1269:AN1287),_xlfn.CONCAT(" y ",AP1287)))))</f>
        <v>, 19</v>
      </c>
      <c r="AP1287" s="156" t="s">
        <v>5113</v>
      </c>
      <c r="AQ1287" s="272">
        <f t="shared" si="228"/>
        <v>0</v>
      </c>
      <c r="AR1287" s="273" t="str">
        <f>IF(AQ1287=0,"",
IF(SUM(AQ1269:AQ1287)=1,AS1287,
IF(AQ1389&gt;SUM(AQ1269:AQ1287),_xlfn.CONCAT(", ",AS1287),
IF(AQ1389=SUM(AQ1269:AQ1287),_xlfn.CONCAT(" y ",AS1287)))))</f>
        <v/>
      </c>
      <c r="AS1287" s="156" t="s">
        <v>5113</v>
      </c>
    </row>
    <row r="1288" spans="1:45" ht="15" customHeight="1">
      <c r="A1288" s="57"/>
      <c r="B1288" s="26"/>
      <c r="C1288" s="165" t="s">
        <v>5036</v>
      </c>
      <c r="D1288" s="852" t="str">
        <f t="shared" si="220"/>
        <v>COMISION DE ARBITRAJE MEDICO</v>
      </c>
      <c r="E1288" s="853"/>
      <c r="F1288" s="853"/>
      <c r="G1288" s="853"/>
      <c r="H1288" s="853"/>
      <c r="I1288" s="853"/>
      <c r="J1288" s="853"/>
      <c r="K1288" s="853"/>
      <c r="L1288" s="854"/>
      <c r="M1288" s="890"/>
      <c r="N1288" s="891"/>
      <c r="O1288" s="890"/>
      <c r="P1288" s="891"/>
      <c r="Q1288" s="890"/>
      <c r="R1288" s="891"/>
      <c r="S1288" s="890"/>
      <c r="T1288" s="891"/>
      <c r="U1288" s="890"/>
      <c r="V1288" s="891"/>
      <c r="W1288" s="890"/>
      <c r="X1288" s="891"/>
      <c r="Y1288" s="890"/>
      <c r="Z1288" s="891"/>
      <c r="AA1288" s="890"/>
      <c r="AB1288" s="891"/>
      <c r="AC1288" s="890"/>
      <c r="AD1288" s="891"/>
      <c r="AE1288" s="164"/>
      <c r="AF1288" s="164"/>
      <c r="AG1288" s="199">
        <f t="shared" si="221"/>
        <v>1</v>
      </c>
      <c r="AH1288" s="293">
        <f t="shared" si="222"/>
        <v>0</v>
      </c>
      <c r="AI1288" s="294">
        <f t="shared" si="223"/>
        <v>0</v>
      </c>
      <c r="AJ1288" s="295">
        <f t="shared" si="224"/>
        <v>0</v>
      </c>
      <c r="AK1288" s="296">
        <f t="shared" si="225"/>
        <v>0</v>
      </c>
      <c r="AL1288" s="298">
        <f t="shared" si="226"/>
        <v>0</v>
      </c>
      <c r="AM1288" s="164"/>
      <c r="AN1288" s="402">
        <f t="shared" si="227"/>
        <v>1</v>
      </c>
      <c r="AO1288" s="370" t="str">
        <f>IF(AN1288=0,"",
IF(SUM($AN$1269:AN1288)=1,AP1288,
IF($AN$1389&gt;SUM($AN$1269:AN1288),_xlfn.CONCAT(", ",AP1288),
IF($AN$1389=SUM($AN$1269:AN1288),_xlfn.CONCAT(" y ",AP1288)))))</f>
        <v>, 20</v>
      </c>
      <c r="AP1288" s="156" t="s">
        <v>5114</v>
      </c>
      <c r="AQ1288" s="272">
        <f t="shared" si="228"/>
        <v>0</v>
      </c>
      <c r="AR1288" s="273" t="str">
        <f>IF(AQ1288=0,"",
IF(SUM(AQ1269:AQ1288)=1,AS1288,
IF(AQ1389&gt;SUM(AQ1269:AQ1288),_xlfn.CONCAT(", ",AS1288),
IF(AQ1389=SUM(AQ1269:AQ1288),_xlfn.CONCAT(" y ",AS1288)))))</f>
        <v/>
      </c>
      <c r="AS1288" s="156" t="s">
        <v>5114</v>
      </c>
    </row>
    <row r="1289" spans="1:45" ht="30" customHeight="1">
      <c r="A1289" s="57"/>
      <c r="B1289" s="26"/>
      <c r="C1289" s="165" t="s">
        <v>5037</v>
      </c>
      <c r="D1289" s="852" t="str">
        <f t="shared" si="220"/>
        <v>ACADEMIA VERACRUZANA DE LAS LENGUAS INDIGENAS</v>
      </c>
      <c r="E1289" s="853"/>
      <c r="F1289" s="853"/>
      <c r="G1289" s="853"/>
      <c r="H1289" s="853"/>
      <c r="I1289" s="853"/>
      <c r="J1289" s="853"/>
      <c r="K1289" s="853"/>
      <c r="L1289" s="854"/>
      <c r="M1289" s="890"/>
      <c r="N1289" s="891"/>
      <c r="O1289" s="890"/>
      <c r="P1289" s="891"/>
      <c r="Q1289" s="890"/>
      <c r="R1289" s="891"/>
      <c r="S1289" s="890"/>
      <c r="T1289" s="891"/>
      <c r="U1289" s="890"/>
      <c r="V1289" s="891"/>
      <c r="W1289" s="890"/>
      <c r="X1289" s="891"/>
      <c r="Y1289" s="890"/>
      <c r="Z1289" s="891"/>
      <c r="AA1289" s="890"/>
      <c r="AB1289" s="891"/>
      <c r="AC1289" s="890"/>
      <c r="AD1289" s="891"/>
      <c r="AE1289" s="164"/>
      <c r="AF1289" s="164"/>
      <c r="AG1289" s="199">
        <f t="shared" si="221"/>
        <v>1</v>
      </c>
      <c r="AH1289" s="293">
        <f t="shared" si="222"/>
        <v>0</v>
      </c>
      <c r="AI1289" s="294">
        <f t="shared" si="223"/>
        <v>0</v>
      </c>
      <c r="AJ1289" s="295">
        <f t="shared" si="224"/>
        <v>0</v>
      </c>
      <c r="AK1289" s="296">
        <f t="shared" si="225"/>
        <v>0</v>
      </c>
      <c r="AL1289" s="298">
        <f t="shared" si="226"/>
        <v>0</v>
      </c>
      <c r="AM1289" s="164"/>
      <c r="AN1289" s="402">
        <f t="shared" si="227"/>
        <v>1</v>
      </c>
      <c r="AO1289" s="370" t="str">
        <f>IF(AN1289=0,"",
IF(SUM($AN$1269:AN1289)=1,AP1289,
IF($AN$1389&gt;SUM($AN$1269:AN1289),_xlfn.CONCAT(", ",AP1289),
IF($AN$1389=SUM($AN$1269:AN1289),_xlfn.CONCAT(" y ",AP1289)))))</f>
        <v>, 21</v>
      </c>
      <c r="AP1289" s="156" t="s">
        <v>5115</v>
      </c>
      <c r="AQ1289" s="272">
        <f t="shared" si="228"/>
        <v>0</v>
      </c>
      <c r="AR1289" s="273" t="str">
        <f>IF(AQ1289=0,"",
IF(SUM(AQ1269:AQ1289)=1,AS1289,
IF(AQ1389&gt;SUM(AQ1269:AQ1289),_xlfn.CONCAT(", ",AS1289),
IF(AQ1389=SUM(AQ1269:AQ1289),_xlfn.CONCAT(" y ",AS1289)))))</f>
        <v/>
      </c>
      <c r="AS1289" s="156" t="s">
        <v>5115</v>
      </c>
    </row>
    <row r="1290" spans="1:45" ht="30" customHeight="1">
      <c r="A1290" s="57"/>
      <c r="B1290" s="26"/>
      <c r="C1290" s="165" t="s">
        <v>5038</v>
      </c>
      <c r="D1290" s="852" t="str">
        <f t="shared" si="220"/>
        <v>INSTITUTO VERACRUZANO DEL DEPORTE</v>
      </c>
      <c r="E1290" s="853"/>
      <c r="F1290" s="853"/>
      <c r="G1290" s="853"/>
      <c r="H1290" s="853"/>
      <c r="I1290" s="853"/>
      <c r="J1290" s="853"/>
      <c r="K1290" s="853"/>
      <c r="L1290" s="854"/>
      <c r="M1290" s="890"/>
      <c r="N1290" s="891"/>
      <c r="O1290" s="890"/>
      <c r="P1290" s="891"/>
      <c r="Q1290" s="890"/>
      <c r="R1290" s="891"/>
      <c r="S1290" s="890"/>
      <c r="T1290" s="891"/>
      <c r="U1290" s="890"/>
      <c r="V1290" s="891"/>
      <c r="W1290" s="890"/>
      <c r="X1290" s="891"/>
      <c r="Y1290" s="890"/>
      <c r="Z1290" s="891"/>
      <c r="AA1290" s="890"/>
      <c r="AB1290" s="891"/>
      <c r="AC1290" s="890"/>
      <c r="AD1290" s="891"/>
      <c r="AE1290" s="164"/>
      <c r="AF1290" s="164"/>
      <c r="AG1290" s="199">
        <f t="shared" si="221"/>
        <v>1</v>
      </c>
      <c r="AH1290" s="293">
        <f t="shared" si="222"/>
        <v>0</v>
      </c>
      <c r="AI1290" s="294">
        <f t="shared" si="223"/>
        <v>0</v>
      </c>
      <c r="AJ1290" s="295">
        <f t="shared" si="224"/>
        <v>0</v>
      </c>
      <c r="AK1290" s="296">
        <f t="shared" si="225"/>
        <v>0</v>
      </c>
      <c r="AL1290" s="298">
        <f t="shared" si="226"/>
        <v>0</v>
      </c>
      <c r="AM1290" s="164"/>
      <c r="AN1290" s="402">
        <f t="shared" si="227"/>
        <v>1</v>
      </c>
      <c r="AO1290" s="370" t="str">
        <f>IF(AN1290=0,"",
IF(SUM($AN$1269:AN1290)=1,AP1290,
IF($AN$1389&gt;SUM($AN$1269:AN1290),_xlfn.CONCAT(", ",AP1290),
IF($AN$1389=SUM($AN$1269:AN1290),_xlfn.CONCAT(" y ",AP1290)))))</f>
        <v>, 22</v>
      </c>
      <c r="AP1290" s="156" t="s">
        <v>5116</v>
      </c>
      <c r="AQ1290" s="272">
        <f t="shared" si="228"/>
        <v>0</v>
      </c>
      <c r="AR1290" s="273" t="str">
        <f>IF(AQ1290=0,"",
IF(SUM(AQ1269:AQ1290)=1,AS1290,
IF(AQ1389&gt;SUM(AQ1269:AQ1290),_xlfn.CONCAT(", ",AS1290),
IF(AQ1389=SUM(AQ1269:AQ1290),_xlfn.CONCAT(" y ",AS1290)))))</f>
        <v/>
      </c>
      <c r="AS1290" s="156" t="s">
        <v>5116</v>
      </c>
    </row>
    <row r="1291" spans="1:45" ht="30" customHeight="1">
      <c r="A1291" s="57"/>
      <c r="B1291" s="26"/>
      <c r="C1291" s="165" t="s">
        <v>5039</v>
      </c>
      <c r="D1291" s="852" t="str">
        <f t="shared" si="220"/>
        <v>INSTITUTO DE ESPACIOS EDUCATIVOS DEL ESTADO DE VERACRUZ</v>
      </c>
      <c r="E1291" s="853"/>
      <c r="F1291" s="853"/>
      <c r="G1291" s="853"/>
      <c r="H1291" s="853"/>
      <c r="I1291" s="853"/>
      <c r="J1291" s="853"/>
      <c r="K1291" s="853"/>
      <c r="L1291" s="854"/>
      <c r="M1291" s="890"/>
      <c r="N1291" s="891"/>
      <c r="O1291" s="890"/>
      <c r="P1291" s="891"/>
      <c r="Q1291" s="890"/>
      <c r="R1291" s="891"/>
      <c r="S1291" s="890"/>
      <c r="T1291" s="891"/>
      <c r="U1291" s="890"/>
      <c r="V1291" s="891"/>
      <c r="W1291" s="890"/>
      <c r="X1291" s="891"/>
      <c r="Y1291" s="890"/>
      <c r="Z1291" s="891"/>
      <c r="AA1291" s="890"/>
      <c r="AB1291" s="891"/>
      <c r="AC1291" s="890"/>
      <c r="AD1291" s="891"/>
      <c r="AE1291" s="164"/>
      <c r="AF1291" s="164"/>
      <c r="AG1291" s="199">
        <f t="shared" si="221"/>
        <v>1</v>
      </c>
      <c r="AH1291" s="293">
        <f t="shared" si="222"/>
        <v>0</v>
      </c>
      <c r="AI1291" s="294">
        <f t="shared" si="223"/>
        <v>0</v>
      </c>
      <c r="AJ1291" s="295">
        <f t="shared" si="224"/>
        <v>0</v>
      </c>
      <c r="AK1291" s="296">
        <f t="shared" si="225"/>
        <v>0</v>
      </c>
      <c r="AL1291" s="298">
        <f t="shared" si="226"/>
        <v>0</v>
      </c>
      <c r="AM1291" s="164"/>
      <c r="AN1291" s="402">
        <f t="shared" si="227"/>
        <v>1</v>
      </c>
      <c r="AO1291" s="370" t="str">
        <f>IF(AN1291=0,"",
IF(SUM($AN$1269:AN1291)=1,AP1291,
IF($AN$1389&gt;SUM($AN$1269:AN1291),_xlfn.CONCAT(", ",AP1291),
IF($AN$1389=SUM($AN$1269:AN1291),_xlfn.CONCAT(" y ",AP1291)))))</f>
        <v>, 23</v>
      </c>
      <c r="AP1291" s="156" t="s">
        <v>5117</v>
      </c>
      <c r="AQ1291" s="272">
        <f t="shared" si="228"/>
        <v>0</v>
      </c>
      <c r="AR1291" s="273" t="str">
        <f>IF(AQ1291=0,"",
IF(SUM(AQ1269:AQ1291)=1,AS1291,
IF(AQ1389&gt;SUM(AQ1269:AQ1291),_xlfn.CONCAT(", ",AS1291),
IF(AQ1389=SUM(AQ1269:AQ1291),_xlfn.CONCAT(" y ",AS1291)))))</f>
        <v/>
      </c>
      <c r="AS1291" s="156" t="s">
        <v>5117</v>
      </c>
    </row>
    <row r="1292" spans="1:45" ht="30" customHeight="1">
      <c r="A1292" s="57"/>
      <c r="B1292" s="26"/>
      <c r="C1292" s="165" t="s">
        <v>5040</v>
      </c>
      <c r="D1292" s="852" t="str">
        <f t="shared" si="220"/>
        <v>COLEGIO DE BACHILLERES DEL ESTADO DE VERACRUZ</v>
      </c>
      <c r="E1292" s="853"/>
      <c r="F1292" s="853"/>
      <c r="G1292" s="853"/>
      <c r="H1292" s="853"/>
      <c r="I1292" s="853"/>
      <c r="J1292" s="853"/>
      <c r="K1292" s="853"/>
      <c r="L1292" s="854"/>
      <c r="M1292" s="890"/>
      <c r="N1292" s="891"/>
      <c r="O1292" s="890"/>
      <c r="P1292" s="891"/>
      <c r="Q1292" s="890"/>
      <c r="R1292" s="891"/>
      <c r="S1292" s="890"/>
      <c r="T1292" s="891"/>
      <c r="U1292" s="890"/>
      <c r="V1292" s="891"/>
      <c r="W1292" s="890"/>
      <c r="X1292" s="891"/>
      <c r="Y1292" s="890"/>
      <c r="Z1292" s="891"/>
      <c r="AA1292" s="890"/>
      <c r="AB1292" s="891"/>
      <c r="AC1292" s="890"/>
      <c r="AD1292" s="891"/>
      <c r="AE1292" s="164"/>
      <c r="AF1292" s="164"/>
      <c r="AG1292" s="199">
        <f t="shared" si="221"/>
        <v>1</v>
      </c>
      <c r="AH1292" s="293">
        <f t="shared" si="222"/>
        <v>0</v>
      </c>
      <c r="AI1292" s="294">
        <f t="shared" si="223"/>
        <v>0</v>
      </c>
      <c r="AJ1292" s="295">
        <f t="shared" si="224"/>
        <v>0</v>
      </c>
      <c r="AK1292" s="296">
        <f t="shared" si="225"/>
        <v>0</v>
      </c>
      <c r="AL1292" s="298">
        <f t="shared" si="226"/>
        <v>0</v>
      </c>
      <c r="AM1292" s="164"/>
      <c r="AN1292" s="402">
        <f t="shared" si="227"/>
        <v>1</v>
      </c>
      <c r="AO1292" s="370" t="str">
        <f>IF(AN1292=0,"",
IF(SUM($AN$1269:AN1292)=1,AP1292,
IF($AN$1389&gt;SUM($AN$1269:AN1292),_xlfn.CONCAT(", ",AP1292),
IF($AN$1389=SUM($AN$1269:AN1292),_xlfn.CONCAT(" y ",AP1292)))))</f>
        <v>, 24</v>
      </c>
      <c r="AP1292" s="156" t="s">
        <v>5118</v>
      </c>
      <c r="AQ1292" s="272">
        <f t="shared" si="228"/>
        <v>0</v>
      </c>
      <c r="AR1292" s="273" t="str">
        <f>IF(AQ1292=0,"",
IF(SUM(AQ1269:AQ1292)=1,AS1292,
IF(AQ1389&gt;SUM(AQ1269:AQ1292),_xlfn.CONCAT(", ",AS1292),
IF(AQ1389=SUM(AQ1269:AQ1292),_xlfn.CONCAT(" y ",AS1292)))))</f>
        <v/>
      </c>
      <c r="AS1292" s="156" t="s">
        <v>5118</v>
      </c>
    </row>
    <row r="1293" spans="1:45" ht="30" customHeight="1">
      <c r="A1293" s="57"/>
      <c r="B1293" s="26"/>
      <c r="C1293" s="165" t="s">
        <v>5041</v>
      </c>
      <c r="D1293" s="852" t="str">
        <f t="shared" si="220"/>
        <v>INSTITUTO TECNOLOGICO SUPERIOR DE MISANTLA</v>
      </c>
      <c r="E1293" s="853"/>
      <c r="F1293" s="853"/>
      <c r="G1293" s="853"/>
      <c r="H1293" s="853"/>
      <c r="I1293" s="853"/>
      <c r="J1293" s="853"/>
      <c r="K1293" s="853"/>
      <c r="L1293" s="854"/>
      <c r="M1293" s="890"/>
      <c r="N1293" s="891"/>
      <c r="O1293" s="890"/>
      <c r="P1293" s="891"/>
      <c r="Q1293" s="890"/>
      <c r="R1293" s="891"/>
      <c r="S1293" s="890"/>
      <c r="T1293" s="891"/>
      <c r="U1293" s="890"/>
      <c r="V1293" s="891"/>
      <c r="W1293" s="890"/>
      <c r="X1293" s="891"/>
      <c r="Y1293" s="890"/>
      <c r="Z1293" s="891"/>
      <c r="AA1293" s="890"/>
      <c r="AB1293" s="891"/>
      <c r="AC1293" s="890"/>
      <c r="AD1293" s="891"/>
      <c r="AE1293" s="164"/>
      <c r="AF1293" s="164"/>
      <c r="AG1293" s="199">
        <f t="shared" si="221"/>
        <v>1</v>
      </c>
      <c r="AH1293" s="293">
        <f t="shared" si="222"/>
        <v>0</v>
      </c>
      <c r="AI1293" s="294">
        <f t="shared" si="223"/>
        <v>0</v>
      </c>
      <c r="AJ1293" s="295">
        <f t="shared" si="224"/>
        <v>0</v>
      </c>
      <c r="AK1293" s="296">
        <f t="shared" si="225"/>
        <v>0</v>
      </c>
      <c r="AL1293" s="298">
        <f t="shared" si="226"/>
        <v>0</v>
      </c>
      <c r="AM1293" s="164"/>
      <c r="AN1293" s="402">
        <f t="shared" si="227"/>
        <v>1</v>
      </c>
      <c r="AO1293" s="370" t="str">
        <f>IF(AN1293=0,"",
IF(SUM($AN$1269:AN1293)=1,AP1293,
IF($AN$1389&gt;SUM($AN$1269:AN1293),_xlfn.CONCAT(", ",AP1293),
IF($AN$1389=SUM($AN$1269:AN1293),_xlfn.CONCAT(" y ",AP1293)))))</f>
        <v>, 25</v>
      </c>
      <c r="AP1293" s="156" t="s">
        <v>5119</v>
      </c>
      <c r="AQ1293" s="272">
        <f t="shared" si="228"/>
        <v>0</v>
      </c>
      <c r="AR1293" s="273" t="str">
        <f>IF(AQ1293=0,"",
IF(SUM(AQ1269:AQ1293)=1,AS1293,
IF(AQ1389&gt;SUM(AQ1269:AQ1293),_xlfn.CONCAT(", ",AS1293),
IF(AQ1389=SUM(AQ1269:AQ1293),_xlfn.CONCAT(" y ",AS1293)))))</f>
        <v/>
      </c>
      <c r="AS1293" s="156" t="s">
        <v>5119</v>
      </c>
    </row>
    <row r="1294" spans="1:45" ht="30" customHeight="1">
      <c r="A1294" s="57"/>
      <c r="B1294" s="26"/>
      <c r="C1294" s="165" t="s">
        <v>5042</v>
      </c>
      <c r="D1294" s="852" t="str">
        <f t="shared" si="220"/>
        <v>INSTITUTO TECNOLOGICO SUPERIOR DE SAN ANDRES TUXTLA</v>
      </c>
      <c r="E1294" s="853"/>
      <c r="F1294" s="853"/>
      <c r="G1294" s="853"/>
      <c r="H1294" s="853"/>
      <c r="I1294" s="853"/>
      <c r="J1294" s="853"/>
      <c r="K1294" s="853"/>
      <c r="L1294" s="854"/>
      <c r="M1294" s="890"/>
      <c r="N1294" s="891"/>
      <c r="O1294" s="890"/>
      <c r="P1294" s="891"/>
      <c r="Q1294" s="890"/>
      <c r="R1294" s="891"/>
      <c r="S1294" s="890"/>
      <c r="T1294" s="891"/>
      <c r="U1294" s="890"/>
      <c r="V1294" s="891"/>
      <c r="W1294" s="890"/>
      <c r="X1294" s="891"/>
      <c r="Y1294" s="890"/>
      <c r="Z1294" s="891"/>
      <c r="AA1294" s="890"/>
      <c r="AB1294" s="891"/>
      <c r="AC1294" s="890"/>
      <c r="AD1294" s="891"/>
      <c r="AE1294" s="164"/>
      <c r="AF1294" s="164"/>
      <c r="AG1294" s="199">
        <f t="shared" si="221"/>
        <v>1</v>
      </c>
      <c r="AH1294" s="293">
        <f t="shared" si="222"/>
        <v>0</v>
      </c>
      <c r="AI1294" s="294">
        <f t="shared" si="223"/>
        <v>0</v>
      </c>
      <c r="AJ1294" s="295">
        <f t="shared" si="224"/>
        <v>0</v>
      </c>
      <c r="AK1294" s="296">
        <f t="shared" si="225"/>
        <v>0</v>
      </c>
      <c r="AL1294" s="298">
        <f t="shared" si="226"/>
        <v>0</v>
      </c>
      <c r="AM1294" s="164"/>
      <c r="AN1294" s="402">
        <f t="shared" si="227"/>
        <v>1</v>
      </c>
      <c r="AO1294" s="370" t="str">
        <f>IF(AN1294=0,"",
IF(SUM($AN$1269:AN1294)=1,AP1294,
IF($AN$1389&gt;SUM($AN$1269:AN1294),_xlfn.CONCAT(", ",AP1294),
IF($AN$1389=SUM($AN$1269:AN1294),_xlfn.CONCAT(" y ",AP1294)))))</f>
        <v>, 26</v>
      </c>
      <c r="AP1294" s="156" t="s">
        <v>5120</v>
      </c>
      <c r="AQ1294" s="272">
        <f t="shared" si="228"/>
        <v>0</v>
      </c>
      <c r="AR1294" s="273" t="str">
        <f>IF(AQ1294=0,"",
IF(SUM(AQ1269:AQ1294)=1,AS1294,
IF(AQ1389&gt;SUM(AQ1269:AQ1294),_xlfn.CONCAT(", ",AS1294),
IF(AQ1389=SUM(AQ1269:AQ1294),_xlfn.CONCAT(" y ",AS1294)))))</f>
        <v/>
      </c>
      <c r="AS1294" s="156" t="s">
        <v>5120</v>
      </c>
    </row>
    <row r="1295" spans="1:45" ht="30" customHeight="1">
      <c r="A1295" s="57"/>
      <c r="B1295" s="26"/>
      <c r="C1295" s="165" t="s">
        <v>5043</v>
      </c>
      <c r="D1295" s="852" t="str">
        <f t="shared" si="220"/>
        <v>INSTITUTO TECNOLOGICO SUPERIOR DE TANTOYUCA</v>
      </c>
      <c r="E1295" s="853"/>
      <c r="F1295" s="853"/>
      <c r="G1295" s="853"/>
      <c r="H1295" s="853"/>
      <c r="I1295" s="853"/>
      <c r="J1295" s="853"/>
      <c r="K1295" s="853"/>
      <c r="L1295" s="854"/>
      <c r="M1295" s="890"/>
      <c r="N1295" s="891"/>
      <c r="O1295" s="890"/>
      <c r="P1295" s="891"/>
      <c r="Q1295" s="890"/>
      <c r="R1295" s="891"/>
      <c r="S1295" s="890"/>
      <c r="T1295" s="891"/>
      <c r="U1295" s="890"/>
      <c r="V1295" s="891"/>
      <c r="W1295" s="890"/>
      <c r="X1295" s="891"/>
      <c r="Y1295" s="890"/>
      <c r="Z1295" s="891"/>
      <c r="AA1295" s="890"/>
      <c r="AB1295" s="891"/>
      <c r="AC1295" s="890"/>
      <c r="AD1295" s="891"/>
      <c r="AE1295" s="164"/>
      <c r="AF1295" s="164"/>
      <c r="AG1295" s="199">
        <f t="shared" si="221"/>
        <v>1</v>
      </c>
      <c r="AH1295" s="293">
        <f t="shared" si="222"/>
        <v>0</v>
      </c>
      <c r="AI1295" s="294">
        <f t="shared" si="223"/>
        <v>0</v>
      </c>
      <c r="AJ1295" s="295">
        <f t="shared" si="224"/>
        <v>0</v>
      </c>
      <c r="AK1295" s="296">
        <f t="shared" si="225"/>
        <v>0</v>
      </c>
      <c r="AL1295" s="298">
        <f t="shared" si="226"/>
        <v>0</v>
      </c>
      <c r="AM1295" s="164"/>
      <c r="AN1295" s="402">
        <f t="shared" si="227"/>
        <v>1</v>
      </c>
      <c r="AO1295" s="370" t="str">
        <f>IF(AN1295=0,"",
IF(SUM($AN$1269:AN1295)=1,AP1295,
IF($AN$1389&gt;SUM($AN$1269:AN1295),_xlfn.CONCAT(", ",AP1295),
IF($AN$1389=SUM($AN$1269:AN1295),_xlfn.CONCAT(" y ",AP1295)))))</f>
        <v>, 27</v>
      </c>
      <c r="AP1295" s="156" t="s">
        <v>5121</v>
      </c>
      <c r="AQ1295" s="272">
        <f t="shared" si="228"/>
        <v>0</v>
      </c>
      <c r="AR1295" s="273" t="str">
        <f>IF(AQ1295=0,"",
IF(SUM(AQ1269:AQ1295)=1,AS1295,
IF(AQ1389&gt;SUM(AQ1269:AQ1295),_xlfn.CONCAT(", ",AS1295),
IF(AQ1389=SUM(AQ1269:AQ1295),_xlfn.CONCAT(" y ",AS1295)))))</f>
        <v/>
      </c>
      <c r="AS1295" s="156" t="s">
        <v>5121</v>
      </c>
    </row>
    <row r="1296" spans="1:45" ht="30" customHeight="1">
      <c r="A1296" s="57"/>
      <c r="B1296" s="26"/>
      <c r="C1296" s="165" t="s">
        <v>5044</v>
      </c>
      <c r="D1296" s="852" t="str">
        <f t="shared" si="220"/>
        <v>INSTITUTO TECNOLOGICO SUPERIOR DE COSAMALOAPAN</v>
      </c>
      <c r="E1296" s="853"/>
      <c r="F1296" s="853"/>
      <c r="G1296" s="853"/>
      <c r="H1296" s="853"/>
      <c r="I1296" s="853"/>
      <c r="J1296" s="853"/>
      <c r="K1296" s="853"/>
      <c r="L1296" s="854"/>
      <c r="M1296" s="890"/>
      <c r="N1296" s="891"/>
      <c r="O1296" s="890"/>
      <c r="P1296" s="891"/>
      <c r="Q1296" s="890"/>
      <c r="R1296" s="891"/>
      <c r="S1296" s="890"/>
      <c r="T1296" s="891"/>
      <c r="U1296" s="890"/>
      <c r="V1296" s="891"/>
      <c r="W1296" s="890"/>
      <c r="X1296" s="891"/>
      <c r="Y1296" s="890"/>
      <c r="Z1296" s="891"/>
      <c r="AA1296" s="890"/>
      <c r="AB1296" s="891"/>
      <c r="AC1296" s="890"/>
      <c r="AD1296" s="891"/>
      <c r="AE1296" s="164"/>
      <c r="AF1296" s="164"/>
      <c r="AG1296" s="199">
        <f t="shared" si="221"/>
        <v>1</v>
      </c>
      <c r="AH1296" s="293">
        <f t="shared" si="222"/>
        <v>0</v>
      </c>
      <c r="AI1296" s="294">
        <f t="shared" si="223"/>
        <v>0</v>
      </c>
      <c r="AJ1296" s="295">
        <f t="shared" si="224"/>
        <v>0</v>
      </c>
      <c r="AK1296" s="296">
        <f t="shared" si="225"/>
        <v>0</v>
      </c>
      <c r="AL1296" s="298">
        <f t="shared" si="226"/>
        <v>0</v>
      </c>
      <c r="AM1296" s="164"/>
      <c r="AN1296" s="402">
        <f t="shared" si="227"/>
        <v>1</v>
      </c>
      <c r="AO1296" s="370" t="str">
        <f>IF(AN1296=0,"",
IF(SUM($AN$1269:AN1296)=1,AP1296,
IF($AN$1389&gt;SUM($AN$1269:AN1296),_xlfn.CONCAT(", ",AP1296),
IF($AN$1389=SUM($AN$1269:AN1296),_xlfn.CONCAT(" y ",AP1296)))))</f>
        <v>, 28</v>
      </c>
      <c r="AP1296" s="156" t="s">
        <v>5122</v>
      </c>
      <c r="AQ1296" s="272">
        <f t="shared" si="228"/>
        <v>0</v>
      </c>
      <c r="AR1296" s="273" t="str">
        <f>IF(AQ1296=0,"",
IF(SUM(AQ1269:AQ1296)=1,AS1296,
IF(AQ1389&gt;SUM(AQ1269:AQ1296),_xlfn.CONCAT(", ",AS1296),
IF(AQ1389=SUM(AQ1269:AQ1296),_xlfn.CONCAT(" y ",AS1296)))))</f>
        <v/>
      </c>
      <c r="AS1296" s="156" t="s">
        <v>5122</v>
      </c>
    </row>
    <row r="1297" spans="1:45" ht="30" customHeight="1">
      <c r="A1297" s="57"/>
      <c r="B1297" s="26"/>
      <c r="C1297" s="165" t="s">
        <v>5045</v>
      </c>
      <c r="D1297" s="852" t="str">
        <f t="shared" si="220"/>
        <v>INSTITUTO TECNOLOGICO SUPERIOR DE PANUCO</v>
      </c>
      <c r="E1297" s="853"/>
      <c r="F1297" s="853"/>
      <c r="G1297" s="853"/>
      <c r="H1297" s="853"/>
      <c r="I1297" s="853"/>
      <c r="J1297" s="853"/>
      <c r="K1297" s="853"/>
      <c r="L1297" s="854"/>
      <c r="M1297" s="890"/>
      <c r="N1297" s="891"/>
      <c r="O1297" s="890"/>
      <c r="P1297" s="891"/>
      <c r="Q1297" s="890"/>
      <c r="R1297" s="891"/>
      <c r="S1297" s="890"/>
      <c r="T1297" s="891"/>
      <c r="U1297" s="890"/>
      <c r="V1297" s="891"/>
      <c r="W1297" s="890"/>
      <c r="X1297" s="891"/>
      <c r="Y1297" s="890"/>
      <c r="Z1297" s="891"/>
      <c r="AA1297" s="890"/>
      <c r="AB1297" s="891"/>
      <c r="AC1297" s="890"/>
      <c r="AD1297" s="891"/>
      <c r="AE1297" s="164"/>
      <c r="AF1297" s="164"/>
      <c r="AG1297" s="199">
        <f t="shared" si="221"/>
        <v>1</v>
      </c>
      <c r="AH1297" s="293">
        <f t="shared" si="222"/>
        <v>0</v>
      </c>
      <c r="AI1297" s="294">
        <f t="shared" si="223"/>
        <v>0</v>
      </c>
      <c r="AJ1297" s="295">
        <f t="shared" si="224"/>
        <v>0</v>
      </c>
      <c r="AK1297" s="296">
        <f t="shared" si="225"/>
        <v>0</v>
      </c>
      <c r="AL1297" s="298">
        <f t="shared" si="226"/>
        <v>0</v>
      </c>
      <c r="AM1297" s="164"/>
      <c r="AN1297" s="402">
        <f t="shared" si="227"/>
        <v>1</v>
      </c>
      <c r="AO1297" s="370" t="str">
        <f>IF(AN1297=0,"",
IF(SUM($AN$1269:AN1297)=1,AP1297,
IF($AN$1389&gt;SUM($AN$1269:AN1297),_xlfn.CONCAT(", ",AP1297),
IF($AN$1389=SUM($AN$1269:AN1297),_xlfn.CONCAT(" y ",AP1297)))))</f>
        <v>, 29</v>
      </c>
      <c r="AP1297" s="156" t="s">
        <v>5123</v>
      </c>
      <c r="AQ1297" s="272">
        <f t="shared" si="228"/>
        <v>0</v>
      </c>
      <c r="AR1297" s="273" t="str">
        <f>IF(AQ1297=0,"",
IF(SUM(AQ1269:AQ1297)=1,AS1297,
IF(AQ1389&gt;SUM(AQ1269:AQ1297),_xlfn.CONCAT(", ",AS1297),
IF(AQ1389=SUM(AQ1269:AQ1297),_xlfn.CONCAT(" y ",AS1297)))))</f>
        <v/>
      </c>
      <c r="AS1297" s="156" t="s">
        <v>5123</v>
      </c>
    </row>
    <row r="1298" spans="1:45" ht="30" customHeight="1">
      <c r="A1298" s="57"/>
      <c r="B1298" s="26"/>
      <c r="C1298" s="165" t="s">
        <v>5046</v>
      </c>
      <c r="D1298" s="852" t="str">
        <f t="shared" si="220"/>
        <v>INSTITUTO TECNOLOGICO SUPERIOR DE POZA RICA</v>
      </c>
      <c r="E1298" s="853"/>
      <c r="F1298" s="853"/>
      <c r="G1298" s="853"/>
      <c r="H1298" s="853"/>
      <c r="I1298" s="853"/>
      <c r="J1298" s="853"/>
      <c r="K1298" s="853"/>
      <c r="L1298" s="854"/>
      <c r="M1298" s="890"/>
      <c r="N1298" s="891"/>
      <c r="O1298" s="890"/>
      <c r="P1298" s="891"/>
      <c r="Q1298" s="890"/>
      <c r="R1298" s="891"/>
      <c r="S1298" s="890"/>
      <c r="T1298" s="891"/>
      <c r="U1298" s="890"/>
      <c r="V1298" s="891"/>
      <c r="W1298" s="890"/>
      <c r="X1298" s="891"/>
      <c r="Y1298" s="890"/>
      <c r="Z1298" s="891"/>
      <c r="AA1298" s="890"/>
      <c r="AB1298" s="891"/>
      <c r="AC1298" s="890"/>
      <c r="AD1298" s="891"/>
      <c r="AE1298" s="164"/>
      <c r="AF1298" s="164"/>
      <c r="AG1298" s="199">
        <f t="shared" si="221"/>
        <v>1</v>
      </c>
      <c r="AH1298" s="293">
        <f t="shared" si="222"/>
        <v>0</v>
      </c>
      <c r="AI1298" s="294">
        <f t="shared" si="223"/>
        <v>0</v>
      </c>
      <c r="AJ1298" s="295">
        <f t="shared" si="224"/>
        <v>0</v>
      </c>
      <c r="AK1298" s="296">
        <f t="shared" si="225"/>
        <v>0</v>
      </c>
      <c r="AL1298" s="298">
        <f t="shared" si="226"/>
        <v>0</v>
      </c>
      <c r="AM1298" s="164"/>
      <c r="AN1298" s="402">
        <f t="shared" si="227"/>
        <v>1</v>
      </c>
      <c r="AO1298" s="370" t="str">
        <f>IF(AN1298=0,"",
IF(SUM($AN$1269:AN1298)=1,AP1298,
IF($AN$1389&gt;SUM($AN$1269:AN1298),_xlfn.CONCAT(", ",AP1298),
IF($AN$1389=SUM($AN$1269:AN1298),_xlfn.CONCAT(" y ",AP1298)))))</f>
        <v>, 30</v>
      </c>
      <c r="AP1298" s="156" t="s">
        <v>5124</v>
      </c>
      <c r="AQ1298" s="272">
        <f t="shared" si="228"/>
        <v>0</v>
      </c>
      <c r="AR1298" s="273" t="str">
        <f>IF(AQ1298=0,"",
IF(SUM(AQ1269:AQ1298)=1,AS1298,
IF(AQ1389&gt;SUM(AQ1269:AQ1298),_xlfn.CONCAT(", ",AS1298),
IF(AQ1389=SUM(AQ1269:AQ1298),_xlfn.CONCAT(" y ",AS1298)))))</f>
        <v/>
      </c>
      <c r="AS1298" s="156" t="s">
        <v>5124</v>
      </c>
    </row>
    <row r="1299" spans="1:45" ht="30" customHeight="1">
      <c r="A1299" s="57"/>
      <c r="B1299" s="26"/>
      <c r="C1299" s="165" t="s">
        <v>5047</v>
      </c>
      <c r="D1299" s="852" t="str">
        <f t="shared" si="220"/>
        <v>INSTITUTO TECNOLOGICO SUPERIOR DE XALAPA</v>
      </c>
      <c r="E1299" s="853"/>
      <c r="F1299" s="853"/>
      <c r="G1299" s="853"/>
      <c r="H1299" s="853"/>
      <c r="I1299" s="853"/>
      <c r="J1299" s="853"/>
      <c r="K1299" s="853"/>
      <c r="L1299" s="854"/>
      <c r="M1299" s="890"/>
      <c r="N1299" s="891"/>
      <c r="O1299" s="890"/>
      <c r="P1299" s="891"/>
      <c r="Q1299" s="890"/>
      <c r="R1299" s="891"/>
      <c r="S1299" s="890"/>
      <c r="T1299" s="891"/>
      <c r="U1299" s="890"/>
      <c r="V1299" s="891"/>
      <c r="W1299" s="890"/>
      <c r="X1299" s="891"/>
      <c r="Y1299" s="890"/>
      <c r="Z1299" s="891"/>
      <c r="AA1299" s="890"/>
      <c r="AB1299" s="891"/>
      <c r="AC1299" s="890"/>
      <c r="AD1299" s="891"/>
      <c r="AE1299" s="164"/>
      <c r="AF1299" s="164"/>
      <c r="AG1299" s="199">
        <f t="shared" si="221"/>
        <v>1</v>
      </c>
      <c r="AH1299" s="293">
        <f t="shared" si="222"/>
        <v>0</v>
      </c>
      <c r="AI1299" s="294">
        <f t="shared" si="223"/>
        <v>0</v>
      </c>
      <c r="AJ1299" s="295">
        <f t="shared" si="224"/>
        <v>0</v>
      </c>
      <c r="AK1299" s="296">
        <f t="shared" si="225"/>
        <v>0</v>
      </c>
      <c r="AL1299" s="298">
        <f t="shared" si="226"/>
        <v>0</v>
      </c>
      <c r="AM1299" s="164"/>
      <c r="AN1299" s="402">
        <f t="shared" si="227"/>
        <v>1</v>
      </c>
      <c r="AO1299" s="370" t="str">
        <f>IF(AN1299=0,"",
IF(SUM($AN$1269:AN1299)=1,AP1299,
IF($AN$1389&gt;SUM($AN$1269:AN1299),_xlfn.CONCAT(", ",AP1299),
IF($AN$1389=SUM($AN$1269:AN1299),_xlfn.CONCAT(" y ",AP1299)))))</f>
        <v>, 31</v>
      </c>
      <c r="AP1299" s="156" t="s">
        <v>5125</v>
      </c>
      <c r="AQ1299" s="272">
        <f t="shared" si="228"/>
        <v>0</v>
      </c>
      <c r="AR1299" s="273" t="str">
        <f>IF(AQ1299=0,"",
IF(SUM(AQ1269:AQ1299)=1,AS1299,
IF(AQ1389&gt;SUM(AQ1269:AQ1299),_xlfn.CONCAT(", ",AS1299),
IF(AQ1389=SUM(AQ1269:AQ1299),_xlfn.CONCAT(" y ",AS1299)))))</f>
        <v/>
      </c>
      <c r="AS1299" s="156" t="s">
        <v>5125</v>
      </c>
    </row>
    <row r="1300" spans="1:45" ht="30" customHeight="1">
      <c r="A1300" s="57"/>
      <c r="B1300" s="26"/>
      <c r="C1300" s="165" t="s">
        <v>5048</v>
      </c>
      <c r="D1300" s="852" t="str">
        <f t="shared" si="220"/>
        <v>INSTITUTO TECNOLOGICO SUPERIOR DE COATZACOALCOS</v>
      </c>
      <c r="E1300" s="853"/>
      <c r="F1300" s="853"/>
      <c r="G1300" s="853"/>
      <c r="H1300" s="853"/>
      <c r="I1300" s="853"/>
      <c r="J1300" s="853"/>
      <c r="K1300" s="853"/>
      <c r="L1300" s="854"/>
      <c r="M1300" s="890"/>
      <c r="N1300" s="891"/>
      <c r="O1300" s="890"/>
      <c r="P1300" s="891"/>
      <c r="Q1300" s="890"/>
      <c r="R1300" s="891"/>
      <c r="S1300" s="890"/>
      <c r="T1300" s="891"/>
      <c r="U1300" s="890"/>
      <c r="V1300" s="891"/>
      <c r="W1300" s="890"/>
      <c r="X1300" s="891"/>
      <c r="Y1300" s="890"/>
      <c r="Z1300" s="891"/>
      <c r="AA1300" s="890"/>
      <c r="AB1300" s="891"/>
      <c r="AC1300" s="890"/>
      <c r="AD1300" s="891"/>
      <c r="AE1300" s="164"/>
      <c r="AF1300" s="164"/>
      <c r="AG1300" s="199">
        <f t="shared" si="221"/>
        <v>1</v>
      </c>
      <c r="AH1300" s="293">
        <f t="shared" si="222"/>
        <v>0</v>
      </c>
      <c r="AI1300" s="294">
        <f t="shared" si="223"/>
        <v>0</v>
      </c>
      <c r="AJ1300" s="295">
        <f t="shared" si="224"/>
        <v>0</v>
      </c>
      <c r="AK1300" s="296">
        <f t="shared" si="225"/>
        <v>0</v>
      </c>
      <c r="AL1300" s="298">
        <f t="shared" si="226"/>
        <v>0</v>
      </c>
      <c r="AM1300" s="164"/>
      <c r="AN1300" s="402">
        <f t="shared" si="227"/>
        <v>1</v>
      </c>
      <c r="AO1300" s="370" t="str">
        <f>IF(AN1300=0,"",
IF(SUM($AN$1269:AN1300)=1,AP1300,
IF($AN$1389&gt;SUM($AN$1269:AN1300),_xlfn.CONCAT(", ",AP1300),
IF($AN$1389=SUM($AN$1269:AN1300),_xlfn.CONCAT(" y ",AP1300)))))</f>
        <v>, 32</v>
      </c>
      <c r="AP1300" s="156" t="s">
        <v>5126</v>
      </c>
      <c r="AQ1300" s="272">
        <f t="shared" si="228"/>
        <v>0</v>
      </c>
      <c r="AR1300" s="273" t="str">
        <f>IF(AQ1300=0,"",
IF(SUM(AQ1269:AQ1300)=1,AS1300,
IF(AQ1389&gt;SUM(AQ1269:AQ1300),_xlfn.CONCAT(", ",AS1300),
IF(AQ1389=SUM(AQ1269:AQ1300),_xlfn.CONCAT(" y ",AS1300)))))</f>
        <v/>
      </c>
      <c r="AS1300" s="156" t="s">
        <v>5126</v>
      </c>
    </row>
    <row r="1301" spans="1:45" ht="30" customHeight="1">
      <c r="A1301" s="57"/>
      <c r="B1301" s="26"/>
      <c r="C1301" s="165" t="s">
        <v>5049</v>
      </c>
      <c r="D1301" s="852" t="str">
        <f t="shared" si="220"/>
        <v>INSTITUTO TECNOLOGICO SUPERIOR DE TIERRA BLANCA</v>
      </c>
      <c r="E1301" s="853"/>
      <c r="F1301" s="853"/>
      <c r="G1301" s="853"/>
      <c r="H1301" s="853"/>
      <c r="I1301" s="853"/>
      <c r="J1301" s="853"/>
      <c r="K1301" s="853"/>
      <c r="L1301" s="854"/>
      <c r="M1301" s="890"/>
      <c r="N1301" s="891"/>
      <c r="O1301" s="890"/>
      <c r="P1301" s="891"/>
      <c r="Q1301" s="890"/>
      <c r="R1301" s="891"/>
      <c r="S1301" s="890"/>
      <c r="T1301" s="891"/>
      <c r="U1301" s="890"/>
      <c r="V1301" s="891"/>
      <c r="W1301" s="890"/>
      <c r="X1301" s="891"/>
      <c r="Y1301" s="890"/>
      <c r="Z1301" s="891"/>
      <c r="AA1301" s="890"/>
      <c r="AB1301" s="891"/>
      <c r="AC1301" s="890"/>
      <c r="AD1301" s="891"/>
      <c r="AE1301" s="164"/>
      <c r="AF1301" s="164"/>
      <c r="AG1301" s="199">
        <f t="shared" si="221"/>
        <v>1</v>
      </c>
      <c r="AH1301" s="293">
        <f t="shared" si="222"/>
        <v>0</v>
      </c>
      <c r="AI1301" s="294">
        <f t="shared" si="223"/>
        <v>0</v>
      </c>
      <c r="AJ1301" s="295">
        <f t="shared" si="224"/>
        <v>0</v>
      </c>
      <c r="AK1301" s="296">
        <f t="shared" si="225"/>
        <v>0</v>
      </c>
      <c r="AL1301" s="298">
        <f t="shared" si="226"/>
        <v>0</v>
      </c>
      <c r="AM1301" s="164"/>
      <c r="AN1301" s="402">
        <f t="shared" si="227"/>
        <v>1</v>
      </c>
      <c r="AO1301" s="370" t="str">
        <f>IF(AN1301=0,"",
IF(SUM($AN$1269:AN1301)=1,AP1301,
IF($AN$1389&gt;SUM($AN$1269:AN1301),_xlfn.CONCAT(", ",AP1301),
IF($AN$1389=SUM($AN$1269:AN1301),_xlfn.CONCAT(" y ",AP1301)))))</f>
        <v>, 33</v>
      </c>
      <c r="AP1301" s="156" t="s">
        <v>5127</v>
      </c>
      <c r="AQ1301" s="272">
        <f t="shared" si="228"/>
        <v>0</v>
      </c>
      <c r="AR1301" s="273" t="str">
        <f>IF(AQ1301=0,"",
IF(SUM(AQ1269:AQ1301)=1,AS1301,
IF(AQ1389&gt;SUM(AQ1269:AQ1301),_xlfn.CONCAT(", ",AS1301),
IF(AQ1389=SUM(AQ1269:AQ1301),_xlfn.CONCAT(" y ",AS1301)))))</f>
        <v/>
      </c>
      <c r="AS1301" s="156" t="s">
        <v>5127</v>
      </c>
    </row>
    <row r="1302" spans="1:45" ht="30" customHeight="1">
      <c r="A1302" s="57"/>
      <c r="B1302" s="26"/>
      <c r="C1302" s="165" t="s">
        <v>5050</v>
      </c>
      <c r="D1302" s="852" t="str">
        <f t="shared" si="220"/>
        <v>INSTITUTO TECNOLOGICO SUPERIOR DE ALAMO</v>
      </c>
      <c r="E1302" s="853"/>
      <c r="F1302" s="853"/>
      <c r="G1302" s="853"/>
      <c r="H1302" s="853"/>
      <c r="I1302" s="853"/>
      <c r="J1302" s="853"/>
      <c r="K1302" s="853"/>
      <c r="L1302" s="854"/>
      <c r="M1302" s="890"/>
      <c r="N1302" s="891"/>
      <c r="O1302" s="890"/>
      <c r="P1302" s="891"/>
      <c r="Q1302" s="890"/>
      <c r="R1302" s="891"/>
      <c r="S1302" s="890"/>
      <c r="T1302" s="891"/>
      <c r="U1302" s="890"/>
      <c r="V1302" s="891"/>
      <c r="W1302" s="890"/>
      <c r="X1302" s="891"/>
      <c r="Y1302" s="890"/>
      <c r="Z1302" s="891"/>
      <c r="AA1302" s="890"/>
      <c r="AB1302" s="891"/>
      <c r="AC1302" s="890"/>
      <c r="AD1302" s="891"/>
      <c r="AE1302" s="164"/>
      <c r="AF1302" s="164"/>
      <c r="AG1302" s="199">
        <f t="shared" si="221"/>
        <v>1</v>
      </c>
      <c r="AH1302" s="293">
        <f t="shared" si="222"/>
        <v>0</v>
      </c>
      <c r="AI1302" s="294">
        <f t="shared" si="223"/>
        <v>0</v>
      </c>
      <c r="AJ1302" s="295">
        <f t="shared" si="224"/>
        <v>0</v>
      </c>
      <c r="AK1302" s="296">
        <f t="shared" si="225"/>
        <v>0</v>
      </c>
      <c r="AL1302" s="298">
        <f t="shared" si="226"/>
        <v>0</v>
      </c>
      <c r="AM1302" s="164"/>
      <c r="AN1302" s="402">
        <f t="shared" si="227"/>
        <v>1</v>
      </c>
      <c r="AO1302" s="370" t="str">
        <f>IF(AN1302=0,"",
IF(SUM($AN$1269:AN1302)=1,AP1302,
IF($AN$1389&gt;SUM($AN$1269:AN1302),_xlfn.CONCAT(", ",AP1302),
IF($AN$1389=SUM($AN$1269:AN1302),_xlfn.CONCAT(" y ",AP1302)))))</f>
        <v>, 34</v>
      </c>
      <c r="AP1302" s="156" t="s">
        <v>5128</v>
      </c>
      <c r="AQ1302" s="272">
        <f t="shared" si="228"/>
        <v>0</v>
      </c>
      <c r="AR1302" s="273" t="str">
        <f>IF(AQ1302=0,"",
IF(SUM(AQ1269:AQ1302)=1,AS1302,
IF(AQ1389&gt;SUM(AQ1269:AQ1302),_xlfn.CONCAT(", ",AS1302),
IF(AQ1389=SUM(AQ1269:AQ1302),_xlfn.CONCAT(" y ",AS1302)))))</f>
        <v/>
      </c>
      <c r="AS1302" s="156" t="s">
        <v>5128</v>
      </c>
    </row>
    <row r="1303" spans="1:45" ht="30" customHeight="1">
      <c r="A1303" s="57"/>
      <c r="B1303" s="26"/>
      <c r="C1303" s="165" t="s">
        <v>5051</v>
      </c>
      <c r="D1303" s="852" t="str">
        <f t="shared" si="220"/>
        <v>INSTITUTO TECNOLOGICO SUPERIOR DE ACAYUCAN</v>
      </c>
      <c r="E1303" s="853"/>
      <c r="F1303" s="853"/>
      <c r="G1303" s="853"/>
      <c r="H1303" s="853"/>
      <c r="I1303" s="853"/>
      <c r="J1303" s="853"/>
      <c r="K1303" s="853"/>
      <c r="L1303" s="854"/>
      <c r="M1303" s="890"/>
      <c r="N1303" s="891"/>
      <c r="O1303" s="890"/>
      <c r="P1303" s="891"/>
      <c r="Q1303" s="890"/>
      <c r="R1303" s="891"/>
      <c r="S1303" s="890"/>
      <c r="T1303" s="891"/>
      <c r="U1303" s="890"/>
      <c r="V1303" s="891"/>
      <c r="W1303" s="890"/>
      <c r="X1303" s="891"/>
      <c r="Y1303" s="890"/>
      <c r="Z1303" s="891"/>
      <c r="AA1303" s="890"/>
      <c r="AB1303" s="891"/>
      <c r="AC1303" s="890"/>
      <c r="AD1303" s="891"/>
      <c r="AE1303" s="164"/>
      <c r="AF1303" s="164"/>
      <c r="AG1303" s="199">
        <f t="shared" si="221"/>
        <v>1</v>
      </c>
      <c r="AH1303" s="293">
        <f t="shared" si="222"/>
        <v>0</v>
      </c>
      <c r="AI1303" s="294">
        <f t="shared" si="223"/>
        <v>0</v>
      </c>
      <c r="AJ1303" s="295">
        <f t="shared" si="224"/>
        <v>0</v>
      </c>
      <c r="AK1303" s="296">
        <f t="shared" si="225"/>
        <v>0</v>
      </c>
      <c r="AL1303" s="298">
        <f t="shared" si="226"/>
        <v>0</v>
      </c>
      <c r="AM1303" s="164"/>
      <c r="AN1303" s="402">
        <f t="shared" si="227"/>
        <v>1</v>
      </c>
      <c r="AO1303" s="370" t="str">
        <f>IF(AN1303=0,"",
IF(SUM($AN$1269:AN1303)=1,AP1303,
IF($AN$1389&gt;SUM($AN$1269:AN1303),_xlfn.CONCAT(", ",AP1303),
IF($AN$1389=SUM($AN$1269:AN1303),_xlfn.CONCAT(" y ",AP1303)))))</f>
        <v>, 35</v>
      </c>
      <c r="AP1303" s="156" t="s">
        <v>5129</v>
      </c>
      <c r="AQ1303" s="272">
        <f t="shared" si="228"/>
        <v>0</v>
      </c>
      <c r="AR1303" s="273" t="str">
        <f>IF(AQ1303=0,"",
IF(SUM(AQ1269:AQ1303)=1,AS1303,
IF(AQ1389&gt;SUM(AQ1269:AQ1303),_xlfn.CONCAT(", ",AS1303),
IF(AQ1389=SUM(AQ1269:AQ1303),_xlfn.CONCAT(" y ",AS1303)))))</f>
        <v/>
      </c>
      <c r="AS1303" s="156" t="s">
        <v>5129</v>
      </c>
    </row>
    <row r="1304" spans="1:45" ht="30" customHeight="1">
      <c r="A1304" s="57"/>
      <c r="B1304" s="26"/>
      <c r="C1304" s="165" t="s">
        <v>5130</v>
      </c>
      <c r="D1304" s="852" t="str">
        <f t="shared" si="220"/>
        <v>INSTITUTO TECNOLOGICO SUPERIOR DE LAS CHOAPAS</v>
      </c>
      <c r="E1304" s="853"/>
      <c r="F1304" s="853"/>
      <c r="G1304" s="853"/>
      <c r="H1304" s="853"/>
      <c r="I1304" s="853"/>
      <c r="J1304" s="853"/>
      <c r="K1304" s="853"/>
      <c r="L1304" s="854"/>
      <c r="M1304" s="890"/>
      <c r="N1304" s="891"/>
      <c r="O1304" s="890"/>
      <c r="P1304" s="891"/>
      <c r="Q1304" s="890"/>
      <c r="R1304" s="891"/>
      <c r="S1304" s="890"/>
      <c r="T1304" s="891"/>
      <c r="U1304" s="890"/>
      <c r="V1304" s="891"/>
      <c r="W1304" s="890"/>
      <c r="X1304" s="891"/>
      <c r="Y1304" s="890"/>
      <c r="Z1304" s="891"/>
      <c r="AA1304" s="890"/>
      <c r="AB1304" s="891"/>
      <c r="AC1304" s="890"/>
      <c r="AD1304" s="891"/>
      <c r="AE1304" s="164"/>
      <c r="AF1304" s="164"/>
      <c r="AG1304" s="199">
        <f t="shared" si="221"/>
        <v>1</v>
      </c>
      <c r="AH1304" s="293">
        <f t="shared" si="222"/>
        <v>0</v>
      </c>
      <c r="AI1304" s="294">
        <f t="shared" si="223"/>
        <v>0</v>
      </c>
      <c r="AJ1304" s="295">
        <f t="shared" si="224"/>
        <v>0</v>
      </c>
      <c r="AK1304" s="296">
        <f t="shared" si="225"/>
        <v>0</v>
      </c>
      <c r="AL1304" s="298">
        <f t="shared" si="226"/>
        <v>0</v>
      </c>
      <c r="AM1304" s="164"/>
      <c r="AN1304" s="402">
        <f t="shared" si="227"/>
        <v>1</v>
      </c>
      <c r="AO1304" s="370" t="str">
        <f>IF(AN1304=0,"",
IF(SUM($AN$1269:AN1304)=1,AP1304,
IF($AN$1389&gt;SUM($AN$1269:AN1304),_xlfn.CONCAT(", ",AP1304),
IF($AN$1389=SUM($AN$1269:AN1304),_xlfn.CONCAT(" y ",AP1304)))))</f>
        <v>, 36</v>
      </c>
      <c r="AP1304" s="156" t="s">
        <v>5131</v>
      </c>
      <c r="AQ1304" s="272">
        <f t="shared" si="228"/>
        <v>0</v>
      </c>
      <c r="AR1304" s="273" t="str">
        <f>IF(AQ1304=0,"",
IF(SUM(AQ1269:AQ1304)=1,AS1304,
IF(AQ1389&gt;SUM(AQ1269:AQ1304),_xlfn.CONCAT(", ",AS1304),
IF(AQ1389=SUM(AQ1269:AQ1304),_xlfn.CONCAT(" y ",AS1304)))))</f>
        <v/>
      </c>
      <c r="AS1304" s="156" t="s">
        <v>5131</v>
      </c>
    </row>
    <row r="1305" spans="1:45" ht="30" customHeight="1">
      <c r="A1305" s="57"/>
      <c r="B1305" s="26"/>
      <c r="C1305" s="165" t="s">
        <v>5132</v>
      </c>
      <c r="D1305" s="852" t="str">
        <f t="shared" si="220"/>
        <v>INSTITUTO TECNOLOGICO SUPERIOR DE HUATUSCO</v>
      </c>
      <c r="E1305" s="853"/>
      <c r="F1305" s="853"/>
      <c r="G1305" s="853"/>
      <c r="H1305" s="853"/>
      <c r="I1305" s="853"/>
      <c r="J1305" s="853"/>
      <c r="K1305" s="853"/>
      <c r="L1305" s="854"/>
      <c r="M1305" s="890"/>
      <c r="N1305" s="891"/>
      <c r="O1305" s="890"/>
      <c r="P1305" s="891"/>
      <c r="Q1305" s="890"/>
      <c r="R1305" s="891"/>
      <c r="S1305" s="890"/>
      <c r="T1305" s="891"/>
      <c r="U1305" s="890"/>
      <c r="V1305" s="891"/>
      <c r="W1305" s="890"/>
      <c r="X1305" s="891"/>
      <c r="Y1305" s="890"/>
      <c r="Z1305" s="891"/>
      <c r="AA1305" s="890"/>
      <c r="AB1305" s="891"/>
      <c r="AC1305" s="890"/>
      <c r="AD1305" s="891"/>
      <c r="AE1305" s="164"/>
      <c r="AF1305" s="164"/>
      <c r="AG1305" s="199">
        <f t="shared" si="221"/>
        <v>1</v>
      </c>
      <c r="AH1305" s="293">
        <f t="shared" si="222"/>
        <v>0</v>
      </c>
      <c r="AI1305" s="294">
        <f t="shared" si="223"/>
        <v>0</v>
      </c>
      <c r="AJ1305" s="295">
        <f t="shared" si="224"/>
        <v>0</v>
      </c>
      <c r="AK1305" s="296">
        <f t="shared" si="225"/>
        <v>0</v>
      </c>
      <c r="AL1305" s="298">
        <f t="shared" si="226"/>
        <v>0</v>
      </c>
      <c r="AM1305" s="164"/>
      <c r="AN1305" s="402">
        <f t="shared" si="227"/>
        <v>1</v>
      </c>
      <c r="AO1305" s="370" t="str">
        <f>IF(AN1305=0,"",
IF(SUM($AN$1269:AN1305)=1,AP1305,
IF($AN$1389&gt;SUM($AN$1269:AN1305),_xlfn.CONCAT(", ",AP1305),
IF($AN$1389=SUM($AN$1269:AN1305),_xlfn.CONCAT(" y ",AP1305)))))</f>
        <v>, 37</v>
      </c>
      <c r="AP1305" s="156" t="s">
        <v>5133</v>
      </c>
      <c r="AQ1305" s="272">
        <f t="shared" si="228"/>
        <v>0</v>
      </c>
      <c r="AR1305" s="273" t="str">
        <f>IF(AQ1305=0,"",
IF(SUM(AQ1269:AQ1305)=1,AS1305,
IF(AQ1389&gt;SUM(AQ1269:AQ1305),_xlfn.CONCAT(", ",AS1305),
IF(AQ1389=SUM(AQ1269:AQ1305),_xlfn.CONCAT(" y ",AS1305)))))</f>
        <v/>
      </c>
      <c r="AS1305" s="156" t="s">
        <v>5133</v>
      </c>
    </row>
    <row r="1306" spans="1:45" ht="30" customHeight="1">
      <c r="A1306" s="57"/>
      <c r="B1306" s="26"/>
      <c r="C1306" s="165" t="s">
        <v>5134</v>
      </c>
      <c r="D1306" s="852" t="str">
        <f t="shared" si="220"/>
        <v>INSTITUTO TECNOLOGICO SUPERIOR DE ALVARADO</v>
      </c>
      <c r="E1306" s="853"/>
      <c r="F1306" s="853"/>
      <c r="G1306" s="853"/>
      <c r="H1306" s="853"/>
      <c r="I1306" s="853"/>
      <c r="J1306" s="853"/>
      <c r="K1306" s="853"/>
      <c r="L1306" s="854"/>
      <c r="M1306" s="890"/>
      <c r="N1306" s="891"/>
      <c r="O1306" s="890"/>
      <c r="P1306" s="891"/>
      <c r="Q1306" s="890"/>
      <c r="R1306" s="891"/>
      <c r="S1306" s="890"/>
      <c r="T1306" s="891"/>
      <c r="U1306" s="890"/>
      <c r="V1306" s="891"/>
      <c r="W1306" s="890"/>
      <c r="X1306" s="891"/>
      <c r="Y1306" s="890"/>
      <c r="Z1306" s="891"/>
      <c r="AA1306" s="890"/>
      <c r="AB1306" s="891"/>
      <c r="AC1306" s="890"/>
      <c r="AD1306" s="891"/>
      <c r="AE1306" s="164"/>
      <c r="AF1306" s="164"/>
      <c r="AG1306" s="199">
        <f t="shared" si="221"/>
        <v>1</v>
      </c>
      <c r="AH1306" s="293">
        <f t="shared" si="222"/>
        <v>0</v>
      </c>
      <c r="AI1306" s="294">
        <f t="shared" si="223"/>
        <v>0</v>
      </c>
      <c r="AJ1306" s="295">
        <f t="shared" si="224"/>
        <v>0</v>
      </c>
      <c r="AK1306" s="296">
        <f t="shared" si="225"/>
        <v>0</v>
      </c>
      <c r="AL1306" s="298">
        <f t="shared" si="226"/>
        <v>0</v>
      </c>
      <c r="AM1306" s="164"/>
      <c r="AN1306" s="402">
        <f t="shared" si="227"/>
        <v>1</v>
      </c>
      <c r="AO1306" s="370" t="str">
        <f>IF(AN1306=0,"",
IF(SUM($AN$1269:AN1306)=1,AP1306,
IF($AN$1389&gt;SUM($AN$1269:AN1306),_xlfn.CONCAT(", ",AP1306),
IF($AN$1389=SUM($AN$1269:AN1306),_xlfn.CONCAT(" y ",AP1306)))))</f>
        <v>, 38</v>
      </c>
      <c r="AP1306" s="156" t="s">
        <v>5135</v>
      </c>
      <c r="AQ1306" s="272">
        <f t="shared" si="228"/>
        <v>0</v>
      </c>
      <c r="AR1306" s="273" t="str">
        <f>IF(AQ1306=0,"",
IF(SUM(AQ1269:AQ1306)=1,AS1306,
IF(AQ1389&gt;SUM(AQ1269:AQ1306),_xlfn.CONCAT(", ",AS1306),
IF(AQ1389=SUM(AQ1269:AQ1306),_xlfn.CONCAT(" y ",AS1306)))))</f>
        <v/>
      </c>
      <c r="AS1306" s="156" t="s">
        <v>5135</v>
      </c>
    </row>
    <row r="1307" spans="1:45" ht="30" customHeight="1">
      <c r="A1307" s="57"/>
      <c r="B1307" s="26"/>
      <c r="C1307" s="165" t="s">
        <v>5136</v>
      </c>
      <c r="D1307" s="852" t="str">
        <f t="shared" si="220"/>
        <v>INSTITUTO TECNOLOGICO SUPERIOR DE PEROTE</v>
      </c>
      <c r="E1307" s="853"/>
      <c r="F1307" s="853"/>
      <c r="G1307" s="853"/>
      <c r="H1307" s="853"/>
      <c r="I1307" s="853"/>
      <c r="J1307" s="853"/>
      <c r="K1307" s="853"/>
      <c r="L1307" s="854"/>
      <c r="M1307" s="890"/>
      <c r="N1307" s="891"/>
      <c r="O1307" s="890"/>
      <c r="P1307" s="891"/>
      <c r="Q1307" s="890"/>
      <c r="R1307" s="891"/>
      <c r="S1307" s="890"/>
      <c r="T1307" s="891"/>
      <c r="U1307" s="890"/>
      <c r="V1307" s="891"/>
      <c r="W1307" s="890"/>
      <c r="X1307" s="891"/>
      <c r="Y1307" s="890"/>
      <c r="Z1307" s="891"/>
      <c r="AA1307" s="890"/>
      <c r="AB1307" s="891"/>
      <c r="AC1307" s="890"/>
      <c r="AD1307" s="891"/>
      <c r="AE1307" s="164"/>
      <c r="AF1307" s="164"/>
      <c r="AG1307" s="199">
        <f t="shared" si="221"/>
        <v>1</v>
      </c>
      <c r="AH1307" s="293">
        <f t="shared" si="222"/>
        <v>0</v>
      </c>
      <c r="AI1307" s="294">
        <f t="shared" si="223"/>
        <v>0</v>
      </c>
      <c r="AJ1307" s="295">
        <f t="shared" si="224"/>
        <v>0</v>
      </c>
      <c r="AK1307" s="296">
        <f t="shared" si="225"/>
        <v>0</v>
      </c>
      <c r="AL1307" s="298">
        <f t="shared" si="226"/>
        <v>0</v>
      </c>
      <c r="AM1307" s="164"/>
      <c r="AN1307" s="402">
        <f t="shared" si="227"/>
        <v>1</v>
      </c>
      <c r="AO1307" s="370" t="str">
        <f>IF(AN1307=0,"",
IF(SUM($AN$1269:AN1307)=1,AP1307,
IF($AN$1389&gt;SUM($AN$1269:AN1307),_xlfn.CONCAT(", ",AP1307),
IF($AN$1389=SUM($AN$1269:AN1307),_xlfn.CONCAT(" y ",AP1307)))))</f>
        <v>, 39</v>
      </c>
      <c r="AP1307" s="156" t="s">
        <v>5137</v>
      </c>
      <c r="AQ1307" s="272">
        <f t="shared" si="228"/>
        <v>0</v>
      </c>
      <c r="AR1307" s="273" t="str">
        <f>IF(AQ1307=0,"",
IF(SUM(AQ1269:AQ1307)=1,AS1307,
IF(AQ1389&gt;SUM(AQ1269:AQ1307),_xlfn.CONCAT(", ",AS1307),
IF(AQ1389=SUM(AQ1269:AQ1307),_xlfn.CONCAT(" y ",AS1307)))))</f>
        <v/>
      </c>
      <c r="AS1307" s="156" t="s">
        <v>5137</v>
      </c>
    </row>
    <row r="1308" spans="1:45" ht="30" customHeight="1">
      <c r="A1308" s="57"/>
      <c r="B1308" s="26"/>
      <c r="C1308" s="165" t="s">
        <v>5138</v>
      </c>
      <c r="D1308" s="852" t="str">
        <f t="shared" si="220"/>
        <v>INSTITUTO TECNOLOGICO SUPERIOR DE ZONGOLICA</v>
      </c>
      <c r="E1308" s="853"/>
      <c r="F1308" s="853"/>
      <c r="G1308" s="853"/>
      <c r="H1308" s="853"/>
      <c r="I1308" s="853"/>
      <c r="J1308" s="853"/>
      <c r="K1308" s="853"/>
      <c r="L1308" s="854"/>
      <c r="M1308" s="890"/>
      <c r="N1308" s="891"/>
      <c r="O1308" s="890"/>
      <c r="P1308" s="891"/>
      <c r="Q1308" s="890"/>
      <c r="R1308" s="891"/>
      <c r="S1308" s="890"/>
      <c r="T1308" s="891"/>
      <c r="U1308" s="890"/>
      <c r="V1308" s="891"/>
      <c r="W1308" s="890"/>
      <c r="X1308" s="891"/>
      <c r="Y1308" s="890"/>
      <c r="Z1308" s="891"/>
      <c r="AA1308" s="890"/>
      <c r="AB1308" s="891"/>
      <c r="AC1308" s="890"/>
      <c r="AD1308" s="891"/>
      <c r="AE1308" s="164"/>
      <c r="AF1308" s="164"/>
      <c r="AG1308" s="199">
        <f t="shared" si="221"/>
        <v>1</v>
      </c>
      <c r="AH1308" s="293">
        <f t="shared" si="222"/>
        <v>0</v>
      </c>
      <c r="AI1308" s="294">
        <f t="shared" si="223"/>
        <v>0</v>
      </c>
      <c r="AJ1308" s="295">
        <f t="shared" si="224"/>
        <v>0</v>
      </c>
      <c r="AK1308" s="296">
        <f t="shared" si="225"/>
        <v>0</v>
      </c>
      <c r="AL1308" s="298">
        <f t="shared" si="226"/>
        <v>0</v>
      </c>
      <c r="AM1308" s="164"/>
      <c r="AN1308" s="402">
        <f t="shared" si="227"/>
        <v>1</v>
      </c>
      <c r="AO1308" s="370" t="str">
        <f>IF(AN1308=0,"",
IF(SUM($AN$1269:AN1308)=1,AP1308,
IF($AN$1389&gt;SUM($AN$1269:AN1308),_xlfn.CONCAT(", ",AP1308),
IF($AN$1389=SUM($AN$1269:AN1308),_xlfn.CONCAT(" y ",AP1308)))))</f>
        <v>, 40</v>
      </c>
      <c r="AP1308" s="156" t="s">
        <v>5139</v>
      </c>
      <c r="AQ1308" s="272">
        <f t="shared" si="228"/>
        <v>0</v>
      </c>
      <c r="AR1308" s="273" t="str">
        <f>IF(AQ1308=0,"",
IF(SUM(AQ1269:AQ1308)=1,AS1308,
IF(AQ1389&gt;SUM(AQ1269:AQ1308),_xlfn.CONCAT(", ",AS1308),
IF(AQ1389=SUM(AQ1269:AQ1308),_xlfn.CONCAT(" y ",AS1308)))))</f>
        <v/>
      </c>
      <c r="AS1308" s="156" t="s">
        <v>5139</v>
      </c>
    </row>
    <row r="1309" spans="1:45" ht="30" customHeight="1">
      <c r="A1309" s="57"/>
      <c r="B1309" s="26"/>
      <c r="C1309" s="165" t="s">
        <v>5140</v>
      </c>
      <c r="D1309" s="852" t="str">
        <f t="shared" si="220"/>
        <v>INSTITUTO TECNOLOGICO SUPERIOR DE NARANJOS</v>
      </c>
      <c r="E1309" s="853"/>
      <c r="F1309" s="853"/>
      <c r="G1309" s="853"/>
      <c r="H1309" s="853"/>
      <c r="I1309" s="853"/>
      <c r="J1309" s="853"/>
      <c r="K1309" s="853"/>
      <c r="L1309" s="854"/>
      <c r="M1309" s="890"/>
      <c r="N1309" s="891"/>
      <c r="O1309" s="890"/>
      <c r="P1309" s="891"/>
      <c r="Q1309" s="890"/>
      <c r="R1309" s="891"/>
      <c r="S1309" s="890"/>
      <c r="T1309" s="891"/>
      <c r="U1309" s="890"/>
      <c r="V1309" s="891"/>
      <c r="W1309" s="890"/>
      <c r="X1309" s="891"/>
      <c r="Y1309" s="890"/>
      <c r="Z1309" s="891"/>
      <c r="AA1309" s="890"/>
      <c r="AB1309" s="891"/>
      <c r="AC1309" s="890"/>
      <c r="AD1309" s="891"/>
      <c r="AE1309" s="164"/>
      <c r="AF1309" s="164"/>
      <c r="AG1309" s="199">
        <f t="shared" si="221"/>
        <v>1</v>
      </c>
      <c r="AH1309" s="293">
        <f t="shared" si="222"/>
        <v>0</v>
      </c>
      <c r="AI1309" s="294">
        <f t="shared" si="223"/>
        <v>0</v>
      </c>
      <c r="AJ1309" s="295">
        <f t="shared" si="224"/>
        <v>0</v>
      </c>
      <c r="AK1309" s="296">
        <f t="shared" si="225"/>
        <v>0</v>
      </c>
      <c r="AL1309" s="298">
        <f t="shared" si="226"/>
        <v>0</v>
      </c>
      <c r="AM1309" s="164"/>
      <c r="AN1309" s="402">
        <f t="shared" si="227"/>
        <v>1</v>
      </c>
      <c r="AO1309" s="370" t="str">
        <f>IF(AN1309=0,"",
IF(SUM($AN$1269:AN1309)=1,AP1309,
IF($AN$1389&gt;SUM($AN$1269:AN1309),_xlfn.CONCAT(", ",AP1309),
IF($AN$1389=SUM($AN$1269:AN1309),_xlfn.CONCAT(" y ",AP1309)))))</f>
        <v>, 41</v>
      </c>
      <c r="AP1309" s="156" t="s">
        <v>5141</v>
      </c>
      <c r="AQ1309" s="272">
        <f t="shared" si="228"/>
        <v>0</v>
      </c>
      <c r="AR1309" s="273" t="str">
        <f>IF(AQ1309=0,"",
IF(SUM(AQ1269:AQ1309)=1,AS1309,
IF(AQ1389&gt;SUM(AQ1269:AQ1309),_xlfn.CONCAT(", ",AS1309),
IF(AQ1389=SUM(AQ1269:AQ1309),_xlfn.CONCAT(" y ",AS1309)))))</f>
        <v/>
      </c>
      <c r="AS1309" s="156" t="s">
        <v>5141</v>
      </c>
    </row>
    <row r="1310" spans="1:45" ht="30" customHeight="1">
      <c r="A1310" s="57"/>
      <c r="B1310" s="26"/>
      <c r="C1310" s="165" t="s">
        <v>5142</v>
      </c>
      <c r="D1310" s="852" t="str">
        <f t="shared" si="220"/>
        <v>INSTITUTO TECNOLOGICO SUPERIOR DE CHICONTEPEC</v>
      </c>
      <c r="E1310" s="853"/>
      <c r="F1310" s="853"/>
      <c r="G1310" s="853"/>
      <c r="H1310" s="853"/>
      <c r="I1310" s="853"/>
      <c r="J1310" s="853"/>
      <c r="K1310" s="853"/>
      <c r="L1310" s="854"/>
      <c r="M1310" s="890"/>
      <c r="N1310" s="891"/>
      <c r="O1310" s="890"/>
      <c r="P1310" s="891"/>
      <c r="Q1310" s="890"/>
      <c r="R1310" s="891"/>
      <c r="S1310" s="890"/>
      <c r="T1310" s="891"/>
      <c r="U1310" s="890"/>
      <c r="V1310" s="891"/>
      <c r="W1310" s="890"/>
      <c r="X1310" s="891"/>
      <c r="Y1310" s="890"/>
      <c r="Z1310" s="891"/>
      <c r="AA1310" s="890"/>
      <c r="AB1310" s="891"/>
      <c r="AC1310" s="890"/>
      <c r="AD1310" s="891"/>
      <c r="AE1310" s="164"/>
      <c r="AF1310" s="164"/>
      <c r="AG1310" s="199">
        <f t="shared" si="221"/>
        <v>1</v>
      </c>
      <c r="AH1310" s="293">
        <f t="shared" si="222"/>
        <v>0</v>
      </c>
      <c r="AI1310" s="294">
        <f t="shared" si="223"/>
        <v>0</v>
      </c>
      <c r="AJ1310" s="295">
        <f t="shared" si="224"/>
        <v>0</v>
      </c>
      <c r="AK1310" s="296">
        <f t="shared" si="225"/>
        <v>0</v>
      </c>
      <c r="AL1310" s="298">
        <f t="shared" si="226"/>
        <v>0</v>
      </c>
      <c r="AM1310" s="164"/>
      <c r="AN1310" s="402">
        <f t="shared" si="227"/>
        <v>1</v>
      </c>
      <c r="AO1310" s="370" t="str">
        <f>IF(AN1310=0,"",
IF(SUM($AN$1269:AN1310)=1,AP1310,
IF($AN$1389&gt;SUM($AN$1269:AN1310),_xlfn.CONCAT(", ",AP1310),
IF($AN$1389=SUM($AN$1269:AN1310),_xlfn.CONCAT(" y ",AP1310)))))</f>
        <v>, 42</v>
      </c>
      <c r="AP1310" s="156" t="s">
        <v>5143</v>
      </c>
      <c r="AQ1310" s="272">
        <f t="shared" si="228"/>
        <v>0</v>
      </c>
      <c r="AR1310" s="273" t="str">
        <f>IF(AQ1310=0,"",
IF(SUM(AQ1269:AQ1310)=1,AS1310,
IF(AQ1389&gt;SUM(AQ1269:AQ1310),_xlfn.CONCAT(", ",AS1310),
IF(AQ1389=SUM(AQ1269:AQ1310),_xlfn.CONCAT(" y ",AS1310)))))</f>
        <v/>
      </c>
      <c r="AS1310" s="156" t="s">
        <v>5143</v>
      </c>
    </row>
    <row r="1311" spans="1:45" ht="30" customHeight="1">
      <c r="A1311" s="57"/>
      <c r="B1311" s="26"/>
      <c r="C1311" s="165" t="s">
        <v>5144</v>
      </c>
      <c r="D1311" s="852" t="str">
        <f t="shared" si="220"/>
        <v>INSTITUTO TECNOLOGICO SUPERIOR DE MARTINEZ DE LA TORRE</v>
      </c>
      <c r="E1311" s="853"/>
      <c r="F1311" s="853"/>
      <c r="G1311" s="853"/>
      <c r="H1311" s="853"/>
      <c r="I1311" s="853"/>
      <c r="J1311" s="853"/>
      <c r="K1311" s="853"/>
      <c r="L1311" s="854"/>
      <c r="M1311" s="890"/>
      <c r="N1311" s="891"/>
      <c r="O1311" s="890"/>
      <c r="P1311" s="891"/>
      <c r="Q1311" s="890"/>
      <c r="R1311" s="891"/>
      <c r="S1311" s="890"/>
      <c r="T1311" s="891"/>
      <c r="U1311" s="890"/>
      <c r="V1311" s="891"/>
      <c r="W1311" s="890"/>
      <c r="X1311" s="891"/>
      <c r="Y1311" s="890"/>
      <c r="Z1311" s="891"/>
      <c r="AA1311" s="890"/>
      <c r="AB1311" s="891"/>
      <c r="AC1311" s="890"/>
      <c r="AD1311" s="891"/>
      <c r="AE1311" s="164"/>
      <c r="AF1311" s="164"/>
      <c r="AG1311" s="199">
        <f t="shared" si="221"/>
        <v>1</v>
      </c>
      <c r="AH1311" s="293">
        <f t="shared" si="222"/>
        <v>0</v>
      </c>
      <c r="AI1311" s="294">
        <f t="shared" si="223"/>
        <v>0</v>
      </c>
      <c r="AJ1311" s="295">
        <f t="shared" si="224"/>
        <v>0</v>
      </c>
      <c r="AK1311" s="296">
        <f t="shared" si="225"/>
        <v>0</v>
      </c>
      <c r="AL1311" s="298">
        <f t="shared" si="226"/>
        <v>0</v>
      </c>
      <c r="AM1311" s="164"/>
      <c r="AN1311" s="402">
        <f t="shared" si="227"/>
        <v>1</v>
      </c>
      <c r="AO1311" s="370" t="str">
        <f>IF(AN1311=0,"",
IF(SUM($AN$1269:AN1311)=1,AP1311,
IF($AN$1389&gt;SUM($AN$1269:AN1311),_xlfn.CONCAT(", ",AP1311),
IF($AN$1389=SUM($AN$1269:AN1311),_xlfn.CONCAT(" y ",AP1311)))))</f>
        <v>, 43</v>
      </c>
      <c r="AP1311" s="156" t="s">
        <v>5145</v>
      </c>
      <c r="AQ1311" s="272">
        <f t="shared" si="228"/>
        <v>0</v>
      </c>
      <c r="AR1311" s="273" t="str">
        <f>IF(AQ1311=0,"",
IF(SUM(AQ1269:AQ1311)=1,AS1311,
IF(AQ1389&gt;SUM(AQ1269:AQ1311),_xlfn.CONCAT(", ",AS1311),
IF(AQ1389=SUM(AQ1269:AQ1311),_xlfn.CONCAT(" y ",AS1311)))))</f>
        <v/>
      </c>
      <c r="AS1311" s="156" t="s">
        <v>5145</v>
      </c>
    </row>
    <row r="1312" spans="1:45" ht="30" customHeight="1">
      <c r="A1312" s="57"/>
      <c r="B1312" s="26"/>
      <c r="C1312" s="165" t="s">
        <v>5146</v>
      </c>
      <c r="D1312" s="852" t="str">
        <f t="shared" si="220"/>
        <v>INSTITUTO TECNOLOGICO SUPERIOR DE JESUS CARRANZA</v>
      </c>
      <c r="E1312" s="853"/>
      <c r="F1312" s="853"/>
      <c r="G1312" s="853"/>
      <c r="H1312" s="853"/>
      <c r="I1312" s="853"/>
      <c r="J1312" s="853"/>
      <c r="K1312" s="853"/>
      <c r="L1312" s="854"/>
      <c r="M1312" s="890"/>
      <c r="N1312" s="891"/>
      <c r="O1312" s="890"/>
      <c r="P1312" s="891"/>
      <c r="Q1312" s="890"/>
      <c r="R1312" s="891"/>
      <c r="S1312" s="890"/>
      <c r="T1312" s="891"/>
      <c r="U1312" s="890"/>
      <c r="V1312" s="891"/>
      <c r="W1312" s="890"/>
      <c r="X1312" s="891"/>
      <c r="Y1312" s="890"/>
      <c r="Z1312" s="891"/>
      <c r="AA1312" s="890"/>
      <c r="AB1312" s="891"/>
      <c r="AC1312" s="890"/>
      <c r="AD1312" s="891"/>
      <c r="AE1312" s="164"/>
      <c r="AF1312" s="164"/>
      <c r="AG1312" s="199">
        <f t="shared" si="221"/>
        <v>1</v>
      </c>
      <c r="AH1312" s="293">
        <f t="shared" si="222"/>
        <v>0</v>
      </c>
      <c r="AI1312" s="294">
        <f t="shared" si="223"/>
        <v>0</v>
      </c>
      <c r="AJ1312" s="295">
        <f t="shared" si="224"/>
        <v>0</v>
      </c>
      <c r="AK1312" s="296">
        <f t="shared" si="225"/>
        <v>0</v>
      </c>
      <c r="AL1312" s="298">
        <f t="shared" si="226"/>
        <v>0</v>
      </c>
      <c r="AM1312" s="164"/>
      <c r="AN1312" s="402">
        <f t="shared" si="227"/>
        <v>1</v>
      </c>
      <c r="AO1312" s="370" t="str">
        <f>IF(AN1312=0,"",
IF(SUM($AN$1269:AN1312)=1,AP1312,
IF($AN$1389&gt;SUM($AN$1269:AN1312),_xlfn.CONCAT(", ",AP1312),
IF($AN$1389=SUM($AN$1269:AN1312),_xlfn.CONCAT(" y ",AP1312)))))</f>
        <v>, 44</v>
      </c>
      <c r="AP1312" s="156" t="s">
        <v>5147</v>
      </c>
      <c r="AQ1312" s="272">
        <f t="shared" si="228"/>
        <v>0</v>
      </c>
      <c r="AR1312" s="273" t="str">
        <f>IF(AQ1312=0,"",
IF(SUM(AQ1269:AQ1312)=1,AS1312,
IF(AQ1389&gt;SUM(AQ1269:AQ1312),_xlfn.CONCAT(", ",AS1312),
IF(AQ1389=SUM(AQ1269:AQ1312),_xlfn.CONCAT(" y ",AS1312)))))</f>
        <v/>
      </c>
      <c r="AS1312" s="156" t="s">
        <v>5147</v>
      </c>
    </row>
    <row r="1313" spans="1:45" ht="30" customHeight="1">
      <c r="A1313" s="57"/>
      <c r="B1313" s="26"/>
      <c r="C1313" s="165" t="s">
        <v>5148</v>
      </c>
      <c r="D1313" s="852" t="str">
        <f t="shared" si="220"/>
        <v>INSTITUTO TECNOLOGICO SUPERIOR DE RODRIGUEZ CLARA</v>
      </c>
      <c r="E1313" s="853"/>
      <c r="F1313" s="853"/>
      <c r="G1313" s="853"/>
      <c r="H1313" s="853"/>
      <c r="I1313" s="853"/>
      <c r="J1313" s="853"/>
      <c r="K1313" s="853"/>
      <c r="L1313" s="854"/>
      <c r="M1313" s="890"/>
      <c r="N1313" s="891"/>
      <c r="O1313" s="890"/>
      <c r="P1313" s="891"/>
      <c r="Q1313" s="890"/>
      <c r="R1313" s="891"/>
      <c r="S1313" s="890"/>
      <c r="T1313" s="891"/>
      <c r="U1313" s="890"/>
      <c r="V1313" s="891"/>
      <c r="W1313" s="890"/>
      <c r="X1313" s="891"/>
      <c r="Y1313" s="890"/>
      <c r="Z1313" s="891"/>
      <c r="AA1313" s="890"/>
      <c r="AB1313" s="891"/>
      <c r="AC1313" s="890"/>
      <c r="AD1313" s="891"/>
      <c r="AE1313" s="164"/>
      <c r="AF1313" s="164"/>
      <c r="AG1313" s="199">
        <f t="shared" si="221"/>
        <v>1</v>
      </c>
      <c r="AH1313" s="293">
        <f t="shared" si="222"/>
        <v>0</v>
      </c>
      <c r="AI1313" s="294">
        <f t="shared" si="223"/>
        <v>0</v>
      </c>
      <c r="AJ1313" s="295">
        <f t="shared" si="224"/>
        <v>0</v>
      </c>
      <c r="AK1313" s="296">
        <f t="shared" si="225"/>
        <v>0</v>
      </c>
      <c r="AL1313" s="298">
        <f t="shared" si="226"/>
        <v>0</v>
      </c>
      <c r="AM1313" s="164"/>
      <c r="AN1313" s="402">
        <f t="shared" si="227"/>
        <v>1</v>
      </c>
      <c r="AO1313" s="370" t="str">
        <f>IF(AN1313=0,"",
IF(SUM($AN$1269:AN1313)=1,AP1313,
IF($AN$1389&gt;SUM($AN$1269:AN1313),_xlfn.CONCAT(", ",AP1313),
IF($AN$1389=SUM($AN$1269:AN1313),_xlfn.CONCAT(" y ",AP1313)))))</f>
        <v>, 45</v>
      </c>
      <c r="AP1313" s="156" t="s">
        <v>5149</v>
      </c>
      <c r="AQ1313" s="272">
        <f t="shared" si="228"/>
        <v>0</v>
      </c>
      <c r="AR1313" s="273" t="str">
        <f>IF(AQ1313=0,"",
IF(SUM(AQ1269:AQ1313)=1,AS1313,
IF(AQ1389&gt;SUM(AQ1269:AQ1313),_xlfn.CONCAT(", ",AS1313),
IF(AQ1389=SUM(AQ1269:AQ1313),_xlfn.CONCAT(" y ",AS1313)))))</f>
        <v/>
      </c>
      <c r="AS1313" s="156" t="s">
        <v>5149</v>
      </c>
    </row>
    <row r="1314" spans="1:45" ht="30" customHeight="1">
      <c r="A1314" s="57"/>
      <c r="B1314" s="26"/>
      <c r="C1314" s="165" t="s">
        <v>5150</v>
      </c>
      <c r="D1314" s="852" t="str">
        <f t="shared" si="220"/>
        <v>INSTITUTO VERACRUZANO DE EDUCACION PARA LOS ADULTOS</v>
      </c>
      <c r="E1314" s="853"/>
      <c r="F1314" s="853"/>
      <c r="G1314" s="853"/>
      <c r="H1314" s="853"/>
      <c r="I1314" s="853"/>
      <c r="J1314" s="853"/>
      <c r="K1314" s="853"/>
      <c r="L1314" s="854"/>
      <c r="M1314" s="890"/>
      <c r="N1314" s="891"/>
      <c r="O1314" s="890"/>
      <c r="P1314" s="891"/>
      <c r="Q1314" s="890"/>
      <c r="R1314" s="891"/>
      <c r="S1314" s="890"/>
      <c r="T1314" s="891"/>
      <c r="U1314" s="890"/>
      <c r="V1314" s="891"/>
      <c r="W1314" s="890"/>
      <c r="X1314" s="891"/>
      <c r="Y1314" s="890"/>
      <c r="Z1314" s="891"/>
      <c r="AA1314" s="890"/>
      <c r="AB1314" s="891"/>
      <c r="AC1314" s="890"/>
      <c r="AD1314" s="891"/>
      <c r="AE1314" s="164"/>
      <c r="AF1314" s="164"/>
      <c r="AG1314" s="199">
        <f t="shared" si="221"/>
        <v>1</v>
      </c>
      <c r="AH1314" s="293">
        <f t="shared" si="222"/>
        <v>0</v>
      </c>
      <c r="AI1314" s="294">
        <f t="shared" si="223"/>
        <v>0</v>
      </c>
      <c r="AJ1314" s="295">
        <f t="shared" si="224"/>
        <v>0</v>
      </c>
      <c r="AK1314" s="296">
        <f t="shared" si="225"/>
        <v>0</v>
      </c>
      <c r="AL1314" s="298">
        <f t="shared" si="226"/>
        <v>0</v>
      </c>
      <c r="AM1314" s="164"/>
      <c r="AN1314" s="402">
        <f t="shared" si="227"/>
        <v>1</v>
      </c>
      <c r="AO1314" s="370" t="str">
        <f>IF(AN1314=0,"",
IF(SUM($AN$1269:AN1314)=1,AP1314,
IF($AN$1389&gt;SUM($AN$1269:AN1314),_xlfn.CONCAT(", ",AP1314),
IF($AN$1389=SUM($AN$1269:AN1314),_xlfn.CONCAT(" y ",AP1314)))))</f>
        <v>, 46</v>
      </c>
      <c r="AP1314" s="156" t="s">
        <v>5151</v>
      </c>
      <c r="AQ1314" s="272">
        <f t="shared" si="228"/>
        <v>0</v>
      </c>
      <c r="AR1314" s="273" t="str">
        <f>IF(AQ1314=0,"",
IF(SUM(AQ1269:AQ1314)=1,AS1314,
IF(AQ1389&gt;SUM(AQ1269:AQ1314),_xlfn.CONCAT(", ",AS1314),
IF(AQ1389=SUM(AQ1269:AQ1314),_xlfn.CONCAT(" y ",AS1314)))))</f>
        <v/>
      </c>
      <c r="AS1314" s="156" t="s">
        <v>5151</v>
      </c>
    </row>
    <row r="1315" spans="1:45" ht="30" customHeight="1">
      <c r="A1315" s="57"/>
      <c r="B1315" s="26"/>
      <c r="C1315" s="165" t="s">
        <v>5152</v>
      </c>
      <c r="D1315" s="852" t="str">
        <f t="shared" si="220"/>
        <v>COLEGIO NACIONAL DE EDUCACION PROFESIONAL TECNICA</v>
      </c>
      <c r="E1315" s="853"/>
      <c r="F1315" s="853"/>
      <c r="G1315" s="853"/>
      <c r="H1315" s="853"/>
      <c r="I1315" s="853"/>
      <c r="J1315" s="853"/>
      <c r="K1315" s="853"/>
      <c r="L1315" s="854"/>
      <c r="M1315" s="890"/>
      <c r="N1315" s="891"/>
      <c r="O1315" s="890"/>
      <c r="P1315" s="891"/>
      <c r="Q1315" s="890"/>
      <c r="R1315" s="891"/>
      <c r="S1315" s="890"/>
      <c r="T1315" s="891"/>
      <c r="U1315" s="890"/>
      <c r="V1315" s="891"/>
      <c r="W1315" s="890"/>
      <c r="X1315" s="891"/>
      <c r="Y1315" s="890"/>
      <c r="Z1315" s="891"/>
      <c r="AA1315" s="890"/>
      <c r="AB1315" s="891"/>
      <c r="AC1315" s="890"/>
      <c r="AD1315" s="891"/>
      <c r="AE1315" s="164"/>
      <c r="AF1315" s="164"/>
      <c r="AG1315" s="199">
        <f t="shared" si="221"/>
        <v>1</v>
      </c>
      <c r="AH1315" s="293">
        <f t="shared" si="222"/>
        <v>0</v>
      </c>
      <c r="AI1315" s="294">
        <f t="shared" si="223"/>
        <v>0</v>
      </c>
      <c r="AJ1315" s="295">
        <f t="shared" si="224"/>
        <v>0</v>
      </c>
      <c r="AK1315" s="296">
        <f t="shared" si="225"/>
        <v>0</v>
      </c>
      <c r="AL1315" s="298">
        <f t="shared" si="226"/>
        <v>0</v>
      </c>
      <c r="AM1315" s="164"/>
      <c r="AN1315" s="402">
        <f t="shared" si="227"/>
        <v>1</v>
      </c>
      <c r="AO1315" s="370" t="str">
        <f>IF(AN1315=0,"",
IF(SUM($AN$1269:AN1315)=1,AP1315,
IF($AN$1389&gt;SUM($AN$1269:AN1315),_xlfn.CONCAT(", ",AP1315),
IF($AN$1389=SUM($AN$1269:AN1315),_xlfn.CONCAT(" y ",AP1315)))))</f>
        <v>, 47</v>
      </c>
      <c r="AP1315" s="156" t="s">
        <v>5153</v>
      </c>
      <c r="AQ1315" s="272">
        <f t="shared" si="228"/>
        <v>0</v>
      </c>
      <c r="AR1315" s="273" t="str">
        <f>IF(AQ1315=0,"",
IF(SUM(AQ1269:AQ1315)=1,AS1315,
IF(AQ1389&gt;SUM(AQ1269:AQ1315),_xlfn.CONCAT(", ",AS1315),
IF(AQ1389=SUM(AQ1269:AQ1315),_xlfn.CONCAT(" y ",AS1315)))))</f>
        <v/>
      </c>
      <c r="AS1315" s="156" t="s">
        <v>5153</v>
      </c>
    </row>
    <row r="1316" spans="1:45" ht="30" customHeight="1">
      <c r="A1316" s="57"/>
      <c r="B1316" s="26"/>
      <c r="C1316" s="165" t="s">
        <v>5154</v>
      </c>
      <c r="D1316" s="852" t="str">
        <f t="shared" si="220"/>
        <v>UNIVERSIDAD TECNOLOGICA DEL SURESTE</v>
      </c>
      <c r="E1316" s="853"/>
      <c r="F1316" s="853"/>
      <c r="G1316" s="853"/>
      <c r="H1316" s="853"/>
      <c r="I1316" s="853"/>
      <c r="J1316" s="853"/>
      <c r="K1316" s="853"/>
      <c r="L1316" s="854"/>
      <c r="M1316" s="890"/>
      <c r="N1316" s="891"/>
      <c r="O1316" s="890"/>
      <c r="P1316" s="891"/>
      <c r="Q1316" s="890"/>
      <c r="R1316" s="891"/>
      <c r="S1316" s="890"/>
      <c r="T1316" s="891"/>
      <c r="U1316" s="890"/>
      <c r="V1316" s="891"/>
      <c r="W1316" s="890"/>
      <c r="X1316" s="891"/>
      <c r="Y1316" s="890"/>
      <c r="Z1316" s="891"/>
      <c r="AA1316" s="890"/>
      <c r="AB1316" s="891"/>
      <c r="AC1316" s="890"/>
      <c r="AD1316" s="891"/>
      <c r="AE1316" s="164"/>
      <c r="AF1316" s="164"/>
      <c r="AG1316" s="199">
        <f t="shared" si="221"/>
        <v>1</v>
      </c>
      <c r="AH1316" s="293">
        <f t="shared" si="222"/>
        <v>0</v>
      </c>
      <c r="AI1316" s="294">
        <f t="shared" si="223"/>
        <v>0</v>
      </c>
      <c r="AJ1316" s="295">
        <f t="shared" si="224"/>
        <v>0</v>
      </c>
      <c r="AK1316" s="296">
        <f t="shared" si="225"/>
        <v>0</v>
      </c>
      <c r="AL1316" s="298">
        <f t="shared" si="226"/>
        <v>0</v>
      </c>
      <c r="AM1316" s="164"/>
      <c r="AN1316" s="402">
        <f t="shared" si="227"/>
        <v>1</v>
      </c>
      <c r="AO1316" s="370" t="str">
        <f>IF(AN1316=0,"",
IF(SUM($AN$1269:AN1316)=1,AP1316,
IF($AN$1389&gt;SUM($AN$1269:AN1316),_xlfn.CONCAT(", ",AP1316),
IF($AN$1389=SUM($AN$1269:AN1316),_xlfn.CONCAT(" y ",AP1316)))))</f>
        <v>, 48</v>
      </c>
      <c r="AP1316" s="156" t="s">
        <v>5155</v>
      </c>
      <c r="AQ1316" s="272">
        <f t="shared" si="228"/>
        <v>0</v>
      </c>
      <c r="AR1316" s="273" t="str">
        <f>IF(AQ1316=0,"",
IF(SUM(AQ1269:AQ1316)=1,AS1316,
IF(AQ1389&gt;SUM(AQ1269:AQ1316),_xlfn.CONCAT(", ",AS1316),
IF(AQ1389=SUM(AQ1269:AQ1316),_xlfn.CONCAT(" y ",AS1316)))))</f>
        <v/>
      </c>
      <c r="AS1316" s="156" t="s">
        <v>5155</v>
      </c>
    </row>
    <row r="1317" spans="1:45" ht="30" customHeight="1">
      <c r="A1317" s="57"/>
      <c r="B1317" s="26"/>
      <c r="C1317" s="165" t="s">
        <v>5156</v>
      </c>
      <c r="D1317" s="852" t="str">
        <f t="shared" si="220"/>
        <v>UNIVERSIDAD TECNOLOGICA DEL CENTRO</v>
      </c>
      <c r="E1317" s="853"/>
      <c r="F1317" s="853"/>
      <c r="G1317" s="853"/>
      <c r="H1317" s="853"/>
      <c r="I1317" s="853"/>
      <c r="J1317" s="853"/>
      <c r="K1317" s="853"/>
      <c r="L1317" s="854"/>
      <c r="M1317" s="890"/>
      <c r="N1317" s="891"/>
      <c r="O1317" s="890"/>
      <c r="P1317" s="891"/>
      <c r="Q1317" s="890"/>
      <c r="R1317" s="891"/>
      <c r="S1317" s="890"/>
      <c r="T1317" s="891"/>
      <c r="U1317" s="890"/>
      <c r="V1317" s="891"/>
      <c r="W1317" s="890"/>
      <c r="X1317" s="891"/>
      <c r="Y1317" s="890"/>
      <c r="Z1317" s="891"/>
      <c r="AA1317" s="890"/>
      <c r="AB1317" s="891"/>
      <c r="AC1317" s="890"/>
      <c r="AD1317" s="891"/>
      <c r="AE1317" s="164"/>
      <c r="AF1317" s="164"/>
      <c r="AG1317" s="199">
        <f t="shared" si="221"/>
        <v>1</v>
      </c>
      <c r="AH1317" s="293">
        <f t="shared" si="222"/>
        <v>0</v>
      </c>
      <c r="AI1317" s="294">
        <f t="shared" si="223"/>
        <v>0</v>
      </c>
      <c r="AJ1317" s="295">
        <f t="shared" si="224"/>
        <v>0</v>
      </c>
      <c r="AK1317" s="296">
        <f t="shared" si="225"/>
        <v>0</v>
      </c>
      <c r="AL1317" s="298">
        <f t="shared" si="226"/>
        <v>0</v>
      </c>
      <c r="AM1317" s="164"/>
      <c r="AN1317" s="402">
        <f t="shared" si="227"/>
        <v>1</v>
      </c>
      <c r="AO1317" s="370" t="str">
        <f>IF(AN1317=0,"",
IF(SUM($AN$1269:AN1317)=1,AP1317,
IF($AN$1389&gt;SUM($AN$1269:AN1317),_xlfn.CONCAT(", ",AP1317),
IF($AN$1389=SUM($AN$1269:AN1317),_xlfn.CONCAT(" y ",AP1317)))))</f>
        <v>, 49</v>
      </c>
      <c r="AP1317" s="156" t="s">
        <v>5157</v>
      </c>
      <c r="AQ1317" s="272">
        <f t="shared" si="228"/>
        <v>0</v>
      </c>
      <c r="AR1317" s="273" t="str">
        <f>IF(AQ1317=0,"",
IF(SUM(AQ1269:AQ1317)=1,AS1317,
IF(AQ1389&gt;SUM(AQ1269:AQ1317),_xlfn.CONCAT(", ",AS1317),
IF(AQ1389=SUM(AQ1269:AQ1317),_xlfn.CONCAT(" y ",AS1317)))))</f>
        <v/>
      </c>
      <c r="AS1317" s="156" t="s">
        <v>5157</v>
      </c>
    </row>
    <row r="1318" spans="1:45" ht="30" customHeight="1">
      <c r="A1318" s="57"/>
      <c r="B1318" s="26"/>
      <c r="C1318" s="165" t="s">
        <v>5158</v>
      </c>
      <c r="D1318" s="852" t="str">
        <f t="shared" si="220"/>
        <v>UNIVERSIDAD TECNOLOGICA DE GUTIERREZ ZAMORA</v>
      </c>
      <c r="E1318" s="853"/>
      <c r="F1318" s="853"/>
      <c r="G1318" s="853"/>
      <c r="H1318" s="853"/>
      <c r="I1318" s="853"/>
      <c r="J1318" s="853"/>
      <c r="K1318" s="853"/>
      <c r="L1318" s="854"/>
      <c r="M1318" s="890"/>
      <c r="N1318" s="891"/>
      <c r="O1318" s="890"/>
      <c r="P1318" s="891"/>
      <c r="Q1318" s="890"/>
      <c r="R1318" s="891"/>
      <c r="S1318" s="890"/>
      <c r="T1318" s="891"/>
      <c r="U1318" s="890"/>
      <c r="V1318" s="891"/>
      <c r="W1318" s="890"/>
      <c r="X1318" s="891"/>
      <c r="Y1318" s="890"/>
      <c r="Z1318" s="891"/>
      <c r="AA1318" s="890"/>
      <c r="AB1318" s="891"/>
      <c r="AC1318" s="890"/>
      <c r="AD1318" s="891"/>
      <c r="AE1318" s="164"/>
      <c r="AF1318" s="164"/>
      <c r="AG1318" s="199">
        <f t="shared" si="221"/>
        <v>1</v>
      </c>
      <c r="AH1318" s="293">
        <f t="shared" si="222"/>
        <v>0</v>
      </c>
      <c r="AI1318" s="294">
        <f t="shared" si="223"/>
        <v>0</v>
      </c>
      <c r="AJ1318" s="295">
        <f t="shared" si="224"/>
        <v>0</v>
      </c>
      <c r="AK1318" s="296">
        <f t="shared" si="225"/>
        <v>0</v>
      </c>
      <c r="AL1318" s="298">
        <f t="shared" si="226"/>
        <v>0</v>
      </c>
      <c r="AM1318" s="164"/>
      <c r="AN1318" s="402">
        <f t="shared" si="227"/>
        <v>1</v>
      </c>
      <c r="AO1318" s="370" t="str">
        <f>IF(AN1318=0,"",
IF(SUM($AN$1269:AN1318)=1,AP1318,
IF($AN$1389&gt;SUM($AN$1269:AN1318),_xlfn.CONCAT(", ",AP1318),
IF($AN$1389=SUM($AN$1269:AN1318),_xlfn.CONCAT(" y ",AP1318)))))</f>
        <v>, 50</v>
      </c>
      <c r="AP1318" s="156" t="s">
        <v>5159</v>
      </c>
      <c r="AQ1318" s="272">
        <f t="shared" si="228"/>
        <v>0</v>
      </c>
      <c r="AR1318" s="273" t="str">
        <f>IF(AQ1318=0,"",
IF(SUM(AQ1269:AQ1318)=1,AS1318,
IF(AQ1389&gt;SUM(AQ1269:AQ1318),_xlfn.CONCAT(", ",AS1318),
IF(AQ1389=SUM(AQ1269:AQ1318),_xlfn.CONCAT(" y ",AS1318)))))</f>
        <v/>
      </c>
      <c r="AS1318" s="156" t="s">
        <v>5159</v>
      </c>
    </row>
    <row r="1319" spans="1:45" ht="45" customHeight="1">
      <c r="A1319" s="57"/>
      <c r="B1319" s="26"/>
      <c r="C1319" s="165" t="s">
        <v>5160</v>
      </c>
      <c r="D1319" s="852" t="str">
        <f t="shared" si="220"/>
        <v>CONSEJO VERACRUZANO DE INVESTIGACION CIENTIFICA Y DESARROLLO TECNOLOGICO</v>
      </c>
      <c r="E1319" s="853"/>
      <c r="F1319" s="853"/>
      <c r="G1319" s="853"/>
      <c r="H1319" s="853"/>
      <c r="I1319" s="853"/>
      <c r="J1319" s="853"/>
      <c r="K1319" s="853"/>
      <c r="L1319" s="854"/>
      <c r="M1319" s="890"/>
      <c r="N1319" s="891"/>
      <c r="O1319" s="890"/>
      <c r="P1319" s="891"/>
      <c r="Q1319" s="890"/>
      <c r="R1319" s="891"/>
      <c r="S1319" s="890"/>
      <c r="T1319" s="891"/>
      <c r="U1319" s="890"/>
      <c r="V1319" s="891"/>
      <c r="W1319" s="890"/>
      <c r="X1319" s="891"/>
      <c r="Y1319" s="890"/>
      <c r="Z1319" s="891"/>
      <c r="AA1319" s="890"/>
      <c r="AB1319" s="891"/>
      <c r="AC1319" s="890"/>
      <c r="AD1319" s="891"/>
      <c r="AE1319" s="164"/>
      <c r="AF1319" s="164"/>
      <c r="AG1319" s="199">
        <f t="shared" si="221"/>
        <v>1</v>
      </c>
      <c r="AH1319" s="293">
        <f t="shared" si="222"/>
        <v>0</v>
      </c>
      <c r="AI1319" s="294">
        <f t="shared" si="223"/>
        <v>0</v>
      </c>
      <c r="AJ1319" s="295">
        <f t="shared" si="224"/>
        <v>0</v>
      </c>
      <c r="AK1319" s="296">
        <f t="shared" si="225"/>
        <v>0</v>
      </c>
      <c r="AL1319" s="298">
        <f t="shared" si="226"/>
        <v>0</v>
      </c>
      <c r="AM1319" s="164"/>
      <c r="AN1319" s="402">
        <f t="shared" si="227"/>
        <v>1</v>
      </c>
      <c r="AO1319" s="370" t="str">
        <f>IF(AN1319=0,"",
IF(SUM($AN$1269:AN1319)=1,AP1319,
IF($AN$1389&gt;SUM($AN$1269:AN1319),_xlfn.CONCAT(", ",AP1319),
IF($AN$1389=SUM($AN$1269:AN1319),_xlfn.CONCAT(" y ",AP1319)))))</f>
        <v>, 51</v>
      </c>
      <c r="AP1319" s="156" t="s">
        <v>5161</v>
      </c>
      <c r="AQ1319" s="272">
        <f t="shared" si="228"/>
        <v>0</v>
      </c>
      <c r="AR1319" s="273" t="str">
        <f>IF(AQ1319=0,"",
IF(SUM(AQ1269:AQ1319)=1,AS1319,
IF(AQ1389&gt;SUM(AQ1269:AQ1319),_xlfn.CONCAT(", ",AS1319),
IF(AQ1389=SUM(AQ1269:AQ1319),_xlfn.CONCAT(" y ",AS1319)))))</f>
        <v/>
      </c>
      <c r="AS1319" s="156" t="s">
        <v>5161</v>
      </c>
    </row>
    <row r="1320" spans="1:45" ht="30" customHeight="1">
      <c r="A1320" s="57"/>
      <c r="B1320" s="26"/>
      <c r="C1320" s="165" t="s">
        <v>5162</v>
      </c>
      <c r="D1320" s="852" t="str">
        <f t="shared" si="220"/>
        <v>COLEGIO DE ESTUDIOS CIENTIFICOS Y TECNOLOGICOS</v>
      </c>
      <c r="E1320" s="853"/>
      <c r="F1320" s="853"/>
      <c r="G1320" s="853"/>
      <c r="H1320" s="853"/>
      <c r="I1320" s="853"/>
      <c r="J1320" s="853"/>
      <c r="K1320" s="853"/>
      <c r="L1320" s="854"/>
      <c r="M1320" s="890"/>
      <c r="N1320" s="891"/>
      <c r="O1320" s="890"/>
      <c r="P1320" s="891"/>
      <c r="Q1320" s="890"/>
      <c r="R1320" s="891"/>
      <c r="S1320" s="890"/>
      <c r="T1320" s="891"/>
      <c r="U1320" s="890"/>
      <c r="V1320" s="891"/>
      <c r="W1320" s="890"/>
      <c r="X1320" s="891"/>
      <c r="Y1320" s="890"/>
      <c r="Z1320" s="891"/>
      <c r="AA1320" s="890"/>
      <c r="AB1320" s="891"/>
      <c r="AC1320" s="890"/>
      <c r="AD1320" s="891"/>
      <c r="AE1320" s="164"/>
      <c r="AF1320" s="164"/>
      <c r="AG1320" s="199">
        <f t="shared" si="221"/>
        <v>1</v>
      </c>
      <c r="AH1320" s="293">
        <f t="shared" si="222"/>
        <v>0</v>
      </c>
      <c r="AI1320" s="294">
        <f t="shared" si="223"/>
        <v>0</v>
      </c>
      <c r="AJ1320" s="295">
        <f t="shared" si="224"/>
        <v>0</v>
      </c>
      <c r="AK1320" s="296">
        <f t="shared" si="225"/>
        <v>0</v>
      </c>
      <c r="AL1320" s="298">
        <f t="shared" si="226"/>
        <v>0</v>
      </c>
      <c r="AM1320" s="164"/>
      <c r="AN1320" s="402">
        <f t="shared" si="227"/>
        <v>1</v>
      </c>
      <c r="AO1320" s="370" t="str">
        <f>IF(AN1320=0,"",
IF(SUM($AN$1269:AN1320)=1,AP1320,
IF($AN$1389&gt;SUM($AN$1269:AN1320),_xlfn.CONCAT(", ",AP1320),
IF($AN$1389=SUM($AN$1269:AN1320),_xlfn.CONCAT(" y ",AP1320)))))</f>
        <v>, 52</v>
      </c>
      <c r="AP1320" s="156" t="s">
        <v>5163</v>
      </c>
      <c r="AQ1320" s="272">
        <f t="shared" si="228"/>
        <v>0</v>
      </c>
      <c r="AR1320" s="273" t="str">
        <f>IF(AQ1320=0,"",
IF(SUM(AQ1269:AQ1320)=1,AS1320,
IF(AQ1389&gt;SUM(AQ1269:AQ1320),_xlfn.CONCAT(", ",AS1320),
IF(AQ1389=SUM(AQ1269:AQ1320),_xlfn.CONCAT(" y ",AS1320)))))</f>
        <v/>
      </c>
      <c r="AS1320" s="156" t="s">
        <v>5163</v>
      </c>
    </row>
    <row r="1321" spans="1:45" ht="15" customHeight="1">
      <c r="A1321" s="57"/>
      <c r="B1321" s="26"/>
      <c r="C1321" s="165" t="s">
        <v>5164</v>
      </c>
      <c r="D1321" s="852" t="str">
        <f t="shared" si="220"/>
        <v>COLEGIO DE VERACRUZ</v>
      </c>
      <c r="E1321" s="853"/>
      <c r="F1321" s="853"/>
      <c r="G1321" s="853"/>
      <c r="H1321" s="853"/>
      <c r="I1321" s="853"/>
      <c r="J1321" s="853"/>
      <c r="K1321" s="853"/>
      <c r="L1321" s="854"/>
      <c r="M1321" s="890"/>
      <c r="N1321" s="891"/>
      <c r="O1321" s="890"/>
      <c r="P1321" s="891"/>
      <c r="Q1321" s="890"/>
      <c r="R1321" s="891"/>
      <c r="S1321" s="890"/>
      <c r="T1321" s="891"/>
      <c r="U1321" s="890"/>
      <c r="V1321" s="891"/>
      <c r="W1321" s="890"/>
      <c r="X1321" s="891"/>
      <c r="Y1321" s="890"/>
      <c r="Z1321" s="891"/>
      <c r="AA1321" s="890"/>
      <c r="AB1321" s="891"/>
      <c r="AC1321" s="890"/>
      <c r="AD1321" s="891"/>
      <c r="AE1321" s="164"/>
      <c r="AF1321" s="164"/>
      <c r="AG1321" s="199">
        <f t="shared" si="221"/>
        <v>1</v>
      </c>
      <c r="AH1321" s="293">
        <f t="shared" si="222"/>
        <v>0</v>
      </c>
      <c r="AI1321" s="294">
        <f t="shared" si="223"/>
        <v>0</v>
      </c>
      <c r="AJ1321" s="295">
        <f t="shared" si="224"/>
        <v>0</v>
      </c>
      <c r="AK1321" s="296">
        <f t="shared" si="225"/>
        <v>0</v>
      </c>
      <c r="AL1321" s="298">
        <f t="shared" si="226"/>
        <v>0</v>
      </c>
      <c r="AM1321" s="164"/>
      <c r="AN1321" s="402">
        <f t="shared" si="227"/>
        <v>1</v>
      </c>
      <c r="AO1321" s="370" t="str">
        <f>IF(AN1321=0,"",
IF(SUM($AN$1269:AN1321)=1,AP1321,
IF($AN$1389&gt;SUM($AN$1269:AN1321),_xlfn.CONCAT(", ",AP1321),
IF($AN$1389=SUM($AN$1269:AN1321),_xlfn.CONCAT(" y ",AP1321)))))</f>
        <v>, 53</v>
      </c>
      <c r="AP1321" s="156" t="s">
        <v>5165</v>
      </c>
      <c r="AQ1321" s="272">
        <f t="shared" si="228"/>
        <v>0</v>
      </c>
      <c r="AR1321" s="273" t="str">
        <f>IF(AQ1321=0,"",
IF(SUM(AQ1269:AQ1321)=1,AS1321,
IF(AQ1389&gt;SUM(AQ1269:AQ1321),_xlfn.CONCAT(", ",AS1321),
IF(AQ1389=SUM(AQ1269:AQ1321),_xlfn.CONCAT(" y ",AS1321)))))</f>
        <v/>
      </c>
      <c r="AS1321" s="156" t="s">
        <v>5165</v>
      </c>
    </row>
    <row r="1322" spans="1:45" ht="30" customHeight="1">
      <c r="A1322" s="57"/>
      <c r="B1322" s="26"/>
      <c r="C1322" s="165" t="s">
        <v>5166</v>
      </c>
      <c r="D1322" s="852" t="str">
        <f t="shared" si="220"/>
        <v>UNIVERSIDAD POLITECNICA DE HUATUSCO</v>
      </c>
      <c r="E1322" s="853"/>
      <c r="F1322" s="853"/>
      <c r="G1322" s="853"/>
      <c r="H1322" s="853"/>
      <c r="I1322" s="853"/>
      <c r="J1322" s="853"/>
      <c r="K1322" s="853"/>
      <c r="L1322" s="854"/>
      <c r="M1322" s="890"/>
      <c r="N1322" s="891"/>
      <c r="O1322" s="890"/>
      <c r="P1322" s="891"/>
      <c r="Q1322" s="890"/>
      <c r="R1322" s="891"/>
      <c r="S1322" s="890"/>
      <c r="T1322" s="891"/>
      <c r="U1322" s="890"/>
      <c r="V1322" s="891"/>
      <c r="W1322" s="890"/>
      <c r="X1322" s="891"/>
      <c r="Y1322" s="890"/>
      <c r="Z1322" s="891"/>
      <c r="AA1322" s="890"/>
      <c r="AB1322" s="891"/>
      <c r="AC1322" s="890"/>
      <c r="AD1322" s="891"/>
      <c r="AE1322" s="164"/>
      <c r="AF1322" s="164"/>
      <c r="AG1322" s="199">
        <f t="shared" si="221"/>
        <v>1</v>
      </c>
      <c r="AH1322" s="293">
        <f t="shared" si="222"/>
        <v>0</v>
      </c>
      <c r="AI1322" s="294">
        <f t="shared" si="223"/>
        <v>0</v>
      </c>
      <c r="AJ1322" s="295">
        <f t="shared" si="224"/>
        <v>0</v>
      </c>
      <c r="AK1322" s="296">
        <f t="shared" si="225"/>
        <v>0</v>
      </c>
      <c r="AL1322" s="298">
        <f t="shared" si="226"/>
        <v>0</v>
      </c>
      <c r="AM1322" s="164"/>
      <c r="AN1322" s="402">
        <f t="shared" si="227"/>
        <v>1</v>
      </c>
      <c r="AO1322" s="370" t="str">
        <f>IF(AN1322=0,"",
IF(SUM($AN$1269:AN1322)=1,AP1322,
IF($AN$1389&gt;SUM($AN$1269:AN1322),_xlfn.CONCAT(", ",AP1322),
IF($AN$1389=SUM($AN$1269:AN1322),_xlfn.CONCAT(" y ",AP1322)))))</f>
        <v>, 54</v>
      </c>
      <c r="AP1322" s="156" t="s">
        <v>5167</v>
      </c>
      <c r="AQ1322" s="272">
        <f t="shared" si="228"/>
        <v>0</v>
      </c>
      <c r="AR1322" s="273" t="str">
        <f>IF(AQ1322=0,"",
IF(SUM(AQ1269:AQ1322)=1,AS1322,
IF(AQ1389&gt;SUM(AQ1269:AQ1322),_xlfn.CONCAT(", ",AS1322),
IF(AQ1389=SUM(AQ1269:AQ1322),_xlfn.CONCAT(" y ",AS1322)))))</f>
        <v/>
      </c>
      <c r="AS1322" s="156" t="s">
        <v>5167</v>
      </c>
    </row>
    <row r="1323" spans="1:45" ht="30" customHeight="1">
      <c r="A1323" s="57"/>
      <c r="B1323" s="26"/>
      <c r="C1323" s="165" t="s">
        <v>5168</v>
      </c>
      <c r="D1323" s="852" t="str">
        <f t="shared" si="220"/>
        <v>UNIVERSIDAD POPULAR AUTONOMA DE VERACRUZ</v>
      </c>
      <c r="E1323" s="853"/>
      <c r="F1323" s="853"/>
      <c r="G1323" s="853"/>
      <c r="H1323" s="853"/>
      <c r="I1323" s="853"/>
      <c r="J1323" s="853"/>
      <c r="K1323" s="853"/>
      <c r="L1323" s="854"/>
      <c r="M1323" s="890"/>
      <c r="N1323" s="891"/>
      <c r="O1323" s="890"/>
      <c r="P1323" s="891"/>
      <c r="Q1323" s="890"/>
      <c r="R1323" s="891"/>
      <c r="S1323" s="890"/>
      <c r="T1323" s="891"/>
      <c r="U1323" s="890"/>
      <c r="V1323" s="891"/>
      <c r="W1323" s="890"/>
      <c r="X1323" s="891"/>
      <c r="Y1323" s="890"/>
      <c r="Z1323" s="891"/>
      <c r="AA1323" s="890"/>
      <c r="AB1323" s="891"/>
      <c r="AC1323" s="890"/>
      <c r="AD1323" s="891"/>
      <c r="AE1323" s="164"/>
      <c r="AF1323" s="164"/>
      <c r="AG1323" s="199">
        <f t="shared" si="221"/>
        <v>1</v>
      </c>
      <c r="AH1323" s="293">
        <f t="shared" si="222"/>
        <v>0</v>
      </c>
      <c r="AI1323" s="294">
        <f t="shared" si="223"/>
        <v>0</v>
      </c>
      <c r="AJ1323" s="295">
        <f t="shared" si="224"/>
        <v>0</v>
      </c>
      <c r="AK1323" s="296">
        <f t="shared" si="225"/>
        <v>0</v>
      </c>
      <c r="AL1323" s="298">
        <f t="shared" si="226"/>
        <v>0</v>
      </c>
      <c r="AM1323" s="164"/>
      <c r="AN1323" s="402">
        <f t="shared" si="227"/>
        <v>1</v>
      </c>
      <c r="AO1323" s="370" t="str">
        <f>IF(AN1323=0,"",
IF(SUM($AN$1269:AN1323)=1,AP1323,
IF($AN$1389&gt;SUM($AN$1269:AN1323),_xlfn.CONCAT(", ",AP1323),
IF($AN$1389=SUM($AN$1269:AN1323),_xlfn.CONCAT(" y ",AP1323)))))</f>
        <v>, 55</v>
      </c>
      <c r="AP1323" s="156" t="s">
        <v>5169</v>
      </c>
      <c r="AQ1323" s="272">
        <f t="shared" si="228"/>
        <v>0</v>
      </c>
      <c r="AR1323" s="273" t="str">
        <f>IF(AQ1323=0,"",
IF(SUM(AQ1269:AQ1323)=1,AS1323,
IF(AQ1389&gt;SUM(AQ1269:AQ1323),_xlfn.CONCAT(", ",AS1323),
IF(AQ1389=SUM(AQ1269:AQ1323),_xlfn.CONCAT(" y ",AS1323)))))</f>
        <v/>
      </c>
      <c r="AS1323" s="156" t="s">
        <v>5169</v>
      </c>
    </row>
    <row r="1324" spans="1:45" ht="30" customHeight="1">
      <c r="A1324" s="57"/>
      <c r="B1324" s="26"/>
      <c r="C1324" s="165" t="s">
        <v>5170</v>
      </c>
      <c r="D1324" s="852" t="str">
        <f t="shared" si="220"/>
        <v>INSTITUTO VERACRUZANO DE LA VIVIENDA</v>
      </c>
      <c r="E1324" s="853"/>
      <c r="F1324" s="853"/>
      <c r="G1324" s="853"/>
      <c r="H1324" s="853"/>
      <c r="I1324" s="853"/>
      <c r="J1324" s="853"/>
      <c r="K1324" s="853"/>
      <c r="L1324" s="854"/>
      <c r="M1324" s="890"/>
      <c r="N1324" s="891"/>
      <c r="O1324" s="890"/>
      <c r="P1324" s="891"/>
      <c r="Q1324" s="890"/>
      <c r="R1324" s="891"/>
      <c r="S1324" s="890"/>
      <c r="T1324" s="891"/>
      <c r="U1324" s="890"/>
      <c r="V1324" s="891"/>
      <c r="W1324" s="890"/>
      <c r="X1324" s="891"/>
      <c r="Y1324" s="890"/>
      <c r="Z1324" s="891"/>
      <c r="AA1324" s="890"/>
      <c r="AB1324" s="891"/>
      <c r="AC1324" s="890"/>
      <c r="AD1324" s="891"/>
      <c r="AE1324" s="164"/>
      <c r="AF1324" s="164"/>
      <c r="AG1324" s="199">
        <f t="shared" si="221"/>
        <v>1</v>
      </c>
      <c r="AH1324" s="293">
        <f t="shared" si="222"/>
        <v>0</v>
      </c>
      <c r="AI1324" s="294">
        <f t="shared" si="223"/>
        <v>0</v>
      </c>
      <c r="AJ1324" s="295">
        <f t="shared" si="224"/>
        <v>0</v>
      </c>
      <c r="AK1324" s="296">
        <f t="shared" si="225"/>
        <v>0</v>
      </c>
      <c r="AL1324" s="298">
        <f t="shared" si="226"/>
        <v>0</v>
      </c>
      <c r="AM1324" s="164"/>
      <c r="AN1324" s="402">
        <f t="shared" si="227"/>
        <v>1</v>
      </c>
      <c r="AO1324" s="370" t="str">
        <f>IF(AN1324=0,"",
IF(SUM($AN$1269:AN1324)=1,AP1324,
IF($AN$1389&gt;SUM($AN$1269:AN1324),_xlfn.CONCAT(", ",AP1324),
IF($AN$1389=SUM($AN$1269:AN1324),_xlfn.CONCAT(" y ",AP1324)))))</f>
        <v>, 56</v>
      </c>
      <c r="AP1324" s="156" t="s">
        <v>5171</v>
      </c>
      <c r="AQ1324" s="272">
        <f t="shared" si="228"/>
        <v>0</v>
      </c>
      <c r="AR1324" s="273" t="str">
        <f>IF(AQ1324=0,"",
IF(SUM(AQ1269:AQ1324)=1,AS1324,
IF(AQ1389&gt;SUM(AQ1269:AQ1324),_xlfn.CONCAT(", ",AS1324),
IF(AQ1389=SUM(AQ1269:AQ1324),_xlfn.CONCAT(" y ",AS1324)))))</f>
        <v/>
      </c>
      <c r="AS1324" s="156" t="s">
        <v>5171</v>
      </c>
    </row>
    <row r="1325" spans="1:45" ht="30" customHeight="1">
      <c r="A1325" s="57"/>
      <c r="B1325" s="26"/>
      <c r="C1325" s="165" t="s">
        <v>5172</v>
      </c>
      <c r="D1325" s="852" t="str">
        <f t="shared" si="220"/>
        <v>AGENCIA ESTATAL DE ENERGIA DEL ESTADO DE VERACRUZ</v>
      </c>
      <c r="E1325" s="853"/>
      <c r="F1325" s="853"/>
      <c r="G1325" s="853"/>
      <c r="H1325" s="853"/>
      <c r="I1325" s="853"/>
      <c r="J1325" s="853"/>
      <c r="K1325" s="853"/>
      <c r="L1325" s="854"/>
      <c r="M1325" s="890"/>
      <c r="N1325" s="891"/>
      <c r="O1325" s="890"/>
      <c r="P1325" s="891"/>
      <c r="Q1325" s="890"/>
      <c r="R1325" s="891"/>
      <c r="S1325" s="890"/>
      <c r="T1325" s="891"/>
      <c r="U1325" s="890"/>
      <c r="V1325" s="891"/>
      <c r="W1325" s="890"/>
      <c r="X1325" s="891"/>
      <c r="Y1325" s="890"/>
      <c r="Z1325" s="891"/>
      <c r="AA1325" s="890"/>
      <c r="AB1325" s="891"/>
      <c r="AC1325" s="890"/>
      <c r="AD1325" s="891"/>
      <c r="AE1325" s="164"/>
      <c r="AF1325" s="164"/>
      <c r="AG1325" s="199">
        <f t="shared" si="221"/>
        <v>1</v>
      </c>
      <c r="AH1325" s="293">
        <f t="shared" si="222"/>
        <v>0</v>
      </c>
      <c r="AI1325" s="294">
        <f t="shared" si="223"/>
        <v>0</v>
      </c>
      <c r="AJ1325" s="295">
        <f t="shared" si="224"/>
        <v>0</v>
      </c>
      <c r="AK1325" s="296">
        <f t="shared" si="225"/>
        <v>0</v>
      </c>
      <c r="AL1325" s="298">
        <f t="shared" si="226"/>
        <v>0</v>
      </c>
      <c r="AM1325" s="164"/>
      <c r="AN1325" s="402">
        <f t="shared" si="227"/>
        <v>1</v>
      </c>
      <c r="AO1325" s="370" t="str">
        <f>IF(AN1325=0,"",
IF(SUM($AN$1269:AN1325)=1,AP1325,
IF($AN$1389&gt;SUM($AN$1269:AN1325),_xlfn.CONCAT(", ",AP1325),
IF($AN$1389=SUM($AN$1269:AN1325),_xlfn.CONCAT(" y ",AP1325)))))</f>
        <v>, 57</v>
      </c>
      <c r="AP1325" s="156" t="s">
        <v>5173</v>
      </c>
      <c r="AQ1325" s="272">
        <f t="shared" si="228"/>
        <v>0</v>
      </c>
      <c r="AR1325" s="273" t="str">
        <f>IF(AQ1325=0,"",
IF(SUM(AQ1269:AQ1325)=1,AS1325,
IF(AQ1389&gt;SUM(AQ1269:AQ1325),_xlfn.CONCAT(", ",AS1325),
IF(AQ1389=SUM(AQ1269:AQ1325),_xlfn.CONCAT(" y ",AS1325)))))</f>
        <v/>
      </c>
      <c r="AS1325" s="156" t="s">
        <v>5173</v>
      </c>
    </row>
    <row r="1326" spans="1:45" ht="30" customHeight="1">
      <c r="A1326" s="57"/>
      <c r="B1326" s="26"/>
      <c r="C1326" s="165" t="s">
        <v>5174</v>
      </c>
      <c r="D1326" s="852" t="str">
        <f t="shared" si="220"/>
        <v>INSTITUTO VERACRUZANO DE LAS MUJERES</v>
      </c>
      <c r="E1326" s="853"/>
      <c r="F1326" s="853"/>
      <c r="G1326" s="853"/>
      <c r="H1326" s="853"/>
      <c r="I1326" s="853"/>
      <c r="J1326" s="853"/>
      <c r="K1326" s="853"/>
      <c r="L1326" s="854"/>
      <c r="M1326" s="890"/>
      <c r="N1326" s="891"/>
      <c r="O1326" s="890"/>
      <c r="P1326" s="891"/>
      <c r="Q1326" s="890"/>
      <c r="R1326" s="891"/>
      <c r="S1326" s="890"/>
      <c r="T1326" s="891"/>
      <c r="U1326" s="890"/>
      <c r="V1326" s="891"/>
      <c r="W1326" s="890"/>
      <c r="X1326" s="891"/>
      <c r="Y1326" s="890"/>
      <c r="Z1326" s="891"/>
      <c r="AA1326" s="890"/>
      <c r="AB1326" s="891"/>
      <c r="AC1326" s="890"/>
      <c r="AD1326" s="891"/>
      <c r="AE1326" s="164"/>
      <c r="AF1326" s="164"/>
      <c r="AG1326" s="199">
        <f t="shared" si="221"/>
        <v>1</v>
      </c>
      <c r="AH1326" s="293">
        <f t="shared" si="222"/>
        <v>0</v>
      </c>
      <c r="AI1326" s="294">
        <f t="shared" si="223"/>
        <v>0</v>
      </c>
      <c r="AJ1326" s="295">
        <f t="shared" si="224"/>
        <v>0</v>
      </c>
      <c r="AK1326" s="296">
        <f t="shared" si="225"/>
        <v>0</v>
      </c>
      <c r="AL1326" s="298">
        <f t="shared" si="226"/>
        <v>0</v>
      </c>
      <c r="AM1326" s="164"/>
      <c r="AN1326" s="402">
        <f t="shared" si="227"/>
        <v>1</v>
      </c>
      <c r="AO1326" s="370" t="str">
        <f>IF(AN1326=0,"",
IF(SUM($AN$1269:AN1326)=1,AP1326,
IF($AN$1389&gt;SUM($AN$1269:AN1326),_xlfn.CONCAT(", ",AP1326),
IF($AN$1389=SUM($AN$1269:AN1326),_xlfn.CONCAT(" y ",AP1326)))))</f>
        <v>, 58</v>
      </c>
      <c r="AP1326" s="156" t="s">
        <v>5175</v>
      </c>
      <c r="AQ1326" s="272">
        <f t="shared" si="228"/>
        <v>0</v>
      </c>
      <c r="AR1326" s="273" t="str">
        <f>IF(AQ1326=0,"",
IF(SUM(AQ1269:AQ1326)=1,AS1326,
IF(AQ1389&gt;SUM(AQ1269:AQ1326),_xlfn.CONCAT(", ",AS1326),
IF(AQ1389=SUM(AQ1269:AQ1326),_xlfn.CONCAT(" y ",AS1326)))))</f>
        <v/>
      </c>
      <c r="AS1326" s="156" t="s">
        <v>5175</v>
      </c>
    </row>
    <row r="1327" spans="1:45" ht="30" customHeight="1">
      <c r="A1327" s="57"/>
      <c r="B1327" s="26"/>
      <c r="C1327" s="165" t="s">
        <v>5176</v>
      </c>
      <c r="D1327" s="852" t="str">
        <f t="shared" si="220"/>
        <v>INSTITUTO VERACRUZANO DE DESARROLLO MUNICIPAL</v>
      </c>
      <c r="E1327" s="853"/>
      <c r="F1327" s="853"/>
      <c r="G1327" s="853"/>
      <c r="H1327" s="853"/>
      <c r="I1327" s="853"/>
      <c r="J1327" s="853"/>
      <c r="K1327" s="853"/>
      <c r="L1327" s="854"/>
      <c r="M1327" s="890"/>
      <c r="N1327" s="891"/>
      <c r="O1327" s="890"/>
      <c r="P1327" s="891"/>
      <c r="Q1327" s="890"/>
      <c r="R1327" s="891"/>
      <c r="S1327" s="890"/>
      <c r="T1327" s="891"/>
      <c r="U1327" s="890"/>
      <c r="V1327" s="891"/>
      <c r="W1327" s="890"/>
      <c r="X1327" s="891"/>
      <c r="Y1327" s="890"/>
      <c r="Z1327" s="891"/>
      <c r="AA1327" s="890"/>
      <c r="AB1327" s="891"/>
      <c r="AC1327" s="890"/>
      <c r="AD1327" s="891"/>
      <c r="AE1327" s="164"/>
      <c r="AF1327" s="164"/>
      <c r="AG1327" s="199">
        <f t="shared" si="221"/>
        <v>1</v>
      </c>
      <c r="AH1327" s="293">
        <f t="shared" si="222"/>
        <v>0</v>
      </c>
      <c r="AI1327" s="294">
        <f t="shared" si="223"/>
        <v>0</v>
      </c>
      <c r="AJ1327" s="295">
        <f t="shared" si="224"/>
        <v>0</v>
      </c>
      <c r="AK1327" s="296">
        <f t="shared" si="225"/>
        <v>0</v>
      </c>
      <c r="AL1327" s="298">
        <f t="shared" si="226"/>
        <v>0</v>
      </c>
      <c r="AM1327" s="164"/>
      <c r="AN1327" s="402">
        <f t="shared" si="227"/>
        <v>1</v>
      </c>
      <c r="AO1327" s="370" t="str">
        <f>IF(AN1327=0,"",
IF(SUM($AN$1269:AN1327)=1,AP1327,
IF($AN$1389&gt;SUM($AN$1269:AN1327),_xlfn.CONCAT(", ",AP1327),
IF($AN$1389=SUM($AN$1269:AN1327),_xlfn.CONCAT(" y ",AP1327)))))</f>
        <v>, 59</v>
      </c>
      <c r="AP1327" s="156" t="s">
        <v>5177</v>
      </c>
      <c r="AQ1327" s="272">
        <f t="shared" si="228"/>
        <v>0</v>
      </c>
      <c r="AR1327" s="273" t="str">
        <f>IF(AQ1327=0,"",
IF(SUM(AQ1269:AQ1327)=1,AS1327,
IF(AQ1389&gt;SUM(AQ1269:AQ1327),_xlfn.CONCAT(", ",AS1327),
IF(AQ1389=SUM(AQ1269:AQ1327),_xlfn.CONCAT(" y ",AS1327)))))</f>
        <v/>
      </c>
      <c r="AS1327" s="156" t="s">
        <v>5177</v>
      </c>
    </row>
    <row r="1328" spans="1:45" ht="45" customHeight="1">
      <c r="A1328" s="57"/>
      <c r="B1328" s="26"/>
      <c r="C1328" s="165" t="s">
        <v>5178</v>
      </c>
      <c r="D1328" s="852" t="str">
        <f t="shared" si="220"/>
        <v>COMISION EJECUTIVA PARA LA ATENCION INTEGRAL A VICTIMAS DEL DELITO</v>
      </c>
      <c r="E1328" s="853"/>
      <c r="F1328" s="853"/>
      <c r="G1328" s="853"/>
      <c r="H1328" s="853"/>
      <c r="I1328" s="853"/>
      <c r="J1328" s="853"/>
      <c r="K1328" s="853"/>
      <c r="L1328" s="854"/>
      <c r="M1328" s="890"/>
      <c r="N1328" s="891"/>
      <c r="O1328" s="890"/>
      <c r="P1328" s="891"/>
      <c r="Q1328" s="890"/>
      <c r="R1328" s="891"/>
      <c r="S1328" s="890"/>
      <c r="T1328" s="891"/>
      <c r="U1328" s="890"/>
      <c r="V1328" s="891"/>
      <c r="W1328" s="890"/>
      <c r="X1328" s="891"/>
      <c r="Y1328" s="890"/>
      <c r="Z1328" s="891"/>
      <c r="AA1328" s="890"/>
      <c r="AB1328" s="891"/>
      <c r="AC1328" s="890"/>
      <c r="AD1328" s="891"/>
      <c r="AE1328" s="164"/>
      <c r="AF1328" s="164"/>
      <c r="AG1328" s="199">
        <f t="shared" si="221"/>
        <v>1</v>
      </c>
      <c r="AH1328" s="293">
        <f t="shared" si="222"/>
        <v>0</v>
      </c>
      <c r="AI1328" s="294">
        <f t="shared" si="223"/>
        <v>0</v>
      </c>
      <c r="AJ1328" s="295">
        <f t="shared" si="224"/>
        <v>0</v>
      </c>
      <c r="AK1328" s="296">
        <f t="shared" si="225"/>
        <v>0</v>
      </c>
      <c r="AL1328" s="298">
        <f t="shared" si="226"/>
        <v>0</v>
      </c>
      <c r="AM1328" s="164"/>
      <c r="AN1328" s="402">
        <f t="shared" si="227"/>
        <v>1</v>
      </c>
      <c r="AO1328" s="370" t="str">
        <f>IF(AN1328=0,"",
IF(SUM($AN$1269:AN1328)=1,AP1328,
IF($AN$1389&gt;SUM($AN$1269:AN1328),_xlfn.CONCAT(", ",AP1328),
IF($AN$1389=SUM($AN$1269:AN1328),_xlfn.CONCAT(" y ",AP1328)))))</f>
        <v>, 60</v>
      </c>
      <c r="AP1328" s="156" t="s">
        <v>5179</v>
      </c>
      <c r="AQ1328" s="272">
        <f t="shared" si="228"/>
        <v>0</v>
      </c>
      <c r="AR1328" s="273" t="str">
        <f>IF(AQ1328=0,"",
IF(SUM(AQ1269:AQ1328)=1,AS1328,
IF(AQ1389&gt;SUM(AQ1269:AQ1328),_xlfn.CONCAT(", ",AS1328),
IF(AQ1389=SUM(AQ1269:AQ1328),_xlfn.CONCAT(" y ",AS1328)))))</f>
        <v/>
      </c>
      <c r="AS1328" s="156" t="s">
        <v>5179</v>
      </c>
    </row>
    <row r="1329" spans="1:45" ht="30" customHeight="1">
      <c r="A1329" s="57"/>
      <c r="B1329" s="26"/>
      <c r="C1329" s="165" t="s">
        <v>5180</v>
      </c>
      <c r="D1329" s="852" t="str">
        <f t="shared" si="220"/>
        <v>CENTRO DE JUSTICIA PARA MUJERES DEL ESTADO DE VERACRUZ</v>
      </c>
      <c r="E1329" s="853"/>
      <c r="F1329" s="853"/>
      <c r="G1329" s="853"/>
      <c r="H1329" s="853"/>
      <c r="I1329" s="853"/>
      <c r="J1329" s="853"/>
      <c r="K1329" s="853"/>
      <c r="L1329" s="854"/>
      <c r="M1329" s="890"/>
      <c r="N1329" s="891"/>
      <c r="O1329" s="890"/>
      <c r="P1329" s="891"/>
      <c r="Q1329" s="890"/>
      <c r="R1329" s="891"/>
      <c r="S1329" s="890"/>
      <c r="T1329" s="891"/>
      <c r="U1329" s="890"/>
      <c r="V1329" s="891"/>
      <c r="W1329" s="890"/>
      <c r="X1329" s="891"/>
      <c r="Y1329" s="890"/>
      <c r="Z1329" s="891"/>
      <c r="AA1329" s="890"/>
      <c r="AB1329" s="891"/>
      <c r="AC1329" s="890"/>
      <c r="AD1329" s="891"/>
      <c r="AE1329" s="164"/>
      <c r="AF1329" s="164"/>
      <c r="AG1329" s="199">
        <f t="shared" si="221"/>
        <v>1</v>
      </c>
      <c r="AH1329" s="293">
        <f t="shared" si="222"/>
        <v>0</v>
      </c>
      <c r="AI1329" s="294">
        <f t="shared" si="223"/>
        <v>0</v>
      </c>
      <c r="AJ1329" s="295">
        <f t="shared" si="224"/>
        <v>0</v>
      </c>
      <c r="AK1329" s="296">
        <f t="shared" si="225"/>
        <v>0</v>
      </c>
      <c r="AL1329" s="298">
        <f t="shared" si="226"/>
        <v>0</v>
      </c>
      <c r="AM1329" s="164"/>
      <c r="AN1329" s="402">
        <f t="shared" si="227"/>
        <v>1</v>
      </c>
      <c r="AO1329" s="370" t="str">
        <f>IF(AN1329=0,"",
IF(SUM($AN$1269:AN1329)=1,AP1329,
IF($AN$1389&gt;SUM($AN$1269:AN1329),_xlfn.CONCAT(", ",AP1329),
IF($AN$1389=SUM($AN$1269:AN1329),_xlfn.CONCAT(" y ",AP1329)))))</f>
        <v>, 61</v>
      </c>
      <c r="AP1329" s="156" t="s">
        <v>5181</v>
      </c>
      <c r="AQ1329" s="272">
        <f t="shared" si="228"/>
        <v>0</v>
      </c>
      <c r="AR1329" s="273" t="str">
        <f>IF(AQ1329=0,"",
IF(SUM(AQ1269:AQ1329)=1,AS1329,
IF(AQ1389&gt;SUM(AQ1269:AQ1329),_xlfn.CONCAT(", ",AS1329),
IF(AQ1389=SUM(AQ1269:AQ1329),_xlfn.CONCAT(" y ",AS1329)))))</f>
        <v/>
      </c>
      <c r="AS1329" s="156" t="s">
        <v>5181</v>
      </c>
    </row>
    <row r="1330" spans="1:45" ht="30" customHeight="1">
      <c r="A1330" s="57"/>
      <c r="B1330" s="26"/>
      <c r="C1330" s="165" t="s">
        <v>5182</v>
      </c>
      <c r="D1330" s="852" t="str">
        <f t="shared" si="220"/>
        <v>INSTITUTO DE PENSIONES DEL ESTADO</v>
      </c>
      <c r="E1330" s="853"/>
      <c r="F1330" s="853"/>
      <c r="G1330" s="853"/>
      <c r="H1330" s="853"/>
      <c r="I1330" s="853"/>
      <c r="J1330" s="853"/>
      <c r="K1330" s="853"/>
      <c r="L1330" s="854"/>
      <c r="M1330" s="890"/>
      <c r="N1330" s="891"/>
      <c r="O1330" s="890"/>
      <c r="P1330" s="891"/>
      <c r="Q1330" s="890"/>
      <c r="R1330" s="891"/>
      <c r="S1330" s="890"/>
      <c r="T1330" s="891"/>
      <c r="U1330" s="890"/>
      <c r="V1330" s="891"/>
      <c r="W1330" s="890"/>
      <c r="X1330" s="891"/>
      <c r="Y1330" s="890"/>
      <c r="Z1330" s="891"/>
      <c r="AA1330" s="890"/>
      <c r="AB1330" s="891"/>
      <c r="AC1330" s="890"/>
      <c r="AD1330" s="891"/>
      <c r="AE1330" s="164"/>
      <c r="AF1330" s="164"/>
      <c r="AG1330" s="199">
        <f t="shared" si="221"/>
        <v>1</v>
      </c>
      <c r="AH1330" s="293">
        <f t="shared" si="222"/>
        <v>0</v>
      </c>
      <c r="AI1330" s="294">
        <f t="shared" si="223"/>
        <v>0</v>
      </c>
      <c r="AJ1330" s="295">
        <f t="shared" si="224"/>
        <v>0</v>
      </c>
      <c r="AK1330" s="296">
        <f t="shared" si="225"/>
        <v>0</v>
      </c>
      <c r="AL1330" s="298">
        <f t="shared" si="226"/>
        <v>0</v>
      </c>
      <c r="AM1330" s="164"/>
      <c r="AN1330" s="402">
        <f t="shared" si="227"/>
        <v>1</v>
      </c>
      <c r="AO1330" s="370" t="str">
        <f>IF(AN1330=0,"",
IF(SUM($AN$1269:AN1330)=1,AP1330,
IF($AN$1389&gt;SUM($AN$1269:AN1330),_xlfn.CONCAT(", ",AP1330),
IF($AN$1389=SUM($AN$1269:AN1330),_xlfn.CONCAT(" y ",AP1330)))))</f>
        <v>, 62</v>
      </c>
      <c r="AP1330" s="156" t="s">
        <v>5183</v>
      </c>
      <c r="AQ1330" s="272">
        <f t="shared" si="228"/>
        <v>0</v>
      </c>
      <c r="AR1330" s="273" t="str">
        <f>IF(AQ1330=0,"",
IF(SUM(AQ1269:AQ1330)=1,AS1330,
IF(AQ1389&gt;SUM(AQ1269:AQ1330),_xlfn.CONCAT(", ",AS1330),
IF(AQ1389=SUM(AQ1269:AQ1330),_xlfn.CONCAT(" y ",AS1330)))))</f>
        <v/>
      </c>
      <c r="AS1330" s="156" t="s">
        <v>5183</v>
      </c>
    </row>
    <row r="1331" spans="1:45" ht="30" customHeight="1">
      <c r="A1331" s="57"/>
      <c r="B1331" s="26"/>
      <c r="C1331" s="165" t="s">
        <v>5184</v>
      </c>
      <c r="D1331" s="852" t="str">
        <f t="shared" si="220"/>
        <v>COMISION DEL AGUA DEL ESTADO DE VERACRUZ</v>
      </c>
      <c r="E1331" s="853"/>
      <c r="F1331" s="853"/>
      <c r="G1331" s="853"/>
      <c r="H1331" s="853"/>
      <c r="I1331" s="853"/>
      <c r="J1331" s="853"/>
      <c r="K1331" s="853"/>
      <c r="L1331" s="854"/>
      <c r="M1331" s="890"/>
      <c r="N1331" s="891"/>
      <c r="O1331" s="890"/>
      <c r="P1331" s="891"/>
      <c r="Q1331" s="890"/>
      <c r="R1331" s="891"/>
      <c r="S1331" s="890"/>
      <c r="T1331" s="891"/>
      <c r="U1331" s="890"/>
      <c r="V1331" s="891"/>
      <c r="W1331" s="890"/>
      <c r="X1331" s="891"/>
      <c r="Y1331" s="890"/>
      <c r="Z1331" s="891"/>
      <c r="AA1331" s="890"/>
      <c r="AB1331" s="891"/>
      <c r="AC1331" s="890"/>
      <c r="AD1331" s="891"/>
      <c r="AE1331" s="164"/>
      <c r="AF1331" s="164"/>
      <c r="AG1331" s="199">
        <f t="shared" si="221"/>
        <v>1</v>
      </c>
      <c r="AH1331" s="293">
        <f t="shared" si="222"/>
        <v>0</v>
      </c>
      <c r="AI1331" s="294">
        <f t="shared" si="223"/>
        <v>0</v>
      </c>
      <c r="AJ1331" s="295">
        <f t="shared" si="224"/>
        <v>0</v>
      </c>
      <c r="AK1331" s="296">
        <f t="shared" si="225"/>
        <v>0</v>
      </c>
      <c r="AL1331" s="298">
        <f t="shared" si="226"/>
        <v>0</v>
      </c>
      <c r="AM1331" s="164"/>
      <c r="AN1331" s="402">
        <f t="shared" si="227"/>
        <v>1</v>
      </c>
      <c r="AO1331" s="370" t="str">
        <f>IF(AN1331=0,"",
IF(SUM($AN$1269:AN1331)=1,AP1331,
IF($AN$1389&gt;SUM($AN$1269:AN1331),_xlfn.CONCAT(", ",AP1331),
IF($AN$1389=SUM($AN$1269:AN1331),_xlfn.CONCAT(" y ",AP1331)))))</f>
        <v>, 63</v>
      </c>
      <c r="AP1331" s="156" t="s">
        <v>5185</v>
      </c>
      <c r="AQ1331" s="272">
        <f t="shared" si="228"/>
        <v>0</v>
      </c>
      <c r="AR1331" s="273" t="str">
        <f>IF(AQ1331=0,"",
IF(SUM(AQ1269:AQ1331)=1,AS1331,
IF(AQ1389&gt;SUM(AQ1269:AQ1331),_xlfn.CONCAT(", ",AS1331),
IF(AQ1389=SUM(AQ1269:AQ1331),_xlfn.CONCAT(" y ",AS1331)))))</f>
        <v/>
      </c>
      <c r="AS1331" s="156" t="s">
        <v>5185</v>
      </c>
    </row>
    <row r="1332" spans="1:45" ht="15" customHeight="1">
      <c r="A1332" s="57"/>
      <c r="B1332" s="26"/>
      <c r="C1332" s="165" t="s">
        <v>5186</v>
      </c>
      <c r="D1332" s="852" t="str">
        <f t="shared" si="220"/>
        <v>RADIOTELEVISION DE VERACRUZ</v>
      </c>
      <c r="E1332" s="853"/>
      <c r="F1332" s="853"/>
      <c r="G1332" s="853"/>
      <c r="H1332" s="853"/>
      <c r="I1332" s="853"/>
      <c r="J1332" s="853"/>
      <c r="K1332" s="853"/>
      <c r="L1332" s="854"/>
      <c r="M1332" s="890"/>
      <c r="N1332" s="891"/>
      <c r="O1332" s="890"/>
      <c r="P1332" s="891"/>
      <c r="Q1332" s="890"/>
      <c r="R1332" s="891"/>
      <c r="S1332" s="890"/>
      <c r="T1332" s="891"/>
      <c r="U1332" s="890"/>
      <c r="V1332" s="891"/>
      <c r="W1332" s="890"/>
      <c r="X1332" s="891"/>
      <c r="Y1332" s="890"/>
      <c r="Z1332" s="891"/>
      <c r="AA1332" s="890"/>
      <c r="AB1332" s="891"/>
      <c r="AC1332" s="890"/>
      <c r="AD1332" s="891"/>
      <c r="AE1332" s="164"/>
      <c r="AF1332" s="164"/>
      <c r="AG1332" s="199">
        <f t="shared" si="221"/>
        <v>1</v>
      </c>
      <c r="AH1332" s="293">
        <f t="shared" si="222"/>
        <v>0</v>
      </c>
      <c r="AI1332" s="294">
        <f t="shared" si="223"/>
        <v>0</v>
      </c>
      <c r="AJ1332" s="295">
        <f t="shared" si="224"/>
        <v>0</v>
      </c>
      <c r="AK1332" s="296">
        <f t="shared" si="225"/>
        <v>0</v>
      </c>
      <c r="AL1332" s="298">
        <f t="shared" si="226"/>
        <v>0</v>
      </c>
      <c r="AM1332" s="164"/>
      <c r="AN1332" s="402">
        <f t="shared" si="227"/>
        <v>1</v>
      </c>
      <c r="AO1332" s="370" t="str">
        <f>IF(AN1332=0,"",
IF(SUM($AN$1269:AN1332)=1,AP1332,
IF($AN$1389&gt;SUM($AN$1269:AN1332),_xlfn.CONCAT(", ",AP1332),
IF($AN$1389=SUM($AN$1269:AN1332),_xlfn.CONCAT(" y ",AP1332)))))</f>
        <v>, 64</v>
      </c>
      <c r="AP1332" s="156" t="s">
        <v>5187</v>
      </c>
      <c r="AQ1332" s="272">
        <f t="shared" si="228"/>
        <v>0</v>
      </c>
      <c r="AR1332" s="273" t="str">
        <f>IF(AQ1332=0,"",
IF(SUM(AQ1269:AQ1332)=1,AS1332,
IF(AQ1389&gt;SUM(AQ1269:AQ1332),_xlfn.CONCAT(", ",AS1332),
IF(AQ1389=SUM(AQ1269:AQ1332),_xlfn.CONCAT(" y ",AS1332)))))</f>
        <v/>
      </c>
      <c r="AS1332" s="156" t="s">
        <v>5187</v>
      </c>
    </row>
    <row r="1333" spans="1:45" ht="30" customHeight="1">
      <c r="A1333" s="57"/>
      <c r="B1333" s="26"/>
      <c r="C1333" s="165" t="s">
        <v>5188</v>
      </c>
      <c r="D1333" s="852" t="str">
        <f t="shared" si="220"/>
        <v>SECRETARIA EJECUTIVA DEL SISTEMA ESTATAL ANTICORRUPCION</v>
      </c>
      <c r="E1333" s="853"/>
      <c r="F1333" s="853"/>
      <c r="G1333" s="853"/>
      <c r="H1333" s="853"/>
      <c r="I1333" s="853"/>
      <c r="J1333" s="853"/>
      <c r="K1333" s="853"/>
      <c r="L1333" s="854"/>
      <c r="M1333" s="890"/>
      <c r="N1333" s="891"/>
      <c r="O1333" s="890"/>
      <c r="P1333" s="891"/>
      <c r="Q1333" s="890"/>
      <c r="R1333" s="891"/>
      <c r="S1333" s="890"/>
      <c r="T1333" s="891"/>
      <c r="U1333" s="890"/>
      <c r="V1333" s="891"/>
      <c r="W1333" s="890"/>
      <c r="X1333" s="891"/>
      <c r="Y1333" s="890"/>
      <c r="Z1333" s="891"/>
      <c r="AA1333" s="890"/>
      <c r="AB1333" s="891"/>
      <c r="AC1333" s="890"/>
      <c r="AD1333" s="891"/>
      <c r="AE1333" s="164"/>
      <c r="AF1333" s="164"/>
      <c r="AG1333" s="199">
        <f t="shared" si="221"/>
        <v>1</v>
      </c>
      <c r="AH1333" s="293">
        <f t="shared" si="222"/>
        <v>0</v>
      </c>
      <c r="AI1333" s="294">
        <f t="shared" si="223"/>
        <v>0</v>
      </c>
      <c r="AJ1333" s="295">
        <f t="shared" si="224"/>
        <v>0</v>
      </c>
      <c r="AK1333" s="296">
        <f t="shared" si="225"/>
        <v>0</v>
      </c>
      <c r="AL1333" s="298">
        <f t="shared" si="226"/>
        <v>0</v>
      </c>
      <c r="AM1333" s="164"/>
      <c r="AN1333" s="402">
        <f t="shared" si="227"/>
        <v>1</v>
      </c>
      <c r="AO1333" s="370" t="str">
        <f>IF(AN1333=0,"",
IF(SUM($AN$1269:AN1333)=1,AP1333,
IF($AN$1389&gt;SUM($AN$1269:AN1333),_xlfn.CONCAT(", ",AP1333),
IF($AN$1389=SUM($AN$1269:AN1333),_xlfn.CONCAT(" y ",AP1333)))))</f>
        <v>, 65</v>
      </c>
      <c r="AP1333" s="156" t="s">
        <v>5189</v>
      </c>
      <c r="AQ1333" s="272">
        <f t="shared" si="228"/>
        <v>0</v>
      </c>
      <c r="AR1333" s="273" t="str">
        <f>IF(AQ1333=0,"",
IF(SUM(AQ1269:AQ1333)=1,AS1333,
IF(AQ1389&gt;SUM(AQ1269:AQ1333),_xlfn.CONCAT(", ",AS1333),
IF(AQ1389=SUM(AQ1269:AQ1333),_xlfn.CONCAT(" y ",AS1333)))))</f>
        <v/>
      </c>
      <c r="AS1333" s="156" t="s">
        <v>5189</v>
      </c>
    </row>
    <row r="1334" spans="1:45" ht="30" customHeight="1">
      <c r="A1334" s="57"/>
      <c r="B1334" s="26"/>
      <c r="C1334" s="165" t="s">
        <v>5190</v>
      </c>
      <c r="D1334" s="852" t="str">
        <f t="shared" ref="D1334:D1388" si="229">IF(D105="","",D105)</f>
        <v>INSTITUTO DE LA POLICIA AUXILIAR Y PROTECCION PATRIMONIAL</v>
      </c>
      <c r="E1334" s="853"/>
      <c r="F1334" s="853"/>
      <c r="G1334" s="853"/>
      <c r="H1334" s="853"/>
      <c r="I1334" s="853"/>
      <c r="J1334" s="853"/>
      <c r="K1334" s="853"/>
      <c r="L1334" s="854"/>
      <c r="M1334" s="890"/>
      <c r="N1334" s="891"/>
      <c r="O1334" s="890"/>
      <c r="P1334" s="891"/>
      <c r="Q1334" s="890"/>
      <c r="R1334" s="891"/>
      <c r="S1334" s="890"/>
      <c r="T1334" s="891"/>
      <c r="U1334" s="890"/>
      <c r="V1334" s="891"/>
      <c r="W1334" s="890"/>
      <c r="X1334" s="891"/>
      <c r="Y1334" s="890"/>
      <c r="Z1334" s="891"/>
      <c r="AA1334" s="890"/>
      <c r="AB1334" s="891"/>
      <c r="AC1334" s="890"/>
      <c r="AD1334" s="891"/>
      <c r="AE1334" s="164"/>
      <c r="AF1334" s="164"/>
      <c r="AG1334" s="199">
        <f t="shared" ref="AG1334:AG1388" si="230">IF(AND(COUNTBLANK(D1334)=1,COUNTA(M1334:AD1334)=0),0,IF(AND(COUNTBLANK(D1334)=0,COUNTA(M1334:AD1334)=9),0,1))</f>
        <v>1</v>
      </c>
      <c r="AH1334" s="293">
        <f t="shared" ref="AH1334:AH1388" si="231">M1334</f>
        <v>0</v>
      </c>
      <c r="AI1334" s="294">
        <f t="shared" ref="AI1334:AI1388" si="232">COUNTIF(O1334:AD1334,"NS")</f>
        <v>0</v>
      </c>
      <c r="AJ1334" s="295">
        <f t="shared" ref="AJ1334:AJ1388" si="233">SUM(O1334:AD1334)</f>
        <v>0</v>
      </c>
      <c r="AK1334" s="296">
        <f t="shared" ref="AK1334:AK1388" si="234">IF(OR(AND(AH1334=0, AI1334&gt;0),AND(AH1334="NS", AJ1334&gt;0), AND(AH1334="NS", AI1334=0, AJ1334=0)), 1, IF(OR(AND(AH1334&gt;0, AI1334&gt;1,AH1334&gt;AJ1334), AND(AH1334="NS", AI1334=2), AND(AH1334="NS", AJ1334=0, AI1334&gt;0), AH1334=AJ1334), 0, 1))</f>
        <v>0</v>
      </c>
      <c r="AL1334" s="298">
        <f t="shared" ref="AL1334:AL1388" si="235">COUNTIF(D1334:AD1334,"NS")</f>
        <v>0</v>
      </c>
      <c r="AM1334" s="164"/>
      <c r="AN1334" s="402">
        <f t="shared" ref="AN1334:AN1388" si="236">IF(AG1334=0,0,1)</f>
        <v>1</v>
      </c>
      <c r="AO1334" s="370" t="str">
        <f>IF(AN1334=0,"",
IF(SUM($AN$1269:AN1334)=1,AP1334,
IF($AN$1389&gt;SUM($AN$1269:AN1334),_xlfn.CONCAT(", ",AP1334),
IF($AN$1389=SUM($AN$1269:AN1334),_xlfn.CONCAT(" y ",AP1334)))))</f>
        <v>, 66</v>
      </c>
      <c r="AP1334" s="156" t="s">
        <v>5191</v>
      </c>
      <c r="AQ1334" s="272">
        <f t="shared" ref="AQ1334:AQ1388" si="237">IF(AK1334=0,0,1)</f>
        <v>0</v>
      </c>
      <c r="AR1334" s="273" t="str">
        <f>IF(AQ1334=0,"",
IF(SUM(AQ1269:AQ1334)=1,AS1334,
IF(AQ1389&gt;SUM(AQ1269:AQ1334),_xlfn.CONCAT(", ",AS1334),
IF(AQ1389=SUM(AQ1269:AQ1334),_xlfn.CONCAT(" y ",AS1334)))))</f>
        <v/>
      </c>
      <c r="AS1334" s="156" t="s">
        <v>5191</v>
      </c>
    </row>
    <row r="1335" spans="1:45" ht="30" customHeight="1">
      <c r="A1335" s="57"/>
      <c r="B1335" s="26"/>
      <c r="C1335" s="165" t="s">
        <v>5192</v>
      </c>
      <c r="D1335" s="852" t="str">
        <f t="shared" si="229"/>
        <v>ACADEMIA REGIONAL DE SEGURIDAD PUBLICA DEL SURESTE</v>
      </c>
      <c r="E1335" s="853"/>
      <c r="F1335" s="853"/>
      <c r="G1335" s="853"/>
      <c r="H1335" s="853"/>
      <c r="I1335" s="853"/>
      <c r="J1335" s="853"/>
      <c r="K1335" s="853"/>
      <c r="L1335" s="854"/>
      <c r="M1335" s="890"/>
      <c r="N1335" s="891"/>
      <c r="O1335" s="890"/>
      <c r="P1335" s="891"/>
      <c r="Q1335" s="890"/>
      <c r="R1335" s="891"/>
      <c r="S1335" s="890"/>
      <c r="T1335" s="891"/>
      <c r="U1335" s="890"/>
      <c r="V1335" s="891"/>
      <c r="W1335" s="890"/>
      <c r="X1335" s="891"/>
      <c r="Y1335" s="890"/>
      <c r="Z1335" s="891"/>
      <c r="AA1335" s="890"/>
      <c r="AB1335" s="891"/>
      <c r="AC1335" s="890"/>
      <c r="AD1335" s="891"/>
      <c r="AE1335" s="164"/>
      <c r="AF1335" s="164"/>
      <c r="AG1335" s="199">
        <f t="shared" si="230"/>
        <v>1</v>
      </c>
      <c r="AH1335" s="293">
        <f t="shared" si="231"/>
        <v>0</v>
      </c>
      <c r="AI1335" s="294">
        <f t="shared" si="232"/>
        <v>0</v>
      </c>
      <c r="AJ1335" s="295">
        <f t="shared" si="233"/>
        <v>0</v>
      </c>
      <c r="AK1335" s="296">
        <f t="shared" si="234"/>
        <v>0</v>
      </c>
      <c r="AL1335" s="298">
        <f t="shared" si="235"/>
        <v>0</v>
      </c>
      <c r="AM1335" s="164"/>
      <c r="AN1335" s="402">
        <f t="shared" si="236"/>
        <v>1</v>
      </c>
      <c r="AO1335" s="370" t="str">
        <f>IF(AN1335=0,"",
IF(SUM($AN$1269:AN1335)=1,AP1335,
IF($AN$1389&gt;SUM($AN$1269:AN1335),_xlfn.CONCAT(", ",AP1335),
IF($AN$1389=SUM($AN$1269:AN1335),_xlfn.CONCAT(" y ",AP1335)))))</f>
        <v>, 67</v>
      </c>
      <c r="AP1335" s="156" t="s">
        <v>5193</v>
      </c>
      <c r="AQ1335" s="272">
        <f t="shared" si="237"/>
        <v>0</v>
      </c>
      <c r="AR1335" s="273" t="str">
        <f>IF(AQ1335=0,"",
IF(SUM(AQ1269:AQ1335)=1,AS1335,
IF(AQ1389&gt;SUM(AQ1269:AQ1335),_xlfn.CONCAT(", ",AS1335),
IF(AQ1389=SUM(AQ1269:AQ1335),_xlfn.CONCAT(" y ",AS1335)))))</f>
        <v/>
      </c>
      <c r="AS1335" s="156" t="s">
        <v>5193</v>
      </c>
    </row>
    <row r="1336" spans="1:45" ht="30" customHeight="1">
      <c r="A1336" s="57"/>
      <c r="B1336" s="26"/>
      <c r="C1336" s="165" t="s">
        <v>5194</v>
      </c>
      <c r="D1336" s="852" t="str">
        <f t="shared" si="229"/>
        <v>INSTITUTO DE CAPACITACION PARA EL TRABAJO</v>
      </c>
      <c r="E1336" s="853"/>
      <c r="F1336" s="853"/>
      <c r="G1336" s="853"/>
      <c r="H1336" s="853"/>
      <c r="I1336" s="853"/>
      <c r="J1336" s="853"/>
      <c r="K1336" s="853"/>
      <c r="L1336" s="854"/>
      <c r="M1336" s="890"/>
      <c r="N1336" s="891"/>
      <c r="O1336" s="890"/>
      <c r="P1336" s="891"/>
      <c r="Q1336" s="890"/>
      <c r="R1336" s="891"/>
      <c r="S1336" s="890"/>
      <c r="T1336" s="891"/>
      <c r="U1336" s="890"/>
      <c r="V1336" s="891"/>
      <c r="W1336" s="890"/>
      <c r="X1336" s="891"/>
      <c r="Y1336" s="890"/>
      <c r="Z1336" s="891"/>
      <c r="AA1336" s="890"/>
      <c r="AB1336" s="891"/>
      <c r="AC1336" s="890"/>
      <c r="AD1336" s="891"/>
      <c r="AE1336" s="164"/>
      <c r="AF1336" s="164"/>
      <c r="AG1336" s="199">
        <f t="shared" si="230"/>
        <v>1</v>
      </c>
      <c r="AH1336" s="293">
        <f t="shared" si="231"/>
        <v>0</v>
      </c>
      <c r="AI1336" s="294">
        <f t="shared" si="232"/>
        <v>0</v>
      </c>
      <c r="AJ1336" s="295">
        <f t="shared" si="233"/>
        <v>0</v>
      </c>
      <c r="AK1336" s="296">
        <f t="shared" si="234"/>
        <v>0</v>
      </c>
      <c r="AL1336" s="298">
        <f t="shared" si="235"/>
        <v>0</v>
      </c>
      <c r="AM1336" s="164"/>
      <c r="AN1336" s="402">
        <f t="shared" si="236"/>
        <v>1</v>
      </c>
      <c r="AO1336" s="370" t="str">
        <f>IF(AN1336=0,"",
IF(SUM($AN$1269:AN1336)=1,AP1336,
IF($AN$1389&gt;SUM($AN$1269:AN1336),_xlfn.CONCAT(", ",AP1336),
IF($AN$1389=SUM($AN$1269:AN1336),_xlfn.CONCAT(" y ",AP1336)))))</f>
        <v>, 68</v>
      </c>
      <c r="AP1336" s="156" t="s">
        <v>5195</v>
      </c>
      <c r="AQ1336" s="272">
        <f t="shared" si="237"/>
        <v>0</v>
      </c>
      <c r="AR1336" s="273" t="str">
        <f>IF(AQ1336=0,"",
IF(SUM(AQ1269:AQ1336)=1,AS1336,
IF(AQ1389&gt;SUM(AQ1269:AQ1336),_xlfn.CONCAT(", ",AS1336),
IF(AQ1389=SUM(AQ1269:AQ1336),_xlfn.CONCAT(" y ",AS1336)))))</f>
        <v/>
      </c>
      <c r="AS1336" s="156" t="s">
        <v>5195</v>
      </c>
    </row>
    <row r="1337" spans="1:45" ht="45" customHeight="1">
      <c r="A1337" s="57"/>
      <c r="B1337" s="26"/>
      <c r="C1337" s="165" t="s">
        <v>5196</v>
      </c>
      <c r="D1337" s="852" t="str">
        <f t="shared" si="229"/>
        <v>CENTRO DE CONCILIACION LABORAL DEL ESTADO DE VERACRUZ DE IGNACIO DE LA LLAVE</v>
      </c>
      <c r="E1337" s="853"/>
      <c r="F1337" s="853"/>
      <c r="G1337" s="853"/>
      <c r="H1337" s="853"/>
      <c r="I1337" s="853"/>
      <c r="J1337" s="853"/>
      <c r="K1337" s="853"/>
      <c r="L1337" s="854"/>
      <c r="M1337" s="890"/>
      <c r="N1337" s="891"/>
      <c r="O1337" s="890"/>
      <c r="P1337" s="891"/>
      <c r="Q1337" s="890"/>
      <c r="R1337" s="891"/>
      <c r="S1337" s="890"/>
      <c r="T1337" s="891"/>
      <c r="U1337" s="890"/>
      <c r="V1337" s="891"/>
      <c r="W1337" s="890"/>
      <c r="X1337" s="891"/>
      <c r="Y1337" s="890"/>
      <c r="Z1337" s="891"/>
      <c r="AA1337" s="890"/>
      <c r="AB1337" s="891"/>
      <c r="AC1337" s="890"/>
      <c r="AD1337" s="891"/>
      <c r="AE1337" s="164"/>
      <c r="AF1337" s="164"/>
      <c r="AG1337" s="199">
        <f t="shared" si="230"/>
        <v>1</v>
      </c>
      <c r="AH1337" s="293">
        <f t="shared" si="231"/>
        <v>0</v>
      </c>
      <c r="AI1337" s="294">
        <f t="shared" si="232"/>
        <v>0</v>
      </c>
      <c r="AJ1337" s="295">
        <f t="shared" si="233"/>
        <v>0</v>
      </c>
      <c r="AK1337" s="296">
        <f t="shared" si="234"/>
        <v>0</v>
      </c>
      <c r="AL1337" s="298">
        <f t="shared" si="235"/>
        <v>0</v>
      </c>
      <c r="AM1337" s="164"/>
      <c r="AN1337" s="402">
        <f t="shared" si="236"/>
        <v>1</v>
      </c>
      <c r="AO1337" s="370" t="str">
        <f>IF(AN1337=0,"",
IF(SUM($AN$1269:AN1337)=1,AP1337,
IF($AN$1389&gt;SUM($AN$1269:AN1337),_xlfn.CONCAT(", ",AP1337),
IF($AN$1389=SUM($AN$1269:AN1337),_xlfn.CONCAT(" y ",AP1337)))))</f>
        <v>, 69</v>
      </c>
      <c r="AP1337" s="156" t="s">
        <v>5197</v>
      </c>
      <c r="AQ1337" s="272">
        <f t="shared" si="237"/>
        <v>0</v>
      </c>
      <c r="AR1337" s="273" t="str">
        <f>IF(AQ1337=0,"",
IF(SUM(AQ1269:AQ1337)=1,AS1337,
IF(AQ1389&gt;SUM(AQ1269:AQ1337),_xlfn.CONCAT(", ",AS1337),
IF(AQ1389=SUM(AQ1269:AQ1337),_xlfn.CONCAT(" y ",AS1337)))))</f>
        <v/>
      </c>
      <c r="AS1337" s="156" t="s">
        <v>5197</v>
      </c>
    </row>
    <row r="1338" spans="1:45" ht="30" customHeight="1">
      <c r="A1338" s="57"/>
      <c r="B1338" s="26"/>
      <c r="C1338" s="165" t="s">
        <v>5198</v>
      </c>
      <c r="D1338" s="852" t="str">
        <f t="shared" si="229"/>
        <v>INSTITUTO VERACRUZANO DE LA CULTURA</v>
      </c>
      <c r="E1338" s="853"/>
      <c r="F1338" s="853"/>
      <c r="G1338" s="853"/>
      <c r="H1338" s="853"/>
      <c r="I1338" s="853"/>
      <c r="J1338" s="853"/>
      <c r="K1338" s="853"/>
      <c r="L1338" s="854"/>
      <c r="M1338" s="890"/>
      <c r="N1338" s="891"/>
      <c r="O1338" s="890"/>
      <c r="P1338" s="891"/>
      <c r="Q1338" s="890"/>
      <c r="R1338" s="891"/>
      <c r="S1338" s="890"/>
      <c r="T1338" s="891"/>
      <c r="U1338" s="890"/>
      <c r="V1338" s="891"/>
      <c r="W1338" s="890"/>
      <c r="X1338" s="891"/>
      <c r="Y1338" s="890"/>
      <c r="Z1338" s="891"/>
      <c r="AA1338" s="890"/>
      <c r="AB1338" s="891"/>
      <c r="AC1338" s="890"/>
      <c r="AD1338" s="891"/>
      <c r="AE1338" s="164"/>
      <c r="AF1338" s="164"/>
      <c r="AG1338" s="199">
        <f t="shared" si="230"/>
        <v>1</v>
      </c>
      <c r="AH1338" s="293">
        <f t="shared" si="231"/>
        <v>0</v>
      </c>
      <c r="AI1338" s="294">
        <f t="shared" si="232"/>
        <v>0</v>
      </c>
      <c r="AJ1338" s="295">
        <f t="shared" si="233"/>
        <v>0</v>
      </c>
      <c r="AK1338" s="296">
        <f t="shared" si="234"/>
        <v>0</v>
      </c>
      <c r="AL1338" s="298">
        <f t="shared" si="235"/>
        <v>0</v>
      </c>
      <c r="AM1338" s="164"/>
      <c r="AN1338" s="402">
        <f t="shared" si="236"/>
        <v>1</v>
      </c>
      <c r="AO1338" s="370" t="str">
        <f>IF(AN1338=0,"",
IF(SUM($AN$1269:AN1338)=1,AP1338,
IF($AN$1389&gt;SUM($AN$1269:AN1338),_xlfn.CONCAT(", ",AP1338),
IF($AN$1389=SUM($AN$1269:AN1338),_xlfn.CONCAT(" y ",AP1338)))))</f>
        <v>, 70</v>
      </c>
      <c r="AP1338" s="156" t="s">
        <v>5199</v>
      </c>
      <c r="AQ1338" s="272">
        <f t="shared" si="237"/>
        <v>0</v>
      </c>
      <c r="AR1338" s="273" t="str">
        <f>IF(AQ1338=0,"",
IF(SUM(AQ1269:AQ1338)=1,AS1338,
IF(AQ1389&gt;SUM(AQ1269:AQ1338),_xlfn.CONCAT(", ",AS1338),
IF(AQ1389=SUM(AQ1269:AQ1338),_xlfn.CONCAT(" y ",AS1338)))))</f>
        <v/>
      </c>
      <c r="AS1338" s="156" t="s">
        <v>5199</v>
      </c>
    </row>
    <row r="1339" spans="1:45" ht="30" customHeight="1">
      <c r="A1339" s="57"/>
      <c r="B1339" s="26"/>
      <c r="C1339" s="165" t="s">
        <v>5200</v>
      </c>
      <c r="D1339" s="852" t="str">
        <f t="shared" si="229"/>
        <v>PROCURADURIA ESTATAL DE PROTECCION AL MEDIO AMBIENTE</v>
      </c>
      <c r="E1339" s="853"/>
      <c r="F1339" s="853"/>
      <c r="G1339" s="853"/>
      <c r="H1339" s="853"/>
      <c r="I1339" s="853"/>
      <c r="J1339" s="853"/>
      <c r="K1339" s="853"/>
      <c r="L1339" s="854"/>
      <c r="M1339" s="890"/>
      <c r="N1339" s="891"/>
      <c r="O1339" s="890"/>
      <c r="P1339" s="891"/>
      <c r="Q1339" s="890"/>
      <c r="R1339" s="891"/>
      <c r="S1339" s="890"/>
      <c r="T1339" s="891"/>
      <c r="U1339" s="890"/>
      <c r="V1339" s="891"/>
      <c r="W1339" s="890"/>
      <c r="X1339" s="891"/>
      <c r="Y1339" s="890"/>
      <c r="Z1339" s="891"/>
      <c r="AA1339" s="890"/>
      <c r="AB1339" s="891"/>
      <c r="AC1339" s="890"/>
      <c r="AD1339" s="891"/>
      <c r="AE1339" s="164"/>
      <c r="AF1339" s="164"/>
      <c r="AG1339" s="199">
        <f t="shared" si="230"/>
        <v>1</v>
      </c>
      <c r="AH1339" s="293">
        <f t="shared" si="231"/>
        <v>0</v>
      </c>
      <c r="AI1339" s="294">
        <f t="shared" si="232"/>
        <v>0</v>
      </c>
      <c r="AJ1339" s="295">
        <f t="shared" si="233"/>
        <v>0</v>
      </c>
      <c r="AK1339" s="296">
        <f t="shared" si="234"/>
        <v>0</v>
      </c>
      <c r="AL1339" s="298">
        <f t="shared" si="235"/>
        <v>0</v>
      </c>
      <c r="AM1339" s="164"/>
      <c r="AN1339" s="402">
        <f t="shared" si="236"/>
        <v>1</v>
      </c>
      <c r="AO1339" s="370" t="str">
        <f>IF(AN1339=0,"",
IF(SUM($AN$1269:AN1339)=1,AP1339,
IF($AN$1389&gt;SUM($AN$1269:AN1339),_xlfn.CONCAT(", ",AP1339),
IF($AN$1389=SUM($AN$1269:AN1339),_xlfn.CONCAT(" y ",AP1339)))))</f>
        <v>, 71</v>
      </c>
      <c r="AP1339" s="156" t="s">
        <v>5201</v>
      </c>
      <c r="AQ1339" s="272">
        <f t="shared" si="237"/>
        <v>0</v>
      </c>
      <c r="AR1339" s="273" t="str">
        <f>IF(AQ1339=0,"",
IF(SUM(AQ1269:AQ1339)=1,AS1339,
IF(AQ1389&gt;SUM(AQ1269:AQ1339),_xlfn.CONCAT(", ",AS1339),
IF(AQ1389=SUM(AQ1269:AQ1339),_xlfn.CONCAT(" y ",AS1339)))))</f>
        <v/>
      </c>
      <c r="AS1339" s="156" t="s">
        <v>5201</v>
      </c>
    </row>
    <row r="1340" spans="1:45" ht="15" customHeight="1">
      <c r="A1340" s="57"/>
      <c r="B1340" s="26"/>
      <c r="C1340" s="165" t="s">
        <v>5202</v>
      </c>
      <c r="D1340" s="852" t="str">
        <f t="shared" si="229"/>
        <v>FIDEICOMISO FONDO DEL FUTURO</v>
      </c>
      <c r="E1340" s="853"/>
      <c r="F1340" s="853"/>
      <c r="G1340" s="853"/>
      <c r="H1340" s="853"/>
      <c r="I1340" s="853"/>
      <c r="J1340" s="853"/>
      <c r="K1340" s="853"/>
      <c r="L1340" s="854"/>
      <c r="M1340" s="890"/>
      <c r="N1340" s="891"/>
      <c r="O1340" s="890"/>
      <c r="P1340" s="891"/>
      <c r="Q1340" s="890"/>
      <c r="R1340" s="891"/>
      <c r="S1340" s="890"/>
      <c r="T1340" s="891"/>
      <c r="U1340" s="890"/>
      <c r="V1340" s="891"/>
      <c r="W1340" s="890"/>
      <c r="X1340" s="891"/>
      <c r="Y1340" s="890"/>
      <c r="Z1340" s="891"/>
      <c r="AA1340" s="890"/>
      <c r="AB1340" s="891"/>
      <c r="AC1340" s="890"/>
      <c r="AD1340" s="891"/>
      <c r="AE1340" s="164"/>
      <c r="AF1340" s="164"/>
      <c r="AG1340" s="199">
        <f t="shared" si="230"/>
        <v>1</v>
      </c>
      <c r="AH1340" s="293">
        <f t="shared" si="231"/>
        <v>0</v>
      </c>
      <c r="AI1340" s="294">
        <f t="shared" si="232"/>
        <v>0</v>
      </c>
      <c r="AJ1340" s="295">
        <f t="shared" si="233"/>
        <v>0</v>
      </c>
      <c r="AK1340" s="296">
        <f t="shared" si="234"/>
        <v>0</v>
      </c>
      <c r="AL1340" s="298">
        <f t="shared" si="235"/>
        <v>0</v>
      </c>
      <c r="AM1340" s="164"/>
      <c r="AN1340" s="402">
        <f t="shared" si="236"/>
        <v>1</v>
      </c>
      <c r="AO1340" s="370" t="str">
        <f>IF(AN1340=0,"",
IF(SUM($AN$1269:AN1340)=1,AP1340,
IF($AN$1389&gt;SUM($AN$1269:AN1340),_xlfn.CONCAT(", ",AP1340),
IF($AN$1389=SUM($AN$1269:AN1340),_xlfn.CONCAT(" y ",AP1340)))))</f>
        <v xml:space="preserve"> y 72</v>
      </c>
      <c r="AP1340" s="156" t="s">
        <v>5203</v>
      </c>
      <c r="AQ1340" s="272">
        <f t="shared" si="237"/>
        <v>0</v>
      </c>
      <c r="AR1340" s="273" t="str">
        <f>IF(AQ1340=0,"",
IF(SUM(AQ1269:AQ1340)=1,AS1340,
IF(AQ1389&gt;SUM(AQ1269:AQ1340),_xlfn.CONCAT(", ",AS1340),
IF(AQ1389=SUM(AQ1269:AQ1340),_xlfn.CONCAT(" y ",AS1340)))))</f>
        <v/>
      </c>
      <c r="AS1340" s="156" t="s">
        <v>5203</v>
      </c>
    </row>
    <row r="1341" spans="1:45" ht="15" customHeight="1">
      <c r="A1341" s="57"/>
      <c r="B1341" s="26"/>
      <c r="C1341" s="165" t="s">
        <v>5204</v>
      </c>
      <c r="D1341" s="852" t="str">
        <f t="shared" si="229"/>
        <v/>
      </c>
      <c r="E1341" s="853"/>
      <c r="F1341" s="853"/>
      <c r="G1341" s="853"/>
      <c r="H1341" s="853"/>
      <c r="I1341" s="853"/>
      <c r="J1341" s="853"/>
      <c r="K1341" s="853"/>
      <c r="L1341" s="854"/>
      <c r="M1341" s="890"/>
      <c r="N1341" s="891"/>
      <c r="O1341" s="890"/>
      <c r="P1341" s="891"/>
      <c r="Q1341" s="890"/>
      <c r="R1341" s="891"/>
      <c r="S1341" s="890"/>
      <c r="T1341" s="891"/>
      <c r="U1341" s="890"/>
      <c r="V1341" s="891"/>
      <c r="W1341" s="890"/>
      <c r="X1341" s="891"/>
      <c r="Y1341" s="890"/>
      <c r="Z1341" s="891"/>
      <c r="AA1341" s="890"/>
      <c r="AB1341" s="891"/>
      <c r="AC1341" s="890"/>
      <c r="AD1341" s="891"/>
      <c r="AE1341" s="164"/>
      <c r="AF1341" s="164"/>
      <c r="AG1341" s="199">
        <f t="shared" si="230"/>
        <v>0</v>
      </c>
      <c r="AH1341" s="293">
        <f t="shared" si="231"/>
        <v>0</v>
      </c>
      <c r="AI1341" s="294">
        <f t="shared" si="232"/>
        <v>0</v>
      </c>
      <c r="AJ1341" s="295">
        <f t="shared" si="233"/>
        <v>0</v>
      </c>
      <c r="AK1341" s="296">
        <f t="shared" si="234"/>
        <v>0</v>
      </c>
      <c r="AL1341" s="298">
        <f t="shared" si="235"/>
        <v>0</v>
      </c>
      <c r="AM1341" s="164"/>
      <c r="AN1341" s="402">
        <f t="shared" si="236"/>
        <v>0</v>
      </c>
      <c r="AO1341" s="370" t="str">
        <f>IF(AN1341=0,"",
IF(SUM($AN$1269:AN1341)=1,AP1341,
IF($AN$1389&gt;SUM($AN$1269:AN1341),_xlfn.CONCAT(", ",AP1341),
IF($AN$1389=SUM($AN$1269:AN1341),_xlfn.CONCAT(" y ",AP1341)))))</f>
        <v/>
      </c>
      <c r="AP1341" s="156" t="s">
        <v>5205</v>
      </c>
      <c r="AQ1341" s="272">
        <f t="shared" si="237"/>
        <v>0</v>
      </c>
      <c r="AR1341" s="273" t="str">
        <f>IF(AQ1341=0,"",
IF(SUM(AQ1269:AQ1341)=1,AS1341,
IF(AQ1389&gt;SUM(AQ1269:AQ1341),_xlfn.CONCAT(", ",AS1341),
IF(AQ1389=SUM(AQ1269:AQ1341),_xlfn.CONCAT(" y ",AS1341)))))</f>
        <v/>
      </c>
      <c r="AS1341" s="156" t="s">
        <v>5205</v>
      </c>
    </row>
    <row r="1342" spans="1:45" ht="15" customHeight="1">
      <c r="A1342" s="57"/>
      <c r="B1342" s="26"/>
      <c r="C1342" s="165" t="s">
        <v>5206</v>
      </c>
      <c r="D1342" s="852" t="str">
        <f t="shared" si="229"/>
        <v/>
      </c>
      <c r="E1342" s="853"/>
      <c r="F1342" s="853"/>
      <c r="G1342" s="853"/>
      <c r="H1342" s="853"/>
      <c r="I1342" s="853"/>
      <c r="J1342" s="853"/>
      <c r="K1342" s="853"/>
      <c r="L1342" s="854"/>
      <c r="M1342" s="890"/>
      <c r="N1342" s="891"/>
      <c r="O1342" s="890"/>
      <c r="P1342" s="891"/>
      <c r="Q1342" s="890"/>
      <c r="R1342" s="891"/>
      <c r="S1342" s="890"/>
      <c r="T1342" s="891"/>
      <c r="U1342" s="890"/>
      <c r="V1342" s="891"/>
      <c r="W1342" s="890"/>
      <c r="X1342" s="891"/>
      <c r="Y1342" s="890"/>
      <c r="Z1342" s="891"/>
      <c r="AA1342" s="890"/>
      <c r="AB1342" s="891"/>
      <c r="AC1342" s="890"/>
      <c r="AD1342" s="891"/>
      <c r="AE1342" s="164"/>
      <c r="AF1342" s="164"/>
      <c r="AG1342" s="199">
        <f t="shared" si="230"/>
        <v>0</v>
      </c>
      <c r="AH1342" s="293">
        <f t="shared" si="231"/>
        <v>0</v>
      </c>
      <c r="AI1342" s="294">
        <f t="shared" si="232"/>
        <v>0</v>
      </c>
      <c r="AJ1342" s="295">
        <f t="shared" si="233"/>
        <v>0</v>
      </c>
      <c r="AK1342" s="296">
        <f t="shared" si="234"/>
        <v>0</v>
      </c>
      <c r="AL1342" s="298">
        <f t="shared" si="235"/>
        <v>0</v>
      </c>
      <c r="AM1342" s="164"/>
      <c r="AN1342" s="402">
        <f t="shared" si="236"/>
        <v>0</v>
      </c>
      <c r="AO1342" s="370" t="str">
        <f>IF(AN1342=0,"",
IF(SUM($AN$1269:AN1342)=1,AP1342,
IF($AN$1389&gt;SUM($AN$1269:AN1342),_xlfn.CONCAT(", ",AP1342),
IF($AN$1389=SUM($AN$1269:AN1342),_xlfn.CONCAT(" y ",AP1342)))))</f>
        <v/>
      </c>
      <c r="AP1342" s="156" t="s">
        <v>5207</v>
      </c>
      <c r="AQ1342" s="272">
        <f t="shared" si="237"/>
        <v>0</v>
      </c>
      <c r="AR1342" s="273" t="str">
        <f>IF(AQ1342=0,"",
IF(SUM(AQ1269:AQ1342)=1,AS1342,
IF(AQ1389&gt;SUM(AQ1269:AQ1342),_xlfn.CONCAT(", ",AS1342),
IF(AQ1389=SUM(AQ1269:AQ1342),_xlfn.CONCAT(" y ",AS1342)))))</f>
        <v/>
      </c>
      <c r="AS1342" s="156" t="s">
        <v>5207</v>
      </c>
    </row>
    <row r="1343" spans="1:45" ht="15" customHeight="1">
      <c r="A1343" s="57"/>
      <c r="B1343" s="26"/>
      <c r="C1343" s="165" t="s">
        <v>5208</v>
      </c>
      <c r="D1343" s="852" t="str">
        <f t="shared" si="229"/>
        <v/>
      </c>
      <c r="E1343" s="853"/>
      <c r="F1343" s="853"/>
      <c r="G1343" s="853"/>
      <c r="H1343" s="853"/>
      <c r="I1343" s="853"/>
      <c r="J1343" s="853"/>
      <c r="K1343" s="853"/>
      <c r="L1343" s="854"/>
      <c r="M1343" s="890"/>
      <c r="N1343" s="891"/>
      <c r="O1343" s="890"/>
      <c r="P1343" s="891"/>
      <c r="Q1343" s="890"/>
      <c r="R1343" s="891"/>
      <c r="S1343" s="890"/>
      <c r="T1343" s="891"/>
      <c r="U1343" s="890"/>
      <c r="V1343" s="891"/>
      <c r="W1343" s="890"/>
      <c r="X1343" s="891"/>
      <c r="Y1343" s="890"/>
      <c r="Z1343" s="891"/>
      <c r="AA1343" s="890"/>
      <c r="AB1343" s="891"/>
      <c r="AC1343" s="890"/>
      <c r="AD1343" s="891"/>
      <c r="AE1343" s="164"/>
      <c r="AF1343" s="164"/>
      <c r="AG1343" s="199">
        <f t="shared" si="230"/>
        <v>0</v>
      </c>
      <c r="AH1343" s="293">
        <f t="shared" si="231"/>
        <v>0</v>
      </c>
      <c r="AI1343" s="294">
        <f t="shared" si="232"/>
        <v>0</v>
      </c>
      <c r="AJ1343" s="295">
        <f t="shared" si="233"/>
        <v>0</v>
      </c>
      <c r="AK1343" s="296">
        <f t="shared" si="234"/>
        <v>0</v>
      </c>
      <c r="AL1343" s="298">
        <f t="shared" si="235"/>
        <v>0</v>
      </c>
      <c r="AM1343" s="164"/>
      <c r="AN1343" s="402">
        <f t="shared" si="236"/>
        <v>0</v>
      </c>
      <c r="AO1343" s="370" t="str">
        <f>IF(AN1343=0,"",
IF(SUM($AN$1269:AN1343)=1,AP1343,
IF($AN$1389&gt;SUM($AN$1269:AN1343),_xlfn.CONCAT(", ",AP1343),
IF($AN$1389=SUM($AN$1269:AN1343),_xlfn.CONCAT(" y ",AP1343)))))</f>
        <v/>
      </c>
      <c r="AP1343" s="156" t="s">
        <v>5209</v>
      </c>
      <c r="AQ1343" s="272">
        <f t="shared" si="237"/>
        <v>0</v>
      </c>
      <c r="AR1343" s="273" t="str">
        <f>IF(AQ1343=0,"",
IF(SUM(AQ1269:AQ1343)=1,AS1343,
IF(AQ1389&gt;SUM(AQ1269:AQ1343),_xlfn.CONCAT(", ",AS1343),
IF(AQ1389=SUM(AQ1269:AQ1343),_xlfn.CONCAT(" y ",AS1343)))))</f>
        <v/>
      </c>
      <c r="AS1343" s="156" t="s">
        <v>5209</v>
      </c>
    </row>
    <row r="1344" spans="1:45" ht="15" customHeight="1">
      <c r="A1344" s="57"/>
      <c r="B1344" s="26"/>
      <c r="C1344" s="165" t="s">
        <v>5210</v>
      </c>
      <c r="D1344" s="852" t="str">
        <f t="shared" si="229"/>
        <v/>
      </c>
      <c r="E1344" s="853"/>
      <c r="F1344" s="853"/>
      <c r="G1344" s="853"/>
      <c r="H1344" s="853"/>
      <c r="I1344" s="853"/>
      <c r="J1344" s="853"/>
      <c r="K1344" s="853"/>
      <c r="L1344" s="854"/>
      <c r="M1344" s="890"/>
      <c r="N1344" s="891"/>
      <c r="O1344" s="890"/>
      <c r="P1344" s="891"/>
      <c r="Q1344" s="890"/>
      <c r="R1344" s="891"/>
      <c r="S1344" s="890"/>
      <c r="T1344" s="891"/>
      <c r="U1344" s="890"/>
      <c r="V1344" s="891"/>
      <c r="W1344" s="890"/>
      <c r="X1344" s="891"/>
      <c r="Y1344" s="890"/>
      <c r="Z1344" s="891"/>
      <c r="AA1344" s="890"/>
      <c r="AB1344" s="891"/>
      <c r="AC1344" s="890"/>
      <c r="AD1344" s="891"/>
      <c r="AE1344" s="164"/>
      <c r="AF1344" s="164"/>
      <c r="AG1344" s="199">
        <f t="shared" si="230"/>
        <v>0</v>
      </c>
      <c r="AH1344" s="293">
        <f t="shared" si="231"/>
        <v>0</v>
      </c>
      <c r="AI1344" s="294">
        <f t="shared" si="232"/>
        <v>0</v>
      </c>
      <c r="AJ1344" s="295">
        <f t="shared" si="233"/>
        <v>0</v>
      </c>
      <c r="AK1344" s="296">
        <f t="shared" si="234"/>
        <v>0</v>
      </c>
      <c r="AL1344" s="298">
        <f t="shared" si="235"/>
        <v>0</v>
      </c>
      <c r="AM1344" s="164"/>
      <c r="AN1344" s="402">
        <f t="shared" si="236"/>
        <v>0</v>
      </c>
      <c r="AO1344" s="370" t="str">
        <f>IF(AN1344=0,"",
IF(SUM($AN$1269:AN1344)=1,AP1344,
IF($AN$1389&gt;SUM($AN$1269:AN1344),_xlfn.CONCAT(", ",AP1344),
IF($AN$1389=SUM($AN$1269:AN1344),_xlfn.CONCAT(" y ",AP1344)))))</f>
        <v/>
      </c>
      <c r="AP1344" s="156" t="s">
        <v>5211</v>
      </c>
      <c r="AQ1344" s="272">
        <f t="shared" si="237"/>
        <v>0</v>
      </c>
      <c r="AR1344" s="273" t="str">
        <f>IF(AQ1344=0,"",
IF(SUM(AQ1269:AQ1344)=1,AS1344,
IF(AQ1389&gt;SUM(AQ1269:AQ1344),_xlfn.CONCAT(", ",AS1344),
IF(AQ1389=SUM(AQ1269:AQ1344),_xlfn.CONCAT(" y ",AS1344)))))</f>
        <v/>
      </c>
      <c r="AS1344" s="156" t="s">
        <v>5211</v>
      </c>
    </row>
    <row r="1345" spans="1:45" ht="15" customHeight="1">
      <c r="A1345" s="57"/>
      <c r="B1345" s="26"/>
      <c r="C1345" s="165" t="s">
        <v>5212</v>
      </c>
      <c r="D1345" s="852" t="str">
        <f t="shared" si="229"/>
        <v/>
      </c>
      <c r="E1345" s="853"/>
      <c r="F1345" s="853"/>
      <c r="G1345" s="853"/>
      <c r="H1345" s="853"/>
      <c r="I1345" s="853"/>
      <c r="J1345" s="853"/>
      <c r="K1345" s="853"/>
      <c r="L1345" s="854"/>
      <c r="M1345" s="890"/>
      <c r="N1345" s="891"/>
      <c r="O1345" s="890"/>
      <c r="P1345" s="891"/>
      <c r="Q1345" s="890"/>
      <c r="R1345" s="891"/>
      <c r="S1345" s="890"/>
      <c r="T1345" s="891"/>
      <c r="U1345" s="890"/>
      <c r="V1345" s="891"/>
      <c r="W1345" s="890"/>
      <c r="X1345" s="891"/>
      <c r="Y1345" s="890"/>
      <c r="Z1345" s="891"/>
      <c r="AA1345" s="890"/>
      <c r="AB1345" s="891"/>
      <c r="AC1345" s="890"/>
      <c r="AD1345" s="891"/>
      <c r="AE1345" s="164"/>
      <c r="AF1345" s="164"/>
      <c r="AG1345" s="199">
        <f t="shared" si="230"/>
        <v>0</v>
      </c>
      <c r="AH1345" s="293">
        <f t="shared" si="231"/>
        <v>0</v>
      </c>
      <c r="AI1345" s="294">
        <f t="shared" si="232"/>
        <v>0</v>
      </c>
      <c r="AJ1345" s="295">
        <f t="shared" si="233"/>
        <v>0</v>
      </c>
      <c r="AK1345" s="296">
        <f t="shared" si="234"/>
        <v>0</v>
      </c>
      <c r="AL1345" s="298">
        <f t="shared" si="235"/>
        <v>0</v>
      </c>
      <c r="AM1345" s="164"/>
      <c r="AN1345" s="402">
        <f t="shared" si="236"/>
        <v>0</v>
      </c>
      <c r="AO1345" s="370" t="str">
        <f>IF(AN1345=0,"",
IF(SUM($AN$1269:AN1345)=1,AP1345,
IF($AN$1389&gt;SUM($AN$1269:AN1345),_xlfn.CONCAT(", ",AP1345),
IF($AN$1389=SUM($AN$1269:AN1345),_xlfn.CONCAT(" y ",AP1345)))))</f>
        <v/>
      </c>
      <c r="AP1345" s="156" t="s">
        <v>5213</v>
      </c>
      <c r="AQ1345" s="272">
        <f t="shared" si="237"/>
        <v>0</v>
      </c>
      <c r="AR1345" s="273" t="str">
        <f>IF(AQ1345=0,"",
IF(SUM(AQ1269:AQ1345)=1,AS1345,
IF(AQ1389&gt;SUM(AQ1269:AQ1345),_xlfn.CONCAT(", ",AS1345),
IF(AQ1389=SUM(AQ1269:AQ1345),_xlfn.CONCAT(" y ",AS1345)))))</f>
        <v/>
      </c>
      <c r="AS1345" s="156" t="s">
        <v>5213</v>
      </c>
    </row>
    <row r="1346" spans="1:45" ht="15" customHeight="1">
      <c r="A1346" s="57"/>
      <c r="B1346" s="26"/>
      <c r="C1346" s="165" t="s">
        <v>5214</v>
      </c>
      <c r="D1346" s="852" t="str">
        <f t="shared" si="229"/>
        <v/>
      </c>
      <c r="E1346" s="853"/>
      <c r="F1346" s="853"/>
      <c r="G1346" s="853"/>
      <c r="H1346" s="853"/>
      <c r="I1346" s="853"/>
      <c r="J1346" s="853"/>
      <c r="K1346" s="853"/>
      <c r="L1346" s="854"/>
      <c r="M1346" s="890"/>
      <c r="N1346" s="891"/>
      <c r="O1346" s="890"/>
      <c r="P1346" s="891"/>
      <c r="Q1346" s="890"/>
      <c r="R1346" s="891"/>
      <c r="S1346" s="890"/>
      <c r="T1346" s="891"/>
      <c r="U1346" s="890"/>
      <c r="V1346" s="891"/>
      <c r="W1346" s="890"/>
      <c r="X1346" s="891"/>
      <c r="Y1346" s="890"/>
      <c r="Z1346" s="891"/>
      <c r="AA1346" s="890"/>
      <c r="AB1346" s="891"/>
      <c r="AC1346" s="890"/>
      <c r="AD1346" s="891"/>
      <c r="AE1346" s="164"/>
      <c r="AF1346" s="164"/>
      <c r="AG1346" s="199">
        <f t="shared" si="230"/>
        <v>0</v>
      </c>
      <c r="AH1346" s="293">
        <f t="shared" si="231"/>
        <v>0</v>
      </c>
      <c r="AI1346" s="294">
        <f t="shared" si="232"/>
        <v>0</v>
      </c>
      <c r="AJ1346" s="295">
        <f t="shared" si="233"/>
        <v>0</v>
      </c>
      <c r="AK1346" s="296">
        <f t="shared" si="234"/>
        <v>0</v>
      </c>
      <c r="AL1346" s="298">
        <f t="shared" si="235"/>
        <v>0</v>
      </c>
      <c r="AM1346" s="164"/>
      <c r="AN1346" s="402">
        <f t="shared" si="236"/>
        <v>0</v>
      </c>
      <c r="AO1346" s="370" t="str">
        <f>IF(AN1346=0,"",
IF(SUM($AN$1269:AN1346)=1,AP1346,
IF($AN$1389&gt;SUM($AN$1269:AN1346),_xlfn.CONCAT(", ",AP1346),
IF($AN$1389=SUM($AN$1269:AN1346),_xlfn.CONCAT(" y ",AP1346)))))</f>
        <v/>
      </c>
      <c r="AP1346" s="156" t="s">
        <v>5215</v>
      </c>
      <c r="AQ1346" s="272">
        <f t="shared" si="237"/>
        <v>0</v>
      </c>
      <c r="AR1346" s="273" t="str">
        <f>IF(AQ1346=0,"",
IF(SUM(AQ1269:AQ1346)=1,AS1346,
IF(AQ1389&gt;SUM(AQ1269:AQ1346),_xlfn.CONCAT(", ",AS1346),
IF(AQ1389=SUM(AQ1269:AQ1346),_xlfn.CONCAT(" y ",AS1346)))))</f>
        <v/>
      </c>
      <c r="AS1346" s="156" t="s">
        <v>5215</v>
      </c>
    </row>
    <row r="1347" spans="1:45" ht="15" customHeight="1">
      <c r="A1347" s="57"/>
      <c r="B1347" s="26"/>
      <c r="C1347" s="165" t="s">
        <v>5216</v>
      </c>
      <c r="D1347" s="852" t="str">
        <f t="shared" si="229"/>
        <v/>
      </c>
      <c r="E1347" s="853"/>
      <c r="F1347" s="853"/>
      <c r="G1347" s="853"/>
      <c r="H1347" s="853"/>
      <c r="I1347" s="853"/>
      <c r="J1347" s="853"/>
      <c r="K1347" s="853"/>
      <c r="L1347" s="854"/>
      <c r="M1347" s="890"/>
      <c r="N1347" s="891"/>
      <c r="O1347" s="890"/>
      <c r="P1347" s="891"/>
      <c r="Q1347" s="890"/>
      <c r="R1347" s="891"/>
      <c r="S1347" s="890"/>
      <c r="T1347" s="891"/>
      <c r="U1347" s="890"/>
      <c r="V1347" s="891"/>
      <c r="W1347" s="890"/>
      <c r="X1347" s="891"/>
      <c r="Y1347" s="890"/>
      <c r="Z1347" s="891"/>
      <c r="AA1347" s="890"/>
      <c r="AB1347" s="891"/>
      <c r="AC1347" s="890"/>
      <c r="AD1347" s="891"/>
      <c r="AE1347" s="164"/>
      <c r="AF1347" s="164"/>
      <c r="AG1347" s="199">
        <f t="shared" si="230"/>
        <v>0</v>
      </c>
      <c r="AH1347" s="293">
        <f t="shared" si="231"/>
        <v>0</v>
      </c>
      <c r="AI1347" s="294">
        <f t="shared" si="232"/>
        <v>0</v>
      </c>
      <c r="AJ1347" s="295">
        <f t="shared" si="233"/>
        <v>0</v>
      </c>
      <c r="AK1347" s="296">
        <f t="shared" si="234"/>
        <v>0</v>
      </c>
      <c r="AL1347" s="298">
        <f t="shared" si="235"/>
        <v>0</v>
      </c>
      <c r="AM1347" s="164"/>
      <c r="AN1347" s="402">
        <f t="shared" si="236"/>
        <v>0</v>
      </c>
      <c r="AO1347" s="370" t="str">
        <f>IF(AN1347=0,"",
IF(SUM($AN$1269:AN1347)=1,AP1347,
IF($AN$1389&gt;SUM($AN$1269:AN1347),_xlfn.CONCAT(", ",AP1347),
IF($AN$1389=SUM($AN$1269:AN1347),_xlfn.CONCAT(" y ",AP1347)))))</f>
        <v/>
      </c>
      <c r="AP1347" s="156" t="s">
        <v>5217</v>
      </c>
      <c r="AQ1347" s="272">
        <f t="shared" si="237"/>
        <v>0</v>
      </c>
      <c r="AR1347" s="273" t="str">
        <f>IF(AQ1347=0,"",
IF(SUM(AQ1269:AQ1347)=1,AS1347,
IF(AQ1389&gt;SUM(AQ1269:AQ1347),_xlfn.CONCAT(", ",AS1347),
IF(AQ1389=SUM(AQ1269:AQ1347),_xlfn.CONCAT(" y ",AS1347)))))</f>
        <v/>
      </c>
      <c r="AS1347" s="156" t="s">
        <v>5217</v>
      </c>
    </row>
    <row r="1348" spans="1:45" ht="15" customHeight="1">
      <c r="A1348" s="57"/>
      <c r="B1348" s="26"/>
      <c r="C1348" s="165" t="s">
        <v>5218</v>
      </c>
      <c r="D1348" s="852" t="str">
        <f t="shared" si="229"/>
        <v/>
      </c>
      <c r="E1348" s="853"/>
      <c r="F1348" s="853"/>
      <c r="G1348" s="853"/>
      <c r="H1348" s="853"/>
      <c r="I1348" s="853"/>
      <c r="J1348" s="853"/>
      <c r="K1348" s="853"/>
      <c r="L1348" s="854"/>
      <c r="M1348" s="890"/>
      <c r="N1348" s="891"/>
      <c r="O1348" s="890"/>
      <c r="P1348" s="891"/>
      <c r="Q1348" s="890"/>
      <c r="R1348" s="891"/>
      <c r="S1348" s="890"/>
      <c r="T1348" s="891"/>
      <c r="U1348" s="890"/>
      <c r="V1348" s="891"/>
      <c r="W1348" s="890"/>
      <c r="X1348" s="891"/>
      <c r="Y1348" s="890"/>
      <c r="Z1348" s="891"/>
      <c r="AA1348" s="890"/>
      <c r="AB1348" s="891"/>
      <c r="AC1348" s="890"/>
      <c r="AD1348" s="891"/>
      <c r="AE1348" s="164"/>
      <c r="AF1348" s="164"/>
      <c r="AG1348" s="199">
        <f t="shared" si="230"/>
        <v>0</v>
      </c>
      <c r="AH1348" s="293">
        <f t="shared" si="231"/>
        <v>0</v>
      </c>
      <c r="AI1348" s="294">
        <f t="shared" si="232"/>
        <v>0</v>
      </c>
      <c r="AJ1348" s="295">
        <f t="shared" si="233"/>
        <v>0</v>
      </c>
      <c r="AK1348" s="296">
        <f t="shared" si="234"/>
        <v>0</v>
      </c>
      <c r="AL1348" s="298">
        <f t="shared" si="235"/>
        <v>0</v>
      </c>
      <c r="AM1348" s="164"/>
      <c r="AN1348" s="402">
        <f t="shared" si="236"/>
        <v>0</v>
      </c>
      <c r="AO1348" s="370" t="str">
        <f>IF(AN1348=0,"",
IF(SUM($AN$1269:AN1348)=1,AP1348,
IF($AN$1389&gt;SUM($AN$1269:AN1348),_xlfn.CONCAT(", ",AP1348),
IF($AN$1389=SUM($AN$1269:AN1348),_xlfn.CONCAT(" y ",AP1348)))))</f>
        <v/>
      </c>
      <c r="AP1348" s="156" t="s">
        <v>5219</v>
      </c>
      <c r="AQ1348" s="272">
        <f t="shared" si="237"/>
        <v>0</v>
      </c>
      <c r="AR1348" s="273" t="str">
        <f>IF(AQ1348=0,"",
IF(SUM(AQ1269:AQ1348)=1,AS1348,
IF(AQ1389&gt;SUM(AQ1269:AQ1348),_xlfn.CONCAT(", ",AS1348),
IF(AQ1389=SUM(AQ1269:AQ1348),_xlfn.CONCAT(" y ",AS1348)))))</f>
        <v/>
      </c>
      <c r="AS1348" s="156" t="s">
        <v>5219</v>
      </c>
    </row>
    <row r="1349" spans="1:45" ht="15" customHeight="1">
      <c r="A1349" s="57"/>
      <c r="B1349" s="26"/>
      <c r="C1349" s="165" t="s">
        <v>5220</v>
      </c>
      <c r="D1349" s="852" t="str">
        <f t="shared" si="229"/>
        <v/>
      </c>
      <c r="E1349" s="853"/>
      <c r="F1349" s="853"/>
      <c r="G1349" s="853"/>
      <c r="H1349" s="853"/>
      <c r="I1349" s="853"/>
      <c r="J1349" s="853"/>
      <c r="K1349" s="853"/>
      <c r="L1349" s="854"/>
      <c r="M1349" s="890"/>
      <c r="N1349" s="891"/>
      <c r="O1349" s="890"/>
      <c r="P1349" s="891"/>
      <c r="Q1349" s="890"/>
      <c r="R1349" s="891"/>
      <c r="S1349" s="890"/>
      <c r="T1349" s="891"/>
      <c r="U1349" s="890"/>
      <c r="V1349" s="891"/>
      <c r="W1349" s="890"/>
      <c r="X1349" s="891"/>
      <c r="Y1349" s="890"/>
      <c r="Z1349" s="891"/>
      <c r="AA1349" s="890"/>
      <c r="AB1349" s="891"/>
      <c r="AC1349" s="890"/>
      <c r="AD1349" s="891"/>
      <c r="AE1349" s="164"/>
      <c r="AF1349" s="164"/>
      <c r="AG1349" s="199">
        <f t="shared" si="230"/>
        <v>0</v>
      </c>
      <c r="AH1349" s="293">
        <f t="shared" si="231"/>
        <v>0</v>
      </c>
      <c r="AI1349" s="294">
        <f t="shared" si="232"/>
        <v>0</v>
      </c>
      <c r="AJ1349" s="295">
        <f t="shared" si="233"/>
        <v>0</v>
      </c>
      <c r="AK1349" s="296">
        <f t="shared" si="234"/>
        <v>0</v>
      </c>
      <c r="AL1349" s="298">
        <f t="shared" si="235"/>
        <v>0</v>
      </c>
      <c r="AM1349" s="164"/>
      <c r="AN1349" s="402">
        <f t="shared" si="236"/>
        <v>0</v>
      </c>
      <c r="AO1349" s="370" t="str">
        <f>IF(AN1349=0,"",
IF(SUM($AN$1269:AN1349)=1,AP1349,
IF($AN$1389&gt;SUM($AN$1269:AN1349),_xlfn.CONCAT(", ",AP1349),
IF($AN$1389=SUM($AN$1269:AN1349),_xlfn.CONCAT(" y ",AP1349)))))</f>
        <v/>
      </c>
      <c r="AP1349" s="156" t="s">
        <v>5221</v>
      </c>
      <c r="AQ1349" s="272">
        <f t="shared" si="237"/>
        <v>0</v>
      </c>
      <c r="AR1349" s="273" t="str">
        <f>IF(AQ1349=0,"",
IF(SUM(AQ1269:AQ1349)=1,AS1349,
IF(AQ1389&gt;SUM(AQ1269:AQ1349),_xlfn.CONCAT(", ",AS1349),
IF(AQ1389=SUM(AQ1269:AQ1349),_xlfn.CONCAT(" y ",AS1349)))))</f>
        <v/>
      </c>
      <c r="AS1349" s="156" t="s">
        <v>5221</v>
      </c>
    </row>
    <row r="1350" spans="1:45" ht="15" customHeight="1">
      <c r="A1350" s="57"/>
      <c r="B1350" s="26"/>
      <c r="C1350" s="165" t="s">
        <v>5222</v>
      </c>
      <c r="D1350" s="852" t="str">
        <f t="shared" si="229"/>
        <v/>
      </c>
      <c r="E1350" s="853"/>
      <c r="F1350" s="853"/>
      <c r="G1350" s="853"/>
      <c r="H1350" s="853"/>
      <c r="I1350" s="853"/>
      <c r="J1350" s="853"/>
      <c r="K1350" s="853"/>
      <c r="L1350" s="854"/>
      <c r="M1350" s="890"/>
      <c r="N1350" s="891"/>
      <c r="O1350" s="890"/>
      <c r="P1350" s="891"/>
      <c r="Q1350" s="890"/>
      <c r="R1350" s="891"/>
      <c r="S1350" s="890"/>
      <c r="T1350" s="891"/>
      <c r="U1350" s="890"/>
      <c r="V1350" s="891"/>
      <c r="W1350" s="890"/>
      <c r="X1350" s="891"/>
      <c r="Y1350" s="890"/>
      <c r="Z1350" s="891"/>
      <c r="AA1350" s="890"/>
      <c r="AB1350" s="891"/>
      <c r="AC1350" s="890"/>
      <c r="AD1350" s="891"/>
      <c r="AE1350" s="164"/>
      <c r="AF1350" s="164"/>
      <c r="AG1350" s="199">
        <f t="shared" si="230"/>
        <v>0</v>
      </c>
      <c r="AH1350" s="293">
        <f t="shared" si="231"/>
        <v>0</v>
      </c>
      <c r="AI1350" s="294">
        <f t="shared" si="232"/>
        <v>0</v>
      </c>
      <c r="AJ1350" s="295">
        <f t="shared" si="233"/>
        <v>0</v>
      </c>
      <c r="AK1350" s="296">
        <f t="shared" si="234"/>
        <v>0</v>
      </c>
      <c r="AL1350" s="298">
        <f t="shared" si="235"/>
        <v>0</v>
      </c>
      <c r="AM1350" s="164"/>
      <c r="AN1350" s="402">
        <f t="shared" si="236"/>
        <v>0</v>
      </c>
      <c r="AO1350" s="370" t="str">
        <f>IF(AN1350=0,"",
IF(SUM($AN$1269:AN1350)=1,AP1350,
IF($AN$1389&gt;SUM($AN$1269:AN1350),_xlfn.CONCAT(", ",AP1350),
IF($AN$1389=SUM($AN$1269:AN1350),_xlfn.CONCAT(" y ",AP1350)))))</f>
        <v/>
      </c>
      <c r="AP1350" s="156" t="s">
        <v>5223</v>
      </c>
      <c r="AQ1350" s="272">
        <f t="shared" si="237"/>
        <v>0</v>
      </c>
      <c r="AR1350" s="273" t="str">
        <f>IF(AQ1350=0,"",
IF(SUM(AQ1269:AQ1350)=1,AS1350,
IF(AQ1389&gt;SUM(AQ1269:AQ1350),_xlfn.CONCAT(", ",AS1350),
IF(AQ1389=SUM(AQ1269:AQ1350),_xlfn.CONCAT(" y ",AS1350)))))</f>
        <v/>
      </c>
      <c r="AS1350" s="156" t="s">
        <v>5223</v>
      </c>
    </row>
    <row r="1351" spans="1:45" ht="15" customHeight="1">
      <c r="A1351" s="57"/>
      <c r="B1351" s="26"/>
      <c r="C1351" s="165" t="s">
        <v>5224</v>
      </c>
      <c r="D1351" s="852" t="str">
        <f t="shared" si="229"/>
        <v/>
      </c>
      <c r="E1351" s="853"/>
      <c r="F1351" s="853"/>
      <c r="G1351" s="853"/>
      <c r="H1351" s="853"/>
      <c r="I1351" s="853"/>
      <c r="J1351" s="853"/>
      <c r="K1351" s="853"/>
      <c r="L1351" s="854"/>
      <c r="M1351" s="890"/>
      <c r="N1351" s="891"/>
      <c r="O1351" s="890"/>
      <c r="P1351" s="891"/>
      <c r="Q1351" s="890"/>
      <c r="R1351" s="891"/>
      <c r="S1351" s="890"/>
      <c r="T1351" s="891"/>
      <c r="U1351" s="890"/>
      <c r="V1351" s="891"/>
      <c r="W1351" s="890"/>
      <c r="X1351" s="891"/>
      <c r="Y1351" s="890"/>
      <c r="Z1351" s="891"/>
      <c r="AA1351" s="890"/>
      <c r="AB1351" s="891"/>
      <c r="AC1351" s="890"/>
      <c r="AD1351" s="891"/>
      <c r="AE1351" s="164"/>
      <c r="AF1351" s="164"/>
      <c r="AG1351" s="199">
        <f t="shared" si="230"/>
        <v>0</v>
      </c>
      <c r="AH1351" s="293">
        <f t="shared" si="231"/>
        <v>0</v>
      </c>
      <c r="AI1351" s="294">
        <f t="shared" si="232"/>
        <v>0</v>
      </c>
      <c r="AJ1351" s="295">
        <f t="shared" si="233"/>
        <v>0</v>
      </c>
      <c r="AK1351" s="296">
        <f t="shared" si="234"/>
        <v>0</v>
      </c>
      <c r="AL1351" s="298">
        <f t="shared" si="235"/>
        <v>0</v>
      </c>
      <c r="AM1351" s="164"/>
      <c r="AN1351" s="402">
        <f t="shared" si="236"/>
        <v>0</v>
      </c>
      <c r="AO1351" s="370" t="str">
        <f>IF(AN1351=0,"",
IF(SUM($AN$1269:AN1351)=1,AP1351,
IF($AN$1389&gt;SUM($AN$1269:AN1351),_xlfn.CONCAT(", ",AP1351),
IF($AN$1389=SUM($AN$1269:AN1351),_xlfn.CONCAT(" y ",AP1351)))))</f>
        <v/>
      </c>
      <c r="AP1351" s="156" t="s">
        <v>5225</v>
      </c>
      <c r="AQ1351" s="272">
        <f t="shared" si="237"/>
        <v>0</v>
      </c>
      <c r="AR1351" s="273" t="str">
        <f>IF(AQ1351=0,"",
IF(SUM(AQ1269:AQ1351)=1,AS1351,
IF(AQ1389&gt;SUM(AQ1269:AQ1351),_xlfn.CONCAT(", ",AS1351),
IF(AQ1389=SUM(AQ1269:AQ1351),_xlfn.CONCAT(" y ",AS1351)))))</f>
        <v/>
      </c>
      <c r="AS1351" s="156" t="s">
        <v>5225</v>
      </c>
    </row>
    <row r="1352" spans="1:45" ht="15" customHeight="1">
      <c r="A1352" s="57"/>
      <c r="B1352" s="26"/>
      <c r="C1352" s="165" t="s">
        <v>5226</v>
      </c>
      <c r="D1352" s="852" t="str">
        <f t="shared" si="229"/>
        <v/>
      </c>
      <c r="E1352" s="853"/>
      <c r="F1352" s="853"/>
      <c r="G1352" s="853"/>
      <c r="H1352" s="853"/>
      <c r="I1352" s="853"/>
      <c r="J1352" s="853"/>
      <c r="K1352" s="853"/>
      <c r="L1352" s="854"/>
      <c r="M1352" s="890"/>
      <c r="N1352" s="891"/>
      <c r="O1352" s="890"/>
      <c r="P1352" s="891"/>
      <c r="Q1352" s="890"/>
      <c r="R1352" s="891"/>
      <c r="S1352" s="890"/>
      <c r="T1352" s="891"/>
      <c r="U1352" s="890"/>
      <c r="V1352" s="891"/>
      <c r="W1352" s="890"/>
      <c r="X1352" s="891"/>
      <c r="Y1352" s="890"/>
      <c r="Z1352" s="891"/>
      <c r="AA1352" s="890"/>
      <c r="AB1352" s="891"/>
      <c r="AC1352" s="890"/>
      <c r="AD1352" s="891"/>
      <c r="AE1352" s="164"/>
      <c r="AF1352" s="164"/>
      <c r="AG1352" s="199">
        <f t="shared" si="230"/>
        <v>0</v>
      </c>
      <c r="AH1352" s="293">
        <f t="shared" si="231"/>
        <v>0</v>
      </c>
      <c r="AI1352" s="294">
        <f t="shared" si="232"/>
        <v>0</v>
      </c>
      <c r="AJ1352" s="295">
        <f t="shared" si="233"/>
        <v>0</v>
      </c>
      <c r="AK1352" s="296">
        <f t="shared" si="234"/>
        <v>0</v>
      </c>
      <c r="AL1352" s="298">
        <f t="shared" si="235"/>
        <v>0</v>
      </c>
      <c r="AM1352" s="164"/>
      <c r="AN1352" s="402">
        <f t="shared" si="236"/>
        <v>0</v>
      </c>
      <c r="AO1352" s="370" t="str">
        <f>IF(AN1352=0,"",
IF(SUM($AN$1269:AN1352)=1,AP1352,
IF($AN$1389&gt;SUM($AN$1269:AN1352),_xlfn.CONCAT(", ",AP1352),
IF($AN$1389=SUM($AN$1269:AN1352),_xlfn.CONCAT(" y ",AP1352)))))</f>
        <v/>
      </c>
      <c r="AP1352" s="156" t="s">
        <v>5227</v>
      </c>
      <c r="AQ1352" s="272">
        <f t="shared" si="237"/>
        <v>0</v>
      </c>
      <c r="AR1352" s="273" t="str">
        <f>IF(AQ1352=0,"",
IF(SUM(AQ1269:AQ1352)=1,AS1352,
IF(AQ1389&gt;SUM(AQ1269:AQ1352),_xlfn.CONCAT(", ",AS1352),
IF(AQ1389=SUM(AQ1269:AQ1352),_xlfn.CONCAT(" y ",AS1352)))))</f>
        <v/>
      </c>
      <c r="AS1352" s="156" t="s">
        <v>5227</v>
      </c>
    </row>
    <row r="1353" spans="1:45" ht="15" customHeight="1">
      <c r="A1353" s="57"/>
      <c r="B1353" s="26"/>
      <c r="C1353" s="165" t="s">
        <v>5228</v>
      </c>
      <c r="D1353" s="852" t="str">
        <f t="shared" si="229"/>
        <v/>
      </c>
      <c r="E1353" s="853"/>
      <c r="F1353" s="853"/>
      <c r="G1353" s="853"/>
      <c r="H1353" s="853"/>
      <c r="I1353" s="853"/>
      <c r="J1353" s="853"/>
      <c r="K1353" s="853"/>
      <c r="L1353" s="854"/>
      <c r="M1353" s="890"/>
      <c r="N1353" s="891"/>
      <c r="O1353" s="890"/>
      <c r="P1353" s="891"/>
      <c r="Q1353" s="890"/>
      <c r="R1353" s="891"/>
      <c r="S1353" s="890"/>
      <c r="T1353" s="891"/>
      <c r="U1353" s="890"/>
      <c r="V1353" s="891"/>
      <c r="W1353" s="890"/>
      <c r="X1353" s="891"/>
      <c r="Y1353" s="890"/>
      <c r="Z1353" s="891"/>
      <c r="AA1353" s="890"/>
      <c r="AB1353" s="891"/>
      <c r="AC1353" s="890"/>
      <c r="AD1353" s="891"/>
      <c r="AE1353" s="164"/>
      <c r="AF1353" s="164"/>
      <c r="AG1353" s="199">
        <f t="shared" si="230"/>
        <v>0</v>
      </c>
      <c r="AH1353" s="293">
        <f t="shared" si="231"/>
        <v>0</v>
      </c>
      <c r="AI1353" s="294">
        <f t="shared" si="232"/>
        <v>0</v>
      </c>
      <c r="AJ1353" s="295">
        <f t="shared" si="233"/>
        <v>0</v>
      </c>
      <c r="AK1353" s="296">
        <f t="shared" si="234"/>
        <v>0</v>
      </c>
      <c r="AL1353" s="298">
        <f t="shared" si="235"/>
        <v>0</v>
      </c>
      <c r="AM1353" s="164"/>
      <c r="AN1353" s="402">
        <f t="shared" si="236"/>
        <v>0</v>
      </c>
      <c r="AO1353" s="370" t="str">
        <f>IF(AN1353=0,"",
IF(SUM($AN$1269:AN1353)=1,AP1353,
IF($AN$1389&gt;SUM($AN$1269:AN1353),_xlfn.CONCAT(", ",AP1353),
IF($AN$1389=SUM($AN$1269:AN1353),_xlfn.CONCAT(" y ",AP1353)))))</f>
        <v/>
      </c>
      <c r="AP1353" s="156" t="s">
        <v>5229</v>
      </c>
      <c r="AQ1353" s="272">
        <f t="shared" si="237"/>
        <v>0</v>
      </c>
      <c r="AR1353" s="273" t="str">
        <f>IF(AQ1353=0,"",
IF(SUM(AQ1269:AQ1353)=1,AS1353,
IF(AQ1389&gt;SUM(AQ1269:AQ1353),_xlfn.CONCAT(", ",AS1353),
IF(AQ1389=SUM(AQ1269:AQ1353),_xlfn.CONCAT(" y ",AS1353)))))</f>
        <v/>
      </c>
      <c r="AS1353" s="156" t="s">
        <v>5229</v>
      </c>
    </row>
    <row r="1354" spans="1:45" ht="15" customHeight="1">
      <c r="A1354" s="57"/>
      <c r="B1354" s="26"/>
      <c r="C1354" s="165" t="s">
        <v>5230</v>
      </c>
      <c r="D1354" s="852" t="str">
        <f t="shared" si="229"/>
        <v/>
      </c>
      <c r="E1354" s="853"/>
      <c r="F1354" s="853"/>
      <c r="G1354" s="853"/>
      <c r="H1354" s="853"/>
      <c r="I1354" s="853"/>
      <c r="J1354" s="853"/>
      <c r="K1354" s="853"/>
      <c r="L1354" s="854"/>
      <c r="M1354" s="890"/>
      <c r="N1354" s="891"/>
      <c r="O1354" s="890"/>
      <c r="P1354" s="891"/>
      <c r="Q1354" s="890"/>
      <c r="R1354" s="891"/>
      <c r="S1354" s="890"/>
      <c r="T1354" s="891"/>
      <c r="U1354" s="890"/>
      <c r="V1354" s="891"/>
      <c r="W1354" s="890"/>
      <c r="X1354" s="891"/>
      <c r="Y1354" s="890"/>
      <c r="Z1354" s="891"/>
      <c r="AA1354" s="890"/>
      <c r="AB1354" s="891"/>
      <c r="AC1354" s="890"/>
      <c r="AD1354" s="891"/>
      <c r="AE1354" s="164"/>
      <c r="AF1354" s="164"/>
      <c r="AG1354" s="199">
        <f t="shared" si="230"/>
        <v>0</v>
      </c>
      <c r="AH1354" s="293">
        <f t="shared" si="231"/>
        <v>0</v>
      </c>
      <c r="AI1354" s="294">
        <f t="shared" si="232"/>
        <v>0</v>
      </c>
      <c r="AJ1354" s="295">
        <f t="shared" si="233"/>
        <v>0</v>
      </c>
      <c r="AK1354" s="296">
        <f t="shared" si="234"/>
        <v>0</v>
      </c>
      <c r="AL1354" s="298">
        <f t="shared" si="235"/>
        <v>0</v>
      </c>
      <c r="AM1354" s="164"/>
      <c r="AN1354" s="402">
        <f t="shared" si="236"/>
        <v>0</v>
      </c>
      <c r="AO1354" s="370" t="str">
        <f>IF(AN1354=0,"",
IF(SUM($AN$1269:AN1354)=1,AP1354,
IF($AN$1389&gt;SUM($AN$1269:AN1354),_xlfn.CONCAT(", ",AP1354),
IF($AN$1389=SUM($AN$1269:AN1354),_xlfn.CONCAT(" y ",AP1354)))))</f>
        <v/>
      </c>
      <c r="AP1354" s="156" t="s">
        <v>5231</v>
      </c>
      <c r="AQ1354" s="272">
        <f t="shared" si="237"/>
        <v>0</v>
      </c>
      <c r="AR1354" s="273" t="str">
        <f>IF(AQ1354=0,"",
IF(SUM(AQ1269:AQ1354)=1,AS1354,
IF(AQ1389&gt;SUM(AQ1269:AQ1354),_xlfn.CONCAT(", ",AS1354),
IF(AQ1389=SUM(AQ1269:AQ1354),_xlfn.CONCAT(" y ",AS1354)))))</f>
        <v/>
      </c>
      <c r="AS1354" s="156" t="s">
        <v>5231</v>
      </c>
    </row>
    <row r="1355" spans="1:45" ht="15" customHeight="1">
      <c r="A1355" s="57"/>
      <c r="B1355" s="26"/>
      <c r="C1355" s="165" t="s">
        <v>5232</v>
      </c>
      <c r="D1355" s="852" t="str">
        <f t="shared" si="229"/>
        <v/>
      </c>
      <c r="E1355" s="853"/>
      <c r="F1355" s="853"/>
      <c r="G1355" s="853"/>
      <c r="H1355" s="853"/>
      <c r="I1355" s="853"/>
      <c r="J1355" s="853"/>
      <c r="K1355" s="853"/>
      <c r="L1355" s="854"/>
      <c r="M1355" s="890"/>
      <c r="N1355" s="891"/>
      <c r="O1355" s="890"/>
      <c r="P1355" s="891"/>
      <c r="Q1355" s="890"/>
      <c r="R1355" s="891"/>
      <c r="S1355" s="890"/>
      <c r="T1355" s="891"/>
      <c r="U1355" s="890"/>
      <c r="V1355" s="891"/>
      <c r="W1355" s="890"/>
      <c r="X1355" s="891"/>
      <c r="Y1355" s="890"/>
      <c r="Z1355" s="891"/>
      <c r="AA1355" s="890"/>
      <c r="AB1355" s="891"/>
      <c r="AC1355" s="890"/>
      <c r="AD1355" s="891"/>
      <c r="AE1355" s="164"/>
      <c r="AF1355" s="164"/>
      <c r="AG1355" s="199">
        <f t="shared" si="230"/>
        <v>0</v>
      </c>
      <c r="AH1355" s="293">
        <f t="shared" si="231"/>
        <v>0</v>
      </c>
      <c r="AI1355" s="294">
        <f t="shared" si="232"/>
        <v>0</v>
      </c>
      <c r="AJ1355" s="295">
        <f t="shared" si="233"/>
        <v>0</v>
      </c>
      <c r="AK1355" s="296">
        <f t="shared" si="234"/>
        <v>0</v>
      </c>
      <c r="AL1355" s="298">
        <f t="shared" si="235"/>
        <v>0</v>
      </c>
      <c r="AM1355" s="164"/>
      <c r="AN1355" s="402">
        <f t="shared" si="236"/>
        <v>0</v>
      </c>
      <c r="AO1355" s="370" t="str">
        <f>IF(AN1355=0,"",
IF(SUM($AN$1269:AN1355)=1,AP1355,
IF($AN$1389&gt;SUM($AN$1269:AN1355),_xlfn.CONCAT(", ",AP1355),
IF($AN$1389=SUM($AN$1269:AN1355),_xlfn.CONCAT(" y ",AP1355)))))</f>
        <v/>
      </c>
      <c r="AP1355" s="156" t="s">
        <v>5233</v>
      </c>
      <c r="AQ1355" s="272">
        <f t="shared" si="237"/>
        <v>0</v>
      </c>
      <c r="AR1355" s="273" t="str">
        <f>IF(AQ1355=0,"",
IF(SUM(AQ1269:AQ1355)=1,AS1355,
IF(AQ1389&gt;SUM(AQ1269:AQ1355),_xlfn.CONCAT(", ",AS1355),
IF(AQ1389=SUM(AQ1269:AQ1355),_xlfn.CONCAT(" y ",AS1355)))))</f>
        <v/>
      </c>
      <c r="AS1355" s="156" t="s">
        <v>5233</v>
      </c>
    </row>
    <row r="1356" spans="1:45" ht="15" customHeight="1">
      <c r="A1356" s="57"/>
      <c r="B1356" s="26"/>
      <c r="C1356" s="165" t="s">
        <v>5234</v>
      </c>
      <c r="D1356" s="852" t="str">
        <f t="shared" si="229"/>
        <v/>
      </c>
      <c r="E1356" s="853"/>
      <c r="F1356" s="853"/>
      <c r="G1356" s="853"/>
      <c r="H1356" s="853"/>
      <c r="I1356" s="853"/>
      <c r="J1356" s="853"/>
      <c r="K1356" s="853"/>
      <c r="L1356" s="854"/>
      <c r="M1356" s="890"/>
      <c r="N1356" s="891"/>
      <c r="O1356" s="890"/>
      <c r="P1356" s="891"/>
      <c r="Q1356" s="890"/>
      <c r="R1356" s="891"/>
      <c r="S1356" s="890"/>
      <c r="T1356" s="891"/>
      <c r="U1356" s="890"/>
      <c r="V1356" s="891"/>
      <c r="W1356" s="890"/>
      <c r="X1356" s="891"/>
      <c r="Y1356" s="890"/>
      <c r="Z1356" s="891"/>
      <c r="AA1356" s="890"/>
      <c r="AB1356" s="891"/>
      <c r="AC1356" s="890"/>
      <c r="AD1356" s="891"/>
      <c r="AE1356" s="164"/>
      <c r="AF1356" s="164"/>
      <c r="AG1356" s="199">
        <f t="shared" si="230"/>
        <v>0</v>
      </c>
      <c r="AH1356" s="293">
        <f t="shared" si="231"/>
        <v>0</v>
      </c>
      <c r="AI1356" s="294">
        <f t="shared" si="232"/>
        <v>0</v>
      </c>
      <c r="AJ1356" s="295">
        <f t="shared" si="233"/>
        <v>0</v>
      </c>
      <c r="AK1356" s="296">
        <f t="shared" si="234"/>
        <v>0</v>
      </c>
      <c r="AL1356" s="298">
        <f t="shared" si="235"/>
        <v>0</v>
      </c>
      <c r="AM1356" s="164"/>
      <c r="AN1356" s="402">
        <f t="shared" si="236"/>
        <v>0</v>
      </c>
      <c r="AO1356" s="370" t="str">
        <f>IF(AN1356=0,"",
IF(SUM($AN$1269:AN1356)=1,AP1356,
IF($AN$1389&gt;SUM($AN$1269:AN1356),_xlfn.CONCAT(", ",AP1356),
IF($AN$1389=SUM($AN$1269:AN1356),_xlfn.CONCAT(" y ",AP1356)))))</f>
        <v/>
      </c>
      <c r="AP1356" s="156" t="s">
        <v>5235</v>
      </c>
      <c r="AQ1356" s="272">
        <f t="shared" si="237"/>
        <v>0</v>
      </c>
      <c r="AR1356" s="273" t="str">
        <f>IF(AQ1356=0,"",
IF(SUM(AQ1269:AQ1356)=1,AS1356,
IF(AQ1389&gt;SUM(AQ1269:AQ1356),_xlfn.CONCAT(", ",AS1356),
IF(AQ1389=SUM(AQ1269:AQ1356),_xlfn.CONCAT(" y ",AS1356)))))</f>
        <v/>
      </c>
      <c r="AS1356" s="156" t="s">
        <v>5235</v>
      </c>
    </row>
    <row r="1357" spans="1:45" ht="15" customHeight="1">
      <c r="A1357" s="57"/>
      <c r="B1357" s="26"/>
      <c r="C1357" s="165" t="s">
        <v>5236</v>
      </c>
      <c r="D1357" s="852" t="str">
        <f t="shared" si="229"/>
        <v/>
      </c>
      <c r="E1357" s="853"/>
      <c r="F1357" s="853"/>
      <c r="G1357" s="853"/>
      <c r="H1357" s="853"/>
      <c r="I1357" s="853"/>
      <c r="J1357" s="853"/>
      <c r="K1357" s="853"/>
      <c r="L1357" s="854"/>
      <c r="M1357" s="890"/>
      <c r="N1357" s="891"/>
      <c r="O1357" s="890"/>
      <c r="P1357" s="891"/>
      <c r="Q1357" s="890"/>
      <c r="R1357" s="891"/>
      <c r="S1357" s="890"/>
      <c r="T1357" s="891"/>
      <c r="U1357" s="890"/>
      <c r="V1357" s="891"/>
      <c r="W1357" s="890"/>
      <c r="X1357" s="891"/>
      <c r="Y1357" s="890"/>
      <c r="Z1357" s="891"/>
      <c r="AA1357" s="890"/>
      <c r="AB1357" s="891"/>
      <c r="AC1357" s="890"/>
      <c r="AD1357" s="891"/>
      <c r="AE1357" s="164"/>
      <c r="AF1357" s="164"/>
      <c r="AG1357" s="199">
        <f t="shared" si="230"/>
        <v>0</v>
      </c>
      <c r="AH1357" s="293">
        <f t="shared" si="231"/>
        <v>0</v>
      </c>
      <c r="AI1357" s="294">
        <f t="shared" si="232"/>
        <v>0</v>
      </c>
      <c r="AJ1357" s="295">
        <f t="shared" si="233"/>
        <v>0</v>
      </c>
      <c r="AK1357" s="296">
        <f t="shared" si="234"/>
        <v>0</v>
      </c>
      <c r="AL1357" s="298">
        <f t="shared" si="235"/>
        <v>0</v>
      </c>
      <c r="AM1357" s="164"/>
      <c r="AN1357" s="402">
        <f t="shared" si="236"/>
        <v>0</v>
      </c>
      <c r="AO1357" s="370" t="str">
        <f>IF(AN1357=0,"",
IF(SUM($AN$1269:AN1357)=1,AP1357,
IF($AN$1389&gt;SUM($AN$1269:AN1357),_xlfn.CONCAT(", ",AP1357),
IF($AN$1389=SUM($AN$1269:AN1357),_xlfn.CONCAT(" y ",AP1357)))))</f>
        <v/>
      </c>
      <c r="AP1357" s="156" t="s">
        <v>5237</v>
      </c>
      <c r="AQ1357" s="272">
        <f t="shared" si="237"/>
        <v>0</v>
      </c>
      <c r="AR1357" s="273" t="str">
        <f>IF(AQ1357=0,"",
IF(SUM(AQ1269:AQ1357)=1,AS1357,
IF(AQ1389&gt;SUM(AQ1269:AQ1357),_xlfn.CONCAT(", ",AS1357),
IF(AQ1389=SUM(AQ1269:AQ1357),_xlfn.CONCAT(" y ",AS1357)))))</f>
        <v/>
      </c>
      <c r="AS1357" s="156" t="s">
        <v>5237</v>
      </c>
    </row>
    <row r="1358" spans="1:45" ht="15" customHeight="1">
      <c r="A1358" s="57"/>
      <c r="B1358" s="26"/>
      <c r="C1358" s="165" t="s">
        <v>5238</v>
      </c>
      <c r="D1358" s="852" t="str">
        <f t="shared" si="229"/>
        <v/>
      </c>
      <c r="E1358" s="853"/>
      <c r="F1358" s="853"/>
      <c r="G1358" s="853"/>
      <c r="H1358" s="853"/>
      <c r="I1358" s="853"/>
      <c r="J1358" s="853"/>
      <c r="K1358" s="853"/>
      <c r="L1358" s="854"/>
      <c r="M1358" s="890"/>
      <c r="N1358" s="891"/>
      <c r="O1358" s="890"/>
      <c r="P1358" s="891"/>
      <c r="Q1358" s="890"/>
      <c r="R1358" s="891"/>
      <c r="S1358" s="890"/>
      <c r="T1358" s="891"/>
      <c r="U1358" s="890"/>
      <c r="V1358" s="891"/>
      <c r="W1358" s="890"/>
      <c r="X1358" s="891"/>
      <c r="Y1358" s="890"/>
      <c r="Z1358" s="891"/>
      <c r="AA1358" s="890"/>
      <c r="AB1358" s="891"/>
      <c r="AC1358" s="890"/>
      <c r="AD1358" s="891"/>
      <c r="AE1358" s="164"/>
      <c r="AF1358" s="164"/>
      <c r="AG1358" s="199">
        <f t="shared" si="230"/>
        <v>0</v>
      </c>
      <c r="AH1358" s="293">
        <f t="shared" si="231"/>
        <v>0</v>
      </c>
      <c r="AI1358" s="294">
        <f t="shared" si="232"/>
        <v>0</v>
      </c>
      <c r="AJ1358" s="295">
        <f t="shared" si="233"/>
        <v>0</v>
      </c>
      <c r="AK1358" s="296">
        <f t="shared" si="234"/>
        <v>0</v>
      </c>
      <c r="AL1358" s="298">
        <f t="shared" si="235"/>
        <v>0</v>
      </c>
      <c r="AM1358" s="164"/>
      <c r="AN1358" s="402">
        <f t="shared" si="236"/>
        <v>0</v>
      </c>
      <c r="AO1358" s="370" t="str">
        <f>IF(AN1358=0,"",
IF(SUM($AN$1269:AN1358)=1,AP1358,
IF($AN$1389&gt;SUM($AN$1269:AN1358),_xlfn.CONCAT(", ",AP1358),
IF($AN$1389=SUM($AN$1269:AN1358),_xlfn.CONCAT(" y ",AP1358)))))</f>
        <v/>
      </c>
      <c r="AP1358" s="156" t="s">
        <v>5239</v>
      </c>
      <c r="AQ1358" s="272">
        <f t="shared" si="237"/>
        <v>0</v>
      </c>
      <c r="AR1358" s="273" t="str">
        <f>IF(AQ1358=0,"",
IF(SUM(AQ1269:AQ1358)=1,AS1358,
IF(AQ1389&gt;SUM(AQ1269:AQ1358),_xlfn.CONCAT(", ",AS1358),
IF(AQ1389=SUM(AQ1269:AQ1358),_xlfn.CONCAT(" y ",AS1358)))))</f>
        <v/>
      </c>
      <c r="AS1358" s="156" t="s">
        <v>5239</v>
      </c>
    </row>
    <row r="1359" spans="1:45" ht="15" customHeight="1">
      <c r="A1359" s="57"/>
      <c r="B1359" s="26"/>
      <c r="C1359" s="165" t="s">
        <v>5240</v>
      </c>
      <c r="D1359" s="852" t="str">
        <f t="shared" si="229"/>
        <v/>
      </c>
      <c r="E1359" s="853"/>
      <c r="F1359" s="853"/>
      <c r="G1359" s="853"/>
      <c r="H1359" s="853"/>
      <c r="I1359" s="853"/>
      <c r="J1359" s="853"/>
      <c r="K1359" s="853"/>
      <c r="L1359" s="854"/>
      <c r="M1359" s="890"/>
      <c r="N1359" s="891"/>
      <c r="O1359" s="890"/>
      <c r="P1359" s="891"/>
      <c r="Q1359" s="890"/>
      <c r="R1359" s="891"/>
      <c r="S1359" s="890"/>
      <c r="T1359" s="891"/>
      <c r="U1359" s="890"/>
      <c r="V1359" s="891"/>
      <c r="W1359" s="890"/>
      <c r="X1359" s="891"/>
      <c r="Y1359" s="890"/>
      <c r="Z1359" s="891"/>
      <c r="AA1359" s="890"/>
      <c r="AB1359" s="891"/>
      <c r="AC1359" s="890"/>
      <c r="AD1359" s="891"/>
      <c r="AE1359" s="164"/>
      <c r="AF1359" s="164"/>
      <c r="AG1359" s="199">
        <f t="shared" si="230"/>
        <v>0</v>
      </c>
      <c r="AH1359" s="293">
        <f t="shared" si="231"/>
        <v>0</v>
      </c>
      <c r="AI1359" s="294">
        <f t="shared" si="232"/>
        <v>0</v>
      </c>
      <c r="AJ1359" s="295">
        <f t="shared" si="233"/>
        <v>0</v>
      </c>
      <c r="AK1359" s="296">
        <f t="shared" si="234"/>
        <v>0</v>
      </c>
      <c r="AL1359" s="298">
        <f t="shared" si="235"/>
        <v>0</v>
      </c>
      <c r="AM1359" s="164"/>
      <c r="AN1359" s="402">
        <f t="shared" si="236"/>
        <v>0</v>
      </c>
      <c r="AO1359" s="370" t="str">
        <f>IF(AN1359=0,"",
IF(SUM($AN$1269:AN1359)=1,AP1359,
IF($AN$1389&gt;SUM($AN$1269:AN1359),_xlfn.CONCAT(", ",AP1359),
IF($AN$1389=SUM($AN$1269:AN1359),_xlfn.CONCAT(" y ",AP1359)))))</f>
        <v/>
      </c>
      <c r="AP1359" s="156" t="s">
        <v>5241</v>
      </c>
      <c r="AQ1359" s="272">
        <f t="shared" si="237"/>
        <v>0</v>
      </c>
      <c r="AR1359" s="273" t="str">
        <f>IF(AQ1359=0,"",
IF(SUM(AQ1269:AQ1359)=1,AS1359,
IF(AQ1389&gt;SUM(AQ1269:AQ1359),_xlfn.CONCAT(", ",AS1359),
IF(AQ1389=SUM(AQ1269:AQ1359),_xlfn.CONCAT(" y ",AS1359)))))</f>
        <v/>
      </c>
      <c r="AS1359" s="156" t="s">
        <v>5241</v>
      </c>
    </row>
    <row r="1360" spans="1:45" ht="15" customHeight="1">
      <c r="A1360" s="57"/>
      <c r="B1360" s="26"/>
      <c r="C1360" s="165" t="s">
        <v>5242</v>
      </c>
      <c r="D1360" s="852" t="str">
        <f t="shared" si="229"/>
        <v/>
      </c>
      <c r="E1360" s="853"/>
      <c r="F1360" s="853"/>
      <c r="G1360" s="853"/>
      <c r="H1360" s="853"/>
      <c r="I1360" s="853"/>
      <c r="J1360" s="853"/>
      <c r="K1360" s="853"/>
      <c r="L1360" s="854"/>
      <c r="M1360" s="890"/>
      <c r="N1360" s="891"/>
      <c r="O1360" s="890"/>
      <c r="P1360" s="891"/>
      <c r="Q1360" s="890"/>
      <c r="R1360" s="891"/>
      <c r="S1360" s="890"/>
      <c r="T1360" s="891"/>
      <c r="U1360" s="890"/>
      <c r="V1360" s="891"/>
      <c r="W1360" s="890"/>
      <c r="X1360" s="891"/>
      <c r="Y1360" s="890"/>
      <c r="Z1360" s="891"/>
      <c r="AA1360" s="890"/>
      <c r="AB1360" s="891"/>
      <c r="AC1360" s="890"/>
      <c r="AD1360" s="891"/>
      <c r="AE1360" s="164"/>
      <c r="AF1360" s="164"/>
      <c r="AG1360" s="199">
        <f t="shared" si="230"/>
        <v>0</v>
      </c>
      <c r="AH1360" s="293">
        <f t="shared" si="231"/>
        <v>0</v>
      </c>
      <c r="AI1360" s="294">
        <f t="shared" si="232"/>
        <v>0</v>
      </c>
      <c r="AJ1360" s="295">
        <f t="shared" si="233"/>
        <v>0</v>
      </c>
      <c r="AK1360" s="296">
        <f t="shared" si="234"/>
        <v>0</v>
      </c>
      <c r="AL1360" s="298">
        <f t="shared" si="235"/>
        <v>0</v>
      </c>
      <c r="AM1360" s="164"/>
      <c r="AN1360" s="402">
        <f t="shared" si="236"/>
        <v>0</v>
      </c>
      <c r="AO1360" s="370" t="str">
        <f>IF(AN1360=0,"",
IF(SUM($AN$1269:AN1360)=1,AP1360,
IF($AN$1389&gt;SUM($AN$1269:AN1360),_xlfn.CONCAT(", ",AP1360),
IF($AN$1389=SUM($AN$1269:AN1360),_xlfn.CONCAT(" y ",AP1360)))))</f>
        <v/>
      </c>
      <c r="AP1360" s="156" t="s">
        <v>5243</v>
      </c>
      <c r="AQ1360" s="272">
        <f t="shared" si="237"/>
        <v>0</v>
      </c>
      <c r="AR1360" s="273" t="str">
        <f>IF(AQ1360=0,"",
IF(SUM(AQ1269:AQ1360)=1,AS1360,
IF(AQ1389&gt;SUM(AQ1269:AQ1360),_xlfn.CONCAT(", ",AS1360),
IF(AQ1389=SUM(AQ1269:AQ1360),_xlfn.CONCAT(" y ",AS1360)))))</f>
        <v/>
      </c>
      <c r="AS1360" s="156" t="s">
        <v>5243</v>
      </c>
    </row>
    <row r="1361" spans="1:45" ht="15" customHeight="1">
      <c r="A1361" s="57"/>
      <c r="B1361" s="26"/>
      <c r="C1361" s="165" t="s">
        <v>5244</v>
      </c>
      <c r="D1361" s="852" t="str">
        <f t="shared" si="229"/>
        <v/>
      </c>
      <c r="E1361" s="853"/>
      <c r="F1361" s="853"/>
      <c r="G1361" s="853"/>
      <c r="H1361" s="853"/>
      <c r="I1361" s="853"/>
      <c r="J1361" s="853"/>
      <c r="K1361" s="853"/>
      <c r="L1361" s="854"/>
      <c r="M1361" s="890"/>
      <c r="N1361" s="891"/>
      <c r="O1361" s="890"/>
      <c r="P1361" s="891"/>
      <c r="Q1361" s="890"/>
      <c r="R1361" s="891"/>
      <c r="S1361" s="890"/>
      <c r="T1361" s="891"/>
      <c r="U1361" s="890"/>
      <c r="V1361" s="891"/>
      <c r="W1361" s="890"/>
      <c r="X1361" s="891"/>
      <c r="Y1361" s="890"/>
      <c r="Z1361" s="891"/>
      <c r="AA1361" s="890"/>
      <c r="AB1361" s="891"/>
      <c r="AC1361" s="890"/>
      <c r="AD1361" s="891"/>
      <c r="AE1361" s="164"/>
      <c r="AF1361" s="164"/>
      <c r="AG1361" s="199">
        <f t="shared" si="230"/>
        <v>0</v>
      </c>
      <c r="AH1361" s="293">
        <f t="shared" si="231"/>
        <v>0</v>
      </c>
      <c r="AI1361" s="294">
        <f t="shared" si="232"/>
        <v>0</v>
      </c>
      <c r="AJ1361" s="295">
        <f t="shared" si="233"/>
        <v>0</v>
      </c>
      <c r="AK1361" s="296">
        <f t="shared" si="234"/>
        <v>0</v>
      </c>
      <c r="AL1361" s="298">
        <f t="shared" si="235"/>
        <v>0</v>
      </c>
      <c r="AM1361" s="164"/>
      <c r="AN1361" s="402">
        <f t="shared" si="236"/>
        <v>0</v>
      </c>
      <c r="AO1361" s="370" t="str">
        <f>IF(AN1361=0,"",
IF(SUM($AN$1269:AN1361)=1,AP1361,
IF($AN$1389&gt;SUM($AN$1269:AN1361),_xlfn.CONCAT(", ",AP1361),
IF($AN$1389=SUM($AN$1269:AN1361),_xlfn.CONCAT(" y ",AP1361)))))</f>
        <v/>
      </c>
      <c r="AP1361" s="156" t="s">
        <v>5245</v>
      </c>
      <c r="AQ1361" s="272">
        <f t="shared" si="237"/>
        <v>0</v>
      </c>
      <c r="AR1361" s="273" t="str">
        <f>IF(AQ1361=0,"",
IF(SUM(AQ1269:AQ1361)=1,AS1361,
IF(AQ1389&gt;SUM(AQ1269:AQ1361),_xlfn.CONCAT(", ",AS1361),
IF(AQ1389=SUM(AQ1269:AQ1361),_xlfn.CONCAT(" y ",AS1361)))))</f>
        <v/>
      </c>
      <c r="AS1361" s="156" t="s">
        <v>5245</v>
      </c>
    </row>
    <row r="1362" spans="1:45" ht="15" customHeight="1">
      <c r="A1362" s="57"/>
      <c r="B1362" s="26"/>
      <c r="C1362" s="165" t="s">
        <v>5246</v>
      </c>
      <c r="D1362" s="852" t="str">
        <f t="shared" si="229"/>
        <v/>
      </c>
      <c r="E1362" s="853"/>
      <c r="F1362" s="853"/>
      <c r="G1362" s="853"/>
      <c r="H1362" s="853"/>
      <c r="I1362" s="853"/>
      <c r="J1362" s="853"/>
      <c r="K1362" s="853"/>
      <c r="L1362" s="854"/>
      <c r="M1362" s="890"/>
      <c r="N1362" s="891"/>
      <c r="O1362" s="890"/>
      <c r="P1362" s="891"/>
      <c r="Q1362" s="890"/>
      <c r="R1362" s="891"/>
      <c r="S1362" s="890"/>
      <c r="T1362" s="891"/>
      <c r="U1362" s="890"/>
      <c r="V1362" s="891"/>
      <c r="W1362" s="890"/>
      <c r="X1362" s="891"/>
      <c r="Y1362" s="890"/>
      <c r="Z1362" s="891"/>
      <c r="AA1362" s="890"/>
      <c r="AB1362" s="891"/>
      <c r="AC1362" s="890"/>
      <c r="AD1362" s="891"/>
      <c r="AE1362" s="164"/>
      <c r="AF1362" s="164"/>
      <c r="AG1362" s="199">
        <f t="shared" si="230"/>
        <v>0</v>
      </c>
      <c r="AH1362" s="293">
        <f t="shared" si="231"/>
        <v>0</v>
      </c>
      <c r="AI1362" s="294">
        <f t="shared" si="232"/>
        <v>0</v>
      </c>
      <c r="AJ1362" s="295">
        <f t="shared" si="233"/>
        <v>0</v>
      </c>
      <c r="AK1362" s="296">
        <f t="shared" si="234"/>
        <v>0</v>
      </c>
      <c r="AL1362" s="298">
        <f t="shared" si="235"/>
        <v>0</v>
      </c>
      <c r="AM1362" s="164"/>
      <c r="AN1362" s="402">
        <f t="shared" si="236"/>
        <v>0</v>
      </c>
      <c r="AO1362" s="370" t="str">
        <f>IF(AN1362=0,"",
IF(SUM($AN$1269:AN1362)=1,AP1362,
IF($AN$1389&gt;SUM($AN$1269:AN1362),_xlfn.CONCAT(", ",AP1362),
IF($AN$1389=SUM($AN$1269:AN1362),_xlfn.CONCAT(" y ",AP1362)))))</f>
        <v/>
      </c>
      <c r="AP1362" s="156" t="s">
        <v>5247</v>
      </c>
      <c r="AQ1362" s="272">
        <f t="shared" si="237"/>
        <v>0</v>
      </c>
      <c r="AR1362" s="273" t="str">
        <f>IF(AQ1362=0,"",
IF(SUM(AQ1269:AQ1362)=1,AS1362,
IF(AQ1389&gt;SUM(AQ1269:AQ1362),_xlfn.CONCAT(", ",AS1362),
IF(AQ1389=SUM(AQ1269:AQ1362),_xlfn.CONCAT(" y ",AS1362)))))</f>
        <v/>
      </c>
      <c r="AS1362" s="156" t="s">
        <v>5247</v>
      </c>
    </row>
    <row r="1363" spans="1:45" ht="15" customHeight="1">
      <c r="A1363" s="57"/>
      <c r="B1363" s="26"/>
      <c r="C1363" s="165" t="s">
        <v>5248</v>
      </c>
      <c r="D1363" s="852" t="str">
        <f t="shared" si="229"/>
        <v/>
      </c>
      <c r="E1363" s="853"/>
      <c r="F1363" s="853"/>
      <c r="G1363" s="853"/>
      <c r="H1363" s="853"/>
      <c r="I1363" s="853"/>
      <c r="J1363" s="853"/>
      <c r="K1363" s="853"/>
      <c r="L1363" s="854"/>
      <c r="M1363" s="890"/>
      <c r="N1363" s="891"/>
      <c r="O1363" s="890"/>
      <c r="P1363" s="891"/>
      <c r="Q1363" s="890"/>
      <c r="R1363" s="891"/>
      <c r="S1363" s="890"/>
      <c r="T1363" s="891"/>
      <c r="U1363" s="890"/>
      <c r="V1363" s="891"/>
      <c r="W1363" s="890"/>
      <c r="X1363" s="891"/>
      <c r="Y1363" s="890"/>
      <c r="Z1363" s="891"/>
      <c r="AA1363" s="890"/>
      <c r="AB1363" s="891"/>
      <c r="AC1363" s="890"/>
      <c r="AD1363" s="891"/>
      <c r="AE1363" s="164"/>
      <c r="AF1363" s="164"/>
      <c r="AG1363" s="199">
        <f t="shared" si="230"/>
        <v>0</v>
      </c>
      <c r="AH1363" s="293">
        <f t="shared" si="231"/>
        <v>0</v>
      </c>
      <c r="AI1363" s="294">
        <f t="shared" si="232"/>
        <v>0</v>
      </c>
      <c r="AJ1363" s="295">
        <f t="shared" si="233"/>
        <v>0</v>
      </c>
      <c r="AK1363" s="296">
        <f t="shared" si="234"/>
        <v>0</v>
      </c>
      <c r="AL1363" s="298">
        <f t="shared" si="235"/>
        <v>0</v>
      </c>
      <c r="AM1363" s="164"/>
      <c r="AN1363" s="402">
        <f t="shared" si="236"/>
        <v>0</v>
      </c>
      <c r="AO1363" s="370" t="str">
        <f>IF(AN1363=0,"",
IF(SUM($AN$1269:AN1363)=1,AP1363,
IF($AN$1389&gt;SUM($AN$1269:AN1363),_xlfn.CONCAT(", ",AP1363),
IF($AN$1389=SUM($AN$1269:AN1363),_xlfn.CONCAT(" y ",AP1363)))))</f>
        <v/>
      </c>
      <c r="AP1363" s="156" t="s">
        <v>5249</v>
      </c>
      <c r="AQ1363" s="272">
        <f t="shared" si="237"/>
        <v>0</v>
      </c>
      <c r="AR1363" s="273" t="str">
        <f>IF(AQ1363=0,"",
IF(SUM(AQ1269:AQ1363)=1,AS1363,
IF(AQ1389&gt;SUM(AQ1269:AQ1363),_xlfn.CONCAT(", ",AS1363),
IF(AQ1389=SUM(AQ1269:AQ1363),_xlfn.CONCAT(" y ",AS1363)))))</f>
        <v/>
      </c>
      <c r="AS1363" s="156" t="s">
        <v>5249</v>
      </c>
    </row>
    <row r="1364" spans="1:45" ht="15" customHeight="1">
      <c r="A1364" s="57"/>
      <c r="B1364" s="26"/>
      <c r="C1364" s="165" t="s">
        <v>5250</v>
      </c>
      <c r="D1364" s="852" t="str">
        <f t="shared" si="229"/>
        <v/>
      </c>
      <c r="E1364" s="853"/>
      <c r="F1364" s="853"/>
      <c r="G1364" s="853"/>
      <c r="H1364" s="853"/>
      <c r="I1364" s="853"/>
      <c r="J1364" s="853"/>
      <c r="K1364" s="853"/>
      <c r="L1364" s="854"/>
      <c r="M1364" s="890"/>
      <c r="N1364" s="891"/>
      <c r="O1364" s="890"/>
      <c r="P1364" s="891"/>
      <c r="Q1364" s="890"/>
      <c r="R1364" s="891"/>
      <c r="S1364" s="890"/>
      <c r="T1364" s="891"/>
      <c r="U1364" s="890"/>
      <c r="V1364" s="891"/>
      <c r="W1364" s="890"/>
      <c r="X1364" s="891"/>
      <c r="Y1364" s="890"/>
      <c r="Z1364" s="891"/>
      <c r="AA1364" s="890"/>
      <c r="AB1364" s="891"/>
      <c r="AC1364" s="890"/>
      <c r="AD1364" s="891"/>
      <c r="AE1364" s="164"/>
      <c r="AF1364" s="164"/>
      <c r="AG1364" s="199">
        <f t="shared" si="230"/>
        <v>0</v>
      </c>
      <c r="AH1364" s="293">
        <f t="shared" si="231"/>
        <v>0</v>
      </c>
      <c r="AI1364" s="294">
        <f t="shared" si="232"/>
        <v>0</v>
      </c>
      <c r="AJ1364" s="295">
        <f t="shared" si="233"/>
        <v>0</v>
      </c>
      <c r="AK1364" s="296">
        <f t="shared" si="234"/>
        <v>0</v>
      </c>
      <c r="AL1364" s="298">
        <f t="shared" si="235"/>
        <v>0</v>
      </c>
      <c r="AM1364" s="164"/>
      <c r="AN1364" s="402">
        <f t="shared" si="236"/>
        <v>0</v>
      </c>
      <c r="AO1364" s="370" t="str">
        <f>IF(AN1364=0,"",
IF(SUM($AN$1269:AN1364)=1,AP1364,
IF($AN$1389&gt;SUM($AN$1269:AN1364),_xlfn.CONCAT(", ",AP1364),
IF($AN$1389=SUM($AN$1269:AN1364),_xlfn.CONCAT(" y ",AP1364)))))</f>
        <v/>
      </c>
      <c r="AP1364" s="156" t="s">
        <v>5251</v>
      </c>
      <c r="AQ1364" s="272">
        <f t="shared" si="237"/>
        <v>0</v>
      </c>
      <c r="AR1364" s="273" t="str">
        <f>IF(AQ1364=0,"",
IF(SUM(AQ1269:AQ1364)=1,AS1364,
IF(AQ1389&gt;SUM(AQ1269:AQ1364),_xlfn.CONCAT(", ",AS1364),
IF(AQ1389=SUM(AQ1269:AQ1364),_xlfn.CONCAT(" y ",AS1364)))))</f>
        <v/>
      </c>
      <c r="AS1364" s="156" t="s">
        <v>5251</v>
      </c>
    </row>
    <row r="1365" spans="1:45" ht="15" customHeight="1">
      <c r="A1365" s="57"/>
      <c r="B1365" s="26"/>
      <c r="C1365" s="165" t="s">
        <v>5252</v>
      </c>
      <c r="D1365" s="852" t="str">
        <f t="shared" si="229"/>
        <v/>
      </c>
      <c r="E1365" s="853"/>
      <c r="F1365" s="853"/>
      <c r="G1365" s="853"/>
      <c r="H1365" s="853"/>
      <c r="I1365" s="853"/>
      <c r="J1365" s="853"/>
      <c r="K1365" s="853"/>
      <c r="L1365" s="854"/>
      <c r="M1365" s="890"/>
      <c r="N1365" s="891"/>
      <c r="O1365" s="890"/>
      <c r="P1365" s="891"/>
      <c r="Q1365" s="890"/>
      <c r="R1365" s="891"/>
      <c r="S1365" s="890"/>
      <c r="T1365" s="891"/>
      <c r="U1365" s="890"/>
      <c r="V1365" s="891"/>
      <c r="W1365" s="890"/>
      <c r="X1365" s="891"/>
      <c r="Y1365" s="890"/>
      <c r="Z1365" s="891"/>
      <c r="AA1365" s="890"/>
      <c r="AB1365" s="891"/>
      <c r="AC1365" s="890"/>
      <c r="AD1365" s="891"/>
      <c r="AE1365" s="164"/>
      <c r="AF1365" s="164"/>
      <c r="AG1365" s="199">
        <f t="shared" si="230"/>
        <v>0</v>
      </c>
      <c r="AH1365" s="293">
        <f t="shared" si="231"/>
        <v>0</v>
      </c>
      <c r="AI1365" s="294">
        <f t="shared" si="232"/>
        <v>0</v>
      </c>
      <c r="AJ1365" s="295">
        <f t="shared" si="233"/>
        <v>0</v>
      </c>
      <c r="AK1365" s="296">
        <f t="shared" si="234"/>
        <v>0</v>
      </c>
      <c r="AL1365" s="298">
        <f t="shared" si="235"/>
        <v>0</v>
      </c>
      <c r="AM1365" s="164"/>
      <c r="AN1365" s="402">
        <f t="shared" si="236"/>
        <v>0</v>
      </c>
      <c r="AO1365" s="370" t="str">
        <f>IF(AN1365=0,"",
IF(SUM($AN$1269:AN1365)=1,AP1365,
IF($AN$1389&gt;SUM($AN$1269:AN1365),_xlfn.CONCAT(", ",AP1365),
IF($AN$1389=SUM($AN$1269:AN1365),_xlfn.CONCAT(" y ",AP1365)))))</f>
        <v/>
      </c>
      <c r="AP1365" s="156" t="s">
        <v>5253</v>
      </c>
      <c r="AQ1365" s="272">
        <f t="shared" si="237"/>
        <v>0</v>
      </c>
      <c r="AR1365" s="273" t="str">
        <f>IF(AQ1365=0,"",
IF(SUM(AQ1269:AQ1365)=1,AS1365,
IF(AQ1389&gt;SUM(AQ1269:AQ1365),_xlfn.CONCAT(", ",AS1365),
IF(AQ1389=SUM(AQ1269:AQ1365),_xlfn.CONCAT(" y ",AS1365)))))</f>
        <v/>
      </c>
      <c r="AS1365" s="156" t="s">
        <v>5253</v>
      </c>
    </row>
    <row r="1366" spans="1:45" ht="15" customHeight="1">
      <c r="A1366" s="57"/>
      <c r="B1366" s="26"/>
      <c r="C1366" s="165" t="s">
        <v>5254</v>
      </c>
      <c r="D1366" s="852" t="str">
        <f t="shared" si="229"/>
        <v/>
      </c>
      <c r="E1366" s="853"/>
      <c r="F1366" s="853"/>
      <c r="G1366" s="853"/>
      <c r="H1366" s="853"/>
      <c r="I1366" s="853"/>
      <c r="J1366" s="853"/>
      <c r="K1366" s="853"/>
      <c r="L1366" s="854"/>
      <c r="M1366" s="890"/>
      <c r="N1366" s="891"/>
      <c r="O1366" s="890"/>
      <c r="P1366" s="891"/>
      <c r="Q1366" s="890"/>
      <c r="R1366" s="891"/>
      <c r="S1366" s="890"/>
      <c r="T1366" s="891"/>
      <c r="U1366" s="890"/>
      <c r="V1366" s="891"/>
      <c r="W1366" s="890"/>
      <c r="X1366" s="891"/>
      <c r="Y1366" s="890"/>
      <c r="Z1366" s="891"/>
      <c r="AA1366" s="890"/>
      <c r="AB1366" s="891"/>
      <c r="AC1366" s="890"/>
      <c r="AD1366" s="891"/>
      <c r="AE1366" s="164"/>
      <c r="AF1366" s="164"/>
      <c r="AG1366" s="199">
        <f t="shared" si="230"/>
        <v>0</v>
      </c>
      <c r="AH1366" s="293">
        <f t="shared" si="231"/>
        <v>0</v>
      </c>
      <c r="AI1366" s="294">
        <f t="shared" si="232"/>
        <v>0</v>
      </c>
      <c r="AJ1366" s="295">
        <f t="shared" si="233"/>
        <v>0</v>
      </c>
      <c r="AK1366" s="296">
        <f t="shared" si="234"/>
        <v>0</v>
      </c>
      <c r="AL1366" s="298">
        <f t="shared" si="235"/>
        <v>0</v>
      </c>
      <c r="AM1366" s="164"/>
      <c r="AN1366" s="402">
        <f t="shared" si="236"/>
        <v>0</v>
      </c>
      <c r="AO1366" s="370" t="str">
        <f>IF(AN1366=0,"",
IF(SUM($AN$1269:AN1366)=1,AP1366,
IF($AN$1389&gt;SUM($AN$1269:AN1366),_xlfn.CONCAT(", ",AP1366),
IF($AN$1389=SUM($AN$1269:AN1366),_xlfn.CONCAT(" y ",AP1366)))))</f>
        <v/>
      </c>
      <c r="AP1366" s="156" t="s">
        <v>5255</v>
      </c>
      <c r="AQ1366" s="272">
        <f t="shared" si="237"/>
        <v>0</v>
      </c>
      <c r="AR1366" s="273" t="str">
        <f>IF(AQ1366=0,"",
IF(SUM(AQ1269:AQ1366)=1,AS1366,
IF(AQ1389&gt;SUM(AQ1269:AQ1366),_xlfn.CONCAT(", ",AS1366),
IF(AQ1389=SUM(AQ1269:AQ1366),_xlfn.CONCAT(" y ",AS1366)))))</f>
        <v/>
      </c>
      <c r="AS1366" s="156" t="s">
        <v>5255</v>
      </c>
    </row>
    <row r="1367" spans="1:45" ht="15" customHeight="1">
      <c r="A1367" s="57"/>
      <c r="B1367" s="26"/>
      <c r="C1367" s="165" t="s">
        <v>5256</v>
      </c>
      <c r="D1367" s="852" t="str">
        <f t="shared" si="229"/>
        <v/>
      </c>
      <c r="E1367" s="853"/>
      <c r="F1367" s="853"/>
      <c r="G1367" s="853"/>
      <c r="H1367" s="853"/>
      <c r="I1367" s="853"/>
      <c r="J1367" s="853"/>
      <c r="K1367" s="853"/>
      <c r="L1367" s="854"/>
      <c r="M1367" s="890"/>
      <c r="N1367" s="891"/>
      <c r="O1367" s="890"/>
      <c r="P1367" s="891"/>
      <c r="Q1367" s="890"/>
      <c r="R1367" s="891"/>
      <c r="S1367" s="890"/>
      <c r="T1367" s="891"/>
      <c r="U1367" s="890"/>
      <c r="V1367" s="891"/>
      <c r="W1367" s="890"/>
      <c r="X1367" s="891"/>
      <c r="Y1367" s="890"/>
      <c r="Z1367" s="891"/>
      <c r="AA1367" s="890"/>
      <c r="AB1367" s="891"/>
      <c r="AC1367" s="890"/>
      <c r="AD1367" s="891"/>
      <c r="AE1367" s="164"/>
      <c r="AF1367" s="164"/>
      <c r="AG1367" s="199">
        <f t="shared" si="230"/>
        <v>0</v>
      </c>
      <c r="AH1367" s="293">
        <f t="shared" si="231"/>
        <v>0</v>
      </c>
      <c r="AI1367" s="294">
        <f t="shared" si="232"/>
        <v>0</v>
      </c>
      <c r="AJ1367" s="295">
        <f t="shared" si="233"/>
        <v>0</v>
      </c>
      <c r="AK1367" s="296">
        <f t="shared" si="234"/>
        <v>0</v>
      </c>
      <c r="AL1367" s="298">
        <f t="shared" si="235"/>
        <v>0</v>
      </c>
      <c r="AM1367" s="164"/>
      <c r="AN1367" s="402">
        <f t="shared" si="236"/>
        <v>0</v>
      </c>
      <c r="AO1367" s="370" t="str">
        <f>IF(AN1367=0,"",
IF(SUM($AN$1269:AN1367)=1,AP1367,
IF($AN$1389&gt;SUM($AN$1269:AN1367),_xlfn.CONCAT(", ",AP1367),
IF($AN$1389=SUM($AN$1269:AN1367),_xlfn.CONCAT(" y ",AP1367)))))</f>
        <v/>
      </c>
      <c r="AP1367" s="156" t="s">
        <v>5257</v>
      </c>
      <c r="AQ1367" s="272">
        <f t="shared" si="237"/>
        <v>0</v>
      </c>
      <c r="AR1367" s="273" t="str">
        <f>IF(AQ1367=0,"",
IF(SUM(AQ1269:AQ1367)=1,AS1367,
IF(AQ1389&gt;SUM(AQ1269:AQ1367),_xlfn.CONCAT(", ",AS1367),
IF(AQ1389=SUM(AQ1269:AQ1367),_xlfn.CONCAT(" y ",AS1367)))))</f>
        <v/>
      </c>
      <c r="AS1367" s="156" t="s">
        <v>5257</v>
      </c>
    </row>
    <row r="1368" spans="1:45" ht="15" customHeight="1">
      <c r="A1368" s="57"/>
      <c r="B1368" s="26"/>
      <c r="C1368" s="661" t="s">
        <v>5258</v>
      </c>
      <c r="D1368" s="852" t="str">
        <f t="shared" si="229"/>
        <v/>
      </c>
      <c r="E1368" s="853"/>
      <c r="F1368" s="853"/>
      <c r="G1368" s="853"/>
      <c r="H1368" s="853"/>
      <c r="I1368" s="853"/>
      <c r="J1368" s="853"/>
      <c r="K1368" s="853"/>
      <c r="L1368" s="854"/>
      <c r="M1368" s="890"/>
      <c r="N1368" s="891"/>
      <c r="O1368" s="890"/>
      <c r="P1368" s="891"/>
      <c r="Q1368" s="890"/>
      <c r="R1368" s="891"/>
      <c r="S1368" s="890"/>
      <c r="T1368" s="891"/>
      <c r="U1368" s="890"/>
      <c r="V1368" s="891"/>
      <c r="W1368" s="890"/>
      <c r="X1368" s="891"/>
      <c r="Y1368" s="890"/>
      <c r="Z1368" s="891"/>
      <c r="AA1368" s="890"/>
      <c r="AB1368" s="891"/>
      <c r="AC1368" s="890"/>
      <c r="AD1368" s="891"/>
      <c r="AE1368" s="164"/>
      <c r="AF1368" s="164"/>
      <c r="AG1368" s="199">
        <f t="shared" si="230"/>
        <v>0</v>
      </c>
      <c r="AH1368" s="293">
        <f t="shared" si="231"/>
        <v>0</v>
      </c>
      <c r="AI1368" s="294">
        <f t="shared" si="232"/>
        <v>0</v>
      </c>
      <c r="AJ1368" s="295">
        <f t="shared" si="233"/>
        <v>0</v>
      </c>
      <c r="AK1368" s="296">
        <f t="shared" si="234"/>
        <v>0</v>
      </c>
      <c r="AL1368" s="298">
        <f t="shared" si="235"/>
        <v>0</v>
      </c>
      <c r="AM1368" s="164"/>
      <c r="AN1368" s="402">
        <f t="shared" si="236"/>
        <v>0</v>
      </c>
      <c r="AO1368" s="370" t="str">
        <f>IF(AN1368=0,"",
IF(SUM($AN$1269:AN1368)=1,AP1368,
IF($AN$1389&gt;SUM($AN$1269:AN1368),_xlfn.CONCAT(", ",AP1368),
IF($AN$1389=SUM($AN$1269:AN1368),_xlfn.CONCAT(" y ",AP1368)))))</f>
        <v/>
      </c>
      <c r="AP1368" s="156" t="s">
        <v>5259</v>
      </c>
      <c r="AQ1368" s="272">
        <f t="shared" si="237"/>
        <v>0</v>
      </c>
      <c r="AR1368" s="273" t="str">
        <f>IF(AQ1368=0,"",
IF(SUM(AQ1269:AQ1368)=1,AS1368,
IF(AQ1389&gt;SUM(AQ1269:AQ1368),_xlfn.CONCAT(", ",AS1368),
IF(AQ1389=SUM(AQ1269:AQ1368),_xlfn.CONCAT(" y ",AS1368)))))</f>
        <v/>
      </c>
      <c r="AS1368" s="156" t="s">
        <v>5259</v>
      </c>
    </row>
    <row r="1369" spans="1:45" ht="15" customHeight="1">
      <c r="A1369" s="662"/>
      <c r="B1369" s="145"/>
      <c r="C1369" s="157" t="s">
        <v>5260</v>
      </c>
      <c r="D1369" s="852" t="str">
        <f t="shared" si="229"/>
        <v/>
      </c>
      <c r="E1369" s="853"/>
      <c r="F1369" s="853"/>
      <c r="G1369" s="853"/>
      <c r="H1369" s="853"/>
      <c r="I1369" s="853"/>
      <c r="J1369" s="853"/>
      <c r="K1369" s="853"/>
      <c r="L1369" s="854"/>
      <c r="M1369" s="890"/>
      <c r="N1369" s="891"/>
      <c r="O1369" s="890"/>
      <c r="P1369" s="891"/>
      <c r="Q1369" s="890"/>
      <c r="R1369" s="891"/>
      <c r="S1369" s="890"/>
      <c r="T1369" s="891"/>
      <c r="U1369" s="890"/>
      <c r="V1369" s="891"/>
      <c r="W1369" s="890"/>
      <c r="X1369" s="891"/>
      <c r="Y1369" s="890"/>
      <c r="Z1369" s="891"/>
      <c r="AA1369" s="890"/>
      <c r="AB1369" s="891"/>
      <c r="AC1369" s="890"/>
      <c r="AD1369" s="891"/>
      <c r="AE1369" s="164"/>
      <c r="AF1369" s="164"/>
      <c r="AG1369" s="199">
        <f t="shared" si="230"/>
        <v>0</v>
      </c>
      <c r="AH1369" s="293">
        <f t="shared" si="231"/>
        <v>0</v>
      </c>
      <c r="AI1369" s="294">
        <f t="shared" si="232"/>
        <v>0</v>
      </c>
      <c r="AJ1369" s="295">
        <f t="shared" si="233"/>
        <v>0</v>
      </c>
      <c r="AK1369" s="296">
        <f t="shared" si="234"/>
        <v>0</v>
      </c>
      <c r="AL1369" s="298">
        <f t="shared" si="235"/>
        <v>0</v>
      </c>
      <c r="AM1369" s="164"/>
      <c r="AN1369" s="402">
        <f t="shared" si="236"/>
        <v>0</v>
      </c>
      <c r="AO1369" s="370" t="str">
        <f>IF(AN1369=0,"",
IF(SUM($AN$1269:AN1369)=1,AP1369,
IF($AN$1389&gt;SUM($AN$1269:AN1369),_xlfn.CONCAT(", ",AP1369),
IF($AN$1389=SUM($AN$1269:AN1369),_xlfn.CONCAT(" y ",AP1369)))))</f>
        <v/>
      </c>
      <c r="AP1369" s="156" t="s">
        <v>5261</v>
      </c>
      <c r="AQ1369" s="272">
        <f t="shared" si="237"/>
        <v>0</v>
      </c>
      <c r="AR1369" s="273" t="str">
        <f>IF(AQ1369=0,"",
IF(SUM(AQ1269:AQ1369)=1,AS1369,
IF(AQ1389&gt;SUM(AQ1269:AQ1369),_xlfn.CONCAT(", ",AS1369),
IF(AQ1389=SUM(AQ1269:AQ1369),_xlfn.CONCAT(" y ",AS1369)))))</f>
        <v/>
      </c>
      <c r="AS1369" s="156" t="s">
        <v>5261</v>
      </c>
    </row>
    <row r="1370" spans="1:45" ht="15" customHeight="1">
      <c r="A1370" s="662"/>
      <c r="B1370" s="145"/>
      <c r="C1370" s="157" t="s">
        <v>5262</v>
      </c>
      <c r="D1370" s="852" t="str">
        <f t="shared" si="229"/>
        <v/>
      </c>
      <c r="E1370" s="853"/>
      <c r="F1370" s="853"/>
      <c r="G1370" s="853"/>
      <c r="H1370" s="853"/>
      <c r="I1370" s="853"/>
      <c r="J1370" s="853"/>
      <c r="K1370" s="853"/>
      <c r="L1370" s="854"/>
      <c r="M1370" s="890"/>
      <c r="N1370" s="891"/>
      <c r="O1370" s="890"/>
      <c r="P1370" s="891"/>
      <c r="Q1370" s="890"/>
      <c r="R1370" s="891"/>
      <c r="S1370" s="890"/>
      <c r="T1370" s="891"/>
      <c r="U1370" s="890"/>
      <c r="V1370" s="891"/>
      <c r="W1370" s="890"/>
      <c r="X1370" s="891"/>
      <c r="Y1370" s="890"/>
      <c r="Z1370" s="891"/>
      <c r="AA1370" s="890"/>
      <c r="AB1370" s="891"/>
      <c r="AC1370" s="890"/>
      <c r="AD1370" s="891"/>
      <c r="AE1370" s="164"/>
      <c r="AF1370" s="164"/>
      <c r="AG1370" s="199">
        <f t="shared" si="230"/>
        <v>0</v>
      </c>
      <c r="AH1370" s="293">
        <f t="shared" si="231"/>
        <v>0</v>
      </c>
      <c r="AI1370" s="294">
        <f t="shared" si="232"/>
        <v>0</v>
      </c>
      <c r="AJ1370" s="295">
        <f t="shared" si="233"/>
        <v>0</v>
      </c>
      <c r="AK1370" s="296">
        <f t="shared" si="234"/>
        <v>0</v>
      </c>
      <c r="AL1370" s="298">
        <f t="shared" si="235"/>
        <v>0</v>
      </c>
      <c r="AM1370" s="164"/>
      <c r="AN1370" s="402">
        <f t="shared" si="236"/>
        <v>0</v>
      </c>
      <c r="AO1370" s="370" t="str">
        <f>IF(AN1370=0,"",
IF(SUM($AN$1269:AN1370)=1,AP1370,
IF($AN$1389&gt;SUM($AN$1269:AN1370),_xlfn.CONCAT(", ",AP1370),
IF($AN$1389=SUM($AN$1269:AN1370),_xlfn.CONCAT(" y ",AP1370)))))</f>
        <v/>
      </c>
      <c r="AP1370" s="156" t="s">
        <v>5263</v>
      </c>
      <c r="AQ1370" s="272">
        <f t="shared" si="237"/>
        <v>0</v>
      </c>
      <c r="AR1370" s="273" t="str">
        <f>IF(AQ1370=0,"",
IF(SUM(AQ1269:AQ1370)=1,AS1370,
IF(AQ1389&gt;SUM(AQ1269:AQ1370),_xlfn.CONCAT(", ",AS1370),
IF(AQ1389=SUM(AQ1269:AQ1370),_xlfn.CONCAT(" y ",AS1370)))))</f>
        <v/>
      </c>
      <c r="AS1370" s="156" t="s">
        <v>5263</v>
      </c>
    </row>
    <row r="1371" spans="1:45" ht="15" customHeight="1">
      <c r="A1371" s="662"/>
      <c r="B1371" s="145"/>
      <c r="C1371" s="157" t="s">
        <v>5264</v>
      </c>
      <c r="D1371" s="852" t="str">
        <f t="shared" si="229"/>
        <v/>
      </c>
      <c r="E1371" s="853"/>
      <c r="F1371" s="853"/>
      <c r="G1371" s="853"/>
      <c r="H1371" s="853"/>
      <c r="I1371" s="853"/>
      <c r="J1371" s="853"/>
      <c r="K1371" s="853"/>
      <c r="L1371" s="854"/>
      <c r="M1371" s="890"/>
      <c r="N1371" s="891"/>
      <c r="O1371" s="890"/>
      <c r="P1371" s="891"/>
      <c r="Q1371" s="890"/>
      <c r="R1371" s="891"/>
      <c r="S1371" s="890"/>
      <c r="T1371" s="891"/>
      <c r="U1371" s="890"/>
      <c r="V1371" s="891"/>
      <c r="W1371" s="890"/>
      <c r="X1371" s="891"/>
      <c r="Y1371" s="890"/>
      <c r="Z1371" s="891"/>
      <c r="AA1371" s="890"/>
      <c r="AB1371" s="891"/>
      <c r="AC1371" s="890"/>
      <c r="AD1371" s="891"/>
      <c r="AE1371" s="164"/>
      <c r="AF1371" s="164"/>
      <c r="AG1371" s="199">
        <f t="shared" si="230"/>
        <v>0</v>
      </c>
      <c r="AH1371" s="293">
        <f t="shared" si="231"/>
        <v>0</v>
      </c>
      <c r="AI1371" s="294">
        <f t="shared" si="232"/>
        <v>0</v>
      </c>
      <c r="AJ1371" s="295">
        <f t="shared" si="233"/>
        <v>0</v>
      </c>
      <c r="AK1371" s="296">
        <f t="shared" si="234"/>
        <v>0</v>
      </c>
      <c r="AL1371" s="298">
        <f t="shared" si="235"/>
        <v>0</v>
      </c>
      <c r="AM1371" s="164"/>
      <c r="AN1371" s="402">
        <f t="shared" si="236"/>
        <v>0</v>
      </c>
      <c r="AO1371" s="370" t="str">
        <f>IF(AN1371=0,"",
IF(SUM($AN$1269:AN1371)=1,AP1371,
IF($AN$1389&gt;SUM($AN$1269:AN1371),_xlfn.CONCAT(", ",AP1371),
IF($AN$1389=SUM($AN$1269:AN1371),_xlfn.CONCAT(" y ",AP1371)))))</f>
        <v/>
      </c>
      <c r="AP1371" s="156" t="s">
        <v>5265</v>
      </c>
      <c r="AQ1371" s="272">
        <f t="shared" si="237"/>
        <v>0</v>
      </c>
      <c r="AR1371" s="273" t="str">
        <f>IF(AQ1371=0,"",
IF(SUM(AQ1269:AQ1371)=1,AS1371,
IF(AQ1389&gt;SUM(AQ1269:AQ1371),_xlfn.CONCAT(", ",AS1371),
IF(AQ1389=SUM(AQ1269:AQ1371),_xlfn.CONCAT(" y ",AS1371)))))</f>
        <v/>
      </c>
      <c r="AS1371" s="156" t="s">
        <v>5265</v>
      </c>
    </row>
    <row r="1372" spans="1:45" ht="15" customHeight="1">
      <c r="A1372" s="662"/>
      <c r="B1372" s="145"/>
      <c r="C1372" s="157" t="s">
        <v>5266</v>
      </c>
      <c r="D1372" s="852" t="str">
        <f t="shared" si="229"/>
        <v/>
      </c>
      <c r="E1372" s="853"/>
      <c r="F1372" s="853"/>
      <c r="G1372" s="853"/>
      <c r="H1372" s="853"/>
      <c r="I1372" s="853"/>
      <c r="J1372" s="853"/>
      <c r="K1372" s="853"/>
      <c r="L1372" s="854"/>
      <c r="M1372" s="890"/>
      <c r="N1372" s="891"/>
      <c r="O1372" s="890"/>
      <c r="P1372" s="891"/>
      <c r="Q1372" s="890"/>
      <c r="R1372" s="891"/>
      <c r="S1372" s="890"/>
      <c r="T1372" s="891"/>
      <c r="U1372" s="890"/>
      <c r="V1372" s="891"/>
      <c r="W1372" s="890"/>
      <c r="X1372" s="891"/>
      <c r="Y1372" s="890"/>
      <c r="Z1372" s="891"/>
      <c r="AA1372" s="890"/>
      <c r="AB1372" s="891"/>
      <c r="AC1372" s="890"/>
      <c r="AD1372" s="891"/>
      <c r="AE1372" s="164"/>
      <c r="AF1372" s="164"/>
      <c r="AG1372" s="199">
        <f t="shared" si="230"/>
        <v>0</v>
      </c>
      <c r="AH1372" s="293">
        <f t="shared" si="231"/>
        <v>0</v>
      </c>
      <c r="AI1372" s="294">
        <f t="shared" si="232"/>
        <v>0</v>
      </c>
      <c r="AJ1372" s="295">
        <f t="shared" si="233"/>
        <v>0</v>
      </c>
      <c r="AK1372" s="296">
        <f t="shared" si="234"/>
        <v>0</v>
      </c>
      <c r="AL1372" s="298">
        <f t="shared" si="235"/>
        <v>0</v>
      </c>
      <c r="AM1372" s="164"/>
      <c r="AN1372" s="402">
        <f t="shared" si="236"/>
        <v>0</v>
      </c>
      <c r="AO1372" s="370" t="str">
        <f>IF(AN1372=0,"",
IF(SUM($AN$1269:AN1372)=1,AP1372,
IF($AN$1389&gt;SUM($AN$1269:AN1372),_xlfn.CONCAT(", ",AP1372),
IF($AN$1389=SUM($AN$1269:AN1372),_xlfn.CONCAT(" y ",AP1372)))))</f>
        <v/>
      </c>
      <c r="AP1372" s="156" t="s">
        <v>5267</v>
      </c>
      <c r="AQ1372" s="272">
        <f t="shared" si="237"/>
        <v>0</v>
      </c>
      <c r="AR1372" s="273" t="str">
        <f>IF(AQ1372=0,"",
IF(SUM(AQ1269:AQ1372)=1,AS1372,
IF(AQ1389&gt;SUM(AQ1269:AQ1372),_xlfn.CONCAT(", ",AS1372),
IF(AQ1389=SUM(AQ1269:AQ1372),_xlfn.CONCAT(" y ",AS1372)))))</f>
        <v/>
      </c>
      <c r="AS1372" s="156" t="s">
        <v>5267</v>
      </c>
    </row>
    <row r="1373" spans="1:45" ht="15" customHeight="1">
      <c r="A1373" s="662"/>
      <c r="B1373" s="145"/>
      <c r="C1373" s="157" t="s">
        <v>5268</v>
      </c>
      <c r="D1373" s="852" t="str">
        <f t="shared" si="229"/>
        <v/>
      </c>
      <c r="E1373" s="853"/>
      <c r="F1373" s="853"/>
      <c r="G1373" s="853"/>
      <c r="H1373" s="853"/>
      <c r="I1373" s="853"/>
      <c r="J1373" s="853"/>
      <c r="K1373" s="853"/>
      <c r="L1373" s="854"/>
      <c r="M1373" s="890"/>
      <c r="N1373" s="891"/>
      <c r="O1373" s="890"/>
      <c r="P1373" s="891"/>
      <c r="Q1373" s="890"/>
      <c r="R1373" s="891"/>
      <c r="S1373" s="890"/>
      <c r="T1373" s="891"/>
      <c r="U1373" s="890"/>
      <c r="V1373" s="891"/>
      <c r="W1373" s="890"/>
      <c r="X1373" s="891"/>
      <c r="Y1373" s="890"/>
      <c r="Z1373" s="891"/>
      <c r="AA1373" s="890"/>
      <c r="AB1373" s="891"/>
      <c r="AC1373" s="890"/>
      <c r="AD1373" s="891"/>
      <c r="AE1373" s="164"/>
      <c r="AF1373" s="164"/>
      <c r="AG1373" s="199">
        <f t="shared" si="230"/>
        <v>0</v>
      </c>
      <c r="AH1373" s="293">
        <f t="shared" si="231"/>
        <v>0</v>
      </c>
      <c r="AI1373" s="294">
        <f t="shared" si="232"/>
        <v>0</v>
      </c>
      <c r="AJ1373" s="295">
        <f t="shared" si="233"/>
        <v>0</v>
      </c>
      <c r="AK1373" s="296">
        <f t="shared" si="234"/>
        <v>0</v>
      </c>
      <c r="AL1373" s="298">
        <f t="shared" si="235"/>
        <v>0</v>
      </c>
      <c r="AM1373" s="164"/>
      <c r="AN1373" s="402">
        <f t="shared" si="236"/>
        <v>0</v>
      </c>
      <c r="AO1373" s="370" t="str">
        <f>IF(AN1373=0,"",
IF(SUM($AN$1269:AN1373)=1,AP1373,
IF($AN$1389&gt;SUM($AN$1269:AN1373),_xlfn.CONCAT(", ",AP1373),
IF($AN$1389=SUM($AN$1269:AN1373),_xlfn.CONCAT(" y ",AP1373)))))</f>
        <v/>
      </c>
      <c r="AP1373" s="156" t="s">
        <v>5269</v>
      </c>
      <c r="AQ1373" s="272">
        <f t="shared" si="237"/>
        <v>0</v>
      </c>
      <c r="AR1373" s="273" t="str">
        <f>IF(AQ1373=0,"",
IF(SUM(AQ1269:AQ1373)=1,AS1373,
IF(AQ1389&gt;SUM(AQ1269:AQ1373),_xlfn.CONCAT(", ",AS1373),
IF(AQ1389=SUM(AQ1269:AQ1373),_xlfn.CONCAT(" y ",AS1373)))))</f>
        <v/>
      </c>
      <c r="AS1373" s="156" t="s">
        <v>5269</v>
      </c>
    </row>
    <row r="1374" spans="1:45" ht="15" customHeight="1">
      <c r="A1374" s="662"/>
      <c r="B1374" s="145"/>
      <c r="C1374" s="157" t="s">
        <v>5270</v>
      </c>
      <c r="D1374" s="852" t="str">
        <f t="shared" si="229"/>
        <v/>
      </c>
      <c r="E1374" s="853"/>
      <c r="F1374" s="853"/>
      <c r="G1374" s="853"/>
      <c r="H1374" s="853"/>
      <c r="I1374" s="853"/>
      <c r="J1374" s="853"/>
      <c r="K1374" s="853"/>
      <c r="L1374" s="854"/>
      <c r="M1374" s="890"/>
      <c r="N1374" s="891"/>
      <c r="O1374" s="890"/>
      <c r="P1374" s="891"/>
      <c r="Q1374" s="890"/>
      <c r="R1374" s="891"/>
      <c r="S1374" s="890"/>
      <c r="T1374" s="891"/>
      <c r="U1374" s="890"/>
      <c r="V1374" s="891"/>
      <c r="W1374" s="890"/>
      <c r="X1374" s="891"/>
      <c r="Y1374" s="890"/>
      <c r="Z1374" s="891"/>
      <c r="AA1374" s="890"/>
      <c r="AB1374" s="891"/>
      <c r="AC1374" s="890"/>
      <c r="AD1374" s="891"/>
      <c r="AE1374" s="164"/>
      <c r="AF1374" s="164"/>
      <c r="AG1374" s="199">
        <f t="shared" si="230"/>
        <v>0</v>
      </c>
      <c r="AH1374" s="293">
        <f t="shared" si="231"/>
        <v>0</v>
      </c>
      <c r="AI1374" s="294">
        <f t="shared" si="232"/>
        <v>0</v>
      </c>
      <c r="AJ1374" s="295">
        <f t="shared" si="233"/>
        <v>0</v>
      </c>
      <c r="AK1374" s="296">
        <f t="shared" si="234"/>
        <v>0</v>
      </c>
      <c r="AL1374" s="298">
        <f t="shared" si="235"/>
        <v>0</v>
      </c>
      <c r="AM1374" s="164"/>
      <c r="AN1374" s="402">
        <f t="shared" si="236"/>
        <v>0</v>
      </c>
      <c r="AO1374" s="370" t="str">
        <f>IF(AN1374=0,"",
IF(SUM($AN$1269:AN1374)=1,AP1374,
IF($AN$1389&gt;SUM($AN$1269:AN1374),_xlfn.CONCAT(", ",AP1374),
IF($AN$1389=SUM($AN$1269:AN1374),_xlfn.CONCAT(" y ",AP1374)))))</f>
        <v/>
      </c>
      <c r="AP1374" s="156" t="s">
        <v>5271</v>
      </c>
      <c r="AQ1374" s="272">
        <f t="shared" si="237"/>
        <v>0</v>
      </c>
      <c r="AR1374" s="273" t="str">
        <f>IF(AQ1374=0,"",
IF(SUM(AQ1269:AQ1374)=1,AS1374,
IF(AQ1389&gt;SUM(AQ1269:AQ1374),_xlfn.CONCAT(", ",AS1374),
IF(AQ1389=SUM(AQ1269:AQ1374),_xlfn.CONCAT(" y ",AS1374)))))</f>
        <v/>
      </c>
      <c r="AS1374" s="156" t="s">
        <v>5271</v>
      </c>
    </row>
    <row r="1375" spans="1:45" ht="15" customHeight="1">
      <c r="A1375" s="662"/>
      <c r="B1375" s="145"/>
      <c r="C1375" s="157" t="s">
        <v>5272</v>
      </c>
      <c r="D1375" s="852" t="str">
        <f t="shared" si="229"/>
        <v/>
      </c>
      <c r="E1375" s="853"/>
      <c r="F1375" s="853"/>
      <c r="G1375" s="853"/>
      <c r="H1375" s="853"/>
      <c r="I1375" s="853"/>
      <c r="J1375" s="853"/>
      <c r="K1375" s="853"/>
      <c r="L1375" s="854"/>
      <c r="M1375" s="890"/>
      <c r="N1375" s="891"/>
      <c r="O1375" s="890"/>
      <c r="P1375" s="891"/>
      <c r="Q1375" s="890"/>
      <c r="R1375" s="891"/>
      <c r="S1375" s="890"/>
      <c r="T1375" s="891"/>
      <c r="U1375" s="890"/>
      <c r="V1375" s="891"/>
      <c r="W1375" s="890"/>
      <c r="X1375" s="891"/>
      <c r="Y1375" s="890"/>
      <c r="Z1375" s="891"/>
      <c r="AA1375" s="890"/>
      <c r="AB1375" s="891"/>
      <c r="AC1375" s="890"/>
      <c r="AD1375" s="891"/>
      <c r="AE1375" s="164"/>
      <c r="AF1375" s="164"/>
      <c r="AG1375" s="199">
        <f t="shared" si="230"/>
        <v>0</v>
      </c>
      <c r="AH1375" s="293">
        <f t="shared" si="231"/>
        <v>0</v>
      </c>
      <c r="AI1375" s="294">
        <f t="shared" si="232"/>
        <v>0</v>
      </c>
      <c r="AJ1375" s="295">
        <f t="shared" si="233"/>
        <v>0</v>
      </c>
      <c r="AK1375" s="296">
        <f t="shared" si="234"/>
        <v>0</v>
      </c>
      <c r="AL1375" s="298">
        <f t="shared" si="235"/>
        <v>0</v>
      </c>
      <c r="AM1375" s="164"/>
      <c r="AN1375" s="402">
        <f t="shared" si="236"/>
        <v>0</v>
      </c>
      <c r="AO1375" s="370" t="str">
        <f>IF(AN1375=0,"",
IF(SUM($AN$1269:AN1375)=1,AP1375,
IF($AN$1389&gt;SUM($AN$1269:AN1375),_xlfn.CONCAT(", ",AP1375),
IF($AN$1389=SUM($AN$1269:AN1375),_xlfn.CONCAT(" y ",AP1375)))))</f>
        <v/>
      </c>
      <c r="AP1375" s="156" t="s">
        <v>5273</v>
      </c>
      <c r="AQ1375" s="272">
        <f t="shared" si="237"/>
        <v>0</v>
      </c>
      <c r="AR1375" s="273" t="str">
        <f>IF(AQ1375=0,"",
IF(SUM(AQ1269:AQ1375)=1,AS1375,
IF(AQ1389&gt;SUM(AQ1269:AQ1375),_xlfn.CONCAT(", ",AS1375),
IF(AQ1389=SUM(AQ1269:AQ1375),_xlfn.CONCAT(" y ",AS1375)))))</f>
        <v/>
      </c>
      <c r="AS1375" s="156" t="s">
        <v>5273</v>
      </c>
    </row>
    <row r="1376" spans="1:45" ht="15" customHeight="1">
      <c r="A1376" s="662"/>
      <c r="B1376" s="145"/>
      <c r="C1376" s="157" t="s">
        <v>5274</v>
      </c>
      <c r="D1376" s="852" t="str">
        <f t="shared" si="229"/>
        <v/>
      </c>
      <c r="E1376" s="853"/>
      <c r="F1376" s="853"/>
      <c r="G1376" s="853"/>
      <c r="H1376" s="853"/>
      <c r="I1376" s="853"/>
      <c r="J1376" s="853"/>
      <c r="K1376" s="853"/>
      <c r="L1376" s="854"/>
      <c r="M1376" s="890"/>
      <c r="N1376" s="891"/>
      <c r="O1376" s="890"/>
      <c r="P1376" s="891"/>
      <c r="Q1376" s="890"/>
      <c r="R1376" s="891"/>
      <c r="S1376" s="890"/>
      <c r="T1376" s="891"/>
      <c r="U1376" s="890"/>
      <c r="V1376" s="891"/>
      <c r="W1376" s="890"/>
      <c r="X1376" s="891"/>
      <c r="Y1376" s="890"/>
      <c r="Z1376" s="891"/>
      <c r="AA1376" s="890"/>
      <c r="AB1376" s="891"/>
      <c r="AC1376" s="890"/>
      <c r="AD1376" s="891"/>
      <c r="AE1376" s="164"/>
      <c r="AF1376" s="164"/>
      <c r="AG1376" s="199">
        <f t="shared" si="230"/>
        <v>0</v>
      </c>
      <c r="AH1376" s="293">
        <f t="shared" si="231"/>
        <v>0</v>
      </c>
      <c r="AI1376" s="294">
        <f t="shared" si="232"/>
        <v>0</v>
      </c>
      <c r="AJ1376" s="295">
        <f t="shared" si="233"/>
        <v>0</v>
      </c>
      <c r="AK1376" s="296">
        <f t="shared" si="234"/>
        <v>0</v>
      </c>
      <c r="AL1376" s="298">
        <f t="shared" si="235"/>
        <v>0</v>
      </c>
      <c r="AM1376" s="164"/>
      <c r="AN1376" s="402">
        <f t="shared" si="236"/>
        <v>0</v>
      </c>
      <c r="AO1376" s="370" t="str">
        <f>IF(AN1376=0,"",
IF(SUM($AN$1269:AN1376)=1,AP1376,
IF($AN$1389&gt;SUM($AN$1269:AN1376),_xlfn.CONCAT(", ",AP1376),
IF($AN$1389=SUM($AN$1269:AN1376),_xlfn.CONCAT(" y ",AP1376)))))</f>
        <v/>
      </c>
      <c r="AP1376" s="156" t="s">
        <v>5275</v>
      </c>
      <c r="AQ1376" s="272">
        <f t="shared" si="237"/>
        <v>0</v>
      </c>
      <c r="AR1376" s="273" t="str">
        <f>IF(AQ1376=0,"",
IF(SUM(AQ1269:AQ1376)=1,AS1376,
IF(AQ1389&gt;SUM(AQ1269:AQ1376),_xlfn.CONCAT(", ",AS1376),
IF(AQ1389=SUM(AQ1269:AQ1376),_xlfn.CONCAT(" y ",AS1376)))))</f>
        <v/>
      </c>
      <c r="AS1376" s="156" t="s">
        <v>5275</v>
      </c>
    </row>
    <row r="1377" spans="1:45" ht="15" customHeight="1">
      <c r="A1377" s="662"/>
      <c r="B1377" s="145"/>
      <c r="C1377" s="157" t="s">
        <v>5276</v>
      </c>
      <c r="D1377" s="852" t="str">
        <f t="shared" si="229"/>
        <v/>
      </c>
      <c r="E1377" s="853"/>
      <c r="F1377" s="853"/>
      <c r="G1377" s="853"/>
      <c r="H1377" s="853"/>
      <c r="I1377" s="853"/>
      <c r="J1377" s="853"/>
      <c r="K1377" s="853"/>
      <c r="L1377" s="854"/>
      <c r="M1377" s="890"/>
      <c r="N1377" s="891"/>
      <c r="O1377" s="890"/>
      <c r="P1377" s="891"/>
      <c r="Q1377" s="890"/>
      <c r="R1377" s="891"/>
      <c r="S1377" s="890"/>
      <c r="T1377" s="891"/>
      <c r="U1377" s="890"/>
      <c r="V1377" s="891"/>
      <c r="W1377" s="890"/>
      <c r="X1377" s="891"/>
      <c r="Y1377" s="890"/>
      <c r="Z1377" s="891"/>
      <c r="AA1377" s="890"/>
      <c r="AB1377" s="891"/>
      <c r="AC1377" s="890"/>
      <c r="AD1377" s="891"/>
      <c r="AE1377" s="164"/>
      <c r="AF1377" s="164"/>
      <c r="AG1377" s="199">
        <f t="shared" si="230"/>
        <v>0</v>
      </c>
      <c r="AH1377" s="293">
        <f t="shared" si="231"/>
        <v>0</v>
      </c>
      <c r="AI1377" s="294">
        <f t="shared" si="232"/>
        <v>0</v>
      </c>
      <c r="AJ1377" s="295">
        <f t="shared" si="233"/>
        <v>0</v>
      </c>
      <c r="AK1377" s="296">
        <f t="shared" si="234"/>
        <v>0</v>
      </c>
      <c r="AL1377" s="298">
        <f t="shared" si="235"/>
        <v>0</v>
      </c>
      <c r="AM1377" s="164"/>
      <c r="AN1377" s="402">
        <f t="shared" si="236"/>
        <v>0</v>
      </c>
      <c r="AO1377" s="370" t="str">
        <f>IF(AN1377=0,"",
IF(SUM($AN$1269:AN1377)=1,AP1377,
IF($AN$1389&gt;SUM($AN$1269:AN1377),_xlfn.CONCAT(", ",AP1377),
IF($AN$1389=SUM($AN$1269:AN1377),_xlfn.CONCAT(" y ",AP1377)))))</f>
        <v/>
      </c>
      <c r="AP1377" s="156" t="s">
        <v>5277</v>
      </c>
      <c r="AQ1377" s="272">
        <f t="shared" si="237"/>
        <v>0</v>
      </c>
      <c r="AR1377" s="273" t="str">
        <f>IF(AQ1377=0,"",
IF(SUM(AQ1269:AQ1377)=1,AS1377,
IF(AQ1389&gt;SUM(AQ1269:AQ1377),_xlfn.CONCAT(", ",AS1377),
IF(AQ1389=SUM(AQ1269:AQ1377),_xlfn.CONCAT(" y ",AS1377)))))</f>
        <v/>
      </c>
      <c r="AS1377" s="156" t="s">
        <v>5277</v>
      </c>
    </row>
    <row r="1378" spans="1:45" ht="15" customHeight="1">
      <c r="A1378" s="662"/>
      <c r="B1378" s="145"/>
      <c r="C1378" s="157" t="s">
        <v>5278</v>
      </c>
      <c r="D1378" s="852" t="str">
        <f t="shared" si="229"/>
        <v/>
      </c>
      <c r="E1378" s="853"/>
      <c r="F1378" s="853"/>
      <c r="G1378" s="853"/>
      <c r="H1378" s="853"/>
      <c r="I1378" s="853"/>
      <c r="J1378" s="853"/>
      <c r="K1378" s="853"/>
      <c r="L1378" s="854"/>
      <c r="M1378" s="890"/>
      <c r="N1378" s="891"/>
      <c r="O1378" s="890"/>
      <c r="P1378" s="891"/>
      <c r="Q1378" s="890"/>
      <c r="R1378" s="891"/>
      <c r="S1378" s="890"/>
      <c r="T1378" s="891"/>
      <c r="U1378" s="890"/>
      <c r="V1378" s="891"/>
      <c r="W1378" s="890"/>
      <c r="X1378" s="891"/>
      <c r="Y1378" s="890"/>
      <c r="Z1378" s="891"/>
      <c r="AA1378" s="890"/>
      <c r="AB1378" s="891"/>
      <c r="AC1378" s="890"/>
      <c r="AD1378" s="891"/>
      <c r="AE1378" s="164"/>
      <c r="AF1378" s="164"/>
      <c r="AG1378" s="199">
        <f t="shared" si="230"/>
        <v>0</v>
      </c>
      <c r="AH1378" s="293">
        <f t="shared" si="231"/>
        <v>0</v>
      </c>
      <c r="AI1378" s="294">
        <f t="shared" si="232"/>
        <v>0</v>
      </c>
      <c r="AJ1378" s="295">
        <f t="shared" si="233"/>
        <v>0</v>
      </c>
      <c r="AK1378" s="296">
        <f t="shared" si="234"/>
        <v>0</v>
      </c>
      <c r="AL1378" s="298">
        <f t="shared" si="235"/>
        <v>0</v>
      </c>
      <c r="AM1378" s="164"/>
      <c r="AN1378" s="402">
        <f t="shared" si="236"/>
        <v>0</v>
      </c>
      <c r="AO1378" s="370" t="str">
        <f>IF(AN1378=0,"",
IF(SUM($AN$1269:AN1378)=1,AP1378,
IF($AN$1389&gt;SUM($AN$1269:AN1378),_xlfn.CONCAT(", ",AP1378),
IF($AN$1389=SUM($AN$1269:AN1378),_xlfn.CONCAT(" y ",AP1378)))))</f>
        <v/>
      </c>
      <c r="AP1378" s="156" t="s">
        <v>5279</v>
      </c>
      <c r="AQ1378" s="272">
        <f t="shared" si="237"/>
        <v>0</v>
      </c>
      <c r="AR1378" s="273" t="str">
        <f>IF(AQ1378=0,"",
IF(SUM(AQ1269:AQ1378)=1,AS1378,
IF(AQ1389&gt;SUM(AQ1269:AQ1378),_xlfn.CONCAT(", ",AS1378),
IF(AQ1389=SUM(AQ1269:AQ1378),_xlfn.CONCAT(" y ",AS1378)))))</f>
        <v/>
      </c>
      <c r="AS1378" s="156" t="s">
        <v>5279</v>
      </c>
    </row>
    <row r="1379" spans="1:45" ht="15" customHeight="1">
      <c r="A1379" s="662"/>
      <c r="B1379" s="145"/>
      <c r="C1379" s="157" t="s">
        <v>5280</v>
      </c>
      <c r="D1379" s="852" t="str">
        <f t="shared" si="229"/>
        <v/>
      </c>
      <c r="E1379" s="853"/>
      <c r="F1379" s="853"/>
      <c r="G1379" s="853"/>
      <c r="H1379" s="853"/>
      <c r="I1379" s="853"/>
      <c r="J1379" s="853"/>
      <c r="K1379" s="853"/>
      <c r="L1379" s="854"/>
      <c r="M1379" s="890"/>
      <c r="N1379" s="891"/>
      <c r="O1379" s="890"/>
      <c r="P1379" s="891"/>
      <c r="Q1379" s="890"/>
      <c r="R1379" s="891"/>
      <c r="S1379" s="890"/>
      <c r="T1379" s="891"/>
      <c r="U1379" s="890"/>
      <c r="V1379" s="891"/>
      <c r="W1379" s="890"/>
      <c r="X1379" s="891"/>
      <c r="Y1379" s="890"/>
      <c r="Z1379" s="891"/>
      <c r="AA1379" s="890"/>
      <c r="AB1379" s="891"/>
      <c r="AC1379" s="890"/>
      <c r="AD1379" s="891"/>
      <c r="AE1379" s="164"/>
      <c r="AF1379" s="164"/>
      <c r="AG1379" s="199">
        <f t="shared" si="230"/>
        <v>0</v>
      </c>
      <c r="AH1379" s="293">
        <f t="shared" si="231"/>
        <v>0</v>
      </c>
      <c r="AI1379" s="294">
        <f t="shared" si="232"/>
        <v>0</v>
      </c>
      <c r="AJ1379" s="295">
        <f t="shared" si="233"/>
        <v>0</v>
      </c>
      <c r="AK1379" s="296">
        <f t="shared" si="234"/>
        <v>0</v>
      </c>
      <c r="AL1379" s="298">
        <f t="shared" si="235"/>
        <v>0</v>
      </c>
      <c r="AM1379" s="164"/>
      <c r="AN1379" s="402">
        <f t="shared" si="236"/>
        <v>0</v>
      </c>
      <c r="AO1379" s="370" t="str">
        <f>IF(AN1379=0,"",
IF(SUM($AN$1269:AN1379)=1,AP1379,
IF($AN$1389&gt;SUM($AN$1269:AN1379),_xlfn.CONCAT(", ",AP1379),
IF($AN$1389=SUM($AN$1269:AN1379),_xlfn.CONCAT(" y ",AP1379)))))</f>
        <v/>
      </c>
      <c r="AP1379" s="156" t="s">
        <v>5281</v>
      </c>
      <c r="AQ1379" s="272">
        <f t="shared" si="237"/>
        <v>0</v>
      </c>
      <c r="AR1379" s="273" t="str">
        <f>IF(AQ1379=0,"",
IF(SUM(AQ1269:AQ1379)=1,AS1379,
IF(AQ1389&gt;SUM(AQ1269:AQ1379),_xlfn.CONCAT(", ",AS1379),
IF(AQ1389=SUM(AQ1269:AQ1379),_xlfn.CONCAT(" y ",AS1379)))))</f>
        <v/>
      </c>
      <c r="AS1379" s="156" t="s">
        <v>5281</v>
      </c>
    </row>
    <row r="1380" spans="1:45" ht="15" customHeight="1">
      <c r="A1380" s="662"/>
      <c r="B1380" s="145"/>
      <c r="C1380" s="157" t="s">
        <v>5282</v>
      </c>
      <c r="D1380" s="852" t="str">
        <f t="shared" si="229"/>
        <v/>
      </c>
      <c r="E1380" s="853"/>
      <c r="F1380" s="853"/>
      <c r="G1380" s="853"/>
      <c r="H1380" s="853"/>
      <c r="I1380" s="853"/>
      <c r="J1380" s="853"/>
      <c r="K1380" s="853"/>
      <c r="L1380" s="854"/>
      <c r="M1380" s="890"/>
      <c r="N1380" s="891"/>
      <c r="O1380" s="890"/>
      <c r="P1380" s="891"/>
      <c r="Q1380" s="890"/>
      <c r="R1380" s="891"/>
      <c r="S1380" s="890"/>
      <c r="T1380" s="891"/>
      <c r="U1380" s="890"/>
      <c r="V1380" s="891"/>
      <c r="W1380" s="890"/>
      <c r="X1380" s="891"/>
      <c r="Y1380" s="890"/>
      <c r="Z1380" s="891"/>
      <c r="AA1380" s="890"/>
      <c r="AB1380" s="891"/>
      <c r="AC1380" s="890"/>
      <c r="AD1380" s="891"/>
      <c r="AE1380" s="164"/>
      <c r="AF1380" s="164"/>
      <c r="AG1380" s="199">
        <f t="shared" si="230"/>
        <v>0</v>
      </c>
      <c r="AH1380" s="293">
        <f t="shared" si="231"/>
        <v>0</v>
      </c>
      <c r="AI1380" s="294">
        <f t="shared" si="232"/>
        <v>0</v>
      </c>
      <c r="AJ1380" s="295">
        <f t="shared" si="233"/>
        <v>0</v>
      </c>
      <c r="AK1380" s="296">
        <f t="shared" si="234"/>
        <v>0</v>
      </c>
      <c r="AL1380" s="298">
        <f t="shared" si="235"/>
        <v>0</v>
      </c>
      <c r="AM1380" s="164"/>
      <c r="AN1380" s="402">
        <f t="shared" si="236"/>
        <v>0</v>
      </c>
      <c r="AO1380" s="370" t="str">
        <f>IF(AN1380=0,"",
IF(SUM($AN$1269:AN1380)=1,AP1380,
IF($AN$1389&gt;SUM($AN$1269:AN1380),_xlfn.CONCAT(", ",AP1380),
IF($AN$1389=SUM($AN$1269:AN1380),_xlfn.CONCAT(" y ",AP1380)))))</f>
        <v/>
      </c>
      <c r="AP1380" s="156" t="s">
        <v>5283</v>
      </c>
      <c r="AQ1380" s="272">
        <f t="shared" si="237"/>
        <v>0</v>
      </c>
      <c r="AR1380" s="273" t="str">
        <f>IF(AQ1380=0,"",
IF(SUM(AQ1269:AQ1380)=1,AS1380,
IF(AQ1389&gt;SUM(AQ1269:AQ1380),_xlfn.CONCAT(", ",AS1380),
IF(AQ1389=SUM(AQ1269:AQ1380),_xlfn.CONCAT(" y ",AS1380)))))</f>
        <v/>
      </c>
      <c r="AS1380" s="156" t="s">
        <v>5283</v>
      </c>
    </row>
    <row r="1381" spans="1:45" ht="15" customHeight="1">
      <c r="A1381" s="662"/>
      <c r="B1381" s="145"/>
      <c r="C1381" s="157" t="s">
        <v>5284</v>
      </c>
      <c r="D1381" s="852" t="str">
        <f t="shared" si="229"/>
        <v/>
      </c>
      <c r="E1381" s="853"/>
      <c r="F1381" s="853"/>
      <c r="G1381" s="853"/>
      <c r="H1381" s="853"/>
      <c r="I1381" s="853"/>
      <c r="J1381" s="853"/>
      <c r="K1381" s="853"/>
      <c r="L1381" s="854"/>
      <c r="M1381" s="890"/>
      <c r="N1381" s="891"/>
      <c r="O1381" s="890"/>
      <c r="P1381" s="891"/>
      <c r="Q1381" s="890"/>
      <c r="R1381" s="891"/>
      <c r="S1381" s="890"/>
      <c r="T1381" s="891"/>
      <c r="U1381" s="890"/>
      <c r="V1381" s="891"/>
      <c r="W1381" s="890"/>
      <c r="X1381" s="891"/>
      <c r="Y1381" s="890"/>
      <c r="Z1381" s="891"/>
      <c r="AA1381" s="890"/>
      <c r="AB1381" s="891"/>
      <c r="AC1381" s="890"/>
      <c r="AD1381" s="891"/>
      <c r="AE1381" s="164"/>
      <c r="AF1381" s="164"/>
      <c r="AG1381" s="199">
        <f t="shared" si="230"/>
        <v>0</v>
      </c>
      <c r="AH1381" s="293">
        <f t="shared" si="231"/>
        <v>0</v>
      </c>
      <c r="AI1381" s="294">
        <f t="shared" si="232"/>
        <v>0</v>
      </c>
      <c r="AJ1381" s="295">
        <f t="shared" si="233"/>
        <v>0</v>
      </c>
      <c r="AK1381" s="296">
        <f t="shared" si="234"/>
        <v>0</v>
      </c>
      <c r="AL1381" s="298">
        <f t="shared" si="235"/>
        <v>0</v>
      </c>
      <c r="AM1381" s="164"/>
      <c r="AN1381" s="402">
        <f t="shared" si="236"/>
        <v>0</v>
      </c>
      <c r="AO1381" s="370" t="str">
        <f>IF(AN1381=0,"",
IF(SUM($AN$1269:AN1381)=1,AP1381,
IF($AN$1389&gt;SUM($AN$1269:AN1381),_xlfn.CONCAT(", ",AP1381),
IF($AN$1389=SUM($AN$1269:AN1381),_xlfn.CONCAT(" y ",AP1381)))))</f>
        <v/>
      </c>
      <c r="AP1381" s="156" t="s">
        <v>5285</v>
      </c>
      <c r="AQ1381" s="272">
        <f t="shared" si="237"/>
        <v>0</v>
      </c>
      <c r="AR1381" s="273" t="str">
        <f>IF(AQ1381=0,"",
IF(SUM(AQ1269:AQ1381)=1,AS1381,
IF(AQ1389&gt;SUM(AQ1269:AQ1381),_xlfn.CONCAT(", ",AS1381),
IF(AQ1389=SUM(AQ1269:AQ1381),_xlfn.CONCAT(" y ",AS1381)))))</f>
        <v/>
      </c>
      <c r="AS1381" s="156" t="s">
        <v>5285</v>
      </c>
    </row>
    <row r="1382" spans="1:45" ht="15" customHeight="1">
      <c r="A1382" s="662"/>
      <c r="B1382" s="145"/>
      <c r="C1382" s="157" t="s">
        <v>5286</v>
      </c>
      <c r="D1382" s="852" t="str">
        <f t="shared" si="229"/>
        <v/>
      </c>
      <c r="E1382" s="853"/>
      <c r="F1382" s="853"/>
      <c r="G1382" s="853"/>
      <c r="H1382" s="853"/>
      <c r="I1382" s="853"/>
      <c r="J1382" s="853"/>
      <c r="K1382" s="853"/>
      <c r="L1382" s="854"/>
      <c r="M1382" s="890"/>
      <c r="N1382" s="891"/>
      <c r="O1382" s="890"/>
      <c r="P1382" s="891"/>
      <c r="Q1382" s="890"/>
      <c r="R1382" s="891"/>
      <c r="S1382" s="890"/>
      <c r="T1382" s="891"/>
      <c r="U1382" s="890"/>
      <c r="V1382" s="891"/>
      <c r="W1382" s="890"/>
      <c r="X1382" s="891"/>
      <c r="Y1382" s="890"/>
      <c r="Z1382" s="891"/>
      <c r="AA1382" s="890"/>
      <c r="AB1382" s="891"/>
      <c r="AC1382" s="890"/>
      <c r="AD1382" s="891"/>
      <c r="AE1382" s="164"/>
      <c r="AF1382" s="164"/>
      <c r="AG1382" s="199">
        <f t="shared" si="230"/>
        <v>0</v>
      </c>
      <c r="AH1382" s="293">
        <f t="shared" si="231"/>
        <v>0</v>
      </c>
      <c r="AI1382" s="294">
        <f t="shared" si="232"/>
        <v>0</v>
      </c>
      <c r="AJ1382" s="295">
        <f t="shared" si="233"/>
        <v>0</v>
      </c>
      <c r="AK1382" s="296">
        <f t="shared" si="234"/>
        <v>0</v>
      </c>
      <c r="AL1382" s="298">
        <f t="shared" si="235"/>
        <v>0</v>
      </c>
      <c r="AM1382" s="164"/>
      <c r="AN1382" s="402">
        <f t="shared" si="236"/>
        <v>0</v>
      </c>
      <c r="AO1382" s="370" t="str">
        <f>IF(AN1382=0,"",
IF(SUM($AN$1269:AN1382)=1,AP1382,
IF($AN$1389&gt;SUM($AN$1269:AN1382),_xlfn.CONCAT(", ",AP1382),
IF($AN$1389=SUM($AN$1269:AN1382),_xlfn.CONCAT(" y ",AP1382)))))</f>
        <v/>
      </c>
      <c r="AP1382" s="156" t="s">
        <v>5287</v>
      </c>
      <c r="AQ1382" s="272">
        <f t="shared" si="237"/>
        <v>0</v>
      </c>
      <c r="AR1382" s="273" t="str">
        <f>IF(AQ1382=0,"",
IF(SUM(AQ1269:AQ1382)=1,AS1382,
IF(AQ1389&gt;SUM(AQ1269:AQ1382),_xlfn.CONCAT(", ",AS1382),
IF(AQ1389=SUM(AQ1269:AQ1382),_xlfn.CONCAT(" y ",AS1382)))))</f>
        <v/>
      </c>
      <c r="AS1382" s="156" t="s">
        <v>5287</v>
      </c>
    </row>
    <row r="1383" spans="1:45" ht="15" customHeight="1">
      <c r="A1383" s="662"/>
      <c r="B1383" s="145"/>
      <c r="C1383" s="157" t="s">
        <v>5288</v>
      </c>
      <c r="D1383" s="852" t="str">
        <f t="shared" si="229"/>
        <v/>
      </c>
      <c r="E1383" s="853"/>
      <c r="F1383" s="853"/>
      <c r="G1383" s="853"/>
      <c r="H1383" s="853"/>
      <c r="I1383" s="853"/>
      <c r="J1383" s="853"/>
      <c r="K1383" s="853"/>
      <c r="L1383" s="854"/>
      <c r="M1383" s="890"/>
      <c r="N1383" s="891"/>
      <c r="O1383" s="890"/>
      <c r="P1383" s="891"/>
      <c r="Q1383" s="890"/>
      <c r="R1383" s="891"/>
      <c r="S1383" s="890"/>
      <c r="T1383" s="891"/>
      <c r="U1383" s="890"/>
      <c r="V1383" s="891"/>
      <c r="W1383" s="890"/>
      <c r="X1383" s="891"/>
      <c r="Y1383" s="890"/>
      <c r="Z1383" s="891"/>
      <c r="AA1383" s="890"/>
      <c r="AB1383" s="891"/>
      <c r="AC1383" s="890"/>
      <c r="AD1383" s="891"/>
      <c r="AE1383" s="164"/>
      <c r="AF1383" s="164"/>
      <c r="AG1383" s="199">
        <f t="shared" si="230"/>
        <v>0</v>
      </c>
      <c r="AH1383" s="293">
        <f t="shared" si="231"/>
        <v>0</v>
      </c>
      <c r="AI1383" s="294">
        <f t="shared" si="232"/>
        <v>0</v>
      </c>
      <c r="AJ1383" s="295">
        <f t="shared" si="233"/>
        <v>0</v>
      </c>
      <c r="AK1383" s="296">
        <f t="shared" si="234"/>
        <v>0</v>
      </c>
      <c r="AL1383" s="298">
        <f t="shared" si="235"/>
        <v>0</v>
      </c>
      <c r="AM1383" s="164"/>
      <c r="AN1383" s="402">
        <f t="shared" si="236"/>
        <v>0</v>
      </c>
      <c r="AO1383" s="370" t="str">
        <f>IF(AN1383=0,"",
IF(SUM($AN$1269:AN1383)=1,AP1383,
IF($AN$1389&gt;SUM($AN$1269:AN1383),_xlfn.CONCAT(", ",AP1383),
IF($AN$1389=SUM($AN$1269:AN1383),_xlfn.CONCAT(" y ",AP1383)))))</f>
        <v/>
      </c>
      <c r="AP1383" s="156" t="s">
        <v>5289</v>
      </c>
      <c r="AQ1383" s="272">
        <f t="shared" si="237"/>
        <v>0</v>
      </c>
      <c r="AR1383" s="273" t="str">
        <f>IF(AQ1383=0,"",
IF(SUM(AQ1269:AQ1383)=1,AS1383,
IF(AQ1389&gt;SUM(AQ1269:AQ1383),_xlfn.CONCAT(", ",AS1383),
IF(AQ1389=SUM(AQ1269:AQ1383),_xlfn.CONCAT(" y ",AS1383)))))</f>
        <v/>
      </c>
      <c r="AS1383" s="156" t="s">
        <v>5289</v>
      </c>
    </row>
    <row r="1384" spans="1:45" ht="15" customHeight="1">
      <c r="A1384" s="662"/>
      <c r="B1384" s="145"/>
      <c r="C1384" s="157" t="s">
        <v>5290</v>
      </c>
      <c r="D1384" s="852" t="str">
        <f t="shared" si="229"/>
        <v/>
      </c>
      <c r="E1384" s="853"/>
      <c r="F1384" s="853"/>
      <c r="G1384" s="853"/>
      <c r="H1384" s="853"/>
      <c r="I1384" s="853"/>
      <c r="J1384" s="853"/>
      <c r="K1384" s="853"/>
      <c r="L1384" s="854"/>
      <c r="M1384" s="890"/>
      <c r="N1384" s="891"/>
      <c r="O1384" s="890"/>
      <c r="P1384" s="891"/>
      <c r="Q1384" s="890"/>
      <c r="R1384" s="891"/>
      <c r="S1384" s="890"/>
      <c r="T1384" s="891"/>
      <c r="U1384" s="890"/>
      <c r="V1384" s="891"/>
      <c r="W1384" s="890"/>
      <c r="X1384" s="891"/>
      <c r="Y1384" s="890"/>
      <c r="Z1384" s="891"/>
      <c r="AA1384" s="890"/>
      <c r="AB1384" s="891"/>
      <c r="AC1384" s="890"/>
      <c r="AD1384" s="891"/>
      <c r="AE1384" s="164"/>
      <c r="AF1384" s="164"/>
      <c r="AG1384" s="199">
        <f t="shared" si="230"/>
        <v>0</v>
      </c>
      <c r="AH1384" s="293">
        <f t="shared" si="231"/>
        <v>0</v>
      </c>
      <c r="AI1384" s="294">
        <f t="shared" si="232"/>
        <v>0</v>
      </c>
      <c r="AJ1384" s="295">
        <f t="shared" si="233"/>
        <v>0</v>
      </c>
      <c r="AK1384" s="296">
        <f t="shared" si="234"/>
        <v>0</v>
      </c>
      <c r="AL1384" s="298">
        <f t="shared" si="235"/>
        <v>0</v>
      </c>
      <c r="AM1384" s="164"/>
      <c r="AN1384" s="402">
        <f t="shared" si="236"/>
        <v>0</v>
      </c>
      <c r="AO1384" s="370" t="str">
        <f>IF(AN1384=0,"",
IF(SUM($AN$1269:AN1384)=1,AP1384,
IF($AN$1389&gt;SUM($AN$1269:AN1384),_xlfn.CONCAT(", ",AP1384),
IF($AN$1389=SUM($AN$1269:AN1384),_xlfn.CONCAT(" y ",AP1384)))))</f>
        <v/>
      </c>
      <c r="AP1384" s="156" t="s">
        <v>5291</v>
      </c>
      <c r="AQ1384" s="272">
        <f t="shared" si="237"/>
        <v>0</v>
      </c>
      <c r="AR1384" s="273" t="str">
        <f>IF(AQ1384=0,"",
IF(SUM(AQ1269:AQ1384)=1,AS1384,
IF(AQ1389&gt;SUM(AQ1269:AQ1384),_xlfn.CONCAT(", ",AS1384),
IF(AQ1389=SUM(AQ1269:AQ1384),_xlfn.CONCAT(" y ",AS1384)))))</f>
        <v/>
      </c>
      <c r="AS1384" s="156" t="s">
        <v>5291</v>
      </c>
    </row>
    <row r="1385" spans="1:45" ht="15" customHeight="1">
      <c r="A1385" s="662"/>
      <c r="B1385" s="145"/>
      <c r="C1385" s="157" t="s">
        <v>5292</v>
      </c>
      <c r="D1385" s="852" t="str">
        <f t="shared" si="229"/>
        <v/>
      </c>
      <c r="E1385" s="853"/>
      <c r="F1385" s="853"/>
      <c r="G1385" s="853"/>
      <c r="H1385" s="853"/>
      <c r="I1385" s="853"/>
      <c r="J1385" s="853"/>
      <c r="K1385" s="853"/>
      <c r="L1385" s="854"/>
      <c r="M1385" s="890"/>
      <c r="N1385" s="891"/>
      <c r="O1385" s="890"/>
      <c r="P1385" s="891"/>
      <c r="Q1385" s="890"/>
      <c r="R1385" s="891"/>
      <c r="S1385" s="890"/>
      <c r="T1385" s="891"/>
      <c r="U1385" s="890"/>
      <c r="V1385" s="891"/>
      <c r="W1385" s="890"/>
      <c r="X1385" s="891"/>
      <c r="Y1385" s="890"/>
      <c r="Z1385" s="891"/>
      <c r="AA1385" s="890"/>
      <c r="AB1385" s="891"/>
      <c r="AC1385" s="890"/>
      <c r="AD1385" s="891"/>
      <c r="AE1385" s="164"/>
      <c r="AF1385" s="164"/>
      <c r="AG1385" s="199">
        <f t="shared" si="230"/>
        <v>0</v>
      </c>
      <c r="AH1385" s="293">
        <f t="shared" si="231"/>
        <v>0</v>
      </c>
      <c r="AI1385" s="294">
        <f t="shared" si="232"/>
        <v>0</v>
      </c>
      <c r="AJ1385" s="295">
        <f t="shared" si="233"/>
        <v>0</v>
      </c>
      <c r="AK1385" s="296">
        <f t="shared" si="234"/>
        <v>0</v>
      </c>
      <c r="AL1385" s="298">
        <f t="shared" si="235"/>
        <v>0</v>
      </c>
      <c r="AM1385" s="164"/>
      <c r="AN1385" s="402">
        <f t="shared" si="236"/>
        <v>0</v>
      </c>
      <c r="AO1385" s="370" t="str">
        <f>IF(AN1385=0,"",
IF(SUM($AN$1269:AN1385)=1,AP1385,
IF($AN$1389&gt;SUM($AN$1269:AN1385),_xlfn.CONCAT(", ",AP1385),
IF($AN$1389=SUM($AN$1269:AN1385),_xlfn.CONCAT(" y ",AP1385)))))</f>
        <v/>
      </c>
      <c r="AP1385" s="156" t="s">
        <v>5293</v>
      </c>
      <c r="AQ1385" s="272">
        <f t="shared" si="237"/>
        <v>0</v>
      </c>
      <c r="AR1385" s="273" t="str">
        <f>IF(AQ1385=0,"",
IF(SUM(AQ1269:AQ1385)=1,AS1385,
IF(AQ1389&gt;SUM(AQ1269:AQ1385),_xlfn.CONCAT(", ",AS1385),
IF(AQ1389=SUM(AQ1269:AQ1385),_xlfn.CONCAT(" y ",AS1385)))))</f>
        <v/>
      </c>
      <c r="AS1385" s="156" t="s">
        <v>5293</v>
      </c>
    </row>
    <row r="1386" spans="1:45" ht="15" customHeight="1">
      <c r="A1386" s="662"/>
      <c r="B1386" s="145"/>
      <c r="C1386" s="157" t="s">
        <v>5294</v>
      </c>
      <c r="D1386" s="852" t="str">
        <f t="shared" si="229"/>
        <v/>
      </c>
      <c r="E1386" s="853"/>
      <c r="F1386" s="853"/>
      <c r="G1386" s="853"/>
      <c r="H1386" s="853"/>
      <c r="I1386" s="853"/>
      <c r="J1386" s="853"/>
      <c r="K1386" s="853"/>
      <c r="L1386" s="854"/>
      <c r="M1386" s="890"/>
      <c r="N1386" s="891"/>
      <c r="O1386" s="890"/>
      <c r="P1386" s="891"/>
      <c r="Q1386" s="890"/>
      <c r="R1386" s="891"/>
      <c r="S1386" s="890"/>
      <c r="T1386" s="891"/>
      <c r="U1386" s="890"/>
      <c r="V1386" s="891"/>
      <c r="W1386" s="890"/>
      <c r="X1386" s="891"/>
      <c r="Y1386" s="890"/>
      <c r="Z1386" s="891"/>
      <c r="AA1386" s="890"/>
      <c r="AB1386" s="891"/>
      <c r="AC1386" s="890"/>
      <c r="AD1386" s="891"/>
      <c r="AE1386" s="164"/>
      <c r="AF1386" s="164"/>
      <c r="AG1386" s="199">
        <f t="shared" si="230"/>
        <v>0</v>
      </c>
      <c r="AH1386" s="293">
        <f t="shared" si="231"/>
        <v>0</v>
      </c>
      <c r="AI1386" s="294">
        <f t="shared" si="232"/>
        <v>0</v>
      </c>
      <c r="AJ1386" s="295">
        <f t="shared" si="233"/>
        <v>0</v>
      </c>
      <c r="AK1386" s="296">
        <f t="shared" si="234"/>
        <v>0</v>
      </c>
      <c r="AL1386" s="298">
        <f t="shared" si="235"/>
        <v>0</v>
      </c>
      <c r="AM1386" s="164"/>
      <c r="AN1386" s="402">
        <f t="shared" si="236"/>
        <v>0</v>
      </c>
      <c r="AO1386" s="370" t="str">
        <f>IF(AN1386=0,"",
IF(SUM($AN$1269:AN1386)=1,AP1386,
IF($AN$1389&gt;SUM($AN$1269:AN1386),_xlfn.CONCAT(", ",AP1386),
IF($AN$1389=SUM($AN$1269:AN1386),_xlfn.CONCAT(" y ",AP1386)))))</f>
        <v/>
      </c>
      <c r="AP1386" s="156" t="s">
        <v>5295</v>
      </c>
      <c r="AQ1386" s="272">
        <f t="shared" si="237"/>
        <v>0</v>
      </c>
      <c r="AR1386" s="273" t="str">
        <f>IF(AQ1386=0,"",
IF(SUM(AQ1269:AQ1386)=1,AS1386,
IF(AQ1389&gt;SUM(AQ1269:AQ1386),_xlfn.CONCAT(", ",AS1386),
IF(AQ1389=SUM(AQ1269:AQ1386),_xlfn.CONCAT(" y ",AS1386)))))</f>
        <v/>
      </c>
      <c r="AS1386" s="156" t="s">
        <v>5295</v>
      </c>
    </row>
    <row r="1387" spans="1:45" ht="15" customHeight="1">
      <c r="A1387" s="662"/>
      <c r="B1387" s="145"/>
      <c r="C1387" s="157" t="s">
        <v>5296</v>
      </c>
      <c r="D1387" s="852" t="str">
        <f t="shared" si="229"/>
        <v/>
      </c>
      <c r="E1387" s="853"/>
      <c r="F1387" s="853"/>
      <c r="G1387" s="853"/>
      <c r="H1387" s="853"/>
      <c r="I1387" s="853"/>
      <c r="J1387" s="853"/>
      <c r="K1387" s="853"/>
      <c r="L1387" s="854"/>
      <c r="M1387" s="890"/>
      <c r="N1387" s="891"/>
      <c r="O1387" s="890"/>
      <c r="P1387" s="891"/>
      <c r="Q1387" s="890"/>
      <c r="R1387" s="891"/>
      <c r="S1387" s="890"/>
      <c r="T1387" s="891"/>
      <c r="U1387" s="890"/>
      <c r="V1387" s="891"/>
      <c r="W1387" s="890"/>
      <c r="X1387" s="891"/>
      <c r="Y1387" s="890"/>
      <c r="Z1387" s="891"/>
      <c r="AA1387" s="890"/>
      <c r="AB1387" s="891"/>
      <c r="AC1387" s="890"/>
      <c r="AD1387" s="891"/>
      <c r="AE1387" s="164"/>
      <c r="AF1387" s="164"/>
      <c r="AG1387" s="199">
        <f t="shared" si="230"/>
        <v>0</v>
      </c>
      <c r="AH1387" s="293">
        <f t="shared" si="231"/>
        <v>0</v>
      </c>
      <c r="AI1387" s="294">
        <f t="shared" si="232"/>
        <v>0</v>
      </c>
      <c r="AJ1387" s="295">
        <f t="shared" si="233"/>
        <v>0</v>
      </c>
      <c r="AK1387" s="296">
        <f t="shared" si="234"/>
        <v>0</v>
      </c>
      <c r="AL1387" s="298">
        <f t="shared" si="235"/>
        <v>0</v>
      </c>
      <c r="AM1387" s="164"/>
      <c r="AN1387" s="402">
        <f t="shared" si="236"/>
        <v>0</v>
      </c>
      <c r="AO1387" s="370" t="str">
        <f>IF(AN1387=0,"",
IF(SUM($AN$1269:AN1387)=1,AP1387,
IF($AN$1389&gt;SUM($AN$1269:AN1387),_xlfn.CONCAT(", ",AP1387),
IF($AN$1389=SUM($AN$1269:AN1387),_xlfn.CONCAT(" y ",AP1387)))))</f>
        <v/>
      </c>
      <c r="AP1387" s="156" t="s">
        <v>5297</v>
      </c>
      <c r="AQ1387" s="272">
        <f t="shared" si="237"/>
        <v>0</v>
      </c>
      <c r="AR1387" s="273" t="str">
        <f>IF(AQ1387=0,"",
IF(SUM(AQ1269:AQ1387)=1,AS1387,
IF(AQ1389&gt;SUM(AQ1269:AQ1387),_xlfn.CONCAT(", ",AS1387),
IF(AQ1389=SUM(AQ1269:AQ1387),_xlfn.CONCAT(" y ",AS1387)))))</f>
        <v/>
      </c>
      <c r="AS1387" s="156" t="s">
        <v>5297</v>
      </c>
    </row>
    <row r="1388" spans="1:45" ht="15" customHeight="1">
      <c r="A1388" s="662"/>
      <c r="B1388" s="145"/>
      <c r="C1388" s="157" t="s">
        <v>5298</v>
      </c>
      <c r="D1388" s="852" t="str">
        <f t="shared" si="229"/>
        <v/>
      </c>
      <c r="E1388" s="853"/>
      <c r="F1388" s="853"/>
      <c r="G1388" s="853"/>
      <c r="H1388" s="853"/>
      <c r="I1388" s="853"/>
      <c r="J1388" s="853"/>
      <c r="K1388" s="853"/>
      <c r="L1388" s="854"/>
      <c r="M1388" s="890"/>
      <c r="N1388" s="891"/>
      <c r="O1388" s="890"/>
      <c r="P1388" s="891"/>
      <c r="Q1388" s="890"/>
      <c r="R1388" s="891"/>
      <c r="S1388" s="890"/>
      <c r="T1388" s="891"/>
      <c r="U1388" s="890"/>
      <c r="V1388" s="891"/>
      <c r="W1388" s="890"/>
      <c r="X1388" s="891"/>
      <c r="Y1388" s="890"/>
      <c r="Z1388" s="891"/>
      <c r="AA1388" s="890"/>
      <c r="AB1388" s="891"/>
      <c r="AC1388" s="890"/>
      <c r="AD1388" s="891"/>
      <c r="AE1388" s="164"/>
      <c r="AF1388" s="164"/>
      <c r="AG1388" s="199">
        <f t="shared" si="230"/>
        <v>0</v>
      </c>
      <c r="AH1388" s="293">
        <f t="shared" si="231"/>
        <v>0</v>
      </c>
      <c r="AI1388" s="294">
        <f t="shared" si="232"/>
        <v>0</v>
      </c>
      <c r="AJ1388" s="295">
        <f t="shared" si="233"/>
        <v>0</v>
      </c>
      <c r="AK1388" s="296">
        <f t="shared" si="234"/>
        <v>0</v>
      </c>
      <c r="AL1388" s="298">
        <f t="shared" si="235"/>
        <v>0</v>
      </c>
      <c r="AM1388" s="164"/>
      <c r="AN1388" s="402">
        <f t="shared" si="236"/>
        <v>0</v>
      </c>
      <c r="AO1388" s="370" t="str">
        <f>IF(AN1388=0,"",
IF(SUM($AN$1269:AN1388)=1,AP1388,
IF($AN$1389&gt;SUM($AN$1269:AN1388),_xlfn.CONCAT(", ",AP1388),
IF($AN$1389=SUM($AN$1269:AN1388),_xlfn.CONCAT(" y ",AP1388)))))</f>
        <v/>
      </c>
      <c r="AP1388" s="156" t="s">
        <v>5299</v>
      </c>
      <c r="AQ1388" s="272">
        <f t="shared" si="237"/>
        <v>0</v>
      </c>
      <c r="AR1388" s="273" t="str">
        <f>IF(AQ1388=0,"",
IF(SUM(AQ1269:AQ1388)=1,AS1388,
IF(AQ1389&gt;SUM(AQ1269:AQ1388),_xlfn.CONCAT(", ",AS1388),
IF(AQ1389=SUM(AQ1269:AQ1388),_xlfn.CONCAT(" y ",AS1388)))))</f>
        <v/>
      </c>
      <c r="AS1388" s="156" t="s">
        <v>5299</v>
      </c>
    </row>
    <row r="1389" spans="1:45" ht="15" customHeight="1">
      <c r="A1389" s="57"/>
      <c r="B1389" s="26"/>
      <c r="C1389" s="26"/>
      <c r="D1389" s="26"/>
      <c r="E1389" s="26"/>
      <c r="F1389"/>
      <c r="G1389" s="24"/>
      <c r="H1389" s="24"/>
      <c r="I1389" s="164"/>
      <c r="J1389" s="26"/>
      <c r="K1389" s="26"/>
      <c r="L1389" s="67" t="s">
        <v>5527</v>
      </c>
      <c r="M1389" s="905">
        <f>IF(AND(SUM(M1269:N1388)=0,COUNTIF(M1269:N1388,"NS")&gt;0),"NS",
IF(AND(SUM(M1269:N1388)=0,COUNTIF(M1269:N1388,0)&gt;0),0,
IF(AND(SUM(M1269:N1388)=0,COUNTIF(M1269:N1388,"NA")&gt;0),"NA",
SUM(M1269:N1388))))</f>
        <v>0</v>
      </c>
      <c r="N1389" s="907"/>
      <c r="O1389" s="905">
        <f>IF(AND(SUM(O1269:P1388)=0,COUNTIF(O1269:P1388,"NS")&gt;0),"NS",
IF(AND(SUM(O1269:P1388)=0,COUNTIF(O1269:P1388,0)&gt;0),0,
IF(AND(SUM(O1269:P1388)=0,COUNTIF(O1269:P1388,"NA")&gt;0),"NA",
SUM(O1269:P1388))))</f>
        <v>0</v>
      </c>
      <c r="P1389" s="907"/>
      <c r="Q1389" s="905">
        <f>IF(AND(SUM(Q1269:R1388)=0,COUNTIF(Q1269:R1388,"NS")&gt;0),"NS",
IF(AND(SUM(Q1269:R1388)=0,COUNTIF(Q1269:R1388,0)&gt;0),0,
IF(AND(SUM(Q1269:R1388)=0,COUNTIF(Q1269:R1388,"NA")&gt;0),"NA",
SUM(Q1269:R1388))))</f>
        <v>0</v>
      </c>
      <c r="R1389" s="907"/>
      <c r="S1389" s="905">
        <f>IF(AND(SUM(S1269:T1388)=0,COUNTIF(S1269:T1388,"NS")&gt;0),"NS",
IF(AND(SUM(S1269:T1388)=0,COUNTIF(S1269:T1388,0)&gt;0),0,
IF(AND(SUM(S1269:T1388)=0,COUNTIF(S1269:T1388,"NA")&gt;0),"NA",
SUM(S1269:T1388))))</f>
        <v>0</v>
      </c>
      <c r="T1389" s="907"/>
      <c r="U1389" s="905">
        <f>IF(AND(SUM(U1269:V1388)=0,COUNTIF(U1269:V1388,"NS")&gt;0),"NS",
IF(AND(SUM(U1269:V1388)=0,COUNTIF(U1269:V1388,0)&gt;0),0,
IF(AND(SUM(U1269:V1388)=0,COUNTIF(U1269:V1388,"NA")&gt;0),"NA",
SUM(U1269:V1388))))</f>
        <v>0</v>
      </c>
      <c r="V1389" s="907"/>
      <c r="W1389" s="905">
        <f>IF(AND(SUM(W1269:X1388)=0,COUNTIF(W1269:X1388,"NS")&gt;0),"NS",
IF(AND(SUM(W1269:X1388)=0,COUNTIF(W1269:X1388,0)&gt;0),0,
IF(AND(SUM(W1269:X1388)=0,COUNTIF(W1269:X1388,"NA")&gt;0),"NA",
SUM(W1269:X1388))))</f>
        <v>0</v>
      </c>
      <c r="X1389" s="907"/>
      <c r="Y1389" s="905">
        <f>IF(AND(SUM(Y1269:Z1388)=0,COUNTIF(Y1269:Z1388,"NS")&gt;0),"NS",
IF(AND(SUM(Y1269:Z1388)=0,COUNTIF(Y1269:Z1388,0)&gt;0),0,
IF(AND(SUM(Y1269:Z1388)=0,COUNTIF(Y1269:Z1388,"NA")&gt;0),"NA",
SUM(Y1269:Z1388))))</f>
        <v>0</v>
      </c>
      <c r="Z1389" s="907"/>
      <c r="AA1389" s="905">
        <f>IF(AND(SUM(AA1269:AB1388)=0,COUNTIF(AA1269:AB1388,"NS")&gt;0),"NS",
IF(AND(SUM(AA1269:AB1388)=0,COUNTIF(AA1269:AB1388,0)&gt;0),0,
IF(AND(SUM(AA1269:AB1388)=0,COUNTIF(AA1269:AB1388,"NA")&gt;0),"NA",
SUM(AA1269:AB1388))))</f>
        <v>0</v>
      </c>
      <c r="AB1389" s="907"/>
      <c r="AC1389" s="905">
        <f>IF(AND(SUM(AC1269:AD1388)=0,COUNTIF(AC1269:AD1388,"NS")&gt;0),"NS",
IF(AND(SUM(AC1269:AD1388)=0,COUNTIF(AC1269:AD1388,0)&gt;0),0,
IF(AND(SUM(AC1269:AD1388)=0,COUNTIF(AC1269:AD1388,"NA")&gt;0),"NA",
SUM(AC1269:AD1388))))</f>
        <v>0</v>
      </c>
      <c r="AD1389" s="907"/>
      <c r="AE1389" s="164"/>
      <c r="AF1389" s="164"/>
      <c r="AG1389" s="203">
        <f>SUM(AG1269:AG1388)</f>
        <v>72</v>
      </c>
      <c r="AH1389" s="301"/>
      <c r="AI1389" s="302"/>
      <c r="AJ1389" s="301"/>
      <c r="AK1389" s="291">
        <f>SUM(AK1269:AK1388)</f>
        <v>0</v>
      </c>
      <c r="AL1389" s="297">
        <f>SUM(AL1269:AL1388)</f>
        <v>0</v>
      </c>
      <c r="AM1389" s="164"/>
      <c r="AN1389" s="274">
        <f>SUM(AN1269:AN1388)</f>
        <v>72</v>
      </c>
      <c r="AO1389" s="274" t="str">
        <f>IF(AN1389=0,"",_xlfn.CONCAT(AO1269:AO1388))</f>
        <v>1, 2, 3, 4, 5, 6, 7, 8, 9, 10, 11, 12, 13, 14, 15, 16, 17, 18, 19, 20, 21, 22, 23, 24, 25, 26, 27, 28, 29, 30, 31, 32, 33, 34, 35, 36, 37, 38, 39, 40, 41, 42, 43, 44, 45, 46, 47, 48, 49, 50, 51, 52, 53, 54, 55, 56, 57, 58, 59, 60, 61, 62, 63, 64, 65, 66, 67, 68, 69, 70, 71 y 72</v>
      </c>
      <c r="AP1389" s="275" t="str">
        <f>IF(AN1389=0,"",
IF(AN1389&gt;10,"Favor de ingresar toda la información requerida en la pregunta",
IF(AN1389=1,_xlfn.CONCAT("Favor de revisar la información capturada en el numeral ",AO1389),_xlfn.CONCAT("Favor de revisar la información capturada en los numerales ",AO1389))))</f>
        <v>Favor de ingresar toda la información requerida en la pregunta</v>
      </c>
      <c r="AQ1389" s="274">
        <f>SUM(AQ1269:AQ1388)</f>
        <v>0</v>
      </c>
      <c r="AR1389" s="274" t="str">
        <f>IF(AQ1389=0,"",_xlfn.CONCAT(AR1269:AR1388))</f>
        <v/>
      </c>
      <c r="AS1389" s="275" t="str">
        <f>IF(AQ1389=0,"",
IF(AQ1389&gt;1,"Favor de revisar la suma y consistencia de totales por filas (numéricos y NS)",
IF(AQ1389=1,_xlfn.CONCAT("Favor de revisar la sumatoria del total en el numeral ",AR1389),_xlfn.CONCAT("Favor de revisar la sumatoria de los totales en los numerales ",AR1389))))</f>
        <v/>
      </c>
    </row>
    <row r="1390" spans="1:45" ht="15" customHeight="1">
      <c r="A1390" s="57"/>
      <c r="B1390" s="26"/>
      <c r="C1390" s="26"/>
      <c r="D1390" s="26"/>
      <c r="E1390" s="26"/>
      <c r="F1390" s="26"/>
      <c r="G1390" s="26"/>
      <c r="H1390" s="26"/>
      <c r="I1390" s="26"/>
      <c r="J1390" s="26"/>
      <c r="K1390" s="26"/>
      <c r="L1390" s="26"/>
      <c r="M1390" s="26"/>
      <c r="N1390" s="26"/>
      <c r="O1390" s="26"/>
      <c r="P1390" s="26"/>
      <c r="Q1390" s="26"/>
      <c r="R1390" s="26"/>
      <c r="S1390" s="26"/>
      <c r="T1390" s="26"/>
      <c r="U1390" s="26"/>
      <c r="V1390" s="26"/>
      <c r="W1390" s="26"/>
      <c r="X1390" s="26"/>
      <c r="Y1390" s="26"/>
      <c r="Z1390" s="26"/>
      <c r="AA1390" s="26"/>
      <c r="AB1390" s="26"/>
      <c r="AC1390" s="26"/>
      <c r="AD1390" s="26"/>
      <c r="AE1390" s="164"/>
      <c r="AF1390" s="164"/>
      <c r="AG1390" s="164"/>
      <c r="AH1390" s="164"/>
      <c r="AI1390" s="164"/>
      <c r="AJ1390" s="164"/>
      <c r="AK1390" s="164"/>
      <c r="AL1390" s="164"/>
      <c r="AM1390" s="164"/>
      <c r="AN1390" s="164"/>
      <c r="AO1390" s="164"/>
      <c r="AP1390" s="164"/>
      <c r="AQ1390" s="164"/>
      <c r="AR1390" s="164"/>
      <c r="AS1390" s="164"/>
    </row>
    <row r="1391" spans="1:45" ht="45" customHeight="1">
      <c r="A1391" s="57"/>
      <c r="B1391" s="26"/>
      <c r="C1391" s="900" t="s">
        <v>5373</v>
      </c>
      <c r="D1391" s="900"/>
      <c r="E1391" s="901"/>
      <c r="F1391" s="940"/>
      <c r="G1391" s="940"/>
      <c r="H1391" s="940"/>
      <c r="I1391" s="940"/>
      <c r="J1391" s="940"/>
      <c r="K1391" s="940"/>
      <c r="L1391" s="940"/>
      <c r="M1391" s="940"/>
      <c r="N1391" s="940"/>
      <c r="O1391" s="940"/>
      <c r="P1391" s="940"/>
      <c r="Q1391" s="940"/>
      <c r="R1391" s="940"/>
      <c r="S1391" s="940"/>
      <c r="T1391" s="940"/>
      <c r="U1391" s="940"/>
      <c r="V1391" s="940"/>
      <c r="W1391" s="940"/>
      <c r="X1391" s="940"/>
      <c r="Y1391" s="940"/>
      <c r="Z1391" s="940"/>
      <c r="AA1391" s="940"/>
      <c r="AB1391" s="940"/>
      <c r="AC1391" s="940"/>
      <c r="AD1391" s="940"/>
      <c r="AE1391" s="164"/>
      <c r="AF1391" s="164"/>
      <c r="AG1391" s="164"/>
      <c r="AH1391" s="164"/>
      <c r="AI1391" s="164"/>
      <c r="AJ1391" s="164"/>
      <c r="AK1391" s="164"/>
      <c r="AL1391" s="164"/>
      <c r="AM1391" s="164"/>
      <c r="AN1391" s="164"/>
      <c r="AO1391" s="164"/>
      <c r="AP1391" s="164"/>
      <c r="AQ1391" s="164"/>
      <c r="AR1391" s="164"/>
      <c r="AS1391" s="164"/>
    </row>
    <row r="1392" spans="1:45" ht="15" customHeight="1">
      <c r="A1392" s="57"/>
      <c r="B1392" s="811" t="str">
        <f>IF(AND(AM1269&gt;0,F1391=""),"Ha registrado un número mayor a cero en la col. Otro tipo debe anotar el nombre de dicho(s) tipo(s) de atención","")</f>
        <v/>
      </c>
      <c r="C1392" s="811"/>
      <c r="D1392" s="811"/>
      <c r="E1392" s="811"/>
      <c r="F1392" s="811"/>
      <c r="G1392" s="811"/>
      <c r="H1392" s="811"/>
      <c r="I1392" s="811"/>
      <c r="J1392" s="811"/>
      <c r="K1392" s="811"/>
      <c r="L1392" s="811"/>
      <c r="M1392" s="811"/>
      <c r="N1392" s="811"/>
      <c r="O1392" s="811"/>
      <c r="P1392" s="811"/>
      <c r="Q1392" s="811"/>
      <c r="R1392" s="811"/>
      <c r="S1392" s="811"/>
      <c r="T1392" s="811"/>
      <c r="U1392" s="811"/>
      <c r="V1392" s="811"/>
      <c r="W1392" s="811"/>
      <c r="X1392" s="811"/>
      <c r="Y1392" s="811"/>
      <c r="Z1392" s="811"/>
      <c r="AA1392" s="811"/>
      <c r="AB1392" s="811"/>
      <c r="AC1392" s="811"/>
      <c r="AD1392" s="811"/>
      <c r="AE1392" s="811"/>
      <c r="AF1392" s="164"/>
      <c r="AG1392" s="164"/>
      <c r="AH1392" s="164"/>
      <c r="AI1392" s="164"/>
      <c r="AJ1392" s="164"/>
      <c r="AK1392" s="164"/>
      <c r="AL1392" s="164"/>
      <c r="AM1392" s="164"/>
      <c r="AN1392" s="164"/>
      <c r="AO1392" s="164"/>
      <c r="AP1392" s="164"/>
      <c r="AQ1392" s="164"/>
      <c r="AR1392" s="164"/>
      <c r="AS1392" s="164"/>
    </row>
    <row r="1393" spans="1:37" ht="24" customHeight="1">
      <c r="A1393" s="57"/>
      <c r="B1393" s="26"/>
      <c r="C1393" s="876" t="s">
        <v>5300</v>
      </c>
      <c r="D1393" s="876"/>
      <c r="E1393" s="876"/>
      <c r="F1393" s="876"/>
      <c r="G1393" s="876"/>
      <c r="H1393" s="876"/>
      <c r="I1393" s="876"/>
      <c r="J1393" s="876"/>
      <c r="K1393" s="876"/>
      <c r="L1393" s="876"/>
      <c r="M1393" s="876"/>
      <c r="N1393" s="876"/>
      <c r="O1393" s="876"/>
      <c r="P1393" s="876"/>
      <c r="Q1393" s="876"/>
      <c r="R1393" s="876"/>
      <c r="S1393" s="876"/>
      <c r="T1393" s="876"/>
      <c r="U1393" s="876"/>
      <c r="V1393" s="876"/>
      <c r="W1393" s="876"/>
      <c r="X1393" s="876"/>
      <c r="Y1393" s="876"/>
      <c r="Z1393" s="876"/>
      <c r="AA1393" s="876"/>
      <c r="AB1393" s="876"/>
      <c r="AC1393" s="876"/>
      <c r="AD1393" s="876"/>
      <c r="AE1393" s="164"/>
      <c r="AF1393" s="164"/>
      <c r="AG1393" s="164"/>
      <c r="AH1393" s="164"/>
      <c r="AI1393" s="164"/>
      <c r="AJ1393" s="164"/>
      <c r="AK1393" s="164"/>
    </row>
    <row r="1394" spans="1:37" ht="60" customHeight="1">
      <c r="A1394" s="57"/>
      <c r="B1394" s="26"/>
      <c r="C1394" s="892"/>
      <c r="D1394" s="893"/>
      <c r="E1394" s="893"/>
      <c r="F1394" s="893"/>
      <c r="G1394" s="893"/>
      <c r="H1394" s="893"/>
      <c r="I1394" s="893"/>
      <c r="J1394" s="893"/>
      <c r="K1394" s="893"/>
      <c r="L1394" s="893"/>
      <c r="M1394" s="893"/>
      <c r="N1394" s="893"/>
      <c r="O1394" s="893"/>
      <c r="P1394" s="893"/>
      <c r="Q1394" s="893"/>
      <c r="R1394" s="893"/>
      <c r="S1394" s="893"/>
      <c r="T1394" s="893"/>
      <c r="U1394" s="893"/>
      <c r="V1394" s="893"/>
      <c r="W1394" s="893"/>
      <c r="X1394" s="893"/>
      <c r="Y1394" s="893"/>
      <c r="Z1394" s="893"/>
      <c r="AA1394" s="893"/>
      <c r="AB1394" s="893"/>
      <c r="AC1394" s="893"/>
      <c r="AD1394" s="894"/>
      <c r="AE1394" s="164"/>
      <c r="AF1394" s="164"/>
      <c r="AG1394" s="164"/>
      <c r="AH1394" s="164"/>
      <c r="AI1394" s="164"/>
      <c r="AJ1394" s="164"/>
      <c r="AK1394" s="164"/>
    </row>
    <row r="1395" spans="1:37" ht="15" customHeight="1">
      <c r="A1395" s="57"/>
      <c r="B1395" s="950" t="str">
        <f>AP1389</f>
        <v>Favor de ingresar toda la información requerida en la pregunta</v>
      </c>
      <c r="C1395" s="950"/>
      <c r="D1395" s="950"/>
      <c r="E1395" s="950"/>
      <c r="F1395" s="950"/>
      <c r="G1395" s="950"/>
      <c r="H1395" s="950"/>
      <c r="I1395" s="950"/>
      <c r="J1395" s="950"/>
      <c r="K1395" s="950"/>
      <c r="L1395" s="950"/>
      <c r="M1395" s="950"/>
      <c r="N1395" s="950"/>
      <c r="O1395" s="950"/>
      <c r="P1395" s="950"/>
      <c r="Q1395" s="950"/>
      <c r="R1395" s="950"/>
      <c r="S1395" s="950"/>
      <c r="T1395" s="950"/>
      <c r="U1395" s="950"/>
      <c r="V1395" s="950"/>
      <c r="W1395" s="950"/>
      <c r="X1395" s="950"/>
      <c r="Y1395" s="950"/>
      <c r="Z1395" s="950"/>
      <c r="AA1395" s="950"/>
      <c r="AB1395" s="950"/>
      <c r="AC1395" s="950"/>
      <c r="AD1395" s="950"/>
      <c r="AE1395" s="164"/>
      <c r="AF1395" s="164"/>
      <c r="AG1395" s="164"/>
      <c r="AH1395" s="164"/>
      <c r="AI1395" s="164"/>
      <c r="AJ1395" s="164"/>
      <c r="AK1395" s="164"/>
    </row>
    <row r="1396" spans="1:37" ht="15" customHeight="1">
      <c r="A1396" s="57"/>
      <c r="B1396" s="809" t="str">
        <f>IF(AL1389&gt;0,"Alerta: debido a que cuenta con registros NS, debe proporcionar una justificación en el area de comentarios al final de la pregunta","")</f>
        <v/>
      </c>
      <c r="C1396" s="809"/>
      <c r="D1396" s="809"/>
      <c r="E1396" s="809"/>
      <c r="F1396" s="809"/>
      <c r="G1396" s="809"/>
      <c r="H1396" s="809"/>
      <c r="I1396" s="809"/>
      <c r="J1396" s="809"/>
      <c r="K1396" s="809"/>
      <c r="L1396" s="809"/>
      <c r="M1396" s="809"/>
      <c r="N1396" s="809"/>
      <c r="O1396" s="809"/>
      <c r="P1396" s="809"/>
      <c r="Q1396" s="809"/>
      <c r="R1396" s="809"/>
      <c r="S1396" s="809"/>
      <c r="T1396" s="809"/>
      <c r="U1396" s="809"/>
      <c r="V1396" s="809"/>
      <c r="W1396" s="809"/>
      <c r="X1396" s="809"/>
      <c r="Y1396" s="809"/>
      <c r="Z1396" s="809"/>
      <c r="AA1396" s="809"/>
      <c r="AB1396" s="809"/>
      <c r="AC1396" s="809"/>
      <c r="AD1396" s="809"/>
      <c r="AE1396" s="164"/>
      <c r="AF1396" s="164"/>
      <c r="AG1396" s="164"/>
      <c r="AH1396" s="164"/>
      <c r="AI1396" s="164"/>
      <c r="AJ1396" s="164"/>
      <c r="AK1396" s="164"/>
    </row>
    <row r="1397" spans="1:37" ht="15" customHeight="1">
      <c r="A1397" s="57"/>
      <c r="B1397" s="811" t="str">
        <f>AS1389</f>
        <v/>
      </c>
      <c r="C1397" s="811"/>
      <c r="D1397" s="811"/>
      <c r="E1397" s="811"/>
      <c r="F1397" s="811"/>
      <c r="G1397" s="811"/>
      <c r="H1397" s="811"/>
      <c r="I1397" s="811"/>
      <c r="J1397" s="811"/>
      <c r="K1397" s="811"/>
      <c r="L1397" s="811"/>
      <c r="M1397" s="811"/>
      <c r="N1397" s="811"/>
      <c r="O1397" s="811"/>
      <c r="P1397" s="811"/>
      <c r="Q1397" s="811"/>
      <c r="R1397" s="811"/>
      <c r="S1397" s="811"/>
      <c r="T1397" s="811"/>
      <c r="U1397" s="811"/>
      <c r="V1397" s="811"/>
      <c r="W1397" s="811"/>
      <c r="X1397" s="811"/>
      <c r="Y1397" s="811"/>
      <c r="Z1397" s="811"/>
      <c r="AA1397" s="811"/>
      <c r="AB1397" s="811"/>
      <c r="AC1397" s="811"/>
      <c r="AD1397" s="811"/>
      <c r="AE1397" s="164"/>
      <c r="AF1397" s="164"/>
      <c r="AG1397" s="164"/>
      <c r="AH1397" s="164"/>
      <c r="AI1397" s="164"/>
      <c r="AJ1397" s="164"/>
      <c r="AK1397" s="164"/>
    </row>
    <row r="1398" spans="1:37" ht="15" customHeight="1">
      <c r="A1398" s="57"/>
      <c r="B1398" s="26"/>
      <c r="C1398" s="26"/>
      <c r="D1398" s="26"/>
      <c r="E1398" s="26"/>
      <c r="F1398" s="26"/>
      <c r="G1398" s="26"/>
      <c r="H1398" s="26"/>
      <c r="I1398" s="26"/>
      <c r="J1398" s="26"/>
      <c r="K1398" s="26"/>
      <c r="L1398" s="26"/>
      <c r="M1398" s="26"/>
      <c r="N1398" s="26"/>
      <c r="O1398" s="26"/>
      <c r="P1398" s="26"/>
      <c r="Q1398" s="26"/>
      <c r="R1398" s="26"/>
      <c r="S1398" s="26"/>
      <c r="T1398" s="26"/>
      <c r="U1398" s="26"/>
      <c r="V1398" s="26"/>
      <c r="W1398" s="26"/>
      <c r="X1398" s="26"/>
      <c r="Y1398" s="26"/>
      <c r="Z1398" s="26"/>
      <c r="AA1398" s="26"/>
      <c r="AB1398" s="26"/>
      <c r="AC1398" s="26"/>
      <c r="AD1398" s="26"/>
      <c r="AE1398" s="164"/>
      <c r="AF1398" s="164"/>
      <c r="AG1398" s="164"/>
      <c r="AH1398" s="164"/>
      <c r="AI1398" s="164"/>
      <c r="AJ1398" s="164"/>
      <c r="AK1398" s="164"/>
    </row>
    <row r="1399" spans="1:37" ht="15" customHeight="1">
      <c r="A1399" s="57"/>
      <c r="B1399" s="26"/>
      <c r="C1399" s="26"/>
      <c r="D1399" s="26"/>
      <c r="E1399" s="26"/>
      <c r="F1399" s="26"/>
      <c r="G1399" s="26"/>
      <c r="H1399" s="26"/>
      <c r="I1399" s="26"/>
      <c r="J1399" s="26"/>
      <c r="K1399" s="26"/>
      <c r="L1399" s="26"/>
      <c r="M1399" s="26"/>
      <c r="N1399" s="26"/>
      <c r="O1399" s="26"/>
      <c r="P1399" s="26"/>
      <c r="Q1399" s="26"/>
      <c r="R1399" s="26"/>
      <c r="S1399" s="26"/>
      <c r="T1399" s="26"/>
      <c r="U1399" s="26"/>
      <c r="V1399" s="26"/>
      <c r="W1399" s="26"/>
      <c r="X1399" s="26"/>
      <c r="Y1399" s="26"/>
      <c r="Z1399" s="26"/>
      <c r="AA1399" s="26"/>
      <c r="AB1399" s="26"/>
      <c r="AC1399" s="26"/>
      <c r="AD1399" s="26"/>
      <c r="AE1399" s="164"/>
      <c r="AF1399" s="164"/>
      <c r="AG1399" s="164"/>
      <c r="AH1399" s="164"/>
      <c r="AI1399" s="164"/>
      <c r="AJ1399" s="164"/>
      <c r="AK1399" s="164"/>
    </row>
    <row r="1400" spans="1:37" ht="15" customHeight="1">
      <c r="A1400" s="57"/>
      <c r="B1400" s="26"/>
      <c r="C1400" s="26"/>
      <c r="D1400" s="26"/>
      <c r="E1400" s="26"/>
      <c r="F1400" s="26"/>
      <c r="G1400" s="26"/>
      <c r="H1400" s="26"/>
      <c r="I1400" s="26"/>
      <c r="J1400" s="26"/>
      <c r="K1400" s="26"/>
      <c r="L1400" s="26"/>
      <c r="M1400" s="26"/>
      <c r="N1400" s="26"/>
      <c r="O1400" s="26"/>
      <c r="P1400" s="26"/>
      <c r="Q1400" s="26"/>
      <c r="R1400" s="26"/>
      <c r="S1400" s="26"/>
      <c r="T1400" s="26"/>
      <c r="U1400" s="26"/>
      <c r="V1400" s="26"/>
      <c r="W1400" s="26"/>
      <c r="X1400" s="26"/>
      <c r="Y1400" s="26"/>
      <c r="Z1400" s="26"/>
      <c r="AA1400" s="26"/>
      <c r="AB1400" s="26"/>
      <c r="AC1400" s="26"/>
      <c r="AD1400" s="26"/>
      <c r="AE1400" s="164"/>
      <c r="AF1400" s="164"/>
      <c r="AG1400" s="164"/>
      <c r="AH1400" s="164"/>
      <c r="AI1400" s="164"/>
      <c r="AJ1400" s="164"/>
      <c r="AK1400" s="164"/>
    </row>
    <row r="1401" spans="1:37" ht="48" customHeight="1">
      <c r="A1401" s="50" t="s">
        <v>5711</v>
      </c>
      <c r="B1401" s="945" t="s">
        <v>5712</v>
      </c>
      <c r="C1401" s="918"/>
      <c r="D1401" s="918"/>
      <c r="E1401" s="918"/>
      <c r="F1401" s="918"/>
      <c r="G1401" s="918"/>
      <c r="H1401" s="918"/>
      <c r="I1401" s="918"/>
      <c r="J1401" s="918"/>
      <c r="K1401" s="918"/>
      <c r="L1401" s="918"/>
      <c r="M1401" s="918"/>
      <c r="N1401" s="918"/>
      <c r="O1401" s="918"/>
      <c r="P1401" s="918"/>
      <c r="Q1401" s="918"/>
      <c r="R1401" s="918"/>
      <c r="S1401" s="918"/>
      <c r="T1401" s="918"/>
      <c r="U1401" s="918"/>
      <c r="V1401" s="918"/>
      <c r="W1401" s="918"/>
      <c r="X1401" s="918"/>
      <c r="Y1401" s="918"/>
      <c r="Z1401" s="918"/>
      <c r="AA1401" s="918"/>
      <c r="AB1401" s="918"/>
      <c r="AC1401" s="918"/>
      <c r="AD1401" s="918"/>
      <c r="AE1401" s="164"/>
      <c r="AF1401" s="164"/>
      <c r="AG1401" s="164"/>
      <c r="AH1401" s="164"/>
      <c r="AI1401" s="164"/>
      <c r="AJ1401" s="164"/>
      <c r="AK1401" s="164"/>
    </row>
    <row r="1402" spans="1:37" ht="15" customHeight="1">
      <c r="A1402" s="57"/>
      <c r="B1402" s="52"/>
      <c r="C1402" s="26"/>
      <c r="D1402" s="26"/>
      <c r="E1402" s="26"/>
      <c r="F1402" s="26"/>
      <c r="G1402" s="26"/>
      <c r="H1402" s="26"/>
      <c r="I1402" s="26"/>
      <c r="J1402" s="26"/>
      <c r="K1402" s="26"/>
      <c r="L1402" s="26"/>
      <c r="M1402" s="26"/>
      <c r="N1402" s="26"/>
      <c r="O1402" s="26"/>
      <c r="P1402" s="26"/>
      <c r="Q1402" s="26"/>
      <c r="R1402" s="26"/>
      <c r="S1402" s="26"/>
      <c r="T1402" s="26"/>
      <c r="U1402" s="26"/>
      <c r="V1402" s="26"/>
      <c r="W1402" s="26"/>
      <c r="X1402" s="26"/>
      <c r="Y1402" s="26"/>
      <c r="Z1402" s="26"/>
      <c r="AA1402" s="26"/>
      <c r="AB1402" s="26"/>
      <c r="AC1402" s="26"/>
      <c r="AD1402" s="26"/>
      <c r="AE1402" s="164"/>
      <c r="AF1402" s="164"/>
      <c r="AG1402" s="164"/>
      <c r="AH1402" s="164"/>
      <c r="AI1402" s="770" t="s">
        <v>5082</v>
      </c>
      <c r="AJ1402" s="770"/>
      <c r="AK1402" s="770"/>
    </row>
    <row r="1403" spans="1:37" ht="48" customHeight="1">
      <c r="A1403" s="57"/>
      <c r="B1403" s="26"/>
      <c r="C1403" s="710" t="s">
        <v>5083</v>
      </c>
      <c r="D1403" s="710"/>
      <c r="E1403" s="710"/>
      <c r="F1403" s="710"/>
      <c r="G1403" s="710"/>
      <c r="H1403" s="710"/>
      <c r="I1403" s="710"/>
      <c r="J1403" s="710"/>
      <c r="K1403" s="710"/>
      <c r="L1403" s="710"/>
      <c r="M1403" s="710"/>
      <c r="N1403" s="710"/>
      <c r="O1403" s="710"/>
      <c r="P1403" s="710"/>
      <c r="Q1403" s="710"/>
      <c r="R1403" s="710"/>
      <c r="S1403" s="710" t="s">
        <v>5713</v>
      </c>
      <c r="T1403" s="710"/>
      <c r="U1403" s="710"/>
      <c r="V1403" s="710"/>
      <c r="W1403" s="710"/>
      <c r="X1403" s="710"/>
      <c r="Y1403" s="912" t="s">
        <v>5714</v>
      </c>
      <c r="Z1403" s="913"/>
      <c r="AA1403" s="913"/>
      <c r="AB1403" s="913"/>
      <c r="AC1403" s="913"/>
      <c r="AD1403" s="914"/>
      <c r="AE1403" s="164"/>
      <c r="AF1403" s="164"/>
      <c r="AG1403" s="287" t="s">
        <v>5088</v>
      </c>
      <c r="AH1403" s="297" t="s">
        <v>5089</v>
      </c>
      <c r="AI1403" s="401" t="s">
        <v>5092</v>
      </c>
      <c r="AJ1403" s="270" t="s">
        <v>5093</v>
      </c>
      <c r="AK1403" s="369" t="s">
        <v>5094</v>
      </c>
    </row>
    <row r="1404" spans="1:37" ht="15" customHeight="1">
      <c r="A1404" s="57"/>
      <c r="B1404" s="26"/>
      <c r="C1404" s="165" t="s">
        <v>5008</v>
      </c>
      <c r="D1404" s="915" t="str">
        <f>IF(D40="","",D40)</f>
        <v>OFICINA DEL C GOBERNADOR</v>
      </c>
      <c r="E1404" s="916"/>
      <c r="F1404" s="916"/>
      <c r="G1404" s="916"/>
      <c r="H1404" s="916"/>
      <c r="I1404" s="916"/>
      <c r="J1404" s="916"/>
      <c r="K1404" s="916"/>
      <c r="L1404" s="916"/>
      <c r="M1404" s="916"/>
      <c r="N1404" s="916"/>
      <c r="O1404" s="916"/>
      <c r="P1404" s="916"/>
      <c r="Q1404" s="916"/>
      <c r="R1404" s="917"/>
      <c r="S1404" s="890"/>
      <c r="T1404" s="720"/>
      <c r="U1404" s="720"/>
      <c r="V1404" s="720"/>
      <c r="W1404" s="720"/>
      <c r="X1404" s="891"/>
      <c r="Y1404" s="890"/>
      <c r="Z1404" s="720"/>
      <c r="AA1404" s="720"/>
      <c r="AB1404" s="720"/>
      <c r="AC1404" s="720"/>
      <c r="AD1404" s="891"/>
      <c r="AE1404" s="164"/>
      <c r="AF1404" s="164"/>
      <c r="AG1404" s="199">
        <f>IF(AND(COUNTBLANK(D1404)=1,COUNTA(S1404:AD1404)=0),0,IF(AND(COUNTBLANK(D1404)=0,COUNTA(S1404:AD1404)=2),0,1))</f>
        <v>1</v>
      </c>
      <c r="AH1404" s="298">
        <f>COUNTIF(S1404:AD1404,"NS")</f>
        <v>0</v>
      </c>
      <c r="AI1404" s="402">
        <f>IF(AG1404=0,0,1)</f>
        <v>1</v>
      </c>
      <c r="AJ1404" s="370" t="str">
        <f>IF(AI1404=0,"",
IF(SUM($AI$1404:AI1404)=1,AK1404,
IF($AI$1524&gt;SUM($AI$1404:AI1404),_xlfn.CONCAT(", ",AK1404),
IF($AI$1524=SUM($AI$1404:AI1404),_xlfn.CONCAT(" y ",AK1404)))))</f>
        <v>1</v>
      </c>
      <c r="AK1404" s="156" t="s">
        <v>5095</v>
      </c>
    </row>
    <row r="1405" spans="1:37" ht="15" customHeight="1">
      <c r="A1405" s="57"/>
      <c r="B1405" s="26"/>
      <c r="C1405" s="165" t="s">
        <v>5010</v>
      </c>
      <c r="D1405" s="915" t="str">
        <f t="shared" ref="D1405:D1468" si="238">IF(D41="","",D41)</f>
        <v>SECRETARIA DE DESARROLLO AGROPECUARIO RURAL Y PESCA</v>
      </c>
      <c r="E1405" s="916"/>
      <c r="F1405" s="916"/>
      <c r="G1405" s="916"/>
      <c r="H1405" s="916"/>
      <c r="I1405" s="916"/>
      <c r="J1405" s="916"/>
      <c r="K1405" s="916"/>
      <c r="L1405" s="916"/>
      <c r="M1405" s="916"/>
      <c r="N1405" s="916"/>
      <c r="O1405" s="916"/>
      <c r="P1405" s="916"/>
      <c r="Q1405" s="916"/>
      <c r="R1405" s="917"/>
      <c r="S1405" s="890"/>
      <c r="T1405" s="720"/>
      <c r="U1405" s="720"/>
      <c r="V1405" s="720"/>
      <c r="W1405" s="720"/>
      <c r="X1405" s="891"/>
      <c r="Y1405" s="890"/>
      <c r="Z1405" s="720"/>
      <c r="AA1405" s="720"/>
      <c r="AB1405" s="720"/>
      <c r="AC1405" s="720"/>
      <c r="AD1405" s="891"/>
      <c r="AE1405" s="164"/>
      <c r="AF1405" s="164"/>
      <c r="AG1405" s="199">
        <f t="shared" ref="AG1405:AG1468" si="239">IF(AND(COUNTBLANK(D1405)=1,COUNTA(S1405:AD1405)=0),0,IF(AND(COUNTBLANK(D1405)=0,COUNTA(S1405:AD1405)=2),0,1))</f>
        <v>1</v>
      </c>
      <c r="AH1405" s="298">
        <f t="shared" ref="AH1405:AH1468" si="240">COUNTIF(S1405:AD1405,"NS")</f>
        <v>0</v>
      </c>
      <c r="AI1405" s="402">
        <f t="shared" ref="AI1405:AI1468" si="241">IF(AG1405=0,0,1)</f>
        <v>1</v>
      </c>
      <c r="AJ1405" s="370" t="str">
        <f>IF(AI1405=0,"",
IF(SUM($AI$1404:AI1405)=1,AK1405,
IF($AN$1389&gt;SUM($AI$1404:AI1405),_xlfn.CONCAT(", ",AK1405),
IF($AN$1389=SUM($AI$1404:AI1405),_xlfn.CONCAT(" y ",AK1405)))))</f>
        <v>, 2</v>
      </c>
      <c r="AK1405" s="156" t="s">
        <v>5096</v>
      </c>
    </row>
    <row r="1406" spans="1:37" ht="15" customHeight="1">
      <c r="A1406" s="57"/>
      <c r="B1406" s="26"/>
      <c r="C1406" s="165" t="s">
        <v>5012</v>
      </c>
      <c r="D1406" s="915" t="str">
        <f t="shared" si="238"/>
        <v>SECRETARIA DE SALUD</v>
      </c>
      <c r="E1406" s="916"/>
      <c r="F1406" s="916"/>
      <c r="G1406" s="916"/>
      <c r="H1406" s="916"/>
      <c r="I1406" s="916"/>
      <c r="J1406" s="916"/>
      <c r="K1406" s="916"/>
      <c r="L1406" s="916"/>
      <c r="M1406" s="916"/>
      <c r="N1406" s="916"/>
      <c r="O1406" s="916"/>
      <c r="P1406" s="916"/>
      <c r="Q1406" s="916"/>
      <c r="R1406" s="917"/>
      <c r="S1406" s="890"/>
      <c r="T1406" s="720"/>
      <c r="U1406" s="720"/>
      <c r="V1406" s="720"/>
      <c r="W1406" s="720"/>
      <c r="X1406" s="891"/>
      <c r="Y1406" s="890"/>
      <c r="Z1406" s="720"/>
      <c r="AA1406" s="720"/>
      <c r="AB1406" s="720"/>
      <c r="AC1406" s="720"/>
      <c r="AD1406" s="891"/>
      <c r="AE1406" s="164"/>
      <c r="AF1406" s="164"/>
      <c r="AG1406" s="199">
        <f t="shared" si="239"/>
        <v>1</v>
      </c>
      <c r="AH1406" s="298">
        <f t="shared" si="240"/>
        <v>0</v>
      </c>
      <c r="AI1406" s="402">
        <f t="shared" si="241"/>
        <v>1</v>
      </c>
      <c r="AJ1406" s="370" t="str">
        <f>IF(AI1406=0,"",
IF(SUM($AI$1404:AI1406)=1,AK1406,
IF($AN$1389&gt;SUM($AI$1404:AI1406),_xlfn.CONCAT(", ",AK1406),
IF($AN$1389=SUM($AI$1404:AI1406),_xlfn.CONCAT(" y ",AK1406)))))</f>
        <v>, 3</v>
      </c>
      <c r="AK1406" s="156" t="s">
        <v>5097</v>
      </c>
    </row>
    <row r="1407" spans="1:37" ht="15" customHeight="1">
      <c r="A1407" s="57"/>
      <c r="B1407" s="26"/>
      <c r="C1407" s="165" t="s">
        <v>5014</v>
      </c>
      <c r="D1407" s="915" t="str">
        <f t="shared" si="238"/>
        <v>SECRETARIA DE EDUCACION</v>
      </c>
      <c r="E1407" s="916"/>
      <c r="F1407" s="916"/>
      <c r="G1407" s="916"/>
      <c r="H1407" s="916"/>
      <c r="I1407" s="916"/>
      <c r="J1407" s="916"/>
      <c r="K1407" s="916"/>
      <c r="L1407" s="916"/>
      <c r="M1407" s="916"/>
      <c r="N1407" s="916"/>
      <c r="O1407" s="916"/>
      <c r="P1407" s="916"/>
      <c r="Q1407" s="916"/>
      <c r="R1407" s="917"/>
      <c r="S1407" s="890"/>
      <c r="T1407" s="720"/>
      <c r="U1407" s="720"/>
      <c r="V1407" s="720"/>
      <c r="W1407" s="720"/>
      <c r="X1407" s="891"/>
      <c r="Y1407" s="890"/>
      <c r="Z1407" s="720"/>
      <c r="AA1407" s="720"/>
      <c r="AB1407" s="720"/>
      <c r="AC1407" s="720"/>
      <c r="AD1407" s="891"/>
      <c r="AE1407" s="164"/>
      <c r="AF1407" s="164"/>
      <c r="AG1407" s="199">
        <f t="shared" si="239"/>
        <v>1</v>
      </c>
      <c r="AH1407" s="298">
        <f t="shared" si="240"/>
        <v>0</v>
      </c>
      <c r="AI1407" s="402">
        <f t="shared" si="241"/>
        <v>1</v>
      </c>
      <c r="AJ1407" s="370" t="str">
        <f>IF(AI1407=0,"",
IF(SUM($AI$1404:AI1407)=1,AK1407,
IF($AN$1389&gt;SUM($AI$1404:AI1407),_xlfn.CONCAT(", ",AK1407),
IF($AN$1389=SUM($AI$1404:AI1407),_xlfn.CONCAT(" y ",AK1407)))))</f>
        <v>, 4</v>
      </c>
      <c r="AK1407" s="156" t="s">
        <v>5098</v>
      </c>
    </row>
    <row r="1408" spans="1:37" ht="15" customHeight="1">
      <c r="A1408" s="57"/>
      <c r="B1408" s="26"/>
      <c r="C1408" s="165" t="s">
        <v>5016</v>
      </c>
      <c r="D1408" s="915" t="str">
        <f t="shared" si="238"/>
        <v>SECRETARIA DE DESARROLLO SOCIAL</v>
      </c>
      <c r="E1408" s="916"/>
      <c r="F1408" s="916"/>
      <c r="G1408" s="916"/>
      <c r="H1408" s="916"/>
      <c r="I1408" s="916"/>
      <c r="J1408" s="916"/>
      <c r="K1408" s="916"/>
      <c r="L1408" s="916"/>
      <c r="M1408" s="916"/>
      <c r="N1408" s="916"/>
      <c r="O1408" s="916"/>
      <c r="P1408" s="916"/>
      <c r="Q1408" s="916"/>
      <c r="R1408" s="917"/>
      <c r="S1408" s="890"/>
      <c r="T1408" s="720"/>
      <c r="U1408" s="720"/>
      <c r="V1408" s="720"/>
      <c r="W1408" s="720"/>
      <c r="X1408" s="891"/>
      <c r="Y1408" s="890"/>
      <c r="Z1408" s="720"/>
      <c r="AA1408" s="720"/>
      <c r="AB1408" s="720"/>
      <c r="AC1408" s="720"/>
      <c r="AD1408" s="891"/>
      <c r="AE1408" s="164"/>
      <c r="AF1408" s="164"/>
      <c r="AG1408" s="199">
        <f t="shared" si="239"/>
        <v>1</v>
      </c>
      <c r="AH1408" s="298">
        <f t="shared" si="240"/>
        <v>0</v>
      </c>
      <c r="AI1408" s="402">
        <f t="shared" si="241"/>
        <v>1</v>
      </c>
      <c r="AJ1408" s="370" t="str">
        <f>IF(AI1408=0,"",
IF(SUM($AI$1404:AI1408)=1,AK1408,
IF($AN$1389&gt;SUM($AI$1404:AI1408),_xlfn.CONCAT(", ",AK1408),
IF($AN$1389=SUM($AI$1404:AI1408),_xlfn.CONCAT(" y ",AK1408)))))</f>
        <v>, 5</v>
      </c>
      <c r="AK1408" s="156" t="s">
        <v>5099</v>
      </c>
    </row>
    <row r="1409" spans="1:37" ht="15" customHeight="1">
      <c r="A1409" s="57"/>
      <c r="B1409" s="26"/>
      <c r="C1409" s="165" t="s">
        <v>5018</v>
      </c>
      <c r="D1409" s="915" t="str">
        <f t="shared" si="238"/>
        <v>SECRETARIA DE DESARROLLO ECONOMICO Y PORTUARIO</v>
      </c>
      <c r="E1409" s="916"/>
      <c r="F1409" s="916"/>
      <c r="G1409" s="916"/>
      <c r="H1409" s="916"/>
      <c r="I1409" s="916"/>
      <c r="J1409" s="916"/>
      <c r="K1409" s="916"/>
      <c r="L1409" s="916"/>
      <c r="M1409" s="916"/>
      <c r="N1409" s="916"/>
      <c r="O1409" s="916"/>
      <c r="P1409" s="916"/>
      <c r="Q1409" s="916"/>
      <c r="R1409" s="917"/>
      <c r="S1409" s="890"/>
      <c r="T1409" s="720"/>
      <c r="U1409" s="720"/>
      <c r="V1409" s="720"/>
      <c r="W1409" s="720"/>
      <c r="X1409" s="891"/>
      <c r="Y1409" s="890"/>
      <c r="Z1409" s="720"/>
      <c r="AA1409" s="720"/>
      <c r="AB1409" s="720"/>
      <c r="AC1409" s="720"/>
      <c r="AD1409" s="891"/>
      <c r="AE1409" s="164"/>
      <c r="AF1409" s="164"/>
      <c r="AG1409" s="199">
        <f t="shared" si="239"/>
        <v>1</v>
      </c>
      <c r="AH1409" s="298">
        <f t="shared" si="240"/>
        <v>0</v>
      </c>
      <c r="AI1409" s="402">
        <f t="shared" si="241"/>
        <v>1</v>
      </c>
      <c r="AJ1409" s="370" t="str">
        <f>IF(AI1409=0,"",
IF(SUM($AI$1404:AI1409)=1,AK1409,
IF($AN$1389&gt;SUM($AI$1404:AI1409),_xlfn.CONCAT(", ",AK1409),
IF($AN$1389=SUM($AI$1404:AI1409),_xlfn.CONCAT(" y ",AK1409)))))</f>
        <v>, 6</v>
      </c>
      <c r="AK1409" s="156" t="s">
        <v>5100</v>
      </c>
    </row>
    <row r="1410" spans="1:37" ht="15" customHeight="1">
      <c r="A1410" s="57"/>
      <c r="B1410" s="26"/>
      <c r="C1410" s="165" t="s">
        <v>5020</v>
      </c>
      <c r="D1410" s="915" t="str">
        <f t="shared" si="238"/>
        <v>SECRETARIA DE GOBIERNO</v>
      </c>
      <c r="E1410" s="916"/>
      <c r="F1410" s="916"/>
      <c r="G1410" s="916"/>
      <c r="H1410" s="916"/>
      <c r="I1410" s="916"/>
      <c r="J1410" s="916"/>
      <c r="K1410" s="916"/>
      <c r="L1410" s="916"/>
      <c r="M1410" s="916"/>
      <c r="N1410" s="916"/>
      <c r="O1410" s="916"/>
      <c r="P1410" s="916"/>
      <c r="Q1410" s="916"/>
      <c r="R1410" s="917"/>
      <c r="S1410" s="890"/>
      <c r="T1410" s="720"/>
      <c r="U1410" s="720"/>
      <c r="V1410" s="720"/>
      <c r="W1410" s="720"/>
      <c r="X1410" s="891"/>
      <c r="Y1410" s="890"/>
      <c r="Z1410" s="720"/>
      <c r="AA1410" s="720"/>
      <c r="AB1410" s="720"/>
      <c r="AC1410" s="720"/>
      <c r="AD1410" s="891"/>
      <c r="AE1410" s="164"/>
      <c r="AF1410" s="164"/>
      <c r="AG1410" s="199">
        <f t="shared" si="239"/>
        <v>1</v>
      </c>
      <c r="AH1410" s="298">
        <f t="shared" si="240"/>
        <v>0</v>
      </c>
      <c r="AI1410" s="402">
        <f t="shared" si="241"/>
        <v>1</v>
      </c>
      <c r="AJ1410" s="370" t="str">
        <f>IF(AI1410=0,"",
IF(SUM($AI$1404:AI1410)=1,AK1410,
IF($AN$1389&gt;SUM($AI$1404:AI1410),_xlfn.CONCAT(", ",AK1410),
IF($AN$1389=SUM($AI$1404:AI1410),_xlfn.CONCAT(" y ",AK1410)))))</f>
        <v>, 7</v>
      </c>
      <c r="AK1410" s="156" t="s">
        <v>5101</v>
      </c>
    </row>
    <row r="1411" spans="1:37" ht="15" customHeight="1">
      <c r="A1411" s="57"/>
      <c r="B1411" s="26"/>
      <c r="C1411" s="165" t="s">
        <v>5022</v>
      </c>
      <c r="D1411" s="915" t="str">
        <f t="shared" si="238"/>
        <v>SECRETARIA DE FINANZAS Y PLANEACION</v>
      </c>
      <c r="E1411" s="916"/>
      <c r="F1411" s="916"/>
      <c r="G1411" s="916"/>
      <c r="H1411" s="916"/>
      <c r="I1411" s="916"/>
      <c r="J1411" s="916"/>
      <c r="K1411" s="916"/>
      <c r="L1411" s="916"/>
      <c r="M1411" s="916"/>
      <c r="N1411" s="916"/>
      <c r="O1411" s="916"/>
      <c r="P1411" s="916"/>
      <c r="Q1411" s="916"/>
      <c r="R1411" s="917"/>
      <c r="S1411" s="890"/>
      <c r="T1411" s="720"/>
      <c r="U1411" s="720"/>
      <c r="V1411" s="720"/>
      <c r="W1411" s="720"/>
      <c r="X1411" s="891"/>
      <c r="Y1411" s="890"/>
      <c r="Z1411" s="720"/>
      <c r="AA1411" s="720"/>
      <c r="AB1411" s="720"/>
      <c r="AC1411" s="720"/>
      <c r="AD1411" s="891"/>
      <c r="AE1411" s="164"/>
      <c r="AF1411" s="164"/>
      <c r="AG1411" s="199">
        <f t="shared" si="239"/>
        <v>1</v>
      </c>
      <c r="AH1411" s="298">
        <f t="shared" si="240"/>
        <v>0</v>
      </c>
      <c r="AI1411" s="402">
        <f t="shared" si="241"/>
        <v>1</v>
      </c>
      <c r="AJ1411" s="370" t="str">
        <f>IF(AI1411=0,"",
IF(SUM($AI$1404:AI1411)=1,AK1411,
IF($AN$1389&gt;SUM($AI$1404:AI1411),_xlfn.CONCAT(", ",AK1411),
IF($AN$1389=SUM($AI$1404:AI1411),_xlfn.CONCAT(" y ",AK1411)))))</f>
        <v>, 8</v>
      </c>
      <c r="AK1411" s="156" t="s">
        <v>5102</v>
      </c>
    </row>
    <row r="1412" spans="1:37" ht="15" customHeight="1">
      <c r="A1412" s="57"/>
      <c r="B1412" s="26"/>
      <c r="C1412" s="165" t="s">
        <v>5024</v>
      </c>
      <c r="D1412" s="915" t="str">
        <f t="shared" si="238"/>
        <v>COORDINACION GENERAL DE COMUNICACION SOCIAL</v>
      </c>
      <c r="E1412" s="916"/>
      <c r="F1412" s="916"/>
      <c r="G1412" s="916"/>
      <c r="H1412" s="916"/>
      <c r="I1412" s="916"/>
      <c r="J1412" s="916"/>
      <c r="K1412" s="916"/>
      <c r="L1412" s="916"/>
      <c r="M1412" s="916"/>
      <c r="N1412" s="916"/>
      <c r="O1412" s="916"/>
      <c r="P1412" s="916"/>
      <c r="Q1412" s="916"/>
      <c r="R1412" s="917"/>
      <c r="S1412" s="890"/>
      <c r="T1412" s="720"/>
      <c r="U1412" s="720"/>
      <c r="V1412" s="720"/>
      <c r="W1412" s="720"/>
      <c r="X1412" s="891"/>
      <c r="Y1412" s="890"/>
      <c r="Z1412" s="720"/>
      <c r="AA1412" s="720"/>
      <c r="AB1412" s="720"/>
      <c r="AC1412" s="720"/>
      <c r="AD1412" s="891"/>
      <c r="AE1412" s="164"/>
      <c r="AF1412" s="164"/>
      <c r="AG1412" s="199">
        <f t="shared" si="239"/>
        <v>1</v>
      </c>
      <c r="AH1412" s="298">
        <f t="shared" si="240"/>
        <v>0</v>
      </c>
      <c r="AI1412" s="402">
        <f t="shared" si="241"/>
        <v>1</v>
      </c>
      <c r="AJ1412" s="370" t="str">
        <f>IF(AI1412=0,"",
IF(SUM($AI$1404:AI1412)=1,AK1412,
IF($AN$1389&gt;SUM($AI$1404:AI1412),_xlfn.CONCAT(", ",AK1412),
IF($AN$1389=SUM($AI$1404:AI1412),_xlfn.CONCAT(" y ",AK1412)))))</f>
        <v>, 9</v>
      </c>
      <c r="AK1412" s="156" t="s">
        <v>5103</v>
      </c>
    </row>
    <row r="1413" spans="1:37" ht="15" customHeight="1">
      <c r="A1413" s="57"/>
      <c r="B1413" s="26"/>
      <c r="C1413" s="165" t="s">
        <v>5025</v>
      </c>
      <c r="D1413" s="915" t="str">
        <f t="shared" si="238"/>
        <v>CONTRALORIA GENERAL</v>
      </c>
      <c r="E1413" s="916"/>
      <c r="F1413" s="916"/>
      <c r="G1413" s="916"/>
      <c r="H1413" s="916"/>
      <c r="I1413" s="916"/>
      <c r="J1413" s="916"/>
      <c r="K1413" s="916"/>
      <c r="L1413" s="916"/>
      <c r="M1413" s="916"/>
      <c r="N1413" s="916"/>
      <c r="O1413" s="916"/>
      <c r="P1413" s="916"/>
      <c r="Q1413" s="916"/>
      <c r="R1413" s="917"/>
      <c r="S1413" s="890"/>
      <c r="T1413" s="720"/>
      <c r="U1413" s="720"/>
      <c r="V1413" s="720"/>
      <c r="W1413" s="720"/>
      <c r="X1413" s="891"/>
      <c r="Y1413" s="890"/>
      <c r="Z1413" s="720"/>
      <c r="AA1413" s="720"/>
      <c r="AB1413" s="720"/>
      <c r="AC1413" s="720"/>
      <c r="AD1413" s="891"/>
      <c r="AE1413" s="164"/>
      <c r="AF1413" s="164"/>
      <c r="AG1413" s="199">
        <f t="shared" si="239"/>
        <v>1</v>
      </c>
      <c r="AH1413" s="298">
        <f t="shared" si="240"/>
        <v>0</v>
      </c>
      <c r="AI1413" s="402">
        <f t="shared" si="241"/>
        <v>1</v>
      </c>
      <c r="AJ1413" s="370" t="str">
        <f>IF(AI1413=0,"",
IF(SUM($AI$1404:AI1413)=1,AK1413,
IF($AN$1389&gt;SUM($AI$1404:AI1413),_xlfn.CONCAT(", ",AK1413),
IF($AN$1389=SUM($AI$1404:AI1413),_xlfn.CONCAT(" y ",AK1413)))))</f>
        <v>, 10</v>
      </c>
      <c r="AK1413" s="156" t="s">
        <v>5104</v>
      </c>
    </row>
    <row r="1414" spans="1:37" ht="15" customHeight="1">
      <c r="A1414" s="57"/>
      <c r="B1414" s="26"/>
      <c r="C1414" s="165" t="s">
        <v>5027</v>
      </c>
      <c r="D1414" s="915" t="str">
        <f t="shared" si="238"/>
        <v>SECRETARIA DE INFRAESTRUCTURA Y OBRAS PUBLICAS</v>
      </c>
      <c r="E1414" s="916"/>
      <c r="F1414" s="916"/>
      <c r="G1414" s="916"/>
      <c r="H1414" s="916"/>
      <c r="I1414" s="916"/>
      <c r="J1414" s="916"/>
      <c r="K1414" s="916"/>
      <c r="L1414" s="916"/>
      <c r="M1414" s="916"/>
      <c r="N1414" s="916"/>
      <c r="O1414" s="916"/>
      <c r="P1414" s="916"/>
      <c r="Q1414" s="916"/>
      <c r="R1414" s="917"/>
      <c r="S1414" s="890"/>
      <c r="T1414" s="720"/>
      <c r="U1414" s="720"/>
      <c r="V1414" s="720"/>
      <c r="W1414" s="720"/>
      <c r="X1414" s="891"/>
      <c r="Y1414" s="890"/>
      <c r="Z1414" s="720"/>
      <c r="AA1414" s="720"/>
      <c r="AB1414" s="720"/>
      <c r="AC1414" s="720"/>
      <c r="AD1414" s="891"/>
      <c r="AE1414" s="164"/>
      <c r="AF1414" s="164"/>
      <c r="AG1414" s="199">
        <f t="shared" si="239"/>
        <v>1</v>
      </c>
      <c r="AH1414" s="298">
        <f t="shared" si="240"/>
        <v>0</v>
      </c>
      <c r="AI1414" s="402">
        <f t="shared" si="241"/>
        <v>1</v>
      </c>
      <c r="AJ1414" s="370" t="str">
        <f>IF(AI1414=0,"",
IF(SUM($AI$1404:AI1414)=1,AK1414,
IF($AN$1389&gt;SUM($AI$1404:AI1414),_xlfn.CONCAT(", ",AK1414),
IF($AN$1389=SUM($AI$1404:AI1414),_xlfn.CONCAT(" y ",AK1414)))))</f>
        <v>, 11</v>
      </c>
      <c r="AK1414" s="156" t="s">
        <v>5105</v>
      </c>
    </row>
    <row r="1415" spans="1:37" ht="15" customHeight="1">
      <c r="A1415" s="57"/>
      <c r="B1415" s="26"/>
      <c r="C1415" s="165" t="s">
        <v>5028</v>
      </c>
      <c r="D1415" s="915" t="str">
        <f t="shared" si="238"/>
        <v>OFICINA DEL PROGRAMA DE GOBIERNO</v>
      </c>
      <c r="E1415" s="916"/>
      <c r="F1415" s="916"/>
      <c r="G1415" s="916"/>
      <c r="H1415" s="916"/>
      <c r="I1415" s="916"/>
      <c r="J1415" s="916"/>
      <c r="K1415" s="916"/>
      <c r="L1415" s="916"/>
      <c r="M1415" s="916"/>
      <c r="N1415" s="916"/>
      <c r="O1415" s="916"/>
      <c r="P1415" s="916"/>
      <c r="Q1415" s="916"/>
      <c r="R1415" s="917"/>
      <c r="S1415" s="890"/>
      <c r="T1415" s="720"/>
      <c r="U1415" s="720"/>
      <c r="V1415" s="720"/>
      <c r="W1415" s="720"/>
      <c r="X1415" s="891"/>
      <c r="Y1415" s="890"/>
      <c r="Z1415" s="720"/>
      <c r="AA1415" s="720"/>
      <c r="AB1415" s="720"/>
      <c r="AC1415" s="720"/>
      <c r="AD1415" s="891"/>
      <c r="AE1415" s="164"/>
      <c r="AF1415" s="164"/>
      <c r="AG1415" s="199">
        <f t="shared" si="239"/>
        <v>1</v>
      </c>
      <c r="AH1415" s="298">
        <f t="shared" si="240"/>
        <v>0</v>
      </c>
      <c r="AI1415" s="402">
        <f t="shared" si="241"/>
        <v>1</v>
      </c>
      <c r="AJ1415" s="370" t="str">
        <f>IF(AI1415=0,"",
IF(SUM($AI$1404:AI1415)=1,AK1415,
IF($AN$1389&gt;SUM($AI$1404:AI1415),_xlfn.CONCAT(", ",AK1415),
IF($AN$1389=SUM($AI$1404:AI1415),_xlfn.CONCAT(" y ",AK1415)))))</f>
        <v>, 12</v>
      </c>
      <c r="AK1415" s="156" t="s">
        <v>5106</v>
      </c>
    </row>
    <row r="1416" spans="1:37" ht="15" customHeight="1">
      <c r="A1416" s="57"/>
      <c r="B1416" s="26"/>
      <c r="C1416" s="165" t="s">
        <v>5029</v>
      </c>
      <c r="D1416" s="915" t="str">
        <f t="shared" si="238"/>
        <v>SECRETARIA DE SEGURIDAD PUBLICA</v>
      </c>
      <c r="E1416" s="916"/>
      <c r="F1416" s="916"/>
      <c r="G1416" s="916"/>
      <c r="H1416" s="916"/>
      <c r="I1416" s="916"/>
      <c r="J1416" s="916"/>
      <c r="K1416" s="916"/>
      <c r="L1416" s="916"/>
      <c r="M1416" s="916"/>
      <c r="N1416" s="916"/>
      <c r="O1416" s="916"/>
      <c r="P1416" s="916"/>
      <c r="Q1416" s="916"/>
      <c r="R1416" s="917"/>
      <c r="S1416" s="890"/>
      <c r="T1416" s="720"/>
      <c r="U1416" s="720"/>
      <c r="V1416" s="720"/>
      <c r="W1416" s="720"/>
      <c r="X1416" s="891"/>
      <c r="Y1416" s="890"/>
      <c r="Z1416" s="720"/>
      <c r="AA1416" s="720"/>
      <c r="AB1416" s="720"/>
      <c r="AC1416" s="720"/>
      <c r="AD1416" s="891"/>
      <c r="AE1416" s="164"/>
      <c r="AF1416" s="164"/>
      <c r="AG1416" s="199">
        <f t="shared" si="239"/>
        <v>1</v>
      </c>
      <c r="AH1416" s="298">
        <f t="shared" si="240"/>
        <v>0</v>
      </c>
      <c r="AI1416" s="402">
        <f t="shared" si="241"/>
        <v>1</v>
      </c>
      <c r="AJ1416" s="370" t="str">
        <f>IF(AI1416=0,"",
IF(SUM($AI$1404:AI1416)=1,AK1416,
IF($AN$1389&gt;SUM($AI$1404:AI1416),_xlfn.CONCAT(", ",AK1416),
IF($AN$1389=SUM($AI$1404:AI1416),_xlfn.CONCAT(" y ",AK1416)))))</f>
        <v>, 13</v>
      </c>
      <c r="AK1416" s="156" t="s">
        <v>5107</v>
      </c>
    </row>
    <row r="1417" spans="1:37" ht="15" customHeight="1">
      <c r="A1417" s="57"/>
      <c r="B1417" s="26"/>
      <c r="C1417" s="165" t="s">
        <v>5030</v>
      </c>
      <c r="D1417" s="915" t="str">
        <f t="shared" si="238"/>
        <v>SECRETARIA DE TRABAJO PREVISION SOCIAL Y PRODUCTIVIDAD</v>
      </c>
      <c r="E1417" s="916"/>
      <c r="F1417" s="916"/>
      <c r="G1417" s="916"/>
      <c r="H1417" s="916"/>
      <c r="I1417" s="916"/>
      <c r="J1417" s="916"/>
      <c r="K1417" s="916"/>
      <c r="L1417" s="916"/>
      <c r="M1417" s="916"/>
      <c r="N1417" s="916"/>
      <c r="O1417" s="916"/>
      <c r="P1417" s="916"/>
      <c r="Q1417" s="916"/>
      <c r="R1417" s="917"/>
      <c r="S1417" s="890"/>
      <c r="T1417" s="720"/>
      <c r="U1417" s="720"/>
      <c r="V1417" s="720"/>
      <c r="W1417" s="720"/>
      <c r="X1417" s="891"/>
      <c r="Y1417" s="890"/>
      <c r="Z1417" s="720"/>
      <c r="AA1417" s="720"/>
      <c r="AB1417" s="720"/>
      <c r="AC1417" s="720"/>
      <c r="AD1417" s="891"/>
      <c r="AE1417" s="164"/>
      <c r="AF1417" s="164"/>
      <c r="AG1417" s="199">
        <f t="shared" si="239"/>
        <v>1</v>
      </c>
      <c r="AH1417" s="298">
        <f t="shared" si="240"/>
        <v>0</v>
      </c>
      <c r="AI1417" s="402">
        <f t="shared" si="241"/>
        <v>1</v>
      </c>
      <c r="AJ1417" s="370" t="str">
        <f>IF(AI1417=0,"",
IF(SUM($AI$1404:AI1417)=1,AK1417,
IF($AN$1389&gt;SUM($AI$1404:AI1417),_xlfn.CONCAT(", ",AK1417),
IF($AN$1389=SUM($AI$1404:AI1417),_xlfn.CONCAT(" y ",AK1417)))))</f>
        <v>, 14</v>
      </c>
      <c r="AK1417" s="156" t="s">
        <v>5108</v>
      </c>
    </row>
    <row r="1418" spans="1:37" ht="15" customHeight="1">
      <c r="A1418" s="57"/>
      <c r="B1418" s="26"/>
      <c r="C1418" s="165" t="s">
        <v>5031</v>
      </c>
      <c r="D1418" s="915" t="str">
        <f t="shared" si="238"/>
        <v>SECRETARIA DE TURISMO Y CULTURA</v>
      </c>
      <c r="E1418" s="916"/>
      <c r="F1418" s="916"/>
      <c r="G1418" s="916"/>
      <c r="H1418" s="916"/>
      <c r="I1418" s="916"/>
      <c r="J1418" s="916"/>
      <c r="K1418" s="916"/>
      <c r="L1418" s="916"/>
      <c r="M1418" s="916"/>
      <c r="N1418" s="916"/>
      <c r="O1418" s="916"/>
      <c r="P1418" s="916"/>
      <c r="Q1418" s="916"/>
      <c r="R1418" s="917"/>
      <c r="S1418" s="890"/>
      <c r="T1418" s="720"/>
      <c r="U1418" s="720"/>
      <c r="V1418" s="720"/>
      <c r="W1418" s="720"/>
      <c r="X1418" s="891"/>
      <c r="Y1418" s="890"/>
      <c r="Z1418" s="720"/>
      <c r="AA1418" s="720"/>
      <c r="AB1418" s="720"/>
      <c r="AC1418" s="720"/>
      <c r="AD1418" s="891"/>
      <c r="AE1418" s="164"/>
      <c r="AF1418" s="164"/>
      <c r="AG1418" s="199">
        <f t="shared" si="239"/>
        <v>1</v>
      </c>
      <c r="AH1418" s="298">
        <f t="shared" si="240"/>
        <v>0</v>
      </c>
      <c r="AI1418" s="402">
        <f t="shared" si="241"/>
        <v>1</v>
      </c>
      <c r="AJ1418" s="370" t="str">
        <f>IF(AI1418=0,"",
IF(SUM($AI$1404:AI1418)=1,AK1418,
IF($AN$1389&gt;SUM($AI$1404:AI1418),_xlfn.CONCAT(", ",AK1418),
IF($AN$1389=SUM($AI$1404:AI1418),_xlfn.CONCAT(" y ",AK1418)))))</f>
        <v>, 15</v>
      </c>
      <c r="AK1418" s="156" t="s">
        <v>5109</v>
      </c>
    </row>
    <row r="1419" spans="1:37" ht="15" customHeight="1">
      <c r="A1419" s="57"/>
      <c r="B1419" s="26"/>
      <c r="C1419" s="165" t="s">
        <v>5032</v>
      </c>
      <c r="D1419" s="915" t="str">
        <f t="shared" si="238"/>
        <v>SECRETARIA DE PROTECCION CIVIL</v>
      </c>
      <c r="E1419" s="916"/>
      <c r="F1419" s="916"/>
      <c r="G1419" s="916"/>
      <c r="H1419" s="916"/>
      <c r="I1419" s="916"/>
      <c r="J1419" s="916"/>
      <c r="K1419" s="916"/>
      <c r="L1419" s="916"/>
      <c r="M1419" s="916"/>
      <c r="N1419" s="916"/>
      <c r="O1419" s="916"/>
      <c r="P1419" s="916"/>
      <c r="Q1419" s="916"/>
      <c r="R1419" s="917"/>
      <c r="S1419" s="890"/>
      <c r="T1419" s="720"/>
      <c r="U1419" s="720"/>
      <c r="V1419" s="720"/>
      <c r="W1419" s="720"/>
      <c r="X1419" s="891"/>
      <c r="Y1419" s="890"/>
      <c r="Z1419" s="720"/>
      <c r="AA1419" s="720"/>
      <c r="AB1419" s="720"/>
      <c r="AC1419" s="720"/>
      <c r="AD1419" s="891"/>
      <c r="AE1419" s="164"/>
      <c r="AF1419" s="164"/>
      <c r="AG1419" s="199">
        <f t="shared" si="239"/>
        <v>1</v>
      </c>
      <c r="AH1419" s="298">
        <f t="shared" si="240"/>
        <v>0</v>
      </c>
      <c r="AI1419" s="402">
        <f t="shared" si="241"/>
        <v>1</v>
      </c>
      <c r="AJ1419" s="370" t="str">
        <f>IF(AI1419=0,"",
IF(SUM($AI$1404:AI1419)=1,AK1419,
IF($AN$1389&gt;SUM($AI$1404:AI1419),_xlfn.CONCAT(", ",AK1419),
IF($AN$1389=SUM($AI$1404:AI1419),_xlfn.CONCAT(" y ",AK1419)))))</f>
        <v>, 16</v>
      </c>
      <c r="AK1419" s="156" t="s">
        <v>5110</v>
      </c>
    </row>
    <row r="1420" spans="1:37" ht="15" customHeight="1">
      <c r="A1420" s="57"/>
      <c r="B1420" s="26"/>
      <c r="C1420" s="165" t="s">
        <v>5033</v>
      </c>
      <c r="D1420" s="915" t="str">
        <f t="shared" si="238"/>
        <v>SECRETARIA DE MEDIO AMBIENTE</v>
      </c>
      <c r="E1420" s="916"/>
      <c r="F1420" s="916"/>
      <c r="G1420" s="916"/>
      <c r="H1420" s="916"/>
      <c r="I1420" s="916"/>
      <c r="J1420" s="916"/>
      <c r="K1420" s="916"/>
      <c r="L1420" s="916"/>
      <c r="M1420" s="916"/>
      <c r="N1420" s="916"/>
      <c r="O1420" s="916"/>
      <c r="P1420" s="916"/>
      <c r="Q1420" s="916"/>
      <c r="R1420" s="917"/>
      <c r="S1420" s="890"/>
      <c r="T1420" s="720"/>
      <c r="U1420" s="720"/>
      <c r="V1420" s="720"/>
      <c r="W1420" s="720"/>
      <c r="X1420" s="891"/>
      <c r="Y1420" s="890"/>
      <c r="Z1420" s="720"/>
      <c r="AA1420" s="720"/>
      <c r="AB1420" s="720"/>
      <c r="AC1420" s="720"/>
      <c r="AD1420" s="891"/>
      <c r="AE1420" s="164"/>
      <c r="AF1420" s="164"/>
      <c r="AG1420" s="199">
        <f t="shared" si="239"/>
        <v>1</v>
      </c>
      <c r="AH1420" s="298">
        <f t="shared" si="240"/>
        <v>0</v>
      </c>
      <c r="AI1420" s="402">
        <f t="shared" si="241"/>
        <v>1</v>
      </c>
      <c r="AJ1420" s="370" t="str">
        <f>IF(AI1420=0,"",
IF(SUM($AI$1404:AI1420)=1,AK1420,
IF($AN$1389&gt;SUM($AI$1404:AI1420),_xlfn.CONCAT(", ",AK1420),
IF($AN$1389=SUM($AI$1404:AI1420),_xlfn.CONCAT(" y ",AK1420)))))</f>
        <v>, 17</v>
      </c>
      <c r="AK1420" s="156" t="s">
        <v>5111</v>
      </c>
    </row>
    <row r="1421" spans="1:37" ht="15" customHeight="1">
      <c r="A1421" s="57"/>
      <c r="B1421" s="26"/>
      <c r="C1421" s="165" t="s">
        <v>5034</v>
      </c>
      <c r="D1421" s="915" t="str">
        <f t="shared" si="238"/>
        <v>SERVICIOS DE SALUD DE VERACRUZ</v>
      </c>
      <c r="E1421" s="916"/>
      <c r="F1421" s="916"/>
      <c r="G1421" s="916"/>
      <c r="H1421" s="916"/>
      <c r="I1421" s="916"/>
      <c r="J1421" s="916"/>
      <c r="K1421" s="916"/>
      <c r="L1421" s="916"/>
      <c r="M1421" s="916"/>
      <c r="N1421" s="916"/>
      <c r="O1421" s="916"/>
      <c r="P1421" s="916"/>
      <c r="Q1421" s="916"/>
      <c r="R1421" s="917"/>
      <c r="S1421" s="890"/>
      <c r="T1421" s="720"/>
      <c r="U1421" s="720"/>
      <c r="V1421" s="720"/>
      <c r="W1421" s="720"/>
      <c r="X1421" s="891"/>
      <c r="Y1421" s="890"/>
      <c r="Z1421" s="720"/>
      <c r="AA1421" s="720"/>
      <c r="AB1421" s="720"/>
      <c r="AC1421" s="720"/>
      <c r="AD1421" s="891"/>
      <c r="AE1421" s="164"/>
      <c r="AF1421" s="164"/>
      <c r="AG1421" s="199">
        <f t="shared" si="239"/>
        <v>1</v>
      </c>
      <c r="AH1421" s="298">
        <f t="shared" si="240"/>
        <v>0</v>
      </c>
      <c r="AI1421" s="402">
        <f t="shared" si="241"/>
        <v>1</v>
      </c>
      <c r="AJ1421" s="370" t="str">
        <f>IF(AI1421=0,"",
IF(SUM($AI$1404:AI1421)=1,AK1421,
IF($AN$1389&gt;SUM($AI$1404:AI1421),_xlfn.CONCAT(", ",AK1421),
IF($AN$1389=SUM($AI$1404:AI1421),_xlfn.CONCAT(" y ",AK1421)))))</f>
        <v>, 18</v>
      </c>
      <c r="AK1421" s="156" t="s">
        <v>5112</v>
      </c>
    </row>
    <row r="1422" spans="1:37" ht="15" customHeight="1">
      <c r="A1422" s="57"/>
      <c r="B1422" s="26"/>
      <c r="C1422" s="165" t="s">
        <v>5035</v>
      </c>
      <c r="D1422" s="915" t="str">
        <f t="shared" si="238"/>
        <v>SISTEMA PARA EL DESARROLLO INTEGRAL DE LA FAMILIA</v>
      </c>
      <c r="E1422" s="916"/>
      <c r="F1422" s="916"/>
      <c r="G1422" s="916"/>
      <c r="H1422" s="916"/>
      <c r="I1422" s="916"/>
      <c r="J1422" s="916"/>
      <c r="K1422" s="916"/>
      <c r="L1422" s="916"/>
      <c r="M1422" s="916"/>
      <c r="N1422" s="916"/>
      <c r="O1422" s="916"/>
      <c r="P1422" s="916"/>
      <c r="Q1422" s="916"/>
      <c r="R1422" s="917"/>
      <c r="S1422" s="890"/>
      <c r="T1422" s="720"/>
      <c r="U1422" s="720"/>
      <c r="V1422" s="720"/>
      <c r="W1422" s="720"/>
      <c r="X1422" s="891"/>
      <c r="Y1422" s="890"/>
      <c r="Z1422" s="720"/>
      <c r="AA1422" s="720"/>
      <c r="AB1422" s="720"/>
      <c r="AC1422" s="720"/>
      <c r="AD1422" s="891"/>
      <c r="AE1422" s="164"/>
      <c r="AF1422" s="164"/>
      <c r="AG1422" s="199">
        <f t="shared" si="239"/>
        <v>1</v>
      </c>
      <c r="AH1422" s="298">
        <f t="shared" si="240"/>
        <v>0</v>
      </c>
      <c r="AI1422" s="402">
        <f t="shared" si="241"/>
        <v>1</v>
      </c>
      <c r="AJ1422" s="370" t="str">
        <f>IF(AI1422=0,"",
IF(SUM($AI$1404:AI1422)=1,AK1422,
IF($AN$1389&gt;SUM($AI$1404:AI1422),_xlfn.CONCAT(", ",AK1422),
IF($AN$1389=SUM($AI$1404:AI1422),_xlfn.CONCAT(" y ",AK1422)))))</f>
        <v>, 19</v>
      </c>
      <c r="AK1422" s="156" t="s">
        <v>5113</v>
      </c>
    </row>
    <row r="1423" spans="1:37" ht="15" customHeight="1">
      <c r="A1423" s="57"/>
      <c r="B1423" s="26"/>
      <c r="C1423" s="165" t="s">
        <v>5036</v>
      </c>
      <c r="D1423" s="915" t="str">
        <f t="shared" si="238"/>
        <v>COMISION DE ARBITRAJE MEDICO</v>
      </c>
      <c r="E1423" s="916"/>
      <c r="F1423" s="916"/>
      <c r="G1423" s="916"/>
      <c r="H1423" s="916"/>
      <c r="I1423" s="916"/>
      <c r="J1423" s="916"/>
      <c r="K1423" s="916"/>
      <c r="L1423" s="916"/>
      <c r="M1423" s="916"/>
      <c r="N1423" s="916"/>
      <c r="O1423" s="916"/>
      <c r="P1423" s="916"/>
      <c r="Q1423" s="916"/>
      <c r="R1423" s="917"/>
      <c r="S1423" s="890"/>
      <c r="T1423" s="720"/>
      <c r="U1423" s="720"/>
      <c r="V1423" s="720"/>
      <c r="W1423" s="720"/>
      <c r="X1423" s="891"/>
      <c r="Y1423" s="890"/>
      <c r="Z1423" s="720"/>
      <c r="AA1423" s="720"/>
      <c r="AB1423" s="720"/>
      <c r="AC1423" s="720"/>
      <c r="AD1423" s="891"/>
      <c r="AE1423" s="164"/>
      <c r="AF1423" s="164"/>
      <c r="AG1423" s="199">
        <f t="shared" si="239"/>
        <v>1</v>
      </c>
      <c r="AH1423" s="298">
        <f t="shared" si="240"/>
        <v>0</v>
      </c>
      <c r="AI1423" s="402">
        <f t="shared" si="241"/>
        <v>1</v>
      </c>
      <c r="AJ1423" s="370" t="str">
        <f>IF(AI1423=0,"",
IF(SUM($AI$1404:AI1423)=1,AK1423,
IF($AN$1389&gt;SUM($AI$1404:AI1423),_xlfn.CONCAT(", ",AK1423),
IF($AN$1389=SUM($AI$1404:AI1423),_xlfn.CONCAT(" y ",AK1423)))))</f>
        <v>, 20</v>
      </c>
      <c r="AK1423" s="156" t="s">
        <v>5114</v>
      </c>
    </row>
    <row r="1424" spans="1:37" ht="15" customHeight="1">
      <c r="A1424" s="57"/>
      <c r="B1424" s="26"/>
      <c r="C1424" s="165" t="s">
        <v>5037</v>
      </c>
      <c r="D1424" s="915" t="str">
        <f t="shared" si="238"/>
        <v>ACADEMIA VERACRUZANA DE LAS LENGUAS INDIGENAS</v>
      </c>
      <c r="E1424" s="916"/>
      <c r="F1424" s="916"/>
      <c r="G1424" s="916"/>
      <c r="H1424" s="916"/>
      <c r="I1424" s="916"/>
      <c r="J1424" s="916"/>
      <c r="K1424" s="916"/>
      <c r="L1424" s="916"/>
      <c r="M1424" s="916"/>
      <c r="N1424" s="916"/>
      <c r="O1424" s="916"/>
      <c r="P1424" s="916"/>
      <c r="Q1424" s="916"/>
      <c r="R1424" s="917"/>
      <c r="S1424" s="890"/>
      <c r="T1424" s="720"/>
      <c r="U1424" s="720"/>
      <c r="V1424" s="720"/>
      <c r="W1424" s="720"/>
      <c r="X1424" s="891"/>
      <c r="Y1424" s="890"/>
      <c r="Z1424" s="720"/>
      <c r="AA1424" s="720"/>
      <c r="AB1424" s="720"/>
      <c r="AC1424" s="720"/>
      <c r="AD1424" s="891"/>
      <c r="AE1424" s="164"/>
      <c r="AF1424" s="164"/>
      <c r="AG1424" s="199">
        <f t="shared" si="239"/>
        <v>1</v>
      </c>
      <c r="AH1424" s="298">
        <f t="shared" si="240"/>
        <v>0</v>
      </c>
      <c r="AI1424" s="402">
        <f t="shared" si="241"/>
        <v>1</v>
      </c>
      <c r="AJ1424" s="370" t="str">
        <f>IF(AI1424=0,"",
IF(SUM($AI$1404:AI1424)=1,AK1424,
IF($AN$1389&gt;SUM($AI$1404:AI1424),_xlfn.CONCAT(", ",AK1424),
IF($AN$1389=SUM($AI$1404:AI1424),_xlfn.CONCAT(" y ",AK1424)))))</f>
        <v>, 21</v>
      </c>
      <c r="AK1424" s="156" t="s">
        <v>5115</v>
      </c>
    </row>
    <row r="1425" spans="1:37" ht="15" customHeight="1">
      <c r="A1425" s="57"/>
      <c r="B1425" s="26"/>
      <c r="C1425" s="165" t="s">
        <v>5038</v>
      </c>
      <c r="D1425" s="915" t="str">
        <f t="shared" si="238"/>
        <v>INSTITUTO VERACRUZANO DEL DEPORTE</v>
      </c>
      <c r="E1425" s="916"/>
      <c r="F1425" s="916"/>
      <c r="G1425" s="916"/>
      <c r="H1425" s="916"/>
      <c r="I1425" s="916"/>
      <c r="J1425" s="916"/>
      <c r="K1425" s="916"/>
      <c r="L1425" s="916"/>
      <c r="M1425" s="916"/>
      <c r="N1425" s="916"/>
      <c r="O1425" s="916"/>
      <c r="P1425" s="916"/>
      <c r="Q1425" s="916"/>
      <c r="R1425" s="917"/>
      <c r="S1425" s="890"/>
      <c r="T1425" s="720"/>
      <c r="U1425" s="720"/>
      <c r="V1425" s="720"/>
      <c r="W1425" s="720"/>
      <c r="X1425" s="891"/>
      <c r="Y1425" s="890"/>
      <c r="Z1425" s="720"/>
      <c r="AA1425" s="720"/>
      <c r="AB1425" s="720"/>
      <c r="AC1425" s="720"/>
      <c r="AD1425" s="891"/>
      <c r="AE1425" s="164"/>
      <c r="AF1425" s="164"/>
      <c r="AG1425" s="199">
        <f t="shared" si="239"/>
        <v>1</v>
      </c>
      <c r="AH1425" s="298">
        <f t="shared" si="240"/>
        <v>0</v>
      </c>
      <c r="AI1425" s="402">
        <f t="shared" si="241"/>
        <v>1</v>
      </c>
      <c r="AJ1425" s="370" t="str">
        <f>IF(AI1425=0,"",
IF(SUM($AI$1404:AI1425)=1,AK1425,
IF($AN$1389&gt;SUM($AI$1404:AI1425),_xlfn.CONCAT(", ",AK1425),
IF($AN$1389=SUM($AI$1404:AI1425),_xlfn.CONCAT(" y ",AK1425)))))</f>
        <v>, 22</v>
      </c>
      <c r="AK1425" s="156" t="s">
        <v>5116</v>
      </c>
    </row>
    <row r="1426" spans="1:37" ht="30" customHeight="1">
      <c r="A1426" s="57"/>
      <c r="B1426" s="26"/>
      <c r="C1426" s="165" t="s">
        <v>5039</v>
      </c>
      <c r="D1426" s="915" t="str">
        <f t="shared" si="238"/>
        <v>INSTITUTO DE ESPACIOS EDUCATIVOS DEL ESTADO DE VERACRUZ</v>
      </c>
      <c r="E1426" s="916"/>
      <c r="F1426" s="916"/>
      <c r="G1426" s="916"/>
      <c r="H1426" s="916"/>
      <c r="I1426" s="916"/>
      <c r="J1426" s="916"/>
      <c r="K1426" s="916"/>
      <c r="L1426" s="916"/>
      <c r="M1426" s="916"/>
      <c r="N1426" s="916"/>
      <c r="O1426" s="916"/>
      <c r="P1426" s="916"/>
      <c r="Q1426" s="916"/>
      <c r="R1426" s="917"/>
      <c r="S1426" s="890"/>
      <c r="T1426" s="720"/>
      <c r="U1426" s="720"/>
      <c r="V1426" s="720"/>
      <c r="W1426" s="720"/>
      <c r="X1426" s="891"/>
      <c r="Y1426" s="890"/>
      <c r="Z1426" s="720"/>
      <c r="AA1426" s="720"/>
      <c r="AB1426" s="720"/>
      <c r="AC1426" s="720"/>
      <c r="AD1426" s="891"/>
      <c r="AE1426" s="164"/>
      <c r="AF1426" s="164"/>
      <c r="AG1426" s="199">
        <f t="shared" si="239"/>
        <v>1</v>
      </c>
      <c r="AH1426" s="298">
        <f t="shared" si="240"/>
        <v>0</v>
      </c>
      <c r="AI1426" s="402">
        <f t="shared" si="241"/>
        <v>1</v>
      </c>
      <c r="AJ1426" s="370" t="str">
        <f>IF(AI1426=0,"",
IF(SUM($AI$1404:AI1426)=1,AK1426,
IF($AN$1389&gt;SUM($AI$1404:AI1426),_xlfn.CONCAT(", ",AK1426),
IF($AN$1389=SUM($AI$1404:AI1426),_xlfn.CONCAT(" y ",AK1426)))))</f>
        <v>, 23</v>
      </c>
      <c r="AK1426" s="156" t="s">
        <v>5117</v>
      </c>
    </row>
    <row r="1427" spans="1:37" ht="15" customHeight="1">
      <c r="A1427" s="57"/>
      <c r="B1427" s="26"/>
      <c r="C1427" s="165" t="s">
        <v>5040</v>
      </c>
      <c r="D1427" s="915" t="str">
        <f t="shared" si="238"/>
        <v>COLEGIO DE BACHILLERES DEL ESTADO DE VERACRUZ</v>
      </c>
      <c r="E1427" s="916"/>
      <c r="F1427" s="916"/>
      <c r="G1427" s="916"/>
      <c r="H1427" s="916"/>
      <c r="I1427" s="916"/>
      <c r="J1427" s="916"/>
      <c r="K1427" s="916"/>
      <c r="L1427" s="916"/>
      <c r="M1427" s="916"/>
      <c r="N1427" s="916"/>
      <c r="O1427" s="916"/>
      <c r="P1427" s="916"/>
      <c r="Q1427" s="916"/>
      <c r="R1427" s="917"/>
      <c r="S1427" s="890"/>
      <c r="T1427" s="720"/>
      <c r="U1427" s="720"/>
      <c r="V1427" s="720"/>
      <c r="W1427" s="720"/>
      <c r="X1427" s="891"/>
      <c r="Y1427" s="890"/>
      <c r="Z1427" s="720"/>
      <c r="AA1427" s="720"/>
      <c r="AB1427" s="720"/>
      <c r="AC1427" s="720"/>
      <c r="AD1427" s="891"/>
      <c r="AE1427" s="164"/>
      <c r="AF1427" s="164"/>
      <c r="AG1427" s="199">
        <f t="shared" si="239"/>
        <v>1</v>
      </c>
      <c r="AH1427" s="298">
        <f t="shared" si="240"/>
        <v>0</v>
      </c>
      <c r="AI1427" s="402">
        <f t="shared" si="241"/>
        <v>1</v>
      </c>
      <c r="AJ1427" s="370" t="str">
        <f>IF(AI1427=0,"",
IF(SUM($AI$1404:AI1427)=1,AK1427,
IF($AN$1389&gt;SUM($AI$1404:AI1427),_xlfn.CONCAT(", ",AK1427),
IF($AN$1389=SUM($AI$1404:AI1427),_xlfn.CONCAT(" y ",AK1427)))))</f>
        <v>, 24</v>
      </c>
      <c r="AK1427" s="156" t="s">
        <v>5118</v>
      </c>
    </row>
    <row r="1428" spans="1:37" ht="15" customHeight="1">
      <c r="A1428" s="57"/>
      <c r="B1428" s="26"/>
      <c r="C1428" s="165" t="s">
        <v>5041</v>
      </c>
      <c r="D1428" s="915" t="str">
        <f t="shared" si="238"/>
        <v>INSTITUTO TECNOLOGICO SUPERIOR DE MISANTLA</v>
      </c>
      <c r="E1428" s="916"/>
      <c r="F1428" s="916"/>
      <c r="G1428" s="916"/>
      <c r="H1428" s="916"/>
      <c r="I1428" s="916"/>
      <c r="J1428" s="916"/>
      <c r="K1428" s="916"/>
      <c r="L1428" s="916"/>
      <c r="M1428" s="916"/>
      <c r="N1428" s="916"/>
      <c r="O1428" s="916"/>
      <c r="P1428" s="916"/>
      <c r="Q1428" s="916"/>
      <c r="R1428" s="917"/>
      <c r="S1428" s="890"/>
      <c r="T1428" s="720"/>
      <c r="U1428" s="720"/>
      <c r="V1428" s="720"/>
      <c r="W1428" s="720"/>
      <c r="X1428" s="891"/>
      <c r="Y1428" s="890"/>
      <c r="Z1428" s="720"/>
      <c r="AA1428" s="720"/>
      <c r="AB1428" s="720"/>
      <c r="AC1428" s="720"/>
      <c r="AD1428" s="891"/>
      <c r="AE1428" s="164"/>
      <c r="AF1428" s="164"/>
      <c r="AG1428" s="199">
        <f t="shared" si="239"/>
        <v>1</v>
      </c>
      <c r="AH1428" s="298">
        <f t="shared" si="240"/>
        <v>0</v>
      </c>
      <c r="AI1428" s="402">
        <f t="shared" si="241"/>
        <v>1</v>
      </c>
      <c r="AJ1428" s="370" t="str">
        <f>IF(AI1428=0,"",
IF(SUM($AI$1404:AI1428)=1,AK1428,
IF($AN$1389&gt;SUM($AI$1404:AI1428),_xlfn.CONCAT(", ",AK1428),
IF($AN$1389=SUM($AI$1404:AI1428),_xlfn.CONCAT(" y ",AK1428)))))</f>
        <v>, 25</v>
      </c>
      <c r="AK1428" s="156" t="s">
        <v>5119</v>
      </c>
    </row>
    <row r="1429" spans="1:37" ht="15" customHeight="1">
      <c r="A1429" s="57"/>
      <c r="B1429" s="26"/>
      <c r="C1429" s="165" t="s">
        <v>5042</v>
      </c>
      <c r="D1429" s="915" t="str">
        <f t="shared" si="238"/>
        <v>INSTITUTO TECNOLOGICO SUPERIOR DE SAN ANDRES TUXTLA</v>
      </c>
      <c r="E1429" s="916"/>
      <c r="F1429" s="916"/>
      <c r="G1429" s="916"/>
      <c r="H1429" s="916"/>
      <c r="I1429" s="916"/>
      <c r="J1429" s="916"/>
      <c r="K1429" s="916"/>
      <c r="L1429" s="916"/>
      <c r="M1429" s="916"/>
      <c r="N1429" s="916"/>
      <c r="O1429" s="916"/>
      <c r="P1429" s="916"/>
      <c r="Q1429" s="916"/>
      <c r="R1429" s="917"/>
      <c r="S1429" s="890"/>
      <c r="T1429" s="720"/>
      <c r="U1429" s="720"/>
      <c r="V1429" s="720"/>
      <c r="W1429" s="720"/>
      <c r="X1429" s="891"/>
      <c r="Y1429" s="890"/>
      <c r="Z1429" s="720"/>
      <c r="AA1429" s="720"/>
      <c r="AB1429" s="720"/>
      <c r="AC1429" s="720"/>
      <c r="AD1429" s="891"/>
      <c r="AE1429" s="164"/>
      <c r="AF1429" s="164"/>
      <c r="AG1429" s="199">
        <f t="shared" si="239"/>
        <v>1</v>
      </c>
      <c r="AH1429" s="298">
        <f t="shared" si="240"/>
        <v>0</v>
      </c>
      <c r="AI1429" s="402">
        <f t="shared" si="241"/>
        <v>1</v>
      </c>
      <c r="AJ1429" s="370" t="str">
        <f>IF(AI1429=0,"",
IF(SUM($AI$1404:AI1429)=1,AK1429,
IF($AN$1389&gt;SUM($AI$1404:AI1429),_xlfn.CONCAT(", ",AK1429),
IF($AN$1389=SUM($AI$1404:AI1429),_xlfn.CONCAT(" y ",AK1429)))))</f>
        <v>, 26</v>
      </c>
      <c r="AK1429" s="156" t="s">
        <v>5120</v>
      </c>
    </row>
    <row r="1430" spans="1:37" ht="15" customHeight="1">
      <c r="A1430" s="57"/>
      <c r="B1430" s="26"/>
      <c r="C1430" s="165" t="s">
        <v>5043</v>
      </c>
      <c r="D1430" s="915" t="str">
        <f t="shared" si="238"/>
        <v>INSTITUTO TECNOLOGICO SUPERIOR DE TANTOYUCA</v>
      </c>
      <c r="E1430" s="916"/>
      <c r="F1430" s="916"/>
      <c r="G1430" s="916"/>
      <c r="H1430" s="916"/>
      <c r="I1430" s="916"/>
      <c r="J1430" s="916"/>
      <c r="K1430" s="916"/>
      <c r="L1430" s="916"/>
      <c r="M1430" s="916"/>
      <c r="N1430" s="916"/>
      <c r="O1430" s="916"/>
      <c r="P1430" s="916"/>
      <c r="Q1430" s="916"/>
      <c r="R1430" s="917"/>
      <c r="S1430" s="890"/>
      <c r="T1430" s="720"/>
      <c r="U1430" s="720"/>
      <c r="V1430" s="720"/>
      <c r="W1430" s="720"/>
      <c r="X1430" s="891"/>
      <c r="Y1430" s="890"/>
      <c r="Z1430" s="720"/>
      <c r="AA1430" s="720"/>
      <c r="AB1430" s="720"/>
      <c r="AC1430" s="720"/>
      <c r="AD1430" s="891"/>
      <c r="AE1430" s="164"/>
      <c r="AF1430" s="164"/>
      <c r="AG1430" s="199">
        <f t="shared" si="239"/>
        <v>1</v>
      </c>
      <c r="AH1430" s="298">
        <f t="shared" si="240"/>
        <v>0</v>
      </c>
      <c r="AI1430" s="402">
        <f t="shared" si="241"/>
        <v>1</v>
      </c>
      <c r="AJ1430" s="370" t="str">
        <f>IF(AI1430=0,"",
IF(SUM($AI$1404:AI1430)=1,AK1430,
IF($AN$1389&gt;SUM($AI$1404:AI1430),_xlfn.CONCAT(", ",AK1430),
IF($AN$1389=SUM($AI$1404:AI1430),_xlfn.CONCAT(" y ",AK1430)))))</f>
        <v>, 27</v>
      </c>
      <c r="AK1430" s="156" t="s">
        <v>5121</v>
      </c>
    </row>
    <row r="1431" spans="1:37" ht="15" customHeight="1">
      <c r="A1431" s="57"/>
      <c r="B1431" s="26"/>
      <c r="C1431" s="165" t="s">
        <v>5044</v>
      </c>
      <c r="D1431" s="915" t="str">
        <f t="shared" si="238"/>
        <v>INSTITUTO TECNOLOGICO SUPERIOR DE COSAMALOAPAN</v>
      </c>
      <c r="E1431" s="916"/>
      <c r="F1431" s="916"/>
      <c r="G1431" s="916"/>
      <c r="H1431" s="916"/>
      <c r="I1431" s="916"/>
      <c r="J1431" s="916"/>
      <c r="K1431" s="916"/>
      <c r="L1431" s="916"/>
      <c r="M1431" s="916"/>
      <c r="N1431" s="916"/>
      <c r="O1431" s="916"/>
      <c r="P1431" s="916"/>
      <c r="Q1431" s="916"/>
      <c r="R1431" s="917"/>
      <c r="S1431" s="890"/>
      <c r="T1431" s="720"/>
      <c r="U1431" s="720"/>
      <c r="V1431" s="720"/>
      <c r="W1431" s="720"/>
      <c r="X1431" s="891"/>
      <c r="Y1431" s="890"/>
      <c r="Z1431" s="720"/>
      <c r="AA1431" s="720"/>
      <c r="AB1431" s="720"/>
      <c r="AC1431" s="720"/>
      <c r="AD1431" s="891"/>
      <c r="AE1431" s="164"/>
      <c r="AF1431" s="164"/>
      <c r="AG1431" s="199">
        <f t="shared" si="239"/>
        <v>1</v>
      </c>
      <c r="AH1431" s="298">
        <f t="shared" si="240"/>
        <v>0</v>
      </c>
      <c r="AI1431" s="402">
        <f t="shared" si="241"/>
        <v>1</v>
      </c>
      <c r="AJ1431" s="370" t="str">
        <f>IF(AI1431=0,"",
IF(SUM($AI$1404:AI1431)=1,AK1431,
IF($AN$1389&gt;SUM($AI$1404:AI1431),_xlfn.CONCAT(", ",AK1431),
IF($AN$1389=SUM($AI$1404:AI1431),_xlfn.CONCAT(" y ",AK1431)))))</f>
        <v>, 28</v>
      </c>
      <c r="AK1431" s="156" t="s">
        <v>5122</v>
      </c>
    </row>
    <row r="1432" spans="1:37" ht="15" customHeight="1">
      <c r="A1432" s="57"/>
      <c r="B1432" s="26"/>
      <c r="C1432" s="165" t="s">
        <v>5045</v>
      </c>
      <c r="D1432" s="915" t="str">
        <f t="shared" si="238"/>
        <v>INSTITUTO TECNOLOGICO SUPERIOR DE PANUCO</v>
      </c>
      <c r="E1432" s="916"/>
      <c r="F1432" s="916"/>
      <c r="G1432" s="916"/>
      <c r="H1432" s="916"/>
      <c r="I1432" s="916"/>
      <c r="J1432" s="916"/>
      <c r="K1432" s="916"/>
      <c r="L1432" s="916"/>
      <c r="M1432" s="916"/>
      <c r="N1432" s="916"/>
      <c r="O1432" s="916"/>
      <c r="P1432" s="916"/>
      <c r="Q1432" s="916"/>
      <c r="R1432" s="917"/>
      <c r="S1432" s="890"/>
      <c r="T1432" s="720"/>
      <c r="U1432" s="720"/>
      <c r="V1432" s="720"/>
      <c r="W1432" s="720"/>
      <c r="X1432" s="891"/>
      <c r="Y1432" s="890"/>
      <c r="Z1432" s="720"/>
      <c r="AA1432" s="720"/>
      <c r="AB1432" s="720"/>
      <c r="AC1432" s="720"/>
      <c r="AD1432" s="891"/>
      <c r="AE1432" s="164"/>
      <c r="AF1432" s="164"/>
      <c r="AG1432" s="199">
        <f t="shared" si="239"/>
        <v>1</v>
      </c>
      <c r="AH1432" s="298">
        <f t="shared" si="240"/>
        <v>0</v>
      </c>
      <c r="AI1432" s="402">
        <f t="shared" si="241"/>
        <v>1</v>
      </c>
      <c r="AJ1432" s="370" t="str">
        <f>IF(AI1432=0,"",
IF(SUM($AI$1404:AI1432)=1,AK1432,
IF($AN$1389&gt;SUM($AI$1404:AI1432),_xlfn.CONCAT(", ",AK1432),
IF($AN$1389=SUM($AI$1404:AI1432),_xlfn.CONCAT(" y ",AK1432)))))</f>
        <v>, 29</v>
      </c>
      <c r="AK1432" s="156" t="s">
        <v>5123</v>
      </c>
    </row>
    <row r="1433" spans="1:37" ht="15" customHeight="1">
      <c r="A1433" s="57"/>
      <c r="B1433" s="26"/>
      <c r="C1433" s="165" t="s">
        <v>5046</v>
      </c>
      <c r="D1433" s="915" t="str">
        <f t="shared" si="238"/>
        <v>INSTITUTO TECNOLOGICO SUPERIOR DE POZA RICA</v>
      </c>
      <c r="E1433" s="916"/>
      <c r="F1433" s="916"/>
      <c r="G1433" s="916"/>
      <c r="H1433" s="916"/>
      <c r="I1433" s="916"/>
      <c r="J1433" s="916"/>
      <c r="K1433" s="916"/>
      <c r="L1433" s="916"/>
      <c r="M1433" s="916"/>
      <c r="N1433" s="916"/>
      <c r="O1433" s="916"/>
      <c r="P1433" s="916"/>
      <c r="Q1433" s="916"/>
      <c r="R1433" s="917"/>
      <c r="S1433" s="890"/>
      <c r="T1433" s="720"/>
      <c r="U1433" s="720"/>
      <c r="V1433" s="720"/>
      <c r="W1433" s="720"/>
      <c r="X1433" s="891"/>
      <c r="Y1433" s="890"/>
      <c r="Z1433" s="720"/>
      <c r="AA1433" s="720"/>
      <c r="AB1433" s="720"/>
      <c r="AC1433" s="720"/>
      <c r="AD1433" s="891"/>
      <c r="AE1433" s="164"/>
      <c r="AF1433" s="164"/>
      <c r="AG1433" s="199">
        <f t="shared" si="239"/>
        <v>1</v>
      </c>
      <c r="AH1433" s="298">
        <f t="shared" si="240"/>
        <v>0</v>
      </c>
      <c r="AI1433" s="402">
        <f t="shared" si="241"/>
        <v>1</v>
      </c>
      <c r="AJ1433" s="370" t="str">
        <f>IF(AI1433=0,"",
IF(SUM($AI$1404:AI1433)=1,AK1433,
IF($AN$1389&gt;SUM($AI$1404:AI1433),_xlfn.CONCAT(", ",AK1433),
IF($AN$1389=SUM($AI$1404:AI1433),_xlfn.CONCAT(" y ",AK1433)))))</f>
        <v>, 30</v>
      </c>
      <c r="AK1433" s="156" t="s">
        <v>5124</v>
      </c>
    </row>
    <row r="1434" spans="1:37" ht="15" customHeight="1">
      <c r="A1434" s="57"/>
      <c r="B1434" s="26"/>
      <c r="C1434" s="165" t="s">
        <v>5047</v>
      </c>
      <c r="D1434" s="915" t="str">
        <f t="shared" si="238"/>
        <v>INSTITUTO TECNOLOGICO SUPERIOR DE XALAPA</v>
      </c>
      <c r="E1434" s="916"/>
      <c r="F1434" s="916"/>
      <c r="G1434" s="916"/>
      <c r="H1434" s="916"/>
      <c r="I1434" s="916"/>
      <c r="J1434" s="916"/>
      <c r="K1434" s="916"/>
      <c r="L1434" s="916"/>
      <c r="M1434" s="916"/>
      <c r="N1434" s="916"/>
      <c r="O1434" s="916"/>
      <c r="P1434" s="916"/>
      <c r="Q1434" s="916"/>
      <c r="R1434" s="917"/>
      <c r="S1434" s="890"/>
      <c r="T1434" s="720"/>
      <c r="U1434" s="720"/>
      <c r="V1434" s="720"/>
      <c r="W1434" s="720"/>
      <c r="X1434" s="891"/>
      <c r="Y1434" s="890"/>
      <c r="Z1434" s="720"/>
      <c r="AA1434" s="720"/>
      <c r="AB1434" s="720"/>
      <c r="AC1434" s="720"/>
      <c r="AD1434" s="891"/>
      <c r="AE1434" s="164"/>
      <c r="AF1434" s="164"/>
      <c r="AG1434" s="199">
        <f t="shared" si="239"/>
        <v>1</v>
      </c>
      <c r="AH1434" s="298">
        <f t="shared" si="240"/>
        <v>0</v>
      </c>
      <c r="AI1434" s="402">
        <f t="shared" si="241"/>
        <v>1</v>
      </c>
      <c r="AJ1434" s="370" t="str">
        <f>IF(AI1434=0,"",
IF(SUM($AI$1404:AI1434)=1,AK1434,
IF($AN$1389&gt;SUM($AI$1404:AI1434),_xlfn.CONCAT(", ",AK1434),
IF($AN$1389=SUM($AI$1404:AI1434),_xlfn.CONCAT(" y ",AK1434)))))</f>
        <v>, 31</v>
      </c>
      <c r="AK1434" s="156" t="s">
        <v>5125</v>
      </c>
    </row>
    <row r="1435" spans="1:37" ht="15" customHeight="1">
      <c r="A1435" s="57"/>
      <c r="B1435" s="26"/>
      <c r="C1435" s="165" t="s">
        <v>5048</v>
      </c>
      <c r="D1435" s="915" t="str">
        <f t="shared" si="238"/>
        <v>INSTITUTO TECNOLOGICO SUPERIOR DE COATZACOALCOS</v>
      </c>
      <c r="E1435" s="916"/>
      <c r="F1435" s="916"/>
      <c r="G1435" s="916"/>
      <c r="H1435" s="916"/>
      <c r="I1435" s="916"/>
      <c r="J1435" s="916"/>
      <c r="K1435" s="916"/>
      <c r="L1435" s="916"/>
      <c r="M1435" s="916"/>
      <c r="N1435" s="916"/>
      <c r="O1435" s="916"/>
      <c r="P1435" s="916"/>
      <c r="Q1435" s="916"/>
      <c r="R1435" s="917"/>
      <c r="S1435" s="890"/>
      <c r="T1435" s="720"/>
      <c r="U1435" s="720"/>
      <c r="V1435" s="720"/>
      <c r="W1435" s="720"/>
      <c r="X1435" s="891"/>
      <c r="Y1435" s="890"/>
      <c r="Z1435" s="720"/>
      <c r="AA1435" s="720"/>
      <c r="AB1435" s="720"/>
      <c r="AC1435" s="720"/>
      <c r="AD1435" s="891"/>
      <c r="AE1435" s="164"/>
      <c r="AF1435" s="164"/>
      <c r="AG1435" s="199">
        <f t="shared" si="239"/>
        <v>1</v>
      </c>
      <c r="AH1435" s="298">
        <f t="shared" si="240"/>
        <v>0</v>
      </c>
      <c r="AI1435" s="402">
        <f t="shared" si="241"/>
        <v>1</v>
      </c>
      <c r="AJ1435" s="370" t="str">
        <f>IF(AI1435=0,"",
IF(SUM($AI$1404:AI1435)=1,AK1435,
IF($AN$1389&gt;SUM($AI$1404:AI1435),_xlfn.CONCAT(", ",AK1435),
IF($AN$1389=SUM($AI$1404:AI1435),_xlfn.CONCAT(" y ",AK1435)))))</f>
        <v>, 32</v>
      </c>
      <c r="AK1435" s="156" t="s">
        <v>5126</v>
      </c>
    </row>
    <row r="1436" spans="1:37" ht="15" customHeight="1">
      <c r="A1436" s="57"/>
      <c r="B1436" s="26"/>
      <c r="C1436" s="165" t="s">
        <v>5049</v>
      </c>
      <c r="D1436" s="915" t="str">
        <f t="shared" si="238"/>
        <v>INSTITUTO TECNOLOGICO SUPERIOR DE TIERRA BLANCA</v>
      </c>
      <c r="E1436" s="916"/>
      <c r="F1436" s="916"/>
      <c r="G1436" s="916"/>
      <c r="H1436" s="916"/>
      <c r="I1436" s="916"/>
      <c r="J1436" s="916"/>
      <c r="K1436" s="916"/>
      <c r="L1436" s="916"/>
      <c r="M1436" s="916"/>
      <c r="N1436" s="916"/>
      <c r="O1436" s="916"/>
      <c r="P1436" s="916"/>
      <c r="Q1436" s="916"/>
      <c r="R1436" s="917"/>
      <c r="S1436" s="890"/>
      <c r="T1436" s="720"/>
      <c r="U1436" s="720"/>
      <c r="V1436" s="720"/>
      <c r="W1436" s="720"/>
      <c r="X1436" s="891"/>
      <c r="Y1436" s="890"/>
      <c r="Z1436" s="720"/>
      <c r="AA1436" s="720"/>
      <c r="AB1436" s="720"/>
      <c r="AC1436" s="720"/>
      <c r="AD1436" s="891"/>
      <c r="AE1436" s="164"/>
      <c r="AF1436" s="164"/>
      <c r="AG1436" s="199">
        <f t="shared" si="239"/>
        <v>1</v>
      </c>
      <c r="AH1436" s="298">
        <f t="shared" si="240"/>
        <v>0</v>
      </c>
      <c r="AI1436" s="402">
        <f t="shared" si="241"/>
        <v>1</v>
      </c>
      <c r="AJ1436" s="370" t="str">
        <f>IF(AI1436=0,"",
IF(SUM($AI$1404:AI1436)=1,AK1436,
IF($AN$1389&gt;SUM($AI$1404:AI1436),_xlfn.CONCAT(", ",AK1436),
IF($AN$1389=SUM($AI$1404:AI1436),_xlfn.CONCAT(" y ",AK1436)))))</f>
        <v>, 33</v>
      </c>
      <c r="AK1436" s="156" t="s">
        <v>5127</v>
      </c>
    </row>
    <row r="1437" spans="1:37" ht="15" customHeight="1">
      <c r="A1437" s="57"/>
      <c r="B1437" s="26"/>
      <c r="C1437" s="165" t="s">
        <v>5050</v>
      </c>
      <c r="D1437" s="915" t="str">
        <f t="shared" si="238"/>
        <v>INSTITUTO TECNOLOGICO SUPERIOR DE ALAMO</v>
      </c>
      <c r="E1437" s="916"/>
      <c r="F1437" s="916"/>
      <c r="G1437" s="916"/>
      <c r="H1437" s="916"/>
      <c r="I1437" s="916"/>
      <c r="J1437" s="916"/>
      <c r="K1437" s="916"/>
      <c r="L1437" s="916"/>
      <c r="M1437" s="916"/>
      <c r="N1437" s="916"/>
      <c r="O1437" s="916"/>
      <c r="P1437" s="916"/>
      <c r="Q1437" s="916"/>
      <c r="R1437" s="917"/>
      <c r="S1437" s="890"/>
      <c r="T1437" s="720"/>
      <c r="U1437" s="720"/>
      <c r="V1437" s="720"/>
      <c r="W1437" s="720"/>
      <c r="X1437" s="891"/>
      <c r="Y1437" s="890"/>
      <c r="Z1437" s="720"/>
      <c r="AA1437" s="720"/>
      <c r="AB1437" s="720"/>
      <c r="AC1437" s="720"/>
      <c r="AD1437" s="891"/>
      <c r="AE1437" s="164"/>
      <c r="AF1437" s="164"/>
      <c r="AG1437" s="199">
        <f t="shared" si="239"/>
        <v>1</v>
      </c>
      <c r="AH1437" s="298">
        <f t="shared" si="240"/>
        <v>0</v>
      </c>
      <c r="AI1437" s="402">
        <f t="shared" si="241"/>
        <v>1</v>
      </c>
      <c r="AJ1437" s="370" t="str">
        <f>IF(AI1437=0,"",
IF(SUM($AI$1404:AI1437)=1,AK1437,
IF($AN$1389&gt;SUM($AI$1404:AI1437),_xlfn.CONCAT(", ",AK1437),
IF($AN$1389=SUM($AI$1404:AI1437),_xlfn.CONCAT(" y ",AK1437)))))</f>
        <v>, 34</v>
      </c>
      <c r="AK1437" s="156" t="s">
        <v>5128</v>
      </c>
    </row>
    <row r="1438" spans="1:37" ht="15" customHeight="1">
      <c r="A1438" s="57"/>
      <c r="B1438" s="26"/>
      <c r="C1438" s="165" t="s">
        <v>5051</v>
      </c>
      <c r="D1438" s="915" t="str">
        <f t="shared" si="238"/>
        <v>INSTITUTO TECNOLOGICO SUPERIOR DE ACAYUCAN</v>
      </c>
      <c r="E1438" s="916"/>
      <c r="F1438" s="916"/>
      <c r="G1438" s="916"/>
      <c r="H1438" s="916"/>
      <c r="I1438" s="916"/>
      <c r="J1438" s="916"/>
      <c r="K1438" s="916"/>
      <c r="L1438" s="916"/>
      <c r="M1438" s="916"/>
      <c r="N1438" s="916"/>
      <c r="O1438" s="916"/>
      <c r="P1438" s="916"/>
      <c r="Q1438" s="916"/>
      <c r="R1438" s="917"/>
      <c r="S1438" s="890"/>
      <c r="T1438" s="720"/>
      <c r="U1438" s="720"/>
      <c r="V1438" s="720"/>
      <c r="W1438" s="720"/>
      <c r="X1438" s="891"/>
      <c r="Y1438" s="890"/>
      <c r="Z1438" s="720"/>
      <c r="AA1438" s="720"/>
      <c r="AB1438" s="720"/>
      <c r="AC1438" s="720"/>
      <c r="AD1438" s="891"/>
      <c r="AE1438" s="164"/>
      <c r="AF1438" s="164"/>
      <c r="AG1438" s="199">
        <f t="shared" si="239"/>
        <v>1</v>
      </c>
      <c r="AH1438" s="298">
        <f t="shared" si="240"/>
        <v>0</v>
      </c>
      <c r="AI1438" s="402">
        <f t="shared" si="241"/>
        <v>1</v>
      </c>
      <c r="AJ1438" s="370" t="str">
        <f>IF(AI1438=0,"",
IF(SUM($AI$1404:AI1438)=1,AK1438,
IF($AN$1389&gt;SUM($AI$1404:AI1438),_xlfn.CONCAT(", ",AK1438),
IF($AN$1389=SUM($AI$1404:AI1438),_xlfn.CONCAT(" y ",AK1438)))))</f>
        <v>, 35</v>
      </c>
      <c r="AK1438" s="156" t="s">
        <v>5129</v>
      </c>
    </row>
    <row r="1439" spans="1:37" ht="15" customHeight="1">
      <c r="A1439" s="57"/>
      <c r="B1439" s="26"/>
      <c r="C1439" s="165" t="s">
        <v>5130</v>
      </c>
      <c r="D1439" s="915" t="str">
        <f t="shared" si="238"/>
        <v>INSTITUTO TECNOLOGICO SUPERIOR DE LAS CHOAPAS</v>
      </c>
      <c r="E1439" s="916"/>
      <c r="F1439" s="916"/>
      <c r="G1439" s="916"/>
      <c r="H1439" s="916"/>
      <c r="I1439" s="916"/>
      <c r="J1439" s="916"/>
      <c r="K1439" s="916"/>
      <c r="L1439" s="916"/>
      <c r="M1439" s="916"/>
      <c r="N1439" s="916"/>
      <c r="O1439" s="916"/>
      <c r="P1439" s="916"/>
      <c r="Q1439" s="916"/>
      <c r="R1439" s="917"/>
      <c r="S1439" s="890"/>
      <c r="T1439" s="720"/>
      <c r="U1439" s="720"/>
      <c r="V1439" s="720"/>
      <c r="W1439" s="720"/>
      <c r="X1439" s="891"/>
      <c r="Y1439" s="890"/>
      <c r="Z1439" s="720"/>
      <c r="AA1439" s="720"/>
      <c r="AB1439" s="720"/>
      <c r="AC1439" s="720"/>
      <c r="AD1439" s="891"/>
      <c r="AE1439" s="164"/>
      <c r="AF1439" s="164"/>
      <c r="AG1439" s="199">
        <f t="shared" si="239"/>
        <v>1</v>
      </c>
      <c r="AH1439" s="298">
        <f t="shared" si="240"/>
        <v>0</v>
      </c>
      <c r="AI1439" s="402">
        <f t="shared" si="241"/>
        <v>1</v>
      </c>
      <c r="AJ1439" s="370" t="str">
        <f>IF(AI1439=0,"",
IF(SUM($AI$1404:AI1439)=1,AK1439,
IF($AN$1389&gt;SUM($AI$1404:AI1439),_xlfn.CONCAT(", ",AK1439),
IF($AN$1389=SUM($AI$1404:AI1439),_xlfn.CONCAT(" y ",AK1439)))))</f>
        <v>, 36</v>
      </c>
      <c r="AK1439" s="156" t="s">
        <v>5131</v>
      </c>
    </row>
    <row r="1440" spans="1:37" ht="15" customHeight="1">
      <c r="A1440" s="57"/>
      <c r="B1440" s="26"/>
      <c r="C1440" s="165" t="s">
        <v>5132</v>
      </c>
      <c r="D1440" s="915" t="str">
        <f t="shared" si="238"/>
        <v>INSTITUTO TECNOLOGICO SUPERIOR DE HUATUSCO</v>
      </c>
      <c r="E1440" s="916"/>
      <c r="F1440" s="916"/>
      <c r="G1440" s="916"/>
      <c r="H1440" s="916"/>
      <c r="I1440" s="916"/>
      <c r="J1440" s="916"/>
      <c r="K1440" s="916"/>
      <c r="L1440" s="916"/>
      <c r="M1440" s="916"/>
      <c r="N1440" s="916"/>
      <c r="O1440" s="916"/>
      <c r="P1440" s="916"/>
      <c r="Q1440" s="916"/>
      <c r="R1440" s="917"/>
      <c r="S1440" s="890"/>
      <c r="T1440" s="720"/>
      <c r="U1440" s="720"/>
      <c r="V1440" s="720"/>
      <c r="W1440" s="720"/>
      <c r="X1440" s="891"/>
      <c r="Y1440" s="890"/>
      <c r="Z1440" s="720"/>
      <c r="AA1440" s="720"/>
      <c r="AB1440" s="720"/>
      <c r="AC1440" s="720"/>
      <c r="AD1440" s="891"/>
      <c r="AE1440" s="164"/>
      <c r="AF1440" s="164"/>
      <c r="AG1440" s="199">
        <f t="shared" si="239"/>
        <v>1</v>
      </c>
      <c r="AH1440" s="298">
        <f t="shared" si="240"/>
        <v>0</v>
      </c>
      <c r="AI1440" s="402">
        <f t="shared" si="241"/>
        <v>1</v>
      </c>
      <c r="AJ1440" s="370" t="str">
        <f>IF(AI1440=0,"",
IF(SUM($AI$1404:AI1440)=1,AK1440,
IF($AN$1389&gt;SUM($AI$1404:AI1440),_xlfn.CONCAT(", ",AK1440),
IF($AN$1389=SUM($AI$1404:AI1440),_xlfn.CONCAT(" y ",AK1440)))))</f>
        <v>, 37</v>
      </c>
      <c r="AK1440" s="156" t="s">
        <v>5133</v>
      </c>
    </row>
    <row r="1441" spans="1:37" ht="15" customHeight="1">
      <c r="A1441" s="57"/>
      <c r="B1441" s="26"/>
      <c r="C1441" s="165" t="s">
        <v>5134</v>
      </c>
      <c r="D1441" s="915" t="str">
        <f t="shared" si="238"/>
        <v>INSTITUTO TECNOLOGICO SUPERIOR DE ALVARADO</v>
      </c>
      <c r="E1441" s="916"/>
      <c r="F1441" s="916"/>
      <c r="G1441" s="916"/>
      <c r="H1441" s="916"/>
      <c r="I1441" s="916"/>
      <c r="J1441" s="916"/>
      <c r="K1441" s="916"/>
      <c r="L1441" s="916"/>
      <c r="M1441" s="916"/>
      <c r="N1441" s="916"/>
      <c r="O1441" s="916"/>
      <c r="P1441" s="916"/>
      <c r="Q1441" s="916"/>
      <c r="R1441" s="917"/>
      <c r="S1441" s="890"/>
      <c r="T1441" s="720"/>
      <c r="U1441" s="720"/>
      <c r="V1441" s="720"/>
      <c r="W1441" s="720"/>
      <c r="X1441" s="891"/>
      <c r="Y1441" s="890"/>
      <c r="Z1441" s="720"/>
      <c r="AA1441" s="720"/>
      <c r="AB1441" s="720"/>
      <c r="AC1441" s="720"/>
      <c r="AD1441" s="891"/>
      <c r="AE1441" s="164"/>
      <c r="AF1441" s="164"/>
      <c r="AG1441" s="199">
        <f t="shared" si="239"/>
        <v>1</v>
      </c>
      <c r="AH1441" s="298">
        <f t="shared" si="240"/>
        <v>0</v>
      </c>
      <c r="AI1441" s="402">
        <f t="shared" si="241"/>
        <v>1</v>
      </c>
      <c r="AJ1441" s="370" t="str">
        <f>IF(AI1441=0,"",
IF(SUM($AI$1404:AI1441)=1,AK1441,
IF($AN$1389&gt;SUM($AI$1404:AI1441),_xlfn.CONCAT(", ",AK1441),
IF($AN$1389=SUM($AI$1404:AI1441),_xlfn.CONCAT(" y ",AK1441)))))</f>
        <v>, 38</v>
      </c>
      <c r="AK1441" s="156" t="s">
        <v>5135</v>
      </c>
    </row>
    <row r="1442" spans="1:37" ht="15" customHeight="1">
      <c r="A1442" s="57"/>
      <c r="B1442" s="26"/>
      <c r="C1442" s="165" t="s">
        <v>5136</v>
      </c>
      <c r="D1442" s="915" t="str">
        <f t="shared" si="238"/>
        <v>INSTITUTO TECNOLOGICO SUPERIOR DE PEROTE</v>
      </c>
      <c r="E1442" s="916"/>
      <c r="F1442" s="916"/>
      <c r="G1442" s="916"/>
      <c r="H1442" s="916"/>
      <c r="I1442" s="916"/>
      <c r="J1442" s="916"/>
      <c r="K1442" s="916"/>
      <c r="L1442" s="916"/>
      <c r="M1442" s="916"/>
      <c r="N1442" s="916"/>
      <c r="O1442" s="916"/>
      <c r="P1442" s="916"/>
      <c r="Q1442" s="916"/>
      <c r="R1442" s="917"/>
      <c r="S1442" s="890"/>
      <c r="T1442" s="720"/>
      <c r="U1442" s="720"/>
      <c r="V1442" s="720"/>
      <c r="W1442" s="720"/>
      <c r="X1442" s="891"/>
      <c r="Y1442" s="890"/>
      <c r="Z1442" s="720"/>
      <c r="AA1442" s="720"/>
      <c r="AB1442" s="720"/>
      <c r="AC1442" s="720"/>
      <c r="AD1442" s="891"/>
      <c r="AE1442" s="164"/>
      <c r="AF1442" s="164"/>
      <c r="AG1442" s="199">
        <f t="shared" si="239"/>
        <v>1</v>
      </c>
      <c r="AH1442" s="298">
        <f t="shared" si="240"/>
        <v>0</v>
      </c>
      <c r="AI1442" s="402">
        <f t="shared" si="241"/>
        <v>1</v>
      </c>
      <c r="AJ1442" s="370" t="str">
        <f>IF(AI1442=0,"",
IF(SUM($AI$1404:AI1442)=1,AK1442,
IF($AN$1389&gt;SUM($AI$1404:AI1442),_xlfn.CONCAT(", ",AK1442),
IF($AN$1389=SUM($AI$1404:AI1442),_xlfn.CONCAT(" y ",AK1442)))))</f>
        <v>, 39</v>
      </c>
      <c r="AK1442" s="156" t="s">
        <v>5137</v>
      </c>
    </row>
    <row r="1443" spans="1:37" ht="15" customHeight="1">
      <c r="A1443" s="57"/>
      <c r="B1443" s="26"/>
      <c r="C1443" s="165" t="s">
        <v>5138</v>
      </c>
      <c r="D1443" s="915" t="str">
        <f t="shared" si="238"/>
        <v>INSTITUTO TECNOLOGICO SUPERIOR DE ZONGOLICA</v>
      </c>
      <c r="E1443" s="916"/>
      <c r="F1443" s="916"/>
      <c r="G1443" s="916"/>
      <c r="H1443" s="916"/>
      <c r="I1443" s="916"/>
      <c r="J1443" s="916"/>
      <c r="K1443" s="916"/>
      <c r="L1443" s="916"/>
      <c r="M1443" s="916"/>
      <c r="N1443" s="916"/>
      <c r="O1443" s="916"/>
      <c r="P1443" s="916"/>
      <c r="Q1443" s="916"/>
      <c r="R1443" s="917"/>
      <c r="S1443" s="890"/>
      <c r="T1443" s="720"/>
      <c r="U1443" s="720"/>
      <c r="V1443" s="720"/>
      <c r="W1443" s="720"/>
      <c r="X1443" s="891"/>
      <c r="Y1443" s="890"/>
      <c r="Z1443" s="720"/>
      <c r="AA1443" s="720"/>
      <c r="AB1443" s="720"/>
      <c r="AC1443" s="720"/>
      <c r="AD1443" s="891"/>
      <c r="AE1443" s="164"/>
      <c r="AF1443" s="164"/>
      <c r="AG1443" s="199">
        <f t="shared" si="239"/>
        <v>1</v>
      </c>
      <c r="AH1443" s="298">
        <f t="shared" si="240"/>
        <v>0</v>
      </c>
      <c r="AI1443" s="402">
        <f t="shared" si="241"/>
        <v>1</v>
      </c>
      <c r="AJ1443" s="370" t="str">
        <f>IF(AI1443=0,"",
IF(SUM($AI$1404:AI1443)=1,AK1443,
IF($AN$1389&gt;SUM($AI$1404:AI1443),_xlfn.CONCAT(", ",AK1443),
IF($AN$1389=SUM($AI$1404:AI1443),_xlfn.CONCAT(" y ",AK1443)))))</f>
        <v>, 40</v>
      </c>
      <c r="AK1443" s="156" t="s">
        <v>5139</v>
      </c>
    </row>
    <row r="1444" spans="1:37" ht="15" customHeight="1">
      <c r="A1444" s="57"/>
      <c r="B1444" s="26"/>
      <c r="C1444" s="165" t="s">
        <v>5140</v>
      </c>
      <c r="D1444" s="915" t="str">
        <f t="shared" si="238"/>
        <v>INSTITUTO TECNOLOGICO SUPERIOR DE NARANJOS</v>
      </c>
      <c r="E1444" s="916"/>
      <c r="F1444" s="916"/>
      <c r="G1444" s="916"/>
      <c r="H1444" s="916"/>
      <c r="I1444" s="916"/>
      <c r="J1444" s="916"/>
      <c r="K1444" s="916"/>
      <c r="L1444" s="916"/>
      <c r="M1444" s="916"/>
      <c r="N1444" s="916"/>
      <c r="O1444" s="916"/>
      <c r="P1444" s="916"/>
      <c r="Q1444" s="916"/>
      <c r="R1444" s="917"/>
      <c r="S1444" s="890"/>
      <c r="T1444" s="720"/>
      <c r="U1444" s="720"/>
      <c r="V1444" s="720"/>
      <c r="W1444" s="720"/>
      <c r="X1444" s="891"/>
      <c r="Y1444" s="890"/>
      <c r="Z1444" s="720"/>
      <c r="AA1444" s="720"/>
      <c r="AB1444" s="720"/>
      <c r="AC1444" s="720"/>
      <c r="AD1444" s="891"/>
      <c r="AE1444" s="164"/>
      <c r="AF1444" s="164"/>
      <c r="AG1444" s="199">
        <f t="shared" si="239"/>
        <v>1</v>
      </c>
      <c r="AH1444" s="298">
        <f t="shared" si="240"/>
        <v>0</v>
      </c>
      <c r="AI1444" s="402">
        <f t="shared" si="241"/>
        <v>1</v>
      </c>
      <c r="AJ1444" s="370" t="str">
        <f>IF(AI1444=0,"",
IF(SUM($AI$1404:AI1444)=1,AK1444,
IF($AN$1389&gt;SUM($AI$1404:AI1444),_xlfn.CONCAT(", ",AK1444),
IF($AN$1389=SUM($AI$1404:AI1444),_xlfn.CONCAT(" y ",AK1444)))))</f>
        <v>, 41</v>
      </c>
      <c r="AK1444" s="156" t="s">
        <v>5141</v>
      </c>
    </row>
    <row r="1445" spans="1:37" ht="15" customHeight="1">
      <c r="A1445" s="57"/>
      <c r="B1445" s="26"/>
      <c r="C1445" s="165" t="s">
        <v>5142</v>
      </c>
      <c r="D1445" s="915" t="str">
        <f t="shared" si="238"/>
        <v>INSTITUTO TECNOLOGICO SUPERIOR DE CHICONTEPEC</v>
      </c>
      <c r="E1445" s="916"/>
      <c r="F1445" s="916"/>
      <c r="G1445" s="916"/>
      <c r="H1445" s="916"/>
      <c r="I1445" s="916"/>
      <c r="J1445" s="916"/>
      <c r="K1445" s="916"/>
      <c r="L1445" s="916"/>
      <c r="M1445" s="916"/>
      <c r="N1445" s="916"/>
      <c r="O1445" s="916"/>
      <c r="P1445" s="916"/>
      <c r="Q1445" s="916"/>
      <c r="R1445" s="917"/>
      <c r="S1445" s="890"/>
      <c r="T1445" s="720"/>
      <c r="U1445" s="720"/>
      <c r="V1445" s="720"/>
      <c r="W1445" s="720"/>
      <c r="X1445" s="891"/>
      <c r="Y1445" s="890"/>
      <c r="Z1445" s="720"/>
      <c r="AA1445" s="720"/>
      <c r="AB1445" s="720"/>
      <c r="AC1445" s="720"/>
      <c r="AD1445" s="891"/>
      <c r="AE1445" s="164"/>
      <c r="AF1445" s="164"/>
      <c r="AG1445" s="199">
        <f t="shared" si="239"/>
        <v>1</v>
      </c>
      <c r="AH1445" s="298">
        <f t="shared" si="240"/>
        <v>0</v>
      </c>
      <c r="AI1445" s="402">
        <f t="shared" si="241"/>
        <v>1</v>
      </c>
      <c r="AJ1445" s="370" t="str">
        <f>IF(AI1445=0,"",
IF(SUM($AI$1404:AI1445)=1,AK1445,
IF($AN$1389&gt;SUM($AI$1404:AI1445),_xlfn.CONCAT(", ",AK1445),
IF($AN$1389=SUM($AI$1404:AI1445),_xlfn.CONCAT(" y ",AK1445)))))</f>
        <v>, 42</v>
      </c>
      <c r="AK1445" s="156" t="s">
        <v>5143</v>
      </c>
    </row>
    <row r="1446" spans="1:37" ht="15" customHeight="1">
      <c r="A1446" s="57"/>
      <c r="B1446" s="26"/>
      <c r="C1446" s="165" t="s">
        <v>5144</v>
      </c>
      <c r="D1446" s="915" t="str">
        <f t="shared" si="238"/>
        <v>INSTITUTO TECNOLOGICO SUPERIOR DE MARTINEZ DE LA TORRE</v>
      </c>
      <c r="E1446" s="916"/>
      <c r="F1446" s="916"/>
      <c r="G1446" s="916"/>
      <c r="H1446" s="916"/>
      <c r="I1446" s="916"/>
      <c r="J1446" s="916"/>
      <c r="K1446" s="916"/>
      <c r="L1446" s="916"/>
      <c r="M1446" s="916"/>
      <c r="N1446" s="916"/>
      <c r="O1446" s="916"/>
      <c r="P1446" s="916"/>
      <c r="Q1446" s="916"/>
      <c r="R1446" s="917"/>
      <c r="S1446" s="890"/>
      <c r="T1446" s="720"/>
      <c r="U1446" s="720"/>
      <c r="V1446" s="720"/>
      <c r="W1446" s="720"/>
      <c r="X1446" s="891"/>
      <c r="Y1446" s="890"/>
      <c r="Z1446" s="720"/>
      <c r="AA1446" s="720"/>
      <c r="AB1446" s="720"/>
      <c r="AC1446" s="720"/>
      <c r="AD1446" s="891"/>
      <c r="AE1446" s="164"/>
      <c r="AF1446" s="164"/>
      <c r="AG1446" s="199">
        <f t="shared" si="239"/>
        <v>1</v>
      </c>
      <c r="AH1446" s="298">
        <f t="shared" si="240"/>
        <v>0</v>
      </c>
      <c r="AI1446" s="402">
        <f t="shared" si="241"/>
        <v>1</v>
      </c>
      <c r="AJ1446" s="370" t="str">
        <f>IF(AI1446=0,"",
IF(SUM($AI$1404:AI1446)=1,AK1446,
IF($AN$1389&gt;SUM($AI$1404:AI1446),_xlfn.CONCAT(", ",AK1446),
IF($AN$1389=SUM($AI$1404:AI1446),_xlfn.CONCAT(" y ",AK1446)))))</f>
        <v>, 43</v>
      </c>
      <c r="AK1446" s="156" t="s">
        <v>5145</v>
      </c>
    </row>
    <row r="1447" spans="1:37" ht="15" customHeight="1">
      <c r="A1447" s="57"/>
      <c r="B1447" s="26"/>
      <c r="C1447" s="165" t="s">
        <v>5146</v>
      </c>
      <c r="D1447" s="915" t="str">
        <f t="shared" si="238"/>
        <v>INSTITUTO TECNOLOGICO SUPERIOR DE JESUS CARRANZA</v>
      </c>
      <c r="E1447" s="916"/>
      <c r="F1447" s="916"/>
      <c r="G1447" s="916"/>
      <c r="H1447" s="916"/>
      <c r="I1447" s="916"/>
      <c r="J1447" s="916"/>
      <c r="K1447" s="916"/>
      <c r="L1447" s="916"/>
      <c r="M1447" s="916"/>
      <c r="N1447" s="916"/>
      <c r="O1447" s="916"/>
      <c r="P1447" s="916"/>
      <c r="Q1447" s="916"/>
      <c r="R1447" s="917"/>
      <c r="S1447" s="890"/>
      <c r="T1447" s="720"/>
      <c r="U1447" s="720"/>
      <c r="V1447" s="720"/>
      <c r="W1447" s="720"/>
      <c r="X1447" s="891"/>
      <c r="Y1447" s="890"/>
      <c r="Z1447" s="720"/>
      <c r="AA1447" s="720"/>
      <c r="AB1447" s="720"/>
      <c r="AC1447" s="720"/>
      <c r="AD1447" s="891"/>
      <c r="AE1447" s="164"/>
      <c r="AF1447" s="164"/>
      <c r="AG1447" s="199">
        <f t="shared" si="239"/>
        <v>1</v>
      </c>
      <c r="AH1447" s="298">
        <f t="shared" si="240"/>
        <v>0</v>
      </c>
      <c r="AI1447" s="402">
        <f t="shared" si="241"/>
        <v>1</v>
      </c>
      <c r="AJ1447" s="370" t="str">
        <f>IF(AI1447=0,"",
IF(SUM($AI$1404:AI1447)=1,AK1447,
IF($AN$1389&gt;SUM($AI$1404:AI1447),_xlfn.CONCAT(", ",AK1447),
IF($AN$1389=SUM($AI$1404:AI1447),_xlfn.CONCAT(" y ",AK1447)))))</f>
        <v>, 44</v>
      </c>
      <c r="AK1447" s="156" t="s">
        <v>5147</v>
      </c>
    </row>
    <row r="1448" spans="1:37" ht="15" customHeight="1">
      <c r="A1448" s="57"/>
      <c r="B1448" s="26"/>
      <c r="C1448" s="165" t="s">
        <v>5148</v>
      </c>
      <c r="D1448" s="915" t="str">
        <f t="shared" si="238"/>
        <v>INSTITUTO TECNOLOGICO SUPERIOR DE RODRIGUEZ CLARA</v>
      </c>
      <c r="E1448" s="916"/>
      <c r="F1448" s="916"/>
      <c r="G1448" s="916"/>
      <c r="H1448" s="916"/>
      <c r="I1448" s="916"/>
      <c r="J1448" s="916"/>
      <c r="K1448" s="916"/>
      <c r="L1448" s="916"/>
      <c r="M1448" s="916"/>
      <c r="N1448" s="916"/>
      <c r="O1448" s="916"/>
      <c r="P1448" s="916"/>
      <c r="Q1448" s="916"/>
      <c r="R1448" s="917"/>
      <c r="S1448" s="890"/>
      <c r="T1448" s="720"/>
      <c r="U1448" s="720"/>
      <c r="V1448" s="720"/>
      <c r="W1448" s="720"/>
      <c r="X1448" s="891"/>
      <c r="Y1448" s="890"/>
      <c r="Z1448" s="720"/>
      <c r="AA1448" s="720"/>
      <c r="AB1448" s="720"/>
      <c r="AC1448" s="720"/>
      <c r="AD1448" s="891"/>
      <c r="AE1448" s="164"/>
      <c r="AF1448" s="164"/>
      <c r="AG1448" s="199">
        <f t="shared" si="239"/>
        <v>1</v>
      </c>
      <c r="AH1448" s="298">
        <f t="shared" si="240"/>
        <v>0</v>
      </c>
      <c r="AI1448" s="402">
        <f t="shared" si="241"/>
        <v>1</v>
      </c>
      <c r="AJ1448" s="370" t="str">
        <f>IF(AI1448=0,"",
IF(SUM($AI$1404:AI1448)=1,AK1448,
IF($AN$1389&gt;SUM($AI$1404:AI1448),_xlfn.CONCAT(", ",AK1448),
IF($AN$1389=SUM($AI$1404:AI1448),_xlfn.CONCAT(" y ",AK1448)))))</f>
        <v>, 45</v>
      </c>
      <c r="AK1448" s="156" t="s">
        <v>5149</v>
      </c>
    </row>
    <row r="1449" spans="1:37" ht="15" customHeight="1">
      <c r="A1449" s="57"/>
      <c r="B1449" s="26"/>
      <c r="C1449" s="165" t="s">
        <v>5150</v>
      </c>
      <c r="D1449" s="915" t="str">
        <f t="shared" si="238"/>
        <v>INSTITUTO VERACRUZANO DE EDUCACION PARA LOS ADULTOS</v>
      </c>
      <c r="E1449" s="916"/>
      <c r="F1449" s="916"/>
      <c r="G1449" s="916"/>
      <c r="H1449" s="916"/>
      <c r="I1449" s="916"/>
      <c r="J1449" s="916"/>
      <c r="K1449" s="916"/>
      <c r="L1449" s="916"/>
      <c r="M1449" s="916"/>
      <c r="N1449" s="916"/>
      <c r="O1449" s="916"/>
      <c r="P1449" s="916"/>
      <c r="Q1449" s="916"/>
      <c r="R1449" s="917"/>
      <c r="S1449" s="890"/>
      <c r="T1449" s="720"/>
      <c r="U1449" s="720"/>
      <c r="V1449" s="720"/>
      <c r="W1449" s="720"/>
      <c r="X1449" s="891"/>
      <c r="Y1449" s="890"/>
      <c r="Z1449" s="720"/>
      <c r="AA1449" s="720"/>
      <c r="AB1449" s="720"/>
      <c r="AC1449" s="720"/>
      <c r="AD1449" s="891"/>
      <c r="AE1449" s="164"/>
      <c r="AF1449" s="164"/>
      <c r="AG1449" s="199">
        <f t="shared" si="239"/>
        <v>1</v>
      </c>
      <c r="AH1449" s="298">
        <f t="shared" si="240"/>
        <v>0</v>
      </c>
      <c r="AI1449" s="402">
        <f t="shared" si="241"/>
        <v>1</v>
      </c>
      <c r="AJ1449" s="370" t="str">
        <f>IF(AI1449=0,"",
IF(SUM($AI$1404:AI1449)=1,AK1449,
IF($AN$1389&gt;SUM($AI$1404:AI1449),_xlfn.CONCAT(", ",AK1449),
IF($AN$1389=SUM($AI$1404:AI1449),_xlfn.CONCAT(" y ",AK1449)))))</f>
        <v>, 46</v>
      </c>
      <c r="AK1449" s="156" t="s">
        <v>5151</v>
      </c>
    </row>
    <row r="1450" spans="1:37" ht="15" customHeight="1">
      <c r="A1450" s="57"/>
      <c r="B1450" s="26"/>
      <c r="C1450" s="165" t="s">
        <v>5152</v>
      </c>
      <c r="D1450" s="915" t="str">
        <f t="shared" si="238"/>
        <v>COLEGIO NACIONAL DE EDUCACION PROFESIONAL TECNICA</v>
      </c>
      <c r="E1450" s="916"/>
      <c r="F1450" s="916"/>
      <c r="G1450" s="916"/>
      <c r="H1450" s="916"/>
      <c r="I1450" s="916"/>
      <c r="J1450" s="916"/>
      <c r="K1450" s="916"/>
      <c r="L1450" s="916"/>
      <c r="M1450" s="916"/>
      <c r="N1450" s="916"/>
      <c r="O1450" s="916"/>
      <c r="P1450" s="916"/>
      <c r="Q1450" s="916"/>
      <c r="R1450" s="917"/>
      <c r="S1450" s="890"/>
      <c r="T1450" s="720"/>
      <c r="U1450" s="720"/>
      <c r="V1450" s="720"/>
      <c r="W1450" s="720"/>
      <c r="X1450" s="891"/>
      <c r="Y1450" s="890"/>
      <c r="Z1450" s="720"/>
      <c r="AA1450" s="720"/>
      <c r="AB1450" s="720"/>
      <c r="AC1450" s="720"/>
      <c r="AD1450" s="891"/>
      <c r="AE1450" s="164"/>
      <c r="AF1450" s="164"/>
      <c r="AG1450" s="199">
        <f t="shared" si="239"/>
        <v>1</v>
      </c>
      <c r="AH1450" s="298">
        <f t="shared" si="240"/>
        <v>0</v>
      </c>
      <c r="AI1450" s="402">
        <f t="shared" si="241"/>
        <v>1</v>
      </c>
      <c r="AJ1450" s="370" t="str">
        <f>IF(AI1450=0,"",
IF(SUM($AI$1404:AI1450)=1,AK1450,
IF($AN$1389&gt;SUM($AI$1404:AI1450),_xlfn.CONCAT(", ",AK1450),
IF($AN$1389=SUM($AI$1404:AI1450),_xlfn.CONCAT(" y ",AK1450)))))</f>
        <v>, 47</v>
      </c>
      <c r="AK1450" s="156" t="s">
        <v>5153</v>
      </c>
    </row>
    <row r="1451" spans="1:37" ht="15" customHeight="1">
      <c r="A1451" s="57"/>
      <c r="B1451" s="26"/>
      <c r="C1451" s="165" t="s">
        <v>5154</v>
      </c>
      <c r="D1451" s="915" t="str">
        <f t="shared" si="238"/>
        <v>UNIVERSIDAD TECNOLOGICA DEL SURESTE</v>
      </c>
      <c r="E1451" s="916"/>
      <c r="F1451" s="916"/>
      <c r="G1451" s="916"/>
      <c r="H1451" s="916"/>
      <c r="I1451" s="916"/>
      <c r="J1451" s="916"/>
      <c r="K1451" s="916"/>
      <c r="L1451" s="916"/>
      <c r="M1451" s="916"/>
      <c r="N1451" s="916"/>
      <c r="O1451" s="916"/>
      <c r="P1451" s="916"/>
      <c r="Q1451" s="916"/>
      <c r="R1451" s="917"/>
      <c r="S1451" s="890"/>
      <c r="T1451" s="720"/>
      <c r="U1451" s="720"/>
      <c r="V1451" s="720"/>
      <c r="W1451" s="720"/>
      <c r="X1451" s="891"/>
      <c r="Y1451" s="890"/>
      <c r="Z1451" s="720"/>
      <c r="AA1451" s="720"/>
      <c r="AB1451" s="720"/>
      <c r="AC1451" s="720"/>
      <c r="AD1451" s="891"/>
      <c r="AE1451" s="164"/>
      <c r="AF1451" s="164"/>
      <c r="AG1451" s="199">
        <f t="shared" si="239"/>
        <v>1</v>
      </c>
      <c r="AH1451" s="298">
        <f t="shared" si="240"/>
        <v>0</v>
      </c>
      <c r="AI1451" s="402">
        <f t="shared" si="241"/>
        <v>1</v>
      </c>
      <c r="AJ1451" s="370" t="str">
        <f>IF(AI1451=0,"",
IF(SUM($AI$1404:AI1451)=1,AK1451,
IF($AN$1389&gt;SUM($AI$1404:AI1451),_xlfn.CONCAT(", ",AK1451),
IF($AN$1389=SUM($AI$1404:AI1451),_xlfn.CONCAT(" y ",AK1451)))))</f>
        <v>, 48</v>
      </c>
      <c r="AK1451" s="156" t="s">
        <v>5155</v>
      </c>
    </row>
    <row r="1452" spans="1:37" ht="15" customHeight="1">
      <c r="A1452" s="57"/>
      <c r="B1452" s="26"/>
      <c r="C1452" s="165" t="s">
        <v>5156</v>
      </c>
      <c r="D1452" s="915" t="str">
        <f t="shared" si="238"/>
        <v>UNIVERSIDAD TECNOLOGICA DEL CENTRO</v>
      </c>
      <c r="E1452" s="916"/>
      <c r="F1452" s="916"/>
      <c r="G1452" s="916"/>
      <c r="H1452" s="916"/>
      <c r="I1452" s="916"/>
      <c r="J1452" s="916"/>
      <c r="K1452" s="916"/>
      <c r="L1452" s="916"/>
      <c r="M1452" s="916"/>
      <c r="N1452" s="916"/>
      <c r="O1452" s="916"/>
      <c r="P1452" s="916"/>
      <c r="Q1452" s="916"/>
      <c r="R1452" s="917"/>
      <c r="S1452" s="890"/>
      <c r="T1452" s="720"/>
      <c r="U1452" s="720"/>
      <c r="V1452" s="720"/>
      <c r="W1452" s="720"/>
      <c r="X1452" s="891"/>
      <c r="Y1452" s="890"/>
      <c r="Z1452" s="720"/>
      <c r="AA1452" s="720"/>
      <c r="AB1452" s="720"/>
      <c r="AC1452" s="720"/>
      <c r="AD1452" s="891"/>
      <c r="AE1452" s="164"/>
      <c r="AF1452" s="164"/>
      <c r="AG1452" s="199">
        <f t="shared" si="239"/>
        <v>1</v>
      </c>
      <c r="AH1452" s="298">
        <f t="shared" si="240"/>
        <v>0</v>
      </c>
      <c r="AI1452" s="402">
        <f t="shared" si="241"/>
        <v>1</v>
      </c>
      <c r="AJ1452" s="370" t="str">
        <f>IF(AI1452=0,"",
IF(SUM($AI$1404:AI1452)=1,AK1452,
IF($AN$1389&gt;SUM($AI$1404:AI1452),_xlfn.CONCAT(", ",AK1452),
IF($AN$1389=SUM($AI$1404:AI1452),_xlfn.CONCAT(" y ",AK1452)))))</f>
        <v>, 49</v>
      </c>
      <c r="AK1452" s="156" t="s">
        <v>5157</v>
      </c>
    </row>
    <row r="1453" spans="1:37" ht="15" customHeight="1">
      <c r="A1453" s="57"/>
      <c r="B1453" s="26"/>
      <c r="C1453" s="165" t="s">
        <v>5158</v>
      </c>
      <c r="D1453" s="915" t="str">
        <f t="shared" si="238"/>
        <v>UNIVERSIDAD TECNOLOGICA DE GUTIERREZ ZAMORA</v>
      </c>
      <c r="E1453" s="916"/>
      <c r="F1453" s="916"/>
      <c r="G1453" s="916"/>
      <c r="H1453" s="916"/>
      <c r="I1453" s="916"/>
      <c r="J1453" s="916"/>
      <c r="K1453" s="916"/>
      <c r="L1453" s="916"/>
      <c r="M1453" s="916"/>
      <c r="N1453" s="916"/>
      <c r="O1453" s="916"/>
      <c r="P1453" s="916"/>
      <c r="Q1453" s="916"/>
      <c r="R1453" s="917"/>
      <c r="S1453" s="890"/>
      <c r="T1453" s="720"/>
      <c r="U1453" s="720"/>
      <c r="V1453" s="720"/>
      <c r="W1453" s="720"/>
      <c r="X1453" s="891"/>
      <c r="Y1453" s="890"/>
      <c r="Z1453" s="720"/>
      <c r="AA1453" s="720"/>
      <c r="AB1453" s="720"/>
      <c r="AC1453" s="720"/>
      <c r="AD1453" s="891"/>
      <c r="AE1453" s="164"/>
      <c r="AF1453" s="164"/>
      <c r="AG1453" s="199">
        <f t="shared" si="239"/>
        <v>1</v>
      </c>
      <c r="AH1453" s="298">
        <f t="shared" si="240"/>
        <v>0</v>
      </c>
      <c r="AI1453" s="402">
        <f t="shared" si="241"/>
        <v>1</v>
      </c>
      <c r="AJ1453" s="370" t="str">
        <f>IF(AI1453=0,"",
IF(SUM($AI$1404:AI1453)=1,AK1453,
IF($AN$1389&gt;SUM($AI$1404:AI1453),_xlfn.CONCAT(", ",AK1453),
IF($AN$1389=SUM($AI$1404:AI1453),_xlfn.CONCAT(" y ",AK1453)))))</f>
        <v>, 50</v>
      </c>
      <c r="AK1453" s="156" t="s">
        <v>5159</v>
      </c>
    </row>
    <row r="1454" spans="1:37" ht="30" customHeight="1">
      <c r="A1454" s="57"/>
      <c r="B1454" s="26"/>
      <c r="C1454" s="165" t="s">
        <v>5160</v>
      </c>
      <c r="D1454" s="915" t="str">
        <f t="shared" si="238"/>
        <v>CONSEJO VERACRUZANO DE INVESTIGACION CIENTIFICA Y DESARROLLO TECNOLOGICO</v>
      </c>
      <c r="E1454" s="916"/>
      <c r="F1454" s="916"/>
      <c r="G1454" s="916"/>
      <c r="H1454" s="916"/>
      <c r="I1454" s="916"/>
      <c r="J1454" s="916"/>
      <c r="K1454" s="916"/>
      <c r="L1454" s="916"/>
      <c r="M1454" s="916"/>
      <c r="N1454" s="916"/>
      <c r="O1454" s="916"/>
      <c r="P1454" s="916"/>
      <c r="Q1454" s="916"/>
      <c r="R1454" s="917"/>
      <c r="S1454" s="890"/>
      <c r="T1454" s="720"/>
      <c r="U1454" s="720"/>
      <c r="V1454" s="720"/>
      <c r="W1454" s="720"/>
      <c r="X1454" s="891"/>
      <c r="Y1454" s="890"/>
      <c r="Z1454" s="720"/>
      <c r="AA1454" s="720"/>
      <c r="AB1454" s="720"/>
      <c r="AC1454" s="720"/>
      <c r="AD1454" s="891"/>
      <c r="AE1454" s="164"/>
      <c r="AF1454" s="164"/>
      <c r="AG1454" s="199">
        <f t="shared" si="239"/>
        <v>1</v>
      </c>
      <c r="AH1454" s="298">
        <f t="shared" si="240"/>
        <v>0</v>
      </c>
      <c r="AI1454" s="402">
        <f t="shared" si="241"/>
        <v>1</v>
      </c>
      <c r="AJ1454" s="370" t="str">
        <f>IF(AI1454=0,"",
IF(SUM($AI$1404:AI1454)=1,AK1454,
IF($AN$1389&gt;SUM($AI$1404:AI1454),_xlfn.CONCAT(", ",AK1454),
IF($AN$1389=SUM($AI$1404:AI1454),_xlfn.CONCAT(" y ",AK1454)))))</f>
        <v>, 51</v>
      </c>
      <c r="AK1454" s="156" t="s">
        <v>5161</v>
      </c>
    </row>
    <row r="1455" spans="1:37" ht="15" customHeight="1">
      <c r="A1455" s="57"/>
      <c r="B1455" s="26"/>
      <c r="C1455" s="165" t="s">
        <v>5162</v>
      </c>
      <c r="D1455" s="915" t="str">
        <f t="shared" si="238"/>
        <v>COLEGIO DE ESTUDIOS CIENTIFICOS Y TECNOLOGICOS</v>
      </c>
      <c r="E1455" s="916"/>
      <c r="F1455" s="916"/>
      <c r="G1455" s="916"/>
      <c r="H1455" s="916"/>
      <c r="I1455" s="916"/>
      <c r="J1455" s="916"/>
      <c r="K1455" s="916"/>
      <c r="L1455" s="916"/>
      <c r="M1455" s="916"/>
      <c r="N1455" s="916"/>
      <c r="O1455" s="916"/>
      <c r="P1455" s="916"/>
      <c r="Q1455" s="916"/>
      <c r="R1455" s="917"/>
      <c r="S1455" s="890"/>
      <c r="T1455" s="720"/>
      <c r="U1455" s="720"/>
      <c r="V1455" s="720"/>
      <c r="W1455" s="720"/>
      <c r="X1455" s="891"/>
      <c r="Y1455" s="890"/>
      <c r="Z1455" s="720"/>
      <c r="AA1455" s="720"/>
      <c r="AB1455" s="720"/>
      <c r="AC1455" s="720"/>
      <c r="AD1455" s="891"/>
      <c r="AE1455" s="164"/>
      <c r="AF1455" s="164"/>
      <c r="AG1455" s="199">
        <f t="shared" si="239"/>
        <v>1</v>
      </c>
      <c r="AH1455" s="298">
        <f t="shared" si="240"/>
        <v>0</v>
      </c>
      <c r="AI1455" s="402">
        <f t="shared" si="241"/>
        <v>1</v>
      </c>
      <c r="AJ1455" s="370" t="str">
        <f>IF(AI1455=0,"",
IF(SUM($AI$1404:AI1455)=1,AK1455,
IF($AN$1389&gt;SUM($AI$1404:AI1455),_xlfn.CONCAT(", ",AK1455),
IF($AN$1389=SUM($AI$1404:AI1455),_xlfn.CONCAT(" y ",AK1455)))))</f>
        <v>, 52</v>
      </c>
      <c r="AK1455" s="156" t="s">
        <v>5163</v>
      </c>
    </row>
    <row r="1456" spans="1:37" ht="15" customHeight="1">
      <c r="A1456" s="57"/>
      <c r="B1456" s="26"/>
      <c r="C1456" s="165" t="s">
        <v>5164</v>
      </c>
      <c r="D1456" s="915" t="str">
        <f t="shared" si="238"/>
        <v>COLEGIO DE VERACRUZ</v>
      </c>
      <c r="E1456" s="916"/>
      <c r="F1456" s="916"/>
      <c r="G1456" s="916"/>
      <c r="H1456" s="916"/>
      <c r="I1456" s="916"/>
      <c r="J1456" s="916"/>
      <c r="K1456" s="916"/>
      <c r="L1456" s="916"/>
      <c r="M1456" s="916"/>
      <c r="N1456" s="916"/>
      <c r="O1456" s="916"/>
      <c r="P1456" s="916"/>
      <c r="Q1456" s="916"/>
      <c r="R1456" s="917"/>
      <c r="S1456" s="890"/>
      <c r="T1456" s="720"/>
      <c r="U1456" s="720"/>
      <c r="V1456" s="720"/>
      <c r="W1456" s="720"/>
      <c r="X1456" s="891"/>
      <c r="Y1456" s="890"/>
      <c r="Z1456" s="720"/>
      <c r="AA1456" s="720"/>
      <c r="AB1456" s="720"/>
      <c r="AC1456" s="720"/>
      <c r="AD1456" s="891"/>
      <c r="AE1456" s="164"/>
      <c r="AF1456" s="164"/>
      <c r="AG1456" s="199">
        <f t="shared" si="239"/>
        <v>1</v>
      </c>
      <c r="AH1456" s="298">
        <f t="shared" si="240"/>
        <v>0</v>
      </c>
      <c r="AI1456" s="402">
        <f t="shared" si="241"/>
        <v>1</v>
      </c>
      <c r="AJ1456" s="370" t="str">
        <f>IF(AI1456=0,"",
IF(SUM($AI$1404:AI1456)=1,AK1456,
IF($AN$1389&gt;SUM($AI$1404:AI1456),_xlfn.CONCAT(", ",AK1456),
IF($AN$1389=SUM($AI$1404:AI1456),_xlfn.CONCAT(" y ",AK1456)))))</f>
        <v>, 53</v>
      </c>
      <c r="AK1456" s="156" t="s">
        <v>5165</v>
      </c>
    </row>
    <row r="1457" spans="1:37" ht="15" customHeight="1">
      <c r="A1457" s="57"/>
      <c r="B1457" s="26"/>
      <c r="C1457" s="165" t="s">
        <v>5166</v>
      </c>
      <c r="D1457" s="915" t="str">
        <f t="shared" si="238"/>
        <v>UNIVERSIDAD POLITECNICA DE HUATUSCO</v>
      </c>
      <c r="E1457" s="916"/>
      <c r="F1457" s="916"/>
      <c r="G1457" s="916"/>
      <c r="H1457" s="916"/>
      <c r="I1457" s="916"/>
      <c r="J1457" s="916"/>
      <c r="K1457" s="916"/>
      <c r="L1457" s="916"/>
      <c r="M1457" s="916"/>
      <c r="N1457" s="916"/>
      <c r="O1457" s="916"/>
      <c r="P1457" s="916"/>
      <c r="Q1457" s="916"/>
      <c r="R1457" s="917"/>
      <c r="S1457" s="890"/>
      <c r="T1457" s="720"/>
      <c r="U1457" s="720"/>
      <c r="V1457" s="720"/>
      <c r="W1457" s="720"/>
      <c r="X1457" s="891"/>
      <c r="Y1457" s="890"/>
      <c r="Z1457" s="720"/>
      <c r="AA1457" s="720"/>
      <c r="AB1457" s="720"/>
      <c r="AC1457" s="720"/>
      <c r="AD1457" s="891"/>
      <c r="AE1457" s="164"/>
      <c r="AF1457" s="164"/>
      <c r="AG1457" s="199">
        <f t="shared" si="239"/>
        <v>1</v>
      </c>
      <c r="AH1457" s="298">
        <f t="shared" si="240"/>
        <v>0</v>
      </c>
      <c r="AI1457" s="402">
        <f t="shared" si="241"/>
        <v>1</v>
      </c>
      <c r="AJ1457" s="370" t="str">
        <f>IF(AI1457=0,"",
IF(SUM($AI$1404:AI1457)=1,AK1457,
IF($AN$1389&gt;SUM($AI$1404:AI1457),_xlfn.CONCAT(", ",AK1457),
IF($AN$1389=SUM($AI$1404:AI1457),_xlfn.CONCAT(" y ",AK1457)))))</f>
        <v>, 54</v>
      </c>
      <c r="AK1457" s="156" t="s">
        <v>5167</v>
      </c>
    </row>
    <row r="1458" spans="1:37" ht="15" customHeight="1">
      <c r="A1458" s="57"/>
      <c r="B1458" s="26"/>
      <c r="C1458" s="165" t="s">
        <v>5168</v>
      </c>
      <c r="D1458" s="915" t="str">
        <f t="shared" si="238"/>
        <v>UNIVERSIDAD POPULAR AUTONOMA DE VERACRUZ</v>
      </c>
      <c r="E1458" s="916"/>
      <c r="F1458" s="916"/>
      <c r="G1458" s="916"/>
      <c r="H1458" s="916"/>
      <c r="I1458" s="916"/>
      <c r="J1458" s="916"/>
      <c r="K1458" s="916"/>
      <c r="L1458" s="916"/>
      <c r="M1458" s="916"/>
      <c r="N1458" s="916"/>
      <c r="O1458" s="916"/>
      <c r="P1458" s="916"/>
      <c r="Q1458" s="916"/>
      <c r="R1458" s="917"/>
      <c r="S1458" s="890"/>
      <c r="T1458" s="720"/>
      <c r="U1458" s="720"/>
      <c r="V1458" s="720"/>
      <c r="W1458" s="720"/>
      <c r="X1458" s="891"/>
      <c r="Y1458" s="890"/>
      <c r="Z1458" s="720"/>
      <c r="AA1458" s="720"/>
      <c r="AB1458" s="720"/>
      <c r="AC1458" s="720"/>
      <c r="AD1458" s="891"/>
      <c r="AE1458" s="164"/>
      <c r="AF1458" s="164"/>
      <c r="AG1458" s="199">
        <f t="shared" si="239"/>
        <v>1</v>
      </c>
      <c r="AH1458" s="298">
        <f t="shared" si="240"/>
        <v>0</v>
      </c>
      <c r="AI1458" s="402">
        <f t="shared" si="241"/>
        <v>1</v>
      </c>
      <c r="AJ1458" s="370" t="str">
        <f>IF(AI1458=0,"",
IF(SUM($AI$1404:AI1458)=1,AK1458,
IF($AN$1389&gt;SUM($AI$1404:AI1458),_xlfn.CONCAT(", ",AK1458),
IF($AN$1389=SUM($AI$1404:AI1458),_xlfn.CONCAT(" y ",AK1458)))))</f>
        <v>, 55</v>
      </c>
      <c r="AK1458" s="156" t="s">
        <v>5169</v>
      </c>
    </row>
    <row r="1459" spans="1:37" ht="15" customHeight="1">
      <c r="A1459" s="57"/>
      <c r="B1459" s="26"/>
      <c r="C1459" s="165" t="s">
        <v>5170</v>
      </c>
      <c r="D1459" s="915" t="str">
        <f t="shared" si="238"/>
        <v>INSTITUTO VERACRUZANO DE LA VIVIENDA</v>
      </c>
      <c r="E1459" s="916"/>
      <c r="F1459" s="916"/>
      <c r="G1459" s="916"/>
      <c r="H1459" s="916"/>
      <c r="I1459" s="916"/>
      <c r="J1459" s="916"/>
      <c r="K1459" s="916"/>
      <c r="L1459" s="916"/>
      <c r="M1459" s="916"/>
      <c r="N1459" s="916"/>
      <c r="O1459" s="916"/>
      <c r="P1459" s="916"/>
      <c r="Q1459" s="916"/>
      <c r="R1459" s="917"/>
      <c r="S1459" s="890"/>
      <c r="T1459" s="720"/>
      <c r="U1459" s="720"/>
      <c r="V1459" s="720"/>
      <c r="W1459" s="720"/>
      <c r="X1459" s="891"/>
      <c r="Y1459" s="890"/>
      <c r="Z1459" s="720"/>
      <c r="AA1459" s="720"/>
      <c r="AB1459" s="720"/>
      <c r="AC1459" s="720"/>
      <c r="AD1459" s="891"/>
      <c r="AE1459" s="164"/>
      <c r="AF1459" s="164"/>
      <c r="AG1459" s="199">
        <f t="shared" si="239"/>
        <v>1</v>
      </c>
      <c r="AH1459" s="298">
        <f t="shared" si="240"/>
        <v>0</v>
      </c>
      <c r="AI1459" s="402">
        <f t="shared" si="241"/>
        <v>1</v>
      </c>
      <c r="AJ1459" s="370" t="str">
        <f>IF(AI1459=0,"",
IF(SUM($AI$1404:AI1459)=1,AK1459,
IF($AN$1389&gt;SUM($AI$1404:AI1459),_xlfn.CONCAT(", ",AK1459),
IF($AN$1389=SUM($AI$1404:AI1459),_xlfn.CONCAT(" y ",AK1459)))))</f>
        <v>, 56</v>
      </c>
      <c r="AK1459" s="156" t="s">
        <v>5171</v>
      </c>
    </row>
    <row r="1460" spans="1:37" ht="15" customHeight="1">
      <c r="A1460" s="57"/>
      <c r="B1460" s="26"/>
      <c r="C1460" s="165" t="s">
        <v>5172</v>
      </c>
      <c r="D1460" s="915" t="str">
        <f t="shared" si="238"/>
        <v>AGENCIA ESTATAL DE ENERGIA DEL ESTADO DE VERACRUZ</v>
      </c>
      <c r="E1460" s="916"/>
      <c r="F1460" s="916"/>
      <c r="G1460" s="916"/>
      <c r="H1460" s="916"/>
      <c r="I1460" s="916"/>
      <c r="J1460" s="916"/>
      <c r="K1460" s="916"/>
      <c r="L1460" s="916"/>
      <c r="M1460" s="916"/>
      <c r="N1460" s="916"/>
      <c r="O1460" s="916"/>
      <c r="P1460" s="916"/>
      <c r="Q1460" s="916"/>
      <c r="R1460" s="917"/>
      <c r="S1460" s="890"/>
      <c r="T1460" s="720"/>
      <c r="U1460" s="720"/>
      <c r="V1460" s="720"/>
      <c r="W1460" s="720"/>
      <c r="X1460" s="891"/>
      <c r="Y1460" s="890"/>
      <c r="Z1460" s="720"/>
      <c r="AA1460" s="720"/>
      <c r="AB1460" s="720"/>
      <c r="AC1460" s="720"/>
      <c r="AD1460" s="891"/>
      <c r="AE1460" s="164"/>
      <c r="AF1460" s="164"/>
      <c r="AG1460" s="199">
        <f t="shared" si="239"/>
        <v>1</v>
      </c>
      <c r="AH1460" s="298">
        <f t="shared" si="240"/>
        <v>0</v>
      </c>
      <c r="AI1460" s="402">
        <f t="shared" si="241"/>
        <v>1</v>
      </c>
      <c r="AJ1460" s="370" t="str">
        <f>IF(AI1460=0,"",
IF(SUM($AI$1404:AI1460)=1,AK1460,
IF($AN$1389&gt;SUM($AI$1404:AI1460),_xlfn.CONCAT(", ",AK1460),
IF($AN$1389=SUM($AI$1404:AI1460),_xlfn.CONCAT(" y ",AK1460)))))</f>
        <v>, 57</v>
      </c>
      <c r="AK1460" s="156" t="s">
        <v>5173</v>
      </c>
    </row>
    <row r="1461" spans="1:37" ht="15" customHeight="1">
      <c r="A1461" s="57"/>
      <c r="B1461" s="26"/>
      <c r="C1461" s="165" t="s">
        <v>5174</v>
      </c>
      <c r="D1461" s="915" t="str">
        <f t="shared" si="238"/>
        <v>INSTITUTO VERACRUZANO DE LAS MUJERES</v>
      </c>
      <c r="E1461" s="916"/>
      <c r="F1461" s="916"/>
      <c r="G1461" s="916"/>
      <c r="H1461" s="916"/>
      <c r="I1461" s="916"/>
      <c r="J1461" s="916"/>
      <c r="K1461" s="916"/>
      <c r="L1461" s="916"/>
      <c r="M1461" s="916"/>
      <c r="N1461" s="916"/>
      <c r="O1461" s="916"/>
      <c r="P1461" s="916"/>
      <c r="Q1461" s="916"/>
      <c r="R1461" s="917"/>
      <c r="S1461" s="890"/>
      <c r="T1461" s="720"/>
      <c r="U1461" s="720"/>
      <c r="V1461" s="720"/>
      <c r="W1461" s="720"/>
      <c r="X1461" s="891"/>
      <c r="Y1461" s="890"/>
      <c r="Z1461" s="720"/>
      <c r="AA1461" s="720"/>
      <c r="AB1461" s="720"/>
      <c r="AC1461" s="720"/>
      <c r="AD1461" s="891"/>
      <c r="AE1461" s="164"/>
      <c r="AF1461" s="164"/>
      <c r="AG1461" s="199">
        <f t="shared" si="239"/>
        <v>1</v>
      </c>
      <c r="AH1461" s="298">
        <f t="shared" si="240"/>
        <v>0</v>
      </c>
      <c r="AI1461" s="402">
        <f t="shared" si="241"/>
        <v>1</v>
      </c>
      <c r="AJ1461" s="370" t="str">
        <f>IF(AI1461=0,"",
IF(SUM($AI$1404:AI1461)=1,AK1461,
IF($AN$1389&gt;SUM($AI$1404:AI1461),_xlfn.CONCAT(", ",AK1461),
IF($AN$1389=SUM($AI$1404:AI1461),_xlfn.CONCAT(" y ",AK1461)))))</f>
        <v>, 58</v>
      </c>
      <c r="AK1461" s="156" t="s">
        <v>5175</v>
      </c>
    </row>
    <row r="1462" spans="1:37" ht="15" customHeight="1">
      <c r="A1462" s="57"/>
      <c r="B1462" s="26"/>
      <c r="C1462" s="165" t="s">
        <v>5176</v>
      </c>
      <c r="D1462" s="915" t="str">
        <f t="shared" si="238"/>
        <v>INSTITUTO VERACRUZANO DE DESARROLLO MUNICIPAL</v>
      </c>
      <c r="E1462" s="916"/>
      <c r="F1462" s="916"/>
      <c r="G1462" s="916"/>
      <c r="H1462" s="916"/>
      <c r="I1462" s="916"/>
      <c r="J1462" s="916"/>
      <c r="K1462" s="916"/>
      <c r="L1462" s="916"/>
      <c r="M1462" s="916"/>
      <c r="N1462" s="916"/>
      <c r="O1462" s="916"/>
      <c r="P1462" s="916"/>
      <c r="Q1462" s="916"/>
      <c r="R1462" s="917"/>
      <c r="S1462" s="890"/>
      <c r="T1462" s="720"/>
      <c r="U1462" s="720"/>
      <c r="V1462" s="720"/>
      <c r="W1462" s="720"/>
      <c r="X1462" s="891"/>
      <c r="Y1462" s="890"/>
      <c r="Z1462" s="720"/>
      <c r="AA1462" s="720"/>
      <c r="AB1462" s="720"/>
      <c r="AC1462" s="720"/>
      <c r="AD1462" s="891"/>
      <c r="AE1462" s="164"/>
      <c r="AF1462" s="164"/>
      <c r="AG1462" s="199">
        <f t="shared" si="239"/>
        <v>1</v>
      </c>
      <c r="AH1462" s="298">
        <f t="shared" si="240"/>
        <v>0</v>
      </c>
      <c r="AI1462" s="402">
        <f t="shared" si="241"/>
        <v>1</v>
      </c>
      <c r="AJ1462" s="370" t="str">
        <f>IF(AI1462=0,"",
IF(SUM($AI$1404:AI1462)=1,AK1462,
IF($AN$1389&gt;SUM($AI$1404:AI1462),_xlfn.CONCAT(", ",AK1462),
IF($AN$1389=SUM($AI$1404:AI1462),_xlfn.CONCAT(" y ",AK1462)))))</f>
        <v>, 59</v>
      </c>
      <c r="AK1462" s="156" t="s">
        <v>5177</v>
      </c>
    </row>
    <row r="1463" spans="1:37" ht="30" customHeight="1">
      <c r="A1463" s="57"/>
      <c r="B1463" s="26"/>
      <c r="C1463" s="165" t="s">
        <v>5178</v>
      </c>
      <c r="D1463" s="915" t="str">
        <f t="shared" si="238"/>
        <v>COMISION EJECUTIVA PARA LA ATENCION INTEGRAL A VICTIMAS DEL DELITO</v>
      </c>
      <c r="E1463" s="916"/>
      <c r="F1463" s="916"/>
      <c r="G1463" s="916"/>
      <c r="H1463" s="916"/>
      <c r="I1463" s="916"/>
      <c r="J1463" s="916"/>
      <c r="K1463" s="916"/>
      <c r="L1463" s="916"/>
      <c r="M1463" s="916"/>
      <c r="N1463" s="916"/>
      <c r="O1463" s="916"/>
      <c r="P1463" s="916"/>
      <c r="Q1463" s="916"/>
      <c r="R1463" s="917"/>
      <c r="S1463" s="890"/>
      <c r="T1463" s="720"/>
      <c r="U1463" s="720"/>
      <c r="V1463" s="720"/>
      <c r="W1463" s="720"/>
      <c r="X1463" s="891"/>
      <c r="Y1463" s="890"/>
      <c r="Z1463" s="720"/>
      <c r="AA1463" s="720"/>
      <c r="AB1463" s="720"/>
      <c r="AC1463" s="720"/>
      <c r="AD1463" s="891"/>
      <c r="AE1463" s="164"/>
      <c r="AF1463" s="164"/>
      <c r="AG1463" s="199">
        <f t="shared" si="239"/>
        <v>1</v>
      </c>
      <c r="AH1463" s="298">
        <f t="shared" si="240"/>
        <v>0</v>
      </c>
      <c r="AI1463" s="402">
        <f t="shared" si="241"/>
        <v>1</v>
      </c>
      <c r="AJ1463" s="370" t="str">
        <f>IF(AI1463=0,"",
IF(SUM($AI$1404:AI1463)=1,AK1463,
IF($AN$1389&gt;SUM($AI$1404:AI1463),_xlfn.CONCAT(", ",AK1463),
IF($AN$1389=SUM($AI$1404:AI1463),_xlfn.CONCAT(" y ",AK1463)))))</f>
        <v>, 60</v>
      </c>
      <c r="AK1463" s="156" t="s">
        <v>5179</v>
      </c>
    </row>
    <row r="1464" spans="1:37" ht="30" customHeight="1">
      <c r="A1464" s="57"/>
      <c r="B1464" s="26"/>
      <c r="C1464" s="165" t="s">
        <v>5180</v>
      </c>
      <c r="D1464" s="915" t="str">
        <f t="shared" si="238"/>
        <v>CENTRO DE JUSTICIA PARA MUJERES DEL ESTADO DE VERACRUZ</v>
      </c>
      <c r="E1464" s="916"/>
      <c r="F1464" s="916"/>
      <c r="G1464" s="916"/>
      <c r="H1464" s="916"/>
      <c r="I1464" s="916"/>
      <c r="J1464" s="916"/>
      <c r="K1464" s="916"/>
      <c r="L1464" s="916"/>
      <c r="M1464" s="916"/>
      <c r="N1464" s="916"/>
      <c r="O1464" s="916"/>
      <c r="P1464" s="916"/>
      <c r="Q1464" s="916"/>
      <c r="R1464" s="917"/>
      <c r="S1464" s="890"/>
      <c r="T1464" s="720"/>
      <c r="U1464" s="720"/>
      <c r="V1464" s="720"/>
      <c r="W1464" s="720"/>
      <c r="X1464" s="891"/>
      <c r="Y1464" s="890"/>
      <c r="Z1464" s="720"/>
      <c r="AA1464" s="720"/>
      <c r="AB1464" s="720"/>
      <c r="AC1464" s="720"/>
      <c r="AD1464" s="891"/>
      <c r="AE1464" s="164"/>
      <c r="AF1464" s="164"/>
      <c r="AG1464" s="199">
        <f t="shared" si="239"/>
        <v>1</v>
      </c>
      <c r="AH1464" s="298">
        <f t="shared" si="240"/>
        <v>0</v>
      </c>
      <c r="AI1464" s="402">
        <f t="shared" si="241"/>
        <v>1</v>
      </c>
      <c r="AJ1464" s="370" t="str">
        <f>IF(AI1464=0,"",
IF(SUM($AI$1404:AI1464)=1,AK1464,
IF($AN$1389&gt;SUM($AI$1404:AI1464),_xlfn.CONCAT(", ",AK1464),
IF($AN$1389=SUM($AI$1404:AI1464),_xlfn.CONCAT(" y ",AK1464)))))</f>
        <v>, 61</v>
      </c>
      <c r="AK1464" s="156" t="s">
        <v>5181</v>
      </c>
    </row>
    <row r="1465" spans="1:37" ht="15" customHeight="1">
      <c r="A1465" s="57"/>
      <c r="B1465" s="26"/>
      <c r="C1465" s="165" t="s">
        <v>5182</v>
      </c>
      <c r="D1465" s="915" t="str">
        <f t="shared" si="238"/>
        <v>INSTITUTO DE PENSIONES DEL ESTADO</v>
      </c>
      <c r="E1465" s="916"/>
      <c r="F1465" s="916"/>
      <c r="G1465" s="916"/>
      <c r="H1465" s="916"/>
      <c r="I1465" s="916"/>
      <c r="J1465" s="916"/>
      <c r="K1465" s="916"/>
      <c r="L1465" s="916"/>
      <c r="M1465" s="916"/>
      <c r="N1465" s="916"/>
      <c r="O1465" s="916"/>
      <c r="P1465" s="916"/>
      <c r="Q1465" s="916"/>
      <c r="R1465" s="917"/>
      <c r="S1465" s="890"/>
      <c r="T1465" s="720"/>
      <c r="U1465" s="720"/>
      <c r="V1465" s="720"/>
      <c r="W1465" s="720"/>
      <c r="X1465" s="891"/>
      <c r="Y1465" s="890"/>
      <c r="Z1465" s="720"/>
      <c r="AA1465" s="720"/>
      <c r="AB1465" s="720"/>
      <c r="AC1465" s="720"/>
      <c r="AD1465" s="891"/>
      <c r="AE1465" s="164"/>
      <c r="AF1465" s="164"/>
      <c r="AG1465" s="199">
        <f t="shared" si="239"/>
        <v>1</v>
      </c>
      <c r="AH1465" s="298">
        <f t="shared" si="240"/>
        <v>0</v>
      </c>
      <c r="AI1465" s="402">
        <f t="shared" si="241"/>
        <v>1</v>
      </c>
      <c r="AJ1465" s="370" t="str">
        <f>IF(AI1465=0,"",
IF(SUM($AI$1404:AI1465)=1,AK1465,
IF($AN$1389&gt;SUM($AI$1404:AI1465),_xlfn.CONCAT(", ",AK1465),
IF($AN$1389=SUM($AI$1404:AI1465),_xlfn.CONCAT(" y ",AK1465)))))</f>
        <v>, 62</v>
      </c>
      <c r="AK1465" s="156" t="s">
        <v>5183</v>
      </c>
    </row>
    <row r="1466" spans="1:37" ht="15" customHeight="1">
      <c r="A1466" s="57"/>
      <c r="B1466" s="26"/>
      <c r="C1466" s="165" t="s">
        <v>5184</v>
      </c>
      <c r="D1466" s="915" t="str">
        <f t="shared" si="238"/>
        <v>COMISION DEL AGUA DEL ESTADO DE VERACRUZ</v>
      </c>
      <c r="E1466" s="916"/>
      <c r="F1466" s="916"/>
      <c r="G1466" s="916"/>
      <c r="H1466" s="916"/>
      <c r="I1466" s="916"/>
      <c r="J1466" s="916"/>
      <c r="K1466" s="916"/>
      <c r="L1466" s="916"/>
      <c r="M1466" s="916"/>
      <c r="N1466" s="916"/>
      <c r="O1466" s="916"/>
      <c r="P1466" s="916"/>
      <c r="Q1466" s="916"/>
      <c r="R1466" s="917"/>
      <c r="S1466" s="890"/>
      <c r="T1466" s="720"/>
      <c r="U1466" s="720"/>
      <c r="V1466" s="720"/>
      <c r="W1466" s="720"/>
      <c r="X1466" s="891"/>
      <c r="Y1466" s="890"/>
      <c r="Z1466" s="720"/>
      <c r="AA1466" s="720"/>
      <c r="AB1466" s="720"/>
      <c r="AC1466" s="720"/>
      <c r="AD1466" s="891"/>
      <c r="AE1466" s="164"/>
      <c r="AF1466" s="164"/>
      <c r="AG1466" s="199">
        <f t="shared" si="239"/>
        <v>1</v>
      </c>
      <c r="AH1466" s="298">
        <f t="shared" si="240"/>
        <v>0</v>
      </c>
      <c r="AI1466" s="402">
        <f t="shared" si="241"/>
        <v>1</v>
      </c>
      <c r="AJ1466" s="370" t="str">
        <f>IF(AI1466=0,"",
IF(SUM($AI$1404:AI1466)=1,AK1466,
IF($AN$1389&gt;SUM($AI$1404:AI1466),_xlfn.CONCAT(", ",AK1466),
IF($AN$1389=SUM($AI$1404:AI1466),_xlfn.CONCAT(" y ",AK1466)))))</f>
        <v>, 63</v>
      </c>
      <c r="AK1466" s="156" t="s">
        <v>5185</v>
      </c>
    </row>
    <row r="1467" spans="1:37" ht="15" customHeight="1">
      <c r="A1467" s="57"/>
      <c r="B1467" s="26"/>
      <c r="C1467" s="165" t="s">
        <v>5186</v>
      </c>
      <c r="D1467" s="915" t="str">
        <f t="shared" si="238"/>
        <v>RADIOTELEVISION DE VERACRUZ</v>
      </c>
      <c r="E1467" s="916"/>
      <c r="F1467" s="916"/>
      <c r="G1467" s="916"/>
      <c r="H1467" s="916"/>
      <c r="I1467" s="916"/>
      <c r="J1467" s="916"/>
      <c r="K1467" s="916"/>
      <c r="L1467" s="916"/>
      <c r="M1467" s="916"/>
      <c r="N1467" s="916"/>
      <c r="O1467" s="916"/>
      <c r="P1467" s="916"/>
      <c r="Q1467" s="916"/>
      <c r="R1467" s="917"/>
      <c r="S1467" s="890"/>
      <c r="T1467" s="720"/>
      <c r="U1467" s="720"/>
      <c r="V1467" s="720"/>
      <c r="W1467" s="720"/>
      <c r="X1467" s="891"/>
      <c r="Y1467" s="890"/>
      <c r="Z1467" s="720"/>
      <c r="AA1467" s="720"/>
      <c r="AB1467" s="720"/>
      <c r="AC1467" s="720"/>
      <c r="AD1467" s="891"/>
      <c r="AE1467" s="164"/>
      <c r="AF1467" s="164"/>
      <c r="AG1467" s="199">
        <f t="shared" si="239"/>
        <v>1</v>
      </c>
      <c r="AH1467" s="298">
        <f t="shared" si="240"/>
        <v>0</v>
      </c>
      <c r="AI1467" s="402">
        <f t="shared" si="241"/>
        <v>1</v>
      </c>
      <c r="AJ1467" s="370" t="str">
        <f>IF(AI1467=0,"",
IF(SUM($AI$1404:AI1467)=1,AK1467,
IF($AN$1389&gt;SUM($AI$1404:AI1467),_xlfn.CONCAT(", ",AK1467),
IF($AN$1389=SUM($AI$1404:AI1467),_xlfn.CONCAT(" y ",AK1467)))))</f>
        <v>, 64</v>
      </c>
      <c r="AK1467" s="156" t="s">
        <v>5187</v>
      </c>
    </row>
    <row r="1468" spans="1:37" ht="30" customHeight="1">
      <c r="A1468" s="57"/>
      <c r="B1468" s="26"/>
      <c r="C1468" s="165" t="s">
        <v>5188</v>
      </c>
      <c r="D1468" s="915" t="str">
        <f t="shared" si="238"/>
        <v>SECRETARIA EJECUTIVA DEL SISTEMA ESTATAL ANTICORRUPCION</v>
      </c>
      <c r="E1468" s="916"/>
      <c r="F1468" s="916"/>
      <c r="G1468" s="916"/>
      <c r="H1468" s="916"/>
      <c r="I1468" s="916"/>
      <c r="J1468" s="916"/>
      <c r="K1468" s="916"/>
      <c r="L1468" s="916"/>
      <c r="M1468" s="916"/>
      <c r="N1468" s="916"/>
      <c r="O1468" s="916"/>
      <c r="P1468" s="916"/>
      <c r="Q1468" s="916"/>
      <c r="R1468" s="917"/>
      <c r="S1468" s="890"/>
      <c r="T1468" s="720"/>
      <c r="U1468" s="720"/>
      <c r="V1468" s="720"/>
      <c r="W1468" s="720"/>
      <c r="X1468" s="891"/>
      <c r="Y1468" s="890"/>
      <c r="Z1468" s="720"/>
      <c r="AA1468" s="720"/>
      <c r="AB1468" s="720"/>
      <c r="AC1468" s="720"/>
      <c r="AD1468" s="891"/>
      <c r="AE1468" s="164"/>
      <c r="AF1468" s="164"/>
      <c r="AG1468" s="199">
        <f t="shared" si="239"/>
        <v>1</v>
      </c>
      <c r="AH1468" s="298">
        <f t="shared" si="240"/>
        <v>0</v>
      </c>
      <c r="AI1468" s="402">
        <f t="shared" si="241"/>
        <v>1</v>
      </c>
      <c r="AJ1468" s="370" t="str">
        <f>IF(AI1468=0,"",
IF(SUM($AI$1404:AI1468)=1,AK1468,
IF($AN$1389&gt;SUM($AI$1404:AI1468),_xlfn.CONCAT(", ",AK1468),
IF($AN$1389=SUM($AI$1404:AI1468),_xlfn.CONCAT(" y ",AK1468)))))</f>
        <v>, 65</v>
      </c>
      <c r="AK1468" s="156" t="s">
        <v>5189</v>
      </c>
    </row>
    <row r="1469" spans="1:37" ht="15" customHeight="1">
      <c r="A1469" s="57"/>
      <c r="B1469" s="26"/>
      <c r="C1469" s="165" t="s">
        <v>5190</v>
      </c>
      <c r="D1469" s="915" t="str">
        <f t="shared" ref="D1469:D1523" si="242">IF(D105="","",D105)</f>
        <v>INSTITUTO DE LA POLICIA AUXILIAR Y PROTECCION PATRIMONIAL</v>
      </c>
      <c r="E1469" s="916"/>
      <c r="F1469" s="916"/>
      <c r="G1469" s="916"/>
      <c r="H1469" s="916"/>
      <c r="I1469" s="916"/>
      <c r="J1469" s="916"/>
      <c r="K1469" s="916"/>
      <c r="L1469" s="916"/>
      <c r="M1469" s="916"/>
      <c r="N1469" s="916"/>
      <c r="O1469" s="916"/>
      <c r="P1469" s="916"/>
      <c r="Q1469" s="916"/>
      <c r="R1469" s="917"/>
      <c r="S1469" s="890"/>
      <c r="T1469" s="720"/>
      <c r="U1469" s="720"/>
      <c r="V1469" s="720"/>
      <c r="W1469" s="720"/>
      <c r="X1469" s="891"/>
      <c r="Y1469" s="890"/>
      <c r="Z1469" s="720"/>
      <c r="AA1469" s="720"/>
      <c r="AB1469" s="720"/>
      <c r="AC1469" s="720"/>
      <c r="AD1469" s="891"/>
      <c r="AE1469" s="164"/>
      <c r="AF1469" s="164"/>
      <c r="AG1469" s="199">
        <f t="shared" ref="AG1469:AG1523" si="243">IF(AND(COUNTBLANK(D1469)=1,COUNTA(S1469:AD1469)=0),0,IF(AND(COUNTBLANK(D1469)=0,COUNTA(S1469:AD1469)=2),0,1))</f>
        <v>1</v>
      </c>
      <c r="AH1469" s="298">
        <f t="shared" ref="AH1469:AH1523" si="244">COUNTIF(S1469:AD1469,"NS")</f>
        <v>0</v>
      </c>
      <c r="AI1469" s="402">
        <f t="shared" ref="AI1469:AI1523" si="245">IF(AG1469=0,0,1)</f>
        <v>1</v>
      </c>
      <c r="AJ1469" s="370" t="str">
        <f>IF(AI1469=0,"",
IF(SUM($AI$1404:AI1469)=1,AK1469,
IF($AN$1389&gt;SUM($AI$1404:AI1469),_xlfn.CONCAT(", ",AK1469),
IF($AN$1389=SUM($AI$1404:AI1469),_xlfn.CONCAT(" y ",AK1469)))))</f>
        <v>, 66</v>
      </c>
      <c r="AK1469" s="156" t="s">
        <v>5191</v>
      </c>
    </row>
    <row r="1470" spans="1:37" ht="15" customHeight="1">
      <c r="A1470" s="57"/>
      <c r="B1470" s="26"/>
      <c r="C1470" s="165" t="s">
        <v>5192</v>
      </c>
      <c r="D1470" s="915" t="str">
        <f t="shared" si="242"/>
        <v>ACADEMIA REGIONAL DE SEGURIDAD PUBLICA DEL SURESTE</v>
      </c>
      <c r="E1470" s="916"/>
      <c r="F1470" s="916"/>
      <c r="G1470" s="916"/>
      <c r="H1470" s="916"/>
      <c r="I1470" s="916"/>
      <c r="J1470" s="916"/>
      <c r="K1470" s="916"/>
      <c r="L1470" s="916"/>
      <c r="M1470" s="916"/>
      <c r="N1470" s="916"/>
      <c r="O1470" s="916"/>
      <c r="P1470" s="916"/>
      <c r="Q1470" s="916"/>
      <c r="R1470" s="917"/>
      <c r="S1470" s="890"/>
      <c r="T1470" s="720"/>
      <c r="U1470" s="720"/>
      <c r="V1470" s="720"/>
      <c r="W1470" s="720"/>
      <c r="X1470" s="891"/>
      <c r="Y1470" s="890"/>
      <c r="Z1470" s="720"/>
      <c r="AA1470" s="720"/>
      <c r="AB1470" s="720"/>
      <c r="AC1470" s="720"/>
      <c r="AD1470" s="891"/>
      <c r="AE1470" s="164"/>
      <c r="AF1470" s="164"/>
      <c r="AG1470" s="199">
        <f t="shared" si="243"/>
        <v>1</v>
      </c>
      <c r="AH1470" s="298">
        <f t="shared" si="244"/>
        <v>0</v>
      </c>
      <c r="AI1470" s="402">
        <f t="shared" si="245"/>
        <v>1</v>
      </c>
      <c r="AJ1470" s="370" t="str">
        <f>IF(AI1470=0,"",
IF(SUM($AI$1404:AI1470)=1,AK1470,
IF($AN$1389&gt;SUM($AI$1404:AI1470),_xlfn.CONCAT(", ",AK1470),
IF($AN$1389=SUM($AI$1404:AI1470),_xlfn.CONCAT(" y ",AK1470)))))</f>
        <v>, 67</v>
      </c>
      <c r="AK1470" s="156" t="s">
        <v>5193</v>
      </c>
    </row>
    <row r="1471" spans="1:37" ht="15" customHeight="1">
      <c r="A1471" s="57"/>
      <c r="B1471" s="26"/>
      <c r="C1471" s="165" t="s">
        <v>5194</v>
      </c>
      <c r="D1471" s="915" t="str">
        <f t="shared" si="242"/>
        <v>INSTITUTO DE CAPACITACION PARA EL TRABAJO</v>
      </c>
      <c r="E1471" s="916"/>
      <c r="F1471" s="916"/>
      <c r="G1471" s="916"/>
      <c r="H1471" s="916"/>
      <c r="I1471" s="916"/>
      <c r="J1471" s="916"/>
      <c r="K1471" s="916"/>
      <c r="L1471" s="916"/>
      <c r="M1471" s="916"/>
      <c r="N1471" s="916"/>
      <c r="O1471" s="916"/>
      <c r="P1471" s="916"/>
      <c r="Q1471" s="916"/>
      <c r="R1471" s="917"/>
      <c r="S1471" s="890"/>
      <c r="T1471" s="720"/>
      <c r="U1471" s="720"/>
      <c r="V1471" s="720"/>
      <c r="W1471" s="720"/>
      <c r="X1471" s="891"/>
      <c r="Y1471" s="890"/>
      <c r="Z1471" s="720"/>
      <c r="AA1471" s="720"/>
      <c r="AB1471" s="720"/>
      <c r="AC1471" s="720"/>
      <c r="AD1471" s="891"/>
      <c r="AE1471" s="164"/>
      <c r="AF1471" s="164"/>
      <c r="AG1471" s="199">
        <f t="shared" si="243"/>
        <v>1</v>
      </c>
      <c r="AH1471" s="298">
        <f t="shared" si="244"/>
        <v>0</v>
      </c>
      <c r="AI1471" s="402">
        <f t="shared" si="245"/>
        <v>1</v>
      </c>
      <c r="AJ1471" s="370" t="str">
        <f>IF(AI1471=0,"",
IF(SUM($AI$1404:AI1471)=1,AK1471,
IF($AN$1389&gt;SUM($AI$1404:AI1471),_xlfn.CONCAT(", ",AK1471),
IF($AN$1389=SUM($AI$1404:AI1471),_xlfn.CONCAT(" y ",AK1471)))))</f>
        <v>, 68</v>
      </c>
      <c r="AK1471" s="156" t="s">
        <v>5195</v>
      </c>
    </row>
    <row r="1472" spans="1:37" ht="30" customHeight="1">
      <c r="A1472" s="57"/>
      <c r="B1472" s="26"/>
      <c r="C1472" s="165" t="s">
        <v>5196</v>
      </c>
      <c r="D1472" s="915" t="str">
        <f t="shared" si="242"/>
        <v>CENTRO DE CONCILIACION LABORAL DEL ESTADO DE VERACRUZ DE IGNACIO DE LA LLAVE</v>
      </c>
      <c r="E1472" s="916"/>
      <c r="F1472" s="916"/>
      <c r="G1472" s="916"/>
      <c r="H1472" s="916"/>
      <c r="I1472" s="916"/>
      <c r="J1472" s="916"/>
      <c r="K1472" s="916"/>
      <c r="L1472" s="916"/>
      <c r="M1472" s="916"/>
      <c r="N1472" s="916"/>
      <c r="O1472" s="916"/>
      <c r="P1472" s="916"/>
      <c r="Q1472" s="916"/>
      <c r="R1472" s="917"/>
      <c r="S1472" s="890"/>
      <c r="T1472" s="720"/>
      <c r="U1472" s="720"/>
      <c r="V1472" s="720"/>
      <c r="W1472" s="720"/>
      <c r="X1472" s="891"/>
      <c r="Y1472" s="890"/>
      <c r="Z1472" s="720"/>
      <c r="AA1472" s="720"/>
      <c r="AB1472" s="720"/>
      <c r="AC1472" s="720"/>
      <c r="AD1472" s="891"/>
      <c r="AE1472" s="164"/>
      <c r="AF1472" s="164"/>
      <c r="AG1472" s="199">
        <f t="shared" si="243"/>
        <v>1</v>
      </c>
      <c r="AH1472" s="298">
        <f t="shared" si="244"/>
        <v>0</v>
      </c>
      <c r="AI1472" s="402">
        <f t="shared" si="245"/>
        <v>1</v>
      </c>
      <c r="AJ1472" s="370" t="str">
        <f>IF(AI1472=0,"",
IF(SUM($AI$1404:AI1472)=1,AK1472,
IF($AN$1389&gt;SUM($AI$1404:AI1472),_xlfn.CONCAT(", ",AK1472),
IF($AN$1389=SUM($AI$1404:AI1472),_xlfn.CONCAT(" y ",AK1472)))))</f>
        <v>, 69</v>
      </c>
      <c r="AK1472" s="156" t="s">
        <v>5197</v>
      </c>
    </row>
    <row r="1473" spans="1:37" ht="15" customHeight="1">
      <c r="A1473" s="57"/>
      <c r="B1473" s="26"/>
      <c r="C1473" s="165" t="s">
        <v>5198</v>
      </c>
      <c r="D1473" s="915" t="str">
        <f t="shared" si="242"/>
        <v>INSTITUTO VERACRUZANO DE LA CULTURA</v>
      </c>
      <c r="E1473" s="916"/>
      <c r="F1473" s="916"/>
      <c r="G1473" s="916"/>
      <c r="H1473" s="916"/>
      <c r="I1473" s="916"/>
      <c r="J1473" s="916"/>
      <c r="K1473" s="916"/>
      <c r="L1473" s="916"/>
      <c r="M1473" s="916"/>
      <c r="N1473" s="916"/>
      <c r="O1473" s="916"/>
      <c r="P1473" s="916"/>
      <c r="Q1473" s="916"/>
      <c r="R1473" s="917"/>
      <c r="S1473" s="890"/>
      <c r="T1473" s="720"/>
      <c r="U1473" s="720"/>
      <c r="V1473" s="720"/>
      <c r="W1473" s="720"/>
      <c r="X1473" s="891"/>
      <c r="Y1473" s="890"/>
      <c r="Z1473" s="720"/>
      <c r="AA1473" s="720"/>
      <c r="AB1473" s="720"/>
      <c r="AC1473" s="720"/>
      <c r="AD1473" s="891"/>
      <c r="AE1473" s="164"/>
      <c r="AF1473" s="164"/>
      <c r="AG1473" s="199">
        <f t="shared" si="243"/>
        <v>1</v>
      </c>
      <c r="AH1473" s="298">
        <f t="shared" si="244"/>
        <v>0</v>
      </c>
      <c r="AI1473" s="402">
        <f t="shared" si="245"/>
        <v>1</v>
      </c>
      <c r="AJ1473" s="370" t="str">
        <f>IF(AI1473=0,"",
IF(SUM($AI$1404:AI1473)=1,AK1473,
IF($AN$1389&gt;SUM($AI$1404:AI1473),_xlfn.CONCAT(", ",AK1473),
IF($AN$1389=SUM($AI$1404:AI1473),_xlfn.CONCAT(" y ",AK1473)))))</f>
        <v>, 70</v>
      </c>
      <c r="AK1473" s="156" t="s">
        <v>5199</v>
      </c>
    </row>
    <row r="1474" spans="1:37" ht="15" customHeight="1">
      <c r="A1474" s="57"/>
      <c r="B1474" s="26"/>
      <c r="C1474" s="165" t="s">
        <v>5200</v>
      </c>
      <c r="D1474" s="915" t="str">
        <f t="shared" si="242"/>
        <v>PROCURADURIA ESTATAL DE PROTECCION AL MEDIO AMBIENTE</v>
      </c>
      <c r="E1474" s="916"/>
      <c r="F1474" s="916"/>
      <c r="G1474" s="916"/>
      <c r="H1474" s="916"/>
      <c r="I1474" s="916"/>
      <c r="J1474" s="916"/>
      <c r="K1474" s="916"/>
      <c r="L1474" s="916"/>
      <c r="M1474" s="916"/>
      <c r="N1474" s="916"/>
      <c r="O1474" s="916"/>
      <c r="P1474" s="916"/>
      <c r="Q1474" s="916"/>
      <c r="R1474" s="917"/>
      <c r="S1474" s="890"/>
      <c r="T1474" s="720"/>
      <c r="U1474" s="720"/>
      <c r="V1474" s="720"/>
      <c r="W1474" s="720"/>
      <c r="X1474" s="891"/>
      <c r="Y1474" s="890"/>
      <c r="Z1474" s="720"/>
      <c r="AA1474" s="720"/>
      <c r="AB1474" s="720"/>
      <c r="AC1474" s="720"/>
      <c r="AD1474" s="891"/>
      <c r="AE1474" s="164"/>
      <c r="AF1474" s="164"/>
      <c r="AG1474" s="199">
        <f t="shared" si="243"/>
        <v>1</v>
      </c>
      <c r="AH1474" s="298">
        <f t="shared" si="244"/>
        <v>0</v>
      </c>
      <c r="AI1474" s="402">
        <f t="shared" si="245"/>
        <v>1</v>
      </c>
      <c r="AJ1474" s="370" t="str">
        <f>IF(AI1474=0,"",
IF(SUM($AI$1404:AI1474)=1,AK1474,
IF($AN$1389&gt;SUM($AI$1404:AI1474),_xlfn.CONCAT(", ",AK1474),
IF($AN$1389=SUM($AI$1404:AI1474),_xlfn.CONCAT(" y ",AK1474)))))</f>
        <v>, 71</v>
      </c>
      <c r="AK1474" s="156" t="s">
        <v>5201</v>
      </c>
    </row>
    <row r="1475" spans="1:37" ht="15" customHeight="1">
      <c r="A1475" s="57"/>
      <c r="B1475" s="26"/>
      <c r="C1475" s="165" t="s">
        <v>5202</v>
      </c>
      <c r="D1475" s="915" t="str">
        <f t="shared" si="242"/>
        <v>FIDEICOMISO FONDO DEL FUTURO</v>
      </c>
      <c r="E1475" s="916"/>
      <c r="F1475" s="916"/>
      <c r="G1475" s="916"/>
      <c r="H1475" s="916"/>
      <c r="I1475" s="916"/>
      <c r="J1475" s="916"/>
      <c r="K1475" s="916"/>
      <c r="L1475" s="916"/>
      <c r="M1475" s="916"/>
      <c r="N1475" s="916"/>
      <c r="O1475" s="916"/>
      <c r="P1475" s="916"/>
      <c r="Q1475" s="916"/>
      <c r="R1475" s="917"/>
      <c r="S1475" s="890"/>
      <c r="T1475" s="720"/>
      <c r="U1475" s="720"/>
      <c r="V1475" s="720"/>
      <c r="W1475" s="720"/>
      <c r="X1475" s="891"/>
      <c r="Y1475" s="890"/>
      <c r="Z1475" s="720"/>
      <c r="AA1475" s="720"/>
      <c r="AB1475" s="720"/>
      <c r="AC1475" s="720"/>
      <c r="AD1475" s="891"/>
      <c r="AE1475" s="164"/>
      <c r="AF1475" s="164"/>
      <c r="AG1475" s="199">
        <f t="shared" si="243"/>
        <v>1</v>
      </c>
      <c r="AH1475" s="298">
        <f t="shared" si="244"/>
        <v>0</v>
      </c>
      <c r="AI1475" s="402">
        <f t="shared" si="245"/>
        <v>1</v>
      </c>
      <c r="AJ1475" s="370" t="str">
        <f>IF(AI1475=0,"",
IF(SUM($AI$1404:AI1475)=1,AK1475,
IF($AN$1389&gt;SUM($AI$1404:AI1475),_xlfn.CONCAT(", ",AK1475),
IF($AN$1389=SUM($AI$1404:AI1475),_xlfn.CONCAT(" y ",AK1475)))))</f>
        <v xml:space="preserve"> y 72</v>
      </c>
      <c r="AK1475" s="156" t="s">
        <v>5203</v>
      </c>
    </row>
    <row r="1476" spans="1:37" ht="15" customHeight="1">
      <c r="A1476" s="57"/>
      <c r="B1476" s="26"/>
      <c r="C1476" s="165" t="s">
        <v>5204</v>
      </c>
      <c r="D1476" s="915" t="str">
        <f t="shared" si="242"/>
        <v/>
      </c>
      <c r="E1476" s="916"/>
      <c r="F1476" s="916"/>
      <c r="G1476" s="916"/>
      <c r="H1476" s="916"/>
      <c r="I1476" s="916"/>
      <c r="J1476" s="916"/>
      <c r="K1476" s="916"/>
      <c r="L1476" s="916"/>
      <c r="M1476" s="916"/>
      <c r="N1476" s="916"/>
      <c r="O1476" s="916"/>
      <c r="P1476" s="916"/>
      <c r="Q1476" s="916"/>
      <c r="R1476" s="917"/>
      <c r="S1476" s="890"/>
      <c r="T1476" s="720"/>
      <c r="U1476" s="720"/>
      <c r="V1476" s="720"/>
      <c r="W1476" s="720"/>
      <c r="X1476" s="891"/>
      <c r="Y1476" s="890"/>
      <c r="Z1476" s="720"/>
      <c r="AA1476" s="720"/>
      <c r="AB1476" s="720"/>
      <c r="AC1476" s="720"/>
      <c r="AD1476" s="891"/>
      <c r="AE1476" s="164"/>
      <c r="AF1476" s="164"/>
      <c r="AG1476" s="199">
        <f t="shared" si="243"/>
        <v>0</v>
      </c>
      <c r="AH1476" s="298">
        <f t="shared" si="244"/>
        <v>0</v>
      </c>
      <c r="AI1476" s="402">
        <f t="shared" si="245"/>
        <v>0</v>
      </c>
      <c r="AJ1476" s="370" t="str">
        <f>IF(AI1476=0,"",
IF(SUM($AI$1404:AI1476)=1,AK1476,
IF($AN$1389&gt;SUM($AI$1404:AI1476),_xlfn.CONCAT(", ",AK1476),
IF($AN$1389=SUM($AI$1404:AI1476),_xlfn.CONCAT(" y ",AK1476)))))</f>
        <v/>
      </c>
      <c r="AK1476" s="156" t="s">
        <v>5205</v>
      </c>
    </row>
    <row r="1477" spans="1:37" ht="15" customHeight="1">
      <c r="A1477" s="57"/>
      <c r="B1477" s="26"/>
      <c r="C1477" s="165" t="s">
        <v>5206</v>
      </c>
      <c r="D1477" s="915" t="str">
        <f t="shared" si="242"/>
        <v/>
      </c>
      <c r="E1477" s="916"/>
      <c r="F1477" s="916"/>
      <c r="G1477" s="916"/>
      <c r="H1477" s="916"/>
      <c r="I1477" s="916"/>
      <c r="J1477" s="916"/>
      <c r="K1477" s="916"/>
      <c r="L1477" s="916"/>
      <c r="M1477" s="916"/>
      <c r="N1477" s="916"/>
      <c r="O1477" s="916"/>
      <c r="P1477" s="916"/>
      <c r="Q1477" s="916"/>
      <c r="R1477" s="917"/>
      <c r="S1477" s="890"/>
      <c r="T1477" s="720"/>
      <c r="U1477" s="720"/>
      <c r="V1477" s="720"/>
      <c r="W1477" s="720"/>
      <c r="X1477" s="891"/>
      <c r="Y1477" s="890"/>
      <c r="Z1477" s="720"/>
      <c r="AA1477" s="720"/>
      <c r="AB1477" s="720"/>
      <c r="AC1477" s="720"/>
      <c r="AD1477" s="891"/>
      <c r="AE1477" s="164"/>
      <c r="AF1477" s="164"/>
      <c r="AG1477" s="199">
        <f t="shared" si="243"/>
        <v>0</v>
      </c>
      <c r="AH1477" s="298">
        <f t="shared" si="244"/>
        <v>0</v>
      </c>
      <c r="AI1477" s="402">
        <f t="shared" si="245"/>
        <v>0</v>
      </c>
      <c r="AJ1477" s="370" t="str">
        <f>IF(AI1477=0,"",
IF(SUM($AI$1404:AI1477)=1,AK1477,
IF($AN$1389&gt;SUM($AI$1404:AI1477),_xlfn.CONCAT(", ",AK1477),
IF($AN$1389=SUM($AI$1404:AI1477),_xlfn.CONCAT(" y ",AK1477)))))</f>
        <v/>
      </c>
      <c r="AK1477" s="156" t="s">
        <v>5207</v>
      </c>
    </row>
    <row r="1478" spans="1:37" ht="15" customHeight="1">
      <c r="A1478" s="57"/>
      <c r="B1478" s="26"/>
      <c r="C1478" s="165" t="s">
        <v>5208</v>
      </c>
      <c r="D1478" s="915" t="str">
        <f t="shared" si="242"/>
        <v/>
      </c>
      <c r="E1478" s="916"/>
      <c r="F1478" s="916"/>
      <c r="G1478" s="916"/>
      <c r="H1478" s="916"/>
      <c r="I1478" s="916"/>
      <c r="J1478" s="916"/>
      <c r="K1478" s="916"/>
      <c r="L1478" s="916"/>
      <c r="M1478" s="916"/>
      <c r="N1478" s="916"/>
      <c r="O1478" s="916"/>
      <c r="P1478" s="916"/>
      <c r="Q1478" s="916"/>
      <c r="R1478" s="917"/>
      <c r="S1478" s="890"/>
      <c r="T1478" s="720"/>
      <c r="U1478" s="720"/>
      <c r="V1478" s="720"/>
      <c r="W1478" s="720"/>
      <c r="X1478" s="891"/>
      <c r="Y1478" s="890"/>
      <c r="Z1478" s="720"/>
      <c r="AA1478" s="720"/>
      <c r="AB1478" s="720"/>
      <c r="AC1478" s="720"/>
      <c r="AD1478" s="891"/>
      <c r="AE1478" s="164"/>
      <c r="AF1478" s="164"/>
      <c r="AG1478" s="199">
        <f t="shared" si="243"/>
        <v>0</v>
      </c>
      <c r="AH1478" s="298">
        <f t="shared" si="244"/>
        <v>0</v>
      </c>
      <c r="AI1478" s="402">
        <f t="shared" si="245"/>
        <v>0</v>
      </c>
      <c r="AJ1478" s="370" t="str">
        <f>IF(AI1478=0,"",
IF(SUM($AI$1404:AI1478)=1,AK1478,
IF($AN$1389&gt;SUM($AI$1404:AI1478),_xlfn.CONCAT(", ",AK1478),
IF($AN$1389=SUM($AI$1404:AI1478),_xlfn.CONCAT(" y ",AK1478)))))</f>
        <v/>
      </c>
      <c r="AK1478" s="156" t="s">
        <v>5209</v>
      </c>
    </row>
    <row r="1479" spans="1:37" ht="15" customHeight="1">
      <c r="A1479" s="57"/>
      <c r="B1479" s="26"/>
      <c r="C1479" s="165" t="s">
        <v>5210</v>
      </c>
      <c r="D1479" s="915" t="str">
        <f t="shared" si="242"/>
        <v/>
      </c>
      <c r="E1479" s="916"/>
      <c r="F1479" s="916"/>
      <c r="G1479" s="916"/>
      <c r="H1479" s="916"/>
      <c r="I1479" s="916"/>
      <c r="J1479" s="916"/>
      <c r="K1479" s="916"/>
      <c r="L1479" s="916"/>
      <c r="M1479" s="916"/>
      <c r="N1479" s="916"/>
      <c r="O1479" s="916"/>
      <c r="P1479" s="916"/>
      <c r="Q1479" s="916"/>
      <c r="R1479" s="917"/>
      <c r="S1479" s="890"/>
      <c r="T1479" s="720"/>
      <c r="U1479" s="720"/>
      <c r="V1479" s="720"/>
      <c r="W1479" s="720"/>
      <c r="X1479" s="891"/>
      <c r="Y1479" s="890"/>
      <c r="Z1479" s="720"/>
      <c r="AA1479" s="720"/>
      <c r="AB1479" s="720"/>
      <c r="AC1479" s="720"/>
      <c r="AD1479" s="891"/>
      <c r="AE1479" s="164"/>
      <c r="AF1479" s="164"/>
      <c r="AG1479" s="199">
        <f t="shared" si="243"/>
        <v>0</v>
      </c>
      <c r="AH1479" s="298">
        <f t="shared" si="244"/>
        <v>0</v>
      </c>
      <c r="AI1479" s="402">
        <f t="shared" si="245"/>
        <v>0</v>
      </c>
      <c r="AJ1479" s="370" t="str">
        <f>IF(AI1479=0,"",
IF(SUM($AI$1404:AI1479)=1,AK1479,
IF($AN$1389&gt;SUM($AI$1404:AI1479),_xlfn.CONCAT(", ",AK1479),
IF($AN$1389=SUM($AI$1404:AI1479),_xlfn.CONCAT(" y ",AK1479)))))</f>
        <v/>
      </c>
      <c r="AK1479" s="156" t="s">
        <v>5211</v>
      </c>
    </row>
    <row r="1480" spans="1:37" ht="15" customHeight="1">
      <c r="A1480" s="57"/>
      <c r="B1480" s="26"/>
      <c r="C1480" s="165" t="s">
        <v>5212</v>
      </c>
      <c r="D1480" s="915" t="str">
        <f t="shared" si="242"/>
        <v/>
      </c>
      <c r="E1480" s="916"/>
      <c r="F1480" s="916"/>
      <c r="G1480" s="916"/>
      <c r="H1480" s="916"/>
      <c r="I1480" s="916"/>
      <c r="J1480" s="916"/>
      <c r="K1480" s="916"/>
      <c r="L1480" s="916"/>
      <c r="M1480" s="916"/>
      <c r="N1480" s="916"/>
      <c r="O1480" s="916"/>
      <c r="P1480" s="916"/>
      <c r="Q1480" s="916"/>
      <c r="R1480" s="917"/>
      <c r="S1480" s="890"/>
      <c r="T1480" s="720"/>
      <c r="U1480" s="720"/>
      <c r="V1480" s="720"/>
      <c r="W1480" s="720"/>
      <c r="X1480" s="891"/>
      <c r="Y1480" s="890"/>
      <c r="Z1480" s="720"/>
      <c r="AA1480" s="720"/>
      <c r="AB1480" s="720"/>
      <c r="AC1480" s="720"/>
      <c r="AD1480" s="891"/>
      <c r="AE1480" s="164"/>
      <c r="AF1480" s="164"/>
      <c r="AG1480" s="199">
        <f t="shared" si="243"/>
        <v>0</v>
      </c>
      <c r="AH1480" s="298">
        <f t="shared" si="244"/>
        <v>0</v>
      </c>
      <c r="AI1480" s="402">
        <f t="shared" si="245"/>
        <v>0</v>
      </c>
      <c r="AJ1480" s="370" t="str">
        <f>IF(AI1480=0,"",
IF(SUM($AI$1404:AI1480)=1,AK1480,
IF($AN$1389&gt;SUM($AI$1404:AI1480),_xlfn.CONCAT(", ",AK1480),
IF($AN$1389=SUM($AI$1404:AI1480),_xlfn.CONCAT(" y ",AK1480)))))</f>
        <v/>
      </c>
      <c r="AK1480" s="156" t="s">
        <v>5213</v>
      </c>
    </row>
    <row r="1481" spans="1:37" ht="15" customHeight="1">
      <c r="A1481" s="57"/>
      <c r="B1481" s="26"/>
      <c r="C1481" s="165" t="s">
        <v>5214</v>
      </c>
      <c r="D1481" s="915" t="str">
        <f t="shared" si="242"/>
        <v/>
      </c>
      <c r="E1481" s="916"/>
      <c r="F1481" s="916"/>
      <c r="G1481" s="916"/>
      <c r="H1481" s="916"/>
      <c r="I1481" s="916"/>
      <c r="J1481" s="916"/>
      <c r="K1481" s="916"/>
      <c r="L1481" s="916"/>
      <c r="M1481" s="916"/>
      <c r="N1481" s="916"/>
      <c r="O1481" s="916"/>
      <c r="P1481" s="916"/>
      <c r="Q1481" s="916"/>
      <c r="R1481" s="917"/>
      <c r="S1481" s="890"/>
      <c r="T1481" s="720"/>
      <c r="U1481" s="720"/>
      <c r="V1481" s="720"/>
      <c r="W1481" s="720"/>
      <c r="X1481" s="891"/>
      <c r="Y1481" s="890"/>
      <c r="Z1481" s="720"/>
      <c r="AA1481" s="720"/>
      <c r="AB1481" s="720"/>
      <c r="AC1481" s="720"/>
      <c r="AD1481" s="891"/>
      <c r="AE1481" s="164"/>
      <c r="AF1481" s="164"/>
      <c r="AG1481" s="199">
        <f t="shared" si="243"/>
        <v>0</v>
      </c>
      <c r="AH1481" s="298">
        <f t="shared" si="244"/>
        <v>0</v>
      </c>
      <c r="AI1481" s="402">
        <f t="shared" si="245"/>
        <v>0</v>
      </c>
      <c r="AJ1481" s="370" t="str">
        <f>IF(AI1481=0,"",
IF(SUM($AI$1404:AI1481)=1,AK1481,
IF($AN$1389&gt;SUM($AI$1404:AI1481),_xlfn.CONCAT(", ",AK1481),
IF($AN$1389=SUM($AI$1404:AI1481),_xlfn.CONCAT(" y ",AK1481)))))</f>
        <v/>
      </c>
      <c r="AK1481" s="156" t="s">
        <v>5215</v>
      </c>
    </row>
    <row r="1482" spans="1:37" ht="15" customHeight="1">
      <c r="A1482" s="57"/>
      <c r="B1482" s="26"/>
      <c r="C1482" s="165" t="s">
        <v>5216</v>
      </c>
      <c r="D1482" s="915" t="str">
        <f t="shared" si="242"/>
        <v/>
      </c>
      <c r="E1482" s="916"/>
      <c r="F1482" s="916"/>
      <c r="G1482" s="916"/>
      <c r="H1482" s="916"/>
      <c r="I1482" s="916"/>
      <c r="J1482" s="916"/>
      <c r="K1482" s="916"/>
      <c r="L1482" s="916"/>
      <c r="M1482" s="916"/>
      <c r="N1482" s="916"/>
      <c r="O1482" s="916"/>
      <c r="P1482" s="916"/>
      <c r="Q1482" s="916"/>
      <c r="R1482" s="917"/>
      <c r="S1482" s="890"/>
      <c r="T1482" s="720"/>
      <c r="U1482" s="720"/>
      <c r="V1482" s="720"/>
      <c r="W1482" s="720"/>
      <c r="X1482" s="891"/>
      <c r="Y1482" s="890"/>
      <c r="Z1482" s="720"/>
      <c r="AA1482" s="720"/>
      <c r="AB1482" s="720"/>
      <c r="AC1482" s="720"/>
      <c r="AD1482" s="891"/>
      <c r="AE1482" s="164"/>
      <c r="AF1482" s="164"/>
      <c r="AG1482" s="199">
        <f t="shared" si="243"/>
        <v>0</v>
      </c>
      <c r="AH1482" s="298">
        <f t="shared" si="244"/>
        <v>0</v>
      </c>
      <c r="AI1482" s="402">
        <f t="shared" si="245"/>
        <v>0</v>
      </c>
      <c r="AJ1482" s="370" t="str">
        <f>IF(AI1482=0,"",
IF(SUM($AI$1404:AI1482)=1,AK1482,
IF($AN$1389&gt;SUM($AI$1404:AI1482),_xlfn.CONCAT(", ",AK1482),
IF($AN$1389=SUM($AI$1404:AI1482),_xlfn.CONCAT(" y ",AK1482)))))</f>
        <v/>
      </c>
      <c r="AK1482" s="156" t="s">
        <v>5217</v>
      </c>
    </row>
    <row r="1483" spans="1:37" ht="15" customHeight="1">
      <c r="A1483" s="57"/>
      <c r="B1483" s="26"/>
      <c r="C1483" s="165" t="s">
        <v>5218</v>
      </c>
      <c r="D1483" s="915" t="str">
        <f t="shared" si="242"/>
        <v/>
      </c>
      <c r="E1483" s="916"/>
      <c r="F1483" s="916"/>
      <c r="G1483" s="916"/>
      <c r="H1483" s="916"/>
      <c r="I1483" s="916"/>
      <c r="J1483" s="916"/>
      <c r="K1483" s="916"/>
      <c r="L1483" s="916"/>
      <c r="M1483" s="916"/>
      <c r="N1483" s="916"/>
      <c r="O1483" s="916"/>
      <c r="P1483" s="916"/>
      <c r="Q1483" s="916"/>
      <c r="R1483" s="917"/>
      <c r="S1483" s="890"/>
      <c r="T1483" s="720"/>
      <c r="U1483" s="720"/>
      <c r="V1483" s="720"/>
      <c r="W1483" s="720"/>
      <c r="X1483" s="891"/>
      <c r="Y1483" s="890"/>
      <c r="Z1483" s="720"/>
      <c r="AA1483" s="720"/>
      <c r="AB1483" s="720"/>
      <c r="AC1483" s="720"/>
      <c r="AD1483" s="891"/>
      <c r="AE1483" s="164"/>
      <c r="AF1483" s="164"/>
      <c r="AG1483" s="199">
        <f t="shared" si="243"/>
        <v>0</v>
      </c>
      <c r="AH1483" s="298">
        <f t="shared" si="244"/>
        <v>0</v>
      </c>
      <c r="AI1483" s="402">
        <f t="shared" si="245"/>
        <v>0</v>
      </c>
      <c r="AJ1483" s="370" t="str">
        <f>IF(AI1483=0,"",
IF(SUM($AI$1404:AI1483)=1,AK1483,
IF($AN$1389&gt;SUM($AI$1404:AI1483),_xlfn.CONCAT(", ",AK1483),
IF($AN$1389=SUM($AI$1404:AI1483),_xlfn.CONCAT(" y ",AK1483)))))</f>
        <v/>
      </c>
      <c r="AK1483" s="156" t="s">
        <v>5219</v>
      </c>
    </row>
    <row r="1484" spans="1:37" ht="15" customHeight="1">
      <c r="A1484" s="57"/>
      <c r="B1484" s="26"/>
      <c r="C1484" s="165" t="s">
        <v>5220</v>
      </c>
      <c r="D1484" s="915" t="str">
        <f t="shared" si="242"/>
        <v/>
      </c>
      <c r="E1484" s="916"/>
      <c r="F1484" s="916"/>
      <c r="G1484" s="916"/>
      <c r="H1484" s="916"/>
      <c r="I1484" s="916"/>
      <c r="J1484" s="916"/>
      <c r="K1484" s="916"/>
      <c r="L1484" s="916"/>
      <c r="M1484" s="916"/>
      <c r="N1484" s="916"/>
      <c r="O1484" s="916"/>
      <c r="P1484" s="916"/>
      <c r="Q1484" s="916"/>
      <c r="R1484" s="917"/>
      <c r="S1484" s="890"/>
      <c r="T1484" s="720"/>
      <c r="U1484" s="720"/>
      <c r="V1484" s="720"/>
      <c r="W1484" s="720"/>
      <c r="X1484" s="891"/>
      <c r="Y1484" s="890"/>
      <c r="Z1484" s="720"/>
      <c r="AA1484" s="720"/>
      <c r="AB1484" s="720"/>
      <c r="AC1484" s="720"/>
      <c r="AD1484" s="891"/>
      <c r="AE1484" s="164"/>
      <c r="AF1484" s="164"/>
      <c r="AG1484" s="199">
        <f t="shared" si="243"/>
        <v>0</v>
      </c>
      <c r="AH1484" s="298">
        <f t="shared" si="244"/>
        <v>0</v>
      </c>
      <c r="AI1484" s="402">
        <f t="shared" si="245"/>
        <v>0</v>
      </c>
      <c r="AJ1484" s="370" t="str">
        <f>IF(AI1484=0,"",
IF(SUM($AI$1404:AI1484)=1,AK1484,
IF($AN$1389&gt;SUM($AI$1404:AI1484),_xlfn.CONCAT(", ",AK1484),
IF($AN$1389=SUM($AI$1404:AI1484),_xlfn.CONCAT(" y ",AK1484)))))</f>
        <v/>
      </c>
      <c r="AK1484" s="156" t="s">
        <v>5221</v>
      </c>
    </row>
    <row r="1485" spans="1:37" ht="15" customHeight="1">
      <c r="A1485" s="57"/>
      <c r="B1485" s="26"/>
      <c r="C1485" s="165" t="s">
        <v>5222</v>
      </c>
      <c r="D1485" s="915" t="str">
        <f t="shared" si="242"/>
        <v/>
      </c>
      <c r="E1485" s="916"/>
      <c r="F1485" s="916"/>
      <c r="G1485" s="916"/>
      <c r="H1485" s="916"/>
      <c r="I1485" s="916"/>
      <c r="J1485" s="916"/>
      <c r="K1485" s="916"/>
      <c r="L1485" s="916"/>
      <c r="M1485" s="916"/>
      <c r="N1485" s="916"/>
      <c r="O1485" s="916"/>
      <c r="P1485" s="916"/>
      <c r="Q1485" s="916"/>
      <c r="R1485" s="917"/>
      <c r="S1485" s="890"/>
      <c r="T1485" s="720"/>
      <c r="U1485" s="720"/>
      <c r="V1485" s="720"/>
      <c r="W1485" s="720"/>
      <c r="X1485" s="891"/>
      <c r="Y1485" s="890"/>
      <c r="Z1485" s="720"/>
      <c r="AA1485" s="720"/>
      <c r="AB1485" s="720"/>
      <c r="AC1485" s="720"/>
      <c r="AD1485" s="891"/>
      <c r="AE1485" s="164"/>
      <c r="AF1485" s="164"/>
      <c r="AG1485" s="199">
        <f t="shared" si="243"/>
        <v>0</v>
      </c>
      <c r="AH1485" s="298">
        <f t="shared" si="244"/>
        <v>0</v>
      </c>
      <c r="AI1485" s="402">
        <f t="shared" si="245"/>
        <v>0</v>
      </c>
      <c r="AJ1485" s="370" t="str">
        <f>IF(AI1485=0,"",
IF(SUM($AI$1404:AI1485)=1,AK1485,
IF($AN$1389&gt;SUM($AI$1404:AI1485),_xlfn.CONCAT(", ",AK1485),
IF($AN$1389=SUM($AI$1404:AI1485),_xlfn.CONCAT(" y ",AK1485)))))</f>
        <v/>
      </c>
      <c r="AK1485" s="156" t="s">
        <v>5223</v>
      </c>
    </row>
    <row r="1486" spans="1:37" ht="15" customHeight="1">
      <c r="A1486" s="57"/>
      <c r="B1486" s="26"/>
      <c r="C1486" s="165" t="s">
        <v>5224</v>
      </c>
      <c r="D1486" s="915" t="str">
        <f t="shared" si="242"/>
        <v/>
      </c>
      <c r="E1486" s="916"/>
      <c r="F1486" s="916"/>
      <c r="G1486" s="916"/>
      <c r="H1486" s="916"/>
      <c r="I1486" s="916"/>
      <c r="J1486" s="916"/>
      <c r="K1486" s="916"/>
      <c r="L1486" s="916"/>
      <c r="M1486" s="916"/>
      <c r="N1486" s="916"/>
      <c r="O1486" s="916"/>
      <c r="P1486" s="916"/>
      <c r="Q1486" s="916"/>
      <c r="R1486" s="917"/>
      <c r="S1486" s="890"/>
      <c r="T1486" s="720"/>
      <c r="U1486" s="720"/>
      <c r="V1486" s="720"/>
      <c r="W1486" s="720"/>
      <c r="X1486" s="891"/>
      <c r="Y1486" s="890"/>
      <c r="Z1486" s="720"/>
      <c r="AA1486" s="720"/>
      <c r="AB1486" s="720"/>
      <c r="AC1486" s="720"/>
      <c r="AD1486" s="891"/>
      <c r="AE1486" s="164"/>
      <c r="AF1486" s="164"/>
      <c r="AG1486" s="199">
        <f t="shared" si="243"/>
        <v>0</v>
      </c>
      <c r="AH1486" s="298">
        <f t="shared" si="244"/>
        <v>0</v>
      </c>
      <c r="AI1486" s="402">
        <f t="shared" si="245"/>
        <v>0</v>
      </c>
      <c r="AJ1486" s="370" t="str">
        <f>IF(AI1486=0,"",
IF(SUM($AI$1404:AI1486)=1,AK1486,
IF($AN$1389&gt;SUM($AI$1404:AI1486),_xlfn.CONCAT(", ",AK1486),
IF($AN$1389=SUM($AI$1404:AI1486),_xlfn.CONCAT(" y ",AK1486)))))</f>
        <v/>
      </c>
      <c r="AK1486" s="156" t="s">
        <v>5225</v>
      </c>
    </row>
    <row r="1487" spans="1:37" ht="15" customHeight="1">
      <c r="A1487" s="57"/>
      <c r="B1487" s="26"/>
      <c r="C1487" s="165" t="s">
        <v>5226</v>
      </c>
      <c r="D1487" s="915" t="str">
        <f t="shared" si="242"/>
        <v/>
      </c>
      <c r="E1487" s="916"/>
      <c r="F1487" s="916"/>
      <c r="G1487" s="916"/>
      <c r="H1487" s="916"/>
      <c r="I1487" s="916"/>
      <c r="J1487" s="916"/>
      <c r="K1487" s="916"/>
      <c r="L1487" s="916"/>
      <c r="M1487" s="916"/>
      <c r="N1487" s="916"/>
      <c r="O1487" s="916"/>
      <c r="P1487" s="916"/>
      <c r="Q1487" s="916"/>
      <c r="R1487" s="917"/>
      <c r="S1487" s="890"/>
      <c r="T1487" s="720"/>
      <c r="U1487" s="720"/>
      <c r="V1487" s="720"/>
      <c r="W1487" s="720"/>
      <c r="X1487" s="891"/>
      <c r="Y1487" s="890"/>
      <c r="Z1487" s="720"/>
      <c r="AA1487" s="720"/>
      <c r="AB1487" s="720"/>
      <c r="AC1487" s="720"/>
      <c r="AD1487" s="891"/>
      <c r="AE1487" s="164"/>
      <c r="AF1487" s="164"/>
      <c r="AG1487" s="199">
        <f t="shared" si="243"/>
        <v>0</v>
      </c>
      <c r="AH1487" s="298">
        <f t="shared" si="244"/>
        <v>0</v>
      </c>
      <c r="AI1487" s="402">
        <f t="shared" si="245"/>
        <v>0</v>
      </c>
      <c r="AJ1487" s="370" t="str">
        <f>IF(AI1487=0,"",
IF(SUM($AI$1404:AI1487)=1,AK1487,
IF($AN$1389&gt;SUM($AI$1404:AI1487),_xlfn.CONCAT(", ",AK1487),
IF($AN$1389=SUM($AI$1404:AI1487),_xlfn.CONCAT(" y ",AK1487)))))</f>
        <v/>
      </c>
      <c r="AK1487" s="156" t="s">
        <v>5227</v>
      </c>
    </row>
    <row r="1488" spans="1:37" ht="15" customHeight="1">
      <c r="A1488" s="57"/>
      <c r="B1488" s="26"/>
      <c r="C1488" s="165" t="s">
        <v>5228</v>
      </c>
      <c r="D1488" s="915" t="str">
        <f t="shared" si="242"/>
        <v/>
      </c>
      <c r="E1488" s="916"/>
      <c r="F1488" s="916"/>
      <c r="G1488" s="916"/>
      <c r="H1488" s="916"/>
      <c r="I1488" s="916"/>
      <c r="J1488" s="916"/>
      <c r="K1488" s="916"/>
      <c r="L1488" s="916"/>
      <c r="M1488" s="916"/>
      <c r="N1488" s="916"/>
      <c r="O1488" s="916"/>
      <c r="P1488" s="916"/>
      <c r="Q1488" s="916"/>
      <c r="R1488" s="917"/>
      <c r="S1488" s="890"/>
      <c r="T1488" s="720"/>
      <c r="U1488" s="720"/>
      <c r="V1488" s="720"/>
      <c r="W1488" s="720"/>
      <c r="X1488" s="891"/>
      <c r="Y1488" s="890"/>
      <c r="Z1488" s="720"/>
      <c r="AA1488" s="720"/>
      <c r="AB1488" s="720"/>
      <c r="AC1488" s="720"/>
      <c r="AD1488" s="891"/>
      <c r="AE1488" s="164"/>
      <c r="AF1488" s="164"/>
      <c r="AG1488" s="199">
        <f t="shared" si="243"/>
        <v>0</v>
      </c>
      <c r="AH1488" s="298">
        <f t="shared" si="244"/>
        <v>0</v>
      </c>
      <c r="AI1488" s="402">
        <f t="shared" si="245"/>
        <v>0</v>
      </c>
      <c r="AJ1488" s="370" t="str">
        <f>IF(AI1488=0,"",
IF(SUM($AI$1404:AI1488)=1,AK1488,
IF($AN$1389&gt;SUM($AI$1404:AI1488),_xlfn.CONCAT(", ",AK1488),
IF($AN$1389=SUM($AI$1404:AI1488),_xlfn.CONCAT(" y ",AK1488)))))</f>
        <v/>
      </c>
      <c r="AK1488" s="156" t="s">
        <v>5229</v>
      </c>
    </row>
    <row r="1489" spans="1:37" ht="15" customHeight="1">
      <c r="A1489" s="57"/>
      <c r="B1489" s="26"/>
      <c r="C1489" s="165" t="s">
        <v>5230</v>
      </c>
      <c r="D1489" s="915" t="str">
        <f t="shared" si="242"/>
        <v/>
      </c>
      <c r="E1489" s="916"/>
      <c r="F1489" s="916"/>
      <c r="G1489" s="916"/>
      <c r="H1489" s="916"/>
      <c r="I1489" s="916"/>
      <c r="J1489" s="916"/>
      <c r="K1489" s="916"/>
      <c r="L1489" s="916"/>
      <c r="M1489" s="916"/>
      <c r="N1489" s="916"/>
      <c r="O1489" s="916"/>
      <c r="P1489" s="916"/>
      <c r="Q1489" s="916"/>
      <c r="R1489" s="917"/>
      <c r="S1489" s="890"/>
      <c r="T1489" s="720"/>
      <c r="U1489" s="720"/>
      <c r="V1489" s="720"/>
      <c r="W1489" s="720"/>
      <c r="X1489" s="891"/>
      <c r="Y1489" s="890"/>
      <c r="Z1489" s="720"/>
      <c r="AA1489" s="720"/>
      <c r="AB1489" s="720"/>
      <c r="AC1489" s="720"/>
      <c r="AD1489" s="891"/>
      <c r="AE1489" s="164"/>
      <c r="AF1489" s="164"/>
      <c r="AG1489" s="199">
        <f t="shared" si="243"/>
        <v>0</v>
      </c>
      <c r="AH1489" s="298">
        <f t="shared" si="244"/>
        <v>0</v>
      </c>
      <c r="AI1489" s="402">
        <f t="shared" si="245"/>
        <v>0</v>
      </c>
      <c r="AJ1489" s="370" t="str">
        <f>IF(AI1489=0,"",
IF(SUM($AI$1404:AI1489)=1,AK1489,
IF($AN$1389&gt;SUM($AI$1404:AI1489),_xlfn.CONCAT(", ",AK1489),
IF($AN$1389=SUM($AI$1404:AI1489),_xlfn.CONCAT(" y ",AK1489)))))</f>
        <v/>
      </c>
      <c r="AK1489" s="156" t="s">
        <v>5231</v>
      </c>
    </row>
    <row r="1490" spans="1:37" ht="15" customHeight="1">
      <c r="A1490" s="57"/>
      <c r="B1490" s="26"/>
      <c r="C1490" s="165" t="s">
        <v>5232</v>
      </c>
      <c r="D1490" s="915" t="str">
        <f t="shared" si="242"/>
        <v/>
      </c>
      <c r="E1490" s="916"/>
      <c r="F1490" s="916"/>
      <c r="G1490" s="916"/>
      <c r="H1490" s="916"/>
      <c r="I1490" s="916"/>
      <c r="J1490" s="916"/>
      <c r="K1490" s="916"/>
      <c r="L1490" s="916"/>
      <c r="M1490" s="916"/>
      <c r="N1490" s="916"/>
      <c r="O1490" s="916"/>
      <c r="P1490" s="916"/>
      <c r="Q1490" s="916"/>
      <c r="R1490" s="917"/>
      <c r="S1490" s="890"/>
      <c r="T1490" s="720"/>
      <c r="U1490" s="720"/>
      <c r="V1490" s="720"/>
      <c r="W1490" s="720"/>
      <c r="X1490" s="891"/>
      <c r="Y1490" s="890"/>
      <c r="Z1490" s="720"/>
      <c r="AA1490" s="720"/>
      <c r="AB1490" s="720"/>
      <c r="AC1490" s="720"/>
      <c r="AD1490" s="891"/>
      <c r="AE1490" s="164"/>
      <c r="AF1490" s="164"/>
      <c r="AG1490" s="199">
        <f t="shared" si="243"/>
        <v>0</v>
      </c>
      <c r="AH1490" s="298">
        <f t="shared" si="244"/>
        <v>0</v>
      </c>
      <c r="AI1490" s="402">
        <f t="shared" si="245"/>
        <v>0</v>
      </c>
      <c r="AJ1490" s="370" t="str">
        <f>IF(AI1490=0,"",
IF(SUM($AI$1404:AI1490)=1,AK1490,
IF($AN$1389&gt;SUM($AI$1404:AI1490),_xlfn.CONCAT(", ",AK1490),
IF($AN$1389=SUM($AI$1404:AI1490),_xlfn.CONCAT(" y ",AK1490)))))</f>
        <v/>
      </c>
      <c r="AK1490" s="156" t="s">
        <v>5233</v>
      </c>
    </row>
    <row r="1491" spans="1:37" ht="15" customHeight="1">
      <c r="A1491" s="57"/>
      <c r="B1491" s="26"/>
      <c r="C1491" s="165" t="s">
        <v>5234</v>
      </c>
      <c r="D1491" s="915" t="str">
        <f t="shared" si="242"/>
        <v/>
      </c>
      <c r="E1491" s="916"/>
      <c r="F1491" s="916"/>
      <c r="G1491" s="916"/>
      <c r="H1491" s="916"/>
      <c r="I1491" s="916"/>
      <c r="J1491" s="916"/>
      <c r="K1491" s="916"/>
      <c r="L1491" s="916"/>
      <c r="M1491" s="916"/>
      <c r="N1491" s="916"/>
      <c r="O1491" s="916"/>
      <c r="P1491" s="916"/>
      <c r="Q1491" s="916"/>
      <c r="R1491" s="917"/>
      <c r="S1491" s="890"/>
      <c r="T1491" s="720"/>
      <c r="U1491" s="720"/>
      <c r="V1491" s="720"/>
      <c r="W1491" s="720"/>
      <c r="X1491" s="891"/>
      <c r="Y1491" s="890"/>
      <c r="Z1491" s="720"/>
      <c r="AA1491" s="720"/>
      <c r="AB1491" s="720"/>
      <c r="AC1491" s="720"/>
      <c r="AD1491" s="891"/>
      <c r="AE1491" s="164"/>
      <c r="AF1491" s="164"/>
      <c r="AG1491" s="199">
        <f t="shared" si="243"/>
        <v>0</v>
      </c>
      <c r="AH1491" s="298">
        <f t="shared" si="244"/>
        <v>0</v>
      </c>
      <c r="AI1491" s="402">
        <f t="shared" si="245"/>
        <v>0</v>
      </c>
      <c r="AJ1491" s="370" t="str">
        <f>IF(AI1491=0,"",
IF(SUM($AI$1404:AI1491)=1,AK1491,
IF($AN$1389&gt;SUM($AI$1404:AI1491),_xlfn.CONCAT(", ",AK1491),
IF($AN$1389=SUM($AI$1404:AI1491),_xlfn.CONCAT(" y ",AK1491)))))</f>
        <v/>
      </c>
      <c r="AK1491" s="156" t="s">
        <v>5235</v>
      </c>
    </row>
    <row r="1492" spans="1:37" ht="15" customHeight="1">
      <c r="A1492" s="57"/>
      <c r="B1492" s="26"/>
      <c r="C1492" s="165" t="s">
        <v>5236</v>
      </c>
      <c r="D1492" s="915" t="str">
        <f t="shared" si="242"/>
        <v/>
      </c>
      <c r="E1492" s="916"/>
      <c r="F1492" s="916"/>
      <c r="G1492" s="916"/>
      <c r="H1492" s="916"/>
      <c r="I1492" s="916"/>
      <c r="J1492" s="916"/>
      <c r="K1492" s="916"/>
      <c r="L1492" s="916"/>
      <c r="M1492" s="916"/>
      <c r="N1492" s="916"/>
      <c r="O1492" s="916"/>
      <c r="P1492" s="916"/>
      <c r="Q1492" s="916"/>
      <c r="R1492" s="917"/>
      <c r="S1492" s="890"/>
      <c r="T1492" s="720"/>
      <c r="U1492" s="720"/>
      <c r="V1492" s="720"/>
      <c r="W1492" s="720"/>
      <c r="X1492" s="891"/>
      <c r="Y1492" s="890"/>
      <c r="Z1492" s="720"/>
      <c r="AA1492" s="720"/>
      <c r="AB1492" s="720"/>
      <c r="AC1492" s="720"/>
      <c r="AD1492" s="891"/>
      <c r="AE1492" s="164"/>
      <c r="AF1492" s="164"/>
      <c r="AG1492" s="199">
        <f t="shared" si="243"/>
        <v>0</v>
      </c>
      <c r="AH1492" s="298">
        <f t="shared" si="244"/>
        <v>0</v>
      </c>
      <c r="AI1492" s="402">
        <f t="shared" si="245"/>
        <v>0</v>
      </c>
      <c r="AJ1492" s="370" t="str">
        <f>IF(AI1492=0,"",
IF(SUM($AI$1404:AI1492)=1,AK1492,
IF($AN$1389&gt;SUM($AI$1404:AI1492),_xlfn.CONCAT(", ",AK1492),
IF($AN$1389=SUM($AI$1404:AI1492),_xlfn.CONCAT(" y ",AK1492)))))</f>
        <v/>
      </c>
      <c r="AK1492" s="156" t="s">
        <v>5237</v>
      </c>
    </row>
    <row r="1493" spans="1:37" ht="15" customHeight="1">
      <c r="A1493" s="57"/>
      <c r="B1493" s="26"/>
      <c r="C1493" s="165" t="s">
        <v>5238</v>
      </c>
      <c r="D1493" s="915" t="str">
        <f t="shared" si="242"/>
        <v/>
      </c>
      <c r="E1493" s="916"/>
      <c r="F1493" s="916"/>
      <c r="G1493" s="916"/>
      <c r="H1493" s="916"/>
      <c r="I1493" s="916"/>
      <c r="J1493" s="916"/>
      <c r="K1493" s="916"/>
      <c r="L1493" s="916"/>
      <c r="M1493" s="916"/>
      <c r="N1493" s="916"/>
      <c r="O1493" s="916"/>
      <c r="P1493" s="916"/>
      <c r="Q1493" s="916"/>
      <c r="R1493" s="917"/>
      <c r="S1493" s="890"/>
      <c r="T1493" s="720"/>
      <c r="U1493" s="720"/>
      <c r="V1493" s="720"/>
      <c r="W1493" s="720"/>
      <c r="X1493" s="891"/>
      <c r="Y1493" s="890"/>
      <c r="Z1493" s="720"/>
      <c r="AA1493" s="720"/>
      <c r="AB1493" s="720"/>
      <c r="AC1493" s="720"/>
      <c r="AD1493" s="891"/>
      <c r="AE1493" s="164"/>
      <c r="AF1493" s="164"/>
      <c r="AG1493" s="199">
        <f t="shared" si="243"/>
        <v>0</v>
      </c>
      <c r="AH1493" s="298">
        <f t="shared" si="244"/>
        <v>0</v>
      </c>
      <c r="AI1493" s="402">
        <f t="shared" si="245"/>
        <v>0</v>
      </c>
      <c r="AJ1493" s="370" t="str">
        <f>IF(AI1493=0,"",
IF(SUM($AI$1404:AI1493)=1,AK1493,
IF($AN$1389&gt;SUM($AI$1404:AI1493),_xlfn.CONCAT(", ",AK1493),
IF($AN$1389=SUM($AI$1404:AI1493),_xlfn.CONCAT(" y ",AK1493)))))</f>
        <v/>
      </c>
      <c r="AK1493" s="156" t="s">
        <v>5239</v>
      </c>
    </row>
    <row r="1494" spans="1:37" ht="15" customHeight="1">
      <c r="A1494" s="57"/>
      <c r="B1494" s="26"/>
      <c r="C1494" s="165" t="s">
        <v>5240</v>
      </c>
      <c r="D1494" s="915" t="str">
        <f t="shared" si="242"/>
        <v/>
      </c>
      <c r="E1494" s="916"/>
      <c r="F1494" s="916"/>
      <c r="G1494" s="916"/>
      <c r="H1494" s="916"/>
      <c r="I1494" s="916"/>
      <c r="J1494" s="916"/>
      <c r="K1494" s="916"/>
      <c r="L1494" s="916"/>
      <c r="M1494" s="916"/>
      <c r="N1494" s="916"/>
      <c r="O1494" s="916"/>
      <c r="P1494" s="916"/>
      <c r="Q1494" s="916"/>
      <c r="R1494" s="917"/>
      <c r="S1494" s="890"/>
      <c r="T1494" s="720"/>
      <c r="U1494" s="720"/>
      <c r="V1494" s="720"/>
      <c r="W1494" s="720"/>
      <c r="X1494" s="891"/>
      <c r="Y1494" s="890"/>
      <c r="Z1494" s="720"/>
      <c r="AA1494" s="720"/>
      <c r="AB1494" s="720"/>
      <c r="AC1494" s="720"/>
      <c r="AD1494" s="891"/>
      <c r="AE1494" s="164"/>
      <c r="AF1494" s="164"/>
      <c r="AG1494" s="199">
        <f t="shared" si="243"/>
        <v>0</v>
      </c>
      <c r="AH1494" s="298">
        <f t="shared" si="244"/>
        <v>0</v>
      </c>
      <c r="AI1494" s="402">
        <f t="shared" si="245"/>
        <v>0</v>
      </c>
      <c r="AJ1494" s="370" t="str">
        <f>IF(AI1494=0,"",
IF(SUM($AI$1404:AI1494)=1,AK1494,
IF($AN$1389&gt;SUM($AI$1404:AI1494),_xlfn.CONCAT(", ",AK1494),
IF($AN$1389=SUM($AI$1404:AI1494),_xlfn.CONCAT(" y ",AK1494)))))</f>
        <v/>
      </c>
      <c r="AK1494" s="156" t="s">
        <v>5241</v>
      </c>
    </row>
    <row r="1495" spans="1:37" ht="15" customHeight="1">
      <c r="A1495" s="57"/>
      <c r="B1495" s="26"/>
      <c r="C1495" s="165" t="s">
        <v>5242</v>
      </c>
      <c r="D1495" s="915" t="str">
        <f t="shared" si="242"/>
        <v/>
      </c>
      <c r="E1495" s="916"/>
      <c r="F1495" s="916"/>
      <c r="G1495" s="916"/>
      <c r="H1495" s="916"/>
      <c r="I1495" s="916"/>
      <c r="J1495" s="916"/>
      <c r="K1495" s="916"/>
      <c r="L1495" s="916"/>
      <c r="M1495" s="916"/>
      <c r="N1495" s="916"/>
      <c r="O1495" s="916"/>
      <c r="P1495" s="916"/>
      <c r="Q1495" s="916"/>
      <c r="R1495" s="917"/>
      <c r="S1495" s="890"/>
      <c r="T1495" s="720"/>
      <c r="U1495" s="720"/>
      <c r="V1495" s="720"/>
      <c r="W1495" s="720"/>
      <c r="X1495" s="891"/>
      <c r="Y1495" s="890"/>
      <c r="Z1495" s="720"/>
      <c r="AA1495" s="720"/>
      <c r="AB1495" s="720"/>
      <c r="AC1495" s="720"/>
      <c r="AD1495" s="891"/>
      <c r="AE1495" s="164"/>
      <c r="AF1495" s="164"/>
      <c r="AG1495" s="199">
        <f t="shared" si="243"/>
        <v>0</v>
      </c>
      <c r="AH1495" s="298">
        <f t="shared" si="244"/>
        <v>0</v>
      </c>
      <c r="AI1495" s="402">
        <f t="shared" si="245"/>
        <v>0</v>
      </c>
      <c r="AJ1495" s="370" t="str">
        <f>IF(AI1495=0,"",
IF(SUM($AI$1404:AI1495)=1,AK1495,
IF($AN$1389&gt;SUM($AI$1404:AI1495),_xlfn.CONCAT(", ",AK1495),
IF($AN$1389=SUM($AI$1404:AI1495),_xlfn.CONCAT(" y ",AK1495)))))</f>
        <v/>
      </c>
      <c r="AK1495" s="156" t="s">
        <v>5243</v>
      </c>
    </row>
    <row r="1496" spans="1:37" ht="15" customHeight="1">
      <c r="A1496" s="57"/>
      <c r="B1496" s="26"/>
      <c r="C1496" s="165" t="s">
        <v>5244</v>
      </c>
      <c r="D1496" s="915" t="str">
        <f t="shared" si="242"/>
        <v/>
      </c>
      <c r="E1496" s="916"/>
      <c r="F1496" s="916"/>
      <c r="G1496" s="916"/>
      <c r="H1496" s="916"/>
      <c r="I1496" s="916"/>
      <c r="J1496" s="916"/>
      <c r="K1496" s="916"/>
      <c r="L1496" s="916"/>
      <c r="M1496" s="916"/>
      <c r="N1496" s="916"/>
      <c r="O1496" s="916"/>
      <c r="P1496" s="916"/>
      <c r="Q1496" s="916"/>
      <c r="R1496" s="917"/>
      <c r="S1496" s="890"/>
      <c r="T1496" s="720"/>
      <c r="U1496" s="720"/>
      <c r="V1496" s="720"/>
      <c r="W1496" s="720"/>
      <c r="X1496" s="891"/>
      <c r="Y1496" s="890"/>
      <c r="Z1496" s="720"/>
      <c r="AA1496" s="720"/>
      <c r="AB1496" s="720"/>
      <c r="AC1496" s="720"/>
      <c r="AD1496" s="891"/>
      <c r="AE1496" s="164"/>
      <c r="AF1496" s="164"/>
      <c r="AG1496" s="199">
        <f t="shared" si="243"/>
        <v>0</v>
      </c>
      <c r="AH1496" s="298">
        <f t="shared" si="244"/>
        <v>0</v>
      </c>
      <c r="AI1496" s="402">
        <f t="shared" si="245"/>
        <v>0</v>
      </c>
      <c r="AJ1496" s="370" t="str">
        <f>IF(AI1496=0,"",
IF(SUM($AI$1404:AI1496)=1,AK1496,
IF($AN$1389&gt;SUM($AI$1404:AI1496),_xlfn.CONCAT(", ",AK1496),
IF($AN$1389=SUM($AI$1404:AI1496),_xlfn.CONCAT(" y ",AK1496)))))</f>
        <v/>
      </c>
      <c r="AK1496" s="156" t="s">
        <v>5245</v>
      </c>
    </row>
    <row r="1497" spans="1:37" ht="15" customHeight="1">
      <c r="A1497" s="57"/>
      <c r="B1497" s="26"/>
      <c r="C1497" s="165" t="s">
        <v>5246</v>
      </c>
      <c r="D1497" s="915" t="str">
        <f t="shared" si="242"/>
        <v/>
      </c>
      <c r="E1497" s="916"/>
      <c r="F1497" s="916"/>
      <c r="G1497" s="916"/>
      <c r="H1497" s="916"/>
      <c r="I1497" s="916"/>
      <c r="J1497" s="916"/>
      <c r="K1497" s="916"/>
      <c r="L1497" s="916"/>
      <c r="M1497" s="916"/>
      <c r="N1497" s="916"/>
      <c r="O1497" s="916"/>
      <c r="P1497" s="916"/>
      <c r="Q1497" s="916"/>
      <c r="R1497" s="917"/>
      <c r="S1497" s="890"/>
      <c r="T1497" s="720"/>
      <c r="U1497" s="720"/>
      <c r="V1497" s="720"/>
      <c r="W1497" s="720"/>
      <c r="X1497" s="891"/>
      <c r="Y1497" s="890"/>
      <c r="Z1497" s="720"/>
      <c r="AA1497" s="720"/>
      <c r="AB1497" s="720"/>
      <c r="AC1497" s="720"/>
      <c r="AD1497" s="891"/>
      <c r="AE1497" s="164"/>
      <c r="AF1497" s="164"/>
      <c r="AG1497" s="199">
        <f t="shared" si="243"/>
        <v>0</v>
      </c>
      <c r="AH1497" s="298">
        <f t="shared" si="244"/>
        <v>0</v>
      </c>
      <c r="AI1497" s="402">
        <f t="shared" si="245"/>
        <v>0</v>
      </c>
      <c r="AJ1497" s="370" t="str">
        <f>IF(AI1497=0,"",
IF(SUM($AI$1404:AI1497)=1,AK1497,
IF($AN$1389&gt;SUM($AI$1404:AI1497),_xlfn.CONCAT(", ",AK1497),
IF($AN$1389=SUM($AI$1404:AI1497),_xlfn.CONCAT(" y ",AK1497)))))</f>
        <v/>
      </c>
      <c r="AK1497" s="156" t="s">
        <v>5247</v>
      </c>
    </row>
    <row r="1498" spans="1:37" ht="15" customHeight="1">
      <c r="A1498" s="57"/>
      <c r="B1498" s="26"/>
      <c r="C1498" s="165" t="s">
        <v>5248</v>
      </c>
      <c r="D1498" s="915" t="str">
        <f t="shared" si="242"/>
        <v/>
      </c>
      <c r="E1498" s="916"/>
      <c r="F1498" s="916"/>
      <c r="G1498" s="916"/>
      <c r="H1498" s="916"/>
      <c r="I1498" s="916"/>
      <c r="J1498" s="916"/>
      <c r="K1498" s="916"/>
      <c r="L1498" s="916"/>
      <c r="M1498" s="916"/>
      <c r="N1498" s="916"/>
      <c r="O1498" s="916"/>
      <c r="P1498" s="916"/>
      <c r="Q1498" s="916"/>
      <c r="R1498" s="917"/>
      <c r="S1498" s="890"/>
      <c r="T1498" s="720"/>
      <c r="U1498" s="720"/>
      <c r="V1498" s="720"/>
      <c r="W1498" s="720"/>
      <c r="X1498" s="891"/>
      <c r="Y1498" s="890"/>
      <c r="Z1498" s="720"/>
      <c r="AA1498" s="720"/>
      <c r="AB1498" s="720"/>
      <c r="AC1498" s="720"/>
      <c r="AD1498" s="891"/>
      <c r="AE1498" s="164"/>
      <c r="AF1498" s="164"/>
      <c r="AG1498" s="199">
        <f t="shared" si="243"/>
        <v>0</v>
      </c>
      <c r="AH1498" s="298">
        <f t="shared" si="244"/>
        <v>0</v>
      </c>
      <c r="AI1498" s="402">
        <f t="shared" si="245"/>
        <v>0</v>
      </c>
      <c r="AJ1498" s="370" t="str">
        <f>IF(AI1498=0,"",
IF(SUM($AI$1404:AI1498)=1,AK1498,
IF($AN$1389&gt;SUM($AI$1404:AI1498),_xlfn.CONCAT(", ",AK1498),
IF($AN$1389=SUM($AI$1404:AI1498),_xlfn.CONCAT(" y ",AK1498)))))</f>
        <v/>
      </c>
      <c r="AK1498" s="156" t="s">
        <v>5249</v>
      </c>
    </row>
    <row r="1499" spans="1:37" ht="15" customHeight="1">
      <c r="A1499" s="57"/>
      <c r="B1499" s="26"/>
      <c r="C1499" s="165" t="s">
        <v>5250</v>
      </c>
      <c r="D1499" s="915" t="str">
        <f t="shared" si="242"/>
        <v/>
      </c>
      <c r="E1499" s="916"/>
      <c r="F1499" s="916"/>
      <c r="G1499" s="916"/>
      <c r="H1499" s="916"/>
      <c r="I1499" s="916"/>
      <c r="J1499" s="916"/>
      <c r="K1499" s="916"/>
      <c r="L1499" s="916"/>
      <c r="M1499" s="916"/>
      <c r="N1499" s="916"/>
      <c r="O1499" s="916"/>
      <c r="P1499" s="916"/>
      <c r="Q1499" s="916"/>
      <c r="R1499" s="917"/>
      <c r="S1499" s="890"/>
      <c r="T1499" s="720"/>
      <c r="U1499" s="720"/>
      <c r="V1499" s="720"/>
      <c r="W1499" s="720"/>
      <c r="X1499" s="891"/>
      <c r="Y1499" s="890"/>
      <c r="Z1499" s="720"/>
      <c r="AA1499" s="720"/>
      <c r="AB1499" s="720"/>
      <c r="AC1499" s="720"/>
      <c r="AD1499" s="891"/>
      <c r="AE1499" s="164"/>
      <c r="AF1499" s="164"/>
      <c r="AG1499" s="199">
        <f t="shared" si="243"/>
        <v>0</v>
      </c>
      <c r="AH1499" s="298">
        <f t="shared" si="244"/>
        <v>0</v>
      </c>
      <c r="AI1499" s="402">
        <f t="shared" si="245"/>
        <v>0</v>
      </c>
      <c r="AJ1499" s="370" t="str">
        <f>IF(AI1499=0,"",
IF(SUM($AI$1404:AI1499)=1,AK1499,
IF($AN$1389&gt;SUM($AI$1404:AI1499),_xlfn.CONCAT(", ",AK1499),
IF($AN$1389=SUM($AI$1404:AI1499),_xlfn.CONCAT(" y ",AK1499)))))</f>
        <v/>
      </c>
      <c r="AK1499" s="156" t="s">
        <v>5251</v>
      </c>
    </row>
    <row r="1500" spans="1:37" ht="15" customHeight="1">
      <c r="A1500" s="57"/>
      <c r="B1500" s="26"/>
      <c r="C1500" s="165" t="s">
        <v>5252</v>
      </c>
      <c r="D1500" s="915" t="str">
        <f t="shared" si="242"/>
        <v/>
      </c>
      <c r="E1500" s="916"/>
      <c r="F1500" s="916"/>
      <c r="G1500" s="916"/>
      <c r="H1500" s="916"/>
      <c r="I1500" s="916"/>
      <c r="J1500" s="916"/>
      <c r="K1500" s="916"/>
      <c r="L1500" s="916"/>
      <c r="M1500" s="916"/>
      <c r="N1500" s="916"/>
      <c r="O1500" s="916"/>
      <c r="P1500" s="916"/>
      <c r="Q1500" s="916"/>
      <c r="R1500" s="917"/>
      <c r="S1500" s="890"/>
      <c r="T1500" s="720"/>
      <c r="U1500" s="720"/>
      <c r="V1500" s="720"/>
      <c r="W1500" s="720"/>
      <c r="X1500" s="891"/>
      <c r="Y1500" s="890"/>
      <c r="Z1500" s="720"/>
      <c r="AA1500" s="720"/>
      <c r="AB1500" s="720"/>
      <c r="AC1500" s="720"/>
      <c r="AD1500" s="891"/>
      <c r="AE1500" s="164"/>
      <c r="AF1500" s="164"/>
      <c r="AG1500" s="199">
        <f t="shared" si="243"/>
        <v>0</v>
      </c>
      <c r="AH1500" s="298">
        <f t="shared" si="244"/>
        <v>0</v>
      </c>
      <c r="AI1500" s="402">
        <f t="shared" si="245"/>
        <v>0</v>
      </c>
      <c r="AJ1500" s="370" t="str">
        <f>IF(AI1500=0,"",
IF(SUM($AI$1404:AI1500)=1,AK1500,
IF($AN$1389&gt;SUM($AI$1404:AI1500),_xlfn.CONCAT(", ",AK1500),
IF($AN$1389=SUM($AI$1404:AI1500),_xlfn.CONCAT(" y ",AK1500)))))</f>
        <v/>
      </c>
      <c r="AK1500" s="156" t="s">
        <v>5253</v>
      </c>
    </row>
    <row r="1501" spans="1:37" ht="15" customHeight="1">
      <c r="A1501" s="57"/>
      <c r="B1501" s="26"/>
      <c r="C1501" s="165" t="s">
        <v>5254</v>
      </c>
      <c r="D1501" s="915" t="str">
        <f t="shared" si="242"/>
        <v/>
      </c>
      <c r="E1501" s="916"/>
      <c r="F1501" s="916"/>
      <c r="G1501" s="916"/>
      <c r="H1501" s="916"/>
      <c r="I1501" s="916"/>
      <c r="J1501" s="916"/>
      <c r="K1501" s="916"/>
      <c r="L1501" s="916"/>
      <c r="M1501" s="916"/>
      <c r="N1501" s="916"/>
      <c r="O1501" s="916"/>
      <c r="P1501" s="916"/>
      <c r="Q1501" s="916"/>
      <c r="R1501" s="917"/>
      <c r="S1501" s="890"/>
      <c r="T1501" s="720"/>
      <c r="U1501" s="720"/>
      <c r="V1501" s="720"/>
      <c r="W1501" s="720"/>
      <c r="X1501" s="891"/>
      <c r="Y1501" s="890"/>
      <c r="Z1501" s="720"/>
      <c r="AA1501" s="720"/>
      <c r="AB1501" s="720"/>
      <c r="AC1501" s="720"/>
      <c r="AD1501" s="891"/>
      <c r="AE1501" s="164"/>
      <c r="AF1501" s="164"/>
      <c r="AG1501" s="199">
        <f t="shared" si="243"/>
        <v>0</v>
      </c>
      <c r="AH1501" s="298">
        <f t="shared" si="244"/>
        <v>0</v>
      </c>
      <c r="AI1501" s="402">
        <f t="shared" si="245"/>
        <v>0</v>
      </c>
      <c r="AJ1501" s="370" t="str">
        <f>IF(AI1501=0,"",
IF(SUM($AI$1404:AI1501)=1,AK1501,
IF($AN$1389&gt;SUM($AI$1404:AI1501),_xlfn.CONCAT(", ",AK1501),
IF($AN$1389=SUM($AI$1404:AI1501),_xlfn.CONCAT(" y ",AK1501)))))</f>
        <v/>
      </c>
      <c r="AK1501" s="156" t="s">
        <v>5255</v>
      </c>
    </row>
    <row r="1502" spans="1:37" ht="15" customHeight="1">
      <c r="A1502" s="57"/>
      <c r="B1502" s="26"/>
      <c r="C1502" s="165" t="s">
        <v>5256</v>
      </c>
      <c r="D1502" s="915" t="str">
        <f t="shared" si="242"/>
        <v/>
      </c>
      <c r="E1502" s="916"/>
      <c r="F1502" s="916"/>
      <c r="G1502" s="916"/>
      <c r="H1502" s="916"/>
      <c r="I1502" s="916"/>
      <c r="J1502" s="916"/>
      <c r="K1502" s="916"/>
      <c r="L1502" s="916"/>
      <c r="M1502" s="916"/>
      <c r="N1502" s="916"/>
      <c r="O1502" s="916"/>
      <c r="P1502" s="916"/>
      <c r="Q1502" s="916"/>
      <c r="R1502" s="917"/>
      <c r="S1502" s="890"/>
      <c r="T1502" s="720"/>
      <c r="U1502" s="720"/>
      <c r="V1502" s="720"/>
      <c r="W1502" s="720"/>
      <c r="X1502" s="891"/>
      <c r="Y1502" s="890"/>
      <c r="Z1502" s="720"/>
      <c r="AA1502" s="720"/>
      <c r="AB1502" s="720"/>
      <c r="AC1502" s="720"/>
      <c r="AD1502" s="891"/>
      <c r="AE1502" s="164"/>
      <c r="AF1502" s="164"/>
      <c r="AG1502" s="199">
        <f t="shared" si="243"/>
        <v>0</v>
      </c>
      <c r="AH1502" s="298">
        <f t="shared" si="244"/>
        <v>0</v>
      </c>
      <c r="AI1502" s="402">
        <f t="shared" si="245"/>
        <v>0</v>
      </c>
      <c r="AJ1502" s="370" t="str">
        <f>IF(AI1502=0,"",
IF(SUM($AI$1404:AI1502)=1,AK1502,
IF($AN$1389&gt;SUM($AI$1404:AI1502),_xlfn.CONCAT(", ",AK1502),
IF($AN$1389=SUM($AI$1404:AI1502),_xlfn.CONCAT(" y ",AK1502)))))</f>
        <v/>
      </c>
      <c r="AK1502" s="156" t="s">
        <v>5257</v>
      </c>
    </row>
    <row r="1503" spans="1:37" ht="15" customHeight="1">
      <c r="A1503" s="57"/>
      <c r="B1503" s="26"/>
      <c r="C1503" s="661" t="s">
        <v>5258</v>
      </c>
      <c r="D1503" s="915" t="str">
        <f t="shared" si="242"/>
        <v/>
      </c>
      <c r="E1503" s="916"/>
      <c r="F1503" s="916"/>
      <c r="G1503" s="916"/>
      <c r="H1503" s="916"/>
      <c r="I1503" s="916"/>
      <c r="J1503" s="916"/>
      <c r="K1503" s="916"/>
      <c r="L1503" s="916"/>
      <c r="M1503" s="916"/>
      <c r="N1503" s="916"/>
      <c r="O1503" s="916"/>
      <c r="P1503" s="916"/>
      <c r="Q1503" s="916"/>
      <c r="R1503" s="917"/>
      <c r="S1503" s="890"/>
      <c r="T1503" s="720"/>
      <c r="U1503" s="720"/>
      <c r="V1503" s="720"/>
      <c r="W1503" s="720"/>
      <c r="X1503" s="891"/>
      <c r="Y1503" s="890"/>
      <c r="Z1503" s="720"/>
      <c r="AA1503" s="720"/>
      <c r="AB1503" s="720"/>
      <c r="AC1503" s="720"/>
      <c r="AD1503" s="891"/>
      <c r="AE1503" s="164"/>
      <c r="AF1503" s="164"/>
      <c r="AG1503" s="199">
        <f t="shared" si="243"/>
        <v>0</v>
      </c>
      <c r="AH1503" s="298">
        <f t="shared" si="244"/>
        <v>0</v>
      </c>
      <c r="AI1503" s="402">
        <f t="shared" si="245"/>
        <v>0</v>
      </c>
      <c r="AJ1503" s="370" t="str">
        <f>IF(AI1503=0,"",
IF(SUM($AI$1404:AI1503)=1,AK1503,
IF($AN$1389&gt;SUM($AI$1404:AI1503),_xlfn.CONCAT(", ",AK1503),
IF($AN$1389=SUM($AI$1404:AI1503),_xlfn.CONCAT(" y ",AK1503)))))</f>
        <v/>
      </c>
      <c r="AK1503" s="156" t="s">
        <v>5259</v>
      </c>
    </row>
    <row r="1504" spans="1:37" ht="15" customHeight="1">
      <c r="A1504" s="662"/>
      <c r="B1504" s="145"/>
      <c r="C1504" s="157" t="s">
        <v>5260</v>
      </c>
      <c r="D1504" s="915" t="str">
        <f t="shared" si="242"/>
        <v/>
      </c>
      <c r="E1504" s="916"/>
      <c r="F1504" s="916"/>
      <c r="G1504" s="916"/>
      <c r="H1504" s="916"/>
      <c r="I1504" s="916"/>
      <c r="J1504" s="916"/>
      <c r="K1504" s="916"/>
      <c r="L1504" s="916"/>
      <c r="M1504" s="916"/>
      <c r="N1504" s="916"/>
      <c r="O1504" s="916"/>
      <c r="P1504" s="916"/>
      <c r="Q1504" s="916"/>
      <c r="R1504" s="917"/>
      <c r="S1504" s="890"/>
      <c r="T1504" s="720"/>
      <c r="U1504" s="720"/>
      <c r="V1504" s="720"/>
      <c r="W1504" s="720"/>
      <c r="X1504" s="891"/>
      <c r="Y1504" s="890"/>
      <c r="Z1504" s="720"/>
      <c r="AA1504" s="720"/>
      <c r="AB1504" s="720"/>
      <c r="AC1504" s="720"/>
      <c r="AD1504" s="891"/>
      <c r="AE1504" s="164"/>
      <c r="AF1504" s="164"/>
      <c r="AG1504" s="199">
        <f t="shared" si="243"/>
        <v>0</v>
      </c>
      <c r="AH1504" s="298">
        <f t="shared" si="244"/>
        <v>0</v>
      </c>
      <c r="AI1504" s="402">
        <f t="shared" si="245"/>
        <v>0</v>
      </c>
      <c r="AJ1504" s="370" t="str">
        <f>IF(AI1504=0,"",
IF(SUM($AI$1404:AI1504)=1,AK1504,
IF($AN$1389&gt;SUM($AI$1404:AI1504),_xlfn.CONCAT(", ",AK1504),
IF($AN$1389=SUM($AI$1404:AI1504),_xlfn.CONCAT(" y ",AK1504)))))</f>
        <v/>
      </c>
      <c r="AK1504" s="156" t="s">
        <v>5261</v>
      </c>
    </row>
    <row r="1505" spans="1:37" ht="15" customHeight="1">
      <c r="A1505" s="662"/>
      <c r="B1505" s="145"/>
      <c r="C1505" s="157" t="s">
        <v>5262</v>
      </c>
      <c r="D1505" s="915" t="str">
        <f t="shared" si="242"/>
        <v/>
      </c>
      <c r="E1505" s="916"/>
      <c r="F1505" s="916"/>
      <c r="G1505" s="916"/>
      <c r="H1505" s="916"/>
      <c r="I1505" s="916"/>
      <c r="J1505" s="916"/>
      <c r="K1505" s="916"/>
      <c r="L1505" s="916"/>
      <c r="M1505" s="916"/>
      <c r="N1505" s="916"/>
      <c r="O1505" s="916"/>
      <c r="P1505" s="916"/>
      <c r="Q1505" s="916"/>
      <c r="R1505" s="917"/>
      <c r="S1505" s="890"/>
      <c r="T1505" s="720"/>
      <c r="U1505" s="720"/>
      <c r="V1505" s="720"/>
      <c r="W1505" s="720"/>
      <c r="X1505" s="891"/>
      <c r="Y1505" s="890"/>
      <c r="Z1505" s="720"/>
      <c r="AA1505" s="720"/>
      <c r="AB1505" s="720"/>
      <c r="AC1505" s="720"/>
      <c r="AD1505" s="891"/>
      <c r="AE1505" s="164"/>
      <c r="AF1505" s="164"/>
      <c r="AG1505" s="199">
        <f t="shared" si="243"/>
        <v>0</v>
      </c>
      <c r="AH1505" s="298">
        <f t="shared" si="244"/>
        <v>0</v>
      </c>
      <c r="AI1505" s="402">
        <f t="shared" si="245"/>
        <v>0</v>
      </c>
      <c r="AJ1505" s="370" t="str">
        <f>IF(AI1505=0,"",
IF(SUM($AI$1404:AI1505)=1,AK1505,
IF($AN$1389&gt;SUM($AI$1404:AI1505),_xlfn.CONCAT(", ",AK1505),
IF($AN$1389=SUM($AI$1404:AI1505),_xlfn.CONCAT(" y ",AK1505)))))</f>
        <v/>
      </c>
      <c r="AK1505" s="156" t="s">
        <v>5263</v>
      </c>
    </row>
    <row r="1506" spans="1:37" ht="15" customHeight="1">
      <c r="A1506" s="662"/>
      <c r="B1506" s="145"/>
      <c r="C1506" s="157" t="s">
        <v>5264</v>
      </c>
      <c r="D1506" s="915" t="str">
        <f t="shared" si="242"/>
        <v/>
      </c>
      <c r="E1506" s="916"/>
      <c r="F1506" s="916"/>
      <c r="G1506" s="916"/>
      <c r="H1506" s="916"/>
      <c r="I1506" s="916"/>
      <c r="J1506" s="916"/>
      <c r="K1506" s="916"/>
      <c r="L1506" s="916"/>
      <c r="M1506" s="916"/>
      <c r="N1506" s="916"/>
      <c r="O1506" s="916"/>
      <c r="P1506" s="916"/>
      <c r="Q1506" s="916"/>
      <c r="R1506" s="917"/>
      <c r="S1506" s="890"/>
      <c r="T1506" s="720"/>
      <c r="U1506" s="720"/>
      <c r="V1506" s="720"/>
      <c r="W1506" s="720"/>
      <c r="X1506" s="891"/>
      <c r="Y1506" s="890"/>
      <c r="Z1506" s="720"/>
      <c r="AA1506" s="720"/>
      <c r="AB1506" s="720"/>
      <c r="AC1506" s="720"/>
      <c r="AD1506" s="891"/>
      <c r="AE1506" s="164"/>
      <c r="AF1506" s="164"/>
      <c r="AG1506" s="199">
        <f t="shared" si="243"/>
        <v>0</v>
      </c>
      <c r="AH1506" s="298">
        <f t="shared" si="244"/>
        <v>0</v>
      </c>
      <c r="AI1506" s="402">
        <f t="shared" si="245"/>
        <v>0</v>
      </c>
      <c r="AJ1506" s="370" t="str">
        <f>IF(AI1506=0,"",
IF(SUM($AI$1404:AI1506)=1,AK1506,
IF($AN$1389&gt;SUM($AI$1404:AI1506),_xlfn.CONCAT(", ",AK1506),
IF($AN$1389=SUM($AI$1404:AI1506),_xlfn.CONCAT(" y ",AK1506)))))</f>
        <v/>
      </c>
      <c r="AK1506" s="156" t="s">
        <v>5265</v>
      </c>
    </row>
    <row r="1507" spans="1:37" ht="15" customHeight="1">
      <c r="A1507" s="662"/>
      <c r="B1507" s="145"/>
      <c r="C1507" s="157" t="s">
        <v>5266</v>
      </c>
      <c r="D1507" s="915" t="str">
        <f t="shared" si="242"/>
        <v/>
      </c>
      <c r="E1507" s="916"/>
      <c r="F1507" s="916"/>
      <c r="G1507" s="916"/>
      <c r="H1507" s="916"/>
      <c r="I1507" s="916"/>
      <c r="J1507" s="916"/>
      <c r="K1507" s="916"/>
      <c r="L1507" s="916"/>
      <c r="M1507" s="916"/>
      <c r="N1507" s="916"/>
      <c r="O1507" s="916"/>
      <c r="P1507" s="916"/>
      <c r="Q1507" s="916"/>
      <c r="R1507" s="917"/>
      <c r="S1507" s="890"/>
      <c r="T1507" s="720"/>
      <c r="U1507" s="720"/>
      <c r="V1507" s="720"/>
      <c r="W1507" s="720"/>
      <c r="X1507" s="891"/>
      <c r="Y1507" s="890"/>
      <c r="Z1507" s="720"/>
      <c r="AA1507" s="720"/>
      <c r="AB1507" s="720"/>
      <c r="AC1507" s="720"/>
      <c r="AD1507" s="891"/>
      <c r="AE1507" s="164"/>
      <c r="AF1507" s="164"/>
      <c r="AG1507" s="199">
        <f t="shared" si="243"/>
        <v>0</v>
      </c>
      <c r="AH1507" s="298">
        <f t="shared" si="244"/>
        <v>0</v>
      </c>
      <c r="AI1507" s="402">
        <f t="shared" si="245"/>
        <v>0</v>
      </c>
      <c r="AJ1507" s="370" t="str">
        <f>IF(AI1507=0,"",
IF(SUM($AI$1404:AI1507)=1,AK1507,
IF($AN$1389&gt;SUM($AI$1404:AI1507),_xlfn.CONCAT(", ",AK1507),
IF($AN$1389=SUM($AI$1404:AI1507),_xlfn.CONCAT(" y ",AK1507)))))</f>
        <v/>
      </c>
      <c r="AK1507" s="156" t="s">
        <v>5267</v>
      </c>
    </row>
    <row r="1508" spans="1:37" ht="15" customHeight="1">
      <c r="A1508" s="662"/>
      <c r="B1508" s="145"/>
      <c r="C1508" s="157" t="s">
        <v>5268</v>
      </c>
      <c r="D1508" s="915" t="str">
        <f t="shared" si="242"/>
        <v/>
      </c>
      <c r="E1508" s="916"/>
      <c r="F1508" s="916"/>
      <c r="G1508" s="916"/>
      <c r="H1508" s="916"/>
      <c r="I1508" s="916"/>
      <c r="J1508" s="916"/>
      <c r="K1508" s="916"/>
      <c r="L1508" s="916"/>
      <c r="M1508" s="916"/>
      <c r="N1508" s="916"/>
      <c r="O1508" s="916"/>
      <c r="P1508" s="916"/>
      <c r="Q1508" s="916"/>
      <c r="R1508" s="917"/>
      <c r="S1508" s="890"/>
      <c r="T1508" s="720"/>
      <c r="U1508" s="720"/>
      <c r="V1508" s="720"/>
      <c r="W1508" s="720"/>
      <c r="X1508" s="891"/>
      <c r="Y1508" s="890"/>
      <c r="Z1508" s="720"/>
      <c r="AA1508" s="720"/>
      <c r="AB1508" s="720"/>
      <c r="AC1508" s="720"/>
      <c r="AD1508" s="891"/>
      <c r="AE1508" s="164"/>
      <c r="AF1508" s="164"/>
      <c r="AG1508" s="199">
        <f t="shared" si="243"/>
        <v>0</v>
      </c>
      <c r="AH1508" s="298">
        <f t="shared" si="244"/>
        <v>0</v>
      </c>
      <c r="AI1508" s="402">
        <f t="shared" si="245"/>
        <v>0</v>
      </c>
      <c r="AJ1508" s="370" t="str">
        <f>IF(AI1508=0,"",
IF(SUM($AI$1404:AI1508)=1,AK1508,
IF($AN$1389&gt;SUM($AI$1404:AI1508),_xlfn.CONCAT(", ",AK1508),
IF($AN$1389=SUM($AI$1404:AI1508),_xlfn.CONCAT(" y ",AK1508)))))</f>
        <v/>
      </c>
      <c r="AK1508" s="156" t="s">
        <v>5269</v>
      </c>
    </row>
    <row r="1509" spans="1:37" ht="15" customHeight="1">
      <c r="A1509" s="662"/>
      <c r="B1509" s="145"/>
      <c r="C1509" s="157" t="s">
        <v>5270</v>
      </c>
      <c r="D1509" s="915" t="str">
        <f t="shared" si="242"/>
        <v/>
      </c>
      <c r="E1509" s="916"/>
      <c r="F1509" s="916"/>
      <c r="G1509" s="916"/>
      <c r="H1509" s="916"/>
      <c r="I1509" s="916"/>
      <c r="J1509" s="916"/>
      <c r="K1509" s="916"/>
      <c r="L1509" s="916"/>
      <c r="M1509" s="916"/>
      <c r="N1509" s="916"/>
      <c r="O1509" s="916"/>
      <c r="P1509" s="916"/>
      <c r="Q1509" s="916"/>
      <c r="R1509" s="917"/>
      <c r="S1509" s="890"/>
      <c r="T1509" s="720"/>
      <c r="U1509" s="720"/>
      <c r="V1509" s="720"/>
      <c r="W1509" s="720"/>
      <c r="X1509" s="891"/>
      <c r="Y1509" s="890"/>
      <c r="Z1509" s="720"/>
      <c r="AA1509" s="720"/>
      <c r="AB1509" s="720"/>
      <c r="AC1509" s="720"/>
      <c r="AD1509" s="891"/>
      <c r="AE1509" s="164"/>
      <c r="AF1509" s="164"/>
      <c r="AG1509" s="199">
        <f t="shared" si="243"/>
        <v>0</v>
      </c>
      <c r="AH1509" s="298">
        <f t="shared" si="244"/>
        <v>0</v>
      </c>
      <c r="AI1509" s="402">
        <f t="shared" si="245"/>
        <v>0</v>
      </c>
      <c r="AJ1509" s="370" t="str">
        <f>IF(AI1509=0,"",
IF(SUM($AI$1404:AI1509)=1,AK1509,
IF($AN$1389&gt;SUM($AI$1404:AI1509),_xlfn.CONCAT(", ",AK1509),
IF($AN$1389=SUM($AI$1404:AI1509),_xlfn.CONCAT(" y ",AK1509)))))</f>
        <v/>
      </c>
      <c r="AK1509" s="156" t="s">
        <v>5271</v>
      </c>
    </row>
    <row r="1510" spans="1:37" ht="15" customHeight="1">
      <c r="A1510" s="662"/>
      <c r="B1510" s="145"/>
      <c r="C1510" s="157" t="s">
        <v>5272</v>
      </c>
      <c r="D1510" s="915" t="str">
        <f t="shared" si="242"/>
        <v/>
      </c>
      <c r="E1510" s="916"/>
      <c r="F1510" s="916"/>
      <c r="G1510" s="916"/>
      <c r="H1510" s="916"/>
      <c r="I1510" s="916"/>
      <c r="J1510" s="916"/>
      <c r="K1510" s="916"/>
      <c r="L1510" s="916"/>
      <c r="M1510" s="916"/>
      <c r="N1510" s="916"/>
      <c r="O1510" s="916"/>
      <c r="P1510" s="916"/>
      <c r="Q1510" s="916"/>
      <c r="R1510" s="917"/>
      <c r="S1510" s="890"/>
      <c r="T1510" s="720"/>
      <c r="U1510" s="720"/>
      <c r="V1510" s="720"/>
      <c r="W1510" s="720"/>
      <c r="X1510" s="891"/>
      <c r="Y1510" s="890"/>
      <c r="Z1510" s="720"/>
      <c r="AA1510" s="720"/>
      <c r="AB1510" s="720"/>
      <c r="AC1510" s="720"/>
      <c r="AD1510" s="891"/>
      <c r="AE1510" s="164"/>
      <c r="AF1510" s="164"/>
      <c r="AG1510" s="199">
        <f t="shared" si="243"/>
        <v>0</v>
      </c>
      <c r="AH1510" s="298">
        <f t="shared" si="244"/>
        <v>0</v>
      </c>
      <c r="AI1510" s="402">
        <f t="shared" si="245"/>
        <v>0</v>
      </c>
      <c r="AJ1510" s="370" t="str">
        <f>IF(AI1510=0,"",
IF(SUM($AI$1404:AI1510)=1,AK1510,
IF($AN$1389&gt;SUM($AI$1404:AI1510),_xlfn.CONCAT(", ",AK1510),
IF($AN$1389=SUM($AI$1404:AI1510),_xlfn.CONCAT(" y ",AK1510)))))</f>
        <v/>
      </c>
      <c r="AK1510" s="156" t="s">
        <v>5273</v>
      </c>
    </row>
    <row r="1511" spans="1:37" ht="15" customHeight="1">
      <c r="A1511" s="662"/>
      <c r="B1511" s="145"/>
      <c r="C1511" s="157" t="s">
        <v>5274</v>
      </c>
      <c r="D1511" s="915" t="str">
        <f t="shared" si="242"/>
        <v/>
      </c>
      <c r="E1511" s="916"/>
      <c r="F1511" s="916"/>
      <c r="G1511" s="916"/>
      <c r="H1511" s="916"/>
      <c r="I1511" s="916"/>
      <c r="J1511" s="916"/>
      <c r="K1511" s="916"/>
      <c r="L1511" s="916"/>
      <c r="M1511" s="916"/>
      <c r="N1511" s="916"/>
      <c r="O1511" s="916"/>
      <c r="P1511" s="916"/>
      <c r="Q1511" s="916"/>
      <c r="R1511" s="917"/>
      <c r="S1511" s="890"/>
      <c r="T1511" s="720"/>
      <c r="U1511" s="720"/>
      <c r="V1511" s="720"/>
      <c r="W1511" s="720"/>
      <c r="X1511" s="891"/>
      <c r="Y1511" s="890"/>
      <c r="Z1511" s="720"/>
      <c r="AA1511" s="720"/>
      <c r="AB1511" s="720"/>
      <c r="AC1511" s="720"/>
      <c r="AD1511" s="891"/>
      <c r="AE1511" s="164"/>
      <c r="AF1511" s="164"/>
      <c r="AG1511" s="199">
        <f t="shared" si="243"/>
        <v>0</v>
      </c>
      <c r="AH1511" s="298">
        <f t="shared" si="244"/>
        <v>0</v>
      </c>
      <c r="AI1511" s="402">
        <f t="shared" si="245"/>
        <v>0</v>
      </c>
      <c r="AJ1511" s="370" t="str">
        <f>IF(AI1511=0,"",
IF(SUM($AI$1404:AI1511)=1,AK1511,
IF($AN$1389&gt;SUM($AI$1404:AI1511),_xlfn.CONCAT(", ",AK1511),
IF($AN$1389=SUM($AI$1404:AI1511),_xlfn.CONCAT(" y ",AK1511)))))</f>
        <v/>
      </c>
      <c r="AK1511" s="156" t="s">
        <v>5275</v>
      </c>
    </row>
    <row r="1512" spans="1:37" ht="15" customHeight="1">
      <c r="A1512" s="662"/>
      <c r="B1512" s="145"/>
      <c r="C1512" s="157" t="s">
        <v>5276</v>
      </c>
      <c r="D1512" s="915" t="str">
        <f t="shared" si="242"/>
        <v/>
      </c>
      <c r="E1512" s="916"/>
      <c r="F1512" s="916"/>
      <c r="G1512" s="916"/>
      <c r="H1512" s="916"/>
      <c r="I1512" s="916"/>
      <c r="J1512" s="916"/>
      <c r="K1512" s="916"/>
      <c r="L1512" s="916"/>
      <c r="M1512" s="916"/>
      <c r="N1512" s="916"/>
      <c r="O1512" s="916"/>
      <c r="P1512" s="916"/>
      <c r="Q1512" s="916"/>
      <c r="R1512" s="917"/>
      <c r="S1512" s="890"/>
      <c r="T1512" s="720"/>
      <c r="U1512" s="720"/>
      <c r="V1512" s="720"/>
      <c r="W1512" s="720"/>
      <c r="X1512" s="891"/>
      <c r="Y1512" s="890"/>
      <c r="Z1512" s="720"/>
      <c r="AA1512" s="720"/>
      <c r="AB1512" s="720"/>
      <c r="AC1512" s="720"/>
      <c r="AD1512" s="891"/>
      <c r="AE1512" s="164"/>
      <c r="AF1512" s="164"/>
      <c r="AG1512" s="199">
        <f t="shared" si="243"/>
        <v>0</v>
      </c>
      <c r="AH1512" s="298">
        <f t="shared" si="244"/>
        <v>0</v>
      </c>
      <c r="AI1512" s="402">
        <f t="shared" si="245"/>
        <v>0</v>
      </c>
      <c r="AJ1512" s="370" t="str">
        <f>IF(AI1512=0,"",
IF(SUM($AI$1404:AI1512)=1,AK1512,
IF($AN$1389&gt;SUM($AI$1404:AI1512),_xlfn.CONCAT(", ",AK1512),
IF($AN$1389=SUM($AI$1404:AI1512),_xlfn.CONCAT(" y ",AK1512)))))</f>
        <v/>
      </c>
      <c r="AK1512" s="156" t="s">
        <v>5277</v>
      </c>
    </row>
    <row r="1513" spans="1:37" ht="15" customHeight="1">
      <c r="A1513" s="662"/>
      <c r="B1513" s="145"/>
      <c r="C1513" s="157" t="s">
        <v>5278</v>
      </c>
      <c r="D1513" s="915" t="str">
        <f t="shared" si="242"/>
        <v/>
      </c>
      <c r="E1513" s="916"/>
      <c r="F1513" s="916"/>
      <c r="G1513" s="916"/>
      <c r="H1513" s="916"/>
      <c r="I1513" s="916"/>
      <c r="J1513" s="916"/>
      <c r="K1513" s="916"/>
      <c r="L1513" s="916"/>
      <c r="M1513" s="916"/>
      <c r="N1513" s="916"/>
      <c r="O1513" s="916"/>
      <c r="P1513" s="916"/>
      <c r="Q1513" s="916"/>
      <c r="R1513" s="917"/>
      <c r="S1513" s="890"/>
      <c r="T1513" s="720"/>
      <c r="U1513" s="720"/>
      <c r="V1513" s="720"/>
      <c r="W1513" s="720"/>
      <c r="X1513" s="891"/>
      <c r="Y1513" s="890"/>
      <c r="Z1513" s="720"/>
      <c r="AA1513" s="720"/>
      <c r="AB1513" s="720"/>
      <c r="AC1513" s="720"/>
      <c r="AD1513" s="891"/>
      <c r="AE1513" s="164"/>
      <c r="AF1513" s="164"/>
      <c r="AG1513" s="199">
        <f t="shared" si="243"/>
        <v>0</v>
      </c>
      <c r="AH1513" s="298">
        <f t="shared" si="244"/>
        <v>0</v>
      </c>
      <c r="AI1513" s="402">
        <f t="shared" si="245"/>
        <v>0</v>
      </c>
      <c r="AJ1513" s="370" t="str">
        <f>IF(AI1513=0,"",
IF(SUM($AI$1404:AI1513)=1,AK1513,
IF($AN$1389&gt;SUM($AI$1404:AI1513),_xlfn.CONCAT(", ",AK1513),
IF($AN$1389=SUM($AI$1404:AI1513),_xlfn.CONCAT(" y ",AK1513)))))</f>
        <v/>
      </c>
      <c r="AK1513" s="156" t="s">
        <v>5279</v>
      </c>
    </row>
    <row r="1514" spans="1:37" ht="15" customHeight="1">
      <c r="A1514" s="662"/>
      <c r="B1514" s="145"/>
      <c r="C1514" s="157" t="s">
        <v>5280</v>
      </c>
      <c r="D1514" s="915" t="str">
        <f t="shared" si="242"/>
        <v/>
      </c>
      <c r="E1514" s="916"/>
      <c r="F1514" s="916"/>
      <c r="G1514" s="916"/>
      <c r="H1514" s="916"/>
      <c r="I1514" s="916"/>
      <c r="J1514" s="916"/>
      <c r="K1514" s="916"/>
      <c r="L1514" s="916"/>
      <c r="M1514" s="916"/>
      <c r="N1514" s="916"/>
      <c r="O1514" s="916"/>
      <c r="P1514" s="916"/>
      <c r="Q1514" s="916"/>
      <c r="R1514" s="917"/>
      <c r="S1514" s="890"/>
      <c r="T1514" s="720"/>
      <c r="U1514" s="720"/>
      <c r="V1514" s="720"/>
      <c r="W1514" s="720"/>
      <c r="X1514" s="891"/>
      <c r="Y1514" s="890"/>
      <c r="Z1514" s="720"/>
      <c r="AA1514" s="720"/>
      <c r="AB1514" s="720"/>
      <c r="AC1514" s="720"/>
      <c r="AD1514" s="891"/>
      <c r="AE1514" s="164"/>
      <c r="AF1514" s="164"/>
      <c r="AG1514" s="199">
        <f t="shared" si="243"/>
        <v>0</v>
      </c>
      <c r="AH1514" s="298">
        <f t="shared" si="244"/>
        <v>0</v>
      </c>
      <c r="AI1514" s="402">
        <f t="shared" si="245"/>
        <v>0</v>
      </c>
      <c r="AJ1514" s="370" t="str">
        <f>IF(AI1514=0,"",
IF(SUM($AI$1404:AI1514)=1,AK1514,
IF($AN$1389&gt;SUM($AI$1404:AI1514),_xlfn.CONCAT(", ",AK1514),
IF($AN$1389=SUM($AI$1404:AI1514),_xlfn.CONCAT(" y ",AK1514)))))</f>
        <v/>
      </c>
      <c r="AK1514" s="156" t="s">
        <v>5281</v>
      </c>
    </row>
    <row r="1515" spans="1:37" ht="15" customHeight="1">
      <c r="A1515" s="662"/>
      <c r="B1515" s="145"/>
      <c r="C1515" s="157" t="s">
        <v>5282</v>
      </c>
      <c r="D1515" s="915" t="str">
        <f t="shared" si="242"/>
        <v/>
      </c>
      <c r="E1515" s="916"/>
      <c r="F1515" s="916"/>
      <c r="G1515" s="916"/>
      <c r="H1515" s="916"/>
      <c r="I1515" s="916"/>
      <c r="J1515" s="916"/>
      <c r="K1515" s="916"/>
      <c r="L1515" s="916"/>
      <c r="M1515" s="916"/>
      <c r="N1515" s="916"/>
      <c r="O1515" s="916"/>
      <c r="P1515" s="916"/>
      <c r="Q1515" s="916"/>
      <c r="R1515" s="917"/>
      <c r="S1515" s="890"/>
      <c r="T1515" s="720"/>
      <c r="U1515" s="720"/>
      <c r="V1515" s="720"/>
      <c r="W1515" s="720"/>
      <c r="X1515" s="891"/>
      <c r="Y1515" s="890"/>
      <c r="Z1515" s="720"/>
      <c r="AA1515" s="720"/>
      <c r="AB1515" s="720"/>
      <c r="AC1515" s="720"/>
      <c r="AD1515" s="891"/>
      <c r="AE1515" s="164"/>
      <c r="AF1515" s="164"/>
      <c r="AG1515" s="199">
        <f t="shared" si="243"/>
        <v>0</v>
      </c>
      <c r="AH1515" s="298">
        <f t="shared" si="244"/>
        <v>0</v>
      </c>
      <c r="AI1515" s="402">
        <f t="shared" si="245"/>
        <v>0</v>
      </c>
      <c r="AJ1515" s="370" t="str">
        <f>IF(AI1515=0,"",
IF(SUM($AI$1404:AI1515)=1,AK1515,
IF($AN$1389&gt;SUM($AI$1404:AI1515),_xlfn.CONCAT(", ",AK1515),
IF($AN$1389=SUM($AI$1404:AI1515),_xlfn.CONCAT(" y ",AK1515)))))</f>
        <v/>
      </c>
      <c r="AK1515" s="156" t="s">
        <v>5283</v>
      </c>
    </row>
    <row r="1516" spans="1:37" ht="15" customHeight="1">
      <c r="A1516" s="662"/>
      <c r="B1516" s="145"/>
      <c r="C1516" s="157" t="s">
        <v>5284</v>
      </c>
      <c r="D1516" s="915" t="str">
        <f t="shared" si="242"/>
        <v/>
      </c>
      <c r="E1516" s="916"/>
      <c r="F1516" s="916"/>
      <c r="G1516" s="916"/>
      <c r="H1516" s="916"/>
      <c r="I1516" s="916"/>
      <c r="J1516" s="916"/>
      <c r="K1516" s="916"/>
      <c r="L1516" s="916"/>
      <c r="M1516" s="916"/>
      <c r="N1516" s="916"/>
      <c r="O1516" s="916"/>
      <c r="P1516" s="916"/>
      <c r="Q1516" s="916"/>
      <c r="R1516" s="917"/>
      <c r="S1516" s="890"/>
      <c r="T1516" s="720"/>
      <c r="U1516" s="720"/>
      <c r="V1516" s="720"/>
      <c r="W1516" s="720"/>
      <c r="X1516" s="891"/>
      <c r="Y1516" s="890"/>
      <c r="Z1516" s="720"/>
      <c r="AA1516" s="720"/>
      <c r="AB1516" s="720"/>
      <c r="AC1516" s="720"/>
      <c r="AD1516" s="891"/>
      <c r="AE1516" s="164"/>
      <c r="AF1516" s="164"/>
      <c r="AG1516" s="199">
        <f t="shared" si="243"/>
        <v>0</v>
      </c>
      <c r="AH1516" s="298">
        <f t="shared" si="244"/>
        <v>0</v>
      </c>
      <c r="AI1516" s="402">
        <f t="shared" si="245"/>
        <v>0</v>
      </c>
      <c r="AJ1516" s="370" t="str">
        <f>IF(AI1516=0,"",
IF(SUM($AI$1404:AI1516)=1,AK1516,
IF($AN$1389&gt;SUM($AI$1404:AI1516),_xlfn.CONCAT(", ",AK1516),
IF($AN$1389=SUM($AI$1404:AI1516),_xlfn.CONCAT(" y ",AK1516)))))</f>
        <v/>
      </c>
      <c r="AK1516" s="156" t="s">
        <v>5285</v>
      </c>
    </row>
    <row r="1517" spans="1:37" ht="15" customHeight="1">
      <c r="A1517" s="662"/>
      <c r="B1517" s="145"/>
      <c r="C1517" s="157" t="s">
        <v>5286</v>
      </c>
      <c r="D1517" s="915" t="str">
        <f t="shared" si="242"/>
        <v/>
      </c>
      <c r="E1517" s="916"/>
      <c r="F1517" s="916"/>
      <c r="G1517" s="916"/>
      <c r="H1517" s="916"/>
      <c r="I1517" s="916"/>
      <c r="J1517" s="916"/>
      <c r="K1517" s="916"/>
      <c r="L1517" s="916"/>
      <c r="M1517" s="916"/>
      <c r="N1517" s="916"/>
      <c r="O1517" s="916"/>
      <c r="P1517" s="916"/>
      <c r="Q1517" s="916"/>
      <c r="R1517" s="917"/>
      <c r="S1517" s="890"/>
      <c r="T1517" s="720"/>
      <c r="U1517" s="720"/>
      <c r="V1517" s="720"/>
      <c r="W1517" s="720"/>
      <c r="X1517" s="891"/>
      <c r="Y1517" s="890"/>
      <c r="Z1517" s="720"/>
      <c r="AA1517" s="720"/>
      <c r="AB1517" s="720"/>
      <c r="AC1517" s="720"/>
      <c r="AD1517" s="891"/>
      <c r="AE1517" s="164"/>
      <c r="AF1517" s="164"/>
      <c r="AG1517" s="199">
        <f t="shared" si="243"/>
        <v>0</v>
      </c>
      <c r="AH1517" s="298">
        <f t="shared" si="244"/>
        <v>0</v>
      </c>
      <c r="AI1517" s="402">
        <f t="shared" si="245"/>
        <v>0</v>
      </c>
      <c r="AJ1517" s="370" t="str">
        <f>IF(AI1517=0,"",
IF(SUM($AI$1404:AI1517)=1,AK1517,
IF($AN$1389&gt;SUM($AI$1404:AI1517),_xlfn.CONCAT(", ",AK1517),
IF($AN$1389=SUM($AI$1404:AI1517),_xlfn.CONCAT(" y ",AK1517)))))</f>
        <v/>
      </c>
      <c r="AK1517" s="156" t="s">
        <v>5287</v>
      </c>
    </row>
    <row r="1518" spans="1:37" ht="15" customHeight="1">
      <c r="A1518" s="662"/>
      <c r="B1518" s="145"/>
      <c r="C1518" s="157" t="s">
        <v>5288</v>
      </c>
      <c r="D1518" s="915" t="str">
        <f t="shared" si="242"/>
        <v/>
      </c>
      <c r="E1518" s="916"/>
      <c r="F1518" s="916"/>
      <c r="G1518" s="916"/>
      <c r="H1518" s="916"/>
      <c r="I1518" s="916"/>
      <c r="J1518" s="916"/>
      <c r="K1518" s="916"/>
      <c r="L1518" s="916"/>
      <c r="M1518" s="916"/>
      <c r="N1518" s="916"/>
      <c r="O1518" s="916"/>
      <c r="P1518" s="916"/>
      <c r="Q1518" s="916"/>
      <c r="R1518" s="917"/>
      <c r="S1518" s="890"/>
      <c r="T1518" s="720"/>
      <c r="U1518" s="720"/>
      <c r="V1518" s="720"/>
      <c r="W1518" s="720"/>
      <c r="X1518" s="891"/>
      <c r="Y1518" s="890"/>
      <c r="Z1518" s="720"/>
      <c r="AA1518" s="720"/>
      <c r="AB1518" s="720"/>
      <c r="AC1518" s="720"/>
      <c r="AD1518" s="891"/>
      <c r="AE1518" s="164"/>
      <c r="AF1518" s="164"/>
      <c r="AG1518" s="199">
        <f t="shared" si="243"/>
        <v>0</v>
      </c>
      <c r="AH1518" s="298">
        <f t="shared" si="244"/>
        <v>0</v>
      </c>
      <c r="AI1518" s="402">
        <f t="shared" si="245"/>
        <v>0</v>
      </c>
      <c r="AJ1518" s="370" t="str">
        <f>IF(AI1518=0,"",
IF(SUM($AI$1404:AI1518)=1,AK1518,
IF($AN$1389&gt;SUM($AI$1404:AI1518),_xlfn.CONCAT(", ",AK1518),
IF($AN$1389=SUM($AI$1404:AI1518),_xlfn.CONCAT(" y ",AK1518)))))</f>
        <v/>
      </c>
      <c r="AK1518" s="156" t="s">
        <v>5289</v>
      </c>
    </row>
    <row r="1519" spans="1:37" ht="15" customHeight="1">
      <c r="A1519" s="662"/>
      <c r="B1519" s="145"/>
      <c r="C1519" s="157" t="s">
        <v>5290</v>
      </c>
      <c r="D1519" s="915" t="str">
        <f t="shared" si="242"/>
        <v/>
      </c>
      <c r="E1519" s="916"/>
      <c r="F1519" s="916"/>
      <c r="G1519" s="916"/>
      <c r="H1519" s="916"/>
      <c r="I1519" s="916"/>
      <c r="J1519" s="916"/>
      <c r="K1519" s="916"/>
      <c r="L1519" s="916"/>
      <c r="M1519" s="916"/>
      <c r="N1519" s="916"/>
      <c r="O1519" s="916"/>
      <c r="P1519" s="916"/>
      <c r="Q1519" s="916"/>
      <c r="R1519" s="917"/>
      <c r="S1519" s="890"/>
      <c r="T1519" s="720"/>
      <c r="U1519" s="720"/>
      <c r="V1519" s="720"/>
      <c r="W1519" s="720"/>
      <c r="X1519" s="891"/>
      <c r="Y1519" s="890"/>
      <c r="Z1519" s="720"/>
      <c r="AA1519" s="720"/>
      <c r="AB1519" s="720"/>
      <c r="AC1519" s="720"/>
      <c r="AD1519" s="891"/>
      <c r="AE1519" s="164"/>
      <c r="AF1519" s="164"/>
      <c r="AG1519" s="199">
        <f t="shared" si="243"/>
        <v>0</v>
      </c>
      <c r="AH1519" s="298">
        <f t="shared" si="244"/>
        <v>0</v>
      </c>
      <c r="AI1519" s="402">
        <f t="shared" si="245"/>
        <v>0</v>
      </c>
      <c r="AJ1519" s="370" t="str">
        <f>IF(AI1519=0,"",
IF(SUM($AI$1404:AI1519)=1,AK1519,
IF($AN$1389&gt;SUM($AI$1404:AI1519),_xlfn.CONCAT(", ",AK1519),
IF($AN$1389=SUM($AI$1404:AI1519),_xlfn.CONCAT(" y ",AK1519)))))</f>
        <v/>
      </c>
      <c r="AK1519" s="156" t="s">
        <v>5291</v>
      </c>
    </row>
    <row r="1520" spans="1:37" ht="15" customHeight="1">
      <c r="A1520" s="662"/>
      <c r="B1520" s="145"/>
      <c r="C1520" s="157" t="s">
        <v>5292</v>
      </c>
      <c r="D1520" s="915" t="str">
        <f t="shared" si="242"/>
        <v/>
      </c>
      <c r="E1520" s="916"/>
      <c r="F1520" s="916"/>
      <c r="G1520" s="916"/>
      <c r="H1520" s="916"/>
      <c r="I1520" s="916"/>
      <c r="J1520" s="916"/>
      <c r="K1520" s="916"/>
      <c r="L1520" s="916"/>
      <c r="M1520" s="916"/>
      <c r="N1520" s="916"/>
      <c r="O1520" s="916"/>
      <c r="P1520" s="916"/>
      <c r="Q1520" s="916"/>
      <c r="R1520" s="917"/>
      <c r="S1520" s="890"/>
      <c r="T1520" s="720"/>
      <c r="U1520" s="720"/>
      <c r="V1520" s="720"/>
      <c r="W1520" s="720"/>
      <c r="X1520" s="891"/>
      <c r="Y1520" s="890"/>
      <c r="Z1520" s="720"/>
      <c r="AA1520" s="720"/>
      <c r="AB1520" s="720"/>
      <c r="AC1520" s="720"/>
      <c r="AD1520" s="891"/>
      <c r="AE1520" s="164"/>
      <c r="AF1520" s="164"/>
      <c r="AG1520" s="199">
        <f t="shared" si="243"/>
        <v>0</v>
      </c>
      <c r="AH1520" s="298">
        <f t="shared" si="244"/>
        <v>0</v>
      </c>
      <c r="AI1520" s="402">
        <f t="shared" si="245"/>
        <v>0</v>
      </c>
      <c r="AJ1520" s="370" t="str">
        <f>IF(AI1520=0,"",
IF(SUM($AI$1404:AI1520)=1,AK1520,
IF($AN$1389&gt;SUM($AI$1404:AI1520),_xlfn.CONCAT(", ",AK1520),
IF($AN$1389=SUM($AI$1404:AI1520),_xlfn.CONCAT(" y ",AK1520)))))</f>
        <v/>
      </c>
      <c r="AK1520" s="156" t="s">
        <v>5293</v>
      </c>
    </row>
    <row r="1521" spans="1:37" ht="15" customHeight="1">
      <c r="A1521" s="662"/>
      <c r="B1521" s="145"/>
      <c r="C1521" s="157" t="s">
        <v>5294</v>
      </c>
      <c r="D1521" s="915" t="str">
        <f t="shared" si="242"/>
        <v/>
      </c>
      <c r="E1521" s="916"/>
      <c r="F1521" s="916"/>
      <c r="G1521" s="916"/>
      <c r="H1521" s="916"/>
      <c r="I1521" s="916"/>
      <c r="J1521" s="916"/>
      <c r="K1521" s="916"/>
      <c r="L1521" s="916"/>
      <c r="M1521" s="916"/>
      <c r="N1521" s="916"/>
      <c r="O1521" s="916"/>
      <c r="P1521" s="916"/>
      <c r="Q1521" s="916"/>
      <c r="R1521" s="917"/>
      <c r="S1521" s="890"/>
      <c r="T1521" s="720"/>
      <c r="U1521" s="720"/>
      <c r="V1521" s="720"/>
      <c r="W1521" s="720"/>
      <c r="X1521" s="891"/>
      <c r="Y1521" s="890"/>
      <c r="Z1521" s="720"/>
      <c r="AA1521" s="720"/>
      <c r="AB1521" s="720"/>
      <c r="AC1521" s="720"/>
      <c r="AD1521" s="891"/>
      <c r="AE1521" s="164"/>
      <c r="AF1521" s="164"/>
      <c r="AG1521" s="199">
        <f t="shared" si="243"/>
        <v>0</v>
      </c>
      <c r="AH1521" s="298">
        <f t="shared" si="244"/>
        <v>0</v>
      </c>
      <c r="AI1521" s="402">
        <f t="shared" si="245"/>
        <v>0</v>
      </c>
      <c r="AJ1521" s="370" t="str">
        <f>IF(AI1521=0,"",
IF(SUM($AI$1404:AI1521)=1,AK1521,
IF($AN$1389&gt;SUM($AI$1404:AI1521),_xlfn.CONCAT(", ",AK1521),
IF($AN$1389=SUM($AI$1404:AI1521),_xlfn.CONCAT(" y ",AK1521)))))</f>
        <v/>
      </c>
      <c r="AK1521" s="156" t="s">
        <v>5295</v>
      </c>
    </row>
    <row r="1522" spans="1:37" ht="15" customHeight="1">
      <c r="A1522" s="662"/>
      <c r="B1522" s="145"/>
      <c r="C1522" s="157" t="s">
        <v>5296</v>
      </c>
      <c r="D1522" s="915" t="str">
        <f t="shared" si="242"/>
        <v/>
      </c>
      <c r="E1522" s="916"/>
      <c r="F1522" s="916"/>
      <c r="G1522" s="916"/>
      <c r="H1522" s="916"/>
      <c r="I1522" s="916"/>
      <c r="J1522" s="916"/>
      <c r="K1522" s="916"/>
      <c r="L1522" s="916"/>
      <c r="M1522" s="916"/>
      <c r="N1522" s="916"/>
      <c r="O1522" s="916"/>
      <c r="P1522" s="916"/>
      <c r="Q1522" s="916"/>
      <c r="R1522" s="917"/>
      <c r="S1522" s="890"/>
      <c r="T1522" s="720"/>
      <c r="U1522" s="720"/>
      <c r="V1522" s="720"/>
      <c r="W1522" s="720"/>
      <c r="X1522" s="891"/>
      <c r="Y1522" s="890"/>
      <c r="Z1522" s="720"/>
      <c r="AA1522" s="720"/>
      <c r="AB1522" s="720"/>
      <c r="AC1522" s="720"/>
      <c r="AD1522" s="891"/>
      <c r="AE1522" s="164"/>
      <c r="AF1522" s="164"/>
      <c r="AG1522" s="199">
        <f t="shared" si="243"/>
        <v>0</v>
      </c>
      <c r="AH1522" s="298">
        <f t="shared" si="244"/>
        <v>0</v>
      </c>
      <c r="AI1522" s="402">
        <f t="shared" si="245"/>
        <v>0</v>
      </c>
      <c r="AJ1522" s="370" t="str">
        <f>IF(AI1522=0,"",
IF(SUM($AI$1404:AI1522)=1,AK1522,
IF($AN$1389&gt;SUM($AI$1404:AI1522),_xlfn.CONCAT(", ",AK1522),
IF($AN$1389=SUM($AI$1404:AI1522),_xlfn.CONCAT(" y ",AK1522)))))</f>
        <v/>
      </c>
      <c r="AK1522" s="156" t="s">
        <v>5297</v>
      </c>
    </row>
    <row r="1523" spans="1:37" ht="15" customHeight="1">
      <c r="A1523" s="662"/>
      <c r="B1523" s="145"/>
      <c r="C1523" s="157" t="s">
        <v>5298</v>
      </c>
      <c r="D1523" s="915" t="str">
        <f t="shared" si="242"/>
        <v/>
      </c>
      <c r="E1523" s="916"/>
      <c r="F1523" s="916"/>
      <c r="G1523" s="916"/>
      <c r="H1523" s="916"/>
      <c r="I1523" s="916"/>
      <c r="J1523" s="916"/>
      <c r="K1523" s="916"/>
      <c r="L1523" s="916"/>
      <c r="M1523" s="916"/>
      <c r="N1523" s="916"/>
      <c r="O1523" s="916"/>
      <c r="P1523" s="916"/>
      <c r="Q1523" s="916"/>
      <c r="R1523" s="917"/>
      <c r="S1523" s="890"/>
      <c r="T1523" s="720"/>
      <c r="U1523" s="720"/>
      <c r="V1523" s="720"/>
      <c r="W1523" s="720"/>
      <c r="X1523" s="891"/>
      <c r="Y1523" s="890"/>
      <c r="Z1523" s="720"/>
      <c r="AA1523" s="720"/>
      <c r="AB1523" s="720"/>
      <c r="AC1523" s="720"/>
      <c r="AD1523" s="891"/>
      <c r="AE1523" s="164"/>
      <c r="AF1523" s="164"/>
      <c r="AG1523" s="199">
        <f t="shared" si="243"/>
        <v>0</v>
      </c>
      <c r="AH1523" s="298">
        <f t="shared" si="244"/>
        <v>0</v>
      </c>
      <c r="AI1523" s="402">
        <f t="shared" si="245"/>
        <v>0</v>
      </c>
      <c r="AJ1523" s="370" t="str">
        <f>IF(AI1523=0,"",
IF(SUM($AI$1404:AI1523)=1,AK1523,
IF($AN$1389&gt;SUM($AI$1404:AI1523),_xlfn.CONCAT(", ",AK1523),
IF($AN$1389=SUM($AI$1404:AI1523),_xlfn.CONCAT(" y ",AK1523)))))</f>
        <v/>
      </c>
      <c r="AK1523" s="156" t="s">
        <v>5299</v>
      </c>
    </row>
    <row r="1524" spans="1:37" ht="15" customHeight="1">
      <c r="A1524" s="57"/>
      <c r="B1524" s="26"/>
      <c r="C1524" s="26"/>
      <c r="D1524" s="26"/>
      <c r="E1524" s="26"/>
      <c r="F1524" s="26"/>
      <c r="G1524" s="26"/>
      <c r="H1524" s="26"/>
      <c r="I1524" s="26"/>
      <c r="J1524" s="26"/>
      <c r="K1524" s="26"/>
      <c r="L1524" s="26"/>
      <c r="M1524" s="26"/>
      <c r="N1524" s="26"/>
      <c r="O1524" s="26"/>
      <c r="P1524" s="67"/>
      <c r="Q1524" s="146"/>
      <c r="R1524" s="74" t="s">
        <v>5527</v>
      </c>
      <c r="S1524" s="905">
        <f>IF(AND(SUM(S1404:X1523)=0,COUNTIF(S1404:X1523,"NS")&gt;0),"NS",
IF(AND(SUM(S1404:X1523)=0,COUNTIF(S1404:X1523,0)&gt;0),0,
IF(AND(SUM(S1404:X1523)=0,COUNTIF(S1404:X1523,"NA")&gt;0),"NA",
SUM(S1404:X1523))))</f>
        <v>0</v>
      </c>
      <c r="T1524" s="906"/>
      <c r="U1524" s="906"/>
      <c r="V1524" s="906"/>
      <c r="W1524" s="906"/>
      <c r="X1524" s="907"/>
      <c r="Y1524" s="905">
        <f>IF(AND(SUM(Y1404:AD1523)=0,COUNTIF(Y1404:AD1523,"NS")&gt;0),"NS",
IF(AND(SUM(Y1404:AD1523)=0,COUNTIF(Y1404:AD1523,0)&gt;0),0,
IF(AND(SUM(Y1404:AD1523)=0,COUNTIF(Y1404:AD1523,"NA")&gt;0),"NA",
SUM(Y1404:AD1523))))</f>
        <v>0</v>
      </c>
      <c r="Z1524" s="906"/>
      <c r="AA1524" s="906"/>
      <c r="AB1524" s="906"/>
      <c r="AC1524" s="906"/>
      <c r="AD1524" s="907"/>
      <c r="AE1524" s="164"/>
      <c r="AF1524" s="164"/>
      <c r="AG1524" s="203">
        <f>SUM(AG1404:AG1523)</f>
        <v>72</v>
      </c>
      <c r="AH1524" s="297">
        <f>SUM(AH1404:AH1523)</f>
        <v>0</v>
      </c>
      <c r="AI1524" s="274">
        <f>SUM(AI1404:AI1523)</f>
        <v>72</v>
      </c>
      <c r="AJ1524" s="274" t="str">
        <f>IF(AI1524=0,"",_xlfn.CONCAT(AJ1404:AJ1523))</f>
        <v>1, 2, 3, 4, 5, 6, 7, 8, 9, 10, 11, 12, 13, 14, 15, 16, 17, 18, 19, 20, 21, 22, 23, 24, 25, 26, 27, 28, 29, 30, 31, 32, 33, 34, 35, 36, 37, 38, 39, 40, 41, 42, 43, 44, 45, 46, 47, 48, 49, 50, 51, 52, 53, 54, 55, 56, 57, 58, 59, 60, 61, 62, 63, 64, 65, 66, 67, 68, 69, 70, 71 y 72</v>
      </c>
      <c r="AK1524" s="275" t="str">
        <f>IF(AI1524=0,"",
IF(AI1524&gt;10,"Favor de ingresar toda la información requerida en la pregunta",
IF(AI1524=1,_xlfn.CONCAT("Favor de revisar la información capturada en el numeral ",AJ1524),_xlfn.CONCAT("Favor de revisar la información capturada en los numerales ",AJ1524))))</f>
        <v>Favor de ingresar toda la información requerida en la pregunta</v>
      </c>
    </row>
    <row r="1525" spans="1:37" ht="15" customHeight="1">
      <c r="A1525" s="57"/>
      <c r="B1525" s="26"/>
      <c r="C1525" s="26"/>
      <c r="D1525" s="26"/>
      <c r="E1525" s="26"/>
      <c r="F1525" s="26"/>
      <c r="G1525" s="26"/>
      <c r="H1525" s="26"/>
      <c r="I1525" s="26"/>
      <c r="J1525" s="26"/>
      <c r="K1525" s="26"/>
      <c r="L1525" s="26"/>
      <c r="M1525" s="26"/>
      <c r="N1525" s="26"/>
      <c r="O1525" s="26"/>
      <c r="P1525" s="67"/>
      <c r="Q1525" s="146"/>
      <c r="R1525" s="67"/>
      <c r="S1525" s="198"/>
      <c r="T1525" s="198"/>
      <c r="U1525" s="198"/>
      <c r="V1525" s="198"/>
      <c r="W1525" s="198"/>
      <c r="X1525" s="198"/>
      <c r="Y1525" s="198"/>
      <c r="Z1525" s="198"/>
      <c r="AA1525" s="198"/>
      <c r="AB1525" s="198"/>
      <c r="AC1525" s="198"/>
      <c r="AD1525" s="198"/>
      <c r="AE1525" s="164"/>
      <c r="AF1525" s="164"/>
      <c r="AG1525" s="164"/>
      <c r="AH1525" s="164"/>
      <c r="AI1525" s="164"/>
      <c r="AJ1525" s="164"/>
      <c r="AK1525" s="164"/>
    </row>
    <row r="1526" spans="1:37" ht="24" customHeight="1">
      <c r="A1526" s="57"/>
      <c r="B1526" s="26"/>
      <c r="C1526" s="876" t="s">
        <v>5300</v>
      </c>
      <c r="D1526" s="876"/>
      <c r="E1526" s="876"/>
      <c r="F1526" s="876"/>
      <c r="G1526" s="876"/>
      <c r="H1526" s="876"/>
      <c r="I1526" s="876"/>
      <c r="J1526" s="876"/>
      <c r="K1526" s="876"/>
      <c r="L1526" s="876"/>
      <c r="M1526" s="876"/>
      <c r="N1526" s="876"/>
      <c r="O1526" s="876"/>
      <c r="P1526" s="876"/>
      <c r="Q1526" s="876"/>
      <c r="R1526" s="876"/>
      <c r="S1526" s="876"/>
      <c r="T1526" s="876"/>
      <c r="U1526" s="876"/>
      <c r="V1526" s="876"/>
      <c r="W1526" s="876"/>
      <c r="X1526" s="876"/>
      <c r="Y1526" s="876"/>
      <c r="Z1526" s="876"/>
      <c r="AA1526" s="876"/>
      <c r="AB1526" s="876"/>
      <c r="AC1526" s="876"/>
      <c r="AD1526" s="876"/>
      <c r="AE1526" s="164"/>
      <c r="AF1526" s="164"/>
      <c r="AG1526" s="164"/>
      <c r="AH1526" s="164"/>
      <c r="AI1526" s="164"/>
      <c r="AJ1526" s="164"/>
      <c r="AK1526" s="164"/>
    </row>
    <row r="1527" spans="1:37" ht="60" customHeight="1">
      <c r="A1527" s="57"/>
      <c r="B1527" s="26"/>
      <c r="C1527" s="892"/>
      <c r="D1527" s="893"/>
      <c r="E1527" s="893"/>
      <c r="F1527" s="893"/>
      <c r="G1527" s="893"/>
      <c r="H1527" s="893"/>
      <c r="I1527" s="893"/>
      <c r="J1527" s="893"/>
      <c r="K1527" s="893"/>
      <c r="L1527" s="893"/>
      <c r="M1527" s="893"/>
      <c r="N1527" s="893"/>
      <c r="O1527" s="893"/>
      <c r="P1527" s="893"/>
      <c r="Q1527" s="893"/>
      <c r="R1527" s="893"/>
      <c r="S1527" s="893"/>
      <c r="T1527" s="893"/>
      <c r="U1527" s="893"/>
      <c r="V1527" s="893"/>
      <c r="W1527" s="893"/>
      <c r="X1527" s="893"/>
      <c r="Y1527" s="893"/>
      <c r="Z1527" s="893"/>
      <c r="AA1527" s="893"/>
      <c r="AB1527" s="893"/>
      <c r="AC1527" s="893"/>
      <c r="AD1527" s="894"/>
      <c r="AE1527" s="164"/>
      <c r="AF1527" s="164"/>
      <c r="AG1527" s="164"/>
      <c r="AH1527" s="164"/>
      <c r="AI1527" s="164"/>
      <c r="AJ1527" s="164"/>
      <c r="AK1527" s="164"/>
    </row>
    <row r="1528" spans="1:37" ht="15" customHeight="1">
      <c r="A1528" s="57"/>
      <c r="B1528" s="950" t="str">
        <f>AK1524</f>
        <v>Favor de ingresar toda la información requerida en la pregunta</v>
      </c>
      <c r="C1528" s="950"/>
      <c r="D1528" s="950"/>
      <c r="E1528" s="950"/>
      <c r="F1528" s="950"/>
      <c r="G1528" s="950"/>
      <c r="H1528" s="950"/>
      <c r="I1528" s="950"/>
      <c r="J1528" s="950"/>
      <c r="K1528" s="950"/>
      <c r="L1528" s="950"/>
      <c r="M1528" s="950"/>
      <c r="N1528" s="950"/>
      <c r="O1528" s="950"/>
      <c r="P1528" s="950"/>
      <c r="Q1528" s="950"/>
      <c r="R1528" s="950"/>
      <c r="S1528" s="950"/>
      <c r="T1528" s="950"/>
      <c r="U1528" s="950"/>
      <c r="V1528" s="950"/>
      <c r="W1528" s="950"/>
      <c r="X1528" s="950"/>
      <c r="Y1528" s="950"/>
      <c r="Z1528" s="950"/>
      <c r="AA1528" s="950"/>
      <c r="AB1528" s="950"/>
      <c r="AC1528" s="950"/>
      <c r="AD1528" s="950"/>
      <c r="AE1528" s="164"/>
      <c r="AF1528" s="164"/>
      <c r="AG1528" s="164"/>
      <c r="AH1528" s="164"/>
      <c r="AI1528" s="164"/>
      <c r="AJ1528" s="164"/>
      <c r="AK1528" s="164"/>
    </row>
    <row r="1529" spans="1:37" ht="15" customHeight="1">
      <c r="A1529" s="57"/>
      <c r="B1529" s="809" t="str">
        <f>IF(AH1524&gt;0,"Alerta: debido a que cuenta con registros NS, debe proporcionar una justificación en el area de comentarios al final de la pregunta","")</f>
        <v/>
      </c>
      <c r="C1529" s="809"/>
      <c r="D1529" s="809"/>
      <c r="E1529" s="809"/>
      <c r="F1529" s="809"/>
      <c r="G1529" s="809"/>
      <c r="H1529" s="809"/>
      <c r="I1529" s="809"/>
      <c r="J1529" s="809"/>
      <c r="K1529" s="809"/>
      <c r="L1529" s="809"/>
      <c r="M1529" s="809"/>
      <c r="N1529" s="809"/>
      <c r="O1529" s="809"/>
      <c r="P1529" s="809"/>
      <c r="Q1529" s="809"/>
      <c r="R1529" s="809"/>
      <c r="S1529" s="809"/>
      <c r="T1529" s="809"/>
      <c r="U1529" s="809"/>
      <c r="V1529" s="809"/>
      <c r="W1529" s="809"/>
      <c r="X1529" s="809"/>
      <c r="Y1529" s="809"/>
      <c r="Z1529" s="809"/>
      <c r="AA1529" s="809"/>
      <c r="AB1529" s="809"/>
      <c r="AC1529" s="809"/>
      <c r="AD1529" s="809"/>
      <c r="AE1529" s="164"/>
      <c r="AF1529" s="164"/>
      <c r="AG1529" s="164"/>
      <c r="AH1529" s="164"/>
      <c r="AI1529" s="164"/>
      <c r="AJ1529" s="164"/>
      <c r="AK1529" s="164"/>
    </row>
    <row r="1530" spans="1:37" ht="15" customHeight="1">
      <c r="A1530" s="57"/>
      <c r="B1530" s="26"/>
      <c r="C1530" s="26"/>
      <c r="D1530" s="26"/>
      <c r="E1530" s="26"/>
      <c r="F1530" s="26"/>
      <c r="G1530" s="26"/>
      <c r="H1530" s="26"/>
      <c r="I1530" s="26"/>
      <c r="J1530" s="26"/>
      <c r="K1530" s="26"/>
      <c r="L1530" s="26"/>
      <c r="M1530" s="26"/>
      <c r="N1530" s="26"/>
      <c r="O1530" s="26"/>
      <c r="P1530" s="26"/>
      <c r="Q1530" s="26"/>
      <c r="R1530" s="26"/>
      <c r="S1530" s="26"/>
      <c r="T1530" s="26"/>
      <c r="U1530" s="26"/>
      <c r="V1530" s="26"/>
      <c r="W1530" s="26"/>
      <c r="X1530" s="26"/>
      <c r="Y1530" s="26"/>
      <c r="Z1530" s="26"/>
      <c r="AA1530" s="26"/>
      <c r="AB1530" s="26"/>
      <c r="AC1530" s="26"/>
      <c r="AD1530" s="26"/>
      <c r="AE1530" s="164"/>
      <c r="AF1530" s="164"/>
      <c r="AG1530" s="164"/>
      <c r="AH1530" s="164"/>
      <c r="AI1530" s="164"/>
      <c r="AJ1530" s="164"/>
      <c r="AK1530" s="164"/>
    </row>
    <row r="1531" spans="1:37" ht="15" customHeight="1">
      <c r="A1531" s="57"/>
      <c r="B1531" s="26"/>
      <c r="C1531" s="26"/>
      <c r="D1531" s="26"/>
      <c r="E1531" s="26"/>
      <c r="F1531" s="26"/>
      <c r="G1531" s="26"/>
      <c r="H1531" s="26"/>
      <c r="I1531" s="26"/>
      <c r="J1531" s="26"/>
      <c r="K1531" s="26"/>
      <c r="L1531" s="26"/>
      <c r="M1531" s="26"/>
      <c r="N1531" s="26"/>
      <c r="O1531" s="26"/>
      <c r="P1531" s="26"/>
      <c r="Q1531" s="26"/>
      <c r="R1531" s="26"/>
      <c r="S1531" s="26"/>
      <c r="T1531" s="26"/>
      <c r="U1531" s="26"/>
      <c r="V1531" s="26"/>
      <c r="W1531" s="26"/>
      <c r="X1531" s="26"/>
      <c r="Y1531" s="26"/>
      <c r="Z1531" s="26"/>
      <c r="AA1531" s="26"/>
      <c r="AB1531" s="26"/>
      <c r="AC1531" s="26"/>
      <c r="AD1531" s="26"/>
      <c r="AE1531" s="164"/>
      <c r="AF1531" s="164"/>
      <c r="AG1531" s="164"/>
      <c r="AH1531" s="164"/>
      <c r="AI1531" s="164"/>
      <c r="AJ1531" s="164"/>
      <c r="AK1531" s="164"/>
    </row>
    <row r="1532" spans="1:37" ht="15" customHeight="1">
      <c r="A1532" s="57"/>
      <c r="B1532" s="26"/>
      <c r="C1532" s="26"/>
      <c r="D1532" s="26"/>
      <c r="E1532" s="26"/>
      <c r="F1532" s="26"/>
      <c r="G1532" s="26"/>
      <c r="H1532" s="26"/>
      <c r="I1532" s="26"/>
      <c r="J1532" s="26"/>
      <c r="K1532" s="26"/>
      <c r="L1532" s="26"/>
      <c r="M1532" s="26"/>
      <c r="N1532" s="26"/>
      <c r="O1532" s="26"/>
      <c r="P1532" s="26"/>
      <c r="Q1532" s="26"/>
      <c r="R1532" s="26"/>
      <c r="S1532" s="26"/>
      <c r="T1532" s="26"/>
      <c r="U1532" s="26"/>
      <c r="V1532" s="26"/>
      <c r="W1532" s="26"/>
      <c r="X1532" s="26"/>
      <c r="Y1532" s="26"/>
      <c r="Z1532" s="26"/>
      <c r="AA1532" s="26"/>
      <c r="AB1532" s="26"/>
      <c r="AC1532" s="26"/>
      <c r="AD1532" s="26"/>
      <c r="AE1532" s="164"/>
      <c r="AF1532" s="164"/>
      <c r="AG1532" s="164"/>
      <c r="AH1532" s="164"/>
      <c r="AI1532" s="164"/>
      <c r="AJ1532" s="164"/>
      <c r="AK1532" s="164"/>
    </row>
    <row r="1533" spans="1:37" ht="15" customHeight="1">
      <c r="A1533" s="57"/>
      <c r="B1533" s="26"/>
      <c r="C1533" s="26"/>
      <c r="D1533" s="26"/>
      <c r="E1533" s="26"/>
      <c r="F1533" s="26"/>
      <c r="G1533" s="26"/>
      <c r="H1533" s="26"/>
      <c r="I1533" s="26"/>
      <c r="J1533" s="26"/>
      <c r="K1533" s="26"/>
      <c r="L1533" s="26"/>
      <c r="M1533" s="26"/>
      <c r="N1533" s="26"/>
      <c r="O1533" s="26"/>
      <c r="P1533" s="26"/>
      <c r="Q1533" s="26"/>
      <c r="R1533" s="26"/>
      <c r="S1533" s="26"/>
      <c r="T1533" s="26"/>
      <c r="U1533" s="26"/>
      <c r="V1533" s="26"/>
      <c r="W1533" s="26"/>
      <c r="X1533" s="26"/>
      <c r="Y1533" s="26"/>
      <c r="Z1533" s="26"/>
      <c r="AA1533" s="26"/>
      <c r="AB1533" s="26"/>
      <c r="AC1533" s="26"/>
      <c r="AD1533" s="26"/>
      <c r="AE1533" s="164"/>
      <c r="AF1533" s="164"/>
      <c r="AG1533" s="164"/>
      <c r="AH1533" s="164"/>
      <c r="AI1533" s="164"/>
      <c r="AJ1533" s="164"/>
      <c r="AK1533" s="164"/>
    </row>
    <row r="1534" spans="1:37" ht="36" customHeight="1">
      <c r="A1534" s="50" t="s">
        <v>5715</v>
      </c>
      <c r="B1534" s="918" t="s">
        <v>5716</v>
      </c>
      <c r="C1534" s="918"/>
      <c r="D1534" s="918"/>
      <c r="E1534" s="918"/>
      <c r="F1534" s="918"/>
      <c r="G1534" s="918"/>
      <c r="H1534" s="918"/>
      <c r="I1534" s="918"/>
      <c r="J1534" s="918"/>
      <c r="K1534" s="918"/>
      <c r="L1534" s="918"/>
      <c r="M1534" s="918"/>
      <c r="N1534" s="918"/>
      <c r="O1534" s="918"/>
      <c r="P1534" s="918"/>
      <c r="Q1534" s="918"/>
      <c r="R1534" s="918"/>
      <c r="S1534" s="918"/>
      <c r="T1534" s="918"/>
      <c r="U1534" s="918"/>
      <c r="V1534" s="918"/>
      <c r="W1534" s="918"/>
      <c r="X1534" s="918"/>
      <c r="Y1534" s="918"/>
      <c r="Z1534" s="918"/>
      <c r="AA1534" s="918"/>
      <c r="AB1534" s="918"/>
      <c r="AC1534" s="918"/>
      <c r="AD1534" s="918"/>
      <c r="AE1534" s="164"/>
      <c r="AF1534" s="164"/>
      <c r="AG1534" s="164"/>
      <c r="AH1534" s="164"/>
      <c r="AI1534" s="164"/>
      <c r="AJ1534" s="164"/>
      <c r="AK1534" s="164"/>
    </row>
    <row r="1535" spans="1:37" customFormat="1" ht="36" customHeight="1">
      <c r="A1535" s="22"/>
      <c r="B1535" s="51"/>
      <c r="C1535" s="733" t="s">
        <v>5717</v>
      </c>
      <c r="D1535" s="733"/>
      <c r="E1535" s="733"/>
      <c r="F1535" s="733"/>
      <c r="G1535" s="733"/>
      <c r="H1535" s="733"/>
      <c r="I1535" s="733"/>
      <c r="J1535" s="733"/>
      <c r="K1535" s="733"/>
      <c r="L1535" s="733"/>
      <c r="M1535" s="733"/>
      <c r="N1535" s="733"/>
      <c r="O1535" s="733"/>
      <c r="P1535" s="733"/>
      <c r="Q1535" s="733"/>
      <c r="R1535" s="733"/>
      <c r="S1535" s="733"/>
      <c r="T1535" s="733"/>
      <c r="U1535" s="733"/>
      <c r="V1535" s="733"/>
      <c r="W1535" s="733"/>
      <c r="X1535" s="733"/>
      <c r="Y1535" s="733"/>
      <c r="Z1535" s="733"/>
      <c r="AA1535" s="733"/>
      <c r="AB1535" s="733"/>
      <c r="AC1535" s="733"/>
      <c r="AD1535" s="733"/>
    </row>
    <row r="1536" spans="1:37" customFormat="1" ht="36" customHeight="1">
      <c r="A1536" s="90"/>
      <c r="B1536" s="54"/>
      <c r="C1536" s="851" t="s">
        <v>5718</v>
      </c>
      <c r="D1536" s="851"/>
      <c r="E1536" s="851"/>
      <c r="F1536" s="851"/>
      <c r="G1536" s="851"/>
      <c r="H1536" s="851"/>
      <c r="I1536" s="851"/>
      <c r="J1536" s="851"/>
      <c r="K1536" s="851"/>
      <c r="L1536" s="851"/>
      <c r="M1536" s="851"/>
      <c r="N1536" s="851"/>
      <c r="O1536" s="851"/>
      <c r="P1536" s="851"/>
      <c r="Q1536" s="851"/>
      <c r="R1536" s="851"/>
      <c r="S1536" s="851"/>
      <c r="T1536" s="851"/>
      <c r="U1536" s="851"/>
      <c r="V1536" s="851"/>
      <c r="W1536" s="851"/>
      <c r="X1536" s="851"/>
      <c r="Y1536" s="851"/>
      <c r="Z1536" s="851"/>
      <c r="AA1536" s="851"/>
      <c r="AB1536" s="851"/>
      <c r="AC1536" s="851"/>
      <c r="AD1536" s="851"/>
    </row>
    <row r="1537" spans="1:52" customFormat="1" ht="36" customHeight="1">
      <c r="A1537" s="90"/>
      <c r="B1537" s="54"/>
      <c r="C1537" s="733" t="s">
        <v>5719</v>
      </c>
      <c r="D1537" s="733"/>
      <c r="E1537" s="733"/>
      <c r="F1537" s="733"/>
      <c r="G1537" s="733"/>
      <c r="H1537" s="733"/>
      <c r="I1537" s="733"/>
      <c r="J1537" s="733"/>
      <c r="K1537" s="733"/>
      <c r="L1537" s="733"/>
      <c r="M1537" s="733"/>
      <c r="N1537" s="733"/>
      <c r="O1537" s="733"/>
      <c r="P1537" s="733"/>
      <c r="Q1537" s="733"/>
      <c r="R1537" s="733"/>
      <c r="S1537" s="733"/>
      <c r="T1537" s="733"/>
      <c r="U1537" s="733"/>
      <c r="V1537" s="733"/>
      <c r="W1537" s="733"/>
      <c r="X1537" s="733"/>
      <c r="Y1537" s="733"/>
      <c r="Z1537" s="733"/>
      <c r="AA1537" s="733"/>
      <c r="AB1537" s="733"/>
      <c r="AC1537" s="733"/>
      <c r="AD1537" s="733"/>
    </row>
    <row r="1538" spans="1:52" ht="24" customHeight="1">
      <c r="A1538" s="57"/>
      <c r="B1538" s="26"/>
      <c r="C1538" s="876" t="s">
        <v>5690</v>
      </c>
      <c r="D1538" s="876"/>
      <c r="E1538" s="876"/>
      <c r="F1538" s="876"/>
      <c r="G1538" s="876"/>
      <c r="H1538" s="876"/>
      <c r="I1538" s="876"/>
      <c r="J1538" s="876"/>
      <c r="K1538" s="876"/>
      <c r="L1538" s="876"/>
      <c r="M1538" s="876"/>
      <c r="N1538" s="876"/>
      <c r="O1538" s="876"/>
      <c r="P1538" s="876"/>
      <c r="Q1538" s="876"/>
      <c r="R1538" s="876"/>
      <c r="S1538" s="876"/>
      <c r="T1538" s="876"/>
      <c r="U1538" s="876"/>
      <c r="V1538" s="876"/>
      <c r="W1538" s="876"/>
      <c r="X1538" s="876"/>
      <c r="Y1538" s="876"/>
      <c r="Z1538" s="876"/>
      <c r="AA1538" s="876"/>
      <c r="AB1538" s="876"/>
      <c r="AC1538" s="876"/>
      <c r="AD1538" s="876"/>
      <c r="AE1538" s="164"/>
      <c r="AF1538" s="164"/>
      <c r="AG1538" s="164"/>
      <c r="AH1538" s="164"/>
      <c r="AI1538" s="164"/>
      <c r="AJ1538" s="164"/>
      <c r="AK1538" s="164"/>
      <c r="AL1538" s="164"/>
      <c r="AM1538" s="164"/>
      <c r="AN1538" s="164"/>
      <c r="AO1538" s="164"/>
      <c r="AP1538" s="164"/>
      <c r="AQ1538" s="164"/>
      <c r="AR1538" s="164"/>
      <c r="AS1538" s="164"/>
      <c r="AT1538" s="164"/>
      <c r="AU1538" s="164"/>
      <c r="AV1538" s="164"/>
      <c r="AW1538" s="164"/>
      <c r="AX1538" s="164"/>
      <c r="AY1538" s="164"/>
      <c r="AZ1538" s="164"/>
    </row>
    <row r="1539" spans="1:52" ht="15" customHeight="1">
      <c r="A1539" s="57"/>
      <c r="B1539" s="26"/>
      <c r="C1539" s="26"/>
      <c r="D1539" s="26"/>
      <c r="E1539" s="26"/>
      <c r="F1539" s="26"/>
      <c r="G1539" s="26"/>
      <c r="H1539" s="26"/>
      <c r="I1539" s="26"/>
      <c r="J1539" s="26"/>
      <c r="K1539" s="26"/>
      <c r="L1539" s="26"/>
      <c r="M1539" s="26"/>
      <c r="N1539" s="26"/>
      <c r="O1539" s="26"/>
      <c r="P1539" s="26"/>
      <c r="Q1539" s="26"/>
      <c r="R1539" s="26"/>
      <c r="S1539" s="26"/>
      <c r="T1539" s="26"/>
      <c r="U1539" s="26"/>
      <c r="V1539" s="26"/>
      <c r="W1539" s="26"/>
      <c r="X1539" s="26"/>
      <c r="Y1539" s="26"/>
      <c r="Z1539" s="26"/>
      <c r="AA1539" s="26"/>
      <c r="AB1539" s="26"/>
      <c r="AC1539" s="26"/>
      <c r="AD1539" s="26"/>
      <c r="AE1539" s="164"/>
      <c r="AF1539" s="164"/>
      <c r="AG1539" s="164"/>
      <c r="AH1539" s="164"/>
      <c r="AI1539" s="164"/>
      <c r="AJ1539" s="164"/>
      <c r="AK1539" s="164"/>
      <c r="AL1539" s="164"/>
      <c r="AM1539" s="164"/>
      <c r="AN1539" s="164"/>
      <c r="AO1539" s="164"/>
      <c r="AP1539" s="164"/>
      <c r="AQ1539" s="164"/>
      <c r="AR1539" s="164"/>
      <c r="AS1539" s="164"/>
      <c r="AT1539" s="164"/>
      <c r="AU1539" s="164"/>
      <c r="AV1539" s="164"/>
      <c r="AW1539" s="164"/>
      <c r="AX1539" s="164"/>
      <c r="AY1539" s="164"/>
      <c r="AZ1539" s="164"/>
    </row>
    <row r="1540" spans="1:52" ht="24" customHeight="1">
      <c r="A1540" s="57"/>
      <c r="B1540" s="26"/>
      <c r="C1540" s="710" t="s">
        <v>5083</v>
      </c>
      <c r="D1540" s="710"/>
      <c r="E1540" s="710"/>
      <c r="F1540" s="710"/>
      <c r="G1540" s="710"/>
      <c r="H1540" s="710"/>
      <c r="I1540" s="710"/>
      <c r="J1540" s="710"/>
      <c r="K1540" s="710"/>
      <c r="L1540" s="710"/>
      <c r="M1540" s="710"/>
      <c r="N1540" s="710"/>
      <c r="O1540" s="889" t="s">
        <v>5720</v>
      </c>
      <c r="P1540" s="889"/>
      <c r="Q1540" s="889"/>
      <c r="R1540" s="889"/>
      <c r="S1540" s="889"/>
      <c r="T1540" s="889"/>
      <c r="U1540" s="889"/>
      <c r="V1540" s="889"/>
      <c r="W1540" s="889"/>
      <c r="X1540" s="889"/>
      <c r="Y1540" s="889"/>
      <c r="Z1540" s="889"/>
      <c r="AA1540" s="889"/>
      <c r="AB1540" s="889"/>
      <c r="AC1540" s="889"/>
      <c r="AD1540" s="889"/>
      <c r="AE1540" s="164"/>
      <c r="AF1540" s="164"/>
      <c r="AG1540" s="164"/>
      <c r="AH1540" s="164"/>
      <c r="AI1540" s="796" t="s">
        <v>5314</v>
      </c>
      <c r="AJ1540" s="797"/>
      <c r="AK1540" s="797"/>
      <c r="AL1540" s="797"/>
      <c r="AM1540" s="797"/>
      <c r="AN1540" s="797"/>
      <c r="AO1540" s="797"/>
      <c r="AP1540" s="164"/>
      <c r="AQ1540" s="164"/>
      <c r="AR1540" s="164"/>
      <c r="AS1540" s="164"/>
      <c r="AT1540" s="164"/>
      <c r="AU1540" s="772" t="s">
        <v>5721</v>
      </c>
      <c r="AV1540" s="772"/>
      <c r="AW1540" s="773"/>
      <c r="AX1540" s="774" t="s">
        <v>5722</v>
      </c>
      <c r="AY1540" s="775"/>
      <c r="AZ1540" s="776"/>
    </row>
    <row r="1541" spans="1:52" ht="15" customHeight="1">
      <c r="A1541" s="57"/>
      <c r="B1541" s="26"/>
      <c r="C1541" s="710"/>
      <c r="D1541" s="710"/>
      <c r="E1541" s="710"/>
      <c r="F1541" s="710"/>
      <c r="G1541" s="710"/>
      <c r="H1541" s="710"/>
      <c r="I1541" s="710"/>
      <c r="J1541" s="710"/>
      <c r="K1541" s="710"/>
      <c r="L1541" s="710"/>
      <c r="M1541" s="710"/>
      <c r="N1541" s="710"/>
      <c r="O1541" s="710" t="s">
        <v>5362</v>
      </c>
      <c r="P1541" s="710"/>
      <c r="Q1541" s="902" t="s">
        <v>5723</v>
      </c>
      <c r="R1541" s="902"/>
      <c r="S1541" s="902"/>
      <c r="T1541" s="902"/>
      <c r="U1541" s="902"/>
      <c r="V1541" s="902"/>
      <c r="W1541" s="902"/>
      <c r="X1541" s="902"/>
      <c r="Y1541" s="902"/>
      <c r="Z1541" s="902"/>
      <c r="AA1541" s="902"/>
      <c r="AB1541" s="902"/>
      <c r="AC1541" s="902"/>
      <c r="AD1541" s="902"/>
      <c r="AE1541" s="164"/>
      <c r="AF1541" s="164"/>
      <c r="AG1541" s="164"/>
      <c r="AH1541" s="313" t="s">
        <v>5080</v>
      </c>
      <c r="AI1541" s="796" t="s">
        <v>5724</v>
      </c>
      <c r="AJ1541" s="797"/>
      <c r="AK1541" s="797"/>
      <c r="AL1541" s="797"/>
      <c r="AM1541" s="797"/>
      <c r="AN1541" s="797"/>
      <c r="AO1541" s="797"/>
      <c r="AP1541" s="146"/>
      <c r="AQ1541" s="347" t="s">
        <v>5081</v>
      </c>
      <c r="AR1541" s="770" t="s">
        <v>5082</v>
      </c>
      <c r="AS1541" s="770"/>
      <c r="AT1541" s="770"/>
      <c r="AU1541" s="777" t="s">
        <v>5433</v>
      </c>
      <c r="AV1541" s="777"/>
      <c r="AW1541" s="777"/>
      <c r="AX1541" s="778" t="s">
        <v>5434</v>
      </c>
      <c r="AY1541" s="778"/>
      <c r="AZ1541" s="778"/>
    </row>
    <row r="1542" spans="1:52" ht="144" customHeight="1">
      <c r="A1542" s="57"/>
      <c r="B1542" s="26"/>
      <c r="C1542" s="710"/>
      <c r="D1542" s="710"/>
      <c r="E1542" s="710"/>
      <c r="F1542" s="710"/>
      <c r="G1542" s="710"/>
      <c r="H1542" s="710"/>
      <c r="I1542" s="710"/>
      <c r="J1542" s="710"/>
      <c r="K1542" s="710"/>
      <c r="L1542" s="710"/>
      <c r="M1542" s="710"/>
      <c r="N1542" s="710"/>
      <c r="O1542" s="710"/>
      <c r="P1542" s="710"/>
      <c r="Q1542" s="883" t="s">
        <v>5725</v>
      </c>
      <c r="R1542" s="883"/>
      <c r="S1542" s="883" t="s">
        <v>5726</v>
      </c>
      <c r="T1542" s="883"/>
      <c r="U1542" s="883" t="s">
        <v>5727</v>
      </c>
      <c r="V1542" s="883"/>
      <c r="W1542" s="883" t="s">
        <v>5728</v>
      </c>
      <c r="X1542" s="883"/>
      <c r="Y1542" s="883" t="s">
        <v>5729</v>
      </c>
      <c r="Z1542" s="883"/>
      <c r="AA1542" s="883" t="s">
        <v>5707</v>
      </c>
      <c r="AB1542" s="883"/>
      <c r="AC1542" s="883" t="s">
        <v>5560</v>
      </c>
      <c r="AD1542" s="883"/>
      <c r="AE1542" s="164"/>
      <c r="AF1542" s="164"/>
      <c r="AG1542" s="287" t="s">
        <v>5088</v>
      </c>
      <c r="AH1542" s="354" t="s">
        <v>5730</v>
      </c>
      <c r="AI1542" s="355" t="s">
        <v>5731</v>
      </c>
      <c r="AJ1542" s="356" t="s">
        <v>5732</v>
      </c>
      <c r="AK1542" s="355" t="s">
        <v>5733</v>
      </c>
      <c r="AL1542" s="356" t="s">
        <v>5734</v>
      </c>
      <c r="AM1542" s="355" t="s">
        <v>5735</v>
      </c>
      <c r="AN1542" s="356" t="s">
        <v>5736</v>
      </c>
      <c r="AO1542" s="357" t="s">
        <v>5636</v>
      </c>
      <c r="AP1542" s="333" t="s">
        <v>5089</v>
      </c>
      <c r="AQ1542" s="346" t="s">
        <v>5368</v>
      </c>
      <c r="AR1542" s="401" t="s">
        <v>5092</v>
      </c>
      <c r="AS1542" s="270" t="s">
        <v>5093</v>
      </c>
      <c r="AT1542" s="369" t="s">
        <v>5094</v>
      </c>
      <c r="AU1542" s="269" t="s">
        <v>5459</v>
      </c>
      <c r="AV1542" s="270" t="s">
        <v>5093</v>
      </c>
      <c r="AW1542" s="271" t="s">
        <v>5094</v>
      </c>
      <c r="AX1542" s="269" t="s">
        <v>5459</v>
      </c>
      <c r="AY1542" s="270" t="s">
        <v>5093</v>
      </c>
      <c r="AZ1542" s="271" t="s">
        <v>5094</v>
      </c>
    </row>
    <row r="1543" spans="1:52" ht="15" customHeight="1">
      <c r="A1543" s="57"/>
      <c r="B1543" s="26"/>
      <c r="C1543" s="165" t="s">
        <v>5008</v>
      </c>
      <c r="D1543" s="884" t="str">
        <f>IF(D40="","",D40)</f>
        <v>OFICINA DEL C GOBERNADOR</v>
      </c>
      <c r="E1543" s="884"/>
      <c r="F1543" s="884"/>
      <c r="G1543" s="884"/>
      <c r="H1543" s="884"/>
      <c r="I1543" s="884"/>
      <c r="J1543" s="884"/>
      <c r="K1543" s="884"/>
      <c r="L1543" s="884"/>
      <c r="M1543" s="884"/>
      <c r="N1543" s="884"/>
      <c r="O1543" s="713"/>
      <c r="P1543" s="715"/>
      <c r="Q1543" s="713"/>
      <c r="R1543" s="715"/>
      <c r="S1543" s="713"/>
      <c r="T1543" s="715"/>
      <c r="U1543" s="713"/>
      <c r="V1543" s="715"/>
      <c r="W1543" s="713"/>
      <c r="X1543" s="715"/>
      <c r="Y1543" s="713"/>
      <c r="Z1543" s="715"/>
      <c r="AA1543" s="713"/>
      <c r="AB1543" s="715"/>
      <c r="AC1543" s="713"/>
      <c r="AD1543" s="715"/>
      <c r="AE1543" s="164"/>
      <c r="AF1543" s="164"/>
      <c r="AG1543" s="199">
        <f>IF(AND(COUNTBLANK(D1543)=1,COUNTA(O1543:AD1543)=0),0,IF(AND(COUNTBLANK(D1543)=0,COUNTA(O1543:AD1543)=8),0,1))</f>
        <v>1</v>
      </c>
      <c r="AH1543" s="313">
        <f>IF(OR(O1543="NS",Q1543="NS",S1543="NS",U1543="NS",W1543="NS",Y1543="NS",AA1543="NS",AC1543="NS"),0,IF(AND(O1543="NA",Q1543="NA",S1543="NA",U1543="NA",W1543="NA",Y1543="NA",AA1543="NA",AC1543="NA"),0,IF(O1543&lt;=SUM(Q1543:AD1543),0,1)))</f>
        <v>0</v>
      </c>
      <c r="AI1543" s="335">
        <f>IF(OR(Q1543="NS",$O1543="NS"),0,IF(AND(Q1543="NA",$O1543="NA"),0,IF(Q1543&lt;=SUM($O1543),0,1)))</f>
        <v>0</v>
      </c>
      <c r="AJ1543" s="336">
        <f>IF(OR(S1543="NS",$O1543="NS"),0,IF(AND(S1543="NA",$O1543="NA"),0,IF(S1543&lt;=SUM($O1543),0,1)))</f>
        <v>0</v>
      </c>
      <c r="AK1543" s="335">
        <f>IF(OR(U1543="NS",$O1543="NS"),0,IF(AND(U1543="NA",$O1543="NA"),0,IF(U1543&lt;=SUM($O1543),0,1)))</f>
        <v>0</v>
      </c>
      <c r="AL1543" s="336">
        <f>IF(OR(W1543="NS",$O1543="NS"),0,IF(AND(W1543="NA",$O1543="NA"),0,IF(W1543&lt;=SUM($O1543),0,1)))</f>
        <v>0</v>
      </c>
      <c r="AM1543" s="335">
        <f>IF(OR(Y1543="NS",$O1543="NS"),0,IF(AND(Y1543="NA",$O1543="NA"),0,IF(Y1543&lt;=SUM($O1543),0,1)))</f>
        <v>0</v>
      </c>
      <c r="AN1543" s="336">
        <f>IF(OR(AA1543="NS",$O1543="NS"),0,IF(AND(AA1543="NA",$O1543="NA"),0,IF(AA1543&lt;=SUM($O1543),0,1)))</f>
        <v>0</v>
      </c>
      <c r="AO1543" s="335">
        <f>IF(OR(AC1543="NS",$O1543="NS"),0,IF(AND(AC1543="NA",$O1543="NA"),0,IF(AC1543&lt;=SUM($O1543),0,1)))</f>
        <v>0</v>
      </c>
      <c r="AP1543" s="298">
        <f>COUNTIF(O1543:AD1543,"NS")</f>
        <v>0</v>
      </c>
      <c r="AQ1543" s="347">
        <f>IF(SUM(AC1543:AD1662)&gt;0,1,0)</f>
        <v>0</v>
      </c>
      <c r="AR1543" s="402">
        <f>IF(AG1543=0,0,1)</f>
        <v>1</v>
      </c>
      <c r="AS1543" s="370" t="str">
        <f>IF(AR1543=0,"",
IF(SUM(AR1543:AR1543)=1,AT1543,
IF(AR1663&gt;SUM(AR1543:AR1543),_xlfn.CONCAT(", ",AT1543),
IF(AR1663=SUM(AR1543:AR1543),_xlfn.CONCAT(" y ",AT1543)))))</f>
        <v>1</v>
      </c>
      <c r="AT1543" s="156" t="s">
        <v>5095</v>
      </c>
      <c r="AU1543" s="272">
        <f>IF(SUM(AH1543)=0,0,1)</f>
        <v>0</v>
      </c>
      <c r="AV1543" s="273" t="str">
        <f>IF(AU1543=0,"",
IF(SUM($AU$1543:AU1543)=1,AW1543,
IF($AU$1663&gt;SUM($AU$1543:AU1543),_xlfn.CONCAT(", ",AW1543),
IF($AU$1663=SUM($AU$1543:AU1543),_xlfn.CONCAT(" y ",AW1543)))))</f>
        <v/>
      </c>
      <c r="AW1543" s="156" t="s">
        <v>5095</v>
      </c>
      <c r="AX1543" s="272">
        <f>IF(SUM(AI1543:AO1543)=0,0,1)</f>
        <v>0</v>
      </c>
      <c r="AY1543" s="273" t="str">
        <f>IF(AX1543=0,"",
IF(SUM($AX$1543:AX1543)=1,AZ1543,
IF($AX$1663&gt;SUM($AX$1543:AX1543),_xlfn.CONCAT(", ",AZ1543),
IF($AX$1663=SUM($AX$1543:AX1543),_xlfn.CONCAT(" y ",AZ1543)))))</f>
        <v/>
      </c>
      <c r="AZ1543" s="156" t="s">
        <v>5095</v>
      </c>
    </row>
    <row r="1544" spans="1:52" ht="30" customHeight="1">
      <c r="A1544" s="57"/>
      <c r="B1544" s="26"/>
      <c r="C1544" s="165" t="s">
        <v>5010</v>
      </c>
      <c r="D1544" s="884" t="str">
        <f t="shared" ref="D1544:D1607" si="246">IF(D41="","",D41)</f>
        <v>SECRETARIA DE DESARROLLO AGROPECUARIO RURAL Y PESCA</v>
      </c>
      <c r="E1544" s="884"/>
      <c r="F1544" s="884"/>
      <c r="G1544" s="884"/>
      <c r="H1544" s="884"/>
      <c r="I1544" s="884"/>
      <c r="J1544" s="884"/>
      <c r="K1544" s="884"/>
      <c r="L1544" s="884"/>
      <c r="M1544" s="884"/>
      <c r="N1544" s="884"/>
      <c r="O1544" s="713"/>
      <c r="P1544" s="715"/>
      <c r="Q1544" s="713"/>
      <c r="R1544" s="715"/>
      <c r="S1544" s="713"/>
      <c r="T1544" s="715"/>
      <c r="U1544" s="713"/>
      <c r="V1544" s="715"/>
      <c r="W1544" s="713"/>
      <c r="X1544" s="715"/>
      <c r="Y1544" s="713"/>
      <c r="Z1544" s="715"/>
      <c r="AA1544" s="713"/>
      <c r="AB1544" s="715"/>
      <c r="AC1544" s="713"/>
      <c r="AD1544" s="715"/>
      <c r="AE1544" s="164"/>
      <c r="AF1544" s="164"/>
      <c r="AG1544" s="199">
        <f t="shared" ref="AG1544:AG1607" si="247">IF(AND(COUNTBLANK(D1544)=1,COUNTA(O1544:AD1544)=0),0,IF(AND(COUNTBLANK(D1544)=0,COUNTA(O1544:AD1544)=8),0,1))</f>
        <v>1</v>
      </c>
      <c r="AH1544" s="313">
        <f t="shared" ref="AH1544:AH1607" si="248">IF(OR(O1544="NS",Q1544="NS",S1544="NS",U1544="NS",W1544="NS",Y1544="NS",AA1544="NS",AC1544="NS"),0,IF(AND(O1544="NA",Q1544="NA",S1544="NA",U1544="NA",W1544="NA",Y1544="NA",AA1544="NA",AC1544="NA"),0,IF(O1544&lt;=SUM(Q1544:AD1544),0,1)))</f>
        <v>0</v>
      </c>
      <c r="AI1544" s="335">
        <f t="shared" ref="AI1544:AI1607" si="249">IF(OR(Q1544="NS",$O1544="NS"),0,IF(AND(Q1544="NA",$O1544="NA"),0,IF(Q1544&lt;=SUM($O1544),0,1)))</f>
        <v>0</v>
      </c>
      <c r="AJ1544" s="336">
        <f t="shared" ref="AJ1544:AJ1607" si="250">IF(OR(S1544="NS",$O1544="NS"),0,IF(AND(S1544="NA",$O1544="NA"),0,IF(S1544&lt;=SUM($O1544),0,1)))</f>
        <v>0</v>
      </c>
      <c r="AK1544" s="335">
        <f t="shared" ref="AK1544:AK1607" si="251">IF(OR(U1544="NS",$O1544="NS"),0,IF(AND(U1544="NA",$O1544="NA"),0,IF(U1544&lt;=SUM($O1544),0,1)))</f>
        <v>0</v>
      </c>
      <c r="AL1544" s="336">
        <f t="shared" ref="AL1544:AL1607" si="252">IF(OR(W1544="NS",$O1544="NS"),0,IF(AND(W1544="NA",$O1544="NA"),0,IF(W1544&lt;=SUM($O1544),0,1)))</f>
        <v>0</v>
      </c>
      <c r="AM1544" s="335">
        <f t="shared" ref="AM1544:AM1607" si="253">IF(OR(Y1544="NS",$O1544="NS"),0,IF(AND(Y1544="NA",$O1544="NA"),0,IF(Y1544&lt;=SUM($O1544),0,1)))</f>
        <v>0</v>
      </c>
      <c r="AN1544" s="336">
        <f t="shared" ref="AN1544:AN1607" si="254">IF(OR(AA1544="NS",$O1544="NS"),0,IF(AND(AA1544="NA",$O1544="NA"),0,IF(AA1544&lt;=SUM($O1544),0,1)))</f>
        <v>0</v>
      </c>
      <c r="AO1544" s="335">
        <f t="shared" ref="AO1544:AO1607" si="255">IF(OR(AC1544="NS",$O1544="NS"),0,IF(AND(AC1544="NA",$O1544="NA"),0,IF(AC1544&lt;=SUM($O1544),0,1)))</f>
        <v>0</v>
      </c>
      <c r="AP1544" s="298">
        <f t="shared" ref="AP1544:AP1607" si="256">COUNTIF(O1544:AD1544,"NS")</f>
        <v>0</v>
      </c>
      <c r="AQ1544" s="164"/>
      <c r="AR1544" s="402">
        <f t="shared" ref="AR1544:AR1607" si="257">IF(AG1544=0,0,1)</f>
        <v>1</v>
      </c>
      <c r="AS1544" s="370" t="str">
        <f>IF(AR1544=0,"",
IF(SUM($AR$1543:AR1544)=1,AT1544,
IF($AR$1663&gt;SUM($AR$1543:AR1544),_xlfn.CONCAT(", ",AT1544),
IF($AR$1663=SUM($AR$1543:AR1544),_xlfn.CONCAT(" y ",AT1544)))))</f>
        <v>, 2</v>
      </c>
      <c r="AT1544" s="156" t="s">
        <v>5096</v>
      </c>
      <c r="AU1544" s="272">
        <f t="shared" ref="AU1544:AU1607" si="258">IF(SUM(AH1544)=0,0,1)</f>
        <v>0</v>
      </c>
      <c r="AV1544" s="273" t="str">
        <f>IF(AU1544=0,"",
IF(SUM($AU$1543:AU1544)=1,AW1544,
IF($AU$1663&gt;SUM($AU$1543:AU1544),_xlfn.CONCAT(", ",AW1544),
IF($AU$1663=SUM($AU$1543:AU1544),_xlfn.CONCAT(" y ",AW1544)))))</f>
        <v/>
      </c>
      <c r="AW1544" s="156" t="s">
        <v>5096</v>
      </c>
      <c r="AX1544" s="272">
        <f t="shared" ref="AX1544:AX1607" si="259">IF(SUM(AI1544:AO1544)=0,0,1)</f>
        <v>0</v>
      </c>
      <c r="AY1544" s="273" t="str">
        <f>IF(AX1544=0,"",
IF(SUM($AX$1543:AX1544)=1,AZ1544,
IF($AX$1663&gt;SUM($AX$1543:AX1544),_xlfn.CONCAT(", ",AZ1544),
IF($AX$1663=SUM($AX$1543:AX1544),_xlfn.CONCAT(" y ",AZ1544)))))</f>
        <v/>
      </c>
      <c r="AZ1544" s="156" t="s">
        <v>5096</v>
      </c>
    </row>
    <row r="1545" spans="1:52" ht="15" customHeight="1">
      <c r="A1545" s="57"/>
      <c r="B1545" s="26"/>
      <c r="C1545" s="165" t="s">
        <v>5012</v>
      </c>
      <c r="D1545" s="884" t="str">
        <f t="shared" si="246"/>
        <v>SECRETARIA DE SALUD</v>
      </c>
      <c r="E1545" s="884"/>
      <c r="F1545" s="884"/>
      <c r="G1545" s="884"/>
      <c r="H1545" s="884"/>
      <c r="I1545" s="884"/>
      <c r="J1545" s="884"/>
      <c r="K1545" s="884"/>
      <c r="L1545" s="884"/>
      <c r="M1545" s="884"/>
      <c r="N1545" s="884"/>
      <c r="O1545" s="713"/>
      <c r="P1545" s="715"/>
      <c r="Q1545" s="713"/>
      <c r="R1545" s="715"/>
      <c r="S1545" s="713"/>
      <c r="T1545" s="715"/>
      <c r="U1545" s="713"/>
      <c r="V1545" s="715"/>
      <c r="W1545" s="713"/>
      <c r="X1545" s="715"/>
      <c r="Y1545" s="713"/>
      <c r="Z1545" s="715"/>
      <c r="AA1545" s="713"/>
      <c r="AB1545" s="715"/>
      <c r="AC1545" s="713"/>
      <c r="AD1545" s="715"/>
      <c r="AE1545" s="164"/>
      <c r="AF1545" s="164"/>
      <c r="AG1545" s="199">
        <f t="shared" si="247"/>
        <v>1</v>
      </c>
      <c r="AH1545" s="313">
        <f t="shared" si="248"/>
        <v>0</v>
      </c>
      <c r="AI1545" s="335">
        <f t="shared" si="249"/>
        <v>0</v>
      </c>
      <c r="AJ1545" s="336">
        <f t="shared" si="250"/>
        <v>0</v>
      </c>
      <c r="AK1545" s="335">
        <f t="shared" si="251"/>
        <v>0</v>
      </c>
      <c r="AL1545" s="336">
        <f t="shared" si="252"/>
        <v>0</v>
      </c>
      <c r="AM1545" s="335">
        <f t="shared" si="253"/>
        <v>0</v>
      </c>
      <c r="AN1545" s="336">
        <f t="shared" si="254"/>
        <v>0</v>
      </c>
      <c r="AO1545" s="335">
        <f t="shared" si="255"/>
        <v>0</v>
      </c>
      <c r="AP1545" s="298">
        <f t="shared" si="256"/>
        <v>0</v>
      </c>
      <c r="AQ1545" s="164"/>
      <c r="AR1545" s="402">
        <f>IF(AG1545=0,0,1)</f>
        <v>1</v>
      </c>
      <c r="AS1545" s="370" t="str">
        <f>IF(AR1545=0,"",
IF(SUM($AR$1543:AR1545)=1,AT1545,
IF($AR$1663&gt;SUM($AR$1543:AR1545),_xlfn.CONCAT(", ",AT1545),
IF($AR$1663=SUM($AR$1543:AR1545),_xlfn.CONCAT(" y ",AT1545)))))</f>
        <v>, 3</v>
      </c>
      <c r="AT1545" s="156" t="s">
        <v>5097</v>
      </c>
      <c r="AU1545" s="272">
        <f>IF(SUM(AH1545)=0,0,1)</f>
        <v>0</v>
      </c>
      <c r="AV1545" s="273" t="str">
        <f>IF(AU1545=0,"",
IF(SUM($AU$1543:AU1545)=1,AW1545,
IF($AU$1663&gt;SUM($AU$1543:AU1545),_xlfn.CONCAT(", ",AW1545),
IF($AU$1663=SUM($AU$1543:AU1545),_xlfn.CONCAT(" y ",AW1545)))))</f>
        <v/>
      </c>
      <c r="AW1545" s="156" t="s">
        <v>5097</v>
      </c>
      <c r="AX1545" s="272">
        <f>IF(SUM(AI1545:AO1545)=0,0,1)</f>
        <v>0</v>
      </c>
      <c r="AY1545" s="273" t="str">
        <f>IF(AX1545=0,"",
IF(SUM($AX$1543:AX1545)=1,AZ1545,
IF($AX$1663&gt;SUM($AX$1543:AX1545),_xlfn.CONCAT(", ",AZ1545),
IF($AX$1663=SUM($AX$1543:AX1545),_xlfn.CONCAT(" y ",AZ1545)))))</f>
        <v/>
      </c>
      <c r="AZ1545" s="156" t="s">
        <v>5097</v>
      </c>
    </row>
    <row r="1546" spans="1:52" ht="15" customHeight="1">
      <c r="A1546" s="57"/>
      <c r="B1546" s="26"/>
      <c r="C1546" s="165" t="s">
        <v>5014</v>
      </c>
      <c r="D1546" s="884" t="str">
        <f t="shared" si="246"/>
        <v>SECRETARIA DE EDUCACION</v>
      </c>
      <c r="E1546" s="884"/>
      <c r="F1546" s="884"/>
      <c r="G1546" s="884"/>
      <c r="H1546" s="884"/>
      <c r="I1546" s="884"/>
      <c r="J1546" s="884"/>
      <c r="K1546" s="884"/>
      <c r="L1546" s="884"/>
      <c r="M1546" s="884"/>
      <c r="N1546" s="884"/>
      <c r="O1546" s="713"/>
      <c r="P1546" s="715"/>
      <c r="Q1546" s="713"/>
      <c r="R1546" s="715"/>
      <c r="S1546" s="713"/>
      <c r="T1546" s="715"/>
      <c r="U1546" s="713"/>
      <c r="V1546" s="715"/>
      <c r="W1546" s="713"/>
      <c r="X1546" s="715"/>
      <c r="Y1546" s="713"/>
      <c r="Z1546" s="715"/>
      <c r="AA1546" s="713"/>
      <c r="AB1546" s="715"/>
      <c r="AC1546" s="713"/>
      <c r="AD1546" s="715"/>
      <c r="AE1546" s="164"/>
      <c r="AF1546" s="164"/>
      <c r="AG1546" s="199">
        <f t="shared" si="247"/>
        <v>1</v>
      </c>
      <c r="AH1546" s="313">
        <f t="shared" si="248"/>
        <v>0</v>
      </c>
      <c r="AI1546" s="335">
        <f t="shared" si="249"/>
        <v>0</v>
      </c>
      <c r="AJ1546" s="336">
        <f t="shared" si="250"/>
        <v>0</v>
      </c>
      <c r="AK1546" s="335">
        <f t="shared" si="251"/>
        <v>0</v>
      </c>
      <c r="AL1546" s="336">
        <f t="shared" si="252"/>
        <v>0</v>
      </c>
      <c r="AM1546" s="335">
        <f t="shared" si="253"/>
        <v>0</v>
      </c>
      <c r="AN1546" s="336">
        <f t="shared" si="254"/>
        <v>0</v>
      </c>
      <c r="AO1546" s="335">
        <f t="shared" si="255"/>
        <v>0</v>
      </c>
      <c r="AP1546" s="298">
        <f t="shared" si="256"/>
        <v>0</v>
      </c>
      <c r="AQ1546" s="164"/>
      <c r="AR1546" s="402">
        <f t="shared" si="257"/>
        <v>1</v>
      </c>
      <c r="AS1546" s="370" t="str">
        <f>IF(AR1546=0,"",
IF(SUM($AR$1543:AR1546)=1,AT1546,
IF($AR$1663&gt;SUM($AR$1543:AR1546),_xlfn.CONCAT(", ",AT1546),
IF($AR$1663=SUM($AR$1543:AR1546),_xlfn.CONCAT(" y ",AT1546)))))</f>
        <v>, 4</v>
      </c>
      <c r="AT1546" s="156" t="s">
        <v>5098</v>
      </c>
      <c r="AU1546" s="272">
        <f t="shared" si="258"/>
        <v>0</v>
      </c>
      <c r="AV1546" s="273" t="str">
        <f>IF(AU1546=0,"",
IF(SUM($AU$1543:AU1546)=1,AW1546,
IF($AU$1663&gt;SUM($AU$1543:AU1546),_xlfn.CONCAT(", ",AW1546),
IF($AU$1663=SUM($AU$1543:AU1546),_xlfn.CONCAT(" y ",AW1546)))))</f>
        <v/>
      </c>
      <c r="AW1546" s="156" t="s">
        <v>5098</v>
      </c>
      <c r="AX1546" s="272">
        <f t="shared" si="259"/>
        <v>0</v>
      </c>
      <c r="AY1546" s="273" t="str">
        <f>IF(AX1546=0,"",
IF(SUM($AX$1543:AX1546)=1,AZ1546,
IF($AX$1663&gt;SUM($AX$1543:AX1546),_xlfn.CONCAT(", ",AZ1546),
IF($AX$1663=SUM($AX$1543:AX1546),_xlfn.CONCAT(" y ",AZ1546)))))</f>
        <v/>
      </c>
      <c r="AZ1546" s="156" t="s">
        <v>5098</v>
      </c>
    </row>
    <row r="1547" spans="1:52" ht="15" customHeight="1">
      <c r="A1547" s="57"/>
      <c r="B1547" s="26"/>
      <c r="C1547" s="165" t="s">
        <v>5016</v>
      </c>
      <c r="D1547" s="884" t="str">
        <f t="shared" si="246"/>
        <v>SECRETARIA DE DESARROLLO SOCIAL</v>
      </c>
      <c r="E1547" s="884"/>
      <c r="F1547" s="884"/>
      <c r="G1547" s="884"/>
      <c r="H1547" s="884"/>
      <c r="I1547" s="884"/>
      <c r="J1547" s="884"/>
      <c r="K1547" s="884"/>
      <c r="L1547" s="884"/>
      <c r="M1547" s="884"/>
      <c r="N1547" s="884"/>
      <c r="O1547" s="713"/>
      <c r="P1547" s="715"/>
      <c r="Q1547" s="713"/>
      <c r="R1547" s="715"/>
      <c r="S1547" s="713"/>
      <c r="T1547" s="715"/>
      <c r="U1547" s="713"/>
      <c r="V1547" s="715"/>
      <c r="W1547" s="713"/>
      <c r="X1547" s="715"/>
      <c r="Y1547" s="713"/>
      <c r="Z1547" s="715"/>
      <c r="AA1547" s="713"/>
      <c r="AB1547" s="715"/>
      <c r="AC1547" s="713"/>
      <c r="AD1547" s="715"/>
      <c r="AE1547" s="164"/>
      <c r="AF1547" s="164"/>
      <c r="AG1547" s="199">
        <f t="shared" si="247"/>
        <v>1</v>
      </c>
      <c r="AH1547" s="313">
        <f t="shared" si="248"/>
        <v>0</v>
      </c>
      <c r="AI1547" s="335">
        <f t="shared" si="249"/>
        <v>0</v>
      </c>
      <c r="AJ1547" s="336">
        <f t="shared" si="250"/>
        <v>0</v>
      </c>
      <c r="AK1547" s="335">
        <f t="shared" si="251"/>
        <v>0</v>
      </c>
      <c r="AL1547" s="336">
        <f t="shared" si="252"/>
        <v>0</v>
      </c>
      <c r="AM1547" s="335">
        <f t="shared" si="253"/>
        <v>0</v>
      </c>
      <c r="AN1547" s="336">
        <f t="shared" si="254"/>
        <v>0</v>
      </c>
      <c r="AO1547" s="335">
        <f t="shared" si="255"/>
        <v>0</v>
      </c>
      <c r="AP1547" s="298">
        <f t="shared" si="256"/>
        <v>0</v>
      </c>
      <c r="AQ1547" s="164"/>
      <c r="AR1547" s="402">
        <f t="shared" si="257"/>
        <v>1</v>
      </c>
      <c r="AS1547" s="370" t="str">
        <f>IF(AR1547=0,"",
IF(SUM($AR$1543:AR1547)=1,AT1547,
IF($AR$1663&gt;SUM($AR$1543:AR1547),_xlfn.CONCAT(", ",AT1547),
IF($AR$1663=SUM($AR$1543:AR1547),_xlfn.CONCAT(" y ",AT1547)))))</f>
        <v>, 5</v>
      </c>
      <c r="AT1547" s="156" t="s">
        <v>5099</v>
      </c>
      <c r="AU1547" s="272">
        <f t="shared" si="258"/>
        <v>0</v>
      </c>
      <c r="AV1547" s="273" t="str">
        <f>IF(AU1547=0,"",
IF(SUM($AU$1543:AU1547)=1,AW1547,
IF($AU$1663&gt;SUM($AU$1543:AU1547),_xlfn.CONCAT(", ",AW1547),
IF($AU$1663=SUM($AU$1543:AU1547),_xlfn.CONCAT(" y ",AW1547)))))</f>
        <v/>
      </c>
      <c r="AW1547" s="156" t="s">
        <v>5099</v>
      </c>
      <c r="AX1547" s="272">
        <f t="shared" si="259"/>
        <v>0</v>
      </c>
      <c r="AY1547" s="273" t="str">
        <f>IF(AX1547=0,"",
IF(SUM($AX$1543:AX1547)=1,AZ1547,
IF($AX$1663&gt;SUM($AX$1543:AX1547),_xlfn.CONCAT(", ",AZ1547),
IF($AX$1663=SUM($AX$1543:AX1547),_xlfn.CONCAT(" y ",AZ1547)))))</f>
        <v/>
      </c>
      <c r="AZ1547" s="156" t="s">
        <v>5099</v>
      </c>
    </row>
    <row r="1548" spans="1:52" ht="30" customHeight="1">
      <c r="A1548" s="57"/>
      <c r="B1548" s="26"/>
      <c r="C1548" s="165" t="s">
        <v>5018</v>
      </c>
      <c r="D1548" s="884" t="str">
        <f t="shared" si="246"/>
        <v>SECRETARIA DE DESARROLLO ECONOMICO Y PORTUARIO</v>
      </c>
      <c r="E1548" s="884"/>
      <c r="F1548" s="884"/>
      <c r="G1548" s="884"/>
      <c r="H1548" s="884"/>
      <c r="I1548" s="884"/>
      <c r="J1548" s="884"/>
      <c r="K1548" s="884"/>
      <c r="L1548" s="884"/>
      <c r="M1548" s="884"/>
      <c r="N1548" s="884"/>
      <c r="O1548" s="713"/>
      <c r="P1548" s="715"/>
      <c r="Q1548" s="713"/>
      <c r="R1548" s="715"/>
      <c r="S1548" s="713"/>
      <c r="T1548" s="715"/>
      <c r="U1548" s="713"/>
      <c r="V1548" s="715"/>
      <c r="W1548" s="713"/>
      <c r="X1548" s="715"/>
      <c r="Y1548" s="713"/>
      <c r="Z1548" s="715"/>
      <c r="AA1548" s="713"/>
      <c r="AB1548" s="715"/>
      <c r="AC1548" s="713"/>
      <c r="AD1548" s="715"/>
      <c r="AE1548" s="164"/>
      <c r="AF1548" s="164"/>
      <c r="AG1548" s="199">
        <f t="shared" si="247"/>
        <v>1</v>
      </c>
      <c r="AH1548" s="313">
        <f t="shared" si="248"/>
        <v>0</v>
      </c>
      <c r="AI1548" s="335">
        <f t="shared" si="249"/>
        <v>0</v>
      </c>
      <c r="AJ1548" s="336">
        <f t="shared" si="250"/>
        <v>0</v>
      </c>
      <c r="AK1548" s="335">
        <f t="shared" si="251"/>
        <v>0</v>
      </c>
      <c r="AL1548" s="336">
        <f t="shared" si="252"/>
        <v>0</v>
      </c>
      <c r="AM1548" s="335">
        <f t="shared" si="253"/>
        <v>0</v>
      </c>
      <c r="AN1548" s="336">
        <f t="shared" si="254"/>
        <v>0</v>
      </c>
      <c r="AO1548" s="335">
        <f t="shared" si="255"/>
        <v>0</v>
      </c>
      <c r="AP1548" s="298">
        <f t="shared" si="256"/>
        <v>0</v>
      </c>
      <c r="AQ1548" s="164"/>
      <c r="AR1548" s="402">
        <f t="shared" si="257"/>
        <v>1</v>
      </c>
      <c r="AS1548" s="370" t="str">
        <f>IF(AR1548=0,"",
IF(SUM($AR$1543:AR1548)=1,AT1548,
IF($AR$1663&gt;SUM($AR$1543:AR1548),_xlfn.CONCAT(", ",AT1548),
IF($AR$1663=SUM($AR$1543:AR1548),_xlfn.CONCAT(" y ",AT1548)))))</f>
        <v>, 6</v>
      </c>
      <c r="AT1548" s="156" t="s">
        <v>5100</v>
      </c>
      <c r="AU1548" s="272">
        <f t="shared" si="258"/>
        <v>0</v>
      </c>
      <c r="AV1548" s="273" t="str">
        <f>IF(AU1548=0,"",
IF(SUM($AU$1543:AU1548)=1,AW1548,
IF($AU$1663&gt;SUM($AU$1543:AU1548),_xlfn.CONCAT(", ",AW1548),
IF($AU$1663=SUM($AU$1543:AU1548),_xlfn.CONCAT(" y ",AW1548)))))</f>
        <v/>
      </c>
      <c r="AW1548" s="156" t="s">
        <v>5100</v>
      </c>
      <c r="AX1548" s="272">
        <f t="shared" si="259"/>
        <v>0</v>
      </c>
      <c r="AY1548" s="273" t="str">
        <f>IF(AX1548=0,"",
IF(SUM($AX$1543:AX1548)=1,AZ1548,
IF($AX$1663&gt;SUM($AX$1543:AX1548),_xlfn.CONCAT(", ",AZ1548),
IF($AX$1663=SUM($AX$1543:AX1548),_xlfn.CONCAT(" y ",AZ1548)))))</f>
        <v/>
      </c>
      <c r="AZ1548" s="156" t="s">
        <v>5100</v>
      </c>
    </row>
    <row r="1549" spans="1:52" ht="15" customHeight="1">
      <c r="A1549" s="57"/>
      <c r="B1549" s="26"/>
      <c r="C1549" s="165" t="s">
        <v>5020</v>
      </c>
      <c r="D1549" s="884" t="str">
        <f t="shared" si="246"/>
        <v>SECRETARIA DE GOBIERNO</v>
      </c>
      <c r="E1549" s="884"/>
      <c r="F1549" s="884"/>
      <c r="G1549" s="884"/>
      <c r="H1549" s="884"/>
      <c r="I1549" s="884"/>
      <c r="J1549" s="884"/>
      <c r="K1549" s="884"/>
      <c r="L1549" s="884"/>
      <c r="M1549" s="884"/>
      <c r="N1549" s="884"/>
      <c r="O1549" s="713"/>
      <c r="P1549" s="715"/>
      <c r="Q1549" s="713"/>
      <c r="R1549" s="715"/>
      <c r="S1549" s="713"/>
      <c r="T1549" s="715"/>
      <c r="U1549" s="713"/>
      <c r="V1549" s="715"/>
      <c r="W1549" s="713"/>
      <c r="X1549" s="715"/>
      <c r="Y1549" s="713"/>
      <c r="Z1549" s="715"/>
      <c r="AA1549" s="713"/>
      <c r="AB1549" s="715"/>
      <c r="AC1549" s="713"/>
      <c r="AD1549" s="715"/>
      <c r="AE1549" s="164"/>
      <c r="AF1549" s="164"/>
      <c r="AG1549" s="199">
        <f t="shared" si="247"/>
        <v>1</v>
      </c>
      <c r="AH1549" s="313">
        <f t="shared" si="248"/>
        <v>0</v>
      </c>
      <c r="AI1549" s="335">
        <f t="shared" si="249"/>
        <v>0</v>
      </c>
      <c r="AJ1549" s="336">
        <f t="shared" si="250"/>
        <v>0</v>
      </c>
      <c r="AK1549" s="335">
        <f t="shared" si="251"/>
        <v>0</v>
      </c>
      <c r="AL1549" s="336">
        <f t="shared" si="252"/>
        <v>0</v>
      </c>
      <c r="AM1549" s="335">
        <f t="shared" si="253"/>
        <v>0</v>
      </c>
      <c r="AN1549" s="336">
        <f t="shared" si="254"/>
        <v>0</v>
      </c>
      <c r="AO1549" s="335">
        <f t="shared" si="255"/>
        <v>0</v>
      </c>
      <c r="AP1549" s="298">
        <f t="shared" si="256"/>
        <v>0</v>
      </c>
      <c r="AQ1549" s="164"/>
      <c r="AR1549" s="402">
        <f t="shared" si="257"/>
        <v>1</v>
      </c>
      <c r="AS1549" s="370" t="str">
        <f>IF(AR1549=0,"",
IF(SUM($AR$1543:AR1549)=1,AT1549,
IF($AR$1663&gt;SUM($AR$1543:AR1549),_xlfn.CONCAT(", ",AT1549),
IF($AR$1663=SUM($AR$1543:AR1549),_xlfn.CONCAT(" y ",AT1549)))))</f>
        <v>, 7</v>
      </c>
      <c r="AT1549" s="156" t="s">
        <v>5101</v>
      </c>
      <c r="AU1549" s="272">
        <f t="shared" si="258"/>
        <v>0</v>
      </c>
      <c r="AV1549" s="273" t="str">
        <f>IF(AU1549=0,"",
IF(SUM($AU$1543:AU1549)=1,AW1549,
IF($AU$1663&gt;SUM($AU$1543:AU1549),_xlfn.CONCAT(", ",AW1549),
IF($AU$1663=SUM($AU$1543:AU1549),_xlfn.CONCAT(" y ",AW1549)))))</f>
        <v/>
      </c>
      <c r="AW1549" s="156" t="s">
        <v>5101</v>
      </c>
      <c r="AX1549" s="272">
        <f t="shared" si="259"/>
        <v>0</v>
      </c>
      <c r="AY1549" s="273" t="str">
        <f>IF(AX1549=0,"",
IF(SUM($AX$1543:AX1549)=1,AZ1549,
IF($AX$1663&gt;SUM($AX$1543:AX1549),_xlfn.CONCAT(", ",AZ1549),
IF($AX$1663=SUM($AX$1543:AX1549),_xlfn.CONCAT(" y ",AZ1549)))))</f>
        <v/>
      </c>
      <c r="AZ1549" s="156" t="s">
        <v>5101</v>
      </c>
    </row>
    <row r="1550" spans="1:52" ht="15" customHeight="1">
      <c r="A1550" s="57"/>
      <c r="B1550" s="26"/>
      <c r="C1550" s="165" t="s">
        <v>5022</v>
      </c>
      <c r="D1550" s="884" t="str">
        <f t="shared" si="246"/>
        <v>SECRETARIA DE FINANZAS Y PLANEACION</v>
      </c>
      <c r="E1550" s="884"/>
      <c r="F1550" s="884"/>
      <c r="G1550" s="884"/>
      <c r="H1550" s="884"/>
      <c r="I1550" s="884"/>
      <c r="J1550" s="884"/>
      <c r="K1550" s="884"/>
      <c r="L1550" s="884"/>
      <c r="M1550" s="884"/>
      <c r="N1550" s="884"/>
      <c r="O1550" s="713"/>
      <c r="P1550" s="715"/>
      <c r="Q1550" s="713"/>
      <c r="R1550" s="715"/>
      <c r="S1550" s="713"/>
      <c r="T1550" s="715"/>
      <c r="U1550" s="713"/>
      <c r="V1550" s="715"/>
      <c r="W1550" s="713"/>
      <c r="X1550" s="715"/>
      <c r="Y1550" s="713"/>
      <c r="Z1550" s="715"/>
      <c r="AA1550" s="713"/>
      <c r="AB1550" s="715"/>
      <c r="AC1550" s="713"/>
      <c r="AD1550" s="715"/>
      <c r="AE1550" s="164"/>
      <c r="AF1550" s="164"/>
      <c r="AG1550" s="199">
        <f t="shared" si="247"/>
        <v>1</v>
      </c>
      <c r="AH1550" s="313">
        <f t="shared" si="248"/>
        <v>0</v>
      </c>
      <c r="AI1550" s="335">
        <f t="shared" si="249"/>
        <v>0</v>
      </c>
      <c r="AJ1550" s="336">
        <f t="shared" si="250"/>
        <v>0</v>
      </c>
      <c r="AK1550" s="335">
        <f t="shared" si="251"/>
        <v>0</v>
      </c>
      <c r="AL1550" s="336">
        <f t="shared" si="252"/>
        <v>0</v>
      </c>
      <c r="AM1550" s="335">
        <f t="shared" si="253"/>
        <v>0</v>
      </c>
      <c r="AN1550" s="336">
        <f t="shared" si="254"/>
        <v>0</v>
      </c>
      <c r="AO1550" s="335">
        <f t="shared" si="255"/>
        <v>0</v>
      </c>
      <c r="AP1550" s="298">
        <f t="shared" si="256"/>
        <v>0</v>
      </c>
      <c r="AQ1550" s="164"/>
      <c r="AR1550" s="402">
        <f t="shared" si="257"/>
        <v>1</v>
      </c>
      <c r="AS1550" s="370" t="str">
        <f>IF(AR1550=0,"",
IF(SUM($AR$1543:AR1550)=1,AT1550,
IF($AR$1663&gt;SUM($AR$1543:AR1550),_xlfn.CONCAT(", ",AT1550),
IF($AR$1663=SUM($AR$1543:AR1550),_xlfn.CONCAT(" y ",AT1550)))))</f>
        <v>, 8</v>
      </c>
      <c r="AT1550" s="156" t="s">
        <v>5102</v>
      </c>
      <c r="AU1550" s="272">
        <f t="shared" si="258"/>
        <v>0</v>
      </c>
      <c r="AV1550" s="273" t="str">
        <f>IF(AU1550=0,"",
IF(SUM($AU$1543:AU1550)=1,AW1550,
IF($AU$1663&gt;SUM($AU$1543:AU1550),_xlfn.CONCAT(", ",AW1550),
IF($AU$1663=SUM($AU$1543:AU1550),_xlfn.CONCAT(" y ",AW1550)))))</f>
        <v/>
      </c>
      <c r="AW1550" s="156" t="s">
        <v>5102</v>
      </c>
      <c r="AX1550" s="272">
        <f t="shared" si="259"/>
        <v>0</v>
      </c>
      <c r="AY1550" s="273" t="str">
        <f>IF(AX1550=0,"",
IF(SUM($AX$1543:AX1550)=1,AZ1550,
IF($AX$1663&gt;SUM($AX$1543:AX1550),_xlfn.CONCAT(", ",AZ1550),
IF($AX$1663=SUM($AX$1543:AX1550),_xlfn.CONCAT(" y ",AZ1550)))))</f>
        <v/>
      </c>
      <c r="AZ1550" s="156" t="s">
        <v>5102</v>
      </c>
    </row>
    <row r="1551" spans="1:52" ht="30" customHeight="1">
      <c r="A1551" s="57"/>
      <c r="B1551" s="26"/>
      <c r="C1551" s="165" t="s">
        <v>5024</v>
      </c>
      <c r="D1551" s="884" t="str">
        <f t="shared" si="246"/>
        <v>COORDINACION GENERAL DE COMUNICACION SOCIAL</v>
      </c>
      <c r="E1551" s="884"/>
      <c r="F1551" s="884"/>
      <c r="G1551" s="884"/>
      <c r="H1551" s="884"/>
      <c r="I1551" s="884"/>
      <c r="J1551" s="884"/>
      <c r="K1551" s="884"/>
      <c r="L1551" s="884"/>
      <c r="M1551" s="884"/>
      <c r="N1551" s="884"/>
      <c r="O1551" s="713"/>
      <c r="P1551" s="715"/>
      <c r="Q1551" s="713"/>
      <c r="R1551" s="715"/>
      <c r="S1551" s="713"/>
      <c r="T1551" s="715"/>
      <c r="U1551" s="713"/>
      <c r="V1551" s="715"/>
      <c r="W1551" s="713"/>
      <c r="X1551" s="715"/>
      <c r="Y1551" s="713"/>
      <c r="Z1551" s="715"/>
      <c r="AA1551" s="713"/>
      <c r="AB1551" s="715"/>
      <c r="AC1551" s="713"/>
      <c r="AD1551" s="715"/>
      <c r="AE1551" s="164"/>
      <c r="AF1551" s="164"/>
      <c r="AG1551" s="199">
        <f t="shared" si="247"/>
        <v>1</v>
      </c>
      <c r="AH1551" s="313">
        <f t="shared" si="248"/>
        <v>0</v>
      </c>
      <c r="AI1551" s="335">
        <f t="shared" si="249"/>
        <v>0</v>
      </c>
      <c r="AJ1551" s="336">
        <f t="shared" si="250"/>
        <v>0</v>
      </c>
      <c r="AK1551" s="335">
        <f t="shared" si="251"/>
        <v>0</v>
      </c>
      <c r="AL1551" s="336">
        <f t="shared" si="252"/>
        <v>0</v>
      </c>
      <c r="AM1551" s="335">
        <f t="shared" si="253"/>
        <v>0</v>
      </c>
      <c r="AN1551" s="336">
        <f t="shared" si="254"/>
        <v>0</v>
      </c>
      <c r="AO1551" s="335">
        <f t="shared" si="255"/>
        <v>0</v>
      </c>
      <c r="AP1551" s="298">
        <f t="shared" si="256"/>
        <v>0</v>
      </c>
      <c r="AQ1551" s="164"/>
      <c r="AR1551" s="402">
        <f t="shared" si="257"/>
        <v>1</v>
      </c>
      <c r="AS1551" s="370" t="str">
        <f>IF(AR1551=0,"",
IF(SUM($AR$1543:AR1551)=1,AT1551,
IF($AR$1663&gt;SUM($AR$1543:AR1551),_xlfn.CONCAT(", ",AT1551),
IF($AR$1663=SUM($AR$1543:AR1551),_xlfn.CONCAT(" y ",AT1551)))))</f>
        <v>, 9</v>
      </c>
      <c r="AT1551" s="156" t="s">
        <v>5103</v>
      </c>
      <c r="AU1551" s="272">
        <f t="shared" si="258"/>
        <v>0</v>
      </c>
      <c r="AV1551" s="273" t="str">
        <f>IF(AU1551=0,"",
IF(SUM($AU$1543:AU1551)=1,AW1551,
IF($AU$1663&gt;SUM($AU$1543:AU1551),_xlfn.CONCAT(", ",AW1551),
IF($AU$1663=SUM($AU$1543:AU1551),_xlfn.CONCAT(" y ",AW1551)))))</f>
        <v/>
      </c>
      <c r="AW1551" s="156" t="s">
        <v>5103</v>
      </c>
      <c r="AX1551" s="272">
        <f t="shared" si="259"/>
        <v>0</v>
      </c>
      <c r="AY1551" s="273" t="str">
        <f>IF(AX1551=0,"",
IF(SUM($AX$1543:AX1551)=1,AZ1551,
IF($AX$1663&gt;SUM($AX$1543:AX1551),_xlfn.CONCAT(", ",AZ1551),
IF($AX$1663=SUM($AX$1543:AX1551),_xlfn.CONCAT(" y ",AZ1551)))))</f>
        <v/>
      </c>
      <c r="AZ1551" s="156" t="s">
        <v>5103</v>
      </c>
    </row>
    <row r="1552" spans="1:52" ht="15" customHeight="1">
      <c r="A1552" s="57"/>
      <c r="B1552" s="26"/>
      <c r="C1552" s="165" t="s">
        <v>5025</v>
      </c>
      <c r="D1552" s="884" t="str">
        <f t="shared" si="246"/>
        <v>CONTRALORIA GENERAL</v>
      </c>
      <c r="E1552" s="884"/>
      <c r="F1552" s="884"/>
      <c r="G1552" s="884"/>
      <c r="H1552" s="884"/>
      <c r="I1552" s="884"/>
      <c r="J1552" s="884"/>
      <c r="K1552" s="884"/>
      <c r="L1552" s="884"/>
      <c r="M1552" s="884"/>
      <c r="N1552" s="884"/>
      <c r="O1552" s="713"/>
      <c r="P1552" s="715"/>
      <c r="Q1552" s="713"/>
      <c r="R1552" s="715"/>
      <c r="S1552" s="713"/>
      <c r="T1552" s="715"/>
      <c r="U1552" s="713"/>
      <c r="V1552" s="715"/>
      <c r="W1552" s="713"/>
      <c r="X1552" s="715"/>
      <c r="Y1552" s="713"/>
      <c r="Z1552" s="715"/>
      <c r="AA1552" s="713"/>
      <c r="AB1552" s="715"/>
      <c r="AC1552" s="713"/>
      <c r="AD1552" s="715"/>
      <c r="AE1552" s="164"/>
      <c r="AF1552" s="164"/>
      <c r="AG1552" s="199">
        <f t="shared" si="247"/>
        <v>1</v>
      </c>
      <c r="AH1552" s="313">
        <f t="shared" si="248"/>
        <v>0</v>
      </c>
      <c r="AI1552" s="335">
        <f t="shared" si="249"/>
        <v>0</v>
      </c>
      <c r="AJ1552" s="336">
        <f t="shared" si="250"/>
        <v>0</v>
      </c>
      <c r="AK1552" s="335">
        <f t="shared" si="251"/>
        <v>0</v>
      </c>
      <c r="AL1552" s="336">
        <f t="shared" si="252"/>
        <v>0</v>
      </c>
      <c r="AM1552" s="335">
        <f t="shared" si="253"/>
        <v>0</v>
      </c>
      <c r="AN1552" s="336">
        <f t="shared" si="254"/>
        <v>0</v>
      </c>
      <c r="AO1552" s="335">
        <f t="shared" si="255"/>
        <v>0</v>
      </c>
      <c r="AP1552" s="298">
        <f t="shared" si="256"/>
        <v>0</v>
      </c>
      <c r="AQ1552" s="164"/>
      <c r="AR1552" s="402">
        <f t="shared" si="257"/>
        <v>1</v>
      </c>
      <c r="AS1552" s="370" t="str">
        <f>IF(AR1552=0,"",
IF(SUM($AR$1543:AR1552)=1,AT1552,
IF($AR$1663&gt;SUM($AR$1543:AR1552),_xlfn.CONCAT(", ",AT1552),
IF($AR$1663=SUM($AR$1543:AR1552),_xlfn.CONCAT(" y ",AT1552)))))</f>
        <v>, 10</v>
      </c>
      <c r="AT1552" s="156" t="s">
        <v>5104</v>
      </c>
      <c r="AU1552" s="272">
        <f t="shared" si="258"/>
        <v>0</v>
      </c>
      <c r="AV1552" s="273" t="str">
        <f>IF(AU1552=0,"",
IF(SUM($AU$1543:AU1552)=1,AW1552,
IF($AU$1663&gt;SUM($AU$1543:AU1552),_xlfn.CONCAT(", ",AW1552),
IF($AU$1663=SUM($AU$1543:AU1552),_xlfn.CONCAT(" y ",AW1552)))))</f>
        <v/>
      </c>
      <c r="AW1552" s="156" t="s">
        <v>5104</v>
      </c>
      <c r="AX1552" s="272">
        <f t="shared" si="259"/>
        <v>0</v>
      </c>
      <c r="AY1552" s="273" t="str">
        <f>IF(AX1552=0,"",
IF(SUM($AX$1543:AX1552)=1,AZ1552,
IF($AX$1663&gt;SUM($AX$1543:AX1552),_xlfn.CONCAT(", ",AZ1552),
IF($AX$1663=SUM($AX$1543:AX1552),_xlfn.CONCAT(" y ",AZ1552)))))</f>
        <v/>
      </c>
      <c r="AZ1552" s="156" t="s">
        <v>5104</v>
      </c>
    </row>
    <row r="1553" spans="1:52" ht="30" customHeight="1">
      <c r="A1553" s="57"/>
      <c r="B1553" s="26"/>
      <c r="C1553" s="165" t="s">
        <v>5027</v>
      </c>
      <c r="D1553" s="884" t="str">
        <f t="shared" si="246"/>
        <v>SECRETARIA DE INFRAESTRUCTURA Y OBRAS PUBLICAS</v>
      </c>
      <c r="E1553" s="884"/>
      <c r="F1553" s="884"/>
      <c r="G1553" s="884"/>
      <c r="H1553" s="884"/>
      <c r="I1553" s="884"/>
      <c r="J1553" s="884"/>
      <c r="K1553" s="884"/>
      <c r="L1553" s="884"/>
      <c r="M1553" s="884"/>
      <c r="N1553" s="884"/>
      <c r="O1553" s="713"/>
      <c r="P1553" s="715"/>
      <c r="Q1553" s="713"/>
      <c r="R1553" s="715"/>
      <c r="S1553" s="713"/>
      <c r="T1553" s="715"/>
      <c r="U1553" s="713"/>
      <c r="V1553" s="715"/>
      <c r="W1553" s="713"/>
      <c r="X1553" s="715"/>
      <c r="Y1553" s="713"/>
      <c r="Z1553" s="715"/>
      <c r="AA1553" s="713"/>
      <c r="AB1553" s="715"/>
      <c r="AC1553" s="713"/>
      <c r="AD1553" s="715"/>
      <c r="AE1553" s="164"/>
      <c r="AF1553" s="164"/>
      <c r="AG1553" s="199">
        <f t="shared" si="247"/>
        <v>1</v>
      </c>
      <c r="AH1553" s="313">
        <f t="shared" si="248"/>
        <v>0</v>
      </c>
      <c r="AI1553" s="335">
        <f t="shared" si="249"/>
        <v>0</v>
      </c>
      <c r="AJ1553" s="336">
        <f t="shared" si="250"/>
        <v>0</v>
      </c>
      <c r="AK1553" s="335">
        <f t="shared" si="251"/>
        <v>0</v>
      </c>
      <c r="AL1553" s="336">
        <f t="shared" si="252"/>
        <v>0</v>
      </c>
      <c r="AM1553" s="335">
        <f t="shared" si="253"/>
        <v>0</v>
      </c>
      <c r="AN1553" s="336">
        <f t="shared" si="254"/>
        <v>0</v>
      </c>
      <c r="AO1553" s="335">
        <f t="shared" si="255"/>
        <v>0</v>
      </c>
      <c r="AP1553" s="298">
        <f t="shared" si="256"/>
        <v>0</v>
      </c>
      <c r="AQ1553" s="164"/>
      <c r="AR1553" s="402">
        <f t="shared" si="257"/>
        <v>1</v>
      </c>
      <c r="AS1553" s="370" t="str">
        <f>IF(AR1553=0,"",
IF(SUM($AR$1543:AR1553)=1,AT1553,
IF($AR$1663&gt;SUM($AR$1543:AR1553),_xlfn.CONCAT(", ",AT1553),
IF($AR$1663=SUM($AR$1543:AR1553),_xlfn.CONCAT(" y ",AT1553)))))</f>
        <v>, 11</v>
      </c>
      <c r="AT1553" s="156" t="s">
        <v>5105</v>
      </c>
      <c r="AU1553" s="272">
        <f t="shared" si="258"/>
        <v>0</v>
      </c>
      <c r="AV1553" s="273" t="str">
        <f>IF(AU1553=0,"",
IF(SUM($AU$1543:AU1553)=1,AW1553,
IF($AU$1663&gt;SUM($AU$1543:AU1553),_xlfn.CONCAT(", ",AW1553),
IF($AU$1663=SUM($AU$1543:AU1553),_xlfn.CONCAT(" y ",AW1553)))))</f>
        <v/>
      </c>
      <c r="AW1553" s="156" t="s">
        <v>5105</v>
      </c>
      <c r="AX1553" s="272">
        <f t="shared" si="259"/>
        <v>0</v>
      </c>
      <c r="AY1553" s="273" t="str">
        <f>IF(AX1553=0,"",
IF(SUM($AX$1543:AX1553)=1,AZ1553,
IF($AX$1663&gt;SUM($AX$1543:AX1553),_xlfn.CONCAT(", ",AZ1553),
IF($AX$1663=SUM($AX$1543:AX1553),_xlfn.CONCAT(" y ",AZ1553)))))</f>
        <v/>
      </c>
      <c r="AZ1553" s="156" t="s">
        <v>5105</v>
      </c>
    </row>
    <row r="1554" spans="1:52" ht="15" customHeight="1">
      <c r="A1554" s="57"/>
      <c r="B1554" s="26"/>
      <c r="C1554" s="165" t="s">
        <v>5028</v>
      </c>
      <c r="D1554" s="884" t="str">
        <f t="shared" si="246"/>
        <v>OFICINA DEL PROGRAMA DE GOBIERNO</v>
      </c>
      <c r="E1554" s="884"/>
      <c r="F1554" s="884"/>
      <c r="G1554" s="884"/>
      <c r="H1554" s="884"/>
      <c r="I1554" s="884"/>
      <c r="J1554" s="884"/>
      <c r="K1554" s="884"/>
      <c r="L1554" s="884"/>
      <c r="M1554" s="884"/>
      <c r="N1554" s="884"/>
      <c r="O1554" s="713"/>
      <c r="P1554" s="715"/>
      <c r="Q1554" s="713"/>
      <c r="R1554" s="715"/>
      <c r="S1554" s="713"/>
      <c r="T1554" s="715"/>
      <c r="U1554" s="713"/>
      <c r="V1554" s="715"/>
      <c r="W1554" s="713"/>
      <c r="X1554" s="715"/>
      <c r="Y1554" s="713"/>
      <c r="Z1554" s="715"/>
      <c r="AA1554" s="713"/>
      <c r="AB1554" s="715"/>
      <c r="AC1554" s="713"/>
      <c r="AD1554" s="715"/>
      <c r="AE1554" s="164"/>
      <c r="AF1554" s="164"/>
      <c r="AG1554" s="199">
        <f t="shared" si="247"/>
        <v>1</v>
      </c>
      <c r="AH1554" s="313">
        <f t="shared" si="248"/>
        <v>0</v>
      </c>
      <c r="AI1554" s="335">
        <f t="shared" si="249"/>
        <v>0</v>
      </c>
      <c r="AJ1554" s="336">
        <f t="shared" si="250"/>
        <v>0</v>
      </c>
      <c r="AK1554" s="335">
        <f t="shared" si="251"/>
        <v>0</v>
      </c>
      <c r="AL1554" s="336">
        <f t="shared" si="252"/>
        <v>0</v>
      </c>
      <c r="AM1554" s="335">
        <f t="shared" si="253"/>
        <v>0</v>
      </c>
      <c r="AN1554" s="336">
        <f t="shared" si="254"/>
        <v>0</v>
      </c>
      <c r="AO1554" s="335">
        <f t="shared" si="255"/>
        <v>0</v>
      </c>
      <c r="AP1554" s="298">
        <f t="shared" si="256"/>
        <v>0</v>
      </c>
      <c r="AQ1554" s="164"/>
      <c r="AR1554" s="402">
        <f t="shared" si="257"/>
        <v>1</v>
      </c>
      <c r="AS1554" s="370" t="str">
        <f>IF(AR1554=0,"",
IF(SUM($AR$1543:AR1554)=1,AT1554,
IF($AR$1663&gt;SUM($AR$1543:AR1554),_xlfn.CONCAT(", ",AT1554),
IF($AR$1663=SUM($AR$1543:AR1554),_xlfn.CONCAT(" y ",AT1554)))))</f>
        <v>, 12</v>
      </c>
      <c r="AT1554" s="156" t="s">
        <v>5106</v>
      </c>
      <c r="AU1554" s="272">
        <f t="shared" si="258"/>
        <v>0</v>
      </c>
      <c r="AV1554" s="273" t="str">
        <f>IF(AU1554=0,"",
IF(SUM($AU$1543:AU1554)=1,AW1554,
IF($AU$1663&gt;SUM($AU$1543:AU1554),_xlfn.CONCAT(", ",AW1554),
IF($AU$1663=SUM($AU$1543:AU1554),_xlfn.CONCAT(" y ",AW1554)))))</f>
        <v/>
      </c>
      <c r="AW1554" s="156" t="s">
        <v>5106</v>
      </c>
      <c r="AX1554" s="272">
        <f t="shared" si="259"/>
        <v>0</v>
      </c>
      <c r="AY1554" s="273" t="str">
        <f>IF(AX1554=0,"",
IF(SUM($AX$1543:AX1554)=1,AZ1554,
IF($AX$1663&gt;SUM($AX$1543:AX1554),_xlfn.CONCAT(", ",AZ1554),
IF($AX$1663=SUM($AX$1543:AX1554),_xlfn.CONCAT(" y ",AZ1554)))))</f>
        <v/>
      </c>
      <c r="AZ1554" s="156" t="s">
        <v>5106</v>
      </c>
    </row>
    <row r="1555" spans="1:52" ht="15" customHeight="1">
      <c r="A1555" s="57"/>
      <c r="B1555" s="26"/>
      <c r="C1555" s="165" t="s">
        <v>5029</v>
      </c>
      <c r="D1555" s="884" t="str">
        <f t="shared" si="246"/>
        <v>SECRETARIA DE SEGURIDAD PUBLICA</v>
      </c>
      <c r="E1555" s="884"/>
      <c r="F1555" s="884"/>
      <c r="G1555" s="884"/>
      <c r="H1555" s="884"/>
      <c r="I1555" s="884"/>
      <c r="J1555" s="884"/>
      <c r="K1555" s="884"/>
      <c r="L1555" s="884"/>
      <c r="M1555" s="884"/>
      <c r="N1555" s="884"/>
      <c r="O1555" s="713"/>
      <c r="P1555" s="715"/>
      <c r="Q1555" s="713"/>
      <c r="R1555" s="715"/>
      <c r="S1555" s="713"/>
      <c r="T1555" s="715"/>
      <c r="U1555" s="713"/>
      <c r="V1555" s="715"/>
      <c r="W1555" s="713"/>
      <c r="X1555" s="715"/>
      <c r="Y1555" s="713"/>
      <c r="Z1555" s="715"/>
      <c r="AA1555" s="713"/>
      <c r="AB1555" s="715"/>
      <c r="AC1555" s="713"/>
      <c r="AD1555" s="715"/>
      <c r="AE1555" s="164"/>
      <c r="AF1555" s="164"/>
      <c r="AG1555" s="199">
        <f t="shared" si="247"/>
        <v>1</v>
      </c>
      <c r="AH1555" s="313">
        <f t="shared" si="248"/>
        <v>0</v>
      </c>
      <c r="AI1555" s="335">
        <f t="shared" si="249"/>
        <v>0</v>
      </c>
      <c r="AJ1555" s="336">
        <f t="shared" si="250"/>
        <v>0</v>
      </c>
      <c r="AK1555" s="335">
        <f t="shared" si="251"/>
        <v>0</v>
      </c>
      <c r="AL1555" s="336">
        <f t="shared" si="252"/>
        <v>0</v>
      </c>
      <c r="AM1555" s="335">
        <f t="shared" si="253"/>
        <v>0</v>
      </c>
      <c r="AN1555" s="336">
        <f t="shared" si="254"/>
        <v>0</v>
      </c>
      <c r="AO1555" s="335">
        <f t="shared" si="255"/>
        <v>0</v>
      </c>
      <c r="AP1555" s="298">
        <f t="shared" si="256"/>
        <v>0</v>
      </c>
      <c r="AQ1555" s="164"/>
      <c r="AR1555" s="402">
        <f t="shared" si="257"/>
        <v>1</v>
      </c>
      <c r="AS1555" s="370" t="str">
        <f>IF(AR1555=0,"",
IF(SUM($AR$1543:AR1555)=1,AT1555,
IF($AR$1663&gt;SUM($AR$1543:AR1555),_xlfn.CONCAT(", ",AT1555),
IF($AR$1663=SUM($AR$1543:AR1555),_xlfn.CONCAT(" y ",AT1555)))))</f>
        <v>, 13</v>
      </c>
      <c r="AT1555" s="156" t="s">
        <v>5107</v>
      </c>
      <c r="AU1555" s="272">
        <f t="shared" si="258"/>
        <v>0</v>
      </c>
      <c r="AV1555" s="273" t="str">
        <f>IF(AU1555=0,"",
IF(SUM($AU$1543:AU1555)=1,AW1555,
IF($AU$1663&gt;SUM($AU$1543:AU1555),_xlfn.CONCAT(", ",AW1555),
IF($AU$1663=SUM($AU$1543:AU1555),_xlfn.CONCAT(" y ",AW1555)))))</f>
        <v/>
      </c>
      <c r="AW1555" s="156" t="s">
        <v>5107</v>
      </c>
      <c r="AX1555" s="272">
        <f t="shared" si="259"/>
        <v>0</v>
      </c>
      <c r="AY1555" s="273" t="str">
        <f>IF(AX1555=0,"",
IF(SUM($AX$1543:AX1555)=1,AZ1555,
IF($AX$1663&gt;SUM($AX$1543:AX1555),_xlfn.CONCAT(", ",AZ1555),
IF($AX$1663=SUM($AX$1543:AX1555),_xlfn.CONCAT(" y ",AZ1555)))))</f>
        <v/>
      </c>
      <c r="AZ1555" s="156" t="s">
        <v>5107</v>
      </c>
    </row>
    <row r="1556" spans="1:52" ht="30" customHeight="1">
      <c r="A1556" s="57"/>
      <c r="B1556" s="26"/>
      <c r="C1556" s="165" t="s">
        <v>5030</v>
      </c>
      <c r="D1556" s="884" t="str">
        <f t="shared" si="246"/>
        <v>SECRETARIA DE TRABAJO PREVISION SOCIAL Y PRODUCTIVIDAD</v>
      </c>
      <c r="E1556" s="884"/>
      <c r="F1556" s="884"/>
      <c r="G1556" s="884"/>
      <c r="H1556" s="884"/>
      <c r="I1556" s="884"/>
      <c r="J1556" s="884"/>
      <c r="K1556" s="884"/>
      <c r="L1556" s="884"/>
      <c r="M1556" s="884"/>
      <c r="N1556" s="884"/>
      <c r="O1556" s="713"/>
      <c r="P1556" s="715"/>
      <c r="Q1556" s="713"/>
      <c r="R1556" s="715"/>
      <c r="S1556" s="713"/>
      <c r="T1556" s="715"/>
      <c r="U1556" s="713"/>
      <c r="V1556" s="715"/>
      <c r="W1556" s="713"/>
      <c r="X1556" s="715"/>
      <c r="Y1556" s="713"/>
      <c r="Z1556" s="715"/>
      <c r="AA1556" s="713"/>
      <c r="AB1556" s="715"/>
      <c r="AC1556" s="713"/>
      <c r="AD1556" s="715"/>
      <c r="AE1556" s="164"/>
      <c r="AF1556" s="164"/>
      <c r="AG1556" s="199">
        <f t="shared" si="247"/>
        <v>1</v>
      </c>
      <c r="AH1556" s="313">
        <f t="shared" si="248"/>
        <v>0</v>
      </c>
      <c r="AI1556" s="335">
        <f t="shared" si="249"/>
        <v>0</v>
      </c>
      <c r="AJ1556" s="336">
        <f t="shared" si="250"/>
        <v>0</v>
      </c>
      <c r="AK1556" s="335">
        <f t="shared" si="251"/>
        <v>0</v>
      </c>
      <c r="AL1556" s="336">
        <f t="shared" si="252"/>
        <v>0</v>
      </c>
      <c r="AM1556" s="335">
        <f t="shared" si="253"/>
        <v>0</v>
      </c>
      <c r="AN1556" s="336">
        <f t="shared" si="254"/>
        <v>0</v>
      </c>
      <c r="AO1556" s="335">
        <f t="shared" si="255"/>
        <v>0</v>
      </c>
      <c r="AP1556" s="298">
        <f t="shared" si="256"/>
        <v>0</v>
      </c>
      <c r="AQ1556" s="164"/>
      <c r="AR1556" s="402">
        <f t="shared" si="257"/>
        <v>1</v>
      </c>
      <c r="AS1556" s="370" t="str">
        <f>IF(AR1556=0,"",
IF(SUM($AR$1543:AR1556)=1,AT1556,
IF($AR$1663&gt;SUM($AR$1543:AR1556),_xlfn.CONCAT(", ",AT1556),
IF($AR$1663=SUM($AR$1543:AR1556),_xlfn.CONCAT(" y ",AT1556)))))</f>
        <v>, 14</v>
      </c>
      <c r="AT1556" s="156" t="s">
        <v>5108</v>
      </c>
      <c r="AU1556" s="272">
        <f t="shared" si="258"/>
        <v>0</v>
      </c>
      <c r="AV1556" s="273" t="str">
        <f>IF(AU1556=0,"",
IF(SUM($AU$1543:AU1556)=1,AW1556,
IF($AU$1663&gt;SUM($AU$1543:AU1556),_xlfn.CONCAT(", ",AW1556),
IF($AU$1663=SUM($AU$1543:AU1556),_xlfn.CONCAT(" y ",AW1556)))))</f>
        <v/>
      </c>
      <c r="AW1556" s="156" t="s">
        <v>5108</v>
      </c>
      <c r="AX1556" s="272">
        <f t="shared" si="259"/>
        <v>0</v>
      </c>
      <c r="AY1556" s="273" t="str">
        <f>IF(AX1556=0,"",
IF(SUM($AX$1543:AX1556)=1,AZ1556,
IF($AX$1663&gt;SUM($AX$1543:AX1556),_xlfn.CONCAT(", ",AZ1556),
IF($AX$1663=SUM($AX$1543:AX1556),_xlfn.CONCAT(" y ",AZ1556)))))</f>
        <v/>
      </c>
      <c r="AZ1556" s="156" t="s">
        <v>5108</v>
      </c>
    </row>
    <row r="1557" spans="1:52" ht="15" customHeight="1">
      <c r="A1557" s="57"/>
      <c r="B1557" s="26"/>
      <c r="C1557" s="165" t="s">
        <v>5031</v>
      </c>
      <c r="D1557" s="884" t="str">
        <f t="shared" si="246"/>
        <v>SECRETARIA DE TURISMO Y CULTURA</v>
      </c>
      <c r="E1557" s="884"/>
      <c r="F1557" s="884"/>
      <c r="G1557" s="884"/>
      <c r="H1557" s="884"/>
      <c r="I1557" s="884"/>
      <c r="J1557" s="884"/>
      <c r="K1557" s="884"/>
      <c r="L1557" s="884"/>
      <c r="M1557" s="884"/>
      <c r="N1557" s="884"/>
      <c r="O1557" s="713"/>
      <c r="P1557" s="715"/>
      <c r="Q1557" s="713"/>
      <c r="R1557" s="715"/>
      <c r="S1557" s="713"/>
      <c r="T1557" s="715"/>
      <c r="U1557" s="713"/>
      <c r="V1557" s="715"/>
      <c r="W1557" s="713"/>
      <c r="X1557" s="715"/>
      <c r="Y1557" s="713"/>
      <c r="Z1557" s="715"/>
      <c r="AA1557" s="713"/>
      <c r="AB1557" s="715"/>
      <c r="AC1557" s="713"/>
      <c r="AD1557" s="715"/>
      <c r="AE1557" s="164"/>
      <c r="AF1557" s="164"/>
      <c r="AG1557" s="199">
        <f t="shared" si="247"/>
        <v>1</v>
      </c>
      <c r="AH1557" s="313">
        <f t="shared" si="248"/>
        <v>0</v>
      </c>
      <c r="AI1557" s="335">
        <f t="shared" si="249"/>
        <v>0</v>
      </c>
      <c r="AJ1557" s="336">
        <f t="shared" si="250"/>
        <v>0</v>
      </c>
      <c r="AK1557" s="335">
        <f t="shared" si="251"/>
        <v>0</v>
      </c>
      <c r="AL1557" s="336">
        <f t="shared" si="252"/>
        <v>0</v>
      </c>
      <c r="AM1557" s="335">
        <f t="shared" si="253"/>
        <v>0</v>
      </c>
      <c r="AN1557" s="336">
        <f t="shared" si="254"/>
        <v>0</v>
      </c>
      <c r="AO1557" s="335">
        <f t="shared" si="255"/>
        <v>0</v>
      </c>
      <c r="AP1557" s="298">
        <f t="shared" si="256"/>
        <v>0</v>
      </c>
      <c r="AQ1557" s="164"/>
      <c r="AR1557" s="402">
        <f t="shared" si="257"/>
        <v>1</v>
      </c>
      <c r="AS1557" s="370" t="str">
        <f>IF(AR1557=0,"",
IF(SUM($AR$1543:AR1557)=1,AT1557,
IF($AR$1663&gt;SUM($AR$1543:AR1557),_xlfn.CONCAT(", ",AT1557),
IF($AR$1663=SUM($AR$1543:AR1557),_xlfn.CONCAT(" y ",AT1557)))))</f>
        <v>, 15</v>
      </c>
      <c r="AT1557" s="156" t="s">
        <v>5109</v>
      </c>
      <c r="AU1557" s="272">
        <f t="shared" si="258"/>
        <v>0</v>
      </c>
      <c r="AV1557" s="273" t="str">
        <f>IF(AU1557=0,"",
IF(SUM($AU$1543:AU1557)=1,AW1557,
IF($AU$1663&gt;SUM($AU$1543:AU1557),_xlfn.CONCAT(", ",AW1557),
IF($AU$1663=SUM($AU$1543:AU1557),_xlfn.CONCAT(" y ",AW1557)))))</f>
        <v/>
      </c>
      <c r="AW1557" s="156" t="s">
        <v>5109</v>
      </c>
      <c r="AX1557" s="272">
        <f t="shared" si="259"/>
        <v>0</v>
      </c>
      <c r="AY1557" s="273" t="str">
        <f>IF(AX1557=0,"",
IF(SUM($AX$1543:AX1557)=1,AZ1557,
IF($AX$1663&gt;SUM($AX$1543:AX1557),_xlfn.CONCAT(", ",AZ1557),
IF($AX$1663=SUM($AX$1543:AX1557),_xlfn.CONCAT(" y ",AZ1557)))))</f>
        <v/>
      </c>
      <c r="AZ1557" s="156" t="s">
        <v>5109</v>
      </c>
    </row>
    <row r="1558" spans="1:52" ht="15" customHeight="1">
      <c r="A1558" s="57"/>
      <c r="B1558" s="26"/>
      <c r="C1558" s="165" t="s">
        <v>5032</v>
      </c>
      <c r="D1558" s="884" t="str">
        <f t="shared" si="246"/>
        <v>SECRETARIA DE PROTECCION CIVIL</v>
      </c>
      <c r="E1558" s="884"/>
      <c r="F1558" s="884"/>
      <c r="G1558" s="884"/>
      <c r="H1558" s="884"/>
      <c r="I1558" s="884"/>
      <c r="J1558" s="884"/>
      <c r="K1558" s="884"/>
      <c r="L1558" s="884"/>
      <c r="M1558" s="884"/>
      <c r="N1558" s="884"/>
      <c r="O1558" s="713"/>
      <c r="P1558" s="715"/>
      <c r="Q1558" s="713"/>
      <c r="R1558" s="715"/>
      <c r="S1558" s="713"/>
      <c r="T1558" s="715"/>
      <c r="U1558" s="713"/>
      <c r="V1558" s="715"/>
      <c r="W1558" s="713"/>
      <c r="X1558" s="715"/>
      <c r="Y1558" s="713"/>
      <c r="Z1558" s="715"/>
      <c r="AA1558" s="713"/>
      <c r="AB1558" s="715"/>
      <c r="AC1558" s="713"/>
      <c r="AD1558" s="715"/>
      <c r="AE1558" s="164"/>
      <c r="AF1558" s="164"/>
      <c r="AG1558" s="199">
        <f t="shared" si="247"/>
        <v>1</v>
      </c>
      <c r="AH1558" s="313">
        <f t="shared" si="248"/>
        <v>0</v>
      </c>
      <c r="AI1558" s="335">
        <f t="shared" si="249"/>
        <v>0</v>
      </c>
      <c r="AJ1558" s="336">
        <f t="shared" si="250"/>
        <v>0</v>
      </c>
      <c r="AK1558" s="335">
        <f t="shared" si="251"/>
        <v>0</v>
      </c>
      <c r="AL1558" s="336">
        <f t="shared" si="252"/>
        <v>0</v>
      </c>
      <c r="AM1558" s="335">
        <f t="shared" si="253"/>
        <v>0</v>
      </c>
      <c r="AN1558" s="336">
        <f t="shared" si="254"/>
        <v>0</v>
      </c>
      <c r="AO1558" s="335">
        <f t="shared" si="255"/>
        <v>0</v>
      </c>
      <c r="AP1558" s="298">
        <f t="shared" si="256"/>
        <v>0</v>
      </c>
      <c r="AQ1558" s="164"/>
      <c r="AR1558" s="402">
        <f t="shared" si="257"/>
        <v>1</v>
      </c>
      <c r="AS1558" s="370" t="str">
        <f>IF(AR1558=0,"",
IF(SUM($AR$1543:AR1558)=1,AT1558,
IF($AR$1663&gt;SUM($AR$1543:AR1558),_xlfn.CONCAT(", ",AT1558),
IF($AR$1663=SUM($AR$1543:AR1558),_xlfn.CONCAT(" y ",AT1558)))))</f>
        <v>, 16</v>
      </c>
      <c r="AT1558" s="156" t="s">
        <v>5110</v>
      </c>
      <c r="AU1558" s="272">
        <f t="shared" si="258"/>
        <v>0</v>
      </c>
      <c r="AV1558" s="273" t="str">
        <f>IF(AU1558=0,"",
IF(SUM($AU$1543:AU1558)=1,AW1558,
IF($AU$1663&gt;SUM($AU$1543:AU1558),_xlfn.CONCAT(", ",AW1558),
IF($AU$1663=SUM($AU$1543:AU1558),_xlfn.CONCAT(" y ",AW1558)))))</f>
        <v/>
      </c>
      <c r="AW1558" s="156" t="s">
        <v>5110</v>
      </c>
      <c r="AX1558" s="272">
        <f t="shared" si="259"/>
        <v>0</v>
      </c>
      <c r="AY1558" s="273" t="str">
        <f>IF(AX1558=0,"",
IF(SUM($AX$1543:AX1558)=1,AZ1558,
IF($AX$1663&gt;SUM($AX$1543:AX1558),_xlfn.CONCAT(", ",AZ1558),
IF($AX$1663=SUM($AX$1543:AX1558),_xlfn.CONCAT(" y ",AZ1558)))))</f>
        <v/>
      </c>
      <c r="AZ1558" s="156" t="s">
        <v>5110</v>
      </c>
    </row>
    <row r="1559" spans="1:52" ht="15" customHeight="1">
      <c r="A1559" s="57"/>
      <c r="B1559" s="26"/>
      <c r="C1559" s="165" t="s">
        <v>5033</v>
      </c>
      <c r="D1559" s="884" t="str">
        <f t="shared" si="246"/>
        <v>SECRETARIA DE MEDIO AMBIENTE</v>
      </c>
      <c r="E1559" s="884"/>
      <c r="F1559" s="884"/>
      <c r="G1559" s="884"/>
      <c r="H1559" s="884"/>
      <c r="I1559" s="884"/>
      <c r="J1559" s="884"/>
      <c r="K1559" s="884"/>
      <c r="L1559" s="884"/>
      <c r="M1559" s="884"/>
      <c r="N1559" s="884"/>
      <c r="O1559" s="713"/>
      <c r="P1559" s="715"/>
      <c r="Q1559" s="713"/>
      <c r="R1559" s="715"/>
      <c r="S1559" s="713"/>
      <c r="T1559" s="715"/>
      <c r="U1559" s="713"/>
      <c r="V1559" s="715"/>
      <c r="W1559" s="713"/>
      <c r="X1559" s="715"/>
      <c r="Y1559" s="713"/>
      <c r="Z1559" s="715"/>
      <c r="AA1559" s="713"/>
      <c r="AB1559" s="715"/>
      <c r="AC1559" s="713"/>
      <c r="AD1559" s="715"/>
      <c r="AE1559" s="164"/>
      <c r="AF1559" s="164"/>
      <c r="AG1559" s="199">
        <f t="shared" si="247"/>
        <v>1</v>
      </c>
      <c r="AH1559" s="313">
        <f t="shared" si="248"/>
        <v>0</v>
      </c>
      <c r="AI1559" s="335">
        <f t="shared" si="249"/>
        <v>0</v>
      </c>
      <c r="AJ1559" s="336">
        <f t="shared" si="250"/>
        <v>0</v>
      </c>
      <c r="AK1559" s="335">
        <f t="shared" si="251"/>
        <v>0</v>
      </c>
      <c r="AL1559" s="336">
        <f t="shared" si="252"/>
        <v>0</v>
      </c>
      <c r="AM1559" s="335">
        <f t="shared" si="253"/>
        <v>0</v>
      </c>
      <c r="AN1559" s="336">
        <f t="shared" si="254"/>
        <v>0</v>
      </c>
      <c r="AO1559" s="335">
        <f t="shared" si="255"/>
        <v>0</v>
      </c>
      <c r="AP1559" s="298">
        <f t="shared" si="256"/>
        <v>0</v>
      </c>
      <c r="AQ1559" s="164"/>
      <c r="AR1559" s="402">
        <f t="shared" si="257"/>
        <v>1</v>
      </c>
      <c r="AS1559" s="370" t="str">
        <f>IF(AR1559=0,"",
IF(SUM($AR$1543:AR1559)=1,AT1559,
IF($AR$1663&gt;SUM($AR$1543:AR1559),_xlfn.CONCAT(", ",AT1559),
IF($AR$1663=SUM($AR$1543:AR1559),_xlfn.CONCAT(" y ",AT1559)))))</f>
        <v>, 17</v>
      </c>
      <c r="AT1559" s="156" t="s">
        <v>5111</v>
      </c>
      <c r="AU1559" s="272">
        <f t="shared" si="258"/>
        <v>0</v>
      </c>
      <c r="AV1559" s="273" t="str">
        <f>IF(AU1559=0,"",
IF(SUM($AU$1543:AU1559)=1,AW1559,
IF($AU$1663&gt;SUM($AU$1543:AU1559),_xlfn.CONCAT(", ",AW1559),
IF($AU$1663=SUM($AU$1543:AU1559),_xlfn.CONCAT(" y ",AW1559)))))</f>
        <v/>
      </c>
      <c r="AW1559" s="156" t="s">
        <v>5111</v>
      </c>
      <c r="AX1559" s="272">
        <f t="shared" si="259"/>
        <v>0</v>
      </c>
      <c r="AY1559" s="273" t="str">
        <f>IF(AX1559=0,"",
IF(SUM($AX$1543:AX1559)=1,AZ1559,
IF($AX$1663&gt;SUM($AX$1543:AX1559),_xlfn.CONCAT(", ",AZ1559),
IF($AX$1663=SUM($AX$1543:AX1559),_xlfn.CONCAT(" y ",AZ1559)))))</f>
        <v/>
      </c>
      <c r="AZ1559" s="156" t="s">
        <v>5111</v>
      </c>
    </row>
    <row r="1560" spans="1:52" ht="15" customHeight="1">
      <c r="A1560" s="57"/>
      <c r="B1560" s="26"/>
      <c r="C1560" s="165" t="s">
        <v>5034</v>
      </c>
      <c r="D1560" s="884" t="str">
        <f t="shared" si="246"/>
        <v>SERVICIOS DE SALUD DE VERACRUZ</v>
      </c>
      <c r="E1560" s="884"/>
      <c r="F1560" s="884"/>
      <c r="G1560" s="884"/>
      <c r="H1560" s="884"/>
      <c r="I1560" s="884"/>
      <c r="J1560" s="884"/>
      <c r="K1560" s="884"/>
      <c r="L1560" s="884"/>
      <c r="M1560" s="884"/>
      <c r="N1560" s="884"/>
      <c r="O1560" s="713"/>
      <c r="P1560" s="715"/>
      <c r="Q1560" s="713"/>
      <c r="R1560" s="715"/>
      <c r="S1560" s="713"/>
      <c r="T1560" s="715"/>
      <c r="U1560" s="713"/>
      <c r="V1560" s="715"/>
      <c r="W1560" s="713"/>
      <c r="X1560" s="715"/>
      <c r="Y1560" s="713"/>
      <c r="Z1560" s="715"/>
      <c r="AA1560" s="713"/>
      <c r="AB1560" s="715"/>
      <c r="AC1560" s="713"/>
      <c r="AD1560" s="715"/>
      <c r="AE1560" s="164"/>
      <c r="AF1560" s="164"/>
      <c r="AG1560" s="199">
        <f t="shared" si="247"/>
        <v>1</v>
      </c>
      <c r="AH1560" s="313">
        <f t="shared" si="248"/>
        <v>0</v>
      </c>
      <c r="AI1560" s="335">
        <f t="shared" si="249"/>
        <v>0</v>
      </c>
      <c r="AJ1560" s="336">
        <f t="shared" si="250"/>
        <v>0</v>
      </c>
      <c r="AK1560" s="335">
        <f t="shared" si="251"/>
        <v>0</v>
      </c>
      <c r="AL1560" s="336">
        <f t="shared" si="252"/>
        <v>0</v>
      </c>
      <c r="AM1560" s="335">
        <f t="shared" si="253"/>
        <v>0</v>
      </c>
      <c r="AN1560" s="336">
        <f t="shared" si="254"/>
        <v>0</v>
      </c>
      <c r="AO1560" s="335">
        <f t="shared" si="255"/>
        <v>0</v>
      </c>
      <c r="AP1560" s="298">
        <f t="shared" si="256"/>
        <v>0</v>
      </c>
      <c r="AQ1560" s="164"/>
      <c r="AR1560" s="402">
        <f t="shared" si="257"/>
        <v>1</v>
      </c>
      <c r="AS1560" s="370" t="str">
        <f>IF(AR1560=0,"",
IF(SUM($AR$1543:AR1560)=1,AT1560,
IF($AR$1663&gt;SUM($AR$1543:AR1560),_xlfn.CONCAT(", ",AT1560),
IF($AR$1663=SUM($AR$1543:AR1560),_xlfn.CONCAT(" y ",AT1560)))))</f>
        <v>, 18</v>
      </c>
      <c r="AT1560" s="156" t="s">
        <v>5112</v>
      </c>
      <c r="AU1560" s="272">
        <f t="shared" si="258"/>
        <v>0</v>
      </c>
      <c r="AV1560" s="273" t="str">
        <f>IF(AU1560=0,"",
IF(SUM($AU$1543:AU1560)=1,AW1560,
IF($AU$1663&gt;SUM($AU$1543:AU1560),_xlfn.CONCAT(", ",AW1560),
IF($AU$1663=SUM($AU$1543:AU1560),_xlfn.CONCAT(" y ",AW1560)))))</f>
        <v/>
      </c>
      <c r="AW1560" s="156" t="s">
        <v>5112</v>
      </c>
      <c r="AX1560" s="272">
        <f t="shared" si="259"/>
        <v>0</v>
      </c>
      <c r="AY1560" s="273" t="str">
        <f>IF(AX1560=0,"",
IF(SUM($AX$1543:AX1560)=1,AZ1560,
IF($AX$1663&gt;SUM($AX$1543:AX1560),_xlfn.CONCAT(", ",AZ1560),
IF($AX$1663=SUM($AX$1543:AX1560),_xlfn.CONCAT(" y ",AZ1560)))))</f>
        <v/>
      </c>
      <c r="AZ1560" s="156" t="s">
        <v>5112</v>
      </c>
    </row>
    <row r="1561" spans="1:52" ht="30" customHeight="1">
      <c r="A1561" s="57"/>
      <c r="B1561" s="26"/>
      <c r="C1561" s="165" t="s">
        <v>5035</v>
      </c>
      <c r="D1561" s="884" t="str">
        <f t="shared" si="246"/>
        <v>SISTEMA PARA EL DESARROLLO INTEGRAL DE LA FAMILIA</v>
      </c>
      <c r="E1561" s="884"/>
      <c r="F1561" s="884"/>
      <c r="G1561" s="884"/>
      <c r="H1561" s="884"/>
      <c r="I1561" s="884"/>
      <c r="J1561" s="884"/>
      <c r="K1561" s="884"/>
      <c r="L1561" s="884"/>
      <c r="M1561" s="884"/>
      <c r="N1561" s="884"/>
      <c r="O1561" s="713"/>
      <c r="P1561" s="715"/>
      <c r="Q1561" s="713"/>
      <c r="R1561" s="715"/>
      <c r="S1561" s="713"/>
      <c r="T1561" s="715"/>
      <c r="U1561" s="713"/>
      <c r="V1561" s="715"/>
      <c r="W1561" s="713"/>
      <c r="X1561" s="715"/>
      <c r="Y1561" s="713"/>
      <c r="Z1561" s="715"/>
      <c r="AA1561" s="713"/>
      <c r="AB1561" s="715"/>
      <c r="AC1561" s="713"/>
      <c r="AD1561" s="715"/>
      <c r="AE1561" s="164"/>
      <c r="AF1561" s="164"/>
      <c r="AG1561" s="199">
        <f t="shared" si="247"/>
        <v>1</v>
      </c>
      <c r="AH1561" s="313">
        <f t="shared" si="248"/>
        <v>0</v>
      </c>
      <c r="AI1561" s="335">
        <f t="shared" si="249"/>
        <v>0</v>
      </c>
      <c r="AJ1561" s="336">
        <f t="shared" si="250"/>
        <v>0</v>
      </c>
      <c r="AK1561" s="335">
        <f t="shared" si="251"/>
        <v>0</v>
      </c>
      <c r="AL1561" s="336">
        <f t="shared" si="252"/>
        <v>0</v>
      </c>
      <c r="AM1561" s="335">
        <f t="shared" si="253"/>
        <v>0</v>
      </c>
      <c r="AN1561" s="336">
        <f t="shared" si="254"/>
        <v>0</v>
      </c>
      <c r="AO1561" s="335">
        <f t="shared" si="255"/>
        <v>0</v>
      </c>
      <c r="AP1561" s="298">
        <f t="shared" si="256"/>
        <v>0</v>
      </c>
      <c r="AQ1561" s="164"/>
      <c r="AR1561" s="402">
        <f t="shared" si="257"/>
        <v>1</v>
      </c>
      <c r="AS1561" s="370" t="str">
        <f>IF(AR1561=0,"",
IF(SUM($AR$1543:AR1561)=1,AT1561,
IF($AR$1663&gt;SUM($AR$1543:AR1561),_xlfn.CONCAT(", ",AT1561),
IF($AR$1663=SUM($AR$1543:AR1561),_xlfn.CONCAT(" y ",AT1561)))))</f>
        <v>, 19</v>
      </c>
      <c r="AT1561" s="156" t="s">
        <v>5113</v>
      </c>
      <c r="AU1561" s="272">
        <f t="shared" si="258"/>
        <v>0</v>
      </c>
      <c r="AV1561" s="273" t="str">
        <f>IF(AU1561=0,"",
IF(SUM($AU$1543:AU1561)=1,AW1561,
IF($AU$1663&gt;SUM($AU$1543:AU1561),_xlfn.CONCAT(", ",AW1561),
IF($AU$1663=SUM($AU$1543:AU1561),_xlfn.CONCAT(" y ",AW1561)))))</f>
        <v/>
      </c>
      <c r="AW1561" s="156" t="s">
        <v>5113</v>
      </c>
      <c r="AX1561" s="272">
        <f t="shared" si="259"/>
        <v>0</v>
      </c>
      <c r="AY1561" s="273" t="str">
        <f>IF(AX1561=0,"",
IF(SUM($AX$1543:AX1561)=1,AZ1561,
IF($AX$1663&gt;SUM($AX$1543:AX1561),_xlfn.CONCAT(", ",AZ1561),
IF($AX$1663=SUM($AX$1543:AX1561),_xlfn.CONCAT(" y ",AZ1561)))))</f>
        <v/>
      </c>
      <c r="AZ1561" s="156" t="s">
        <v>5113</v>
      </c>
    </row>
    <row r="1562" spans="1:52" ht="15" customHeight="1">
      <c r="A1562" s="57"/>
      <c r="B1562" s="26"/>
      <c r="C1562" s="165" t="s">
        <v>5036</v>
      </c>
      <c r="D1562" s="884" t="str">
        <f t="shared" si="246"/>
        <v>COMISION DE ARBITRAJE MEDICO</v>
      </c>
      <c r="E1562" s="884"/>
      <c r="F1562" s="884"/>
      <c r="G1562" s="884"/>
      <c r="H1562" s="884"/>
      <c r="I1562" s="884"/>
      <c r="J1562" s="884"/>
      <c r="K1562" s="884"/>
      <c r="L1562" s="884"/>
      <c r="M1562" s="884"/>
      <c r="N1562" s="884"/>
      <c r="O1562" s="713"/>
      <c r="P1562" s="715"/>
      <c r="Q1562" s="713"/>
      <c r="R1562" s="715"/>
      <c r="S1562" s="713"/>
      <c r="T1562" s="715"/>
      <c r="U1562" s="713"/>
      <c r="V1562" s="715"/>
      <c r="W1562" s="713"/>
      <c r="X1562" s="715"/>
      <c r="Y1562" s="713"/>
      <c r="Z1562" s="715"/>
      <c r="AA1562" s="713"/>
      <c r="AB1562" s="715"/>
      <c r="AC1562" s="713"/>
      <c r="AD1562" s="715"/>
      <c r="AE1562" s="164"/>
      <c r="AF1562" s="164"/>
      <c r="AG1562" s="199">
        <f t="shared" si="247"/>
        <v>1</v>
      </c>
      <c r="AH1562" s="313">
        <f t="shared" si="248"/>
        <v>0</v>
      </c>
      <c r="AI1562" s="335">
        <f t="shared" si="249"/>
        <v>0</v>
      </c>
      <c r="AJ1562" s="336">
        <f t="shared" si="250"/>
        <v>0</v>
      </c>
      <c r="AK1562" s="335">
        <f t="shared" si="251"/>
        <v>0</v>
      </c>
      <c r="AL1562" s="336">
        <f t="shared" si="252"/>
        <v>0</v>
      </c>
      <c r="AM1562" s="335">
        <f t="shared" si="253"/>
        <v>0</v>
      </c>
      <c r="AN1562" s="336">
        <f t="shared" si="254"/>
        <v>0</v>
      </c>
      <c r="AO1562" s="335">
        <f t="shared" si="255"/>
        <v>0</v>
      </c>
      <c r="AP1562" s="298">
        <f t="shared" si="256"/>
        <v>0</v>
      </c>
      <c r="AQ1562" s="164"/>
      <c r="AR1562" s="402">
        <f t="shared" si="257"/>
        <v>1</v>
      </c>
      <c r="AS1562" s="370" t="str">
        <f>IF(AR1562=0,"",
IF(SUM($AR$1543:AR1562)=1,AT1562,
IF($AR$1663&gt;SUM($AR$1543:AR1562),_xlfn.CONCAT(", ",AT1562),
IF($AR$1663=SUM($AR$1543:AR1562),_xlfn.CONCAT(" y ",AT1562)))))</f>
        <v>, 20</v>
      </c>
      <c r="AT1562" s="156" t="s">
        <v>5114</v>
      </c>
      <c r="AU1562" s="272">
        <f t="shared" si="258"/>
        <v>0</v>
      </c>
      <c r="AV1562" s="273" t="str">
        <f>IF(AU1562=0,"",
IF(SUM($AU$1543:AU1562)=1,AW1562,
IF($AU$1663&gt;SUM($AU$1543:AU1562),_xlfn.CONCAT(", ",AW1562),
IF($AU$1663=SUM($AU$1543:AU1562),_xlfn.CONCAT(" y ",AW1562)))))</f>
        <v/>
      </c>
      <c r="AW1562" s="156" t="s">
        <v>5114</v>
      </c>
      <c r="AX1562" s="272">
        <f t="shared" si="259"/>
        <v>0</v>
      </c>
      <c r="AY1562" s="273" t="str">
        <f>IF(AX1562=0,"",
IF(SUM($AX$1543:AX1562)=1,AZ1562,
IF($AX$1663&gt;SUM($AX$1543:AX1562),_xlfn.CONCAT(", ",AZ1562),
IF($AX$1663=SUM($AX$1543:AX1562),_xlfn.CONCAT(" y ",AZ1562)))))</f>
        <v/>
      </c>
      <c r="AZ1562" s="156" t="s">
        <v>5114</v>
      </c>
    </row>
    <row r="1563" spans="1:52" ht="30" customHeight="1">
      <c r="A1563" s="57"/>
      <c r="B1563" s="26"/>
      <c r="C1563" s="165" t="s">
        <v>5037</v>
      </c>
      <c r="D1563" s="884" t="str">
        <f t="shared" si="246"/>
        <v>ACADEMIA VERACRUZANA DE LAS LENGUAS INDIGENAS</v>
      </c>
      <c r="E1563" s="884"/>
      <c r="F1563" s="884"/>
      <c r="G1563" s="884"/>
      <c r="H1563" s="884"/>
      <c r="I1563" s="884"/>
      <c r="J1563" s="884"/>
      <c r="K1563" s="884"/>
      <c r="L1563" s="884"/>
      <c r="M1563" s="884"/>
      <c r="N1563" s="884"/>
      <c r="O1563" s="713"/>
      <c r="P1563" s="715"/>
      <c r="Q1563" s="713"/>
      <c r="R1563" s="715"/>
      <c r="S1563" s="713"/>
      <c r="T1563" s="715"/>
      <c r="U1563" s="713"/>
      <c r="V1563" s="715"/>
      <c r="W1563" s="713"/>
      <c r="X1563" s="715"/>
      <c r="Y1563" s="713"/>
      <c r="Z1563" s="715"/>
      <c r="AA1563" s="713"/>
      <c r="AB1563" s="715"/>
      <c r="AC1563" s="713"/>
      <c r="AD1563" s="715"/>
      <c r="AE1563" s="164"/>
      <c r="AF1563" s="164"/>
      <c r="AG1563" s="199">
        <f t="shared" si="247"/>
        <v>1</v>
      </c>
      <c r="AH1563" s="313">
        <f t="shared" si="248"/>
        <v>0</v>
      </c>
      <c r="AI1563" s="335">
        <f t="shared" si="249"/>
        <v>0</v>
      </c>
      <c r="AJ1563" s="336">
        <f t="shared" si="250"/>
        <v>0</v>
      </c>
      <c r="AK1563" s="335">
        <f t="shared" si="251"/>
        <v>0</v>
      </c>
      <c r="AL1563" s="336">
        <f t="shared" si="252"/>
        <v>0</v>
      </c>
      <c r="AM1563" s="335">
        <f t="shared" si="253"/>
        <v>0</v>
      </c>
      <c r="AN1563" s="336">
        <f t="shared" si="254"/>
        <v>0</v>
      </c>
      <c r="AO1563" s="335">
        <f t="shared" si="255"/>
        <v>0</v>
      </c>
      <c r="AP1563" s="298">
        <f t="shared" si="256"/>
        <v>0</v>
      </c>
      <c r="AQ1563" s="164"/>
      <c r="AR1563" s="402">
        <f t="shared" si="257"/>
        <v>1</v>
      </c>
      <c r="AS1563" s="370" t="str">
        <f>IF(AR1563=0,"",
IF(SUM($AR$1543:AR1563)=1,AT1563,
IF($AR$1663&gt;SUM($AR$1543:AR1563),_xlfn.CONCAT(", ",AT1563),
IF($AR$1663=SUM($AR$1543:AR1563),_xlfn.CONCAT(" y ",AT1563)))))</f>
        <v>, 21</v>
      </c>
      <c r="AT1563" s="156" t="s">
        <v>5115</v>
      </c>
      <c r="AU1563" s="272">
        <f t="shared" si="258"/>
        <v>0</v>
      </c>
      <c r="AV1563" s="273" t="str">
        <f>IF(AU1563=0,"",
IF(SUM($AU$1543:AU1563)=1,AW1563,
IF($AU$1663&gt;SUM($AU$1543:AU1563),_xlfn.CONCAT(", ",AW1563),
IF($AU$1663=SUM($AU$1543:AU1563),_xlfn.CONCAT(" y ",AW1563)))))</f>
        <v/>
      </c>
      <c r="AW1563" s="156" t="s">
        <v>5115</v>
      </c>
      <c r="AX1563" s="272">
        <f t="shared" si="259"/>
        <v>0</v>
      </c>
      <c r="AY1563" s="273" t="str">
        <f>IF(AX1563=0,"",
IF(SUM($AX$1543:AX1563)=1,AZ1563,
IF($AX$1663&gt;SUM($AX$1543:AX1563),_xlfn.CONCAT(", ",AZ1563),
IF($AX$1663=SUM($AX$1543:AX1563),_xlfn.CONCAT(" y ",AZ1563)))))</f>
        <v/>
      </c>
      <c r="AZ1563" s="156" t="s">
        <v>5115</v>
      </c>
    </row>
    <row r="1564" spans="1:52" ht="15" customHeight="1">
      <c r="A1564" s="57"/>
      <c r="B1564" s="26"/>
      <c r="C1564" s="165" t="s">
        <v>5038</v>
      </c>
      <c r="D1564" s="884" t="str">
        <f t="shared" si="246"/>
        <v>INSTITUTO VERACRUZANO DEL DEPORTE</v>
      </c>
      <c r="E1564" s="884"/>
      <c r="F1564" s="884"/>
      <c r="G1564" s="884"/>
      <c r="H1564" s="884"/>
      <c r="I1564" s="884"/>
      <c r="J1564" s="884"/>
      <c r="K1564" s="884"/>
      <c r="L1564" s="884"/>
      <c r="M1564" s="884"/>
      <c r="N1564" s="884"/>
      <c r="O1564" s="713"/>
      <c r="P1564" s="715"/>
      <c r="Q1564" s="713"/>
      <c r="R1564" s="715"/>
      <c r="S1564" s="713"/>
      <c r="T1564" s="715"/>
      <c r="U1564" s="713"/>
      <c r="V1564" s="715"/>
      <c r="W1564" s="713"/>
      <c r="X1564" s="715"/>
      <c r="Y1564" s="713"/>
      <c r="Z1564" s="715"/>
      <c r="AA1564" s="713"/>
      <c r="AB1564" s="715"/>
      <c r="AC1564" s="713"/>
      <c r="AD1564" s="715"/>
      <c r="AE1564" s="164"/>
      <c r="AF1564" s="164"/>
      <c r="AG1564" s="199">
        <f t="shared" si="247"/>
        <v>1</v>
      </c>
      <c r="AH1564" s="313">
        <f t="shared" si="248"/>
        <v>0</v>
      </c>
      <c r="AI1564" s="335">
        <f t="shared" si="249"/>
        <v>0</v>
      </c>
      <c r="AJ1564" s="336">
        <f t="shared" si="250"/>
        <v>0</v>
      </c>
      <c r="AK1564" s="335">
        <f t="shared" si="251"/>
        <v>0</v>
      </c>
      <c r="AL1564" s="336">
        <f t="shared" si="252"/>
        <v>0</v>
      </c>
      <c r="AM1564" s="335">
        <f t="shared" si="253"/>
        <v>0</v>
      </c>
      <c r="AN1564" s="336">
        <f t="shared" si="254"/>
        <v>0</v>
      </c>
      <c r="AO1564" s="335">
        <f t="shared" si="255"/>
        <v>0</v>
      </c>
      <c r="AP1564" s="298">
        <f t="shared" si="256"/>
        <v>0</v>
      </c>
      <c r="AQ1564" s="164"/>
      <c r="AR1564" s="402">
        <f t="shared" si="257"/>
        <v>1</v>
      </c>
      <c r="AS1564" s="370" t="str">
        <f>IF(AR1564=0,"",
IF(SUM($AR$1543:AR1564)=1,AT1564,
IF($AR$1663&gt;SUM($AR$1543:AR1564),_xlfn.CONCAT(", ",AT1564),
IF($AR$1663=SUM($AR$1543:AR1564),_xlfn.CONCAT(" y ",AT1564)))))</f>
        <v>, 22</v>
      </c>
      <c r="AT1564" s="156" t="s">
        <v>5116</v>
      </c>
      <c r="AU1564" s="272">
        <f t="shared" si="258"/>
        <v>0</v>
      </c>
      <c r="AV1564" s="273" t="str">
        <f>IF(AU1564=0,"",
IF(SUM($AU$1543:AU1564)=1,AW1564,
IF($AU$1663&gt;SUM($AU$1543:AU1564),_xlfn.CONCAT(", ",AW1564),
IF($AU$1663=SUM($AU$1543:AU1564),_xlfn.CONCAT(" y ",AW1564)))))</f>
        <v/>
      </c>
      <c r="AW1564" s="156" t="s">
        <v>5116</v>
      </c>
      <c r="AX1564" s="272">
        <f t="shared" si="259"/>
        <v>0</v>
      </c>
      <c r="AY1564" s="273" t="str">
        <f>IF(AX1564=0,"",
IF(SUM($AX$1543:AX1564)=1,AZ1564,
IF($AX$1663&gt;SUM($AX$1543:AX1564),_xlfn.CONCAT(", ",AZ1564),
IF($AX$1663=SUM($AX$1543:AX1564),_xlfn.CONCAT(" y ",AZ1564)))))</f>
        <v/>
      </c>
      <c r="AZ1564" s="156" t="s">
        <v>5116</v>
      </c>
    </row>
    <row r="1565" spans="1:52" ht="30" customHeight="1">
      <c r="A1565" s="57"/>
      <c r="B1565" s="26"/>
      <c r="C1565" s="165" t="s">
        <v>5039</v>
      </c>
      <c r="D1565" s="884" t="str">
        <f t="shared" si="246"/>
        <v>INSTITUTO DE ESPACIOS EDUCATIVOS DEL ESTADO DE VERACRUZ</v>
      </c>
      <c r="E1565" s="884"/>
      <c r="F1565" s="884"/>
      <c r="G1565" s="884"/>
      <c r="H1565" s="884"/>
      <c r="I1565" s="884"/>
      <c r="J1565" s="884"/>
      <c r="K1565" s="884"/>
      <c r="L1565" s="884"/>
      <c r="M1565" s="884"/>
      <c r="N1565" s="884"/>
      <c r="O1565" s="713"/>
      <c r="P1565" s="715"/>
      <c r="Q1565" s="713"/>
      <c r="R1565" s="715"/>
      <c r="S1565" s="713"/>
      <c r="T1565" s="715"/>
      <c r="U1565" s="713"/>
      <c r="V1565" s="715"/>
      <c r="W1565" s="713"/>
      <c r="X1565" s="715"/>
      <c r="Y1565" s="713"/>
      <c r="Z1565" s="715"/>
      <c r="AA1565" s="713"/>
      <c r="AB1565" s="715"/>
      <c r="AC1565" s="713"/>
      <c r="AD1565" s="715"/>
      <c r="AE1565" s="164"/>
      <c r="AF1565" s="164"/>
      <c r="AG1565" s="199">
        <f t="shared" si="247"/>
        <v>1</v>
      </c>
      <c r="AH1565" s="313">
        <f t="shared" si="248"/>
        <v>0</v>
      </c>
      <c r="AI1565" s="335">
        <f t="shared" si="249"/>
        <v>0</v>
      </c>
      <c r="AJ1565" s="336">
        <f t="shared" si="250"/>
        <v>0</v>
      </c>
      <c r="AK1565" s="335">
        <f t="shared" si="251"/>
        <v>0</v>
      </c>
      <c r="AL1565" s="336">
        <f t="shared" si="252"/>
        <v>0</v>
      </c>
      <c r="AM1565" s="335">
        <f t="shared" si="253"/>
        <v>0</v>
      </c>
      <c r="AN1565" s="336">
        <f t="shared" si="254"/>
        <v>0</v>
      </c>
      <c r="AO1565" s="335">
        <f t="shared" si="255"/>
        <v>0</v>
      </c>
      <c r="AP1565" s="298">
        <f t="shared" si="256"/>
        <v>0</v>
      </c>
      <c r="AQ1565" s="164"/>
      <c r="AR1565" s="402">
        <f t="shared" si="257"/>
        <v>1</v>
      </c>
      <c r="AS1565" s="370" t="str">
        <f>IF(AR1565=0,"",
IF(SUM($AR$1543:AR1565)=1,AT1565,
IF($AR$1663&gt;SUM($AR$1543:AR1565),_xlfn.CONCAT(", ",AT1565),
IF($AR$1663=SUM($AR$1543:AR1565),_xlfn.CONCAT(" y ",AT1565)))))</f>
        <v>, 23</v>
      </c>
      <c r="AT1565" s="156" t="s">
        <v>5117</v>
      </c>
      <c r="AU1565" s="272">
        <f t="shared" si="258"/>
        <v>0</v>
      </c>
      <c r="AV1565" s="273" t="str">
        <f>IF(AU1565=0,"",
IF(SUM($AU$1543:AU1565)=1,AW1565,
IF($AU$1663&gt;SUM($AU$1543:AU1565),_xlfn.CONCAT(", ",AW1565),
IF($AU$1663=SUM($AU$1543:AU1565),_xlfn.CONCAT(" y ",AW1565)))))</f>
        <v/>
      </c>
      <c r="AW1565" s="156" t="s">
        <v>5117</v>
      </c>
      <c r="AX1565" s="272">
        <f t="shared" si="259"/>
        <v>0</v>
      </c>
      <c r="AY1565" s="273" t="str">
        <f>IF(AX1565=0,"",
IF(SUM($AX$1543:AX1565)=1,AZ1565,
IF($AX$1663&gt;SUM($AX$1543:AX1565),_xlfn.CONCAT(", ",AZ1565),
IF($AX$1663=SUM($AX$1543:AX1565),_xlfn.CONCAT(" y ",AZ1565)))))</f>
        <v/>
      </c>
      <c r="AZ1565" s="156" t="s">
        <v>5117</v>
      </c>
    </row>
    <row r="1566" spans="1:52" ht="30" customHeight="1">
      <c r="A1566" s="57"/>
      <c r="B1566" s="26"/>
      <c r="C1566" s="165" t="s">
        <v>5040</v>
      </c>
      <c r="D1566" s="884" t="str">
        <f t="shared" si="246"/>
        <v>COLEGIO DE BACHILLERES DEL ESTADO DE VERACRUZ</v>
      </c>
      <c r="E1566" s="884"/>
      <c r="F1566" s="884"/>
      <c r="G1566" s="884"/>
      <c r="H1566" s="884"/>
      <c r="I1566" s="884"/>
      <c r="J1566" s="884"/>
      <c r="K1566" s="884"/>
      <c r="L1566" s="884"/>
      <c r="M1566" s="884"/>
      <c r="N1566" s="884"/>
      <c r="O1566" s="713"/>
      <c r="P1566" s="715"/>
      <c r="Q1566" s="713"/>
      <c r="R1566" s="715"/>
      <c r="S1566" s="713"/>
      <c r="T1566" s="715"/>
      <c r="U1566" s="713"/>
      <c r="V1566" s="715"/>
      <c r="W1566" s="713"/>
      <c r="X1566" s="715"/>
      <c r="Y1566" s="713"/>
      <c r="Z1566" s="715"/>
      <c r="AA1566" s="713"/>
      <c r="AB1566" s="715"/>
      <c r="AC1566" s="713"/>
      <c r="AD1566" s="715"/>
      <c r="AE1566" s="164"/>
      <c r="AF1566" s="164"/>
      <c r="AG1566" s="199">
        <f t="shared" si="247"/>
        <v>1</v>
      </c>
      <c r="AH1566" s="313">
        <f t="shared" si="248"/>
        <v>0</v>
      </c>
      <c r="AI1566" s="335">
        <f t="shared" si="249"/>
        <v>0</v>
      </c>
      <c r="AJ1566" s="336">
        <f t="shared" si="250"/>
        <v>0</v>
      </c>
      <c r="AK1566" s="335">
        <f t="shared" si="251"/>
        <v>0</v>
      </c>
      <c r="AL1566" s="336">
        <f t="shared" si="252"/>
        <v>0</v>
      </c>
      <c r="AM1566" s="335">
        <f t="shared" si="253"/>
        <v>0</v>
      </c>
      <c r="AN1566" s="336">
        <f t="shared" si="254"/>
        <v>0</v>
      </c>
      <c r="AO1566" s="335">
        <f t="shared" si="255"/>
        <v>0</v>
      </c>
      <c r="AP1566" s="298">
        <f t="shared" si="256"/>
        <v>0</v>
      </c>
      <c r="AQ1566" s="164"/>
      <c r="AR1566" s="402">
        <f t="shared" si="257"/>
        <v>1</v>
      </c>
      <c r="AS1566" s="370" t="str">
        <f>IF(AR1566=0,"",
IF(SUM($AR$1543:AR1566)=1,AT1566,
IF($AR$1663&gt;SUM($AR$1543:AR1566),_xlfn.CONCAT(", ",AT1566),
IF($AR$1663=SUM($AR$1543:AR1566),_xlfn.CONCAT(" y ",AT1566)))))</f>
        <v>, 24</v>
      </c>
      <c r="AT1566" s="156" t="s">
        <v>5118</v>
      </c>
      <c r="AU1566" s="272">
        <f t="shared" si="258"/>
        <v>0</v>
      </c>
      <c r="AV1566" s="273" t="str">
        <f>IF(AU1566=0,"",
IF(SUM($AU$1543:AU1566)=1,AW1566,
IF($AU$1663&gt;SUM($AU$1543:AU1566),_xlfn.CONCAT(", ",AW1566),
IF($AU$1663=SUM($AU$1543:AU1566),_xlfn.CONCAT(" y ",AW1566)))))</f>
        <v/>
      </c>
      <c r="AW1566" s="156" t="s">
        <v>5118</v>
      </c>
      <c r="AX1566" s="272">
        <f t="shared" si="259"/>
        <v>0</v>
      </c>
      <c r="AY1566" s="273" t="str">
        <f>IF(AX1566=0,"",
IF(SUM($AX$1543:AX1566)=1,AZ1566,
IF($AX$1663&gt;SUM($AX$1543:AX1566),_xlfn.CONCAT(", ",AZ1566),
IF($AX$1663=SUM($AX$1543:AX1566),_xlfn.CONCAT(" y ",AZ1566)))))</f>
        <v/>
      </c>
      <c r="AZ1566" s="156" t="s">
        <v>5118</v>
      </c>
    </row>
    <row r="1567" spans="1:52" ht="30" customHeight="1">
      <c r="A1567" s="57"/>
      <c r="B1567" s="26"/>
      <c r="C1567" s="165" t="s">
        <v>5041</v>
      </c>
      <c r="D1567" s="884" t="str">
        <f t="shared" si="246"/>
        <v>INSTITUTO TECNOLOGICO SUPERIOR DE MISANTLA</v>
      </c>
      <c r="E1567" s="884"/>
      <c r="F1567" s="884"/>
      <c r="G1567" s="884"/>
      <c r="H1567" s="884"/>
      <c r="I1567" s="884"/>
      <c r="J1567" s="884"/>
      <c r="K1567" s="884"/>
      <c r="L1567" s="884"/>
      <c r="M1567" s="884"/>
      <c r="N1567" s="884"/>
      <c r="O1567" s="713"/>
      <c r="P1567" s="715"/>
      <c r="Q1567" s="713"/>
      <c r="R1567" s="715"/>
      <c r="S1567" s="713"/>
      <c r="T1567" s="715"/>
      <c r="U1567" s="713"/>
      <c r="V1567" s="715"/>
      <c r="W1567" s="713"/>
      <c r="X1567" s="715"/>
      <c r="Y1567" s="713"/>
      <c r="Z1567" s="715"/>
      <c r="AA1567" s="713"/>
      <c r="AB1567" s="715"/>
      <c r="AC1567" s="713"/>
      <c r="AD1567" s="715"/>
      <c r="AE1567" s="164"/>
      <c r="AF1567" s="164"/>
      <c r="AG1567" s="199">
        <f t="shared" si="247"/>
        <v>1</v>
      </c>
      <c r="AH1567" s="313">
        <f t="shared" si="248"/>
        <v>0</v>
      </c>
      <c r="AI1567" s="335">
        <f t="shared" si="249"/>
        <v>0</v>
      </c>
      <c r="AJ1567" s="336">
        <f t="shared" si="250"/>
        <v>0</v>
      </c>
      <c r="AK1567" s="335">
        <f t="shared" si="251"/>
        <v>0</v>
      </c>
      <c r="AL1567" s="336">
        <f t="shared" si="252"/>
        <v>0</v>
      </c>
      <c r="AM1567" s="335">
        <f t="shared" si="253"/>
        <v>0</v>
      </c>
      <c r="AN1567" s="336">
        <f t="shared" si="254"/>
        <v>0</v>
      </c>
      <c r="AO1567" s="335">
        <f t="shared" si="255"/>
        <v>0</v>
      </c>
      <c r="AP1567" s="298">
        <f t="shared" si="256"/>
        <v>0</v>
      </c>
      <c r="AQ1567" s="164"/>
      <c r="AR1567" s="402">
        <f t="shared" si="257"/>
        <v>1</v>
      </c>
      <c r="AS1567" s="370" t="str">
        <f>IF(AR1567=0,"",
IF(SUM($AR$1543:AR1567)=1,AT1567,
IF($AR$1663&gt;SUM($AR$1543:AR1567),_xlfn.CONCAT(", ",AT1567),
IF($AR$1663=SUM($AR$1543:AR1567),_xlfn.CONCAT(" y ",AT1567)))))</f>
        <v>, 25</v>
      </c>
      <c r="AT1567" s="156" t="s">
        <v>5119</v>
      </c>
      <c r="AU1567" s="272">
        <f t="shared" si="258"/>
        <v>0</v>
      </c>
      <c r="AV1567" s="273" t="str">
        <f>IF(AU1567=0,"",
IF(SUM($AU$1543:AU1567)=1,AW1567,
IF($AU$1663&gt;SUM($AU$1543:AU1567),_xlfn.CONCAT(", ",AW1567),
IF($AU$1663=SUM($AU$1543:AU1567),_xlfn.CONCAT(" y ",AW1567)))))</f>
        <v/>
      </c>
      <c r="AW1567" s="156" t="s">
        <v>5119</v>
      </c>
      <c r="AX1567" s="272">
        <f t="shared" si="259"/>
        <v>0</v>
      </c>
      <c r="AY1567" s="273" t="str">
        <f>IF(AX1567=0,"",
IF(SUM($AX$1543:AX1567)=1,AZ1567,
IF($AX$1663&gt;SUM($AX$1543:AX1567),_xlfn.CONCAT(", ",AZ1567),
IF($AX$1663=SUM($AX$1543:AX1567),_xlfn.CONCAT(" y ",AZ1567)))))</f>
        <v/>
      </c>
      <c r="AZ1567" s="156" t="s">
        <v>5119</v>
      </c>
    </row>
    <row r="1568" spans="1:52" ht="30" customHeight="1">
      <c r="A1568" s="57"/>
      <c r="B1568" s="26"/>
      <c r="C1568" s="165" t="s">
        <v>5042</v>
      </c>
      <c r="D1568" s="884" t="str">
        <f t="shared" si="246"/>
        <v>INSTITUTO TECNOLOGICO SUPERIOR DE SAN ANDRES TUXTLA</v>
      </c>
      <c r="E1568" s="884"/>
      <c r="F1568" s="884"/>
      <c r="G1568" s="884"/>
      <c r="H1568" s="884"/>
      <c r="I1568" s="884"/>
      <c r="J1568" s="884"/>
      <c r="K1568" s="884"/>
      <c r="L1568" s="884"/>
      <c r="M1568" s="884"/>
      <c r="N1568" s="884"/>
      <c r="O1568" s="713"/>
      <c r="P1568" s="715"/>
      <c r="Q1568" s="713"/>
      <c r="R1568" s="715"/>
      <c r="S1568" s="713"/>
      <c r="T1568" s="715"/>
      <c r="U1568" s="713"/>
      <c r="V1568" s="715"/>
      <c r="W1568" s="713"/>
      <c r="X1568" s="715"/>
      <c r="Y1568" s="713"/>
      <c r="Z1568" s="715"/>
      <c r="AA1568" s="713"/>
      <c r="AB1568" s="715"/>
      <c r="AC1568" s="713"/>
      <c r="AD1568" s="715"/>
      <c r="AE1568" s="164"/>
      <c r="AF1568" s="164"/>
      <c r="AG1568" s="199">
        <f t="shared" si="247"/>
        <v>1</v>
      </c>
      <c r="AH1568" s="313">
        <f t="shared" si="248"/>
        <v>0</v>
      </c>
      <c r="AI1568" s="335">
        <f t="shared" si="249"/>
        <v>0</v>
      </c>
      <c r="AJ1568" s="336">
        <f t="shared" si="250"/>
        <v>0</v>
      </c>
      <c r="AK1568" s="335">
        <f t="shared" si="251"/>
        <v>0</v>
      </c>
      <c r="AL1568" s="336">
        <f t="shared" si="252"/>
        <v>0</v>
      </c>
      <c r="AM1568" s="335">
        <f t="shared" si="253"/>
        <v>0</v>
      </c>
      <c r="AN1568" s="336">
        <f t="shared" si="254"/>
        <v>0</v>
      </c>
      <c r="AO1568" s="335">
        <f t="shared" si="255"/>
        <v>0</v>
      </c>
      <c r="AP1568" s="298">
        <f t="shared" si="256"/>
        <v>0</v>
      </c>
      <c r="AQ1568" s="164"/>
      <c r="AR1568" s="402">
        <f t="shared" si="257"/>
        <v>1</v>
      </c>
      <c r="AS1568" s="370" t="str">
        <f>IF(AR1568=0,"",
IF(SUM($AR$1543:AR1568)=1,AT1568,
IF($AR$1663&gt;SUM($AR$1543:AR1568),_xlfn.CONCAT(", ",AT1568),
IF($AR$1663=SUM($AR$1543:AR1568),_xlfn.CONCAT(" y ",AT1568)))))</f>
        <v>, 26</v>
      </c>
      <c r="AT1568" s="156" t="s">
        <v>5120</v>
      </c>
      <c r="AU1568" s="272">
        <f t="shared" si="258"/>
        <v>0</v>
      </c>
      <c r="AV1568" s="273" t="str">
        <f>IF(AU1568=0,"",
IF(SUM($AU$1543:AU1568)=1,AW1568,
IF($AU$1663&gt;SUM($AU$1543:AU1568),_xlfn.CONCAT(", ",AW1568),
IF($AU$1663=SUM($AU$1543:AU1568),_xlfn.CONCAT(" y ",AW1568)))))</f>
        <v/>
      </c>
      <c r="AW1568" s="156" t="s">
        <v>5120</v>
      </c>
      <c r="AX1568" s="272">
        <f t="shared" si="259"/>
        <v>0</v>
      </c>
      <c r="AY1568" s="273" t="str">
        <f>IF(AX1568=0,"",
IF(SUM($AX$1543:AX1568)=1,AZ1568,
IF($AX$1663&gt;SUM($AX$1543:AX1568),_xlfn.CONCAT(", ",AZ1568),
IF($AX$1663=SUM($AX$1543:AX1568),_xlfn.CONCAT(" y ",AZ1568)))))</f>
        <v/>
      </c>
      <c r="AZ1568" s="156" t="s">
        <v>5120</v>
      </c>
    </row>
    <row r="1569" spans="1:52" ht="30" customHeight="1">
      <c r="A1569" s="57"/>
      <c r="B1569" s="26"/>
      <c r="C1569" s="165" t="s">
        <v>5043</v>
      </c>
      <c r="D1569" s="884" t="str">
        <f t="shared" si="246"/>
        <v>INSTITUTO TECNOLOGICO SUPERIOR DE TANTOYUCA</v>
      </c>
      <c r="E1569" s="884"/>
      <c r="F1569" s="884"/>
      <c r="G1569" s="884"/>
      <c r="H1569" s="884"/>
      <c r="I1569" s="884"/>
      <c r="J1569" s="884"/>
      <c r="K1569" s="884"/>
      <c r="L1569" s="884"/>
      <c r="M1569" s="884"/>
      <c r="N1569" s="884"/>
      <c r="O1569" s="713"/>
      <c r="P1569" s="715"/>
      <c r="Q1569" s="713"/>
      <c r="R1569" s="715"/>
      <c r="S1569" s="713"/>
      <c r="T1569" s="715"/>
      <c r="U1569" s="713"/>
      <c r="V1569" s="715"/>
      <c r="W1569" s="713"/>
      <c r="X1569" s="715"/>
      <c r="Y1569" s="713"/>
      <c r="Z1569" s="715"/>
      <c r="AA1569" s="713"/>
      <c r="AB1569" s="715"/>
      <c r="AC1569" s="713"/>
      <c r="AD1569" s="715"/>
      <c r="AE1569" s="164"/>
      <c r="AF1569" s="164"/>
      <c r="AG1569" s="199">
        <f t="shared" si="247"/>
        <v>1</v>
      </c>
      <c r="AH1569" s="313">
        <f t="shared" si="248"/>
        <v>0</v>
      </c>
      <c r="AI1569" s="335">
        <f t="shared" si="249"/>
        <v>0</v>
      </c>
      <c r="AJ1569" s="336">
        <f t="shared" si="250"/>
        <v>0</v>
      </c>
      <c r="AK1569" s="335">
        <f t="shared" si="251"/>
        <v>0</v>
      </c>
      <c r="AL1569" s="336">
        <f t="shared" si="252"/>
        <v>0</v>
      </c>
      <c r="AM1569" s="335">
        <f t="shared" si="253"/>
        <v>0</v>
      </c>
      <c r="AN1569" s="336">
        <f t="shared" si="254"/>
        <v>0</v>
      </c>
      <c r="AO1569" s="335">
        <f t="shared" si="255"/>
        <v>0</v>
      </c>
      <c r="AP1569" s="298">
        <f t="shared" si="256"/>
        <v>0</v>
      </c>
      <c r="AQ1569" s="164"/>
      <c r="AR1569" s="402">
        <f t="shared" si="257"/>
        <v>1</v>
      </c>
      <c r="AS1569" s="370" t="str">
        <f>IF(AR1569=0,"",
IF(SUM($AR$1543:AR1569)=1,AT1569,
IF($AR$1663&gt;SUM($AR$1543:AR1569),_xlfn.CONCAT(", ",AT1569),
IF($AR$1663=SUM($AR$1543:AR1569),_xlfn.CONCAT(" y ",AT1569)))))</f>
        <v>, 27</v>
      </c>
      <c r="AT1569" s="156" t="s">
        <v>5121</v>
      </c>
      <c r="AU1569" s="272">
        <f t="shared" si="258"/>
        <v>0</v>
      </c>
      <c r="AV1569" s="273" t="str">
        <f>IF(AU1569=0,"",
IF(SUM($AU$1543:AU1569)=1,AW1569,
IF($AU$1663&gt;SUM($AU$1543:AU1569),_xlfn.CONCAT(", ",AW1569),
IF($AU$1663=SUM($AU$1543:AU1569),_xlfn.CONCAT(" y ",AW1569)))))</f>
        <v/>
      </c>
      <c r="AW1569" s="156" t="s">
        <v>5121</v>
      </c>
      <c r="AX1569" s="272">
        <f t="shared" si="259"/>
        <v>0</v>
      </c>
      <c r="AY1569" s="273" t="str">
        <f>IF(AX1569=0,"",
IF(SUM($AX$1543:AX1569)=1,AZ1569,
IF($AX$1663&gt;SUM($AX$1543:AX1569),_xlfn.CONCAT(", ",AZ1569),
IF($AX$1663=SUM($AX$1543:AX1569),_xlfn.CONCAT(" y ",AZ1569)))))</f>
        <v/>
      </c>
      <c r="AZ1569" s="156" t="s">
        <v>5121</v>
      </c>
    </row>
    <row r="1570" spans="1:52" ht="30" customHeight="1">
      <c r="A1570" s="57"/>
      <c r="B1570" s="26"/>
      <c r="C1570" s="165" t="s">
        <v>5044</v>
      </c>
      <c r="D1570" s="884" t="str">
        <f t="shared" si="246"/>
        <v>INSTITUTO TECNOLOGICO SUPERIOR DE COSAMALOAPAN</v>
      </c>
      <c r="E1570" s="884"/>
      <c r="F1570" s="884"/>
      <c r="G1570" s="884"/>
      <c r="H1570" s="884"/>
      <c r="I1570" s="884"/>
      <c r="J1570" s="884"/>
      <c r="K1570" s="884"/>
      <c r="L1570" s="884"/>
      <c r="M1570" s="884"/>
      <c r="N1570" s="884"/>
      <c r="O1570" s="713"/>
      <c r="P1570" s="715"/>
      <c r="Q1570" s="713"/>
      <c r="R1570" s="715"/>
      <c r="S1570" s="713"/>
      <c r="T1570" s="715"/>
      <c r="U1570" s="713"/>
      <c r="V1570" s="715"/>
      <c r="W1570" s="713"/>
      <c r="X1570" s="715"/>
      <c r="Y1570" s="713"/>
      <c r="Z1570" s="715"/>
      <c r="AA1570" s="713"/>
      <c r="AB1570" s="715"/>
      <c r="AC1570" s="713"/>
      <c r="AD1570" s="715"/>
      <c r="AE1570" s="164"/>
      <c r="AF1570" s="164"/>
      <c r="AG1570" s="199">
        <f t="shared" si="247"/>
        <v>1</v>
      </c>
      <c r="AH1570" s="313">
        <f t="shared" si="248"/>
        <v>0</v>
      </c>
      <c r="AI1570" s="335">
        <f t="shared" si="249"/>
        <v>0</v>
      </c>
      <c r="AJ1570" s="336">
        <f t="shared" si="250"/>
        <v>0</v>
      </c>
      <c r="AK1570" s="335">
        <f t="shared" si="251"/>
        <v>0</v>
      </c>
      <c r="AL1570" s="336">
        <f t="shared" si="252"/>
        <v>0</v>
      </c>
      <c r="AM1570" s="335">
        <f t="shared" si="253"/>
        <v>0</v>
      </c>
      <c r="AN1570" s="336">
        <f t="shared" si="254"/>
        <v>0</v>
      </c>
      <c r="AO1570" s="335">
        <f t="shared" si="255"/>
        <v>0</v>
      </c>
      <c r="AP1570" s="298">
        <f t="shared" si="256"/>
        <v>0</v>
      </c>
      <c r="AQ1570" s="164"/>
      <c r="AR1570" s="402">
        <f t="shared" si="257"/>
        <v>1</v>
      </c>
      <c r="AS1570" s="370" t="str">
        <f>IF(AR1570=0,"",
IF(SUM($AR$1543:AR1570)=1,AT1570,
IF($AR$1663&gt;SUM($AR$1543:AR1570),_xlfn.CONCAT(", ",AT1570),
IF($AR$1663=SUM($AR$1543:AR1570),_xlfn.CONCAT(" y ",AT1570)))))</f>
        <v>, 28</v>
      </c>
      <c r="AT1570" s="156" t="s">
        <v>5122</v>
      </c>
      <c r="AU1570" s="272">
        <f t="shared" si="258"/>
        <v>0</v>
      </c>
      <c r="AV1570" s="273" t="str">
        <f>IF(AU1570=0,"",
IF(SUM($AU$1543:AU1570)=1,AW1570,
IF($AU$1663&gt;SUM($AU$1543:AU1570),_xlfn.CONCAT(", ",AW1570),
IF($AU$1663=SUM($AU$1543:AU1570),_xlfn.CONCAT(" y ",AW1570)))))</f>
        <v/>
      </c>
      <c r="AW1570" s="156" t="s">
        <v>5122</v>
      </c>
      <c r="AX1570" s="272">
        <f t="shared" si="259"/>
        <v>0</v>
      </c>
      <c r="AY1570" s="273" t="str">
        <f>IF(AX1570=0,"",
IF(SUM($AX$1543:AX1570)=1,AZ1570,
IF($AX$1663&gt;SUM($AX$1543:AX1570),_xlfn.CONCAT(", ",AZ1570),
IF($AX$1663=SUM($AX$1543:AX1570),_xlfn.CONCAT(" y ",AZ1570)))))</f>
        <v/>
      </c>
      <c r="AZ1570" s="156" t="s">
        <v>5122</v>
      </c>
    </row>
    <row r="1571" spans="1:52" ht="30" customHeight="1">
      <c r="A1571" s="57"/>
      <c r="B1571" s="26"/>
      <c r="C1571" s="165" t="s">
        <v>5045</v>
      </c>
      <c r="D1571" s="884" t="str">
        <f t="shared" si="246"/>
        <v>INSTITUTO TECNOLOGICO SUPERIOR DE PANUCO</v>
      </c>
      <c r="E1571" s="884"/>
      <c r="F1571" s="884"/>
      <c r="G1571" s="884"/>
      <c r="H1571" s="884"/>
      <c r="I1571" s="884"/>
      <c r="J1571" s="884"/>
      <c r="K1571" s="884"/>
      <c r="L1571" s="884"/>
      <c r="M1571" s="884"/>
      <c r="N1571" s="884"/>
      <c r="O1571" s="713"/>
      <c r="P1571" s="715"/>
      <c r="Q1571" s="713"/>
      <c r="R1571" s="715"/>
      <c r="S1571" s="713"/>
      <c r="T1571" s="715"/>
      <c r="U1571" s="713"/>
      <c r="V1571" s="715"/>
      <c r="W1571" s="713"/>
      <c r="X1571" s="715"/>
      <c r="Y1571" s="713"/>
      <c r="Z1571" s="715"/>
      <c r="AA1571" s="713"/>
      <c r="AB1571" s="715"/>
      <c r="AC1571" s="713"/>
      <c r="AD1571" s="715"/>
      <c r="AE1571" s="164"/>
      <c r="AF1571" s="164"/>
      <c r="AG1571" s="199">
        <f t="shared" si="247"/>
        <v>1</v>
      </c>
      <c r="AH1571" s="313">
        <f t="shared" si="248"/>
        <v>0</v>
      </c>
      <c r="AI1571" s="335">
        <f t="shared" si="249"/>
        <v>0</v>
      </c>
      <c r="AJ1571" s="336">
        <f t="shared" si="250"/>
        <v>0</v>
      </c>
      <c r="AK1571" s="335">
        <f t="shared" si="251"/>
        <v>0</v>
      </c>
      <c r="AL1571" s="336">
        <f t="shared" si="252"/>
        <v>0</v>
      </c>
      <c r="AM1571" s="335">
        <f t="shared" si="253"/>
        <v>0</v>
      </c>
      <c r="AN1571" s="336">
        <f t="shared" si="254"/>
        <v>0</v>
      </c>
      <c r="AO1571" s="335">
        <f t="shared" si="255"/>
        <v>0</v>
      </c>
      <c r="AP1571" s="298">
        <f t="shared" si="256"/>
        <v>0</v>
      </c>
      <c r="AQ1571" s="164"/>
      <c r="AR1571" s="402">
        <f t="shared" si="257"/>
        <v>1</v>
      </c>
      <c r="AS1571" s="370" t="str">
        <f>IF(AR1571=0,"",
IF(SUM($AR$1543:AR1571)=1,AT1571,
IF($AR$1663&gt;SUM($AR$1543:AR1571),_xlfn.CONCAT(", ",AT1571),
IF($AR$1663=SUM($AR$1543:AR1571),_xlfn.CONCAT(" y ",AT1571)))))</f>
        <v>, 29</v>
      </c>
      <c r="AT1571" s="156" t="s">
        <v>5123</v>
      </c>
      <c r="AU1571" s="272">
        <f t="shared" si="258"/>
        <v>0</v>
      </c>
      <c r="AV1571" s="273" t="str">
        <f>IF(AU1571=0,"",
IF(SUM($AU$1543:AU1571)=1,AW1571,
IF($AU$1663&gt;SUM($AU$1543:AU1571),_xlfn.CONCAT(", ",AW1571),
IF($AU$1663=SUM($AU$1543:AU1571),_xlfn.CONCAT(" y ",AW1571)))))</f>
        <v/>
      </c>
      <c r="AW1571" s="156" t="s">
        <v>5123</v>
      </c>
      <c r="AX1571" s="272">
        <f t="shared" si="259"/>
        <v>0</v>
      </c>
      <c r="AY1571" s="273" t="str">
        <f>IF(AX1571=0,"",
IF(SUM($AX$1543:AX1571)=1,AZ1571,
IF($AX$1663&gt;SUM($AX$1543:AX1571),_xlfn.CONCAT(", ",AZ1571),
IF($AX$1663=SUM($AX$1543:AX1571),_xlfn.CONCAT(" y ",AZ1571)))))</f>
        <v/>
      </c>
      <c r="AZ1571" s="156" t="s">
        <v>5123</v>
      </c>
    </row>
    <row r="1572" spans="1:52" ht="30" customHeight="1">
      <c r="A1572" s="57"/>
      <c r="B1572" s="26"/>
      <c r="C1572" s="165" t="s">
        <v>5046</v>
      </c>
      <c r="D1572" s="884" t="str">
        <f t="shared" si="246"/>
        <v>INSTITUTO TECNOLOGICO SUPERIOR DE POZA RICA</v>
      </c>
      <c r="E1572" s="884"/>
      <c r="F1572" s="884"/>
      <c r="G1572" s="884"/>
      <c r="H1572" s="884"/>
      <c r="I1572" s="884"/>
      <c r="J1572" s="884"/>
      <c r="K1572" s="884"/>
      <c r="L1572" s="884"/>
      <c r="M1572" s="884"/>
      <c r="N1572" s="884"/>
      <c r="O1572" s="713"/>
      <c r="P1572" s="715"/>
      <c r="Q1572" s="713"/>
      <c r="R1572" s="715"/>
      <c r="S1572" s="713"/>
      <c r="T1572" s="715"/>
      <c r="U1572" s="713"/>
      <c r="V1572" s="715"/>
      <c r="W1572" s="713"/>
      <c r="X1572" s="715"/>
      <c r="Y1572" s="713"/>
      <c r="Z1572" s="715"/>
      <c r="AA1572" s="713"/>
      <c r="AB1572" s="715"/>
      <c r="AC1572" s="713"/>
      <c r="AD1572" s="715"/>
      <c r="AE1572" s="164"/>
      <c r="AF1572" s="164"/>
      <c r="AG1572" s="199">
        <f t="shared" si="247"/>
        <v>1</v>
      </c>
      <c r="AH1572" s="313">
        <f t="shared" si="248"/>
        <v>0</v>
      </c>
      <c r="AI1572" s="335">
        <f t="shared" si="249"/>
        <v>0</v>
      </c>
      <c r="AJ1572" s="336">
        <f t="shared" si="250"/>
        <v>0</v>
      </c>
      <c r="AK1572" s="335">
        <f t="shared" si="251"/>
        <v>0</v>
      </c>
      <c r="AL1572" s="336">
        <f t="shared" si="252"/>
        <v>0</v>
      </c>
      <c r="AM1572" s="335">
        <f t="shared" si="253"/>
        <v>0</v>
      </c>
      <c r="AN1572" s="336">
        <f t="shared" si="254"/>
        <v>0</v>
      </c>
      <c r="AO1572" s="335">
        <f t="shared" si="255"/>
        <v>0</v>
      </c>
      <c r="AP1572" s="298">
        <f t="shared" si="256"/>
        <v>0</v>
      </c>
      <c r="AQ1572" s="164"/>
      <c r="AR1572" s="402">
        <f t="shared" si="257"/>
        <v>1</v>
      </c>
      <c r="AS1572" s="370" t="str">
        <f>IF(AR1572=0,"",
IF(SUM($AR$1543:AR1572)=1,AT1572,
IF($AR$1663&gt;SUM($AR$1543:AR1572),_xlfn.CONCAT(", ",AT1572),
IF($AR$1663=SUM($AR$1543:AR1572),_xlfn.CONCAT(" y ",AT1572)))))</f>
        <v>, 30</v>
      </c>
      <c r="AT1572" s="156" t="s">
        <v>5124</v>
      </c>
      <c r="AU1572" s="272">
        <f t="shared" si="258"/>
        <v>0</v>
      </c>
      <c r="AV1572" s="273" t="str">
        <f>IF(AU1572=0,"",
IF(SUM($AU$1543:AU1572)=1,AW1572,
IF($AU$1663&gt;SUM($AU$1543:AU1572),_xlfn.CONCAT(", ",AW1572),
IF($AU$1663=SUM($AU$1543:AU1572),_xlfn.CONCAT(" y ",AW1572)))))</f>
        <v/>
      </c>
      <c r="AW1572" s="156" t="s">
        <v>5124</v>
      </c>
      <c r="AX1572" s="272">
        <f t="shared" si="259"/>
        <v>0</v>
      </c>
      <c r="AY1572" s="273" t="str">
        <f>IF(AX1572=0,"",
IF(SUM($AX$1543:AX1572)=1,AZ1572,
IF($AX$1663&gt;SUM($AX$1543:AX1572),_xlfn.CONCAT(", ",AZ1572),
IF($AX$1663=SUM($AX$1543:AX1572),_xlfn.CONCAT(" y ",AZ1572)))))</f>
        <v/>
      </c>
      <c r="AZ1572" s="156" t="s">
        <v>5124</v>
      </c>
    </row>
    <row r="1573" spans="1:52" ht="30" customHeight="1">
      <c r="A1573" s="57"/>
      <c r="B1573" s="26"/>
      <c r="C1573" s="165" t="s">
        <v>5047</v>
      </c>
      <c r="D1573" s="884" t="str">
        <f t="shared" si="246"/>
        <v>INSTITUTO TECNOLOGICO SUPERIOR DE XALAPA</v>
      </c>
      <c r="E1573" s="884"/>
      <c r="F1573" s="884"/>
      <c r="G1573" s="884"/>
      <c r="H1573" s="884"/>
      <c r="I1573" s="884"/>
      <c r="J1573" s="884"/>
      <c r="K1573" s="884"/>
      <c r="L1573" s="884"/>
      <c r="M1573" s="884"/>
      <c r="N1573" s="884"/>
      <c r="O1573" s="713"/>
      <c r="P1573" s="715"/>
      <c r="Q1573" s="713"/>
      <c r="R1573" s="715"/>
      <c r="S1573" s="713"/>
      <c r="T1573" s="715"/>
      <c r="U1573" s="713"/>
      <c r="V1573" s="715"/>
      <c r="W1573" s="713"/>
      <c r="X1573" s="715"/>
      <c r="Y1573" s="713"/>
      <c r="Z1573" s="715"/>
      <c r="AA1573" s="713"/>
      <c r="AB1573" s="715"/>
      <c r="AC1573" s="713"/>
      <c r="AD1573" s="715"/>
      <c r="AE1573" s="164"/>
      <c r="AF1573" s="164"/>
      <c r="AG1573" s="199">
        <f t="shared" si="247"/>
        <v>1</v>
      </c>
      <c r="AH1573" s="313">
        <f t="shared" si="248"/>
        <v>0</v>
      </c>
      <c r="AI1573" s="335">
        <f t="shared" si="249"/>
        <v>0</v>
      </c>
      <c r="AJ1573" s="336">
        <f t="shared" si="250"/>
        <v>0</v>
      </c>
      <c r="AK1573" s="335">
        <f t="shared" si="251"/>
        <v>0</v>
      </c>
      <c r="AL1573" s="336">
        <f t="shared" si="252"/>
        <v>0</v>
      </c>
      <c r="AM1573" s="335">
        <f t="shared" si="253"/>
        <v>0</v>
      </c>
      <c r="AN1573" s="336">
        <f t="shared" si="254"/>
        <v>0</v>
      </c>
      <c r="AO1573" s="335">
        <f t="shared" si="255"/>
        <v>0</v>
      </c>
      <c r="AP1573" s="298">
        <f t="shared" si="256"/>
        <v>0</v>
      </c>
      <c r="AQ1573" s="164"/>
      <c r="AR1573" s="402">
        <f t="shared" si="257"/>
        <v>1</v>
      </c>
      <c r="AS1573" s="370" t="str">
        <f>IF(AR1573=0,"",
IF(SUM($AR$1543:AR1573)=1,AT1573,
IF($AR$1663&gt;SUM($AR$1543:AR1573),_xlfn.CONCAT(", ",AT1573),
IF($AR$1663=SUM($AR$1543:AR1573),_xlfn.CONCAT(" y ",AT1573)))))</f>
        <v>, 31</v>
      </c>
      <c r="AT1573" s="156" t="s">
        <v>5125</v>
      </c>
      <c r="AU1573" s="272">
        <f t="shared" si="258"/>
        <v>0</v>
      </c>
      <c r="AV1573" s="273" t="str">
        <f>IF(AU1573=0,"",
IF(SUM($AU$1543:AU1573)=1,AW1573,
IF($AU$1663&gt;SUM($AU$1543:AU1573),_xlfn.CONCAT(", ",AW1573),
IF($AU$1663=SUM($AU$1543:AU1573),_xlfn.CONCAT(" y ",AW1573)))))</f>
        <v/>
      </c>
      <c r="AW1573" s="156" t="s">
        <v>5125</v>
      </c>
      <c r="AX1573" s="272">
        <f t="shared" si="259"/>
        <v>0</v>
      </c>
      <c r="AY1573" s="273" t="str">
        <f>IF(AX1573=0,"",
IF(SUM($AX$1543:AX1573)=1,AZ1573,
IF($AX$1663&gt;SUM($AX$1543:AX1573),_xlfn.CONCAT(", ",AZ1573),
IF($AX$1663=SUM($AX$1543:AX1573),_xlfn.CONCAT(" y ",AZ1573)))))</f>
        <v/>
      </c>
      <c r="AZ1573" s="156" t="s">
        <v>5125</v>
      </c>
    </row>
    <row r="1574" spans="1:52" ht="30" customHeight="1">
      <c r="A1574" s="57"/>
      <c r="B1574" s="26"/>
      <c r="C1574" s="165" t="s">
        <v>5048</v>
      </c>
      <c r="D1574" s="884" t="str">
        <f t="shared" si="246"/>
        <v>INSTITUTO TECNOLOGICO SUPERIOR DE COATZACOALCOS</v>
      </c>
      <c r="E1574" s="884"/>
      <c r="F1574" s="884"/>
      <c r="G1574" s="884"/>
      <c r="H1574" s="884"/>
      <c r="I1574" s="884"/>
      <c r="J1574" s="884"/>
      <c r="K1574" s="884"/>
      <c r="L1574" s="884"/>
      <c r="M1574" s="884"/>
      <c r="N1574" s="884"/>
      <c r="O1574" s="713"/>
      <c r="P1574" s="715"/>
      <c r="Q1574" s="713"/>
      <c r="R1574" s="715"/>
      <c r="S1574" s="713"/>
      <c r="T1574" s="715"/>
      <c r="U1574" s="713"/>
      <c r="V1574" s="715"/>
      <c r="W1574" s="713"/>
      <c r="X1574" s="715"/>
      <c r="Y1574" s="713"/>
      <c r="Z1574" s="715"/>
      <c r="AA1574" s="713"/>
      <c r="AB1574" s="715"/>
      <c r="AC1574" s="713"/>
      <c r="AD1574" s="715"/>
      <c r="AE1574" s="164"/>
      <c r="AF1574" s="164"/>
      <c r="AG1574" s="199">
        <f t="shared" si="247"/>
        <v>1</v>
      </c>
      <c r="AH1574" s="313">
        <f t="shared" si="248"/>
        <v>0</v>
      </c>
      <c r="AI1574" s="335">
        <f t="shared" si="249"/>
        <v>0</v>
      </c>
      <c r="AJ1574" s="336">
        <f t="shared" si="250"/>
        <v>0</v>
      </c>
      <c r="AK1574" s="335">
        <f t="shared" si="251"/>
        <v>0</v>
      </c>
      <c r="AL1574" s="336">
        <f t="shared" si="252"/>
        <v>0</v>
      </c>
      <c r="AM1574" s="335">
        <f t="shared" si="253"/>
        <v>0</v>
      </c>
      <c r="AN1574" s="336">
        <f t="shared" si="254"/>
        <v>0</v>
      </c>
      <c r="AO1574" s="335">
        <f t="shared" si="255"/>
        <v>0</v>
      </c>
      <c r="AP1574" s="298">
        <f t="shared" si="256"/>
        <v>0</v>
      </c>
      <c r="AQ1574" s="164"/>
      <c r="AR1574" s="402">
        <f t="shared" si="257"/>
        <v>1</v>
      </c>
      <c r="AS1574" s="370" t="str">
        <f>IF(AR1574=0,"",
IF(SUM($AR$1543:AR1574)=1,AT1574,
IF($AR$1663&gt;SUM($AR$1543:AR1574),_xlfn.CONCAT(", ",AT1574),
IF($AR$1663=SUM($AR$1543:AR1574),_xlfn.CONCAT(" y ",AT1574)))))</f>
        <v>, 32</v>
      </c>
      <c r="AT1574" s="156" t="s">
        <v>5126</v>
      </c>
      <c r="AU1574" s="272">
        <f t="shared" si="258"/>
        <v>0</v>
      </c>
      <c r="AV1574" s="273" t="str">
        <f>IF(AU1574=0,"",
IF(SUM($AU$1543:AU1574)=1,AW1574,
IF($AU$1663&gt;SUM($AU$1543:AU1574),_xlfn.CONCAT(", ",AW1574),
IF($AU$1663=SUM($AU$1543:AU1574),_xlfn.CONCAT(" y ",AW1574)))))</f>
        <v/>
      </c>
      <c r="AW1574" s="156" t="s">
        <v>5126</v>
      </c>
      <c r="AX1574" s="272">
        <f t="shared" si="259"/>
        <v>0</v>
      </c>
      <c r="AY1574" s="273" t="str">
        <f>IF(AX1574=0,"",
IF(SUM($AX$1543:AX1574)=1,AZ1574,
IF($AX$1663&gt;SUM($AX$1543:AX1574),_xlfn.CONCAT(", ",AZ1574),
IF($AX$1663=SUM($AX$1543:AX1574),_xlfn.CONCAT(" y ",AZ1574)))))</f>
        <v/>
      </c>
      <c r="AZ1574" s="156" t="s">
        <v>5126</v>
      </c>
    </row>
    <row r="1575" spans="1:52" ht="30" customHeight="1">
      <c r="A1575" s="57"/>
      <c r="B1575" s="26"/>
      <c r="C1575" s="165" t="s">
        <v>5049</v>
      </c>
      <c r="D1575" s="884" t="str">
        <f t="shared" si="246"/>
        <v>INSTITUTO TECNOLOGICO SUPERIOR DE TIERRA BLANCA</v>
      </c>
      <c r="E1575" s="884"/>
      <c r="F1575" s="884"/>
      <c r="G1575" s="884"/>
      <c r="H1575" s="884"/>
      <c r="I1575" s="884"/>
      <c r="J1575" s="884"/>
      <c r="K1575" s="884"/>
      <c r="L1575" s="884"/>
      <c r="M1575" s="884"/>
      <c r="N1575" s="884"/>
      <c r="O1575" s="713"/>
      <c r="P1575" s="715"/>
      <c r="Q1575" s="713"/>
      <c r="R1575" s="715"/>
      <c r="S1575" s="713"/>
      <c r="T1575" s="715"/>
      <c r="U1575" s="713"/>
      <c r="V1575" s="715"/>
      <c r="W1575" s="713"/>
      <c r="X1575" s="715"/>
      <c r="Y1575" s="713"/>
      <c r="Z1575" s="715"/>
      <c r="AA1575" s="713"/>
      <c r="AB1575" s="715"/>
      <c r="AC1575" s="713"/>
      <c r="AD1575" s="715"/>
      <c r="AE1575" s="164"/>
      <c r="AF1575" s="164"/>
      <c r="AG1575" s="199">
        <f t="shared" si="247"/>
        <v>1</v>
      </c>
      <c r="AH1575" s="313">
        <f t="shared" si="248"/>
        <v>0</v>
      </c>
      <c r="AI1575" s="335">
        <f t="shared" si="249"/>
        <v>0</v>
      </c>
      <c r="AJ1575" s="336">
        <f t="shared" si="250"/>
        <v>0</v>
      </c>
      <c r="AK1575" s="335">
        <f t="shared" si="251"/>
        <v>0</v>
      </c>
      <c r="AL1575" s="336">
        <f t="shared" si="252"/>
        <v>0</v>
      </c>
      <c r="AM1575" s="335">
        <f t="shared" si="253"/>
        <v>0</v>
      </c>
      <c r="AN1575" s="336">
        <f t="shared" si="254"/>
        <v>0</v>
      </c>
      <c r="AO1575" s="335">
        <f t="shared" si="255"/>
        <v>0</v>
      </c>
      <c r="AP1575" s="298">
        <f t="shared" si="256"/>
        <v>0</v>
      </c>
      <c r="AQ1575" s="164"/>
      <c r="AR1575" s="402">
        <f t="shared" si="257"/>
        <v>1</v>
      </c>
      <c r="AS1575" s="370" t="str">
        <f>IF(AR1575=0,"",
IF(SUM($AR$1543:AR1575)=1,AT1575,
IF($AR$1663&gt;SUM($AR$1543:AR1575),_xlfn.CONCAT(", ",AT1575),
IF($AR$1663=SUM($AR$1543:AR1575),_xlfn.CONCAT(" y ",AT1575)))))</f>
        <v>, 33</v>
      </c>
      <c r="AT1575" s="156" t="s">
        <v>5127</v>
      </c>
      <c r="AU1575" s="272">
        <f t="shared" si="258"/>
        <v>0</v>
      </c>
      <c r="AV1575" s="273" t="str">
        <f>IF(AU1575=0,"",
IF(SUM($AU$1543:AU1575)=1,AW1575,
IF($AU$1663&gt;SUM($AU$1543:AU1575),_xlfn.CONCAT(", ",AW1575),
IF($AU$1663=SUM($AU$1543:AU1575),_xlfn.CONCAT(" y ",AW1575)))))</f>
        <v/>
      </c>
      <c r="AW1575" s="156" t="s">
        <v>5127</v>
      </c>
      <c r="AX1575" s="272">
        <f t="shared" si="259"/>
        <v>0</v>
      </c>
      <c r="AY1575" s="273" t="str">
        <f>IF(AX1575=0,"",
IF(SUM($AX$1543:AX1575)=1,AZ1575,
IF($AX$1663&gt;SUM($AX$1543:AX1575),_xlfn.CONCAT(", ",AZ1575),
IF($AX$1663=SUM($AX$1543:AX1575),_xlfn.CONCAT(" y ",AZ1575)))))</f>
        <v/>
      </c>
      <c r="AZ1575" s="156" t="s">
        <v>5127</v>
      </c>
    </row>
    <row r="1576" spans="1:52" ht="15" customHeight="1">
      <c r="A1576" s="57"/>
      <c r="B1576" s="26"/>
      <c r="C1576" s="165" t="s">
        <v>5050</v>
      </c>
      <c r="D1576" s="884" t="str">
        <f t="shared" si="246"/>
        <v>INSTITUTO TECNOLOGICO SUPERIOR DE ALAMO</v>
      </c>
      <c r="E1576" s="884"/>
      <c r="F1576" s="884"/>
      <c r="G1576" s="884"/>
      <c r="H1576" s="884"/>
      <c r="I1576" s="884"/>
      <c r="J1576" s="884"/>
      <c r="K1576" s="884"/>
      <c r="L1576" s="884"/>
      <c r="M1576" s="884"/>
      <c r="N1576" s="884"/>
      <c r="O1576" s="713"/>
      <c r="P1576" s="715"/>
      <c r="Q1576" s="713"/>
      <c r="R1576" s="715"/>
      <c r="S1576" s="713"/>
      <c r="T1576" s="715"/>
      <c r="U1576" s="713"/>
      <c r="V1576" s="715"/>
      <c r="W1576" s="713"/>
      <c r="X1576" s="715"/>
      <c r="Y1576" s="713"/>
      <c r="Z1576" s="715"/>
      <c r="AA1576" s="713"/>
      <c r="AB1576" s="715"/>
      <c r="AC1576" s="713"/>
      <c r="AD1576" s="715"/>
      <c r="AE1576" s="164"/>
      <c r="AF1576" s="164"/>
      <c r="AG1576" s="199">
        <f t="shared" si="247"/>
        <v>1</v>
      </c>
      <c r="AH1576" s="313">
        <f t="shared" si="248"/>
        <v>0</v>
      </c>
      <c r="AI1576" s="335">
        <f t="shared" si="249"/>
        <v>0</v>
      </c>
      <c r="AJ1576" s="336">
        <f t="shared" si="250"/>
        <v>0</v>
      </c>
      <c r="AK1576" s="335">
        <f t="shared" si="251"/>
        <v>0</v>
      </c>
      <c r="AL1576" s="336">
        <f t="shared" si="252"/>
        <v>0</v>
      </c>
      <c r="AM1576" s="335">
        <f t="shared" si="253"/>
        <v>0</v>
      </c>
      <c r="AN1576" s="336">
        <f t="shared" si="254"/>
        <v>0</v>
      </c>
      <c r="AO1576" s="335">
        <f t="shared" si="255"/>
        <v>0</v>
      </c>
      <c r="AP1576" s="298">
        <f t="shared" si="256"/>
        <v>0</v>
      </c>
      <c r="AQ1576" s="164"/>
      <c r="AR1576" s="402">
        <f t="shared" si="257"/>
        <v>1</v>
      </c>
      <c r="AS1576" s="370" t="str">
        <f>IF(AR1576=0,"",
IF(SUM($AR$1543:AR1576)=1,AT1576,
IF($AR$1663&gt;SUM($AR$1543:AR1576),_xlfn.CONCAT(", ",AT1576),
IF($AR$1663=SUM($AR$1543:AR1576),_xlfn.CONCAT(" y ",AT1576)))))</f>
        <v>, 34</v>
      </c>
      <c r="AT1576" s="156" t="s">
        <v>5128</v>
      </c>
      <c r="AU1576" s="272">
        <f t="shared" si="258"/>
        <v>0</v>
      </c>
      <c r="AV1576" s="273" t="str">
        <f>IF(AU1576=0,"",
IF(SUM($AU$1543:AU1576)=1,AW1576,
IF($AU$1663&gt;SUM($AU$1543:AU1576),_xlfn.CONCAT(", ",AW1576),
IF($AU$1663=SUM($AU$1543:AU1576),_xlfn.CONCAT(" y ",AW1576)))))</f>
        <v/>
      </c>
      <c r="AW1576" s="156" t="s">
        <v>5128</v>
      </c>
      <c r="AX1576" s="272">
        <f t="shared" si="259"/>
        <v>0</v>
      </c>
      <c r="AY1576" s="273" t="str">
        <f>IF(AX1576=0,"",
IF(SUM($AX$1543:AX1576)=1,AZ1576,
IF($AX$1663&gt;SUM($AX$1543:AX1576),_xlfn.CONCAT(", ",AZ1576),
IF($AX$1663=SUM($AX$1543:AX1576),_xlfn.CONCAT(" y ",AZ1576)))))</f>
        <v/>
      </c>
      <c r="AZ1576" s="156" t="s">
        <v>5128</v>
      </c>
    </row>
    <row r="1577" spans="1:52" ht="30" customHeight="1">
      <c r="A1577" s="57"/>
      <c r="B1577" s="26"/>
      <c r="C1577" s="165" t="s">
        <v>5051</v>
      </c>
      <c r="D1577" s="884" t="str">
        <f t="shared" si="246"/>
        <v>INSTITUTO TECNOLOGICO SUPERIOR DE ACAYUCAN</v>
      </c>
      <c r="E1577" s="884"/>
      <c r="F1577" s="884"/>
      <c r="G1577" s="884"/>
      <c r="H1577" s="884"/>
      <c r="I1577" s="884"/>
      <c r="J1577" s="884"/>
      <c r="K1577" s="884"/>
      <c r="L1577" s="884"/>
      <c r="M1577" s="884"/>
      <c r="N1577" s="884"/>
      <c r="O1577" s="713"/>
      <c r="P1577" s="715"/>
      <c r="Q1577" s="713"/>
      <c r="R1577" s="715"/>
      <c r="S1577" s="713"/>
      <c r="T1577" s="715"/>
      <c r="U1577" s="713"/>
      <c r="V1577" s="715"/>
      <c r="W1577" s="713"/>
      <c r="X1577" s="715"/>
      <c r="Y1577" s="713"/>
      <c r="Z1577" s="715"/>
      <c r="AA1577" s="713"/>
      <c r="AB1577" s="715"/>
      <c r="AC1577" s="713"/>
      <c r="AD1577" s="715"/>
      <c r="AE1577" s="164"/>
      <c r="AF1577" s="164"/>
      <c r="AG1577" s="199">
        <f t="shared" si="247"/>
        <v>1</v>
      </c>
      <c r="AH1577" s="313">
        <f t="shared" si="248"/>
        <v>0</v>
      </c>
      <c r="AI1577" s="335">
        <f t="shared" si="249"/>
        <v>0</v>
      </c>
      <c r="AJ1577" s="336">
        <f t="shared" si="250"/>
        <v>0</v>
      </c>
      <c r="AK1577" s="335">
        <f t="shared" si="251"/>
        <v>0</v>
      </c>
      <c r="AL1577" s="336">
        <f t="shared" si="252"/>
        <v>0</v>
      </c>
      <c r="AM1577" s="335">
        <f t="shared" si="253"/>
        <v>0</v>
      </c>
      <c r="AN1577" s="336">
        <f t="shared" si="254"/>
        <v>0</v>
      </c>
      <c r="AO1577" s="335">
        <f t="shared" si="255"/>
        <v>0</v>
      </c>
      <c r="AP1577" s="298">
        <f t="shared" si="256"/>
        <v>0</v>
      </c>
      <c r="AQ1577" s="164"/>
      <c r="AR1577" s="402">
        <f t="shared" si="257"/>
        <v>1</v>
      </c>
      <c r="AS1577" s="370" t="str">
        <f>IF(AR1577=0,"",
IF(SUM($AR$1543:AR1577)=1,AT1577,
IF($AR$1663&gt;SUM($AR$1543:AR1577),_xlfn.CONCAT(", ",AT1577),
IF($AR$1663=SUM($AR$1543:AR1577),_xlfn.CONCAT(" y ",AT1577)))))</f>
        <v>, 35</v>
      </c>
      <c r="AT1577" s="156" t="s">
        <v>5129</v>
      </c>
      <c r="AU1577" s="272">
        <f t="shared" si="258"/>
        <v>0</v>
      </c>
      <c r="AV1577" s="273" t="str">
        <f>IF(AU1577=0,"",
IF(SUM($AU$1543:AU1577)=1,AW1577,
IF($AU$1663&gt;SUM($AU$1543:AU1577),_xlfn.CONCAT(", ",AW1577),
IF($AU$1663=SUM($AU$1543:AU1577),_xlfn.CONCAT(" y ",AW1577)))))</f>
        <v/>
      </c>
      <c r="AW1577" s="156" t="s">
        <v>5129</v>
      </c>
      <c r="AX1577" s="272">
        <f t="shared" si="259"/>
        <v>0</v>
      </c>
      <c r="AY1577" s="273" t="str">
        <f>IF(AX1577=0,"",
IF(SUM($AX$1543:AX1577)=1,AZ1577,
IF($AX$1663&gt;SUM($AX$1543:AX1577),_xlfn.CONCAT(", ",AZ1577),
IF($AX$1663=SUM($AX$1543:AX1577),_xlfn.CONCAT(" y ",AZ1577)))))</f>
        <v/>
      </c>
      <c r="AZ1577" s="156" t="s">
        <v>5129</v>
      </c>
    </row>
    <row r="1578" spans="1:52" ht="30" customHeight="1">
      <c r="A1578" s="57"/>
      <c r="B1578" s="26"/>
      <c r="C1578" s="165" t="s">
        <v>5130</v>
      </c>
      <c r="D1578" s="884" t="str">
        <f t="shared" si="246"/>
        <v>INSTITUTO TECNOLOGICO SUPERIOR DE LAS CHOAPAS</v>
      </c>
      <c r="E1578" s="884"/>
      <c r="F1578" s="884"/>
      <c r="G1578" s="884"/>
      <c r="H1578" s="884"/>
      <c r="I1578" s="884"/>
      <c r="J1578" s="884"/>
      <c r="K1578" s="884"/>
      <c r="L1578" s="884"/>
      <c r="M1578" s="884"/>
      <c r="N1578" s="884"/>
      <c r="O1578" s="713"/>
      <c r="P1578" s="715"/>
      <c r="Q1578" s="713"/>
      <c r="R1578" s="715"/>
      <c r="S1578" s="713"/>
      <c r="T1578" s="715"/>
      <c r="U1578" s="713"/>
      <c r="V1578" s="715"/>
      <c r="W1578" s="713"/>
      <c r="X1578" s="715"/>
      <c r="Y1578" s="713"/>
      <c r="Z1578" s="715"/>
      <c r="AA1578" s="713"/>
      <c r="AB1578" s="715"/>
      <c r="AC1578" s="713"/>
      <c r="AD1578" s="715"/>
      <c r="AE1578" s="164"/>
      <c r="AF1578" s="164"/>
      <c r="AG1578" s="199">
        <f t="shared" si="247"/>
        <v>1</v>
      </c>
      <c r="AH1578" s="313">
        <f t="shared" si="248"/>
        <v>0</v>
      </c>
      <c r="AI1578" s="335">
        <f t="shared" si="249"/>
        <v>0</v>
      </c>
      <c r="AJ1578" s="336">
        <f t="shared" si="250"/>
        <v>0</v>
      </c>
      <c r="AK1578" s="335">
        <f t="shared" si="251"/>
        <v>0</v>
      </c>
      <c r="AL1578" s="336">
        <f t="shared" si="252"/>
        <v>0</v>
      </c>
      <c r="AM1578" s="335">
        <f t="shared" si="253"/>
        <v>0</v>
      </c>
      <c r="AN1578" s="336">
        <f t="shared" si="254"/>
        <v>0</v>
      </c>
      <c r="AO1578" s="335">
        <f t="shared" si="255"/>
        <v>0</v>
      </c>
      <c r="AP1578" s="298">
        <f t="shared" si="256"/>
        <v>0</v>
      </c>
      <c r="AQ1578" s="164"/>
      <c r="AR1578" s="402">
        <f t="shared" si="257"/>
        <v>1</v>
      </c>
      <c r="AS1578" s="370" t="str">
        <f>IF(AR1578=0,"",
IF(SUM($AR$1543:AR1578)=1,AT1578,
IF($AR$1663&gt;SUM($AR$1543:AR1578),_xlfn.CONCAT(", ",AT1578),
IF($AR$1663=SUM($AR$1543:AR1578),_xlfn.CONCAT(" y ",AT1578)))))</f>
        <v>, 36</v>
      </c>
      <c r="AT1578" s="156" t="s">
        <v>5131</v>
      </c>
      <c r="AU1578" s="272">
        <f t="shared" si="258"/>
        <v>0</v>
      </c>
      <c r="AV1578" s="273" t="str">
        <f>IF(AU1578=0,"",
IF(SUM($AU$1543:AU1578)=1,AW1578,
IF($AU$1663&gt;SUM($AU$1543:AU1578),_xlfn.CONCAT(", ",AW1578),
IF($AU$1663=SUM($AU$1543:AU1578),_xlfn.CONCAT(" y ",AW1578)))))</f>
        <v/>
      </c>
      <c r="AW1578" s="156" t="s">
        <v>5131</v>
      </c>
      <c r="AX1578" s="272">
        <f t="shared" si="259"/>
        <v>0</v>
      </c>
      <c r="AY1578" s="273" t="str">
        <f>IF(AX1578=0,"",
IF(SUM($AX$1543:AX1578)=1,AZ1578,
IF($AX$1663&gt;SUM($AX$1543:AX1578),_xlfn.CONCAT(", ",AZ1578),
IF($AX$1663=SUM($AX$1543:AX1578),_xlfn.CONCAT(" y ",AZ1578)))))</f>
        <v/>
      </c>
      <c r="AZ1578" s="156" t="s">
        <v>5131</v>
      </c>
    </row>
    <row r="1579" spans="1:52" ht="30" customHeight="1">
      <c r="A1579" s="57"/>
      <c r="B1579" s="26"/>
      <c r="C1579" s="165" t="s">
        <v>5132</v>
      </c>
      <c r="D1579" s="884" t="str">
        <f t="shared" si="246"/>
        <v>INSTITUTO TECNOLOGICO SUPERIOR DE HUATUSCO</v>
      </c>
      <c r="E1579" s="884"/>
      <c r="F1579" s="884"/>
      <c r="G1579" s="884"/>
      <c r="H1579" s="884"/>
      <c r="I1579" s="884"/>
      <c r="J1579" s="884"/>
      <c r="K1579" s="884"/>
      <c r="L1579" s="884"/>
      <c r="M1579" s="884"/>
      <c r="N1579" s="884"/>
      <c r="O1579" s="713"/>
      <c r="P1579" s="715"/>
      <c r="Q1579" s="713"/>
      <c r="R1579" s="715"/>
      <c r="S1579" s="713"/>
      <c r="T1579" s="715"/>
      <c r="U1579" s="713"/>
      <c r="V1579" s="715"/>
      <c r="W1579" s="713"/>
      <c r="X1579" s="715"/>
      <c r="Y1579" s="713"/>
      <c r="Z1579" s="715"/>
      <c r="AA1579" s="713"/>
      <c r="AB1579" s="715"/>
      <c r="AC1579" s="713"/>
      <c r="AD1579" s="715"/>
      <c r="AE1579" s="164"/>
      <c r="AF1579" s="164"/>
      <c r="AG1579" s="199">
        <f t="shared" si="247"/>
        <v>1</v>
      </c>
      <c r="AH1579" s="313">
        <f t="shared" si="248"/>
        <v>0</v>
      </c>
      <c r="AI1579" s="335">
        <f t="shared" si="249"/>
        <v>0</v>
      </c>
      <c r="AJ1579" s="336">
        <f t="shared" si="250"/>
        <v>0</v>
      </c>
      <c r="AK1579" s="335">
        <f t="shared" si="251"/>
        <v>0</v>
      </c>
      <c r="AL1579" s="336">
        <f t="shared" si="252"/>
        <v>0</v>
      </c>
      <c r="AM1579" s="335">
        <f t="shared" si="253"/>
        <v>0</v>
      </c>
      <c r="AN1579" s="336">
        <f t="shared" si="254"/>
        <v>0</v>
      </c>
      <c r="AO1579" s="335">
        <f t="shared" si="255"/>
        <v>0</v>
      </c>
      <c r="AP1579" s="298">
        <f t="shared" si="256"/>
        <v>0</v>
      </c>
      <c r="AQ1579" s="164"/>
      <c r="AR1579" s="402">
        <f t="shared" si="257"/>
        <v>1</v>
      </c>
      <c r="AS1579" s="370" t="str">
        <f>IF(AR1579=0,"",
IF(SUM($AR$1543:AR1579)=1,AT1579,
IF($AR$1663&gt;SUM($AR$1543:AR1579),_xlfn.CONCAT(", ",AT1579),
IF($AR$1663=SUM($AR$1543:AR1579),_xlfn.CONCAT(" y ",AT1579)))))</f>
        <v>, 37</v>
      </c>
      <c r="AT1579" s="156" t="s">
        <v>5133</v>
      </c>
      <c r="AU1579" s="272">
        <f t="shared" si="258"/>
        <v>0</v>
      </c>
      <c r="AV1579" s="273" t="str">
        <f>IF(AU1579=0,"",
IF(SUM($AU$1543:AU1579)=1,AW1579,
IF($AU$1663&gt;SUM($AU$1543:AU1579),_xlfn.CONCAT(", ",AW1579),
IF($AU$1663=SUM($AU$1543:AU1579),_xlfn.CONCAT(" y ",AW1579)))))</f>
        <v/>
      </c>
      <c r="AW1579" s="156" t="s">
        <v>5133</v>
      </c>
      <c r="AX1579" s="272">
        <f t="shared" si="259"/>
        <v>0</v>
      </c>
      <c r="AY1579" s="273" t="str">
        <f>IF(AX1579=0,"",
IF(SUM($AX$1543:AX1579)=1,AZ1579,
IF($AX$1663&gt;SUM($AX$1543:AX1579),_xlfn.CONCAT(", ",AZ1579),
IF($AX$1663=SUM($AX$1543:AX1579),_xlfn.CONCAT(" y ",AZ1579)))))</f>
        <v/>
      </c>
      <c r="AZ1579" s="156" t="s">
        <v>5133</v>
      </c>
    </row>
    <row r="1580" spans="1:52" ht="30" customHeight="1">
      <c r="A1580" s="57"/>
      <c r="B1580" s="26"/>
      <c r="C1580" s="165" t="s">
        <v>5134</v>
      </c>
      <c r="D1580" s="884" t="str">
        <f t="shared" si="246"/>
        <v>INSTITUTO TECNOLOGICO SUPERIOR DE ALVARADO</v>
      </c>
      <c r="E1580" s="884"/>
      <c r="F1580" s="884"/>
      <c r="G1580" s="884"/>
      <c r="H1580" s="884"/>
      <c r="I1580" s="884"/>
      <c r="J1580" s="884"/>
      <c r="K1580" s="884"/>
      <c r="L1580" s="884"/>
      <c r="M1580" s="884"/>
      <c r="N1580" s="884"/>
      <c r="O1580" s="713"/>
      <c r="P1580" s="715"/>
      <c r="Q1580" s="713"/>
      <c r="R1580" s="715"/>
      <c r="S1580" s="713"/>
      <c r="T1580" s="715"/>
      <c r="U1580" s="713"/>
      <c r="V1580" s="715"/>
      <c r="W1580" s="713"/>
      <c r="X1580" s="715"/>
      <c r="Y1580" s="713"/>
      <c r="Z1580" s="715"/>
      <c r="AA1580" s="713"/>
      <c r="AB1580" s="715"/>
      <c r="AC1580" s="713"/>
      <c r="AD1580" s="715"/>
      <c r="AE1580" s="164"/>
      <c r="AF1580" s="164"/>
      <c r="AG1580" s="199">
        <f t="shared" si="247"/>
        <v>1</v>
      </c>
      <c r="AH1580" s="313">
        <f t="shared" si="248"/>
        <v>0</v>
      </c>
      <c r="AI1580" s="335">
        <f t="shared" si="249"/>
        <v>0</v>
      </c>
      <c r="AJ1580" s="336">
        <f t="shared" si="250"/>
        <v>0</v>
      </c>
      <c r="AK1580" s="335">
        <f t="shared" si="251"/>
        <v>0</v>
      </c>
      <c r="AL1580" s="336">
        <f t="shared" si="252"/>
        <v>0</v>
      </c>
      <c r="AM1580" s="335">
        <f t="shared" si="253"/>
        <v>0</v>
      </c>
      <c r="AN1580" s="336">
        <f t="shared" si="254"/>
        <v>0</v>
      </c>
      <c r="AO1580" s="335">
        <f t="shared" si="255"/>
        <v>0</v>
      </c>
      <c r="AP1580" s="298">
        <f t="shared" si="256"/>
        <v>0</v>
      </c>
      <c r="AQ1580" s="164"/>
      <c r="AR1580" s="402">
        <f t="shared" si="257"/>
        <v>1</v>
      </c>
      <c r="AS1580" s="370" t="str">
        <f>IF(AR1580=0,"",
IF(SUM($AR$1543:AR1580)=1,AT1580,
IF($AR$1663&gt;SUM($AR$1543:AR1580),_xlfn.CONCAT(", ",AT1580),
IF($AR$1663=SUM($AR$1543:AR1580),_xlfn.CONCAT(" y ",AT1580)))))</f>
        <v>, 38</v>
      </c>
      <c r="AT1580" s="156" t="s">
        <v>5135</v>
      </c>
      <c r="AU1580" s="272">
        <f t="shared" si="258"/>
        <v>0</v>
      </c>
      <c r="AV1580" s="273" t="str">
        <f>IF(AU1580=0,"",
IF(SUM($AU$1543:AU1580)=1,AW1580,
IF($AU$1663&gt;SUM($AU$1543:AU1580),_xlfn.CONCAT(", ",AW1580),
IF($AU$1663=SUM($AU$1543:AU1580),_xlfn.CONCAT(" y ",AW1580)))))</f>
        <v/>
      </c>
      <c r="AW1580" s="156" t="s">
        <v>5135</v>
      </c>
      <c r="AX1580" s="272">
        <f t="shared" si="259"/>
        <v>0</v>
      </c>
      <c r="AY1580" s="273" t="str">
        <f>IF(AX1580=0,"",
IF(SUM($AX$1543:AX1580)=1,AZ1580,
IF($AX$1663&gt;SUM($AX$1543:AX1580),_xlfn.CONCAT(", ",AZ1580),
IF($AX$1663=SUM($AX$1543:AX1580),_xlfn.CONCAT(" y ",AZ1580)))))</f>
        <v/>
      </c>
      <c r="AZ1580" s="156" t="s">
        <v>5135</v>
      </c>
    </row>
    <row r="1581" spans="1:52" ht="30" customHeight="1">
      <c r="A1581" s="57"/>
      <c r="B1581" s="26"/>
      <c r="C1581" s="165" t="s">
        <v>5136</v>
      </c>
      <c r="D1581" s="884" t="str">
        <f t="shared" si="246"/>
        <v>INSTITUTO TECNOLOGICO SUPERIOR DE PEROTE</v>
      </c>
      <c r="E1581" s="884"/>
      <c r="F1581" s="884"/>
      <c r="G1581" s="884"/>
      <c r="H1581" s="884"/>
      <c r="I1581" s="884"/>
      <c r="J1581" s="884"/>
      <c r="K1581" s="884"/>
      <c r="L1581" s="884"/>
      <c r="M1581" s="884"/>
      <c r="N1581" s="884"/>
      <c r="O1581" s="713"/>
      <c r="P1581" s="715"/>
      <c r="Q1581" s="713"/>
      <c r="R1581" s="715"/>
      <c r="S1581" s="713"/>
      <c r="T1581" s="715"/>
      <c r="U1581" s="713"/>
      <c r="V1581" s="715"/>
      <c r="W1581" s="713"/>
      <c r="X1581" s="715"/>
      <c r="Y1581" s="713"/>
      <c r="Z1581" s="715"/>
      <c r="AA1581" s="713"/>
      <c r="AB1581" s="715"/>
      <c r="AC1581" s="713"/>
      <c r="AD1581" s="715"/>
      <c r="AE1581" s="164"/>
      <c r="AF1581" s="164"/>
      <c r="AG1581" s="199">
        <f t="shared" si="247"/>
        <v>1</v>
      </c>
      <c r="AH1581" s="313">
        <f t="shared" si="248"/>
        <v>0</v>
      </c>
      <c r="AI1581" s="335">
        <f t="shared" si="249"/>
        <v>0</v>
      </c>
      <c r="AJ1581" s="336">
        <f t="shared" si="250"/>
        <v>0</v>
      </c>
      <c r="AK1581" s="335">
        <f t="shared" si="251"/>
        <v>0</v>
      </c>
      <c r="AL1581" s="336">
        <f t="shared" si="252"/>
        <v>0</v>
      </c>
      <c r="AM1581" s="335">
        <f t="shared" si="253"/>
        <v>0</v>
      </c>
      <c r="AN1581" s="336">
        <f t="shared" si="254"/>
        <v>0</v>
      </c>
      <c r="AO1581" s="335">
        <f t="shared" si="255"/>
        <v>0</v>
      </c>
      <c r="AP1581" s="298">
        <f t="shared" si="256"/>
        <v>0</v>
      </c>
      <c r="AQ1581" s="164"/>
      <c r="AR1581" s="402">
        <f t="shared" si="257"/>
        <v>1</v>
      </c>
      <c r="AS1581" s="370" t="str">
        <f>IF(AR1581=0,"",
IF(SUM($AR$1543:AR1581)=1,AT1581,
IF($AR$1663&gt;SUM($AR$1543:AR1581),_xlfn.CONCAT(", ",AT1581),
IF($AR$1663=SUM($AR$1543:AR1581),_xlfn.CONCAT(" y ",AT1581)))))</f>
        <v>, 39</v>
      </c>
      <c r="AT1581" s="156" t="s">
        <v>5137</v>
      </c>
      <c r="AU1581" s="272">
        <f t="shared" si="258"/>
        <v>0</v>
      </c>
      <c r="AV1581" s="273" t="str">
        <f>IF(AU1581=0,"",
IF(SUM($AU$1543:AU1581)=1,AW1581,
IF($AU$1663&gt;SUM($AU$1543:AU1581),_xlfn.CONCAT(", ",AW1581),
IF($AU$1663=SUM($AU$1543:AU1581),_xlfn.CONCAT(" y ",AW1581)))))</f>
        <v/>
      </c>
      <c r="AW1581" s="156" t="s">
        <v>5137</v>
      </c>
      <c r="AX1581" s="272">
        <f t="shared" si="259"/>
        <v>0</v>
      </c>
      <c r="AY1581" s="273" t="str">
        <f>IF(AX1581=0,"",
IF(SUM($AX$1543:AX1581)=1,AZ1581,
IF($AX$1663&gt;SUM($AX$1543:AX1581),_xlfn.CONCAT(", ",AZ1581),
IF($AX$1663=SUM($AX$1543:AX1581),_xlfn.CONCAT(" y ",AZ1581)))))</f>
        <v/>
      </c>
      <c r="AZ1581" s="156" t="s">
        <v>5137</v>
      </c>
    </row>
    <row r="1582" spans="1:52" ht="30" customHeight="1">
      <c r="A1582" s="57"/>
      <c r="B1582" s="26"/>
      <c r="C1582" s="165" t="s">
        <v>5138</v>
      </c>
      <c r="D1582" s="884" t="str">
        <f t="shared" si="246"/>
        <v>INSTITUTO TECNOLOGICO SUPERIOR DE ZONGOLICA</v>
      </c>
      <c r="E1582" s="884"/>
      <c r="F1582" s="884"/>
      <c r="G1582" s="884"/>
      <c r="H1582" s="884"/>
      <c r="I1582" s="884"/>
      <c r="J1582" s="884"/>
      <c r="K1582" s="884"/>
      <c r="L1582" s="884"/>
      <c r="M1582" s="884"/>
      <c r="N1582" s="884"/>
      <c r="O1582" s="713"/>
      <c r="P1582" s="715"/>
      <c r="Q1582" s="713"/>
      <c r="R1582" s="715"/>
      <c r="S1582" s="713"/>
      <c r="T1582" s="715"/>
      <c r="U1582" s="713"/>
      <c r="V1582" s="715"/>
      <c r="W1582" s="713"/>
      <c r="X1582" s="715"/>
      <c r="Y1582" s="713"/>
      <c r="Z1582" s="715"/>
      <c r="AA1582" s="713"/>
      <c r="AB1582" s="715"/>
      <c r="AC1582" s="713"/>
      <c r="AD1582" s="715"/>
      <c r="AE1582" s="164"/>
      <c r="AF1582" s="164"/>
      <c r="AG1582" s="199">
        <f t="shared" si="247"/>
        <v>1</v>
      </c>
      <c r="AH1582" s="313">
        <f t="shared" si="248"/>
        <v>0</v>
      </c>
      <c r="AI1582" s="335">
        <f t="shared" si="249"/>
        <v>0</v>
      </c>
      <c r="AJ1582" s="336">
        <f t="shared" si="250"/>
        <v>0</v>
      </c>
      <c r="AK1582" s="335">
        <f t="shared" si="251"/>
        <v>0</v>
      </c>
      <c r="AL1582" s="336">
        <f t="shared" si="252"/>
        <v>0</v>
      </c>
      <c r="AM1582" s="335">
        <f t="shared" si="253"/>
        <v>0</v>
      </c>
      <c r="AN1582" s="336">
        <f t="shared" si="254"/>
        <v>0</v>
      </c>
      <c r="AO1582" s="335">
        <f t="shared" si="255"/>
        <v>0</v>
      </c>
      <c r="AP1582" s="298">
        <f t="shared" si="256"/>
        <v>0</v>
      </c>
      <c r="AQ1582" s="164"/>
      <c r="AR1582" s="402">
        <f t="shared" si="257"/>
        <v>1</v>
      </c>
      <c r="AS1582" s="370" t="str">
        <f>IF(AR1582=0,"",
IF(SUM($AR$1543:AR1582)=1,AT1582,
IF($AR$1663&gt;SUM($AR$1543:AR1582),_xlfn.CONCAT(", ",AT1582),
IF($AR$1663=SUM($AR$1543:AR1582),_xlfn.CONCAT(" y ",AT1582)))))</f>
        <v>, 40</v>
      </c>
      <c r="AT1582" s="156" t="s">
        <v>5139</v>
      </c>
      <c r="AU1582" s="272">
        <f t="shared" si="258"/>
        <v>0</v>
      </c>
      <c r="AV1582" s="273" t="str">
        <f>IF(AU1582=0,"",
IF(SUM($AU$1543:AU1582)=1,AW1582,
IF($AU$1663&gt;SUM($AU$1543:AU1582),_xlfn.CONCAT(", ",AW1582),
IF($AU$1663=SUM($AU$1543:AU1582),_xlfn.CONCAT(" y ",AW1582)))))</f>
        <v/>
      </c>
      <c r="AW1582" s="156" t="s">
        <v>5139</v>
      </c>
      <c r="AX1582" s="272">
        <f t="shared" si="259"/>
        <v>0</v>
      </c>
      <c r="AY1582" s="273" t="str">
        <f>IF(AX1582=0,"",
IF(SUM($AX$1543:AX1582)=1,AZ1582,
IF($AX$1663&gt;SUM($AX$1543:AX1582),_xlfn.CONCAT(", ",AZ1582),
IF($AX$1663=SUM($AX$1543:AX1582),_xlfn.CONCAT(" y ",AZ1582)))))</f>
        <v/>
      </c>
      <c r="AZ1582" s="156" t="s">
        <v>5139</v>
      </c>
    </row>
    <row r="1583" spans="1:52" ht="30" customHeight="1">
      <c r="A1583" s="57"/>
      <c r="B1583" s="26"/>
      <c r="C1583" s="165" t="s">
        <v>5140</v>
      </c>
      <c r="D1583" s="884" t="str">
        <f t="shared" si="246"/>
        <v>INSTITUTO TECNOLOGICO SUPERIOR DE NARANJOS</v>
      </c>
      <c r="E1583" s="884"/>
      <c r="F1583" s="884"/>
      <c r="G1583" s="884"/>
      <c r="H1583" s="884"/>
      <c r="I1583" s="884"/>
      <c r="J1583" s="884"/>
      <c r="K1583" s="884"/>
      <c r="L1583" s="884"/>
      <c r="M1583" s="884"/>
      <c r="N1583" s="884"/>
      <c r="O1583" s="713"/>
      <c r="P1583" s="715"/>
      <c r="Q1583" s="713"/>
      <c r="R1583" s="715"/>
      <c r="S1583" s="713"/>
      <c r="T1583" s="715"/>
      <c r="U1583" s="713"/>
      <c r="V1583" s="715"/>
      <c r="W1583" s="713"/>
      <c r="X1583" s="715"/>
      <c r="Y1583" s="713"/>
      <c r="Z1583" s="715"/>
      <c r="AA1583" s="713"/>
      <c r="AB1583" s="715"/>
      <c r="AC1583" s="713"/>
      <c r="AD1583" s="715"/>
      <c r="AE1583" s="164"/>
      <c r="AF1583" s="164"/>
      <c r="AG1583" s="199">
        <f t="shared" si="247"/>
        <v>1</v>
      </c>
      <c r="AH1583" s="313">
        <f t="shared" si="248"/>
        <v>0</v>
      </c>
      <c r="AI1583" s="335">
        <f t="shared" si="249"/>
        <v>0</v>
      </c>
      <c r="AJ1583" s="336">
        <f t="shared" si="250"/>
        <v>0</v>
      </c>
      <c r="AK1583" s="335">
        <f t="shared" si="251"/>
        <v>0</v>
      </c>
      <c r="AL1583" s="336">
        <f t="shared" si="252"/>
        <v>0</v>
      </c>
      <c r="AM1583" s="335">
        <f t="shared" si="253"/>
        <v>0</v>
      </c>
      <c r="AN1583" s="336">
        <f t="shared" si="254"/>
        <v>0</v>
      </c>
      <c r="AO1583" s="335">
        <f t="shared" si="255"/>
        <v>0</v>
      </c>
      <c r="AP1583" s="298">
        <f t="shared" si="256"/>
        <v>0</v>
      </c>
      <c r="AQ1583" s="164"/>
      <c r="AR1583" s="402">
        <f t="shared" si="257"/>
        <v>1</v>
      </c>
      <c r="AS1583" s="370" t="str">
        <f>IF(AR1583=0,"",
IF(SUM($AR$1543:AR1583)=1,AT1583,
IF($AR$1663&gt;SUM($AR$1543:AR1583),_xlfn.CONCAT(", ",AT1583),
IF($AR$1663=SUM($AR$1543:AR1583),_xlfn.CONCAT(" y ",AT1583)))))</f>
        <v>, 41</v>
      </c>
      <c r="AT1583" s="156" t="s">
        <v>5141</v>
      </c>
      <c r="AU1583" s="272">
        <f t="shared" si="258"/>
        <v>0</v>
      </c>
      <c r="AV1583" s="273" t="str">
        <f>IF(AU1583=0,"",
IF(SUM($AU$1543:AU1583)=1,AW1583,
IF($AU$1663&gt;SUM($AU$1543:AU1583),_xlfn.CONCAT(", ",AW1583),
IF($AU$1663=SUM($AU$1543:AU1583),_xlfn.CONCAT(" y ",AW1583)))))</f>
        <v/>
      </c>
      <c r="AW1583" s="156" t="s">
        <v>5141</v>
      </c>
      <c r="AX1583" s="272">
        <f t="shared" si="259"/>
        <v>0</v>
      </c>
      <c r="AY1583" s="273" t="str">
        <f>IF(AX1583=0,"",
IF(SUM($AX$1543:AX1583)=1,AZ1583,
IF($AX$1663&gt;SUM($AX$1543:AX1583),_xlfn.CONCAT(", ",AZ1583),
IF($AX$1663=SUM($AX$1543:AX1583),_xlfn.CONCAT(" y ",AZ1583)))))</f>
        <v/>
      </c>
      <c r="AZ1583" s="156" t="s">
        <v>5141</v>
      </c>
    </row>
    <row r="1584" spans="1:52" ht="30" customHeight="1">
      <c r="A1584" s="57"/>
      <c r="B1584" s="26"/>
      <c r="C1584" s="165" t="s">
        <v>5142</v>
      </c>
      <c r="D1584" s="884" t="str">
        <f t="shared" si="246"/>
        <v>INSTITUTO TECNOLOGICO SUPERIOR DE CHICONTEPEC</v>
      </c>
      <c r="E1584" s="884"/>
      <c r="F1584" s="884"/>
      <c r="G1584" s="884"/>
      <c r="H1584" s="884"/>
      <c r="I1584" s="884"/>
      <c r="J1584" s="884"/>
      <c r="K1584" s="884"/>
      <c r="L1584" s="884"/>
      <c r="M1584" s="884"/>
      <c r="N1584" s="884"/>
      <c r="O1584" s="713"/>
      <c r="P1584" s="715"/>
      <c r="Q1584" s="713"/>
      <c r="R1584" s="715"/>
      <c r="S1584" s="713"/>
      <c r="T1584" s="715"/>
      <c r="U1584" s="713"/>
      <c r="V1584" s="715"/>
      <c r="W1584" s="713"/>
      <c r="X1584" s="715"/>
      <c r="Y1584" s="713"/>
      <c r="Z1584" s="715"/>
      <c r="AA1584" s="713"/>
      <c r="AB1584" s="715"/>
      <c r="AC1584" s="713"/>
      <c r="AD1584" s="715"/>
      <c r="AE1584" s="164"/>
      <c r="AF1584" s="164"/>
      <c r="AG1584" s="199">
        <f t="shared" si="247"/>
        <v>1</v>
      </c>
      <c r="AH1584" s="313">
        <f t="shared" si="248"/>
        <v>0</v>
      </c>
      <c r="AI1584" s="335">
        <f t="shared" si="249"/>
        <v>0</v>
      </c>
      <c r="AJ1584" s="336">
        <f t="shared" si="250"/>
        <v>0</v>
      </c>
      <c r="AK1584" s="335">
        <f t="shared" si="251"/>
        <v>0</v>
      </c>
      <c r="AL1584" s="336">
        <f t="shared" si="252"/>
        <v>0</v>
      </c>
      <c r="AM1584" s="335">
        <f t="shared" si="253"/>
        <v>0</v>
      </c>
      <c r="AN1584" s="336">
        <f t="shared" si="254"/>
        <v>0</v>
      </c>
      <c r="AO1584" s="335">
        <f t="shared" si="255"/>
        <v>0</v>
      </c>
      <c r="AP1584" s="298">
        <f t="shared" si="256"/>
        <v>0</v>
      </c>
      <c r="AQ1584" s="164"/>
      <c r="AR1584" s="402">
        <f t="shared" si="257"/>
        <v>1</v>
      </c>
      <c r="AS1584" s="370" t="str">
        <f>IF(AR1584=0,"",
IF(SUM($AR$1543:AR1584)=1,AT1584,
IF($AR$1663&gt;SUM($AR$1543:AR1584),_xlfn.CONCAT(", ",AT1584),
IF($AR$1663=SUM($AR$1543:AR1584),_xlfn.CONCAT(" y ",AT1584)))))</f>
        <v>, 42</v>
      </c>
      <c r="AT1584" s="156" t="s">
        <v>5143</v>
      </c>
      <c r="AU1584" s="272">
        <f t="shared" si="258"/>
        <v>0</v>
      </c>
      <c r="AV1584" s="273" t="str">
        <f>IF(AU1584=0,"",
IF(SUM($AU$1543:AU1584)=1,AW1584,
IF($AU$1663&gt;SUM($AU$1543:AU1584),_xlfn.CONCAT(", ",AW1584),
IF($AU$1663=SUM($AU$1543:AU1584),_xlfn.CONCAT(" y ",AW1584)))))</f>
        <v/>
      </c>
      <c r="AW1584" s="156" t="s">
        <v>5143</v>
      </c>
      <c r="AX1584" s="272">
        <f t="shared" si="259"/>
        <v>0</v>
      </c>
      <c r="AY1584" s="273" t="str">
        <f>IF(AX1584=0,"",
IF(SUM($AX$1543:AX1584)=1,AZ1584,
IF($AX$1663&gt;SUM($AX$1543:AX1584),_xlfn.CONCAT(", ",AZ1584),
IF($AX$1663=SUM($AX$1543:AX1584),_xlfn.CONCAT(" y ",AZ1584)))))</f>
        <v/>
      </c>
      <c r="AZ1584" s="156" t="s">
        <v>5143</v>
      </c>
    </row>
    <row r="1585" spans="1:52" ht="30" customHeight="1">
      <c r="A1585" s="57"/>
      <c r="B1585" s="26"/>
      <c r="C1585" s="165" t="s">
        <v>5144</v>
      </c>
      <c r="D1585" s="884" t="str">
        <f t="shared" si="246"/>
        <v>INSTITUTO TECNOLOGICO SUPERIOR DE MARTINEZ DE LA TORRE</v>
      </c>
      <c r="E1585" s="884"/>
      <c r="F1585" s="884"/>
      <c r="G1585" s="884"/>
      <c r="H1585" s="884"/>
      <c r="I1585" s="884"/>
      <c r="J1585" s="884"/>
      <c r="K1585" s="884"/>
      <c r="L1585" s="884"/>
      <c r="M1585" s="884"/>
      <c r="N1585" s="884"/>
      <c r="O1585" s="713"/>
      <c r="P1585" s="715"/>
      <c r="Q1585" s="713"/>
      <c r="R1585" s="715"/>
      <c r="S1585" s="713"/>
      <c r="T1585" s="715"/>
      <c r="U1585" s="713"/>
      <c r="V1585" s="715"/>
      <c r="W1585" s="713"/>
      <c r="X1585" s="715"/>
      <c r="Y1585" s="713"/>
      <c r="Z1585" s="715"/>
      <c r="AA1585" s="713"/>
      <c r="AB1585" s="715"/>
      <c r="AC1585" s="713"/>
      <c r="AD1585" s="715"/>
      <c r="AE1585" s="164"/>
      <c r="AF1585" s="164"/>
      <c r="AG1585" s="199">
        <f t="shared" si="247"/>
        <v>1</v>
      </c>
      <c r="AH1585" s="313">
        <f t="shared" si="248"/>
        <v>0</v>
      </c>
      <c r="AI1585" s="335">
        <f t="shared" si="249"/>
        <v>0</v>
      </c>
      <c r="AJ1585" s="336">
        <f t="shared" si="250"/>
        <v>0</v>
      </c>
      <c r="AK1585" s="335">
        <f t="shared" si="251"/>
        <v>0</v>
      </c>
      <c r="AL1585" s="336">
        <f t="shared" si="252"/>
        <v>0</v>
      </c>
      <c r="AM1585" s="335">
        <f t="shared" si="253"/>
        <v>0</v>
      </c>
      <c r="AN1585" s="336">
        <f t="shared" si="254"/>
        <v>0</v>
      </c>
      <c r="AO1585" s="335">
        <f t="shared" si="255"/>
        <v>0</v>
      </c>
      <c r="AP1585" s="298">
        <f t="shared" si="256"/>
        <v>0</v>
      </c>
      <c r="AQ1585" s="164"/>
      <c r="AR1585" s="402">
        <f t="shared" si="257"/>
        <v>1</v>
      </c>
      <c r="AS1585" s="370" t="str">
        <f>IF(AR1585=0,"",
IF(SUM($AR$1543:AR1585)=1,AT1585,
IF($AR$1663&gt;SUM($AR$1543:AR1585),_xlfn.CONCAT(", ",AT1585),
IF($AR$1663=SUM($AR$1543:AR1585),_xlfn.CONCAT(" y ",AT1585)))))</f>
        <v>, 43</v>
      </c>
      <c r="AT1585" s="156" t="s">
        <v>5145</v>
      </c>
      <c r="AU1585" s="272">
        <f t="shared" si="258"/>
        <v>0</v>
      </c>
      <c r="AV1585" s="273" t="str">
        <f>IF(AU1585=0,"",
IF(SUM($AU$1543:AU1585)=1,AW1585,
IF($AU$1663&gt;SUM($AU$1543:AU1585),_xlfn.CONCAT(", ",AW1585),
IF($AU$1663=SUM($AU$1543:AU1585),_xlfn.CONCAT(" y ",AW1585)))))</f>
        <v/>
      </c>
      <c r="AW1585" s="156" t="s">
        <v>5145</v>
      </c>
      <c r="AX1585" s="272">
        <f t="shared" si="259"/>
        <v>0</v>
      </c>
      <c r="AY1585" s="273" t="str">
        <f>IF(AX1585=0,"",
IF(SUM($AX$1543:AX1585)=1,AZ1585,
IF($AX$1663&gt;SUM($AX$1543:AX1585),_xlfn.CONCAT(", ",AZ1585),
IF($AX$1663=SUM($AX$1543:AX1585),_xlfn.CONCAT(" y ",AZ1585)))))</f>
        <v/>
      </c>
      <c r="AZ1585" s="156" t="s">
        <v>5145</v>
      </c>
    </row>
    <row r="1586" spans="1:52" ht="30" customHeight="1">
      <c r="A1586" s="57"/>
      <c r="B1586" s="26"/>
      <c r="C1586" s="165" t="s">
        <v>5146</v>
      </c>
      <c r="D1586" s="884" t="str">
        <f t="shared" si="246"/>
        <v>INSTITUTO TECNOLOGICO SUPERIOR DE JESUS CARRANZA</v>
      </c>
      <c r="E1586" s="884"/>
      <c r="F1586" s="884"/>
      <c r="G1586" s="884"/>
      <c r="H1586" s="884"/>
      <c r="I1586" s="884"/>
      <c r="J1586" s="884"/>
      <c r="K1586" s="884"/>
      <c r="L1586" s="884"/>
      <c r="M1586" s="884"/>
      <c r="N1586" s="884"/>
      <c r="O1586" s="713"/>
      <c r="P1586" s="715"/>
      <c r="Q1586" s="713"/>
      <c r="R1586" s="715"/>
      <c r="S1586" s="713"/>
      <c r="T1586" s="715"/>
      <c r="U1586" s="713"/>
      <c r="V1586" s="715"/>
      <c r="W1586" s="713"/>
      <c r="X1586" s="715"/>
      <c r="Y1586" s="713"/>
      <c r="Z1586" s="715"/>
      <c r="AA1586" s="713"/>
      <c r="AB1586" s="715"/>
      <c r="AC1586" s="713"/>
      <c r="AD1586" s="715"/>
      <c r="AE1586" s="164"/>
      <c r="AF1586" s="164"/>
      <c r="AG1586" s="199">
        <f t="shared" si="247"/>
        <v>1</v>
      </c>
      <c r="AH1586" s="313">
        <f t="shared" si="248"/>
        <v>0</v>
      </c>
      <c r="AI1586" s="335">
        <f t="shared" si="249"/>
        <v>0</v>
      </c>
      <c r="AJ1586" s="336">
        <f t="shared" si="250"/>
        <v>0</v>
      </c>
      <c r="AK1586" s="335">
        <f t="shared" si="251"/>
        <v>0</v>
      </c>
      <c r="AL1586" s="336">
        <f t="shared" si="252"/>
        <v>0</v>
      </c>
      <c r="AM1586" s="335">
        <f t="shared" si="253"/>
        <v>0</v>
      </c>
      <c r="AN1586" s="336">
        <f t="shared" si="254"/>
        <v>0</v>
      </c>
      <c r="AO1586" s="335">
        <f t="shared" si="255"/>
        <v>0</v>
      </c>
      <c r="AP1586" s="298">
        <f t="shared" si="256"/>
        <v>0</v>
      </c>
      <c r="AQ1586" s="164"/>
      <c r="AR1586" s="402">
        <f t="shared" si="257"/>
        <v>1</v>
      </c>
      <c r="AS1586" s="370" t="str">
        <f>IF(AR1586=0,"",
IF(SUM($AR$1543:AR1586)=1,AT1586,
IF($AR$1663&gt;SUM($AR$1543:AR1586),_xlfn.CONCAT(", ",AT1586),
IF($AR$1663=SUM($AR$1543:AR1586),_xlfn.CONCAT(" y ",AT1586)))))</f>
        <v>, 44</v>
      </c>
      <c r="AT1586" s="156" t="s">
        <v>5147</v>
      </c>
      <c r="AU1586" s="272">
        <f t="shared" si="258"/>
        <v>0</v>
      </c>
      <c r="AV1586" s="273" t="str">
        <f>IF(AU1586=0,"",
IF(SUM($AU$1543:AU1586)=1,AW1586,
IF($AU$1663&gt;SUM($AU$1543:AU1586),_xlfn.CONCAT(", ",AW1586),
IF($AU$1663=SUM($AU$1543:AU1586),_xlfn.CONCAT(" y ",AW1586)))))</f>
        <v/>
      </c>
      <c r="AW1586" s="156" t="s">
        <v>5147</v>
      </c>
      <c r="AX1586" s="272">
        <f t="shared" si="259"/>
        <v>0</v>
      </c>
      <c r="AY1586" s="273" t="str">
        <f>IF(AX1586=0,"",
IF(SUM($AX$1543:AX1586)=1,AZ1586,
IF($AX$1663&gt;SUM($AX$1543:AX1586),_xlfn.CONCAT(", ",AZ1586),
IF($AX$1663=SUM($AX$1543:AX1586),_xlfn.CONCAT(" y ",AZ1586)))))</f>
        <v/>
      </c>
      <c r="AZ1586" s="156" t="s">
        <v>5147</v>
      </c>
    </row>
    <row r="1587" spans="1:52" ht="30" customHeight="1">
      <c r="A1587" s="57"/>
      <c r="B1587" s="26"/>
      <c r="C1587" s="165" t="s">
        <v>5148</v>
      </c>
      <c r="D1587" s="884" t="str">
        <f t="shared" si="246"/>
        <v>INSTITUTO TECNOLOGICO SUPERIOR DE RODRIGUEZ CLARA</v>
      </c>
      <c r="E1587" s="884"/>
      <c r="F1587" s="884"/>
      <c r="G1587" s="884"/>
      <c r="H1587" s="884"/>
      <c r="I1587" s="884"/>
      <c r="J1587" s="884"/>
      <c r="K1587" s="884"/>
      <c r="L1587" s="884"/>
      <c r="M1587" s="884"/>
      <c r="N1587" s="884"/>
      <c r="O1587" s="713"/>
      <c r="P1587" s="715"/>
      <c r="Q1587" s="713"/>
      <c r="R1587" s="715"/>
      <c r="S1587" s="713"/>
      <c r="T1587" s="715"/>
      <c r="U1587" s="713"/>
      <c r="V1587" s="715"/>
      <c r="W1587" s="713"/>
      <c r="X1587" s="715"/>
      <c r="Y1587" s="713"/>
      <c r="Z1587" s="715"/>
      <c r="AA1587" s="713"/>
      <c r="AB1587" s="715"/>
      <c r="AC1587" s="713"/>
      <c r="AD1587" s="715"/>
      <c r="AE1587" s="164"/>
      <c r="AF1587" s="164"/>
      <c r="AG1587" s="199">
        <f t="shared" si="247"/>
        <v>1</v>
      </c>
      <c r="AH1587" s="313">
        <f t="shared" si="248"/>
        <v>0</v>
      </c>
      <c r="AI1587" s="335">
        <f t="shared" si="249"/>
        <v>0</v>
      </c>
      <c r="AJ1587" s="336">
        <f t="shared" si="250"/>
        <v>0</v>
      </c>
      <c r="AK1587" s="335">
        <f t="shared" si="251"/>
        <v>0</v>
      </c>
      <c r="AL1587" s="336">
        <f t="shared" si="252"/>
        <v>0</v>
      </c>
      <c r="AM1587" s="335">
        <f t="shared" si="253"/>
        <v>0</v>
      </c>
      <c r="AN1587" s="336">
        <f t="shared" si="254"/>
        <v>0</v>
      </c>
      <c r="AO1587" s="335">
        <f t="shared" si="255"/>
        <v>0</v>
      </c>
      <c r="AP1587" s="298">
        <f t="shared" si="256"/>
        <v>0</v>
      </c>
      <c r="AQ1587" s="164"/>
      <c r="AR1587" s="402">
        <f t="shared" si="257"/>
        <v>1</v>
      </c>
      <c r="AS1587" s="370" t="str">
        <f>IF(AR1587=0,"",
IF(SUM($AR$1543:AR1587)=1,AT1587,
IF($AR$1663&gt;SUM($AR$1543:AR1587),_xlfn.CONCAT(", ",AT1587),
IF($AR$1663=SUM($AR$1543:AR1587),_xlfn.CONCAT(" y ",AT1587)))))</f>
        <v>, 45</v>
      </c>
      <c r="AT1587" s="156" t="s">
        <v>5149</v>
      </c>
      <c r="AU1587" s="272">
        <f t="shared" si="258"/>
        <v>0</v>
      </c>
      <c r="AV1587" s="273" t="str">
        <f>IF(AU1587=0,"",
IF(SUM($AU$1543:AU1587)=1,AW1587,
IF($AU$1663&gt;SUM($AU$1543:AU1587),_xlfn.CONCAT(", ",AW1587),
IF($AU$1663=SUM($AU$1543:AU1587),_xlfn.CONCAT(" y ",AW1587)))))</f>
        <v/>
      </c>
      <c r="AW1587" s="156" t="s">
        <v>5149</v>
      </c>
      <c r="AX1587" s="272">
        <f t="shared" si="259"/>
        <v>0</v>
      </c>
      <c r="AY1587" s="273" t="str">
        <f>IF(AX1587=0,"",
IF(SUM($AX$1543:AX1587)=1,AZ1587,
IF($AX$1663&gt;SUM($AX$1543:AX1587),_xlfn.CONCAT(", ",AZ1587),
IF($AX$1663=SUM($AX$1543:AX1587),_xlfn.CONCAT(" y ",AZ1587)))))</f>
        <v/>
      </c>
      <c r="AZ1587" s="156" t="s">
        <v>5149</v>
      </c>
    </row>
    <row r="1588" spans="1:52" ht="30" customHeight="1">
      <c r="A1588" s="57"/>
      <c r="B1588" s="26"/>
      <c r="C1588" s="165" t="s">
        <v>5150</v>
      </c>
      <c r="D1588" s="884" t="str">
        <f t="shared" si="246"/>
        <v>INSTITUTO VERACRUZANO DE EDUCACION PARA LOS ADULTOS</v>
      </c>
      <c r="E1588" s="884"/>
      <c r="F1588" s="884"/>
      <c r="G1588" s="884"/>
      <c r="H1588" s="884"/>
      <c r="I1588" s="884"/>
      <c r="J1588" s="884"/>
      <c r="K1588" s="884"/>
      <c r="L1588" s="884"/>
      <c r="M1588" s="884"/>
      <c r="N1588" s="884"/>
      <c r="O1588" s="713"/>
      <c r="P1588" s="715"/>
      <c r="Q1588" s="713"/>
      <c r="R1588" s="715"/>
      <c r="S1588" s="713"/>
      <c r="T1588" s="715"/>
      <c r="U1588" s="713"/>
      <c r="V1588" s="715"/>
      <c r="W1588" s="713"/>
      <c r="X1588" s="715"/>
      <c r="Y1588" s="713"/>
      <c r="Z1588" s="715"/>
      <c r="AA1588" s="713"/>
      <c r="AB1588" s="715"/>
      <c r="AC1588" s="713"/>
      <c r="AD1588" s="715"/>
      <c r="AE1588" s="164"/>
      <c r="AF1588" s="164"/>
      <c r="AG1588" s="199">
        <f t="shared" si="247"/>
        <v>1</v>
      </c>
      <c r="AH1588" s="313">
        <f t="shared" si="248"/>
        <v>0</v>
      </c>
      <c r="AI1588" s="335">
        <f t="shared" si="249"/>
        <v>0</v>
      </c>
      <c r="AJ1588" s="336">
        <f t="shared" si="250"/>
        <v>0</v>
      </c>
      <c r="AK1588" s="335">
        <f t="shared" si="251"/>
        <v>0</v>
      </c>
      <c r="AL1588" s="336">
        <f t="shared" si="252"/>
        <v>0</v>
      </c>
      <c r="AM1588" s="335">
        <f t="shared" si="253"/>
        <v>0</v>
      </c>
      <c r="AN1588" s="336">
        <f t="shared" si="254"/>
        <v>0</v>
      </c>
      <c r="AO1588" s="335">
        <f t="shared" si="255"/>
        <v>0</v>
      </c>
      <c r="AP1588" s="298">
        <f t="shared" si="256"/>
        <v>0</v>
      </c>
      <c r="AQ1588" s="164"/>
      <c r="AR1588" s="402">
        <f t="shared" si="257"/>
        <v>1</v>
      </c>
      <c r="AS1588" s="370" t="str">
        <f>IF(AR1588=0,"",
IF(SUM($AR$1543:AR1588)=1,AT1588,
IF($AR$1663&gt;SUM($AR$1543:AR1588),_xlfn.CONCAT(", ",AT1588),
IF($AR$1663=SUM($AR$1543:AR1588),_xlfn.CONCAT(" y ",AT1588)))))</f>
        <v>, 46</v>
      </c>
      <c r="AT1588" s="156" t="s">
        <v>5151</v>
      </c>
      <c r="AU1588" s="272">
        <f t="shared" si="258"/>
        <v>0</v>
      </c>
      <c r="AV1588" s="273" t="str">
        <f>IF(AU1588=0,"",
IF(SUM($AU$1543:AU1588)=1,AW1588,
IF($AU$1663&gt;SUM($AU$1543:AU1588),_xlfn.CONCAT(", ",AW1588),
IF($AU$1663=SUM($AU$1543:AU1588),_xlfn.CONCAT(" y ",AW1588)))))</f>
        <v/>
      </c>
      <c r="AW1588" s="156" t="s">
        <v>5151</v>
      </c>
      <c r="AX1588" s="272">
        <f t="shared" si="259"/>
        <v>0</v>
      </c>
      <c r="AY1588" s="273" t="str">
        <f>IF(AX1588=0,"",
IF(SUM($AX$1543:AX1588)=1,AZ1588,
IF($AX$1663&gt;SUM($AX$1543:AX1588),_xlfn.CONCAT(", ",AZ1588),
IF($AX$1663=SUM($AX$1543:AX1588),_xlfn.CONCAT(" y ",AZ1588)))))</f>
        <v/>
      </c>
      <c r="AZ1588" s="156" t="s">
        <v>5151</v>
      </c>
    </row>
    <row r="1589" spans="1:52" ht="30" customHeight="1">
      <c r="A1589" s="57"/>
      <c r="B1589" s="26"/>
      <c r="C1589" s="165" t="s">
        <v>5152</v>
      </c>
      <c r="D1589" s="884" t="str">
        <f t="shared" si="246"/>
        <v>COLEGIO NACIONAL DE EDUCACION PROFESIONAL TECNICA</v>
      </c>
      <c r="E1589" s="884"/>
      <c r="F1589" s="884"/>
      <c r="G1589" s="884"/>
      <c r="H1589" s="884"/>
      <c r="I1589" s="884"/>
      <c r="J1589" s="884"/>
      <c r="K1589" s="884"/>
      <c r="L1589" s="884"/>
      <c r="M1589" s="884"/>
      <c r="N1589" s="884"/>
      <c r="O1589" s="713"/>
      <c r="P1589" s="715"/>
      <c r="Q1589" s="713"/>
      <c r="R1589" s="715"/>
      <c r="S1589" s="713"/>
      <c r="T1589" s="715"/>
      <c r="U1589" s="713"/>
      <c r="V1589" s="715"/>
      <c r="W1589" s="713"/>
      <c r="X1589" s="715"/>
      <c r="Y1589" s="713"/>
      <c r="Z1589" s="715"/>
      <c r="AA1589" s="713"/>
      <c r="AB1589" s="715"/>
      <c r="AC1589" s="713"/>
      <c r="AD1589" s="715"/>
      <c r="AE1589" s="164"/>
      <c r="AF1589" s="164"/>
      <c r="AG1589" s="199">
        <f t="shared" si="247"/>
        <v>1</v>
      </c>
      <c r="AH1589" s="313">
        <f t="shared" si="248"/>
        <v>0</v>
      </c>
      <c r="AI1589" s="335">
        <f t="shared" si="249"/>
        <v>0</v>
      </c>
      <c r="AJ1589" s="336">
        <f t="shared" si="250"/>
        <v>0</v>
      </c>
      <c r="AK1589" s="335">
        <f t="shared" si="251"/>
        <v>0</v>
      </c>
      <c r="AL1589" s="336">
        <f t="shared" si="252"/>
        <v>0</v>
      </c>
      <c r="AM1589" s="335">
        <f t="shared" si="253"/>
        <v>0</v>
      </c>
      <c r="AN1589" s="336">
        <f t="shared" si="254"/>
        <v>0</v>
      </c>
      <c r="AO1589" s="335">
        <f t="shared" si="255"/>
        <v>0</v>
      </c>
      <c r="AP1589" s="298">
        <f t="shared" si="256"/>
        <v>0</v>
      </c>
      <c r="AQ1589" s="164"/>
      <c r="AR1589" s="402">
        <f t="shared" si="257"/>
        <v>1</v>
      </c>
      <c r="AS1589" s="370" t="str">
        <f>IF(AR1589=0,"",
IF(SUM($AR$1543:AR1589)=1,AT1589,
IF($AR$1663&gt;SUM($AR$1543:AR1589),_xlfn.CONCAT(", ",AT1589),
IF($AR$1663=SUM($AR$1543:AR1589),_xlfn.CONCAT(" y ",AT1589)))))</f>
        <v>, 47</v>
      </c>
      <c r="AT1589" s="156" t="s">
        <v>5153</v>
      </c>
      <c r="AU1589" s="272">
        <f t="shared" si="258"/>
        <v>0</v>
      </c>
      <c r="AV1589" s="273" t="str">
        <f>IF(AU1589=0,"",
IF(SUM($AU$1543:AU1589)=1,AW1589,
IF($AU$1663&gt;SUM($AU$1543:AU1589),_xlfn.CONCAT(", ",AW1589),
IF($AU$1663=SUM($AU$1543:AU1589),_xlfn.CONCAT(" y ",AW1589)))))</f>
        <v/>
      </c>
      <c r="AW1589" s="156" t="s">
        <v>5153</v>
      </c>
      <c r="AX1589" s="272">
        <f t="shared" si="259"/>
        <v>0</v>
      </c>
      <c r="AY1589" s="273" t="str">
        <f>IF(AX1589=0,"",
IF(SUM($AX$1543:AX1589)=1,AZ1589,
IF($AX$1663&gt;SUM($AX$1543:AX1589),_xlfn.CONCAT(", ",AZ1589),
IF($AX$1663=SUM($AX$1543:AX1589),_xlfn.CONCAT(" y ",AZ1589)))))</f>
        <v/>
      </c>
      <c r="AZ1589" s="156" t="s">
        <v>5153</v>
      </c>
    </row>
    <row r="1590" spans="1:52" ht="15" customHeight="1">
      <c r="A1590" s="57"/>
      <c r="B1590" s="26"/>
      <c r="C1590" s="165" t="s">
        <v>5154</v>
      </c>
      <c r="D1590" s="884" t="str">
        <f t="shared" si="246"/>
        <v>UNIVERSIDAD TECNOLOGICA DEL SURESTE</v>
      </c>
      <c r="E1590" s="884"/>
      <c r="F1590" s="884"/>
      <c r="G1590" s="884"/>
      <c r="H1590" s="884"/>
      <c r="I1590" s="884"/>
      <c r="J1590" s="884"/>
      <c r="K1590" s="884"/>
      <c r="L1590" s="884"/>
      <c r="M1590" s="884"/>
      <c r="N1590" s="884"/>
      <c r="O1590" s="713"/>
      <c r="P1590" s="715"/>
      <c r="Q1590" s="713"/>
      <c r="R1590" s="715"/>
      <c r="S1590" s="713"/>
      <c r="T1590" s="715"/>
      <c r="U1590" s="713"/>
      <c r="V1590" s="715"/>
      <c r="W1590" s="713"/>
      <c r="X1590" s="715"/>
      <c r="Y1590" s="713"/>
      <c r="Z1590" s="715"/>
      <c r="AA1590" s="713"/>
      <c r="AB1590" s="715"/>
      <c r="AC1590" s="713"/>
      <c r="AD1590" s="715"/>
      <c r="AE1590" s="164"/>
      <c r="AF1590" s="164"/>
      <c r="AG1590" s="199">
        <f t="shared" si="247"/>
        <v>1</v>
      </c>
      <c r="AH1590" s="313">
        <f t="shared" si="248"/>
        <v>0</v>
      </c>
      <c r="AI1590" s="335">
        <f t="shared" si="249"/>
        <v>0</v>
      </c>
      <c r="AJ1590" s="336">
        <f t="shared" si="250"/>
        <v>0</v>
      </c>
      <c r="AK1590" s="335">
        <f t="shared" si="251"/>
        <v>0</v>
      </c>
      <c r="AL1590" s="336">
        <f t="shared" si="252"/>
        <v>0</v>
      </c>
      <c r="AM1590" s="335">
        <f t="shared" si="253"/>
        <v>0</v>
      </c>
      <c r="AN1590" s="336">
        <f t="shared" si="254"/>
        <v>0</v>
      </c>
      <c r="AO1590" s="335">
        <f t="shared" si="255"/>
        <v>0</v>
      </c>
      <c r="AP1590" s="298">
        <f t="shared" si="256"/>
        <v>0</v>
      </c>
      <c r="AQ1590" s="164"/>
      <c r="AR1590" s="402">
        <f t="shared" si="257"/>
        <v>1</v>
      </c>
      <c r="AS1590" s="370" t="str">
        <f>IF(AR1590=0,"",
IF(SUM($AR$1543:AR1590)=1,AT1590,
IF($AR$1663&gt;SUM($AR$1543:AR1590),_xlfn.CONCAT(", ",AT1590),
IF($AR$1663=SUM($AR$1543:AR1590),_xlfn.CONCAT(" y ",AT1590)))))</f>
        <v>, 48</v>
      </c>
      <c r="AT1590" s="156" t="s">
        <v>5155</v>
      </c>
      <c r="AU1590" s="272">
        <f t="shared" si="258"/>
        <v>0</v>
      </c>
      <c r="AV1590" s="273" t="str">
        <f>IF(AU1590=0,"",
IF(SUM($AU$1543:AU1590)=1,AW1590,
IF($AU$1663&gt;SUM($AU$1543:AU1590),_xlfn.CONCAT(", ",AW1590),
IF($AU$1663=SUM($AU$1543:AU1590),_xlfn.CONCAT(" y ",AW1590)))))</f>
        <v/>
      </c>
      <c r="AW1590" s="156" t="s">
        <v>5155</v>
      </c>
      <c r="AX1590" s="272">
        <f t="shared" si="259"/>
        <v>0</v>
      </c>
      <c r="AY1590" s="273" t="str">
        <f>IF(AX1590=0,"",
IF(SUM($AX$1543:AX1590)=1,AZ1590,
IF($AX$1663&gt;SUM($AX$1543:AX1590),_xlfn.CONCAT(", ",AZ1590),
IF($AX$1663=SUM($AX$1543:AX1590),_xlfn.CONCAT(" y ",AZ1590)))))</f>
        <v/>
      </c>
      <c r="AZ1590" s="156" t="s">
        <v>5155</v>
      </c>
    </row>
    <row r="1591" spans="1:52" ht="15" customHeight="1">
      <c r="A1591" s="57"/>
      <c r="B1591" s="26"/>
      <c r="C1591" s="165" t="s">
        <v>5156</v>
      </c>
      <c r="D1591" s="884" t="str">
        <f t="shared" si="246"/>
        <v>UNIVERSIDAD TECNOLOGICA DEL CENTRO</v>
      </c>
      <c r="E1591" s="884"/>
      <c r="F1591" s="884"/>
      <c r="G1591" s="884"/>
      <c r="H1591" s="884"/>
      <c r="I1591" s="884"/>
      <c r="J1591" s="884"/>
      <c r="K1591" s="884"/>
      <c r="L1591" s="884"/>
      <c r="M1591" s="884"/>
      <c r="N1591" s="884"/>
      <c r="O1591" s="713"/>
      <c r="P1591" s="715"/>
      <c r="Q1591" s="713"/>
      <c r="R1591" s="715"/>
      <c r="S1591" s="713"/>
      <c r="T1591" s="715"/>
      <c r="U1591" s="713"/>
      <c r="V1591" s="715"/>
      <c r="W1591" s="713"/>
      <c r="X1591" s="715"/>
      <c r="Y1591" s="713"/>
      <c r="Z1591" s="715"/>
      <c r="AA1591" s="713"/>
      <c r="AB1591" s="715"/>
      <c r="AC1591" s="713"/>
      <c r="AD1591" s="715"/>
      <c r="AE1591" s="164"/>
      <c r="AF1591" s="164"/>
      <c r="AG1591" s="199">
        <f t="shared" si="247"/>
        <v>1</v>
      </c>
      <c r="AH1591" s="313">
        <f t="shared" si="248"/>
        <v>0</v>
      </c>
      <c r="AI1591" s="335">
        <f t="shared" si="249"/>
        <v>0</v>
      </c>
      <c r="AJ1591" s="336">
        <f t="shared" si="250"/>
        <v>0</v>
      </c>
      <c r="AK1591" s="335">
        <f t="shared" si="251"/>
        <v>0</v>
      </c>
      <c r="AL1591" s="336">
        <f t="shared" si="252"/>
        <v>0</v>
      </c>
      <c r="AM1591" s="335">
        <f t="shared" si="253"/>
        <v>0</v>
      </c>
      <c r="AN1591" s="336">
        <f t="shared" si="254"/>
        <v>0</v>
      </c>
      <c r="AO1591" s="335">
        <f t="shared" si="255"/>
        <v>0</v>
      </c>
      <c r="AP1591" s="298">
        <f t="shared" si="256"/>
        <v>0</v>
      </c>
      <c r="AQ1591" s="164"/>
      <c r="AR1591" s="402">
        <f t="shared" si="257"/>
        <v>1</v>
      </c>
      <c r="AS1591" s="370" t="str">
        <f>IF(AR1591=0,"",
IF(SUM($AR$1543:AR1591)=1,AT1591,
IF($AR$1663&gt;SUM($AR$1543:AR1591),_xlfn.CONCAT(", ",AT1591),
IF($AR$1663=SUM($AR$1543:AR1591),_xlfn.CONCAT(" y ",AT1591)))))</f>
        <v>, 49</v>
      </c>
      <c r="AT1591" s="156" t="s">
        <v>5157</v>
      </c>
      <c r="AU1591" s="272">
        <f t="shared" si="258"/>
        <v>0</v>
      </c>
      <c r="AV1591" s="273" t="str">
        <f>IF(AU1591=0,"",
IF(SUM($AU$1543:AU1591)=1,AW1591,
IF($AU$1663&gt;SUM($AU$1543:AU1591),_xlfn.CONCAT(", ",AW1591),
IF($AU$1663=SUM($AU$1543:AU1591),_xlfn.CONCAT(" y ",AW1591)))))</f>
        <v/>
      </c>
      <c r="AW1591" s="156" t="s">
        <v>5157</v>
      </c>
      <c r="AX1591" s="272">
        <f t="shared" si="259"/>
        <v>0</v>
      </c>
      <c r="AY1591" s="273" t="str">
        <f>IF(AX1591=0,"",
IF(SUM($AX$1543:AX1591)=1,AZ1591,
IF($AX$1663&gt;SUM($AX$1543:AX1591),_xlfn.CONCAT(", ",AZ1591),
IF($AX$1663=SUM($AX$1543:AX1591),_xlfn.CONCAT(" y ",AZ1591)))))</f>
        <v/>
      </c>
      <c r="AZ1591" s="156" t="s">
        <v>5157</v>
      </c>
    </row>
    <row r="1592" spans="1:52" ht="30" customHeight="1">
      <c r="A1592" s="57"/>
      <c r="B1592" s="26"/>
      <c r="C1592" s="165" t="s">
        <v>5158</v>
      </c>
      <c r="D1592" s="884" t="str">
        <f t="shared" si="246"/>
        <v>UNIVERSIDAD TECNOLOGICA DE GUTIERREZ ZAMORA</v>
      </c>
      <c r="E1592" s="884"/>
      <c r="F1592" s="884"/>
      <c r="G1592" s="884"/>
      <c r="H1592" s="884"/>
      <c r="I1592" s="884"/>
      <c r="J1592" s="884"/>
      <c r="K1592" s="884"/>
      <c r="L1592" s="884"/>
      <c r="M1592" s="884"/>
      <c r="N1592" s="884"/>
      <c r="O1592" s="713"/>
      <c r="P1592" s="715"/>
      <c r="Q1592" s="713"/>
      <c r="R1592" s="715"/>
      <c r="S1592" s="713"/>
      <c r="T1592" s="715"/>
      <c r="U1592" s="713"/>
      <c r="V1592" s="715"/>
      <c r="W1592" s="713"/>
      <c r="X1592" s="715"/>
      <c r="Y1592" s="713"/>
      <c r="Z1592" s="715"/>
      <c r="AA1592" s="713"/>
      <c r="AB1592" s="715"/>
      <c r="AC1592" s="713"/>
      <c r="AD1592" s="715"/>
      <c r="AE1592" s="164"/>
      <c r="AF1592" s="164"/>
      <c r="AG1592" s="199">
        <f t="shared" si="247"/>
        <v>1</v>
      </c>
      <c r="AH1592" s="313">
        <f t="shared" si="248"/>
        <v>0</v>
      </c>
      <c r="AI1592" s="335">
        <f t="shared" si="249"/>
        <v>0</v>
      </c>
      <c r="AJ1592" s="336">
        <f t="shared" si="250"/>
        <v>0</v>
      </c>
      <c r="AK1592" s="335">
        <f t="shared" si="251"/>
        <v>0</v>
      </c>
      <c r="AL1592" s="336">
        <f t="shared" si="252"/>
        <v>0</v>
      </c>
      <c r="AM1592" s="335">
        <f t="shared" si="253"/>
        <v>0</v>
      </c>
      <c r="AN1592" s="336">
        <f t="shared" si="254"/>
        <v>0</v>
      </c>
      <c r="AO1592" s="335">
        <f t="shared" si="255"/>
        <v>0</v>
      </c>
      <c r="AP1592" s="298">
        <f t="shared" si="256"/>
        <v>0</v>
      </c>
      <c r="AQ1592" s="164"/>
      <c r="AR1592" s="402">
        <f t="shared" si="257"/>
        <v>1</v>
      </c>
      <c r="AS1592" s="370" t="str">
        <f>IF(AR1592=0,"",
IF(SUM($AR$1543:AR1592)=1,AT1592,
IF($AR$1663&gt;SUM($AR$1543:AR1592),_xlfn.CONCAT(", ",AT1592),
IF($AR$1663=SUM($AR$1543:AR1592),_xlfn.CONCAT(" y ",AT1592)))))</f>
        <v>, 50</v>
      </c>
      <c r="AT1592" s="156" t="s">
        <v>5159</v>
      </c>
      <c r="AU1592" s="272">
        <f t="shared" si="258"/>
        <v>0</v>
      </c>
      <c r="AV1592" s="273" t="str">
        <f>IF(AU1592=0,"",
IF(SUM($AU$1543:AU1592)=1,AW1592,
IF($AU$1663&gt;SUM($AU$1543:AU1592),_xlfn.CONCAT(", ",AW1592),
IF($AU$1663=SUM($AU$1543:AU1592),_xlfn.CONCAT(" y ",AW1592)))))</f>
        <v/>
      </c>
      <c r="AW1592" s="156" t="s">
        <v>5159</v>
      </c>
      <c r="AX1592" s="272">
        <f t="shared" si="259"/>
        <v>0</v>
      </c>
      <c r="AY1592" s="273" t="str">
        <f>IF(AX1592=0,"",
IF(SUM($AX$1543:AX1592)=1,AZ1592,
IF($AX$1663&gt;SUM($AX$1543:AX1592),_xlfn.CONCAT(", ",AZ1592),
IF($AX$1663=SUM($AX$1543:AX1592),_xlfn.CONCAT(" y ",AZ1592)))))</f>
        <v/>
      </c>
      <c r="AZ1592" s="156" t="s">
        <v>5159</v>
      </c>
    </row>
    <row r="1593" spans="1:52" ht="30" customHeight="1">
      <c r="A1593" s="57"/>
      <c r="B1593" s="26"/>
      <c r="C1593" s="165" t="s">
        <v>5160</v>
      </c>
      <c r="D1593" s="884" t="str">
        <f t="shared" si="246"/>
        <v>CONSEJO VERACRUZANO DE INVESTIGACION CIENTIFICA Y DESARROLLO TECNOLOGICO</v>
      </c>
      <c r="E1593" s="884"/>
      <c r="F1593" s="884"/>
      <c r="G1593" s="884"/>
      <c r="H1593" s="884"/>
      <c r="I1593" s="884"/>
      <c r="J1593" s="884"/>
      <c r="K1593" s="884"/>
      <c r="L1593" s="884"/>
      <c r="M1593" s="884"/>
      <c r="N1593" s="884"/>
      <c r="O1593" s="713"/>
      <c r="P1593" s="715"/>
      <c r="Q1593" s="713"/>
      <c r="R1593" s="715"/>
      <c r="S1593" s="713"/>
      <c r="T1593" s="715"/>
      <c r="U1593" s="713"/>
      <c r="V1593" s="715"/>
      <c r="W1593" s="713"/>
      <c r="X1593" s="715"/>
      <c r="Y1593" s="713"/>
      <c r="Z1593" s="715"/>
      <c r="AA1593" s="713"/>
      <c r="AB1593" s="715"/>
      <c r="AC1593" s="713"/>
      <c r="AD1593" s="715"/>
      <c r="AE1593" s="164"/>
      <c r="AF1593" s="164"/>
      <c r="AG1593" s="199">
        <f t="shared" si="247"/>
        <v>1</v>
      </c>
      <c r="AH1593" s="313">
        <f t="shared" si="248"/>
        <v>0</v>
      </c>
      <c r="AI1593" s="335">
        <f t="shared" si="249"/>
        <v>0</v>
      </c>
      <c r="AJ1593" s="336">
        <f t="shared" si="250"/>
        <v>0</v>
      </c>
      <c r="AK1593" s="335">
        <f t="shared" si="251"/>
        <v>0</v>
      </c>
      <c r="AL1593" s="336">
        <f t="shared" si="252"/>
        <v>0</v>
      </c>
      <c r="AM1593" s="335">
        <f t="shared" si="253"/>
        <v>0</v>
      </c>
      <c r="AN1593" s="336">
        <f t="shared" si="254"/>
        <v>0</v>
      </c>
      <c r="AO1593" s="335">
        <f t="shared" si="255"/>
        <v>0</v>
      </c>
      <c r="AP1593" s="298">
        <f t="shared" si="256"/>
        <v>0</v>
      </c>
      <c r="AQ1593" s="164"/>
      <c r="AR1593" s="402">
        <f t="shared" si="257"/>
        <v>1</v>
      </c>
      <c r="AS1593" s="370" t="str">
        <f>IF(AR1593=0,"",
IF(SUM($AR$1543:AR1593)=1,AT1593,
IF($AR$1663&gt;SUM($AR$1543:AR1593),_xlfn.CONCAT(", ",AT1593),
IF($AR$1663=SUM($AR$1543:AR1593),_xlfn.CONCAT(" y ",AT1593)))))</f>
        <v>, 51</v>
      </c>
      <c r="AT1593" s="156" t="s">
        <v>5161</v>
      </c>
      <c r="AU1593" s="272">
        <f t="shared" si="258"/>
        <v>0</v>
      </c>
      <c r="AV1593" s="273" t="str">
        <f>IF(AU1593=0,"",
IF(SUM($AU$1543:AU1593)=1,AW1593,
IF($AU$1663&gt;SUM($AU$1543:AU1593),_xlfn.CONCAT(", ",AW1593),
IF($AU$1663=SUM($AU$1543:AU1593),_xlfn.CONCAT(" y ",AW1593)))))</f>
        <v/>
      </c>
      <c r="AW1593" s="156" t="s">
        <v>5161</v>
      </c>
      <c r="AX1593" s="272">
        <f t="shared" si="259"/>
        <v>0</v>
      </c>
      <c r="AY1593" s="273" t="str">
        <f>IF(AX1593=0,"",
IF(SUM($AX$1543:AX1593)=1,AZ1593,
IF($AX$1663&gt;SUM($AX$1543:AX1593),_xlfn.CONCAT(", ",AZ1593),
IF($AX$1663=SUM($AX$1543:AX1593),_xlfn.CONCAT(" y ",AZ1593)))))</f>
        <v/>
      </c>
      <c r="AZ1593" s="156" t="s">
        <v>5161</v>
      </c>
    </row>
    <row r="1594" spans="1:52" ht="30" customHeight="1">
      <c r="A1594" s="57"/>
      <c r="B1594" s="26"/>
      <c r="C1594" s="165" t="s">
        <v>5162</v>
      </c>
      <c r="D1594" s="884" t="str">
        <f t="shared" si="246"/>
        <v>COLEGIO DE ESTUDIOS CIENTIFICOS Y TECNOLOGICOS</v>
      </c>
      <c r="E1594" s="884"/>
      <c r="F1594" s="884"/>
      <c r="G1594" s="884"/>
      <c r="H1594" s="884"/>
      <c r="I1594" s="884"/>
      <c r="J1594" s="884"/>
      <c r="K1594" s="884"/>
      <c r="L1594" s="884"/>
      <c r="M1594" s="884"/>
      <c r="N1594" s="884"/>
      <c r="O1594" s="713"/>
      <c r="P1594" s="715"/>
      <c r="Q1594" s="713"/>
      <c r="R1594" s="715"/>
      <c r="S1594" s="713"/>
      <c r="T1594" s="715"/>
      <c r="U1594" s="713"/>
      <c r="V1594" s="715"/>
      <c r="W1594" s="713"/>
      <c r="X1594" s="715"/>
      <c r="Y1594" s="713"/>
      <c r="Z1594" s="715"/>
      <c r="AA1594" s="713"/>
      <c r="AB1594" s="715"/>
      <c r="AC1594" s="713"/>
      <c r="AD1594" s="715"/>
      <c r="AE1594" s="164"/>
      <c r="AF1594" s="164"/>
      <c r="AG1594" s="199">
        <f t="shared" si="247"/>
        <v>1</v>
      </c>
      <c r="AH1594" s="313">
        <f t="shared" si="248"/>
        <v>0</v>
      </c>
      <c r="AI1594" s="335">
        <f t="shared" si="249"/>
        <v>0</v>
      </c>
      <c r="AJ1594" s="336">
        <f t="shared" si="250"/>
        <v>0</v>
      </c>
      <c r="AK1594" s="335">
        <f t="shared" si="251"/>
        <v>0</v>
      </c>
      <c r="AL1594" s="336">
        <f t="shared" si="252"/>
        <v>0</v>
      </c>
      <c r="AM1594" s="335">
        <f t="shared" si="253"/>
        <v>0</v>
      </c>
      <c r="AN1594" s="336">
        <f t="shared" si="254"/>
        <v>0</v>
      </c>
      <c r="AO1594" s="335">
        <f t="shared" si="255"/>
        <v>0</v>
      </c>
      <c r="AP1594" s="298">
        <f t="shared" si="256"/>
        <v>0</v>
      </c>
      <c r="AQ1594" s="164"/>
      <c r="AR1594" s="402">
        <f t="shared" si="257"/>
        <v>1</v>
      </c>
      <c r="AS1594" s="370" t="str">
        <f>IF(AR1594=0,"",
IF(SUM($AR$1543:AR1594)=1,AT1594,
IF($AR$1663&gt;SUM($AR$1543:AR1594),_xlfn.CONCAT(", ",AT1594),
IF($AR$1663=SUM($AR$1543:AR1594),_xlfn.CONCAT(" y ",AT1594)))))</f>
        <v>, 52</v>
      </c>
      <c r="AT1594" s="156" t="s">
        <v>5163</v>
      </c>
      <c r="AU1594" s="272">
        <f t="shared" si="258"/>
        <v>0</v>
      </c>
      <c r="AV1594" s="273" t="str">
        <f>IF(AU1594=0,"",
IF(SUM($AU$1543:AU1594)=1,AW1594,
IF($AU$1663&gt;SUM($AU$1543:AU1594),_xlfn.CONCAT(", ",AW1594),
IF($AU$1663=SUM($AU$1543:AU1594),_xlfn.CONCAT(" y ",AW1594)))))</f>
        <v/>
      </c>
      <c r="AW1594" s="156" t="s">
        <v>5163</v>
      </c>
      <c r="AX1594" s="272">
        <f t="shared" si="259"/>
        <v>0</v>
      </c>
      <c r="AY1594" s="273" t="str">
        <f>IF(AX1594=0,"",
IF(SUM($AX$1543:AX1594)=1,AZ1594,
IF($AX$1663&gt;SUM($AX$1543:AX1594),_xlfn.CONCAT(", ",AZ1594),
IF($AX$1663=SUM($AX$1543:AX1594),_xlfn.CONCAT(" y ",AZ1594)))))</f>
        <v/>
      </c>
      <c r="AZ1594" s="156" t="s">
        <v>5163</v>
      </c>
    </row>
    <row r="1595" spans="1:52" ht="15" customHeight="1">
      <c r="A1595" s="57"/>
      <c r="B1595" s="26"/>
      <c r="C1595" s="165" t="s">
        <v>5164</v>
      </c>
      <c r="D1595" s="884" t="str">
        <f t="shared" si="246"/>
        <v>COLEGIO DE VERACRUZ</v>
      </c>
      <c r="E1595" s="884"/>
      <c r="F1595" s="884"/>
      <c r="G1595" s="884"/>
      <c r="H1595" s="884"/>
      <c r="I1595" s="884"/>
      <c r="J1595" s="884"/>
      <c r="K1595" s="884"/>
      <c r="L1595" s="884"/>
      <c r="M1595" s="884"/>
      <c r="N1595" s="884"/>
      <c r="O1595" s="713"/>
      <c r="P1595" s="715"/>
      <c r="Q1595" s="713"/>
      <c r="R1595" s="715"/>
      <c r="S1595" s="713"/>
      <c r="T1595" s="715"/>
      <c r="U1595" s="713"/>
      <c r="V1595" s="715"/>
      <c r="W1595" s="713"/>
      <c r="X1595" s="715"/>
      <c r="Y1595" s="713"/>
      <c r="Z1595" s="715"/>
      <c r="AA1595" s="713"/>
      <c r="AB1595" s="715"/>
      <c r="AC1595" s="713"/>
      <c r="AD1595" s="715"/>
      <c r="AE1595" s="164"/>
      <c r="AF1595" s="164"/>
      <c r="AG1595" s="199">
        <f t="shared" si="247"/>
        <v>1</v>
      </c>
      <c r="AH1595" s="313">
        <f t="shared" si="248"/>
        <v>0</v>
      </c>
      <c r="AI1595" s="335">
        <f t="shared" si="249"/>
        <v>0</v>
      </c>
      <c r="AJ1595" s="336">
        <f t="shared" si="250"/>
        <v>0</v>
      </c>
      <c r="AK1595" s="335">
        <f t="shared" si="251"/>
        <v>0</v>
      </c>
      <c r="AL1595" s="336">
        <f t="shared" si="252"/>
        <v>0</v>
      </c>
      <c r="AM1595" s="335">
        <f t="shared" si="253"/>
        <v>0</v>
      </c>
      <c r="AN1595" s="336">
        <f t="shared" si="254"/>
        <v>0</v>
      </c>
      <c r="AO1595" s="335">
        <f t="shared" si="255"/>
        <v>0</v>
      </c>
      <c r="AP1595" s="298">
        <f t="shared" si="256"/>
        <v>0</v>
      </c>
      <c r="AQ1595" s="164"/>
      <c r="AR1595" s="402">
        <f t="shared" si="257"/>
        <v>1</v>
      </c>
      <c r="AS1595" s="370" t="str">
        <f>IF(AR1595=0,"",
IF(SUM($AR$1543:AR1595)=1,AT1595,
IF($AR$1663&gt;SUM($AR$1543:AR1595),_xlfn.CONCAT(", ",AT1595),
IF($AR$1663=SUM($AR$1543:AR1595),_xlfn.CONCAT(" y ",AT1595)))))</f>
        <v>, 53</v>
      </c>
      <c r="AT1595" s="156" t="s">
        <v>5165</v>
      </c>
      <c r="AU1595" s="272">
        <f t="shared" si="258"/>
        <v>0</v>
      </c>
      <c r="AV1595" s="273" t="str">
        <f>IF(AU1595=0,"",
IF(SUM($AU$1543:AU1595)=1,AW1595,
IF($AU$1663&gt;SUM($AU$1543:AU1595),_xlfn.CONCAT(", ",AW1595),
IF($AU$1663=SUM($AU$1543:AU1595),_xlfn.CONCAT(" y ",AW1595)))))</f>
        <v/>
      </c>
      <c r="AW1595" s="156" t="s">
        <v>5165</v>
      </c>
      <c r="AX1595" s="272">
        <f t="shared" si="259"/>
        <v>0</v>
      </c>
      <c r="AY1595" s="273" t="str">
        <f>IF(AX1595=0,"",
IF(SUM($AX$1543:AX1595)=1,AZ1595,
IF($AX$1663&gt;SUM($AX$1543:AX1595),_xlfn.CONCAT(", ",AZ1595),
IF($AX$1663=SUM($AX$1543:AX1595),_xlfn.CONCAT(" y ",AZ1595)))))</f>
        <v/>
      </c>
      <c r="AZ1595" s="156" t="s">
        <v>5165</v>
      </c>
    </row>
    <row r="1596" spans="1:52" ht="15" customHeight="1">
      <c r="A1596" s="57"/>
      <c r="B1596" s="26"/>
      <c r="C1596" s="165" t="s">
        <v>5166</v>
      </c>
      <c r="D1596" s="884" t="str">
        <f t="shared" si="246"/>
        <v>UNIVERSIDAD POLITECNICA DE HUATUSCO</v>
      </c>
      <c r="E1596" s="884"/>
      <c r="F1596" s="884"/>
      <c r="G1596" s="884"/>
      <c r="H1596" s="884"/>
      <c r="I1596" s="884"/>
      <c r="J1596" s="884"/>
      <c r="K1596" s="884"/>
      <c r="L1596" s="884"/>
      <c r="M1596" s="884"/>
      <c r="N1596" s="884"/>
      <c r="O1596" s="713"/>
      <c r="P1596" s="715"/>
      <c r="Q1596" s="713"/>
      <c r="R1596" s="715"/>
      <c r="S1596" s="713"/>
      <c r="T1596" s="715"/>
      <c r="U1596" s="713"/>
      <c r="V1596" s="715"/>
      <c r="W1596" s="713"/>
      <c r="X1596" s="715"/>
      <c r="Y1596" s="713"/>
      <c r="Z1596" s="715"/>
      <c r="AA1596" s="713"/>
      <c r="AB1596" s="715"/>
      <c r="AC1596" s="713"/>
      <c r="AD1596" s="715"/>
      <c r="AE1596" s="164"/>
      <c r="AF1596" s="164"/>
      <c r="AG1596" s="199">
        <f t="shared" si="247"/>
        <v>1</v>
      </c>
      <c r="AH1596" s="313">
        <f t="shared" si="248"/>
        <v>0</v>
      </c>
      <c r="AI1596" s="335">
        <f t="shared" si="249"/>
        <v>0</v>
      </c>
      <c r="AJ1596" s="336">
        <f t="shared" si="250"/>
        <v>0</v>
      </c>
      <c r="AK1596" s="335">
        <f t="shared" si="251"/>
        <v>0</v>
      </c>
      <c r="AL1596" s="336">
        <f t="shared" si="252"/>
        <v>0</v>
      </c>
      <c r="AM1596" s="335">
        <f t="shared" si="253"/>
        <v>0</v>
      </c>
      <c r="AN1596" s="336">
        <f t="shared" si="254"/>
        <v>0</v>
      </c>
      <c r="AO1596" s="335">
        <f t="shared" si="255"/>
        <v>0</v>
      </c>
      <c r="AP1596" s="298">
        <f t="shared" si="256"/>
        <v>0</v>
      </c>
      <c r="AQ1596" s="164"/>
      <c r="AR1596" s="402">
        <f t="shared" si="257"/>
        <v>1</v>
      </c>
      <c r="AS1596" s="370" t="str">
        <f>IF(AR1596=0,"",
IF(SUM($AR$1543:AR1596)=1,AT1596,
IF($AR$1663&gt;SUM($AR$1543:AR1596),_xlfn.CONCAT(", ",AT1596),
IF($AR$1663=SUM($AR$1543:AR1596),_xlfn.CONCAT(" y ",AT1596)))))</f>
        <v>, 54</v>
      </c>
      <c r="AT1596" s="156" t="s">
        <v>5167</v>
      </c>
      <c r="AU1596" s="272">
        <f t="shared" si="258"/>
        <v>0</v>
      </c>
      <c r="AV1596" s="273" t="str">
        <f>IF(AU1596=0,"",
IF(SUM($AU$1543:AU1596)=1,AW1596,
IF($AU$1663&gt;SUM($AU$1543:AU1596),_xlfn.CONCAT(", ",AW1596),
IF($AU$1663=SUM($AU$1543:AU1596),_xlfn.CONCAT(" y ",AW1596)))))</f>
        <v/>
      </c>
      <c r="AW1596" s="156" t="s">
        <v>5167</v>
      </c>
      <c r="AX1596" s="272">
        <f t="shared" si="259"/>
        <v>0</v>
      </c>
      <c r="AY1596" s="273" t="str">
        <f>IF(AX1596=0,"",
IF(SUM($AX$1543:AX1596)=1,AZ1596,
IF($AX$1663&gt;SUM($AX$1543:AX1596),_xlfn.CONCAT(", ",AZ1596),
IF($AX$1663=SUM($AX$1543:AX1596),_xlfn.CONCAT(" y ",AZ1596)))))</f>
        <v/>
      </c>
      <c r="AZ1596" s="156" t="s">
        <v>5167</v>
      </c>
    </row>
    <row r="1597" spans="1:52" ht="30" customHeight="1">
      <c r="A1597" s="57"/>
      <c r="B1597" s="26"/>
      <c r="C1597" s="165" t="s">
        <v>5168</v>
      </c>
      <c r="D1597" s="884" t="str">
        <f t="shared" si="246"/>
        <v>UNIVERSIDAD POPULAR AUTONOMA DE VERACRUZ</v>
      </c>
      <c r="E1597" s="884"/>
      <c r="F1597" s="884"/>
      <c r="G1597" s="884"/>
      <c r="H1597" s="884"/>
      <c r="I1597" s="884"/>
      <c r="J1597" s="884"/>
      <c r="K1597" s="884"/>
      <c r="L1597" s="884"/>
      <c r="M1597" s="884"/>
      <c r="N1597" s="884"/>
      <c r="O1597" s="713"/>
      <c r="P1597" s="715"/>
      <c r="Q1597" s="713"/>
      <c r="R1597" s="715"/>
      <c r="S1597" s="713"/>
      <c r="T1597" s="715"/>
      <c r="U1597" s="713"/>
      <c r="V1597" s="715"/>
      <c r="W1597" s="713"/>
      <c r="X1597" s="715"/>
      <c r="Y1597" s="713"/>
      <c r="Z1597" s="715"/>
      <c r="AA1597" s="713"/>
      <c r="AB1597" s="715"/>
      <c r="AC1597" s="713"/>
      <c r="AD1597" s="715"/>
      <c r="AE1597" s="164"/>
      <c r="AF1597" s="164"/>
      <c r="AG1597" s="199">
        <f t="shared" si="247"/>
        <v>1</v>
      </c>
      <c r="AH1597" s="313">
        <f t="shared" si="248"/>
        <v>0</v>
      </c>
      <c r="AI1597" s="335">
        <f t="shared" si="249"/>
        <v>0</v>
      </c>
      <c r="AJ1597" s="336">
        <f t="shared" si="250"/>
        <v>0</v>
      </c>
      <c r="AK1597" s="335">
        <f t="shared" si="251"/>
        <v>0</v>
      </c>
      <c r="AL1597" s="336">
        <f t="shared" si="252"/>
        <v>0</v>
      </c>
      <c r="AM1597" s="335">
        <f t="shared" si="253"/>
        <v>0</v>
      </c>
      <c r="AN1597" s="336">
        <f t="shared" si="254"/>
        <v>0</v>
      </c>
      <c r="AO1597" s="335">
        <f t="shared" si="255"/>
        <v>0</v>
      </c>
      <c r="AP1597" s="298">
        <f t="shared" si="256"/>
        <v>0</v>
      </c>
      <c r="AQ1597" s="164"/>
      <c r="AR1597" s="402">
        <f t="shared" si="257"/>
        <v>1</v>
      </c>
      <c r="AS1597" s="370" t="str">
        <f>IF(AR1597=0,"",
IF(SUM($AR$1543:AR1597)=1,AT1597,
IF($AR$1663&gt;SUM($AR$1543:AR1597),_xlfn.CONCAT(", ",AT1597),
IF($AR$1663=SUM($AR$1543:AR1597),_xlfn.CONCAT(" y ",AT1597)))))</f>
        <v>, 55</v>
      </c>
      <c r="AT1597" s="156" t="s">
        <v>5169</v>
      </c>
      <c r="AU1597" s="272">
        <f t="shared" si="258"/>
        <v>0</v>
      </c>
      <c r="AV1597" s="273" t="str">
        <f>IF(AU1597=0,"",
IF(SUM($AU$1543:AU1597)=1,AW1597,
IF($AU$1663&gt;SUM($AU$1543:AU1597),_xlfn.CONCAT(", ",AW1597),
IF($AU$1663=SUM($AU$1543:AU1597),_xlfn.CONCAT(" y ",AW1597)))))</f>
        <v/>
      </c>
      <c r="AW1597" s="156" t="s">
        <v>5169</v>
      </c>
      <c r="AX1597" s="272">
        <f t="shared" si="259"/>
        <v>0</v>
      </c>
      <c r="AY1597" s="273" t="str">
        <f>IF(AX1597=0,"",
IF(SUM($AX$1543:AX1597)=1,AZ1597,
IF($AX$1663&gt;SUM($AX$1543:AX1597),_xlfn.CONCAT(", ",AZ1597),
IF($AX$1663=SUM($AX$1543:AX1597),_xlfn.CONCAT(" y ",AZ1597)))))</f>
        <v/>
      </c>
      <c r="AZ1597" s="156" t="s">
        <v>5169</v>
      </c>
    </row>
    <row r="1598" spans="1:52" ht="15" customHeight="1">
      <c r="A1598" s="57"/>
      <c r="B1598" s="26"/>
      <c r="C1598" s="165" t="s">
        <v>5170</v>
      </c>
      <c r="D1598" s="884" t="str">
        <f t="shared" si="246"/>
        <v>INSTITUTO VERACRUZANO DE LA VIVIENDA</v>
      </c>
      <c r="E1598" s="884"/>
      <c r="F1598" s="884"/>
      <c r="G1598" s="884"/>
      <c r="H1598" s="884"/>
      <c r="I1598" s="884"/>
      <c r="J1598" s="884"/>
      <c r="K1598" s="884"/>
      <c r="L1598" s="884"/>
      <c r="M1598" s="884"/>
      <c r="N1598" s="884"/>
      <c r="O1598" s="713"/>
      <c r="P1598" s="715"/>
      <c r="Q1598" s="713"/>
      <c r="R1598" s="715"/>
      <c r="S1598" s="713"/>
      <c r="T1598" s="715"/>
      <c r="U1598" s="713"/>
      <c r="V1598" s="715"/>
      <c r="W1598" s="713"/>
      <c r="X1598" s="715"/>
      <c r="Y1598" s="713"/>
      <c r="Z1598" s="715"/>
      <c r="AA1598" s="713"/>
      <c r="AB1598" s="715"/>
      <c r="AC1598" s="713"/>
      <c r="AD1598" s="715"/>
      <c r="AE1598" s="164"/>
      <c r="AF1598" s="164"/>
      <c r="AG1598" s="199">
        <f t="shared" si="247"/>
        <v>1</v>
      </c>
      <c r="AH1598" s="313">
        <f t="shared" si="248"/>
        <v>0</v>
      </c>
      <c r="AI1598" s="335">
        <f t="shared" si="249"/>
        <v>0</v>
      </c>
      <c r="AJ1598" s="336">
        <f t="shared" si="250"/>
        <v>0</v>
      </c>
      <c r="AK1598" s="335">
        <f t="shared" si="251"/>
        <v>0</v>
      </c>
      <c r="AL1598" s="336">
        <f t="shared" si="252"/>
        <v>0</v>
      </c>
      <c r="AM1598" s="335">
        <f t="shared" si="253"/>
        <v>0</v>
      </c>
      <c r="AN1598" s="336">
        <f t="shared" si="254"/>
        <v>0</v>
      </c>
      <c r="AO1598" s="335">
        <f t="shared" si="255"/>
        <v>0</v>
      </c>
      <c r="AP1598" s="298">
        <f t="shared" si="256"/>
        <v>0</v>
      </c>
      <c r="AQ1598" s="164"/>
      <c r="AR1598" s="402">
        <f t="shared" si="257"/>
        <v>1</v>
      </c>
      <c r="AS1598" s="370" t="str">
        <f>IF(AR1598=0,"",
IF(SUM($AR$1543:AR1598)=1,AT1598,
IF($AR$1663&gt;SUM($AR$1543:AR1598),_xlfn.CONCAT(", ",AT1598),
IF($AR$1663=SUM($AR$1543:AR1598),_xlfn.CONCAT(" y ",AT1598)))))</f>
        <v>, 56</v>
      </c>
      <c r="AT1598" s="156" t="s">
        <v>5171</v>
      </c>
      <c r="AU1598" s="272">
        <f t="shared" si="258"/>
        <v>0</v>
      </c>
      <c r="AV1598" s="273" t="str">
        <f>IF(AU1598=0,"",
IF(SUM($AU$1543:AU1598)=1,AW1598,
IF($AU$1663&gt;SUM($AU$1543:AU1598),_xlfn.CONCAT(", ",AW1598),
IF($AU$1663=SUM($AU$1543:AU1598),_xlfn.CONCAT(" y ",AW1598)))))</f>
        <v/>
      </c>
      <c r="AW1598" s="156" t="s">
        <v>5171</v>
      </c>
      <c r="AX1598" s="272">
        <f t="shared" si="259"/>
        <v>0</v>
      </c>
      <c r="AY1598" s="273" t="str">
        <f>IF(AX1598=0,"",
IF(SUM($AX$1543:AX1598)=1,AZ1598,
IF($AX$1663&gt;SUM($AX$1543:AX1598),_xlfn.CONCAT(", ",AZ1598),
IF($AX$1663=SUM($AX$1543:AX1598),_xlfn.CONCAT(" y ",AZ1598)))))</f>
        <v/>
      </c>
      <c r="AZ1598" s="156" t="s">
        <v>5171</v>
      </c>
    </row>
    <row r="1599" spans="1:52" ht="30" customHeight="1">
      <c r="A1599" s="57"/>
      <c r="B1599" s="26"/>
      <c r="C1599" s="165" t="s">
        <v>5172</v>
      </c>
      <c r="D1599" s="884" t="str">
        <f t="shared" si="246"/>
        <v>AGENCIA ESTATAL DE ENERGIA DEL ESTADO DE VERACRUZ</v>
      </c>
      <c r="E1599" s="884"/>
      <c r="F1599" s="884"/>
      <c r="G1599" s="884"/>
      <c r="H1599" s="884"/>
      <c r="I1599" s="884"/>
      <c r="J1599" s="884"/>
      <c r="K1599" s="884"/>
      <c r="L1599" s="884"/>
      <c r="M1599" s="884"/>
      <c r="N1599" s="884"/>
      <c r="O1599" s="713"/>
      <c r="P1599" s="715"/>
      <c r="Q1599" s="713"/>
      <c r="R1599" s="715"/>
      <c r="S1599" s="713"/>
      <c r="T1599" s="715"/>
      <c r="U1599" s="713"/>
      <c r="V1599" s="715"/>
      <c r="W1599" s="713"/>
      <c r="X1599" s="715"/>
      <c r="Y1599" s="713"/>
      <c r="Z1599" s="715"/>
      <c r="AA1599" s="713"/>
      <c r="AB1599" s="715"/>
      <c r="AC1599" s="713"/>
      <c r="AD1599" s="715"/>
      <c r="AE1599" s="164"/>
      <c r="AF1599" s="164"/>
      <c r="AG1599" s="199">
        <f t="shared" si="247"/>
        <v>1</v>
      </c>
      <c r="AH1599" s="313">
        <f t="shared" si="248"/>
        <v>0</v>
      </c>
      <c r="AI1599" s="335">
        <f t="shared" si="249"/>
        <v>0</v>
      </c>
      <c r="AJ1599" s="336">
        <f t="shared" si="250"/>
        <v>0</v>
      </c>
      <c r="AK1599" s="335">
        <f t="shared" si="251"/>
        <v>0</v>
      </c>
      <c r="AL1599" s="336">
        <f t="shared" si="252"/>
        <v>0</v>
      </c>
      <c r="AM1599" s="335">
        <f t="shared" si="253"/>
        <v>0</v>
      </c>
      <c r="AN1599" s="336">
        <f t="shared" si="254"/>
        <v>0</v>
      </c>
      <c r="AO1599" s="335">
        <f t="shared" si="255"/>
        <v>0</v>
      </c>
      <c r="AP1599" s="298">
        <f t="shared" si="256"/>
        <v>0</v>
      </c>
      <c r="AQ1599" s="164"/>
      <c r="AR1599" s="402">
        <f t="shared" si="257"/>
        <v>1</v>
      </c>
      <c r="AS1599" s="370" t="str">
        <f>IF(AR1599=0,"",
IF(SUM($AR$1543:AR1599)=1,AT1599,
IF($AR$1663&gt;SUM($AR$1543:AR1599),_xlfn.CONCAT(", ",AT1599),
IF($AR$1663=SUM($AR$1543:AR1599),_xlfn.CONCAT(" y ",AT1599)))))</f>
        <v>, 57</v>
      </c>
      <c r="AT1599" s="156" t="s">
        <v>5173</v>
      </c>
      <c r="AU1599" s="272">
        <f t="shared" si="258"/>
        <v>0</v>
      </c>
      <c r="AV1599" s="273" t="str">
        <f>IF(AU1599=0,"",
IF(SUM($AU$1543:AU1599)=1,AW1599,
IF($AU$1663&gt;SUM($AU$1543:AU1599),_xlfn.CONCAT(", ",AW1599),
IF($AU$1663=SUM($AU$1543:AU1599),_xlfn.CONCAT(" y ",AW1599)))))</f>
        <v/>
      </c>
      <c r="AW1599" s="156" t="s">
        <v>5173</v>
      </c>
      <c r="AX1599" s="272">
        <f t="shared" si="259"/>
        <v>0</v>
      </c>
      <c r="AY1599" s="273" t="str">
        <f>IF(AX1599=0,"",
IF(SUM($AX$1543:AX1599)=1,AZ1599,
IF($AX$1663&gt;SUM($AX$1543:AX1599),_xlfn.CONCAT(", ",AZ1599),
IF($AX$1663=SUM($AX$1543:AX1599),_xlfn.CONCAT(" y ",AZ1599)))))</f>
        <v/>
      </c>
      <c r="AZ1599" s="156" t="s">
        <v>5173</v>
      </c>
    </row>
    <row r="1600" spans="1:52" ht="15" customHeight="1">
      <c r="A1600" s="57"/>
      <c r="B1600" s="26"/>
      <c r="C1600" s="165" t="s">
        <v>5174</v>
      </c>
      <c r="D1600" s="884" t="str">
        <f t="shared" si="246"/>
        <v>INSTITUTO VERACRUZANO DE LAS MUJERES</v>
      </c>
      <c r="E1600" s="884"/>
      <c r="F1600" s="884"/>
      <c r="G1600" s="884"/>
      <c r="H1600" s="884"/>
      <c r="I1600" s="884"/>
      <c r="J1600" s="884"/>
      <c r="K1600" s="884"/>
      <c r="L1600" s="884"/>
      <c r="M1600" s="884"/>
      <c r="N1600" s="884"/>
      <c r="O1600" s="713"/>
      <c r="P1600" s="715"/>
      <c r="Q1600" s="713"/>
      <c r="R1600" s="715"/>
      <c r="S1600" s="713"/>
      <c r="T1600" s="715"/>
      <c r="U1600" s="713"/>
      <c r="V1600" s="715"/>
      <c r="W1600" s="713"/>
      <c r="X1600" s="715"/>
      <c r="Y1600" s="713"/>
      <c r="Z1600" s="715"/>
      <c r="AA1600" s="713"/>
      <c r="AB1600" s="715"/>
      <c r="AC1600" s="713"/>
      <c r="AD1600" s="715"/>
      <c r="AE1600" s="164"/>
      <c r="AF1600" s="164"/>
      <c r="AG1600" s="199">
        <f t="shared" si="247"/>
        <v>1</v>
      </c>
      <c r="AH1600" s="313">
        <f t="shared" si="248"/>
        <v>0</v>
      </c>
      <c r="AI1600" s="335">
        <f t="shared" si="249"/>
        <v>0</v>
      </c>
      <c r="AJ1600" s="336">
        <f t="shared" si="250"/>
        <v>0</v>
      </c>
      <c r="AK1600" s="335">
        <f t="shared" si="251"/>
        <v>0</v>
      </c>
      <c r="AL1600" s="336">
        <f t="shared" si="252"/>
        <v>0</v>
      </c>
      <c r="AM1600" s="335">
        <f t="shared" si="253"/>
        <v>0</v>
      </c>
      <c r="AN1600" s="336">
        <f t="shared" si="254"/>
        <v>0</v>
      </c>
      <c r="AO1600" s="335">
        <f t="shared" si="255"/>
        <v>0</v>
      </c>
      <c r="AP1600" s="298">
        <f t="shared" si="256"/>
        <v>0</v>
      </c>
      <c r="AQ1600" s="164"/>
      <c r="AR1600" s="402">
        <f t="shared" si="257"/>
        <v>1</v>
      </c>
      <c r="AS1600" s="370" t="str">
        <f>IF(AR1600=0,"",
IF(SUM($AR$1543:AR1600)=1,AT1600,
IF($AR$1663&gt;SUM($AR$1543:AR1600),_xlfn.CONCAT(", ",AT1600),
IF($AR$1663=SUM($AR$1543:AR1600),_xlfn.CONCAT(" y ",AT1600)))))</f>
        <v>, 58</v>
      </c>
      <c r="AT1600" s="156" t="s">
        <v>5175</v>
      </c>
      <c r="AU1600" s="272">
        <f t="shared" si="258"/>
        <v>0</v>
      </c>
      <c r="AV1600" s="273" t="str">
        <f>IF(AU1600=0,"",
IF(SUM($AU$1543:AU1600)=1,AW1600,
IF($AU$1663&gt;SUM($AU$1543:AU1600),_xlfn.CONCAT(", ",AW1600),
IF($AU$1663=SUM($AU$1543:AU1600),_xlfn.CONCAT(" y ",AW1600)))))</f>
        <v/>
      </c>
      <c r="AW1600" s="156" t="s">
        <v>5175</v>
      </c>
      <c r="AX1600" s="272">
        <f t="shared" si="259"/>
        <v>0</v>
      </c>
      <c r="AY1600" s="273" t="str">
        <f>IF(AX1600=0,"",
IF(SUM($AX$1543:AX1600)=1,AZ1600,
IF($AX$1663&gt;SUM($AX$1543:AX1600),_xlfn.CONCAT(", ",AZ1600),
IF($AX$1663=SUM($AX$1543:AX1600),_xlfn.CONCAT(" y ",AZ1600)))))</f>
        <v/>
      </c>
      <c r="AZ1600" s="156" t="s">
        <v>5175</v>
      </c>
    </row>
    <row r="1601" spans="1:52" ht="30" customHeight="1">
      <c r="A1601" s="57"/>
      <c r="B1601" s="26"/>
      <c r="C1601" s="165" t="s">
        <v>5176</v>
      </c>
      <c r="D1601" s="884" t="str">
        <f t="shared" si="246"/>
        <v>INSTITUTO VERACRUZANO DE DESARROLLO MUNICIPAL</v>
      </c>
      <c r="E1601" s="884"/>
      <c r="F1601" s="884"/>
      <c r="G1601" s="884"/>
      <c r="H1601" s="884"/>
      <c r="I1601" s="884"/>
      <c r="J1601" s="884"/>
      <c r="K1601" s="884"/>
      <c r="L1601" s="884"/>
      <c r="M1601" s="884"/>
      <c r="N1601" s="884"/>
      <c r="O1601" s="713"/>
      <c r="P1601" s="715"/>
      <c r="Q1601" s="713"/>
      <c r="R1601" s="715"/>
      <c r="S1601" s="713"/>
      <c r="T1601" s="715"/>
      <c r="U1601" s="713"/>
      <c r="V1601" s="715"/>
      <c r="W1601" s="713"/>
      <c r="X1601" s="715"/>
      <c r="Y1601" s="713"/>
      <c r="Z1601" s="715"/>
      <c r="AA1601" s="713"/>
      <c r="AB1601" s="715"/>
      <c r="AC1601" s="713"/>
      <c r="AD1601" s="715"/>
      <c r="AE1601" s="164"/>
      <c r="AF1601" s="164"/>
      <c r="AG1601" s="199">
        <f t="shared" si="247"/>
        <v>1</v>
      </c>
      <c r="AH1601" s="313">
        <f t="shared" si="248"/>
        <v>0</v>
      </c>
      <c r="AI1601" s="335">
        <f t="shared" si="249"/>
        <v>0</v>
      </c>
      <c r="AJ1601" s="336">
        <f t="shared" si="250"/>
        <v>0</v>
      </c>
      <c r="AK1601" s="335">
        <f t="shared" si="251"/>
        <v>0</v>
      </c>
      <c r="AL1601" s="336">
        <f t="shared" si="252"/>
        <v>0</v>
      </c>
      <c r="AM1601" s="335">
        <f t="shared" si="253"/>
        <v>0</v>
      </c>
      <c r="AN1601" s="336">
        <f t="shared" si="254"/>
        <v>0</v>
      </c>
      <c r="AO1601" s="335">
        <f t="shared" si="255"/>
        <v>0</v>
      </c>
      <c r="AP1601" s="298">
        <f t="shared" si="256"/>
        <v>0</v>
      </c>
      <c r="AQ1601" s="164"/>
      <c r="AR1601" s="402">
        <f t="shared" si="257"/>
        <v>1</v>
      </c>
      <c r="AS1601" s="370" t="str">
        <f>IF(AR1601=0,"",
IF(SUM($AR$1543:AR1601)=1,AT1601,
IF($AR$1663&gt;SUM($AR$1543:AR1601),_xlfn.CONCAT(", ",AT1601),
IF($AR$1663=SUM($AR$1543:AR1601),_xlfn.CONCAT(" y ",AT1601)))))</f>
        <v>, 59</v>
      </c>
      <c r="AT1601" s="156" t="s">
        <v>5177</v>
      </c>
      <c r="AU1601" s="272">
        <f t="shared" si="258"/>
        <v>0</v>
      </c>
      <c r="AV1601" s="273" t="str">
        <f>IF(AU1601=0,"",
IF(SUM($AU$1543:AU1601)=1,AW1601,
IF($AU$1663&gt;SUM($AU$1543:AU1601),_xlfn.CONCAT(", ",AW1601),
IF($AU$1663=SUM($AU$1543:AU1601),_xlfn.CONCAT(" y ",AW1601)))))</f>
        <v/>
      </c>
      <c r="AW1601" s="156" t="s">
        <v>5177</v>
      </c>
      <c r="AX1601" s="272">
        <f t="shared" si="259"/>
        <v>0</v>
      </c>
      <c r="AY1601" s="273" t="str">
        <f>IF(AX1601=0,"",
IF(SUM($AX$1543:AX1601)=1,AZ1601,
IF($AX$1663&gt;SUM($AX$1543:AX1601),_xlfn.CONCAT(", ",AZ1601),
IF($AX$1663=SUM($AX$1543:AX1601),_xlfn.CONCAT(" y ",AZ1601)))))</f>
        <v/>
      </c>
      <c r="AZ1601" s="156" t="s">
        <v>5177</v>
      </c>
    </row>
    <row r="1602" spans="1:52" ht="30" customHeight="1">
      <c r="A1602" s="57"/>
      <c r="B1602" s="26"/>
      <c r="C1602" s="165" t="s">
        <v>5178</v>
      </c>
      <c r="D1602" s="884" t="str">
        <f t="shared" si="246"/>
        <v>COMISION EJECUTIVA PARA LA ATENCION INTEGRAL A VICTIMAS DEL DELITO</v>
      </c>
      <c r="E1602" s="884"/>
      <c r="F1602" s="884"/>
      <c r="G1602" s="884"/>
      <c r="H1602" s="884"/>
      <c r="I1602" s="884"/>
      <c r="J1602" s="884"/>
      <c r="K1602" s="884"/>
      <c r="L1602" s="884"/>
      <c r="M1602" s="884"/>
      <c r="N1602" s="884"/>
      <c r="O1602" s="713"/>
      <c r="P1602" s="715"/>
      <c r="Q1602" s="713"/>
      <c r="R1602" s="715"/>
      <c r="S1602" s="713"/>
      <c r="T1602" s="715"/>
      <c r="U1602" s="713"/>
      <c r="V1602" s="715"/>
      <c r="W1602" s="713"/>
      <c r="X1602" s="715"/>
      <c r="Y1602" s="713"/>
      <c r="Z1602" s="715"/>
      <c r="AA1602" s="713"/>
      <c r="AB1602" s="715"/>
      <c r="AC1602" s="713"/>
      <c r="AD1602" s="715"/>
      <c r="AE1602" s="164"/>
      <c r="AF1602" s="164"/>
      <c r="AG1602" s="199">
        <f t="shared" si="247"/>
        <v>1</v>
      </c>
      <c r="AH1602" s="313">
        <f t="shared" si="248"/>
        <v>0</v>
      </c>
      <c r="AI1602" s="335">
        <f t="shared" si="249"/>
        <v>0</v>
      </c>
      <c r="AJ1602" s="336">
        <f t="shared" si="250"/>
        <v>0</v>
      </c>
      <c r="AK1602" s="335">
        <f t="shared" si="251"/>
        <v>0</v>
      </c>
      <c r="AL1602" s="336">
        <f t="shared" si="252"/>
        <v>0</v>
      </c>
      <c r="AM1602" s="335">
        <f t="shared" si="253"/>
        <v>0</v>
      </c>
      <c r="AN1602" s="336">
        <f t="shared" si="254"/>
        <v>0</v>
      </c>
      <c r="AO1602" s="335">
        <f t="shared" si="255"/>
        <v>0</v>
      </c>
      <c r="AP1602" s="298">
        <f t="shared" si="256"/>
        <v>0</v>
      </c>
      <c r="AQ1602" s="164"/>
      <c r="AR1602" s="402">
        <f t="shared" si="257"/>
        <v>1</v>
      </c>
      <c r="AS1602" s="370" t="str">
        <f>IF(AR1602=0,"",
IF(SUM($AR$1543:AR1602)=1,AT1602,
IF($AR$1663&gt;SUM($AR$1543:AR1602),_xlfn.CONCAT(", ",AT1602),
IF($AR$1663=SUM($AR$1543:AR1602),_xlfn.CONCAT(" y ",AT1602)))))</f>
        <v>, 60</v>
      </c>
      <c r="AT1602" s="156" t="s">
        <v>5179</v>
      </c>
      <c r="AU1602" s="272">
        <f t="shared" si="258"/>
        <v>0</v>
      </c>
      <c r="AV1602" s="273" t="str">
        <f>IF(AU1602=0,"",
IF(SUM($AU$1543:AU1602)=1,AW1602,
IF($AU$1663&gt;SUM($AU$1543:AU1602),_xlfn.CONCAT(", ",AW1602),
IF($AU$1663=SUM($AU$1543:AU1602),_xlfn.CONCAT(" y ",AW1602)))))</f>
        <v/>
      </c>
      <c r="AW1602" s="156" t="s">
        <v>5179</v>
      </c>
      <c r="AX1602" s="272">
        <f t="shared" si="259"/>
        <v>0</v>
      </c>
      <c r="AY1602" s="273" t="str">
        <f>IF(AX1602=0,"",
IF(SUM($AX$1543:AX1602)=1,AZ1602,
IF($AX$1663&gt;SUM($AX$1543:AX1602),_xlfn.CONCAT(", ",AZ1602),
IF($AX$1663=SUM($AX$1543:AX1602),_xlfn.CONCAT(" y ",AZ1602)))))</f>
        <v/>
      </c>
      <c r="AZ1602" s="156" t="s">
        <v>5179</v>
      </c>
    </row>
    <row r="1603" spans="1:52" ht="30" customHeight="1">
      <c r="A1603" s="57"/>
      <c r="B1603" s="26"/>
      <c r="C1603" s="165" t="s">
        <v>5180</v>
      </c>
      <c r="D1603" s="884" t="str">
        <f t="shared" si="246"/>
        <v>CENTRO DE JUSTICIA PARA MUJERES DEL ESTADO DE VERACRUZ</v>
      </c>
      <c r="E1603" s="884"/>
      <c r="F1603" s="884"/>
      <c r="G1603" s="884"/>
      <c r="H1603" s="884"/>
      <c r="I1603" s="884"/>
      <c r="J1603" s="884"/>
      <c r="K1603" s="884"/>
      <c r="L1603" s="884"/>
      <c r="M1603" s="884"/>
      <c r="N1603" s="884"/>
      <c r="O1603" s="713"/>
      <c r="P1603" s="715"/>
      <c r="Q1603" s="713"/>
      <c r="R1603" s="715"/>
      <c r="S1603" s="713"/>
      <c r="T1603" s="715"/>
      <c r="U1603" s="713"/>
      <c r="V1603" s="715"/>
      <c r="W1603" s="713"/>
      <c r="X1603" s="715"/>
      <c r="Y1603" s="713"/>
      <c r="Z1603" s="715"/>
      <c r="AA1603" s="713"/>
      <c r="AB1603" s="715"/>
      <c r="AC1603" s="713"/>
      <c r="AD1603" s="715"/>
      <c r="AE1603" s="164"/>
      <c r="AF1603" s="164"/>
      <c r="AG1603" s="199">
        <f t="shared" si="247"/>
        <v>1</v>
      </c>
      <c r="AH1603" s="313">
        <f t="shared" si="248"/>
        <v>0</v>
      </c>
      <c r="AI1603" s="335">
        <f t="shared" si="249"/>
        <v>0</v>
      </c>
      <c r="AJ1603" s="336">
        <f t="shared" si="250"/>
        <v>0</v>
      </c>
      <c r="AK1603" s="335">
        <f t="shared" si="251"/>
        <v>0</v>
      </c>
      <c r="AL1603" s="336">
        <f t="shared" si="252"/>
        <v>0</v>
      </c>
      <c r="AM1603" s="335">
        <f t="shared" si="253"/>
        <v>0</v>
      </c>
      <c r="AN1603" s="336">
        <f t="shared" si="254"/>
        <v>0</v>
      </c>
      <c r="AO1603" s="335">
        <f t="shared" si="255"/>
        <v>0</v>
      </c>
      <c r="AP1603" s="298">
        <f t="shared" si="256"/>
        <v>0</v>
      </c>
      <c r="AQ1603" s="164"/>
      <c r="AR1603" s="402">
        <f t="shared" si="257"/>
        <v>1</v>
      </c>
      <c r="AS1603" s="370" t="str">
        <f>IF(AR1603=0,"",
IF(SUM($AR$1543:AR1603)=1,AT1603,
IF($AR$1663&gt;SUM($AR$1543:AR1603),_xlfn.CONCAT(", ",AT1603),
IF($AR$1663=SUM($AR$1543:AR1603),_xlfn.CONCAT(" y ",AT1603)))))</f>
        <v>, 61</v>
      </c>
      <c r="AT1603" s="156" t="s">
        <v>5181</v>
      </c>
      <c r="AU1603" s="272">
        <f t="shared" si="258"/>
        <v>0</v>
      </c>
      <c r="AV1603" s="273" t="str">
        <f>IF(AU1603=0,"",
IF(SUM($AU$1543:AU1603)=1,AW1603,
IF($AU$1663&gt;SUM($AU$1543:AU1603),_xlfn.CONCAT(", ",AW1603),
IF($AU$1663=SUM($AU$1543:AU1603),_xlfn.CONCAT(" y ",AW1603)))))</f>
        <v/>
      </c>
      <c r="AW1603" s="156" t="s">
        <v>5181</v>
      </c>
      <c r="AX1603" s="272">
        <f t="shared" si="259"/>
        <v>0</v>
      </c>
      <c r="AY1603" s="273" t="str">
        <f>IF(AX1603=0,"",
IF(SUM($AX$1543:AX1603)=1,AZ1603,
IF($AX$1663&gt;SUM($AX$1543:AX1603),_xlfn.CONCAT(", ",AZ1603),
IF($AX$1663=SUM($AX$1543:AX1603),_xlfn.CONCAT(" y ",AZ1603)))))</f>
        <v/>
      </c>
      <c r="AZ1603" s="156" t="s">
        <v>5181</v>
      </c>
    </row>
    <row r="1604" spans="1:52" ht="15" customHeight="1">
      <c r="A1604" s="57"/>
      <c r="B1604" s="26"/>
      <c r="C1604" s="165" t="s">
        <v>5182</v>
      </c>
      <c r="D1604" s="884" t="str">
        <f t="shared" si="246"/>
        <v>INSTITUTO DE PENSIONES DEL ESTADO</v>
      </c>
      <c r="E1604" s="884"/>
      <c r="F1604" s="884"/>
      <c r="G1604" s="884"/>
      <c r="H1604" s="884"/>
      <c r="I1604" s="884"/>
      <c r="J1604" s="884"/>
      <c r="K1604" s="884"/>
      <c r="L1604" s="884"/>
      <c r="M1604" s="884"/>
      <c r="N1604" s="884"/>
      <c r="O1604" s="713"/>
      <c r="P1604" s="715"/>
      <c r="Q1604" s="713"/>
      <c r="R1604" s="715"/>
      <c r="S1604" s="713"/>
      <c r="T1604" s="715"/>
      <c r="U1604" s="713"/>
      <c r="V1604" s="715"/>
      <c r="W1604" s="713"/>
      <c r="X1604" s="715"/>
      <c r="Y1604" s="713"/>
      <c r="Z1604" s="715"/>
      <c r="AA1604" s="713"/>
      <c r="AB1604" s="715"/>
      <c r="AC1604" s="713"/>
      <c r="AD1604" s="715"/>
      <c r="AE1604" s="164"/>
      <c r="AF1604" s="164"/>
      <c r="AG1604" s="199">
        <f t="shared" si="247"/>
        <v>1</v>
      </c>
      <c r="AH1604" s="313">
        <f t="shared" si="248"/>
        <v>0</v>
      </c>
      <c r="AI1604" s="335">
        <f t="shared" si="249"/>
        <v>0</v>
      </c>
      <c r="AJ1604" s="336">
        <f t="shared" si="250"/>
        <v>0</v>
      </c>
      <c r="AK1604" s="335">
        <f t="shared" si="251"/>
        <v>0</v>
      </c>
      <c r="AL1604" s="336">
        <f t="shared" si="252"/>
        <v>0</v>
      </c>
      <c r="AM1604" s="335">
        <f t="shared" si="253"/>
        <v>0</v>
      </c>
      <c r="AN1604" s="336">
        <f t="shared" si="254"/>
        <v>0</v>
      </c>
      <c r="AO1604" s="335">
        <f t="shared" si="255"/>
        <v>0</v>
      </c>
      <c r="AP1604" s="298">
        <f t="shared" si="256"/>
        <v>0</v>
      </c>
      <c r="AQ1604" s="164"/>
      <c r="AR1604" s="402">
        <f t="shared" si="257"/>
        <v>1</v>
      </c>
      <c r="AS1604" s="370" t="str">
        <f>IF(AR1604=0,"",
IF(SUM($AR$1543:AR1604)=1,AT1604,
IF($AR$1663&gt;SUM($AR$1543:AR1604),_xlfn.CONCAT(", ",AT1604),
IF($AR$1663=SUM($AR$1543:AR1604),_xlfn.CONCAT(" y ",AT1604)))))</f>
        <v>, 62</v>
      </c>
      <c r="AT1604" s="156" t="s">
        <v>5183</v>
      </c>
      <c r="AU1604" s="272">
        <f t="shared" si="258"/>
        <v>0</v>
      </c>
      <c r="AV1604" s="273" t="str">
        <f>IF(AU1604=0,"",
IF(SUM($AU$1543:AU1604)=1,AW1604,
IF($AU$1663&gt;SUM($AU$1543:AU1604),_xlfn.CONCAT(", ",AW1604),
IF($AU$1663=SUM($AU$1543:AU1604),_xlfn.CONCAT(" y ",AW1604)))))</f>
        <v/>
      </c>
      <c r="AW1604" s="156" t="s">
        <v>5183</v>
      </c>
      <c r="AX1604" s="272">
        <f t="shared" si="259"/>
        <v>0</v>
      </c>
      <c r="AY1604" s="273" t="str">
        <f>IF(AX1604=0,"",
IF(SUM($AX$1543:AX1604)=1,AZ1604,
IF($AX$1663&gt;SUM($AX$1543:AX1604),_xlfn.CONCAT(", ",AZ1604),
IF($AX$1663=SUM($AX$1543:AX1604),_xlfn.CONCAT(" y ",AZ1604)))))</f>
        <v/>
      </c>
      <c r="AZ1604" s="156" t="s">
        <v>5183</v>
      </c>
    </row>
    <row r="1605" spans="1:52" ht="30" customHeight="1">
      <c r="A1605" s="57"/>
      <c r="B1605" s="26"/>
      <c r="C1605" s="165" t="s">
        <v>5184</v>
      </c>
      <c r="D1605" s="884" t="str">
        <f t="shared" si="246"/>
        <v>COMISION DEL AGUA DEL ESTADO DE VERACRUZ</v>
      </c>
      <c r="E1605" s="884"/>
      <c r="F1605" s="884"/>
      <c r="G1605" s="884"/>
      <c r="H1605" s="884"/>
      <c r="I1605" s="884"/>
      <c r="J1605" s="884"/>
      <c r="K1605" s="884"/>
      <c r="L1605" s="884"/>
      <c r="M1605" s="884"/>
      <c r="N1605" s="884"/>
      <c r="O1605" s="713"/>
      <c r="P1605" s="715"/>
      <c r="Q1605" s="713"/>
      <c r="R1605" s="715"/>
      <c r="S1605" s="713"/>
      <c r="T1605" s="715"/>
      <c r="U1605" s="713"/>
      <c r="V1605" s="715"/>
      <c r="W1605" s="713"/>
      <c r="X1605" s="715"/>
      <c r="Y1605" s="713"/>
      <c r="Z1605" s="715"/>
      <c r="AA1605" s="713"/>
      <c r="AB1605" s="715"/>
      <c r="AC1605" s="713"/>
      <c r="AD1605" s="715"/>
      <c r="AE1605" s="164"/>
      <c r="AF1605" s="164"/>
      <c r="AG1605" s="199">
        <f t="shared" si="247"/>
        <v>1</v>
      </c>
      <c r="AH1605" s="313">
        <f t="shared" si="248"/>
        <v>0</v>
      </c>
      <c r="AI1605" s="335">
        <f t="shared" si="249"/>
        <v>0</v>
      </c>
      <c r="AJ1605" s="336">
        <f t="shared" si="250"/>
        <v>0</v>
      </c>
      <c r="AK1605" s="335">
        <f t="shared" si="251"/>
        <v>0</v>
      </c>
      <c r="AL1605" s="336">
        <f t="shared" si="252"/>
        <v>0</v>
      </c>
      <c r="AM1605" s="335">
        <f t="shared" si="253"/>
        <v>0</v>
      </c>
      <c r="AN1605" s="336">
        <f t="shared" si="254"/>
        <v>0</v>
      </c>
      <c r="AO1605" s="335">
        <f t="shared" si="255"/>
        <v>0</v>
      </c>
      <c r="AP1605" s="298">
        <f t="shared" si="256"/>
        <v>0</v>
      </c>
      <c r="AQ1605" s="164"/>
      <c r="AR1605" s="402">
        <f t="shared" si="257"/>
        <v>1</v>
      </c>
      <c r="AS1605" s="370" t="str">
        <f>IF(AR1605=0,"",
IF(SUM($AR$1543:AR1605)=1,AT1605,
IF($AR$1663&gt;SUM($AR$1543:AR1605),_xlfn.CONCAT(", ",AT1605),
IF($AR$1663=SUM($AR$1543:AR1605),_xlfn.CONCAT(" y ",AT1605)))))</f>
        <v>, 63</v>
      </c>
      <c r="AT1605" s="156" t="s">
        <v>5185</v>
      </c>
      <c r="AU1605" s="272">
        <f t="shared" si="258"/>
        <v>0</v>
      </c>
      <c r="AV1605" s="273" t="str">
        <f>IF(AU1605=0,"",
IF(SUM($AU$1543:AU1605)=1,AW1605,
IF($AU$1663&gt;SUM($AU$1543:AU1605),_xlfn.CONCAT(", ",AW1605),
IF($AU$1663=SUM($AU$1543:AU1605),_xlfn.CONCAT(" y ",AW1605)))))</f>
        <v/>
      </c>
      <c r="AW1605" s="156" t="s">
        <v>5185</v>
      </c>
      <c r="AX1605" s="272">
        <f t="shared" si="259"/>
        <v>0</v>
      </c>
      <c r="AY1605" s="273" t="str">
        <f>IF(AX1605=0,"",
IF(SUM($AX$1543:AX1605)=1,AZ1605,
IF($AX$1663&gt;SUM($AX$1543:AX1605),_xlfn.CONCAT(", ",AZ1605),
IF($AX$1663=SUM($AX$1543:AX1605),_xlfn.CONCAT(" y ",AZ1605)))))</f>
        <v/>
      </c>
      <c r="AZ1605" s="156" t="s">
        <v>5185</v>
      </c>
    </row>
    <row r="1606" spans="1:52" ht="15" customHeight="1">
      <c r="A1606" s="57"/>
      <c r="B1606" s="26"/>
      <c r="C1606" s="165" t="s">
        <v>5186</v>
      </c>
      <c r="D1606" s="884" t="str">
        <f t="shared" si="246"/>
        <v>RADIOTELEVISION DE VERACRUZ</v>
      </c>
      <c r="E1606" s="884"/>
      <c r="F1606" s="884"/>
      <c r="G1606" s="884"/>
      <c r="H1606" s="884"/>
      <c r="I1606" s="884"/>
      <c r="J1606" s="884"/>
      <c r="K1606" s="884"/>
      <c r="L1606" s="884"/>
      <c r="M1606" s="884"/>
      <c r="N1606" s="884"/>
      <c r="O1606" s="713"/>
      <c r="P1606" s="715"/>
      <c r="Q1606" s="713"/>
      <c r="R1606" s="715"/>
      <c r="S1606" s="713"/>
      <c r="T1606" s="715"/>
      <c r="U1606" s="713"/>
      <c r="V1606" s="715"/>
      <c r="W1606" s="713"/>
      <c r="X1606" s="715"/>
      <c r="Y1606" s="713"/>
      <c r="Z1606" s="715"/>
      <c r="AA1606" s="713"/>
      <c r="AB1606" s="715"/>
      <c r="AC1606" s="713"/>
      <c r="AD1606" s="715"/>
      <c r="AE1606" s="164"/>
      <c r="AF1606" s="164"/>
      <c r="AG1606" s="199">
        <f t="shared" si="247"/>
        <v>1</v>
      </c>
      <c r="AH1606" s="313">
        <f t="shared" si="248"/>
        <v>0</v>
      </c>
      <c r="AI1606" s="335">
        <f t="shared" si="249"/>
        <v>0</v>
      </c>
      <c r="AJ1606" s="336">
        <f t="shared" si="250"/>
        <v>0</v>
      </c>
      <c r="AK1606" s="335">
        <f t="shared" si="251"/>
        <v>0</v>
      </c>
      <c r="AL1606" s="336">
        <f t="shared" si="252"/>
        <v>0</v>
      </c>
      <c r="AM1606" s="335">
        <f t="shared" si="253"/>
        <v>0</v>
      </c>
      <c r="AN1606" s="336">
        <f t="shared" si="254"/>
        <v>0</v>
      </c>
      <c r="AO1606" s="335">
        <f t="shared" si="255"/>
        <v>0</v>
      </c>
      <c r="AP1606" s="298">
        <f t="shared" si="256"/>
        <v>0</v>
      </c>
      <c r="AQ1606" s="164"/>
      <c r="AR1606" s="402">
        <f t="shared" si="257"/>
        <v>1</v>
      </c>
      <c r="AS1606" s="370" t="str">
        <f>IF(AR1606=0,"",
IF(SUM($AR$1543:AR1606)=1,AT1606,
IF($AR$1663&gt;SUM($AR$1543:AR1606),_xlfn.CONCAT(", ",AT1606),
IF($AR$1663=SUM($AR$1543:AR1606),_xlfn.CONCAT(" y ",AT1606)))))</f>
        <v>, 64</v>
      </c>
      <c r="AT1606" s="156" t="s">
        <v>5187</v>
      </c>
      <c r="AU1606" s="272">
        <f t="shared" si="258"/>
        <v>0</v>
      </c>
      <c r="AV1606" s="273" t="str">
        <f>IF(AU1606=0,"",
IF(SUM($AU$1543:AU1606)=1,AW1606,
IF($AU$1663&gt;SUM($AU$1543:AU1606),_xlfn.CONCAT(", ",AW1606),
IF($AU$1663=SUM($AU$1543:AU1606),_xlfn.CONCAT(" y ",AW1606)))))</f>
        <v/>
      </c>
      <c r="AW1606" s="156" t="s">
        <v>5187</v>
      </c>
      <c r="AX1606" s="272">
        <f t="shared" si="259"/>
        <v>0</v>
      </c>
      <c r="AY1606" s="273" t="str">
        <f>IF(AX1606=0,"",
IF(SUM($AX$1543:AX1606)=1,AZ1606,
IF($AX$1663&gt;SUM($AX$1543:AX1606),_xlfn.CONCAT(", ",AZ1606),
IF($AX$1663=SUM($AX$1543:AX1606),_xlfn.CONCAT(" y ",AZ1606)))))</f>
        <v/>
      </c>
      <c r="AZ1606" s="156" t="s">
        <v>5187</v>
      </c>
    </row>
    <row r="1607" spans="1:52" ht="30" customHeight="1">
      <c r="A1607" s="57"/>
      <c r="B1607" s="26"/>
      <c r="C1607" s="165" t="s">
        <v>5188</v>
      </c>
      <c r="D1607" s="884" t="str">
        <f t="shared" si="246"/>
        <v>SECRETARIA EJECUTIVA DEL SISTEMA ESTATAL ANTICORRUPCION</v>
      </c>
      <c r="E1607" s="884"/>
      <c r="F1607" s="884"/>
      <c r="G1607" s="884"/>
      <c r="H1607" s="884"/>
      <c r="I1607" s="884"/>
      <c r="J1607" s="884"/>
      <c r="K1607" s="884"/>
      <c r="L1607" s="884"/>
      <c r="M1607" s="884"/>
      <c r="N1607" s="884"/>
      <c r="O1607" s="713"/>
      <c r="P1607" s="715"/>
      <c r="Q1607" s="713"/>
      <c r="R1607" s="715"/>
      <c r="S1607" s="713"/>
      <c r="T1607" s="715"/>
      <c r="U1607" s="713"/>
      <c r="V1607" s="715"/>
      <c r="W1607" s="713"/>
      <c r="X1607" s="715"/>
      <c r="Y1607" s="713"/>
      <c r="Z1607" s="715"/>
      <c r="AA1607" s="713"/>
      <c r="AB1607" s="715"/>
      <c r="AC1607" s="713"/>
      <c r="AD1607" s="715"/>
      <c r="AE1607" s="164"/>
      <c r="AF1607" s="164"/>
      <c r="AG1607" s="199">
        <f t="shared" si="247"/>
        <v>1</v>
      </c>
      <c r="AH1607" s="313">
        <f t="shared" si="248"/>
        <v>0</v>
      </c>
      <c r="AI1607" s="335">
        <f t="shared" si="249"/>
        <v>0</v>
      </c>
      <c r="AJ1607" s="336">
        <f t="shared" si="250"/>
        <v>0</v>
      </c>
      <c r="AK1607" s="335">
        <f t="shared" si="251"/>
        <v>0</v>
      </c>
      <c r="AL1607" s="336">
        <f t="shared" si="252"/>
        <v>0</v>
      </c>
      <c r="AM1607" s="335">
        <f t="shared" si="253"/>
        <v>0</v>
      </c>
      <c r="AN1607" s="336">
        <f t="shared" si="254"/>
        <v>0</v>
      </c>
      <c r="AO1607" s="335">
        <f t="shared" si="255"/>
        <v>0</v>
      </c>
      <c r="AP1607" s="298">
        <f t="shared" si="256"/>
        <v>0</v>
      </c>
      <c r="AQ1607" s="164"/>
      <c r="AR1607" s="402">
        <f t="shared" si="257"/>
        <v>1</v>
      </c>
      <c r="AS1607" s="370" t="str">
        <f>IF(AR1607=0,"",
IF(SUM($AR$1543:AR1607)=1,AT1607,
IF($AR$1663&gt;SUM($AR$1543:AR1607),_xlfn.CONCAT(", ",AT1607),
IF($AR$1663=SUM($AR$1543:AR1607),_xlfn.CONCAT(" y ",AT1607)))))</f>
        <v>, 65</v>
      </c>
      <c r="AT1607" s="156" t="s">
        <v>5189</v>
      </c>
      <c r="AU1607" s="272">
        <f t="shared" si="258"/>
        <v>0</v>
      </c>
      <c r="AV1607" s="273" t="str">
        <f>IF(AU1607=0,"",
IF(SUM($AU$1543:AU1607)=1,AW1607,
IF($AU$1663&gt;SUM($AU$1543:AU1607),_xlfn.CONCAT(", ",AW1607),
IF($AU$1663=SUM($AU$1543:AU1607),_xlfn.CONCAT(" y ",AW1607)))))</f>
        <v/>
      </c>
      <c r="AW1607" s="156" t="s">
        <v>5189</v>
      </c>
      <c r="AX1607" s="272">
        <f t="shared" si="259"/>
        <v>0</v>
      </c>
      <c r="AY1607" s="273" t="str">
        <f>IF(AX1607=0,"",
IF(SUM($AX$1543:AX1607)=1,AZ1607,
IF($AX$1663&gt;SUM($AX$1543:AX1607),_xlfn.CONCAT(", ",AZ1607),
IF($AX$1663=SUM($AX$1543:AX1607),_xlfn.CONCAT(" y ",AZ1607)))))</f>
        <v/>
      </c>
      <c r="AZ1607" s="156" t="s">
        <v>5189</v>
      </c>
    </row>
    <row r="1608" spans="1:52" ht="30" customHeight="1">
      <c r="A1608" s="57"/>
      <c r="B1608" s="26"/>
      <c r="C1608" s="165" t="s">
        <v>5190</v>
      </c>
      <c r="D1608" s="884" t="str">
        <f t="shared" ref="D1608:D1662" si="260">IF(D105="","",D105)</f>
        <v>INSTITUTO DE LA POLICIA AUXILIAR Y PROTECCION PATRIMONIAL</v>
      </c>
      <c r="E1608" s="884"/>
      <c r="F1608" s="884"/>
      <c r="G1608" s="884"/>
      <c r="H1608" s="884"/>
      <c r="I1608" s="884"/>
      <c r="J1608" s="884"/>
      <c r="K1608" s="884"/>
      <c r="L1608" s="884"/>
      <c r="M1608" s="884"/>
      <c r="N1608" s="884"/>
      <c r="O1608" s="713"/>
      <c r="P1608" s="715"/>
      <c r="Q1608" s="713"/>
      <c r="R1608" s="715"/>
      <c r="S1608" s="713"/>
      <c r="T1608" s="715"/>
      <c r="U1608" s="713"/>
      <c r="V1608" s="715"/>
      <c r="W1608" s="713"/>
      <c r="X1608" s="715"/>
      <c r="Y1608" s="713"/>
      <c r="Z1608" s="715"/>
      <c r="AA1608" s="713"/>
      <c r="AB1608" s="715"/>
      <c r="AC1608" s="713"/>
      <c r="AD1608" s="715"/>
      <c r="AE1608" s="164"/>
      <c r="AF1608" s="164"/>
      <c r="AG1608" s="199">
        <f t="shared" ref="AG1608:AG1662" si="261">IF(AND(COUNTBLANK(D1608)=1,COUNTA(O1608:AD1608)=0),0,IF(AND(COUNTBLANK(D1608)=0,COUNTA(O1608:AD1608)=8),0,1))</f>
        <v>1</v>
      </c>
      <c r="AH1608" s="313">
        <f t="shared" ref="AH1608:AH1662" si="262">IF(OR(O1608="NS",Q1608="NS",S1608="NS",U1608="NS",W1608="NS",Y1608="NS",AA1608="NS",AC1608="NS"),0,IF(AND(O1608="NA",Q1608="NA",S1608="NA",U1608="NA",W1608="NA",Y1608="NA",AA1608="NA",AC1608="NA"),0,IF(O1608&lt;=SUM(Q1608:AD1608),0,1)))</f>
        <v>0</v>
      </c>
      <c r="AI1608" s="335">
        <f t="shared" ref="AI1608:AI1662" si="263">IF(OR(Q1608="NS",$O1608="NS"),0,IF(AND(Q1608="NA",$O1608="NA"),0,IF(Q1608&lt;=SUM($O1608),0,1)))</f>
        <v>0</v>
      </c>
      <c r="AJ1608" s="336">
        <f t="shared" ref="AJ1608:AJ1662" si="264">IF(OR(S1608="NS",$O1608="NS"),0,IF(AND(S1608="NA",$O1608="NA"),0,IF(S1608&lt;=SUM($O1608),0,1)))</f>
        <v>0</v>
      </c>
      <c r="AK1608" s="335">
        <f t="shared" ref="AK1608:AK1662" si="265">IF(OR(U1608="NS",$O1608="NS"),0,IF(AND(U1608="NA",$O1608="NA"),0,IF(U1608&lt;=SUM($O1608),0,1)))</f>
        <v>0</v>
      </c>
      <c r="AL1608" s="336">
        <f t="shared" ref="AL1608:AL1662" si="266">IF(OR(W1608="NS",$O1608="NS"),0,IF(AND(W1608="NA",$O1608="NA"),0,IF(W1608&lt;=SUM($O1608),0,1)))</f>
        <v>0</v>
      </c>
      <c r="AM1608" s="335">
        <f t="shared" ref="AM1608:AM1662" si="267">IF(OR(Y1608="NS",$O1608="NS"),0,IF(AND(Y1608="NA",$O1608="NA"),0,IF(Y1608&lt;=SUM($O1608),0,1)))</f>
        <v>0</v>
      </c>
      <c r="AN1608" s="336">
        <f t="shared" ref="AN1608:AN1662" si="268">IF(OR(AA1608="NS",$O1608="NS"),0,IF(AND(AA1608="NA",$O1608="NA"),0,IF(AA1608&lt;=SUM($O1608),0,1)))</f>
        <v>0</v>
      </c>
      <c r="AO1608" s="335">
        <f t="shared" ref="AO1608:AO1662" si="269">IF(OR(AC1608="NS",$O1608="NS"),0,IF(AND(AC1608="NA",$O1608="NA"),0,IF(AC1608&lt;=SUM($O1608),0,1)))</f>
        <v>0</v>
      </c>
      <c r="AP1608" s="298">
        <f t="shared" ref="AP1608:AP1662" si="270">COUNTIF(O1608:AD1608,"NS")</f>
        <v>0</v>
      </c>
      <c r="AQ1608" s="164"/>
      <c r="AR1608" s="402">
        <f t="shared" ref="AR1608:AR1662" si="271">IF(AG1608=0,0,1)</f>
        <v>1</v>
      </c>
      <c r="AS1608" s="370" t="str">
        <f>IF(AR1608=0,"",
IF(SUM($AR$1543:AR1608)=1,AT1608,
IF($AR$1663&gt;SUM($AR$1543:AR1608),_xlfn.CONCAT(", ",AT1608),
IF($AR$1663=SUM($AR$1543:AR1608),_xlfn.CONCAT(" y ",AT1608)))))</f>
        <v>, 66</v>
      </c>
      <c r="AT1608" s="156" t="s">
        <v>5191</v>
      </c>
      <c r="AU1608" s="272">
        <f t="shared" ref="AU1608:AU1662" si="272">IF(SUM(AH1608)=0,0,1)</f>
        <v>0</v>
      </c>
      <c r="AV1608" s="273" t="str">
        <f>IF(AU1608=0,"",
IF(SUM($AU$1543:AU1608)=1,AW1608,
IF($AU$1663&gt;SUM($AU$1543:AU1608),_xlfn.CONCAT(", ",AW1608),
IF($AU$1663=SUM($AU$1543:AU1608),_xlfn.CONCAT(" y ",AW1608)))))</f>
        <v/>
      </c>
      <c r="AW1608" s="156" t="s">
        <v>5191</v>
      </c>
      <c r="AX1608" s="272">
        <f t="shared" ref="AX1608:AX1662" si="273">IF(SUM(AI1608:AO1608)=0,0,1)</f>
        <v>0</v>
      </c>
      <c r="AY1608" s="273" t="str">
        <f>IF(AX1608=0,"",
IF(SUM($AX$1543:AX1608)=1,AZ1608,
IF($AX$1663&gt;SUM($AX$1543:AX1608),_xlfn.CONCAT(", ",AZ1608),
IF($AX$1663=SUM($AX$1543:AX1608),_xlfn.CONCAT(" y ",AZ1608)))))</f>
        <v/>
      </c>
      <c r="AZ1608" s="156" t="s">
        <v>5191</v>
      </c>
    </row>
    <row r="1609" spans="1:52" ht="30" customHeight="1">
      <c r="A1609" s="57"/>
      <c r="B1609" s="26"/>
      <c r="C1609" s="165" t="s">
        <v>5192</v>
      </c>
      <c r="D1609" s="884" t="str">
        <f t="shared" si="260"/>
        <v>ACADEMIA REGIONAL DE SEGURIDAD PUBLICA DEL SURESTE</v>
      </c>
      <c r="E1609" s="884"/>
      <c r="F1609" s="884"/>
      <c r="G1609" s="884"/>
      <c r="H1609" s="884"/>
      <c r="I1609" s="884"/>
      <c r="J1609" s="884"/>
      <c r="K1609" s="884"/>
      <c r="L1609" s="884"/>
      <c r="M1609" s="884"/>
      <c r="N1609" s="884"/>
      <c r="O1609" s="713"/>
      <c r="P1609" s="715"/>
      <c r="Q1609" s="713"/>
      <c r="R1609" s="715"/>
      <c r="S1609" s="713"/>
      <c r="T1609" s="715"/>
      <c r="U1609" s="713"/>
      <c r="V1609" s="715"/>
      <c r="W1609" s="713"/>
      <c r="X1609" s="715"/>
      <c r="Y1609" s="713"/>
      <c r="Z1609" s="715"/>
      <c r="AA1609" s="713"/>
      <c r="AB1609" s="715"/>
      <c r="AC1609" s="713"/>
      <c r="AD1609" s="715"/>
      <c r="AE1609" s="164"/>
      <c r="AF1609" s="164"/>
      <c r="AG1609" s="199">
        <f t="shared" si="261"/>
        <v>1</v>
      </c>
      <c r="AH1609" s="313">
        <f t="shared" si="262"/>
        <v>0</v>
      </c>
      <c r="AI1609" s="335">
        <f t="shared" si="263"/>
        <v>0</v>
      </c>
      <c r="AJ1609" s="336">
        <f t="shared" si="264"/>
        <v>0</v>
      </c>
      <c r="AK1609" s="335">
        <f t="shared" si="265"/>
        <v>0</v>
      </c>
      <c r="AL1609" s="336">
        <f t="shared" si="266"/>
        <v>0</v>
      </c>
      <c r="AM1609" s="335">
        <f t="shared" si="267"/>
        <v>0</v>
      </c>
      <c r="AN1609" s="336">
        <f t="shared" si="268"/>
        <v>0</v>
      </c>
      <c r="AO1609" s="335">
        <f t="shared" si="269"/>
        <v>0</v>
      </c>
      <c r="AP1609" s="298">
        <f t="shared" si="270"/>
        <v>0</v>
      </c>
      <c r="AQ1609" s="164"/>
      <c r="AR1609" s="402">
        <f t="shared" si="271"/>
        <v>1</v>
      </c>
      <c r="AS1609" s="370" t="str">
        <f>IF(AR1609=0,"",
IF(SUM($AR$1543:AR1609)=1,AT1609,
IF($AR$1663&gt;SUM($AR$1543:AR1609),_xlfn.CONCAT(", ",AT1609),
IF($AR$1663=SUM($AR$1543:AR1609),_xlfn.CONCAT(" y ",AT1609)))))</f>
        <v>, 67</v>
      </c>
      <c r="AT1609" s="156" t="s">
        <v>5193</v>
      </c>
      <c r="AU1609" s="272">
        <f t="shared" si="272"/>
        <v>0</v>
      </c>
      <c r="AV1609" s="273" t="str">
        <f>IF(AU1609=0,"",
IF(SUM($AU$1543:AU1609)=1,AW1609,
IF($AU$1663&gt;SUM($AU$1543:AU1609),_xlfn.CONCAT(", ",AW1609),
IF($AU$1663=SUM($AU$1543:AU1609),_xlfn.CONCAT(" y ",AW1609)))))</f>
        <v/>
      </c>
      <c r="AW1609" s="156" t="s">
        <v>5193</v>
      </c>
      <c r="AX1609" s="272">
        <f t="shared" si="273"/>
        <v>0</v>
      </c>
      <c r="AY1609" s="273" t="str">
        <f>IF(AX1609=0,"",
IF(SUM($AX$1543:AX1609)=1,AZ1609,
IF($AX$1663&gt;SUM($AX$1543:AX1609),_xlfn.CONCAT(", ",AZ1609),
IF($AX$1663=SUM($AX$1543:AX1609),_xlfn.CONCAT(" y ",AZ1609)))))</f>
        <v/>
      </c>
      <c r="AZ1609" s="156" t="s">
        <v>5193</v>
      </c>
    </row>
    <row r="1610" spans="1:52" ht="15" customHeight="1">
      <c r="A1610" s="57"/>
      <c r="B1610" s="26"/>
      <c r="C1610" s="165" t="s">
        <v>5194</v>
      </c>
      <c r="D1610" s="884" t="str">
        <f t="shared" si="260"/>
        <v>INSTITUTO DE CAPACITACION PARA EL TRABAJO</v>
      </c>
      <c r="E1610" s="884"/>
      <c r="F1610" s="884"/>
      <c r="G1610" s="884"/>
      <c r="H1610" s="884"/>
      <c r="I1610" s="884"/>
      <c r="J1610" s="884"/>
      <c r="K1610" s="884"/>
      <c r="L1610" s="884"/>
      <c r="M1610" s="884"/>
      <c r="N1610" s="884"/>
      <c r="O1610" s="713"/>
      <c r="P1610" s="715"/>
      <c r="Q1610" s="713"/>
      <c r="R1610" s="715"/>
      <c r="S1610" s="713"/>
      <c r="T1610" s="715"/>
      <c r="U1610" s="713"/>
      <c r="V1610" s="715"/>
      <c r="W1610" s="713"/>
      <c r="X1610" s="715"/>
      <c r="Y1610" s="713"/>
      <c r="Z1610" s="715"/>
      <c r="AA1610" s="713"/>
      <c r="AB1610" s="715"/>
      <c r="AC1610" s="713"/>
      <c r="AD1610" s="715"/>
      <c r="AE1610" s="164"/>
      <c r="AF1610" s="164"/>
      <c r="AG1610" s="199">
        <f t="shared" si="261"/>
        <v>1</v>
      </c>
      <c r="AH1610" s="313">
        <f t="shared" si="262"/>
        <v>0</v>
      </c>
      <c r="AI1610" s="335">
        <f t="shared" si="263"/>
        <v>0</v>
      </c>
      <c r="AJ1610" s="336">
        <f t="shared" si="264"/>
        <v>0</v>
      </c>
      <c r="AK1610" s="335">
        <f t="shared" si="265"/>
        <v>0</v>
      </c>
      <c r="AL1610" s="336">
        <f t="shared" si="266"/>
        <v>0</v>
      </c>
      <c r="AM1610" s="335">
        <f t="shared" si="267"/>
        <v>0</v>
      </c>
      <c r="AN1610" s="336">
        <f t="shared" si="268"/>
        <v>0</v>
      </c>
      <c r="AO1610" s="335">
        <f t="shared" si="269"/>
        <v>0</v>
      </c>
      <c r="AP1610" s="298">
        <f t="shared" si="270"/>
        <v>0</v>
      </c>
      <c r="AQ1610" s="164"/>
      <c r="AR1610" s="402">
        <f t="shared" si="271"/>
        <v>1</v>
      </c>
      <c r="AS1610" s="370" t="str">
        <f>IF(AR1610=0,"",
IF(SUM($AR$1543:AR1610)=1,AT1610,
IF($AR$1663&gt;SUM($AR$1543:AR1610),_xlfn.CONCAT(", ",AT1610),
IF($AR$1663=SUM($AR$1543:AR1610),_xlfn.CONCAT(" y ",AT1610)))))</f>
        <v>, 68</v>
      </c>
      <c r="AT1610" s="156" t="s">
        <v>5195</v>
      </c>
      <c r="AU1610" s="272">
        <f t="shared" si="272"/>
        <v>0</v>
      </c>
      <c r="AV1610" s="273" t="str">
        <f>IF(AU1610=0,"",
IF(SUM($AU$1543:AU1610)=1,AW1610,
IF($AU$1663&gt;SUM($AU$1543:AU1610),_xlfn.CONCAT(", ",AW1610),
IF($AU$1663=SUM($AU$1543:AU1610),_xlfn.CONCAT(" y ",AW1610)))))</f>
        <v/>
      </c>
      <c r="AW1610" s="156" t="s">
        <v>5195</v>
      </c>
      <c r="AX1610" s="272">
        <f t="shared" si="273"/>
        <v>0</v>
      </c>
      <c r="AY1610" s="273" t="str">
        <f>IF(AX1610=0,"",
IF(SUM($AX$1543:AX1610)=1,AZ1610,
IF($AX$1663&gt;SUM($AX$1543:AX1610),_xlfn.CONCAT(", ",AZ1610),
IF($AX$1663=SUM($AX$1543:AX1610),_xlfn.CONCAT(" y ",AZ1610)))))</f>
        <v/>
      </c>
      <c r="AZ1610" s="156" t="s">
        <v>5195</v>
      </c>
    </row>
    <row r="1611" spans="1:52" ht="45" customHeight="1">
      <c r="A1611" s="57"/>
      <c r="B1611" s="26"/>
      <c r="C1611" s="165" t="s">
        <v>5196</v>
      </c>
      <c r="D1611" s="884" t="str">
        <f t="shared" si="260"/>
        <v>CENTRO DE CONCILIACION LABORAL DEL ESTADO DE VERACRUZ DE IGNACIO DE LA LLAVE</v>
      </c>
      <c r="E1611" s="884"/>
      <c r="F1611" s="884"/>
      <c r="G1611" s="884"/>
      <c r="H1611" s="884"/>
      <c r="I1611" s="884"/>
      <c r="J1611" s="884"/>
      <c r="K1611" s="884"/>
      <c r="L1611" s="884"/>
      <c r="M1611" s="884"/>
      <c r="N1611" s="884"/>
      <c r="O1611" s="713"/>
      <c r="P1611" s="715"/>
      <c r="Q1611" s="713"/>
      <c r="R1611" s="715"/>
      <c r="S1611" s="713"/>
      <c r="T1611" s="715"/>
      <c r="U1611" s="713"/>
      <c r="V1611" s="715"/>
      <c r="W1611" s="713"/>
      <c r="X1611" s="715"/>
      <c r="Y1611" s="713"/>
      <c r="Z1611" s="715"/>
      <c r="AA1611" s="713"/>
      <c r="AB1611" s="715"/>
      <c r="AC1611" s="713"/>
      <c r="AD1611" s="715"/>
      <c r="AE1611" s="164"/>
      <c r="AF1611" s="164"/>
      <c r="AG1611" s="199">
        <f t="shared" si="261"/>
        <v>1</v>
      </c>
      <c r="AH1611" s="313">
        <f t="shared" si="262"/>
        <v>0</v>
      </c>
      <c r="AI1611" s="335">
        <f t="shared" si="263"/>
        <v>0</v>
      </c>
      <c r="AJ1611" s="336">
        <f t="shared" si="264"/>
        <v>0</v>
      </c>
      <c r="AK1611" s="335">
        <f t="shared" si="265"/>
        <v>0</v>
      </c>
      <c r="AL1611" s="336">
        <f t="shared" si="266"/>
        <v>0</v>
      </c>
      <c r="AM1611" s="335">
        <f t="shared" si="267"/>
        <v>0</v>
      </c>
      <c r="AN1611" s="336">
        <f t="shared" si="268"/>
        <v>0</v>
      </c>
      <c r="AO1611" s="335">
        <f t="shared" si="269"/>
        <v>0</v>
      </c>
      <c r="AP1611" s="298">
        <f t="shared" si="270"/>
        <v>0</v>
      </c>
      <c r="AQ1611" s="164"/>
      <c r="AR1611" s="402">
        <f t="shared" si="271"/>
        <v>1</v>
      </c>
      <c r="AS1611" s="370" t="str">
        <f>IF(AR1611=0,"",
IF(SUM($AR$1543:AR1611)=1,AT1611,
IF($AR$1663&gt;SUM($AR$1543:AR1611),_xlfn.CONCAT(", ",AT1611),
IF($AR$1663=SUM($AR$1543:AR1611),_xlfn.CONCAT(" y ",AT1611)))))</f>
        <v>, 69</v>
      </c>
      <c r="AT1611" s="156" t="s">
        <v>5197</v>
      </c>
      <c r="AU1611" s="272">
        <f t="shared" si="272"/>
        <v>0</v>
      </c>
      <c r="AV1611" s="273" t="str">
        <f>IF(AU1611=0,"",
IF(SUM($AU$1543:AU1611)=1,AW1611,
IF($AU$1663&gt;SUM($AU$1543:AU1611),_xlfn.CONCAT(", ",AW1611),
IF($AU$1663=SUM($AU$1543:AU1611),_xlfn.CONCAT(" y ",AW1611)))))</f>
        <v/>
      </c>
      <c r="AW1611" s="156" t="s">
        <v>5197</v>
      </c>
      <c r="AX1611" s="272">
        <f t="shared" si="273"/>
        <v>0</v>
      </c>
      <c r="AY1611" s="273" t="str">
        <f>IF(AX1611=0,"",
IF(SUM($AX$1543:AX1611)=1,AZ1611,
IF($AX$1663&gt;SUM($AX$1543:AX1611),_xlfn.CONCAT(", ",AZ1611),
IF($AX$1663=SUM($AX$1543:AX1611),_xlfn.CONCAT(" y ",AZ1611)))))</f>
        <v/>
      </c>
      <c r="AZ1611" s="156" t="s">
        <v>5197</v>
      </c>
    </row>
    <row r="1612" spans="1:52" ht="15" customHeight="1">
      <c r="A1612" s="57"/>
      <c r="B1612" s="26"/>
      <c r="C1612" s="165" t="s">
        <v>5198</v>
      </c>
      <c r="D1612" s="884" t="str">
        <f t="shared" si="260"/>
        <v>INSTITUTO VERACRUZANO DE LA CULTURA</v>
      </c>
      <c r="E1612" s="884"/>
      <c r="F1612" s="884"/>
      <c r="G1612" s="884"/>
      <c r="H1612" s="884"/>
      <c r="I1612" s="884"/>
      <c r="J1612" s="884"/>
      <c r="K1612" s="884"/>
      <c r="L1612" s="884"/>
      <c r="M1612" s="884"/>
      <c r="N1612" s="884"/>
      <c r="O1612" s="713"/>
      <c r="P1612" s="715"/>
      <c r="Q1612" s="713"/>
      <c r="R1612" s="715"/>
      <c r="S1612" s="713"/>
      <c r="T1612" s="715"/>
      <c r="U1612" s="713"/>
      <c r="V1612" s="715"/>
      <c r="W1612" s="713"/>
      <c r="X1612" s="715"/>
      <c r="Y1612" s="713"/>
      <c r="Z1612" s="715"/>
      <c r="AA1612" s="713"/>
      <c r="AB1612" s="715"/>
      <c r="AC1612" s="713"/>
      <c r="AD1612" s="715"/>
      <c r="AE1612" s="164"/>
      <c r="AF1612" s="164"/>
      <c r="AG1612" s="199">
        <f t="shared" si="261"/>
        <v>1</v>
      </c>
      <c r="AH1612" s="313">
        <f t="shared" si="262"/>
        <v>0</v>
      </c>
      <c r="AI1612" s="335">
        <f t="shared" si="263"/>
        <v>0</v>
      </c>
      <c r="AJ1612" s="336">
        <f t="shared" si="264"/>
        <v>0</v>
      </c>
      <c r="AK1612" s="335">
        <f t="shared" si="265"/>
        <v>0</v>
      </c>
      <c r="AL1612" s="336">
        <f t="shared" si="266"/>
        <v>0</v>
      </c>
      <c r="AM1612" s="335">
        <f t="shared" si="267"/>
        <v>0</v>
      </c>
      <c r="AN1612" s="336">
        <f t="shared" si="268"/>
        <v>0</v>
      </c>
      <c r="AO1612" s="335">
        <f t="shared" si="269"/>
        <v>0</v>
      </c>
      <c r="AP1612" s="298">
        <f t="shared" si="270"/>
        <v>0</v>
      </c>
      <c r="AQ1612" s="164"/>
      <c r="AR1612" s="402">
        <f t="shared" si="271"/>
        <v>1</v>
      </c>
      <c r="AS1612" s="370" t="str">
        <f>IF(AR1612=0,"",
IF(SUM($AR$1543:AR1612)=1,AT1612,
IF($AR$1663&gt;SUM($AR$1543:AR1612),_xlfn.CONCAT(", ",AT1612),
IF($AR$1663=SUM($AR$1543:AR1612),_xlfn.CONCAT(" y ",AT1612)))))</f>
        <v>, 70</v>
      </c>
      <c r="AT1612" s="156" t="s">
        <v>5199</v>
      </c>
      <c r="AU1612" s="272">
        <f t="shared" si="272"/>
        <v>0</v>
      </c>
      <c r="AV1612" s="273" t="str">
        <f>IF(AU1612=0,"",
IF(SUM($AU$1543:AU1612)=1,AW1612,
IF($AU$1663&gt;SUM($AU$1543:AU1612),_xlfn.CONCAT(", ",AW1612),
IF($AU$1663=SUM($AU$1543:AU1612),_xlfn.CONCAT(" y ",AW1612)))))</f>
        <v/>
      </c>
      <c r="AW1612" s="156" t="s">
        <v>5199</v>
      </c>
      <c r="AX1612" s="272">
        <f t="shared" si="273"/>
        <v>0</v>
      </c>
      <c r="AY1612" s="273" t="str">
        <f>IF(AX1612=0,"",
IF(SUM($AX$1543:AX1612)=1,AZ1612,
IF($AX$1663&gt;SUM($AX$1543:AX1612),_xlfn.CONCAT(", ",AZ1612),
IF($AX$1663=SUM($AX$1543:AX1612),_xlfn.CONCAT(" y ",AZ1612)))))</f>
        <v/>
      </c>
      <c r="AZ1612" s="156" t="s">
        <v>5199</v>
      </c>
    </row>
    <row r="1613" spans="1:52" ht="30" customHeight="1">
      <c r="A1613" s="57"/>
      <c r="B1613" s="26"/>
      <c r="C1613" s="165" t="s">
        <v>5200</v>
      </c>
      <c r="D1613" s="884" t="str">
        <f t="shared" si="260"/>
        <v>PROCURADURIA ESTATAL DE PROTECCION AL MEDIO AMBIENTE</v>
      </c>
      <c r="E1613" s="884"/>
      <c r="F1613" s="884"/>
      <c r="G1613" s="884"/>
      <c r="H1613" s="884"/>
      <c r="I1613" s="884"/>
      <c r="J1613" s="884"/>
      <c r="K1613" s="884"/>
      <c r="L1613" s="884"/>
      <c r="M1613" s="884"/>
      <c r="N1613" s="884"/>
      <c r="O1613" s="713"/>
      <c r="P1613" s="715"/>
      <c r="Q1613" s="713"/>
      <c r="R1613" s="715"/>
      <c r="S1613" s="713"/>
      <c r="T1613" s="715"/>
      <c r="U1613" s="713"/>
      <c r="V1613" s="715"/>
      <c r="W1613" s="713"/>
      <c r="X1613" s="715"/>
      <c r="Y1613" s="713"/>
      <c r="Z1613" s="715"/>
      <c r="AA1613" s="713"/>
      <c r="AB1613" s="715"/>
      <c r="AC1613" s="713"/>
      <c r="AD1613" s="715"/>
      <c r="AE1613" s="164"/>
      <c r="AF1613" s="164"/>
      <c r="AG1613" s="199">
        <f t="shared" si="261"/>
        <v>1</v>
      </c>
      <c r="AH1613" s="313">
        <f t="shared" si="262"/>
        <v>0</v>
      </c>
      <c r="AI1613" s="335">
        <f t="shared" si="263"/>
        <v>0</v>
      </c>
      <c r="AJ1613" s="336">
        <f t="shared" si="264"/>
        <v>0</v>
      </c>
      <c r="AK1613" s="335">
        <f t="shared" si="265"/>
        <v>0</v>
      </c>
      <c r="AL1613" s="336">
        <f t="shared" si="266"/>
        <v>0</v>
      </c>
      <c r="AM1613" s="335">
        <f t="shared" si="267"/>
        <v>0</v>
      </c>
      <c r="AN1613" s="336">
        <f t="shared" si="268"/>
        <v>0</v>
      </c>
      <c r="AO1613" s="335">
        <f t="shared" si="269"/>
        <v>0</v>
      </c>
      <c r="AP1613" s="298">
        <f t="shared" si="270"/>
        <v>0</v>
      </c>
      <c r="AQ1613" s="164"/>
      <c r="AR1613" s="402">
        <f t="shared" si="271"/>
        <v>1</v>
      </c>
      <c r="AS1613" s="370" t="str">
        <f>IF(AR1613=0,"",
IF(SUM($AR$1543:AR1613)=1,AT1613,
IF($AR$1663&gt;SUM($AR$1543:AR1613),_xlfn.CONCAT(", ",AT1613),
IF($AR$1663=SUM($AR$1543:AR1613),_xlfn.CONCAT(" y ",AT1613)))))</f>
        <v>, 71</v>
      </c>
      <c r="AT1613" s="156" t="s">
        <v>5201</v>
      </c>
      <c r="AU1613" s="272">
        <f t="shared" si="272"/>
        <v>0</v>
      </c>
      <c r="AV1613" s="273" t="str">
        <f>IF(AU1613=0,"",
IF(SUM($AU$1543:AU1613)=1,AW1613,
IF($AU$1663&gt;SUM($AU$1543:AU1613),_xlfn.CONCAT(", ",AW1613),
IF($AU$1663=SUM($AU$1543:AU1613),_xlfn.CONCAT(" y ",AW1613)))))</f>
        <v/>
      </c>
      <c r="AW1613" s="156" t="s">
        <v>5201</v>
      </c>
      <c r="AX1613" s="272">
        <f t="shared" si="273"/>
        <v>0</v>
      </c>
      <c r="AY1613" s="273" t="str">
        <f>IF(AX1613=0,"",
IF(SUM($AX$1543:AX1613)=1,AZ1613,
IF($AX$1663&gt;SUM($AX$1543:AX1613),_xlfn.CONCAT(", ",AZ1613),
IF($AX$1663=SUM($AX$1543:AX1613),_xlfn.CONCAT(" y ",AZ1613)))))</f>
        <v/>
      </c>
      <c r="AZ1613" s="156" t="s">
        <v>5201</v>
      </c>
    </row>
    <row r="1614" spans="1:52" ht="15" customHeight="1">
      <c r="A1614" s="57"/>
      <c r="B1614" s="26"/>
      <c r="C1614" s="165" t="s">
        <v>5202</v>
      </c>
      <c r="D1614" s="884" t="str">
        <f t="shared" si="260"/>
        <v>FIDEICOMISO FONDO DEL FUTURO</v>
      </c>
      <c r="E1614" s="884"/>
      <c r="F1614" s="884"/>
      <c r="G1614" s="884"/>
      <c r="H1614" s="884"/>
      <c r="I1614" s="884"/>
      <c r="J1614" s="884"/>
      <c r="K1614" s="884"/>
      <c r="L1614" s="884"/>
      <c r="M1614" s="884"/>
      <c r="N1614" s="884"/>
      <c r="O1614" s="713"/>
      <c r="P1614" s="715"/>
      <c r="Q1614" s="713"/>
      <c r="R1614" s="715"/>
      <c r="S1614" s="713"/>
      <c r="T1614" s="715"/>
      <c r="U1614" s="713"/>
      <c r="V1614" s="715"/>
      <c r="W1614" s="713"/>
      <c r="X1614" s="715"/>
      <c r="Y1614" s="713"/>
      <c r="Z1614" s="715"/>
      <c r="AA1614" s="713"/>
      <c r="AB1614" s="715"/>
      <c r="AC1614" s="713"/>
      <c r="AD1614" s="715"/>
      <c r="AE1614" s="164"/>
      <c r="AF1614" s="164"/>
      <c r="AG1614" s="199">
        <f t="shared" si="261"/>
        <v>1</v>
      </c>
      <c r="AH1614" s="313">
        <f t="shared" si="262"/>
        <v>0</v>
      </c>
      <c r="AI1614" s="335">
        <f t="shared" si="263"/>
        <v>0</v>
      </c>
      <c r="AJ1614" s="336">
        <f t="shared" si="264"/>
        <v>0</v>
      </c>
      <c r="AK1614" s="335">
        <f t="shared" si="265"/>
        <v>0</v>
      </c>
      <c r="AL1614" s="336">
        <f t="shared" si="266"/>
        <v>0</v>
      </c>
      <c r="AM1614" s="335">
        <f t="shared" si="267"/>
        <v>0</v>
      </c>
      <c r="AN1614" s="336">
        <f t="shared" si="268"/>
        <v>0</v>
      </c>
      <c r="AO1614" s="335">
        <f t="shared" si="269"/>
        <v>0</v>
      </c>
      <c r="AP1614" s="298">
        <f t="shared" si="270"/>
        <v>0</v>
      </c>
      <c r="AQ1614" s="164"/>
      <c r="AR1614" s="402">
        <f t="shared" si="271"/>
        <v>1</v>
      </c>
      <c r="AS1614" s="370" t="str">
        <f>IF(AR1614=0,"",
IF(SUM($AR$1543:AR1614)=1,AT1614,
IF($AR$1663&gt;SUM($AR$1543:AR1614),_xlfn.CONCAT(", ",AT1614),
IF($AR$1663=SUM($AR$1543:AR1614),_xlfn.CONCAT(" y ",AT1614)))))</f>
        <v xml:space="preserve"> y 72</v>
      </c>
      <c r="AT1614" s="156" t="s">
        <v>5203</v>
      </c>
      <c r="AU1614" s="272">
        <f t="shared" si="272"/>
        <v>0</v>
      </c>
      <c r="AV1614" s="273" t="str">
        <f>IF(AU1614=0,"",
IF(SUM($AU$1543:AU1614)=1,AW1614,
IF($AU$1663&gt;SUM($AU$1543:AU1614),_xlfn.CONCAT(", ",AW1614),
IF($AU$1663=SUM($AU$1543:AU1614),_xlfn.CONCAT(" y ",AW1614)))))</f>
        <v/>
      </c>
      <c r="AW1614" s="156" t="s">
        <v>5203</v>
      </c>
      <c r="AX1614" s="272">
        <f t="shared" si="273"/>
        <v>0</v>
      </c>
      <c r="AY1614" s="273" t="str">
        <f>IF(AX1614=0,"",
IF(SUM($AX$1543:AX1614)=1,AZ1614,
IF($AX$1663&gt;SUM($AX$1543:AX1614),_xlfn.CONCAT(", ",AZ1614),
IF($AX$1663=SUM($AX$1543:AX1614),_xlfn.CONCAT(" y ",AZ1614)))))</f>
        <v/>
      </c>
      <c r="AZ1614" s="156" t="s">
        <v>5203</v>
      </c>
    </row>
    <row r="1615" spans="1:52" ht="15" customHeight="1">
      <c r="A1615" s="57"/>
      <c r="B1615" s="26"/>
      <c r="C1615" s="165" t="s">
        <v>5204</v>
      </c>
      <c r="D1615" s="884" t="str">
        <f t="shared" si="260"/>
        <v/>
      </c>
      <c r="E1615" s="884"/>
      <c r="F1615" s="884"/>
      <c r="G1615" s="884"/>
      <c r="H1615" s="884"/>
      <c r="I1615" s="884"/>
      <c r="J1615" s="884"/>
      <c r="K1615" s="884"/>
      <c r="L1615" s="884"/>
      <c r="M1615" s="884"/>
      <c r="N1615" s="884"/>
      <c r="O1615" s="713"/>
      <c r="P1615" s="715"/>
      <c r="Q1615" s="713"/>
      <c r="R1615" s="715"/>
      <c r="S1615" s="713"/>
      <c r="T1615" s="715"/>
      <c r="U1615" s="713"/>
      <c r="V1615" s="715"/>
      <c r="W1615" s="713"/>
      <c r="X1615" s="715"/>
      <c r="Y1615" s="713"/>
      <c r="Z1615" s="715"/>
      <c r="AA1615" s="713"/>
      <c r="AB1615" s="715"/>
      <c r="AC1615" s="713"/>
      <c r="AD1615" s="715"/>
      <c r="AE1615" s="164"/>
      <c r="AF1615" s="164"/>
      <c r="AG1615" s="199">
        <f t="shared" si="261"/>
        <v>0</v>
      </c>
      <c r="AH1615" s="313">
        <f t="shared" si="262"/>
        <v>0</v>
      </c>
      <c r="AI1615" s="335">
        <f t="shared" si="263"/>
        <v>0</v>
      </c>
      <c r="AJ1615" s="336">
        <f t="shared" si="264"/>
        <v>0</v>
      </c>
      <c r="AK1615" s="335">
        <f t="shared" si="265"/>
        <v>0</v>
      </c>
      <c r="AL1615" s="336">
        <f t="shared" si="266"/>
        <v>0</v>
      </c>
      <c r="AM1615" s="335">
        <f t="shared" si="267"/>
        <v>0</v>
      </c>
      <c r="AN1615" s="336">
        <f t="shared" si="268"/>
        <v>0</v>
      </c>
      <c r="AO1615" s="335">
        <f t="shared" si="269"/>
        <v>0</v>
      </c>
      <c r="AP1615" s="298">
        <f t="shared" si="270"/>
        <v>0</v>
      </c>
      <c r="AQ1615" s="164"/>
      <c r="AR1615" s="402">
        <f t="shared" si="271"/>
        <v>0</v>
      </c>
      <c r="AS1615" s="370" t="str">
        <f>IF(AR1615=0,"",
IF(SUM($AR$1543:AR1615)=1,AT1615,
IF($AR$1663&gt;SUM($AR$1543:AR1615),_xlfn.CONCAT(", ",AT1615),
IF($AR$1663=SUM($AR$1543:AR1615),_xlfn.CONCAT(" y ",AT1615)))))</f>
        <v/>
      </c>
      <c r="AT1615" s="156" t="s">
        <v>5205</v>
      </c>
      <c r="AU1615" s="272">
        <f t="shared" si="272"/>
        <v>0</v>
      </c>
      <c r="AV1615" s="273" t="str">
        <f>IF(AU1615=0,"",
IF(SUM($AU$1543:AU1615)=1,AW1615,
IF($AU$1663&gt;SUM($AU$1543:AU1615),_xlfn.CONCAT(", ",AW1615),
IF($AU$1663=SUM($AU$1543:AU1615),_xlfn.CONCAT(" y ",AW1615)))))</f>
        <v/>
      </c>
      <c r="AW1615" s="156" t="s">
        <v>5205</v>
      </c>
      <c r="AX1615" s="272">
        <f t="shared" si="273"/>
        <v>0</v>
      </c>
      <c r="AY1615" s="273" t="str">
        <f>IF(AX1615=0,"",
IF(SUM($AX$1543:AX1615)=1,AZ1615,
IF($AX$1663&gt;SUM($AX$1543:AX1615),_xlfn.CONCAT(", ",AZ1615),
IF($AX$1663=SUM($AX$1543:AX1615),_xlfn.CONCAT(" y ",AZ1615)))))</f>
        <v/>
      </c>
      <c r="AZ1615" s="156" t="s">
        <v>5205</v>
      </c>
    </row>
    <row r="1616" spans="1:52" ht="15" customHeight="1">
      <c r="A1616" s="57"/>
      <c r="B1616" s="26"/>
      <c r="C1616" s="165" t="s">
        <v>5206</v>
      </c>
      <c r="D1616" s="884" t="str">
        <f t="shared" si="260"/>
        <v/>
      </c>
      <c r="E1616" s="884"/>
      <c r="F1616" s="884"/>
      <c r="G1616" s="884"/>
      <c r="H1616" s="884"/>
      <c r="I1616" s="884"/>
      <c r="J1616" s="884"/>
      <c r="K1616" s="884"/>
      <c r="L1616" s="884"/>
      <c r="M1616" s="884"/>
      <c r="N1616" s="884"/>
      <c r="O1616" s="713"/>
      <c r="P1616" s="715"/>
      <c r="Q1616" s="713"/>
      <c r="R1616" s="715"/>
      <c r="S1616" s="713"/>
      <c r="T1616" s="715"/>
      <c r="U1616" s="713"/>
      <c r="V1616" s="715"/>
      <c r="W1616" s="713"/>
      <c r="X1616" s="715"/>
      <c r="Y1616" s="713"/>
      <c r="Z1616" s="715"/>
      <c r="AA1616" s="713"/>
      <c r="AB1616" s="715"/>
      <c r="AC1616" s="713"/>
      <c r="AD1616" s="715"/>
      <c r="AE1616" s="164"/>
      <c r="AF1616" s="164"/>
      <c r="AG1616" s="199">
        <f t="shared" si="261"/>
        <v>0</v>
      </c>
      <c r="AH1616" s="313">
        <f t="shared" si="262"/>
        <v>0</v>
      </c>
      <c r="AI1616" s="335">
        <f t="shared" si="263"/>
        <v>0</v>
      </c>
      <c r="AJ1616" s="336">
        <f t="shared" si="264"/>
        <v>0</v>
      </c>
      <c r="AK1616" s="335">
        <f t="shared" si="265"/>
        <v>0</v>
      </c>
      <c r="AL1616" s="336">
        <f t="shared" si="266"/>
        <v>0</v>
      </c>
      <c r="AM1616" s="335">
        <f t="shared" si="267"/>
        <v>0</v>
      </c>
      <c r="AN1616" s="336">
        <f t="shared" si="268"/>
        <v>0</v>
      </c>
      <c r="AO1616" s="335">
        <f t="shared" si="269"/>
        <v>0</v>
      </c>
      <c r="AP1616" s="298">
        <f t="shared" si="270"/>
        <v>0</v>
      </c>
      <c r="AQ1616" s="164"/>
      <c r="AR1616" s="402">
        <f t="shared" si="271"/>
        <v>0</v>
      </c>
      <c r="AS1616" s="370" t="str">
        <f>IF(AR1616=0,"",
IF(SUM($AR$1543:AR1616)=1,AT1616,
IF($AR$1663&gt;SUM($AR$1543:AR1616),_xlfn.CONCAT(", ",AT1616),
IF($AR$1663=SUM($AR$1543:AR1616),_xlfn.CONCAT(" y ",AT1616)))))</f>
        <v/>
      </c>
      <c r="AT1616" s="156" t="s">
        <v>5207</v>
      </c>
      <c r="AU1616" s="272">
        <f t="shared" si="272"/>
        <v>0</v>
      </c>
      <c r="AV1616" s="273" t="str">
        <f>IF(AU1616=0,"",
IF(SUM($AU$1543:AU1616)=1,AW1616,
IF($AU$1663&gt;SUM($AU$1543:AU1616),_xlfn.CONCAT(", ",AW1616),
IF($AU$1663=SUM($AU$1543:AU1616),_xlfn.CONCAT(" y ",AW1616)))))</f>
        <v/>
      </c>
      <c r="AW1616" s="156" t="s">
        <v>5207</v>
      </c>
      <c r="AX1616" s="272">
        <f t="shared" si="273"/>
        <v>0</v>
      </c>
      <c r="AY1616" s="273" t="str">
        <f>IF(AX1616=0,"",
IF(SUM($AX$1543:AX1616)=1,AZ1616,
IF($AX$1663&gt;SUM($AX$1543:AX1616),_xlfn.CONCAT(", ",AZ1616),
IF($AX$1663=SUM($AX$1543:AX1616),_xlfn.CONCAT(" y ",AZ1616)))))</f>
        <v/>
      </c>
      <c r="AZ1616" s="156" t="s">
        <v>5207</v>
      </c>
    </row>
    <row r="1617" spans="1:52" ht="15" customHeight="1">
      <c r="A1617" s="57"/>
      <c r="B1617" s="26"/>
      <c r="C1617" s="165" t="s">
        <v>5208</v>
      </c>
      <c r="D1617" s="884" t="str">
        <f t="shared" si="260"/>
        <v/>
      </c>
      <c r="E1617" s="884"/>
      <c r="F1617" s="884"/>
      <c r="G1617" s="884"/>
      <c r="H1617" s="884"/>
      <c r="I1617" s="884"/>
      <c r="J1617" s="884"/>
      <c r="K1617" s="884"/>
      <c r="L1617" s="884"/>
      <c r="M1617" s="884"/>
      <c r="N1617" s="884"/>
      <c r="O1617" s="713"/>
      <c r="P1617" s="715"/>
      <c r="Q1617" s="713"/>
      <c r="R1617" s="715"/>
      <c r="S1617" s="713"/>
      <c r="T1617" s="715"/>
      <c r="U1617" s="713"/>
      <c r="V1617" s="715"/>
      <c r="W1617" s="713"/>
      <c r="X1617" s="715"/>
      <c r="Y1617" s="713"/>
      <c r="Z1617" s="715"/>
      <c r="AA1617" s="713"/>
      <c r="AB1617" s="715"/>
      <c r="AC1617" s="713"/>
      <c r="AD1617" s="715"/>
      <c r="AE1617" s="164"/>
      <c r="AF1617" s="164"/>
      <c r="AG1617" s="199">
        <f t="shared" si="261"/>
        <v>0</v>
      </c>
      <c r="AH1617" s="313">
        <f t="shared" si="262"/>
        <v>0</v>
      </c>
      <c r="AI1617" s="335">
        <f t="shared" si="263"/>
        <v>0</v>
      </c>
      <c r="AJ1617" s="336">
        <f t="shared" si="264"/>
        <v>0</v>
      </c>
      <c r="AK1617" s="335">
        <f t="shared" si="265"/>
        <v>0</v>
      </c>
      <c r="AL1617" s="336">
        <f t="shared" si="266"/>
        <v>0</v>
      </c>
      <c r="AM1617" s="335">
        <f t="shared" si="267"/>
        <v>0</v>
      </c>
      <c r="AN1617" s="336">
        <f t="shared" si="268"/>
        <v>0</v>
      </c>
      <c r="AO1617" s="335">
        <f t="shared" si="269"/>
        <v>0</v>
      </c>
      <c r="AP1617" s="298">
        <f t="shared" si="270"/>
        <v>0</v>
      </c>
      <c r="AQ1617" s="164"/>
      <c r="AR1617" s="402">
        <f t="shared" si="271"/>
        <v>0</v>
      </c>
      <c r="AS1617" s="370" t="str">
        <f>IF(AR1617=0,"",
IF(SUM($AR$1543:AR1617)=1,AT1617,
IF($AR$1663&gt;SUM($AR$1543:AR1617),_xlfn.CONCAT(", ",AT1617),
IF($AR$1663=SUM($AR$1543:AR1617),_xlfn.CONCAT(" y ",AT1617)))))</f>
        <v/>
      </c>
      <c r="AT1617" s="156" t="s">
        <v>5209</v>
      </c>
      <c r="AU1617" s="272">
        <f t="shared" si="272"/>
        <v>0</v>
      </c>
      <c r="AV1617" s="273" t="str">
        <f>IF(AU1617=0,"",
IF(SUM($AU$1543:AU1617)=1,AW1617,
IF($AU$1663&gt;SUM($AU$1543:AU1617),_xlfn.CONCAT(", ",AW1617),
IF($AU$1663=SUM($AU$1543:AU1617),_xlfn.CONCAT(" y ",AW1617)))))</f>
        <v/>
      </c>
      <c r="AW1617" s="156" t="s">
        <v>5209</v>
      </c>
      <c r="AX1617" s="272">
        <f t="shared" si="273"/>
        <v>0</v>
      </c>
      <c r="AY1617" s="273" t="str">
        <f>IF(AX1617=0,"",
IF(SUM($AX$1543:AX1617)=1,AZ1617,
IF($AX$1663&gt;SUM($AX$1543:AX1617),_xlfn.CONCAT(", ",AZ1617),
IF($AX$1663=SUM($AX$1543:AX1617),_xlfn.CONCAT(" y ",AZ1617)))))</f>
        <v/>
      </c>
      <c r="AZ1617" s="156" t="s">
        <v>5209</v>
      </c>
    </row>
    <row r="1618" spans="1:52" ht="15" customHeight="1">
      <c r="A1618" s="57"/>
      <c r="B1618" s="26"/>
      <c r="C1618" s="165" t="s">
        <v>5210</v>
      </c>
      <c r="D1618" s="884" t="str">
        <f t="shared" si="260"/>
        <v/>
      </c>
      <c r="E1618" s="884"/>
      <c r="F1618" s="884"/>
      <c r="G1618" s="884"/>
      <c r="H1618" s="884"/>
      <c r="I1618" s="884"/>
      <c r="J1618" s="884"/>
      <c r="K1618" s="884"/>
      <c r="L1618" s="884"/>
      <c r="M1618" s="884"/>
      <c r="N1618" s="884"/>
      <c r="O1618" s="713"/>
      <c r="P1618" s="715"/>
      <c r="Q1618" s="713"/>
      <c r="R1618" s="715"/>
      <c r="S1618" s="713"/>
      <c r="T1618" s="715"/>
      <c r="U1618" s="713"/>
      <c r="V1618" s="715"/>
      <c r="W1618" s="713"/>
      <c r="X1618" s="715"/>
      <c r="Y1618" s="713"/>
      <c r="Z1618" s="715"/>
      <c r="AA1618" s="713"/>
      <c r="AB1618" s="715"/>
      <c r="AC1618" s="713"/>
      <c r="AD1618" s="715"/>
      <c r="AE1618" s="164"/>
      <c r="AF1618" s="164"/>
      <c r="AG1618" s="199">
        <f t="shared" si="261"/>
        <v>0</v>
      </c>
      <c r="AH1618" s="313">
        <f t="shared" si="262"/>
        <v>0</v>
      </c>
      <c r="AI1618" s="335">
        <f t="shared" si="263"/>
        <v>0</v>
      </c>
      <c r="AJ1618" s="336">
        <f t="shared" si="264"/>
        <v>0</v>
      </c>
      <c r="AK1618" s="335">
        <f t="shared" si="265"/>
        <v>0</v>
      </c>
      <c r="AL1618" s="336">
        <f t="shared" si="266"/>
        <v>0</v>
      </c>
      <c r="AM1618" s="335">
        <f t="shared" si="267"/>
        <v>0</v>
      </c>
      <c r="AN1618" s="336">
        <f t="shared" si="268"/>
        <v>0</v>
      </c>
      <c r="AO1618" s="335">
        <f t="shared" si="269"/>
        <v>0</v>
      </c>
      <c r="AP1618" s="298">
        <f t="shared" si="270"/>
        <v>0</v>
      </c>
      <c r="AQ1618" s="164"/>
      <c r="AR1618" s="402">
        <f t="shared" si="271"/>
        <v>0</v>
      </c>
      <c r="AS1618" s="370" t="str">
        <f>IF(AR1618=0,"",
IF(SUM($AR$1543:AR1618)=1,AT1618,
IF($AR$1663&gt;SUM($AR$1543:AR1618),_xlfn.CONCAT(", ",AT1618),
IF($AR$1663=SUM($AR$1543:AR1618),_xlfn.CONCAT(" y ",AT1618)))))</f>
        <v/>
      </c>
      <c r="AT1618" s="156" t="s">
        <v>5211</v>
      </c>
      <c r="AU1618" s="272">
        <f t="shared" si="272"/>
        <v>0</v>
      </c>
      <c r="AV1618" s="273" t="str">
        <f>IF(AU1618=0,"",
IF(SUM($AU$1543:AU1618)=1,AW1618,
IF($AU$1663&gt;SUM($AU$1543:AU1618),_xlfn.CONCAT(", ",AW1618),
IF($AU$1663=SUM($AU$1543:AU1618),_xlfn.CONCAT(" y ",AW1618)))))</f>
        <v/>
      </c>
      <c r="AW1618" s="156" t="s">
        <v>5211</v>
      </c>
      <c r="AX1618" s="272">
        <f t="shared" si="273"/>
        <v>0</v>
      </c>
      <c r="AY1618" s="273" t="str">
        <f>IF(AX1618=0,"",
IF(SUM($AX$1543:AX1618)=1,AZ1618,
IF($AX$1663&gt;SUM($AX$1543:AX1618),_xlfn.CONCAT(", ",AZ1618),
IF($AX$1663=SUM($AX$1543:AX1618),_xlfn.CONCAT(" y ",AZ1618)))))</f>
        <v/>
      </c>
      <c r="AZ1618" s="156" t="s">
        <v>5211</v>
      </c>
    </row>
    <row r="1619" spans="1:52" ht="15" customHeight="1">
      <c r="A1619" s="57"/>
      <c r="B1619" s="26"/>
      <c r="C1619" s="165" t="s">
        <v>5212</v>
      </c>
      <c r="D1619" s="884" t="str">
        <f t="shared" si="260"/>
        <v/>
      </c>
      <c r="E1619" s="884"/>
      <c r="F1619" s="884"/>
      <c r="G1619" s="884"/>
      <c r="H1619" s="884"/>
      <c r="I1619" s="884"/>
      <c r="J1619" s="884"/>
      <c r="K1619" s="884"/>
      <c r="L1619" s="884"/>
      <c r="M1619" s="884"/>
      <c r="N1619" s="884"/>
      <c r="O1619" s="713"/>
      <c r="P1619" s="715"/>
      <c r="Q1619" s="713"/>
      <c r="R1619" s="715"/>
      <c r="S1619" s="713"/>
      <c r="T1619" s="715"/>
      <c r="U1619" s="713"/>
      <c r="V1619" s="715"/>
      <c r="W1619" s="713"/>
      <c r="X1619" s="715"/>
      <c r="Y1619" s="713"/>
      <c r="Z1619" s="715"/>
      <c r="AA1619" s="713"/>
      <c r="AB1619" s="715"/>
      <c r="AC1619" s="713"/>
      <c r="AD1619" s="715"/>
      <c r="AE1619" s="164"/>
      <c r="AF1619" s="164"/>
      <c r="AG1619" s="199">
        <f t="shared" si="261"/>
        <v>0</v>
      </c>
      <c r="AH1619" s="313">
        <f t="shared" si="262"/>
        <v>0</v>
      </c>
      <c r="AI1619" s="335">
        <f t="shared" si="263"/>
        <v>0</v>
      </c>
      <c r="AJ1619" s="336">
        <f t="shared" si="264"/>
        <v>0</v>
      </c>
      <c r="AK1619" s="335">
        <f t="shared" si="265"/>
        <v>0</v>
      </c>
      <c r="AL1619" s="336">
        <f t="shared" si="266"/>
        <v>0</v>
      </c>
      <c r="AM1619" s="335">
        <f t="shared" si="267"/>
        <v>0</v>
      </c>
      <c r="AN1619" s="336">
        <f t="shared" si="268"/>
        <v>0</v>
      </c>
      <c r="AO1619" s="335">
        <f t="shared" si="269"/>
        <v>0</v>
      </c>
      <c r="AP1619" s="298">
        <f t="shared" si="270"/>
        <v>0</v>
      </c>
      <c r="AQ1619" s="164"/>
      <c r="AR1619" s="402">
        <f t="shared" si="271"/>
        <v>0</v>
      </c>
      <c r="AS1619" s="370" t="str">
        <f>IF(AR1619=0,"",
IF(SUM($AR$1543:AR1619)=1,AT1619,
IF($AR$1663&gt;SUM($AR$1543:AR1619),_xlfn.CONCAT(", ",AT1619),
IF($AR$1663=SUM($AR$1543:AR1619),_xlfn.CONCAT(" y ",AT1619)))))</f>
        <v/>
      </c>
      <c r="AT1619" s="156" t="s">
        <v>5213</v>
      </c>
      <c r="AU1619" s="272">
        <f t="shared" si="272"/>
        <v>0</v>
      </c>
      <c r="AV1619" s="273" t="str">
        <f>IF(AU1619=0,"",
IF(SUM($AU$1543:AU1619)=1,AW1619,
IF($AU$1663&gt;SUM($AU$1543:AU1619),_xlfn.CONCAT(", ",AW1619),
IF($AU$1663=SUM($AU$1543:AU1619),_xlfn.CONCAT(" y ",AW1619)))))</f>
        <v/>
      </c>
      <c r="AW1619" s="156" t="s">
        <v>5213</v>
      </c>
      <c r="AX1619" s="272">
        <f t="shared" si="273"/>
        <v>0</v>
      </c>
      <c r="AY1619" s="273" t="str">
        <f>IF(AX1619=0,"",
IF(SUM($AX$1543:AX1619)=1,AZ1619,
IF($AX$1663&gt;SUM($AX$1543:AX1619),_xlfn.CONCAT(", ",AZ1619),
IF($AX$1663=SUM($AX$1543:AX1619),_xlfn.CONCAT(" y ",AZ1619)))))</f>
        <v/>
      </c>
      <c r="AZ1619" s="156" t="s">
        <v>5213</v>
      </c>
    </row>
    <row r="1620" spans="1:52" ht="15" customHeight="1">
      <c r="A1620" s="57"/>
      <c r="B1620" s="26"/>
      <c r="C1620" s="165" t="s">
        <v>5214</v>
      </c>
      <c r="D1620" s="884" t="str">
        <f t="shared" si="260"/>
        <v/>
      </c>
      <c r="E1620" s="884"/>
      <c r="F1620" s="884"/>
      <c r="G1620" s="884"/>
      <c r="H1620" s="884"/>
      <c r="I1620" s="884"/>
      <c r="J1620" s="884"/>
      <c r="K1620" s="884"/>
      <c r="L1620" s="884"/>
      <c r="M1620" s="884"/>
      <c r="N1620" s="884"/>
      <c r="O1620" s="713"/>
      <c r="P1620" s="715"/>
      <c r="Q1620" s="713"/>
      <c r="R1620" s="715"/>
      <c r="S1620" s="713"/>
      <c r="T1620" s="715"/>
      <c r="U1620" s="713"/>
      <c r="V1620" s="715"/>
      <c r="W1620" s="713"/>
      <c r="X1620" s="715"/>
      <c r="Y1620" s="713"/>
      <c r="Z1620" s="715"/>
      <c r="AA1620" s="713"/>
      <c r="AB1620" s="715"/>
      <c r="AC1620" s="713"/>
      <c r="AD1620" s="715"/>
      <c r="AE1620" s="164"/>
      <c r="AF1620" s="164"/>
      <c r="AG1620" s="199">
        <f t="shared" si="261"/>
        <v>0</v>
      </c>
      <c r="AH1620" s="313">
        <f t="shared" si="262"/>
        <v>0</v>
      </c>
      <c r="AI1620" s="335">
        <f t="shared" si="263"/>
        <v>0</v>
      </c>
      <c r="AJ1620" s="336">
        <f t="shared" si="264"/>
        <v>0</v>
      </c>
      <c r="AK1620" s="335">
        <f t="shared" si="265"/>
        <v>0</v>
      </c>
      <c r="AL1620" s="336">
        <f t="shared" si="266"/>
        <v>0</v>
      </c>
      <c r="AM1620" s="335">
        <f t="shared" si="267"/>
        <v>0</v>
      </c>
      <c r="AN1620" s="336">
        <f t="shared" si="268"/>
        <v>0</v>
      </c>
      <c r="AO1620" s="335">
        <f t="shared" si="269"/>
        <v>0</v>
      </c>
      <c r="AP1620" s="298">
        <f t="shared" si="270"/>
        <v>0</v>
      </c>
      <c r="AQ1620" s="164"/>
      <c r="AR1620" s="402">
        <f t="shared" si="271"/>
        <v>0</v>
      </c>
      <c r="AS1620" s="370" t="str">
        <f>IF(AR1620=0,"",
IF(SUM($AR$1543:AR1620)=1,AT1620,
IF($AR$1663&gt;SUM($AR$1543:AR1620),_xlfn.CONCAT(", ",AT1620),
IF($AR$1663=SUM($AR$1543:AR1620),_xlfn.CONCAT(" y ",AT1620)))))</f>
        <v/>
      </c>
      <c r="AT1620" s="156" t="s">
        <v>5215</v>
      </c>
      <c r="AU1620" s="272">
        <f t="shared" si="272"/>
        <v>0</v>
      </c>
      <c r="AV1620" s="273" t="str">
        <f>IF(AU1620=0,"",
IF(SUM($AU$1543:AU1620)=1,AW1620,
IF($AU$1663&gt;SUM($AU$1543:AU1620),_xlfn.CONCAT(", ",AW1620),
IF($AU$1663=SUM($AU$1543:AU1620),_xlfn.CONCAT(" y ",AW1620)))))</f>
        <v/>
      </c>
      <c r="AW1620" s="156" t="s">
        <v>5215</v>
      </c>
      <c r="AX1620" s="272">
        <f t="shared" si="273"/>
        <v>0</v>
      </c>
      <c r="AY1620" s="273" t="str">
        <f>IF(AX1620=0,"",
IF(SUM($AX$1543:AX1620)=1,AZ1620,
IF($AX$1663&gt;SUM($AX$1543:AX1620),_xlfn.CONCAT(", ",AZ1620),
IF($AX$1663=SUM($AX$1543:AX1620),_xlfn.CONCAT(" y ",AZ1620)))))</f>
        <v/>
      </c>
      <c r="AZ1620" s="156" t="s">
        <v>5215</v>
      </c>
    </row>
    <row r="1621" spans="1:52" ht="15" customHeight="1">
      <c r="A1621" s="57"/>
      <c r="B1621" s="26"/>
      <c r="C1621" s="165" t="s">
        <v>5216</v>
      </c>
      <c r="D1621" s="884" t="str">
        <f t="shared" si="260"/>
        <v/>
      </c>
      <c r="E1621" s="884"/>
      <c r="F1621" s="884"/>
      <c r="G1621" s="884"/>
      <c r="H1621" s="884"/>
      <c r="I1621" s="884"/>
      <c r="J1621" s="884"/>
      <c r="K1621" s="884"/>
      <c r="L1621" s="884"/>
      <c r="M1621" s="884"/>
      <c r="N1621" s="884"/>
      <c r="O1621" s="713"/>
      <c r="P1621" s="715"/>
      <c r="Q1621" s="713"/>
      <c r="R1621" s="715"/>
      <c r="S1621" s="713"/>
      <c r="T1621" s="715"/>
      <c r="U1621" s="713"/>
      <c r="V1621" s="715"/>
      <c r="W1621" s="713"/>
      <c r="X1621" s="715"/>
      <c r="Y1621" s="713"/>
      <c r="Z1621" s="715"/>
      <c r="AA1621" s="713"/>
      <c r="AB1621" s="715"/>
      <c r="AC1621" s="713"/>
      <c r="AD1621" s="715"/>
      <c r="AE1621" s="164"/>
      <c r="AF1621" s="164"/>
      <c r="AG1621" s="199">
        <f t="shared" si="261"/>
        <v>0</v>
      </c>
      <c r="AH1621" s="313">
        <f t="shared" si="262"/>
        <v>0</v>
      </c>
      <c r="AI1621" s="335">
        <f t="shared" si="263"/>
        <v>0</v>
      </c>
      <c r="AJ1621" s="336">
        <f t="shared" si="264"/>
        <v>0</v>
      </c>
      <c r="AK1621" s="335">
        <f t="shared" si="265"/>
        <v>0</v>
      </c>
      <c r="AL1621" s="336">
        <f t="shared" si="266"/>
        <v>0</v>
      </c>
      <c r="AM1621" s="335">
        <f t="shared" si="267"/>
        <v>0</v>
      </c>
      <c r="AN1621" s="336">
        <f t="shared" si="268"/>
        <v>0</v>
      </c>
      <c r="AO1621" s="335">
        <f t="shared" si="269"/>
        <v>0</v>
      </c>
      <c r="AP1621" s="298">
        <f t="shared" si="270"/>
        <v>0</v>
      </c>
      <c r="AQ1621" s="164"/>
      <c r="AR1621" s="402">
        <f t="shared" si="271"/>
        <v>0</v>
      </c>
      <c r="AS1621" s="370" t="str">
        <f>IF(AR1621=0,"",
IF(SUM($AR$1543:AR1621)=1,AT1621,
IF($AR$1663&gt;SUM($AR$1543:AR1621),_xlfn.CONCAT(", ",AT1621),
IF($AR$1663=SUM($AR$1543:AR1621),_xlfn.CONCAT(" y ",AT1621)))))</f>
        <v/>
      </c>
      <c r="AT1621" s="156" t="s">
        <v>5217</v>
      </c>
      <c r="AU1621" s="272">
        <f t="shared" si="272"/>
        <v>0</v>
      </c>
      <c r="AV1621" s="273" t="str">
        <f>IF(AU1621=0,"",
IF(SUM($AU$1543:AU1621)=1,AW1621,
IF($AU$1663&gt;SUM($AU$1543:AU1621),_xlfn.CONCAT(", ",AW1621),
IF($AU$1663=SUM($AU$1543:AU1621),_xlfn.CONCAT(" y ",AW1621)))))</f>
        <v/>
      </c>
      <c r="AW1621" s="156" t="s">
        <v>5217</v>
      </c>
      <c r="AX1621" s="272">
        <f t="shared" si="273"/>
        <v>0</v>
      </c>
      <c r="AY1621" s="273" t="str">
        <f>IF(AX1621=0,"",
IF(SUM($AX$1543:AX1621)=1,AZ1621,
IF($AX$1663&gt;SUM($AX$1543:AX1621),_xlfn.CONCAT(", ",AZ1621),
IF($AX$1663=SUM($AX$1543:AX1621),_xlfn.CONCAT(" y ",AZ1621)))))</f>
        <v/>
      </c>
      <c r="AZ1621" s="156" t="s">
        <v>5217</v>
      </c>
    </row>
    <row r="1622" spans="1:52" ht="15" customHeight="1">
      <c r="A1622" s="57"/>
      <c r="B1622" s="26"/>
      <c r="C1622" s="165" t="s">
        <v>5218</v>
      </c>
      <c r="D1622" s="884" t="str">
        <f t="shared" si="260"/>
        <v/>
      </c>
      <c r="E1622" s="884"/>
      <c r="F1622" s="884"/>
      <c r="G1622" s="884"/>
      <c r="H1622" s="884"/>
      <c r="I1622" s="884"/>
      <c r="J1622" s="884"/>
      <c r="K1622" s="884"/>
      <c r="L1622" s="884"/>
      <c r="M1622" s="884"/>
      <c r="N1622" s="884"/>
      <c r="O1622" s="713"/>
      <c r="P1622" s="715"/>
      <c r="Q1622" s="713"/>
      <c r="R1622" s="715"/>
      <c r="S1622" s="713"/>
      <c r="T1622" s="715"/>
      <c r="U1622" s="713"/>
      <c r="V1622" s="715"/>
      <c r="W1622" s="713"/>
      <c r="X1622" s="715"/>
      <c r="Y1622" s="713"/>
      <c r="Z1622" s="715"/>
      <c r="AA1622" s="713"/>
      <c r="AB1622" s="715"/>
      <c r="AC1622" s="713"/>
      <c r="AD1622" s="715"/>
      <c r="AE1622" s="164"/>
      <c r="AF1622" s="164"/>
      <c r="AG1622" s="199">
        <f t="shared" si="261"/>
        <v>0</v>
      </c>
      <c r="AH1622" s="313">
        <f t="shared" si="262"/>
        <v>0</v>
      </c>
      <c r="AI1622" s="335">
        <f t="shared" si="263"/>
        <v>0</v>
      </c>
      <c r="AJ1622" s="336">
        <f t="shared" si="264"/>
        <v>0</v>
      </c>
      <c r="AK1622" s="335">
        <f t="shared" si="265"/>
        <v>0</v>
      </c>
      <c r="AL1622" s="336">
        <f t="shared" si="266"/>
        <v>0</v>
      </c>
      <c r="AM1622" s="335">
        <f t="shared" si="267"/>
        <v>0</v>
      </c>
      <c r="AN1622" s="336">
        <f t="shared" si="268"/>
        <v>0</v>
      </c>
      <c r="AO1622" s="335">
        <f t="shared" si="269"/>
        <v>0</v>
      </c>
      <c r="AP1622" s="298">
        <f t="shared" si="270"/>
        <v>0</v>
      </c>
      <c r="AQ1622" s="164"/>
      <c r="AR1622" s="402">
        <f t="shared" si="271"/>
        <v>0</v>
      </c>
      <c r="AS1622" s="370" t="str">
        <f>IF(AR1622=0,"",
IF(SUM($AR$1543:AR1622)=1,AT1622,
IF($AR$1663&gt;SUM($AR$1543:AR1622),_xlfn.CONCAT(", ",AT1622),
IF($AR$1663=SUM($AR$1543:AR1622),_xlfn.CONCAT(" y ",AT1622)))))</f>
        <v/>
      </c>
      <c r="AT1622" s="156" t="s">
        <v>5219</v>
      </c>
      <c r="AU1622" s="272">
        <f t="shared" si="272"/>
        <v>0</v>
      </c>
      <c r="AV1622" s="273" t="str">
        <f>IF(AU1622=0,"",
IF(SUM($AU$1543:AU1622)=1,AW1622,
IF($AU$1663&gt;SUM($AU$1543:AU1622),_xlfn.CONCAT(", ",AW1622),
IF($AU$1663=SUM($AU$1543:AU1622),_xlfn.CONCAT(" y ",AW1622)))))</f>
        <v/>
      </c>
      <c r="AW1622" s="156" t="s">
        <v>5219</v>
      </c>
      <c r="AX1622" s="272">
        <f t="shared" si="273"/>
        <v>0</v>
      </c>
      <c r="AY1622" s="273" t="str">
        <f>IF(AX1622=0,"",
IF(SUM($AX$1543:AX1622)=1,AZ1622,
IF($AX$1663&gt;SUM($AX$1543:AX1622),_xlfn.CONCAT(", ",AZ1622),
IF($AX$1663=SUM($AX$1543:AX1622),_xlfn.CONCAT(" y ",AZ1622)))))</f>
        <v/>
      </c>
      <c r="AZ1622" s="156" t="s">
        <v>5219</v>
      </c>
    </row>
    <row r="1623" spans="1:52" ht="15" customHeight="1">
      <c r="A1623" s="57"/>
      <c r="B1623" s="26"/>
      <c r="C1623" s="165" t="s">
        <v>5220</v>
      </c>
      <c r="D1623" s="884" t="str">
        <f t="shared" si="260"/>
        <v/>
      </c>
      <c r="E1623" s="884"/>
      <c r="F1623" s="884"/>
      <c r="G1623" s="884"/>
      <c r="H1623" s="884"/>
      <c r="I1623" s="884"/>
      <c r="J1623" s="884"/>
      <c r="K1623" s="884"/>
      <c r="L1623" s="884"/>
      <c r="M1623" s="884"/>
      <c r="N1623" s="884"/>
      <c r="O1623" s="713"/>
      <c r="P1623" s="715"/>
      <c r="Q1623" s="713"/>
      <c r="R1623" s="715"/>
      <c r="S1623" s="713"/>
      <c r="T1623" s="715"/>
      <c r="U1623" s="713"/>
      <c r="V1623" s="715"/>
      <c r="W1623" s="713"/>
      <c r="X1623" s="715"/>
      <c r="Y1623" s="713"/>
      <c r="Z1623" s="715"/>
      <c r="AA1623" s="713"/>
      <c r="AB1623" s="715"/>
      <c r="AC1623" s="713"/>
      <c r="AD1623" s="715"/>
      <c r="AE1623" s="164"/>
      <c r="AF1623" s="164"/>
      <c r="AG1623" s="199">
        <f t="shared" si="261"/>
        <v>0</v>
      </c>
      <c r="AH1623" s="313">
        <f t="shared" si="262"/>
        <v>0</v>
      </c>
      <c r="AI1623" s="335">
        <f t="shared" si="263"/>
        <v>0</v>
      </c>
      <c r="AJ1623" s="336">
        <f t="shared" si="264"/>
        <v>0</v>
      </c>
      <c r="AK1623" s="335">
        <f t="shared" si="265"/>
        <v>0</v>
      </c>
      <c r="AL1623" s="336">
        <f t="shared" si="266"/>
        <v>0</v>
      </c>
      <c r="AM1623" s="335">
        <f t="shared" si="267"/>
        <v>0</v>
      </c>
      <c r="AN1623" s="336">
        <f t="shared" si="268"/>
        <v>0</v>
      </c>
      <c r="AO1623" s="335">
        <f t="shared" si="269"/>
        <v>0</v>
      </c>
      <c r="AP1623" s="298">
        <f t="shared" si="270"/>
        <v>0</v>
      </c>
      <c r="AQ1623" s="164"/>
      <c r="AR1623" s="402">
        <f t="shared" si="271"/>
        <v>0</v>
      </c>
      <c r="AS1623" s="370" t="str">
        <f>IF(AR1623=0,"",
IF(SUM($AR$1543:AR1623)=1,AT1623,
IF($AR$1663&gt;SUM($AR$1543:AR1623),_xlfn.CONCAT(", ",AT1623),
IF($AR$1663=SUM($AR$1543:AR1623),_xlfn.CONCAT(" y ",AT1623)))))</f>
        <v/>
      </c>
      <c r="AT1623" s="156" t="s">
        <v>5221</v>
      </c>
      <c r="AU1623" s="272">
        <f t="shared" si="272"/>
        <v>0</v>
      </c>
      <c r="AV1623" s="273" t="str">
        <f>IF(AU1623=0,"",
IF(SUM($AU$1543:AU1623)=1,AW1623,
IF($AU$1663&gt;SUM($AU$1543:AU1623),_xlfn.CONCAT(", ",AW1623),
IF($AU$1663=SUM($AU$1543:AU1623),_xlfn.CONCAT(" y ",AW1623)))))</f>
        <v/>
      </c>
      <c r="AW1623" s="156" t="s">
        <v>5221</v>
      </c>
      <c r="AX1623" s="272">
        <f t="shared" si="273"/>
        <v>0</v>
      </c>
      <c r="AY1623" s="273" t="str">
        <f>IF(AX1623=0,"",
IF(SUM($AX$1543:AX1623)=1,AZ1623,
IF($AX$1663&gt;SUM($AX$1543:AX1623),_xlfn.CONCAT(", ",AZ1623),
IF($AX$1663=SUM($AX$1543:AX1623),_xlfn.CONCAT(" y ",AZ1623)))))</f>
        <v/>
      </c>
      <c r="AZ1623" s="156" t="s">
        <v>5221</v>
      </c>
    </row>
    <row r="1624" spans="1:52" ht="15" customHeight="1">
      <c r="A1624" s="57"/>
      <c r="B1624" s="26"/>
      <c r="C1624" s="165" t="s">
        <v>5222</v>
      </c>
      <c r="D1624" s="884" t="str">
        <f t="shared" si="260"/>
        <v/>
      </c>
      <c r="E1624" s="884"/>
      <c r="F1624" s="884"/>
      <c r="G1624" s="884"/>
      <c r="H1624" s="884"/>
      <c r="I1624" s="884"/>
      <c r="J1624" s="884"/>
      <c r="K1624" s="884"/>
      <c r="L1624" s="884"/>
      <c r="M1624" s="884"/>
      <c r="N1624" s="884"/>
      <c r="O1624" s="713"/>
      <c r="P1624" s="715"/>
      <c r="Q1624" s="713"/>
      <c r="R1624" s="715"/>
      <c r="S1624" s="713"/>
      <c r="T1624" s="715"/>
      <c r="U1624" s="713"/>
      <c r="V1624" s="715"/>
      <c r="W1624" s="713"/>
      <c r="X1624" s="715"/>
      <c r="Y1624" s="713"/>
      <c r="Z1624" s="715"/>
      <c r="AA1624" s="713"/>
      <c r="AB1624" s="715"/>
      <c r="AC1624" s="713"/>
      <c r="AD1624" s="715"/>
      <c r="AE1624" s="164"/>
      <c r="AF1624" s="164"/>
      <c r="AG1624" s="199">
        <f t="shared" si="261"/>
        <v>0</v>
      </c>
      <c r="AH1624" s="313">
        <f t="shared" si="262"/>
        <v>0</v>
      </c>
      <c r="AI1624" s="335">
        <f t="shared" si="263"/>
        <v>0</v>
      </c>
      <c r="AJ1624" s="336">
        <f t="shared" si="264"/>
        <v>0</v>
      </c>
      <c r="AK1624" s="335">
        <f t="shared" si="265"/>
        <v>0</v>
      </c>
      <c r="AL1624" s="336">
        <f t="shared" si="266"/>
        <v>0</v>
      </c>
      <c r="AM1624" s="335">
        <f t="shared" si="267"/>
        <v>0</v>
      </c>
      <c r="AN1624" s="336">
        <f t="shared" si="268"/>
        <v>0</v>
      </c>
      <c r="AO1624" s="335">
        <f t="shared" si="269"/>
        <v>0</v>
      </c>
      <c r="AP1624" s="298">
        <f t="shared" si="270"/>
        <v>0</v>
      </c>
      <c r="AQ1624" s="164"/>
      <c r="AR1624" s="402">
        <f t="shared" si="271"/>
        <v>0</v>
      </c>
      <c r="AS1624" s="370" t="str">
        <f>IF(AR1624=0,"",
IF(SUM($AR$1543:AR1624)=1,AT1624,
IF($AR$1663&gt;SUM($AR$1543:AR1624),_xlfn.CONCAT(", ",AT1624),
IF($AR$1663=SUM($AR$1543:AR1624),_xlfn.CONCAT(" y ",AT1624)))))</f>
        <v/>
      </c>
      <c r="AT1624" s="156" t="s">
        <v>5223</v>
      </c>
      <c r="AU1624" s="272">
        <f t="shared" si="272"/>
        <v>0</v>
      </c>
      <c r="AV1624" s="273" t="str">
        <f>IF(AU1624=0,"",
IF(SUM($AU$1543:AU1624)=1,AW1624,
IF($AU$1663&gt;SUM($AU$1543:AU1624),_xlfn.CONCAT(", ",AW1624),
IF($AU$1663=SUM($AU$1543:AU1624),_xlfn.CONCAT(" y ",AW1624)))))</f>
        <v/>
      </c>
      <c r="AW1624" s="156" t="s">
        <v>5223</v>
      </c>
      <c r="AX1624" s="272">
        <f t="shared" si="273"/>
        <v>0</v>
      </c>
      <c r="AY1624" s="273" t="str">
        <f>IF(AX1624=0,"",
IF(SUM($AX$1543:AX1624)=1,AZ1624,
IF($AX$1663&gt;SUM($AX$1543:AX1624),_xlfn.CONCAT(", ",AZ1624),
IF($AX$1663=SUM($AX$1543:AX1624),_xlfn.CONCAT(" y ",AZ1624)))))</f>
        <v/>
      </c>
      <c r="AZ1624" s="156" t="s">
        <v>5223</v>
      </c>
    </row>
    <row r="1625" spans="1:52" ht="15" customHeight="1">
      <c r="A1625" s="57"/>
      <c r="B1625" s="26"/>
      <c r="C1625" s="165" t="s">
        <v>5224</v>
      </c>
      <c r="D1625" s="884" t="str">
        <f t="shared" si="260"/>
        <v/>
      </c>
      <c r="E1625" s="884"/>
      <c r="F1625" s="884"/>
      <c r="G1625" s="884"/>
      <c r="H1625" s="884"/>
      <c r="I1625" s="884"/>
      <c r="J1625" s="884"/>
      <c r="K1625" s="884"/>
      <c r="L1625" s="884"/>
      <c r="M1625" s="884"/>
      <c r="N1625" s="884"/>
      <c r="O1625" s="713"/>
      <c r="P1625" s="715"/>
      <c r="Q1625" s="713"/>
      <c r="R1625" s="715"/>
      <c r="S1625" s="713"/>
      <c r="T1625" s="715"/>
      <c r="U1625" s="713"/>
      <c r="V1625" s="715"/>
      <c r="W1625" s="713"/>
      <c r="X1625" s="715"/>
      <c r="Y1625" s="713"/>
      <c r="Z1625" s="715"/>
      <c r="AA1625" s="713"/>
      <c r="AB1625" s="715"/>
      <c r="AC1625" s="713"/>
      <c r="AD1625" s="715"/>
      <c r="AE1625" s="164"/>
      <c r="AF1625" s="164"/>
      <c r="AG1625" s="199">
        <f t="shared" si="261"/>
        <v>0</v>
      </c>
      <c r="AH1625" s="313">
        <f t="shared" si="262"/>
        <v>0</v>
      </c>
      <c r="AI1625" s="335">
        <f t="shared" si="263"/>
        <v>0</v>
      </c>
      <c r="AJ1625" s="336">
        <f t="shared" si="264"/>
        <v>0</v>
      </c>
      <c r="AK1625" s="335">
        <f t="shared" si="265"/>
        <v>0</v>
      </c>
      <c r="AL1625" s="336">
        <f t="shared" si="266"/>
        <v>0</v>
      </c>
      <c r="AM1625" s="335">
        <f t="shared" si="267"/>
        <v>0</v>
      </c>
      <c r="AN1625" s="336">
        <f t="shared" si="268"/>
        <v>0</v>
      </c>
      <c r="AO1625" s="335">
        <f t="shared" si="269"/>
        <v>0</v>
      </c>
      <c r="AP1625" s="298">
        <f t="shared" si="270"/>
        <v>0</v>
      </c>
      <c r="AQ1625" s="164"/>
      <c r="AR1625" s="402">
        <f t="shared" si="271"/>
        <v>0</v>
      </c>
      <c r="AS1625" s="370" t="str">
        <f>IF(AR1625=0,"",
IF(SUM($AR$1543:AR1625)=1,AT1625,
IF($AR$1663&gt;SUM($AR$1543:AR1625),_xlfn.CONCAT(", ",AT1625),
IF($AR$1663=SUM($AR$1543:AR1625),_xlfn.CONCAT(" y ",AT1625)))))</f>
        <v/>
      </c>
      <c r="AT1625" s="156" t="s">
        <v>5225</v>
      </c>
      <c r="AU1625" s="272">
        <f t="shared" si="272"/>
        <v>0</v>
      </c>
      <c r="AV1625" s="273" t="str">
        <f>IF(AU1625=0,"",
IF(SUM($AU$1543:AU1625)=1,AW1625,
IF($AU$1663&gt;SUM($AU$1543:AU1625),_xlfn.CONCAT(", ",AW1625),
IF($AU$1663=SUM($AU$1543:AU1625),_xlfn.CONCAT(" y ",AW1625)))))</f>
        <v/>
      </c>
      <c r="AW1625" s="156" t="s">
        <v>5225</v>
      </c>
      <c r="AX1625" s="272">
        <f t="shared" si="273"/>
        <v>0</v>
      </c>
      <c r="AY1625" s="273" t="str">
        <f>IF(AX1625=0,"",
IF(SUM($AX$1543:AX1625)=1,AZ1625,
IF($AX$1663&gt;SUM($AX$1543:AX1625),_xlfn.CONCAT(", ",AZ1625),
IF($AX$1663=SUM($AX$1543:AX1625),_xlfn.CONCAT(" y ",AZ1625)))))</f>
        <v/>
      </c>
      <c r="AZ1625" s="156" t="s">
        <v>5225</v>
      </c>
    </row>
    <row r="1626" spans="1:52" ht="15" customHeight="1">
      <c r="A1626" s="57"/>
      <c r="B1626" s="26"/>
      <c r="C1626" s="165" t="s">
        <v>5226</v>
      </c>
      <c r="D1626" s="884" t="str">
        <f t="shared" si="260"/>
        <v/>
      </c>
      <c r="E1626" s="884"/>
      <c r="F1626" s="884"/>
      <c r="G1626" s="884"/>
      <c r="H1626" s="884"/>
      <c r="I1626" s="884"/>
      <c r="J1626" s="884"/>
      <c r="K1626" s="884"/>
      <c r="L1626" s="884"/>
      <c r="M1626" s="884"/>
      <c r="N1626" s="884"/>
      <c r="O1626" s="713"/>
      <c r="P1626" s="715"/>
      <c r="Q1626" s="713"/>
      <c r="R1626" s="715"/>
      <c r="S1626" s="713"/>
      <c r="T1626" s="715"/>
      <c r="U1626" s="713"/>
      <c r="V1626" s="715"/>
      <c r="W1626" s="713"/>
      <c r="X1626" s="715"/>
      <c r="Y1626" s="713"/>
      <c r="Z1626" s="715"/>
      <c r="AA1626" s="713"/>
      <c r="AB1626" s="715"/>
      <c r="AC1626" s="713"/>
      <c r="AD1626" s="715"/>
      <c r="AE1626" s="164"/>
      <c r="AF1626" s="164"/>
      <c r="AG1626" s="199">
        <f t="shared" si="261"/>
        <v>0</v>
      </c>
      <c r="AH1626" s="313">
        <f t="shared" si="262"/>
        <v>0</v>
      </c>
      <c r="AI1626" s="335">
        <f t="shared" si="263"/>
        <v>0</v>
      </c>
      <c r="AJ1626" s="336">
        <f t="shared" si="264"/>
        <v>0</v>
      </c>
      <c r="AK1626" s="335">
        <f t="shared" si="265"/>
        <v>0</v>
      </c>
      <c r="AL1626" s="336">
        <f t="shared" si="266"/>
        <v>0</v>
      </c>
      <c r="AM1626" s="335">
        <f t="shared" si="267"/>
        <v>0</v>
      </c>
      <c r="AN1626" s="336">
        <f t="shared" si="268"/>
        <v>0</v>
      </c>
      <c r="AO1626" s="335">
        <f t="shared" si="269"/>
        <v>0</v>
      </c>
      <c r="AP1626" s="298">
        <f t="shared" si="270"/>
        <v>0</v>
      </c>
      <c r="AQ1626" s="164"/>
      <c r="AR1626" s="402">
        <f t="shared" si="271"/>
        <v>0</v>
      </c>
      <c r="AS1626" s="370" t="str">
        <f>IF(AR1626=0,"",
IF(SUM($AR$1543:AR1626)=1,AT1626,
IF($AR$1663&gt;SUM($AR$1543:AR1626),_xlfn.CONCAT(", ",AT1626),
IF($AR$1663=SUM($AR$1543:AR1626),_xlfn.CONCAT(" y ",AT1626)))))</f>
        <v/>
      </c>
      <c r="AT1626" s="156" t="s">
        <v>5227</v>
      </c>
      <c r="AU1626" s="272">
        <f t="shared" si="272"/>
        <v>0</v>
      </c>
      <c r="AV1626" s="273" t="str">
        <f>IF(AU1626=0,"",
IF(SUM($AU$1543:AU1626)=1,AW1626,
IF($AU$1663&gt;SUM($AU$1543:AU1626),_xlfn.CONCAT(", ",AW1626),
IF($AU$1663=SUM($AU$1543:AU1626),_xlfn.CONCAT(" y ",AW1626)))))</f>
        <v/>
      </c>
      <c r="AW1626" s="156" t="s">
        <v>5227</v>
      </c>
      <c r="AX1626" s="272">
        <f t="shared" si="273"/>
        <v>0</v>
      </c>
      <c r="AY1626" s="273" t="str">
        <f>IF(AX1626=0,"",
IF(SUM($AX$1543:AX1626)=1,AZ1626,
IF($AX$1663&gt;SUM($AX$1543:AX1626),_xlfn.CONCAT(", ",AZ1626),
IF($AX$1663=SUM($AX$1543:AX1626),_xlfn.CONCAT(" y ",AZ1626)))))</f>
        <v/>
      </c>
      <c r="AZ1626" s="156" t="s">
        <v>5227</v>
      </c>
    </row>
    <row r="1627" spans="1:52" ht="15" customHeight="1">
      <c r="A1627" s="57"/>
      <c r="B1627" s="26"/>
      <c r="C1627" s="165" t="s">
        <v>5228</v>
      </c>
      <c r="D1627" s="884" t="str">
        <f t="shared" si="260"/>
        <v/>
      </c>
      <c r="E1627" s="884"/>
      <c r="F1627" s="884"/>
      <c r="G1627" s="884"/>
      <c r="H1627" s="884"/>
      <c r="I1627" s="884"/>
      <c r="J1627" s="884"/>
      <c r="K1627" s="884"/>
      <c r="L1627" s="884"/>
      <c r="M1627" s="884"/>
      <c r="N1627" s="884"/>
      <c r="O1627" s="713"/>
      <c r="P1627" s="715"/>
      <c r="Q1627" s="713"/>
      <c r="R1627" s="715"/>
      <c r="S1627" s="713"/>
      <c r="T1627" s="715"/>
      <c r="U1627" s="713"/>
      <c r="V1627" s="715"/>
      <c r="W1627" s="713"/>
      <c r="X1627" s="715"/>
      <c r="Y1627" s="713"/>
      <c r="Z1627" s="715"/>
      <c r="AA1627" s="713"/>
      <c r="AB1627" s="715"/>
      <c r="AC1627" s="713"/>
      <c r="AD1627" s="715"/>
      <c r="AE1627" s="164"/>
      <c r="AF1627" s="164"/>
      <c r="AG1627" s="199">
        <f t="shared" si="261"/>
        <v>0</v>
      </c>
      <c r="AH1627" s="313">
        <f t="shared" si="262"/>
        <v>0</v>
      </c>
      <c r="AI1627" s="335">
        <f t="shared" si="263"/>
        <v>0</v>
      </c>
      <c r="AJ1627" s="336">
        <f t="shared" si="264"/>
        <v>0</v>
      </c>
      <c r="AK1627" s="335">
        <f t="shared" si="265"/>
        <v>0</v>
      </c>
      <c r="AL1627" s="336">
        <f t="shared" si="266"/>
        <v>0</v>
      </c>
      <c r="AM1627" s="335">
        <f t="shared" si="267"/>
        <v>0</v>
      </c>
      <c r="AN1627" s="336">
        <f t="shared" si="268"/>
        <v>0</v>
      </c>
      <c r="AO1627" s="335">
        <f t="shared" si="269"/>
        <v>0</v>
      </c>
      <c r="AP1627" s="298">
        <f t="shared" si="270"/>
        <v>0</v>
      </c>
      <c r="AQ1627" s="164"/>
      <c r="AR1627" s="402">
        <f t="shared" si="271"/>
        <v>0</v>
      </c>
      <c r="AS1627" s="370" t="str">
        <f>IF(AR1627=0,"",
IF(SUM($AR$1543:AR1627)=1,AT1627,
IF($AR$1663&gt;SUM($AR$1543:AR1627),_xlfn.CONCAT(", ",AT1627),
IF($AR$1663=SUM($AR$1543:AR1627),_xlfn.CONCAT(" y ",AT1627)))))</f>
        <v/>
      </c>
      <c r="AT1627" s="156" t="s">
        <v>5229</v>
      </c>
      <c r="AU1627" s="272">
        <f t="shared" si="272"/>
        <v>0</v>
      </c>
      <c r="AV1627" s="273" t="str">
        <f>IF(AU1627=0,"",
IF(SUM($AU$1543:AU1627)=1,AW1627,
IF($AU$1663&gt;SUM($AU$1543:AU1627),_xlfn.CONCAT(", ",AW1627),
IF($AU$1663=SUM($AU$1543:AU1627),_xlfn.CONCAT(" y ",AW1627)))))</f>
        <v/>
      </c>
      <c r="AW1627" s="156" t="s">
        <v>5229</v>
      </c>
      <c r="AX1627" s="272">
        <f t="shared" si="273"/>
        <v>0</v>
      </c>
      <c r="AY1627" s="273" t="str">
        <f>IF(AX1627=0,"",
IF(SUM($AX$1543:AX1627)=1,AZ1627,
IF($AX$1663&gt;SUM($AX$1543:AX1627),_xlfn.CONCAT(", ",AZ1627),
IF($AX$1663=SUM($AX$1543:AX1627),_xlfn.CONCAT(" y ",AZ1627)))))</f>
        <v/>
      </c>
      <c r="AZ1627" s="156" t="s">
        <v>5229</v>
      </c>
    </row>
    <row r="1628" spans="1:52" ht="15" customHeight="1">
      <c r="A1628" s="57"/>
      <c r="B1628" s="26"/>
      <c r="C1628" s="165" t="s">
        <v>5230</v>
      </c>
      <c r="D1628" s="884" t="str">
        <f t="shared" si="260"/>
        <v/>
      </c>
      <c r="E1628" s="884"/>
      <c r="F1628" s="884"/>
      <c r="G1628" s="884"/>
      <c r="H1628" s="884"/>
      <c r="I1628" s="884"/>
      <c r="J1628" s="884"/>
      <c r="K1628" s="884"/>
      <c r="L1628" s="884"/>
      <c r="M1628" s="884"/>
      <c r="N1628" s="884"/>
      <c r="O1628" s="713"/>
      <c r="P1628" s="715"/>
      <c r="Q1628" s="713"/>
      <c r="R1628" s="715"/>
      <c r="S1628" s="713"/>
      <c r="T1628" s="715"/>
      <c r="U1628" s="713"/>
      <c r="V1628" s="715"/>
      <c r="W1628" s="713"/>
      <c r="X1628" s="715"/>
      <c r="Y1628" s="713"/>
      <c r="Z1628" s="715"/>
      <c r="AA1628" s="713"/>
      <c r="AB1628" s="715"/>
      <c r="AC1628" s="713"/>
      <c r="AD1628" s="715"/>
      <c r="AE1628" s="164"/>
      <c r="AF1628" s="164"/>
      <c r="AG1628" s="199">
        <f t="shared" si="261"/>
        <v>0</v>
      </c>
      <c r="AH1628" s="313">
        <f t="shared" si="262"/>
        <v>0</v>
      </c>
      <c r="AI1628" s="335">
        <f t="shared" si="263"/>
        <v>0</v>
      </c>
      <c r="AJ1628" s="336">
        <f t="shared" si="264"/>
        <v>0</v>
      </c>
      <c r="AK1628" s="335">
        <f t="shared" si="265"/>
        <v>0</v>
      </c>
      <c r="AL1628" s="336">
        <f t="shared" si="266"/>
        <v>0</v>
      </c>
      <c r="AM1628" s="335">
        <f t="shared" si="267"/>
        <v>0</v>
      </c>
      <c r="AN1628" s="336">
        <f t="shared" si="268"/>
        <v>0</v>
      </c>
      <c r="AO1628" s="335">
        <f t="shared" si="269"/>
        <v>0</v>
      </c>
      <c r="AP1628" s="298">
        <f t="shared" si="270"/>
        <v>0</v>
      </c>
      <c r="AQ1628" s="164"/>
      <c r="AR1628" s="402">
        <f t="shared" si="271"/>
        <v>0</v>
      </c>
      <c r="AS1628" s="370" t="str">
        <f>IF(AR1628=0,"",
IF(SUM($AR$1543:AR1628)=1,AT1628,
IF($AR$1663&gt;SUM($AR$1543:AR1628),_xlfn.CONCAT(", ",AT1628),
IF($AR$1663=SUM($AR$1543:AR1628),_xlfn.CONCAT(" y ",AT1628)))))</f>
        <v/>
      </c>
      <c r="AT1628" s="156" t="s">
        <v>5231</v>
      </c>
      <c r="AU1628" s="272">
        <f t="shared" si="272"/>
        <v>0</v>
      </c>
      <c r="AV1628" s="273" t="str">
        <f>IF(AU1628=0,"",
IF(SUM($AU$1543:AU1628)=1,AW1628,
IF($AU$1663&gt;SUM($AU$1543:AU1628),_xlfn.CONCAT(", ",AW1628),
IF($AU$1663=SUM($AU$1543:AU1628),_xlfn.CONCAT(" y ",AW1628)))))</f>
        <v/>
      </c>
      <c r="AW1628" s="156" t="s">
        <v>5231</v>
      </c>
      <c r="AX1628" s="272">
        <f t="shared" si="273"/>
        <v>0</v>
      </c>
      <c r="AY1628" s="273" t="str">
        <f>IF(AX1628=0,"",
IF(SUM($AX$1543:AX1628)=1,AZ1628,
IF($AX$1663&gt;SUM($AX$1543:AX1628),_xlfn.CONCAT(", ",AZ1628),
IF($AX$1663=SUM($AX$1543:AX1628),_xlfn.CONCAT(" y ",AZ1628)))))</f>
        <v/>
      </c>
      <c r="AZ1628" s="156" t="s">
        <v>5231</v>
      </c>
    </row>
    <row r="1629" spans="1:52" ht="15" customHeight="1">
      <c r="A1629" s="57"/>
      <c r="B1629" s="26"/>
      <c r="C1629" s="165" t="s">
        <v>5232</v>
      </c>
      <c r="D1629" s="884" t="str">
        <f t="shared" si="260"/>
        <v/>
      </c>
      <c r="E1629" s="884"/>
      <c r="F1629" s="884"/>
      <c r="G1629" s="884"/>
      <c r="H1629" s="884"/>
      <c r="I1629" s="884"/>
      <c r="J1629" s="884"/>
      <c r="K1629" s="884"/>
      <c r="L1629" s="884"/>
      <c r="M1629" s="884"/>
      <c r="N1629" s="884"/>
      <c r="O1629" s="713"/>
      <c r="P1629" s="715"/>
      <c r="Q1629" s="713"/>
      <c r="R1629" s="715"/>
      <c r="S1629" s="713"/>
      <c r="T1629" s="715"/>
      <c r="U1629" s="713"/>
      <c r="V1629" s="715"/>
      <c r="W1629" s="713"/>
      <c r="X1629" s="715"/>
      <c r="Y1629" s="713"/>
      <c r="Z1629" s="715"/>
      <c r="AA1629" s="713"/>
      <c r="AB1629" s="715"/>
      <c r="AC1629" s="713"/>
      <c r="AD1629" s="715"/>
      <c r="AE1629" s="164"/>
      <c r="AF1629" s="164"/>
      <c r="AG1629" s="199">
        <f t="shared" si="261"/>
        <v>0</v>
      </c>
      <c r="AH1629" s="313">
        <f t="shared" si="262"/>
        <v>0</v>
      </c>
      <c r="AI1629" s="335">
        <f t="shared" si="263"/>
        <v>0</v>
      </c>
      <c r="AJ1629" s="336">
        <f t="shared" si="264"/>
        <v>0</v>
      </c>
      <c r="AK1629" s="335">
        <f t="shared" si="265"/>
        <v>0</v>
      </c>
      <c r="AL1629" s="336">
        <f t="shared" si="266"/>
        <v>0</v>
      </c>
      <c r="AM1629" s="335">
        <f t="shared" si="267"/>
        <v>0</v>
      </c>
      <c r="AN1629" s="336">
        <f t="shared" si="268"/>
        <v>0</v>
      </c>
      <c r="AO1629" s="335">
        <f t="shared" si="269"/>
        <v>0</v>
      </c>
      <c r="AP1629" s="298">
        <f t="shared" si="270"/>
        <v>0</v>
      </c>
      <c r="AQ1629" s="164"/>
      <c r="AR1629" s="402">
        <f t="shared" si="271"/>
        <v>0</v>
      </c>
      <c r="AS1629" s="370" t="str">
        <f>IF(AR1629=0,"",
IF(SUM($AR$1543:AR1629)=1,AT1629,
IF($AR$1663&gt;SUM($AR$1543:AR1629),_xlfn.CONCAT(", ",AT1629),
IF($AR$1663=SUM($AR$1543:AR1629),_xlfn.CONCAT(" y ",AT1629)))))</f>
        <v/>
      </c>
      <c r="AT1629" s="156" t="s">
        <v>5233</v>
      </c>
      <c r="AU1629" s="272">
        <f t="shared" si="272"/>
        <v>0</v>
      </c>
      <c r="AV1629" s="273" t="str">
        <f>IF(AU1629=0,"",
IF(SUM($AU$1543:AU1629)=1,AW1629,
IF($AU$1663&gt;SUM($AU$1543:AU1629),_xlfn.CONCAT(", ",AW1629),
IF($AU$1663=SUM($AU$1543:AU1629),_xlfn.CONCAT(" y ",AW1629)))))</f>
        <v/>
      </c>
      <c r="AW1629" s="156" t="s">
        <v>5233</v>
      </c>
      <c r="AX1629" s="272">
        <f t="shared" si="273"/>
        <v>0</v>
      </c>
      <c r="AY1629" s="273" t="str">
        <f>IF(AX1629=0,"",
IF(SUM($AX$1543:AX1629)=1,AZ1629,
IF($AX$1663&gt;SUM($AX$1543:AX1629),_xlfn.CONCAT(", ",AZ1629),
IF($AX$1663=SUM($AX$1543:AX1629),_xlfn.CONCAT(" y ",AZ1629)))))</f>
        <v/>
      </c>
      <c r="AZ1629" s="156" t="s">
        <v>5233</v>
      </c>
    </row>
    <row r="1630" spans="1:52" ht="15" customHeight="1">
      <c r="A1630" s="57"/>
      <c r="B1630" s="26"/>
      <c r="C1630" s="165" t="s">
        <v>5234</v>
      </c>
      <c r="D1630" s="884" t="str">
        <f t="shared" si="260"/>
        <v/>
      </c>
      <c r="E1630" s="884"/>
      <c r="F1630" s="884"/>
      <c r="G1630" s="884"/>
      <c r="H1630" s="884"/>
      <c r="I1630" s="884"/>
      <c r="J1630" s="884"/>
      <c r="K1630" s="884"/>
      <c r="L1630" s="884"/>
      <c r="M1630" s="884"/>
      <c r="N1630" s="884"/>
      <c r="O1630" s="713"/>
      <c r="P1630" s="715"/>
      <c r="Q1630" s="713"/>
      <c r="R1630" s="715"/>
      <c r="S1630" s="713"/>
      <c r="T1630" s="715"/>
      <c r="U1630" s="713"/>
      <c r="V1630" s="715"/>
      <c r="W1630" s="713"/>
      <c r="X1630" s="715"/>
      <c r="Y1630" s="713"/>
      <c r="Z1630" s="715"/>
      <c r="AA1630" s="713"/>
      <c r="AB1630" s="715"/>
      <c r="AC1630" s="713"/>
      <c r="AD1630" s="715"/>
      <c r="AE1630" s="164"/>
      <c r="AF1630" s="164"/>
      <c r="AG1630" s="199">
        <f t="shared" si="261"/>
        <v>0</v>
      </c>
      <c r="AH1630" s="313">
        <f t="shared" si="262"/>
        <v>0</v>
      </c>
      <c r="AI1630" s="335">
        <f t="shared" si="263"/>
        <v>0</v>
      </c>
      <c r="AJ1630" s="336">
        <f t="shared" si="264"/>
        <v>0</v>
      </c>
      <c r="AK1630" s="335">
        <f t="shared" si="265"/>
        <v>0</v>
      </c>
      <c r="AL1630" s="336">
        <f t="shared" si="266"/>
        <v>0</v>
      </c>
      <c r="AM1630" s="335">
        <f t="shared" si="267"/>
        <v>0</v>
      </c>
      <c r="AN1630" s="336">
        <f t="shared" si="268"/>
        <v>0</v>
      </c>
      <c r="AO1630" s="335">
        <f t="shared" si="269"/>
        <v>0</v>
      </c>
      <c r="AP1630" s="298">
        <f t="shared" si="270"/>
        <v>0</v>
      </c>
      <c r="AQ1630" s="164"/>
      <c r="AR1630" s="402">
        <f t="shared" si="271"/>
        <v>0</v>
      </c>
      <c r="AS1630" s="370" t="str">
        <f>IF(AR1630=0,"",
IF(SUM($AR$1543:AR1630)=1,AT1630,
IF($AR$1663&gt;SUM($AR$1543:AR1630),_xlfn.CONCAT(", ",AT1630),
IF($AR$1663=SUM($AR$1543:AR1630),_xlfn.CONCAT(" y ",AT1630)))))</f>
        <v/>
      </c>
      <c r="AT1630" s="156" t="s">
        <v>5235</v>
      </c>
      <c r="AU1630" s="272">
        <f t="shared" si="272"/>
        <v>0</v>
      </c>
      <c r="AV1630" s="273" t="str">
        <f>IF(AU1630=0,"",
IF(SUM($AU$1543:AU1630)=1,AW1630,
IF($AU$1663&gt;SUM($AU$1543:AU1630),_xlfn.CONCAT(", ",AW1630),
IF($AU$1663=SUM($AU$1543:AU1630),_xlfn.CONCAT(" y ",AW1630)))))</f>
        <v/>
      </c>
      <c r="AW1630" s="156" t="s">
        <v>5235</v>
      </c>
      <c r="AX1630" s="272">
        <f t="shared" si="273"/>
        <v>0</v>
      </c>
      <c r="AY1630" s="273" t="str">
        <f>IF(AX1630=0,"",
IF(SUM($AX$1543:AX1630)=1,AZ1630,
IF($AX$1663&gt;SUM($AX$1543:AX1630),_xlfn.CONCAT(", ",AZ1630),
IF($AX$1663=SUM($AX$1543:AX1630),_xlfn.CONCAT(" y ",AZ1630)))))</f>
        <v/>
      </c>
      <c r="AZ1630" s="156" t="s">
        <v>5235</v>
      </c>
    </row>
    <row r="1631" spans="1:52" ht="15" customHeight="1">
      <c r="A1631" s="57"/>
      <c r="B1631" s="26"/>
      <c r="C1631" s="165" t="s">
        <v>5236</v>
      </c>
      <c r="D1631" s="884" t="str">
        <f t="shared" si="260"/>
        <v/>
      </c>
      <c r="E1631" s="884"/>
      <c r="F1631" s="884"/>
      <c r="G1631" s="884"/>
      <c r="H1631" s="884"/>
      <c r="I1631" s="884"/>
      <c r="J1631" s="884"/>
      <c r="K1631" s="884"/>
      <c r="L1631" s="884"/>
      <c r="M1631" s="884"/>
      <c r="N1631" s="884"/>
      <c r="O1631" s="713"/>
      <c r="P1631" s="715"/>
      <c r="Q1631" s="713"/>
      <c r="R1631" s="715"/>
      <c r="S1631" s="713"/>
      <c r="T1631" s="715"/>
      <c r="U1631" s="713"/>
      <c r="V1631" s="715"/>
      <c r="W1631" s="713"/>
      <c r="X1631" s="715"/>
      <c r="Y1631" s="713"/>
      <c r="Z1631" s="715"/>
      <c r="AA1631" s="713"/>
      <c r="AB1631" s="715"/>
      <c r="AC1631" s="713"/>
      <c r="AD1631" s="715"/>
      <c r="AE1631" s="164"/>
      <c r="AF1631" s="164"/>
      <c r="AG1631" s="199">
        <f t="shared" si="261"/>
        <v>0</v>
      </c>
      <c r="AH1631" s="313">
        <f t="shared" si="262"/>
        <v>0</v>
      </c>
      <c r="AI1631" s="335">
        <f t="shared" si="263"/>
        <v>0</v>
      </c>
      <c r="AJ1631" s="336">
        <f t="shared" si="264"/>
        <v>0</v>
      </c>
      <c r="AK1631" s="335">
        <f t="shared" si="265"/>
        <v>0</v>
      </c>
      <c r="AL1631" s="336">
        <f t="shared" si="266"/>
        <v>0</v>
      </c>
      <c r="AM1631" s="335">
        <f t="shared" si="267"/>
        <v>0</v>
      </c>
      <c r="AN1631" s="336">
        <f t="shared" si="268"/>
        <v>0</v>
      </c>
      <c r="AO1631" s="335">
        <f t="shared" si="269"/>
        <v>0</v>
      </c>
      <c r="AP1631" s="298">
        <f t="shared" si="270"/>
        <v>0</v>
      </c>
      <c r="AQ1631" s="164"/>
      <c r="AR1631" s="402">
        <f t="shared" si="271"/>
        <v>0</v>
      </c>
      <c r="AS1631" s="370" t="str">
        <f>IF(AR1631=0,"",
IF(SUM($AR$1543:AR1631)=1,AT1631,
IF($AR$1663&gt;SUM($AR$1543:AR1631),_xlfn.CONCAT(", ",AT1631),
IF($AR$1663=SUM($AR$1543:AR1631),_xlfn.CONCAT(" y ",AT1631)))))</f>
        <v/>
      </c>
      <c r="AT1631" s="156" t="s">
        <v>5237</v>
      </c>
      <c r="AU1631" s="272">
        <f t="shared" si="272"/>
        <v>0</v>
      </c>
      <c r="AV1631" s="273" t="str">
        <f>IF(AU1631=0,"",
IF(SUM($AU$1543:AU1631)=1,AW1631,
IF($AU$1663&gt;SUM($AU$1543:AU1631),_xlfn.CONCAT(", ",AW1631),
IF($AU$1663=SUM($AU$1543:AU1631),_xlfn.CONCAT(" y ",AW1631)))))</f>
        <v/>
      </c>
      <c r="AW1631" s="156" t="s">
        <v>5237</v>
      </c>
      <c r="AX1631" s="272">
        <f t="shared" si="273"/>
        <v>0</v>
      </c>
      <c r="AY1631" s="273" t="str">
        <f>IF(AX1631=0,"",
IF(SUM($AX$1543:AX1631)=1,AZ1631,
IF($AX$1663&gt;SUM($AX$1543:AX1631),_xlfn.CONCAT(", ",AZ1631),
IF($AX$1663=SUM($AX$1543:AX1631),_xlfn.CONCAT(" y ",AZ1631)))))</f>
        <v/>
      </c>
      <c r="AZ1631" s="156" t="s">
        <v>5237</v>
      </c>
    </row>
    <row r="1632" spans="1:52" ht="15" customHeight="1">
      <c r="A1632" s="57"/>
      <c r="B1632" s="26"/>
      <c r="C1632" s="165" t="s">
        <v>5238</v>
      </c>
      <c r="D1632" s="884" t="str">
        <f t="shared" si="260"/>
        <v/>
      </c>
      <c r="E1632" s="884"/>
      <c r="F1632" s="884"/>
      <c r="G1632" s="884"/>
      <c r="H1632" s="884"/>
      <c r="I1632" s="884"/>
      <c r="J1632" s="884"/>
      <c r="K1632" s="884"/>
      <c r="L1632" s="884"/>
      <c r="M1632" s="884"/>
      <c r="N1632" s="884"/>
      <c r="O1632" s="713"/>
      <c r="P1632" s="715"/>
      <c r="Q1632" s="713"/>
      <c r="R1632" s="715"/>
      <c r="S1632" s="713"/>
      <c r="T1632" s="715"/>
      <c r="U1632" s="713"/>
      <c r="V1632" s="715"/>
      <c r="W1632" s="713"/>
      <c r="X1632" s="715"/>
      <c r="Y1632" s="713"/>
      <c r="Z1632" s="715"/>
      <c r="AA1632" s="713"/>
      <c r="AB1632" s="715"/>
      <c r="AC1632" s="713"/>
      <c r="AD1632" s="715"/>
      <c r="AE1632" s="164"/>
      <c r="AF1632" s="164"/>
      <c r="AG1632" s="199">
        <f t="shared" si="261"/>
        <v>0</v>
      </c>
      <c r="AH1632" s="313">
        <f t="shared" si="262"/>
        <v>0</v>
      </c>
      <c r="AI1632" s="335">
        <f t="shared" si="263"/>
        <v>0</v>
      </c>
      <c r="AJ1632" s="336">
        <f t="shared" si="264"/>
        <v>0</v>
      </c>
      <c r="AK1632" s="335">
        <f t="shared" si="265"/>
        <v>0</v>
      </c>
      <c r="AL1632" s="336">
        <f t="shared" si="266"/>
        <v>0</v>
      </c>
      <c r="AM1632" s="335">
        <f t="shared" si="267"/>
        <v>0</v>
      </c>
      <c r="AN1632" s="336">
        <f t="shared" si="268"/>
        <v>0</v>
      </c>
      <c r="AO1632" s="335">
        <f t="shared" si="269"/>
        <v>0</v>
      </c>
      <c r="AP1632" s="298">
        <f t="shared" si="270"/>
        <v>0</v>
      </c>
      <c r="AQ1632" s="164"/>
      <c r="AR1632" s="402">
        <f t="shared" si="271"/>
        <v>0</v>
      </c>
      <c r="AS1632" s="370" t="str">
        <f>IF(AR1632=0,"",
IF(SUM($AR$1543:AR1632)=1,AT1632,
IF($AR$1663&gt;SUM($AR$1543:AR1632),_xlfn.CONCAT(", ",AT1632),
IF($AR$1663=SUM($AR$1543:AR1632),_xlfn.CONCAT(" y ",AT1632)))))</f>
        <v/>
      </c>
      <c r="AT1632" s="156" t="s">
        <v>5239</v>
      </c>
      <c r="AU1632" s="272">
        <f t="shared" si="272"/>
        <v>0</v>
      </c>
      <c r="AV1632" s="273" t="str">
        <f>IF(AU1632=0,"",
IF(SUM($AU$1543:AU1632)=1,AW1632,
IF($AU$1663&gt;SUM($AU$1543:AU1632),_xlfn.CONCAT(", ",AW1632),
IF($AU$1663=SUM($AU$1543:AU1632),_xlfn.CONCAT(" y ",AW1632)))))</f>
        <v/>
      </c>
      <c r="AW1632" s="156" t="s">
        <v>5239</v>
      </c>
      <c r="AX1632" s="272">
        <f t="shared" si="273"/>
        <v>0</v>
      </c>
      <c r="AY1632" s="273" t="str">
        <f>IF(AX1632=0,"",
IF(SUM($AX$1543:AX1632)=1,AZ1632,
IF($AX$1663&gt;SUM($AX$1543:AX1632),_xlfn.CONCAT(", ",AZ1632),
IF($AX$1663=SUM($AX$1543:AX1632),_xlfn.CONCAT(" y ",AZ1632)))))</f>
        <v/>
      </c>
      <c r="AZ1632" s="156" t="s">
        <v>5239</v>
      </c>
    </row>
    <row r="1633" spans="1:52" ht="15" customHeight="1">
      <c r="A1633" s="57"/>
      <c r="B1633" s="26"/>
      <c r="C1633" s="165" t="s">
        <v>5240</v>
      </c>
      <c r="D1633" s="884" t="str">
        <f t="shared" si="260"/>
        <v/>
      </c>
      <c r="E1633" s="884"/>
      <c r="F1633" s="884"/>
      <c r="G1633" s="884"/>
      <c r="H1633" s="884"/>
      <c r="I1633" s="884"/>
      <c r="J1633" s="884"/>
      <c r="K1633" s="884"/>
      <c r="L1633" s="884"/>
      <c r="M1633" s="884"/>
      <c r="N1633" s="884"/>
      <c r="O1633" s="713"/>
      <c r="P1633" s="715"/>
      <c r="Q1633" s="713"/>
      <c r="R1633" s="715"/>
      <c r="S1633" s="713"/>
      <c r="T1633" s="715"/>
      <c r="U1633" s="713"/>
      <c r="V1633" s="715"/>
      <c r="W1633" s="713"/>
      <c r="X1633" s="715"/>
      <c r="Y1633" s="713"/>
      <c r="Z1633" s="715"/>
      <c r="AA1633" s="713"/>
      <c r="AB1633" s="715"/>
      <c r="AC1633" s="713"/>
      <c r="AD1633" s="715"/>
      <c r="AE1633" s="164"/>
      <c r="AF1633" s="164"/>
      <c r="AG1633" s="199">
        <f t="shared" si="261"/>
        <v>0</v>
      </c>
      <c r="AH1633" s="313">
        <f t="shared" si="262"/>
        <v>0</v>
      </c>
      <c r="AI1633" s="335">
        <f t="shared" si="263"/>
        <v>0</v>
      </c>
      <c r="AJ1633" s="336">
        <f t="shared" si="264"/>
        <v>0</v>
      </c>
      <c r="AK1633" s="335">
        <f t="shared" si="265"/>
        <v>0</v>
      </c>
      <c r="AL1633" s="336">
        <f t="shared" si="266"/>
        <v>0</v>
      </c>
      <c r="AM1633" s="335">
        <f t="shared" si="267"/>
        <v>0</v>
      </c>
      <c r="AN1633" s="336">
        <f t="shared" si="268"/>
        <v>0</v>
      </c>
      <c r="AO1633" s="335">
        <f t="shared" si="269"/>
        <v>0</v>
      </c>
      <c r="AP1633" s="298">
        <f t="shared" si="270"/>
        <v>0</v>
      </c>
      <c r="AQ1633" s="164"/>
      <c r="AR1633" s="402">
        <f t="shared" si="271"/>
        <v>0</v>
      </c>
      <c r="AS1633" s="370" t="str">
        <f>IF(AR1633=0,"",
IF(SUM($AR$1543:AR1633)=1,AT1633,
IF($AR$1663&gt;SUM($AR$1543:AR1633),_xlfn.CONCAT(", ",AT1633),
IF($AR$1663=SUM($AR$1543:AR1633),_xlfn.CONCAT(" y ",AT1633)))))</f>
        <v/>
      </c>
      <c r="AT1633" s="156" t="s">
        <v>5241</v>
      </c>
      <c r="AU1633" s="272">
        <f t="shared" si="272"/>
        <v>0</v>
      </c>
      <c r="AV1633" s="273" t="str">
        <f>IF(AU1633=0,"",
IF(SUM($AU$1543:AU1633)=1,AW1633,
IF($AU$1663&gt;SUM($AU$1543:AU1633),_xlfn.CONCAT(", ",AW1633),
IF($AU$1663=SUM($AU$1543:AU1633),_xlfn.CONCAT(" y ",AW1633)))))</f>
        <v/>
      </c>
      <c r="AW1633" s="156" t="s">
        <v>5241</v>
      </c>
      <c r="AX1633" s="272">
        <f t="shared" si="273"/>
        <v>0</v>
      </c>
      <c r="AY1633" s="273" t="str">
        <f>IF(AX1633=0,"",
IF(SUM($AX$1543:AX1633)=1,AZ1633,
IF($AX$1663&gt;SUM($AX$1543:AX1633),_xlfn.CONCAT(", ",AZ1633),
IF($AX$1663=SUM($AX$1543:AX1633),_xlfn.CONCAT(" y ",AZ1633)))))</f>
        <v/>
      </c>
      <c r="AZ1633" s="156" t="s">
        <v>5241</v>
      </c>
    </row>
    <row r="1634" spans="1:52" ht="15" customHeight="1">
      <c r="A1634" s="57"/>
      <c r="B1634" s="26"/>
      <c r="C1634" s="165" t="s">
        <v>5242</v>
      </c>
      <c r="D1634" s="884" t="str">
        <f t="shared" si="260"/>
        <v/>
      </c>
      <c r="E1634" s="884"/>
      <c r="F1634" s="884"/>
      <c r="G1634" s="884"/>
      <c r="H1634" s="884"/>
      <c r="I1634" s="884"/>
      <c r="J1634" s="884"/>
      <c r="K1634" s="884"/>
      <c r="L1634" s="884"/>
      <c r="M1634" s="884"/>
      <c r="N1634" s="884"/>
      <c r="O1634" s="713"/>
      <c r="P1634" s="715"/>
      <c r="Q1634" s="713"/>
      <c r="R1634" s="715"/>
      <c r="S1634" s="713"/>
      <c r="T1634" s="715"/>
      <c r="U1634" s="713"/>
      <c r="V1634" s="715"/>
      <c r="W1634" s="713"/>
      <c r="X1634" s="715"/>
      <c r="Y1634" s="713"/>
      <c r="Z1634" s="715"/>
      <c r="AA1634" s="713"/>
      <c r="AB1634" s="715"/>
      <c r="AC1634" s="713"/>
      <c r="AD1634" s="715"/>
      <c r="AE1634" s="164"/>
      <c r="AF1634" s="164"/>
      <c r="AG1634" s="199">
        <f t="shared" si="261"/>
        <v>0</v>
      </c>
      <c r="AH1634" s="313">
        <f t="shared" si="262"/>
        <v>0</v>
      </c>
      <c r="AI1634" s="335">
        <f t="shared" si="263"/>
        <v>0</v>
      </c>
      <c r="AJ1634" s="336">
        <f t="shared" si="264"/>
        <v>0</v>
      </c>
      <c r="AK1634" s="335">
        <f t="shared" si="265"/>
        <v>0</v>
      </c>
      <c r="AL1634" s="336">
        <f t="shared" si="266"/>
        <v>0</v>
      </c>
      <c r="AM1634" s="335">
        <f t="shared" si="267"/>
        <v>0</v>
      </c>
      <c r="AN1634" s="336">
        <f t="shared" si="268"/>
        <v>0</v>
      </c>
      <c r="AO1634" s="335">
        <f t="shared" si="269"/>
        <v>0</v>
      </c>
      <c r="AP1634" s="298">
        <f t="shared" si="270"/>
        <v>0</v>
      </c>
      <c r="AQ1634" s="164"/>
      <c r="AR1634" s="402">
        <f t="shared" si="271"/>
        <v>0</v>
      </c>
      <c r="AS1634" s="370" t="str">
        <f>IF(AR1634=0,"",
IF(SUM($AR$1543:AR1634)=1,AT1634,
IF($AR$1663&gt;SUM($AR$1543:AR1634),_xlfn.CONCAT(", ",AT1634),
IF($AR$1663=SUM($AR$1543:AR1634),_xlfn.CONCAT(" y ",AT1634)))))</f>
        <v/>
      </c>
      <c r="AT1634" s="156" t="s">
        <v>5243</v>
      </c>
      <c r="AU1634" s="272">
        <f t="shared" si="272"/>
        <v>0</v>
      </c>
      <c r="AV1634" s="273" t="str">
        <f>IF(AU1634=0,"",
IF(SUM($AU$1543:AU1634)=1,AW1634,
IF($AU$1663&gt;SUM($AU$1543:AU1634),_xlfn.CONCAT(", ",AW1634),
IF($AU$1663=SUM($AU$1543:AU1634),_xlfn.CONCAT(" y ",AW1634)))))</f>
        <v/>
      </c>
      <c r="AW1634" s="156" t="s">
        <v>5243</v>
      </c>
      <c r="AX1634" s="272">
        <f t="shared" si="273"/>
        <v>0</v>
      </c>
      <c r="AY1634" s="273" t="str">
        <f>IF(AX1634=0,"",
IF(SUM($AX$1543:AX1634)=1,AZ1634,
IF($AX$1663&gt;SUM($AX$1543:AX1634),_xlfn.CONCAT(", ",AZ1634),
IF($AX$1663=SUM($AX$1543:AX1634),_xlfn.CONCAT(" y ",AZ1634)))))</f>
        <v/>
      </c>
      <c r="AZ1634" s="156" t="s">
        <v>5243</v>
      </c>
    </row>
    <row r="1635" spans="1:52" ht="15" customHeight="1">
      <c r="A1635" s="57"/>
      <c r="B1635" s="26"/>
      <c r="C1635" s="165" t="s">
        <v>5244</v>
      </c>
      <c r="D1635" s="884" t="str">
        <f t="shared" si="260"/>
        <v/>
      </c>
      <c r="E1635" s="884"/>
      <c r="F1635" s="884"/>
      <c r="G1635" s="884"/>
      <c r="H1635" s="884"/>
      <c r="I1635" s="884"/>
      <c r="J1635" s="884"/>
      <c r="K1635" s="884"/>
      <c r="L1635" s="884"/>
      <c r="M1635" s="884"/>
      <c r="N1635" s="884"/>
      <c r="O1635" s="713"/>
      <c r="P1635" s="715"/>
      <c r="Q1635" s="713"/>
      <c r="R1635" s="715"/>
      <c r="S1635" s="713"/>
      <c r="T1635" s="715"/>
      <c r="U1635" s="713"/>
      <c r="V1635" s="715"/>
      <c r="W1635" s="713"/>
      <c r="X1635" s="715"/>
      <c r="Y1635" s="713"/>
      <c r="Z1635" s="715"/>
      <c r="AA1635" s="713"/>
      <c r="AB1635" s="715"/>
      <c r="AC1635" s="713"/>
      <c r="AD1635" s="715"/>
      <c r="AE1635" s="164"/>
      <c r="AF1635" s="164"/>
      <c r="AG1635" s="199">
        <f t="shared" si="261"/>
        <v>0</v>
      </c>
      <c r="AH1635" s="313">
        <f t="shared" si="262"/>
        <v>0</v>
      </c>
      <c r="AI1635" s="335">
        <f t="shared" si="263"/>
        <v>0</v>
      </c>
      <c r="AJ1635" s="336">
        <f t="shared" si="264"/>
        <v>0</v>
      </c>
      <c r="AK1635" s="335">
        <f t="shared" si="265"/>
        <v>0</v>
      </c>
      <c r="AL1635" s="336">
        <f t="shared" si="266"/>
        <v>0</v>
      </c>
      <c r="AM1635" s="335">
        <f t="shared" si="267"/>
        <v>0</v>
      </c>
      <c r="AN1635" s="336">
        <f t="shared" si="268"/>
        <v>0</v>
      </c>
      <c r="AO1635" s="335">
        <f t="shared" si="269"/>
        <v>0</v>
      </c>
      <c r="AP1635" s="298">
        <f t="shared" si="270"/>
        <v>0</v>
      </c>
      <c r="AQ1635" s="164"/>
      <c r="AR1635" s="402">
        <f t="shared" si="271"/>
        <v>0</v>
      </c>
      <c r="AS1635" s="370" t="str">
        <f>IF(AR1635=0,"",
IF(SUM($AR$1543:AR1635)=1,AT1635,
IF($AR$1663&gt;SUM($AR$1543:AR1635),_xlfn.CONCAT(", ",AT1635),
IF($AR$1663=SUM($AR$1543:AR1635),_xlfn.CONCAT(" y ",AT1635)))))</f>
        <v/>
      </c>
      <c r="AT1635" s="156" t="s">
        <v>5245</v>
      </c>
      <c r="AU1635" s="272">
        <f t="shared" si="272"/>
        <v>0</v>
      </c>
      <c r="AV1635" s="273" t="str">
        <f>IF(AU1635=0,"",
IF(SUM($AU$1543:AU1635)=1,AW1635,
IF($AU$1663&gt;SUM($AU$1543:AU1635),_xlfn.CONCAT(", ",AW1635),
IF($AU$1663=SUM($AU$1543:AU1635),_xlfn.CONCAT(" y ",AW1635)))))</f>
        <v/>
      </c>
      <c r="AW1635" s="156" t="s">
        <v>5245</v>
      </c>
      <c r="AX1635" s="272">
        <f t="shared" si="273"/>
        <v>0</v>
      </c>
      <c r="AY1635" s="273" t="str">
        <f>IF(AX1635=0,"",
IF(SUM($AX$1543:AX1635)=1,AZ1635,
IF($AX$1663&gt;SUM($AX$1543:AX1635),_xlfn.CONCAT(", ",AZ1635),
IF($AX$1663=SUM($AX$1543:AX1635),_xlfn.CONCAT(" y ",AZ1635)))))</f>
        <v/>
      </c>
      <c r="AZ1635" s="156" t="s">
        <v>5245</v>
      </c>
    </row>
    <row r="1636" spans="1:52" ht="15" customHeight="1">
      <c r="A1636" s="57"/>
      <c r="B1636" s="26"/>
      <c r="C1636" s="165" t="s">
        <v>5246</v>
      </c>
      <c r="D1636" s="884" t="str">
        <f t="shared" si="260"/>
        <v/>
      </c>
      <c r="E1636" s="884"/>
      <c r="F1636" s="884"/>
      <c r="G1636" s="884"/>
      <c r="H1636" s="884"/>
      <c r="I1636" s="884"/>
      <c r="J1636" s="884"/>
      <c r="K1636" s="884"/>
      <c r="L1636" s="884"/>
      <c r="M1636" s="884"/>
      <c r="N1636" s="884"/>
      <c r="O1636" s="713"/>
      <c r="P1636" s="715"/>
      <c r="Q1636" s="713"/>
      <c r="R1636" s="715"/>
      <c r="S1636" s="713"/>
      <c r="T1636" s="715"/>
      <c r="U1636" s="713"/>
      <c r="V1636" s="715"/>
      <c r="W1636" s="713"/>
      <c r="X1636" s="715"/>
      <c r="Y1636" s="713"/>
      <c r="Z1636" s="715"/>
      <c r="AA1636" s="713"/>
      <c r="AB1636" s="715"/>
      <c r="AC1636" s="713"/>
      <c r="AD1636" s="715"/>
      <c r="AE1636" s="164"/>
      <c r="AF1636" s="164"/>
      <c r="AG1636" s="199">
        <f t="shared" si="261"/>
        <v>0</v>
      </c>
      <c r="AH1636" s="313">
        <f t="shared" si="262"/>
        <v>0</v>
      </c>
      <c r="AI1636" s="335">
        <f t="shared" si="263"/>
        <v>0</v>
      </c>
      <c r="AJ1636" s="336">
        <f t="shared" si="264"/>
        <v>0</v>
      </c>
      <c r="AK1636" s="335">
        <f t="shared" si="265"/>
        <v>0</v>
      </c>
      <c r="AL1636" s="336">
        <f t="shared" si="266"/>
        <v>0</v>
      </c>
      <c r="AM1636" s="335">
        <f t="shared" si="267"/>
        <v>0</v>
      </c>
      <c r="AN1636" s="336">
        <f t="shared" si="268"/>
        <v>0</v>
      </c>
      <c r="AO1636" s="335">
        <f t="shared" si="269"/>
        <v>0</v>
      </c>
      <c r="AP1636" s="298">
        <f t="shared" si="270"/>
        <v>0</v>
      </c>
      <c r="AQ1636" s="164"/>
      <c r="AR1636" s="402">
        <f t="shared" si="271"/>
        <v>0</v>
      </c>
      <c r="AS1636" s="370" t="str">
        <f>IF(AR1636=0,"",
IF(SUM($AR$1543:AR1636)=1,AT1636,
IF($AR$1663&gt;SUM($AR$1543:AR1636),_xlfn.CONCAT(", ",AT1636),
IF($AR$1663=SUM($AR$1543:AR1636),_xlfn.CONCAT(" y ",AT1636)))))</f>
        <v/>
      </c>
      <c r="AT1636" s="156" t="s">
        <v>5247</v>
      </c>
      <c r="AU1636" s="272">
        <f t="shared" si="272"/>
        <v>0</v>
      </c>
      <c r="AV1636" s="273" t="str">
        <f>IF(AU1636=0,"",
IF(SUM($AU$1543:AU1636)=1,AW1636,
IF($AU$1663&gt;SUM($AU$1543:AU1636),_xlfn.CONCAT(", ",AW1636),
IF($AU$1663=SUM($AU$1543:AU1636),_xlfn.CONCAT(" y ",AW1636)))))</f>
        <v/>
      </c>
      <c r="AW1636" s="156" t="s">
        <v>5247</v>
      </c>
      <c r="AX1636" s="272">
        <f t="shared" si="273"/>
        <v>0</v>
      </c>
      <c r="AY1636" s="273" t="str">
        <f>IF(AX1636=0,"",
IF(SUM($AX$1543:AX1636)=1,AZ1636,
IF($AX$1663&gt;SUM($AX$1543:AX1636),_xlfn.CONCAT(", ",AZ1636),
IF($AX$1663=SUM($AX$1543:AX1636),_xlfn.CONCAT(" y ",AZ1636)))))</f>
        <v/>
      </c>
      <c r="AZ1636" s="156" t="s">
        <v>5247</v>
      </c>
    </row>
    <row r="1637" spans="1:52" ht="15" customHeight="1">
      <c r="A1637" s="57"/>
      <c r="B1637" s="26"/>
      <c r="C1637" s="165" t="s">
        <v>5248</v>
      </c>
      <c r="D1637" s="884" t="str">
        <f t="shared" si="260"/>
        <v/>
      </c>
      <c r="E1637" s="884"/>
      <c r="F1637" s="884"/>
      <c r="G1637" s="884"/>
      <c r="H1637" s="884"/>
      <c r="I1637" s="884"/>
      <c r="J1637" s="884"/>
      <c r="K1637" s="884"/>
      <c r="L1637" s="884"/>
      <c r="M1637" s="884"/>
      <c r="N1637" s="884"/>
      <c r="O1637" s="713"/>
      <c r="P1637" s="715"/>
      <c r="Q1637" s="713"/>
      <c r="R1637" s="715"/>
      <c r="S1637" s="713"/>
      <c r="T1637" s="715"/>
      <c r="U1637" s="713"/>
      <c r="V1637" s="715"/>
      <c r="W1637" s="713"/>
      <c r="X1637" s="715"/>
      <c r="Y1637" s="713"/>
      <c r="Z1637" s="715"/>
      <c r="AA1637" s="713"/>
      <c r="AB1637" s="715"/>
      <c r="AC1637" s="713"/>
      <c r="AD1637" s="715"/>
      <c r="AE1637" s="164"/>
      <c r="AF1637" s="164"/>
      <c r="AG1637" s="199">
        <f t="shared" si="261"/>
        <v>0</v>
      </c>
      <c r="AH1637" s="313">
        <f t="shared" si="262"/>
        <v>0</v>
      </c>
      <c r="AI1637" s="335">
        <f t="shared" si="263"/>
        <v>0</v>
      </c>
      <c r="AJ1637" s="336">
        <f t="shared" si="264"/>
        <v>0</v>
      </c>
      <c r="AK1637" s="335">
        <f t="shared" si="265"/>
        <v>0</v>
      </c>
      <c r="AL1637" s="336">
        <f t="shared" si="266"/>
        <v>0</v>
      </c>
      <c r="AM1637" s="335">
        <f t="shared" si="267"/>
        <v>0</v>
      </c>
      <c r="AN1637" s="336">
        <f t="shared" si="268"/>
        <v>0</v>
      </c>
      <c r="AO1637" s="335">
        <f t="shared" si="269"/>
        <v>0</v>
      </c>
      <c r="AP1637" s="298">
        <f t="shared" si="270"/>
        <v>0</v>
      </c>
      <c r="AQ1637" s="164"/>
      <c r="AR1637" s="402">
        <f t="shared" si="271"/>
        <v>0</v>
      </c>
      <c r="AS1637" s="370" t="str">
        <f>IF(AR1637=0,"",
IF(SUM($AR$1543:AR1637)=1,AT1637,
IF($AR$1663&gt;SUM($AR$1543:AR1637),_xlfn.CONCAT(", ",AT1637),
IF($AR$1663=SUM($AR$1543:AR1637),_xlfn.CONCAT(" y ",AT1637)))))</f>
        <v/>
      </c>
      <c r="AT1637" s="156" t="s">
        <v>5249</v>
      </c>
      <c r="AU1637" s="272">
        <f t="shared" si="272"/>
        <v>0</v>
      </c>
      <c r="AV1637" s="273" t="str">
        <f>IF(AU1637=0,"",
IF(SUM($AU$1543:AU1637)=1,AW1637,
IF($AU$1663&gt;SUM($AU$1543:AU1637),_xlfn.CONCAT(", ",AW1637),
IF($AU$1663=SUM($AU$1543:AU1637),_xlfn.CONCAT(" y ",AW1637)))))</f>
        <v/>
      </c>
      <c r="AW1637" s="156" t="s">
        <v>5249</v>
      </c>
      <c r="AX1637" s="272">
        <f t="shared" si="273"/>
        <v>0</v>
      </c>
      <c r="AY1637" s="273" t="str">
        <f>IF(AX1637=0,"",
IF(SUM($AX$1543:AX1637)=1,AZ1637,
IF($AX$1663&gt;SUM($AX$1543:AX1637),_xlfn.CONCAT(", ",AZ1637),
IF($AX$1663=SUM($AX$1543:AX1637),_xlfn.CONCAT(" y ",AZ1637)))))</f>
        <v/>
      </c>
      <c r="AZ1637" s="156" t="s">
        <v>5249</v>
      </c>
    </row>
    <row r="1638" spans="1:52" ht="15" customHeight="1">
      <c r="A1638" s="57"/>
      <c r="B1638" s="26"/>
      <c r="C1638" s="165" t="s">
        <v>5250</v>
      </c>
      <c r="D1638" s="884" t="str">
        <f t="shared" si="260"/>
        <v/>
      </c>
      <c r="E1638" s="884"/>
      <c r="F1638" s="884"/>
      <c r="G1638" s="884"/>
      <c r="H1638" s="884"/>
      <c r="I1638" s="884"/>
      <c r="J1638" s="884"/>
      <c r="K1638" s="884"/>
      <c r="L1638" s="884"/>
      <c r="M1638" s="884"/>
      <c r="N1638" s="884"/>
      <c r="O1638" s="713"/>
      <c r="P1638" s="715"/>
      <c r="Q1638" s="713"/>
      <c r="R1638" s="715"/>
      <c r="S1638" s="713"/>
      <c r="T1638" s="715"/>
      <c r="U1638" s="713"/>
      <c r="V1638" s="715"/>
      <c r="W1638" s="713"/>
      <c r="X1638" s="715"/>
      <c r="Y1638" s="713"/>
      <c r="Z1638" s="715"/>
      <c r="AA1638" s="713"/>
      <c r="AB1638" s="715"/>
      <c r="AC1638" s="713"/>
      <c r="AD1638" s="715"/>
      <c r="AE1638" s="164"/>
      <c r="AF1638" s="164"/>
      <c r="AG1638" s="199">
        <f t="shared" si="261"/>
        <v>0</v>
      </c>
      <c r="AH1638" s="313">
        <f t="shared" si="262"/>
        <v>0</v>
      </c>
      <c r="AI1638" s="335">
        <f t="shared" si="263"/>
        <v>0</v>
      </c>
      <c r="AJ1638" s="336">
        <f t="shared" si="264"/>
        <v>0</v>
      </c>
      <c r="AK1638" s="335">
        <f t="shared" si="265"/>
        <v>0</v>
      </c>
      <c r="AL1638" s="336">
        <f t="shared" si="266"/>
        <v>0</v>
      </c>
      <c r="AM1638" s="335">
        <f t="shared" si="267"/>
        <v>0</v>
      </c>
      <c r="AN1638" s="336">
        <f t="shared" si="268"/>
        <v>0</v>
      </c>
      <c r="AO1638" s="335">
        <f t="shared" si="269"/>
        <v>0</v>
      </c>
      <c r="AP1638" s="298">
        <f t="shared" si="270"/>
        <v>0</v>
      </c>
      <c r="AQ1638" s="164"/>
      <c r="AR1638" s="402">
        <f t="shared" si="271"/>
        <v>0</v>
      </c>
      <c r="AS1638" s="370" t="str">
        <f>IF(AR1638=0,"",
IF(SUM($AR$1543:AR1638)=1,AT1638,
IF($AR$1663&gt;SUM($AR$1543:AR1638),_xlfn.CONCAT(", ",AT1638),
IF($AR$1663=SUM($AR$1543:AR1638),_xlfn.CONCAT(" y ",AT1638)))))</f>
        <v/>
      </c>
      <c r="AT1638" s="156" t="s">
        <v>5251</v>
      </c>
      <c r="AU1638" s="272">
        <f t="shared" si="272"/>
        <v>0</v>
      </c>
      <c r="AV1638" s="273" t="str">
        <f>IF(AU1638=0,"",
IF(SUM($AU$1543:AU1638)=1,AW1638,
IF($AU$1663&gt;SUM($AU$1543:AU1638),_xlfn.CONCAT(", ",AW1638),
IF($AU$1663=SUM($AU$1543:AU1638),_xlfn.CONCAT(" y ",AW1638)))))</f>
        <v/>
      </c>
      <c r="AW1638" s="156" t="s">
        <v>5251</v>
      </c>
      <c r="AX1638" s="272">
        <f t="shared" si="273"/>
        <v>0</v>
      </c>
      <c r="AY1638" s="273" t="str">
        <f>IF(AX1638=0,"",
IF(SUM($AX$1543:AX1638)=1,AZ1638,
IF($AX$1663&gt;SUM($AX$1543:AX1638),_xlfn.CONCAT(", ",AZ1638),
IF($AX$1663=SUM($AX$1543:AX1638),_xlfn.CONCAT(" y ",AZ1638)))))</f>
        <v/>
      </c>
      <c r="AZ1638" s="156" t="s">
        <v>5251</v>
      </c>
    </row>
    <row r="1639" spans="1:52" ht="15" customHeight="1">
      <c r="A1639" s="57"/>
      <c r="B1639" s="26"/>
      <c r="C1639" s="165" t="s">
        <v>5252</v>
      </c>
      <c r="D1639" s="884" t="str">
        <f t="shared" si="260"/>
        <v/>
      </c>
      <c r="E1639" s="884"/>
      <c r="F1639" s="884"/>
      <c r="G1639" s="884"/>
      <c r="H1639" s="884"/>
      <c r="I1639" s="884"/>
      <c r="J1639" s="884"/>
      <c r="K1639" s="884"/>
      <c r="L1639" s="884"/>
      <c r="M1639" s="884"/>
      <c r="N1639" s="884"/>
      <c r="O1639" s="713"/>
      <c r="P1639" s="715"/>
      <c r="Q1639" s="713"/>
      <c r="R1639" s="715"/>
      <c r="S1639" s="713"/>
      <c r="T1639" s="715"/>
      <c r="U1639" s="713"/>
      <c r="V1639" s="715"/>
      <c r="W1639" s="713"/>
      <c r="X1639" s="715"/>
      <c r="Y1639" s="713"/>
      <c r="Z1639" s="715"/>
      <c r="AA1639" s="713"/>
      <c r="AB1639" s="715"/>
      <c r="AC1639" s="713"/>
      <c r="AD1639" s="715"/>
      <c r="AE1639" s="164"/>
      <c r="AF1639" s="164"/>
      <c r="AG1639" s="199">
        <f t="shared" si="261"/>
        <v>0</v>
      </c>
      <c r="AH1639" s="313">
        <f t="shared" si="262"/>
        <v>0</v>
      </c>
      <c r="AI1639" s="335">
        <f t="shared" si="263"/>
        <v>0</v>
      </c>
      <c r="AJ1639" s="336">
        <f t="shared" si="264"/>
        <v>0</v>
      </c>
      <c r="AK1639" s="335">
        <f t="shared" si="265"/>
        <v>0</v>
      </c>
      <c r="AL1639" s="336">
        <f t="shared" si="266"/>
        <v>0</v>
      </c>
      <c r="AM1639" s="335">
        <f t="shared" si="267"/>
        <v>0</v>
      </c>
      <c r="AN1639" s="336">
        <f t="shared" si="268"/>
        <v>0</v>
      </c>
      <c r="AO1639" s="335">
        <f t="shared" si="269"/>
        <v>0</v>
      </c>
      <c r="AP1639" s="298">
        <f t="shared" si="270"/>
        <v>0</v>
      </c>
      <c r="AQ1639" s="164"/>
      <c r="AR1639" s="402">
        <f t="shared" si="271"/>
        <v>0</v>
      </c>
      <c r="AS1639" s="370" t="str">
        <f>IF(AR1639=0,"",
IF(SUM($AR$1543:AR1639)=1,AT1639,
IF($AR$1663&gt;SUM($AR$1543:AR1639),_xlfn.CONCAT(", ",AT1639),
IF($AR$1663=SUM($AR$1543:AR1639),_xlfn.CONCAT(" y ",AT1639)))))</f>
        <v/>
      </c>
      <c r="AT1639" s="156" t="s">
        <v>5253</v>
      </c>
      <c r="AU1639" s="272">
        <f t="shared" si="272"/>
        <v>0</v>
      </c>
      <c r="AV1639" s="273" t="str">
        <f>IF(AU1639=0,"",
IF(SUM($AU$1543:AU1639)=1,AW1639,
IF($AU$1663&gt;SUM($AU$1543:AU1639),_xlfn.CONCAT(", ",AW1639),
IF($AU$1663=SUM($AU$1543:AU1639),_xlfn.CONCAT(" y ",AW1639)))))</f>
        <v/>
      </c>
      <c r="AW1639" s="156" t="s">
        <v>5253</v>
      </c>
      <c r="AX1639" s="272">
        <f t="shared" si="273"/>
        <v>0</v>
      </c>
      <c r="AY1639" s="273" t="str">
        <f>IF(AX1639=0,"",
IF(SUM($AX$1543:AX1639)=1,AZ1639,
IF($AX$1663&gt;SUM($AX$1543:AX1639),_xlfn.CONCAT(", ",AZ1639),
IF($AX$1663=SUM($AX$1543:AX1639),_xlfn.CONCAT(" y ",AZ1639)))))</f>
        <v/>
      </c>
      <c r="AZ1639" s="156" t="s">
        <v>5253</v>
      </c>
    </row>
    <row r="1640" spans="1:52" ht="15" customHeight="1">
      <c r="A1640" s="57"/>
      <c r="B1640" s="26"/>
      <c r="C1640" s="165" t="s">
        <v>5254</v>
      </c>
      <c r="D1640" s="884" t="str">
        <f t="shared" si="260"/>
        <v/>
      </c>
      <c r="E1640" s="884"/>
      <c r="F1640" s="884"/>
      <c r="G1640" s="884"/>
      <c r="H1640" s="884"/>
      <c r="I1640" s="884"/>
      <c r="J1640" s="884"/>
      <c r="K1640" s="884"/>
      <c r="L1640" s="884"/>
      <c r="M1640" s="884"/>
      <c r="N1640" s="884"/>
      <c r="O1640" s="713"/>
      <c r="P1640" s="715"/>
      <c r="Q1640" s="713"/>
      <c r="R1640" s="715"/>
      <c r="S1640" s="713"/>
      <c r="T1640" s="715"/>
      <c r="U1640" s="713"/>
      <c r="V1640" s="715"/>
      <c r="W1640" s="713"/>
      <c r="X1640" s="715"/>
      <c r="Y1640" s="713"/>
      <c r="Z1640" s="715"/>
      <c r="AA1640" s="713"/>
      <c r="AB1640" s="715"/>
      <c r="AC1640" s="713"/>
      <c r="AD1640" s="715"/>
      <c r="AE1640" s="164"/>
      <c r="AF1640" s="164"/>
      <c r="AG1640" s="199">
        <f t="shared" si="261"/>
        <v>0</v>
      </c>
      <c r="AH1640" s="313">
        <f t="shared" si="262"/>
        <v>0</v>
      </c>
      <c r="AI1640" s="335">
        <f t="shared" si="263"/>
        <v>0</v>
      </c>
      <c r="AJ1640" s="336">
        <f t="shared" si="264"/>
        <v>0</v>
      </c>
      <c r="AK1640" s="335">
        <f t="shared" si="265"/>
        <v>0</v>
      </c>
      <c r="AL1640" s="336">
        <f t="shared" si="266"/>
        <v>0</v>
      </c>
      <c r="AM1640" s="335">
        <f t="shared" si="267"/>
        <v>0</v>
      </c>
      <c r="AN1640" s="336">
        <f t="shared" si="268"/>
        <v>0</v>
      </c>
      <c r="AO1640" s="335">
        <f t="shared" si="269"/>
        <v>0</v>
      </c>
      <c r="AP1640" s="298">
        <f t="shared" si="270"/>
        <v>0</v>
      </c>
      <c r="AQ1640" s="164"/>
      <c r="AR1640" s="402">
        <f t="shared" si="271"/>
        <v>0</v>
      </c>
      <c r="AS1640" s="370" t="str">
        <f>IF(AR1640=0,"",
IF(SUM($AR$1543:AR1640)=1,AT1640,
IF($AR$1663&gt;SUM($AR$1543:AR1640),_xlfn.CONCAT(", ",AT1640),
IF($AR$1663=SUM($AR$1543:AR1640),_xlfn.CONCAT(" y ",AT1640)))))</f>
        <v/>
      </c>
      <c r="AT1640" s="156" t="s">
        <v>5255</v>
      </c>
      <c r="AU1640" s="272">
        <f t="shared" si="272"/>
        <v>0</v>
      </c>
      <c r="AV1640" s="273" t="str">
        <f>IF(AU1640=0,"",
IF(SUM($AU$1543:AU1640)=1,AW1640,
IF($AU$1663&gt;SUM($AU$1543:AU1640),_xlfn.CONCAT(", ",AW1640),
IF($AU$1663=SUM($AU$1543:AU1640),_xlfn.CONCAT(" y ",AW1640)))))</f>
        <v/>
      </c>
      <c r="AW1640" s="156" t="s">
        <v>5255</v>
      </c>
      <c r="AX1640" s="272">
        <f t="shared" si="273"/>
        <v>0</v>
      </c>
      <c r="AY1640" s="273" t="str">
        <f>IF(AX1640=0,"",
IF(SUM($AX$1543:AX1640)=1,AZ1640,
IF($AX$1663&gt;SUM($AX$1543:AX1640),_xlfn.CONCAT(", ",AZ1640),
IF($AX$1663=SUM($AX$1543:AX1640),_xlfn.CONCAT(" y ",AZ1640)))))</f>
        <v/>
      </c>
      <c r="AZ1640" s="156" t="s">
        <v>5255</v>
      </c>
    </row>
    <row r="1641" spans="1:52" ht="15" customHeight="1">
      <c r="A1641" s="57"/>
      <c r="B1641" s="26"/>
      <c r="C1641" s="165" t="s">
        <v>5256</v>
      </c>
      <c r="D1641" s="884" t="str">
        <f t="shared" si="260"/>
        <v/>
      </c>
      <c r="E1641" s="884"/>
      <c r="F1641" s="884"/>
      <c r="G1641" s="884"/>
      <c r="H1641" s="884"/>
      <c r="I1641" s="884"/>
      <c r="J1641" s="884"/>
      <c r="K1641" s="884"/>
      <c r="L1641" s="884"/>
      <c r="M1641" s="884"/>
      <c r="N1641" s="884"/>
      <c r="O1641" s="713"/>
      <c r="P1641" s="715"/>
      <c r="Q1641" s="713"/>
      <c r="R1641" s="715"/>
      <c r="S1641" s="713"/>
      <c r="T1641" s="715"/>
      <c r="U1641" s="713"/>
      <c r="V1641" s="715"/>
      <c r="W1641" s="713"/>
      <c r="X1641" s="715"/>
      <c r="Y1641" s="713"/>
      <c r="Z1641" s="715"/>
      <c r="AA1641" s="713"/>
      <c r="AB1641" s="715"/>
      <c r="AC1641" s="713"/>
      <c r="AD1641" s="715"/>
      <c r="AE1641" s="164"/>
      <c r="AF1641" s="164"/>
      <c r="AG1641" s="199">
        <f t="shared" si="261"/>
        <v>0</v>
      </c>
      <c r="AH1641" s="313">
        <f t="shared" si="262"/>
        <v>0</v>
      </c>
      <c r="AI1641" s="335">
        <f t="shared" si="263"/>
        <v>0</v>
      </c>
      <c r="AJ1641" s="336">
        <f t="shared" si="264"/>
        <v>0</v>
      </c>
      <c r="AK1641" s="335">
        <f t="shared" si="265"/>
        <v>0</v>
      </c>
      <c r="AL1641" s="336">
        <f t="shared" si="266"/>
        <v>0</v>
      </c>
      <c r="AM1641" s="335">
        <f t="shared" si="267"/>
        <v>0</v>
      </c>
      <c r="AN1641" s="336">
        <f t="shared" si="268"/>
        <v>0</v>
      </c>
      <c r="AO1641" s="335">
        <f t="shared" si="269"/>
        <v>0</v>
      </c>
      <c r="AP1641" s="298">
        <f t="shared" si="270"/>
        <v>0</v>
      </c>
      <c r="AQ1641" s="164"/>
      <c r="AR1641" s="402">
        <f t="shared" si="271"/>
        <v>0</v>
      </c>
      <c r="AS1641" s="370" t="str">
        <f>IF(AR1641=0,"",
IF(SUM($AR$1543:AR1641)=1,AT1641,
IF($AR$1663&gt;SUM($AR$1543:AR1641),_xlfn.CONCAT(", ",AT1641),
IF($AR$1663=SUM($AR$1543:AR1641),_xlfn.CONCAT(" y ",AT1641)))))</f>
        <v/>
      </c>
      <c r="AT1641" s="156" t="s">
        <v>5257</v>
      </c>
      <c r="AU1641" s="272">
        <f t="shared" si="272"/>
        <v>0</v>
      </c>
      <c r="AV1641" s="273" t="str">
        <f>IF(AU1641=0,"",
IF(SUM($AU$1543:AU1641)=1,AW1641,
IF($AU$1663&gt;SUM($AU$1543:AU1641),_xlfn.CONCAT(", ",AW1641),
IF($AU$1663=SUM($AU$1543:AU1641),_xlfn.CONCAT(" y ",AW1641)))))</f>
        <v/>
      </c>
      <c r="AW1641" s="156" t="s">
        <v>5257</v>
      </c>
      <c r="AX1641" s="272">
        <f t="shared" si="273"/>
        <v>0</v>
      </c>
      <c r="AY1641" s="273" t="str">
        <f>IF(AX1641=0,"",
IF(SUM($AX$1543:AX1641)=1,AZ1641,
IF($AX$1663&gt;SUM($AX$1543:AX1641),_xlfn.CONCAT(", ",AZ1641),
IF($AX$1663=SUM($AX$1543:AX1641),_xlfn.CONCAT(" y ",AZ1641)))))</f>
        <v/>
      </c>
      <c r="AZ1641" s="156" t="s">
        <v>5257</v>
      </c>
    </row>
    <row r="1642" spans="1:52" ht="15" customHeight="1">
      <c r="A1642" s="57"/>
      <c r="B1642" s="26"/>
      <c r="C1642" s="661" t="s">
        <v>5258</v>
      </c>
      <c r="D1642" s="884" t="str">
        <f t="shared" si="260"/>
        <v/>
      </c>
      <c r="E1642" s="884"/>
      <c r="F1642" s="884"/>
      <c r="G1642" s="884"/>
      <c r="H1642" s="884"/>
      <c r="I1642" s="884"/>
      <c r="J1642" s="884"/>
      <c r="K1642" s="884"/>
      <c r="L1642" s="884"/>
      <c r="M1642" s="884"/>
      <c r="N1642" s="884"/>
      <c r="O1642" s="713"/>
      <c r="P1642" s="715"/>
      <c r="Q1642" s="713"/>
      <c r="R1642" s="715"/>
      <c r="S1642" s="713"/>
      <c r="T1642" s="715"/>
      <c r="U1642" s="713"/>
      <c r="V1642" s="715"/>
      <c r="W1642" s="713"/>
      <c r="X1642" s="715"/>
      <c r="Y1642" s="713"/>
      <c r="Z1642" s="715"/>
      <c r="AA1642" s="713"/>
      <c r="AB1642" s="715"/>
      <c r="AC1642" s="713"/>
      <c r="AD1642" s="715"/>
      <c r="AE1642" s="164"/>
      <c r="AF1642" s="164"/>
      <c r="AG1642" s="199">
        <f t="shared" si="261"/>
        <v>0</v>
      </c>
      <c r="AH1642" s="313">
        <f t="shared" si="262"/>
        <v>0</v>
      </c>
      <c r="AI1642" s="335">
        <f t="shared" si="263"/>
        <v>0</v>
      </c>
      <c r="AJ1642" s="336">
        <f t="shared" si="264"/>
        <v>0</v>
      </c>
      <c r="AK1642" s="335">
        <f t="shared" si="265"/>
        <v>0</v>
      </c>
      <c r="AL1642" s="336">
        <f t="shared" si="266"/>
        <v>0</v>
      </c>
      <c r="AM1642" s="335">
        <f t="shared" si="267"/>
        <v>0</v>
      </c>
      <c r="AN1642" s="336">
        <f t="shared" si="268"/>
        <v>0</v>
      </c>
      <c r="AO1642" s="335">
        <f t="shared" si="269"/>
        <v>0</v>
      </c>
      <c r="AP1642" s="298">
        <f t="shared" si="270"/>
        <v>0</v>
      </c>
      <c r="AQ1642" s="164"/>
      <c r="AR1642" s="402">
        <f t="shared" si="271"/>
        <v>0</v>
      </c>
      <c r="AS1642" s="370" t="str">
        <f>IF(AR1642=0,"",
IF(SUM($AR$1543:AR1642)=1,AT1642,
IF($AR$1663&gt;SUM($AR$1543:AR1642),_xlfn.CONCAT(", ",AT1642),
IF($AR$1663=SUM($AR$1543:AR1642),_xlfn.CONCAT(" y ",AT1642)))))</f>
        <v/>
      </c>
      <c r="AT1642" s="156" t="s">
        <v>5259</v>
      </c>
      <c r="AU1642" s="272">
        <f t="shared" si="272"/>
        <v>0</v>
      </c>
      <c r="AV1642" s="273" t="str">
        <f>IF(AU1642=0,"",
IF(SUM($AU$1543:AU1642)=1,AW1642,
IF($AU$1663&gt;SUM($AU$1543:AU1642),_xlfn.CONCAT(", ",AW1642),
IF($AU$1663=SUM($AU$1543:AU1642),_xlfn.CONCAT(" y ",AW1642)))))</f>
        <v/>
      </c>
      <c r="AW1642" s="156" t="s">
        <v>5259</v>
      </c>
      <c r="AX1642" s="272">
        <f t="shared" si="273"/>
        <v>0</v>
      </c>
      <c r="AY1642" s="273" t="str">
        <f>IF(AX1642=0,"",
IF(SUM($AX$1543:AX1642)=1,AZ1642,
IF($AX$1663&gt;SUM($AX$1543:AX1642),_xlfn.CONCAT(", ",AZ1642),
IF($AX$1663=SUM($AX$1543:AX1642),_xlfn.CONCAT(" y ",AZ1642)))))</f>
        <v/>
      </c>
      <c r="AZ1642" s="156" t="s">
        <v>5259</v>
      </c>
    </row>
    <row r="1643" spans="1:52" ht="15" customHeight="1">
      <c r="A1643" s="662"/>
      <c r="B1643" s="145"/>
      <c r="C1643" s="157" t="s">
        <v>5260</v>
      </c>
      <c r="D1643" s="884" t="str">
        <f t="shared" si="260"/>
        <v/>
      </c>
      <c r="E1643" s="884"/>
      <c r="F1643" s="884"/>
      <c r="G1643" s="884"/>
      <c r="H1643" s="884"/>
      <c r="I1643" s="884"/>
      <c r="J1643" s="884"/>
      <c r="K1643" s="884"/>
      <c r="L1643" s="884"/>
      <c r="M1643" s="884"/>
      <c r="N1643" s="884"/>
      <c r="O1643" s="713"/>
      <c r="P1643" s="715"/>
      <c r="Q1643" s="713"/>
      <c r="R1643" s="715"/>
      <c r="S1643" s="713"/>
      <c r="T1643" s="715"/>
      <c r="U1643" s="713"/>
      <c r="V1643" s="715"/>
      <c r="W1643" s="713"/>
      <c r="X1643" s="715"/>
      <c r="Y1643" s="713"/>
      <c r="Z1643" s="715"/>
      <c r="AA1643" s="713"/>
      <c r="AB1643" s="715"/>
      <c r="AC1643" s="713"/>
      <c r="AD1643" s="715"/>
      <c r="AE1643" s="164"/>
      <c r="AF1643" s="164"/>
      <c r="AG1643" s="199">
        <f t="shared" si="261"/>
        <v>0</v>
      </c>
      <c r="AH1643" s="313">
        <f t="shared" si="262"/>
        <v>0</v>
      </c>
      <c r="AI1643" s="335">
        <f t="shared" si="263"/>
        <v>0</v>
      </c>
      <c r="AJ1643" s="336">
        <f t="shared" si="264"/>
        <v>0</v>
      </c>
      <c r="AK1643" s="335">
        <f t="shared" si="265"/>
        <v>0</v>
      </c>
      <c r="AL1643" s="336">
        <f t="shared" si="266"/>
        <v>0</v>
      </c>
      <c r="AM1643" s="335">
        <f t="shared" si="267"/>
        <v>0</v>
      </c>
      <c r="AN1643" s="336">
        <f t="shared" si="268"/>
        <v>0</v>
      </c>
      <c r="AO1643" s="335">
        <f t="shared" si="269"/>
        <v>0</v>
      </c>
      <c r="AP1643" s="298">
        <f t="shared" si="270"/>
        <v>0</v>
      </c>
      <c r="AQ1643" s="164"/>
      <c r="AR1643" s="402">
        <f t="shared" si="271"/>
        <v>0</v>
      </c>
      <c r="AS1643" s="370" t="str">
        <f>IF(AR1643=0,"",
IF(SUM($AR$1543:AR1643)=1,AT1643,
IF($AR$1663&gt;SUM($AR$1543:AR1643),_xlfn.CONCAT(", ",AT1643),
IF($AR$1663=SUM($AR$1543:AR1643),_xlfn.CONCAT(" y ",AT1643)))))</f>
        <v/>
      </c>
      <c r="AT1643" s="156" t="s">
        <v>5261</v>
      </c>
      <c r="AU1643" s="272">
        <f t="shared" si="272"/>
        <v>0</v>
      </c>
      <c r="AV1643" s="273" t="str">
        <f>IF(AU1643=0,"",
IF(SUM($AU$1543:AU1643)=1,AW1643,
IF($AU$1663&gt;SUM($AU$1543:AU1643),_xlfn.CONCAT(", ",AW1643),
IF($AU$1663=SUM($AU$1543:AU1643),_xlfn.CONCAT(" y ",AW1643)))))</f>
        <v/>
      </c>
      <c r="AW1643" s="156" t="s">
        <v>5261</v>
      </c>
      <c r="AX1643" s="272">
        <f t="shared" si="273"/>
        <v>0</v>
      </c>
      <c r="AY1643" s="273" t="str">
        <f>IF(AX1643=0,"",
IF(SUM($AX$1543:AX1643)=1,AZ1643,
IF($AX$1663&gt;SUM($AX$1543:AX1643),_xlfn.CONCAT(", ",AZ1643),
IF($AX$1663=SUM($AX$1543:AX1643),_xlfn.CONCAT(" y ",AZ1643)))))</f>
        <v/>
      </c>
      <c r="AZ1643" s="156" t="s">
        <v>5261</v>
      </c>
    </row>
    <row r="1644" spans="1:52" ht="15" customHeight="1">
      <c r="A1644" s="662"/>
      <c r="B1644" s="145"/>
      <c r="C1644" s="157" t="s">
        <v>5262</v>
      </c>
      <c r="D1644" s="884" t="str">
        <f t="shared" si="260"/>
        <v/>
      </c>
      <c r="E1644" s="884"/>
      <c r="F1644" s="884"/>
      <c r="G1644" s="884"/>
      <c r="H1644" s="884"/>
      <c r="I1644" s="884"/>
      <c r="J1644" s="884"/>
      <c r="K1644" s="884"/>
      <c r="L1644" s="884"/>
      <c r="M1644" s="884"/>
      <c r="N1644" s="884"/>
      <c r="O1644" s="713"/>
      <c r="P1644" s="715"/>
      <c r="Q1644" s="713"/>
      <c r="R1644" s="715"/>
      <c r="S1644" s="713"/>
      <c r="T1644" s="715"/>
      <c r="U1644" s="713"/>
      <c r="V1644" s="715"/>
      <c r="W1644" s="713"/>
      <c r="X1644" s="715"/>
      <c r="Y1644" s="713"/>
      <c r="Z1644" s="715"/>
      <c r="AA1644" s="713"/>
      <c r="AB1644" s="715"/>
      <c r="AC1644" s="713"/>
      <c r="AD1644" s="715"/>
      <c r="AE1644" s="164"/>
      <c r="AF1644" s="164"/>
      <c r="AG1644" s="199">
        <f t="shared" si="261"/>
        <v>0</v>
      </c>
      <c r="AH1644" s="313">
        <f t="shared" si="262"/>
        <v>0</v>
      </c>
      <c r="AI1644" s="335">
        <f t="shared" si="263"/>
        <v>0</v>
      </c>
      <c r="AJ1644" s="336">
        <f t="shared" si="264"/>
        <v>0</v>
      </c>
      <c r="AK1644" s="335">
        <f t="shared" si="265"/>
        <v>0</v>
      </c>
      <c r="AL1644" s="336">
        <f t="shared" si="266"/>
        <v>0</v>
      </c>
      <c r="AM1644" s="335">
        <f t="shared" si="267"/>
        <v>0</v>
      </c>
      <c r="AN1644" s="336">
        <f t="shared" si="268"/>
        <v>0</v>
      </c>
      <c r="AO1644" s="335">
        <f t="shared" si="269"/>
        <v>0</v>
      </c>
      <c r="AP1644" s="298">
        <f t="shared" si="270"/>
        <v>0</v>
      </c>
      <c r="AQ1644" s="164"/>
      <c r="AR1644" s="402">
        <f t="shared" si="271"/>
        <v>0</v>
      </c>
      <c r="AS1644" s="370" t="str">
        <f>IF(AR1644=0,"",
IF(SUM($AR$1543:AR1644)=1,AT1644,
IF($AR$1663&gt;SUM($AR$1543:AR1644),_xlfn.CONCAT(", ",AT1644),
IF($AR$1663=SUM($AR$1543:AR1644),_xlfn.CONCAT(" y ",AT1644)))))</f>
        <v/>
      </c>
      <c r="AT1644" s="156" t="s">
        <v>5263</v>
      </c>
      <c r="AU1644" s="272">
        <f t="shared" si="272"/>
        <v>0</v>
      </c>
      <c r="AV1644" s="273" t="str">
        <f>IF(AU1644=0,"",
IF(SUM($AU$1543:AU1644)=1,AW1644,
IF($AU$1663&gt;SUM($AU$1543:AU1644),_xlfn.CONCAT(", ",AW1644),
IF($AU$1663=SUM($AU$1543:AU1644),_xlfn.CONCAT(" y ",AW1644)))))</f>
        <v/>
      </c>
      <c r="AW1644" s="156" t="s">
        <v>5263</v>
      </c>
      <c r="AX1644" s="272">
        <f t="shared" si="273"/>
        <v>0</v>
      </c>
      <c r="AY1644" s="273" t="str">
        <f>IF(AX1644=0,"",
IF(SUM($AX$1543:AX1644)=1,AZ1644,
IF($AX$1663&gt;SUM($AX$1543:AX1644),_xlfn.CONCAT(", ",AZ1644),
IF($AX$1663=SUM($AX$1543:AX1644),_xlfn.CONCAT(" y ",AZ1644)))))</f>
        <v/>
      </c>
      <c r="AZ1644" s="156" t="s">
        <v>5263</v>
      </c>
    </row>
    <row r="1645" spans="1:52" ht="15" customHeight="1">
      <c r="A1645" s="662"/>
      <c r="B1645" s="145"/>
      <c r="C1645" s="157" t="s">
        <v>5264</v>
      </c>
      <c r="D1645" s="884" t="str">
        <f t="shared" si="260"/>
        <v/>
      </c>
      <c r="E1645" s="884"/>
      <c r="F1645" s="884"/>
      <c r="G1645" s="884"/>
      <c r="H1645" s="884"/>
      <c r="I1645" s="884"/>
      <c r="J1645" s="884"/>
      <c r="K1645" s="884"/>
      <c r="L1645" s="884"/>
      <c r="M1645" s="884"/>
      <c r="N1645" s="884"/>
      <c r="O1645" s="713"/>
      <c r="P1645" s="715"/>
      <c r="Q1645" s="713"/>
      <c r="R1645" s="715"/>
      <c r="S1645" s="713"/>
      <c r="T1645" s="715"/>
      <c r="U1645" s="713"/>
      <c r="V1645" s="715"/>
      <c r="W1645" s="713"/>
      <c r="X1645" s="715"/>
      <c r="Y1645" s="713"/>
      <c r="Z1645" s="715"/>
      <c r="AA1645" s="713"/>
      <c r="AB1645" s="715"/>
      <c r="AC1645" s="713"/>
      <c r="AD1645" s="715"/>
      <c r="AE1645" s="164"/>
      <c r="AF1645" s="164"/>
      <c r="AG1645" s="199">
        <f t="shared" si="261"/>
        <v>0</v>
      </c>
      <c r="AH1645" s="313">
        <f t="shared" si="262"/>
        <v>0</v>
      </c>
      <c r="AI1645" s="335">
        <f t="shared" si="263"/>
        <v>0</v>
      </c>
      <c r="AJ1645" s="336">
        <f t="shared" si="264"/>
        <v>0</v>
      </c>
      <c r="AK1645" s="335">
        <f t="shared" si="265"/>
        <v>0</v>
      </c>
      <c r="AL1645" s="336">
        <f t="shared" si="266"/>
        <v>0</v>
      </c>
      <c r="AM1645" s="335">
        <f t="shared" si="267"/>
        <v>0</v>
      </c>
      <c r="AN1645" s="336">
        <f t="shared" si="268"/>
        <v>0</v>
      </c>
      <c r="AO1645" s="335">
        <f t="shared" si="269"/>
        <v>0</v>
      </c>
      <c r="AP1645" s="298">
        <f t="shared" si="270"/>
        <v>0</v>
      </c>
      <c r="AQ1645" s="164"/>
      <c r="AR1645" s="402">
        <f t="shared" si="271"/>
        <v>0</v>
      </c>
      <c r="AS1645" s="370" t="str">
        <f>IF(AR1645=0,"",
IF(SUM($AR$1543:AR1645)=1,AT1645,
IF($AR$1663&gt;SUM($AR$1543:AR1645),_xlfn.CONCAT(", ",AT1645),
IF($AR$1663=SUM($AR$1543:AR1645),_xlfn.CONCAT(" y ",AT1645)))))</f>
        <v/>
      </c>
      <c r="AT1645" s="156" t="s">
        <v>5265</v>
      </c>
      <c r="AU1645" s="272">
        <f t="shared" si="272"/>
        <v>0</v>
      </c>
      <c r="AV1645" s="273" t="str">
        <f>IF(AU1645=0,"",
IF(SUM($AU$1543:AU1645)=1,AW1645,
IF($AU$1663&gt;SUM($AU$1543:AU1645),_xlfn.CONCAT(", ",AW1645),
IF($AU$1663=SUM($AU$1543:AU1645),_xlfn.CONCAT(" y ",AW1645)))))</f>
        <v/>
      </c>
      <c r="AW1645" s="156" t="s">
        <v>5265</v>
      </c>
      <c r="AX1645" s="272">
        <f t="shared" si="273"/>
        <v>0</v>
      </c>
      <c r="AY1645" s="273" t="str">
        <f>IF(AX1645=0,"",
IF(SUM($AX$1543:AX1645)=1,AZ1645,
IF($AX$1663&gt;SUM($AX$1543:AX1645),_xlfn.CONCAT(", ",AZ1645),
IF($AX$1663=SUM($AX$1543:AX1645),_xlfn.CONCAT(" y ",AZ1645)))))</f>
        <v/>
      </c>
      <c r="AZ1645" s="156" t="s">
        <v>5265</v>
      </c>
    </row>
    <row r="1646" spans="1:52" ht="15" customHeight="1">
      <c r="A1646" s="662"/>
      <c r="B1646" s="145"/>
      <c r="C1646" s="157" t="s">
        <v>5266</v>
      </c>
      <c r="D1646" s="884" t="str">
        <f t="shared" si="260"/>
        <v/>
      </c>
      <c r="E1646" s="884"/>
      <c r="F1646" s="884"/>
      <c r="G1646" s="884"/>
      <c r="H1646" s="884"/>
      <c r="I1646" s="884"/>
      <c r="J1646" s="884"/>
      <c r="K1646" s="884"/>
      <c r="L1646" s="884"/>
      <c r="M1646" s="884"/>
      <c r="N1646" s="884"/>
      <c r="O1646" s="713"/>
      <c r="P1646" s="715"/>
      <c r="Q1646" s="713"/>
      <c r="R1646" s="715"/>
      <c r="S1646" s="713"/>
      <c r="T1646" s="715"/>
      <c r="U1646" s="713"/>
      <c r="V1646" s="715"/>
      <c r="W1646" s="713"/>
      <c r="X1646" s="715"/>
      <c r="Y1646" s="713"/>
      <c r="Z1646" s="715"/>
      <c r="AA1646" s="713"/>
      <c r="AB1646" s="715"/>
      <c r="AC1646" s="713"/>
      <c r="AD1646" s="715"/>
      <c r="AE1646" s="164"/>
      <c r="AF1646" s="164"/>
      <c r="AG1646" s="199">
        <f t="shared" si="261"/>
        <v>0</v>
      </c>
      <c r="AH1646" s="313">
        <f t="shared" si="262"/>
        <v>0</v>
      </c>
      <c r="AI1646" s="335">
        <f t="shared" si="263"/>
        <v>0</v>
      </c>
      <c r="AJ1646" s="336">
        <f t="shared" si="264"/>
        <v>0</v>
      </c>
      <c r="AK1646" s="335">
        <f t="shared" si="265"/>
        <v>0</v>
      </c>
      <c r="AL1646" s="336">
        <f t="shared" si="266"/>
        <v>0</v>
      </c>
      <c r="AM1646" s="335">
        <f t="shared" si="267"/>
        <v>0</v>
      </c>
      <c r="AN1646" s="336">
        <f t="shared" si="268"/>
        <v>0</v>
      </c>
      <c r="AO1646" s="335">
        <f t="shared" si="269"/>
        <v>0</v>
      </c>
      <c r="AP1646" s="298">
        <f t="shared" si="270"/>
        <v>0</v>
      </c>
      <c r="AQ1646" s="164"/>
      <c r="AR1646" s="402">
        <f t="shared" si="271"/>
        <v>0</v>
      </c>
      <c r="AS1646" s="370" t="str">
        <f>IF(AR1646=0,"",
IF(SUM($AR$1543:AR1646)=1,AT1646,
IF($AR$1663&gt;SUM($AR$1543:AR1646),_xlfn.CONCAT(", ",AT1646),
IF($AR$1663=SUM($AR$1543:AR1646),_xlfn.CONCAT(" y ",AT1646)))))</f>
        <v/>
      </c>
      <c r="AT1646" s="156" t="s">
        <v>5267</v>
      </c>
      <c r="AU1646" s="272">
        <f t="shared" si="272"/>
        <v>0</v>
      </c>
      <c r="AV1646" s="273" t="str">
        <f>IF(AU1646=0,"",
IF(SUM($AU$1543:AU1646)=1,AW1646,
IF($AU$1663&gt;SUM($AU$1543:AU1646),_xlfn.CONCAT(", ",AW1646),
IF($AU$1663=SUM($AU$1543:AU1646),_xlfn.CONCAT(" y ",AW1646)))))</f>
        <v/>
      </c>
      <c r="AW1646" s="156" t="s">
        <v>5267</v>
      </c>
      <c r="AX1646" s="272">
        <f t="shared" si="273"/>
        <v>0</v>
      </c>
      <c r="AY1646" s="273" t="str">
        <f>IF(AX1646=0,"",
IF(SUM($AX$1543:AX1646)=1,AZ1646,
IF($AX$1663&gt;SUM($AX$1543:AX1646),_xlfn.CONCAT(", ",AZ1646),
IF($AX$1663=SUM($AX$1543:AX1646),_xlfn.CONCAT(" y ",AZ1646)))))</f>
        <v/>
      </c>
      <c r="AZ1646" s="156" t="s">
        <v>5267</v>
      </c>
    </row>
    <row r="1647" spans="1:52" ht="15" customHeight="1">
      <c r="A1647" s="662"/>
      <c r="B1647" s="145"/>
      <c r="C1647" s="157" t="s">
        <v>5268</v>
      </c>
      <c r="D1647" s="884" t="str">
        <f t="shared" si="260"/>
        <v/>
      </c>
      <c r="E1647" s="884"/>
      <c r="F1647" s="884"/>
      <c r="G1647" s="884"/>
      <c r="H1647" s="884"/>
      <c r="I1647" s="884"/>
      <c r="J1647" s="884"/>
      <c r="K1647" s="884"/>
      <c r="L1647" s="884"/>
      <c r="M1647" s="884"/>
      <c r="N1647" s="884"/>
      <c r="O1647" s="713"/>
      <c r="P1647" s="715"/>
      <c r="Q1647" s="713"/>
      <c r="R1647" s="715"/>
      <c r="S1647" s="713"/>
      <c r="T1647" s="715"/>
      <c r="U1647" s="713"/>
      <c r="V1647" s="715"/>
      <c r="W1647" s="713"/>
      <c r="X1647" s="715"/>
      <c r="Y1647" s="713"/>
      <c r="Z1647" s="715"/>
      <c r="AA1647" s="713"/>
      <c r="AB1647" s="715"/>
      <c r="AC1647" s="713"/>
      <c r="AD1647" s="715"/>
      <c r="AE1647" s="164"/>
      <c r="AF1647" s="164"/>
      <c r="AG1647" s="199">
        <f t="shared" si="261"/>
        <v>0</v>
      </c>
      <c r="AH1647" s="313">
        <f t="shared" si="262"/>
        <v>0</v>
      </c>
      <c r="AI1647" s="335">
        <f t="shared" si="263"/>
        <v>0</v>
      </c>
      <c r="AJ1647" s="336">
        <f t="shared" si="264"/>
        <v>0</v>
      </c>
      <c r="AK1647" s="335">
        <f t="shared" si="265"/>
        <v>0</v>
      </c>
      <c r="AL1647" s="336">
        <f t="shared" si="266"/>
        <v>0</v>
      </c>
      <c r="AM1647" s="335">
        <f t="shared" si="267"/>
        <v>0</v>
      </c>
      <c r="AN1647" s="336">
        <f t="shared" si="268"/>
        <v>0</v>
      </c>
      <c r="AO1647" s="335">
        <f t="shared" si="269"/>
        <v>0</v>
      </c>
      <c r="AP1647" s="298">
        <f t="shared" si="270"/>
        <v>0</v>
      </c>
      <c r="AQ1647" s="164"/>
      <c r="AR1647" s="402">
        <f t="shared" si="271"/>
        <v>0</v>
      </c>
      <c r="AS1647" s="370" t="str">
        <f>IF(AR1647=0,"",
IF(SUM($AR$1543:AR1647)=1,AT1647,
IF($AR$1663&gt;SUM($AR$1543:AR1647),_xlfn.CONCAT(", ",AT1647),
IF($AR$1663=SUM($AR$1543:AR1647),_xlfn.CONCAT(" y ",AT1647)))))</f>
        <v/>
      </c>
      <c r="AT1647" s="156" t="s">
        <v>5269</v>
      </c>
      <c r="AU1647" s="272">
        <f t="shared" si="272"/>
        <v>0</v>
      </c>
      <c r="AV1647" s="273" t="str">
        <f>IF(AU1647=0,"",
IF(SUM($AU$1543:AU1647)=1,AW1647,
IF($AU$1663&gt;SUM($AU$1543:AU1647),_xlfn.CONCAT(", ",AW1647),
IF($AU$1663=SUM($AU$1543:AU1647),_xlfn.CONCAT(" y ",AW1647)))))</f>
        <v/>
      </c>
      <c r="AW1647" s="156" t="s">
        <v>5269</v>
      </c>
      <c r="AX1647" s="272">
        <f t="shared" si="273"/>
        <v>0</v>
      </c>
      <c r="AY1647" s="273" t="str">
        <f>IF(AX1647=0,"",
IF(SUM($AX$1543:AX1647)=1,AZ1647,
IF($AX$1663&gt;SUM($AX$1543:AX1647),_xlfn.CONCAT(", ",AZ1647),
IF($AX$1663=SUM($AX$1543:AX1647),_xlfn.CONCAT(" y ",AZ1647)))))</f>
        <v/>
      </c>
      <c r="AZ1647" s="156" t="s">
        <v>5269</v>
      </c>
    </row>
    <row r="1648" spans="1:52" ht="15" customHeight="1">
      <c r="A1648" s="662"/>
      <c r="B1648" s="145"/>
      <c r="C1648" s="157" t="s">
        <v>5270</v>
      </c>
      <c r="D1648" s="884" t="str">
        <f t="shared" si="260"/>
        <v/>
      </c>
      <c r="E1648" s="884"/>
      <c r="F1648" s="884"/>
      <c r="G1648" s="884"/>
      <c r="H1648" s="884"/>
      <c r="I1648" s="884"/>
      <c r="J1648" s="884"/>
      <c r="K1648" s="884"/>
      <c r="L1648" s="884"/>
      <c r="M1648" s="884"/>
      <c r="N1648" s="884"/>
      <c r="O1648" s="713"/>
      <c r="P1648" s="715"/>
      <c r="Q1648" s="713"/>
      <c r="R1648" s="715"/>
      <c r="S1648" s="713"/>
      <c r="T1648" s="715"/>
      <c r="U1648" s="713"/>
      <c r="V1648" s="715"/>
      <c r="W1648" s="713"/>
      <c r="X1648" s="715"/>
      <c r="Y1648" s="713"/>
      <c r="Z1648" s="715"/>
      <c r="AA1648" s="713"/>
      <c r="AB1648" s="715"/>
      <c r="AC1648" s="713"/>
      <c r="AD1648" s="715"/>
      <c r="AE1648" s="164"/>
      <c r="AF1648" s="164"/>
      <c r="AG1648" s="199">
        <f t="shared" si="261"/>
        <v>0</v>
      </c>
      <c r="AH1648" s="313">
        <f t="shared" si="262"/>
        <v>0</v>
      </c>
      <c r="AI1648" s="335">
        <f t="shared" si="263"/>
        <v>0</v>
      </c>
      <c r="AJ1648" s="336">
        <f t="shared" si="264"/>
        <v>0</v>
      </c>
      <c r="AK1648" s="335">
        <f t="shared" si="265"/>
        <v>0</v>
      </c>
      <c r="AL1648" s="336">
        <f t="shared" si="266"/>
        <v>0</v>
      </c>
      <c r="AM1648" s="335">
        <f t="shared" si="267"/>
        <v>0</v>
      </c>
      <c r="AN1648" s="336">
        <f t="shared" si="268"/>
        <v>0</v>
      </c>
      <c r="AO1648" s="335">
        <f t="shared" si="269"/>
        <v>0</v>
      </c>
      <c r="AP1648" s="298">
        <f t="shared" si="270"/>
        <v>0</v>
      </c>
      <c r="AQ1648" s="164"/>
      <c r="AR1648" s="402">
        <f t="shared" si="271"/>
        <v>0</v>
      </c>
      <c r="AS1648" s="370" t="str">
        <f>IF(AR1648=0,"",
IF(SUM($AR$1543:AR1648)=1,AT1648,
IF($AR$1663&gt;SUM($AR$1543:AR1648),_xlfn.CONCAT(", ",AT1648),
IF($AR$1663=SUM($AR$1543:AR1648),_xlfn.CONCAT(" y ",AT1648)))))</f>
        <v/>
      </c>
      <c r="AT1648" s="156" t="s">
        <v>5271</v>
      </c>
      <c r="AU1648" s="272">
        <f t="shared" si="272"/>
        <v>0</v>
      </c>
      <c r="AV1648" s="273" t="str">
        <f>IF(AU1648=0,"",
IF(SUM($AU$1543:AU1648)=1,AW1648,
IF($AU$1663&gt;SUM($AU$1543:AU1648),_xlfn.CONCAT(", ",AW1648),
IF($AU$1663=SUM($AU$1543:AU1648),_xlfn.CONCAT(" y ",AW1648)))))</f>
        <v/>
      </c>
      <c r="AW1648" s="156" t="s">
        <v>5271</v>
      </c>
      <c r="AX1648" s="272">
        <f t="shared" si="273"/>
        <v>0</v>
      </c>
      <c r="AY1648" s="273" t="str">
        <f>IF(AX1648=0,"",
IF(SUM($AX$1543:AX1648)=1,AZ1648,
IF($AX$1663&gt;SUM($AX$1543:AX1648),_xlfn.CONCAT(", ",AZ1648),
IF($AX$1663=SUM($AX$1543:AX1648),_xlfn.CONCAT(" y ",AZ1648)))))</f>
        <v/>
      </c>
      <c r="AZ1648" s="156" t="s">
        <v>5271</v>
      </c>
    </row>
    <row r="1649" spans="1:52" ht="15" customHeight="1">
      <c r="A1649" s="662"/>
      <c r="B1649" s="145"/>
      <c r="C1649" s="157" t="s">
        <v>5272</v>
      </c>
      <c r="D1649" s="884" t="str">
        <f t="shared" si="260"/>
        <v/>
      </c>
      <c r="E1649" s="884"/>
      <c r="F1649" s="884"/>
      <c r="G1649" s="884"/>
      <c r="H1649" s="884"/>
      <c r="I1649" s="884"/>
      <c r="J1649" s="884"/>
      <c r="K1649" s="884"/>
      <c r="L1649" s="884"/>
      <c r="M1649" s="884"/>
      <c r="N1649" s="884"/>
      <c r="O1649" s="713"/>
      <c r="P1649" s="715"/>
      <c r="Q1649" s="713"/>
      <c r="R1649" s="715"/>
      <c r="S1649" s="713"/>
      <c r="T1649" s="715"/>
      <c r="U1649" s="713"/>
      <c r="V1649" s="715"/>
      <c r="W1649" s="713"/>
      <c r="X1649" s="715"/>
      <c r="Y1649" s="713"/>
      <c r="Z1649" s="715"/>
      <c r="AA1649" s="713"/>
      <c r="AB1649" s="715"/>
      <c r="AC1649" s="713"/>
      <c r="AD1649" s="715"/>
      <c r="AE1649" s="164"/>
      <c r="AF1649" s="164"/>
      <c r="AG1649" s="199">
        <f t="shared" si="261"/>
        <v>0</v>
      </c>
      <c r="AH1649" s="313">
        <f t="shared" si="262"/>
        <v>0</v>
      </c>
      <c r="AI1649" s="335">
        <f t="shared" si="263"/>
        <v>0</v>
      </c>
      <c r="AJ1649" s="336">
        <f t="shared" si="264"/>
        <v>0</v>
      </c>
      <c r="AK1649" s="335">
        <f t="shared" si="265"/>
        <v>0</v>
      </c>
      <c r="AL1649" s="336">
        <f t="shared" si="266"/>
        <v>0</v>
      </c>
      <c r="AM1649" s="335">
        <f t="shared" si="267"/>
        <v>0</v>
      </c>
      <c r="AN1649" s="336">
        <f t="shared" si="268"/>
        <v>0</v>
      </c>
      <c r="AO1649" s="335">
        <f t="shared" si="269"/>
        <v>0</v>
      </c>
      <c r="AP1649" s="298">
        <f t="shared" si="270"/>
        <v>0</v>
      </c>
      <c r="AQ1649" s="164"/>
      <c r="AR1649" s="402">
        <f t="shared" si="271"/>
        <v>0</v>
      </c>
      <c r="AS1649" s="370" t="str">
        <f>IF(AR1649=0,"",
IF(SUM($AR$1543:AR1649)=1,AT1649,
IF($AR$1663&gt;SUM($AR$1543:AR1649),_xlfn.CONCAT(", ",AT1649),
IF($AR$1663=SUM($AR$1543:AR1649),_xlfn.CONCAT(" y ",AT1649)))))</f>
        <v/>
      </c>
      <c r="AT1649" s="156" t="s">
        <v>5273</v>
      </c>
      <c r="AU1649" s="272">
        <f t="shared" si="272"/>
        <v>0</v>
      </c>
      <c r="AV1649" s="273" t="str">
        <f>IF(AU1649=0,"",
IF(SUM($AU$1543:AU1649)=1,AW1649,
IF($AU$1663&gt;SUM($AU$1543:AU1649),_xlfn.CONCAT(", ",AW1649),
IF($AU$1663=SUM($AU$1543:AU1649),_xlfn.CONCAT(" y ",AW1649)))))</f>
        <v/>
      </c>
      <c r="AW1649" s="156" t="s">
        <v>5273</v>
      </c>
      <c r="AX1649" s="272">
        <f t="shared" si="273"/>
        <v>0</v>
      </c>
      <c r="AY1649" s="273" t="str">
        <f>IF(AX1649=0,"",
IF(SUM($AX$1543:AX1649)=1,AZ1649,
IF($AX$1663&gt;SUM($AX$1543:AX1649),_xlfn.CONCAT(", ",AZ1649),
IF($AX$1663=SUM($AX$1543:AX1649),_xlfn.CONCAT(" y ",AZ1649)))))</f>
        <v/>
      </c>
      <c r="AZ1649" s="156" t="s">
        <v>5273</v>
      </c>
    </row>
    <row r="1650" spans="1:52" ht="15" customHeight="1">
      <c r="A1650" s="662"/>
      <c r="B1650" s="145"/>
      <c r="C1650" s="157" t="s">
        <v>5274</v>
      </c>
      <c r="D1650" s="884" t="str">
        <f t="shared" si="260"/>
        <v/>
      </c>
      <c r="E1650" s="884"/>
      <c r="F1650" s="884"/>
      <c r="G1650" s="884"/>
      <c r="H1650" s="884"/>
      <c r="I1650" s="884"/>
      <c r="J1650" s="884"/>
      <c r="K1650" s="884"/>
      <c r="L1650" s="884"/>
      <c r="M1650" s="884"/>
      <c r="N1650" s="884"/>
      <c r="O1650" s="713"/>
      <c r="P1650" s="715"/>
      <c r="Q1650" s="713"/>
      <c r="R1650" s="715"/>
      <c r="S1650" s="713"/>
      <c r="T1650" s="715"/>
      <c r="U1650" s="713"/>
      <c r="V1650" s="715"/>
      <c r="W1650" s="713"/>
      <c r="X1650" s="715"/>
      <c r="Y1650" s="713"/>
      <c r="Z1650" s="715"/>
      <c r="AA1650" s="713"/>
      <c r="AB1650" s="715"/>
      <c r="AC1650" s="713"/>
      <c r="AD1650" s="715"/>
      <c r="AE1650" s="164"/>
      <c r="AF1650" s="164"/>
      <c r="AG1650" s="199">
        <f t="shared" si="261"/>
        <v>0</v>
      </c>
      <c r="AH1650" s="313">
        <f t="shared" si="262"/>
        <v>0</v>
      </c>
      <c r="AI1650" s="335">
        <f t="shared" si="263"/>
        <v>0</v>
      </c>
      <c r="AJ1650" s="336">
        <f t="shared" si="264"/>
        <v>0</v>
      </c>
      <c r="AK1650" s="335">
        <f t="shared" si="265"/>
        <v>0</v>
      </c>
      <c r="AL1650" s="336">
        <f t="shared" si="266"/>
        <v>0</v>
      </c>
      <c r="AM1650" s="335">
        <f t="shared" si="267"/>
        <v>0</v>
      </c>
      <c r="AN1650" s="336">
        <f t="shared" si="268"/>
        <v>0</v>
      </c>
      <c r="AO1650" s="335">
        <f t="shared" si="269"/>
        <v>0</v>
      </c>
      <c r="AP1650" s="298">
        <f t="shared" si="270"/>
        <v>0</v>
      </c>
      <c r="AQ1650" s="164"/>
      <c r="AR1650" s="402">
        <f t="shared" si="271"/>
        <v>0</v>
      </c>
      <c r="AS1650" s="370" t="str">
        <f>IF(AR1650=0,"",
IF(SUM($AR$1543:AR1650)=1,AT1650,
IF($AR$1663&gt;SUM($AR$1543:AR1650),_xlfn.CONCAT(", ",AT1650),
IF($AR$1663=SUM($AR$1543:AR1650),_xlfn.CONCAT(" y ",AT1650)))))</f>
        <v/>
      </c>
      <c r="AT1650" s="156" t="s">
        <v>5275</v>
      </c>
      <c r="AU1650" s="272">
        <f t="shared" si="272"/>
        <v>0</v>
      </c>
      <c r="AV1650" s="273" t="str">
        <f>IF(AU1650=0,"",
IF(SUM($AU$1543:AU1650)=1,AW1650,
IF($AU$1663&gt;SUM($AU$1543:AU1650),_xlfn.CONCAT(", ",AW1650),
IF($AU$1663=SUM($AU$1543:AU1650),_xlfn.CONCAT(" y ",AW1650)))))</f>
        <v/>
      </c>
      <c r="AW1650" s="156" t="s">
        <v>5275</v>
      </c>
      <c r="AX1650" s="272">
        <f t="shared" si="273"/>
        <v>0</v>
      </c>
      <c r="AY1650" s="273" t="str">
        <f>IF(AX1650=0,"",
IF(SUM($AX$1543:AX1650)=1,AZ1650,
IF($AX$1663&gt;SUM($AX$1543:AX1650),_xlfn.CONCAT(", ",AZ1650),
IF($AX$1663=SUM($AX$1543:AX1650),_xlfn.CONCAT(" y ",AZ1650)))))</f>
        <v/>
      </c>
      <c r="AZ1650" s="156" t="s">
        <v>5275</v>
      </c>
    </row>
    <row r="1651" spans="1:52" ht="15" customHeight="1">
      <c r="A1651" s="662"/>
      <c r="B1651" s="145"/>
      <c r="C1651" s="157" t="s">
        <v>5276</v>
      </c>
      <c r="D1651" s="884" t="str">
        <f t="shared" si="260"/>
        <v/>
      </c>
      <c r="E1651" s="884"/>
      <c r="F1651" s="884"/>
      <c r="G1651" s="884"/>
      <c r="H1651" s="884"/>
      <c r="I1651" s="884"/>
      <c r="J1651" s="884"/>
      <c r="K1651" s="884"/>
      <c r="L1651" s="884"/>
      <c r="M1651" s="884"/>
      <c r="N1651" s="884"/>
      <c r="O1651" s="713"/>
      <c r="P1651" s="715"/>
      <c r="Q1651" s="713"/>
      <c r="R1651" s="715"/>
      <c r="S1651" s="713"/>
      <c r="T1651" s="715"/>
      <c r="U1651" s="713"/>
      <c r="V1651" s="715"/>
      <c r="W1651" s="713"/>
      <c r="X1651" s="715"/>
      <c r="Y1651" s="713"/>
      <c r="Z1651" s="715"/>
      <c r="AA1651" s="713"/>
      <c r="AB1651" s="715"/>
      <c r="AC1651" s="713"/>
      <c r="AD1651" s="715"/>
      <c r="AE1651" s="164"/>
      <c r="AF1651" s="164"/>
      <c r="AG1651" s="199">
        <f t="shared" si="261"/>
        <v>0</v>
      </c>
      <c r="AH1651" s="313">
        <f t="shared" si="262"/>
        <v>0</v>
      </c>
      <c r="AI1651" s="335">
        <f t="shared" si="263"/>
        <v>0</v>
      </c>
      <c r="AJ1651" s="336">
        <f t="shared" si="264"/>
        <v>0</v>
      </c>
      <c r="AK1651" s="335">
        <f t="shared" si="265"/>
        <v>0</v>
      </c>
      <c r="AL1651" s="336">
        <f t="shared" si="266"/>
        <v>0</v>
      </c>
      <c r="AM1651" s="335">
        <f t="shared" si="267"/>
        <v>0</v>
      </c>
      <c r="AN1651" s="336">
        <f t="shared" si="268"/>
        <v>0</v>
      </c>
      <c r="AO1651" s="335">
        <f t="shared" si="269"/>
        <v>0</v>
      </c>
      <c r="AP1651" s="298">
        <f t="shared" si="270"/>
        <v>0</v>
      </c>
      <c r="AQ1651" s="164"/>
      <c r="AR1651" s="402">
        <f t="shared" si="271"/>
        <v>0</v>
      </c>
      <c r="AS1651" s="370" t="str">
        <f>IF(AR1651=0,"",
IF(SUM($AR$1543:AR1651)=1,AT1651,
IF($AR$1663&gt;SUM($AR$1543:AR1651),_xlfn.CONCAT(", ",AT1651),
IF($AR$1663=SUM($AR$1543:AR1651),_xlfn.CONCAT(" y ",AT1651)))))</f>
        <v/>
      </c>
      <c r="AT1651" s="156" t="s">
        <v>5277</v>
      </c>
      <c r="AU1651" s="272">
        <f t="shared" si="272"/>
        <v>0</v>
      </c>
      <c r="AV1651" s="273" t="str">
        <f>IF(AU1651=0,"",
IF(SUM($AU$1543:AU1651)=1,AW1651,
IF($AU$1663&gt;SUM($AU$1543:AU1651),_xlfn.CONCAT(", ",AW1651),
IF($AU$1663=SUM($AU$1543:AU1651),_xlfn.CONCAT(" y ",AW1651)))))</f>
        <v/>
      </c>
      <c r="AW1651" s="156" t="s">
        <v>5277</v>
      </c>
      <c r="AX1651" s="272">
        <f t="shared" si="273"/>
        <v>0</v>
      </c>
      <c r="AY1651" s="273" t="str">
        <f>IF(AX1651=0,"",
IF(SUM($AX$1543:AX1651)=1,AZ1651,
IF($AX$1663&gt;SUM($AX$1543:AX1651),_xlfn.CONCAT(", ",AZ1651),
IF($AX$1663=SUM($AX$1543:AX1651),_xlfn.CONCAT(" y ",AZ1651)))))</f>
        <v/>
      </c>
      <c r="AZ1651" s="156" t="s">
        <v>5277</v>
      </c>
    </row>
    <row r="1652" spans="1:52" ht="15" customHeight="1">
      <c r="A1652" s="662"/>
      <c r="B1652" s="145"/>
      <c r="C1652" s="157" t="s">
        <v>5278</v>
      </c>
      <c r="D1652" s="884" t="str">
        <f t="shared" si="260"/>
        <v/>
      </c>
      <c r="E1652" s="884"/>
      <c r="F1652" s="884"/>
      <c r="G1652" s="884"/>
      <c r="H1652" s="884"/>
      <c r="I1652" s="884"/>
      <c r="J1652" s="884"/>
      <c r="K1652" s="884"/>
      <c r="L1652" s="884"/>
      <c r="M1652" s="884"/>
      <c r="N1652" s="884"/>
      <c r="O1652" s="713"/>
      <c r="P1652" s="715"/>
      <c r="Q1652" s="713"/>
      <c r="R1652" s="715"/>
      <c r="S1652" s="713"/>
      <c r="T1652" s="715"/>
      <c r="U1652" s="713"/>
      <c r="V1652" s="715"/>
      <c r="W1652" s="713"/>
      <c r="X1652" s="715"/>
      <c r="Y1652" s="713"/>
      <c r="Z1652" s="715"/>
      <c r="AA1652" s="713"/>
      <c r="AB1652" s="715"/>
      <c r="AC1652" s="713"/>
      <c r="AD1652" s="715"/>
      <c r="AE1652" s="164"/>
      <c r="AF1652" s="164"/>
      <c r="AG1652" s="199">
        <f t="shared" si="261"/>
        <v>0</v>
      </c>
      <c r="AH1652" s="313">
        <f t="shared" si="262"/>
        <v>0</v>
      </c>
      <c r="AI1652" s="335">
        <f t="shared" si="263"/>
        <v>0</v>
      </c>
      <c r="AJ1652" s="336">
        <f t="shared" si="264"/>
        <v>0</v>
      </c>
      <c r="AK1652" s="335">
        <f t="shared" si="265"/>
        <v>0</v>
      </c>
      <c r="AL1652" s="336">
        <f t="shared" si="266"/>
        <v>0</v>
      </c>
      <c r="AM1652" s="335">
        <f t="shared" si="267"/>
        <v>0</v>
      </c>
      <c r="AN1652" s="336">
        <f t="shared" si="268"/>
        <v>0</v>
      </c>
      <c r="AO1652" s="335">
        <f t="shared" si="269"/>
        <v>0</v>
      </c>
      <c r="AP1652" s="298">
        <f t="shared" si="270"/>
        <v>0</v>
      </c>
      <c r="AQ1652" s="164"/>
      <c r="AR1652" s="402">
        <f t="shared" si="271"/>
        <v>0</v>
      </c>
      <c r="AS1652" s="370" t="str">
        <f>IF(AR1652=0,"",
IF(SUM($AR$1543:AR1652)=1,AT1652,
IF($AR$1663&gt;SUM($AR$1543:AR1652),_xlfn.CONCAT(", ",AT1652),
IF($AR$1663=SUM($AR$1543:AR1652),_xlfn.CONCAT(" y ",AT1652)))))</f>
        <v/>
      </c>
      <c r="AT1652" s="156" t="s">
        <v>5279</v>
      </c>
      <c r="AU1652" s="272">
        <f t="shared" si="272"/>
        <v>0</v>
      </c>
      <c r="AV1652" s="273" t="str">
        <f>IF(AU1652=0,"",
IF(SUM($AU$1543:AU1652)=1,AW1652,
IF($AU$1663&gt;SUM($AU$1543:AU1652),_xlfn.CONCAT(", ",AW1652),
IF($AU$1663=SUM($AU$1543:AU1652),_xlfn.CONCAT(" y ",AW1652)))))</f>
        <v/>
      </c>
      <c r="AW1652" s="156" t="s">
        <v>5279</v>
      </c>
      <c r="AX1652" s="272">
        <f t="shared" si="273"/>
        <v>0</v>
      </c>
      <c r="AY1652" s="273" t="str">
        <f>IF(AX1652=0,"",
IF(SUM($AX$1543:AX1652)=1,AZ1652,
IF($AX$1663&gt;SUM($AX$1543:AX1652),_xlfn.CONCAT(", ",AZ1652),
IF($AX$1663=SUM($AX$1543:AX1652),_xlfn.CONCAT(" y ",AZ1652)))))</f>
        <v/>
      </c>
      <c r="AZ1652" s="156" t="s">
        <v>5279</v>
      </c>
    </row>
    <row r="1653" spans="1:52" ht="15" customHeight="1">
      <c r="A1653" s="662"/>
      <c r="B1653" s="145"/>
      <c r="C1653" s="157" t="s">
        <v>5280</v>
      </c>
      <c r="D1653" s="884" t="str">
        <f t="shared" si="260"/>
        <v/>
      </c>
      <c r="E1653" s="884"/>
      <c r="F1653" s="884"/>
      <c r="G1653" s="884"/>
      <c r="H1653" s="884"/>
      <c r="I1653" s="884"/>
      <c r="J1653" s="884"/>
      <c r="K1653" s="884"/>
      <c r="L1653" s="884"/>
      <c r="M1653" s="884"/>
      <c r="N1653" s="884"/>
      <c r="O1653" s="713"/>
      <c r="P1653" s="715"/>
      <c r="Q1653" s="713"/>
      <c r="R1653" s="715"/>
      <c r="S1653" s="713"/>
      <c r="T1653" s="715"/>
      <c r="U1653" s="713"/>
      <c r="V1653" s="715"/>
      <c r="W1653" s="713"/>
      <c r="X1653" s="715"/>
      <c r="Y1653" s="713"/>
      <c r="Z1653" s="715"/>
      <c r="AA1653" s="713"/>
      <c r="AB1653" s="715"/>
      <c r="AC1653" s="713"/>
      <c r="AD1653" s="715"/>
      <c r="AE1653" s="164"/>
      <c r="AF1653" s="164"/>
      <c r="AG1653" s="199">
        <f t="shared" si="261"/>
        <v>0</v>
      </c>
      <c r="AH1653" s="313">
        <f t="shared" si="262"/>
        <v>0</v>
      </c>
      <c r="AI1653" s="335">
        <f t="shared" si="263"/>
        <v>0</v>
      </c>
      <c r="AJ1653" s="336">
        <f t="shared" si="264"/>
        <v>0</v>
      </c>
      <c r="AK1653" s="335">
        <f t="shared" si="265"/>
        <v>0</v>
      </c>
      <c r="AL1653" s="336">
        <f t="shared" si="266"/>
        <v>0</v>
      </c>
      <c r="AM1653" s="335">
        <f t="shared" si="267"/>
        <v>0</v>
      </c>
      <c r="AN1653" s="336">
        <f t="shared" si="268"/>
        <v>0</v>
      </c>
      <c r="AO1653" s="335">
        <f t="shared" si="269"/>
        <v>0</v>
      </c>
      <c r="AP1653" s="298">
        <f t="shared" si="270"/>
        <v>0</v>
      </c>
      <c r="AQ1653" s="164"/>
      <c r="AR1653" s="402">
        <f t="shared" si="271"/>
        <v>0</v>
      </c>
      <c r="AS1653" s="370" t="str">
        <f>IF(AR1653=0,"",
IF(SUM($AR$1543:AR1653)=1,AT1653,
IF($AR$1663&gt;SUM($AR$1543:AR1653),_xlfn.CONCAT(", ",AT1653),
IF($AR$1663=SUM($AR$1543:AR1653),_xlfn.CONCAT(" y ",AT1653)))))</f>
        <v/>
      </c>
      <c r="AT1653" s="156" t="s">
        <v>5281</v>
      </c>
      <c r="AU1653" s="272">
        <f t="shared" si="272"/>
        <v>0</v>
      </c>
      <c r="AV1653" s="273" t="str">
        <f>IF(AU1653=0,"",
IF(SUM($AU$1543:AU1653)=1,AW1653,
IF($AU$1663&gt;SUM($AU$1543:AU1653),_xlfn.CONCAT(", ",AW1653),
IF($AU$1663=SUM($AU$1543:AU1653),_xlfn.CONCAT(" y ",AW1653)))))</f>
        <v/>
      </c>
      <c r="AW1653" s="156" t="s">
        <v>5281</v>
      </c>
      <c r="AX1653" s="272">
        <f t="shared" si="273"/>
        <v>0</v>
      </c>
      <c r="AY1653" s="273" t="str">
        <f>IF(AX1653=0,"",
IF(SUM($AX$1543:AX1653)=1,AZ1653,
IF($AX$1663&gt;SUM($AX$1543:AX1653),_xlfn.CONCAT(", ",AZ1653),
IF($AX$1663=SUM($AX$1543:AX1653),_xlfn.CONCAT(" y ",AZ1653)))))</f>
        <v/>
      </c>
      <c r="AZ1653" s="156" t="s">
        <v>5281</v>
      </c>
    </row>
    <row r="1654" spans="1:52" ht="15" customHeight="1">
      <c r="A1654" s="662"/>
      <c r="B1654" s="145"/>
      <c r="C1654" s="157" t="s">
        <v>5282</v>
      </c>
      <c r="D1654" s="884" t="str">
        <f t="shared" si="260"/>
        <v/>
      </c>
      <c r="E1654" s="884"/>
      <c r="F1654" s="884"/>
      <c r="G1654" s="884"/>
      <c r="H1654" s="884"/>
      <c r="I1654" s="884"/>
      <c r="J1654" s="884"/>
      <c r="K1654" s="884"/>
      <c r="L1654" s="884"/>
      <c r="M1654" s="884"/>
      <c r="N1654" s="884"/>
      <c r="O1654" s="713"/>
      <c r="P1654" s="715"/>
      <c r="Q1654" s="713"/>
      <c r="R1654" s="715"/>
      <c r="S1654" s="713"/>
      <c r="T1654" s="715"/>
      <c r="U1654" s="713"/>
      <c r="V1654" s="715"/>
      <c r="W1654" s="713"/>
      <c r="X1654" s="715"/>
      <c r="Y1654" s="713"/>
      <c r="Z1654" s="715"/>
      <c r="AA1654" s="713"/>
      <c r="AB1654" s="715"/>
      <c r="AC1654" s="713"/>
      <c r="AD1654" s="715"/>
      <c r="AE1654" s="164"/>
      <c r="AF1654" s="164"/>
      <c r="AG1654" s="199">
        <f t="shared" si="261"/>
        <v>0</v>
      </c>
      <c r="AH1654" s="313">
        <f t="shared" si="262"/>
        <v>0</v>
      </c>
      <c r="AI1654" s="335">
        <f t="shared" si="263"/>
        <v>0</v>
      </c>
      <c r="AJ1654" s="336">
        <f t="shared" si="264"/>
        <v>0</v>
      </c>
      <c r="AK1654" s="335">
        <f t="shared" si="265"/>
        <v>0</v>
      </c>
      <c r="AL1654" s="336">
        <f t="shared" si="266"/>
        <v>0</v>
      </c>
      <c r="AM1654" s="335">
        <f t="shared" si="267"/>
        <v>0</v>
      </c>
      <c r="AN1654" s="336">
        <f t="shared" si="268"/>
        <v>0</v>
      </c>
      <c r="AO1654" s="335">
        <f t="shared" si="269"/>
        <v>0</v>
      </c>
      <c r="AP1654" s="298">
        <f t="shared" si="270"/>
        <v>0</v>
      </c>
      <c r="AQ1654" s="164"/>
      <c r="AR1654" s="402">
        <f t="shared" si="271"/>
        <v>0</v>
      </c>
      <c r="AS1654" s="370" t="str">
        <f>IF(AR1654=0,"",
IF(SUM($AR$1543:AR1654)=1,AT1654,
IF($AR$1663&gt;SUM($AR$1543:AR1654),_xlfn.CONCAT(", ",AT1654),
IF($AR$1663=SUM($AR$1543:AR1654),_xlfn.CONCAT(" y ",AT1654)))))</f>
        <v/>
      </c>
      <c r="AT1654" s="156" t="s">
        <v>5283</v>
      </c>
      <c r="AU1654" s="272">
        <f t="shared" si="272"/>
        <v>0</v>
      </c>
      <c r="AV1654" s="273" t="str">
        <f>IF(AU1654=0,"",
IF(SUM($AU$1543:AU1654)=1,AW1654,
IF($AU$1663&gt;SUM($AU$1543:AU1654),_xlfn.CONCAT(", ",AW1654),
IF($AU$1663=SUM($AU$1543:AU1654),_xlfn.CONCAT(" y ",AW1654)))))</f>
        <v/>
      </c>
      <c r="AW1654" s="156" t="s">
        <v>5283</v>
      </c>
      <c r="AX1654" s="272">
        <f t="shared" si="273"/>
        <v>0</v>
      </c>
      <c r="AY1654" s="273" t="str">
        <f>IF(AX1654=0,"",
IF(SUM($AX$1543:AX1654)=1,AZ1654,
IF($AX$1663&gt;SUM($AX$1543:AX1654),_xlfn.CONCAT(", ",AZ1654),
IF($AX$1663=SUM($AX$1543:AX1654),_xlfn.CONCAT(" y ",AZ1654)))))</f>
        <v/>
      </c>
      <c r="AZ1654" s="156" t="s">
        <v>5283</v>
      </c>
    </row>
    <row r="1655" spans="1:52" ht="15" customHeight="1">
      <c r="A1655" s="662"/>
      <c r="B1655" s="145"/>
      <c r="C1655" s="157" t="s">
        <v>5284</v>
      </c>
      <c r="D1655" s="884" t="str">
        <f t="shared" si="260"/>
        <v/>
      </c>
      <c r="E1655" s="884"/>
      <c r="F1655" s="884"/>
      <c r="G1655" s="884"/>
      <c r="H1655" s="884"/>
      <c r="I1655" s="884"/>
      <c r="J1655" s="884"/>
      <c r="K1655" s="884"/>
      <c r="L1655" s="884"/>
      <c r="M1655" s="884"/>
      <c r="N1655" s="884"/>
      <c r="O1655" s="713"/>
      <c r="P1655" s="715"/>
      <c r="Q1655" s="713"/>
      <c r="R1655" s="715"/>
      <c r="S1655" s="713"/>
      <c r="T1655" s="715"/>
      <c r="U1655" s="713"/>
      <c r="V1655" s="715"/>
      <c r="W1655" s="713"/>
      <c r="X1655" s="715"/>
      <c r="Y1655" s="713"/>
      <c r="Z1655" s="715"/>
      <c r="AA1655" s="713"/>
      <c r="AB1655" s="715"/>
      <c r="AC1655" s="713"/>
      <c r="AD1655" s="715"/>
      <c r="AE1655" s="164"/>
      <c r="AF1655" s="164"/>
      <c r="AG1655" s="199">
        <f t="shared" si="261"/>
        <v>0</v>
      </c>
      <c r="AH1655" s="313">
        <f t="shared" si="262"/>
        <v>0</v>
      </c>
      <c r="AI1655" s="335">
        <f t="shared" si="263"/>
        <v>0</v>
      </c>
      <c r="AJ1655" s="336">
        <f t="shared" si="264"/>
        <v>0</v>
      </c>
      <c r="AK1655" s="335">
        <f t="shared" si="265"/>
        <v>0</v>
      </c>
      <c r="AL1655" s="336">
        <f t="shared" si="266"/>
        <v>0</v>
      </c>
      <c r="AM1655" s="335">
        <f t="shared" si="267"/>
        <v>0</v>
      </c>
      <c r="AN1655" s="336">
        <f t="shared" si="268"/>
        <v>0</v>
      </c>
      <c r="AO1655" s="335">
        <f t="shared" si="269"/>
        <v>0</v>
      </c>
      <c r="AP1655" s="298">
        <f t="shared" si="270"/>
        <v>0</v>
      </c>
      <c r="AQ1655" s="164"/>
      <c r="AR1655" s="402">
        <f t="shared" si="271"/>
        <v>0</v>
      </c>
      <c r="AS1655" s="370" t="str">
        <f>IF(AR1655=0,"",
IF(SUM($AR$1543:AR1655)=1,AT1655,
IF($AR$1663&gt;SUM($AR$1543:AR1655),_xlfn.CONCAT(", ",AT1655),
IF($AR$1663=SUM($AR$1543:AR1655),_xlfn.CONCAT(" y ",AT1655)))))</f>
        <v/>
      </c>
      <c r="AT1655" s="156" t="s">
        <v>5285</v>
      </c>
      <c r="AU1655" s="272">
        <f t="shared" si="272"/>
        <v>0</v>
      </c>
      <c r="AV1655" s="273" t="str">
        <f>IF(AU1655=0,"",
IF(SUM($AU$1543:AU1655)=1,AW1655,
IF($AU$1663&gt;SUM($AU$1543:AU1655),_xlfn.CONCAT(", ",AW1655),
IF($AU$1663=SUM($AU$1543:AU1655),_xlfn.CONCAT(" y ",AW1655)))))</f>
        <v/>
      </c>
      <c r="AW1655" s="156" t="s">
        <v>5285</v>
      </c>
      <c r="AX1655" s="272">
        <f t="shared" si="273"/>
        <v>0</v>
      </c>
      <c r="AY1655" s="273" t="str">
        <f>IF(AX1655=0,"",
IF(SUM($AX$1543:AX1655)=1,AZ1655,
IF($AX$1663&gt;SUM($AX$1543:AX1655),_xlfn.CONCAT(", ",AZ1655),
IF($AX$1663=SUM($AX$1543:AX1655),_xlfn.CONCAT(" y ",AZ1655)))))</f>
        <v/>
      </c>
      <c r="AZ1655" s="156" t="s">
        <v>5285</v>
      </c>
    </row>
    <row r="1656" spans="1:52" ht="15" customHeight="1">
      <c r="A1656" s="662"/>
      <c r="B1656" s="145"/>
      <c r="C1656" s="157" t="s">
        <v>5286</v>
      </c>
      <c r="D1656" s="884" t="str">
        <f t="shared" si="260"/>
        <v/>
      </c>
      <c r="E1656" s="884"/>
      <c r="F1656" s="884"/>
      <c r="G1656" s="884"/>
      <c r="H1656" s="884"/>
      <c r="I1656" s="884"/>
      <c r="J1656" s="884"/>
      <c r="K1656" s="884"/>
      <c r="L1656" s="884"/>
      <c r="M1656" s="884"/>
      <c r="N1656" s="884"/>
      <c r="O1656" s="713"/>
      <c r="P1656" s="715"/>
      <c r="Q1656" s="713"/>
      <c r="R1656" s="715"/>
      <c r="S1656" s="713"/>
      <c r="T1656" s="715"/>
      <c r="U1656" s="713"/>
      <c r="V1656" s="715"/>
      <c r="W1656" s="713"/>
      <c r="X1656" s="715"/>
      <c r="Y1656" s="713"/>
      <c r="Z1656" s="715"/>
      <c r="AA1656" s="713"/>
      <c r="AB1656" s="715"/>
      <c r="AC1656" s="713"/>
      <c r="AD1656" s="715"/>
      <c r="AE1656" s="164"/>
      <c r="AF1656" s="164"/>
      <c r="AG1656" s="199">
        <f t="shared" si="261"/>
        <v>0</v>
      </c>
      <c r="AH1656" s="313">
        <f t="shared" si="262"/>
        <v>0</v>
      </c>
      <c r="AI1656" s="335">
        <f t="shared" si="263"/>
        <v>0</v>
      </c>
      <c r="AJ1656" s="336">
        <f t="shared" si="264"/>
        <v>0</v>
      </c>
      <c r="AK1656" s="335">
        <f t="shared" si="265"/>
        <v>0</v>
      </c>
      <c r="AL1656" s="336">
        <f t="shared" si="266"/>
        <v>0</v>
      </c>
      <c r="AM1656" s="335">
        <f t="shared" si="267"/>
        <v>0</v>
      </c>
      <c r="AN1656" s="336">
        <f t="shared" si="268"/>
        <v>0</v>
      </c>
      <c r="AO1656" s="335">
        <f t="shared" si="269"/>
        <v>0</v>
      </c>
      <c r="AP1656" s="298">
        <f t="shared" si="270"/>
        <v>0</v>
      </c>
      <c r="AQ1656" s="164"/>
      <c r="AR1656" s="402">
        <f t="shared" si="271"/>
        <v>0</v>
      </c>
      <c r="AS1656" s="370" t="str">
        <f>IF(AR1656=0,"",
IF(SUM($AR$1543:AR1656)=1,AT1656,
IF($AR$1663&gt;SUM($AR$1543:AR1656),_xlfn.CONCAT(", ",AT1656),
IF($AR$1663=SUM($AR$1543:AR1656),_xlfn.CONCAT(" y ",AT1656)))))</f>
        <v/>
      </c>
      <c r="AT1656" s="156" t="s">
        <v>5287</v>
      </c>
      <c r="AU1656" s="272">
        <f t="shared" si="272"/>
        <v>0</v>
      </c>
      <c r="AV1656" s="273" t="str">
        <f>IF(AU1656=0,"",
IF(SUM($AU$1543:AU1656)=1,AW1656,
IF($AU$1663&gt;SUM($AU$1543:AU1656),_xlfn.CONCAT(", ",AW1656),
IF($AU$1663=SUM($AU$1543:AU1656),_xlfn.CONCAT(" y ",AW1656)))))</f>
        <v/>
      </c>
      <c r="AW1656" s="156" t="s">
        <v>5287</v>
      </c>
      <c r="AX1656" s="272">
        <f t="shared" si="273"/>
        <v>0</v>
      </c>
      <c r="AY1656" s="273" t="str">
        <f>IF(AX1656=0,"",
IF(SUM($AX$1543:AX1656)=1,AZ1656,
IF($AX$1663&gt;SUM($AX$1543:AX1656),_xlfn.CONCAT(", ",AZ1656),
IF($AX$1663=SUM($AX$1543:AX1656),_xlfn.CONCAT(" y ",AZ1656)))))</f>
        <v/>
      </c>
      <c r="AZ1656" s="156" t="s">
        <v>5287</v>
      </c>
    </row>
    <row r="1657" spans="1:52" ht="15" customHeight="1">
      <c r="A1657" s="662"/>
      <c r="B1657" s="145"/>
      <c r="C1657" s="157" t="s">
        <v>5288</v>
      </c>
      <c r="D1657" s="884" t="str">
        <f t="shared" si="260"/>
        <v/>
      </c>
      <c r="E1657" s="884"/>
      <c r="F1657" s="884"/>
      <c r="G1657" s="884"/>
      <c r="H1657" s="884"/>
      <c r="I1657" s="884"/>
      <c r="J1657" s="884"/>
      <c r="K1657" s="884"/>
      <c r="L1657" s="884"/>
      <c r="M1657" s="884"/>
      <c r="N1657" s="884"/>
      <c r="O1657" s="713"/>
      <c r="P1657" s="715"/>
      <c r="Q1657" s="713"/>
      <c r="R1657" s="715"/>
      <c r="S1657" s="713"/>
      <c r="T1657" s="715"/>
      <c r="U1657" s="713"/>
      <c r="V1657" s="715"/>
      <c r="W1657" s="713"/>
      <c r="X1657" s="715"/>
      <c r="Y1657" s="713"/>
      <c r="Z1657" s="715"/>
      <c r="AA1657" s="713"/>
      <c r="AB1657" s="715"/>
      <c r="AC1657" s="713"/>
      <c r="AD1657" s="715"/>
      <c r="AE1657" s="164"/>
      <c r="AF1657" s="164"/>
      <c r="AG1657" s="199">
        <f t="shared" si="261"/>
        <v>0</v>
      </c>
      <c r="AH1657" s="313">
        <f t="shared" si="262"/>
        <v>0</v>
      </c>
      <c r="AI1657" s="335">
        <f t="shared" si="263"/>
        <v>0</v>
      </c>
      <c r="AJ1657" s="336">
        <f t="shared" si="264"/>
        <v>0</v>
      </c>
      <c r="AK1657" s="335">
        <f t="shared" si="265"/>
        <v>0</v>
      </c>
      <c r="AL1657" s="336">
        <f t="shared" si="266"/>
        <v>0</v>
      </c>
      <c r="AM1657" s="335">
        <f t="shared" si="267"/>
        <v>0</v>
      </c>
      <c r="AN1657" s="336">
        <f t="shared" si="268"/>
        <v>0</v>
      </c>
      <c r="AO1657" s="335">
        <f t="shared" si="269"/>
        <v>0</v>
      </c>
      <c r="AP1657" s="298">
        <f t="shared" si="270"/>
        <v>0</v>
      </c>
      <c r="AQ1657" s="164"/>
      <c r="AR1657" s="402">
        <f t="shared" si="271"/>
        <v>0</v>
      </c>
      <c r="AS1657" s="370" t="str">
        <f>IF(AR1657=0,"",
IF(SUM($AR$1543:AR1657)=1,AT1657,
IF($AR$1663&gt;SUM($AR$1543:AR1657),_xlfn.CONCAT(", ",AT1657),
IF($AR$1663=SUM($AR$1543:AR1657),_xlfn.CONCAT(" y ",AT1657)))))</f>
        <v/>
      </c>
      <c r="AT1657" s="156" t="s">
        <v>5289</v>
      </c>
      <c r="AU1657" s="272">
        <f t="shared" si="272"/>
        <v>0</v>
      </c>
      <c r="AV1657" s="273" t="str">
        <f>IF(AU1657=0,"",
IF(SUM($AU$1543:AU1657)=1,AW1657,
IF($AU$1663&gt;SUM($AU$1543:AU1657),_xlfn.CONCAT(", ",AW1657),
IF($AU$1663=SUM($AU$1543:AU1657),_xlfn.CONCAT(" y ",AW1657)))))</f>
        <v/>
      </c>
      <c r="AW1657" s="156" t="s">
        <v>5289</v>
      </c>
      <c r="AX1657" s="272">
        <f t="shared" si="273"/>
        <v>0</v>
      </c>
      <c r="AY1657" s="273" t="str">
        <f>IF(AX1657=0,"",
IF(SUM($AX$1543:AX1657)=1,AZ1657,
IF($AX$1663&gt;SUM($AX$1543:AX1657),_xlfn.CONCAT(", ",AZ1657),
IF($AX$1663=SUM($AX$1543:AX1657),_xlfn.CONCAT(" y ",AZ1657)))))</f>
        <v/>
      </c>
      <c r="AZ1657" s="156" t="s">
        <v>5289</v>
      </c>
    </row>
    <row r="1658" spans="1:52" ht="15" customHeight="1">
      <c r="A1658" s="662"/>
      <c r="B1658" s="145"/>
      <c r="C1658" s="157" t="s">
        <v>5290</v>
      </c>
      <c r="D1658" s="884" t="str">
        <f t="shared" si="260"/>
        <v/>
      </c>
      <c r="E1658" s="884"/>
      <c r="F1658" s="884"/>
      <c r="G1658" s="884"/>
      <c r="H1658" s="884"/>
      <c r="I1658" s="884"/>
      <c r="J1658" s="884"/>
      <c r="K1658" s="884"/>
      <c r="L1658" s="884"/>
      <c r="M1658" s="884"/>
      <c r="N1658" s="884"/>
      <c r="O1658" s="713"/>
      <c r="P1658" s="715"/>
      <c r="Q1658" s="713"/>
      <c r="R1658" s="715"/>
      <c r="S1658" s="713"/>
      <c r="T1658" s="715"/>
      <c r="U1658" s="713"/>
      <c r="V1658" s="715"/>
      <c r="W1658" s="713"/>
      <c r="X1658" s="715"/>
      <c r="Y1658" s="713"/>
      <c r="Z1658" s="715"/>
      <c r="AA1658" s="713"/>
      <c r="AB1658" s="715"/>
      <c r="AC1658" s="713"/>
      <c r="AD1658" s="715"/>
      <c r="AE1658" s="164"/>
      <c r="AF1658" s="164"/>
      <c r="AG1658" s="199">
        <f t="shared" si="261"/>
        <v>0</v>
      </c>
      <c r="AH1658" s="313">
        <f t="shared" si="262"/>
        <v>0</v>
      </c>
      <c r="AI1658" s="335">
        <f t="shared" si="263"/>
        <v>0</v>
      </c>
      <c r="AJ1658" s="336">
        <f t="shared" si="264"/>
        <v>0</v>
      </c>
      <c r="AK1658" s="335">
        <f t="shared" si="265"/>
        <v>0</v>
      </c>
      <c r="AL1658" s="336">
        <f t="shared" si="266"/>
        <v>0</v>
      </c>
      <c r="AM1658" s="335">
        <f t="shared" si="267"/>
        <v>0</v>
      </c>
      <c r="AN1658" s="336">
        <f t="shared" si="268"/>
        <v>0</v>
      </c>
      <c r="AO1658" s="335">
        <f t="shared" si="269"/>
        <v>0</v>
      </c>
      <c r="AP1658" s="298">
        <f t="shared" si="270"/>
        <v>0</v>
      </c>
      <c r="AQ1658" s="164"/>
      <c r="AR1658" s="402">
        <f t="shared" si="271"/>
        <v>0</v>
      </c>
      <c r="AS1658" s="370" t="str">
        <f>IF(AR1658=0,"",
IF(SUM($AR$1543:AR1658)=1,AT1658,
IF($AR$1663&gt;SUM($AR$1543:AR1658),_xlfn.CONCAT(", ",AT1658),
IF($AR$1663=SUM($AR$1543:AR1658),_xlfn.CONCAT(" y ",AT1658)))))</f>
        <v/>
      </c>
      <c r="AT1658" s="156" t="s">
        <v>5291</v>
      </c>
      <c r="AU1658" s="272">
        <f t="shared" si="272"/>
        <v>0</v>
      </c>
      <c r="AV1658" s="273" t="str">
        <f>IF(AU1658=0,"",
IF(SUM($AU$1543:AU1658)=1,AW1658,
IF($AU$1663&gt;SUM($AU$1543:AU1658),_xlfn.CONCAT(", ",AW1658),
IF($AU$1663=SUM($AU$1543:AU1658),_xlfn.CONCAT(" y ",AW1658)))))</f>
        <v/>
      </c>
      <c r="AW1658" s="156" t="s">
        <v>5291</v>
      </c>
      <c r="AX1658" s="272">
        <f t="shared" si="273"/>
        <v>0</v>
      </c>
      <c r="AY1658" s="273" t="str">
        <f>IF(AX1658=0,"",
IF(SUM($AX$1543:AX1658)=1,AZ1658,
IF($AX$1663&gt;SUM($AX$1543:AX1658),_xlfn.CONCAT(", ",AZ1658),
IF($AX$1663=SUM($AX$1543:AX1658),_xlfn.CONCAT(" y ",AZ1658)))))</f>
        <v/>
      </c>
      <c r="AZ1658" s="156" t="s">
        <v>5291</v>
      </c>
    </row>
    <row r="1659" spans="1:52" ht="15" customHeight="1">
      <c r="A1659" s="662"/>
      <c r="B1659" s="145"/>
      <c r="C1659" s="157" t="s">
        <v>5292</v>
      </c>
      <c r="D1659" s="884" t="str">
        <f t="shared" si="260"/>
        <v/>
      </c>
      <c r="E1659" s="884"/>
      <c r="F1659" s="884"/>
      <c r="G1659" s="884"/>
      <c r="H1659" s="884"/>
      <c r="I1659" s="884"/>
      <c r="J1659" s="884"/>
      <c r="K1659" s="884"/>
      <c r="L1659" s="884"/>
      <c r="M1659" s="884"/>
      <c r="N1659" s="884"/>
      <c r="O1659" s="713"/>
      <c r="P1659" s="715"/>
      <c r="Q1659" s="713"/>
      <c r="R1659" s="715"/>
      <c r="S1659" s="713"/>
      <c r="T1659" s="715"/>
      <c r="U1659" s="713"/>
      <c r="V1659" s="715"/>
      <c r="W1659" s="713"/>
      <c r="X1659" s="715"/>
      <c r="Y1659" s="713"/>
      <c r="Z1659" s="715"/>
      <c r="AA1659" s="713"/>
      <c r="AB1659" s="715"/>
      <c r="AC1659" s="713"/>
      <c r="AD1659" s="715"/>
      <c r="AE1659" s="164"/>
      <c r="AF1659" s="164"/>
      <c r="AG1659" s="199">
        <f t="shared" si="261"/>
        <v>0</v>
      </c>
      <c r="AH1659" s="313">
        <f t="shared" si="262"/>
        <v>0</v>
      </c>
      <c r="AI1659" s="335">
        <f t="shared" si="263"/>
        <v>0</v>
      </c>
      <c r="AJ1659" s="336">
        <f t="shared" si="264"/>
        <v>0</v>
      </c>
      <c r="AK1659" s="335">
        <f t="shared" si="265"/>
        <v>0</v>
      </c>
      <c r="AL1659" s="336">
        <f t="shared" si="266"/>
        <v>0</v>
      </c>
      <c r="AM1659" s="335">
        <f t="shared" si="267"/>
        <v>0</v>
      </c>
      <c r="AN1659" s="336">
        <f t="shared" si="268"/>
        <v>0</v>
      </c>
      <c r="AO1659" s="335">
        <f t="shared" si="269"/>
        <v>0</v>
      </c>
      <c r="AP1659" s="298">
        <f t="shared" si="270"/>
        <v>0</v>
      </c>
      <c r="AQ1659" s="164"/>
      <c r="AR1659" s="402">
        <f t="shared" si="271"/>
        <v>0</v>
      </c>
      <c r="AS1659" s="370" t="str">
        <f>IF(AR1659=0,"",
IF(SUM($AR$1543:AR1659)=1,AT1659,
IF($AR$1663&gt;SUM($AR$1543:AR1659),_xlfn.CONCAT(", ",AT1659),
IF($AR$1663=SUM($AR$1543:AR1659),_xlfn.CONCAT(" y ",AT1659)))))</f>
        <v/>
      </c>
      <c r="AT1659" s="156" t="s">
        <v>5293</v>
      </c>
      <c r="AU1659" s="272">
        <f t="shared" si="272"/>
        <v>0</v>
      </c>
      <c r="AV1659" s="273" t="str">
        <f>IF(AU1659=0,"",
IF(SUM($AU$1543:AU1659)=1,AW1659,
IF($AU$1663&gt;SUM($AU$1543:AU1659),_xlfn.CONCAT(", ",AW1659),
IF($AU$1663=SUM($AU$1543:AU1659),_xlfn.CONCAT(" y ",AW1659)))))</f>
        <v/>
      </c>
      <c r="AW1659" s="156" t="s">
        <v>5293</v>
      </c>
      <c r="AX1659" s="272">
        <f t="shared" si="273"/>
        <v>0</v>
      </c>
      <c r="AY1659" s="273" t="str">
        <f>IF(AX1659=0,"",
IF(SUM($AX$1543:AX1659)=1,AZ1659,
IF($AX$1663&gt;SUM($AX$1543:AX1659),_xlfn.CONCAT(", ",AZ1659),
IF($AX$1663=SUM($AX$1543:AX1659),_xlfn.CONCAT(" y ",AZ1659)))))</f>
        <v/>
      </c>
      <c r="AZ1659" s="156" t="s">
        <v>5293</v>
      </c>
    </row>
    <row r="1660" spans="1:52" ht="15" customHeight="1">
      <c r="A1660" s="662"/>
      <c r="B1660" s="145"/>
      <c r="C1660" s="157" t="s">
        <v>5294</v>
      </c>
      <c r="D1660" s="884" t="str">
        <f t="shared" si="260"/>
        <v/>
      </c>
      <c r="E1660" s="884"/>
      <c r="F1660" s="884"/>
      <c r="G1660" s="884"/>
      <c r="H1660" s="884"/>
      <c r="I1660" s="884"/>
      <c r="J1660" s="884"/>
      <c r="K1660" s="884"/>
      <c r="L1660" s="884"/>
      <c r="M1660" s="884"/>
      <c r="N1660" s="884"/>
      <c r="O1660" s="713"/>
      <c r="P1660" s="715"/>
      <c r="Q1660" s="713"/>
      <c r="R1660" s="715"/>
      <c r="S1660" s="713"/>
      <c r="T1660" s="715"/>
      <c r="U1660" s="713"/>
      <c r="V1660" s="715"/>
      <c r="W1660" s="713"/>
      <c r="X1660" s="715"/>
      <c r="Y1660" s="713"/>
      <c r="Z1660" s="715"/>
      <c r="AA1660" s="713"/>
      <c r="AB1660" s="715"/>
      <c r="AC1660" s="713"/>
      <c r="AD1660" s="715"/>
      <c r="AE1660" s="164"/>
      <c r="AF1660" s="164"/>
      <c r="AG1660" s="199">
        <f t="shared" si="261"/>
        <v>0</v>
      </c>
      <c r="AH1660" s="313">
        <f t="shared" si="262"/>
        <v>0</v>
      </c>
      <c r="AI1660" s="335">
        <f t="shared" si="263"/>
        <v>0</v>
      </c>
      <c r="AJ1660" s="336">
        <f t="shared" si="264"/>
        <v>0</v>
      </c>
      <c r="AK1660" s="335">
        <f t="shared" si="265"/>
        <v>0</v>
      </c>
      <c r="AL1660" s="336">
        <f t="shared" si="266"/>
        <v>0</v>
      </c>
      <c r="AM1660" s="335">
        <f t="shared" si="267"/>
        <v>0</v>
      </c>
      <c r="AN1660" s="336">
        <f t="shared" si="268"/>
        <v>0</v>
      </c>
      <c r="AO1660" s="335">
        <f t="shared" si="269"/>
        <v>0</v>
      </c>
      <c r="AP1660" s="298">
        <f t="shared" si="270"/>
        <v>0</v>
      </c>
      <c r="AQ1660" s="164"/>
      <c r="AR1660" s="402">
        <f t="shared" si="271"/>
        <v>0</v>
      </c>
      <c r="AS1660" s="370" t="str">
        <f>IF(AR1660=0,"",
IF(SUM($AR$1543:AR1660)=1,AT1660,
IF($AR$1663&gt;SUM($AR$1543:AR1660),_xlfn.CONCAT(", ",AT1660),
IF($AR$1663=SUM($AR$1543:AR1660),_xlfn.CONCAT(" y ",AT1660)))))</f>
        <v/>
      </c>
      <c r="AT1660" s="156" t="s">
        <v>5295</v>
      </c>
      <c r="AU1660" s="272">
        <f t="shared" si="272"/>
        <v>0</v>
      </c>
      <c r="AV1660" s="273" t="str">
        <f>IF(AU1660=0,"",
IF(SUM($AU$1543:AU1660)=1,AW1660,
IF($AU$1663&gt;SUM($AU$1543:AU1660),_xlfn.CONCAT(", ",AW1660),
IF($AU$1663=SUM($AU$1543:AU1660),_xlfn.CONCAT(" y ",AW1660)))))</f>
        <v/>
      </c>
      <c r="AW1660" s="156" t="s">
        <v>5295</v>
      </c>
      <c r="AX1660" s="272">
        <f t="shared" si="273"/>
        <v>0</v>
      </c>
      <c r="AY1660" s="273" t="str">
        <f>IF(AX1660=0,"",
IF(SUM($AX$1543:AX1660)=1,AZ1660,
IF($AX$1663&gt;SUM($AX$1543:AX1660),_xlfn.CONCAT(", ",AZ1660),
IF($AX$1663=SUM($AX$1543:AX1660),_xlfn.CONCAT(" y ",AZ1660)))))</f>
        <v/>
      </c>
      <c r="AZ1660" s="156" t="s">
        <v>5295</v>
      </c>
    </row>
    <row r="1661" spans="1:52" ht="15" customHeight="1">
      <c r="A1661" s="662"/>
      <c r="B1661" s="145"/>
      <c r="C1661" s="157" t="s">
        <v>5296</v>
      </c>
      <c r="D1661" s="884" t="str">
        <f t="shared" si="260"/>
        <v/>
      </c>
      <c r="E1661" s="884"/>
      <c r="F1661" s="884"/>
      <c r="G1661" s="884"/>
      <c r="H1661" s="884"/>
      <c r="I1661" s="884"/>
      <c r="J1661" s="884"/>
      <c r="K1661" s="884"/>
      <c r="L1661" s="884"/>
      <c r="M1661" s="884"/>
      <c r="N1661" s="884"/>
      <c r="O1661" s="713"/>
      <c r="P1661" s="715"/>
      <c r="Q1661" s="713"/>
      <c r="R1661" s="715"/>
      <c r="S1661" s="713"/>
      <c r="T1661" s="715"/>
      <c r="U1661" s="713"/>
      <c r="V1661" s="715"/>
      <c r="W1661" s="713"/>
      <c r="X1661" s="715"/>
      <c r="Y1661" s="713"/>
      <c r="Z1661" s="715"/>
      <c r="AA1661" s="713"/>
      <c r="AB1661" s="715"/>
      <c r="AC1661" s="713"/>
      <c r="AD1661" s="715"/>
      <c r="AE1661" s="164"/>
      <c r="AF1661" s="164"/>
      <c r="AG1661" s="199">
        <f t="shared" si="261"/>
        <v>0</v>
      </c>
      <c r="AH1661" s="313">
        <f t="shared" si="262"/>
        <v>0</v>
      </c>
      <c r="AI1661" s="335">
        <f t="shared" si="263"/>
        <v>0</v>
      </c>
      <c r="AJ1661" s="336">
        <f t="shared" si="264"/>
        <v>0</v>
      </c>
      <c r="AK1661" s="335">
        <f t="shared" si="265"/>
        <v>0</v>
      </c>
      <c r="AL1661" s="336">
        <f t="shared" si="266"/>
        <v>0</v>
      </c>
      <c r="AM1661" s="335">
        <f t="shared" si="267"/>
        <v>0</v>
      </c>
      <c r="AN1661" s="336">
        <f t="shared" si="268"/>
        <v>0</v>
      </c>
      <c r="AO1661" s="335">
        <f t="shared" si="269"/>
        <v>0</v>
      </c>
      <c r="AP1661" s="298">
        <f t="shared" si="270"/>
        <v>0</v>
      </c>
      <c r="AQ1661" s="164"/>
      <c r="AR1661" s="402">
        <f t="shared" si="271"/>
        <v>0</v>
      </c>
      <c r="AS1661" s="370" t="str">
        <f>IF(AR1661=0,"",
IF(SUM($AR$1543:AR1661)=1,AT1661,
IF($AR$1663&gt;SUM($AR$1543:AR1661),_xlfn.CONCAT(", ",AT1661),
IF($AR$1663=SUM($AR$1543:AR1661),_xlfn.CONCAT(" y ",AT1661)))))</f>
        <v/>
      </c>
      <c r="AT1661" s="156" t="s">
        <v>5297</v>
      </c>
      <c r="AU1661" s="272">
        <f t="shared" si="272"/>
        <v>0</v>
      </c>
      <c r="AV1661" s="273" t="str">
        <f>IF(AU1661=0,"",
IF(SUM($AU$1543:AU1661)=1,AW1661,
IF($AU$1663&gt;SUM($AU$1543:AU1661),_xlfn.CONCAT(", ",AW1661),
IF($AU$1663=SUM($AU$1543:AU1661),_xlfn.CONCAT(" y ",AW1661)))))</f>
        <v/>
      </c>
      <c r="AW1661" s="156" t="s">
        <v>5297</v>
      </c>
      <c r="AX1661" s="272">
        <f t="shared" si="273"/>
        <v>0</v>
      </c>
      <c r="AY1661" s="273" t="str">
        <f>IF(AX1661=0,"",
IF(SUM($AX$1543:AX1661)=1,AZ1661,
IF($AX$1663&gt;SUM($AX$1543:AX1661),_xlfn.CONCAT(", ",AZ1661),
IF($AX$1663=SUM($AX$1543:AX1661),_xlfn.CONCAT(" y ",AZ1661)))))</f>
        <v/>
      </c>
      <c r="AZ1661" s="156" t="s">
        <v>5297</v>
      </c>
    </row>
    <row r="1662" spans="1:52" ht="15" customHeight="1">
      <c r="A1662" s="662"/>
      <c r="B1662" s="145"/>
      <c r="C1662" s="157" t="s">
        <v>5298</v>
      </c>
      <c r="D1662" s="884" t="str">
        <f t="shared" si="260"/>
        <v/>
      </c>
      <c r="E1662" s="884"/>
      <c r="F1662" s="884"/>
      <c r="G1662" s="884"/>
      <c r="H1662" s="884"/>
      <c r="I1662" s="884"/>
      <c r="J1662" s="884"/>
      <c r="K1662" s="884"/>
      <c r="L1662" s="884"/>
      <c r="M1662" s="884"/>
      <c r="N1662" s="884"/>
      <c r="O1662" s="713"/>
      <c r="P1662" s="715"/>
      <c r="Q1662" s="713"/>
      <c r="R1662" s="715"/>
      <c r="S1662" s="713"/>
      <c r="T1662" s="715"/>
      <c r="U1662" s="713"/>
      <c r="V1662" s="715"/>
      <c r="W1662" s="713"/>
      <c r="X1662" s="715"/>
      <c r="Y1662" s="713"/>
      <c r="Z1662" s="715"/>
      <c r="AA1662" s="713"/>
      <c r="AB1662" s="715"/>
      <c r="AC1662" s="713"/>
      <c r="AD1662" s="715"/>
      <c r="AE1662" s="164"/>
      <c r="AF1662" s="164"/>
      <c r="AG1662" s="199">
        <f t="shared" si="261"/>
        <v>0</v>
      </c>
      <c r="AH1662" s="313">
        <f t="shared" si="262"/>
        <v>0</v>
      </c>
      <c r="AI1662" s="335">
        <f t="shared" si="263"/>
        <v>0</v>
      </c>
      <c r="AJ1662" s="336">
        <f t="shared" si="264"/>
        <v>0</v>
      </c>
      <c r="AK1662" s="335">
        <f t="shared" si="265"/>
        <v>0</v>
      </c>
      <c r="AL1662" s="336">
        <f t="shared" si="266"/>
        <v>0</v>
      </c>
      <c r="AM1662" s="335">
        <f t="shared" si="267"/>
        <v>0</v>
      </c>
      <c r="AN1662" s="336">
        <f t="shared" si="268"/>
        <v>0</v>
      </c>
      <c r="AO1662" s="335">
        <f t="shared" si="269"/>
        <v>0</v>
      </c>
      <c r="AP1662" s="298">
        <f t="shared" si="270"/>
        <v>0</v>
      </c>
      <c r="AQ1662" s="164"/>
      <c r="AR1662" s="402">
        <f t="shared" si="271"/>
        <v>0</v>
      </c>
      <c r="AS1662" s="370" t="str">
        <f>IF(AR1662=0,"",
IF(SUM($AR$1543:AR1662)=1,AT1662,
IF($AR$1663&gt;SUM($AR$1543:AR1662),_xlfn.CONCAT(", ",AT1662),
IF($AR$1663=SUM($AR$1543:AR1662),_xlfn.CONCAT(" y ",AT1662)))))</f>
        <v/>
      </c>
      <c r="AT1662" s="156" t="s">
        <v>5299</v>
      </c>
      <c r="AU1662" s="272">
        <f t="shared" si="272"/>
        <v>0</v>
      </c>
      <c r="AV1662" s="273" t="str">
        <f>IF(AU1662=0,"",
IF(SUM($AU$1543:AU1662)=1,AW1662,
IF($AU$1663&gt;SUM($AU$1543:AU1662),_xlfn.CONCAT(", ",AW1662),
IF($AU$1663=SUM($AU$1543:AU1662),_xlfn.CONCAT(" y ",AW1662)))))</f>
        <v/>
      </c>
      <c r="AW1662" s="156" t="s">
        <v>5299</v>
      </c>
      <c r="AX1662" s="272">
        <f t="shared" si="273"/>
        <v>0</v>
      </c>
      <c r="AY1662" s="273" t="str">
        <f>IF(AX1662=0,"",
IF(SUM($AX$1543:AX1662)=1,AZ1662,
IF($AX$1663&gt;SUM($AX$1543:AX1662),_xlfn.CONCAT(", ",AZ1662),
IF($AX$1663=SUM($AX$1543:AX1662),_xlfn.CONCAT(" y ",AZ1662)))))</f>
        <v/>
      </c>
      <c r="AZ1662" s="156" t="s">
        <v>5299</v>
      </c>
    </row>
    <row r="1663" spans="1:52" ht="15" customHeight="1">
      <c r="A1663" s="57"/>
      <c r="B1663" s="26"/>
      <c r="C1663" s="26"/>
      <c r="D1663" s="26"/>
      <c r="E1663" s="26"/>
      <c r="F1663" s="67"/>
      <c r="G1663" s="24"/>
      <c r="H1663" s="24"/>
      <c r="I1663" s="24"/>
      <c r="J1663" s="164"/>
      <c r="K1663" s="26"/>
      <c r="L1663" s="26"/>
      <c r="M1663" s="26"/>
      <c r="N1663" s="67" t="s">
        <v>5527</v>
      </c>
      <c r="O1663" s="728">
        <f>IF(AND(SUM(O1543:P1662)=0,COUNTIF(O1543:P1662,"NS")&gt;0),"NS",
IF(AND(SUM(O1543:P1662)=0,COUNTIF(O1543:P1662,0)&gt;0),0,
IF(AND(SUM(O1543:P1662)=0,COUNTIF(O1543:P1662,"NA")&gt;0),"NA",
SUM(O1543:P1662))))</f>
        <v>0</v>
      </c>
      <c r="P1663" s="730"/>
      <c r="Q1663" s="728">
        <f>IF(AND(SUM(Q1543:R1662)=0,COUNTIF(Q1543:R1662,"NS")&gt;0),"NS",
IF(AND(SUM(Q1543:R1662)=0,COUNTIF(Q1543:R1662,0)&gt;0),0,
IF(AND(SUM(Q1543:R1662)=0,COUNTIF(Q1543:R1662,"NA")&gt;0),"NA",
SUM(Q1543:R1662))))</f>
        <v>0</v>
      </c>
      <c r="R1663" s="730"/>
      <c r="S1663" s="728">
        <f>IF(AND(SUM(S1543:T1662)=0,COUNTIF(S1543:T1662,"NS")&gt;0),"NS",
IF(AND(SUM(S1543:T1662)=0,COUNTIF(S1543:T1662,0)&gt;0),0,
IF(AND(SUM(S1543:T1662)=0,COUNTIF(S1543:T1662,"NA")&gt;0),"NA",
SUM(S1543:T1662))))</f>
        <v>0</v>
      </c>
      <c r="T1663" s="730"/>
      <c r="U1663" s="728">
        <f>IF(AND(SUM(U1543:V1662)=0,COUNTIF(U1543:V1662,"NS")&gt;0),"NS",
IF(AND(SUM(U1543:V1662)=0,COUNTIF(U1543:V1662,0)&gt;0),0,
IF(AND(SUM(U1543:V1662)=0,COUNTIF(U1543:V1662,"NA")&gt;0),"NA",
SUM(U1543:V1662))))</f>
        <v>0</v>
      </c>
      <c r="V1663" s="730"/>
      <c r="W1663" s="728">
        <f>IF(AND(SUM(W1543:X1662)=0,COUNTIF(W1543:X1662,"NS")&gt;0),"NS",
IF(AND(SUM(W1543:X1662)=0,COUNTIF(W1543:X1662,0)&gt;0),0,
IF(AND(SUM(W1543:X1662)=0,COUNTIF(W1543:X1662,"NA")&gt;0),"NA",
SUM(W1543:X1662))))</f>
        <v>0</v>
      </c>
      <c r="X1663" s="730"/>
      <c r="Y1663" s="728">
        <f>IF(AND(SUM(Y1543:Z1662)=0,COUNTIF(Y1543:Z1662,"NS")&gt;0),"NS",
IF(AND(SUM(Y1543:Z1662)=0,COUNTIF(Y1543:Z1662,0)&gt;0),0,
IF(AND(SUM(Y1543:Z1662)=0,COUNTIF(Y1543:Z1662,"NA")&gt;0),"NA",
SUM(Y1543:Z1662))))</f>
        <v>0</v>
      </c>
      <c r="Z1663" s="730"/>
      <c r="AA1663" s="728">
        <f>IF(AND(SUM(AA1543:AB1662)=0,COUNTIF(AA1543:AB1662,"NS")&gt;0),"NS",
IF(AND(SUM(AA1543:AB1662)=0,COUNTIF(AA1543:AB1662,0)&gt;0),0,
IF(AND(SUM(AA1543:AB1662)=0,COUNTIF(AA1543:AB1662,"NA")&gt;0),"NA",
SUM(AA1543:AB1662))))</f>
        <v>0</v>
      </c>
      <c r="AB1663" s="730"/>
      <c r="AC1663" s="728">
        <f>IF(AND(SUM(AC1543:AD1662)=0,COUNTIF(AC1543:AD1662,"NS")&gt;0),"NS",
IF(AND(SUM(AC1543:AD1662)=0,COUNTIF(AC1543:AD1662,0)&gt;0),0,
IF(AND(SUM(AC1543:AD1662)=0,COUNTIF(AC1543:AD1662,"NA")&gt;0),"NA",
SUM(AC1543:AD1662))))</f>
        <v>0</v>
      </c>
      <c r="AD1663" s="730"/>
      <c r="AE1663" s="164"/>
      <c r="AF1663" s="164"/>
      <c r="AG1663" s="203">
        <f>SUM(AG1543:AG1662)</f>
        <v>72</v>
      </c>
      <c r="AH1663" s="321">
        <f>SUM(AH1543:AH1662)</f>
        <v>0</v>
      </c>
      <c r="AI1663" s="231"/>
      <c r="AJ1663" s="231"/>
      <c r="AK1663" s="231"/>
      <c r="AL1663" s="231"/>
      <c r="AM1663" s="231"/>
      <c r="AN1663" s="231"/>
      <c r="AO1663" s="339">
        <f>SUM(AI1543:AO1662)</f>
        <v>0</v>
      </c>
      <c r="AP1663" s="297">
        <f>SUM(AP1543:AP1662)</f>
        <v>0</v>
      </c>
      <c r="AQ1663" s="164"/>
      <c r="AR1663" s="274">
        <f>SUM(AR1543:AR1662)</f>
        <v>72</v>
      </c>
      <c r="AS1663" s="274" t="str">
        <f>IF(AR1663=0,"",_xlfn.CONCAT(AS1543:AS1662))</f>
        <v>1, 2, 3, 4, 5, 6, 7, 8, 9, 10, 11, 12, 13, 14, 15, 16, 17, 18, 19, 20, 21, 22, 23, 24, 25, 26, 27, 28, 29, 30, 31, 32, 33, 34, 35, 36, 37, 38, 39, 40, 41, 42, 43, 44, 45, 46, 47, 48, 49, 50, 51, 52, 53, 54, 55, 56, 57, 58, 59, 60, 61, 62, 63, 64, 65, 66, 67, 68, 69, 70, 71 y 72</v>
      </c>
      <c r="AT1663" s="275" t="str">
        <f>IF(AR1663=0,"",
IF(AR1663&gt;10,"Favor de ingresar toda la información requerida en la pregunta",
IF(AR1663=1,_xlfn.CONCAT("Favor de revisar la información capturada en el numeral ",AS1663),_xlfn.CONCAT("Favor de revisar la información capturada en los numerales ",AS1663))))</f>
        <v>Favor de ingresar toda la información requerida en la pregunta</v>
      </c>
      <c r="AU1663" s="274">
        <f>SUM(AU1543:AU1662)</f>
        <v>0</v>
      </c>
      <c r="AV1663" s="274" t="str">
        <f>IF(AU1663=0,"",_xlfn.CONCAT(AV1543:AV1662))</f>
        <v/>
      </c>
      <c r="AW1663" s="275" t="str">
        <f>IF(AU1663=0,"",
IF(AU1663&gt;8,"Favor de revisar la instrucción 2, ya que no se cumplen los criterios establecidos",
IF(AU1663=1,_xlfn.CONCAT("Favor de revisar la instrucción 2, ya que no se cumplen los criterios establecidos en el numeral  ",AV1663),_xlfn.CONCAT("Favor de revisar la instrucción 2, ya que no se cumplen los criterios establecidos en los numerales  ",AV1663))))</f>
        <v/>
      </c>
      <c r="AX1663" s="274">
        <f>SUM(AX1543:AX1662)</f>
        <v>0</v>
      </c>
      <c r="AY1663" s="274" t="str">
        <f>IF(AX1663=0,"",_xlfn.CONCAT(AY1543:AY1662))</f>
        <v/>
      </c>
      <c r="AZ1663" s="275" t="str">
        <f>IF(AX1663=0,"",
IF(AX1663&gt;8,"Alerta: debe de proporcionar una justificación de acuerdo a lo establecido en la instrucción 3",
IF(AX1663=1,_xlfn.CONCAT("Alerta: debe de proporcionar una justificación de acuerdo a lo establecido en la instrucción 3 en el numeral  ",AY1663),_xlfn.CONCAT("Alerta: debe de proporcionar una justificación de acuerdo a lo establecido en la instrucción 3 en los numerales  ",AY1663))))</f>
        <v/>
      </c>
    </row>
    <row r="1664" spans="1:52" ht="15" customHeight="1">
      <c r="A1664" s="57"/>
      <c r="B1664" s="26"/>
      <c r="C1664" s="26"/>
      <c r="D1664" s="26"/>
      <c r="E1664" s="26"/>
      <c r="F1664" s="26"/>
      <c r="G1664" s="26"/>
      <c r="H1664" s="26"/>
      <c r="I1664" s="26"/>
      <c r="J1664" s="26"/>
      <c r="K1664" s="26"/>
      <c r="L1664" s="26"/>
      <c r="M1664" s="26"/>
      <c r="N1664" s="26"/>
      <c r="O1664" s="26"/>
      <c r="P1664" s="26"/>
      <c r="Q1664" s="26"/>
      <c r="R1664" s="26"/>
      <c r="S1664" s="26"/>
      <c r="T1664" s="26"/>
      <c r="U1664" s="26"/>
      <c r="V1664" s="26"/>
      <c r="W1664" s="26"/>
      <c r="X1664" s="26"/>
      <c r="Y1664" s="26"/>
      <c r="Z1664" s="26"/>
      <c r="AA1664" s="26"/>
      <c r="AB1664" s="26"/>
      <c r="AC1664" s="26"/>
      <c r="AD1664" s="26"/>
      <c r="AE1664" s="164"/>
      <c r="AF1664" s="164"/>
      <c r="AG1664" s="164"/>
      <c r="AH1664" s="164"/>
      <c r="AI1664" s="164"/>
      <c r="AJ1664" s="164"/>
      <c r="AK1664" s="164"/>
      <c r="AL1664" s="164"/>
      <c r="AM1664" s="164"/>
      <c r="AN1664" s="164"/>
      <c r="AO1664" s="164"/>
      <c r="AP1664" s="164"/>
      <c r="AQ1664" s="164"/>
      <c r="AR1664" s="164"/>
      <c r="AS1664" s="164"/>
      <c r="AT1664" s="164"/>
      <c r="AU1664" s="164"/>
      <c r="AV1664" s="164"/>
      <c r="AW1664" s="164"/>
      <c r="AX1664" s="164"/>
      <c r="AY1664" s="164"/>
      <c r="AZ1664" s="164"/>
    </row>
    <row r="1665" spans="1:37" ht="45" customHeight="1">
      <c r="A1665" s="57"/>
      <c r="B1665" s="26"/>
      <c r="C1665" s="900" t="s">
        <v>5373</v>
      </c>
      <c r="D1665" s="900"/>
      <c r="E1665" s="901"/>
      <c r="F1665" s="890"/>
      <c r="G1665" s="720"/>
      <c r="H1665" s="720"/>
      <c r="I1665" s="720"/>
      <c r="J1665" s="720"/>
      <c r="K1665" s="720"/>
      <c r="L1665" s="720"/>
      <c r="M1665" s="720"/>
      <c r="N1665" s="720"/>
      <c r="O1665" s="720"/>
      <c r="P1665" s="720"/>
      <c r="Q1665" s="720"/>
      <c r="R1665" s="720"/>
      <c r="S1665" s="720"/>
      <c r="T1665" s="720"/>
      <c r="U1665" s="720"/>
      <c r="V1665" s="720"/>
      <c r="W1665" s="720"/>
      <c r="X1665" s="720"/>
      <c r="Y1665" s="720"/>
      <c r="Z1665" s="720"/>
      <c r="AA1665" s="720"/>
      <c r="AB1665" s="720"/>
      <c r="AC1665" s="720"/>
      <c r="AD1665" s="891"/>
      <c r="AE1665" s="164"/>
      <c r="AF1665" s="164"/>
      <c r="AG1665" s="164"/>
      <c r="AH1665" s="164"/>
      <c r="AI1665" s="164"/>
      <c r="AJ1665" s="164"/>
      <c r="AK1665" s="164"/>
    </row>
    <row r="1666" spans="1:37" ht="15" customHeight="1">
      <c r="A1666" s="57"/>
      <c r="B1666" s="811" t="str">
        <f>IF(AND(AQ1543&gt;0,F1665=""),"Ha registrado un número mayor a cero en la col. Otro tipo debe anotar el nombre de dicho(s) tipo(s) de conclusión ","")</f>
        <v/>
      </c>
      <c r="C1666" s="811"/>
      <c r="D1666" s="811"/>
      <c r="E1666" s="811"/>
      <c r="F1666" s="811"/>
      <c r="G1666" s="811"/>
      <c r="H1666" s="811"/>
      <c r="I1666" s="811"/>
      <c r="J1666" s="811"/>
      <c r="K1666" s="811"/>
      <c r="L1666" s="811"/>
      <c r="M1666" s="811"/>
      <c r="N1666" s="811"/>
      <c r="O1666" s="811"/>
      <c r="P1666" s="811"/>
      <c r="Q1666" s="811"/>
      <c r="R1666" s="811"/>
      <c r="S1666" s="811"/>
      <c r="T1666" s="811"/>
      <c r="U1666" s="811"/>
      <c r="V1666" s="811"/>
      <c r="W1666" s="811"/>
      <c r="X1666" s="811"/>
      <c r="Y1666" s="811"/>
      <c r="Z1666" s="811"/>
      <c r="AA1666" s="811"/>
      <c r="AB1666" s="811"/>
      <c r="AC1666" s="811"/>
      <c r="AD1666" s="811"/>
      <c r="AE1666" s="811"/>
      <c r="AF1666" s="164"/>
      <c r="AG1666" s="164"/>
      <c r="AH1666" s="164"/>
      <c r="AI1666" s="164"/>
      <c r="AJ1666" s="164"/>
      <c r="AK1666" s="164"/>
    </row>
    <row r="1667" spans="1:37" ht="24" customHeight="1">
      <c r="A1667" s="57"/>
      <c r="B1667" s="26"/>
      <c r="C1667" s="876" t="s">
        <v>5300</v>
      </c>
      <c r="D1667" s="876"/>
      <c r="E1667" s="876"/>
      <c r="F1667" s="876"/>
      <c r="G1667" s="876"/>
      <c r="H1667" s="876"/>
      <c r="I1667" s="876"/>
      <c r="J1667" s="876"/>
      <c r="K1667" s="876"/>
      <c r="L1667" s="876"/>
      <c r="M1667" s="876"/>
      <c r="N1667" s="876"/>
      <c r="O1667" s="876"/>
      <c r="P1667" s="876"/>
      <c r="Q1667" s="876"/>
      <c r="R1667" s="876"/>
      <c r="S1667" s="876"/>
      <c r="T1667" s="876"/>
      <c r="U1667" s="876"/>
      <c r="V1667" s="876"/>
      <c r="W1667" s="876"/>
      <c r="X1667" s="876"/>
      <c r="Y1667" s="876"/>
      <c r="Z1667" s="876"/>
      <c r="AA1667" s="876"/>
      <c r="AB1667" s="876"/>
      <c r="AC1667" s="876"/>
      <c r="AD1667" s="876"/>
      <c r="AE1667" s="164"/>
      <c r="AF1667" s="164"/>
      <c r="AG1667" s="164"/>
      <c r="AH1667" s="164"/>
      <c r="AI1667" s="164"/>
      <c r="AJ1667" s="164"/>
      <c r="AK1667" s="164"/>
    </row>
    <row r="1668" spans="1:37" ht="60" customHeight="1">
      <c r="A1668" s="57"/>
      <c r="B1668" s="26"/>
      <c r="C1668" s="892"/>
      <c r="D1668" s="893"/>
      <c r="E1668" s="893"/>
      <c r="F1668" s="893"/>
      <c r="G1668" s="893"/>
      <c r="H1668" s="893"/>
      <c r="I1668" s="893"/>
      <c r="J1668" s="893"/>
      <c r="K1668" s="893"/>
      <c r="L1668" s="893"/>
      <c r="M1668" s="893"/>
      <c r="N1668" s="893"/>
      <c r="O1668" s="893"/>
      <c r="P1668" s="893"/>
      <c r="Q1668" s="893"/>
      <c r="R1668" s="893"/>
      <c r="S1668" s="893"/>
      <c r="T1668" s="893"/>
      <c r="U1668" s="893"/>
      <c r="V1668" s="893"/>
      <c r="W1668" s="893"/>
      <c r="X1668" s="893"/>
      <c r="Y1668" s="893"/>
      <c r="Z1668" s="893"/>
      <c r="AA1668" s="893"/>
      <c r="AB1668" s="893"/>
      <c r="AC1668" s="893"/>
      <c r="AD1668" s="894"/>
      <c r="AE1668" s="164"/>
      <c r="AF1668" s="164"/>
      <c r="AG1668" s="164"/>
      <c r="AH1668" s="164"/>
      <c r="AI1668" s="164"/>
      <c r="AJ1668" s="164"/>
      <c r="AK1668" s="164"/>
    </row>
    <row r="1669" spans="1:37" ht="15" customHeight="1">
      <c r="A1669" s="57"/>
      <c r="B1669" s="950" t="str">
        <f>AT1663</f>
        <v>Favor de ingresar toda la información requerida en la pregunta</v>
      </c>
      <c r="C1669" s="950"/>
      <c r="D1669" s="950"/>
      <c r="E1669" s="950"/>
      <c r="F1669" s="950"/>
      <c r="G1669" s="950"/>
      <c r="H1669" s="950"/>
      <c r="I1669" s="950"/>
      <c r="J1669" s="950"/>
      <c r="K1669" s="950"/>
      <c r="L1669" s="950"/>
      <c r="M1669" s="950"/>
      <c r="N1669" s="950"/>
      <c r="O1669" s="950"/>
      <c r="P1669" s="950"/>
      <c r="Q1669" s="950"/>
      <c r="R1669" s="950"/>
      <c r="S1669" s="950"/>
      <c r="T1669" s="950"/>
      <c r="U1669" s="950"/>
      <c r="V1669" s="950"/>
      <c r="W1669" s="950"/>
      <c r="X1669" s="950"/>
      <c r="Y1669" s="950"/>
      <c r="Z1669" s="950"/>
      <c r="AA1669" s="950"/>
      <c r="AB1669" s="950"/>
      <c r="AC1669" s="950"/>
      <c r="AD1669" s="950"/>
      <c r="AE1669" s="164"/>
      <c r="AF1669" s="164"/>
      <c r="AG1669" s="164"/>
      <c r="AH1669" s="164"/>
      <c r="AI1669" s="164"/>
      <c r="AJ1669" s="164"/>
      <c r="AK1669" s="164"/>
    </row>
    <row r="1670" spans="1:37" ht="15" customHeight="1">
      <c r="A1670" s="57"/>
      <c r="B1670" s="844" t="str">
        <f>IF(AP1663&gt;0,"Alerta: debido a que cuenta con registros NS, debe proporcionar una justificación en el area de comentarios al final de la pregunta","")</f>
        <v/>
      </c>
      <c r="C1670" s="844"/>
      <c r="D1670" s="844"/>
      <c r="E1670" s="844"/>
      <c r="F1670" s="844"/>
      <c r="G1670" s="844"/>
      <c r="H1670" s="844"/>
      <c r="I1670" s="844"/>
      <c r="J1670" s="844"/>
      <c r="K1670" s="844"/>
      <c r="L1670" s="844"/>
      <c r="M1670" s="844"/>
      <c r="N1670" s="844"/>
      <c r="O1670" s="844"/>
      <c r="P1670" s="844"/>
      <c r="Q1670" s="844"/>
      <c r="R1670" s="844"/>
      <c r="S1670" s="844"/>
      <c r="T1670" s="844"/>
      <c r="U1670" s="844"/>
      <c r="V1670" s="844"/>
      <c r="W1670" s="844"/>
      <c r="X1670" s="844"/>
      <c r="Y1670" s="844"/>
      <c r="Z1670" s="844"/>
      <c r="AA1670" s="844"/>
      <c r="AB1670" s="844"/>
      <c r="AC1670" s="844"/>
      <c r="AD1670" s="844"/>
      <c r="AE1670" s="164"/>
      <c r="AF1670" s="164"/>
      <c r="AG1670" s="164"/>
      <c r="AH1670" s="164"/>
      <c r="AI1670" s="164"/>
      <c r="AJ1670" s="164"/>
      <c r="AK1670" s="164"/>
    </row>
    <row r="1671" spans="1:37" ht="15" customHeight="1">
      <c r="A1671" s="57"/>
      <c r="B1671" s="844" t="str">
        <f>AZ1663</f>
        <v/>
      </c>
      <c r="C1671" s="844"/>
      <c r="D1671" s="844"/>
      <c r="E1671" s="844"/>
      <c r="F1671" s="844"/>
      <c r="G1671" s="844"/>
      <c r="H1671" s="844"/>
      <c r="I1671" s="844"/>
      <c r="J1671" s="844"/>
      <c r="K1671" s="844"/>
      <c r="L1671" s="844"/>
      <c r="M1671" s="844"/>
      <c r="N1671" s="844"/>
      <c r="O1671" s="844"/>
      <c r="P1671" s="844"/>
      <c r="Q1671" s="844"/>
      <c r="R1671" s="844"/>
      <c r="S1671" s="844"/>
      <c r="T1671" s="844"/>
      <c r="U1671" s="844"/>
      <c r="V1671" s="844"/>
      <c r="W1671" s="844"/>
      <c r="X1671" s="844"/>
      <c r="Y1671" s="844"/>
      <c r="Z1671" s="844"/>
      <c r="AA1671" s="844"/>
      <c r="AB1671" s="844"/>
      <c r="AC1671" s="844"/>
      <c r="AD1671" s="844"/>
      <c r="AE1671" s="844"/>
      <c r="AF1671" s="164"/>
      <c r="AG1671" s="164"/>
      <c r="AH1671" s="164"/>
      <c r="AI1671" s="164"/>
      <c r="AJ1671" s="164"/>
      <c r="AK1671" s="164"/>
    </row>
    <row r="1672" spans="1:37" ht="15" customHeight="1">
      <c r="A1672" s="57"/>
      <c r="B1672" s="811" t="str">
        <f>AW1663</f>
        <v/>
      </c>
      <c r="C1672" s="811"/>
      <c r="D1672" s="811"/>
      <c r="E1672" s="811"/>
      <c r="F1672" s="811"/>
      <c r="G1672" s="811"/>
      <c r="H1672" s="811"/>
      <c r="I1672" s="811"/>
      <c r="J1672" s="811"/>
      <c r="K1672" s="811"/>
      <c r="L1672" s="811"/>
      <c r="M1672" s="811"/>
      <c r="N1672" s="811"/>
      <c r="O1672" s="811"/>
      <c r="P1672" s="811"/>
      <c r="Q1672" s="811"/>
      <c r="R1672" s="811"/>
      <c r="S1672" s="811"/>
      <c r="T1672" s="811"/>
      <c r="U1672" s="811"/>
      <c r="V1672" s="811"/>
      <c r="W1672" s="811"/>
      <c r="X1672" s="811"/>
      <c r="Y1672" s="811"/>
      <c r="Z1672" s="811"/>
      <c r="AA1672" s="811"/>
      <c r="AB1672" s="811"/>
      <c r="AC1672" s="811"/>
      <c r="AD1672" s="811"/>
      <c r="AE1672" s="164"/>
      <c r="AF1672" s="164"/>
      <c r="AG1672" s="164"/>
      <c r="AH1672" s="164"/>
      <c r="AI1672" s="164"/>
      <c r="AJ1672" s="164"/>
      <c r="AK1672" s="164"/>
    </row>
    <row r="1673" spans="1:37" ht="15" customHeight="1">
      <c r="A1673" s="57"/>
      <c r="B1673" s="26"/>
      <c r="C1673" s="26"/>
      <c r="D1673" s="26"/>
      <c r="E1673" s="26"/>
      <c r="F1673" s="26"/>
      <c r="G1673" s="26"/>
      <c r="H1673" s="26"/>
      <c r="I1673" s="26"/>
      <c r="J1673" s="26"/>
      <c r="K1673" s="26"/>
      <c r="L1673" s="26"/>
      <c r="M1673" s="26"/>
      <c r="N1673" s="26"/>
      <c r="O1673" s="26"/>
      <c r="P1673" s="26"/>
      <c r="Q1673" s="26"/>
      <c r="R1673" s="26"/>
      <c r="S1673" s="26"/>
      <c r="T1673" s="26"/>
      <c r="U1673" s="26"/>
      <c r="V1673" s="26"/>
      <c r="W1673" s="26"/>
      <c r="X1673" s="26"/>
      <c r="Y1673" s="26"/>
      <c r="Z1673" s="26"/>
      <c r="AA1673" s="26"/>
      <c r="AB1673" s="26"/>
      <c r="AC1673" s="26"/>
      <c r="AD1673" s="26"/>
      <c r="AE1673" s="164"/>
      <c r="AF1673" s="164"/>
      <c r="AG1673" s="164"/>
      <c r="AH1673" s="164"/>
      <c r="AI1673" s="164"/>
      <c r="AJ1673" s="164"/>
      <c r="AK1673" s="164"/>
    </row>
    <row r="1674" spans="1:37" ht="15" customHeight="1">
      <c r="A1674" s="57"/>
      <c r="B1674" s="26"/>
      <c r="C1674" s="26"/>
      <c r="D1674" s="26"/>
      <c r="E1674" s="26"/>
      <c r="F1674" s="26"/>
      <c r="G1674" s="26"/>
      <c r="H1674" s="26"/>
      <c r="I1674" s="26"/>
      <c r="J1674" s="26"/>
      <c r="K1674" s="26"/>
      <c r="L1674" s="26"/>
      <c r="M1674" s="26"/>
      <c r="N1674" s="26"/>
      <c r="O1674" s="26"/>
      <c r="P1674" s="26"/>
      <c r="Q1674" s="26"/>
      <c r="R1674" s="26"/>
      <c r="S1674" s="26"/>
      <c r="T1674" s="26"/>
      <c r="U1674" s="26"/>
      <c r="V1674" s="26"/>
      <c r="W1674" s="26"/>
      <c r="X1674" s="26"/>
      <c r="Y1674" s="26"/>
      <c r="Z1674" s="26"/>
      <c r="AA1674" s="26"/>
      <c r="AB1674" s="26"/>
      <c r="AC1674" s="26"/>
      <c r="AD1674" s="26"/>
      <c r="AE1674" s="164"/>
      <c r="AF1674" s="164"/>
      <c r="AG1674" s="164"/>
      <c r="AH1674" s="164"/>
      <c r="AI1674" s="164"/>
      <c r="AJ1674" s="164"/>
      <c r="AK1674" s="164"/>
    </row>
    <row r="1675" spans="1:37" customFormat="1" ht="36" customHeight="1">
      <c r="A1675" s="22" t="s">
        <v>5737</v>
      </c>
      <c r="B1675" s="945" t="s">
        <v>5738</v>
      </c>
      <c r="C1675" s="945"/>
      <c r="D1675" s="945"/>
      <c r="E1675" s="945"/>
      <c r="F1675" s="945"/>
      <c r="G1675" s="945"/>
      <c r="H1675" s="945"/>
      <c r="I1675" s="945"/>
      <c r="J1675" s="945"/>
      <c r="K1675" s="945"/>
      <c r="L1675" s="945"/>
      <c r="M1675" s="945"/>
      <c r="N1675" s="945"/>
      <c r="O1675" s="945"/>
      <c r="P1675" s="945"/>
      <c r="Q1675" s="945"/>
      <c r="R1675" s="945"/>
      <c r="S1675" s="945"/>
      <c r="T1675" s="945"/>
      <c r="U1675" s="945"/>
      <c r="V1675" s="945"/>
      <c r="W1675" s="945"/>
      <c r="X1675" s="945"/>
      <c r="Y1675" s="945"/>
      <c r="Z1675" s="945"/>
      <c r="AA1675" s="945"/>
      <c r="AB1675" s="945"/>
      <c r="AC1675" s="945"/>
      <c r="AD1675" s="945"/>
    </row>
    <row r="1676" spans="1:37" customFormat="1" ht="36" customHeight="1">
      <c r="A1676" s="22"/>
      <c r="B1676" s="51"/>
      <c r="C1676" s="733" t="s">
        <v>5739</v>
      </c>
      <c r="D1676" s="733"/>
      <c r="E1676" s="733"/>
      <c r="F1676" s="733"/>
      <c r="G1676" s="733"/>
      <c r="H1676" s="733"/>
      <c r="I1676" s="733"/>
      <c r="J1676" s="733"/>
      <c r="K1676" s="733"/>
      <c r="L1676" s="733"/>
      <c r="M1676" s="733"/>
      <c r="N1676" s="733"/>
      <c r="O1676" s="733"/>
      <c r="P1676" s="733"/>
      <c r="Q1676" s="733"/>
      <c r="R1676" s="733"/>
      <c r="S1676" s="733"/>
      <c r="T1676" s="733"/>
      <c r="U1676" s="733"/>
      <c r="V1676" s="733"/>
      <c r="W1676" s="733"/>
      <c r="X1676" s="733"/>
      <c r="Y1676" s="733"/>
      <c r="Z1676" s="733"/>
      <c r="AA1676" s="733"/>
      <c r="AB1676" s="733"/>
      <c r="AC1676" s="733"/>
      <c r="AD1676" s="733"/>
    </row>
    <row r="1677" spans="1:37" customFormat="1">
      <c r="A1677" s="22"/>
      <c r="B1677" s="26"/>
      <c r="C1677" s="26"/>
      <c r="D1677" s="26"/>
      <c r="E1677" s="26"/>
      <c r="F1677" s="26"/>
      <c r="G1677" s="26"/>
      <c r="H1677" s="26"/>
      <c r="I1677" s="26"/>
      <c r="J1677" s="26"/>
      <c r="K1677" s="26"/>
      <c r="L1677" s="26"/>
      <c r="M1677" s="26"/>
      <c r="N1677" s="26"/>
      <c r="O1677" s="26"/>
      <c r="P1677" s="26"/>
      <c r="Q1677" s="26"/>
      <c r="R1677" s="26"/>
      <c r="S1677" s="26"/>
      <c r="T1677" s="26"/>
      <c r="U1677" s="26"/>
      <c r="V1677" s="26"/>
      <c r="W1677" s="26"/>
      <c r="X1677" s="26"/>
      <c r="Y1677" s="26"/>
      <c r="Z1677" s="26"/>
      <c r="AA1677" s="26"/>
      <c r="AB1677" s="26"/>
      <c r="AC1677" s="26"/>
      <c r="AD1677" s="26"/>
      <c r="AI1677" s="770" t="s">
        <v>5082</v>
      </c>
      <c r="AJ1677" s="770"/>
      <c r="AK1677" s="770"/>
    </row>
    <row r="1678" spans="1:37" ht="48" customHeight="1">
      <c r="A1678" s="57"/>
      <c r="B1678" s="26"/>
      <c r="C1678" s="710" t="s">
        <v>5083</v>
      </c>
      <c r="D1678" s="710"/>
      <c r="E1678" s="710"/>
      <c r="F1678" s="710"/>
      <c r="G1678" s="710"/>
      <c r="H1678" s="710"/>
      <c r="I1678" s="710"/>
      <c r="J1678" s="710"/>
      <c r="K1678" s="710"/>
      <c r="L1678" s="710"/>
      <c r="M1678" s="710"/>
      <c r="N1678" s="710"/>
      <c r="O1678" s="710"/>
      <c r="P1678" s="710"/>
      <c r="Q1678" s="710"/>
      <c r="R1678" s="710"/>
      <c r="S1678" s="710"/>
      <c r="T1678" s="710"/>
      <c r="U1678" s="710"/>
      <c r="V1678" s="710"/>
      <c r="W1678" s="710"/>
      <c r="X1678" s="710"/>
      <c r="Y1678" s="707" t="s">
        <v>5740</v>
      </c>
      <c r="Z1678" s="708"/>
      <c r="AA1678" s="708"/>
      <c r="AB1678" s="708"/>
      <c r="AC1678" s="708"/>
      <c r="AD1678" s="709"/>
      <c r="AE1678" s="164"/>
      <c r="AF1678" s="164"/>
      <c r="AG1678" s="287" t="s">
        <v>5088</v>
      </c>
      <c r="AH1678" s="297" t="s">
        <v>5089</v>
      </c>
      <c r="AI1678" s="401" t="s">
        <v>5092</v>
      </c>
      <c r="AJ1678" s="270" t="s">
        <v>5093</v>
      </c>
      <c r="AK1678" s="369" t="s">
        <v>5094</v>
      </c>
    </row>
    <row r="1679" spans="1:37" ht="15" customHeight="1">
      <c r="A1679" s="57"/>
      <c r="B1679" s="26"/>
      <c r="C1679" s="165" t="s">
        <v>5008</v>
      </c>
      <c r="D1679" s="852" t="str">
        <f>IF(D40="","",D40)</f>
        <v>OFICINA DEL C GOBERNADOR</v>
      </c>
      <c r="E1679" s="853"/>
      <c r="F1679" s="853"/>
      <c r="G1679" s="853"/>
      <c r="H1679" s="853"/>
      <c r="I1679" s="853"/>
      <c r="J1679" s="853"/>
      <c r="K1679" s="853"/>
      <c r="L1679" s="853"/>
      <c r="M1679" s="853"/>
      <c r="N1679" s="853"/>
      <c r="O1679" s="853"/>
      <c r="P1679" s="853"/>
      <c r="Q1679" s="853"/>
      <c r="R1679" s="853"/>
      <c r="S1679" s="853"/>
      <c r="T1679" s="853"/>
      <c r="U1679" s="853"/>
      <c r="V1679" s="853"/>
      <c r="W1679" s="853"/>
      <c r="X1679" s="854"/>
      <c r="Y1679" s="713"/>
      <c r="Z1679" s="714"/>
      <c r="AA1679" s="714"/>
      <c r="AB1679" s="714"/>
      <c r="AC1679" s="714"/>
      <c r="AD1679" s="715"/>
      <c r="AE1679" s="164"/>
      <c r="AF1679" s="164"/>
      <c r="AG1679" s="199">
        <f>IF(AND(COUNTBLANK(D1679)=1,COUNTA(Y1679)=0),0,IF(AND(COUNTBLANK(D1679)=0,COUNTA(Y1679)=1),0,1))</f>
        <v>1</v>
      </c>
      <c r="AH1679" s="298">
        <f>COUNTIF(Y1679,"NS")</f>
        <v>0</v>
      </c>
      <c r="AI1679" s="402">
        <f>IF(AG1679=0,0,1)</f>
        <v>1</v>
      </c>
      <c r="AJ1679" s="370" t="str">
        <f>IF(AI1679=0,"",
IF(SUM($AI$1679:AI1679)=1,AK1679,
IF($AI$1799&gt;SUM($AI$1679:AI1679),_xlfn.CONCAT(", ",AK1679),
IF($AI$1799=SUM($AI$1679:AI1679),_xlfn.CONCAT(" y ",AK1679)))))</f>
        <v>1</v>
      </c>
      <c r="AK1679" s="156" t="s">
        <v>5095</v>
      </c>
    </row>
    <row r="1680" spans="1:37" ht="15" customHeight="1">
      <c r="A1680" s="57"/>
      <c r="B1680" s="26"/>
      <c r="C1680" s="165" t="s">
        <v>5010</v>
      </c>
      <c r="D1680" s="852" t="str">
        <f t="shared" ref="D1680:D1743" si="274">IF(D41="","",D41)</f>
        <v>SECRETARIA DE DESARROLLO AGROPECUARIO RURAL Y PESCA</v>
      </c>
      <c r="E1680" s="853"/>
      <c r="F1680" s="853"/>
      <c r="G1680" s="853"/>
      <c r="H1680" s="853"/>
      <c r="I1680" s="853"/>
      <c r="J1680" s="853"/>
      <c r="K1680" s="853"/>
      <c r="L1680" s="853"/>
      <c r="M1680" s="853"/>
      <c r="N1680" s="853"/>
      <c r="O1680" s="853"/>
      <c r="P1680" s="853"/>
      <c r="Q1680" s="853"/>
      <c r="R1680" s="853"/>
      <c r="S1680" s="853"/>
      <c r="T1680" s="853"/>
      <c r="U1680" s="853"/>
      <c r="V1680" s="853"/>
      <c r="W1680" s="853"/>
      <c r="X1680" s="854"/>
      <c r="Y1680" s="713"/>
      <c r="Z1680" s="714"/>
      <c r="AA1680" s="714"/>
      <c r="AB1680" s="714"/>
      <c r="AC1680" s="714"/>
      <c r="AD1680" s="715"/>
      <c r="AE1680" s="164"/>
      <c r="AF1680" s="164"/>
      <c r="AG1680" s="199">
        <f t="shared" ref="AG1680:AG1743" si="275">IF(AND(COUNTBLANK(D1680)=1,COUNTA(Y1680)=0),0,IF(AND(COUNTBLANK(D1680)=0,COUNTA(Y1680)=1),0,1))</f>
        <v>1</v>
      </c>
      <c r="AH1680" s="298">
        <f t="shared" ref="AH1680:AH1743" si="276">COUNTIF(Y1680,"NS")</f>
        <v>0</v>
      </c>
      <c r="AI1680" s="402">
        <f t="shared" ref="AI1680:AI1743" si="277">IF(AG1680=0,0,1)</f>
        <v>1</v>
      </c>
      <c r="AJ1680" s="370" t="str">
        <f>IF(AI1680=0,"",
IF(SUM($AI$1679:AI1680)=1,AK1680,
IF($AI$1799&gt;SUM($AI$1679:AI1680),_xlfn.CONCAT(", ",AK1680),
IF($AI$1799=SUM($AI$1679:AI1680),_xlfn.CONCAT(" y ",AK1680)))))</f>
        <v>, 2</v>
      </c>
      <c r="AK1680" s="156" t="s">
        <v>5096</v>
      </c>
    </row>
    <row r="1681" spans="1:37" ht="15" customHeight="1">
      <c r="A1681" s="57"/>
      <c r="B1681" s="26"/>
      <c r="C1681" s="165" t="s">
        <v>5012</v>
      </c>
      <c r="D1681" s="852" t="str">
        <f t="shared" si="274"/>
        <v>SECRETARIA DE SALUD</v>
      </c>
      <c r="E1681" s="853"/>
      <c r="F1681" s="853"/>
      <c r="G1681" s="853"/>
      <c r="H1681" s="853"/>
      <c r="I1681" s="853"/>
      <c r="J1681" s="853"/>
      <c r="K1681" s="853"/>
      <c r="L1681" s="853"/>
      <c r="M1681" s="853"/>
      <c r="N1681" s="853"/>
      <c r="O1681" s="853"/>
      <c r="P1681" s="853"/>
      <c r="Q1681" s="853"/>
      <c r="R1681" s="853"/>
      <c r="S1681" s="853"/>
      <c r="T1681" s="853"/>
      <c r="U1681" s="853"/>
      <c r="V1681" s="853"/>
      <c r="W1681" s="853"/>
      <c r="X1681" s="854"/>
      <c r="Y1681" s="713"/>
      <c r="Z1681" s="714"/>
      <c r="AA1681" s="714"/>
      <c r="AB1681" s="714"/>
      <c r="AC1681" s="714"/>
      <c r="AD1681" s="715"/>
      <c r="AE1681" s="164"/>
      <c r="AF1681" s="164"/>
      <c r="AG1681" s="199">
        <f t="shared" si="275"/>
        <v>1</v>
      </c>
      <c r="AH1681" s="298">
        <f t="shared" si="276"/>
        <v>0</v>
      </c>
      <c r="AI1681" s="402">
        <f t="shared" si="277"/>
        <v>1</v>
      </c>
      <c r="AJ1681" s="370" t="str">
        <f>IF(AI1681=0,"",
IF(SUM($AI$1679:AI1681)=1,AK1681,
IF($AI$1799&gt;SUM($AI$1679:AI1681),_xlfn.CONCAT(", ",AK1681),
IF($AI$1799=SUM($AI$1679:AI1681),_xlfn.CONCAT(" y ",AK1681)))))</f>
        <v>, 3</v>
      </c>
      <c r="AK1681" s="156" t="s">
        <v>5097</v>
      </c>
    </row>
    <row r="1682" spans="1:37" ht="15" customHeight="1">
      <c r="A1682" s="57"/>
      <c r="B1682" s="26"/>
      <c r="C1682" s="165" t="s">
        <v>5014</v>
      </c>
      <c r="D1682" s="852" t="str">
        <f t="shared" si="274"/>
        <v>SECRETARIA DE EDUCACION</v>
      </c>
      <c r="E1682" s="853"/>
      <c r="F1682" s="853"/>
      <c r="G1682" s="853"/>
      <c r="H1682" s="853"/>
      <c r="I1682" s="853"/>
      <c r="J1682" s="853"/>
      <c r="K1682" s="853"/>
      <c r="L1682" s="853"/>
      <c r="M1682" s="853"/>
      <c r="N1682" s="853"/>
      <c r="O1682" s="853"/>
      <c r="P1682" s="853"/>
      <c r="Q1682" s="853"/>
      <c r="R1682" s="853"/>
      <c r="S1682" s="853"/>
      <c r="T1682" s="853"/>
      <c r="U1682" s="853"/>
      <c r="V1682" s="853"/>
      <c r="W1682" s="853"/>
      <c r="X1682" s="854"/>
      <c r="Y1682" s="713"/>
      <c r="Z1682" s="714"/>
      <c r="AA1682" s="714"/>
      <c r="AB1682" s="714"/>
      <c r="AC1682" s="714"/>
      <c r="AD1682" s="715"/>
      <c r="AE1682" s="164"/>
      <c r="AF1682" s="164"/>
      <c r="AG1682" s="199">
        <f t="shared" si="275"/>
        <v>1</v>
      </c>
      <c r="AH1682" s="298">
        <f t="shared" si="276"/>
        <v>0</v>
      </c>
      <c r="AI1682" s="402">
        <f t="shared" si="277"/>
        <v>1</v>
      </c>
      <c r="AJ1682" s="370" t="str">
        <f>IF(AI1682=0,"",
IF(SUM($AI$1679:AI1682)=1,AK1682,
IF($AI$1799&gt;SUM($AI$1679:AI1682),_xlfn.CONCAT(", ",AK1682),
IF($AI$1799=SUM($AI$1679:AI1682),_xlfn.CONCAT(" y ",AK1682)))))</f>
        <v>, 4</v>
      </c>
      <c r="AK1682" s="156" t="s">
        <v>5098</v>
      </c>
    </row>
    <row r="1683" spans="1:37" ht="15" customHeight="1">
      <c r="A1683" s="57"/>
      <c r="B1683" s="26"/>
      <c r="C1683" s="165" t="s">
        <v>5016</v>
      </c>
      <c r="D1683" s="852" t="str">
        <f t="shared" si="274"/>
        <v>SECRETARIA DE DESARROLLO SOCIAL</v>
      </c>
      <c r="E1683" s="853"/>
      <c r="F1683" s="853"/>
      <c r="G1683" s="853"/>
      <c r="H1683" s="853"/>
      <c r="I1683" s="853"/>
      <c r="J1683" s="853"/>
      <c r="K1683" s="853"/>
      <c r="L1683" s="853"/>
      <c r="M1683" s="853"/>
      <c r="N1683" s="853"/>
      <c r="O1683" s="853"/>
      <c r="P1683" s="853"/>
      <c r="Q1683" s="853"/>
      <c r="R1683" s="853"/>
      <c r="S1683" s="853"/>
      <c r="T1683" s="853"/>
      <c r="U1683" s="853"/>
      <c r="V1683" s="853"/>
      <c r="W1683" s="853"/>
      <c r="X1683" s="854"/>
      <c r="Y1683" s="713"/>
      <c r="Z1683" s="714"/>
      <c r="AA1683" s="714"/>
      <c r="AB1683" s="714"/>
      <c r="AC1683" s="714"/>
      <c r="AD1683" s="715"/>
      <c r="AE1683" s="164"/>
      <c r="AF1683" s="164"/>
      <c r="AG1683" s="199">
        <f t="shared" si="275"/>
        <v>1</v>
      </c>
      <c r="AH1683" s="298">
        <f t="shared" si="276"/>
        <v>0</v>
      </c>
      <c r="AI1683" s="402">
        <f t="shared" si="277"/>
        <v>1</v>
      </c>
      <c r="AJ1683" s="370" t="str">
        <f>IF(AI1683=0,"",
IF(SUM($AI$1679:AI1683)=1,AK1683,
IF($AI$1799&gt;SUM($AI$1679:AI1683),_xlfn.CONCAT(", ",AK1683),
IF($AI$1799=SUM($AI$1679:AI1683),_xlfn.CONCAT(" y ",AK1683)))))</f>
        <v>, 5</v>
      </c>
      <c r="AK1683" s="156" t="s">
        <v>5099</v>
      </c>
    </row>
    <row r="1684" spans="1:37" ht="15" customHeight="1">
      <c r="A1684" s="57"/>
      <c r="B1684" s="26"/>
      <c r="C1684" s="165" t="s">
        <v>5018</v>
      </c>
      <c r="D1684" s="852" t="str">
        <f t="shared" si="274"/>
        <v>SECRETARIA DE DESARROLLO ECONOMICO Y PORTUARIO</v>
      </c>
      <c r="E1684" s="853"/>
      <c r="F1684" s="853"/>
      <c r="G1684" s="853"/>
      <c r="H1684" s="853"/>
      <c r="I1684" s="853"/>
      <c r="J1684" s="853"/>
      <c r="K1684" s="853"/>
      <c r="L1684" s="853"/>
      <c r="M1684" s="853"/>
      <c r="N1684" s="853"/>
      <c r="O1684" s="853"/>
      <c r="P1684" s="853"/>
      <c r="Q1684" s="853"/>
      <c r="R1684" s="853"/>
      <c r="S1684" s="853"/>
      <c r="T1684" s="853"/>
      <c r="U1684" s="853"/>
      <c r="V1684" s="853"/>
      <c r="W1684" s="853"/>
      <c r="X1684" s="854"/>
      <c r="Y1684" s="713"/>
      <c r="Z1684" s="714"/>
      <c r="AA1684" s="714"/>
      <c r="AB1684" s="714"/>
      <c r="AC1684" s="714"/>
      <c r="AD1684" s="715"/>
      <c r="AE1684" s="164"/>
      <c r="AF1684" s="164"/>
      <c r="AG1684" s="199">
        <f t="shared" si="275"/>
        <v>1</v>
      </c>
      <c r="AH1684" s="298">
        <f t="shared" si="276"/>
        <v>0</v>
      </c>
      <c r="AI1684" s="402">
        <f t="shared" si="277"/>
        <v>1</v>
      </c>
      <c r="AJ1684" s="370" t="str">
        <f>IF(AI1684=0,"",
IF(SUM($AI$1679:AI1684)=1,AK1684,
IF($AI$1799&gt;SUM($AI$1679:AI1684),_xlfn.CONCAT(", ",AK1684),
IF($AI$1799=SUM($AI$1679:AI1684),_xlfn.CONCAT(" y ",AK1684)))))</f>
        <v>, 6</v>
      </c>
      <c r="AK1684" s="156" t="s">
        <v>5100</v>
      </c>
    </row>
    <row r="1685" spans="1:37" ht="15" customHeight="1">
      <c r="A1685" s="57"/>
      <c r="B1685" s="26"/>
      <c r="C1685" s="165" t="s">
        <v>5020</v>
      </c>
      <c r="D1685" s="852" t="str">
        <f t="shared" si="274"/>
        <v>SECRETARIA DE GOBIERNO</v>
      </c>
      <c r="E1685" s="853"/>
      <c r="F1685" s="853"/>
      <c r="G1685" s="853"/>
      <c r="H1685" s="853"/>
      <c r="I1685" s="853"/>
      <c r="J1685" s="853"/>
      <c r="K1685" s="853"/>
      <c r="L1685" s="853"/>
      <c r="M1685" s="853"/>
      <c r="N1685" s="853"/>
      <c r="O1685" s="853"/>
      <c r="P1685" s="853"/>
      <c r="Q1685" s="853"/>
      <c r="R1685" s="853"/>
      <c r="S1685" s="853"/>
      <c r="T1685" s="853"/>
      <c r="U1685" s="853"/>
      <c r="V1685" s="853"/>
      <c r="W1685" s="853"/>
      <c r="X1685" s="854"/>
      <c r="Y1685" s="713"/>
      <c r="Z1685" s="714"/>
      <c r="AA1685" s="714"/>
      <c r="AB1685" s="714"/>
      <c r="AC1685" s="714"/>
      <c r="AD1685" s="715"/>
      <c r="AE1685" s="164"/>
      <c r="AF1685" s="164"/>
      <c r="AG1685" s="199">
        <f t="shared" si="275"/>
        <v>1</v>
      </c>
      <c r="AH1685" s="298">
        <f t="shared" si="276"/>
        <v>0</v>
      </c>
      <c r="AI1685" s="402">
        <f t="shared" si="277"/>
        <v>1</v>
      </c>
      <c r="AJ1685" s="370" t="str">
        <f>IF(AI1685=0,"",
IF(SUM($AI$1679:AI1685)=1,AK1685,
IF($AI$1799&gt;SUM($AI$1679:AI1685),_xlfn.CONCAT(", ",AK1685),
IF($AI$1799=SUM($AI$1679:AI1685),_xlfn.CONCAT(" y ",AK1685)))))</f>
        <v>, 7</v>
      </c>
      <c r="AK1685" s="156" t="s">
        <v>5101</v>
      </c>
    </row>
    <row r="1686" spans="1:37" ht="15" customHeight="1">
      <c r="A1686" s="57"/>
      <c r="B1686" s="26"/>
      <c r="C1686" s="165" t="s">
        <v>5022</v>
      </c>
      <c r="D1686" s="852" t="str">
        <f t="shared" si="274"/>
        <v>SECRETARIA DE FINANZAS Y PLANEACION</v>
      </c>
      <c r="E1686" s="853"/>
      <c r="F1686" s="853"/>
      <c r="G1686" s="853"/>
      <c r="H1686" s="853"/>
      <c r="I1686" s="853"/>
      <c r="J1686" s="853"/>
      <c r="K1686" s="853"/>
      <c r="L1686" s="853"/>
      <c r="M1686" s="853"/>
      <c r="N1686" s="853"/>
      <c r="O1686" s="853"/>
      <c r="P1686" s="853"/>
      <c r="Q1686" s="853"/>
      <c r="R1686" s="853"/>
      <c r="S1686" s="853"/>
      <c r="T1686" s="853"/>
      <c r="U1686" s="853"/>
      <c r="V1686" s="853"/>
      <c r="W1686" s="853"/>
      <c r="X1686" s="854"/>
      <c r="Y1686" s="713"/>
      <c r="Z1686" s="714"/>
      <c r="AA1686" s="714"/>
      <c r="AB1686" s="714"/>
      <c r="AC1686" s="714"/>
      <c r="AD1686" s="715"/>
      <c r="AE1686" s="164"/>
      <c r="AF1686" s="164"/>
      <c r="AG1686" s="199">
        <f t="shared" si="275"/>
        <v>1</v>
      </c>
      <c r="AH1686" s="298">
        <f t="shared" si="276"/>
        <v>0</v>
      </c>
      <c r="AI1686" s="402">
        <f t="shared" si="277"/>
        <v>1</v>
      </c>
      <c r="AJ1686" s="370" t="str">
        <f>IF(AI1686=0,"",
IF(SUM($AI$1679:AI1686)=1,AK1686,
IF($AI$1799&gt;SUM($AI$1679:AI1686),_xlfn.CONCAT(", ",AK1686),
IF($AI$1799=SUM($AI$1679:AI1686),_xlfn.CONCAT(" y ",AK1686)))))</f>
        <v>, 8</v>
      </c>
      <c r="AK1686" s="156" t="s">
        <v>5102</v>
      </c>
    </row>
    <row r="1687" spans="1:37" ht="15" customHeight="1">
      <c r="A1687" s="57"/>
      <c r="B1687" s="26"/>
      <c r="C1687" s="165" t="s">
        <v>5024</v>
      </c>
      <c r="D1687" s="852" t="str">
        <f t="shared" si="274"/>
        <v>COORDINACION GENERAL DE COMUNICACION SOCIAL</v>
      </c>
      <c r="E1687" s="853"/>
      <c r="F1687" s="853"/>
      <c r="G1687" s="853"/>
      <c r="H1687" s="853"/>
      <c r="I1687" s="853"/>
      <c r="J1687" s="853"/>
      <c r="K1687" s="853"/>
      <c r="L1687" s="853"/>
      <c r="M1687" s="853"/>
      <c r="N1687" s="853"/>
      <c r="O1687" s="853"/>
      <c r="P1687" s="853"/>
      <c r="Q1687" s="853"/>
      <c r="R1687" s="853"/>
      <c r="S1687" s="853"/>
      <c r="T1687" s="853"/>
      <c r="U1687" s="853"/>
      <c r="V1687" s="853"/>
      <c r="W1687" s="853"/>
      <c r="X1687" s="854"/>
      <c r="Y1687" s="713"/>
      <c r="Z1687" s="714"/>
      <c r="AA1687" s="714"/>
      <c r="AB1687" s="714"/>
      <c r="AC1687" s="714"/>
      <c r="AD1687" s="715"/>
      <c r="AE1687" s="164"/>
      <c r="AF1687" s="164"/>
      <c r="AG1687" s="199">
        <f t="shared" si="275"/>
        <v>1</v>
      </c>
      <c r="AH1687" s="298">
        <f t="shared" si="276"/>
        <v>0</v>
      </c>
      <c r="AI1687" s="402">
        <f t="shared" si="277"/>
        <v>1</v>
      </c>
      <c r="AJ1687" s="370" t="str">
        <f>IF(AI1687=0,"",
IF(SUM($AI$1679:AI1687)=1,AK1687,
IF($AI$1799&gt;SUM($AI$1679:AI1687),_xlfn.CONCAT(", ",AK1687),
IF($AI$1799=SUM($AI$1679:AI1687),_xlfn.CONCAT(" y ",AK1687)))))</f>
        <v>, 9</v>
      </c>
      <c r="AK1687" s="156" t="s">
        <v>5103</v>
      </c>
    </row>
    <row r="1688" spans="1:37" ht="15" customHeight="1">
      <c r="A1688" s="57"/>
      <c r="B1688" s="26"/>
      <c r="C1688" s="165" t="s">
        <v>5025</v>
      </c>
      <c r="D1688" s="852" t="str">
        <f t="shared" si="274"/>
        <v>CONTRALORIA GENERAL</v>
      </c>
      <c r="E1688" s="853"/>
      <c r="F1688" s="853"/>
      <c r="G1688" s="853"/>
      <c r="H1688" s="853"/>
      <c r="I1688" s="853"/>
      <c r="J1688" s="853"/>
      <c r="K1688" s="853"/>
      <c r="L1688" s="853"/>
      <c r="M1688" s="853"/>
      <c r="N1688" s="853"/>
      <c r="O1688" s="853"/>
      <c r="P1688" s="853"/>
      <c r="Q1688" s="853"/>
      <c r="R1688" s="853"/>
      <c r="S1688" s="853"/>
      <c r="T1688" s="853"/>
      <c r="U1688" s="853"/>
      <c r="V1688" s="853"/>
      <c r="W1688" s="853"/>
      <c r="X1688" s="854"/>
      <c r="Y1688" s="713"/>
      <c r="Z1688" s="714"/>
      <c r="AA1688" s="714"/>
      <c r="AB1688" s="714"/>
      <c r="AC1688" s="714"/>
      <c r="AD1688" s="715"/>
      <c r="AE1688" s="164"/>
      <c r="AF1688" s="164"/>
      <c r="AG1688" s="199">
        <f t="shared" si="275"/>
        <v>1</v>
      </c>
      <c r="AH1688" s="298">
        <f t="shared" si="276"/>
        <v>0</v>
      </c>
      <c r="AI1688" s="402">
        <f t="shared" si="277"/>
        <v>1</v>
      </c>
      <c r="AJ1688" s="370" t="str">
        <f>IF(AI1688=0,"",
IF(SUM($AI$1679:AI1688)=1,AK1688,
IF($AI$1799&gt;SUM($AI$1679:AI1688),_xlfn.CONCAT(", ",AK1688),
IF($AI$1799=SUM($AI$1679:AI1688),_xlfn.CONCAT(" y ",AK1688)))))</f>
        <v>, 10</v>
      </c>
      <c r="AK1688" s="156" t="s">
        <v>5104</v>
      </c>
    </row>
    <row r="1689" spans="1:37" ht="15" customHeight="1">
      <c r="A1689" s="57"/>
      <c r="B1689" s="26"/>
      <c r="C1689" s="165" t="s">
        <v>5027</v>
      </c>
      <c r="D1689" s="852" t="str">
        <f t="shared" si="274"/>
        <v>SECRETARIA DE INFRAESTRUCTURA Y OBRAS PUBLICAS</v>
      </c>
      <c r="E1689" s="853"/>
      <c r="F1689" s="853"/>
      <c r="G1689" s="853"/>
      <c r="H1689" s="853"/>
      <c r="I1689" s="853"/>
      <c r="J1689" s="853"/>
      <c r="K1689" s="853"/>
      <c r="L1689" s="853"/>
      <c r="M1689" s="853"/>
      <c r="N1689" s="853"/>
      <c r="O1689" s="853"/>
      <c r="P1689" s="853"/>
      <c r="Q1689" s="853"/>
      <c r="R1689" s="853"/>
      <c r="S1689" s="853"/>
      <c r="T1689" s="853"/>
      <c r="U1689" s="853"/>
      <c r="V1689" s="853"/>
      <c r="W1689" s="853"/>
      <c r="X1689" s="854"/>
      <c r="Y1689" s="713"/>
      <c r="Z1689" s="714"/>
      <c r="AA1689" s="714"/>
      <c r="AB1689" s="714"/>
      <c r="AC1689" s="714"/>
      <c r="AD1689" s="715"/>
      <c r="AE1689" s="164"/>
      <c r="AF1689" s="164"/>
      <c r="AG1689" s="199">
        <f t="shared" si="275"/>
        <v>1</v>
      </c>
      <c r="AH1689" s="298">
        <f t="shared" si="276"/>
        <v>0</v>
      </c>
      <c r="AI1689" s="402">
        <f t="shared" si="277"/>
        <v>1</v>
      </c>
      <c r="AJ1689" s="370" t="str">
        <f>IF(AI1689=0,"",
IF(SUM($AI$1679:AI1689)=1,AK1689,
IF($AI$1799&gt;SUM($AI$1679:AI1689),_xlfn.CONCAT(", ",AK1689),
IF($AI$1799=SUM($AI$1679:AI1689),_xlfn.CONCAT(" y ",AK1689)))))</f>
        <v>, 11</v>
      </c>
      <c r="AK1689" s="156" t="s">
        <v>5105</v>
      </c>
    </row>
    <row r="1690" spans="1:37" ht="15" customHeight="1">
      <c r="A1690" s="57"/>
      <c r="B1690" s="26"/>
      <c r="C1690" s="165" t="s">
        <v>5028</v>
      </c>
      <c r="D1690" s="852" t="str">
        <f t="shared" si="274"/>
        <v>OFICINA DEL PROGRAMA DE GOBIERNO</v>
      </c>
      <c r="E1690" s="853"/>
      <c r="F1690" s="853"/>
      <c r="G1690" s="853"/>
      <c r="H1690" s="853"/>
      <c r="I1690" s="853"/>
      <c r="J1690" s="853"/>
      <c r="K1690" s="853"/>
      <c r="L1690" s="853"/>
      <c r="M1690" s="853"/>
      <c r="N1690" s="853"/>
      <c r="O1690" s="853"/>
      <c r="P1690" s="853"/>
      <c r="Q1690" s="853"/>
      <c r="R1690" s="853"/>
      <c r="S1690" s="853"/>
      <c r="T1690" s="853"/>
      <c r="U1690" s="853"/>
      <c r="V1690" s="853"/>
      <c r="W1690" s="853"/>
      <c r="X1690" s="854"/>
      <c r="Y1690" s="713"/>
      <c r="Z1690" s="714"/>
      <c r="AA1690" s="714"/>
      <c r="AB1690" s="714"/>
      <c r="AC1690" s="714"/>
      <c r="AD1690" s="715"/>
      <c r="AE1690" s="164"/>
      <c r="AF1690" s="164"/>
      <c r="AG1690" s="199">
        <f t="shared" si="275"/>
        <v>1</v>
      </c>
      <c r="AH1690" s="298">
        <f t="shared" si="276"/>
        <v>0</v>
      </c>
      <c r="AI1690" s="402">
        <f t="shared" si="277"/>
        <v>1</v>
      </c>
      <c r="AJ1690" s="370" t="str">
        <f>IF(AI1690=0,"",
IF(SUM($AI$1679:AI1690)=1,AK1690,
IF($AI$1799&gt;SUM($AI$1679:AI1690),_xlfn.CONCAT(", ",AK1690),
IF($AI$1799=SUM($AI$1679:AI1690),_xlfn.CONCAT(" y ",AK1690)))))</f>
        <v>, 12</v>
      </c>
      <c r="AK1690" s="156" t="s">
        <v>5106</v>
      </c>
    </row>
    <row r="1691" spans="1:37" ht="15" customHeight="1">
      <c r="A1691" s="57"/>
      <c r="B1691" s="26"/>
      <c r="C1691" s="165" t="s">
        <v>5029</v>
      </c>
      <c r="D1691" s="852" t="str">
        <f t="shared" si="274"/>
        <v>SECRETARIA DE SEGURIDAD PUBLICA</v>
      </c>
      <c r="E1691" s="853"/>
      <c r="F1691" s="853"/>
      <c r="G1691" s="853"/>
      <c r="H1691" s="853"/>
      <c r="I1691" s="853"/>
      <c r="J1691" s="853"/>
      <c r="K1691" s="853"/>
      <c r="L1691" s="853"/>
      <c r="M1691" s="853"/>
      <c r="N1691" s="853"/>
      <c r="O1691" s="853"/>
      <c r="P1691" s="853"/>
      <c r="Q1691" s="853"/>
      <c r="R1691" s="853"/>
      <c r="S1691" s="853"/>
      <c r="T1691" s="853"/>
      <c r="U1691" s="853"/>
      <c r="V1691" s="853"/>
      <c r="W1691" s="853"/>
      <c r="X1691" s="854"/>
      <c r="Y1691" s="713"/>
      <c r="Z1691" s="714"/>
      <c r="AA1691" s="714"/>
      <c r="AB1691" s="714"/>
      <c r="AC1691" s="714"/>
      <c r="AD1691" s="715"/>
      <c r="AE1691" s="164"/>
      <c r="AF1691" s="164"/>
      <c r="AG1691" s="199">
        <f t="shared" si="275"/>
        <v>1</v>
      </c>
      <c r="AH1691" s="298">
        <f t="shared" si="276"/>
        <v>0</v>
      </c>
      <c r="AI1691" s="402">
        <f t="shared" si="277"/>
        <v>1</v>
      </c>
      <c r="AJ1691" s="370" t="str">
        <f>IF(AI1691=0,"",
IF(SUM($AI$1679:AI1691)=1,AK1691,
IF($AI$1799&gt;SUM($AI$1679:AI1691),_xlfn.CONCAT(", ",AK1691),
IF($AI$1799=SUM($AI$1679:AI1691),_xlfn.CONCAT(" y ",AK1691)))))</f>
        <v>, 13</v>
      </c>
      <c r="AK1691" s="156" t="s">
        <v>5107</v>
      </c>
    </row>
    <row r="1692" spans="1:37" ht="15" customHeight="1">
      <c r="A1692" s="57"/>
      <c r="B1692" s="26"/>
      <c r="C1692" s="165" t="s">
        <v>5030</v>
      </c>
      <c r="D1692" s="852" t="str">
        <f t="shared" si="274"/>
        <v>SECRETARIA DE TRABAJO PREVISION SOCIAL Y PRODUCTIVIDAD</v>
      </c>
      <c r="E1692" s="853"/>
      <c r="F1692" s="853"/>
      <c r="G1692" s="853"/>
      <c r="H1692" s="853"/>
      <c r="I1692" s="853"/>
      <c r="J1692" s="853"/>
      <c r="K1692" s="853"/>
      <c r="L1692" s="853"/>
      <c r="M1692" s="853"/>
      <c r="N1692" s="853"/>
      <c r="O1692" s="853"/>
      <c r="P1692" s="853"/>
      <c r="Q1692" s="853"/>
      <c r="R1692" s="853"/>
      <c r="S1692" s="853"/>
      <c r="T1692" s="853"/>
      <c r="U1692" s="853"/>
      <c r="V1692" s="853"/>
      <c r="W1692" s="853"/>
      <c r="X1692" s="854"/>
      <c r="Y1692" s="713"/>
      <c r="Z1692" s="714"/>
      <c r="AA1692" s="714"/>
      <c r="AB1692" s="714"/>
      <c r="AC1692" s="714"/>
      <c r="AD1692" s="715"/>
      <c r="AE1692" s="164"/>
      <c r="AF1692" s="164"/>
      <c r="AG1692" s="199">
        <f t="shared" si="275"/>
        <v>1</v>
      </c>
      <c r="AH1692" s="298">
        <f t="shared" si="276"/>
        <v>0</v>
      </c>
      <c r="AI1692" s="402">
        <f t="shared" si="277"/>
        <v>1</v>
      </c>
      <c r="AJ1692" s="370" t="str">
        <f>IF(AI1692=0,"",
IF(SUM($AI$1679:AI1692)=1,AK1692,
IF($AI$1799&gt;SUM($AI$1679:AI1692),_xlfn.CONCAT(", ",AK1692),
IF($AI$1799=SUM($AI$1679:AI1692),_xlfn.CONCAT(" y ",AK1692)))))</f>
        <v>, 14</v>
      </c>
      <c r="AK1692" s="156" t="s">
        <v>5108</v>
      </c>
    </row>
    <row r="1693" spans="1:37" ht="15" customHeight="1">
      <c r="A1693" s="57"/>
      <c r="B1693" s="26"/>
      <c r="C1693" s="165" t="s">
        <v>5031</v>
      </c>
      <c r="D1693" s="852" t="str">
        <f t="shared" si="274"/>
        <v>SECRETARIA DE TURISMO Y CULTURA</v>
      </c>
      <c r="E1693" s="853"/>
      <c r="F1693" s="853"/>
      <c r="G1693" s="853"/>
      <c r="H1693" s="853"/>
      <c r="I1693" s="853"/>
      <c r="J1693" s="853"/>
      <c r="K1693" s="853"/>
      <c r="L1693" s="853"/>
      <c r="M1693" s="853"/>
      <c r="N1693" s="853"/>
      <c r="O1693" s="853"/>
      <c r="P1693" s="853"/>
      <c r="Q1693" s="853"/>
      <c r="R1693" s="853"/>
      <c r="S1693" s="853"/>
      <c r="T1693" s="853"/>
      <c r="U1693" s="853"/>
      <c r="V1693" s="853"/>
      <c r="W1693" s="853"/>
      <c r="X1693" s="854"/>
      <c r="Y1693" s="713"/>
      <c r="Z1693" s="714"/>
      <c r="AA1693" s="714"/>
      <c r="AB1693" s="714"/>
      <c r="AC1693" s="714"/>
      <c r="AD1693" s="715"/>
      <c r="AE1693" s="164"/>
      <c r="AF1693" s="164"/>
      <c r="AG1693" s="199">
        <f t="shared" si="275"/>
        <v>1</v>
      </c>
      <c r="AH1693" s="298">
        <f t="shared" si="276"/>
        <v>0</v>
      </c>
      <c r="AI1693" s="402">
        <f t="shared" si="277"/>
        <v>1</v>
      </c>
      <c r="AJ1693" s="370" t="str">
        <f>IF(AI1693=0,"",
IF(SUM($AI$1679:AI1693)=1,AK1693,
IF($AI$1799&gt;SUM($AI$1679:AI1693),_xlfn.CONCAT(", ",AK1693),
IF($AI$1799=SUM($AI$1679:AI1693),_xlfn.CONCAT(" y ",AK1693)))))</f>
        <v>, 15</v>
      </c>
      <c r="AK1693" s="156" t="s">
        <v>5109</v>
      </c>
    </row>
    <row r="1694" spans="1:37" ht="15" customHeight="1">
      <c r="A1694" s="57"/>
      <c r="B1694" s="26"/>
      <c r="C1694" s="165" t="s">
        <v>5032</v>
      </c>
      <c r="D1694" s="852" t="str">
        <f t="shared" si="274"/>
        <v>SECRETARIA DE PROTECCION CIVIL</v>
      </c>
      <c r="E1694" s="853"/>
      <c r="F1694" s="853"/>
      <c r="G1694" s="853"/>
      <c r="H1694" s="853"/>
      <c r="I1694" s="853"/>
      <c r="J1694" s="853"/>
      <c r="K1694" s="853"/>
      <c r="L1694" s="853"/>
      <c r="M1694" s="853"/>
      <c r="N1694" s="853"/>
      <c r="O1694" s="853"/>
      <c r="P1694" s="853"/>
      <c r="Q1694" s="853"/>
      <c r="R1694" s="853"/>
      <c r="S1694" s="853"/>
      <c r="T1694" s="853"/>
      <c r="U1694" s="853"/>
      <c r="V1694" s="853"/>
      <c r="W1694" s="853"/>
      <c r="X1694" s="854"/>
      <c r="Y1694" s="713"/>
      <c r="Z1694" s="714"/>
      <c r="AA1694" s="714"/>
      <c r="AB1694" s="714"/>
      <c r="AC1694" s="714"/>
      <c r="AD1694" s="715"/>
      <c r="AE1694" s="164"/>
      <c r="AF1694" s="164"/>
      <c r="AG1694" s="199">
        <f t="shared" si="275"/>
        <v>1</v>
      </c>
      <c r="AH1694" s="298">
        <f t="shared" si="276"/>
        <v>0</v>
      </c>
      <c r="AI1694" s="402">
        <f t="shared" si="277"/>
        <v>1</v>
      </c>
      <c r="AJ1694" s="370" t="str">
        <f>IF(AI1694=0,"",
IF(SUM($AI$1679:AI1694)=1,AK1694,
IF($AI$1799&gt;SUM($AI$1679:AI1694),_xlfn.CONCAT(", ",AK1694),
IF($AI$1799=SUM($AI$1679:AI1694),_xlfn.CONCAT(" y ",AK1694)))))</f>
        <v>, 16</v>
      </c>
      <c r="AK1694" s="156" t="s">
        <v>5110</v>
      </c>
    </row>
    <row r="1695" spans="1:37" ht="15" customHeight="1">
      <c r="A1695" s="57"/>
      <c r="B1695" s="26"/>
      <c r="C1695" s="165" t="s">
        <v>5033</v>
      </c>
      <c r="D1695" s="852" t="str">
        <f t="shared" si="274"/>
        <v>SECRETARIA DE MEDIO AMBIENTE</v>
      </c>
      <c r="E1695" s="853"/>
      <c r="F1695" s="853"/>
      <c r="G1695" s="853"/>
      <c r="H1695" s="853"/>
      <c r="I1695" s="853"/>
      <c r="J1695" s="853"/>
      <c r="K1695" s="853"/>
      <c r="L1695" s="853"/>
      <c r="M1695" s="853"/>
      <c r="N1695" s="853"/>
      <c r="O1695" s="853"/>
      <c r="P1695" s="853"/>
      <c r="Q1695" s="853"/>
      <c r="R1695" s="853"/>
      <c r="S1695" s="853"/>
      <c r="T1695" s="853"/>
      <c r="U1695" s="853"/>
      <c r="V1695" s="853"/>
      <c r="W1695" s="853"/>
      <c r="X1695" s="854"/>
      <c r="Y1695" s="713"/>
      <c r="Z1695" s="714"/>
      <c r="AA1695" s="714"/>
      <c r="AB1695" s="714"/>
      <c r="AC1695" s="714"/>
      <c r="AD1695" s="715"/>
      <c r="AE1695" s="164"/>
      <c r="AF1695" s="164"/>
      <c r="AG1695" s="199">
        <f t="shared" si="275"/>
        <v>1</v>
      </c>
      <c r="AH1695" s="298">
        <f t="shared" si="276"/>
        <v>0</v>
      </c>
      <c r="AI1695" s="402">
        <f t="shared" si="277"/>
        <v>1</v>
      </c>
      <c r="AJ1695" s="370" t="str">
        <f>IF(AI1695=0,"",
IF(SUM($AI$1679:AI1695)=1,AK1695,
IF($AI$1799&gt;SUM($AI$1679:AI1695),_xlfn.CONCAT(", ",AK1695),
IF($AI$1799=SUM($AI$1679:AI1695),_xlfn.CONCAT(" y ",AK1695)))))</f>
        <v>, 17</v>
      </c>
      <c r="AK1695" s="156" t="s">
        <v>5111</v>
      </c>
    </row>
    <row r="1696" spans="1:37" ht="15" customHeight="1">
      <c r="A1696" s="57"/>
      <c r="B1696" s="26"/>
      <c r="C1696" s="165" t="s">
        <v>5034</v>
      </c>
      <c r="D1696" s="852" t="str">
        <f t="shared" si="274"/>
        <v>SERVICIOS DE SALUD DE VERACRUZ</v>
      </c>
      <c r="E1696" s="853"/>
      <c r="F1696" s="853"/>
      <c r="G1696" s="853"/>
      <c r="H1696" s="853"/>
      <c r="I1696" s="853"/>
      <c r="J1696" s="853"/>
      <c r="K1696" s="853"/>
      <c r="L1696" s="853"/>
      <c r="M1696" s="853"/>
      <c r="N1696" s="853"/>
      <c r="O1696" s="853"/>
      <c r="P1696" s="853"/>
      <c r="Q1696" s="853"/>
      <c r="R1696" s="853"/>
      <c r="S1696" s="853"/>
      <c r="T1696" s="853"/>
      <c r="U1696" s="853"/>
      <c r="V1696" s="853"/>
      <c r="W1696" s="853"/>
      <c r="X1696" s="854"/>
      <c r="Y1696" s="713"/>
      <c r="Z1696" s="714"/>
      <c r="AA1696" s="714"/>
      <c r="AB1696" s="714"/>
      <c r="AC1696" s="714"/>
      <c r="AD1696" s="715"/>
      <c r="AE1696" s="164"/>
      <c r="AF1696" s="164"/>
      <c r="AG1696" s="199">
        <f t="shared" si="275"/>
        <v>1</v>
      </c>
      <c r="AH1696" s="298">
        <f t="shared" si="276"/>
        <v>0</v>
      </c>
      <c r="AI1696" s="402">
        <f t="shared" si="277"/>
        <v>1</v>
      </c>
      <c r="AJ1696" s="370" t="str">
        <f>IF(AI1696=0,"",
IF(SUM($AI$1679:AI1696)=1,AK1696,
IF($AI$1799&gt;SUM($AI$1679:AI1696),_xlfn.CONCAT(", ",AK1696),
IF($AI$1799=SUM($AI$1679:AI1696),_xlfn.CONCAT(" y ",AK1696)))))</f>
        <v>, 18</v>
      </c>
      <c r="AK1696" s="156" t="s">
        <v>5112</v>
      </c>
    </row>
    <row r="1697" spans="1:37" ht="15" customHeight="1">
      <c r="A1697" s="57"/>
      <c r="B1697" s="26"/>
      <c r="C1697" s="165" t="s">
        <v>5035</v>
      </c>
      <c r="D1697" s="852" t="str">
        <f t="shared" si="274"/>
        <v>SISTEMA PARA EL DESARROLLO INTEGRAL DE LA FAMILIA</v>
      </c>
      <c r="E1697" s="853"/>
      <c r="F1697" s="853"/>
      <c r="G1697" s="853"/>
      <c r="H1697" s="853"/>
      <c r="I1697" s="853"/>
      <c r="J1697" s="853"/>
      <c r="K1697" s="853"/>
      <c r="L1697" s="853"/>
      <c r="M1697" s="853"/>
      <c r="N1697" s="853"/>
      <c r="O1697" s="853"/>
      <c r="P1697" s="853"/>
      <c r="Q1697" s="853"/>
      <c r="R1697" s="853"/>
      <c r="S1697" s="853"/>
      <c r="T1697" s="853"/>
      <c r="U1697" s="853"/>
      <c r="V1697" s="853"/>
      <c r="W1697" s="853"/>
      <c r="X1697" s="854"/>
      <c r="Y1697" s="713"/>
      <c r="Z1697" s="714"/>
      <c r="AA1697" s="714"/>
      <c r="AB1697" s="714"/>
      <c r="AC1697" s="714"/>
      <c r="AD1697" s="715"/>
      <c r="AE1697" s="164"/>
      <c r="AF1697" s="164"/>
      <c r="AG1697" s="199">
        <f t="shared" si="275"/>
        <v>1</v>
      </c>
      <c r="AH1697" s="298">
        <f t="shared" si="276"/>
        <v>0</v>
      </c>
      <c r="AI1697" s="402">
        <f t="shared" si="277"/>
        <v>1</v>
      </c>
      <c r="AJ1697" s="370" t="str">
        <f>IF(AI1697=0,"",
IF(SUM($AI$1679:AI1697)=1,AK1697,
IF($AI$1799&gt;SUM($AI$1679:AI1697),_xlfn.CONCAT(", ",AK1697),
IF($AI$1799=SUM($AI$1679:AI1697),_xlfn.CONCAT(" y ",AK1697)))))</f>
        <v>, 19</v>
      </c>
      <c r="AK1697" s="156" t="s">
        <v>5113</v>
      </c>
    </row>
    <row r="1698" spans="1:37" ht="15" customHeight="1">
      <c r="A1698" s="57"/>
      <c r="B1698" s="26"/>
      <c r="C1698" s="165" t="s">
        <v>5036</v>
      </c>
      <c r="D1698" s="852" t="str">
        <f t="shared" si="274"/>
        <v>COMISION DE ARBITRAJE MEDICO</v>
      </c>
      <c r="E1698" s="853"/>
      <c r="F1698" s="853"/>
      <c r="G1698" s="853"/>
      <c r="H1698" s="853"/>
      <c r="I1698" s="853"/>
      <c r="J1698" s="853"/>
      <c r="K1698" s="853"/>
      <c r="L1698" s="853"/>
      <c r="M1698" s="853"/>
      <c r="N1698" s="853"/>
      <c r="O1698" s="853"/>
      <c r="P1698" s="853"/>
      <c r="Q1698" s="853"/>
      <c r="R1698" s="853"/>
      <c r="S1698" s="853"/>
      <c r="T1698" s="853"/>
      <c r="U1698" s="853"/>
      <c r="V1698" s="853"/>
      <c r="W1698" s="853"/>
      <c r="X1698" s="854"/>
      <c r="Y1698" s="713"/>
      <c r="Z1698" s="714"/>
      <c r="AA1698" s="714"/>
      <c r="AB1698" s="714"/>
      <c r="AC1698" s="714"/>
      <c r="AD1698" s="715"/>
      <c r="AE1698" s="164"/>
      <c r="AF1698" s="164"/>
      <c r="AG1698" s="199">
        <f t="shared" si="275"/>
        <v>1</v>
      </c>
      <c r="AH1698" s="298">
        <f t="shared" si="276"/>
        <v>0</v>
      </c>
      <c r="AI1698" s="402">
        <f t="shared" si="277"/>
        <v>1</v>
      </c>
      <c r="AJ1698" s="370" t="str">
        <f>IF(AI1698=0,"",
IF(SUM($AI$1679:AI1698)=1,AK1698,
IF($AI$1799&gt;SUM($AI$1679:AI1698),_xlfn.CONCAT(", ",AK1698),
IF($AI$1799=SUM($AI$1679:AI1698),_xlfn.CONCAT(" y ",AK1698)))))</f>
        <v>, 20</v>
      </c>
      <c r="AK1698" s="156" t="s">
        <v>5114</v>
      </c>
    </row>
    <row r="1699" spans="1:37" ht="15" customHeight="1">
      <c r="A1699" s="57"/>
      <c r="B1699" s="26"/>
      <c r="C1699" s="165" t="s">
        <v>5037</v>
      </c>
      <c r="D1699" s="852" t="str">
        <f t="shared" si="274"/>
        <v>ACADEMIA VERACRUZANA DE LAS LENGUAS INDIGENAS</v>
      </c>
      <c r="E1699" s="853"/>
      <c r="F1699" s="853"/>
      <c r="G1699" s="853"/>
      <c r="H1699" s="853"/>
      <c r="I1699" s="853"/>
      <c r="J1699" s="853"/>
      <c r="K1699" s="853"/>
      <c r="L1699" s="853"/>
      <c r="M1699" s="853"/>
      <c r="N1699" s="853"/>
      <c r="O1699" s="853"/>
      <c r="P1699" s="853"/>
      <c r="Q1699" s="853"/>
      <c r="R1699" s="853"/>
      <c r="S1699" s="853"/>
      <c r="T1699" s="853"/>
      <c r="U1699" s="853"/>
      <c r="V1699" s="853"/>
      <c r="W1699" s="853"/>
      <c r="X1699" s="854"/>
      <c r="Y1699" s="713"/>
      <c r="Z1699" s="714"/>
      <c r="AA1699" s="714"/>
      <c r="AB1699" s="714"/>
      <c r="AC1699" s="714"/>
      <c r="AD1699" s="715"/>
      <c r="AE1699" s="164"/>
      <c r="AF1699" s="164"/>
      <c r="AG1699" s="199">
        <f t="shared" si="275"/>
        <v>1</v>
      </c>
      <c r="AH1699" s="298">
        <f t="shared" si="276"/>
        <v>0</v>
      </c>
      <c r="AI1699" s="402">
        <f t="shared" si="277"/>
        <v>1</v>
      </c>
      <c r="AJ1699" s="370" t="str">
        <f>IF(AI1699=0,"",
IF(SUM($AI$1679:AI1699)=1,AK1699,
IF($AI$1799&gt;SUM($AI$1679:AI1699),_xlfn.CONCAT(", ",AK1699),
IF($AI$1799=SUM($AI$1679:AI1699),_xlfn.CONCAT(" y ",AK1699)))))</f>
        <v>, 21</v>
      </c>
      <c r="AK1699" s="156" t="s">
        <v>5115</v>
      </c>
    </row>
    <row r="1700" spans="1:37" ht="15" customHeight="1">
      <c r="A1700" s="57"/>
      <c r="B1700" s="26"/>
      <c r="C1700" s="165" t="s">
        <v>5038</v>
      </c>
      <c r="D1700" s="852" t="str">
        <f t="shared" si="274"/>
        <v>INSTITUTO VERACRUZANO DEL DEPORTE</v>
      </c>
      <c r="E1700" s="853"/>
      <c r="F1700" s="853"/>
      <c r="G1700" s="853"/>
      <c r="H1700" s="853"/>
      <c r="I1700" s="853"/>
      <c r="J1700" s="853"/>
      <c r="K1700" s="853"/>
      <c r="L1700" s="853"/>
      <c r="M1700" s="853"/>
      <c r="N1700" s="853"/>
      <c r="O1700" s="853"/>
      <c r="P1700" s="853"/>
      <c r="Q1700" s="853"/>
      <c r="R1700" s="853"/>
      <c r="S1700" s="853"/>
      <c r="T1700" s="853"/>
      <c r="U1700" s="853"/>
      <c r="V1700" s="853"/>
      <c r="W1700" s="853"/>
      <c r="X1700" s="854"/>
      <c r="Y1700" s="713"/>
      <c r="Z1700" s="714"/>
      <c r="AA1700" s="714"/>
      <c r="AB1700" s="714"/>
      <c r="AC1700" s="714"/>
      <c r="AD1700" s="715"/>
      <c r="AE1700" s="164"/>
      <c r="AF1700" s="164"/>
      <c r="AG1700" s="199">
        <f t="shared" si="275"/>
        <v>1</v>
      </c>
      <c r="AH1700" s="298">
        <f t="shared" si="276"/>
        <v>0</v>
      </c>
      <c r="AI1700" s="402">
        <f t="shared" si="277"/>
        <v>1</v>
      </c>
      <c r="AJ1700" s="370" t="str">
        <f>IF(AI1700=0,"",
IF(SUM($AI$1679:AI1700)=1,AK1700,
IF($AI$1799&gt;SUM($AI$1679:AI1700),_xlfn.CONCAT(", ",AK1700),
IF($AI$1799=SUM($AI$1679:AI1700),_xlfn.CONCAT(" y ",AK1700)))))</f>
        <v>, 22</v>
      </c>
      <c r="AK1700" s="156" t="s">
        <v>5116</v>
      </c>
    </row>
    <row r="1701" spans="1:37" ht="15" customHeight="1">
      <c r="A1701" s="57"/>
      <c r="B1701" s="26"/>
      <c r="C1701" s="165" t="s">
        <v>5039</v>
      </c>
      <c r="D1701" s="852" t="str">
        <f t="shared" si="274"/>
        <v>INSTITUTO DE ESPACIOS EDUCATIVOS DEL ESTADO DE VERACRUZ</v>
      </c>
      <c r="E1701" s="853"/>
      <c r="F1701" s="853"/>
      <c r="G1701" s="853"/>
      <c r="H1701" s="853"/>
      <c r="I1701" s="853"/>
      <c r="J1701" s="853"/>
      <c r="K1701" s="853"/>
      <c r="L1701" s="853"/>
      <c r="M1701" s="853"/>
      <c r="N1701" s="853"/>
      <c r="O1701" s="853"/>
      <c r="P1701" s="853"/>
      <c r="Q1701" s="853"/>
      <c r="R1701" s="853"/>
      <c r="S1701" s="853"/>
      <c r="T1701" s="853"/>
      <c r="U1701" s="853"/>
      <c r="V1701" s="853"/>
      <c r="W1701" s="853"/>
      <c r="X1701" s="854"/>
      <c r="Y1701" s="713"/>
      <c r="Z1701" s="714"/>
      <c r="AA1701" s="714"/>
      <c r="AB1701" s="714"/>
      <c r="AC1701" s="714"/>
      <c r="AD1701" s="715"/>
      <c r="AE1701" s="164"/>
      <c r="AF1701" s="164"/>
      <c r="AG1701" s="199">
        <f t="shared" si="275"/>
        <v>1</v>
      </c>
      <c r="AH1701" s="298">
        <f t="shared" si="276"/>
        <v>0</v>
      </c>
      <c r="AI1701" s="402">
        <f t="shared" si="277"/>
        <v>1</v>
      </c>
      <c r="AJ1701" s="370" t="str">
        <f>IF(AI1701=0,"",
IF(SUM($AI$1679:AI1701)=1,AK1701,
IF($AI$1799&gt;SUM($AI$1679:AI1701),_xlfn.CONCAT(", ",AK1701),
IF($AI$1799=SUM($AI$1679:AI1701),_xlfn.CONCAT(" y ",AK1701)))))</f>
        <v>, 23</v>
      </c>
      <c r="AK1701" s="156" t="s">
        <v>5117</v>
      </c>
    </row>
    <row r="1702" spans="1:37" ht="15" customHeight="1">
      <c r="A1702" s="57"/>
      <c r="B1702" s="26"/>
      <c r="C1702" s="165" t="s">
        <v>5040</v>
      </c>
      <c r="D1702" s="852" t="str">
        <f t="shared" si="274"/>
        <v>COLEGIO DE BACHILLERES DEL ESTADO DE VERACRUZ</v>
      </c>
      <c r="E1702" s="853"/>
      <c r="F1702" s="853"/>
      <c r="G1702" s="853"/>
      <c r="H1702" s="853"/>
      <c r="I1702" s="853"/>
      <c r="J1702" s="853"/>
      <c r="K1702" s="853"/>
      <c r="L1702" s="853"/>
      <c r="M1702" s="853"/>
      <c r="N1702" s="853"/>
      <c r="O1702" s="853"/>
      <c r="P1702" s="853"/>
      <c r="Q1702" s="853"/>
      <c r="R1702" s="853"/>
      <c r="S1702" s="853"/>
      <c r="T1702" s="853"/>
      <c r="U1702" s="853"/>
      <c r="V1702" s="853"/>
      <c r="W1702" s="853"/>
      <c r="X1702" s="854"/>
      <c r="Y1702" s="713"/>
      <c r="Z1702" s="714"/>
      <c r="AA1702" s="714"/>
      <c r="AB1702" s="714"/>
      <c r="AC1702" s="714"/>
      <c r="AD1702" s="715"/>
      <c r="AE1702" s="164"/>
      <c r="AF1702" s="164"/>
      <c r="AG1702" s="199">
        <f t="shared" si="275"/>
        <v>1</v>
      </c>
      <c r="AH1702" s="298">
        <f t="shared" si="276"/>
        <v>0</v>
      </c>
      <c r="AI1702" s="402">
        <f t="shared" si="277"/>
        <v>1</v>
      </c>
      <c r="AJ1702" s="370" t="str">
        <f>IF(AI1702=0,"",
IF(SUM($AI$1679:AI1702)=1,AK1702,
IF($AI$1799&gt;SUM($AI$1679:AI1702),_xlfn.CONCAT(", ",AK1702),
IF($AI$1799=SUM($AI$1679:AI1702),_xlfn.CONCAT(" y ",AK1702)))))</f>
        <v>, 24</v>
      </c>
      <c r="AK1702" s="156" t="s">
        <v>5118</v>
      </c>
    </row>
    <row r="1703" spans="1:37" ht="15" customHeight="1">
      <c r="A1703" s="57"/>
      <c r="B1703" s="26"/>
      <c r="C1703" s="165" t="s">
        <v>5041</v>
      </c>
      <c r="D1703" s="852" t="str">
        <f t="shared" si="274"/>
        <v>INSTITUTO TECNOLOGICO SUPERIOR DE MISANTLA</v>
      </c>
      <c r="E1703" s="853"/>
      <c r="F1703" s="853"/>
      <c r="G1703" s="853"/>
      <c r="H1703" s="853"/>
      <c r="I1703" s="853"/>
      <c r="J1703" s="853"/>
      <c r="K1703" s="853"/>
      <c r="L1703" s="853"/>
      <c r="M1703" s="853"/>
      <c r="N1703" s="853"/>
      <c r="O1703" s="853"/>
      <c r="P1703" s="853"/>
      <c r="Q1703" s="853"/>
      <c r="R1703" s="853"/>
      <c r="S1703" s="853"/>
      <c r="T1703" s="853"/>
      <c r="U1703" s="853"/>
      <c r="V1703" s="853"/>
      <c r="W1703" s="853"/>
      <c r="X1703" s="854"/>
      <c r="Y1703" s="713"/>
      <c r="Z1703" s="714"/>
      <c r="AA1703" s="714"/>
      <c r="AB1703" s="714"/>
      <c r="AC1703" s="714"/>
      <c r="AD1703" s="715"/>
      <c r="AE1703" s="164"/>
      <c r="AF1703" s="164"/>
      <c r="AG1703" s="199">
        <f t="shared" si="275"/>
        <v>1</v>
      </c>
      <c r="AH1703" s="298">
        <f t="shared" si="276"/>
        <v>0</v>
      </c>
      <c r="AI1703" s="402">
        <f t="shared" si="277"/>
        <v>1</v>
      </c>
      <c r="AJ1703" s="370" t="str">
        <f>IF(AI1703=0,"",
IF(SUM($AI$1679:AI1703)=1,AK1703,
IF($AI$1799&gt;SUM($AI$1679:AI1703),_xlfn.CONCAT(", ",AK1703),
IF($AI$1799=SUM($AI$1679:AI1703),_xlfn.CONCAT(" y ",AK1703)))))</f>
        <v>, 25</v>
      </c>
      <c r="AK1703" s="156" t="s">
        <v>5119</v>
      </c>
    </row>
    <row r="1704" spans="1:37" ht="15" customHeight="1">
      <c r="A1704" s="57"/>
      <c r="B1704" s="26"/>
      <c r="C1704" s="165" t="s">
        <v>5042</v>
      </c>
      <c r="D1704" s="852" t="str">
        <f t="shared" si="274"/>
        <v>INSTITUTO TECNOLOGICO SUPERIOR DE SAN ANDRES TUXTLA</v>
      </c>
      <c r="E1704" s="853"/>
      <c r="F1704" s="853"/>
      <c r="G1704" s="853"/>
      <c r="H1704" s="853"/>
      <c r="I1704" s="853"/>
      <c r="J1704" s="853"/>
      <c r="K1704" s="853"/>
      <c r="L1704" s="853"/>
      <c r="M1704" s="853"/>
      <c r="N1704" s="853"/>
      <c r="O1704" s="853"/>
      <c r="P1704" s="853"/>
      <c r="Q1704" s="853"/>
      <c r="R1704" s="853"/>
      <c r="S1704" s="853"/>
      <c r="T1704" s="853"/>
      <c r="U1704" s="853"/>
      <c r="V1704" s="853"/>
      <c r="W1704" s="853"/>
      <c r="X1704" s="854"/>
      <c r="Y1704" s="713"/>
      <c r="Z1704" s="714"/>
      <c r="AA1704" s="714"/>
      <c r="AB1704" s="714"/>
      <c r="AC1704" s="714"/>
      <c r="AD1704" s="715"/>
      <c r="AE1704" s="164"/>
      <c r="AF1704" s="164"/>
      <c r="AG1704" s="199">
        <f t="shared" si="275"/>
        <v>1</v>
      </c>
      <c r="AH1704" s="298">
        <f t="shared" si="276"/>
        <v>0</v>
      </c>
      <c r="AI1704" s="402">
        <f t="shared" si="277"/>
        <v>1</v>
      </c>
      <c r="AJ1704" s="370" t="str">
        <f>IF(AI1704=0,"",
IF(SUM($AI$1679:AI1704)=1,AK1704,
IF($AI$1799&gt;SUM($AI$1679:AI1704),_xlfn.CONCAT(", ",AK1704),
IF($AI$1799=SUM($AI$1679:AI1704),_xlfn.CONCAT(" y ",AK1704)))))</f>
        <v>, 26</v>
      </c>
      <c r="AK1704" s="156" t="s">
        <v>5120</v>
      </c>
    </row>
    <row r="1705" spans="1:37" ht="15" customHeight="1">
      <c r="A1705" s="57"/>
      <c r="B1705" s="26"/>
      <c r="C1705" s="165" t="s">
        <v>5043</v>
      </c>
      <c r="D1705" s="852" t="str">
        <f t="shared" si="274"/>
        <v>INSTITUTO TECNOLOGICO SUPERIOR DE TANTOYUCA</v>
      </c>
      <c r="E1705" s="853"/>
      <c r="F1705" s="853"/>
      <c r="G1705" s="853"/>
      <c r="H1705" s="853"/>
      <c r="I1705" s="853"/>
      <c r="J1705" s="853"/>
      <c r="K1705" s="853"/>
      <c r="L1705" s="853"/>
      <c r="M1705" s="853"/>
      <c r="N1705" s="853"/>
      <c r="O1705" s="853"/>
      <c r="P1705" s="853"/>
      <c r="Q1705" s="853"/>
      <c r="R1705" s="853"/>
      <c r="S1705" s="853"/>
      <c r="T1705" s="853"/>
      <c r="U1705" s="853"/>
      <c r="V1705" s="853"/>
      <c r="W1705" s="853"/>
      <c r="X1705" s="854"/>
      <c r="Y1705" s="713"/>
      <c r="Z1705" s="714"/>
      <c r="AA1705" s="714"/>
      <c r="AB1705" s="714"/>
      <c r="AC1705" s="714"/>
      <c r="AD1705" s="715"/>
      <c r="AE1705" s="164"/>
      <c r="AF1705" s="164"/>
      <c r="AG1705" s="199">
        <f t="shared" si="275"/>
        <v>1</v>
      </c>
      <c r="AH1705" s="298">
        <f t="shared" si="276"/>
        <v>0</v>
      </c>
      <c r="AI1705" s="402">
        <f t="shared" si="277"/>
        <v>1</v>
      </c>
      <c r="AJ1705" s="370" t="str">
        <f>IF(AI1705=0,"",
IF(SUM($AI$1679:AI1705)=1,AK1705,
IF($AI$1799&gt;SUM($AI$1679:AI1705),_xlfn.CONCAT(", ",AK1705),
IF($AI$1799=SUM($AI$1679:AI1705),_xlfn.CONCAT(" y ",AK1705)))))</f>
        <v>, 27</v>
      </c>
      <c r="AK1705" s="156" t="s">
        <v>5121</v>
      </c>
    </row>
    <row r="1706" spans="1:37" ht="15" customHeight="1">
      <c r="A1706" s="57"/>
      <c r="B1706" s="26"/>
      <c r="C1706" s="165" t="s">
        <v>5044</v>
      </c>
      <c r="D1706" s="852" t="str">
        <f t="shared" si="274"/>
        <v>INSTITUTO TECNOLOGICO SUPERIOR DE COSAMALOAPAN</v>
      </c>
      <c r="E1706" s="853"/>
      <c r="F1706" s="853"/>
      <c r="G1706" s="853"/>
      <c r="H1706" s="853"/>
      <c r="I1706" s="853"/>
      <c r="J1706" s="853"/>
      <c r="K1706" s="853"/>
      <c r="L1706" s="853"/>
      <c r="M1706" s="853"/>
      <c r="N1706" s="853"/>
      <c r="O1706" s="853"/>
      <c r="P1706" s="853"/>
      <c r="Q1706" s="853"/>
      <c r="R1706" s="853"/>
      <c r="S1706" s="853"/>
      <c r="T1706" s="853"/>
      <c r="U1706" s="853"/>
      <c r="V1706" s="853"/>
      <c r="W1706" s="853"/>
      <c r="X1706" s="854"/>
      <c r="Y1706" s="713"/>
      <c r="Z1706" s="714"/>
      <c r="AA1706" s="714"/>
      <c r="AB1706" s="714"/>
      <c r="AC1706" s="714"/>
      <c r="AD1706" s="715"/>
      <c r="AE1706" s="164"/>
      <c r="AF1706" s="164"/>
      <c r="AG1706" s="199">
        <f t="shared" si="275"/>
        <v>1</v>
      </c>
      <c r="AH1706" s="298">
        <f t="shared" si="276"/>
        <v>0</v>
      </c>
      <c r="AI1706" s="402">
        <f t="shared" si="277"/>
        <v>1</v>
      </c>
      <c r="AJ1706" s="370" t="str">
        <f>IF(AI1706=0,"",
IF(SUM($AI$1679:AI1706)=1,AK1706,
IF($AI$1799&gt;SUM($AI$1679:AI1706),_xlfn.CONCAT(", ",AK1706),
IF($AI$1799=SUM($AI$1679:AI1706),_xlfn.CONCAT(" y ",AK1706)))))</f>
        <v>, 28</v>
      </c>
      <c r="AK1706" s="156" t="s">
        <v>5122</v>
      </c>
    </row>
    <row r="1707" spans="1:37" ht="15" customHeight="1">
      <c r="A1707" s="57"/>
      <c r="B1707" s="26"/>
      <c r="C1707" s="165" t="s">
        <v>5045</v>
      </c>
      <c r="D1707" s="852" t="str">
        <f t="shared" si="274"/>
        <v>INSTITUTO TECNOLOGICO SUPERIOR DE PANUCO</v>
      </c>
      <c r="E1707" s="853"/>
      <c r="F1707" s="853"/>
      <c r="G1707" s="853"/>
      <c r="H1707" s="853"/>
      <c r="I1707" s="853"/>
      <c r="J1707" s="853"/>
      <c r="K1707" s="853"/>
      <c r="L1707" s="853"/>
      <c r="M1707" s="853"/>
      <c r="N1707" s="853"/>
      <c r="O1707" s="853"/>
      <c r="P1707" s="853"/>
      <c r="Q1707" s="853"/>
      <c r="R1707" s="853"/>
      <c r="S1707" s="853"/>
      <c r="T1707" s="853"/>
      <c r="U1707" s="853"/>
      <c r="V1707" s="853"/>
      <c r="W1707" s="853"/>
      <c r="X1707" s="854"/>
      <c r="Y1707" s="713"/>
      <c r="Z1707" s="714"/>
      <c r="AA1707" s="714"/>
      <c r="AB1707" s="714"/>
      <c r="AC1707" s="714"/>
      <c r="AD1707" s="715"/>
      <c r="AE1707" s="164"/>
      <c r="AF1707" s="164"/>
      <c r="AG1707" s="199">
        <f t="shared" si="275"/>
        <v>1</v>
      </c>
      <c r="AH1707" s="298">
        <f t="shared" si="276"/>
        <v>0</v>
      </c>
      <c r="AI1707" s="402">
        <f t="shared" si="277"/>
        <v>1</v>
      </c>
      <c r="AJ1707" s="370" t="str">
        <f>IF(AI1707=0,"",
IF(SUM($AI$1679:AI1707)=1,AK1707,
IF($AI$1799&gt;SUM($AI$1679:AI1707),_xlfn.CONCAT(", ",AK1707),
IF($AI$1799=SUM($AI$1679:AI1707),_xlfn.CONCAT(" y ",AK1707)))))</f>
        <v>, 29</v>
      </c>
      <c r="AK1707" s="156" t="s">
        <v>5123</v>
      </c>
    </row>
    <row r="1708" spans="1:37" ht="15" customHeight="1">
      <c r="A1708" s="57"/>
      <c r="B1708" s="26"/>
      <c r="C1708" s="165" t="s">
        <v>5046</v>
      </c>
      <c r="D1708" s="852" t="str">
        <f t="shared" si="274"/>
        <v>INSTITUTO TECNOLOGICO SUPERIOR DE POZA RICA</v>
      </c>
      <c r="E1708" s="853"/>
      <c r="F1708" s="853"/>
      <c r="G1708" s="853"/>
      <c r="H1708" s="853"/>
      <c r="I1708" s="853"/>
      <c r="J1708" s="853"/>
      <c r="K1708" s="853"/>
      <c r="L1708" s="853"/>
      <c r="M1708" s="853"/>
      <c r="N1708" s="853"/>
      <c r="O1708" s="853"/>
      <c r="P1708" s="853"/>
      <c r="Q1708" s="853"/>
      <c r="R1708" s="853"/>
      <c r="S1708" s="853"/>
      <c r="T1708" s="853"/>
      <c r="U1708" s="853"/>
      <c r="V1708" s="853"/>
      <c r="W1708" s="853"/>
      <c r="X1708" s="854"/>
      <c r="Y1708" s="713"/>
      <c r="Z1708" s="714"/>
      <c r="AA1708" s="714"/>
      <c r="AB1708" s="714"/>
      <c r="AC1708" s="714"/>
      <c r="AD1708" s="715"/>
      <c r="AE1708" s="164"/>
      <c r="AF1708" s="164"/>
      <c r="AG1708" s="199">
        <f t="shared" si="275"/>
        <v>1</v>
      </c>
      <c r="AH1708" s="298">
        <f t="shared" si="276"/>
        <v>0</v>
      </c>
      <c r="AI1708" s="402">
        <f t="shared" si="277"/>
        <v>1</v>
      </c>
      <c r="AJ1708" s="370" t="str">
        <f>IF(AI1708=0,"",
IF(SUM($AI$1679:AI1708)=1,AK1708,
IF($AI$1799&gt;SUM($AI$1679:AI1708),_xlfn.CONCAT(", ",AK1708),
IF($AI$1799=SUM($AI$1679:AI1708),_xlfn.CONCAT(" y ",AK1708)))))</f>
        <v>, 30</v>
      </c>
      <c r="AK1708" s="156" t="s">
        <v>5124</v>
      </c>
    </row>
    <row r="1709" spans="1:37" ht="15" customHeight="1">
      <c r="A1709" s="57"/>
      <c r="B1709" s="26"/>
      <c r="C1709" s="165" t="s">
        <v>5047</v>
      </c>
      <c r="D1709" s="852" t="str">
        <f t="shared" si="274"/>
        <v>INSTITUTO TECNOLOGICO SUPERIOR DE XALAPA</v>
      </c>
      <c r="E1709" s="853"/>
      <c r="F1709" s="853"/>
      <c r="G1709" s="853"/>
      <c r="H1709" s="853"/>
      <c r="I1709" s="853"/>
      <c r="J1709" s="853"/>
      <c r="K1709" s="853"/>
      <c r="L1709" s="853"/>
      <c r="M1709" s="853"/>
      <c r="N1709" s="853"/>
      <c r="O1709" s="853"/>
      <c r="P1709" s="853"/>
      <c r="Q1709" s="853"/>
      <c r="R1709" s="853"/>
      <c r="S1709" s="853"/>
      <c r="T1709" s="853"/>
      <c r="U1709" s="853"/>
      <c r="V1709" s="853"/>
      <c r="W1709" s="853"/>
      <c r="X1709" s="854"/>
      <c r="Y1709" s="713"/>
      <c r="Z1709" s="714"/>
      <c r="AA1709" s="714"/>
      <c r="AB1709" s="714"/>
      <c r="AC1709" s="714"/>
      <c r="AD1709" s="715"/>
      <c r="AE1709" s="164"/>
      <c r="AF1709" s="164"/>
      <c r="AG1709" s="199">
        <f t="shared" si="275"/>
        <v>1</v>
      </c>
      <c r="AH1709" s="298">
        <f t="shared" si="276"/>
        <v>0</v>
      </c>
      <c r="AI1709" s="402">
        <f t="shared" si="277"/>
        <v>1</v>
      </c>
      <c r="AJ1709" s="370" t="str">
        <f>IF(AI1709=0,"",
IF(SUM($AI$1679:AI1709)=1,AK1709,
IF($AI$1799&gt;SUM($AI$1679:AI1709),_xlfn.CONCAT(", ",AK1709),
IF($AI$1799=SUM($AI$1679:AI1709),_xlfn.CONCAT(" y ",AK1709)))))</f>
        <v>, 31</v>
      </c>
      <c r="AK1709" s="156" t="s">
        <v>5125</v>
      </c>
    </row>
    <row r="1710" spans="1:37" ht="15" customHeight="1">
      <c r="A1710" s="57"/>
      <c r="B1710" s="26"/>
      <c r="C1710" s="165" t="s">
        <v>5048</v>
      </c>
      <c r="D1710" s="852" t="str">
        <f t="shared" si="274"/>
        <v>INSTITUTO TECNOLOGICO SUPERIOR DE COATZACOALCOS</v>
      </c>
      <c r="E1710" s="853"/>
      <c r="F1710" s="853"/>
      <c r="G1710" s="853"/>
      <c r="H1710" s="853"/>
      <c r="I1710" s="853"/>
      <c r="J1710" s="853"/>
      <c r="K1710" s="853"/>
      <c r="L1710" s="853"/>
      <c r="M1710" s="853"/>
      <c r="N1710" s="853"/>
      <c r="O1710" s="853"/>
      <c r="P1710" s="853"/>
      <c r="Q1710" s="853"/>
      <c r="R1710" s="853"/>
      <c r="S1710" s="853"/>
      <c r="T1710" s="853"/>
      <c r="U1710" s="853"/>
      <c r="V1710" s="853"/>
      <c r="W1710" s="853"/>
      <c r="X1710" s="854"/>
      <c r="Y1710" s="713"/>
      <c r="Z1710" s="714"/>
      <c r="AA1710" s="714"/>
      <c r="AB1710" s="714"/>
      <c r="AC1710" s="714"/>
      <c r="AD1710" s="715"/>
      <c r="AE1710" s="164"/>
      <c r="AF1710" s="164"/>
      <c r="AG1710" s="199">
        <f t="shared" si="275"/>
        <v>1</v>
      </c>
      <c r="AH1710" s="298">
        <f t="shared" si="276"/>
        <v>0</v>
      </c>
      <c r="AI1710" s="402">
        <f t="shared" si="277"/>
        <v>1</v>
      </c>
      <c r="AJ1710" s="370" t="str">
        <f>IF(AI1710=0,"",
IF(SUM($AI$1679:AI1710)=1,AK1710,
IF($AI$1799&gt;SUM($AI$1679:AI1710),_xlfn.CONCAT(", ",AK1710),
IF($AI$1799=SUM($AI$1679:AI1710),_xlfn.CONCAT(" y ",AK1710)))))</f>
        <v>, 32</v>
      </c>
      <c r="AK1710" s="156" t="s">
        <v>5126</v>
      </c>
    </row>
    <row r="1711" spans="1:37" ht="15" customHeight="1">
      <c r="A1711" s="57"/>
      <c r="B1711" s="26"/>
      <c r="C1711" s="165" t="s">
        <v>5049</v>
      </c>
      <c r="D1711" s="852" t="str">
        <f t="shared" si="274"/>
        <v>INSTITUTO TECNOLOGICO SUPERIOR DE TIERRA BLANCA</v>
      </c>
      <c r="E1711" s="853"/>
      <c r="F1711" s="853"/>
      <c r="G1711" s="853"/>
      <c r="H1711" s="853"/>
      <c r="I1711" s="853"/>
      <c r="J1711" s="853"/>
      <c r="K1711" s="853"/>
      <c r="L1711" s="853"/>
      <c r="M1711" s="853"/>
      <c r="N1711" s="853"/>
      <c r="O1711" s="853"/>
      <c r="P1711" s="853"/>
      <c r="Q1711" s="853"/>
      <c r="R1711" s="853"/>
      <c r="S1711" s="853"/>
      <c r="T1711" s="853"/>
      <c r="U1711" s="853"/>
      <c r="V1711" s="853"/>
      <c r="W1711" s="853"/>
      <c r="X1711" s="854"/>
      <c r="Y1711" s="713"/>
      <c r="Z1711" s="714"/>
      <c r="AA1711" s="714"/>
      <c r="AB1711" s="714"/>
      <c r="AC1711" s="714"/>
      <c r="AD1711" s="715"/>
      <c r="AE1711" s="164"/>
      <c r="AF1711" s="164"/>
      <c r="AG1711" s="199">
        <f t="shared" si="275"/>
        <v>1</v>
      </c>
      <c r="AH1711" s="298">
        <f t="shared" si="276"/>
        <v>0</v>
      </c>
      <c r="AI1711" s="402">
        <f t="shared" si="277"/>
        <v>1</v>
      </c>
      <c r="AJ1711" s="370" t="str">
        <f>IF(AI1711=0,"",
IF(SUM($AI$1679:AI1711)=1,AK1711,
IF($AI$1799&gt;SUM($AI$1679:AI1711),_xlfn.CONCAT(", ",AK1711),
IF($AI$1799=SUM($AI$1679:AI1711),_xlfn.CONCAT(" y ",AK1711)))))</f>
        <v>, 33</v>
      </c>
      <c r="AK1711" s="156" t="s">
        <v>5127</v>
      </c>
    </row>
    <row r="1712" spans="1:37" ht="15" customHeight="1">
      <c r="A1712" s="57"/>
      <c r="B1712" s="26"/>
      <c r="C1712" s="165" t="s">
        <v>5050</v>
      </c>
      <c r="D1712" s="852" t="str">
        <f t="shared" si="274"/>
        <v>INSTITUTO TECNOLOGICO SUPERIOR DE ALAMO</v>
      </c>
      <c r="E1712" s="853"/>
      <c r="F1712" s="853"/>
      <c r="G1712" s="853"/>
      <c r="H1712" s="853"/>
      <c r="I1712" s="853"/>
      <c r="J1712" s="853"/>
      <c r="K1712" s="853"/>
      <c r="L1712" s="853"/>
      <c r="M1712" s="853"/>
      <c r="N1712" s="853"/>
      <c r="O1712" s="853"/>
      <c r="P1712" s="853"/>
      <c r="Q1712" s="853"/>
      <c r="R1712" s="853"/>
      <c r="S1712" s="853"/>
      <c r="T1712" s="853"/>
      <c r="U1712" s="853"/>
      <c r="V1712" s="853"/>
      <c r="W1712" s="853"/>
      <c r="X1712" s="854"/>
      <c r="Y1712" s="713"/>
      <c r="Z1712" s="714"/>
      <c r="AA1712" s="714"/>
      <c r="AB1712" s="714"/>
      <c r="AC1712" s="714"/>
      <c r="AD1712" s="715"/>
      <c r="AE1712" s="164"/>
      <c r="AF1712" s="164"/>
      <c r="AG1712" s="199">
        <f t="shared" si="275"/>
        <v>1</v>
      </c>
      <c r="AH1712" s="298">
        <f t="shared" si="276"/>
        <v>0</v>
      </c>
      <c r="AI1712" s="402">
        <f t="shared" si="277"/>
        <v>1</v>
      </c>
      <c r="AJ1712" s="370" t="str">
        <f>IF(AI1712=0,"",
IF(SUM($AI$1679:AI1712)=1,AK1712,
IF($AI$1799&gt;SUM($AI$1679:AI1712),_xlfn.CONCAT(", ",AK1712),
IF($AI$1799=SUM($AI$1679:AI1712),_xlfn.CONCAT(" y ",AK1712)))))</f>
        <v>, 34</v>
      </c>
      <c r="AK1712" s="156" t="s">
        <v>5128</v>
      </c>
    </row>
    <row r="1713" spans="1:37" ht="15" customHeight="1">
      <c r="A1713" s="57"/>
      <c r="B1713" s="26"/>
      <c r="C1713" s="165" t="s">
        <v>5051</v>
      </c>
      <c r="D1713" s="852" t="str">
        <f t="shared" si="274"/>
        <v>INSTITUTO TECNOLOGICO SUPERIOR DE ACAYUCAN</v>
      </c>
      <c r="E1713" s="853"/>
      <c r="F1713" s="853"/>
      <c r="G1713" s="853"/>
      <c r="H1713" s="853"/>
      <c r="I1713" s="853"/>
      <c r="J1713" s="853"/>
      <c r="K1713" s="853"/>
      <c r="L1713" s="853"/>
      <c r="M1713" s="853"/>
      <c r="N1713" s="853"/>
      <c r="O1713" s="853"/>
      <c r="P1713" s="853"/>
      <c r="Q1713" s="853"/>
      <c r="R1713" s="853"/>
      <c r="S1713" s="853"/>
      <c r="T1713" s="853"/>
      <c r="U1713" s="853"/>
      <c r="V1713" s="853"/>
      <c r="W1713" s="853"/>
      <c r="X1713" s="854"/>
      <c r="Y1713" s="713"/>
      <c r="Z1713" s="714"/>
      <c r="AA1713" s="714"/>
      <c r="AB1713" s="714"/>
      <c r="AC1713" s="714"/>
      <c r="AD1713" s="715"/>
      <c r="AE1713" s="164"/>
      <c r="AF1713" s="164"/>
      <c r="AG1713" s="199">
        <f t="shared" si="275"/>
        <v>1</v>
      </c>
      <c r="AH1713" s="298">
        <f t="shared" si="276"/>
        <v>0</v>
      </c>
      <c r="AI1713" s="402">
        <f t="shared" si="277"/>
        <v>1</v>
      </c>
      <c r="AJ1713" s="370" t="str">
        <f>IF(AI1713=0,"",
IF(SUM($AI$1679:AI1713)=1,AK1713,
IF($AI$1799&gt;SUM($AI$1679:AI1713),_xlfn.CONCAT(", ",AK1713),
IF($AI$1799=SUM($AI$1679:AI1713),_xlfn.CONCAT(" y ",AK1713)))))</f>
        <v>, 35</v>
      </c>
      <c r="AK1713" s="156" t="s">
        <v>5129</v>
      </c>
    </row>
    <row r="1714" spans="1:37" ht="15" customHeight="1">
      <c r="A1714" s="57"/>
      <c r="B1714" s="26"/>
      <c r="C1714" s="165" t="s">
        <v>5130</v>
      </c>
      <c r="D1714" s="852" t="str">
        <f t="shared" si="274"/>
        <v>INSTITUTO TECNOLOGICO SUPERIOR DE LAS CHOAPAS</v>
      </c>
      <c r="E1714" s="853"/>
      <c r="F1714" s="853"/>
      <c r="G1714" s="853"/>
      <c r="H1714" s="853"/>
      <c r="I1714" s="853"/>
      <c r="J1714" s="853"/>
      <c r="K1714" s="853"/>
      <c r="L1714" s="853"/>
      <c r="M1714" s="853"/>
      <c r="N1714" s="853"/>
      <c r="O1714" s="853"/>
      <c r="P1714" s="853"/>
      <c r="Q1714" s="853"/>
      <c r="R1714" s="853"/>
      <c r="S1714" s="853"/>
      <c r="T1714" s="853"/>
      <c r="U1714" s="853"/>
      <c r="V1714" s="853"/>
      <c r="W1714" s="853"/>
      <c r="X1714" s="854"/>
      <c r="Y1714" s="713"/>
      <c r="Z1714" s="714"/>
      <c r="AA1714" s="714"/>
      <c r="AB1714" s="714"/>
      <c r="AC1714" s="714"/>
      <c r="AD1714" s="715"/>
      <c r="AE1714" s="164"/>
      <c r="AF1714" s="164"/>
      <c r="AG1714" s="199">
        <f t="shared" si="275"/>
        <v>1</v>
      </c>
      <c r="AH1714" s="298">
        <f t="shared" si="276"/>
        <v>0</v>
      </c>
      <c r="AI1714" s="402">
        <f t="shared" si="277"/>
        <v>1</v>
      </c>
      <c r="AJ1714" s="370" t="str">
        <f>IF(AI1714=0,"",
IF(SUM($AI$1679:AI1714)=1,AK1714,
IF($AI$1799&gt;SUM($AI$1679:AI1714),_xlfn.CONCAT(", ",AK1714),
IF($AI$1799=SUM($AI$1679:AI1714),_xlfn.CONCAT(" y ",AK1714)))))</f>
        <v>, 36</v>
      </c>
      <c r="AK1714" s="156" t="s">
        <v>5131</v>
      </c>
    </row>
    <row r="1715" spans="1:37" ht="15" customHeight="1">
      <c r="A1715" s="57"/>
      <c r="B1715" s="26"/>
      <c r="C1715" s="165" t="s">
        <v>5132</v>
      </c>
      <c r="D1715" s="852" t="str">
        <f t="shared" si="274"/>
        <v>INSTITUTO TECNOLOGICO SUPERIOR DE HUATUSCO</v>
      </c>
      <c r="E1715" s="853"/>
      <c r="F1715" s="853"/>
      <c r="G1715" s="853"/>
      <c r="H1715" s="853"/>
      <c r="I1715" s="853"/>
      <c r="J1715" s="853"/>
      <c r="K1715" s="853"/>
      <c r="L1715" s="853"/>
      <c r="M1715" s="853"/>
      <c r="N1715" s="853"/>
      <c r="O1715" s="853"/>
      <c r="P1715" s="853"/>
      <c r="Q1715" s="853"/>
      <c r="R1715" s="853"/>
      <c r="S1715" s="853"/>
      <c r="T1715" s="853"/>
      <c r="U1715" s="853"/>
      <c r="V1715" s="853"/>
      <c r="W1715" s="853"/>
      <c r="X1715" s="854"/>
      <c r="Y1715" s="713"/>
      <c r="Z1715" s="714"/>
      <c r="AA1715" s="714"/>
      <c r="AB1715" s="714"/>
      <c r="AC1715" s="714"/>
      <c r="AD1715" s="715"/>
      <c r="AE1715" s="164"/>
      <c r="AF1715" s="164"/>
      <c r="AG1715" s="199">
        <f t="shared" si="275"/>
        <v>1</v>
      </c>
      <c r="AH1715" s="298">
        <f t="shared" si="276"/>
        <v>0</v>
      </c>
      <c r="AI1715" s="402">
        <f t="shared" si="277"/>
        <v>1</v>
      </c>
      <c r="AJ1715" s="370" t="str">
        <f>IF(AI1715=0,"",
IF(SUM($AI$1679:AI1715)=1,AK1715,
IF($AI$1799&gt;SUM($AI$1679:AI1715),_xlfn.CONCAT(", ",AK1715),
IF($AI$1799=SUM($AI$1679:AI1715),_xlfn.CONCAT(" y ",AK1715)))))</f>
        <v>, 37</v>
      </c>
      <c r="AK1715" s="156" t="s">
        <v>5133</v>
      </c>
    </row>
    <row r="1716" spans="1:37" ht="15" customHeight="1">
      <c r="A1716" s="57"/>
      <c r="B1716" s="26"/>
      <c r="C1716" s="165" t="s">
        <v>5134</v>
      </c>
      <c r="D1716" s="852" t="str">
        <f t="shared" si="274"/>
        <v>INSTITUTO TECNOLOGICO SUPERIOR DE ALVARADO</v>
      </c>
      <c r="E1716" s="853"/>
      <c r="F1716" s="853"/>
      <c r="G1716" s="853"/>
      <c r="H1716" s="853"/>
      <c r="I1716" s="853"/>
      <c r="J1716" s="853"/>
      <c r="K1716" s="853"/>
      <c r="L1716" s="853"/>
      <c r="M1716" s="853"/>
      <c r="N1716" s="853"/>
      <c r="O1716" s="853"/>
      <c r="P1716" s="853"/>
      <c r="Q1716" s="853"/>
      <c r="R1716" s="853"/>
      <c r="S1716" s="853"/>
      <c r="T1716" s="853"/>
      <c r="U1716" s="853"/>
      <c r="V1716" s="853"/>
      <c r="W1716" s="853"/>
      <c r="X1716" s="854"/>
      <c r="Y1716" s="713"/>
      <c r="Z1716" s="714"/>
      <c r="AA1716" s="714"/>
      <c r="AB1716" s="714"/>
      <c r="AC1716" s="714"/>
      <c r="AD1716" s="715"/>
      <c r="AE1716" s="164"/>
      <c r="AF1716" s="164"/>
      <c r="AG1716" s="199">
        <f t="shared" si="275"/>
        <v>1</v>
      </c>
      <c r="AH1716" s="298">
        <f t="shared" si="276"/>
        <v>0</v>
      </c>
      <c r="AI1716" s="402">
        <f t="shared" si="277"/>
        <v>1</v>
      </c>
      <c r="AJ1716" s="370" t="str">
        <f>IF(AI1716=0,"",
IF(SUM($AI$1679:AI1716)=1,AK1716,
IF($AI$1799&gt;SUM($AI$1679:AI1716),_xlfn.CONCAT(", ",AK1716),
IF($AI$1799=SUM($AI$1679:AI1716),_xlfn.CONCAT(" y ",AK1716)))))</f>
        <v>, 38</v>
      </c>
      <c r="AK1716" s="156" t="s">
        <v>5135</v>
      </c>
    </row>
    <row r="1717" spans="1:37" ht="15" customHeight="1">
      <c r="A1717" s="57"/>
      <c r="B1717" s="26"/>
      <c r="C1717" s="165" t="s">
        <v>5136</v>
      </c>
      <c r="D1717" s="852" t="str">
        <f t="shared" si="274"/>
        <v>INSTITUTO TECNOLOGICO SUPERIOR DE PEROTE</v>
      </c>
      <c r="E1717" s="853"/>
      <c r="F1717" s="853"/>
      <c r="G1717" s="853"/>
      <c r="H1717" s="853"/>
      <c r="I1717" s="853"/>
      <c r="J1717" s="853"/>
      <c r="K1717" s="853"/>
      <c r="L1717" s="853"/>
      <c r="M1717" s="853"/>
      <c r="N1717" s="853"/>
      <c r="O1717" s="853"/>
      <c r="P1717" s="853"/>
      <c r="Q1717" s="853"/>
      <c r="R1717" s="853"/>
      <c r="S1717" s="853"/>
      <c r="T1717" s="853"/>
      <c r="U1717" s="853"/>
      <c r="V1717" s="853"/>
      <c r="W1717" s="853"/>
      <c r="X1717" s="854"/>
      <c r="Y1717" s="713"/>
      <c r="Z1717" s="714"/>
      <c r="AA1717" s="714"/>
      <c r="AB1717" s="714"/>
      <c r="AC1717" s="714"/>
      <c r="AD1717" s="715"/>
      <c r="AE1717" s="164"/>
      <c r="AF1717" s="164"/>
      <c r="AG1717" s="199">
        <f t="shared" si="275"/>
        <v>1</v>
      </c>
      <c r="AH1717" s="298">
        <f t="shared" si="276"/>
        <v>0</v>
      </c>
      <c r="AI1717" s="402">
        <f t="shared" si="277"/>
        <v>1</v>
      </c>
      <c r="AJ1717" s="370" t="str">
        <f>IF(AI1717=0,"",
IF(SUM($AI$1679:AI1717)=1,AK1717,
IF($AI$1799&gt;SUM($AI$1679:AI1717),_xlfn.CONCAT(", ",AK1717),
IF($AI$1799=SUM($AI$1679:AI1717),_xlfn.CONCAT(" y ",AK1717)))))</f>
        <v>, 39</v>
      </c>
      <c r="AK1717" s="156" t="s">
        <v>5137</v>
      </c>
    </row>
    <row r="1718" spans="1:37" ht="15" customHeight="1">
      <c r="A1718" s="57"/>
      <c r="B1718" s="26"/>
      <c r="C1718" s="165" t="s">
        <v>5138</v>
      </c>
      <c r="D1718" s="852" t="str">
        <f t="shared" si="274"/>
        <v>INSTITUTO TECNOLOGICO SUPERIOR DE ZONGOLICA</v>
      </c>
      <c r="E1718" s="853"/>
      <c r="F1718" s="853"/>
      <c r="G1718" s="853"/>
      <c r="H1718" s="853"/>
      <c r="I1718" s="853"/>
      <c r="J1718" s="853"/>
      <c r="K1718" s="853"/>
      <c r="L1718" s="853"/>
      <c r="M1718" s="853"/>
      <c r="N1718" s="853"/>
      <c r="O1718" s="853"/>
      <c r="P1718" s="853"/>
      <c r="Q1718" s="853"/>
      <c r="R1718" s="853"/>
      <c r="S1718" s="853"/>
      <c r="T1718" s="853"/>
      <c r="U1718" s="853"/>
      <c r="V1718" s="853"/>
      <c r="W1718" s="853"/>
      <c r="X1718" s="854"/>
      <c r="Y1718" s="713"/>
      <c r="Z1718" s="714"/>
      <c r="AA1718" s="714"/>
      <c r="AB1718" s="714"/>
      <c r="AC1718" s="714"/>
      <c r="AD1718" s="715"/>
      <c r="AE1718" s="164"/>
      <c r="AF1718" s="164"/>
      <c r="AG1718" s="199">
        <f t="shared" si="275"/>
        <v>1</v>
      </c>
      <c r="AH1718" s="298">
        <f t="shared" si="276"/>
        <v>0</v>
      </c>
      <c r="AI1718" s="402">
        <f t="shared" si="277"/>
        <v>1</v>
      </c>
      <c r="AJ1718" s="370" t="str">
        <f>IF(AI1718=0,"",
IF(SUM($AI$1679:AI1718)=1,AK1718,
IF($AI$1799&gt;SUM($AI$1679:AI1718),_xlfn.CONCAT(", ",AK1718),
IF($AI$1799=SUM($AI$1679:AI1718),_xlfn.CONCAT(" y ",AK1718)))))</f>
        <v>, 40</v>
      </c>
      <c r="AK1718" s="156" t="s">
        <v>5139</v>
      </c>
    </row>
    <row r="1719" spans="1:37" ht="15" customHeight="1">
      <c r="A1719" s="57"/>
      <c r="B1719" s="26"/>
      <c r="C1719" s="165" t="s">
        <v>5140</v>
      </c>
      <c r="D1719" s="852" t="str">
        <f t="shared" si="274"/>
        <v>INSTITUTO TECNOLOGICO SUPERIOR DE NARANJOS</v>
      </c>
      <c r="E1719" s="853"/>
      <c r="F1719" s="853"/>
      <c r="G1719" s="853"/>
      <c r="H1719" s="853"/>
      <c r="I1719" s="853"/>
      <c r="J1719" s="853"/>
      <c r="K1719" s="853"/>
      <c r="L1719" s="853"/>
      <c r="M1719" s="853"/>
      <c r="N1719" s="853"/>
      <c r="O1719" s="853"/>
      <c r="P1719" s="853"/>
      <c r="Q1719" s="853"/>
      <c r="R1719" s="853"/>
      <c r="S1719" s="853"/>
      <c r="T1719" s="853"/>
      <c r="U1719" s="853"/>
      <c r="V1719" s="853"/>
      <c r="W1719" s="853"/>
      <c r="X1719" s="854"/>
      <c r="Y1719" s="713"/>
      <c r="Z1719" s="714"/>
      <c r="AA1719" s="714"/>
      <c r="AB1719" s="714"/>
      <c r="AC1719" s="714"/>
      <c r="AD1719" s="715"/>
      <c r="AE1719" s="164"/>
      <c r="AF1719" s="164"/>
      <c r="AG1719" s="199">
        <f t="shared" si="275"/>
        <v>1</v>
      </c>
      <c r="AH1719" s="298">
        <f t="shared" si="276"/>
        <v>0</v>
      </c>
      <c r="AI1719" s="402">
        <f t="shared" si="277"/>
        <v>1</v>
      </c>
      <c r="AJ1719" s="370" t="str">
        <f>IF(AI1719=0,"",
IF(SUM($AI$1679:AI1719)=1,AK1719,
IF($AI$1799&gt;SUM($AI$1679:AI1719),_xlfn.CONCAT(", ",AK1719),
IF($AI$1799=SUM($AI$1679:AI1719),_xlfn.CONCAT(" y ",AK1719)))))</f>
        <v>, 41</v>
      </c>
      <c r="AK1719" s="156" t="s">
        <v>5141</v>
      </c>
    </row>
    <row r="1720" spans="1:37" ht="15" customHeight="1">
      <c r="A1720" s="57"/>
      <c r="B1720" s="26"/>
      <c r="C1720" s="165" t="s">
        <v>5142</v>
      </c>
      <c r="D1720" s="852" t="str">
        <f t="shared" si="274"/>
        <v>INSTITUTO TECNOLOGICO SUPERIOR DE CHICONTEPEC</v>
      </c>
      <c r="E1720" s="853"/>
      <c r="F1720" s="853"/>
      <c r="G1720" s="853"/>
      <c r="H1720" s="853"/>
      <c r="I1720" s="853"/>
      <c r="J1720" s="853"/>
      <c r="K1720" s="853"/>
      <c r="L1720" s="853"/>
      <c r="M1720" s="853"/>
      <c r="N1720" s="853"/>
      <c r="O1720" s="853"/>
      <c r="P1720" s="853"/>
      <c r="Q1720" s="853"/>
      <c r="R1720" s="853"/>
      <c r="S1720" s="853"/>
      <c r="T1720" s="853"/>
      <c r="U1720" s="853"/>
      <c r="V1720" s="853"/>
      <c r="W1720" s="853"/>
      <c r="X1720" s="854"/>
      <c r="Y1720" s="713"/>
      <c r="Z1720" s="714"/>
      <c r="AA1720" s="714"/>
      <c r="AB1720" s="714"/>
      <c r="AC1720" s="714"/>
      <c r="AD1720" s="715"/>
      <c r="AE1720" s="164"/>
      <c r="AF1720" s="164"/>
      <c r="AG1720" s="199">
        <f t="shared" si="275"/>
        <v>1</v>
      </c>
      <c r="AH1720" s="298">
        <f t="shared" si="276"/>
        <v>0</v>
      </c>
      <c r="AI1720" s="402">
        <f t="shared" si="277"/>
        <v>1</v>
      </c>
      <c r="AJ1720" s="370" t="str">
        <f>IF(AI1720=0,"",
IF(SUM($AI$1679:AI1720)=1,AK1720,
IF($AI$1799&gt;SUM($AI$1679:AI1720),_xlfn.CONCAT(", ",AK1720),
IF($AI$1799=SUM($AI$1679:AI1720),_xlfn.CONCAT(" y ",AK1720)))))</f>
        <v>, 42</v>
      </c>
      <c r="AK1720" s="156" t="s">
        <v>5143</v>
      </c>
    </row>
    <row r="1721" spans="1:37" ht="15" customHeight="1">
      <c r="A1721" s="57"/>
      <c r="B1721" s="26"/>
      <c r="C1721" s="165" t="s">
        <v>5144</v>
      </c>
      <c r="D1721" s="852" t="str">
        <f t="shared" si="274"/>
        <v>INSTITUTO TECNOLOGICO SUPERIOR DE MARTINEZ DE LA TORRE</v>
      </c>
      <c r="E1721" s="853"/>
      <c r="F1721" s="853"/>
      <c r="G1721" s="853"/>
      <c r="H1721" s="853"/>
      <c r="I1721" s="853"/>
      <c r="J1721" s="853"/>
      <c r="K1721" s="853"/>
      <c r="L1721" s="853"/>
      <c r="M1721" s="853"/>
      <c r="N1721" s="853"/>
      <c r="O1721" s="853"/>
      <c r="P1721" s="853"/>
      <c r="Q1721" s="853"/>
      <c r="R1721" s="853"/>
      <c r="S1721" s="853"/>
      <c r="T1721" s="853"/>
      <c r="U1721" s="853"/>
      <c r="V1721" s="853"/>
      <c r="W1721" s="853"/>
      <c r="X1721" s="854"/>
      <c r="Y1721" s="713"/>
      <c r="Z1721" s="714"/>
      <c r="AA1721" s="714"/>
      <c r="AB1721" s="714"/>
      <c r="AC1721" s="714"/>
      <c r="AD1721" s="715"/>
      <c r="AE1721" s="164"/>
      <c r="AF1721" s="164"/>
      <c r="AG1721" s="199">
        <f t="shared" si="275"/>
        <v>1</v>
      </c>
      <c r="AH1721" s="298">
        <f t="shared" si="276"/>
        <v>0</v>
      </c>
      <c r="AI1721" s="402">
        <f t="shared" si="277"/>
        <v>1</v>
      </c>
      <c r="AJ1721" s="370" t="str">
        <f>IF(AI1721=0,"",
IF(SUM($AI$1679:AI1721)=1,AK1721,
IF($AI$1799&gt;SUM($AI$1679:AI1721),_xlfn.CONCAT(", ",AK1721),
IF($AI$1799=SUM($AI$1679:AI1721),_xlfn.CONCAT(" y ",AK1721)))))</f>
        <v>, 43</v>
      </c>
      <c r="AK1721" s="156" t="s">
        <v>5145</v>
      </c>
    </row>
    <row r="1722" spans="1:37" ht="15" customHeight="1">
      <c r="A1722" s="57"/>
      <c r="B1722" s="26"/>
      <c r="C1722" s="165" t="s">
        <v>5146</v>
      </c>
      <c r="D1722" s="852" t="str">
        <f t="shared" si="274"/>
        <v>INSTITUTO TECNOLOGICO SUPERIOR DE JESUS CARRANZA</v>
      </c>
      <c r="E1722" s="853"/>
      <c r="F1722" s="853"/>
      <c r="G1722" s="853"/>
      <c r="H1722" s="853"/>
      <c r="I1722" s="853"/>
      <c r="J1722" s="853"/>
      <c r="K1722" s="853"/>
      <c r="L1722" s="853"/>
      <c r="M1722" s="853"/>
      <c r="N1722" s="853"/>
      <c r="O1722" s="853"/>
      <c r="P1722" s="853"/>
      <c r="Q1722" s="853"/>
      <c r="R1722" s="853"/>
      <c r="S1722" s="853"/>
      <c r="T1722" s="853"/>
      <c r="U1722" s="853"/>
      <c r="V1722" s="853"/>
      <c r="W1722" s="853"/>
      <c r="X1722" s="854"/>
      <c r="Y1722" s="713"/>
      <c r="Z1722" s="714"/>
      <c r="AA1722" s="714"/>
      <c r="AB1722" s="714"/>
      <c r="AC1722" s="714"/>
      <c r="AD1722" s="715"/>
      <c r="AE1722" s="164"/>
      <c r="AF1722" s="164"/>
      <c r="AG1722" s="199">
        <f t="shared" si="275"/>
        <v>1</v>
      </c>
      <c r="AH1722" s="298">
        <f t="shared" si="276"/>
        <v>0</v>
      </c>
      <c r="AI1722" s="402">
        <f t="shared" si="277"/>
        <v>1</v>
      </c>
      <c r="AJ1722" s="370" t="str">
        <f>IF(AI1722=0,"",
IF(SUM($AI$1679:AI1722)=1,AK1722,
IF($AI$1799&gt;SUM($AI$1679:AI1722),_xlfn.CONCAT(", ",AK1722),
IF($AI$1799=SUM($AI$1679:AI1722),_xlfn.CONCAT(" y ",AK1722)))))</f>
        <v>, 44</v>
      </c>
      <c r="AK1722" s="156" t="s">
        <v>5147</v>
      </c>
    </row>
    <row r="1723" spans="1:37" ht="15" customHeight="1">
      <c r="A1723" s="57"/>
      <c r="B1723" s="26"/>
      <c r="C1723" s="165" t="s">
        <v>5148</v>
      </c>
      <c r="D1723" s="852" t="str">
        <f t="shared" si="274"/>
        <v>INSTITUTO TECNOLOGICO SUPERIOR DE RODRIGUEZ CLARA</v>
      </c>
      <c r="E1723" s="853"/>
      <c r="F1723" s="853"/>
      <c r="G1723" s="853"/>
      <c r="H1723" s="853"/>
      <c r="I1723" s="853"/>
      <c r="J1723" s="853"/>
      <c r="K1723" s="853"/>
      <c r="L1723" s="853"/>
      <c r="M1723" s="853"/>
      <c r="N1723" s="853"/>
      <c r="O1723" s="853"/>
      <c r="P1723" s="853"/>
      <c r="Q1723" s="853"/>
      <c r="R1723" s="853"/>
      <c r="S1723" s="853"/>
      <c r="T1723" s="853"/>
      <c r="U1723" s="853"/>
      <c r="V1723" s="853"/>
      <c r="W1723" s="853"/>
      <c r="X1723" s="854"/>
      <c r="Y1723" s="713"/>
      <c r="Z1723" s="714"/>
      <c r="AA1723" s="714"/>
      <c r="AB1723" s="714"/>
      <c r="AC1723" s="714"/>
      <c r="AD1723" s="715"/>
      <c r="AE1723" s="164"/>
      <c r="AF1723" s="164"/>
      <c r="AG1723" s="199">
        <f t="shared" si="275"/>
        <v>1</v>
      </c>
      <c r="AH1723" s="298">
        <f t="shared" si="276"/>
        <v>0</v>
      </c>
      <c r="AI1723" s="402">
        <f t="shared" si="277"/>
        <v>1</v>
      </c>
      <c r="AJ1723" s="370" t="str">
        <f>IF(AI1723=0,"",
IF(SUM($AI$1679:AI1723)=1,AK1723,
IF($AI$1799&gt;SUM($AI$1679:AI1723),_xlfn.CONCAT(", ",AK1723),
IF($AI$1799=SUM($AI$1679:AI1723),_xlfn.CONCAT(" y ",AK1723)))))</f>
        <v>, 45</v>
      </c>
      <c r="AK1723" s="156" t="s">
        <v>5149</v>
      </c>
    </row>
    <row r="1724" spans="1:37" ht="15" customHeight="1">
      <c r="A1724" s="57"/>
      <c r="B1724" s="26"/>
      <c r="C1724" s="165" t="s">
        <v>5150</v>
      </c>
      <c r="D1724" s="852" t="str">
        <f t="shared" si="274"/>
        <v>INSTITUTO VERACRUZANO DE EDUCACION PARA LOS ADULTOS</v>
      </c>
      <c r="E1724" s="853"/>
      <c r="F1724" s="853"/>
      <c r="G1724" s="853"/>
      <c r="H1724" s="853"/>
      <c r="I1724" s="853"/>
      <c r="J1724" s="853"/>
      <c r="K1724" s="853"/>
      <c r="L1724" s="853"/>
      <c r="M1724" s="853"/>
      <c r="N1724" s="853"/>
      <c r="O1724" s="853"/>
      <c r="P1724" s="853"/>
      <c r="Q1724" s="853"/>
      <c r="R1724" s="853"/>
      <c r="S1724" s="853"/>
      <c r="T1724" s="853"/>
      <c r="U1724" s="853"/>
      <c r="V1724" s="853"/>
      <c r="W1724" s="853"/>
      <c r="X1724" s="854"/>
      <c r="Y1724" s="713"/>
      <c r="Z1724" s="714"/>
      <c r="AA1724" s="714"/>
      <c r="AB1724" s="714"/>
      <c r="AC1724" s="714"/>
      <c r="AD1724" s="715"/>
      <c r="AE1724" s="164"/>
      <c r="AF1724" s="164"/>
      <c r="AG1724" s="199">
        <f t="shared" si="275"/>
        <v>1</v>
      </c>
      <c r="AH1724" s="298">
        <f t="shared" si="276"/>
        <v>0</v>
      </c>
      <c r="AI1724" s="402">
        <f t="shared" si="277"/>
        <v>1</v>
      </c>
      <c r="AJ1724" s="370" t="str">
        <f>IF(AI1724=0,"",
IF(SUM($AI$1679:AI1724)=1,AK1724,
IF($AI$1799&gt;SUM($AI$1679:AI1724),_xlfn.CONCAT(", ",AK1724),
IF($AI$1799=SUM($AI$1679:AI1724),_xlfn.CONCAT(" y ",AK1724)))))</f>
        <v>, 46</v>
      </c>
      <c r="AK1724" s="156" t="s">
        <v>5151</v>
      </c>
    </row>
    <row r="1725" spans="1:37" ht="15" customHeight="1">
      <c r="A1725" s="57"/>
      <c r="B1725" s="26"/>
      <c r="C1725" s="165" t="s">
        <v>5152</v>
      </c>
      <c r="D1725" s="852" t="str">
        <f t="shared" si="274"/>
        <v>COLEGIO NACIONAL DE EDUCACION PROFESIONAL TECNICA</v>
      </c>
      <c r="E1725" s="853"/>
      <c r="F1725" s="853"/>
      <c r="G1725" s="853"/>
      <c r="H1725" s="853"/>
      <c r="I1725" s="853"/>
      <c r="J1725" s="853"/>
      <c r="K1725" s="853"/>
      <c r="L1725" s="853"/>
      <c r="M1725" s="853"/>
      <c r="N1725" s="853"/>
      <c r="O1725" s="853"/>
      <c r="P1725" s="853"/>
      <c r="Q1725" s="853"/>
      <c r="R1725" s="853"/>
      <c r="S1725" s="853"/>
      <c r="T1725" s="853"/>
      <c r="U1725" s="853"/>
      <c r="V1725" s="853"/>
      <c r="W1725" s="853"/>
      <c r="X1725" s="854"/>
      <c r="Y1725" s="713"/>
      <c r="Z1725" s="714"/>
      <c r="AA1725" s="714"/>
      <c r="AB1725" s="714"/>
      <c r="AC1725" s="714"/>
      <c r="AD1725" s="715"/>
      <c r="AE1725" s="164"/>
      <c r="AF1725" s="164"/>
      <c r="AG1725" s="199">
        <f t="shared" si="275"/>
        <v>1</v>
      </c>
      <c r="AH1725" s="298">
        <f t="shared" si="276"/>
        <v>0</v>
      </c>
      <c r="AI1725" s="402">
        <f t="shared" si="277"/>
        <v>1</v>
      </c>
      <c r="AJ1725" s="370" t="str">
        <f>IF(AI1725=0,"",
IF(SUM($AI$1679:AI1725)=1,AK1725,
IF($AI$1799&gt;SUM($AI$1679:AI1725),_xlfn.CONCAT(", ",AK1725),
IF($AI$1799=SUM($AI$1679:AI1725),_xlfn.CONCAT(" y ",AK1725)))))</f>
        <v>, 47</v>
      </c>
      <c r="AK1725" s="156" t="s">
        <v>5153</v>
      </c>
    </row>
    <row r="1726" spans="1:37" ht="15" customHeight="1">
      <c r="A1726" s="57"/>
      <c r="B1726" s="26"/>
      <c r="C1726" s="165" t="s">
        <v>5154</v>
      </c>
      <c r="D1726" s="852" t="str">
        <f t="shared" si="274"/>
        <v>UNIVERSIDAD TECNOLOGICA DEL SURESTE</v>
      </c>
      <c r="E1726" s="853"/>
      <c r="F1726" s="853"/>
      <c r="G1726" s="853"/>
      <c r="H1726" s="853"/>
      <c r="I1726" s="853"/>
      <c r="J1726" s="853"/>
      <c r="K1726" s="853"/>
      <c r="L1726" s="853"/>
      <c r="M1726" s="853"/>
      <c r="N1726" s="853"/>
      <c r="O1726" s="853"/>
      <c r="P1726" s="853"/>
      <c r="Q1726" s="853"/>
      <c r="R1726" s="853"/>
      <c r="S1726" s="853"/>
      <c r="T1726" s="853"/>
      <c r="U1726" s="853"/>
      <c r="V1726" s="853"/>
      <c r="W1726" s="853"/>
      <c r="X1726" s="854"/>
      <c r="Y1726" s="713"/>
      <c r="Z1726" s="714"/>
      <c r="AA1726" s="714"/>
      <c r="AB1726" s="714"/>
      <c r="AC1726" s="714"/>
      <c r="AD1726" s="715"/>
      <c r="AE1726" s="164"/>
      <c r="AF1726" s="164"/>
      <c r="AG1726" s="199">
        <f t="shared" si="275"/>
        <v>1</v>
      </c>
      <c r="AH1726" s="298">
        <f t="shared" si="276"/>
        <v>0</v>
      </c>
      <c r="AI1726" s="402">
        <f t="shared" si="277"/>
        <v>1</v>
      </c>
      <c r="AJ1726" s="370" t="str">
        <f>IF(AI1726=0,"",
IF(SUM($AI$1679:AI1726)=1,AK1726,
IF($AI$1799&gt;SUM($AI$1679:AI1726),_xlfn.CONCAT(", ",AK1726),
IF($AI$1799=SUM($AI$1679:AI1726),_xlfn.CONCAT(" y ",AK1726)))))</f>
        <v>, 48</v>
      </c>
      <c r="AK1726" s="156" t="s">
        <v>5155</v>
      </c>
    </row>
    <row r="1727" spans="1:37" ht="15" customHeight="1">
      <c r="A1727" s="57"/>
      <c r="B1727" s="26"/>
      <c r="C1727" s="165" t="s">
        <v>5156</v>
      </c>
      <c r="D1727" s="852" t="str">
        <f t="shared" si="274"/>
        <v>UNIVERSIDAD TECNOLOGICA DEL CENTRO</v>
      </c>
      <c r="E1727" s="853"/>
      <c r="F1727" s="853"/>
      <c r="G1727" s="853"/>
      <c r="H1727" s="853"/>
      <c r="I1727" s="853"/>
      <c r="J1727" s="853"/>
      <c r="K1727" s="853"/>
      <c r="L1727" s="853"/>
      <c r="M1727" s="853"/>
      <c r="N1727" s="853"/>
      <c r="O1727" s="853"/>
      <c r="P1727" s="853"/>
      <c r="Q1727" s="853"/>
      <c r="R1727" s="853"/>
      <c r="S1727" s="853"/>
      <c r="T1727" s="853"/>
      <c r="U1727" s="853"/>
      <c r="V1727" s="853"/>
      <c r="W1727" s="853"/>
      <c r="X1727" s="854"/>
      <c r="Y1727" s="713"/>
      <c r="Z1727" s="714"/>
      <c r="AA1727" s="714"/>
      <c r="AB1727" s="714"/>
      <c r="AC1727" s="714"/>
      <c r="AD1727" s="715"/>
      <c r="AE1727" s="164"/>
      <c r="AF1727" s="164"/>
      <c r="AG1727" s="199">
        <f t="shared" si="275"/>
        <v>1</v>
      </c>
      <c r="AH1727" s="298">
        <f t="shared" si="276"/>
        <v>0</v>
      </c>
      <c r="AI1727" s="402">
        <f t="shared" si="277"/>
        <v>1</v>
      </c>
      <c r="AJ1727" s="370" t="str">
        <f>IF(AI1727=0,"",
IF(SUM($AI$1679:AI1727)=1,AK1727,
IF($AI$1799&gt;SUM($AI$1679:AI1727),_xlfn.CONCAT(", ",AK1727),
IF($AI$1799=SUM($AI$1679:AI1727),_xlfn.CONCAT(" y ",AK1727)))))</f>
        <v>, 49</v>
      </c>
      <c r="AK1727" s="156" t="s">
        <v>5157</v>
      </c>
    </row>
    <row r="1728" spans="1:37" ht="15" customHeight="1">
      <c r="A1728" s="57"/>
      <c r="B1728" s="26"/>
      <c r="C1728" s="165" t="s">
        <v>5158</v>
      </c>
      <c r="D1728" s="852" t="str">
        <f t="shared" si="274"/>
        <v>UNIVERSIDAD TECNOLOGICA DE GUTIERREZ ZAMORA</v>
      </c>
      <c r="E1728" s="853"/>
      <c r="F1728" s="853"/>
      <c r="G1728" s="853"/>
      <c r="H1728" s="853"/>
      <c r="I1728" s="853"/>
      <c r="J1728" s="853"/>
      <c r="K1728" s="853"/>
      <c r="L1728" s="853"/>
      <c r="M1728" s="853"/>
      <c r="N1728" s="853"/>
      <c r="O1728" s="853"/>
      <c r="P1728" s="853"/>
      <c r="Q1728" s="853"/>
      <c r="R1728" s="853"/>
      <c r="S1728" s="853"/>
      <c r="T1728" s="853"/>
      <c r="U1728" s="853"/>
      <c r="V1728" s="853"/>
      <c r="W1728" s="853"/>
      <c r="X1728" s="854"/>
      <c r="Y1728" s="713"/>
      <c r="Z1728" s="714"/>
      <c r="AA1728" s="714"/>
      <c r="AB1728" s="714"/>
      <c r="AC1728" s="714"/>
      <c r="AD1728" s="715"/>
      <c r="AE1728" s="164"/>
      <c r="AF1728" s="164"/>
      <c r="AG1728" s="199">
        <f t="shared" si="275"/>
        <v>1</v>
      </c>
      <c r="AH1728" s="298">
        <f t="shared" si="276"/>
        <v>0</v>
      </c>
      <c r="AI1728" s="402">
        <f t="shared" si="277"/>
        <v>1</v>
      </c>
      <c r="AJ1728" s="370" t="str">
        <f>IF(AI1728=0,"",
IF(SUM($AI$1679:AI1728)=1,AK1728,
IF($AI$1799&gt;SUM($AI$1679:AI1728),_xlfn.CONCAT(", ",AK1728),
IF($AI$1799=SUM($AI$1679:AI1728),_xlfn.CONCAT(" y ",AK1728)))))</f>
        <v>, 50</v>
      </c>
      <c r="AK1728" s="156" t="s">
        <v>5159</v>
      </c>
    </row>
    <row r="1729" spans="1:37" ht="15" customHeight="1">
      <c r="A1729" s="57"/>
      <c r="B1729" s="26"/>
      <c r="C1729" s="165" t="s">
        <v>5160</v>
      </c>
      <c r="D1729" s="852" t="str">
        <f t="shared" si="274"/>
        <v>CONSEJO VERACRUZANO DE INVESTIGACION CIENTIFICA Y DESARROLLO TECNOLOGICO</v>
      </c>
      <c r="E1729" s="853"/>
      <c r="F1729" s="853"/>
      <c r="G1729" s="853"/>
      <c r="H1729" s="853"/>
      <c r="I1729" s="853"/>
      <c r="J1729" s="853"/>
      <c r="K1729" s="853"/>
      <c r="L1729" s="853"/>
      <c r="M1729" s="853"/>
      <c r="N1729" s="853"/>
      <c r="O1729" s="853"/>
      <c r="P1729" s="853"/>
      <c r="Q1729" s="853"/>
      <c r="R1729" s="853"/>
      <c r="S1729" s="853"/>
      <c r="T1729" s="853"/>
      <c r="U1729" s="853"/>
      <c r="V1729" s="853"/>
      <c r="W1729" s="853"/>
      <c r="X1729" s="854"/>
      <c r="Y1729" s="713"/>
      <c r="Z1729" s="714"/>
      <c r="AA1729" s="714"/>
      <c r="AB1729" s="714"/>
      <c r="AC1729" s="714"/>
      <c r="AD1729" s="715"/>
      <c r="AE1729" s="164"/>
      <c r="AF1729" s="164"/>
      <c r="AG1729" s="199">
        <f t="shared" si="275"/>
        <v>1</v>
      </c>
      <c r="AH1729" s="298">
        <f t="shared" si="276"/>
        <v>0</v>
      </c>
      <c r="AI1729" s="402">
        <f t="shared" si="277"/>
        <v>1</v>
      </c>
      <c r="AJ1729" s="370" t="str">
        <f>IF(AI1729=0,"",
IF(SUM($AI$1679:AI1729)=1,AK1729,
IF($AI$1799&gt;SUM($AI$1679:AI1729),_xlfn.CONCAT(", ",AK1729),
IF($AI$1799=SUM($AI$1679:AI1729),_xlfn.CONCAT(" y ",AK1729)))))</f>
        <v>, 51</v>
      </c>
      <c r="AK1729" s="156" t="s">
        <v>5161</v>
      </c>
    </row>
    <row r="1730" spans="1:37" ht="15" customHeight="1">
      <c r="A1730" s="57"/>
      <c r="B1730" s="26"/>
      <c r="C1730" s="165" t="s">
        <v>5162</v>
      </c>
      <c r="D1730" s="852" t="str">
        <f t="shared" si="274"/>
        <v>COLEGIO DE ESTUDIOS CIENTIFICOS Y TECNOLOGICOS</v>
      </c>
      <c r="E1730" s="853"/>
      <c r="F1730" s="853"/>
      <c r="G1730" s="853"/>
      <c r="H1730" s="853"/>
      <c r="I1730" s="853"/>
      <c r="J1730" s="853"/>
      <c r="K1730" s="853"/>
      <c r="L1730" s="853"/>
      <c r="M1730" s="853"/>
      <c r="N1730" s="853"/>
      <c r="O1730" s="853"/>
      <c r="P1730" s="853"/>
      <c r="Q1730" s="853"/>
      <c r="R1730" s="853"/>
      <c r="S1730" s="853"/>
      <c r="T1730" s="853"/>
      <c r="U1730" s="853"/>
      <c r="V1730" s="853"/>
      <c r="W1730" s="853"/>
      <c r="X1730" s="854"/>
      <c r="Y1730" s="713"/>
      <c r="Z1730" s="714"/>
      <c r="AA1730" s="714"/>
      <c r="AB1730" s="714"/>
      <c r="AC1730" s="714"/>
      <c r="AD1730" s="715"/>
      <c r="AE1730" s="164"/>
      <c r="AF1730" s="164"/>
      <c r="AG1730" s="199">
        <f t="shared" si="275"/>
        <v>1</v>
      </c>
      <c r="AH1730" s="298">
        <f t="shared" si="276"/>
        <v>0</v>
      </c>
      <c r="AI1730" s="402">
        <f t="shared" si="277"/>
        <v>1</v>
      </c>
      <c r="AJ1730" s="370" t="str">
        <f>IF(AI1730=0,"",
IF(SUM($AI$1679:AI1730)=1,AK1730,
IF($AI$1799&gt;SUM($AI$1679:AI1730),_xlfn.CONCAT(", ",AK1730),
IF($AI$1799=SUM($AI$1679:AI1730),_xlfn.CONCAT(" y ",AK1730)))))</f>
        <v>, 52</v>
      </c>
      <c r="AK1730" s="156" t="s">
        <v>5163</v>
      </c>
    </row>
    <row r="1731" spans="1:37" ht="15" customHeight="1">
      <c r="A1731" s="57"/>
      <c r="B1731" s="26"/>
      <c r="C1731" s="165" t="s">
        <v>5164</v>
      </c>
      <c r="D1731" s="852" t="str">
        <f t="shared" si="274"/>
        <v>COLEGIO DE VERACRUZ</v>
      </c>
      <c r="E1731" s="853"/>
      <c r="F1731" s="853"/>
      <c r="G1731" s="853"/>
      <c r="H1731" s="853"/>
      <c r="I1731" s="853"/>
      <c r="J1731" s="853"/>
      <c r="K1731" s="853"/>
      <c r="L1731" s="853"/>
      <c r="M1731" s="853"/>
      <c r="N1731" s="853"/>
      <c r="O1731" s="853"/>
      <c r="P1731" s="853"/>
      <c r="Q1731" s="853"/>
      <c r="R1731" s="853"/>
      <c r="S1731" s="853"/>
      <c r="T1731" s="853"/>
      <c r="U1731" s="853"/>
      <c r="V1731" s="853"/>
      <c r="W1731" s="853"/>
      <c r="X1731" s="854"/>
      <c r="Y1731" s="713"/>
      <c r="Z1731" s="714"/>
      <c r="AA1731" s="714"/>
      <c r="AB1731" s="714"/>
      <c r="AC1731" s="714"/>
      <c r="AD1731" s="715"/>
      <c r="AE1731" s="164"/>
      <c r="AF1731" s="164"/>
      <c r="AG1731" s="199">
        <f t="shared" si="275"/>
        <v>1</v>
      </c>
      <c r="AH1731" s="298">
        <f t="shared" si="276"/>
        <v>0</v>
      </c>
      <c r="AI1731" s="402">
        <f t="shared" si="277"/>
        <v>1</v>
      </c>
      <c r="AJ1731" s="370" t="str">
        <f>IF(AI1731=0,"",
IF(SUM($AI$1679:AI1731)=1,AK1731,
IF($AI$1799&gt;SUM($AI$1679:AI1731),_xlfn.CONCAT(", ",AK1731),
IF($AI$1799=SUM($AI$1679:AI1731),_xlfn.CONCAT(" y ",AK1731)))))</f>
        <v>, 53</v>
      </c>
      <c r="AK1731" s="156" t="s">
        <v>5165</v>
      </c>
    </row>
    <row r="1732" spans="1:37" ht="15" customHeight="1">
      <c r="A1732" s="57"/>
      <c r="B1732" s="26"/>
      <c r="C1732" s="165" t="s">
        <v>5166</v>
      </c>
      <c r="D1732" s="852" t="str">
        <f t="shared" si="274"/>
        <v>UNIVERSIDAD POLITECNICA DE HUATUSCO</v>
      </c>
      <c r="E1732" s="853"/>
      <c r="F1732" s="853"/>
      <c r="G1732" s="853"/>
      <c r="H1732" s="853"/>
      <c r="I1732" s="853"/>
      <c r="J1732" s="853"/>
      <c r="K1732" s="853"/>
      <c r="L1732" s="853"/>
      <c r="M1732" s="853"/>
      <c r="N1732" s="853"/>
      <c r="O1732" s="853"/>
      <c r="P1732" s="853"/>
      <c r="Q1732" s="853"/>
      <c r="R1732" s="853"/>
      <c r="S1732" s="853"/>
      <c r="T1732" s="853"/>
      <c r="U1732" s="853"/>
      <c r="V1732" s="853"/>
      <c r="W1732" s="853"/>
      <c r="X1732" s="854"/>
      <c r="Y1732" s="713"/>
      <c r="Z1732" s="714"/>
      <c r="AA1732" s="714"/>
      <c r="AB1732" s="714"/>
      <c r="AC1732" s="714"/>
      <c r="AD1732" s="715"/>
      <c r="AE1732" s="164"/>
      <c r="AF1732" s="164"/>
      <c r="AG1732" s="199">
        <f t="shared" si="275"/>
        <v>1</v>
      </c>
      <c r="AH1732" s="298">
        <f t="shared" si="276"/>
        <v>0</v>
      </c>
      <c r="AI1732" s="402">
        <f t="shared" si="277"/>
        <v>1</v>
      </c>
      <c r="AJ1732" s="370" t="str">
        <f>IF(AI1732=0,"",
IF(SUM($AI$1679:AI1732)=1,AK1732,
IF($AI$1799&gt;SUM($AI$1679:AI1732),_xlfn.CONCAT(", ",AK1732),
IF($AI$1799=SUM($AI$1679:AI1732),_xlfn.CONCAT(" y ",AK1732)))))</f>
        <v>, 54</v>
      </c>
      <c r="AK1732" s="156" t="s">
        <v>5167</v>
      </c>
    </row>
    <row r="1733" spans="1:37" ht="15" customHeight="1">
      <c r="A1733" s="57"/>
      <c r="B1733" s="26"/>
      <c r="C1733" s="165" t="s">
        <v>5168</v>
      </c>
      <c r="D1733" s="852" t="str">
        <f t="shared" si="274"/>
        <v>UNIVERSIDAD POPULAR AUTONOMA DE VERACRUZ</v>
      </c>
      <c r="E1733" s="853"/>
      <c r="F1733" s="853"/>
      <c r="G1733" s="853"/>
      <c r="H1733" s="853"/>
      <c r="I1733" s="853"/>
      <c r="J1733" s="853"/>
      <c r="K1733" s="853"/>
      <c r="L1733" s="853"/>
      <c r="M1733" s="853"/>
      <c r="N1733" s="853"/>
      <c r="O1733" s="853"/>
      <c r="P1733" s="853"/>
      <c r="Q1733" s="853"/>
      <c r="R1733" s="853"/>
      <c r="S1733" s="853"/>
      <c r="T1733" s="853"/>
      <c r="U1733" s="853"/>
      <c r="V1733" s="853"/>
      <c r="W1733" s="853"/>
      <c r="X1733" s="854"/>
      <c r="Y1733" s="713"/>
      <c r="Z1733" s="714"/>
      <c r="AA1733" s="714"/>
      <c r="AB1733" s="714"/>
      <c r="AC1733" s="714"/>
      <c r="AD1733" s="715"/>
      <c r="AE1733" s="164"/>
      <c r="AF1733" s="164"/>
      <c r="AG1733" s="199">
        <f t="shared" si="275"/>
        <v>1</v>
      </c>
      <c r="AH1733" s="298">
        <f t="shared" si="276"/>
        <v>0</v>
      </c>
      <c r="AI1733" s="402">
        <f t="shared" si="277"/>
        <v>1</v>
      </c>
      <c r="AJ1733" s="370" t="str">
        <f>IF(AI1733=0,"",
IF(SUM($AI$1679:AI1733)=1,AK1733,
IF($AI$1799&gt;SUM($AI$1679:AI1733),_xlfn.CONCAT(", ",AK1733),
IF($AI$1799=SUM($AI$1679:AI1733),_xlfn.CONCAT(" y ",AK1733)))))</f>
        <v>, 55</v>
      </c>
      <c r="AK1733" s="156" t="s">
        <v>5169</v>
      </c>
    </row>
    <row r="1734" spans="1:37" ht="15" customHeight="1">
      <c r="A1734" s="57"/>
      <c r="B1734" s="26"/>
      <c r="C1734" s="165" t="s">
        <v>5170</v>
      </c>
      <c r="D1734" s="852" t="str">
        <f t="shared" si="274"/>
        <v>INSTITUTO VERACRUZANO DE LA VIVIENDA</v>
      </c>
      <c r="E1734" s="853"/>
      <c r="F1734" s="853"/>
      <c r="G1734" s="853"/>
      <c r="H1734" s="853"/>
      <c r="I1734" s="853"/>
      <c r="J1734" s="853"/>
      <c r="K1734" s="853"/>
      <c r="L1734" s="853"/>
      <c r="M1734" s="853"/>
      <c r="N1734" s="853"/>
      <c r="O1734" s="853"/>
      <c r="P1734" s="853"/>
      <c r="Q1734" s="853"/>
      <c r="R1734" s="853"/>
      <c r="S1734" s="853"/>
      <c r="T1734" s="853"/>
      <c r="U1734" s="853"/>
      <c r="V1734" s="853"/>
      <c r="W1734" s="853"/>
      <c r="X1734" s="854"/>
      <c r="Y1734" s="713"/>
      <c r="Z1734" s="714"/>
      <c r="AA1734" s="714"/>
      <c r="AB1734" s="714"/>
      <c r="AC1734" s="714"/>
      <c r="AD1734" s="715"/>
      <c r="AE1734" s="164"/>
      <c r="AF1734" s="164"/>
      <c r="AG1734" s="199">
        <f t="shared" si="275"/>
        <v>1</v>
      </c>
      <c r="AH1734" s="298">
        <f t="shared" si="276"/>
        <v>0</v>
      </c>
      <c r="AI1734" s="402">
        <f t="shared" si="277"/>
        <v>1</v>
      </c>
      <c r="AJ1734" s="370" t="str">
        <f>IF(AI1734=0,"",
IF(SUM($AI$1679:AI1734)=1,AK1734,
IF($AI$1799&gt;SUM($AI$1679:AI1734),_xlfn.CONCAT(", ",AK1734),
IF($AI$1799=SUM($AI$1679:AI1734),_xlfn.CONCAT(" y ",AK1734)))))</f>
        <v>, 56</v>
      </c>
      <c r="AK1734" s="156" t="s">
        <v>5171</v>
      </c>
    </row>
    <row r="1735" spans="1:37" ht="15" customHeight="1">
      <c r="A1735" s="57"/>
      <c r="B1735" s="26"/>
      <c r="C1735" s="165" t="s">
        <v>5172</v>
      </c>
      <c r="D1735" s="852" t="str">
        <f t="shared" si="274"/>
        <v>AGENCIA ESTATAL DE ENERGIA DEL ESTADO DE VERACRUZ</v>
      </c>
      <c r="E1735" s="853"/>
      <c r="F1735" s="853"/>
      <c r="G1735" s="853"/>
      <c r="H1735" s="853"/>
      <c r="I1735" s="853"/>
      <c r="J1735" s="853"/>
      <c r="K1735" s="853"/>
      <c r="L1735" s="853"/>
      <c r="M1735" s="853"/>
      <c r="N1735" s="853"/>
      <c r="O1735" s="853"/>
      <c r="P1735" s="853"/>
      <c r="Q1735" s="853"/>
      <c r="R1735" s="853"/>
      <c r="S1735" s="853"/>
      <c r="T1735" s="853"/>
      <c r="U1735" s="853"/>
      <c r="V1735" s="853"/>
      <c r="W1735" s="853"/>
      <c r="X1735" s="854"/>
      <c r="Y1735" s="713"/>
      <c r="Z1735" s="714"/>
      <c r="AA1735" s="714"/>
      <c r="AB1735" s="714"/>
      <c r="AC1735" s="714"/>
      <c r="AD1735" s="715"/>
      <c r="AE1735" s="164"/>
      <c r="AF1735" s="164"/>
      <c r="AG1735" s="199">
        <f t="shared" si="275"/>
        <v>1</v>
      </c>
      <c r="AH1735" s="298">
        <f t="shared" si="276"/>
        <v>0</v>
      </c>
      <c r="AI1735" s="402">
        <f t="shared" si="277"/>
        <v>1</v>
      </c>
      <c r="AJ1735" s="370" t="str">
        <f>IF(AI1735=0,"",
IF(SUM($AI$1679:AI1735)=1,AK1735,
IF($AI$1799&gt;SUM($AI$1679:AI1735),_xlfn.CONCAT(", ",AK1735),
IF($AI$1799=SUM($AI$1679:AI1735),_xlfn.CONCAT(" y ",AK1735)))))</f>
        <v>, 57</v>
      </c>
      <c r="AK1735" s="156" t="s">
        <v>5173</v>
      </c>
    </row>
    <row r="1736" spans="1:37" ht="15" customHeight="1">
      <c r="A1736" s="57"/>
      <c r="B1736" s="26"/>
      <c r="C1736" s="165" t="s">
        <v>5174</v>
      </c>
      <c r="D1736" s="852" t="str">
        <f t="shared" si="274"/>
        <v>INSTITUTO VERACRUZANO DE LAS MUJERES</v>
      </c>
      <c r="E1736" s="853"/>
      <c r="F1736" s="853"/>
      <c r="G1736" s="853"/>
      <c r="H1736" s="853"/>
      <c r="I1736" s="853"/>
      <c r="J1736" s="853"/>
      <c r="K1736" s="853"/>
      <c r="L1736" s="853"/>
      <c r="M1736" s="853"/>
      <c r="N1736" s="853"/>
      <c r="O1736" s="853"/>
      <c r="P1736" s="853"/>
      <c r="Q1736" s="853"/>
      <c r="R1736" s="853"/>
      <c r="S1736" s="853"/>
      <c r="T1736" s="853"/>
      <c r="U1736" s="853"/>
      <c r="V1736" s="853"/>
      <c r="W1736" s="853"/>
      <c r="X1736" s="854"/>
      <c r="Y1736" s="713"/>
      <c r="Z1736" s="714"/>
      <c r="AA1736" s="714"/>
      <c r="AB1736" s="714"/>
      <c r="AC1736" s="714"/>
      <c r="AD1736" s="715"/>
      <c r="AE1736" s="164"/>
      <c r="AF1736" s="164"/>
      <c r="AG1736" s="199">
        <f t="shared" si="275"/>
        <v>1</v>
      </c>
      <c r="AH1736" s="298">
        <f t="shared" si="276"/>
        <v>0</v>
      </c>
      <c r="AI1736" s="402">
        <f t="shared" si="277"/>
        <v>1</v>
      </c>
      <c r="AJ1736" s="370" t="str">
        <f>IF(AI1736=0,"",
IF(SUM($AI$1679:AI1736)=1,AK1736,
IF($AI$1799&gt;SUM($AI$1679:AI1736),_xlfn.CONCAT(", ",AK1736),
IF($AI$1799=SUM($AI$1679:AI1736),_xlfn.CONCAT(" y ",AK1736)))))</f>
        <v>, 58</v>
      </c>
      <c r="AK1736" s="156" t="s">
        <v>5175</v>
      </c>
    </row>
    <row r="1737" spans="1:37" ht="15" customHeight="1">
      <c r="A1737" s="57"/>
      <c r="B1737" s="26"/>
      <c r="C1737" s="165" t="s">
        <v>5176</v>
      </c>
      <c r="D1737" s="852" t="str">
        <f t="shared" si="274"/>
        <v>INSTITUTO VERACRUZANO DE DESARROLLO MUNICIPAL</v>
      </c>
      <c r="E1737" s="853"/>
      <c r="F1737" s="853"/>
      <c r="G1737" s="853"/>
      <c r="H1737" s="853"/>
      <c r="I1737" s="853"/>
      <c r="J1737" s="853"/>
      <c r="K1737" s="853"/>
      <c r="L1737" s="853"/>
      <c r="M1737" s="853"/>
      <c r="N1737" s="853"/>
      <c r="O1737" s="853"/>
      <c r="P1737" s="853"/>
      <c r="Q1737" s="853"/>
      <c r="R1737" s="853"/>
      <c r="S1737" s="853"/>
      <c r="T1737" s="853"/>
      <c r="U1737" s="853"/>
      <c r="V1737" s="853"/>
      <c r="W1737" s="853"/>
      <c r="X1737" s="854"/>
      <c r="Y1737" s="713"/>
      <c r="Z1737" s="714"/>
      <c r="AA1737" s="714"/>
      <c r="AB1737" s="714"/>
      <c r="AC1737" s="714"/>
      <c r="AD1737" s="715"/>
      <c r="AE1737" s="164"/>
      <c r="AF1737" s="164"/>
      <c r="AG1737" s="199">
        <f t="shared" si="275"/>
        <v>1</v>
      </c>
      <c r="AH1737" s="298">
        <f t="shared" si="276"/>
        <v>0</v>
      </c>
      <c r="AI1737" s="402">
        <f t="shared" si="277"/>
        <v>1</v>
      </c>
      <c r="AJ1737" s="370" t="str">
        <f>IF(AI1737=0,"",
IF(SUM($AI$1679:AI1737)=1,AK1737,
IF($AI$1799&gt;SUM($AI$1679:AI1737),_xlfn.CONCAT(", ",AK1737),
IF($AI$1799=SUM($AI$1679:AI1737),_xlfn.CONCAT(" y ",AK1737)))))</f>
        <v>, 59</v>
      </c>
      <c r="AK1737" s="156" t="s">
        <v>5177</v>
      </c>
    </row>
    <row r="1738" spans="1:37" ht="15" customHeight="1">
      <c r="A1738" s="57"/>
      <c r="B1738" s="26"/>
      <c r="C1738" s="165" t="s">
        <v>5178</v>
      </c>
      <c r="D1738" s="852" t="str">
        <f t="shared" si="274"/>
        <v>COMISION EJECUTIVA PARA LA ATENCION INTEGRAL A VICTIMAS DEL DELITO</v>
      </c>
      <c r="E1738" s="853"/>
      <c r="F1738" s="853"/>
      <c r="G1738" s="853"/>
      <c r="H1738" s="853"/>
      <c r="I1738" s="853"/>
      <c r="J1738" s="853"/>
      <c r="K1738" s="853"/>
      <c r="L1738" s="853"/>
      <c r="M1738" s="853"/>
      <c r="N1738" s="853"/>
      <c r="O1738" s="853"/>
      <c r="P1738" s="853"/>
      <c r="Q1738" s="853"/>
      <c r="R1738" s="853"/>
      <c r="S1738" s="853"/>
      <c r="T1738" s="853"/>
      <c r="U1738" s="853"/>
      <c r="V1738" s="853"/>
      <c r="W1738" s="853"/>
      <c r="X1738" s="854"/>
      <c r="Y1738" s="713"/>
      <c r="Z1738" s="714"/>
      <c r="AA1738" s="714"/>
      <c r="AB1738" s="714"/>
      <c r="AC1738" s="714"/>
      <c r="AD1738" s="715"/>
      <c r="AE1738" s="164"/>
      <c r="AF1738" s="164"/>
      <c r="AG1738" s="199">
        <f t="shared" si="275"/>
        <v>1</v>
      </c>
      <c r="AH1738" s="298">
        <f t="shared" si="276"/>
        <v>0</v>
      </c>
      <c r="AI1738" s="402">
        <f t="shared" si="277"/>
        <v>1</v>
      </c>
      <c r="AJ1738" s="370" t="str">
        <f>IF(AI1738=0,"",
IF(SUM($AI$1679:AI1738)=1,AK1738,
IF($AI$1799&gt;SUM($AI$1679:AI1738),_xlfn.CONCAT(", ",AK1738),
IF($AI$1799=SUM($AI$1679:AI1738),_xlfn.CONCAT(" y ",AK1738)))))</f>
        <v>, 60</v>
      </c>
      <c r="AK1738" s="156" t="s">
        <v>5179</v>
      </c>
    </row>
    <row r="1739" spans="1:37" ht="15" customHeight="1">
      <c r="A1739" s="57"/>
      <c r="B1739" s="26"/>
      <c r="C1739" s="165" t="s">
        <v>5180</v>
      </c>
      <c r="D1739" s="852" t="str">
        <f t="shared" si="274"/>
        <v>CENTRO DE JUSTICIA PARA MUJERES DEL ESTADO DE VERACRUZ</v>
      </c>
      <c r="E1739" s="853"/>
      <c r="F1739" s="853"/>
      <c r="G1739" s="853"/>
      <c r="H1739" s="853"/>
      <c r="I1739" s="853"/>
      <c r="J1739" s="853"/>
      <c r="K1739" s="853"/>
      <c r="L1739" s="853"/>
      <c r="M1739" s="853"/>
      <c r="N1739" s="853"/>
      <c r="O1739" s="853"/>
      <c r="P1739" s="853"/>
      <c r="Q1739" s="853"/>
      <c r="R1739" s="853"/>
      <c r="S1739" s="853"/>
      <c r="T1739" s="853"/>
      <c r="U1739" s="853"/>
      <c r="V1739" s="853"/>
      <c r="W1739" s="853"/>
      <c r="X1739" s="854"/>
      <c r="Y1739" s="713"/>
      <c r="Z1739" s="714"/>
      <c r="AA1739" s="714"/>
      <c r="AB1739" s="714"/>
      <c r="AC1739" s="714"/>
      <c r="AD1739" s="715"/>
      <c r="AE1739" s="164"/>
      <c r="AF1739" s="164"/>
      <c r="AG1739" s="199">
        <f t="shared" si="275"/>
        <v>1</v>
      </c>
      <c r="AH1739" s="298">
        <f t="shared" si="276"/>
        <v>0</v>
      </c>
      <c r="AI1739" s="402">
        <f t="shared" si="277"/>
        <v>1</v>
      </c>
      <c r="AJ1739" s="370" t="str">
        <f>IF(AI1739=0,"",
IF(SUM($AI$1679:AI1739)=1,AK1739,
IF($AI$1799&gt;SUM($AI$1679:AI1739),_xlfn.CONCAT(", ",AK1739),
IF($AI$1799=SUM($AI$1679:AI1739),_xlfn.CONCAT(" y ",AK1739)))))</f>
        <v>, 61</v>
      </c>
      <c r="AK1739" s="156" t="s">
        <v>5181</v>
      </c>
    </row>
    <row r="1740" spans="1:37" ht="15" customHeight="1">
      <c r="A1740" s="57"/>
      <c r="B1740" s="26"/>
      <c r="C1740" s="165" t="s">
        <v>5182</v>
      </c>
      <c r="D1740" s="852" t="str">
        <f t="shared" si="274"/>
        <v>INSTITUTO DE PENSIONES DEL ESTADO</v>
      </c>
      <c r="E1740" s="853"/>
      <c r="F1740" s="853"/>
      <c r="G1740" s="853"/>
      <c r="H1740" s="853"/>
      <c r="I1740" s="853"/>
      <c r="J1740" s="853"/>
      <c r="K1740" s="853"/>
      <c r="L1740" s="853"/>
      <c r="M1740" s="853"/>
      <c r="N1740" s="853"/>
      <c r="O1740" s="853"/>
      <c r="P1740" s="853"/>
      <c r="Q1740" s="853"/>
      <c r="R1740" s="853"/>
      <c r="S1740" s="853"/>
      <c r="T1740" s="853"/>
      <c r="U1740" s="853"/>
      <c r="V1740" s="853"/>
      <c r="W1740" s="853"/>
      <c r="X1740" s="854"/>
      <c r="Y1740" s="713"/>
      <c r="Z1740" s="714"/>
      <c r="AA1740" s="714"/>
      <c r="AB1740" s="714"/>
      <c r="AC1740" s="714"/>
      <c r="AD1740" s="715"/>
      <c r="AE1740" s="164"/>
      <c r="AF1740" s="164"/>
      <c r="AG1740" s="199">
        <f t="shared" si="275"/>
        <v>1</v>
      </c>
      <c r="AH1740" s="298">
        <f t="shared" si="276"/>
        <v>0</v>
      </c>
      <c r="AI1740" s="402">
        <f t="shared" si="277"/>
        <v>1</v>
      </c>
      <c r="AJ1740" s="370" t="str">
        <f>IF(AI1740=0,"",
IF(SUM($AI$1679:AI1740)=1,AK1740,
IF($AI$1799&gt;SUM($AI$1679:AI1740),_xlfn.CONCAT(", ",AK1740),
IF($AI$1799=SUM($AI$1679:AI1740),_xlfn.CONCAT(" y ",AK1740)))))</f>
        <v>, 62</v>
      </c>
      <c r="AK1740" s="156" t="s">
        <v>5183</v>
      </c>
    </row>
    <row r="1741" spans="1:37" ht="15" customHeight="1">
      <c r="A1741" s="57"/>
      <c r="B1741" s="26"/>
      <c r="C1741" s="165" t="s">
        <v>5184</v>
      </c>
      <c r="D1741" s="852" t="str">
        <f t="shared" si="274"/>
        <v>COMISION DEL AGUA DEL ESTADO DE VERACRUZ</v>
      </c>
      <c r="E1741" s="853"/>
      <c r="F1741" s="853"/>
      <c r="G1741" s="853"/>
      <c r="H1741" s="853"/>
      <c r="I1741" s="853"/>
      <c r="J1741" s="853"/>
      <c r="K1741" s="853"/>
      <c r="L1741" s="853"/>
      <c r="M1741" s="853"/>
      <c r="N1741" s="853"/>
      <c r="O1741" s="853"/>
      <c r="P1741" s="853"/>
      <c r="Q1741" s="853"/>
      <c r="R1741" s="853"/>
      <c r="S1741" s="853"/>
      <c r="T1741" s="853"/>
      <c r="U1741" s="853"/>
      <c r="V1741" s="853"/>
      <c r="W1741" s="853"/>
      <c r="X1741" s="854"/>
      <c r="Y1741" s="713"/>
      <c r="Z1741" s="714"/>
      <c r="AA1741" s="714"/>
      <c r="AB1741" s="714"/>
      <c r="AC1741" s="714"/>
      <c r="AD1741" s="715"/>
      <c r="AE1741" s="164"/>
      <c r="AF1741" s="164"/>
      <c r="AG1741" s="199">
        <f t="shared" si="275"/>
        <v>1</v>
      </c>
      <c r="AH1741" s="298">
        <f t="shared" si="276"/>
        <v>0</v>
      </c>
      <c r="AI1741" s="402">
        <f t="shared" si="277"/>
        <v>1</v>
      </c>
      <c r="AJ1741" s="370" t="str">
        <f>IF(AI1741=0,"",
IF(SUM($AI$1679:AI1741)=1,AK1741,
IF($AI$1799&gt;SUM($AI$1679:AI1741),_xlfn.CONCAT(", ",AK1741),
IF($AI$1799=SUM($AI$1679:AI1741),_xlfn.CONCAT(" y ",AK1741)))))</f>
        <v>, 63</v>
      </c>
      <c r="AK1741" s="156" t="s">
        <v>5185</v>
      </c>
    </row>
    <row r="1742" spans="1:37" ht="15" customHeight="1">
      <c r="A1742" s="57"/>
      <c r="B1742" s="26"/>
      <c r="C1742" s="165" t="s">
        <v>5186</v>
      </c>
      <c r="D1742" s="852" t="str">
        <f t="shared" si="274"/>
        <v>RADIOTELEVISION DE VERACRUZ</v>
      </c>
      <c r="E1742" s="853"/>
      <c r="F1742" s="853"/>
      <c r="G1742" s="853"/>
      <c r="H1742" s="853"/>
      <c r="I1742" s="853"/>
      <c r="J1742" s="853"/>
      <c r="K1742" s="853"/>
      <c r="L1742" s="853"/>
      <c r="M1742" s="853"/>
      <c r="N1742" s="853"/>
      <c r="O1742" s="853"/>
      <c r="P1742" s="853"/>
      <c r="Q1742" s="853"/>
      <c r="R1742" s="853"/>
      <c r="S1742" s="853"/>
      <c r="T1742" s="853"/>
      <c r="U1742" s="853"/>
      <c r="V1742" s="853"/>
      <c r="W1742" s="853"/>
      <c r="X1742" s="854"/>
      <c r="Y1742" s="713"/>
      <c r="Z1742" s="714"/>
      <c r="AA1742" s="714"/>
      <c r="AB1742" s="714"/>
      <c r="AC1742" s="714"/>
      <c r="AD1742" s="715"/>
      <c r="AE1742" s="164"/>
      <c r="AF1742" s="164"/>
      <c r="AG1742" s="199">
        <f t="shared" si="275"/>
        <v>1</v>
      </c>
      <c r="AH1742" s="298">
        <f t="shared" si="276"/>
        <v>0</v>
      </c>
      <c r="AI1742" s="402">
        <f t="shared" si="277"/>
        <v>1</v>
      </c>
      <c r="AJ1742" s="370" t="str">
        <f>IF(AI1742=0,"",
IF(SUM($AI$1679:AI1742)=1,AK1742,
IF($AI$1799&gt;SUM($AI$1679:AI1742),_xlfn.CONCAT(", ",AK1742),
IF($AI$1799=SUM($AI$1679:AI1742),_xlfn.CONCAT(" y ",AK1742)))))</f>
        <v>, 64</v>
      </c>
      <c r="AK1742" s="156" t="s">
        <v>5187</v>
      </c>
    </row>
    <row r="1743" spans="1:37" ht="15" customHeight="1">
      <c r="A1743" s="57"/>
      <c r="B1743" s="26"/>
      <c r="C1743" s="165" t="s">
        <v>5188</v>
      </c>
      <c r="D1743" s="852" t="str">
        <f t="shared" si="274"/>
        <v>SECRETARIA EJECUTIVA DEL SISTEMA ESTATAL ANTICORRUPCION</v>
      </c>
      <c r="E1743" s="853"/>
      <c r="F1743" s="853"/>
      <c r="G1743" s="853"/>
      <c r="H1743" s="853"/>
      <c r="I1743" s="853"/>
      <c r="J1743" s="853"/>
      <c r="K1743" s="853"/>
      <c r="L1743" s="853"/>
      <c r="M1743" s="853"/>
      <c r="N1743" s="853"/>
      <c r="O1743" s="853"/>
      <c r="P1743" s="853"/>
      <c r="Q1743" s="853"/>
      <c r="R1743" s="853"/>
      <c r="S1743" s="853"/>
      <c r="T1743" s="853"/>
      <c r="U1743" s="853"/>
      <c r="V1743" s="853"/>
      <c r="W1743" s="853"/>
      <c r="X1743" s="854"/>
      <c r="Y1743" s="713"/>
      <c r="Z1743" s="714"/>
      <c r="AA1743" s="714"/>
      <c r="AB1743" s="714"/>
      <c r="AC1743" s="714"/>
      <c r="AD1743" s="715"/>
      <c r="AE1743" s="164"/>
      <c r="AF1743" s="164"/>
      <c r="AG1743" s="199">
        <f t="shared" si="275"/>
        <v>1</v>
      </c>
      <c r="AH1743" s="298">
        <f t="shared" si="276"/>
        <v>0</v>
      </c>
      <c r="AI1743" s="402">
        <f t="shared" si="277"/>
        <v>1</v>
      </c>
      <c r="AJ1743" s="370" t="str">
        <f>IF(AI1743=0,"",
IF(SUM($AI$1679:AI1743)=1,AK1743,
IF($AI$1799&gt;SUM($AI$1679:AI1743),_xlfn.CONCAT(", ",AK1743),
IF($AI$1799=SUM($AI$1679:AI1743),_xlfn.CONCAT(" y ",AK1743)))))</f>
        <v>, 65</v>
      </c>
      <c r="AK1743" s="156" t="s">
        <v>5189</v>
      </c>
    </row>
    <row r="1744" spans="1:37" ht="15" customHeight="1">
      <c r="A1744" s="57"/>
      <c r="B1744" s="26"/>
      <c r="C1744" s="165" t="s">
        <v>5190</v>
      </c>
      <c r="D1744" s="852" t="str">
        <f t="shared" ref="D1744:D1798" si="278">IF(D105="","",D105)</f>
        <v>INSTITUTO DE LA POLICIA AUXILIAR Y PROTECCION PATRIMONIAL</v>
      </c>
      <c r="E1744" s="853"/>
      <c r="F1744" s="853"/>
      <c r="G1744" s="853"/>
      <c r="H1744" s="853"/>
      <c r="I1744" s="853"/>
      <c r="J1744" s="853"/>
      <c r="K1744" s="853"/>
      <c r="L1744" s="853"/>
      <c r="M1744" s="853"/>
      <c r="N1744" s="853"/>
      <c r="O1744" s="853"/>
      <c r="P1744" s="853"/>
      <c r="Q1744" s="853"/>
      <c r="R1744" s="853"/>
      <c r="S1744" s="853"/>
      <c r="T1744" s="853"/>
      <c r="U1744" s="853"/>
      <c r="V1744" s="853"/>
      <c r="W1744" s="853"/>
      <c r="X1744" s="854"/>
      <c r="Y1744" s="713"/>
      <c r="Z1744" s="714"/>
      <c r="AA1744" s="714"/>
      <c r="AB1744" s="714"/>
      <c r="AC1744" s="714"/>
      <c r="AD1744" s="715"/>
      <c r="AE1744" s="164"/>
      <c r="AF1744" s="164"/>
      <c r="AG1744" s="199">
        <f t="shared" ref="AG1744:AG1797" si="279">IF(AND(COUNTBLANK(D1744)=1,COUNTA(Y1744)=0),0,IF(AND(COUNTBLANK(D1744)=0,COUNTA(Y1744)=1),0,1))</f>
        <v>1</v>
      </c>
      <c r="AH1744" s="298">
        <f t="shared" ref="AH1744:AH1798" si="280">COUNTIF(Y1744,"NS")</f>
        <v>0</v>
      </c>
      <c r="AI1744" s="402">
        <f t="shared" ref="AI1744:AI1798" si="281">IF(AG1744=0,0,1)</f>
        <v>1</v>
      </c>
      <c r="AJ1744" s="370" t="str">
        <f>IF(AI1744=0,"",
IF(SUM($AI$1679:AI1744)=1,AK1744,
IF($AI$1799&gt;SUM($AI$1679:AI1744),_xlfn.CONCAT(", ",AK1744),
IF($AI$1799=SUM($AI$1679:AI1744),_xlfn.CONCAT(" y ",AK1744)))))</f>
        <v>, 66</v>
      </c>
      <c r="AK1744" s="156" t="s">
        <v>5191</v>
      </c>
    </row>
    <row r="1745" spans="1:37" ht="15" customHeight="1">
      <c r="A1745" s="57"/>
      <c r="B1745" s="26"/>
      <c r="C1745" s="165" t="s">
        <v>5192</v>
      </c>
      <c r="D1745" s="852" t="str">
        <f t="shared" si="278"/>
        <v>ACADEMIA REGIONAL DE SEGURIDAD PUBLICA DEL SURESTE</v>
      </c>
      <c r="E1745" s="853"/>
      <c r="F1745" s="853"/>
      <c r="G1745" s="853"/>
      <c r="H1745" s="853"/>
      <c r="I1745" s="853"/>
      <c r="J1745" s="853"/>
      <c r="K1745" s="853"/>
      <c r="L1745" s="853"/>
      <c r="M1745" s="853"/>
      <c r="N1745" s="853"/>
      <c r="O1745" s="853"/>
      <c r="P1745" s="853"/>
      <c r="Q1745" s="853"/>
      <c r="R1745" s="853"/>
      <c r="S1745" s="853"/>
      <c r="T1745" s="853"/>
      <c r="U1745" s="853"/>
      <c r="V1745" s="853"/>
      <c r="W1745" s="853"/>
      <c r="X1745" s="854"/>
      <c r="Y1745" s="713"/>
      <c r="Z1745" s="714"/>
      <c r="AA1745" s="714"/>
      <c r="AB1745" s="714"/>
      <c r="AC1745" s="714"/>
      <c r="AD1745" s="715"/>
      <c r="AE1745" s="164"/>
      <c r="AF1745" s="164"/>
      <c r="AG1745" s="199">
        <f t="shared" si="279"/>
        <v>1</v>
      </c>
      <c r="AH1745" s="298">
        <f t="shared" si="280"/>
        <v>0</v>
      </c>
      <c r="AI1745" s="402">
        <f t="shared" si="281"/>
        <v>1</v>
      </c>
      <c r="AJ1745" s="370" t="str">
        <f>IF(AI1745=0,"",
IF(SUM($AI$1679:AI1745)=1,AK1745,
IF($AI$1799&gt;SUM($AI$1679:AI1745),_xlfn.CONCAT(", ",AK1745),
IF($AI$1799=SUM($AI$1679:AI1745),_xlfn.CONCAT(" y ",AK1745)))))</f>
        <v>, 67</v>
      </c>
      <c r="AK1745" s="156" t="s">
        <v>5193</v>
      </c>
    </row>
    <row r="1746" spans="1:37" ht="15" customHeight="1">
      <c r="A1746" s="57"/>
      <c r="B1746" s="26"/>
      <c r="C1746" s="165" t="s">
        <v>5194</v>
      </c>
      <c r="D1746" s="852" t="str">
        <f t="shared" si="278"/>
        <v>INSTITUTO DE CAPACITACION PARA EL TRABAJO</v>
      </c>
      <c r="E1746" s="853"/>
      <c r="F1746" s="853"/>
      <c r="G1746" s="853"/>
      <c r="H1746" s="853"/>
      <c r="I1746" s="853"/>
      <c r="J1746" s="853"/>
      <c r="K1746" s="853"/>
      <c r="L1746" s="853"/>
      <c r="M1746" s="853"/>
      <c r="N1746" s="853"/>
      <c r="O1746" s="853"/>
      <c r="P1746" s="853"/>
      <c r="Q1746" s="853"/>
      <c r="R1746" s="853"/>
      <c r="S1746" s="853"/>
      <c r="T1746" s="853"/>
      <c r="U1746" s="853"/>
      <c r="V1746" s="853"/>
      <c r="W1746" s="853"/>
      <c r="X1746" s="854"/>
      <c r="Y1746" s="713"/>
      <c r="Z1746" s="714"/>
      <c r="AA1746" s="714"/>
      <c r="AB1746" s="714"/>
      <c r="AC1746" s="714"/>
      <c r="AD1746" s="715"/>
      <c r="AE1746" s="164"/>
      <c r="AF1746" s="164"/>
      <c r="AG1746" s="199">
        <f t="shared" si="279"/>
        <v>1</v>
      </c>
      <c r="AH1746" s="298">
        <f t="shared" si="280"/>
        <v>0</v>
      </c>
      <c r="AI1746" s="402">
        <f t="shared" si="281"/>
        <v>1</v>
      </c>
      <c r="AJ1746" s="370" t="str">
        <f>IF(AI1746=0,"",
IF(SUM($AI$1679:AI1746)=1,AK1746,
IF($AI$1799&gt;SUM($AI$1679:AI1746),_xlfn.CONCAT(", ",AK1746),
IF($AI$1799=SUM($AI$1679:AI1746),_xlfn.CONCAT(" y ",AK1746)))))</f>
        <v>, 68</v>
      </c>
      <c r="AK1746" s="156" t="s">
        <v>5195</v>
      </c>
    </row>
    <row r="1747" spans="1:37" ht="15" customHeight="1">
      <c r="A1747" s="57"/>
      <c r="B1747" s="26"/>
      <c r="C1747" s="165" t="s">
        <v>5196</v>
      </c>
      <c r="D1747" s="852" t="str">
        <f t="shared" si="278"/>
        <v>CENTRO DE CONCILIACION LABORAL DEL ESTADO DE VERACRUZ DE IGNACIO DE LA LLAVE</v>
      </c>
      <c r="E1747" s="853"/>
      <c r="F1747" s="853"/>
      <c r="G1747" s="853"/>
      <c r="H1747" s="853"/>
      <c r="I1747" s="853"/>
      <c r="J1747" s="853"/>
      <c r="K1747" s="853"/>
      <c r="L1747" s="853"/>
      <c r="M1747" s="853"/>
      <c r="N1747" s="853"/>
      <c r="O1747" s="853"/>
      <c r="P1747" s="853"/>
      <c r="Q1747" s="853"/>
      <c r="R1747" s="853"/>
      <c r="S1747" s="853"/>
      <c r="T1747" s="853"/>
      <c r="U1747" s="853"/>
      <c r="V1747" s="853"/>
      <c r="W1747" s="853"/>
      <c r="X1747" s="854"/>
      <c r="Y1747" s="713"/>
      <c r="Z1747" s="714"/>
      <c r="AA1747" s="714"/>
      <c r="AB1747" s="714"/>
      <c r="AC1747" s="714"/>
      <c r="AD1747" s="715"/>
      <c r="AE1747" s="164"/>
      <c r="AF1747" s="164"/>
      <c r="AG1747" s="199">
        <f t="shared" si="279"/>
        <v>1</v>
      </c>
      <c r="AH1747" s="298">
        <f t="shared" si="280"/>
        <v>0</v>
      </c>
      <c r="AI1747" s="402">
        <f t="shared" si="281"/>
        <v>1</v>
      </c>
      <c r="AJ1747" s="370" t="str">
        <f>IF(AI1747=0,"",
IF(SUM($AI$1679:AI1747)=1,AK1747,
IF($AI$1799&gt;SUM($AI$1679:AI1747),_xlfn.CONCAT(", ",AK1747),
IF($AI$1799=SUM($AI$1679:AI1747),_xlfn.CONCAT(" y ",AK1747)))))</f>
        <v>, 69</v>
      </c>
      <c r="AK1747" s="156" t="s">
        <v>5197</v>
      </c>
    </row>
    <row r="1748" spans="1:37" ht="15" customHeight="1">
      <c r="A1748" s="57"/>
      <c r="B1748" s="26"/>
      <c r="C1748" s="165" t="s">
        <v>5198</v>
      </c>
      <c r="D1748" s="852" t="str">
        <f t="shared" si="278"/>
        <v>INSTITUTO VERACRUZANO DE LA CULTURA</v>
      </c>
      <c r="E1748" s="853"/>
      <c r="F1748" s="853"/>
      <c r="G1748" s="853"/>
      <c r="H1748" s="853"/>
      <c r="I1748" s="853"/>
      <c r="J1748" s="853"/>
      <c r="K1748" s="853"/>
      <c r="L1748" s="853"/>
      <c r="M1748" s="853"/>
      <c r="N1748" s="853"/>
      <c r="O1748" s="853"/>
      <c r="P1748" s="853"/>
      <c r="Q1748" s="853"/>
      <c r="R1748" s="853"/>
      <c r="S1748" s="853"/>
      <c r="T1748" s="853"/>
      <c r="U1748" s="853"/>
      <c r="V1748" s="853"/>
      <c r="W1748" s="853"/>
      <c r="X1748" s="854"/>
      <c r="Y1748" s="713"/>
      <c r="Z1748" s="714"/>
      <c r="AA1748" s="714"/>
      <c r="AB1748" s="714"/>
      <c r="AC1748" s="714"/>
      <c r="AD1748" s="715"/>
      <c r="AE1748" s="164"/>
      <c r="AF1748" s="164"/>
      <c r="AG1748" s="199">
        <f t="shared" si="279"/>
        <v>1</v>
      </c>
      <c r="AH1748" s="298">
        <f t="shared" si="280"/>
        <v>0</v>
      </c>
      <c r="AI1748" s="402">
        <f t="shared" si="281"/>
        <v>1</v>
      </c>
      <c r="AJ1748" s="370" t="str">
        <f>IF(AI1748=0,"",
IF(SUM($AI$1679:AI1748)=1,AK1748,
IF($AI$1799&gt;SUM($AI$1679:AI1748),_xlfn.CONCAT(", ",AK1748),
IF($AI$1799=SUM($AI$1679:AI1748),_xlfn.CONCAT(" y ",AK1748)))))</f>
        <v>, 70</v>
      </c>
      <c r="AK1748" s="156" t="s">
        <v>5199</v>
      </c>
    </row>
    <row r="1749" spans="1:37" ht="15" customHeight="1">
      <c r="A1749" s="57"/>
      <c r="B1749" s="26"/>
      <c r="C1749" s="165" t="s">
        <v>5200</v>
      </c>
      <c r="D1749" s="852" t="str">
        <f t="shared" si="278"/>
        <v>PROCURADURIA ESTATAL DE PROTECCION AL MEDIO AMBIENTE</v>
      </c>
      <c r="E1749" s="853"/>
      <c r="F1749" s="853"/>
      <c r="G1749" s="853"/>
      <c r="H1749" s="853"/>
      <c r="I1749" s="853"/>
      <c r="J1749" s="853"/>
      <c r="K1749" s="853"/>
      <c r="L1749" s="853"/>
      <c r="M1749" s="853"/>
      <c r="N1749" s="853"/>
      <c r="O1749" s="853"/>
      <c r="P1749" s="853"/>
      <c r="Q1749" s="853"/>
      <c r="R1749" s="853"/>
      <c r="S1749" s="853"/>
      <c r="T1749" s="853"/>
      <c r="U1749" s="853"/>
      <c r="V1749" s="853"/>
      <c r="W1749" s="853"/>
      <c r="X1749" s="854"/>
      <c r="Y1749" s="713"/>
      <c r="Z1749" s="714"/>
      <c r="AA1749" s="714"/>
      <c r="AB1749" s="714"/>
      <c r="AC1749" s="714"/>
      <c r="AD1749" s="715"/>
      <c r="AE1749" s="164"/>
      <c r="AF1749" s="164"/>
      <c r="AG1749" s="199">
        <f t="shared" si="279"/>
        <v>1</v>
      </c>
      <c r="AH1749" s="298">
        <f t="shared" si="280"/>
        <v>0</v>
      </c>
      <c r="AI1749" s="402">
        <f t="shared" si="281"/>
        <v>1</v>
      </c>
      <c r="AJ1749" s="370" t="str">
        <f>IF(AI1749=0,"",
IF(SUM($AI$1679:AI1749)=1,AK1749,
IF($AI$1799&gt;SUM($AI$1679:AI1749),_xlfn.CONCAT(", ",AK1749),
IF($AI$1799=SUM($AI$1679:AI1749),_xlfn.CONCAT(" y ",AK1749)))))</f>
        <v>, 71</v>
      </c>
      <c r="AK1749" s="156" t="s">
        <v>5201</v>
      </c>
    </row>
    <row r="1750" spans="1:37" ht="15" customHeight="1">
      <c r="A1750" s="57"/>
      <c r="B1750" s="26"/>
      <c r="C1750" s="165" t="s">
        <v>5202</v>
      </c>
      <c r="D1750" s="852" t="str">
        <f t="shared" si="278"/>
        <v>FIDEICOMISO FONDO DEL FUTURO</v>
      </c>
      <c r="E1750" s="853"/>
      <c r="F1750" s="853"/>
      <c r="G1750" s="853"/>
      <c r="H1750" s="853"/>
      <c r="I1750" s="853"/>
      <c r="J1750" s="853"/>
      <c r="K1750" s="853"/>
      <c r="L1750" s="853"/>
      <c r="M1750" s="853"/>
      <c r="N1750" s="853"/>
      <c r="O1750" s="853"/>
      <c r="P1750" s="853"/>
      <c r="Q1750" s="853"/>
      <c r="R1750" s="853"/>
      <c r="S1750" s="853"/>
      <c r="T1750" s="853"/>
      <c r="U1750" s="853"/>
      <c r="V1750" s="853"/>
      <c r="W1750" s="853"/>
      <c r="X1750" s="854"/>
      <c r="Y1750" s="713"/>
      <c r="Z1750" s="714"/>
      <c r="AA1750" s="714"/>
      <c r="AB1750" s="714"/>
      <c r="AC1750" s="714"/>
      <c r="AD1750" s="715"/>
      <c r="AE1750" s="164"/>
      <c r="AF1750" s="164"/>
      <c r="AG1750" s="199">
        <f t="shared" si="279"/>
        <v>1</v>
      </c>
      <c r="AH1750" s="298">
        <f t="shared" si="280"/>
        <v>0</v>
      </c>
      <c r="AI1750" s="402">
        <f t="shared" si="281"/>
        <v>1</v>
      </c>
      <c r="AJ1750" s="370" t="str">
        <f>IF(AI1750=0,"",
IF(SUM($AI$1679:AI1750)=1,AK1750,
IF($AI$1799&gt;SUM($AI$1679:AI1750),_xlfn.CONCAT(", ",AK1750),
IF($AI$1799=SUM($AI$1679:AI1750),_xlfn.CONCAT(" y ",AK1750)))))</f>
        <v xml:space="preserve"> y 72</v>
      </c>
      <c r="AK1750" s="156" t="s">
        <v>5203</v>
      </c>
    </row>
    <row r="1751" spans="1:37" ht="15" customHeight="1">
      <c r="A1751" s="57"/>
      <c r="B1751" s="26"/>
      <c r="C1751" s="165" t="s">
        <v>5204</v>
      </c>
      <c r="D1751" s="852" t="str">
        <f t="shared" si="278"/>
        <v/>
      </c>
      <c r="E1751" s="853"/>
      <c r="F1751" s="853"/>
      <c r="G1751" s="853"/>
      <c r="H1751" s="853"/>
      <c r="I1751" s="853"/>
      <c r="J1751" s="853"/>
      <c r="K1751" s="853"/>
      <c r="L1751" s="853"/>
      <c r="M1751" s="853"/>
      <c r="N1751" s="853"/>
      <c r="O1751" s="853"/>
      <c r="P1751" s="853"/>
      <c r="Q1751" s="853"/>
      <c r="R1751" s="853"/>
      <c r="S1751" s="853"/>
      <c r="T1751" s="853"/>
      <c r="U1751" s="853"/>
      <c r="V1751" s="853"/>
      <c r="W1751" s="853"/>
      <c r="X1751" s="854"/>
      <c r="Y1751" s="713"/>
      <c r="Z1751" s="714"/>
      <c r="AA1751" s="714"/>
      <c r="AB1751" s="714"/>
      <c r="AC1751" s="714"/>
      <c r="AD1751" s="715"/>
      <c r="AE1751" s="164"/>
      <c r="AF1751" s="164"/>
      <c r="AG1751" s="199">
        <f t="shared" si="279"/>
        <v>0</v>
      </c>
      <c r="AH1751" s="298">
        <f t="shared" si="280"/>
        <v>0</v>
      </c>
      <c r="AI1751" s="402">
        <f t="shared" si="281"/>
        <v>0</v>
      </c>
      <c r="AJ1751" s="370" t="str">
        <f>IF(AI1751=0,"",
IF(SUM($AI$1679:AI1751)=1,AK1751,
IF($AI$1799&gt;SUM($AI$1679:AI1751),_xlfn.CONCAT(", ",AK1751),
IF($AI$1799=SUM($AI$1679:AI1751),_xlfn.CONCAT(" y ",AK1751)))))</f>
        <v/>
      </c>
      <c r="AK1751" s="156" t="s">
        <v>5205</v>
      </c>
    </row>
    <row r="1752" spans="1:37" ht="15" customHeight="1">
      <c r="A1752" s="57"/>
      <c r="B1752" s="26"/>
      <c r="C1752" s="165" t="s">
        <v>5206</v>
      </c>
      <c r="D1752" s="852" t="str">
        <f t="shared" si="278"/>
        <v/>
      </c>
      <c r="E1752" s="853"/>
      <c r="F1752" s="853"/>
      <c r="G1752" s="853"/>
      <c r="H1752" s="853"/>
      <c r="I1752" s="853"/>
      <c r="J1752" s="853"/>
      <c r="K1752" s="853"/>
      <c r="L1752" s="853"/>
      <c r="M1752" s="853"/>
      <c r="N1752" s="853"/>
      <c r="O1752" s="853"/>
      <c r="P1752" s="853"/>
      <c r="Q1752" s="853"/>
      <c r="R1752" s="853"/>
      <c r="S1752" s="853"/>
      <c r="T1752" s="853"/>
      <c r="U1752" s="853"/>
      <c r="V1752" s="853"/>
      <c r="W1752" s="853"/>
      <c r="X1752" s="854"/>
      <c r="Y1752" s="713"/>
      <c r="Z1752" s="714"/>
      <c r="AA1752" s="714"/>
      <c r="AB1752" s="714"/>
      <c r="AC1752" s="714"/>
      <c r="AD1752" s="715"/>
      <c r="AE1752" s="164"/>
      <c r="AF1752" s="164"/>
      <c r="AG1752" s="199">
        <f t="shared" si="279"/>
        <v>0</v>
      </c>
      <c r="AH1752" s="298">
        <f t="shared" si="280"/>
        <v>0</v>
      </c>
      <c r="AI1752" s="402">
        <f t="shared" si="281"/>
        <v>0</v>
      </c>
      <c r="AJ1752" s="370" t="str">
        <f>IF(AI1752=0,"",
IF(SUM($AI$1679:AI1752)=1,AK1752,
IF($AI$1799&gt;SUM($AI$1679:AI1752),_xlfn.CONCAT(", ",AK1752),
IF($AI$1799=SUM($AI$1679:AI1752),_xlfn.CONCAT(" y ",AK1752)))))</f>
        <v/>
      </c>
      <c r="AK1752" s="156" t="s">
        <v>5207</v>
      </c>
    </row>
    <row r="1753" spans="1:37" ht="15" customHeight="1">
      <c r="A1753" s="57"/>
      <c r="B1753" s="26"/>
      <c r="C1753" s="165" t="s">
        <v>5208</v>
      </c>
      <c r="D1753" s="852" t="str">
        <f t="shared" si="278"/>
        <v/>
      </c>
      <c r="E1753" s="853"/>
      <c r="F1753" s="853"/>
      <c r="G1753" s="853"/>
      <c r="H1753" s="853"/>
      <c r="I1753" s="853"/>
      <c r="J1753" s="853"/>
      <c r="K1753" s="853"/>
      <c r="L1753" s="853"/>
      <c r="M1753" s="853"/>
      <c r="N1753" s="853"/>
      <c r="O1753" s="853"/>
      <c r="P1753" s="853"/>
      <c r="Q1753" s="853"/>
      <c r="R1753" s="853"/>
      <c r="S1753" s="853"/>
      <c r="T1753" s="853"/>
      <c r="U1753" s="853"/>
      <c r="V1753" s="853"/>
      <c r="W1753" s="853"/>
      <c r="X1753" s="854"/>
      <c r="Y1753" s="713"/>
      <c r="Z1753" s="714"/>
      <c r="AA1753" s="714"/>
      <c r="AB1753" s="714"/>
      <c r="AC1753" s="714"/>
      <c r="AD1753" s="715"/>
      <c r="AE1753" s="164"/>
      <c r="AF1753" s="164"/>
      <c r="AG1753" s="199">
        <f t="shared" si="279"/>
        <v>0</v>
      </c>
      <c r="AH1753" s="298">
        <f t="shared" si="280"/>
        <v>0</v>
      </c>
      <c r="AI1753" s="402">
        <f t="shared" si="281"/>
        <v>0</v>
      </c>
      <c r="AJ1753" s="370" t="str">
        <f>IF(AI1753=0,"",
IF(SUM($AI$1679:AI1753)=1,AK1753,
IF($AI$1799&gt;SUM($AI$1679:AI1753),_xlfn.CONCAT(", ",AK1753),
IF($AI$1799=SUM($AI$1679:AI1753),_xlfn.CONCAT(" y ",AK1753)))))</f>
        <v/>
      </c>
      <c r="AK1753" s="156" t="s">
        <v>5209</v>
      </c>
    </row>
    <row r="1754" spans="1:37" ht="15" customHeight="1">
      <c r="A1754" s="57"/>
      <c r="B1754" s="26"/>
      <c r="C1754" s="165" t="s">
        <v>5210</v>
      </c>
      <c r="D1754" s="852" t="str">
        <f t="shared" si="278"/>
        <v/>
      </c>
      <c r="E1754" s="853"/>
      <c r="F1754" s="853"/>
      <c r="G1754" s="853"/>
      <c r="H1754" s="853"/>
      <c r="I1754" s="853"/>
      <c r="J1754" s="853"/>
      <c r="K1754" s="853"/>
      <c r="L1754" s="853"/>
      <c r="M1754" s="853"/>
      <c r="N1754" s="853"/>
      <c r="O1754" s="853"/>
      <c r="P1754" s="853"/>
      <c r="Q1754" s="853"/>
      <c r="R1754" s="853"/>
      <c r="S1754" s="853"/>
      <c r="T1754" s="853"/>
      <c r="U1754" s="853"/>
      <c r="V1754" s="853"/>
      <c r="W1754" s="853"/>
      <c r="X1754" s="854"/>
      <c r="Y1754" s="713"/>
      <c r="Z1754" s="714"/>
      <c r="AA1754" s="714"/>
      <c r="AB1754" s="714"/>
      <c r="AC1754" s="714"/>
      <c r="AD1754" s="715"/>
      <c r="AE1754" s="164"/>
      <c r="AF1754" s="164"/>
      <c r="AG1754" s="199">
        <f t="shared" si="279"/>
        <v>0</v>
      </c>
      <c r="AH1754" s="298">
        <f t="shared" si="280"/>
        <v>0</v>
      </c>
      <c r="AI1754" s="402">
        <f t="shared" si="281"/>
        <v>0</v>
      </c>
      <c r="AJ1754" s="370" t="str">
        <f>IF(AI1754=0,"",
IF(SUM($AI$1679:AI1754)=1,AK1754,
IF($AI$1799&gt;SUM($AI$1679:AI1754),_xlfn.CONCAT(", ",AK1754),
IF($AI$1799=SUM($AI$1679:AI1754),_xlfn.CONCAT(" y ",AK1754)))))</f>
        <v/>
      </c>
      <c r="AK1754" s="156" t="s">
        <v>5211</v>
      </c>
    </row>
    <row r="1755" spans="1:37" ht="15" customHeight="1">
      <c r="A1755" s="57"/>
      <c r="B1755" s="26"/>
      <c r="C1755" s="165" t="s">
        <v>5212</v>
      </c>
      <c r="D1755" s="852" t="str">
        <f t="shared" si="278"/>
        <v/>
      </c>
      <c r="E1755" s="853"/>
      <c r="F1755" s="853"/>
      <c r="G1755" s="853"/>
      <c r="H1755" s="853"/>
      <c r="I1755" s="853"/>
      <c r="J1755" s="853"/>
      <c r="K1755" s="853"/>
      <c r="L1755" s="853"/>
      <c r="M1755" s="853"/>
      <c r="N1755" s="853"/>
      <c r="O1755" s="853"/>
      <c r="P1755" s="853"/>
      <c r="Q1755" s="853"/>
      <c r="R1755" s="853"/>
      <c r="S1755" s="853"/>
      <c r="T1755" s="853"/>
      <c r="U1755" s="853"/>
      <c r="V1755" s="853"/>
      <c r="W1755" s="853"/>
      <c r="X1755" s="854"/>
      <c r="Y1755" s="713"/>
      <c r="Z1755" s="714"/>
      <c r="AA1755" s="714"/>
      <c r="AB1755" s="714"/>
      <c r="AC1755" s="714"/>
      <c r="AD1755" s="715"/>
      <c r="AE1755" s="164"/>
      <c r="AF1755" s="164"/>
      <c r="AG1755" s="199">
        <f t="shared" si="279"/>
        <v>0</v>
      </c>
      <c r="AH1755" s="298">
        <f t="shared" si="280"/>
        <v>0</v>
      </c>
      <c r="AI1755" s="402">
        <f t="shared" si="281"/>
        <v>0</v>
      </c>
      <c r="AJ1755" s="370" t="str">
        <f>IF(AI1755=0,"",
IF(SUM($AI$1679:AI1755)=1,AK1755,
IF($AI$1799&gt;SUM($AI$1679:AI1755),_xlfn.CONCAT(", ",AK1755),
IF($AI$1799=SUM($AI$1679:AI1755),_xlfn.CONCAT(" y ",AK1755)))))</f>
        <v/>
      </c>
      <c r="AK1755" s="156" t="s">
        <v>5213</v>
      </c>
    </row>
    <row r="1756" spans="1:37" ht="15" customHeight="1">
      <c r="A1756" s="57"/>
      <c r="B1756" s="26"/>
      <c r="C1756" s="165" t="s">
        <v>5214</v>
      </c>
      <c r="D1756" s="852" t="str">
        <f t="shared" si="278"/>
        <v/>
      </c>
      <c r="E1756" s="853"/>
      <c r="F1756" s="853"/>
      <c r="G1756" s="853"/>
      <c r="H1756" s="853"/>
      <c r="I1756" s="853"/>
      <c r="J1756" s="853"/>
      <c r="K1756" s="853"/>
      <c r="L1756" s="853"/>
      <c r="M1756" s="853"/>
      <c r="N1756" s="853"/>
      <c r="O1756" s="853"/>
      <c r="P1756" s="853"/>
      <c r="Q1756" s="853"/>
      <c r="R1756" s="853"/>
      <c r="S1756" s="853"/>
      <c r="T1756" s="853"/>
      <c r="U1756" s="853"/>
      <c r="V1756" s="853"/>
      <c r="W1756" s="853"/>
      <c r="X1756" s="854"/>
      <c r="Y1756" s="713"/>
      <c r="Z1756" s="714"/>
      <c r="AA1756" s="714"/>
      <c r="AB1756" s="714"/>
      <c r="AC1756" s="714"/>
      <c r="AD1756" s="715"/>
      <c r="AE1756" s="164"/>
      <c r="AF1756" s="164"/>
      <c r="AG1756" s="199">
        <f t="shared" si="279"/>
        <v>0</v>
      </c>
      <c r="AH1756" s="298">
        <f t="shared" si="280"/>
        <v>0</v>
      </c>
      <c r="AI1756" s="402">
        <f t="shared" si="281"/>
        <v>0</v>
      </c>
      <c r="AJ1756" s="370" t="str">
        <f>IF(AI1756=0,"",
IF(SUM($AI$1679:AI1756)=1,AK1756,
IF($AI$1799&gt;SUM($AI$1679:AI1756),_xlfn.CONCAT(", ",AK1756),
IF($AI$1799=SUM($AI$1679:AI1756),_xlfn.CONCAT(" y ",AK1756)))))</f>
        <v/>
      </c>
      <c r="AK1756" s="156" t="s">
        <v>5215</v>
      </c>
    </row>
    <row r="1757" spans="1:37" ht="15" customHeight="1">
      <c r="A1757" s="57"/>
      <c r="B1757" s="26"/>
      <c r="C1757" s="165" t="s">
        <v>5216</v>
      </c>
      <c r="D1757" s="852" t="str">
        <f t="shared" si="278"/>
        <v/>
      </c>
      <c r="E1757" s="853"/>
      <c r="F1757" s="853"/>
      <c r="G1757" s="853"/>
      <c r="H1757" s="853"/>
      <c r="I1757" s="853"/>
      <c r="J1757" s="853"/>
      <c r="K1757" s="853"/>
      <c r="L1757" s="853"/>
      <c r="M1757" s="853"/>
      <c r="N1757" s="853"/>
      <c r="O1757" s="853"/>
      <c r="P1757" s="853"/>
      <c r="Q1757" s="853"/>
      <c r="R1757" s="853"/>
      <c r="S1757" s="853"/>
      <c r="T1757" s="853"/>
      <c r="U1757" s="853"/>
      <c r="V1757" s="853"/>
      <c r="W1757" s="853"/>
      <c r="X1757" s="854"/>
      <c r="Y1757" s="713"/>
      <c r="Z1757" s="714"/>
      <c r="AA1757" s="714"/>
      <c r="AB1757" s="714"/>
      <c r="AC1757" s="714"/>
      <c r="AD1757" s="715"/>
      <c r="AE1757" s="164"/>
      <c r="AF1757" s="164"/>
      <c r="AG1757" s="199">
        <f t="shared" si="279"/>
        <v>0</v>
      </c>
      <c r="AH1757" s="298">
        <f t="shared" si="280"/>
        <v>0</v>
      </c>
      <c r="AI1757" s="402">
        <f t="shared" si="281"/>
        <v>0</v>
      </c>
      <c r="AJ1757" s="370" t="str">
        <f>IF(AI1757=0,"",
IF(SUM($AI$1679:AI1757)=1,AK1757,
IF($AI$1799&gt;SUM($AI$1679:AI1757),_xlfn.CONCAT(", ",AK1757),
IF($AI$1799=SUM($AI$1679:AI1757),_xlfn.CONCAT(" y ",AK1757)))))</f>
        <v/>
      </c>
      <c r="AK1757" s="156" t="s">
        <v>5217</v>
      </c>
    </row>
    <row r="1758" spans="1:37" ht="15" customHeight="1">
      <c r="A1758" s="57"/>
      <c r="B1758" s="26"/>
      <c r="C1758" s="165" t="s">
        <v>5218</v>
      </c>
      <c r="D1758" s="852" t="str">
        <f t="shared" si="278"/>
        <v/>
      </c>
      <c r="E1758" s="853"/>
      <c r="F1758" s="853"/>
      <c r="G1758" s="853"/>
      <c r="H1758" s="853"/>
      <c r="I1758" s="853"/>
      <c r="J1758" s="853"/>
      <c r="K1758" s="853"/>
      <c r="L1758" s="853"/>
      <c r="M1758" s="853"/>
      <c r="N1758" s="853"/>
      <c r="O1758" s="853"/>
      <c r="P1758" s="853"/>
      <c r="Q1758" s="853"/>
      <c r="R1758" s="853"/>
      <c r="S1758" s="853"/>
      <c r="T1758" s="853"/>
      <c r="U1758" s="853"/>
      <c r="V1758" s="853"/>
      <c r="W1758" s="853"/>
      <c r="X1758" s="854"/>
      <c r="Y1758" s="713"/>
      <c r="Z1758" s="714"/>
      <c r="AA1758" s="714"/>
      <c r="AB1758" s="714"/>
      <c r="AC1758" s="714"/>
      <c r="AD1758" s="715"/>
      <c r="AE1758" s="164"/>
      <c r="AF1758" s="164"/>
      <c r="AG1758" s="199">
        <f t="shared" si="279"/>
        <v>0</v>
      </c>
      <c r="AH1758" s="298">
        <f t="shared" si="280"/>
        <v>0</v>
      </c>
      <c r="AI1758" s="402">
        <f t="shared" si="281"/>
        <v>0</v>
      </c>
      <c r="AJ1758" s="370" t="str">
        <f>IF(AI1758=0,"",
IF(SUM($AI$1679:AI1758)=1,AK1758,
IF($AI$1799&gt;SUM($AI$1679:AI1758),_xlfn.CONCAT(", ",AK1758),
IF($AI$1799=SUM($AI$1679:AI1758),_xlfn.CONCAT(" y ",AK1758)))))</f>
        <v/>
      </c>
      <c r="AK1758" s="156" t="s">
        <v>5219</v>
      </c>
    </row>
    <row r="1759" spans="1:37" ht="15" customHeight="1">
      <c r="A1759" s="57"/>
      <c r="B1759" s="26"/>
      <c r="C1759" s="165" t="s">
        <v>5220</v>
      </c>
      <c r="D1759" s="852" t="str">
        <f t="shared" si="278"/>
        <v/>
      </c>
      <c r="E1759" s="853"/>
      <c r="F1759" s="853"/>
      <c r="G1759" s="853"/>
      <c r="H1759" s="853"/>
      <c r="I1759" s="853"/>
      <c r="J1759" s="853"/>
      <c r="K1759" s="853"/>
      <c r="L1759" s="853"/>
      <c r="M1759" s="853"/>
      <c r="N1759" s="853"/>
      <c r="O1759" s="853"/>
      <c r="P1759" s="853"/>
      <c r="Q1759" s="853"/>
      <c r="R1759" s="853"/>
      <c r="S1759" s="853"/>
      <c r="T1759" s="853"/>
      <c r="U1759" s="853"/>
      <c r="V1759" s="853"/>
      <c r="W1759" s="853"/>
      <c r="X1759" s="854"/>
      <c r="Y1759" s="713"/>
      <c r="Z1759" s="714"/>
      <c r="AA1759" s="714"/>
      <c r="AB1759" s="714"/>
      <c r="AC1759" s="714"/>
      <c r="AD1759" s="715"/>
      <c r="AE1759" s="164"/>
      <c r="AF1759" s="164"/>
      <c r="AG1759" s="199">
        <f t="shared" si="279"/>
        <v>0</v>
      </c>
      <c r="AH1759" s="298">
        <f t="shared" si="280"/>
        <v>0</v>
      </c>
      <c r="AI1759" s="402">
        <f t="shared" si="281"/>
        <v>0</v>
      </c>
      <c r="AJ1759" s="370" t="str">
        <f>IF(AI1759=0,"",
IF(SUM($AI$1679:AI1759)=1,AK1759,
IF($AI$1799&gt;SUM($AI$1679:AI1759),_xlfn.CONCAT(", ",AK1759),
IF($AI$1799=SUM($AI$1679:AI1759),_xlfn.CONCAT(" y ",AK1759)))))</f>
        <v/>
      </c>
      <c r="AK1759" s="156" t="s">
        <v>5221</v>
      </c>
    </row>
    <row r="1760" spans="1:37" ht="15" customHeight="1">
      <c r="A1760" s="57"/>
      <c r="B1760" s="26"/>
      <c r="C1760" s="165" t="s">
        <v>5222</v>
      </c>
      <c r="D1760" s="852" t="str">
        <f t="shared" si="278"/>
        <v/>
      </c>
      <c r="E1760" s="853"/>
      <c r="F1760" s="853"/>
      <c r="G1760" s="853"/>
      <c r="H1760" s="853"/>
      <c r="I1760" s="853"/>
      <c r="J1760" s="853"/>
      <c r="K1760" s="853"/>
      <c r="L1760" s="853"/>
      <c r="M1760" s="853"/>
      <c r="N1760" s="853"/>
      <c r="O1760" s="853"/>
      <c r="P1760" s="853"/>
      <c r="Q1760" s="853"/>
      <c r="R1760" s="853"/>
      <c r="S1760" s="853"/>
      <c r="T1760" s="853"/>
      <c r="U1760" s="853"/>
      <c r="V1760" s="853"/>
      <c r="W1760" s="853"/>
      <c r="X1760" s="854"/>
      <c r="Y1760" s="713"/>
      <c r="Z1760" s="714"/>
      <c r="AA1760" s="714"/>
      <c r="AB1760" s="714"/>
      <c r="AC1760" s="714"/>
      <c r="AD1760" s="715"/>
      <c r="AE1760" s="164"/>
      <c r="AF1760" s="164"/>
      <c r="AG1760" s="199">
        <f t="shared" si="279"/>
        <v>0</v>
      </c>
      <c r="AH1760" s="298">
        <f t="shared" si="280"/>
        <v>0</v>
      </c>
      <c r="AI1760" s="402">
        <f t="shared" si="281"/>
        <v>0</v>
      </c>
      <c r="AJ1760" s="370" t="str">
        <f>IF(AI1760=0,"",
IF(SUM($AI$1679:AI1760)=1,AK1760,
IF($AI$1799&gt;SUM($AI$1679:AI1760),_xlfn.CONCAT(", ",AK1760),
IF($AI$1799=SUM($AI$1679:AI1760),_xlfn.CONCAT(" y ",AK1760)))))</f>
        <v/>
      </c>
      <c r="AK1760" s="156" t="s">
        <v>5223</v>
      </c>
    </row>
    <row r="1761" spans="1:37" ht="15" customHeight="1">
      <c r="A1761" s="57"/>
      <c r="B1761" s="26"/>
      <c r="C1761" s="165" t="s">
        <v>5224</v>
      </c>
      <c r="D1761" s="852" t="str">
        <f t="shared" si="278"/>
        <v/>
      </c>
      <c r="E1761" s="853"/>
      <c r="F1761" s="853"/>
      <c r="G1761" s="853"/>
      <c r="H1761" s="853"/>
      <c r="I1761" s="853"/>
      <c r="J1761" s="853"/>
      <c r="K1761" s="853"/>
      <c r="L1761" s="853"/>
      <c r="M1761" s="853"/>
      <c r="N1761" s="853"/>
      <c r="O1761" s="853"/>
      <c r="P1761" s="853"/>
      <c r="Q1761" s="853"/>
      <c r="R1761" s="853"/>
      <c r="S1761" s="853"/>
      <c r="T1761" s="853"/>
      <c r="U1761" s="853"/>
      <c r="V1761" s="853"/>
      <c r="W1761" s="853"/>
      <c r="X1761" s="854"/>
      <c r="Y1761" s="713"/>
      <c r="Z1761" s="714"/>
      <c r="AA1761" s="714"/>
      <c r="AB1761" s="714"/>
      <c r="AC1761" s="714"/>
      <c r="AD1761" s="715"/>
      <c r="AE1761" s="164"/>
      <c r="AF1761" s="164"/>
      <c r="AG1761" s="199">
        <f t="shared" si="279"/>
        <v>0</v>
      </c>
      <c r="AH1761" s="298">
        <f t="shared" si="280"/>
        <v>0</v>
      </c>
      <c r="AI1761" s="402">
        <f t="shared" si="281"/>
        <v>0</v>
      </c>
      <c r="AJ1761" s="370" t="str">
        <f>IF(AI1761=0,"",
IF(SUM($AI$1679:AI1761)=1,AK1761,
IF($AI$1799&gt;SUM($AI$1679:AI1761),_xlfn.CONCAT(", ",AK1761),
IF($AI$1799=SUM($AI$1679:AI1761),_xlfn.CONCAT(" y ",AK1761)))))</f>
        <v/>
      </c>
      <c r="AK1761" s="156" t="s">
        <v>5225</v>
      </c>
    </row>
    <row r="1762" spans="1:37" ht="15" customHeight="1">
      <c r="A1762" s="57"/>
      <c r="B1762" s="26"/>
      <c r="C1762" s="165" t="s">
        <v>5226</v>
      </c>
      <c r="D1762" s="852" t="str">
        <f t="shared" si="278"/>
        <v/>
      </c>
      <c r="E1762" s="853"/>
      <c r="F1762" s="853"/>
      <c r="G1762" s="853"/>
      <c r="H1762" s="853"/>
      <c r="I1762" s="853"/>
      <c r="J1762" s="853"/>
      <c r="K1762" s="853"/>
      <c r="L1762" s="853"/>
      <c r="M1762" s="853"/>
      <c r="N1762" s="853"/>
      <c r="O1762" s="853"/>
      <c r="P1762" s="853"/>
      <c r="Q1762" s="853"/>
      <c r="R1762" s="853"/>
      <c r="S1762" s="853"/>
      <c r="T1762" s="853"/>
      <c r="U1762" s="853"/>
      <c r="V1762" s="853"/>
      <c r="W1762" s="853"/>
      <c r="X1762" s="854"/>
      <c r="Y1762" s="713"/>
      <c r="Z1762" s="714"/>
      <c r="AA1762" s="714"/>
      <c r="AB1762" s="714"/>
      <c r="AC1762" s="714"/>
      <c r="AD1762" s="715"/>
      <c r="AE1762" s="164"/>
      <c r="AF1762" s="164"/>
      <c r="AG1762" s="199">
        <f t="shared" si="279"/>
        <v>0</v>
      </c>
      <c r="AH1762" s="298">
        <f t="shared" si="280"/>
        <v>0</v>
      </c>
      <c r="AI1762" s="402">
        <f t="shared" si="281"/>
        <v>0</v>
      </c>
      <c r="AJ1762" s="370" t="str">
        <f>IF(AI1762=0,"",
IF(SUM($AI$1679:AI1762)=1,AK1762,
IF($AI$1799&gt;SUM($AI$1679:AI1762),_xlfn.CONCAT(", ",AK1762),
IF($AI$1799=SUM($AI$1679:AI1762),_xlfn.CONCAT(" y ",AK1762)))))</f>
        <v/>
      </c>
      <c r="AK1762" s="156" t="s">
        <v>5227</v>
      </c>
    </row>
    <row r="1763" spans="1:37" ht="15" customHeight="1">
      <c r="A1763" s="57"/>
      <c r="B1763" s="26"/>
      <c r="C1763" s="165" t="s">
        <v>5228</v>
      </c>
      <c r="D1763" s="852" t="str">
        <f t="shared" si="278"/>
        <v/>
      </c>
      <c r="E1763" s="853"/>
      <c r="F1763" s="853"/>
      <c r="G1763" s="853"/>
      <c r="H1763" s="853"/>
      <c r="I1763" s="853"/>
      <c r="J1763" s="853"/>
      <c r="K1763" s="853"/>
      <c r="L1763" s="853"/>
      <c r="M1763" s="853"/>
      <c r="N1763" s="853"/>
      <c r="O1763" s="853"/>
      <c r="P1763" s="853"/>
      <c r="Q1763" s="853"/>
      <c r="R1763" s="853"/>
      <c r="S1763" s="853"/>
      <c r="T1763" s="853"/>
      <c r="U1763" s="853"/>
      <c r="V1763" s="853"/>
      <c r="W1763" s="853"/>
      <c r="X1763" s="854"/>
      <c r="Y1763" s="713"/>
      <c r="Z1763" s="714"/>
      <c r="AA1763" s="714"/>
      <c r="AB1763" s="714"/>
      <c r="AC1763" s="714"/>
      <c r="AD1763" s="715"/>
      <c r="AE1763" s="164"/>
      <c r="AF1763" s="164"/>
      <c r="AG1763" s="199">
        <f t="shared" si="279"/>
        <v>0</v>
      </c>
      <c r="AH1763" s="298">
        <f t="shared" si="280"/>
        <v>0</v>
      </c>
      <c r="AI1763" s="402">
        <f t="shared" si="281"/>
        <v>0</v>
      </c>
      <c r="AJ1763" s="370" t="str">
        <f>IF(AI1763=0,"",
IF(SUM($AI$1679:AI1763)=1,AK1763,
IF($AI$1799&gt;SUM($AI$1679:AI1763),_xlfn.CONCAT(", ",AK1763),
IF($AI$1799=SUM($AI$1679:AI1763),_xlfn.CONCAT(" y ",AK1763)))))</f>
        <v/>
      </c>
      <c r="AK1763" s="156" t="s">
        <v>5229</v>
      </c>
    </row>
    <row r="1764" spans="1:37" ht="15" customHeight="1">
      <c r="A1764" s="57"/>
      <c r="B1764" s="26"/>
      <c r="C1764" s="165" t="s">
        <v>5230</v>
      </c>
      <c r="D1764" s="852" t="str">
        <f t="shared" si="278"/>
        <v/>
      </c>
      <c r="E1764" s="853"/>
      <c r="F1764" s="853"/>
      <c r="G1764" s="853"/>
      <c r="H1764" s="853"/>
      <c r="I1764" s="853"/>
      <c r="J1764" s="853"/>
      <c r="K1764" s="853"/>
      <c r="L1764" s="853"/>
      <c r="M1764" s="853"/>
      <c r="N1764" s="853"/>
      <c r="O1764" s="853"/>
      <c r="P1764" s="853"/>
      <c r="Q1764" s="853"/>
      <c r="R1764" s="853"/>
      <c r="S1764" s="853"/>
      <c r="T1764" s="853"/>
      <c r="U1764" s="853"/>
      <c r="V1764" s="853"/>
      <c r="W1764" s="853"/>
      <c r="X1764" s="854"/>
      <c r="Y1764" s="713"/>
      <c r="Z1764" s="714"/>
      <c r="AA1764" s="714"/>
      <c r="AB1764" s="714"/>
      <c r="AC1764" s="714"/>
      <c r="AD1764" s="715"/>
      <c r="AE1764" s="164"/>
      <c r="AF1764" s="164"/>
      <c r="AG1764" s="199">
        <f t="shared" si="279"/>
        <v>0</v>
      </c>
      <c r="AH1764" s="298">
        <f t="shared" si="280"/>
        <v>0</v>
      </c>
      <c r="AI1764" s="402">
        <f t="shared" si="281"/>
        <v>0</v>
      </c>
      <c r="AJ1764" s="370" t="str">
        <f>IF(AI1764=0,"",
IF(SUM($AI$1679:AI1764)=1,AK1764,
IF($AI$1799&gt;SUM($AI$1679:AI1764),_xlfn.CONCAT(", ",AK1764),
IF($AI$1799=SUM($AI$1679:AI1764),_xlfn.CONCAT(" y ",AK1764)))))</f>
        <v/>
      </c>
      <c r="AK1764" s="156" t="s">
        <v>5231</v>
      </c>
    </row>
    <row r="1765" spans="1:37" ht="15" customHeight="1">
      <c r="A1765" s="57"/>
      <c r="B1765" s="26"/>
      <c r="C1765" s="165" t="s">
        <v>5232</v>
      </c>
      <c r="D1765" s="852" t="str">
        <f t="shared" si="278"/>
        <v/>
      </c>
      <c r="E1765" s="853"/>
      <c r="F1765" s="853"/>
      <c r="G1765" s="853"/>
      <c r="H1765" s="853"/>
      <c r="I1765" s="853"/>
      <c r="J1765" s="853"/>
      <c r="K1765" s="853"/>
      <c r="L1765" s="853"/>
      <c r="M1765" s="853"/>
      <c r="N1765" s="853"/>
      <c r="O1765" s="853"/>
      <c r="P1765" s="853"/>
      <c r="Q1765" s="853"/>
      <c r="R1765" s="853"/>
      <c r="S1765" s="853"/>
      <c r="T1765" s="853"/>
      <c r="U1765" s="853"/>
      <c r="V1765" s="853"/>
      <c r="W1765" s="853"/>
      <c r="X1765" s="854"/>
      <c r="Y1765" s="713"/>
      <c r="Z1765" s="714"/>
      <c r="AA1765" s="714"/>
      <c r="AB1765" s="714"/>
      <c r="AC1765" s="714"/>
      <c r="AD1765" s="715"/>
      <c r="AE1765" s="164"/>
      <c r="AF1765" s="164"/>
      <c r="AG1765" s="199">
        <f t="shared" si="279"/>
        <v>0</v>
      </c>
      <c r="AH1765" s="298">
        <f t="shared" si="280"/>
        <v>0</v>
      </c>
      <c r="AI1765" s="402">
        <f t="shared" si="281"/>
        <v>0</v>
      </c>
      <c r="AJ1765" s="370" t="str">
        <f>IF(AI1765=0,"",
IF(SUM($AI$1679:AI1765)=1,AK1765,
IF($AI$1799&gt;SUM($AI$1679:AI1765),_xlfn.CONCAT(", ",AK1765),
IF($AI$1799=SUM($AI$1679:AI1765),_xlfn.CONCAT(" y ",AK1765)))))</f>
        <v/>
      </c>
      <c r="AK1765" s="156" t="s">
        <v>5233</v>
      </c>
    </row>
    <row r="1766" spans="1:37" ht="15" customHeight="1">
      <c r="A1766" s="57"/>
      <c r="B1766" s="26"/>
      <c r="C1766" s="165" t="s">
        <v>5234</v>
      </c>
      <c r="D1766" s="852" t="str">
        <f t="shared" si="278"/>
        <v/>
      </c>
      <c r="E1766" s="853"/>
      <c r="F1766" s="853"/>
      <c r="G1766" s="853"/>
      <c r="H1766" s="853"/>
      <c r="I1766" s="853"/>
      <c r="J1766" s="853"/>
      <c r="K1766" s="853"/>
      <c r="L1766" s="853"/>
      <c r="M1766" s="853"/>
      <c r="N1766" s="853"/>
      <c r="O1766" s="853"/>
      <c r="P1766" s="853"/>
      <c r="Q1766" s="853"/>
      <c r="R1766" s="853"/>
      <c r="S1766" s="853"/>
      <c r="T1766" s="853"/>
      <c r="U1766" s="853"/>
      <c r="V1766" s="853"/>
      <c r="W1766" s="853"/>
      <c r="X1766" s="854"/>
      <c r="Y1766" s="713"/>
      <c r="Z1766" s="714"/>
      <c r="AA1766" s="714"/>
      <c r="AB1766" s="714"/>
      <c r="AC1766" s="714"/>
      <c r="AD1766" s="715"/>
      <c r="AE1766" s="164"/>
      <c r="AF1766" s="164"/>
      <c r="AG1766" s="199">
        <f t="shared" si="279"/>
        <v>0</v>
      </c>
      <c r="AH1766" s="298">
        <f t="shared" si="280"/>
        <v>0</v>
      </c>
      <c r="AI1766" s="402">
        <f t="shared" si="281"/>
        <v>0</v>
      </c>
      <c r="AJ1766" s="370" t="str">
        <f>IF(AI1766=0,"",
IF(SUM($AI$1679:AI1766)=1,AK1766,
IF($AI$1799&gt;SUM($AI$1679:AI1766),_xlfn.CONCAT(", ",AK1766),
IF($AI$1799=SUM($AI$1679:AI1766),_xlfn.CONCAT(" y ",AK1766)))))</f>
        <v/>
      </c>
      <c r="AK1766" s="156" t="s">
        <v>5235</v>
      </c>
    </row>
    <row r="1767" spans="1:37" ht="15" customHeight="1">
      <c r="A1767" s="57"/>
      <c r="B1767" s="26"/>
      <c r="C1767" s="165" t="s">
        <v>5236</v>
      </c>
      <c r="D1767" s="852" t="str">
        <f t="shared" si="278"/>
        <v/>
      </c>
      <c r="E1767" s="853"/>
      <c r="F1767" s="853"/>
      <c r="G1767" s="853"/>
      <c r="H1767" s="853"/>
      <c r="I1767" s="853"/>
      <c r="J1767" s="853"/>
      <c r="K1767" s="853"/>
      <c r="L1767" s="853"/>
      <c r="M1767" s="853"/>
      <c r="N1767" s="853"/>
      <c r="O1767" s="853"/>
      <c r="P1767" s="853"/>
      <c r="Q1767" s="853"/>
      <c r="R1767" s="853"/>
      <c r="S1767" s="853"/>
      <c r="T1767" s="853"/>
      <c r="U1767" s="853"/>
      <c r="V1767" s="853"/>
      <c r="W1767" s="853"/>
      <c r="X1767" s="854"/>
      <c r="Y1767" s="713"/>
      <c r="Z1767" s="714"/>
      <c r="AA1767" s="714"/>
      <c r="AB1767" s="714"/>
      <c r="AC1767" s="714"/>
      <c r="AD1767" s="715"/>
      <c r="AE1767" s="164"/>
      <c r="AF1767" s="164"/>
      <c r="AG1767" s="199">
        <f t="shared" si="279"/>
        <v>0</v>
      </c>
      <c r="AH1767" s="298">
        <f t="shared" si="280"/>
        <v>0</v>
      </c>
      <c r="AI1767" s="402">
        <f t="shared" si="281"/>
        <v>0</v>
      </c>
      <c r="AJ1767" s="370" t="str">
        <f>IF(AI1767=0,"",
IF(SUM($AI$1679:AI1767)=1,AK1767,
IF($AI$1799&gt;SUM($AI$1679:AI1767),_xlfn.CONCAT(", ",AK1767),
IF($AI$1799=SUM($AI$1679:AI1767),_xlfn.CONCAT(" y ",AK1767)))))</f>
        <v/>
      </c>
      <c r="AK1767" s="156" t="s">
        <v>5237</v>
      </c>
    </row>
    <row r="1768" spans="1:37" ht="15" customHeight="1">
      <c r="A1768" s="57"/>
      <c r="B1768" s="26"/>
      <c r="C1768" s="165" t="s">
        <v>5238</v>
      </c>
      <c r="D1768" s="852" t="str">
        <f t="shared" si="278"/>
        <v/>
      </c>
      <c r="E1768" s="853"/>
      <c r="F1768" s="853"/>
      <c r="G1768" s="853"/>
      <c r="H1768" s="853"/>
      <c r="I1768" s="853"/>
      <c r="J1768" s="853"/>
      <c r="K1768" s="853"/>
      <c r="L1768" s="853"/>
      <c r="M1768" s="853"/>
      <c r="N1768" s="853"/>
      <c r="O1768" s="853"/>
      <c r="P1768" s="853"/>
      <c r="Q1768" s="853"/>
      <c r="R1768" s="853"/>
      <c r="S1768" s="853"/>
      <c r="T1768" s="853"/>
      <c r="U1768" s="853"/>
      <c r="V1768" s="853"/>
      <c r="W1768" s="853"/>
      <c r="X1768" s="854"/>
      <c r="Y1768" s="713"/>
      <c r="Z1768" s="714"/>
      <c r="AA1768" s="714"/>
      <c r="AB1768" s="714"/>
      <c r="AC1768" s="714"/>
      <c r="AD1768" s="715"/>
      <c r="AE1768" s="164"/>
      <c r="AF1768" s="164"/>
      <c r="AG1768" s="199">
        <f t="shared" si="279"/>
        <v>0</v>
      </c>
      <c r="AH1768" s="298">
        <f t="shared" si="280"/>
        <v>0</v>
      </c>
      <c r="AI1768" s="402">
        <f t="shared" si="281"/>
        <v>0</v>
      </c>
      <c r="AJ1768" s="370" t="str">
        <f>IF(AI1768=0,"",
IF(SUM($AI$1679:AI1768)=1,AK1768,
IF($AI$1799&gt;SUM($AI$1679:AI1768),_xlfn.CONCAT(", ",AK1768),
IF($AI$1799=SUM($AI$1679:AI1768),_xlfn.CONCAT(" y ",AK1768)))))</f>
        <v/>
      </c>
      <c r="AK1768" s="156" t="s">
        <v>5239</v>
      </c>
    </row>
    <row r="1769" spans="1:37" ht="15" customHeight="1">
      <c r="A1769" s="57"/>
      <c r="B1769" s="26"/>
      <c r="C1769" s="165" t="s">
        <v>5240</v>
      </c>
      <c r="D1769" s="852" t="str">
        <f t="shared" si="278"/>
        <v/>
      </c>
      <c r="E1769" s="853"/>
      <c r="F1769" s="853"/>
      <c r="G1769" s="853"/>
      <c r="H1769" s="853"/>
      <c r="I1769" s="853"/>
      <c r="J1769" s="853"/>
      <c r="K1769" s="853"/>
      <c r="L1769" s="853"/>
      <c r="M1769" s="853"/>
      <c r="N1769" s="853"/>
      <c r="O1769" s="853"/>
      <c r="P1769" s="853"/>
      <c r="Q1769" s="853"/>
      <c r="R1769" s="853"/>
      <c r="S1769" s="853"/>
      <c r="T1769" s="853"/>
      <c r="U1769" s="853"/>
      <c r="V1769" s="853"/>
      <c r="W1769" s="853"/>
      <c r="X1769" s="854"/>
      <c r="Y1769" s="713"/>
      <c r="Z1769" s="714"/>
      <c r="AA1769" s="714"/>
      <c r="AB1769" s="714"/>
      <c r="AC1769" s="714"/>
      <c r="AD1769" s="715"/>
      <c r="AE1769" s="164"/>
      <c r="AF1769" s="164"/>
      <c r="AG1769" s="199">
        <f t="shared" si="279"/>
        <v>0</v>
      </c>
      <c r="AH1769" s="298">
        <f t="shared" si="280"/>
        <v>0</v>
      </c>
      <c r="AI1769" s="402">
        <f t="shared" si="281"/>
        <v>0</v>
      </c>
      <c r="AJ1769" s="370" t="str">
        <f>IF(AI1769=0,"",
IF(SUM($AI$1679:AI1769)=1,AK1769,
IF($AI$1799&gt;SUM($AI$1679:AI1769),_xlfn.CONCAT(", ",AK1769),
IF($AI$1799=SUM($AI$1679:AI1769),_xlfn.CONCAT(" y ",AK1769)))))</f>
        <v/>
      </c>
      <c r="AK1769" s="156" t="s">
        <v>5241</v>
      </c>
    </row>
    <row r="1770" spans="1:37" ht="15" customHeight="1">
      <c r="A1770" s="57"/>
      <c r="B1770" s="26"/>
      <c r="C1770" s="165" t="s">
        <v>5242</v>
      </c>
      <c r="D1770" s="852" t="str">
        <f t="shared" si="278"/>
        <v/>
      </c>
      <c r="E1770" s="853"/>
      <c r="F1770" s="853"/>
      <c r="G1770" s="853"/>
      <c r="H1770" s="853"/>
      <c r="I1770" s="853"/>
      <c r="J1770" s="853"/>
      <c r="K1770" s="853"/>
      <c r="L1770" s="853"/>
      <c r="M1770" s="853"/>
      <c r="N1770" s="853"/>
      <c r="O1770" s="853"/>
      <c r="P1770" s="853"/>
      <c r="Q1770" s="853"/>
      <c r="R1770" s="853"/>
      <c r="S1770" s="853"/>
      <c r="T1770" s="853"/>
      <c r="U1770" s="853"/>
      <c r="V1770" s="853"/>
      <c r="W1770" s="853"/>
      <c r="X1770" s="854"/>
      <c r="Y1770" s="713"/>
      <c r="Z1770" s="714"/>
      <c r="AA1770" s="714"/>
      <c r="AB1770" s="714"/>
      <c r="AC1770" s="714"/>
      <c r="AD1770" s="715"/>
      <c r="AE1770" s="164"/>
      <c r="AF1770" s="164"/>
      <c r="AG1770" s="199">
        <f t="shared" si="279"/>
        <v>0</v>
      </c>
      <c r="AH1770" s="298">
        <f t="shared" si="280"/>
        <v>0</v>
      </c>
      <c r="AI1770" s="402">
        <f t="shared" si="281"/>
        <v>0</v>
      </c>
      <c r="AJ1770" s="370" t="str">
        <f>IF(AI1770=0,"",
IF(SUM($AI$1679:AI1770)=1,AK1770,
IF($AI$1799&gt;SUM($AI$1679:AI1770),_xlfn.CONCAT(", ",AK1770),
IF($AI$1799=SUM($AI$1679:AI1770),_xlfn.CONCAT(" y ",AK1770)))))</f>
        <v/>
      </c>
      <c r="AK1770" s="156" t="s">
        <v>5243</v>
      </c>
    </row>
    <row r="1771" spans="1:37" ht="15" customHeight="1">
      <c r="A1771" s="57"/>
      <c r="B1771" s="26"/>
      <c r="C1771" s="165" t="s">
        <v>5244</v>
      </c>
      <c r="D1771" s="852" t="str">
        <f t="shared" si="278"/>
        <v/>
      </c>
      <c r="E1771" s="853"/>
      <c r="F1771" s="853"/>
      <c r="G1771" s="853"/>
      <c r="H1771" s="853"/>
      <c r="I1771" s="853"/>
      <c r="J1771" s="853"/>
      <c r="K1771" s="853"/>
      <c r="L1771" s="853"/>
      <c r="M1771" s="853"/>
      <c r="N1771" s="853"/>
      <c r="O1771" s="853"/>
      <c r="P1771" s="853"/>
      <c r="Q1771" s="853"/>
      <c r="R1771" s="853"/>
      <c r="S1771" s="853"/>
      <c r="T1771" s="853"/>
      <c r="U1771" s="853"/>
      <c r="V1771" s="853"/>
      <c r="W1771" s="853"/>
      <c r="X1771" s="854"/>
      <c r="Y1771" s="713"/>
      <c r="Z1771" s="714"/>
      <c r="AA1771" s="714"/>
      <c r="AB1771" s="714"/>
      <c r="AC1771" s="714"/>
      <c r="AD1771" s="715"/>
      <c r="AE1771" s="164"/>
      <c r="AF1771" s="164"/>
      <c r="AG1771" s="199">
        <f t="shared" si="279"/>
        <v>0</v>
      </c>
      <c r="AH1771" s="298">
        <f t="shared" si="280"/>
        <v>0</v>
      </c>
      <c r="AI1771" s="402">
        <f t="shared" si="281"/>
        <v>0</v>
      </c>
      <c r="AJ1771" s="370" t="str">
        <f>IF(AI1771=0,"",
IF(SUM($AI$1679:AI1771)=1,AK1771,
IF($AI$1799&gt;SUM($AI$1679:AI1771),_xlfn.CONCAT(", ",AK1771),
IF($AI$1799=SUM($AI$1679:AI1771),_xlfn.CONCAT(" y ",AK1771)))))</f>
        <v/>
      </c>
      <c r="AK1771" s="156" t="s">
        <v>5245</v>
      </c>
    </row>
    <row r="1772" spans="1:37" ht="15" customHeight="1">
      <c r="A1772" s="57"/>
      <c r="B1772" s="26"/>
      <c r="C1772" s="165" t="s">
        <v>5246</v>
      </c>
      <c r="D1772" s="852" t="str">
        <f t="shared" si="278"/>
        <v/>
      </c>
      <c r="E1772" s="853"/>
      <c r="F1772" s="853"/>
      <c r="G1772" s="853"/>
      <c r="H1772" s="853"/>
      <c r="I1772" s="853"/>
      <c r="J1772" s="853"/>
      <c r="K1772" s="853"/>
      <c r="L1772" s="853"/>
      <c r="M1772" s="853"/>
      <c r="N1772" s="853"/>
      <c r="O1772" s="853"/>
      <c r="P1772" s="853"/>
      <c r="Q1772" s="853"/>
      <c r="R1772" s="853"/>
      <c r="S1772" s="853"/>
      <c r="T1772" s="853"/>
      <c r="U1772" s="853"/>
      <c r="V1772" s="853"/>
      <c r="W1772" s="853"/>
      <c r="X1772" s="854"/>
      <c r="Y1772" s="713"/>
      <c r="Z1772" s="714"/>
      <c r="AA1772" s="714"/>
      <c r="AB1772" s="714"/>
      <c r="AC1772" s="714"/>
      <c r="AD1772" s="715"/>
      <c r="AE1772" s="164"/>
      <c r="AF1772" s="164"/>
      <c r="AG1772" s="199">
        <f t="shared" si="279"/>
        <v>0</v>
      </c>
      <c r="AH1772" s="298">
        <f t="shared" si="280"/>
        <v>0</v>
      </c>
      <c r="AI1772" s="402">
        <f t="shared" si="281"/>
        <v>0</v>
      </c>
      <c r="AJ1772" s="370" t="str">
        <f>IF(AI1772=0,"",
IF(SUM($AI$1679:AI1772)=1,AK1772,
IF($AI$1799&gt;SUM($AI$1679:AI1772),_xlfn.CONCAT(", ",AK1772),
IF($AI$1799=SUM($AI$1679:AI1772),_xlfn.CONCAT(" y ",AK1772)))))</f>
        <v/>
      </c>
      <c r="AK1772" s="156" t="s">
        <v>5247</v>
      </c>
    </row>
    <row r="1773" spans="1:37" ht="15" customHeight="1">
      <c r="A1773" s="57"/>
      <c r="B1773" s="26"/>
      <c r="C1773" s="165" t="s">
        <v>5248</v>
      </c>
      <c r="D1773" s="852" t="str">
        <f t="shared" si="278"/>
        <v/>
      </c>
      <c r="E1773" s="853"/>
      <c r="F1773" s="853"/>
      <c r="G1773" s="853"/>
      <c r="H1773" s="853"/>
      <c r="I1773" s="853"/>
      <c r="J1773" s="853"/>
      <c r="K1773" s="853"/>
      <c r="L1773" s="853"/>
      <c r="M1773" s="853"/>
      <c r="N1773" s="853"/>
      <c r="O1773" s="853"/>
      <c r="P1773" s="853"/>
      <c r="Q1773" s="853"/>
      <c r="R1773" s="853"/>
      <c r="S1773" s="853"/>
      <c r="T1773" s="853"/>
      <c r="U1773" s="853"/>
      <c r="V1773" s="853"/>
      <c r="W1773" s="853"/>
      <c r="X1773" s="854"/>
      <c r="Y1773" s="713"/>
      <c r="Z1773" s="714"/>
      <c r="AA1773" s="714"/>
      <c r="AB1773" s="714"/>
      <c r="AC1773" s="714"/>
      <c r="AD1773" s="715"/>
      <c r="AE1773" s="164"/>
      <c r="AF1773" s="164"/>
      <c r="AG1773" s="199">
        <f t="shared" si="279"/>
        <v>0</v>
      </c>
      <c r="AH1773" s="298">
        <f t="shared" si="280"/>
        <v>0</v>
      </c>
      <c r="AI1773" s="402">
        <f t="shared" si="281"/>
        <v>0</v>
      </c>
      <c r="AJ1773" s="370" t="str">
        <f>IF(AI1773=0,"",
IF(SUM($AI$1679:AI1773)=1,AK1773,
IF($AI$1799&gt;SUM($AI$1679:AI1773),_xlfn.CONCAT(", ",AK1773),
IF($AI$1799=SUM($AI$1679:AI1773),_xlfn.CONCAT(" y ",AK1773)))))</f>
        <v/>
      </c>
      <c r="AK1773" s="156" t="s">
        <v>5249</v>
      </c>
    </row>
    <row r="1774" spans="1:37" ht="15" customHeight="1">
      <c r="A1774" s="57"/>
      <c r="B1774" s="26"/>
      <c r="C1774" s="165" t="s">
        <v>5250</v>
      </c>
      <c r="D1774" s="852" t="str">
        <f t="shared" si="278"/>
        <v/>
      </c>
      <c r="E1774" s="853"/>
      <c r="F1774" s="853"/>
      <c r="G1774" s="853"/>
      <c r="H1774" s="853"/>
      <c r="I1774" s="853"/>
      <c r="J1774" s="853"/>
      <c r="K1774" s="853"/>
      <c r="L1774" s="853"/>
      <c r="M1774" s="853"/>
      <c r="N1774" s="853"/>
      <c r="O1774" s="853"/>
      <c r="P1774" s="853"/>
      <c r="Q1774" s="853"/>
      <c r="R1774" s="853"/>
      <c r="S1774" s="853"/>
      <c r="T1774" s="853"/>
      <c r="U1774" s="853"/>
      <c r="V1774" s="853"/>
      <c r="W1774" s="853"/>
      <c r="X1774" s="854"/>
      <c r="Y1774" s="713"/>
      <c r="Z1774" s="714"/>
      <c r="AA1774" s="714"/>
      <c r="AB1774" s="714"/>
      <c r="AC1774" s="714"/>
      <c r="AD1774" s="715"/>
      <c r="AE1774" s="164"/>
      <c r="AF1774" s="164"/>
      <c r="AG1774" s="199">
        <f t="shared" si="279"/>
        <v>0</v>
      </c>
      <c r="AH1774" s="298">
        <f t="shared" si="280"/>
        <v>0</v>
      </c>
      <c r="AI1774" s="402">
        <f t="shared" si="281"/>
        <v>0</v>
      </c>
      <c r="AJ1774" s="370" t="str">
        <f>IF(AI1774=0,"",
IF(SUM($AI$1679:AI1774)=1,AK1774,
IF($AI$1799&gt;SUM($AI$1679:AI1774),_xlfn.CONCAT(", ",AK1774),
IF($AI$1799=SUM($AI$1679:AI1774),_xlfn.CONCAT(" y ",AK1774)))))</f>
        <v/>
      </c>
      <c r="AK1774" s="156" t="s">
        <v>5251</v>
      </c>
    </row>
    <row r="1775" spans="1:37" ht="15" customHeight="1">
      <c r="A1775" s="57"/>
      <c r="B1775" s="26"/>
      <c r="C1775" s="165" t="s">
        <v>5252</v>
      </c>
      <c r="D1775" s="852" t="str">
        <f t="shared" si="278"/>
        <v/>
      </c>
      <c r="E1775" s="853"/>
      <c r="F1775" s="853"/>
      <c r="G1775" s="853"/>
      <c r="H1775" s="853"/>
      <c r="I1775" s="853"/>
      <c r="J1775" s="853"/>
      <c r="K1775" s="853"/>
      <c r="L1775" s="853"/>
      <c r="M1775" s="853"/>
      <c r="N1775" s="853"/>
      <c r="O1775" s="853"/>
      <c r="P1775" s="853"/>
      <c r="Q1775" s="853"/>
      <c r="R1775" s="853"/>
      <c r="S1775" s="853"/>
      <c r="T1775" s="853"/>
      <c r="U1775" s="853"/>
      <c r="V1775" s="853"/>
      <c r="W1775" s="853"/>
      <c r="X1775" s="854"/>
      <c r="Y1775" s="713"/>
      <c r="Z1775" s="714"/>
      <c r="AA1775" s="714"/>
      <c r="AB1775" s="714"/>
      <c r="AC1775" s="714"/>
      <c r="AD1775" s="715"/>
      <c r="AE1775" s="164"/>
      <c r="AF1775" s="164"/>
      <c r="AG1775" s="199">
        <f t="shared" si="279"/>
        <v>0</v>
      </c>
      <c r="AH1775" s="298">
        <f t="shared" si="280"/>
        <v>0</v>
      </c>
      <c r="AI1775" s="402">
        <f t="shared" si="281"/>
        <v>0</v>
      </c>
      <c r="AJ1775" s="370" t="str">
        <f>IF(AI1775=0,"",
IF(SUM($AI$1679:AI1775)=1,AK1775,
IF($AI$1799&gt;SUM($AI$1679:AI1775),_xlfn.CONCAT(", ",AK1775),
IF($AI$1799=SUM($AI$1679:AI1775),_xlfn.CONCAT(" y ",AK1775)))))</f>
        <v/>
      </c>
      <c r="AK1775" s="156" t="s">
        <v>5253</v>
      </c>
    </row>
    <row r="1776" spans="1:37" ht="15" customHeight="1">
      <c r="A1776" s="57"/>
      <c r="B1776" s="26"/>
      <c r="C1776" s="165" t="s">
        <v>5254</v>
      </c>
      <c r="D1776" s="852" t="str">
        <f t="shared" si="278"/>
        <v/>
      </c>
      <c r="E1776" s="853"/>
      <c r="F1776" s="853"/>
      <c r="G1776" s="853"/>
      <c r="H1776" s="853"/>
      <c r="I1776" s="853"/>
      <c r="J1776" s="853"/>
      <c r="K1776" s="853"/>
      <c r="L1776" s="853"/>
      <c r="M1776" s="853"/>
      <c r="N1776" s="853"/>
      <c r="O1776" s="853"/>
      <c r="P1776" s="853"/>
      <c r="Q1776" s="853"/>
      <c r="R1776" s="853"/>
      <c r="S1776" s="853"/>
      <c r="T1776" s="853"/>
      <c r="U1776" s="853"/>
      <c r="V1776" s="853"/>
      <c r="W1776" s="853"/>
      <c r="X1776" s="854"/>
      <c r="Y1776" s="713"/>
      <c r="Z1776" s="714"/>
      <c r="AA1776" s="714"/>
      <c r="AB1776" s="714"/>
      <c r="AC1776" s="714"/>
      <c r="AD1776" s="715"/>
      <c r="AE1776" s="164"/>
      <c r="AF1776" s="164"/>
      <c r="AG1776" s="199">
        <f t="shared" si="279"/>
        <v>0</v>
      </c>
      <c r="AH1776" s="298">
        <f t="shared" si="280"/>
        <v>0</v>
      </c>
      <c r="AI1776" s="402">
        <f t="shared" si="281"/>
        <v>0</v>
      </c>
      <c r="AJ1776" s="370" t="str">
        <f>IF(AI1776=0,"",
IF(SUM($AI$1679:AI1776)=1,AK1776,
IF($AI$1799&gt;SUM($AI$1679:AI1776),_xlfn.CONCAT(", ",AK1776),
IF($AI$1799=SUM($AI$1679:AI1776),_xlfn.CONCAT(" y ",AK1776)))))</f>
        <v/>
      </c>
      <c r="AK1776" s="156" t="s">
        <v>5255</v>
      </c>
    </row>
    <row r="1777" spans="1:37" ht="15" customHeight="1">
      <c r="A1777" s="57"/>
      <c r="B1777" s="26"/>
      <c r="C1777" s="165" t="s">
        <v>5256</v>
      </c>
      <c r="D1777" s="852" t="str">
        <f t="shared" si="278"/>
        <v/>
      </c>
      <c r="E1777" s="853"/>
      <c r="F1777" s="853"/>
      <c r="G1777" s="853"/>
      <c r="H1777" s="853"/>
      <c r="I1777" s="853"/>
      <c r="J1777" s="853"/>
      <c r="K1777" s="853"/>
      <c r="L1777" s="853"/>
      <c r="M1777" s="853"/>
      <c r="N1777" s="853"/>
      <c r="O1777" s="853"/>
      <c r="P1777" s="853"/>
      <c r="Q1777" s="853"/>
      <c r="R1777" s="853"/>
      <c r="S1777" s="853"/>
      <c r="T1777" s="853"/>
      <c r="U1777" s="853"/>
      <c r="V1777" s="853"/>
      <c r="W1777" s="853"/>
      <c r="X1777" s="854"/>
      <c r="Y1777" s="713"/>
      <c r="Z1777" s="714"/>
      <c r="AA1777" s="714"/>
      <c r="AB1777" s="714"/>
      <c r="AC1777" s="714"/>
      <c r="AD1777" s="715"/>
      <c r="AE1777" s="164"/>
      <c r="AF1777" s="164"/>
      <c r="AG1777" s="199">
        <f t="shared" si="279"/>
        <v>0</v>
      </c>
      <c r="AH1777" s="298">
        <f t="shared" si="280"/>
        <v>0</v>
      </c>
      <c r="AI1777" s="402">
        <f t="shared" si="281"/>
        <v>0</v>
      </c>
      <c r="AJ1777" s="370" t="str">
        <f>IF(AI1777=0,"",
IF(SUM($AI$1679:AI1777)=1,AK1777,
IF($AI$1799&gt;SUM($AI$1679:AI1777),_xlfn.CONCAT(", ",AK1777),
IF($AI$1799=SUM($AI$1679:AI1777),_xlfn.CONCAT(" y ",AK1777)))))</f>
        <v/>
      </c>
      <c r="AK1777" s="156" t="s">
        <v>5257</v>
      </c>
    </row>
    <row r="1778" spans="1:37" ht="15" customHeight="1">
      <c r="A1778" s="57"/>
      <c r="B1778" s="26"/>
      <c r="C1778" s="661" t="s">
        <v>5258</v>
      </c>
      <c r="D1778" s="852" t="str">
        <f t="shared" si="278"/>
        <v/>
      </c>
      <c r="E1778" s="853"/>
      <c r="F1778" s="853"/>
      <c r="G1778" s="853"/>
      <c r="H1778" s="853"/>
      <c r="I1778" s="853"/>
      <c r="J1778" s="853"/>
      <c r="K1778" s="853"/>
      <c r="L1778" s="853"/>
      <c r="M1778" s="853"/>
      <c r="N1778" s="853"/>
      <c r="O1778" s="853"/>
      <c r="P1778" s="853"/>
      <c r="Q1778" s="853"/>
      <c r="R1778" s="853"/>
      <c r="S1778" s="853"/>
      <c r="T1778" s="853"/>
      <c r="U1778" s="853"/>
      <c r="V1778" s="853"/>
      <c r="W1778" s="853"/>
      <c r="X1778" s="854"/>
      <c r="Y1778" s="713"/>
      <c r="Z1778" s="714"/>
      <c r="AA1778" s="714"/>
      <c r="AB1778" s="714"/>
      <c r="AC1778" s="714"/>
      <c r="AD1778" s="715"/>
      <c r="AE1778" s="164"/>
      <c r="AF1778" s="164"/>
      <c r="AG1778" s="199">
        <f t="shared" si="279"/>
        <v>0</v>
      </c>
      <c r="AH1778" s="298">
        <f t="shared" si="280"/>
        <v>0</v>
      </c>
      <c r="AI1778" s="402">
        <f t="shared" si="281"/>
        <v>0</v>
      </c>
      <c r="AJ1778" s="370" t="str">
        <f>IF(AI1778=0,"",
IF(SUM($AI$1679:AI1778)=1,AK1778,
IF($AI$1799&gt;SUM($AI$1679:AI1778),_xlfn.CONCAT(", ",AK1778),
IF($AI$1799=SUM($AI$1679:AI1778),_xlfn.CONCAT(" y ",AK1778)))))</f>
        <v/>
      </c>
      <c r="AK1778" s="156" t="s">
        <v>5259</v>
      </c>
    </row>
    <row r="1779" spans="1:37" ht="15" customHeight="1">
      <c r="A1779" s="662"/>
      <c r="B1779" s="145"/>
      <c r="C1779" s="157" t="s">
        <v>5260</v>
      </c>
      <c r="D1779" s="852" t="str">
        <f t="shared" si="278"/>
        <v/>
      </c>
      <c r="E1779" s="853"/>
      <c r="F1779" s="853"/>
      <c r="G1779" s="853"/>
      <c r="H1779" s="853"/>
      <c r="I1779" s="853"/>
      <c r="J1779" s="853"/>
      <c r="K1779" s="853"/>
      <c r="L1779" s="853"/>
      <c r="M1779" s="853"/>
      <c r="N1779" s="853"/>
      <c r="O1779" s="853"/>
      <c r="P1779" s="853"/>
      <c r="Q1779" s="853"/>
      <c r="R1779" s="853"/>
      <c r="S1779" s="853"/>
      <c r="T1779" s="853"/>
      <c r="U1779" s="853"/>
      <c r="V1779" s="853"/>
      <c r="W1779" s="853"/>
      <c r="X1779" s="854"/>
      <c r="Y1779" s="713"/>
      <c r="Z1779" s="714"/>
      <c r="AA1779" s="714"/>
      <c r="AB1779" s="714"/>
      <c r="AC1779" s="714"/>
      <c r="AD1779" s="715"/>
      <c r="AE1779" s="164"/>
      <c r="AF1779" s="164"/>
      <c r="AG1779" s="199">
        <f t="shared" si="279"/>
        <v>0</v>
      </c>
      <c r="AH1779" s="298">
        <f t="shared" si="280"/>
        <v>0</v>
      </c>
      <c r="AI1779" s="402">
        <f t="shared" si="281"/>
        <v>0</v>
      </c>
      <c r="AJ1779" s="370" t="str">
        <f>IF(AI1779=0,"",
IF(SUM($AI$1679:AI1779)=1,AK1779,
IF($AI$1799&gt;SUM($AI$1679:AI1779),_xlfn.CONCAT(", ",AK1779),
IF($AI$1799=SUM($AI$1679:AI1779),_xlfn.CONCAT(" y ",AK1779)))))</f>
        <v/>
      </c>
      <c r="AK1779" s="156" t="s">
        <v>5261</v>
      </c>
    </row>
    <row r="1780" spans="1:37" ht="15" customHeight="1">
      <c r="A1780" s="662"/>
      <c r="B1780" s="145"/>
      <c r="C1780" s="157" t="s">
        <v>5262</v>
      </c>
      <c r="D1780" s="852" t="str">
        <f t="shared" si="278"/>
        <v/>
      </c>
      <c r="E1780" s="853"/>
      <c r="F1780" s="853"/>
      <c r="G1780" s="853"/>
      <c r="H1780" s="853"/>
      <c r="I1780" s="853"/>
      <c r="J1780" s="853"/>
      <c r="K1780" s="853"/>
      <c r="L1780" s="853"/>
      <c r="M1780" s="853"/>
      <c r="N1780" s="853"/>
      <c r="O1780" s="853"/>
      <c r="P1780" s="853"/>
      <c r="Q1780" s="853"/>
      <c r="R1780" s="853"/>
      <c r="S1780" s="853"/>
      <c r="T1780" s="853"/>
      <c r="U1780" s="853"/>
      <c r="V1780" s="853"/>
      <c r="W1780" s="853"/>
      <c r="X1780" s="854"/>
      <c r="Y1780" s="713"/>
      <c r="Z1780" s="714"/>
      <c r="AA1780" s="714"/>
      <c r="AB1780" s="714"/>
      <c r="AC1780" s="714"/>
      <c r="AD1780" s="715"/>
      <c r="AE1780" s="164"/>
      <c r="AF1780" s="164"/>
      <c r="AG1780" s="199">
        <f t="shared" si="279"/>
        <v>0</v>
      </c>
      <c r="AH1780" s="298">
        <f t="shared" si="280"/>
        <v>0</v>
      </c>
      <c r="AI1780" s="402">
        <f t="shared" si="281"/>
        <v>0</v>
      </c>
      <c r="AJ1780" s="370" t="str">
        <f>IF(AI1780=0,"",
IF(SUM($AI$1679:AI1780)=1,AK1780,
IF($AI$1799&gt;SUM($AI$1679:AI1780),_xlfn.CONCAT(", ",AK1780),
IF($AI$1799=SUM($AI$1679:AI1780),_xlfn.CONCAT(" y ",AK1780)))))</f>
        <v/>
      </c>
      <c r="AK1780" s="156" t="s">
        <v>5263</v>
      </c>
    </row>
    <row r="1781" spans="1:37" ht="15" customHeight="1">
      <c r="A1781" s="662"/>
      <c r="B1781" s="145"/>
      <c r="C1781" s="157" t="s">
        <v>5264</v>
      </c>
      <c r="D1781" s="852" t="str">
        <f t="shared" si="278"/>
        <v/>
      </c>
      <c r="E1781" s="853"/>
      <c r="F1781" s="853"/>
      <c r="G1781" s="853"/>
      <c r="H1781" s="853"/>
      <c r="I1781" s="853"/>
      <c r="J1781" s="853"/>
      <c r="K1781" s="853"/>
      <c r="L1781" s="853"/>
      <c r="M1781" s="853"/>
      <c r="N1781" s="853"/>
      <c r="O1781" s="853"/>
      <c r="P1781" s="853"/>
      <c r="Q1781" s="853"/>
      <c r="R1781" s="853"/>
      <c r="S1781" s="853"/>
      <c r="T1781" s="853"/>
      <c r="U1781" s="853"/>
      <c r="V1781" s="853"/>
      <c r="W1781" s="853"/>
      <c r="X1781" s="854"/>
      <c r="Y1781" s="713"/>
      <c r="Z1781" s="714"/>
      <c r="AA1781" s="714"/>
      <c r="AB1781" s="714"/>
      <c r="AC1781" s="714"/>
      <c r="AD1781" s="715"/>
      <c r="AE1781" s="164"/>
      <c r="AF1781" s="164"/>
      <c r="AG1781" s="199">
        <f t="shared" si="279"/>
        <v>0</v>
      </c>
      <c r="AH1781" s="298">
        <f t="shared" si="280"/>
        <v>0</v>
      </c>
      <c r="AI1781" s="402">
        <f t="shared" si="281"/>
        <v>0</v>
      </c>
      <c r="AJ1781" s="370" t="str">
        <f>IF(AI1781=0,"",
IF(SUM($AI$1679:AI1781)=1,AK1781,
IF($AI$1799&gt;SUM($AI$1679:AI1781),_xlfn.CONCAT(", ",AK1781),
IF($AI$1799=SUM($AI$1679:AI1781),_xlfn.CONCAT(" y ",AK1781)))))</f>
        <v/>
      </c>
      <c r="AK1781" s="156" t="s">
        <v>5265</v>
      </c>
    </row>
    <row r="1782" spans="1:37" ht="15" customHeight="1">
      <c r="A1782" s="662"/>
      <c r="B1782" s="145"/>
      <c r="C1782" s="157" t="s">
        <v>5266</v>
      </c>
      <c r="D1782" s="852" t="str">
        <f t="shared" si="278"/>
        <v/>
      </c>
      <c r="E1782" s="853"/>
      <c r="F1782" s="853"/>
      <c r="G1782" s="853"/>
      <c r="H1782" s="853"/>
      <c r="I1782" s="853"/>
      <c r="J1782" s="853"/>
      <c r="K1782" s="853"/>
      <c r="L1782" s="853"/>
      <c r="M1782" s="853"/>
      <c r="N1782" s="853"/>
      <c r="O1782" s="853"/>
      <c r="P1782" s="853"/>
      <c r="Q1782" s="853"/>
      <c r="R1782" s="853"/>
      <c r="S1782" s="853"/>
      <c r="T1782" s="853"/>
      <c r="U1782" s="853"/>
      <c r="V1782" s="853"/>
      <c r="W1782" s="853"/>
      <c r="X1782" s="854"/>
      <c r="Y1782" s="713"/>
      <c r="Z1782" s="714"/>
      <c r="AA1782" s="714"/>
      <c r="AB1782" s="714"/>
      <c r="AC1782" s="714"/>
      <c r="AD1782" s="715"/>
      <c r="AE1782" s="164"/>
      <c r="AF1782" s="164"/>
      <c r="AG1782" s="199">
        <f t="shared" si="279"/>
        <v>0</v>
      </c>
      <c r="AH1782" s="298">
        <f t="shared" si="280"/>
        <v>0</v>
      </c>
      <c r="AI1782" s="402">
        <f t="shared" si="281"/>
        <v>0</v>
      </c>
      <c r="AJ1782" s="370" t="str">
        <f>IF(AI1782=0,"",
IF(SUM($AI$1679:AI1782)=1,AK1782,
IF($AI$1799&gt;SUM($AI$1679:AI1782),_xlfn.CONCAT(", ",AK1782),
IF($AI$1799=SUM($AI$1679:AI1782),_xlfn.CONCAT(" y ",AK1782)))))</f>
        <v/>
      </c>
      <c r="AK1782" s="156" t="s">
        <v>5267</v>
      </c>
    </row>
    <row r="1783" spans="1:37" ht="15" customHeight="1">
      <c r="A1783" s="662"/>
      <c r="B1783" s="145"/>
      <c r="C1783" s="157" t="s">
        <v>5268</v>
      </c>
      <c r="D1783" s="852" t="str">
        <f t="shared" si="278"/>
        <v/>
      </c>
      <c r="E1783" s="853"/>
      <c r="F1783" s="853"/>
      <c r="G1783" s="853"/>
      <c r="H1783" s="853"/>
      <c r="I1783" s="853"/>
      <c r="J1783" s="853"/>
      <c r="K1783" s="853"/>
      <c r="L1783" s="853"/>
      <c r="M1783" s="853"/>
      <c r="N1783" s="853"/>
      <c r="O1783" s="853"/>
      <c r="P1783" s="853"/>
      <c r="Q1783" s="853"/>
      <c r="R1783" s="853"/>
      <c r="S1783" s="853"/>
      <c r="T1783" s="853"/>
      <c r="U1783" s="853"/>
      <c r="V1783" s="853"/>
      <c r="W1783" s="853"/>
      <c r="X1783" s="854"/>
      <c r="Y1783" s="713"/>
      <c r="Z1783" s="714"/>
      <c r="AA1783" s="714"/>
      <c r="AB1783" s="714"/>
      <c r="AC1783" s="714"/>
      <c r="AD1783" s="715"/>
      <c r="AE1783" s="164"/>
      <c r="AF1783" s="164"/>
      <c r="AG1783" s="199">
        <f t="shared" si="279"/>
        <v>0</v>
      </c>
      <c r="AH1783" s="298">
        <f t="shared" si="280"/>
        <v>0</v>
      </c>
      <c r="AI1783" s="402">
        <f t="shared" si="281"/>
        <v>0</v>
      </c>
      <c r="AJ1783" s="370" t="str">
        <f>IF(AI1783=0,"",
IF(SUM($AI$1679:AI1783)=1,AK1783,
IF($AI$1799&gt;SUM($AI$1679:AI1783),_xlfn.CONCAT(", ",AK1783),
IF($AI$1799=SUM($AI$1679:AI1783),_xlfn.CONCAT(" y ",AK1783)))))</f>
        <v/>
      </c>
      <c r="AK1783" s="156" t="s">
        <v>5269</v>
      </c>
    </row>
    <row r="1784" spans="1:37" ht="15" customHeight="1">
      <c r="A1784" s="662"/>
      <c r="B1784" s="145"/>
      <c r="C1784" s="157" t="s">
        <v>5270</v>
      </c>
      <c r="D1784" s="852" t="str">
        <f t="shared" si="278"/>
        <v/>
      </c>
      <c r="E1784" s="853"/>
      <c r="F1784" s="853"/>
      <c r="G1784" s="853"/>
      <c r="H1784" s="853"/>
      <c r="I1784" s="853"/>
      <c r="J1784" s="853"/>
      <c r="K1784" s="853"/>
      <c r="L1784" s="853"/>
      <c r="M1784" s="853"/>
      <c r="N1784" s="853"/>
      <c r="O1784" s="853"/>
      <c r="P1784" s="853"/>
      <c r="Q1784" s="853"/>
      <c r="R1784" s="853"/>
      <c r="S1784" s="853"/>
      <c r="T1784" s="853"/>
      <c r="U1784" s="853"/>
      <c r="V1784" s="853"/>
      <c r="W1784" s="853"/>
      <c r="X1784" s="854"/>
      <c r="Y1784" s="713"/>
      <c r="Z1784" s="714"/>
      <c r="AA1784" s="714"/>
      <c r="AB1784" s="714"/>
      <c r="AC1784" s="714"/>
      <c r="AD1784" s="715"/>
      <c r="AE1784" s="164"/>
      <c r="AF1784" s="164"/>
      <c r="AG1784" s="199">
        <f t="shared" si="279"/>
        <v>0</v>
      </c>
      <c r="AH1784" s="298">
        <f t="shared" si="280"/>
        <v>0</v>
      </c>
      <c r="AI1784" s="402">
        <f t="shared" si="281"/>
        <v>0</v>
      </c>
      <c r="AJ1784" s="370" t="str">
        <f>IF(AI1784=0,"",
IF(SUM($AI$1679:AI1784)=1,AK1784,
IF($AI$1799&gt;SUM($AI$1679:AI1784),_xlfn.CONCAT(", ",AK1784),
IF($AI$1799=SUM($AI$1679:AI1784),_xlfn.CONCAT(" y ",AK1784)))))</f>
        <v/>
      </c>
      <c r="AK1784" s="156" t="s">
        <v>5271</v>
      </c>
    </row>
    <row r="1785" spans="1:37" ht="15" customHeight="1">
      <c r="A1785" s="662"/>
      <c r="B1785" s="145"/>
      <c r="C1785" s="157" t="s">
        <v>5272</v>
      </c>
      <c r="D1785" s="852" t="str">
        <f t="shared" si="278"/>
        <v/>
      </c>
      <c r="E1785" s="853"/>
      <c r="F1785" s="853"/>
      <c r="G1785" s="853"/>
      <c r="H1785" s="853"/>
      <c r="I1785" s="853"/>
      <c r="J1785" s="853"/>
      <c r="K1785" s="853"/>
      <c r="L1785" s="853"/>
      <c r="M1785" s="853"/>
      <c r="N1785" s="853"/>
      <c r="O1785" s="853"/>
      <c r="P1785" s="853"/>
      <c r="Q1785" s="853"/>
      <c r="R1785" s="853"/>
      <c r="S1785" s="853"/>
      <c r="T1785" s="853"/>
      <c r="U1785" s="853"/>
      <c r="V1785" s="853"/>
      <c r="W1785" s="853"/>
      <c r="X1785" s="854"/>
      <c r="Y1785" s="713"/>
      <c r="Z1785" s="714"/>
      <c r="AA1785" s="714"/>
      <c r="AB1785" s="714"/>
      <c r="AC1785" s="714"/>
      <c r="AD1785" s="715"/>
      <c r="AE1785" s="164"/>
      <c r="AF1785" s="164"/>
      <c r="AG1785" s="199">
        <f t="shared" si="279"/>
        <v>0</v>
      </c>
      <c r="AH1785" s="298">
        <f t="shared" si="280"/>
        <v>0</v>
      </c>
      <c r="AI1785" s="402">
        <f t="shared" si="281"/>
        <v>0</v>
      </c>
      <c r="AJ1785" s="370" t="str">
        <f>IF(AI1785=0,"",
IF(SUM($AI$1679:AI1785)=1,AK1785,
IF($AI$1799&gt;SUM($AI$1679:AI1785),_xlfn.CONCAT(", ",AK1785),
IF($AI$1799=SUM($AI$1679:AI1785),_xlfn.CONCAT(" y ",AK1785)))))</f>
        <v/>
      </c>
      <c r="AK1785" s="156" t="s">
        <v>5273</v>
      </c>
    </row>
    <row r="1786" spans="1:37" ht="15" customHeight="1">
      <c r="A1786" s="662"/>
      <c r="B1786" s="145"/>
      <c r="C1786" s="157" t="s">
        <v>5274</v>
      </c>
      <c r="D1786" s="852" t="str">
        <f t="shared" si="278"/>
        <v/>
      </c>
      <c r="E1786" s="853"/>
      <c r="F1786" s="853"/>
      <c r="G1786" s="853"/>
      <c r="H1786" s="853"/>
      <c r="I1786" s="853"/>
      <c r="J1786" s="853"/>
      <c r="K1786" s="853"/>
      <c r="L1786" s="853"/>
      <c r="M1786" s="853"/>
      <c r="N1786" s="853"/>
      <c r="O1786" s="853"/>
      <c r="P1786" s="853"/>
      <c r="Q1786" s="853"/>
      <c r="R1786" s="853"/>
      <c r="S1786" s="853"/>
      <c r="T1786" s="853"/>
      <c r="U1786" s="853"/>
      <c r="V1786" s="853"/>
      <c r="W1786" s="853"/>
      <c r="X1786" s="854"/>
      <c r="Y1786" s="713"/>
      <c r="Z1786" s="714"/>
      <c r="AA1786" s="714"/>
      <c r="AB1786" s="714"/>
      <c r="AC1786" s="714"/>
      <c r="AD1786" s="715"/>
      <c r="AE1786" s="164"/>
      <c r="AF1786" s="164"/>
      <c r="AG1786" s="199">
        <f t="shared" si="279"/>
        <v>0</v>
      </c>
      <c r="AH1786" s="298">
        <f t="shared" si="280"/>
        <v>0</v>
      </c>
      <c r="AI1786" s="402">
        <f t="shared" si="281"/>
        <v>0</v>
      </c>
      <c r="AJ1786" s="370" t="str">
        <f>IF(AI1786=0,"",
IF(SUM($AI$1679:AI1786)=1,AK1786,
IF($AI$1799&gt;SUM($AI$1679:AI1786),_xlfn.CONCAT(", ",AK1786),
IF($AI$1799=SUM($AI$1679:AI1786),_xlfn.CONCAT(" y ",AK1786)))))</f>
        <v/>
      </c>
      <c r="AK1786" s="156" t="s">
        <v>5275</v>
      </c>
    </row>
    <row r="1787" spans="1:37" ht="15" customHeight="1">
      <c r="A1787" s="662"/>
      <c r="B1787" s="145"/>
      <c r="C1787" s="157" t="s">
        <v>5276</v>
      </c>
      <c r="D1787" s="852" t="str">
        <f t="shared" si="278"/>
        <v/>
      </c>
      <c r="E1787" s="853"/>
      <c r="F1787" s="853"/>
      <c r="G1787" s="853"/>
      <c r="H1787" s="853"/>
      <c r="I1787" s="853"/>
      <c r="J1787" s="853"/>
      <c r="K1787" s="853"/>
      <c r="L1787" s="853"/>
      <c r="M1787" s="853"/>
      <c r="N1787" s="853"/>
      <c r="O1787" s="853"/>
      <c r="P1787" s="853"/>
      <c r="Q1787" s="853"/>
      <c r="R1787" s="853"/>
      <c r="S1787" s="853"/>
      <c r="T1787" s="853"/>
      <c r="U1787" s="853"/>
      <c r="V1787" s="853"/>
      <c r="W1787" s="853"/>
      <c r="X1787" s="854"/>
      <c r="Y1787" s="713"/>
      <c r="Z1787" s="714"/>
      <c r="AA1787" s="714"/>
      <c r="AB1787" s="714"/>
      <c r="AC1787" s="714"/>
      <c r="AD1787" s="715"/>
      <c r="AE1787" s="164"/>
      <c r="AF1787" s="164"/>
      <c r="AG1787" s="199">
        <f t="shared" si="279"/>
        <v>0</v>
      </c>
      <c r="AH1787" s="298">
        <f t="shared" si="280"/>
        <v>0</v>
      </c>
      <c r="AI1787" s="402">
        <f t="shared" si="281"/>
        <v>0</v>
      </c>
      <c r="AJ1787" s="370" t="str">
        <f>IF(AI1787=0,"",
IF(SUM($AI$1679:AI1787)=1,AK1787,
IF($AI$1799&gt;SUM($AI$1679:AI1787),_xlfn.CONCAT(", ",AK1787),
IF($AI$1799=SUM($AI$1679:AI1787),_xlfn.CONCAT(" y ",AK1787)))))</f>
        <v/>
      </c>
      <c r="AK1787" s="156" t="s">
        <v>5277</v>
      </c>
    </row>
    <row r="1788" spans="1:37" ht="15" customHeight="1">
      <c r="A1788" s="662"/>
      <c r="B1788" s="145"/>
      <c r="C1788" s="157" t="s">
        <v>5278</v>
      </c>
      <c r="D1788" s="852" t="str">
        <f t="shared" si="278"/>
        <v/>
      </c>
      <c r="E1788" s="853"/>
      <c r="F1788" s="853"/>
      <c r="G1788" s="853"/>
      <c r="H1788" s="853"/>
      <c r="I1788" s="853"/>
      <c r="J1788" s="853"/>
      <c r="K1788" s="853"/>
      <c r="L1788" s="853"/>
      <c r="M1788" s="853"/>
      <c r="N1788" s="853"/>
      <c r="O1788" s="853"/>
      <c r="P1788" s="853"/>
      <c r="Q1788" s="853"/>
      <c r="R1788" s="853"/>
      <c r="S1788" s="853"/>
      <c r="T1788" s="853"/>
      <c r="U1788" s="853"/>
      <c r="V1788" s="853"/>
      <c r="W1788" s="853"/>
      <c r="X1788" s="854"/>
      <c r="Y1788" s="713"/>
      <c r="Z1788" s="714"/>
      <c r="AA1788" s="714"/>
      <c r="AB1788" s="714"/>
      <c r="AC1788" s="714"/>
      <c r="AD1788" s="715"/>
      <c r="AE1788" s="164"/>
      <c r="AF1788" s="164"/>
      <c r="AG1788" s="199">
        <f t="shared" si="279"/>
        <v>0</v>
      </c>
      <c r="AH1788" s="298">
        <f t="shared" si="280"/>
        <v>0</v>
      </c>
      <c r="AI1788" s="402">
        <f t="shared" si="281"/>
        <v>0</v>
      </c>
      <c r="AJ1788" s="370" t="str">
        <f>IF(AI1788=0,"",
IF(SUM($AI$1679:AI1788)=1,AK1788,
IF($AI$1799&gt;SUM($AI$1679:AI1788),_xlfn.CONCAT(", ",AK1788),
IF($AI$1799=SUM($AI$1679:AI1788),_xlfn.CONCAT(" y ",AK1788)))))</f>
        <v/>
      </c>
      <c r="AK1788" s="156" t="s">
        <v>5279</v>
      </c>
    </row>
    <row r="1789" spans="1:37" ht="15" customHeight="1">
      <c r="A1789" s="662"/>
      <c r="B1789" s="145"/>
      <c r="C1789" s="157" t="s">
        <v>5280</v>
      </c>
      <c r="D1789" s="852" t="str">
        <f t="shared" si="278"/>
        <v/>
      </c>
      <c r="E1789" s="853"/>
      <c r="F1789" s="853"/>
      <c r="G1789" s="853"/>
      <c r="H1789" s="853"/>
      <c r="I1789" s="853"/>
      <c r="J1789" s="853"/>
      <c r="K1789" s="853"/>
      <c r="L1789" s="853"/>
      <c r="M1789" s="853"/>
      <c r="N1789" s="853"/>
      <c r="O1789" s="853"/>
      <c r="P1789" s="853"/>
      <c r="Q1789" s="853"/>
      <c r="R1789" s="853"/>
      <c r="S1789" s="853"/>
      <c r="T1789" s="853"/>
      <c r="U1789" s="853"/>
      <c r="V1789" s="853"/>
      <c r="W1789" s="853"/>
      <c r="X1789" s="854"/>
      <c r="Y1789" s="713"/>
      <c r="Z1789" s="714"/>
      <c r="AA1789" s="714"/>
      <c r="AB1789" s="714"/>
      <c r="AC1789" s="714"/>
      <c r="AD1789" s="715"/>
      <c r="AE1789" s="164"/>
      <c r="AF1789" s="164"/>
      <c r="AG1789" s="199">
        <f t="shared" si="279"/>
        <v>0</v>
      </c>
      <c r="AH1789" s="298">
        <f t="shared" si="280"/>
        <v>0</v>
      </c>
      <c r="AI1789" s="402">
        <f t="shared" si="281"/>
        <v>0</v>
      </c>
      <c r="AJ1789" s="370" t="str">
        <f>IF(AI1789=0,"",
IF(SUM($AI$1679:AI1789)=1,AK1789,
IF($AI$1799&gt;SUM($AI$1679:AI1789),_xlfn.CONCAT(", ",AK1789),
IF($AI$1799=SUM($AI$1679:AI1789),_xlfn.CONCAT(" y ",AK1789)))))</f>
        <v/>
      </c>
      <c r="AK1789" s="156" t="s">
        <v>5281</v>
      </c>
    </row>
    <row r="1790" spans="1:37" ht="15" customHeight="1">
      <c r="A1790" s="662"/>
      <c r="B1790" s="145"/>
      <c r="C1790" s="157" t="s">
        <v>5282</v>
      </c>
      <c r="D1790" s="852" t="str">
        <f t="shared" si="278"/>
        <v/>
      </c>
      <c r="E1790" s="853"/>
      <c r="F1790" s="853"/>
      <c r="G1790" s="853"/>
      <c r="H1790" s="853"/>
      <c r="I1790" s="853"/>
      <c r="J1790" s="853"/>
      <c r="K1790" s="853"/>
      <c r="L1790" s="853"/>
      <c r="M1790" s="853"/>
      <c r="N1790" s="853"/>
      <c r="O1790" s="853"/>
      <c r="P1790" s="853"/>
      <c r="Q1790" s="853"/>
      <c r="R1790" s="853"/>
      <c r="S1790" s="853"/>
      <c r="T1790" s="853"/>
      <c r="U1790" s="853"/>
      <c r="V1790" s="853"/>
      <c r="W1790" s="853"/>
      <c r="X1790" s="854"/>
      <c r="Y1790" s="713"/>
      <c r="Z1790" s="714"/>
      <c r="AA1790" s="714"/>
      <c r="AB1790" s="714"/>
      <c r="AC1790" s="714"/>
      <c r="AD1790" s="715"/>
      <c r="AE1790" s="164"/>
      <c r="AF1790" s="164"/>
      <c r="AG1790" s="199">
        <f t="shared" si="279"/>
        <v>0</v>
      </c>
      <c r="AH1790" s="298">
        <f t="shared" si="280"/>
        <v>0</v>
      </c>
      <c r="AI1790" s="402">
        <f t="shared" si="281"/>
        <v>0</v>
      </c>
      <c r="AJ1790" s="370" t="str">
        <f>IF(AI1790=0,"",
IF(SUM($AI$1679:AI1790)=1,AK1790,
IF($AI$1799&gt;SUM($AI$1679:AI1790),_xlfn.CONCAT(", ",AK1790),
IF($AI$1799=SUM($AI$1679:AI1790),_xlfn.CONCAT(" y ",AK1790)))))</f>
        <v/>
      </c>
      <c r="AK1790" s="156" t="s">
        <v>5283</v>
      </c>
    </row>
    <row r="1791" spans="1:37" ht="15" customHeight="1">
      <c r="A1791" s="662"/>
      <c r="B1791" s="145"/>
      <c r="C1791" s="157" t="s">
        <v>5284</v>
      </c>
      <c r="D1791" s="852" t="str">
        <f t="shared" si="278"/>
        <v/>
      </c>
      <c r="E1791" s="853"/>
      <c r="F1791" s="853"/>
      <c r="G1791" s="853"/>
      <c r="H1791" s="853"/>
      <c r="I1791" s="853"/>
      <c r="J1791" s="853"/>
      <c r="K1791" s="853"/>
      <c r="L1791" s="853"/>
      <c r="M1791" s="853"/>
      <c r="N1791" s="853"/>
      <c r="O1791" s="853"/>
      <c r="P1791" s="853"/>
      <c r="Q1791" s="853"/>
      <c r="R1791" s="853"/>
      <c r="S1791" s="853"/>
      <c r="T1791" s="853"/>
      <c r="U1791" s="853"/>
      <c r="V1791" s="853"/>
      <c r="W1791" s="853"/>
      <c r="X1791" s="854"/>
      <c r="Y1791" s="713"/>
      <c r="Z1791" s="714"/>
      <c r="AA1791" s="714"/>
      <c r="AB1791" s="714"/>
      <c r="AC1791" s="714"/>
      <c r="AD1791" s="715"/>
      <c r="AE1791" s="164"/>
      <c r="AF1791" s="164"/>
      <c r="AG1791" s="199">
        <f t="shared" si="279"/>
        <v>0</v>
      </c>
      <c r="AH1791" s="298">
        <f t="shared" si="280"/>
        <v>0</v>
      </c>
      <c r="AI1791" s="402">
        <f t="shared" si="281"/>
        <v>0</v>
      </c>
      <c r="AJ1791" s="370" t="str">
        <f>IF(AI1791=0,"",
IF(SUM($AI$1679:AI1791)=1,AK1791,
IF($AI$1799&gt;SUM($AI$1679:AI1791),_xlfn.CONCAT(", ",AK1791),
IF($AI$1799=SUM($AI$1679:AI1791),_xlfn.CONCAT(" y ",AK1791)))))</f>
        <v/>
      </c>
      <c r="AK1791" s="156" t="s">
        <v>5285</v>
      </c>
    </row>
    <row r="1792" spans="1:37" ht="15" customHeight="1">
      <c r="A1792" s="662"/>
      <c r="B1792" s="145"/>
      <c r="C1792" s="157" t="s">
        <v>5286</v>
      </c>
      <c r="D1792" s="852" t="str">
        <f t="shared" si="278"/>
        <v/>
      </c>
      <c r="E1792" s="853"/>
      <c r="F1792" s="853"/>
      <c r="G1792" s="853"/>
      <c r="H1792" s="853"/>
      <c r="I1792" s="853"/>
      <c r="J1792" s="853"/>
      <c r="K1792" s="853"/>
      <c r="L1792" s="853"/>
      <c r="M1792" s="853"/>
      <c r="N1792" s="853"/>
      <c r="O1792" s="853"/>
      <c r="P1792" s="853"/>
      <c r="Q1792" s="853"/>
      <c r="R1792" s="853"/>
      <c r="S1792" s="853"/>
      <c r="T1792" s="853"/>
      <c r="U1792" s="853"/>
      <c r="V1792" s="853"/>
      <c r="W1792" s="853"/>
      <c r="X1792" s="854"/>
      <c r="Y1792" s="713"/>
      <c r="Z1792" s="714"/>
      <c r="AA1792" s="714"/>
      <c r="AB1792" s="714"/>
      <c r="AC1792" s="714"/>
      <c r="AD1792" s="715"/>
      <c r="AE1792" s="164"/>
      <c r="AF1792" s="164"/>
      <c r="AG1792" s="199">
        <f t="shared" si="279"/>
        <v>0</v>
      </c>
      <c r="AH1792" s="298">
        <f t="shared" si="280"/>
        <v>0</v>
      </c>
      <c r="AI1792" s="402">
        <f t="shared" si="281"/>
        <v>0</v>
      </c>
      <c r="AJ1792" s="370" t="str">
        <f>IF(AI1792=0,"",
IF(SUM($AI$1679:AI1792)=1,AK1792,
IF($AI$1799&gt;SUM($AI$1679:AI1792),_xlfn.CONCAT(", ",AK1792),
IF($AI$1799=SUM($AI$1679:AI1792),_xlfn.CONCAT(" y ",AK1792)))))</f>
        <v/>
      </c>
      <c r="AK1792" s="156" t="s">
        <v>5287</v>
      </c>
    </row>
    <row r="1793" spans="1:37" ht="15" customHeight="1">
      <c r="A1793" s="662"/>
      <c r="B1793" s="145"/>
      <c r="C1793" s="157" t="s">
        <v>5288</v>
      </c>
      <c r="D1793" s="852" t="str">
        <f t="shared" si="278"/>
        <v/>
      </c>
      <c r="E1793" s="853"/>
      <c r="F1793" s="853"/>
      <c r="G1793" s="853"/>
      <c r="H1793" s="853"/>
      <c r="I1793" s="853"/>
      <c r="J1793" s="853"/>
      <c r="K1793" s="853"/>
      <c r="L1793" s="853"/>
      <c r="M1793" s="853"/>
      <c r="N1793" s="853"/>
      <c r="O1793" s="853"/>
      <c r="P1793" s="853"/>
      <c r="Q1793" s="853"/>
      <c r="R1793" s="853"/>
      <c r="S1793" s="853"/>
      <c r="T1793" s="853"/>
      <c r="U1793" s="853"/>
      <c r="V1793" s="853"/>
      <c r="W1793" s="853"/>
      <c r="X1793" s="854"/>
      <c r="Y1793" s="713"/>
      <c r="Z1793" s="714"/>
      <c r="AA1793" s="714"/>
      <c r="AB1793" s="714"/>
      <c r="AC1793" s="714"/>
      <c r="AD1793" s="715"/>
      <c r="AE1793" s="164"/>
      <c r="AF1793" s="164"/>
      <c r="AG1793" s="199">
        <f t="shared" si="279"/>
        <v>0</v>
      </c>
      <c r="AH1793" s="298">
        <f t="shared" si="280"/>
        <v>0</v>
      </c>
      <c r="AI1793" s="402">
        <f t="shared" si="281"/>
        <v>0</v>
      </c>
      <c r="AJ1793" s="370" t="str">
        <f>IF(AI1793=0,"",
IF(SUM($AI$1679:AI1793)=1,AK1793,
IF($AI$1799&gt;SUM($AI$1679:AI1793),_xlfn.CONCAT(", ",AK1793),
IF($AI$1799=SUM($AI$1679:AI1793),_xlfn.CONCAT(" y ",AK1793)))))</f>
        <v/>
      </c>
      <c r="AK1793" s="156" t="s">
        <v>5289</v>
      </c>
    </row>
    <row r="1794" spans="1:37" ht="15" customHeight="1">
      <c r="A1794" s="662"/>
      <c r="B1794" s="145"/>
      <c r="C1794" s="157" t="s">
        <v>5290</v>
      </c>
      <c r="D1794" s="852" t="str">
        <f t="shared" si="278"/>
        <v/>
      </c>
      <c r="E1794" s="853"/>
      <c r="F1794" s="853"/>
      <c r="G1794" s="853"/>
      <c r="H1794" s="853"/>
      <c r="I1794" s="853"/>
      <c r="J1794" s="853"/>
      <c r="K1794" s="853"/>
      <c r="L1794" s="853"/>
      <c r="M1794" s="853"/>
      <c r="N1794" s="853"/>
      <c r="O1794" s="853"/>
      <c r="P1794" s="853"/>
      <c r="Q1794" s="853"/>
      <c r="R1794" s="853"/>
      <c r="S1794" s="853"/>
      <c r="T1794" s="853"/>
      <c r="U1794" s="853"/>
      <c r="V1794" s="853"/>
      <c r="W1794" s="853"/>
      <c r="X1794" s="854"/>
      <c r="Y1794" s="713"/>
      <c r="Z1794" s="714"/>
      <c r="AA1794" s="714"/>
      <c r="AB1794" s="714"/>
      <c r="AC1794" s="714"/>
      <c r="AD1794" s="715"/>
      <c r="AE1794" s="164"/>
      <c r="AF1794" s="164"/>
      <c r="AG1794" s="199">
        <f t="shared" si="279"/>
        <v>0</v>
      </c>
      <c r="AH1794" s="298">
        <f t="shared" si="280"/>
        <v>0</v>
      </c>
      <c r="AI1794" s="402">
        <f t="shared" si="281"/>
        <v>0</v>
      </c>
      <c r="AJ1794" s="370" t="str">
        <f>IF(AI1794=0,"",
IF(SUM($AI$1679:AI1794)=1,AK1794,
IF($AI$1799&gt;SUM($AI$1679:AI1794),_xlfn.CONCAT(", ",AK1794),
IF($AI$1799=SUM($AI$1679:AI1794),_xlfn.CONCAT(" y ",AK1794)))))</f>
        <v/>
      </c>
      <c r="AK1794" s="156" t="s">
        <v>5291</v>
      </c>
    </row>
    <row r="1795" spans="1:37" ht="15" customHeight="1">
      <c r="A1795" s="662"/>
      <c r="B1795" s="145"/>
      <c r="C1795" s="157" t="s">
        <v>5292</v>
      </c>
      <c r="D1795" s="852" t="str">
        <f t="shared" si="278"/>
        <v/>
      </c>
      <c r="E1795" s="853"/>
      <c r="F1795" s="853"/>
      <c r="G1795" s="853"/>
      <c r="H1795" s="853"/>
      <c r="I1795" s="853"/>
      <c r="J1795" s="853"/>
      <c r="K1795" s="853"/>
      <c r="L1795" s="853"/>
      <c r="M1795" s="853"/>
      <c r="N1795" s="853"/>
      <c r="O1795" s="853"/>
      <c r="P1795" s="853"/>
      <c r="Q1795" s="853"/>
      <c r="R1795" s="853"/>
      <c r="S1795" s="853"/>
      <c r="T1795" s="853"/>
      <c r="U1795" s="853"/>
      <c r="V1795" s="853"/>
      <c r="W1795" s="853"/>
      <c r="X1795" s="854"/>
      <c r="Y1795" s="713"/>
      <c r="Z1795" s="714"/>
      <c r="AA1795" s="714"/>
      <c r="AB1795" s="714"/>
      <c r="AC1795" s="714"/>
      <c r="AD1795" s="715"/>
      <c r="AE1795" s="164"/>
      <c r="AF1795" s="164"/>
      <c r="AG1795" s="199">
        <f t="shared" si="279"/>
        <v>0</v>
      </c>
      <c r="AH1795" s="298">
        <f t="shared" si="280"/>
        <v>0</v>
      </c>
      <c r="AI1795" s="402">
        <f t="shared" si="281"/>
        <v>0</v>
      </c>
      <c r="AJ1795" s="370" t="str">
        <f>IF(AI1795=0,"",
IF(SUM($AI$1679:AI1795)=1,AK1795,
IF($AI$1799&gt;SUM($AI$1679:AI1795),_xlfn.CONCAT(", ",AK1795),
IF($AI$1799=SUM($AI$1679:AI1795),_xlfn.CONCAT(" y ",AK1795)))))</f>
        <v/>
      </c>
      <c r="AK1795" s="156" t="s">
        <v>5293</v>
      </c>
    </row>
    <row r="1796" spans="1:37" ht="15" customHeight="1">
      <c r="A1796" s="662"/>
      <c r="B1796" s="145"/>
      <c r="C1796" s="157" t="s">
        <v>5294</v>
      </c>
      <c r="D1796" s="852" t="str">
        <f t="shared" si="278"/>
        <v/>
      </c>
      <c r="E1796" s="853"/>
      <c r="F1796" s="853"/>
      <c r="G1796" s="853"/>
      <c r="H1796" s="853"/>
      <c r="I1796" s="853"/>
      <c r="J1796" s="853"/>
      <c r="K1796" s="853"/>
      <c r="L1796" s="853"/>
      <c r="M1796" s="853"/>
      <c r="N1796" s="853"/>
      <c r="O1796" s="853"/>
      <c r="P1796" s="853"/>
      <c r="Q1796" s="853"/>
      <c r="R1796" s="853"/>
      <c r="S1796" s="853"/>
      <c r="T1796" s="853"/>
      <c r="U1796" s="853"/>
      <c r="V1796" s="853"/>
      <c r="W1796" s="853"/>
      <c r="X1796" s="854"/>
      <c r="Y1796" s="713"/>
      <c r="Z1796" s="714"/>
      <c r="AA1796" s="714"/>
      <c r="AB1796" s="714"/>
      <c r="AC1796" s="714"/>
      <c r="AD1796" s="715"/>
      <c r="AE1796" s="164"/>
      <c r="AF1796" s="164"/>
      <c r="AG1796" s="199">
        <f t="shared" si="279"/>
        <v>0</v>
      </c>
      <c r="AH1796" s="298">
        <f t="shared" si="280"/>
        <v>0</v>
      </c>
      <c r="AI1796" s="402">
        <f t="shared" si="281"/>
        <v>0</v>
      </c>
      <c r="AJ1796" s="370" t="str">
        <f>IF(AI1796=0,"",
IF(SUM($AI$1679:AI1796)=1,AK1796,
IF($AI$1799&gt;SUM($AI$1679:AI1796),_xlfn.CONCAT(", ",AK1796),
IF($AI$1799=SUM($AI$1679:AI1796),_xlfn.CONCAT(" y ",AK1796)))))</f>
        <v/>
      </c>
      <c r="AK1796" s="156" t="s">
        <v>5295</v>
      </c>
    </row>
    <row r="1797" spans="1:37" ht="15" customHeight="1">
      <c r="A1797" s="662"/>
      <c r="B1797" s="145"/>
      <c r="C1797" s="157" t="s">
        <v>5296</v>
      </c>
      <c r="D1797" s="852" t="str">
        <f t="shared" si="278"/>
        <v/>
      </c>
      <c r="E1797" s="853"/>
      <c r="F1797" s="853"/>
      <c r="G1797" s="853"/>
      <c r="H1797" s="853"/>
      <c r="I1797" s="853"/>
      <c r="J1797" s="853"/>
      <c r="K1797" s="853"/>
      <c r="L1797" s="853"/>
      <c r="M1797" s="853"/>
      <c r="N1797" s="853"/>
      <c r="O1797" s="853"/>
      <c r="P1797" s="853"/>
      <c r="Q1797" s="853"/>
      <c r="R1797" s="853"/>
      <c r="S1797" s="853"/>
      <c r="T1797" s="853"/>
      <c r="U1797" s="853"/>
      <c r="V1797" s="853"/>
      <c r="W1797" s="853"/>
      <c r="X1797" s="854"/>
      <c r="Y1797" s="713"/>
      <c r="Z1797" s="714"/>
      <c r="AA1797" s="714"/>
      <c r="AB1797" s="714"/>
      <c r="AC1797" s="714"/>
      <c r="AD1797" s="715"/>
      <c r="AE1797" s="164"/>
      <c r="AF1797" s="164"/>
      <c r="AG1797" s="199">
        <f t="shared" si="279"/>
        <v>0</v>
      </c>
      <c r="AH1797" s="298">
        <f t="shared" si="280"/>
        <v>0</v>
      </c>
      <c r="AI1797" s="402">
        <f t="shared" si="281"/>
        <v>0</v>
      </c>
      <c r="AJ1797" s="370" t="str">
        <f>IF(AI1797=0,"",
IF(SUM($AI$1679:AI1797)=1,AK1797,
IF($AI$1799&gt;SUM($AI$1679:AI1797),_xlfn.CONCAT(", ",AK1797),
IF($AI$1799=SUM($AI$1679:AI1797),_xlfn.CONCAT(" y ",AK1797)))))</f>
        <v/>
      </c>
      <c r="AK1797" s="156" t="s">
        <v>5297</v>
      </c>
    </row>
    <row r="1798" spans="1:37" ht="15" customHeight="1">
      <c r="A1798" s="662"/>
      <c r="B1798" s="145"/>
      <c r="C1798" s="157" t="s">
        <v>5298</v>
      </c>
      <c r="D1798" s="852" t="str">
        <f t="shared" si="278"/>
        <v/>
      </c>
      <c r="E1798" s="853"/>
      <c r="F1798" s="853"/>
      <c r="G1798" s="853"/>
      <c r="H1798" s="853"/>
      <c r="I1798" s="853"/>
      <c r="J1798" s="853"/>
      <c r="K1798" s="853"/>
      <c r="L1798" s="853"/>
      <c r="M1798" s="853"/>
      <c r="N1798" s="853"/>
      <c r="O1798" s="853"/>
      <c r="P1798" s="853"/>
      <c r="Q1798" s="853"/>
      <c r="R1798" s="853"/>
      <c r="S1798" s="853"/>
      <c r="T1798" s="853"/>
      <c r="U1798" s="853"/>
      <c r="V1798" s="853"/>
      <c r="W1798" s="853"/>
      <c r="X1798" s="854"/>
      <c r="Y1798" s="713"/>
      <c r="Z1798" s="714"/>
      <c r="AA1798" s="714"/>
      <c r="AB1798" s="714"/>
      <c r="AC1798" s="714"/>
      <c r="AD1798" s="715"/>
      <c r="AE1798" s="164"/>
      <c r="AF1798" s="164"/>
      <c r="AG1798" s="199">
        <f>IF(AND(COUNTBLANK(D1798)=1,COUNTA(Y1798)=0),0,IF(AND(COUNTBLANK(D1798)=0,COUNTA(Y1798)=1),0,1))</f>
        <v>0</v>
      </c>
      <c r="AH1798" s="298">
        <f t="shared" si="280"/>
        <v>0</v>
      </c>
      <c r="AI1798" s="402">
        <f t="shared" si="281"/>
        <v>0</v>
      </c>
      <c r="AJ1798" s="370" t="str">
        <f>IF(AI1798=0,"",
IF(SUM($AI$1679:AI1798)=1,AK1798,
IF($AI$1799&gt;SUM($AI$1679:AI1798),_xlfn.CONCAT(", ",AK1798),
IF($AI$1799=SUM($AI$1679:AI1798),_xlfn.CONCAT(" y ",AK1798)))))</f>
        <v/>
      </c>
      <c r="AK1798" s="156" t="s">
        <v>5299</v>
      </c>
    </row>
    <row r="1799" spans="1:37" ht="15" customHeight="1">
      <c r="A1799" s="57"/>
      <c r="B1799" s="26"/>
      <c r="C1799" s="198"/>
      <c r="D1799" s="198"/>
      <c r="E1799" s="198"/>
      <c r="F1799" s="198"/>
      <c r="G1799" s="198"/>
      <c r="H1799" s="198"/>
      <c r="I1799" s="198"/>
      <c r="J1799" s="164"/>
      <c r="K1799" s="26"/>
      <c r="L1799" s="26"/>
      <c r="M1799" s="26"/>
      <c r="N1799" s="26"/>
      <c r="O1799" s="26"/>
      <c r="P1799" s="26"/>
      <c r="Q1799" s="26"/>
      <c r="R1799" s="26"/>
      <c r="S1799" s="26"/>
      <c r="T1799" s="26"/>
      <c r="U1799" s="26"/>
      <c r="V1799" s="26"/>
      <c r="W1799" s="26"/>
      <c r="X1799" s="67" t="s">
        <v>5527</v>
      </c>
      <c r="Y1799" s="728">
        <f>IF(AND(SUM(Y1679:AD1798)=0,COUNTIF(Y1679:AD1798,"NS")&gt;0),"NS",
IF(AND(SUM(Y1679:AD1798)=0,COUNTIF(Y1679:AD1798,0)&gt;0),0,
IF(AND(SUM(Y1679:AD1798)=0,COUNTIF(Y1679:AD1798,"NA")&gt;0),"NA",
SUM(Y1679:AD1798))))</f>
        <v>0</v>
      </c>
      <c r="Z1799" s="729"/>
      <c r="AA1799" s="729"/>
      <c r="AB1799" s="729"/>
      <c r="AC1799" s="729"/>
      <c r="AD1799" s="730"/>
      <c r="AE1799" s="164"/>
      <c r="AF1799" s="164"/>
      <c r="AG1799" s="203">
        <f>SUM(AG1679:AG1798)</f>
        <v>72</v>
      </c>
      <c r="AH1799" s="297">
        <f>SUM(AH1679:AH1798)</f>
        <v>0</v>
      </c>
      <c r="AI1799" s="274">
        <f>SUM(AI1679:AI1798)</f>
        <v>72</v>
      </c>
      <c r="AJ1799" s="274" t="str">
        <f>IF(AI1799=0,"",_xlfn.CONCAT(AJ1679:AJ1798))</f>
        <v>1, 2, 3, 4, 5, 6, 7, 8, 9, 10, 11, 12, 13, 14, 15, 16, 17, 18, 19, 20, 21, 22, 23, 24, 25, 26, 27, 28, 29, 30, 31, 32, 33, 34, 35, 36, 37, 38, 39, 40, 41, 42, 43, 44, 45, 46, 47, 48, 49, 50, 51, 52, 53, 54, 55, 56, 57, 58, 59, 60, 61, 62, 63, 64, 65, 66, 67, 68, 69, 70, 71 y 72</v>
      </c>
      <c r="AK1799" s="275" t="str">
        <f>IF(AI1799=0,"",
IF(AI1799&gt;10,"Favor de ingresar toda la información requerida en la pregunta",
IF(AI1799=1,_xlfn.CONCAT("Favor de revisar la información capturada en el numeral ",AJ1799),_xlfn.CONCAT("Favor de revisar la información capturada en los numerales ",AJ1799))))</f>
        <v>Favor de ingresar toda la información requerida en la pregunta</v>
      </c>
    </row>
    <row r="1800" spans="1:37" ht="15" customHeight="1">
      <c r="A1800" s="57"/>
      <c r="B1800" s="26"/>
      <c r="C1800" s="26"/>
      <c r="D1800" s="26"/>
      <c r="E1800" s="26"/>
      <c r="F1800" s="26"/>
      <c r="G1800" s="26"/>
      <c r="H1800" s="26"/>
      <c r="I1800" s="26"/>
      <c r="J1800" s="26"/>
      <c r="K1800" s="26"/>
      <c r="L1800" s="26"/>
      <c r="M1800" s="26"/>
      <c r="N1800" s="26"/>
      <c r="O1800" s="26"/>
      <c r="P1800" s="26"/>
      <c r="Q1800" s="26"/>
      <c r="R1800" s="26"/>
      <c r="S1800" s="26"/>
      <c r="T1800" s="26"/>
      <c r="U1800" s="26"/>
      <c r="V1800" s="26"/>
      <c r="W1800" s="26"/>
      <c r="X1800" s="26"/>
      <c r="Y1800" s="26"/>
      <c r="Z1800" s="26"/>
      <c r="AA1800" s="26"/>
      <c r="AB1800" s="26"/>
      <c r="AC1800" s="26"/>
      <c r="AD1800" s="26"/>
      <c r="AE1800" s="164"/>
      <c r="AF1800" s="164"/>
      <c r="AG1800" s="164"/>
      <c r="AH1800" s="164"/>
      <c r="AI1800" s="164"/>
      <c r="AJ1800" s="164"/>
      <c r="AK1800" s="164"/>
    </row>
    <row r="1801" spans="1:37" customFormat="1" ht="24" customHeight="1">
      <c r="A1801" s="22"/>
      <c r="B1801" s="26"/>
      <c r="C1801" s="862" t="s">
        <v>5300</v>
      </c>
      <c r="D1801" s="862"/>
      <c r="E1801" s="862"/>
      <c r="F1801" s="862"/>
      <c r="G1801" s="862"/>
      <c r="H1801" s="862"/>
      <c r="I1801" s="862"/>
      <c r="J1801" s="862"/>
      <c r="K1801" s="862"/>
      <c r="L1801" s="862"/>
      <c r="M1801" s="862"/>
      <c r="N1801" s="862"/>
      <c r="O1801" s="862"/>
      <c r="P1801" s="862"/>
      <c r="Q1801" s="862"/>
      <c r="R1801" s="862"/>
      <c r="S1801" s="862"/>
      <c r="T1801" s="862"/>
      <c r="U1801" s="862"/>
      <c r="V1801" s="862"/>
      <c r="W1801" s="862"/>
      <c r="X1801" s="862"/>
      <c r="Y1801" s="862"/>
      <c r="Z1801" s="862"/>
      <c r="AA1801" s="862"/>
      <c r="AB1801" s="862"/>
      <c r="AC1801" s="862"/>
      <c r="AD1801" s="862"/>
    </row>
    <row r="1802" spans="1:37" customFormat="1" ht="60" customHeight="1">
      <c r="A1802" s="22"/>
      <c r="B1802" s="26"/>
      <c r="C1802" s="858"/>
      <c r="D1802" s="859"/>
      <c r="E1802" s="859"/>
      <c r="F1802" s="859"/>
      <c r="G1802" s="859"/>
      <c r="H1802" s="859"/>
      <c r="I1802" s="859"/>
      <c r="J1802" s="859"/>
      <c r="K1802" s="859"/>
      <c r="L1802" s="859"/>
      <c r="M1802" s="859"/>
      <c r="N1802" s="859"/>
      <c r="O1802" s="859"/>
      <c r="P1802" s="859"/>
      <c r="Q1802" s="859"/>
      <c r="R1802" s="859"/>
      <c r="S1802" s="859"/>
      <c r="T1802" s="859"/>
      <c r="U1802" s="859"/>
      <c r="V1802" s="859"/>
      <c r="W1802" s="859"/>
      <c r="X1802" s="859"/>
      <c r="Y1802" s="859"/>
      <c r="Z1802" s="859"/>
      <c r="AA1802" s="859"/>
      <c r="AB1802" s="859"/>
      <c r="AC1802" s="859"/>
      <c r="AD1802" s="860"/>
    </row>
    <row r="1803" spans="1:37" customFormat="1">
      <c r="A1803" s="22"/>
      <c r="B1803" s="950" t="str">
        <f>AK1799</f>
        <v>Favor de ingresar toda la información requerida en la pregunta</v>
      </c>
      <c r="C1803" s="950"/>
      <c r="D1803" s="950"/>
      <c r="E1803" s="950"/>
      <c r="F1803" s="950"/>
      <c r="G1803" s="950"/>
      <c r="H1803" s="950"/>
      <c r="I1803" s="950"/>
      <c r="J1803" s="950"/>
      <c r="K1803" s="950"/>
      <c r="L1803" s="950"/>
      <c r="M1803" s="950"/>
      <c r="N1803" s="950"/>
      <c r="O1803" s="950"/>
      <c r="P1803" s="950"/>
      <c r="Q1803" s="950"/>
      <c r="R1803" s="950"/>
      <c r="S1803" s="950"/>
      <c r="T1803" s="950"/>
      <c r="U1803" s="950"/>
      <c r="V1803" s="950"/>
      <c r="W1803" s="950"/>
      <c r="X1803" s="950"/>
      <c r="Y1803" s="950"/>
      <c r="Z1803" s="950"/>
      <c r="AA1803" s="950"/>
      <c r="AB1803" s="950"/>
      <c r="AC1803" s="950"/>
      <c r="AD1803" s="950"/>
    </row>
    <row r="1804" spans="1:37" customFormat="1">
      <c r="A1804" s="22"/>
      <c r="B1804" s="809" t="str">
        <f>IF(AH1799&gt;0,"Alerta: debido a que cuenta con registros NS, debe proporcionar una justificación en el area de comentarios al final de la pregunta","")</f>
        <v/>
      </c>
      <c r="C1804" s="809"/>
      <c r="D1804" s="809"/>
      <c r="E1804" s="809"/>
      <c r="F1804" s="809"/>
      <c r="G1804" s="809"/>
      <c r="H1804" s="809"/>
      <c r="I1804" s="809"/>
      <c r="J1804" s="809"/>
      <c r="K1804" s="809"/>
      <c r="L1804" s="809"/>
      <c r="M1804" s="809"/>
      <c r="N1804" s="809"/>
      <c r="O1804" s="809"/>
      <c r="P1804" s="809"/>
      <c r="Q1804" s="809"/>
      <c r="R1804" s="809"/>
      <c r="S1804" s="809"/>
      <c r="T1804" s="809"/>
      <c r="U1804" s="809"/>
      <c r="V1804" s="809"/>
      <c r="W1804" s="809"/>
      <c r="X1804" s="809"/>
      <c r="Y1804" s="809"/>
      <c r="Z1804" s="809"/>
      <c r="AA1804" s="809"/>
      <c r="AB1804" s="809"/>
      <c r="AC1804" s="809"/>
      <c r="AD1804" s="809"/>
    </row>
    <row r="1805" spans="1:37" customFormat="1">
      <c r="A1805" s="22"/>
      <c r="B1805" s="26"/>
      <c r="C1805" s="26"/>
      <c r="D1805" s="26"/>
      <c r="E1805" s="26"/>
      <c r="F1805" s="26"/>
      <c r="G1805" s="26"/>
      <c r="H1805" s="26"/>
      <c r="I1805" s="26"/>
      <c r="J1805" s="26"/>
      <c r="K1805" s="26"/>
      <c r="L1805" s="26"/>
      <c r="M1805" s="26"/>
      <c r="N1805" s="26"/>
      <c r="O1805" s="26"/>
      <c r="P1805" s="26"/>
      <c r="Q1805" s="26"/>
      <c r="R1805" s="26"/>
      <c r="S1805" s="26"/>
      <c r="T1805" s="26"/>
      <c r="U1805" s="26"/>
      <c r="V1805" s="26"/>
      <c r="W1805" s="26"/>
      <c r="X1805" s="26"/>
      <c r="Y1805" s="26"/>
      <c r="Z1805" s="26"/>
      <c r="AA1805" s="26"/>
      <c r="AB1805" s="26"/>
      <c r="AC1805" s="26"/>
      <c r="AD1805" s="26"/>
    </row>
    <row r="1806" spans="1:37" customFormat="1">
      <c r="A1806" s="22"/>
      <c r="B1806" s="26"/>
      <c r="C1806" s="26"/>
      <c r="D1806" s="26"/>
      <c r="E1806" s="26"/>
      <c r="F1806" s="26"/>
      <c r="G1806" s="26"/>
      <c r="H1806" s="26"/>
      <c r="I1806" s="26"/>
      <c r="J1806" s="26"/>
      <c r="K1806" s="26"/>
      <c r="L1806" s="26"/>
      <c r="M1806" s="26"/>
      <c r="N1806" s="26"/>
      <c r="O1806" s="26"/>
      <c r="P1806" s="26"/>
      <c r="Q1806" s="26"/>
      <c r="R1806" s="26"/>
      <c r="S1806" s="26"/>
      <c r="T1806" s="26"/>
      <c r="U1806" s="26"/>
      <c r="V1806" s="26"/>
      <c r="W1806" s="26"/>
      <c r="X1806" s="26"/>
      <c r="Y1806" s="26"/>
      <c r="Z1806" s="26"/>
      <c r="AA1806" s="26"/>
      <c r="AB1806" s="26"/>
      <c r="AC1806" s="26"/>
      <c r="AD1806" s="26"/>
    </row>
    <row r="1807" spans="1:37" customFormat="1">
      <c r="A1807" s="22"/>
      <c r="B1807" s="26"/>
      <c r="C1807" s="26"/>
      <c r="D1807" s="26"/>
      <c r="E1807" s="26"/>
      <c r="F1807" s="26"/>
      <c r="G1807" s="26"/>
      <c r="H1807" s="26"/>
      <c r="I1807" s="26"/>
      <c r="J1807" s="26"/>
      <c r="K1807" s="26"/>
      <c r="L1807" s="26"/>
      <c r="M1807" s="26"/>
      <c r="N1807" s="26"/>
      <c r="O1807" s="26"/>
      <c r="P1807" s="26"/>
      <c r="Q1807" s="26"/>
      <c r="R1807" s="26"/>
      <c r="S1807" s="26"/>
      <c r="T1807" s="26"/>
      <c r="U1807" s="26"/>
      <c r="V1807" s="26"/>
      <c r="W1807" s="26"/>
      <c r="X1807" s="26"/>
      <c r="Y1807" s="26"/>
      <c r="Z1807" s="26"/>
      <c r="AA1807" s="26"/>
      <c r="AB1807" s="26"/>
      <c r="AC1807" s="26"/>
      <c r="AD1807" s="26"/>
    </row>
    <row r="1808" spans="1:37" customFormat="1">
      <c r="A1808" s="22"/>
      <c r="B1808" s="26"/>
      <c r="C1808" s="26"/>
      <c r="D1808" s="26"/>
      <c r="E1808" s="26"/>
      <c r="F1808" s="26"/>
      <c r="G1808" s="26"/>
      <c r="H1808" s="26"/>
      <c r="I1808" s="26"/>
      <c r="J1808" s="26"/>
      <c r="K1808" s="26"/>
      <c r="L1808" s="26"/>
      <c r="M1808" s="26"/>
      <c r="N1808" s="26"/>
      <c r="O1808" s="26"/>
      <c r="P1808" s="26"/>
      <c r="Q1808" s="26"/>
      <c r="R1808" s="26"/>
      <c r="S1808" s="26"/>
      <c r="T1808" s="26"/>
      <c r="U1808" s="26"/>
      <c r="V1808" s="26"/>
      <c r="W1808" s="26"/>
      <c r="X1808" s="26"/>
      <c r="Y1808" s="26"/>
      <c r="Z1808" s="26"/>
      <c r="AA1808" s="26"/>
      <c r="AB1808" s="26"/>
      <c r="AC1808" s="26"/>
      <c r="AD1808" s="26"/>
    </row>
    <row r="1809" spans="1:68" ht="36" customHeight="1">
      <c r="A1809" s="50" t="s">
        <v>5741</v>
      </c>
      <c r="B1809" s="864" t="s">
        <v>5742</v>
      </c>
      <c r="C1809" s="864"/>
      <c r="D1809" s="864"/>
      <c r="E1809" s="864"/>
      <c r="F1809" s="864"/>
      <c r="G1809" s="864"/>
      <c r="H1809" s="864"/>
      <c r="I1809" s="864"/>
      <c r="J1809" s="864"/>
      <c r="K1809" s="864"/>
      <c r="L1809" s="864"/>
      <c r="M1809" s="864"/>
      <c r="N1809" s="864"/>
      <c r="O1809" s="864"/>
      <c r="P1809" s="864"/>
      <c r="Q1809" s="864"/>
      <c r="R1809" s="864"/>
      <c r="S1809" s="864"/>
      <c r="T1809" s="864"/>
      <c r="U1809" s="864"/>
      <c r="V1809" s="864"/>
      <c r="W1809" s="864"/>
      <c r="X1809" s="864"/>
      <c r="Y1809" s="864"/>
      <c r="Z1809" s="864"/>
      <c r="AA1809" s="864"/>
      <c r="AB1809" s="864"/>
      <c r="AC1809" s="864"/>
      <c r="AD1809" s="864"/>
      <c r="AE1809" s="164"/>
      <c r="AF1809" s="164"/>
      <c r="AG1809" s="164"/>
      <c r="AH1809" s="164"/>
      <c r="AI1809" s="164"/>
      <c r="AJ1809" s="164"/>
      <c r="AK1809" s="164"/>
      <c r="AL1809" s="164"/>
      <c r="AM1809" s="164"/>
      <c r="AN1809" s="164"/>
      <c r="AO1809" s="164"/>
      <c r="AP1809" s="164"/>
      <c r="AQ1809" s="164"/>
      <c r="AR1809" s="164"/>
      <c r="AS1809" s="164"/>
      <c r="AT1809" s="164"/>
      <c r="AU1809" s="164"/>
      <c r="AV1809" s="164"/>
      <c r="AW1809" s="164"/>
      <c r="AX1809" s="164"/>
      <c r="AY1809" s="164"/>
      <c r="AZ1809" s="164"/>
      <c r="BA1809" s="164"/>
      <c r="BB1809" s="164"/>
      <c r="BC1809" s="164"/>
      <c r="BD1809" s="164"/>
      <c r="BE1809" s="164"/>
      <c r="BF1809" s="164"/>
      <c r="BG1809" s="164"/>
      <c r="BH1809" s="164"/>
      <c r="BI1809" s="164"/>
      <c r="BJ1809" s="164"/>
      <c r="BK1809" s="164"/>
      <c r="BL1809" s="164"/>
      <c r="BM1809" s="164"/>
      <c r="BN1809" s="164"/>
      <c r="BO1809" s="164"/>
      <c r="BP1809" s="164"/>
    </row>
    <row r="1810" spans="1:68" ht="36" customHeight="1">
      <c r="A1810" s="50"/>
      <c r="B1810" s="61"/>
      <c r="C1810" s="733" t="s">
        <v>5743</v>
      </c>
      <c r="D1810" s="733"/>
      <c r="E1810" s="733"/>
      <c r="F1810" s="733"/>
      <c r="G1810" s="733"/>
      <c r="H1810" s="733"/>
      <c r="I1810" s="733"/>
      <c r="J1810" s="733"/>
      <c r="K1810" s="733"/>
      <c r="L1810" s="733"/>
      <c r="M1810" s="733"/>
      <c r="N1810" s="733"/>
      <c r="O1810" s="733"/>
      <c r="P1810" s="733"/>
      <c r="Q1810" s="733"/>
      <c r="R1810" s="733"/>
      <c r="S1810" s="733"/>
      <c r="T1810" s="733"/>
      <c r="U1810" s="733"/>
      <c r="V1810" s="733"/>
      <c r="W1810" s="733"/>
      <c r="X1810" s="733"/>
      <c r="Y1810" s="733"/>
      <c r="Z1810" s="733"/>
      <c r="AA1810" s="733"/>
      <c r="AB1810" s="733"/>
      <c r="AC1810" s="733"/>
      <c r="AD1810" s="733"/>
      <c r="AE1810" s="164"/>
      <c r="AF1810" s="164"/>
      <c r="AG1810" s="164"/>
      <c r="AH1810" s="164"/>
      <c r="AI1810" s="164"/>
      <c r="AJ1810" s="164"/>
      <c r="AK1810" s="164"/>
      <c r="AL1810" s="164"/>
      <c r="AM1810" s="164"/>
      <c r="AN1810" s="164"/>
      <c r="AO1810" s="164"/>
      <c r="AP1810" s="164"/>
      <c r="AQ1810" s="164"/>
      <c r="AR1810" s="164"/>
      <c r="AS1810" s="164"/>
      <c r="AT1810" s="164"/>
      <c r="AU1810" s="164"/>
      <c r="AV1810" s="164"/>
      <c r="AW1810" s="164"/>
      <c r="AX1810" s="164"/>
      <c r="AY1810" s="164"/>
      <c r="AZ1810" s="164"/>
      <c r="BA1810" s="164"/>
      <c r="BB1810" s="164"/>
      <c r="BC1810" s="164"/>
      <c r="BD1810" s="164"/>
      <c r="BE1810" s="164"/>
      <c r="BF1810" s="164"/>
      <c r="BG1810" s="164"/>
      <c r="BH1810" s="164"/>
      <c r="BI1810" s="164"/>
      <c r="BJ1810" s="164"/>
      <c r="BK1810" s="164"/>
      <c r="BL1810" s="164"/>
      <c r="BM1810" s="164"/>
      <c r="BN1810" s="164"/>
      <c r="BO1810" s="164"/>
      <c r="BP1810" s="164"/>
    </row>
    <row r="1811" spans="1:68" ht="15" customHeight="1">
      <c r="A1811" s="57"/>
      <c r="B1811" s="26"/>
      <c r="C1811" s="26"/>
      <c r="D1811" s="26"/>
      <c r="E1811" s="26"/>
      <c r="F1811" s="26"/>
      <c r="G1811" s="26"/>
      <c r="H1811" s="26"/>
      <c r="I1811" s="26"/>
      <c r="J1811" s="26"/>
      <c r="K1811" s="26"/>
      <c r="L1811" s="26"/>
      <c r="M1811" s="26"/>
      <c r="N1811" s="26"/>
      <c r="O1811" s="26"/>
      <c r="P1811" s="26"/>
      <c r="Q1811" s="26"/>
      <c r="R1811" s="26"/>
      <c r="S1811" s="26"/>
      <c r="T1811" s="26"/>
      <c r="U1811" s="26"/>
      <c r="V1811" s="26"/>
      <c r="W1811" s="26"/>
      <c r="X1811" s="26"/>
      <c r="Y1811" s="26"/>
      <c r="Z1811" s="26"/>
      <c r="AA1811" s="26"/>
      <c r="AB1811" s="26"/>
      <c r="AC1811" s="26"/>
      <c r="AD1811" s="26"/>
      <c r="AE1811" s="164"/>
      <c r="AF1811" s="164"/>
      <c r="AG1811" s="164"/>
      <c r="AH1811" s="164"/>
      <c r="AI1811" s="164"/>
      <c r="AJ1811" s="164"/>
      <c r="AK1811" s="164"/>
      <c r="AL1811" s="164"/>
      <c r="AM1811" s="164"/>
      <c r="AN1811" s="164"/>
      <c r="AO1811" s="164"/>
      <c r="AP1811" s="164"/>
      <c r="AQ1811" s="164"/>
      <c r="AR1811" s="164"/>
      <c r="AS1811" s="164"/>
      <c r="AT1811" s="164"/>
      <c r="AU1811" s="164"/>
      <c r="AV1811" s="164"/>
      <c r="AW1811" s="164"/>
      <c r="AX1811" s="164"/>
      <c r="AY1811" s="164"/>
      <c r="AZ1811" s="164"/>
      <c r="BA1811" s="164"/>
      <c r="BB1811" s="164"/>
      <c r="BC1811" s="164"/>
      <c r="BD1811" s="164"/>
      <c r="BE1811" s="164"/>
      <c r="BF1811" s="164"/>
      <c r="BG1811" s="164"/>
      <c r="BH1811" s="164"/>
      <c r="BI1811" s="164"/>
      <c r="BJ1811" s="164"/>
      <c r="BK1811" s="164"/>
      <c r="BL1811" s="164"/>
      <c r="BM1811" s="164"/>
      <c r="BN1811" s="164"/>
      <c r="BO1811" s="164"/>
      <c r="BP1811" s="164"/>
    </row>
    <row r="1812" spans="1:68" ht="24" customHeight="1">
      <c r="A1812" s="57"/>
      <c r="B1812" s="26"/>
      <c r="C1812" s="867" t="s">
        <v>5083</v>
      </c>
      <c r="D1812" s="868"/>
      <c r="E1812" s="868"/>
      <c r="F1812" s="868"/>
      <c r="G1812" s="868"/>
      <c r="H1812" s="868"/>
      <c r="I1812" s="868"/>
      <c r="J1812" s="868"/>
      <c r="K1812" s="868"/>
      <c r="L1812" s="868"/>
      <c r="M1812" s="868"/>
      <c r="N1812" s="868"/>
      <c r="O1812" s="868"/>
      <c r="P1812" s="868"/>
      <c r="Q1812" s="868"/>
      <c r="R1812" s="869"/>
      <c r="S1812" s="912" t="s">
        <v>5744</v>
      </c>
      <c r="T1812" s="913"/>
      <c r="U1812" s="913"/>
      <c r="V1812" s="913"/>
      <c r="W1812" s="913"/>
      <c r="X1812" s="913"/>
      <c r="Y1812" s="913"/>
      <c r="Z1812" s="913"/>
      <c r="AA1812" s="913"/>
      <c r="AB1812" s="913"/>
      <c r="AC1812" s="913"/>
      <c r="AD1812" s="914"/>
      <c r="AE1812" s="164"/>
      <c r="AF1812" s="164"/>
      <c r="AG1812" s="164"/>
      <c r="AH1812" s="164"/>
      <c r="AI1812" s="164"/>
      <c r="AJ1812" s="164"/>
      <c r="AK1812" s="164"/>
      <c r="AL1812" s="164"/>
      <c r="AM1812" s="164"/>
      <c r="AN1812" s="164"/>
      <c r="AO1812" s="164"/>
      <c r="AP1812" s="164"/>
      <c r="AQ1812" s="164"/>
      <c r="AR1812" s="164"/>
      <c r="AS1812" s="164"/>
      <c r="AT1812" s="164"/>
      <c r="AU1812" s="164"/>
      <c r="AV1812" s="164"/>
      <c r="AW1812" s="164"/>
      <c r="AX1812" s="164"/>
      <c r="AY1812" s="164"/>
      <c r="AZ1812" s="164"/>
      <c r="BA1812" s="164"/>
      <c r="BB1812" s="164"/>
      <c r="BC1812" s="164"/>
      <c r="BD1812" s="164"/>
      <c r="BE1812" s="164"/>
      <c r="BF1812" s="164"/>
      <c r="BG1812" s="164"/>
      <c r="BH1812" s="164"/>
      <c r="BI1812" s="164"/>
      <c r="BJ1812" s="164"/>
      <c r="BK1812" s="164"/>
      <c r="BL1812" s="164"/>
      <c r="BM1812" s="164"/>
      <c r="BN1812" s="164"/>
      <c r="BO1812" s="164"/>
      <c r="BP1812" s="164"/>
    </row>
    <row r="1813" spans="1:68" ht="120" customHeight="1">
      <c r="A1813" s="57"/>
      <c r="B1813" s="26"/>
      <c r="C1813" s="870"/>
      <c r="D1813" s="871"/>
      <c r="E1813" s="871"/>
      <c r="F1813" s="871"/>
      <c r="G1813" s="871"/>
      <c r="H1813" s="871"/>
      <c r="I1813" s="871"/>
      <c r="J1813" s="871"/>
      <c r="K1813" s="871"/>
      <c r="L1813" s="871"/>
      <c r="M1813" s="871"/>
      <c r="N1813" s="871"/>
      <c r="O1813" s="871"/>
      <c r="P1813" s="871"/>
      <c r="Q1813" s="871"/>
      <c r="R1813" s="872"/>
      <c r="S1813" s="895" t="s">
        <v>5362</v>
      </c>
      <c r="T1813" s="897" t="s">
        <v>5397</v>
      </c>
      <c r="U1813" s="897" t="s">
        <v>5398</v>
      </c>
      <c r="V1813" s="951" t="s">
        <v>5745</v>
      </c>
      <c r="W1813" s="969"/>
      <c r="X1813" s="952"/>
      <c r="Y1813" s="951" t="s">
        <v>5746</v>
      </c>
      <c r="Z1813" s="969"/>
      <c r="AA1813" s="952"/>
      <c r="AB1813" s="951" t="s">
        <v>5747</v>
      </c>
      <c r="AC1813" s="969"/>
      <c r="AD1813" s="952"/>
      <c r="AE1813" s="164"/>
      <c r="AF1813" s="164"/>
      <c r="AG1813" s="164"/>
      <c r="AH1813" s="164"/>
      <c r="AI1813" s="164"/>
      <c r="AJ1813" s="164"/>
      <c r="AK1813" s="164"/>
      <c r="AL1813" s="164"/>
      <c r="AM1813" s="164"/>
      <c r="AN1813" s="164"/>
      <c r="AO1813" s="164"/>
      <c r="AP1813" s="164"/>
      <c r="AQ1813" s="164"/>
      <c r="AR1813" s="164"/>
      <c r="AS1813" s="164"/>
      <c r="AT1813" s="164"/>
      <c r="AU1813" s="164"/>
      <c r="AV1813" s="164"/>
      <c r="AW1813" s="164"/>
      <c r="AX1813" s="1002" t="s">
        <v>5369</v>
      </c>
      <c r="AY1813" s="1002"/>
      <c r="AZ1813" s="1002"/>
      <c r="BA1813" s="1002"/>
      <c r="BB1813" s="1003" t="s">
        <v>5423</v>
      </c>
      <c r="BC1813" s="1003"/>
      <c r="BD1813" s="1003"/>
      <c r="BE1813" s="1003"/>
      <c r="BF1813" s="1002" t="s">
        <v>5424</v>
      </c>
      <c r="BG1813" s="1002"/>
      <c r="BH1813" s="1002"/>
      <c r="BI1813" s="1002"/>
      <c r="BJ1813" s="164"/>
      <c r="BK1813" s="771" t="s">
        <v>5432</v>
      </c>
      <c r="BL1813" s="771"/>
      <c r="BM1813" s="771"/>
      <c r="BN1813" s="770" t="s">
        <v>5082</v>
      </c>
      <c r="BO1813" s="770"/>
      <c r="BP1813" s="770"/>
    </row>
    <row r="1814" spans="1:68" ht="48" customHeight="1">
      <c r="A1814" s="57"/>
      <c r="B1814" s="26"/>
      <c r="C1814" s="873"/>
      <c r="D1814" s="874"/>
      <c r="E1814" s="874"/>
      <c r="F1814" s="874"/>
      <c r="G1814" s="874"/>
      <c r="H1814" s="874"/>
      <c r="I1814" s="874"/>
      <c r="J1814" s="874"/>
      <c r="K1814" s="874"/>
      <c r="L1814" s="874"/>
      <c r="M1814" s="874"/>
      <c r="N1814" s="874"/>
      <c r="O1814" s="874"/>
      <c r="P1814" s="874"/>
      <c r="Q1814" s="874"/>
      <c r="R1814" s="875"/>
      <c r="S1814" s="896"/>
      <c r="T1814" s="898"/>
      <c r="U1814" s="898"/>
      <c r="V1814" s="62" t="s">
        <v>5416</v>
      </c>
      <c r="W1814" s="152" t="s">
        <v>5397</v>
      </c>
      <c r="X1814" s="152" t="s">
        <v>5398</v>
      </c>
      <c r="Y1814" s="62" t="s">
        <v>5416</v>
      </c>
      <c r="Z1814" s="152" t="s">
        <v>5397</v>
      </c>
      <c r="AA1814" s="152" t="s">
        <v>5398</v>
      </c>
      <c r="AB1814" s="62" t="s">
        <v>5416</v>
      </c>
      <c r="AC1814" s="152" t="s">
        <v>5397</v>
      </c>
      <c r="AD1814" s="152" t="s">
        <v>5398</v>
      </c>
      <c r="AE1814" s="164"/>
      <c r="AF1814" s="164"/>
      <c r="AG1814" s="287" t="s">
        <v>5088</v>
      </c>
      <c r="AH1814" s="288" t="s">
        <v>5435</v>
      </c>
      <c r="AI1814" s="289" t="s">
        <v>5436</v>
      </c>
      <c r="AJ1814" s="290" t="s">
        <v>5437</v>
      </c>
      <c r="AK1814" s="291" t="s">
        <v>5438</v>
      </c>
      <c r="AL1814" s="288" t="s">
        <v>5439</v>
      </c>
      <c r="AM1814" s="289" t="s">
        <v>5440</v>
      </c>
      <c r="AN1814" s="290" t="s">
        <v>5441</v>
      </c>
      <c r="AO1814" s="291" t="s">
        <v>5442</v>
      </c>
      <c r="AP1814" s="288" t="s">
        <v>5443</v>
      </c>
      <c r="AQ1814" s="289" t="s">
        <v>5444</v>
      </c>
      <c r="AR1814" s="290" t="s">
        <v>5445</v>
      </c>
      <c r="AS1814" s="291" t="s">
        <v>5446</v>
      </c>
      <c r="AT1814" s="288" t="s">
        <v>5447</v>
      </c>
      <c r="AU1814" s="289" t="s">
        <v>5448</v>
      </c>
      <c r="AV1814" s="290" t="s">
        <v>5449</v>
      </c>
      <c r="AW1814" s="291" t="s">
        <v>5450</v>
      </c>
      <c r="AX1814" s="358" t="s">
        <v>5369</v>
      </c>
      <c r="AY1814" s="359" t="s">
        <v>5089</v>
      </c>
      <c r="AZ1814" s="360" t="s">
        <v>5523</v>
      </c>
      <c r="BA1814" s="361" t="s">
        <v>5524</v>
      </c>
      <c r="BB1814" s="358" t="s">
        <v>5369</v>
      </c>
      <c r="BC1814" s="359" t="s">
        <v>5089</v>
      </c>
      <c r="BD1814" s="360" t="s">
        <v>5523</v>
      </c>
      <c r="BE1814" s="361" t="s">
        <v>5524</v>
      </c>
      <c r="BF1814" s="358" t="s">
        <v>5369</v>
      </c>
      <c r="BG1814" s="359" t="s">
        <v>5089</v>
      </c>
      <c r="BH1814" s="360" t="s">
        <v>5523</v>
      </c>
      <c r="BI1814" s="361" t="s">
        <v>5524</v>
      </c>
      <c r="BJ1814" s="297" t="s">
        <v>5089</v>
      </c>
      <c r="BK1814" s="269" t="s">
        <v>5459</v>
      </c>
      <c r="BL1814" s="270" t="s">
        <v>5093</v>
      </c>
      <c r="BM1814" s="369" t="s">
        <v>5094</v>
      </c>
      <c r="BN1814" s="401" t="s">
        <v>5092</v>
      </c>
      <c r="BO1814" s="270" t="s">
        <v>5093</v>
      </c>
      <c r="BP1814" s="369" t="s">
        <v>5094</v>
      </c>
    </row>
    <row r="1815" spans="1:68" ht="15" customHeight="1">
      <c r="A1815" s="57"/>
      <c r="B1815" s="26"/>
      <c r="C1815" s="165" t="s">
        <v>5008</v>
      </c>
      <c r="D1815" s="885" t="str">
        <f>IF(D40="","",D40)</f>
        <v>OFICINA DEL C GOBERNADOR</v>
      </c>
      <c r="E1815" s="886"/>
      <c r="F1815" s="886"/>
      <c r="G1815" s="886"/>
      <c r="H1815" s="886"/>
      <c r="I1815" s="886"/>
      <c r="J1815" s="886"/>
      <c r="K1815" s="886"/>
      <c r="L1815" s="886"/>
      <c r="M1815" s="886"/>
      <c r="N1815" s="886"/>
      <c r="O1815" s="886"/>
      <c r="P1815" s="886"/>
      <c r="Q1815" s="886"/>
      <c r="R1815" s="887"/>
      <c r="S1815" s="614"/>
      <c r="T1815" s="614"/>
      <c r="U1815" s="614"/>
      <c r="V1815" s="614"/>
      <c r="W1815" s="614"/>
      <c r="X1815" s="614"/>
      <c r="Y1815" s="614"/>
      <c r="Z1815" s="614"/>
      <c r="AA1815" s="614"/>
      <c r="AB1815" s="614"/>
      <c r="AC1815" s="614"/>
      <c r="AD1815" s="614"/>
      <c r="AE1815" s="164"/>
      <c r="AF1815" s="164"/>
      <c r="AG1815" s="292">
        <f>IF(AND(COUNTBLANK(D1815)=1,COUNTA(S1815:AD1815)=0),0,IF(AND(COUNTBLANK(D1815)=0,COUNTA(S1815:AD1815)=12),0,1))</f>
        <v>1</v>
      </c>
      <c r="AH1815" s="293">
        <f>S1815</f>
        <v>0</v>
      </c>
      <c r="AI1815" s="294">
        <f>COUNTIF(T1815:U1815,"NS")</f>
        <v>0</v>
      </c>
      <c r="AJ1815" s="295">
        <f>SUM(T1815:U1815)</f>
        <v>0</v>
      </c>
      <c r="AK1815" s="296">
        <f>IF(OR(AND(AH1815=0, AI1815&gt;0),AND(AH1815="NS", AJ1815&gt;0), AND(AH1815="NS", AI1815=0, AJ1815=0)), 1, IF(OR(AND(AH1815&gt;0, AI1815&gt;1,AH1815&gt;AJ1815), AND(AH1815="NS", AI1815=2), AND(AH1815="NS", AJ1815=0, AI1815&gt;0), AH1815=AJ1815), 0, 1))</f>
        <v>0</v>
      </c>
      <c r="AL1815" s="293">
        <f>V1815</f>
        <v>0</v>
      </c>
      <c r="AM1815" s="294">
        <f>COUNTIF(W1815:X1815,"NS")</f>
        <v>0</v>
      </c>
      <c r="AN1815" s="295">
        <f>SUM(W1815:X1815)</f>
        <v>0</v>
      </c>
      <c r="AO1815" s="296">
        <f>IF(OR(AND(AL1815=0, AM1815&gt;0),AND(AL1815="NS", AN1815&gt;0), AND(AL1815="NS", AM1815=0, AN1815=0)), 1, IF(OR(AND(AL1815&gt;0, AM1815&gt;1,AL1815&gt;AN1815), AND(AL1815="NS", AM1815=2), AND(AL1815="NS", AN1815=0, AM1815&gt;0), AL1815=AN1815), 0, 1))</f>
        <v>0</v>
      </c>
      <c r="AP1815" s="293">
        <f>Y1815</f>
        <v>0</v>
      </c>
      <c r="AQ1815" s="294">
        <f>COUNTIF(Z1815:AA1815,"NS")</f>
        <v>0</v>
      </c>
      <c r="AR1815" s="295">
        <f>SUM(Z1815:AA1815)</f>
        <v>0</v>
      </c>
      <c r="AS1815" s="296">
        <f>IF(OR(AND(AP1815=0, AQ1815&gt;0),AND(AP1815="NS", AR1815&gt;0), AND(AP1815="NS", AQ1815=0, AR1815=0)), 1, IF(OR(AND(AP1815&gt;0, AQ1815&gt;1,AP1815&gt;AR1815), AND(AP1815="NS", AQ1815=2), AND(AP1815="NS", AR1815=0, AQ1815&gt;0), AP1815=AR1815), 0, 1))</f>
        <v>0</v>
      </c>
      <c r="AT1815" s="293">
        <f>AB1815</f>
        <v>0</v>
      </c>
      <c r="AU1815" s="294">
        <f>COUNTIF(AC1815:AD1815,"NS")</f>
        <v>0</v>
      </c>
      <c r="AV1815" s="295">
        <f>SUM(AC1815:AD1815)</f>
        <v>0</v>
      </c>
      <c r="AW1815" s="296">
        <f>IF(OR(AND(AT1815=0, AU1815&gt;0),AND(AT1815="NS", AV1815&gt;0), AND(AT1815="NS", AU1815=0, AV1815=0)), 1, IF(OR(AND(AT1815&gt;0, AU1815&gt;1,AT1815&gt;AV1815), AND(AT1815="NS", AU1815=2), AND(AT1815="NS", AV1815=0, AU1815&gt;0), AT1815=AV1815), 0, 1))</f>
        <v>0</v>
      </c>
      <c r="AX1815" s="362">
        <f>S1815</f>
        <v>0</v>
      </c>
      <c r="AY1815" s="366">
        <f>COUNTIF(V1815,"NS")+COUNTIF(Y1815,"NS") + COUNTIF(AB1815,"NS")</f>
        <v>0</v>
      </c>
      <c r="AZ1815" s="364">
        <f>SUM(V1815,Y1815,AB1815)</f>
        <v>0</v>
      </c>
      <c r="BA1815" s="365">
        <f>IF(OR(AND(AX1815=0, AY1815&gt;0),AND(AX1815="NS", AZ1815&gt;0), AND(AX1815="NS", AY1815=0, AZ1815=0)), 1, IF(OR(AND(AX1815&gt;0, AY1815&gt;1,AX1815&gt;AZ1815), AND(AX1815="NS", AY1815=2), AND(AX1815="NS", AZ1815=0, AY1815&gt;0), AX1815=AZ1815), 0, 1))</f>
        <v>0</v>
      </c>
      <c r="BB1815" s="362">
        <f>T1815</f>
        <v>0</v>
      </c>
      <c r="BC1815" s="363">
        <f>COUNTIF(W1815,"NS")+COUNTIF(Z1815,"NS") + COUNTIF(AC1815,"NS")</f>
        <v>0</v>
      </c>
      <c r="BD1815" s="364">
        <f>SUM(W1815,Z1815,AC1815)</f>
        <v>0</v>
      </c>
      <c r="BE1815" s="365">
        <f>IF(OR(AND(BB1815=0, BC1815&gt;0),AND(BB1815="NS", BD1815&gt;0), AND(BB1815="NS", BC1815=0, BD1815=0)), 1, IF(OR(AND(BB1815&gt;0, BC1815&gt;1,BB1815&gt;BD1815), AND(BB1815="NS", BC1815=2), AND(BB1815="NS", BD1815=0, BC1815&gt;0), BB1815=BD1815), 0, 1))</f>
        <v>0</v>
      </c>
      <c r="BF1815" s="362">
        <f>U1815</f>
        <v>0</v>
      </c>
      <c r="BG1815" s="366">
        <f>COUNTIF(X1815,"NS")+COUNTIF(AA1815,"NS") + COUNTIF(AD1815,"NS")</f>
        <v>0</v>
      </c>
      <c r="BH1815" s="364">
        <f>SUM(X1815,AA1815,AD1815)</f>
        <v>0</v>
      </c>
      <c r="BI1815" s="365">
        <f>IF(OR(AND(BF1815=0, BG1815&gt;0),AND(BF1815="NS", BH1815&gt;0), AND(BF1815="NS", BG1815=0, BH1815=0)), 1, IF(OR(AND(BF1815&gt;0, BG1815&gt;1,BF1815&gt;BH1815), AND(BF1815="NS", BG1815=2), AND(BF1815="NS", BH1815=0, BG1815&gt;0), BF1815=BH1815), 0, 1))</f>
        <v>0</v>
      </c>
      <c r="BJ1815" s="298">
        <f>COUNTIF(S1815:AD1815,"NS")</f>
        <v>0</v>
      </c>
      <c r="BK1815" s="272">
        <f>IF(SUM(BA1815,BE1815,BI1815)=0,0,1)</f>
        <v>0</v>
      </c>
      <c r="BL1815" s="273" t="str">
        <f>IF(BK1815=0,"",
IF(SUM($BK$1815:BK1815)=1,BM1815,
IF($BK$1935&gt;SUM($BK$1815:BK1815),_xlfn.CONCAT(", ",BM1815),
IF($BK$1935=SUM($BK$1815:BK1815),_xlfn.CONCAT(" y ",BM1815)))))</f>
        <v/>
      </c>
      <c r="BM1815" s="156" t="s">
        <v>5095</v>
      </c>
      <c r="BN1815" s="402">
        <f>IF(AG1815=0,0,1)</f>
        <v>1</v>
      </c>
      <c r="BO1815" s="370" t="str">
        <f>IF(BN1815=0,"",
IF(SUM($BN$1815:BN1815)=1,BP1815,
IF($BN$1935&gt;SUM($BN$1815:BN1815),_xlfn.CONCAT(", ",BP1815),
IF($BN$1935=SUM($BN$1815:BN1815),_xlfn.CONCAT(" y ",BP1815)))))</f>
        <v>1</v>
      </c>
      <c r="BP1815" s="156" t="s">
        <v>5095</v>
      </c>
    </row>
    <row r="1816" spans="1:68" ht="15" customHeight="1">
      <c r="A1816" s="57"/>
      <c r="B1816" s="26"/>
      <c r="C1816" s="165" t="s">
        <v>5010</v>
      </c>
      <c r="D1816" s="885" t="str">
        <f t="shared" ref="D1816:D1879" si="282">IF(D41="","",D41)</f>
        <v>SECRETARIA DE DESARROLLO AGROPECUARIO RURAL Y PESCA</v>
      </c>
      <c r="E1816" s="886"/>
      <c r="F1816" s="886"/>
      <c r="G1816" s="886"/>
      <c r="H1816" s="886"/>
      <c r="I1816" s="886"/>
      <c r="J1816" s="886"/>
      <c r="K1816" s="886"/>
      <c r="L1816" s="886"/>
      <c r="M1816" s="886"/>
      <c r="N1816" s="886"/>
      <c r="O1816" s="886"/>
      <c r="P1816" s="886"/>
      <c r="Q1816" s="886"/>
      <c r="R1816" s="887"/>
      <c r="S1816" s="614"/>
      <c r="T1816" s="614"/>
      <c r="U1816" s="614"/>
      <c r="V1816" s="614"/>
      <c r="W1816" s="614"/>
      <c r="X1816" s="614"/>
      <c r="Y1816" s="614"/>
      <c r="Z1816" s="614"/>
      <c r="AA1816" s="614"/>
      <c r="AB1816" s="614"/>
      <c r="AC1816" s="614"/>
      <c r="AD1816" s="614"/>
      <c r="AE1816" s="164"/>
      <c r="AF1816" s="164"/>
      <c r="AG1816" s="292">
        <f t="shared" ref="AG1816:AG1879" si="283">IF(AND(COUNTBLANK(D1816)=1,COUNTA(S1816:AD1816)=0),0,IF(AND(COUNTBLANK(D1816)=0,COUNTA(S1816:AD1816)=12),0,1))</f>
        <v>1</v>
      </c>
      <c r="AH1816" s="293">
        <f t="shared" ref="AH1816:AH1879" si="284">S1816</f>
        <v>0</v>
      </c>
      <c r="AI1816" s="294">
        <f t="shared" ref="AI1816:AI1879" si="285">COUNTIF(T1816:U1816,"NS")</f>
        <v>0</v>
      </c>
      <c r="AJ1816" s="295">
        <f t="shared" ref="AJ1816:AJ1879" si="286">SUM(T1816:U1816)</f>
        <v>0</v>
      </c>
      <c r="AK1816" s="296">
        <f t="shared" ref="AK1816:AK1879" si="287">IF(OR(AND(AH1816=0, AI1816&gt;0),AND(AH1816="NS", AJ1816&gt;0), AND(AH1816="NS", AI1816=0, AJ1816=0)), 1, IF(OR(AND(AH1816&gt;0, AI1816&gt;1,AH1816&gt;AJ1816), AND(AH1816="NS", AI1816=2), AND(AH1816="NS", AJ1816=0, AI1816&gt;0), AH1816=AJ1816), 0, 1))</f>
        <v>0</v>
      </c>
      <c r="AL1816" s="293">
        <f t="shared" ref="AL1816:AL1879" si="288">V1816</f>
        <v>0</v>
      </c>
      <c r="AM1816" s="294">
        <f t="shared" ref="AM1816:AM1879" si="289">COUNTIF(W1816:X1816,"NS")</f>
        <v>0</v>
      </c>
      <c r="AN1816" s="295">
        <f t="shared" ref="AN1816:AN1879" si="290">SUM(W1816:X1816)</f>
        <v>0</v>
      </c>
      <c r="AO1816" s="296">
        <f t="shared" ref="AO1816:AO1879" si="291">IF(OR(AND(AL1816=0, AM1816&gt;0),AND(AL1816="NS", AN1816&gt;0), AND(AL1816="NS", AM1816=0, AN1816=0)), 1, IF(OR(AND(AL1816&gt;0, AM1816&gt;1,AL1816&gt;AN1816), AND(AL1816="NS", AM1816=2), AND(AL1816="NS", AN1816=0, AM1816&gt;0), AL1816=AN1816), 0, 1))</f>
        <v>0</v>
      </c>
      <c r="AP1816" s="293">
        <f t="shared" ref="AP1816:AP1879" si="292">Y1816</f>
        <v>0</v>
      </c>
      <c r="AQ1816" s="294">
        <f t="shared" ref="AQ1816:AQ1879" si="293">COUNTIF(Z1816:AA1816,"NS")</f>
        <v>0</v>
      </c>
      <c r="AR1816" s="295">
        <f t="shared" ref="AR1816:AR1879" si="294">SUM(Z1816:AA1816)</f>
        <v>0</v>
      </c>
      <c r="AS1816" s="296">
        <f t="shared" ref="AS1816:AS1879" si="295">IF(OR(AND(AP1816=0, AQ1816&gt;0),AND(AP1816="NS", AR1816&gt;0), AND(AP1816="NS", AQ1816=0, AR1816=0)), 1, IF(OR(AND(AP1816&gt;0, AQ1816&gt;1,AP1816&gt;AR1816), AND(AP1816="NS", AQ1816=2), AND(AP1816="NS", AR1816=0, AQ1816&gt;0), AP1816=AR1816), 0, 1))</f>
        <v>0</v>
      </c>
      <c r="AT1816" s="293">
        <f t="shared" ref="AT1816:AT1879" si="296">AB1816</f>
        <v>0</v>
      </c>
      <c r="AU1816" s="294">
        <f t="shared" ref="AU1816:AU1879" si="297">COUNTIF(AC1816:AD1816,"NS")</f>
        <v>0</v>
      </c>
      <c r="AV1816" s="295">
        <f t="shared" ref="AV1816:AV1879" si="298">SUM(AC1816:AD1816)</f>
        <v>0</v>
      </c>
      <c r="AW1816" s="296">
        <f t="shared" ref="AW1816:AW1879" si="299">IF(OR(AND(AT1816=0, AU1816&gt;0),AND(AT1816="NS", AV1816&gt;0), AND(AT1816="NS", AU1816=0, AV1816=0)), 1, IF(OR(AND(AT1816&gt;0, AU1816&gt;1,AT1816&gt;AV1816), AND(AT1816="NS", AU1816=2), AND(AT1816="NS", AV1816=0, AU1816&gt;0), AT1816=AV1816), 0, 1))</f>
        <v>0</v>
      </c>
      <c r="AX1816" s="362">
        <f t="shared" ref="AX1816:AX1879" si="300">S1816</f>
        <v>0</v>
      </c>
      <c r="AY1816" s="366">
        <f t="shared" ref="AY1816:AY1879" si="301">COUNTIF(V1816,"NS")+COUNTIF(Y1816,"NS") + COUNTIF(AB1816,"NS")</f>
        <v>0</v>
      </c>
      <c r="AZ1816" s="364">
        <f t="shared" ref="AZ1816:AZ1879" si="302">SUM(V1816,Y1816,AB1816)</f>
        <v>0</v>
      </c>
      <c r="BA1816" s="365">
        <f t="shared" ref="BA1816:BA1879" si="303">IF(OR(AND(AX1816=0, AY1816&gt;0),AND(AX1816="NS", AZ1816&gt;0), AND(AX1816="NS", AY1816=0, AZ1816=0)), 1, IF(OR(AND(AX1816&gt;0, AY1816&gt;1,AX1816&gt;AZ1816), AND(AX1816="NS", AY1816=2), AND(AX1816="NS", AZ1816=0, AY1816&gt;0), AX1816=AZ1816), 0, 1))</f>
        <v>0</v>
      </c>
      <c r="BB1816" s="362">
        <f t="shared" ref="BB1816:BB1879" si="304">T1816</f>
        <v>0</v>
      </c>
      <c r="BC1816" s="363">
        <f t="shared" ref="BC1816:BC1879" si="305">COUNTIF(W1816,"NS")+COUNTIF(Z1816,"NS") + COUNTIF(AC1816,"NS")</f>
        <v>0</v>
      </c>
      <c r="BD1816" s="364">
        <f t="shared" ref="BD1816:BD1879" si="306">SUM(W1816,Z1816,AC1816)</f>
        <v>0</v>
      </c>
      <c r="BE1816" s="365">
        <f t="shared" ref="BE1816:BE1879" si="307">IF(OR(AND(BB1816=0, BC1816&gt;0),AND(BB1816="NS", BD1816&gt;0), AND(BB1816="NS", BC1816=0, BD1816=0)), 1, IF(OR(AND(BB1816&gt;0, BC1816&gt;1,BB1816&gt;BD1816), AND(BB1816="NS", BC1816=2), AND(BB1816="NS", BD1816=0, BC1816&gt;0), BB1816=BD1816), 0, 1))</f>
        <v>0</v>
      </c>
      <c r="BF1816" s="362">
        <f t="shared" ref="BF1816:BF1879" si="308">U1816</f>
        <v>0</v>
      </c>
      <c r="BG1816" s="366">
        <f t="shared" ref="BG1816:BG1879" si="309">COUNTIF(X1816,"NS")+COUNTIF(AA1816,"NS") + COUNTIF(AD1816,"NS")</f>
        <v>0</v>
      </c>
      <c r="BH1816" s="364">
        <f t="shared" ref="BH1816:BH1879" si="310">SUM(X1816,AA1816,AD1816)</f>
        <v>0</v>
      </c>
      <c r="BI1816" s="365">
        <f t="shared" ref="BI1816:BI1879" si="311">IF(OR(AND(BF1816=0, BG1816&gt;0),AND(BF1816="NS", BH1816&gt;0), AND(BF1816="NS", BG1816=0, BH1816=0)), 1, IF(OR(AND(BF1816&gt;0, BG1816&gt;1,BF1816&gt;BH1816), AND(BF1816="NS", BG1816=2), AND(BF1816="NS", BH1816=0, BG1816&gt;0), BF1816=BH1816), 0, 1))</f>
        <v>0</v>
      </c>
      <c r="BJ1816" s="298">
        <f t="shared" ref="BJ1816:BJ1879" si="312">COUNTIF(S1816:AD1816,"NS")</f>
        <v>0</v>
      </c>
      <c r="BK1816" s="272">
        <f t="shared" ref="BK1816:BK1879" si="313">IF(SUM(BA1816,BE1816,BI1816)=0,0,1)</f>
        <v>0</v>
      </c>
      <c r="BL1816" s="273" t="str">
        <f>IF(BK1816=0,"",
IF(SUM($BK$1815:BK1816)=1,BM1816,
IF($BK$1935&gt;SUM($BK$1815:BK1816),_xlfn.CONCAT(", ",BM1816),
IF($BK$1935=SUM($BK$1815:BK1816),_xlfn.CONCAT(" y ",BM1816)))))</f>
        <v/>
      </c>
      <c r="BM1816" s="156" t="s">
        <v>5096</v>
      </c>
      <c r="BN1816" s="402">
        <f t="shared" ref="BN1816:BN1879" si="314">IF(AG1816=0,0,1)</f>
        <v>1</v>
      </c>
      <c r="BO1816" s="370" t="str">
        <f>IF(BN1816=0,"",
IF(SUM($BN$1815:BN1816)=1,BP1816,
IF($BN$1935&gt;SUM($BN$1815:BN1816),_xlfn.CONCAT(", ",BP1816),
IF($BN$1935=SUM($BN$1815:BN1816),_xlfn.CONCAT(" y ",BP1816)))))</f>
        <v>, 2</v>
      </c>
      <c r="BP1816" s="156" t="s">
        <v>5096</v>
      </c>
    </row>
    <row r="1817" spans="1:68" ht="15" customHeight="1">
      <c r="A1817" s="57"/>
      <c r="B1817" s="26"/>
      <c r="C1817" s="165" t="s">
        <v>5012</v>
      </c>
      <c r="D1817" s="885" t="str">
        <f t="shared" si="282"/>
        <v>SECRETARIA DE SALUD</v>
      </c>
      <c r="E1817" s="886"/>
      <c r="F1817" s="886"/>
      <c r="G1817" s="886"/>
      <c r="H1817" s="886"/>
      <c r="I1817" s="886"/>
      <c r="J1817" s="886"/>
      <c r="K1817" s="886"/>
      <c r="L1817" s="886"/>
      <c r="M1817" s="886"/>
      <c r="N1817" s="886"/>
      <c r="O1817" s="886"/>
      <c r="P1817" s="886"/>
      <c r="Q1817" s="886"/>
      <c r="R1817" s="887"/>
      <c r="S1817" s="614"/>
      <c r="T1817" s="614"/>
      <c r="U1817" s="614"/>
      <c r="V1817" s="614"/>
      <c r="W1817" s="614"/>
      <c r="X1817" s="614"/>
      <c r="Y1817" s="614"/>
      <c r="Z1817" s="614"/>
      <c r="AA1817" s="614"/>
      <c r="AB1817" s="614"/>
      <c r="AC1817" s="614"/>
      <c r="AD1817" s="614"/>
      <c r="AE1817" s="164"/>
      <c r="AF1817" s="164"/>
      <c r="AG1817" s="292">
        <f t="shared" si="283"/>
        <v>1</v>
      </c>
      <c r="AH1817" s="293">
        <f t="shared" si="284"/>
        <v>0</v>
      </c>
      <c r="AI1817" s="294">
        <f t="shared" si="285"/>
        <v>0</v>
      </c>
      <c r="AJ1817" s="295">
        <f t="shared" si="286"/>
        <v>0</v>
      </c>
      <c r="AK1817" s="296">
        <f t="shared" si="287"/>
        <v>0</v>
      </c>
      <c r="AL1817" s="293">
        <f t="shared" si="288"/>
        <v>0</v>
      </c>
      <c r="AM1817" s="294">
        <f t="shared" si="289"/>
        <v>0</v>
      </c>
      <c r="AN1817" s="295">
        <f t="shared" si="290"/>
        <v>0</v>
      </c>
      <c r="AO1817" s="296">
        <f t="shared" si="291"/>
        <v>0</v>
      </c>
      <c r="AP1817" s="293">
        <f t="shared" si="292"/>
        <v>0</v>
      </c>
      <c r="AQ1817" s="294">
        <f t="shared" si="293"/>
        <v>0</v>
      </c>
      <c r="AR1817" s="295">
        <f t="shared" si="294"/>
        <v>0</v>
      </c>
      <c r="AS1817" s="296">
        <f t="shared" si="295"/>
        <v>0</v>
      </c>
      <c r="AT1817" s="293">
        <f t="shared" si="296"/>
        <v>0</v>
      </c>
      <c r="AU1817" s="294">
        <f t="shared" si="297"/>
        <v>0</v>
      </c>
      <c r="AV1817" s="295">
        <f t="shared" si="298"/>
        <v>0</v>
      </c>
      <c r="AW1817" s="296">
        <f t="shared" si="299"/>
        <v>0</v>
      </c>
      <c r="AX1817" s="362">
        <f t="shared" si="300"/>
        <v>0</v>
      </c>
      <c r="AY1817" s="366">
        <f t="shared" si="301"/>
        <v>0</v>
      </c>
      <c r="AZ1817" s="364">
        <f t="shared" si="302"/>
        <v>0</v>
      </c>
      <c r="BA1817" s="365">
        <f t="shared" si="303"/>
        <v>0</v>
      </c>
      <c r="BB1817" s="362">
        <f t="shared" si="304"/>
        <v>0</v>
      </c>
      <c r="BC1817" s="363">
        <f t="shared" si="305"/>
        <v>0</v>
      </c>
      <c r="BD1817" s="364">
        <f t="shared" si="306"/>
        <v>0</v>
      </c>
      <c r="BE1817" s="365">
        <f t="shared" si="307"/>
        <v>0</v>
      </c>
      <c r="BF1817" s="362">
        <f t="shared" si="308"/>
        <v>0</v>
      </c>
      <c r="BG1817" s="366">
        <f t="shared" si="309"/>
        <v>0</v>
      </c>
      <c r="BH1817" s="364">
        <f t="shared" si="310"/>
        <v>0</v>
      </c>
      <c r="BI1817" s="365">
        <f t="shared" si="311"/>
        <v>0</v>
      </c>
      <c r="BJ1817" s="298">
        <f t="shared" si="312"/>
        <v>0</v>
      </c>
      <c r="BK1817" s="272">
        <f t="shared" si="313"/>
        <v>0</v>
      </c>
      <c r="BL1817" s="273" t="str">
        <f>IF(BK1817=0,"",
IF(SUM($BK$1815:BK1817)=1,BM1817,
IF($BK$1935&gt;SUM($BK$1815:BK1817),_xlfn.CONCAT(", ",BM1817),
IF($BK$1935=SUM($BK$1815:BK1817),_xlfn.CONCAT(" y ",BM1817)))))</f>
        <v/>
      </c>
      <c r="BM1817" s="156" t="s">
        <v>5097</v>
      </c>
      <c r="BN1817" s="402">
        <f t="shared" si="314"/>
        <v>1</v>
      </c>
      <c r="BO1817" s="370" t="str">
        <f>IF(BN1817=0,"",
IF(SUM($BN$1815:BN1817)=1,BP1817,
IF($BN$1935&gt;SUM($BN$1815:BN1817),_xlfn.CONCAT(", ",BP1817),
IF($BN$1935=SUM($BN$1815:BN1817),_xlfn.CONCAT(" y ",BP1817)))))</f>
        <v>, 3</v>
      </c>
      <c r="BP1817" s="156" t="s">
        <v>5097</v>
      </c>
    </row>
    <row r="1818" spans="1:68" ht="15" customHeight="1">
      <c r="A1818" s="57"/>
      <c r="B1818" s="26"/>
      <c r="C1818" s="165" t="s">
        <v>5014</v>
      </c>
      <c r="D1818" s="885" t="str">
        <f t="shared" si="282"/>
        <v>SECRETARIA DE EDUCACION</v>
      </c>
      <c r="E1818" s="886"/>
      <c r="F1818" s="886"/>
      <c r="G1818" s="886"/>
      <c r="H1818" s="886"/>
      <c r="I1818" s="886"/>
      <c r="J1818" s="886"/>
      <c r="K1818" s="886"/>
      <c r="L1818" s="886"/>
      <c r="M1818" s="886"/>
      <c r="N1818" s="886"/>
      <c r="O1818" s="886"/>
      <c r="P1818" s="886"/>
      <c r="Q1818" s="886"/>
      <c r="R1818" s="887"/>
      <c r="S1818" s="614"/>
      <c r="T1818" s="614"/>
      <c r="U1818" s="614"/>
      <c r="V1818" s="614"/>
      <c r="W1818" s="614"/>
      <c r="X1818" s="614"/>
      <c r="Y1818" s="614"/>
      <c r="Z1818" s="614"/>
      <c r="AA1818" s="614"/>
      <c r="AB1818" s="614"/>
      <c r="AC1818" s="614"/>
      <c r="AD1818" s="614"/>
      <c r="AE1818" s="164"/>
      <c r="AF1818" s="164"/>
      <c r="AG1818" s="292">
        <f t="shared" si="283"/>
        <v>1</v>
      </c>
      <c r="AH1818" s="293">
        <f t="shared" si="284"/>
        <v>0</v>
      </c>
      <c r="AI1818" s="294">
        <f t="shared" si="285"/>
        <v>0</v>
      </c>
      <c r="AJ1818" s="295">
        <f t="shared" si="286"/>
        <v>0</v>
      </c>
      <c r="AK1818" s="296">
        <f t="shared" si="287"/>
        <v>0</v>
      </c>
      <c r="AL1818" s="293">
        <f t="shared" si="288"/>
        <v>0</v>
      </c>
      <c r="AM1818" s="294">
        <f t="shared" si="289"/>
        <v>0</v>
      </c>
      <c r="AN1818" s="295">
        <f t="shared" si="290"/>
        <v>0</v>
      </c>
      <c r="AO1818" s="296">
        <f t="shared" si="291"/>
        <v>0</v>
      </c>
      <c r="AP1818" s="293">
        <f t="shared" si="292"/>
        <v>0</v>
      </c>
      <c r="AQ1818" s="294">
        <f t="shared" si="293"/>
        <v>0</v>
      </c>
      <c r="AR1818" s="295">
        <f t="shared" si="294"/>
        <v>0</v>
      </c>
      <c r="AS1818" s="296">
        <f t="shared" si="295"/>
        <v>0</v>
      </c>
      <c r="AT1818" s="293">
        <f t="shared" si="296"/>
        <v>0</v>
      </c>
      <c r="AU1818" s="294">
        <f t="shared" si="297"/>
        <v>0</v>
      </c>
      <c r="AV1818" s="295">
        <f t="shared" si="298"/>
        <v>0</v>
      </c>
      <c r="AW1818" s="296">
        <f t="shared" si="299"/>
        <v>0</v>
      </c>
      <c r="AX1818" s="362">
        <f t="shared" si="300"/>
        <v>0</v>
      </c>
      <c r="AY1818" s="366">
        <f t="shared" si="301"/>
        <v>0</v>
      </c>
      <c r="AZ1818" s="364">
        <f t="shared" si="302"/>
        <v>0</v>
      </c>
      <c r="BA1818" s="365">
        <f t="shared" si="303"/>
        <v>0</v>
      </c>
      <c r="BB1818" s="362">
        <f t="shared" si="304"/>
        <v>0</v>
      </c>
      <c r="BC1818" s="363">
        <f t="shared" si="305"/>
        <v>0</v>
      </c>
      <c r="BD1818" s="364">
        <f t="shared" si="306"/>
        <v>0</v>
      </c>
      <c r="BE1818" s="365">
        <f t="shared" si="307"/>
        <v>0</v>
      </c>
      <c r="BF1818" s="362">
        <f t="shared" si="308"/>
        <v>0</v>
      </c>
      <c r="BG1818" s="366">
        <f t="shared" si="309"/>
        <v>0</v>
      </c>
      <c r="BH1818" s="364">
        <f t="shared" si="310"/>
        <v>0</v>
      </c>
      <c r="BI1818" s="365">
        <f t="shared" si="311"/>
        <v>0</v>
      </c>
      <c r="BJ1818" s="298">
        <f t="shared" si="312"/>
        <v>0</v>
      </c>
      <c r="BK1818" s="272">
        <f>IF(SUM(BA1818,BE1818,BI1818)=0,0,1)</f>
        <v>0</v>
      </c>
      <c r="BL1818" s="273" t="str">
        <f>IF(BK1818=0,"",
IF(SUM($BK$1815:BK1818)=1,BM1818,
IF($BK$1935&gt;SUM($BK$1815:BK1818),_xlfn.CONCAT(", ",BM1818),
IF($BK$1935=SUM($BK$1815:BK1818),_xlfn.CONCAT(" y ",BM1818)))))</f>
        <v/>
      </c>
      <c r="BM1818" s="156" t="s">
        <v>5098</v>
      </c>
      <c r="BN1818" s="402">
        <f t="shared" si="314"/>
        <v>1</v>
      </c>
      <c r="BO1818" s="370" t="str">
        <f>IF(BN1818=0,"",
IF(SUM($BN$1815:BN1818)=1,BP1818,
IF($BN$1935&gt;SUM($BN$1815:BN1818),_xlfn.CONCAT(", ",BP1818),
IF($BN$1935=SUM($BN$1815:BN1818),_xlfn.CONCAT(" y ",BP1818)))))</f>
        <v>, 4</v>
      </c>
      <c r="BP1818" s="156" t="s">
        <v>5098</v>
      </c>
    </row>
    <row r="1819" spans="1:68" ht="15" customHeight="1">
      <c r="A1819" s="57"/>
      <c r="B1819" s="26"/>
      <c r="C1819" s="165" t="s">
        <v>5016</v>
      </c>
      <c r="D1819" s="885" t="str">
        <f t="shared" si="282"/>
        <v>SECRETARIA DE DESARROLLO SOCIAL</v>
      </c>
      <c r="E1819" s="886"/>
      <c r="F1819" s="886"/>
      <c r="G1819" s="886"/>
      <c r="H1819" s="886"/>
      <c r="I1819" s="886"/>
      <c r="J1819" s="886"/>
      <c r="K1819" s="886"/>
      <c r="L1819" s="886"/>
      <c r="M1819" s="886"/>
      <c r="N1819" s="886"/>
      <c r="O1819" s="886"/>
      <c r="P1819" s="886"/>
      <c r="Q1819" s="886"/>
      <c r="R1819" s="887"/>
      <c r="S1819" s="614"/>
      <c r="T1819" s="614"/>
      <c r="U1819" s="614"/>
      <c r="V1819" s="614"/>
      <c r="W1819" s="614"/>
      <c r="X1819" s="614"/>
      <c r="Y1819" s="614"/>
      <c r="Z1819" s="614"/>
      <c r="AA1819" s="614"/>
      <c r="AB1819" s="614"/>
      <c r="AC1819" s="614"/>
      <c r="AD1819" s="614"/>
      <c r="AE1819" s="164"/>
      <c r="AF1819" s="164"/>
      <c r="AG1819" s="292">
        <f t="shared" si="283"/>
        <v>1</v>
      </c>
      <c r="AH1819" s="293">
        <f t="shared" si="284"/>
        <v>0</v>
      </c>
      <c r="AI1819" s="294">
        <f t="shared" si="285"/>
        <v>0</v>
      </c>
      <c r="AJ1819" s="295">
        <f t="shared" si="286"/>
        <v>0</v>
      </c>
      <c r="AK1819" s="296">
        <f t="shared" si="287"/>
        <v>0</v>
      </c>
      <c r="AL1819" s="293">
        <f t="shared" si="288"/>
        <v>0</v>
      </c>
      <c r="AM1819" s="294">
        <f t="shared" si="289"/>
        <v>0</v>
      </c>
      <c r="AN1819" s="295">
        <f t="shared" si="290"/>
        <v>0</v>
      </c>
      <c r="AO1819" s="296">
        <f t="shared" si="291"/>
        <v>0</v>
      </c>
      <c r="AP1819" s="293">
        <f t="shared" si="292"/>
        <v>0</v>
      </c>
      <c r="AQ1819" s="294">
        <f t="shared" si="293"/>
        <v>0</v>
      </c>
      <c r="AR1819" s="295">
        <f t="shared" si="294"/>
        <v>0</v>
      </c>
      <c r="AS1819" s="296">
        <f t="shared" si="295"/>
        <v>0</v>
      </c>
      <c r="AT1819" s="293">
        <f t="shared" si="296"/>
        <v>0</v>
      </c>
      <c r="AU1819" s="294">
        <f t="shared" si="297"/>
        <v>0</v>
      </c>
      <c r="AV1819" s="295">
        <f t="shared" si="298"/>
        <v>0</v>
      </c>
      <c r="AW1819" s="296">
        <f t="shared" si="299"/>
        <v>0</v>
      </c>
      <c r="AX1819" s="362">
        <f t="shared" si="300"/>
        <v>0</v>
      </c>
      <c r="AY1819" s="366">
        <f t="shared" si="301"/>
        <v>0</v>
      </c>
      <c r="AZ1819" s="364">
        <f t="shared" si="302"/>
        <v>0</v>
      </c>
      <c r="BA1819" s="365">
        <f t="shared" si="303"/>
        <v>0</v>
      </c>
      <c r="BB1819" s="362">
        <f t="shared" si="304"/>
        <v>0</v>
      </c>
      <c r="BC1819" s="363">
        <f t="shared" si="305"/>
        <v>0</v>
      </c>
      <c r="BD1819" s="364">
        <f t="shared" si="306"/>
        <v>0</v>
      </c>
      <c r="BE1819" s="365">
        <f t="shared" si="307"/>
        <v>0</v>
      </c>
      <c r="BF1819" s="362">
        <f t="shared" si="308"/>
        <v>0</v>
      </c>
      <c r="BG1819" s="366">
        <f t="shared" si="309"/>
        <v>0</v>
      </c>
      <c r="BH1819" s="364">
        <f t="shared" si="310"/>
        <v>0</v>
      </c>
      <c r="BI1819" s="365">
        <f t="shared" si="311"/>
        <v>0</v>
      </c>
      <c r="BJ1819" s="298">
        <f t="shared" si="312"/>
        <v>0</v>
      </c>
      <c r="BK1819" s="272">
        <f t="shared" si="313"/>
        <v>0</v>
      </c>
      <c r="BL1819" s="273" t="str">
        <f>IF(BK1819=0,"",
IF(SUM($BK$1815:BK1819)=1,BM1819,
IF($BK$1935&gt;SUM($BK$1815:BK1819),_xlfn.CONCAT(", ",BM1819),
IF($BK$1935=SUM($BK$1815:BK1819),_xlfn.CONCAT(" y ",BM1819)))))</f>
        <v/>
      </c>
      <c r="BM1819" s="156" t="s">
        <v>5099</v>
      </c>
      <c r="BN1819" s="402">
        <f t="shared" si="314"/>
        <v>1</v>
      </c>
      <c r="BO1819" s="370" t="str">
        <f>IF(BN1819=0,"",
IF(SUM($BN$1815:BN1819)=1,BP1819,
IF($BN$1935&gt;SUM($BN$1815:BN1819),_xlfn.CONCAT(", ",BP1819),
IF($BN$1935=SUM($BN$1815:BN1819),_xlfn.CONCAT(" y ",BP1819)))))</f>
        <v>, 5</v>
      </c>
      <c r="BP1819" s="156" t="s">
        <v>5099</v>
      </c>
    </row>
    <row r="1820" spans="1:68" ht="15" customHeight="1">
      <c r="A1820" s="57"/>
      <c r="B1820" s="26"/>
      <c r="C1820" s="165" t="s">
        <v>5018</v>
      </c>
      <c r="D1820" s="885" t="str">
        <f t="shared" si="282"/>
        <v>SECRETARIA DE DESARROLLO ECONOMICO Y PORTUARIO</v>
      </c>
      <c r="E1820" s="886"/>
      <c r="F1820" s="886"/>
      <c r="G1820" s="886"/>
      <c r="H1820" s="886"/>
      <c r="I1820" s="886"/>
      <c r="J1820" s="886"/>
      <c r="K1820" s="886"/>
      <c r="L1820" s="886"/>
      <c r="M1820" s="886"/>
      <c r="N1820" s="886"/>
      <c r="O1820" s="886"/>
      <c r="P1820" s="886"/>
      <c r="Q1820" s="886"/>
      <c r="R1820" s="887"/>
      <c r="S1820" s="614"/>
      <c r="T1820" s="614"/>
      <c r="U1820" s="614"/>
      <c r="V1820" s="614"/>
      <c r="W1820" s="614"/>
      <c r="X1820" s="614"/>
      <c r="Y1820" s="614"/>
      <c r="Z1820" s="614"/>
      <c r="AA1820" s="614"/>
      <c r="AB1820" s="614"/>
      <c r="AC1820" s="614"/>
      <c r="AD1820" s="614"/>
      <c r="AE1820" s="164"/>
      <c r="AF1820" s="164"/>
      <c r="AG1820" s="292">
        <f t="shared" si="283"/>
        <v>1</v>
      </c>
      <c r="AH1820" s="293">
        <f t="shared" si="284"/>
        <v>0</v>
      </c>
      <c r="AI1820" s="294">
        <f t="shared" si="285"/>
        <v>0</v>
      </c>
      <c r="AJ1820" s="295">
        <f t="shared" si="286"/>
        <v>0</v>
      </c>
      <c r="AK1820" s="296">
        <f t="shared" si="287"/>
        <v>0</v>
      </c>
      <c r="AL1820" s="293">
        <f t="shared" si="288"/>
        <v>0</v>
      </c>
      <c r="AM1820" s="294">
        <f t="shared" si="289"/>
        <v>0</v>
      </c>
      <c r="AN1820" s="295">
        <f t="shared" si="290"/>
        <v>0</v>
      </c>
      <c r="AO1820" s="296">
        <f t="shared" si="291"/>
        <v>0</v>
      </c>
      <c r="AP1820" s="293">
        <f t="shared" si="292"/>
        <v>0</v>
      </c>
      <c r="AQ1820" s="294">
        <f t="shared" si="293"/>
        <v>0</v>
      </c>
      <c r="AR1820" s="295">
        <f t="shared" si="294"/>
        <v>0</v>
      </c>
      <c r="AS1820" s="296">
        <f t="shared" si="295"/>
        <v>0</v>
      </c>
      <c r="AT1820" s="293">
        <f t="shared" si="296"/>
        <v>0</v>
      </c>
      <c r="AU1820" s="294">
        <f t="shared" si="297"/>
        <v>0</v>
      </c>
      <c r="AV1820" s="295">
        <f t="shared" si="298"/>
        <v>0</v>
      </c>
      <c r="AW1820" s="296">
        <f t="shared" si="299"/>
        <v>0</v>
      </c>
      <c r="AX1820" s="362">
        <f t="shared" si="300"/>
        <v>0</v>
      </c>
      <c r="AY1820" s="366">
        <f t="shared" si="301"/>
        <v>0</v>
      </c>
      <c r="AZ1820" s="364">
        <f t="shared" si="302"/>
        <v>0</v>
      </c>
      <c r="BA1820" s="365">
        <f t="shared" si="303"/>
        <v>0</v>
      </c>
      <c r="BB1820" s="362">
        <f t="shared" si="304"/>
        <v>0</v>
      </c>
      <c r="BC1820" s="363">
        <f t="shared" si="305"/>
        <v>0</v>
      </c>
      <c r="BD1820" s="364">
        <f t="shared" si="306"/>
        <v>0</v>
      </c>
      <c r="BE1820" s="365">
        <f t="shared" si="307"/>
        <v>0</v>
      </c>
      <c r="BF1820" s="362">
        <f t="shared" si="308"/>
        <v>0</v>
      </c>
      <c r="BG1820" s="366">
        <f t="shared" si="309"/>
        <v>0</v>
      </c>
      <c r="BH1820" s="364">
        <f t="shared" si="310"/>
        <v>0</v>
      </c>
      <c r="BI1820" s="365">
        <f t="shared" si="311"/>
        <v>0</v>
      </c>
      <c r="BJ1820" s="298">
        <f t="shared" si="312"/>
        <v>0</v>
      </c>
      <c r="BK1820" s="272">
        <f t="shared" si="313"/>
        <v>0</v>
      </c>
      <c r="BL1820" s="273" t="str">
        <f>IF(BK1820=0,"",
IF(SUM($BK$1815:BK1820)=1,BM1820,
IF($BK$1935&gt;SUM($BK$1815:BK1820),_xlfn.CONCAT(", ",BM1820),
IF($BK$1935=SUM($BK$1815:BK1820),_xlfn.CONCAT(" y ",BM1820)))))</f>
        <v/>
      </c>
      <c r="BM1820" s="156" t="s">
        <v>5100</v>
      </c>
      <c r="BN1820" s="402">
        <f t="shared" si="314"/>
        <v>1</v>
      </c>
      <c r="BO1820" s="370" t="str">
        <f>IF(BN1820=0,"",
IF(SUM($BN$1815:BN1820)=1,BP1820,
IF($BN$1935&gt;SUM($BN$1815:BN1820),_xlfn.CONCAT(", ",BP1820),
IF($BN$1935=SUM($BN$1815:BN1820),_xlfn.CONCAT(" y ",BP1820)))))</f>
        <v>, 6</v>
      </c>
      <c r="BP1820" s="156" t="s">
        <v>5100</v>
      </c>
    </row>
    <row r="1821" spans="1:68" ht="15" customHeight="1">
      <c r="A1821" s="57"/>
      <c r="B1821" s="26"/>
      <c r="C1821" s="165" t="s">
        <v>5020</v>
      </c>
      <c r="D1821" s="885" t="str">
        <f t="shared" si="282"/>
        <v>SECRETARIA DE GOBIERNO</v>
      </c>
      <c r="E1821" s="886"/>
      <c r="F1821" s="886"/>
      <c r="G1821" s="886"/>
      <c r="H1821" s="886"/>
      <c r="I1821" s="886"/>
      <c r="J1821" s="886"/>
      <c r="K1821" s="886"/>
      <c r="L1821" s="886"/>
      <c r="M1821" s="886"/>
      <c r="N1821" s="886"/>
      <c r="O1821" s="886"/>
      <c r="P1821" s="886"/>
      <c r="Q1821" s="886"/>
      <c r="R1821" s="887"/>
      <c r="S1821" s="614"/>
      <c r="T1821" s="614"/>
      <c r="U1821" s="614"/>
      <c r="V1821" s="614"/>
      <c r="W1821" s="614"/>
      <c r="X1821" s="614"/>
      <c r="Y1821" s="614"/>
      <c r="Z1821" s="614"/>
      <c r="AA1821" s="614"/>
      <c r="AB1821" s="614"/>
      <c r="AC1821" s="614"/>
      <c r="AD1821" s="614"/>
      <c r="AE1821" s="164"/>
      <c r="AF1821" s="164"/>
      <c r="AG1821" s="292">
        <f t="shared" si="283"/>
        <v>1</v>
      </c>
      <c r="AH1821" s="293">
        <f t="shared" si="284"/>
        <v>0</v>
      </c>
      <c r="AI1821" s="294">
        <f t="shared" si="285"/>
        <v>0</v>
      </c>
      <c r="AJ1821" s="295">
        <f t="shared" si="286"/>
        <v>0</v>
      </c>
      <c r="AK1821" s="296">
        <f t="shared" si="287"/>
        <v>0</v>
      </c>
      <c r="AL1821" s="293">
        <f t="shared" si="288"/>
        <v>0</v>
      </c>
      <c r="AM1821" s="294">
        <f t="shared" si="289"/>
        <v>0</v>
      </c>
      <c r="AN1821" s="295">
        <f t="shared" si="290"/>
        <v>0</v>
      </c>
      <c r="AO1821" s="296">
        <f t="shared" si="291"/>
        <v>0</v>
      </c>
      <c r="AP1821" s="293">
        <f t="shared" si="292"/>
        <v>0</v>
      </c>
      <c r="AQ1821" s="294">
        <f t="shared" si="293"/>
        <v>0</v>
      </c>
      <c r="AR1821" s="295">
        <f t="shared" si="294"/>
        <v>0</v>
      </c>
      <c r="AS1821" s="296">
        <f t="shared" si="295"/>
        <v>0</v>
      </c>
      <c r="AT1821" s="293">
        <f t="shared" si="296"/>
        <v>0</v>
      </c>
      <c r="AU1821" s="294">
        <f t="shared" si="297"/>
        <v>0</v>
      </c>
      <c r="AV1821" s="295">
        <f t="shared" si="298"/>
        <v>0</v>
      </c>
      <c r="AW1821" s="296">
        <f t="shared" si="299"/>
        <v>0</v>
      </c>
      <c r="AX1821" s="362">
        <f t="shared" si="300"/>
        <v>0</v>
      </c>
      <c r="AY1821" s="366">
        <f t="shared" si="301"/>
        <v>0</v>
      </c>
      <c r="AZ1821" s="364">
        <f t="shared" si="302"/>
        <v>0</v>
      </c>
      <c r="BA1821" s="365">
        <f t="shared" si="303"/>
        <v>0</v>
      </c>
      <c r="BB1821" s="362">
        <f t="shared" si="304"/>
        <v>0</v>
      </c>
      <c r="BC1821" s="363">
        <f t="shared" si="305"/>
        <v>0</v>
      </c>
      <c r="BD1821" s="364">
        <f t="shared" si="306"/>
        <v>0</v>
      </c>
      <c r="BE1821" s="365">
        <f t="shared" si="307"/>
        <v>0</v>
      </c>
      <c r="BF1821" s="362">
        <f t="shared" si="308"/>
        <v>0</v>
      </c>
      <c r="BG1821" s="366">
        <f t="shared" si="309"/>
        <v>0</v>
      </c>
      <c r="BH1821" s="364">
        <f t="shared" si="310"/>
        <v>0</v>
      </c>
      <c r="BI1821" s="365">
        <f t="shared" si="311"/>
        <v>0</v>
      </c>
      <c r="BJ1821" s="298">
        <f t="shared" si="312"/>
        <v>0</v>
      </c>
      <c r="BK1821" s="272">
        <f t="shared" si="313"/>
        <v>0</v>
      </c>
      <c r="BL1821" s="273" t="str">
        <f>IF(BK1821=0,"",
IF(SUM($BK$1815:BK1821)=1,BM1821,
IF($BK$1935&gt;SUM($BK$1815:BK1821),_xlfn.CONCAT(", ",BM1821),
IF($BK$1935=SUM($BK$1815:BK1821),_xlfn.CONCAT(" y ",BM1821)))))</f>
        <v/>
      </c>
      <c r="BM1821" s="156" t="s">
        <v>5101</v>
      </c>
      <c r="BN1821" s="402">
        <f t="shared" si="314"/>
        <v>1</v>
      </c>
      <c r="BO1821" s="370" t="str">
        <f>IF(BN1821=0,"",
IF(SUM($BN$1815:BN1821)=1,BP1821,
IF($BN$1935&gt;SUM($BN$1815:BN1821),_xlfn.CONCAT(", ",BP1821),
IF($BN$1935=SUM($BN$1815:BN1821),_xlfn.CONCAT(" y ",BP1821)))))</f>
        <v>, 7</v>
      </c>
      <c r="BP1821" s="156" t="s">
        <v>5101</v>
      </c>
    </row>
    <row r="1822" spans="1:68" ht="15" customHeight="1">
      <c r="A1822" s="57"/>
      <c r="B1822" s="26"/>
      <c r="C1822" s="165" t="s">
        <v>5022</v>
      </c>
      <c r="D1822" s="885" t="str">
        <f t="shared" si="282"/>
        <v>SECRETARIA DE FINANZAS Y PLANEACION</v>
      </c>
      <c r="E1822" s="886"/>
      <c r="F1822" s="886"/>
      <c r="G1822" s="886"/>
      <c r="H1822" s="886"/>
      <c r="I1822" s="886"/>
      <c r="J1822" s="886"/>
      <c r="K1822" s="886"/>
      <c r="L1822" s="886"/>
      <c r="M1822" s="886"/>
      <c r="N1822" s="886"/>
      <c r="O1822" s="886"/>
      <c r="P1822" s="886"/>
      <c r="Q1822" s="886"/>
      <c r="R1822" s="887"/>
      <c r="S1822" s="614"/>
      <c r="T1822" s="614"/>
      <c r="U1822" s="614"/>
      <c r="V1822" s="614"/>
      <c r="W1822" s="614"/>
      <c r="X1822" s="614"/>
      <c r="Y1822" s="614"/>
      <c r="Z1822" s="614"/>
      <c r="AA1822" s="614"/>
      <c r="AB1822" s="614"/>
      <c r="AC1822" s="614"/>
      <c r="AD1822" s="614"/>
      <c r="AE1822" s="164"/>
      <c r="AF1822" s="164"/>
      <c r="AG1822" s="292">
        <f t="shared" si="283"/>
        <v>1</v>
      </c>
      <c r="AH1822" s="293">
        <f t="shared" si="284"/>
        <v>0</v>
      </c>
      <c r="AI1822" s="294">
        <f t="shared" si="285"/>
        <v>0</v>
      </c>
      <c r="AJ1822" s="295">
        <f t="shared" si="286"/>
        <v>0</v>
      </c>
      <c r="AK1822" s="296">
        <f t="shared" si="287"/>
        <v>0</v>
      </c>
      <c r="AL1822" s="293">
        <f t="shared" si="288"/>
        <v>0</v>
      </c>
      <c r="AM1822" s="294">
        <f t="shared" si="289"/>
        <v>0</v>
      </c>
      <c r="AN1822" s="295">
        <f t="shared" si="290"/>
        <v>0</v>
      </c>
      <c r="AO1822" s="296">
        <f t="shared" si="291"/>
        <v>0</v>
      </c>
      <c r="AP1822" s="293">
        <f t="shared" si="292"/>
        <v>0</v>
      </c>
      <c r="AQ1822" s="294">
        <f t="shared" si="293"/>
        <v>0</v>
      </c>
      <c r="AR1822" s="295">
        <f t="shared" si="294"/>
        <v>0</v>
      </c>
      <c r="AS1822" s="296">
        <f t="shared" si="295"/>
        <v>0</v>
      </c>
      <c r="AT1822" s="293">
        <f t="shared" si="296"/>
        <v>0</v>
      </c>
      <c r="AU1822" s="294">
        <f t="shared" si="297"/>
        <v>0</v>
      </c>
      <c r="AV1822" s="295">
        <f t="shared" si="298"/>
        <v>0</v>
      </c>
      <c r="AW1822" s="296">
        <f t="shared" si="299"/>
        <v>0</v>
      </c>
      <c r="AX1822" s="362">
        <f t="shared" si="300"/>
        <v>0</v>
      </c>
      <c r="AY1822" s="366">
        <f t="shared" si="301"/>
        <v>0</v>
      </c>
      <c r="AZ1822" s="364">
        <f t="shared" si="302"/>
        <v>0</v>
      </c>
      <c r="BA1822" s="365">
        <f t="shared" si="303"/>
        <v>0</v>
      </c>
      <c r="BB1822" s="362">
        <f t="shared" si="304"/>
        <v>0</v>
      </c>
      <c r="BC1822" s="363">
        <f t="shared" si="305"/>
        <v>0</v>
      </c>
      <c r="BD1822" s="364">
        <f t="shared" si="306"/>
        <v>0</v>
      </c>
      <c r="BE1822" s="365">
        <f t="shared" si="307"/>
        <v>0</v>
      </c>
      <c r="BF1822" s="362">
        <f t="shared" si="308"/>
        <v>0</v>
      </c>
      <c r="BG1822" s="366">
        <f t="shared" si="309"/>
        <v>0</v>
      </c>
      <c r="BH1822" s="364">
        <f t="shared" si="310"/>
        <v>0</v>
      </c>
      <c r="BI1822" s="365">
        <f t="shared" si="311"/>
        <v>0</v>
      </c>
      <c r="BJ1822" s="298">
        <f t="shared" si="312"/>
        <v>0</v>
      </c>
      <c r="BK1822" s="272">
        <f t="shared" si="313"/>
        <v>0</v>
      </c>
      <c r="BL1822" s="273" t="str">
        <f>IF(BK1822=0,"",
IF(SUM($BK$1815:BK1822)=1,BM1822,
IF($BK$1935&gt;SUM($BK$1815:BK1822),_xlfn.CONCAT(", ",BM1822),
IF($BK$1935=SUM($BK$1815:BK1822),_xlfn.CONCAT(" y ",BM1822)))))</f>
        <v/>
      </c>
      <c r="BM1822" s="156" t="s">
        <v>5102</v>
      </c>
      <c r="BN1822" s="402">
        <f t="shared" si="314"/>
        <v>1</v>
      </c>
      <c r="BO1822" s="370" t="str">
        <f>IF(BN1822=0,"",
IF(SUM($BN$1815:BN1822)=1,BP1822,
IF($BN$1935&gt;SUM($BN$1815:BN1822),_xlfn.CONCAT(", ",BP1822),
IF($BN$1935=SUM($BN$1815:BN1822),_xlfn.CONCAT(" y ",BP1822)))))</f>
        <v>, 8</v>
      </c>
      <c r="BP1822" s="156" t="s">
        <v>5102</v>
      </c>
    </row>
    <row r="1823" spans="1:68" ht="15" customHeight="1">
      <c r="A1823" s="57"/>
      <c r="B1823" s="26"/>
      <c r="C1823" s="165" t="s">
        <v>5024</v>
      </c>
      <c r="D1823" s="885" t="str">
        <f t="shared" si="282"/>
        <v>COORDINACION GENERAL DE COMUNICACION SOCIAL</v>
      </c>
      <c r="E1823" s="886"/>
      <c r="F1823" s="886"/>
      <c r="G1823" s="886"/>
      <c r="H1823" s="886"/>
      <c r="I1823" s="886"/>
      <c r="J1823" s="886"/>
      <c r="K1823" s="886"/>
      <c r="L1823" s="886"/>
      <c r="M1823" s="886"/>
      <c r="N1823" s="886"/>
      <c r="O1823" s="886"/>
      <c r="P1823" s="886"/>
      <c r="Q1823" s="886"/>
      <c r="R1823" s="887"/>
      <c r="S1823" s="614"/>
      <c r="T1823" s="614"/>
      <c r="U1823" s="614"/>
      <c r="V1823" s="614"/>
      <c r="W1823" s="614"/>
      <c r="X1823" s="614"/>
      <c r="Y1823" s="614"/>
      <c r="Z1823" s="614"/>
      <c r="AA1823" s="614"/>
      <c r="AB1823" s="614"/>
      <c r="AC1823" s="614"/>
      <c r="AD1823" s="614"/>
      <c r="AE1823" s="164"/>
      <c r="AF1823" s="164"/>
      <c r="AG1823" s="292">
        <f t="shared" si="283"/>
        <v>1</v>
      </c>
      <c r="AH1823" s="293">
        <f t="shared" si="284"/>
        <v>0</v>
      </c>
      <c r="AI1823" s="294">
        <f t="shared" si="285"/>
        <v>0</v>
      </c>
      <c r="AJ1823" s="295">
        <f t="shared" si="286"/>
        <v>0</v>
      </c>
      <c r="AK1823" s="296">
        <f t="shared" si="287"/>
        <v>0</v>
      </c>
      <c r="AL1823" s="293">
        <f t="shared" si="288"/>
        <v>0</v>
      </c>
      <c r="AM1823" s="294">
        <f t="shared" si="289"/>
        <v>0</v>
      </c>
      <c r="AN1823" s="295">
        <f t="shared" si="290"/>
        <v>0</v>
      </c>
      <c r="AO1823" s="296">
        <f t="shared" si="291"/>
        <v>0</v>
      </c>
      <c r="AP1823" s="293">
        <f t="shared" si="292"/>
        <v>0</v>
      </c>
      <c r="AQ1823" s="294">
        <f t="shared" si="293"/>
        <v>0</v>
      </c>
      <c r="AR1823" s="295">
        <f t="shared" si="294"/>
        <v>0</v>
      </c>
      <c r="AS1823" s="296">
        <f t="shared" si="295"/>
        <v>0</v>
      </c>
      <c r="AT1823" s="293">
        <f t="shared" si="296"/>
        <v>0</v>
      </c>
      <c r="AU1823" s="294">
        <f t="shared" si="297"/>
        <v>0</v>
      </c>
      <c r="AV1823" s="295">
        <f t="shared" si="298"/>
        <v>0</v>
      </c>
      <c r="AW1823" s="296">
        <f t="shared" si="299"/>
        <v>0</v>
      </c>
      <c r="AX1823" s="362">
        <f t="shared" si="300"/>
        <v>0</v>
      </c>
      <c r="AY1823" s="366">
        <f t="shared" si="301"/>
        <v>0</v>
      </c>
      <c r="AZ1823" s="364">
        <f t="shared" si="302"/>
        <v>0</v>
      </c>
      <c r="BA1823" s="365">
        <f t="shared" si="303"/>
        <v>0</v>
      </c>
      <c r="BB1823" s="362">
        <f t="shared" si="304"/>
        <v>0</v>
      </c>
      <c r="BC1823" s="363">
        <f t="shared" si="305"/>
        <v>0</v>
      </c>
      <c r="BD1823" s="364">
        <f t="shared" si="306"/>
        <v>0</v>
      </c>
      <c r="BE1823" s="365">
        <f t="shared" si="307"/>
        <v>0</v>
      </c>
      <c r="BF1823" s="362">
        <f t="shared" si="308"/>
        <v>0</v>
      </c>
      <c r="BG1823" s="366">
        <f t="shared" si="309"/>
        <v>0</v>
      </c>
      <c r="BH1823" s="364">
        <f t="shared" si="310"/>
        <v>0</v>
      </c>
      <c r="BI1823" s="365">
        <f t="shared" si="311"/>
        <v>0</v>
      </c>
      <c r="BJ1823" s="298">
        <f t="shared" si="312"/>
        <v>0</v>
      </c>
      <c r="BK1823" s="272">
        <f t="shared" si="313"/>
        <v>0</v>
      </c>
      <c r="BL1823" s="273" t="str">
        <f>IF(BK1823=0,"",
IF(SUM($BK$1815:BK1823)=1,BM1823,
IF($BK$1935&gt;SUM($BK$1815:BK1823),_xlfn.CONCAT(", ",BM1823),
IF($BK$1935=SUM($BK$1815:BK1823),_xlfn.CONCAT(" y ",BM1823)))))</f>
        <v/>
      </c>
      <c r="BM1823" s="156" t="s">
        <v>5103</v>
      </c>
      <c r="BN1823" s="402">
        <f t="shared" si="314"/>
        <v>1</v>
      </c>
      <c r="BO1823" s="370" t="str">
        <f>IF(BN1823=0,"",
IF(SUM($BN$1815:BN1823)=1,BP1823,
IF($BN$1935&gt;SUM($BN$1815:BN1823),_xlfn.CONCAT(", ",BP1823),
IF($BN$1935=SUM($BN$1815:BN1823),_xlfn.CONCAT(" y ",BP1823)))))</f>
        <v>, 9</v>
      </c>
      <c r="BP1823" s="156" t="s">
        <v>5103</v>
      </c>
    </row>
    <row r="1824" spans="1:68" ht="15" customHeight="1">
      <c r="A1824" s="57"/>
      <c r="B1824" s="26"/>
      <c r="C1824" s="165" t="s">
        <v>5025</v>
      </c>
      <c r="D1824" s="885" t="str">
        <f t="shared" si="282"/>
        <v>CONTRALORIA GENERAL</v>
      </c>
      <c r="E1824" s="886"/>
      <c r="F1824" s="886"/>
      <c r="G1824" s="886"/>
      <c r="H1824" s="886"/>
      <c r="I1824" s="886"/>
      <c r="J1824" s="886"/>
      <c r="K1824" s="886"/>
      <c r="L1824" s="886"/>
      <c r="M1824" s="886"/>
      <c r="N1824" s="886"/>
      <c r="O1824" s="886"/>
      <c r="P1824" s="886"/>
      <c r="Q1824" s="886"/>
      <c r="R1824" s="887"/>
      <c r="S1824" s="614"/>
      <c r="T1824" s="614"/>
      <c r="U1824" s="614"/>
      <c r="V1824" s="614"/>
      <c r="W1824" s="614"/>
      <c r="X1824" s="614"/>
      <c r="Y1824" s="614"/>
      <c r="Z1824" s="614"/>
      <c r="AA1824" s="614"/>
      <c r="AB1824" s="614"/>
      <c r="AC1824" s="614"/>
      <c r="AD1824" s="614"/>
      <c r="AE1824" s="164"/>
      <c r="AF1824" s="164"/>
      <c r="AG1824" s="292">
        <f t="shared" si="283"/>
        <v>1</v>
      </c>
      <c r="AH1824" s="293">
        <f t="shared" si="284"/>
        <v>0</v>
      </c>
      <c r="AI1824" s="294">
        <f t="shared" si="285"/>
        <v>0</v>
      </c>
      <c r="AJ1824" s="295">
        <f t="shared" si="286"/>
        <v>0</v>
      </c>
      <c r="AK1824" s="296">
        <f t="shared" si="287"/>
        <v>0</v>
      </c>
      <c r="AL1824" s="293">
        <f t="shared" si="288"/>
        <v>0</v>
      </c>
      <c r="AM1824" s="294">
        <f t="shared" si="289"/>
        <v>0</v>
      </c>
      <c r="AN1824" s="295">
        <f t="shared" si="290"/>
        <v>0</v>
      </c>
      <c r="AO1824" s="296">
        <f t="shared" si="291"/>
        <v>0</v>
      </c>
      <c r="AP1824" s="293">
        <f t="shared" si="292"/>
        <v>0</v>
      </c>
      <c r="AQ1824" s="294">
        <f t="shared" si="293"/>
        <v>0</v>
      </c>
      <c r="AR1824" s="295">
        <f t="shared" si="294"/>
        <v>0</v>
      </c>
      <c r="AS1824" s="296">
        <f t="shared" si="295"/>
        <v>0</v>
      </c>
      <c r="AT1824" s="293">
        <f t="shared" si="296"/>
        <v>0</v>
      </c>
      <c r="AU1824" s="294">
        <f t="shared" si="297"/>
        <v>0</v>
      </c>
      <c r="AV1824" s="295">
        <f t="shared" si="298"/>
        <v>0</v>
      </c>
      <c r="AW1824" s="296">
        <f t="shared" si="299"/>
        <v>0</v>
      </c>
      <c r="AX1824" s="362">
        <f t="shared" si="300"/>
        <v>0</v>
      </c>
      <c r="AY1824" s="366">
        <f t="shared" si="301"/>
        <v>0</v>
      </c>
      <c r="AZ1824" s="364">
        <f t="shared" si="302"/>
        <v>0</v>
      </c>
      <c r="BA1824" s="365">
        <f t="shared" si="303"/>
        <v>0</v>
      </c>
      <c r="BB1824" s="362">
        <f t="shared" si="304"/>
        <v>0</v>
      </c>
      <c r="BC1824" s="363">
        <f t="shared" si="305"/>
        <v>0</v>
      </c>
      <c r="BD1824" s="364">
        <f t="shared" si="306"/>
        <v>0</v>
      </c>
      <c r="BE1824" s="365">
        <f t="shared" si="307"/>
        <v>0</v>
      </c>
      <c r="BF1824" s="362">
        <f t="shared" si="308"/>
        <v>0</v>
      </c>
      <c r="BG1824" s="366">
        <f t="shared" si="309"/>
        <v>0</v>
      </c>
      <c r="BH1824" s="364">
        <f t="shared" si="310"/>
        <v>0</v>
      </c>
      <c r="BI1824" s="365">
        <f t="shared" si="311"/>
        <v>0</v>
      </c>
      <c r="BJ1824" s="298">
        <f t="shared" si="312"/>
        <v>0</v>
      </c>
      <c r="BK1824" s="272">
        <f t="shared" si="313"/>
        <v>0</v>
      </c>
      <c r="BL1824" s="273" t="str">
        <f>IF(BK1824=0,"",
IF(SUM($BK$1815:BK1824)=1,BM1824,
IF($BK$1935&gt;SUM($BK$1815:BK1824),_xlfn.CONCAT(", ",BM1824),
IF($BK$1935=SUM($BK$1815:BK1824),_xlfn.CONCAT(" y ",BM1824)))))</f>
        <v/>
      </c>
      <c r="BM1824" s="156" t="s">
        <v>5104</v>
      </c>
      <c r="BN1824" s="402">
        <f t="shared" si="314"/>
        <v>1</v>
      </c>
      <c r="BO1824" s="370" t="str">
        <f>IF(BN1824=0,"",
IF(SUM($BN$1815:BN1824)=1,BP1824,
IF($BN$1935&gt;SUM($BN$1815:BN1824),_xlfn.CONCAT(", ",BP1824),
IF($BN$1935=SUM($BN$1815:BN1824),_xlfn.CONCAT(" y ",BP1824)))))</f>
        <v>, 10</v>
      </c>
      <c r="BP1824" s="156" t="s">
        <v>5104</v>
      </c>
    </row>
    <row r="1825" spans="1:68" ht="15" customHeight="1">
      <c r="A1825" s="57"/>
      <c r="B1825" s="26"/>
      <c r="C1825" s="165" t="s">
        <v>5027</v>
      </c>
      <c r="D1825" s="885" t="str">
        <f t="shared" si="282"/>
        <v>SECRETARIA DE INFRAESTRUCTURA Y OBRAS PUBLICAS</v>
      </c>
      <c r="E1825" s="886"/>
      <c r="F1825" s="886"/>
      <c r="G1825" s="886"/>
      <c r="H1825" s="886"/>
      <c r="I1825" s="886"/>
      <c r="J1825" s="886"/>
      <c r="K1825" s="886"/>
      <c r="L1825" s="886"/>
      <c r="M1825" s="886"/>
      <c r="N1825" s="886"/>
      <c r="O1825" s="886"/>
      <c r="P1825" s="886"/>
      <c r="Q1825" s="886"/>
      <c r="R1825" s="887"/>
      <c r="S1825" s="614"/>
      <c r="T1825" s="614"/>
      <c r="U1825" s="614"/>
      <c r="V1825" s="614"/>
      <c r="W1825" s="614"/>
      <c r="X1825" s="614"/>
      <c r="Y1825" s="614"/>
      <c r="Z1825" s="614"/>
      <c r="AA1825" s="614"/>
      <c r="AB1825" s="614"/>
      <c r="AC1825" s="614"/>
      <c r="AD1825" s="614"/>
      <c r="AE1825" s="164"/>
      <c r="AF1825" s="164"/>
      <c r="AG1825" s="292">
        <f t="shared" si="283"/>
        <v>1</v>
      </c>
      <c r="AH1825" s="293">
        <f t="shared" si="284"/>
        <v>0</v>
      </c>
      <c r="AI1825" s="294">
        <f t="shared" si="285"/>
        <v>0</v>
      </c>
      <c r="AJ1825" s="295">
        <f t="shared" si="286"/>
        <v>0</v>
      </c>
      <c r="AK1825" s="296">
        <f t="shared" si="287"/>
        <v>0</v>
      </c>
      <c r="AL1825" s="293">
        <f t="shared" si="288"/>
        <v>0</v>
      </c>
      <c r="AM1825" s="294">
        <f t="shared" si="289"/>
        <v>0</v>
      </c>
      <c r="AN1825" s="295">
        <f t="shared" si="290"/>
        <v>0</v>
      </c>
      <c r="AO1825" s="296">
        <f t="shared" si="291"/>
        <v>0</v>
      </c>
      <c r="AP1825" s="293">
        <f t="shared" si="292"/>
        <v>0</v>
      </c>
      <c r="AQ1825" s="294">
        <f t="shared" si="293"/>
        <v>0</v>
      </c>
      <c r="AR1825" s="295">
        <f t="shared" si="294"/>
        <v>0</v>
      </c>
      <c r="AS1825" s="296">
        <f t="shared" si="295"/>
        <v>0</v>
      </c>
      <c r="AT1825" s="293">
        <f t="shared" si="296"/>
        <v>0</v>
      </c>
      <c r="AU1825" s="294">
        <f t="shared" si="297"/>
        <v>0</v>
      </c>
      <c r="AV1825" s="295">
        <f t="shared" si="298"/>
        <v>0</v>
      </c>
      <c r="AW1825" s="296">
        <f t="shared" si="299"/>
        <v>0</v>
      </c>
      <c r="AX1825" s="362">
        <f t="shared" si="300"/>
        <v>0</v>
      </c>
      <c r="AY1825" s="366">
        <f t="shared" si="301"/>
        <v>0</v>
      </c>
      <c r="AZ1825" s="364">
        <f t="shared" si="302"/>
        <v>0</v>
      </c>
      <c r="BA1825" s="365">
        <f t="shared" si="303"/>
        <v>0</v>
      </c>
      <c r="BB1825" s="362">
        <f t="shared" si="304"/>
        <v>0</v>
      </c>
      <c r="BC1825" s="363">
        <f t="shared" si="305"/>
        <v>0</v>
      </c>
      <c r="BD1825" s="364">
        <f t="shared" si="306"/>
        <v>0</v>
      </c>
      <c r="BE1825" s="365">
        <f t="shared" si="307"/>
        <v>0</v>
      </c>
      <c r="BF1825" s="362">
        <f t="shared" si="308"/>
        <v>0</v>
      </c>
      <c r="BG1825" s="366">
        <f t="shared" si="309"/>
        <v>0</v>
      </c>
      <c r="BH1825" s="364">
        <f t="shared" si="310"/>
        <v>0</v>
      </c>
      <c r="BI1825" s="365">
        <f t="shared" si="311"/>
        <v>0</v>
      </c>
      <c r="BJ1825" s="298">
        <f t="shared" si="312"/>
        <v>0</v>
      </c>
      <c r="BK1825" s="272">
        <f t="shared" si="313"/>
        <v>0</v>
      </c>
      <c r="BL1825" s="273" t="str">
        <f>IF(BK1825=0,"",
IF(SUM($BK$1815:BK1825)=1,BM1825,
IF($BK$1935&gt;SUM($BK$1815:BK1825),_xlfn.CONCAT(", ",BM1825),
IF($BK$1935=SUM($BK$1815:BK1825),_xlfn.CONCAT(" y ",BM1825)))))</f>
        <v/>
      </c>
      <c r="BM1825" s="156" t="s">
        <v>5105</v>
      </c>
      <c r="BN1825" s="402">
        <f t="shared" si="314"/>
        <v>1</v>
      </c>
      <c r="BO1825" s="370" t="str">
        <f>IF(BN1825=0,"",
IF(SUM($BN$1815:BN1825)=1,BP1825,
IF($BN$1935&gt;SUM($BN$1815:BN1825),_xlfn.CONCAT(", ",BP1825),
IF($BN$1935=SUM($BN$1815:BN1825),_xlfn.CONCAT(" y ",BP1825)))))</f>
        <v>, 11</v>
      </c>
      <c r="BP1825" s="156" t="s">
        <v>5105</v>
      </c>
    </row>
    <row r="1826" spans="1:68" ht="15" customHeight="1">
      <c r="A1826" s="57"/>
      <c r="B1826" s="26"/>
      <c r="C1826" s="165" t="s">
        <v>5028</v>
      </c>
      <c r="D1826" s="885" t="str">
        <f t="shared" si="282"/>
        <v>OFICINA DEL PROGRAMA DE GOBIERNO</v>
      </c>
      <c r="E1826" s="886"/>
      <c r="F1826" s="886"/>
      <c r="G1826" s="886"/>
      <c r="H1826" s="886"/>
      <c r="I1826" s="886"/>
      <c r="J1826" s="886"/>
      <c r="K1826" s="886"/>
      <c r="L1826" s="886"/>
      <c r="M1826" s="886"/>
      <c r="N1826" s="886"/>
      <c r="O1826" s="886"/>
      <c r="P1826" s="886"/>
      <c r="Q1826" s="886"/>
      <c r="R1826" s="887"/>
      <c r="S1826" s="614"/>
      <c r="T1826" s="614"/>
      <c r="U1826" s="614"/>
      <c r="V1826" s="614"/>
      <c r="W1826" s="614"/>
      <c r="X1826" s="614"/>
      <c r="Y1826" s="614"/>
      <c r="Z1826" s="614"/>
      <c r="AA1826" s="614"/>
      <c r="AB1826" s="614"/>
      <c r="AC1826" s="614"/>
      <c r="AD1826" s="614"/>
      <c r="AE1826" s="164"/>
      <c r="AF1826" s="164"/>
      <c r="AG1826" s="292">
        <f t="shared" si="283"/>
        <v>1</v>
      </c>
      <c r="AH1826" s="293">
        <f t="shared" si="284"/>
        <v>0</v>
      </c>
      <c r="AI1826" s="294">
        <f t="shared" si="285"/>
        <v>0</v>
      </c>
      <c r="AJ1826" s="295">
        <f t="shared" si="286"/>
        <v>0</v>
      </c>
      <c r="AK1826" s="296">
        <f t="shared" si="287"/>
        <v>0</v>
      </c>
      <c r="AL1826" s="293">
        <f t="shared" si="288"/>
        <v>0</v>
      </c>
      <c r="AM1826" s="294">
        <f t="shared" si="289"/>
        <v>0</v>
      </c>
      <c r="AN1826" s="295">
        <f t="shared" si="290"/>
        <v>0</v>
      </c>
      <c r="AO1826" s="296">
        <f t="shared" si="291"/>
        <v>0</v>
      </c>
      <c r="AP1826" s="293">
        <f t="shared" si="292"/>
        <v>0</v>
      </c>
      <c r="AQ1826" s="294">
        <f t="shared" si="293"/>
        <v>0</v>
      </c>
      <c r="AR1826" s="295">
        <f t="shared" si="294"/>
        <v>0</v>
      </c>
      <c r="AS1826" s="296">
        <f t="shared" si="295"/>
        <v>0</v>
      </c>
      <c r="AT1826" s="293">
        <f t="shared" si="296"/>
        <v>0</v>
      </c>
      <c r="AU1826" s="294">
        <f t="shared" si="297"/>
        <v>0</v>
      </c>
      <c r="AV1826" s="295">
        <f t="shared" si="298"/>
        <v>0</v>
      </c>
      <c r="AW1826" s="296">
        <f t="shared" si="299"/>
        <v>0</v>
      </c>
      <c r="AX1826" s="362">
        <f t="shared" si="300"/>
        <v>0</v>
      </c>
      <c r="AY1826" s="366">
        <f t="shared" si="301"/>
        <v>0</v>
      </c>
      <c r="AZ1826" s="364">
        <f t="shared" si="302"/>
        <v>0</v>
      </c>
      <c r="BA1826" s="365">
        <f t="shared" si="303"/>
        <v>0</v>
      </c>
      <c r="BB1826" s="362">
        <f t="shared" si="304"/>
        <v>0</v>
      </c>
      <c r="BC1826" s="363">
        <f t="shared" si="305"/>
        <v>0</v>
      </c>
      <c r="BD1826" s="364">
        <f t="shared" si="306"/>
        <v>0</v>
      </c>
      <c r="BE1826" s="365">
        <f t="shared" si="307"/>
        <v>0</v>
      </c>
      <c r="BF1826" s="362">
        <f t="shared" si="308"/>
        <v>0</v>
      </c>
      <c r="BG1826" s="366">
        <f t="shared" si="309"/>
        <v>0</v>
      </c>
      <c r="BH1826" s="364">
        <f t="shared" si="310"/>
        <v>0</v>
      </c>
      <c r="BI1826" s="365">
        <f t="shared" si="311"/>
        <v>0</v>
      </c>
      <c r="BJ1826" s="298">
        <f t="shared" si="312"/>
        <v>0</v>
      </c>
      <c r="BK1826" s="272">
        <f t="shared" si="313"/>
        <v>0</v>
      </c>
      <c r="BL1826" s="273" t="str">
        <f>IF(BK1826=0,"",
IF(SUM($BK$1815:BK1826)=1,BM1826,
IF($BK$1935&gt;SUM($BK$1815:BK1826),_xlfn.CONCAT(", ",BM1826),
IF($BK$1935=SUM($BK$1815:BK1826),_xlfn.CONCAT(" y ",BM1826)))))</f>
        <v/>
      </c>
      <c r="BM1826" s="156" t="s">
        <v>5106</v>
      </c>
      <c r="BN1826" s="402">
        <f t="shared" si="314"/>
        <v>1</v>
      </c>
      <c r="BO1826" s="370" t="str">
        <f>IF(BN1826=0,"",
IF(SUM($BN$1815:BN1826)=1,BP1826,
IF($BN$1935&gt;SUM($BN$1815:BN1826),_xlfn.CONCAT(", ",BP1826),
IF($BN$1935=SUM($BN$1815:BN1826),_xlfn.CONCAT(" y ",BP1826)))))</f>
        <v>, 12</v>
      </c>
      <c r="BP1826" s="156" t="s">
        <v>5106</v>
      </c>
    </row>
    <row r="1827" spans="1:68" ht="15" customHeight="1">
      <c r="A1827" s="57"/>
      <c r="B1827" s="26"/>
      <c r="C1827" s="165" t="s">
        <v>5029</v>
      </c>
      <c r="D1827" s="885" t="str">
        <f t="shared" si="282"/>
        <v>SECRETARIA DE SEGURIDAD PUBLICA</v>
      </c>
      <c r="E1827" s="886"/>
      <c r="F1827" s="886"/>
      <c r="G1827" s="886"/>
      <c r="H1827" s="886"/>
      <c r="I1827" s="886"/>
      <c r="J1827" s="886"/>
      <c r="K1827" s="886"/>
      <c r="L1827" s="886"/>
      <c r="M1827" s="886"/>
      <c r="N1827" s="886"/>
      <c r="O1827" s="886"/>
      <c r="P1827" s="886"/>
      <c r="Q1827" s="886"/>
      <c r="R1827" s="887"/>
      <c r="S1827" s="614"/>
      <c r="T1827" s="614"/>
      <c r="U1827" s="614"/>
      <c r="V1827" s="614"/>
      <c r="W1827" s="614"/>
      <c r="X1827" s="614"/>
      <c r="Y1827" s="614"/>
      <c r="Z1827" s="614"/>
      <c r="AA1827" s="614"/>
      <c r="AB1827" s="614"/>
      <c r="AC1827" s="614"/>
      <c r="AD1827" s="614"/>
      <c r="AE1827" s="164"/>
      <c r="AF1827" s="164"/>
      <c r="AG1827" s="292">
        <f t="shared" si="283"/>
        <v>1</v>
      </c>
      <c r="AH1827" s="293">
        <f t="shared" si="284"/>
        <v>0</v>
      </c>
      <c r="AI1827" s="294">
        <f t="shared" si="285"/>
        <v>0</v>
      </c>
      <c r="AJ1827" s="295">
        <f t="shared" si="286"/>
        <v>0</v>
      </c>
      <c r="AK1827" s="296">
        <f t="shared" si="287"/>
        <v>0</v>
      </c>
      <c r="AL1827" s="293">
        <f t="shared" si="288"/>
        <v>0</v>
      </c>
      <c r="AM1827" s="294">
        <f t="shared" si="289"/>
        <v>0</v>
      </c>
      <c r="AN1827" s="295">
        <f t="shared" si="290"/>
        <v>0</v>
      </c>
      <c r="AO1827" s="296">
        <f t="shared" si="291"/>
        <v>0</v>
      </c>
      <c r="AP1827" s="293">
        <f t="shared" si="292"/>
        <v>0</v>
      </c>
      <c r="AQ1827" s="294">
        <f t="shared" si="293"/>
        <v>0</v>
      </c>
      <c r="AR1827" s="295">
        <f t="shared" si="294"/>
        <v>0</v>
      </c>
      <c r="AS1827" s="296">
        <f t="shared" si="295"/>
        <v>0</v>
      </c>
      <c r="AT1827" s="293">
        <f t="shared" si="296"/>
        <v>0</v>
      </c>
      <c r="AU1827" s="294">
        <f t="shared" si="297"/>
        <v>0</v>
      </c>
      <c r="AV1827" s="295">
        <f t="shared" si="298"/>
        <v>0</v>
      </c>
      <c r="AW1827" s="296">
        <f t="shared" si="299"/>
        <v>0</v>
      </c>
      <c r="AX1827" s="362">
        <f t="shared" si="300"/>
        <v>0</v>
      </c>
      <c r="AY1827" s="366">
        <f t="shared" si="301"/>
        <v>0</v>
      </c>
      <c r="AZ1827" s="364">
        <f t="shared" si="302"/>
        <v>0</v>
      </c>
      <c r="BA1827" s="365">
        <f t="shared" si="303"/>
        <v>0</v>
      </c>
      <c r="BB1827" s="362">
        <f t="shared" si="304"/>
        <v>0</v>
      </c>
      <c r="BC1827" s="363">
        <f t="shared" si="305"/>
        <v>0</v>
      </c>
      <c r="BD1827" s="364">
        <f t="shared" si="306"/>
        <v>0</v>
      </c>
      <c r="BE1827" s="365">
        <f t="shared" si="307"/>
        <v>0</v>
      </c>
      <c r="BF1827" s="362">
        <f t="shared" si="308"/>
        <v>0</v>
      </c>
      <c r="BG1827" s="366">
        <f t="shared" si="309"/>
        <v>0</v>
      </c>
      <c r="BH1827" s="364">
        <f t="shared" si="310"/>
        <v>0</v>
      </c>
      <c r="BI1827" s="365">
        <f t="shared" si="311"/>
        <v>0</v>
      </c>
      <c r="BJ1827" s="298">
        <f t="shared" si="312"/>
        <v>0</v>
      </c>
      <c r="BK1827" s="272">
        <f t="shared" si="313"/>
        <v>0</v>
      </c>
      <c r="BL1827" s="273" t="str">
        <f>IF(BK1827=0,"",
IF(SUM($BK$1815:BK1827)=1,BM1827,
IF($BK$1935&gt;SUM($BK$1815:BK1827),_xlfn.CONCAT(", ",BM1827),
IF($BK$1935=SUM($BK$1815:BK1827),_xlfn.CONCAT(" y ",BM1827)))))</f>
        <v/>
      </c>
      <c r="BM1827" s="156" t="s">
        <v>5107</v>
      </c>
      <c r="BN1827" s="402">
        <f t="shared" si="314"/>
        <v>1</v>
      </c>
      <c r="BO1827" s="370" t="str">
        <f>IF(BN1827=0,"",
IF(SUM($BN$1815:BN1827)=1,BP1827,
IF($BN$1935&gt;SUM($BN$1815:BN1827),_xlfn.CONCAT(", ",BP1827),
IF($BN$1935=SUM($BN$1815:BN1827),_xlfn.CONCAT(" y ",BP1827)))))</f>
        <v>, 13</v>
      </c>
      <c r="BP1827" s="156" t="s">
        <v>5107</v>
      </c>
    </row>
    <row r="1828" spans="1:68" ht="15" customHeight="1">
      <c r="A1828" s="57"/>
      <c r="B1828" s="26"/>
      <c r="C1828" s="165" t="s">
        <v>5030</v>
      </c>
      <c r="D1828" s="885" t="str">
        <f t="shared" si="282"/>
        <v>SECRETARIA DE TRABAJO PREVISION SOCIAL Y PRODUCTIVIDAD</v>
      </c>
      <c r="E1828" s="886"/>
      <c r="F1828" s="886"/>
      <c r="G1828" s="886"/>
      <c r="H1828" s="886"/>
      <c r="I1828" s="886"/>
      <c r="J1828" s="886"/>
      <c r="K1828" s="886"/>
      <c r="L1828" s="886"/>
      <c r="M1828" s="886"/>
      <c r="N1828" s="886"/>
      <c r="O1828" s="886"/>
      <c r="P1828" s="886"/>
      <c r="Q1828" s="886"/>
      <c r="R1828" s="887"/>
      <c r="S1828" s="614"/>
      <c r="T1828" s="614"/>
      <c r="U1828" s="614"/>
      <c r="V1828" s="614"/>
      <c r="W1828" s="614"/>
      <c r="X1828" s="614"/>
      <c r="Y1828" s="614"/>
      <c r="Z1828" s="614"/>
      <c r="AA1828" s="614"/>
      <c r="AB1828" s="614"/>
      <c r="AC1828" s="614"/>
      <c r="AD1828" s="614"/>
      <c r="AE1828" s="164"/>
      <c r="AF1828" s="164"/>
      <c r="AG1828" s="292">
        <f t="shared" si="283"/>
        <v>1</v>
      </c>
      <c r="AH1828" s="293">
        <f t="shared" si="284"/>
        <v>0</v>
      </c>
      <c r="AI1828" s="294">
        <f t="shared" si="285"/>
        <v>0</v>
      </c>
      <c r="AJ1828" s="295">
        <f t="shared" si="286"/>
        <v>0</v>
      </c>
      <c r="AK1828" s="296">
        <f t="shared" si="287"/>
        <v>0</v>
      </c>
      <c r="AL1828" s="293">
        <f t="shared" si="288"/>
        <v>0</v>
      </c>
      <c r="AM1828" s="294">
        <f t="shared" si="289"/>
        <v>0</v>
      </c>
      <c r="AN1828" s="295">
        <f t="shared" si="290"/>
        <v>0</v>
      </c>
      <c r="AO1828" s="296">
        <f t="shared" si="291"/>
        <v>0</v>
      </c>
      <c r="AP1828" s="293">
        <f t="shared" si="292"/>
        <v>0</v>
      </c>
      <c r="AQ1828" s="294">
        <f t="shared" si="293"/>
        <v>0</v>
      </c>
      <c r="AR1828" s="295">
        <f t="shared" si="294"/>
        <v>0</v>
      </c>
      <c r="AS1828" s="296">
        <f t="shared" si="295"/>
        <v>0</v>
      </c>
      <c r="AT1828" s="293">
        <f t="shared" si="296"/>
        <v>0</v>
      </c>
      <c r="AU1828" s="294">
        <f t="shared" si="297"/>
        <v>0</v>
      </c>
      <c r="AV1828" s="295">
        <f t="shared" si="298"/>
        <v>0</v>
      </c>
      <c r="AW1828" s="296">
        <f t="shared" si="299"/>
        <v>0</v>
      </c>
      <c r="AX1828" s="362">
        <f t="shared" si="300"/>
        <v>0</v>
      </c>
      <c r="AY1828" s="366">
        <f t="shared" si="301"/>
        <v>0</v>
      </c>
      <c r="AZ1828" s="364">
        <f t="shared" si="302"/>
        <v>0</v>
      </c>
      <c r="BA1828" s="365">
        <f t="shared" si="303"/>
        <v>0</v>
      </c>
      <c r="BB1828" s="362">
        <f t="shared" si="304"/>
        <v>0</v>
      </c>
      <c r="BC1828" s="363">
        <f t="shared" si="305"/>
        <v>0</v>
      </c>
      <c r="BD1828" s="364">
        <f t="shared" si="306"/>
        <v>0</v>
      </c>
      <c r="BE1828" s="365">
        <f t="shared" si="307"/>
        <v>0</v>
      </c>
      <c r="BF1828" s="362">
        <f t="shared" si="308"/>
        <v>0</v>
      </c>
      <c r="BG1828" s="366">
        <f t="shared" si="309"/>
        <v>0</v>
      </c>
      <c r="BH1828" s="364">
        <f t="shared" si="310"/>
        <v>0</v>
      </c>
      <c r="BI1828" s="365">
        <f t="shared" si="311"/>
        <v>0</v>
      </c>
      <c r="BJ1828" s="298">
        <f t="shared" si="312"/>
        <v>0</v>
      </c>
      <c r="BK1828" s="272">
        <f t="shared" si="313"/>
        <v>0</v>
      </c>
      <c r="BL1828" s="273" t="str">
        <f>IF(BK1828=0,"",
IF(SUM($BK$1815:BK1828)=1,BM1828,
IF($BK$1935&gt;SUM($BK$1815:BK1828),_xlfn.CONCAT(", ",BM1828),
IF($BK$1935=SUM($BK$1815:BK1828),_xlfn.CONCAT(" y ",BM1828)))))</f>
        <v/>
      </c>
      <c r="BM1828" s="156" t="s">
        <v>5108</v>
      </c>
      <c r="BN1828" s="402">
        <f t="shared" si="314"/>
        <v>1</v>
      </c>
      <c r="BO1828" s="370" t="str">
        <f>IF(BN1828=0,"",
IF(SUM($BN$1815:BN1828)=1,BP1828,
IF($BN$1935&gt;SUM($BN$1815:BN1828),_xlfn.CONCAT(", ",BP1828),
IF($BN$1935=SUM($BN$1815:BN1828),_xlfn.CONCAT(" y ",BP1828)))))</f>
        <v>, 14</v>
      </c>
      <c r="BP1828" s="156" t="s">
        <v>5108</v>
      </c>
    </row>
    <row r="1829" spans="1:68" ht="15" customHeight="1">
      <c r="A1829" s="57"/>
      <c r="B1829" s="26"/>
      <c r="C1829" s="165" t="s">
        <v>5031</v>
      </c>
      <c r="D1829" s="885" t="str">
        <f t="shared" si="282"/>
        <v>SECRETARIA DE TURISMO Y CULTURA</v>
      </c>
      <c r="E1829" s="886"/>
      <c r="F1829" s="886"/>
      <c r="G1829" s="886"/>
      <c r="H1829" s="886"/>
      <c r="I1829" s="886"/>
      <c r="J1829" s="886"/>
      <c r="K1829" s="886"/>
      <c r="L1829" s="886"/>
      <c r="M1829" s="886"/>
      <c r="N1829" s="886"/>
      <c r="O1829" s="886"/>
      <c r="P1829" s="886"/>
      <c r="Q1829" s="886"/>
      <c r="R1829" s="887"/>
      <c r="S1829" s="614"/>
      <c r="T1829" s="614"/>
      <c r="U1829" s="614"/>
      <c r="V1829" s="614"/>
      <c r="W1829" s="614"/>
      <c r="X1829" s="614"/>
      <c r="Y1829" s="614"/>
      <c r="Z1829" s="614"/>
      <c r="AA1829" s="614"/>
      <c r="AB1829" s="614"/>
      <c r="AC1829" s="614"/>
      <c r="AD1829" s="614"/>
      <c r="AE1829" s="164"/>
      <c r="AF1829" s="164"/>
      <c r="AG1829" s="292">
        <f t="shared" si="283"/>
        <v>1</v>
      </c>
      <c r="AH1829" s="293">
        <f t="shared" si="284"/>
        <v>0</v>
      </c>
      <c r="AI1829" s="294">
        <f t="shared" si="285"/>
        <v>0</v>
      </c>
      <c r="AJ1829" s="295">
        <f t="shared" si="286"/>
        <v>0</v>
      </c>
      <c r="AK1829" s="296">
        <f t="shared" si="287"/>
        <v>0</v>
      </c>
      <c r="AL1829" s="293">
        <f t="shared" si="288"/>
        <v>0</v>
      </c>
      <c r="AM1829" s="294">
        <f t="shared" si="289"/>
        <v>0</v>
      </c>
      <c r="AN1829" s="295">
        <f t="shared" si="290"/>
        <v>0</v>
      </c>
      <c r="AO1829" s="296">
        <f t="shared" si="291"/>
        <v>0</v>
      </c>
      <c r="AP1829" s="293">
        <f t="shared" si="292"/>
        <v>0</v>
      </c>
      <c r="AQ1829" s="294">
        <f t="shared" si="293"/>
        <v>0</v>
      </c>
      <c r="AR1829" s="295">
        <f t="shared" si="294"/>
        <v>0</v>
      </c>
      <c r="AS1829" s="296">
        <f t="shared" si="295"/>
        <v>0</v>
      </c>
      <c r="AT1829" s="293">
        <f t="shared" si="296"/>
        <v>0</v>
      </c>
      <c r="AU1829" s="294">
        <f t="shared" si="297"/>
        <v>0</v>
      </c>
      <c r="AV1829" s="295">
        <f t="shared" si="298"/>
        <v>0</v>
      </c>
      <c r="AW1829" s="296">
        <f t="shared" si="299"/>
        <v>0</v>
      </c>
      <c r="AX1829" s="362">
        <f t="shared" si="300"/>
        <v>0</v>
      </c>
      <c r="AY1829" s="366">
        <f t="shared" si="301"/>
        <v>0</v>
      </c>
      <c r="AZ1829" s="364">
        <f t="shared" si="302"/>
        <v>0</v>
      </c>
      <c r="BA1829" s="365">
        <f t="shared" si="303"/>
        <v>0</v>
      </c>
      <c r="BB1829" s="362">
        <f t="shared" si="304"/>
        <v>0</v>
      </c>
      <c r="BC1829" s="363">
        <f t="shared" si="305"/>
        <v>0</v>
      </c>
      <c r="BD1829" s="364">
        <f t="shared" si="306"/>
        <v>0</v>
      </c>
      <c r="BE1829" s="365">
        <f t="shared" si="307"/>
        <v>0</v>
      </c>
      <c r="BF1829" s="362">
        <f t="shared" si="308"/>
        <v>0</v>
      </c>
      <c r="BG1829" s="366">
        <f t="shared" si="309"/>
        <v>0</v>
      </c>
      <c r="BH1829" s="364">
        <f t="shared" si="310"/>
        <v>0</v>
      </c>
      <c r="BI1829" s="365">
        <f t="shared" si="311"/>
        <v>0</v>
      </c>
      <c r="BJ1829" s="298">
        <f t="shared" si="312"/>
        <v>0</v>
      </c>
      <c r="BK1829" s="272">
        <f t="shared" si="313"/>
        <v>0</v>
      </c>
      <c r="BL1829" s="273" t="str">
        <f>IF(BK1829=0,"",
IF(SUM($BK$1815:BK1829)=1,BM1829,
IF($BK$1935&gt;SUM($BK$1815:BK1829),_xlfn.CONCAT(", ",BM1829),
IF($BK$1935=SUM($BK$1815:BK1829),_xlfn.CONCAT(" y ",BM1829)))))</f>
        <v/>
      </c>
      <c r="BM1829" s="156" t="s">
        <v>5109</v>
      </c>
      <c r="BN1829" s="402">
        <f t="shared" si="314"/>
        <v>1</v>
      </c>
      <c r="BO1829" s="370" t="str">
        <f>IF(BN1829=0,"",
IF(SUM($BN$1815:BN1829)=1,BP1829,
IF($BN$1935&gt;SUM($BN$1815:BN1829),_xlfn.CONCAT(", ",BP1829),
IF($BN$1935=SUM($BN$1815:BN1829),_xlfn.CONCAT(" y ",BP1829)))))</f>
        <v>, 15</v>
      </c>
      <c r="BP1829" s="156" t="s">
        <v>5109</v>
      </c>
    </row>
    <row r="1830" spans="1:68" ht="15" customHeight="1">
      <c r="A1830" s="57"/>
      <c r="B1830" s="26"/>
      <c r="C1830" s="165" t="s">
        <v>5032</v>
      </c>
      <c r="D1830" s="885" t="str">
        <f t="shared" si="282"/>
        <v>SECRETARIA DE PROTECCION CIVIL</v>
      </c>
      <c r="E1830" s="886"/>
      <c r="F1830" s="886"/>
      <c r="G1830" s="886"/>
      <c r="H1830" s="886"/>
      <c r="I1830" s="886"/>
      <c r="J1830" s="886"/>
      <c r="K1830" s="886"/>
      <c r="L1830" s="886"/>
      <c r="M1830" s="886"/>
      <c r="N1830" s="886"/>
      <c r="O1830" s="886"/>
      <c r="P1830" s="886"/>
      <c r="Q1830" s="886"/>
      <c r="R1830" s="887"/>
      <c r="S1830" s="614"/>
      <c r="T1830" s="614"/>
      <c r="U1830" s="614"/>
      <c r="V1830" s="614"/>
      <c r="W1830" s="614"/>
      <c r="X1830" s="614"/>
      <c r="Y1830" s="614"/>
      <c r="Z1830" s="614"/>
      <c r="AA1830" s="614"/>
      <c r="AB1830" s="614"/>
      <c r="AC1830" s="614"/>
      <c r="AD1830" s="614"/>
      <c r="AE1830" s="164"/>
      <c r="AF1830" s="164"/>
      <c r="AG1830" s="292">
        <f t="shared" si="283"/>
        <v>1</v>
      </c>
      <c r="AH1830" s="293">
        <f t="shared" si="284"/>
        <v>0</v>
      </c>
      <c r="AI1830" s="294">
        <f t="shared" si="285"/>
        <v>0</v>
      </c>
      <c r="AJ1830" s="295">
        <f t="shared" si="286"/>
        <v>0</v>
      </c>
      <c r="AK1830" s="296">
        <f t="shared" si="287"/>
        <v>0</v>
      </c>
      <c r="AL1830" s="293">
        <f t="shared" si="288"/>
        <v>0</v>
      </c>
      <c r="AM1830" s="294">
        <f t="shared" si="289"/>
        <v>0</v>
      </c>
      <c r="AN1830" s="295">
        <f t="shared" si="290"/>
        <v>0</v>
      </c>
      <c r="AO1830" s="296">
        <f t="shared" si="291"/>
        <v>0</v>
      </c>
      <c r="AP1830" s="293">
        <f t="shared" si="292"/>
        <v>0</v>
      </c>
      <c r="AQ1830" s="294">
        <f t="shared" si="293"/>
        <v>0</v>
      </c>
      <c r="AR1830" s="295">
        <f t="shared" si="294"/>
        <v>0</v>
      </c>
      <c r="AS1830" s="296">
        <f t="shared" si="295"/>
        <v>0</v>
      </c>
      <c r="AT1830" s="293">
        <f t="shared" si="296"/>
        <v>0</v>
      </c>
      <c r="AU1830" s="294">
        <f t="shared" si="297"/>
        <v>0</v>
      </c>
      <c r="AV1830" s="295">
        <f t="shared" si="298"/>
        <v>0</v>
      </c>
      <c r="AW1830" s="296">
        <f t="shared" si="299"/>
        <v>0</v>
      </c>
      <c r="AX1830" s="362">
        <f t="shared" si="300"/>
        <v>0</v>
      </c>
      <c r="AY1830" s="366">
        <f t="shared" si="301"/>
        <v>0</v>
      </c>
      <c r="AZ1830" s="364">
        <f t="shared" si="302"/>
        <v>0</v>
      </c>
      <c r="BA1830" s="365">
        <f t="shared" si="303"/>
        <v>0</v>
      </c>
      <c r="BB1830" s="362">
        <f t="shared" si="304"/>
        <v>0</v>
      </c>
      <c r="BC1830" s="363">
        <f t="shared" si="305"/>
        <v>0</v>
      </c>
      <c r="BD1830" s="364">
        <f t="shared" si="306"/>
        <v>0</v>
      </c>
      <c r="BE1830" s="365">
        <f t="shared" si="307"/>
        <v>0</v>
      </c>
      <c r="BF1830" s="362">
        <f t="shared" si="308"/>
        <v>0</v>
      </c>
      <c r="BG1830" s="366">
        <f t="shared" si="309"/>
        <v>0</v>
      </c>
      <c r="BH1830" s="364">
        <f t="shared" si="310"/>
        <v>0</v>
      </c>
      <c r="BI1830" s="365">
        <f t="shared" si="311"/>
        <v>0</v>
      </c>
      <c r="BJ1830" s="298">
        <f t="shared" si="312"/>
        <v>0</v>
      </c>
      <c r="BK1830" s="272">
        <f t="shared" si="313"/>
        <v>0</v>
      </c>
      <c r="BL1830" s="273" t="str">
        <f>IF(BK1830=0,"",
IF(SUM($BK$1815:BK1830)=1,BM1830,
IF($BK$1935&gt;SUM($BK$1815:BK1830),_xlfn.CONCAT(", ",BM1830),
IF($BK$1935=SUM($BK$1815:BK1830),_xlfn.CONCAT(" y ",BM1830)))))</f>
        <v/>
      </c>
      <c r="BM1830" s="156" t="s">
        <v>5110</v>
      </c>
      <c r="BN1830" s="402">
        <f t="shared" si="314"/>
        <v>1</v>
      </c>
      <c r="BO1830" s="370" t="str">
        <f>IF(BN1830=0,"",
IF(SUM($BN$1815:BN1830)=1,BP1830,
IF($BN$1935&gt;SUM($BN$1815:BN1830),_xlfn.CONCAT(", ",BP1830),
IF($BN$1935=SUM($BN$1815:BN1830),_xlfn.CONCAT(" y ",BP1830)))))</f>
        <v>, 16</v>
      </c>
      <c r="BP1830" s="156" t="s">
        <v>5110</v>
      </c>
    </row>
    <row r="1831" spans="1:68" ht="15" customHeight="1">
      <c r="A1831" s="57"/>
      <c r="B1831" s="26"/>
      <c r="C1831" s="165" t="s">
        <v>5033</v>
      </c>
      <c r="D1831" s="885" t="str">
        <f t="shared" si="282"/>
        <v>SECRETARIA DE MEDIO AMBIENTE</v>
      </c>
      <c r="E1831" s="886"/>
      <c r="F1831" s="886"/>
      <c r="G1831" s="886"/>
      <c r="H1831" s="886"/>
      <c r="I1831" s="886"/>
      <c r="J1831" s="886"/>
      <c r="K1831" s="886"/>
      <c r="L1831" s="886"/>
      <c r="M1831" s="886"/>
      <c r="N1831" s="886"/>
      <c r="O1831" s="886"/>
      <c r="P1831" s="886"/>
      <c r="Q1831" s="886"/>
      <c r="R1831" s="887"/>
      <c r="S1831" s="614"/>
      <c r="T1831" s="614"/>
      <c r="U1831" s="614"/>
      <c r="V1831" s="614"/>
      <c r="W1831" s="614"/>
      <c r="X1831" s="614"/>
      <c r="Y1831" s="614"/>
      <c r="Z1831" s="614"/>
      <c r="AA1831" s="614"/>
      <c r="AB1831" s="614"/>
      <c r="AC1831" s="614"/>
      <c r="AD1831" s="614"/>
      <c r="AE1831" s="164"/>
      <c r="AF1831" s="164"/>
      <c r="AG1831" s="292">
        <f t="shared" si="283"/>
        <v>1</v>
      </c>
      <c r="AH1831" s="293">
        <f t="shared" si="284"/>
        <v>0</v>
      </c>
      <c r="AI1831" s="294">
        <f t="shared" si="285"/>
        <v>0</v>
      </c>
      <c r="AJ1831" s="295">
        <f t="shared" si="286"/>
        <v>0</v>
      </c>
      <c r="AK1831" s="296">
        <f t="shared" si="287"/>
        <v>0</v>
      </c>
      <c r="AL1831" s="293">
        <f t="shared" si="288"/>
        <v>0</v>
      </c>
      <c r="AM1831" s="294">
        <f t="shared" si="289"/>
        <v>0</v>
      </c>
      <c r="AN1831" s="295">
        <f t="shared" si="290"/>
        <v>0</v>
      </c>
      <c r="AO1831" s="296">
        <f t="shared" si="291"/>
        <v>0</v>
      </c>
      <c r="AP1831" s="293">
        <f t="shared" si="292"/>
        <v>0</v>
      </c>
      <c r="AQ1831" s="294">
        <f t="shared" si="293"/>
        <v>0</v>
      </c>
      <c r="AR1831" s="295">
        <f t="shared" si="294"/>
        <v>0</v>
      </c>
      <c r="AS1831" s="296">
        <f t="shared" si="295"/>
        <v>0</v>
      </c>
      <c r="AT1831" s="293">
        <f t="shared" si="296"/>
        <v>0</v>
      </c>
      <c r="AU1831" s="294">
        <f t="shared" si="297"/>
        <v>0</v>
      </c>
      <c r="AV1831" s="295">
        <f t="shared" si="298"/>
        <v>0</v>
      </c>
      <c r="AW1831" s="296">
        <f t="shared" si="299"/>
        <v>0</v>
      </c>
      <c r="AX1831" s="362">
        <f t="shared" si="300"/>
        <v>0</v>
      </c>
      <c r="AY1831" s="366">
        <f t="shared" si="301"/>
        <v>0</v>
      </c>
      <c r="AZ1831" s="364">
        <f t="shared" si="302"/>
        <v>0</v>
      </c>
      <c r="BA1831" s="365">
        <f t="shared" si="303"/>
        <v>0</v>
      </c>
      <c r="BB1831" s="362">
        <f t="shared" si="304"/>
        <v>0</v>
      </c>
      <c r="BC1831" s="363">
        <f t="shared" si="305"/>
        <v>0</v>
      </c>
      <c r="BD1831" s="364">
        <f t="shared" si="306"/>
        <v>0</v>
      </c>
      <c r="BE1831" s="365">
        <f t="shared" si="307"/>
        <v>0</v>
      </c>
      <c r="BF1831" s="362">
        <f t="shared" si="308"/>
        <v>0</v>
      </c>
      <c r="BG1831" s="366">
        <f t="shared" si="309"/>
        <v>0</v>
      </c>
      <c r="BH1831" s="364">
        <f t="shared" si="310"/>
        <v>0</v>
      </c>
      <c r="BI1831" s="365">
        <f t="shared" si="311"/>
        <v>0</v>
      </c>
      <c r="BJ1831" s="298">
        <f t="shared" si="312"/>
        <v>0</v>
      </c>
      <c r="BK1831" s="272">
        <f t="shared" si="313"/>
        <v>0</v>
      </c>
      <c r="BL1831" s="273" t="str">
        <f>IF(BK1831=0,"",
IF(SUM($BK$1815:BK1831)=1,BM1831,
IF($BK$1935&gt;SUM($BK$1815:BK1831),_xlfn.CONCAT(", ",BM1831),
IF($BK$1935=SUM($BK$1815:BK1831),_xlfn.CONCAT(" y ",BM1831)))))</f>
        <v/>
      </c>
      <c r="BM1831" s="156" t="s">
        <v>5111</v>
      </c>
      <c r="BN1831" s="402">
        <f t="shared" si="314"/>
        <v>1</v>
      </c>
      <c r="BO1831" s="370" t="str">
        <f>IF(BN1831=0,"",
IF(SUM($BN$1815:BN1831)=1,BP1831,
IF($BN$1935&gt;SUM($BN$1815:BN1831),_xlfn.CONCAT(", ",BP1831),
IF($BN$1935=SUM($BN$1815:BN1831),_xlfn.CONCAT(" y ",BP1831)))))</f>
        <v>, 17</v>
      </c>
      <c r="BP1831" s="156" t="s">
        <v>5111</v>
      </c>
    </row>
    <row r="1832" spans="1:68" ht="15" customHeight="1">
      <c r="A1832" s="57"/>
      <c r="B1832" s="26"/>
      <c r="C1832" s="165" t="s">
        <v>5034</v>
      </c>
      <c r="D1832" s="885" t="str">
        <f t="shared" si="282"/>
        <v>SERVICIOS DE SALUD DE VERACRUZ</v>
      </c>
      <c r="E1832" s="886"/>
      <c r="F1832" s="886"/>
      <c r="G1832" s="886"/>
      <c r="H1832" s="886"/>
      <c r="I1832" s="886"/>
      <c r="J1832" s="886"/>
      <c r="K1832" s="886"/>
      <c r="L1832" s="886"/>
      <c r="M1832" s="886"/>
      <c r="N1832" s="886"/>
      <c r="O1832" s="886"/>
      <c r="P1832" s="886"/>
      <c r="Q1832" s="886"/>
      <c r="R1832" s="887"/>
      <c r="S1832" s="614"/>
      <c r="T1832" s="614"/>
      <c r="U1832" s="614"/>
      <c r="V1832" s="614"/>
      <c r="W1832" s="614"/>
      <c r="X1832" s="614"/>
      <c r="Y1832" s="614"/>
      <c r="Z1832" s="614"/>
      <c r="AA1832" s="614"/>
      <c r="AB1832" s="614"/>
      <c r="AC1832" s="614"/>
      <c r="AD1832" s="614"/>
      <c r="AE1832" s="164"/>
      <c r="AF1832" s="164"/>
      <c r="AG1832" s="292">
        <f t="shared" si="283"/>
        <v>1</v>
      </c>
      <c r="AH1832" s="293">
        <f t="shared" si="284"/>
        <v>0</v>
      </c>
      <c r="AI1832" s="294">
        <f t="shared" si="285"/>
        <v>0</v>
      </c>
      <c r="AJ1832" s="295">
        <f t="shared" si="286"/>
        <v>0</v>
      </c>
      <c r="AK1832" s="296">
        <f t="shared" si="287"/>
        <v>0</v>
      </c>
      <c r="AL1832" s="293">
        <f t="shared" si="288"/>
        <v>0</v>
      </c>
      <c r="AM1832" s="294">
        <f t="shared" si="289"/>
        <v>0</v>
      </c>
      <c r="AN1832" s="295">
        <f t="shared" si="290"/>
        <v>0</v>
      </c>
      <c r="AO1832" s="296">
        <f t="shared" si="291"/>
        <v>0</v>
      </c>
      <c r="AP1832" s="293">
        <f t="shared" si="292"/>
        <v>0</v>
      </c>
      <c r="AQ1832" s="294">
        <f t="shared" si="293"/>
        <v>0</v>
      </c>
      <c r="AR1832" s="295">
        <f t="shared" si="294"/>
        <v>0</v>
      </c>
      <c r="AS1832" s="296">
        <f t="shared" si="295"/>
        <v>0</v>
      </c>
      <c r="AT1832" s="293">
        <f t="shared" si="296"/>
        <v>0</v>
      </c>
      <c r="AU1832" s="294">
        <f t="shared" si="297"/>
        <v>0</v>
      </c>
      <c r="AV1832" s="295">
        <f t="shared" si="298"/>
        <v>0</v>
      </c>
      <c r="AW1832" s="296">
        <f t="shared" si="299"/>
        <v>0</v>
      </c>
      <c r="AX1832" s="362">
        <f t="shared" si="300"/>
        <v>0</v>
      </c>
      <c r="AY1832" s="366">
        <f t="shared" si="301"/>
        <v>0</v>
      </c>
      <c r="AZ1832" s="364">
        <f t="shared" si="302"/>
        <v>0</v>
      </c>
      <c r="BA1832" s="365">
        <f t="shared" si="303"/>
        <v>0</v>
      </c>
      <c r="BB1832" s="362">
        <f t="shared" si="304"/>
        <v>0</v>
      </c>
      <c r="BC1832" s="363">
        <f t="shared" si="305"/>
        <v>0</v>
      </c>
      <c r="BD1832" s="364">
        <f t="shared" si="306"/>
        <v>0</v>
      </c>
      <c r="BE1832" s="365">
        <f t="shared" si="307"/>
        <v>0</v>
      </c>
      <c r="BF1832" s="362">
        <f t="shared" si="308"/>
        <v>0</v>
      </c>
      <c r="BG1832" s="366">
        <f t="shared" si="309"/>
        <v>0</v>
      </c>
      <c r="BH1832" s="364">
        <f t="shared" si="310"/>
        <v>0</v>
      </c>
      <c r="BI1832" s="365">
        <f t="shared" si="311"/>
        <v>0</v>
      </c>
      <c r="BJ1832" s="298">
        <f t="shared" si="312"/>
        <v>0</v>
      </c>
      <c r="BK1832" s="272">
        <f t="shared" si="313"/>
        <v>0</v>
      </c>
      <c r="BL1832" s="273" t="str">
        <f>IF(BK1832=0,"",
IF(SUM($BK$1815:BK1832)=1,BM1832,
IF($BK$1935&gt;SUM($BK$1815:BK1832),_xlfn.CONCAT(", ",BM1832),
IF($BK$1935=SUM($BK$1815:BK1832),_xlfn.CONCAT(" y ",BM1832)))))</f>
        <v/>
      </c>
      <c r="BM1832" s="156" t="s">
        <v>5112</v>
      </c>
      <c r="BN1832" s="402">
        <f t="shared" si="314"/>
        <v>1</v>
      </c>
      <c r="BO1832" s="370" t="str">
        <f>IF(BN1832=0,"",
IF(SUM($BN$1815:BN1832)=1,BP1832,
IF($BN$1935&gt;SUM($BN$1815:BN1832),_xlfn.CONCAT(", ",BP1832),
IF($BN$1935=SUM($BN$1815:BN1832),_xlfn.CONCAT(" y ",BP1832)))))</f>
        <v>, 18</v>
      </c>
      <c r="BP1832" s="156" t="s">
        <v>5112</v>
      </c>
    </row>
    <row r="1833" spans="1:68" ht="15" customHeight="1">
      <c r="A1833" s="57"/>
      <c r="B1833" s="26"/>
      <c r="C1833" s="165" t="s">
        <v>5035</v>
      </c>
      <c r="D1833" s="885" t="str">
        <f t="shared" si="282"/>
        <v>SISTEMA PARA EL DESARROLLO INTEGRAL DE LA FAMILIA</v>
      </c>
      <c r="E1833" s="886"/>
      <c r="F1833" s="886"/>
      <c r="G1833" s="886"/>
      <c r="H1833" s="886"/>
      <c r="I1833" s="886"/>
      <c r="J1833" s="886"/>
      <c r="K1833" s="886"/>
      <c r="L1833" s="886"/>
      <c r="M1833" s="886"/>
      <c r="N1833" s="886"/>
      <c r="O1833" s="886"/>
      <c r="P1833" s="886"/>
      <c r="Q1833" s="886"/>
      <c r="R1833" s="887"/>
      <c r="S1833" s="614"/>
      <c r="T1833" s="614"/>
      <c r="U1833" s="614"/>
      <c r="V1833" s="614"/>
      <c r="W1833" s="614"/>
      <c r="X1833" s="614"/>
      <c r="Y1833" s="614"/>
      <c r="Z1833" s="614"/>
      <c r="AA1833" s="614"/>
      <c r="AB1833" s="614"/>
      <c r="AC1833" s="614"/>
      <c r="AD1833" s="614"/>
      <c r="AE1833" s="164"/>
      <c r="AF1833" s="164"/>
      <c r="AG1833" s="292">
        <f t="shared" si="283"/>
        <v>1</v>
      </c>
      <c r="AH1833" s="293">
        <f t="shared" si="284"/>
        <v>0</v>
      </c>
      <c r="AI1833" s="294">
        <f t="shared" si="285"/>
        <v>0</v>
      </c>
      <c r="AJ1833" s="295">
        <f t="shared" si="286"/>
        <v>0</v>
      </c>
      <c r="AK1833" s="296">
        <f t="shared" si="287"/>
        <v>0</v>
      </c>
      <c r="AL1833" s="293">
        <f t="shared" si="288"/>
        <v>0</v>
      </c>
      <c r="AM1833" s="294">
        <f t="shared" si="289"/>
        <v>0</v>
      </c>
      <c r="AN1833" s="295">
        <f t="shared" si="290"/>
        <v>0</v>
      </c>
      <c r="AO1833" s="296">
        <f t="shared" si="291"/>
        <v>0</v>
      </c>
      <c r="AP1833" s="293">
        <f t="shared" si="292"/>
        <v>0</v>
      </c>
      <c r="AQ1833" s="294">
        <f t="shared" si="293"/>
        <v>0</v>
      </c>
      <c r="AR1833" s="295">
        <f t="shared" si="294"/>
        <v>0</v>
      </c>
      <c r="AS1833" s="296">
        <f t="shared" si="295"/>
        <v>0</v>
      </c>
      <c r="AT1833" s="293">
        <f t="shared" si="296"/>
        <v>0</v>
      </c>
      <c r="AU1833" s="294">
        <f t="shared" si="297"/>
        <v>0</v>
      </c>
      <c r="AV1833" s="295">
        <f t="shared" si="298"/>
        <v>0</v>
      </c>
      <c r="AW1833" s="296">
        <f t="shared" si="299"/>
        <v>0</v>
      </c>
      <c r="AX1833" s="362">
        <f t="shared" si="300"/>
        <v>0</v>
      </c>
      <c r="AY1833" s="366">
        <f t="shared" si="301"/>
        <v>0</v>
      </c>
      <c r="AZ1833" s="364">
        <f t="shared" si="302"/>
        <v>0</v>
      </c>
      <c r="BA1833" s="365">
        <f t="shared" si="303"/>
        <v>0</v>
      </c>
      <c r="BB1833" s="362">
        <f t="shared" si="304"/>
        <v>0</v>
      </c>
      <c r="BC1833" s="363">
        <f t="shared" si="305"/>
        <v>0</v>
      </c>
      <c r="BD1833" s="364">
        <f t="shared" si="306"/>
        <v>0</v>
      </c>
      <c r="BE1833" s="365">
        <f t="shared" si="307"/>
        <v>0</v>
      </c>
      <c r="BF1833" s="362">
        <f t="shared" si="308"/>
        <v>0</v>
      </c>
      <c r="BG1833" s="366">
        <f t="shared" si="309"/>
        <v>0</v>
      </c>
      <c r="BH1833" s="364">
        <f t="shared" si="310"/>
        <v>0</v>
      </c>
      <c r="BI1833" s="365">
        <f t="shared" si="311"/>
        <v>0</v>
      </c>
      <c r="BJ1833" s="298">
        <f t="shared" si="312"/>
        <v>0</v>
      </c>
      <c r="BK1833" s="272">
        <f t="shared" si="313"/>
        <v>0</v>
      </c>
      <c r="BL1833" s="273" t="str">
        <f>IF(BK1833=0,"",
IF(SUM($BK$1815:BK1833)=1,BM1833,
IF($BK$1935&gt;SUM($BK$1815:BK1833),_xlfn.CONCAT(", ",BM1833),
IF($BK$1935=SUM($BK$1815:BK1833),_xlfn.CONCAT(" y ",BM1833)))))</f>
        <v/>
      </c>
      <c r="BM1833" s="156" t="s">
        <v>5113</v>
      </c>
      <c r="BN1833" s="402">
        <f t="shared" si="314"/>
        <v>1</v>
      </c>
      <c r="BO1833" s="370" t="str">
        <f>IF(BN1833=0,"",
IF(SUM($BN$1815:BN1833)=1,BP1833,
IF($BN$1935&gt;SUM($BN$1815:BN1833),_xlfn.CONCAT(", ",BP1833),
IF($BN$1935=SUM($BN$1815:BN1833),_xlfn.CONCAT(" y ",BP1833)))))</f>
        <v>, 19</v>
      </c>
      <c r="BP1833" s="156" t="s">
        <v>5113</v>
      </c>
    </row>
    <row r="1834" spans="1:68" ht="15" customHeight="1">
      <c r="A1834" s="57"/>
      <c r="B1834" s="26"/>
      <c r="C1834" s="165" t="s">
        <v>5036</v>
      </c>
      <c r="D1834" s="885" t="str">
        <f t="shared" si="282"/>
        <v>COMISION DE ARBITRAJE MEDICO</v>
      </c>
      <c r="E1834" s="886"/>
      <c r="F1834" s="886"/>
      <c r="G1834" s="886"/>
      <c r="H1834" s="886"/>
      <c r="I1834" s="886"/>
      <c r="J1834" s="886"/>
      <c r="K1834" s="886"/>
      <c r="L1834" s="886"/>
      <c r="M1834" s="886"/>
      <c r="N1834" s="886"/>
      <c r="O1834" s="886"/>
      <c r="P1834" s="886"/>
      <c r="Q1834" s="886"/>
      <c r="R1834" s="887"/>
      <c r="S1834" s="614"/>
      <c r="T1834" s="614"/>
      <c r="U1834" s="614"/>
      <c r="V1834" s="614"/>
      <c r="W1834" s="614"/>
      <c r="X1834" s="614"/>
      <c r="Y1834" s="614"/>
      <c r="Z1834" s="614"/>
      <c r="AA1834" s="614"/>
      <c r="AB1834" s="614"/>
      <c r="AC1834" s="614"/>
      <c r="AD1834" s="614"/>
      <c r="AE1834" s="164"/>
      <c r="AF1834" s="164"/>
      <c r="AG1834" s="292">
        <f t="shared" si="283"/>
        <v>1</v>
      </c>
      <c r="AH1834" s="293">
        <f t="shared" si="284"/>
        <v>0</v>
      </c>
      <c r="AI1834" s="294">
        <f t="shared" si="285"/>
        <v>0</v>
      </c>
      <c r="AJ1834" s="295">
        <f t="shared" si="286"/>
        <v>0</v>
      </c>
      <c r="AK1834" s="296">
        <f t="shared" si="287"/>
        <v>0</v>
      </c>
      <c r="AL1834" s="293">
        <f t="shared" si="288"/>
        <v>0</v>
      </c>
      <c r="AM1834" s="294">
        <f t="shared" si="289"/>
        <v>0</v>
      </c>
      <c r="AN1834" s="295">
        <f t="shared" si="290"/>
        <v>0</v>
      </c>
      <c r="AO1834" s="296">
        <f t="shared" si="291"/>
        <v>0</v>
      </c>
      <c r="AP1834" s="293">
        <f t="shared" si="292"/>
        <v>0</v>
      </c>
      <c r="AQ1834" s="294">
        <f t="shared" si="293"/>
        <v>0</v>
      </c>
      <c r="AR1834" s="295">
        <f t="shared" si="294"/>
        <v>0</v>
      </c>
      <c r="AS1834" s="296">
        <f t="shared" si="295"/>
        <v>0</v>
      </c>
      <c r="AT1834" s="293">
        <f t="shared" si="296"/>
        <v>0</v>
      </c>
      <c r="AU1834" s="294">
        <f t="shared" si="297"/>
        <v>0</v>
      </c>
      <c r="AV1834" s="295">
        <f t="shared" si="298"/>
        <v>0</v>
      </c>
      <c r="AW1834" s="296">
        <f t="shared" si="299"/>
        <v>0</v>
      </c>
      <c r="AX1834" s="362">
        <f t="shared" si="300"/>
        <v>0</v>
      </c>
      <c r="AY1834" s="366">
        <f t="shared" si="301"/>
        <v>0</v>
      </c>
      <c r="AZ1834" s="364">
        <f t="shared" si="302"/>
        <v>0</v>
      </c>
      <c r="BA1834" s="365">
        <f t="shared" si="303"/>
        <v>0</v>
      </c>
      <c r="BB1834" s="362">
        <f t="shared" si="304"/>
        <v>0</v>
      </c>
      <c r="BC1834" s="363">
        <f t="shared" si="305"/>
        <v>0</v>
      </c>
      <c r="BD1834" s="364">
        <f t="shared" si="306"/>
        <v>0</v>
      </c>
      <c r="BE1834" s="365">
        <f t="shared" si="307"/>
        <v>0</v>
      </c>
      <c r="BF1834" s="362">
        <f t="shared" si="308"/>
        <v>0</v>
      </c>
      <c r="BG1834" s="366">
        <f t="shared" si="309"/>
        <v>0</v>
      </c>
      <c r="BH1834" s="364">
        <f t="shared" si="310"/>
        <v>0</v>
      </c>
      <c r="BI1834" s="365">
        <f t="shared" si="311"/>
        <v>0</v>
      </c>
      <c r="BJ1834" s="298">
        <f t="shared" si="312"/>
        <v>0</v>
      </c>
      <c r="BK1834" s="272">
        <f t="shared" si="313"/>
        <v>0</v>
      </c>
      <c r="BL1834" s="273" t="str">
        <f>IF(BK1834=0,"",
IF(SUM($BK$1815:BK1834)=1,BM1834,
IF($BK$1935&gt;SUM($BK$1815:BK1834),_xlfn.CONCAT(", ",BM1834),
IF($BK$1935=SUM($BK$1815:BK1834),_xlfn.CONCAT(" y ",BM1834)))))</f>
        <v/>
      </c>
      <c r="BM1834" s="156" t="s">
        <v>5114</v>
      </c>
      <c r="BN1834" s="402">
        <f t="shared" si="314"/>
        <v>1</v>
      </c>
      <c r="BO1834" s="370" t="str">
        <f>IF(BN1834=0,"",
IF(SUM($BN$1815:BN1834)=1,BP1834,
IF($BN$1935&gt;SUM($BN$1815:BN1834),_xlfn.CONCAT(", ",BP1834),
IF($BN$1935=SUM($BN$1815:BN1834),_xlfn.CONCAT(" y ",BP1834)))))</f>
        <v>, 20</v>
      </c>
      <c r="BP1834" s="156" t="s">
        <v>5114</v>
      </c>
    </row>
    <row r="1835" spans="1:68" ht="15" customHeight="1">
      <c r="A1835" s="57"/>
      <c r="B1835" s="26"/>
      <c r="C1835" s="165" t="s">
        <v>5037</v>
      </c>
      <c r="D1835" s="885" t="str">
        <f t="shared" si="282"/>
        <v>ACADEMIA VERACRUZANA DE LAS LENGUAS INDIGENAS</v>
      </c>
      <c r="E1835" s="886"/>
      <c r="F1835" s="886"/>
      <c r="G1835" s="886"/>
      <c r="H1835" s="886"/>
      <c r="I1835" s="886"/>
      <c r="J1835" s="886"/>
      <c r="K1835" s="886"/>
      <c r="L1835" s="886"/>
      <c r="M1835" s="886"/>
      <c r="N1835" s="886"/>
      <c r="O1835" s="886"/>
      <c r="P1835" s="886"/>
      <c r="Q1835" s="886"/>
      <c r="R1835" s="887"/>
      <c r="S1835" s="614"/>
      <c r="T1835" s="614"/>
      <c r="U1835" s="614"/>
      <c r="V1835" s="614"/>
      <c r="W1835" s="614"/>
      <c r="X1835" s="614"/>
      <c r="Y1835" s="614"/>
      <c r="Z1835" s="614"/>
      <c r="AA1835" s="614"/>
      <c r="AB1835" s="614"/>
      <c r="AC1835" s="614"/>
      <c r="AD1835" s="614"/>
      <c r="AE1835" s="164"/>
      <c r="AF1835" s="164"/>
      <c r="AG1835" s="292">
        <f t="shared" si="283"/>
        <v>1</v>
      </c>
      <c r="AH1835" s="293">
        <f t="shared" si="284"/>
        <v>0</v>
      </c>
      <c r="AI1835" s="294">
        <f t="shared" si="285"/>
        <v>0</v>
      </c>
      <c r="AJ1835" s="295">
        <f t="shared" si="286"/>
        <v>0</v>
      </c>
      <c r="AK1835" s="296">
        <f t="shared" si="287"/>
        <v>0</v>
      </c>
      <c r="AL1835" s="293">
        <f t="shared" si="288"/>
        <v>0</v>
      </c>
      <c r="AM1835" s="294">
        <f t="shared" si="289"/>
        <v>0</v>
      </c>
      <c r="AN1835" s="295">
        <f t="shared" si="290"/>
        <v>0</v>
      </c>
      <c r="AO1835" s="296">
        <f t="shared" si="291"/>
        <v>0</v>
      </c>
      <c r="AP1835" s="293">
        <f t="shared" si="292"/>
        <v>0</v>
      </c>
      <c r="AQ1835" s="294">
        <f t="shared" si="293"/>
        <v>0</v>
      </c>
      <c r="AR1835" s="295">
        <f t="shared" si="294"/>
        <v>0</v>
      </c>
      <c r="AS1835" s="296">
        <f t="shared" si="295"/>
        <v>0</v>
      </c>
      <c r="AT1835" s="293">
        <f t="shared" si="296"/>
        <v>0</v>
      </c>
      <c r="AU1835" s="294">
        <f t="shared" si="297"/>
        <v>0</v>
      </c>
      <c r="AV1835" s="295">
        <f t="shared" si="298"/>
        <v>0</v>
      </c>
      <c r="AW1835" s="296">
        <f t="shared" si="299"/>
        <v>0</v>
      </c>
      <c r="AX1835" s="362">
        <f t="shared" si="300"/>
        <v>0</v>
      </c>
      <c r="AY1835" s="366">
        <f t="shared" si="301"/>
        <v>0</v>
      </c>
      <c r="AZ1835" s="364">
        <f t="shared" si="302"/>
        <v>0</v>
      </c>
      <c r="BA1835" s="365">
        <f t="shared" si="303"/>
        <v>0</v>
      </c>
      <c r="BB1835" s="362">
        <f t="shared" si="304"/>
        <v>0</v>
      </c>
      <c r="BC1835" s="363">
        <f t="shared" si="305"/>
        <v>0</v>
      </c>
      <c r="BD1835" s="364">
        <f t="shared" si="306"/>
        <v>0</v>
      </c>
      <c r="BE1835" s="365">
        <f t="shared" si="307"/>
        <v>0</v>
      </c>
      <c r="BF1835" s="362">
        <f t="shared" si="308"/>
        <v>0</v>
      </c>
      <c r="BG1835" s="366">
        <f t="shared" si="309"/>
        <v>0</v>
      </c>
      <c r="BH1835" s="364">
        <f t="shared" si="310"/>
        <v>0</v>
      </c>
      <c r="BI1835" s="365">
        <f t="shared" si="311"/>
        <v>0</v>
      </c>
      <c r="BJ1835" s="298">
        <f t="shared" si="312"/>
        <v>0</v>
      </c>
      <c r="BK1835" s="272">
        <f t="shared" si="313"/>
        <v>0</v>
      </c>
      <c r="BL1835" s="273" t="str">
        <f>IF(BK1835=0,"",
IF(SUM($BK$1815:BK1835)=1,BM1835,
IF($BK$1935&gt;SUM($BK$1815:BK1835),_xlfn.CONCAT(", ",BM1835),
IF($BK$1935=SUM($BK$1815:BK1835),_xlfn.CONCAT(" y ",BM1835)))))</f>
        <v/>
      </c>
      <c r="BM1835" s="156" t="s">
        <v>5115</v>
      </c>
      <c r="BN1835" s="402">
        <f t="shared" si="314"/>
        <v>1</v>
      </c>
      <c r="BO1835" s="370" t="str">
        <f>IF(BN1835=0,"",
IF(SUM($BN$1815:BN1835)=1,BP1835,
IF($BN$1935&gt;SUM($BN$1815:BN1835),_xlfn.CONCAT(", ",BP1835),
IF($BN$1935=SUM($BN$1815:BN1835),_xlfn.CONCAT(" y ",BP1835)))))</f>
        <v>, 21</v>
      </c>
      <c r="BP1835" s="156" t="s">
        <v>5115</v>
      </c>
    </row>
    <row r="1836" spans="1:68" ht="15" customHeight="1">
      <c r="A1836" s="57"/>
      <c r="B1836" s="26"/>
      <c r="C1836" s="165" t="s">
        <v>5038</v>
      </c>
      <c r="D1836" s="885" t="str">
        <f t="shared" si="282"/>
        <v>INSTITUTO VERACRUZANO DEL DEPORTE</v>
      </c>
      <c r="E1836" s="886"/>
      <c r="F1836" s="886"/>
      <c r="G1836" s="886"/>
      <c r="H1836" s="886"/>
      <c r="I1836" s="886"/>
      <c r="J1836" s="886"/>
      <c r="K1836" s="886"/>
      <c r="L1836" s="886"/>
      <c r="M1836" s="886"/>
      <c r="N1836" s="886"/>
      <c r="O1836" s="886"/>
      <c r="P1836" s="886"/>
      <c r="Q1836" s="886"/>
      <c r="R1836" s="887"/>
      <c r="S1836" s="614"/>
      <c r="T1836" s="614"/>
      <c r="U1836" s="614"/>
      <c r="V1836" s="614"/>
      <c r="W1836" s="614"/>
      <c r="X1836" s="614"/>
      <c r="Y1836" s="614"/>
      <c r="Z1836" s="614"/>
      <c r="AA1836" s="614"/>
      <c r="AB1836" s="614"/>
      <c r="AC1836" s="614"/>
      <c r="AD1836" s="614"/>
      <c r="AE1836" s="164"/>
      <c r="AF1836" s="164"/>
      <c r="AG1836" s="292">
        <f t="shared" si="283"/>
        <v>1</v>
      </c>
      <c r="AH1836" s="293">
        <f t="shared" si="284"/>
        <v>0</v>
      </c>
      <c r="AI1836" s="294">
        <f t="shared" si="285"/>
        <v>0</v>
      </c>
      <c r="AJ1836" s="295">
        <f t="shared" si="286"/>
        <v>0</v>
      </c>
      <c r="AK1836" s="296">
        <f t="shared" si="287"/>
        <v>0</v>
      </c>
      <c r="AL1836" s="293">
        <f t="shared" si="288"/>
        <v>0</v>
      </c>
      <c r="AM1836" s="294">
        <f t="shared" si="289"/>
        <v>0</v>
      </c>
      <c r="AN1836" s="295">
        <f t="shared" si="290"/>
        <v>0</v>
      </c>
      <c r="AO1836" s="296">
        <f t="shared" si="291"/>
        <v>0</v>
      </c>
      <c r="AP1836" s="293">
        <f t="shared" si="292"/>
        <v>0</v>
      </c>
      <c r="AQ1836" s="294">
        <f t="shared" si="293"/>
        <v>0</v>
      </c>
      <c r="AR1836" s="295">
        <f t="shared" si="294"/>
        <v>0</v>
      </c>
      <c r="AS1836" s="296">
        <f t="shared" si="295"/>
        <v>0</v>
      </c>
      <c r="AT1836" s="293">
        <f t="shared" si="296"/>
        <v>0</v>
      </c>
      <c r="AU1836" s="294">
        <f t="shared" si="297"/>
        <v>0</v>
      </c>
      <c r="AV1836" s="295">
        <f t="shared" si="298"/>
        <v>0</v>
      </c>
      <c r="AW1836" s="296">
        <f t="shared" si="299"/>
        <v>0</v>
      </c>
      <c r="AX1836" s="362">
        <f t="shared" si="300"/>
        <v>0</v>
      </c>
      <c r="AY1836" s="366">
        <f t="shared" si="301"/>
        <v>0</v>
      </c>
      <c r="AZ1836" s="364">
        <f t="shared" si="302"/>
        <v>0</v>
      </c>
      <c r="BA1836" s="365">
        <f t="shared" si="303"/>
        <v>0</v>
      </c>
      <c r="BB1836" s="362">
        <f t="shared" si="304"/>
        <v>0</v>
      </c>
      <c r="BC1836" s="363">
        <f t="shared" si="305"/>
        <v>0</v>
      </c>
      <c r="BD1836" s="364">
        <f t="shared" si="306"/>
        <v>0</v>
      </c>
      <c r="BE1836" s="365">
        <f t="shared" si="307"/>
        <v>0</v>
      </c>
      <c r="BF1836" s="362">
        <f t="shared" si="308"/>
        <v>0</v>
      </c>
      <c r="BG1836" s="366">
        <f t="shared" si="309"/>
        <v>0</v>
      </c>
      <c r="BH1836" s="364">
        <f t="shared" si="310"/>
        <v>0</v>
      </c>
      <c r="BI1836" s="365">
        <f t="shared" si="311"/>
        <v>0</v>
      </c>
      <c r="BJ1836" s="298">
        <f t="shared" si="312"/>
        <v>0</v>
      </c>
      <c r="BK1836" s="272">
        <f t="shared" si="313"/>
        <v>0</v>
      </c>
      <c r="BL1836" s="273" t="str">
        <f>IF(BK1836=0,"",
IF(SUM($BK$1815:BK1836)=1,BM1836,
IF($BK$1935&gt;SUM($BK$1815:BK1836),_xlfn.CONCAT(", ",BM1836),
IF($BK$1935=SUM($BK$1815:BK1836),_xlfn.CONCAT(" y ",BM1836)))))</f>
        <v/>
      </c>
      <c r="BM1836" s="156" t="s">
        <v>5116</v>
      </c>
      <c r="BN1836" s="402">
        <f t="shared" si="314"/>
        <v>1</v>
      </c>
      <c r="BO1836" s="370" t="str">
        <f>IF(BN1836=0,"",
IF(SUM($BN$1815:BN1836)=1,BP1836,
IF($BN$1935&gt;SUM($BN$1815:BN1836),_xlfn.CONCAT(", ",BP1836),
IF($BN$1935=SUM($BN$1815:BN1836),_xlfn.CONCAT(" y ",BP1836)))))</f>
        <v>, 22</v>
      </c>
      <c r="BP1836" s="156" t="s">
        <v>5116</v>
      </c>
    </row>
    <row r="1837" spans="1:68" ht="15" customHeight="1">
      <c r="A1837" s="57"/>
      <c r="B1837" s="26"/>
      <c r="C1837" s="165" t="s">
        <v>5039</v>
      </c>
      <c r="D1837" s="885" t="str">
        <f t="shared" si="282"/>
        <v>INSTITUTO DE ESPACIOS EDUCATIVOS DEL ESTADO DE VERACRUZ</v>
      </c>
      <c r="E1837" s="886"/>
      <c r="F1837" s="886"/>
      <c r="G1837" s="886"/>
      <c r="H1837" s="886"/>
      <c r="I1837" s="886"/>
      <c r="J1837" s="886"/>
      <c r="K1837" s="886"/>
      <c r="L1837" s="886"/>
      <c r="M1837" s="886"/>
      <c r="N1837" s="886"/>
      <c r="O1837" s="886"/>
      <c r="P1837" s="886"/>
      <c r="Q1837" s="886"/>
      <c r="R1837" s="887"/>
      <c r="S1837" s="614"/>
      <c r="T1837" s="614"/>
      <c r="U1837" s="614"/>
      <c r="V1837" s="614"/>
      <c r="W1837" s="614"/>
      <c r="X1837" s="614"/>
      <c r="Y1837" s="614"/>
      <c r="Z1837" s="614"/>
      <c r="AA1837" s="614"/>
      <c r="AB1837" s="614"/>
      <c r="AC1837" s="614"/>
      <c r="AD1837" s="614"/>
      <c r="AE1837" s="164"/>
      <c r="AF1837" s="164"/>
      <c r="AG1837" s="292">
        <f t="shared" si="283"/>
        <v>1</v>
      </c>
      <c r="AH1837" s="293">
        <f t="shared" si="284"/>
        <v>0</v>
      </c>
      <c r="AI1837" s="294">
        <f t="shared" si="285"/>
        <v>0</v>
      </c>
      <c r="AJ1837" s="295">
        <f t="shared" si="286"/>
        <v>0</v>
      </c>
      <c r="AK1837" s="296">
        <f t="shared" si="287"/>
        <v>0</v>
      </c>
      <c r="AL1837" s="293">
        <f t="shared" si="288"/>
        <v>0</v>
      </c>
      <c r="AM1837" s="294">
        <f t="shared" si="289"/>
        <v>0</v>
      </c>
      <c r="AN1837" s="295">
        <f t="shared" si="290"/>
        <v>0</v>
      </c>
      <c r="AO1837" s="296">
        <f t="shared" si="291"/>
        <v>0</v>
      </c>
      <c r="AP1837" s="293">
        <f t="shared" si="292"/>
        <v>0</v>
      </c>
      <c r="AQ1837" s="294">
        <f t="shared" si="293"/>
        <v>0</v>
      </c>
      <c r="AR1837" s="295">
        <f t="shared" si="294"/>
        <v>0</v>
      </c>
      <c r="AS1837" s="296">
        <f t="shared" si="295"/>
        <v>0</v>
      </c>
      <c r="AT1837" s="293">
        <f t="shared" si="296"/>
        <v>0</v>
      </c>
      <c r="AU1837" s="294">
        <f t="shared" si="297"/>
        <v>0</v>
      </c>
      <c r="AV1837" s="295">
        <f t="shared" si="298"/>
        <v>0</v>
      </c>
      <c r="AW1837" s="296">
        <f t="shared" si="299"/>
        <v>0</v>
      </c>
      <c r="AX1837" s="362">
        <f t="shared" si="300"/>
        <v>0</v>
      </c>
      <c r="AY1837" s="366">
        <f t="shared" si="301"/>
        <v>0</v>
      </c>
      <c r="AZ1837" s="364">
        <f t="shared" si="302"/>
        <v>0</v>
      </c>
      <c r="BA1837" s="365">
        <f t="shared" si="303"/>
        <v>0</v>
      </c>
      <c r="BB1837" s="362">
        <f t="shared" si="304"/>
        <v>0</v>
      </c>
      <c r="BC1837" s="363">
        <f t="shared" si="305"/>
        <v>0</v>
      </c>
      <c r="BD1837" s="364">
        <f t="shared" si="306"/>
        <v>0</v>
      </c>
      <c r="BE1837" s="365">
        <f t="shared" si="307"/>
        <v>0</v>
      </c>
      <c r="BF1837" s="362">
        <f t="shared" si="308"/>
        <v>0</v>
      </c>
      <c r="BG1837" s="366">
        <f t="shared" si="309"/>
        <v>0</v>
      </c>
      <c r="BH1837" s="364">
        <f t="shared" si="310"/>
        <v>0</v>
      </c>
      <c r="BI1837" s="365">
        <f t="shared" si="311"/>
        <v>0</v>
      </c>
      <c r="BJ1837" s="298">
        <f t="shared" si="312"/>
        <v>0</v>
      </c>
      <c r="BK1837" s="272">
        <f t="shared" si="313"/>
        <v>0</v>
      </c>
      <c r="BL1837" s="273" t="str">
        <f>IF(BK1837=0,"",
IF(SUM($BK$1815:BK1837)=1,BM1837,
IF($BK$1935&gt;SUM($BK$1815:BK1837),_xlfn.CONCAT(", ",BM1837),
IF($BK$1935=SUM($BK$1815:BK1837),_xlfn.CONCAT(" y ",BM1837)))))</f>
        <v/>
      </c>
      <c r="BM1837" s="156" t="s">
        <v>5117</v>
      </c>
      <c r="BN1837" s="402">
        <f t="shared" si="314"/>
        <v>1</v>
      </c>
      <c r="BO1837" s="370" t="str">
        <f>IF(BN1837=0,"",
IF(SUM($BN$1815:BN1837)=1,BP1837,
IF($BN$1935&gt;SUM($BN$1815:BN1837),_xlfn.CONCAT(", ",BP1837),
IF($BN$1935=SUM($BN$1815:BN1837),_xlfn.CONCAT(" y ",BP1837)))))</f>
        <v>, 23</v>
      </c>
      <c r="BP1837" s="156" t="s">
        <v>5117</v>
      </c>
    </row>
    <row r="1838" spans="1:68" ht="15" customHeight="1">
      <c r="A1838" s="57"/>
      <c r="B1838" s="26"/>
      <c r="C1838" s="165" t="s">
        <v>5040</v>
      </c>
      <c r="D1838" s="885" t="str">
        <f t="shared" si="282"/>
        <v>COLEGIO DE BACHILLERES DEL ESTADO DE VERACRUZ</v>
      </c>
      <c r="E1838" s="886"/>
      <c r="F1838" s="886"/>
      <c r="G1838" s="886"/>
      <c r="H1838" s="886"/>
      <c r="I1838" s="886"/>
      <c r="J1838" s="886"/>
      <c r="K1838" s="886"/>
      <c r="L1838" s="886"/>
      <c r="M1838" s="886"/>
      <c r="N1838" s="886"/>
      <c r="O1838" s="886"/>
      <c r="P1838" s="886"/>
      <c r="Q1838" s="886"/>
      <c r="R1838" s="887"/>
      <c r="S1838" s="614"/>
      <c r="T1838" s="614"/>
      <c r="U1838" s="614"/>
      <c r="V1838" s="614"/>
      <c r="W1838" s="614"/>
      <c r="X1838" s="614"/>
      <c r="Y1838" s="614"/>
      <c r="Z1838" s="614"/>
      <c r="AA1838" s="614"/>
      <c r="AB1838" s="614"/>
      <c r="AC1838" s="614"/>
      <c r="AD1838" s="614"/>
      <c r="AE1838" s="164"/>
      <c r="AF1838" s="164"/>
      <c r="AG1838" s="292">
        <f t="shared" si="283"/>
        <v>1</v>
      </c>
      <c r="AH1838" s="293">
        <f t="shared" si="284"/>
        <v>0</v>
      </c>
      <c r="AI1838" s="294">
        <f t="shared" si="285"/>
        <v>0</v>
      </c>
      <c r="AJ1838" s="295">
        <f t="shared" si="286"/>
        <v>0</v>
      </c>
      <c r="AK1838" s="296">
        <f t="shared" si="287"/>
        <v>0</v>
      </c>
      <c r="AL1838" s="293">
        <f t="shared" si="288"/>
        <v>0</v>
      </c>
      <c r="AM1838" s="294">
        <f t="shared" si="289"/>
        <v>0</v>
      </c>
      <c r="AN1838" s="295">
        <f t="shared" si="290"/>
        <v>0</v>
      </c>
      <c r="AO1838" s="296">
        <f t="shared" si="291"/>
        <v>0</v>
      </c>
      <c r="AP1838" s="293">
        <f t="shared" si="292"/>
        <v>0</v>
      </c>
      <c r="AQ1838" s="294">
        <f t="shared" si="293"/>
        <v>0</v>
      </c>
      <c r="AR1838" s="295">
        <f t="shared" si="294"/>
        <v>0</v>
      </c>
      <c r="AS1838" s="296">
        <f t="shared" si="295"/>
        <v>0</v>
      </c>
      <c r="AT1838" s="293">
        <f t="shared" si="296"/>
        <v>0</v>
      </c>
      <c r="AU1838" s="294">
        <f t="shared" si="297"/>
        <v>0</v>
      </c>
      <c r="AV1838" s="295">
        <f t="shared" si="298"/>
        <v>0</v>
      </c>
      <c r="AW1838" s="296">
        <f t="shared" si="299"/>
        <v>0</v>
      </c>
      <c r="AX1838" s="362">
        <f t="shared" si="300"/>
        <v>0</v>
      </c>
      <c r="AY1838" s="366">
        <f t="shared" si="301"/>
        <v>0</v>
      </c>
      <c r="AZ1838" s="364">
        <f t="shared" si="302"/>
        <v>0</v>
      </c>
      <c r="BA1838" s="365">
        <f t="shared" si="303"/>
        <v>0</v>
      </c>
      <c r="BB1838" s="362">
        <f t="shared" si="304"/>
        <v>0</v>
      </c>
      <c r="BC1838" s="363">
        <f t="shared" si="305"/>
        <v>0</v>
      </c>
      <c r="BD1838" s="364">
        <f t="shared" si="306"/>
        <v>0</v>
      </c>
      <c r="BE1838" s="365">
        <f t="shared" si="307"/>
        <v>0</v>
      </c>
      <c r="BF1838" s="362">
        <f t="shared" si="308"/>
        <v>0</v>
      </c>
      <c r="BG1838" s="366">
        <f t="shared" si="309"/>
        <v>0</v>
      </c>
      <c r="BH1838" s="364">
        <f t="shared" si="310"/>
        <v>0</v>
      </c>
      <c r="BI1838" s="365">
        <f t="shared" si="311"/>
        <v>0</v>
      </c>
      <c r="BJ1838" s="298">
        <f t="shared" si="312"/>
        <v>0</v>
      </c>
      <c r="BK1838" s="272">
        <f t="shared" si="313"/>
        <v>0</v>
      </c>
      <c r="BL1838" s="273" t="str">
        <f>IF(BK1838=0,"",
IF(SUM($BK$1815:BK1838)=1,BM1838,
IF($BK$1935&gt;SUM($BK$1815:BK1838),_xlfn.CONCAT(", ",BM1838),
IF($BK$1935=SUM($BK$1815:BK1838),_xlfn.CONCAT(" y ",BM1838)))))</f>
        <v/>
      </c>
      <c r="BM1838" s="156" t="s">
        <v>5118</v>
      </c>
      <c r="BN1838" s="402">
        <f t="shared" si="314"/>
        <v>1</v>
      </c>
      <c r="BO1838" s="370" t="str">
        <f>IF(BN1838=0,"",
IF(SUM($BN$1815:BN1838)=1,BP1838,
IF($BN$1935&gt;SUM($BN$1815:BN1838),_xlfn.CONCAT(", ",BP1838),
IF($BN$1935=SUM($BN$1815:BN1838),_xlfn.CONCAT(" y ",BP1838)))))</f>
        <v>, 24</v>
      </c>
      <c r="BP1838" s="156" t="s">
        <v>5118</v>
      </c>
    </row>
    <row r="1839" spans="1:68" ht="15" customHeight="1">
      <c r="A1839" s="57"/>
      <c r="B1839" s="26"/>
      <c r="C1839" s="165" t="s">
        <v>5041</v>
      </c>
      <c r="D1839" s="885" t="str">
        <f t="shared" si="282"/>
        <v>INSTITUTO TECNOLOGICO SUPERIOR DE MISANTLA</v>
      </c>
      <c r="E1839" s="886"/>
      <c r="F1839" s="886"/>
      <c r="G1839" s="886"/>
      <c r="H1839" s="886"/>
      <c r="I1839" s="886"/>
      <c r="J1839" s="886"/>
      <c r="K1839" s="886"/>
      <c r="L1839" s="886"/>
      <c r="M1839" s="886"/>
      <c r="N1839" s="886"/>
      <c r="O1839" s="886"/>
      <c r="P1839" s="886"/>
      <c r="Q1839" s="886"/>
      <c r="R1839" s="887"/>
      <c r="S1839" s="614"/>
      <c r="T1839" s="614"/>
      <c r="U1839" s="614"/>
      <c r="V1839" s="614"/>
      <c r="W1839" s="614"/>
      <c r="X1839" s="614"/>
      <c r="Y1839" s="614"/>
      <c r="Z1839" s="614"/>
      <c r="AA1839" s="614"/>
      <c r="AB1839" s="614"/>
      <c r="AC1839" s="614"/>
      <c r="AD1839" s="614"/>
      <c r="AE1839" s="164"/>
      <c r="AF1839" s="164"/>
      <c r="AG1839" s="292">
        <f t="shared" si="283"/>
        <v>1</v>
      </c>
      <c r="AH1839" s="293">
        <f t="shared" si="284"/>
        <v>0</v>
      </c>
      <c r="AI1839" s="294">
        <f t="shared" si="285"/>
        <v>0</v>
      </c>
      <c r="AJ1839" s="295">
        <f t="shared" si="286"/>
        <v>0</v>
      </c>
      <c r="AK1839" s="296">
        <f t="shared" si="287"/>
        <v>0</v>
      </c>
      <c r="AL1839" s="293">
        <f t="shared" si="288"/>
        <v>0</v>
      </c>
      <c r="AM1839" s="294">
        <f t="shared" si="289"/>
        <v>0</v>
      </c>
      <c r="AN1839" s="295">
        <f t="shared" si="290"/>
        <v>0</v>
      </c>
      <c r="AO1839" s="296">
        <f t="shared" si="291"/>
        <v>0</v>
      </c>
      <c r="AP1839" s="293">
        <f t="shared" si="292"/>
        <v>0</v>
      </c>
      <c r="AQ1839" s="294">
        <f t="shared" si="293"/>
        <v>0</v>
      </c>
      <c r="AR1839" s="295">
        <f t="shared" si="294"/>
        <v>0</v>
      </c>
      <c r="AS1839" s="296">
        <f t="shared" si="295"/>
        <v>0</v>
      </c>
      <c r="AT1839" s="293">
        <f t="shared" si="296"/>
        <v>0</v>
      </c>
      <c r="AU1839" s="294">
        <f t="shared" si="297"/>
        <v>0</v>
      </c>
      <c r="AV1839" s="295">
        <f t="shared" si="298"/>
        <v>0</v>
      </c>
      <c r="AW1839" s="296">
        <f t="shared" si="299"/>
        <v>0</v>
      </c>
      <c r="AX1839" s="362">
        <f t="shared" si="300"/>
        <v>0</v>
      </c>
      <c r="AY1839" s="366">
        <f t="shared" si="301"/>
        <v>0</v>
      </c>
      <c r="AZ1839" s="364">
        <f t="shared" si="302"/>
        <v>0</v>
      </c>
      <c r="BA1839" s="365">
        <f t="shared" si="303"/>
        <v>0</v>
      </c>
      <c r="BB1839" s="362">
        <f t="shared" si="304"/>
        <v>0</v>
      </c>
      <c r="BC1839" s="363">
        <f t="shared" si="305"/>
        <v>0</v>
      </c>
      <c r="BD1839" s="364">
        <f t="shared" si="306"/>
        <v>0</v>
      </c>
      <c r="BE1839" s="365">
        <f t="shared" si="307"/>
        <v>0</v>
      </c>
      <c r="BF1839" s="362">
        <f t="shared" si="308"/>
        <v>0</v>
      </c>
      <c r="BG1839" s="366">
        <f t="shared" si="309"/>
        <v>0</v>
      </c>
      <c r="BH1839" s="364">
        <f t="shared" si="310"/>
        <v>0</v>
      </c>
      <c r="BI1839" s="365">
        <f t="shared" si="311"/>
        <v>0</v>
      </c>
      <c r="BJ1839" s="298">
        <f t="shared" si="312"/>
        <v>0</v>
      </c>
      <c r="BK1839" s="272">
        <f t="shared" si="313"/>
        <v>0</v>
      </c>
      <c r="BL1839" s="273" t="str">
        <f>IF(BK1839=0,"",
IF(SUM($BK$1815:BK1839)=1,BM1839,
IF($BK$1935&gt;SUM($BK$1815:BK1839),_xlfn.CONCAT(", ",BM1839),
IF($BK$1935=SUM($BK$1815:BK1839),_xlfn.CONCAT(" y ",BM1839)))))</f>
        <v/>
      </c>
      <c r="BM1839" s="156" t="s">
        <v>5119</v>
      </c>
      <c r="BN1839" s="402">
        <f t="shared" si="314"/>
        <v>1</v>
      </c>
      <c r="BO1839" s="370" t="str">
        <f>IF(BN1839=0,"",
IF(SUM($BN$1815:BN1839)=1,BP1839,
IF($BN$1935&gt;SUM($BN$1815:BN1839),_xlfn.CONCAT(", ",BP1839),
IF($BN$1935=SUM($BN$1815:BN1839),_xlfn.CONCAT(" y ",BP1839)))))</f>
        <v>, 25</v>
      </c>
      <c r="BP1839" s="156" t="s">
        <v>5119</v>
      </c>
    </row>
    <row r="1840" spans="1:68" ht="15" customHeight="1">
      <c r="A1840" s="57"/>
      <c r="B1840" s="26"/>
      <c r="C1840" s="165" t="s">
        <v>5042</v>
      </c>
      <c r="D1840" s="885" t="str">
        <f t="shared" si="282"/>
        <v>INSTITUTO TECNOLOGICO SUPERIOR DE SAN ANDRES TUXTLA</v>
      </c>
      <c r="E1840" s="886"/>
      <c r="F1840" s="886"/>
      <c r="G1840" s="886"/>
      <c r="H1840" s="886"/>
      <c r="I1840" s="886"/>
      <c r="J1840" s="886"/>
      <c r="K1840" s="886"/>
      <c r="L1840" s="886"/>
      <c r="M1840" s="886"/>
      <c r="N1840" s="886"/>
      <c r="O1840" s="886"/>
      <c r="P1840" s="886"/>
      <c r="Q1840" s="886"/>
      <c r="R1840" s="887"/>
      <c r="S1840" s="614"/>
      <c r="T1840" s="614"/>
      <c r="U1840" s="614"/>
      <c r="V1840" s="614"/>
      <c r="W1840" s="614"/>
      <c r="X1840" s="614"/>
      <c r="Y1840" s="614"/>
      <c r="Z1840" s="614"/>
      <c r="AA1840" s="614"/>
      <c r="AB1840" s="614"/>
      <c r="AC1840" s="614"/>
      <c r="AD1840" s="614"/>
      <c r="AE1840" s="164"/>
      <c r="AF1840" s="164"/>
      <c r="AG1840" s="292">
        <f t="shared" si="283"/>
        <v>1</v>
      </c>
      <c r="AH1840" s="293">
        <f t="shared" si="284"/>
        <v>0</v>
      </c>
      <c r="AI1840" s="294">
        <f t="shared" si="285"/>
        <v>0</v>
      </c>
      <c r="AJ1840" s="295">
        <f t="shared" si="286"/>
        <v>0</v>
      </c>
      <c r="AK1840" s="296">
        <f t="shared" si="287"/>
        <v>0</v>
      </c>
      <c r="AL1840" s="293">
        <f t="shared" si="288"/>
        <v>0</v>
      </c>
      <c r="AM1840" s="294">
        <f t="shared" si="289"/>
        <v>0</v>
      </c>
      <c r="AN1840" s="295">
        <f t="shared" si="290"/>
        <v>0</v>
      </c>
      <c r="AO1840" s="296">
        <f t="shared" si="291"/>
        <v>0</v>
      </c>
      <c r="AP1840" s="293">
        <f t="shared" si="292"/>
        <v>0</v>
      </c>
      <c r="AQ1840" s="294">
        <f t="shared" si="293"/>
        <v>0</v>
      </c>
      <c r="AR1840" s="295">
        <f t="shared" si="294"/>
        <v>0</v>
      </c>
      <c r="AS1840" s="296">
        <f t="shared" si="295"/>
        <v>0</v>
      </c>
      <c r="AT1840" s="293">
        <f t="shared" si="296"/>
        <v>0</v>
      </c>
      <c r="AU1840" s="294">
        <f t="shared" si="297"/>
        <v>0</v>
      </c>
      <c r="AV1840" s="295">
        <f t="shared" si="298"/>
        <v>0</v>
      </c>
      <c r="AW1840" s="296">
        <f t="shared" si="299"/>
        <v>0</v>
      </c>
      <c r="AX1840" s="362">
        <f t="shared" si="300"/>
        <v>0</v>
      </c>
      <c r="AY1840" s="366">
        <f t="shared" si="301"/>
        <v>0</v>
      </c>
      <c r="AZ1840" s="364">
        <f t="shared" si="302"/>
        <v>0</v>
      </c>
      <c r="BA1840" s="365">
        <f t="shared" si="303"/>
        <v>0</v>
      </c>
      <c r="BB1840" s="362">
        <f t="shared" si="304"/>
        <v>0</v>
      </c>
      <c r="BC1840" s="363">
        <f t="shared" si="305"/>
        <v>0</v>
      </c>
      <c r="BD1840" s="364">
        <f t="shared" si="306"/>
        <v>0</v>
      </c>
      <c r="BE1840" s="365">
        <f t="shared" si="307"/>
        <v>0</v>
      </c>
      <c r="BF1840" s="362">
        <f t="shared" si="308"/>
        <v>0</v>
      </c>
      <c r="BG1840" s="366">
        <f t="shared" si="309"/>
        <v>0</v>
      </c>
      <c r="BH1840" s="364">
        <f t="shared" si="310"/>
        <v>0</v>
      </c>
      <c r="BI1840" s="365">
        <f t="shared" si="311"/>
        <v>0</v>
      </c>
      <c r="BJ1840" s="298">
        <f t="shared" si="312"/>
        <v>0</v>
      </c>
      <c r="BK1840" s="272">
        <f t="shared" si="313"/>
        <v>0</v>
      </c>
      <c r="BL1840" s="273" t="str">
        <f>IF(BK1840=0,"",
IF(SUM($BK$1815:BK1840)=1,BM1840,
IF($BK$1935&gt;SUM($BK$1815:BK1840),_xlfn.CONCAT(", ",BM1840),
IF($BK$1935=SUM($BK$1815:BK1840),_xlfn.CONCAT(" y ",BM1840)))))</f>
        <v/>
      </c>
      <c r="BM1840" s="156" t="s">
        <v>5120</v>
      </c>
      <c r="BN1840" s="402">
        <f t="shared" si="314"/>
        <v>1</v>
      </c>
      <c r="BO1840" s="370" t="str">
        <f>IF(BN1840=0,"",
IF(SUM($BN$1815:BN1840)=1,BP1840,
IF($BN$1935&gt;SUM($BN$1815:BN1840),_xlfn.CONCAT(", ",BP1840),
IF($BN$1935=SUM($BN$1815:BN1840),_xlfn.CONCAT(" y ",BP1840)))))</f>
        <v>, 26</v>
      </c>
      <c r="BP1840" s="156" t="s">
        <v>5120</v>
      </c>
    </row>
    <row r="1841" spans="1:68" ht="15" customHeight="1">
      <c r="A1841" s="57"/>
      <c r="B1841" s="26"/>
      <c r="C1841" s="165" t="s">
        <v>5043</v>
      </c>
      <c r="D1841" s="885" t="str">
        <f t="shared" si="282"/>
        <v>INSTITUTO TECNOLOGICO SUPERIOR DE TANTOYUCA</v>
      </c>
      <c r="E1841" s="886"/>
      <c r="F1841" s="886"/>
      <c r="G1841" s="886"/>
      <c r="H1841" s="886"/>
      <c r="I1841" s="886"/>
      <c r="J1841" s="886"/>
      <c r="K1841" s="886"/>
      <c r="L1841" s="886"/>
      <c r="M1841" s="886"/>
      <c r="N1841" s="886"/>
      <c r="O1841" s="886"/>
      <c r="P1841" s="886"/>
      <c r="Q1841" s="886"/>
      <c r="R1841" s="887"/>
      <c r="S1841" s="614"/>
      <c r="T1841" s="614"/>
      <c r="U1841" s="614"/>
      <c r="V1841" s="614"/>
      <c r="W1841" s="614"/>
      <c r="X1841" s="614"/>
      <c r="Y1841" s="614"/>
      <c r="Z1841" s="614"/>
      <c r="AA1841" s="614"/>
      <c r="AB1841" s="614"/>
      <c r="AC1841" s="614"/>
      <c r="AD1841" s="614"/>
      <c r="AE1841" s="164"/>
      <c r="AF1841" s="164"/>
      <c r="AG1841" s="292">
        <f t="shared" si="283"/>
        <v>1</v>
      </c>
      <c r="AH1841" s="293">
        <f t="shared" si="284"/>
        <v>0</v>
      </c>
      <c r="AI1841" s="294">
        <f t="shared" si="285"/>
        <v>0</v>
      </c>
      <c r="AJ1841" s="295">
        <f t="shared" si="286"/>
        <v>0</v>
      </c>
      <c r="AK1841" s="296">
        <f t="shared" si="287"/>
        <v>0</v>
      </c>
      <c r="AL1841" s="293">
        <f t="shared" si="288"/>
        <v>0</v>
      </c>
      <c r="AM1841" s="294">
        <f t="shared" si="289"/>
        <v>0</v>
      </c>
      <c r="AN1841" s="295">
        <f t="shared" si="290"/>
        <v>0</v>
      </c>
      <c r="AO1841" s="296">
        <f t="shared" si="291"/>
        <v>0</v>
      </c>
      <c r="AP1841" s="293">
        <f t="shared" si="292"/>
        <v>0</v>
      </c>
      <c r="AQ1841" s="294">
        <f t="shared" si="293"/>
        <v>0</v>
      </c>
      <c r="AR1841" s="295">
        <f t="shared" si="294"/>
        <v>0</v>
      </c>
      <c r="AS1841" s="296">
        <f t="shared" si="295"/>
        <v>0</v>
      </c>
      <c r="AT1841" s="293">
        <f t="shared" si="296"/>
        <v>0</v>
      </c>
      <c r="AU1841" s="294">
        <f t="shared" si="297"/>
        <v>0</v>
      </c>
      <c r="AV1841" s="295">
        <f t="shared" si="298"/>
        <v>0</v>
      </c>
      <c r="AW1841" s="296">
        <f t="shared" si="299"/>
        <v>0</v>
      </c>
      <c r="AX1841" s="362">
        <f t="shared" si="300"/>
        <v>0</v>
      </c>
      <c r="AY1841" s="366">
        <f t="shared" si="301"/>
        <v>0</v>
      </c>
      <c r="AZ1841" s="364">
        <f t="shared" si="302"/>
        <v>0</v>
      </c>
      <c r="BA1841" s="365">
        <f t="shared" si="303"/>
        <v>0</v>
      </c>
      <c r="BB1841" s="362">
        <f t="shared" si="304"/>
        <v>0</v>
      </c>
      <c r="BC1841" s="363">
        <f t="shared" si="305"/>
        <v>0</v>
      </c>
      <c r="BD1841" s="364">
        <f t="shared" si="306"/>
        <v>0</v>
      </c>
      <c r="BE1841" s="365">
        <f t="shared" si="307"/>
        <v>0</v>
      </c>
      <c r="BF1841" s="362">
        <f t="shared" si="308"/>
        <v>0</v>
      </c>
      <c r="BG1841" s="366">
        <f t="shared" si="309"/>
        <v>0</v>
      </c>
      <c r="BH1841" s="364">
        <f t="shared" si="310"/>
        <v>0</v>
      </c>
      <c r="BI1841" s="365">
        <f t="shared" si="311"/>
        <v>0</v>
      </c>
      <c r="BJ1841" s="298">
        <f t="shared" si="312"/>
        <v>0</v>
      </c>
      <c r="BK1841" s="272">
        <f t="shared" si="313"/>
        <v>0</v>
      </c>
      <c r="BL1841" s="273" t="str">
        <f>IF(BK1841=0,"",
IF(SUM($BK$1815:BK1841)=1,BM1841,
IF($BK$1935&gt;SUM($BK$1815:BK1841),_xlfn.CONCAT(", ",BM1841),
IF($BK$1935=SUM($BK$1815:BK1841),_xlfn.CONCAT(" y ",BM1841)))))</f>
        <v/>
      </c>
      <c r="BM1841" s="156" t="s">
        <v>5121</v>
      </c>
      <c r="BN1841" s="402">
        <f t="shared" si="314"/>
        <v>1</v>
      </c>
      <c r="BO1841" s="370" t="str">
        <f>IF(BN1841=0,"",
IF(SUM($BN$1815:BN1841)=1,BP1841,
IF($BN$1935&gt;SUM($BN$1815:BN1841),_xlfn.CONCAT(", ",BP1841),
IF($BN$1935=SUM($BN$1815:BN1841),_xlfn.CONCAT(" y ",BP1841)))))</f>
        <v>, 27</v>
      </c>
      <c r="BP1841" s="156" t="s">
        <v>5121</v>
      </c>
    </row>
    <row r="1842" spans="1:68" ht="15" customHeight="1">
      <c r="A1842" s="57"/>
      <c r="B1842" s="26"/>
      <c r="C1842" s="165" t="s">
        <v>5044</v>
      </c>
      <c r="D1842" s="885" t="str">
        <f t="shared" si="282"/>
        <v>INSTITUTO TECNOLOGICO SUPERIOR DE COSAMALOAPAN</v>
      </c>
      <c r="E1842" s="886"/>
      <c r="F1842" s="886"/>
      <c r="G1842" s="886"/>
      <c r="H1842" s="886"/>
      <c r="I1842" s="886"/>
      <c r="J1842" s="886"/>
      <c r="K1842" s="886"/>
      <c r="L1842" s="886"/>
      <c r="M1842" s="886"/>
      <c r="N1842" s="886"/>
      <c r="O1842" s="886"/>
      <c r="P1842" s="886"/>
      <c r="Q1842" s="886"/>
      <c r="R1842" s="887"/>
      <c r="S1842" s="614"/>
      <c r="T1842" s="614"/>
      <c r="U1842" s="614"/>
      <c r="V1842" s="614"/>
      <c r="W1842" s="614"/>
      <c r="X1842" s="614"/>
      <c r="Y1842" s="614"/>
      <c r="Z1842" s="614"/>
      <c r="AA1842" s="614"/>
      <c r="AB1842" s="614"/>
      <c r="AC1842" s="614"/>
      <c r="AD1842" s="614"/>
      <c r="AE1842" s="164"/>
      <c r="AF1842" s="164"/>
      <c r="AG1842" s="292">
        <f t="shared" si="283"/>
        <v>1</v>
      </c>
      <c r="AH1842" s="293">
        <f t="shared" si="284"/>
        <v>0</v>
      </c>
      <c r="AI1842" s="294">
        <f t="shared" si="285"/>
        <v>0</v>
      </c>
      <c r="AJ1842" s="295">
        <f t="shared" si="286"/>
        <v>0</v>
      </c>
      <c r="AK1842" s="296">
        <f t="shared" si="287"/>
        <v>0</v>
      </c>
      <c r="AL1842" s="293">
        <f t="shared" si="288"/>
        <v>0</v>
      </c>
      <c r="AM1842" s="294">
        <f t="shared" si="289"/>
        <v>0</v>
      </c>
      <c r="AN1842" s="295">
        <f t="shared" si="290"/>
        <v>0</v>
      </c>
      <c r="AO1842" s="296">
        <f t="shared" si="291"/>
        <v>0</v>
      </c>
      <c r="AP1842" s="293">
        <f t="shared" si="292"/>
        <v>0</v>
      </c>
      <c r="AQ1842" s="294">
        <f t="shared" si="293"/>
        <v>0</v>
      </c>
      <c r="AR1842" s="295">
        <f t="shared" si="294"/>
        <v>0</v>
      </c>
      <c r="AS1842" s="296">
        <f t="shared" si="295"/>
        <v>0</v>
      </c>
      <c r="AT1842" s="293">
        <f t="shared" si="296"/>
        <v>0</v>
      </c>
      <c r="AU1842" s="294">
        <f t="shared" si="297"/>
        <v>0</v>
      </c>
      <c r="AV1842" s="295">
        <f t="shared" si="298"/>
        <v>0</v>
      </c>
      <c r="AW1842" s="296">
        <f t="shared" si="299"/>
        <v>0</v>
      </c>
      <c r="AX1842" s="362">
        <f t="shared" si="300"/>
        <v>0</v>
      </c>
      <c r="AY1842" s="366">
        <f t="shared" si="301"/>
        <v>0</v>
      </c>
      <c r="AZ1842" s="364">
        <f t="shared" si="302"/>
        <v>0</v>
      </c>
      <c r="BA1842" s="365">
        <f t="shared" si="303"/>
        <v>0</v>
      </c>
      <c r="BB1842" s="362">
        <f t="shared" si="304"/>
        <v>0</v>
      </c>
      <c r="BC1842" s="363">
        <f t="shared" si="305"/>
        <v>0</v>
      </c>
      <c r="BD1842" s="364">
        <f t="shared" si="306"/>
        <v>0</v>
      </c>
      <c r="BE1842" s="365">
        <f t="shared" si="307"/>
        <v>0</v>
      </c>
      <c r="BF1842" s="362">
        <f t="shared" si="308"/>
        <v>0</v>
      </c>
      <c r="BG1842" s="366">
        <f t="shared" si="309"/>
        <v>0</v>
      </c>
      <c r="BH1842" s="364">
        <f t="shared" si="310"/>
        <v>0</v>
      </c>
      <c r="BI1842" s="365">
        <f t="shared" si="311"/>
        <v>0</v>
      </c>
      <c r="BJ1842" s="298">
        <f t="shared" si="312"/>
        <v>0</v>
      </c>
      <c r="BK1842" s="272">
        <f t="shared" si="313"/>
        <v>0</v>
      </c>
      <c r="BL1842" s="273" t="str">
        <f>IF(BK1842=0,"",
IF(SUM($BK$1815:BK1842)=1,BM1842,
IF($BK$1935&gt;SUM($BK$1815:BK1842),_xlfn.CONCAT(", ",BM1842),
IF($BK$1935=SUM($BK$1815:BK1842),_xlfn.CONCAT(" y ",BM1842)))))</f>
        <v/>
      </c>
      <c r="BM1842" s="156" t="s">
        <v>5122</v>
      </c>
      <c r="BN1842" s="402">
        <f t="shared" si="314"/>
        <v>1</v>
      </c>
      <c r="BO1842" s="370" t="str">
        <f>IF(BN1842=0,"",
IF(SUM($BN$1815:BN1842)=1,BP1842,
IF($BN$1935&gt;SUM($BN$1815:BN1842),_xlfn.CONCAT(", ",BP1842),
IF($BN$1935=SUM($BN$1815:BN1842),_xlfn.CONCAT(" y ",BP1842)))))</f>
        <v>, 28</v>
      </c>
      <c r="BP1842" s="156" t="s">
        <v>5122</v>
      </c>
    </row>
    <row r="1843" spans="1:68" ht="15" customHeight="1">
      <c r="A1843" s="57"/>
      <c r="B1843" s="26"/>
      <c r="C1843" s="165" t="s">
        <v>5045</v>
      </c>
      <c r="D1843" s="885" t="str">
        <f t="shared" si="282"/>
        <v>INSTITUTO TECNOLOGICO SUPERIOR DE PANUCO</v>
      </c>
      <c r="E1843" s="886"/>
      <c r="F1843" s="886"/>
      <c r="G1843" s="886"/>
      <c r="H1843" s="886"/>
      <c r="I1843" s="886"/>
      <c r="J1843" s="886"/>
      <c r="K1843" s="886"/>
      <c r="L1843" s="886"/>
      <c r="M1843" s="886"/>
      <c r="N1843" s="886"/>
      <c r="O1843" s="886"/>
      <c r="P1843" s="886"/>
      <c r="Q1843" s="886"/>
      <c r="R1843" s="887"/>
      <c r="S1843" s="614"/>
      <c r="T1843" s="614"/>
      <c r="U1843" s="614"/>
      <c r="V1843" s="614"/>
      <c r="W1843" s="614"/>
      <c r="X1843" s="614"/>
      <c r="Y1843" s="614"/>
      <c r="Z1843" s="614"/>
      <c r="AA1843" s="614"/>
      <c r="AB1843" s="614"/>
      <c r="AC1843" s="614"/>
      <c r="AD1843" s="614"/>
      <c r="AE1843" s="164"/>
      <c r="AF1843" s="164"/>
      <c r="AG1843" s="292">
        <f t="shared" si="283"/>
        <v>1</v>
      </c>
      <c r="AH1843" s="293">
        <f t="shared" si="284"/>
        <v>0</v>
      </c>
      <c r="AI1843" s="294">
        <f t="shared" si="285"/>
        <v>0</v>
      </c>
      <c r="AJ1843" s="295">
        <f t="shared" si="286"/>
        <v>0</v>
      </c>
      <c r="AK1843" s="296">
        <f t="shared" si="287"/>
        <v>0</v>
      </c>
      <c r="AL1843" s="293">
        <f t="shared" si="288"/>
        <v>0</v>
      </c>
      <c r="AM1843" s="294">
        <f t="shared" si="289"/>
        <v>0</v>
      </c>
      <c r="AN1843" s="295">
        <f t="shared" si="290"/>
        <v>0</v>
      </c>
      <c r="AO1843" s="296">
        <f t="shared" si="291"/>
        <v>0</v>
      </c>
      <c r="AP1843" s="293">
        <f t="shared" si="292"/>
        <v>0</v>
      </c>
      <c r="AQ1843" s="294">
        <f t="shared" si="293"/>
        <v>0</v>
      </c>
      <c r="AR1843" s="295">
        <f t="shared" si="294"/>
        <v>0</v>
      </c>
      <c r="AS1843" s="296">
        <f t="shared" si="295"/>
        <v>0</v>
      </c>
      <c r="AT1843" s="293">
        <f t="shared" si="296"/>
        <v>0</v>
      </c>
      <c r="AU1843" s="294">
        <f t="shared" si="297"/>
        <v>0</v>
      </c>
      <c r="AV1843" s="295">
        <f t="shared" si="298"/>
        <v>0</v>
      </c>
      <c r="AW1843" s="296">
        <f t="shared" si="299"/>
        <v>0</v>
      </c>
      <c r="AX1843" s="362">
        <f t="shared" si="300"/>
        <v>0</v>
      </c>
      <c r="AY1843" s="366">
        <f t="shared" si="301"/>
        <v>0</v>
      </c>
      <c r="AZ1843" s="364">
        <f t="shared" si="302"/>
        <v>0</v>
      </c>
      <c r="BA1843" s="365">
        <f t="shared" si="303"/>
        <v>0</v>
      </c>
      <c r="BB1843" s="362">
        <f t="shared" si="304"/>
        <v>0</v>
      </c>
      <c r="BC1843" s="363">
        <f t="shared" si="305"/>
        <v>0</v>
      </c>
      <c r="BD1843" s="364">
        <f t="shared" si="306"/>
        <v>0</v>
      </c>
      <c r="BE1843" s="365">
        <f t="shared" si="307"/>
        <v>0</v>
      </c>
      <c r="BF1843" s="362">
        <f t="shared" si="308"/>
        <v>0</v>
      </c>
      <c r="BG1843" s="366">
        <f t="shared" si="309"/>
        <v>0</v>
      </c>
      <c r="BH1843" s="364">
        <f t="shared" si="310"/>
        <v>0</v>
      </c>
      <c r="BI1843" s="365">
        <f t="shared" si="311"/>
        <v>0</v>
      </c>
      <c r="BJ1843" s="298">
        <f t="shared" si="312"/>
        <v>0</v>
      </c>
      <c r="BK1843" s="272">
        <f t="shared" si="313"/>
        <v>0</v>
      </c>
      <c r="BL1843" s="273" t="str">
        <f>IF(BK1843=0,"",
IF(SUM($BK$1815:BK1843)=1,BM1843,
IF($BK$1935&gt;SUM($BK$1815:BK1843),_xlfn.CONCAT(", ",BM1843),
IF($BK$1935=SUM($BK$1815:BK1843),_xlfn.CONCAT(" y ",BM1843)))))</f>
        <v/>
      </c>
      <c r="BM1843" s="156" t="s">
        <v>5123</v>
      </c>
      <c r="BN1843" s="402">
        <f t="shared" si="314"/>
        <v>1</v>
      </c>
      <c r="BO1843" s="370" t="str">
        <f>IF(BN1843=0,"",
IF(SUM($BN$1815:BN1843)=1,BP1843,
IF($BN$1935&gt;SUM($BN$1815:BN1843),_xlfn.CONCAT(", ",BP1843),
IF($BN$1935=SUM($BN$1815:BN1843),_xlfn.CONCAT(" y ",BP1843)))))</f>
        <v>, 29</v>
      </c>
      <c r="BP1843" s="156" t="s">
        <v>5123</v>
      </c>
    </row>
    <row r="1844" spans="1:68" ht="15" customHeight="1">
      <c r="A1844" s="57"/>
      <c r="B1844" s="26"/>
      <c r="C1844" s="165" t="s">
        <v>5046</v>
      </c>
      <c r="D1844" s="885" t="str">
        <f t="shared" si="282"/>
        <v>INSTITUTO TECNOLOGICO SUPERIOR DE POZA RICA</v>
      </c>
      <c r="E1844" s="886"/>
      <c r="F1844" s="886"/>
      <c r="G1844" s="886"/>
      <c r="H1844" s="886"/>
      <c r="I1844" s="886"/>
      <c r="J1844" s="886"/>
      <c r="K1844" s="886"/>
      <c r="L1844" s="886"/>
      <c r="M1844" s="886"/>
      <c r="N1844" s="886"/>
      <c r="O1844" s="886"/>
      <c r="P1844" s="886"/>
      <c r="Q1844" s="886"/>
      <c r="R1844" s="887"/>
      <c r="S1844" s="614"/>
      <c r="T1844" s="614"/>
      <c r="U1844" s="614"/>
      <c r="V1844" s="614"/>
      <c r="W1844" s="614"/>
      <c r="X1844" s="614"/>
      <c r="Y1844" s="614"/>
      <c r="Z1844" s="614"/>
      <c r="AA1844" s="614"/>
      <c r="AB1844" s="614"/>
      <c r="AC1844" s="614"/>
      <c r="AD1844" s="614"/>
      <c r="AE1844" s="164"/>
      <c r="AF1844" s="164"/>
      <c r="AG1844" s="292">
        <f t="shared" si="283"/>
        <v>1</v>
      </c>
      <c r="AH1844" s="293">
        <f t="shared" si="284"/>
        <v>0</v>
      </c>
      <c r="AI1844" s="294">
        <f t="shared" si="285"/>
        <v>0</v>
      </c>
      <c r="AJ1844" s="295">
        <f t="shared" si="286"/>
        <v>0</v>
      </c>
      <c r="AK1844" s="296">
        <f t="shared" si="287"/>
        <v>0</v>
      </c>
      <c r="AL1844" s="293">
        <f t="shared" si="288"/>
        <v>0</v>
      </c>
      <c r="AM1844" s="294">
        <f t="shared" si="289"/>
        <v>0</v>
      </c>
      <c r="AN1844" s="295">
        <f t="shared" si="290"/>
        <v>0</v>
      </c>
      <c r="AO1844" s="296">
        <f t="shared" si="291"/>
        <v>0</v>
      </c>
      <c r="AP1844" s="293">
        <f t="shared" si="292"/>
        <v>0</v>
      </c>
      <c r="AQ1844" s="294">
        <f t="shared" si="293"/>
        <v>0</v>
      </c>
      <c r="AR1844" s="295">
        <f t="shared" si="294"/>
        <v>0</v>
      </c>
      <c r="AS1844" s="296">
        <f t="shared" si="295"/>
        <v>0</v>
      </c>
      <c r="AT1844" s="293">
        <f t="shared" si="296"/>
        <v>0</v>
      </c>
      <c r="AU1844" s="294">
        <f t="shared" si="297"/>
        <v>0</v>
      </c>
      <c r="AV1844" s="295">
        <f t="shared" si="298"/>
        <v>0</v>
      </c>
      <c r="AW1844" s="296">
        <f t="shared" si="299"/>
        <v>0</v>
      </c>
      <c r="AX1844" s="362">
        <f t="shared" si="300"/>
        <v>0</v>
      </c>
      <c r="AY1844" s="366">
        <f t="shared" si="301"/>
        <v>0</v>
      </c>
      <c r="AZ1844" s="364">
        <f t="shared" si="302"/>
        <v>0</v>
      </c>
      <c r="BA1844" s="365">
        <f t="shared" si="303"/>
        <v>0</v>
      </c>
      <c r="BB1844" s="362">
        <f t="shared" si="304"/>
        <v>0</v>
      </c>
      <c r="BC1844" s="363">
        <f t="shared" si="305"/>
        <v>0</v>
      </c>
      <c r="BD1844" s="364">
        <f t="shared" si="306"/>
        <v>0</v>
      </c>
      <c r="BE1844" s="365">
        <f t="shared" si="307"/>
        <v>0</v>
      </c>
      <c r="BF1844" s="362">
        <f t="shared" si="308"/>
        <v>0</v>
      </c>
      <c r="BG1844" s="366">
        <f t="shared" si="309"/>
        <v>0</v>
      </c>
      <c r="BH1844" s="364">
        <f t="shared" si="310"/>
        <v>0</v>
      </c>
      <c r="BI1844" s="365">
        <f t="shared" si="311"/>
        <v>0</v>
      </c>
      <c r="BJ1844" s="298">
        <f t="shared" si="312"/>
        <v>0</v>
      </c>
      <c r="BK1844" s="272">
        <f t="shared" si="313"/>
        <v>0</v>
      </c>
      <c r="BL1844" s="273" t="str">
        <f>IF(BK1844=0,"",
IF(SUM($BK$1815:BK1844)=1,BM1844,
IF($BK$1935&gt;SUM($BK$1815:BK1844),_xlfn.CONCAT(", ",BM1844),
IF($BK$1935=SUM($BK$1815:BK1844),_xlfn.CONCAT(" y ",BM1844)))))</f>
        <v/>
      </c>
      <c r="BM1844" s="156" t="s">
        <v>5124</v>
      </c>
      <c r="BN1844" s="402">
        <f t="shared" si="314"/>
        <v>1</v>
      </c>
      <c r="BO1844" s="370" t="str">
        <f>IF(BN1844=0,"",
IF(SUM($BN$1815:BN1844)=1,BP1844,
IF($BN$1935&gt;SUM($BN$1815:BN1844),_xlfn.CONCAT(", ",BP1844),
IF($BN$1935=SUM($BN$1815:BN1844),_xlfn.CONCAT(" y ",BP1844)))))</f>
        <v>, 30</v>
      </c>
      <c r="BP1844" s="156" t="s">
        <v>5124</v>
      </c>
    </row>
    <row r="1845" spans="1:68" ht="15" customHeight="1">
      <c r="A1845" s="57"/>
      <c r="B1845" s="26"/>
      <c r="C1845" s="165" t="s">
        <v>5047</v>
      </c>
      <c r="D1845" s="885" t="str">
        <f t="shared" si="282"/>
        <v>INSTITUTO TECNOLOGICO SUPERIOR DE XALAPA</v>
      </c>
      <c r="E1845" s="886"/>
      <c r="F1845" s="886"/>
      <c r="G1845" s="886"/>
      <c r="H1845" s="886"/>
      <c r="I1845" s="886"/>
      <c r="J1845" s="886"/>
      <c r="K1845" s="886"/>
      <c r="L1845" s="886"/>
      <c r="M1845" s="886"/>
      <c r="N1845" s="886"/>
      <c r="O1845" s="886"/>
      <c r="P1845" s="886"/>
      <c r="Q1845" s="886"/>
      <c r="R1845" s="887"/>
      <c r="S1845" s="614"/>
      <c r="T1845" s="614"/>
      <c r="U1845" s="614"/>
      <c r="V1845" s="614"/>
      <c r="W1845" s="614"/>
      <c r="X1845" s="614"/>
      <c r="Y1845" s="614"/>
      <c r="Z1845" s="614"/>
      <c r="AA1845" s="614"/>
      <c r="AB1845" s="614"/>
      <c r="AC1845" s="614"/>
      <c r="AD1845" s="614"/>
      <c r="AE1845" s="164"/>
      <c r="AF1845" s="164"/>
      <c r="AG1845" s="292">
        <f t="shared" si="283"/>
        <v>1</v>
      </c>
      <c r="AH1845" s="293">
        <f t="shared" si="284"/>
        <v>0</v>
      </c>
      <c r="AI1845" s="294">
        <f t="shared" si="285"/>
        <v>0</v>
      </c>
      <c r="AJ1845" s="295">
        <f t="shared" si="286"/>
        <v>0</v>
      </c>
      <c r="AK1845" s="296">
        <f t="shared" si="287"/>
        <v>0</v>
      </c>
      <c r="AL1845" s="293">
        <f t="shared" si="288"/>
        <v>0</v>
      </c>
      <c r="AM1845" s="294">
        <f t="shared" si="289"/>
        <v>0</v>
      </c>
      <c r="AN1845" s="295">
        <f t="shared" si="290"/>
        <v>0</v>
      </c>
      <c r="AO1845" s="296">
        <f t="shared" si="291"/>
        <v>0</v>
      </c>
      <c r="AP1845" s="293">
        <f t="shared" si="292"/>
        <v>0</v>
      </c>
      <c r="AQ1845" s="294">
        <f t="shared" si="293"/>
        <v>0</v>
      </c>
      <c r="AR1845" s="295">
        <f t="shared" si="294"/>
        <v>0</v>
      </c>
      <c r="AS1845" s="296">
        <f t="shared" si="295"/>
        <v>0</v>
      </c>
      <c r="AT1845" s="293">
        <f t="shared" si="296"/>
        <v>0</v>
      </c>
      <c r="AU1845" s="294">
        <f t="shared" si="297"/>
        <v>0</v>
      </c>
      <c r="AV1845" s="295">
        <f t="shared" si="298"/>
        <v>0</v>
      </c>
      <c r="AW1845" s="296">
        <f t="shared" si="299"/>
        <v>0</v>
      </c>
      <c r="AX1845" s="362">
        <f t="shared" si="300"/>
        <v>0</v>
      </c>
      <c r="AY1845" s="366">
        <f t="shared" si="301"/>
        <v>0</v>
      </c>
      <c r="AZ1845" s="364">
        <f t="shared" si="302"/>
        <v>0</v>
      </c>
      <c r="BA1845" s="365">
        <f t="shared" si="303"/>
        <v>0</v>
      </c>
      <c r="BB1845" s="362">
        <f t="shared" si="304"/>
        <v>0</v>
      </c>
      <c r="BC1845" s="363">
        <f t="shared" si="305"/>
        <v>0</v>
      </c>
      <c r="BD1845" s="364">
        <f t="shared" si="306"/>
        <v>0</v>
      </c>
      <c r="BE1845" s="365">
        <f t="shared" si="307"/>
        <v>0</v>
      </c>
      <c r="BF1845" s="362">
        <f t="shared" si="308"/>
        <v>0</v>
      </c>
      <c r="BG1845" s="366">
        <f t="shared" si="309"/>
        <v>0</v>
      </c>
      <c r="BH1845" s="364">
        <f t="shared" si="310"/>
        <v>0</v>
      </c>
      <c r="BI1845" s="365">
        <f t="shared" si="311"/>
        <v>0</v>
      </c>
      <c r="BJ1845" s="298">
        <f t="shared" si="312"/>
        <v>0</v>
      </c>
      <c r="BK1845" s="272">
        <f t="shared" si="313"/>
        <v>0</v>
      </c>
      <c r="BL1845" s="273" t="str">
        <f>IF(BK1845=0,"",
IF(SUM($BK$1815:BK1845)=1,BM1845,
IF($BK$1935&gt;SUM($BK$1815:BK1845),_xlfn.CONCAT(", ",BM1845),
IF($BK$1935=SUM($BK$1815:BK1845),_xlfn.CONCAT(" y ",BM1845)))))</f>
        <v/>
      </c>
      <c r="BM1845" s="156" t="s">
        <v>5125</v>
      </c>
      <c r="BN1845" s="402">
        <f t="shared" si="314"/>
        <v>1</v>
      </c>
      <c r="BO1845" s="370" t="str">
        <f>IF(BN1845=0,"",
IF(SUM($BN$1815:BN1845)=1,BP1845,
IF($BN$1935&gt;SUM($BN$1815:BN1845),_xlfn.CONCAT(", ",BP1845),
IF($BN$1935=SUM($BN$1815:BN1845),_xlfn.CONCAT(" y ",BP1845)))))</f>
        <v>, 31</v>
      </c>
      <c r="BP1845" s="156" t="s">
        <v>5125</v>
      </c>
    </row>
    <row r="1846" spans="1:68" ht="15" customHeight="1">
      <c r="A1846" s="57"/>
      <c r="B1846" s="26"/>
      <c r="C1846" s="165" t="s">
        <v>5048</v>
      </c>
      <c r="D1846" s="885" t="str">
        <f t="shared" si="282"/>
        <v>INSTITUTO TECNOLOGICO SUPERIOR DE COATZACOALCOS</v>
      </c>
      <c r="E1846" s="886"/>
      <c r="F1846" s="886"/>
      <c r="G1846" s="886"/>
      <c r="H1846" s="886"/>
      <c r="I1846" s="886"/>
      <c r="J1846" s="886"/>
      <c r="K1846" s="886"/>
      <c r="L1846" s="886"/>
      <c r="M1846" s="886"/>
      <c r="N1846" s="886"/>
      <c r="O1846" s="886"/>
      <c r="P1846" s="886"/>
      <c r="Q1846" s="886"/>
      <c r="R1846" s="887"/>
      <c r="S1846" s="614"/>
      <c r="T1846" s="614"/>
      <c r="U1846" s="614"/>
      <c r="V1846" s="614"/>
      <c r="W1846" s="614"/>
      <c r="X1846" s="614"/>
      <c r="Y1846" s="614"/>
      <c r="Z1846" s="614"/>
      <c r="AA1846" s="614"/>
      <c r="AB1846" s="614"/>
      <c r="AC1846" s="614"/>
      <c r="AD1846" s="614"/>
      <c r="AE1846" s="164"/>
      <c r="AF1846" s="164"/>
      <c r="AG1846" s="292">
        <f t="shared" si="283"/>
        <v>1</v>
      </c>
      <c r="AH1846" s="293">
        <f t="shared" si="284"/>
        <v>0</v>
      </c>
      <c r="AI1846" s="294">
        <f t="shared" si="285"/>
        <v>0</v>
      </c>
      <c r="AJ1846" s="295">
        <f t="shared" si="286"/>
        <v>0</v>
      </c>
      <c r="AK1846" s="296">
        <f t="shared" si="287"/>
        <v>0</v>
      </c>
      <c r="AL1846" s="293">
        <f t="shared" si="288"/>
        <v>0</v>
      </c>
      <c r="AM1846" s="294">
        <f t="shared" si="289"/>
        <v>0</v>
      </c>
      <c r="AN1846" s="295">
        <f t="shared" si="290"/>
        <v>0</v>
      </c>
      <c r="AO1846" s="296">
        <f t="shared" si="291"/>
        <v>0</v>
      </c>
      <c r="AP1846" s="293">
        <f t="shared" si="292"/>
        <v>0</v>
      </c>
      <c r="AQ1846" s="294">
        <f t="shared" si="293"/>
        <v>0</v>
      </c>
      <c r="AR1846" s="295">
        <f t="shared" si="294"/>
        <v>0</v>
      </c>
      <c r="AS1846" s="296">
        <f t="shared" si="295"/>
        <v>0</v>
      </c>
      <c r="AT1846" s="293">
        <f t="shared" si="296"/>
        <v>0</v>
      </c>
      <c r="AU1846" s="294">
        <f t="shared" si="297"/>
        <v>0</v>
      </c>
      <c r="AV1846" s="295">
        <f t="shared" si="298"/>
        <v>0</v>
      </c>
      <c r="AW1846" s="296">
        <f t="shared" si="299"/>
        <v>0</v>
      </c>
      <c r="AX1846" s="362">
        <f t="shared" si="300"/>
        <v>0</v>
      </c>
      <c r="AY1846" s="366">
        <f t="shared" si="301"/>
        <v>0</v>
      </c>
      <c r="AZ1846" s="364">
        <f t="shared" si="302"/>
        <v>0</v>
      </c>
      <c r="BA1846" s="365">
        <f t="shared" si="303"/>
        <v>0</v>
      </c>
      <c r="BB1846" s="362">
        <f t="shared" si="304"/>
        <v>0</v>
      </c>
      <c r="BC1846" s="363">
        <f t="shared" si="305"/>
        <v>0</v>
      </c>
      <c r="BD1846" s="364">
        <f t="shared" si="306"/>
        <v>0</v>
      </c>
      <c r="BE1846" s="365">
        <f t="shared" si="307"/>
        <v>0</v>
      </c>
      <c r="BF1846" s="362">
        <f t="shared" si="308"/>
        <v>0</v>
      </c>
      <c r="BG1846" s="366">
        <f t="shared" si="309"/>
        <v>0</v>
      </c>
      <c r="BH1846" s="364">
        <f t="shared" si="310"/>
        <v>0</v>
      </c>
      <c r="BI1846" s="365">
        <f t="shared" si="311"/>
        <v>0</v>
      </c>
      <c r="BJ1846" s="298">
        <f t="shared" si="312"/>
        <v>0</v>
      </c>
      <c r="BK1846" s="272">
        <f t="shared" si="313"/>
        <v>0</v>
      </c>
      <c r="BL1846" s="273" t="str">
        <f>IF(BK1846=0,"",
IF(SUM($BK$1815:BK1846)=1,BM1846,
IF($BK$1935&gt;SUM($BK$1815:BK1846),_xlfn.CONCAT(", ",BM1846),
IF($BK$1935=SUM($BK$1815:BK1846),_xlfn.CONCAT(" y ",BM1846)))))</f>
        <v/>
      </c>
      <c r="BM1846" s="156" t="s">
        <v>5126</v>
      </c>
      <c r="BN1846" s="402">
        <f t="shared" si="314"/>
        <v>1</v>
      </c>
      <c r="BO1846" s="370" t="str">
        <f>IF(BN1846=0,"",
IF(SUM($BN$1815:BN1846)=1,BP1846,
IF($BN$1935&gt;SUM($BN$1815:BN1846),_xlfn.CONCAT(", ",BP1846),
IF($BN$1935=SUM($BN$1815:BN1846),_xlfn.CONCAT(" y ",BP1846)))))</f>
        <v>, 32</v>
      </c>
      <c r="BP1846" s="156" t="s">
        <v>5126</v>
      </c>
    </row>
    <row r="1847" spans="1:68" ht="15" customHeight="1">
      <c r="A1847" s="57"/>
      <c r="B1847" s="26"/>
      <c r="C1847" s="165" t="s">
        <v>5049</v>
      </c>
      <c r="D1847" s="885" t="str">
        <f t="shared" si="282"/>
        <v>INSTITUTO TECNOLOGICO SUPERIOR DE TIERRA BLANCA</v>
      </c>
      <c r="E1847" s="886"/>
      <c r="F1847" s="886"/>
      <c r="G1847" s="886"/>
      <c r="H1847" s="886"/>
      <c r="I1847" s="886"/>
      <c r="J1847" s="886"/>
      <c r="K1847" s="886"/>
      <c r="L1847" s="886"/>
      <c r="M1847" s="886"/>
      <c r="N1847" s="886"/>
      <c r="O1847" s="886"/>
      <c r="P1847" s="886"/>
      <c r="Q1847" s="886"/>
      <c r="R1847" s="887"/>
      <c r="S1847" s="614"/>
      <c r="T1847" s="614"/>
      <c r="U1847" s="614"/>
      <c r="V1847" s="614"/>
      <c r="W1847" s="614"/>
      <c r="X1847" s="614"/>
      <c r="Y1847" s="614"/>
      <c r="Z1847" s="614"/>
      <c r="AA1847" s="614"/>
      <c r="AB1847" s="614"/>
      <c r="AC1847" s="614"/>
      <c r="AD1847" s="614"/>
      <c r="AE1847" s="164"/>
      <c r="AF1847" s="164"/>
      <c r="AG1847" s="292">
        <f t="shared" si="283"/>
        <v>1</v>
      </c>
      <c r="AH1847" s="293">
        <f t="shared" si="284"/>
        <v>0</v>
      </c>
      <c r="AI1847" s="294">
        <f t="shared" si="285"/>
        <v>0</v>
      </c>
      <c r="AJ1847" s="295">
        <f t="shared" si="286"/>
        <v>0</v>
      </c>
      <c r="AK1847" s="296">
        <f t="shared" si="287"/>
        <v>0</v>
      </c>
      <c r="AL1847" s="293">
        <f t="shared" si="288"/>
        <v>0</v>
      </c>
      <c r="AM1847" s="294">
        <f t="shared" si="289"/>
        <v>0</v>
      </c>
      <c r="AN1847" s="295">
        <f t="shared" si="290"/>
        <v>0</v>
      </c>
      <c r="AO1847" s="296">
        <f t="shared" si="291"/>
        <v>0</v>
      </c>
      <c r="AP1847" s="293">
        <f t="shared" si="292"/>
        <v>0</v>
      </c>
      <c r="AQ1847" s="294">
        <f t="shared" si="293"/>
        <v>0</v>
      </c>
      <c r="AR1847" s="295">
        <f t="shared" si="294"/>
        <v>0</v>
      </c>
      <c r="AS1847" s="296">
        <f t="shared" si="295"/>
        <v>0</v>
      </c>
      <c r="AT1847" s="293">
        <f t="shared" si="296"/>
        <v>0</v>
      </c>
      <c r="AU1847" s="294">
        <f t="shared" si="297"/>
        <v>0</v>
      </c>
      <c r="AV1847" s="295">
        <f t="shared" si="298"/>
        <v>0</v>
      </c>
      <c r="AW1847" s="296">
        <f t="shared" si="299"/>
        <v>0</v>
      </c>
      <c r="AX1847" s="362">
        <f t="shared" si="300"/>
        <v>0</v>
      </c>
      <c r="AY1847" s="366">
        <f t="shared" si="301"/>
        <v>0</v>
      </c>
      <c r="AZ1847" s="364">
        <f t="shared" si="302"/>
        <v>0</v>
      </c>
      <c r="BA1847" s="365">
        <f t="shared" si="303"/>
        <v>0</v>
      </c>
      <c r="BB1847" s="362">
        <f t="shared" si="304"/>
        <v>0</v>
      </c>
      <c r="BC1847" s="363">
        <f t="shared" si="305"/>
        <v>0</v>
      </c>
      <c r="BD1847" s="364">
        <f t="shared" si="306"/>
        <v>0</v>
      </c>
      <c r="BE1847" s="365">
        <f t="shared" si="307"/>
        <v>0</v>
      </c>
      <c r="BF1847" s="362">
        <f t="shared" si="308"/>
        <v>0</v>
      </c>
      <c r="BG1847" s="366">
        <f t="shared" si="309"/>
        <v>0</v>
      </c>
      <c r="BH1847" s="364">
        <f t="shared" si="310"/>
        <v>0</v>
      </c>
      <c r="BI1847" s="365">
        <f t="shared" si="311"/>
        <v>0</v>
      </c>
      <c r="BJ1847" s="298">
        <f t="shared" si="312"/>
        <v>0</v>
      </c>
      <c r="BK1847" s="272">
        <f t="shared" si="313"/>
        <v>0</v>
      </c>
      <c r="BL1847" s="273" t="str">
        <f>IF(BK1847=0,"",
IF(SUM($BK$1815:BK1847)=1,BM1847,
IF($BK$1935&gt;SUM($BK$1815:BK1847),_xlfn.CONCAT(", ",BM1847),
IF($BK$1935=SUM($BK$1815:BK1847),_xlfn.CONCAT(" y ",BM1847)))))</f>
        <v/>
      </c>
      <c r="BM1847" s="156" t="s">
        <v>5127</v>
      </c>
      <c r="BN1847" s="402">
        <f t="shared" si="314"/>
        <v>1</v>
      </c>
      <c r="BO1847" s="370" t="str">
        <f>IF(BN1847=0,"",
IF(SUM($BN$1815:BN1847)=1,BP1847,
IF($BN$1935&gt;SUM($BN$1815:BN1847),_xlfn.CONCAT(", ",BP1847),
IF($BN$1935=SUM($BN$1815:BN1847),_xlfn.CONCAT(" y ",BP1847)))))</f>
        <v>, 33</v>
      </c>
      <c r="BP1847" s="156" t="s">
        <v>5127</v>
      </c>
    </row>
    <row r="1848" spans="1:68" ht="15" customHeight="1">
      <c r="A1848" s="57"/>
      <c r="B1848" s="26"/>
      <c r="C1848" s="165" t="s">
        <v>5050</v>
      </c>
      <c r="D1848" s="885" t="str">
        <f t="shared" si="282"/>
        <v>INSTITUTO TECNOLOGICO SUPERIOR DE ALAMO</v>
      </c>
      <c r="E1848" s="886"/>
      <c r="F1848" s="886"/>
      <c r="G1848" s="886"/>
      <c r="H1848" s="886"/>
      <c r="I1848" s="886"/>
      <c r="J1848" s="886"/>
      <c r="K1848" s="886"/>
      <c r="L1848" s="886"/>
      <c r="M1848" s="886"/>
      <c r="N1848" s="886"/>
      <c r="O1848" s="886"/>
      <c r="P1848" s="886"/>
      <c r="Q1848" s="886"/>
      <c r="R1848" s="887"/>
      <c r="S1848" s="614"/>
      <c r="T1848" s="614"/>
      <c r="U1848" s="614"/>
      <c r="V1848" s="614"/>
      <c r="W1848" s="614"/>
      <c r="X1848" s="614"/>
      <c r="Y1848" s="614"/>
      <c r="Z1848" s="614"/>
      <c r="AA1848" s="614"/>
      <c r="AB1848" s="614"/>
      <c r="AC1848" s="614"/>
      <c r="AD1848" s="614"/>
      <c r="AE1848" s="164"/>
      <c r="AF1848" s="164"/>
      <c r="AG1848" s="292">
        <f t="shared" si="283"/>
        <v>1</v>
      </c>
      <c r="AH1848" s="293">
        <f t="shared" si="284"/>
        <v>0</v>
      </c>
      <c r="AI1848" s="294">
        <f t="shared" si="285"/>
        <v>0</v>
      </c>
      <c r="AJ1848" s="295">
        <f t="shared" si="286"/>
        <v>0</v>
      </c>
      <c r="AK1848" s="296">
        <f t="shared" si="287"/>
        <v>0</v>
      </c>
      <c r="AL1848" s="293">
        <f t="shared" si="288"/>
        <v>0</v>
      </c>
      <c r="AM1848" s="294">
        <f t="shared" si="289"/>
        <v>0</v>
      </c>
      <c r="AN1848" s="295">
        <f t="shared" si="290"/>
        <v>0</v>
      </c>
      <c r="AO1848" s="296">
        <f t="shared" si="291"/>
        <v>0</v>
      </c>
      <c r="AP1848" s="293">
        <f t="shared" si="292"/>
        <v>0</v>
      </c>
      <c r="AQ1848" s="294">
        <f t="shared" si="293"/>
        <v>0</v>
      </c>
      <c r="AR1848" s="295">
        <f t="shared" si="294"/>
        <v>0</v>
      </c>
      <c r="AS1848" s="296">
        <f t="shared" si="295"/>
        <v>0</v>
      </c>
      <c r="AT1848" s="293">
        <f t="shared" si="296"/>
        <v>0</v>
      </c>
      <c r="AU1848" s="294">
        <f t="shared" si="297"/>
        <v>0</v>
      </c>
      <c r="AV1848" s="295">
        <f t="shared" si="298"/>
        <v>0</v>
      </c>
      <c r="AW1848" s="296">
        <f t="shared" si="299"/>
        <v>0</v>
      </c>
      <c r="AX1848" s="362">
        <f t="shared" si="300"/>
        <v>0</v>
      </c>
      <c r="AY1848" s="366">
        <f t="shared" si="301"/>
        <v>0</v>
      </c>
      <c r="AZ1848" s="364">
        <f t="shared" si="302"/>
        <v>0</v>
      </c>
      <c r="BA1848" s="365">
        <f t="shared" si="303"/>
        <v>0</v>
      </c>
      <c r="BB1848" s="362">
        <f t="shared" si="304"/>
        <v>0</v>
      </c>
      <c r="BC1848" s="363">
        <f t="shared" si="305"/>
        <v>0</v>
      </c>
      <c r="BD1848" s="364">
        <f t="shared" si="306"/>
        <v>0</v>
      </c>
      <c r="BE1848" s="365">
        <f t="shared" si="307"/>
        <v>0</v>
      </c>
      <c r="BF1848" s="362">
        <f t="shared" si="308"/>
        <v>0</v>
      </c>
      <c r="BG1848" s="366">
        <f t="shared" si="309"/>
        <v>0</v>
      </c>
      <c r="BH1848" s="364">
        <f t="shared" si="310"/>
        <v>0</v>
      </c>
      <c r="BI1848" s="365">
        <f t="shared" si="311"/>
        <v>0</v>
      </c>
      <c r="BJ1848" s="298">
        <f t="shared" si="312"/>
        <v>0</v>
      </c>
      <c r="BK1848" s="272">
        <f t="shared" si="313"/>
        <v>0</v>
      </c>
      <c r="BL1848" s="273" t="str">
        <f>IF(BK1848=0,"",
IF(SUM($BK$1815:BK1848)=1,BM1848,
IF($BK$1935&gt;SUM($BK$1815:BK1848),_xlfn.CONCAT(", ",BM1848),
IF($BK$1935=SUM($BK$1815:BK1848),_xlfn.CONCAT(" y ",BM1848)))))</f>
        <v/>
      </c>
      <c r="BM1848" s="156" t="s">
        <v>5128</v>
      </c>
      <c r="BN1848" s="402">
        <f t="shared" si="314"/>
        <v>1</v>
      </c>
      <c r="BO1848" s="370" t="str">
        <f>IF(BN1848=0,"",
IF(SUM($BN$1815:BN1848)=1,BP1848,
IF($BN$1935&gt;SUM($BN$1815:BN1848),_xlfn.CONCAT(", ",BP1848),
IF($BN$1935=SUM($BN$1815:BN1848),_xlfn.CONCAT(" y ",BP1848)))))</f>
        <v>, 34</v>
      </c>
      <c r="BP1848" s="156" t="s">
        <v>5128</v>
      </c>
    </row>
    <row r="1849" spans="1:68" ht="15" customHeight="1">
      <c r="A1849" s="57"/>
      <c r="B1849" s="26"/>
      <c r="C1849" s="165" t="s">
        <v>5051</v>
      </c>
      <c r="D1849" s="885" t="str">
        <f t="shared" si="282"/>
        <v>INSTITUTO TECNOLOGICO SUPERIOR DE ACAYUCAN</v>
      </c>
      <c r="E1849" s="886"/>
      <c r="F1849" s="886"/>
      <c r="G1849" s="886"/>
      <c r="H1849" s="886"/>
      <c r="I1849" s="886"/>
      <c r="J1849" s="886"/>
      <c r="K1849" s="886"/>
      <c r="L1849" s="886"/>
      <c r="M1849" s="886"/>
      <c r="N1849" s="886"/>
      <c r="O1849" s="886"/>
      <c r="P1849" s="886"/>
      <c r="Q1849" s="886"/>
      <c r="R1849" s="887"/>
      <c r="S1849" s="614"/>
      <c r="T1849" s="614"/>
      <c r="U1849" s="614"/>
      <c r="V1849" s="614"/>
      <c r="W1849" s="614"/>
      <c r="X1849" s="614"/>
      <c r="Y1849" s="614"/>
      <c r="Z1849" s="614"/>
      <c r="AA1849" s="614"/>
      <c r="AB1849" s="614"/>
      <c r="AC1849" s="614"/>
      <c r="AD1849" s="614"/>
      <c r="AE1849" s="164"/>
      <c r="AF1849" s="164"/>
      <c r="AG1849" s="292">
        <f t="shared" si="283"/>
        <v>1</v>
      </c>
      <c r="AH1849" s="293">
        <f t="shared" si="284"/>
        <v>0</v>
      </c>
      <c r="AI1849" s="294">
        <f t="shared" si="285"/>
        <v>0</v>
      </c>
      <c r="AJ1849" s="295">
        <f t="shared" si="286"/>
        <v>0</v>
      </c>
      <c r="AK1849" s="296">
        <f t="shared" si="287"/>
        <v>0</v>
      </c>
      <c r="AL1849" s="293">
        <f t="shared" si="288"/>
        <v>0</v>
      </c>
      <c r="AM1849" s="294">
        <f t="shared" si="289"/>
        <v>0</v>
      </c>
      <c r="AN1849" s="295">
        <f t="shared" si="290"/>
        <v>0</v>
      </c>
      <c r="AO1849" s="296">
        <f t="shared" si="291"/>
        <v>0</v>
      </c>
      <c r="AP1849" s="293">
        <f t="shared" si="292"/>
        <v>0</v>
      </c>
      <c r="AQ1849" s="294">
        <f t="shared" si="293"/>
        <v>0</v>
      </c>
      <c r="AR1849" s="295">
        <f t="shared" si="294"/>
        <v>0</v>
      </c>
      <c r="AS1849" s="296">
        <f t="shared" si="295"/>
        <v>0</v>
      </c>
      <c r="AT1849" s="293">
        <f t="shared" si="296"/>
        <v>0</v>
      </c>
      <c r="AU1849" s="294">
        <f t="shared" si="297"/>
        <v>0</v>
      </c>
      <c r="AV1849" s="295">
        <f t="shared" si="298"/>
        <v>0</v>
      </c>
      <c r="AW1849" s="296">
        <f t="shared" si="299"/>
        <v>0</v>
      </c>
      <c r="AX1849" s="362">
        <f t="shared" si="300"/>
        <v>0</v>
      </c>
      <c r="AY1849" s="366">
        <f t="shared" si="301"/>
        <v>0</v>
      </c>
      <c r="AZ1849" s="364">
        <f t="shared" si="302"/>
        <v>0</v>
      </c>
      <c r="BA1849" s="365">
        <f t="shared" si="303"/>
        <v>0</v>
      </c>
      <c r="BB1849" s="362">
        <f t="shared" si="304"/>
        <v>0</v>
      </c>
      <c r="BC1849" s="363">
        <f t="shared" si="305"/>
        <v>0</v>
      </c>
      <c r="BD1849" s="364">
        <f t="shared" si="306"/>
        <v>0</v>
      </c>
      <c r="BE1849" s="365">
        <f t="shared" si="307"/>
        <v>0</v>
      </c>
      <c r="BF1849" s="362">
        <f t="shared" si="308"/>
        <v>0</v>
      </c>
      <c r="BG1849" s="366">
        <f t="shared" si="309"/>
        <v>0</v>
      </c>
      <c r="BH1849" s="364">
        <f t="shared" si="310"/>
        <v>0</v>
      </c>
      <c r="BI1849" s="365">
        <f t="shared" si="311"/>
        <v>0</v>
      </c>
      <c r="BJ1849" s="298">
        <f t="shared" si="312"/>
        <v>0</v>
      </c>
      <c r="BK1849" s="272">
        <f t="shared" si="313"/>
        <v>0</v>
      </c>
      <c r="BL1849" s="273" t="str">
        <f>IF(BK1849=0,"",
IF(SUM($BK$1815:BK1849)=1,BM1849,
IF($BK$1935&gt;SUM($BK$1815:BK1849),_xlfn.CONCAT(", ",BM1849),
IF($BK$1935=SUM($BK$1815:BK1849),_xlfn.CONCAT(" y ",BM1849)))))</f>
        <v/>
      </c>
      <c r="BM1849" s="156" t="s">
        <v>5129</v>
      </c>
      <c r="BN1849" s="402">
        <f t="shared" si="314"/>
        <v>1</v>
      </c>
      <c r="BO1849" s="370" t="str">
        <f>IF(BN1849=0,"",
IF(SUM($BN$1815:BN1849)=1,BP1849,
IF($BN$1935&gt;SUM($BN$1815:BN1849),_xlfn.CONCAT(", ",BP1849),
IF($BN$1935=SUM($BN$1815:BN1849),_xlfn.CONCAT(" y ",BP1849)))))</f>
        <v>, 35</v>
      </c>
      <c r="BP1849" s="156" t="s">
        <v>5129</v>
      </c>
    </row>
    <row r="1850" spans="1:68" ht="15" customHeight="1">
      <c r="A1850" s="57"/>
      <c r="B1850" s="26"/>
      <c r="C1850" s="165" t="s">
        <v>5130</v>
      </c>
      <c r="D1850" s="885" t="str">
        <f t="shared" si="282"/>
        <v>INSTITUTO TECNOLOGICO SUPERIOR DE LAS CHOAPAS</v>
      </c>
      <c r="E1850" s="886"/>
      <c r="F1850" s="886"/>
      <c r="G1850" s="886"/>
      <c r="H1850" s="886"/>
      <c r="I1850" s="886"/>
      <c r="J1850" s="886"/>
      <c r="K1850" s="886"/>
      <c r="L1850" s="886"/>
      <c r="M1850" s="886"/>
      <c r="N1850" s="886"/>
      <c r="O1850" s="886"/>
      <c r="P1850" s="886"/>
      <c r="Q1850" s="886"/>
      <c r="R1850" s="887"/>
      <c r="S1850" s="614"/>
      <c r="T1850" s="614"/>
      <c r="U1850" s="614"/>
      <c r="V1850" s="614"/>
      <c r="W1850" s="614"/>
      <c r="X1850" s="614"/>
      <c r="Y1850" s="614"/>
      <c r="Z1850" s="614"/>
      <c r="AA1850" s="614"/>
      <c r="AB1850" s="614"/>
      <c r="AC1850" s="614"/>
      <c r="AD1850" s="614"/>
      <c r="AE1850" s="164"/>
      <c r="AF1850" s="164"/>
      <c r="AG1850" s="292">
        <f t="shared" si="283"/>
        <v>1</v>
      </c>
      <c r="AH1850" s="293">
        <f t="shared" si="284"/>
        <v>0</v>
      </c>
      <c r="AI1850" s="294">
        <f t="shared" si="285"/>
        <v>0</v>
      </c>
      <c r="AJ1850" s="295">
        <f t="shared" si="286"/>
        <v>0</v>
      </c>
      <c r="AK1850" s="296">
        <f t="shared" si="287"/>
        <v>0</v>
      </c>
      <c r="AL1850" s="293">
        <f t="shared" si="288"/>
        <v>0</v>
      </c>
      <c r="AM1850" s="294">
        <f t="shared" si="289"/>
        <v>0</v>
      </c>
      <c r="AN1850" s="295">
        <f t="shared" si="290"/>
        <v>0</v>
      </c>
      <c r="AO1850" s="296">
        <f t="shared" si="291"/>
        <v>0</v>
      </c>
      <c r="AP1850" s="293">
        <f t="shared" si="292"/>
        <v>0</v>
      </c>
      <c r="AQ1850" s="294">
        <f t="shared" si="293"/>
        <v>0</v>
      </c>
      <c r="AR1850" s="295">
        <f t="shared" si="294"/>
        <v>0</v>
      </c>
      <c r="AS1850" s="296">
        <f t="shared" si="295"/>
        <v>0</v>
      </c>
      <c r="AT1850" s="293">
        <f t="shared" si="296"/>
        <v>0</v>
      </c>
      <c r="AU1850" s="294">
        <f t="shared" si="297"/>
        <v>0</v>
      </c>
      <c r="AV1850" s="295">
        <f t="shared" si="298"/>
        <v>0</v>
      </c>
      <c r="AW1850" s="296">
        <f t="shared" si="299"/>
        <v>0</v>
      </c>
      <c r="AX1850" s="362">
        <f t="shared" si="300"/>
        <v>0</v>
      </c>
      <c r="AY1850" s="366">
        <f t="shared" si="301"/>
        <v>0</v>
      </c>
      <c r="AZ1850" s="364">
        <f t="shared" si="302"/>
        <v>0</v>
      </c>
      <c r="BA1850" s="365">
        <f t="shared" si="303"/>
        <v>0</v>
      </c>
      <c r="BB1850" s="362">
        <f t="shared" si="304"/>
        <v>0</v>
      </c>
      <c r="BC1850" s="363">
        <f t="shared" si="305"/>
        <v>0</v>
      </c>
      <c r="BD1850" s="364">
        <f t="shared" si="306"/>
        <v>0</v>
      </c>
      <c r="BE1850" s="365">
        <f t="shared" si="307"/>
        <v>0</v>
      </c>
      <c r="BF1850" s="362">
        <f t="shared" si="308"/>
        <v>0</v>
      </c>
      <c r="BG1850" s="366">
        <f t="shared" si="309"/>
        <v>0</v>
      </c>
      <c r="BH1850" s="364">
        <f t="shared" si="310"/>
        <v>0</v>
      </c>
      <c r="BI1850" s="365">
        <f t="shared" si="311"/>
        <v>0</v>
      </c>
      <c r="BJ1850" s="298">
        <f t="shared" si="312"/>
        <v>0</v>
      </c>
      <c r="BK1850" s="272">
        <f t="shared" si="313"/>
        <v>0</v>
      </c>
      <c r="BL1850" s="273" t="str">
        <f>IF(BK1850=0,"",
IF(SUM($BK$1815:BK1850)=1,BM1850,
IF($BK$1935&gt;SUM($BK$1815:BK1850),_xlfn.CONCAT(", ",BM1850),
IF($BK$1935=SUM($BK$1815:BK1850),_xlfn.CONCAT(" y ",BM1850)))))</f>
        <v/>
      </c>
      <c r="BM1850" s="156" t="s">
        <v>5131</v>
      </c>
      <c r="BN1850" s="402">
        <f t="shared" si="314"/>
        <v>1</v>
      </c>
      <c r="BO1850" s="370" t="str">
        <f>IF(BN1850=0,"",
IF(SUM($BN$1815:BN1850)=1,BP1850,
IF($BN$1935&gt;SUM($BN$1815:BN1850),_xlfn.CONCAT(", ",BP1850),
IF($BN$1935=SUM($BN$1815:BN1850),_xlfn.CONCAT(" y ",BP1850)))))</f>
        <v>, 36</v>
      </c>
      <c r="BP1850" s="156" t="s">
        <v>5131</v>
      </c>
    </row>
    <row r="1851" spans="1:68" ht="15" customHeight="1">
      <c r="A1851" s="57"/>
      <c r="B1851" s="26"/>
      <c r="C1851" s="165" t="s">
        <v>5132</v>
      </c>
      <c r="D1851" s="885" t="str">
        <f t="shared" si="282"/>
        <v>INSTITUTO TECNOLOGICO SUPERIOR DE HUATUSCO</v>
      </c>
      <c r="E1851" s="886"/>
      <c r="F1851" s="886"/>
      <c r="G1851" s="886"/>
      <c r="H1851" s="886"/>
      <c r="I1851" s="886"/>
      <c r="J1851" s="886"/>
      <c r="K1851" s="886"/>
      <c r="L1851" s="886"/>
      <c r="M1851" s="886"/>
      <c r="N1851" s="886"/>
      <c r="O1851" s="886"/>
      <c r="P1851" s="886"/>
      <c r="Q1851" s="886"/>
      <c r="R1851" s="887"/>
      <c r="S1851" s="614"/>
      <c r="T1851" s="614"/>
      <c r="U1851" s="614"/>
      <c r="V1851" s="614"/>
      <c r="W1851" s="614"/>
      <c r="X1851" s="614"/>
      <c r="Y1851" s="614"/>
      <c r="Z1851" s="614"/>
      <c r="AA1851" s="614"/>
      <c r="AB1851" s="614"/>
      <c r="AC1851" s="614"/>
      <c r="AD1851" s="614"/>
      <c r="AE1851" s="164"/>
      <c r="AF1851" s="164"/>
      <c r="AG1851" s="292">
        <f t="shared" si="283"/>
        <v>1</v>
      </c>
      <c r="AH1851" s="293">
        <f t="shared" si="284"/>
        <v>0</v>
      </c>
      <c r="AI1851" s="294">
        <f t="shared" si="285"/>
        <v>0</v>
      </c>
      <c r="AJ1851" s="295">
        <f t="shared" si="286"/>
        <v>0</v>
      </c>
      <c r="AK1851" s="296">
        <f t="shared" si="287"/>
        <v>0</v>
      </c>
      <c r="AL1851" s="293">
        <f t="shared" si="288"/>
        <v>0</v>
      </c>
      <c r="AM1851" s="294">
        <f t="shared" si="289"/>
        <v>0</v>
      </c>
      <c r="AN1851" s="295">
        <f t="shared" si="290"/>
        <v>0</v>
      </c>
      <c r="AO1851" s="296">
        <f t="shared" si="291"/>
        <v>0</v>
      </c>
      <c r="AP1851" s="293">
        <f t="shared" si="292"/>
        <v>0</v>
      </c>
      <c r="AQ1851" s="294">
        <f t="shared" si="293"/>
        <v>0</v>
      </c>
      <c r="AR1851" s="295">
        <f t="shared" si="294"/>
        <v>0</v>
      </c>
      <c r="AS1851" s="296">
        <f t="shared" si="295"/>
        <v>0</v>
      </c>
      <c r="AT1851" s="293">
        <f t="shared" si="296"/>
        <v>0</v>
      </c>
      <c r="AU1851" s="294">
        <f t="shared" si="297"/>
        <v>0</v>
      </c>
      <c r="AV1851" s="295">
        <f t="shared" si="298"/>
        <v>0</v>
      </c>
      <c r="AW1851" s="296">
        <f t="shared" si="299"/>
        <v>0</v>
      </c>
      <c r="AX1851" s="362">
        <f t="shared" si="300"/>
        <v>0</v>
      </c>
      <c r="AY1851" s="366">
        <f t="shared" si="301"/>
        <v>0</v>
      </c>
      <c r="AZ1851" s="364">
        <f t="shared" si="302"/>
        <v>0</v>
      </c>
      <c r="BA1851" s="365">
        <f t="shared" si="303"/>
        <v>0</v>
      </c>
      <c r="BB1851" s="362">
        <f t="shared" si="304"/>
        <v>0</v>
      </c>
      <c r="BC1851" s="363">
        <f t="shared" si="305"/>
        <v>0</v>
      </c>
      <c r="BD1851" s="364">
        <f t="shared" si="306"/>
        <v>0</v>
      </c>
      <c r="BE1851" s="365">
        <f t="shared" si="307"/>
        <v>0</v>
      </c>
      <c r="BF1851" s="362">
        <f t="shared" si="308"/>
        <v>0</v>
      </c>
      <c r="BG1851" s="366">
        <f t="shared" si="309"/>
        <v>0</v>
      </c>
      <c r="BH1851" s="364">
        <f t="shared" si="310"/>
        <v>0</v>
      </c>
      <c r="BI1851" s="365">
        <f t="shared" si="311"/>
        <v>0</v>
      </c>
      <c r="BJ1851" s="298">
        <f t="shared" si="312"/>
        <v>0</v>
      </c>
      <c r="BK1851" s="272">
        <f t="shared" si="313"/>
        <v>0</v>
      </c>
      <c r="BL1851" s="273" t="str">
        <f>IF(BK1851=0,"",
IF(SUM($BK$1815:BK1851)=1,BM1851,
IF($BK$1935&gt;SUM($BK$1815:BK1851),_xlfn.CONCAT(", ",BM1851),
IF($BK$1935=SUM($BK$1815:BK1851),_xlfn.CONCAT(" y ",BM1851)))))</f>
        <v/>
      </c>
      <c r="BM1851" s="156" t="s">
        <v>5133</v>
      </c>
      <c r="BN1851" s="402">
        <f t="shared" si="314"/>
        <v>1</v>
      </c>
      <c r="BO1851" s="370" t="str">
        <f>IF(BN1851=0,"",
IF(SUM($BN$1815:BN1851)=1,BP1851,
IF($BN$1935&gt;SUM($BN$1815:BN1851),_xlfn.CONCAT(", ",BP1851),
IF($BN$1935=SUM($BN$1815:BN1851),_xlfn.CONCAT(" y ",BP1851)))))</f>
        <v>, 37</v>
      </c>
      <c r="BP1851" s="156" t="s">
        <v>5133</v>
      </c>
    </row>
    <row r="1852" spans="1:68" ht="15" customHeight="1">
      <c r="A1852" s="57"/>
      <c r="B1852" s="26"/>
      <c r="C1852" s="165" t="s">
        <v>5134</v>
      </c>
      <c r="D1852" s="885" t="str">
        <f t="shared" si="282"/>
        <v>INSTITUTO TECNOLOGICO SUPERIOR DE ALVARADO</v>
      </c>
      <c r="E1852" s="886"/>
      <c r="F1852" s="886"/>
      <c r="G1852" s="886"/>
      <c r="H1852" s="886"/>
      <c r="I1852" s="886"/>
      <c r="J1852" s="886"/>
      <c r="K1852" s="886"/>
      <c r="L1852" s="886"/>
      <c r="M1852" s="886"/>
      <c r="N1852" s="886"/>
      <c r="O1852" s="886"/>
      <c r="P1852" s="886"/>
      <c r="Q1852" s="886"/>
      <c r="R1852" s="887"/>
      <c r="S1852" s="614"/>
      <c r="T1852" s="614"/>
      <c r="U1852" s="614"/>
      <c r="V1852" s="614"/>
      <c r="W1852" s="614"/>
      <c r="X1852" s="614"/>
      <c r="Y1852" s="614"/>
      <c r="Z1852" s="614"/>
      <c r="AA1852" s="614"/>
      <c r="AB1852" s="614"/>
      <c r="AC1852" s="614"/>
      <c r="AD1852" s="614"/>
      <c r="AE1852" s="164"/>
      <c r="AF1852" s="164"/>
      <c r="AG1852" s="292">
        <f t="shared" si="283"/>
        <v>1</v>
      </c>
      <c r="AH1852" s="293">
        <f t="shared" si="284"/>
        <v>0</v>
      </c>
      <c r="AI1852" s="294">
        <f t="shared" si="285"/>
        <v>0</v>
      </c>
      <c r="AJ1852" s="295">
        <f t="shared" si="286"/>
        <v>0</v>
      </c>
      <c r="AK1852" s="296">
        <f t="shared" si="287"/>
        <v>0</v>
      </c>
      <c r="AL1852" s="293">
        <f t="shared" si="288"/>
        <v>0</v>
      </c>
      <c r="AM1852" s="294">
        <f t="shared" si="289"/>
        <v>0</v>
      </c>
      <c r="AN1852" s="295">
        <f t="shared" si="290"/>
        <v>0</v>
      </c>
      <c r="AO1852" s="296">
        <f t="shared" si="291"/>
        <v>0</v>
      </c>
      <c r="AP1852" s="293">
        <f t="shared" si="292"/>
        <v>0</v>
      </c>
      <c r="AQ1852" s="294">
        <f t="shared" si="293"/>
        <v>0</v>
      </c>
      <c r="AR1852" s="295">
        <f t="shared" si="294"/>
        <v>0</v>
      </c>
      <c r="AS1852" s="296">
        <f t="shared" si="295"/>
        <v>0</v>
      </c>
      <c r="AT1852" s="293">
        <f t="shared" si="296"/>
        <v>0</v>
      </c>
      <c r="AU1852" s="294">
        <f t="shared" si="297"/>
        <v>0</v>
      </c>
      <c r="AV1852" s="295">
        <f t="shared" si="298"/>
        <v>0</v>
      </c>
      <c r="AW1852" s="296">
        <f t="shared" si="299"/>
        <v>0</v>
      </c>
      <c r="AX1852" s="362">
        <f t="shared" si="300"/>
        <v>0</v>
      </c>
      <c r="AY1852" s="366">
        <f t="shared" si="301"/>
        <v>0</v>
      </c>
      <c r="AZ1852" s="364">
        <f t="shared" si="302"/>
        <v>0</v>
      </c>
      <c r="BA1852" s="365">
        <f t="shared" si="303"/>
        <v>0</v>
      </c>
      <c r="BB1852" s="362">
        <f t="shared" si="304"/>
        <v>0</v>
      </c>
      <c r="BC1852" s="363">
        <f t="shared" si="305"/>
        <v>0</v>
      </c>
      <c r="BD1852" s="364">
        <f t="shared" si="306"/>
        <v>0</v>
      </c>
      <c r="BE1852" s="365">
        <f t="shared" si="307"/>
        <v>0</v>
      </c>
      <c r="BF1852" s="362">
        <f t="shared" si="308"/>
        <v>0</v>
      </c>
      <c r="BG1852" s="366">
        <f t="shared" si="309"/>
        <v>0</v>
      </c>
      <c r="BH1852" s="364">
        <f t="shared" si="310"/>
        <v>0</v>
      </c>
      <c r="BI1852" s="365">
        <f t="shared" si="311"/>
        <v>0</v>
      </c>
      <c r="BJ1852" s="298">
        <f t="shared" si="312"/>
        <v>0</v>
      </c>
      <c r="BK1852" s="272">
        <f t="shared" si="313"/>
        <v>0</v>
      </c>
      <c r="BL1852" s="273" t="str">
        <f>IF(BK1852=0,"",
IF(SUM($BK$1815:BK1852)=1,BM1852,
IF($BK$1935&gt;SUM($BK$1815:BK1852),_xlfn.CONCAT(", ",BM1852),
IF($BK$1935=SUM($BK$1815:BK1852),_xlfn.CONCAT(" y ",BM1852)))))</f>
        <v/>
      </c>
      <c r="BM1852" s="156" t="s">
        <v>5135</v>
      </c>
      <c r="BN1852" s="402">
        <f t="shared" si="314"/>
        <v>1</v>
      </c>
      <c r="BO1852" s="370" t="str">
        <f>IF(BN1852=0,"",
IF(SUM($BN$1815:BN1852)=1,BP1852,
IF($BN$1935&gt;SUM($BN$1815:BN1852),_xlfn.CONCAT(", ",BP1852),
IF($BN$1935=SUM($BN$1815:BN1852),_xlfn.CONCAT(" y ",BP1852)))))</f>
        <v>, 38</v>
      </c>
      <c r="BP1852" s="156" t="s">
        <v>5135</v>
      </c>
    </row>
    <row r="1853" spans="1:68" ht="15" customHeight="1">
      <c r="A1853" s="57"/>
      <c r="B1853" s="26"/>
      <c r="C1853" s="165" t="s">
        <v>5136</v>
      </c>
      <c r="D1853" s="885" t="str">
        <f t="shared" si="282"/>
        <v>INSTITUTO TECNOLOGICO SUPERIOR DE PEROTE</v>
      </c>
      <c r="E1853" s="886"/>
      <c r="F1853" s="886"/>
      <c r="G1853" s="886"/>
      <c r="H1853" s="886"/>
      <c r="I1853" s="886"/>
      <c r="J1853" s="886"/>
      <c r="K1853" s="886"/>
      <c r="L1853" s="886"/>
      <c r="M1853" s="886"/>
      <c r="N1853" s="886"/>
      <c r="O1853" s="886"/>
      <c r="P1853" s="886"/>
      <c r="Q1853" s="886"/>
      <c r="R1853" s="887"/>
      <c r="S1853" s="614"/>
      <c r="T1853" s="614"/>
      <c r="U1853" s="614"/>
      <c r="V1853" s="614"/>
      <c r="W1853" s="614"/>
      <c r="X1853" s="614"/>
      <c r="Y1853" s="614"/>
      <c r="Z1853" s="614"/>
      <c r="AA1853" s="614"/>
      <c r="AB1853" s="614"/>
      <c r="AC1853" s="614"/>
      <c r="AD1853" s="614"/>
      <c r="AE1853" s="164"/>
      <c r="AF1853" s="164"/>
      <c r="AG1853" s="292">
        <f t="shared" si="283"/>
        <v>1</v>
      </c>
      <c r="AH1853" s="293">
        <f t="shared" si="284"/>
        <v>0</v>
      </c>
      <c r="AI1853" s="294">
        <f t="shared" si="285"/>
        <v>0</v>
      </c>
      <c r="AJ1853" s="295">
        <f t="shared" si="286"/>
        <v>0</v>
      </c>
      <c r="AK1853" s="296">
        <f t="shared" si="287"/>
        <v>0</v>
      </c>
      <c r="AL1853" s="293">
        <f t="shared" si="288"/>
        <v>0</v>
      </c>
      <c r="AM1853" s="294">
        <f t="shared" si="289"/>
        <v>0</v>
      </c>
      <c r="AN1853" s="295">
        <f t="shared" si="290"/>
        <v>0</v>
      </c>
      <c r="AO1853" s="296">
        <f t="shared" si="291"/>
        <v>0</v>
      </c>
      <c r="AP1853" s="293">
        <f t="shared" si="292"/>
        <v>0</v>
      </c>
      <c r="AQ1853" s="294">
        <f t="shared" si="293"/>
        <v>0</v>
      </c>
      <c r="AR1853" s="295">
        <f t="shared" si="294"/>
        <v>0</v>
      </c>
      <c r="AS1853" s="296">
        <f t="shared" si="295"/>
        <v>0</v>
      </c>
      <c r="AT1853" s="293">
        <f t="shared" si="296"/>
        <v>0</v>
      </c>
      <c r="AU1853" s="294">
        <f t="shared" si="297"/>
        <v>0</v>
      </c>
      <c r="AV1853" s="295">
        <f t="shared" si="298"/>
        <v>0</v>
      </c>
      <c r="AW1853" s="296">
        <f t="shared" si="299"/>
        <v>0</v>
      </c>
      <c r="AX1853" s="362">
        <f t="shared" si="300"/>
        <v>0</v>
      </c>
      <c r="AY1853" s="366">
        <f t="shared" si="301"/>
        <v>0</v>
      </c>
      <c r="AZ1853" s="364">
        <f t="shared" si="302"/>
        <v>0</v>
      </c>
      <c r="BA1853" s="365">
        <f t="shared" si="303"/>
        <v>0</v>
      </c>
      <c r="BB1853" s="362">
        <f t="shared" si="304"/>
        <v>0</v>
      </c>
      <c r="BC1853" s="363">
        <f t="shared" si="305"/>
        <v>0</v>
      </c>
      <c r="BD1853" s="364">
        <f t="shared" si="306"/>
        <v>0</v>
      </c>
      <c r="BE1853" s="365">
        <f t="shared" si="307"/>
        <v>0</v>
      </c>
      <c r="BF1853" s="362">
        <f t="shared" si="308"/>
        <v>0</v>
      </c>
      <c r="BG1853" s="366">
        <f t="shared" si="309"/>
        <v>0</v>
      </c>
      <c r="BH1853" s="364">
        <f t="shared" si="310"/>
        <v>0</v>
      </c>
      <c r="BI1853" s="365">
        <f t="shared" si="311"/>
        <v>0</v>
      </c>
      <c r="BJ1853" s="298">
        <f t="shared" si="312"/>
        <v>0</v>
      </c>
      <c r="BK1853" s="272">
        <f t="shared" si="313"/>
        <v>0</v>
      </c>
      <c r="BL1853" s="273" t="str">
        <f>IF(BK1853=0,"",
IF(SUM($BK$1815:BK1853)=1,BM1853,
IF($BK$1935&gt;SUM($BK$1815:BK1853),_xlfn.CONCAT(", ",BM1853),
IF($BK$1935=SUM($BK$1815:BK1853),_xlfn.CONCAT(" y ",BM1853)))))</f>
        <v/>
      </c>
      <c r="BM1853" s="156" t="s">
        <v>5137</v>
      </c>
      <c r="BN1853" s="402">
        <f t="shared" si="314"/>
        <v>1</v>
      </c>
      <c r="BO1853" s="370" t="str">
        <f>IF(BN1853=0,"",
IF(SUM($BN$1815:BN1853)=1,BP1853,
IF($BN$1935&gt;SUM($BN$1815:BN1853),_xlfn.CONCAT(", ",BP1853),
IF($BN$1935=SUM($BN$1815:BN1853),_xlfn.CONCAT(" y ",BP1853)))))</f>
        <v>, 39</v>
      </c>
      <c r="BP1853" s="156" t="s">
        <v>5137</v>
      </c>
    </row>
    <row r="1854" spans="1:68" ht="15" customHeight="1">
      <c r="A1854" s="57"/>
      <c r="B1854" s="26"/>
      <c r="C1854" s="165" t="s">
        <v>5138</v>
      </c>
      <c r="D1854" s="885" t="str">
        <f t="shared" si="282"/>
        <v>INSTITUTO TECNOLOGICO SUPERIOR DE ZONGOLICA</v>
      </c>
      <c r="E1854" s="886"/>
      <c r="F1854" s="886"/>
      <c r="G1854" s="886"/>
      <c r="H1854" s="886"/>
      <c r="I1854" s="886"/>
      <c r="J1854" s="886"/>
      <c r="K1854" s="886"/>
      <c r="L1854" s="886"/>
      <c r="M1854" s="886"/>
      <c r="N1854" s="886"/>
      <c r="O1854" s="886"/>
      <c r="P1854" s="886"/>
      <c r="Q1854" s="886"/>
      <c r="R1854" s="887"/>
      <c r="S1854" s="614"/>
      <c r="T1854" s="614"/>
      <c r="U1854" s="614"/>
      <c r="V1854" s="614"/>
      <c r="W1854" s="614"/>
      <c r="X1854" s="614"/>
      <c r="Y1854" s="614"/>
      <c r="Z1854" s="614"/>
      <c r="AA1854" s="614"/>
      <c r="AB1854" s="614"/>
      <c r="AC1854" s="614"/>
      <c r="AD1854" s="614"/>
      <c r="AE1854" s="164"/>
      <c r="AF1854" s="164"/>
      <c r="AG1854" s="292">
        <f t="shared" si="283"/>
        <v>1</v>
      </c>
      <c r="AH1854" s="293">
        <f t="shared" si="284"/>
        <v>0</v>
      </c>
      <c r="AI1854" s="294">
        <f t="shared" si="285"/>
        <v>0</v>
      </c>
      <c r="AJ1854" s="295">
        <f t="shared" si="286"/>
        <v>0</v>
      </c>
      <c r="AK1854" s="296">
        <f t="shared" si="287"/>
        <v>0</v>
      </c>
      <c r="AL1854" s="293">
        <f t="shared" si="288"/>
        <v>0</v>
      </c>
      <c r="AM1854" s="294">
        <f t="shared" si="289"/>
        <v>0</v>
      </c>
      <c r="AN1854" s="295">
        <f t="shared" si="290"/>
        <v>0</v>
      </c>
      <c r="AO1854" s="296">
        <f t="shared" si="291"/>
        <v>0</v>
      </c>
      <c r="AP1854" s="293">
        <f t="shared" si="292"/>
        <v>0</v>
      </c>
      <c r="AQ1854" s="294">
        <f t="shared" si="293"/>
        <v>0</v>
      </c>
      <c r="AR1854" s="295">
        <f t="shared" si="294"/>
        <v>0</v>
      </c>
      <c r="AS1854" s="296">
        <f t="shared" si="295"/>
        <v>0</v>
      </c>
      <c r="AT1854" s="293">
        <f t="shared" si="296"/>
        <v>0</v>
      </c>
      <c r="AU1854" s="294">
        <f t="shared" si="297"/>
        <v>0</v>
      </c>
      <c r="AV1854" s="295">
        <f t="shared" si="298"/>
        <v>0</v>
      </c>
      <c r="AW1854" s="296">
        <f t="shared" si="299"/>
        <v>0</v>
      </c>
      <c r="AX1854" s="362">
        <f t="shared" si="300"/>
        <v>0</v>
      </c>
      <c r="AY1854" s="366">
        <f t="shared" si="301"/>
        <v>0</v>
      </c>
      <c r="AZ1854" s="364">
        <f t="shared" si="302"/>
        <v>0</v>
      </c>
      <c r="BA1854" s="365">
        <f t="shared" si="303"/>
        <v>0</v>
      </c>
      <c r="BB1854" s="362">
        <f t="shared" si="304"/>
        <v>0</v>
      </c>
      <c r="BC1854" s="363">
        <f t="shared" si="305"/>
        <v>0</v>
      </c>
      <c r="BD1854" s="364">
        <f t="shared" si="306"/>
        <v>0</v>
      </c>
      <c r="BE1854" s="365">
        <f t="shared" si="307"/>
        <v>0</v>
      </c>
      <c r="BF1854" s="362">
        <f t="shared" si="308"/>
        <v>0</v>
      </c>
      <c r="BG1854" s="366">
        <f t="shared" si="309"/>
        <v>0</v>
      </c>
      <c r="BH1854" s="364">
        <f t="shared" si="310"/>
        <v>0</v>
      </c>
      <c r="BI1854" s="365">
        <f t="shared" si="311"/>
        <v>0</v>
      </c>
      <c r="BJ1854" s="298">
        <f t="shared" si="312"/>
        <v>0</v>
      </c>
      <c r="BK1854" s="272">
        <f t="shared" si="313"/>
        <v>0</v>
      </c>
      <c r="BL1854" s="273" t="str">
        <f>IF(BK1854=0,"",
IF(SUM($BK$1815:BK1854)=1,BM1854,
IF($BK$1935&gt;SUM($BK$1815:BK1854),_xlfn.CONCAT(", ",BM1854),
IF($BK$1935=SUM($BK$1815:BK1854),_xlfn.CONCAT(" y ",BM1854)))))</f>
        <v/>
      </c>
      <c r="BM1854" s="156" t="s">
        <v>5139</v>
      </c>
      <c r="BN1854" s="402">
        <f t="shared" si="314"/>
        <v>1</v>
      </c>
      <c r="BO1854" s="370" t="str">
        <f>IF(BN1854=0,"",
IF(SUM($BN$1815:BN1854)=1,BP1854,
IF($BN$1935&gt;SUM($BN$1815:BN1854),_xlfn.CONCAT(", ",BP1854),
IF($BN$1935=SUM($BN$1815:BN1854),_xlfn.CONCAT(" y ",BP1854)))))</f>
        <v>, 40</v>
      </c>
      <c r="BP1854" s="156" t="s">
        <v>5139</v>
      </c>
    </row>
    <row r="1855" spans="1:68" ht="15" customHeight="1">
      <c r="A1855" s="57"/>
      <c r="B1855" s="26"/>
      <c r="C1855" s="165" t="s">
        <v>5140</v>
      </c>
      <c r="D1855" s="885" t="str">
        <f t="shared" si="282"/>
        <v>INSTITUTO TECNOLOGICO SUPERIOR DE NARANJOS</v>
      </c>
      <c r="E1855" s="886"/>
      <c r="F1855" s="886"/>
      <c r="G1855" s="886"/>
      <c r="H1855" s="886"/>
      <c r="I1855" s="886"/>
      <c r="J1855" s="886"/>
      <c r="K1855" s="886"/>
      <c r="L1855" s="886"/>
      <c r="M1855" s="886"/>
      <c r="N1855" s="886"/>
      <c r="O1855" s="886"/>
      <c r="P1855" s="886"/>
      <c r="Q1855" s="886"/>
      <c r="R1855" s="887"/>
      <c r="S1855" s="614"/>
      <c r="T1855" s="614"/>
      <c r="U1855" s="614"/>
      <c r="V1855" s="614"/>
      <c r="W1855" s="614"/>
      <c r="X1855" s="614"/>
      <c r="Y1855" s="614"/>
      <c r="Z1855" s="614"/>
      <c r="AA1855" s="614"/>
      <c r="AB1855" s="614"/>
      <c r="AC1855" s="614"/>
      <c r="AD1855" s="614"/>
      <c r="AE1855" s="164"/>
      <c r="AF1855" s="164"/>
      <c r="AG1855" s="292">
        <f t="shared" si="283"/>
        <v>1</v>
      </c>
      <c r="AH1855" s="293">
        <f t="shared" si="284"/>
        <v>0</v>
      </c>
      <c r="AI1855" s="294">
        <f t="shared" si="285"/>
        <v>0</v>
      </c>
      <c r="AJ1855" s="295">
        <f t="shared" si="286"/>
        <v>0</v>
      </c>
      <c r="AK1855" s="296">
        <f t="shared" si="287"/>
        <v>0</v>
      </c>
      <c r="AL1855" s="293">
        <f t="shared" si="288"/>
        <v>0</v>
      </c>
      <c r="AM1855" s="294">
        <f t="shared" si="289"/>
        <v>0</v>
      </c>
      <c r="AN1855" s="295">
        <f t="shared" si="290"/>
        <v>0</v>
      </c>
      <c r="AO1855" s="296">
        <f t="shared" si="291"/>
        <v>0</v>
      </c>
      <c r="AP1855" s="293">
        <f t="shared" si="292"/>
        <v>0</v>
      </c>
      <c r="AQ1855" s="294">
        <f t="shared" si="293"/>
        <v>0</v>
      </c>
      <c r="AR1855" s="295">
        <f t="shared" si="294"/>
        <v>0</v>
      </c>
      <c r="AS1855" s="296">
        <f t="shared" si="295"/>
        <v>0</v>
      </c>
      <c r="AT1855" s="293">
        <f t="shared" si="296"/>
        <v>0</v>
      </c>
      <c r="AU1855" s="294">
        <f t="shared" si="297"/>
        <v>0</v>
      </c>
      <c r="AV1855" s="295">
        <f t="shared" si="298"/>
        <v>0</v>
      </c>
      <c r="AW1855" s="296">
        <f t="shared" si="299"/>
        <v>0</v>
      </c>
      <c r="AX1855" s="362">
        <f t="shared" si="300"/>
        <v>0</v>
      </c>
      <c r="AY1855" s="366">
        <f t="shared" si="301"/>
        <v>0</v>
      </c>
      <c r="AZ1855" s="364">
        <f t="shared" si="302"/>
        <v>0</v>
      </c>
      <c r="BA1855" s="365">
        <f t="shared" si="303"/>
        <v>0</v>
      </c>
      <c r="BB1855" s="362">
        <f t="shared" si="304"/>
        <v>0</v>
      </c>
      <c r="BC1855" s="363">
        <f t="shared" si="305"/>
        <v>0</v>
      </c>
      <c r="BD1855" s="364">
        <f t="shared" si="306"/>
        <v>0</v>
      </c>
      <c r="BE1855" s="365">
        <f t="shared" si="307"/>
        <v>0</v>
      </c>
      <c r="BF1855" s="362">
        <f t="shared" si="308"/>
        <v>0</v>
      </c>
      <c r="BG1855" s="366">
        <f t="shared" si="309"/>
        <v>0</v>
      </c>
      <c r="BH1855" s="364">
        <f t="shared" si="310"/>
        <v>0</v>
      </c>
      <c r="BI1855" s="365">
        <f t="shared" si="311"/>
        <v>0</v>
      </c>
      <c r="BJ1855" s="298">
        <f t="shared" si="312"/>
        <v>0</v>
      </c>
      <c r="BK1855" s="272">
        <f t="shared" si="313"/>
        <v>0</v>
      </c>
      <c r="BL1855" s="273" t="str">
        <f>IF(BK1855=0,"",
IF(SUM($BK$1815:BK1855)=1,BM1855,
IF($BK$1935&gt;SUM($BK$1815:BK1855),_xlfn.CONCAT(", ",BM1855),
IF($BK$1935=SUM($BK$1815:BK1855),_xlfn.CONCAT(" y ",BM1855)))))</f>
        <v/>
      </c>
      <c r="BM1855" s="156" t="s">
        <v>5141</v>
      </c>
      <c r="BN1855" s="402">
        <f t="shared" si="314"/>
        <v>1</v>
      </c>
      <c r="BO1855" s="370" t="str">
        <f>IF(BN1855=0,"",
IF(SUM($BN$1815:BN1855)=1,BP1855,
IF($BN$1935&gt;SUM($BN$1815:BN1855),_xlfn.CONCAT(", ",BP1855),
IF($BN$1935=SUM($BN$1815:BN1855),_xlfn.CONCAT(" y ",BP1855)))))</f>
        <v>, 41</v>
      </c>
      <c r="BP1855" s="156" t="s">
        <v>5141</v>
      </c>
    </row>
    <row r="1856" spans="1:68" ht="15" customHeight="1">
      <c r="A1856" s="57"/>
      <c r="B1856" s="26"/>
      <c r="C1856" s="165" t="s">
        <v>5142</v>
      </c>
      <c r="D1856" s="885" t="str">
        <f t="shared" si="282"/>
        <v>INSTITUTO TECNOLOGICO SUPERIOR DE CHICONTEPEC</v>
      </c>
      <c r="E1856" s="886"/>
      <c r="F1856" s="886"/>
      <c r="G1856" s="886"/>
      <c r="H1856" s="886"/>
      <c r="I1856" s="886"/>
      <c r="J1856" s="886"/>
      <c r="K1856" s="886"/>
      <c r="L1856" s="886"/>
      <c r="M1856" s="886"/>
      <c r="N1856" s="886"/>
      <c r="O1856" s="886"/>
      <c r="P1856" s="886"/>
      <c r="Q1856" s="886"/>
      <c r="R1856" s="887"/>
      <c r="S1856" s="614"/>
      <c r="T1856" s="614"/>
      <c r="U1856" s="614"/>
      <c r="V1856" s="614"/>
      <c r="W1856" s="614"/>
      <c r="X1856" s="614"/>
      <c r="Y1856" s="614"/>
      <c r="Z1856" s="614"/>
      <c r="AA1856" s="614"/>
      <c r="AB1856" s="614"/>
      <c r="AC1856" s="614"/>
      <c r="AD1856" s="614"/>
      <c r="AE1856" s="164"/>
      <c r="AF1856" s="164"/>
      <c r="AG1856" s="292">
        <f t="shared" si="283"/>
        <v>1</v>
      </c>
      <c r="AH1856" s="293">
        <f t="shared" si="284"/>
        <v>0</v>
      </c>
      <c r="AI1856" s="294">
        <f t="shared" si="285"/>
        <v>0</v>
      </c>
      <c r="AJ1856" s="295">
        <f t="shared" si="286"/>
        <v>0</v>
      </c>
      <c r="AK1856" s="296">
        <f t="shared" si="287"/>
        <v>0</v>
      </c>
      <c r="AL1856" s="293">
        <f t="shared" si="288"/>
        <v>0</v>
      </c>
      <c r="AM1856" s="294">
        <f t="shared" si="289"/>
        <v>0</v>
      </c>
      <c r="AN1856" s="295">
        <f t="shared" si="290"/>
        <v>0</v>
      </c>
      <c r="AO1856" s="296">
        <f t="shared" si="291"/>
        <v>0</v>
      </c>
      <c r="AP1856" s="293">
        <f t="shared" si="292"/>
        <v>0</v>
      </c>
      <c r="AQ1856" s="294">
        <f t="shared" si="293"/>
        <v>0</v>
      </c>
      <c r="AR1856" s="295">
        <f t="shared" si="294"/>
        <v>0</v>
      </c>
      <c r="AS1856" s="296">
        <f t="shared" si="295"/>
        <v>0</v>
      </c>
      <c r="AT1856" s="293">
        <f t="shared" si="296"/>
        <v>0</v>
      </c>
      <c r="AU1856" s="294">
        <f t="shared" si="297"/>
        <v>0</v>
      </c>
      <c r="AV1856" s="295">
        <f t="shared" si="298"/>
        <v>0</v>
      </c>
      <c r="AW1856" s="296">
        <f t="shared" si="299"/>
        <v>0</v>
      </c>
      <c r="AX1856" s="362">
        <f t="shared" si="300"/>
        <v>0</v>
      </c>
      <c r="AY1856" s="366">
        <f t="shared" si="301"/>
        <v>0</v>
      </c>
      <c r="AZ1856" s="364">
        <f t="shared" si="302"/>
        <v>0</v>
      </c>
      <c r="BA1856" s="365">
        <f t="shared" si="303"/>
        <v>0</v>
      </c>
      <c r="BB1856" s="362">
        <f t="shared" si="304"/>
        <v>0</v>
      </c>
      <c r="BC1856" s="363">
        <f t="shared" si="305"/>
        <v>0</v>
      </c>
      <c r="BD1856" s="364">
        <f t="shared" si="306"/>
        <v>0</v>
      </c>
      <c r="BE1856" s="365">
        <f t="shared" si="307"/>
        <v>0</v>
      </c>
      <c r="BF1856" s="362">
        <f t="shared" si="308"/>
        <v>0</v>
      </c>
      <c r="BG1856" s="366">
        <f t="shared" si="309"/>
        <v>0</v>
      </c>
      <c r="BH1856" s="364">
        <f t="shared" si="310"/>
        <v>0</v>
      </c>
      <c r="BI1856" s="365">
        <f t="shared" si="311"/>
        <v>0</v>
      </c>
      <c r="BJ1856" s="298">
        <f t="shared" si="312"/>
        <v>0</v>
      </c>
      <c r="BK1856" s="272">
        <f t="shared" si="313"/>
        <v>0</v>
      </c>
      <c r="BL1856" s="273" t="str">
        <f>IF(BK1856=0,"",
IF(SUM($BK$1815:BK1856)=1,BM1856,
IF($BK$1935&gt;SUM($BK$1815:BK1856),_xlfn.CONCAT(", ",BM1856),
IF($BK$1935=SUM($BK$1815:BK1856),_xlfn.CONCAT(" y ",BM1856)))))</f>
        <v/>
      </c>
      <c r="BM1856" s="156" t="s">
        <v>5143</v>
      </c>
      <c r="BN1856" s="402">
        <f t="shared" si="314"/>
        <v>1</v>
      </c>
      <c r="BO1856" s="370" t="str">
        <f>IF(BN1856=0,"",
IF(SUM($BN$1815:BN1856)=1,BP1856,
IF($BN$1935&gt;SUM($BN$1815:BN1856),_xlfn.CONCAT(", ",BP1856),
IF($BN$1935=SUM($BN$1815:BN1856),_xlfn.CONCAT(" y ",BP1856)))))</f>
        <v>, 42</v>
      </c>
      <c r="BP1856" s="156" t="s">
        <v>5143</v>
      </c>
    </row>
    <row r="1857" spans="1:68" ht="15" customHeight="1">
      <c r="A1857" s="57"/>
      <c r="B1857" s="26"/>
      <c r="C1857" s="165" t="s">
        <v>5144</v>
      </c>
      <c r="D1857" s="885" t="str">
        <f t="shared" si="282"/>
        <v>INSTITUTO TECNOLOGICO SUPERIOR DE MARTINEZ DE LA TORRE</v>
      </c>
      <c r="E1857" s="886"/>
      <c r="F1857" s="886"/>
      <c r="G1857" s="886"/>
      <c r="H1857" s="886"/>
      <c r="I1857" s="886"/>
      <c r="J1857" s="886"/>
      <c r="K1857" s="886"/>
      <c r="L1857" s="886"/>
      <c r="M1857" s="886"/>
      <c r="N1857" s="886"/>
      <c r="O1857" s="886"/>
      <c r="P1857" s="886"/>
      <c r="Q1857" s="886"/>
      <c r="R1857" s="887"/>
      <c r="S1857" s="614"/>
      <c r="T1857" s="614"/>
      <c r="U1857" s="614"/>
      <c r="V1857" s="614"/>
      <c r="W1857" s="614"/>
      <c r="X1857" s="614"/>
      <c r="Y1857" s="614"/>
      <c r="Z1857" s="614"/>
      <c r="AA1857" s="614"/>
      <c r="AB1857" s="614"/>
      <c r="AC1857" s="614"/>
      <c r="AD1857" s="614"/>
      <c r="AE1857" s="164"/>
      <c r="AF1857" s="164"/>
      <c r="AG1857" s="292">
        <f t="shared" si="283"/>
        <v>1</v>
      </c>
      <c r="AH1857" s="293">
        <f t="shared" si="284"/>
        <v>0</v>
      </c>
      <c r="AI1857" s="294">
        <f t="shared" si="285"/>
        <v>0</v>
      </c>
      <c r="AJ1857" s="295">
        <f t="shared" si="286"/>
        <v>0</v>
      </c>
      <c r="AK1857" s="296">
        <f t="shared" si="287"/>
        <v>0</v>
      </c>
      <c r="AL1857" s="293">
        <f t="shared" si="288"/>
        <v>0</v>
      </c>
      <c r="AM1857" s="294">
        <f t="shared" si="289"/>
        <v>0</v>
      </c>
      <c r="AN1857" s="295">
        <f t="shared" si="290"/>
        <v>0</v>
      </c>
      <c r="AO1857" s="296">
        <f t="shared" si="291"/>
        <v>0</v>
      </c>
      <c r="AP1857" s="293">
        <f t="shared" si="292"/>
        <v>0</v>
      </c>
      <c r="AQ1857" s="294">
        <f t="shared" si="293"/>
        <v>0</v>
      </c>
      <c r="AR1857" s="295">
        <f t="shared" si="294"/>
        <v>0</v>
      </c>
      <c r="AS1857" s="296">
        <f t="shared" si="295"/>
        <v>0</v>
      </c>
      <c r="AT1857" s="293">
        <f t="shared" si="296"/>
        <v>0</v>
      </c>
      <c r="AU1857" s="294">
        <f t="shared" si="297"/>
        <v>0</v>
      </c>
      <c r="AV1857" s="295">
        <f t="shared" si="298"/>
        <v>0</v>
      </c>
      <c r="AW1857" s="296">
        <f t="shared" si="299"/>
        <v>0</v>
      </c>
      <c r="AX1857" s="362">
        <f t="shared" si="300"/>
        <v>0</v>
      </c>
      <c r="AY1857" s="366">
        <f t="shared" si="301"/>
        <v>0</v>
      </c>
      <c r="AZ1857" s="364">
        <f t="shared" si="302"/>
        <v>0</v>
      </c>
      <c r="BA1857" s="365">
        <f t="shared" si="303"/>
        <v>0</v>
      </c>
      <c r="BB1857" s="362">
        <f t="shared" si="304"/>
        <v>0</v>
      </c>
      <c r="BC1857" s="363">
        <f t="shared" si="305"/>
        <v>0</v>
      </c>
      <c r="BD1857" s="364">
        <f t="shared" si="306"/>
        <v>0</v>
      </c>
      <c r="BE1857" s="365">
        <f t="shared" si="307"/>
        <v>0</v>
      </c>
      <c r="BF1857" s="362">
        <f t="shared" si="308"/>
        <v>0</v>
      </c>
      <c r="BG1857" s="366">
        <f t="shared" si="309"/>
        <v>0</v>
      </c>
      <c r="BH1857" s="364">
        <f t="shared" si="310"/>
        <v>0</v>
      </c>
      <c r="BI1857" s="365">
        <f t="shared" si="311"/>
        <v>0</v>
      </c>
      <c r="BJ1857" s="298">
        <f t="shared" si="312"/>
        <v>0</v>
      </c>
      <c r="BK1857" s="272">
        <f t="shared" si="313"/>
        <v>0</v>
      </c>
      <c r="BL1857" s="273" t="str">
        <f>IF(BK1857=0,"",
IF(SUM($BK$1815:BK1857)=1,BM1857,
IF($BK$1935&gt;SUM($BK$1815:BK1857),_xlfn.CONCAT(", ",BM1857),
IF($BK$1935=SUM($BK$1815:BK1857),_xlfn.CONCAT(" y ",BM1857)))))</f>
        <v/>
      </c>
      <c r="BM1857" s="156" t="s">
        <v>5145</v>
      </c>
      <c r="BN1857" s="402">
        <f t="shared" si="314"/>
        <v>1</v>
      </c>
      <c r="BO1857" s="370" t="str">
        <f>IF(BN1857=0,"",
IF(SUM($BN$1815:BN1857)=1,BP1857,
IF($BN$1935&gt;SUM($BN$1815:BN1857),_xlfn.CONCAT(", ",BP1857),
IF($BN$1935=SUM($BN$1815:BN1857),_xlfn.CONCAT(" y ",BP1857)))))</f>
        <v>, 43</v>
      </c>
      <c r="BP1857" s="156" t="s">
        <v>5145</v>
      </c>
    </row>
    <row r="1858" spans="1:68" ht="15" customHeight="1">
      <c r="A1858" s="57"/>
      <c r="B1858" s="26"/>
      <c r="C1858" s="165" t="s">
        <v>5146</v>
      </c>
      <c r="D1858" s="885" t="str">
        <f t="shared" si="282"/>
        <v>INSTITUTO TECNOLOGICO SUPERIOR DE JESUS CARRANZA</v>
      </c>
      <c r="E1858" s="886"/>
      <c r="F1858" s="886"/>
      <c r="G1858" s="886"/>
      <c r="H1858" s="886"/>
      <c r="I1858" s="886"/>
      <c r="J1858" s="886"/>
      <c r="K1858" s="886"/>
      <c r="L1858" s="886"/>
      <c r="M1858" s="886"/>
      <c r="N1858" s="886"/>
      <c r="O1858" s="886"/>
      <c r="P1858" s="886"/>
      <c r="Q1858" s="886"/>
      <c r="R1858" s="887"/>
      <c r="S1858" s="614"/>
      <c r="T1858" s="614"/>
      <c r="U1858" s="614"/>
      <c r="V1858" s="614"/>
      <c r="W1858" s="614"/>
      <c r="X1858" s="614"/>
      <c r="Y1858" s="614"/>
      <c r="Z1858" s="614"/>
      <c r="AA1858" s="614"/>
      <c r="AB1858" s="614"/>
      <c r="AC1858" s="614"/>
      <c r="AD1858" s="614"/>
      <c r="AE1858" s="164"/>
      <c r="AF1858" s="164"/>
      <c r="AG1858" s="292">
        <f t="shared" si="283"/>
        <v>1</v>
      </c>
      <c r="AH1858" s="293">
        <f t="shared" si="284"/>
        <v>0</v>
      </c>
      <c r="AI1858" s="294">
        <f t="shared" si="285"/>
        <v>0</v>
      </c>
      <c r="AJ1858" s="295">
        <f t="shared" si="286"/>
        <v>0</v>
      </c>
      <c r="AK1858" s="296">
        <f t="shared" si="287"/>
        <v>0</v>
      </c>
      <c r="AL1858" s="293">
        <f t="shared" si="288"/>
        <v>0</v>
      </c>
      <c r="AM1858" s="294">
        <f t="shared" si="289"/>
        <v>0</v>
      </c>
      <c r="AN1858" s="295">
        <f t="shared" si="290"/>
        <v>0</v>
      </c>
      <c r="AO1858" s="296">
        <f t="shared" si="291"/>
        <v>0</v>
      </c>
      <c r="AP1858" s="293">
        <f t="shared" si="292"/>
        <v>0</v>
      </c>
      <c r="AQ1858" s="294">
        <f t="shared" si="293"/>
        <v>0</v>
      </c>
      <c r="AR1858" s="295">
        <f t="shared" si="294"/>
        <v>0</v>
      </c>
      <c r="AS1858" s="296">
        <f t="shared" si="295"/>
        <v>0</v>
      </c>
      <c r="AT1858" s="293">
        <f t="shared" si="296"/>
        <v>0</v>
      </c>
      <c r="AU1858" s="294">
        <f t="shared" si="297"/>
        <v>0</v>
      </c>
      <c r="AV1858" s="295">
        <f t="shared" si="298"/>
        <v>0</v>
      </c>
      <c r="AW1858" s="296">
        <f t="shared" si="299"/>
        <v>0</v>
      </c>
      <c r="AX1858" s="362">
        <f t="shared" si="300"/>
        <v>0</v>
      </c>
      <c r="AY1858" s="366">
        <f t="shared" si="301"/>
        <v>0</v>
      </c>
      <c r="AZ1858" s="364">
        <f t="shared" si="302"/>
        <v>0</v>
      </c>
      <c r="BA1858" s="365">
        <f t="shared" si="303"/>
        <v>0</v>
      </c>
      <c r="BB1858" s="362">
        <f t="shared" si="304"/>
        <v>0</v>
      </c>
      <c r="BC1858" s="363">
        <f t="shared" si="305"/>
        <v>0</v>
      </c>
      <c r="BD1858" s="364">
        <f t="shared" si="306"/>
        <v>0</v>
      </c>
      <c r="BE1858" s="365">
        <f t="shared" si="307"/>
        <v>0</v>
      </c>
      <c r="BF1858" s="362">
        <f t="shared" si="308"/>
        <v>0</v>
      </c>
      <c r="BG1858" s="366">
        <f t="shared" si="309"/>
        <v>0</v>
      </c>
      <c r="BH1858" s="364">
        <f t="shared" si="310"/>
        <v>0</v>
      </c>
      <c r="BI1858" s="365">
        <f t="shared" si="311"/>
        <v>0</v>
      </c>
      <c r="BJ1858" s="298">
        <f t="shared" si="312"/>
        <v>0</v>
      </c>
      <c r="BK1858" s="272">
        <f t="shared" si="313"/>
        <v>0</v>
      </c>
      <c r="BL1858" s="273" t="str">
        <f>IF(BK1858=0,"",
IF(SUM($BK$1815:BK1858)=1,BM1858,
IF($BK$1935&gt;SUM($BK$1815:BK1858),_xlfn.CONCAT(", ",BM1858),
IF($BK$1935=SUM($BK$1815:BK1858),_xlfn.CONCAT(" y ",BM1858)))))</f>
        <v/>
      </c>
      <c r="BM1858" s="156" t="s">
        <v>5147</v>
      </c>
      <c r="BN1858" s="402">
        <f t="shared" si="314"/>
        <v>1</v>
      </c>
      <c r="BO1858" s="370" t="str">
        <f>IF(BN1858=0,"",
IF(SUM($BN$1815:BN1858)=1,BP1858,
IF($BN$1935&gt;SUM($BN$1815:BN1858),_xlfn.CONCAT(", ",BP1858),
IF($BN$1935=SUM($BN$1815:BN1858),_xlfn.CONCAT(" y ",BP1858)))))</f>
        <v>, 44</v>
      </c>
      <c r="BP1858" s="156" t="s">
        <v>5147</v>
      </c>
    </row>
    <row r="1859" spans="1:68" ht="15" customHeight="1">
      <c r="A1859" s="57"/>
      <c r="B1859" s="26"/>
      <c r="C1859" s="165" t="s">
        <v>5148</v>
      </c>
      <c r="D1859" s="885" t="str">
        <f t="shared" si="282"/>
        <v>INSTITUTO TECNOLOGICO SUPERIOR DE RODRIGUEZ CLARA</v>
      </c>
      <c r="E1859" s="886"/>
      <c r="F1859" s="886"/>
      <c r="G1859" s="886"/>
      <c r="H1859" s="886"/>
      <c r="I1859" s="886"/>
      <c r="J1859" s="886"/>
      <c r="K1859" s="886"/>
      <c r="L1859" s="886"/>
      <c r="M1859" s="886"/>
      <c r="N1859" s="886"/>
      <c r="O1859" s="886"/>
      <c r="P1859" s="886"/>
      <c r="Q1859" s="886"/>
      <c r="R1859" s="887"/>
      <c r="S1859" s="614"/>
      <c r="T1859" s="614"/>
      <c r="U1859" s="614"/>
      <c r="V1859" s="614"/>
      <c r="W1859" s="614"/>
      <c r="X1859" s="614"/>
      <c r="Y1859" s="614"/>
      <c r="Z1859" s="614"/>
      <c r="AA1859" s="614"/>
      <c r="AB1859" s="614"/>
      <c r="AC1859" s="614"/>
      <c r="AD1859" s="614"/>
      <c r="AE1859" s="164"/>
      <c r="AF1859" s="164"/>
      <c r="AG1859" s="292">
        <f t="shared" si="283"/>
        <v>1</v>
      </c>
      <c r="AH1859" s="293">
        <f t="shared" si="284"/>
        <v>0</v>
      </c>
      <c r="AI1859" s="294">
        <f t="shared" si="285"/>
        <v>0</v>
      </c>
      <c r="AJ1859" s="295">
        <f t="shared" si="286"/>
        <v>0</v>
      </c>
      <c r="AK1859" s="296">
        <f t="shared" si="287"/>
        <v>0</v>
      </c>
      <c r="AL1859" s="293">
        <f t="shared" si="288"/>
        <v>0</v>
      </c>
      <c r="AM1859" s="294">
        <f t="shared" si="289"/>
        <v>0</v>
      </c>
      <c r="AN1859" s="295">
        <f t="shared" si="290"/>
        <v>0</v>
      </c>
      <c r="AO1859" s="296">
        <f t="shared" si="291"/>
        <v>0</v>
      </c>
      <c r="AP1859" s="293">
        <f t="shared" si="292"/>
        <v>0</v>
      </c>
      <c r="AQ1859" s="294">
        <f t="shared" si="293"/>
        <v>0</v>
      </c>
      <c r="AR1859" s="295">
        <f t="shared" si="294"/>
        <v>0</v>
      </c>
      <c r="AS1859" s="296">
        <f t="shared" si="295"/>
        <v>0</v>
      </c>
      <c r="AT1859" s="293">
        <f t="shared" si="296"/>
        <v>0</v>
      </c>
      <c r="AU1859" s="294">
        <f t="shared" si="297"/>
        <v>0</v>
      </c>
      <c r="AV1859" s="295">
        <f t="shared" si="298"/>
        <v>0</v>
      </c>
      <c r="AW1859" s="296">
        <f t="shared" si="299"/>
        <v>0</v>
      </c>
      <c r="AX1859" s="362">
        <f t="shared" si="300"/>
        <v>0</v>
      </c>
      <c r="AY1859" s="366">
        <f t="shared" si="301"/>
        <v>0</v>
      </c>
      <c r="AZ1859" s="364">
        <f t="shared" si="302"/>
        <v>0</v>
      </c>
      <c r="BA1859" s="365">
        <f t="shared" si="303"/>
        <v>0</v>
      </c>
      <c r="BB1859" s="362">
        <f t="shared" si="304"/>
        <v>0</v>
      </c>
      <c r="BC1859" s="363">
        <f t="shared" si="305"/>
        <v>0</v>
      </c>
      <c r="BD1859" s="364">
        <f t="shared" si="306"/>
        <v>0</v>
      </c>
      <c r="BE1859" s="365">
        <f t="shared" si="307"/>
        <v>0</v>
      </c>
      <c r="BF1859" s="362">
        <f t="shared" si="308"/>
        <v>0</v>
      </c>
      <c r="BG1859" s="366">
        <f t="shared" si="309"/>
        <v>0</v>
      </c>
      <c r="BH1859" s="364">
        <f t="shared" si="310"/>
        <v>0</v>
      </c>
      <c r="BI1859" s="365">
        <f t="shared" si="311"/>
        <v>0</v>
      </c>
      <c r="BJ1859" s="298">
        <f t="shared" si="312"/>
        <v>0</v>
      </c>
      <c r="BK1859" s="272">
        <f t="shared" si="313"/>
        <v>0</v>
      </c>
      <c r="BL1859" s="273" t="str">
        <f>IF(BK1859=0,"",
IF(SUM($BK$1815:BK1859)=1,BM1859,
IF($BK$1935&gt;SUM($BK$1815:BK1859),_xlfn.CONCAT(", ",BM1859),
IF($BK$1935=SUM($BK$1815:BK1859),_xlfn.CONCAT(" y ",BM1859)))))</f>
        <v/>
      </c>
      <c r="BM1859" s="156" t="s">
        <v>5149</v>
      </c>
      <c r="BN1859" s="402">
        <f t="shared" si="314"/>
        <v>1</v>
      </c>
      <c r="BO1859" s="370" t="str">
        <f>IF(BN1859=0,"",
IF(SUM($BN$1815:BN1859)=1,BP1859,
IF($BN$1935&gt;SUM($BN$1815:BN1859),_xlfn.CONCAT(", ",BP1859),
IF($BN$1935=SUM($BN$1815:BN1859),_xlfn.CONCAT(" y ",BP1859)))))</f>
        <v>, 45</v>
      </c>
      <c r="BP1859" s="156" t="s">
        <v>5149</v>
      </c>
    </row>
    <row r="1860" spans="1:68" ht="15" customHeight="1">
      <c r="A1860" s="57"/>
      <c r="B1860" s="26"/>
      <c r="C1860" s="165" t="s">
        <v>5150</v>
      </c>
      <c r="D1860" s="885" t="str">
        <f t="shared" si="282"/>
        <v>INSTITUTO VERACRUZANO DE EDUCACION PARA LOS ADULTOS</v>
      </c>
      <c r="E1860" s="886"/>
      <c r="F1860" s="886"/>
      <c r="G1860" s="886"/>
      <c r="H1860" s="886"/>
      <c r="I1860" s="886"/>
      <c r="J1860" s="886"/>
      <c r="K1860" s="886"/>
      <c r="L1860" s="886"/>
      <c r="M1860" s="886"/>
      <c r="N1860" s="886"/>
      <c r="O1860" s="886"/>
      <c r="P1860" s="886"/>
      <c r="Q1860" s="886"/>
      <c r="R1860" s="887"/>
      <c r="S1860" s="614"/>
      <c r="T1860" s="614"/>
      <c r="U1860" s="614"/>
      <c r="V1860" s="614"/>
      <c r="W1860" s="614"/>
      <c r="X1860" s="614"/>
      <c r="Y1860" s="614"/>
      <c r="Z1860" s="614"/>
      <c r="AA1860" s="614"/>
      <c r="AB1860" s="614"/>
      <c r="AC1860" s="614"/>
      <c r="AD1860" s="614"/>
      <c r="AE1860" s="164"/>
      <c r="AF1860" s="164"/>
      <c r="AG1860" s="292">
        <f t="shared" si="283"/>
        <v>1</v>
      </c>
      <c r="AH1860" s="293">
        <f t="shared" si="284"/>
        <v>0</v>
      </c>
      <c r="AI1860" s="294">
        <f t="shared" si="285"/>
        <v>0</v>
      </c>
      <c r="AJ1860" s="295">
        <f t="shared" si="286"/>
        <v>0</v>
      </c>
      <c r="AK1860" s="296">
        <f t="shared" si="287"/>
        <v>0</v>
      </c>
      <c r="AL1860" s="293">
        <f t="shared" si="288"/>
        <v>0</v>
      </c>
      <c r="AM1860" s="294">
        <f t="shared" si="289"/>
        <v>0</v>
      </c>
      <c r="AN1860" s="295">
        <f t="shared" si="290"/>
        <v>0</v>
      </c>
      <c r="AO1860" s="296">
        <f t="shared" si="291"/>
        <v>0</v>
      </c>
      <c r="AP1860" s="293">
        <f t="shared" si="292"/>
        <v>0</v>
      </c>
      <c r="AQ1860" s="294">
        <f t="shared" si="293"/>
        <v>0</v>
      </c>
      <c r="AR1860" s="295">
        <f t="shared" si="294"/>
        <v>0</v>
      </c>
      <c r="AS1860" s="296">
        <f t="shared" si="295"/>
        <v>0</v>
      </c>
      <c r="AT1860" s="293">
        <f t="shared" si="296"/>
        <v>0</v>
      </c>
      <c r="AU1860" s="294">
        <f t="shared" si="297"/>
        <v>0</v>
      </c>
      <c r="AV1860" s="295">
        <f t="shared" si="298"/>
        <v>0</v>
      </c>
      <c r="AW1860" s="296">
        <f t="shared" si="299"/>
        <v>0</v>
      </c>
      <c r="AX1860" s="362">
        <f t="shared" si="300"/>
        <v>0</v>
      </c>
      <c r="AY1860" s="366">
        <f t="shared" si="301"/>
        <v>0</v>
      </c>
      <c r="AZ1860" s="364">
        <f t="shared" si="302"/>
        <v>0</v>
      </c>
      <c r="BA1860" s="365">
        <f t="shared" si="303"/>
        <v>0</v>
      </c>
      <c r="BB1860" s="362">
        <f t="shared" si="304"/>
        <v>0</v>
      </c>
      <c r="BC1860" s="363">
        <f t="shared" si="305"/>
        <v>0</v>
      </c>
      <c r="BD1860" s="364">
        <f t="shared" si="306"/>
        <v>0</v>
      </c>
      <c r="BE1860" s="365">
        <f t="shared" si="307"/>
        <v>0</v>
      </c>
      <c r="BF1860" s="362">
        <f t="shared" si="308"/>
        <v>0</v>
      </c>
      <c r="BG1860" s="366">
        <f t="shared" si="309"/>
        <v>0</v>
      </c>
      <c r="BH1860" s="364">
        <f t="shared" si="310"/>
        <v>0</v>
      </c>
      <c r="BI1860" s="365">
        <f t="shared" si="311"/>
        <v>0</v>
      </c>
      <c r="BJ1860" s="298">
        <f t="shared" si="312"/>
        <v>0</v>
      </c>
      <c r="BK1860" s="272">
        <f t="shared" si="313"/>
        <v>0</v>
      </c>
      <c r="BL1860" s="273" t="str">
        <f>IF(BK1860=0,"",
IF(SUM($BK$1815:BK1860)=1,BM1860,
IF($BK$1935&gt;SUM($BK$1815:BK1860),_xlfn.CONCAT(", ",BM1860),
IF($BK$1935=SUM($BK$1815:BK1860),_xlfn.CONCAT(" y ",BM1860)))))</f>
        <v/>
      </c>
      <c r="BM1860" s="156" t="s">
        <v>5151</v>
      </c>
      <c r="BN1860" s="402">
        <f t="shared" si="314"/>
        <v>1</v>
      </c>
      <c r="BO1860" s="370" t="str">
        <f>IF(BN1860=0,"",
IF(SUM($BN$1815:BN1860)=1,BP1860,
IF($BN$1935&gt;SUM($BN$1815:BN1860),_xlfn.CONCAT(", ",BP1860),
IF($BN$1935=SUM($BN$1815:BN1860),_xlfn.CONCAT(" y ",BP1860)))))</f>
        <v>, 46</v>
      </c>
      <c r="BP1860" s="156" t="s">
        <v>5151</v>
      </c>
    </row>
    <row r="1861" spans="1:68" ht="15" customHeight="1">
      <c r="A1861" s="57"/>
      <c r="B1861" s="26"/>
      <c r="C1861" s="165" t="s">
        <v>5152</v>
      </c>
      <c r="D1861" s="885" t="str">
        <f t="shared" si="282"/>
        <v>COLEGIO NACIONAL DE EDUCACION PROFESIONAL TECNICA</v>
      </c>
      <c r="E1861" s="886"/>
      <c r="F1861" s="886"/>
      <c r="G1861" s="886"/>
      <c r="H1861" s="886"/>
      <c r="I1861" s="886"/>
      <c r="J1861" s="886"/>
      <c r="K1861" s="886"/>
      <c r="L1861" s="886"/>
      <c r="M1861" s="886"/>
      <c r="N1861" s="886"/>
      <c r="O1861" s="886"/>
      <c r="P1861" s="886"/>
      <c r="Q1861" s="886"/>
      <c r="R1861" s="887"/>
      <c r="S1861" s="614"/>
      <c r="T1861" s="614"/>
      <c r="U1861" s="614"/>
      <c r="V1861" s="614"/>
      <c r="W1861" s="614"/>
      <c r="X1861" s="614"/>
      <c r="Y1861" s="614"/>
      <c r="Z1861" s="614"/>
      <c r="AA1861" s="614"/>
      <c r="AB1861" s="614"/>
      <c r="AC1861" s="614"/>
      <c r="AD1861" s="614"/>
      <c r="AE1861" s="164"/>
      <c r="AF1861" s="164"/>
      <c r="AG1861" s="292">
        <f t="shared" si="283"/>
        <v>1</v>
      </c>
      <c r="AH1861" s="293">
        <f t="shared" si="284"/>
        <v>0</v>
      </c>
      <c r="AI1861" s="294">
        <f t="shared" si="285"/>
        <v>0</v>
      </c>
      <c r="AJ1861" s="295">
        <f t="shared" si="286"/>
        <v>0</v>
      </c>
      <c r="AK1861" s="296">
        <f t="shared" si="287"/>
        <v>0</v>
      </c>
      <c r="AL1861" s="293">
        <f t="shared" si="288"/>
        <v>0</v>
      </c>
      <c r="AM1861" s="294">
        <f t="shared" si="289"/>
        <v>0</v>
      </c>
      <c r="AN1861" s="295">
        <f t="shared" si="290"/>
        <v>0</v>
      </c>
      <c r="AO1861" s="296">
        <f t="shared" si="291"/>
        <v>0</v>
      </c>
      <c r="AP1861" s="293">
        <f t="shared" si="292"/>
        <v>0</v>
      </c>
      <c r="AQ1861" s="294">
        <f t="shared" si="293"/>
        <v>0</v>
      </c>
      <c r="AR1861" s="295">
        <f t="shared" si="294"/>
        <v>0</v>
      </c>
      <c r="AS1861" s="296">
        <f t="shared" si="295"/>
        <v>0</v>
      </c>
      <c r="AT1861" s="293">
        <f t="shared" si="296"/>
        <v>0</v>
      </c>
      <c r="AU1861" s="294">
        <f t="shared" si="297"/>
        <v>0</v>
      </c>
      <c r="AV1861" s="295">
        <f t="shared" si="298"/>
        <v>0</v>
      </c>
      <c r="AW1861" s="296">
        <f t="shared" si="299"/>
        <v>0</v>
      </c>
      <c r="AX1861" s="362">
        <f t="shared" si="300"/>
        <v>0</v>
      </c>
      <c r="AY1861" s="366">
        <f t="shared" si="301"/>
        <v>0</v>
      </c>
      <c r="AZ1861" s="364">
        <f t="shared" si="302"/>
        <v>0</v>
      </c>
      <c r="BA1861" s="365">
        <f t="shared" si="303"/>
        <v>0</v>
      </c>
      <c r="BB1861" s="362">
        <f t="shared" si="304"/>
        <v>0</v>
      </c>
      <c r="BC1861" s="363">
        <f t="shared" si="305"/>
        <v>0</v>
      </c>
      <c r="BD1861" s="364">
        <f t="shared" si="306"/>
        <v>0</v>
      </c>
      <c r="BE1861" s="365">
        <f t="shared" si="307"/>
        <v>0</v>
      </c>
      <c r="BF1861" s="362">
        <f t="shared" si="308"/>
        <v>0</v>
      </c>
      <c r="BG1861" s="366">
        <f t="shared" si="309"/>
        <v>0</v>
      </c>
      <c r="BH1861" s="364">
        <f t="shared" si="310"/>
        <v>0</v>
      </c>
      <c r="BI1861" s="365">
        <f t="shared" si="311"/>
        <v>0</v>
      </c>
      <c r="BJ1861" s="298">
        <f t="shared" si="312"/>
        <v>0</v>
      </c>
      <c r="BK1861" s="272">
        <f t="shared" si="313"/>
        <v>0</v>
      </c>
      <c r="BL1861" s="273" t="str">
        <f>IF(BK1861=0,"",
IF(SUM($BK$1815:BK1861)=1,BM1861,
IF($BK$1935&gt;SUM($BK$1815:BK1861),_xlfn.CONCAT(", ",BM1861),
IF($BK$1935=SUM($BK$1815:BK1861),_xlfn.CONCAT(" y ",BM1861)))))</f>
        <v/>
      </c>
      <c r="BM1861" s="156" t="s">
        <v>5153</v>
      </c>
      <c r="BN1861" s="402">
        <f t="shared" si="314"/>
        <v>1</v>
      </c>
      <c r="BO1861" s="370" t="str">
        <f>IF(BN1861=0,"",
IF(SUM($BN$1815:BN1861)=1,BP1861,
IF($BN$1935&gt;SUM($BN$1815:BN1861),_xlfn.CONCAT(", ",BP1861),
IF($BN$1935=SUM($BN$1815:BN1861),_xlfn.CONCAT(" y ",BP1861)))))</f>
        <v>, 47</v>
      </c>
      <c r="BP1861" s="156" t="s">
        <v>5153</v>
      </c>
    </row>
    <row r="1862" spans="1:68" ht="15" customHeight="1">
      <c r="A1862" s="57"/>
      <c r="B1862" s="26"/>
      <c r="C1862" s="165" t="s">
        <v>5154</v>
      </c>
      <c r="D1862" s="885" t="str">
        <f t="shared" si="282"/>
        <v>UNIVERSIDAD TECNOLOGICA DEL SURESTE</v>
      </c>
      <c r="E1862" s="886"/>
      <c r="F1862" s="886"/>
      <c r="G1862" s="886"/>
      <c r="H1862" s="886"/>
      <c r="I1862" s="886"/>
      <c r="J1862" s="886"/>
      <c r="K1862" s="886"/>
      <c r="L1862" s="886"/>
      <c r="M1862" s="886"/>
      <c r="N1862" s="886"/>
      <c r="O1862" s="886"/>
      <c r="P1862" s="886"/>
      <c r="Q1862" s="886"/>
      <c r="R1862" s="887"/>
      <c r="S1862" s="614"/>
      <c r="T1862" s="614"/>
      <c r="U1862" s="614"/>
      <c r="V1862" s="614"/>
      <c r="W1862" s="614"/>
      <c r="X1862" s="614"/>
      <c r="Y1862" s="614"/>
      <c r="Z1862" s="614"/>
      <c r="AA1862" s="614"/>
      <c r="AB1862" s="614"/>
      <c r="AC1862" s="614"/>
      <c r="AD1862" s="614"/>
      <c r="AE1862" s="164"/>
      <c r="AF1862" s="164"/>
      <c r="AG1862" s="292">
        <f t="shared" si="283"/>
        <v>1</v>
      </c>
      <c r="AH1862" s="293">
        <f t="shared" si="284"/>
        <v>0</v>
      </c>
      <c r="AI1862" s="294">
        <f t="shared" si="285"/>
        <v>0</v>
      </c>
      <c r="AJ1862" s="295">
        <f t="shared" si="286"/>
        <v>0</v>
      </c>
      <c r="AK1862" s="296">
        <f t="shared" si="287"/>
        <v>0</v>
      </c>
      <c r="AL1862" s="293">
        <f t="shared" si="288"/>
        <v>0</v>
      </c>
      <c r="AM1862" s="294">
        <f t="shared" si="289"/>
        <v>0</v>
      </c>
      <c r="AN1862" s="295">
        <f t="shared" si="290"/>
        <v>0</v>
      </c>
      <c r="AO1862" s="296">
        <f t="shared" si="291"/>
        <v>0</v>
      </c>
      <c r="AP1862" s="293">
        <f t="shared" si="292"/>
        <v>0</v>
      </c>
      <c r="AQ1862" s="294">
        <f t="shared" si="293"/>
        <v>0</v>
      </c>
      <c r="AR1862" s="295">
        <f t="shared" si="294"/>
        <v>0</v>
      </c>
      <c r="AS1862" s="296">
        <f t="shared" si="295"/>
        <v>0</v>
      </c>
      <c r="AT1862" s="293">
        <f t="shared" si="296"/>
        <v>0</v>
      </c>
      <c r="AU1862" s="294">
        <f t="shared" si="297"/>
        <v>0</v>
      </c>
      <c r="AV1862" s="295">
        <f t="shared" si="298"/>
        <v>0</v>
      </c>
      <c r="AW1862" s="296">
        <f t="shared" si="299"/>
        <v>0</v>
      </c>
      <c r="AX1862" s="362">
        <f t="shared" si="300"/>
        <v>0</v>
      </c>
      <c r="AY1862" s="366">
        <f t="shared" si="301"/>
        <v>0</v>
      </c>
      <c r="AZ1862" s="364">
        <f t="shared" si="302"/>
        <v>0</v>
      </c>
      <c r="BA1862" s="365">
        <f t="shared" si="303"/>
        <v>0</v>
      </c>
      <c r="BB1862" s="362">
        <f t="shared" si="304"/>
        <v>0</v>
      </c>
      <c r="BC1862" s="363">
        <f t="shared" si="305"/>
        <v>0</v>
      </c>
      <c r="BD1862" s="364">
        <f t="shared" si="306"/>
        <v>0</v>
      </c>
      <c r="BE1862" s="365">
        <f t="shared" si="307"/>
        <v>0</v>
      </c>
      <c r="BF1862" s="362">
        <f t="shared" si="308"/>
        <v>0</v>
      </c>
      <c r="BG1862" s="366">
        <f t="shared" si="309"/>
        <v>0</v>
      </c>
      <c r="BH1862" s="364">
        <f t="shared" si="310"/>
        <v>0</v>
      </c>
      <c r="BI1862" s="365">
        <f t="shared" si="311"/>
        <v>0</v>
      </c>
      <c r="BJ1862" s="298">
        <f t="shared" si="312"/>
        <v>0</v>
      </c>
      <c r="BK1862" s="272">
        <f t="shared" si="313"/>
        <v>0</v>
      </c>
      <c r="BL1862" s="273" t="str">
        <f>IF(BK1862=0,"",
IF(SUM($BK$1815:BK1862)=1,BM1862,
IF($BK$1935&gt;SUM($BK$1815:BK1862),_xlfn.CONCAT(", ",BM1862),
IF($BK$1935=SUM($BK$1815:BK1862),_xlfn.CONCAT(" y ",BM1862)))))</f>
        <v/>
      </c>
      <c r="BM1862" s="156" t="s">
        <v>5155</v>
      </c>
      <c r="BN1862" s="402">
        <f t="shared" si="314"/>
        <v>1</v>
      </c>
      <c r="BO1862" s="370" t="str">
        <f>IF(BN1862=0,"",
IF(SUM($BN$1815:BN1862)=1,BP1862,
IF($BN$1935&gt;SUM($BN$1815:BN1862),_xlfn.CONCAT(", ",BP1862),
IF($BN$1935=SUM($BN$1815:BN1862),_xlfn.CONCAT(" y ",BP1862)))))</f>
        <v>, 48</v>
      </c>
      <c r="BP1862" s="156" t="s">
        <v>5155</v>
      </c>
    </row>
    <row r="1863" spans="1:68" ht="15" customHeight="1">
      <c r="A1863" s="57"/>
      <c r="B1863" s="26"/>
      <c r="C1863" s="165" t="s">
        <v>5156</v>
      </c>
      <c r="D1863" s="885" t="str">
        <f t="shared" si="282"/>
        <v>UNIVERSIDAD TECNOLOGICA DEL CENTRO</v>
      </c>
      <c r="E1863" s="886"/>
      <c r="F1863" s="886"/>
      <c r="G1863" s="886"/>
      <c r="H1863" s="886"/>
      <c r="I1863" s="886"/>
      <c r="J1863" s="886"/>
      <c r="K1863" s="886"/>
      <c r="L1863" s="886"/>
      <c r="M1863" s="886"/>
      <c r="N1863" s="886"/>
      <c r="O1863" s="886"/>
      <c r="P1863" s="886"/>
      <c r="Q1863" s="886"/>
      <c r="R1863" s="887"/>
      <c r="S1863" s="614"/>
      <c r="T1863" s="614"/>
      <c r="U1863" s="614"/>
      <c r="V1863" s="614"/>
      <c r="W1863" s="614"/>
      <c r="X1863" s="614"/>
      <c r="Y1863" s="614"/>
      <c r="Z1863" s="614"/>
      <c r="AA1863" s="614"/>
      <c r="AB1863" s="614"/>
      <c r="AC1863" s="614"/>
      <c r="AD1863" s="614"/>
      <c r="AE1863" s="164"/>
      <c r="AF1863" s="164"/>
      <c r="AG1863" s="292">
        <f t="shared" si="283"/>
        <v>1</v>
      </c>
      <c r="AH1863" s="293">
        <f t="shared" si="284"/>
        <v>0</v>
      </c>
      <c r="AI1863" s="294">
        <f t="shared" si="285"/>
        <v>0</v>
      </c>
      <c r="AJ1863" s="295">
        <f t="shared" si="286"/>
        <v>0</v>
      </c>
      <c r="AK1863" s="296">
        <f t="shared" si="287"/>
        <v>0</v>
      </c>
      <c r="AL1863" s="293">
        <f t="shared" si="288"/>
        <v>0</v>
      </c>
      <c r="AM1863" s="294">
        <f t="shared" si="289"/>
        <v>0</v>
      </c>
      <c r="AN1863" s="295">
        <f t="shared" si="290"/>
        <v>0</v>
      </c>
      <c r="AO1863" s="296">
        <f t="shared" si="291"/>
        <v>0</v>
      </c>
      <c r="AP1863" s="293">
        <f t="shared" si="292"/>
        <v>0</v>
      </c>
      <c r="AQ1863" s="294">
        <f t="shared" si="293"/>
        <v>0</v>
      </c>
      <c r="AR1863" s="295">
        <f t="shared" si="294"/>
        <v>0</v>
      </c>
      <c r="AS1863" s="296">
        <f t="shared" si="295"/>
        <v>0</v>
      </c>
      <c r="AT1863" s="293">
        <f t="shared" si="296"/>
        <v>0</v>
      </c>
      <c r="AU1863" s="294">
        <f t="shared" si="297"/>
        <v>0</v>
      </c>
      <c r="AV1863" s="295">
        <f t="shared" si="298"/>
        <v>0</v>
      </c>
      <c r="AW1863" s="296">
        <f t="shared" si="299"/>
        <v>0</v>
      </c>
      <c r="AX1863" s="362">
        <f t="shared" si="300"/>
        <v>0</v>
      </c>
      <c r="AY1863" s="366">
        <f t="shared" si="301"/>
        <v>0</v>
      </c>
      <c r="AZ1863" s="364">
        <f t="shared" si="302"/>
        <v>0</v>
      </c>
      <c r="BA1863" s="365">
        <f t="shared" si="303"/>
        <v>0</v>
      </c>
      <c r="BB1863" s="362">
        <f t="shared" si="304"/>
        <v>0</v>
      </c>
      <c r="BC1863" s="363">
        <f t="shared" si="305"/>
        <v>0</v>
      </c>
      <c r="BD1863" s="364">
        <f t="shared" si="306"/>
        <v>0</v>
      </c>
      <c r="BE1863" s="365">
        <f t="shared" si="307"/>
        <v>0</v>
      </c>
      <c r="BF1863" s="362">
        <f t="shared" si="308"/>
        <v>0</v>
      </c>
      <c r="BG1863" s="366">
        <f t="shared" si="309"/>
        <v>0</v>
      </c>
      <c r="BH1863" s="364">
        <f t="shared" si="310"/>
        <v>0</v>
      </c>
      <c r="BI1863" s="365">
        <f t="shared" si="311"/>
        <v>0</v>
      </c>
      <c r="BJ1863" s="298">
        <f t="shared" si="312"/>
        <v>0</v>
      </c>
      <c r="BK1863" s="272">
        <f t="shared" si="313"/>
        <v>0</v>
      </c>
      <c r="BL1863" s="273" t="str">
        <f>IF(BK1863=0,"",
IF(SUM($BK$1815:BK1863)=1,BM1863,
IF($BK$1935&gt;SUM($BK$1815:BK1863),_xlfn.CONCAT(", ",BM1863),
IF($BK$1935=SUM($BK$1815:BK1863),_xlfn.CONCAT(" y ",BM1863)))))</f>
        <v/>
      </c>
      <c r="BM1863" s="156" t="s">
        <v>5157</v>
      </c>
      <c r="BN1863" s="402">
        <f t="shared" si="314"/>
        <v>1</v>
      </c>
      <c r="BO1863" s="370" t="str">
        <f>IF(BN1863=0,"",
IF(SUM($BN$1815:BN1863)=1,BP1863,
IF($BN$1935&gt;SUM($BN$1815:BN1863),_xlfn.CONCAT(", ",BP1863),
IF($BN$1935=SUM($BN$1815:BN1863),_xlfn.CONCAT(" y ",BP1863)))))</f>
        <v>, 49</v>
      </c>
      <c r="BP1863" s="156" t="s">
        <v>5157</v>
      </c>
    </row>
    <row r="1864" spans="1:68" ht="15" customHeight="1">
      <c r="A1864" s="57"/>
      <c r="B1864" s="26"/>
      <c r="C1864" s="165" t="s">
        <v>5158</v>
      </c>
      <c r="D1864" s="885" t="str">
        <f t="shared" si="282"/>
        <v>UNIVERSIDAD TECNOLOGICA DE GUTIERREZ ZAMORA</v>
      </c>
      <c r="E1864" s="886"/>
      <c r="F1864" s="886"/>
      <c r="G1864" s="886"/>
      <c r="H1864" s="886"/>
      <c r="I1864" s="886"/>
      <c r="J1864" s="886"/>
      <c r="K1864" s="886"/>
      <c r="L1864" s="886"/>
      <c r="M1864" s="886"/>
      <c r="N1864" s="886"/>
      <c r="O1864" s="886"/>
      <c r="P1864" s="886"/>
      <c r="Q1864" s="886"/>
      <c r="R1864" s="887"/>
      <c r="S1864" s="614"/>
      <c r="T1864" s="614"/>
      <c r="U1864" s="614"/>
      <c r="V1864" s="614"/>
      <c r="W1864" s="614"/>
      <c r="X1864" s="614"/>
      <c r="Y1864" s="614"/>
      <c r="Z1864" s="614"/>
      <c r="AA1864" s="614"/>
      <c r="AB1864" s="614"/>
      <c r="AC1864" s="614"/>
      <c r="AD1864" s="614"/>
      <c r="AE1864" s="164"/>
      <c r="AF1864" s="164"/>
      <c r="AG1864" s="292">
        <f t="shared" si="283"/>
        <v>1</v>
      </c>
      <c r="AH1864" s="293">
        <f t="shared" si="284"/>
        <v>0</v>
      </c>
      <c r="AI1864" s="294">
        <f t="shared" si="285"/>
        <v>0</v>
      </c>
      <c r="AJ1864" s="295">
        <f t="shared" si="286"/>
        <v>0</v>
      </c>
      <c r="AK1864" s="296">
        <f t="shared" si="287"/>
        <v>0</v>
      </c>
      <c r="AL1864" s="293">
        <f t="shared" si="288"/>
        <v>0</v>
      </c>
      <c r="AM1864" s="294">
        <f t="shared" si="289"/>
        <v>0</v>
      </c>
      <c r="AN1864" s="295">
        <f t="shared" si="290"/>
        <v>0</v>
      </c>
      <c r="AO1864" s="296">
        <f t="shared" si="291"/>
        <v>0</v>
      </c>
      <c r="AP1864" s="293">
        <f t="shared" si="292"/>
        <v>0</v>
      </c>
      <c r="AQ1864" s="294">
        <f t="shared" si="293"/>
        <v>0</v>
      </c>
      <c r="AR1864" s="295">
        <f t="shared" si="294"/>
        <v>0</v>
      </c>
      <c r="AS1864" s="296">
        <f t="shared" si="295"/>
        <v>0</v>
      </c>
      <c r="AT1864" s="293">
        <f t="shared" si="296"/>
        <v>0</v>
      </c>
      <c r="AU1864" s="294">
        <f t="shared" si="297"/>
        <v>0</v>
      </c>
      <c r="AV1864" s="295">
        <f t="shared" si="298"/>
        <v>0</v>
      </c>
      <c r="AW1864" s="296">
        <f t="shared" si="299"/>
        <v>0</v>
      </c>
      <c r="AX1864" s="362">
        <f t="shared" si="300"/>
        <v>0</v>
      </c>
      <c r="AY1864" s="366">
        <f t="shared" si="301"/>
        <v>0</v>
      </c>
      <c r="AZ1864" s="364">
        <f t="shared" si="302"/>
        <v>0</v>
      </c>
      <c r="BA1864" s="365">
        <f t="shared" si="303"/>
        <v>0</v>
      </c>
      <c r="BB1864" s="362">
        <f t="shared" si="304"/>
        <v>0</v>
      </c>
      <c r="BC1864" s="363">
        <f t="shared" si="305"/>
        <v>0</v>
      </c>
      <c r="BD1864" s="364">
        <f t="shared" si="306"/>
        <v>0</v>
      </c>
      <c r="BE1864" s="365">
        <f t="shared" si="307"/>
        <v>0</v>
      </c>
      <c r="BF1864" s="362">
        <f t="shared" si="308"/>
        <v>0</v>
      </c>
      <c r="BG1864" s="366">
        <f t="shared" si="309"/>
        <v>0</v>
      </c>
      <c r="BH1864" s="364">
        <f t="shared" si="310"/>
        <v>0</v>
      </c>
      <c r="BI1864" s="365">
        <f t="shared" si="311"/>
        <v>0</v>
      </c>
      <c r="BJ1864" s="298">
        <f t="shared" si="312"/>
        <v>0</v>
      </c>
      <c r="BK1864" s="272">
        <f t="shared" si="313"/>
        <v>0</v>
      </c>
      <c r="BL1864" s="273" t="str">
        <f>IF(BK1864=0,"",
IF(SUM($BK$1815:BK1864)=1,BM1864,
IF($BK$1935&gt;SUM($BK$1815:BK1864),_xlfn.CONCAT(", ",BM1864),
IF($BK$1935=SUM($BK$1815:BK1864),_xlfn.CONCAT(" y ",BM1864)))))</f>
        <v/>
      </c>
      <c r="BM1864" s="156" t="s">
        <v>5159</v>
      </c>
      <c r="BN1864" s="402">
        <f t="shared" si="314"/>
        <v>1</v>
      </c>
      <c r="BO1864" s="370" t="str">
        <f>IF(BN1864=0,"",
IF(SUM($BN$1815:BN1864)=1,BP1864,
IF($BN$1935&gt;SUM($BN$1815:BN1864),_xlfn.CONCAT(", ",BP1864),
IF($BN$1935=SUM($BN$1815:BN1864),_xlfn.CONCAT(" y ",BP1864)))))</f>
        <v>, 50</v>
      </c>
      <c r="BP1864" s="156" t="s">
        <v>5159</v>
      </c>
    </row>
    <row r="1865" spans="1:68" ht="15" customHeight="1">
      <c r="A1865" s="57"/>
      <c r="B1865" s="26"/>
      <c r="C1865" s="165" t="s">
        <v>5160</v>
      </c>
      <c r="D1865" s="885" t="str">
        <f t="shared" si="282"/>
        <v>CONSEJO VERACRUZANO DE INVESTIGACION CIENTIFICA Y DESARROLLO TECNOLOGICO</v>
      </c>
      <c r="E1865" s="886"/>
      <c r="F1865" s="886"/>
      <c r="G1865" s="886"/>
      <c r="H1865" s="886"/>
      <c r="I1865" s="886"/>
      <c r="J1865" s="886"/>
      <c r="K1865" s="886"/>
      <c r="L1865" s="886"/>
      <c r="M1865" s="886"/>
      <c r="N1865" s="886"/>
      <c r="O1865" s="886"/>
      <c r="P1865" s="886"/>
      <c r="Q1865" s="886"/>
      <c r="R1865" s="887"/>
      <c r="S1865" s="614"/>
      <c r="T1865" s="614"/>
      <c r="U1865" s="614"/>
      <c r="V1865" s="614"/>
      <c r="W1865" s="614"/>
      <c r="X1865" s="614"/>
      <c r="Y1865" s="614"/>
      <c r="Z1865" s="614"/>
      <c r="AA1865" s="614"/>
      <c r="AB1865" s="614"/>
      <c r="AC1865" s="614"/>
      <c r="AD1865" s="614"/>
      <c r="AE1865" s="164"/>
      <c r="AF1865" s="164"/>
      <c r="AG1865" s="292">
        <f t="shared" si="283"/>
        <v>1</v>
      </c>
      <c r="AH1865" s="293">
        <f t="shared" si="284"/>
        <v>0</v>
      </c>
      <c r="AI1865" s="294">
        <f t="shared" si="285"/>
        <v>0</v>
      </c>
      <c r="AJ1865" s="295">
        <f t="shared" si="286"/>
        <v>0</v>
      </c>
      <c r="AK1865" s="296">
        <f t="shared" si="287"/>
        <v>0</v>
      </c>
      <c r="AL1865" s="293">
        <f t="shared" si="288"/>
        <v>0</v>
      </c>
      <c r="AM1865" s="294">
        <f t="shared" si="289"/>
        <v>0</v>
      </c>
      <c r="AN1865" s="295">
        <f t="shared" si="290"/>
        <v>0</v>
      </c>
      <c r="AO1865" s="296">
        <f t="shared" si="291"/>
        <v>0</v>
      </c>
      <c r="AP1865" s="293">
        <f t="shared" si="292"/>
        <v>0</v>
      </c>
      <c r="AQ1865" s="294">
        <f t="shared" si="293"/>
        <v>0</v>
      </c>
      <c r="AR1865" s="295">
        <f t="shared" si="294"/>
        <v>0</v>
      </c>
      <c r="AS1865" s="296">
        <f t="shared" si="295"/>
        <v>0</v>
      </c>
      <c r="AT1865" s="293">
        <f t="shared" si="296"/>
        <v>0</v>
      </c>
      <c r="AU1865" s="294">
        <f t="shared" si="297"/>
        <v>0</v>
      </c>
      <c r="AV1865" s="295">
        <f t="shared" si="298"/>
        <v>0</v>
      </c>
      <c r="AW1865" s="296">
        <f t="shared" si="299"/>
        <v>0</v>
      </c>
      <c r="AX1865" s="362">
        <f t="shared" si="300"/>
        <v>0</v>
      </c>
      <c r="AY1865" s="366">
        <f t="shared" si="301"/>
        <v>0</v>
      </c>
      <c r="AZ1865" s="364">
        <f t="shared" si="302"/>
        <v>0</v>
      </c>
      <c r="BA1865" s="365">
        <f t="shared" si="303"/>
        <v>0</v>
      </c>
      <c r="BB1865" s="362">
        <f t="shared" si="304"/>
        <v>0</v>
      </c>
      <c r="BC1865" s="363">
        <f t="shared" si="305"/>
        <v>0</v>
      </c>
      <c r="BD1865" s="364">
        <f t="shared" si="306"/>
        <v>0</v>
      </c>
      <c r="BE1865" s="365">
        <f t="shared" si="307"/>
        <v>0</v>
      </c>
      <c r="BF1865" s="362">
        <f t="shared" si="308"/>
        <v>0</v>
      </c>
      <c r="BG1865" s="366">
        <f t="shared" si="309"/>
        <v>0</v>
      </c>
      <c r="BH1865" s="364">
        <f t="shared" si="310"/>
        <v>0</v>
      </c>
      <c r="BI1865" s="365">
        <f t="shared" si="311"/>
        <v>0</v>
      </c>
      <c r="BJ1865" s="298">
        <f t="shared" si="312"/>
        <v>0</v>
      </c>
      <c r="BK1865" s="272">
        <f t="shared" si="313"/>
        <v>0</v>
      </c>
      <c r="BL1865" s="273" t="str">
        <f>IF(BK1865=0,"",
IF(SUM($BK$1815:BK1865)=1,BM1865,
IF($BK$1935&gt;SUM($BK$1815:BK1865),_xlfn.CONCAT(", ",BM1865),
IF($BK$1935=SUM($BK$1815:BK1865),_xlfn.CONCAT(" y ",BM1865)))))</f>
        <v/>
      </c>
      <c r="BM1865" s="156" t="s">
        <v>5161</v>
      </c>
      <c r="BN1865" s="402">
        <f t="shared" si="314"/>
        <v>1</v>
      </c>
      <c r="BO1865" s="370" t="str">
        <f>IF(BN1865=0,"",
IF(SUM($BN$1815:BN1865)=1,BP1865,
IF($BN$1935&gt;SUM($BN$1815:BN1865),_xlfn.CONCAT(", ",BP1865),
IF($BN$1935=SUM($BN$1815:BN1865),_xlfn.CONCAT(" y ",BP1865)))))</f>
        <v>, 51</v>
      </c>
      <c r="BP1865" s="156" t="s">
        <v>5161</v>
      </c>
    </row>
    <row r="1866" spans="1:68" ht="15" customHeight="1">
      <c r="A1866" s="57"/>
      <c r="B1866" s="26"/>
      <c r="C1866" s="165" t="s">
        <v>5162</v>
      </c>
      <c r="D1866" s="885" t="str">
        <f t="shared" si="282"/>
        <v>COLEGIO DE ESTUDIOS CIENTIFICOS Y TECNOLOGICOS</v>
      </c>
      <c r="E1866" s="886"/>
      <c r="F1866" s="886"/>
      <c r="G1866" s="886"/>
      <c r="H1866" s="886"/>
      <c r="I1866" s="886"/>
      <c r="J1866" s="886"/>
      <c r="K1866" s="886"/>
      <c r="L1866" s="886"/>
      <c r="M1866" s="886"/>
      <c r="N1866" s="886"/>
      <c r="O1866" s="886"/>
      <c r="P1866" s="886"/>
      <c r="Q1866" s="886"/>
      <c r="R1866" s="887"/>
      <c r="S1866" s="614"/>
      <c r="T1866" s="614"/>
      <c r="U1866" s="614"/>
      <c r="V1866" s="614"/>
      <c r="W1866" s="614"/>
      <c r="X1866" s="614"/>
      <c r="Y1866" s="614"/>
      <c r="Z1866" s="614"/>
      <c r="AA1866" s="614"/>
      <c r="AB1866" s="614"/>
      <c r="AC1866" s="614"/>
      <c r="AD1866" s="614"/>
      <c r="AE1866" s="164"/>
      <c r="AF1866" s="164"/>
      <c r="AG1866" s="292">
        <f t="shared" si="283"/>
        <v>1</v>
      </c>
      <c r="AH1866" s="293">
        <f t="shared" si="284"/>
        <v>0</v>
      </c>
      <c r="AI1866" s="294">
        <f t="shared" si="285"/>
        <v>0</v>
      </c>
      <c r="AJ1866" s="295">
        <f t="shared" si="286"/>
        <v>0</v>
      </c>
      <c r="AK1866" s="296">
        <f t="shared" si="287"/>
        <v>0</v>
      </c>
      <c r="AL1866" s="293">
        <f t="shared" si="288"/>
        <v>0</v>
      </c>
      <c r="AM1866" s="294">
        <f t="shared" si="289"/>
        <v>0</v>
      </c>
      <c r="AN1866" s="295">
        <f t="shared" si="290"/>
        <v>0</v>
      </c>
      <c r="AO1866" s="296">
        <f t="shared" si="291"/>
        <v>0</v>
      </c>
      <c r="AP1866" s="293">
        <f t="shared" si="292"/>
        <v>0</v>
      </c>
      <c r="AQ1866" s="294">
        <f t="shared" si="293"/>
        <v>0</v>
      </c>
      <c r="AR1866" s="295">
        <f t="shared" si="294"/>
        <v>0</v>
      </c>
      <c r="AS1866" s="296">
        <f t="shared" si="295"/>
        <v>0</v>
      </c>
      <c r="AT1866" s="293">
        <f t="shared" si="296"/>
        <v>0</v>
      </c>
      <c r="AU1866" s="294">
        <f t="shared" si="297"/>
        <v>0</v>
      </c>
      <c r="AV1866" s="295">
        <f t="shared" si="298"/>
        <v>0</v>
      </c>
      <c r="AW1866" s="296">
        <f t="shared" si="299"/>
        <v>0</v>
      </c>
      <c r="AX1866" s="362">
        <f t="shared" si="300"/>
        <v>0</v>
      </c>
      <c r="AY1866" s="366">
        <f t="shared" si="301"/>
        <v>0</v>
      </c>
      <c r="AZ1866" s="364">
        <f t="shared" si="302"/>
        <v>0</v>
      </c>
      <c r="BA1866" s="365">
        <f t="shared" si="303"/>
        <v>0</v>
      </c>
      <c r="BB1866" s="362">
        <f t="shared" si="304"/>
        <v>0</v>
      </c>
      <c r="BC1866" s="363">
        <f t="shared" si="305"/>
        <v>0</v>
      </c>
      <c r="BD1866" s="364">
        <f t="shared" si="306"/>
        <v>0</v>
      </c>
      <c r="BE1866" s="365">
        <f t="shared" si="307"/>
        <v>0</v>
      </c>
      <c r="BF1866" s="362">
        <f t="shared" si="308"/>
        <v>0</v>
      </c>
      <c r="BG1866" s="366">
        <f t="shared" si="309"/>
        <v>0</v>
      </c>
      <c r="BH1866" s="364">
        <f t="shared" si="310"/>
        <v>0</v>
      </c>
      <c r="BI1866" s="365">
        <f t="shared" si="311"/>
        <v>0</v>
      </c>
      <c r="BJ1866" s="298">
        <f t="shared" si="312"/>
        <v>0</v>
      </c>
      <c r="BK1866" s="272">
        <f t="shared" si="313"/>
        <v>0</v>
      </c>
      <c r="BL1866" s="273" t="str">
        <f>IF(BK1866=0,"",
IF(SUM($BK$1815:BK1866)=1,BM1866,
IF($BK$1935&gt;SUM($BK$1815:BK1866),_xlfn.CONCAT(", ",BM1866),
IF($BK$1935=SUM($BK$1815:BK1866),_xlfn.CONCAT(" y ",BM1866)))))</f>
        <v/>
      </c>
      <c r="BM1866" s="156" t="s">
        <v>5163</v>
      </c>
      <c r="BN1866" s="402">
        <f t="shared" si="314"/>
        <v>1</v>
      </c>
      <c r="BO1866" s="370" t="str">
        <f>IF(BN1866=0,"",
IF(SUM($BN$1815:BN1866)=1,BP1866,
IF($BN$1935&gt;SUM($BN$1815:BN1866),_xlfn.CONCAT(", ",BP1866),
IF($BN$1935=SUM($BN$1815:BN1866),_xlfn.CONCAT(" y ",BP1866)))))</f>
        <v>, 52</v>
      </c>
      <c r="BP1866" s="156" t="s">
        <v>5163</v>
      </c>
    </row>
    <row r="1867" spans="1:68" ht="15" customHeight="1">
      <c r="A1867" s="57"/>
      <c r="B1867" s="26"/>
      <c r="C1867" s="165" t="s">
        <v>5164</v>
      </c>
      <c r="D1867" s="885" t="str">
        <f t="shared" si="282"/>
        <v>COLEGIO DE VERACRUZ</v>
      </c>
      <c r="E1867" s="886"/>
      <c r="F1867" s="886"/>
      <c r="G1867" s="886"/>
      <c r="H1867" s="886"/>
      <c r="I1867" s="886"/>
      <c r="J1867" s="886"/>
      <c r="K1867" s="886"/>
      <c r="L1867" s="886"/>
      <c r="M1867" s="886"/>
      <c r="N1867" s="886"/>
      <c r="O1867" s="886"/>
      <c r="P1867" s="886"/>
      <c r="Q1867" s="886"/>
      <c r="R1867" s="887"/>
      <c r="S1867" s="614"/>
      <c r="T1867" s="614"/>
      <c r="U1867" s="614"/>
      <c r="V1867" s="614"/>
      <c r="W1867" s="614"/>
      <c r="X1867" s="614"/>
      <c r="Y1867" s="614"/>
      <c r="Z1867" s="614"/>
      <c r="AA1867" s="614"/>
      <c r="AB1867" s="614"/>
      <c r="AC1867" s="614"/>
      <c r="AD1867" s="614"/>
      <c r="AE1867" s="164"/>
      <c r="AF1867" s="164"/>
      <c r="AG1867" s="292">
        <f t="shared" si="283"/>
        <v>1</v>
      </c>
      <c r="AH1867" s="293">
        <f t="shared" si="284"/>
        <v>0</v>
      </c>
      <c r="AI1867" s="294">
        <f t="shared" si="285"/>
        <v>0</v>
      </c>
      <c r="AJ1867" s="295">
        <f t="shared" si="286"/>
        <v>0</v>
      </c>
      <c r="AK1867" s="296">
        <f t="shared" si="287"/>
        <v>0</v>
      </c>
      <c r="AL1867" s="293">
        <f t="shared" si="288"/>
        <v>0</v>
      </c>
      <c r="AM1867" s="294">
        <f t="shared" si="289"/>
        <v>0</v>
      </c>
      <c r="AN1867" s="295">
        <f t="shared" si="290"/>
        <v>0</v>
      </c>
      <c r="AO1867" s="296">
        <f t="shared" si="291"/>
        <v>0</v>
      </c>
      <c r="AP1867" s="293">
        <f t="shared" si="292"/>
        <v>0</v>
      </c>
      <c r="AQ1867" s="294">
        <f t="shared" si="293"/>
        <v>0</v>
      </c>
      <c r="AR1867" s="295">
        <f t="shared" si="294"/>
        <v>0</v>
      </c>
      <c r="AS1867" s="296">
        <f t="shared" si="295"/>
        <v>0</v>
      </c>
      <c r="AT1867" s="293">
        <f t="shared" si="296"/>
        <v>0</v>
      </c>
      <c r="AU1867" s="294">
        <f t="shared" si="297"/>
        <v>0</v>
      </c>
      <c r="AV1867" s="295">
        <f t="shared" si="298"/>
        <v>0</v>
      </c>
      <c r="AW1867" s="296">
        <f t="shared" si="299"/>
        <v>0</v>
      </c>
      <c r="AX1867" s="362">
        <f t="shared" si="300"/>
        <v>0</v>
      </c>
      <c r="AY1867" s="366">
        <f t="shared" si="301"/>
        <v>0</v>
      </c>
      <c r="AZ1867" s="364">
        <f t="shared" si="302"/>
        <v>0</v>
      </c>
      <c r="BA1867" s="365">
        <f t="shared" si="303"/>
        <v>0</v>
      </c>
      <c r="BB1867" s="362">
        <f t="shared" si="304"/>
        <v>0</v>
      </c>
      <c r="BC1867" s="363">
        <f t="shared" si="305"/>
        <v>0</v>
      </c>
      <c r="BD1867" s="364">
        <f t="shared" si="306"/>
        <v>0</v>
      </c>
      <c r="BE1867" s="365">
        <f t="shared" si="307"/>
        <v>0</v>
      </c>
      <c r="BF1867" s="362">
        <f t="shared" si="308"/>
        <v>0</v>
      </c>
      <c r="BG1867" s="366">
        <f t="shared" si="309"/>
        <v>0</v>
      </c>
      <c r="BH1867" s="364">
        <f t="shared" si="310"/>
        <v>0</v>
      </c>
      <c r="BI1867" s="365">
        <f t="shared" si="311"/>
        <v>0</v>
      </c>
      <c r="BJ1867" s="298">
        <f t="shared" si="312"/>
        <v>0</v>
      </c>
      <c r="BK1867" s="272">
        <f t="shared" si="313"/>
        <v>0</v>
      </c>
      <c r="BL1867" s="273" t="str">
        <f>IF(BK1867=0,"",
IF(SUM($BK$1815:BK1867)=1,BM1867,
IF($BK$1935&gt;SUM($BK$1815:BK1867),_xlfn.CONCAT(", ",BM1867),
IF($BK$1935=SUM($BK$1815:BK1867),_xlfn.CONCAT(" y ",BM1867)))))</f>
        <v/>
      </c>
      <c r="BM1867" s="156" t="s">
        <v>5165</v>
      </c>
      <c r="BN1867" s="402">
        <f t="shared" si="314"/>
        <v>1</v>
      </c>
      <c r="BO1867" s="370" t="str">
        <f>IF(BN1867=0,"",
IF(SUM($BN$1815:BN1867)=1,BP1867,
IF($BN$1935&gt;SUM($BN$1815:BN1867),_xlfn.CONCAT(", ",BP1867),
IF($BN$1935=SUM($BN$1815:BN1867),_xlfn.CONCAT(" y ",BP1867)))))</f>
        <v>, 53</v>
      </c>
      <c r="BP1867" s="156" t="s">
        <v>5165</v>
      </c>
    </row>
    <row r="1868" spans="1:68" ht="15" customHeight="1">
      <c r="A1868" s="57"/>
      <c r="B1868" s="26"/>
      <c r="C1868" s="165" t="s">
        <v>5166</v>
      </c>
      <c r="D1868" s="885" t="str">
        <f t="shared" si="282"/>
        <v>UNIVERSIDAD POLITECNICA DE HUATUSCO</v>
      </c>
      <c r="E1868" s="886"/>
      <c r="F1868" s="886"/>
      <c r="G1868" s="886"/>
      <c r="H1868" s="886"/>
      <c r="I1868" s="886"/>
      <c r="J1868" s="886"/>
      <c r="K1868" s="886"/>
      <c r="L1868" s="886"/>
      <c r="M1868" s="886"/>
      <c r="N1868" s="886"/>
      <c r="O1868" s="886"/>
      <c r="P1868" s="886"/>
      <c r="Q1868" s="886"/>
      <c r="R1868" s="887"/>
      <c r="S1868" s="614"/>
      <c r="T1868" s="614"/>
      <c r="U1868" s="614"/>
      <c r="V1868" s="614"/>
      <c r="W1868" s="614"/>
      <c r="X1868" s="614"/>
      <c r="Y1868" s="614"/>
      <c r="Z1868" s="614"/>
      <c r="AA1868" s="614"/>
      <c r="AB1868" s="614"/>
      <c r="AC1868" s="614"/>
      <c r="AD1868" s="614"/>
      <c r="AE1868" s="164"/>
      <c r="AF1868" s="164"/>
      <c r="AG1868" s="292">
        <f t="shared" si="283"/>
        <v>1</v>
      </c>
      <c r="AH1868" s="293">
        <f t="shared" si="284"/>
        <v>0</v>
      </c>
      <c r="AI1868" s="294">
        <f t="shared" si="285"/>
        <v>0</v>
      </c>
      <c r="AJ1868" s="295">
        <f t="shared" si="286"/>
        <v>0</v>
      </c>
      <c r="AK1868" s="296">
        <f t="shared" si="287"/>
        <v>0</v>
      </c>
      <c r="AL1868" s="293">
        <f t="shared" si="288"/>
        <v>0</v>
      </c>
      <c r="AM1868" s="294">
        <f t="shared" si="289"/>
        <v>0</v>
      </c>
      <c r="AN1868" s="295">
        <f t="shared" si="290"/>
        <v>0</v>
      </c>
      <c r="AO1868" s="296">
        <f t="shared" si="291"/>
        <v>0</v>
      </c>
      <c r="AP1868" s="293">
        <f t="shared" si="292"/>
        <v>0</v>
      </c>
      <c r="AQ1868" s="294">
        <f t="shared" si="293"/>
        <v>0</v>
      </c>
      <c r="AR1868" s="295">
        <f t="shared" si="294"/>
        <v>0</v>
      </c>
      <c r="AS1868" s="296">
        <f t="shared" si="295"/>
        <v>0</v>
      </c>
      <c r="AT1868" s="293">
        <f t="shared" si="296"/>
        <v>0</v>
      </c>
      <c r="AU1868" s="294">
        <f t="shared" si="297"/>
        <v>0</v>
      </c>
      <c r="AV1868" s="295">
        <f t="shared" si="298"/>
        <v>0</v>
      </c>
      <c r="AW1868" s="296">
        <f t="shared" si="299"/>
        <v>0</v>
      </c>
      <c r="AX1868" s="362">
        <f t="shared" si="300"/>
        <v>0</v>
      </c>
      <c r="AY1868" s="366">
        <f t="shared" si="301"/>
        <v>0</v>
      </c>
      <c r="AZ1868" s="364">
        <f t="shared" si="302"/>
        <v>0</v>
      </c>
      <c r="BA1868" s="365">
        <f t="shared" si="303"/>
        <v>0</v>
      </c>
      <c r="BB1868" s="362">
        <f t="shared" si="304"/>
        <v>0</v>
      </c>
      <c r="BC1868" s="363">
        <f t="shared" si="305"/>
        <v>0</v>
      </c>
      <c r="BD1868" s="364">
        <f t="shared" si="306"/>
        <v>0</v>
      </c>
      <c r="BE1868" s="365">
        <f t="shared" si="307"/>
        <v>0</v>
      </c>
      <c r="BF1868" s="362">
        <f t="shared" si="308"/>
        <v>0</v>
      </c>
      <c r="BG1868" s="366">
        <f t="shared" si="309"/>
        <v>0</v>
      </c>
      <c r="BH1868" s="364">
        <f t="shared" si="310"/>
        <v>0</v>
      </c>
      <c r="BI1868" s="365">
        <f t="shared" si="311"/>
        <v>0</v>
      </c>
      <c r="BJ1868" s="298">
        <f t="shared" si="312"/>
        <v>0</v>
      </c>
      <c r="BK1868" s="272">
        <f t="shared" si="313"/>
        <v>0</v>
      </c>
      <c r="BL1868" s="273" t="str">
        <f>IF(BK1868=0,"",
IF(SUM($BK$1815:BK1868)=1,BM1868,
IF($BK$1935&gt;SUM($BK$1815:BK1868),_xlfn.CONCAT(", ",BM1868),
IF($BK$1935=SUM($BK$1815:BK1868),_xlfn.CONCAT(" y ",BM1868)))))</f>
        <v/>
      </c>
      <c r="BM1868" s="156" t="s">
        <v>5167</v>
      </c>
      <c r="BN1868" s="402">
        <f t="shared" si="314"/>
        <v>1</v>
      </c>
      <c r="BO1868" s="370" t="str">
        <f>IF(BN1868=0,"",
IF(SUM($BN$1815:BN1868)=1,BP1868,
IF($BN$1935&gt;SUM($BN$1815:BN1868),_xlfn.CONCAT(", ",BP1868),
IF($BN$1935=SUM($BN$1815:BN1868),_xlfn.CONCAT(" y ",BP1868)))))</f>
        <v>, 54</v>
      </c>
      <c r="BP1868" s="156" t="s">
        <v>5167</v>
      </c>
    </row>
    <row r="1869" spans="1:68" ht="15" customHeight="1">
      <c r="A1869" s="57"/>
      <c r="B1869" s="26"/>
      <c r="C1869" s="165" t="s">
        <v>5168</v>
      </c>
      <c r="D1869" s="885" t="str">
        <f t="shared" si="282"/>
        <v>UNIVERSIDAD POPULAR AUTONOMA DE VERACRUZ</v>
      </c>
      <c r="E1869" s="886"/>
      <c r="F1869" s="886"/>
      <c r="G1869" s="886"/>
      <c r="H1869" s="886"/>
      <c r="I1869" s="886"/>
      <c r="J1869" s="886"/>
      <c r="K1869" s="886"/>
      <c r="L1869" s="886"/>
      <c r="M1869" s="886"/>
      <c r="N1869" s="886"/>
      <c r="O1869" s="886"/>
      <c r="P1869" s="886"/>
      <c r="Q1869" s="886"/>
      <c r="R1869" s="887"/>
      <c r="S1869" s="614"/>
      <c r="T1869" s="614"/>
      <c r="U1869" s="614"/>
      <c r="V1869" s="614"/>
      <c r="W1869" s="614"/>
      <c r="X1869" s="614"/>
      <c r="Y1869" s="614"/>
      <c r="Z1869" s="614"/>
      <c r="AA1869" s="614"/>
      <c r="AB1869" s="614"/>
      <c r="AC1869" s="614"/>
      <c r="AD1869" s="614"/>
      <c r="AE1869" s="164"/>
      <c r="AF1869" s="164"/>
      <c r="AG1869" s="292">
        <f t="shared" si="283"/>
        <v>1</v>
      </c>
      <c r="AH1869" s="293">
        <f t="shared" si="284"/>
        <v>0</v>
      </c>
      <c r="AI1869" s="294">
        <f t="shared" si="285"/>
        <v>0</v>
      </c>
      <c r="AJ1869" s="295">
        <f t="shared" si="286"/>
        <v>0</v>
      </c>
      <c r="AK1869" s="296">
        <f t="shared" si="287"/>
        <v>0</v>
      </c>
      <c r="AL1869" s="293">
        <f t="shared" si="288"/>
        <v>0</v>
      </c>
      <c r="AM1869" s="294">
        <f t="shared" si="289"/>
        <v>0</v>
      </c>
      <c r="AN1869" s="295">
        <f t="shared" si="290"/>
        <v>0</v>
      </c>
      <c r="AO1869" s="296">
        <f t="shared" si="291"/>
        <v>0</v>
      </c>
      <c r="AP1869" s="293">
        <f t="shared" si="292"/>
        <v>0</v>
      </c>
      <c r="AQ1869" s="294">
        <f t="shared" si="293"/>
        <v>0</v>
      </c>
      <c r="AR1869" s="295">
        <f t="shared" si="294"/>
        <v>0</v>
      </c>
      <c r="AS1869" s="296">
        <f t="shared" si="295"/>
        <v>0</v>
      </c>
      <c r="AT1869" s="293">
        <f t="shared" si="296"/>
        <v>0</v>
      </c>
      <c r="AU1869" s="294">
        <f t="shared" si="297"/>
        <v>0</v>
      </c>
      <c r="AV1869" s="295">
        <f t="shared" si="298"/>
        <v>0</v>
      </c>
      <c r="AW1869" s="296">
        <f t="shared" si="299"/>
        <v>0</v>
      </c>
      <c r="AX1869" s="362">
        <f t="shared" si="300"/>
        <v>0</v>
      </c>
      <c r="AY1869" s="366">
        <f t="shared" si="301"/>
        <v>0</v>
      </c>
      <c r="AZ1869" s="364">
        <f t="shared" si="302"/>
        <v>0</v>
      </c>
      <c r="BA1869" s="365">
        <f t="shared" si="303"/>
        <v>0</v>
      </c>
      <c r="BB1869" s="362">
        <f t="shared" si="304"/>
        <v>0</v>
      </c>
      <c r="BC1869" s="363">
        <f t="shared" si="305"/>
        <v>0</v>
      </c>
      <c r="BD1869" s="364">
        <f t="shared" si="306"/>
        <v>0</v>
      </c>
      <c r="BE1869" s="365">
        <f t="shared" si="307"/>
        <v>0</v>
      </c>
      <c r="BF1869" s="362">
        <f t="shared" si="308"/>
        <v>0</v>
      </c>
      <c r="BG1869" s="366">
        <f t="shared" si="309"/>
        <v>0</v>
      </c>
      <c r="BH1869" s="364">
        <f t="shared" si="310"/>
        <v>0</v>
      </c>
      <c r="BI1869" s="365">
        <f t="shared" si="311"/>
        <v>0</v>
      </c>
      <c r="BJ1869" s="298">
        <f t="shared" si="312"/>
        <v>0</v>
      </c>
      <c r="BK1869" s="272">
        <f t="shared" si="313"/>
        <v>0</v>
      </c>
      <c r="BL1869" s="273" t="str">
        <f>IF(BK1869=0,"",
IF(SUM($BK$1815:BK1869)=1,BM1869,
IF($BK$1935&gt;SUM($BK$1815:BK1869),_xlfn.CONCAT(", ",BM1869),
IF($BK$1935=SUM($BK$1815:BK1869),_xlfn.CONCAT(" y ",BM1869)))))</f>
        <v/>
      </c>
      <c r="BM1869" s="156" t="s">
        <v>5169</v>
      </c>
      <c r="BN1869" s="402">
        <f t="shared" si="314"/>
        <v>1</v>
      </c>
      <c r="BO1869" s="370" t="str">
        <f>IF(BN1869=0,"",
IF(SUM($BN$1815:BN1869)=1,BP1869,
IF($BN$1935&gt;SUM($BN$1815:BN1869),_xlfn.CONCAT(", ",BP1869),
IF($BN$1935=SUM($BN$1815:BN1869),_xlfn.CONCAT(" y ",BP1869)))))</f>
        <v>, 55</v>
      </c>
      <c r="BP1869" s="156" t="s">
        <v>5169</v>
      </c>
    </row>
    <row r="1870" spans="1:68" ht="15" customHeight="1">
      <c r="A1870" s="57"/>
      <c r="B1870" s="26"/>
      <c r="C1870" s="165" t="s">
        <v>5170</v>
      </c>
      <c r="D1870" s="885" t="str">
        <f t="shared" si="282"/>
        <v>INSTITUTO VERACRUZANO DE LA VIVIENDA</v>
      </c>
      <c r="E1870" s="886"/>
      <c r="F1870" s="886"/>
      <c r="G1870" s="886"/>
      <c r="H1870" s="886"/>
      <c r="I1870" s="886"/>
      <c r="J1870" s="886"/>
      <c r="K1870" s="886"/>
      <c r="L1870" s="886"/>
      <c r="M1870" s="886"/>
      <c r="N1870" s="886"/>
      <c r="O1870" s="886"/>
      <c r="P1870" s="886"/>
      <c r="Q1870" s="886"/>
      <c r="R1870" s="887"/>
      <c r="S1870" s="614"/>
      <c r="T1870" s="614"/>
      <c r="U1870" s="614"/>
      <c r="V1870" s="614"/>
      <c r="W1870" s="614"/>
      <c r="X1870" s="614"/>
      <c r="Y1870" s="614"/>
      <c r="Z1870" s="614"/>
      <c r="AA1870" s="614"/>
      <c r="AB1870" s="614"/>
      <c r="AC1870" s="614"/>
      <c r="AD1870" s="614"/>
      <c r="AE1870" s="164"/>
      <c r="AF1870" s="164"/>
      <c r="AG1870" s="292">
        <f t="shared" si="283"/>
        <v>1</v>
      </c>
      <c r="AH1870" s="293">
        <f t="shared" si="284"/>
        <v>0</v>
      </c>
      <c r="AI1870" s="294">
        <f t="shared" si="285"/>
        <v>0</v>
      </c>
      <c r="AJ1870" s="295">
        <f t="shared" si="286"/>
        <v>0</v>
      </c>
      <c r="AK1870" s="296">
        <f t="shared" si="287"/>
        <v>0</v>
      </c>
      <c r="AL1870" s="293">
        <f t="shared" si="288"/>
        <v>0</v>
      </c>
      <c r="AM1870" s="294">
        <f t="shared" si="289"/>
        <v>0</v>
      </c>
      <c r="AN1870" s="295">
        <f t="shared" si="290"/>
        <v>0</v>
      </c>
      <c r="AO1870" s="296">
        <f t="shared" si="291"/>
        <v>0</v>
      </c>
      <c r="AP1870" s="293">
        <f t="shared" si="292"/>
        <v>0</v>
      </c>
      <c r="AQ1870" s="294">
        <f t="shared" si="293"/>
        <v>0</v>
      </c>
      <c r="AR1870" s="295">
        <f t="shared" si="294"/>
        <v>0</v>
      </c>
      <c r="AS1870" s="296">
        <f t="shared" si="295"/>
        <v>0</v>
      </c>
      <c r="AT1870" s="293">
        <f t="shared" si="296"/>
        <v>0</v>
      </c>
      <c r="AU1870" s="294">
        <f t="shared" si="297"/>
        <v>0</v>
      </c>
      <c r="AV1870" s="295">
        <f t="shared" si="298"/>
        <v>0</v>
      </c>
      <c r="AW1870" s="296">
        <f t="shared" si="299"/>
        <v>0</v>
      </c>
      <c r="AX1870" s="362">
        <f t="shared" si="300"/>
        <v>0</v>
      </c>
      <c r="AY1870" s="366">
        <f t="shared" si="301"/>
        <v>0</v>
      </c>
      <c r="AZ1870" s="364">
        <f t="shared" si="302"/>
        <v>0</v>
      </c>
      <c r="BA1870" s="365">
        <f t="shared" si="303"/>
        <v>0</v>
      </c>
      <c r="BB1870" s="362">
        <f t="shared" si="304"/>
        <v>0</v>
      </c>
      <c r="BC1870" s="363">
        <f t="shared" si="305"/>
        <v>0</v>
      </c>
      <c r="BD1870" s="364">
        <f t="shared" si="306"/>
        <v>0</v>
      </c>
      <c r="BE1870" s="365">
        <f t="shared" si="307"/>
        <v>0</v>
      </c>
      <c r="BF1870" s="362">
        <f t="shared" si="308"/>
        <v>0</v>
      </c>
      <c r="BG1870" s="366">
        <f t="shared" si="309"/>
        <v>0</v>
      </c>
      <c r="BH1870" s="364">
        <f t="shared" si="310"/>
        <v>0</v>
      </c>
      <c r="BI1870" s="365">
        <f t="shared" si="311"/>
        <v>0</v>
      </c>
      <c r="BJ1870" s="298">
        <f t="shared" si="312"/>
        <v>0</v>
      </c>
      <c r="BK1870" s="272">
        <f t="shared" si="313"/>
        <v>0</v>
      </c>
      <c r="BL1870" s="273" t="str">
        <f>IF(BK1870=0,"",
IF(SUM($BK$1815:BK1870)=1,BM1870,
IF($BK$1935&gt;SUM($BK$1815:BK1870),_xlfn.CONCAT(", ",BM1870),
IF($BK$1935=SUM($BK$1815:BK1870),_xlfn.CONCAT(" y ",BM1870)))))</f>
        <v/>
      </c>
      <c r="BM1870" s="156" t="s">
        <v>5171</v>
      </c>
      <c r="BN1870" s="402">
        <f t="shared" si="314"/>
        <v>1</v>
      </c>
      <c r="BO1870" s="370" t="str">
        <f>IF(BN1870=0,"",
IF(SUM($BN$1815:BN1870)=1,BP1870,
IF($BN$1935&gt;SUM($BN$1815:BN1870),_xlfn.CONCAT(", ",BP1870),
IF($BN$1935=SUM($BN$1815:BN1870),_xlfn.CONCAT(" y ",BP1870)))))</f>
        <v>, 56</v>
      </c>
      <c r="BP1870" s="156" t="s">
        <v>5171</v>
      </c>
    </row>
    <row r="1871" spans="1:68" ht="15" customHeight="1">
      <c r="A1871" s="57"/>
      <c r="B1871" s="26"/>
      <c r="C1871" s="165" t="s">
        <v>5172</v>
      </c>
      <c r="D1871" s="885" t="str">
        <f t="shared" si="282"/>
        <v>AGENCIA ESTATAL DE ENERGIA DEL ESTADO DE VERACRUZ</v>
      </c>
      <c r="E1871" s="886"/>
      <c r="F1871" s="886"/>
      <c r="G1871" s="886"/>
      <c r="H1871" s="886"/>
      <c r="I1871" s="886"/>
      <c r="J1871" s="886"/>
      <c r="K1871" s="886"/>
      <c r="L1871" s="886"/>
      <c r="M1871" s="886"/>
      <c r="N1871" s="886"/>
      <c r="O1871" s="886"/>
      <c r="P1871" s="886"/>
      <c r="Q1871" s="886"/>
      <c r="R1871" s="887"/>
      <c r="S1871" s="614"/>
      <c r="T1871" s="614"/>
      <c r="U1871" s="614"/>
      <c r="V1871" s="614"/>
      <c r="W1871" s="614"/>
      <c r="X1871" s="614"/>
      <c r="Y1871" s="614"/>
      <c r="Z1871" s="614"/>
      <c r="AA1871" s="614"/>
      <c r="AB1871" s="614"/>
      <c r="AC1871" s="614"/>
      <c r="AD1871" s="614"/>
      <c r="AE1871" s="164"/>
      <c r="AF1871" s="164"/>
      <c r="AG1871" s="292">
        <f t="shared" si="283"/>
        <v>1</v>
      </c>
      <c r="AH1871" s="293">
        <f t="shared" si="284"/>
        <v>0</v>
      </c>
      <c r="AI1871" s="294">
        <f t="shared" si="285"/>
        <v>0</v>
      </c>
      <c r="AJ1871" s="295">
        <f t="shared" si="286"/>
        <v>0</v>
      </c>
      <c r="AK1871" s="296">
        <f t="shared" si="287"/>
        <v>0</v>
      </c>
      <c r="AL1871" s="293">
        <f t="shared" si="288"/>
        <v>0</v>
      </c>
      <c r="AM1871" s="294">
        <f t="shared" si="289"/>
        <v>0</v>
      </c>
      <c r="AN1871" s="295">
        <f t="shared" si="290"/>
        <v>0</v>
      </c>
      <c r="AO1871" s="296">
        <f t="shared" si="291"/>
        <v>0</v>
      </c>
      <c r="AP1871" s="293">
        <f t="shared" si="292"/>
        <v>0</v>
      </c>
      <c r="AQ1871" s="294">
        <f t="shared" si="293"/>
        <v>0</v>
      </c>
      <c r="AR1871" s="295">
        <f t="shared" si="294"/>
        <v>0</v>
      </c>
      <c r="AS1871" s="296">
        <f t="shared" si="295"/>
        <v>0</v>
      </c>
      <c r="AT1871" s="293">
        <f t="shared" si="296"/>
        <v>0</v>
      </c>
      <c r="AU1871" s="294">
        <f t="shared" si="297"/>
        <v>0</v>
      </c>
      <c r="AV1871" s="295">
        <f t="shared" si="298"/>
        <v>0</v>
      </c>
      <c r="AW1871" s="296">
        <f t="shared" si="299"/>
        <v>0</v>
      </c>
      <c r="AX1871" s="362">
        <f t="shared" si="300"/>
        <v>0</v>
      </c>
      <c r="AY1871" s="366">
        <f t="shared" si="301"/>
        <v>0</v>
      </c>
      <c r="AZ1871" s="364">
        <f t="shared" si="302"/>
        <v>0</v>
      </c>
      <c r="BA1871" s="365">
        <f t="shared" si="303"/>
        <v>0</v>
      </c>
      <c r="BB1871" s="362">
        <f t="shared" si="304"/>
        <v>0</v>
      </c>
      <c r="BC1871" s="363">
        <f t="shared" si="305"/>
        <v>0</v>
      </c>
      <c r="BD1871" s="364">
        <f t="shared" si="306"/>
        <v>0</v>
      </c>
      <c r="BE1871" s="365">
        <f t="shared" si="307"/>
        <v>0</v>
      </c>
      <c r="BF1871" s="362">
        <f t="shared" si="308"/>
        <v>0</v>
      </c>
      <c r="BG1871" s="366">
        <f t="shared" si="309"/>
        <v>0</v>
      </c>
      <c r="BH1871" s="364">
        <f t="shared" si="310"/>
        <v>0</v>
      </c>
      <c r="BI1871" s="365">
        <f t="shared" si="311"/>
        <v>0</v>
      </c>
      <c r="BJ1871" s="298">
        <f t="shared" si="312"/>
        <v>0</v>
      </c>
      <c r="BK1871" s="272">
        <f t="shared" si="313"/>
        <v>0</v>
      </c>
      <c r="BL1871" s="273" t="str">
        <f>IF(BK1871=0,"",
IF(SUM($BK$1815:BK1871)=1,BM1871,
IF($BK$1935&gt;SUM($BK$1815:BK1871),_xlfn.CONCAT(", ",BM1871),
IF($BK$1935=SUM($BK$1815:BK1871),_xlfn.CONCAT(" y ",BM1871)))))</f>
        <v/>
      </c>
      <c r="BM1871" s="156" t="s">
        <v>5173</v>
      </c>
      <c r="BN1871" s="402">
        <f t="shared" si="314"/>
        <v>1</v>
      </c>
      <c r="BO1871" s="370" t="str">
        <f>IF(BN1871=0,"",
IF(SUM($BN$1815:BN1871)=1,BP1871,
IF($BN$1935&gt;SUM($BN$1815:BN1871),_xlfn.CONCAT(", ",BP1871),
IF($BN$1935=SUM($BN$1815:BN1871),_xlfn.CONCAT(" y ",BP1871)))))</f>
        <v>, 57</v>
      </c>
      <c r="BP1871" s="156" t="s">
        <v>5173</v>
      </c>
    </row>
    <row r="1872" spans="1:68" ht="15" customHeight="1">
      <c r="A1872" s="57"/>
      <c r="B1872" s="26"/>
      <c r="C1872" s="165" t="s">
        <v>5174</v>
      </c>
      <c r="D1872" s="885" t="str">
        <f t="shared" si="282"/>
        <v>INSTITUTO VERACRUZANO DE LAS MUJERES</v>
      </c>
      <c r="E1872" s="886"/>
      <c r="F1872" s="886"/>
      <c r="G1872" s="886"/>
      <c r="H1872" s="886"/>
      <c r="I1872" s="886"/>
      <c r="J1872" s="886"/>
      <c r="K1872" s="886"/>
      <c r="L1872" s="886"/>
      <c r="M1872" s="886"/>
      <c r="N1872" s="886"/>
      <c r="O1872" s="886"/>
      <c r="P1872" s="886"/>
      <c r="Q1872" s="886"/>
      <c r="R1872" s="887"/>
      <c r="S1872" s="614"/>
      <c r="T1872" s="614"/>
      <c r="U1872" s="614"/>
      <c r="V1872" s="614"/>
      <c r="W1872" s="614"/>
      <c r="X1872" s="614"/>
      <c r="Y1872" s="614"/>
      <c r="Z1872" s="614"/>
      <c r="AA1872" s="614"/>
      <c r="AB1872" s="614"/>
      <c r="AC1872" s="614"/>
      <c r="AD1872" s="614"/>
      <c r="AE1872" s="164"/>
      <c r="AF1872" s="164"/>
      <c r="AG1872" s="292">
        <f t="shared" si="283"/>
        <v>1</v>
      </c>
      <c r="AH1872" s="293">
        <f t="shared" si="284"/>
        <v>0</v>
      </c>
      <c r="AI1872" s="294">
        <f t="shared" si="285"/>
        <v>0</v>
      </c>
      <c r="AJ1872" s="295">
        <f t="shared" si="286"/>
        <v>0</v>
      </c>
      <c r="AK1872" s="296">
        <f t="shared" si="287"/>
        <v>0</v>
      </c>
      <c r="AL1872" s="293">
        <f t="shared" si="288"/>
        <v>0</v>
      </c>
      <c r="AM1872" s="294">
        <f t="shared" si="289"/>
        <v>0</v>
      </c>
      <c r="AN1872" s="295">
        <f t="shared" si="290"/>
        <v>0</v>
      </c>
      <c r="AO1872" s="296">
        <f t="shared" si="291"/>
        <v>0</v>
      </c>
      <c r="AP1872" s="293">
        <f t="shared" si="292"/>
        <v>0</v>
      </c>
      <c r="AQ1872" s="294">
        <f t="shared" si="293"/>
        <v>0</v>
      </c>
      <c r="AR1872" s="295">
        <f t="shared" si="294"/>
        <v>0</v>
      </c>
      <c r="AS1872" s="296">
        <f t="shared" si="295"/>
        <v>0</v>
      </c>
      <c r="AT1872" s="293">
        <f t="shared" si="296"/>
        <v>0</v>
      </c>
      <c r="AU1872" s="294">
        <f t="shared" si="297"/>
        <v>0</v>
      </c>
      <c r="AV1872" s="295">
        <f t="shared" si="298"/>
        <v>0</v>
      </c>
      <c r="AW1872" s="296">
        <f t="shared" si="299"/>
        <v>0</v>
      </c>
      <c r="AX1872" s="362">
        <f t="shared" si="300"/>
        <v>0</v>
      </c>
      <c r="AY1872" s="366">
        <f t="shared" si="301"/>
        <v>0</v>
      </c>
      <c r="AZ1872" s="364">
        <f t="shared" si="302"/>
        <v>0</v>
      </c>
      <c r="BA1872" s="365">
        <f t="shared" si="303"/>
        <v>0</v>
      </c>
      <c r="BB1872" s="362">
        <f t="shared" si="304"/>
        <v>0</v>
      </c>
      <c r="BC1872" s="363">
        <f t="shared" si="305"/>
        <v>0</v>
      </c>
      <c r="BD1872" s="364">
        <f t="shared" si="306"/>
        <v>0</v>
      </c>
      <c r="BE1872" s="365">
        <f t="shared" si="307"/>
        <v>0</v>
      </c>
      <c r="BF1872" s="362">
        <f t="shared" si="308"/>
        <v>0</v>
      </c>
      <c r="BG1872" s="366">
        <f t="shared" si="309"/>
        <v>0</v>
      </c>
      <c r="BH1872" s="364">
        <f t="shared" si="310"/>
        <v>0</v>
      </c>
      <c r="BI1872" s="365">
        <f t="shared" si="311"/>
        <v>0</v>
      </c>
      <c r="BJ1872" s="298">
        <f t="shared" si="312"/>
        <v>0</v>
      </c>
      <c r="BK1872" s="272">
        <f t="shared" si="313"/>
        <v>0</v>
      </c>
      <c r="BL1872" s="273" t="str">
        <f>IF(BK1872=0,"",
IF(SUM($BK$1815:BK1872)=1,BM1872,
IF($BK$1935&gt;SUM($BK$1815:BK1872),_xlfn.CONCAT(", ",BM1872),
IF($BK$1935=SUM($BK$1815:BK1872),_xlfn.CONCAT(" y ",BM1872)))))</f>
        <v/>
      </c>
      <c r="BM1872" s="156" t="s">
        <v>5175</v>
      </c>
      <c r="BN1872" s="402">
        <f t="shared" si="314"/>
        <v>1</v>
      </c>
      <c r="BO1872" s="370" t="str">
        <f>IF(BN1872=0,"",
IF(SUM($BN$1815:BN1872)=1,BP1872,
IF($BN$1935&gt;SUM($BN$1815:BN1872),_xlfn.CONCAT(", ",BP1872),
IF($BN$1935=SUM($BN$1815:BN1872),_xlfn.CONCAT(" y ",BP1872)))))</f>
        <v>, 58</v>
      </c>
      <c r="BP1872" s="156" t="s">
        <v>5175</v>
      </c>
    </row>
    <row r="1873" spans="1:68" ht="15" customHeight="1">
      <c r="A1873" s="57"/>
      <c r="B1873" s="26"/>
      <c r="C1873" s="165" t="s">
        <v>5176</v>
      </c>
      <c r="D1873" s="885" t="str">
        <f t="shared" si="282"/>
        <v>INSTITUTO VERACRUZANO DE DESARROLLO MUNICIPAL</v>
      </c>
      <c r="E1873" s="886"/>
      <c r="F1873" s="886"/>
      <c r="G1873" s="886"/>
      <c r="H1873" s="886"/>
      <c r="I1873" s="886"/>
      <c r="J1873" s="886"/>
      <c r="K1873" s="886"/>
      <c r="L1873" s="886"/>
      <c r="M1873" s="886"/>
      <c r="N1873" s="886"/>
      <c r="O1873" s="886"/>
      <c r="P1873" s="886"/>
      <c r="Q1873" s="886"/>
      <c r="R1873" s="887"/>
      <c r="S1873" s="614"/>
      <c r="T1873" s="614"/>
      <c r="U1873" s="614"/>
      <c r="V1873" s="614"/>
      <c r="W1873" s="614"/>
      <c r="X1873" s="614"/>
      <c r="Y1873" s="614"/>
      <c r="Z1873" s="614"/>
      <c r="AA1873" s="614"/>
      <c r="AB1873" s="614"/>
      <c r="AC1873" s="614"/>
      <c r="AD1873" s="614"/>
      <c r="AE1873" s="164"/>
      <c r="AF1873" s="164"/>
      <c r="AG1873" s="292">
        <f t="shared" si="283"/>
        <v>1</v>
      </c>
      <c r="AH1873" s="293">
        <f t="shared" si="284"/>
        <v>0</v>
      </c>
      <c r="AI1873" s="294">
        <f t="shared" si="285"/>
        <v>0</v>
      </c>
      <c r="AJ1873" s="295">
        <f t="shared" si="286"/>
        <v>0</v>
      </c>
      <c r="AK1873" s="296">
        <f t="shared" si="287"/>
        <v>0</v>
      </c>
      <c r="AL1873" s="293">
        <f t="shared" si="288"/>
        <v>0</v>
      </c>
      <c r="AM1873" s="294">
        <f t="shared" si="289"/>
        <v>0</v>
      </c>
      <c r="AN1873" s="295">
        <f t="shared" si="290"/>
        <v>0</v>
      </c>
      <c r="AO1873" s="296">
        <f t="shared" si="291"/>
        <v>0</v>
      </c>
      <c r="AP1873" s="293">
        <f t="shared" si="292"/>
        <v>0</v>
      </c>
      <c r="AQ1873" s="294">
        <f t="shared" si="293"/>
        <v>0</v>
      </c>
      <c r="AR1873" s="295">
        <f t="shared" si="294"/>
        <v>0</v>
      </c>
      <c r="AS1873" s="296">
        <f t="shared" si="295"/>
        <v>0</v>
      </c>
      <c r="AT1873" s="293">
        <f t="shared" si="296"/>
        <v>0</v>
      </c>
      <c r="AU1873" s="294">
        <f t="shared" si="297"/>
        <v>0</v>
      </c>
      <c r="AV1873" s="295">
        <f t="shared" si="298"/>
        <v>0</v>
      </c>
      <c r="AW1873" s="296">
        <f t="shared" si="299"/>
        <v>0</v>
      </c>
      <c r="AX1873" s="362">
        <f t="shared" si="300"/>
        <v>0</v>
      </c>
      <c r="AY1873" s="366">
        <f t="shared" si="301"/>
        <v>0</v>
      </c>
      <c r="AZ1873" s="364">
        <f t="shared" si="302"/>
        <v>0</v>
      </c>
      <c r="BA1873" s="365">
        <f t="shared" si="303"/>
        <v>0</v>
      </c>
      <c r="BB1873" s="362">
        <f t="shared" si="304"/>
        <v>0</v>
      </c>
      <c r="BC1873" s="363">
        <f t="shared" si="305"/>
        <v>0</v>
      </c>
      <c r="BD1873" s="364">
        <f t="shared" si="306"/>
        <v>0</v>
      </c>
      <c r="BE1873" s="365">
        <f t="shared" si="307"/>
        <v>0</v>
      </c>
      <c r="BF1873" s="362">
        <f t="shared" si="308"/>
        <v>0</v>
      </c>
      <c r="BG1873" s="366">
        <f t="shared" si="309"/>
        <v>0</v>
      </c>
      <c r="BH1873" s="364">
        <f t="shared" si="310"/>
        <v>0</v>
      </c>
      <c r="BI1873" s="365">
        <f t="shared" si="311"/>
        <v>0</v>
      </c>
      <c r="BJ1873" s="298">
        <f t="shared" si="312"/>
        <v>0</v>
      </c>
      <c r="BK1873" s="272">
        <f t="shared" si="313"/>
        <v>0</v>
      </c>
      <c r="BL1873" s="273" t="str">
        <f>IF(BK1873=0,"",
IF(SUM($BK$1815:BK1873)=1,BM1873,
IF($BK$1935&gt;SUM($BK$1815:BK1873),_xlfn.CONCAT(", ",BM1873),
IF($BK$1935=SUM($BK$1815:BK1873),_xlfn.CONCAT(" y ",BM1873)))))</f>
        <v/>
      </c>
      <c r="BM1873" s="156" t="s">
        <v>5177</v>
      </c>
      <c r="BN1873" s="402">
        <f t="shared" si="314"/>
        <v>1</v>
      </c>
      <c r="BO1873" s="370" t="str">
        <f>IF(BN1873=0,"",
IF(SUM($BN$1815:BN1873)=1,BP1873,
IF($BN$1935&gt;SUM($BN$1815:BN1873),_xlfn.CONCAT(", ",BP1873),
IF($BN$1935=SUM($BN$1815:BN1873),_xlfn.CONCAT(" y ",BP1873)))))</f>
        <v>, 59</v>
      </c>
      <c r="BP1873" s="156" t="s">
        <v>5177</v>
      </c>
    </row>
    <row r="1874" spans="1:68" ht="15" customHeight="1">
      <c r="A1874" s="57"/>
      <c r="B1874" s="26"/>
      <c r="C1874" s="165" t="s">
        <v>5178</v>
      </c>
      <c r="D1874" s="885" t="str">
        <f t="shared" si="282"/>
        <v>COMISION EJECUTIVA PARA LA ATENCION INTEGRAL A VICTIMAS DEL DELITO</v>
      </c>
      <c r="E1874" s="886"/>
      <c r="F1874" s="886"/>
      <c r="G1874" s="886"/>
      <c r="H1874" s="886"/>
      <c r="I1874" s="886"/>
      <c r="J1874" s="886"/>
      <c r="K1874" s="886"/>
      <c r="L1874" s="886"/>
      <c r="M1874" s="886"/>
      <c r="N1874" s="886"/>
      <c r="O1874" s="886"/>
      <c r="P1874" s="886"/>
      <c r="Q1874" s="886"/>
      <c r="R1874" s="887"/>
      <c r="S1874" s="614"/>
      <c r="T1874" s="614"/>
      <c r="U1874" s="614"/>
      <c r="V1874" s="614"/>
      <c r="W1874" s="614"/>
      <c r="X1874" s="614"/>
      <c r="Y1874" s="614"/>
      <c r="Z1874" s="614"/>
      <c r="AA1874" s="614"/>
      <c r="AB1874" s="614"/>
      <c r="AC1874" s="614"/>
      <c r="AD1874" s="614"/>
      <c r="AE1874" s="164"/>
      <c r="AF1874" s="164"/>
      <c r="AG1874" s="292">
        <f t="shared" si="283"/>
        <v>1</v>
      </c>
      <c r="AH1874" s="293">
        <f t="shared" si="284"/>
        <v>0</v>
      </c>
      <c r="AI1874" s="294">
        <f t="shared" si="285"/>
        <v>0</v>
      </c>
      <c r="AJ1874" s="295">
        <f t="shared" si="286"/>
        <v>0</v>
      </c>
      <c r="AK1874" s="296">
        <f t="shared" si="287"/>
        <v>0</v>
      </c>
      <c r="AL1874" s="293">
        <f t="shared" si="288"/>
        <v>0</v>
      </c>
      <c r="AM1874" s="294">
        <f t="shared" si="289"/>
        <v>0</v>
      </c>
      <c r="AN1874" s="295">
        <f t="shared" si="290"/>
        <v>0</v>
      </c>
      <c r="AO1874" s="296">
        <f t="shared" si="291"/>
        <v>0</v>
      </c>
      <c r="AP1874" s="293">
        <f t="shared" si="292"/>
        <v>0</v>
      </c>
      <c r="AQ1874" s="294">
        <f t="shared" si="293"/>
        <v>0</v>
      </c>
      <c r="AR1874" s="295">
        <f t="shared" si="294"/>
        <v>0</v>
      </c>
      <c r="AS1874" s="296">
        <f t="shared" si="295"/>
        <v>0</v>
      </c>
      <c r="AT1874" s="293">
        <f t="shared" si="296"/>
        <v>0</v>
      </c>
      <c r="AU1874" s="294">
        <f t="shared" si="297"/>
        <v>0</v>
      </c>
      <c r="AV1874" s="295">
        <f t="shared" si="298"/>
        <v>0</v>
      </c>
      <c r="AW1874" s="296">
        <f t="shared" si="299"/>
        <v>0</v>
      </c>
      <c r="AX1874" s="362">
        <f t="shared" si="300"/>
        <v>0</v>
      </c>
      <c r="AY1874" s="366">
        <f t="shared" si="301"/>
        <v>0</v>
      </c>
      <c r="AZ1874" s="364">
        <f t="shared" si="302"/>
        <v>0</v>
      </c>
      <c r="BA1874" s="365">
        <f t="shared" si="303"/>
        <v>0</v>
      </c>
      <c r="BB1874" s="362">
        <f t="shared" si="304"/>
        <v>0</v>
      </c>
      <c r="BC1874" s="363">
        <f t="shared" si="305"/>
        <v>0</v>
      </c>
      <c r="BD1874" s="364">
        <f t="shared" si="306"/>
        <v>0</v>
      </c>
      <c r="BE1874" s="365">
        <f t="shared" si="307"/>
        <v>0</v>
      </c>
      <c r="BF1874" s="362">
        <f t="shared" si="308"/>
        <v>0</v>
      </c>
      <c r="BG1874" s="366">
        <f t="shared" si="309"/>
        <v>0</v>
      </c>
      <c r="BH1874" s="364">
        <f t="shared" si="310"/>
        <v>0</v>
      </c>
      <c r="BI1874" s="365">
        <f t="shared" si="311"/>
        <v>0</v>
      </c>
      <c r="BJ1874" s="298">
        <f t="shared" si="312"/>
        <v>0</v>
      </c>
      <c r="BK1874" s="272">
        <f t="shared" si="313"/>
        <v>0</v>
      </c>
      <c r="BL1874" s="273" t="str">
        <f>IF(BK1874=0,"",
IF(SUM($BK$1815:BK1874)=1,BM1874,
IF($BK$1935&gt;SUM($BK$1815:BK1874),_xlfn.CONCAT(", ",BM1874),
IF($BK$1935=SUM($BK$1815:BK1874),_xlfn.CONCAT(" y ",BM1874)))))</f>
        <v/>
      </c>
      <c r="BM1874" s="156" t="s">
        <v>5179</v>
      </c>
      <c r="BN1874" s="402">
        <f t="shared" si="314"/>
        <v>1</v>
      </c>
      <c r="BO1874" s="370" t="str">
        <f>IF(BN1874=0,"",
IF(SUM($BN$1815:BN1874)=1,BP1874,
IF($BN$1935&gt;SUM($BN$1815:BN1874),_xlfn.CONCAT(", ",BP1874),
IF($BN$1935=SUM($BN$1815:BN1874),_xlfn.CONCAT(" y ",BP1874)))))</f>
        <v>, 60</v>
      </c>
      <c r="BP1874" s="156" t="s">
        <v>5179</v>
      </c>
    </row>
    <row r="1875" spans="1:68" ht="15" customHeight="1">
      <c r="A1875" s="57"/>
      <c r="B1875" s="26"/>
      <c r="C1875" s="165" t="s">
        <v>5180</v>
      </c>
      <c r="D1875" s="885" t="str">
        <f t="shared" si="282"/>
        <v>CENTRO DE JUSTICIA PARA MUJERES DEL ESTADO DE VERACRUZ</v>
      </c>
      <c r="E1875" s="886"/>
      <c r="F1875" s="886"/>
      <c r="G1875" s="886"/>
      <c r="H1875" s="886"/>
      <c r="I1875" s="886"/>
      <c r="J1875" s="886"/>
      <c r="K1875" s="886"/>
      <c r="L1875" s="886"/>
      <c r="M1875" s="886"/>
      <c r="N1875" s="886"/>
      <c r="O1875" s="886"/>
      <c r="P1875" s="886"/>
      <c r="Q1875" s="886"/>
      <c r="R1875" s="887"/>
      <c r="S1875" s="614"/>
      <c r="T1875" s="614"/>
      <c r="U1875" s="614"/>
      <c r="V1875" s="614"/>
      <c r="W1875" s="614"/>
      <c r="X1875" s="614"/>
      <c r="Y1875" s="614"/>
      <c r="Z1875" s="614"/>
      <c r="AA1875" s="614"/>
      <c r="AB1875" s="614"/>
      <c r="AC1875" s="614"/>
      <c r="AD1875" s="614"/>
      <c r="AE1875" s="164"/>
      <c r="AF1875" s="164"/>
      <c r="AG1875" s="292">
        <f t="shared" si="283"/>
        <v>1</v>
      </c>
      <c r="AH1875" s="293">
        <f t="shared" si="284"/>
        <v>0</v>
      </c>
      <c r="AI1875" s="294">
        <f t="shared" si="285"/>
        <v>0</v>
      </c>
      <c r="AJ1875" s="295">
        <f t="shared" si="286"/>
        <v>0</v>
      </c>
      <c r="AK1875" s="296">
        <f t="shared" si="287"/>
        <v>0</v>
      </c>
      <c r="AL1875" s="293">
        <f t="shared" si="288"/>
        <v>0</v>
      </c>
      <c r="AM1875" s="294">
        <f t="shared" si="289"/>
        <v>0</v>
      </c>
      <c r="AN1875" s="295">
        <f t="shared" si="290"/>
        <v>0</v>
      </c>
      <c r="AO1875" s="296">
        <f t="shared" si="291"/>
        <v>0</v>
      </c>
      <c r="AP1875" s="293">
        <f t="shared" si="292"/>
        <v>0</v>
      </c>
      <c r="AQ1875" s="294">
        <f t="shared" si="293"/>
        <v>0</v>
      </c>
      <c r="AR1875" s="295">
        <f t="shared" si="294"/>
        <v>0</v>
      </c>
      <c r="AS1875" s="296">
        <f t="shared" si="295"/>
        <v>0</v>
      </c>
      <c r="AT1875" s="293">
        <f t="shared" si="296"/>
        <v>0</v>
      </c>
      <c r="AU1875" s="294">
        <f t="shared" si="297"/>
        <v>0</v>
      </c>
      <c r="AV1875" s="295">
        <f t="shared" si="298"/>
        <v>0</v>
      </c>
      <c r="AW1875" s="296">
        <f t="shared" si="299"/>
        <v>0</v>
      </c>
      <c r="AX1875" s="362">
        <f t="shared" si="300"/>
        <v>0</v>
      </c>
      <c r="AY1875" s="366">
        <f t="shared" si="301"/>
        <v>0</v>
      </c>
      <c r="AZ1875" s="364">
        <f t="shared" si="302"/>
        <v>0</v>
      </c>
      <c r="BA1875" s="365">
        <f t="shared" si="303"/>
        <v>0</v>
      </c>
      <c r="BB1875" s="362">
        <f t="shared" si="304"/>
        <v>0</v>
      </c>
      <c r="BC1875" s="363">
        <f t="shared" si="305"/>
        <v>0</v>
      </c>
      <c r="BD1875" s="364">
        <f t="shared" si="306"/>
        <v>0</v>
      </c>
      <c r="BE1875" s="365">
        <f t="shared" si="307"/>
        <v>0</v>
      </c>
      <c r="BF1875" s="362">
        <f t="shared" si="308"/>
        <v>0</v>
      </c>
      <c r="BG1875" s="366">
        <f t="shared" si="309"/>
        <v>0</v>
      </c>
      <c r="BH1875" s="364">
        <f t="shared" si="310"/>
        <v>0</v>
      </c>
      <c r="BI1875" s="365">
        <f t="shared" si="311"/>
        <v>0</v>
      </c>
      <c r="BJ1875" s="298">
        <f t="shared" si="312"/>
        <v>0</v>
      </c>
      <c r="BK1875" s="272">
        <f t="shared" si="313"/>
        <v>0</v>
      </c>
      <c r="BL1875" s="273" t="str">
        <f>IF(BK1875=0,"",
IF(SUM($BK$1815:BK1875)=1,BM1875,
IF($BK$1935&gt;SUM($BK$1815:BK1875),_xlfn.CONCAT(", ",BM1875),
IF($BK$1935=SUM($BK$1815:BK1875),_xlfn.CONCAT(" y ",BM1875)))))</f>
        <v/>
      </c>
      <c r="BM1875" s="156" t="s">
        <v>5181</v>
      </c>
      <c r="BN1875" s="402">
        <f t="shared" si="314"/>
        <v>1</v>
      </c>
      <c r="BO1875" s="370" t="str">
        <f>IF(BN1875=0,"",
IF(SUM($BN$1815:BN1875)=1,BP1875,
IF($BN$1935&gt;SUM($BN$1815:BN1875),_xlfn.CONCAT(", ",BP1875),
IF($BN$1935=SUM($BN$1815:BN1875),_xlfn.CONCAT(" y ",BP1875)))))</f>
        <v>, 61</v>
      </c>
      <c r="BP1875" s="156" t="s">
        <v>5181</v>
      </c>
    </row>
    <row r="1876" spans="1:68" ht="15" customHeight="1">
      <c r="A1876" s="57"/>
      <c r="B1876" s="26"/>
      <c r="C1876" s="165" t="s">
        <v>5182</v>
      </c>
      <c r="D1876" s="885" t="str">
        <f t="shared" si="282"/>
        <v>INSTITUTO DE PENSIONES DEL ESTADO</v>
      </c>
      <c r="E1876" s="886"/>
      <c r="F1876" s="886"/>
      <c r="G1876" s="886"/>
      <c r="H1876" s="886"/>
      <c r="I1876" s="886"/>
      <c r="J1876" s="886"/>
      <c r="K1876" s="886"/>
      <c r="L1876" s="886"/>
      <c r="M1876" s="886"/>
      <c r="N1876" s="886"/>
      <c r="O1876" s="886"/>
      <c r="P1876" s="886"/>
      <c r="Q1876" s="886"/>
      <c r="R1876" s="887"/>
      <c r="S1876" s="614"/>
      <c r="T1876" s="614"/>
      <c r="U1876" s="614"/>
      <c r="V1876" s="614"/>
      <c r="W1876" s="614"/>
      <c r="X1876" s="614"/>
      <c r="Y1876" s="614"/>
      <c r="Z1876" s="614"/>
      <c r="AA1876" s="614"/>
      <c r="AB1876" s="614"/>
      <c r="AC1876" s="614"/>
      <c r="AD1876" s="614"/>
      <c r="AE1876" s="164"/>
      <c r="AF1876" s="164"/>
      <c r="AG1876" s="292">
        <f t="shared" si="283"/>
        <v>1</v>
      </c>
      <c r="AH1876" s="293">
        <f t="shared" si="284"/>
        <v>0</v>
      </c>
      <c r="AI1876" s="294">
        <f t="shared" si="285"/>
        <v>0</v>
      </c>
      <c r="AJ1876" s="295">
        <f t="shared" si="286"/>
        <v>0</v>
      </c>
      <c r="AK1876" s="296">
        <f t="shared" si="287"/>
        <v>0</v>
      </c>
      <c r="AL1876" s="293">
        <f t="shared" si="288"/>
        <v>0</v>
      </c>
      <c r="AM1876" s="294">
        <f t="shared" si="289"/>
        <v>0</v>
      </c>
      <c r="AN1876" s="295">
        <f t="shared" si="290"/>
        <v>0</v>
      </c>
      <c r="AO1876" s="296">
        <f t="shared" si="291"/>
        <v>0</v>
      </c>
      <c r="AP1876" s="293">
        <f t="shared" si="292"/>
        <v>0</v>
      </c>
      <c r="AQ1876" s="294">
        <f t="shared" si="293"/>
        <v>0</v>
      </c>
      <c r="AR1876" s="295">
        <f t="shared" si="294"/>
        <v>0</v>
      </c>
      <c r="AS1876" s="296">
        <f t="shared" si="295"/>
        <v>0</v>
      </c>
      <c r="AT1876" s="293">
        <f t="shared" si="296"/>
        <v>0</v>
      </c>
      <c r="AU1876" s="294">
        <f t="shared" si="297"/>
        <v>0</v>
      </c>
      <c r="AV1876" s="295">
        <f t="shared" si="298"/>
        <v>0</v>
      </c>
      <c r="AW1876" s="296">
        <f t="shared" si="299"/>
        <v>0</v>
      </c>
      <c r="AX1876" s="362">
        <f t="shared" si="300"/>
        <v>0</v>
      </c>
      <c r="AY1876" s="366">
        <f t="shared" si="301"/>
        <v>0</v>
      </c>
      <c r="AZ1876" s="364">
        <f t="shared" si="302"/>
        <v>0</v>
      </c>
      <c r="BA1876" s="365">
        <f t="shared" si="303"/>
        <v>0</v>
      </c>
      <c r="BB1876" s="362">
        <f t="shared" si="304"/>
        <v>0</v>
      </c>
      <c r="BC1876" s="363">
        <f t="shared" si="305"/>
        <v>0</v>
      </c>
      <c r="BD1876" s="364">
        <f t="shared" si="306"/>
        <v>0</v>
      </c>
      <c r="BE1876" s="365">
        <f t="shared" si="307"/>
        <v>0</v>
      </c>
      <c r="BF1876" s="362">
        <f t="shared" si="308"/>
        <v>0</v>
      </c>
      <c r="BG1876" s="366">
        <f t="shared" si="309"/>
        <v>0</v>
      </c>
      <c r="BH1876" s="364">
        <f t="shared" si="310"/>
        <v>0</v>
      </c>
      <c r="BI1876" s="365">
        <f t="shared" si="311"/>
        <v>0</v>
      </c>
      <c r="BJ1876" s="298">
        <f t="shared" si="312"/>
        <v>0</v>
      </c>
      <c r="BK1876" s="272">
        <f t="shared" si="313"/>
        <v>0</v>
      </c>
      <c r="BL1876" s="273" t="str">
        <f>IF(BK1876=0,"",
IF(SUM($BK$1815:BK1876)=1,BM1876,
IF($BK$1935&gt;SUM($BK$1815:BK1876),_xlfn.CONCAT(", ",BM1876),
IF($BK$1935=SUM($BK$1815:BK1876),_xlfn.CONCAT(" y ",BM1876)))))</f>
        <v/>
      </c>
      <c r="BM1876" s="156" t="s">
        <v>5183</v>
      </c>
      <c r="BN1876" s="402">
        <f t="shared" si="314"/>
        <v>1</v>
      </c>
      <c r="BO1876" s="370" t="str">
        <f>IF(BN1876=0,"",
IF(SUM($BN$1815:BN1876)=1,BP1876,
IF($BN$1935&gt;SUM($BN$1815:BN1876),_xlfn.CONCAT(", ",BP1876),
IF($BN$1935=SUM($BN$1815:BN1876),_xlfn.CONCAT(" y ",BP1876)))))</f>
        <v>, 62</v>
      </c>
      <c r="BP1876" s="156" t="s">
        <v>5183</v>
      </c>
    </row>
    <row r="1877" spans="1:68" ht="15" customHeight="1">
      <c r="A1877" s="57"/>
      <c r="B1877" s="26"/>
      <c r="C1877" s="165" t="s">
        <v>5184</v>
      </c>
      <c r="D1877" s="885" t="str">
        <f t="shared" si="282"/>
        <v>COMISION DEL AGUA DEL ESTADO DE VERACRUZ</v>
      </c>
      <c r="E1877" s="886"/>
      <c r="F1877" s="886"/>
      <c r="G1877" s="886"/>
      <c r="H1877" s="886"/>
      <c r="I1877" s="886"/>
      <c r="J1877" s="886"/>
      <c r="K1877" s="886"/>
      <c r="L1877" s="886"/>
      <c r="M1877" s="886"/>
      <c r="N1877" s="886"/>
      <c r="O1877" s="886"/>
      <c r="P1877" s="886"/>
      <c r="Q1877" s="886"/>
      <c r="R1877" s="887"/>
      <c r="S1877" s="614"/>
      <c r="T1877" s="614"/>
      <c r="U1877" s="614"/>
      <c r="V1877" s="614"/>
      <c r="W1877" s="614"/>
      <c r="X1877" s="614"/>
      <c r="Y1877" s="614"/>
      <c r="Z1877" s="614"/>
      <c r="AA1877" s="614"/>
      <c r="AB1877" s="614"/>
      <c r="AC1877" s="614"/>
      <c r="AD1877" s="614"/>
      <c r="AE1877" s="164"/>
      <c r="AF1877" s="164"/>
      <c r="AG1877" s="292">
        <f t="shared" si="283"/>
        <v>1</v>
      </c>
      <c r="AH1877" s="293">
        <f t="shared" si="284"/>
        <v>0</v>
      </c>
      <c r="AI1877" s="294">
        <f t="shared" si="285"/>
        <v>0</v>
      </c>
      <c r="AJ1877" s="295">
        <f t="shared" si="286"/>
        <v>0</v>
      </c>
      <c r="AK1877" s="296">
        <f t="shared" si="287"/>
        <v>0</v>
      </c>
      <c r="AL1877" s="293">
        <f t="shared" si="288"/>
        <v>0</v>
      </c>
      <c r="AM1877" s="294">
        <f t="shared" si="289"/>
        <v>0</v>
      </c>
      <c r="AN1877" s="295">
        <f t="shared" si="290"/>
        <v>0</v>
      </c>
      <c r="AO1877" s="296">
        <f t="shared" si="291"/>
        <v>0</v>
      </c>
      <c r="AP1877" s="293">
        <f t="shared" si="292"/>
        <v>0</v>
      </c>
      <c r="AQ1877" s="294">
        <f t="shared" si="293"/>
        <v>0</v>
      </c>
      <c r="AR1877" s="295">
        <f t="shared" si="294"/>
        <v>0</v>
      </c>
      <c r="AS1877" s="296">
        <f t="shared" si="295"/>
        <v>0</v>
      </c>
      <c r="AT1877" s="293">
        <f t="shared" si="296"/>
        <v>0</v>
      </c>
      <c r="AU1877" s="294">
        <f t="shared" si="297"/>
        <v>0</v>
      </c>
      <c r="AV1877" s="295">
        <f t="shared" si="298"/>
        <v>0</v>
      </c>
      <c r="AW1877" s="296">
        <f t="shared" si="299"/>
        <v>0</v>
      </c>
      <c r="AX1877" s="362">
        <f t="shared" si="300"/>
        <v>0</v>
      </c>
      <c r="AY1877" s="366">
        <f t="shared" si="301"/>
        <v>0</v>
      </c>
      <c r="AZ1877" s="364">
        <f t="shared" si="302"/>
        <v>0</v>
      </c>
      <c r="BA1877" s="365">
        <f t="shared" si="303"/>
        <v>0</v>
      </c>
      <c r="BB1877" s="362">
        <f t="shared" si="304"/>
        <v>0</v>
      </c>
      <c r="BC1877" s="363">
        <f t="shared" si="305"/>
        <v>0</v>
      </c>
      <c r="BD1877" s="364">
        <f t="shared" si="306"/>
        <v>0</v>
      </c>
      <c r="BE1877" s="365">
        <f t="shared" si="307"/>
        <v>0</v>
      </c>
      <c r="BF1877" s="362">
        <f t="shared" si="308"/>
        <v>0</v>
      </c>
      <c r="BG1877" s="366">
        <f t="shared" si="309"/>
        <v>0</v>
      </c>
      <c r="BH1877" s="364">
        <f t="shared" si="310"/>
        <v>0</v>
      </c>
      <c r="BI1877" s="365">
        <f t="shared" si="311"/>
        <v>0</v>
      </c>
      <c r="BJ1877" s="298">
        <f t="shared" si="312"/>
        <v>0</v>
      </c>
      <c r="BK1877" s="272">
        <f t="shared" si="313"/>
        <v>0</v>
      </c>
      <c r="BL1877" s="273" t="str">
        <f>IF(BK1877=0,"",
IF(SUM($BK$1815:BK1877)=1,BM1877,
IF($BK$1935&gt;SUM($BK$1815:BK1877),_xlfn.CONCAT(", ",BM1877),
IF($BK$1935=SUM($BK$1815:BK1877),_xlfn.CONCAT(" y ",BM1877)))))</f>
        <v/>
      </c>
      <c r="BM1877" s="156" t="s">
        <v>5185</v>
      </c>
      <c r="BN1877" s="402">
        <f t="shared" si="314"/>
        <v>1</v>
      </c>
      <c r="BO1877" s="370" t="str">
        <f>IF(BN1877=0,"",
IF(SUM($BN$1815:BN1877)=1,BP1877,
IF($BN$1935&gt;SUM($BN$1815:BN1877),_xlfn.CONCAT(", ",BP1877),
IF($BN$1935=SUM($BN$1815:BN1877),_xlfn.CONCAT(" y ",BP1877)))))</f>
        <v>, 63</v>
      </c>
      <c r="BP1877" s="156" t="s">
        <v>5185</v>
      </c>
    </row>
    <row r="1878" spans="1:68" ht="15" customHeight="1">
      <c r="A1878" s="57"/>
      <c r="B1878" s="26"/>
      <c r="C1878" s="165" t="s">
        <v>5186</v>
      </c>
      <c r="D1878" s="885" t="str">
        <f t="shared" si="282"/>
        <v>RADIOTELEVISION DE VERACRUZ</v>
      </c>
      <c r="E1878" s="886"/>
      <c r="F1878" s="886"/>
      <c r="G1878" s="886"/>
      <c r="H1878" s="886"/>
      <c r="I1878" s="886"/>
      <c r="J1878" s="886"/>
      <c r="K1878" s="886"/>
      <c r="L1878" s="886"/>
      <c r="M1878" s="886"/>
      <c r="N1878" s="886"/>
      <c r="O1878" s="886"/>
      <c r="P1878" s="886"/>
      <c r="Q1878" s="886"/>
      <c r="R1878" s="887"/>
      <c r="S1878" s="614"/>
      <c r="T1878" s="614"/>
      <c r="U1878" s="614"/>
      <c r="V1878" s="614"/>
      <c r="W1878" s="614"/>
      <c r="X1878" s="614"/>
      <c r="Y1878" s="614"/>
      <c r="Z1878" s="614"/>
      <c r="AA1878" s="614"/>
      <c r="AB1878" s="614"/>
      <c r="AC1878" s="614"/>
      <c r="AD1878" s="614"/>
      <c r="AE1878" s="164"/>
      <c r="AF1878" s="164"/>
      <c r="AG1878" s="292">
        <f t="shared" si="283"/>
        <v>1</v>
      </c>
      <c r="AH1878" s="293">
        <f t="shared" si="284"/>
        <v>0</v>
      </c>
      <c r="AI1878" s="294">
        <f t="shared" si="285"/>
        <v>0</v>
      </c>
      <c r="AJ1878" s="295">
        <f t="shared" si="286"/>
        <v>0</v>
      </c>
      <c r="AK1878" s="296">
        <f t="shared" si="287"/>
        <v>0</v>
      </c>
      <c r="AL1878" s="293">
        <f t="shared" si="288"/>
        <v>0</v>
      </c>
      <c r="AM1878" s="294">
        <f t="shared" si="289"/>
        <v>0</v>
      </c>
      <c r="AN1878" s="295">
        <f t="shared" si="290"/>
        <v>0</v>
      </c>
      <c r="AO1878" s="296">
        <f t="shared" si="291"/>
        <v>0</v>
      </c>
      <c r="AP1878" s="293">
        <f t="shared" si="292"/>
        <v>0</v>
      </c>
      <c r="AQ1878" s="294">
        <f t="shared" si="293"/>
        <v>0</v>
      </c>
      <c r="AR1878" s="295">
        <f t="shared" si="294"/>
        <v>0</v>
      </c>
      <c r="AS1878" s="296">
        <f t="shared" si="295"/>
        <v>0</v>
      </c>
      <c r="AT1878" s="293">
        <f t="shared" si="296"/>
        <v>0</v>
      </c>
      <c r="AU1878" s="294">
        <f t="shared" si="297"/>
        <v>0</v>
      </c>
      <c r="AV1878" s="295">
        <f t="shared" si="298"/>
        <v>0</v>
      </c>
      <c r="AW1878" s="296">
        <f t="shared" si="299"/>
        <v>0</v>
      </c>
      <c r="AX1878" s="362">
        <f t="shared" si="300"/>
        <v>0</v>
      </c>
      <c r="AY1878" s="366">
        <f t="shared" si="301"/>
        <v>0</v>
      </c>
      <c r="AZ1878" s="364">
        <f t="shared" si="302"/>
        <v>0</v>
      </c>
      <c r="BA1878" s="365">
        <f t="shared" si="303"/>
        <v>0</v>
      </c>
      <c r="BB1878" s="362">
        <f t="shared" si="304"/>
        <v>0</v>
      </c>
      <c r="BC1878" s="363">
        <f t="shared" si="305"/>
        <v>0</v>
      </c>
      <c r="BD1878" s="364">
        <f t="shared" si="306"/>
        <v>0</v>
      </c>
      <c r="BE1878" s="365">
        <f t="shared" si="307"/>
        <v>0</v>
      </c>
      <c r="BF1878" s="362">
        <f t="shared" si="308"/>
        <v>0</v>
      </c>
      <c r="BG1878" s="366">
        <f t="shared" si="309"/>
        <v>0</v>
      </c>
      <c r="BH1878" s="364">
        <f t="shared" si="310"/>
        <v>0</v>
      </c>
      <c r="BI1878" s="365">
        <f t="shared" si="311"/>
        <v>0</v>
      </c>
      <c r="BJ1878" s="298">
        <f t="shared" si="312"/>
        <v>0</v>
      </c>
      <c r="BK1878" s="272">
        <f t="shared" si="313"/>
        <v>0</v>
      </c>
      <c r="BL1878" s="273" t="str">
        <f>IF(BK1878=0,"",
IF(SUM($BK$1815:BK1878)=1,BM1878,
IF($BK$1935&gt;SUM($BK$1815:BK1878),_xlfn.CONCAT(", ",BM1878),
IF($BK$1935=SUM($BK$1815:BK1878),_xlfn.CONCAT(" y ",BM1878)))))</f>
        <v/>
      </c>
      <c r="BM1878" s="156" t="s">
        <v>5187</v>
      </c>
      <c r="BN1878" s="402">
        <f t="shared" si="314"/>
        <v>1</v>
      </c>
      <c r="BO1878" s="370" t="str">
        <f>IF(BN1878=0,"",
IF(SUM($BN$1815:BN1878)=1,BP1878,
IF($BN$1935&gt;SUM($BN$1815:BN1878),_xlfn.CONCAT(", ",BP1878),
IF($BN$1935=SUM($BN$1815:BN1878),_xlfn.CONCAT(" y ",BP1878)))))</f>
        <v>, 64</v>
      </c>
      <c r="BP1878" s="156" t="s">
        <v>5187</v>
      </c>
    </row>
    <row r="1879" spans="1:68" ht="15" customHeight="1">
      <c r="A1879" s="57"/>
      <c r="B1879" s="26"/>
      <c r="C1879" s="165" t="s">
        <v>5188</v>
      </c>
      <c r="D1879" s="885" t="str">
        <f t="shared" si="282"/>
        <v>SECRETARIA EJECUTIVA DEL SISTEMA ESTATAL ANTICORRUPCION</v>
      </c>
      <c r="E1879" s="886"/>
      <c r="F1879" s="886"/>
      <c r="G1879" s="886"/>
      <c r="H1879" s="886"/>
      <c r="I1879" s="886"/>
      <c r="J1879" s="886"/>
      <c r="K1879" s="886"/>
      <c r="L1879" s="886"/>
      <c r="M1879" s="886"/>
      <c r="N1879" s="886"/>
      <c r="O1879" s="886"/>
      <c r="P1879" s="886"/>
      <c r="Q1879" s="886"/>
      <c r="R1879" s="887"/>
      <c r="S1879" s="614"/>
      <c r="T1879" s="614"/>
      <c r="U1879" s="614"/>
      <c r="V1879" s="614"/>
      <c r="W1879" s="614"/>
      <c r="X1879" s="614"/>
      <c r="Y1879" s="614"/>
      <c r="Z1879" s="614"/>
      <c r="AA1879" s="614"/>
      <c r="AB1879" s="614"/>
      <c r="AC1879" s="614"/>
      <c r="AD1879" s="614"/>
      <c r="AE1879" s="164"/>
      <c r="AF1879" s="164"/>
      <c r="AG1879" s="292">
        <f t="shared" si="283"/>
        <v>1</v>
      </c>
      <c r="AH1879" s="293">
        <f t="shared" si="284"/>
        <v>0</v>
      </c>
      <c r="AI1879" s="294">
        <f t="shared" si="285"/>
        <v>0</v>
      </c>
      <c r="AJ1879" s="295">
        <f t="shared" si="286"/>
        <v>0</v>
      </c>
      <c r="AK1879" s="296">
        <f t="shared" si="287"/>
        <v>0</v>
      </c>
      <c r="AL1879" s="293">
        <f t="shared" si="288"/>
        <v>0</v>
      </c>
      <c r="AM1879" s="294">
        <f t="shared" si="289"/>
        <v>0</v>
      </c>
      <c r="AN1879" s="295">
        <f t="shared" si="290"/>
        <v>0</v>
      </c>
      <c r="AO1879" s="296">
        <f t="shared" si="291"/>
        <v>0</v>
      </c>
      <c r="AP1879" s="293">
        <f t="shared" si="292"/>
        <v>0</v>
      </c>
      <c r="AQ1879" s="294">
        <f t="shared" si="293"/>
        <v>0</v>
      </c>
      <c r="AR1879" s="295">
        <f t="shared" si="294"/>
        <v>0</v>
      </c>
      <c r="AS1879" s="296">
        <f t="shared" si="295"/>
        <v>0</v>
      </c>
      <c r="AT1879" s="293">
        <f t="shared" si="296"/>
        <v>0</v>
      </c>
      <c r="AU1879" s="294">
        <f t="shared" si="297"/>
        <v>0</v>
      </c>
      <c r="AV1879" s="295">
        <f t="shared" si="298"/>
        <v>0</v>
      </c>
      <c r="AW1879" s="296">
        <f t="shared" si="299"/>
        <v>0</v>
      </c>
      <c r="AX1879" s="362">
        <f t="shared" si="300"/>
        <v>0</v>
      </c>
      <c r="AY1879" s="366">
        <f t="shared" si="301"/>
        <v>0</v>
      </c>
      <c r="AZ1879" s="364">
        <f t="shared" si="302"/>
        <v>0</v>
      </c>
      <c r="BA1879" s="365">
        <f t="shared" si="303"/>
        <v>0</v>
      </c>
      <c r="BB1879" s="362">
        <f t="shared" si="304"/>
        <v>0</v>
      </c>
      <c r="BC1879" s="363">
        <f t="shared" si="305"/>
        <v>0</v>
      </c>
      <c r="BD1879" s="364">
        <f t="shared" si="306"/>
        <v>0</v>
      </c>
      <c r="BE1879" s="365">
        <f t="shared" si="307"/>
        <v>0</v>
      </c>
      <c r="BF1879" s="362">
        <f t="shared" si="308"/>
        <v>0</v>
      </c>
      <c r="BG1879" s="366">
        <f t="shared" si="309"/>
        <v>0</v>
      </c>
      <c r="BH1879" s="364">
        <f t="shared" si="310"/>
        <v>0</v>
      </c>
      <c r="BI1879" s="365">
        <f t="shared" si="311"/>
        <v>0</v>
      </c>
      <c r="BJ1879" s="298">
        <f t="shared" si="312"/>
        <v>0</v>
      </c>
      <c r="BK1879" s="272">
        <f t="shared" si="313"/>
        <v>0</v>
      </c>
      <c r="BL1879" s="273" t="str">
        <f>IF(BK1879=0,"",
IF(SUM($BK$1815:BK1879)=1,BM1879,
IF($BK$1935&gt;SUM($BK$1815:BK1879),_xlfn.CONCAT(", ",BM1879),
IF($BK$1935=SUM($BK$1815:BK1879),_xlfn.CONCAT(" y ",BM1879)))))</f>
        <v/>
      </c>
      <c r="BM1879" s="156" t="s">
        <v>5189</v>
      </c>
      <c r="BN1879" s="402">
        <f t="shared" si="314"/>
        <v>1</v>
      </c>
      <c r="BO1879" s="370" t="str">
        <f>IF(BN1879=0,"",
IF(SUM($BN$1815:BN1879)=1,BP1879,
IF($BN$1935&gt;SUM($BN$1815:BN1879),_xlfn.CONCAT(", ",BP1879),
IF($BN$1935=SUM($BN$1815:BN1879),_xlfn.CONCAT(" y ",BP1879)))))</f>
        <v>, 65</v>
      </c>
      <c r="BP1879" s="156" t="s">
        <v>5189</v>
      </c>
    </row>
    <row r="1880" spans="1:68" ht="15" customHeight="1">
      <c r="A1880" s="57"/>
      <c r="B1880" s="26"/>
      <c r="C1880" s="165" t="s">
        <v>5190</v>
      </c>
      <c r="D1880" s="885" t="str">
        <f t="shared" ref="D1880:D1934" si="315">IF(D105="","",D105)</f>
        <v>INSTITUTO DE LA POLICIA AUXILIAR Y PROTECCION PATRIMONIAL</v>
      </c>
      <c r="E1880" s="886"/>
      <c r="F1880" s="886"/>
      <c r="G1880" s="886"/>
      <c r="H1880" s="886"/>
      <c r="I1880" s="886"/>
      <c r="J1880" s="886"/>
      <c r="K1880" s="886"/>
      <c r="L1880" s="886"/>
      <c r="M1880" s="886"/>
      <c r="N1880" s="886"/>
      <c r="O1880" s="886"/>
      <c r="P1880" s="886"/>
      <c r="Q1880" s="886"/>
      <c r="R1880" s="887"/>
      <c r="S1880" s="614"/>
      <c r="T1880" s="614"/>
      <c r="U1880" s="614"/>
      <c r="V1880" s="614"/>
      <c r="W1880" s="614"/>
      <c r="X1880" s="614"/>
      <c r="Y1880" s="614"/>
      <c r="Z1880" s="614"/>
      <c r="AA1880" s="614"/>
      <c r="AB1880" s="614"/>
      <c r="AC1880" s="614"/>
      <c r="AD1880" s="614"/>
      <c r="AE1880" s="164"/>
      <c r="AF1880" s="164"/>
      <c r="AG1880" s="292">
        <f t="shared" ref="AG1880:AG1934" si="316">IF(AND(COUNTBLANK(D1880)=1,COUNTA(S1880:AD1880)=0),0,IF(AND(COUNTBLANK(D1880)=0,COUNTA(S1880:AD1880)=12),0,1))</f>
        <v>1</v>
      </c>
      <c r="AH1880" s="293">
        <f t="shared" ref="AH1880:AH1934" si="317">S1880</f>
        <v>0</v>
      </c>
      <c r="AI1880" s="294">
        <f t="shared" ref="AI1880:AI1934" si="318">COUNTIF(T1880:U1880,"NS")</f>
        <v>0</v>
      </c>
      <c r="AJ1880" s="295">
        <f t="shared" ref="AJ1880:AJ1934" si="319">SUM(T1880:U1880)</f>
        <v>0</v>
      </c>
      <c r="AK1880" s="296">
        <f t="shared" ref="AK1880:AK1934" si="320">IF(OR(AND(AH1880=0, AI1880&gt;0),AND(AH1880="NS", AJ1880&gt;0), AND(AH1880="NS", AI1880=0, AJ1880=0)), 1, IF(OR(AND(AH1880&gt;0, AI1880&gt;1,AH1880&gt;AJ1880), AND(AH1880="NS", AI1880=2), AND(AH1880="NS", AJ1880=0, AI1880&gt;0), AH1880=AJ1880), 0, 1))</f>
        <v>0</v>
      </c>
      <c r="AL1880" s="293">
        <f t="shared" ref="AL1880:AL1934" si="321">V1880</f>
        <v>0</v>
      </c>
      <c r="AM1880" s="294">
        <f t="shared" ref="AM1880:AM1934" si="322">COUNTIF(W1880:X1880,"NS")</f>
        <v>0</v>
      </c>
      <c r="AN1880" s="295">
        <f t="shared" ref="AN1880:AN1934" si="323">SUM(W1880:X1880)</f>
        <v>0</v>
      </c>
      <c r="AO1880" s="296">
        <f t="shared" ref="AO1880:AO1934" si="324">IF(OR(AND(AL1880=0, AM1880&gt;0),AND(AL1880="NS", AN1880&gt;0), AND(AL1880="NS", AM1880=0, AN1880=0)), 1, IF(OR(AND(AL1880&gt;0, AM1880&gt;1,AL1880&gt;AN1880), AND(AL1880="NS", AM1880=2), AND(AL1880="NS", AN1880=0, AM1880&gt;0), AL1880=AN1880), 0, 1))</f>
        <v>0</v>
      </c>
      <c r="AP1880" s="293">
        <f t="shared" ref="AP1880:AP1934" si="325">Y1880</f>
        <v>0</v>
      </c>
      <c r="AQ1880" s="294">
        <f t="shared" ref="AQ1880:AQ1934" si="326">COUNTIF(Z1880:AA1880,"NS")</f>
        <v>0</v>
      </c>
      <c r="AR1880" s="295">
        <f t="shared" ref="AR1880:AR1934" si="327">SUM(Z1880:AA1880)</f>
        <v>0</v>
      </c>
      <c r="AS1880" s="296">
        <f t="shared" ref="AS1880:AS1934" si="328">IF(OR(AND(AP1880=0, AQ1880&gt;0),AND(AP1880="NS", AR1880&gt;0), AND(AP1880="NS", AQ1880=0, AR1880=0)), 1, IF(OR(AND(AP1880&gt;0, AQ1880&gt;1,AP1880&gt;AR1880), AND(AP1880="NS", AQ1880=2), AND(AP1880="NS", AR1880=0, AQ1880&gt;0), AP1880=AR1880), 0, 1))</f>
        <v>0</v>
      </c>
      <c r="AT1880" s="293">
        <f t="shared" ref="AT1880:AT1934" si="329">AB1880</f>
        <v>0</v>
      </c>
      <c r="AU1880" s="294">
        <f t="shared" ref="AU1880:AU1934" si="330">COUNTIF(AC1880:AD1880,"NS")</f>
        <v>0</v>
      </c>
      <c r="AV1880" s="295">
        <f t="shared" ref="AV1880:AV1934" si="331">SUM(AC1880:AD1880)</f>
        <v>0</v>
      </c>
      <c r="AW1880" s="296">
        <f t="shared" ref="AW1880:AW1934" si="332">IF(OR(AND(AT1880=0, AU1880&gt;0),AND(AT1880="NS", AV1880&gt;0), AND(AT1880="NS", AU1880=0, AV1880=0)), 1, IF(OR(AND(AT1880&gt;0, AU1880&gt;1,AT1880&gt;AV1880), AND(AT1880="NS", AU1880=2), AND(AT1880="NS", AV1880=0, AU1880&gt;0), AT1880=AV1880), 0, 1))</f>
        <v>0</v>
      </c>
      <c r="AX1880" s="362">
        <f t="shared" ref="AX1880:AX1934" si="333">S1880</f>
        <v>0</v>
      </c>
      <c r="AY1880" s="366">
        <f t="shared" ref="AY1880:AY1934" si="334">COUNTIF(V1880,"NS")+COUNTIF(Y1880,"NS") + COUNTIF(AB1880,"NS")</f>
        <v>0</v>
      </c>
      <c r="AZ1880" s="364">
        <f t="shared" ref="AZ1880:AZ1934" si="335">SUM(V1880,Y1880,AB1880)</f>
        <v>0</v>
      </c>
      <c r="BA1880" s="365">
        <f t="shared" ref="BA1880:BA1934" si="336">IF(OR(AND(AX1880=0, AY1880&gt;0),AND(AX1880="NS", AZ1880&gt;0), AND(AX1880="NS", AY1880=0, AZ1880=0)), 1, IF(OR(AND(AX1880&gt;0, AY1880&gt;1,AX1880&gt;AZ1880), AND(AX1880="NS", AY1880=2), AND(AX1880="NS", AZ1880=0, AY1880&gt;0), AX1880=AZ1880), 0, 1))</f>
        <v>0</v>
      </c>
      <c r="BB1880" s="362">
        <f t="shared" ref="BB1880:BB1934" si="337">T1880</f>
        <v>0</v>
      </c>
      <c r="BC1880" s="363">
        <f t="shared" ref="BC1880:BC1934" si="338">COUNTIF(W1880,"NS")+COUNTIF(Z1880,"NS") + COUNTIF(AC1880,"NS")</f>
        <v>0</v>
      </c>
      <c r="BD1880" s="364">
        <f t="shared" ref="BD1880:BD1934" si="339">SUM(W1880,Z1880,AC1880)</f>
        <v>0</v>
      </c>
      <c r="BE1880" s="365">
        <f t="shared" ref="BE1880:BE1934" si="340">IF(OR(AND(BB1880=0, BC1880&gt;0),AND(BB1880="NS", BD1880&gt;0), AND(BB1880="NS", BC1880=0, BD1880=0)), 1, IF(OR(AND(BB1880&gt;0, BC1880&gt;1,BB1880&gt;BD1880), AND(BB1880="NS", BC1880=2), AND(BB1880="NS", BD1880=0, BC1880&gt;0), BB1880=BD1880), 0, 1))</f>
        <v>0</v>
      </c>
      <c r="BF1880" s="362">
        <f t="shared" ref="BF1880:BF1934" si="341">U1880</f>
        <v>0</v>
      </c>
      <c r="BG1880" s="366">
        <f t="shared" ref="BG1880:BG1934" si="342">COUNTIF(X1880,"NS")+COUNTIF(AA1880,"NS") + COUNTIF(AD1880,"NS")</f>
        <v>0</v>
      </c>
      <c r="BH1880" s="364">
        <f t="shared" ref="BH1880:BH1934" si="343">SUM(X1880,AA1880,AD1880)</f>
        <v>0</v>
      </c>
      <c r="BI1880" s="365">
        <f t="shared" ref="BI1880:BI1934" si="344">IF(OR(AND(BF1880=0, BG1880&gt;0),AND(BF1880="NS", BH1880&gt;0), AND(BF1880="NS", BG1880=0, BH1880=0)), 1, IF(OR(AND(BF1880&gt;0, BG1880&gt;1,BF1880&gt;BH1880), AND(BF1880="NS", BG1880=2), AND(BF1880="NS", BH1880=0, BG1880&gt;0), BF1880=BH1880), 0, 1))</f>
        <v>0</v>
      </c>
      <c r="BJ1880" s="298">
        <f t="shared" ref="BJ1880:BJ1934" si="345">COUNTIF(S1880:AD1880,"NS")</f>
        <v>0</v>
      </c>
      <c r="BK1880" s="272">
        <f t="shared" ref="BK1880:BK1933" si="346">IF(SUM(BA1880,BE1880,BI1880)=0,0,1)</f>
        <v>0</v>
      </c>
      <c r="BL1880" s="273" t="str">
        <f>IF(BK1880=0,"",
IF(SUM($BK$1815:BK1880)=1,BM1880,
IF($BK$1935&gt;SUM($BK$1815:BK1880),_xlfn.CONCAT(", ",BM1880),
IF($BK$1935=SUM($BK$1815:BK1880),_xlfn.CONCAT(" y ",BM1880)))))</f>
        <v/>
      </c>
      <c r="BM1880" s="156" t="s">
        <v>5191</v>
      </c>
      <c r="BN1880" s="402">
        <f t="shared" ref="BN1880:BN1934" si="347">IF(AG1880=0,0,1)</f>
        <v>1</v>
      </c>
      <c r="BO1880" s="370" t="str">
        <f>IF(BN1880=0,"",
IF(SUM($BN$1815:BN1880)=1,BP1880,
IF($BN$1935&gt;SUM($BN$1815:BN1880),_xlfn.CONCAT(", ",BP1880),
IF($BN$1935=SUM($BN$1815:BN1880),_xlfn.CONCAT(" y ",BP1880)))))</f>
        <v>, 66</v>
      </c>
      <c r="BP1880" s="156" t="s">
        <v>5191</v>
      </c>
    </row>
    <row r="1881" spans="1:68" ht="15" customHeight="1">
      <c r="A1881" s="57"/>
      <c r="B1881" s="26"/>
      <c r="C1881" s="165" t="s">
        <v>5192</v>
      </c>
      <c r="D1881" s="885" t="str">
        <f t="shared" si="315"/>
        <v>ACADEMIA REGIONAL DE SEGURIDAD PUBLICA DEL SURESTE</v>
      </c>
      <c r="E1881" s="886"/>
      <c r="F1881" s="886"/>
      <c r="G1881" s="886"/>
      <c r="H1881" s="886"/>
      <c r="I1881" s="886"/>
      <c r="J1881" s="886"/>
      <c r="K1881" s="886"/>
      <c r="L1881" s="886"/>
      <c r="M1881" s="886"/>
      <c r="N1881" s="886"/>
      <c r="O1881" s="886"/>
      <c r="P1881" s="886"/>
      <c r="Q1881" s="886"/>
      <c r="R1881" s="887"/>
      <c r="S1881" s="614"/>
      <c r="T1881" s="614"/>
      <c r="U1881" s="614"/>
      <c r="V1881" s="614"/>
      <c r="W1881" s="614"/>
      <c r="X1881" s="614"/>
      <c r="Y1881" s="614"/>
      <c r="Z1881" s="614"/>
      <c r="AA1881" s="614"/>
      <c r="AB1881" s="614"/>
      <c r="AC1881" s="614"/>
      <c r="AD1881" s="614"/>
      <c r="AE1881" s="164"/>
      <c r="AF1881" s="164"/>
      <c r="AG1881" s="292">
        <f t="shared" si="316"/>
        <v>1</v>
      </c>
      <c r="AH1881" s="293">
        <f t="shared" si="317"/>
        <v>0</v>
      </c>
      <c r="AI1881" s="294">
        <f t="shared" si="318"/>
        <v>0</v>
      </c>
      <c r="AJ1881" s="295">
        <f t="shared" si="319"/>
        <v>0</v>
      </c>
      <c r="AK1881" s="296">
        <f t="shared" si="320"/>
        <v>0</v>
      </c>
      <c r="AL1881" s="293">
        <f t="shared" si="321"/>
        <v>0</v>
      </c>
      <c r="AM1881" s="294">
        <f t="shared" si="322"/>
        <v>0</v>
      </c>
      <c r="AN1881" s="295">
        <f t="shared" si="323"/>
        <v>0</v>
      </c>
      <c r="AO1881" s="296">
        <f t="shared" si="324"/>
        <v>0</v>
      </c>
      <c r="AP1881" s="293">
        <f t="shared" si="325"/>
        <v>0</v>
      </c>
      <c r="AQ1881" s="294">
        <f t="shared" si="326"/>
        <v>0</v>
      </c>
      <c r="AR1881" s="295">
        <f t="shared" si="327"/>
        <v>0</v>
      </c>
      <c r="AS1881" s="296">
        <f t="shared" si="328"/>
        <v>0</v>
      </c>
      <c r="AT1881" s="293">
        <f t="shared" si="329"/>
        <v>0</v>
      </c>
      <c r="AU1881" s="294">
        <f t="shared" si="330"/>
        <v>0</v>
      </c>
      <c r="AV1881" s="295">
        <f t="shared" si="331"/>
        <v>0</v>
      </c>
      <c r="AW1881" s="296">
        <f t="shared" si="332"/>
        <v>0</v>
      </c>
      <c r="AX1881" s="362">
        <f t="shared" si="333"/>
        <v>0</v>
      </c>
      <c r="AY1881" s="366">
        <f t="shared" si="334"/>
        <v>0</v>
      </c>
      <c r="AZ1881" s="364">
        <f t="shared" si="335"/>
        <v>0</v>
      </c>
      <c r="BA1881" s="365">
        <f t="shared" si="336"/>
        <v>0</v>
      </c>
      <c r="BB1881" s="362">
        <f t="shared" si="337"/>
        <v>0</v>
      </c>
      <c r="BC1881" s="363">
        <f t="shared" si="338"/>
        <v>0</v>
      </c>
      <c r="BD1881" s="364">
        <f t="shared" si="339"/>
        <v>0</v>
      </c>
      <c r="BE1881" s="365">
        <f t="shared" si="340"/>
        <v>0</v>
      </c>
      <c r="BF1881" s="362">
        <f t="shared" si="341"/>
        <v>0</v>
      </c>
      <c r="BG1881" s="366">
        <f t="shared" si="342"/>
        <v>0</v>
      </c>
      <c r="BH1881" s="364">
        <f t="shared" si="343"/>
        <v>0</v>
      </c>
      <c r="BI1881" s="365">
        <f t="shared" si="344"/>
        <v>0</v>
      </c>
      <c r="BJ1881" s="298">
        <f t="shared" si="345"/>
        <v>0</v>
      </c>
      <c r="BK1881" s="272">
        <f t="shared" si="346"/>
        <v>0</v>
      </c>
      <c r="BL1881" s="273" t="str">
        <f>IF(BK1881=0,"",
IF(SUM($BK$1815:BK1881)=1,BM1881,
IF($BK$1935&gt;SUM($BK$1815:BK1881),_xlfn.CONCAT(", ",BM1881),
IF($BK$1935=SUM($BK$1815:BK1881),_xlfn.CONCAT(" y ",BM1881)))))</f>
        <v/>
      </c>
      <c r="BM1881" s="156" t="s">
        <v>5193</v>
      </c>
      <c r="BN1881" s="402">
        <f t="shared" si="347"/>
        <v>1</v>
      </c>
      <c r="BO1881" s="370" t="str">
        <f>IF(BN1881=0,"",
IF(SUM($BN$1815:BN1881)=1,BP1881,
IF($BN$1935&gt;SUM($BN$1815:BN1881),_xlfn.CONCAT(", ",BP1881),
IF($BN$1935=SUM($BN$1815:BN1881),_xlfn.CONCAT(" y ",BP1881)))))</f>
        <v>, 67</v>
      </c>
      <c r="BP1881" s="156" t="s">
        <v>5193</v>
      </c>
    </row>
    <row r="1882" spans="1:68" ht="15" customHeight="1">
      <c r="A1882" s="57"/>
      <c r="B1882" s="26"/>
      <c r="C1882" s="165" t="s">
        <v>5194</v>
      </c>
      <c r="D1882" s="885" t="str">
        <f t="shared" si="315"/>
        <v>INSTITUTO DE CAPACITACION PARA EL TRABAJO</v>
      </c>
      <c r="E1882" s="886"/>
      <c r="F1882" s="886"/>
      <c r="G1882" s="886"/>
      <c r="H1882" s="886"/>
      <c r="I1882" s="886"/>
      <c r="J1882" s="886"/>
      <c r="K1882" s="886"/>
      <c r="L1882" s="886"/>
      <c r="M1882" s="886"/>
      <c r="N1882" s="886"/>
      <c r="O1882" s="886"/>
      <c r="P1882" s="886"/>
      <c r="Q1882" s="886"/>
      <c r="R1882" s="887"/>
      <c r="S1882" s="614"/>
      <c r="T1882" s="614"/>
      <c r="U1882" s="614"/>
      <c r="V1882" s="614"/>
      <c r="W1882" s="614"/>
      <c r="X1882" s="614"/>
      <c r="Y1882" s="614"/>
      <c r="Z1882" s="614"/>
      <c r="AA1882" s="614"/>
      <c r="AB1882" s="614"/>
      <c r="AC1882" s="614"/>
      <c r="AD1882" s="614"/>
      <c r="AE1882" s="164"/>
      <c r="AF1882" s="164"/>
      <c r="AG1882" s="292">
        <f t="shared" si="316"/>
        <v>1</v>
      </c>
      <c r="AH1882" s="293">
        <f t="shared" si="317"/>
        <v>0</v>
      </c>
      <c r="AI1882" s="294">
        <f t="shared" si="318"/>
        <v>0</v>
      </c>
      <c r="AJ1882" s="295">
        <f t="shared" si="319"/>
        <v>0</v>
      </c>
      <c r="AK1882" s="296">
        <f t="shared" si="320"/>
        <v>0</v>
      </c>
      <c r="AL1882" s="293">
        <f t="shared" si="321"/>
        <v>0</v>
      </c>
      <c r="AM1882" s="294">
        <f t="shared" si="322"/>
        <v>0</v>
      </c>
      <c r="AN1882" s="295">
        <f t="shared" si="323"/>
        <v>0</v>
      </c>
      <c r="AO1882" s="296">
        <f t="shared" si="324"/>
        <v>0</v>
      </c>
      <c r="AP1882" s="293">
        <f t="shared" si="325"/>
        <v>0</v>
      </c>
      <c r="AQ1882" s="294">
        <f t="shared" si="326"/>
        <v>0</v>
      </c>
      <c r="AR1882" s="295">
        <f t="shared" si="327"/>
        <v>0</v>
      </c>
      <c r="AS1882" s="296">
        <f t="shared" si="328"/>
        <v>0</v>
      </c>
      <c r="AT1882" s="293">
        <f t="shared" si="329"/>
        <v>0</v>
      </c>
      <c r="AU1882" s="294">
        <f t="shared" si="330"/>
        <v>0</v>
      </c>
      <c r="AV1882" s="295">
        <f t="shared" si="331"/>
        <v>0</v>
      </c>
      <c r="AW1882" s="296">
        <f t="shared" si="332"/>
        <v>0</v>
      </c>
      <c r="AX1882" s="362">
        <f t="shared" si="333"/>
        <v>0</v>
      </c>
      <c r="AY1882" s="366">
        <f t="shared" si="334"/>
        <v>0</v>
      </c>
      <c r="AZ1882" s="364">
        <f t="shared" si="335"/>
        <v>0</v>
      </c>
      <c r="BA1882" s="365">
        <f t="shared" si="336"/>
        <v>0</v>
      </c>
      <c r="BB1882" s="362">
        <f t="shared" si="337"/>
        <v>0</v>
      </c>
      <c r="BC1882" s="363">
        <f t="shared" si="338"/>
        <v>0</v>
      </c>
      <c r="BD1882" s="364">
        <f t="shared" si="339"/>
        <v>0</v>
      </c>
      <c r="BE1882" s="365">
        <f t="shared" si="340"/>
        <v>0</v>
      </c>
      <c r="BF1882" s="362">
        <f t="shared" si="341"/>
        <v>0</v>
      </c>
      <c r="BG1882" s="366">
        <f t="shared" si="342"/>
        <v>0</v>
      </c>
      <c r="BH1882" s="364">
        <f t="shared" si="343"/>
        <v>0</v>
      </c>
      <c r="BI1882" s="365">
        <f t="shared" si="344"/>
        <v>0</v>
      </c>
      <c r="BJ1882" s="298">
        <f t="shared" si="345"/>
        <v>0</v>
      </c>
      <c r="BK1882" s="272">
        <f t="shared" si="346"/>
        <v>0</v>
      </c>
      <c r="BL1882" s="273" t="str">
        <f>IF(BK1882=0,"",
IF(SUM($BK$1815:BK1882)=1,BM1882,
IF($BK$1935&gt;SUM($BK$1815:BK1882),_xlfn.CONCAT(", ",BM1882),
IF($BK$1935=SUM($BK$1815:BK1882),_xlfn.CONCAT(" y ",BM1882)))))</f>
        <v/>
      </c>
      <c r="BM1882" s="156" t="s">
        <v>5195</v>
      </c>
      <c r="BN1882" s="402">
        <f t="shared" si="347"/>
        <v>1</v>
      </c>
      <c r="BO1882" s="370" t="str">
        <f>IF(BN1882=0,"",
IF(SUM($BN$1815:BN1882)=1,BP1882,
IF($BN$1935&gt;SUM($BN$1815:BN1882),_xlfn.CONCAT(", ",BP1882),
IF($BN$1935=SUM($BN$1815:BN1882),_xlfn.CONCAT(" y ",BP1882)))))</f>
        <v>, 68</v>
      </c>
      <c r="BP1882" s="156" t="s">
        <v>5195</v>
      </c>
    </row>
    <row r="1883" spans="1:68" ht="15" customHeight="1">
      <c r="A1883" s="57"/>
      <c r="B1883" s="26"/>
      <c r="C1883" s="165" t="s">
        <v>5196</v>
      </c>
      <c r="D1883" s="885" t="str">
        <f t="shared" si="315"/>
        <v>CENTRO DE CONCILIACION LABORAL DEL ESTADO DE VERACRUZ DE IGNACIO DE LA LLAVE</v>
      </c>
      <c r="E1883" s="886"/>
      <c r="F1883" s="886"/>
      <c r="G1883" s="886"/>
      <c r="H1883" s="886"/>
      <c r="I1883" s="886"/>
      <c r="J1883" s="886"/>
      <c r="K1883" s="886"/>
      <c r="L1883" s="886"/>
      <c r="M1883" s="886"/>
      <c r="N1883" s="886"/>
      <c r="O1883" s="886"/>
      <c r="P1883" s="886"/>
      <c r="Q1883" s="886"/>
      <c r="R1883" s="887"/>
      <c r="S1883" s="614"/>
      <c r="T1883" s="614"/>
      <c r="U1883" s="614"/>
      <c r="V1883" s="614"/>
      <c r="W1883" s="614"/>
      <c r="X1883" s="614"/>
      <c r="Y1883" s="614"/>
      <c r="Z1883" s="614"/>
      <c r="AA1883" s="614"/>
      <c r="AB1883" s="614"/>
      <c r="AC1883" s="614"/>
      <c r="AD1883" s="614"/>
      <c r="AE1883" s="164"/>
      <c r="AF1883" s="164"/>
      <c r="AG1883" s="292">
        <f t="shared" si="316"/>
        <v>1</v>
      </c>
      <c r="AH1883" s="293">
        <f t="shared" si="317"/>
        <v>0</v>
      </c>
      <c r="AI1883" s="294">
        <f t="shared" si="318"/>
        <v>0</v>
      </c>
      <c r="AJ1883" s="295">
        <f t="shared" si="319"/>
        <v>0</v>
      </c>
      <c r="AK1883" s="296">
        <f t="shared" si="320"/>
        <v>0</v>
      </c>
      <c r="AL1883" s="293">
        <f t="shared" si="321"/>
        <v>0</v>
      </c>
      <c r="AM1883" s="294">
        <f t="shared" si="322"/>
        <v>0</v>
      </c>
      <c r="AN1883" s="295">
        <f t="shared" si="323"/>
        <v>0</v>
      </c>
      <c r="AO1883" s="296">
        <f t="shared" si="324"/>
        <v>0</v>
      </c>
      <c r="AP1883" s="293">
        <f t="shared" si="325"/>
        <v>0</v>
      </c>
      <c r="AQ1883" s="294">
        <f t="shared" si="326"/>
        <v>0</v>
      </c>
      <c r="AR1883" s="295">
        <f t="shared" si="327"/>
        <v>0</v>
      </c>
      <c r="AS1883" s="296">
        <f t="shared" si="328"/>
        <v>0</v>
      </c>
      <c r="AT1883" s="293">
        <f t="shared" si="329"/>
        <v>0</v>
      </c>
      <c r="AU1883" s="294">
        <f t="shared" si="330"/>
        <v>0</v>
      </c>
      <c r="AV1883" s="295">
        <f t="shared" si="331"/>
        <v>0</v>
      </c>
      <c r="AW1883" s="296">
        <f t="shared" si="332"/>
        <v>0</v>
      </c>
      <c r="AX1883" s="362">
        <f t="shared" si="333"/>
        <v>0</v>
      </c>
      <c r="AY1883" s="366">
        <f t="shared" si="334"/>
        <v>0</v>
      </c>
      <c r="AZ1883" s="364">
        <f t="shared" si="335"/>
        <v>0</v>
      </c>
      <c r="BA1883" s="365">
        <f t="shared" si="336"/>
        <v>0</v>
      </c>
      <c r="BB1883" s="362">
        <f t="shared" si="337"/>
        <v>0</v>
      </c>
      <c r="BC1883" s="363">
        <f t="shared" si="338"/>
        <v>0</v>
      </c>
      <c r="BD1883" s="364">
        <f t="shared" si="339"/>
        <v>0</v>
      </c>
      <c r="BE1883" s="365">
        <f t="shared" si="340"/>
        <v>0</v>
      </c>
      <c r="BF1883" s="362">
        <f t="shared" si="341"/>
        <v>0</v>
      </c>
      <c r="BG1883" s="366">
        <f t="shared" si="342"/>
        <v>0</v>
      </c>
      <c r="BH1883" s="364">
        <f t="shared" si="343"/>
        <v>0</v>
      </c>
      <c r="BI1883" s="365">
        <f t="shared" si="344"/>
        <v>0</v>
      </c>
      <c r="BJ1883" s="298">
        <f t="shared" si="345"/>
        <v>0</v>
      </c>
      <c r="BK1883" s="272">
        <f t="shared" si="346"/>
        <v>0</v>
      </c>
      <c r="BL1883" s="273" t="str">
        <f>IF(BK1883=0,"",
IF(SUM($BK$1815:BK1883)=1,BM1883,
IF($BK$1935&gt;SUM($BK$1815:BK1883),_xlfn.CONCAT(", ",BM1883),
IF($BK$1935=SUM($BK$1815:BK1883),_xlfn.CONCAT(" y ",BM1883)))))</f>
        <v/>
      </c>
      <c r="BM1883" s="156" t="s">
        <v>5197</v>
      </c>
      <c r="BN1883" s="402">
        <f t="shared" si="347"/>
        <v>1</v>
      </c>
      <c r="BO1883" s="370" t="str">
        <f>IF(BN1883=0,"",
IF(SUM($BN$1815:BN1883)=1,BP1883,
IF($BN$1935&gt;SUM($BN$1815:BN1883),_xlfn.CONCAT(", ",BP1883),
IF($BN$1935=SUM($BN$1815:BN1883),_xlfn.CONCAT(" y ",BP1883)))))</f>
        <v>, 69</v>
      </c>
      <c r="BP1883" s="156" t="s">
        <v>5197</v>
      </c>
    </row>
    <row r="1884" spans="1:68" ht="15" customHeight="1">
      <c r="A1884" s="57"/>
      <c r="B1884" s="26"/>
      <c r="C1884" s="165" t="s">
        <v>5198</v>
      </c>
      <c r="D1884" s="885" t="str">
        <f t="shared" si="315"/>
        <v>INSTITUTO VERACRUZANO DE LA CULTURA</v>
      </c>
      <c r="E1884" s="886"/>
      <c r="F1884" s="886"/>
      <c r="G1884" s="886"/>
      <c r="H1884" s="886"/>
      <c r="I1884" s="886"/>
      <c r="J1884" s="886"/>
      <c r="K1884" s="886"/>
      <c r="L1884" s="886"/>
      <c r="M1884" s="886"/>
      <c r="N1884" s="886"/>
      <c r="O1884" s="886"/>
      <c r="P1884" s="886"/>
      <c r="Q1884" s="886"/>
      <c r="R1884" s="887"/>
      <c r="S1884" s="614"/>
      <c r="T1884" s="614"/>
      <c r="U1884" s="614"/>
      <c r="V1884" s="614"/>
      <c r="W1884" s="614"/>
      <c r="X1884" s="614"/>
      <c r="Y1884" s="614"/>
      <c r="Z1884" s="614"/>
      <c r="AA1884" s="614"/>
      <c r="AB1884" s="614"/>
      <c r="AC1884" s="614"/>
      <c r="AD1884" s="614"/>
      <c r="AE1884" s="164"/>
      <c r="AF1884" s="164"/>
      <c r="AG1884" s="292">
        <f t="shared" si="316"/>
        <v>1</v>
      </c>
      <c r="AH1884" s="293">
        <f t="shared" si="317"/>
        <v>0</v>
      </c>
      <c r="AI1884" s="294">
        <f t="shared" si="318"/>
        <v>0</v>
      </c>
      <c r="AJ1884" s="295">
        <f t="shared" si="319"/>
        <v>0</v>
      </c>
      <c r="AK1884" s="296">
        <f t="shared" si="320"/>
        <v>0</v>
      </c>
      <c r="AL1884" s="293">
        <f t="shared" si="321"/>
        <v>0</v>
      </c>
      <c r="AM1884" s="294">
        <f t="shared" si="322"/>
        <v>0</v>
      </c>
      <c r="AN1884" s="295">
        <f t="shared" si="323"/>
        <v>0</v>
      </c>
      <c r="AO1884" s="296">
        <f t="shared" si="324"/>
        <v>0</v>
      </c>
      <c r="AP1884" s="293">
        <f t="shared" si="325"/>
        <v>0</v>
      </c>
      <c r="AQ1884" s="294">
        <f t="shared" si="326"/>
        <v>0</v>
      </c>
      <c r="AR1884" s="295">
        <f t="shared" si="327"/>
        <v>0</v>
      </c>
      <c r="AS1884" s="296">
        <f t="shared" si="328"/>
        <v>0</v>
      </c>
      <c r="AT1884" s="293">
        <f t="shared" si="329"/>
        <v>0</v>
      </c>
      <c r="AU1884" s="294">
        <f t="shared" si="330"/>
        <v>0</v>
      </c>
      <c r="AV1884" s="295">
        <f t="shared" si="331"/>
        <v>0</v>
      </c>
      <c r="AW1884" s="296">
        <f t="shared" si="332"/>
        <v>0</v>
      </c>
      <c r="AX1884" s="362">
        <f t="shared" si="333"/>
        <v>0</v>
      </c>
      <c r="AY1884" s="366">
        <f t="shared" si="334"/>
        <v>0</v>
      </c>
      <c r="AZ1884" s="364">
        <f t="shared" si="335"/>
        <v>0</v>
      </c>
      <c r="BA1884" s="365">
        <f t="shared" si="336"/>
        <v>0</v>
      </c>
      <c r="BB1884" s="362">
        <f t="shared" si="337"/>
        <v>0</v>
      </c>
      <c r="BC1884" s="363">
        <f t="shared" si="338"/>
        <v>0</v>
      </c>
      <c r="BD1884" s="364">
        <f t="shared" si="339"/>
        <v>0</v>
      </c>
      <c r="BE1884" s="365">
        <f t="shared" si="340"/>
        <v>0</v>
      </c>
      <c r="BF1884" s="362">
        <f t="shared" si="341"/>
        <v>0</v>
      </c>
      <c r="BG1884" s="366">
        <f t="shared" si="342"/>
        <v>0</v>
      </c>
      <c r="BH1884" s="364">
        <f t="shared" si="343"/>
        <v>0</v>
      </c>
      <c r="BI1884" s="365">
        <f t="shared" si="344"/>
        <v>0</v>
      </c>
      <c r="BJ1884" s="298">
        <f t="shared" si="345"/>
        <v>0</v>
      </c>
      <c r="BK1884" s="272">
        <f t="shared" si="346"/>
        <v>0</v>
      </c>
      <c r="BL1884" s="273" t="str">
        <f>IF(BK1884=0,"",
IF(SUM($BK$1815:BK1884)=1,BM1884,
IF($BK$1935&gt;SUM($BK$1815:BK1884),_xlfn.CONCAT(", ",BM1884),
IF($BK$1935=SUM($BK$1815:BK1884),_xlfn.CONCAT(" y ",BM1884)))))</f>
        <v/>
      </c>
      <c r="BM1884" s="156" t="s">
        <v>5199</v>
      </c>
      <c r="BN1884" s="402">
        <f t="shared" si="347"/>
        <v>1</v>
      </c>
      <c r="BO1884" s="370" t="str">
        <f>IF(BN1884=0,"",
IF(SUM($BN$1815:BN1884)=1,BP1884,
IF($BN$1935&gt;SUM($BN$1815:BN1884),_xlfn.CONCAT(", ",BP1884),
IF($BN$1935=SUM($BN$1815:BN1884),_xlfn.CONCAT(" y ",BP1884)))))</f>
        <v>, 70</v>
      </c>
      <c r="BP1884" s="156" t="s">
        <v>5199</v>
      </c>
    </row>
    <row r="1885" spans="1:68" ht="15" customHeight="1">
      <c r="A1885" s="57"/>
      <c r="B1885" s="26"/>
      <c r="C1885" s="165" t="s">
        <v>5200</v>
      </c>
      <c r="D1885" s="885" t="str">
        <f t="shared" si="315"/>
        <v>PROCURADURIA ESTATAL DE PROTECCION AL MEDIO AMBIENTE</v>
      </c>
      <c r="E1885" s="886"/>
      <c r="F1885" s="886"/>
      <c r="G1885" s="886"/>
      <c r="H1885" s="886"/>
      <c r="I1885" s="886"/>
      <c r="J1885" s="886"/>
      <c r="K1885" s="886"/>
      <c r="L1885" s="886"/>
      <c r="M1885" s="886"/>
      <c r="N1885" s="886"/>
      <c r="O1885" s="886"/>
      <c r="P1885" s="886"/>
      <c r="Q1885" s="886"/>
      <c r="R1885" s="887"/>
      <c r="S1885" s="614"/>
      <c r="T1885" s="614"/>
      <c r="U1885" s="614"/>
      <c r="V1885" s="614"/>
      <c r="W1885" s="614"/>
      <c r="X1885" s="614"/>
      <c r="Y1885" s="614"/>
      <c r="Z1885" s="614"/>
      <c r="AA1885" s="614"/>
      <c r="AB1885" s="614"/>
      <c r="AC1885" s="614"/>
      <c r="AD1885" s="614"/>
      <c r="AE1885" s="164"/>
      <c r="AF1885" s="164"/>
      <c r="AG1885" s="292">
        <f t="shared" si="316"/>
        <v>1</v>
      </c>
      <c r="AH1885" s="293">
        <f t="shared" si="317"/>
        <v>0</v>
      </c>
      <c r="AI1885" s="294">
        <f t="shared" si="318"/>
        <v>0</v>
      </c>
      <c r="AJ1885" s="295">
        <f t="shared" si="319"/>
        <v>0</v>
      </c>
      <c r="AK1885" s="296">
        <f t="shared" si="320"/>
        <v>0</v>
      </c>
      <c r="AL1885" s="293">
        <f t="shared" si="321"/>
        <v>0</v>
      </c>
      <c r="AM1885" s="294">
        <f t="shared" si="322"/>
        <v>0</v>
      </c>
      <c r="AN1885" s="295">
        <f t="shared" si="323"/>
        <v>0</v>
      </c>
      <c r="AO1885" s="296">
        <f t="shared" si="324"/>
        <v>0</v>
      </c>
      <c r="AP1885" s="293">
        <f t="shared" si="325"/>
        <v>0</v>
      </c>
      <c r="AQ1885" s="294">
        <f t="shared" si="326"/>
        <v>0</v>
      </c>
      <c r="AR1885" s="295">
        <f t="shared" si="327"/>
        <v>0</v>
      </c>
      <c r="AS1885" s="296">
        <f t="shared" si="328"/>
        <v>0</v>
      </c>
      <c r="AT1885" s="293">
        <f t="shared" si="329"/>
        <v>0</v>
      </c>
      <c r="AU1885" s="294">
        <f t="shared" si="330"/>
        <v>0</v>
      </c>
      <c r="AV1885" s="295">
        <f t="shared" si="331"/>
        <v>0</v>
      </c>
      <c r="AW1885" s="296">
        <f t="shared" si="332"/>
        <v>0</v>
      </c>
      <c r="AX1885" s="362">
        <f t="shared" si="333"/>
        <v>0</v>
      </c>
      <c r="AY1885" s="366">
        <f t="shared" si="334"/>
        <v>0</v>
      </c>
      <c r="AZ1885" s="364">
        <f t="shared" si="335"/>
        <v>0</v>
      </c>
      <c r="BA1885" s="365">
        <f t="shared" si="336"/>
        <v>0</v>
      </c>
      <c r="BB1885" s="362">
        <f t="shared" si="337"/>
        <v>0</v>
      </c>
      <c r="BC1885" s="363">
        <f t="shared" si="338"/>
        <v>0</v>
      </c>
      <c r="BD1885" s="364">
        <f t="shared" si="339"/>
        <v>0</v>
      </c>
      <c r="BE1885" s="365">
        <f t="shared" si="340"/>
        <v>0</v>
      </c>
      <c r="BF1885" s="362">
        <f t="shared" si="341"/>
        <v>0</v>
      </c>
      <c r="BG1885" s="366">
        <f t="shared" si="342"/>
        <v>0</v>
      </c>
      <c r="BH1885" s="364">
        <f t="shared" si="343"/>
        <v>0</v>
      </c>
      <c r="BI1885" s="365">
        <f t="shared" si="344"/>
        <v>0</v>
      </c>
      <c r="BJ1885" s="298">
        <f t="shared" si="345"/>
        <v>0</v>
      </c>
      <c r="BK1885" s="272">
        <f t="shared" si="346"/>
        <v>0</v>
      </c>
      <c r="BL1885" s="273" t="str">
        <f>IF(BK1885=0,"",
IF(SUM($BK$1815:BK1885)=1,BM1885,
IF($BK$1935&gt;SUM($BK$1815:BK1885),_xlfn.CONCAT(", ",BM1885),
IF($BK$1935=SUM($BK$1815:BK1885),_xlfn.CONCAT(" y ",BM1885)))))</f>
        <v/>
      </c>
      <c r="BM1885" s="156" t="s">
        <v>5201</v>
      </c>
      <c r="BN1885" s="402">
        <f t="shared" si="347"/>
        <v>1</v>
      </c>
      <c r="BO1885" s="370" t="str">
        <f>IF(BN1885=0,"",
IF(SUM($BN$1815:BN1885)=1,BP1885,
IF($BN$1935&gt;SUM($BN$1815:BN1885),_xlfn.CONCAT(", ",BP1885),
IF($BN$1935=SUM($BN$1815:BN1885),_xlfn.CONCAT(" y ",BP1885)))))</f>
        <v>, 71</v>
      </c>
      <c r="BP1885" s="156" t="s">
        <v>5201</v>
      </c>
    </row>
    <row r="1886" spans="1:68" ht="15" customHeight="1">
      <c r="A1886" s="57"/>
      <c r="B1886" s="26"/>
      <c r="C1886" s="165" t="s">
        <v>5202</v>
      </c>
      <c r="D1886" s="885" t="str">
        <f t="shared" si="315"/>
        <v>FIDEICOMISO FONDO DEL FUTURO</v>
      </c>
      <c r="E1886" s="886"/>
      <c r="F1886" s="886"/>
      <c r="G1886" s="886"/>
      <c r="H1886" s="886"/>
      <c r="I1886" s="886"/>
      <c r="J1886" s="886"/>
      <c r="K1886" s="886"/>
      <c r="L1886" s="886"/>
      <c r="M1886" s="886"/>
      <c r="N1886" s="886"/>
      <c r="O1886" s="886"/>
      <c r="P1886" s="886"/>
      <c r="Q1886" s="886"/>
      <c r="R1886" s="887"/>
      <c r="S1886" s="614"/>
      <c r="T1886" s="614"/>
      <c r="U1886" s="614"/>
      <c r="V1886" s="614"/>
      <c r="W1886" s="614"/>
      <c r="X1886" s="614"/>
      <c r="Y1886" s="614"/>
      <c r="Z1886" s="614"/>
      <c r="AA1886" s="614"/>
      <c r="AB1886" s="614"/>
      <c r="AC1886" s="614"/>
      <c r="AD1886" s="614"/>
      <c r="AE1886" s="164"/>
      <c r="AF1886" s="164"/>
      <c r="AG1886" s="292">
        <f t="shared" si="316"/>
        <v>1</v>
      </c>
      <c r="AH1886" s="293">
        <f t="shared" si="317"/>
        <v>0</v>
      </c>
      <c r="AI1886" s="294">
        <f t="shared" si="318"/>
        <v>0</v>
      </c>
      <c r="AJ1886" s="295">
        <f t="shared" si="319"/>
        <v>0</v>
      </c>
      <c r="AK1886" s="296">
        <f t="shared" si="320"/>
        <v>0</v>
      </c>
      <c r="AL1886" s="293">
        <f t="shared" si="321"/>
        <v>0</v>
      </c>
      <c r="AM1886" s="294">
        <f t="shared" si="322"/>
        <v>0</v>
      </c>
      <c r="AN1886" s="295">
        <f t="shared" si="323"/>
        <v>0</v>
      </c>
      <c r="AO1886" s="296">
        <f t="shared" si="324"/>
        <v>0</v>
      </c>
      <c r="AP1886" s="293">
        <f t="shared" si="325"/>
        <v>0</v>
      </c>
      <c r="AQ1886" s="294">
        <f t="shared" si="326"/>
        <v>0</v>
      </c>
      <c r="AR1886" s="295">
        <f t="shared" si="327"/>
        <v>0</v>
      </c>
      <c r="AS1886" s="296">
        <f t="shared" si="328"/>
        <v>0</v>
      </c>
      <c r="AT1886" s="293">
        <f t="shared" si="329"/>
        <v>0</v>
      </c>
      <c r="AU1886" s="294">
        <f t="shared" si="330"/>
        <v>0</v>
      </c>
      <c r="AV1886" s="295">
        <f t="shared" si="331"/>
        <v>0</v>
      </c>
      <c r="AW1886" s="296">
        <f t="shared" si="332"/>
        <v>0</v>
      </c>
      <c r="AX1886" s="362">
        <f t="shared" si="333"/>
        <v>0</v>
      </c>
      <c r="AY1886" s="366">
        <f t="shared" si="334"/>
        <v>0</v>
      </c>
      <c r="AZ1886" s="364">
        <f t="shared" si="335"/>
        <v>0</v>
      </c>
      <c r="BA1886" s="365">
        <f t="shared" si="336"/>
        <v>0</v>
      </c>
      <c r="BB1886" s="362">
        <f t="shared" si="337"/>
        <v>0</v>
      </c>
      <c r="BC1886" s="363">
        <f t="shared" si="338"/>
        <v>0</v>
      </c>
      <c r="BD1886" s="364">
        <f t="shared" si="339"/>
        <v>0</v>
      </c>
      <c r="BE1886" s="365">
        <f t="shared" si="340"/>
        <v>0</v>
      </c>
      <c r="BF1886" s="362">
        <f t="shared" si="341"/>
        <v>0</v>
      </c>
      <c r="BG1886" s="366">
        <f t="shared" si="342"/>
        <v>0</v>
      </c>
      <c r="BH1886" s="364">
        <f t="shared" si="343"/>
        <v>0</v>
      </c>
      <c r="BI1886" s="365">
        <f t="shared" si="344"/>
        <v>0</v>
      </c>
      <c r="BJ1886" s="298">
        <f t="shared" si="345"/>
        <v>0</v>
      </c>
      <c r="BK1886" s="272">
        <f t="shared" si="346"/>
        <v>0</v>
      </c>
      <c r="BL1886" s="273" t="str">
        <f>IF(BK1886=0,"",
IF(SUM($BK$1815:BK1886)=1,BM1886,
IF($BK$1935&gt;SUM($BK$1815:BK1886),_xlfn.CONCAT(", ",BM1886),
IF($BK$1935=SUM($BK$1815:BK1886),_xlfn.CONCAT(" y ",BM1886)))))</f>
        <v/>
      </c>
      <c r="BM1886" s="156" t="s">
        <v>5203</v>
      </c>
      <c r="BN1886" s="402">
        <f t="shared" si="347"/>
        <v>1</v>
      </c>
      <c r="BO1886" s="370" t="str">
        <f>IF(BN1886=0,"",
IF(SUM($BN$1815:BN1886)=1,BP1886,
IF($BN$1935&gt;SUM($BN$1815:BN1886),_xlfn.CONCAT(", ",BP1886),
IF($BN$1935=SUM($BN$1815:BN1886),_xlfn.CONCAT(" y ",BP1886)))))</f>
        <v xml:space="preserve"> y 72</v>
      </c>
      <c r="BP1886" s="156" t="s">
        <v>5203</v>
      </c>
    </row>
    <row r="1887" spans="1:68" ht="15" customHeight="1">
      <c r="A1887" s="57"/>
      <c r="B1887" s="26"/>
      <c r="C1887" s="165" t="s">
        <v>5204</v>
      </c>
      <c r="D1887" s="885" t="str">
        <f t="shared" si="315"/>
        <v/>
      </c>
      <c r="E1887" s="886"/>
      <c r="F1887" s="886"/>
      <c r="G1887" s="886"/>
      <c r="H1887" s="886"/>
      <c r="I1887" s="886"/>
      <c r="J1887" s="886"/>
      <c r="K1887" s="886"/>
      <c r="L1887" s="886"/>
      <c r="M1887" s="886"/>
      <c r="N1887" s="886"/>
      <c r="O1887" s="886"/>
      <c r="P1887" s="886"/>
      <c r="Q1887" s="886"/>
      <c r="R1887" s="887"/>
      <c r="S1887" s="614"/>
      <c r="T1887" s="614"/>
      <c r="U1887" s="614"/>
      <c r="V1887" s="614"/>
      <c r="W1887" s="614"/>
      <c r="X1887" s="614"/>
      <c r="Y1887" s="614"/>
      <c r="Z1887" s="614"/>
      <c r="AA1887" s="614"/>
      <c r="AB1887" s="614"/>
      <c r="AC1887" s="614"/>
      <c r="AD1887" s="614"/>
      <c r="AE1887" s="164"/>
      <c r="AF1887" s="164"/>
      <c r="AG1887" s="292">
        <f t="shared" si="316"/>
        <v>0</v>
      </c>
      <c r="AH1887" s="293">
        <f t="shared" si="317"/>
        <v>0</v>
      </c>
      <c r="AI1887" s="294">
        <f t="shared" si="318"/>
        <v>0</v>
      </c>
      <c r="AJ1887" s="295">
        <f t="shared" si="319"/>
        <v>0</v>
      </c>
      <c r="AK1887" s="296">
        <f t="shared" si="320"/>
        <v>0</v>
      </c>
      <c r="AL1887" s="293">
        <f t="shared" si="321"/>
        <v>0</v>
      </c>
      <c r="AM1887" s="294">
        <f t="shared" si="322"/>
        <v>0</v>
      </c>
      <c r="AN1887" s="295">
        <f t="shared" si="323"/>
        <v>0</v>
      </c>
      <c r="AO1887" s="296">
        <f t="shared" si="324"/>
        <v>0</v>
      </c>
      <c r="AP1887" s="293">
        <f t="shared" si="325"/>
        <v>0</v>
      </c>
      <c r="AQ1887" s="294">
        <f t="shared" si="326"/>
        <v>0</v>
      </c>
      <c r="AR1887" s="295">
        <f t="shared" si="327"/>
        <v>0</v>
      </c>
      <c r="AS1887" s="296">
        <f t="shared" si="328"/>
        <v>0</v>
      </c>
      <c r="AT1887" s="293">
        <f t="shared" si="329"/>
        <v>0</v>
      </c>
      <c r="AU1887" s="294">
        <f t="shared" si="330"/>
        <v>0</v>
      </c>
      <c r="AV1887" s="295">
        <f t="shared" si="331"/>
        <v>0</v>
      </c>
      <c r="AW1887" s="296">
        <f t="shared" si="332"/>
        <v>0</v>
      </c>
      <c r="AX1887" s="362">
        <f t="shared" si="333"/>
        <v>0</v>
      </c>
      <c r="AY1887" s="366">
        <f t="shared" si="334"/>
        <v>0</v>
      </c>
      <c r="AZ1887" s="364">
        <f t="shared" si="335"/>
        <v>0</v>
      </c>
      <c r="BA1887" s="365">
        <f t="shared" si="336"/>
        <v>0</v>
      </c>
      <c r="BB1887" s="362">
        <f t="shared" si="337"/>
        <v>0</v>
      </c>
      <c r="BC1887" s="363">
        <f t="shared" si="338"/>
        <v>0</v>
      </c>
      <c r="BD1887" s="364">
        <f t="shared" si="339"/>
        <v>0</v>
      </c>
      <c r="BE1887" s="365">
        <f t="shared" si="340"/>
        <v>0</v>
      </c>
      <c r="BF1887" s="362">
        <f t="shared" si="341"/>
        <v>0</v>
      </c>
      <c r="BG1887" s="366">
        <f t="shared" si="342"/>
        <v>0</v>
      </c>
      <c r="BH1887" s="364">
        <f t="shared" si="343"/>
        <v>0</v>
      </c>
      <c r="BI1887" s="365">
        <f t="shared" si="344"/>
        <v>0</v>
      </c>
      <c r="BJ1887" s="298">
        <f t="shared" si="345"/>
        <v>0</v>
      </c>
      <c r="BK1887" s="272">
        <f t="shared" si="346"/>
        <v>0</v>
      </c>
      <c r="BL1887" s="273" t="str">
        <f>IF(BK1887=0,"",
IF(SUM($BK$1815:BK1887)=1,BM1887,
IF($BK$1935&gt;SUM($BK$1815:BK1887),_xlfn.CONCAT(", ",BM1887),
IF($BK$1935=SUM($BK$1815:BK1887),_xlfn.CONCAT(" y ",BM1887)))))</f>
        <v/>
      </c>
      <c r="BM1887" s="156" t="s">
        <v>5205</v>
      </c>
      <c r="BN1887" s="402">
        <f t="shared" si="347"/>
        <v>0</v>
      </c>
      <c r="BO1887" s="370" t="str">
        <f>IF(BN1887=0,"",
IF(SUM($BN$1815:BN1887)=1,BP1887,
IF($BN$1935&gt;SUM($BN$1815:BN1887),_xlfn.CONCAT(", ",BP1887),
IF($BN$1935=SUM($BN$1815:BN1887),_xlfn.CONCAT(" y ",BP1887)))))</f>
        <v/>
      </c>
      <c r="BP1887" s="156" t="s">
        <v>5205</v>
      </c>
    </row>
    <row r="1888" spans="1:68" ht="15" customHeight="1">
      <c r="A1888" s="57"/>
      <c r="B1888" s="26"/>
      <c r="C1888" s="165" t="s">
        <v>5206</v>
      </c>
      <c r="D1888" s="885" t="str">
        <f t="shared" si="315"/>
        <v/>
      </c>
      <c r="E1888" s="886"/>
      <c r="F1888" s="886"/>
      <c r="G1888" s="886"/>
      <c r="H1888" s="886"/>
      <c r="I1888" s="886"/>
      <c r="J1888" s="886"/>
      <c r="K1888" s="886"/>
      <c r="L1888" s="886"/>
      <c r="M1888" s="886"/>
      <c r="N1888" s="886"/>
      <c r="O1888" s="886"/>
      <c r="P1888" s="886"/>
      <c r="Q1888" s="886"/>
      <c r="R1888" s="887"/>
      <c r="S1888" s="614"/>
      <c r="T1888" s="614"/>
      <c r="U1888" s="614"/>
      <c r="V1888" s="614"/>
      <c r="W1888" s="614"/>
      <c r="X1888" s="614"/>
      <c r="Y1888" s="614"/>
      <c r="Z1888" s="614"/>
      <c r="AA1888" s="614"/>
      <c r="AB1888" s="614"/>
      <c r="AC1888" s="614"/>
      <c r="AD1888" s="614"/>
      <c r="AE1888" s="164"/>
      <c r="AF1888" s="164"/>
      <c r="AG1888" s="292">
        <f t="shared" si="316"/>
        <v>0</v>
      </c>
      <c r="AH1888" s="293">
        <f t="shared" si="317"/>
        <v>0</v>
      </c>
      <c r="AI1888" s="294">
        <f t="shared" si="318"/>
        <v>0</v>
      </c>
      <c r="AJ1888" s="295">
        <f t="shared" si="319"/>
        <v>0</v>
      </c>
      <c r="AK1888" s="296">
        <f t="shared" si="320"/>
        <v>0</v>
      </c>
      <c r="AL1888" s="293">
        <f t="shared" si="321"/>
        <v>0</v>
      </c>
      <c r="AM1888" s="294">
        <f t="shared" si="322"/>
        <v>0</v>
      </c>
      <c r="AN1888" s="295">
        <f t="shared" si="323"/>
        <v>0</v>
      </c>
      <c r="AO1888" s="296">
        <f t="shared" si="324"/>
        <v>0</v>
      </c>
      <c r="AP1888" s="293">
        <f t="shared" si="325"/>
        <v>0</v>
      </c>
      <c r="AQ1888" s="294">
        <f t="shared" si="326"/>
        <v>0</v>
      </c>
      <c r="AR1888" s="295">
        <f t="shared" si="327"/>
        <v>0</v>
      </c>
      <c r="AS1888" s="296">
        <f t="shared" si="328"/>
        <v>0</v>
      </c>
      <c r="AT1888" s="293">
        <f t="shared" si="329"/>
        <v>0</v>
      </c>
      <c r="AU1888" s="294">
        <f t="shared" si="330"/>
        <v>0</v>
      </c>
      <c r="AV1888" s="295">
        <f t="shared" si="331"/>
        <v>0</v>
      </c>
      <c r="AW1888" s="296">
        <f t="shared" si="332"/>
        <v>0</v>
      </c>
      <c r="AX1888" s="362">
        <f t="shared" si="333"/>
        <v>0</v>
      </c>
      <c r="AY1888" s="366">
        <f t="shared" si="334"/>
        <v>0</v>
      </c>
      <c r="AZ1888" s="364">
        <f t="shared" si="335"/>
        <v>0</v>
      </c>
      <c r="BA1888" s="365">
        <f t="shared" si="336"/>
        <v>0</v>
      </c>
      <c r="BB1888" s="362">
        <f t="shared" si="337"/>
        <v>0</v>
      </c>
      <c r="BC1888" s="363">
        <f t="shared" si="338"/>
        <v>0</v>
      </c>
      <c r="BD1888" s="364">
        <f t="shared" si="339"/>
        <v>0</v>
      </c>
      <c r="BE1888" s="365">
        <f t="shared" si="340"/>
        <v>0</v>
      </c>
      <c r="BF1888" s="362">
        <f t="shared" si="341"/>
        <v>0</v>
      </c>
      <c r="BG1888" s="366">
        <f t="shared" si="342"/>
        <v>0</v>
      </c>
      <c r="BH1888" s="364">
        <f t="shared" si="343"/>
        <v>0</v>
      </c>
      <c r="BI1888" s="365">
        <f t="shared" si="344"/>
        <v>0</v>
      </c>
      <c r="BJ1888" s="298">
        <f t="shared" si="345"/>
        <v>0</v>
      </c>
      <c r="BK1888" s="272">
        <f t="shared" si="346"/>
        <v>0</v>
      </c>
      <c r="BL1888" s="273" t="str">
        <f>IF(BK1888=0,"",
IF(SUM($BK$1815:BK1888)=1,BM1888,
IF($BK$1935&gt;SUM($BK$1815:BK1888),_xlfn.CONCAT(", ",BM1888),
IF($BK$1935=SUM($BK$1815:BK1888),_xlfn.CONCAT(" y ",BM1888)))))</f>
        <v/>
      </c>
      <c r="BM1888" s="156" t="s">
        <v>5207</v>
      </c>
      <c r="BN1888" s="402">
        <f t="shared" si="347"/>
        <v>0</v>
      </c>
      <c r="BO1888" s="370" t="str">
        <f>IF(BN1888=0,"",
IF(SUM($BN$1815:BN1888)=1,BP1888,
IF($BN$1935&gt;SUM($BN$1815:BN1888),_xlfn.CONCAT(", ",BP1888),
IF($BN$1935=SUM($BN$1815:BN1888),_xlfn.CONCAT(" y ",BP1888)))))</f>
        <v/>
      </c>
      <c r="BP1888" s="156" t="s">
        <v>5207</v>
      </c>
    </row>
    <row r="1889" spans="1:68" ht="15" customHeight="1">
      <c r="A1889" s="57"/>
      <c r="B1889" s="26"/>
      <c r="C1889" s="165" t="s">
        <v>5208</v>
      </c>
      <c r="D1889" s="885" t="str">
        <f t="shared" si="315"/>
        <v/>
      </c>
      <c r="E1889" s="886"/>
      <c r="F1889" s="886"/>
      <c r="G1889" s="886"/>
      <c r="H1889" s="886"/>
      <c r="I1889" s="886"/>
      <c r="J1889" s="886"/>
      <c r="K1889" s="886"/>
      <c r="L1889" s="886"/>
      <c r="M1889" s="886"/>
      <c r="N1889" s="886"/>
      <c r="O1889" s="886"/>
      <c r="P1889" s="886"/>
      <c r="Q1889" s="886"/>
      <c r="R1889" s="887"/>
      <c r="S1889" s="614"/>
      <c r="T1889" s="614"/>
      <c r="U1889" s="614"/>
      <c r="V1889" s="614"/>
      <c r="W1889" s="614"/>
      <c r="X1889" s="614"/>
      <c r="Y1889" s="614"/>
      <c r="Z1889" s="614"/>
      <c r="AA1889" s="614"/>
      <c r="AB1889" s="614"/>
      <c r="AC1889" s="614"/>
      <c r="AD1889" s="614"/>
      <c r="AE1889" s="164"/>
      <c r="AF1889" s="164"/>
      <c r="AG1889" s="292">
        <f t="shared" si="316"/>
        <v>0</v>
      </c>
      <c r="AH1889" s="293">
        <f t="shared" si="317"/>
        <v>0</v>
      </c>
      <c r="AI1889" s="294">
        <f t="shared" si="318"/>
        <v>0</v>
      </c>
      <c r="AJ1889" s="295">
        <f t="shared" si="319"/>
        <v>0</v>
      </c>
      <c r="AK1889" s="296">
        <f t="shared" si="320"/>
        <v>0</v>
      </c>
      <c r="AL1889" s="293">
        <f t="shared" si="321"/>
        <v>0</v>
      </c>
      <c r="AM1889" s="294">
        <f t="shared" si="322"/>
        <v>0</v>
      </c>
      <c r="AN1889" s="295">
        <f t="shared" si="323"/>
        <v>0</v>
      </c>
      <c r="AO1889" s="296">
        <f t="shared" si="324"/>
        <v>0</v>
      </c>
      <c r="AP1889" s="293">
        <f t="shared" si="325"/>
        <v>0</v>
      </c>
      <c r="AQ1889" s="294">
        <f t="shared" si="326"/>
        <v>0</v>
      </c>
      <c r="AR1889" s="295">
        <f t="shared" si="327"/>
        <v>0</v>
      </c>
      <c r="AS1889" s="296">
        <f t="shared" si="328"/>
        <v>0</v>
      </c>
      <c r="AT1889" s="293">
        <f t="shared" si="329"/>
        <v>0</v>
      </c>
      <c r="AU1889" s="294">
        <f t="shared" si="330"/>
        <v>0</v>
      </c>
      <c r="AV1889" s="295">
        <f t="shared" si="331"/>
        <v>0</v>
      </c>
      <c r="AW1889" s="296">
        <f t="shared" si="332"/>
        <v>0</v>
      </c>
      <c r="AX1889" s="362">
        <f t="shared" si="333"/>
        <v>0</v>
      </c>
      <c r="AY1889" s="366">
        <f t="shared" si="334"/>
        <v>0</v>
      </c>
      <c r="AZ1889" s="364">
        <f t="shared" si="335"/>
        <v>0</v>
      </c>
      <c r="BA1889" s="365">
        <f t="shared" si="336"/>
        <v>0</v>
      </c>
      <c r="BB1889" s="362">
        <f t="shared" si="337"/>
        <v>0</v>
      </c>
      <c r="BC1889" s="363">
        <f t="shared" si="338"/>
        <v>0</v>
      </c>
      <c r="BD1889" s="364">
        <f t="shared" si="339"/>
        <v>0</v>
      </c>
      <c r="BE1889" s="365">
        <f t="shared" si="340"/>
        <v>0</v>
      </c>
      <c r="BF1889" s="362">
        <f t="shared" si="341"/>
        <v>0</v>
      </c>
      <c r="BG1889" s="366">
        <f t="shared" si="342"/>
        <v>0</v>
      </c>
      <c r="BH1889" s="364">
        <f t="shared" si="343"/>
        <v>0</v>
      </c>
      <c r="BI1889" s="365">
        <f t="shared" si="344"/>
        <v>0</v>
      </c>
      <c r="BJ1889" s="298">
        <f t="shared" si="345"/>
        <v>0</v>
      </c>
      <c r="BK1889" s="272">
        <f t="shared" si="346"/>
        <v>0</v>
      </c>
      <c r="BL1889" s="273" t="str">
        <f>IF(BK1889=0,"",
IF(SUM($BK$1815:BK1889)=1,BM1889,
IF($BK$1935&gt;SUM($BK$1815:BK1889),_xlfn.CONCAT(", ",BM1889),
IF($BK$1935=SUM($BK$1815:BK1889),_xlfn.CONCAT(" y ",BM1889)))))</f>
        <v/>
      </c>
      <c r="BM1889" s="156" t="s">
        <v>5209</v>
      </c>
      <c r="BN1889" s="402">
        <f t="shared" si="347"/>
        <v>0</v>
      </c>
      <c r="BO1889" s="370" t="str">
        <f>IF(BN1889=0,"",
IF(SUM($BN$1815:BN1889)=1,BP1889,
IF($BN$1935&gt;SUM($BN$1815:BN1889),_xlfn.CONCAT(", ",BP1889),
IF($BN$1935=SUM($BN$1815:BN1889),_xlfn.CONCAT(" y ",BP1889)))))</f>
        <v/>
      </c>
      <c r="BP1889" s="156" t="s">
        <v>5209</v>
      </c>
    </row>
    <row r="1890" spans="1:68" ht="15" customHeight="1">
      <c r="A1890" s="57"/>
      <c r="B1890" s="26"/>
      <c r="C1890" s="165" t="s">
        <v>5210</v>
      </c>
      <c r="D1890" s="885" t="str">
        <f t="shared" si="315"/>
        <v/>
      </c>
      <c r="E1890" s="886"/>
      <c r="F1890" s="886"/>
      <c r="G1890" s="886"/>
      <c r="H1890" s="886"/>
      <c r="I1890" s="886"/>
      <c r="J1890" s="886"/>
      <c r="K1890" s="886"/>
      <c r="L1890" s="886"/>
      <c r="M1890" s="886"/>
      <c r="N1890" s="886"/>
      <c r="O1890" s="886"/>
      <c r="P1890" s="886"/>
      <c r="Q1890" s="886"/>
      <c r="R1890" s="887"/>
      <c r="S1890" s="614"/>
      <c r="T1890" s="614"/>
      <c r="U1890" s="614"/>
      <c r="V1890" s="614"/>
      <c r="W1890" s="614"/>
      <c r="X1890" s="614"/>
      <c r="Y1890" s="614"/>
      <c r="Z1890" s="614"/>
      <c r="AA1890" s="614"/>
      <c r="AB1890" s="614"/>
      <c r="AC1890" s="614"/>
      <c r="AD1890" s="614"/>
      <c r="AE1890" s="164"/>
      <c r="AF1890" s="164"/>
      <c r="AG1890" s="292">
        <f t="shared" si="316"/>
        <v>0</v>
      </c>
      <c r="AH1890" s="293">
        <f t="shared" si="317"/>
        <v>0</v>
      </c>
      <c r="AI1890" s="294">
        <f t="shared" si="318"/>
        <v>0</v>
      </c>
      <c r="AJ1890" s="295">
        <f t="shared" si="319"/>
        <v>0</v>
      </c>
      <c r="AK1890" s="296">
        <f t="shared" si="320"/>
        <v>0</v>
      </c>
      <c r="AL1890" s="293">
        <f t="shared" si="321"/>
        <v>0</v>
      </c>
      <c r="AM1890" s="294">
        <f t="shared" si="322"/>
        <v>0</v>
      </c>
      <c r="AN1890" s="295">
        <f t="shared" si="323"/>
        <v>0</v>
      </c>
      <c r="AO1890" s="296">
        <f t="shared" si="324"/>
        <v>0</v>
      </c>
      <c r="AP1890" s="293">
        <f t="shared" si="325"/>
        <v>0</v>
      </c>
      <c r="AQ1890" s="294">
        <f t="shared" si="326"/>
        <v>0</v>
      </c>
      <c r="AR1890" s="295">
        <f t="shared" si="327"/>
        <v>0</v>
      </c>
      <c r="AS1890" s="296">
        <f t="shared" si="328"/>
        <v>0</v>
      </c>
      <c r="AT1890" s="293">
        <f t="shared" si="329"/>
        <v>0</v>
      </c>
      <c r="AU1890" s="294">
        <f t="shared" si="330"/>
        <v>0</v>
      </c>
      <c r="AV1890" s="295">
        <f t="shared" si="331"/>
        <v>0</v>
      </c>
      <c r="AW1890" s="296">
        <f t="shared" si="332"/>
        <v>0</v>
      </c>
      <c r="AX1890" s="362">
        <f t="shared" si="333"/>
        <v>0</v>
      </c>
      <c r="AY1890" s="366">
        <f t="shared" si="334"/>
        <v>0</v>
      </c>
      <c r="AZ1890" s="364">
        <f t="shared" si="335"/>
        <v>0</v>
      </c>
      <c r="BA1890" s="365">
        <f t="shared" si="336"/>
        <v>0</v>
      </c>
      <c r="BB1890" s="362">
        <f t="shared" si="337"/>
        <v>0</v>
      </c>
      <c r="BC1890" s="363">
        <f t="shared" si="338"/>
        <v>0</v>
      </c>
      <c r="BD1890" s="364">
        <f t="shared" si="339"/>
        <v>0</v>
      </c>
      <c r="BE1890" s="365">
        <f t="shared" si="340"/>
        <v>0</v>
      </c>
      <c r="BF1890" s="362">
        <f t="shared" si="341"/>
        <v>0</v>
      </c>
      <c r="BG1890" s="366">
        <f t="shared" si="342"/>
        <v>0</v>
      </c>
      <c r="BH1890" s="364">
        <f t="shared" si="343"/>
        <v>0</v>
      </c>
      <c r="BI1890" s="365">
        <f t="shared" si="344"/>
        <v>0</v>
      </c>
      <c r="BJ1890" s="298">
        <f t="shared" si="345"/>
        <v>0</v>
      </c>
      <c r="BK1890" s="272">
        <f t="shared" si="346"/>
        <v>0</v>
      </c>
      <c r="BL1890" s="273" t="str">
        <f>IF(BK1890=0,"",
IF(SUM($BK$1815:BK1890)=1,BM1890,
IF($BK$1935&gt;SUM($BK$1815:BK1890),_xlfn.CONCAT(", ",BM1890),
IF($BK$1935=SUM($BK$1815:BK1890),_xlfn.CONCAT(" y ",BM1890)))))</f>
        <v/>
      </c>
      <c r="BM1890" s="156" t="s">
        <v>5211</v>
      </c>
      <c r="BN1890" s="402">
        <f t="shared" si="347"/>
        <v>0</v>
      </c>
      <c r="BO1890" s="370" t="str">
        <f>IF(BN1890=0,"",
IF(SUM($BN$1815:BN1890)=1,BP1890,
IF($BN$1935&gt;SUM($BN$1815:BN1890),_xlfn.CONCAT(", ",BP1890),
IF($BN$1935=SUM($BN$1815:BN1890),_xlfn.CONCAT(" y ",BP1890)))))</f>
        <v/>
      </c>
      <c r="BP1890" s="156" t="s">
        <v>5211</v>
      </c>
    </row>
    <row r="1891" spans="1:68" ht="15" customHeight="1">
      <c r="A1891" s="57"/>
      <c r="B1891" s="26"/>
      <c r="C1891" s="165" t="s">
        <v>5212</v>
      </c>
      <c r="D1891" s="885" t="str">
        <f t="shared" si="315"/>
        <v/>
      </c>
      <c r="E1891" s="886"/>
      <c r="F1891" s="886"/>
      <c r="G1891" s="886"/>
      <c r="H1891" s="886"/>
      <c r="I1891" s="886"/>
      <c r="J1891" s="886"/>
      <c r="K1891" s="886"/>
      <c r="L1891" s="886"/>
      <c r="M1891" s="886"/>
      <c r="N1891" s="886"/>
      <c r="O1891" s="886"/>
      <c r="P1891" s="886"/>
      <c r="Q1891" s="886"/>
      <c r="R1891" s="887"/>
      <c r="S1891" s="614"/>
      <c r="T1891" s="614"/>
      <c r="U1891" s="614"/>
      <c r="V1891" s="614"/>
      <c r="W1891" s="614"/>
      <c r="X1891" s="614"/>
      <c r="Y1891" s="614"/>
      <c r="Z1891" s="614"/>
      <c r="AA1891" s="614"/>
      <c r="AB1891" s="614"/>
      <c r="AC1891" s="614"/>
      <c r="AD1891" s="614"/>
      <c r="AE1891" s="164"/>
      <c r="AF1891" s="164"/>
      <c r="AG1891" s="292">
        <f t="shared" si="316"/>
        <v>0</v>
      </c>
      <c r="AH1891" s="293">
        <f t="shared" si="317"/>
        <v>0</v>
      </c>
      <c r="AI1891" s="294">
        <f t="shared" si="318"/>
        <v>0</v>
      </c>
      <c r="AJ1891" s="295">
        <f t="shared" si="319"/>
        <v>0</v>
      </c>
      <c r="AK1891" s="296">
        <f t="shared" si="320"/>
        <v>0</v>
      </c>
      <c r="AL1891" s="293">
        <f t="shared" si="321"/>
        <v>0</v>
      </c>
      <c r="AM1891" s="294">
        <f t="shared" si="322"/>
        <v>0</v>
      </c>
      <c r="AN1891" s="295">
        <f t="shared" si="323"/>
        <v>0</v>
      </c>
      <c r="AO1891" s="296">
        <f t="shared" si="324"/>
        <v>0</v>
      </c>
      <c r="AP1891" s="293">
        <f t="shared" si="325"/>
        <v>0</v>
      </c>
      <c r="AQ1891" s="294">
        <f t="shared" si="326"/>
        <v>0</v>
      </c>
      <c r="AR1891" s="295">
        <f t="shared" si="327"/>
        <v>0</v>
      </c>
      <c r="AS1891" s="296">
        <f t="shared" si="328"/>
        <v>0</v>
      </c>
      <c r="AT1891" s="293">
        <f t="shared" si="329"/>
        <v>0</v>
      </c>
      <c r="AU1891" s="294">
        <f t="shared" si="330"/>
        <v>0</v>
      </c>
      <c r="AV1891" s="295">
        <f t="shared" si="331"/>
        <v>0</v>
      </c>
      <c r="AW1891" s="296">
        <f t="shared" si="332"/>
        <v>0</v>
      </c>
      <c r="AX1891" s="362">
        <f t="shared" si="333"/>
        <v>0</v>
      </c>
      <c r="AY1891" s="366">
        <f t="shared" si="334"/>
        <v>0</v>
      </c>
      <c r="AZ1891" s="364">
        <f t="shared" si="335"/>
        <v>0</v>
      </c>
      <c r="BA1891" s="365">
        <f t="shared" si="336"/>
        <v>0</v>
      </c>
      <c r="BB1891" s="362">
        <f t="shared" si="337"/>
        <v>0</v>
      </c>
      <c r="BC1891" s="363">
        <f t="shared" si="338"/>
        <v>0</v>
      </c>
      <c r="BD1891" s="364">
        <f t="shared" si="339"/>
        <v>0</v>
      </c>
      <c r="BE1891" s="365">
        <f t="shared" si="340"/>
        <v>0</v>
      </c>
      <c r="BF1891" s="362">
        <f t="shared" si="341"/>
        <v>0</v>
      </c>
      <c r="BG1891" s="366">
        <f t="shared" si="342"/>
        <v>0</v>
      </c>
      <c r="BH1891" s="364">
        <f t="shared" si="343"/>
        <v>0</v>
      </c>
      <c r="BI1891" s="365">
        <f t="shared" si="344"/>
        <v>0</v>
      </c>
      <c r="BJ1891" s="298">
        <f t="shared" si="345"/>
        <v>0</v>
      </c>
      <c r="BK1891" s="272">
        <f t="shared" si="346"/>
        <v>0</v>
      </c>
      <c r="BL1891" s="273" t="str">
        <f>IF(BK1891=0,"",
IF(SUM($BK$1815:BK1891)=1,BM1891,
IF($BK$1935&gt;SUM($BK$1815:BK1891),_xlfn.CONCAT(", ",BM1891),
IF($BK$1935=SUM($BK$1815:BK1891),_xlfn.CONCAT(" y ",BM1891)))))</f>
        <v/>
      </c>
      <c r="BM1891" s="156" t="s">
        <v>5213</v>
      </c>
      <c r="BN1891" s="402">
        <f t="shared" si="347"/>
        <v>0</v>
      </c>
      <c r="BO1891" s="370" t="str">
        <f>IF(BN1891=0,"",
IF(SUM($BN$1815:BN1891)=1,BP1891,
IF($BN$1935&gt;SUM($BN$1815:BN1891),_xlfn.CONCAT(", ",BP1891),
IF($BN$1935=SUM($BN$1815:BN1891),_xlfn.CONCAT(" y ",BP1891)))))</f>
        <v/>
      </c>
      <c r="BP1891" s="156" t="s">
        <v>5213</v>
      </c>
    </row>
    <row r="1892" spans="1:68" ht="15" customHeight="1">
      <c r="A1892" s="57"/>
      <c r="B1892" s="26"/>
      <c r="C1892" s="165" t="s">
        <v>5214</v>
      </c>
      <c r="D1892" s="885" t="str">
        <f t="shared" si="315"/>
        <v/>
      </c>
      <c r="E1892" s="886"/>
      <c r="F1892" s="886"/>
      <c r="G1892" s="886"/>
      <c r="H1892" s="886"/>
      <c r="I1892" s="886"/>
      <c r="J1892" s="886"/>
      <c r="K1892" s="886"/>
      <c r="L1892" s="886"/>
      <c r="M1892" s="886"/>
      <c r="N1892" s="886"/>
      <c r="O1892" s="886"/>
      <c r="P1892" s="886"/>
      <c r="Q1892" s="886"/>
      <c r="R1892" s="887"/>
      <c r="S1892" s="614"/>
      <c r="T1892" s="614"/>
      <c r="U1892" s="614"/>
      <c r="V1892" s="614"/>
      <c r="W1892" s="614"/>
      <c r="X1892" s="614"/>
      <c r="Y1892" s="614"/>
      <c r="Z1892" s="614"/>
      <c r="AA1892" s="614"/>
      <c r="AB1892" s="614"/>
      <c r="AC1892" s="614"/>
      <c r="AD1892" s="614"/>
      <c r="AE1892" s="164"/>
      <c r="AF1892" s="164"/>
      <c r="AG1892" s="292">
        <f t="shared" si="316"/>
        <v>0</v>
      </c>
      <c r="AH1892" s="293">
        <f t="shared" si="317"/>
        <v>0</v>
      </c>
      <c r="AI1892" s="294">
        <f t="shared" si="318"/>
        <v>0</v>
      </c>
      <c r="AJ1892" s="295">
        <f t="shared" si="319"/>
        <v>0</v>
      </c>
      <c r="AK1892" s="296">
        <f t="shared" si="320"/>
        <v>0</v>
      </c>
      <c r="AL1892" s="293">
        <f t="shared" si="321"/>
        <v>0</v>
      </c>
      <c r="AM1892" s="294">
        <f t="shared" si="322"/>
        <v>0</v>
      </c>
      <c r="AN1892" s="295">
        <f t="shared" si="323"/>
        <v>0</v>
      </c>
      <c r="AO1892" s="296">
        <f t="shared" si="324"/>
        <v>0</v>
      </c>
      <c r="AP1892" s="293">
        <f t="shared" si="325"/>
        <v>0</v>
      </c>
      <c r="AQ1892" s="294">
        <f t="shared" si="326"/>
        <v>0</v>
      </c>
      <c r="AR1892" s="295">
        <f t="shared" si="327"/>
        <v>0</v>
      </c>
      <c r="AS1892" s="296">
        <f t="shared" si="328"/>
        <v>0</v>
      </c>
      <c r="AT1892" s="293">
        <f t="shared" si="329"/>
        <v>0</v>
      </c>
      <c r="AU1892" s="294">
        <f t="shared" si="330"/>
        <v>0</v>
      </c>
      <c r="AV1892" s="295">
        <f t="shared" si="331"/>
        <v>0</v>
      </c>
      <c r="AW1892" s="296">
        <f t="shared" si="332"/>
        <v>0</v>
      </c>
      <c r="AX1892" s="362">
        <f t="shared" si="333"/>
        <v>0</v>
      </c>
      <c r="AY1892" s="366">
        <f t="shared" si="334"/>
        <v>0</v>
      </c>
      <c r="AZ1892" s="364">
        <f t="shared" si="335"/>
        <v>0</v>
      </c>
      <c r="BA1892" s="365">
        <f t="shared" si="336"/>
        <v>0</v>
      </c>
      <c r="BB1892" s="362">
        <f t="shared" si="337"/>
        <v>0</v>
      </c>
      <c r="BC1892" s="363">
        <f t="shared" si="338"/>
        <v>0</v>
      </c>
      <c r="BD1892" s="364">
        <f t="shared" si="339"/>
        <v>0</v>
      </c>
      <c r="BE1892" s="365">
        <f t="shared" si="340"/>
        <v>0</v>
      </c>
      <c r="BF1892" s="362">
        <f t="shared" si="341"/>
        <v>0</v>
      </c>
      <c r="BG1892" s="366">
        <f t="shared" si="342"/>
        <v>0</v>
      </c>
      <c r="BH1892" s="364">
        <f t="shared" si="343"/>
        <v>0</v>
      </c>
      <c r="BI1892" s="365">
        <f t="shared" si="344"/>
        <v>0</v>
      </c>
      <c r="BJ1892" s="298">
        <f t="shared" si="345"/>
        <v>0</v>
      </c>
      <c r="BK1892" s="272">
        <f t="shared" si="346"/>
        <v>0</v>
      </c>
      <c r="BL1892" s="273" t="str">
        <f>IF(BK1892=0,"",
IF(SUM($BK$1815:BK1892)=1,BM1892,
IF($BK$1935&gt;SUM($BK$1815:BK1892),_xlfn.CONCAT(", ",BM1892),
IF($BK$1935=SUM($BK$1815:BK1892),_xlfn.CONCAT(" y ",BM1892)))))</f>
        <v/>
      </c>
      <c r="BM1892" s="156" t="s">
        <v>5215</v>
      </c>
      <c r="BN1892" s="402">
        <f t="shared" si="347"/>
        <v>0</v>
      </c>
      <c r="BO1892" s="370" t="str">
        <f>IF(BN1892=0,"",
IF(SUM($BN$1815:BN1892)=1,BP1892,
IF($BN$1935&gt;SUM($BN$1815:BN1892),_xlfn.CONCAT(", ",BP1892),
IF($BN$1935=SUM($BN$1815:BN1892),_xlfn.CONCAT(" y ",BP1892)))))</f>
        <v/>
      </c>
      <c r="BP1892" s="156" t="s">
        <v>5215</v>
      </c>
    </row>
    <row r="1893" spans="1:68" ht="15" customHeight="1">
      <c r="A1893" s="57"/>
      <c r="B1893" s="26"/>
      <c r="C1893" s="165" t="s">
        <v>5216</v>
      </c>
      <c r="D1893" s="885" t="str">
        <f t="shared" si="315"/>
        <v/>
      </c>
      <c r="E1893" s="886"/>
      <c r="F1893" s="886"/>
      <c r="G1893" s="886"/>
      <c r="H1893" s="886"/>
      <c r="I1893" s="886"/>
      <c r="J1893" s="886"/>
      <c r="K1893" s="886"/>
      <c r="L1893" s="886"/>
      <c r="M1893" s="886"/>
      <c r="N1893" s="886"/>
      <c r="O1893" s="886"/>
      <c r="P1893" s="886"/>
      <c r="Q1893" s="886"/>
      <c r="R1893" s="887"/>
      <c r="S1893" s="614"/>
      <c r="T1893" s="614"/>
      <c r="U1893" s="614"/>
      <c r="V1893" s="614"/>
      <c r="W1893" s="614"/>
      <c r="X1893" s="614"/>
      <c r="Y1893" s="614"/>
      <c r="Z1893" s="614"/>
      <c r="AA1893" s="614"/>
      <c r="AB1893" s="614"/>
      <c r="AC1893" s="614"/>
      <c r="AD1893" s="614"/>
      <c r="AE1893" s="164"/>
      <c r="AF1893" s="164"/>
      <c r="AG1893" s="292">
        <f t="shared" si="316"/>
        <v>0</v>
      </c>
      <c r="AH1893" s="293">
        <f t="shared" si="317"/>
        <v>0</v>
      </c>
      <c r="AI1893" s="294">
        <f t="shared" si="318"/>
        <v>0</v>
      </c>
      <c r="AJ1893" s="295">
        <f t="shared" si="319"/>
        <v>0</v>
      </c>
      <c r="AK1893" s="296">
        <f t="shared" si="320"/>
        <v>0</v>
      </c>
      <c r="AL1893" s="293">
        <f t="shared" si="321"/>
        <v>0</v>
      </c>
      <c r="AM1893" s="294">
        <f t="shared" si="322"/>
        <v>0</v>
      </c>
      <c r="AN1893" s="295">
        <f t="shared" si="323"/>
        <v>0</v>
      </c>
      <c r="AO1893" s="296">
        <f t="shared" si="324"/>
        <v>0</v>
      </c>
      <c r="AP1893" s="293">
        <f t="shared" si="325"/>
        <v>0</v>
      </c>
      <c r="AQ1893" s="294">
        <f t="shared" si="326"/>
        <v>0</v>
      </c>
      <c r="AR1893" s="295">
        <f t="shared" si="327"/>
        <v>0</v>
      </c>
      <c r="AS1893" s="296">
        <f t="shared" si="328"/>
        <v>0</v>
      </c>
      <c r="AT1893" s="293">
        <f t="shared" si="329"/>
        <v>0</v>
      </c>
      <c r="AU1893" s="294">
        <f t="shared" si="330"/>
        <v>0</v>
      </c>
      <c r="AV1893" s="295">
        <f t="shared" si="331"/>
        <v>0</v>
      </c>
      <c r="AW1893" s="296">
        <f t="shared" si="332"/>
        <v>0</v>
      </c>
      <c r="AX1893" s="362">
        <f t="shared" si="333"/>
        <v>0</v>
      </c>
      <c r="AY1893" s="366">
        <f t="shared" si="334"/>
        <v>0</v>
      </c>
      <c r="AZ1893" s="364">
        <f t="shared" si="335"/>
        <v>0</v>
      </c>
      <c r="BA1893" s="365">
        <f t="shared" si="336"/>
        <v>0</v>
      </c>
      <c r="BB1893" s="362">
        <f t="shared" si="337"/>
        <v>0</v>
      </c>
      <c r="BC1893" s="363">
        <f t="shared" si="338"/>
        <v>0</v>
      </c>
      <c r="BD1893" s="364">
        <f t="shared" si="339"/>
        <v>0</v>
      </c>
      <c r="BE1893" s="365">
        <f t="shared" si="340"/>
        <v>0</v>
      </c>
      <c r="BF1893" s="362">
        <f t="shared" si="341"/>
        <v>0</v>
      </c>
      <c r="BG1893" s="366">
        <f t="shared" si="342"/>
        <v>0</v>
      </c>
      <c r="BH1893" s="364">
        <f t="shared" si="343"/>
        <v>0</v>
      </c>
      <c r="BI1893" s="365">
        <f t="shared" si="344"/>
        <v>0</v>
      </c>
      <c r="BJ1893" s="298">
        <f t="shared" si="345"/>
        <v>0</v>
      </c>
      <c r="BK1893" s="272">
        <f t="shared" si="346"/>
        <v>0</v>
      </c>
      <c r="BL1893" s="273" t="str">
        <f>IF(BK1893=0,"",
IF(SUM($BK$1815:BK1893)=1,BM1893,
IF($BK$1935&gt;SUM($BK$1815:BK1893),_xlfn.CONCAT(", ",BM1893),
IF($BK$1935=SUM($BK$1815:BK1893),_xlfn.CONCAT(" y ",BM1893)))))</f>
        <v/>
      </c>
      <c r="BM1893" s="156" t="s">
        <v>5217</v>
      </c>
      <c r="BN1893" s="402">
        <f t="shared" si="347"/>
        <v>0</v>
      </c>
      <c r="BO1893" s="370" t="str">
        <f>IF(BN1893=0,"",
IF(SUM($BN$1815:BN1893)=1,BP1893,
IF($BN$1935&gt;SUM($BN$1815:BN1893),_xlfn.CONCAT(", ",BP1893),
IF($BN$1935=SUM($BN$1815:BN1893),_xlfn.CONCAT(" y ",BP1893)))))</f>
        <v/>
      </c>
      <c r="BP1893" s="156" t="s">
        <v>5217</v>
      </c>
    </row>
    <row r="1894" spans="1:68" ht="15" customHeight="1">
      <c r="A1894" s="57"/>
      <c r="B1894" s="26"/>
      <c r="C1894" s="165" t="s">
        <v>5218</v>
      </c>
      <c r="D1894" s="885" t="str">
        <f t="shared" si="315"/>
        <v/>
      </c>
      <c r="E1894" s="886"/>
      <c r="F1894" s="886"/>
      <c r="G1894" s="886"/>
      <c r="H1894" s="886"/>
      <c r="I1894" s="886"/>
      <c r="J1894" s="886"/>
      <c r="K1894" s="886"/>
      <c r="L1894" s="886"/>
      <c r="M1894" s="886"/>
      <c r="N1894" s="886"/>
      <c r="O1894" s="886"/>
      <c r="P1894" s="886"/>
      <c r="Q1894" s="886"/>
      <c r="R1894" s="887"/>
      <c r="S1894" s="614"/>
      <c r="T1894" s="614"/>
      <c r="U1894" s="614"/>
      <c r="V1894" s="614"/>
      <c r="W1894" s="614"/>
      <c r="X1894" s="614"/>
      <c r="Y1894" s="614"/>
      <c r="Z1894" s="614"/>
      <c r="AA1894" s="614"/>
      <c r="AB1894" s="614"/>
      <c r="AC1894" s="614"/>
      <c r="AD1894" s="614"/>
      <c r="AE1894" s="164"/>
      <c r="AF1894" s="164"/>
      <c r="AG1894" s="292">
        <f t="shared" si="316"/>
        <v>0</v>
      </c>
      <c r="AH1894" s="293">
        <f t="shared" si="317"/>
        <v>0</v>
      </c>
      <c r="AI1894" s="294">
        <f t="shared" si="318"/>
        <v>0</v>
      </c>
      <c r="AJ1894" s="295">
        <f t="shared" si="319"/>
        <v>0</v>
      </c>
      <c r="AK1894" s="296">
        <f t="shared" si="320"/>
        <v>0</v>
      </c>
      <c r="AL1894" s="293">
        <f t="shared" si="321"/>
        <v>0</v>
      </c>
      <c r="AM1894" s="294">
        <f t="shared" si="322"/>
        <v>0</v>
      </c>
      <c r="AN1894" s="295">
        <f t="shared" si="323"/>
        <v>0</v>
      </c>
      <c r="AO1894" s="296">
        <f t="shared" si="324"/>
        <v>0</v>
      </c>
      <c r="AP1894" s="293">
        <f t="shared" si="325"/>
        <v>0</v>
      </c>
      <c r="AQ1894" s="294">
        <f t="shared" si="326"/>
        <v>0</v>
      </c>
      <c r="AR1894" s="295">
        <f t="shared" si="327"/>
        <v>0</v>
      </c>
      <c r="AS1894" s="296">
        <f t="shared" si="328"/>
        <v>0</v>
      </c>
      <c r="AT1894" s="293">
        <f t="shared" si="329"/>
        <v>0</v>
      </c>
      <c r="AU1894" s="294">
        <f t="shared" si="330"/>
        <v>0</v>
      </c>
      <c r="AV1894" s="295">
        <f t="shared" si="331"/>
        <v>0</v>
      </c>
      <c r="AW1894" s="296">
        <f t="shared" si="332"/>
        <v>0</v>
      </c>
      <c r="AX1894" s="362">
        <f t="shared" si="333"/>
        <v>0</v>
      </c>
      <c r="AY1894" s="366">
        <f t="shared" si="334"/>
        <v>0</v>
      </c>
      <c r="AZ1894" s="364">
        <f t="shared" si="335"/>
        <v>0</v>
      </c>
      <c r="BA1894" s="365">
        <f t="shared" si="336"/>
        <v>0</v>
      </c>
      <c r="BB1894" s="362">
        <f t="shared" si="337"/>
        <v>0</v>
      </c>
      <c r="BC1894" s="363">
        <f t="shared" si="338"/>
        <v>0</v>
      </c>
      <c r="BD1894" s="364">
        <f t="shared" si="339"/>
        <v>0</v>
      </c>
      <c r="BE1894" s="365">
        <f t="shared" si="340"/>
        <v>0</v>
      </c>
      <c r="BF1894" s="362">
        <f t="shared" si="341"/>
        <v>0</v>
      </c>
      <c r="BG1894" s="366">
        <f t="shared" si="342"/>
        <v>0</v>
      </c>
      <c r="BH1894" s="364">
        <f t="shared" si="343"/>
        <v>0</v>
      </c>
      <c r="BI1894" s="365">
        <f t="shared" si="344"/>
        <v>0</v>
      </c>
      <c r="BJ1894" s="298">
        <f t="shared" si="345"/>
        <v>0</v>
      </c>
      <c r="BK1894" s="272">
        <f t="shared" si="346"/>
        <v>0</v>
      </c>
      <c r="BL1894" s="273" t="str">
        <f>IF(BK1894=0,"",
IF(SUM($BK$1815:BK1894)=1,BM1894,
IF($BK$1935&gt;SUM($BK$1815:BK1894),_xlfn.CONCAT(", ",BM1894),
IF($BK$1935=SUM($BK$1815:BK1894),_xlfn.CONCAT(" y ",BM1894)))))</f>
        <v/>
      </c>
      <c r="BM1894" s="156" t="s">
        <v>5219</v>
      </c>
      <c r="BN1894" s="402">
        <f t="shared" si="347"/>
        <v>0</v>
      </c>
      <c r="BO1894" s="370" t="str">
        <f>IF(BN1894=0,"",
IF(SUM($BN$1815:BN1894)=1,BP1894,
IF($BN$1935&gt;SUM($BN$1815:BN1894),_xlfn.CONCAT(", ",BP1894),
IF($BN$1935=SUM($BN$1815:BN1894),_xlfn.CONCAT(" y ",BP1894)))))</f>
        <v/>
      </c>
      <c r="BP1894" s="156" t="s">
        <v>5219</v>
      </c>
    </row>
    <row r="1895" spans="1:68" ht="15" customHeight="1">
      <c r="A1895" s="57"/>
      <c r="B1895" s="26"/>
      <c r="C1895" s="165" t="s">
        <v>5220</v>
      </c>
      <c r="D1895" s="885" t="str">
        <f t="shared" si="315"/>
        <v/>
      </c>
      <c r="E1895" s="886"/>
      <c r="F1895" s="886"/>
      <c r="G1895" s="886"/>
      <c r="H1895" s="886"/>
      <c r="I1895" s="886"/>
      <c r="J1895" s="886"/>
      <c r="K1895" s="886"/>
      <c r="L1895" s="886"/>
      <c r="M1895" s="886"/>
      <c r="N1895" s="886"/>
      <c r="O1895" s="886"/>
      <c r="P1895" s="886"/>
      <c r="Q1895" s="886"/>
      <c r="R1895" s="887"/>
      <c r="S1895" s="614"/>
      <c r="T1895" s="614"/>
      <c r="U1895" s="614"/>
      <c r="V1895" s="614"/>
      <c r="W1895" s="614"/>
      <c r="X1895" s="614"/>
      <c r="Y1895" s="614"/>
      <c r="Z1895" s="614"/>
      <c r="AA1895" s="614"/>
      <c r="AB1895" s="614"/>
      <c r="AC1895" s="614"/>
      <c r="AD1895" s="614"/>
      <c r="AE1895" s="164"/>
      <c r="AF1895" s="164"/>
      <c r="AG1895" s="292">
        <f t="shared" si="316"/>
        <v>0</v>
      </c>
      <c r="AH1895" s="293">
        <f t="shared" si="317"/>
        <v>0</v>
      </c>
      <c r="AI1895" s="294">
        <f t="shared" si="318"/>
        <v>0</v>
      </c>
      <c r="AJ1895" s="295">
        <f t="shared" si="319"/>
        <v>0</v>
      </c>
      <c r="AK1895" s="296">
        <f t="shared" si="320"/>
        <v>0</v>
      </c>
      <c r="AL1895" s="293">
        <f t="shared" si="321"/>
        <v>0</v>
      </c>
      <c r="AM1895" s="294">
        <f t="shared" si="322"/>
        <v>0</v>
      </c>
      <c r="AN1895" s="295">
        <f t="shared" si="323"/>
        <v>0</v>
      </c>
      <c r="AO1895" s="296">
        <f t="shared" si="324"/>
        <v>0</v>
      </c>
      <c r="AP1895" s="293">
        <f t="shared" si="325"/>
        <v>0</v>
      </c>
      <c r="AQ1895" s="294">
        <f t="shared" si="326"/>
        <v>0</v>
      </c>
      <c r="AR1895" s="295">
        <f t="shared" si="327"/>
        <v>0</v>
      </c>
      <c r="AS1895" s="296">
        <f t="shared" si="328"/>
        <v>0</v>
      </c>
      <c r="AT1895" s="293">
        <f t="shared" si="329"/>
        <v>0</v>
      </c>
      <c r="AU1895" s="294">
        <f t="shared" si="330"/>
        <v>0</v>
      </c>
      <c r="AV1895" s="295">
        <f t="shared" si="331"/>
        <v>0</v>
      </c>
      <c r="AW1895" s="296">
        <f t="shared" si="332"/>
        <v>0</v>
      </c>
      <c r="AX1895" s="362">
        <f t="shared" si="333"/>
        <v>0</v>
      </c>
      <c r="AY1895" s="366">
        <f t="shared" si="334"/>
        <v>0</v>
      </c>
      <c r="AZ1895" s="364">
        <f t="shared" si="335"/>
        <v>0</v>
      </c>
      <c r="BA1895" s="365">
        <f t="shared" si="336"/>
        <v>0</v>
      </c>
      <c r="BB1895" s="362">
        <f t="shared" si="337"/>
        <v>0</v>
      </c>
      <c r="BC1895" s="363">
        <f t="shared" si="338"/>
        <v>0</v>
      </c>
      <c r="BD1895" s="364">
        <f t="shared" si="339"/>
        <v>0</v>
      </c>
      <c r="BE1895" s="365">
        <f t="shared" si="340"/>
        <v>0</v>
      </c>
      <c r="BF1895" s="362">
        <f t="shared" si="341"/>
        <v>0</v>
      </c>
      <c r="BG1895" s="366">
        <f t="shared" si="342"/>
        <v>0</v>
      </c>
      <c r="BH1895" s="364">
        <f t="shared" si="343"/>
        <v>0</v>
      </c>
      <c r="BI1895" s="365">
        <f t="shared" si="344"/>
        <v>0</v>
      </c>
      <c r="BJ1895" s="298">
        <f t="shared" si="345"/>
        <v>0</v>
      </c>
      <c r="BK1895" s="272">
        <f t="shared" si="346"/>
        <v>0</v>
      </c>
      <c r="BL1895" s="273" t="str">
        <f>IF(BK1895=0,"",
IF(SUM($BK$1815:BK1895)=1,BM1895,
IF($BK$1935&gt;SUM($BK$1815:BK1895),_xlfn.CONCAT(", ",BM1895),
IF($BK$1935=SUM($BK$1815:BK1895),_xlfn.CONCAT(" y ",BM1895)))))</f>
        <v/>
      </c>
      <c r="BM1895" s="156" t="s">
        <v>5221</v>
      </c>
      <c r="BN1895" s="402">
        <f t="shared" si="347"/>
        <v>0</v>
      </c>
      <c r="BO1895" s="370" t="str">
        <f>IF(BN1895=0,"",
IF(SUM($BN$1815:BN1895)=1,BP1895,
IF($BN$1935&gt;SUM($BN$1815:BN1895),_xlfn.CONCAT(", ",BP1895),
IF($BN$1935=SUM($BN$1815:BN1895),_xlfn.CONCAT(" y ",BP1895)))))</f>
        <v/>
      </c>
      <c r="BP1895" s="156" t="s">
        <v>5221</v>
      </c>
    </row>
    <row r="1896" spans="1:68" ht="15" customHeight="1">
      <c r="A1896" s="57"/>
      <c r="B1896" s="26"/>
      <c r="C1896" s="165" t="s">
        <v>5222</v>
      </c>
      <c r="D1896" s="885" t="str">
        <f t="shared" si="315"/>
        <v/>
      </c>
      <c r="E1896" s="886"/>
      <c r="F1896" s="886"/>
      <c r="G1896" s="886"/>
      <c r="H1896" s="886"/>
      <c r="I1896" s="886"/>
      <c r="J1896" s="886"/>
      <c r="K1896" s="886"/>
      <c r="L1896" s="886"/>
      <c r="M1896" s="886"/>
      <c r="N1896" s="886"/>
      <c r="O1896" s="886"/>
      <c r="P1896" s="886"/>
      <c r="Q1896" s="886"/>
      <c r="R1896" s="887"/>
      <c r="S1896" s="614"/>
      <c r="T1896" s="614"/>
      <c r="U1896" s="614"/>
      <c r="V1896" s="614"/>
      <c r="W1896" s="614"/>
      <c r="X1896" s="614"/>
      <c r="Y1896" s="614"/>
      <c r="Z1896" s="614"/>
      <c r="AA1896" s="614"/>
      <c r="AB1896" s="614"/>
      <c r="AC1896" s="614"/>
      <c r="AD1896" s="614"/>
      <c r="AE1896" s="164"/>
      <c r="AF1896" s="164"/>
      <c r="AG1896" s="292">
        <f t="shared" si="316"/>
        <v>0</v>
      </c>
      <c r="AH1896" s="293">
        <f t="shared" si="317"/>
        <v>0</v>
      </c>
      <c r="AI1896" s="294">
        <f t="shared" si="318"/>
        <v>0</v>
      </c>
      <c r="AJ1896" s="295">
        <f t="shared" si="319"/>
        <v>0</v>
      </c>
      <c r="AK1896" s="296">
        <f t="shared" si="320"/>
        <v>0</v>
      </c>
      <c r="AL1896" s="293">
        <f t="shared" si="321"/>
        <v>0</v>
      </c>
      <c r="AM1896" s="294">
        <f t="shared" si="322"/>
        <v>0</v>
      </c>
      <c r="AN1896" s="295">
        <f t="shared" si="323"/>
        <v>0</v>
      </c>
      <c r="AO1896" s="296">
        <f t="shared" si="324"/>
        <v>0</v>
      </c>
      <c r="AP1896" s="293">
        <f t="shared" si="325"/>
        <v>0</v>
      </c>
      <c r="AQ1896" s="294">
        <f t="shared" si="326"/>
        <v>0</v>
      </c>
      <c r="AR1896" s="295">
        <f t="shared" si="327"/>
        <v>0</v>
      </c>
      <c r="AS1896" s="296">
        <f t="shared" si="328"/>
        <v>0</v>
      </c>
      <c r="AT1896" s="293">
        <f t="shared" si="329"/>
        <v>0</v>
      </c>
      <c r="AU1896" s="294">
        <f t="shared" si="330"/>
        <v>0</v>
      </c>
      <c r="AV1896" s="295">
        <f t="shared" si="331"/>
        <v>0</v>
      </c>
      <c r="AW1896" s="296">
        <f t="shared" si="332"/>
        <v>0</v>
      </c>
      <c r="AX1896" s="362">
        <f t="shared" si="333"/>
        <v>0</v>
      </c>
      <c r="AY1896" s="366">
        <f t="shared" si="334"/>
        <v>0</v>
      </c>
      <c r="AZ1896" s="364">
        <f t="shared" si="335"/>
        <v>0</v>
      </c>
      <c r="BA1896" s="365">
        <f t="shared" si="336"/>
        <v>0</v>
      </c>
      <c r="BB1896" s="362">
        <f t="shared" si="337"/>
        <v>0</v>
      </c>
      <c r="BC1896" s="363">
        <f t="shared" si="338"/>
        <v>0</v>
      </c>
      <c r="BD1896" s="364">
        <f t="shared" si="339"/>
        <v>0</v>
      </c>
      <c r="BE1896" s="365">
        <f t="shared" si="340"/>
        <v>0</v>
      </c>
      <c r="BF1896" s="362">
        <f t="shared" si="341"/>
        <v>0</v>
      </c>
      <c r="BG1896" s="366">
        <f t="shared" si="342"/>
        <v>0</v>
      </c>
      <c r="BH1896" s="364">
        <f t="shared" si="343"/>
        <v>0</v>
      </c>
      <c r="BI1896" s="365">
        <f t="shared" si="344"/>
        <v>0</v>
      </c>
      <c r="BJ1896" s="298">
        <f t="shared" si="345"/>
        <v>0</v>
      </c>
      <c r="BK1896" s="272">
        <f t="shared" si="346"/>
        <v>0</v>
      </c>
      <c r="BL1896" s="273" t="str">
        <f>IF(BK1896=0,"",
IF(SUM($BK$1815:BK1896)=1,BM1896,
IF($BK$1935&gt;SUM($BK$1815:BK1896),_xlfn.CONCAT(", ",BM1896),
IF($BK$1935=SUM($BK$1815:BK1896),_xlfn.CONCAT(" y ",BM1896)))))</f>
        <v/>
      </c>
      <c r="BM1896" s="156" t="s">
        <v>5223</v>
      </c>
      <c r="BN1896" s="402">
        <f t="shared" si="347"/>
        <v>0</v>
      </c>
      <c r="BO1896" s="370" t="str">
        <f>IF(BN1896=0,"",
IF(SUM($BN$1815:BN1896)=1,BP1896,
IF($BN$1935&gt;SUM($BN$1815:BN1896),_xlfn.CONCAT(", ",BP1896),
IF($BN$1935=SUM($BN$1815:BN1896),_xlfn.CONCAT(" y ",BP1896)))))</f>
        <v/>
      </c>
      <c r="BP1896" s="156" t="s">
        <v>5223</v>
      </c>
    </row>
    <row r="1897" spans="1:68" ht="15" customHeight="1">
      <c r="A1897" s="57"/>
      <c r="B1897" s="26"/>
      <c r="C1897" s="165" t="s">
        <v>5224</v>
      </c>
      <c r="D1897" s="885" t="str">
        <f t="shared" si="315"/>
        <v/>
      </c>
      <c r="E1897" s="886"/>
      <c r="F1897" s="886"/>
      <c r="G1897" s="886"/>
      <c r="H1897" s="886"/>
      <c r="I1897" s="886"/>
      <c r="J1897" s="886"/>
      <c r="K1897" s="886"/>
      <c r="L1897" s="886"/>
      <c r="M1897" s="886"/>
      <c r="N1897" s="886"/>
      <c r="O1897" s="886"/>
      <c r="P1897" s="886"/>
      <c r="Q1897" s="886"/>
      <c r="R1897" s="887"/>
      <c r="S1897" s="614"/>
      <c r="T1897" s="614"/>
      <c r="U1897" s="614"/>
      <c r="V1897" s="614"/>
      <c r="W1897" s="614"/>
      <c r="X1897" s="614"/>
      <c r="Y1897" s="614"/>
      <c r="Z1897" s="614"/>
      <c r="AA1897" s="614"/>
      <c r="AB1897" s="614"/>
      <c r="AC1897" s="614"/>
      <c r="AD1897" s="614"/>
      <c r="AE1897" s="164"/>
      <c r="AF1897" s="164"/>
      <c r="AG1897" s="292">
        <f t="shared" si="316"/>
        <v>0</v>
      </c>
      <c r="AH1897" s="293">
        <f t="shared" si="317"/>
        <v>0</v>
      </c>
      <c r="AI1897" s="294">
        <f t="shared" si="318"/>
        <v>0</v>
      </c>
      <c r="AJ1897" s="295">
        <f t="shared" si="319"/>
        <v>0</v>
      </c>
      <c r="AK1897" s="296">
        <f t="shared" si="320"/>
        <v>0</v>
      </c>
      <c r="AL1897" s="293">
        <f t="shared" si="321"/>
        <v>0</v>
      </c>
      <c r="AM1897" s="294">
        <f t="shared" si="322"/>
        <v>0</v>
      </c>
      <c r="AN1897" s="295">
        <f t="shared" si="323"/>
        <v>0</v>
      </c>
      <c r="AO1897" s="296">
        <f t="shared" si="324"/>
        <v>0</v>
      </c>
      <c r="AP1897" s="293">
        <f t="shared" si="325"/>
        <v>0</v>
      </c>
      <c r="AQ1897" s="294">
        <f t="shared" si="326"/>
        <v>0</v>
      </c>
      <c r="AR1897" s="295">
        <f t="shared" si="327"/>
        <v>0</v>
      </c>
      <c r="AS1897" s="296">
        <f t="shared" si="328"/>
        <v>0</v>
      </c>
      <c r="AT1897" s="293">
        <f t="shared" si="329"/>
        <v>0</v>
      </c>
      <c r="AU1897" s="294">
        <f t="shared" si="330"/>
        <v>0</v>
      </c>
      <c r="AV1897" s="295">
        <f t="shared" si="331"/>
        <v>0</v>
      </c>
      <c r="AW1897" s="296">
        <f t="shared" si="332"/>
        <v>0</v>
      </c>
      <c r="AX1897" s="362">
        <f t="shared" si="333"/>
        <v>0</v>
      </c>
      <c r="AY1897" s="366">
        <f t="shared" si="334"/>
        <v>0</v>
      </c>
      <c r="AZ1897" s="364">
        <f t="shared" si="335"/>
        <v>0</v>
      </c>
      <c r="BA1897" s="365">
        <f t="shared" si="336"/>
        <v>0</v>
      </c>
      <c r="BB1897" s="362">
        <f t="shared" si="337"/>
        <v>0</v>
      </c>
      <c r="BC1897" s="363">
        <f t="shared" si="338"/>
        <v>0</v>
      </c>
      <c r="BD1897" s="364">
        <f t="shared" si="339"/>
        <v>0</v>
      </c>
      <c r="BE1897" s="365">
        <f t="shared" si="340"/>
        <v>0</v>
      </c>
      <c r="BF1897" s="362">
        <f t="shared" si="341"/>
        <v>0</v>
      </c>
      <c r="BG1897" s="366">
        <f t="shared" si="342"/>
        <v>0</v>
      </c>
      <c r="BH1897" s="364">
        <f t="shared" si="343"/>
        <v>0</v>
      </c>
      <c r="BI1897" s="365">
        <f t="shared" si="344"/>
        <v>0</v>
      </c>
      <c r="BJ1897" s="298">
        <f t="shared" si="345"/>
        <v>0</v>
      </c>
      <c r="BK1897" s="272">
        <f t="shared" si="346"/>
        <v>0</v>
      </c>
      <c r="BL1897" s="273" t="str">
        <f>IF(BK1897=0,"",
IF(SUM($BK$1815:BK1897)=1,BM1897,
IF($BK$1935&gt;SUM($BK$1815:BK1897),_xlfn.CONCAT(", ",BM1897),
IF($BK$1935=SUM($BK$1815:BK1897),_xlfn.CONCAT(" y ",BM1897)))))</f>
        <v/>
      </c>
      <c r="BM1897" s="156" t="s">
        <v>5225</v>
      </c>
      <c r="BN1897" s="402">
        <f t="shared" si="347"/>
        <v>0</v>
      </c>
      <c r="BO1897" s="370" t="str">
        <f>IF(BN1897=0,"",
IF(SUM($BN$1815:BN1897)=1,BP1897,
IF($BN$1935&gt;SUM($BN$1815:BN1897),_xlfn.CONCAT(", ",BP1897),
IF($BN$1935=SUM($BN$1815:BN1897),_xlfn.CONCAT(" y ",BP1897)))))</f>
        <v/>
      </c>
      <c r="BP1897" s="156" t="s">
        <v>5225</v>
      </c>
    </row>
    <row r="1898" spans="1:68" ht="15" customHeight="1">
      <c r="A1898" s="57"/>
      <c r="B1898" s="26"/>
      <c r="C1898" s="165" t="s">
        <v>5226</v>
      </c>
      <c r="D1898" s="885" t="str">
        <f t="shared" si="315"/>
        <v/>
      </c>
      <c r="E1898" s="886"/>
      <c r="F1898" s="886"/>
      <c r="G1898" s="886"/>
      <c r="H1898" s="886"/>
      <c r="I1898" s="886"/>
      <c r="J1898" s="886"/>
      <c r="K1898" s="886"/>
      <c r="L1898" s="886"/>
      <c r="M1898" s="886"/>
      <c r="N1898" s="886"/>
      <c r="O1898" s="886"/>
      <c r="P1898" s="886"/>
      <c r="Q1898" s="886"/>
      <c r="R1898" s="887"/>
      <c r="S1898" s="614"/>
      <c r="T1898" s="614"/>
      <c r="U1898" s="614"/>
      <c r="V1898" s="614"/>
      <c r="W1898" s="614"/>
      <c r="X1898" s="614"/>
      <c r="Y1898" s="614"/>
      <c r="Z1898" s="614"/>
      <c r="AA1898" s="614"/>
      <c r="AB1898" s="614"/>
      <c r="AC1898" s="614"/>
      <c r="AD1898" s="614"/>
      <c r="AE1898" s="164"/>
      <c r="AF1898" s="164"/>
      <c r="AG1898" s="292">
        <f t="shared" si="316"/>
        <v>0</v>
      </c>
      <c r="AH1898" s="293">
        <f t="shared" si="317"/>
        <v>0</v>
      </c>
      <c r="AI1898" s="294">
        <f t="shared" si="318"/>
        <v>0</v>
      </c>
      <c r="AJ1898" s="295">
        <f t="shared" si="319"/>
        <v>0</v>
      </c>
      <c r="AK1898" s="296">
        <f t="shared" si="320"/>
        <v>0</v>
      </c>
      <c r="AL1898" s="293">
        <f t="shared" si="321"/>
        <v>0</v>
      </c>
      <c r="AM1898" s="294">
        <f t="shared" si="322"/>
        <v>0</v>
      </c>
      <c r="AN1898" s="295">
        <f t="shared" si="323"/>
        <v>0</v>
      </c>
      <c r="AO1898" s="296">
        <f t="shared" si="324"/>
        <v>0</v>
      </c>
      <c r="AP1898" s="293">
        <f t="shared" si="325"/>
        <v>0</v>
      </c>
      <c r="AQ1898" s="294">
        <f t="shared" si="326"/>
        <v>0</v>
      </c>
      <c r="AR1898" s="295">
        <f t="shared" si="327"/>
        <v>0</v>
      </c>
      <c r="AS1898" s="296">
        <f t="shared" si="328"/>
        <v>0</v>
      </c>
      <c r="AT1898" s="293">
        <f t="shared" si="329"/>
        <v>0</v>
      </c>
      <c r="AU1898" s="294">
        <f t="shared" si="330"/>
        <v>0</v>
      </c>
      <c r="AV1898" s="295">
        <f t="shared" si="331"/>
        <v>0</v>
      </c>
      <c r="AW1898" s="296">
        <f t="shared" si="332"/>
        <v>0</v>
      </c>
      <c r="AX1898" s="362">
        <f t="shared" si="333"/>
        <v>0</v>
      </c>
      <c r="AY1898" s="366">
        <f t="shared" si="334"/>
        <v>0</v>
      </c>
      <c r="AZ1898" s="364">
        <f t="shared" si="335"/>
        <v>0</v>
      </c>
      <c r="BA1898" s="365">
        <f t="shared" si="336"/>
        <v>0</v>
      </c>
      <c r="BB1898" s="362">
        <f t="shared" si="337"/>
        <v>0</v>
      </c>
      <c r="BC1898" s="363">
        <f t="shared" si="338"/>
        <v>0</v>
      </c>
      <c r="BD1898" s="364">
        <f t="shared" si="339"/>
        <v>0</v>
      </c>
      <c r="BE1898" s="365">
        <f t="shared" si="340"/>
        <v>0</v>
      </c>
      <c r="BF1898" s="362">
        <f t="shared" si="341"/>
        <v>0</v>
      </c>
      <c r="BG1898" s="366">
        <f t="shared" si="342"/>
        <v>0</v>
      </c>
      <c r="BH1898" s="364">
        <f t="shared" si="343"/>
        <v>0</v>
      </c>
      <c r="BI1898" s="365">
        <f t="shared" si="344"/>
        <v>0</v>
      </c>
      <c r="BJ1898" s="298">
        <f t="shared" si="345"/>
        <v>0</v>
      </c>
      <c r="BK1898" s="272">
        <f t="shared" si="346"/>
        <v>0</v>
      </c>
      <c r="BL1898" s="273" t="str">
        <f>IF(BK1898=0,"",
IF(SUM($BK$1815:BK1898)=1,BM1898,
IF($BK$1935&gt;SUM($BK$1815:BK1898),_xlfn.CONCAT(", ",BM1898),
IF($BK$1935=SUM($BK$1815:BK1898),_xlfn.CONCAT(" y ",BM1898)))))</f>
        <v/>
      </c>
      <c r="BM1898" s="156" t="s">
        <v>5227</v>
      </c>
      <c r="BN1898" s="402">
        <f t="shared" si="347"/>
        <v>0</v>
      </c>
      <c r="BO1898" s="370" t="str">
        <f>IF(BN1898=0,"",
IF(SUM($BN$1815:BN1898)=1,BP1898,
IF($BN$1935&gt;SUM($BN$1815:BN1898),_xlfn.CONCAT(", ",BP1898),
IF($BN$1935=SUM($BN$1815:BN1898),_xlfn.CONCAT(" y ",BP1898)))))</f>
        <v/>
      </c>
      <c r="BP1898" s="156" t="s">
        <v>5227</v>
      </c>
    </row>
    <row r="1899" spans="1:68" ht="15" customHeight="1">
      <c r="A1899" s="57"/>
      <c r="B1899" s="26"/>
      <c r="C1899" s="165" t="s">
        <v>5228</v>
      </c>
      <c r="D1899" s="885" t="str">
        <f t="shared" si="315"/>
        <v/>
      </c>
      <c r="E1899" s="886"/>
      <c r="F1899" s="886"/>
      <c r="G1899" s="886"/>
      <c r="H1899" s="886"/>
      <c r="I1899" s="886"/>
      <c r="J1899" s="886"/>
      <c r="K1899" s="886"/>
      <c r="L1899" s="886"/>
      <c r="M1899" s="886"/>
      <c r="N1899" s="886"/>
      <c r="O1899" s="886"/>
      <c r="P1899" s="886"/>
      <c r="Q1899" s="886"/>
      <c r="R1899" s="887"/>
      <c r="S1899" s="614"/>
      <c r="T1899" s="614"/>
      <c r="U1899" s="614"/>
      <c r="V1899" s="614"/>
      <c r="W1899" s="614"/>
      <c r="X1899" s="614"/>
      <c r="Y1899" s="614"/>
      <c r="Z1899" s="614"/>
      <c r="AA1899" s="614"/>
      <c r="AB1899" s="614"/>
      <c r="AC1899" s="614"/>
      <c r="AD1899" s="614"/>
      <c r="AE1899" s="164"/>
      <c r="AF1899" s="164"/>
      <c r="AG1899" s="292">
        <f t="shared" si="316"/>
        <v>0</v>
      </c>
      <c r="AH1899" s="293">
        <f t="shared" si="317"/>
        <v>0</v>
      </c>
      <c r="AI1899" s="294">
        <f t="shared" si="318"/>
        <v>0</v>
      </c>
      <c r="AJ1899" s="295">
        <f t="shared" si="319"/>
        <v>0</v>
      </c>
      <c r="AK1899" s="296">
        <f t="shared" si="320"/>
        <v>0</v>
      </c>
      <c r="AL1899" s="293">
        <f t="shared" si="321"/>
        <v>0</v>
      </c>
      <c r="AM1899" s="294">
        <f t="shared" si="322"/>
        <v>0</v>
      </c>
      <c r="AN1899" s="295">
        <f t="shared" si="323"/>
        <v>0</v>
      </c>
      <c r="AO1899" s="296">
        <f t="shared" si="324"/>
        <v>0</v>
      </c>
      <c r="AP1899" s="293">
        <f t="shared" si="325"/>
        <v>0</v>
      </c>
      <c r="AQ1899" s="294">
        <f t="shared" si="326"/>
        <v>0</v>
      </c>
      <c r="AR1899" s="295">
        <f t="shared" si="327"/>
        <v>0</v>
      </c>
      <c r="AS1899" s="296">
        <f t="shared" si="328"/>
        <v>0</v>
      </c>
      <c r="AT1899" s="293">
        <f t="shared" si="329"/>
        <v>0</v>
      </c>
      <c r="AU1899" s="294">
        <f t="shared" si="330"/>
        <v>0</v>
      </c>
      <c r="AV1899" s="295">
        <f t="shared" si="331"/>
        <v>0</v>
      </c>
      <c r="AW1899" s="296">
        <f t="shared" si="332"/>
        <v>0</v>
      </c>
      <c r="AX1899" s="362">
        <f t="shared" si="333"/>
        <v>0</v>
      </c>
      <c r="AY1899" s="366">
        <f t="shared" si="334"/>
        <v>0</v>
      </c>
      <c r="AZ1899" s="364">
        <f t="shared" si="335"/>
        <v>0</v>
      </c>
      <c r="BA1899" s="365">
        <f t="shared" si="336"/>
        <v>0</v>
      </c>
      <c r="BB1899" s="362">
        <f t="shared" si="337"/>
        <v>0</v>
      </c>
      <c r="BC1899" s="363">
        <f t="shared" si="338"/>
        <v>0</v>
      </c>
      <c r="BD1899" s="364">
        <f t="shared" si="339"/>
        <v>0</v>
      </c>
      <c r="BE1899" s="365">
        <f t="shared" si="340"/>
        <v>0</v>
      </c>
      <c r="BF1899" s="362">
        <f t="shared" si="341"/>
        <v>0</v>
      </c>
      <c r="BG1899" s="366">
        <f t="shared" si="342"/>
        <v>0</v>
      </c>
      <c r="BH1899" s="364">
        <f t="shared" si="343"/>
        <v>0</v>
      </c>
      <c r="BI1899" s="365">
        <f t="shared" si="344"/>
        <v>0</v>
      </c>
      <c r="BJ1899" s="298">
        <f t="shared" si="345"/>
        <v>0</v>
      </c>
      <c r="BK1899" s="272">
        <f t="shared" si="346"/>
        <v>0</v>
      </c>
      <c r="BL1899" s="273" t="str">
        <f>IF(BK1899=0,"",
IF(SUM($BK$1815:BK1899)=1,BM1899,
IF($BK$1935&gt;SUM($BK$1815:BK1899),_xlfn.CONCAT(", ",BM1899),
IF($BK$1935=SUM($BK$1815:BK1899),_xlfn.CONCAT(" y ",BM1899)))))</f>
        <v/>
      </c>
      <c r="BM1899" s="156" t="s">
        <v>5229</v>
      </c>
      <c r="BN1899" s="402">
        <f t="shared" si="347"/>
        <v>0</v>
      </c>
      <c r="BO1899" s="370" t="str">
        <f>IF(BN1899=0,"",
IF(SUM($BN$1815:BN1899)=1,BP1899,
IF($BN$1935&gt;SUM($BN$1815:BN1899),_xlfn.CONCAT(", ",BP1899),
IF($BN$1935=SUM($BN$1815:BN1899),_xlfn.CONCAT(" y ",BP1899)))))</f>
        <v/>
      </c>
      <c r="BP1899" s="156" t="s">
        <v>5229</v>
      </c>
    </row>
    <row r="1900" spans="1:68" ht="15" customHeight="1">
      <c r="A1900" s="57"/>
      <c r="B1900" s="26"/>
      <c r="C1900" s="165" t="s">
        <v>5230</v>
      </c>
      <c r="D1900" s="885" t="str">
        <f t="shared" si="315"/>
        <v/>
      </c>
      <c r="E1900" s="886"/>
      <c r="F1900" s="886"/>
      <c r="G1900" s="886"/>
      <c r="H1900" s="886"/>
      <c r="I1900" s="886"/>
      <c r="J1900" s="886"/>
      <c r="K1900" s="886"/>
      <c r="L1900" s="886"/>
      <c r="M1900" s="886"/>
      <c r="N1900" s="886"/>
      <c r="O1900" s="886"/>
      <c r="P1900" s="886"/>
      <c r="Q1900" s="886"/>
      <c r="R1900" s="887"/>
      <c r="S1900" s="614"/>
      <c r="T1900" s="614"/>
      <c r="U1900" s="614"/>
      <c r="V1900" s="614"/>
      <c r="W1900" s="614"/>
      <c r="X1900" s="614"/>
      <c r="Y1900" s="614"/>
      <c r="Z1900" s="614"/>
      <c r="AA1900" s="614"/>
      <c r="AB1900" s="614"/>
      <c r="AC1900" s="614"/>
      <c r="AD1900" s="614"/>
      <c r="AE1900" s="164"/>
      <c r="AF1900" s="164"/>
      <c r="AG1900" s="292">
        <f t="shared" si="316"/>
        <v>0</v>
      </c>
      <c r="AH1900" s="293">
        <f t="shared" si="317"/>
        <v>0</v>
      </c>
      <c r="AI1900" s="294">
        <f t="shared" si="318"/>
        <v>0</v>
      </c>
      <c r="AJ1900" s="295">
        <f t="shared" si="319"/>
        <v>0</v>
      </c>
      <c r="AK1900" s="296">
        <f t="shared" si="320"/>
        <v>0</v>
      </c>
      <c r="AL1900" s="293">
        <f t="shared" si="321"/>
        <v>0</v>
      </c>
      <c r="AM1900" s="294">
        <f t="shared" si="322"/>
        <v>0</v>
      </c>
      <c r="AN1900" s="295">
        <f t="shared" si="323"/>
        <v>0</v>
      </c>
      <c r="AO1900" s="296">
        <f t="shared" si="324"/>
        <v>0</v>
      </c>
      <c r="AP1900" s="293">
        <f t="shared" si="325"/>
        <v>0</v>
      </c>
      <c r="AQ1900" s="294">
        <f t="shared" si="326"/>
        <v>0</v>
      </c>
      <c r="AR1900" s="295">
        <f t="shared" si="327"/>
        <v>0</v>
      </c>
      <c r="AS1900" s="296">
        <f t="shared" si="328"/>
        <v>0</v>
      </c>
      <c r="AT1900" s="293">
        <f t="shared" si="329"/>
        <v>0</v>
      </c>
      <c r="AU1900" s="294">
        <f t="shared" si="330"/>
        <v>0</v>
      </c>
      <c r="AV1900" s="295">
        <f t="shared" si="331"/>
        <v>0</v>
      </c>
      <c r="AW1900" s="296">
        <f t="shared" si="332"/>
        <v>0</v>
      </c>
      <c r="AX1900" s="362">
        <f t="shared" si="333"/>
        <v>0</v>
      </c>
      <c r="AY1900" s="366">
        <f t="shared" si="334"/>
        <v>0</v>
      </c>
      <c r="AZ1900" s="364">
        <f t="shared" si="335"/>
        <v>0</v>
      </c>
      <c r="BA1900" s="365">
        <f t="shared" si="336"/>
        <v>0</v>
      </c>
      <c r="BB1900" s="362">
        <f t="shared" si="337"/>
        <v>0</v>
      </c>
      <c r="BC1900" s="363">
        <f t="shared" si="338"/>
        <v>0</v>
      </c>
      <c r="BD1900" s="364">
        <f t="shared" si="339"/>
        <v>0</v>
      </c>
      <c r="BE1900" s="365">
        <f t="shared" si="340"/>
        <v>0</v>
      </c>
      <c r="BF1900" s="362">
        <f t="shared" si="341"/>
        <v>0</v>
      </c>
      <c r="BG1900" s="366">
        <f t="shared" si="342"/>
        <v>0</v>
      </c>
      <c r="BH1900" s="364">
        <f t="shared" si="343"/>
        <v>0</v>
      </c>
      <c r="BI1900" s="365">
        <f t="shared" si="344"/>
        <v>0</v>
      </c>
      <c r="BJ1900" s="298">
        <f t="shared" si="345"/>
        <v>0</v>
      </c>
      <c r="BK1900" s="272">
        <f t="shared" si="346"/>
        <v>0</v>
      </c>
      <c r="BL1900" s="273" t="str">
        <f>IF(BK1900=0,"",
IF(SUM($BK$1815:BK1900)=1,BM1900,
IF($BK$1935&gt;SUM($BK$1815:BK1900),_xlfn.CONCAT(", ",BM1900),
IF($BK$1935=SUM($BK$1815:BK1900),_xlfn.CONCAT(" y ",BM1900)))))</f>
        <v/>
      </c>
      <c r="BM1900" s="156" t="s">
        <v>5231</v>
      </c>
      <c r="BN1900" s="402">
        <f t="shared" si="347"/>
        <v>0</v>
      </c>
      <c r="BO1900" s="370" t="str">
        <f>IF(BN1900=0,"",
IF(SUM($BN$1815:BN1900)=1,BP1900,
IF($BN$1935&gt;SUM($BN$1815:BN1900),_xlfn.CONCAT(", ",BP1900),
IF($BN$1935=SUM($BN$1815:BN1900),_xlfn.CONCAT(" y ",BP1900)))))</f>
        <v/>
      </c>
      <c r="BP1900" s="156" t="s">
        <v>5231</v>
      </c>
    </row>
    <row r="1901" spans="1:68" ht="15" customHeight="1">
      <c r="A1901" s="57"/>
      <c r="B1901" s="26"/>
      <c r="C1901" s="165" t="s">
        <v>5232</v>
      </c>
      <c r="D1901" s="885" t="str">
        <f t="shared" si="315"/>
        <v/>
      </c>
      <c r="E1901" s="886"/>
      <c r="F1901" s="886"/>
      <c r="G1901" s="886"/>
      <c r="H1901" s="886"/>
      <c r="I1901" s="886"/>
      <c r="J1901" s="886"/>
      <c r="K1901" s="886"/>
      <c r="L1901" s="886"/>
      <c r="M1901" s="886"/>
      <c r="N1901" s="886"/>
      <c r="O1901" s="886"/>
      <c r="P1901" s="886"/>
      <c r="Q1901" s="886"/>
      <c r="R1901" s="887"/>
      <c r="S1901" s="614"/>
      <c r="T1901" s="614"/>
      <c r="U1901" s="614"/>
      <c r="V1901" s="614"/>
      <c r="W1901" s="614"/>
      <c r="X1901" s="614"/>
      <c r="Y1901" s="614"/>
      <c r="Z1901" s="614"/>
      <c r="AA1901" s="614"/>
      <c r="AB1901" s="614"/>
      <c r="AC1901" s="614"/>
      <c r="AD1901" s="614"/>
      <c r="AE1901" s="164"/>
      <c r="AF1901" s="164"/>
      <c r="AG1901" s="292">
        <f t="shared" si="316"/>
        <v>0</v>
      </c>
      <c r="AH1901" s="293">
        <f t="shared" si="317"/>
        <v>0</v>
      </c>
      <c r="AI1901" s="294">
        <f t="shared" si="318"/>
        <v>0</v>
      </c>
      <c r="AJ1901" s="295">
        <f t="shared" si="319"/>
        <v>0</v>
      </c>
      <c r="AK1901" s="296">
        <f t="shared" si="320"/>
        <v>0</v>
      </c>
      <c r="AL1901" s="293">
        <f t="shared" si="321"/>
        <v>0</v>
      </c>
      <c r="AM1901" s="294">
        <f t="shared" si="322"/>
        <v>0</v>
      </c>
      <c r="AN1901" s="295">
        <f t="shared" si="323"/>
        <v>0</v>
      </c>
      <c r="AO1901" s="296">
        <f t="shared" si="324"/>
        <v>0</v>
      </c>
      <c r="AP1901" s="293">
        <f t="shared" si="325"/>
        <v>0</v>
      </c>
      <c r="AQ1901" s="294">
        <f t="shared" si="326"/>
        <v>0</v>
      </c>
      <c r="AR1901" s="295">
        <f t="shared" si="327"/>
        <v>0</v>
      </c>
      <c r="AS1901" s="296">
        <f t="shared" si="328"/>
        <v>0</v>
      </c>
      <c r="AT1901" s="293">
        <f t="shared" si="329"/>
        <v>0</v>
      </c>
      <c r="AU1901" s="294">
        <f t="shared" si="330"/>
        <v>0</v>
      </c>
      <c r="AV1901" s="295">
        <f t="shared" si="331"/>
        <v>0</v>
      </c>
      <c r="AW1901" s="296">
        <f t="shared" si="332"/>
        <v>0</v>
      </c>
      <c r="AX1901" s="362">
        <f t="shared" si="333"/>
        <v>0</v>
      </c>
      <c r="AY1901" s="366">
        <f t="shared" si="334"/>
        <v>0</v>
      </c>
      <c r="AZ1901" s="364">
        <f t="shared" si="335"/>
        <v>0</v>
      </c>
      <c r="BA1901" s="365">
        <f t="shared" si="336"/>
        <v>0</v>
      </c>
      <c r="BB1901" s="362">
        <f t="shared" si="337"/>
        <v>0</v>
      </c>
      <c r="BC1901" s="363">
        <f t="shared" si="338"/>
        <v>0</v>
      </c>
      <c r="BD1901" s="364">
        <f t="shared" si="339"/>
        <v>0</v>
      </c>
      <c r="BE1901" s="365">
        <f t="shared" si="340"/>
        <v>0</v>
      </c>
      <c r="BF1901" s="362">
        <f t="shared" si="341"/>
        <v>0</v>
      </c>
      <c r="BG1901" s="366">
        <f t="shared" si="342"/>
        <v>0</v>
      </c>
      <c r="BH1901" s="364">
        <f t="shared" si="343"/>
        <v>0</v>
      </c>
      <c r="BI1901" s="365">
        <f t="shared" si="344"/>
        <v>0</v>
      </c>
      <c r="BJ1901" s="298">
        <f t="shared" si="345"/>
        <v>0</v>
      </c>
      <c r="BK1901" s="272">
        <f t="shared" si="346"/>
        <v>0</v>
      </c>
      <c r="BL1901" s="273" t="str">
        <f>IF(BK1901=0,"",
IF(SUM($BK$1815:BK1901)=1,BM1901,
IF($BK$1935&gt;SUM($BK$1815:BK1901),_xlfn.CONCAT(", ",BM1901),
IF($BK$1935=SUM($BK$1815:BK1901),_xlfn.CONCAT(" y ",BM1901)))))</f>
        <v/>
      </c>
      <c r="BM1901" s="156" t="s">
        <v>5233</v>
      </c>
      <c r="BN1901" s="402">
        <f t="shared" si="347"/>
        <v>0</v>
      </c>
      <c r="BO1901" s="370" t="str">
        <f>IF(BN1901=0,"",
IF(SUM($BN$1815:BN1901)=1,BP1901,
IF($BN$1935&gt;SUM($BN$1815:BN1901),_xlfn.CONCAT(", ",BP1901),
IF($BN$1935=SUM($BN$1815:BN1901),_xlfn.CONCAT(" y ",BP1901)))))</f>
        <v/>
      </c>
      <c r="BP1901" s="156" t="s">
        <v>5233</v>
      </c>
    </row>
    <row r="1902" spans="1:68" ht="15" customHeight="1">
      <c r="A1902" s="57"/>
      <c r="B1902" s="26"/>
      <c r="C1902" s="165" t="s">
        <v>5234</v>
      </c>
      <c r="D1902" s="885" t="str">
        <f t="shared" si="315"/>
        <v/>
      </c>
      <c r="E1902" s="886"/>
      <c r="F1902" s="886"/>
      <c r="G1902" s="886"/>
      <c r="H1902" s="886"/>
      <c r="I1902" s="886"/>
      <c r="J1902" s="886"/>
      <c r="K1902" s="886"/>
      <c r="L1902" s="886"/>
      <c r="M1902" s="886"/>
      <c r="N1902" s="886"/>
      <c r="O1902" s="886"/>
      <c r="P1902" s="886"/>
      <c r="Q1902" s="886"/>
      <c r="R1902" s="887"/>
      <c r="S1902" s="614"/>
      <c r="T1902" s="614"/>
      <c r="U1902" s="614"/>
      <c r="V1902" s="614"/>
      <c r="W1902" s="614"/>
      <c r="X1902" s="614"/>
      <c r="Y1902" s="614"/>
      <c r="Z1902" s="614"/>
      <c r="AA1902" s="614"/>
      <c r="AB1902" s="614"/>
      <c r="AC1902" s="614"/>
      <c r="AD1902" s="614"/>
      <c r="AE1902" s="164"/>
      <c r="AF1902" s="164"/>
      <c r="AG1902" s="292">
        <f t="shared" si="316"/>
        <v>0</v>
      </c>
      <c r="AH1902" s="293">
        <f t="shared" si="317"/>
        <v>0</v>
      </c>
      <c r="AI1902" s="294">
        <f t="shared" si="318"/>
        <v>0</v>
      </c>
      <c r="AJ1902" s="295">
        <f t="shared" si="319"/>
        <v>0</v>
      </c>
      <c r="AK1902" s="296">
        <f t="shared" si="320"/>
        <v>0</v>
      </c>
      <c r="AL1902" s="293">
        <f t="shared" si="321"/>
        <v>0</v>
      </c>
      <c r="AM1902" s="294">
        <f t="shared" si="322"/>
        <v>0</v>
      </c>
      <c r="AN1902" s="295">
        <f t="shared" si="323"/>
        <v>0</v>
      </c>
      <c r="AO1902" s="296">
        <f t="shared" si="324"/>
        <v>0</v>
      </c>
      <c r="AP1902" s="293">
        <f t="shared" si="325"/>
        <v>0</v>
      </c>
      <c r="AQ1902" s="294">
        <f t="shared" si="326"/>
        <v>0</v>
      </c>
      <c r="AR1902" s="295">
        <f t="shared" si="327"/>
        <v>0</v>
      </c>
      <c r="AS1902" s="296">
        <f t="shared" si="328"/>
        <v>0</v>
      </c>
      <c r="AT1902" s="293">
        <f t="shared" si="329"/>
        <v>0</v>
      </c>
      <c r="AU1902" s="294">
        <f t="shared" si="330"/>
        <v>0</v>
      </c>
      <c r="AV1902" s="295">
        <f t="shared" si="331"/>
        <v>0</v>
      </c>
      <c r="AW1902" s="296">
        <f t="shared" si="332"/>
        <v>0</v>
      </c>
      <c r="AX1902" s="362">
        <f t="shared" si="333"/>
        <v>0</v>
      </c>
      <c r="AY1902" s="366">
        <f t="shared" si="334"/>
        <v>0</v>
      </c>
      <c r="AZ1902" s="364">
        <f t="shared" si="335"/>
        <v>0</v>
      </c>
      <c r="BA1902" s="365">
        <f t="shared" si="336"/>
        <v>0</v>
      </c>
      <c r="BB1902" s="362">
        <f t="shared" si="337"/>
        <v>0</v>
      </c>
      <c r="BC1902" s="363">
        <f t="shared" si="338"/>
        <v>0</v>
      </c>
      <c r="BD1902" s="364">
        <f t="shared" si="339"/>
        <v>0</v>
      </c>
      <c r="BE1902" s="365">
        <f t="shared" si="340"/>
        <v>0</v>
      </c>
      <c r="BF1902" s="362">
        <f t="shared" si="341"/>
        <v>0</v>
      </c>
      <c r="BG1902" s="366">
        <f t="shared" si="342"/>
        <v>0</v>
      </c>
      <c r="BH1902" s="364">
        <f t="shared" si="343"/>
        <v>0</v>
      </c>
      <c r="BI1902" s="365">
        <f t="shared" si="344"/>
        <v>0</v>
      </c>
      <c r="BJ1902" s="298">
        <f t="shared" si="345"/>
        <v>0</v>
      </c>
      <c r="BK1902" s="272">
        <f t="shared" si="346"/>
        <v>0</v>
      </c>
      <c r="BL1902" s="273" t="str">
        <f>IF(BK1902=0,"",
IF(SUM($BK$1815:BK1902)=1,BM1902,
IF($BK$1935&gt;SUM($BK$1815:BK1902),_xlfn.CONCAT(", ",BM1902),
IF($BK$1935=SUM($BK$1815:BK1902),_xlfn.CONCAT(" y ",BM1902)))))</f>
        <v/>
      </c>
      <c r="BM1902" s="156" t="s">
        <v>5235</v>
      </c>
      <c r="BN1902" s="402">
        <f t="shared" si="347"/>
        <v>0</v>
      </c>
      <c r="BO1902" s="370" t="str">
        <f>IF(BN1902=0,"",
IF(SUM($BN$1815:BN1902)=1,BP1902,
IF($BN$1935&gt;SUM($BN$1815:BN1902),_xlfn.CONCAT(", ",BP1902),
IF($BN$1935=SUM($BN$1815:BN1902),_xlfn.CONCAT(" y ",BP1902)))))</f>
        <v/>
      </c>
      <c r="BP1902" s="156" t="s">
        <v>5235</v>
      </c>
    </row>
    <row r="1903" spans="1:68" ht="15" customHeight="1">
      <c r="A1903" s="57"/>
      <c r="B1903" s="26"/>
      <c r="C1903" s="165" t="s">
        <v>5236</v>
      </c>
      <c r="D1903" s="885" t="str">
        <f t="shared" si="315"/>
        <v/>
      </c>
      <c r="E1903" s="886"/>
      <c r="F1903" s="886"/>
      <c r="G1903" s="886"/>
      <c r="H1903" s="886"/>
      <c r="I1903" s="886"/>
      <c r="J1903" s="886"/>
      <c r="K1903" s="886"/>
      <c r="L1903" s="886"/>
      <c r="M1903" s="886"/>
      <c r="N1903" s="886"/>
      <c r="O1903" s="886"/>
      <c r="P1903" s="886"/>
      <c r="Q1903" s="886"/>
      <c r="R1903" s="887"/>
      <c r="S1903" s="614"/>
      <c r="T1903" s="614"/>
      <c r="U1903" s="614"/>
      <c r="V1903" s="614"/>
      <c r="W1903" s="614"/>
      <c r="X1903" s="614"/>
      <c r="Y1903" s="614"/>
      <c r="Z1903" s="614"/>
      <c r="AA1903" s="614"/>
      <c r="AB1903" s="614"/>
      <c r="AC1903" s="614"/>
      <c r="AD1903" s="614"/>
      <c r="AE1903" s="164"/>
      <c r="AF1903" s="164"/>
      <c r="AG1903" s="292">
        <f t="shared" si="316"/>
        <v>0</v>
      </c>
      <c r="AH1903" s="293">
        <f t="shared" si="317"/>
        <v>0</v>
      </c>
      <c r="AI1903" s="294">
        <f t="shared" si="318"/>
        <v>0</v>
      </c>
      <c r="AJ1903" s="295">
        <f t="shared" si="319"/>
        <v>0</v>
      </c>
      <c r="AK1903" s="296">
        <f t="shared" si="320"/>
        <v>0</v>
      </c>
      <c r="AL1903" s="293">
        <f t="shared" si="321"/>
        <v>0</v>
      </c>
      <c r="AM1903" s="294">
        <f t="shared" si="322"/>
        <v>0</v>
      </c>
      <c r="AN1903" s="295">
        <f t="shared" si="323"/>
        <v>0</v>
      </c>
      <c r="AO1903" s="296">
        <f t="shared" si="324"/>
        <v>0</v>
      </c>
      <c r="AP1903" s="293">
        <f t="shared" si="325"/>
        <v>0</v>
      </c>
      <c r="AQ1903" s="294">
        <f t="shared" si="326"/>
        <v>0</v>
      </c>
      <c r="AR1903" s="295">
        <f t="shared" si="327"/>
        <v>0</v>
      </c>
      <c r="AS1903" s="296">
        <f t="shared" si="328"/>
        <v>0</v>
      </c>
      <c r="AT1903" s="293">
        <f t="shared" si="329"/>
        <v>0</v>
      </c>
      <c r="AU1903" s="294">
        <f t="shared" si="330"/>
        <v>0</v>
      </c>
      <c r="AV1903" s="295">
        <f t="shared" si="331"/>
        <v>0</v>
      </c>
      <c r="AW1903" s="296">
        <f t="shared" si="332"/>
        <v>0</v>
      </c>
      <c r="AX1903" s="362">
        <f t="shared" si="333"/>
        <v>0</v>
      </c>
      <c r="AY1903" s="366">
        <f t="shared" si="334"/>
        <v>0</v>
      </c>
      <c r="AZ1903" s="364">
        <f t="shared" si="335"/>
        <v>0</v>
      </c>
      <c r="BA1903" s="365">
        <f t="shared" si="336"/>
        <v>0</v>
      </c>
      <c r="BB1903" s="362">
        <f t="shared" si="337"/>
        <v>0</v>
      </c>
      <c r="BC1903" s="363">
        <f t="shared" si="338"/>
        <v>0</v>
      </c>
      <c r="BD1903" s="364">
        <f t="shared" si="339"/>
        <v>0</v>
      </c>
      <c r="BE1903" s="365">
        <f t="shared" si="340"/>
        <v>0</v>
      </c>
      <c r="BF1903" s="362">
        <f t="shared" si="341"/>
        <v>0</v>
      </c>
      <c r="BG1903" s="366">
        <f t="shared" si="342"/>
        <v>0</v>
      </c>
      <c r="BH1903" s="364">
        <f t="shared" si="343"/>
        <v>0</v>
      </c>
      <c r="BI1903" s="365">
        <f t="shared" si="344"/>
        <v>0</v>
      </c>
      <c r="BJ1903" s="298">
        <f t="shared" si="345"/>
        <v>0</v>
      </c>
      <c r="BK1903" s="272">
        <f t="shared" si="346"/>
        <v>0</v>
      </c>
      <c r="BL1903" s="273" t="str">
        <f>IF(BK1903=0,"",
IF(SUM($BK$1815:BK1903)=1,BM1903,
IF($BK$1935&gt;SUM($BK$1815:BK1903),_xlfn.CONCAT(", ",BM1903),
IF($BK$1935=SUM($BK$1815:BK1903),_xlfn.CONCAT(" y ",BM1903)))))</f>
        <v/>
      </c>
      <c r="BM1903" s="156" t="s">
        <v>5237</v>
      </c>
      <c r="BN1903" s="402">
        <f t="shared" si="347"/>
        <v>0</v>
      </c>
      <c r="BO1903" s="370" t="str">
        <f>IF(BN1903=0,"",
IF(SUM($BN$1815:BN1903)=1,BP1903,
IF($BN$1935&gt;SUM($BN$1815:BN1903),_xlfn.CONCAT(", ",BP1903),
IF($BN$1935=SUM($BN$1815:BN1903),_xlfn.CONCAT(" y ",BP1903)))))</f>
        <v/>
      </c>
      <c r="BP1903" s="156" t="s">
        <v>5237</v>
      </c>
    </row>
    <row r="1904" spans="1:68" ht="15" customHeight="1">
      <c r="A1904" s="57"/>
      <c r="B1904" s="26"/>
      <c r="C1904" s="165" t="s">
        <v>5238</v>
      </c>
      <c r="D1904" s="885" t="str">
        <f t="shared" si="315"/>
        <v/>
      </c>
      <c r="E1904" s="886"/>
      <c r="F1904" s="886"/>
      <c r="G1904" s="886"/>
      <c r="H1904" s="886"/>
      <c r="I1904" s="886"/>
      <c r="J1904" s="886"/>
      <c r="K1904" s="886"/>
      <c r="L1904" s="886"/>
      <c r="M1904" s="886"/>
      <c r="N1904" s="886"/>
      <c r="O1904" s="886"/>
      <c r="P1904" s="886"/>
      <c r="Q1904" s="886"/>
      <c r="R1904" s="887"/>
      <c r="S1904" s="614"/>
      <c r="T1904" s="614"/>
      <c r="U1904" s="614"/>
      <c r="V1904" s="614"/>
      <c r="W1904" s="614"/>
      <c r="X1904" s="614"/>
      <c r="Y1904" s="614"/>
      <c r="Z1904" s="614"/>
      <c r="AA1904" s="614"/>
      <c r="AB1904" s="614"/>
      <c r="AC1904" s="614"/>
      <c r="AD1904" s="614"/>
      <c r="AE1904" s="164"/>
      <c r="AF1904" s="164"/>
      <c r="AG1904" s="292">
        <f t="shared" si="316"/>
        <v>0</v>
      </c>
      <c r="AH1904" s="293">
        <f t="shared" si="317"/>
        <v>0</v>
      </c>
      <c r="AI1904" s="294">
        <f t="shared" si="318"/>
        <v>0</v>
      </c>
      <c r="AJ1904" s="295">
        <f t="shared" si="319"/>
        <v>0</v>
      </c>
      <c r="AK1904" s="296">
        <f t="shared" si="320"/>
        <v>0</v>
      </c>
      <c r="AL1904" s="293">
        <f t="shared" si="321"/>
        <v>0</v>
      </c>
      <c r="AM1904" s="294">
        <f t="shared" si="322"/>
        <v>0</v>
      </c>
      <c r="AN1904" s="295">
        <f t="shared" si="323"/>
        <v>0</v>
      </c>
      <c r="AO1904" s="296">
        <f t="shared" si="324"/>
        <v>0</v>
      </c>
      <c r="AP1904" s="293">
        <f t="shared" si="325"/>
        <v>0</v>
      </c>
      <c r="AQ1904" s="294">
        <f t="shared" si="326"/>
        <v>0</v>
      </c>
      <c r="AR1904" s="295">
        <f t="shared" si="327"/>
        <v>0</v>
      </c>
      <c r="AS1904" s="296">
        <f t="shared" si="328"/>
        <v>0</v>
      </c>
      <c r="AT1904" s="293">
        <f t="shared" si="329"/>
        <v>0</v>
      </c>
      <c r="AU1904" s="294">
        <f t="shared" si="330"/>
        <v>0</v>
      </c>
      <c r="AV1904" s="295">
        <f t="shared" si="331"/>
        <v>0</v>
      </c>
      <c r="AW1904" s="296">
        <f t="shared" si="332"/>
        <v>0</v>
      </c>
      <c r="AX1904" s="362">
        <f t="shared" si="333"/>
        <v>0</v>
      </c>
      <c r="AY1904" s="366">
        <f t="shared" si="334"/>
        <v>0</v>
      </c>
      <c r="AZ1904" s="364">
        <f t="shared" si="335"/>
        <v>0</v>
      </c>
      <c r="BA1904" s="365">
        <f t="shared" si="336"/>
        <v>0</v>
      </c>
      <c r="BB1904" s="362">
        <f t="shared" si="337"/>
        <v>0</v>
      </c>
      <c r="BC1904" s="363">
        <f t="shared" si="338"/>
        <v>0</v>
      </c>
      <c r="BD1904" s="364">
        <f t="shared" si="339"/>
        <v>0</v>
      </c>
      <c r="BE1904" s="365">
        <f t="shared" si="340"/>
        <v>0</v>
      </c>
      <c r="BF1904" s="362">
        <f t="shared" si="341"/>
        <v>0</v>
      </c>
      <c r="BG1904" s="366">
        <f t="shared" si="342"/>
        <v>0</v>
      </c>
      <c r="BH1904" s="364">
        <f t="shared" si="343"/>
        <v>0</v>
      </c>
      <c r="BI1904" s="365">
        <f t="shared" si="344"/>
        <v>0</v>
      </c>
      <c r="BJ1904" s="298">
        <f t="shared" si="345"/>
        <v>0</v>
      </c>
      <c r="BK1904" s="272">
        <f t="shared" si="346"/>
        <v>0</v>
      </c>
      <c r="BL1904" s="273" t="str">
        <f>IF(BK1904=0,"",
IF(SUM($BK$1815:BK1904)=1,BM1904,
IF($BK$1935&gt;SUM($BK$1815:BK1904),_xlfn.CONCAT(", ",BM1904),
IF($BK$1935=SUM($BK$1815:BK1904),_xlfn.CONCAT(" y ",BM1904)))))</f>
        <v/>
      </c>
      <c r="BM1904" s="156" t="s">
        <v>5239</v>
      </c>
      <c r="BN1904" s="402">
        <f t="shared" si="347"/>
        <v>0</v>
      </c>
      <c r="BO1904" s="370" t="str">
        <f>IF(BN1904=0,"",
IF(SUM($BN$1815:BN1904)=1,BP1904,
IF($BN$1935&gt;SUM($BN$1815:BN1904),_xlfn.CONCAT(", ",BP1904),
IF($BN$1935=SUM($BN$1815:BN1904),_xlfn.CONCAT(" y ",BP1904)))))</f>
        <v/>
      </c>
      <c r="BP1904" s="156" t="s">
        <v>5239</v>
      </c>
    </row>
    <row r="1905" spans="1:68" ht="15" customHeight="1">
      <c r="A1905" s="57"/>
      <c r="B1905" s="26"/>
      <c r="C1905" s="165" t="s">
        <v>5240</v>
      </c>
      <c r="D1905" s="885" t="str">
        <f t="shared" si="315"/>
        <v/>
      </c>
      <c r="E1905" s="886"/>
      <c r="F1905" s="886"/>
      <c r="G1905" s="886"/>
      <c r="H1905" s="886"/>
      <c r="I1905" s="886"/>
      <c r="J1905" s="886"/>
      <c r="K1905" s="886"/>
      <c r="L1905" s="886"/>
      <c r="M1905" s="886"/>
      <c r="N1905" s="886"/>
      <c r="O1905" s="886"/>
      <c r="P1905" s="886"/>
      <c r="Q1905" s="886"/>
      <c r="R1905" s="887"/>
      <c r="S1905" s="614"/>
      <c r="T1905" s="614"/>
      <c r="U1905" s="614"/>
      <c r="V1905" s="614"/>
      <c r="W1905" s="614"/>
      <c r="X1905" s="614"/>
      <c r="Y1905" s="614"/>
      <c r="Z1905" s="614"/>
      <c r="AA1905" s="614"/>
      <c r="AB1905" s="614"/>
      <c r="AC1905" s="614"/>
      <c r="AD1905" s="614"/>
      <c r="AE1905" s="164"/>
      <c r="AF1905" s="164"/>
      <c r="AG1905" s="292">
        <f t="shared" si="316"/>
        <v>0</v>
      </c>
      <c r="AH1905" s="293">
        <f t="shared" si="317"/>
        <v>0</v>
      </c>
      <c r="AI1905" s="294">
        <f t="shared" si="318"/>
        <v>0</v>
      </c>
      <c r="AJ1905" s="295">
        <f t="shared" si="319"/>
        <v>0</v>
      </c>
      <c r="AK1905" s="296">
        <f t="shared" si="320"/>
        <v>0</v>
      </c>
      <c r="AL1905" s="293">
        <f t="shared" si="321"/>
        <v>0</v>
      </c>
      <c r="AM1905" s="294">
        <f t="shared" si="322"/>
        <v>0</v>
      </c>
      <c r="AN1905" s="295">
        <f t="shared" si="323"/>
        <v>0</v>
      </c>
      <c r="AO1905" s="296">
        <f t="shared" si="324"/>
        <v>0</v>
      </c>
      <c r="AP1905" s="293">
        <f t="shared" si="325"/>
        <v>0</v>
      </c>
      <c r="AQ1905" s="294">
        <f t="shared" si="326"/>
        <v>0</v>
      </c>
      <c r="AR1905" s="295">
        <f t="shared" si="327"/>
        <v>0</v>
      </c>
      <c r="AS1905" s="296">
        <f t="shared" si="328"/>
        <v>0</v>
      </c>
      <c r="AT1905" s="293">
        <f t="shared" si="329"/>
        <v>0</v>
      </c>
      <c r="AU1905" s="294">
        <f t="shared" si="330"/>
        <v>0</v>
      </c>
      <c r="AV1905" s="295">
        <f t="shared" si="331"/>
        <v>0</v>
      </c>
      <c r="AW1905" s="296">
        <f t="shared" si="332"/>
        <v>0</v>
      </c>
      <c r="AX1905" s="362">
        <f t="shared" si="333"/>
        <v>0</v>
      </c>
      <c r="AY1905" s="366">
        <f t="shared" si="334"/>
        <v>0</v>
      </c>
      <c r="AZ1905" s="364">
        <f t="shared" si="335"/>
        <v>0</v>
      </c>
      <c r="BA1905" s="365">
        <f t="shared" si="336"/>
        <v>0</v>
      </c>
      <c r="BB1905" s="362">
        <f t="shared" si="337"/>
        <v>0</v>
      </c>
      <c r="BC1905" s="363">
        <f t="shared" si="338"/>
        <v>0</v>
      </c>
      <c r="BD1905" s="364">
        <f t="shared" si="339"/>
        <v>0</v>
      </c>
      <c r="BE1905" s="365">
        <f t="shared" si="340"/>
        <v>0</v>
      </c>
      <c r="BF1905" s="362">
        <f t="shared" si="341"/>
        <v>0</v>
      </c>
      <c r="BG1905" s="366">
        <f t="shared" si="342"/>
        <v>0</v>
      </c>
      <c r="BH1905" s="364">
        <f t="shared" si="343"/>
        <v>0</v>
      </c>
      <c r="BI1905" s="365">
        <f t="shared" si="344"/>
        <v>0</v>
      </c>
      <c r="BJ1905" s="298">
        <f t="shared" si="345"/>
        <v>0</v>
      </c>
      <c r="BK1905" s="272">
        <f t="shared" si="346"/>
        <v>0</v>
      </c>
      <c r="BL1905" s="273" t="str">
        <f>IF(BK1905=0,"",
IF(SUM($BK$1815:BK1905)=1,BM1905,
IF($BK$1935&gt;SUM($BK$1815:BK1905),_xlfn.CONCAT(", ",BM1905),
IF($BK$1935=SUM($BK$1815:BK1905),_xlfn.CONCAT(" y ",BM1905)))))</f>
        <v/>
      </c>
      <c r="BM1905" s="156" t="s">
        <v>5241</v>
      </c>
      <c r="BN1905" s="402">
        <f t="shared" si="347"/>
        <v>0</v>
      </c>
      <c r="BO1905" s="370" t="str">
        <f>IF(BN1905=0,"",
IF(SUM($BN$1815:BN1905)=1,BP1905,
IF($BN$1935&gt;SUM($BN$1815:BN1905),_xlfn.CONCAT(", ",BP1905),
IF($BN$1935=SUM($BN$1815:BN1905),_xlfn.CONCAT(" y ",BP1905)))))</f>
        <v/>
      </c>
      <c r="BP1905" s="156" t="s">
        <v>5241</v>
      </c>
    </row>
    <row r="1906" spans="1:68" ht="15" customHeight="1">
      <c r="A1906" s="57"/>
      <c r="B1906" s="26"/>
      <c r="C1906" s="165" t="s">
        <v>5242</v>
      </c>
      <c r="D1906" s="885" t="str">
        <f t="shared" si="315"/>
        <v/>
      </c>
      <c r="E1906" s="886"/>
      <c r="F1906" s="886"/>
      <c r="G1906" s="886"/>
      <c r="H1906" s="886"/>
      <c r="I1906" s="886"/>
      <c r="J1906" s="886"/>
      <c r="K1906" s="886"/>
      <c r="L1906" s="886"/>
      <c r="M1906" s="886"/>
      <c r="N1906" s="886"/>
      <c r="O1906" s="886"/>
      <c r="P1906" s="886"/>
      <c r="Q1906" s="886"/>
      <c r="R1906" s="887"/>
      <c r="S1906" s="614"/>
      <c r="T1906" s="614"/>
      <c r="U1906" s="614"/>
      <c r="V1906" s="614"/>
      <c r="W1906" s="614"/>
      <c r="X1906" s="614"/>
      <c r="Y1906" s="614"/>
      <c r="Z1906" s="614"/>
      <c r="AA1906" s="614"/>
      <c r="AB1906" s="614"/>
      <c r="AC1906" s="614"/>
      <c r="AD1906" s="614"/>
      <c r="AE1906" s="164"/>
      <c r="AF1906" s="164"/>
      <c r="AG1906" s="292">
        <f t="shared" si="316"/>
        <v>0</v>
      </c>
      <c r="AH1906" s="293">
        <f t="shared" si="317"/>
        <v>0</v>
      </c>
      <c r="AI1906" s="294">
        <f t="shared" si="318"/>
        <v>0</v>
      </c>
      <c r="AJ1906" s="295">
        <f t="shared" si="319"/>
        <v>0</v>
      </c>
      <c r="AK1906" s="296">
        <f t="shared" si="320"/>
        <v>0</v>
      </c>
      <c r="AL1906" s="293">
        <f t="shared" si="321"/>
        <v>0</v>
      </c>
      <c r="AM1906" s="294">
        <f t="shared" si="322"/>
        <v>0</v>
      </c>
      <c r="AN1906" s="295">
        <f t="shared" si="323"/>
        <v>0</v>
      </c>
      <c r="AO1906" s="296">
        <f t="shared" si="324"/>
        <v>0</v>
      </c>
      <c r="AP1906" s="293">
        <f t="shared" si="325"/>
        <v>0</v>
      </c>
      <c r="AQ1906" s="294">
        <f t="shared" si="326"/>
        <v>0</v>
      </c>
      <c r="AR1906" s="295">
        <f t="shared" si="327"/>
        <v>0</v>
      </c>
      <c r="AS1906" s="296">
        <f t="shared" si="328"/>
        <v>0</v>
      </c>
      <c r="AT1906" s="293">
        <f t="shared" si="329"/>
        <v>0</v>
      </c>
      <c r="AU1906" s="294">
        <f t="shared" si="330"/>
        <v>0</v>
      </c>
      <c r="AV1906" s="295">
        <f t="shared" si="331"/>
        <v>0</v>
      </c>
      <c r="AW1906" s="296">
        <f t="shared" si="332"/>
        <v>0</v>
      </c>
      <c r="AX1906" s="362">
        <f t="shared" si="333"/>
        <v>0</v>
      </c>
      <c r="AY1906" s="366">
        <f t="shared" si="334"/>
        <v>0</v>
      </c>
      <c r="AZ1906" s="364">
        <f t="shared" si="335"/>
        <v>0</v>
      </c>
      <c r="BA1906" s="365">
        <f t="shared" si="336"/>
        <v>0</v>
      </c>
      <c r="BB1906" s="362">
        <f t="shared" si="337"/>
        <v>0</v>
      </c>
      <c r="BC1906" s="363">
        <f t="shared" si="338"/>
        <v>0</v>
      </c>
      <c r="BD1906" s="364">
        <f t="shared" si="339"/>
        <v>0</v>
      </c>
      <c r="BE1906" s="365">
        <f t="shared" si="340"/>
        <v>0</v>
      </c>
      <c r="BF1906" s="362">
        <f t="shared" si="341"/>
        <v>0</v>
      </c>
      <c r="BG1906" s="366">
        <f t="shared" si="342"/>
        <v>0</v>
      </c>
      <c r="BH1906" s="364">
        <f t="shared" si="343"/>
        <v>0</v>
      </c>
      <c r="BI1906" s="365">
        <f t="shared" si="344"/>
        <v>0</v>
      </c>
      <c r="BJ1906" s="298">
        <f t="shared" si="345"/>
        <v>0</v>
      </c>
      <c r="BK1906" s="272">
        <f t="shared" si="346"/>
        <v>0</v>
      </c>
      <c r="BL1906" s="273" t="str">
        <f>IF(BK1906=0,"",
IF(SUM($BK$1815:BK1906)=1,BM1906,
IF($BK$1935&gt;SUM($BK$1815:BK1906),_xlfn.CONCAT(", ",BM1906),
IF($BK$1935=SUM($BK$1815:BK1906),_xlfn.CONCAT(" y ",BM1906)))))</f>
        <v/>
      </c>
      <c r="BM1906" s="156" t="s">
        <v>5243</v>
      </c>
      <c r="BN1906" s="402">
        <f t="shared" si="347"/>
        <v>0</v>
      </c>
      <c r="BO1906" s="370" t="str">
        <f>IF(BN1906=0,"",
IF(SUM($BN$1815:BN1906)=1,BP1906,
IF($BN$1935&gt;SUM($BN$1815:BN1906),_xlfn.CONCAT(", ",BP1906),
IF($BN$1935=SUM($BN$1815:BN1906),_xlfn.CONCAT(" y ",BP1906)))))</f>
        <v/>
      </c>
      <c r="BP1906" s="156" t="s">
        <v>5243</v>
      </c>
    </row>
    <row r="1907" spans="1:68" ht="15" customHeight="1">
      <c r="A1907" s="57"/>
      <c r="B1907" s="26"/>
      <c r="C1907" s="165" t="s">
        <v>5244</v>
      </c>
      <c r="D1907" s="885" t="str">
        <f t="shared" si="315"/>
        <v/>
      </c>
      <c r="E1907" s="886"/>
      <c r="F1907" s="886"/>
      <c r="G1907" s="886"/>
      <c r="H1907" s="886"/>
      <c r="I1907" s="886"/>
      <c r="J1907" s="886"/>
      <c r="K1907" s="886"/>
      <c r="L1907" s="886"/>
      <c r="M1907" s="886"/>
      <c r="N1907" s="886"/>
      <c r="O1907" s="886"/>
      <c r="P1907" s="886"/>
      <c r="Q1907" s="886"/>
      <c r="R1907" s="887"/>
      <c r="S1907" s="614"/>
      <c r="T1907" s="614"/>
      <c r="U1907" s="614"/>
      <c r="V1907" s="614"/>
      <c r="W1907" s="614"/>
      <c r="X1907" s="614"/>
      <c r="Y1907" s="614"/>
      <c r="Z1907" s="614"/>
      <c r="AA1907" s="614"/>
      <c r="AB1907" s="614"/>
      <c r="AC1907" s="614"/>
      <c r="AD1907" s="614"/>
      <c r="AE1907" s="164"/>
      <c r="AF1907" s="164"/>
      <c r="AG1907" s="292">
        <f t="shared" si="316"/>
        <v>0</v>
      </c>
      <c r="AH1907" s="293">
        <f t="shared" si="317"/>
        <v>0</v>
      </c>
      <c r="AI1907" s="294">
        <f t="shared" si="318"/>
        <v>0</v>
      </c>
      <c r="AJ1907" s="295">
        <f t="shared" si="319"/>
        <v>0</v>
      </c>
      <c r="AK1907" s="296">
        <f t="shared" si="320"/>
        <v>0</v>
      </c>
      <c r="AL1907" s="293">
        <f t="shared" si="321"/>
        <v>0</v>
      </c>
      <c r="AM1907" s="294">
        <f t="shared" si="322"/>
        <v>0</v>
      </c>
      <c r="AN1907" s="295">
        <f t="shared" si="323"/>
        <v>0</v>
      </c>
      <c r="AO1907" s="296">
        <f t="shared" si="324"/>
        <v>0</v>
      </c>
      <c r="AP1907" s="293">
        <f t="shared" si="325"/>
        <v>0</v>
      </c>
      <c r="AQ1907" s="294">
        <f t="shared" si="326"/>
        <v>0</v>
      </c>
      <c r="AR1907" s="295">
        <f t="shared" si="327"/>
        <v>0</v>
      </c>
      <c r="AS1907" s="296">
        <f t="shared" si="328"/>
        <v>0</v>
      </c>
      <c r="AT1907" s="293">
        <f t="shared" si="329"/>
        <v>0</v>
      </c>
      <c r="AU1907" s="294">
        <f t="shared" si="330"/>
        <v>0</v>
      </c>
      <c r="AV1907" s="295">
        <f t="shared" si="331"/>
        <v>0</v>
      </c>
      <c r="AW1907" s="296">
        <f t="shared" si="332"/>
        <v>0</v>
      </c>
      <c r="AX1907" s="362">
        <f t="shared" si="333"/>
        <v>0</v>
      </c>
      <c r="AY1907" s="366">
        <f t="shared" si="334"/>
        <v>0</v>
      </c>
      <c r="AZ1907" s="364">
        <f t="shared" si="335"/>
        <v>0</v>
      </c>
      <c r="BA1907" s="365">
        <f t="shared" si="336"/>
        <v>0</v>
      </c>
      <c r="BB1907" s="362">
        <f t="shared" si="337"/>
        <v>0</v>
      </c>
      <c r="BC1907" s="363">
        <f t="shared" si="338"/>
        <v>0</v>
      </c>
      <c r="BD1907" s="364">
        <f t="shared" si="339"/>
        <v>0</v>
      </c>
      <c r="BE1907" s="365">
        <f t="shared" si="340"/>
        <v>0</v>
      </c>
      <c r="BF1907" s="362">
        <f t="shared" si="341"/>
        <v>0</v>
      </c>
      <c r="BG1907" s="366">
        <f t="shared" si="342"/>
        <v>0</v>
      </c>
      <c r="BH1907" s="364">
        <f t="shared" si="343"/>
        <v>0</v>
      </c>
      <c r="BI1907" s="365">
        <f t="shared" si="344"/>
        <v>0</v>
      </c>
      <c r="BJ1907" s="298">
        <f t="shared" si="345"/>
        <v>0</v>
      </c>
      <c r="BK1907" s="272">
        <f t="shared" si="346"/>
        <v>0</v>
      </c>
      <c r="BL1907" s="273" t="str">
        <f>IF(BK1907=0,"",
IF(SUM($BK$1815:BK1907)=1,BM1907,
IF($BK$1935&gt;SUM($BK$1815:BK1907),_xlfn.CONCAT(", ",BM1907),
IF($BK$1935=SUM($BK$1815:BK1907),_xlfn.CONCAT(" y ",BM1907)))))</f>
        <v/>
      </c>
      <c r="BM1907" s="156" t="s">
        <v>5245</v>
      </c>
      <c r="BN1907" s="402">
        <f t="shared" si="347"/>
        <v>0</v>
      </c>
      <c r="BO1907" s="370" t="str">
        <f>IF(BN1907=0,"",
IF(SUM($BN$1815:BN1907)=1,BP1907,
IF($BN$1935&gt;SUM($BN$1815:BN1907),_xlfn.CONCAT(", ",BP1907),
IF($BN$1935=SUM($BN$1815:BN1907),_xlfn.CONCAT(" y ",BP1907)))))</f>
        <v/>
      </c>
      <c r="BP1907" s="156" t="s">
        <v>5245</v>
      </c>
    </row>
    <row r="1908" spans="1:68" ht="15" customHeight="1">
      <c r="A1908" s="57"/>
      <c r="B1908" s="26"/>
      <c r="C1908" s="165" t="s">
        <v>5246</v>
      </c>
      <c r="D1908" s="885" t="str">
        <f t="shared" si="315"/>
        <v/>
      </c>
      <c r="E1908" s="886"/>
      <c r="F1908" s="886"/>
      <c r="G1908" s="886"/>
      <c r="H1908" s="886"/>
      <c r="I1908" s="886"/>
      <c r="J1908" s="886"/>
      <c r="K1908" s="886"/>
      <c r="L1908" s="886"/>
      <c r="M1908" s="886"/>
      <c r="N1908" s="886"/>
      <c r="O1908" s="886"/>
      <c r="P1908" s="886"/>
      <c r="Q1908" s="886"/>
      <c r="R1908" s="887"/>
      <c r="S1908" s="614"/>
      <c r="T1908" s="614"/>
      <c r="U1908" s="614"/>
      <c r="V1908" s="614"/>
      <c r="W1908" s="614"/>
      <c r="X1908" s="614"/>
      <c r="Y1908" s="614"/>
      <c r="Z1908" s="614"/>
      <c r="AA1908" s="614"/>
      <c r="AB1908" s="614"/>
      <c r="AC1908" s="614"/>
      <c r="AD1908" s="614"/>
      <c r="AE1908" s="164"/>
      <c r="AF1908" s="164"/>
      <c r="AG1908" s="292">
        <f t="shared" si="316"/>
        <v>0</v>
      </c>
      <c r="AH1908" s="293">
        <f t="shared" si="317"/>
        <v>0</v>
      </c>
      <c r="AI1908" s="294">
        <f t="shared" si="318"/>
        <v>0</v>
      </c>
      <c r="AJ1908" s="295">
        <f t="shared" si="319"/>
        <v>0</v>
      </c>
      <c r="AK1908" s="296">
        <f t="shared" si="320"/>
        <v>0</v>
      </c>
      <c r="AL1908" s="293">
        <f t="shared" si="321"/>
        <v>0</v>
      </c>
      <c r="AM1908" s="294">
        <f t="shared" si="322"/>
        <v>0</v>
      </c>
      <c r="AN1908" s="295">
        <f t="shared" si="323"/>
        <v>0</v>
      </c>
      <c r="AO1908" s="296">
        <f t="shared" si="324"/>
        <v>0</v>
      </c>
      <c r="AP1908" s="293">
        <f t="shared" si="325"/>
        <v>0</v>
      </c>
      <c r="AQ1908" s="294">
        <f t="shared" si="326"/>
        <v>0</v>
      </c>
      <c r="AR1908" s="295">
        <f t="shared" si="327"/>
        <v>0</v>
      </c>
      <c r="AS1908" s="296">
        <f t="shared" si="328"/>
        <v>0</v>
      </c>
      <c r="AT1908" s="293">
        <f t="shared" si="329"/>
        <v>0</v>
      </c>
      <c r="AU1908" s="294">
        <f t="shared" si="330"/>
        <v>0</v>
      </c>
      <c r="AV1908" s="295">
        <f t="shared" si="331"/>
        <v>0</v>
      </c>
      <c r="AW1908" s="296">
        <f t="shared" si="332"/>
        <v>0</v>
      </c>
      <c r="AX1908" s="362">
        <f t="shared" si="333"/>
        <v>0</v>
      </c>
      <c r="AY1908" s="366">
        <f t="shared" si="334"/>
        <v>0</v>
      </c>
      <c r="AZ1908" s="364">
        <f t="shared" si="335"/>
        <v>0</v>
      </c>
      <c r="BA1908" s="365">
        <f t="shared" si="336"/>
        <v>0</v>
      </c>
      <c r="BB1908" s="362">
        <f t="shared" si="337"/>
        <v>0</v>
      </c>
      <c r="BC1908" s="363">
        <f t="shared" si="338"/>
        <v>0</v>
      </c>
      <c r="BD1908" s="364">
        <f t="shared" si="339"/>
        <v>0</v>
      </c>
      <c r="BE1908" s="365">
        <f t="shared" si="340"/>
        <v>0</v>
      </c>
      <c r="BF1908" s="362">
        <f t="shared" si="341"/>
        <v>0</v>
      </c>
      <c r="BG1908" s="366">
        <f t="shared" si="342"/>
        <v>0</v>
      </c>
      <c r="BH1908" s="364">
        <f t="shared" si="343"/>
        <v>0</v>
      </c>
      <c r="BI1908" s="365">
        <f t="shared" si="344"/>
        <v>0</v>
      </c>
      <c r="BJ1908" s="298">
        <f t="shared" si="345"/>
        <v>0</v>
      </c>
      <c r="BK1908" s="272">
        <f t="shared" si="346"/>
        <v>0</v>
      </c>
      <c r="BL1908" s="273" t="str">
        <f>IF(BK1908=0,"",
IF(SUM($BK$1815:BK1908)=1,BM1908,
IF($BK$1935&gt;SUM($BK$1815:BK1908),_xlfn.CONCAT(", ",BM1908),
IF($BK$1935=SUM($BK$1815:BK1908),_xlfn.CONCAT(" y ",BM1908)))))</f>
        <v/>
      </c>
      <c r="BM1908" s="156" t="s">
        <v>5247</v>
      </c>
      <c r="BN1908" s="402">
        <f t="shared" si="347"/>
        <v>0</v>
      </c>
      <c r="BO1908" s="370" t="str">
        <f>IF(BN1908=0,"",
IF(SUM($BN$1815:BN1908)=1,BP1908,
IF($BN$1935&gt;SUM($BN$1815:BN1908),_xlfn.CONCAT(", ",BP1908),
IF($BN$1935=SUM($BN$1815:BN1908),_xlfn.CONCAT(" y ",BP1908)))))</f>
        <v/>
      </c>
      <c r="BP1908" s="156" t="s">
        <v>5247</v>
      </c>
    </row>
    <row r="1909" spans="1:68" ht="15" customHeight="1">
      <c r="A1909" s="57"/>
      <c r="B1909" s="26"/>
      <c r="C1909" s="165" t="s">
        <v>5248</v>
      </c>
      <c r="D1909" s="885" t="str">
        <f t="shared" si="315"/>
        <v/>
      </c>
      <c r="E1909" s="886"/>
      <c r="F1909" s="886"/>
      <c r="G1909" s="886"/>
      <c r="H1909" s="886"/>
      <c r="I1909" s="886"/>
      <c r="J1909" s="886"/>
      <c r="K1909" s="886"/>
      <c r="L1909" s="886"/>
      <c r="M1909" s="886"/>
      <c r="N1909" s="886"/>
      <c r="O1909" s="886"/>
      <c r="P1909" s="886"/>
      <c r="Q1909" s="886"/>
      <c r="R1909" s="887"/>
      <c r="S1909" s="614"/>
      <c r="T1909" s="614"/>
      <c r="U1909" s="614"/>
      <c r="V1909" s="614"/>
      <c r="W1909" s="614"/>
      <c r="X1909" s="614"/>
      <c r="Y1909" s="614"/>
      <c r="Z1909" s="614"/>
      <c r="AA1909" s="614"/>
      <c r="AB1909" s="614"/>
      <c r="AC1909" s="614"/>
      <c r="AD1909" s="614"/>
      <c r="AE1909" s="164"/>
      <c r="AF1909" s="164"/>
      <c r="AG1909" s="292">
        <f t="shared" si="316"/>
        <v>0</v>
      </c>
      <c r="AH1909" s="293">
        <f t="shared" si="317"/>
        <v>0</v>
      </c>
      <c r="AI1909" s="294">
        <f t="shared" si="318"/>
        <v>0</v>
      </c>
      <c r="AJ1909" s="295">
        <f t="shared" si="319"/>
        <v>0</v>
      </c>
      <c r="AK1909" s="296">
        <f t="shared" si="320"/>
        <v>0</v>
      </c>
      <c r="AL1909" s="293">
        <f t="shared" si="321"/>
        <v>0</v>
      </c>
      <c r="AM1909" s="294">
        <f t="shared" si="322"/>
        <v>0</v>
      </c>
      <c r="AN1909" s="295">
        <f t="shared" si="323"/>
        <v>0</v>
      </c>
      <c r="AO1909" s="296">
        <f t="shared" si="324"/>
        <v>0</v>
      </c>
      <c r="AP1909" s="293">
        <f t="shared" si="325"/>
        <v>0</v>
      </c>
      <c r="AQ1909" s="294">
        <f t="shared" si="326"/>
        <v>0</v>
      </c>
      <c r="AR1909" s="295">
        <f t="shared" si="327"/>
        <v>0</v>
      </c>
      <c r="AS1909" s="296">
        <f t="shared" si="328"/>
        <v>0</v>
      </c>
      <c r="AT1909" s="293">
        <f t="shared" si="329"/>
        <v>0</v>
      </c>
      <c r="AU1909" s="294">
        <f t="shared" si="330"/>
        <v>0</v>
      </c>
      <c r="AV1909" s="295">
        <f t="shared" si="331"/>
        <v>0</v>
      </c>
      <c r="AW1909" s="296">
        <f t="shared" si="332"/>
        <v>0</v>
      </c>
      <c r="AX1909" s="362">
        <f t="shared" si="333"/>
        <v>0</v>
      </c>
      <c r="AY1909" s="366">
        <f t="shared" si="334"/>
        <v>0</v>
      </c>
      <c r="AZ1909" s="364">
        <f t="shared" si="335"/>
        <v>0</v>
      </c>
      <c r="BA1909" s="365">
        <f t="shared" si="336"/>
        <v>0</v>
      </c>
      <c r="BB1909" s="362">
        <f t="shared" si="337"/>
        <v>0</v>
      </c>
      <c r="BC1909" s="363">
        <f t="shared" si="338"/>
        <v>0</v>
      </c>
      <c r="BD1909" s="364">
        <f t="shared" si="339"/>
        <v>0</v>
      </c>
      <c r="BE1909" s="365">
        <f t="shared" si="340"/>
        <v>0</v>
      </c>
      <c r="BF1909" s="362">
        <f t="shared" si="341"/>
        <v>0</v>
      </c>
      <c r="BG1909" s="366">
        <f t="shared" si="342"/>
        <v>0</v>
      </c>
      <c r="BH1909" s="364">
        <f t="shared" si="343"/>
        <v>0</v>
      </c>
      <c r="BI1909" s="365">
        <f t="shared" si="344"/>
        <v>0</v>
      </c>
      <c r="BJ1909" s="298">
        <f t="shared" si="345"/>
        <v>0</v>
      </c>
      <c r="BK1909" s="272">
        <f t="shared" si="346"/>
        <v>0</v>
      </c>
      <c r="BL1909" s="273" t="str">
        <f>IF(BK1909=0,"",
IF(SUM($BK$1815:BK1909)=1,BM1909,
IF($BK$1935&gt;SUM($BK$1815:BK1909),_xlfn.CONCAT(", ",BM1909),
IF($BK$1935=SUM($BK$1815:BK1909),_xlfn.CONCAT(" y ",BM1909)))))</f>
        <v/>
      </c>
      <c r="BM1909" s="156" t="s">
        <v>5249</v>
      </c>
      <c r="BN1909" s="402">
        <f t="shared" si="347"/>
        <v>0</v>
      </c>
      <c r="BO1909" s="370" t="str">
        <f>IF(BN1909=0,"",
IF(SUM($BN$1815:BN1909)=1,BP1909,
IF($BN$1935&gt;SUM($BN$1815:BN1909),_xlfn.CONCAT(", ",BP1909),
IF($BN$1935=SUM($BN$1815:BN1909),_xlfn.CONCAT(" y ",BP1909)))))</f>
        <v/>
      </c>
      <c r="BP1909" s="156" t="s">
        <v>5249</v>
      </c>
    </row>
    <row r="1910" spans="1:68" ht="15" customHeight="1">
      <c r="A1910" s="57"/>
      <c r="B1910" s="26"/>
      <c r="C1910" s="165" t="s">
        <v>5250</v>
      </c>
      <c r="D1910" s="885" t="str">
        <f t="shared" si="315"/>
        <v/>
      </c>
      <c r="E1910" s="886"/>
      <c r="F1910" s="886"/>
      <c r="G1910" s="886"/>
      <c r="H1910" s="886"/>
      <c r="I1910" s="886"/>
      <c r="J1910" s="886"/>
      <c r="K1910" s="886"/>
      <c r="L1910" s="886"/>
      <c r="M1910" s="886"/>
      <c r="N1910" s="886"/>
      <c r="O1910" s="886"/>
      <c r="P1910" s="886"/>
      <c r="Q1910" s="886"/>
      <c r="R1910" s="887"/>
      <c r="S1910" s="614"/>
      <c r="T1910" s="614"/>
      <c r="U1910" s="614"/>
      <c r="V1910" s="614"/>
      <c r="W1910" s="614"/>
      <c r="X1910" s="614"/>
      <c r="Y1910" s="614"/>
      <c r="Z1910" s="614"/>
      <c r="AA1910" s="614"/>
      <c r="AB1910" s="614"/>
      <c r="AC1910" s="614"/>
      <c r="AD1910" s="614"/>
      <c r="AE1910" s="164"/>
      <c r="AF1910" s="164"/>
      <c r="AG1910" s="292">
        <f t="shared" si="316"/>
        <v>0</v>
      </c>
      <c r="AH1910" s="293">
        <f t="shared" si="317"/>
        <v>0</v>
      </c>
      <c r="AI1910" s="294">
        <f t="shared" si="318"/>
        <v>0</v>
      </c>
      <c r="AJ1910" s="295">
        <f t="shared" si="319"/>
        <v>0</v>
      </c>
      <c r="AK1910" s="296">
        <f t="shared" si="320"/>
        <v>0</v>
      </c>
      <c r="AL1910" s="293">
        <f t="shared" si="321"/>
        <v>0</v>
      </c>
      <c r="AM1910" s="294">
        <f t="shared" si="322"/>
        <v>0</v>
      </c>
      <c r="AN1910" s="295">
        <f t="shared" si="323"/>
        <v>0</v>
      </c>
      <c r="AO1910" s="296">
        <f t="shared" si="324"/>
        <v>0</v>
      </c>
      <c r="AP1910" s="293">
        <f t="shared" si="325"/>
        <v>0</v>
      </c>
      <c r="AQ1910" s="294">
        <f t="shared" si="326"/>
        <v>0</v>
      </c>
      <c r="AR1910" s="295">
        <f t="shared" si="327"/>
        <v>0</v>
      </c>
      <c r="AS1910" s="296">
        <f t="shared" si="328"/>
        <v>0</v>
      </c>
      <c r="AT1910" s="293">
        <f t="shared" si="329"/>
        <v>0</v>
      </c>
      <c r="AU1910" s="294">
        <f t="shared" si="330"/>
        <v>0</v>
      </c>
      <c r="AV1910" s="295">
        <f t="shared" si="331"/>
        <v>0</v>
      </c>
      <c r="AW1910" s="296">
        <f t="shared" si="332"/>
        <v>0</v>
      </c>
      <c r="AX1910" s="362">
        <f t="shared" si="333"/>
        <v>0</v>
      </c>
      <c r="AY1910" s="366">
        <f t="shared" si="334"/>
        <v>0</v>
      </c>
      <c r="AZ1910" s="364">
        <f t="shared" si="335"/>
        <v>0</v>
      </c>
      <c r="BA1910" s="365">
        <f t="shared" si="336"/>
        <v>0</v>
      </c>
      <c r="BB1910" s="362">
        <f t="shared" si="337"/>
        <v>0</v>
      </c>
      <c r="BC1910" s="363">
        <f t="shared" si="338"/>
        <v>0</v>
      </c>
      <c r="BD1910" s="364">
        <f t="shared" si="339"/>
        <v>0</v>
      </c>
      <c r="BE1910" s="365">
        <f t="shared" si="340"/>
        <v>0</v>
      </c>
      <c r="BF1910" s="362">
        <f t="shared" si="341"/>
        <v>0</v>
      </c>
      <c r="BG1910" s="366">
        <f t="shared" si="342"/>
        <v>0</v>
      </c>
      <c r="BH1910" s="364">
        <f t="shared" si="343"/>
        <v>0</v>
      </c>
      <c r="BI1910" s="365">
        <f t="shared" si="344"/>
        <v>0</v>
      </c>
      <c r="BJ1910" s="298">
        <f t="shared" si="345"/>
        <v>0</v>
      </c>
      <c r="BK1910" s="272">
        <f t="shared" si="346"/>
        <v>0</v>
      </c>
      <c r="BL1910" s="273" t="str">
        <f>IF(BK1910=0,"",
IF(SUM($BK$1815:BK1910)=1,BM1910,
IF($BK$1935&gt;SUM($BK$1815:BK1910),_xlfn.CONCAT(", ",BM1910),
IF($BK$1935=SUM($BK$1815:BK1910),_xlfn.CONCAT(" y ",BM1910)))))</f>
        <v/>
      </c>
      <c r="BM1910" s="156" t="s">
        <v>5251</v>
      </c>
      <c r="BN1910" s="402">
        <f t="shared" si="347"/>
        <v>0</v>
      </c>
      <c r="BO1910" s="370" t="str">
        <f>IF(BN1910=0,"",
IF(SUM($BN$1815:BN1910)=1,BP1910,
IF($BN$1935&gt;SUM($BN$1815:BN1910),_xlfn.CONCAT(", ",BP1910),
IF($BN$1935=SUM($BN$1815:BN1910),_xlfn.CONCAT(" y ",BP1910)))))</f>
        <v/>
      </c>
      <c r="BP1910" s="156" t="s">
        <v>5251</v>
      </c>
    </row>
    <row r="1911" spans="1:68" ht="15" customHeight="1">
      <c r="A1911" s="57"/>
      <c r="B1911" s="26"/>
      <c r="C1911" s="165" t="s">
        <v>5252</v>
      </c>
      <c r="D1911" s="885" t="str">
        <f t="shared" si="315"/>
        <v/>
      </c>
      <c r="E1911" s="886"/>
      <c r="F1911" s="886"/>
      <c r="G1911" s="886"/>
      <c r="H1911" s="886"/>
      <c r="I1911" s="886"/>
      <c r="J1911" s="886"/>
      <c r="K1911" s="886"/>
      <c r="L1911" s="886"/>
      <c r="M1911" s="886"/>
      <c r="N1911" s="886"/>
      <c r="O1911" s="886"/>
      <c r="P1911" s="886"/>
      <c r="Q1911" s="886"/>
      <c r="R1911" s="887"/>
      <c r="S1911" s="614"/>
      <c r="T1911" s="614"/>
      <c r="U1911" s="614"/>
      <c r="V1911" s="614"/>
      <c r="W1911" s="614"/>
      <c r="X1911" s="614"/>
      <c r="Y1911" s="614"/>
      <c r="Z1911" s="614"/>
      <c r="AA1911" s="614"/>
      <c r="AB1911" s="614"/>
      <c r="AC1911" s="614"/>
      <c r="AD1911" s="614"/>
      <c r="AE1911" s="164"/>
      <c r="AF1911" s="164"/>
      <c r="AG1911" s="292">
        <f t="shared" si="316"/>
        <v>0</v>
      </c>
      <c r="AH1911" s="293">
        <f t="shared" si="317"/>
        <v>0</v>
      </c>
      <c r="AI1911" s="294">
        <f t="shared" si="318"/>
        <v>0</v>
      </c>
      <c r="AJ1911" s="295">
        <f t="shared" si="319"/>
        <v>0</v>
      </c>
      <c r="AK1911" s="296">
        <f t="shared" si="320"/>
        <v>0</v>
      </c>
      <c r="AL1911" s="293">
        <f t="shared" si="321"/>
        <v>0</v>
      </c>
      <c r="AM1911" s="294">
        <f t="shared" si="322"/>
        <v>0</v>
      </c>
      <c r="AN1911" s="295">
        <f t="shared" si="323"/>
        <v>0</v>
      </c>
      <c r="AO1911" s="296">
        <f t="shared" si="324"/>
        <v>0</v>
      </c>
      <c r="AP1911" s="293">
        <f t="shared" si="325"/>
        <v>0</v>
      </c>
      <c r="AQ1911" s="294">
        <f t="shared" si="326"/>
        <v>0</v>
      </c>
      <c r="AR1911" s="295">
        <f t="shared" si="327"/>
        <v>0</v>
      </c>
      <c r="AS1911" s="296">
        <f t="shared" si="328"/>
        <v>0</v>
      </c>
      <c r="AT1911" s="293">
        <f t="shared" si="329"/>
        <v>0</v>
      </c>
      <c r="AU1911" s="294">
        <f t="shared" si="330"/>
        <v>0</v>
      </c>
      <c r="AV1911" s="295">
        <f t="shared" si="331"/>
        <v>0</v>
      </c>
      <c r="AW1911" s="296">
        <f t="shared" si="332"/>
        <v>0</v>
      </c>
      <c r="AX1911" s="362">
        <f t="shared" si="333"/>
        <v>0</v>
      </c>
      <c r="AY1911" s="366">
        <f t="shared" si="334"/>
        <v>0</v>
      </c>
      <c r="AZ1911" s="364">
        <f t="shared" si="335"/>
        <v>0</v>
      </c>
      <c r="BA1911" s="365">
        <f t="shared" si="336"/>
        <v>0</v>
      </c>
      <c r="BB1911" s="362">
        <f t="shared" si="337"/>
        <v>0</v>
      </c>
      <c r="BC1911" s="363">
        <f t="shared" si="338"/>
        <v>0</v>
      </c>
      <c r="BD1911" s="364">
        <f t="shared" si="339"/>
        <v>0</v>
      </c>
      <c r="BE1911" s="365">
        <f t="shared" si="340"/>
        <v>0</v>
      </c>
      <c r="BF1911" s="362">
        <f t="shared" si="341"/>
        <v>0</v>
      </c>
      <c r="BG1911" s="366">
        <f t="shared" si="342"/>
        <v>0</v>
      </c>
      <c r="BH1911" s="364">
        <f t="shared" si="343"/>
        <v>0</v>
      </c>
      <c r="BI1911" s="365">
        <f t="shared" si="344"/>
        <v>0</v>
      </c>
      <c r="BJ1911" s="298">
        <f t="shared" si="345"/>
        <v>0</v>
      </c>
      <c r="BK1911" s="272">
        <f t="shared" si="346"/>
        <v>0</v>
      </c>
      <c r="BL1911" s="273" t="str">
        <f>IF(BK1911=0,"",
IF(SUM($BK$1815:BK1911)=1,BM1911,
IF($BK$1935&gt;SUM($BK$1815:BK1911),_xlfn.CONCAT(", ",BM1911),
IF($BK$1935=SUM($BK$1815:BK1911),_xlfn.CONCAT(" y ",BM1911)))))</f>
        <v/>
      </c>
      <c r="BM1911" s="156" t="s">
        <v>5253</v>
      </c>
      <c r="BN1911" s="402">
        <f t="shared" si="347"/>
        <v>0</v>
      </c>
      <c r="BO1911" s="370" t="str">
        <f>IF(BN1911=0,"",
IF(SUM($BN$1815:BN1911)=1,BP1911,
IF($BN$1935&gt;SUM($BN$1815:BN1911),_xlfn.CONCAT(", ",BP1911),
IF($BN$1935=SUM($BN$1815:BN1911),_xlfn.CONCAT(" y ",BP1911)))))</f>
        <v/>
      </c>
      <c r="BP1911" s="156" t="s">
        <v>5253</v>
      </c>
    </row>
    <row r="1912" spans="1:68" ht="15" customHeight="1">
      <c r="A1912" s="57"/>
      <c r="B1912" s="26"/>
      <c r="C1912" s="165" t="s">
        <v>5254</v>
      </c>
      <c r="D1912" s="885" t="str">
        <f t="shared" si="315"/>
        <v/>
      </c>
      <c r="E1912" s="886"/>
      <c r="F1912" s="886"/>
      <c r="G1912" s="886"/>
      <c r="H1912" s="886"/>
      <c r="I1912" s="886"/>
      <c r="J1912" s="886"/>
      <c r="K1912" s="886"/>
      <c r="L1912" s="886"/>
      <c r="M1912" s="886"/>
      <c r="N1912" s="886"/>
      <c r="O1912" s="886"/>
      <c r="P1912" s="886"/>
      <c r="Q1912" s="886"/>
      <c r="R1912" s="887"/>
      <c r="S1912" s="614"/>
      <c r="T1912" s="614"/>
      <c r="U1912" s="614"/>
      <c r="V1912" s="614"/>
      <c r="W1912" s="614"/>
      <c r="X1912" s="614"/>
      <c r="Y1912" s="614"/>
      <c r="Z1912" s="614"/>
      <c r="AA1912" s="614"/>
      <c r="AB1912" s="614"/>
      <c r="AC1912" s="614"/>
      <c r="AD1912" s="614"/>
      <c r="AE1912" s="164"/>
      <c r="AF1912" s="164"/>
      <c r="AG1912" s="292">
        <f t="shared" si="316"/>
        <v>0</v>
      </c>
      <c r="AH1912" s="293">
        <f t="shared" si="317"/>
        <v>0</v>
      </c>
      <c r="AI1912" s="294">
        <f t="shared" si="318"/>
        <v>0</v>
      </c>
      <c r="AJ1912" s="295">
        <f t="shared" si="319"/>
        <v>0</v>
      </c>
      <c r="AK1912" s="296">
        <f t="shared" si="320"/>
        <v>0</v>
      </c>
      <c r="AL1912" s="293">
        <f t="shared" si="321"/>
        <v>0</v>
      </c>
      <c r="AM1912" s="294">
        <f t="shared" si="322"/>
        <v>0</v>
      </c>
      <c r="AN1912" s="295">
        <f t="shared" si="323"/>
        <v>0</v>
      </c>
      <c r="AO1912" s="296">
        <f t="shared" si="324"/>
        <v>0</v>
      </c>
      <c r="AP1912" s="293">
        <f t="shared" si="325"/>
        <v>0</v>
      </c>
      <c r="AQ1912" s="294">
        <f t="shared" si="326"/>
        <v>0</v>
      </c>
      <c r="AR1912" s="295">
        <f t="shared" si="327"/>
        <v>0</v>
      </c>
      <c r="AS1912" s="296">
        <f t="shared" si="328"/>
        <v>0</v>
      </c>
      <c r="AT1912" s="293">
        <f t="shared" si="329"/>
        <v>0</v>
      </c>
      <c r="AU1912" s="294">
        <f t="shared" si="330"/>
        <v>0</v>
      </c>
      <c r="AV1912" s="295">
        <f t="shared" si="331"/>
        <v>0</v>
      </c>
      <c r="AW1912" s="296">
        <f t="shared" si="332"/>
        <v>0</v>
      </c>
      <c r="AX1912" s="362">
        <f t="shared" si="333"/>
        <v>0</v>
      </c>
      <c r="AY1912" s="366">
        <f t="shared" si="334"/>
        <v>0</v>
      </c>
      <c r="AZ1912" s="364">
        <f t="shared" si="335"/>
        <v>0</v>
      </c>
      <c r="BA1912" s="365">
        <f t="shared" si="336"/>
        <v>0</v>
      </c>
      <c r="BB1912" s="362">
        <f t="shared" si="337"/>
        <v>0</v>
      </c>
      <c r="BC1912" s="363">
        <f t="shared" si="338"/>
        <v>0</v>
      </c>
      <c r="BD1912" s="364">
        <f t="shared" si="339"/>
        <v>0</v>
      </c>
      <c r="BE1912" s="365">
        <f t="shared" si="340"/>
        <v>0</v>
      </c>
      <c r="BF1912" s="362">
        <f t="shared" si="341"/>
        <v>0</v>
      </c>
      <c r="BG1912" s="366">
        <f t="shared" si="342"/>
        <v>0</v>
      </c>
      <c r="BH1912" s="364">
        <f t="shared" si="343"/>
        <v>0</v>
      </c>
      <c r="BI1912" s="365">
        <f t="shared" si="344"/>
        <v>0</v>
      </c>
      <c r="BJ1912" s="298">
        <f t="shared" si="345"/>
        <v>0</v>
      </c>
      <c r="BK1912" s="272">
        <f t="shared" si="346"/>
        <v>0</v>
      </c>
      <c r="BL1912" s="273" t="str">
        <f>IF(BK1912=0,"",
IF(SUM($BK$1815:BK1912)=1,BM1912,
IF($BK$1935&gt;SUM($BK$1815:BK1912),_xlfn.CONCAT(", ",BM1912),
IF($BK$1935=SUM($BK$1815:BK1912),_xlfn.CONCAT(" y ",BM1912)))))</f>
        <v/>
      </c>
      <c r="BM1912" s="156" t="s">
        <v>5255</v>
      </c>
      <c r="BN1912" s="402">
        <f t="shared" si="347"/>
        <v>0</v>
      </c>
      <c r="BO1912" s="370" t="str">
        <f>IF(BN1912=0,"",
IF(SUM($BN$1815:BN1912)=1,BP1912,
IF($BN$1935&gt;SUM($BN$1815:BN1912),_xlfn.CONCAT(", ",BP1912),
IF($BN$1935=SUM($BN$1815:BN1912),_xlfn.CONCAT(" y ",BP1912)))))</f>
        <v/>
      </c>
      <c r="BP1912" s="156" t="s">
        <v>5255</v>
      </c>
    </row>
    <row r="1913" spans="1:68" ht="15" customHeight="1">
      <c r="A1913" s="57"/>
      <c r="B1913" s="26"/>
      <c r="C1913" s="165" t="s">
        <v>5256</v>
      </c>
      <c r="D1913" s="885" t="str">
        <f t="shared" si="315"/>
        <v/>
      </c>
      <c r="E1913" s="886"/>
      <c r="F1913" s="886"/>
      <c r="G1913" s="886"/>
      <c r="H1913" s="886"/>
      <c r="I1913" s="886"/>
      <c r="J1913" s="886"/>
      <c r="K1913" s="886"/>
      <c r="L1913" s="886"/>
      <c r="M1913" s="886"/>
      <c r="N1913" s="886"/>
      <c r="O1913" s="886"/>
      <c r="P1913" s="886"/>
      <c r="Q1913" s="886"/>
      <c r="R1913" s="887"/>
      <c r="S1913" s="614"/>
      <c r="T1913" s="614"/>
      <c r="U1913" s="614"/>
      <c r="V1913" s="614"/>
      <c r="W1913" s="614"/>
      <c r="X1913" s="614"/>
      <c r="Y1913" s="614"/>
      <c r="Z1913" s="614"/>
      <c r="AA1913" s="614"/>
      <c r="AB1913" s="614"/>
      <c r="AC1913" s="614"/>
      <c r="AD1913" s="614"/>
      <c r="AE1913" s="164"/>
      <c r="AF1913" s="164"/>
      <c r="AG1913" s="292">
        <f t="shared" si="316"/>
        <v>0</v>
      </c>
      <c r="AH1913" s="293">
        <f t="shared" si="317"/>
        <v>0</v>
      </c>
      <c r="AI1913" s="294">
        <f t="shared" si="318"/>
        <v>0</v>
      </c>
      <c r="AJ1913" s="295">
        <f t="shared" si="319"/>
        <v>0</v>
      </c>
      <c r="AK1913" s="296">
        <f t="shared" si="320"/>
        <v>0</v>
      </c>
      <c r="AL1913" s="293">
        <f t="shared" si="321"/>
        <v>0</v>
      </c>
      <c r="AM1913" s="294">
        <f t="shared" si="322"/>
        <v>0</v>
      </c>
      <c r="AN1913" s="295">
        <f t="shared" si="323"/>
        <v>0</v>
      </c>
      <c r="AO1913" s="296">
        <f t="shared" si="324"/>
        <v>0</v>
      </c>
      <c r="AP1913" s="293">
        <f t="shared" si="325"/>
        <v>0</v>
      </c>
      <c r="AQ1913" s="294">
        <f t="shared" si="326"/>
        <v>0</v>
      </c>
      <c r="AR1913" s="295">
        <f t="shared" si="327"/>
        <v>0</v>
      </c>
      <c r="AS1913" s="296">
        <f t="shared" si="328"/>
        <v>0</v>
      </c>
      <c r="AT1913" s="293">
        <f t="shared" si="329"/>
        <v>0</v>
      </c>
      <c r="AU1913" s="294">
        <f t="shared" si="330"/>
        <v>0</v>
      </c>
      <c r="AV1913" s="295">
        <f t="shared" si="331"/>
        <v>0</v>
      </c>
      <c r="AW1913" s="296">
        <f t="shared" si="332"/>
        <v>0</v>
      </c>
      <c r="AX1913" s="362">
        <f t="shared" si="333"/>
        <v>0</v>
      </c>
      <c r="AY1913" s="366">
        <f t="shared" si="334"/>
        <v>0</v>
      </c>
      <c r="AZ1913" s="364">
        <f t="shared" si="335"/>
        <v>0</v>
      </c>
      <c r="BA1913" s="365">
        <f t="shared" si="336"/>
        <v>0</v>
      </c>
      <c r="BB1913" s="362">
        <f t="shared" si="337"/>
        <v>0</v>
      </c>
      <c r="BC1913" s="363">
        <f t="shared" si="338"/>
        <v>0</v>
      </c>
      <c r="BD1913" s="364">
        <f t="shared" si="339"/>
        <v>0</v>
      </c>
      <c r="BE1913" s="365">
        <f t="shared" si="340"/>
        <v>0</v>
      </c>
      <c r="BF1913" s="362">
        <f t="shared" si="341"/>
        <v>0</v>
      </c>
      <c r="BG1913" s="366">
        <f t="shared" si="342"/>
        <v>0</v>
      </c>
      <c r="BH1913" s="364">
        <f t="shared" si="343"/>
        <v>0</v>
      </c>
      <c r="BI1913" s="365">
        <f t="shared" si="344"/>
        <v>0</v>
      </c>
      <c r="BJ1913" s="298">
        <f t="shared" si="345"/>
        <v>0</v>
      </c>
      <c r="BK1913" s="272">
        <f t="shared" si="346"/>
        <v>0</v>
      </c>
      <c r="BL1913" s="273" t="str">
        <f>IF(BK1913=0,"",
IF(SUM($BK$1815:BK1913)=1,BM1913,
IF($BK$1935&gt;SUM($BK$1815:BK1913),_xlfn.CONCAT(", ",BM1913),
IF($BK$1935=SUM($BK$1815:BK1913),_xlfn.CONCAT(" y ",BM1913)))))</f>
        <v/>
      </c>
      <c r="BM1913" s="156" t="s">
        <v>5257</v>
      </c>
      <c r="BN1913" s="402">
        <f t="shared" si="347"/>
        <v>0</v>
      </c>
      <c r="BO1913" s="370" t="str">
        <f>IF(BN1913=0,"",
IF(SUM($BN$1815:BN1913)=1,BP1913,
IF($BN$1935&gt;SUM($BN$1815:BN1913),_xlfn.CONCAT(", ",BP1913),
IF($BN$1935=SUM($BN$1815:BN1913),_xlfn.CONCAT(" y ",BP1913)))))</f>
        <v/>
      </c>
      <c r="BP1913" s="156" t="s">
        <v>5257</v>
      </c>
    </row>
    <row r="1914" spans="1:68" ht="15" customHeight="1">
      <c r="A1914" s="57"/>
      <c r="B1914" s="26"/>
      <c r="C1914" s="661" t="s">
        <v>5258</v>
      </c>
      <c r="D1914" s="885" t="str">
        <f t="shared" si="315"/>
        <v/>
      </c>
      <c r="E1914" s="886"/>
      <c r="F1914" s="886"/>
      <c r="G1914" s="886"/>
      <c r="H1914" s="886"/>
      <c r="I1914" s="886"/>
      <c r="J1914" s="886"/>
      <c r="K1914" s="886"/>
      <c r="L1914" s="886"/>
      <c r="M1914" s="886"/>
      <c r="N1914" s="886"/>
      <c r="O1914" s="886"/>
      <c r="P1914" s="886"/>
      <c r="Q1914" s="886"/>
      <c r="R1914" s="887"/>
      <c r="S1914" s="614"/>
      <c r="T1914" s="614"/>
      <c r="U1914" s="614"/>
      <c r="V1914" s="614"/>
      <c r="W1914" s="614"/>
      <c r="X1914" s="614"/>
      <c r="Y1914" s="614"/>
      <c r="Z1914" s="614"/>
      <c r="AA1914" s="614"/>
      <c r="AB1914" s="614"/>
      <c r="AC1914" s="614"/>
      <c r="AD1914" s="614"/>
      <c r="AE1914" s="164"/>
      <c r="AF1914" s="164"/>
      <c r="AG1914" s="292">
        <f t="shared" si="316"/>
        <v>0</v>
      </c>
      <c r="AH1914" s="293">
        <f t="shared" si="317"/>
        <v>0</v>
      </c>
      <c r="AI1914" s="294">
        <f t="shared" si="318"/>
        <v>0</v>
      </c>
      <c r="AJ1914" s="295">
        <f t="shared" si="319"/>
        <v>0</v>
      </c>
      <c r="AK1914" s="296">
        <f t="shared" si="320"/>
        <v>0</v>
      </c>
      <c r="AL1914" s="293">
        <f t="shared" si="321"/>
        <v>0</v>
      </c>
      <c r="AM1914" s="294">
        <f t="shared" si="322"/>
        <v>0</v>
      </c>
      <c r="AN1914" s="295">
        <f t="shared" si="323"/>
        <v>0</v>
      </c>
      <c r="AO1914" s="296">
        <f t="shared" si="324"/>
        <v>0</v>
      </c>
      <c r="AP1914" s="293">
        <f t="shared" si="325"/>
        <v>0</v>
      </c>
      <c r="AQ1914" s="294">
        <f t="shared" si="326"/>
        <v>0</v>
      </c>
      <c r="AR1914" s="295">
        <f t="shared" si="327"/>
        <v>0</v>
      </c>
      <c r="AS1914" s="296">
        <f t="shared" si="328"/>
        <v>0</v>
      </c>
      <c r="AT1914" s="293">
        <f t="shared" si="329"/>
        <v>0</v>
      </c>
      <c r="AU1914" s="294">
        <f t="shared" si="330"/>
        <v>0</v>
      </c>
      <c r="AV1914" s="295">
        <f t="shared" si="331"/>
        <v>0</v>
      </c>
      <c r="AW1914" s="296">
        <f t="shared" si="332"/>
        <v>0</v>
      </c>
      <c r="AX1914" s="362">
        <f t="shared" si="333"/>
        <v>0</v>
      </c>
      <c r="AY1914" s="366">
        <f t="shared" si="334"/>
        <v>0</v>
      </c>
      <c r="AZ1914" s="364">
        <f t="shared" si="335"/>
        <v>0</v>
      </c>
      <c r="BA1914" s="365">
        <f t="shared" si="336"/>
        <v>0</v>
      </c>
      <c r="BB1914" s="362">
        <f t="shared" si="337"/>
        <v>0</v>
      </c>
      <c r="BC1914" s="363">
        <f t="shared" si="338"/>
        <v>0</v>
      </c>
      <c r="BD1914" s="364">
        <f t="shared" si="339"/>
        <v>0</v>
      </c>
      <c r="BE1914" s="365">
        <f t="shared" si="340"/>
        <v>0</v>
      </c>
      <c r="BF1914" s="362">
        <f t="shared" si="341"/>
        <v>0</v>
      </c>
      <c r="BG1914" s="366">
        <f t="shared" si="342"/>
        <v>0</v>
      </c>
      <c r="BH1914" s="364">
        <f t="shared" si="343"/>
        <v>0</v>
      </c>
      <c r="BI1914" s="365">
        <f t="shared" si="344"/>
        <v>0</v>
      </c>
      <c r="BJ1914" s="298">
        <f t="shared" si="345"/>
        <v>0</v>
      </c>
      <c r="BK1914" s="272">
        <f t="shared" si="346"/>
        <v>0</v>
      </c>
      <c r="BL1914" s="273" t="str">
        <f>IF(BK1914=0,"",
IF(SUM($BK$1815:BK1914)=1,BM1914,
IF($BK$1935&gt;SUM($BK$1815:BK1914),_xlfn.CONCAT(", ",BM1914),
IF($BK$1935=SUM($BK$1815:BK1914),_xlfn.CONCAT(" y ",BM1914)))))</f>
        <v/>
      </c>
      <c r="BM1914" s="156" t="s">
        <v>5259</v>
      </c>
      <c r="BN1914" s="402">
        <f t="shared" si="347"/>
        <v>0</v>
      </c>
      <c r="BO1914" s="370" t="str">
        <f>IF(BN1914=0,"",
IF(SUM($BN$1815:BN1914)=1,BP1914,
IF($BN$1935&gt;SUM($BN$1815:BN1914),_xlfn.CONCAT(", ",BP1914),
IF($BN$1935=SUM($BN$1815:BN1914),_xlfn.CONCAT(" y ",BP1914)))))</f>
        <v/>
      </c>
      <c r="BP1914" s="156" t="s">
        <v>5259</v>
      </c>
    </row>
    <row r="1915" spans="1:68" ht="15" customHeight="1">
      <c r="A1915" s="662"/>
      <c r="B1915" s="145"/>
      <c r="C1915" s="157" t="s">
        <v>5260</v>
      </c>
      <c r="D1915" s="885" t="str">
        <f t="shared" si="315"/>
        <v/>
      </c>
      <c r="E1915" s="886"/>
      <c r="F1915" s="886"/>
      <c r="G1915" s="886"/>
      <c r="H1915" s="886"/>
      <c r="I1915" s="886"/>
      <c r="J1915" s="886"/>
      <c r="K1915" s="886"/>
      <c r="L1915" s="886"/>
      <c r="M1915" s="886"/>
      <c r="N1915" s="886"/>
      <c r="O1915" s="886"/>
      <c r="P1915" s="886"/>
      <c r="Q1915" s="886"/>
      <c r="R1915" s="887"/>
      <c r="S1915" s="614"/>
      <c r="T1915" s="614"/>
      <c r="U1915" s="614"/>
      <c r="V1915" s="614"/>
      <c r="W1915" s="614"/>
      <c r="X1915" s="614"/>
      <c r="Y1915" s="614"/>
      <c r="Z1915" s="614"/>
      <c r="AA1915" s="614"/>
      <c r="AB1915" s="614"/>
      <c r="AC1915" s="614"/>
      <c r="AD1915" s="614"/>
      <c r="AE1915" s="164"/>
      <c r="AF1915" s="164"/>
      <c r="AG1915" s="292">
        <f t="shared" si="316"/>
        <v>0</v>
      </c>
      <c r="AH1915" s="293">
        <f t="shared" si="317"/>
        <v>0</v>
      </c>
      <c r="AI1915" s="294">
        <f t="shared" si="318"/>
        <v>0</v>
      </c>
      <c r="AJ1915" s="295">
        <f t="shared" si="319"/>
        <v>0</v>
      </c>
      <c r="AK1915" s="296">
        <f t="shared" si="320"/>
        <v>0</v>
      </c>
      <c r="AL1915" s="293">
        <f t="shared" si="321"/>
        <v>0</v>
      </c>
      <c r="AM1915" s="294">
        <f t="shared" si="322"/>
        <v>0</v>
      </c>
      <c r="AN1915" s="295">
        <f t="shared" si="323"/>
        <v>0</v>
      </c>
      <c r="AO1915" s="296">
        <f t="shared" si="324"/>
        <v>0</v>
      </c>
      <c r="AP1915" s="293">
        <f t="shared" si="325"/>
        <v>0</v>
      </c>
      <c r="AQ1915" s="294">
        <f t="shared" si="326"/>
        <v>0</v>
      </c>
      <c r="AR1915" s="295">
        <f t="shared" si="327"/>
        <v>0</v>
      </c>
      <c r="AS1915" s="296">
        <f t="shared" si="328"/>
        <v>0</v>
      </c>
      <c r="AT1915" s="293">
        <f t="shared" si="329"/>
        <v>0</v>
      </c>
      <c r="AU1915" s="294">
        <f t="shared" si="330"/>
        <v>0</v>
      </c>
      <c r="AV1915" s="295">
        <f t="shared" si="331"/>
        <v>0</v>
      </c>
      <c r="AW1915" s="296">
        <f t="shared" si="332"/>
        <v>0</v>
      </c>
      <c r="AX1915" s="362">
        <f t="shared" si="333"/>
        <v>0</v>
      </c>
      <c r="AY1915" s="366">
        <f t="shared" si="334"/>
        <v>0</v>
      </c>
      <c r="AZ1915" s="364">
        <f t="shared" si="335"/>
        <v>0</v>
      </c>
      <c r="BA1915" s="365">
        <f t="shared" si="336"/>
        <v>0</v>
      </c>
      <c r="BB1915" s="362">
        <f t="shared" si="337"/>
        <v>0</v>
      </c>
      <c r="BC1915" s="363">
        <f t="shared" si="338"/>
        <v>0</v>
      </c>
      <c r="BD1915" s="364">
        <f t="shared" si="339"/>
        <v>0</v>
      </c>
      <c r="BE1915" s="365">
        <f t="shared" si="340"/>
        <v>0</v>
      </c>
      <c r="BF1915" s="362">
        <f t="shared" si="341"/>
        <v>0</v>
      </c>
      <c r="BG1915" s="366">
        <f t="shared" si="342"/>
        <v>0</v>
      </c>
      <c r="BH1915" s="364">
        <f t="shared" si="343"/>
        <v>0</v>
      </c>
      <c r="BI1915" s="365">
        <f t="shared" si="344"/>
        <v>0</v>
      </c>
      <c r="BJ1915" s="298">
        <f t="shared" si="345"/>
        <v>0</v>
      </c>
      <c r="BK1915" s="272">
        <f t="shared" si="346"/>
        <v>0</v>
      </c>
      <c r="BL1915" s="273" t="str">
        <f>IF(BK1915=0,"",
IF(SUM($BK$1815:BK1915)=1,BM1915,
IF($BK$1935&gt;SUM($BK$1815:BK1915),_xlfn.CONCAT(", ",BM1915),
IF($BK$1935=SUM($BK$1815:BK1915),_xlfn.CONCAT(" y ",BM1915)))))</f>
        <v/>
      </c>
      <c r="BM1915" s="156" t="s">
        <v>5261</v>
      </c>
      <c r="BN1915" s="402">
        <f t="shared" si="347"/>
        <v>0</v>
      </c>
      <c r="BO1915" s="370" t="str">
        <f>IF(BN1915=0,"",
IF(SUM($BN$1815:BN1915)=1,BP1915,
IF($BN$1935&gt;SUM($BN$1815:BN1915),_xlfn.CONCAT(", ",BP1915),
IF($BN$1935=SUM($BN$1815:BN1915),_xlfn.CONCAT(" y ",BP1915)))))</f>
        <v/>
      </c>
      <c r="BP1915" s="156" t="s">
        <v>5261</v>
      </c>
    </row>
    <row r="1916" spans="1:68" ht="15" customHeight="1">
      <c r="A1916" s="662"/>
      <c r="B1916" s="145"/>
      <c r="C1916" s="157" t="s">
        <v>5262</v>
      </c>
      <c r="D1916" s="885" t="str">
        <f t="shared" si="315"/>
        <v/>
      </c>
      <c r="E1916" s="886"/>
      <c r="F1916" s="886"/>
      <c r="G1916" s="886"/>
      <c r="H1916" s="886"/>
      <c r="I1916" s="886"/>
      <c r="J1916" s="886"/>
      <c r="K1916" s="886"/>
      <c r="L1916" s="886"/>
      <c r="M1916" s="886"/>
      <c r="N1916" s="886"/>
      <c r="O1916" s="886"/>
      <c r="P1916" s="886"/>
      <c r="Q1916" s="886"/>
      <c r="R1916" s="887"/>
      <c r="S1916" s="614"/>
      <c r="T1916" s="614"/>
      <c r="U1916" s="614"/>
      <c r="V1916" s="614"/>
      <c r="W1916" s="614"/>
      <c r="X1916" s="614"/>
      <c r="Y1916" s="614"/>
      <c r="Z1916" s="614"/>
      <c r="AA1916" s="614"/>
      <c r="AB1916" s="614"/>
      <c r="AC1916" s="614"/>
      <c r="AD1916" s="614"/>
      <c r="AE1916" s="164"/>
      <c r="AF1916" s="164"/>
      <c r="AG1916" s="292">
        <f t="shared" si="316"/>
        <v>0</v>
      </c>
      <c r="AH1916" s="293">
        <f t="shared" si="317"/>
        <v>0</v>
      </c>
      <c r="AI1916" s="294">
        <f t="shared" si="318"/>
        <v>0</v>
      </c>
      <c r="AJ1916" s="295">
        <f t="shared" si="319"/>
        <v>0</v>
      </c>
      <c r="AK1916" s="296">
        <f t="shared" si="320"/>
        <v>0</v>
      </c>
      <c r="AL1916" s="293">
        <f t="shared" si="321"/>
        <v>0</v>
      </c>
      <c r="AM1916" s="294">
        <f t="shared" si="322"/>
        <v>0</v>
      </c>
      <c r="AN1916" s="295">
        <f t="shared" si="323"/>
        <v>0</v>
      </c>
      <c r="AO1916" s="296">
        <f t="shared" si="324"/>
        <v>0</v>
      </c>
      <c r="AP1916" s="293">
        <f t="shared" si="325"/>
        <v>0</v>
      </c>
      <c r="AQ1916" s="294">
        <f t="shared" si="326"/>
        <v>0</v>
      </c>
      <c r="AR1916" s="295">
        <f t="shared" si="327"/>
        <v>0</v>
      </c>
      <c r="AS1916" s="296">
        <f t="shared" si="328"/>
        <v>0</v>
      </c>
      <c r="AT1916" s="293">
        <f t="shared" si="329"/>
        <v>0</v>
      </c>
      <c r="AU1916" s="294">
        <f t="shared" si="330"/>
        <v>0</v>
      </c>
      <c r="AV1916" s="295">
        <f t="shared" si="331"/>
        <v>0</v>
      </c>
      <c r="AW1916" s="296">
        <f t="shared" si="332"/>
        <v>0</v>
      </c>
      <c r="AX1916" s="362">
        <f t="shared" si="333"/>
        <v>0</v>
      </c>
      <c r="AY1916" s="366">
        <f t="shared" si="334"/>
        <v>0</v>
      </c>
      <c r="AZ1916" s="364">
        <f t="shared" si="335"/>
        <v>0</v>
      </c>
      <c r="BA1916" s="365">
        <f t="shared" si="336"/>
        <v>0</v>
      </c>
      <c r="BB1916" s="362">
        <f t="shared" si="337"/>
        <v>0</v>
      </c>
      <c r="BC1916" s="363">
        <f t="shared" si="338"/>
        <v>0</v>
      </c>
      <c r="BD1916" s="364">
        <f t="shared" si="339"/>
        <v>0</v>
      </c>
      <c r="BE1916" s="365">
        <f t="shared" si="340"/>
        <v>0</v>
      </c>
      <c r="BF1916" s="362">
        <f t="shared" si="341"/>
        <v>0</v>
      </c>
      <c r="BG1916" s="366">
        <f t="shared" si="342"/>
        <v>0</v>
      </c>
      <c r="BH1916" s="364">
        <f t="shared" si="343"/>
        <v>0</v>
      </c>
      <c r="BI1916" s="365">
        <f t="shared" si="344"/>
        <v>0</v>
      </c>
      <c r="BJ1916" s="298">
        <f t="shared" si="345"/>
        <v>0</v>
      </c>
      <c r="BK1916" s="272">
        <f t="shared" si="346"/>
        <v>0</v>
      </c>
      <c r="BL1916" s="273" t="str">
        <f>IF(BK1916=0,"",
IF(SUM($BK$1815:BK1916)=1,BM1916,
IF($BK$1935&gt;SUM($BK$1815:BK1916),_xlfn.CONCAT(", ",BM1916),
IF($BK$1935=SUM($BK$1815:BK1916),_xlfn.CONCAT(" y ",BM1916)))))</f>
        <v/>
      </c>
      <c r="BM1916" s="156" t="s">
        <v>5263</v>
      </c>
      <c r="BN1916" s="402">
        <f t="shared" si="347"/>
        <v>0</v>
      </c>
      <c r="BO1916" s="370" t="str">
        <f>IF(BN1916=0,"",
IF(SUM($BN$1815:BN1916)=1,BP1916,
IF($BN$1935&gt;SUM($BN$1815:BN1916),_xlfn.CONCAT(", ",BP1916),
IF($BN$1935=SUM($BN$1815:BN1916),_xlfn.CONCAT(" y ",BP1916)))))</f>
        <v/>
      </c>
      <c r="BP1916" s="156" t="s">
        <v>5263</v>
      </c>
    </row>
    <row r="1917" spans="1:68" ht="15" customHeight="1">
      <c r="A1917" s="662"/>
      <c r="B1917" s="145"/>
      <c r="C1917" s="157" t="s">
        <v>5264</v>
      </c>
      <c r="D1917" s="885" t="str">
        <f t="shared" si="315"/>
        <v/>
      </c>
      <c r="E1917" s="886"/>
      <c r="F1917" s="886"/>
      <c r="G1917" s="886"/>
      <c r="H1917" s="886"/>
      <c r="I1917" s="886"/>
      <c r="J1917" s="886"/>
      <c r="K1917" s="886"/>
      <c r="L1917" s="886"/>
      <c r="M1917" s="886"/>
      <c r="N1917" s="886"/>
      <c r="O1917" s="886"/>
      <c r="P1917" s="886"/>
      <c r="Q1917" s="886"/>
      <c r="R1917" s="887"/>
      <c r="S1917" s="614"/>
      <c r="T1917" s="614"/>
      <c r="U1917" s="614"/>
      <c r="V1917" s="614"/>
      <c r="W1917" s="614"/>
      <c r="X1917" s="614"/>
      <c r="Y1917" s="614"/>
      <c r="Z1917" s="614"/>
      <c r="AA1917" s="614"/>
      <c r="AB1917" s="614"/>
      <c r="AC1917" s="614"/>
      <c r="AD1917" s="614"/>
      <c r="AE1917" s="164"/>
      <c r="AF1917" s="164"/>
      <c r="AG1917" s="292">
        <f t="shared" si="316"/>
        <v>0</v>
      </c>
      <c r="AH1917" s="293">
        <f t="shared" si="317"/>
        <v>0</v>
      </c>
      <c r="AI1917" s="294">
        <f t="shared" si="318"/>
        <v>0</v>
      </c>
      <c r="AJ1917" s="295">
        <f t="shared" si="319"/>
        <v>0</v>
      </c>
      <c r="AK1917" s="296">
        <f t="shared" si="320"/>
        <v>0</v>
      </c>
      <c r="AL1917" s="293">
        <f t="shared" si="321"/>
        <v>0</v>
      </c>
      <c r="AM1917" s="294">
        <f t="shared" si="322"/>
        <v>0</v>
      </c>
      <c r="AN1917" s="295">
        <f t="shared" si="323"/>
        <v>0</v>
      </c>
      <c r="AO1917" s="296">
        <f t="shared" si="324"/>
        <v>0</v>
      </c>
      <c r="AP1917" s="293">
        <f t="shared" si="325"/>
        <v>0</v>
      </c>
      <c r="AQ1917" s="294">
        <f t="shared" si="326"/>
        <v>0</v>
      </c>
      <c r="AR1917" s="295">
        <f t="shared" si="327"/>
        <v>0</v>
      </c>
      <c r="AS1917" s="296">
        <f t="shared" si="328"/>
        <v>0</v>
      </c>
      <c r="AT1917" s="293">
        <f t="shared" si="329"/>
        <v>0</v>
      </c>
      <c r="AU1917" s="294">
        <f t="shared" si="330"/>
        <v>0</v>
      </c>
      <c r="AV1917" s="295">
        <f t="shared" si="331"/>
        <v>0</v>
      </c>
      <c r="AW1917" s="296">
        <f t="shared" si="332"/>
        <v>0</v>
      </c>
      <c r="AX1917" s="362">
        <f t="shared" si="333"/>
        <v>0</v>
      </c>
      <c r="AY1917" s="366">
        <f t="shared" si="334"/>
        <v>0</v>
      </c>
      <c r="AZ1917" s="364">
        <f t="shared" si="335"/>
        <v>0</v>
      </c>
      <c r="BA1917" s="365">
        <f t="shared" si="336"/>
        <v>0</v>
      </c>
      <c r="BB1917" s="362">
        <f t="shared" si="337"/>
        <v>0</v>
      </c>
      <c r="BC1917" s="363">
        <f t="shared" si="338"/>
        <v>0</v>
      </c>
      <c r="BD1917" s="364">
        <f t="shared" si="339"/>
        <v>0</v>
      </c>
      <c r="BE1917" s="365">
        <f t="shared" si="340"/>
        <v>0</v>
      </c>
      <c r="BF1917" s="362">
        <f t="shared" si="341"/>
        <v>0</v>
      </c>
      <c r="BG1917" s="366">
        <f t="shared" si="342"/>
        <v>0</v>
      </c>
      <c r="BH1917" s="364">
        <f t="shared" si="343"/>
        <v>0</v>
      </c>
      <c r="BI1917" s="365">
        <f t="shared" si="344"/>
        <v>0</v>
      </c>
      <c r="BJ1917" s="298">
        <f t="shared" si="345"/>
        <v>0</v>
      </c>
      <c r="BK1917" s="272">
        <f t="shared" si="346"/>
        <v>0</v>
      </c>
      <c r="BL1917" s="273" t="str">
        <f>IF(BK1917=0,"",
IF(SUM($BK$1815:BK1917)=1,BM1917,
IF($BK$1935&gt;SUM($BK$1815:BK1917),_xlfn.CONCAT(", ",BM1917),
IF($BK$1935=SUM($BK$1815:BK1917),_xlfn.CONCAT(" y ",BM1917)))))</f>
        <v/>
      </c>
      <c r="BM1917" s="156" t="s">
        <v>5265</v>
      </c>
      <c r="BN1917" s="402">
        <f t="shared" si="347"/>
        <v>0</v>
      </c>
      <c r="BO1917" s="370" t="str">
        <f>IF(BN1917=0,"",
IF(SUM($BN$1815:BN1917)=1,BP1917,
IF($BN$1935&gt;SUM($BN$1815:BN1917),_xlfn.CONCAT(", ",BP1917),
IF($BN$1935=SUM($BN$1815:BN1917),_xlfn.CONCAT(" y ",BP1917)))))</f>
        <v/>
      </c>
      <c r="BP1917" s="156" t="s">
        <v>5265</v>
      </c>
    </row>
    <row r="1918" spans="1:68" ht="15" customHeight="1">
      <c r="A1918" s="662"/>
      <c r="B1918" s="145"/>
      <c r="C1918" s="157" t="s">
        <v>5266</v>
      </c>
      <c r="D1918" s="885" t="str">
        <f t="shared" si="315"/>
        <v/>
      </c>
      <c r="E1918" s="886"/>
      <c r="F1918" s="886"/>
      <c r="G1918" s="886"/>
      <c r="H1918" s="886"/>
      <c r="I1918" s="886"/>
      <c r="J1918" s="886"/>
      <c r="K1918" s="886"/>
      <c r="L1918" s="886"/>
      <c r="M1918" s="886"/>
      <c r="N1918" s="886"/>
      <c r="O1918" s="886"/>
      <c r="P1918" s="886"/>
      <c r="Q1918" s="886"/>
      <c r="R1918" s="887"/>
      <c r="S1918" s="614"/>
      <c r="T1918" s="614"/>
      <c r="U1918" s="614"/>
      <c r="V1918" s="614"/>
      <c r="W1918" s="614"/>
      <c r="X1918" s="614"/>
      <c r="Y1918" s="614"/>
      <c r="Z1918" s="614"/>
      <c r="AA1918" s="614"/>
      <c r="AB1918" s="614"/>
      <c r="AC1918" s="614"/>
      <c r="AD1918" s="614"/>
      <c r="AE1918" s="164"/>
      <c r="AF1918" s="164"/>
      <c r="AG1918" s="292">
        <f t="shared" si="316"/>
        <v>0</v>
      </c>
      <c r="AH1918" s="293">
        <f t="shared" si="317"/>
        <v>0</v>
      </c>
      <c r="AI1918" s="294">
        <f t="shared" si="318"/>
        <v>0</v>
      </c>
      <c r="AJ1918" s="295">
        <f t="shared" si="319"/>
        <v>0</v>
      </c>
      <c r="AK1918" s="296">
        <f t="shared" si="320"/>
        <v>0</v>
      </c>
      <c r="AL1918" s="293">
        <f t="shared" si="321"/>
        <v>0</v>
      </c>
      <c r="AM1918" s="294">
        <f t="shared" si="322"/>
        <v>0</v>
      </c>
      <c r="AN1918" s="295">
        <f t="shared" si="323"/>
        <v>0</v>
      </c>
      <c r="AO1918" s="296">
        <f t="shared" si="324"/>
        <v>0</v>
      </c>
      <c r="AP1918" s="293">
        <f t="shared" si="325"/>
        <v>0</v>
      </c>
      <c r="AQ1918" s="294">
        <f t="shared" si="326"/>
        <v>0</v>
      </c>
      <c r="AR1918" s="295">
        <f t="shared" si="327"/>
        <v>0</v>
      </c>
      <c r="AS1918" s="296">
        <f t="shared" si="328"/>
        <v>0</v>
      </c>
      <c r="AT1918" s="293">
        <f t="shared" si="329"/>
        <v>0</v>
      </c>
      <c r="AU1918" s="294">
        <f t="shared" si="330"/>
        <v>0</v>
      </c>
      <c r="AV1918" s="295">
        <f t="shared" si="331"/>
        <v>0</v>
      </c>
      <c r="AW1918" s="296">
        <f t="shared" si="332"/>
        <v>0</v>
      </c>
      <c r="AX1918" s="362">
        <f t="shared" si="333"/>
        <v>0</v>
      </c>
      <c r="AY1918" s="366">
        <f t="shared" si="334"/>
        <v>0</v>
      </c>
      <c r="AZ1918" s="364">
        <f t="shared" si="335"/>
        <v>0</v>
      </c>
      <c r="BA1918" s="365">
        <f t="shared" si="336"/>
        <v>0</v>
      </c>
      <c r="BB1918" s="362">
        <f t="shared" si="337"/>
        <v>0</v>
      </c>
      <c r="BC1918" s="363">
        <f t="shared" si="338"/>
        <v>0</v>
      </c>
      <c r="BD1918" s="364">
        <f t="shared" si="339"/>
        <v>0</v>
      </c>
      <c r="BE1918" s="365">
        <f t="shared" si="340"/>
        <v>0</v>
      </c>
      <c r="BF1918" s="362">
        <f t="shared" si="341"/>
        <v>0</v>
      </c>
      <c r="BG1918" s="366">
        <f t="shared" si="342"/>
        <v>0</v>
      </c>
      <c r="BH1918" s="364">
        <f t="shared" si="343"/>
        <v>0</v>
      </c>
      <c r="BI1918" s="365">
        <f t="shared" si="344"/>
        <v>0</v>
      </c>
      <c r="BJ1918" s="298">
        <f t="shared" si="345"/>
        <v>0</v>
      </c>
      <c r="BK1918" s="272">
        <f t="shared" si="346"/>
        <v>0</v>
      </c>
      <c r="BL1918" s="273" t="str">
        <f>IF(BK1918=0,"",
IF(SUM($BK$1815:BK1918)=1,BM1918,
IF($BK$1935&gt;SUM($BK$1815:BK1918),_xlfn.CONCAT(", ",BM1918),
IF($BK$1935=SUM($BK$1815:BK1918),_xlfn.CONCAT(" y ",BM1918)))))</f>
        <v/>
      </c>
      <c r="BM1918" s="156" t="s">
        <v>5267</v>
      </c>
      <c r="BN1918" s="402">
        <f t="shared" si="347"/>
        <v>0</v>
      </c>
      <c r="BO1918" s="370" t="str">
        <f>IF(BN1918=0,"",
IF(SUM($BN$1815:BN1918)=1,BP1918,
IF($BN$1935&gt;SUM($BN$1815:BN1918),_xlfn.CONCAT(", ",BP1918),
IF($BN$1935=SUM($BN$1815:BN1918),_xlfn.CONCAT(" y ",BP1918)))))</f>
        <v/>
      </c>
      <c r="BP1918" s="156" t="s">
        <v>5267</v>
      </c>
    </row>
    <row r="1919" spans="1:68" ht="15" customHeight="1">
      <c r="A1919" s="662"/>
      <c r="B1919" s="145"/>
      <c r="C1919" s="157" t="s">
        <v>5268</v>
      </c>
      <c r="D1919" s="885" t="str">
        <f t="shared" si="315"/>
        <v/>
      </c>
      <c r="E1919" s="886"/>
      <c r="F1919" s="886"/>
      <c r="G1919" s="886"/>
      <c r="H1919" s="886"/>
      <c r="I1919" s="886"/>
      <c r="J1919" s="886"/>
      <c r="K1919" s="886"/>
      <c r="L1919" s="886"/>
      <c r="M1919" s="886"/>
      <c r="N1919" s="886"/>
      <c r="O1919" s="886"/>
      <c r="P1919" s="886"/>
      <c r="Q1919" s="886"/>
      <c r="R1919" s="887"/>
      <c r="S1919" s="614"/>
      <c r="T1919" s="614"/>
      <c r="U1919" s="614"/>
      <c r="V1919" s="614"/>
      <c r="W1919" s="614"/>
      <c r="X1919" s="614"/>
      <c r="Y1919" s="614"/>
      <c r="Z1919" s="614"/>
      <c r="AA1919" s="614"/>
      <c r="AB1919" s="614"/>
      <c r="AC1919" s="614"/>
      <c r="AD1919" s="614"/>
      <c r="AE1919" s="164"/>
      <c r="AF1919" s="164"/>
      <c r="AG1919" s="292">
        <f t="shared" si="316"/>
        <v>0</v>
      </c>
      <c r="AH1919" s="293">
        <f t="shared" si="317"/>
        <v>0</v>
      </c>
      <c r="AI1919" s="294">
        <f t="shared" si="318"/>
        <v>0</v>
      </c>
      <c r="AJ1919" s="295">
        <f t="shared" si="319"/>
        <v>0</v>
      </c>
      <c r="AK1919" s="296">
        <f t="shared" si="320"/>
        <v>0</v>
      </c>
      <c r="AL1919" s="293">
        <f t="shared" si="321"/>
        <v>0</v>
      </c>
      <c r="AM1919" s="294">
        <f t="shared" si="322"/>
        <v>0</v>
      </c>
      <c r="AN1919" s="295">
        <f t="shared" si="323"/>
        <v>0</v>
      </c>
      <c r="AO1919" s="296">
        <f t="shared" si="324"/>
        <v>0</v>
      </c>
      <c r="AP1919" s="293">
        <f t="shared" si="325"/>
        <v>0</v>
      </c>
      <c r="AQ1919" s="294">
        <f t="shared" si="326"/>
        <v>0</v>
      </c>
      <c r="AR1919" s="295">
        <f t="shared" si="327"/>
        <v>0</v>
      </c>
      <c r="AS1919" s="296">
        <f t="shared" si="328"/>
        <v>0</v>
      </c>
      <c r="AT1919" s="293">
        <f t="shared" si="329"/>
        <v>0</v>
      </c>
      <c r="AU1919" s="294">
        <f t="shared" si="330"/>
        <v>0</v>
      </c>
      <c r="AV1919" s="295">
        <f t="shared" si="331"/>
        <v>0</v>
      </c>
      <c r="AW1919" s="296">
        <f t="shared" si="332"/>
        <v>0</v>
      </c>
      <c r="AX1919" s="362">
        <f t="shared" si="333"/>
        <v>0</v>
      </c>
      <c r="AY1919" s="366">
        <f t="shared" si="334"/>
        <v>0</v>
      </c>
      <c r="AZ1919" s="364">
        <f t="shared" si="335"/>
        <v>0</v>
      </c>
      <c r="BA1919" s="365">
        <f t="shared" si="336"/>
        <v>0</v>
      </c>
      <c r="BB1919" s="362">
        <f t="shared" si="337"/>
        <v>0</v>
      </c>
      <c r="BC1919" s="363">
        <f t="shared" si="338"/>
        <v>0</v>
      </c>
      <c r="BD1919" s="364">
        <f t="shared" si="339"/>
        <v>0</v>
      </c>
      <c r="BE1919" s="365">
        <f t="shared" si="340"/>
        <v>0</v>
      </c>
      <c r="BF1919" s="362">
        <f t="shared" si="341"/>
        <v>0</v>
      </c>
      <c r="BG1919" s="366">
        <f t="shared" si="342"/>
        <v>0</v>
      </c>
      <c r="BH1919" s="364">
        <f t="shared" si="343"/>
        <v>0</v>
      </c>
      <c r="BI1919" s="365">
        <f t="shared" si="344"/>
        <v>0</v>
      </c>
      <c r="BJ1919" s="298">
        <f t="shared" si="345"/>
        <v>0</v>
      </c>
      <c r="BK1919" s="272">
        <f t="shared" si="346"/>
        <v>0</v>
      </c>
      <c r="BL1919" s="273" t="str">
        <f>IF(BK1919=0,"",
IF(SUM($BK$1815:BK1919)=1,BM1919,
IF($BK$1935&gt;SUM($BK$1815:BK1919),_xlfn.CONCAT(", ",BM1919),
IF($BK$1935=SUM($BK$1815:BK1919),_xlfn.CONCAT(" y ",BM1919)))))</f>
        <v/>
      </c>
      <c r="BM1919" s="156" t="s">
        <v>5269</v>
      </c>
      <c r="BN1919" s="402">
        <f t="shared" si="347"/>
        <v>0</v>
      </c>
      <c r="BO1919" s="370" t="str">
        <f>IF(BN1919=0,"",
IF(SUM($BN$1815:BN1919)=1,BP1919,
IF($BN$1935&gt;SUM($BN$1815:BN1919),_xlfn.CONCAT(", ",BP1919),
IF($BN$1935=SUM($BN$1815:BN1919),_xlfn.CONCAT(" y ",BP1919)))))</f>
        <v/>
      </c>
      <c r="BP1919" s="156" t="s">
        <v>5269</v>
      </c>
    </row>
    <row r="1920" spans="1:68" ht="15" customHeight="1">
      <c r="A1920" s="662"/>
      <c r="B1920" s="145"/>
      <c r="C1920" s="157" t="s">
        <v>5270</v>
      </c>
      <c r="D1920" s="885" t="str">
        <f t="shared" si="315"/>
        <v/>
      </c>
      <c r="E1920" s="886"/>
      <c r="F1920" s="886"/>
      <c r="G1920" s="886"/>
      <c r="H1920" s="886"/>
      <c r="I1920" s="886"/>
      <c r="J1920" s="886"/>
      <c r="K1920" s="886"/>
      <c r="L1920" s="886"/>
      <c r="M1920" s="886"/>
      <c r="N1920" s="886"/>
      <c r="O1920" s="886"/>
      <c r="P1920" s="886"/>
      <c r="Q1920" s="886"/>
      <c r="R1920" s="887"/>
      <c r="S1920" s="614"/>
      <c r="T1920" s="614"/>
      <c r="U1920" s="614"/>
      <c r="V1920" s="614"/>
      <c r="W1920" s="614"/>
      <c r="X1920" s="614"/>
      <c r="Y1920" s="614"/>
      <c r="Z1920" s="614"/>
      <c r="AA1920" s="614"/>
      <c r="AB1920" s="614"/>
      <c r="AC1920" s="614"/>
      <c r="AD1920" s="614"/>
      <c r="AE1920" s="164"/>
      <c r="AF1920" s="164"/>
      <c r="AG1920" s="292">
        <f t="shared" si="316"/>
        <v>0</v>
      </c>
      <c r="AH1920" s="293">
        <f t="shared" si="317"/>
        <v>0</v>
      </c>
      <c r="AI1920" s="294">
        <f t="shared" si="318"/>
        <v>0</v>
      </c>
      <c r="AJ1920" s="295">
        <f t="shared" si="319"/>
        <v>0</v>
      </c>
      <c r="AK1920" s="296">
        <f t="shared" si="320"/>
        <v>0</v>
      </c>
      <c r="AL1920" s="293">
        <f t="shared" si="321"/>
        <v>0</v>
      </c>
      <c r="AM1920" s="294">
        <f t="shared" si="322"/>
        <v>0</v>
      </c>
      <c r="AN1920" s="295">
        <f t="shared" si="323"/>
        <v>0</v>
      </c>
      <c r="AO1920" s="296">
        <f t="shared" si="324"/>
        <v>0</v>
      </c>
      <c r="AP1920" s="293">
        <f t="shared" si="325"/>
        <v>0</v>
      </c>
      <c r="AQ1920" s="294">
        <f t="shared" si="326"/>
        <v>0</v>
      </c>
      <c r="AR1920" s="295">
        <f t="shared" si="327"/>
        <v>0</v>
      </c>
      <c r="AS1920" s="296">
        <f t="shared" si="328"/>
        <v>0</v>
      </c>
      <c r="AT1920" s="293">
        <f t="shared" si="329"/>
        <v>0</v>
      </c>
      <c r="AU1920" s="294">
        <f t="shared" si="330"/>
        <v>0</v>
      </c>
      <c r="AV1920" s="295">
        <f t="shared" si="331"/>
        <v>0</v>
      </c>
      <c r="AW1920" s="296">
        <f t="shared" si="332"/>
        <v>0</v>
      </c>
      <c r="AX1920" s="362">
        <f t="shared" si="333"/>
        <v>0</v>
      </c>
      <c r="AY1920" s="366">
        <f t="shared" si="334"/>
        <v>0</v>
      </c>
      <c r="AZ1920" s="364">
        <f t="shared" si="335"/>
        <v>0</v>
      </c>
      <c r="BA1920" s="365">
        <f t="shared" si="336"/>
        <v>0</v>
      </c>
      <c r="BB1920" s="362">
        <f t="shared" si="337"/>
        <v>0</v>
      </c>
      <c r="BC1920" s="363">
        <f t="shared" si="338"/>
        <v>0</v>
      </c>
      <c r="BD1920" s="364">
        <f t="shared" si="339"/>
        <v>0</v>
      </c>
      <c r="BE1920" s="365">
        <f t="shared" si="340"/>
        <v>0</v>
      </c>
      <c r="BF1920" s="362">
        <f t="shared" si="341"/>
        <v>0</v>
      </c>
      <c r="BG1920" s="366">
        <f t="shared" si="342"/>
        <v>0</v>
      </c>
      <c r="BH1920" s="364">
        <f t="shared" si="343"/>
        <v>0</v>
      </c>
      <c r="BI1920" s="365">
        <f t="shared" si="344"/>
        <v>0</v>
      </c>
      <c r="BJ1920" s="298">
        <f t="shared" si="345"/>
        <v>0</v>
      </c>
      <c r="BK1920" s="272">
        <f t="shared" si="346"/>
        <v>0</v>
      </c>
      <c r="BL1920" s="273" t="str">
        <f>IF(BK1920=0,"",
IF(SUM($BK$1815:BK1920)=1,BM1920,
IF($BK$1935&gt;SUM($BK$1815:BK1920),_xlfn.CONCAT(", ",BM1920),
IF($BK$1935=SUM($BK$1815:BK1920),_xlfn.CONCAT(" y ",BM1920)))))</f>
        <v/>
      </c>
      <c r="BM1920" s="156" t="s">
        <v>5271</v>
      </c>
      <c r="BN1920" s="402">
        <f t="shared" si="347"/>
        <v>0</v>
      </c>
      <c r="BO1920" s="370" t="str">
        <f>IF(BN1920=0,"",
IF(SUM($BN$1815:BN1920)=1,BP1920,
IF($BN$1935&gt;SUM($BN$1815:BN1920),_xlfn.CONCAT(", ",BP1920),
IF($BN$1935=SUM($BN$1815:BN1920),_xlfn.CONCAT(" y ",BP1920)))))</f>
        <v/>
      </c>
      <c r="BP1920" s="156" t="s">
        <v>5271</v>
      </c>
    </row>
    <row r="1921" spans="1:68" ht="15" customHeight="1">
      <c r="A1921" s="662"/>
      <c r="B1921" s="145"/>
      <c r="C1921" s="157" t="s">
        <v>5272</v>
      </c>
      <c r="D1921" s="885" t="str">
        <f t="shared" si="315"/>
        <v/>
      </c>
      <c r="E1921" s="886"/>
      <c r="F1921" s="886"/>
      <c r="G1921" s="886"/>
      <c r="H1921" s="886"/>
      <c r="I1921" s="886"/>
      <c r="J1921" s="886"/>
      <c r="K1921" s="886"/>
      <c r="L1921" s="886"/>
      <c r="M1921" s="886"/>
      <c r="N1921" s="886"/>
      <c r="O1921" s="886"/>
      <c r="P1921" s="886"/>
      <c r="Q1921" s="886"/>
      <c r="R1921" s="887"/>
      <c r="S1921" s="614"/>
      <c r="T1921" s="614"/>
      <c r="U1921" s="614"/>
      <c r="V1921" s="614"/>
      <c r="W1921" s="614"/>
      <c r="X1921" s="614"/>
      <c r="Y1921" s="614"/>
      <c r="Z1921" s="614"/>
      <c r="AA1921" s="614"/>
      <c r="AB1921" s="614"/>
      <c r="AC1921" s="614"/>
      <c r="AD1921" s="614"/>
      <c r="AE1921" s="164"/>
      <c r="AF1921" s="164"/>
      <c r="AG1921" s="292">
        <f t="shared" si="316"/>
        <v>0</v>
      </c>
      <c r="AH1921" s="293">
        <f t="shared" si="317"/>
        <v>0</v>
      </c>
      <c r="AI1921" s="294">
        <f t="shared" si="318"/>
        <v>0</v>
      </c>
      <c r="AJ1921" s="295">
        <f t="shared" si="319"/>
        <v>0</v>
      </c>
      <c r="AK1921" s="296">
        <f t="shared" si="320"/>
        <v>0</v>
      </c>
      <c r="AL1921" s="293">
        <f t="shared" si="321"/>
        <v>0</v>
      </c>
      <c r="AM1921" s="294">
        <f t="shared" si="322"/>
        <v>0</v>
      </c>
      <c r="AN1921" s="295">
        <f t="shared" si="323"/>
        <v>0</v>
      </c>
      <c r="AO1921" s="296">
        <f t="shared" si="324"/>
        <v>0</v>
      </c>
      <c r="AP1921" s="293">
        <f t="shared" si="325"/>
        <v>0</v>
      </c>
      <c r="AQ1921" s="294">
        <f t="shared" si="326"/>
        <v>0</v>
      </c>
      <c r="AR1921" s="295">
        <f t="shared" si="327"/>
        <v>0</v>
      </c>
      <c r="AS1921" s="296">
        <f t="shared" si="328"/>
        <v>0</v>
      </c>
      <c r="AT1921" s="293">
        <f t="shared" si="329"/>
        <v>0</v>
      </c>
      <c r="AU1921" s="294">
        <f t="shared" si="330"/>
        <v>0</v>
      </c>
      <c r="AV1921" s="295">
        <f t="shared" si="331"/>
        <v>0</v>
      </c>
      <c r="AW1921" s="296">
        <f t="shared" si="332"/>
        <v>0</v>
      </c>
      <c r="AX1921" s="362">
        <f t="shared" si="333"/>
        <v>0</v>
      </c>
      <c r="AY1921" s="366">
        <f t="shared" si="334"/>
        <v>0</v>
      </c>
      <c r="AZ1921" s="364">
        <f t="shared" si="335"/>
        <v>0</v>
      </c>
      <c r="BA1921" s="365">
        <f t="shared" si="336"/>
        <v>0</v>
      </c>
      <c r="BB1921" s="362">
        <f t="shared" si="337"/>
        <v>0</v>
      </c>
      <c r="BC1921" s="363">
        <f t="shared" si="338"/>
        <v>0</v>
      </c>
      <c r="BD1921" s="364">
        <f t="shared" si="339"/>
        <v>0</v>
      </c>
      <c r="BE1921" s="365">
        <f t="shared" si="340"/>
        <v>0</v>
      </c>
      <c r="BF1921" s="362">
        <f t="shared" si="341"/>
        <v>0</v>
      </c>
      <c r="BG1921" s="366">
        <f t="shared" si="342"/>
        <v>0</v>
      </c>
      <c r="BH1921" s="364">
        <f t="shared" si="343"/>
        <v>0</v>
      </c>
      <c r="BI1921" s="365">
        <f t="shared" si="344"/>
        <v>0</v>
      </c>
      <c r="BJ1921" s="298">
        <f t="shared" si="345"/>
        <v>0</v>
      </c>
      <c r="BK1921" s="272">
        <f t="shared" si="346"/>
        <v>0</v>
      </c>
      <c r="BL1921" s="273" t="str">
        <f>IF(BK1921=0,"",
IF(SUM($BK$1815:BK1921)=1,BM1921,
IF($BK$1935&gt;SUM($BK$1815:BK1921),_xlfn.CONCAT(", ",BM1921),
IF($BK$1935=SUM($BK$1815:BK1921),_xlfn.CONCAT(" y ",BM1921)))))</f>
        <v/>
      </c>
      <c r="BM1921" s="156" t="s">
        <v>5273</v>
      </c>
      <c r="BN1921" s="402">
        <f t="shared" si="347"/>
        <v>0</v>
      </c>
      <c r="BO1921" s="370" t="str">
        <f>IF(BN1921=0,"",
IF(SUM($BN$1815:BN1921)=1,BP1921,
IF($BN$1935&gt;SUM($BN$1815:BN1921),_xlfn.CONCAT(", ",BP1921),
IF($BN$1935=SUM($BN$1815:BN1921),_xlfn.CONCAT(" y ",BP1921)))))</f>
        <v/>
      </c>
      <c r="BP1921" s="156" t="s">
        <v>5273</v>
      </c>
    </row>
    <row r="1922" spans="1:68" ht="15" customHeight="1">
      <c r="A1922" s="662"/>
      <c r="B1922" s="145"/>
      <c r="C1922" s="157" t="s">
        <v>5274</v>
      </c>
      <c r="D1922" s="885" t="str">
        <f t="shared" si="315"/>
        <v/>
      </c>
      <c r="E1922" s="886"/>
      <c r="F1922" s="886"/>
      <c r="G1922" s="886"/>
      <c r="H1922" s="886"/>
      <c r="I1922" s="886"/>
      <c r="J1922" s="886"/>
      <c r="K1922" s="886"/>
      <c r="L1922" s="886"/>
      <c r="M1922" s="886"/>
      <c r="N1922" s="886"/>
      <c r="O1922" s="886"/>
      <c r="P1922" s="886"/>
      <c r="Q1922" s="886"/>
      <c r="R1922" s="887"/>
      <c r="S1922" s="614"/>
      <c r="T1922" s="614"/>
      <c r="U1922" s="614"/>
      <c r="V1922" s="614"/>
      <c r="W1922" s="614"/>
      <c r="X1922" s="614"/>
      <c r="Y1922" s="614"/>
      <c r="Z1922" s="614"/>
      <c r="AA1922" s="614"/>
      <c r="AB1922" s="614"/>
      <c r="AC1922" s="614"/>
      <c r="AD1922" s="614"/>
      <c r="AE1922" s="164"/>
      <c r="AF1922" s="164"/>
      <c r="AG1922" s="292">
        <f t="shared" si="316"/>
        <v>0</v>
      </c>
      <c r="AH1922" s="293">
        <f t="shared" si="317"/>
        <v>0</v>
      </c>
      <c r="AI1922" s="294">
        <f t="shared" si="318"/>
        <v>0</v>
      </c>
      <c r="AJ1922" s="295">
        <f t="shared" si="319"/>
        <v>0</v>
      </c>
      <c r="AK1922" s="296">
        <f t="shared" si="320"/>
        <v>0</v>
      </c>
      <c r="AL1922" s="293">
        <f t="shared" si="321"/>
        <v>0</v>
      </c>
      <c r="AM1922" s="294">
        <f t="shared" si="322"/>
        <v>0</v>
      </c>
      <c r="AN1922" s="295">
        <f t="shared" si="323"/>
        <v>0</v>
      </c>
      <c r="AO1922" s="296">
        <f t="shared" si="324"/>
        <v>0</v>
      </c>
      <c r="AP1922" s="293">
        <f t="shared" si="325"/>
        <v>0</v>
      </c>
      <c r="AQ1922" s="294">
        <f t="shared" si="326"/>
        <v>0</v>
      </c>
      <c r="AR1922" s="295">
        <f t="shared" si="327"/>
        <v>0</v>
      </c>
      <c r="AS1922" s="296">
        <f t="shared" si="328"/>
        <v>0</v>
      </c>
      <c r="AT1922" s="293">
        <f t="shared" si="329"/>
        <v>0</v>
      </c>
      <c r="AU1922" s="294">
        <f t="shared" si="330"/>
        <v>0</v>
      </c>
      <c r="AV1922" s="295">
        <f t="shared" si="331"/>
        <v>0</v>
      </c>
      <c r="AW1922" s="296">
        <f t="shared" si="332"/>
        <v>0</v>
      </c>
      <c r="AX1922" s="362">
        <f t="shared" si="333"/>
        <v>0</v>
      </c>
      <c r="AY1922" s="366">
        <f t="shared" si="334"/>
        <v>0</v>
      </c>
      <c r="AZ1922" s="364">
        <f t="shared" si="335"/>
        <v>0</v>
      </c>
      <c r="BA1922" s="365">
        <f t="shared" si="336"/>
        <v>0</v>
      </c>
      <c r="BB1922" s="362">
        <f t="shared" si="337"/>
        <v>0</v>
      </c>
      <c r="BC1922" s="363">
        <f t="shared" si="338"/>
        <v>0</v>
      </c>
      <c r="BD1922" s="364">
        <f t="shared" si="339"/>
        <v>0</v>
      </c>
      <c r="BE1922" s="365">
        <f t="shared" si="340"/>
        <v>0</v>
      </c>
      <c r="BF1922" s="362">
        <f t="shared" si="341"/>
        <v>0</v>
      </c>
      <c r="BG1922" s="366">
        <f t="shared" si="342"/>
        <v>0</v>
      </c>
      <c r="BH1922" s="364">
        <f t="shared" si="343"/>
        <v>0</v>
      </c>
      <c r="BI1922" s="365">
        <f t="shared" si="344"/>
        <v>0</v>
      </c>
      <c r="BJ1922" s="298">
        <f t="shared" si="345"/>
        <v>0</v>
      </c>
      <c r="BK1922" s="272">
        <f t="shared" si="346"/>
        <v>0</v>
      </c>
      <c r="BL1922" s="273" t="str">
        <f>IF(BK1922=0,"",
IF(SUM($BK$1815:BK1922)=1,BM1922,
IF($BK$1935&gt;SUM($BK$1815:BK1922),_xlfn.CONCAT(", ",BM1922),
IF($BK$1935=SUM($BK$1815:BK1922),_xlfn.CONCAT(" y ",BM1922)))))</f>
        <v/>
      </c>
      <c r="BM1922" s="156" t="s">
        <v>5275</v>
      </c>
      <c r="BN1922" s="402">
        <f t="shared" si="347"/>
        <v>0</v>
      </c>
      <c r="BO1922" s="370" t="str">
        <f>IF(BN1922=0,"",
IF(SUM($BN$1815:BN1922)=1,BP1922,
IF($BN$1935&gt;SUM($BN$1815:BN1922),_xlfn.CONCAT(", ",BP1922),
IF($BN$1935=SUM($BN$1815:BN1922),_xlfn.CONCAT(" y ",BP1922)))))</f>
        <v/>
      </c>
      <c r="BP1922" s="156" t="s">
        <v>5275</v>
      </c>
    </row>
    <row r="1923" spans="1:68" ht="15" customHeight="1">
      <c r="A1923" s="662"/>
      <c r="B1923" s="145"/>
      <c r="C1923" s="157" t="s">
        <v>5276</v>
      </c>
      <c r="D1923" s="885" t="str">
        <f t="shared" si="315"/>
        <v/>
      </c>
      <c r="E1923" s="886"/>
      <c r="F1923" s="886"/>
      <c r="G1923" s="886"/>
      <c r="H1923" s="886"/>
      <c r="I1923" s="886"/>
      <c r="J1923" s="886"/>
      <c r="K1923" s="886"/>
      <c r="L1923" s="886"/>
      <c r="M1923" s="886"/>
      <c r="N1923" s="886"/>
      <c r="O1923" s="886"/>
      <c r="P1923" s="886"/>
      <c r="Q1923" s="886"/>
      <c r="R1923" s="887"/>
      <c r="S1923" s="614"/>
      <c r="T1923" s="614"/>
      <c r="U1923" s="614"/>
      <c r="V1923" s="614"/>
      <c r="W1923" s="614"/>
      <c r="X1923" s="614"/>
      <c r="Y1923" s="614"/>
      <c r="Z1923" s="614"/>
      <c r="AA1923" s="614"/>
      <c r="AB1923" s="614"/>
      <c r="AC1923" s="614"/>
      <c r="AD1923" s="614"/>
      <c r="AE1923" s="164"/>
      <c r="AF1923" s="164"/>
      <c r="AG1923" s="292">
        <f t="shared" si="316"/>
        <v>0</v>
      </c>
      <c r="AH1923" s="293">
        <f t="shared" si="317"/>
        <v>0</v>
      </c>
      <c r="AI1923" s="294">
        <f t="shared" si="318"/>
        <v>0</v>
      </c>
      <c r="AJ1923" s="295">
        <f t="shared" si="319"/>
        <v>0</v>
      </c>
      <c r="AK1923" s="296">
        <f t="shared" si="320"/>
        <v>0</v>
      </c>
      <c r="AL1923" s="293">
        <f t="shared" si="321"/>
        <v>0</v>
      </c>
      <c r="AM1923" s="294">
        <f t="shared" si="322"/>
        <v>0</v>
      </c>
      <c r="AN1923" s="295">
        <f t="shared" si="323"/>
        <v>0</v>
      </c>
      <c r="AO1923" s="296">
        <f t="shared" si="324"/>
        <v>0</v>
      </c>
      <c r="AP1923" s="293">
        <f t="shared" si="325"/>
        <v>0</v>
      </c>
      <c r="AQ1923" s="294">
        <f t="shared" si="326"/>
        <v>0</v>
      </c>
      <c r="AR1923" s="295">
        <f t="shared" si="327"/>
        <v>0</v>
      </c>
      <c r="AS1923" s="296">
        <f t="shared" si="328"/>
        <v>0</v>
      </c>
      <c r="AT1923" s="293">
        <f t="shared" si="329"/>
        <v>0</v>
      </c>
      <c r="AU1923" s="294">
        <f t="shared" si="330"/>
        <v>0</v>
      </c>
      <c r="AV1923" s="295">
        <f t="shared" si="331"/>
        <v>0</v>
      </c>
      <c r="AW1923" s="296">
        <f t="shared" si="332"/>
        <v>0</v>
      </c>
      <c r="AX1923" s="362">
        <f t="shared" si="333"/>
        <v>0</v>
      </c>
      <c r="AY1923" s="366">
        <f t="shared" si="334"/>
        <v>0</v>
      </c>
      <c r="AZ1923" s="364">
        <f t="shared" si="335"/>
        <v>0</v>
      </c>
      <c r="BA1923" s="365">
        <f t="shared" si="336"/>
        <v>0</v>
      </c>
      <c r="BB1923" s="362">
        <f t="shared" si="337"/>
        <v>0</v>
      </c>
      <c r="BC1923" s="363">
        <f t="shared" si="338"/>
        <v>0</v>
      </c>
      <c r="BD1923" s="364">
        <f t="shared" si="339"/>
        <v>0</v>
      </c>
      <c r="BE1923" s="365">
        <f t="shared" si="340"/>
        <v>0</v>
      </c>
      <c r="BF1923" s="362">
        <f t="shared" si="341"/>
        <v>0</v>
      </c>
      <c r="BG1923" s="366">
        <f t="shared" si="342"/>
        <v>0</v>
      </c>
      <c r="BH1923" s="364">
        <f t="shared" si="343"/>
        <v>0</v>
      </c>
      <c r="BI1923" s="365">
        <f t="shared" si="344"/>
        <v>0</v>
      </c>
      <c r="BJ1923" s="298">
        <f t="shared" si="345"/>
        <v>0</v>
      </c>
      <c r="BK1923" s="272">
        <f t="shared" si="346"/>
        <v>0</v>
      </c>
      <c r="BL1923" s="273" t="str">
        <f>IF(BK1923=0,"",
IF(SUM($BK$1815:BK1923)=1,BM1923,
IF($BK$1935&gt;SUM($BK$1815:BK1923),_xlfn.CONCAT(", ",BM1923),
IF($BK$1935=SUM($BK$1815:BK1923),_xlfn.CONCAT(" y ",BM1923)))))</f>
        <v/>
      </c>
      <c r="BM1923" s="156" t="s">
        <v>5277</v>
      </c>
      <c r="BN1923" s="402">
        <f t="shared" si="347"/>
        <v>0</v>
      </c>
      <c r="BO1923" s="370" t="str">
        <f>IF(BN1923=0,"",
IF(SUM($BN$1815:BN1923)=1,BP1923,
IF($BN$1935&gt;SUM($BN$1815:BN1923),_xlfn.CONCAT(", ",BP1923),
IF($BN$1935=SUM($BN$1815:BN1923),_xlfn.CONCAT(" y ",BP1923)))))</f>
        <v/>
      </c>
      <c r="BP1923" s="156" t="s">
        <v>5277</v>
      </c>
    </row>
    <row r="1924" spans="1:68" ht="15" customHeight="1">
      <c r="A1924" s="662"/>
      <c r="B1924" s="145"/>
      <c r="C1924" s="157" t="s">
        <v>5278</v>
      </c>
      <c r="D1924" s="885" t="str">
        <f t="shared" si="315"/>
        <v/>
      </c>
      <c r="E1924" s="886"/>
      <c r="F1924" s="886"/>
      <c r="G1924" s="886"/>
      <c r="H1924" s="886"/>
      <c r="I1924" s="886"/>
      <c r="J1924" s="886"/>
      <c r="K1924" s="886"/>
      <c r="L1924" s="886"/>
      <c r="M1924" s="886"/>
      <c r="N1924" s="886"/>
      <c r="O1924" s="886"/>
      <c r="P1924" s="886"/>
      <c r="Q1924" s="886"/>
      <c r="R1924" s="887"/>
      <c r="S1924" s="614"/>
      <c r="T1924" s="614"/>
      <c r="U1924" s="614"/>
      <c r="V1924" s="614"/>
      <c r="W1924" s="614"/>
      <c r="X1924" s="614"/>
      <c r="Y1924" s="614"/>
      <c r="Z1924" s="614"/>
      <c r="AA1924" s="614"/>
      <c r="AB1924" s="614"/>
      <c r="AC1924" s="614"/>
      <c r="AD1924" s="614"/>
      <c r="AE1924" s="164"/>
      <c r="AF1924" s="164"/>
      <c r="AG1924" s="292">
        <f t="shared" si="316"/>
        <v>0</v>
      </c>
      <c r="AH1924" s="293">
        <f t="shared" si="317"/>
        <v>0</v>
      </c>
      <c r="AI1924" s="294">
        <f t="shared" si="318"/>
        <v>0</v>
      </c>
      <c r="AJ1924" s="295">
        <f t="shared" si="319"/>
        <v>0</v>
      </c>
      <c r="AK1924" s="296">
        <f t="shared" si="320"/>
        <v>0</v>
      </c>
      <c r="AL1924" s="293">
        <f t="shared" si="321"/>
        <v>0</v>
      </c>
      <c r="AM1924" s="294">
        <f t="shared" si="322"/>
        <v>0</v>
      </c>
      <c r="AN1924" s="295">
        <f t="shared" si="323"/>
        <v>0</v>
      </c>
      <c r="AO1924" s="296">
        <f t="shared" si="324"/>
        <v>0</v>
      </c>
      <c r="AP1924" s="293">
        <f t="shared" si="325"/>
        <v>0</v>
      </c>
      <c r="AQ1924" s="294">
        <f t="shared" si="326"/>
        <v>0</v>
      </c>
      <c r="AR1924" s="295">
        <f t="shared" si="327"/>
        <v>0</v>
      </c>
      <c r="AS1924" s="296">
        <f t="shared" si="328"/>
        <v>0</v>
      </c>
      <c r="AT1924" s="293">
        <f t="shared" si="329"/>
        <v>0</v>
      </c>
      <c r="AU1924" s="294">
        <f t="shared" si="330"/>
        <v>0</v>
      </c>
      <c r="AV1924" s="295">
        <f t="shared" si="331"/>
        <v>0</v>
      </c>
      <c r="AW1924" s="296">
        <f t="shared" si="332"/>
        <v>0</v>
      </c>
      <c r="AX1924" s="362">
        <f t="shared" si="333"/>
        <v>0</v>
      </c>
      <c r="AY1924" s="366">
        <f t="shared" si="334"/>
        <v>0</v>
      </c>
      <c r="AZ1924" s="364">
        <f t="shared" si="335"/>
        <v>0</v>
      </c>
      <c r="BA1924" s="365">
        <f t="shared" si="336"/>
        <v>0</v>
      </c>
      <c r="BB1924" s="362">
        <f t="shared" si="337"/>
        <v>0</v>
      </c>
      <c r="BC1924" s="363">
        <f t="shared" si="338"/>
        <v>0</v>
      </c>
      <c r="BD1924" s="364">
        <f t="shared" si="339"/>
        <v>0</v>
      </c>
      <c r="BE1924" s="365">
        <f t="shared" si="340"/>
        <v>0</v>
      </c>
      <c r="BF1924" s="362">
        <f t="shared" si="341"/>
        <v>0</v>
      </c>
      <c r="BG1924" s="366">
        <f t="shared" si="342"/>
        <v>0</v>
      </c>
      <c r="BH1924" s="364">
        <f t="shared" si="343"/>
        <v>0</v>
      </c>
      <c r="BI1924" s="365">
        <f t="shared" si="344"/>
        <v>0</v>
      </c>
      <c r="BJ1924" s="298">
        <f t="shared" si="345"/>
        <v>0</v>
      </c>
      <c r="BK1924" s="272">
        <f t="shared" si="346"/>
        <v>0</v>
      </c>
      <c r="BL1924" s="273" t="str">
        <f>IF(BK1924=0,"",
IF(SUM($BK$1815:BK1924)=1,BM1924,
IF($BK$1935&gt;SUM($BK$1815:BK1924),_xlfn.CONCAT(", ",BM1924),
IF($BK$1935=SUM($BK$1815:BK1924),_xlfn.CONCAT(" y ",BM1924)))))</f>
        <v/>
      </c>
      <c r="BM1924" s="156" t="s">
        <v>5279</v>
      </c>
      <c r="BN1924" s="402">
        <f t="shared" si="347"/>
        <v>0</v>
      </c>
      <c r="BO1924" s="370" t="str">
        <f>IF(BN1924=0,"",
IF(SUM($BN$1815:BN1924)=1,BP1924,
IF($BN$1935&gt;SUM($BN$1815:BN1924),_xlfn.CONCAT(", ",BP1924),
IF($BN$1935=SUM($BN$1815:BN1924),_xlfn.CONCAT(" y ",BP1924)))))</f>
        <v/>
      </c>
      <c r="BP1924" s="156" t="s">
        <v>5279</v>
      </c>
    </row>
    <row r="1925" spans="1:68" ht="15" customHeight="1">
      <c r="A1925" s="662"/>
      <c r="B1925" s="145"/>
      <c r="C1925" s="157" t="s">
        <v>5280</v>
      </c>
      <c r="D1925" s="885" t="str">
        <f t="shared" si="315"/>
        <v/>
      </c>
      <c r="E1925" s="886"/>
      <c r="F1925" s="886"/>
      <c r="G1925" s="886"/>
      <c r="H1925" s="886"/>
      <c r="I1925" s="886"/>
      <c r="J1925" s="886"/>
      <c r="K1925" s="886"/>
      <c r="L1925" s="886"/>
      <c r="M1925" s="886"/>
      <c r="N1925" s="886"/>
      <c r="O1925" s="886"/>
      <c r="P1925" s="886"/>
      <c r="Q1925" s="886"/>
      <c r="R1925" s="887"/>
      <c r="S1925" s="614"/>
      <c r="T1925" s="614"/>
      <c r="U1925" s="614"/>
      <c r="V1925" s="614"/>
      <c r="W1925" s="614"/>
      <c r="X1925" s="614"/>
      <c r="Y1925" s="614"/>
      <c r="Z1925" s="614"/>
      <c r="AA1925" s="614"/>
      <c r="AB1925" s="614"/>
      <c r="AC1925" s="614"/>
      <c r="AD1925" s="614"/>
      <c r="AE1925" s="164"/>
      <c r="AF1925" s="164"/>
      <c r="AG1925" s="292">
        <f t="shared" si="316"/>
        <v>0</v>
      </c>
      <c r="AH1925" s="293">
        <f t="shared" si="317"/>
        <v>0</v>
      </c>
      <c r="AI1925" s="294">
        <f t="shared" si="318"/>
        <v>0</v>
      </c>
      <c r="AJ1925" s="295">
        <f t="shared" si="319"/>
        <v>0</v>
      </c>
      <c r="AK1925" s="296">
        <f t="shared" si="320"/>
        <v>0</v>
      </c>
      <c r="AL1925" s="293">
        <f t="shared" si="321"/>
        <v>0</v>
      </c>
      <c r="AM1925" s="294">
        <f t="shared" si="322"/>
        <v>0</v>
      </c>
      <c r="AN1925" s="295">
        <f t="shared" si="323"/>
        <v>0</v>
      </c>
      <c r="AO1925" s="296">
        <f t="shared" si="324"/>
        <v>0</v>
      </c>
      <c r="AP1925" s="293">
        <f t="shared" si="325"/>
        <v>0</v>
      </c>
      <c r="AQ1925" s="294">
        <f t="shared" si="326"/>
        <v>0</v>
      </c>
      <c r="AR1925" s="295">
        <f t="shared" si="327"/>
        <v>0</v>
      </c>
      <c r="AS1925" s="296">
        <f t="shared" si="328"/>
        <v>0</v>
      </c>
      <c r="AT1925" s="293">
        <f t="shared" si="329"/>
        <v>0</v>
      </c>
      <c r="AU1925" s="294">
        <f t="shared" si="330"/>
        <v>0</v>
      </c>
      <c r="AV1925" s="295">
        <f t="shared" si="331"/>
        <v>0</v>
      </c>
      <c r="AW1925" s="296">
        <f t="shared" si="332"/>
        <v>0</v>
      </c>
      <c r="AX1925" s="362">
        <f t="shared" si="333"/>
        <v>0</v>
      </c>
      <c r="AY1925" s="366">
        <f t="shared" si="334"/>
        <v>0</v>
      </c>
      <c r="AZ1925" s="364">
        <f t="shared" si="335"/>
        <v>0</v>
      </c>
      <c r="BA1925" s="365">
        <f t="shared" si="336"/>
        <v>0</v>
      </c>
      <c r="BB1925" s="362">
        <f t="shared" si="337"/>
        <v>0</v>
      </c>
      <c r="BC1925" s="363">
        <f t="shared" si="338"/>
        <v>0</v>
      </c>
      <c r="BD1925" s="364">
        <f t="shared" si="339"/>
        <v>0</v>
      </c>
      <c r="BE1925" s="365">
        <f t="shared" si="340"/>
        <v>0</v>
      </c>
      <c r="BF1925" s="362">
        <f t="shared" si="341"/>
        <v>0</v>
      </c>
      <c r="BG1925" s="366">
        <f t="shared" si="342"/>
        <v>0</v>
      </c>
      <c r="BH1925" s="364">
        <f t="shared" si="343"/>
        <v>0</v>
      </c>
      <c r="BI1925" s="365">
        <f t="shared" si="344"/>
        <v>0</v>
      </c>
      <c r="BJ1925" s="298">
        <f t="shared" si="345"/>
        <v>0</v>
      </c>
      <c r="BK1925" s="272">
        <f t="shared" si="346"/>
        <v>0</v>
      </c>
      <c r="BL1925" s="273" t="str">
        <f>IF(BK1925=0,"",
IF(SUM($BK$1815:BK1925)=1,BM1925,
IF($BK$1935&gt;SUM($BK$1815:BK1925),_xlfn.CONCAT(", ",BM1925),
IF($BK$1935=SUM($BK$1815:BK1925),_xlfn.CONCAT(" y ",BM1925)))))</f>
        <v/>
      </c>
      <c r="BM1925" s="156" t="s">
        <v>5281</v>
      </c>
      <c r="BN1925" s="402">
        <f t="shared" si="347"/>
        <v>0</v>
      </c>
      <c r="BO1925" s="370" t="str">
        <f>IF(BN1925=0,"",
IF(SUM($BN$1815:BN1925)=1,BP1925,
IF($BN$1935&gt;SUM($BN$1815:BN1925),_xlfn.CONCAT(", ",BP1925),
IF($BN$1935=SUM($BN$1815:BN1925),_xlfn.CONCAT(" y ",BP1925)))))</f>
        <v/>
      </c>
      <c r="BP1925" s="156" t="s">
        <v>5281</v>
      </c>
    </row>
    <row r="1926" spans="1:68" ht="15" customHeight="1">
      <c r="A1926" s="662"/>
      <c r="B1926" s="145"/>
      <c r="C1926" s="157" t="s">
        <v>5282</v>
      </c>
      <c r="D1926" s="885" t="str">
        <f t="shared" si="315"/>
        <v/>
      </c>
      <c r="E1926" s="886"/>
      <c r="F1926" s="886"/>
      <c r="G1926" s="886"/>
      <c r="H1926" s="886"/>
      <c r="I1926" s="886"/>
      <c r="J1926" s="886"/>
      <c r="K1926" s="886"/>
      <c r="L1926" s="886"/>
      <c r="M1926" s="886"/>
      <c r="N1926" s="886"/>
      <c r="O1926" s="886"/>
      <c r="P1926" s="886"/>
      <c r="Q1926" s="886"/>
      <c r="R1926" s="887"/>
      <c r="S1926" s="614"/>
      <c r="T1926" s="614"/>
      <c r="U1926" s="614"/>
      <c r="V1926" s="614"/>
      <c r="W1926" s="614"/>
      <c r="X1926" s="614"/>
      <c r="Y1926" s="614"/>
      <c r="Z1926" s="614"/>
      <c r="AA1926" s="614"/>
      <c r="AB1926" s="614"/>
      <c r="AC1926" s="614"/>
      <c r="AD1926" s="614"/>
      <c r="AE1926" s="164"/>
      <c r="AF1926" s="164"/>
      <c r="AG1926" s="292">
        <f t="shared" si="316"/>
        <v>0</v>
      </c>
      <c r="AH1926" s="293">
        <f t="shared" si="317"/>
        <v>0</v>
      </c>
      <c r="AI1926" s="294">
        <f t="shared" si="318"/>
        <v>0</v>
      </c>
      <c r="AJ1926" s="295">
        <f t="shared" si="319"/>
        <v>0</v>
      </c>
      <c r="AK1926" s="296">
        <f t="shared" si="320"/>
        <v>0</v>
      </c>
      <c r="AL1926" s="293">
        <f t="shared" si="321"/>
        <v>0</v>
      </c>
      <c r="AM1926" s="294">
        <f t="shared" si="322"/>
        <v>0</v>
      </c>
      <c r="AN1926" s="295">
        <f t="shared" si="323"/>
        <v>0</v>
      </c>
      <c r="AO1926" s="296">
        <f t="shared" si="324"/>
        <v>0</v>
      </c>
      <c r="AP1926" s="293">
        <f t="shared" si="325"/>
        <v>0</v>
      </c>
      <c r="AQ1926" s="294">
        <f t="shared" si="326"/>
        <v>0</v>
      </c>
      <c r="AR1926" s="295">
        <f t="shared" si="327"/>
        <v>0</v>
      </c>
      <c r="AS1926" s="296">
        <f t="shared" si="328"/>
        <v>0</v>
      </c>
      <c r="AT1926" s="293">
        <f t="shared" si="329"/>
        <v>0</v>
      </c>
      <c r="AU1926" s="294">
        <f t="shared" si="330"/>
        <v>0</v>
      </c>
      <c r="AV1926" s="295">
        <f t="shared" si="331"/>
        <v>0</v>
      </c>
      <c r="AW1926" s="296">
        <f t="shared" si="332"/>
        <v>0</v>
      </c>
      <c r="AX1926" s="362">
        <f t="shared" si="333"/>
        <v>0</v>
      </c>
      <c r="AY1926" s="366">
        <f t="shared" si="334"/>
        <v>0</v>
      </c>
      <c r="AZ1926" s="364">
        <f t="shared" si="335"/>
        <v>0</v>
      </c>
      <c r="BA1926" s="365">
        <f t="shared" si="336"/>
        <v>0</v>
      </c>
      <c r="BB1926" s="362">
        <f t="shared" si="337"/>
        <v>0</v>
      </c>
      <c r="BC1926" s="363">
        <f t="shared" si="338"/>
        <v>0</v>
      </c>
      <c r="BD1926" s="364">
        <f t="shared" si="339"/>
        <v>0</v>
      </c>
      <c r="BE1926" s="365">
        <f t="shared" si="340"/>
        <v>0</v>
      </c>
      <c r="BF1926" s="362">
        <f t="shared" si="341"/>
        <v>0</v>
      </c>
      <c r="BG1926" s="366">
        <f t="shared" si="342"/>
        <v>0</v>
      </c>
      <c r="BH1926" s="364">
        <f t="shared" si="343"/>
        <v>0</v>
      </c>
      <c r="BI1926" s="365">
        <f t="shared" si="344"/>
        <v>0</v>
      </c>
      <c r="BJ1926" s="298">
        <f t="shared" si="345"/>
        <v>0</v>
      </c>
      <c r="BK1926" s="272">
        <f t="shared" si="346"/>
        <v>0</v>
      </c>
      <c r="BL1926" s="273" t="str">
        <f>IF(BK1926=0,"",
IF(SUM($BK$1815:BK1926)=1,BM1926,
IF($BK$1935&gt;SUM($BK$1815:BK1926),_xlfn.CONCAT(", ",BM1926),
IF($BK$1935=SUM($BK$1815:BK1926),_xlfn.CONCAT(" y ",BM1926)))))</f>
        <v/>
      </c>
      <c r="BM1926" s="156" t="s">
        <v>5283</v>
      </c>
      <c r="BN1926" s="402">
        <f t="shared" si="347"/>
        <v>0</v>
      </c>
      <c r="BO1926" s="370" t="str">
        <f>IF(BN1926=0,"",
IF(SUM($BN$1815:BN1926)=1,BP1926,
IF($BN$1935&gt;SUM($BN$1815:BN1926),_xlfn.CONCAT(", ",BP1926),
IF($BN$1935=SUM($BN$1815:BN1926),_xlfn.CONCAT(" y ",BP1926)))))</f>
        <v/>
      </c>
      <c r="BP1926" s="156" t="s">
        <v>5283</v>
      </c>
    </row>
    <row r="1927" spans="1:68" ht="15" customHeight="1">
      <c r="A1927" s="662"/>
      <c r="B1927" s="145"/>
      <c r="C1927" s="157" t="s">
        <v>5284</v>
      </c>
      <c r="D1927" s="885" t="str">
        <f t="shared" si="315"/>
        <v/>
      </c>
      <c r="E1927" s="886"/>
      <c r="F1927" s="886"/>
      <c r="G1927" s="886"/>
      <c r="H1927" s="886"/>
      <c r="I1927" s="886"/>
      <c r="J1927" s="886"/>
      <c r="K1927" s="886"/>
      <c r="L1927" s="886"/>
      <c r="M1927" s="886"/>
      <c r="N1927" s="886"/>
      <c r="O1927" s="886"/>
      <c r="P1927" s="886"/>
      <c r="Q1927" s="886"/>
      <c r="R1927" s="887"/>
      <c r="S1927" s="614"/>
      <c r="T1927" s="614"/>
      <c r="U1927" s="614"/>
      <c r="V1927" s="614"/>
      <c r="W1927" s="614"/>
      <c r="X1927" s="614"/>
      <c r="Y1927" s="614"/>
      <c r="Z1927" s="614"/>
      <c r="AA1927" s="614"/>
      <c r="AB1927" s="614"/>
      <c r="AC1927" s="614"/>
      <c r="AD1927" s="614"/>
      <c r="AE1927" s="164"/>
      <c r="AF1927" s="164"/>
      <c r="AG1927" s="292">
        <f t="shared" si="316"/>
        <v>0</v>
      </c>
      <c r="AH1927" s="293">
        <f t="shared" si="317"/>
        <v>0</v>
      </c>
      <c r="AI1927" s="294">
        <f t="shared" si="318"/>
        <v>0</v>
      </c>
      <c r="AJ1927" s="295">
        <f t="shared" si="319"/>
        <v>0</v>
      </c>
      <c r="AK1927" s="296">
        <f t="shared" si="320"/>
        <v>0</v>
      </c>
      <c r="AL1927" s="293">
        <f t="shared" si="321"/>
        <v>0</v>
      </c>
      <c r="AM1927" s="294">
        <f t="shared" si="322"/>
        <v>0</v>
      </c>
      <c r="AN1927" s="295">
        <f t="shared" si="323"/>
        <v>0</v>
      </c>
      <c r="AO1927" s="296">
        <f t="shared" si="324"/>
        <v>0</v>
      </c>
      <c r="AP1927" s="293">
        <f t="shared" si="325"/>
        <v>0</v>
      </c>
      <c r="AQ1927" s="294">
        <f t="shared" si="326"/>
        <v>0</v>
      </c>
      <c r="AR1927" s="295">
        <f t="shared" si="327"/>
        <v>0</v>
      </c>
      <c r="AS1927" s="296">
        <f t="shared" si="328"/>
        <v>0</v>
      </c>
      <c r="AT1927" s="293">
        <f t="shared" si="329"/>
        <v>0</v>
      </c>
      <c r="AU1927" s="294">
        <f t="shared" si="330"/>
        <v>0</v>
      </c>
      <c r="AV1927" s="295">
        <f t="shared" si="331"/>
        <v>0</v>
      </c>
      <c r="AW1927" s="296">
        <f t="shared" si="332"/>
        <v>0</v>
      </c>
      <c r="AX1927" s="362">
        <f t="shared" si="333"/>
        <v>0</v>
      </c>
      <c r="AY1927" s="366">
        <f t="shared" si="334"/>
        <v>0</v>
      </c>
      <c r="AZ1927" s="364">
        <f t="shared" si="335"/>
        <v>0</v>
      </c>
      <c r="BA1927" s="365">
        <f t="shared" si="336"/>
        <v>0</v>
      </c>
      <c r="BB1927" s="362">
        <f t="shared" si="337"/>
        <v>0</v>
      </c>
      <c r="BC1927" s="363">
        <f t="shared" si="338"/>
        <v>0</v>
      </c>
      <c r="BD1927" s="364">
        <f t="shared" si="339"/>
        <v>0</v>
      </c>
      <c r="BE1927" s="365">
        <f t="shared" si="340"/>
        <v>0</v>
      </c>
      <c r="BF1927" s="362">
        <f t="shared" si="341"/>
        <v>0</v>
      </c>
      <c r="BG1927" s="366">
        <f t="shared" si="342"/>
        <v>0</v>
      </c>
      <c r="BH1927" s="364">
        <f t="shared" si="343"/>
        <v>0</v>
      </c>
      <c r="BI1927" s="365">
        <f t="shared" si="344"/>
        <v>0</v>
      </c>
      <c r="BJ1927" s="298">
        <f t="shared" si="345"/>
        <v>0</v>
      </c>
      <c r="BK1927" s="272">
        <f t="shared" si="346"/>
        <v>0</v>
      </c>
      <c r="BL1927" s="273" t="str">
        <f>IF(BK1927=0,"",
IF(SUM($BK$1815:BK1927)=1,BM1927,
IF($BK$1935&gt;SUM($BK$1815:BK1927),_xlfn.CONCAT(", ",BM1927),
IF($BK$1935=SUM($BK$1815:BK1927),_xlfn.CONCAT(" y ",BM1927)))))</f>
        <v/>
      </c>
      <c r="BM1927" s="156" t="s">
        <v>5285</v>
      </c>
      <c r="BN1927" s="402">
        <f t="shared" si="347"/>
        <v>0</v>
      </c>
      <c r="BO1927" s="370" t="str">
        <f>IF(BN1927=0,"",
IF(SUM($BN$1815:BN1927)=1,BP1927,
IF($BN$1935&gt;SUM($BN$1815:BN1927),_xlfn.CONCAT(", ",BP1927),
IF($BN$1935=SUM($BN$1815:BN1927),_xlfn.CONCAT(" y ",BP1927)))))</f>
        <v/>
      </c>
      <c r="BP1927" s="156" t="s">
        <v>5285</v>
      </c>
    </row>
    <row r="1928" spans="1:68" ht="15" customHeight="1">
      <c r="A1928" s="662"/>
      <c r="B1928" s="145"/>
      <c r="C1928" s="157" t="s">
        <v>5286</v>
      </c>
      <c r="D1928" s="885" t="str">
        <f t="shared" si="315"/>
        <v/>
      </c>
      <c r="E1928" s="886"/>
      <c r="F1928" s="886"/>
      <c r="G1928" s="886"/>
      <c r="H1928" s="886"/>
      <c r="I1928" s="886"/>
      <c r="J1928" s="886"/>
      <c r="K1928" s="886"/>
      <c r="L1928" s="886"/>
      <c r="M1928" s="886"/>
      <c r="N1928" s="886"/>
      <c r="O1928" s="886"/>
      <c r="P1928" s="886"/>
      <c r="Q1928" s="886"/>
      <c r="R1928" s="887"/>
      <c r="S1928" s="614"/>
      <c r="T1928" s="614"/>
      <c r="U1928" s="614"/>
      <c r="V1928" s="614"/>
      <c r="W1928" s="614"/>
      <c r="X1928" s="614"/>
      <c r="Y1928" s="614"/>
      <c r="Z1928" s="614"/>
      <c r="AA1928" s="614"/>
      <c r="AB1928" s="614"/>
      <c r="AC1928" s="614"/>
      <c r="AD1928" s="614"/>
      <c r="AE1928" s="164"/>
      <c r="AF1928" s="164"/>
      <c r="AG1928" s="292">
        <f t="shared" si="316"/>
        <v>0</v>
      </c>
      <c r="AH1928" s="293">
        <f t="shared" si="317"/>
        <v>0</v>
      </c>
      <c r="AI1928" s="294">
        <f t="shared" si="318"/>
        <v>0</v>
      </c>
      <c r="AJ1928" s="295">
        <f t="shared" si="319"/>
        <v>0</v>
      </c>
      <c r="AK1928" s="296">
        <f t="shared" si="320"/>
        <v>0</v>
      </c>
      <c r="AL1928" s="293">
        <f t="shared" si="321"/>
        <v>0</v>
      </c>
      <c r="AM1928" s="294">
        <f t="shared" si="322"/>
        <v>0</v>
      </c>
      <c r="AN1928" s="295">
        <f t="shared" si="323"/>
        <v>0</v>
      </c>
      <c r="AO1928" s="296">
        <f t="shared" si="324"/>
        <v>0</v>
      </c>
      <c r="AP1928" s="293">
        <f t="shared" si="325"/>
        <v>0</v>
      </c>
      <c r="AQ1928" s="294">
        <f t="shared" si="326"/>
        <v>0</v>
      </c>
      <c r="AR1928" s="295">
        <f t="shared" si="327"/>
        <v>0</v>
      </c>
      <c r="AS1928" s="296">
        <f t="shared" si="328"/>
        <v>0</v>
      </c>
      <c r="AT1928" s="293">
        <f t="shared" si="329"/>
        <v>0</v>
      </c>
      <c r="AU1928" s="294">
        <f t="shared" si="330"/>
        <v>0</v>
      </c>
      <c r="AV1928" s="295">
        <f t="shared" si="331"/>
        <v>0</v>
      </c>
      <c r="AW1928" s="296">
        <f t="shared" si="332"/>
        <v>0</v>
      </c>
      <c r="AX1928" s="362">
        <f t="shared" si="333"/>
        <v>0</v>
      </c>
      <c r="AY1928" s="366">
        <f t="shared" si="334"/>
        <v>0</v>
      </c>
      <c r="AZ1928" s="364">
        <f t="shared" si="335"/>
        <v>0</v>
      </c>
      <c r="BA1928" s="365">
        <f t="shared" si="336"/>
        <v>0</v>
      </c>
      <c r="BB1928" s="362">
        <f t="shared" si="337"/>
        <v>0</v>
      </c>
      <c r="BC1928" s="363">
        <f t="shared" si="338"/>
        <v>0</v>
      </c>
      <c r="BD1928" s="364">
        <f t="shared" si="339"/>
        <v>0</v>
      </c>
      <c r="BE1928" s="365">
        <f t="shared" si="340"/>
        <v>0</v>
      </c>
      <c r="BF1928" s="362">
        <f t="shared" si="341"/>
        <v>0</v>
      </c>
      <c r="BG1928" s="366">
        <f t="shared" si="342"/>
        <v>0</v>
      </c>
      <c r="BH1928" s="364">
        <f t="shared" si="343"/>
        <v>0</v>
      </c>
      <c r="BI1928" s="365">
        <f t="shared" si="344"/>
        <v>0</v>
      </c>
      <c r="BJ1928" s="298">
        <f t="shared" si="345"/>
        <v>0</v>
      </c>
      <c r="BK1928" s="272">
        <f t="shared" si="346"/>
        <v>0</v>
      </c>
      <c r="BL1928" s="273" t="str">
        <f>IF(BK1928=0,"",
IF(SUM($BK$1815:BK1928)=1,BM1928,
IF($BK$1935&gt;SUM($BK$1815:BK1928),_xlfn.CONCAT(", ",BM1928),
IF($BK$1935=SUM($BK$1815:BK1928),_xlfn.CONCAT(" y ",BM1928)))))</f>
        <v/>
      </c>
      <c r="BM1928" s="156" t="s">
        <v>5287</v>
      </c>
      <c r="BN1928" s="402">
        <f t="shared" si="347"/>
        <v>0</v>
      </c>
      <c r="BO1928" s="370" t="str">
        <f>IF(BN1928=0,"",
IF(SUM($BN$1815:BN1928)=1,BP1928,
IF($BN$1935&gt;SUM($BN$1815:BN1928),_xlfn.CONCAT(", ",BP1928),
IF($BN$1935=SUM($BN$1815:BN1928),_xlfn.CONCAT(" y ",BP1928)))))</f>
        <v/>
      </c>
      <c r="BP1928" s="156" t="s">
        <v>5287</v>
      </c>
    </row>
    <row r="1929" spans="1:68" ht="15" customHeight="1">
      <c r="A1929" s="662"/>
      <c r="B1929" s="145"/>
      <c r="C1929" s="157" t="s">
        <v>5288</v>
      </c>
      <c r="D1929" s="885" t="str">
        <f t="shared" si="315"/>
        <v/>
      </c>
      <c r="E1929" s="886"/>
      <c r="F1929" s="886"/>
      <c r="G1929" s="886"/>
      <c r="H1929" s="886"/>
      <c r="I1929" s="886"/>
      <c r="J1929" s="886"/>
      <c r="K1929" s="886"/>
      <c r="L1929" s="886"/>
      <c r="M1929" s="886"/>
      <c r="N1929" s="886"/>
      <c r="O1929" s="886"/>
      <c r="P1929" s="886"/>
      <c r="Q1929" s="886"/>
      <c r="R1929" s="887"/>
      <c r="S1929" s="614"/>
      <c r="T1929" s="614"/>
      <c r="U1929" s="614"/>
      <c r="V1929" s="614"/>
      <c r="W1929" s="614"/>
      <c r="X1929" s="614"/>
      <c r="Y1929" s="614"/>
      <c r="Z1929" s="614"/>
      <c r="AA1929" s="614"/>
      <c r="AB1929" s="614"/>
      <c r="AC1929" s="614"/>
      <c r="AD1929" s="614"/>
      <c r="AE1929" s="164"/>
      <c r="AF1929" s="164"/>
      <c r="AG1929" s="292">
        <f t="shared" si="316"/>
        <v>0</v>
      </c>
      <c r="AH1929" s="293">
        <f t="shared" si="317"/>
        <v>0</v>
      </c>
      <c r="AI1929" s="294">
        <f t="shared" si="318"/>
        <v>0</v>
      </c>
      <c r="AJ1929" s="295">
        <f t="shared" si="319"/>
        <v>0</v>
      </c>
      <c r="AK1929" s="296">
        <f t="shared" si="320"/>
        <v>0</v>
      </c>
      <c r="AL1929" s="293">
        <f t="shared" si="321"/>
        <v>0</v>
      </c>
      <c r="AM1929" s="294">
        <f t="shared" si="322"/>
        <v>0</v>
      </c>
      <c r="AN1929" s="295">
        <f t="shared" si="323"/>
        <v>0</v>
      </c>
      <c r="AO1929" s="296">
        <f t="shared" si="324"/>
        <v>0</v>
      </c>
      <c r="AP1929" s="293">
        <f t="shared" si="325"/>
        <v>0</v>
      </c>
      <c r="AQ1929" s="294">
        <f t="shared" si="326"/>
        <v>0</v>
      </c>
      <c r="AR1929" s="295">
        <f t="shared" si="327"/>
        <v>0</v>
      </c>
      <c r="AS1929" s="296">
        <f t="shared" si="328"/>
        <v>0</v>
      </c>
      <c r="AT1929" s="293">
        <f t="shared" si="329"/>
        <v>0</v>
      </c>
      <c r="AU1929" s="294">
        <f t="shared" si="330"/>
        <v>0</v>
      </c>
      <c r="AV1929" s="295">
        <f t="shared" si="331"/>
        <v>0</v>
      </c>
      <c r="AW1929" s="296">
        <f t="shared" si="332"/>
        <v>0</v>
      </c>
      <c r="AX1929" s="362">
        <f t="shared" si="333"/>
        <v>0</v>
      </c>
      <c r="AY1929" s="366">
        <f t="shared" si="334"/>
        <v>0</v>
      </c>
      <c r="AZ1929" s="364">
        <f t="shared" si="335"/>
        <v>0</v>
      </c>
      <c r="BA1929" s="365">
        <f t="shared" si="336"/>
        <v>0</v>
      </c>
      <c r="BB1929" s="362">
        <f t="shared" si="337"/>
        <v>0</v>
      </c>
      <c r="BC1929" s="363">
        <f t="shared" si="338"/>
        <v>0</v>
      </c>
      <c r="BD1929" s="364">
        <f t="shared" si="339"/>
        <v>0</v>
      </c>
      <c r="BE1929" s="365">
        <f t="shared" si="340"/>
        <v>0</v>
      </c>
      <c r="BF1929" s="362">
        <f t="shared" si="341"/>
        <v>0</v>
      </c>
      <c r="BG1929" s="366">
        <f t="shared" si="342"/>
        <v>0</v>
      </c>
      <c r="BH1929" s="364">
        <f t="shared" si="343"/>
        <v>0</v>
      </c>
      <c r="BI1929" s="365">
        <f t="shared" si="344"/>
        <v>0</v>
      </c>
      <c r="BJ1929" s="298">
        <f t="shared" si="345"/>
        <v>0</v>
      </c>
      <c r="BK1929" s="272">
        <f t="shared" si="346"/>
        <v>0</v>
      </c>
      <c r="BL1929" s="273" t="str">
        <f>IF(BK1929=0,"",
IF(SUM($BK$1815:BK1929)=1,BM1929,
IF($BK$1935&gt;SUM($BK$1815:BK1929),_xlfn.CONCAT(", ",BM1929),
IF($BK$1935=SUM($BK$1815:BK1929),_xlfn.CONCAT(" y ",BM1929)))))</f>
        <v/>
      </c>
      <c r="BM1929" s="156" t="s">
        <v>5289</v>
      </c>
      <c r="BN1929" s="402">
        <f t="shared" si="347"/>
        <v>0</v>
      </c>
      <c r="BO1929" s="370" t="str">
        <f>IF(BN1929=0,"",
IF(SUM($BN$1815:BN1929)=1,BP1929,
IF($BN$1935&gt;SUM($BN$1815:BN1929),_xlfn.CONCAT(", ",BP1929),
IF($BN$1935=SUM($BN$1815:BN1929),_xlfn.CONCAT(" y ",BP1929)))))</f>
        <v/>
      </c>
      <c r="BP1929" s="156" t="s">
        <v>5289</v>
      </c>
    </row>
    <row r="1930" spans="1:68" ht="15" customHeight="1">
      <c r="A1930" s="662"/>
      <c r="B1930" s="145"/>
      <c r="C1930" s="157" t="s">
        <v>5290</v>
      </c>
      <c r="D1930" s="885" t="str">
        <f t="shared" si="315"/>
        <v/>
      </c>
      <c r="E1930" s="886"/>
      <c r="F1930" s="886"/>
      <c r="G1930" s="886"/>
      <c r="H1930" s="886"/>
      <c r="I1930" s="886"/>
      <c r="J1930" s="886"/>
      <c r="K1930" s="886"/>
      <c r="L1930" s="886"/>
      <c r="M1930" s="886"/>
      <c r="N1930" s="886"/>
      <c r="O1930" s="886"/>
      <c r="P1930" s="886"/>
      <c r="Q1930" s="886"/>
      <c r="R1930" s="887"/>
      <c r="S1930" s="614"/>
      <c r="T1930" s="614"/>
      <c r="U1930" s="614"/>
      <c r="V1930" s="614"/>
      <c r="W1930" s="614"/>
      <c r="X1930" s="614"/>
      <c r="Y1930" s="614"/>
      <c r="Z1930" s="614"/>
      <c r="AA1930" s="614"/>
      <c r="AB1930" s="614"/>
      <c r="AC1930" s="614"/>
      <c r="AD1930" s="614"/>
      <c r="AE1930" s="164"/>
      <c r="AF1930" s="164"/>
      <c r="AG1930" s="292">
        <f t="shared" si="316"/>
        <v>0</v>
      </c>
      <c r="AH1930" s="293">
        <f t="shared" si="317"/>
        <v>0</v>
      </c>
      <c r="AI1930" s="294">
        <f t="shared" si="318"/>
        <v>0</v>
      </c>
      <c r="AJ1930" s="295">
        <f t="shared" si="319"/>
        <v>0</v>
      </c>
      <c r="AK1930" s="296">
        <f t="shared" si="320"/>
        <v>0</v>
      </c>
      <c r="AL1930" s="293">
        <f t="shared" si="321"/>
        <v>0</v>
      </c>
      <c r="AM1930" s="294">
        <f t="shared" si="322"/>
        <v>0</v>
      </c>
      <c r="AN1930" s="295">
        <f t="shared" si="323"/>
        <v>0</v>
      </c>
      <c r="AO1930" s="296">
        <f t="shared" si="324"/>
        <v>0</v>
      </c>
      <c r="AP1930" s="293">
        <f t="shared" si="325"/>
        <v>0</v>
      </c>
      <c r="AQ1930" s="294">
        <f t="shared" si="326"/>
        <v>0</v>
      </c>
      <c r="AR1930" s="295">
        <f t="shared" si="327"/>
        <v>0</v>
      </c>
      <c r="AS1930" s="296">
        <f t="shared" si="328"/>
        <v>0</v>
      </c>
      <c r="AT1930" s="293">
        <f t="shared" si="329"/>
        <v>0</v>
      </c>
      <c r="AU1930" s="294">
        <f t="shared" si="330"/>
        <v>0</v>
      </c>
      <c r="AV1930" s="295">
        <f t="shared" si="331"/>
        <v>0</v>
      </c>
      <c r="AW1930" s="296">
        <f t="shared" si="332"/>
        <v>0</v>
      </c>
      <c r="AX1930" s="362">
        <f t="shared" si="333"/>
        <v>0</v>
      </c>
      <c r="AY1930" s="366">
        <f t="shared" si="334"/>
        <v>0</v>
      </c>
      <c r="AZ1930" s="364">
        <f t="shared" si="335"/>
        <v>0</v>
      </c>
      <c r="BA1930" s="365">
        <f t="shared" si="336"/>
        <v>0</v>
      </c>
      <c r="BB1930" s="362">
        <f t="shared" si="337"/>
        <v>0</v>
      </c>
      <c r="BC1930" s="363">
        <f t="shared" si="338"/>
        <v>0</v>
      </c>
      <c r="BD1930" s="364">
        <f t="shared" si="339"/>
        <v>0</v>
      </c>
      <c r="BE1930" s="365">
        <f t="shared" si="340"/>
        <v>0</v>
      </c>
      <c r="BF1930" s="362">
        <f t="shared" si="341"/>
        <v>0</v>
      </c>
      <c r="BG1930" s="366">
        <f t="shared" si="342"/>
        <v>0</v>
      </c>
      <c r="BH1930" s="364">
        <f t="shared" si="343"/>
        <v>0</v>
      </c>
      <c r="BI1930" s="365">
        <f t="shared" si="344"/>
        <v>0</v>
      </c>
      <c r="BJ1930" s="298">
        <f t="shared" si="345"/>
        <v>0</v>
      </c>
      <c r="BK1930" s="272">
        <f t="shared" si="346"/>
        <v>0</v>
      </c>
      <c r="BL1930" s="273" t="str">
        <f>IF(BK1930=0,"",
IF(SUM($BK$1815:BK1930)=1,BM1930,
IF($BK$1935&gt;SUM($BK$1815:BK1930),_xlfn.CONCAT(", ",BM1930),
IF($BK$1935=SUM($BK$1815:BK1930),_xlfn.CONCAT(" y ",BM1930)))))</f>
        <v/>
      </c>
      <c r="BM1930" s="156" t="s">
        <v>5291</v>
      </c>
      <c r="BN1930" s="402">
        <f t="shared" si="347"/>
        <v>0</v>
      </c>
      <c r="BO1930" s="370" t="str">
        <f>IF(BN1930=0,"",
IF(SUM($BN$1815:BN1930)=1,BP1930,
IF($BN$1935&gt;SUM($BN$1815:BN1930),_xlfn.CONCAT(", ",BP1930),
IF($BN$1935=SUM($BN$1815:BN1930),_xlfn.CONCAT(" y ",BP1930)))))</f>
        <v/>
      </c>
      <c r="BP1930" s="156" t="s">
        <v>5291</v>
      </c>
    </row>
    <row r="1931" spans="1:68" ht="15" customHeight="1">
      <c r="A1931" s="662"/>
      <c r="B1931" s="145"/>
      <c r="C1931" s="157" t="s">
        <v>5292</v>
      </c>
      <c r="D1931" s="885" t="str">
        <f t="shared" si="315"/>
        <v/>
      </c>
      <c r="E1931" s="886"/>
      <c r="F1931" s="886"/>
      <c r="G1931" s="886"/>
      <c r="H1931" s="886"/>
      <c r="I1931" s="886"/>
      <c r="J1931" s="886"/>
      <c r="K1931" s="886"/>
      <c r="L1931" s="886"/>
      <c r="M1931" s="886"/>
      <c r="N1931" s="886"/>
      <c r="O1931" s="886"/>
      <c r="P1931" s="886"/>
      <c r="Q1931" s="886"/>
      <c r="R1931" s="887"/>
      <c r="S1931" s="614"/>
      <c r="T1931" s="614"/>
      <c r="U1931" s="614"/>
      <c r="V1931" s="614"/>
      <c r="W1931" s="614"/>
      <c r="X1931" s="614"/>
      <c r="Y1931" s="614"/>
      <c r="Z1931" s="614"/>
      <c r="AA1931" s="614"/>
      <c r="AB1931" s="614"/>
      <c r="AC1931" s="614"/>
      <c r="AD1931" s="614"/>
      <c r="AE1931" s="164"/>
      <c r="AF1931" s="164"/>
      <c r="AG1931" s="292">
        <f t="shared" si="316"/>
        <v>0</v>
      </c>
      <c r="AH1931" s="293">
        <f t="shared" si="317"/>
        <v>0</v>
      </c>
      <c r="AI1931" s="294">
        <f t="shared" si="318"/>
        <v>0</v>
      </c>
      <c r="AJ1931" s="295">
        <f t="shared" si="319"/>
        <v>0</v>
      </c>
      <c r="AK1931" s="296">
        <f t="shared" si="320"/>
        <v>0</v>
      </c>
      <c r="AL1931" s="293">
        <f t="shared" si="321"/>
        <v>0</v>
      </c>
      <c r="AM1931" s="294">
        <f t="shared" si="322"/>
        <v>0</v>
      </c>
      <c r="AN1931" s="295">
        <f t="shared" si="323"/>
        <v>0</v>
      </c>
      <c r="AO1931" s="296">
        <f t="shared" si="324"/>
        <v>0</v>
      </c>
      <c r="AP1931" s="293">
        <f t="shared" si="325"/>
        <v>0</v>
      </c>
      <c r="AQ1931" s="294">
        <f t="shared" si="326"/>
        <v>0</v>
      </c>
      <c r="AR1931" s="295">
        <f t="shared" si="327"/>
        <v>0</v>
      </c>
      <c r="AS1931" s="296">
        <f t="shared" si="328"/>
        <v>0</v>
      </c>
      <c r="AT1931" s="293">
        <f t="shared" si="329"/>
        <v>0</v>
      </c>
      <c r="AU1931" s="294">
        <f t="shared" si="330"/>
        <v>0</v>
      </c>
      <c r="AV1931" s="295">
        <f t="shared" si="331"/>
        <v>0</v>
      </c>
      <c r="AW1931" s="296">
        <f t="shared" si="332"/>
        <v>0</v>
      </c>
      <c r="AX1931" s="362">
        <f t="shared" si="333"/>
        <v>0</v>
      </c>
      <c r="AY1931" s="366">
        <f t="shared" si="334"/>
        <v>0</v>
      </c>
      <c r="AZ1931" s="364">
        <f t="shared" si="335"/>
        <v>0</v>
      </c>
      <c r="BA1931" s="365">
        <f t="shared" si="336"/>
        <v>0</v>
      </c>
      <c r="BB1931" s="362">
        <f t="shared" si="337"/>
        <v>0</v>
      </c>
      <c r="BC1931" s="363">
        <f t="shared" si="338"/>
        <v>0</v>
      </c>
      <c r="BD1931" s="364">
        <f t="shared" si="339"/>
        <v>0</v>
      </c>
      <c r="BE1931" s="365">
        <f t="shared" si="340"/>
        <v>0</v>
      </c>
      <c r="BF1931" s="362">
        <f t="shared" si="341"/>
        <v>0</v>
      </c>
      <c r="BG1931" s="366">
        <f t="shared" si="342"/>
        <v>0</v>
      </c>
      <c r="BH1931" s="364">
        <f t="shared" si="343"/>
        <v>0</v>
      </c>
      <c r="BI1931" s="365">
        <f t="shared" si="344"/>
        <v>0</v>
      </c>
      <c r="BJ1931" s="298">
        <f t="shared" si="345"/>
        <v>0</v>
      </c>
      <c r="BK1931" s="272">
        <f t="shared" si="346"/>
        <v>0</v>
      </c>
      <c r="BL1931" s="273" t="str">
        <f>IF(BK1931=0,"",
IF(SUM($BK$1815:BK1931)=1,BM1931,
IF($BK$1935&gt;SUM($BK$1815:BK1931),_xlfn.CONCAT(", ",BM1931),
IF($BK$1935=SUM($BK$1815:BK1931),_xlfn.CONCAT(" y ",BM1931)))))</f>
        <v/>
      </c>
      <c r="BM1931" s="156" t="s">
        <v>5293</v>
      </c>
      <c r="BN1931" s="402">
        <f t="shared" si="347"/>
        <v>0</v>
      </c>
      <c r="BO1931" s="370" t="str">
        <f>IF(BN1931=0,"",
IF(SUM($BN$1815:BN1931)=1,BP1931,
IF($BN$1935&gt;SUM($BN$1815:BN1931),_xlfn.CONCAT(", ",BP1931),
IF($BN$1935=SUM($BN$1815:BN1931),_xlfn.CONCAT(" y ",BP1931)))))</f>
        <v/>
      </c>
      <c r="BP1931" s="156" t="s">
        <v>5293</v>
      </c>
    </row>
    <row r="1932" spans="1:68" ht="15" customHeight="1">
      <c r="A1932" s="662"/>
      <c r="B1932" s="145"/>
      <c r="C1932" s="157" t="s">
        <v>5294</v>
      </c>
      <c r="D1932" s="885" t="str">
        <f t="shared" si="315"/>
        <v/>
      </c>
      <c r="E1932" s="886"/>
      <c r="F1932" s="886"/>
      <c r="G1932" s="886"/>
      <c r="H1932" s="886"/>
      <c r="I1932" s="886"/>
      <c r="J1932" s="886"/>
      <c r="K1932" s="886"/>
      <c r="L1932" s="886"/>
      <c r="M1932" s="886"/>
      <c r="N1932" s="886"/>
      <c r="O1932" s="886"/>
      <c r="P1932" s="886"/>
      <c r="Q1932" s="886"/>
      <c r="R1932" s="887"/>
      <c r="S1932" s="614"/>
      <c r="T1932" s="614"/>
      <c r="U1932" s="614"/>
      <c r="V1932" s="614"/>
      <c r="W1932" s="614"/>
      <c r="X1932" s="614"/>
      <c r="Y1932" s="614"/>
      <c r="Z1932" s="614"/>
      <c r="AA1932" s="614"/>
      <c r="AB1932" s="614"/>
      <c r="AC1932" s="614"/>
      <c r="AD1932" s="614"/>
      <c r="AE1932" s="164"/>
      <c r="AF1932" s="164"/>
      <c r="AG1932" s="292">
        <f t="shared" si="316"/>
        <v>0</v>
      </c>
      <c r="AH1932" s="293">
        <f t="shared" si="317"/>
        <v>0</v>
      </c>
      <c r="AI1932" s="294">
        <f t="shared" si="318"/>
        <v>0</v>
      </c>
      <c r="AJ1932" s="295">
        <f t="shared" si="319"/>
        <v>0</v>
      </c>
      <c r="AK1932" s="296">
        <f t="shared" si="320"/>
        <v>0</v>
      </c>
      <c r="AL1932" s="293">
        <f t="shared" si="321"/>
        <v>0</v>
      </c>
      <c r="AM1932" s="294">
        <f t="shared" si="322"/>
        <v>0</v>
      </c>
      <c r="AN1932" s="295">
        <f t="shared" si="323"/>
        <v>0</v>
      </c>
      <c r="AO1932" s="296">
        <f t="shared" si="324"/>
        <v>0</v>
      </c>
      <c r="AP1932" s="293">
        <f t="shared" si="325"/>
        <v>0</v>
      </c>
      <c r="AQ1932" s="294">
        <f t="shared" si="326"/>
        <v>0</v>
      </c>
      <c r="AR1932" s="295">
        <f t="shared" si="327"/>
        <v>0</v>
      </c>
      <c r="AS1932" s="296">
        <f t="shared" si="328"/>
        <v>0</v>
      </c>
      <c r="AT1932" s="293">
        <f t="shared" si="329"/>
        <v>0</v>
      </c>
      <c r="AU1932" s="294">
        <f t="shared" si="330"/>
        <v>0</v>
      </c>
      <c r="AV1932" s="295">
        <f t="shared" si="331"/>
        <v>0</v>
      </c>
      <c r="AW1932" s="296">
        <f t="shared" si="332"/>
        <v>0</v>
      </c>
      <c r="AX1932" s="362">
        <f t="shared" si="333"/>
        <v>0</v>
      </c>
      <c r="AY1932" s="366">
        <f t="shared" si="334"/>
        <v>0</v>
      </c>
      <c r="AZ1932" s="364">
        <f t="shared" si="335"/>
        <v>0</v>
      </c>
      <c r="BA1932" s="365">
        <f t="shared" si="336"/>
        <v>0</v>
      </c>
      <c r="BB1932" s="362">
        <f t="shared" si="337"/>
        <v>0</v>
      </c>
      <c r="BC1932" s="363">
        <f t="shared" si="338"/>
        <v>0</v>
      </c>
      <c r="BD1932" s="364">
        <f t="shared" si="339"/>
        <v>0</v>
      </c>
      <c r="BE1932" s="365">
        <f t="shared" si="340"/>
        <v>0</v>
      </c>
      <c r="BF1932" s="362">
        <f t="shared" si="341"/>
        <v>0</v>
      </c>
      <c r="BG1932" s="366">
        <f t="shared" si="342"/>
        <v>0</v>
      </c>
      <c r="BH1932" s="364">
        <f t="shared" si="343"/>
        <v>0</v>
      </c>
      <c r="BI1932" s="365">
        <f t="shared" si="344"/>
        <v>0</v>
      </c>
      <c r="BJ1932" s="298">
        <f t="shared" si="345"/>
        <v>0</v>
      </c>
      <c r="BK1932" s="272">
        <f t="shared" si="346"/>
        <v>0</v>
      </c>
      <c r="BL1932" s="273" t="str">
        <f>IF(BK1932=0,"",
IF(SUM($BK$1815:BK1932)=1,BM1932,
IF($BK$1935&gt;SUM($BK$1815:BK1932),_xlfn.CONCAT(", ",BM1932),
IF($BK$1935=SUM($BK$1815:BK1932),_xlfn.CONCAT(" y ",BM1932)))))</f>
        <v/>
      </c>
      <c r="BM1932" s="156" t="s">
        <v>5295</v>
      </c>
      <c r="BN1932" s="402">
        <f t="shared" si="347"/>
        <v>0</v>
      </c>
      <c r="BO1932" s="370" t="str">
        <f>IF(BN1932=0,"",
IF(SUM($BN$1815:BN1932)=1,BP1932,
IF($BN$1935&gt;SUM($BN$1815:BN1932),_xlfn.CONCAT(", ",BP1932),
IF($BN$1935=SUM($BN$1815:BN1932),_xlfn.CONCAT(" y ",BP1932)))))</f>
        <v/>
      </c>
      <c r="BP1932" s="156" t="s">
        <v>5295</v>
      </c>
    </row>
    <row r="1933" spans="1:68" ht="15" customHeight="1">
      <c r="A1933" s="662"/>
      <c r="B1933" s="145"/>
      <c r="C1933" s="157" t="s">
        <v>5296</v>
      </c>
      <c r="D1933" s="885" t="str">
        <f t="shared" si="315"/>
        <v/>
      </c>
      <c r="E1933" s="886"/>
      <c r="F1933" s="886"/>
      <c r="G1933" s="886"/>
      <c r="H1933" s="886"/>
      <c r="I1933" s="886"/>
      <c r="J1933" s="886"/>
      <c r="K1933" s="886"/>
      <c r="L1933" s="886"/>
      <c r="M1933" s="886"/>
      <c r="N1933" s="886"/>
      <c r="O1933" s="886"/>
      <c r="P1933" s="886"/>
      <c r="Q1933" s="886"/>
      <c r="R1933" s="887"/>
      <c r="S1933" s="614"/>
      <c r="T1933" s="614"/>
      <c r="U1933" s="614"/>
      <c r="V1933" s="614"/>
      <c r="W1933" s="614"/>
      <c r="X1933" s="614"/>
      <c r="Y1933" s="614"/>
      <c r="Z1933" s="614"/>
      <c r="AA1933" s="614"/>
      <c r="AB1933" s="614"/>
      <c r="AC1933" s="614"/>
      <c r="AD1933" s="614"/>
      <c r="AE1933" s="164"/>
      <c r="AF1933" s="164"/>
      <c r="AG1933" s="292">
        <f t="shared" si="316"/>
        <v>0</v>
      </c>
      <c r="AH1933" s="293">
        <f t="shared" si="317"/>
        <v>0</v>
      </c>
      <c r="AI1933" s="294">
        <f t="shared" si="318"/>
        <v>0</v>
      </c>
      <c r="AJ1933" s="295">
        <f t="shared" si="319"/>
        <v>0</v>
      </c>
      <c r="AK1933" s="296">
        <f t="shared" si="320"/>
        <v>0</v>
      </c>
      <c r="AL1933" s="293">
        <f t="shared" si="321"/>
        <v>0</v>
      </c>
      <c r="AM1933" s="294">
        <f t="shared" si="322"/>
        <v>0</v>
      </c>
      <c r="AN1933" s="295">
        <f t="shared" si="323"/>
        <v>0</v>
      </c>
      <c r="AO1933" s="296">
        <f t="shared" si="324"/>
        <v>0</v>
      </c>
      <c r="AP1933" s="293">
        <f t="shared" si="325"/>
        <v>0</v>
      </c>
      <c r="AQ1933" s="294">
        <f t="shared" si="326"/>
        <v>0</v>
      </c>
      <c r="AR1933" s="295">
        <f t="shared" si="327"/>
        <v>0</v>
      </c>
      <c r="AS1933" s="296">
        <f t="shared" si="328"/>
        <v>0</v>
      </c>
      <c r="AT1933" s="293">
        <f t="shared" si="329"/>
        <v>0</v>
      </c>
      <c r="AU1933" s="294">
        <f t="shared" si="330"/>
        <v>0</v>
      </c>
      <c r="AV1933" s="295">
        <f t="shared" si="331"/>
        <v>0</v>
      </c>
      <c r="AW1933" s="296">
        <f t="shared" si="332"/>
        <v>0</v>
      </c>
      <c r="AX1933" s="362">
        <f t="shared" si="333"/>
        <v>0</v>
      </c>
      <c r="AY1933" s="366">
        <f t="shared" si="334"/>
        <v>0</v>
      </c>
      <c r="AZ1933" s="364">
        <f t="shared" si="335"/>
        <v>0</v>
      </c>
      <c r="BA1933" s="365">
        <f t="shared" si="336"/>
        <v>0</v>
      </c>
      <c r="BB1933" s="362">
        <f t="shared" si="337"/>
        <v>0</v>
      </c>
      <c r="BC1933" s="363">
        <f t="shared" si="338"/>
        <v>0</v>
      </c>
      <c r="BD1933" s="364">
        <f t="shared" si="339"/>
        <v>0</v>
      </c>
      <c r="BE1933" s="365">
        <f t="shared" si="340"/>
        <v>0</v>
      </c>
      <c r="BF1933" s="362">
        <f t="shared" si="341"/>
        <v>0</v>
      </c>
      <c r="BG1933" s="366">
        <f t="shared" si="342"/>
        <v>0</v>
      </c>
      <c r="BH1933" s="364">
        <f t="shared" si="343"/>
        <v>0</v>
      </c>
      <c r="BI1933" s="365">
        <f t="shared" si="344"/>
        <v>0</v>
      </c>
      <c r="BJ1933" s="298">
        <f t="shared" si="345"/>
        <v>0</v>
      </c>
      <c r="BK1933" s="272">
        <f t="shared" si="346"/>
        <v>0</v>
      </c>
      <c r="BL1933" s="273" t="str">
        <f>IF(BK1933=0,"",
IF(SUM($BK$1815:BK1933)=1,BM1933,
IF($BK$1935&gt;SUM($BK$1815:BK1933),_xlfn.CONCAT(", ",BM1933),
IF($BK$1935=SUM($BK$1815:BK1933),_xlfn.CONCAT(" y ",BM1933)))))</f>
        <v/>
      </c>
      <c r="BM1933" s="156" t="s">
        <v>5297</v>
      </c>
      <c r="BN1933" s="402">
        <f t="shared" si="347"/>
        <v>0</v>
      </c>
      <c r="BO1933" s="370" t="str">
        <f>IF(BN1933=0,"",
IF(SUM($BN$1815:BN1933)=1,BP1933,
IF($BN$1935&gt;SUM($BN$1815:BN1933),_xlfn.CONCAT(", ",BP1933),
IF($BN$1935=SUM($BN$1815:BN1933),_xlfn.CONCAT(" y ",BP1933)))))</f>
        <v/>
      </c>
      <c r="BP1933" s="156" t="s">
        <v>5297</v>
      </c>
    </row>
    <row r="1934" spans="1:68" ht="15" customHeight="1">
      <c r="A1934" s="662"/>
      <c r="B1934" s="145"/>
      <c r="C1934" s="157" t="s">
        <v>5298</v>
      </c>
      <c r="D1934" s="885" t="str">
        <f t="shared" si="315"/>
        <v/>
      </c>
      <c r="E1934" s="886"/>
      <c r="F1934" s="886"/>
      <c r="G1934" s="886"/>
      <c r="H1934" s="886"/>
      <c r="I1934" s="886"/>
      <c r="J1934" s="886"/>
      <c r="K1934" s="886"/>
      <c r="L1934" s="886"/>
      <c r="M1934" s="886"/>
      <c r="N1934" s="886"/>
      <c r="O1934" s="886"/>
      <c r="P1934" s="886"/>
      <c r="Q1934" s="886"/>
      <c r="R1934" s="887"/>
      <c r="S1934" s="614"/>
      <c r="T1934" s="614"/>
      <c r="U1934" s="614"/>
      <c r="V1934" s="614"/>
      <c r="W1934" s="614"/>
      <c r="X1934" s="614"/>
      <c r="Y1934" s="614"/>
      <c r="Z1934" s="614"/>
      <c r="AA1934" s="614"/>
      <c r="AB1934" s="614"/>
      <c r="AC1934" s="614"/>
      <c r="AD1934" s="614"/>
      <c r="AE1934" s="164"/>
      <c r="AF1934" s="164"/>
      <c r="AG1934" s="292">
        <f t="shared" si="316"/>
        <v>0</v>
      </c>
      <c r="AH1934" s="293">
        <f t="shared" si="317"/>
        <v>0</v>
      </c>
      <c r="AI1934" s="294">
        <f t="shared" si="318"/>
        <v>0</v>
      </c>
      <c r="AJ1934" s="295">
        <f t="shared" si="319"/>
        <v>0</v>
      </c>
      <c r="AK1934" s="296">
        <f t="shared" si="320"/>
        <v>0</v>
      </c>
      <c r="AL1934" s="293">
        <f t="shared" si="321"/>
        <v>0</v>
      </c>
      <c r="AM1934" s="294">
        <f t="shared" si="322"/>
        <v>0</v>
      </c>
      <c r="AN1934" s="295">
        <f t="shared" si="323"/>
        <v>0</v>
      </c>
      <c r="AO1934" s="296">
        <f t="shared" si="324"/>
        <v>0</v>
      </c>
      <c r="AP1934" s="293">
        <f t="shared" si="325"/>
        <v>0</v>
      </c>
      <c r="AQ1934" s="294">
        <f t="shared" si="326"/>
        <v>0</v>
      </c>
      <c r="AR1934" s="295">
        <f t="shared" si="327"/>
        <v>0</v>
      </c>
      <c r="AS1934" s="296">
        <f t="shared" si="328"/>
        <v>0</v>
      </c>
      <c r="AT1934" s="293">
        <f t="shared" si="329"/>
        <v>0</v>
      </c>
      <c r="AU1934" s="294">
        <f t="shared" si="330"/>
        <v>0</v>
      </c>
      <c r="AV1934" s="295">
        <f t="shared" si="331"/>
        <v>0</v>
      </c>
      <c r="AW1934" s="296">
        <f t="shared" si="332"/>
        <v>0</v>
      </c>
      <c r="AX1934" s="362">
        <f t="shared" si="333"/>
        <v>0</v>
      </c>
      <c r="AY1934" s="366">
        <f t="shared" si="334"/>
        <v>0</v>
      </c>
      <c r="AZ1934" s="364">
        <f t="shared" si="335"/>
        <v>0</v>
      </c>
      <c r="BA1934" s="365">
        <f t="shared" si="336"/>
        <v>0</v>
      </c>
      <c r="BB1934" s="362">
        <f t="shared" si="337"/>
        <v>0</v>
      </c>
      <c r="BC1934" s="363">
        <f t="shared" si="338"/>
        <v>0</v>
      </c>
      <c r="BD1934" s="364">
        <f t="shared" si="339"/>
        <v>0</v>
      </c>
      <c r="BE1934" s="365">
        <f t="shared" si="340"/>
        <v>0</v>
      </c>
      <c r="BF1934" s="362">
        <f t="shared" si="341"/>
        <v>0</v>
      </c>
      <c r="BG1934" s="366">
        <f t="shared" si="342"/>
        <v>0</v>
      </c>
      <c r="BH1934" s="364">
        <f t="shared" si="343"/>
        <v>0</v>
      </c>
      <c r="BI1934" s="365">
        <f t="shared" si="344"/>
        <v>0</v>
      </c>
      <c r="BJ1934" s="298">
        <f t="shared" si="345"/>
        <v>0</v>
      </c>
      <c r="BK1934" s="272">
        <f>IF(SUM(BA1934,BE1934,BI1934)=0,0,1)</f>
        <v>0</v>
      </c>
      <c r="BL1934" s="273" t="str">
        <f>IF(BK1934=0,"",
IF(SUM($BK$1815:BK1934)=1,BM1934,
IF($BK$1935&gt;SUM($BK$1815:BK1934),_xlfn.CONCAT(", ",BM1934),
IF($BK$1935=SUM($BK$1815:BK1934),_xlfn.CONCAT(" y ",BM1934)))))</f>
        <v/>
      </c>
      <c r="BM1934" s="156" t="s">
        <v>5299</v>
      </c>
      <c r="BN1934" s="402">
        <f t="shared" si="347"/>
        <v>0</v>
      </c>
      <c r="BO1934" s="370" t="str">
        <f>IF(BN1934=0,"",
IF(SUM($BN$1815:BN1934)=1,BP1934,
IF($BN$1935&gt;SUM($BN$1815:BN1934),_xlfn.CONCAT(", ",BP1934),
IF($BN$1935=SUM($BN$1815:BN1934),_xlfn.CONCAT(" y ",BP1934)))))</f>
        <v/>
      </c>
      <c r="BP1934" s="156" t="s">
        <v>5299</v>
      </c>
    </row>
    <row r="1935" spans="1:68" ht="15" customHeight="1">
      <c r="A1935" s="57"/>
      <c r="B1935" s="26"/>
      <c r="C1935" s="26"/>
      <c r="D1935" s="26"/>
      <c r="E1935" s="26"/>
      <c r="F1935" s="26"/>
      <c r="G1935" s="26"/>
      <c r="H1935" s="26"/>
      <c r="I1935" s="26"/>
      <c r="J1935" s="67"/>
      <c r="K1935" s="24"/>
      <c r="L1935" s="24"/>
      <c r="M1935" s="24"/>
      <c r="N1935" s="24"/>
      <c r="O1935" s="24"/>
      <c r="P1935" s="24"/>
      <c r="Q1935" s="24"/>
      <c r="R1935" s="74" t="s">
        <v>5527</v>
      </c>
      <c r="S1935" s="63">
        <f>IF(AND(SUM(S1815:S1934)=0,COUNTIF(S1815:S1934,"NS")&gt;0),"NS",
IF(AND(SUM(S1815:S1934)=0,COUNTIF(S1815:S1934,0)&gt;0),0,
IF(AND(SUM(S1815:S1934)=0,COUNTIF(S1815:S1934,"NA")&gt;0),"NA",
SUM(S1815:S1934))))</f>
        <v>0</v>
      </c>
      <c r="T1935" s="63">
        <f t="shared" ref="T1935:AD1935" si="348">IF(AND(SUM(T1815:T1934)=0,COUNTIF(T1815:T1934,"NS")&gt;0),"NS",
IF(AND(SUM(T1815:T1934)=0,COUNTIF(T1815:T1934,0)&gt;0),0,
IF(AND(SUM(T1815:T1934)=0,COUNTIF(T1815:T1934,"NA")&gt;0),"NA",
SUM(T1815:T1934))))</f>
        <v>0</v>
      </c>
      <c r="U1935" s="63">
        <f t="shared" si="348"/>
        <v>0</v>
      </c>
      <c r="V1935" s="63">
        <f t="shared" si="348"/>
        <v>0</v>
      </c>
      <c r="W1935" s="63">
        <f t="shared" si="348"/>
        <v>0</v>
      </c>
      <c r="X1935" s="63">
        <f t="shared" si="348"/>
        <v>0</v>
      </c>
      <c r="Y1935" s="63">
        <f t="shared" si="348"/>
        <v>0</v>
      </c>
      <c r="Z1935" s="63">
        <f t="shared" si="348"/>
        <v>0</v>
      </c>
      <c r="AA1935" s="63">
        <f t="shared" si="348"/>
        <v>0</v>
      </c>
      <c r="AB1935" s="63">
        <f t="shared" si="348"/>
        <v>0</v>
      </c>
      <c r="AC1935" s="63">
        <f t="shared" si="348"/>
        <v>0</v>
      </c>
      <c r="AD1935" s="63">
        <f t="shared" si="348"/>
        <v>0</v>
      </c>
      <c r="AE1935" s="164"/>
      <c r="AF1935" s="164"/>
      <c r="AG1935" s="203">
        <f>SUM(AG1815:AG1934)</f>
        <v>72</v>
      </c>
      <c r="AH1935" s="164"/>
      <c r="AI1935" s="164"/>
      <c r="AJ1935" s="164"/>
      <c r="AK1935" s="291">
        <f>SUM(AK1815:AK1934)</f>
        <v>0</v>
      </c>
      <c r="AL1935" s="164"/>
      <c r="AM1935" s="164"/>
      <c r="AN1935" s="164"/>
      <c r="AO1935" s="291">
        <f>SUM(AO1815:AO1934)</f>
        <v>0</v>
      </c>
      <c r="AP1935" s="164"/>
      <c r="AQ1935" s="164"/>
      <c r="AR1935" s="164"/>
      <c r="AS1935" s="291">
        <f>SUM(AS1815:AS1934)</f>
        <v>0</v>
      </c>
      <c r="AT1935" s="164"/>
      <c r="AU1935" s="164"/>
      <c r="AV1935" s="164"/>
      <c r="AW1935" s="291">
        <f>SUM(AW1815:AW1934)</f>
        <v>0</v>
      </c>
      <c r="AX1935" s="164"/>
      <c r="AY1935" s="164"/>
      <c r="AZ1935" s="164"/>
      <c r="BA1935" s="164"/>
      <c r="BB1935" s="164"/>
      <c r="BC1935" s="164"/>
      <c r="BD1935" s="164"/>
      <c r="BE1935" s="164"/>
      <c r="BF1935" s="164"/>
      <c r="BG1935" s="164"/>
      <c r="BH1935" s="164"/>
      <c r="BI1935" s="164"/>
      <c r="BJ1935" s="297">
        <f>SUM(BJ1815:BJ1934)</f>
        <v>0</v>
      </c>
      <c r="BK1935" s="274">
        <f>SUM(BK1815:BK1934)</f>
        <v>0</v>
      </c>
      <c r="BL1935" s="274" t="str">
        <f>IF(BK1935=0,"",_xlfn.CONCAT(BL1815:BL1934))</f>
        <v/>
      </c>
      <c r="BM1935" s="275" t="str">
        <f>IF(BK1935=0,"",
IF(BK1935&gt;1,"Favor de revisar la suma y consistencia de totales y/o subtotales por filas (numéricos y NS)",
IF(BK1935=1,_xlfn.CONCAT("Favor de revisar la sumatoria del total y/o subtotal en el numeral ",BL1935),_xlfn.CONCAT("Favor de revisar la sumatoria de los totales y/o subtotales en los numerales ",BL1935))))</f>
        <v/>
      </c>
      <c r="BN1935" s="274">
        <f>SUM(BN1815:BN1934)</f>
        <v>72</v>
      </c>
      <c r="BO1935" s="274" t="str">
        <f>IF(BN1935=0,"",_xlfn.CONCAT(BO1815:BO1934))</f>
        <v>1, 2, 3, 4, 5, 6, 7, 8, 9, 10, 11, 12, 13, 14, 15, 16, 17, 18, 19, 20, 21, 22, 23, 24, 25, 26, 27, 28, 29, 30, 31, 32, 33, 34, 35, 36, 37, 38, 39, 40, 41, 42, 43, 44, 45, 46, 47, 48, 49, 50, 51, 52, 53, 54, 55, 56, 57, 58, 59, 60, 61, 62, 63, 64, 65, 66, 67, 68, 69, 70, 71 y 72</v>
      </c>
      <c r="BP1935" s="275" t="str">
        <f>IF(BN1935=0,"",
IF(BN1935&gt;10,"Favor de ingresar toda la información requerida en la pregunta",
IF(BN1935=1,_xlfn.CONCAT("Favor de revisar la información capturada en el numeral ",BO1935),_xlfn.CONCAT("Favor de revisar la información capturada en los numerales ",BO1935))))</f>
        <v>Favor de ingresar toda la información requerida en la pregunta</v>
      </c>
    </row>
    <row r="1936" spans="1:68" ht="15" customHeight="1">
      <c r="A1936" s="57"/>
      <c r="B1936" s="26"/>
      <c r="C1936" s="26"/>
      <c r="D1936" s="26"/>
      <c r="E1936" s="26"/>
      <c r="F1936" s="26"/>
      <c r="G1936" s="26"/>
      <c r="H1936" s="26"/>
      <c r="I1936" s="26"/>
      <c r="J1936" s="26"/>
      <c r="K1936" s="26"/>
      <c r="L1936" s="26"/>
      <c r="M1936" s="26"/>
      <c r="N1936" s="26"/>
      <c r="O1936" s="26"/>
      <c r="P1936" s="26"/>
      <c r="Q1936" s="26"/>
      <c r="R1936" s="26"/>
      <c r="S1936" s="26"/>
      <c r="T1936" s="26"/>
      <c r="U1936" s="26"/>
      <c r="V1936" s="26"/>
      <c r="W1936" s="26"/>
      <c r="X1936" s="26"/>
      <c r="Y1936" s="26"/>
      <c r="Z1936" s="26"/>
      <c r="AA1936" s="26"/>
      <c r="AB1936" s="26"/>
      <c r="AC1936" s="26"/>
      <c r="AD1936" s="26"/>
      <c r="AE1936" s="164"/>
      <c r="AF1936" s="164"/>
      <c r="AG1936" s="164"/>
      <c r="AH1936" s="164"/>
      <c r="AI1936" s="164"/>
      <c r="AJ1936" s="164"/>
      <c r="AK1936" s="164"/>
      <c r="AL1936" s="164"/>
      <c r="AM1936" s="164"/>
      <c r="AN1936" s="164"/>
      <c r="AO1936" s="164"/>
      <c r="AP1936" s="164"/>
      <c r="AQ1936" s="164"/>
      <c r="AR1936" s="164"/>
      <c r="AS1936" s="164"/>
      <c r="AT1936" s="164"/>
      <c r="AU1936" s="164"/>
      <c r="AV1936" s="164"/>
      <c r="AW1936" s="164"/>
      <c r="AX1936" s="164"/>
      <c r="AY1936" s="164"/>
      <c r="AZ1936" s="164"/>
      <c r="BA1936" s="164"/>
      <c r="BB1936" s="164"/>
      <c r="BC1936" s="164"/>
      <c r="BD1936" s="164"/>
      <c r="BE1936" s="164"/>
      <c r="BF1936" s="164"/>
      <c r="BG1936" s="164"/>
      <c r="BH1936" s="164"/>
      <c r="BI1936" s="164"/>
      <c r="BJ1936" s="164"/>
      <c r="BK1936" s="164"/>
      <c r="BL1936" s="164"/>
      <c r="BM1936" s="164"/>
      <c r="BN1936" s="164"/>
      <c r="BO1936" s="164"/>
      <c r="BP1936" s="164"/>
    </row>
    <row r="1937" spans="1:38" ht="24" customHeight="1">
      <c r="A1937" s="57"/>
      <c r="B1937" s="26"/>
      <c r="C1937" s="876" t="s">
        <v>5300</v>
      </c>
      <c r="D1937" s="876"/>
      <c r="E1937" s="876"/>
      <c r="F1937" s="876"/>
      <c r="G1937" s="876"/>
      <c r="H1937" s="876"/>
      <c r="I1937" s="876"/>
      <c r="J1937" s="876"/>
      <c r="K1937" s="876"/>
      <c r="L1937" s="876"/>
      <c r="M1937" s="876"/>
      <c r="N1937" s="876"/>
      <c r="O1937" s="876"/>
      <c r="P1937" s="876"/>
      <c r="Q1937" s="876"/>
      <c r="R1937" s="876"/>
      <c r="S1937" s="876"/>
      <c r="T1937" s="876"/>
      <c r="U1937" s="876"/>
      <c r="V1937" s="876"/>
      <c r="W1937" s="876"/>
      <c r="X1937" s="876"/>
      <c r="Y1937" s="876"/>
      <c r="Z1937" s="876"/>
      <c r="AA1937" s="876"/>
      <c r="AB1937" s="876"/>
      <c r="AC1937" s="876"/>
      <c r="AD1937" s="876"/>
      <c r="AE1937" s="164"/>
      <c r="AF1937" s="164"/>
      <c r="AG1937" s="164"/>
      <c r="AH1937" s="164"/>
      <c r="AI1937" s="164"/>
      <c r="AJ1937" s="164"/>
      <c r="AK1937" s="367" t="s">
        <v>5460</v>
      </c>
      <c r="AL1937" s="368">
        <f>SUM(AK1935,AO1935,AS1935,AW1935)</f>
        <v>0</v>
      </c>
    </row>
    <row r="1938" spans="1:38" ht="60" customHeight="1">
      <c r="A1938" s="57"/>
      <c r="B1938" s="26"/>
      <c r="C1938" s="892"/>
      <c r="D1938" s="893"/>
      <c r="E1938" s="893"/>
      <c r="F1938" s="893"/>
      <c r="G1938" s="893"/>
      <c r="H1938" s="893"/>
      <c r="I1938" s="893"/>
      <c r="J1938" s="893"/>
      <c r="K1938" s="893"/>
      <c r="L1938" s="893"/>
      <c r="M1938" s="893"/>
      <c r="N1938" s="893"/>
      <c r="O1938" s="893"/>
      <c r="P1938" s="893"/>
      <c r="Q1938" s="893"/>
      <c r="R1938" s="893"/>
      <c r="S1938" s="893"/>
      <c r="T1938" s="893"/>
      <c r="U1938" s="893"/>
      <c r="V1938" s="893"/>
      <c r="W1938" s="893"/>
      <c r="X1938" s="893"/>
      <c r="Y1938" s="893"/>
      <c r="Z1938" s="893"/>
      <c r="AA1938" s="893"/>
      <c r="AB1938" s="893"/>
      <c r="AC1938" s="893"/>
      <c r="AD1938" s="894"/>
      <c r="AE1938" s="164"/>
      <c r="AF1938" s="164"/>
      <c r="AG1938" s="164"/>
      <c r="AH1938" s="164"/>
      <c r="AI1938" s="164"/>
      <c r="AJ1938" s="164"/>
      <c r="AK1938" s="164"/>
      <c r="AL1938" s="164"/>
    </row>
    <row r="1939" spans="1:38" ht="15" customHeight="1">
      <c r="A1939" s="57"/>
      <c r="B1939" s="1004" t="str">
        <f>BP1935</f>
        <v>Favor de ingresar toda la información requerida en la pregunta</v>
      </c>
      <c r="C1939" s="1004"/>
      <c r="D1939" s="1004"/>
      <c r="E1939" s="1004"/>
      <c r="F1939" s="1004"/>
      <c r="G1939" s="1004"/>
      <c r="H1939" s="1004"/>
      <c r="I1939" s="1004"/>
      <c r="J1939" s="1004"/>
      <c r="K1939" s="1004"/>
      <c r="L1939" s="1004"/>
      <c r="M1939" s="1004"/>
      <c r="N1939" s="1004"/>
      <c r="O1939" s="1004"/>
      <c r="P1939" s="1004"/>
      <c r="Q1939" s="1004"/>
      <c r="R1939" s="1004"/>
      <c r="S1939" s="1004"/>
      <c r="T1939" s="1004"/>
      <c r="U1939" s="1004"/>
      <c r="V1939" s="1004"/>
      <c r="W1939" s="1004"/>
      <c r="X1939" s="1004"/>
      <c r="Y1939" s="1004"/>
      <c r="Z1939" s="1004"/>
      <c r="AA1939" s="1004"/>
      <c r="AB1939" s="1004"/>
      <c r="AC1939" s="1004"/>
      <c r="AD1939" s="1004"/>
      <c r="AE1939" s="164"/>
      <c r="AF1939" s="164"/>
      <c r="AG1939" s="164"/>
      <c r="AH1939" s="164"/>
      <c r="AI1939" s="164"/>
      <c r="AJ1939" s="164"/>
      <c r="AK1939" s="164"/>
      <c r="AL1939" s="164"/>
    </row>
    <row r="1940" spans="1:38" ht="15" customHeight="1">
      <c r="A1940" s="57"/>
      <c r="B1940" s="809" t="str">
        <f>IF(BJ1935&gt;0,"Alerta: debido a que cuenta con registros NS, debe proporcionar una justificación en el area de comentarios al final de la pregunta","")</f>
        <v/>
      </c>
      <c r="C1940" s="809"/>
      <c r="D1940" s="809"/>
      <c r="E1940" s="809"/>
      <c r="F1940" s="809"/>
      <c r="G1940" s="809"/>
      <c r="H1940" s="809"/>
      <c r="I1940" s="809"/>
      <c r="J1940" s="809"/>
      <c r="K1940" s="809"/>
      <c r="L1940" s="809"/>
      <c r="M1940" s="809"/>
      <c r="N1940" s="809"/>
      <c r="O1940" s="809"/>
      <c r="P1940" s="809"/>
      <c r="Q1940" s="809"/>
      <c r="R1940" s="809"/>
      <c r="S1940" s="809"/>
      <c r="T1940" s="809"/>
      <c r="U1940" s="809"/>
      <c r="V1940" s="809"/>
      <c r="W1940" s="809"/>
      <c r="X1940" s="809"/>
      <c r="Y1940" s="809"/>
      <c r="Z1940" s="809"/>
      <c r="AA1940" s="809"/>
      <c r="AB1940" s="809"/>
      <c r="AC1940" s="809"/>
      <c r="AD1940" s="809"/>
      <c r="AE1940" s="164"/>
      <c r="AF1940" s="164"/>
      <c r="AG1940" s="164"/>
      <c r="AH1940" s="164"/>
      <c r="AI1940" s="164"/>
      <c r="AJ1940" s="164"/>
      <c r="AK1940" s="164"/>
      <c r="AL1940" s="164"/>
    </row>
    <row r="1941" spans="1:38" ht="15" customHeight="1">
      <c r="A1941" s="57"/>
      <c r="B1941" s="807" t="str">
        <f>IF(BM1935&lt;&gt;"",BM1935,IF(OR(AL1937&gt;0),"Favor de revisar la suma y consistencia de totales y/o subtotales por filas (numéricos y NS)",""))</f>
        <v/>
      </c>
      <c r="C1941" s="807"/>
      <c r="D1941" s="807"/>
      <c r="E1941" s="807"/>
      <c r="F1941" s="807"/>
      <c r="G1941" s="807"/>
      <c r="H1941" s="807"/>
      <c r="I1941" s="807"/>
      <c r="J1941" s="807"/>
      <c r="K1941" s="807"/>
      <c r="L1941" s="807"/>
      <c r="M1941" s="807"/>
      <c r="N1941" s="807"/>
      <c r="O1941" s="807"/>
      <c r="P1941" s="807"/>
      <c r="Q1941" s="807"/>
      <c r="R1941" s="807"/>
      <c r="S1941" s="807"/>
      <c r="T1941" s="807"/>
      <c r="U1941" s="807"/>
      <c r="V1941" s="807"/>
      <c r="W1941" s="807"/>
      <c r="X1941" s="807"/>
      <c r="Y1941" s="807"/>
      <c r="Z1941" s="807"/>
      <c r="AA1941" s="807"/>
      <c r="AB1941" s="807"/>
      <c r="AC1941" s="807"/>
      <c r="AD1941" s="807"/>
      <c r="AE1941" s="164"/>
      <c r="AF1941" s="164"/>
      <c r="AG1941" s="164"/>
      <c r="AH1941" s="164"/>
      <c r="AI1941" s="164"/>
      <c r="AJ1941" s="164"/>
      <c r="AK1941" s="164"/>
      <c r="AL1941" s="164"/>
    </row>
    <row r="1942" spans="1:38" ht="15" customHeight="1">
      <c r="A1942" s="57"/>
      <c r="B1942" s="26"/>
      <c r="C1942" s="26"/>
      <c r="D1942" s="26"/>
      <c r="E1942" s="26"/>
      <c r="F1942" s="26"/>
      <c r="G1942" s="26"/>
      <c r="H1942" s="26"/>
      <c r="I1942" s="26"/>
      <c r="J1942" s="26"/>
      <c r="K1942" s="26"/>
      <c r="L1942" s="26"/>
      <c r="M1942" s="26"/>
      <c r="N1942" s="26"/>
      <c r="O1942" s="26"/>
      <c r="P1942" s="26"/>
      <c r="Q1942" s="26"/>
      <c r="R1942" s="26"/>
      <c r="S1942" s="26"/>
      <c r="T1942" s="26"/>
      <c r="U1942" s="26"/>
      <c r="V1942" s="26"/>
      <c r="W1942" s="26"/>
      <c r="X1942" s="26"/>
      <c r="Y1942" s="26"/>
      <c r="Z1942" s="26"/>
      <c r="AA1942" s="26"/>
      <c r="AB1942" s="26"/>
      <c r="AC1942" s="26"/>
      <c r="AD1942" s="26"/>
      <c r="AE1942" s="164"/>
      <c r="AF1942" s="164"/>
      <c r="AG1942" s="164"/>
      <c r="AH1942" s="164"/>
      <c r="AI1942" s="164"/>
      <c r="AJ1942" s="164"/>
      <c r="AK1942" s="164"/>
      <c r="AL1942" s="164"/>
    </row>
    <row r="1943" spans="1:38" ht="15" customHeight="1">
      <c r="A1943" s="57"/>
      <c r="B1943" s="26"/>
      <c r="C1943" s="26"/>
      <c r="D1943" s="26"/>
      <c r="E1943" s="26"/>
      <c r="F1943" s="26"/>
      <c r="G1943" s="26"/>
      <c r="H1943" s="26"/>
      <c r="I1943" s="26"/>
      <c r="J1943" s="26"/>
      <c r="K1943" s="26"/>
      <c r="L1943" s="26"/>
      <c r="M1943" s="26"/>
      <c r="N1943" s="26"/>
      <c r="O1943" s="26"/>
      <c r="P1943" s="26"/>
      <c r="Q1943" s="26"/>
      <c r="R1943" s="26"/>
      <c r="S1943" s="26"/>
      <c r="T1943" s="26"/>
      <c r="U1943" s="26"/>
      <c r="V1943" s="26"/>
      <c r="W1943" s="26"/>
      <c r="X1943" s="26"/>
      <c r="Y1943" s="26"/>
      <c r="Z1943" s="26"/>
      <c r="AA1943" s="26"/>
      <c r="AB1943" s="26"/>
      <c r="AC1943" s="26"/>
      <c r="AD1943" s="26"/>
      <c r="AE1943" s="164"/>
      <c r="AF1943" s="164"/>
      <c r="AG1943" s="164"/>
      <c r="AH1943" s="164"/>
      <c r="AI1943" s="164"/>
      <c r="AJ1943" s="164"/>
      <c r="AK1943" s="164"/>
      <c r="AL1943" s="164"/>
    </row>
    <row r="1944" spans="1:38" ht="15" customHeight="1">
      <c r="A1944" s="57"/>
      <c r="B1944" s="26"/>
      <c r="C1944" s="26"/>
      <c r="D1944" s="26"/>
      <c r="E1944" s="26"/>
      <c r="F1944" s="26"/>
      <c r="G1944" s="26"/>
      <c r="H1944" s="26"/>
      <c r="I1944" s="26"/>
      <c r="J1944" s="26"/>
      <c r="K1944" s="26"/>
      <c r="L1944" s="26"/>
      <c r="M1944" s="26"/>
      <c r="N1944" s="26"/>
      <c r="O1944" s="26"/>
      <c r="P1944" s="26"/>
      <c r="Q1944" s="26"/>
      <c r="R1944" s="26"/>
      <c r="S1944" s="26"/>
      <c r="T1944" s="26"/>
      <c r="U1944" s="26"/>
      <c r="V1944" s="26"/>
      <c r="W1944" s="26"/>
      <c r="X1944" s="26"/>
      <c r="Y1944" s="26"/>
      <c r="Z1944" s="26"/>
      <c r="AA1944" s="26"/>
      <c r="AB1944" s="26"/>
      <c r="AC1944" s="26"/>
      <c r="AD1944" s="26"/>
      <c r="AE1944" s="164"/>
      <c r="AF1944" s="164"/>
      <c r="AG1944" s="164"/>
      <c r="AH1944" s="164"/>
      <c r="AI1944" s="164"/>
      <c r="AJ1944" s="164"/>
      <c r="AK1944" s="164"/>
      <c r="AL1944" s="164"/>
    </row>
    <row r="1945" spans="1:38" ht="36" customHeight="1">
      <c r="A1945" s="50" t="s">
        <v>5748</v>
      </c>
      <c r="B1945" s="864" t="s">
        <v>5749</v>
      </c>
      <c r="C1945" s="864"/>
      <c r="D1945" s="864"/>
      <c r="E1945" s="864"/>
      <c r="F1945" s="864"/>
      <c r="G1945" s="864"/>
      <c r="H1945" s="864"/>
      <c r="I1945" s="864"/>
      <c r="J1945" s="864"/>
      <c r="K1945" s="864"/>
      <c r="L1945" s="864"/>
      <c r="M1945" s="864"/>
      <c r="N1945" s="864"/>
      <c r="O1945" s="864"/>
      <c r="P1945" s="864"/>
      <c r="Q1945" s="864"/>
      <c r="R1945" s="864"/>
      <c r="S1945" s="864"/>
      <c r="T1945" s="864"/>
      <c r="U1945" s="864"/>
      <c r="V1945" s="864"/>
      <c r="W1945" s="864"/>
      <c r="X1945" s="864"/>
      <c r="Y1945" s="864"/>
      <c r="Z1945" s="864"/>
      <c r="AA1945" s="864"/>
      <c r="AB1945" s="864"/>
      <c r="AC1945" s="864"/>
      <c r="AD1945" s="864"/>
      <c r="AE1945" s="164"/>
      <c r="AF1945" s="164"/>
      <c r="AG1945" s="164"/>
      <c r="AH1945" s="164"/>
      <c r="AI1945" s="164"/>
      <c r="AJ1945" s="164"/>
      <c r="AK1945" s="164"/>
      <c r="AL1945" s="164"/>
    </row>
    <row r="1946" spans="1:38" ht="24" customHeight="1">
      <c r="A1946" s="57"/>
      <c r="B1946" s="26"/>
      <c r="C1946" s="733" t="s">
        <v>5750</v>
      </c>
      <c r="D1946" s="733"/>
      <c r="E1946" s="733"/>
      <c r="F1946" s="733"/>
      <c r="G1946" s="733"/>
      <c r="H1946" s="733"/>
      <c r="I1946" s="733"/>
      <c r="J1946" s="733"/>
      <c r="K1946" s="733"/>
      <c r="L1946" s="733"/>
      <c r="M1946" s="733"/>
      <c r="N1946" s="733"/>
      <c r="O1946" s="733"/>
      <c r="P1946" s="733"/>
      <c r="Q1946" s="733"/>
      <c r="R1946" s="733"/>
      <c r="S1946" s="733"/>
      <c r="T1946" s="733"/>
      <c r="U1946" s="733"/>
      <c r="V1946" s="733"/>
      <c r="W1946" s="733"/>
      <c r="X1946" s="733"/>
      <c r="Y1946" s="733"/>
      <c r="Z1946" s="733"/>
      <c r="AA1946" s="733"/>
      <c r="AB1946" s="733"/>
      <c r="AC1946" s="733"/>
      <c r="AD1946" s="733"/>
      <c r="AE1946" s="164"/>
      <c r="AF1946" s="164"/>
      <c r="AG1946" s="164"/>
      <c r="AH1946" s="164"/>
      <c r="AI1946" s="164"/>
      <c r="AJ1946" s="164"/>
      <c r="AK1946" s="164"/>
      <c r="AL1946" s="164"/>
    </row>
    <row r="1947" spans="1:38" ht="36" customHeight="1">
      <c r="A1947" s="57"/>
      <c r="B1947" s="26"/>
      <c r="C1947" s="876" t="s">
        <v>5751</v>
      </c>
      <c r="D1947" s="876"/>
      <c r="E1947" s="876"/>
      <c r="F1947" s="876"/>
      <c r="G1947" s="876"/>
      <c r="H1947" s="876"/>
      <c r="I1947" s="876"/>
      <c r="J1947" s="876"/>
      <c r="K1947" s="876"/>
      <c r="L1947" s="876"/>
      <c r="M1947" s="876"/>
      <c r="N1947" s="876"/>
      <c r="O1947" s="876"/>
      <c r="P1947" s="876"/>
      <c r="Q1947" s="876"/>
      <c r="R1947" s="876"/>
      <c r="S1947" s="876"/>
      <c r="T1947" s="876"/>
      <c r="U1947" s="876"/>
      <c r="V1947" s="876"/>
      <c r="W1947" s="876"/>
      <c r="X1947" s="876"/>
      <c r="Y1947" s="876"/>
      <c r="Z1947" s="876"/>
      <c r="AA1947" s="876"/>
      <c r="AB1947" s="876"/>
      <c r="AC1947" s="876"/>
      <c r="AD1947" s="876"/>
      <c r="AE1947" s="164"/>
      <c r="AF1947" s="164"/>
      <c r="AG1947" s="164"/>
      <c r="AH1947" s="164"/>
      <c r="AI1947" s="164"/>
      <c r="AJ1947" s="164"/>
      <c r="AK1947" s="164"/>
      <c r="AL1947" s="164"/>
    </row>
    <row r="1948" spans="1:38" ht="36" customHeight="1">
      <c r="A1948" s="57"/>
      <c r="B1948" s="26"/>
      <c r="C1948" s="876" t="s">
        <v>5752</v>
      </c>
      <c r="D1948" s="876"/>
      <c r="E1948" s="876"/>
      <c r="F1948" s="876"/>
      <c r="G1948" s="876"/>
      <c r="H1948" s="876"/>
      <c r="I1948" s="876"/>
      <c r="J1948" s="876"/>
      <c r="K1948" s="876"/>
      <c r="L1948" s="876"/>
      <c r="M1948" s="876"/>
      <c r="N1948" s="876"/>
      <c r="O1948" s="876"/>
      <c r="P1948" s="876"/>
      <c r="Q1948" s="876"/>
      <c r="R1948" s="876"/>
      <c r="S1948" s="876"/>
      <c r="T1948" s="876"/>
      <c r="U1948" s="876"/>
      <c r="V1948" s="876"/>
      <c r="W1948" s="876"/>
      <c r="X1948" s="876"/>
      <c r="Y1948" s="876"/>
      <c r="Z1948" s="876"/>
      <c r="AA1948" s="876"/>
      <c r="AB1948" s="876"/>
      <c r="AC1948" s="876"/>
      <c r="AD1948" s="876"/>
      <c r="AE1948" s="164"/>
      <c r="AF1948" s="164"/>
      <c r="AG1948" s="164"/>
      <c r="AH1948" s="164"/>
      <c r="AI1948" s="164"/>
      <c r="AJ1948" s="164"/>
      <c r="AK1948" s="164"/>
      <c r="AL1948" s="164"/>
    </row>
    <row r="1949" spans="1:38" ht="24" customHeight="1">
      <c r="A1949" s="57"/>
      <c r="B1949" s="26"/>
      <c r="C1949" s="876" t="s">
        <v>5753</v>
      </c>
      <c r="D1949" s="876"/>
      <c r="E1949" s="876"/>
      <c r="F1949" s="876"/>
      <c r="G1949" s="876"/>
      <c r="H1949" s="876"/>
      <c r="I1949" s="876"/>
      <c r="J1949" s="876"/>
      <c r="K1949" s="876"/>
      <c r="L1949" s="876"/>
      <c r="M1949" s="876"/>
      <c r="N1949" s="876"/>
      <c r="O1949" s="876"/>
      <c r="P1949" s="876"/>
      <c r="Q1949" s="876"/>
      <c r="R1949" s="876"/>
      <c r="S1949" s="876"/>
      <c r="T1949" s="876"/>
      <c r="U1949" s="876"/>
      <c r="V1949" s="876"/>
      <c r="W1949" s="876"/>
      <c r="X1949" s="876"/>
      <c r="Y1949" s="876"/>
      <c r="Z1949" s="876"/>
      <c r="AA1949" s="876"/>
      <c r="AB1949" s="876"/>
      <c r="AC1949" s="876"/>
      <c r="AD1949" s="876"/>
      <c r="AE1949" s="164"/>
      <c r="AF1949" s="164"/>
      <c r="AG1949" s="164"/>
      <c r="AH1949" s="164"/>
      <c r="AI1949" s="164"/>
      <c r="AJ1949" s="164"/>
      <c r="AK1949" s="164"/>
      <c r="AL1949" s="164"/>
    </row>
    <row r="1950" spans="1:38" ht="15" customHeight="1">
      <c r="A1950" s="57"/>
      <c r="B1950" s="26"/>
      <c r="C1950" s="39"/>
      <c r="D1950" s="39"/>
      <c r="E1950" s="39"/>
      <c r="F1950" s="39"/>
      <c r="G1950" s="39"/>
      <c r="H1950" s="39"/>
      <c r="I1950" s="39"/>
      <c r="J1950" s="39"/>
      <c r="K1950" s="39"/>
      <c r="L1950" s="39"/>
      <c r="M1950" s="39"/>
      <c r="N1950" s="39"/>
      <c r="O1950" s="39"/>
      <c r="P1950" s="39"/>
      <c r="Q1950" s="39"/>
      <c r="R1950" s="39"/>
      <c r="S1950" s="39"/>
      <c r="T1950" s="39"/>
      <c r="U1950" s="39"/>
      <c r="V1950" s="39"/>
      <c r="W1950" s="39"/>
      <c r="X1950" s="39"/>
      <c r="Y1950" s="39"/>
      <c r="Z1950" s="39"/>
      <c r="AA1950" s="39"/>
      <c r="AB1950" s="39"/>
      <c r="AC1950" s="39"/>
      <c r="AD1950" s="39"/>
      <c r="AE1950" s="164"/>
      <c r="AF1950" s="164"/>
      <c r="AG1950" s="164"/>
      <c r="AH1950" s="164"/>
      <c r="AI1950" s="164"/>
      <c r="AJ1950" s="164"/>
      <c r="AK1950" s="164"/>
      <c r="AL1950" s="164"/>
    </row>
    <row r="1951" spans="1:38" ht="15" customHeight="1">
      <c r="A1951" s="57"/>
      <c r="B1951" s="26"/>
      <c r="C1951" s="26"/>
      <c r="D1951" s="26"/>
      <c r="E1951" s="26"/>
      <c r="F1951" s="26"/>
      <c r="G1951" s="26"/>
      <c r="H1951" s="26"/>
      <c r="I1951" s="26"/>
      <c r="J1951" s="26"/>
      <c r="K1951" s="26"/>
      <c r="L1951" s="26"/>
      <c r="M1951" s="26"/>
      <c r="N1951" s="26"/>
      <c r="O1951" s="26"/>
      <c r="P1951" s="26"/>
      <c r="Q1951" s="26"/>
      <c r="R1951" s="26"/>
      <c r="S1951" s="26"/>
      <c r="T1951" s="26"/>
      <c r="U1951" s="26"/>
      <c r="V1951" s="26"/>
      <c r="W1951" s="26"/>
      <c r="X1951" s="26"/>
      <c r="Y1951" s="26"/>
      <c r="Z1951" s="26"/>
      <c r="AA1951" s="899" t="s">
        <v>5392</v>
      </c>
      <c r="AB1951" s="899"/>
      <c r="AC1951" s="899"/>
      <c r="AD1951" s="899"/>
      <c r="AE1951" s="164"/>
      <c r="AF1951" s="164"/>
      <c r="AG1951" s="164"/>
      <c r="AH1951" s="164"/>
      <c r="AI1951" s="164"/>
      <c r="AJ1951" s="164"/>
      <c r="AK1951" s="164"/>
      <c r="AL1951" s="164"/>
    </row>
    <row r="1952" spans="1:38" ht="24" customHeight="1">
      <c r="A1952" s="57"/>
      <c r="B1952" s="26"/>
      <c r="C1952" s="867" t="s">
        <v>5083</v>
      </c>
      <c r="D1952" s="868"/>
      <c r="E1952" s="868"/>
      <c r="F1952" s="868"/>
      <c r="G1952" s="868"/>
      <c r="H1952" s="868"/>
      <c r="I1952" s="868"/>
      <c r="J1952" s="868"/>
      <c r="K1952" s="868"/>
      <c r="L1952" s="868"/>
      <c r="M1952" s="868"/>
      <c r="N1952" s="868"/>
      <c r="O1952" s="868"/>
      <c r="P1952" s="868"/>
      <c r="Q1952" s="868"/>
      <c r="R1952" s="869"/>
      <c r="S1952" s="707" t="s">
        <v>5754</v>
      </c>
      <c r="T1952" s="708"/>
      <c r="U1952" s="708"/>
      <c r="V1952" s="708"/>
      <c r="W1952" s="708"/>
      <c r="X1952" s="708"/>
      <c r="Y1952" s="708"/>
      <c r="Z1952" s="708"/>
      <c r="AA1952" s="708"/>
      <c r="AB1952" s="708"/>
      <c r="AC1952" s="708"/>
      <c r="AD1952" s="709"/>
      <c r="AE1952" s="164"/>
      <c r="AF1952" s="164"/>
      <c r="AG1952" s="164"/>
      <c r="AH1952" s="164"/>
      <c r="AI1952" s="164"/>
      <c r="AJ1952" s="164"/>
      <c r="AK1952" s="164"/>
      <c r="AL1952" s="164"/>
    </row>
    <row r="1953" spans="1:88" ht="108" customHeight="1">
      <c r="A1953" s="57"/>
      <c r="B1953" s="26"/>
      <c r="C1953" s="870"/>
      <c r="D1953" s="871"/>
      <c r="E1953" s="871"/>
      <c r="F1953" s="871"/>
      <c r="G1953" s="871"/>
      <c r="H1953" s="871"/>
      <c r="I1953" s="871"/>
      <c r="J1953" s="871"/>
      <c r="K1953" s="871"/>
      <c r="L1953" s="871"/>
      <c r="M1953" s="871"/>
      <c r="N1953" s="871"/>
      <c r="O1953" s="871"/>
      <c r="P1953" s="871"/>
      <c r="Q1953" s="871"/>
      <c r="R1953" s="872"/>
      <c r="S1953" s="895" t="s">
        <v>5362</v>
      </c>
      <c r="T1953" s="897" t="s">
        <v>5397</v>
      </c>
      <c r="U1953" s="897" t="s">
        <v>5398</v>
      </c>
      <c r="V1953" s="883" t="s">
        <v>5755</v>
      </c>
      <c r="W1953" s="883"/>
      <c r="X1953" s="883"/>
      <c r="Y1953" s="883" t="s">
        <v>5756</v>
      </c>
      <c r="Z1953" s="883"/>
      <c r="AA1953" s="883"/>
      <c r="AB1953" s="883" t="s">
        <v>5757</v>
      </c>
      <c r="AC1953" s="883"/>
      <c r="AD1953" s="883"/>
      <c r="AE1953" s="164"/>
      <c r="AF1953" s="164"/>
      <c r="AG1953" s="164"/>
      <c r="AH1953" s="164"/>
      <c r="AI1953" s="164"/>
      <c r="AJ1953" s="164"/>
      <c r="AK1953" s="164"/>
      <c r="AL1953" s="164"/>
      <c r="AM1953" s="164"/>
      <c r="AN1953" s="164"/>
      <c r="AO1953" s="164"/>
      <c r="AP1953" s="164"/>
      <c r="AQ1953" s="164"/>
      <c r="AR1953" s="164"/>
      <c r="AS1953" s="164"/>
      <c r="AT1953" s="164"/>
      <c r="AU1953" s="164"/>
      <c r="AV1953" s="164"/>
      <c r="AW1953" s="164"/>
      <c r="AX1953" s="164"/>
      <c r="AY1953" s="164"/>
      <c r="AZ1953" s="164"/>
      <c r="BA1953" s="164"/>
      <c r="BB1953" s="164"/>
      <c r="BC1953" s="164"/>
      <c r="BD1953" s="164"/>
      <c r="BE1953" s="164"/>
      <c r="BF1953" s="164"/>
      <c r="BG1953" s="164"/>
      <c r="BH1953" s="164"/>
      <c r="BI1953" s="164"/>
      <c r="BJ1953" s="164"/>
      <c r="BK1953" s="164"/>
      <c r="BL1953" s="164"/>
      <c r="BM1953" s="164"/>
      <c r="BN1953" s="164"/>
      <c r="BO1953" s="164"/>
      <c r="BP1953" s="164"/>
      <c r="BQ1953" s="164"/>
      <c r="BR1953" s="798" t="s">
        <v>5369</v>
      </c>
      <c r="BS1953" s="798"/>
      <c r="BT1953" s="798"/>
      <c r="BU1953" s="798"/>
      <c r="BV1953" s="799" t="s">
        <v>5423</v>
      </c>
      <c r="BW1953" s="799"/>
      <c r="BX1953" s="799"/>
      <c r="BY1953" s="799"/>
      <c r="BZ1953" s="798" t="s">
        <v>5424</v>
      </c>
      <c r="CA1953" s="798"/>
      <c r="CB1953" s="798"/>
      <c r="CC1953" s="798"/>
      <c r="CD1953" s="164"/>
      <c r="CE1953" s="771" t="s">
        <v>5432</v>
      </c>
      <c r="CF1953" s="771"/>
      <c r="CG1953" s="771"/>
      <c r="CH1953" s="770" t="s">
        <v>5082</v>
      </c>
      <c r="CI1953" s="770"/>
      <c r="CJ1953" s="770"/>
    </row>
    <row r="1954" spans="1:88" ht="48" customHeight="1">
      <c r="A1954" s="57"/>
      <c r="B1954" s="26"/>
      <c r="C1954" s="873"/>
      <c r="D1954" s="874"/>
      <c r="E1954" s="874"/>
      <c r="F1954" s="874"/>
      <c r="G1954" s="874"/>
      <c r="H1954" s="874"/>
      <c r="I1954" s="874"/>
      <c r="J1954" s="874"/>
      <c r="K1954" s="874"/>
      <c r="L1954" s="874"/>
      <c r="M1954" s="874"/>
      <c r="N1954" s="874"/>
      <c r="O1954" s="874"/>
      <c r="P1954" s="874"/>
      <c r="Q1954" s="874"/>
      <c r="R1954" s="875"/>
      <c r="S1954" s="896"/>
      <c r="T1954" s="898"/>
      <c r="U1954" s="898"/>
      <c r="V1954" s="62" t="s">
        <v>5416</v>
      </c>
      <c r="W1954" s="152" t="s">
        <v>5397</v>
      </c>
      <c r="X1954" s="152" t="s">
        <v>5398</v>
      </c>
      <c r="Y1954" s="62" t="s">
        <v>5416</v>
      </c>
      <c r="Z1954" s="152" t="s">
        <v>5397</v>
      </c>
      <c r="AA1954" s="152" t="s">
        <v>5398</v>
      </c>
      <c r="AB1954" s="62" t="s">
        <v>5416</v>
      </c>
      <c r="AC1954" s="152" t="s">
        <v>5397</v>
      </c>
      <c r="AD1954" s="152" t="s">
        <v>5398</v>
      </c>
      <c r="AE1954" s="164"/>
      <c r="AF1954" s="164"/>
      <c r="AG1954" s="287" t="s">
        <v>5088</v>
      </c>
      <c r="AH1954" s="288" t="s">
        <v>5435</v>
      </c>
      <c r="AI1954" s="289" t="s">
        <v>5436</v>
      </c>
      <c r="AJ1954" s="290" t="s">
        <v>5437</v>
      </c>
      <c r="AK1954" s="291" t="s">
        <v>5438</v>
      </c>
      <c r="AL1954" s="288" t="s">
        <v>5439</v>
      </c>
      <c r="AM1954" s="289" t="s">
        <v>5440</v>
      </c>
      <c r="AN1954" s="290" t="s">
        <v>5441</v>
      </c>
      <c r="AO1954" s="291" t="s">
        <v>5442</v>
      </c>
      <c r="AP1954" s="288" t="s">
        <v>5443</v>
      </c>
      <c r="AQ1954" s="289" t="s">
        <v>5444</v>
      </c>
      <c r="AR1954" s="290" t="s">
        <v>5445</v>
      </c>
      <c r="AS1954" s="291" t="s">
        <v>5446</v>
      </c>
      <c r="AT1954" s="288" t="s">
        <v>5447</v>
      </c>
      <c r="AU1954" s="289" t="s">
        <v>5448</v>
      </c>
      <c r="AV1954" s="290" t="s">
        <v>5449</v>
      </c>
      <c r="AW1954" s="291" t="s">
        <v>5450</v>
      </c>
      <c r="AX1954" s="288" t="s">
        <v>5451</v>
      </c>
      <c r="AY1954" s="289" t="s">
        <v>5452</v>
      </c>
      <c r="AZ1954" s="290" t="s">
        <v>5453</v>
      </c>
      <c r="BA1954" s="291" t="s">
        <v>5454</v>
      </c>
      <c r="BB1954" s="288" t="s">
        <v>5455</v>
      </c>
      <c r="BC1954" s="289" t="s">
        <v>5456</v>
      </c>
      <c r="BD1954" s="290" t="s">
        <v>5457</v>
      </c>
      <c r="BE1954" s="291" t="s">
        <v>5458</v>
      </c>
      <c r="BF1954" s="288" t="s">
        <v>5758</v>
      </c>
      <c r="BG1954" s="289" t="s">
        <v>5759</v>
      </c>
      <c r="BH1954" s="290" t="s">
        <v>5760</v>
      </c>
      <c r="BI1954" s="291" t="s">
        <v>5761</v>
      </c>
      <c r="BJ1954" s="288" t="s">
        <v>5762</v>
      </c>
      <c r="BK1954" s="289" t="s">
        <v>5763</v>
      </c>
      <c r="BL1954" s="290" t="s">
        <v>5764</v>
      </c>
      <c r="BM1954" s="291" t="s">
        <v>5765</v>
      </c>
      <c r="BN1954" s="288" t="s">
        <v>5766</v>
      </c>
      <c r="BO1954" s="289" t="s">
        <v>5767</v>
      </c>
      <c r="BP1954" s="290" t="s">
        <v>5768</v>
      </c>
      <c r="BQ1954" s="291" t="s">
        <v>5769</v>
      </c>
      <c r="BR1954" s="358" t="s">
        <v>5369</v>
      </c>
      <c r="BS1954" s="359" t="s">
        <v>5089</v>
      </c>
      <c r="BT1954" s="360" t="s">
        <v>5523</v>
      </c>
      <c r="BU1954" s="361" t="s">
        <v>5524</v>
      </c>
      <c r="BV1954" s="358" t="s">
        <v>5369</v>
      </c>
      <c r="BW1954" s="359" t="s">
        <v>5089</v>
      </c>
      <c r="BX1954" s="360" t="s">
        <v>5523</v>
      </c>
      <c r="BY1954" s="361" t="s">
        <v>5524</v>
      </c>
      <c r="BZ1954" s="358" t="s">
        <v>5369</v>
      </c>
      <c r="CA1954" s="359" t="s">
        <v>5089</v>
      </c>
      <c r="CB1954" s="360" t="s">
        <v>5523</v>
      </c>
      <c r="CC1954" s="361" t="s">
        <v>5524</v>
      </c>
      <c r="CD1954" s="297" t="s">
        <v>5089</v>
      </c>
      <c r="CE1954" s="269" t="s">
        <v>5459</v>
      </c>
      <c r="CF1954" s="270" t="s">
        <v>5093</v>
      </c>
      <c r="CG1954" s="369" t="s">
        <v>5094</v>
      </c>
      <c r="CH1954" s="401" t="s">
        <v>5092</v>
      </c>
      <c r="CI1954" s="270" t="s">
        <v>5093</v>
      </c>
      <c r="CJ1954" s="369" t="s">
        <v>5094</v>
      </c>
    </row>
    <row r="1955" spans="1:88" ht="15" customHeight="1">
      <c r="A1955" s="57"/>
      <c r="B1955" s="26"/>
      <c r="C1955" s="165" t="s">
        <v>5008</v>
      </c>
      <c r="D1955" s="885" t="str">
        <f>IF(D40="","",D40)</f>
        <v>OFICINA DEL C GOBERNADOR</v>
      </c>
      <c r="E1955" s="886"/>
      <c r="F1955" s="886"/>
      <c r="G1955" s="886"/>
      <c r="H1955" s="886"/>
      <c r="I1955" s="886"/>
      <c r="J1955" s="886"/>
      <c r="K1955" s="886"/>
      <c r="L1955" s="886"/>
      <c r="M1955" s="886"/>
      <c r="N1955" s="886"/>
      <c r="O1955" s="886"/>
      <c r="P1955" s="886"/>
      <c r="Q1955" s="886"/>
      <c r="R1955" s="887"/>
      <c r="S1955" s="614"/>
      <c r="T1955" s="614"/>
      <c r="U1955" s="614"/>
      <c r="V1955" s="614"/>
      <c r="W1955" s="614"/>
      <c r="X1955" s="614"/>
      <c r="Y1955" s="614"/>
      <c r="Z1955" s="614"/>
      <c r="AA1955" s="614"/>
      <c r="AB1955" s="614"/>
      <c r="AC1955" s="614"/>
      <c r="AD1955" s="614"/>
      <c r="AE1955" s="164"/>
      <c r="AF1955" s="164"/>
      <c r="AG1955" s="199">
        <f>IF(AND(COUNTBLANK(D1955)=1,COUNTA(S1955:AD1955,P2081:AD2081)=0),0,IF(AND(SUM($S1815)=0,COUNTBLANK(D1955)=0,COUNTA(S1955:AD1955,P2081:AD2081)=0),0,IF(AND(SUM($S1815)&gt;0,COUNTBLANK(D1955)=0,COUNTA(S1955:AD1955,P2081:AD2081)=27),0,1)))</f>
        <v>0</v>
      </c>
      <c r="AH1955" s="293">
        <f>S1955</f>
        <v>0</v>
      </c>
      <c r="AI1955" s="294">
        <f>COUNTIF(T1955:U1955,"NS")</f>
        <v>0</v>
      </c>
      <c r="AJ1955" s="295">
        <f>SUM(T1955:U1955)</f>
        <v>0</v>
      </c>
      <c r="AK1955" s="296">
        <f>IF(OR(AND(AH1955=0, AI1955&gt;0),AND(AH1955="NS", AJ1955&gt;0), AND(AH1955="NS", AI1955=0, AJ1955=0)), 1, IF(OR(AND(AH1955&gt;0, AI1955&gt;1,AH1955&gt;AJ1955), AND(AH1955="NS", AI1955=2), AND(AH1955="NS", AJ1955=0, AI1955&gt;0), AH1955=AJ1955), 0, 1))</f>
        <v>0</v>
      </c>
      <c r="AL1955" s="293">
        <f>V1955</f>
        <v>0</v>
      </c>
      <c r="AM1955" s="294">
        <f>COUNTIF(W1955:X1955,"NS")</f>
        <v>0</v>
      </c>
      <c r="AN1955" s="295">
        <f>SUM(W1955:X1955)</f>
        <v>0</v>
      </c>
      <c r="AO1955" s="296">
        <f>IF(OR(AND(AL1955=0, AM1955&gt;0),AND(AL1955="NS", AN1955&gt;0), AND(AL1955="NS", AM1955=0, AN1955=0)), 1, IF(OR(AND(AL1955&gt;0, AM1955&gt;1,AL1955&gt;AN1955), AND(AL1955="NS", AM1955=2), AND(AL1955="NS", AN1955=0, AM1955&gt;0), AL1955=AN1955), 0, 1))</f>
        <v>0</v>
      </c>
      <c r="AP1955" s="293">
        <f>Y1955</f>
        <v>0</v>
      </c>
      <c r="AQ1955" s="294">
        <f>COUNTIF(Z1955:AA1955,"NS")</f>
        <v>0</v>
      </c>
      <c r="AR1955" s="295">
        <f>SUM(Z1955:AA1955)</f>
        <v>0</v>
      </c>
      <c r="AS1955" s="296">
        <f>IF(OR(AND(AP1955=0, AQ1955&gt;0),AND(AP1955="NS", AR1955&gt;0), AND(AP1955="NS", AQ1955=0, AR1955=0)), 1, IF(OR(AND(AP1955&gt;0, AQ1955&gt;1,AP1955&gt;AR1955), AND(AP1955="NS", AQ1955=2), AND(AP1955="NS", AR1955=0, AQ1955&gt;0), AP1955=AR1955), 0, 1))</f>
        <v>0</v>
      </c>
      <c r="AT1955" s="293">
        <f>AB1955</f>
        <v>0</v>
      </c>
      <c r="AU1955" s="294">
        <f>COUNTIF(AC1955:AD1955,"NS")</f>
        <v>0</v>
      </c>
      <c r="AV1955" s="295">
        <f>SUM(AC1955:AD1955)</f>
        <v>0</v>
      </c>
      <c r="AW1955" s="296">
        <f>IF(OR(AND(AT1955=0, AU1955&gt;0),AND(AT1955="NS", AV1955&gt;0), AND(AT1955="NS", AU1955=0, AV1955=0)), 1, IF(OR(AND(AT1955&gt;0, AU1955&gt;1,AT1955&gt;AV1955), AND(AT1955="NS", AU1955=2), AND(AT1955="NS", AV1955=0, AU1955&gt;0), AT1955=AV1955), 0, 1))</f>
        <v>0</v>
      </c>
      <c r="AX1955" s="293">
        <f>P2081</f>
        <v>0</v>
      </c>
      <c r="AY1955" s="294">
        <f>COUNTIF(Q2081:R2081,"NS")</f>
        <v>0</v>
      </c>
      <c r="AZ1955" s="295">
        <f>SUM(Q2081:R2081)</f>
        <v>0</v>
      </c>
      <c r="BA1955" s="296">
        <f>IF(OR(AND(AX1955=0, AY1955&gt;0),AND(AX1955="NS", AZ1955&gt;0), AND(AX1955="NS", AY1955=0, AZ1955=0)), 1, IF(OR(AND(AX1955&gt;0, AY1955&gt;1,AX1955&gt;AZ1955), AND(AX1955="NS", AY1955=2), AND(AX1955="NS", AZ1955=0, AY1955&gt;0), AX1955=AZ1955), 0, 1))</f>
        <v>0</v>
      </c>
      <c r="BB1955" s="293">
        <f>S2081</f>
        <v>0</v>
      </c>
      <c r="BC1955" s="294">
        <f>COUNTIF(T2081:U2081,"NS")</f>
        <v>0</v>
      </c>
      <c r="BD1955" s="295">
        <f>SUM(T2081:U2081)</f>
        <v>0</v>
      </c>
      <c r="BE1955" s="296">
        <f>IF(OR(AND(BB1955=0, BC1955&gt;0),AND(BB1955="NS", BD1955&gt;0), AND(BB1955="NS", BC1955=0, BD1955=0)), 1, IF(OR(AND(BB1955&gt;0, BC1955&gt;1,BB1955&gt;BD1955), AND(BB1955="NS", BC1955=2), AND(BB1955="NS", BD1955=0, BC1955&gt;0), BB1955=BD1955), 0, 1))</f>
        <v>0</v>
      </c>
      <c r="BF1955" s="293">
        <f>V2081</f>
        <v>0</v>
      </c>
      <c r="BG1955" s="294">
        <f>COUNTIF(W2081:X2081,"NS")</f>
        <v>0</v>
      </c>
      <c r="BH1955" s="295">
        <f>SUM(W2081:X2081)</f>
        <v>0</v>
      </c>
      <c r="BI1955" s="296">
        <f>IF(OR(AND(BF1955=0, BG1955&gt;0),AND(BF1955="NS", BH1955&gt;0), AND(BF1955="NS", BG1955=0, BH1955=0)), 1, IF(OR(AND(BF1955&gt;0, BG1955&gt;1,BF1955&gt;BH1955), AND(BF1955="NS", BG1955=2), AND(BF1955="NS", BH1955=0, BG1955&gt;0), BF1955=BH1955), 0, 1))</f>
        <v>0</v>
      </c>
      <c r="BJ1955" s="293">
        <f>Y2081</f>
        <v>0</v>
      </c>
      <c r="BK1955" s="294">
        <f>COUNTIF(Z2081:AA2081,"NS")</f>
        <v>0</v>
      </c>
      <c r="BL1955" s="295">
        <f>SUM(Z2081:AA2081)</f>
        <v>0</v>
      </c>
      <c r="BM1955" s="296">
        <f>IF(OR(AND(BJ1955=0, BK1955&gt;0),AND(BJ1955="NS", BL1955&gt;0), AND(BJ1955="NS", BK1955=0, BL1955=0)), 1, IF(OR(AND(BJ1955&gt;0, BK1955&gt;1,BJ1955&gt;BL1955), AND(BJ1955="NS", BK1955=2), AND(BJ1955="NS", BL1955=0, BK1955&gt;0), BJ1955=BL1955), 0, 1))</f>
        <v>0</v>
      </c>
      <c r="BN1955" s="293">
        <f>AB2081</f>
        <v>0</v>
      </c>
      <c r="BO1955" s="294">
        <f>COUNTIF(AC2081:AD2081,"NS")</f>
        <v>0</v>
      </c>
      <c r="BP1955" s="295">
        <f>SUM(AC2081:AD2081)</f>
        <v>0</v>
      </c>
      <c r="BQ1955" s="296">
        <f>IF(OR(AND(BN1955=0, BO1955&gt;0),AND(BN1955="NS", BP1955&gt;0), AND(BN1955="NS", BO1955=0, BP1955=0)), 1, IF(OR(AND(BN1955&gt;0, BO1955&gt;1,BN1955&gt;BP1955), AND(BN1955="NS", BO1955=2), AND(BN1955="NS", BP1955=0, BO1955&gt;0), BN1955=BP1955), 0, 1))</f>
        <v>0</v>
      </c>
      <c r="BR1955" s="362">
        <f>S1955</f>
        <v>0</v>
      </c>
      <c r="BS1955" s="366">
        <f>COUNTIF(V1955,"NS")+COUNTIF(Y1955,"NS") + COUNTIF(AB1955,"NS")+ COUNTIF(P2081,"NS")+ COUNTIF(S2081,"NS")+ COUNTIF(V2081,"NS")+ COUNTIF(Y2081,"NS")+ COUNTIF(AB2081,"NS")</f>
        <v>0</v>
      </c>
      <c r="BT1955" s="364">
        <f>SUM(V1955,Y1955,AB1955,P2081,S2081,V2081,Y2081,AB2081)</f>
        <v>0</v>
      </c>
      <c r="BU1955" s="365">
        <f>IF(OR(AND(BR1955=0, BS1955&gt;0),AND(BR1955="NS", BT1955&gt;0), AND(BR1955="NS", BS1955=0, BT1955=0)), 1, IF(OR(AND(BR1955&gt;0, BS1955&gt;1,BR1955&gt;BT1955), AND(BR1955="NS", BS1955=2), AND(BR1955="NS", BT1955=0, BS1955&gt;0), BR1955=BT1955), 0, 1))</f>
        <v>0</v>
      </c>
      <c r="BV1955" s="362">
        <f>T1955</f>
        <v>0</v>
      </c>
      <c r="BW1955" s="363">
        <f>COUNTIF(W1955,"NS")+COUNTIF(Z1955,"NS") + COUNTIF(AC1955,"NS")+ COUNTIF(Q2081,"NS")+ COUNTIF(T2081,"NS")+ COUNTIF(W2081,"NS")+ COUNTIF(Z2081,"NS")+ COUNTIF(AC2081,"NS")</f>
        <v>0</v>
      </c>
      <c r="BX1955" s="364">
        <f>SUM(W1955,Z1955,AC1955,Q2081,T2081,W2081,Z2081,AC2081)</f>
        <v>0</v>
      </c>
      <c r="BY1955" s="365">
        <f>IF(OR(AND(BV1955=0, BW1955&gt;0),AND(BV1955="NS", BX1955&gt;0), AND(BV1955="NS", BW1955=0, BX1955=0)), 1, IF(OR(AND(BV1955&gt;0, BW1955&gt;1,BV1955&gt;BX1955), AND(BV1955="NS", BW1955=2), AND(BV1955="NS", BX1955=0, BW1955&gt;0), BV1955=BX1955), 0, 1))</f>
        <v>0</v>
      </c>
      <c r="BZ1955" s="362">
        <f>U1955</f>
        <v>0</v>
      </c>
      <c r="CA1955" s="366">
        <f>COUNTIF(X1955,"NS")+COUNTIF(AA1955,"NS") + COUNTIF(AD1955,"NS")+ COUNTIF(R2081,"NS")+ COUNTIF(U2081,"NS")+ COUNTIF(X2081,"NS")+ COUNTIF(AA2081,"NS")+ COUNTIF(AD2081,"NS")</f>
        <v>0</v>
      </c>
      <c r="CB1955" s="364">
        <f>SUM(X1955,AA1955,AD1955,R2081,U2081,X2081,AA2081,AD2081)</f>
        <v>0</v>
      </c>
      <c r="CC1955" s="365">
        <f>IF(OR(AND(BZ1955=0, CA1955&gt;0),AND(BZ1955="NS", CB1955&gt;0), AND(BZ1955="NS", CA1955=0, CB1955=0)), 1, IF(OR(AND(BZ1955&gt;0, CA1955&gt;1,BZ1955&gt;CB1955), AND(BZ1955="NS", CA1955=2), AND(BZ1955="NS", CB1955=0, CA1955&gt;0), BZ1955=CB1955), 0, 1))</f>
        <v>0</v>
      </c>
      <c r="CD1955" s="298">
        <f>COUNTIF(S1955:AD1955,"NS")+COUNTIF(P2081:AD2081,"NS")</f>
        <v>0</v>
      </c>
      <c r="CE1955" s="272">
        <f>IF(SUM(BU1955,BY1955,CC1955)=0,0,1)</f>
        <v>0</v>
      </c>
      <c r="CF1955" s="370" t="str">
        <f>IF(CE1955=0,"",
IF(SUM($CE$1955:CE1955)=1,CG1955,
IF($CE$2075&gt;SUM($CE$1955:CE1955),_xlfn.CONCAT(", ",CG1955),
IF($CE$2075=SUM($CE$1955:CE1955),_xlfn.CONCAT(" y ",CG1955)))))</f>
        <v/>
      </c>
      <c r="CG1955" s="156" t="s">
        <v>5095</v>
      </c>
      <c r="CH1955" s="402">
        <f>IF(AG1955=0,0,1)</f>
        <v>0</v>
      </c>
      <c r="CI1955" s="370" t="str">
        <f>IF(CH1955=0,"",
IF(SUM($CH$1955:CH1955)=1,CJ1955,
IF($CH$2075&gt;SUM($CH$1955:CH1955),_xlfn.CONCAT(", ",CJ1955),
IF($CH$2075=SUM($CH$1955:CH1955),_xlfn.CONCAT(" y ",CJ1955)))))</f>
        <v/>
      </c>
      <c r="CJ1955" s="156" t="s">
        <v>5095</v>
      </c>
    </row>
    <row r="1956" spans="1:88" ht="15" customHeight="1">
      <c r="A1956" s="57"/>
      <c r="B1956" s="26"/>
      <c r="C1956" s="165" t="s">
        <v>5010</v>
      </c>
      <c r="D1956" s="885" t="str">
        <f t="shared" ref="D1956:D2019" si="349">IF(D41="","",D41)</f>
        <v>SECRETARIA DE DESARROLLO AGROPECUARIO RURAL Y PESCA</v>
      </c>
      <c r="E1956" s="886"/>
      <c r="F1956" s="886"/>
      <c r="G1956" s="886"/>
      <c r="H1956" s="886"/>
      <c r="I1956" s="886"/>
      <c r="J1956" s="886"/>
      <c r="K1956" s="886"/>
      <c r="L1956" s="886"/>
      <c r="M1956" s="886"/>
      <c r="N1956" s="886"/>
      <c r="O1956" s="886"/>
      <c r="P1956" s="886"/>
      <c r="Q1956" s="886"/>
      <c r="R1956" s="887"/>
      <c r="S1956" s="614"/>
      <c r="T1956" s="614"/>
      <c r="U1956" s="614"/>
      <c r="V1956" s="614"/>
      <c r="W1956" s="614"/>
      <c r="X1956" s="614"/>
      <c r="Y1956" s="614"/>
      <c r="Z1956" s="614"/>
      <c r="AA1956" s="614"/>
      <c r="AB1956" s="614"/>
      <c r="AC1956" s="614"/>
      <c r="AD1956" s="614"/>
      <c r="AE1956" s="164"/>
      <c r="AF1956" s="164"/>
      <c r="AG1956" s="199">
        <f t="shared" ref="AG1956:AG2019" si="350">IF(AND(COUNTBLANK(D1956)=1,COUNTA(S1956:AD1956,P2082:AD2082)=0),0,IF(AND(SUM($S1816)=0,COUNTBLANK(D1956)=0,COUNTA(S1956:AD1956,P2082:AD2082)=0),0,IF(AND(SUM($S1816)&gt;0,COUNTBLANK(D1956)=0,COUNTA(S1956:AD1956,P2082:AD2082)=27),0,1)))</f>
        <v>0</v>
      </c>
      <c r="AH1956" s="293">
        <f t="shared" ref="AH1956:AH2019" si="351">S1956</f>
        <v>0</v>
      </c>
      <c r="AI1956" s="294">
        <f t="shared" ref="AI1956:AI2019" si="352">COUNTIF(T1956:U1956,"NS")</f>
        <v>0</v>
      </c>
      <c r="AJ1956" s="295">
        <f t="shared" ref="AJ1956:AJ2019" si="353">SUM(T1956:U1956)</f>
        <v>0</v>
      </c>
      <c r="AK1956" s="296">
        <f t="shared" ref="AK1956:AK2019" si="354">IF(OR(AND(AH1956=0, AI1956&gt;0),AND(AH1956="NS", AJ1956&gt;0), AND(AH1956="NS", AI1956=0, AJ1956=0)), 1, IF(OR(AND(AH1956&gt;0, AI1956&gt;1,AH1956&gt;AJ1956), AND(AH1956="NS", AI1956=2), AND(AH1956="NS", AJ1956=0, AI1956&gt;0), AH1956=AJ1956), 0, 1))</f>
        <v>0</v>
      </c>
      <c r="AL1956" s="293">
        <f t="shared" ref="AL1956:AL2019" si="355">V1956</f>
        <v>0</v>
      </c>
      <c r="AM1956" s="294">
        <f t="shared" ref="AM1956:AM2019" si="356">COUNTIF(W1956:X1956,"NS")</f>
        <v>0</v>
      </c>
      <c r="AN1956" s="295">
        <f t="shared" ref="AN1956:AN2019" si="357">SUM(W1956:X1956)</f>
        <v>0</v>
      </c>
      <c r="AO1956" s="296">
        <f t="shared" ref="AO1956:AO2019" si="358">IF(OR(AND(AL1956=0, AM1956&gt;0),AND(AL1956="NS", AN1956&gt;0), AND(AL1956="NS", AM1956=0, AN1956=0)), 1, IF(OR(AND(AL1956&gt;0, AM1956&gt;1,AL1956&gt;AN1956), AND(AL1956="NS", AM1956=2), AND(AL1956="NS", AN1956=0, AM1956&gt;0), AL1956=AN1956), 0, 1))</f>
        <v>0</v>
      </c>
      <c r="AP1956" s="293">
        <f t="shared" ref="AP1956:AP2019" si="359">Y1956</f>
        <v>0</v>
      </c>
      <c r="AQ1956" s="294">
        <f t="shared" ref="AQ1956:AQ2019" si="360">COUNTIF(Z1956:AA1956,"NS")</f>
        <v>0</v>
      </c>
      <c r="AR1956" s="295">
        <f t="shared" ref="AR1956:AR2019" si="361">SUM(Z1956:AA1956)</f>
        <v>0</v>
      </c>
      <c r="AS1956" s="296">
        <f t="shared" ref="AS1956:AS2019" si="362">IF(OR(AND(AP1956=0, AQ1956&gt;0),AND(AP1956="NS", AR1956&gt;0), AND(AP1956="NS", AQ1956=0, AR1956=0)), 1, IF(OR(AND(AP1956&gt;0, AQ1956&gt;1,AP1956&gt;AR1956), AND(AP1956="NS", AQ1956=2), AND(AP1956="NS", AR1956=0, AQ1956&gt;0), AP1956=AR1956), 0, 1))</f>
        <v>0</v>
      </c>
      <c r="AT1956" s="293">
        <f t="shared" ref="AT1956:AT2019" si="363">AB1956</f>
        <v>0</v>
      </c>
      <c r="AU1956" s="294">
        <f t="shared" ref="AU1956:AU2019" si="364">COUNTIF(AC1956:AD1956,"NS")</f>
        <v>0</v>
      </c>
      <c r="AV1956" s="295">
        <f t="shared" ref="AV1956:AV2019" si="365">SUM(AC1956:AD1956)</f>
        <v>0</v>
      </c>
      <c r="AW1956" s="296">
        <f t="shared" ref="AW1956:AW2019" si="366">IF(OR(AND(AT1956=0, AU1956&gt;0),AND(AT1956="NS", AV1956&gt;0), AND(AT1956="NS", AU1956=0, AV1956=0)), 1, IF(OR(AND(AT1956&gt;0, AU1956&gt;1,AT1956&gt;AV1956), AND(AT1956="NS", AU1956=2), AND(AT1956="NS", AV1956=0, AU1956&gt;0), AT1956=AV1956), 0, 1))</f>
        <v>0</v>
      </c>
      <c r="AX1956" s="293">
        <f t="shared" ref="AX1956:AX2019" si="367">P2082</f>
        <v>0</v>
      </c>
      <c r="AY1956" s="294">
        <f t="shared" ref="AY1956:AY2019" si="368">COUNTIF(Q2082:R2082,"NS")</f>
        <v>0</v>
      </c>
      <c r="AZ1956" s="295">
        <f t="shared" ref="AZ1956:AZ2019" si="369">SUM(Q2082:R2082)</f>
        <v>0</v>
      </c>
      <c r="BA1956" s="296">
        <f t="shared" ref="BA1956:BA2019" si="370">IF(OR(AND(AX1956=0, AY1956&gt;0),AND(AX1956="NS", AZ1956&gt;0), AND(AX1956="NS", AY1956=0, AZ1956=0)), 1, IF(OR(AND(AX1956&gt;0, AY1956&gt;1,AX1956&gt;AZ1956), AND(AX1956="NS", AY1956=2), AND(AX1956="NS", AZ1956=0, AY1956&gt;0), AX1956=AZ1956), 0, 1))</f>
        <v>0</v>
      </c>
      <c r="BB1956" s="293">
        <f t="shared" ref="BB1956:BB2019" si="371">S2082</f>
        <v>0</v>
      </c>
      <c r="BC1956" s="294">
        <f t="shared" ref="BC1956:BC2019" si="372">COUNTIF(T2082:U2082,"NS")</f>
        <v>0</v>
      </c>
      <c r="BD1956" s="295">
        <f t="shared" ref="BD1956:BD2019" si="373">SUM(T2082:U2082)</f>
        <v>0</v>
      </c>
      <c r="BE1956" s="296">
        <f t="shared" ref="BE1956:BE2019" si="374">IF(OR(AND(BB1956=0, BC1956&gt;0),AND(BB1956="NS", BD1956&gt;0), AND(BB1956="NS", BC1956=0, BD1956=0)), 1, IF(OR(AND(BB1956&gt;0, BC1956&gt;1,BB1956&gt;BD1956), AND(BB1956="NS", BC1956=2), AND(BB1956="NS", BD1956=0, BC1956&gt;0), BB1956=BD1956), 0, 1))</f>
        <v>0</v>
      </c>
      <c r="BF1956" s="293">
        <f t="shared" ref="BF1956:BF2019" si="375">V2082</f>
        <v>0</v>
      </c>
      <c r="BG1956" s="294">
        <f t="shared" ref="BG1956:BG2019" si="376">COUNTIF(W2082:X2082,"NS")</f>
        <v>0</v>
      </c>
      <c r="BH1956" s="295">
        <f t="shared" ref="BH1956:BH2019" si="377">SUM(W2082:X2082)</f>
        <v>0</v>
      </c>
      <c r="BI1956" s="296">
        <f t="shared" ref="BI1956:BI2019" si="378">IF(OR(AND(BF1956=0, BG1956&gt;0),AND(BF1956="NS", BH1956&gt;0), AND(BF1956="NS", BG1956=0, BH1956=0)), 1, IF(OR(AND(BF1956&gt;0, BG1956&gt;1,BF1956&gt;BH1956), AND(BF1956="NS", BG1956=2), AND(BF1956="NS", BH1956=0, BG1956&gt;0), BF1956=BH1956), 0, 1))</f>
        <v>0</v>
      </c>
      <c r="BJ1956" s="293">
        <f t="shared" ref="BJ1956:BJ2019" si="379">Y2082</f>
        <v>0</v>
      </c>
      <c r="BK1956" s="294">
        <f t="shared" ref="BK1956:BK2019" si="380">COUNTIF(Z2082:AA2082,"NS")</f>
        <v>0</v>
      </c>
      <c r="BL1956" s="295">
        <f t="shared" ref="BL1956:BL2019" si="381">SUM(Z2082:AA2082)</f>
        <v>0</v>
      </c>
      <c r="BM1956" s="296">
        <f t="shared" ref="BM1956:BM2019" si="382">IF(OR(AND(BJ1956=0, BK1956&gt;0),AND(BJ1956="NS", BL1956&gt;0), AND(BJ1956="NS", BK1956=0, BL1956=0)), 1, IF(OR(AND(BJ1956&gt;0, BK1956&gt;1,BJ1956&gt;BL1956), AND(BJ1956="NS", BK1956=2), AND(BJ1956="NS", BL1956=0, BK1956&gt;0), BJ1956=BL1956), 0, 1))</f>
        <v>0</v>
      </c>
      <c r="BN1956" s="293">
        <f t="shared" ref="BN1956:BN2019" si="383">AB2082</f>
        <v>0</v>
      </c>
      <c r="BO1956" s="294">
        <f t="shared" ref="BO1956:BO2019" si="384">COUNTIF(AC2082:AD2082,"NS")</f>
        <v>0</v>
      </c>
      <c r="BP1956" s="295">
        <f t="shared" ref="BP1956:BP2019" si="385">SUM(AC2082:AD2082)</f>
        <v>0</v>
      </c>
      <c r="BQ1956" s="296">
        <f t="shared" ref="BQ1956:BQ2019" si="386">IF(OR(AND(BN1956=0, BO1956&gt;0),AND(BN1956="NS", BP1956&gt;0), AND(BN1956="NS", BO1956=0, BP1956=0)), 1, IF(OR(AND(BN1956&gt;0, BO1956&gt;1,BN1956&gt;BP1956), AND(BN1956="NS", BO1956=2), AND(BN1956="NS", BP1956=0, BO1956&gt;0), BN1956=BP1956), 0, 1))</f>
        <v>0</v>
      </c>
      <c r="BR1956" s="362">
        <f t="shared" ref="BR1956:BR2019" si="387">S1956</f>
        <v>0</v>
      </c>
      <c r="BS1956" s="366">
        <f t="shared" ref="BS1956:BS2019" si="388">COUNTIF(V1956,"NS")+COUNTIF(Y1956,"NS") + COUNTIF(AB1956,"NS")+ COUNTIF(P2082,"NS")+ COUNTIF(S2082,"NS")+ COUNTIF(V2082,"NS")+ COUNTIF(Y2082,"NS")+ COUNTIF(AB2082,"NS")</f>
        <v>0</v>
      </c>
      <c r="BT1956" s="364">
        <f t="shared" ref="BT1956:BT2019" si="389">SUM(V1956,Y1956,AB1956,P2082,S2082,V2082,Y2082,AB2082)</f>
        <v>0</v>
      </c>
      <c r="BU1956" s="365">
        <f t="shared" ref="BU1956:BU2019" si="390">IF(OR(AND(BR1956=0, BS1956&gt;0),AND(BR1956="NS", BT1956&gt;0), AND(BR1956="NS", BS1956=0, BT1956=0)), 1, IF(OR(AND(BR1956&gt;0, BS1956&gt;1,BR1956&gt;BT1956), AND(BR1956="NS", BS1956=2), AND(BR1956="NS", BT1956=0, BS1956&gt;0), BR1956=BT1956), 0, 1))</f>
        <v>0</v>
      </c>
      <c r="BV1956" s="362">
        <f t="shared" ref="BV1956:BV2019" si="391">T1956</f>
        <v>0</v>
      </c>
      <c r="BW1956" s="363">
        <f t="shared" ref="BW1956:BW2019" si="392">COUNTIF(W1956,"NS")+COUNTIF(Z1956,"NS") + COUNTIF(AC1956,"NS")+ COUNTIF(Q2082,"NS")+ COUNTIF(T2082,"NS")+ COUNTIF(W2082,"NS")+ COUNTIF(Z2082,"NS")+ COUNTIF(AC2082,"NS")</f>
        <v>0</v>
      </c>
      <c r="BX1956" s="364">
        <f t="shared" ref="BX1956:BX2019" si="393">SUM(W1956,Z1956,AC1956,Q2082,T2082,W2082,Z2082,AC2082)</f>
        <v>0</v>
      </c>
      <c r="BY1956" s="365">
        <f t="shared" ref="BY1956:BY2019" si="394">IF(OR(AND(BV1956=0, BW1956&gt;0),AND(BV1956="NS", BX1956&gt;0), AND(BV1956="NS", BW1956=0, BX1956=0)), 1, IF(OR(AND(BV1956&gt;0, BW1956&gt;1,BV1956&gt;BX1956), AND(BV1956="NS", BW1956=2), AND(BV1956="NS", BX1956=0, BW1956&gt;0), BV1956=BX1956), 0, 1))</f>
        <v>0</v>
      </c>
      <c r="BZ1956" s="362">
        <f t="shared" ref="BZ1956:BZ2019" si="395">U1956</f>
        <v>0</v>
      </c>
      <c r="CA1956" s="366">
        <f t="shared" ref="CA1956:CA2019" si="396">COUNTIF(X1956,"NS")+COUNTIF(AA1956,"NS") + COUNTIF(AD1956,"NS")+ COUNTIF(R2082,"NS")+ COUNTIF(U2082,"NS")+ COUNTIF(X2082,"NS")+ COUNTIF(AA2082,"NS")+ COUNTIF(AD2082,"NS")</f>
        <v>0</v>
      </c>
      <c r="CB1956" s="364">
        <f t="shared" ref="CB1956:CB2019" si="397">SUM(X1956,AA1956,AD1956,R2082,U2082,X2082,AA2082,AD2082)</f>
        <v>0</v>
      </c>
      <c r="CC1956" s="365">
        <f t="shared" ref="CC1956:CC2019" si="398">IF(OR(AND(BZ1956=0, CA1956&gt;0),AND(BZ1956="NS", CB1956&gt;0), AND(BZ1956="NS", CA1956=0, CB1956=0)), 1, IF(OR(AND(BZ1956&gt;0, CA1956&gt;1,BZ1956&gt;CB1956), AND(BZ1956="NS", CA1956=2), AND(BZ1956="NS", CB1956=0, CA1956&gt;0), BZ1956=CB1956), 0, 1))</f>
        <v>0</v>
      </c>
      <c r="CD1956" s="298">
        <f t="shared" ref="CD1956:CD2019" si="399">COUNTIF(S1956:AD1956,"NS")+COUNTIF(P2082:AD2082,"NS")</f>
        <v>0</v>
      </c>
      <c r="CE1956" s="272">
        <f t="shared" ref="CE1956:CE2019" si="400">IF(SUM(BU1956,BY1956,CC1956)=0,0,1)</f>
        <v>0</v>
      </c>
      <c r="CF1956" s="370" t="str">
        <f>IF(CE1956=0,"",
IF(SUM($CE$1955:CE1956)=1,CG1956,
IF($CE$2075&gt;SUM($CE$1955:CE1956),_xlfn.CONCAT(", ",CG1956),
IF($CE$2075=SUM($CE$1955:CE1956),_xlfn.CONCAT(" y ",CG1956)))))</f>
        <v/>
      </c>
      <c r="CG1956" s="156" t="s">
        <v>5096</v>
      </c>
      <c r="CH1956" s="402">
        <f t="shared" ref="CH1956:CH2019" si="401">IF(AG1956=0,0,1)</f>
        <v>0</v>
      </c>
      <c r="CI1956" s="370" t="str">
        <f>IF(CH1956=0,"",
IF(SUM($CH$1955:CH1956)=1,CJ1956,
IF($CH$2075&gt;SUM($CH$1955:CH1956),_xlfn.CONCAT(", ",CJ1956),
IF($CH$2075=SUM($CH$1955:CH1956),_xlfn.CONCAT(" y ",CJ1956)))))</f>
        <v/>
      </c>
      <c r="CJ1956" s="156" t="s">
        <v>5096</v>
      </c>
    </row>
    <row r="1957" spans="1:88" ht="15" customHeight="1">
      <c r="A1957" s="57"/>
      <c r="B1957" s="26"/>
      <c r="C1957" s="165" t="s">
        <v>5012</v>
      </c>
      <c r="D1957" s="885" t="str">
        <f t="shared" si="349"/>
        <v>SECRETARIA DE SALUD</v>
      </c>
      <c r="E1957" s="886"/>
      <c r="F1957" s="886"/>
      <c r="G1957" s="886"/>
      <c r="H1957" s="886"/>
      <c r="I1957" s="886"/>
      <c r="J1957" s="886"/>
      <c r="K1957" s="886"/>
      <c r="L1957" s="886"/>
      <c r="M1957" s="886"/>
      <c r="N1957" s="886"/>
      <c r="O1957" s="886"/>
      <c r="P1957" s="886"/>
      <c r="Q1957" s="886"/>
      <c r="R1957" s="887"/>
      <c r="S1957" s="614"/>
      <c r="T1957" s="614"/>
      <c r="U1957" s="614"/>
      <c r="V1957" s="614"/>
      <c r="W1957" s="614"/>
      <c r="X1957" s="614"/>
      <c r="Y1957" s="614"/>
      <c r="Z1957" s="614"/>
      <c r="AA1957" s="614"/>
      <c r="AB1957" s="614"/>
      <c r="AC1957" s="614"/>
      <c r="AD1957" s="614"/>
      <c r="AE1957" s="164"/>
      <c r="AF1957" s="164"/>
      <c r="AG1957" s="199">
        <f t="shared" si="350"/>
        <v>0</v>
      </c>
      <c r="AH1957" s="293">
        <f t="shared" si="351"/>
        <v>0</v>
      </c>
      <c r="AI1957" s="294">
        <f t="shared" si="352"/>
        <v>0</v>
      </c>
      <c r="AJ1957" s="295">
        <f t="shared" si="353"/>
        <v>0</v>
      </c>
      <c r="AK1957" s="296">
        <f t="shared" si="354"/>
        <v>0</v>
      </c>
      <c r="AL1957" s="293">
        <f t="shared" si="355"/>
        <v>0</v>
      </c>
      <c r="AM1957" s="294">
        <f t="shared" si="356"/>
        <v>0</v>
      </c>
      <c r="AN1957" s="295">
        <f t="shared" si="357"/>
        <v>0</v>
      </c>
      <c r="AO1957" s="296">
        <f t="shared" si="358"/>
        <v>0</v>
      </c>
      <c r="AP1957" s="293">
        <f t="shared" si="359"/>
        <v>0</v>
      </c>
      <c r="AQ1957" s="294">
        <f t="shared" si="360"/>
        <v>0</v>
      </c>
      <c r="AR1957" s="295">
        <f t="shared" si="361"/>
        <v>0</v>
      </c>
      <c r="AS1957" s="296">
        <f t="shared" si="362"/>
        <v>0</v>
      </c>
      <c r="AT1957" s="293">
        <f t="shared" si="363"/>
        <v>0</v>
      </c>
      <c r="AU1957" s="294">
        <f t="shared" si="364"/>
        <v>0</v>
      </c>
      <c r="AV1957" s="295">
        <f t="shared" si="365"/>
        <v>0</v>
      </c>
      <c r="AW1957" s="296">
        <f t="shared" si="366"/>
        <v>0</v>
      </c>
      <c r="AX1957" s="293">
        <f t="shared" si="367"/>
        <v>0</v>
      </c>
      <c r="AY1957" s="294">
        <f t="shared" si="368"/>
        <v>0</v>
      </c>
      <c r="AZ1957" s="295">
        <f t="shared" si="369"/>
        <v>0</v>
      </c>
      <c r="BA1957" s="296">
        <f t="shared" si="370"/>
        <v>0</v>
      </c>
      <c r="BB1957" s="293">
        <f t="shared" si="371"/>
        <v>0</v>
      </c>
      <c r="BC1957" s="294">
        <f t="shared" si="372"/>
        <v>0</v>
      </c>
      <c r="BD1957" s="295">
        <f t="shared" si="373"/>
        <v>0</v>
      </c>
      <c r="BE1957" s="296">
        <f t="shared" si="374"/>
        <v>0</v>
      </c>
      <c r="BF1957" s="293">
        <f t="shared" si="375"/>
        <v>0</v>
      </c>
      <c r="BG1957" s="294">
        <f t="shared" si="376"/>
        <v>0</v>
      </c>
      <c r="BH1957" s="295">
        <f t="shared" si="377"/>
        <v>0</v>
      </c>
      <c r="BI1957" s="296">
        <f t="shared" si="378"/>
        <v>0</v>
      </c>
      <c r="BJ1957" s="293">
        <f t="shared" si="379"/>
        <v>0</v>
      </c>
      <c r="BK1957" s="294">
        <f t="shared" si="380"/>
        <v>0</v>
      </c>
      <c r="BL1957" s="295">
        <f t="shared" si="381"/>
        <v>0</v>
      </c>
      <c r="BM1957" s="296">
        <f t="shared" si="382"/>
        <v>0</v>
      </c>
      <c r="BN1957" s="293">
        <f t="shared" si="383"/>
        <v>0</v>
      </c>
      <c r="BO1957" s="294">
        <f t="shared" si="384"/>
        <v>0</v>
      </c>
      <c r="BP1957" s="295">
        <f t="shared" si="385"/>
        <v>0</v>
      </c>
      <c r="BQ1957" s="296">
        <f t="shared" si="386"/>
        <v>0</v>
      </c>
      <c r="BR1957" s="362">
        <f t="shared" si="387"/>
        <v>0</v>
      </c>
      <c r="BS1957" s="366">
        <f t="shared" si="388"/>
        <v>0</v>
      </c>
      <c r="BT1957" s="364">
        <f t="shared" si="389"/>
        <v>0</v>
      </c>
      <c r="BU1957" s="365">
        <f t="shared" si="390"/>
        <v>0</v>
      </c>
      <c r="BV1957" s="362">
        <f t="shared" si="391"/>
        <v>0</v>
      </c>
      <c r="BW1957" s="363">
        <f t="shared" si="392"/>
        <v>0</v>
      </c>
      <c r="BX1957" s="364">
        <f t="shared" si="393"/>
        <v>0</v>
      </c>
      <c r="BY1957" s="365">
        <f t="shared" si="394"/>
        <v>0</v>
      </c>
      <c r="BZ1957" s="362">
        <f t="shared" si="395"/>
        <v>0</v>
      </c>
      <c r="CA1957" s="366">
        <f t="shared" si="396"/>
        <v>0</v>
      </c>
      <c r="CB1957" s="364">
        <f t="shared" si="397"/>
        <v>0</v>
      </c>
      <c r="CC1957" s="365">
        <f t="shared" si="398"/>
        <v>0</v>
      </c>
      <c r="CD1957" s="298">
        <f t="shared" si="399"/>
        <v>0</v>
      </c>
      <c r="CE1957" s="272">
        <f t="shared" si="400"/>
        <v>0</v>
      </c>
      <c r="CF1957" s="370" t="str">
        <f>IF(CE1957=0,"",
IF(SUM($CE$1955:CE1957)=1,CG1957,
IF($CE$2075&gt;SUM($CE$1955:CE1957),_xlfn.CONCAT(", ",CG1957),
IF($CE$2075=SUM($CE$1955:CE1957),_xlfn.CONCAT(" y ",CG1957)))))</f>
        <v/>
      </c>
      <c r="CG1957" s="156" t="s">
        <v>5097</v>
      </c>
      <c r="CH1957" s="402">
        <f t="shared" si="401"/>
        <v>0</v>
      </c>
      <c r="CI1957" s="370" t="str">
        <f>IF(CH1957=0,"",
IF(SUM($CH$1955:CH1957)=1,CJ1957,
IF($CH$2075&gt;SUM($CH$1955:CH1957),_xlfn.CONCAT(", ",CJ1957),
IF($CH$2075=SUM($CH$1955:CH1957),_xlfn.CONCAT(" y ",CJ1957)))))</f>
        <v/>
      </c>
      <c r="CJ1957" s="156" t="s">
        <v>5097</v>
      </c>
    </row>
    <row r="1958" spans="1:88" ht="15" customHeight="1">
      <c r="A1958" s="57"/>
      <c r="B1958" s="26"/>
      <c r="C1958" s="165" t="s">
        <v>5014</v>
      </c>
      <c r="D1958" s="885" t="str">
        <f t="shared" si="349"/>
        <v>SECRETARIA DE EDUCACION</v>
      </c>
      <c r="E1958" s="886"/>
      <c r="F1958" s="886"/>
      <c r="G1958" s="886"/>
      <c r="H1958" s="886"/>
      <c r="I1958" s="886"/>
      <c r="J1958" s="886"/>
      <c r="K1958" s="886"/>
      <c r="L1958" s="886"/>
      <c r="M1958" s="886"/>
      <c r="N1958" s="886"/>
      <c r="O1958" s="886"/>
      <c r="P1958" s="886"/>
      <c r="Q1958" s="886"/>
      <c r="R1958" s="887"/>
      <c r="S1958" s="614"/>
      <c r="T1958" s="614"/>
      <c r="U1958" s="614"/>
      <c r="V1958" s="614"/>
      <c r="W1958" s="614"/>
      <c r="X1958" s="614"/>
      <c r="Y1958" s="614"/>
      <c r="Z1958" s="614"/>
      <c r="AA1958" s="614"/>
      <c r="AB1958" s="614"/>
      <c r="AC1958" s="614"/>
      <c r="AD1958" s="614"/>
      <c r="AE1958" s="164"/>
      <c r="AF1958" s="164"/>
      <c r="AG1958" s="199">
        <f t="shared" si="350"/>
        <v>0</v>
      </c>
      <c r="AH1958" s="293">
        <f t="shared" si="351"/>
        <v>0</v>
      </c>
      <c r="AI1958" s="294">
        <f t="shared" si="352"/>
        <v>0</v>
      </c>
      <c r="AJ1958" s="295">
        <f t="shared" si="353"/>
        <v>0</v>
      </c>
      <c r="AK1958" s="296">
        <f t="shared" si="354"/>
        <v>0</v>
      </c>
      <c r="AL1958" s="293">
        <f t="shared" si="355"/>
        <v>0</v>
      </c>
      <c r="AM1958" s="294">
        <f t="shared" si="356"/>
        <v>0</v>
      </c>
      <c r="AN1958" s="295">
        <f t="shared" si="357"/>
        <v>0</v>
      </c>
      <c r="AO1958" s="296">
        <f t="shared" si="358"/>
        <v>0</v>
      </c>
      <c r="AP1958" s="293">
        <f t="shared" si="359"/>
        <v>0</v>
      </c>
      <c r="AQ1958" s="294">
        <f t="shared" si="360"/>
        <v>0</v>
      </c>
      <c r="AR1958" s="295">
        <f t="shared" si="361"/>
        <v>0</v>
      </c>
      <c r="AS1958" s="296">
        <f t="shared" si="362"/>
        <v>0</v>
      </c>
      <c r="AT1958" s="293">
        <f t="shared" si="363"/>
        <v>0</v>
      </c>
      <c r="AU1958" s="294">
        <f t="shared" si="364"/>
        <v>0</v>
      </c>
      <c r="AV1958" s="295">
        <f t="shared" si="365"/>
        <v>0</v>
      </c>
      <c r="AW1958" s="296">
        <f t="shared" si="366"/>
        <v>0</v>
      </c>
      <c r="AX1958" s="293">
        <f t="shared" si="367"/>
        <v>0</v>
      </c>
      <c r="AY1958" s="294">
        <f t="shared" si="368"/>
        <v>0</v>
      </c>
      <c r="AZ1958" s="295">
        <f t="shared" si="369"/>
        <v>0</v>
      </c>
      <c r="BA1958" s="296">
        <f t="shared" si="370"/>
        <v>0</v>
      </c>
      <c r="BB1958" s="293">
        <f t="shared" si="371"/>
        <v>0</v>
      </c>
      <c r="BC1958" s="294">
        <f t="shared" si="372"/>
        <v>0</v>
      </c>
      <c r="BD1958" s="295">
        <f t="shared" si="373"/>
        <v>0</v>
      </c>
      <c r="BE1958" s="296">
        <f t="shared" si="374"/>
        <v>0</v>
      </c>
      <c r="BF1958" s="293">
        <f t="shared" si="375"/>
        <v>0</v>
      </c>
      <c r="BG1958" s="294">
        <f t="shared" si="376"/>
        <v>0</v>
      </c>
      <c r="BH1958" s="295">
        <f t="shared" si="377"/>
        <v>0</v>
      </c>
      <c r="BI1958" s="296">
        <f t="shared" si="378"/>
        <v>0</v>
      </c>
      <c r="BJ1958" s="293">
        <f t="shared" si="379"/>
        <v>0</v>
      </c>
      <c r="BK1958" s="294">
        <f t="shared" si="380"/>
        <v>0</v>
      </c>
      <c r="BL1958" s="295">
        <f t="shared" si="381"/>
        <v>0</v>
      </c>
      <c r="BM1958" s="296">
        <f t="shared" si="382"/>
        <v>0</v>
      </c>
      <c r="BN1958" s="293">
        <f t="shared" si="383"/>
        <v>0</v>
      </c>
      <c r="BO1958" s="294">
        <f t="shared" si="384"/>
        <v>0</v>
      </c>
      <c r="BP1958" s="295">
        <f t="shared" si="385"/>
        <v>0</v>
      </c>
      <c r="BQ1958" s="296">
        <f t="shared" si="386"/>
        <v>0</v>
      </c>
      <c r="BR1958" s="362">
        <f t="shared" si="387"/>
        <v>0</v>
      </c>
      <c r="BS1958" s="366">
        <f t="shared" si="388"/>
        <v>0</v>
      </c>
      <c r="BT1958" s="364">
        <f t="shared" si="389"/>
        <v>0</v>
      </c>
      <c r="BU1958" s="365">
        <f t="shared" si="390"/>
        <v>0</v>
      </c>
      <c r="BV1958" s="362">
        <f t="shared" si="391"/>
        <v>0</v>
      </c>
      <c r="BW1958" s="363">
        <f t="shared" si="392"/>
        <v>0</v>
      </c>
      <c r="BX1958" s="364">
        <f t="shared" si="393"/>
        <v>0</v>
      </c>
      <c r="BY1958" s="365">
        <f t="shared" si="394"/>
        <v>0</v>
      </c>
      <c r="BZ1958" s="362">
        <f t="shared" si="395"/>
        <v>0</v>
      </c>
      <c r="CA1958" s="366">
        <f t="shared" si="396"/>
        <v>0</v>
      </c>
      <c r="CB1958" s="364">
        <f t="shared" si="397"/>
        <v>0</v>
      </c>
      <c r="CC1958" s="365">
        <f t="shared" si="398"/>
        <v>0</v>
      </c>
      <c r="CD1958" s="298">
        <f t="shared" si="399"/>
        <v>0</v>
      </c>
      <c r="CE1958" s="272">
        <f t="shared" si="400"/>
        <v>0</v>
      </c>
      <c r="CF1958" s="370" t="str">
        <f>IF(CE1958=0,"",
IF(SUM($CE$1955:CE1958)=1,CG1958,
IF($CE$2075&gt;SUM($CE$1955:CE1958),_xlfn.CONCAT(", ",CG1958),
IF($CE$2075=SUM($CE$1955:CE1958),_xlfn.CONCAT(" y ",CG1958)))))</f>
        <v/>
      </c>
      <c r="CG1958" s="156" t="s">
        <v>5098</v>
      </c>
      <c r="CH1958" s="402">
        <f t="shared" si="401"/>
        <v>0</v>
      </c>
      <c r="CI1958" s="370" t="str">
        <f>IF(CH1958=0,"",
IF(SUM($CH$1955:CH1958)=1,CJ1958,
IF($CH$2075&gt;SUM($CH$1955:CH1958),_xlfn.CONCAT(", ",CJ1958),
IF($CH$2075=SUM($CH$1955:CH1958),_xlfn.CONCAT(" y ",CJ1958)))))</f>
        <v/>
      </c>
      <c r="CJ1958" s="156" t="s">
        <v>5098</v>
      </c>
    </row>
    <row r="1959" spans="1:88" ht="15" customHeight="1">
      <c r="A1959" s="57"/>
      <c r="B1959" s="26"/>
      <c r="C1959" s="165" t="s">
        <v>5016</v>
      </c>
      <c r="D1959" s="885" t="str">
        <f t="shared" si="349"/>
        <v>SECRETARIA DE DESARROLLO SOCIAL</v>
      </c>
      <c r="E1959" s="886"/>
      <c r="F1959" s="886"/>
      <c r="G1959" s="886"/>
      <c r="H1959" s="886"/>
      <c r="I1959" s="886"/>
      <c r="J1959" s="886"/>
      <c r="K1959" s="886"/>
      <c r="L1959" s="886"/>
      <c r="M1959" s="886"/>
      <c r="N1959" s="886"/>
      <c r="O1959" s="886"/>
      <c r="P1959" s="886"/>
      <c r="Q1959" s="886"/>
      <c r="R1959" s="887"/>
      <c r="S1959" s="614"/>
      <c r="T1959" s="614"/>
      <c r="U1959" s="614"/>
      <c r="V1959" s="614"/>
      <c r="W1959" s="614"/>
      <c r="X1959" s="614"/>
      <c r="Y1959" s="614"/>
      <c r="Z1959" s="614"/>
      <c r="AA1959" s="614"/>
      <c r="AB1959" s="614"/>
      <c r="AC1959" s="614"/>
      <c r="AD1959" s="614"/>
      <c r="AE1959" s="164"/>
      <c r="AF1959" s="164"/>
      <c r="AG1959" s="199">
        <f t="shared" si="350"/>
        <v>0</v>
      </c>
      <c r="AH1959" s="293">
        <f t="shared" si="351"/>
        <v>0</v>
      </c>
      <c r="AI1959" s="294">
        <f t="shared" si="352"/>
        <v>0</v>
      </c>
      <c r="AJ1959" s="295">
        <f t="shared" si="353"/>
        <v>0</v>
      </c>
      <c r="AK1959" s="296">
        <f t="shared" si="354"/>
        <v>0</v>
      </c>
      <c r="AL1959" s="293">
        <f t="shared" si="355"/>
        <v>0</v>
      </c>
      <c r="AM1959" s="294">
        <f t="shared" si="356"/>
        <v>0</v>
      </c>
      <c r="AN1959" s="295">
        <f t="shared" si="357"/>
        <v>0</v>
      </c>
      <c r="AO1959" s="296">
        <f t="shared" si="358"/>
        <v>0</v>
      </c>
      <c r="AP1959" s="293">
        <f t="shared" si="359"/>
        <v>0</v>
      </c>
      <c r="AQ1959" s="294">
        <f t="shared" si="360"/>
        <v>0</v>
      </c>
      <c r="AR1959" s="295">
        <f t="shared" si="361"/>
        <v>0</v>
      </c>
      <c r="AS1959" s="296">
        <f t="shared" si="362"/>
        <v>0</v>
      </c>
      <c r="AT1959" s="293">
        <f t="shared" si="363"/>
        <v>0</v>
      </c>
      <c r="AU1959" s="294">
        <f t="shared" si="364"/>
        <v>0</v>
      </c>
      <c r="AV1959" s="295">
        <f t="shared" si="365"/>
        <v>0</v>
      </c>
      <c r="AW1959" s="296">
        <f t="shared" si="366"/>
        <v>0</v>
      </c>
      <c r="AX1959" s="293">
        <f t="shared" si="367"/>
        <v>0</v>
      </c>
      <c r="AY1959" s="294">
        <f t="shared" si="368"/>
        <v>0</v>
      </c>
      <c r="AZ1959" s="295">
        <f t="shared" si="369"/>
        <v>0</v>
      </c>
      <c r="BA1959" s="296">
        <f t="shared" si="370"/>
        <v>0</v>
      </c>
      <c r="BB1959" s="293">
        <f t="shared" si="371"/>
        <v>0</v>
      </c>
      <c r="BC1959" s="294">
        <f t="shared" si="372"/>
        <v>0</v>
      </c>
      <c r="BD1959" s="295">
        <f t="shared" si="373"/>
        <v>0</v>
      </c>
      <c r="BE1959" s="296">
        <f t="shared" si="374"/>
        <v>0</v>
      </c>
      <c r="BF1959" s="293">
        <f t="shared" si="375"/>
        <v>0</v>
      </c>
      <c r="BG1959" s="294">
        <f t="shared" si="376"/>
        <v>0</v>
      </c>
      <c r="BH1959" s="295">
        <f t="shared" si="377"/>
        <v>0</v>
      </c>
      <c r="BI1959" s="296">
        <f t="shared" si="378"/>
        <v>0</v>
      </c>
      <c r="BJ1959" s="293">
        <f t="shared" si="379"/>
        <v>0</v>
      </c>
      <c r="BK1959" s="294">
        <f t="shared" si="380"/>
        <v>0</v>
      </c>
      <c r="BL1959" s="295">
        <f t="shared" si="381"/>
        <v>0</v>
      </c>
      <c r="BM1959" s="296">
        <f t="shared" si="382"/>
        <v>0</v>
      </c>
      <c r="BN1959" s="293">
        <f t="shared" si="383"/>
        <v>0</v>
      </c>
      <c r="BO1959" s="294">
        <f t="shared" si="384"/>
        <v>0</v>
      </c>
      <c r="BP1959" s="295">
        <f t="shared" si="385"/>
        <v>0</v>
      </c>
      <c r="BQ1959" s="296">
        <f t="shared" si="386"/>
        <v>0</v>
      </c>
      <c r="BR1959" s="362">
        <f t="shared" si="387"/>
        <v>0</v>
      </c>
      <c r="BS1959" s="366">
        <f t="shared" si="388"/>
        <v>0</v>
      </c>
      <c r="BT1959" s="364">
        <f t="shared" si="389"/>
        <v>0</v>
      </c>
      <c r="BU1959" s="365">
        <f t="shared" si="390"/>
        <v>0</v>
      </c>
      <c r="BV1959" s="362">
        <f t="shared" si="391"/>
        <v>0</v>
      </c>
      <c r="BW1959" s="363">
        <f t="shared" si="392"/>
        <v>0</v>
      </c>
      <c r="BX1959" s="364">
        <f t="shared" si="393"/>
        <v>0</v>
      </c>
      <c r="BY1959" s="365">
        <f t="shared" si="394"/>
        <v>0</v>
      </c>
      <c r="BZ1959" s="362">
        <f t="shared" si="395"/>
        <v>0</v>
      </c>
      <c r="CA1959" s="366">
        <f t="shared" si="396"/>
        <v>0</v>
      </c>
      <c r="CB1959" s="364">
        <f t="shared" si="397"/>
        <v>0</v>
      </c>
      <c r="CC1959" s="365">
        <f t="shared" si="398"/>
        <v>0</v>
      </c>
      <c r="CD1959" s="298">
        <f t="shared" si="399"/>
        <v>0</v>
      </c>
      <c r="CE1959" s="272">
        <f t="shared" si="400"/>
        <v>0</v>
      </c>
      <c r="CF1959" s="370" t="str">
        <f>IF(CE1959=0,"",
IF(SUM($CE$1955:CE1959)=1,CG1959,
IF($CE$2075&gt;SUM($CE$1955:CE1959),_xlfn.CONCAT(", ",CG1959),
IF($CE$2075=SUM($CE$1955:CE1959),_xlfn.CONCAT(" y ",CG1959)))))</f>
        <v/>
      </c>
      <c r="CG1959" s="156" t="s">
        <v>5099</v>
      </c>
      <c r="CH1959" s="402">
        <f t="shared" si="401"/>
        <v>0</v>
      </c>
      <c r="CI1959" s="370" t="str">
        <f>IF(CH1959=0,"",
IF(SUM($CH$1955:CH1959)=1,CJ1959,
IF($CH$2075&gt;SUM($CH$1955:CH1959),_xlfn.CONCAT(", ",CJ1959),
IF($CH$2075=SUM($CH$1955:CH1959),_xlfn.CONCAT(" y ",CJ1959)))))</f>
        <v/>
      </c>
      <c r="CJ1959" s="156" t="s">
        <v>5099</v>
      </c>
    </row>
    <row r="1960" spans="1:88" ht="15" customHeight="1">
      <c r="A1960" s="57"/>
      <c r="B1960" s="26"/>
      <c r="C1960" s="165" t="s">
        <v>5018</v>
      </c>
      <c r="D1960" s="885" t="str">
        <f t="shared" si="349"/>
        <v>SECRETARIA DE DESARROLLO ECONOMICO Y PORTUARIO</v>
      </c>
      <c r="E1960" s="886"/>
      <c r="F1960" s="886"/>
      <c r="G1960" s="886"/>
      <c r="H1960" s="886"/>
      <c r="I1960" s="886"/>
      <c r="J1960" s="886"/>
      <c r="K1960" s="886"/>
      <c r="L1960" s="886"/>
      <c r="M1960" s="886"/>
      <c r="N1960" s="886"/>
      <c r="O1960" s="886"/>
      <c r="P1960" s="886"/>
      <c r="Q1960" s="886"/>
      <c r="R1960" s="887"/>
      <c r="S1960" s="614"/>
      <c r="T1960" s="614"/>
      <c r="U1960" s="614"/>
      <c r="V1960" s="614"/>
      <c r="W1960" s="614"/>
      <c r="X1960" s="614"/>
      <c r="Y1960" s="614"/>
      <c r="Z1960" s="614"/>
      <c r="AA1960" s="614"/>
      <c r="AB1960" s="614"/>
      <c r="AC1960" s="614"/>
      <c r="AD1960" s="614"/>
      <c r="AE1960" s="164"/>
      <c r="AF1960" s="164"/>
      <c r="AG1960" s="199">
        <f t="shared" si="350"/>
        <v>0</v>
      </c>
      <c r="AH1960" s="293">
        <f t="shared" si="351"/>
        <v>0</v>
      </c>
      <c r="AI1960" s="294">
        <f t="shared" si="352"/>
        <v>0</v>
      </c>
      <c r="AJ1960" s="295">
        <f t="shared" si="353"/>
        <v>0</v>
      </c>
      <c r="AK1960" s="296">
        <f t="shared" si="354"/>
        <v>0</v>
      </c>
      <c r="AL1960" s="293">
        <f t="shared" si="355"/>
        <v>0</v>
      </c>
      <c r="AM1960" s="294">
        <f t="shared" si="356"/>
        <v>0</v>
      </c>
      <c r="AN1960" s="295">
        <f t="shared" si="357"/>
        <v>0</v>
      </c>
      <c r="AO1960" s="296">
        <f t="shared" si="358"/>
        <v>0</v>
      </c>
      <c r="AP1960" s="293">
        <f t="shared" si="359"/>
        <v>0</v>
      </c>
      <c r="AQ1960" s="294">
        <f t="shared" si="360"/>
        <v>0</v>
      </c>
      <c r="AR1960" s="295">
        <f t="shared" si="361"/>
        <v>0</v>
      </c>
      <c r="AS1960" s="296">
        <f t="shared" si="362"/>
        <v>0</v>
      </c>
      <c r="AT1960" s="293">
        <f t="shared" si="363"/>
        <v>0</v>
      </c>
      <c r="AU1960" s="294">
        <f t="shared" si="364"/>
        <v>0</v>
      </c>
      <c r="AV1960" s="295">
        <f t="shared" si="365"/>
        <v>0</v>
      </c>
      <c r="AW1960" s="296">
        <f t="shared" si="366"/>
        <v>0</v>
      </c>
      <c r="AX1960" s="293">
        <f t="shared" si="367"/>
        <v>0</v>
      </c>
      <c r="AY1960" s="294">
        <f t="shared" si="368"/>
        <v>0</v>
      </c>
      <c r="AZ1960" s="295">
        <f t="shared" si="369"/>
        <v>0</v>
      </c>
      <c r="BA1960" s="296">
        <f t="shared" si="370"/>
        <v>0</v>
      </c>
      <c r="BB1960" s="293">
        <f t="shared" si="371"/>
        <v>0</v>
      </c>
      <c r="BC1960" s="294">
        <f t="shared" si="372"/>
        <v>0</v>
      </c>
      <c r="BD1960" s="295">
        <f t="shared" si="373"/>
        <v>0</v>
      </c>
      <c r="BE1960" s="296">
        <f t="shared" si="374"/>
        <v>0</v>
      </c>
      <c r="BF1960" s="293">
        <f t="shared" si="375"/>
        <v>0</v>
      </c>
      <c r="BG1960" s="294">
        <f t="shared" si="376"/>
        <v>0</v>
      </c>
      <c r="BH1960" s="295">
        <f t="shared" si="377"/>
        <v>0</v>
      </c>
      <c r="BI1960" s="296">
        <f t="shared" si="378"/>
        <v>0</v>
      </c>
      <c r="BJ1960" s="293">
        <f t="shared" si="379"/>
        <v>0</v>
      </c>
      <c r="BK1960" s="294">
        <f t="shared" si="380"/>
        <v>0</v>
      </c>
      <c r="BL1960" s="295">
        <f t="shared" si="381"/>
        <v>0</v>
      </c>
      <c r="BM1960" s="296">
        <f t="shared" si="382"/>
        <v>0</v>
      </c>
      <c r="BN1960" s="293">
        <f t="shared" si="383"/>
        <v>0</v>
      </c>
      <c r="BO1960" s="294">
        <f t="shared" si="384"/>
        <v>0</v>
      </c>
      <c r="BP1960" s="295">
        <f t="shared" si="385"/>
        <v>0</v>
      </c>
      <c r="BQ1960" s="296">
        <f t="shared" si="386"/>
        <v>0</v>
      </c>
      <c r="BR1960" s="362">
        <f t="shared" si="387"/>
        <v>0</v>
      </c>
      <c r="BS1960" s="366">
        <f t="shared" si="388"/>
        <v>0</v>
      </c>
      <c r="BT1960" s="364">
        <f t="shared" si="389"/>
        <v>0</v>
      </c>
      <c r="BU1960" s="365">
        <f t="shared" si="390"/>
        <v>0</v>
      </c>
      <c r="BV1960" s="362">
        <f t="shared" si="391"/>
        <v>0</v>
      </c>
      <c r="BW1960" s="363">
        <f t="shared" si="392"/>
        <v>0</v>
      </c>
      <c r="BX1960" s="364">
        <f t="shared" si="393"/>
        <v>0</v>
      </c>
      <c r="BY1960" s="365">
        <f t="shared" si="394"/>
        <v>0</v>
      </c>
      <c r="BZ1960" s="362">
        <f t="shared" si="395"/>
        <v>0</v>
      </c>
      <c r="CA1960" s="366">
        <f t="shared" si="396"/>
        <v>0</v>
      </c>
      <c r="CB1960" s="364">
        <f t="shared" si="397"/>
        <v>0</v>
      </c>
      <c r="CC1960" s="365">
        <f t="shared" si="398"/>
        <v>0</v>
      </c>
      <c r="CD1960" s="298">
        <f t="shared" si="399"/>
        <v>0</v>
      </c>
      <c r="CE1960" s="272">
        <f t="shared" si="400"/>
        <v>0</v>
      </c>
      <c r="CF1960" s="370" t="str">
        <f>IF(CE1960=0,"",
IF(SUM($CE$1955:CE1960)=1,CG1960,
IF($CE$2075&gt;SUM($CE$1955:CE1960),_xlfn.CONCAT(", ",CG1960),
IF($CE$2075=SUM($CE$1955:CE1960),_xlfn.CONCAT(" y ",CG1960)))))</f>
        <v/>
      </c>
      <c r="CG1960" s="156" t="s">
        <v>5100</v>
      </c>
      <c r="CH1960" s="402">
        <f t="shared" si="401"/>
        <v>0</v>
      </c>
      <c r="CI1960" s="370" t="str">
        <f>IF(CH1960=0,"",
IF(SUM($CH$1955:CH1960)=1,CJ1960,
IF($CH$2075&gt;SUM($CH$1955:CH1960),_xlfn.CONCAT(", ",CJ1960),
IF($CH$2075=SUM($CH$1955:CH1960),_xlfn.CONCAT(" y ",CJ1960)))))</f>
        <v/>
      </c>
      <c r="CJ1960" s="156" t="s">
        <v>5100</v>
      </c>
    </row>
    <row r="1961" spans="1:88" ht="15" customHeight="1">
      <c r="A1961" s="57"/>
      <c r="B1961" s="26"/>
      <c r="C1961" s="165" t="s">
        <v>5020</v>
      </c>
      <c r="D1961" s="885" t="str">
        <f t="shared" si="349"/>
        <v>SECRETARIA DE GOBIERNO</v>
      </c>
      <c r="E1961" s="886"/>
      <c r="F1961" s="886"/>
      <c r="G1961" s="886"/>
      <c r="H1961" s="886"/>
      <c r="I1961" s="886"/>
      <c r="J1961" s="886"/>
      <c r="K1961" s="886"/>
      <c r="L1961" s="886"/>
      <c r="M1961" s="886"/>
      <c r="N1961" s="886"/>
      <c r="O1961" s="886"/>
      <c r="P1961" s="886"/>
      <c r="Q1961" s="886"/>
      <c r="R1961" s="887"/>
      <c r="S1961" s="614"/>
      <c r="T1961" s="614"/>
      <c r="U1961" s="614"/>
      <c r="V1961" s="614"/>
      <c r="W1961" s="614"/>
      <c r="X1961" s="614"/>
      <c r="Y1961" s="614"/>
      <c r="Z1961" s="614"/>
      <c r="AA1961" s="614"/>
      <c r="AB1961" s="614"/>
      <c r="AC1961" s="614"/>
      <c r="AD1961" s="614"/>
      <c r="AE1961" s="164"/>
      <c r="AF1961" s="164"/>
      <c r="AG1961" s="199">
        <f t="shared" si="350"/>
        <v>0</v>
      </c>
      <c r="AH1961" s="293">
        <f t="shared" si="351"/>
        <v>0</v>
      </c>
      <c r="AI1961" s="294">
        <f t="shared" si="352"/>
        <v>0</v>
      </c>
      <c r="AJ1961" s="295">
        <f t="shared" si="353"/>
        <v>0</v>
      </c>
      <c r="AK1961" s="296">
        <f t="shared" si="354"/>
        <v>0</v>
      </c>
      <c r="AL1961" s="293">
        <f t="shared" si="355"/>
        <v>0</v>
      </c>
      <c r="AM1961" s="294">
        <f t="shared" si="356"/>
        <v>0</v>
      </c>
      <c r="AN1961" s="295">
        <f t="shared" si="357"/>
        <v>0</v>
      </c>
      <c r="AO1961" s="296">
        <f t="shared" si="358"/>
        <v>0</v>
      </c>
      <c r="AP1961" s="293">
        <f t="shared" si="359"/>
        <v>0</v>
      </c>
      <c r="AQ1961" s="294">
        <f t="shared" si="360"/>
        <v>0</v>
      </c>
      <c r="AR1961" s="295">
        <f t="shared" si="361"/>
        <v>0</v>
      </c>
      <c r="AS1961" s="296">
        <f t="shared" si="362"/>
        <v>0</v>
      </c>
      <c r="AT1961" s="293">
        <f t="shared" si="363"/>
        <v>0</v>
      </c>
      <c r="AU1961" s="294">
        <f t="shared" si="364"/>
        <v>0</v>
      </c>
      <c r="AV1961" s="295">
        <f t="shared" si="365"/>
        <v>0</v>
      </c>
      <c r="AW1961" s="296">
        <f t="shared" si="366"/>
        <v>0</v>
      </c>
      <c r="AX1961" s="293">
        <f t="shared" si="367"/>
        <v>0</v>
      </c>
      <c r="AY1961" s="294">
        <f t="shared" si="368"/>
        <v>0</v>
      </c>
      <c r="AZ1961" s="295">
        <f t="shared" si="369"/>
        <v>0</v>
      </c>
      <c r="BA1961" s="296">
        <f t="shared" si="370"/>
        <v>0</v>
      </c>
      <c r="BB1961" s="293">
        <f t="shared" si="371"/>
        <v>0</v>
      </c>
      <c r="BC1961" s="294">
        <f t="shared" si="372"/>
        <v>0</v>
      </c>
      <c r="BD1961" s="295">
        <f t="shared" si="373"/>
        <v>0</v>
      </c>
      <c r="BE1961" s="296">
        <f t="shared" si="374"/>
        <v>0</v>
      </c>
      <c r="BF1961" s="293">
        <f t="shared" si="375"/>
        <v>0</v>
      </c>
      <c r="BG1961" s="294">
        <f t="shared" si="376"/>
        <v>0</v>
      </c>
      <c r="BH1961" s="295">
        <f t="shared" si="377"/>
        <v>0</v>
      </c>
      <c r="BI1961" s="296">
        <f t="shared" si="378"/>
        <v>0</v>
      </c>
      <c r="BJ1961" s="293">
        <f t="shared" si="379"/>
        <v>0</v>
      </c>
      <c r="BK1961" s="294">
        <f t="shared" si="380"/>
        <v>0</v>
      </c>
      <c r="BL1961" s="295">
        <f t="shared" si="381"/>
        <v>0</v>
      </c>
      <c r="BM1961" s="296">
        <f t="shared" si="382"/>
        <v>0</v>
      </c>
      <c r="BN1961" s="293">
        <f t="shared" si="383"/>
        <v>0</v>
      </c>
      <c r="BO1961" s="294">
        <f t="shared" si="384"/>
        <v>0</v>
      </c>
      <c r="BP1961" s="295">
        <f t="shared" si="385"/>
        <v>0</v>
      </c>
      <c r="BQ1961" s="296">
        <f t="shared" si="386"/>
        <v>0</v>
      </c>
      <c r="BR1961" s="362">
        <f t="shared" si="387"/>
        <v>0</v>
      </c>
      <c r="BS1961" s="366">
        <f t="shared" si="388"/>
        <v>0</v>
      </c>
      <c r="BT1961" s="364">
        <f t="shared" si="389"/>
        <v>0</v>
      </c>
      <c r="BU1961" s="365">
        <f t="shared" si="390"/>
        <v>0</v>
      </c>
      <c r="BV1961" s="362">
        <f t="shared" si="391"/>
        <v>0</v>
      </c>
      <c r="BW1961" s="363">
        <f t="shared" si="392"/>
        <v>0</v>
      </c>
      <c r="BX1961" s="364">
        <f t="shared" si="393"/>
        <v>0</v>
      </c>
      <c r="BY1961" s="365">
        <f t="shared" si="394"/>
        <v>0</v>
      </c>
      <c r="BZ1961" s="362">
        <f t="shared" si="395"/>
        <v>0</v>
      </c>
      <c r="CA1961" s="366">
        <f t="shared" si="396"/>
        <v>0</v>
      </c>
      <c r="CB1961" s="364">
        <f t="shared" si="397"/>
        <v>0</v>
      </c>
      <c r="CC1961" s="365">
        <f t="shared" si="398"/>
        <v>0</v>
      </c>
      <c r="CD1961" s="298">
        <f t="shared" si="399"/>
        <v>0</v>
      </c>
      <c r="CE1961" s="272">
        <f t="shared" si="400"/>
        <v>0</v>
      </c>
      <c r="CF1961" s="370" t="str">
        <f>IF(CE1961=0,"",
IF(SUM($CE$1955:CE1961)=1,CG1961,
IF($CE$2075&gt;SUM($CE$1955:CE1961),_xlfn.CONCAT(", ",CG1961),
IF($CE$2075=SUM($CE$1955:CE1961),_xlfn.CONCAT(" y ",CG1961)))))</f>
        <v/>
      </c>
      <c r="CG1961" s="156" t="s">
        <v>5101</v>
      </c>
      <c r="CH1961" s="402">
        <f t="shared" si="401"/>
        <v>0</v>
      </c>
      <c r="CI1961" s="370" t="str">
        <f>IF(CH1961=0,"",
IF(SUM($CH$1955:CH1961)=1,CJ1961,
IF($CH$2075&gt;SUM($CH$1955:CH1961),_xlfn.CONCAT(", ",CJ1961),
IF($CH$2075=SUM($CH$1955:CH1961),_xlfn.CONCAT(" y ",CJ1961)))))</f>
        <v/>
      </c>
      <c r="CJ1961" s="156" t="s">
        <v>5101</v>
      </c>
    </row>
    <row r="1962" spans="1:88" ht="15" customHeight="1">
      <c r="A1962" s="57"/>
      <c r="B1962" s="26"/>
      <c r="C1962" s="165" t="s">
        <v>5022</v>
      </c>
      <c r="D1962" s="885" t="str">
        <f t="shared" si="349"/>
        <v>SECRETARIA DE FINANZAS Y PLANEACION</v>
      </c>
      <c r="E1962" s="886"/>
      <c r="F1962" s="886"/>
      <c r="G1962" s="886"/>
      <c r="H1962" s="886"/>
      <c r="I1962" s="886"/>
      <c r="J1962" s="886"/>
      <c r="K1962" s="886"/>
      <c r="L1962" s="886"/>
      <c r="M1962" s="886"/>
      <c r="N1962" s="886"/>
      <c r="O1962" s="886"/>
      <c r="P1962" s="886"/>
      <c r="Q1962" s="886"/>
      <c r="R1962" s="887"/>
      <c r="S1962" s="614"/>
      <c r="T1962" s="614"/>
      <c r="U1962" s="614"/>
      <c r="V1962" s="614"/>
      <c r="W1962" s="614"/>
      <c r="X1962" s="614"/>
      <c r="Y1962" s="614"/>
      <c r="Z1962" s="614"/>
      <c r="AA1962" s="614"/>
      <c r="AB1962" s="614"/>
      <c r="AC1962" s="614"/>
      <c r="AD1962" s="614"/>
      <c r="AE1962" s="164"/>
      <c r="AF1962" s="164"/>
      <c r="AG1962" s="199">
        <f t="shared" si="350"/>
        <v>0</v>
      </c>
      <c r="AH1962" s="293">
        <f t="shared" si="351"/>
        <v>0</v>
      </c>
      <c r="AI1962" s="294">
        <f t="shared" si="352"/>
        <v>0</v>
      </c>
      <c r="AJ1962" s="295">
        <f t="shared" si="353"/>
        <v>0</v>
      </c>
      <c r="AK1962" s="296">
        <f t="shared" si="354"/>
        <v>0</v>
      </c>
      <c r="AL1962" s="293">
        <f t="shared" si="355"/>
        <v>0</v>
      </c>
      <c r="AM1962" s="294">
        <f t="shared" si="356"/>
        <v>0</v>
      </c>
      <c r="AN1962" s="295">
        <f t="shared" si="357"/>
        <v>0</v>
      </c>
      <c r="AO1962" s="296">
        <f t="shared" si="358"/>
        <v>0</v>
      </c>
      <c r="AP1962" s="293">
        <f t="shared" si="359"/>
        <v>0</v>
      </c>
      <c r="AQ1962" s="294">
        <f t="shared" si="360"/>
        <v>0</v>
      </c>
      <c r="AR1962" s="295">
        <f t="shared" si="361"/>
        <v>0</v>
      </c>
      <c r="AS1962" s="296">
        <f t="shared" si="362"/>
        <v>0</v>
      </c>
      <c r="AT1962" s="293">
        <f t="shared" si="363"/>
        <v>0</v>
      </c>
      <c r="AU1962" s="294">
        <f t="shared" si="364"/>
        <v>0</v>
      </c>
      <c r="AV1962" s="295">
        <f t="shared" si="365"/>
        <v>0</v>
      </c>
      <c r="AW1962" s="296">
        <f t="shared" si="366"/>
        <v>0</v>
      </c>
      <c r="AX1962" s="293">
        <f t="shared" si="367"/>
        <v>0</v>
      </c>
      <c r="AY1962" s="294">
        <f t="shared" si="368"/>
        <v>0</v>
      </c>
      <c r="AZ1962" s="295">
        <f t="shared" si="369"/>
        <v>0</v>
      </c>
      <c r="BA1962" s="296">
        <f t="shared" si="370"/>
        <v>0</v>
      </c>
      <c r="BB1962" s="293">
        <f t="shared" si="371"/>
        <v>0</v>
      </c>
      <c r="BC1962" s="294">
        <f t="shared" si="372"/>
        <v>0</v>
      </c>
      <c r="BD1962" s="295">
        <f t="shared" si="373"/>
        <v>0</v>
      </c>
      <c r="BE1962" s="296">
        <f t="shared" si="374"/>
        <v>0</v>
      </c>
      <c r="BF1962" s="293">
        <f t="shared" si="375"/>
        <v>0</v>
      </c>
      <c r="BG1962" s="294">
        <f t="shared" si="376"/>
        <v>0</v>
      </c>
      <c r="BH1962" s="295">
        <f t="shared" si="377"/>
        <v>0</v>
      </c>
      <c r="BI1962" s="296">
        <f t="shared" si="378"/>
        <v>0</v>
      </c>
      <c r="BJ1962" s="293">
        <f t="shared" si="379"/>
        <v>0</v>
      </c>
      <c r="BK1962" s="294">
        <f t="shared" si="380"/>
        <v>0</v>
      </c>
      <c r="BL1962" s="295">
        <f t="shared" si="381"/>
        <v>0</v>
      </c>
      <c r="BM1962" s="296">
        <f t="shared" si="382"/>
        <v>0</v>
      </c>
      <c r="BN1962" s="293">
        <f t="shared" si="383"/>
        <v>0</v>
      </c>
      <c r="BO1962" s="294">
        <f t="shared" si="384"/>
        <v>0</v>
      </c>
      <c r="BP1962" s="295">
        <f t="shared" si="385"/>
        <v>0</v>
      </c>
      <c r="BQ1962" s="296">
        <f t="shared" si="386"/>
        <v>0</v>
      </c>
      <c r="BR1962" s="362">
        <f t="shared" si="387"/>
        <v>0</v>
      </c>
      <c r="BS1962" s="366">
        <f t="shared" si="388"/>
        <v>0</v>
      </c>
      <c r="BT1962" s="364">
        <f t="shared" si="389"/>
        <v>0</v>
      </c>
      <c r="BU1962" s="365">
        <f t="shared" si="390"/>
        <v>0</v>
      </c>
      <c r="BV1962" s="362">
        <f t="shared" si="391"/>
        <v>0</v>
      </c>
      <c r="BW1962" s="363">
        <f t="shared" si="392"/>
        <v>0</v>
      </c>
      <c r="BX1962" s="364">
        <f t="shared" si="393"/>
        <v>0</v>
      </c>
      <c r="BY1962" s="365">
        <f t="shared" si="394"/>
        <v>0</v>
      </c>
      <c r="BZ1962" s="362">
        <f t="shared" si="395"/>
        <v>0</v>
      </c>
      <c r="CA1962" s="366">
        <f t="shared" si="396"/>
        <v>0</v>
      </c>
      <c r="CB1962" s="364">
        <f t="shared" si="397"/>
        <v>0</v>
      </c>
      <c r="CC1962" s="365">
        <f t="shared" si="398"/>
        <v>0</v>
      </c>
      <c r="CD1962" s="298">
        <f t="shared" si="399"/>
        <v>0</v>
      </c>
      <c r="CE1962" s="272">
        <f t="shared" si="400"/>
        <v>0</v>
      </c>
      <c r="CF1962" s="370" t="str">
        <f>IF(CE1962=0,"",
IF(SUM($CE$1955:CE1962)=1,CG1962,
IF($CE$2075&gt;SUM($CE$1955:CE1962),_xlfn.CONCAT(", ",CG1962),
IF($CE$2075=SUM($CE$1955:CE1962),_xlfn.CONCAT(" y ",CG1962)))))</f>
        <v/>
      </c>
      <c r="CG1962" s="156" t="s">
        <v>5102</v>
      </c>
      <c r="CH1962" s="402">
        <f t="shared" si="401"/>
        <v>0</v>
      </c>
      <c r="CI1962" s="370" t="str">
        <f>IF(CH1962=0,"",
IF(SUM($CH$1955:CH1962)=1,CJ1962,
IF($CH$2075&gt;SUM($CH$1955:CH1962),_xlfn.CONCAT(", ",CJ1962),
IF($CH$2075=SUM($CH$1955:CH1962),_xlfn.CONCAT(" y ",CJ1962)))))</f>
        <v/>
      </c>
      <c r="CJ1962" s="156" t="s">
        <v>5102</v>
      </c>
    </row>
    <row r="1963" spans="1:88" ht="15" customHeight="1">
      <c r="A1963" s="57"/>
      <c r="B1963" s="26"/>
      <c r="C1963" s="165" t="s">
        <v>5024</v>
      </c>
      <c r="D1963" s="885" t="str">
        <f t="shared" si="349"/>
        <v>COORDINACION GENERAL DE COMUNICACION SOCIAL</v>
      </c>
      <c r="E1963" s="886"/>
      <c r="F1963" s="886"/>
      <c r="G1963" s="886"/>
      <c r="H1963" s="886"/>
      <c r="I1963" s="886"/>
      <c r="J1963" s="886"/>
      <c r="K1963" s="886"/>
      <c r="L1963" s="886"/>
      <c r="M1963" s="886"/>
      <c r="N1963" s="886"/>
      <c r="O1963" s="886"/>
      <c r="P1963" s="886"/>
      <c r="Q1963" s="886"/>
      <c r="R1963" s="887"/>
      <c r="S1963" s="614"/>
      <c r="T1963" s="614"/>
      <c r="U1963" s="614"/>
      <c r="V1963" s="614"/>
      <c r="W1963" s="614"/>
      <c r="X1963" s="614"/>
      <c r="Y1963" s="614"/>
      <c r="Z1963" s="614"/>
      <c r="AA1963" s="614"/>
      <c r="AB1963" s="614"/>
      <c r="AC1963" s="614"/>
      <c r="AD1963" s="614"/>
      <c r="AE1963" s="164"/>
      <c r="AF1963" s="164"/>
      <c r="AG1963" s="199">
        <f t="shared" si="350"/>
        <v>0</v>
      </c>
      <c r="AH1963" s="293">
        <f t="shared" si="351"/>
        <v>0</v>
      </c>
      <c r="AI1963" s="294">
        <f t="shared" si="352"/>
        <v>0</v>
      </c>
      <c r="AJ1963" s="295">
        <f t="shared" si="353"/>
        <v>0</v>
      </c>
      <c r="AK1963" s="296">
        <f t="shared" si="354"/>
        <v>0</v>
      </c>
      <c r="AL1963" s="293">
        <f t="shared" si="355"/>
        <v>0</v>
      </c>
      <c r="AM1963" s="294">
        <f t="shared" si="356"/>
        <v>0</v>
      </c>
      <c r="AN1963" s="295">
        <f t="shared" si="357"/>
        <v>0</v>
      </c>
      <c r="AO1963" s="296">
        <f t="shared" si="358"/>
        <v>0</v>
      </c>
      <c r="AP1963" s="293">
        <f t="shared" si="359"/>
        <v>0</v>
      </c>
      <c r="AQ1963" s="294">
        <f t="shared" si="360"/>
        <v>0</v>
      </c>
      <c r="AR1963" s="295">
        <f t="shared" si="361"/>
        <v>0</v>
      </c>
      <c r="AS1963" s="296">
        <f t="shared" si="362"/>
        <v>0</v>
      </c>
      <c r="AT1963" s="293">
        <f t="shared" si="363"/>
        <v>0</v>
      </c>
      <c r="AU1963" s="294">
        <f t="shared" si="364"/>
        <v>0</v>
      </c>
      <c r="AV1963" s="295">
        <f t="shared" si="365"/>
        <v>0</v>
      </c>
      <c r="AW1963" s="296">
        <f t="shared" si="366"/>
        <v>0</v>
      </c>
      <c r="AX1963" s="293">
        <f t="shared" si="367"/>
        <v>0</v>
      </c>
      <c r="AY1963" s="294">
        <f t="shared" si="368"/>
        <v>0</v>
      </c>
      <c r="AZ1963" s="295">
        <f t="shared" si="369"/>
        <v>0</v>
      </c>
      <c r="BA1963" s="296">
        <f t="shared" si="370"/>
        <v>0</v>
      </c>
      <c r="BB1963" s="293">
        <f t="shared" si="371"/>
        <v>0</v>
      </c>
      <c r="BC1963" s="294">
        <f t="shared" si="372"/>
        <v>0</v>
      </c>
      <c r="BD1963" s="295">
        <f t="shared" si="373"/>
        <v>0</v>
      </c>
      <c r="BE1963" s="296">
        <f t="shared" si="374"/>
        <v>0</v>
      </c>
      <c r="BF1963" s="293">
        <f t="shared" si="375"/>
        <v>0</v>
      </c>
      <c r="BG1963" s="294">
        <f t="shared" si="376"/>
        <v>0</v>
      </c>
      <c r="BH1963" s="295">
        <f t="shared" si="377"/>
        <v>0</v>
      </c>
      <c r="BI1963" s="296">
        <f t="shared" si="378"/>
        <v>0</v>
      </c>
      <c r="BJ1963" s="293">
        <f t="shared" si="379"/>
        <v>0</v>
      </c>
      <c r="BK1963" s="294">
        <f t="shared" si="380"/>
        <v>0</v>
      </c>
      <c r="BL1963" s="295">
        <f t="shared" si="381"/>
        <v>0</v>
      </c>
      <c r="BM1963" s="296">
        <f t="shared" si="382"/>
        <v>0</v>
      </c>
      <c r="BN1963" s="293">
        <f t="shared" si="383"/>
        <v>0</v>
      </c>
      <c r="BO1963" s="294">
        <f t="shared" si="384"/>
        <v>0</v>
      </c>
      <c r="BP1963" s="295">
        <f t="shared" si="385"/>
        <v>0</v>
      </c>
      <c r="BQ1963" s="296">
        <f t="shared" si="386"/>
        <v>0</v>
      </c>
      <c r="BR1963" s="362">
        <f t="shared" si="387"/>
        <v>0</v>
      </c>
      <c r="BS1963" s="366">
        <f t="shared" si="388"/>
        <v>0</v>
      </c>
      <c r="BT1963" s="364">
        <f t="shared" si="389"/>
        <v>0</v>
      </c>
      <c r="BU1963" s="365">
        <f t="shared" si="390"/>
        <v>0</v>
      </c>
      <c r="BV1963" s="362">
        <f t="shared" si="391"/>
        <v>0</v>
      </c>
      <c r="BW1963" s="363">
        <f t="shared" si="392"/>
        <v>0</v>
      </c>
      <c r="BX1963" s="364">
        <f t="shared" si="393"/>
        <v>0</v>
      </c>
      <c r="BY1963" s="365">
        <f t="shared" si="394"/>
        <v>0</v>
      </c>
      <c r="BZ1963" s="362">
        <f t="shared" si="395"/>
        <v>0</v>
      </c>
      <c r="CA1963" s="366">
        <f t="shared" si="396"/>
        <v>0</v>
      </c>
      <c r="CB1963" s="364">
        <f t="shared" si="397"/>
        <v>0</v>
      </c>
      <c r="CC1963" s="365">
        <f t="shared" si="398"/>
        <v>0</v>
      </c>
      <c r="CD1963" s="298">
        <f t="shared" si="399"/>
        <v>0</v>
      </c>
      <c r="CE1963" s="272">
        <f t="shared" si="400"/>
        <v>0</v>
      </c>
      <c r="CF1963" s="370" t="str">
        <f>IF(CE1963=0,"",
IF(SUM($CE$1955:CE1963)=1,CG1963,
IF($CE$2075&gt;SUM($CE$1955:CE1963),_xlfn.CONCAT(", ",CG1963),
IF($CE$2075=SUM($CE$1955:CE1963),_xlfn.CONCAT(" y ",CG1963)))))</f>
        <v/>
      </c>
      <c r="CG1963" s="156" t="s">
        <v>5103</v>
      </c>
      <c r="CH1963" s="402">
        <f t="shared" si="401"/>
        <v>0</v>
      </c>
      <c r="CI1963" s="370" t="str">
        <f>IF(CH1963=0,"",
IF(SUM($CH$1955:CH1963)=1,CJ1963,
IF($CH$2075&gt;SUM($CH$1955:CH1963),_xlfn.CONCAT(", ",CJ1963),
IF($CH$2075=SUM($CH$1955:CH1963),_xlfn.CONCAT(" y ",CJ1963)))))</f>
        <v/>
      </c>
      <c r="CJ1963" s="156" t="s">
        <v>5103</v>
      </c>
    </row>
    <row r="1964" spans="1:88" ht="15" customHeight="1">
      <c r="A1964" s="57"/>
      <c r="B1964" s="26"/>
      <c r="C1964" s="165" t="s">
        <v>5025</v>
      </c>
      <c r="D1964" s="885" t="str">
        <f t="shared" si="349"/>
        <v>CONTRALORIA GENERAL</v>
      </c>
      <c r="E1964" s="886"/>
      <c r="F1964" s="886"/>
      <c r="G1964" s="886"/>
      <c r="H1964" s="886"/>
      <c r="I1964" s="886"/>
      <c r="J1964" s="886"/>
      <c r="K1964" s="886"/>
      <c r="L1964" s="886"/>
      <c r="M1964" s="886"/>
      <c r="N1964" s="886"/>
      <c r="O1964" s="886"/>
      <c r="P1964" s="886"/>
      <c r="Q1964" s="886"/>
      <c r="R1964" s="887"/>
      <c r="S1964" s="614"/>
      <c r="T1964" s="614"/>
      <c r="U1964" s="614"/>
      <c r="V1964" s="614"/>
      <c r="W1964" s="614"/>
      <c r="X1964" s="614"/>
      <c r="Y1964" s="614"/>
      <c r="Z1964" s="614"/>
      <c r="AA1964" s="614"/>
      <c r="AB1964" s="614"/>
      <c r="AC1964" s="614"/>
      <c r="AD1964" s="614"/>
      <c r="AE1964" s="164"/>
      <c r="AF1964" s="164"/>
      <c r="AG1964" s="199">
        <f t="shared" si="350"/>
        <v>0</v>
      </c>
      <c r="AH1964" s="293">
        <f t="shared" si="351"/>
        <v>0</v>
      </c>
      <c r="AI1964" s="294">
        <f t="shared" si="352"/>
        <v>0</v>
      </c>
      <c r="AJ1964" s="295">
        <f t="shared" si="353"/>
        <v>0</v>
      </c>
      <c r="AK1964" s="296">
        <f t="shared" si="354"/>
        <v>0</v>
      </c>
      <c r="AL1964" s="293">
        <f t="shared" si="355"/>
        <v>0</v>
      </c>
      <c r="AM1964" s="294">
        <f t="shared" si="356"/>
        <v>0</v>
      </c>
      <c r="AN1964" s="295">
        <f t="shared" si="357"/>
        <v>0</v>
      </c>
      <c r="AO1964" s="296">
        <f t="shared" si="358"/>
        <v>0</v>
      </c>
      <c r="AP1964" s="293">
        <f t="shared" si="359"/>
        <v>0</v>
      </c>
      <c r="AQ1964" s="294">
        <f t="shared" si="360"/>
        <v>0</v>
      </c>
      <c r="AR1964" s="295">
        <f t="shared" si="361"/>
        <v>0</v>
      </c>
      <c r="AS1964" s="296">
        <f t="shared" si="362"/>
        <v>0</v>
      </c>
      <c r="AT1964" s="293">
        <f t="shared" si="363"/>
        <v>0</v>
      </c>
      <c r="AU1964" s="294">
        <f t="shared" si="364"/>
        <v>0</v>
      </c>
      <c r="AV1964" s="295">
        <f t="shared" si="365"/>
        <v>0</v>
      </c>
      <c r="AW1964" s="296">
        <f t="shared" si="366"/>
        <v>0</v>
      </c>
      <c r="AX1964" s="293">
        <f t="shared" si="367"/>
        <v>0</v>
      </c>
      <c r="AY1964" s="294">
        <f t="shared" si="368"/>
        <v>0</v>
      </c>
      <c r="AZ1964" s="295">
        <f t="shared" si="369"/>
        <v>0</v>
      </c>
      <c r="BA1964" s="296">
        <f t="shared" si="370"/>
        <v>0</v>
      </c>
      <c r="BB1964" s="293">
        <f t="shared" si="371"/>
        <v>0</v>
      </c>
      <c r="BC1964" s="294">
        <f t="shared" si="372"/>
        <v>0</v>
      </c>
      <c r="BD1964" s="295">
        <f t="shared" si="373"/>
        <v>0</v>
      </c>
      <c r="BE1964" s="296">
        <f t="shared" si="374"/>
        <v>0</v>
      </c>
      <c r="BF1964" s="293">
        <f t="shared" si="375"/>
        <v>0</v>
      </c>
      <c r="BG1964" s="294">
        <f t="shared" si="376"/>
        <v>0</v>
      </c>
      <c r="BH1964" s="295">
        <f t="shared" si="377"/>
        <v>0</v>
      </c>
      <c r="BI1964" s="296">
        <f t="shared" si="378"/>
        <v>0</v>
      </c>
      <c r="BJ1964" s="293">
        <f t="shared" si="379"/>
        <v>0</v>
      </c>
      <c r="BK1964" s="294">
        <f t="shared" si="380"/>
        <v>0</v>
      </c>
      <c r="BL1964" s="295">
        <f t="shared" si="381"/>
        <v>0</v>
      </c>
      <c r="BM1964" s="296">
        <f t="shared" si="382"/>
        <v>0</v>
      </c>
      <c r="BN1964" s="293">
        <f t="shared" si="383"/>
        <v>0</v>
      </c>
      <c r="BO1964" s="294">
        <f t="shared" si="384"/>
        <v>0</v>
      </c>
      <c r="BP1964" s="295">
        <f t="shared" si="385"/>
        <v>0</v>
      </c>
      <c r="BQ1964" s="296">
        <f t="shared" si="386"/>
        <v>0</v>
      </c>
      <c r="BR1964" s="362">
        <f t="shared" si="387"/>
        <v>0</v>
      </c>
      <c r="BS1964" s="366">
        <f t="shared" si="388"/>
        <v>0</v>
      </c>
      <c r="BT1964" s="364">
        <f t="shared" si="389"/>
        <v>0</v>
      </c>
      <c r="BU1964" s="365">
        <f t="shared" si="390"/>
        <v>0</v>
      </c>
      <c r="BV1964" s="362">
        <f t="shared" si="391"/>
        <v>0</v>
      </c>
      <c r="BW1964" s="363">
        <f t="shared" si="392"/>
        <v>0</v>
      </c>
      <c r="BX1964" s="364">
        <f t="shared" si="393"/>
        <v>0</v>
      </c>
      <c r="BY1964" s="365">
        <f t="shared" si="394"/>
        <v>0</v>
      </c>
      <c r="BZ1964" s="362">
        <f t="shared" si="395"/>
        <v>0</v>
      </c>
      <c r="CA1964" s="366">
        <f t="shared" si="396"/>
        <v>0</v>
      </c>
      <c r="CB1964" s="364">
        <f t="shared" si="397"/>
        <v>0</v>
      </c>
      <c r="CC1964" s="365">
        <f t="shared" si="398"/>
        <v>0</v>
      </c>
      <c r="CD1964" s="298">
        <f t="shared" si="399"/>
        <v>0</v>
      </c>
      <c r="CE1964" s="272">
        <f t="shared" si="400"/>
        <v>0</v>
      </c>
      <c r="CF1964" s="370" t="str">
        <f>IF(CE1964=0,"",
IF(SUM($CE$1955:CE1964)=1,CG1964,
IF($CE$2075&gt;SUM($CE$1955:CE1964),_xlfn.CONCAT(", ",CG1964),
IF($CE$2075=SUM($CE$1955:CE1964),_xlfn.CONCAT(" y ",CG1964)))))</f>
        <v/>
      </c>
      <c r="CG1964" s="156" t="s">
        <v>5104</v>
      </c>
      <c r="CH1964" s="402">
        <f t="shared" si="401"/>
        <v>0</v>
      </c>
      <c r="CI1964" s="370" t="str">
        <f>IF(CH1964=0,"",
IF(SUM($CH$1955:CH1964)=1,CJ1964,
IF($CH$2075&gt;SUM($CH$1955:CH1964),_xlfn.CONCAT(", ",CJ1964),
IF($CH$2075=SUM($CH$1955:CH1964),_xlfn.CONCAT(" y ",CJ1964)))))</f>
        <v/>
      </c>
      <c r="CJ1964" s="156" t="s">
        <v>5104</v>
      </c>
    </row>
    <row r="1965" spans="1:88" ht="15" customHeight="1">
      <c r="A1965" s="57"/>
      <c r="B1965" s="26"/>
      <c r="C1965" s="165" t="s">
        <v>5027</v>
      </c>
      <c r="D1965" s="885" t="str">
        <f t="shared" si="349"/>
        <v>SECRETARIA DE INFRAESTRUCTURA Y OBRAS PUBLICAS</v>
      </c>
      <c r="E1965" s="886"/>
      <c r="F1965" s="886"/>
      <c r="G1965" s="886"/>
      <c r="H1965" s="886"/>
      <c r="I1965" s="886"/>
      <c r="J1965" s="886"/>
      <c r="K1965" s="886"/>
      <c r="L1965" s="886"/>
      <c r="M1965" s="886"/>
      <c r="N1965" s="886"/>
      <c r="O1965" s="886"/>
      <c r="P1965" s="886"/>
      <c r="Q1965" s="886"/>
      <c r="R1965" s="887"/>
      <c r="S1965" s="614"/>
      <c r="T1965" s="614"/>
      <c r="U1965" s="614"/>
      <c r="V1965" s="614"/>
      <c r="W1965" s="614"/>
      <c r="X1965" s="614"/>
      <c r="Y1965" s="614"/>
      <c r="Z1965" s="614"/>
      <c r="AA1965" s="614"/>
      <c r="AB1965" s="614"/>
      <c r="AC1965" s="614"/>
      <c r="AD1965" s="614"/>
      <c r="AE1965" s="164"/>
      <c r="AF1965" s="164"/>
      <c r="AG1965" s="199">
        <f t="shared" si="350"/>
        <v>0</v>
      </c>
      <c r="AH1965" s="293">
        <f t="shared" si="351"/>
        <v>0</v>
      </c>
      <c r="AI1965" s="294">
        <f t="shared" si="352"/>
        <v>0</v>
      </c>
      <c r="AJ1965" s="295">
        <f t="shared" si="353"/>
        <v>0</v>
      </c>
      <c r="AK1965" s="296">
        <f t="shared" si="354"/>
        <v>0</v>
      </c>
      <c r="AL1965" s="293">
        <f t="shared" si="355"/>
        <v>0</v>
      </c>
      <c r="AM1965" s="294">
        <f t="shared" si="356"/>
        <v>0</v>
      </c>
      <c r="AN1965" s="295">
        <f t="shared" si="357"/>
        <v>0</v>
      </c>
      <c r="AO1965" s="296">
        <f t="shared" si="358"/>
        <v>0</v>
      </c>
      <c r="AP1965" s="293">
        <f t="shared" si="359"/>
        <v>0</v>
      </c>
      <c r="AQ1965" s="294">
        <f t="shared" si="360"/>
        <v>0</v>
      </c>
      <c r="AR1965" s="295">
        <f t="shared" si="361"/>
        <v>0</v>
      </c>
      <c r="AS1965" s="296">
        <f t="shared" si="362"/>
        <v>0</v>
      </c>
      <c r="AT1965" s="293">
        <f t="shared" si="363"/>
        <v>0</v>
      </c>
      <c r="AU1965" s="294">
        <f t="shared" si="364"/>
        <v>0</v>
      </c>
      <c r="AV1965" s="295">
        <f t="shared" si="365"/>
        <v>0</v>
      </c>
      <c r="AW1965" s="296">
        <f t="shared" si="366"/>
        <v>0</v>
      </c>
      <c r="AX1965" s="293">
        <f t="shared" si="367"/>
        <v>0</v>
      </c>
      <c r="AY1965" s="294">
        <f t="shared" si="368"/>
        <v>0</v>
      </c>
      <c r="AZ1965" s="295">
        <f t="shared" si="369"/>
        <v>0</v>
      </c>
      <c r="BA1965" s="296">
        <f t="shared" si="370"/>
        <v>0</v>
      </c>
      <c r="BB1965" s="293">
        <f t="shared" si="371"/>
        <v>0</v>
      </c>
      <c r="BC1965" s="294">
        <f t="shared" si="372"/>
        <v>0</v>
      </c>
      <c r="BD1965" s="295">
        <f t="shared" si="373"/>
        <v>0</v>
      </c>
      <c r="BE1965" s="296">
        <f t="shared" si="374"/>
        <v>0</v>
      </c>
      <c r="BF1965" s="293">
        <f t="shared" si="375"/>
        <v>0</v>
      </c>
      <c r="BG1965" s="294">
        <f t="shared" si="376"/>
        <v>0</v>
      </c>
      <c r="BH1965" s="295">
        <f t="shared" si="377"/>
        <v>0</v>
      </c>
      <c r="BI1965" s="296">
        <f t="shared" si="378"/>
        <v>0</v>
      </c>
      <c r="BJ1965" s="293">
        <f t="shared" si="379"/>
        <v>0</v>
      </c>
      <c r="BK1965" s="294">
        <f t="shared" si="380"/>
        <v>0</v>
      </c>
      <c r="BL1965" s="295">
        <f t="shared" si="381"/>
        <v>0</v>
      </c>
      <c r="BM1965" s="296">
        <f t="shared" si="382"/>
        <v>0</v>
      </c>
      <c r="BN1965" s="293">
        <f t="shared" si="383"/>
        <v>0</v>
      </c>
      <c r="BO1965" s="294">
        <f t="shared" si="384"/>
        <v>0</v>
      </c>
      <c r="BP1965" s="295">
        <f t="shared" si="385"/>
        <v>0</v>
      </c>
      <c r="BQ1965" s="296">
        <f t="shared" si="386"/>
        <v>0</v>
      </c>
      <c r="BR1965" s="362">
        <f t="shared" si="387"/>
        <v>0</v>
      </c>
      <c r="BS1965" s="366">
        <f t="shared" si="388"/>
        <v>0</v>
      </c>
      <c r="BT1965" s="364">
        <f t="shared" si="389"/>
        <v>0</v>
      </c>
      <c r="BU1965" s="365">
        <f t="shared" si="390"/>
        <v>0</v>
      </c>
      <c r="BV1965" s="362">
        <f t="shared" si="391"/>
        <v>0</v>
      </c>
      <c r="BW1965" s="363">
        <f t="shared" si="392"/>
        <v>0</v>
      </c>
      <c r="BX1965" s="364">
        <f t="shared" si="393"/>
        <v>0</v>
      </c>
      <c r="BY1965" s="365">
        <f t="shared" si="394"/>
        <v>0</v>
      </c>
      <c r="BZ1965" s="362">
        <f t="shared" si="395"/>
        <v>0</v>
      </c>
      <c r="CA1965" s="366">
        <f t="shared" si="396"/>
        <v>0</v>
      </c>
      <c r="CB1965" s="364">
        <f t="shared" si="397"/>
        <v>0</v>
      </c>
      <c r="CC1965" s="365">
        <f t="shared" si="398"/>
        <v>0</v>
      </c>
      <c r="CD1965" s="298">
        <f t="shared" si="399"/>
        <v>0</v>
      </c>
      <c r="CE1965" s="272">
        <f t="shared" si="400"/>
        <v>0</v>
      </c>
      <c r="CF1965" s="370" t="str">
        <f>IF(CE1965=0,"",
IF(SUM($CE$1955:CE1965)=1,CG1965,
IF($CE$2075&gt;SUM($CE$1955:CE1965),_xlfn.CONCAT(", ",CG1965),
IF($CE$2075=SUM($CE$1955:CE1965),_xlfn.CONCAT(" y ",CG1965)))))</f>
        <v/>
      </c>
      <c r="CG1965" s="156" t="s">
        <v>5105</v>
      </c>
      <c r="CH1965" s="402">
        <f t="shared" si="401"/>
        <v>0</v>
      </c>
      <c r="CI1965" s="370" t="str">
        <f>IF(CH1965=0,"",
IF(SUM($CH$1955:CH1965)=1,CJ1965,
IF($CH$2075&gt;SUM($CH$1955:CH1965),_xlfn.CONCAT(", ",CJ1965),
IF($CH$2075=SUM($CH$1955:CH1965),_xlfn.CONCAT(" y ",CJ1965)))))</f>
        <v/>
      </c>
      <c r="CJ1965" s="156" t="s">
        <v>5105</v>
      </c>
    </row>
    <row r="1966" spans="1:88" ht="15" customHeight="1">
      <c r="A1966" s="57"/>
      <c r="B1966" s="26"/>
      <c r="C1966" s="165" t="s">
        <v>5028</v>
      </c>
      <c r="D1966" s="885" t="str">
        <f t="shared" si="349"/>
        <v>OFICINA DEL PROGRAMA DE GOBIERNO</v>
      </c>
      <c r="E1966" s="886"/>
      <c r="F1966" s="886"/>
      <c r="G1966" s="886"/>
      <c r="H1966" s="886"/>
      <c r="I1966" s="886"/>
      <c r="J1966" s="886"/>
      <c r="K1966" s="886"/>
      <c r="L1966" s="886"/>
      <c r="M1966" s="886"/>
      <c r="N1966" s="886"/>
      <c r="O1966" s="886"/>
      <c r="P1966" s="886"/>
      <c r="Q1966" s="886"/>
      <c r="R1966" s="887"/>
      <c r="S1966" s="614"/>
      <c r="T1966" s="614"/>
      <c r="U1966" s="614"/>
      <c r="V1966" s="614"/>
      <c r="W1966" s="614"/>
      <c r="X1966" s="614"/>
      <c r="Y1966" s="614"/>
      <c r="Z1966" s="614"/>
      <c r="AA1966" s="614"/>
      <c r="AB1966" s="614"/>
      <c r="AC1966" s="614"/>
      <c r="AD1966" s="614"/>
      <c r="AE1966" s="164"/>
      <c r="AF1966" s="164"/>
      <c r="AG1966" s="199">
        <f t="shared" si="350"/>
        <v>0</v>
      </c>
      <c r="AH1966" s="293">
        <f t="shared" si="351"/>
        <v>0</v>
      </c>
      <c r="AI1966" s="294">
        <f t="shared" si="352"/>
        <v>0</v>
      </c>
      <c r="AJ1966" s="295">
        <f t="shared" si="353"/>
        <v>0</v>
      </c>
      <c r="AK1966" s="296">
        <f t="shared" si="354"/>
        <v>0</v>
      </c>
      <c r="AL1966" s="293">
        <f t="shared" si="355"/>
        <v>0</v>
      </c>
      <c r="AM1966" s="294">
        <f t="shared" si="356"/>
        <v>0</v>
      </c>
      <c r="AN1966" s="295">
        <f t="shared" si="357"/>
        <v>0</v>
      </c>
      <c r="AO1966" s="296">
        <f t="shared" si="358"/>
        <v>0</v>
      </c>
      <c r="AP1966" s="293">
        <f t="shared" si="359"/>
        <v>0</v>
      </c>
      <c r="AQ1966" s="294">
        <f t="shared" si="360"/>
        <v>0</v>
      </c>
      <c r="AR1966" s="295">
        <f t="shared" si="361"/>
        <v>0</v>
      </c>
      <c r="AS1966" s="296">
        <f t="shared" si="362"/>
        <v>0</v>
      </c>
      <c r="AT1966" s="293">
        <f t="shared" si="363"/>
        <v>0</v>
      </c>
      <c r="AU1966" s="294">
        <f t="shared" si="364"/>
        <v>0</v>
      </c>
      <c r="AV1966" s="295">
        <f t="shared" si="365"/>
        <v>0</v>
      </c>
      <c r="AW1966" s="296">
        <f t="shared" si="366"/>
        <v>0</v>
      </c>
      <c r="AX1966" s="293">
        <f t="shared" si="367"/>
        <v>0</v>
      </c>
      <c r="AY1966" s="294">
        <f t="shared" si="368"/>
        <v>0</v>
      </c>
      <c r="AZ1966" s="295">
        <f t="shared" si="369"/>
        <v>0</v>
      </c>
      <c r="BA1966" s="296">
        <f t="shared" si="370"/>
        <v>0</v>
      </c>
      <c r="BB1966" s="293">
        <f t="shared" si="371"/>
        <v>0</v>
      </c>
      <c r="BC1966" s="294">
        <f t="shared" si="372"/>
        <v>0</v>
      </c>
      <c r="BD1966" s="295">
        <f t="shared" si="373"/>
        <v>0</v>
      </c>
      <c r="BE1966" s="296">
        <f t="shared" si="374"/>
        <v>0</v>
      </c>
      <c r="BF1966" s="293">
        <f t="shared" si="375"/>
        <v>0</v>
      </c>
      <c r="BG1966" s="294">
        <f t="shared" si="376"/>
        <v>0</v>
      </c>
      <c r="BH1966" s="295">
        <f t="shared" si="377"/>
        <v>0</v>
      </c>
      <c r="BI1966" s="296">
        <f t="shared" si="378"/>
        <v>0</v>
      </c>
      <c r="BJ1966" s="293">
        <f t="shared" si="379"/>
        <v>0</v>
      </c>
      <c r="BK1966" s="294">
        <f t="shared" si="380"/>
        <v>0</v>
      </c>
      <c r="BL1966" s="295">
        <f t="shared" si="381"/>
        <v>0</v>
      </c>
      <c r="BM1966" s="296">
        <f t="shared" si="382"/>
        <v>0</v>
      </c>
      <c r="BN1966" s="293">
        <f t="shared" si="383"/>
        <v>0</v>
      </c>
      <c r="BO1966" s="294">
        <f t="shared" si="384"/>
        <v>0</v>
      </c>
      <c r="BP1966" s="295">
        <f t="shared" si="385"/>
        <v>0</v>
      </c>
      <c r="BQ1966" s="296">
        <f t="shared" si="386"/>
        <v>0</v>
      </c>
      <c r="BR1966" s="362">
        <f t="shared" si="387"/>
        <v>0</v>
      </c>
      <c r="BS1966" s="366">
        <f t="shared" si="388"/>
        <v>0</v>
      </c>
      <c r="BT1966" s="364">
        <f t="shared" si="389"/>
        <v>0</v>
      </c>
      <c r="BU1966" s="365">
        <f t="shared" si="390"/>
        <v>0</v>
      </c>
      <c r="BV1966" s="362">
        <f t="shared" si="391"/>
        <v>0</v>
      </c>
      <c r="BW1966" s="363">
        <f t="shared" si="392"/>
        <v>0</v>
      </c>
      <c r="BX1966" s="364">
        <f t="shared" si="393"/>
        <v>0</v>
      </c>
      <c r="BY1966" s="365">
        <f t="shared" si="394"/>
        <v>0</v>
      </c>
      <c r="BZ1966" s="362">
        <f t="shared" si="395"/>
        <v>0</v>
      </c>
      <c r="CA1966" s="366">
        <f t="shared" si="396"/>
        <v>0</v>
      </c>
      <c r="CB1966" s="364">
        <f t="shared" si="397"/>
        <v>0</v>
      </c>
      <c r="CC1966" s="365">
        <f t="shared" si="398"/>
        <v>0</v>
      </c>
      <c r="CD1966" s="298">
        <f t="shared" si="399"/>
        <v>0</v>
      </c>
      <c r="CE1966" s="272">
        <f t="shared" si="400"/>
        <v>0</v>
      </c>
      <c r="CF1966" s="370" t="str">
        <f>IF(CE1966=0,"",
IF(SUM($CE$1955:CE1966)=1,CG1966,
IF($CE$2075&gt;SUM($CE$1955:CE1966),_xlfn.CONCAT(", ",CG1966),
IF($CE$2075=SUM($CE$1955:CE1966),_xlfn.CONCAT(" y ",CG1966)))))</f>
        <v/>
      </c>
      <c r="CG1966" s="156" t="s">
        <v>5106</v>
      </c>
      <c r="CH1966" s="402">
        <f t="shared" si="401"/>
        <v>0</v>
      </c>
      <c r="CI1966" s="370" t="str">
        <f>IF(CH1966=0,"",
IF(SUM($CH$1955:CH1966)=1,CJ1966,
IF($CH$2075&gt;SUM($CH$1955:CH1966),_xlfn.CONCAT(", ",CJ1966),
IF($CH$2075=SUM($CH$1955:CH1966),_xlfn.CONCAT(" y ",CJ1966)))))</f>
        <v/>
      </c>
      <c r="CJ1966" s="156" t="s">
        <v>5106</v>
      </c>
    </row>
    <row r="1967" spans="1:88" ht="15" customHeight="1">
      <c r="A1967" s="57"/>
      <c r="B1967" s="26"/>
      <c r="C1967" s="165" t="s">
        <v>5029</v>
      </c>
      <c r="D1967" s="885" t="str">
        <f t="shared" si="349"/>
        <v>SECRETARIA DE SEGURIDAD PUBLICA</v>
      </c>
      <c r="E1967" s="886"/>
      <c r="F1967" s="886"/>
      <c r="G1967" s="886"/>
      <c r="H1967" s="886"/>
      <c r="I1967" s="886"/>
      <c r="J1967" s="886"/>
      <c r="K1967" s="886"/>
      <c r="L1967" s="886"/>
      <c r="M1967" s="886"/>
      <c r="N1967" s="886"/>
      <c r="O1967" s="886"/>
      <c r="P1967" s="886"/>
      <c r="Q1967" s="886"/>
      <c r="R1967" s="887"/>
      <c r="S1967" s="614"/>
      <c r="T1967" s="614"/>
      <c r="U1967" s="614"/>
      <c r="V1967" s="614"/>
      <c r="W1967" s="614"/>
      <c r="X1967" s="614"/>
      <c r="Y1967" s="614"/>
      <c r="Z1967" s="614"/>
      <c r="AA1967" s="614"/>
      <c r="AB1967" s="614"/>
      <c r="AC1967" s="614"/>
      <c r="AD1967" s="614"/>
      <c r="AE1967" s="164"/>
      <c r="AF1967" s="164"/>
      <c r="AG1967" s="199">
        <f t="shared" si="350"/>
        <v>0</v>
      </c>
      <c r="AH1967" s="293">
        <f t="shared" si="351"/>
        <v>0</v>
      </c>
      <c r="AI1967" s="294">
        <f t="shared" si="352"/>
        <v>0</v>
      </c>
      <c r="AJ1967" s="295">
        <f t="shared" si="353"/>
        <v>0</v>
      </c>
      <c r="AK1967" s="296">
        <f t="shared" si="354"/>
        <v>0</v>
      </c>
      <c r="AL1967" s="293">
        <f t="shared" si="355"/>
        <v>0</v>
      </c>
      <c r="AM1967" s="294">
        <f t="shared" si="356"/>
        <v>0</v>
      </c>
      <c r="AN1967" s="295">
        <f t="shared" si="357"/>
        <v>0</v>
      </c>
      <c r="AO1967" s="296">
        <f t="shared" si="358"/>
        <v>0</v>
      </c>
      <c r="AP1967" s="293">
        <f t="shared" si="359"/>
        <v>0</v>
      </c>
      <c r="AQ1967" s="294">
        <f t="shared" si="360"/>
        <v>0</v>
      </c>
      <c r="AR1967" s="295">
        <f t="shared" si="361"/>
        <v>0</v>
      </c>
      <c r="AS1967" s="296">
        <f t="shared" si="362"/>
        <v>0</v>
      </c>
      <c r="AT1967" s="293">
        <f t="shared" si="363"/>
        <v>0</v>
      </c>
      <c r="AU1967" s="294">
        <f t="shared" si="364"/>
        <v>0</v>
      </c>
      <c r="AV1967" s="295">
        <f t="shared" si="365"/>
        <v>0</v>
      </c>
      <c r="AW1967" s="296">
        <f t="shared" si="366"/>
        <v>0</v>
      </c>
      <c r="AX1967" s="293">
        <f t="shared" si="367"/>
        <v>0</v>
      </c>
      <c r="AY1967" s="294">
        <f t="shared" si="368"/>
        <v>0</v>
      </c>
      <c r="AZ1967" s="295">
        <f t="shared" si="369"/>
        <v>0</v>
      </c>
      <c r="BA1967" s="296">
        <f t="shared" si="370"/>
        <v>0</v>
      </c>
      <c r="BB1967" s="293">
        <f t="shared" si="371"/>
        <v>0</v>
      </c>
      <c r="BC1967" s="294">
        <f t="shared" si="372"/>
        <v>0</v>
      </c>
      <c r="BD1967" s="295">
        <f t="shared" si="373"/>
        <v>0</v>
      </c>
      <c r="BE1967" s="296">
        <f t="shared" si="374"/>
        <v>0</v>
      </c>
      <c r="BF1967" s="293">
        <f t="shared" si="375"/>
        <v>0</v>
      </c>
      <c r="BG1967" s="294">
        <f t="shared" si="376"/>
        <v>0</v>
      </c>
      <c r="BH1967" s="295">
        <f t="shared" si="377"/>
        <v>0</v>
      </c>
      <c r="BI1967" s="296">
        <f t="shared" si="378"/>
        <v>0</v>
      </c>
      <c r="BJ1967" s="293">
        <f t="shared" si="379"/>
        <v>0</v>
      </c>
      <c r="BK1967" s="294">
        <f t="shared" si="380"/>
        <v>0</v>
      </c>
      <c r="BL1967" s="295">
        <f t="shared" si="381"/>
        <v>0</v>
      </c>
      <c r="BM1967" s="296">
        <f t="shared" si="382"/>
        <v>0</v>
      </c>
      <c r="BN1967" s="293">
        <f t="shared" si="383"/>
        <v>0</v>
      </c>
      <c r="BO1967" s="294">
        <f t="shared" si="384"/>
        <v>0</v>
      </c>
      <c r="BP1967" s="295">
        <f t="shared" si="385"/>
        <v>0</v>
      </c>
      <c r="BQ1967" s="296">
        <f t="shared" si="386"/>
        <v>0</v>
      </c>
      <c r="BR1967" s="362">
        <f t="shared" si="387"/>
        <v>0</v>
      </c>
      <c r="BS1967" s="366">
        <f t="shared" si="388"/>
        <v>0</v>
      </c>
      <c r="BT1967" s="364">
        <f t="shared" si="389"/>
        <v>0</v>
      </c>
      <c r="BU1967" s="365">
        <f t="shared" si="390"/>
        <v>0</v>
      </c>
      <c r="BV1967" s="362">
        <f t="shared" si="391"/>
        <v>0</v>
      </c>
      <c r="BW1967" s="363">
        <f t="shared" si="392"/>
        <v>0</v>
      </c>
      <c r="BX1967" s="364">
        <f t="shared" si="393"/>
        <v>0</v>
      </c>
      <c r="BY1967" s="365">
        <f t="shared" si="394"/>
        <v>0</v>
      </c>
      <c r="BZ1967" s="362">
        <f t="shared" si="395"/>
        <v>0</v>
      </c>
      <c r="CA1967" s="366">
        <f t="shared" si="396"/>
        <v>0</v>
      </c>
      <c r="CB1967" s="364">
        <f t="shared" si="397"/>
        <v>0</v>
      </c>
      <c r="CC1967" s="365">
        <f t="shared" si="398"/>
        <v>0</v>
      </c>
      <c r="CD1967" s="298">
        <f t="shared" si="399"/>
        <v>0</v>
      </c>
      <c r="CE1967" s="272">
        <f t="shared" si="400"/>
        <v>0</v>
      </c>
      <c r="CF1967" s="370" t="str">
        <f>IF(CE1967=0,"",
IF(SUM($CE$1955:CE1967)=1,CG1967,
IF($CE$2075&gt;SUM($CE$1955:CE1967),_xlfn.CONCAT(", ",CG1967),
IF($CE$2075=SUM($CE$1955:CE1967),_xlfn.CONCAT(" y ",CG1967)))))</f>
        <v/>
      </c>
      <c r="CG1967" s="156" t="s">
        <v>5107</v>
      </c>
      <c r="CH1967" s="402">
        <f t="shared" si="401"/>
        <v>0</v>
      </c>
      <c r="CI1967" s="370" t="str">
        <f>IF(CH1967=0,"",
IF(SUM($CH$1955:CH1967)=1,CJ1967,
IF($CH$2075&gt;SUM($CH$1955:CH1967),_xlfn.CONCAT(", ",CJ1967),
IF($CH$2075=SUM($CH$1955:CH1967),_xlfn.CONCAT(" y ",CJ1967)))))</f>
        <v/>
      </c>
      <c r="CJ1967" s="156" t="s">
        <v>5107</v>
      </c>
    </row>
    <row r="1968" spans="1:88" ht="15" customHeight="1">
      <c r="A1968" s="57"/>
      <c r="B1968" s="26"/>
      <c r="C1968" s="165" t="s">
        <v>5030</v>
      </c>
      <c r="D1968" s="885" t="str">
        <f t="shared" si="349"/>
        <v>SECRETARIA DE TRABAJO PREVISION SOCIAL Y PRODUCTIVIDAD</v>
      </c>
      <c r="E1968" s="886"/>
      <c r="F1968" s="886"/>
      <c r="G1968" s="886"/>
      <c r="H1968" s="886"/>
      <c r="I1968" s="886"/>
      <c r="J1968" s="886"/>
      <c r="K1968" s="886"/>
      <c r="L1968" s="886"/>
      <c r="M1968" s="886"/>
      <c r="N1968" s="886"/>
      <c r="O1968" s="886"/>
      <c r="P1968" s="886"/>
      <c r="Q1968" s="886"/>
      <c r="R1968" s="887"/>
      <c r="S1968" s="614"/>
      <c r="T1968" s="614"/>
      <c r="U1968" s="614"/>
      <c r="V1968" s="614"/>
      <c r="W1968" s="614"/>
      <c r="X1968" s="614"/>
      <c r="Y1968" s="614"/>
      <c r="Z1968" s="614"/>
      <c r="AA1968" s="614"/>
      <c r="AB1968" s="614"/>
      <c r="AC1968" s="614"/>
      <c r="AD1968" s="614"/>
      <c r="AE1968" s="164"/>
      <c r="AF1968" s="164"/>
      <c r="AG1968" s="199">
        <f t="shared" si="350"/>
        <v>0</v>
      </c>
      <c r="AH1968" s="293">
        <f t="shared" si="351"/>
        <v>0</v>
      </c>
      <c r="AI1968" s="294">
        <f t="shared" si="352"/>
        <v>0</v>
      </c>
      <c r="AJ1968" s="295">
        <f t="shared" si="353"/>
        <v>0</v>
      </c>
      <c r="AK1968" s="296">
        <f t="shared" si="354"/>
        <v>0</v>
      </c>
      <c r="AL1968" s="293">
        <f t="shared" si="355"/>
        <v>0</v>
      </c>
      <c r="AM1968" s="294">
        <f t="shared" si="356"/>
        <v>0</v>
      </c>
      <c r="AN1968" s="295">
        <f t="shared" si="357"/>
        <v>0</v>
      </c>
      <c r="AO1968" s="296">
        <f t="shared" si="358"/>
        <v>0</v>
      </c>
      <c r="AP1968" s="293">
        <f t="shared" si="359"/>
        <v>0</v>
      </c>
      <c r="AQ1968" s="294">
        <f t="shared" si="360"/>
        <v>0</v>
      </c>
      <c r="AR1968" s="295">
        <f t="shared" si="361"/>
        <v>0</v>
      </c>
      <c r="AS1968" s="296">
        <f t="shared" si="362"/>
        <v>0</v>
      </c>
      <c r="AT1968" s="293">
        <f t="shared" si="363"/>
        <v>0</v>
      </c>
      <c r="AU1968" s="294">
        <f t="shared" si="364"/>
        <v>0</v>
      </c>
      <c r="AV1968" s="295">
        <f t="shared" si="365"/>
        <v>0</v>
      </c>
      <c r="AW1968" s="296">
        <f t="shared" si="366"/>
        <v>0</v>
      </c>
      <c r="AX1968" s="293">
        <f t="shared" si="367"/>
        <v>0</v>
      </c>
      <c r="AY1968" s="294">
        <f t="shared" si="368"/>
        <v>0</v>
      </c>
      <c r="AZ1968" s="295">
        <f t="shared" si="369"/>
        <v>0</v>
      </c>
      <c r="BA1968" s="296">
        <f t="shared" si="370"/>
        <v>0</v>
      </c>
      <c r="BB1968" s="293">
        <f t="shared" si="371"/>
        <v>0</v>
      </c>
      <c r="BC1968" s="294">
        <f t="shared" si="372"/>
        <v>0</v>
      </c>
      <c r="BD1968" s="295">
        <f t="shared" si="373"/>
        <v>0</v>
      </c>
      <c r="BE1968" s="296">
        <f t="shared" si="374"/>
        <v>0</v>
      </c>
      <c r="BF1968" s="293">
        <f t="shared" si="375"/>
        <v>0</v>
      </c>
      <c r="BG1968" s="294">
        <f t="shared" si="376"/>
        <v>0</v>
      </c>
      <c r="BH1968" s="295">
        <f t="shared" si="377"/>
        <v>0</v>
      </c>
      <c r="BI1968" s="296">
        <f t="shared" si="378"/>
        <v>0</v>
      </c>
      <c r="BJ1968" s="293">
        <f t="shared" si="379"/>
        <v>0</v>
      </c>
      <c r="BK1968" s="294">
        <f t="shared" si="380"/>
        <v>0</v>
      </c>
      <c r="BL1968" s="295">
        <f t="shared" si="381"/>
        <v>0</v>
      </c>
      <c r="BM1968" s="296">
        <f t="shared" si="382"/>
        <v>0</v>
      </c>
      <c r="BN1968" s="293">
        <f t="shared" si="383"/>
        <v>0</v>
      </c>
      <c r="BO1968" s="294">
        <f t="shared" si="384"/>
        <v>0</v>
      </c>
      <c r="BP1968" s="295">
        <f t="shared" si="385"/>
        <v>0</v>
      </c>
      <c r="BQ1968" s="296">
        <f t="shared" si="386"/>
        <v>0</v>
      </c>
      <c r="BR1968" s="362">
        <f t="shared" si="387"/>
        <v>0</v>
      </c>
      <c r="BS1968" s="366">
        <f t="shared" si="388"/>
        <v>0</v>
      </c>
      <c r="BT1968" s="364">
        <f t="shared" si="389"/>
        <v>0</v>
      </c>
      <c r="BU1968" s="365">
        <f t="shared" si="390"/>
        <v>0</v>
      </c>
      <c r="BV1968" s="362">
        <f t="shared" si="391"/>
        <v>0</v>
      </c>
      <c r="BW1968" s="363">
        <f t="shared" si="392"/>
        <v>0</v>
      </c>
      <c r="BX1968" s="364">
        <f t="shared" si="393"/>
        <v>0</v>
      </c>
      <c r="BY1968" s="365">
        <f t="shared" si="394"/>
        <v>0</v>
      </c>
      <c r="BZ1968" s="362">
        <f t="shared" si="395"/>
        <v>0</v>
      </c>
      <c r="CA1968" s="366">
        <f t="shared" si="396"/>
        <v>0</v>
      </c>
      <c r="CB1968" s="364">
        <f t="shared" si="397"/>
        <v>0</v>
      </c>
      <c r="CC1968" s="365">
        <f t="shared" si="398"/>
        <v>0</v>
      </c>
      <c r="CD1968" s="298">
        <f t="shared" si="399"/>
        <v>0</v>
      </c>
      <c r="CE1968" s="272">
        <f t="shared" si="400"/>
        <v>0</v>
      </c>
      <c r="CF1968" s="370" t="str">
        <f>IF(CE1968=0,"",
IF(SUM($CE$1955:CE1968)=1,CG1968,
IF($CE$2075&gt;SUM($CE$1955:CE1968),_xlfn.CONCAT(", ",CG1968),
IF($CE$2075=SUM($CE$1955:CE1968),_xlfn.CONCAT(" y ",CG1968)))))</f>
        <v/>
      </c>
      <c r="CG1968" s="156" t="s">
        <v>5108</v>
      </c>
      <c r="CH1968" s="402">
        <f t="shared" si="401"/>
        <v>0</v>
      </c>
      <c r="CI1968" s="370" t="str">
        <f>IF(CH1968=0,"",
IF(SUM($CH$1955:CH1968)=1,CJ1968,
IF($CH$2075&gt;SUM($CH$1955:CH1968),_xlfn.CONCAT(", ",CJ1968),
IF($CH$2075=SUM($CH$1955:CH1968),_xlfn.CONCAT(" y ",CJ1968)))))</f>
        <v/>
      </c>
      <c r="CJ1968" s="156" t="s">
        <v>5108</v>
      </c>
    </row>
    <row r="1969" spans="1:88" ht="15" customHeight="1">
      <c r="A1969" s="57"/>
      <c r="B1969" s="26"/>
      <c r="C1969" s="165" t="s">
        <v>5031</v>
      </c>
      <c r="D1969" s="885" t="str">
        <f t="shared" si="349"/>
        <v>SECRETARIA DE TURISMO Y CULTURA</v>
      </c>
      <c r="E1969" s="886"/>
      <c r="F1969" s="886"/>
      <c r="G1969" s="886"/>
      <c r="H1969" s="886"/>
      <c r="I1969" s="886"/>
      <c r="J1969" s="886"/>
      <c r="K1969" s="886"/>
      <c r="L1969" s="886"/>
      <c r="M1969" s="886"/>
      <c r="N1969" s="886"/>
      <c r="O1969" s="886"/>
      <c r="P1969" s="886"/>
      <c r="Q1969" s="886"/>
      <c r="R1969" s="887"/>
      <c r="S1969" s="614"/>
      <c r="T1969" s="614"/>
      <c r="U1969" s="614"/>
      <c r="V1969" s="614"/>
      <c r="W1969" s="614"/>
      <c r="X1969" s="614"/>
      <c r="Y1969" s="614"/>
      <c r="Z1969" s="614"/>
      <c r="AA1969" s="614"/>
      <c r="AB1969" s="614"/>
      <c r="AC1969" s="614"/>
      <c r="AD1969" s="614"/>
      <c r="AE1969" s="164"/>
      <c r="AF1969" s="164"/>
      <c r="AG1969" s="199">
        <f t="shared" si="350"/>
        <v>0</v>
      </c>
      <c r="AH1969" s="293">
        <f t="shared" si="351"/>
        <v>0</v>
      </c>
      <c r="AI1969" s="294">
        <f t="shared" si="352"/>
        <v>0</v>
      </c>
      <c r="AJ1969" s="295">
        <f t="shared" si="353"/>
        <v>0</v>
      </c>
      <c r="AK1969" s="296">
        <f t="shared" si="354"/>
        <v>0</v>
      </c>
      <c r="AL1969" s="293">
        <f t="shared" si="355"/>
        <v>0</v>
      </c>
      <c r="AM1969" s="294">
        <f t="shared" si="356"/>
        <v>0</v>
      </c>
      <c r="AN1969" s="295">
        <f t="shared" si="357"/>
        <v>0</v>
      </c>
      <c r="AO1969" s="296">
        <f t="shared" si="358"/>
        <v>0</v>
      </c>
      <c r="AP1969" s="293">
        <f t="shared" si="359"/>
        <v>0</v>
      </c>
      <c r="AQ1969" s="294">
        <f t="shared" si="360"/>
        <v>0</v>
      </c>
      <c r="AR1969" s="295">
        <f t="shared" si="361"/>
        <v>0</v>
      </c>
      <c r="AS1969" s="296">
        <f t="shared" si="362"/>
        <v>0</v>
      </c>
      <c r="AT1969" s="293">
        <f t="shared" si="363"/>
        <v>0</v>
      </c>
      <c r="AU1969" s="294">
        <f t="shared" si="364"/>
        <v>0</v>
      </c>
      <c r="AV1969" s="295">
        <f t="shared" si="365"/>
        <v>0</v>
      </c>
      <c r="AW1969" s="296">
        <f t="shared" si="366"/>
        <v>0</v>
      </c>
      <c r="AX1969" s="293">
        <f t="shared" si="367"/>
        <v>0</v>
      </c>
      <c r="AY1969" s="294">
        <f t="shared" si="368"/>
        <v>0</v>
      </c>
      <c r="AZ1969" s="295">
        <f t="shared" si="369"/>
        <v>0</v>
      </c>
      <c r="BA1969" s="296">
        <f t="shared" si="370"/>
        <v>0</v>
      </c>
      <c r="BB1969" s="293">
        <f t="shared" si="371"/>
        <v>0</v>
      </c>
      <c r="BC1969" s="294">
        <f t="shared" si="372"/>
        <v>0</v>
      </c>
      <c r="BD1969" s="295">
        <f t="shared" si="373"/>
        <v>0</v>
      </c>
      <c r="BE1969" s="296">
        <f t="shared" si="374"/>
        <v>0</v>
      </c>
      <c r="BF1969" s="293">
        <f t="shared" si="375"/>
        <v>0</v>
      </c>
      <c r="BG1969" s="294">
        <f t="shared" si="376"/>
        <v>0</v>
      </c>
      <c r="BH1969" s="295">
        <f t="shared" si="377"/>
        <v>0</v>
      </c>
      <c r="BI1969" s="296">
        <f t="shared" si="378"/>
        <v>0</v>
      </c>
      <c r="BJ1969" s="293">
        <f t="shared" si="379"/>
        <v>0</v>
      </c>
      <c r="BK1969" s="294">
        <f t="shared" si="380"/>
        <v>0</v>
      </c>
      <c r="BL1969" s="295">
        <f t="shared" si="381"/>
        <v>0</v>
      </c>
      <c r="BM1969" s="296">
        <f t="shared" si="382"/>
        <v>0</v>
      </c>
      <c r="BN1969" s="293">
        <f t="shared" si="383"/>
        <v>0</v>
      </c>
      <c r="BO1969" s="294">
        <f t="shared" si="384"/>
        <v>0</v>
      </c>
      <c r="BP1969" s="295">
        <f t="shared" si="385"/>
        <v>0</v>
      </c>
      <c r="BQ1969" s="296">
        <f t="shared" si="386"/>
        <v>0</v>
      </c>
      <c r="BR1969" s="362">
        <f t="shared" si="387"/>
        <v>0</v>
      </c>
      <c r="BS1969" s="366">
        <f t="shared" si="388"/>
        <v>0</v>
      </c>
      <c r="BT1969" s="364">
        <f t="shared" si="389"/>
        <v>0</v>
      </c>
      <c r="BU1969" s="365">
        <f t="shared" si="390"/>
        <v>0</v>
      </c>
      <c r="BV1969" s="362">
        <f t="shared" si="391"/>
        <v>0</v>
      </c>
      <c r="BW1969" s="363">
        <f t="shared" si="392"/>
        <v>0</v>
      </c>
      <c r="BX1969" s="364">
        <f t="shared" si="393"/>
        <v>0</v>
      </c>
      <c r="BY1969" s="365">
        <f t="shared" si="394"/>
        <v>0</v>
      </c>
      <c r="BZ1969" s="362">
        <f t="shared" si="395"/>
        <v>0</v>
      </c>
      <c r="CA1969" s="366">
        <f t="shared" si="396"/>
        <v>0</v>
      </c>
      <c r="CB1969" s="364">
        <f t="shared" si="397"/>
        <v>0</v>
      </c>
      <c r="CC1969" s="365">
        <f t="shared" si="398"/>
        <v>0</v>
      </c>
      <c r="CD1969" s="298">
        <f t="shared" si="399"/>
        <v>0</v>
      </c>
      <c r="CE1969" s="272">
        <f t="shared" si="400"/>
        <v>0</v>
      </c>
      <c r="CF1969" s="370" t="str">
        <f>IF(CE1969=0,"",
IF(SUM($CE$1955:CE1969)=1,CG1969,
IF($CE$2075&gt;SUM($CE$1955:CE1969),_xlfn.CONCAT(", ",CG1969),
IF($CE$2075=SUM($CE$1955:CE1969),_xlfn.CONCAT(" y ",CG1969)))))</f>
        <v/>
      </c>
      <c r="CG1969" s="156" t="s">
        <v>5109</v>
      </c>
      <c r="CH1969" s="402">
        <f t="shared" si="401"/>
        <v>0</v>
      </c>
      <c r="CI1969" s="370" t="str">
        <f>IF(CH1969=0,"",
IF(SUM($CH$1955:CH1969)=1,CJ1969,
IF($CH$2075&gt;SUM($CH$1955:CH1969),_xlfn.CONCAT(", ",CJ1969),
IF($CH$2075=SUM($CH$1955:CH1969),_xlfn.CONCAT(" y ",CJ1969)))))</f>
        <v/>
      </c>
      <c r="CJ1969" s="156" t="s">
        <v>5109</v>
      </c>
    </row>
    <row r="1970" spans="1:88" ht="15" customHeight="1">
      <c r="A1970" s="57"/>
      <c r="B1970" s="26"/>
      <c r="C1970" s="165" t="s">
        <v>5032</v>
      </c>
      <c r="D1970" s="885" t="str">
        <f t="shared" si="349"/>
        <v>SECRETARIA DE PROTECCION CIVIL</v>
      </c>
      <c r="E1970" s="886"/>
      <c r="F1970" s="886"/>
      <c r="G1970" s="886"/>
      <c r="H1970" s="886"/>
      <c r="I1970" s="886"/>
      <c r="J1970" s="886"/>
      <c r="K1970" s="886"/>
      <c r="L1970" s="886"/>
      <c r="M1970" s="886"/>
      <c r="N1970" s="886"/>
      <c r="O1970" s="886"/>
      <c r="P1970" s="886"/>
      <c r="Q1970" s="886"/>
      <c r="R1970" s="887"/>
      <c r="S1970" s="614"/>
      <c r="T1970" s="614"/>
      <c r="U1970" s="614"/>
      <c r="V1970" s="614"/>
      <c r="W1970" s="614"/>
      <c r="X1970" s="614"/>
      <c r="Y1970" s="614"/>
      <c r="Z1970" s="614"/>
      <c r="AA1970" s="614"/>
      <c r="AB1970" s="614"/>
      <c r="AC1970" s="614"/>
      <c r="AD1970" s="614"/>
      <c r="AE1970" s="164"/>
      <c r="AF1970" s="164"/>
      <c r="AG1970" s="199">
        <f t="shared" si="350"/>
        <v>0</v>
      </c>
      <c r="AH1970" s="293">
        <f t="shared" si="351"/>
        <v>0</v>
      </c>
      <c r="AI1970" s="294">
        <f t="shared" si="352"/>
        <v>0</v>
      </c>
      <c r="AJ1970" s="295">
        <f t="shared" si="353"/>
        <v>0</v>
      </c>
      <c r="AK1970" s="296">
        <f t="shared" si="354"/>
        <v>0</v>
      </c>
      <c r="AL1970" s="293">
        <f t="shared" si="355"/>
        <v>0</v>
      </c>
      <c r="AM1970" s="294">
        <f t="shared" si="356"/>
        <v>0</v>
      </c>
      <c r="AN1970" s="295">
        <f t="shared" si="357"/>
        <v>0</v>
      </c>
      <c r="AO1970" s="296">
        <f t="shared" si="358"/>
        <v>0</v>
      </c>
      <c r="AP1970" s="293">
        <f t="shared" si="359"/>
        <v>0</v>
      </c>
      <c r="AQ1970" s="294">
        <f t="shared" si="360"/>
        <v>0</v>
      </c>
      <c r="AR1970" s="295">
        <f t="shared" si="361"/>
        <v>0</v>
      </c>
      <c r="AS1970" s="296">
        <f t="shared" si="362"/>
        <v>0</v>
      </c>
      <c r="AT1970" s="293">
        <f t="shared" si="363"/>
        <v>0</v>
      </c>
      <c r="AU1970" s="294">
        <f t="shared" si="364"/>
        <v>0</v>
      </c>
      <c r="AV1970" s="295">
        <f t="shared" si="365"/>
        <v>0</v>
      </c>
      <c r="AW1970" s="296">
        <f t="shared" si="366"/>
        <v>0</v>
      </c>
      <c r="AX1970" s="293">
        <f t="shared" si="367"/>
        <v>0</v>
      </c>
      <c r="AY1970" s="294">
        <f t="shared" si="368"/>
        <v>0</v>
      </c>
      <c r="AZ1970" s="295">
        <f t="shared" si="369"/>
        <v>0</v>
      </c>
      <c r="BA1970" s="296">
        <f t="shared" si="370"/>
        <v>0</v>
      </c>
      <c r="BB1970" s="293">
        <f t="shared" si="371"/>
        <v>0</v>
      </c>
      <c r="BC1970" s="294">
        <f t="shared" si="372"/>
        <v>0</v>
      </c>
      <c r="BD1970" s="295">
        <f t="shared" si="373"/>
        <v>0</v>
      </c>
      <c r="BE1970" s="296">
        <f t="shared" si="374"/>
        <v>0</v>
      </c>
      <c r="BF1970" s="293">
        <f t="shared" si="375"/>
        <v>0</v>
      </c>
      <c r="BG1970" s="294">
        <f t="shared" si="376"/>
        <v>0</v>
      </c>
      <c r="BH1970" s="295">
        <f t="shared" si="377"/>
        <v>0</v>
      </c>
      <c r="BI1970" s="296">
        <f t="shared" si="378"/>
        <v>0</v>
      </c>
      <c r="BJ1970" s="293">
        <f t="shared" si="379"/>
        <v>0</v>
      </c>
      <c r="BK1970" s="294">
        <f t="shared" si="380"/>
        <v>0</v>
      </c>
      <c r="BL1970" s="295">
        <f t="shared" si="381"/>
        <v>0</v>
      </c>
      <c r="BM1970" s="296">
        <f t="shared" si="382"/>
        <v>0</v>
      </c>
      <c r="BN1970" s="293">
        <f t="shared" si="383"/>
        <v>0</v>
      </c>
      <c r="BO1970" s="294">
        <f t="shared" si="384"/>
        <v>0</v>
      </c>
      <c r="BP1970" s="295">
        <f t="shared" si="385"/>
        <v>0</v>
      </c>
      <c r="BQ1970" s="296">
        <f t="shared" si="386"/>
        <v>0</v>
      </c>
      <c r="BR1970" s="362">
        <f t="shared" si="387"/>
        <v>0</v>
      </c>
      <c r="BS1970" s="366">
        <f t="shared" si="388"/>
        <v>0</v>
      </c>
      <c r="BT1970" s="364">
        <f t="shared" si="389"/>
        <v>0</v>
      </c>
      <c r="BU1970" s="365">
        <f t="shared" si="390"/>
        <v>0</v>
      </c>
      <c r="BV1970" s="362">
        <f t="shared" si="391"/>
        <v>0</v>
      </c>
      <c r="BW1970" s="363">
        <f t="shared" si="392"/>
        <v>0</v>
      </c>
      <c r="BX1970" s="364">
        <f t="shared" si="393"/>
        <v>0</v>
      </c>
      <c r="BY1970" s="365">
        <f t="shared" si="394"/>
        <v>0</v>
      </c>
      <c r="BZ1970" s="362">
        <f t="shared" si="395"/>
        <v>0</v>
      </c>
      <c r="CA1970" s="366">
        <f t="shared" si="396"/>
        <v>0</v>
      </c>
      <c r="CB1970" s="364">
        <f t="shared" si="397"/>
        <v>0</v>
      </c>
      <c r="CC1970" s="365">
        <f t="shared" si="398"/>
        <v>0</v>
      </c>
      <c r="CD1970" s="298">
        <f t="shared" si="399"/>
        <v>0</v>
      </c>
      <c r="CE1970" s="272">
        <f t="shared" si="400"/>
        <v>0</v>
      </c>
      <c r="CF1970" s="370" t="str">
        <f>IF(CE1970=0,"",
IF(SUM($CE$1955:CE1970)=1,CG1970,
IF($CE$2075&gt;SUM($CE$1955:CE1970),_xlfn.CONCAT(", ",CG1970),
IF($CE$2075=SUM($CE$1955:CE1970),_xlfn.CONCAT(" y ",CG1970)))))</f>
        <v/>
      </c>
      <c r="CG1970" s="156" t="s">
        <v>5110</v>
      </c>
      <c r="CH1970" s="402">
        <f t="shared" si="401"/>
        <v>0</v>
      </c>
      <c r="CI1970" s="370" t="str">
        <f>IF(CH1970=0,"",
IF(SUM($CH$1955:CH1970)=1,CJ1970,
IF($CH$2075&gt;SUM($CH$1955:CH1970),_xlfn.CONCAT(", ",CJ1970),
IF($CH$2075=SUM($CH$1955:CH1970),_xlfn.CONCAT(" y ",CJ1970)))))</f>
        <v/>
      </c>
      <c r="CJ1970" s="156" t="s">
        <v>5110</v>
      </c>
    </row>
    <row r="1971" spans="1:88" ht="15" customHeight="1">
      <c r="A1971" s="57"/>
      <c r="B1971" s="26"/>
      <c r="C1971" s="165" t="s">
        <v>5033</v>
      </c>
      <c r="D1971" s="885" t="str">
        <f t="shared" si="349"/>
        <v>SECRETARIA DE MEDIO AMBIENTE</v>
      </c>
      <c r="E1971" s="886"/>
      <c r="F1971" s="886"/>
      <c r="G1971" s="886"/>
      <c r="H1971" s="886"/>
      <c r="I1971" s="886"/>
      <c r="J1971" s="886"/>
      <c r="K1971" s="886"/>
      <c r="L1971" s="886"/>
      <c r="M1971" s="886"/>
      <c r="N1971" s="886"/>
      <c r="O1971" s="886"/>
      <c r="P1971" s="886"/>
      <c r="Q1971" s="886"/>
      <c r="R1971" s="887"/>
      <c r="S1971" s="614"/>
      <c r="T1971" s="614"/>
      <c r="U1971" s="614"/>
      <c r="V1971" s="614"/>
      <c r="W1971" s="614"/>
      <c r="X1971" s="614"/>
      <c r="Y1971" s="614"/>
      <c r="Z1971" s="614"/>
      <c r="AA1971" s="614"/>
      <c r="AB1971" s="614"/>
      <c r="AC1971" s="614"/>
      <c r="AD1971" s="614"/>
      <c r="AE1971" s="164"/>
      <c r="AF1971" s="164"/>
      <c r="AG1971" s="199">
        <f t="shared" si="350"/>
        <v>0</v>
      </c>
      <c r="AH1971" s="293">
        <f t="shared" si="351"/>
        <v>0</v>
      </c>
      <c r="AI1971" s="294">
        <f t="shared" si="352"/>
        <v>0</v>
      </c>
      <c r="AJ1971" s="295">
        <f t="shared" si="353"/>
        <v>0</v>
      </c>
      <c r="AK1971" s="296">
        <f t="shared" si="354"/>
        <v>0</v>
      </c>
      <c r="AL1971" s="293">
        <f t="shared" si="355"/>
        <v>0</v>
      </c>
      <c r="AM1971" s="294">
        <f t="shared" si="356"/>
        <v>0</v>
      </c>
      <c r="AN1971" s="295">
        <f t="shared" si="357"/>
        <v>0</v>
      </c>
      <c r="AO1971" s="296">
        <f t="shared" si="358"/>
        <v>0</v>
      </c>
      <c r="AP1971" s="293">
        <f t="shared" si="359"/>
        <v>0</v>
      </c>
      <c r="AQ1971" s="294">
        <f t="shared" si="360"/>
        <v>0</v>
      </c>
      <c r="AR1971" s="295">
        <f t="shared" si="361"/>
        <v>0</v>
      </c>
      <c r="AS1971" s="296">
        <f t="shared" si="362"/>
        <v>0</v>
      </c>
      <c r="AT1971" s="293">
        <f t="shared" si="363"/>
        <v>0</v>
      </c>
      <c r="AU1971" s="294">
        <f t="shared" si="364"/>
        <v>0</v>
      </c>
      <c r="AV1971" s="295">
        <f t="shared" si="365"/>
        <v>0</v>
      </c>
      <c r="AW1971" s="296">
        <f t="shared" si="366"/>
        <v>0</v>
      </c>
      <c r="AX1971" s="293">
        <f t="shared" si="367"/>
        <v>0</v>
      </c>
      <c r="AY1971" s="294">
        <f t="shared" si="368"/>
        <v>0</v>
      </c>
      <c r="AZ1971" s="295">
        <f t="shared" si="369"/>
        <v>0</v>
      </c>
      <c r="BA1971" s="296">
        <f t="shared" si="370"/>
        <v>0</v>
      </c>
      <c r="BB1971" s="293">
        <f t="shared" si="371"/>
        <v>0</v>
      </c>
      <c r="BC1971" s="294">
        <f t="shared" si="372"/>
        <v>0</v>
      </c>
      <c r="BD1971" s="295">
        <f t="shared" si="373"/>
        <v>0</v>
      </c>
      <c r="BE1971" s="296">
        <f t="shared" si="374"/>
        <v>0</v>
      </c>
      <c r="BF1971" s="293">
        <f t="shared" si="375"/>
        <v>0</v>
      </c>
      <c r="BG1971" s="294">
        <f t="shared" si="376"/>
        <v>0</v>
      </c>
      <c r="BH1971" s="295">
        <f t="shared" si="377"/>
        <v>0</v>
      </c>
      <c r="BI1971" s="296">
        <f t="shared" si="378"/>
        <v>0</v>
      </c>
      <c r="BJ1971" s="293">
        <f t="shared" si="379"/>
        <v>0</v>
      </c>
      <c r="BK1971" s="294">
        <f t="shared" si="380"/>
        <v>0</v>
      </c>
      <c r="BL1971" s="295">
        <f t="shared" si="381"/>
        <v>0</v>
      </c>
      <c r="BM1971" s="296">
        <f t="shared" si="382"/>
        <v>0</v>
      </c>
      <c r="BN1971" s="293">
        <f t="shared" si="383"/>
        <v>0</v>
      </c>
      <c r="BO1971" s="294">
        <f t="shared" si="384"/>
        <v>0</v>
      </c>
      <c r="BP1971" s="295">
        <f t="shared" si="385"/>
        <v>0</v>
      </c>
      <c r="BQ1971" s="296">
        <f t="shared" si="386"/>
        <v>0</v>
      </c>
      <c r="BR1971" s="362">
        <f t="shared" si="387"/>
        <v>0</v>
      </c>
      <c r="BS1971" s="366">
        <f t="shared" si="388"/>
        <v>0</v>
      </c>
      <c r="BT1971" s="364">
        <f t="shared" si="389"/>
        <v>0</v>
      </c>
      <c r="BU1971" s="365">
        <f t="shared" si="390"/>
        <v>0</v>
      </c>
      <c r="BV1971" s="362">
        <f t="shared" si="391"/>
        <v>0</v>
      </c>
      <c r="BW1971" s="363">
        <f t="shared" si="392"/>
        <v>0</v>
      </c>
      <c r="BX1971" s="364">
        <f t="shared" si="393"/>
        <v>0</v>
      </c>
      <c r="BY1971" s="365">
        <f t="shared" si="394"/>
        <v>0</v>
      </c>
      <c r="BZ1971" s="362">
        <f t="shared" si="395"/>
        <v>0</v>
      </c>
      <c r="CA1971" s="366">
        <f t="shared" si="396"/>
        <v>0</v>
      </c>
      <c r="CB1971" s="364">
        <f t="shared" si="397"/>
        <v>0</v>
      </c>
      <c r="CC1971" s="365">
        <f t="shared" si="398"/>
        <v>0</v>
      </c>
      <c r="CD1971" s="298">
        <f t="shared" si="399"/>
        <v>0</v>
      </c>
      <c r="CE1971" s="272">
        <f t="shared" si="400"/>
        <v>0</v>
      </c>
      <c r="CF1971" s="370" t="str">
        <f>IF(CE1971=0,"",
IF(SUM($CE$1955:CE1971)=1,CG1971,
IF($CE$2075&gt;SUM($CE$1955:CE1971),_xlfn.CONCAT(", ",CG1971),
IF($CE$2075=SUM($CE$1955:CE1971),_xlfn.CONCAT(" y ",CG1971)))))</f>
        <v/>
      </c>
      <c r="CG1971" s="156" t="s">
        <v>5111</v>
      </c>
      <c r="CH1971" s="402">
        <f t="shared" si="401"/>
        <v>0</v>
      </c>
      <c r="CI1971" s="370" t="str">
        <f>IF(CH1971=0,"",
IF(SUM($CH$1955:CH1971)=1,CJ1971,
IF($CH$2075&gt;SUM($CH$1955:CH1971),_xlfn.CONCAT(", ",CJ1971),
IF($CH$2075=SUM($CH$1955:CH1971),_xlfn.CONCAT(" y ",CJ1971)))))</f>
        <v/>
      </c>
      <c r="CJ1971" s="156" t="s">
        <v>5111</v>
      </c>
    </row>
    <row r="1972" spans="1:88" ht="15" customHeight="1">
      <c r="A1972" s="57"/>
      <c r="B1972" s="26"/>
      <c r="C1972" s="165" t="s">
        <v>5034</v>
      </c>
      <c r="D1972" s="885" t="str">
        <f t="shared" si="349"/>
        <v>SERVICIOS DE SALUD DE VERACRUZ</v>
      </c>
      <c r="E1972" s="886"/>
      <c r="F1972" s="886"/>
      <c r="G1972" s="886"/>
      <c r="H1972" s="886"/>
      <c r="I1972" s="886"/>
      <c r="J1972" s="886"/>
      <c r="K1972" s="886"/>
      <c r="L1972" s="886"/>
      <c r="M1972" s="886"/>
      <c r="N1972" s="886"/>
      <c r="O1972" s="886"/>
      <c r="P1972" s="886"/>
      <c r="Q1972" s="886"/>
      <c r="R1972" s="887"/>
      <c r="S1972" s="614"/>
      <c r="T1972" s="614"/>
      <c r="U1972" s="614"/>
      <c r="V1972" s="614"/>
      <c r="W1972" s="614"/>
      <c r="X1972" s="614"/>
      <c r="Y1972" s="614"/>
      <c r="Z1972" s="614"/>
      <c r="AA1972" s="614"/>
      <c r="AB1972" s="614"/>
      <c r="AC1972" s="614"/>
      <c r="AD1972" s="614"/>
      <c r="AE1972" s="164"/>
      <c r="AF1972" s="164"/>
      <c r="AG1972" s="199">
        <f t="shared" si="350"/>
        <v>0</v>
      </c>
      <c r="AH1972" s="293">
        <f t="shared" si="351"/>
        <v>0</v>
      </c>
      <c r="AI1972" s="294">
        <f t="shared" si="352"/>
        <v>0</v>
      </c>
      <c r="AJ1972" s="295">
        <f t="shared" si="353"/>
        <v>0</v>
      </c>
      <c r="AK1972" s="296">
        <f t="shared" si="354"/>
        <v>0</v>
      </c>
      <c r="AL1972" s="293">
        <f t="shared" si="355"/>
        <v>0</v>
      </c>
      <c r="AM1972" s="294">
        <f t="shared" si="356"/>
        <v>0</v>
      </c>
      <c r="AN1972" s="295">
        <f t="shared" si="357"/>
        <v>0</v>
      </c>
      <c r="AO1972" s="296">
        <f t="shared" si="358"/>
        <v>0</v>
      </c>
      <c r="AP1972" s="293">
        <f t="shared" si="359"/>
        <v>0</v>
      </c>
      <c r="AQ1972" s="294">
        <f t="shared" si="360"/>
        <v>0</v>
      </c>
      <c r="AR1972" s="295">
        <f t="shared" si="361"/>
        <v>0</v>
      </c>
      <c r="AS1972" s="296">
        <f t="shared" si="362"/>
        <v>0</v>
      </c>
      <c r="AT1972" s="293">
        <f t="shared" si="363"/>
        <v>0</v>
      </c>
      <c r="AU1972" s="294">
        <f t="shared" si="364"/>
        <v>0</v>
      </c>
      <c r="AV1972" s="295">
        <f t="shared" si="365"/>
        <v>0</v>
      </c>
      <c r="AW1972" s="296">
        <f t="shared" si="366"/>
        <v>0</v>
      </c>
      <c r="AX1972" s="293">
        <f t="shared" si="367"/>
        <v>0</v>
      </c>
      <c r="AY1972" s="294">
        <f t="shared" si="368"/>
        <v>0</v>
      </c>
      <c r="AZ1972" s="295">
        <f t="shared" si="369"/>
        <v>0</v>
      </c>
      <c r="BA1972" s="296">
        <f t="shared" si="370"/>
        <v>0</v>
      </c>
      <c r="BB1972" s="293">
        <f t="shared" si="371"/>
        <v>0</v>
      </c>
      <c r="BC1972" s="294">
        <f t="shared" si="372"/>
        <v>0</v>
      </c>
      <c r="BD1972" s="295">
        <f t="shared" si="373"/>
        <v>0</v>
      </c>
      <c r="BE1972" s="296">
        <f t="shared" si="374"/>
        <v>0</v>
      </c>
      <c r="BF1972" s="293">
        <f t="shared" si="375"/>
        <v>0</v>
      </c>
      <c r="BG1972" s="294">
        <f t="shared" si="376"/>
        <v>0</v>
      </c>
      <c r="BH1972" s="295">
        <f t="shared" si="377"/>
        <v>0</v>
      </c>
      <c r="BI1972" s="296">
        <f t="shared" si="378"/>
        <v>0</v>
      </c>
      <c r="BJ1972" s="293">
        <f t="shared" si="379"/>
        <v>0</v>
      </c>
      <c r="BK1972" s="294">
        <f t="shared" si="380"/>
        <v>0</v>
      </c>
      <c r="BL1972" s="295">
        <f t="shared" si="381"/>
        <v>0</v>
      </c>
      <c r="BM1972" s="296">
        <f t="shared" si="382"/>
        <v>0</v>
      </c>
      <c r="BN1972" s="293">
        <f t="shared" si="383"/>
        <v>0</v>
      </c>
      <c r="BO1972" s="294">
        <f t="shared" si="384"/>
        <v>0</v>
      </c>
      <c r="BP1972" s="295">
        <f t="shared" si="385"/>
        <v>0</v>
      </c>
      <c r="BQ1972" s="296">
        <f t="shared" si="386"/>
        <v>0</v>
      </c>
      <c r="BR1972" s="362">
        <f t="shared" si="387"/>
        <v>0</v>
      </c>
      <c r="BS1972" s="366">
        <f t="shared" si="388"/>
        <v>0</v>
      </c>
      <c r="BT1972" s="364">
        <f t="shared" si="389"/>
        <v>0</v>
      </c>
      <c r="BU1972" s="365">
        <f t="shared" si="390"/>
        <v>0</v>
      </c>
      <c r="BV1972" s="362">
        <f t="shared" si="391"/>
        <v>0</v>
      </c>
      <c r="BW1972" s="363">
        <f t="shared" si="392"/>
        <v>0</v>
      </c>
      <c r="BX1972" s="364">
        <f t="shared" si="393"/>
        <v>0</v>
      </c>
      <c r="BY1972" s="365">
        <f t="shared" si="394"/>
        <v>0</v>
      </c>
      <c r="BZ1972" s="362">
        <f t="shared" si="395"/>
        <v>0</v>
      </c>
      <c r="CA1972" s="366">
        <f t="shared" si="396"/>
        <v>0</v>
      </c>
      <c r="CB1972" s="364">
        <f t="shared" si="397"/>
        <v>0</v>
      </c>
      <c r="CC1972" s="365">
        <f t="shared" si="398"/>
        <v>0</v>
      </c>
      <c r="CD1972" s="298">
        <f t="shared" si="399"/>
        <v>0</v>
      </c>
      <c r="CE1972" s="272">
        <f t="shared" si="400"/>
        <v>0</v>
      </c>
      <c r="CF1972" s="370" t="str">
        <f>IF(CE1972=0,"",
IF(SUM($CE$1955:CE1972)=1,CG1972,
IF($CE$2075&gt;SUM($CE$1955:CE1972),_xlfn.CONCAT(", ",CG1972),
IF($CE$2075=SUM($CE$1955:CE1972),_xlfn.CONCAT(" y ",CG1972)))))</f>
        <v/>
      </c>
      <c r="CG1972" s="156" t="s">
        <v>5112</v>
      </c>
      <c r="CH1972" s="402">
        <f t="shared" si="401"/>
        <v>0</v>
      </c>
      <c r="CI1972" s="370" t="str">
        <f>IF(CH1972=0,"",
IF(SUM($CH$1955:CH1972)=1,CJ1972,
IF($CH$2075&gt;SUM($CH$1955:CH1972),_xlfn.CONCAT(", ",CJ1972),
IF($CH$2075=SUM($CH$1955:CH1972),_xlfn.CONCAT(" y ",CJ1972)))))</f>
        <v/>
      </c>
      <c r="CJ1972" s="156" t="s">
        <v>5112</v>
      </c>
    </row>
    <row r="1973" spans="1:88" ht="15" customHeight="1">
      <c r="A1973" s="57"/>
      <c r="B1973" s="26"/>
      <c r="C1973" s="165" t="s">
        <v>5035</v>
      </c>
      <c r="D1973" s="885" t="str">
        <f t="shared" si="349"/>
        <v>SISTEMA PARA EL DESARROLLO INTEGRAL DE LA FAMILIA</v>
      </c>
      <c r="E1973" s="886"/>
      <c r="F1973" s="886"/>
      <c r="G1973" s="886"/>
      <c r="H1973" s="886"/>
      <c r="I1973" s="886"/>
      <c r="J1973" s="886"/>
      <c r="K1973" s="886"/>
      <c r="L1973" s="886"/>
      <c r="M1973" s="886"/>
      <c r="N1973" s="886"/>
      <c r="O1973" s="886"/>
      <c r="P1973" s="886"/>
      <c r="Q1973" s="886"/>
      <c r="R1973" s="887"/>
      <c r="S1973" s="614"/>
      <c r="T1973" s="614"/>
      <c r="U1973" s="614"/>
      <c r="V1973" s="614"/>
      <c r="W1973" s="614"/>
      <c r="X1973" s="614"/>
      <c r="Y1973" s="614"/>
      <c r="Z1973" s="614"/>
      <c r="AA1973" s="614"/>
      <c r="AB1973" s="614"/>
      <c r="AC1973" s="614"/>
      <c r="AD1973" s="614"/>
      <c r="AE1973" s="164"/>
      <c r="AF1973" s="164"/>
      <c r="AG1973" s="199">
        <f t="shared" si="350"/>
        <v>0</v>
      </c>
      <c r="AH1973" s="293">
        <f t="shared" si="351"/>
        <v>0</v>
      </c>
      <c r="AI1973" s="294">
        <f t="shared" si="352"/>
        <v>0</v>
      </c>
      <c r="AJ1973" s="295">
        <f t="shared" si="353"/>
        <v>0</v>
      </c>
      <c r="AK1973" s="296">
        <f t="shared" si="354"/>
        <v>0</v>
      </c>
      <c r="AL1973" s="293">
        <f t="shared" si="355"/>
        <v>0</v>
      </c>
      <c r="AM1973" s="294">
        <f t="shared" si="356"/>
        <v>0</v>
      </c>
      <c r="AN1973" s="295">
        <f t="shared" si="357"/>
        <v>0</v>
      </c>
      <c r="AO1973" s="296">
        <f t="shared" si="358"/>
        <v>0</v>
      </c>
      <c r="AP1973" s="293">
        <f t="shared" si="359"/>
        <v>0</v>
      </c>
      <c r="AQ1973" s="294">
        <f t="shared" si="360"/>
        <v>0</v>
      </c>
      <c r="AR1973" s="295">
        <f t="shared" si="361"/>
        <v>0</v>
      </c>
      <c r="AS1973" s="296">
        <f t="shared" si="362"/>
        <v>0</v>
      </c>
      <c r="AT1973" s="293">
        <f t="shared" si="363"/>
        <v>0</v>
      </c>
      <c r="AU1973" s="294">
        <f t="shared" si="364"/>
        <v>0</v>
      </c>
      <c r="AV1973" s="295">
        <f t="shared" si="365"/>
        <v>0</v>
      </c>
      <c r="AW1973" s="296">
        <f t="shared" si="366"/>
        <v>0</v>
      </c>
      <c r="AX1973" s="293">
        <f t="shared" si="367"/>
        <v>0</v>
      </c>
      <c r="AY1973" s="294">
        <f t="shared" si="368"/>
        <v>0</v>
      </c>
      <c r="AZ1973" s="295">
        <f t="shared" si="369"/>
        <v>0</v>
      </c>
      <c r="BA1973" s="296">
        <f t="shared" si="370"/>
        <v>0</v>
      </c>
      <c r="BB1973" s="293">
        <f t="shared" si="371"/>
        <v>0</v>
      </c>
      <c r="BC1973" s="294">
        <f t="shared" si="372"/>
        <v>0</v>
      </c>
      <c r="BD1973" s="295">
        <f t="shared" si="373"/>
        <v>0</v>
      </c>
      <c r="BE1973" s="296">
        <f t="shared" si="374"/>
        <v>0</v>
      </c>
      <c r="BF1973" s="293">
        <f t="shared" si="375"/>
        <v>0</v>
      </c>
      <c r="BG1973" s="294">
        <f t="shared" si="376"/>
        <v>0</v>
      </c>
      <c r="BH1973" s="295">
        <f t="shared" si="377"/>
        <v>0</v>
      </c>
      <c r="BI1973" s="296">
        <f t="shared" si="378"/>
        <v>0</v>
      </c>
      <c r="BJ1973" s="293">
        <f t="shared" si="379"/>
        <v>0</v>
      </c>
      <c r="BK1973" s="294">
        <f t="shared" si="380"/>
        <v>0</v>
      </c>
      <c r="BL1973" s="295">
        <f t="shared" si="381"/>
        <v>0</v>
      </c>
      <c r="BM1973" s="296">
        <f t="shared" si="382"/>
        <v>0</v>
      </c>
      <c r="BN1973" s="293">
        <f t="shared" si="383"/>
        <v>0</v>
      </c>
      <c r="BO1973" s="294">
        <f t="shared" si="384"/>
        <v>0</v>
      </c>
      <c r="BP1973" s="295">
        <f t="shared" si="385"/>
        <v>0</v>
      </c>
      <c r="BQ1973" s="296">
        <f t="shared" si="386"/>
        <v>0</v>
      </c>
      <c r="BR1973" s="362">
        <f t="shared" si="387"/>
        <v>0</v>
      </c>
      <c r="BS1973" s="366">
        <f t="shared" si="388"/>
        <v>0</v>
      </c>
      <c r="BT1973" s="364">
        <f t="shared" si="389"/>
        <v>0</v>
      </c>
      <c r="BU1973" s="365">
        <f t="shared" si="390"/>
        <v>0</v>
      </c>
      <c r="BV1973" s="362">
        <f t="shared" si="391"/>
        <v>0</v>
      </c>
      <c r="BW1973" s="363">
        <f t="shared" si="392"/>
        <v>0</v>
      </c>
      <c r="BX1973" s="364">
        <f t="shared" si="393"/>
        <v>0</v>
      </c>
      <c r="BY1973" s="365">
        <f t="shared" si="394"/>
        <v>0</v>
      </c>
      <c r="BZ1973" s="362">
        <f t="shared" si="395"/>
        <v>0</v>
      </c>
      <c r="CA1973" s="366">
        <f t="shared" si="396"/>
        <v>0</v>
      </c>
      <c r="CB1973" s="364">
        <f t="shared" si="397"/>
        <v>0</v>
      </c>
      <c r="CC1973" s="365">
        <f t="shared" si="398"/>
        <v>0</v>
      </c>
      <c r="CD1973" s="298">
        <f t="shared" si="399"/>
        <v>0</v>
      </c>
      <c r="CE1973" s="272">
        <f t="shared" si="400"/>
        <v>0</v>
      </c>
      <c r="CF1973" s="370" t="str">
        <f>IF(CE1973=0,"",
IF(SUM($CE$1955:CE1973)=1,CG1973,
IF($CE$2075&gt;SUM($CE$1955:CE1973),_xlfn.CONCAT(", ",CG1973),
IF($CE$2075=SUM($CE$1955:CE1973),_xlfn.CONCAT(" y ",CG1973)))))</f>
        <v/>
      </c>
      <c r="CG1973" s="156" t="s">
        <v>5113</v>
      </c>
      <c r="CH1973" s="402">
        <f t="shared" si="401"/>
        <v>0</v>
      </c>
      <c r="CI1973" s="370" t="str">
        <f>IF(CH1973=0,"",
IF(SUM($CH$1955:CH1973)=1,CJ1973,
IF($CH$2075&gt;SUM($CH$1955:CH1973),_xlfn.CONCAT(", ",CJ1973),
IF($CH$2075=SUM($CH$1955:CH1973),_xlfn.CONCAT(" y ",CJ1973)))))</f>
        <v/>
      </c>
      <c r="CJ1973" s="156" t="s">
        <v>5113</v>
      </c>
    </row>
    <row r="1974" spans="1:88" ht="15" customHeight="1">
      <c r="A1974" s="57"/>
      <c r="B1974" s="26"/>
      <c r="C1974" s="165" t="s">
        <v>5036</v>
      </c>
      <c r="D1974" s="885" t="str">
        <f t="shared" si="349"/>
        <v>COMISION DE ARBITRAJE MEDICO</v>
      </c>
      <c r="E1974" s="886"/>
      <c r="F1974" s="886"/>
      <c r="G1974" s="886"/>
      <c r="H1974" s="886"/>
      <c r="I1974" s="886"/>
      <c r="J1974" s="886"/>
      <c r="K1974" s="886"/>
      <c r="L1974" s="886"/>
      <c r="M1974" s="886"/>
      <c r="N1974" s="886"/>
      <c r="O1974" s="886"/>
      <c r="P1974" s="886"/>
      <c r="Q1974" s="886"/>
      <c r="R1974" s="887"/>
      <c r="S1974" s="614"/>
      <c r="T1974" s="614"/>
      <c r="U1974" s="614"/>
      <c r="V1974" s="614"/>
      <c r="W1974" s="614"/>
      <c r="X1974" s="614"/>
      <c r="Y1974" s="614"/>
      <c r="Z1974" s="614"/>
      <c r="AA1974" s="614"/>
      <c r="AB1974" s="614"/>
      <c r="AC1974" s="614"/>
      <c r="AD1974" s="614"/>
      <c r="AE1974" s="164"/>
      <c r="AF1974" s="164"/>
      <c r="AG1974" s="199">
        <f t="shared" si="350"/>
        <v>0</v>
      </c>
      <c r="AH1974" s="293">
        <f t="shared" si="351"/>
        <v>0</v>
      </c>
      <c r="AI1974" s="294">
        <f t="shared" si="352"/>
        <v>0</v>
      </c>
      <c r="AJ1974" s="295">
        <f t="shared" si="353"/>
        <v>0</v>
      </c>
      <c r="AK1974" s="296">
        <f t="shared" si="354"/>
        <v>0</v>
      </c>
      <c r="AL1974" s="293">
        <f t="shared" si="355"/>
        <v>0</v>
      </c>
      <c r="AM1974" s="294">
        <f t="shared" si="356"/>
        <v>0</v>
      </c>
      <c r="AN1974" s="295">
        <f t="shared" si="357"/>
        <v>0</v>
      </c>
      <c r="AO1974" s="296">
        <f t="shared" si="358"/>
        <v>0</v>
      </c>
      <c r="AP1974" s="293">
        <f t="shared" si="359"/>
        <v>0</v>
      </c>
      <c r="AQ1974" s="294">
        <f t="shared" si="360"/>
        <v>0</v>
      </c>
      <c r="AR1974" s="295">
        <f t="shared" si="361"/>
        <v>0</v>
      </c>
      <c r="AS1974" s="296">
        <f t="shared" si="362"/>
        <v>0</v>
      </c>
      <c r="AT1974" s="293">
        <f t="shared" si="363"/>
        <v>0</v>
      </c>
      <c r="AU1974" s="294">
        <f t="shared" si="364"/>
        <v>0</v>
      </c>
      <c r="AV1974" s="295">
        <f t="shared" si="365"/>
        <v>0</v>
      </c>
      <c r="AW1974" s="296">
        <f t="shared" si="366"/>
        <v>0</v>
      </c>
      <c r="AX1974" s="293">
        <f t="shared" si="367"/>
        <v>0</v>
      </c>
      <c r="AY1974" s="294">
        <f t="shared" si="368"/>
        <v>0</v>
      </c>
      <c r="AZ1974" s="295">
        <f t="shared" si="369"/>
        <v>0</v>
      </c>
      <c r="BA1974" s="296">
        <f t="shared" si="370"/>
        <v>0</v>
      </c>
      <c r="BB1974" s="293">
        <f t="shared" si="371"/>
        <v>0</v>
      </c>
      <c r="BC1974" s="294">
        <f t="shared" si="372"/>
        <v>0</v>
      </c>
      <c r="BD1974" s="295">
        <f t="shared" si="373"/>
        <v>0</v>
      </c>
      <c r="BE1974" s="296">
        <f t="shared" si="374"/>
        <v>0</v>
      </c>
      <c r="BF1974" s="293">
        <f t="shared" si="375"/>
        <v>0</v>
      </c>
      <c r="BG1974" s="294">
        <f t="shared" si="376"/>
        <v>0</v>
      </c>
      <c r="BH1974" s="295">
        <f t="shared" si="377"/>
        <v>0</v>
      </c>
      <c r="BI1974" s="296">
        <f t="shared" si="378"/>
        <v>0</v>
      </c>
      <c r="BJ1974" s="293">
        <f t="shared" si="379"/>
        <v>0</v>
      </c>
      <c r="BK1974" s="294">
        <f t="shared" si="380"/>
        <v>0</v>
      </c>
      <c r="BL1974" s="295">
        <f t="shared" si="381"/>
        <v>0</v>
      </c>
      <c r="BM1974" s="296">
        <f t="shared" si="382"/>
        <v>0</v>
      </c>
      <c r="BN1974" s="293">
        <f t="shared" si="383"/>
        <v>0</v>
      </c>
      <c r="BO1974" s="294">
        <f t="shared" si="384"/>
        <v>0</v>
      </c>
      <c r="BP1974" s="295">
        <f t="shared" si="385"/>
        <v>0</v>
      </c>
      <c r="BQ1974" s="296">
        <f t="shared" si="386"/>
        <v>0</v>
      </c>
      <c r="BR1974" s="362">
        <f t="shared" si="387"/>
        <v>0</v>
      </c>
      <c r="BS1974" s="366">
        <f t="shared" si="388"/>
        <v>0</v>
      </c>
      <c r="BT1974" s="364">
        <f t="shared" si="389"/>
        <v>0</v>
      </c>
      <c r="BU1974" s="365">
        <f t="shared" si="390"/>
        <v>0</v>
      </c>
      <c r="BV1974" s="362">
        <f t="shared" si="391"/>
        <v>0</v>
      </c>
      <c r="BW1974" s="363">
        <f t="shared" si="392"/>
        <v>0</v>
      </c>
      <c r="BX1974" s="364">
        <f t="shared" si="393"/>
        <v>0</v>
      </c>
      <c r="BY1974" s="365">
        <f t="shared" si="394"/>
        <v>0</v>
      </c>
      <c r="BZ1974" s="362">
        <f t="shared" si="395"/>
        <v>0</v>
      </c>
      <c r="CA1974" s="366">
        <f t="shared" si="396"/>
        <v>0</v>
      </c>
      <c r="CB1974" s="364">
        <f t="shared" si="397"/>
        <v>0</v>
      </c>
      <c r="CC1974" s="365">
        <f t="shared" si="398"/>
        <v>0</v>
      </c>
      <c r="CD1974" s="298">
        <f t="shared" si="399"/>
        <v>0</v>
      </c>
      <c r="CE1974" s="272">
        <f t="shared" si="400"/>
        <v>0</v>
      </c>
      <c r="CF1974" s="370" t="str">
        <f>IF(CE1974=0,"",
IF(SUM($CE$1955:CE1974)=1,CG1974,
IF($CE$2075&gt;SUM($CE$1955:CE1974),_xlfn.CONCAT(", ",CG1974),
IF($CE$2075=SUM($CE$1955:CE1974),_xlfn.CONCAT(" y ",CG1974)))))</f>
        <v/>
      </c>
      <c r="CG1974" s="156" t="s">
        <v>5114</v>
      </c>
      <c r="CH1974" s="402">
        <f t="shared" si="401"/>
        <v>0</v>
      </c>
      <c r="CI1974" s="370" t="str">
        <f>IF(CH1974=0,"",
IF(SUM($CH$1955:CH1974)=1,CJ1974,
IF($CH$2075&gt;SUM($CH$1955:CH1974),_xlfn.CONCAT(", ",CJ1974),
IF($CH$2075=SUM($CH$1955:CH1974),_xlfn.CONCAT(" y ",CJ1974)))))</f>
        <v/>
      </c>
      <c r="CJ1974" s="156" t="s">
        <v>5114</v>
      </c>
    </row>
    <row r="1975" spans="1:88" ht="15" customHeight="1">
      <c r="A1975" s="57"/>
      <c r="B1975" s="26"/>
      <c r="C1975" s="165" t="s">
        <v>5037</v>
      </c>
      <c r="D1975" s="885" t="str">
        <f t="shared" si="349"/>
        <v>ACADEMIA VERACRUZANA DE LAS LENGUAS INDIGENAS</v>
      </c>
      <c r="E1975" s="886"/>
      <c r="F1975" s="886"/>
      <c r="G1975" s="886"/>
      <c r="H1975" s="886"/>
      <c r="I1975" s="886"/>
      <c r="J1975" s="886"/>
      <c r="K1975" s="886"/>
      <c r="L1975" s="886"/>
      <c r="M1975" s="886"/>
      <c r="N1975" s="886"/>
      <c r="O1975" s="886"/>
      <c r="P1975" s="886"/>
      <c r="Q1975" s="886"/>
      <c r="R1975" s="887"/>
      <c r="S1975" s="614"/>
      <c r="T1975" s="614"/>
      <c r="U1975" s="614"/>
      <c r="V1975" s="614"/>
      <c r="W1975" s="614"/>
      <c r="X1975" s="614"/>
      <c r="Y1975" s="614"/>
      <c r="Z1975" s="614"/>
      <c r="AA1975" s="614"/>
      <c r="AB1975" s="614"/>
      <c r="AC1975" s="614"/>
      <c r="AD1975" s="614"/>
      <c r="AE1975" s="164"/>
      <c r="AF1975" s="164"/>
      <c r="AG1975" s="199">
        <f t="shared" si="350"/>
        <v>0</v>
      </c>
      <c r="AH1975" s="293">
        <f t="shared" si="351"/>
        <v>0</v>
      </c>
      <c r="AI1975" s="294">
        <f t="shared" si="352"/>
        <v>0</v>
      </c>
      <c r="AJ1975" s="295">
        <f t="shared" si="353"/>
        <v>0</v>
      </c>
      <c r="AK1975" s="296">
        <f t="shared" si="354"/>
        <v>0</v>
      </c>
      <c r="AL1975" s="293">
        <f t="shared" si="355"/>
        <v>0</v>
      </c>
      <c r="AM1975" s="294">
        <f t="shared" si="356"/>
        <v>0</v>
      </c>
      <c r="AN1975" s="295">
        <f t="shared" si="357"/>
        <v>0</v>
      </c>
      <c r="AO1975" s="296">
        <f t="shared" si="358"/>
        <v>0</v>
      </c>
      <c r="AP1975" s="293">
        <f t="shared" si="359"/>
        <v>0</v>
      </c>
      <c r="AQ1975" s="294">
        <f t="shared" si="360"/>
        <v>0</v>
      </c>
      <c r="AR1975" s="295">
        <f t="shared" si="361"/>
        <v>0</v>
      </c>
      <c r="AS1975" s="296">
        <f t="shared" si="362"/>
        <v>0</v>
      </c>
      <c r="AT1975" s="293">
        <f t="shared" si="363"/>
        <v>0</v>
      </c>
      <c r="AU1975" s="294">
        <f t="shared" si="364"/>
        <v>0</v>
      </c>
      <c r="AV1975" s="295">
        <f t="shared" si="365"/>
        <v>0</v>
      </c>
      <c r="AW1975" s="296">
        <f t="shared" si="366"/>
        <v>0</v>
      </c>
      <c r="AX1975" s="293">
        <f t="shared" si="367"/>
        <v>0</v>
      </c>
      <c r="AY1975" s="294">
        <f t="shared" si="368"/>
        <v>0</v>
      </c>
      <c r="AZ1975" s="295">
        <f t="shared" si="369"/>
        <v>0</v>
      </c>
      <c r="BA1975" s="296">
        <f t="shared" si="370"/>
        <v>0</v>
      </c>
      <c r="BB1975" s="293">
        <f t="shared" si="371"/>
        <v>0</v>
      </c>
      <c r="BC1975" s="294">
        <f t="shared" si="372"/>
        <v>0</v>
      </c>
      <c r="BD1975" s="295">
        <f t="shared" si="373"/>
        <v>0</v>
      </c>
      <c r="BE1975" s="296">
        <f t="shared" si="374"/>
        <v>0</v>
      </c>
      <c r="BF1975" s="293">
        <f t="shared" si="375"/>
        <v>0</v>
      </c>
      <c r="BG1975" s="294">
        <f t="shared" si="376"/>
        <v>0</v>
      </c>
      <c r="BH1975" s="295">
        <f t="shared" si="377"/>
        <v>0</v>
      </c>
      <c r="BI1975" s="296">
        <f t="shared" si="378"/>
        <v>0</v>
      </c>
      <c r="BJ1975" s="293">
        <f t="shared" si="379"/>
        <v>0</v>
      </c>
      <c r="BK1975" s="294">
        <f t="shared" si="380"/>
        <v>0</v>
      </c>
      <c r="BL1975" s="295">
        <f t="shared" si="381"/>
        <v>0</v>
      </c>
      <c r="BM1975" s="296">
        <f t="shared" si="382"/>
        <v>0</v>
      </c>
      <c r="BN1975" s="293">
        <f t="shared" si="383"/>
        <v>0</v>
      </c>
      <c r="BO1975" s="294">
        <f t="shared" si="384"/>
        <v>0</v>
      </c>
      <c r="BP1975" s="295">
        <f t="shared" si="385"/>
        <v>0</v>
      </c>
      <c r="BQ1975" s="296">
        <f t="shared" si="386"/>
        <v>0</v>
      </c>
      <c r="BR1975" s="362">
        <f t="shared" si="387"/>
        <v>0</v>
      </c>
      <c r="BS1975" s="366">
        <f t="shared" si="388"/>
        <v>0</v>
      </c>
      <c r="BT1975" s="364">
        <f t="shared" si="389"/>
        <v>0</v>
      </c>
      <c r="BU1975" s="365">
        <f t="shared" si="390"/>
        <v>0</v>
      </c>
      <c r="BV1975" s="362">
        <f t="shared" si="391"/>
        <v>0</v>
      </c>
      <c r="BW1975" s="363">
        <f t="shared" si="392"/>
        <v>0</v>
      </c>
      <c r="BX1975" s="364">
        <f t="shared" si="393"/>
        <v>0</v>
      </c>
      <c r="BY1975" s="365">
        <f t="shared" si="394"/>
        <v>0</v>
      </c>
      <c r="BZ1975" s="362">
        <f t="shared" si="395"/>
        <v>0</v>
      </c>
      <c r="CA1975" s="366">
        <f t="shared" si="396"/>
        <v>0</v>
      </c>
      <c r="CB1975" s="364">
        <f t="shared" si="397"/>
        <v>0</v>
      </c>
      <c r="CC1975" s="365">
        <f t="shared" si="398"/>
        <v>0</v>
      </c>
      <c r="CD1975" s="298">
        <f t="shared" si="399"/>
        <v>0</v>
      </c>
      <c r="CE1975" s="272">
        <f t="shared" si="400"/>
        <v>0</v>
      </c>
      <c r="CF1975" s="370" t="str">
        <f>IF(CE1975=0,"",
IF(SUM($CE$1955:CE1975)=1,CG1975,
IF($CE$2075&gt;SUM($CE$1955:CE1975),_xlfn.CONCAT(", ",CG1975),
IF($CE$2075=SUM($CE$1955:CE1975),_xlfn.CONCAT(" y ",CG1975)))))</f>
        <v/>
      </c>
      <c r="CG1975" s="156" t="s">
        <v>5115</v>
      </c>
      <c r="CH1975" s="402">
        <f t="shared" si="401"/>
        <v>0</v>
      </c>
      <c r="CI1975" s="370" t="str">
        <f>IF(CH1975=0,"",
IF(SUM($CH$1955:CH1975)=1,CJ1975,
IF($CH$2075&gt;SUM($CH$1955:CH1975),_xlfn.CONCAT(", ",CJ1975),
IF($CH$2075=SUM($CH$1955:CH1975),_xlfn.CONCAT(" y ",CJ1975)))))</f>
        <v/>
      </c>
      <c r="CJ1975" s="156" t="s">
        <v>5115</v>
      </c>
    </row>
    <row r="1976" spans="1:88" ht="15" customHeight="1">
      <c r="A1976" s="57"/>
      <c r="B1976" s="26"/>
      <c r="C1976" s="165" t="s">
        <v>5038</v>
      </c>
      <c r="D1976" s="885" t="str">
        <f t="shared" si="349"/>
        <v>INSTITUTO VERACRUZANO DEL DEPORTE</v>
      </c>
      <c r="E1976" s="886"/>
      <c r="F1976" s="886"/>
      <c r="G1976" s="886"/>
      <c r="H1976" s="886"/>
      <c r="I1976" s="886"/>
      <c r="J1976" s="886"/>
      <c r="K1976" s="886"/>
      <c r="L1976" s="886"/>
      <c r="M1976" s="886"/>
      <c r="N1976" s="886"/>
      <c r="O1976" s="886"/>
      <c r="P1976" s="886"/>
      <c r="Q1976" s="886"/>
      <c r="R1976" s="887"/>
      <c r="S1976" s="614"/>
      <c r="T1976" s="614"/>
      <c r="U1976" s="614"/>
      <c r="V1976" s="614"/>
      <c r="W1976" s="614"/>
      <c r="X1976" s="614"/>
      <c r="Y1976" s="614"/>
      <c r="Z1976" s="614"/>
      <c r="AA1976" s="614"/>
      <c r="AB1976" s="614"/>
      <c r="AC1976" s="614"/>
      <c r="AD1976" s="614"/>
      <c r="AE1976" s="164"/>
      <c r="AF1976" s="164"/>
      <c r="AG1976" s="199">
        <f t="shared" si="350"/>
        <v>0</v>
      </c>
      <c r="AH1976" s="293">
        <f t="shared" si="351"/>
        <v>0</v>
      </c>
      <c r="AI1976" s="294">
        <f t="shared" si="352"/>
        <v>0</v>
      </c>
      <c r="AJ1976" s="295">
        <f t="shared" si="353"/>
        <v>0</v>
      </c>
      <c r="AK1976" s="296">
        <f t="shared" si="354"/>
        <v>0</v>
      </c>
      <c r="AL1976" s="293">
        <f t="shared" si="355"/>
        <v>0</v>
      </c>
      <c r="AM1976" s="294">
        <f t="shared" si="356"/>
        <v>0</v>
      </c>
      <c r="AN1976" s="295">
        <f t="shared" si="357"/>
        <v>0</v>
      </c>
      <c r="AO1976" s="296">
        <f t="shared" si="358"/>
        <v>0</v>
      </c>
      <c r="AP1976" s="293">
        <f t="shared" si="359"/>
        <v>0</v>
      </c>
      <c r="AQ1976" s="294">
        <f t="shared" si="360"/>
        <v>0</v>
      </c>
      <c r="AR1976" s="295">
        <f t="shared" si="361"/>
        <v>0</v>
      </c>
      <c r="AS1976" s="296">
        <f t="shared" si="362"/>
        <v>0</v>
      </c>
      <c r="AT1976" s="293">
        <f t="shared" si="363"/>
        <v>0</v>
      </c>
      <c r="AU1976" s="294">
        <f t="shared" si="364"/>
        <v>0</v>
      </c>
      <c r="AV1976" s="295">
        <f t="shared" si="365"/>
        <v>0</v>
      </c>
      <c r="AW1976" s="296">
        <f t="shared" si="366"/>
        <v>0</v>
      </c>
      <c r="AX1976" s="293">
        <f t="shared" si="367"/>
        <v>0</v>
      </c>
      <c r="AY1976" s="294">
        <f t="shared" si="368"/>
        <v>0</v>
      </c>
      <c r="AZ1976" s="295">
        <f t="shared" si="369"/>
        <v>0</v>
      </c>
      <c r="BA1976" s="296">
        <f t="shared" si="370"/>
        <v>0</v>
      </c>
      <c r="BB1976" s="293">
        <f t="shared" si="371"/>
        <v>0</v>
      </c>
      <c r="BC1976" s="294">
        <f t="shared" si="372"/>
        <v>0</v>
      </c>
      <c r="BD1976" s="295">
        <f t="shared" si="373"/>
        <v>0</v>
      </c>
      <c r="BE1976" s="296">
        <f t="shared" si="374"/>
        <v>0</v>
      </c>
      <c r="BF1976" s="293">
        <f t="shared" si="375"/>
        <v>0</v>
      </c>
      <c r="BG1976" s="294">
        <f t="shared" si="376"/>
        <v>0</v>
      </c>
      <c r="BH1976" s="295">
        <f t="shared" si="377"/>
        <v>0</v>
      </c>
      <c r="BI1976" s="296">
        <f t="shared" si="378"/>
        <v>0</v>
      </c>
      <c r="BJ1976" s="293">
        <f t="shared" si="379"/>
        <v>0</v>
      </c>
      <c r="BK1976" s="294">
        <f t="shared" si="380"/>
        <v>0</v>
      </c>
      <c r="BL1976" s="295">
        <f t="shared" si="381"/>
        <v>0</v>
      </c>
      <c r="BM1976" s="296">
        <f t="shared" si="382"/>
        <v>0</v>
      </c>
      <c r="BN1976" s="293">
        <f t="shared" si="383"/>
        <v>0</v>
      </c>
      <c r="BO1976" s="294">
        <f t="shared" si="384"/>
        <v>0</v>
      </c>
      <c r="BP1976" s="295">
        <f t="shared" si="385"/>
        <v>0</v>
      </c>
      <c r="BQ1976" s="296">
        <f t="shared" si="386"/>
        <v>0</v>
      </c>
      <c r="BR1976" s="362">
        <f t="shared" si="387"/>
        <v>0</v>
      </c>
      <c r="BS1976" s="366">
        <f t="shared" si="388"/>
        <v>0</v>
      </c>
      <c r="BT1976" s="364">
        <f t="shared" si="389"/>
        <v>0</v>
      </c>
      <c r="BU1976" s="365">
        <f t="shared" si="390"/>
        <v>0</v>
      </c>
      <c r="BV1976" s="362">
        <f t="shared" si="391"/>
        <v>0</v>
      </c>
      <c r="BW1976" s="363">
        <f t="shared" si="392"/>
        <v>0</v>
      </c>
      <c r="BX1976" s="364">
        <f t="shared" si="393"/>
        <v>0</v>
      </c>
      <c r="BY1976" s="365">
        <f t="shared" si="394"/>
        <v>0</v>
      </c>
      <c r="BZ1976" s="362">
        <f t="shared" si="395"/>
        <v>0</v>
      </c>
      <c r="CA1976" s="366">
        <f t="shared" si="396"/>
        <v>0</v>
      </c>
      <c r="CB1976" s="364">
        <f t="shared" si="397"/>
        <v>0</v>
      </c>
      <c r="CC1976" s="365">
        <f t="shared" si="398"/>
        <v>0</v>
      </c>
      <c r="CD1976" s="298">
        <f t="shared" si="399"/>
        <v>0</v>
      </c>
      <c r="CE1976" s="272">
        <f t="shared" si="400"/>
        <v>0</v>
      </c>
      <c r="CF1976" s="370" t="str">
        <f>IF(CE1976=0,"",
IF(SUM($CE$1955:CE1976)=1,CG1976,
IF($CE$2075&gt;SUM($CE$1955:CE1976),_xlfn.CONCAT(", ",CG1976),
IF($CE$2075=SUM($CE$1955:CE1976),_xlfn.CONCAT(" y ",CG1976)))))</f>
        <v/>
      </c>
      <c r="CG1976" s="156" t="s">
        <v>5116</v>
      </c>
      <c r="CH1976" s="402">
        <f t="shared" si="401"/>
        <v>0</v>
      </c>
      <c r="CI1976" s="370" t="str">
        <f>IF(CH1976=0,"",
IF(SUM($CH$1955:CH1976)=1,CJ1976,
IF($CH$2075&gt;SUM($CH$1955:CH1976),_xlfn.CONCAT(", ",CJ1976),
IF($CH$2075=SUM($CH$1955:CH1976),_xlfn.CONCAT(" y ",CJ1976)))))</f>
        <v/>
      </c>
      <c r="CJ1976" s="156" t="s">
        <v>5116</v>
      </c>
    </row>
    <row r="1977" spans="1:88" ht="15" customHeight="1">
      <c r="A1977" s="57"/>
      <c r="B1977" s="26"/>
      <c r="C1977" s="165" t="s">
        <v>5039</v>
      </c>
      <c r="D1977" s="885" t="str">
        <f t="shared" si="349"/>
        <v>INSTITUTO DE ESPACIOS EDUCATIVOS DEL ESTADO DE VERACRUZ</v>
      </c>
      <c r="E1977" s="886"/>
      <c r="F1977" s="886"/>
      <c r="G1977" s="886"/>
      <c r="H1977" s="886"/>
      <c r="I1977" s="886"/>
      <c r="J1977" s="886"/>
      <c r="K1977" s="886"/>
      <c r="L1977" s="886"/>
      <c r="M1977" s="886"/>
      <c r="N1977" s="886"/>
      <c r="O1977" s="886"/>
      <c r="P1977" s="886"/>
      <c r="Q1977" s="886"/>
      <c r="R1977" s="887"/>
      <c r="S1977" s="614"/>
      <c r="T1977" s="614"/>
      <c r="U1977" s="614"/>
      <c r="V1977" s="614"/>
      <c r="W1977" s="614"/>
      <c r="X1977" s="614"/>
      <c r="Y1977" s="614"/>
      <c r="Z1977" s="614"/>
      <c r="AA1977" s="614"/>
      <c r="AB1977" s="614"/>
      <c r="AC1977" s="614"/>
      <c r="AD1977" s="614"/>
      <c r="AE1977" s="164"/>
      <c r="AF1977" s="164"/>
      <c r="AG1977" s="199">
        <f t="shared" si="350"/>
        <v>0</v>
      </c>
      <c r="AH1977" s="293">
        <f t="shared" si="351"/>
        <v>0</v>
      </c>
      <c r="AI1977" s="294">
        <f t="shared" si="352"/>
        <v>0</v>
      </c>
      <c r="AJ1977" s="295">
        <f t="shared" si="353"/>
        <v>0</v>
      </c>
      <c r="AK1977" s="296">
        <f t="shared" si="354"/>
        <v>0</v>
      </c>
      <c r="AL1977" s="293">
        <f t="shared" si="355"/>
        <v>0</v>
      </c>
      <c r="AM1977" s="294">
        <f t="shared" si="356"/>
        <v>0</v>
      </c>
      <c r="AN1977" s="295">
        <f t="shared" si="357"/>
        <v>0</v>
      </c>
      <c r="AO1977" s="296">
        <f t="shared" si="358"/>
        <v>0</v>
      </c>
      <c r="AP1977" s="293">
        <f t="shared" si="359"/>
        <v>0</v>
      </c>
      <c r="AQ1977" s="294">
        <f t="shared" si="360"/>
        <v>0</v>
      </c>
      <c r="AR1977" s="295">
        <f t="shared" si="361"/>
        <v>0</v>
      </c>
      <c r="AS1977" s="296">
        <f t="shared" si="362"/>
        <v>0</v>
      </c>
      <c r="AT1977" s="293">
        <f t="shared" si="363"/>
        <v>0</v>
      </c>
      <c r="AU1977" s="294">
        <f t="shared" si="364"/>
        <v>0</v>
      </c>
      <c r="AV1977" s="295">
        <f t="shared" si="365"/>
        <v>0</v>
      </c>
      <c r="AW1977" s="296">
        <f t="shared" si="366"/>
        <v>0</v>
      </c>
      <c r="AX1977" s="293">
        <f t="shared" si="367"/>
        <v>0</v>
      </c>
      <c r="AY1977" s="294">
        <f t="shared" si="368"/>
        <v>0</v>
      </c>
      <c r="AZ1977" s="295">
        <f t="shared" si="369"/>
        <v>0</v>
      </c>
      <c r="BA1977" s="296">
        <f t="shared" si="370"/>
        <v>0</v>
      </c>
      <c r="BB1977" s="293">
        <f t="shared" si="371"/>
        <v>0</v>
      </c>
      <c r="BC1977" s="294">
        <f t="shared" si="372"/>
        <v>0</v>
      </c>
      <c r="BD1977" s="295">
        <f t="shared" si="373"/>
        <v>0</v>
      </c>
      <c r="BE1977" s="296">
        <f t="shared" si="374"/>
        <v>0</v>
      </c>
      <c r="BF1977" s="293">
        <f t="shared" si="375"/>
        <v>0</v>
      </c>
      <c r="BG1977" s="294">
        <f t="shared" si="376"/>
        <v>0</v>
      </c>
      <c r="BH1977" s="295">
        <f t="shared" si="377"/>
        <v>0</v>
      </c>
      <c r="BI1977" s="296">
        <f t="shared" si="378"/>
        <v>0</v>
      </c>
      <c r="BJ1977" s="293">
        <f t="shared" si="379"/>
        <v>0</v>
      </c>
      <c r="BK1977" s="294">
        <f t="shared" si="380"/>
        <v>0</v>
      </c>
      <c r="BL1977" s="295">
        <f t="shared" si="381"/>
        <v>0</v>
      </c>
      <c r="BM1977" s="296">
        <f t="shared" si="382"/>
        <v>0</v>
      </c>
      <c r="BN1977" s="293">
        <f t="shared" si="383"/>
        <v>0</v>
      </c>
      <c r="BO1977" s="294">
        <f t="shared" si="384"/>
        <v>0</v>
      </c>
      <c r="BP1977" s="295">
        <f t="shared" si="385"/>
        <v>0</v>
      </c>
      <c r="BQ1977" s="296">
        <f t="shared" si="386"/>
        <v>0</v>
      </c>
      <c r="BR1977" s="362">
        <f t="shared" si="387"/>
        <v>0</v>
      </c>
      <c r="BS1977" s="366">
        <f t="shared" si="388"/>
        <v>0</v>
      </c>
      <c r="BT1977" s="364">
        <f t="shared" si="389"/>
        <v>0</v>
      </c>
      <c r="BU1977" s="365">
        <f t="shared" si="390"/>
        <v>0</v>
      </c>
      <c r="BV1977" s="362">
        <f t="shared" si="391"/>
        <v>0</v>
      </c>
      <c r="BW1977" s="363">
        <f t="shared" si="392"/>
        <v>0</v>
      </c>
      <c r="BX1977" s="364">
        <f t="shared" si="393"/>
        <v>0</v>
      </c>
      <c r="BY1977" s="365">
        <f t="shared" si="394"/>
        <v>0</v>
      </c>
      <c r="BZ1977" s="362">
        <f t="shared" si="395"/>
        <v>0</v>
      </c>
      <c r="CA1977" s="366">
        <f t="shared" si="396"/>
        <v>0</v>
      </c>
      <c r="CB1977" s="364">
        <f t="shared" si="397"/>
        <v>0</v>
      </c>
      <c r="CC1977" s="365">
        <f t="shared" si="398"/>
        <v>0</v>
      </c>
      <c r="CD1977" s="298">
        <f t="shared" si="399"/>
        <v>0</v>
      </c>
      <c r="CE1977" s="272">
        <f t="shared" si="400"/>
        <v>0</v>
      </c>
      <c r="CF1977" s="370" t="str">
        <f>IF(CE1977=0,"",
IF(SUM($CE$1955:CE1977)=1,CG1977,
IF($CE$2075&gt;SUM($CE$1955:CE1977),_xlfn.CONCAT(", ",CG1977),
IF($CE$2075=SUM($CE$1955:CE1977),_xlfn.CONCAT(" y ",CG1977)))))</f>
        <v/>
      </c>
      <c r="CG1977" s="156" t="s">
        <v>5117</v>
      </c>
      <c r="CH1977" s="402">
        <f t="shared" si="401"/>
        <v>0</v>
      </c>
      <c r="CI1977" s="370" t="str">
        <f>IF(CH1977=0,"",
IF(SUM($CH$1955:CH1977)=1,CJ1977,
IF($CH$2075&gt;SUM($CH$1955:CH1977),_xlfn.CONCAT(", ",CJ1977),
IF($CH$2075=SUM($CH$1955:CH1977),_xlfn.CONCAT(" y ",CJ1977)))))</f>
        <v/>
      </c>
      <c r="CJ1977" s="156" t="s">
        <v>5117</v>
      </c>
    </row>
    <row r="1978" spans="1:88" ht="15" customHeight="1">
      <c r="A1978" s="57"/>
      <c r="B1978" s="26"/>
      <c r="C1978" s="165" t="s">
        <v>5040</v>
      </c>
      <c r="D1978" s="885" t="str">
        <f t="shared" si="349"/>
        <v>COLEGIO DE BACHILLERES DEL ESTADO DE VERACRUZ</v>
      </c>
      <c r="E1978" s="886"/>
      <c r="F1978" s="886"/>
      <c r="G1978" s="886"/>
      <c r="H1978" s="886"/>
      <c r="I1978" s="886"/>
      <c r="J1978" s="886"/>
      <c r="K1978" s="886"/>
      <c r="L1978" s="886"/>
      <c r="M1978" s="886"/>
      <c r="N1978" s="886"/>
      <c r="O1978" s="886"/>
      <c r="P1978" s="886"/>
      <c r="Q1978" s="886"/>
      <c r="R1978" s="887"/>
      <c r="S1978" s="614"/>
      <c r="T1978" s="614"/>
      <c r="U1978" s="614"/>
      <c r="V1978" s="614"/>
      <c r="W1978" s="614"/>
      <c r="X1978" s="614"/>
      <c r="Y1978" s="614"/>
      <c r="Z1978" s="614"/>
      <c r="AA1978" s="614"/>
      <c r="AB1978" s="614"/>
      <c r="AC1978" s="614"/>
      <c r="AD1978" s="614"/>
      <c r="AE1978" s="164"/>
      <c r="AF1978" s="164"/>
      <c r="AG1978" s="199">
        <f t="shared" si="350"/>
        <v>0</v>
      </c>
      <c r="AH1978" s="293">
        <f t="shared" si="351"/>
        <v>0</v>
      </c>
      <c r="AI1978" s="294">
        <f t="shared" si="352"/>
        <v>0</v>
      </c>
      <c r="AJ1978" s="295">
        <f t="shared" si="353"/>
        <v>0</v>
      </c>
      <c r="AK1978" s="296">
        <f t="shared" si="354"/>
        <v>0</v>
      </c>
      <c r="AL1978" s="293">
        <f t="shared" si="355"/>
        <v>0</v>
      </c>
      <c r="AM1978" s="294">
        <f t="shared" si="356"/>
        <v>0</v>
      </c>
      <c r="AN1978" s="295">
        <f t="shared" si="357"/>
        <v>0</v>
      </c>
      <c r="AO1978" s="296">
        <f t="shared" si="358"/>
        <v>0</v>
      </c>
      <c r="AP1978" s="293">
        <f t="shared" si="359"/>
        <v>0</v>
      </c>
      <c r="AQ1978" s="294">
        <f t="shared" si="360"/>
        <v>0</v>
      </c>
      <c r="AR1978" s="295">
        <f t="shared" si="361"/>
        <v>0</v>
      </c>
      <c r="AS1978" s="296">
        <f t="shared" si="362"/>
        <v>0</v>
      </c>
      <c r="AT1978" s="293">
        <f t="shared" si="363"/>
        <v>0</v>
      </c>
      <c r="AU1978" s="294">
        <f t="shared" si="364"/>
        <v>0</v>
      </c>
      <c r="AV1978" s="295">
        <f t="shared" si="365"/>
        <v>0</v>
      </c>
      <c r="AW1978" s="296">
        <f t="shared" si="366"/>
        <v>0</v>
      </c>
      <c r="AX1978" s="293">
        <f t="shared" si="367"/>
        <v>0</v>
      </c>
      <c r="AY1978" s="294">
        <f t="shared" si="368"/>
        <v>0</v>
      </c>
      <c r="AZ1978" s="295">
        <f t="shared" si="369"/>
        <v>0</v>
      </c>
      <c r="BA1978" s="296">
        <f t="shared" si="370"/>
        <v>0</v>
      </c>
      <c r="BB1978" s="293">
        <f t="shared" si="371"/>
        <v>0</v>
      </c>
      <c r="BC1978" s="294">
        <f t="shared" si="372"/>
        <v>0</v>
      </c>
      <c r="BD1978" s="295">
        <f t="shared" si="373"/>
        <v>0</v>
      </c>
      <c r="BE1978" s="296">
        <f t="shared" si="374"/>
        <v>0</v>
      </c>
      <c r="BF1978" s="293">
        <f t="shared" si="375"/>
        <v>0</v>
      </c>
      <c r="BG1978" s="294">
        <f t="shared" si="376"/>
        <v>0</v>
      </c>
      <c r="BH1978" s="295">
        <f t="shared" si="377"/>
        <v>0</v>
      </c>
      <c r="BI1978" s="296">
        <f t="shared" si="378"/>
        <v>0</v>
      </c>
      <c r="BJ1978" s="293">
        <f t="shared" si="379"/>
        <v>0</v>
      </c>
      <c r="BK1978" s="294">
        <f t="shared" si="380"/>
        <v>0</v>
      </c>
      <c r="BL1978" s="295">
        <f t="shared" si="381"/>
        <v>0</v>
      </c>
      <c r="BM1978" s="296">
        <f t="shared" si="382"/>
        <v>0</v>
      </c>
      <c r="BN1978" s="293">
        <f t="shared" si="383"/>
        <v>0</v>
      </c>
      <c r="BO1978" s="294">
        <f t="shared" si="384"/>
        <v>0</v>
      </c>
      <c r="BP1978" s="295">
        <f t="shared" si="385"/>
        <v>0</v>
      </c>
      <c r="BQ1978" s="296">
        <f t="shared" si="386"/>
        <v>0</v>
      </c>
      <c r="BR1978" s="362">
        <f t="shared" si="387"/>
        <v>0</v>
      </c>
      <c r="BS1978" s="366">
        <f t="shared" si="388"/>
        <v>0</v>
      </c>
      <c r="BT1978" s="364">
        <f t="shared" si="389"/>
        <v>0</v>
      </c>
      <c r="BU1978" s="365">
        <f t="shared" si="390"/>
        <v>0</v>
      </c>
      <c r="BV1978" s="362">
        <f t="shared" si="391"/>
        <v>0</v>
      </c>
      <c r="BW1978" s="363">
        <f t="shared" si="392"/>
        <v>0</v>
      </c>
      <c r="BX1978" s="364">
        <f t="shared" si="393"/>
        <v>0</v>
      </c>
      <c r="BY1978" s="365">
        <f t="shared" si="394"/>
        <v>0</v>
      </c>
      <c r="BZ1978" s="362">
        <f t="shared" si="395"/>
        <v>0</v>
      </c>
      <c r="CA1978" s="366">
        <f t="shared" si="396"/>
        <v>0</v>
      </c>
      <c r="CB1978" s="364">
        <f t="shared" si="397"/>
        <v>0</v>
      </c>
      <c r="CC1978" s="365">
        <f t="shared" si="398"/>
        <v>0</v>
      </c>
      <c r="CD1978" s="298">
        <f t="shared" si="399"/>
        <v>0</v>
      </c>
      <c r="CE1978" s="272">
        <f t="shared" si="400"/>
        <v>0</v>
      </c>
      <c r="CF1978" s="370" t="str">
        <f>IF(CE1978=0,"",
IF(SUM($CE$1955:CE1978)=1,CG1978,
IF($CE$2075&gt;SUM($CE$1955:CE1978),_xlfn.CONCAT(", ",CG1978),
IF($CE$2075=SUM($CE$1955:CE1978),_xlfn.CONCAT(" y ",CG1978)))))</f>
        <v/>
      </c>
      <c r="CG1978" s="156" t="s">
        <v>5118</v>
      </c>
      <c r="CH1978" s="402">
        <f t="shared" si="401"/>
        <v>0</v>
      </c>
      <c r="CI1978" s="370" t="str">
        <f>IF(CH1978=0,"",
IF(SUM($CH$1955:CH1978)=1,CJ1978,
IF($CH$2075&gt;SUM($CH$1955:CH1978),_xlfn.CONCAT(", ",CJ1978),
IF($CH$2075=SUM($CH$1955:CH1978),_xlfn.CONCAT(" y ",CJ1978)))))</f>
        <v/>
      </c>
      <c r="CJ1978" s="156" t="s">
        <v>5118</v>
      </c>
    </row>
    <row r="1979" spans="1:88" ht="15" customHeight="1">
      <c r="A1979" s="57"/>
      <c r="B1979" s="26"/>
      <c r="C1979" s="165" t="s">
        <v>5041</v>
      </c>
      <c r="D1979" s="885" t="str">
        <f t="shared" si="349"/>
        <v>INSTITUTO TECNOLOGICO SUPERIOR DE MISANTLA</v>
      </c>
      <c r="E1979" s="886"/>
      <c r="F1979" s="886"/>
      <c r="G1979" s="886"/>
      <c r="H1979" s="886"/>
      <c r="I1979" s="886"/>
      <c r="J1979" s="886"/>
      <c r="K1979" s="886"/>
      <c r="L1979" s="886"/>
      <c r="M1979" s="886"/>
      <c r="N1979" s="886"/>
      <c r="O1979" s="886"/>
      <c r="P1979" s="886"/>
      <c r="Q1979" s="886"/>
      <c r="R1979" s="887"/>
      <c r="S1979" s="614"/>
      <c r="T1979" s="614"/>
      <c r="U1979" s="614"/>
      <c r="V1979" s="614"/>
      <c r="W1979" s="614"/>
      <c r="X1979" s="614"/>
      <c r="Y1979" s="614"/>
      <c r="Z1979" s="614"/>
      <c r="AA1979" s="614"/>
      <c r="AB1979" s="614"/>
      <c r="AC1979" s="614"/>
      <c r="AD1979" s="614"/>
      <c r="AE1979" s="164"/>
      <c r="AF1979" s="164"/>
      <c r="AG1979" s="199">
        <f t="shared" si="350"/>
        <v>0</v>
      </c>
      <c r="AH1979" s="293">
        <f t="shared" si="351"/>
        <v>0</v>
      </c>
      <c r="AI1979" s="294">
        <f t="shared" si="352"/>
        <v>0</v>
      </c>
      <c r="AJ1979" s="295">
        <f t="shared" si="353"/>
        <v>0</v>
      </c>
      <c r="AK1979" s="296">
        <f t="shared" si="354"/>
        <v>0</v>
      </c>
      <c r="AL1979" s="293">
        <f t="shared" si="355"/>
        <v>0</v>
      </c>
      <c r="AM1979" s="294">
        <f t="shared" si="356"/>
        <v>0</v>
      </c>
      <c r="AN1979" s="295">
        <f t="shared" si="357"/>
        <v>0</v>
      </c>
      <c r="AO1979" s="296">
        <f t="shared" si="358"/>
        <v>0</v>
      </c>
      <c r="AP1979" s="293">
        <f t="shared" si="359"/>
        <v>0</v>
      </c>
      <c r="AQ1979" s="294">
        <f t="shared" si="360"/>
        <v>0</v>
      </c>
      <c r="AR1979" s="295">
        <f t="shared" si="361"/>
        <v>0</v>
      </c>
      <c r="AS1979" s="296">
        <f t="shared" si="362"/>
        <v>0</v>
      </c>
      <c r="AT1979" s="293">
        <f t="shared" si="363"/>
        <v>0</v>
      </c>
      <c r="AU1979" s="294">
        <f t="shared" si="364"/>
        <v>0</v>
      </c>
      <c r="AV1979" s="295">
        <f t="shared" si="365"/>
        <v>0</v>
      </c>
      <c r="AW1979" s="296">
        <f t="shared" si="366"/>
        <v>0</v>
      </c>
      <c r="AX1979" s="293">
        <f t="shared" si="367"/>
        <v>0</v>
      </c>
      <c r="AY1979" s="294">
        <f t="shared" si="368"/>
        <v>0</v>
      </c>
      <c r="AZ1979" s="295">
        <f t="shared" si="369"/>
        <v>0</v>
      </c>
      <c r="BA1979" s="296">
        <f t="shared" si="370"/>
        <v>0</v>
      </c>
      <c r="BB1979" s="293">
        <f t="shared" si="371"/>
        <v>0</v>
      </c>
      <c r="BC1979" s="294">
        <f t="shared" si="372"/>
        <v>0</v>
      </c>
      <c r="BD1979" s="295">
        <f t="shared" si="373"/>
        <v>0</v>
      </c>
      <c r="BE1979" s="296">
        <f t="shared" si="374"/>
        <v>0</v>
      </c>
      <c r="BF1979" s="293">
        <f t="shared" si="375"/>
        <v>0</v>
      </c>
      <c r="BG1979" s="294">
        <f t="shared" si="376"/>
        <v>0</v>
      </c>
      <c r="BH1979" s="295">
        <f t="shared" si="377"/>
        <v>0</v>
      </c>
      <c r="BI1979" s="296">
        <f t="shared" si="378"/>
        <v>0</v>
      </c>
      <c r="BJ1979" s="293">
        <f t="shared" si="379"/>
        <v>0</v>
      </c>
      <c r="BK1979" s="294">
        <f t="shared" si="380"/>
        <v>0</v>
      </c>
      <c r="BL1979" s="295">
        <f t="shared" si="381"/>
        <v>0</v>
      </c>
      <c r="BM1979" s="296">
        <f t="shared" si="382"/>
        <v>0</v>
      </c>
      <c r="BN1979" s="293">
        <f t="shared" si="383"/>
        <v>0</v>
      </c>
      <c r="BO1979" s="294">
        <f t="shared" si="384"/>
        <v>0</v>
      </c>
      <c r="BP1979" s="295">
        <f t="shared" si="385"/>
        <v>0</v>
      </c>
      <c r="BQ1979" s="296">
        <f t="shared" si="386"/>
        <v>0</v>
      </c>
      <c r="BR1979" s="362">
        <f t="shared" si="387"/>
        <v>0</v>
      </c>
      <c r="BS1979" s="366">
        <f t="shared" si="388"/>
        <v>0</v>
      </c>
      <c r="BT1979" s="364">
        <f t="shared" si="389"/>
        <v>0</v>
      </c>
      <c r="BU1979" s="365">
        <f t="shared" si="390"/>
        <v>0</v>
      </c>
      <c r="BV1979" s="362">
        <f t="shared" si="391"/>
        <v>0</v>
      </c>
      <c r="BW1979" s="363">
        <f t="shared" si="392"/>
        <v>0</v>
      </c>
      <c r="BX1979" s="364">
        <f t="shared" si="393"/>
        <v>0</v>
      </c>
      <c r="BY1979" s="365">
        <f t="shared" si="394"/>
        <v>0</v>
      </c>
      <c r="BZ1979" s="362">
        <f t="shared" si="395"/>
        <v>0</v>
      </c>
      <c r="CA1979" s="366">
        <f t="shared" si="396"/>
        <v>0</v>
      </c>
      <c r="CB1979" s="364">
        <f t="shared" si="397"/>
        <v>0</v>
      </c>
      <c r="CC1979" s="365">
        <f t="shared" si="398"/>
        <v>0</v>
      </c>
      <c r="CD1979" s="298">
        <f t="shared" si="399"/>
        <v>0</v>
      </c>
      <c r="CE1979" s="272">
        <f t="shared" si="400"/>
        <v>0</v>
      </c>
      <c r="CF1979" s="370" t="str">
        <f>IF(CE1979=0,"",
IF(SUM($CE$1955:CE1979)=1,CG1979,
IF($CE$2075&gt;SUM($CE$1955:CE1979),_xlfn.CONCAT(", ",CG1979),
IF($CE$2075=SUM($CE$1955:CE1979),_xlfn.CONCAT(" y ",CG1979)))))</f>
        <v/>
      </c>
      <c r="CG1979" s="156" t="s">
        <v>5119</v>
      </c>
      <c r="CH1979" s="402">
        <f t="shared" si="401"/>
        <v>0</v>
      </c>
      <c r="CI1979" s="370" t="str">
        <f>IF(CH1979=0,"",
IF(SUM($CH$1955:CH1979)=1,CJ1979,
IF($CH$2075&gt;SUM($CH$1955:CH1979),_xlfn.CONCAT(", ",CJ1979),
IF($CH$2075=SUM($CH$1955:CH1979),_xlfn.CONCAT(" y ",CJ1979)))))</f>
        <v/>
      </c>
      <c r="CJ1979" s="156" t="s">
        <v>5119</v>
      </c>
    </row>
    <row r="1980" spans="1:88" ht="15" customHeight="1">
      <c r="A1980" s="57"/>
      <c r="B1980" s="26"/>
      <c r="C1980" s="165" t="s">
        <v>5042</v>
      </c>
      <c r="D1980" s="885" t="str">
        <f t="shared" si="349"/>
        <v>INSTITUTO TECNOLOGICO SUPERIOR DE SAN ANDRES TUXTLA</v>
      </c>
      <c r="E1980" s="886"/>
      <c r="F1980" s="886"/>
      <c r="G1980" s="886"/>
      <c r="H1980" s="886"/>
      <c r="I1980" s="886"/>
      <c r="J1980" s="886"/>
      <c r="K1980" s="886"/>
      <c r="L1980" s="886"/>
      <c r="M1980" s="886"/>
      <c r="N1980" s="886"/>
      <c r="O1980" s="886"/>
      <c r="P1980" s="886"/>
      <c r="Q1980" s="886"/>
      <c r="R1980" s="887"/>
      <c r="S1980" s="614"/>
      <c r="T1980" s="614"/>
      <c r="U1980" s="614"/>
      <c r="V1980" s="614"/>
      <c r="W1980" s="614"/>
      <c r="X1980" s="614"/>
      <c r="Y1980" s="614"/>
      <c r="Z1980" s="614"/>
      <c r="AA1980" s="614"/>
      <c r="AB1980" s="614"/>
      <c r="AC1980" s="614"/>
      <c r="AD1980" s="614"/>
      <c r="AE1980" s="164"/>
      <c r="AF1980" s="164"/>
      <c r="AG1980" s="199">
        <f t="shared" si="350"/>
        <v>0</v>
      </c>
      <c r="AH1980" s="293">
        <f t="shared" si="351"/>
        <v>0</v>
      </c>
      <c r="AI1980" s="294">
        <f t="shared" si="352"/>
        <v>0</v>
      </c>
      <c r="AJ1980" s="295">
        <f t="shared" si="353"/>
        <v>0</v>
      </c>
      <c r="AK1980" s="296">
        <f t="shared" si="354"/>
        <v>0</v>
      </c>
      <c r="AL1980" s="293">
        <f t="shared" si="355"/>
        <v>0</v>
      </c>
      <c r="AM1980" s="294">
        <f t="shared" si="356"/>
        <v>0</v>
      </c>
      <c r="AN1980" s="295">
        <f t="shared" si="357"/>
        <v>0</v>
      </c>
      <c r="AO1980" s="296">
        <f t="shared" si="358"/>
        <v>0</v>
      </c>
      <c r="AP1980" s="293">
        <f t="shared" si="359"/>
        <v>0</v>
      </c>
      <c r="AQ1980" s="294">
        <f t="shared" si="360"/>
        <v>0</v>
      </c>
      <c r="AR1980" s="295">
        <f t="shared" si="361"/>
        <v>0</v>
      </c>
      <c r="AS1980" s="296">
        <f t="shared" si="362"/>
        <v>0</v>
      </c>
      <c r="AT1980" s="293">
        <f t="shared" si="363"/>
        <v>0</v>
      </c>
      <c r="AU1980" s="294">
        <f t="shared" si="364"/>
        <v>0</v>
      </c>
      <c r="AV1980" s="295">
        <f t="shared" si="365"/>
        <v>0</v>
      </c>
      <c r="AW1980" s="296">
        <f t="shared" si="366"/>
        <v>0</v>
      </c>
      <c r="AX1980" s="293">
        <f t="shared" si="367"/>
        <v>0</v>
      </c>
      <c r="AY1980" s="294">
        <f t="shared" si="368"/>
        <v>0</v>
      </c>
      <c r="AZ1980" s="295">
        <f t="shared" si="369"/>
        <v>0</v>
      </c>
      <c r="BA1980" s="296">
        <f t="shared" si="370"/>
        <v>0</v>
      </c>
      <c r="BB1980" s="293">
        <f t="shared" si="371"/>
        <v>0</v>
      </c>
      <c r="BC1980" s="294">
        <f t="shared" si="372"/>
        <v>0</v>
      </c>
      <c r="BD1980" s="295">
        <f t="shared" si="373"/>
        <v>0</v>
      </c>
      <c r="BE1980" s="296">
        <f t="shared" si="374"/>
        <v>0</v>
      </c>
      <c r="BF1980" s="293">
        <f t="shared" si="375"/>
        <v>0</v>
      </c>
      <c r="BG1980" s="294">
        <f t="shared" si="376"/>
        <v>0</v>
      </c>
      <c r="BH1980" s="295">
        <f t="shared" si="377"/>
        <v>0</v>
      </c>
      <c r="BI1980" s="296">
        <f t="shared" si="378"/>
        <v>0</v>
      </c>
      <c r="BJ1980" s="293">
        <f t="shared" si="379"/>
        <v>0</v>
      </c>
      <c r="BK1980" s="294">
        <f t="shared" si="380"/>
        <v>0</v>
      </c>
      <c r="BL1980" s="295">
        <f t="shared" si="381"/>
        <v>0</v>
      </c>
      <c r="BM1980" s="296">
        <f t="shared" si="382"/>
        <v>0</v>
      </c>
      <c r="BN1980" s="293">
        <f t="shared" si="383"/>
        <v>0</v>
      </c>
      <c r="BO1980" s="294">
        <f t="shared" si="384"/>
        <v>0</v>
      </c>
      <c r="BP1980" s="295">
        <f t="shared" si="385"/>
        <v>0</v>
      </c>
      <c r="BQ1980" s="296">
        <f t="shared" si="386"/>
        <v>0</v>
      </c>
      <c r="BR1980" s="362">
        <f t="shared" si="387"/>
        <v>0</v>
      </c>
      <c r="BS1980" s="366">
        <f t="shared" si="388"/>
        <v>0</v>
      </c>
      <c r="BT1980" s="364">
        <f t="shared" si="389"/>
        <v>0</v>
      </c>
      <c r="BU1980" s="365">
        <f t="shared" si="390"/>
        <v>0</v>
      </c>
      <c r="BV1980" s="362">
        <f t="shared" si="391"/>
        <v>0</v>
      </c>
      <c r="BW1980" s="363">
        <f t="shared" si="392"/>
        <v>0</v>
      </c>
      <c r="BX1980" s="364">
        <f t="shared" si="393"/>
        <v>0</v>
      </c>
      <c r="BY1980" s="365">
        <f t="shared" si="394"/>
        <v>0</v>
      </c>
      <c r="BZ1980" s="362">
        <f t="shared" si="395"/>
        <v>0</v>
      </c>
      <c r="CA1980" s="366">
        <f t="shared" si="396"/>
        <v>0</v>
      </c>
      <c r="CB1980" s="364">
        <f t="shared" si="397"/>
        <v>0</v>
      </c>
      <c r="CC1980" s="365">
        <f t="shared" si="398"/>
        <v>0</v>
      </c>
      <c r="CD1980" s="298">
        <f t="shared" si="399"/>
        <v>0</v>
      </c>
      <c r="CE1980" s="272">
        <f t="shared" si="400"/>
        <v>0</v>
      </c>
      <c r="CF1980" s="370" t="str">
        <f>IF(CE1980=0,"",
IF(SUM($CE$1955:CE1980)=1,CG1980,
IF($CE$2075&gt;SUM($CE$1955:CE1980),_xlfn.CONCAT(", ",CG1980),
IF($CE$2075=SUM($CE$1955:CE1980),_xlfn.CONCAT(" y ",CG1980)))))</f>
        <v/>
      </c>
      <c r="CG1980" s="156" t="s">
        <v>5120</v>
      </c>
      <c r="CH1980" s="402">
        <f t="shared" si="401"/>
        <v>0</v>
      </c>
      <c r="CI1980" s="370" t="str">
        <f>IF(CH1980=0,"",
IF(SUM($CH$1955:CH1980)=1,CJ1980,
IF($CH$2075&gt;SUM($CH$1955:CH1980),_xlfn.CONCAT(", ",CJ1980),
IF($CH$2075=SUM($CH$1955:CH1980),_xlfn.CONCAT(" y ",CJ1980)))))</f>
        <v/>
      </c>
      <c r="CJ1980" s="156" t="s">
        <v>5120</v>
      </c>
    </row>
    <row r="1981" spans="1:88" ht="15" customHeight="1">
      <c r="A1981" s="57"/>
      <c r="B1981" s="26"/>
      <c r="C1981" s="165" t="s">
        <v>5043</v>
      </c>
      <c r="D1981" s="885" t="str">
        <f t="shared" si="349"/>
        <v>INSTITUTO TECNOLOGICO SUPERIOR DE TANTOYUCA</v>
      </c>
      <c r="E1981" s="886"/>
      <c r="F1981" s="886"/>
      <c r="G1981" s="886"/>
      <c r="H1981" s="886"/>
      <c r="I1981" s="886"/>
      <c r="J1981" s="886"/>
      <c r="K1981" s="886"/>
      <c r="L1981" s="886"/>
      <c r="M1981" s="886"/>
      <c r="N1981" s="886"/>
      <c r="O1981" s="886"/>
      <c r="P1981" s="886"/>
      <c r="Q1981" s="886"/>
      <c r="R1981" s="887"/>
      <c r="S1981" s="614"/>
      <c r="T1981" s="614"/>
      <c r="U1981" s="614"/>
      <c r="V1981" s="614"/>
      <c r="W1981" s="614"/>
      <c r="X1981" s="614"/>
      <c r="Y1981" s="614"/>
      <c r="Z1981" s="614"/>
      <c r="AA1981" s="614"/>
      <c r="AB1981" s="614"/>
      <c r="AC1981" s="614"/>
      <c r="AD1981" s="614"/>
      <c r="AE1981" s="164"/>
      <c r="AF1981" s="164"/>
      <c r="AG1981" s="199">
        <f t="shared" si="350"/>
        <v>0</v>
      </c>
      <c r="AH1981" s="293">
        <f t="shared" si="351"/>
        <v>0</v>
      </c>
      <c r="AI1981" s="294">
        <f t="shared" si="352"/>
        <v>0</v>
      </c>
      <c r="AJ1981" s="295">
        <f t="shared" si="353"/>
        <v>0</v>
      </c>
      <c r="AK1981" s="296">
        <f t="shared" si="354"/>
        <v>0</v>
      </c>
      <c r="AL1981" s="293">
        <f t="shared" si="355"/>
        <v>0</v>
      </c>
      <c r="AM1981" s="294">
        <f t="shared" si="356"/>
        <v>0</v>
      </c>
      <c r="AN1981" s="295">
        <f t="shared" si="357"/>
        <v>0</v>
      </c>
      <c r="AO1981" s="296">
        <f t="shared" si="358"/>
        <v>0</v>
      </c>
      <c r="AP1981" s="293">
        <f t="shared" si="359"/>
        <v>0</v>
      </c>
      <c r="AQ1981" s="294">
        <f t="shared" si="360"/>
        <v>0</v>
      </c>
      <c r="AR1981" s="295">
        <f t="shared" si="361"/>
        <v>0</v>
      </c>
      <c r="AS1981" s="296">
        <f t="shared" si="362"/>
        <v>0</v>
      </c>
      <c r="AT1981" s="293">
        <f t="shared" si="363"/>
        <v>0</v>
      </c>
      <c r="AU1981" s="294">
        <f t="shared" si="364"/>
        <v>0</v>
      </c>
      <c r="AV1981" s="295">
        <f t="shared" si="365"/>
        <v>0</v>
      </c>
      <c r="AW1981" s="296">
        <f t="shared" si="366"/>
        <v>0</v>
      </c>
      <c r="AX1981" s="293">
        <f t="shared" si="367"/>
        <v>0</v>
      </c>
      <c r="AY1981" s="294">
        <f t="shared" si="368"/>
        <v>0</v>
      </c>
      <c r="AZ1981" s="295">
        <f t="shared" si="369"/>
        <v>0</v>
      </c>
      <c r="BA1981" s="296">
        <f t="shared" si="370"/>
        <v>0</v>
      </c>
      <c r="BB1981" s="293">
        <f t="shared" si="371"/>
        <v>0</v>
      </c>
      <c r="BC1981" s="294">
        <f t="shared" si="372"/>
        <v>0</v>
      </c>
      <c r="BD1981" s="295">
        <f t="shared" si="373"/>
        <v>0</v>
      </c>
      <c r="BE1981" s="296">
        <f t="shared" si="374"/>
        <v>0</v>
      </c>
      <c r="BF1981" s="293">
        <f t="shared" si="375"/>
        <v>0</v>
      </c>
      <c r="BG1981" s="294">
        <f t="shared" si="376"/>
        <v>0</v>
      </c>
      <c r="BH1981" s="295">
        <f t="shared" si="377"/>
        <v>0</v>
      </c>
      <c r="BI1981" s="296">
        <f t="shared" si="378"/>
        <v>0</v>
      </c>
      <c r="BJ1981" s="293">
        <f t="shared" si="379"/>
        <v>0</v>
      </c>
      <c r="BK1981" s="294">
        <f t="shared" si="380"/>
        <v>0</v>
      </c>
      <c r="BL1981" s="295">
        <f t="shared" si="381"/>
        <v>0</v>
      </c>
      <c r="BM1981" s="296">
        <f t="shared" si="382"/>
        <v>0</v>
      </c>
      <c r="BN1981" s="293">
        <f t="shared" si="383"/>
        <v>0</v>
      </c>
      <c r="BO1981" s="294">
        <f t="shared" si="384"/>
        <v>0</v>
      </c>
      <c r="BP1981" s="295">
        <f t="shared" si="385"/>
        <v>0</v>
      </c>
      <c r="BQ1981" s="296">
        <f t="shared" si="386"/>
        <v>0</v>
      </c>
      <c r="BR1981" s="362">
        <f t="shared" si="387"/>
        <v>0</v>
      </c>
      <c r="BS1981" s="366">
        <f t="shared" si="388"/>
        <v>0</v>
      </c>
      <c r="BT1981" s="364">
        <f t="shared" si="389"/>
        <v>0</v>
      </c>
      <c r="BU1981" s="365">
        <f t="shared" si="390"/>
        <v>0</v>
      </c>
      <c r="BV1981" s="362">
        <f t="shared" si="391"/>
        <v>0</v>
      </c>
      <c r="BW1981" s="363">
        <f t="shared" si="392"/>
        <v>0</v>
      </c>
      <c r="BX1981" s="364">
        <f t="shared" si="393"/>
        <v>0</v>
      </c>
      <c r="BY1981" s="365">
        <f t="shared" si="394"/>
        <v>0</v>
      </c>
      <c r="BZ1981" s="362">
        <f t="shared" si="395"/>
        <v>0</v>
      </c>
      <c r="CA1981" s="366">
        <f t="shared" si="396"/>
        <v>0</v>
      </c>
      <c r="CB1981" s="364">
        <f t="shared" si="397"/>
        <v>0</v>
      </c>
      <c r="CC1981" s="365">
        <f t="shared" si="398"/>
        <v>0</v>
      </c>
      <c r="CD1981" s="298">
        <f t="shared" si="399"/>
        <v>0</v>
      </c>
      <c r="CE1981" s="272">
        <f t="shared" si="400"/>
        <v>0</v>
      </c>
      <c r="CF1981" s="370" t="str">
        <f>IF(CE1981=0,"",
IF(SUM($CE$1955:CE1981)=1,CG1981,
IF($CE$2075&gt;SUM($CE$1955:CE1981),_xlfn.CONCAT(", ",CG1981),
IF($CE$2075=SUM($CE$1955:CE1981),_xlfn.CONCAT(" y ",CG1981)))))</f>
        <v/>
      </c>
      <c r="CG1981" s="156" t="s">
        <v>5121</v>
      </c>
      <c r="CH1981" s="402">
        <f t="shared" si="401"/>
        <v>0</v>
      </c>
      <c r="CI1981" s="370" t="str">
        <f>IF(CH1981=0,"",
IF(SUM($CH$1955:CH1981)=1,CJ1981,
IF($CH$2075&gt;SUM($CH$1955:CH1981),_xlfn.CONCAT(", ",CJ1981),
IF($CH$2075=SUM($CH$1955:CH1981),_xlfn.CONCAT(" y ",CJ1981)))))</f>
        <v/>
      </c>
      <c r="CJ1981" s="156" t="s">
        <v>5121</v>
      </c>
    </row>
    <row r="1982" spans="1:88" ht="15" customHeight="1">
      <c r="A1982" s="57"/>
      <c r="B1982" s="26"/>
      <c r="C1982" s="165" t="s">
        <v>5044</v>
      </c>
      <c r="D1982" s="885" t="str">
        <f t="shared" si="349"/>
        <v>INSTITUTO TECNOLOGICO SUPERIOR DE COSAMALOAPAN</v>
      </c>
      <c r="E1982" s="886"/>
      <c r="F1982" s="886"/>
      <c r="G1982" s="886"/>
      <c r="H1982" s="886"/>
      <c r="I1982" s="886"/>
      <c r="J1982" s="886"/>
      <c r="K1982" s="886"/>
      <c r="L1982" s="886"/>
      <c r="M1982" s="886"/>
      <c r="N1982" s="886"/>
      <c r="O1982" s="886"/>
      <c r="P1982" s="886"/>
      <c r="Q1982" s="886"/>
      <c r="R1982" s="887"/>
      <c r="S1982" s="614"/>
      <c r="T1982" s="614"/>
      <c r="U1982" s="614"/>
      <c r="V1982" s="614"/>
      <c r="W1982" s="614"/>
      <c r="X1982" s="614"/>
      <c r="Y1982" s="614"/>
      <c r="Z1982" s="614"/>
      <c r="AA1982" s="614"/>
      <c r="AB1982" s="614"/>
      <c r="AC1982" s="614"/>
      <c r="AD1982" s="614"/>
      <c r="AE1982" s="164"/>
      <c r="AF1982" s="164"/>
      <c r="AG1982" s="199">
        <f t="shared" si="350"/>
        <v>0</v>
      </c>
      <c r="AH1982" s="293">
        <f t="shared" si="351"/>
        <v>0</v>
      </c>
      <c r="AI1982" s="294">
        <f t="shared" si="352"/>
        <v>0</v>
      </c>
      <c r="AJ1982" s="295">
        <f t="shared" si="353"/>
        <v>0</v>
      </c>
      <c r="AK1982" s="296">
        <f t="shared" si="354"/>
        <v>0</v>
      </c>
      <c r="AL1982" s="293">
        <f t="shared" si="355"/>
        <v>0</v>
      </c>
      <c r="AM1982" s="294">
        <f t="shared" si="356"/>
        <v>0</v>
      </c>
      <c r="AN1982" s="295">
        <f t="shared" si="357"/>
        <v>0</v>
      </c>
      <c r="AO1982" s="296">
        <f t="shared" si="358"/>
        <v>0</v>
      </c>
      <c r="AP1982" s="293">
        <f t="shared" si="359"/>
        <v>0</v>
      </c>
      <c r="AQ1982" s="294">
        <f t="shared" si="360"/>
        <v>0</v>
      </c>
      <c r="AR1982" s="295">
        <f t="shared" si="361"/>
        <v>0</v>
      </c>
      <c r="AS1982" s="296">
        <f t="shared" si="362"/>
        <v>0</v>
      </c>
      <c r="AT1982" s="293">
        <f t="shared" si="363"/>
        <v>0</v>
      </c>
      <c r="AU1982" s="294">
        <f t="shared" si="364"/>
        <v>0</v>
      </c>
      <c r="AV1982" s="295">
        <f t="shared" si="365"/>
        <v>0</v>
      </c>
      <c r="AW1982" s="296">
        <f t="shared" si="366"/>
        <v>0</v>
      </c>
      <c r="AX1982" s="293">
        <f t="shared" si="367"/>
        <v>0</v>
      </c>
      <c r="AY1982" s="294">
        <f t="shared" si="368"/>
        <v>0</v>
      </c>
      <c r="AZ1982" s="295">
        <f t="shared" si="369"/>
        <v>0</v>
      </c>
      <c r="BA1982" s="296">
        <f t="shared" si="370"/>
        <v>0</v>
      </c>
      <c r="BB1982" s="293">
        <f t="shared" si="371"/>
        <v>0</v>
      </c>
      <c r="BC1982" s="294">
        <f t="shared" si="372"/>
        <v>0</v>
      </c>
      <c r="BD1982" s="295">
        <f t="shared" si="373"/>
        <v>0</v>
      </c>
      <c r="BE1982" s="296">
        <f t="shared" si="374"/>
        <v>0</v>
      </c>
      <c r="BF1982" s="293">
        <f t="shared" si="375"/>
        <v>0</v>
      </c>
      <c r="BG1982" s="294">
        <f t="shared" si="376"/>
        <v>0</v>
      </c>
      <c r="BH1982" s="295">
        <f t="shared" si="377"/>
        <v>0</v>
      </c>
      <c r="BI1982" s="296">
        <f t="shared" si="378"/>
        <v>0</v>
      </c>
      <c r="BJ1982" s="293">
        <f t="shared" si="379"/>
        <v>0</v>
      </c>
      <c r="BK1982" s="294">
        <f t="shared" si="380"/>
        <v>0</v>
      </c>
      <c r="BL1982" s="295">
        <f t="shared" si="381"/>
        <v>0</v>
      </c>
      <c r="BM1982" s="296">
        <f t="shared" si="382"/>
        <v>0</v>
      </c>
      <c r="BN1982" s="293">
        <f t="shared" si="383"/>
        <v>0</v>
      </c>
      <c r="BO1982" s="294">
        <f t="shared" si="384"/>
        <v>0</v>
      </c>
      <c r="BP1982" s="295">
        <f t="shared" si="385"/>
        <v>0</v>
      </c>
      <c r="BQ1982" s="296">
        <f t="shared" si="386"/>
        <v>0</v>
      </c>
      <c r="BR1982" s="362">
        <f t="shared" si="387"/>
        <v>0</v>
      </c>
      <c r="BS1982" s="366">
        <f t="shared" si="388"/>
        <v>0</v>
      </c>
      <c r="BT1982" s="364">
        <f t="shared" si="389"/>
        <v>0</v>
      </c>
      <c r="BU1982" s="365">
        <f t="shared" si="390"/>
        <v>0</v>
      </c>
      <c r="BV1982" s="362">
        <f t="shared" si="391"/>
        <v>0</v>
      </c>
      <c r="BW1982" s="363">
        <f t="shared" si="392"/>
        <v>0</v>
      </c>
      <c r="BX1982" s="364">
        <f t="shared" si="393"/>
        <v>0</v>
      </c>
      <c r="BY1982" s="365">
        <f t="shared" si="394"/>
        <v>0</v>
      </c>
      <c r="BZ1982" s="362">
        <f t="shared" si="395"/>
        <v>0</v>
      </c>
      <c r="CA1982" s="366">
        <f t="shared" si="396"/>
        <v>0</v>
      </c>
      <c r="CB1982" s="364">
        <f t="shared" si="397"/>
        <v>0</v>
      </c>
      <c r="CC1982" s="365">
        <f t="shared" si="398"/>
        <v>0</v>
      </c>
      <c r="CD1982" s="298">
        <f t="shared" si="399"/>
        <v>0</v>
      </c>
      <c r="CE1982" s="272">
        <f t="shared" si="400"/>
        <v>0</v>
      </c>
      <c r="CF1982" s="370" t="str">
        <f>IF(CE1982=0,"",
IF(SUM($CE$1955:CE1982)=1,CG1982,
IF($CE$2075&gt;SUM($CE$1955:CE1982),_xlfn.CONCAT(", ",CG1982),
IF($CE$2075=SUM($CE$1955:CE1982),_xlfn.CONCAT(" y ",CG1982)))))</f>
        <v/>
      </c>
      <c r="CG1982" s="156" t="s">
        <v>5122</v>
      </c>
      <c r="CH1982" s="402">
        <f t="shared" si="401"/>
        <v>0</v>
      </c>
      <c r="CI1982" s="370" t="str">
        <f>IF(CH1982=0,"",
IF(SUM($CH$1955:CH1982)=1,CJ1982,
IF($CH$2075&gt;SUM($CH$1955:CH1982),_xlfn.CONCAT(", ",CJ1982),
IF($CH$2075=SUM($CH$1955:CH1982),_xlfn.CONCAT(" y ",CJ1982)))))</f>
        <v/>
      </c>
      <c r="CJ1982" s="156" t="s">
        <v>5122</v>
      </c>
    </row>
    <row r="1983" spans="1:88" ht="15" customHeight="1">
      <c r="A1983" s="57"/>
      <c r="B1983" s="26"/>
      <c r="C1983" s="165" t="s">
        <v>5045</v>
      </c>
      <c r="D1983" s="885" t="str">
        <f t="shared" si="349"/>
        <v>INSTITUTO TECNOLOGICO SUPERIOR DE PANUCO</v>
      </c>
      <c r="E1983" s="886"/>
      <c r="F1983" s="886"/>
      <c r="G1983" s="886"/>
      <c r="H1983" s="886"/>
      <c r="I1983" s="886"/>
      <c r="J1983" s="886"/>
      <c r="K1983" s="886"/>
      <c r="L1983" s="886"/>
      <c r="M1983" s="886"/>
      <c r="N1983" s="886"/>
      <c r="O1983" s="886"/>
      <c r="P1983" s="886"/>
      <c r="Q1983" s="886"/>
      <c r="R1983" s="887"/>
      <c r="S1983" s="614"/>
      <c r="T1983" s="614"/>
      <c r="U1983" s="614"/>
      <c r="V1983" s="614"/>
      <c r="W1983" s="614"/>
      <c r="X1983" s="614"/>
      <c r="Y1983" s="614"/>
      <c r="Z1983" s="614"/>
      <c r="AA1983" s="614"/>
      <c r="AB1983" s="614"/>
      <c r="AC1983" s="614"/>
      <c r="AD1983" s="614"/>
      <c r="AE1983" s="164"/>
      <c r="AF1983" s="164"/>
      <c r="AG1983" s="199">
        <f t="shared" si="350"/>
        <v>0</v>
      </c>
      <c r="AH1983" s="293">
        <f t="shared" si="351"/>
        <v>0</v>
      </c>
      <c r="AI1983" s="294">
        <f t="shared" si="352"/>
        <v>0</v>
      </c>
      <c r="AJ1983" s="295">
        <f t="shared" si="353"/>
        <v>0</v>
      </c>
      <c r="AK1983" s="296">
        <f t="shared" si="354"/>
        <v>0</v>
      </c>
      <c r="AL1983" s="293">
        <f t="shared" si="355"/>
        <v>0</v>
      </c>
      <c r="AM1983" s="294">
        <f t="shared" si="356"/>
        <v>0</v>
      </c>
      <c r="AN1983" s="295">
        <f t="shared" si="357"/>
        <v>0</v>
      </c>
      <c r="AO1983" s="296">
        <f t="shared" si="358"/>
        <v>0</v>
      </c>
      <c r="AP1983" s="293">
        <f t="shared" si="359"/>
        <v>0</v>
      </c>
      <c r="AQ1983" s="294">
        <f t="shared" si="360"/>
        <v>0</v>
      </c>
      <c r="AR1983" s="295">
        <f t="shared" si="361"/>
        <v>0</v>
      </c>
      <c r="AS1983" s="296">
        <f t="shared" si="362"/>
        <v>0</v>
      </c>
      <c r="AT1983" s="293">
        <f t="shared" si="363"/>
        <v>0</v>
      </c>
      <c r="AU1983" s="294">
        <f t="shared" si="364"/>
        <v>0</v>
      </c>
      <c r="AV1983" s="295">
        <f t="shared" si="365"/>
        <v>0</v>
      </c>
      <c r="AW1983" s="296">
        <f t="shared" si="366"/>
        <v>0</v>
      </c>
      <c r="AX1983" s="293">
        <f t="shared" si="367"/>
        <v>0</v>
      </c>
      <c r="AY1983" s="294">
        <f t="shared" si="368"/>
        <v>0</v>
      </c>
      <c r="AZ1983" s="295">
        <f t="shared" si="369"/>
        <v>0</v>
      </c>
      <c r="BA1983" s="296">
        <f t="shared" si="370"/>
        <v>0</v>
      </c>
      <c r="BB1983" s="293">
        <f t="shared" si="371"/>
        <v>0</v>
      </c>
      <c r="BC1983" s="294">
        <f t="shared" si="372"/>
        <v>0</v>
      </c>
      <c r="BD1983" s="295">
        <f t="shared" si="373"/>
        <v>0</v>
      </c>
      <c r="BE1983" s="296">
        <f t="shared" si="374"/>
        <v>0</v>
      </c>
      <c r="BF1983" s="293">
        <f t="shared" si="375"/>
        <v>0</v>
      </c>
      <c r="BG1983" s="294">
        <f t="shared" si="376"/>
        <v>0</v>
      </c>
      <c r="BH1983" s="295">
        <f t="shared" si="377"/>
        <v>0</v>
      </c>
      <c r="BI1983" s="296">
        <f t="shared" si="378"/>
        <v>0</v>
      </c>
      <c r="BJ1983" s="293">
        <f t="shared" si="379"/>
        <v>0</v>
      </c>
      <c r="BK1983" s="294">
        <f t="shared" si="380"/>
        <v>0</v>
      </c>
      <c r="BL1983" s="295">
        <f t="shared" si="381"/>
        <v>0</v>
      </c>
      <c r="BM1983" s="296">
        <f t="shared" si="382"/>
        <v>0</v>
      </c>
      <c r="BN1983" s="293">
        <f t="shared" si="383"/>
        <v>0</v>
      </c>
      <c r="BO1983" s="294">
        <f t="shared" si="384"/>
        <v>0</v>
      </c>
      <c r="BP1983" s="295">
        <f t="shared" si="385"/>
        <v>0</v>
      </c>
      <c r="BQ1983" s="296">
        <f t="shared" si="386"/>
        <v>0</v>
      </c>
      <c r="BR1983" s="362">
        <f t="shared" si="387"/>
        <v>0</v>
      </c>
      <c r="BS1983" s="366">
        <f t="shared" si="388"/>
        <v>0</v>
      </c>
      <c r="BT1983" s="364">
        <f t="shared" si="389"/>
        <v>0</v>
      </c>
      <c r="BU1983" s="365">
        <f t="shared" si="390"/>
        <v>0</v>
      </c>
      <c r="BV1983" s="362">
        <f t="shared" si="391"/>
        <v>0</v>
      </c>
      <c r="BW1983" s="363">
        <f t="shared" si="392"/>
        <v>0</v>
      </c>
      <c r="BX1983" s="364">
        <f t="shared" si="393"/>
        <v>0</v>
      </c>
      <c r="BY1983" s="365">
        <f t="shared" si="394"/>
        <v>0</v>
      </c>
      <c r="BZ1983" s="362">
        <f t="shared" si="395"/>
        <v>0</v>
      </c>
      <c r="CA1983" s="366">
        <f t="shared" si="396"/>
        <v>0</v>
      </c>
      <c r="CB1983" s="364">
        <f t="shared" si="397"/>
        <v>0</v>
      </c>
      <c r="CC1983" s="365">
        <f t="shared" si="398"/>
        <v>0</v>
      </c>
      <c r="CD1983" s="298">
        <f t="shared" si="399"/>
        <v>0</v>
      </c>
      <c r="CE1983" s="272">
        <f t="shared" si="400"/>
        <v>0</v>
      </c>
      <c r="CF1983" s="370" t="str">
        <f>IF(CE1983=0,"",
IF(SUM($CE$1955:CE1983)=1,CG1983,
IF($CE$2075&gt;SUM($CE$1955:CE1983),_xlfn.CONCAT(", ",CG1983),
IF($CE$2075=SUM($CE$1955:CE1983),_xlfn.CONCAT(" y ",CG1983)))))</f>
        <v/>
      </c>
      <c r="CG1983" s="156" t="s">
        <v>5123</v>
      </c>
      <c r="CH1983" s="402">
        <f t="shared" si="401"/>
        <v>0</v>
      </c>
      <c r="CI1983" s="370" t="str">
        <f>IF(CH1983=0,"",
IF(SUM($CH$1955:CH1983)=1,CJ1983,
IF($CH$2075&gt;SUM($CH$1955:CH1983),_xlfn.CONCAT(", ",CJ1983),
IF($CH$2075=SUM($CH$1955:CH1983),_xlfn.CONCAT(" y ",CJ1983)))))</f>
        <v/>
      </c>
      <c r="CJ1983" s="156" t="s">
        <v>5123</v>
      </c>
    </row>
    <row r="1984" spans="1:88" ht="15" customHeight="1">
      <c r="A1984" s="57"/>
      <c r="B1984" s="26"/>
      <c r="C1984" s="165" t="s">
        <v>5046</v>
      </c>
      <c r="D1984" s="885" t="str">
        <f t="shared" si="349"/>
        <v>INSTITUTO TECNOLOGICO SUPERIOR DE POZA RICA</v>
      </c>
      <c r="E1984" s="886"/>
      <c r="F1984" s="886"/>
      <c r="G1984" s="886"/>
      <c r="H1984" s="886"/>
      <c r="I1984" s="886"/>
      <c r="J1984" s="886"/>
      <c r="K1984" s="886"/>
      <c r="L1984" s="886"/>
      <c r="M1984" s="886"/>
      <c r="N1984" s="886"/>
      <c r="O1984" s="886"/>
      <c r="P1984" s="886"/>
      <c r="Q1984" s="886"/>
      <c r="R1984" s="887"/>
      <c r="S1984" s="614"/>
      <c r="T1984" s="614"/>
      <c r="U1984" s="614"/>
      <c r="V1984" s="614"/>
      <c r="W1984" s="614"/>
      <c r="X1984" s="614"/>
      <c r="Y1984" s="614"/>
      <c r="Z1984" s="614"/>
      <c r="AA1984" s="614"/>
      <c r="AB1984" s="614"/>
      <c r="AC1984" s="614"/>
      <c r="AD1984" s="614"/>
      <c r="AE1984" s="164"/>
      <c r="AF1984" s="164"/>
      <c r="AG1984" s="199">
        <f t="shared" si="350"/>
        <v>0</v>
      </c>
      <c r="AH1984" s="293">
        <f t="shared" si="351"/>
        <v>0</v>
      </c>
      <c r="AI1984" s="294">
        <f t="shared" si="352"/>
        <v>0</v>
      </c>
      <c r="AJ1984" s="295">
        <f t="shared" si="353"/>
        <v>0</v>
      </c>
      <c r="AK1984" s="296">
        <f t="shared" si="354"/>
        <v>0</v>
      </c>
      <c r="AL1984" s="293">
        <f t="shared" si="355"/>
        <v>0</v>
      </c>
      <c r="AM1984" s="294">
        <f t="shared" si="356"/>
        <v>0</v>
      </c>
      <c r="AN1984" s="295">
        <f t="shared" si="357"/>
        <v>0</v>
      </c>
      <c r="AO1984" s="296">
        <f t="shared" si="358"/>
        <v>0</v>
      </c>
      <c r="AP1984" s="293">
        <f t="shared" si="359"/>
        <v>0</v>
      </c>
      <c r="AQ1984" s="294">
        <f t="shared" si="360"/>
        <v>0</v>
      </c>
      <c r="AR1984" s="295">
        <f t="shared" si="361"/>
        <v>0</v>
      </c>
      <c r="AS1984" s="296">
        <f t="shared" si="362"/>
        <v>0</v>
      </c>
      <c r="AT1984" s="293">
        <f t="shared" si="363"/>
        <v>0</v>
      </c>
      <c r="AU1984" s="294">
        <f t="shared" si="364"/>
        <v>0</v>
      </c>
      <c r="AV1984" s="295">
        <f t="shared" si="365"/>
        <v>0</v>
      </c>
      <c r="AW1984" s="296">
        <f t="shared" si="366"/>
        <v>0</v>
      </c>
      <c r="AX1984" s="293">
        <f t="shared" si="367"/>
        <v>0</v>
      </c>
      <c r="AY1984" s="294">
        <f t="shared" si="368"/>
        <v>0</v>
      </c>
      <c r="AZ1984" s="295">
        <f t="shared" si="369"/>
        <v>0</v>
      </c>
      <c r="BA1984" s="296">
        <f t="shared" si="370"/>
        <v>0</v>
      </c>
      <c r="BB1984" s="293">
        <f t="shared" si="371"/>
        <v>0</v>
      </c>
      <c r="BC1984" s="294">
        <f t="shared" si="372"/>
        <v>0</v>
      </c>
      <c r="BD1984" s="295">
        <f t="shared" si="373"/>
        <v>0</v>
      </c>
      <c r="BE1984" s="296">
        <f t="shared" si="374"/>
        <v>0</v>
      </c>
      <c r="BF1984" s="293">
        <f t="shared" si="375"/>
        <v>0</v>
      </c>
      <c r="BG1984" s="294">
        <f t="shared" si="376"/>
        <v>0</v>
      </c>
      <c r="BH1984" s="295">
        <f t="shared" si="377"/>
        <v>0</v>
      </c>
      <c r="BI1984" s="296">
        <f t="shared" si="378"/>
        <v>0</v>
      </c>
      <c r="BJ1984" s="293">
        <f t="shared" si="379"/>
        <v>0</v>
      </c>
      <c r="BK1984" s="294">
        <f t="shared" si="380"/>
        <v>0</v>
      </c>
      <c r="BL1984" s="295">
        <f t="shared" si="381"/>
        <v>0</v>
      </c>
      <c r="BM1984" s="296">
        <f t="shared" si="382"/>
        <v>0</v>
      </c>
      <c r="BN1984" s="293">
        <f t="shared" si="383"/>
        <v>0</v>
      </c>
      <c r="BO1984" s="294">
        <f t="shared" si="384"/>
        <v>0</v>
      </c>
      <c r="BP1984" s="295">
        <f t="shared" si="385"/>
        <v>0</v>
      </c>
      <c r="BQ1984" s="296">
        <f t="shared" si="386"/>
        <v>0</v>
      </c>
      <c r="BR1984" s="362">
        <f t="shared" si="387"/>
        <v>0</v>
      </c>
      <c r="BS1984" s="366">
        <f t="shared" si="388"/>
        <v>0</v>
      </c>
      <c r="BT1984" s="364">
        <f t="shared" si="389"/>
        <v>0</v>
      </c>
      <c r="BU1984" s="365">
        <f t="shared" si="390"/>
        <v>0</v>
      </c>
      <c r="BV1984" s="362">
        <f t="shared" si="391"/>
        <v>0</v>
      </c>
      <c r="BW1984" s="363">
        <f t="shared" si="392"/>
        <v>0</v>
      </c>
      <c r="BX1984" s="364">
        <f t="shared" si="393"/>
        <v>0</v>
      </c>
      <c r="BY1984" s="365">
        <f t="shared" si="394"/>
        <v>0</v>
      </c>
      <c r="BZ1984" s="362">
        <f t="shared" si="395"/>
        <v>0</v>
      </c>
      <c r="CA1984" s="366">
        <f t="shared" si="396"/>
        <v>0</v>
      </c>
      <c r="CB1984" s="364">
        <f t="shared" si="397"/>
        <v>0</v>
      </c>
      <c r="CC1984" s="365">
        <f t="shared" si="398"/>
        <v>0</v>
      </c>
      <c r="CD1984" s="298">
        <f t="shared" si="399"/>
        <v>0</v>
      </c>
      <c r="CE1984" s="272">
        <f t="shared" si="400"/>
        <v>0</v>
      </c>
      <c r="CF1984" s="370" t="str">
        <f>IF(CE1984=0,"",
IF(SUM($CE$1955:CE1984)=1,CG1984,
IF($CE$2075&gt;SUM($CE$1955:CE1984),_xlfn.CONCAT(", ",CG1984),
IF($CE$2075=SUM($CE$1955:CE1984),_xlfn.CONCAT(" y ",CG1984)))))</f>
        <v/>
      </c>
      <c r="CG1984" s="156" t="s">
        <v>5124</v>
      </c>
      <c r="CH1984" s="402">
        <f t="shared" si="401"/>
        <v>0</v>
      </c>
      <c r="CI1984" s="370" t="str">
        <f>IF(CH1984=0,"",
IF(SUM($CH$1955:CH1984)=1,CJ1984,
IF($CH$2075&gt;SUM($CH$1955:CH1984),_xlfn.CONCAT(", ",CJ1984),
IF($CH$2075=SUM($CH$1955:CH1984),_xlfn.CONCAT(" y ",CJ1984)))))</f>
        <v/>
      </c>
      <c r="CJ1984" s="156" t="s">
        <v>5124</v>
      </c>
    </row>
    <row r="1985" spans="1:88" ht="15" customHeight="1">
      <c r="A1985" s="57"/>
      <c r="B1985" s="26"/>
      <c r="C1985" s="165" t="s">
        <v>5047</v>
      </c>
      <c r="D1985" s="885" t="str">
        <f t="shared" si="349"/>
        <v>INSTITUTO TECNOLOGICO SUPERIOR DE XALAPA</v>
      </c>
      <c r="E1985" s="886"/>
      <c r="F1985" s="886"/>
      <c r="G1985" s="886"/>
      <c r="H1985" s="886"/>
      <c r="I1985" s="886"/>
      <c r="J1985" s="886"/>
      <c r="K1985" s="886"/>
      <c r="L1985" s="886"/>
      <c r="M1985" s="886"/>
      <c r="N1985" s="886"/>
      <c r="O1985" s="886"/>
      <c r="P1985" s="886"/>
      <c r="Q1985" s="886"/>
      <c r="R1985" s="887"/>
      <c r="S1985" s="614"/>
      <c r="T1985" s="614"/>
      <c r="U1985" s="614"/>
      <c r="V1985" s="614"/>
      <c r="W1985" s="614"/>
      <c r="X1985" s="614"/>
      <c r="Y1985" s="614"/>
      <c r="Z1985" s="614"/>
      <c r="AA1985" s="614"/>
      <c r="AB1985" s="614"/>
      <c r="AC1985" s="614"/>
      <c r="AD1985" s="614"/>
      <c r="AE1985" s="164"/>
      <c r="AF1985" s="164"/>
      <c r="AG1985" s="199">
        <f t="shared" si="350"/>
        <v>0</v>
      </c>
      <c r="AH1985" s="293">
        <f t="shared" si="351"/>
        <v>0</v>
      </c>
      <c r="AI1985" s="294">
        <f t="shared" si="352"/>
        <v>0</v>
      </c>
      <c r="AJ1985" s="295">
        <f t="shared" si="353"/>
        <v>0</v>
      </c>
      <c r="AK1985" s="296">
        <f t="shared" si="354"/>
        <v>0</v>
      </c>
      <c r="AL1985" s="293">
        <f t="shared" si="355"/>
        <v>0</v>
      </c>
      <c r="AM1985" s="294">
        <f t="shared" si="356"/>
        <v>0</v>
      </c>
      <c r="AN1985" s="295">
        <f t="shared" si="357"/>
        <v>0</v>
      </c>
      <c r="AO1985" s="296">
        <f t="shared" si="358"/>
        <v>0</v>
      </c>
      <c r="AP1985" s="293">
        <f t="shared" si="359"/>
        <v>0</v>
      </c>
      <c r="AQ1985" s="294">
        <f t="shared" si="360"/>
        <v>0</v>
      </c>
      <c r="AR1985" s="295">
        <f t="shared" si="361"/>
        <v>0</v>
      </c>
      <c r="AS1985" s="296">
        <f t="shared" si="362"/>
        <v>0</v>
      </c>
      <c r="AT1985" s="293">
        <f t="shared" si="363"/>
        <v>0</v>
      </c>
      <c r="AU1985" s="294">
        <f t="shared" si="364"/>
        <v>0</v>
      </c>
      <c r="AV1985" s="295">
        <f t="shared" si="365"/>
        <v>0</v>
      </c>
      <c r="AW1985" s="296">
        <f t="shared" si="366"/>
        <v>0</v>
      </c>
      <c r="AX1985" s="293">
        <f t="shared" si="367"/>
        <v>0</v>
      </c>
      <c r="AY1985" s="294">
        <f t="shared" si="368"/>
        <v>0</v>
      </c>
      <c r="AZ1985" s="295">
        <f t="shared" si="369"/>
        <v>0</v>
      </c>
      <c r="BA1985" s="296">
        <f t="shared" si="370"/>
        <v>0</v>
      </c>
      <c r="BB1985" s="293">
        <f t="shared" si="371"/>
        <v>0</v>
      </c>
      <c r="BC1985" s="294">
        <f t="shared" si="372"/>
        <v>0</v>
      </c>
      <c r="BD1985" s="295">
        <f t="shared" si="373"/>
        <v>0</v>
      </c>
      <c r="BE1985" s="296">
        <f t="shared" si="374"/>
        <v>0</v>
      </c>
      <c r="BF1985" s="293">
        <f t="shared" si="375"/>
        <v>0</v>
      </c>
      <c r="BG1985" s="294">
        <f t="shared" si="376"/>
        <v>0</v>
      </c>
      <c r="BH1985" s="295">
        <f t="shared" si="377"/>
        <v>0</v>
      </c>
      <c r="BI1985" s="296">
        <f t="shared" si="378"/>
        <v>0</v>
      </c>
      <c r="BJ1985" s="293">
        <f t="shared" si="379"/>
        <v>0</v>
      </c>
      <c r="BK1985" s="294">
        <f t="shared" si="380"/>
        <v>0</v>
      </c>
      <c r="BL1985" s="295">
        <f t="shared" si="381"/>
        <v>0</v>
      </c>
      <c r="BM1985" s="296">
        <f t="shared" si="382"/>
        <v>0</v>
      </c>
      <c r="BN1985" s="293">
        <f t="shared" si="383"/>
        <v>0</v>
      </c>
      <c r="BO1985" s="294">
        <f t="shared" si="384"/>
        <v>0</v>
      </c>
      <c r="BP1985" s="295">
        <f t="shared" si="385"/>
        <v>0</v>
      </c>
      <c r="BQ1985" s="296">
        <f t="shared" si="386"/>
        <v>0</v>
      </c>
      <c r="BR1985" s="362">
        <f t="shared" si="387"/>
        <v>0</v>
      </c>
      <c r="BS1985" s="366">
        <f t="shared" si="388"/>
        <v>0</v>
      </c>
      <c r="BT1985" s="364">
        <f t="shared" si="389"/>
        <v>0</v>
      </c>
      <c r="BU1985" s="365">
        <f t="shared" si="390"/>
        <v>0</v>
      </c>
      <c r="BV1985" s="362">
        <f t="shared" si="391"/>
        <v>0</v>
      </c>
      <c r="BW1985" s="363">
        <f t="shared" si="392"/>
        <v>0</v>
      </c>
      <c r="BX1985" s="364">
        <f t="shared" si="393"/>
        <v>0</v>
      </c>
      <c r="BY1985" s="365">
        <f t="shared" si="394"/>
        <v>0</v>
      </c>
      <c r="BZ1985" s="362">
        <f t="shared" si="395"/>
        <v>0</v>
      </c>
      <c r="CA1985" s="366">
        <f t="shared" si="396"/>
        <v>0</v>
      </c>
      <c r="CB1985" s="364">
        <f t="shared" si="397"/>
        <v>0</v>
      </c>
      <c r="CC1985" s="365">
        <f t="shared" si="398"/>
        <v>0</v>
      </c>
      <c r="CD1985" s="298">
        <f t="shared" si="399"/>
        <v>0</v>
      </c>
      <c r="CE1985" s="272">
        <f t="shared" si="400"/>
        <v>0</v>
      </c>
      <c r="CF1985" s="370" t="str">
        <f>IF(CE1985=0,"",
IF(SUM($CE$1955:CE1985)=1,CG1985,
IF($CE$2075&gt;SUM($CE$1955:CE1985),_xlfn.CONCAT(", ",CG1985),
IF($CE$2075=SUM($CE$1955:CE1985),_xlfn.CONCAT(" y ",CG1985)))))</f>
        <v/>
      </c>
      <c r="CG1985" s="156" t="s">
        <v>5125</v>
      </c>
      <c r="CH1985" s="402">
        <f t="shared" si="401"/>
        <v>0</v>
      </c>
      <c r="CI1985" s="370" t="str">
        <f>IF(CH1985=0,"",
IF(SUM($CH$1955:CH1985)=1,CJ1985,
IF($CH$2075&gt;SUM($CH$1955:CH1985),_xlfn.CONCAT(", ",CJ1985),
IF($CH$2075=SUM($CH$1955:CH1985),_xlfn.CONCAT(" y ",CJ1985)))))</f>
        <v/>
      </c>
      <c r="CJ1985" s="156" t="s">
        <v>5125</v>
      </c>
    </row>
    <row r="1986" spans="1:88" ht="15" customHeight="1">
      <c r="A1986" s="57"/>
      <c r="B1986" s="26"/>
      <c r="C1986" s="165" t="s">
        <v>5048</v>
      </c>
      <c r="D1986" s="885" t="str">
        <f t="shared" si="349"/>
        <v>INSTITUTO TECNOLOGICO SUPERIOR DE COATZACOALCOS</v>
      </c>
      <c r="E1986" s="886"/>
      <c r="F1986" s="886"/>
      <c r="G1986" s="886"/>
      <c r="H1986" s="886"/>
      <c r="I1986" s="886"/>
      <c r="J1986" s="886"/>
      <c r="K1986" s="886"/>
      <c r="L1986" s="886"/>
      <c r="M1986" s="886"/>
      <c r="N1986" s="886"/>
      <c r="O1986" s="886"/>
      <c r="P1986" s="886"/>
      <c r="Q1986" s="886"/>
      <c r="R1986" s="887"/>
      <c r="S1986" s="614"/>
      <c r="T1986" s="614"/>
      <c r="U1986" s="614"/>
      <c r="V1986" s="614"/>
      <c r="W1986" s="614"/>
      <c r="X1986" s="614"/>
      <c r="Y1986" s="614"/>
      <c r="Z1986" s="614"/>
      <c r="AA1986" s="614"/>
      <c r="AB1986" s="614"/>
      <c r="AC1986" s="614"/>
      <c r="AD1986" s="614"/>
      <c r="AE1986" s="164"/>
      <c r="AF1986" s="164"/>
      <c r="AG1986" s="199">
        <f t="shared" si="350"/>
        <v>0</v>
      </c>
      <c r="AH1986" s="293">
        <f t="shared" si="351"/>
        <v>0</v>
      </c>
      <c r="AI1986" s="294">
        <f t="shared" si="352"/>
        <v>0</v>
      </c>
      <c r="AJ1986" s="295">
        <f t="shared" si="353"/>
        <v>0</v>
      </c>
      <c r="AK1986" s="296">
        <f t="shared" si="354"/>
        <v>0</v>
      </c>
      <c r="AL1986" s="293">
        <f t="shared" si="355"/>
        <v>0</v>
      </c>
      <c r="AM1986" s="294">
        <f t="shared" si="356"/>
        <v>0</v>
      </c>
      <c r="AN1986" s="295">
        <f t="shared" si="357"/>
        <v>0</v>
      </c>
      <c r="AO1986" s="296">
        <f t="shared" si="358"/>
        <v>0</v>
      </c>
      <c r="AP1986" s="293">
        <f t="shared" si="359"/>
        <v>0</v>
      </c>
      <c r="AQ1986" s="294">
        <f t="shared" si="360"/>
        <v>0</v>
      </c>
      <c r="AR1986" s="295">
        <f t="shared" si="361"/>
        <v>0</v>
      </c>
      <c r="AS1986" s="296">
        <f t="shared" si="362"/>
        <v>0</v>
      </c>
      <c r="AT1986" s="293">
        <f t="shared" si="363"/>
        <v>0</v>
      </c>
      <c r="AU1986" s="294">
        <f t="shared" si="364"/>
        <v>0</v>
      </c>
      <c r="AV1986" s="295">
        <f t="shared" si="365"/>
        <v>0</v>
      </c>
      <c r="AW1986" s="296">
        <f t="shared" si="366"/>
        <v>0</v>
      </c>
      <c r="AX1986" s="293">
        <f t="shared" si="367"/>
        <v>0</v>
      </c>
      <c r="AY1986" s="294">
        <f t="shared" si="368"/>
        <v>0</v>
      </c>
      <c r="AZ1986" s="295">
        <f t="shared" si="369"/>
        <v>0</v>
      </c>
      <c r="BA1986" s="296">
        <f t="shared" si="370"/>
        <v>0</v>
      </c>
      <c r="BB1986" s="293">
        <f t="shared" si="371"/>
        <v>0</v>
      </c>
      <c r="BC1986" s="294">
        <f t="shared" si="372"/>
        <v>0</v>
      </c>
      <c r="BD1986" s="295">
        <f t="shared" si="373"/>
        <v>0</v>
      </c>
      <c r="BE1986" s="296">
        <f t="shared" si="374"/>
        <v>0</v>
      </c>
      <c r="BF1986" s="293">
        <f t="shared" si="375"/>
        <v>0</v>
      </c>
      <c r="BG1986" s="294">
        <f t="shared" si="376"/>
        <v>0</v>
      </c>
      <c r="BH1986" s="295">
        <f t="shared" si="377"/>
        <v>0</v>
      </c>
      <c r="BI1986" s="296">
        <f t="shared" si="378"/>
        <v>0</v>
      </c>
      <c r="BJ1986" s="293">
        <f t="shared" si="379"/>
        <v>0</v>
      </c>
      <c r="BK1986" s="294">
        <f t="shared" si="380"/>
        <v>0</v>
      </c>
      <c r="BL1986" s="295">
        <f t="shared" si="381"/>
        <v>0</v>
      </c>
      <c r="BM1986" s="296">
        <f t="shared" si="382"/>
        <v>0</v>
      </c>
      <c r="BN1986" s="293">
        <f t="shared" si="383"/>
        <v>0</v>
      </c>
      <c r="BO1986" s="294">
        <f t="shared" si="384"/>
        <v>0</v>
      </c>
      <c r="BP1986" s="295">
        <f t="shared" si="385"/>
        <v>0</v>
      </c>
      <c r="BQ1986" s="296">
        <f t="shared" si="386"/>
        <v>0</v>
      </c>
      <c r="BR1986" s="362">
        <f t="shared" si="387"/>
        <v>0</v>
      </c>
      <c r="BS1986" s="366">
        <f t="shared" si="388"/>
        <v>0</v>
      </c>
      <c r="BT1986" s="364">
        <f t="shared" si="389"/>
        <v>0</v>
      </c>
      <c r="BU1986" s="365">
        <f t="shared" si="390"/>
        <v>0</v>
      </c>
      <c r="BV1986" s="362">
        <f t="shared" si="391"/>
        <v>0</v>
      </c>
      <c r="BW1986" s="363">
        <f t="shared" si="392"/>
        <v>0</v>
      </c>
      <c r="BX1986" s="364">
        <f t="shared" si="393"/>
        <v>0</v>
      </c>
      <c r="BY1986" s="365">
        <f t="shared" si="394"/>
        <v>0</v>
      </c>
      <c r="BZ1986" s="362">
        <f t="shared" si="395"/>
        <v>0</v>
      </c>
      <c r="CA1986" s="366">
        <f t="shared" si="396"/>
        <v>0</v>
      </c>
      <c r="CB1986" s="364">
        <f t="shared" si="397"/>
        <v>0</v>
      </c>
      <c r="CC1986" s="365">
        <f t="shared" si="398"/>
        <v>0</v>
      </c>
      <c r="CD1986" s="298">
        <f t="shared" si="399"/>
        <v>0</v>
      </c>
      <c r="CE1986" s="272">
        <f t="shared" si="400"/>
        <v>0</v>
      </c>
      <c r="CF1986" s="370" t="str">
        <f>IF(CE1986=0,"",
IF(SUM($CE$1955:CE1986)=1,CG1986,
IF($CE$2075&gt;SUM($CE$1955:CE1986),_xlfn.CONCAT(", ",CG1986),
IF($CE$2075=SUM($CE$1955:CE1986),_xlfn.CONCAT(" y ",CG1986)))))</f>
        <v/>
      </c>
      <c r="CG1986" s="156" t="s">
        <v>5126</v>
      </c>
      <c r="CH1986" s="402">
        <f t="shared" si="401"/>
        <v>0</v>
      </c>
      <c r="CI1986" s="370" t="str">
        <f>IF(CH1986=0,"",
IF(SUM($CH$1955:CH1986)=1,CJ1986,
IF($CH$2075&gt;SUM($CH$1955:CH1986),_xlfn.CONCAT(", ",CJ1986),
IF($CH$2075=SUM($CH$1955:CH1986),_xlfn.CONCAT(" y ",CJ1986)))))</f>
        <v/>
      </c>
      <c r="CJ1986" s="156" t="s">
        <v>5126</v>
      </c>
    </row>
    <row r="1987" spans="1:88" ht="15" customHeight="1">
      <c r="A1987" s="57"/>
      <c r="B1987" s="26"/>
      <c r="C1987" s="165" t="s">
        <v>5049</v>
      </c>
      <c r="D1987" s="885" t="str">
        <f t="shared" si="349"/>
        <v>INSTITUTO TECNOLOGICO SUPERIOR DE TIERRA BLANCA</v>
      </c>
      <c r="E1987" s="886"/>
      <c r="F1987" s="886"/>
      <c r="G1987" s="886"/>
      <c r="H1987" s="886"/>
      <c r="I1987" s="886"/>
      <c r="J1987" s="886"/>
      <c r="K1987" s="886"/>
      <c r="L1987" s="886"/>
      <c r="M1987" s="886"/>
      <c r="N1987" s="886"/>
      <c r="O1987" s="886"/>
      <c r="P1987" s="886"/>
      <c r="Q1987" s="886"/>
      <c r="R1987" s="887"/>
      <c r="S1987" s="614"/>
      <c r="T1987" s="614"/>
      <c r="U1987" s="614"/>
      <c r="V1987" s="614"/>
      <c r="W1987" s="614"/>
      <c r="X1987" s="614"/>
      <c r="Y1987" s="614"/>
      <c r="Z1987" s="614"/>
      <c r="AA1987" s="614"/>
      <c r="AB1987" s="614"/>
      <c r="AC1987" s="614"/>
      <c r="AD1987" s="614"/>
      <c r="AE1987" s="164"/>
      <c r="AF1987" s="164"/>
      <c r="AG1987" s="199">
        <f t="shared" si="350"/>
        <v>0</v>
      </c>
      <c r="AH1987" s="293">
        <f t="shared" si="351"/>
        <v>0</v>
      </c>
      <c r="AI1987" s="294">
        <f t="shared" si="352"/>
        <v>0</v>
      </c>
      <c r="AJ1987" s="295">
        <f t="shared" si="353"/>
        <v>0</v>
      </c>
      <c r="AK1987" s="296">
        <f t="shared" si="354"/>
        <v>0</v>
      </c>
      <c r="AL1987" s="293">
        <f t="shared" si="355"/>
        <v>0</v>
      </c>
      <c r="AM1987" s="294">
        <f t="shared" si="356"/>
        <v>0</v>
      </c>
      <c r="AN1987" s="295">
        <f t="shared" si="357"/>
        <v>0</v>
      </c>
      <c r="AO1987" s="296">
        <f t="shared" si="358"/>
        <v>0</v>
      </c>
      <c r="AP1987" s="293">
        <f t="shared" si="359"/>
        <v>0</v>
      </c>
      <c r="AQ1987" s="294">
        <f t="shared" si="360"/>
        <v>0</v>
      </c>
      <c r="AR1987" s="295">
        <f t="shared" si="361"/>
        <v>0</v>
      </c>
      <c r="AS1987" s="296">
        <f t="shared" si="362"/>
        <v>0</v>
      </c>
      <c r="AT1987" s="293">
        <f t="shared" si="363"/>
        <v>0</v>
      </c>
      <c r="AU1987" s="294">
        <f t="shared" si="364"/>
        <v>0</v>
      </c>
      <c r="AV1987" s="295">
        <f t="shared" si="365"/>
        <v>0</v>
      </c>
      <c r="AW1987" s="296">
        <f t="shared" si="366"/>
        <v>0</v>
      </c>
      <c r="AX1987" s="293">
        <f t="shared" si="367"/>
        <v>0</v>
      </c>
      <c r="AY1987" s="294">
        <f t="shared" si="368"/>
        <v>0</v>
      </c>
      <c r="AZ1987" s="295">
        <f t="shared" si="369"/>
        <v>0</v>
      </c>
      <c r="BA1987" s="296">
        <f t="shared" si="370"/>
        <v>0</v>
      </c>
      <c r="BB1987" s="293">
        <f t="shared" si="371"/>
        <v>0</v>
      </c>
      <c r="BC1987" s="294">
        <f t="shared" si="372"/>
        <v>0</v>
      </c>
      <c r="BD1987" s="295">
        <f t="shared" si="373"/>
        <v>0</v>
      </c>
      <c r="BE1987" s="296">
        <f t="shared" si="374"/>
        <v>0</v>
      </c>
      <c r="BF1987" s="293">
        <f t="shared" si="375"/>
        <v>0</v>
      </c>
      <c r="BG1987" s="294">
        <f t="shared" si="376"/>
        <v>0</v>
      </c>
      <c r="BH1987" s="295">
        <f t="shared" si="377"/>
        <v>0</v>
      </c>
      <c r="BI1987" s="296">
        <f t="shared" si="378"/>
        <v>0</v>
      </c>
      <c r="BJ1987" s="293">
        <f t="shared" si="379"/>
        <v>0</v>
      </c>
      <c r="BK1987" s="294">
        <f t="shared" si="380"/>
        <v>0</v>
      </c>
      <c r="BL1987" s="295">
        <f t="shared" si="381"/>
        <v>0</v>
      </c>
      <c r="BM1987" s="296">
        <f t="shared" si="382"/>
        <v>0</v>
      </c>
      <c r="BN1987" s="293">
        <f t="shared" si="383"/>
        <v>0</v>
      </c>
      <c r="BO1987" s="294">
        <f t="shared" si="384"/>
        <v>0</v>
      </c>
      <c r="BP1987" s="295">
        <f t="shared" si="385"/>
        <v>0</v>
      </c>
      <c r="BQ1987" s="296">
        <f t="shared" si="386"/>
        <v>0</v>
      </c>
      <c r="BR1987" s="362">
        <f t="shared" si="387"/>
        <v>0</v>
      </c>
      <c r="BS1987" s="366">
        <f t="shared" si="388"/>
        <v>0</v>
      </c>
      <c r="BT1987" s="364">
        <f t="shared" si="389"/>
        <v>0</v>
      </c>
      <c r="BU1987" s="365">
        <f t="shared" si="390"/>
        <v>0</v>
      </c>
      <c r="BV1987" s="362">
        <f t="shared" si="391"/>
        <v>0</v>
      </c>
      <c r="BW1987" s="363">
        <f t="shared" si="392"/>
        <v>0</v>
      </c>
      <c r="BX1987" s="364">
        <f t="shared" si="393"/>
        <v>0</v>
      </c>
      <c r="BY1987" s="365">
        <f t="shared" si="394"/>
        <v>0</v>
      </c>
      <c r="BZ1987" s="362">
        <f t="shared" si="395"/>
        <v>0</v>
      </c>
      <c r="CA1987" s="366">
        <f t="shared" si="396"/>
        <v>0</v>
      </c>
      <c r="CB1987" s="364">
        <f t="shared" si="397"/>
        <v>0</v>
      </c>
      <c r="CC1987" s="365">
        <f t="shared" si="398"/>
        <v>0</v>
      </c>
      <c r="CD1987" s="298">
        <f t="shared" si="399"/>
        <v>0</v>
      </c>
      <c r="CE1987" s="272">
        <f t="shared" si="400"/>
        <v>0</v>
      </c>
      <c r="CF1987" s="370" t="str">
        <f>IF(CE1987=0,"",
IF(SUM($CE$1955:CE1987)=1,CG1987,
IF($CE$2075&gt;SUM($CE$1955:CE1987),_xlfn.CONCAT(", ",CG1987),
IF($CE$2075=SUM($CE$1955:CE1987),_xlfn.CONCAT(" y ",CG1987)))))</f>
        <v/>
      </c>
      <c r="CG1987" s="156" t="s">
        <v>5127</v>
      </c>
      <c r="CH1987" s="402">
        <f t="shared" si="401"/>
        <v>0</v>
      </c>
      <c r="CI1987" s="370" t="str">
        <f>IF(CH1987=0,"",
IF(SUM($CH$1955:CH1987)=1,CJ1987,
IF($CH$2075&gt;SUM($CH$1955:CH1987),_xlfn.CONCAT(", ",CJ1987),
IF($CH$2075=SUM($CH$1955:CH1987),_xlfn.CONCAT(" y ",CJ1987)))))</f>
        <v/>
      </c>
      <c r="CJ1987" s="156" t="s">
        <v>5127</v>
      </c>
    </row>
    <row r="1988" spans="1:88" ht="15" customHeight="1">
      <c r="A1988" s="57"/>
      <c r="B1988" s="26"/>
      <c r="C1988" s="165" t="s">
        <v>5050</v>
      </c>
      <c r="D1988" s="885" t="str">
        <f t="shared" si="349"/>
        <v>INSTITUTO TECNOLOGICO SUPERIOR DE ALAMO</v>
      </c>
      <c r="E1988" s="886"/>
      <c r="F1988" s="886"/>
      <c r="G1988" s="886"/>
      <c r="H1988" s="886"/>
      <c r="I1988" s="886"/>
      <c r="J1988" s="886"/>
      <c r="K1988" s="886"/>
      <c r="L1988" s="886"/>
      <c r="M1988" s="886"/>
      <c r="N1988" s="886"/>
      <c r="O1988" s="886"/>
      <c r="P1988" s="886"/>
      <c r="Q1988" s="886"/>
      <c r="R1988" s="887"/>
      <c r="S1988" s="614"/>
      <c r="T1988" s="614"/>
      <c r="U1988" s="614"/>
      <c r="V1988" s="614"/>
      <c r="W1988" s="614"/>
      <c r="X1988" s="614"/>
      <c r="Y1988" s="614"/>
      <c r="Z1988" s="614"/>
      <c r="AA1988" s="614"/>
      <c r="AB1988" s="614"/>
      <c r="AC1988" s="614"/>
      <c r="AD1988" s="614"/>
      <c r="AE1988" s="164"/>
      <c r="AF1988" s="164"/>
      <c r="AG1988" s="199">
        <f t="shared" si="350"/>
        <v>0</v>
      </c>
      <c r="AH1988" s="293">
        <f t="shared" si="351"/>
        <v>0</v>
      </c>
      <c r="AI1988" s="294">
        <f t="shared" si="352"/>
        <v>0</v>
      </c>
      <c r="AJ1988" s="295">
        <f t="shared" si="353"/>
        <v>0</v>
      </c>
      <c r="AK1988" s="296">
        <f t="shared" si="354"/>
        <v>0</v>
      </c>
      <c r="AL1988" s="293">
        <f t="shared" si="355"/>
        <v>0</v>
      </c>
      <c r="AM1988" s="294">
        <f t="shared" si="356"/>
        <v>0</v>
      </c>
      <c r="AN1988" s="295">
        <f t="shared" si="357"/>
        <v>0</v>
      </c>
      <c r="AO1988" s="296">
        <f t="shared" si="358"/>
        <v>0</v>
      </c>
      <c r="AP1988" s="293">
        <f t="shared" si="359"/>
        <v>0</v>
      </c>
      <c r="AQ1988" s="294">
        <f t="shared" si="360"/>
        <v>0</v>
      </c>
      <c r="AR1988" s="295">
        <f t="shared" si="361"/>
        <v>0</v>
      </c>
      <c r="AS1988" s="296">
        <f t="shared" si="362"/>
        <v>0</v>
      </c>
      <c r="AT1988" s="293">
        <f t="shared" si="363"/>
        <v>0</v>
      </c>
      <c r="AU1988" s="294">
        <f t="shared" si="364"/>
        <v>0</v>
      </c>
      <c r="AV1988" s="295">
        <f t="shared" si="365"/>
        <v>0</v>
      </c>
      <c r="AW1988" s="296">
        <f t="shared" si="366"/>
        <v>0</v>
      </c>
      <c r="AX1988" s="293">
        <f t="shared" si="367"/>
        <v>0</v>
      </c>
      <c r="AY1988" s="294">
        <f t="shared" si="368"/>
        <v>0</v>
      </c>
      <c r="AZ1988" s="295">
        <f t="shared" si="369"/>
        <v>0</v>
      </c>
      <c r="BA1988" s="296">
        <f t="shared" si="370"/>
        <v>0</v>
      </c>
      <c r="BB1988" s="293">
        <f t="shared" si="371"/>
        <v>0</v>
      </c>
      <c r="BC1988" s="294">
        <f t="shared" si="372"/>
        <v>0</v>
      </c>
      <c r="BD1988" s="295">
        <f t="shared" si="373"/>
        <v>0</v>
      </c>
      <c r="BE1988" s="296">
        <f t="shared" si="374"/>
        <v>0</v>
      </c>
      <c r="BF1988" s="293">
        <f t="shared" si="375"/>
        <v>0</v>
      </c>
      <c r="BG1988" s="294">
        <f t="shared" si="376"/>
        <v>0</v>
      </c>
      <c r="BH1988" s="295">
        <f t="shared" si="377"/>
        <v>0</v>
      </c>
      <c r="BI1988" s="296">
        <f t="shared" si="378"/>
        <v>0</v>
      </c>
      <c r="BJ1988" s="293">
        <f t="shared" si="379"/>
        <v>0</v>
      </c>
      <c r="BK1988" s="294">
        <f t="shared" si="380"/>
        <v>0</v>
      </c>
      <c r="BL1988" s="295">
        <f t="shared" si="381"/>
        <v>0</v>
      </c>
      <c r="BM1988" s="296">
        <f t="shared" si="382"/>
        <v>0</v>
      </c>
      <c r="BN1988" s="293">
        <f t="shared" si="383"/>
        <v>0</v>
      </c>
      <c r="BO1988" s="294">
        <f t="shared" si="384"/>
        <v>0</v>
      </c>
      <c r="BP1988" s="295">
        <f t="shared" si="385"/>
        <v>0</v>
      </c>
      <c r="BQ1988" s="296">
        <f t="shared" si="386"/>
        <v>0</v>
      </c>
      <c r="BR1988" s="362">
        <f t="shared" si="387"/>
        <v>0</v>
      </c>
      <c r="BS1988" s="366">
        <f t="shared" si="388"/>
        <v>0</v>
      </c>
      <c r="BT1988" s="364">
        <f t="shared" si="389"/>
        <v>0</v>
      </c>
      <c r="BU1988" s="365">
        <f t="shared" si="390"/>
        <v>0</v>
      </c>
      <c r="BV1988" s="362">
        <f t="shared" si="391"/>
        <v>0</v>
      </c>
      <c r="BW1988" s="363">
        <f t="shared" si="392"/>
        <v>0</v>
      </c>
      <c r="BX1988" s="364">
        <f t="shared" si="393"/>
        <v>0</v>
      </c>
      <c r="BY1988" s="365">
        <f t="shared" si="394"/>
        <v>0</v>
      </c>
      <c r="BZ1988" s="362">
        <f t="shared" si="395"/>
        <v>0</v>
      </c>
      <c r="CA1988" s="366">
        <f t="shared" si="396"/>
        <v>0</v>
      </c>
      <c r="CB1988" s="364">
        <f t="shared" si="397"/>
        <v>0</v>
      </c>
      <c r="CC1988" s="365">
        <f t="shared" si="398"/>
        <v>0</v>
      </c>
      <c r="CD1988" s="298">
        <f t="shared" si="399"/>
        <v>0</v>
      </c>
      <c r="CE1988" s="272">
        <f t="shared" si="400"/>
        <v>0</v>
      </c>
      <c r="CF1988" s="370" t="str">
        <f>IF(CE1988=0,"",
IF(SUM($CE$1955:CE1988)=1,CG1988,
IF($CE$2075&gt;SUM($CE$1955:CE1988),_xlfn.CONCAT(", ",CG1988),
IF($CE$2075=SUM($CE$1955:CE1988),_xlfn.CONCAT(" y ",CG1988)))))</f>
        <v/>
      </c>
      <c r="CG1988" s="156" t="s">
        <v>5128</v>
      </c>
      <c r="CH1988" s="402">
        <f t="shared" si="401"/>
        <v>0</v>
      </c>
      <c r="CI1988" s="370" t="str">
        <f>IF(CH1988=0,"",
IF(SUM($CH$1955:CH1988)=1,CJ1988,
IF($CH$2075&gt;SUM($CH$1955:CH1988),_xlfn.CONCAT(", ",CJ1988),
IF($CH$2075=SUM($CH$1955:CH1988),_xlfn.CONCAT(" y ",CJ1988)))))</f>
        <v/>
      </c>
      <c r="CJ1988" s="156" t="s">
        <v>5128</v>
      </c>
    </row>
    <row r="1989" spans="1:88" ht="15" customHeight="1">
      <c r="A1989" s="57"/>
      <c r="B1989" s="26"/>
      <c r="C1989" s="165" t="s">
        <v>5051</v>
      </c>
      <c r="D1989" s="885" t="str">
        <f t="shared" si="349"/>
        <v>INSTITUTO TECNOLOGICO SUPERIOR DE ACAYUCAN</v>
      </c>
      <c r="E1989" s="886"/>
      <c r="F1989" s="886"/>
      <c r="G1989" s="886"/>
      <c r="H1989" s="886"/>
      <c r="I1989" s="886"/>
      <c r="J1989" s="886"/>
      <c r="K1989" s="886"/>
      <c r="L1989" s="886"/>
      <c r="M1989" s="886"/>
      <c r="N1989" s="886"/>
      <c r="O1989" s="886"/>
      <c r="P1989" s="886"/>
      <c r="Q1989" s="886"/>
      <c r="R1989" s="887"/>
      <c r="S1989" s="614"/>
      <c r="T1989" s="614"/>
      <c r="U1989" s="614"/>
      <c r="V1989" s="614"/>
      <c r="W1989" s="614"/>
      <c r="X1989" s="614"/>
      <c r="Y1989" s="614"/>
      <c r="Z1989" s="614"/>
      <c r="AA1989" s="614"/>
      <c r="AB1989" s="614"/>
      <c r="AC1989" s="614"/>
      <c r="AD1989" s="614"/>
      <c r="AE1989" s="164"/>
      <c r="AF1989" s="164"/>
      <c r="AG1989" s="199">
        <f t="shared" si="350"/>
        <v>0</v>
      </c>
      <c r="AH1989" s="293">
        <f t="shared" si="351"/>
        <v>0</v>
      </c>
      <c r="AI1989" s="294">
        <f t="shared" si="352"/>
        <v>0</v>
      </c>
      <c r="AJ1989" s="295">
        <f t="shared" si="353"/>
        <v>0</v>
      </c>
      <c r="AK1989" s="296">
        <f t="shared" si="354"/>
        <v>0</v>
      </c>
      <c r="AL1989" s="293">
        <f t="shared" si="355"/>
        <v>0</v>
      </c>
      <c r="AM1989" s="294">
        <f t="shared" si="356"/>
        <v>0</v>
      </c>
      <c r="AN1989" s="295">
        <f t="shared" si="357"/>
        <v>0</v>
      </c>
      <c r="AO1989" s="296">
        <f t="shared" si="358"/>
        <v>0</v>
      </c>
      <c r="AP1989" s="293">
        <f t="shared" si="359"/>
        <v>0</v>
      </c>
      <c r="AQ1989" s="294">
        <f t="shared" si="360"/>
        <v>0</v>
      </c>
      <c r="AR1989" s="295">
        <f t="shared" si="361"/>
        <v>0</v>
      </c>
      <c r="AS1989" s="296">
        <f t="shared" si="362"/>
        <v>0</v>
      </c>
      <c r="AT1989" s="293">
        <f t="shared" si="363"/>
        <v>0</v>
      </c>
      <c r="AU1989" s="294">
        <f t="shared" si="364"/>
        <v>0</v>
      </c>
      <c r="AV1989" s="295">
        <f t="shared" si="365"/>
        <v>0</v>
      </c>
      <c r="AW1989" s="296">
        <f t="shared" si="366"/>
        <v>0</v>
      </c>
      <c r="AX1989" s="293">
        <f t="shared" si="367"/>
        <v>0</v>
      </c>
      <c r="AY1989" s="294">
        <f t="shared" si="368"/>
        <v>0</v>
      </c>
      <c r="AZ1989" s="295">
        <f t="shared" si="369"/>
        <v>0</v>
      </c>
      <c r="BA1989" s="296">
        <f t="shared" si="370"/>
        <v>0</v>
      </c>
      <c r="BB1989" s="293">
        <f t="shared" si="371"/>
        <v>0</v>
      </c>
      <c r="BC1989" s="294">
        <f t="shared" si="372"/>
        <v>0</v>
      </c>
      <c r="BD1989" s="295">
        <f t="shared" si="373"/>
        <v>0</v>
      </c>
      <c r="BE1989" s="296">
        <f t="shared" si="374"/>
        <v>0</v>
      </c>
      <c r="BF1989" s="293">
        <f t="shared" si="375"/>
        <v>0</v>
      </c>
      <c r="BG1989" s="294">
        <f t="shared" si="376"/>
        <v>0</v>
      </c>
      <c r="BH1989" s="295">
        <f t="shared" si="377"/>
        <v>0</v>
      </c>
      <c r="BI1989" s="296">
        <f t="shared" si="378"/>
        <v>0</v>
      </c>
      <c r="BJ1989" s="293">
        <f t="shared" si="379"/>
        <v>0</v>
      </c>
      <c r="BK1989" s="294">
        <f t="shared" si="380"/>
        <v>0</v>
      </c>
      <c r="BL1989" s="295">
        <f t="shared" si="381"/>
        <v>0</v>
      </c>
      <c r="BM1989" s="296">
        <f t="shared" si="382"/>
        <v>0</v>
      </c>
      <c r="BN1989" s="293">
        <f t="shared" si="383"/>
        <v>0</v>
      </c>
      <c r="BO1989" s="294">
        <f t="shared" si="384"/>
        <v>0</v>
      </c>
      <c r="BP1989" s="295">
        <f t="shared" si="385"/>
        <v>0</v>
      </c>
      <c r="BQ1989" s="296">
        <f t="shared" si="386"/>
        <v>0</v>
      </c>
      <c r="BR1989" s="362">
        <f t="shared" si="387"/>
        <v>0</v>
      </c>
      <c r="BS1989" s="366">
        <f t="shared" si="388"/>
        <v>0</v>
      </c>
      <c r="BT1989" s="364">
        <f t="shared" si="389"/>
        <v>0</v>
      </c>
      <c r="BU1989" s="365">
        <f t="shared" si="390"/>
        <v>0</v>
      </c>
      <c r="BV1989" s="362">
        <f t="shared" si="391"/>
        <v>0</v>
      </c>
      <c r="BW1989" s="363">
        <f t="shared" si="392"/>
        <v>0</v>
      </c>
      <c r="BX1989" s="364">
        <f t="shared" si="393"/>
        <v>0</v>
      </c>
      <c r="BY1989" s="365">
        <f t="shared" si="394"/>
        <v>0</v>
      </c>
      <c r="BZ1989" s="362">
        <f t="shared" si="395"/>
        <v>0</v>
      </c>
      <c r="CA1989" s="366">
        <f t="shared" si="396"/>
        <v>0</v>
      </c>
      <c r="CB1989" s="364">
        <f t="shared" si="397"/>
        <v>0</v>
      </c>
      <c r="CC1989" s="365">
        <f t="shared" si="398"/>
        <v>0</v>
      </c>
      <c r="CD1989" s="298">
        <f t="shared" si="399"/>
        <v>0</v>
      </c>
      <c r="CE1989" s="272">
        <f t="shared" si="400"/>
        <v>0</v>
      </c>
      <c r="CF1989" s="370" t="str">
        <f>IF(CE1989=0,"",
IF(SUM($CE$1955:CE1989)=1,CG1989,
IF($CE$2075&gt;SUM($CE$1955:CE1989),_xlfn.CONCAT(", ",CG1989),
IF($CE$2075=SUM($CE$1955:CE1989),_xlfn.CONCAT(" y ",CG1989)))))</f>
        <v/>
      </c>
      <c r="CG1989" s="156" t="s">
        <v>5129</v>
      </c>
      <c r="CH1989" s="402">
        <f t="shared" si="401"/>
        <v>0</v>
      </c>
      <c r="CI1989" s="370" t="str">
        <f>IF(CH1989=0,"",
IF(SUM($CH$1955:CH1989)=1,CJ1989,
IF($CH$2075&gt;SUM($CH$1955:CH1989),_xlfn.CONCAT(", ",CJ1989),
IF($CH$2075=SUM($CH$1955:CH1989),_xlfn.CONCAT(" y ",CJ1989)))))</f>
        <v/>
      </c>
      <c r="CJ1989" s="156" t="s">
        <v>5129</v>
      </c>
    </row>
    <row r="1990" spans="1:88" ht="15" customHeight="1">
      <c r="A1990" s="57"/>
      <c r="B1990" s="26"/>
      <c r="C1990" s="165" t="s">
        <v>5130</v>
      </c>
      <c r="D1990" s="885" t="str">
        <f t="shared" si="349"/>
        <v>INSTITUTO TECNOLOGICO SUPERIOR DE LAS CHOAPAS</v>
      </c>
      <c r="E1990" s="886"/>
      <c r="F1990" s="886"/>
      <c r="G1990" s="886"/>
      <c r="H1990" s="886"/>
      <c r="I1990" s="886"/>
      <c r="J1990" s="886"/>
      <c r="K1990" s="886"/>
      <c r="L1990" s="886"/>
      <c r="M1990" s="886"/>
      <c r="N1990" s="886"/>
      <c r="O1990" s="886"/>
      <c r="P1990" s="886"/>
      <c r="Q1990" s="886"/>
      <c r="R1990" s="887"/>
      <c r="S1990" s="614"/>
      <c r="T1990" s="614"/>
      <c r="U1990" s="614"/>
      <c r="V1990" s="614"/>
      <c r="W1990" s="614"/>
      <c r="X1990" s="614"/>
      <c r="Y1990" s="614"/>
      <c r="Z1990" s="614"/>
      <c r="AA1990" s="614"/>
      <c r="AB1990" s="614"/>
      <c r="AC1990" s="614"/>
      <c r="AD1990" s="614"/>
      <c r="AE1990" s="164"/>
      <c r="AF1990" s="164"/>
      <c r="AG1990" s="199">
        <f t="shared" si="350"/>
        <v>0</v>
      </c>
      <c r="AH1990" s="293">
        <f t="shared" si="351"/>
        <v>0</v>
      </c>
      <c r="AI1990" s="294">
        <f t="shared" si="352"/>
        <v>0</v>
      </c>
      <c r="AJ1990" s="295">
        <f t="shared" si="353"/>
        <v>0</v>
      </c>
      <c r="AK1990" s="296">
        <f t="shared" si="354"/>
        <v>0</v>
      </c>
      <c r="AL1990" s="293">
        <f t="shared" si="355"/>
        <v>0</v>
      </c>
      <c r="AM1990" s="294">
        <f t="shared" si="356"/>
        <v>0</v>
      </c>
      <c r="AN1990" s="295">
        <f t="shared" si="357"/>
        <v>0</v>
      </c>
      <c r="AO1990" s="296">
        <f t="shared" si="358"/>
        <v>0</v>
      </c>
      <c r="AP1990" s="293">
        <f t="shared" si="359"/>
        <v>0</v>
      </c>
      <c r="AQ1990" s="294">
        <f t="shared" si="360"/>
        <v>0</v>
      </c>
      <c r="AR1990" s="295">
        <f t="shared" si="361"/>
        <v>0</v>
      </c>
      <c r="AS1990" s="296">
        <f t="shared" si="362"/>
        <v>0</v>
      </c>
      <c r="AT1990" s="293">
        <f t="shared" si="363"/>
        <v>0</v>
      </c>
      <c r="AU1990" s="294">
        <f t="shared" si="364"/>
        <v>0</v>
      </c>
      <c r="AV1990" s="295">
        <f t="shared" si="365"/>
        <v>0</v>
      </c>
      <c r="AW1990" s="296">
        <f t="shared" si="366"/>
        <v>0</v>
      </c>
      <c r="AX1990" s="293">
        <f t="shared" si="367"/>
        <v>0</v>
      </c>
      <c r="AY1990" s="294">
        <f t="shared" si="368"/>
        <v>0</v>
      </c>
      <c r="AZ1990" s="295">
        <f t="shared" si="369"/>
        <v>0</v>
      </c>
      <c r="BA1990" s="296">
        <f t="shared" si="370"/>
        <v>0</v>
      </c>
      <c r="BB1990" s="293">
        <f t="shared" si="371"/>
        <v>0</v>
      </c>
      <c r="BC1990" s="294">
        <f t="shared" si="372"/>
        <v>0</v>
      </c>
      <c r="BD1990" s="295">
        <f t="shared" si="373"/>
        <v>0</v>
      </c>
      <c r="BE1990" s="296">
        <f t="shared" si="374"/>
        <v>0</v>
      </c>
      <c r="BF1990" s="293">
        <f t="shared" si="375"/>
        <v>0</v>
      </c>
      <c r="BG1990" s="294">
        <f t="shared" si="376"/>
        <v>0</v>
      </c>
      <c r="BH1990" s="295">
        <f t="shared" si="377"/>
        <v>0</v>
      </c>
      <c r="BI1990" s="296">
        <f t="shared" si="378"/>
        <v>0</v>
      </c>
      <c r="BJ1990" s="293">
        <f t="shared" si="379"/>
        <v>0</v>
      </c>
      <c r="BK1990" s="294">
        <f t="shared" si="380"/>
        <v>0</v>
      </c>
      <c r="BL1990" s="295">
        <f t="shared" si="381"/>
        <v>0</v>
      </c>
      <c r="BM1990" s="296">
        <f t="shared" si="382"/>
        <v>0</v>
      </c>
      <c r="BN1990" s="293">
        <f t="shared" si="383"/>
        <v>0</v>
      </c>
      <c r="BO1990" s="294">
        <f t="shared" si="384"/>
        <v>0</v>
      </c>
      <c r="BP1990" s="295">
        <f t="shared" si="385"/>
        <v>0</v>
      </c>
      <c r="BQ1990" s="296">
        <f t="shared" si="386"/>
        <v>0</v>
      </c>
      <c r="BR1990" s="362">
        <f t="shared" si="387"/>
        <v>0</v>
      </c>
      <c r="BS1990" s="366">
        <f t="shared" si="388"/>
        <v>0</v>
      </c>
      <c r="BT1990" s="364">
        <f t="shared" si="389"/>
        <v>0</v>
      </c>
      <c r="BU1990" s="365">
        <f t="shared" si="390"/>
        <v>0</v>
      </c>
      <c r="BV1990" s="362">
        <f t="shared" si="391"/>
        <v>0</v>
      </c>
      <c r="BW1990" s="363">
        <f t="shared" si="392"/>
        <v>0</v>
      </c>
      <c r="BX1990" s="364">
        <f t="shared" si="393"/>
        <v>0</v>
      </c>
      <c r="BY1990" s="365">
        <f t="shared" si="394"/>
        <v>0</v>
      </c>
      <c r="BZ1990" s="362">
        <f t="shared" si="395"/>
        <v>0</v>
      </c>
      <c r="CA1990" s="366">
        <f t="shared" si="396"/>
        <v>0</v>
      </c>
      <c r="CB1990" s="364">
        <f t="shared" si="397"/>
        <v>0</v>
      </c>
      <c r="CC1990" s="365">
        <f t="shared" si="398"/>
        <v>0</v>
      </c>
      <c r="CD1990" s="298">
        <f t="shared" si="399"/>
        <v>0</v>
      </c>
      <c r="CE1990" s="272">
        <f t="shared" si="400"/>
        <v>0</v>
      </c>
      <c r="CF1990" s="370" t="str">
        <f>IF(CE1990=0,"",
IF(SUM($CE$1955:CE1990)=1,CG1990,
IF($CE$2075&gt;SUM($CE$1955:CE1990),_xlfn.CONCAT(", ",CG1990),
IF($CE$2075=SUM($CE$1955:CE1990),_xlfn.CONCAT(" y ",CG1990)))))</f>
        <v/>
      </c>
      <c r="CG1990" s="156" t="s">
        <v>5131</v>
      </c>
      <c r="CH1990" s="402">
        <f t="shared" si="401"/>
        <v>0</v>
      </c>
      <c r="CI1990" s="370" t="str">
        <f>IF(CH1990=0,"",
IF(SUM($CH$1955:CH1990)=1,CJ1990,
IF($CH$2075&gt;SUM($CH$1955:CH1990),_xlfn.CONCAT(", ",CJ1990),
IF($CH$2075=SUM($CH$1955:CH1990),_xlfn.CONCAT(" y ",CJ1990)))))</f>
        <v/>
      </c>
      <c r="CJ1990" s="156" t="s">
        <v>5131</v>
      </c>
    </row>
    <row r="1991" spans="1:88" ht="15" customHeight="1">
      <c r="A1991" s="57"/>
      <c r="B1991" s="26"/>
      <c r="C1991" s="165" t="s">
        <v>5132</v>
      </c>
      <c r="D1991" s="885" t="str">
        <f t="shared" si="349"/>
        <v>INSTITUTO TECNOLOGICO SUPERIOR DE HUATUSCO</v>
      </c>
      <c r="E1991" s="886"/>
      <c r="F1991" s="886"/>
      <c r="G1991" s="886"/>
      <c r="H1991" s="886"/>
      <c r="I1991" s="886"/>
      <c r="J1991" s="886"/>
      <c r="K1991" s="886"/>
      <c r="L1991" s="886"/>
      <c r="M1991" s="886"/>
      <c r="N1991" s="886"/>
      <c r="O1991" s="886"/>
      <c r="P1991" s="886"/>
      <c r="Q1991" s="886"/>
      <c r="R1991" s="887"/>
      <c r="S1991" s="614"/>
      <c r="T1991" s="614"/>
      <c r="U1991" s="614"/>
      <c r="V1991" s="614"/>
      <c r="W1991" s="614"/>
      <c r="X1991" s="614"/>
      <c r="Y1991" s="614"/>
      <c r="Z1991" s="614"/>
      <c r="AA1991" s="614"/>
      <c r="AB1991" s="614"/>
      <c r="AC1991" s="614"/>
      <c r="AD1991" s="614"/>
      <c r="AE1991" s="164"/>
      <c r="AF1991" s="164"/>
      <c r="AG1991" s="199">
        <f t="shared" si="350"/>
        <v>0</v>
      </c>
      <c r="AH1991" s="293">
        <f t="shared" si="351"/>
        <v>0</v>
      </c>
      <c r="AI1991" s="294">
        <f t="shared" si="352"/>
        <v>0</v>
      </c>
      <c r="AJ1991" s="295">
        <f t="shared" si="353"/>
        <v>0</v>
      </c>
      <c r="AK1991" s="296">
        <f t="shared" si="354"/>
        <v>0</v>
      </c>
      <c r="AL1991" s="293">
        <f t="shared" si="355"/>
        <v>0</v>
      </c>
      <c r="AM1991" s="294">
        <f t="shared" si="356"/>
        <v>0</v>
      </c>
      <c r="AN1991" s="295">
        <f t="shared" si="357"/>
        <v>0</v>
      </c>
      <c r="AO1991" s="296">
        <f t="shared" si="358"/>
        <v>0</v>
      </c>
      <c r="AP1991" s="293">
        <f t="shared" si="359"/>
        <v>0</v>
      </c>
      <c r="AQ1991" s="294">
        <f t="shared" si="360"/>
        <v>0</v>
      </c>
      <c r="AR1991" s="295">
        <f t="shared" si="361"/>
        <v>0</v>
      </c>
      <c r="AS1991" s="296">
        <f t="shared" si="362"/>
        <v>0</v>
      </c>
      <c r="AT1991" s="293">
        <f t="shared" si="363"/>
        <v>0</v>
      </c>
      <c r="AU1991" s="294">
        <f t="shared" si="364"/>
        <v>0</v>
      </c>
      <c r="AV1991" s="295">
        <f t="shared" si="365"/>
        <v>0</v>
      </c>
      <c r="AW1991" s="296">
        <f t="shared" si="366"/>
        <v>0</v>
      </c>
      <c r="AX1991" s="293">
        <f t="shared" si="367"/>
        <v>0</v>
      </c>
      <c r="AY1991" s="294">
        <f t="shared" si="368"/>
        <v>0</v>
      </c>
      <c r="AZ1991" s="295">
        <f t="shared" si="369"/>
        <v>0</v>
      </c>
      <c r="BA1991" s="296">
        <f t="shared" si="370"/>
        <v>0</v>
      </c>
      <c r="BB1991" s="293">
        <f t="shared" si="371"/>
        <v>0</v>
      </c>
      <c r="BC1991" s="294">
        <f t="shared" si="372"/>
        <v>0</v>
      </c>
      <c r="BD1991" s="295">
        <f t="shared" si="373"/>
        <v>0</v>
      </c>
      <c r="BE1991" s="296">
        <f t="shared" si="374"/>
        <v>0</v>
      </c>
      <c r="BF1991" s="293">
        <f t="shared" si="375"/>
        <v>0</v>
      </c>
      <c r="BG1991" s="294">
        <f t="shared" si="376"/>
        <v>0</v>
      </c>
      <c r="BH1991" s="295">
        <f t="shared" si="377"/>
        <v>0</v>
      </c>
      <c r="BI1991" s="296">
        <f t="shared" si="378"/>
        <v>0</v>
      </c>
      <c r="BJ1991" s="293">
        <f t="shared" si="379"/>
        <v>0</v>
      </c>
      <c r="BK1991" s="294">
        <f t="shared" si="380"/>
        <v>0</v>
      </c>
      <c r="BL1991" s="295">
        <f t="shared" si="381"/>
        <v>0</v>
      </c>
      <c r="BM1991" s="296">
        <f t="shared" si="382"/>
        <v>0</v>
      </c>
      <c r="BN1991" s="293">
        <f t="shared" si="383"/>
        <v>0</v>
      </c>
      <c r="BO1991" s="294">
        <f t="shared" si="384"/>
        <v>0</v>
      </c>
      <c r="BP1991" s="295">
        <f t="shared" si="385"/>
        <v>0</v>
      </c>
      <c r="BQ1991" s="296">
        <f t="shared" si="386"/>
        <v>0</v>
      </c>
      <c r="BR1991" s="362">
        <f t="shared" si="387"/>
        <v>0</v>
      </c>
      <c r="BS1991" s="366">
        <f t="shared" si="388"/>
        <v>0</v>
      </c>
      <c r="BT1991" s="364">
        <f t="shared" si="389"/>
        <v>0</v>
      </c>
      <c r="BU1991" s="365">
        <f t="shared" si="390"/>
        <v>0</v>
      </c>
      <c r="BV1991" s="362">
        <f t="shared" si="391"/>
        <v>0</v>
      </c>
      <c r="BW1991" s="363">
        <f t="shared" si="392"/>
        <v>0</v>
      </c>
      <c r="BX1991" s="364">
        <f t="shared" si="393"/>
        <v>0</v>
      </c>
      <c r="BY1991" s="365">
        <f t="shared" si="394"/>
        <v>0</v>
      </c>
      <c r="BZ1991" s="362">
        <f t="shared" si="395"/>
        <v>0</v>
      </c>
      <c r="CA1991" s="366">
        <f t="shared" si="396"/>
        <v>0</v>
      </c>
      <c r="CB1991" s="364">
        <f t="shared" si="397"/>
        <v>0</v>
      </c>
      <c r="CC1991" s="365">
        <f t="shared" si="398"/>
        <v>0</v>
      </c>
      <c r="CD1991" s="298">
        <f t="shared" si="399"/>
        <v>0</v>
      </c>
      <c r="CE1991" s="272">
        <f t="shared" si="400"/>
        <v>0</v>
      </c>
      <c r="CF1991" s="370" t="str">
        <f>IF(CE1991=0,"",
IF(SUM($CE$1955:CE1991)=1,CG1991,
IF($CE$2075&gt;SUM($CE$1955:CE1991),_xlfn.CONCAT(", ",CG1991),
IF($CE$2075=SUM($CE$1955:CE1991),_xlfn.CONCAT(" y ",CG1991)))))</f>
        <v/>
      </c>
      <c r="CG1991" s="156" t="s">
        <v>5133</v>
      </c>
      <c r="CH1991" s="402">
        <f t="shared" si="401"/>
        <v>0</v>
      </c>
      <c r="CI1991" s="370" t="str">
        <f>IF(CH1991=0,"",
IF(SUM($CH$1955:CH1991)=1,CJ1991,
IF($CH$2075&gt;SUM($CH$1955:CH1991),_xlfn.CONCAT(", ",CJ1991),
IF($CH$2075=SUM($CH$1955:CH1991),_xlfn.CONCAT(" y ",CJ1991)))))</f>
        <v/>
      </c>
      <c r="CJ1991" s="156" t="s">
        <v>5133</v>
      </c>
    </row>
    <row r="1992" spans="1:88" ht="15" customHeight="1">
      <c r="A1992" s="57"/>
      <c r="B1992" s="26"/>
      <c r="C1992" s="165" t="s">
        <v>5134</v>
      </c>
      <c r="D1992" s="885" t="str">
        <f t="shared" si="349"/>
        <v>INSTITUTO TECNOLOGICO SUPERIOR DE ALVARADO</v>
      </c>
      <c r="E1992" s="886"/>
      <c r="F1992" s="886"/>
      <c r="G1992" s="886"/>
      <c r="H1992" s="886"/>
      <c r="I1992" s="886"/>
      <c r="J1992" s="886"/>
      <c r="K1992" s="886"/>
      <c r="L1992" s="886"/>
      <c r="M1992" s="886"/>
      <c r="N1992" s="886"/>
      <c r="O1992" s="886"/>
      <c r="P1992" s="886"/>
      <c r="Q1992" s="886"/>
      <c r="R1992" s="887"/>
      <c r="S1992" s="614"/>
      <c r="T1992" s="614"/>
      <c r="U1992" s="614"/>
      <c r="V1992" s="614"/>
      <c r="W1992" s="614"/>
      <c r="X1992" s="614"/>
      <c r="Y1992" s="614"/>
      <c r="Z1992" s="614"/>
      <c r="AA1992" s="614"/>
      <c r="AB1992" s="614"/>
      <c r="AC1992" s="614"/>
      <c r="AD1992" s="614"/>
      <c r="AE1992" s="164"/>
      <c r="AF1992" s="164"/>
      <c r="AG1992" s="199">
        <f t="shared" si="350"/>
        <v>0</v>
      </c>
      <c r="AH1992" s="293">
        <f t="shared" si="351"/>
        <v>0</v>
      </c>
      <c r="AI1992" s="294">
        <f t="shared" si="352"/>
        <v>0</v>
      </c>
      <c r="AJ1992" s="295">
        <f t="shared" si="353"/>
        <v>0</v>
      </c>
      <c r="AK1992" s="296">
        <f t="shared" si="354"/>
        <v>0</v>
      </c>
      <c r="AL1992" s="293">
        <f t="shared" si="355"/>
        <v>0</v>
      </c>
      <c r="AM1992" s="294">
        <f t="shared" si="356"/>
        <v>0</v>
      </c>
      <c r="AN1992" s="295">
        <f t="shared" si="357"/>
        <v>0</v>
      </c>
      <c r="AO1992" s="296">
        <f t="shared" si="358"/>
        <v>0</v>
      </c>
      <c r="AP1992" s="293">
        <f t="shared" si="359"/>
        <v>0</v>
      </c>
      <c r="AQ1992" s="294">
        <f t="shared" si="360"/>
        <v>0</v>
      </c>
      <c r="AR1992" s="295">
        <f t="shared" si="361"/>
        <v>0</v>
      </c>
      <c r="AS1992" s="296">
        <f t="shared" si="362"/>
        <v>0</v>
      </c>
      <c r="AT1992" s="293">
        <f t="shared" si="363"/>
        <v>0</v>
      </c>
      <c r="AU1992" s="294">
        <f t="shared" si="364"/>
        <v>0</v>
      </c>
      <c r="AV1992" s="295">
        <f t="shared" si="365"/>
        <v>0</v>
      </c>
      <c r="AW1992" s="296">
        <f t="shared" si="366"/>
        <v>0</v>
      </c>
      <c r="AX1992" s="293">
        <f t="shared" si="367"/>
        <v>0</v>
      </c>
      <c r="AY1992" s="294">
        <f t="shared" si="368"/>
        <v>0</v>
      </c>
      <c r="AZ1992" s="295">
        <f t="shared" si="369"/>
        <v>0</v>
      </c>
      <c r="BA1992" s="296">
        <f t="shared" si="370"/>
        <v>0</v>
      </c>
      <c r="BB1992" s="293">
        <f t="shared" si="371"/>
        <v>0</v>
      </c>
      <c r="BC1992" s="294">
        <f t="shared" si="372"/>
        <v>0</v>
      </c>
      <c r="BD1992" s="295">
        <f t="shared" si="373"/>
        <v>0</v>
      </c>
      <c r="BE1992" s="296">
        <f t="shared" si="374"/>
        <v>0</v>
      </c>
      <c r="BF1992" s="293">
        <f t="shared" si="375"/>
        <v>0</v>
      </c>
      <c r="BG1992" s="294">
        <f t="shared" si="376"/>
        <v>0</v>
      </c>
      <c r="BH1992" s="295">
        <f t="shared" si="377"/>
        <v>0</v>
      </c>
      <c r="BI1992" s="296">
        <f t="shared" si="378"/>
        <v>0</v>
      </c>
      <c r="BJ1992" s="293">
        <f t="shared" si="379"/>
        <v>0</v>
      </c>
      <c r="BK1992" s="294">
        <f t="shared" si="380"/>
        <v>0</v>
      </c>
      <c r="BL1992" s="295">
        <f t="shared" si="381"/>
        <v>0</v>
      </c>
      <c r="BM1992" s="296">
        <f t="shared" si="382"/>
        <v>0</v>
      </c>
      <c r="BN1992" s="293">
        <f t="shared" si="383"/>
        <v>0</v>
      </c>
      <c r="BO1992" s="294">
        <f t="shared" si="384"/>
        <v>0</v>
      </c>
      <c r="BP1992" s="295">
        <f t="shared" si="385"/>
        <v>0</v>
      </c>
      <c r="BQ1992" s="296">
        <f t="shared" si="386"/>
        <v>0</v>
      </c>
      <c r="BR1992" s="362">
        <f t="shared" si="387"/>
        <v>0</v>
      </c>
      <c r="BS1992" s="366">
        <f t="shared" si="388"/>
        <v>0</v>
      </c>
      <c r="BT1992" s="364">
        <f t="shared" si="389"/>
        <v>0</v>
      </c>
      <c r="BU1992" s="365">
        <f t="shared" si="390"/>
        <v>0</v>
      </c>
      <c r="BV1992" s="362">
        <f t="shared" si="391"/>
        <v>0</v>
      </c>
      <c r="BW1992" s="363">
        <f t="shared" si="392"/>
        <v>0</v>
      </c>
      <c r="BX1992" s="364">
        <f t="shared" si="393"/>
        <v>0</v>
      </c>
      <c r="BY1992" s="365">
        <f t="shared" si="394"/>
        <v>0</v>
      </c>
      <c r="BZ1992" s="362">
        <f t="shared" si="395"/>
        <v>0</v>
      </c>
      <c r="CA1992" s="366">
        <f t="shared" si="396"/>
        <v>0</v>
      </c>
      <c r="CB1992" s="364">
        <f t="shared" si="397"/>
        <v>0</v>
      </c>
      <c r="CC1992" s="365">
        <f t="shared" si="398"/>
        <v>0</v>
      </c>
      <c r="CD1992" s="298">
        <f t="shared" si="399"/>
        <v>0</v>
      </c>
      <c r="CE1992" s="272">
        <f t="shared" si="400"/>
        <v>0</v>
      </c>
      <c r="CF1992" s="370" t="str">
        <f>IF(CE1992=0,"",
IF(SUM($CE$1955:CE1992)=1,CG1992,
IF($CE$2075&gt;SUM($CE$1955:CE1992),_xlfn.CONCAT(", ",CG1992),
IF($CE$2075=SUM($CE$1955:CE1992),_xlfn.CONCAT(" y ",CG1992)))))</f>
        <v/>
      </c>
      <c r="CG1992" s="156" t="s">
        <v>5135</v>
      </c>
      <c r="CH1992" s="402">
        <f t="shared" si="401"/>
        <v>0</v>
      </c>
      <c r="CI1992" s="370" t="str">
        <f>IF(CH1992=0,"",
IF(SUM($CH$1955:CH1992)=1,CJ1992,
IF($CH$2075&gt;SUM($CH$1955:CH1992),_xlfn.CONCAT(", ",CJ1992),
IF($CH$2075=SUM($CH$1955:CH1992),_xlfn.CONCAT(" y ",CJ1992)))))</f>
        <v/>
      </c>
      <c r="CJ1992" s="156" t="s">
        <v>5135</v>
      </c>
    </row>
    <row r="1993" spans="1:88" ht="15" customHeight="1">
      <c r="A1993" s="57"/>
      <c r="B1993" s="26"/>
      <c r="C1993" s="165" t="s">
        <v>5136</v>
      </c>
      <c r="D1993" s="885" t="str">
        <f t="shared" si="349"/>
        <v>INSTITUTO TECNOLOGICO SUPERIOR DE PEROTE</v>
      </c>
      <c r="E1993" s="886"/>
      <c r="F1993" s="886"/>
      <c r="G1993" s="886"/>
      <c r="H1993" s="886"/>
      <c r="I1993" s="886"/>
      <c r="J1993" s="886"/>
      <c r="K1993" s="886"/>
      <c r="L1993" s="886"/>
      <c r="M1993" s="886"/>
      <c r="N1993" s="886"/>
      <c r="O1993" s="886"/>
      <c r="P1993" s="886"/>
      <c r="Q1993" s="886"/>
      <c r="R1993" s="887"/>
      <c r="S1993" s="614"/>
      <c r="T1993" s="614"/>
      <c r="U1993" s="614"/>
      <c r="V1993" s="614"/>
      <c r="W1993" s="614"/>
      <c r="X1993" s="614"/>
      <c r="Y1993" s="614"/>
      <c r="Z1993" s="614"/>
      <c r="AA1993" s="614"/>
      <c r="AB1993" s="614"/>
      <c r="AC1993" s="614"/>
      <c r="AD1993" s="614"/>
      <c r="AE1993" s="164"/>
      <c r="AF1993" s="164"/>
      <c r="AG1993" s="199">
        <f t="shared" si="350"/>
        <v>0</v>
      </c>
      <c r="AH1993" s="293">
        <f t="shared" si="351"/>
        <v>0</v>
      </c>
      <c r="AI1993" s="294">
        <f t="shared" si="352"/>
        <v>0</v>
      </c>
      <c r="AJ1993" s="295">
        <f t="shared" si="353"/>
        <v>0</v>
      </c>
      <c r="AK1993" s="296">
        <f t="shared" si="354"/>
        <v>0</v>
      </c>
      <c r="AL1993" s="293">
        <f t="shared" si="355"/>
        <v>0</v>
      </c>
      <c r="AM1993" s="294">
        <f t="shared" si="356"/>
        <v>0</v>
      </c>
      <c r="AN1993" s="295">
        <f t="shared" si="357"/>
        <v>0</v>
      </c>
      <c r="AO1993" s="296">
        <f t="shared" si="358"/>
        <v>0</v>
      </c>
      <c r="AP1993" s="293">
        <f t="shared" si="359"/>
        <v>0</v>
      </c>
      <c r="AQ1993" s="294">
        <f t="shared" si="360"/>
        <v>0</v>
      </c>
      <c r="AR1993" s="295">
        <f t="shared" si="361"/>
        <v>0</v>
      </c>
      <c r="AS1993" s="296">
        <f t="shared" si="362"/>
        <v>0</v>
      </c>
      <c r="AT1993" s="293">
        <f t="shared" si="363"/>
        <v>0</v>
      </c>
      <c r="AU1993" s="294">
        <f t="shared" si="364"/>
        <v>0</v>
      </c>
      <c r="AV1993" s="295">
        <f t="shared" si="365"/>
        <v>0</v>
      </c>
      <c r="AW1993" s="296">
        <f t="shared" si="366"/>
        <v>0</v>
      </c>
      <c r="AX1993" s="293">
        <f t="shared" si="367"/>
        <v>0</v>
      </c>
      <c r="AY1993" s="294">
        <f t="shared" si="368"/>
        <v>0</v>
      </c>
      <c r="AZ1993" s="295">
        <f t="shared" si="369"/>
        <v>0</v>
      </c>
      <c r="BA1993" s="296">
        <f t="shared" si="370"/>
        <v>0</v>
      </c>
      <c r="BB1993" s="293">
        <f t="shared" si="371"/>
        <v>0</v>
      </c>
      <c r="BC1993" s="294">
        <f t="shared" si="372"/>
        <v>0</v>
      </c>
      <c r="BD1993" s="295">
        <f t="shared" si="373"/>
        <v>0</v>
      </c>
      <c r="BE1993" s="296">
        <f t="shared" si="374"/>
        <v>0</v>
      </c>
      <c r="BF1993" s="293">
        <f t="shared" si="375"/>
        <v>0</v>
      </c>
      <c r="BG1993" s="294">
        <f t="shared" si="376"/>
        <v>0</v>
      </c>
      <c r="BH1993" s="295">
        <f t="shared" si="377"/>
        <v>0</v>
      </c>
      <c r="BI1993" s="296">
        <f t="shared" si="378"/>
        <v>0</v>
      </c>
      <c r="BJ1993" s="293">
        <f t="shared" si="379"/>
        <v>0</v>
      </c>
      <c r="BK1993" s="294">
        <f t="shared" si="380"/>
        <v>0</v>
      </c>
      <c r="BL1993" s="295">
        <f t="shared" si="381"/>
        <v>0</v>
      </c>
      <c r="BM1993" s="296">
        <f t="shared" si="382"/>
        <v>0</v>
      </c>
      <c r="BN1993" s="293">
        <f t="shared" si="383"/>
        <v>0</v>
      </c>
      <c r="BO1993" s="294">
        <f t="shared" si="384"/>
        <v>0</v>
      </c>
      <c r="BP1993" s="295">
        <f t="shared" si="385"/>
        <v>0</v>
      </c>
      <c r="BQ1993" s="296">
        <f t="shared" si="386"/>
        <v>0</v>
      </c>
      <c r="BR1993" s="362">
        <f t="shared" si="387"/>
        <v>0</v>
      </c>
      <c r="BS1993" s="366">
        <f t="shared" si="388"/>
        <v>0</v>
      </c>
      <c r="BT1993" s="364">
        <f t="shared" si="389"/>
        <v>0</v>
      </c>
      <c r="BU1993" s="365">
        <f t="shared" si="390"/>
        <v>0</v>
      </c>
      <c r="BV1993" s="362">
        <f t="shared" si="391"/>
        <v>0</v>
      </c>
      <c r="BW1993" s="363">
        <f t="shared" si="392"/>
        <v>0</v>
      </c>
      <c r="BX1993" s="364">
        <f t="shared" si="393"/>
        <v>0</v>
      </c>
      <c r="BY1993" s="365">
        <f t="shared" si="394"/>
        <v>0</v>
      </c>
      <c r="BZ1993" s="362">
        <f t="shared" si="395"/>
        <v>0</v>
      </c>
      <c r="CA1993" s="366">
        <f t="shared" si="396"/>
        <v>0</v>
      </c>
      <c r="CB1993" s="364">
        <f t="shared" si="397"/>
        <v>0</v>
      </c>
      <c r="CC1993" s="365">
        <f t="shared" si="398"/>
        <v>0</v>
      </c>
      <c r="CD1993" s="298">
        <f t="shared" si="399"/>
        <v>0</v>
      </c>
      <c r="CE1993" s="272">
        <f t="shared" si="400"/>
        <v>0</v>
      </c>
      <c r="CF1993" s="370" t="str">
        <f>IF(CE1993=0,"",
IF(SUM($CE$1955:CE1993)=1,CG1993,
IF($CE$2075&gt;SUM($CE$1955:CE1993),_xlfn.CONCAT(", ",CG1993),
IF($CE$2075=SUM($CE$1955:CE1993),_xlfn.CONCAT(" y ",CG1993)))))</f>
        <v/>
      </c>
      <c r="CG1993" s="156" t="s">
        <v>5137</v>
      </c>
      <c r="CH1993" s="402">
        <f t="shared" si="401"/>
        <v>0</v>
      </c>
      <c r="CI1993" s="370" t="str">
        <f>IF(CH1993=0,"",
IF(SUM($CH$1955:CH1993)=1,CJ1993,
IF($CH$2075&gt;SUM($CH$1955:CH1993),_xlfn.CONCAT(", ",CJ1993),
IF($CH$2075=SUM($CH$1955:CH1993),_xlfn.CONCAT(" y ",CJ1993)))))</f>
        <v/>
      </c>
      <c r="CJ1993" s="156" t="s">
        <v>5137</v>
      </c>
    </row>
    <row r="1994" spans="1:88" ht="15" customHeight="1">
      <c r="A1994" s="57"/>
      <c r="B1994" s="26"/>
      <c r="C1994" s="165" t="s">
        <v>5138</v>
      </c>
      <c r="D1994" s="885" t="str">
        <f t="shared" si="349"/>
        <v>INSTITUTO TECNOLOGICO SUPERIOR DE ZONGOLICA</v>
      </c>
      <c r="E1994" s="886"/>
      <c r="F1994" s="886"/>
      <c r="G1994" s="886"/>
      <c r="H1994" s="886"/>
      <c r="I1994" s="886"/>
      <c r="J1994" s="886"/>
      <c r="K1994" s="886"/>
      <c r="L1994" s="886"/>
      <c r="M1994" s="886"/>
      <c r="N1994" s="886"/>
      <c r="O1994" s="886"/>
      <c r="P1994" s="886"/>
      <c r="Q1994" s="886"/>
      <c r="R1994" s="887"/>
      <c r="S1994" s="614"/>
      <c r="T1994" s="614"/>
      <c r="U1994" s="614"/>
      <c r="V1994" s="614"/>
      <c r="W1994" s="614"/>
      <c r="X1994" s="614"/>
      <c r="Y1994" s="614"/>
      <c r="Z1994" s="614"/>
      <c r="AA1994" s="614"/>
      <c r="AB1994" s="614"/>
      <c r="AC1994" s="614"/>
      <c r="AD1994" s="614"/>
      <c r="AE1994" s="164"/>
      <c r="AF1994" s="164"/>
      <c r="AG1994" s="199">
        <f t="shared" si="350"/>
        <v>0</v>
      </c>
      <c r="AH1994" s="293">
        <f t="shared" si="351"/>
        <v>0</v>
      </c>
      <c r="AI1994" s="294">
        <f t="shared" si="352"/>
        <v>0</v>
      </c>
      <c r="AJ1994" s="295">
        <f t="shared" si="353"/>
        <v>0</v>
      </c>
      <c r="AK1994" s="296">
        <f t="shared" si="354"/>
        <v>0</v>
      </c>
      <c r="AL1994" s="293">
        <f t="shared" si="355"/>
        <v>0</v>
      </c>
      <c r="AM1994" s="294">
        <f t="shared" si="356"/>
        <v>0</v>
      </c>
      <c r="AN1994" s="295">
        <f t="shared" si="357"/>
        <v>0</v>
      </c>
      <c r="AO1994" s="296">
        <f t="shared" si="358"/>
        <v>0</v>
      </c>
      <c r="AP1994" s="293">
        <f t="shared" si="359"/>
        <v>0</v>
      </c>
      <c r="AQ1994" s="294">
        <f t="shared" si="360"/>
        <v>0</v>
      </c>
      <c r="AR1994" s="295">
        <f t="shared" si="361"/>
        <v>0</v>
      </c>
      <c r="AS1994" s="296">
        <f t="shared" si="362"/>
        <v>0</v>
      </c>
      <c r="AT1994" s="293">
        <f t="shared" si="363"/>
        <v>0</v>
      </c>
      <c r="AU1994" s="294">
        <f t="shared" si="364"/>
        <v>0</v>
      </c>
      <c r="AV1994" s="295">
        <f t="shared" si="365"/>
        <v>0</v>
      </c>
      <c r="AW1994" s="296">
        <f t="shared" si="366"/>
        <v>0</v>
      </c>
      <c r="AX1994" s="293">
        <f t="shared" si="367"/>
        <v>0</v>
      </c>
      <c r="AY1994" s="294">
        <f t="shared" si="368"/>
        <v>0</v>
      </c>
      <c r="AZ1994" s="295">
        <f t="shared" si="369"/>
        <v>0</v>
      </c>
      <c r="BA1994" s="296">
        <f t="shared" si="370"/>
        <v>0</v>
      </c>
      <c r="BB1994" s="293">
        <f t="shared" si="371"/>
        <v>0</v>
      </c>
      <c r="BC1994" s="294">
        <f t="shared" si="372"/>
        <v>0</v>
      </c>
      <c r="BD1994" s="295">
        <f t="shared" si="373"/>
        <v>0</v>
      </c>
      <c r="BE1994" s="296">
        <f t="shared" si="374"/>
        <v>0</v>
      </c>
      <c r="BF1994" s="293">
        <f t="shared" si="375"/>
        <v>0</v>
      </c>
      <c r="BG1994" s="294">
        <f t="shared" si="376"/>
        <v>0</v>
      </c>
      <c r="BH1994" s="295">
        <f t="shared" si="377"/>
        <v>0</v>
      </c>
      <c r="BI1994" s="296">
        <f t="shared" si="378"/>
        <v>0</v>
      </c>
      <c r="BJ1994" s="293">
        <f t="shared" si="379"/>
        <v>0</v>
      </c>
      <c r="BK1994" s="294">
        <f t="shared" si="380"/>
        <v>0</v>
      </c>
      <c r="BL1994" s="295">
        <f t="shared" si="381"/>
        <v>0</v>
      </c>
      <c r="BM1994" s="296">
        <f t="shared" si="382"/>
        <v>0</v>
      </c>
      <c r="BN1994" s="293">
        <f t="shared" si="383"/>
        <v>0</v>
      </c>
      <c r="BO1994" s="294">
        <f t="shared" si="384"/>
        <v>0</v>
      </c>
      <c r="BP1994" s="295">
        <f t="shared" si="385"/>
        <v>0</v>
      </c>
      <c r="BQ1994" s="296">
        <f t="shared" si="386"/>
        <v>0</v>
      </c>
      <c r="BR1994" s="362">
        <f t="shared" si="387"/>
        <v>0</v>
      </c>
      <c r="BS1994" s="366">
        <f t="shared" si="388"/>
        <v>0</v>
      </c>
      <c r="BT1994" s="364">
        <f t="shared" si="389"/>
        <v>0</v>
      </c>
      <c r="BU1994" s="365">
        <f t="shared" si="390"/>
        <v>0</v>
      </c>
      <c r="BV1994" s="362">
        <f t="shared" si="391"/>
        <v>0</v>
      </c>
      <c r="BW1994" s="363">
        <f t="shared" si="392"/>
        <v>0</v>
      </c>
      <c r="BX1994" s="364">
        <f t="shared" si="393"/>
        <v>0</v>
      </c>
      <c r="BY1994" s="365">
        <f t="shared" si="394"/>
        <v>0</v>
      </c>
      <c r="BZ1994" s="362">
        <f t="shared" si="395"/>
        <v>0</v>
      </c>
      <c r="CA1994" s="366">
        <f t="shared" si="396"/>
        <v>0</v>
      </c>
      <c r="CB1994" s="364">
        <f t="shared" si="397"/>
        <v>0</v>
      </c>
      <c r="CC1994" s="365">
        <f t="shared" si="398"/>
        <v>0</v>
      </c>
      <c r="CD1994" s="298">
        <f t="shared" si="399"/>
        <v>0</v>
      </c>
      <c r="CE1994" s="272">
        <f t="shared" si="400"/>
        <v>0</v>
      </c>
      <c r="CF1994" s="370" t="str">
        <f>IF(CE1994=0,"",
IF(SUM($CE$1955:CE1994)=1,CG1994,
IF($CE$2075&gt;SUM($CE$1955:CE1994),_xlfn.CONCAT(", ",CG1994),
IF($CE$2075=SUM($CE$1955:CE1994),_xlfn.CONCAT(" y ",CG1994)))))</f>
        <v/>
      </c>
      <c r="CG1994" s="156" t="s">
        <v>5139</v>
      </c>
      <c r="CH1994" s="402">
        <f t="shared" si="401"/>
        <v>0</v>
      </c>
      <c r="CI1994" s="370" t="str">
        <f>IF(CH1994=0,"",
IF(SUM($CH$1955:CH1994)=1,CJ1994,
IF($CH$2075&gt;SUM($CH$1955:CH1994),_xlfn.CONCAT(", ",CJ1994),
IF($CH$2075=SUM($CH$1955:CH1994),_xlfn.CONCAT(" y ",CJ1994)))))</f>
        <v/>
      </c>
      <c r="CJ1994" s="156" t="s">
        <v>5139</v>
      </c>
    </row>
    <row r="1995" spans="1:88" ht="15" customHeight="1">
      <c r="A1995" s="57"/>
      <c r="B1995" s="26"/>
      <c r="C1995" s="165" t="s">
        <v>5140</v>
      </c>
      <c r="D1995" s="885" t="str">
        <f t="shared" si="349"/>
        <v>INSTITUTO TECNOLOGICO SUPERIOR DE NARANJOS</v>
      </c>
      <c r="E1995" s="886"/>
      <c r="F1995" s="886"/>
      <c r="G1995" s="886"/>
      <c r="H1995" s="886"/>
      <c r="I1995" s="886"/>
      <c r="J1995" s="886"/>
      <c r="K1995" s="886"/>
      <c r="L1995" s="886"/>
      <c r="M1995" s="886"/>
      <c r="N1995" s="886"/>
      <c r="O1995" s="886"/>
      <c r="P1995" s="886"/>
      <c r="Q1995" s="886"/>
      <c r="R1995" s="887"/>
      <c r="S1995" s="614"/>
      <c r="T1995" s="614"/>
      <c r="U1995" s="614"/>
      <c r="V1995" s="614"/>
      <c r="W1995" s="614"/>
      <c r="X1995" s="614"/>
      <c r="Y1995" s="614"/>
      <c r="Z1995" s="614"/>
      <c r="AA1995" s="614"/>
      <c r="AB1995" s="614"/>
      <c r="AC1995" s="614"/>
      <c r="AD1995" s="614"/>
      <c r="AE1995" s="164"/>
      <c r="AF1995" s="164"/>
      <c r="AG1995" s="199">
        <f t="shared" si="350"/>
        <v>0</v>
      </c>
      <c r="AH1995" s="293">
        <f t="shared" si="351"/>
        <v>0</v>
      </c>
      <c r="AI1995" s="294">
        <f t="shared" si="352"/>
        <v>0</v>
      </c>
      <c r="AJ1995" s="295">
        <f t="shared" si="353"/>
        <v>0</v>
      </c>
      <c r="AK1995" s="296">
        <f t="shared" si="354"/>
        <v>0</v>
      </c>
      <c r="AL1995" s="293">
        <f t="shared" si="355"/>
        <v>0</v>
      </c>
      <c r="AM1995" s="294">
        <f t="shared" si="356"/>
        <v>0</v>
      </c>
      <c r="AN1995" s="295">
        <f t="shared" si="357"/>
        <v>0</v>
      </c>
      <c r="AO1995" s="296">
        <f t="shared" si="358"/>
        <v>0</v>
      </c>
      <c r="AP1995" s="293">
        <f t="shared" si="359"/>
        <v>0</v>
      </c>
      <c r="AQ1995" s="294">
        <f t="shared" si="360"/>
        <v>0</v>
      </c>
      <c r="AR1995" s="295">
        <f t="shared" si="361"/>
        <v>0</v>
      </c>
      <c r="AS1995" s="296">
        <f t="shared" si="362"/>
        <v>0</v>
      </c>
      <c r="AT1995" s="293">
        <f t="shared" si="363"/>
        <v>0</v>
      </c>
      <c r="AU1995" s="294">
        <f t="shared" si="364"/>
        <v>0</v>
      </c>
      <c r="AV1995" s="295">
        <f t="shared" si="365"/>
        <v>0</v>
      </c>
      <c r="AW1995" s="296">
        <f t="shared" si="366"/>
        <v>0</v>
      </c>
      <c r="AX1995" s="293">
        <f t="shared" si="367"/>
        <v>0</v>
      </c>
      <c r="AY1995" s="294">
        <f t="shared" si="368"/>
        <v>0</v>
      </c>
      <c r="AZ1995" s="295">
        <f t="shared" si="369"/>
        <v>0</v>
      </c>
      <c r="BA1995" s="296">
        <f t="shared" si="370"/>
        <v>0</v>
      </c>
      <c r="BB1995" s="293">
        <f t="shared" si="371"/>
        <v>0</v>
      </c>
      <c r="BC1995" s="294">
        <f t="shared" si="372"/>
        <v>0</v>
      </c>
      <c r="BD1995" s="295">
        <f t="shared" si="373"/>
        <v>0</v>
      </c>
      <c r="BE1995" s="296">
        <f t="shared" si="374"/>
        <v>0</v>
      </c>
      <c r="BF1995" s="293">
        <f t="shared" si="375"/>
        <v>0</v>
      </c>
      <c r="BG1995" s="294">
        <f t="shared" si="376"/>
        <v>0</v>
      </c>
      <c r="BH1995" s="295">
        <f t="shared" si="377"/>
        <v>0</v>
      </c>
      <c r="BI1995" s="296">
        <f t="shared" si="378"/>
        <v>0</v>
      </c>
      <c r="BJ1995" s="293">
        <f t="shared" si="379"/>
        <v>0</v>
      </c>
      <c r="BK1995" s="294">
        <f t="shared" si="380"/>
        <v>0</v>
      </c>
      <c r="BL1995" s="295">
        <f t="shared" si="381"/>
        <v>0</v>
      </c>
      <c r="BM1995" s="296">
        <f t="shared" si="382"/>
        <v>0</v>
      </c>
      <c r="BN1995" s="293">
        <f t="shared" si="383"/>
        <v>0</v>
      </c>
      <c r="BO1995" s="294">
        <f t="shared" si="384"/>
        <v>0</v>
      </c>
      <c r="BP1995" s="295">
        <f t="shared" si="385"/>
        <v>0</v>
      </c>
      <c r="BQ1995" s="296">
        <f t="shared" si="386"/>
        <v>0</v>
      </c>
      <c r="BR1995" s="362">
        <f t="shared" si="387"/>
        <v>0</v>
      </c>
      <c r="BS1995" s="366">
        <f t="shared" si="388"/>
        <v>0</v>
      </c>
      <c r="BT1995" s="364">
        <f t="shared" si="389"/>
        <v>0</v>
      </c>
      <c r="BU1995" s="365">
        <f t="shared" si="390"/>
        <v>0</v>
      </c>
      <c r="BV1995" s="362">
        <f t="shared" si="391"/>
        <v>0</v>
      </c>
      <c r="BW1995" s="363">
        <f t="shared" si="392"/>
        <v>0</v>
      </c>
      <c r="BX1995" s="364">
        <f t="shared" si="393"/>
        <v>0</v>
      </c>
      <c r="BY1995" s="365">
        <f t="shared" si="394"/>
        <v>0</v>
      </c>
      <c r="BZ1995" s="362">
        <f t="shared" si="395"/>
        <v>0</v>
      </c>
      <c r="CA1995" s="366">
        <f t="shared" si="396"/>
        <v>0</v>
      </c>
      <c r="CB1995" s="364">
        <f t="shared" si="397"/>
        <v>0</v>
      </c>
      <c r="CC1995" s="365">
        <f t="shared" si="398"/>
        <v>0</v>
      </c>
      <c r="CD1995" s="298">
        <f t="shared" si="399"/>
        <v>0</v>
      </c>
      <c r="CE1995" s="272">
        <f t="shared" si="400"/>
        <v>0</v>
      </c>
      <c r="CF1995" s="370" t="str">
        <f>IF(CE1995=0,"",
IF(SUM($CE$1955:CE1995)=1,CG1995,
IF($CE$2075&gt;SUM($CE$1955:CE1995),_xlfn.CONCAT(", ",CG1995),
IF($CE$2075=SUM($CE$1955:CE1995),_xlfn.CONCAT(" y ",CG1995)))))</f>
        <v/>
      </c>
      <c r="CG1995" s="156" t="s">
        <v>5141</v>
      </c>
      <c r="CH1995" s="402">
        <f t="shared" si="401"/>
        <v>0</v>
      </c>
      <c r="CI1995" s="370" t="str">
        <f>IF(CH1995=0,"",
IF(SUM($CH$1955:CH1995)=1,CJ1995,
IF($CH$2075&gt;SUM($CH$1955:CH1995),_xlfn.CONCAT(", ",CJ1995),
IF($CH$2075=SUM($CH$1955:CH1995),_xlfn.CONCAT(" y ",CJ1995)))))</f>
        <v/>
      </c>
      <c r="CJ1995" s="156" t="s">
        <v>5141</v>
      </c>
    </row>
    <row r="1996" spans="1:88" ht="15" customHeight="1">
      <c r="A1996" s="57"/>
      <c r="B1996" s="26"/>
      <c r="C1996" s="165" t="s">
        <v>5142</v>
      </c>
      <c r="D1996" s="885" t="str">
        <f t="shared" si="349"/>
        <v>INSTITUTO TECNOLOGICO SUPERIOR DE CHICONTEPEC</v>
      </c>
      <c r="E1996" s="886"/>
      <c r="F1996" s="886"/>
      <c r="G1996" s="886"/>
      <c r="H1996" s="886"/>
      <c r="I1996" s="886"/>
      <c r="J1996" s="886"/>
      <c r="K1996" s="886"/>
      <c r="L1996" s="886"/>
      <c r="M1996" s="886"/>
      <c r="N1996" s="886"/>
      <c r="O1996" s="886"/>
      <c r="P1996" s="886"/>
      <c r="Q1996" s="886"/>
      <c r="R1996" s="887"/>
      <c r="S1996" s="614"/>
      <c r="T1996" s="614"/>
      <c r="U1996" s="614"/>
      <c r="V1996" s="614"/>
      <c r="W1996" s="614"/>
      <c r="X1996" s="614"/>
      <c r="Y1996" s="614"/>
      <c r="Z1996" s="614"/>
      <c r="AA1996" s="614"/>
      <c r="AB1996" s="614"/>
      <c r="AC1996" s="614"/>
      <c r="AD1996" s="614"/>
      <c r="AE1996" s="164"/>
      <c r="AF1996" s="164"/>
      <c r="AG1996" s="199">
        <f t="shared" si="350"/>
        <v>0</v>
      </c>
      <c r="AH1996" s="293">
        <f t="shared" si="351"/>
        <v>0</v>
      </c>
      <c r="AI1996" s="294">
        <f t="shared" si="352"/>
        <v>0</v>
      </c>
      <c r="AJ1996" s="295">
        <f t="shared" si="353"/>
        <v>0</v>
      </c>
      <c r="AK1996" s="296">
        <f t="shared" si="354"/>
        <v>0</v>
      </c>
      <c r="AL1996" s="293">
        <f t="shared" si="355"/>
        <v>0</v>
      </c>
      <c r="AM1996" s="294">
        <f t="shared" si="356"/>
        <v>0</v>
      </c>
      <c r="AN1996" s="295">
        <f t="shared" si="357"/>
        <v>0</v>
      </c>
      <c r="AO1996" s="296">
        <f t="shared" si="358"/>
        <v>0</v>
      </c>
      <c r="AP1996" s="293">
        <f t="shared" si="359"/>
        <v>0</v>
      </c>
      <c r="AQ1996" s="294">
        <f t="shared" si="360"/>
        <v>0</v>
      </c>
      <c r="AR1996" s="295">
        <f t="shared" si="361"/>
        <v>0</v>
      </c>
      <c r="AS1996" s="296">
        <f t="shared" si="362"/>
        <v>0</v>
      </c>
      <c r="AT1996" s="293">
        <f t="shared" si="363"/>
        <v>0</v>
      </c>
      <c r="AU1996" s="294">
        <f t="shared" si="364"/>
        <v>0</v>
      </c>
      <c r="AV1996" s="295">
        <f t="shared" si="365"/>
        <v>0</v>
      </c>
      <c r="AW1996" s="296">
        <f t="shared" si="366"/>
        <v>0</v>
      </c>
      <c r="AX1996" s="293">
        <f t="shared" si="367"/>
        <v>0</v>
      </c>
      <c r="AY1996" s="294">
        <f t="shared" si="368"/>
        <v>0</v>
      </c>
      <c r="AZ1996" s="295">
        <f t="shared" si="369"/>
        <v>0</v>
      </c>
      <c r="BA1996" s="296">
        <f t="shared" si="370"/>
        <v>0</v>
      </c>
      <c r="BB1996" s="293">
        <f t="shared" si="371"/>
        <v>0</v>
      </c>
      <c r="BC1996" s="294">
        <f t="shared" si="372"/>
        <v>0</v>
      </c>
      <c r="BD1996" s="295">
        <f t="shared" si="373"/>
        <v>0</v>
      </c>
      <c r="BE1996" s="296">
        <f t="shared" si="374"/>
        <v>0</v>
      </c>
      <c r="BF1996" s="293">
        <f t="shared" si="375"/>
        <v>0</v>
      </c>
      <c r="BG1996" s="294">
        <f t="shared" si="376"/>
        <v>0</v>
      </c>
      <c r="BH1996" s="295">
        <f t="shared" si="377"/>
        <v>0</v>
      </c>
      <c r="BI1996" s="296">
        <f t="shared" si="378"/>
        <v>0</v>
      </c>
      <c r="BJ1996" s="293">
        <f t="shared" si="379"/>
        <v>0</v>
      </c>
      <c r="BK1996" s="294">
        <f t="shared" si="380"/>
        <v>0</v>
      </c>
      <c r="BL1996" s="295">
        <f t="shared" si="381"/>
        <v>0</v>
      </c>
      <c r="BM1996" s="296">
        <f t="shared" si="382"/>
        <v>0</v>
      </c>
      <c r="BN1996" s="293">
        <f t="shared" si="383"/>
        <v>0</v>
      </c>
      <c r="BO1996" s="294">
        <f t="shared" si="384"/>
        <v>0</v>
      </c>
      <c r="BP1996" s="295">
        <f t="shared" si="385"/>
        <v>0</v>
      </c>
      <c r="BQ1996" s="296">
        <f t="shared" si="386"/>
        <v>0</v>
      </c>
      <c r="BR1996" s="362">
        <f t="shared" si="387"/>
        <v>0</v>
      </c>
      <c r="BS1996" s="366">
        <f t="shared" si="388"/>
        <v>0</v>
      </c>
      <c r="BT1996" s="364">
        <f t="shared" si="389"/>
        <v>0</v>
      </c>
      <c r="BU1996" s="365">
        <f t="shared" si="390"/>
        <v>0</v>
      </c>
      <c r="BV1996" s="362">
        <f t="shared" si="391"/>
        <v>0</v>
      </c>
      <c r="BW1996" s="363">
        <f t="shared" si="392"/>
        <v>0</v>
      </c>
      <c r="BX1996" s="364">
        <f t="shared" si="393"/>
        <v>0</v>
      </c>
      <c r="BY1996" s="365">
        <f t="shared" si="394"/>
        <v>0</v>
      </c>
      <c r="BZ1996" s="362">
        <f t="shared" si="395"/>
        <v>0</v>
      </c>
      <c r="CA1996" s="366">
        <f t="shared" si="396"/>
        <v>0</v>
      </c>
      <c r="CB1996" s="364">
        <f t="shared" si="397"/>
        <v>0</v>
      </c>
      <c r="CC1996" s="365">
        <f t="shared" si="398"/>
        <v>0</v>
      </c>
      <c r="CD1996" s="298">
        <f t="shared" si="399"/>
        <v>0</v>
      </c>
      <c r="CE1996" s="272">
        <f t="shared" si="400"/>
        <v>0</v>
      </c>
      <c r="CF1996" s="370" t="str">
        <f>IF(CE1996=0,"",
IF(SUM($CE$1955:CE1996)=1,CG1996,
IF($CE$2075&gt;SUM($CE$1955:CE1996),_xlfn.CONCAT(", ",CG1996),
IF($CE$2075=SUM($CE$1955:CE1996),_xlfn.CONCAT(" y ",CG1996)))))</f>
        <v/>
      </c>
      <c r="CG1996" s="156" t="s">
        <v>5143</v>
      </c>
      <c r="CH1996" s="402">
        <f t="shared" si="401"/>
        <v>0</v>
      </c>
      <c r="CI1996" s="370" t="str">
        <f>IF(CH1996=0,"",
IF(SUM($CH$1955:CH1996)=1,CJ1996,
IF($CH$2075&gt;SUM($CH$1955:CH1996),_xlfn.CONCAT(", ",CJ1996),
IF($CH$2075=SUM($CH$1955:CH1996),_xlfn.CONCAT(" y ",CJ1996)))))</f>
        <v/>
      </c>
      <c r="CJ1996" s="156" t="s">
        <v>5143</v>
      </c>
    </row>
    <row r="1997" spans="1:88" ht="15" customHeight="1">
      <c r="A1997" s="57"/>
      <c r="B1997" s="26"/>
      <c r="C1997" s="165" t="s">
        <v>5144</v>
      </c>
      <c r="D1997" s="885" t="str">
        <f t="shared" si="349"/>
        <v>INSTITUTO TECNOLOGICO SUPERIOR DE MARTINEZ DE LA TORRE</v>
      </c>
      <c r="E1997" s="886"/>
      <c r="F1997" s="886"/>
      <c r="G1997" s="886"/>
      <c r="H1997" s="886"/>
      <c r="I1997" s="886"/>
      <c r="J1997" s="886"/>
      <c r="K1997" s="886"/>
      <c r="L1997" s="886"/>
      <c r="M1997" s="886"/>
      <c r="N1997" s="886"/>
      <c r="O1997" s="886"/>
      <c r="P1997" s="886"/>
      <c r="Q1997" s="886"/>
      <c r="R1997" s="887"/>
      <c r="S1997" s="614"/>
      <c r="T1997" s="614"/>
      <c r="U1997" s="614"/>
      <c r="V1997" s="614"/>
      <c r="W1997" s="614"/>
      <c r="X1997" s="614"/>
      <c r="Y1997" s="614"/>
      <c r="Z1997" s="614"/>
      <c r="AA1997" s="614"/>
      <c r="AB1997" s="614"/>
      <c r="AC1997" s="614"/>
      <c r="AD1997" s="614"/>
      <c r="AE1997" s="164"/>
      <c r="AF1997" s="164"/>
      <c r="AG1997" s="199">
        <f t="shared" si="350"/>
        <v>0</v>
      </c>
      <c r="AH1997" s="293">
        <f t="shared" si="351"/>
        <v>0</v>
      </c>
      <c r="AI1997" s="294">
        <f t="shared" si="352"/>
        <v>0</v>
      </c>
      <c r="AJ1997" s="295">
        <f t="shared" si="353"/>
        <v>0</v>
      </c>
      <c r="AK1997" s="296">
        <f t="shared" si="354"/>
        <v>0</v>
      </c>
      <c r="AL1997" s="293">
        <f t="shared" si="355"/>
        <v>0</v>
      </c>
      <c r="AM1997" s="294">
        <f t="shared" si="356"/>
        <v>0</v>
      </c>
      <c r="AN1997" s="295">
        <f t="shared" si="357"/>
        <v>0</v>
      </c>
      <c r="AO1997" s="296">
        <f t="shared" si="358"/>
        <v>0</v>
      </c>
      <c r="AP1997" s="293">
        <f t="shared" si="359"/>
        <v>0</v>
      </c>
      <c r="AQ1997" s="294">
        <f t="shared" si="360"/>
        <v>0</v>
      </c>
      <c r="AR1997" s="295">
        <f t="shared" si="361"/>
        <v>0</v>
      </c>
      <c r="AS1997" s="296">
        <f t="shared" si="362"/>
        <v>0</v>
      </c>
      <c r="AT1997" s="293">
        <f t="shared" si="363"/>
        <v>0</v>
      </c>
      <c r="AU1997" s="294">
        <f t="shared" si="364"/>
        <v>0</v>
      </c>
      <c r="AV1997" s="295">
        <f t="shared" si="365"/>
        <v>0</v>
      </c>
      <c r="AW1997" s="296">
        <f t="shared" si="366"/>
        <v>0</v>
      </c>
      <c r="AX1997" s="293">
        <f t="shared" si="367"/>
        <v>0</v>
      </c>
      <c r="AY1997" s="294">
        <f t="shared" si="368"/>
        <v>0</v>
      </c>
      <c r="AZ1997" s="295">
        <f t="shared" si="369"/>
        <v>0</v>
      </c>
      <c r="BA1997" s="296">
        <f t="shared" si="370"/>
        <v>0</v>
      </c>
      <c r="BB1997" s="293">
        <f t="shared" si="371"/>
        <v>0</v>
      </c>
      <c r="BC1997" s="294">
        <f t="shared" si="372"/>
        <v>0</v>
      </c>
      <c r="BD1997" s="295">
        <f t="shared" si="373"/>
        <v>0</v>
      </c>
      <c r="BE1997" s="296">
        <f t="shared" si="374"/>
        <v>0</v>
      </c>
      <c r="BF1997" s="293">
        <f t="shared" si="375"/>
        <v>0</v>
      </c>
      <c r="BG1997" s="294">
        <f t="shared" si="376"/>
        <v>0</v>
      </c>
      <c r="BH1997" s="295">
        <f t="shared" si="377"/>
        <v>0</v>
      </c>
      <c r="BI1997" s="296">
        <f t="shared" si="378"/>
        <v>0</v>
      </c>
      <c r="BJ1997" s="293">
        <f t="shared" si="379"/>
        <v>0</v>
      </c>
      <c r="BK1997" s="294">
        <f t="shared" si="380"/>
        <v>0</v>
      </c>
      <c r="BL1997" s="295">
        <f t="shared" si="381"/>
        <v>0</v>
      </c>
      <c r="BM1997" s="296">
        <f t="shared" si="382"/>
        <v>0</v>
      </c>
      <c r="BN1997" s="293">
        <f t="shared" si="383"/>
        <v>0</v>
      </c>
      <c r="BO1997" s="294">
        <f t="shared" si="384"/>
        <v>0</v>
      </c>
      <c r="BP1997" s="295">
        <f t="shared" si="385"/>
        <v>0</v>
      </c>
      <c r="BQ1997" s="296">
        <f t="shared" si="386"/>
        <v>0</v>
      </c>
      <c r="BR1997" s="362">
        <f t="shared" si="387"/>
        <v>0</v>
      </c>
      <c r="BS1997" s="366">
        <f t="shared" si="388"/>
        <v>0</v>
      </c>
      <c r="BT1997" s="364">
        <f t="shared" si="389"/>
        <v>0</v>
      </c>
      <c r="BU1997" s="365">
        <f t="shared" si="390"/>
        <v>0</v>
      </c>
      <c r="BV1997" s="362">
        <f t="shared" si="391"/>
        <v>0</v>
      </c>
      <c r="BW1997" s="363">
        <f t="shared" si="392"/>
        <v>0</v>
      </c>
      <c r="BX1997" s="364">
        <f t="shared" si="393"/>
        <v>0</v>
      </c>
      <c r="BY1997" s="365">
        <f t="shared" si="394"/>
        <v>0</v>
      </c>
      <c r="BZ1997" s="362">
        <f t="shared" si="395"/>
        <v>0</v>
      </c>
      <c r="CA1997" s="366">
        <f t="shared" si="396"/>
        <v>0</v>
      </c>
      <c r="CB1997" s="364">
        <f t="shared" si="397"/>
        <v>0</v>
      </c>
      <c r="CC1997" s="365">
        <f t="shared" si="398"/>
        <v>0</v>
      </c>
      <c r="CD1997" s="298">
        <f t="shared" si="399"/>
        <v>0</v>
      </c>
      <c r="CE1997" s="272">
        <f t="shared" si="400"/>
        <v>0</v>
      </c>
      <c r="CF1997" s="370" t="str">
        <f>IF(CE1997=0,"",
IF(SUM($CE$1955:CE1997)=1,CG1997,
IF($CE$2075&gt;SUM($CE$1955:CE1997),_xlfn.CONCAT(", ",CG1997),
IF($CE$2075=SUM($CE$1955:CE1997),_xlfn.CONCAT(" y ",CG1997)))))</f>
        <v/>
      </c>
      <c r="CG1997" s="156" t="s">
        <v>5145</v>
      </c>
      <c r="CH1997" s="402">
        <f t="shared" si="401"/>
        <v>0</v>
      </c>
      <c r="CI1997" s="370" t="str">
        <f>IF(CH1997=0,"",
IF(SUM($CH$1955:CH1997)=1,CJ1997,
IF($CH$2075&gt;SUM($CH$1955:CH1997),_xlfn.CONCAT(", ",CJ1997),
IF($CH$2075=SUM($CH$1955:CH1997),_xlfn.CONCAT(" y ",CJ1997)))))</f>
        <v/>
      </c>
      <c r="CJ1997" s="156" t="s">
        <v>5145</v>
      </c>
    </row>
    <row r="1998" spans="1:88" ht="15" customHeight="1">
      <c r="A1998" s="57"/>
      <c r="B1998" s="26"/>
      <c r="C1998" s="165" t="s">
        <v>5146</v>
      </c>
      <c r="D1998" s="885" t="str">
        <f t="shared" si="349"/>
        <v>INSTITUTO TECNOLOGICO SUPERIOR DE JESUS CARRANZA</v>
      </c>
      <c r="E1998" s="886"/>
      <c r="F1998" s="886"/>
      <c r="G1998" s="886"/>
      <c r="H1998" s="886"/>
      <c r="I1998" s="886"/>
      <c r="J1998" s="886"/>
      <c r="K1998" s="886"/>
      <c r="L1998" s="886"/>
      <c r="M1998" s="886"/>
      <c r="N1998" s="886"/>
      <c r="O1998" s="886"/>
      <c r="P1998" s="886"/>
      <c r="Q1998" s="886"/>
      <c r="R1998" s="887"/>
      <c r="S1998" s="614"/>
      <c r="T1998" s="614"/>
      <c r="U1998" s="614"/>
      <c r="V1998" s="614"/>
      <c r="W1998" s="614"/>
      <c r="X1998" s="614"/>
      <c r="Y1998" s="614"/>
      <c r="Z1998" s="614"/>
      <c r="AA1998" s="614"/>
      <c r="AB1998" s="614"/>
      <c r="AC1998" s="614"/>
      <c r="AD1998" s="614"/>
      <c r="AE1998" s="164"/>
      <c r="AF1998" s="164"/>
      <c r="AG1998" s="199">
        <f t="shared" si="350"/>
        <v>0</v>
      </c>
      <c r="AH1998" s="293">
        <f t="shared" si="351"/>
        <v>0</v>
      </c>
      <c r="AI1998" s="294">
        <f t="shared" si="352"/>
        <v>0</v>
      </c>
      <c r="AJ1998" s="295">
        <f t="shared" si="353"/>
        <v>0</v>
      </c>
      <c r="AK1998" s="296">
        <f t="shared" si="354"/>
        <v>0</v>
      </c>
      <c r="AL1998" s="293">
        <f t="shared" si="355"/>
        <v>0</v>
      </c>
      <c r="AM1998" s="294">
        <f t="shared" si="356"/>
        <v>0</v>
      </c>
      <c r="AN1998" s="295">
        <f t="shared" si="357"/>
        <v>0</v>
      </c>
      <c r="AO1998" s="296">
        <f t="shared" si="358"/>
        <v>0</v>
      </c>
      <c r="AP1998" s="293">
        <f t="shared" si="359"/>
        <v>0</v>
      </c>
      <c r="AQ1998" s="294">
        <f t="shared" si="360"/>
        <v>0</v>
      </c>
      <c r="AR1998" s="295">
        <f t="shared" si="361"/>
        <v>0</v>
      </c>
      <c r="AS1998" s="296">
        <f t="shared" si="362"/>
        <v>0</v>
      </c>
      <c r="AT1998" s="293">
        <f t="shared" si="363"/>
        <v>0</v>
      </c>
      <c r="AU1998" s="294">
        <f t="shared" si="364"/>
        <v>0</v>
      </c>
      <c r="AV1998" s="295">
        <f t="shared" si="365"/>
        <v>0</v>
      </c>
      <c r="AW1998" s="296">
        <f t="shared" si="366"/>
        <v>0</v>
      </c>
      <c r="AX1998" s="293">
        <f t="shared" si="367"/>
        <v>0</v>
      </c>
      <c r="AY1998" s="294">
        <f t="shared" si="368"/>
        <v>0</v>
      </c>
      <c r="AZ1998" s="295">
        <f t="shared" si="369"/>
        <v>0</v>
      </c>
      <c r="BA1998" s="296">
        <f t="shared" si="370"/>
        <v>0</v>
      </c>
      <c r="BB1998" s="293">
        <f t="shared" si="371"/>
        <v>0</v>
      </c>
      <c r="BC1998" s="294">
        <f t="shared" si="372"/>
        <v>0</v>
      </c>
      <c r="BD1998" s="295">
        <f t="shared" si="373"/>
        <v>0</v>
      </c>
      <c r="BE1998" s="296">
        <f t="shared" si="374"/>
        <v>0</v>
      </c>
      <c r="BF1998" s="293">
        <f t="shared" si="375"/>
        <v>0</v>
      </c>
      <c r="BG1998" s="294">
        <f t="shared" si="376"/>
        <v>0</v>
      </c>
      <c r="BH1998" s="295">
        <f t="shared" si="377"/>
        <v>0</v>
      </c>
      <c r="BI1998" s="296">
        <f t="shared" si="378"/>
        <v>0</v>
      </c>
      <c r="BJ1998" s="293">
        <f t="shared" si="379"/>
        <v>0</v>
      </c>
      <c r="BK1998" s="294">
        <f t="shared" si="380"/>
        <v>0</v>
      </c>
      <c r="BL1998" s="295">
        <f t="shared" si="381"/>
        <v>0</v>
      </c>
      <c r="BM1998" s="296">
        <f t="shared" si="382"/>
        <v>0</v>
      </c>
      <c r="BN1998" s="293">
        <f t="shared" si="383"/>
        <v>0</v>
      </c>
      <c r="BO1998" s="294">
        <f t="shared" si="384"/>
        <v>0</v>
      </c>
      <c r="BP1998" s="295">
        <f t="shared" si="385"/>
        <v>0</v>
      </c>
      <c r="BQ1998" s="296">
        <f t="shared" si="386"/>
        <v>0</v>
      </c>
      <c r="BR1998" s="362">
        <f t="shared" si="387"/>
        <v>0</v>
      </c>
      <c r="BS1998" s="366">
        <f t="shared" si="388"/>
        <v>0</v>
      </c>
      <c r="BT1998" s="364">
        <f t="shared" si="389"/>
        <v>0</v>
      </c>
      <c r="BU1998" s="365">
        <f t="shared" si="390"/>
        <v>0</v>
      </c>
      <c r="BV1998" s="362">
        <f t="shared" si="391"/>
        <v>0</v>
      </c>
      <c r="BW1998" s="363">
        <f t="shared" si="392"/>
        <v>0</v>
      </c>
      <c r="BX1998" s="364">
        <f t="shared" si="393"/>
        <v>0</v>
      </c>
      <c r="BY1998" s="365">
        <f t="shared" si="394"/>
        <v>0</v>
      </c>
      <c r="BZ1998" s="362">
        <f t="shared" si="395"/>
        <v>0</v>
      </c>
      <c r="CA1998" s="366">
        <f t="shared" si="396"/>
        <v>0</v>
      </c>
      <c r="CB1998" s="364">
        <f t="shared" si="397"/>
        <v>0</v>
      </c>
      <c r="CC1998" s="365">
        <f t="shared" si="398"/>
        <v>0</v>
      </c>
      <c r="CD1998" s="298">
        <f t="shared" si="399"/>
        <v>0</v>
      </c>
      <c r="CE1998" s="272">
        <f t="shared" si="400"/>
        <v>0</v>
      </c>
      <c r="CF1998" s="370" t="str">
        <f>IF(CE1998=0,"",
IF(SUM($CE$1955:CE1998)=1,CG1998,
IF($CE$2075&gt;SUM($CE$1955:CE1998),_xlfn.CONCAT(", ",CG1998),
IF($CE$2075=SUM($CE$1955:CE1998),_xlfn.CONCAT(" y ",CG1998)))))</f>
        <v/>
      </c>
      <c r="CG1998" s="156" t="s">
        <v>5147</v>
      </c>
      <c r="CH1998" s="402">
        <f t="shared" si="401"/>
        <v>0</v>
      </c>
      <c r="CI1998" s="370" t="str">
        <f>IF(CH1998=0,"",
IF(SUM($CH$1955:CH1998)=1,CJ1998,
IF($CH$2075&gt;SUM($CH$1955:CH1998),_xlfn.CONCAT(", ",CJ1998),
IF($CH$2075=SUM($CH$1955:CH1998),_xlfn.CONCAT(" y ",CJ1998)))))</f>
        <v/>
      </c>
      <c r="CJ1998" s="156" t="s">
        <v>5147</v>
      </c>
    </row>
    <row r="1999" spans="1:88" ht="15" customHeight="1">
      <c r="A1999" s="57"/>
      <c r="B1999" s="26"/>
      <c r="C1999" s="165" t="s">
        <v>5148</v>
      </c>
      <c r="D1999" s="885" t="str">
        <f t="shared" si="349"/>
        <v>INSTITUTO TECNOLOGICO SUPERIOR DE RODRIGUEZ CLARA</v>
      </c>
      <c r="E1999" s="886"/>
      <c r="F1999" s="886"/>
      <c r="G1999" s="886"/>
      <c r="H1999" s="886"/>
      <c r="I1999" s="886"/>
      <c r="J1999" s="886"/>
      <c r="K1999" s="886"/>
      <c r="L1999" s="886"/>
      <c r="M1999" s="886"/>
      <c r="N1999" s="886"/>
      <c r="O1999" s="886"/>
      <c r="P1999" s="886"/>
      <c r="Q1999" s="886"/>
      <c r="R1999" s="887"/>
      <c r="S1999" s="614"/>
      <c r="T1999" s="614"/>
      <c r="U1999" s="614"/>
      <c r="V1999" s="614"/>
      <c r="W1999" s="614"/>
      <c r="X1999" s="614"/>
      <c r="Y1999" s="614"/>
      <c r="Z1999" s="614"/>
      <c r="AA1999" s="614"/>
      <c r="AB1999" s="614"/>
      <c r="AC1999" s="614"/>
      <c r="AD1999" s="614"/>
      <c r="AE1999" s="164"/>
      <c r="AF1999" s="164"/>
      <c r="AG1999" s="199">
        <f t="shared" si="350"/>
        <v>0</v>
      </c>
      <c r="AH1999" s="293">
        <f t="shared" si="351"/>
        <v>0</v>
      </c>
      <c r="AI1999" s="294">
        <f t="shared" si="352"/>
        <v>0</v>
      </c>
      <c r="AJ1999" s="295">
        <f t="shared" si="353"/>
        <v>0</v>
      </c>
      <c r="AK1999" s="296">
        <f t="shared" si="354"/>
        <v>0</v>
      </c>
      <c r="AL1999" s="293">
        <f t="shared" si="355"/>
        <v>0</v>
      </c>
      <c r="AM1999" s="294">
        <f t="shared" si="356"/>
        <v>0</v>
      </c>
      <c r="AN1999" s="295">
        <f t="shared" si="357"/>
        <v>0</v>
      </c>
      <c r="AO1999" s="296">
        <f t="shared" si="358"/>
        <v>0</v>
      </c>
      <c r="AP1999" s="293">
        <f t="shared" si="359"/>
        <v>0</v>
      </c>
      <c r="AQ1999" s="294">
        <f t="shared" si="360"/>
        <v>0</v>
      </c>
      <c r="AR1999" s="295">
        <f t="shared" si="361"/>
        <v>0</v>
      </c>
      <c r="AS1999" s="296">
        <f t="shared" si="362"/>
        <v>0</v>
      </c>
      <c r="AT1999" s="293">
        <f t="shared" si="363"/>
        <v>0</v>
      </c>
      <c r="AU1999" s="294">
        <f t="shared" si="364"/>
        <v>0</v>
      </c>
      <c r="AV1999" s="295">
        <f t="shared" si="365"/>
        <v>0</v>
      </c>
      <c r="AW1999" s="296">
        <f t="shared" si="366"/>
        <v>0</v>
      </c>
      <c r="AX1999" s="293">
        <f t="shared" si="367"/>
        <v>0</v>
      </c>
      <c r="AY1999" s="294">
        <f t="shared" si="368"/>
        <v>0</v>
      </c>
      <c r="AZ1999" s="295">
        <f t="shared" si="369"/>
        <v>0</v>
      </c>
      <c r="BA1999" s="296">
        <f t="shared" si="370"/>
        <v>0</v>
      </c>
      <c r="BB1999" s="293">
        <f t="shared" si="371"/>
        <v>0</v>
      </c>
      <c r="BC1999" s="294">
        <f t="shared" si="372"/>
        <v>0</v>
      </c>
      <c r="BD1999" s="295">
        <f t="shared" si="373"/>
        <v>0</v>
      </c>
      <c r="BE1999" s="296">
        <f t="shared" si="374"/>
        <v>0</v>
      </c>
      <c r="BF1999" s="293">
        <f t="shared" si="375"/>
        <v>0</v>
      </c>
      <c r="BG1999" s="294">
        <f t="shared" si="376"/>
        <v>0</v>
      </c>
      <c r="BH1999" s="295">
        <f t="shared" si="377"/>
        <v>0</v>
      </c>
      <c r="BI1999" s="296">
        <f t="shared" si="378"/>
        <v>0</v>
      </c>
      <c r="BJ1999" s="293">
        <f t="shared" si="379"/>
        <v>0</v>
      </c>
      <c r="BK1999" s="294">
        <f t="shared" si="380"/>
        <v>0</v>
      </c>
      <c r="BL1999" s="295">
        <f t="shared" si="381"/>
        <v>0</v>
      </c>
      <c r="BM1999" s="296">
        <f t="shared" si="382"/>
        <v>0</v>
      </c>
      <c r="BN1999" s="293">
        <f t="shared" si="383"/>
        <v>0</v>
      </c>
      <c r="BO1999" s="294">
        <f t="shared" si="384"/>
        <v>0</v>
      </c>
      <c r="BP1999" s="295">
        <f t="shared" si="385"/>
        <v>0</v>
      </c>
      <c r="BQ1999" s="296">
        <f t="shared" si="386"/>
        <v>0</v>
      </c>
      <c r="BR1999" s="362">
        <f t="shared" si="387"/>
        <v>0</v>
      </c>
      <c r="BS1999" s="366">
        <f t="shared" si="388"/>
        <v>0</v>
      </c>
      <c r="BT1999" s="364">
        <f t="shared" si="389"/>
        <v>0</v>
      </c>
      <c r="BU1999" s="365">
        <f t="shared" si="390"/>
        <v>0</v>
      </c>
      <c r="BV1999" s="362">
        <f t="shared" si="391"/>
        <v>0</v>
      </c>
      <c r="BW1999" s="363">
        <f t="shared" si="392"/>
        <v>0</v>
      </c>
      <c r="BX1999" s="364">
        <f t="shared" si="393"/>
        <v>0</v>
      </c>
      <c r="BY1999" s="365">
        <f t="shared" si="394"/>
        <v>0</v>
      </c>
      <c r="BZ1999" s="362">
        <f t="shared" si="395"/>
        <v>0</v>
      </c>
      <c r="CA1999" s="366">
        <f t="shared" si="396"/>
        <v>0</v>
      </c>
      <c r="CB1999" s="364">
        <f t="shared" si="397"/>
        <v>0</v>
      </c>
      <c r="CC1999" s="365">
        <f t="shared" si="398"/>
        <v>0</v>
      </c>
      <c r="CD1999" s="298">
        <f t="shared" si="399"/>
        <v>0</v>
      </c>
      <c r="CE1999" s="272">
        <f t="shared" si="400"/>
        <v>0</v>
      </c>
      <c r="CF1999" s="370" t="str">
        <f>IF(CE1999=0,"",
IF(SUM($CE$1955:CE1999)=1,CG1999,
IF($CE$2075&gt;SUM($CE$1955:CE1999),_xlfn.CONCAT(", ",CG1999),
IF($CE$2075=SUM($CE$1955:CE1999),_xlfn.CONCAT(" y ",CG1999)))))</f>
        <v/>
      </c>
      <c r="CG1999" s="156" t="s">
        <v>5149</v>
      </c>
      <c r="CH1999" s="402">
        <f t="shared" si="401"/>
        <v>0</v>
      </c>
      <c r="CI1999" s="370" t="str">
        <f>IF(CH1999=0,"",
IF(SUM($CH$1955:CH1999)=1,CJ1999,
IF($CH$2075&gt;SUM($CH$1955:CH1999),_xlfn.CONCAT(", ",CJ1999),
IF($CH$2075=SUM($CH$1955:CH1999),_xlfn.CONCAT(" y ",CJ1999)))))</f>
        <v/>
      </c>
      <c r="CJ1999" s="156" t="s">
        <v>5149</v>
      </c>
    </row>
    <row r="2000" spans="1:88" ht="15" customHeight="1">
      <c r="A2000" s="57"/>
      <c r="B2000" s="26"/>
      <c r="C2000" s="165" t="s">
        <v>5150</v>
      </c>
      <c r="D2000" s="885" t="str">
        <f t="shared" si="349"/>
        <v>INSTITUTO VERACRUZANO DE EDUCACION PARA LOS ADULTOS</v>
      </c>
      <c r="E2000" s="886"/>
      <c r="F2000" s="886"/>
      <c r="G2000" s="886"/>
      <c r="H2000" s="886"/>
      <c r="I2000" s="886"/>
      <c r="J2000" s="886"/>
      <c r="K2000" s="886"/>
      <c r="L2000" s="886"/>
      <c r="M2000" s="886"/>
      <c r="N2000" s="886"/>
      <c r="O2000" s="886"/>
      <c r="P2000" s="886"/>
      <c r="Q2000" s="886"/>
      <c r="R2000" s="887"/>
      <c r="S2000" s="614"/>
      <c r="T2000" s="614"/>
      <c r="U2000" s="614"/>
      <c r="V2000" s="614"/>
      <c r="W2000" s="614"/>
      <c r="X2000" s="614"/>
      <c r="Y2000" s="614"/>
      <c r="Z2000" s="614"/>
      <c r="AA2000" s="614"/>
      <c r="AB2000" s="614"/>
      <c r="AC2000" s="614"/>
      <c r="AD2000" s="614"/>
      <c r="AE2000" s="164"/>
      <c r="AF2000" s="164"/>
      <c r="AG2000" s="199">
        <f t="shared" si="350"/>
        <v>0</v>
      </c>
      <c r="AH2000" s="293">
        <f t="shared" si="351"/>
        <v>0</v>
      </c>
      <c r="AI2000" s="294">
        <f t="shared" si="352"/>
        <v>0</v>
      </c>
      <c r="AJ2000" s="295">
        <f t="shared" si="353"/>
        <v>0</v>
      </c>
      <c r="AK2000" s="296">
        <f t="shared" si="354"/>
        <v>0</v>
      </c>
      <c r="AL2000" s="293">
        <f t="shared" si="355"/>
        <v>0</v>
      </c>
      <c r="AM2000" s="294">
        <f t="shared" si="356"/>
        <v>0</v>
      </c>
      <c r="AN2000" s="295">
        <f t="shared" si="357"/>
        <v>0</v>
      </c>
      <c r="AO2000" s="296">
        <f t="shared" si="358"/>
        <v>0</v>
      </c>
      <c r="AP2000" s="293">
        <f t="shared" si="359"/>
        <v>0</v>
      </c>
      <c r="AQ2000" s="294">
        <f t="shared" si="360"/>
        <v>0</v>
      </c>
      <c r="AR2000" s="295">
        <f t="shared" si="361"/>
        <v>0</v>
      </c>
      <c r="AS2000" s="296">
        <f t="shared" si="362"/>
        <v>0</v>
      </c>
      <c r="AT2000" s="293">
        <f t="shared" si="363"/>
        <v>0</v>
      </c>
      <c r="AU2000" s="294">
        <f t="shared" si="364"/>
        <v>0</v>
      </c>
      <c r="AV2000" s="295">
        <f t="shared" si="365"/>
        <v>0</v>
      </c>
      <c r="AW2000" s="296">
        <f t="shared" si="366"/>
        <v>0</v>
      </c>
      <c r="AX2000" s="293">
        <f t="shared" si="367"/>
        <v>0</v>
      </c>
      <c r="AY2000" s="294">
        <f t="shared" si="368"/>
        <v>0</v>
      </c>
      <c r="AZ2000" s="295">
        <f t="shared" si="369"/>
        <v>0</v>
      </c>
      <c r="BA2000" s="296">
        <f t="shared" si="370"/>
        <v>0</v>
      </c>
      <c r="BB2000" s="293">
        <f t="shared" si="371"/>
        <v>0</v>
      </c>
      <c r="BC2000" s="294">
        <f t="shared" si="372"/>
        <v>0</v>
      </c>
      <c r="BD2000" s="295">
        <f t="shared" si="373"/>
        <v>0</v>
      </c>
      <c r="BE2000" s="296">
        <f t="shared" si="374"/>
        <v>0</v>
      </c>
      <c r="BF2000" s="293">
        <f t="shared" si="375"/>
        <v>0</v>
      </c>
      <c r="BG2000" s="294">
        <f t="shared" si="376"/>
        <v>0</v>
      </c>
      <c r="BH2000" s="295">
        <f t="shared" si="377"/>
        <v>0</v>
      </c>
      <c r="BI2000" s="296">
        <f t="shared" si="378"/>
        <v>0</v>
      </c>
      <c r="BJ2000" s="293">
        <f t="shared" si="379"/>
        <v>0</v>
      </c>
      <c r="BK2000" s="294">
        <f t="shared" si="380"/>
        <v>0</v>
      </c>
      <c r="BL2000" s="295">
        <f t="shared" si="381"/>
        <v>0</v>
      </c>
      <c r="BM2000" s="296">
        <f t="shared" si="382"/>
        <v>0</v>
      </c>
      <c r="BN2000" s="293">
        <f t="shared" si="383"/>
        <v>0</v>
      </c>
      <c r="BO2000" s="294">
        <f t="shared" si="384"/>
        <v>0</v>
      </c>
      <c r="BP2000" s="295">
        <f t="shared" si="385"/>
        <v>0</v>
      </c>
      <c r="BQ2000" s="296">
        <f t="shared" si="386"/>
        <v>0</v>
      </c>
      <c r="BR2000" s="362">
        <f t="shared" si="387"/>
        <v>0</v>
      </c>
      <c r="BS2000" s="366">
        <f t="shared" si="388"/>
        <v>0</v>
      </c>
      <c r="BT2000" s="364">
        <f t="shared" si="389"/>
        <v>0</v>
      </c>
      <c r="BU2000" s="365">
        <f t="shared" si="390"/>
        <v>0</v>
      </c>
      <c r="BV2000" s="362">
        <f t="shared" si="391"/>
        <v>0</v>
      </c>
      <c r="BW2000" s="363">
        <f t="shared" si="392"/>
        <v>0</v>
      </c>
      <c r="BX2000" s="364">
        <f t="shared" si="393"/>
        <v>0</v>
      </c>
      <c r="BY2000" s="365">
        <f t="shared" si="394"/>
        <v>0</v>
      </c>
      <c r="BZ2000" s="362">
        <f t="shared" si="395"/>
        <v>0</v>
      </c>
      <c r="CA2000" s="366">
        <f t="shared" si="396"/>
        <v>0</v>
      </c>
      <c r="CB2000" s="364">
        <f t="shared" si="397"/>
        <v>0</v>
      </c>
      <c r="CC2000" s="365">
        <f t="shared" si="398"/>
        <v>0</v>
      </c>
      <c r="CD2000" s="298">
        <f t="shared" si="399"/>
        <v>0</v>
      </c>
      <c r="CE2000" s="272">
        <f t="shared" si="400"/>
        <v>0</v>
      </c>
      <c r="CF2000" s="370" t="str">
        <f>IF(CE2000=0,"",
IF(SUM($CE$1955:CE2000)=1,CG2000,
IF($CE$2075&gt;SUM($CE$1955:CE2000),_xlfn.CONCAT(", ",CG2000),
IF($CE$2075=SUM($CE$1955:CE2000),_xlfn.CONCAT(" y ",CG2000)))))</f>
        <v/>
      </c>
      <c r="CG2000" s="156" t="s">
        <v>5151</v>
      </c>
      <c r="CH2000" s="402">
        <f t="shared" si="401"/>
        <v>0</v>
      </c>
      <c r="CI2000" s="370" t="str">
        <f>IF(CH2000=0,"",
IF(SUM($CH$1955:CH2000)=1,CJ2000,
IF($CH$2075&gt;SUM($CH$1955:CH2000),_xlfn.CONCAT(", ",CJ2000),
IF($CH$2075=SUM($CH$1955:CH2000),_xlfn.CONCAT(" y ",CJ2000)))))</f>
        <v/>
      </c>
      <c r="CJ2000" s="156" t="s">
        <v>5151</v>
      </c>
    </row>
    <row r="2001" spans="1:88" ht="15" customHeight="1">
      <c r="A2001" s="57"/>
      <c r="B2001" s="26"/>
      <c r="C2001" s="165" t="s">
        <v>5152</v>
      </c>
      <c r="D2001" s="885" t="str">
        <f t="shared" si="349"/>
        <v>COLEGIO NACIONAL DE EDUCACION PROFESIONAL TECNICA</v>
      </c>
      <c r="E2001" s="886"/>
      <c r="F2001" s="886"/>
      <c r="G2001" s="886"/>
      <c r="H2001" s="886"/>
      <c r="I2001" s="886"/>
      <c r="J2001" s="886"/>
      <c r="K2001" s="886"/>
      <c r="L2001" s="886"/>
      <c r="M2001" s="886"/>
      <c r="N2001" s="886"/>
      <c r="O2001" s="886"/>
      <c r="P2001" s="886"/>
      <c r="Q2001" s="886"/>
      <c r="R2001" s="887"/>
      <c r="S2001" s="614"/>
      <c r="T2001" s="614"/>
      <c r="U2001" s="614"/>
      <c r="V2001" s="614"/>
      <c r="W2001" s="614"/>
      <c r="X2001" s="614"/>
      <c r="Y2001" s="614"/>
      <c r="Z2001" s="614"/>
      <c r="AA2001" s="614"/>
      <c r="AB2001" s="614"/>
      <c r="AC2001" s="614"/>
      <c r="AD2001" s="614"/>
      <c r="AE2001" s="164"/>
      <c r="AF2001" s="164"/>
      <c r="AG2001" s="199">
        <f t="shared" si="350"/>
        <v>0</v>
      </c>
      <c r="AH2001" s="293">
        <f t="shared" si="351"/>
        <v>0</v>
      </c>
      <c r="AI2001" s="294">
        <f t="shared" si="352"/>
        <v>0</v>
      </c>
      <c r="AJ2001" s="295">
        <f t="shared" si="353"/>
        <v>0</v>
      </c>
      <c r="AK2001" s="296">
        <f t="shared" si="354"/>
        <v>0</v>
      </c>
      <c r="AL2001" s="293">
        <f t="shared" si="355"/>
        <v>0</v>
      </c>
      <c r="AM2001" s="294">
        <f t="shared" si="356"/>
        <v>0</v>
      </c>
      <c r="AN2001" s="295">
        <f t="shared" si="357"/>
        <v>0</v>
      </c>
      <c r="AO2001" s="296">
        <f t="shared" si="358"/>
        <v>0</v>
      </c>
      <c r="AP2001" s="293">
        <f t="shared" si="359"/>
        <v>0</v>
      </c>
      <c r="AQ2001" s="294">
        <f t="shared" si="360"/>
        <v>0</v>
      </c>
      <c r="AR2001" s="295">
        <f t="shared" si="361"/>
        <v>0</v>
      </c>
      <c r="AS2001" s="296">
        <f t="shared" si="362"/>
        <v>0</v>
      </c>
      <c r="AT2001" s="293">
        <f t="shared" si="363"/>
        <v>0</v>
      </c>
      <c r="AU2001" s="294">
        <f t="shared" si="364"/>
        <v>0</v>
      </c>
      <c r="AV2001" s="295">
        <f t="shared" si="365"/>
        <v>0</v>
      </c>
      <c r="AW2001" s="296">
        <f t="shared" si="366"/>
        <v>0</v>
      </c>
      <c r="AX2001" s="293">
        <f t="shared" si="367"/>
        <v>0</v>
      </c>
      <c r="AY2001" s="294">
        <f t="shared" si="368"/>
        <v>0</v>
      </c>
      <c r="AZ2001" s="295">
        <f t="shared" si="369"/>
        <v>0</v>
      </c>
      <c r="BA2001" s="296">
        <f t="shared" si="370"/>
        <v>0</v>
      </c>
      <c r="BB2001" s="293">
        <f t="shared" si="371"/>
        <v>0</v>
      </c>
      <c r="BC2001" s="294">
        <f t="shared" si="372"/>
        <v>0</v>
      </c>
      <c r="BD2001" s="295">
        <f t="shared" si="373"/>
        <v>0</v>
      </c>
      <c r="BE2001" s="296">
        <f t="shared" si="374"/>
        <v>0</v>
      </c>
      <c r="BF2001" s="293">
        <f t="shared" si="375"/>
        <v>0</v>
      </c>
      <c r="BG2001" s="294">
        <f t="shared" si="376"/>
        <v>0</v>
      </c>
      <c r="BH2001" s="295">
        <f t="shared" si="377"/>
        <v>0</v>
      </c>
      <c r="BI2001" s="296">
        <f t="shared" si="378"/>
        <v>0</v>
      </c>
      <c r="BJ2001" s="293">
        <f t="shared" si="379"/>
        <v>0</v>
      </c>
      <c r="BK2001" s="294">
        <f t="shared" si="380"/>
        <v>0</v>
      </c>
      <c r="BL2001" s="295">
        <f t="shared" si="381"/>
        <v>0</v>
      </c>
      <c r="BM2001" s="296">
        <f t="shared" si="382"/>
        <v>0</v>
      </c>
      <c r="BN2001" s="293">
        <f t="shared" si="383"/>
        <v>0</v>
      </c>
      <c r="BO2001" s="294">
        <f t="shared" si="384"/>
        <v>0</v>
      </c>
      <c r="BP2001" s="295">
        <f t="shared" si="385"/>
        <v>0</v>
      </c>
      <c r="BQ2001" s="296">
        <f t="shared" si="386"/>
        <v>0</v>
      </c>
      <c r="BR2001" s="362">
        <f t="shared" si="387"/>
        <v>0</v>
      </c>
      <c r="BS2001" s="366">
        <f t="shared" si="388"/>
        <v>0</v>
      </c>
      <c r="BT2001" s="364">
        <f t="shared" si="389"/>
        <v>0</v>
      </c>
      <c r="BU2001" s="365">
        <f t="shared" si="390"/>
        <v>0</v>
      </c>
      <c r="BV2001" s="362">
        <f t="shared" si="391"/>
        <v>0</v>
      </c>
      <c r="BW2001" s="363">
        <f t="shared" si="392"/>
        <v>0</v>
      </c>
      <c r="BX2001" s="364">
        <f t="shared" si="393"/>
        <v>0</v>
      </c>
      <c r="BY2001" s="365">
        <f t="shared" si="394"/>
        <v>0</v>
      </c>
      <c r="BZ2001" s="362">
        <f t="shared" si="395"/>
        <v>0</v>
      </c>
      <c r="CA2001" s="366">
        <f t="shared" si="396"/>
        <v>0</v>
      </c>
      <c r="CB2001" s="364">
        <f t="shared" si="397"/>
        <v>0</v>
      </c>
      <c r="CC2001" s="365">
        <f t="shared" si="398"/>
        <v>0</v>
      </c>
      <c r="CD2001" s="298">
        <f t="shared" si="399"/>
        <v>0</v>
      </c>
      <c r="CE2001" s="272">
        <f t="shared" si="400"/>
        <v>0</v>
      </c>
      <c r="CF2001" s="370" t="str">
        <f>IF(CE2001=0,"",
IF(SUM($CE$1955:CE2001)=1,CG2001,
IF($CE$2075&gt;SUM($CE$1955:CE2001),_xlfn.CONCAT(", ",CG2001),
IF($CE$2075=SUM($CE$1955:CE2001),_xlfn.CONCAT(" y ",CG2001)))))</f>
        <v/>
      </c>
      <c r="CG2001" s="156" t="s">
        <v>5153</v>
      </c>
      <c r="CH2001" s="402">
        <f t="shared" si="401"/>
        <v>0</v>
      </c>
      <c r="CI2001" s="370" t="str">
        <f>IF(CH2001=0,"",
IF(SUM($CH$1955:CH2001)=1,CJ2001,
IF($CH$2075&gt;SUM($CH$1955:CH2001),_xlfn.CONCAT(", ",CJ2001),
IF($CH$2075=SUM($CH$1955:CH2001),_xlfn.CONCAT(" y ",CJ2001)))))</f>
        <v/>
      </c>
      <c r="CJ2001" s="156" t="s">
        <v>5153</v>
      </c>
    </row>
    <row r="2002" spans="1:88" ht="15" customHeight="1">
      <c r="A2002" s="57"/>
      <c r="B2002" s="26"/>
      <c r="C2002" s="165" t="s">
        <v>5154</v>
      </c>
      <c r="D2002" s="885" t="str">
        <f t="shared" si="349"/>
        <v>UNIVERSIDAD TECNOLOGICA DEL SURESTE</v>
      </c>
      <c r="E2002" s="886"/>
      <c r="F2002" s="886"/>
      <c r="G2002" s="886"/>
      <c r="H2002" s="886"/>
      <c r="I2002" s="886"/>
      <c r="J2002" s="886"/>
      <c r="K2002" s="886"/>
      <c r="L2002" s="886"/>
      <c r="M2002" s="886"/>
      <c r="N2002" s="886"/>
      <c r="O2002" s="886"/>
      <c r="P2002" s="886"/>
      <c r="Q2002" s="886"/>
      <c r="R2002" s="887"/>
      <c r="S2002" s="614"/>
      <c r="T2002" s="614"/>
      <c r="U2002" s="614"/>
      <c r="V2002" s="614"/>
      <c r="W2002" s="614"/>
      <c r="X2002" s="614"/>
      <c r="Y2002" s="614"/>
      <c r="Z2002" s="614"/>
      <c r="AA2002" s="614"/>
      <c r="AB2002" s="614"/>
      <c r="AC2002" s="614"/>
      <c r="AD2002" s="614"/>
      <c r="AE2002" s="164"/>
      <c r="AF2002" s="164"/>
      <c r="AG2002" s="199">
        <f t="shared" si="350"/>
        <v>0</v>
      </c>
      <c r="AH2002" s="293">
        <f t="shared" si="351"/>
        <v>0</v>
      </c>
      <c r="AI2002" s="294">
        <f t="shared" si="352"/>
        <v>0</v>
      </c>
      <c r="AJ2002" s="295">
        <f t="shared" si="353"/>
        <v>0</v>
      </c>
      <c r="AK2002" s="296">
        <f t="shared" si="354"/>
        <v>0</v>
      </c>
      <c r="AL2002" s="293">
        <f t="shared" si="355"/>
        <v>0</v>
      </c>
      <c r="AM2002" s="294">
        <f t="shared" si="356"/>
        <v>0</v>
      </c>
      <c r="AN2002" s="295">
        <f t="shared" si="357"/>
        <v>0</v>
      </c>
      <c r="AO2002" s="296">
        <f t="shared" si="358"/>
        <v>0</v>
      </c>
      <c r="AP2002" s="293">
        <f t="shared" si="359"/>
        <v>0</v>
      </c>
      <c r="AQ2002" s="294">
        <f t="shared" si="360"/>
        <v>0</v>
      </c>
      <c r="AR2002" s="295">
        <f t="shared" si="361"/>
        <v>0</v>
      </c>
      <c r="AS2002" s="296">
        <f t="shared" si="362"/>
        <v>0</v>
      </c>
      <c r="AT2002" s="293">
        <f t="shared" si="363"/>
        <v>0</v>
      </c>
      <c r="AU2002" s="294">
        <f t="shared" si="364"/>
        <v>0</v>
      </c>
      <c r="AV2002" s="295">
        <f t="shared" si="365"/>
        <v>0</v>
      </c>
      <c r="AW2002" s="296">
        <f t="shared" si="366"/>
        <v>0</v>
      </c>
      <c r="AX2002" s="293">
        <f t="shared" si="367"/>
        <v>0</v>
      </c>
      <c r="AY2002" s="294">
        <f t="shared" si="368"/>
        <v>0</v>
      </c>
      <c r="AZ2002" s="295">
        <f t="shared" si="369"/>
        <v>0</v>
      </c>
      <c r="BA2002" s="296">
        <f t="shared" si="370"/>
        <v>0</v>
      </c>
      <c r="BB2002" s="293">
        <f t="shared" si="371"/>
        <v>0</v>
      </c>
      <c r="BC2002" s="294">
        <f t="shared" si="372"/>
        <v>0</v>
      </c>
      <c r="BD2002" s="295">
        <f t="shared" si="373"/>
        <v>0</v>
      </c>
      <c r="BE2002" s="296">
        <f t="shared" si="374"/>
        <v>0</v>
      </c>
      <c r="BF2002" s="293">
        <f t="shared" si="375"/>
        <v>0</v>
      </c>
      <c r="BG2002" s="294">
        <f t="shared" si="376"/>
        <v>0</v>
      </c>
      <c r="BH2002" s="295">
        <f t="shared" si="377"/>
        <v>0</v>
      </c>
      <c r="BI2002" s="296">
        <f t="shared" si="378"/>
        <v>0</v>
      </c>
      <c r="BJ2002" s="293">
        <f t="shared" si="379"/>
        <v>0</v>
      </c>
      <c r="BK2002" s="294">
        <f t="shared" si="380"/>
        <v>0</v>
      </c>
      <c r="BL2002" s="295">
        <f t="shared" si="381"/>
        <v>0</v>
      </c>
      <c r="BM2002" s="296">
        <f t="shared" si="382"/>
        <v>0</v>
      </c>
      <c r="BN2002" s="293">
        <f t="shared" si="383"/>
        <v>0</v>
      </c>
      <c r="BO2002" s="294">
        <f t="shared" si="384"/>
        <v>0</v>
      </c>
      <c r="BP2002" s="295">
        <f t="shared" si="385"/>
        <v>0</v>
      </c>
      <c r="BQ2002" s="296">
        <f t="shared" si="386"/>
        <v>0</v>
      </c>
      <c r="BR2002" s="362">
        <f t="shared" si="387"/>
        <v>0</v>
      </c>
      <c r="BS2002" s="366">
        <f t="shared" si="388"/>
        <v>0</v>
      </c>
      <c r="BT2002" s="364">
        <f t="shared" si="389"/>
        <v>0</v>
      </c>
      <c r="BU2002" s="365">
        <f t="shared" si="390"/>
        <v>0</v>
      </c>
      <c r="BV2002" s="362">
        <f t="shared" si="391"/>
        <v>0</v>
      </c>
      <c r="BW2002" s="363">
        <f t="shared" si="392"/>
        <v>0</v>
      </c>
      <c r="BX2002" s="364">
        <f t="shared" si="393"/>
        <v>0</v>
      </c>
      <c r="BY2002" s="365">
        <f t="shared" si="394"/>
        <v>0</v>
      </c>
      <c r="BZ2002" s="362">
        <f t="shared" si="395"/>
        <v>0</v>
      </c>
      <c r="CA2002" s="366">
        <f t="shared" si="396"/>
        <v>0</v>
      </c>
      <c r="CB2002" s="364">
        <f t="shared" si="397"/>
        <v>0</v>
      </c>
      <c r="CC2002" s="365">
        <f t="shared" si="398"/>
        <v>0</v>
      </c>
      <c r="CD2002" s="298">
        <f t="shared" si="399"/>
        <v>0</v>
      </c>
      <c r="CE2002" s="272">
        <f t="shared" si="400"/>
        <v>0</v>
      </c>
      <c r="CF2002" s="370" t="str">
        <f>IF(CE2002=0,"",
IF(SUM($CE$1955:CE2002)=1,CG2002,
IF($CE$2075&gt;SUM($CE$1955:CE2002),_xlfn.CONCAT(", ",CG2002),
IF($CE$2075=SUM($CE$1955:CE2002),_xlfn.CONCAT(" y ",CG2002)))))</f>
        <v/>
      </c>
      <c r="CG2002" s="156" t="s">
        <v>5155</v>
      </c>
      <c r="CH2002" s="402">
        <f t="shared" si="401"/>
        <v>0</v>
      </c>
      <c r="CI2002" s="370" t="str">
        <f>IF(CH2002=0,"",
IF(SUM($CH$1955:CH2002)=1,CJ2002,
IF($CH$2075&gt;SUM($CH$1955:CH2002),_xlfn.CONCAT(", ",CJ2002),
IF($CH$2075=SUM($CH$1955:CH2002),_xlfn.CONCAT(" y ",CJ2002)))))</f>
        <v/>
      </c>
      <c r="CJ2002" s="156" t="s">
        <v>5155</v>
      </c>
    </row>
    <row r="2003" spans="1:88" ht="15" customHeight="1">
      <c r="A2003" s="57"/>
      <c r="B2003" s="26"/>
      <c r="C2003" s="165" t="s">
        <v>5156</v>
      </c>
      <c r="D2003" s="885" t="str">
        <f t="shared" si="349"/>
        <v>UNIVERSIDAD TECNOLOGICA DEL CENTRO</v>
      </c>
      <c r="E2003" s="886"/>
      <c r="F2003" s="886"/>
      <c r="G2003" s="886"/>
      <c r="H2003" s="886"/>
      <c r="I2003" s="886"/>
      <c r="J2003" s="886"/>
      <c r="K2003" s="886"/>
      <c r="L2003" s="886"/>
      <c r="M2003" s="886"/>
      <c r="N2003" s="886"/>
      <c r="O2003" s="886"/>
      <c r="P2003" s="886"/>
      <c r="Q2003" s="886"/>
      <c r="R2003" s="887"/>
      <c r="S2003" s="614"/>
      <c r="T2003" s="614"/>
      <c r="U2003" s="614"/>
      <c r="V2003" s="614"/>
      <c r="W2003" s="614"/>
      <c r="X2003" s="614"/>
      <c r="Y2003" s="614"/>
      <c r="Z2003" s="614"/>
      <c r="AA2003" s="614"/>
      <c r="AB2003" s="614"/>
      <c r="AC2003" s="614"/>
      <c r="AD2003" s="614"/>
      <c r="AE2003" s="164"/>
      <c r="AF2003" s="164"/>
      <c r="AG2003" s="199">
        <f t="shared" si="350"/>
        <v>0</v>
      </c>
      <c r="AH2003" s="293">
        <f t="shared" si="351"/>
        <v>0</v>
      </c>
      <c r="AI2003" s="294">
        <f t="shared" si="352"/>
        <v>0</v>
      </c>
      <c r="AJ2003" s="295">
        <f t="shared" si="353"/>
        <v>0</v>
      </c>
      <c r="AK2003" s="296">
        <f t="shared" si="354"/>
        <v>0</v>
      </c>
      <c r="AL2003" s="293">
        <f t="shared" si="355"/>
        <v>0</v>
      </c>
      <c r="AM2003" s="294">
        <f t="shared" si="356"/>
        <v>0</v>
      </c>
      <c r="AN2003" s="295">
        <f t="shared" si="357"/>
        <v>0</v>
      </c>
      <c r="AO2003" s="296">
        <f t="shared" si="358"/>
        <v>0</v>
      </c>
      <c r="AP2003" s="293">
        <f t="shared" si="359"/>
        <v>0</v>
      </c>
      <c r="AQ2003" s="294">
        <f t="shared" si="360"/>
        <v>0</v>
      </c>
      <c r="AR2003" s="295">
        <f t="shared" si="361"/>
        <v>0</v>
      </c>
      <c r="AS2003" s="296">
        <f t="shared" si="362"/>
        <v>0</v>
      </c>
      <c r="AT2003" s="293">
        <f t="shared" si="363"/>
        <v>0</v>
      </c>
      <c r="AU2003" s="294">
        <f t="shared" si="364"/>
        <v>0</v>
      </c>
      <c r="AV2003" s="295">
        <f t="shared" si="365"/>
        <v>0</v>
      </c>
      <c r="AW2003" s="296">
        <f t="shared" si="366"/>
        <v>0</v>
      </c>
      <c r="AX2003" s="293">
        <f t="shared" si="367"/>
        <v>0</v>
      </c>
      <c r="AY2003" s="294">
        <f t="shared" si="368"/>
        <v>0</v>
      </c>
      <c r="AZ2003" s="295">
        <f t="shared" si="369"/>
        <v>0</v>
      </c>
      <c r="BA2003" s="296">
        <f t="shared" si="370"/>
        <v>0</v>
      </c>
      <c r="BB2003" s="293">
        <f t="shared" si="371"/>
        <v>0</v>
      </c>
      <c r="BC2003" s="294">
        <f t="shared" si="372"/>
        <v>0</v>
      </c>
      <c r="BD2003" s="295">
        <f t="shared" si="373"/>
        <v>0</v>
      </c>
      <c r="BE2003" s="296">
        <f t="shared" si="374"/>
        <v>0</v>
      </c>
      <c r="BF2003" s="293">
        <f t="shared" si="375"/>
        <v>0</v>
      </c>
      <c r="BG2003" s="294">
        <f t="shared" si="376"/>
        <v>0</v>
      </c>
      <c r="BH2003" s="295">
        <f t="shared" si="377"/>
        <v>0</v>
      </c>
      <c r="BI2003" s="296">
        <f t="shared" si="378"/>
        <v>0</v>
      </c>
      <c r="BJ2003" s="293">
        <f t="shared" si="379"/>
        <v>0</v>
      </c>
      <c r="BK2003" s="294">
        <f t="shared" si="380"/>
        <v>0</v>
      </c>
      <c r="BL2003" s="295">
        <f t="shared" si="381"/>
        <v>0</v>
      </c>
      <c r="BM2003" s="296">
        <f t="shared" si="382"/>
        <v>0</v>
      </c>
      <c r="BN2003" s="293">
        <f t="shared" si="383"/>
        <v>0</v>
      </c>
      <c r="BO2003" s="294">
        <f t="shared" si="384"/>
        <v>0</v>
      </c>
      <c r="BP2003" s="295">
        <f t="shared" si="385"/>
        <v>0</v>
      </c>
      <c r="BQ2003" s="296">
        <f t="shared" si="386"/>
        <v>0</v>
      </c>
      <c r="BR2003" s="362">
        <f t="shared" si="387"/>
        <v>0</v>
      </c>
      <c r="BS2003" s="366">
        <f t="shared" si="388"/>
        <v>0</v>
      </c>
      <c r="BT2003" s="364">
        <f t="shared" si="389"/>
        <v>0</v>
      </c>
      <c r="BU2003" s="365">
        <f t="shared" si="390"/>
        <v>0</v>
      </c>
      <c r="BV2003" s="362">
        <f t="shared" si="391"/>
        <v>0</v>
      </c>
      <c r="BW2003" s="363">
        <f t="shared" si="392"/>
        <v>0</v>
      </c>
      <c r="BX2003" s="364">
        <f t="shared" si="393"/>
        <v>0</v>
      </c>
      <c r="BY2003" s="365">
        <f t="shared" si="394"/>
        <v>0</v>
      </c>
      <c r="BZ2003" s="362">
        <f t="shared" si="395"/>
        <v>0</v>
      </c>
      <c r="CA2003" s="366">
        <f t="shared" si="396"/>
        <v>0</v>
      </c>
      <c r="CB2003" s="364">
        <f t="shared" si="397"/>
        <v>0</v>
      </c>
      <c r="CC2003" s="365">
        <f t="shared" si="398"/>
        <v>0</v>
      </c>
      <c r="CD2003" s="298">
        <f t="shared" si="399"/>
        <v>0</v>
      </c>
      <c r="CE2003" s="272">
        <f t="shared" si="400"/>
        <v>0</v>
      </c>
      <c r="CF2003" s="370" t="str">
        <f>IF(CE2003=0,"",
IF(SUM($CE$1955:CE2003)=1,CG2003,
IF($CE$2075&gt;SUM($CE$1955:CE2003),_xlfn.CONCAT(", ",CG2003),
IF($CE$2075=SUM($CE$1955:CE2003),_xlfn.CONCAT(" y ",CG2003)))))</f>
        <v/>
      </c>
      <c r="CG2003" s="156" t="s">
        <v>5157</v>
      </c>
      <c r="CH2003" s="402">
        <f t="shared" si="401"/>
        <v>0</v>
      </c>
      <c r="CI2003" s="370" t="str">
        <f>IF(CH2003=0,"",
IF(SUM($CH$1955:CH2003)=1,CJ2003,
IF($CH$2075&gt;SUM($CH$1955:CH2003),_xlfn.CONCAT(", ",CJ2003),
IF($CH$2075=SUM($CH$1955:CH2003),_xlfn.CONCAT(" y ",CJ2003)))))</f>
        <v/>
      </c>
      <c r="CJ2003" s="156" t="s">
        <v>5157</v>
      </c>
    </row>
    <row r="2004" spans="1:88" ht="15" customHeight="1">
      <c r="A2004" s="57"/>
      <c r="B2004" s="26"/>
      <c r="C2004" s="165" t="s">
        <v>5158</v>
      </c>
      <c r="D2004" s="885" t="str">
        <f t="shared" si="349"/>
        <v>UNIVERSIDAD TECNOLOGICA DE GUTIERREZ ZAMORA</v>
      </c>
      <c r="E2004" s="886"/>
      <c r="F2004" s="886"/>
      <c r="G2004" s="886"/>
      <c r="H2004" s="886"/>
      <c r="I2004" s="886"/>
      <c r="J2004" s="886"/>
      <c r="K2004" s="886"/>
      <c r="L2004" s="886"/>
      <c r="M2004" s="886"/>
      <c r="N2004" s="886"/>
      <c r="O2004" s="886"/>
      <c r="P2004" s="886"/>
      <c r="Q2004" s="886"/>
      <c r="R2004" s="887"/>
      <c r="S2004" s="614"/>
      <c r="T2004" s="614"/>
      <c r="U2004" s="614"/>
      <c r="V2004" s="614"/>
      <c r="W2004" s="614"/>
      <c r="X2004" s="614"/>
      <c r="Y2004" s="614"/>
      <c r="Z2004" s="614"/>
      <c r="AA2004" s="614"/>
      <c r="AB2004" s="614"/>
      <c r="AC2004" s="614"/>
      <c r="AD2004" s="614"/>
      <c r="AE2004" s="164"/>
      <c r="AF2004" s="164"/>
      <c r="AG2004" s="199">
        <f t="shared" si="350"/>
        <v>0</v>
      </c>
      <c r="AH2004" s="293">
        <f t="shared" si="351"/>
        <v>0</v>
      </c>
      <c r="AI2004" s="294">
        <f t="shared" si="352"/>
        <v>0</v>
      </c>
      <c r="AJ2004" s="295">
        <f t="shared" si="353"/>
        <v>0</v>
      </c>
      <c r="AK2004" s="296">
        <f t="shared" si="354"/>
        <v>0</v>
      </c>
      <c r="AL2004" s="293">
        <f t="shared" si="355"/>
        <v>0</v>
      </c>
      <c r="AM2004" s="294">
        <f t="shared" si="356"/>
        <v>0</v>
      </c>
      <c r="AN2004" s="295">
        <f t="shared" si="357"/>
        <v>0</v>
      </c>
      <c r="AO2004" s="296">
        <f t="shared" si="358"/>
        <v>0</v>
      </c>
      <c r="AP2004" s="293">
        <f t="shared" si="359"/>
        <v>0</v>
      </c>
      <c r="AQ2004" s="294">
        <f t="shared" si="360"/>
        <v>0</v>
      </c>
      <c r="AR2004" s="295">
        <f t="shared" si="361"/>
        <v>0</v>
      </c>
      <c r="AS2004" s="296">
        <f t="shared" si="362"/>
        <v>0</v>
      </c>
      <c r="AT2004" s="293">
        <f t="shared" si="363"/>
        <v>0</v>
      </c>
      <c r="AU2004" s="294">
        <f t="shared" si="364"/>
        <v>0</v>
      </c>
      <c r="AV2004" s="295">
        <f t="shared" si="365"/>
        <v>0</v>
      </c>
      <c r="AW2004" s="296">
        <f t="shared" si="366"/>
        <v>0</v>
      </c>
      <c r="AX2004" s="293">
        <f t="shared" si="367"/>
        <v>0</v>
      </c>
      <c r="AY2004" s="294">
        <f t="shared" si="368"/>
        <v>0</v>
      </c>
      <c r="AZ2004" s="295">
        <f t="shared" si="369"/>
        <v>0</v>
      </c>
      <c r="BA2004" s="296">
        <f t="shared" si="370"/>
        <v>0</v>
      </c>
      <c r="BB2004" s="293">
        <f t="shared" si="371"/>
        <v>0</v>
      </c>
      <c r="BC2004" s="294">
        <f t="shared" si="372"/>
        <v>0</v>
      </c>
      <c r="BD2004" s="295">
        <f t="shared" si="373"/>
        <v>0</v>
      </c>
      <c r="BE2004" s="296">
        <f t="shared" si="374"/>
        <v>0</v>
      </c>
      <c r="BF2004" s="293">
        <f t="shared" si="375"/>
        <v>0</v>
      </c>
      <c r="BG2004" s="294">
        <f t="shared" si="376"/>
        <v>0</v>
      </c>
      <c r="BH2004" s="295">
        <f t="shared" si="377"/>
        <v>0</v>
      </c>
      <c r="BI2004" s="296">
        <f t="shared" si="378"/>
        <v>0</v>
      </c>
      <c r="BJ2004" s="293">
        <f t="shared" si="379"/>
        <v>0</v>
      </c>
      <c r="BK2004" s="294">
        <f t="shared" si="380"/>
        <v>0</v>
      </c>
      <c r="BL2004" s="295">
        <f t="shared" si="381"/>
        <v>0</v>
      </c>
      <c r="BM2004" s="296">
        <f t="shared" si="382"/>
        <v>0</v>
      </c>
      <c r="BN2004" s="293">
        <f t="shared" si="383"/>
        <v>0</v>
      </c>
      <c r="BO2004" s="294">
        <f t="shared" si="384"/>
        <v>0</v>
      </c>
      <c r="BP2004" s="295">
        <f t="shared" si="385"/>
        <v>0</v>
      </c>
      <c r="BQ2004" s="296">
        <f t="shared" si="386"/>
        <v>0</v>
      </c>
      <c r="BR2004" s="362">
        <f t="shared" si="387"/>
        <v>0</v>
      </c>
      <c r="BS2004" s="366">
        <f t="shared" si="388"/>
        <v>0</v>
      </c>
      <c r="BT2004" s="364">
        <f t="shared" si="389"/>
        <v>0</v>
      </c>
      <c r="BU2004" s="365">
        <f t="shared" si="390"/>
        <v>0</v>
      </c>
      <c r="BV2004" s="362">
        <f t="shared" si="391"/>
        <v>0</v>
      </c>
      <c r="BW2004" s="363">
        <f t="shared" si="392"/>
        <v>0</v>
      </c>
      <c r="BX2004" s="364">
        <f t="shared" si="393"/>
        <v>0</v>
      </c>
      <c r="BY2004" s="365">
        <f t="shared" si="394"/>
        <v>0</v>
      </c>
      <c r="BZ2004" s="362">
        <f t="shared" si="395"/>
        <v>0</v>
      </c>
      <c r="CA2004" s="366">
        <f t="shared" si="396"/>
        <v>0</v>
      </c>
      <c r="CB2004" s="364">
        <f t="shared" si="397"/>
        <v>0</v>
      </c>
      <c r="CC2004" s="365">
        <f t="shared" si="398"/>
        <v>0</v>
      </c>
      <c r="CD2004" s="298">
        <f t="shared" si="399"/>
        <v>0</v>
      </c>
      <c r="CE2004" s="272">
        <f t="shared" si="400"/>
        <v>0</v>
      </c>
      <c r="CF2004" s="370" t="str">
        <f>IF(CE2004=0,"",
IF(SUM($CE$1955:CE2004)=1,CG2004,
IF($CE$2075&gt;SUM($CE$1955:CE2004),_xlfn.CONCAT(", ",CG2004),
IF($CE$2075=SUM($CE$1955:CE2004),_xlfn.CONCAT(" y ",CG2004)))))</f>
        <v/>
      </c>
      <c r="CG2004" s="156" t="s">
        <v>5159</v>
      </c>
      <c r="CH2004" s="402">
        <f t="shared" si="401"/>
        <v>0</v>
      </c>
      <c r="CI2004" s="370" t="str">
        <f>IF(CH2004=0,"",
IF(SUM($CH$1955:CH2004)=1,CJ2004,
IF($CH$2075&gt;SUM($CH$1955:CH2004),_xlfn.CONCAT(", ",CJ2004),
IF($CH$2075=SUM($CH$1955:CH2004),_xlfn.CONCAT(" y ",CJ2004)))))</f>
        <v/>
      </c>
      <c r="CJ2004" s="156" t="s">
        <v>5159</v>
      </c>
    </row>
    <row r="2005" spans="1:88" ht="15" customHeight="1">
      <c r="A2005" s="57"/>
      <c r="B2005" s="26"/>
      <c r="C2005" s="165" t="s">
        <v>5160</v>
      </c>
      <c r="D2005" s="885" t="str">
        <f t="shared" si="349"/>
        <v>CONSEJO VERACRUZANO DE INVESTIGACION CIENTIFICA Y DESARROLLO TECNOLOGICO</v>
      </c>
      <c r="E2005" s="886"/>
      <c r="F2005" s="886"/>
      <c r="G2005" s="886"/>
      <c r="H2005" s="886"/>
      <c r="I2005" s="886"/>
      <c r="J2005" s="886"/>
      <c r="K2005" s="886"/>
      <c r="L2005" s="886"/>
      <c r="M2005" s="886"/>
      <c r="N2005" s="886"/>
      <c r="O2005" s="886"/>
      <c r="P2005" s="886"/>
      <c r="Q2005" s="886"/>
      <c r="R2005" s="887"/>
      <c r="S2005" s="614"/>
      <c r="T2005" s="614"/>
      <c r="U2005" s="614"/>
      <c r="V2005" s="614"/>
      <c r="W2005" s="614"/>
      <c r="X2005" s="614"/>
      <c r="Y2005" s="614"/>
      <c r="Z2005" s="614"/>
      <c r="AA2005" s="614"/>
      <c r="AB2005" s="614"/>
      <c r="AC2005" s="614"/>
      <c r="AD2005" s="614"/>
      <c r="AE2005" s="164"/>
      <c r="AF2005" s="164"/>
      <c r="AG2005" s="199">
        <f t="shared" si="350"/>
        <v>0</v>
      </c>
      <c r="AH2005" s="293">
        <f t="shared" si="351"/>
        <v>0</v>
      </c>
      <c r="AI2005" s="294">
        <f t="shared" si="352"/>
        <v>0</v>
      </c>
      <c r="AJ2005" s="295">
        <f t="shared" si="353"/>
        <v>0</v>
      </c>
      <c r="AK2005" s="296">
        <f t="shared" si="354"/>
        <v>0</v>
      </c>
      <c r="AL2005" s="293">
        <f t="shared" si="355"/>
        <v>0</v>
      </c>
      <c r="AM2005" s="294">
        <f t="shared" si="356"/>
        <v>0</v>
      </c>
      <c r="AN2005" s="295">
        <f t="shared" si="357"/>
        <v>0</v>
      </c>
      <c r="AO2005" s="296">
        <f t="shared" si="358"/>
        <v>0</v>
      </c>
      <c r="AP2005" s="293">
        <f t="shared" si="359"/>
        <v>0</v>
      </c>
      <c r="AQ2005" s="294">
        <f t="shared" si="360"/>
        <v>0</v>
      </c>
      <c r="AR2005" s="295">
        <f t="shared" si="361"/>
        <v>0</v>
      </c>
      <c r="AS2005" s="296">
        <f t="shared" si="362"/>
        <v>0</v>
      </c>
      <c r="AT2005" s="293">
        <f t="shared" si="363"/>
        <v>0</v>
      </c>
      <c r="AU2005" s="294">
        <f t="shared" si="364"/>
        <v>0</v>
      </c>
      <c r="AV2005" s="295">
        <f t="shared" si="365"/>
        <v>0</v>
      </c>
      <c r="AW2005" s="296">
        <f t="shared" si="366"/>
        <v>0</v>
      </c>
      <c r="AX2005" s="293">
        <f t="shared" si="367"/>
        <v>0</v>
      </c>
      <c r="AY2005" s="294">
        <f t="shared" si="368"/>
        <v>0</v>
      </c>
      <c r="AZ2005" s="295">
        <f t="shared" si="369"/>
        <v>0</v>
      </c>
      <c r="BA2005" s="296">
        <f t="shared" si="370"/>
        <v>0</v>
      </c>
      <c r="BB2005" s="293">
        <f t="shared" si="371"/>
        <v>0</v>
      </c>
      <c r="BC2005" s="294">
        <f t="shared" si="372"/>
        <v>0</v>
      </c>
      <c r="BD2005" s="295">
        <f t="shared" si="373"/>
        <v>0</v>
      </c>
      <c r="BE2005" s="296">
        <f t="shared" si="374"/>
        <v>0</v>
      </c>
      <c r="BF2005" s="293">
        <f t="shared" si="375"/>
        <v>0</v>
      </c>
      <c r="BG2005" s="294">
        <f t="shared" si="376"/>
        <v>0</v>
      </c>
      <c r="BH2005" s="295">
        <f t="shared" si="377"/>
        <v>0</v>
      </c>
      <c r="BI2005" s="296">
        <f t="shared" si="378"/>
        <v>0</v>
      </c>
      <c r="BJ2005" s="293">
        <f t="shared" si="379"/>
        <v>0</v>
      </c>
      <c r="BK2005" s="294">
        <f t="shared" si="380"/>
        <v>0</v>
      </c>
      <c r="BL2005" s="295">
        <f t="shared" si="381"/>
        <v>0</v>
      </c>
      <c r="BM2005" s="296">
        <f t="shared" si="382"/>
        <v>0</v>
      </c>
      <c r="BN2005" s="293">
        <f t="shared" si="383"/>
        <v>0</v>
      </c>
      <c r="BO2005" s="294">
        <f t="shared" si="384"/>
        <v>0</v>
      </c>
      <c r="BP2005" s="295">
        <f t="shared" si="385"/>
        <v>0</v>
      </c>
      <c r="BQ2005" s="296">
        <f t="shared" si="386"/>
        <v>0</v>
      </c>
      <c r="BR2005" s="362">
        <f t="shared" si="387"/>
        <v>0</v>
      </c>
      <c r="BS2005" s="366">
        <f t="shared" si="388"/>
        <v>0</v>
      </c>
      <c r="BT2005" s="364">
        <f t="shared" si="389"/>
        <v>0</v>
      </c>
      <c r="BU2005" s="365">
        <f t="shared" si="390"/>
        <v>0</v>
      </c>
      <c r="BV2005" s="362">
        <f t="shared" si="391"/>
        <v>0</v>
      </c>
      <c r="BW2005" s="363">
        <f t="shared" si="392"/>
        <v>0</v>
      </c>
      <c r="BX2005" s="364">
        <f t="shared" si="393"/>
        <v>0</v>
      </c>
      <c r="BY2005" s="365">
        <f t="shared" si="394"/>
        <v>0</v>
      </c>
      <c r="BZ2005" s="362">
        <f t="shared" si="395"/>
        <v>0</v>
      </c>
      <c r="CA2005" s="366">
        <f t="shared" si="396"/>
        <v>0</v>
      </c>
      <c r="CB2005" s="364">
        <f t="shared" si="397"/>
        <v>0</v>
      </c>
      <c r="CC2005" s="365">
        <f t="shared" si="398"/>
        <v>0</v>
      </c>
      <c r="CD2005" s="298">
        <f t="shared" si="399"/>
        <v>0</v>
      </c>
      <c r="CE2005" s="272">
        <f t="shared" si="400"/>
        <v>0</v>
      </c>
      <c r="CF2005" s="370" t="str">
        <f>IF(CE2005=0,"",
IF(SUM($CE$1955:CE2005)=1,CG2005,
IF($CE$2075&gt;SUM($CE$1955:CE2005),_xlfn.CONCAT(", ",CG2005),
IF($CE$2075=SUM($CE$1955:CE2005),_xlfn.CONCAT(" y ",CG2005)))))</f>
        <v/>
      </c>
      <c r="CG2005" s="156" t="s">
        <v>5161</v>
      </c>
      <c r="CH2005" s="402">
        <f t="shared" si="401"/>
        <v>0</v>
      </c>
      <c r="CI2005" s="370" t="str">
        <f>IF(CH2005=0,"",
IF(SUM($CH$1955:CH2005)=1,CJ2005,
IF($CH$2075&gt;SUM($CH$1955:CH2005),_xlfn.CONCAT(", ",CJ2005),
IF($CH$2075=SUM($CH$1955:CH2005),_xlfn.CONCAT(" y ",CJ2005)))))</f>
        <v/>
      </c>
      <c r="CJ2005" s="156" t="s">
        <v>5161</v>
      </c>
    </row>
    <row r="2006" spans="1:88" ht="15" customHeight="1">
      <c r="A2006" s="57"/>
      <c r="B2006" s="26"/>
      <c r="C2006" s="165" t="s">
        <v>5162</v>
      </c>
      <c r="D2006" s="885" t="str">
        <f t="shared" si="349"/>
        <v>COLEGIO DE ESTUDIOS CIENTIFICOS Y TECNOLOGICOS</v>
      </c>
      <c r="E2006" s="886"/>
      <c r="F2006" s="886"/>
      <c r="G2006" s="886"/>
      <c r="H2006" s="886"/>
      <c r="I2006" s="886"/>
      <c r="J2006" s="886"/>
      <c r="K2006" s="886"/>
      <c r="L2006" s="886"/>
      <c r="M2006" s="886"/>
      <c r="N2006" s="886"/>
      <c r="O2006" s="886"/>
      <c r="P2006" s="886"/>
      <c r="Q2006" s="886"/>
      <c r="R2006" s="887"/>
      <c r="S2006" s="614"/>
      <c r="T2006" s="614"/>
      <c r="U2006" s="614"/>
      <c r="V2006" s="614"/>
      <c r="W2006" s="614"/>
      <c r="X2006" s="614"/>
      <c r="Y2006" s="614"/>
      <c r="Z2006" s="614"/>
      <c r="AA2006" s="614"/>
      <c r="AB2006" s="614"/>
      <c r="AC2006" s="614"/>
      <c r="AD2006" s="614"/>
      <c r="AE2006" s="164"/>
      <c r="AF2006" s="164"/>
      <c r="AG2006" s="199">
        <f t="shared" si="350"/>
        <v>0</v>
      </c>
      <c r="AH2006" s="293">
        <f t="shared" si="351"/>
        <v>0</v>
      </c>
      <c r="AI2006" s="294">
        <f t="shared" si="352"/>
        <v>0</v>
      </c>
      <c r="AJ2006" s="295">
        <f t="shared" si="353"/>
        <v>0</v>
      </c>
      <c r="AK2006" s="296">
        <f t="shared" si="354"/>
        <v>0</v>
      </c>
      <c r="AL2006" s="293">
        <f t="shared" si="355"/>
        <v>0</v>
      </c>
      <c r="AM2006" s="294">
        <f t="shared" si="356"/>
        <v>0</v>
      </c>
      <c r="AN2006" s="295">
        <f t="shared" si="357"/>
        <v>0</v>
      </c>
      <c r="AO2006" s="296">
        <f t="shared" si="358"/>
        <v>0</v>
      </c>
      <c r="AP2006" s="293">
        <f t="shared" si="359"/>
        <v>0</v>
      </c>
      <c r="AQ2006" s="294">
        <f t="shared" si="360"/>
        <v>0</v>
      </c>
      <c r="AR2006" s="295">
        <f t="shared" si="361"/>
        <v>0</v>
      </c>
      <c r="AS2006" s="296">
        <f t="shared" si="362"/>
        <v>0</v>
      </c>
      <c r="AT2006" s="293">
        <f t="shared" si="363"/>
        <v>0</v>
      </c>
      <c r="AU2006" s="294">
        <f t="shared" si="364"/>
        <v>0</v>
      </c>
      <c r="AV2006" s="295">
        <f t="shared" si="365"/>
        <v>0</v>
      </c>
      <c r="AW2006" s="296">
        <f t="shared" si="366"/>
        <v>0</v>
      </c>
      <c r="AX2006" s="293">
        <f t="shared" si="367"/>
        <v>0</v>
      </c>
      <c r="AY2006" s="294">
        <f t="shared" si="368"/>
        <v>0</v>
      </c>
      <c r="AZ2006" s="295">
        <f t="shared" si="369"/>
        <v>0</v>
      </c>
      <c r="BA2006" s="296">
        <f t="shared" si="370"/>
        <v>0</v>
      </c>
      <c r="BB2006" s="293">
        <f t="shared" si="371"/>
        <v>0</v>
      </c>
      <c r="BC2006" s="294">
        <f t="shared" si="372"/>
        <v>0</v>
      </c>
      <c r="BD2006" s="295">
        <f t="shared" si="373"/>
        <v>0</v>
      </c>
      <c r="BE2006" s="296">
        <f t="shared" si="374"/>
        <v>0</v>
      </c>
      <c r="BF2006" s="293">
        <f t="shared" si="375"/>
        <v>0</v>
      </c>
      <c r="BG2006" s="294">
        <f t="shared" si="376"/>
        <v>0</v>
      </c>
      <c r="BH2006" s="295">
        <f t="shared" si="377"/>
        <v>0</v>
      </c>
      <c r="BI2006" s="296">
        <f t="shared" si="378"/>
        <v>0</v>
      </c>
      <c r="BJ2006" s="293">
        <f t="shared" si="379"/>
        <v>0</v>
      </c>
      <c r="BK2006" s="294">
        <f t="shared" si="380"/>
        <v>0</v>
      </c>
      <c r="BL2006" s="295">
        <f t="shared" si="381"/>
        <v>0</v>
      </c>
      <c r="BM2006" s="296">
        <f t="shared" si="382"/>
        <v>0</v>
      </c>
      <c r="BN2006" s="293">
        <f t="shared" si="383"/>
        <v>0</v>
      </c>
      <c r="BO2006" s="294">
        <f t="shared" si="384"/>
        <v>0</v>
      </c>
      <c r="BP2006" s="295">
        <f t="shared" si="385"/>
        <v>0</v>
      </c>
      <c r="BQ2006" s="296">
        <f t="shared" si="386"/>
        <v>0</v>
      </c>
      <c r="BR2006" s="362">
        <f t="shared" si="387"/>
        <v>0</v>
      </c>
      <c r="BS2006" s="366">
        <f t="shared" si="388"/>
        <v>0</v>
      </c>
      <c r="BT2006" s="364">
        <f t="shared" si="389"/>
        <v>0</v>
      </c>
      <c r="BU2006" s="365">
        <f t="shared" si="390"/>
        <v>0</v>
      </c>
      <c r="BV2006" s="362">
        <f t="shared" si="391"/>
        <v>0</v>
      </c>
      <c r="BW2006" s="363">
        <f t="shared" si="392"/>
        <v>0</v>
      </c>
      <c r="BX2006" s="364">
        <f t="shared" si="393"/>
        <v>0</v>
      </c>
      <c r="BY2006" s="365">
        <f t="shared" si="394"/>
        <v>0</v>
      </c>
      <c r="BZ2006" s="362">
        <f t="shared" si="395"/>
        <v>0</v>
      </c>
      <c r="CA2006" s="366">
        <f t="shared" si="396"/>
        <v>0</v>
      </c>
      <c r="CB2006" s="364">
        <f t="shared" si="397"/>
        <v>0</v>
      </c>
      <c r="CC2006" s="365">
        <f t="shared" si="398"/>
        <v>0</v>
      </c>
      <c r="CD2006" s="298">
        <f t="shared" si="399"/>
        <v>0</v>
      </c>
      <c r="CE2006" s="272">
        <f t="shared" si="400"/>
        <v>0</v>
      </c>
      <c r="CF2006" s="370" t="str">
        <f>IF(CE2006=0,"",
IF(SUM($CE$1955:CE2006)=1,CG2006,
IF($CE$2075&gt;SUM($CE$1955:CE2006),_xlfn.CONCAT(", ",CG2006),
IF($CE$2075=SUM($CE$1955:CE2006),_xlfn.CONCAT(" y ",CG2006)))))</f>
        <v/>
      </c>
      <c r="CG2006" s="156" t="s">
        <v>5163</v>
      </c>
      <c r="CH2006" s="402">
        <f t="shared" si="401"/>
        <v>0</v>
      </c>
      <c r="CI2006" s="370" t="str">
        <f>IF(CH2006=0,"",
IF(SUM($CH$1955:CH2006)=1,CJ2006,
IF($CH$2075&gt;SUM($CH$1955:CH2006),_xlfn.CONCAT(", ",CJ2006),
IF($CH$2075=SUM($CH$1955:CH2006),_xlfn.CONCAT(" y ",CJ2006)))))</f>
        <v/>
      </c>
      <c r="CJ2006" s="156" t="s">
        <v>5163</v>
      </c>
    </row>
    <row r="2007" spans="1:88" ht="15" customHeight="1">
      <c r="A2007" s="57"/>
      <c r="B2007" s="26"/>
      <c r="C2007" s="165" t="s">
        <v>5164</v>
      </c>
      <c r="D2007" s="885" t="str">
        <f t="shared" si="349"/>
        <v>COLEGIO DE VERACRUZ</v>
      </c>
      <c r="E2007" s="886"/>
      <c r="F2007" s="886"/>
      <c r="G2007" s="886"/>
      <c r="H2007" s="886"/>
      <c r="I2007" s="886"/>
      <c r="J2007" s="886"/>
      <c r="K2007" s="886"/>
      <c r="L2007" s="886"/>
      <c r="M2007" s="886"/>
      <c r="N2007" s="886"/>
      <c r="O2007" s="886"/>
      <c r="P2007" s="886"/>
      <c r="Q2007" s="886"/>
      <c r="R2007" s="887"/>
      <c r="S2007" s="614"/>
      <c r="T2007" s="614"/>
      <c r="U2007" s="614"/>
      <c r="V2007" s="614"/>
      <c r="W2007" s="614"/>
      <c r="X2007" s="614"/>
      <c r="Y2007" s="614"/>
      <c r="Z2007" s="614"/>
      <c r="AA2007" s="614"/>
      <c r="AB2007" s="614"/>
      <c r="AC2007" s="614"/>
      <c r="AD2007" s="614"/>
      <c r="AE2007" s="164"/>
      <c r="AF2007" s="164"/>
      <c r="AG2007" s="199">
        <f t="shared" si="350"/>
        <v>0</v>
      </c>
      <c r="AH2007" s="293">
        <f t="shared" si="351"/>
        <v>0</v>
      </c>
      <c r="AI2007" s="294">
        <f t="shared" si="352"/>
        <v>0</v>
      </c>
      <c r="AJ2007" s="295">
        <f t="shared" si="353"/>
        <v>0</v>
      </c>
      <c r="AK2007" s="296">
        <f t="shared" si="354"/>
        <v>0</v>
      </c>
      <c r="AL2007" s="293">
        <f t="shared" si="355"/>
        <v>0</v>
      </c>
      <c r="AM2007" s="294">
        <f t="shared" si="356"/>
        <v>0</v>
      </c>
      <c r="AN2007" s="295">
        <f t="shared" si="357"/>
        <v>0</v>
      </c>
      <c r="AO2007" s="296">
        <f t="shared" si="358"/>
        <v>0</v>
      </c>
      <c r="AP2007" s="293">
        <f t="shared" si="359"/>
        <v>0</v>
      </c>
      <c r="AQ2007" s="294">
        <f t="shared" si="360"/>
        <v>0</v>
      </c>
      <c r="AR2007" s="295">
        <f t="shared" si="361"/>
        <v>0</v>
      </c>
      <c r="AS2007" s="296">
        <f t="shared" si="362"/>
        <v>0</v>
      </c>
      <c r="AT2007" s="293">
        <f t="shared" si="363"/>
        <v>0</v>
      </c>
      <c r="AU2007" s="294">
        <f t="shared" si="364"/>
        <v>0</v>
      </c>
      <c r="AV2007" s="295">
        <f t="shared" si="365"/>
        <v>0</v>
      </c>
      <c r="AW2007" s="296">
        <f t="shared" si="366"/>
        <v>0</v>
      </c>
      <c r="AX2007" s="293">
        <f t="shared" si="367"/>
        <v>0</v>
      </c>
      <c r="AY2007" s="294">
        <f t="shared" si="368"/>
        <v>0</v>
      </c>
      <c r="AZ2007" s="295">
        <f t="shared" si="369"/>
        <v>0</v>
      </c>
      <c r="BA2007" s="296">
        <f t="shared" si="370"/>
        <v>0</v>
      </c>
      <c r="BB2007" s="293">
        <f t="shared" si="371"/>
        <v>0</v>
      </c>
      <c r="BC2007" s="294">
        <f t="shared" si="372"/>
        <v>0</v>
      </c>
      <c r="BD2007" s="295">
        <f t="shared" si="373"/>
        <v>0</v>
      </c>
      <c r="BE2007" s="296">
        <f t="shared" si="374"/>
        <v>0</v>
      </c>
      <c r="BF2007" s="293">
        <f t="shared" si="375"/>
        <v>0</v>
      </c>
      <c r="BG2007" s="294">
        <f t="shared" si="376"/>
        <v>0</v>
      </c>
      <c r="BH2007" s="295">
        <f t="shared" si="377"/>
        <v>0</v>
      </c>
      <c r="BI2007" s="296">
        <f t="shared" si="378"/>
        <v>0</v>
      </c>
      <c r="BJ2007" s="293">
        <f t="shared" si="379"/>
        <v>0</v>
      </c>
      <c r="BK2007" s="294">
        <f t="shared" si="380"/>
        <v>0</v>
      </c>
      <c r="BL2007" s="295">
        <f t="shared" si="381"/>
        <v>0</v>
      </c>
      <c r="BM2007" s="296">
        <f t="shared" si="382"/>
        <v>0</v>
      </c>
      <c r="BN2007" s="293">
        <f t="shared" si="383"/>
        <v>0</v>
      </c>
      <c r="BO2007" s="294">
        <f t="shared" si="384"/>
        <v>0</v>
      </c>
      <c r="BP2007" s="295">
        <f t="shared" si="385"/>
        <v>0</v>
      </c>
      <c r="BQ2007" s="296">
        <f t="shared" si="386"/>
        <v>0</v>
      </c>
      <c r="BR2007" s="362">
        <f t="shared" si="387"/>
        <v>0</v>
      </c>
      <c r="BS2007" s="366">
        <f t="shared" si="388"/>
        <v>0</v>
      </c>
      <c r="BT2007" s="364">
        <f t="shared" si="389"/>
        <v>0</v>
      </c>
      <c r="BU2007" s="365">
        <f t="shared" si="390"/>
        <v>0</v>
      </c>
      <c r="BV2007" s="362">
        <f t="shared" si="391"/>
        <v>0</v>
      </c>
      <c r="BW2007" s="363">
        <f t="shared" si="392"/>
        <v>0</v>
      </c>
      <c r="BX2007" s="364">
        <f t="shared" si="393"/>
        <v>0</v>
      </c>
      <c r="BY2007" s="365">
        <f t="shared" si="394"/>
        <v>0</v>
      </c>
      <c r="BZ2007" s="362">
        <f t="shared" si="395"/>
        <v>0</v>
      </c>
      <c r="CA2007" s="366">
        <f t="shared" si="396"/>
        <v>0</v>
      </c>
      <c r="CB2007" s="364">
        <f t="shared" si="397"/>
        <v>0</v>
      </c>
      <c r="CC2007" s="365">
        <f t="shared" si="398"/>
        <v>0</v>
      </c>
      <c r="CD2007" s="298">
        <f t="shared" si="399"/>
        <v>0</v>
      </c>
      <c r="CE2007" s="272">
        <f t="shared" si="400"/>
        <v>0</v>
      </c>
      <c r="CF2007" s="370" t="str">
        <f>IF(CE2007=0,"",
IF(SUM($CE$1955:CE2007)=1,CG2007,
IF($CE$2075&gt;SUM($CE$1955:CE2007),_xlfn.CONCAT(", ",CG2007),
IF($CE$2075=SUM($CE$1955:CE2007),_xlfn.CONCAT(" y ",CG2007)))))</f>
        <v/>
      </c>
      <c r="CG2007" s="156" t="s">
        <v>5165</v>
      </c>
      <c r="CH2007" s="402">
        <f t="shared" si="401"/>
        <v>0</v>
      </c>
      <c r="CI2007" s="370" t="str">
        <f>IF(CH2007=0,"",
IF(SUM($CH$1955:CH2007)=1,CJ2007,
IF($CH$2075&gt;SUM($CH$1955:CH2007),_xlfn.CONCAT(", ",CJ2007),
IF($CH$2075=SUM($CH$1955:CH2007),_xlfn.CONCAT(" y ",CJ2007)))))</f>
        <v/>
      </c>
      <c r="CJ2007" s="156" t="s">
        <v>5165</v>
      </c>
    </row>
    <row r="2008" spans="1:88" ht="15" customHeight="1">
      <c r="A2008" s="57"/>
      <c r="B2008" s="26"/>
      <c r="C2008" s="165" t="s">
        <v>5166</v>
      </c>
      <c r="D2008" s="885" t="str">
        <f t="shared" si="349"/>
        <v>UNIVERSIDAD POLITECNICA DE HUATUSCO</v>
      </c>
      <c r="E2008" s="886"/>
      <c r="F2008" s="886"/>
      <c r="G2008" s="886"/>
      <c r="H2008" s="886"/>
      <c r="I2008" s="886"/>
      <c r="J2008" s="886"/>
      <c r="K2008" s="886"/>
      <c r="L2008" s="886"/>
      <c r="M2008" s="886"/>
      <c r="N2008" s="886"/>
      <c r="O2008" s="886"/>
      <c r="P2008" s="886"/>
      <c r="Q2008" s="886"/>
      <c r="R2008" s="887"/>
      <c r="S2008" s="614"/>
      <c r="T2008" s="614"/>
      <c r="U2008" s="614"/>
      <c r="V2008" s="614"/>
      <c r="W2008" s="614"/>
      <c r="X2008" s="614"/>
      <c r="Y2008" s="614"/>
      <c r="Z2008" s="614"/>
      <c r="AA2008" s="614"/>
      <c r="AB2008" s="614"/>
      <c r="AC2008" s="614"/>
      <c r="AD2008" s="614"/>
      <c r="AE2008" s="164"/>
      <c r="AF2008" s="164"/>
      <c r="AG2008" s="199">
        <f t="shared" si="350"/>
        <v>0</v>
      </c>
      <c r="AH2008" s="293">
        <f t="shared" si="351"/>
        <v>0</v>
      </c>
      <c r="AI2008" s="294">
        <f t="shared" si="352"/>
        <v>0</v>
      </c>
      <c r="AJ2008" s="295">
        <f t="shared" si="353"/>
        <v>0</v>
      </c>
      <c r="AK2008" s="296">
        <f t="shared" si="354"/>
        <v>0</v>
      </c>
      <c r="AL2008" s="293">
        <f t="shared" si="355"/>
        <v>0</v>
      </c>
      <c r="AM2008" s="294">
        <f t="shared" si="356"/>
        <v>0</v>
      </c>
      <c r="AN2008" s="295">
        <f t="shared" si="357"/>
        <v>0</v>
      </c>
      <c r="AO2008" s="296">
        <f t="shared" si="358"/>
        <v>0</v>
      </c>
      <c r="AP2008" s="293">
        <f t="shared" si="359"/>
        <v>0</v>
      </c>
      <c r="AQ2008" s="294">
        <f t="shared" si="360"/>
        <v>0</v>
      </c>
      <c r="AR2008" s="295">
        <f t="shared" si="361"/>
        <v>0</v>
      </c>
      <c r="AS2008" s="296">
        <f t="shared" si="362"/>
        <v>0</v>
      </c>
      <c r="AT2008" s="293">
        <f t="shared" si="363"/>
        <v>0</v>
      </c>
      <c r="AU2008" s="294">
        <f t="shared" si="364"/>
        <v>0</v>
      </c>
      <c r="AV2008" s="295">
        <f t="shared" si="365"/>
        <v>0</v>
      </c>
      <c r="AW2008" s="296">
        <f t="shared" si="366"/>
        <v>0</v>
      </c>
      <c r="AX2008" s="293">
        <f t="shared" si="367"/>
        <v>0</v>
      </c>
      <c r="AY2008" s="294">
        <f t="shared" si="368"/>
        <v>0</v>
      </c>
      <c r="AZ2008" s="295">
        <f t="shared" si="369"/>
        <v>0</v>
      </c>
      <c r="BA2008" s="296">
        <f t="shared" si="370"/>
        <v>0</v>
      </c>
      <c r="BB2008" s="293">
        <f t="shared" si="371"/>
        <v>0</v>
      </c>
      <c r="BC2008" s="294">
        <f t="shared" si="372"/>
        <v>0</v>
      </c>
      <c r="BD2008" s="295">
        <f t="shared" si="373"/>
        <v>0</v>
      </c>
      <c r="BE2008" s="296">
        <f t="shared" si="374"/>
        <v>0</v>
      </c>
      <c r="BF2008" s="293">
        <f t="shared" si="375"/>
        <v>0</v>
      </c>
      <c r="BG2008" s="294">
        <f t="shared" si="376"/>
        <v>0</v>
      </c>
      <c r="BH2008" s="295">
        <f t="shared" si="377"/>
        <v>0</v>
      </c>
      <c r="BI2008" s="296">
        <f t="shared" si="378"/>
        <v>0</v>
      </c>
      <c r="BJ2008" s="293">
        <f t="shared" si="379"/>
        <v>0</v>
      </c>
      <c r="BK2008" s="294">
        <f t="shared" si="380"/>
        <v>0</v>
      </c>
      <c r="BL2008" s="295">
        <f t="shared" si="381"/>
        <v>0</v>
      </c>
      <c r="BM2008" s="296">
        <f t="shared" si="382"/>
        <v>0</v>
      </c>
      <c r="BN2008" s="293">
        <f t="shared" si="383"/>
        <v>0</v>
      </c>
      <c r="BO2008" s="294">
        <f t="shared" si="384"/>
        <v>0</v>
      </c>
      <c r="BP2008" s="295">
        <f t="shared" si="385"/>
        <v>0</v>
      </c>
      <c r="BQ2008" s="296">
        <f t="shared" si="386"/>
        <v>0</v>
      </c>
      <c r="BR2008" s="362">
        <f t="shared" si="387"/>
        <v>0</v>
      </c>
      <c r="BS2008" s="366">
        <f t="shared" si="388"/>
        <v>0</v>
      </c>
      <c r="BT2008" s="364">
        <f t="shared" si="389"/>
        <v>0</v>
      </c>
      <c r="BU2008" s="365">
        <f t="shared" si="390"/>
        <v>0</v>
      </c>
      <c r="BV2008" s="362">
        <f t="shared" si="391"/>
        <v>0</v>
      </c>
      <c r="BW2008" s="363">
        <f t="shared" si="392"/>
        <v>0</v>
      </c>
      <c r="BX2008" s="364">
        <f t="shared" si="393"/>
        <v>0</v>
      </c>
      <c r="BY2008" s="365">
        <f t="shared" si="394"/>
        <v>0</v>
      </c>
      <c r="BZ2008" s="362">
        <f t="shared" si="395"/>
        <v>0</v>
      </c>
      <c r="CA2008" s="366">
        <f t="shared" si="396"/>
        <v>0</v>
      </c>
      <c r="CB2008" s="364">
        <f t="shared" si="397"/>
        <v>0</v>
      </c>
      <c r="CC2008" s="365">
        <f t="shared" si="398"/>
        <v>0</v>
      </c>
      <c r="CD2008" s="298">
        <f t="shared" si="399"/>
        <v>0</v>
      </c>
      <c r="CE2008" s="272">
        <f t="shared" si="400"/>
        <v>0</v>
      </c>
      <c r="CF2008" s="370" t="str">
        <f>IF(CE2008=0,"",
IF(SUM($CE$1955:CE2008)=1,CG2008,
IF($CE$2075&gt;SUM($CE$1955:CE2008),_xlfn.CONCAT(", ",CG2008),
IF($CE$2075=SUM($CE$1955:CE2008),_xlfn.CONCAT(" y ",CG2008)))))</f>
        <v/>
      </c>
      <c r="CG2008" s="156" t="s">
        <v>5167</v>
      </c>
      <c r="CH2008" s="402">
        <f t="shared" si="401"/>
        <v>0</v>
      </c>
      <c r="CI2008" s="370" t="str">
        <f>IF(CH2008=0,"",
IF(SUM($CH$1955:CH2008)=1,CJ2008,
IF($CH$2075&gt;SUM($CH$1955:CH2008),_xlfn.CONCAT(", ",CJ2008),
IF($CH$2075=SUM($CH$1955:CH2008),_xlfn.CONCAT(" y ",CJ2008)))))</f>
        <v/>
      </c>
      <c r="CJ2008" s="156" t="s">
        <v>5167</v>
      </c>
    </row>
    <row r="2009" spans="1:88" ht="15" customHeight="1">
      <c r="A2009" s="57"/>
      <c r="B2009" s="26"/>
      <c r="C2009" s="165" t="s">
        <v>5168</v>
      </c>
      <c r="D2009" s="885" t="str">
        <f t="shared" si="349"/>
        <v>UNIVERSIDAD POPULAR AUTONOMA DE VERACRUZ</v>
      </c>
      <c r="E2009" s="886"/>
      <c r="F2009" s="886"/>
      <c r="G2009" s="886"/>
      <c r="H2009" s="886"/>
      <c r="I2009" s="886"/>
      <c r="J2009" s="886"/>
      <c r="K2009" s="886"/>
      <c r="L2009" s="886"/>
      <c r="M2009" s="886"/>
      <c r="N2009" s="886"/>
      <c r="O2009" s="886"/>
      <c r="P2009" s="886"/>
      <c r="Q2009" s="886"/>
      <c r="R2009" s="887"/>
      <c r="S2009" s="614"/>
      <c r="T2009" s="614"/>
      <c r="U2009" s="614"/>
      <c r="V2009" s="614"/>
      <c r="W2009" s="614"/>
      <c r="X2009" s="614"/>
      <c r="Y2009" s="614"/>
      <c r="Z2009" s="614"/>
      <c r="AA2009" s="614"/>
      <c r="AB2009" s="614"/>
      <c r="AC2009" s="614"/>
      <c r="AD2009" s="614"/>
      <c r="AE2009" s="164"/>
      <c r="AF2009" s="164"/>
      <c r="AG2009" s="199">
        <f t="shared" si="350"/>
        <v>0</v>
      </c>
      <c r="AH2009" s="293">
        <f t="shared" si="351"/>
        <v>0</v>
      </c>
      <c r="AI2009" s="294">
        <f t="shared" si="352"/>
        <v>0</v>
      </c>
      <c r="AJ2009" s="295">
        <f t="shared" si="353"/>
        <v>0</v>
      </c>
      <c r="AK2009" s="296">
        <f t="shared" si="354"/>
        <v>0</v>
      </c>
      <c r="AL2009" s="293">
        <f t="shared" si="355"/>
        <v>0</v>
      </c>
      <c r="AM2009" s="294">
        <f t="shared" si="356"/>
        <v>0</v>
      </c>
      <c r="AN2009" s="295">
        <f t="shared" si="357"/>
        <v>0</v>
      </c>
      <c r="AO2009" s="296">
        <f t="shared" si="358"/>
        <v>0</v>
      </c>
      <c r="AP2009" s="293">
        <f t="shared" si="359"/>
        <v>0</v>
      </c>
      <c r="AQ2009" s="294">
        <f t="shared" si="360"/>
        <v>0</v>
      </c>
      <c r="AR2009" s="295">
        <f t="shared" si="361"/>
        <v>0</v>
      </c>
      <c r="AS2009" s="296">
        <f t="shared" si="362"/>
        <v>0</v>
      </c>
      <c r="AT2009" s="293">
        <f t="shared" si="363"/>
        <v>0</v>
      </c>
      <c r="AU2009" s="294">
        <f t="shared" si="364"/>
        <v>0</v>
      </c>
      <c r="AV2009" s="295">
        <f t="shared" si="365"/>
        <v>0</v>
      </c>
      <c r="AW2009" s="296">
        <f t="shared" si="366"/>
        <v>0</v>
      </c>
      <c r="AX2009" s="293">
        <f t="shared" si="367"/>
        <v>0</v>
      </c>
      <c r="AY2009" s="294">
        <f t="shared" si="368"/>
        <v>0</v>
      </c>
      <c r="AZ2009" s="295">
        <f t="shared" si="369"/>
        <v>0</v>
      </c>
      <c r="BA2009" s="296">
        <f t="shared" si="370"/>
        <v>0</v>
      </c>
      <c r="BB2009" s="293">
        <f t="shared" si="371"/>
        <v>0</v>
      </c>
      <c r="BC2009" s="294">
        <f t="shared" si="372"/>
        <v>0</v>
      </c>
      <c r="BD2009" s="295">
        <f t="shared" si="373"/>
        <v>0</v>
      </c>
      <c r="BE2009" s="296">
        <f t="shared" si="374"/>
        <v>0</v>
      </c>
      <c r="BF2009" s="293">
        <f t="shared" si="375"/>
        <v>0</v>
      </c>
      <c r="BG2009" s="294">
        <f t="shared" si="376"/>
        <v>0</v>
      </c>
      <c r="BH2009" s="295">
        <f t="shared" si="377"/>
        <v>0</v>
      </c>
      <c r="BI2009" s="296">
        <f t="shared" si="378"/>
        <v>0</v>
      </c>
      <c r="BJ2009" s="293">
        <f t="shared" si="379"/>
        <v>0</v>
      </c>
      <c r="BK2009" s="294">
        <f t="shared" si="380"/>
        <v>0</v>
      </c>
      <c r="BL2009" s="295">
        <f t="shared" si="381"/>
        <v>0</v>
      </c>
      <c r="BM2009" s="296">
        <f t="shared" si="382"/>
        <v>0</v>
      </c>
      <c r="BN2009" s="293">
        <f t="shared" si="383"/>
        <v>0</v>
      </c>
      <c r="BO2009" s="294">
        <f t="shared" si="384"/>
        <v>0</v>
      </c>
      <c r="BP2009" s="295">
        <f t="shared" si="385"/>
        <v>0</v>
      </c>
      <c r="BQ2009" s="296">
        <f t="shared" si="386"/>
        <v>0</v>
      </c>
      <c r="BR2009" s="362">
        <f t="shared" si="387"/>
        <v>0</v>
      </c>
      <c r="BS2009" s="366">
        <f t="shared" si="388"/>
        <v>0</v>
      </c>
      <c r="BT2009" s="364">
        <f t="shared" si="389"/>
        <v>0</v>
      </c>
      <c r="BU2009" s="365">
        <f t="shared" si="390"/>
        <v>0</v>
      </c>
      <c r="BV2009" s="362">
        <f t="shared" si="391"/>
        <v>0</v>
      </c>
      <c r="BW2009" s="363">
        <f t="shared" si="392"/>
        <v>0</v>
      </c>
      <c r="BX2009" s="364">
        <f t="shared" si="393"/>
        <v>0</v>
      </c>
      <c r="BY2009" s="365">
        <f t="shared" si="394"/>
        <v>0</v>
      </c>
      <c r="BZ2009" s="362">
        <f t="shared" si="395"/>
        <v>0</v>
      </c>
      <c r="CA2009" s="366">
        <f t="shared" si="396"/>
        <v>0</v>
      </c>
      <c r="CB2009" s="364">
        <f t="shared" si="397"/>
        <v>0</v>
      </c>
      <c r="CC2009" s="365">
        <f t="shared" si="398"/>
        <v>0</v>
      </c>
      <c r="CD2009" s="298">
        <f t="shared" si="399"/>
        <v>0</v>
      </c>
      <c r="CE2009" s="272">
        <f t="shared" si="400"/>
        <v>0</v>
      </c>
      <c r="CF2009" s="370" t="str">
        <f>IF(CE2009=0,"",
IF(SUM($CE$1955:CE2009)=1,CG2009,
IF($CE$2075&gt;SUM($CE$1955:CE2009),_xlfn.CONCAT(", ",CG2009),
IF($CE$2075=SUM($CE$1955:CE2009),_xlfn.CONCAT(" y ",CG2009)))))</f>
        <v/>
      </c>
      <c r="CG2009" s="156" t="s">
        <v>5169</v>
      </c>
      <c r="CH2009" s="402">
        <f t="shared" si="401"/>
        <v>0</v>
      </c>
      <c r="CI2009" s="370" t="str">
        <f>IF(CH2009=0,"",
IF(SUM($CH$1955:CH2009)=1,CJ2009,
IF($CH$2075&gt;SUM($CH$1955:CH2009),_xlfn.CONCAT(", ",CJ2009),
IF($CH$2075=SUM($CH$1955:CH2009),_xlfn.CONCAT(" y ",CJ2009)))))</f>
        <v/>
      </c>
      <c r="CJ2009" s="156" t="s">
        <v>5169</v>
      </c>
    </row>
    <row r="2010" spans="1:88" ht="15" customHeight="1">
      <c r="A2010" s="57"/>
      <c r="B2010" s="26"/>
      <c r="C2010" s="165" t="s">
        <v>5170</v>
      </c>
      <c r="D2010" s="885" t="str">
        <f t="shared" si="349"/>
        <v>INSTITUTO VERACRUZANO DE LA VIVIENDA</v>
      </c>
      <c r="E2010" s="886"/>
      <c r="F2010" s="886"/>
      <c r="G2010" s="886"/>
      <c r="H2010" s="886"/>
      <c r="I2010" s="886"/>
      <c r="J2010" s="886"/>
      <c r="K2010" s="886"/>
      <c r="L2010" s="886"/>
      <c r="M2010" s="886"/>
      <c r="N2010" s="886"/>
      <c r="O2010" s="886"/>
      <c r="P2010" s="886"/>
      <c r="Q2010" s="886"/>
      <c r="R2010" s="887"/>
      <c r="S2010" s="614"/>
      <c r="T2010" s="614"/>
      <c r="U2010" s="614"/>
      <c r="V2010" s="614"/>
      <c r="W2010" s="614"/>
      <c r="X2010" s="614"/>
      <c r="Y2010" s="614"/>
      <c r="Z2010" s="614"/>
      <c r="AA2010" s="614"/>
      <c r="AB2010" s="614"/>
      <c r="AC2010" s="614"/>
      <c r="AD2010" s="614"/>
      <c r="AE2010" s="164"/>
      <c r="AF2010" s="164"/>
      <c r="AG2010" s="199">
        <f t="shared" si="350"/>
        <v>0</v>
      </c>
      <c r="AH2010" s="293">
        <f t="shared" si="351"/>
        <v>0</v>
      </c>
      <c r="AI2010" s="294">
        <f t="shared" si="352"/>
        <v>0</v>
      </c>
      <c r="AJ2010" s="295">
        <f t="shared" si="353"/>
        <v>0</v>
      </c>
      <c r="AK2010" s="296">
        <f t="shared" si="354"/>
        <v>0</v>
      </c>
      <c r="AL2010" s="293">
        <f t="shared" si="355"/>
        <v>0</v>
      </c>
      <c r="AM2010" s="294">
        <f t="shared" si="356"/>
        <v>0</v>
      </c>
      <c r="AN2010" s="295">
        <f t="shared" si="357"/>
        <v>0</v>
      </c>
      <c r="AO2010" s="296">
        <f t="shared" si="358"/>
        <v>0</v>
      </c>
      <c r="AP2010" s="293">
        <f t="shared" si="359"/>
        <v>0</v>
      </c>
      <c r="AQ2010" s="294">
        <f t="shared" si="360"/>
        <v>0</v>
      </c>
      <c r="AR2010" s="295">
        <f t="shared" si="361"/>
        <v>0</v>
      </c>
      <c r="AS2010" s="296">
        <f t="shared" si="362"/>
        <v>0</v>
      </c>
      <c r="AT2010" s="293">
        <f t="shared" si="363"/>
        <v>0</v>
      </c>
      <c r="AU2010" s="294">
        <f t="shared" si="364"/>
        <v>0</v>
      </c>
      <c r="AV2010" s="295">
        <f t="shared" si="365"/>
        <v>0</v>
      </c>
      <c r="AW2010" s="296">
        <f t="shared" si="366"/>
        <v>0</v>
      </c>
      <c r="AX2010" s="293">
        <f t="shared" si="367"/>
        <v>0</v>
      </c>
      <c r="AY2010" s="294">
        <f t="shared" si="368"/>
        <v>0</v>
      </c>
      <c r="AZ2010" s="295">
        <f t="shared" si="369"/>
        <v>0</v>
      </c>
      <c r="BA2010" s="296">
        <f t="shared" si="370"/>
        <v>0</v>
      </c>
      <c r="BB2010" s="293">
        <f t="shared" si="371"/>
        <v>0</v>
      </c>
      <c r="BC2010" s="294">
        <f t="shared" si="372"/>
        <v>0</v>
      </c>
      <c r="BD2010" s="295">
        <f t="shared" si="373"/>
        <v>0</v>
      </c>
      <c r="BE2010" s="296">
        <f t="shared" si="374"/>
        <v>0</v>
      </c>
      <c r="BF2010" s="293">
        <f t="shared" si="375"/>
        <v>0</v>
      </c>
      <c r="BG2010" s="294">
        <f t="shared" si="376"/>
        <v>0</v>
      </c>
      <c r="BH2010" s="295">
        <f t="shared" si="377"/>
        <v>0</v>
      </c>
      <c r="BI2010" s="296">
        <f t="shared" si="378"/>
        <v>0</v>
      </c>
      <c r="BJ2010" s="293">
        <f t="shared" si="379"/>
        <v>0</v>
      </c>
      <c r="BK2010" s="294">
        <f t="shared" si="380"/>
        <v>0</v>
      </c>
      <c r="BL2010" s="295">
        <f t="shared" si="381"/>
        <v>0</v>
      </c>
      <c r="BM2010" s="296">
        <f t="shared" si="382"/>
        <v>0</v>
      </c>
      <c r="BN2010" s="293">
        <f t="shared" si="383"/>
        <v>0</v>
      </c>
      <c r="BO2010" s="294">
        <f t="shared" si="384"/>
        <v>0</v>
      </c>
      <c r="BP2010" s="295">
        <f t="shared" si="385"/>
        <v>0</v>
      </c>
      <c r="BQ2010" s="296">
        <f t="shared" si="386"/>
        <v>0</v>
      </c>
      <c r="BR2010" s="362">
        <f t="shared" si="387"/>
        <v>0</v>
      </c>
      <c r="BS2010" s="366">
        <f t="shared" si="388"/>
        <v>0</v>
      </c>
      <c r="BT2010" s="364">
        <f t="shared" si="389"/>
        <v>0</v>
      </c>
      <c r="BU2010" s="365">
        <f t="shared" si="390"/>
        <v>0</v>
      </c>
      <c r="BV2010" s="362">
        <f t="shared" si="391"/>
        <v>0</v>
      </c>
      <c r="BW2010" s="363">
        <f t="shared" si="392"/>
        <v>0</v>
      </c>
      <c r="BX2010" s="364">
        <f t="shared" si="393"/>
        <v>0</v>
      </c>
      <c r="BY2010" s="365">
        <f t="shared" si="394"/>
        <v>0</v>
      </c>
      <c r="BZ2010" s="362">
        <f t="shared" si="395"/>
        <v>0</v>
      </c>
      <c r="CA2010" s="366">
        <f t="shared" si="396"/>
        <v>0</v>
      </c>
      <c r="CB2010" s="364">
        <f t="shared" si="397"/>
        <v>0</v>
      </c>
      <c r="CC2010" s="365">
        <f t="shared" si="398"/>
        <v>0</v>
      </c>
      <c r="CD2010" s="298">
        <f t="shared" si="399"/>
        <v>0</v>
      </c>
      <c r="CE2010" s="272">
        <f t="shared" si="400"/>
        <v>0</v>
      </c>
      <c r="CF2010" s="370" t="str">
        <f>IF(CE2010=0,"",
IF(SUM($CE$1955:CE2010)=1,CG2010,
IF($CE$2075&gt;SUM($CE$1955:CE2010),_xlfn.CONCAT(", ",CG2010),
IF($CE$2075=SUM($CE$1955:CE2010),_xlfn.CONCAT(" y ",CG2010)))))</f>
        <v/>
      </c>
      <c r="CG2010" s="156" t="s">
        <v>5171</v>
      </c>
      <c r="CH2010" s="402">
        <f t="shared" si="401"/>
        <v>0</v>
      </c>
      <c r="CI2010" s="370" t="str">
        <f>IF(CH2010=0,"",
IF(SUM($CH$1955:CH2010)=1,CJ2010,
IF($CH$2075&gt;SUM($CH$1955:CH2010),_xlfn.CONCAT(", ",CJ2010),
IF($CH$2075=SUM($CH$1955:CH2010),_xlfn.CONCAT(" y ",CJ2010)))))</f>
        <v/>
      </c>
      <c r="CJ2010" s="156" t="s">
        <v>5171</v>
      </c>
    </row>
    <row r="2011" spans="1:88" ht="15" customHeight="1">
      <c r="A2011" s="57"/>
      <c r="B2011" s="26"/>
      <c r="C2011" s="165" t="s">
        <v>5172</v>
      </c>
      <c r="D2011" s="885" t="str">
        <f t="shared" si="349"/>
        <v>AGENCIA ESTATAL DE ENERGIA DEL ESTADO DE VERACRUZ</v>
      </c>
      <c r="E2011" s="886"/>
      <c r="F2011" s="886"/>
      <c r="G2011" s="886"/>
      <c r="H2011" s="886"/>
      <c r="I2011" s="886"/>
      <c r="J2011" s="886"/>
      <c r="K2011" s="886"/>
      <c r="L2011" s="886"/>
      <c r="M2011" s="886"/>
      <c r="N2011" s="886"/>
      <c r="O2011" s="886"/>
      <c r="P2011" s="886"/>
      <c r="Q2011" s="886"/>
      <c r="R2011" s="887"/>
      <c r="S2011" s="614"/>
      <c r="T2011" s="614"/>
      <c r="U2011" s="614"/>
      <c r="V2011" s="614"/>
      <c r="W2011" s="614"/>
      <c r="X2011" s="614"/>
      <c r="Y2011" s="614"/>
      <c r="Z2011" s="614"/>
      <c r="AA2011" s="614"/>
      <c r="AB2011" s="614"/>
      <c r="AC2011" s="614"/>
      <c r="AD2011" s="614"/>
      <c r="AE2011" s="164"/>
      <c r="AF2011" s="164"/>
      <c r="AG2011" s="199">
        <f t="shared" si="350"/>
        <v>0</v>
      </c>
      <c r="AH2011" s="293">
        <f t="shared" si="351"/>
        <v>0</v>
      </c>
      <c r="AI2011" s="294">
        <f t="shared" si="352"/>
        <v>0</v>
      </c>
      <c r="AJ2011" s="295">
        <f t="shared" si="353"/>
        <v>0</v>
      </c>
      <c r="AK2011" s="296">
        <f t="shared" si="354"/>
        <v>0</v>
      </c>
      <c r="AL2011" s="293">
        <f t="shared" si="355"/>
        <v>0</v>
      </c>
      <c r="AM2011" s="294">
        <f t="shared" si="356"/>
        <v>0</v>
      </c>
      <c r="AN2011" s="295">
        <f t="shared" si="357"/>
        <v>0</v>
      </c>
      <c r="AO2011" s="296">
        <f t="shared" si="358"/>
        <v>0</v>
      </c>
      <c r="AP2011" s="293">
        <f t="shared" si="359"/>
        <v>0</v>
      </c>
      <c r="AQ2011" s="294">
        <f t="shared" si="360"/>
        <v>0</v>
      </c>
      <c r="AR2011" s="295">
        <f t="shared" si="361"/>
        <v>0</v>
      </c>
      <c r="AS2011" s="296">
        <f t="shared" si="362"/>
        <v>0</v>
      </c>
      <c r="AT2011" s="293">
        <f t="shared" si="363"/>
        <v>0</v>
      </c>
      <c r="AU2011" s="294">
        <f t="shared" si="364"/>
        <v>0</v>
      </c>
      <c r="AV2011" s="295">
        <f t="shared" si="365"/>
        <v>0</v>
      </c>
      <c r="AW2011" s="296">
        <f t="shared" si="366"/>
        <v>0</v>
      </c>
      <c r="AX2011" s="293">
        <f t="shared" si="367"/>
        <v>0</v>
      </c>
      <c r="AY2011" s="294">
        <f t="shared" si="368"/>
        <v>0</v>
      </c>
      <c r="AZ2011" s="295">
        <f t="shared" si="369"/>
        <v>0</v>
      </c>
      <c r="BA2011" s="296">
        <f t="shared" si="370"/>
        <v>0</v>
      </c>
      <c r="BB2011" s="293">
        <f t="shared" si="371"/>
        <v>0</v>
      </c>
      <c r="BC2011" s="294">
        <f t="shared" si="372"/>
        <v>0</v>
      </c>
      <c r="BD2011" s="295">
        <f t="shared" si="373"/>
        <v>0</v>
      </c>
      <c r="BE2011" s="296">
        <f t="shared" si="374"/>
        <v>0</v>
      </c>
      <c r="BF2011" s="293">
        <f t="shared" si="375"/>
        <v>0</v>
      </c>
      <c r="BG2011" s="294">
        <f t="shared" si="376"/>
        <v>0</v>
      </c>
      <c r="BH2011" s="295">
        <f t="shared" si="377"/>
        <v>0</v>
      </c>
      <c r="BI2011" s="296">
        <f t="shared" si="378"/>
        <v>0</v>
      </c>
      <c r="BJ2011" s="293">
        <f t="shared" si="379"/>
        <v>0</v>
      </c>
      <c r="BK2011" s="294">
        <f t="shared" si="380"/>
        <v>0</v>
      </c>
      <c r="BL2011" s="295">
        <f t="shared" si="381"/>
        <v>0</v>
      </c>
      <c r="BM2011" s="296">
        <f t="shared" si="382"/>
        <v>0</v>
      </c>
      <c r="BN2011" s="293">
        <f t="shared" si="383"/>
        <v>0</v>
      </c>
      <c r="BO2011" s="294">
        <f t="shared" si="384"/>
        <v>0</v>
      </c>
      <c r="BP2011" s="295">
        <f t="shared" si="385"/>
        <v>0</v>
      </c>
      <c r="BQ2011" s="296">
        <f t="shared" si="386"/>
        <v>0</v>
      </c>
      <c r="BR2011" s="362">
        <f t="shared" si="387"/>
        <v>0</v>
      </c>
      <c r="BS2011" s="366">
        <f t="shared" si="388"/>
        <v>0</v>
      </c>
      <c r="BT2011" s="364">
        <f t="shared" si="389"/>
        <v>0</v>
      </c>
      <c r="BU2011" s="365">
        <f t="shared" si="390"/>
        <v>0</v>
      </c>
      <c r="BV2011" s="362">
        <f t="shared" si="391"/>
        <v>0</v>
      </c>
      <c r="BW2011" s="363">
        <f t="shared" si="392"/>
        <v>0</v>
      </c>
      <c r="BX2011" s="364">
        <f t="shared" si="393"/>
        <v>0</v>
      </c>
      <c r="BY2011" s="365">
        <f t="shared" si="394"/>
        <v>0</v>
      </c>
      <c r="BZ2011" s="362">
        <f t="shared" si="395"/>
        <v>0</v>
      </c>
      <c r="CA2011" s="366">
        <f t="shared" si="396"/>
        <v>0</v>
      </c>
      <c r="CB2011" s="364">
        <f t="shared" si="397"/>
        <v>0</v>
      </c>
      <c r="CC2011" s="365">
        <f t="shared" si="398"/>
        <v>0</v>
      </c>
      <c r="CD2011" s="298">
        <f t="shared" si="399"/>
        <v>0</v>
      </c>
      <c r="CE2011" s="272">
        <f t="shared" si="400"/>
        <v>0</v>
      </c>
      <c r="CF2011" s="370" t="str">
        <f>IF(CE2011=0,"",
IF(SUM($CE$1955:CE2011)=1,CG2011,
IF($CE$2075&gt;SUM($CE$1955:CE2011),_xlfn.CONCAT(", ",CG2011),
IF($CE$2075=SUM($CE$1955:CE2011),_xlfn.CONCAT(" y ",CG2011)))))</f>
        <v/>
      </c>
      <c r="CG2011" s="156" t="s">
        <v>5173</v>
      </c>
      <c r="CH2011" s="402">
        <f t="shared" si="401"/>
        <v>0</v>
      </c>
      <c r="CI2011" s="370" t="str">
        <f>IF(CH2011=0,"",
IF(SUM($CH$1955:CH2011)=1,CJ2011,
IF($CH$2075&gt;SUM($CH$1955:CH2011),_xlfn.CONCAT(", ",CJ2011),
IF($CH$2075=SUM($CH$1955:CH2011),_xlfn.CONCAT(" y ",CJ2011)))))</f>
        <v/>
      </c>
      <c r="CJ2011" s="156" t="s">
        <v>5173</v>
      </c>
    </row>
    <row r="2012" spans="1:88" ht="15" customHeight="1">
      <c r="A2012" s="57"/>
      <c r="B2012" s="26"/>
      <c r="C2012" s="165" t="s">
        <v>5174</v>
      </c>
      <c r="D2012" s="885" t="str">
        <f t="shared" si="349"/>
        <v>INSTITUTO VERACRUZANO DE LAS MUJERES</v>
      </c>
      <c r="E2012" s="886"/>
      <c r="F2012" s="886"/>
      <c r="G2012" s="886"/>
      <c r="H2012" s="886"/>
      <c r="I2012" s="886"/>
      <c r="J2012" s="886"/>
      <c r="K2012" s="886"/>
      <c r="L2012" s="886"/>
      <c r="M2012" s="886"/>
      <c r="N2012" s="886"/>
      <c r="O2012" s="886"/>
      <c r="P2012" s="886"/>
      <c r="Q2012" s="886"/>
      <c r="R2012" s="887"/>
      <c r="S2012" s="614"/>
      <c r="T2012" s="614"/>
      <c r="U2012" s="614"/>
      <c r="V2012" s="614"/>
      <c r="W2012" s="614"/>
      <c r="X2012" s="614"/>
      <c r="Y2012" s="614"/>
      <c r="Z2012" s="614"/>
      <c r="AA2012" s="614"/>
      <c r="AB2012" s="614"/>
      <c r="AC2012" s="614"/>
      <c r="AD2012" s="614"/>
      <c r="AE2012" s="164"/>
      <c r="AF2012" s="164"/>
      <c r="AG2012" s="199">
        <f t="shared" si="350"/>
        <v>0</v>
      </c>
      <c r="AH2012" s="293">
        <f t="shared" si="351"/>
        <v>0</v>
      </c>
      <c r="AI2012" s="294">
        <f t="shared" si="352"/>
        <v>0</v>
      </c>
      <c r="AJ2012" s="295">
        <f t="shared" si="353"/>
        <v>0</v>
      </c>
      <c r="AK2012" s="296">
        <f t="shared" si="354"/>
        <v>0</v>
      </c>
      <c r="AL2012" s="293">
        <f t="shared" si="355"/>
        <v>0</v>
      </c>
      <c r="AM2012" s="294">
        <f t="shared" si="356"/>
        <v>0</v>
      </c>
      <c r="AN2012" s="295">
        <f t="shared" si="357"/>
        <v>0</v>
      </c>
      <c r="AO2012" s="296">
        <f t="shared" si="358"/>
        <v>0</v>
      </c>
      <c r="AP2012" s="293">
        <f t="shared" si="359"/>
        <v>0</v>
      </c>
      <c r="AQ2012" s="294">
        <f t="shared" si="360"/>
        <v>0</v>
      </c>
      <c r="AR2012" s="295">
        <f t="shared" si="361"/>
        <v>0</v>
      </c>
      <c r="AS2012" s="296">
        <f t="shared" si="362"/>
        <v>0</v>
      </c>
      <c r="AT2012" s="293">
        <f t="shared" si="363"/>
        <v>0</v>
      </c>
      <c r="AU2012" s="294">
        <f t="shared" si="364"/>
        <v>0</v>
      </c>
      <c r="AV2012" s="295">
        <f t="shared" si="365"/>
        <v>0</v>
      </c>
      <c r="AW2012" s="296">
        <f t="shared" si="366"/>
        <v>0</v>
      </c>
      <c r="AX2012" s="293">
        <f t="shared" si="367"/>
        <v>0</v>
      </c>
      <c r="AY2012" s="294">
        <f t="shared" si="368"/>
        <v>0</v>
      </c>
      <c r="AZ2012" s="295">
        <f t="shared" si="369"/>
        <v>0</v>
      </c>
      <c r="BA2012" s="296">
        <f t="shared" si="370"/>
        <v>0</v>
      </c>
      <c r="BB2012" s="293">
        <f t="shared" si="371"/>
        <v>0</v>
      </c>
      <c r="BC2012" s="294">
        <f t="shared" si="372"/>
        <v>0</v>
      </c>
      <c r="BD2012" s="295">
        <f t="shared" si="373"/>
        <v>0</v>
      </c>
      <c r="BE2012" s="296">
        <f t="shared" si="374"/>
        <v>0</v>
      </c>
      <c r="BF2012" s="293">
        <f t="shared" si="375"/>
        <v>0</v>
      </c>
      <c r="BG2012" s="294">
        <f t="shared" si="376"/>
        <v>0</v>
      </c>
      <c r="BH2012" s="295">
        <f t="shared" si="377"/>
        <v>0</v>
      </c>
      <c r="BI2012" s="296">
        <f t="shared" si="378"/>
        <v>0</v>
      </c>
      <c r="BJ2012" s="293">
        <f t="shared" si="379"/>
        <v>0</v>
      </c>
      <c r="BK2012" s="294">
        <f t="shared" si="380"/>
        <v>0</v>
      </c>
      <c r="BL2012" s="295">
        <f t="shared" si="381"/>
        <v>0</v>
      </c>
      <c r="BM2012" s="296">
        <f t="shared" si="382"/>
        <v>0</v>
      </c>
      <c r="BN2012" s="293">
        <f t="shared" si="383"/>
        <v>0</v>
      </c>
      <c r="BO2012" s="294">
        <f t="shared" si="384"/>
        <v>0</v>
      </c>
      <c r="BP2012" s="295">
        <f t="shared" si="385"/>
        <v>0</v>
      </c>
      <c r="BQ2012" s="296">
        <f t="shared" si="386"/>
        <v>0</v>
      </c>
      <c r="BR2012" s="362">
        <f t="shared" si="387"/>
        <v>0</v>
      </c>
      <c r="BS2012" s="366">
        <f t="shared" si="388"/>
        <v>0</v>
      </c>
      <c r="BT2012" s="364">
        <f t="shared" si="389"/>
        <v>0</v>
      </c>
      <c r="BU2012" s="365">
        <f t="shared" si="390"/>
        <v>0</v>
      </c>
      <c r="BV2012" s="362">
        <f t="shared" si="391"/>
        <v>0</v>
      </c>
      <c r="BW2012" s="363">
        <f t="shared" si="392"/>
        <v>0</v>
      </c>
      <c r="BX2012" s="364">
        <f t="shared" si="393"/>
        <v>0</v>
      </c>
      <c r="BY2012" s="365">
        <f t="shared" si="394"/>
        <v>0</v>
      </c>
      <c r="BZ2012" s="362">
        <f t="shared" si="395"/>
        <v>0</v>
      </c>
      <c r="CA2012" s="366">
        <f t="shared" si="396"/>
        <v>0</v>
      </c>
      <c r="CB2012" s="364">
        <f t="shared" si="397"/>
        <v>0</v>
      </c>
      <c r="CC2012" s="365">
        <f t="shared" si="398"/>
        <v>0</v>
      </c>
      <c r="CD2012" s="298">
        <f t="shared" si="399"/>
        <v>0</v>
      </c>
      <c r="CE2012" s="272">
        <f t="shared" si="400"/>
        <v>0</v>
      </c>
      <c r="CF2012" s="370" t="str">
        <f>IF(CE2012=0,"",
IF(SUM($CE$1955:CE2012)=1,CG2012,
IF($CE$2075&gt;SUM($CE$1955:CE2012),_xlfn.CONCAT(", ",CG2012),
IF($CE$2075=SUM($CE$1955:CE2012),_xlfn.CONCAT(" y ",CG2012)))))</f>
        <v/>
      </c>
      <c r="CG2012" s="156" t="s">
        <v>5175</v>
      </c>
      <c r="CH2012" s="402">
        <f t="shared" si="401"/>
        <v>0</v>
      </c>
      <c r="CI2012" s="370" t="str">
        <f>IF(CH2012=0,"",
IF(SUM($CH$1955:CH2012)=1,CJ2012,
IF($CH$2075&gt;SUM($CH$1955:CH2012),_xlfn.CONCAT(", ",CJ2012),
IF($CH$2075=SUM($CH$1955:CH2012),_xlfn.CONCAT(" y ",CJ2012)))))</f>
        <v/>
      </c>
      <c r="CJ2012" s="156" t="s">
        <v>5175</v>
      </c>
    </row>
    <row r="2013" spans="1:88" ht="15" customHeight="1">
      <c r="A2013" s="57"/>
      <c r="B2013" s="26"/>
      <c r="C2013" s="165" t="s">
        <v>5176</v>
      </c>
      <c r="D2013" s="885" t="str">
        <f t="shared" si="349"/>
        <v>INSTITUTO VERACRUZANO DE DESARROLLO MUNICIPAL</v>
      </c>
      <c r="E2013" s="886"/>
      <c r="F2013" s="886"/>
      <c r="G2013" s="886"/>
      <c r="H2013" s="886"/>
      <c r="I2013" s="886"/>
      <c r="J2013" s="886"/>
      <c r="K2013" s="886"/>
      <c r="L2013" s="886"/>
      <c r="M2013" s="886"/>
      <c r="N2013" s="886"/>
      <c r="O2013" s="886"/>
      <c r="P2013" s="886"/>
      <c r="Q2013" s="886"/>
      <c r="R2013" s="887"/>
      <c r="S2013" s="614"/>
      <c r="T2013" s="614"/>
      <c r="U2013" s="614"/>
      <c r="V2013" s="614"/>
      <c r="W2013" s="614"/>
      <c r="X2013" s="614"/>
      <c r="Y2013" s="614"/>
      <c r="Z2013" s="614"/>
      <c r="AA2013" s="614"/>
      <c r="AB2013" s="614"/>
      <c r="AC2013" s="614"/>
      <c r="AD2013" s="614"/>
      <c r="AE2013" s="164"/>
      <c r="AF2013" s="164"/>
      <c r="AG2013" s="199">
        <f t="shared" si="350"/>
        <v>0</v>
      </c>
      <c r="AH2013" s="293">
        <f t="shared" si="351"/>
        <v>0</v>
      </c>
      <c r="AI2013" s="294">
        <f t="shared" si="352"/>
        <v>0</v>
      </c>
      <c r="AJ2013" s="295">
        <f t="shared" si="353"/>
        <v>0</v>
      </c>
      <c r="AK2013" s="296">
        <f t="shared" si="354"/>
        <v>0</v>
      </c>
      <c r="AL2013" s="293">
        <f t="shared" si="355"/>
        <v>0</v>
      </c>
      <c r="AM2013" s="294">
        <f t="shared" si="356"/>
        <v>0</v>
      </c>
      <c r="AN2013" s="295">
        <f t="shared" si="357"/>
        <v>0</v>
      </c>
      <c r="AO2013" s="296">
        <f t="shared" si="358"/>
        <v>0</v>
      </c>
      <c r="AP2013" s="293">
        <f t="shared" si="359"/>
        <v>0</v>
      </c>
      <c r="AQ2013" s="294">
        <f t="shared" si="360"/>
        <v>0</v>
      </c>
      <c r="AR2013" s="295">
        <f t="shared" si="361"/>
        <v>0</v>
      </c>
      <c r="AS2013" s="296">
        <f t="shared" si="362"/>
        <v>0</v>
      </c>
      <c r="AT2013" s="293">
        <f t="shared" si="363"/>
        <v>0</v>
      </c>
      <c r="AU2013" s="294">
        <f t="shared" si="364"/>
        <v>0</v>
      </c>
      <c r="AV2013" s="295">
        <f t="shared" si="365"/>
        <v>0</v>
      </c>
      <c r="AW2013" s="296">
        <f t="shared" si="366"/>
        <v>0</v>
      </c>
      <c r="AX2013" s="293">
        <f t="shared" si="367"/>
        <v>0</v>
      </c>
      <c r="AY2013" s="294">
        <f t="shared" si="368"/>
        <v>0</v>
      </c>
      <c r="AZ2013" s="295">
        <f t="shared" si="369"/>
        <v>0</v>
      </c>
      <c r="BA2013" s="296">
        <f t="shared" si="370"/>
        <v>0</v>
      </c>
      <c r="BB2013" s="293">
        <f t="shared" si="371"/>
        <v>0</v>
      </c>
      <c r="BC2013" s="294">
        <f t="shared" si="372"/>
        <v>0</v>
      </c>
      <c r="BD2013" s="295">
        <f t="shared" si="373"/>
        <v>0</v>
      </c>
      <c r="BE2013" s="296">
        <f t="shared" si="374"/>
        <v>0</v>
      </c>
      <c r="BF2013" s="293">
        <f t="shared" si="375"/>
        <v>0</v>
      </c>
      <c r="BG2013" s="294">
        <f t="shared" si="376"/>
        <v>0</v>
      </c>
      <c r="BH2013" s="295">
        <f t="shared" si="377"/>
        <v>0</v>
      </c>
      <c r="BI2013" s="296">
        <f t="shared" si="378"/>
        <v>0</v>
      </c>
      <c r="BJ2013" s="293">
        <f t="shared" si="379"/>
        <v>0</v>
      </c>
      <c r="BK2013" s="294">
        <f t="shared" si="380"/>
        <v>0</v>
      </c>
      <c r="BL2013" s="295">
        <f t="shared" si="381"/>
        <v>0</v>
      </c>
      <c r="BM2013" s="296">
        <f t="shared" si="382"/>
        <v>0</v>
      </c>
      <c r="BN2013" s="293">
        <f t="shared" si="383"/>
        <v>0</v>
      </c>
      <c r="BO2013" s="294">
        <f t="shared" si="384"/>
        <v>0</v>
      </c>
      <c r="BP2013" s="295">
        <f t="shared" si="385"/>
        <v>0</v>
      </c>
      <c r="BQ2013" s="296">
        <f t="shared" si="386"/>
        <v>0</v>
      </c>
      <c r="BR2013" s="362">
        <f t="shared" si="387"/>
        <v>0</v>
      </c>
      <c r="BS2013" s="366">
        <f t="shared" si="388"/>
        <v>0</v>
      </c>
      <c r="BT2013" s="364">
        <f t="shared" si="389"/>
        <v>0</v>
      </c>
      <c r="BU2013" s="365">
        <f t="shared" si="390"/>
        <v>0</v>
      </c>
      <c r="BV2013" s="362">
        <f t="shared" si="391"/>
        <v>0</v>
      </c>
      <c r="BW2013" s="363">
        <f t="shared" si="392"/>
        <v>0</v>
      </c>
      <c r="BX2013" s="364">
        <f t="shared" si="393"/>
        <v>0</v>
      </c>
      <c r="BY2013" s="365">
        <f t="shared" si="394"/>
        <v>0</v>
      </c>
      <c r="BZ2013" s="362">
        <f t="shared" si="395"/>
        <v>0</v>
      </c>
      <c r="CA2013" s="366">
        <f t="shared" si="396"/>
        <v>0</v>
      </c>
      <c r="CB2013" s="364">
        <f t="shared" si="397"/>
        <v>0</v>
      </c>
      <c r="CC2013" s="365">
        <f t="shared" si="398"/>
        <v>0</v>
      </c>
      <c r="CD2013" s="298">
        <f t="shared" si="399"/>
        <v>0</v>
      </c>
      <c r="CE2013" s="272">
        <f t="shared" si="400"/>
        <v>0</v>
      </c>
      <c r="CF2013" s="370" t="str">
        <f>IF(CE2013=0,"",
IF(SUM($CE$1955:CE2013)=1,CG2013,
IF($CE$2075&gt;SUM($CE$1955:CE2013),_xlfn.CONCAT(", ",CG2013),
IF($CE$2075=SUM($CE$1955:CE2013),_xlfn.CONCAT(" y ",CG2013)))))</f>
        <v/>
      </c>
      <c r="CG2013" s="156" t="s">
        <v>5177</v>
      </c>
      <c r="CH2013" s="402">
        <f t="shared" si="401"/>
        <v>0</v>
      </c>
      <c r="CI2013" s="370" t="str">
        <f>IF(CH2013=0,"",
IF(SUM($CH$1955:CH2013)=1,CJ2013,
IF($CH$2075&gt;SUM($CH$1955:CH2013),_xlfn.CONCAT(", ",CJ2013),
IF($CH$2075=SUM($CH$1955:CH2013),_xlfn.CONCAT(" y ",CJ2013)))))</f>
        <v/>
      </c>
      <c r="CJ2013" s="156" t="s">
        <v>5177</v>
      </c>
    </row>
    <row r="2014" spans="1:88" ht="15" customHeight="1">
      <c r="A2014" s="57"/>
      <c r="B2014" s="26"/>
      <c r="C2014" s="165" t="s">
        <v>5178</v>
      </c>
      <c r="D2014" s="885" t="str">
        <f t="shared" si="349"/>
        <v>COMISION EJECUTIVA PARA LA ATENCION INTEGRAL A VICTIMAS DEL DELITO</v>
      </c>
      <c r="E2014" s="886"/>
      <c r="F2014" s="886"/>
      <c r="G2014" s="886"/>
      <c r="H2014" s="886"/>
      <c r="I2014" s="886"/>
      <c r="J2014" s="886"/>
      <c r="K2014" s="886"/>
      <c r="L2014" s="886"/>
      <c r="M2014" s="886"/>
      <c r="N2014" s="886"/>
      <c r="O2014" s="886"/>
      <c r="P2014" s="886"/>
      <c r="Q2014" s="886"/>
      <c r="R2014" s="887"/>
      <c r="S2014" s="614"/>
      <c r="T2014" s="614"/>
      <c r="U2014" s="614"/>
      <c r="V2014" s="614"/>
      <c r="W2014" s="614"/>
      <c r="X2014" s="614"/>
      <c r="Y2014" s="614"/>
      <c r="Z2014" s="614"/>
      <c r="AA2014" s="614"/>
      <c r="AB2014" s="614"/>
      <c r="AC2014" s="614"/>
      <c r="AD2014" s="614"/>
      <c r="AE2014" s="164"/>
      <c r="AF2014" s="164"/>
      <c r="AG2014" s="199">
        <f t="shared" si="350"/>
        <v>0</v>
      </c>
      <c r="AH2014" s="293">
        <f t="shared" si="351"/>
        <v>0</v>
      </c>
      <c r="AI2014" s="294">
        <f t="shared" si="352"/>
        <v>0</v>
      </c>
      <c r="AJ2014" s="295">
        <f t="shared" si="353"/>
        <v>0</v>
      </c>
      <c r="AK2014" s="296">
        <f t="shared" si="354"/>
        <v>0</v>
      </c>
      <c r="AL2014" s="293">
        <f t="shared" si="355"/>
        <v>0</v>
      </c>
      <c r="AM2014" s="294">
        <f t="shared" si="356"/>
        <v>0</v>
      </c>
      <c r="AN2014" s="295">
        <f t="shared" si="357"/>
        <v>0</v>
      </c>
      <c r="AO2014" s="296">
        <f t="shared" si="358"/>
        <v>0</v>
      </c>
      <c r="AP2014" s="293">
        <f t="shared" si="359"/>
        <v>0</v>
      </c>
      <c r="AQ2014" s="294">
        <f t="shared" si="360"/>
        <v>0</v>
      </c>
      <c r="AR2014" s="295">
        <f t="shared" si="361"/>
        <v>0</v>
      </c>
      <c r="AS2014" s="296">
        <f t="shared" si="362"/>
        <v>0</v>
      </c>
      <c r="AT2014" s="293">
        <f t="shared" si="363"/>
        <v>0</v>
      </c>
      <c r="AU2014" s="294">
        <f t="shared" si="364"/>
        <v>0</v>
      </c>
      <c r="AV2014" s="295">
        <f t="shared" si="365"/>
        <v>0</v>
      </c>
      <c r="AW2014" s="296">
        <f t="shared" si="366"/>
        <v>0</v>
      </c>
      <c r="AX2014" s="293">
        <f t="shared" si="367"/>
        <v>0</v>
      </c>
      <c r="AY2014" s="294">
        <f t="shared" si="368"/>
        <v>0</v>
      </c>
      <c r="AZ2014" s="295">
        <f t="shared" si="369"/>
        <v>0</v>
      </c>
      <c r="BA2014" s="296">
        <f t="shared" si="370"/>
        <v>0</v>
      </c>
      <c r="BB2014" s="293">
        <f t="shared" si="371"/>
        <v>0</v>
      </c>
      <c r="BC2014" s="294">
        <f t="shared" si="372"/>
        <v>0</v>
      </c>
      <c r="BD2014" s="295">
        <f t="shared" si="373"/>
        <v>0</v>
      </c>
      <c r="BE2014" s="296">
        <f t="shared" si="374"/>
        <v>0</v>
      </c>
      <c r="BF2014" s="293">
        <f t="shared" si="375"/>
        <v>0</v>
      </c>
      <c r="BG2014" s="294">
        <f t="shared" si="376"/>
        <v>0</v>
      </c>
      <c r="BH2014" s="295">
        <f t="shared" si="377"/>
        <v>0</v>
      </c>
      <c r="BI2014" s="296">
        <f t="shared" si="378"/>
        <v>0</v>
      </c>
      <c r="BJ2014" s="293">
        <f t="shared" si="379"/>
        <v>0</v>
      </c>
      <c r="BK2014" s="294">
        <f t="shared" si="380"/>
        <v>0</v>
      </c>
      <c r="BL2014" s="295">
        <f t="shared" si="381"/>
        <v>0</v>
      </c>
      <c r="BM2014" s="296">
        <f t="shared" si="382"/>
        <v>0</v>
      </c>
      <c r="BN2014" s="293">
        <f t="shared" si="383"/>
        <v>0</v>
      </c>
      <c r="BO2014" s="294">
        <f t="shared" si="384"/>
        <v>0</v>
      </c>
      <c r="BP2014" s="295">
        <f t="shared" si="385"/>
        <v>0</v>
      </c>
      <c r="BQ2014" s="296">
        <f t="shared" si="386"/>
        <v>0</v>
      </c>
      <c r="BR2014" s="362">
        <f t="shared" si="387"/>
        <v>0</v>
      </c>
      <c r="BS2014" s="366">
        <f t="shared" si="388"/>
        <v>0</v>
      </c>
      <c r="BT2014" s="364">
        <f t="shared" si="389"/>
        <v>0</v>
      </c>
      <c r="BU2014" s="365">
        <f t="shared" si="390"/>
        <v>0</v>
      </c>
      <c r="BV2014" s="362">
        <f t="shared" si="391"/>
        <v>0</v>
      </c>
      <c r="BW2014" s="363">
        <f t="shared" si="392"/>
        <v>0</v>
      </c>
      <c r="BX2014" s="364">
        <f t="shared" si="393"/>
        <v>0</v>
      </c>
      <c r="BY2014" s="365">
        <f t="shared" si="394"/>
        <v>0</v>
      </c>
      <c r="BZ2014" s="362">
        <f t="shared" si="395"/>
        <v>0</v>
      </c>
      <c r="CA2014" s="366">
        <f t="shared" si="396"/>
        <v>0</v>
      </c>
      <c r="CB2014" s="364">
        <f t="shared" si="397"/>
        <v>0</v>
      </c>
      <c r="CC2014" s="365">
        <f t="shared" si="398"/>
        <v>0</v>
      </c>
      <c r="CD2014" s="298">
        <f t="shared" si="399"/>
        <v>0</v>
      </c>
      <c r="CE2014" s="272">
        <f t="shared" si="400"/>
        <v>0</v>
      </c>
      <c r="CF2014" s="370" t="str">
        <f>IF(CE2014=0,"",
IF(SUM($CE$1955:CE2014)=1,CG2014,
IF($CE$2075&gt;SUM($CE$1955:CE2014),_xlfn.CONCAT(", ",CG2014),
IF($CE$2075=SUM($CE$1955:CE2014),_xlfn.CONCAT(" y ",CG2014)))))</f>
        <v/>
      </c>
      <c r="CG2014" s="156" t="s">
        <v>5179</v>
      </c>
      <c r="CH2014" s="402">
        <f t="shared" si="401"/>
        <v>0</v>
      </c>
      <c r="CI2014" s="370" t="str">
        <f>IF(CH2014=0,"",
IF(SUM($CH$1955:CH2014)=1,CJ2014,
IF($CH$2075&gt;SUM($CH$1955:CH2014),_xlfn.CONCAT(", ",CJ2014),
IF($CH$2075=SUM($CH$1955:CH2014),_xlfn.CONCAT(" y ",CJ2014)))))</f>
        <v/>
      </c>
      <c r="CJ2014" s="156" t="s">
        <v>5179</v>
      </c>
    </row>
    <row r="2015" spans="1:88" ht="15" customHeight="1">
      <c r="A2015" s="57"/>
      <c r="B2015" s="26"/>
      <c r="C2015" s="165" t="s">
        <v>5180</v>
      </c>
      <c r="D2015" s="885" t="str">
        <f t="shared" si="349"/>
        <v>CENTRO DE JUSTICIA PARA MUJERES DEL ESTADO DE VERACRUZ</v>
      </c>
      <c r="E2015" s="886"/>
      <c r="F2015" s="886"/>
      <c r="G2015" s="886"/>
      <c r="H2015" s="886"/>
      <c r="I2015" s="886"/>
      <c r="J2015" s="886"/>
      <c r="K2015" s="886"/>
      <c r="L2015" s="886"/>
      <c r="M2015" s="886"/>
      <c r="N2015" s="886"/>
      <c r="O2015" s="886"/>
      <c r="P2015" s="886"/>
      <c r="Q2015" s="886"/>
      <c r="R2015" s="887"/>
      <c r="S2015" s="614"/>
      <c r="T2015" s="614"/>
      <c r="U2015" s="614"/>
      <c r="V2015" s="614"/>
      <c r="W2015" s="614"/>
      <c r="X2015" s="614"/>
      <c r="Y2015" s="614"/>
      <c r="Z2015" s="614"/>
      <c r="AA2015" s="614"/>
      <c r="AB2015" s="614"/>
      <c r="AC2015" s="614"/>
      <c r="AD2015" s="614"/>
      <c r="AE2015" s="164"/>
      <c r="AF2015" s="164"/>
      <c r="AG2015" s="199">
        <f t="shared" si="350"/>
        <v>0</v>
      </c>
      <c r="AH2015" s="293">
        <f t="shared" si="351"/>
        <v>0</v>
      </c>
      <c r="AI2015" s="294">
        <f t="shared" si="352"/>
        <v>0</v>
      </c>
      <c r="AJ2015" s="295">
        <f t="shared" si="353"/>
        <v>0</v>
      </c>
      <c r="AK2015" s="296">
        <f t="shared" si="354"/>
        <v>0</v>
      </c>
      <c r="AL2015" s="293">
        <f t="shared" si="355"/>
        <v>0</v>
      </c>
      <c r="AM2015" s="294">
        <f t="shared" si="356"/>
        <v>0</v>
      </c>
      <c r="AN2015" s="295">
        <f t="shared" si="357"/>
        <v>0</v>
      </c>
      <c r="AO2015" s="296">
        <f t="shared" si="358"/>
        <v>0</v>
      </c>
      <c r="AP2015" s="293">
        <f t="shared" si="359"/>
        <v>0</v>
      </c>
      <c r="AQ2015" s="294">
        <f t="shared" si="360"/>
        <v>0</v>
      </c>
      <c r="AR2015" s="295">
        <f t="shared" si="361"/>
        <v>0</v>
      </c>
      <c r="AS2015" s="296">
        <f t="shared" si="362"/>
        <v>0</v>
      </c>
      <c r="AT2015" s="293">
        <f t="shared" si="363"/>
        <v>0</v>
      </c>
      <c r="AU2015" s="294">
        <f t="shared" si="364"/>
        <v>0</v>
      </c>
      <c r="AV2015" s="295">
        <f t="shared" si="365"/>
        <v>0</v>
      </c>
      <c r="AW2015" s="296">
        <f t="shared" si="366"/>
        <v>0</v>
      </c>
      <c r="AX2015" s="293">
        <f t="shared" si="367"/>
        <v>0</v>
      </c>
      <c r="AY2015" s="294">
        <f t="shared" si="368"/>
        <v>0</v>
      </c>
      <c r="AZ2015" s="295">
        <f t="shared" si="369"/>
        <v>0</v>
      </c>
      <c r="BA2015" s="296">
        <f t="shared" si="370"/>
        <v>0</v>
      </c>
      <c r="BB2015" s="293">
        <f t="shared" si="371"/>
        <v>0</v>
      </c>
      <c r="BC2015" s="294">
        <f t="shared" si="372"/>
        <v>0</v>
      </c>
      <c r="BD2015" s="295">
        <f t="shared" si="373"/>
        <v>0</v>
      </c>
      <c r="BE2015" s="296">
        <f t="shared" si="374"/>
        <v>0</v>
      </c>
      <c r="BF2015" s="293">
        <f t="shared" si="375"/>
        <v>0</v>
      </c>
      <c r="BG2015" s="294">
        <f t="shared" si="376"/>
        <v>0</v>
      </c>
      <c r="BH2015" s="295">
        <f t="shared" si="377"/>
        <v>0</v>
      </c>
      <c r="BI2015" s="296">
        <f t="shared" si="378"/>
        <v>0</v>
      </c>
      <c r="BJ2015" s="293">
        <f t="shared" si="379"/>
        <v>0</v>
      </c>
      <c r="BK2015" s="294">
        <f t="shared" si="380"/>
        <v>0</v>
      </c>
      <c r="BL2015" s="295">
        <f t="shared" si="381"/>
        <v>0</v>
      </c>
      <c r="BM2015" s="296">
        <f t="shared" si="382"/>
        <v>0</v>
      </c>
      <c r="BN2015" s="293">
        <f t="shared" si="383"/>
        <v>0</v>
      </c>
      <c r="BO2015" s="294">
        <f t="shared" si="384"/>
        <v>0</v>
      </c>
      <c r="BP2015" s="295">
        <f t="shared" si="385"/>
        <v>0</v>
      </c>
      <c r="BQ2015" s="296">
        <f t="shared" si="386"/>
        <v>0</v>
      </c>
      <c r="BR2015" s="362">
        <f t="shared" si="387"/>
        <v>0</v>
      </c>
      <c r="BS2015" s="366">
        <f t="shared" si="388"/>
        <v>0</v>
      </c>
      <c r="BT2015" s="364">
        <f t="shared" si="389"/>
        <v>0</v>
      </c>
      <c r="BU2015" s="365">
        <f t="shared" si="390"/>
        <v>0</v>
      </c>
      <c r="BV2015" s="362">
        <f t="shared" si="391"/>
        <v>0</v>
      </c>
      <c r="BW2015" s="363">
        <f t="shared" si="392"/>
        <v>0</v>
      </c>
      <c r="BX2015" s="364">
        <f t="shared" si="393"/>
        <v>0</v>
      </c>
      <c r="BY2015" s="365">
        <f t="shared" si="394"/>
        <v>0</v>
      </c>
      <c r="BZ2015" s="362">
        <f t="shared" si="395"/>
        <v>0</v>
      </c>
      <c r="CA2015" s="366">
        <f t="shared" si="396"/>
        <v>0</v>
      </c>
      <c r="CB2015" s="364">
        <f t="shared" si="397"/>
        <v>0</v>
      </c>
      <c r="CC2015" s="365">
        <f t="shared" si="398"/>
        <v>0</v>
      </c>
      <c r="CD2015" s="298">
        <f t="shared" si="399"/>
        <v>0</v>
      </c>
      <c r="CE2015" s="272">
        <f t="shared" si="400"/>
        <v>0</v>
      </c>
      <c r="CF2015" s="370" t="str">
        <f>IF(CE2015=0,"",
IF(SUM($CE$1955:CE2015)=1,CG2015,
IF($CE$2075&gt;SUM($CE$1955:CE2015),_xlfn.CONCAT(", ",CG2015),
IF($CE$2075=SUM($CE$1955:CE2015),_xlfn.CONCAT(" y ",CG2015)))))</f>
        <v/>
      </c>
      <c r="CG2015" s="156" t="s">
        <v>5181</v>
      </c>
      <c r="CH2015" s="402">
        <f t="shared" si="401"/>
        <v>0</v>
      </c>
      <c r="CI2015" s="370" t="str">
        <f>IF(CH2015=0,"",
IF(SUM($CH$1955:CH2015)=1,CJ2015,
IF($CH$2075&gt;SUM($CH$1955:CH2015),_xlfn.CONCAT(", ",CJ2015),
IF($CH$2075=SUM($CH$1955:CH2015),_xlfn.CONCAT(" y ",CJ2015)))))</f>
        <v/>
      </c>
      <c r="CJ2015" s="156" t="s">
        <v>5181</v>
      </c>
    </row>
    <row r="2016" spans="1:88" ht="15" customHeight="1">
      <c r="A2016" s="57"/>
      <c r="B2016" s="26"/>
      <c r="C2016" s="165" t="s">
        <v>5182</v>
      </c>
      <c r="D2016" s="885" t="str">
        <f t="shared" si="349"/>
        <v>INSTITUTO DE PENSIONES DEL ESTADO</v>
      </c>
      <c r="E2016" s="886"/>
      <c r="F2016" s="886"/>
      <c r="G2016" s="886"/>
      <c r="H2016" s="886"/>
      <c r="I2016" s="886"/>
      <c r="J2016" s="886"/>
      <c r="K2016" s="886"/>
      <c r="L2016" s="886"/>
      <c r="M2016" s="886"/>
      <c r="N2016" s="886"/>
      <c r="O2016" s="886"/>
      <c r="P2016" s="886"/>
      <c r="Q2016" s="886"/>
      <c r="R2016" s="887"/>
      <c r="S2016" s="614"/>
      <c r="T2016" s="614"/>
      <c r="U2016" s="614"/>
      <c r="V2016" s="614"/>
      <c r="W2016" s="614"/>
      <c r="X2016" s="614"/>
      <c r="Y2016" s="614"/>
      <c r="Z2016" s="614"/>
      <c r="AA2016" s="614"/>
      <c r="AB2016" s="614"/>
      <c r="AC2016" s="614"/>
      <c r="AD2016" s="614"/>
      <c r="AE2016" s="164"/>
      <c r="AF2016" s="164"/>
      <c r="AG2016" s="199">
        <f t="shared" si="350"/>
        <v>0</v>
      </c>
      <c r="AH2016" s="293">
        <f t="shared" si="351"/>
        <v>0</v>
      </c>
      <c r="AI2016" s="294">
        <f t="shared" si="352"/>
        <v>0</v>
      </c>
      <c r="AJ2016" s="295">
        <f t="shared" si="353"/>
        <v>0</v>
      </c>
      <c r="AK2016" s="296">
        <f t="shared" si="354"/>
        <v>0</v>
      </c>
      <c r="AL2016" s="293">
        <f t="shared" si="355"/>
        <v>0</v>
      </c>
      <c r="AM2016" s="294">
        <f t="shared" si="356"/>
        <v>0</v>
      </c>
      <c r="AN2016" s="295">
        <f t="shared" si="357"/>
        <v>0</v>
      </c>
      <c r="AO2016" s="296">
        <f t="shared" si="358"/>
        <v>0</v>
      </c>
      <c r="AP2016" s="293">
        <f t="shared" si="359"/>
        <v>0</v>
      </c>
      <c r="AQ2016" s="294">
        <f t="shared" si="360"/>
        <v>0</v>
      </c>
      <c r="AR2016" s="295">
        <f t="shared" si="361"/>
        <v>0</v>
      </c>
      <c r="AS2016" s="296">
        <f t="shared" si="362"/>
        <v>0</v>
      </c>
      <c r="AT2016" s="293">
        <f t="shared" si="363"/>
        <v>0</v>
      </c>
      <c r="AU2016" s="294">
        <f t="shared" si="364"/>
        <v>0</v>
      </c>
      <c r="AV2016" s="295">
        <f t="shared" si="365"/>
        <v>0</v>
      </c>
      <c r="AW2016" s="296">
        <f t="shared" si="366"/>
        <v>0</v>
      </c>
      <c r="AX2016" s="293">
        <f t="shared" si="367"/>
        <v>0</v>
      </c>
      <c r="AY2016" s="294">
        <f t="shared" si="368"/>
        <v>0</v>
      </c>
      <c r="AZ2016" s="295">
        <f t="shared" si="369"/>
        <v>0</v>
      </c>
      <c r="BA2016" s="296">
        <f t="shared" si="370"/>
        <v>0</v>
      </c>
      <c r="BB2016" s="293">
        <f t="shared" si="371"/>
        <v>0</v>
      </c>
      <c r="BC2016" s="294">
        <f t="shared" si="372"/>
        <v>0</v>
      </c>
      <c r="BD2016" s="295">
        <f t="shared" si="373"/>
        <v>0</v>
      </c>
      <c r="BE2016" s="296">
        <f t="shared" si="374"/>
        <v>0</v>
      </c>
      <c r="BF2016" s="293">
        <f t="shared" si="375"/>
        <v>0</v>
      </c>
      <c r="BG2016" s="294">
        <f t="shared" si="376"/>
        <v>0</v>
      </c>
      <c r="BH2016" s="295">
        <f t="shared" si="377"/>
        <v>0</v>
      </c>
      <c r="BI2016" s="296">
        <f t="shared" si="378"/>
        <v>0</v>
      </c>
      <c r="BJ2016" s="293">
        <f t="shared" si="379"/>
        <v>0</v>
      </c>
      <c r="BK2016" s="294">
        <f t="shared" si="380"/>
        <v>0</v>
      </c>
      <c r="BL2016" s="295">
        <f t="shared" si="381"/>
        <v>0</v>
      </c>
      <c r="BM2016" s="296">
        <f t="shared" si="382"/>
        <v>0</v>
      </c>
      <c r="BN2016" s="293">
        <f t="shared" si="383"/>
        <v>0</v>
      </c>
      <c r="BO2016" s="294">
        <f t="shared" si="384"/>
        <v>0</v>
      </c>
      <c r="BP2016" s="295">
        <f t="shared" si="385"/>
        <v>0</v>
      </c>
      <c r="BQ2016" s="296">
        <f t="shared" si="386"/>
        <v>0</v>
      </c>
      <c r="BR2016" s="362">
        <f t="shared" si="387"/>
        <v>0</v>
      </c>
      <c r="BS2016" s="366">
        <f t="shared" si="388"/>
        <v>0</v>
      </c>
      <c r="BT2016" s="364">
        <f t="shared" si="389"/>
        <v>0</v>
      </c>
      <c r="BU2016" s="365">
        <f t="shared" si="390"/>
        <v>0</v>
      </c>
      <c r="BV2016" s="362">
        <f t="shared" si="391"/>
        <v>0</v>
      </c>
      <c r="BW2016" s="363">
        <f t="shared" si="392"/>
        <v>0</v>
      </c>
      <c r="BX2016" s="364">
        <f t="shared" si="393"/>
        <v>0</v>
      </c>
      <c r="BY2016" s="365">
        <f t="shared" si="394"/>
        <v>0</v>
      </c>
      <c r="BZ2016" s="362">
        <f t="shared" si="395"/>
        <v>0</v>
      </c>
      <c r="CA2016" s="366">
        <f t="shared" si="396"/>
        <v>0</v>
      </c>
      <c r="CB2016" s="364">
        <f t="shared" si="397"/>
        <v>0</v>
      </c>
      <c r="CC2016" s="365">
        <f t="shared" si="398"/>
        <v>0</v>
      </c>
      <c r="CD2016" s="298">
        <f t="shared" si="399"/>
        <v>0</v>
      </c>
      <c r="CE2016" s="272">
        <f t="shared" si="400"/>
        <v>0</v>
      </c>
      <c r="CF2016" s="370" t="str">
        <f>IF(CE2016=0,"",
IF(SUM($CE$1955:CE2016)=1,CG2016,
IF($CE$2075&gt;SUM($CE$1955:CE2016),_xlfn.CONCAT(", ",CG2016),
IF($CE$2075=SUM($CE$1955:CE2016),_xlfn.CONCAT(" y ",CG2016)))))</f>
        <v/>
      </c>
      <c r="CG2016" s="156" t="s">
        <v>5183</v>
      </c>
      <c r="CH2016" s="402">
        <f t="shared" si="401"/>
        <v>0</v>
      </c>
      <c r="CI2016" s="370" t="str">
        <f>IF(CH2016=0,"",
IF(SUM($CH$1955:CH2016)=1,CJ2016,
IF($CH$2075&gt;SUM($CH$1955:CH2016),_xlfn.CONCAT(", ",CJ2016),
IF($CH$2075=SUM($CH$1955:CH2016),_xlfn.CONCAT(" y ",CJ2016)))))</f>
        <v/>
      </c>
      <c r="CJ2016" s="156" t="s">
        <v>5183</v>
      </c>
    </row>
    <row r="2017" spans="1:88" ht="15" customHeight="1">
      <c r="A2017" s="57"/>
      <c r="B2017" s="26"/>
      <c r="C2017" s="165" t="s">
        <v>5184</v>
      </c>
      <c r="D2017" s="885" t="str">
        <f t="shared" si="349"/>
        <v>COMISION DEL AGUA DEL ESTADO DE VERACRUZ</v>
      </c>
      <c r="E2017" s="886"/>
      <c r="F2017" s="886"/>
      <c r="G2017" s="886"/>
      <c r="H2017" s="886"/>
      <c r="I2017" s="886"/>
      <c r="J2017" s="886"/>
      <c r="K2017" s="886"/>
      <c r="L2017" s="886"/>
      <c r="M2017" s="886"/>
      <c r="N2017" s="886"/>
      <c r="O2017" s="886"/>
      <c r="P2017" s="886"/>
      <c r="Q2017" s="886"/>
      <c r="R2017" s="887"/>
      <c r="S2017" s="614"/>
      <c r="T2017" s="614"/>
      <c r="U2017" s="614"/>
      <c r="V2017" s="614"/>
      <c r="W2017" s="614"/>
      <c r="X2017" s="614"/>
      <c r="Y2017" s="614"/>
      <c r="Z2017" s="614"/>
      <c r="AA2017" s="614"/>
      <c r="AB2017" s="614"/>
      <c r="AC2017" s="614"/>
      <c r="AD2017" s="614"/>
      <c r="AE2017" s="164"/>
      <c r="AF2017" s="164"/>
      <c r="AG2017" s="199">
        <f t="shared" si="350"/>
        <v>0</v>
      </c>
      <c r="AH2017" s="293">
        <f t="shared" si="351"/>
        <v>0</v>
      </c>
      <c r="AI2017" s="294">
        <f t="shared" si="352"/>
        <v>0</v>
      </c>
      <c r="AJ2017" s="295">
        <f t="shared" si="353"/>
        <v>0</v>
      </c>
      <c r="AK2017" s="296">
        <f t="shared" si="354"/>
        <v>0</v>
      </c>
      <c r="AL2017" s="293">
        <f t="shared" si="355"/>
        <v>0</v>
      </c>
      <c r="AM2017" s="294">
        <f t="shared" si="356"/>
        <v>0</v>
      </c>
      <c r="AN2017" s="295">
        <f t="shared" si="357"/>
        <v>0</v>
      </c>
      <c r="AO2017" s="296">
        <f t="shared" si="358"/>
        <v>0</v>
      </c>
      <c r="AP2017" s="293">
        <f t="shared" si="359"/>
        <v>0</v>
      </c>
      <c r="AQ2017" s="294">
        <f t="shared" si="360"/>
        <v>0</v>
      </c>
      <c r="AR2017" s="295">
        <f t="shared" si="361"/>
        <v>0</v>
      </c>
      <c r="AS2017" s="296">
        <f t="shared" si="362"/>
        <v>0</v>
      </c>
      <c r="AT2017" s="293">
        <f t="shared" si="363"/>
        <v>0</v>
      </c>
      <c r="AU2017" s="294">
        <f t="shared" si="364"/>
        <v>0</v>
      </c>
      <c r="AV2017" s="295">
        <f t="shared" si="365"/>
        <v>0</v>
      </c>
      <c r="AW2017" s="296">
        <f t="shared" si="366"/>
        <v>0</v>
      </c>
      <c r="AX2017" s="293">
        <f t="shared" si="367"/>
        <v>0</v>
      </c>
      <c r="AY2017" s="294">
        <f t="shared" si="368"/>
        <v>0</v>
      </c>
      <c r="AZ2017" s="295">
        <f t="shared" si="369"/>
        <v>0</v>
      </c>
      <c r="BA2017" s="296">
        <f t="shared" si="370"/>
        <v>0</v>
      </c>
      <c r="BB2017" s="293">
        <f t="shared" si="371"/>
        <v>0</v>
      </c>
      <c r="BC2017" s="294">
        <f t="shared" si="372"/>
        <v>0</v>
      </c>
      <c r="BD2017" s="295">
        <f t="shared" si="373"/>
        <v>0</v>
      </c>
      <c r="BE2017" s="296">
        <f t="shared" si="374"/>
        <v>0</v>
      </c>
      <c r="BF2017" s="293">
        <f t="shared" si="375"/>
        <v>0</v>
      </c>
      <c r="BG2017" s="294">
        <f t="shared" si="376"/>
        <v>0</v>
      </c>
      <c r="BH2017" s="295">
        <f t="shared" si="377"/>
        <v>0</v>
      </c>
      <c r="BI2017" s="296">
        <f t="shared" si="378"/>
        <v>0</v>
      </c>
      <c r="BJ2017" s="293">
        <f t="shared" si="379"/>
        <v>0</v>
      </c>
      <c r="BK2017" s="294">
        <f t="shared" si="380"/>
        <v>0</v>
      </c>
      <c r="BL2017" s="295">
        <f t="shared" si="381"/>
        <v>0</v>
      </c>
      <c r="BM2017" s="296">
        <f t="shared" si="382"/>
        <v>0</v>
      </c>
      <c r="BN2017" s="293">
        <f t="shared" si="383"/>
        <v>0</v>
      </c>
      <c r="BO2017" s="294">
        <f t="shared" si="384"/>
        <v>0</v>
      </c>
      <c r="BP2017" s="295">
        <f t="shared" si="385"/>
        <v>0</v>
      </c>
      <c r="BQ2017" s="296">
        <f t="shared" si="386"/>
        <v>0</v>
      </c>
      <c r="BR2017" s="362">
        <f t="shared" si="387"/>
        <v>0</v>
      </c>
      <c r="BS2017" s="366">
        <f t="shared" si="388"/>
        <v>0</v>
      </c>
      <c r="BT2017" s="364">
        <f t="shared" si="389"/>
        <v>0</v>
      </c>
      <c r="BU2017" s="365">
        <f t="shared" si="390"/>
        <v>0</v>
      </c>
      <c r="BV2017" s="362">
        <f t="shared" si="391"/>
        <v>0</v>
      </c>
      <c r="BW2017" s="363">
        <f t="shared" si="392"/>
        <v>0</v>
      </c>
      <c r="BX2017" s="364">
        <f t="shared" si="393"/>
        <v>0</v>
      </c>
      <c r="BY2017" s="365">
        <f t="shared" si="394"/>
        <v>0</v>
      </c>
      <c r="BZ2017" s="362">
        <f t="shared" si="395"/>
        <v>0</v>
      </c>
      <c r="CA2017" s="366">
        <f t="shared" si="396"/>
        <v>0</v>
      </c>
      <c r="CB2017" s="364">
        <f t="shared" si="397"/>
        <v>0</v>
      </c>
      <c r="CC2017" s="365">
        <f t="shared" si="398"/>
        <v>0</v>
      </c>
      <c r="CD2017" s="298">
        <f t="shared" si="399"/>
        <v>0</v>
      </c>
      <c r="CE2017" s="272">
        <f t="shared" si="400"/>
        <v>0</v>
      </c>
      <c r="CF2017" s="370" t="str">
        <f>IF(CE2017=0,"",
IF(SUM($CE$1955:CE2017)=1,CG2017,
IF($CE$2075&gt;SUM($CE$1955:CE2017),_xlfn.CONCAT(", ",CG2017),
IF($CE$2075=SUM($CE$1955:CE2017),_xlfn.CONCAT(" y ",CG2017)))))</f>
        <v/>
      </c>
      <c r="CG2017" s="156" t="s">
        <v>5185</v>
      </c>
      <c r="CH2017" s="402">
        <f t="shared" si="401"/>
        <v>0</v>
      </c>
      <c r="CI2017" s="370" t="str">
        <f>IF(CH2017=0,"",
IF(SUM($CH$1955:CH2017)=1,CJ2017,
IF($CH$2075&gt;SUM($CH$1955:CH2017),_xlfn.CONCAT(", ",CJ2017),
IF($CH$2075=SUM($CH$1955:CH2017),_xlfn.CONCAT(" y ",CJ2017)))))</f>
        <v/>
      </c>
      <c r="CJ2017" s="156" t="s">
        <v>5185</v>
      </c>
    </row>
    <row r="2018" spans="1:88" ht="15" customHeight="1">
      <c r="A2018" s="57"/>
      <c r="B2018" s="26"/>
      <c r="C2018" s="165" t="s">
        <v>5186</v>
      </c>
      <c r="D2018" s="885" t="str">
        <f t="shared" si="349"/>
        <v>RADIOTELEVISION DE VERACRUZ</v>
      </c>
      <c r="E2018" s="886"/>
      <c r="F2018" s="886"/>
      <c r="G2018" s="886"/>
      <c r="H2018" s="886"/>
      <c r="I2018" s="886"/>
      <c r="J2018" s="886"/>
      <c r="K2018" s="886"/>
      <c r="L2018" s="886"/>
      <c r="M2018" s="886"/>
      <c r="N2018" s="886"/>
      <c r="O2018" s="886"/>
      <c r="P2018" s="886"/>
      <c r="Q2018" s="886"/>
      <c r="R2018" s="887"/>
      <c r="S2018" s="614"/>
      <c r="T2018" s="614"/>
      <c r="U2018" s="614"/>
      <c r="V2018" s="614"/>
      <c r="W2018" s="614"/>
      <c r="X2018" s="614"/>
      <c r="Y2018" s="614"/>
      <c r="Z2018" s="614"/>
      <c r="AA2018" s="614"/>
      <c r="AB2018" s="614"/>
      <c r="AC2018" s="614"/>
      <c r="AD2018" s="614"/>
      <c r="AE2018" s="164"/>
      <c r="AF2018" s="164"/>
      <c r="AG2018" s="199">
        <f t="shared" si="350"/>
        <v>0</v>
      </c>
      <c r="AH2018" s="293">
        <f t="shared" si="351"/>
        <v>0</v>
      </c>
      <c r="AI2018" s="294">
        <f t="shared" si="352"/>
        <v>0</v>
      </c>
      <c r="AJ2018" s="295">
        <f t="shared" si="353"/>
        <v>0</v>
      </c>
      <c r="AK2018" s="296">
        <f t="shared" si="354"/>
        <v>0</v>
      </c>
      <c r="AL2018" s="293">
        <f t="shared" si="355"/>
        <v>0</v>
      </c>
      <c r="AM2018" s="294">
        <f t="shared" si="356"/>
        <v>0</v>
      </c>
      <c r="AN2018" s="295">
        <f t="shared" si="357"/>
        <v>0</v>
      </c>
      <c r="AO2018" s="296">
        <f t="shared" si="358"/>
        <v>0</v>
      </c>
      <c r="AP2018" s="293">
        <f t="shared" si="359"/>
        <v>0</v>
      </c>
      <c r="AQ2018" s="294">
        <f t="shared" si="360"/>
        <v>0</v>
      </c>
      <c r="AR2018" s="295">
        <f t="shared" si="361"/>
        <v>0</v>
      </c>
      <c r="AS2018" s="296">
        <f t="shared" si="362"/>
        <v>0</v>
      </c>
      <c r="AT2018" s="293">
        <f t="shared" si="363"/>
        <v>0</v>
      </c>
      <c r="AU2018" s="294">
        <f t="shared" si="364"/>
        <v>0</v>
      </c>
      <c r="AV2018" s="295">
        <f t="shared" si="365"/>
        <v>0</v>
      </c>
      <c r="AW2018" s="296">
        <f t="shared" si="366"/>
        <v>0</v>
      </c>
      <c r="AX2018" s="293">
        <f t="shared" si="367"/>
        <v>0</v>
      </c>
      <c r="AY2018" s="294">
        <f t="shared" si="368"/>
        <v>0</v>
      </c>
      <c r="AZ2018" s="295">
        <f t="shared" si="369"/>
        <v>0</v>
      </c>
      <c r="BA2018" s="296">
        <f t="shared" si="370"/>
        <v>0</v>
      </c>
      <c r="BB2018" s="293">
        <f t="shared" si="371"/>
        <v>0</v>
      </c>
      <c r="BC2018" s="294">
        <f t="shared" si="372"/>
        <v>0</v>
      </c>
      <c r="BD2018" s="295">
        <f t="shared" si="373"/>
        <v>0</v>
      </c>
      <c r="BE2018" s="296">
        <f t="shared" si="374"/>
        <v>0</v>
      </c>
      <c r="BF2018" s="293">
        <f t="shared" si="375"/>
        <v>0</v>
      </c>
      <c r="BG2018" s="294">
        <f t="shared" si="376"/>
        <v>0</v>
      </c>
      <c r="BH2018" s="295">
        <f t="shared" si="377"/>
        <v>0</v>
      </c>
      <c r="BI2018" s="296">
        <f t="shared" si="378"/>
        <v>0</v>
      </c>
      <c r="BJ2018" s="293">
        <f t="shared" si="379"/>
        <v>0</v>
      </c>
      <c r="BK2018" s="294">
        <f t="shared" si="380"/>
        <v>0</v>
      </c>
      <c r="BL2018" s="295">
        <f t="shared" si="381"/>
        <v>0</v>
      </c>
      <c r="BM2018" s="296">
        <f t="shared" si="382"/>
        <v>0</v>
      </c>
      <c r="BN2018" s="293">
        <f t="shared" si="383"/>
        <v>0</v>
      </c>
      <c r="BO2018" s="294">
        <f t="shared" si="384"/>
        <v>0</v>
      </c>
      <c r="BP2018" s="295">
        <f t="shared" si="385"/>
        <v>0</v>
      </c>
      <c r="BQ2018" s="296">
        <f t="shared" si="386"/>
        <v>0</v>
      </c>
      <c r="BR2018" s="362">
        <f t="shared" si="387"/>
        <v>0</v>
      </c>
      <c r="BS2018" s="366">
        <f t="shared" si="388"/>
        <v>0</v>
      </c>
      <c r="BT2018" s="364">
        <f t="shared" si="389"/>
        <v>0</v>
      </c>
      <c r="BU2018" s="365">
        <f t="shared" si="390"/>
        <v>0</v>
      </c>
      <c r="BV2018" s="362">
        <f t="shared" si="391"/>
        <v>0</v>
      </c>
      <c r="BW2018" s="363">
        <f t="shared" si="392"/>
        <v>0</v>
      </c>
      <c r="BX2018" s="364">
        <f t="shared" si="393"/>
        <v>0</v>
      </c>
      <c r="BY2018" s="365">
        <f t="shared" si="394"/>
        <v>0</v>
      </c>
      <c r="BZ2018" s="362">
        <f t="shared" si="395"/>
        <v>0</v>
      </c>
      <c r="CA2018" s="366">
        <f t="shared" si="396"/>
        <v>0</v>
      </c>
      <c r="CB2018" s="364">
        <f t="shared" si="397"/>
        <v>0</v>
      </c>
      <c r="CC2018" s="365">
        <f t="shared" si="398"/>
        <v>0</v>
      </c>
      <c r="CD2018" s="298">
        <f t="shared" si="399"/>
        <v>0</v>
      </c>
      <c r="CE2018" s="272">
        <f t="shared" si="400"/>
        <v>0</v>
      </c>
      <c r="CF2018" s="370" t="str">
        <f>IF(CE2018=0,"",
IF(SUM($CE$1955:CE2018)=1,CG2018,
IF($CE$2075&gt;SUM($CE$1955:CE2018),_xlfn.CONCAT(", ",CG2018),
IF($CE$2075=SUM($CE$1955:CE2018),_xlfn.CONCAT(" y ",CG2018)))))</f>
        <v/>
      </c>
      <c r="CG2018" s="156" t="s">
        <v>5187</v>
      </c>
      <c r="CH2018" s="402">
        <f t="shared" si="401"/>
        <v>0</v>
      </c>
      <c r="CI2018" s="370" t="str">
        <f>IF(CH2018=0,"",
IF(SUM($CH$1955:CH2018)=1,CJ2018,
IF($CH$2075&gt;SUM($CH$1955:CH2018),_xlfn.CONCAT(", ",CJ2018),
IF($CH$2075=SUM($CH$1955:CH2018),_xlfn.CONCAT(" y ",CJ2018)))))</f>
        <v/>
      </c>
      <c r="CJ2018" s="156" t="s">
        <v>5187</v>
      </c>
    </row>
    <row r="2019" spans="1:88" ht="15" customHeight="1">
      <c r="A2019" s="57"/>
      <c r="B2019" s="26"/>
      <c r="C2019" s="165" t="s">
        <v>5188</v>
      </c>
      <c r="D2019" s="885" t="str">
        <f t="shared" si="349"/>
        <v>SECRETARIA EJECUTIVA DEL SISTEMA ESTATAL ANTICORRUPCION</v>
      </c>
      <c r="E2019" s="886"/>
      <c r="F2019" s="886"/>
      <c r="G2019" s="886"/>
      <c r="H2019" s="886"/>
      <c r="I2019" s="886"/>
      <c r="J2019" s="886"/>
      <c r="K2019" s="886"/>
      <c r="L2019" s="886"/>
      <c r="M2019" s="886"/>
      <c r="N2019" s="886"/>
      <c r="O2019" s="886"/>
      <c r="P2019" s="886"/>
      <c r="Q2019" s="886"/>
      <c r="R2019" s="887"/>
      <c r="S2019" s="614"/>
      <c r="T2019" s="614"/>
      <c r="U2019" s="614"/>
      <c r="V2019" s="614"/>
      <c r="W2019" s="614"/>
      <c r="X2019" s="614"/>
      <c r="Y2019" s="614"/>
      <c r="Z2019" s="614"/>
      <c r="AA2019" s="614"/>
      <c r="AB2019" s="614"/>
      <c r="AC2019" s="614"/>
      <c r="AD2019" s="614"/>
      <c r="AE2019" s="164"/>
      <c r="AF2019" s="164"/>
      <c r="AG2019" s="199">
        <f t="shared" si="350"/>
        <v>0</v>
      </c>
      <c r="AH2019" s="293">
        <f t="shared" si="351"/>
        <v>0</v>
      </c>
      <c r="AI2019" s="294">
        <f t="shared" si="352"/>
        <v>0</v>
      </c>
      <c r="AJ2019" s="295">
        <f t="shared" si="353"/>
        <v>0</v>
      </c>
      <c r="AK2019" s="296">
        <f t="shared" si="354"/>
        <v>0</v>
      </c>
      <c r="AL2019" s="293">
        <f t="shared" si="355"/>
        <v>0</v>
      </c>
      <c r="AM2019" s="294">
        <f t="shared" si="356"/>
        <v>0</v>
      </c>
      <c r="AN2019" s="295">
        <f t="shared" si="357"/>
        <v>0</v>
      </c>
      <c r="AO2019" s="296">
        <f t="shared" si="358"/>
        <v>0</v>
      </c>
      <c r="AP2019" s="293">
        <f t="shared" si="359"/>
        <v>0</v>
      </c>
      <c r="AQ2019" s="294">
        <f t="shared" si="360"/>
        <v>0</v>
      </c>
      <c r="AR2019" s="295">
        <f t="shared" si="361"/>
        <v>0</v>
      </c>
      <c r="AS2019" s="296">
        <f t="shared" si="362"/>
        <v>0</v>
      </c>
      <c r="AT2019" s="293">
        <f t="shared" si="363"/>
        <v>0</v>
      </c>
      <c r="AU2019" s="294">
        <f t="shared" si="364"/>
        <v>0</v>
      </c>
      <c r="AV2019" s="295">
        <f t="shared" si="365"/>
        <v>0</v>
      </c>
      <c r="AW2019" s="296">
        <f t="shared" si="366"/>
        <v>0</v>
      </c>
      <c r="AX2019" s="293">
        <f t="shared" si="367"/>
        <v>0</v>
      </c>
      <c r="AY2019" s="294">
        <f t="shared" si="368"/>
        <v>0</v>
      </c>
      <c r="AZ2019" s="295">
        <f t="shared" si="369"/>
        <v>0</v>
      </c>
      <c r="BA2019" s="296">
        <f t="shared" si="370"/>
        <v>0</v>
      </c>
      <c r="BB2019" s="293">
        <f t="shared" si="371"/>
        <v>0</v>
      </c>
      <c r="BC2019" s="294">
        <f t="shared" si="372"/>
        <v>0</v>
      </c>
      <c r="BD2019" s="295">
        <f t="shared" si="373"/>
        <v>0</v>
      </c>
      <c r="BE2019" s="296">
        <f t="shared" si="374"/>
        <v>0</v>
      </c>
      <c r="BF2019" s="293">
        <f t="shared" si="375"/>
        <v>0</v>
      </c>
      <c r="BG2019" s="294">
        <f t="shared" si="376"/>
        <v>0</v>
      </c>
      <c r="BH2019" s="295">
        <f t="shared" si="377"/>
        <v>0</v>
      </c>
      <c r="BI2019" s="296">
        <f t="shared" si="378"/>
        <v>0</v>
      </c>
      <c r="BJ2019" s="293">
        <f t="shared" si="379"/>
        <v>0</v>
      </c>
      <c r="BK2019" s="294">
        <f t="shared" si="380"/>
        <v>0</v>
      </c>
      <c r="BL2019" s="295">
        <f t="shared" si="381"/>
        <v>0</v>
      </c>
      <c r="BM2019" s="296">
        <f t="shared" si="382"/>
        <v>0</v>
      </c>
      <c r="BN2019" s="293">
        <f t="shared" si="383"/>
        <v>0</v>
      </c>
      <c r="BO2019" s="294">
        <f t="shared" si="384"/>
        <v>0</v>
      </c>
      <c r="BP2019" s="295">
        <f t="shared" si="385"/>
        <v>0</v>
      </c>
      <c r="BQ2019" s="296">
        <f t="shared" si="386"/>
        <v>0</v>
      </c>
      <c r="BR2019" s="362">
        <f t="shared" si="387"/>
        <v>0</v>
      </c>
      <c r="BS2019" s="366">
        <f t="shared" si="388"/>
        <v>0</v>
      </c>
      <c r="BT2019" s="364">
        <f t="shared" si="389"/>
        <v>0</v>
      </c>
      <c r="BU2019" s="365">
        <f t="shared" si="390"/>
        <v>0</v>
      </c>
      <c r="BV2019" s="362">
        <f t="shared" si="391"/>
        <v>0</v>
      </c>
      <c r="BW2019" s="363">
        <f t="shared" si="392"/>
        <v>0</v>
      </c>
      <c r="BX2019" s="364">
        <f t="shared" si="393"/>
        <v>0</v>
      </c>
      <c r="BY2019" s="365">
        <f t="shared" si="394"/>
        <v>0</v>
      </c>
      <c r="BZ2019" s="362">
        <f t="shared" si="395"/>
        <v>0</v>
      </c>
      <c r="CA2019" s="366">
        <f t="shared" si="396"/>
        <v>0</v>
      </c>
      <c r="CB2019" s="364">
        <f t="shared" si="397"/>
        <v>0</v>
      </c>
      <c r="CC2019" s="365">
        <f t="shared" si="398"/>
        <v>0</v>
      </c>
      <c r="CD2019" s="298">
        <f t="shared" si="399"/>
        <v>0</v>
      </c>
      <c r="CE2019" s="272">
        <f t="shared" si="400"/>
        <v>0</v>
      </c>
      <c r="CF2019" s="370" t="str">
        <f>IF(CE2019=0,"",
IF(SUM($CE$1955:CE2019)=1,CG2019,
IF($CE$2075&gt;SUM($CE$1955:CE2019),_xlfn.CONCAT(", ",CG2019),
IF($CE$2075=SUM($CE$1955:CE2019),_xlfn.CONCAT(" y ",CG2019)))))</f>
        <v/>
      </c>
      <c r="CG2019" s="156" t="s">
        <v>5189</v>
      </c>
      <c r="CH2019" s="402">
        <f t="shared" si="401"/>
        <v>0</v>
      </c>
      <c r="CI2019" s="370" t="str">
        <f>IF(CH2019=0,"",
IF(SUM($CH$1955:CH2019)=1,CJ2019,
IF($CH$2075&gt;SUM($CH$1955:CH2019),_xlfn.CONCAT(", ",CJ2019),
IF($CH$2075=SUM($CH$1955:CH2019),_xlfn.CONCAT(" y ",CJ2019)))))</f>
        <v/>
      </c>
      <c r="CJ2019" s="156" t="s">
        <v>5189</v>
      </c>
    </row>
    <row r="2020" spans="1:88" ht="15" customHeight="1">
      <c r="A2020" s="57"/>
      <c r="B2020" s="26"/>
      <c r="C2020" s="165" t="s">
        <v>5190</v>
      </c>
      <c r="D2020" s="885" t="str">
        <f t="shared" ref="D2020:D2074" si="402">IF(D105="","",D105)</f>
        <v>INSTITUTO DE LA POLICIA AUXILIAR Y PROTECCION PATRIMONIAL</v>
      </c>
      <c r="E2020" s="886"/>
      <c r="F2020" s="886"/>
      <c r="G2020" s="886"/>
      <c r="H2020" s="886"/>
      <c r="I2020" s="886"/>
      <c r="J2020" s="886"/>
      <c r="K2020" s="886"/>
      <c r="L2020" s="886"/>
      <c r="M2020" s="886"/>
      <c r="N2020" s="886"/>
      <c r="O2020" s="886"/>
      <c r="P2020" s="886"/>
      <c r="Q2020" s="886"/>
      <c r="R2020" s="887"/>
      <c r="S2020" s="614"/>
      <c r="T2020" s="614"/>
      <c r="U2020" s="614"/>
      <c r="V2020" s="614"/>
      <c r="W2020" s="614"/>
      <c r="X2020" s="614"/>
      <c r="Y2020" s="614"/>
      <c r="Z2020" s="614"/>
      <c r="AA2020" s="614"/>
      <c r="AB2020" s="614"/>
      <c r="AC2020" s="614"/>
      <c r="AD2020" s="614"/>
      <c r="AE2020" s="164"/>
      <c r="AF2020" s="164"/>
      <c r="AG2020" s="199">
        <f t="shared" ref="AG2020:AG2074" si="403">IF(AND(COUNTBLANK(D2020)=1,COUNTA(S2020:AD2020,P2146:AD2146)=0),0,IF(AND(SUM($S1880)=0,COUNTBLANK(D2020)=0,COUNTA(S2020:AD2020,P2146:AD2146)=0),0,IF(AND(SUM($S1880)&gt;0,COUNTBLANK(D2020)=0,COUNTA(S2020:AD2020,P2146:AD2146)=27),0,1)))</f>
        <v>0</v>
      </c>
      <c r="AH2020" s="293">
        <f t="shared" ref="AH2020:AH2074" si="404">S2020</f>
        <v>0</v>
      </c>
      <c r="AI2020" s="294">
        <f t="shared" ref="AI2020:AI2074" si="405">COUNTIF(T2020:U2020,"NS")</f>
        <v>0</v>
      </c>
      <c r="AJ2020" s="295">
        <f t="shared" ref="AJ2020:AJ2074" si="406">SUM(T2020:U2020)</f>
        <v>0</v>
      </c>
      <c r="AK2020" s="296">
        <f t="shared" ref="AK2020:AK2074" si="407">IF(OR(AND(AH2020=0, AI2020&gt;0),AND(AH2020="NS", AJ2020&gt;0), AND(AH2020="NS", AI2020=0, AJ2020=0)), 1, IF(OR(AND(AH2020&gt;0, AI2020&gt;1,AH2020&gt;AJ2020), AND(AH2020="NS", AI2020=2), AND(AH2020="NS", AJ2020=0, AI2020&gt;0), AH2020=AJ2020), 0, 1))</f>
        <v>0</v>
      </c>
      <c r="AL2020" s="293">
        <f t="shared" ref="AL2020:AL2074" si="408">V2020</f>
        <v>0</v>
      </c>
      <c r="AM2020" s="294">
        <f t="shared" ref="AM2020:AM2074" si="409">COUNTIF(W2020:X2020,"NS")</f>
        <v>0</v>
      </c>
      <c r="AN2020" s="295">
        <f t="shared" ref="AN2020:AN2074" si="410">SUM(W2020:X2020)</f>
        <v>0</v>
      </c>
      <c r="AO2020" s="296">
        <f t="shared" ref="AO2020:AO2074" si="411">IF(OR(AND(AL2020=0, AM2020&gt;0),AND(AL2020="NS", AN2020&gt;0), AND(AL2020="NS", AM2020=0, AN2020=0)), 1, IF(OR(AND(AL2020&gt;0, AM2020&gt;1,AL2020&gt;AN2020), AND(AL2020="NS", AM2020=2), AND(AL2020="NS", AN2020=0, AM2020&gt;0), AL2020=AN2020), 0, 1))</f>
        <v>0</v>
      </c>
      <c r="AP2020" s="293">
        <f t="shared" ref="AP2020:AP2074" si="412">Y2020</f>
        <v>0</v>
      </c>
      <c r="AQ2020" s="294">
        <f t="shared" ref="AQ2020:AQ2074" si="413">COUNTIF(Z2020:AA2020,"NS")</f>
        <v>0</v>
      </c>
      <c r="AR2020" s="295">
        <f t="shared" ref="AR2020:AR2074" si="414">SUM(Z2020:AA2020)</f>
        <v>0</v>
      </c>
      <c r="AS2020" s="296">
        <f t="shared" ref="AS2020:AS2074" si="415">IF(OR(AND(AP2020=0, AQ2020&gt;0),AND(AP2020="NS", AR2020&gt;0), AND(AP2020="NS", AQ2020=0, AR2020=0)), 1, IF(OR(AND(AP2020&gt;0, AQ2020&gt;1,AP2020&gt;AR2020), AND(AP2020="NS", AQ2020=2), AND(AP2020="NS", AR2020=0, AQ2020&gt;0), AP2020=AR2020), 0, 1))</f>
        <v>0</v>
      </c>
      <c r="AT2020" s="293">
        <f t="shared" ref="AT2020:AT2074" si="416">AB2020</f>
        <v>0</v>
      </c>
      <c r="AU2020" s="294">
        <f t="shared" ref="AU2020:AU2074" si="417">COUNTIF(AC2020:AD2020,"NS")</f>
        <v>0</v>
      </c>
      <c r="AV2020" s="295">
        <f t="shared" ref="AV2020:AV2074" si="418">SUM(AC2020:AD2020)</f>
        <v>0</v>
      </c>
      <c r="AW2020" s="296">
        <f t="shared" ref="AW2020:AW2074" si="419">IF(OR(AND(AT2020=0, AU2020&gt;0),AND(AT2020="NS", AV2020&gt;0), AND(AT2020="NS", AU2020=0, AV2020=0)), 1, IF(OR(AND(AT2020&gt;0, AU2020&gt;1,AT2020&gt;AV2020), AND(AT2020="NS", AU2020=2), AND(AT2020="NS", AV2020=0, AU2020&gt;0), AT2020=AV2020), 0, 1))</f>
        <v>0</v>
      </c>
      <c r="AX2020" s="293">
        <f t="shared" ref="AX2020:AX2074" si="420">P2146</f>
        <v>0</v>
      </c>
      <c r="AY2020" s="294">
        <f t="shared" ref="AY2020:AY2074" si="421">COUNTIF(Q2146:R2146,"NS")</f>
        <v>0</v>
      </c>
      <c r="AZ2020" s="295">
        <f t="shared" ref="AZ2020:AZ2074" si="422">SUM(Q2146:R2146)</f>
        <v>0</v>
      </c>
      <c r="BA2020" s="296">
        <f t="shared" ref="BA2020:BA2074" si="423">IF(OR(AND(AX2020=0, AY2020&gt;0),AND(AX2020="NS", AZ2020&gt;0), AND(AX2020="NS", AY2020=0, AZ2020=0)), 1, IF(OR(AND(AX2020&gt;0, AY2020&gt;1,AX2020&gt;AZ2020), AND(AX2020="NS", AY2020=2), AND(AX2020="NS", AZ2020=0, AY2020&gt;0), AX2020=AZ2020), 0, 1))</f>
        <v>0</v>
      </c>
      <c r="BB2020" s="293">
        <f t="shared" ref="BB2020:BB2074" si="424">S2146</f>
        <v>0</v>
      </c>
      <c r="BC2020" s="294">
        <f t="shared" ref="BC2020:BC2074" si="425">COUNTIF(T2146:U2146,"NS")</f>
        <v>0</v>
      </c>
      <c r="BD2020" s="295">
        <f t="shared" ref="BD2020:BD2074" si="426">SUM(T2146:U2146)</f>
        <v>0</v>
      </c>
      <c r="BE2020" s="296">
        <f t="shared" ref="BE2020:BE2074" si="427">IF(OR(AND(BB2020=0, BC2020&gt;0),AND(BB2020="NS", BD2020&gt;0), AND(BB2020="NS", BC2020=0, BD2020=0)), 1, IF(OR(AND(BB2020&gt;0, BC2020&gt;1,BB2020&gt;BD2020), AND(BB2020="NS", BC2020=2), AND(BB2020="NS", BD2020=0, BC2020&gt;0), BB2020=BD2020), 0, 1))</f>
        <v>0</v>
      </c>
      <c r="BF2020" s="293">
        <f t="shared" ref="BF2020:BF2074" si="428">V2146</f>
        <v>0</v>
      </c>
      <c r="BG2020" s="294">
        <f t="shared" ref="BG2020:BG2074" si="429">COUNTIF(W2146:X2146,"NS")</f>
        <v>0</v>
      </c>
      <c r="BH2020" s="295">
        <f t="shared" ref="BH2020:BH2074" si="430">SUM(W2146:X2146)</f>
        <v>0</v>
      </c>
      <c r="BI2020" s="296">
        <f t="shared" ref="BI2020:BI2074" si="431">IF(OR(AND(BF2020=0, BG2020&gt;0),AND(BF2020="NS", BH2020&gt;0), AND(BF2020="NS", BG2020=0, BH2020=0)), 1, IF(OR(AND(BF2020&gt;0, BG2020&gt;1,BF2020&gt;BH2020), AND(BF2020="NS", BG2020=2), AND(BF2020="NS", BH2020=0, BG2020&gt;0), BF2020=BH2020), 0, 1))</f>
        <v>0</v>
      </c>
      <c r="BJ2020" s="293">
        <f t="shared" ref="BJ2020:BJ2074" si="432">Y2146</f>
        <v>0</v>
      </c>
      <c r="BK2020" s="294">
        <f t="shared" ref="BK2020:BK2074" si="433">COUNTIF(Z2146:AA2146,"NS")</f>
        <v>0</v>
      </c>
      <c r="BL2020" s="295">
        <f t="shared" ref="BL2020:BL2074" si="434">SUM(Z2146:AA2146)</f>
        <v>0</v>
      </c>
      <c r="BM2020" s="296">
        <f t="shared" ref="BM2020:BM2074" si="435">IF(OR(AND(BJ2020=0, BK2020&gt;0),AND(BJ2020="NS", BL2020&gt;0), AND(BJ2020="NS", BK2020=0, BL2020=0)), 1, IF(OR(AND(BJ2020&gt;0, BK2020&gt;1,BJ2020&gt;BL2020), AND(BJ2020="NS", BK2020=2), AND(BJ2020="NS", BL2020=0, BK2020&gt;0), BJ2020=BL2020), 0, 1))</f>
        <v>0</v>
      </c>
      <c r="BN2020" s="293">
        <f t="shared" ref="BN2020:BN2074" si="436">AB2146</f>
        <v>0</v>
      </c>
      <c r="BO2020" s="294">
        <f t="shared" ref="BO2020:BO2074" si="437">COUNTIF(AC2146:AD2146,"NS")</f>
        <v>0</v>
      </c>
      <c r="BP2020" s="295">
        <f t="shared" ref="BP2020:BP2074" si="438">SUM(AC2146:AD2146)</f>
        <v>0</v>
      </c>
      <c r="BQ2020" s="296">
        <f t="shared" ref="BQ2020:BQ2074" si="439">IF(OR(AND(BN2020=0, BO2020&gt;0),AND(BN2020="NS", BP2020&gt;0), AND(BN2020="NS", BO2020=0, BP2020=0)), 1, IF(OR(AND(BN2020&gt;0, BO2020&gt;1,BN2020&gt;BP2020), AND(BN2020="NS", BO2020=2), AND(BN2020="NS", BP2020=0, BO2020&gt;0), BN2020=BP2020), 0, 1))</f>
        <v>0</v>
      </c>
      <c r="BR2020" s="362">
        <f t="shared" ref="BR2020:BR2074" si="440">S2020</f>
        <v>0</v>
      </c>
      <c r="BS2020" s="366">
        <f t="shared" ref="BS2020:BS2074" si="441">COUNTIF(V2020,"NS")+COUNTIF(Y2020,"NS") + COUNTIF(AB2020,"NS")+ COUNTIF(P2146,"NS")+ COUNTIF(S2146,"NS")+ COUNTIF(V2146,"NS")+ COUNTIF(Y2146,"NS")+ COUNTIF(AB2146,"NS")</f>
        <v>0</v>
      </c>
      <c r="BT2020" s="364">
        <f t="shared" ref="BT2020:BT2074" si="442">SUM(V2020,Y2020,AB2020,P2146,S2146,V2146,Y2146,AB2146)</f>
        <v>0</v>
      </c>
      <c r="BU2020" s="365">
        <f t="shared" ref="BU2020:BU2074" si="443">IF(OR(AND(BR2020=0, BS2020&gt;0),AND(BR2020="NS", BT2020&gt;0), AND(BR2020="NS", BS2020=0, BT2020=0)), 1, IF(OR(AND(BR2020&gt;0, BS2020&gt;1,BR2020&gt;BT2020), AND(BR2020="NS", BS2020=2), AND(BR2020="NS", BT2020=0, BS2020&gt;0), BR2020=BT2020), 0, 1))</f>
        <v>0</v>
      </c>
      <c r="BV2020" s="362">
        <f t="shared" ref="BV2020:BV2074" si="444">T2020</f>
        <v>0</v>
      </c>
      <c r="BW2020" s="363">
        <f t="shared" ref="BW2020:BW2074" si="445">COUNTIF(W2020,"NS")+COUNTIF(Z2020,"NS") + COUNTIF(AC2020,"NS")+ COUNTIF(Q2146,"NS")+ COUNTIF(T2146,"NS")+ COUNTIF(W2146,"NS")+ COUNTIF(Z2146,"NS")+ COUNTIF(AC2146,"NS")</f>
        <v>0</v>
      </c>
      <c r="BX2020" s="364">
        <f t="shared" ref="BX2020:BX2074" si="446">SUM(W2020,Z2020,AC2020,Q2146,T2146,W2146,Z2146,AC2146)</f>
        <v>0</v>
      </c>
      <c r="BY2020" s="365">
        <f t="shared" ref="BY2020:BY2074" si="447">IF(OR(AND(BV2020=0, BW2020&gt;0),AND(BV2020="NS", BX2020&gt;0), AND(BV2020="NS", BW2020=0, BX2020=0)), 1, IF(OR(AND(BV2020&gt;0, BW2020&gt;1,BV2020&gt;BX2020), AND(BV2020="NS", BW2020=2), AND(BV2020="NS", BX2020=0, BW2020&gt;0), BV2020=BX2020), 0, 1))</f>
        <v>0</v>
      </c>
      <c r="BZ2020" s="362">
        <f t="shared" ref="BZ2020:BZ2074" si="448">U2020</f>
        <v>0</v>
      </c>
      <c r="CA2020" s="366">
        <f t="shared" ref="CA2020:CA2074" si="449">COUNTIF(X2020,"NS")+COUNTIF(AA2020,"NS") + COUNTIF(AD2020,"NS")+ COUNTIF(R2146,"NS")+ COUNTIF(U2146,"NS")+ COUNTIF(X2146,"NS")+ COUNTIF(AA2146,"NS")+ COUNTIF(AD2146,"NS")</f>
        <v>0</v>
      </c>
      <c r="CB2020" s="364">
        <f t="shared" ref="CB2020:CB2074" si="450">SUM(X2020,AA2020,AD2020,R2146,U2146,X2146,AA2146,AD2146)</f>
        <v>0</v>
      </c>
      <c r="CC2020" s="365">
        <f t="shared" ref="CC2020:CC2074" si="451">IF(OR(AND(BZ2020=0, CA2020&gt;0),AND(BZ2020="NS", CB2020&gt;0), AND(BZ2020="NS", CA2020=0, CB2020=0)), 1, IF(OR(AND(BZ2020&gt;0, CA2020&gt;1,BZ2020&gt;CB2020), AND(BZ2020="NS", CA2020=2), AND(BZ2020="NS", CB2020=0, CA2020&gt;0), BZ2020=CB2020), 0, 1))</f>
        <v>0</v>
      </c>
      <c r="CD2020" s="298">
        <f t="shared" ref="CD2020:CD2074" si="452">COUNTIF(S2020:AD2020,"NS")+COUNTIF(P2146:AD2146,"NS")</f>
        <v>0</v>
      </c>
      <c r="CE2020" s="272">
        <f t="shared" ref="CE2020:CE2074" si="453">IF(SUM(BU2020,BY2020,CC2020)=0,0,1)</f>
        <v>0</v>
      </c>
      <c r="CF2020" s="370" t="str">
        <f>IF(CE2020=0,"",
IF(SUM($CE$1955:CE2020)=1,CG2020,
IF($CE$2075&gt;SUM($CE$1955:CE2020),_xlfn.CONCAT(", ",CG2020),
IF($CE$2075=SUM($CE$1955:CE2020),_xlfn.CONCAT(" y ",CG2020)))))</f>
        <v/>
      </c>
      <c r="CG2020" s="156" t="s">
        <v>5191</v>
      </c>
      <c r="CH2020" s="402">
        <f t="shared" ref="CH2020:CH2074" si="454">IF(AG2020=0,0,1)</f>
        <v>0</v>
      </c>
      <c r="CI2020" s="370" t="str">
        <f>IF(CH2020=0,"",
IF(SUM($CH$1955:CH2020)=1,CJ2020,
IF($CH$2075&gt;SUM($CH$1955:CH2020),_xlfn.CONCAT(", ",CJ2020),
IF($CH$2075=SUM($CH$1955:CH2020),_xlfn.CONCAT(" y ",CJ2020)))))</f>
        <v/>
      </c>
      <c r="CJ2020" s="156" t="s">
        <v>5191</v>
      </c>
    </row>
    <row r="2021" spans="1:88" ht="15" customHeight="1">
      <c r="A2021" s="57"/>
      <c r="B2021" s="26"/>
      <c r="C2021" s="165" t="s">
        <v>5192</v>
      </c>
      <c r="D2021" s="885" t="str">
        <f t="shared" si="402"/>
        <v>ACADEMIA REGIONAL DE SEGURIDAD PUBLICA DEL SURESTE</v>
      </c>
      <c r="E2021" s="886"/>
      <c r="F2021" s="886"/>
      <c r="G2021" s="886"/>
      <c r="H2021" s="886"/>
      <c r="I2021" s="886"/>
      <c r="J2021" s="886"/>
      <c r="K2021" s="886"/>
      <c r="L2021" s="886"/>
      <c r="M2021" s="886"/>
      <c r="N2021" s="886"/>
      <c r="O2021" s="886"/>
      <c r="P2021" s="886"/>
      <c r="Q2021" s="886"/>
      <c r="R2021" s="887"/>
      <c r="S2021" s="614"/>
      <c r="T2021" s="614"/>
      <c r="U2021" s="614"/>
      <c r="V2021" s="614"/>
      <c r="W2021" s="614"/>
      <c r="X2021" s="614"/>
      <c r="Y2021" s="614"/>
      <c r="Z2021" s="614"/>
      <c r="AA2021" s="614"/>
      <c r="AB2021" s="614"/>
      <c r="AC2021" s="614"/>
      <c r="AD2021" s="614"/>
      <c r="AE2021" s="164"/>
      <c r="AF2021" s="164"/>
      <c r="AG2021" s="199">
        <f t="shared" si="403"/>
        <v>0</v>
      </c>
      <c r="AH2021" s="293">
        <f t="shared" si="404"/>
        <v>0</v>
      </c>
      <c r="AI2021" s="294">
        <f t="shared" si="405"/>
        <v>0</v>
      </c>
      <c r="AJ2021" s="295">
        <f t="shared" si="406"/>
        <v>0</v>
      </c>
      <c r="AK2021" s="296">
        <f t="shared" si="407"/>
        <v>0</v>
      </c>
      <c r="AL2021" s="293">
        <f t="shared" si="408"/>
        <v>0</v>
      </c>
      <c r="AM2021" s="294">
        <f t="shared" si="409"/>
        <v>0</v>
      </c>
      <c r="AN2021" s="295">
        <f t="shared" si="410"/>
        <v>0</v>
      </c>
      <c r="AO2021" s="296">
        <f t="shared" si="411"/>
        <v>0</v>
      </c>
      <c r="AP2021" s="293">
        <f t="shared" si="412"/>
        <v>0</v>
      </c>
      <c r="AQ2021" s="294">
        <f t="shared" si="413"/>
        <v>0</v>
      </c>
      <c r="AR2021" s="295">
        <f t="shared" si="414"/>
        <v>0</v>
      </c>
      <c r="AS2021" s="296">
        <f t="shared" si="415"/>
        <v>0</v>
      </c>
      <c r="AT2021" s="293">
        <f t="shared" si="416"/>
        <v>0</v>
      </c>
      <c r="AU2021" s="294">
        <f t="shared" si="417"/>
        <v>0</v>
      </c>
      <c r="AV2021" s="295">
        <f t="shared" si="418"/>
        <v>0</v>
      </c>
      <c r="AW2021" s="296">
        <f t="shared" si="419"/>
        <v>0</v>
      </c>
      <c r="AX2021" s="293">
        <f t="shared" si="420"/>
        <v>0</v>
      </c>
      <c r="AY2021" s="294">
        <f t="shared" si="421"/>
        <v>0</v>
      </c>
      <c r="AZ2021" s="295">
        <f t="shared" si="422"/>
        <v>0</v>
      </c>
      <c r="BA2021" s="296">
        <f t="shared" si="423"/>
        <v>0</v>
      </c>
      <c r="BB2021" s="293">
        <f t="shared" si="424"/>
        <v>0</v>
      </c>
      <c r="BC2021" s="294">
        <f t="shared" si="425"/>
        <v>0</v>
      </c>
      <c r="BD2021" s="295">
        <f t="shared" si="426"/>
        <v>0</v>
      </c>
      <c r="BE2021" s="296">
        <f t="shared" si="427"/>
        <v>0</v>
      </c>
      <c r="BF2021" s="293">
        <f t="shared" si="428"/>
        <v>0</v>
      </c>
      <c r="BG2021" s="294">
        <f t="shared" si="429"/>
        <v>0</v>
      </c>
      <c r="BH2021" s="295">
        <f t="shared" si="430"/>
        <v>0</v>
      </c>
      <c r="BI2021" s="296">
        <f t="shared" si="431"/>
        <v>0</v>
      </c>
      <c r="BJ2021" s="293">
        <f t="shared" si="432"/>
        <v>0</v>
      </c>
      <c r="BK2021" s="294">
        <f t="shared" si="433"/>
        <v>0</v>
      </c>
      <c r="BL2021" s="295">
        <f t="shared" si="434"/>
        <v>0</v>
      </c>
      <c r="BM2021" s="296">
        <f t="shared" si="435"/>
        <v>0</v>
      </c>
      <c r="BN2021" s="293">
        <f t="shared" si="436"/>
        <v>0</v>
      </c>
      <c r="BO2021" s="294">
        <f t="shared" si="437"/>
        <v>0</v>
      </c>
      <c r="BP2021" s="295">
        <f t="shared" si="438"/>
        <v>0</v>
      </c>
      <c r="BQ2021" s="296">
        <f t="shared" si="439"/>
        <v>0</v>
      </c>
      <c r="BR2021" s="362">
        <f t="shared" si="440"/>
        <v>0</v>
      </c>
      <c r="BS2021" s="366">
        <f t="shared" si="441"/>
        <v>0</v>
      </c>
      <c r="BT2021" s="364">
        <f t="shared" si="442"/>
        <v>0</v>
      </c>
      <c r="BU2021" s="365">
        <f t="shared" si="443"/>
        <v>0</v>
      </c>
      <c r="BV2021" s="362">
        <f t="shared" si="444"/>
        <v>0</v>
      </c>
      <c r="BW2021" s="363">
        <f t="shared" si="445"/>
        <v>0</v>
      </c>
      <c r="BX2021" s="364">
        <f t="shared" si="446"/>
        <v>0</v>
      </c>
      <c r="BY2021" s="365">
        <f t="shared" si="447"/>
        <v>0</v>
      </c>
      <c r="BZ2021" s="362">
        <f t="shared" si="448"/>
        <v>0</v>
      </c>
      <c r="CA2021" s="366">
        <f t="shared" si="449"/>
        <v>0</v>
      </c>
      <c r="CB2021" s="364">
        <f t="shared" si="450"/>
        <v>0</v>
      </c>
      <c r="CC2021" s="365">
        <f t="shared" si="451"/>
        <v>0</v>
      </c>
      <c r="CD2021" s="298">
        <f t="shared" si="452"/>
        <v>0</v>
      </c>
      <c r="CE2021" s="272">
        <f t="shared" si="453"/>
        <v>0</v>
      </c>
      <c r="CF2021" s="370" t="str">
        <f>IF(CE2021=0,"",
IF(SUM($CE$1955:CE2021)=1,CG2021,
IF($CE$2075&gt;SUM($CE$1955:CE2021),_xlfn.CONCAT(", ",CG2021),
IF($CE$2075=SUM($CE$1955:CE2021),_xlfn.CONCAT(" y ",CG2021)))))</f>
        <v/>
      </c>
      <c r="CG2021" s="156" t="s">
        <v>5193</v>
      </c>
      <c r="CH2021" s="402">
        <f t="shared" si="454"/>
        <v>0</v>
      </c>
      <c r="CI2021" s="370" t="str">
        <f>IF(CH2021=0,"",
IF(SUM($CH$1955:CH2021)=1,CJ2021,
IF($CH$2075&gt;SUM($CH$1955:CH2021),_xlfn.CONCAT(", ",CJ2021),
IF($CH$2075=SUM($CH$1955:CH2021),_xlfn.CONCAT(" y ",CJ2021)))))</f>
        <v/>
      </c>
      <c r="CJ2021" s="156" t="s">
        <v>5193</v>
      </c>
    </row>
    <row r="2022" spans="1:88" ht="15" customHeight="1">
      <c r="A2022" s="57"/>
      <c r="B2022" s="26"/>
      <c r="C2022" s="165" t="s">
        <v>5194</v>
      </c>
      <c r="D2022" s="885" t="str">
        <f t="shared" si="402"/>
        <v>INSTITUTO DE CAPACITACION PARA EL TRABAJO</v>
      </c>
      <c r="E2022" s="886"/>
      <c r="F2022" s="886"/>
      <c r="G2022" s="886"/>
      <c r="H2022" s="886"/>
      <c r="I2022" s="886"/>
      <c r="J2022" s="886"/>
      <c r="K2022" s="886"/>
      <c r="L2022" s="886"/>
      <c r="M2022" s="886"/>
      <c r="N2022" s="886"/>
      <c r="O2022" s="886"/>
      <c r="P2022" s="886"/>
      <c r="Q2022" s="886"/>
      <c r="R2022" s="887"/>
      <c r="S2022" s="614"/>
      <c r="T2022" s="614"/>
      <c r="U2022" s="614"/>
      <c r="V2022" s="614"/>
      <c r="W2022" s="614"/>
      <c r="X2022" s="614"/>
      <c r="Y2022" s="614"/>
      <c r="Z2022" s="614"/>
      <c r="AA2022" s="614"/>
      <c r="AB2022" s="614"/>
      <c r="AC2022" s="614"/>
      <c r="AD2022" s="614"/>
      <c r="AE2022" s="164"/>
      <c r="AF2022" s="164"/>
      <c r="AG2022" s="199">
        <f t="shared" si="403"/>
        <v>0</v>
      </c>
      <c r="AH2022" s="293">
        <f t="shared" si="404"/>
        <v>0</v>
      </c>
      <c r="AI2022" s="294">
        <f t="shared" si="405"/>
        <v>0</v>
      </c>
      <c r="AJ2022" s="295">
        <f t="shared" si="406"/>
        <v>0</v>
      </c>
      <c r="AK2022" s="296">
        <f t="shared" si="407"/>
        <v>0</v>
      </c>
      <c r="AL2022" s="293">
        <f t="shared" si="408"/>
        <v>0</v>
      </c>
      <c r="AM2022" s="294">
        <f t="shared" si="409"/>
        <v>0</v>
      </c>
      <c r="AN2022" s="295">
        <f t="shared" si="410"/>
        <v>0</v>
      </c>
      <c r="AO2022" s="296">
        <f t="shared" si="411"/>
        <v>0</v>
      </c>
      <c r="AP2022" s="293">
        <f t="shared" si="412"/>
        <v>0</v>
      </c>
      <c r="AQ2022" s="294">
        <f t="shared" si="413"/>
        <v>0</v>
      </c>
      <c r="AR2022" s="295">
        <f t="shared" si="414"/>
        <v>0</v>
      </c>
      <c r="AS2022" s="296">
        <f t="shared" si="415"/>
        <v>0</v>
      </c>
      <c r="AT2022" s="293">
        <f t="shared" si="416"/>
        <v>0</v>
      </c>
      <c r="AU2022" s="294">
        <f t="shared" si="417"/>
        <v>0</v>
      </c>
      <c r="AV2022" s="295">
        <f t="shared" si="418"/>
        <v>0</v>
      </c>
      <c r="AW2022" s="296">
        <f t="shared" si="419"/>
        <v>0</v>
      </c>
      <c r="AX2022" s="293">
        <f t="shared" si="420"/>
        <v>0</v>
      </c>
      <c r="AY2022" s="294">
        <f t="shared" si="421"/>
        <v>0</v>
      </c>
      <c r="AZ2022" s="295">
        <f t="shared" si="422"/>
        <v>0</v>
      </c>
      <c r="BA2022" s="296">
        <f t="shared" si="423"/>
        <v>0</v>
      </c>
      <c r="BB2022" s="293">
        <f t="shared" si="424"/>
        <v>0</v>
      </c>
      <c r="BC2022" s="294">
        <f t="shared" si="425"/>
        <v>0</v>
      </c>
      <c r="BD2022" s="295">
        <f t="shared" si="426"/>
        <v>0</v>
      </c>
      <c r="BE2022" s="296">
        <f t="shared" si="427"/>
        <v>0</v>
      </c>
      <c r="BF2022" s="293">
        <f t="shared" si="428"/>
        <v>0</v>
      </c>
      <c r="BG2022" s="294">
        <f t="shared" si="429"/>
        <v>0</v>
      </c>
      <c r="BH2022" s="295">
        <f t="shared" si="430"/>
        <v>0</v>
      </c>
      <c r="BI2022" s="296">
        <f t="shared" si="431"/>
        <v>0</v>
      </c>
      <c r="BJ2022" s="293">
        <f t="shared" si="432"/>
        <v>0</v>
      </c>
      <c r="BK2022" s="294">
        <f t="shared" si="433"/>
        <v>0</v>
      </c>
      <c r="BL2022" s="295">
        <f t="shared" si="434"/>
        <v>0</v>
      </c>
      <c r="BM2022" s="296">
        <f t="shared" si="435"/>
        <v>0</v>
      </c>
      <c r="BN2022" s="293">
        <f t="shared" si="436"/>
        <v>0</v>
      </c>
      <c r="BO2022" s="294">
        <f t="shared" si="437"/>
        <v>0</v>
      </c>
      <c r="BP2022" s="295">
        <f t="shared" si="438"/>
        <v>0</v>
      </c>
      <c r="BQ2022" s="296">
        <f t="shared" si="439"/>
        <v>0</v>
      </c>
      <c r="BR2022" s="362">
        <f t="shared" si="440"/>
        <v>0</v>
      </c>
      <c r="BS2022" s="366">
        <f t="shared" si="441"/>
        <v>0</v>
      </c>
      <c r="BT2022" s="364">
        <f t="shared" si="442"/>
        <v>0</v>
      </c>
      <c r="BU2022" s="365">
        <f t="shared" si="443"/>
        <v>0</v>
      </c>
      <c r="BV2022" s="362">
        <f t="shared" si="444"/>
        <v>0</v>
      </c>
      <c r="BW2022" s="363">
        <f t="shared" si="445"/>
        <v>0</v>
      </c>
      <c r="BX2022" s="364">
        <f t="shared" si="446"/>
        <v>0</v>
      </c>
      <c r="BY2022" s="365">
        <f t="shared" si="447"/>
        <v>0</v>
      </c>
      <c r="BZ2022" s="362">
        <f t="shared" si="448"/>
        <v>0</v>
      </c>
      <c r="CA2022" s="366">
        <f t="shared" si="449"/>
        <v>0</v>
      </c>
      <c r="CB2022" s="364">
        <f t="shared" si="450"/>
        <v>0</v>
      </c>
      <c r="CC2022" s="365">
        <f t="shared" si="451"/>
        <v>0</v>
      </c>
      <c r="CD2022" s="298">
        <f t="shared" si="452"/>
        <v>0</v>
      </c>
      <c r="CE2022" s="272">
        <f t="shared" si="453"/>
        <v>0</v>
      </c>
      <c r="CF2022" s="370" t="str">
        <f>IF(CE2022=0,"",
IF(SUM($CE$1955:CE2022)=1,CG2022,
IF($CE$2075&gt;SUM($CE$1955:CE2022),_xlfn.CONCAT(", ",CG2022),
IF($CE$2075=SUM($CE$1955:CE2022),_xlfn.CONCAT(" y ",CG2022)))))</f>
        <v/>
      </c>
      <c r="CG2022" s="156" t="s">
        <v>5195</v>
      </c>
      <c r="CH2022" s="402">
        <f t="shared" si="454"/>
        <v>0</v>
      </c>
      <c r="CI2022" s="370" t="str">
        <f>IF(CH2022=0,"",
IF(SUM($CH$1955:CH2022)=1,CJ2022,
IF($CH$2075&gt;SUM($CH$1955:CH2022),_xlfn.CONCAT(", ",CJ2022),
IF($CH$2075=SUM($CH$1955:CH2022),_xlfn.CONCAT(" y ",CJ2022)))))</f>
        <v/>
      </c>
      <c r="CJ2022" s="156" t="s">
        <v>5195</v>
      </c>
    </row>
    <row r="2023" spans="1:88" ht="15" customHeight="1">
      <c r="A2023" s="57"/>
      <c r="B2023" s="26"/>
      <c r="C2023" s="165" t="s">
        <v>5196</v>
      </c>
      <c r="D2023" s="885" t="str">
        <f t="shared" si="402"/>
        <v>CENTRO DE CONCILIACION LABORAL DEL ESTADO DE VERACRUZ DE IGNACIO DE LA LLAVE</v>
      </c>
      <c r="E2023" s="886"/>
      <c r="F2023" s="886"/>
      <c r="G2023" s="886"/>
      <c r="H2023" s="886"/>
      <c r="I2023" s="886"/>
      <c r="J2023" s="886"/>
      <c r="K2023" s="886"/>
      <c r="L2023" s="886"/>
      <c r="M2023" s="886"/>
      <c r="N2023" s="886"/>
      <c r="O2023" s="886"/>
      <c r="P2023" s="886"/>
      <c r="Q2023" s="886"/>
      <c r="R2023" s="887"/>
      <c r="S2023" s="614"/>
      <c r="T2023" s="614"/>
      <c r="U2023" s="614"/>
      <c r="V2023" s="614"/>
      <c r="W2023" s="614"/>
      <c r="X2023" s="614"/>
      <c r="Y2023" s="614"/>
      <c r="Z2023" s="614"/>
      <c r="AA2023" s="614"/>
      <c r="AB2023" s="614"/>
      <c r="AC2023" s="614"/>
      <c r="AD2023" s="614"/>
      <c r="AE2023" s="164"/>
      <c r="AF2023" s="164"/>
      <c r="AG2023" s="199">
        <f t="shared" si="403"/>
        <v>0</v>
      </c>
      <c r="AH2023" s="293">
        <f t="shared" si="404"/>
        <v>0</v>
      </c>
      <c r="AI2023" s="294">
        <f t="shared" si="405"/>
        <v>0</v>
      </c>
      <c r="AJ2023" s="295">
        <f t="shared" si="406"/>
        <v>0</v>
      </c>
      <c r="AK2023" s="296">
        <f t="shared" si="407"/>
        <v>0</v>
      </c>
      <c r="AL2023" s="293">
        <f t="shared" si="408"/>
        <v>0</v>
      </c>
      <c r="AM2023" s="294">
        <f t="shared" si="409"/>
        <v>0</v>
      </c>
      <c r="AN2023" s="295">
        <f t="shared" si="410"/>
        <v>0</v>
      </c>
      <c r="AO2023" s="296">
        <f t="shared" si="411"/>
        <v>0</v>
      </c>
      <c r="AP2023" s="293">
        <f t="shared" si="412"/>
        <v>0</v>
      </c>
      <c r="AQ2023" s="294">
        <f t="shared" si="413"/>
        <v>0</v>
      </c>
      <c r="AR2023" s="295">
        <f t="shared" si="414"/>
        <v>0</v>
      </c>
      <c r="AS2023" s="296">
        <f t="shared" si="415"/>
        <v>0</v>
      </c>
      <c r="AT2023" s="293">
        <f t="shared" si="416"/>
        <v>0</v>
      </c>
      <c r="AU2023" s="294">
        <f t="shared" si="417"/>
        <v>0</v>
      </c>
      <c r="AV2023" s="295">
        <f t="shared" si="418"/>
        <v>0</v>
      </c>
      <c r="AW2023" s="296">
        <f t="shared" si="419"/>
        <v>0</v>
      </c>
      <c r="AX2023" s="293">
        <f t="shared" si="420"/>
        <v>0</v>
      </c>
      <c r="AY2023" s="294">
        <f t="shared" si="421"/>
        <v>0</v>
      </c>
      <c r="AZ2023" s="295">
        <f t="shared" si="422"/>
        <v>0</v>
      </c>
      <c r="BA2023" s="296">
        <f t="shared" si="423"/>
        <v>0</v>
      </c>
      <c r="BB2023" s="293">
        <f t="shared" si="424"/>
        <v>0</v>
      </c>
      <c r="BC2023" s="294">
        <f t="shared" si="425"/>
        <v>0</v>
      </c>
      <c r="BD2023" s="295">
        <f t="shared" si="426"/>
        <v>0</v>
      </c>
      <c r="BE2023" s="296">
        <f t="shared" si="427"/>
        <v>0</v>
      </c>
      <c r="BF2023" s="293">
        <f t="shared" si="428"/>
        <v>0</v>
      </c>
      <c r="BG2023" s="294">
        <f t="shared" si="429"/>
        <v>0</v>
      </c>
      <c r="BH2023" s="295">
        <f t="shared" si="430"/>
        <v>0</v>
      </c>
      <c r="BI2023" s="296">
        <f t="shared" si="431"/>
        <v>0</v>
      </c>
      <c r="BJ2023" s="293">
        <f t="shared" si="432"/>
        <v>0</v>
      </c>
      <c r="BK2023" s="294">
        <f t="shared" si="433"/>
        <v>0</v>
      </c>
      <c r="BL2023" s="295">
        <f t="shared" si="434"/>
        <v>0</v>
      </c>
      <c r="BM2023" s="296">
        <f t="shared" si="435"/>
        <v>0</v>
      </c>
      <c r="BN2023" s="293">
        <f t="shared" si="436"/>
        <v>0</v>
      </c>
      <c r="BO2023" s="294">
        <f t="shared" si="437"/>
        <v>0</v>
      </c>
      <c r="BP2023" s="295">
        <f t="shared" si="438"/>
        <v>0</v>
      </c>
      <c r="BQ2023" s="296">
        <f t="shared" si="439"/>
        <v>0</v>
      </c>
      <c r="BR2023" s="362">
        <f t="shared" si="440"/>
        <v>0</v>
      </c>
      <c r="BS2023" s="366">
        <f t="shared" si="441"/>
        <v>0</v>
      </c>
      <c r="BT2023" s="364">
        <f t="shared" si="442"/>
        <v>0</v>
      </c>
      <c r="BU2023" s="365">
        <f t="shared" si="443"/>
        <v>0</v>
      </c>
      <c r="BV2023" s="362">
        <f t="shared" si="444"/>
        <v>0</v>
      </c>
      <c r="BW2023" s="363">
        <f t="shared" si="445"/>
        <v>0</v>
      </c>
      <c r="BX2023" s="364">
        <f t="shared" si="446"/>
        <v>0</v>
      </c>
      <c r="BY2023" s="365">
        <f t="shared" si="447"/>
        <v>0</v>
      </c>
      <c r="BZ2023" s="362">
        <f t="shared" si="448"/>
        <v>0</v>
      </c>
      <c r="CA2023" s="366">
        <f t="shared" si="449"/>
        <v>0</v>
      </c>
      <c r="CB2023" s="364">
        <f t="shared" si="450"/>
        <v>0</v>
      </c>
      <c r="CC2023" s="365">
        <f t="shared" si="451"/>
        <v>0</v>
      </c>
      <c r="CD2023" s="298">
        <f t="shared" si="452"/>
        <v>0</v>
      </c>
      <c r="CE2023" s="272">
        <f t="shared" si="453"/>
        <v>0</v>
      </c>
      <c r="CF2023" s="370" t="str">
        <f>IF(CE2023=0,"",
IF(SUM($CE$1955:CE2023)=1,CG2023,
IF($CE$2075&gt;SUM($CE$1955:CE2023),_xlfn.CONCAT(", ",CG2023),
IF($CE$2075=SUM($CE$1955:CE2023),_xlfn.CONCAT(" y ",CG2023)))))</f>
        <v/>
      </c>
      <c r="CG2023" s="156" t="s">
        <v>5197</v>
      </c>
      <c r="CH2023" s="402">
        <f t="shared" si="454"/>
        <v>0</v>
      </c>
      <c r="CI2023" s="370" t="str">
        <f>IF(CH2023=0,"",
IF(SUM($CH$1955:CH2023)=1,CJ2023,
IF($CH$2075&gt;SUM($CH$1955:CH2023),_xlfn.CONCAT(", ",CJ2023),
IF($CH$2075=SUM($CH$1955:CH2023),_xlfn.CONCAT(" y ",CJ2023)))))</f>
        <v/>
      </c>
      <c r="CJ2023" s="156" t="s">
        <v>5197</v>
      </c>
    </row>
    <row r="2024" spans="1:88" ht="15" customHeight="1">
      <c r="A2024" s="57"/>
      <c r="B2024" s="26"/>
      <c r="C2024" s="165" t="s">
        <v>5198</v>
      </c>
      <c r="D2024" s="885" t="str">
        <f t="shared" si="402"/>
        <v>INSTITUTO VERACRUZANO DE LA CULTURA</v>
      </c>
      <c r="E2024" s="886"/>
      <c r="F2024" s="886"/>
      <c r="G2024" s="886"/>
      <c r="H2024" s="886"/>
      <c r="I2024" s="886"/>
      <c r="J2024" s="886"/>
      <c r="K2024" s="886"/>
      <c r="L2024" s="886"/>
      <c r="M2024" s="886"/>
      <c r="N2024" s="886"/>
      <c r="O2024" s="886"/>
      <c r="P2024" s="886"/>
      <c r="Q2024" s="886"/>
      <c r="R2024" s="887"/>
      <c r="S2024" s="614"/>
      <c r="T2024" s="614"/>
      <c r="U2024" s="614"/>
      <c r="V2024" s="614"/>
      <c r="W2024" s="614"/>
      <c r="X2024" s="614"/>
      <c r="Y2024" s="614"/>
      <c r="Z2024" s="614"/>
      <c r="AA2024" s="614"/>
      <c r="AB2024" s="614"/>
      <c r="AC2024" s="614"/>
      <c r="AD2024" s="614"/>
      <c r="AE2024" s="164"/>
      <c r="AF2024" s="164"/>
      <c r="AG2024" s="199">
        <f t="shared" si="403"/>
        <v>0</v>
      </c>
      <c r="AH2024" s="293">
        <f t="shared" si="404"/>
        <v>0</v>
      </c>
      <c r="AI2024" s="294">
        <f t="shared" si="405"/>
        <v>0</v>
      </c>
      <c r="AJ2024" s="295">
        <f t="shared" si="406"/>
        <v>0</v>
      </c>
      <c r="AK2024" s="296">
        <f t="shared" si="407"/>
        <v>0</v>
      </c>
      <c r="AL2024" s="293">
        <f t="shared" si="408"/>
        <v>0</v>
      </c>
      <c r="AM2024" s="294">
        <f t="shared" si="409"/>
        <v>0</v>
      </c>
      <c r="AN2024" s="295">
        <f t="shared" si="410"/>
        <v>0</v>
      </c>
      <c r="AO2024" s="296">
        <f t="shared" si="411"/>
        <v>0</v>
      </c>
      <c r="AP2024" s="293">
        <f t="shared" si="412"/>
        <v>0</v>
      </c>
      <c r="AQ2024" s="294">
        <f t="shared" si="413"/>
        <v>0</v>
      </c>
      <c r="AR2024" s="295">
        <f t="shared" si="414"/>
        <v>0</v>
      </c>
      <c r="AS2024" s="296">
        <f t="shared" si="415"/>
        <v>0</v>
      </c>
      <c r="AT2024" s="293">
        <f t="shared" si="416"/>
        <v>0</v>
      </c>
      <c r="AU2024" s="294">
        <f t="shared" si="417"/>
        <v>0</v>
      </c>
      <c r="AV2024" s="295">
        <f t="shared" si="418"/>
        <v>0</v>
      </c>
      <c r="AW2024" s="296">
        <f t="shared" si="419"/>
        <v>0</v>
      </c>
      <c r="AX2024" s="293">
        <f t="shared" si="420"/>
        <v>0</v>
      </c>
      <c r="AY2024" s="294">
        <f t="shared" si="421"/>
        <v>0</v>
      </c>
      <c r="AZ2024" s="295">
        <f t="shared" si="422"/>
        <v>0</v>
      </c>
      <c r="BA2024" s="296">
        <f t="shared" si="423"/>
        <v>0</v>
      </c>
      <c r="BB2024" s="293">
        <f t="shared" si="424"/>
        <v>0</v>
      </c>
      <c r="BC2024" s="294">
        <f t="shared" si="425"/>
        <v>0</v>
      </c>
      <c r="BD2024" s="295">
        <f t="shared" si="426"/>
        <v>0</v>
      </c>
      <c r="BE2024" s="296">
        <f t="shared" si="427"/>
        <v>0</v>
      </c>
      <c r="BF2024" s="293">
        <f t="shared" si="428"/>
        <v>0</v>
      </c>
      <c r="BG2024" s="294">
        <f t="shared" si="429"/>
        <v>0</v>
      </c>
      <c r="BH2024" s="295">
        <f t="shared" si="430"/>
        <v>0</v>
      </c>
      <c r="BI2024" s="296">
        <f t="shared" si="431"/>
        <v>0</v>
      </c>
      <c r="BJ2024" s="293">
        <f t="shared" si="432"/>
        <v>0</v>
      </c>
      <c r="BK2024" s="294">
        <f t="shared" si="433"/>
        <v>0</v>
      </c>
      <c r="BL2024" s="295">
        <f t="shared" si="434"/>
        <v>0</v>
      </c>
      <c r="BM2024" s="296">
        <f t="shared" si="435"/>
        <v>0</v>
      </c>
      <c r="BN2024" s="293">
        <f t="shared" si="436"/>
        <v>0</v>
      </c>
      <c r="BO2024" s="294">
        <f t="shared" si="437"/>
        <v>0</v>
      </c>
      <c r="BP2024" s="295">
        <f t="shared" si="438"/>
        <v>0</v>
      </c>
      <c r="BQ2024" s="296">
        <f t="shared" si="439"/>
        <v>0</v>
      </c>
      <c r="BR2024" s="362">
        <f t="shared" si="440"/>
        <v>0</v>
      </c>
      <c r="BS2024" s="366">
        <f t="shared" si="441"/>
        <v>0</v>
      </c>
      <c r="BT2024" s="364">
        <f t="shared" si="442"/>
        <v>0</v>
      </c>
      <c r="BU2024" s="365">
        <f t="shared" si="443"/>
        <v>0</v>
      </c>
      <c r="BV2024" s="362">
        <f t="shared" si="444"/>
        <v>0</v>
      </c>
      <c r="BW2024" s="363">
        <f t="shared" si="445"/>
        <v>0</v>
      </c>
      <c r="BX2024" s="364">
        <f t="shared" si="446"/>
        <v>0</v>
      </c>
      <c r="BY2024" s="365">
        <f t="shared" si="447"/>
        <v>0</v>
      </c>
      <c r="BZ2024" s="362">
        <f t="shared" si="448"/>
        <v>0</v>
      </c>
      <c r="CA2024" s="366">
        <f t="shared" si="449"/>
        <v>0</v>
      </c>
      <c r="CB2024" s="364">
        <f t="shared" si="450"/>
        <v>0</v>
      </c>
      <c r="CC2024" s="365">
        <f t="shared" si="451"/>
        <v>0</v>
      </c>
      <c r="CD2024" s="298">
        <f t="shared" si="452"/>
        <v>0</v>
      </c>
      <c r="CE2024" s="272">
        <f t="shared" si="453"/>
        <v>0</v>
      </c>
      <c r="CF2024" s="370" t="str">
        <f>IF(CE2024=0,"",
IF(SUM($CE$1955:CE2024)=1,CG2024,
IF($CE$2075&gt;SUM($CE$1955:CE2024),_xlfn.CONCAT(", ",CG2024),
IF($CE$2075=SUM($CE$1955:CE2024),_xlfn.CONCAT(" y ",CG2024)))))</f>
        <v/>
      </c>
      <c r="CG2024" s="156" t="s">
        <v>5199</v>
      </c>
      <c r="CH2024" s="402">
        <f t="shared" si="454"/>
        <v>0</v>
      </c>
      <c r="CI2024" s="370" t="str">
        <f>IF(CH2024=0,"",
IF(SUM($CH$1955:CH2024)=1,CJ2024,
IF($CH$2075&gt;SUM($CH$1955:CH2024),_xlfn.CONCAT(", ",CJ2024),
IF($CH$2075=SUM($CH$1955:CH2024),_xlfn.CONCAT(" y ",CJ2024)))))</f>
        <v/>
      </c>
      <c r="CJ2024" s="156" t="s">
        <v>5199</v>
      </c>
    </row>
    <row r="2025" spans="1:88" ht="15" customHeight="1">
      <c r="A2025" s="57"/>
      <c r="B2025" s="26"/>
      <c r="C2025" s="165" t="s">
        <v>5200</v>
      </c>
      <c r="D2025" s="885" t="str">
        <f t="shared" si="402"/>
        <v>PROCURADURIA ESTATAL DE PROTECCION AL MEDIO AMBIENTE</v>
      </c>
      <c r="E2025" s="886"/>
      <c r="F2025" s="886"/>
      <c r="G2025" s="886"/>
      <c r="H2025" s="886"/>
      <c r="I2025" s="886"/>
      <c r="J2025" s="886"/>
      <c r="K2025" s="886"/>
      <c r="L2025" s="886"/>
      <c r="M2025" s="886"/>
      <c r="N2025" s="886"/>
      <c r="O2025" s="886"/>
      <c r="P2025" s="886"/>
      <c r="Q2025" s="886"/>
      <c r="R2025" s="887"/>
      <c r="S2025" s="614"/>
      <c r="T2025" s="614"/>
      <c r="U2025" s="614"/>
      <c r="V2025" s="614"/>
      <c r="W2025" s="614"/>
      <c r="X2025" s="614"/>
      <c r="Y2025" s="614"/>
      <c r="Z2025" s="614"/>
      <c r="AA2025" s="614"/>
      <c r="AB2025" s="614"/>
      <c r="AC2025" s="614"/>
      <c r="AD2025" s="614"/>
      <c r="AE2025" s="164"/>
      <c r="AF2025" s="164"/>
      <c r="AG2025" s="199">
        <f t="shared" si="403"/>
        <v>0</v>
      </c>
      <c r="AH2025" s="293">
        <f t="shared" si="404"/>
        <v>0</v>
      </c>
      <c r="AI2025" s="294">
        <f t="shared" si="405"/>
        <v>0</v>
      </c>
      <c r="AJ2025" s="295">
        <f t="shared" si="406"/>
        <v>0</v>
      </c>
      <c r="AK2025" s="296">
        <f t="shared" si="407"/>
        <v>0</v>
      </c>
      <c r="AL2025" s="293">
        <f t="shared" si="408"/>
        <v>0</v>
      </c>
      <c r="AM2025" s="294">
        <f t="shared" si="409"/>
        <v>0</v>
      </c>
      <c r="AN2025" s="295">
        <f t="shared" si="410"/>
        <v>0</v>
      </c>
      <c r="AO2025" s="296">
        <f t="shared" si="411"/>
        <v>0</v>
      </c>
      <c r="AP2025" s="293">
        <f t="shared" si="412"/>
        <v>0</v>
      </c>
      <c r="AQ2025" s="294">
        <f t="shared" si="413"/>
        <v>0</v>
      </c>
      <c r="AR2025" s="295">
        <f t="shared" si="414"/>
        <v>0</v>
      </c>
      <c r="AS2025" s="296">
        <f t="shared" si="415"/>
        <v>0</v>
      </c>
      <c r="AT2025" s="293">
        <f t="shared" si="416"/>
        <v>0</v>
      </c>
      <c r="AU2025" s="294">
        <f t="shared" si="417"/>
        <v>0</v>
      </c>
      <c r="AV2025" s="295">
        <f t="shared" si="418"/>
        <v>0</v>
      </c>
      <c r="AW2025" s="296">
        <f t="shared" si="419"/>
        <v>0</v>
      </c>
      <c r="AX2025" s="293">
        <f t="shared" si="420"/>
        <v>0</v>
      </c>
      <c r="AY2025" s="294">
        <f t="shared" si="421"/>
        <v>0</v>
      </c>
      <c r="AZ2025" s="295">
        <f t="shared" si="422"/>
        <v>0</v>
      </c>
      <c r="BA2025" s="296">
        <f t="shared" si="423"/>
        <v>0</v>
      </c>
      <c r="BB2025" s="293">
        <f t="shared" si="424"/>
        <v>0</v>
      </c>
      <c r="BC2025" s="294">
        <f t="shared" si="425"/>
        <v>0</v>
      </c>
      <c r="BD2025" s="295">
        <f t="shared" si="426"/>
        <v>0</v>
      </c>
      <c r="BE2025" s="296">
        <f t="shared" si="427"/>
        <v>0</v>
      </c>
      <c r="BF2025" s="293">
        <f t="shared" si="428"/>
        <v>0</v>
      </c>
      <c r="BG2025" s="294">
        <f t="shared" si="429"/>
        <v>0</v>
      </c>
      <c r="BH2025" s="295">
        <f t="shared" si="430"/>
        <v>0</v>
      </c>
      <c r="BI2025" s="296">
        <f t="shared" si="431"/>
        <v>0</v>
      </c>
      <c r="BJ2025" s="293">
        <f t="shared" si="432"/>
        <v>0</v>
      </c>
      <c r="BK2025" s="294">
        <f t="shared" si="433"/>
        <v>0</v>
      </c>
      <c r="BL2025" s="295">
        <f t="shared" si="434"/>
        <v>0</v>
      </c>
      <c r="BM2025" s="296">
        <f t="shared" si="435"/>
        <v>0</v>
      </c>
      <c r="BN2025" s="293">
        <f t="shared" si="436"/>
        <v>0</v>
      </c>
      <c r="BO2025" s="294">
        <f t="shared" si="437"/>
        <v>0</v>
      </c>
      <c r="BP2025" s="295">
        <f t="shared" si="438"/>
        <v>0</v>
      </c>
      <c r="BQ2025" s="296">
        <f t="shared" si="439"/>
        <v>0</v>
      </c>
      <c r="BR2025" s="362">
        <f t="shared" si="440"/>
        <v>0</v>
      </c>
      <c r="BS2025" s="366">
        <f t="shared" si="441"/>
        <v>0</v>
      </c>
      <c r="BT2025" s="364">
        <f t="shared" si="442"/>
        <v>0</v>
      </c>
      <c r="BU2025" s="365">
        <f t="shared" si="443"/>
        <v>0</v>
      </c>
      <c r="BV2025" s="362">
        <f t="shared" si="444"/>
        <v>0</v>
      </c>
      <c r="BW2025" s="363">
        <f t="shared" si="445"/>
        <v>0</v>
      </c>
      <c r="BX2025" s="364">
        <f t="shared" si="446"/>
        <v>0</v>
      </c>
      <c r="BY2025" s="365">
        <f t="shared" si="447"/>
        <v>0</v>
      </c>
      <c r="BZ2025" s="362">
        <f t="shared" si="448"/>
        <v>0</v>
      </c>
      <c r="CA2025" s="366">
        <f t="shared" si="449"/>
        <v>0</v>
      </c>
      <c r="CB2025" s="364">
        <f t="shared" si="450"/>
        <v>0</v>
      </c>
      <c r="CC2025" s="365">
        <f t="shared" si="451"/>
        <v>0</v>
      </c>
      <c r="CD2025" s="298">
        <f t="shared" si="452"/>
        <v>0</v>
      </c>
      <c r="CE2025" s="272">
        <f t="shared" si="453"/>
        <v>0</v>
      </c>
      <c r="CF2025" s="370" t="str">
        <f>IF(CE2025=0,"",
IF(SUM($CE$1955:CE2025)=1,CG2025,
IF($CE$2075&gt;SUM($CE$1955:CE2025),_xlfn.CONCAT(", ",CG2025),
IF($CE$2075=SUM($CE$1955:CE2025),_xlfn.CONCAT(" y ",CG2025)))))</f>
        <v/>
      </c>
      <c r="CG2025" s="156" t="s">
        <v>5201</v>
      </c>
      <c r="CH2025" s="402">
        <f t="shared" si="454"/>
        <v>0</v>
      </c>
      <c r="CI2025" s="370" t="str">
        <f>IF(CH2025=0,"",
IF(SUM($CH$1955:CH2025)=1,CJ2025,
IF($CH$2075&gt;SUM($CH$1955:CH2025),_xlfn.CONCAT(", ",CJ2025),
IF($CH$2075=SUM($CH$1955:CH2025),_xlfn.CONCAT(" y ",CJ2025)))))</f>
        <v/>
      </c>
      <c r="CJ2025" s="156" t="s">
        <v>5201</v>
      </c>
    </row>
    <row r="2026" spans="1:88" ht="15" customHeight="1">
      <c r="A2026" s="57"/>
      <c r="B2026" s="26"/>
      <c r="C2026" s="165" t="s">
        <v>5202</v>
      </c>
      <c r="D2026" s="885" t="str">
        <f t="shared" si="402"/>
        <v>FIDEICOMISO FONDO DEL FUTURO</v>
      </c>
      <c r="E2026" s="886"/>
      <c r="F2026" s="886"/>
      <c r="G2026" s="886"/>
      <c r="H2026" s="886"/>
      <c r="I2026" s="886"/>
      <c r="J2026" s="886"/>
      <c r="K2026" s="886"/>
      <c r="L2026" s="886"/>
      <c r="M2026" s="886"/>
      <c r="N2026" s="886"/>
      <c r="O2026" s="886"/>
      <c r="P2026" s="886"/>
      <c r="Q2026" s="886"/>
      <c r="R2026" s="887"/>
      <c r="S2026" s="614"/>
      <c r="T2026" s="614"/>
      <c r="U2026" s="614"/>
      <c r="V2026" s="614"/>
      <c r="W2026" s="614"/>
      <c r="X2026" s="614"/>
      <c r="Y2026" s="614"/>
      <c r="Z2026" s="614"/>
      <c r="AA2026" s="614"/>
      <c r="AB2026" s="614"/>
      <c r="AC2026" s="614"/>
      <c r="AD2026" s="614"/>
      <c r="AE2026" s="164"/>
      <c r="AF2026" s="164"/>
      <c r="AG2026" s="199">
        <f t="shared" si="403"/>
        <v>0</v>
      </c>
      <c r="AH2026" s="293">
        <f t="shared" si="404"/>
        <v>0</v>
      </c>
      <c r="AI2026" s="294">
        <f t="shared" si="405"/>
        <v>0</v>
      </c>
      <c r="AJ2026" s="295">
        <f t="shared" si="406"/>
        <v>0</v>
      </c>
      <c r="AK2026" s="296">
        <f t="shared" si="407"/>
        <v>0</v>
      </c>
      <c r="AL2026" s="293">
        <f t="shared" si="408"/>
        <v>0</v>
      </c>
      <c r="AM2026" s="294">
        <f t="shared" si="409"/>
        <v>0</v>
      </c>
      <c r="AN2026" s="295">
        <f t="shared" si="410"/>
        <v>0</v>
      </c>
      <c r="AO2026" s="296">
        <f t="shared" si="411"/>
        <v>0</v>
      </c>
      <c r="AP2026" s="293">
        <f t="shared" si="412"/>
        <v>0</v>
      </c>
      <c r="AQ2026" s="294">
        <f t="shared" si="413"/>
        <v>0</v>
      </c>
      <c r="AR2026" s="295">
        <f t="shared" si="414"/>
        <v>0</v>
      </c>
      <c r="AS2026" s="296">
        <f t="shared" si="415"/>
        <v>0</v>
      </c>
      <c r="AT2026" s="293">
        <f t="shared" si="416"/>
        <v>0</v>
      </c>
      <c r="AU2026" s="294">
        <f t="shared" si="417"/>
        <v>0</v>
      </c>
      <c r="AV2026" s="295">
        <f t="shared" si="418"/>
        <v>0</v>
      </c>
      <c r="AW2026" s="296">
        <f t="shared" si="419"/>
        <v>0</v>
      </c>
      <c r="AX2026" s="293">
        <f t="shared" si="420"/>
        <v>0</v>
      </c>
      <c r="AY2026" s="294">
        <f t="shared" si="421"/>
        <v>0</v>
      </c>
      <c r="AZ2026" s="295">
        <f t="shared" si="422"/>
        <v>0</v>
      </c>
      <c r="BA2026" s="296">
        <f t="shared" si="423"/>
        <v>0</v>
      </c>
      <c r="BB2026" s="293">
        <f t="shared" si="424"/>
        <v>0</v>
      </c>
      <c r="BC2026" s="294">
        <f t="shared" si="425"/>
        <v>0</v>
      </c>
      <c r="BD2026" s="295">
        <f t="shared" si="426"/>
        <v>0</v>
      </c>
      <c r="BE2026" s="296">
        <f t="shared" si="427"/>
        <v>0</v>
      </c>
      <c r="BF2026" s="293">
        <f t="shared" si="428"/>
        <v>0</v>
      </c>
      <c r="BG2026" s="294">
        <f t="shared" si="429"/>
        <v>0</v>
      </c>
      <c r="BH2026" s="295">
        <f t="shared" si="430"/>
        <v>0</v>
      </c>
      <c r="BI2026" s="296">
        <f t="shared" si="431"/>
        <v>0</v>
      </c>
      <c r="BJ2026" s="293">
        <f t="shared" si="432"/>
        <v>0</v>
      </c>
      <c r="BK2026" s="294">
        <f t="shared" si="433"/>
        <v>0</v>
      </c>
      <c r="BL2026" s="295">
        <f t="shared" si="434"/>
        <v>0</v>
      </c>
      <c r="BM2026" s="296">
        <f t="shared" si="435"/>
        <v>0</v>
      </c>
      <c r="BN2026" s="293">
        <f t="shared" si="436"/>
        <v>0</v>
      </c>
      <c r="BO2026" s="294">
        <f t="shared" si="437"/>
        <v>0</v>
      </c>
      <c r="BP2026" s="295">
        <f t="shared" si="438"/>
        <v>0</v>
      </c>
      <c r="BQ2026" s="296">
        <f t="shared" si="439"/>
        <v>0</v>
      </c>
      <c r="BR2026" s="362">
        <f t="shared" si="440"/>
        <v>0</v>
      </c>
      <c r="BS2026" s="366">
        <f t="shared" si="441"/>
        <v>0</v>
      </c>
      <c r="BT2026" s="364">
        <f t="shared" si="442"/>
        <v>0</v>
      </c>
      <c r="BU2026" s="365">
        <f t="shared" si="443"/>
        <v>0</v>
      </c>
      <c r="BV2026" s="362">
        <f t="shared" si="444"/>
        <v>0</v>
      </c>
      <c r="BW2026" s="363">
        <f t="shared" si="445"/>
        <v>0</v>
      </c>
      <c r="BX2026" s="364">
        <f t="shared" si="446"/>
        <v>0</v>
      </c>
      <c r="BY2026" s="365">
        <f t="shared" si="447"/>
        <v>0</v>
      </c>
      <c r="BZ2026" s="362">
        <f t="shared" si="448"/>
        <v>0</v>
      </c>
      <c r="CA2026" s="366">
        <f t="shared" si="449"/>
        <v>0</v>
      </c>
      <c r="CB2026" s="364">
        <f t="shared" si="450"/>
        <v>0</v>
      </c>
      <c r="CC2026" s="365">
        <f t="shared" si="451"/>
        <v>0</v>
      </c>
      <c r="CD2026" s="298">
        <f t="shared" si="452"/>
        <v>0</v>
      </c>
      <c r="CE2026" s="272">
        <f t="shared" si="453"/>
        <v>0</v>
      </c>
      <c r="CF2026" s="370" t="str">
        <f>IF(CE2026=0,"",
IF(SUM($CE$1955:CE2026)=1,CG2026,
IF($CE$2075&gt;SUM($CE$1955:CE2026),_xlfn.CONCAT(", ",CG2026),
IF($CE$2075=SUM($CE$1955:CE2026),_xlfn.CONCAT(" y ",CG2026)))))</f>
        <v/>
      </c>
      <c r="CG2026" s="156" t="s">
        <v>5203</v>
      </c>
      <c r="CH2026" s="402">
        <f t="shared" si="454"/>
        <v>0</v>
      </c>
      <c r="CI2026" s="370" t="str">
        <f>IF(CH2026=0,"",
IF(SUM($CH$1955:CH2026)=1,CJ2026,
IF($CH$2075&gt;SUM($CH$1955:CH2026),_xlfn.CONCAT(", ",CJ2026),
IF($CH$2075=SUM($CH$1955:CH2026),_xlfn.CONCAT(" y ",CJ2026)))))</f>
        <v/>
      </c>
      <c r="CJ2026" s="156" t="s">
        <v>5203</v>
      </c>
    </row>
    <row r="2027" spans="1:88" ht="15" customHeight="1">
      <c r="A2027" s="57"/>
      <c r="B2027" s="26"/>
      <c r="C2027" s="165" t="s">
        <v>5204</v>
      </c>
      <c r="D2027" s="885" t="str">
        <f t="shared" si="402"/>
        <v/>
      </c>
      <c r="E2027" s="886"/>
      <c r="F2027" s="886"/>
      <c r="G2027" s="886"/>
      <c r="H2027" s="886"/>
      <c r="I2027" s="886"/>
      <c r="J2027" s="886"/>
      <c r="K2027" s="886"/>
      <c r="L2027" s="886"/>
      <c r="M2027" s="886"/>
      <c r="N2027" s="886"/>
      <c r="O2027" s="886"/>
      <c r="P2027" s="886"/>
      <c r="Q2027" s="886"/>
      <c r="R2027" s="887"/>
      <c r="S2027" s="614"/>
      <c r="T2027" s="614"/>
      <c r="U2027" s="614"/>
      <c r="V2027" s="614"/>
      <c r="W2027" s="614"/>
      <c r="X2027" s="614"/>
      <c r="Y2027" s="614"/>
      <c r="Z2027" s="614"/>
      <c r="AA2027" s="614"/>
      <c r="AB2027" s="614"/>
      <c r="AC2027" s="614"/>
      <c r="AD2027" s="614"/>
      <c r="AE2027" s="164"/>
      <c r="AF2027" s="164"/>
      <c r="AG2027" s="199">
        <f t="shared" si="403"/>
        <v>0</v>
      </c>
      <c r="AH2027" s="293">
        <f t="shared" si="404"/>
        <v>0</v>
      </c>
      <c r="AI2027" s="294">
        <f t="shared" si="405"/>
        <v>0</v>
      </c>
      <c r="AJ2027" s="295">
        <f t="shared" si="406"/>
        <v>0</v>
      </c>
      <c r="AK2027" s="296">
        <f t="shared" si="407"/>
        <v>0</v>
      </c>
      <c r="AL2027" s="293">
        <f t="shared" si="408"/>
        <v>0</v>
      </c>
      <c r="AM2027" s="294">
        <f t="shared" si="409"/>
        <v>0</v>
      </c>
      <c r="AN2027" s="295">
        <f t="shared" si="410"/>
        <v>0</v>
      </c>
      <c r="AO2027" s="296">
        <f t="shared" si="411"/>
        <v>0</v>
      </c>
      <c r="AP2027" s="293">
        <f t="shared" si="412"/>
        <v>0</v>
      </c>
      <c r="AQ2027" s="294">
        <f t="shared" si="413"/>
        <v>0</v>
      </c>
      <c r="AR2027" s="295">
        <f t="shared" si="414"/>
        <v>0</v>
      </c>
      <c r="AS2027" s="296">
        <f t="shared" si="415"/>
        <v>0</v>
      </c>
      <c r="AT2027" s="293">
        <f t="shared" si="416"/>
        <v>0</v>
      </c>
      <c r="AU2027" s="294">
        <f t="shared" si="417"/>
        <v>0</v>
      </c>
      <c r="AV2027" s="295">
        <f t="shared" si="418"/>
        <v>0</v>
      </c>
      <c r="AW2027" s="296">
        <f t="shared" si="419"/>
        <v>0</v>
      </c>
      <c r="AX2027" s="293">
        <f t="shared" si="420"/>
        <v>0</v>
      </c>
      <c r="AY2027" s="294">
        <f t="shared" si="421"/>
        <v>0</v>
      </c>
      <c r="AZ2027" s="295">
        <f t="shared" si="422"/>
        <v>0</v>
      </c>
      <c r="BA2027" s="296">
        <f t="shared" si="423"/>
        <v>0</v>
      </c>
      <c r="BB2027" s="293">
        <f t="shared" si="424"/>
        <v>0</v>
      </c>
      <c r="BC2027" s="294">
        <f t="shared" si="425"/>
        <v>0</v>
      </c>
      <c r="BD2027" s="295">
        <f t="shared" si="426"/>
        <v>0</v>
      </c>
      <c r="BE2027" s="296">
        <f t="shared" si="427"/>
        <v>0</v>
      </c>
      <c r="BF2027" s="293">
        <f t="shared" si="428"/>
        <v>0</v>
      </c>
      <c r="BG2027" s="294">
        <f t="shared" si="429"/>
        <v>0</v>
      </c>
      <c r="BH2027" s="295">
        <f t="shared" si="430"/>
        <v>0</v>
      </c>
      <c r="BI2027" s="296">
        <f t="shared" si="431"/>
        <v>0</v>
      </c>
      <c r="BJ2027" s="293">
        <f t="shared" si="432"/>
        <v>0</v>
      </c>
      <c r="BK2027" s="294">
        <f t="shared" si="433"/>
        <v>0</v>
      </c>
      <c r="BL2027" s="295">
        <f t="shared" si="434"/>
        <v>0</v>
      </c>
      <c r="BM2027" s="296">
        <f t="shared" si="435"/>
        <v>0</v>
      </c>
      <c r="BN2027" s="293">
        <f t="shared" si="436"/>
        <v>0</v>
      </c>
      <c r="BO2027" s="294">
        <f t="shared" si="437"/>
        <v>0</v>
      </c>
      <c r="BP2027" s="295">
        <f t="shared" si="438"/>
        <v>0</v>
      </c>
      <c r="BQ2027" s="296">
        <f t="shared" si="439"/>
        <v>0</v>
      </c>
      <c r="BR2027" s="362">
        <f t="shared" si="440"/>
        <v>0</v>
      </c>
      <c r="BS2027" s="366">
        <f t="shared" si="441"/>
        <v>0</v>
      </c>
      <c r="BT2027" s="364">
        <f t="shared" si="442"/>
        <v>0</v>
      </c>
      <c r="BU2027" s="365">
        <f t="shared" si="443"/>
        <v>0</v>
      </c>
      <c r="BV2027" s="362">
        <f t="shared" si="444"/>
        <v>0</v>
      </c>
      <c r="BW2027" s="363">
        <f t="shared" si="445"/>
        <v>0</v>
      </c>
      <c r="BX2027" s="364">
        <f t="shared" si="446"/>
        <v>0</v>
      </c>
      <c r="BY2027" s="365">
        <f t="shared" si="447"/>
        <v>0</v>
      </c>
      <c r="BZ2027" s="362">
        <f t="shared" si="448"/>
        <v>0</v>
      </c>
      <c r="CA2027" s="366">
        <f t="shared" si="449"/>
        <v>0</v>
      </c>
      <c r="CB2027" s="364">
        <f t="shared" si="450"/>
        <v>0</v>
      </c>
      <c r="CC2027" s="365">
        <f t="shared" si="451"/>
        <v>0</v>
      </c>
      <c r="CD2027" s="298">
        <f t="shared" si="452"/>
        <v>0</v>
      </c>
      <c r="CE2027" s="272">
        <f t="shared" si="453"/>
        <v>0</v>
      </c>
      <c r="CF2027" s="370" t="str">
        <f>IF(CE2027=0,"",
IF(SUM($CE$1955:CE2027)=1,CG2027,
IF($CE$2075&gt;SUM($CE$1955:CE2027),_xlfn.CONCAT(", ",CG2027),
IF($CE$2075=SUM($CE$1955:CE2027),_xlfn.CONCAT(" y ",CG2027)))))</f>
        <v/>
      </c>
      <c r="CG2027" s="156" t="s">
        <v>5205</v>
      </c>
      <c r="CH2027" s="402">
        <f t="shared" si="454"/>
        <v>0</v>
      </c>
      <c r="CI2027" s="370" t="str">
        <f>IF(CH2027=0,"",
IF(SUM($CH$1955:CH2027)=1,CJ2027,
IF($CH$2075&gt;SUM($CH$1955:CH2027),_xlfn.CONCAT(", ",CJ2027),
IF($CH$2075=SUM($CH$1955:CH2027),_xlfn.CONCAT(" y ",CJ2027)))))</f>
        <v/>
      </c>
      <c r="CJ2027" s="156" t="s">
        <v>5205</v>
      </c>
    </row>
    <row r="2028" spans="1:88" ht="15" customHeight="1">
      <c r="A2028" s="57"/>
      <c r="B2028" s="26"/>
      <c r="C2028" s="165" t="s">
        <v>5206</v>
      </c>
      <c r="D2028" s="885" t="str">
        <f t="shared" si="402"/>
        <v/>
      </c>
      <c r="E2028" s="886"/>
      <c r="F2028" s="886"/>
      <c r="G2028" s="886"/>
      <c r="H2028" s="886"/>
      <c r="I2028" s="886"/>
      <c r="J2028" s="886"/>
      <c r="K2028" s="886"/>
      <c r="L2028" s="886"/>
      <c r="M2028" s="886"/>
      <c r="N2028" s="886"/>
      <c r="O2028" s="886"/>
      <c r="P2028" s="886"/>
      <c r="Q2028" s="886"/>
      <c r="R2028" s="887"/>
      <c r="S2028" s="614"/>
      <c r="T2028" s="614"/>
      <c r="U2028" s="614"/>
      <c r="V2028" s="614"/>
      <c r="W2028" s="614"/>
      <c r="X2028" s="614"/>
      <c r="Y2028" s="614"/>
      <c r="Z2028" s="614"/>
      <c r="AA2028" s="614"/>
      <c r="AB2028" s="614"/>
      <c r="AC2028" s="614"/>
      <c r="AD2028" s="614"/>
      <c r="AE2028" s="164"/>
      <c r="AF2028" s="164"/>
      <c r="AG2028" s="199">
        <f t="shared" si="403"/>
        <v>0</v>
      </c>
      <c r="AH2028" s="293">
        <f t="shared" si="404"/>
        <v>0</v>
      </c>
      <c r="AI2028" s="294">
        <f t="shared" si="405"/>
        <v>0</v>
      </c>
      <c r="AJ2028" s="295">
        <f t="shared" si="406"/>
        <v>0</v>
      </c>
      <c r="AK2028" s="296">
        <f t="shared" si="407"/>
        <v>0</v>
      </c>
      <c r="AL2028" s="293">
        <f t="shared" si="408"/>
        <v>0</v>
      </c>
      <c r="AM2028" s="294">
        <f t="shared" si="409"/>
        <v>0</v>
      </c>
      <c r="AN2028" s="295">
        <f t="shared" si="410"/>
        <v>0</v>
      </c>
      <c r="AO2028" s="296">
        <f t="shared" si="411"/>
        <v>0</v>
      </c>
      <c r="AP2028" s="293">
        <f t="shared" si="412"/>
        <v>0</v>
      </c>
      <c r="AQ2028" s="294">
        <f t="shared" si="413"/>
        <v>0</v>
      </c>
      <c r="AR2028" s="295">
        <f t="shared" si="414"/>
        <v>0</v>
      </c>
      <c r="AS2028" s="296">
        <f t="shared" si="415"/>
        <v>0</v>
      </c>
      <c r="AT2028" s="293">
        <f t="shared" si="416"/>
        <v>0</v>
      </c>
      <c r="AU2028" s="294">
        <f t="shared" si="417"/>
        <v>0</v>
      </c>
      <c r="AV2028" s="295">
        <f t="shared" si="418"/>
        <v>0</v>
      </c>
      <c r="AW2028" s="296">
        <f t="shared" si="419"/>
        <v>0</v>
      </c>
      <c r="AX2028" s="293">
        <f t="shared" si="420"/>
        <v>0</v>
      </c>
      <c r="AY2028" s="294">
        <f t="shared" si="421"/>
        <v>0</v>
      </c>
      <c r="AZ2028" s="295">
        <f t="shared" si="422"/>
        <v>0</v>
      </c>
      <c r="BA2028" s="296">
        <f t="shared" si="423"/>
        <v>0</v>
      </c>
      <c r="BB2028" s="293">
        <f t="shared" si="424"/>
        <v>0</v>
      </c>
      <c r="BC2028" s="294">
        <f t="shared" si="425"/>
        <v>0</v>
      </c>
      <c r="BD2028" s="295">
        <f t="shared" si="426"/>
        <v>0</v>
      </c>
      <c r="BE2028" s="296">
        <f t="shared" si="427"/>
        <v>0</v>
      </c>
      <c r="BF2028" s="293">
        <f t="shared" si="428"/>
        <v>0</v>
      </c>
      <c r="BG2028" s="294">
        <f t="shared" si="429"/>
        <v>0</v>
      </c>
      <c r="BH2028" s="295">
        <f t="shared" si="430"/>
        <v>0</v>
      </c>
      <c r="BI2028" s="296">
        <f t="shared" si="431"/>
        <v>0</v>
      </c>
      <c r="BJ2028" s="293">
        <f t="shared" si="432"/>
        <v>0</v>
      </c>
      <c r="BK2028" s="294">
        <f t="shared" si="433"/>
        <v>0</v>
      </c>
      <c r="BL2028" s="295">
        <f t="shared" si="434"/>
        <v>0</v>
      </c>
      <c r="BM2028" s="296">
        <f t="shared" si="435"/>
        <v>0</v>
      </c>
      <c r="BN2028" s="293">
        <f t="shared" si="436"/>
        <v>0</v>
      </c>
      <c r="BO2028" s="294">
        <f t="shared" si="437"/>
        <v>0</v>
      </c>
      <c r="BP2028" s="295">
        <f t="shared" si="438"/>
        <v>0</v>
      </c>
      <c r="BQ2028" s="296">
        <f t="shared" si="439"/>
        <v>0</v>
      </c>
      <c r="BR2028" s="362">
        <f t="shared" si="440"/>
        <v>0</v>
      </c>
      <c r="BS2028" s="366">
        <f t="shared" si="441"/>
        <v>0</v>
      </c>
      <c r="BT2028" s="364">
        <f t="shared" si="442"/>
        <v>0</v>
      </c>
      <c r="BU2028" s="365">
        <f t="shared" si="443"/>
        <v>0</v>
      </c>
      <c r="BV2028" s="362">
        <f t="shared" si="444"/>
        <v>0</v>
      </c>
      <c r="BW2028" s="363">
        <f t="shared" si="445"/>
        <v>0</v>
      </c>
      <c r="BX2028" s="364">
        <f t="shared" si="446"/>
        <v>0</v>
      </c>
      <c r="BY2028" s="365">
        <f t="shared" si="447"/>
        <v>0</v>
      </c>
      <c r="BZ2028" s="362">
        <f t="shared" si="448"/>
        <v>0</v>
      </c>
      <c r="CA2028" s="366">
        <f t="shared" si="449"/>
        <v>0</v>
      </c>
      <c r="CB2028" s="364">
        <f t="shared" si="450"/>
        <v>0</v>
      </c>
      <c r="CC2028" s="365">
        <f t="shared" si="451"/>
        <v>0</v>
      </c>
      <c r="CD2028" s="298">
        <f t="shared" si="452"/>
        <v>0</v>
      </c>
      <c r="CE2028" s="272">
        <f t="shared" si="453"/>
        <v>0</v>
      </c>
      <c r="CF2028" s="370" t="str">
        <f>IF(CE2028=0,"",
IF(SUM($CE$1955:CE2028)=1,CG2028,
IF($CE$2075&gt;SUM($CE$1955:CE2028),_xlfn.CONCAT(", ",CG2028),
IF($CE$2075=SUM($CE$1955:CE2028),_xlfn.CONCAT(" y ",CG2028)))))</f>
        <v/>
      </c>
      <c r="CG2028" s="156" t="s">
        <v>5207</v>
      </c>
      <c r="CH2028" s="402">
        <f t="shared" si="454"/>
        <v>0</v>
      </c>
      <c r="CI2028" s="370" t="str">
        <f>IF(CH2028=0,"",
IF(SUM($CH$1955:CH2028)=1,CJ2028,
IF($CH$2075&gt;SUM($CH$1955:CH2028),_xlfn.CONCAT(", ",CJ2028),
IF($CH$2075=SUM($CH$1955:CH2028),_xlfn.CONCAT(" y ",CJ2028)))))</f>
        <v/>
      </c>
      <c r="CJ2028" s="156" t="s">
        <v>5207</v>
      </c>
    </row>
    <row r="2029" spans="1:88" ht="15" customHeight="1">
      <c r="A2029" s="57"/>
      <c r="B2029" s="26"/>
      <c r="C2029" s="165" t="s">
        <v>5208</v>
      </c>
      <c r="D2029" s="885" t="str">
        <f t="shared" si="402"/>
        <v/>
      </c>
      <c r="E2029" s="886"/>
      <c r="F2029" s="886"/>
      <c r="G2029" s="886"/>
      <c r="H2029" s="886"/>
      <c r="I2029" s="886"/>
      <c r="J2029" s="886"/>
      <c r="K2029" s="886"/>
      <c r="L2029" s="886"/>
      <c r="M2029" s="886"/>
      <c r="N2029" s="886"/>
      <c r="O2029" s="886"/>
      <c r="P2029" s="886"/>
      <c r="Q2029" s="886"/>
      <c r="R2029" s="887"/>
      <c r="S2029" s="614"/>
      <c r="T2029" s="614"/>
      <c r="U2029" s="614"/>
      <c r="V2029" s="614"/>
      <c r="W2029" s="614"/>
      <c r="X2029" s="614"/>
      <c r="Y2029" s="614"/>
      <c r="Z2029" s="614"/>
      <c r="AA2029" s="614"/>
      <c r="AB2029" s="614"/>
      <c r="AC2029" s="614"/>
      <c r="AD2029" s="614"/>
      <c r="AE2029" s="164"/>
      <c r="AF2029" s="164"/>
      <c r="AG2029" s="199">
        <f t="shared" si="403"/>
        <v>0</v>
      </c>
      <c r="AH2029" s="293">
        <f t="shared" si="404"/>
        <v>0</v>
      </c>
      <c r="AI2029" s="294">
        <f t="shared" si="405"/>
        <v>0</v>
      </c>
      <c r="AJ2029" s="295">
        <f t="shared" si="406"/>
        <v>0</v>
      </c>
      <c r="AK2029" s="296">
        <f t="shared" si="407"/>
        <v>0</v>
      </c>
      <c r="AL2029" s="293">
        <f t="shared" si="408"/>
        <v>0</v>
      </c>
      <c r="AM2029" s="294">
        <f t="shared" si="409"/>
        <v>0</v>
      </c>
      <c r="AN2029" s="295">
        <f t="shared" si="410"/>
        <v>0</v>
      </c>
      <c r="AO2029" s="296">
        <f t="shared" si="411"/>
        <v>0</v>
      </c>
      <c r="AP2029" s="293">
        <f t="shared" si="412"/>
        <v>0</v>
      </c>
      <c r="AQ2029" s="294">
        <f t="shared" si="413"/>
        <v>0</v>
      </c>
      <c r="AR2029" s="295">
        <f t="shared" si="414"/>
        <v>0</v>
      </c>
      <c r="AS2029" s="296">
        <f t="shared" si="415"/>
        <v>0</v>
      </c>
      <c r="AT2029" s="293">
        <f t="shared" si="416"/>
        <v>0</v>
      </c>
      <c r="AU2029" s="294">
        <f t="shared" si="417"/>
        <v>0</v>
      </c>
      <c r="AV2029" s="295">
        <f t="shared" si="418"/>
        <v>0</v>
      </c>
      <c r="AW2029" s="296">
        <f t="shared" si="419"/>
        <v>0</v>
      </c>
      <c r="AX2029" s="293">
        <f t="shared" si="420"/>
        <v>0</v>
      </c>
      <c r="AY2029" s="294">
        <f t="shared" si="421"/>
        <v>0</v>
      </c>
      <c r="AZ2029" s="295">
        <f t="shared" si="422"/>
        <v>0</v>
      </c>
      <c r="BA2029" s="296">
        <f t="shared" si="423"/>
        <v>0</v>
      </c>
      <c r="BB2029" s="293">
        <f t="shared" si="424"/>
        <v>0</v>
      </c>
      <c r="BC2029" s="294">
        <f t="shared" si="425"/>
        <v>0</v>
      </c>
      <c r="BD2029" s="295">
        <f t="shared" si="426"/>
        <v>0</v>
      </c>
      <c r="BE2029" s="296">
        <f t="shared" si="427"/>
        <v>0</v>
      </c>
      <c r="BF2029" s="293">
        <f t="shared" si="428"/>
        <v>0</v>
      </c>
      <c r="BG2029" s="294">
        <f t="shared" si="429"/>
        <v>0</v>
      </c>
      <c r="BH2029" s="295">
        <f t="shared" si="430"/>
        <v>0</v>
      </c>
      <c r="BI2029" s="296">
        <f t="shared" si="431"/>
        <v>0</v>
      </c>
      <c r="BJ2029" s="293">
        <f t="shared" si="432"/>
        <v>0</v>
      </c>
      <c r="BK2029" s="294">
        <f t="shared" si="433"/>
        <v>0</v>
      </c>
      <c r="BL2029" s="295">
        <f t="shared" si="434"/>
        <v>0</v>
      </c>
      <c r="BM2029" s="296">
        <f t="shared" si="435"/>
        <v>0</v>
      </c>
      <c r="BN2029" s="293">
        <f t="shared" si="436"/>
        <v>0</v>
      </c>
      <c r="BO2029" s="294">
        <f t="shared" si="437"/>
        <v>0</v>
      </c>
      <c r="BP2029" s="295">
        <f t="shared" si="438"/>
        <v>0</v>
      </c>
      <c r="BQ2029" s="296">
        <f t="shared" si="439"/>
        <v>0</v>
      </c>
      <c r="BR2029" s="362">
        <f t="shared" si="440"/>
        <v>0</v>
      </c>
      <c r="BS2029" s="366">
        <f t="shared" si="441"/>
        <v>0</v>
      </c>
      <c r="BT2029" s="364">
        <f t="shared" si="442"/>
        <v>0</v>
      </c>
      <c r="BU2029" s="365">
        <f t="shared" si="443"/>
        <v>0</v>
      </c>
      <c r="BV2029" s="362">
        <f t="shared" si="444"/>
        <v>0</v>
      </c>
      <c r="BW2029" s="363">
        <f t="shared" si="445"/>
        <v>0</v>
      </c>
      <c r="BX2029" s="364">
        <f t="shared" si="446"/>
        <v>0</v>
      </c>
      <c r="BY2029" s="365">
        <f t="shared" si="447"/>
        <v>0</v>
      </c>
      <c r="BZ2029" s="362">
        <f t="shared" si="448"/>
        <v>0</v>
      </c>
      <c r="CA2029" s="366">
        <f t="shared" si="449"/>
        <v>0</v>
      </c>
      <c r="CB2029" s="364">
        <f t="shared" si="450"/>
        <v>0</v>
      </c>
      <c r="CC2029" s="365">
        <f t="shared" si="451"/>
        <v>0</v>
      </c>
      <c r="CD2029" s="298">
        <f t="shared" si="452"/>
        <v>0</v>
      </c>
      <c r="CE2029" s="272">
        <f t="shared" si="453"/>
        <v>0</v>
      </c>
      <c r="CF2029" s="370" t="str">
        <f>IF(CE2029=0,"",
IF(SUM($CE$1955:CE2029)=1,CG2029,
IF($CE$2075&gt;SUM($CE$1955:CE2029),_xlfn.CONCAT(", ",CG2029),
IF($CE$2075=SUM($CE$1955:CE2029),_xlfn.CONCAT(" y ",CG2029)))))</f>
        <v/>
      </c>
      <c r="CG2029" s="156" t="s">
        <v>5209</v>
      </c>
      <c r="CH2029" s="402">
        <f t="shared" si="454"/>
        <v>0</v>
      </c>
      <c r="CI2029" s="370" t="str">
        <f>IF(CH2029=0,"",
IF(SUM($CH$1955:CH2029)=1,CJ2029,
IF($CH$2075&gt;SUM($CH$1955:CH2029),_xlfn.CONCAT(", ",CJ2029),
IF($CH$2075=SUM($CH$1955:CH2029),_xlfn.CONCAT(" y ",CJ2029)))))</f>
        <v/>
      </c>
      <c r="CJ2029" s="156" t="s">
        <v>5209</v>
      </c>
    </row>
    <row r="2030" spans="1:88" ht="15" customHeight="1">
      <c r="A2030" s="57"/>
      <c r="B2030" s="26"/>
      <c r="C2030" s="165" t="s">
        <v>5210</v>
      </c>
      <c r="D2030" s="885" t="str">
        <f t="shared" si="402"/>
        <v/>
      </c>
      <c r="E2030" s="886"/>
      <c r="F2030" s="886"/>
      <c r="G2030" s="886"/>
      <c r="H2030" s="886"/>
      <c r="I2030" s="886"/>
      <c r="J2030" s="886"/>
      <c r="K2030" s="886"/>
      <c r="L2030" s="886"/>
      <c r="M2030" s="886"/>
      <c r="N2030" s="886"/>
      <c r="O2030" s="886"/>
      <c r="P2030" s="886"/>
      <c r="Q2030" s="886"/>
      <c r="R2030" s="887"/>
      <c r="S2030" s="614"/>
      <c r="T2030" s="614"/>
      <c r="U2030" s="614"/>
      <c r="V2030" s="614"/>
      <c r="W2030" s="614"/>
      <c r="X2030" s="614"/>
      <c r="Y2030" s="614"/>
      <c r="Z2030" s="614"/>
      <c r="AA2030" s="614"/>
      <c r="AB2030" s="614"/>
      <c r="AC2030" s="614"/>
      <c r="AD2030" s="614"/>
      <c r="AE2030" s="164"/>
      <c r="AF2030" s="164"/>
      <c r="AG2030" s="199">
        <f t="shared" si="403"/>
        <v>0</v>
      </c>
      <c r="AH2030" s="293">
        <f t="shared" si="404"/>
        <v>0</v>
      </c>
      <c r="AI2030" s="294">
        <f t="shared" si="405"/>
        <v>0</v>
      </c>
      <c r="AJ2030" s="295">
        <f t="shared" si="406"/>
        <v>0</v>
      </c>
      <c r="AK2030" s="296">
        <f t="shared" si="407"/>
        <v>0</v>
      </c>
      <c r="AL2030" s="293">
        <f t="shared" si="408"/>
        <v>0</v>
      </c>
      <c r="AM2030" s="294">
        <f t="shared" si="409"/>
        <v>0</v>
      </c>
      <c r="AN2030" s="295">
        <f t="shared" si="410"/>
        <v>0</v>
      </c>
      <c r="AO2030" s="296">
        <f t="shared" si="411"/>
        <v>0</v>
      </c>
      <c r="AP2030" s="293">
        <f t="shared" si="412"/>
        <v>0</v>
      </c>
      <c r="AQ2030" s="294">
        <f t="shared" si="413"/>
        <v>0</v>
      </c>
      <c r="AR2030" s="295">
        <f t="shared" si="414"/>
        <v>0</v>
      </c>
      <c r="AS2030" s="296">
        <f t="shared" si="415"/>
        <v>0</v>
      </c>
      <c r="AT2030" s="293">
        <f t="shared" si="416"/>
        <v>0</v>
      </c>
      <c r="AU2030" s="294">
        <f t="shared" si="417"/>
        <v>0</v>
      </c>
      <c r="AV2030" s="295">
        <f t="shared" si="418"/>
        <v>0</v>
      </c>
      <c r="AW2030" s="296">
        <f t="shared" si="419"/>
        <v>0</v>
      </c>
      <c r="AX2030" s="293">
        <f t="shared" si="420"/>
        <v>0</v>
      </c>
      <c r="AY2030" s="294">
        <f t="shared" si="421"/>
        <v>0</v>
      </c>
      <c r="AZ2030" s="295">
        <f t="shared" si="422"/>
        <v>0</v>
      </c>
      <c r="BA2030" s="296">
        <f t="shared" si="423"/>
        <v>0</v>
      </c>
      <c r="BB2030" s="293">
        <f t="shared" si="424"/>
        <v>0</v>
      </c>
      <c r="BC2030" s="294">
        <f t="shared" si="425"/>
        <v>0</v>
      </c>
      <c r="BD2030" s="295">
        <f t="shared" si="426"/>
        <v>0</v>
      </c>
      <c r="BE2030" s="296">
        <f t="shared" si="427"/>
        <v>0</v>
      </c>
      <c r="BF2030" s="293">
        <f t="shared" si="428"/>
        <v>0</v>
      </c>
      <c r="BG2030" s="294">
        <f t="shared" si="429"/>
        <v>0</v>
      </c>
      <c r="BH2030" s="295">
        <f t="shared" si="430"/>
        <v>0</v>
      </c>
      <c r="BI2030" s="296">
        <f t="shared" si="431"/>
        <v>0</v>
      </c>
      <c r="BJ2030" s="293">
        <f t="shared" si="432"/>
        <v>0</v>
      </c>
      <c r="BK2030" s="294">
        <f t="shared" si="433"/>
        <v>0</v>
      </c>
      <c r="BL2030" s="295">
        <f t="shared" si="434"/>
        <v>0</v>
      </c>
      <c r="BM2030" s="296">
        <f t="shared" si="435"/>
        <v>0</v>
      </c>
      <c r="BN2030" s="293">
        <f t="shared" si="436"/>
        <v>0</v>
      </c>
      <c r="BO2030" s="294">
        <f t="shared" si="437"/>
        <v>0</v>
      </c>
      <c r="BP2030" s="295">
        <f t="shared" si="438"/>
        <v>0</v>
      </c>
      <c r="BQ2030" s="296">
        <f t="shared" si="439"/>
        <v>0</v>
      </c>
      <c r="BR2030" s="362">
        <f t="shared" si="440"/>
        <v>0</v>
      </c>
      <c r="BS2030" s="366">
        <f t="shared" si="441"/>
        <v>0</v>
      </c>
      <c r="BT2030" s="364">
        <f t="shared" si="442"/>
        <v>0</v>
      </c>
      <c r="BU2030" s="365">
        <f t="shared" si="443"/>
        <v>0</v>
      </c>
      <c r="BV2030" s="362">
        <f t="shared" si="444"/>
        <v>0</v>
      </c>
      <c r="BW2030" s="363">
        <f t="shared" si="445"/>
        <v>0</v>
      </c>
      <c r="BX2030" s="364">
        <f t="shared" si="446"/>
        <v>0</v>
      </c>
      <c r="BY2030" s="365">
        <f t="shared" si="447"/>
        <v>0</v>
      </c>
      <c r="BZ2030" s="362">
        <f t="shared" si="448"/>
        <v>0</v>
      </c>
      <c r="CA2030" s="366">
        <f t="shared" si="449"/>
        <v>0</v>
      </c>
      <c r="CB2030" s="364">
        <f t="shared" si="450"/>
        <v>0</v>
      </c>
      <c r="CC2030" s="365">
        <f t="shared" si="451"/>
        <v>0</v>
      </c>
      <c r="CD2030" s="298">
        <f t="shared" si="452"/>
        <v>0</v>
      </c>
      <c r="CE2030" s="272">
        <f t="shared" si="453"/>
        <v>0</v>
      </c>
      <c r="CF2030" s="370" t="str">
        <f>IF(CE2030=0,"",
IF(SUM($CE$1955:CE2030)=1,CG2030,
IF($CE$2075&gt;SUM($CE$1955:CE2030),_xlfn.CONCAT(", ",CG2030),
IF($CE$2075=SUM($CE$1955:CE2030),_xlfn.CONCAT(" y ",CG2030)))))</f>
        <v/>
      </c>
      <c r="CG2030" s="156" t="s">
        <v>5211</v>
      </c>
      <c r="CH2030" s="402">
        <f t="shared" si="454"/>
        <v>0</v>
      </c>
      <c r="CI2030" s="370" t="str">
        <f>IF(CH2030=0,"",
IF(SUM($CH$1955:CH2030)=1,CJ2030,
IF($CH$2075&gt;SUM($CH$1955:CH2030),_xlfn.CONCAT(", ",CJ2030),
IF($CH$2075=SUM($CH$1955:CH2030),_xlfn.CONCAT(" y ",CJ2030)))))</f>
        <v/>
      </c>
      <c r="CJ2030" s="156" t="s">
        <v>5211</v>
      </c>
    </row>
    <row r="2031" spans="1:88" ht="15" customHeight="1">
      <c r="A2031" s="57"/>
      <c r="B2031" s="26"/>
      <c r="C2031" s="165" t="s">
        <v>5212</v>
      </c>
      <c r="D2031" s="885" t="str">
        <f t="shared" si="402"/>
        <v/>
      </c>
      <c r="E2031" s="886"/>
      <c r="F2031" s="886"/>
      <c r="G2031" s="886"/>
      <c r="H2031" s="886"/>
      <c r="I2031" s="886"/>
      <c r="J2031" s="886"/>
      <c r="K2031" s="886"/>
      <c r="L2031" s="886"/>
      <c r="M2031" s="886"/>
      <c r="N2031" s="886"/>
      <c r="O2031" s="886"/>
      <c r="P2031" s="886"/>
      <c r="Q2031" s="886"/>
      <c r="R2031" s="887"/>
      <c r="S2031" s="614"/>
      <c r="T2031" s="614"/>
      <c r="U2031" s="614"/>
      <c r="V2031" s="614"/>
      <c r="W2031" s="614"/>
      <c r="X2031" s="614"/>
      <c r="Y2031" s="614"/>
      <c r="Z2031" s="614"/>
      <c r="AA2031" s="614"/>
      <c r="AB2031" s="614"/>
      <c r="AC2031" s="614"/>
      <c r="AD2031" s="614"/>
      <c r="AE2031" s="164"/>
      <c r="AF2031" s="164"/>
      <c r="AG2031" s="199">
        <f t="shared" si="403"/>
        <v>0</v>
      </c>
      <c r="AH2031" s="293">
        <f t="shared" si="404"/>
        <v>0</v>
      </c>
      <c r="AI2031" s="294">
        <f t="shared" si="405"/>
        <v>0</v>
      </c>
      <c r="AJ2031" s="295">
        <f t="shared" si="406"/>
        <v>0</v>
      </c>
      <c r="AK2031" s="296">
        <f t="shared" si="407"/>
        <v>0</v>
      </c>
      <c r="AL2031" s="293">
        <f t="shared" si="408"/>
        <v>0</v>
      </c>
      <c r="AM2031" s="294">
        <f t="shared" si="409"/>
        <v>0</v>
      </c>
      <c r="AN2031" s="295">
        <f t="shared" si="410"/>
        <v>0</v>
      </c>
      <c r="AO2031" s="296">
        <f t="shared" si="411"/>
        <v>0</v>
      </c>
      <c r="AP2031" s="293">
        <f t="shared" si="412"/>
        <v>0</v>
      </c>
      <c r="AQ2031" s="294">
        <f t="shared" si="413"/>
        <v>0</v>
      </c>
      <c r="AR2031" s="295">
        <f t="shared" si="414"/>
        <v>0</v>
      </c>
      <c r="AS2031" s="296">
        <f t="shared" si="415"/>
        <v>0</v>
      </c>
      <c r="AT2031" s="293">
        <f t="shared" si="416"/>
        <v>0</v>
      </c>
      <c r="AU2031" s="294">
        <f t="shared" si="417"/>
        <v>0</v>
      </c>
      <c r="AV2031" s="295">
        <f t="shared" si="418"/>
        <v>0</v>
      </c>
      <c r="AW2031" s="296">
        <f t="shared" si="419"/>
        <v>0</v>
      </c>
      <c r="AX2031" s="293">
        <f t="shared" si="420"/>
        <v>0</v>
      </c>
      <c r="AY2031" s="294">
        <f t="shared" si="421"/>
        <v>0</v>
      </c>
      <c r="AZ2031" s="295">
        <f t="shared" si="422"/>
        <v>0</v>
      </c>
      <c r="BA2031" s="296">
        <f t="shared" si="423"/>
        <v>0</v>
      </c>
      <c r="BB2031" s="293">
        <f t="shared" si="424"/>
        <v>0</v>
      </c>
      <c r="BC2031" s="294">
        <f t="shared" si="425"/>
        <v>0</v>
      </c>
      <c r="BD2031" s="295">
        <f t="shared" si="426"/>
        <v>0</v>
      </c>
      <c r="BE2031" s="296">
        <f t="shared" si="427"/>
        <v>0</v>
      </c>
      <c r="BF2031" s="293">
        <f t="shared" si="428"/>
        <v>0</v>
      </c>
      <c r="BG2031" s="294">
        <f t="shared" si="429"/>
        <v>0</v>
      </c>
      <c r="BH2031" s="295">
        <f t="shared" si="430"/>
        <v>0</v>
      </c>
      <c r="BI2031" s="296">
        <f t="shared" si="431"/>
        <v>0</v>
      </c>
      <c r="BJ2031" s="293">
        <f t="shared" si="432"/>
        <v>0</v>
      </c>
      <c r="BK2031" s="294">
        <f t="shared" si="433"/>
        <v>0</v>
      </c>
      <c r="BL2031" s="295">
        <f t="shared" si="434"/>
        <v>0</v>
      </c>
      <c r="BM2031" s="296">
        <f t="shared" si="435"/>
        <v>0</v>
      </c>
      <c r="BN2031" s="293">
        <f t="shared" si="436"/>
        <v>0</v>
      </c>
      <c r="BO2031" s="294">
        <f t="shared" si="437"/>
        <v>0</v>
      </c>
      <c r="BP2031" s="295">
        <f t="shared" si="438"/>
        <v>0</v>
      </c>
      <c r="BQ2031" s="296">
        <f t="shared" si="439"/>
        <v>0</v>
      </c>
      <c r="BR2031" s="362">
        <f t="shared" si="440"/>
        <v>0</v>
      </c>
      <c r="BS2031" s="366">
        <f t="shared" si="441"/>
        <v>0</v>
      </c>
      <c r="BT2031" s="364">
        <f t="shared" si="442"/>
        <v>0</v>
      </c>
      <c r="BU2031" s="365">
        <f t="shared" si="443"/>
        <v>0</v>
      </c>
      <c r="BV2031" s="362">
        <f t="shared" si="444"/>
        <v>0</v>
      </c>
      <c r="BW2031" s="363">
        <f t="shared" si="445"/>
        <v>0</v>
      </c>
      <c r="BX2031" s="364">
        <f t="shared" si="446"/>
        <v>0</v>
      </c>
      <c r="BY2031" s="365">
        <f t="shared" si="447"/>
        <v>0</v>
      </c>
      <c r="BZ2031" s="362">
        <f t="shared" si="448"/>
        <v>0</v>
      </c>
      <c r="CA2031" s="366">
        <f t="shared" si="449"/>
        <v>0</v>
      </c>
      <c r="CB2031" s="364">
        <f t="shared" si="450"/>
        <v>0</v>
      </c>
      <c r="CC2031" s="365">
        <f t="shared" si="451"/>
        <v>0</v>
      </c>
      <c r="CD2031" s="298">
        <f t="shared" si="452"/>
        <v>0</v>
      </c>
      <c r="CE2031" s="272">
        <f t="shared" si="453"/>
        <v>0</v>
      </c>
      <c r="CF2031" s="370" t="str">
        <f>IF(CE2031=0,"",
IF(SUM($CE$1955:CE2031)=1,CG2031,
IF($CE$2075&gt;SUM($CE$1955:CE2031),_xlfn.CONCAT(", ",CG2031),
IF($CE$2075=SUM($CE$1955:CE2031),_xlfn.CONCAT(" y ",CG2031)))))</f>
        <v/>
      </c>
      <c r="CG2031" s="156" t="s">
        <v>5213</v>
      </c>
      <c r="CH2031" s="402">
        <f t="shared" si="454"/>
        <v>0</v>
      </c>
      <c r="CI2031" s="370" t="str">
        <f>IF(CH2031=0,"",
IF(SUM($CH$1955:CH2031)=1,CJ2031,
IF($CH$2075&gt;SUM($CH$1955:CH2031),_xlfn.CONCAT(", ",CJ2031),
IF($CH$2075=SUM($CH$1955:CH2031),_xlfn.CONCAT(" y ",CJ2031)))))</f>
        <v/>
      </c>
      <c r="CJ2031" s="156" t="s">
        <v>5213</v>
      </c>
    </row>
    <row r="2032" spans="1:88" ht="15" customHeight="1">
      <c r="A2032" s="57"/>
      <c r="B2032" s="26"/>
      <c r="C2032" s="165" t="s">
        <v>5214</v>
      </c>
      <c r="D2032" s="885" t="str">
        <f t="shared" si="402"/>
        <v/>
      </c>
      <c r="E2032" s="886"/>
      <c r="F2032" s="886"/>
      <c r="G2032" s="886"/>
      <c r="H2032" s="886"/>
      <c r="I2032" s="886"/>
      <c r="J2032" s="886"/>
      <c r="K2032" s="886"/>
      <c r="L2032" s="886"/>
      <c r="M2032" s="886"/>
      <c r="N2032" s="886"/>
      <c r="O2032" s="886"/>
      <c r="P2032" s="886"/>
      <c r="Q2032" s="886"/>
      <c r="R2032" s="887"/>
      <c r="S2032" s="614"/>
      <c r="T2032" s="614"/>
      <c r="U2032" s="614"/>
      <c r="V2032" s="614"/>
      <c r="W2032" s="614"/>
      <c r="X2032" s="614"/>
      <c r="Y2032" s="614"/>
      <c r="Z2032" s="614"/>
      <c r="AA2032" s="614"/>
      <c r="AB2032" s="614"/>
      <c r="AC2032" s="614"/>
      <c r="AD2032" s="614"/>
      <c r="AE2032" s="164"/>
      <c r="AF2032" s="164"/>
      <c r="AG2032" s="199">
        <f t="shared" si="403"/>
        <v>0</v>
      </c>
      <c r="AH2032" s="293">
        <f t="shared" si="404"/>
        <v>0</v>
      </c>
      <c r="AI2032" s="294">
        <f t="shared" si="405"/>
        <v>0</v>
      </c>
      <c r="AJ2032" s="295">
        <f t="shared" si="406"/>
        <v>0</v>
      </c>
      <c r="AK2032" s="296">
        <f t="shared" si="407"/>
        <v>0</v>
      </c>
      <c r="AL2032" s="293">
        <f t="shared" si="408"/>
        <v>0</v>
      </c>
      <c r="AM2032" s="294">
        <f t="shared" si="409"/>
        <v>0</v>
      </c>
      <c r="AN2032" s="295">
        <f t="shared" si="410"/>
        <v>0</v>
      </c>
      <c r="AO2032" s="296">
        <f t="shared" si="411"/>
        <v>0</v>
      </c>
      <c r="AP2032" s="293">
        <f t="shared" si="412"/>
        <v>0</v>
      </c>
      <c r="AQ2032" s="294">
        <f t="shared" si="413"/>
        <v>0</v>
      </c>
      <c r="AR2032" s="295">
        <f t="shared" si="414"/>
        <v>0</v>
      </c>
      <c r="AS2032" s="296">
        <f t="shared" si="415"/>
        <v>0</v>
      </c>
      <c r="AT2032" s="293">
        <f t="shared" si="416"/>
        <v>0</v>
      </c>
      <c r="AU2032" s="294">
        <f t="shared" si="417"/>
        <v>0</v>
      </c>
      <c r="AV2032" s="295">
        <f t="shared" si="418"/>
        <v>0</v>
      </c>
      <c r="AW2032" s="296">
        <f t="shared" si="419"/>
        <v>0</v>
      </c>
      <c r="AX2032" s="293">
        <f t="shared" si="420"/>
        <v>0</v>
      </c>
      <c r="AY2032" s="294">
        <f t="shared" si="421"/>
        <v>0</v>
      </c>
      <c r="AZ2032" s="295">
        <f t="shared" si="422"/>
        <v>0</v>
      </c>
      <c r="BA2032" s="296">
        <f t="shared" si="423"/>
        <v>0</v>
      </c>
      <c r="BB2032" s="293">
        <f t="shared" si="424"/>
        <v>0</v>
      </c>
      <c r="BC2032" s="294">
        <f t="shared" si="425"/>
        <v>0</v>
      </c>
      <c r="BD2032" s="295">
        <f t="shared" si="426"/>
        <v>0</v>
      </c>
      <c r="BE2032" s="296">
        <f t="shared" si="427"/>
        <v>0</v>
      </c>
      <c r="BF2032" s="293">
        <f t="shared" si="428"/>
        <v>0</v>
      </c>
      <c r="BG2032" s="294">
        <f t="shared" si="429"/>
        <v>0</v>
      </c>
      <c r="BH2032" s="295">
        <f t="shared" si="430"/>
        <v>0</v>
      </c>
      <c r="BI2032" s="296">
        <f t="shared" si="431"/>
        <v>0</v>
      </c>
      <c r="BJ2032" s="293">
        <f t="shared" si="432"/>
        <v>0</v>
      </c>
      <c r="BK2032" s="294">
        <f t="shared" si="433"/>
        <v>0</v>
      </c>
      <c r="BL2032" s="295">
        <f t="shared" si="434"/>
        <v>0</v>
      </c>
      <c r="BM2032" s="296">
        <f t="shared" si="435"/>
        <v>0</v>
      </c>
      <c r="BN2032" s="293">
        <f t="shared" si="436"/>
        <v>0</v>
      </c>
      <c r="BO2032" s="294">
        <f t="shared" si="437"/>
        <v>0</v>
      </c>
      <c r="BP2032" s="295">
        <f t="shared" si="438"/>
        <v>0</v>
      </c>
      <c r="BQ2032" s="296">
        <f t="shared" si="439"/>
        <v>0</v>
      </c>
      <c r="BR2032" s="362">
        <f t="shared" si="440"/>
        <v>0</v>
      </c>
      <c r="BS2032" s="366">
        <f t="shared" si="441"/>
        <v>0</v>
      </c>
      <c r="BT2032" s="364">
        <f t="shared" si="442"/>
        <v>0</v>
      </c>
      <c r="BU2032" s="365">
        <f t="shared" si="443"/>
        <v>0</v>
      </c>
      <c r="BV2032" s="362">
        <f t="shared" si="444"/>
        <v>0</v>
      </c>
      <c r="BW2032" s="363">
        <f t="shared" si="445"/>
        <v>0</v>
      </c>
      <c r="BX2032" s="364">
        <f t="shared" si="446"/>
        <v>0</v>
      </c>
      <c r="BY2032" s="365">
        <f t="shared" si="447"/>
        <v>0</v>
      </c>
      <c r="BZ2032" s="362">
        <f t="shared" si="448"/>
        <v>0</v>
      </c>
      <c r="CA2032" s="366">
        <f t="shared" si="449"/>
        <v>0</v>
      </c>
      <c r="CB2032" s="364">
        <f t="shared" si="450"/>
        <v>0</v>
      </c>
      <c r="CC2032" s="365">
        <f t="shared" si="451"/>
        <v>0</v>
      </c>
      <c r="CD2032" s="298">
        <f t="shared" si="452"/>
        <v>0</v>
      </c>
      <c r="CE2032" s="272">
        <f t="shared" si="453"/>
        <v>0</v>
      </c>
      <c r="CF2032" s="370" t="str">
        <f>IF(CE2032=0,"",
IF(SUM($CE$1955:CE2032)=1,CG2032,
IF($CE$2075&gt;SUM($CE$1955:CE2032),_xlfn.CONCAT(", ",CG2032),
IF($CE$2075=SUM($CE$1955:CE2032),_xlfn.CONCAT(" y ",CG2032)))))</f>
        <v/>
      </c>
      <c r="CG2032" s="156" t="s">
        <v>5215</v>
      </c>
      <c r="CH2032" s="402">
        <f t="shared" si="454"/>
        <v>0</v>
      </c>
      <c r="CI2032" s="370" t="str">
        <f>IF(CH2032=0,"",
IF(SUM($CH$1955:CH2032)=1,CJ2032,
IF($CH$2075&gt;SUM($CH$1955:CH2032),_xlfn.CONCAT(", ",CJ2032),
IF($CH$2075=SUM($CH$1955:CH2032),_xlfn.CONCAT(" y ",CJ2032)))))</f>
        <v/>
      </c>
      <c r="CJ2032" s="156" t="s">
        <v>5215</v>
      </c>
    </row>
    <row r="2033" spans="1:88" ht="15" customHeight="1">
      <c r="A2033" s="57"/>
      <c r="B2033" s="26"/>
      <c r="C2033" s="165" t="s">
        <v>5216</v>
      </c>
      <c r="D2033" s="885" t="str">
        <f t="shared" si="402"/>
        <v/>
      </c>
      <c r="E2033" s="886"/>
      <c r="F2033" s="886"/>
      <c r="G2033" s="886"/>
      <c r="H2033" s="886"/>
      <c r="I2033" s="886"/>
      <c r="J2033" s="886"/>
      <c r="K2033" s="886"/>
      <c r="L2033" s="886"/>
      <c r="M2033" s="886"/>
      <c r="N2033" s="886"/>
      <c r="O2033" s="886"/>
      <c r="P2033" s="886"/>
      <c r="Q2033" s="886"/>
      <c r="R2033" s="887"/>
      <c r="S2033" s="614"/>
      <c r="T2033" s="614"/>
      <c r="U2033" s="614"/>
      <c r="V2033" s="614"/>
      <c r="W2033" s="614"/>
      <c r="X2033" s="614"/>
      <c r="Y2033" s="614"/>
      <c r="Z2033" s="614"/>
      <c r="AA2033" s="614"/>
      <c r="AB2033" s="614"/>
      <c r="AC2033" s="614"/>
      <c r="AD2033" s="614"/>
      <c r="AE2033" s="164"/>
      <c r="AF2033" s="164"/>
      <c r="AG2033" s="199">
        <f t="shared" si="403"/>
        <v>0</v>
      </c>
      <c r="AH2033" s="293">
        <f t="shared" si="404"/>
        <v>0</v>
      </c>
      <c r="AI2033" s="294">
        <f t="shared" si="405"/>
        <v>0</v>
      </c>
      <c r="AJ2033" s="295">
        <f t="shared" si="406"/>
        <v>0</v>
      </c>
      <c r="AK2033" s="296">
        <f t="shared" si="407"/>
        <v>0</v>
      </c>
      <c r="AL2033" s="293">
        <f t="shared" si="408"/>
        <v>0</v>
      </c>
      <c r="AM2033" s="294">
        <f t="shared" si="409"/>
        <v>0</v>
      </c>
      <c r="AN2033" s="295">
        <f t="shared" si="410"/>
        <v>0</v>
      </c>
      <c r="AO2033" s="296">
        <f t="shared" si="411"/>
        <v>0</v>
      </c>
      <c r="AP2033" s="293">
        <f t="shared" si="412"/>
        <v>0</v>
      </c>
      <c r="AQ2033" s="294">
        <f t="shared" si="413"/>
        <v>0</v>
      </c>
      <c r="AR2033" s="295">
        <f t="shared" si="414"/>
        <v>0</v>
      </c>
      <c r="AS2033" s="296">
        <f t="shared" si="415"/>
        <v>0</v>
      </c>
      <c r="AT2033" s="293">
        <f t="shared" si="416"/>
        <v>0</v>
      </c>
      <c r="AU2033" s="294">
        <f t="shared" si="417"/>
        <v>0</v>
      </c>
      <c r="AV2033" s="295">
        <f t="shared" si="418"/>
        <v>0</v>
      </c>
      <c r="AW2033" s="296">
        <f t="shared" si="419"/>
        <v>0</v>
      </c>
      <c r="AX2033" s="293">
        <f t="shared" si="420"/>
        <v>0</v>
      </c>
      <c r="AY2033" s="294">
        <f t="shared" si="421"/>
        <v>0</v>
      </c>
      <c r="AZ2033" s="295">
        <f t="shared" si="422"/>
        <v>0</v>
      </c>
      <c r="BA2033" s="296">
        <f t="shared" si="423"/>
        <v>0</v>
      </c>
      <c r="BB2033" s="293">
        <f t="shared" si="424"/>
        <v>0</v>
      </c>
      <c r="BC2033" s="294">
        <f t="shared" si="425"/>
        <v>0</v>
      </c>
      <c r="BD2033" s="295">
        <f t="shared" si="426"/>
        <v>0</v>
      </c>
      <c r="BE2033" s="296">
        <f t="shared" si="427"/>
        <v>0</v>
      </c>
      <c r="BF2033" s="293">
        <f t="shared" si="428"/>
        <v>0</v>
      </c>
      <c r="BG2033" s="294">
        <f t="shared" si="429"/>
        <v>0</v>
      </c>
      <c r="BH2033" s="295">
        <f t="shared" si="430"/>
        <v>0</v>
      </c>
      <c r="BI2033" s="296">
        <f t="shared" si="431"/>
        <v>0</v>
      </c>
      <c r="BJ2033" s="293">
        <f t="shared" si="432"/>
        <v>0</v>
      </c>
      <c r="BK2033" s="294">
        <f t="shared" si="433"/>
        <v>0</v>
      </c>
      <c r="BL2033" s="295">
        <f t="shared" si="434"/>
        <v>0</v>
      </c>
      <c r="BM2033" s="296">
        <f t="shared" si="435"/>
        <v>0</v>
      </c>
      <c r="BN2033" s="293">
        <f t="shared" si="436"/>
        <v>0</v>
      </c>
      <c r="BO2033" s="294">
        <f t="shared" si="437"/>
        <v>0</v>
      </c>
      <c r="BP2033" s="295">
        <f t="shared" si="438"/>
        <v>0</v>
      </c>
      <c r="BQ2033" s="296">
        <f t="shared" si="439"/>
        <v>0</v>
      </c>
      <c r="BR2033" s="362">
        <f t="shared" si="440"/>
        <v>0</v>
      </c>
      <c r="BS2033" s="366">
        <f t="shared" si="441"/>
        <v>0</v>
      </c>
      <c r="BT2033" s="364">
        <f t="shared" si="442"/>
        <v>0</v>
      </c>
      <c r="BU2033" s="365">
        <f t="shared" si="443"/>
        <v>0</v>
      </c>
      <c r="BV2033" s="362">
        <f t="shared" si="444"/>
        <v>0</v>
      </c>
      <c r="BW2033" s="363">
        <f t="shared" si="445"/>
        <v>0</v>
      </c>
      <c r="BX2033" s="364">
        <f t="shared" si="446"/>
        <v>0</v>
      </c>
      <c r="BY2033" s="365">
        <f t="shared" si="447"/>
        <v>0</v>
      </c>
      <c r="BZ2033" s="362">
        <f t="shared" si="448"/>
        <v>0</v>
      </c>
      <c r="CA2033" s="366">
        <f t="shared" si="449"/>
        <v>0</v>
      </c>
      <c r="CB2033" s="364">
        <f t="shared" si="450"/>
        <v>0</v>
      </c>
      <c r="CC2033" s="365">
        <f t="shared" si="451"/>
        <v>0</v>
      </c>
      <c r="CD2033" s="298">
        <f t="shared" si="452"/>
        <v>0</v>
      </c>
      <c r="CE2033" s="272">
        <f t="shared" si="453"/>
        <v>0</v>
      </c>
      <c r="CF2033" s="370" t="str">
        <f>IF(CE2033=0,"",
IF(SUM($CE$1955:CE2033)=1,CG2033,
IF($CE$2075&gt;SUM($CE$1955:CE2033),_xlfn.CONCAT(", ",CG2033),
IF($CE$2075=SUM($CE$1955:CE2033),_xlfn.CONCAT(" y ",CG2033)))))</f>
        <v/>
      </c>
      <c r="CG2033" s="156" t="s">
        <v>5217</v>
      </c>
      <c r="CH2033" s="402">
        <f t="shared" si="454"/>
        <v>0</v>
      </c>
      <c r="CI2033" s="370" t="str">
        <f>IF(CH2033=0,"",
IF(SUM($CH$1955:CH2033)=1,CJ2033,
IF($CH$2075&gt;SUM($CH$1955:CH2033),_xlfn.CONCAT(", ",CJ2033),
IF($CH$2075=SUM($CH$1955:CH2033),_xlfn.CONCAT(" y ",CJ2033)))))</f>
        <v/>
      </c>
      <c r="CJ2033" s="156" t="s">
        <v>5217</v>
      </c>
    </row>
    <row r="2034" spans="1:88" ht="15" customHeight="1">
      <c r="A2034" s="57"/>
      <c r="B2034" s="26"/>
      <c r="C2034" s="165" t="s">
        <v>5218</v>
      </c>
      <c r="D2034" s="885" t="str">
        <f t="shared" si="402"/>
        <v/>
      </c>
      <c r="E2034" s="886"/>
      <c r="F2034" s="886"/>
      <c r="G2034" s="886"/>
      <c r="H2034" s="886"/>
      <c r="I2034" s="886"/>
      <c r="J2034" s="886"/>
      <c r="K2034" s="886"/>
      <c r="L2034" s="886"/>
      <c r="M2034" s="886"/>
      <c r="N2034" s="886"/>
      <c r="O2034" s="886"/>
      <c r="P2034" s="886"/>
      <c r="Q2034" s="886"/>
      <c r="R2034" s="887"/>
      <c r="S2034" s="614"/>
      <c r="T2034" s="614"/>
      <c r="U2034" s="614"/>
      <c r="V2034" s="614"/>
      <c r="W2034" s="614"/>
      <c r="X2034" s="614"/>
      <c r="Y2034" s="614"/>
      <c r="Z2034" s="614"/>
      <c r="AA2034" s="614"/>
      <c r="AB2034" s="614"/>
      <c r="AC2034" s="614"/>
      <c r="AD2034" s="614"/>
      <c r="AE2034" s="164"/>
      <c r="AF2034" s="164"/>
      <c r="AG2034" s="199">
        <f t="shared" si="403"/>
        <v>0</v>
      </c>
      <c r="AH2034" s="293">
        <f t="shared" si="404"/>
        <v>0</v>
      </c>
      <c r="AI2034" s="294">
        <f t="shared" si="405"/>
        <v>0</v>
      </c>
      <c r="AJ2034" s="295">
        <f t="shared" si="406"/>
        <v>0</v>
      </c>
      <c r="AK2034" s="296">
        <f t="shared" si="407"/>
        <v>0</v>
      </c>
      <c r="AL2034" s="293">
        <f t="shared" si="408"/>
        <v>0</v>
      </c>
      <c r="AM2034" s="294">
        <f t="shared" si="409"/>
        <v>0</v>
      </c>
      <c r="AN2034" s="295">
        <f t="shared" si="410"/>
        <v>0</v>
      </c>
      <c r="AO2034" s="296">
        <f t="shared" si="411"/>
        <v>0</v>
      </c>
      <c r="AP2034" s="293">
        <f t="shared" si="412"/>
        <v>0</v>
      </c>
      <c r="AQ2034" s="294">
        <f t="shared" si="413"/>
        <v>0</v>
      </c>
      <c r="AR2034" s="295">
        <f t="shared" si="414"/>
        <v>0</v>
      </c>
      <c r="AS2034" s="296">
        <f t="shared" si="415"/>
        <v>0</v>
      </c>
      <c r="AT2034" s="293">
        <f t="shared" si="416"/>
        <v>0</v>
      </c>
      <c r="AU2034" s="294">
        <f t="shared" si="417"/>
        <v>0</v>
      </c>
      <c r="AV2034" s="295">
        <f t="shared" si="418"/>
        <v>0</v>
      </c>
      <c r="AW2034" s="296">
        <f t="shared" si="419"/>
        <v>0</v>
      </c>
      <c r="AX2034" s="293">
        <f t="shared" si="420"/>
        <v>0</v>
      </c>
      <c r="AY2034" s="294">
        <f t="shared" si="421"/>
        <v>0</v>
      </c>
      <c r="AZ2034" s="295">
        <f t="shared" si="422"/>
        <v>0</v>
      </c>
      <c r="BA2034" s="296">
        <f t="shared" si="423"/>
        <v>0</v>
      </c>
      <c r="BB2034" s="293">
        <f t="shared" si="424"/>
        <v>0</v>
      </c>
      <c r="BC2034" s="294">
        <f t="shared" si="425"/>
        <v>0</v>
      </c>
      <c r="BD2034" s="295">
        <f t="shared" si="426"/>
        <v>0</v>
      </c>
      <c r="BE2034" s="296">
        <f t="shared" si="427"/>
        <v>0</v>
      </c>
      <c r="BF2034" s="293">
        <f t="shared" si="428"/>
        <v>0</v>
      </c>
      <c r="BG2034" s="294">
        <f t="shared" si="429"/>
        <v>0</v>
      </c>
      <c r="BH2034" s="295">
        <f t="shared" si="430"/>
        <v>0</v>
      </c>
      <c r="BI2034" s="296">
        <f t="shared" si="431"/>
        <v>0</v>
      </c>
      <c r="BJ2034" s="293">
        <f t="shared" si="432"/>
        <v>0</v>
      </c>
      <c r="BK2034" s="294">
        <f t="shared" si="433"/>
        <v>0</v>
      </c>
      <c r="BL2034" s="295">
        <f t="shared" si="434"/>
        <v>0</v>
      </c>
      <c r="BM2034" s="296">
        <f t="shared" si="435"/>
        <v>0</v>
      </c>
      <c r="BN2034" s="293">
        <f t="shared" si="436"/>
        <v>0</v>
      </c>
      <c r="BO2034" s="294">
        <f t="shared" si="437"/>
        <v>0</v>
      </c>
      <c r="BP2034" s="295">
        <f t="shared" si="438"/>
        <v>0</v>
      </c>
      <c r="BQ2034" s="296">
        <f t="shared" si="439"/>
        <v>0</v>
      </c>
      <c r="BR2034" s="362">
        <f t="shared" si="440"/>
        <v>0</v>
      </c>
      <c r="BS2034" s="366">
        <f t="shared" si="441"/>
        <v>0</v>
      </c>
      <c r="BT2034" s="364">
        <f t="shared" si="442"/>
        <v>0</v>
      </c>
      <c r="BU2034" s="365">
        <f t="shared" si="443"/>
        <v>0</v>
      </c>
      <c r="BV2034" s="362">
        <f t="shared" si="444"/>
        <v>0</v>
      </c>
      <c r="BW2034" s="363">
        <f t="shared" si="445"/>
        <v>0</v>
      </c>
      <c r="BX2034" s="364">
        <f t="shared" si="446"/>
        <v>0</v>
      </c>
      <c r="BY2034" s="365">
        <f t="shared" si="447"/>
        <v>0</v>
      </c>
      <c r="BZ2034" s="362">
        <f t="shared" si="448"/>
        <v>0</v>
      </c>
      <c r="CA2034" s="366">
        <f t="shared" si="449"/>
        <v>0</v>
      </c>
      <c r="CB2034" s="364">
        <f t="shared" si="450"/>
        <v>0</v>
      </c>
      <c r="CC2034" s="365">
        <f t="shared" si="451"/>
        <v>0</v>
      </c>
      <c r="CD2034" s="298">
        <f t="shared" si="452"/>
        <v>0</v>
      </c>
      <c r="CE2034" s="272">
        <f t="shared" si="453"/>
        <v>0</v>
      </c>
      <c r="CF2034" s="370" t="str">
        <f>IF(CE2034=0,"",
IF(SUM($CE$1955:CE2034)=1,CG2034,
IF($CE$2075&gt;SUM($CE$1955:CE2034),_xlfn.CONCAT(", ",CG2034),
IF($CE$2075=SUM($CE$1955:CE2034),_xlfn.CONCAT(" y ",CG2034)))))</f>
        <v/>
      </c>
      <c r="CG2034" s="156" t="s">
        <v>5219</v>
      </c>
      <c r="CH2034" s="402">
        <f t="shared" si="454"/>
        <v>0</v>
      </c>
      <c r="CI2034" s="370" t="str">
        <f>IF(CH2034=0,"",
IF(SUM($CH$1955:CH2034)=1,CJ2034,
IF($CH$2075&gt;SUM($CH$1955:CH2034),_xlfn.CONCAT(", ",CJ2034),
IF($CH$2075=SUM($CH$1955:CH2034),_xlfn.CONCAT(" y ",CJ2034)))))</f>
        <v/>
      </c>
      <c r="CJ2034" s="156" t="s">
        <v>5219</v>
      </c>
    </row>
    <row r="2035" spans="1:88" ht="15" customHeight="1">
      <c r="A2035" s="57"/>
      <c r="B2035" s="26"/>
      <c r="C2035" s="165" t="s">
        <v>5220</v>
      </c>
      <c r="D2035" s="885" t="str">
        <f t="shared" si="402"/>
        <v/>
      </c>
      <c r="E2035" s="886"/>
      <c r="F2035" s="886"/>
      <c r="G2035" s="886"/>
      <c r="H2035" s="886"/>
      <c r="I2035" s="886"/>
      <c r="J2035" s="886"/>
      <c r="K2035" s="886"/>
      <c r="L2035" s="886"/>
      <c r="M2035" s="886"/>
      <c r="N2035" s="886"/>
      <c r="O2035" s="886"/>
      <c r="P2035" s="886"/>
      <c r="Q2035" s="886"/>
      <c r="R2035" s="887"/>
      <c r="S2035" s="614"/>
      <c r="T2035" s="614"/>
      <c r="U2035" s="614"/>
      <c r="V2035" s="614"/>
      <c r="W2035" s="614"/>
      <c r="X2035" s="614"/>
      <c r="Y2035" s="614"/>
      <c r="Z2035" s="614"/>
      <c r="AA2035" s="614"/>
      <c r="AB2035" s="614"/>
      <c r="AC2035" s="614"/>
      <c r="AD2035" s="614"/>
      <c r="AE2035" s="164"/>
      <c r="AF2035" s="164"/>
      <c r="AG2035" s="199">
        <f t="shared" si="403"/>
        <v>0</v>
      </c>
      <c r="AH2035" s="293">
        <f t="shared" si="404"/>
        <v>0</v>
      </c>
      <c r="AI2035" s="294">
        <f t="shared" si="405"/>
        <v>0</v>
      </c>
      <c r="AJ2035" s="295">
        <f t="shared" si="406"/>
        <v>0</v>
      </c>
      <c r="AK2035" s="296">
        <f t="shared" si="407"/>
        <v>0</v>
      </c>
      <c r="AL2035" s="293">
        <f t="shared" si="408"/>
        <v>0</v>
      </c>
      <c r="AM2035" s="294">
        <f t="shared" si="409"/>
        <v>0</v>
      </c>
      <c r="AN2035" s="295">
        <f t="shared" si="410"/>
        <v>0</v>
      </c>
      <c r="AO2035" s="296">
        <f t="shared" si="411"/>
        <v>0</v>
      </c>
      <c r="AP2035" s="293">
        <f t="shared" si="412"/>
        <v>0</v>
      </c>
      <c r="AQ2035" s="294">
        <f t="shared" si="413"/>
        <v>0</v>
      </c>
      <c r="AR2035" s="295">
        <f t="shared" si="414"/>
        <v>0</v>
      </c>
      <c r="AS2035" s="296">
        <f t="shared" si="415"/>
        <v>0</v>
      </c>
      <c r="AT2035" s="293">
        <f t="shared" si="416"/>
        <v>0</v>
      </c>
      <c r="AU2035" s="294">
        <f t="shared" si="417"/>
        <v>0</v>
      </c>
      <c r="AV2035" s="295">
        <f t="shared" si="418"/>
        <v>0</v>
      </c>
      <c r="AW2035" s="296">
        <f t="shared" si="419"/>
        <v>0</v>
      </c>
      <c r="AX2035" s="293">
        <f t="shared" si="420"/>
        <v>0</v>
      </c>
      <c r="AY2035" s="294">
        <f t="shared" si="421"/>
        <v>0</v>
      </c>
      <c r="AZ2035" s="295">
        <f t="shared" si="422"/>
        <v>0</v>
      </c>
      <c r="BA2035" s="296">
        <f t="shared" si="423"/>
        <v>0</v>
      </c>
      <c r="BB2035" s="293">
        <f t="shared" si="424"/>
        <v>0</v>
      </c>
      <c r="BC2035" s="294">
        <f t="shared" si="425"/>
        <v>0</v>
      </c>
      <c r="BD2035" s="295">
        <f t="shared" si="426"/>
        <v>0</v>
      </c>
      <c r="BE2035" s="296">
        <f t="shared" si="427"/>
        <v>0</v>
      </c>
      <c r="BF2035" s="293">
        <f t="shared" si="428"/>
        <v>0</v>
      </c>
      <c r="BG2035" s="294">
        <f t="shared" si="429"/>
        <v>0</v>
      </c>
      <c r="BH2035" s="295">
        <f t="shared" si="430"/>
        <v>0</v>
      </c>
      <c r="BI2035" s="296">
        <f t="shared" si="431"/>
        <v>0</v>
      </c>
      <c r="BJ2035" s="293">
        <f t="shared" si="432"/>
        <v>0</v>
      </c>
      <c r="BK2035" s="294">
        <f t="shared" si="433"/>
        <v>0</v>
      </c>
      <c r="BL2035" s="295">
        <f t="shared" si="434"/>
        <v>0</v>
      </c>
      <c r="BM2035" s="296">
        <f t="shared" si="435"/>
        <v>0</v>
      </c>
      <c r="BN2035" s="293">
        <f t="shared" si="436"/>
        <v>0</v>
      </c>
      <c r="BO2035" s="294">
        <f t="shared" si="437"/>
        <v>0</v>
      </c>
      <c r="BP2035" s="295">
        <f t="shared" si="438"/>
        <v>0</v>
      </c>
      <c r="BQ2035" s="296">
        <f t="shared" si="439"/>
        <v>0</v>
      </c>
      <c r="BR2035" s="362">
        <f t="shared" si="440"/>
        <v>0</v>
      </c>
      <c r="BS2035" s="366">
        <f t="shared" si="441"/>
        <v>0</v>
      </c>
      <c r="BT2035" s="364">
        <f t="shared" si="442"/>
        <v>0</v>
      </c>
      <c r="BU2035" s="365">
        <f t="shared" si="443"/>
        <v>0</v>
      </c>
      <c r="BV2035" s="362">
        <f t="shared" si="444"/>
        <v>0</v>
      </c>
      <c r="BW2035" s="363">
        <f t="shared" si="445"/>
        <v>0</v>
      </c>
      <c r="BX2035" s="364">
        <f t="shared" si="446"/>
        <v>0</v>
      </c>
      <c r="BY2035" s="365">
        <f t="shared" si="447"/>
        <v>0</v>
      </c>
      <c r="BZ2035" s="362">
        <f t="shared" si="448"/>
        <v>0</v>
      </c>
      <c r="CA2035" s="366">
        <f t="shared" si="449"/>
        <v>0</v>
      </c>
      <c r="CB2035" s="364">
        <f t="shared" si="450"/>
        <v>0</v>
      </c>
      <c r="CC2035" s="365">
        <f t="shared" si="451"/>
        <v>0</v>
      </c>
      <c r="CD2035" s="298">
        <f t="shared" si="452"/>
        <v>0</v>
      </c>
      <c r="CE2035" s="272">
        <f t="shared" si="453"/>
        <v>0</v>
      </c>
      <c r="CF2035" s="370" t="str">
        <f>IF(CE2035=0,"",
IF(SUM($CE$1955:CE2035)=1,CG2035,
IF($CE$2075&gt;SUM($CE$1955:CE2035),_xlfn.CONCAT(", ",CG2035),
IF($CE$2075=SUM($CE$1955:CE2035),_xlfn.CONCAT(" y ",CG2035)))))</f>
        <v/>
      </c>
      <c r="CG2035" s="156" t="s">
        <v>5221</v>
      </c>
      <c r="CH2035" s="402">
        <f t="shared" si="454"/>
        <v>0</v>
      </c>
      <c r="CI2035" s="370" t="str">
        <f>IF(CH2035=0,"",
IF(SUM($CH$1955:CH2035)=1,CJ2035,
IF($CH$2075&gt;SUM($CH$1955:CH2035),_xlfn.CONCAT(", ",CJ2035),
IF($CH$2075=SUM($CH$1955:CH2035),_xlfn.CONCAT(" y ",CJ2035)))))</f>
        <v/>
      </c>
      <c r="CJ2035" s="156" t="s">
        <v>5221</v>
      </c>
    </row>
    <row r="2036" spans="1:88" ht="15" customHeight="1">
      <c r="A2036" s="57"/>
      <c r="B2036" s="26"/>
      <c r="C2036" s="165" t="s">
        <v>5222</v>
      </c>
      <c r="D2036" s="885" t="str">
        <f t="shared" si="402"/>
        <v/>
      </c>
      <c r="E2036" s="886"/>
      <c r="F2036" s="886"/>
      <c r="G2036" s="886"/>
      <c r="H2036" s="886"/>
      <c r="I2036" s="886"/>
      <c r="J2036" s="886"/>
      <c r="K2036" s="886"/>
      <c r="L2036" s="886"/>
      <c r="M2036" s="886"/>
      <c r="N2036" s="886"/>
      <c r="O2036" s="886"/>
      <c r="P2036" s="886"/>
      <c r="Q2036" s="886"/>
      <c r="R2036" s="887"/>
      <c r="S2036" s="614"/>
      <c r="T2036" s="614"/>
      <c r="U2036" s="614"/>
      <c r="V2036" s="614"/>
      <c r="W2036" s="614"/>
      <c r="X2036" s="614"/>
      <c r="Y2036" s="614"/>
      <c r="Z2036" s="614"/>
      <c r="AA2036" s="614"/>
      <c r="AB2036" s="614"/>
      <c r="AC2036" s="614"/>
      <c r="AD2036" s="614"/>
      <c r="AE2036" s="164"/>
      <c r="AF2036" s="164"/>
      <c r="AG2036" s="199">
        <f t="shared" si="403"/>
        <v>0</v>
      </c>
      <c r="AH2036" s="293">
        <f t="shared" si="404"/>
        <v>0</v>
      </c>
      <c r="AI2036" s="294">
        <f t="shared" si="405"/>
        <v>0</v>
      </c>
      <c r="AJ2036" s="295">
        <f t="shared" si="406"/>
        <v>0</v>
      </c>
      <c r="AK2036" s="296">
        <f t="shared" si="407"/>
        <v>0</v>
      </c>
      <c r="AL2036" s="293">
        <f t="shared" si="408"/>
        <v>0</v>
      </c>
      <c r="AM2036" s="294">
        <f t="shared" si="409"/>
        <v>0</v>
      </c>
      <c r="AN2036" s="295">
        <f t="shared" si="410"/>
        <v>0</v>
      </c>
      <c r="AO2036" s="296">
        <f t="shared" si="411"/>
        <v>0</v>
      </c>
      <c r="AP2036" s="293">
        <f t="shared" si="412"/>
        <v>0</v>
      </c>
      <c r="AQ2036" s="294">
        <f t="shared" si="413"/>
        <v>0</v>
      </c>
      <c r="AR2036" s="295">
        <f t="shared" si="414"/>
        <v>0</v>
      </c>
      <c r="AS2036" s="296">
        <f t="shared" si="415"/>
        <v>0</v>
      </c>
      <c r="AT2036" s="293">
        <f t="shared" si="416"/>
        <v>0</v>
      </c>
      <c r="AU2036" s="294">
        <f t="shared" si="417"/>
        <v>0</v>
      </c>
      <c r="AV2036" s="295">
        <f t="shared" si="418"/>
        <v>0</v>
      </c>
      <c r="AW2036" s="296">
        <f t="shared" si="419"/>
        <v>0</v>
      </c>
      <c r="AX2036" s="293">
        <f t="shared" si="420"/>
        <v>0</v>
      </c>
      <c r="AY2036" s="294">
        <f t="shared" si="421"/>
        <v>0</v>
      </c>
      <c r="AZ2036" s="295">
        <f t="shared" si="422"/>
        <v>0</v>
      </c>
      <c r="BA2036" s="296">
        <f t="shared" si="423"/>
        <v>0</v>
      </c>
      <c r="BB2036" s="293">
        <f t="shared" si="424"/>
        <v>0</v>
      </c>
      <c r="BC2036" s="294">
        <f t="shared" si="425"/>
        <v>0</v>
      </c>
      <c r="BD2036" s="295">
        <f t="shared" si="426"/>
        <v>0</v>
      </c>
      <c r="BE2036" s="296">
        <f t="shared" si="427"/>
        <v>0</v>
      </c>
      <c r="BF2036" s="293">
        <f t="shared" si="428"/>
        <v>0</v>
      </c>
      <c r="BG2036" s="294">
        <f t="shared" si="429"/>
        <v>0</v>
      </c>
      <c r="BH2036" s="295">
        <f t="shared" si="430"/>
        <v>0</v>
      </c>
      <c r="BI2036" s="296">
        <f t="shared" si="431"/>
        <v>0</v>
      </c>
      <c r="BJ2036" s="293">
        <f t="shared" si="432"/>
        <v>0</v>
      </c>
      <c r="BK2036" s="294">
        <f t="shared" si="433"/>
        <v>0</v>
      </c>
      <c r="BL2036" s="295">
        <f t="shared" si="434"/>
        <v>0</v>
      </c>
      <c r="BM2036" s="296">
        <f t="shared" si="435"/>
        <v>0</v>
      </c>
      <c r="BN2036" s="293">
        <f t="shared" si="436"/>
        <v>0</v>
      </c>
      <c r="BO2036" s="294">
        <f t="shared" si="437"/>
        <v>0</v>
      </c>
      <c r="BP2036" s="295">
        <f t="shared" si="438"/>
        <v>0</v>
      </c>
      <c r="BQ2036" s="296">
        <f t="shared" si="439"/>
        <v>0</v>
      </c>
      <c r="BR2036" s="362">
        <f t="shared" si="440"/>
        <v>0</v>
      </c>
      <c r="BS2036" s="366">
        <f t="shared" si="441"/>
        <v>0</v>
      </c>
      <c r="BT2036" s="364">
        <f t="shared" si="442"/>
        <v>0</v>
      </c>
      <c r="BU2036" s="365">
        <f t="shared" si="443"/>
        <v>0</v>
      </c>
      <c r="BV2036" s="362">
        <f t="shared" si="444"/>
        <v>0</v>
      </c>
      <c r="BW2036" s="363">
        <f t="shared" si="445"/>
        <v>0</v>
      </c>
      <c r="BX2036" s="364">
        <f t="shared" si="446"/>
        <v>0</v>
      </c>
      <c r="BY2036" s="365">
        <f t="shared" si="447"/>
        <v>0</v>
      </c>
      <c r="BZ2036" s="362">
        <f t="shared" si="448"/>
        <v>0</v>
      </c>
      <c r="CA2036" s="366">
        <f t="shared" si="449"/>
        <v>0</v>
      </c>
      <c r="CB2036" s="364">
        <f t="shared" si="450"/>
        <v>0</v>
      </c>
      <c r="CC2036" s="365">
        <f t="shared" si="451"/>
        <v>0</v>
      </c>
      <c r="CD2036" s="298">
        <f t="shared" si="452"/>
        <v>0</v>
      </c>
      <c r="CE2036" s="272">
        <f t="shared" si="453"/>
        <v>0</v>
      </c>
      <c r="CF2036" s="370" t="str">
        <f>IF(CE2036=0,"",
IF(SUM($CE$1955:CE2036)=1,CG2036,
IF($CE$2075&gt;SUM($CE$1955:CE2036),_xlfn.CONCAT(", ",CG2036),
IF($CE$2075=SUM($CE$1955:CE2036),_xlfn.CONCAT(" y ",CG2036)))))</f>
        <v/>
      </c>
      <c r="CG2036" s="156" t="s">
        <v>5223</v>
      </c>
      <c r="CH2036" s="402">
        <f t="shared" si="454"/>
        <v>0</v>
      </c>
      <c r="CI2036" s="370" t="str">
        <f>IF(CH2036=0,"",
IF(SUM($CH$1955:CH2036)=1,CJ2036,
IF($CH$2075&gt;SUM($CH$1955:CH2036),_xlfn.CONCAT(", ",CJ2036),
IF($CH$2075=SUM($CH$1955:CH2036),_xlfn.CONCAT(" y ",CJ2036)))))</f>
        <v/>
      </c>
      <c r="CJ2036" s="156" t="s">
        <v>5223</v>
      </c>
    </row>
    <row r="2037" spans="1:88" ht="15" customHeight="1">
      <c r="A2037" s="57"/>
      <c r="B2037" s="26"/>
      <c r="C2037" s="165" t="s">
        <v>5224</v>
      </c>
      <c r="D2037" s="885" t="str">
        <f t="shared" si="402"/>
        <v/>
      </c>
      <c r="E2037" s="886"/>
      <c r="F2037" s="886"/>
      <c r="G2037" s="886"/>
      <c r="H2037" s="886"/>
      <c r="I2037" s="886"/>
      <c r="J2037" s="886"/>
      <c r="K2037" s="886"/>
      <c r="L2037" s="886"/>
      <c r="M2037" s="886"/>
      <c r="N2037" s="886"/>
      <c r="O2037" s="886"/>
      <c r="P2037" s="886"/>
      <c r="Q2037" s="886"/>
      <c r="R2037" s="887"/>
      <c r="S2037" s="614"/>
      <c r="T2037" s="614"/>
      <c r="U2037" s="614"/>
      <c r="V2037" s="614"/>
      <c r="W2037" s="614"/>
      <c r="X2037" s="614"/>
      <c r="Y2037" s="614"/>
      <c r="Z2037" s="614"/>
      <c r="AA2037" s="614"/>
      <c r="AB2037" s="614"/>
      <c r="AC2037" s="614"/>
      <c r="AD2037" s="614"/>
      <c r="AE2037" s="164"/>
      <c r="AF2037" s="164"/>
      <c r="AG2037" s="199">
        <f t="shared" si="403"/>
        <v>0</v>
      </c>
      <c r="AH2037" s="293">
        <f t="shared" si="404"/>
        <v>0</v>
      </c>
      <c r="AI2037" s="294">
        <f t="shared" si="405"/>
        <v>0</v>
      </c>
      <c r="AJ2037" s="295">
        <f t="shared" si="406"/>
        <v>0</v>
      </c>
      <c r="AK2037" s="296">
        <f t="shared" si="407"/>
        <v>0</v>
      </c>
      <c r="AL2037" s="293">
        <f t="shared" si="408"/>
        <v>0</v>
      </c>
      <c r="AM2037" s="294">
        <f t="shared" si="409"/>
        <v>0</v>
      </c>
      <c r="AN2037" s="295">
        <f t="shared" si="410"/>
        <v>0</v>
      </c>
      <c r="AO2037" s="296">
        <f t="shared" si="411"/>
        <v>0</v>
      </c>
      <c r="AP2037" s="293">
        <f t="shared" si="412"/>
        <v>0</v>
      </c>
      <c r="AQ2037" s="294">
        <f t="shared" si="413"/>
        <v>0</v>
      </c>
      <c r="AR2037" s="295">
        <f t="shared" si="414"/>
        <v>0</v>
      </c>
      <c r="AS2037" s="296">
        <f t="shared" si="415"/>
        <v>0</v>
      </c>
      <c r="AT2037" s="293">
        <f t="shared" si="416"/>
        <v>0</v>
      </c>
      <c r="AU2037" s="294">
        <f t="shared" si="417"/>
        <v>0</v>
      </c>
      <c r="AV2037" s="295">
        <f t="shared" si="418"/>
        <v>0</v>
      </c>
      <c r="AW2037" s="296">
        <f t="shared" si="419"/>
        <v>0</v>
      </c>
      <c r="AX2037" s="293">
        <f t="shared" si="420"/>
        <v>0</v>
      </c>
      <c r="AY2037" s="294">
        <f t="shared" si="421"/>
        <v>0</v>
      </c>
      <c r="AZ2037" s="295">
        <f t="shared" si="422"/>
        <v>0</v>
      </c>
      <c r="BA2037" s="296">
        <f t="shared" si="423"/>
        <v>0</v>
      </c>
      <c r="BB2037" s="293">
        <f t="shared" si="424"/>
        <v>0</v>
      </c>
      <c r="BC2037" s="294">
        <f t="shared" si="425"/>
        <v>0</v>
      </c>
      <c r="BD2037" s="295">
        <f t="shared" si="426"/>
        <v>0</v>
      </c>
      <c r="BE2037" s="296">
        <f t="shared" si="427"/>
        <v>0</v>
      </c>
      <c r="BF2037" s="293">
        <f t="shared" si="428"/>
        <v>0</v>
      </c>
      <c r="BG2037" s="294">
        <f t="shared" si="429"/>
        <v>0</v>
      </c>
      <c r="BH2037" s="295">
        <f t="shared" si="430"/>
        <v>0</v>
      </c>
      <c r="BI2037" s="296">
        <f t="shared" si="431"/>
        <v>0</v>
      </c>
      <c r="BJ2037" s="293">
        <f t="shared" si="432"/>
        <v>0</v>
      </c>
      <c r="BK2037" s="294">
        <f t="shared" si="433"/>
        <v>0</v>
      </c>
      <c r="BL2037" s="295">
        <f t="shared" si="434"/>
        <v>0</v>
      </c>
      <c r="BM2037" s="296">
        <f t="shared" si="435"/>
        <v>0</v>
      </c>
      <c r="BN2037" s="293">
        <f t="shared" si="436"/>
        <v>0</v>
      </c>
      <c r="BO2037" s="294">
        <f t="shared" si="437"/>
        <v>0</v>
      </c>
      <c r="BP2037" s="295">
        <f t="shared" si="438"/>
        <v>0</v>
      </c>
      <c r="BQ2037" s="296">
        <f t="shared" si="439"/>
        <v>0</v>
      </c>
      <c r="BR2037" s="362">
        <f t="shared" si="440"/>
        <v>0</v>
      </c>
      <c r="BS2037" s="366">
        <f t="shared" si="441"/>
        <v>0</v>
      </c>
      <c r="BT2037" s="364">
        <f t="shared" si="442"/>
        <v>0</v>
      </c>
      <c r="BU2037" s="365">
        <f t="shared" si="443"/>
        <v>0</v>
      </c>
      <c r="BV2037" s="362">
        <f t="shared" si="444"/>
        <v>0</v>
      </c>
      <c r="BW2037" s="363">
        <f t="shared" si="445"/>
        <v>0</v>
      </c>
      <c r="BX2037" s="364">
        <f t="shared" si="446"/>
        <v>0</v>
      </c>
      <c r="BY2037" s="365">
        <f t="shared" si="447"/>
        <v>0</v>
      </c>
      <c r="BZ2037" s="362">
        <f t="shared" si="448"/>
        <v>0</v>
      </c>
      <c r="CA2037" s="366">
        <f t="shared" si="449"/>
        <v>0</v>
      </c>
      <c r="CB2037" s="364">
        <f t="shared" si="450"/>
        <v>0</v>
      </c>
      <c r="CC2037" s="365">
        <f t="shared" si="451"/>
        <v>0</v>
      </c>
      <c r="CD2037" s="298">
        <f t="shared" si="452"/>
        <v>0</v>
      </c>
      <c r="CE2037" s="272">
        <f t="shared" si="453"/>
        <v>0</v>
      </c>
      <c r="CF2037" s="370" t="str">
        <f>IF(CE2037=0,"",
IF(SUM($CE$1955:CE2037)=1,CG2037,
IF($CE$2075&gt;SUM($CE$1955:CE2037),_xlfn.CONCAT(", ",CG2037),
IF($CE$2075=SUM($CE$1955:CE2037),_xlfn.CONCAT(" y ",CG2037)))))</f>
        <v/>
      </c>
      <c r="CG2037" s="156" t="s">
        <v>5225</v>
      </c>
      <c r="CH2037" s="402">
        <f t="shared" si="454"/>
        <v>0</v>
      </c>
      <c r="CI2037" s="370" t="str">
        <f>IF(CH2037=0,"",
IF(SUM($CH$1955:CH2037)=1,CJ2037,
IF($CH$2075&gt;SUM($CH$1955:CH2037),_xlfn.CONCAT(", ",CJ2037),
IF($CH$2075=SUM($CH$1955:CH2037),_xlfn.CONCAT(" y ",CJ2037)))))</f>
        <v/>
      </c>
      <c r="CJ2037" s="156" t="s">
        <v>5225</v>
      </c>
    </row>
    <row r="2038" spans="1:88" ht="15" customHeight="1">
      <c r="A2038" s="57"/>
      <c r="B2038" s="26"/>
      <c r="C2038" s="165" t="s">
        <v>5226</v>
      </c>
      <c r="D2038" s="885" t="str">
        <f t="shared" si="402"/>
        <v/>
      </c>
      <c r="E2038" s="886"/>
      <c r="F2038" s="886"/>
      <c r="G2038" s="886"/>
      <c r="H2038" s="886"/>
      <c r="I2038" s="886"/>
      <c r="J2038" s="886"/>
      <c r="K2038" s="886"/>
      <c r="L2038" s="886"/>
      <c r="M2038" s="886"/>
      <c r="N2038" s="886"/>
      <c r="O2038" s="886"/>
      <c r="P2038" s="886"/>
      <c r="Q2038" s="886"/>
      <c r="R2038" s="887"/>
      <c r="S2038" s="614"/>
      <c r="T2038" s="614"/>
      <c r="U2038" s="614"/>
      <c r="V2038" s="614"/>
      <c r="W2038" s="614"/>
      <c r="X2038" s="614"/>
      <c r="Y2038" s="614"/>
      <c r="Z2038" s="614"/>
      <c r="AA2038" s="614"/>
      <c r="AB2038" s="614"/>
      <c r="AC2038" s="614"/>
      <c r="AD2038" s="614"/>
      <c r="AE2038" s="164"/>
      <c r="AF2038" s="164"/>
      <c r="AG2038" s="199">
        <f t="shared" si="403"/>
        <v>0</v>
      </c>
      <c r="AH2038" s="293">
        <f t="shared" si="404"/>
        <v>0</v>
      </c>
      <c r="AI2038" s="294">
        <f t="shared" si="405"/>
        <v>0</v>
      </c>
      <c r="AJ2038" s="295">
        <f t="shared" si="406"/>
        <v>0</v>
      </c>
      <c r="AK2038" s="296">
        <f t="shared" si="407"/>
        <v>0</v>
      </c>
      <c r="AL2038" s="293">
        <f t="shared" si="408"/>
        <v>0</v>
      </c>
      <c r="AM2038" s="294">
        <f t="shared" si="409"/>
        <v>0</v>
      </c>
      <c r="AN2038" s="295">
        <f t="shared" si="410"/>
        <v>0</v>
      </c>
      <c r="AO2038" s="296">
        <f t="shared" si="411"/>
        <v>0</v>
      </c>
      <c r="AP2038" s="293">
        <f t="shared" si="412"/>
        <v>0</v>
      </c>
      <c r="AQ2038" s="294">
        <f t="shared" si="413"/>
        <v>0</v>
      </c>
      <c r="AR2038" s="295">
        <f t="shared" si="414"/>
        <v>0</v>
      </c>
      <c r="AS2038" s="296">
        <f t="shared" si="415"/>
        <v>0</v>
      </c>
      <c r="AT2038" s="293">
        <f t="shared" si="416"/>
        <v>0</v>
      </c>
      <c r="AU2038" s="294">
        <f t="shared" si="417"/>
        <v>0</v>
      </c>
      <c r="AV2038" s="295">
        <f t="shared" si="418"/>
        <v>0</v>
      </c>
      <c r="AW2038" s="296">
        <f t="shared" si="419"/>
        <v>0</v>
      </c>
      <c r="AX2038" s="293">
        <f t="shared" si="420"/>
        <v>0</v>
      </c>
      <c r="AY2038" s="294">
        <f t="shared" si="421"/>
        <v>0</v>
      </c>
      <c r="AZ2038" s="295">
        <f t="shared" si="422"/>
        <v>0</v>
      </c>
      <c r="BA2038" s="296">
        <f t="shared" si="423"/>
        <v>0</v>
      </c>
      <c r="BB2038" s="293">
        <f t="shared" si="424"/>
        <v>0</v>
      </c>
      <c r="BC2038" s="294">
        <f t="shared" si="425"/>
        <v>0</v>
      </c>
      <c r="BD2038" s="295">
        <f t="shared" si="426"/>
        <v>0</v>
      </c>
      <c r="BE2038" s="296">
        <f t="shared" si="427"/>
        <v>0</v>
      </c>
      <c r="BF2038" s="293">
        <f t="shared" si="428"/>
        <v>0</v>
      </c>
      <c r="BG2038" s="294">
        <f t="shared" si="429"/>
        <v>0</v>
      </c>
      <c r="BH2038" s="295">
        <f t="shared" si="430"/>
        <v>0</v>
      </c>
      <c r="BI2038" s="296">
        <f t="shared" si="431"/>
        <v>0</v>
      </c>
      <c r="BJ2038" s="293">
        <f t="shared" si="432"/>
        <v>0</v>
      </c>
      <c r="BK2038" s="294">
        <f t="shared" si="433"/>
        <v>0</v>
      </c>
      <c r="BL2038" s="295">
        <f t="shared" si="434"/>
        <v>0</v>
      </c>
      <c r="BM2038" s="296">
        <f t="shared" si="435"/>
        <v>0</v>
      </c>
      <c r="BN2038" s="293">
        <f t="shared" si="436"/>
        <v>0</v>
      </c>
      <c r="BO2038" s="294">
        <f t="shared" si="437"/>
        <v>0</v>
      </c>
      <c r="BP2038" s="295">
        <f t="shared" si="438"/>
        <v>0</v>
      </c>
      <c r="BQ2038" s="296">
        <f t="shared" si="439"/>
        <v>0</v>
      </c>
      <c r="BR2038" s="362">
        <f t="shared" si="440"/>
        <v>0</v>
      </c>
      <c r="BS2038" s="366">
        <f t="shared" si="441"/>
        <v>0</v>
      </c>
      <c r="BT2038" s="364">
        <f t="shared" si="442"/>
        <v>0</v>
      </c>
      <c r="BU2038" s="365">
        <f t="shared" si="443"/>
        <v>0</v>
      </c>
      <c r="BV2038" s="362">
        <f t="shared" si="444"/>
        <v>0</v>
      </c>
      <c r="BW2038" s="363">
        <f t="shared" si="445"/>
        <v>0</v>
      </c>
      <c r="BX2038" s="364">
        <f t="shared" si="446"/>
        <v>0</v>
      </c>
      <c r="BY2038" s="365">
        <f t="shared" si="447"/>
        <v>0</v>
      </c>
      <c r="BZ2038" s="362">
        <f t="shared" si="448"/>
        <v>0</v>
      </c>
      <c r="CA2038" s="366">
        <f t="shared" si="449"/>
        <v>0</v>
      </c>
      <c r="CB2038" s="364">
        <f t="shared" si="450"/>
        <v>0</v>
      </c>
      <c r="CC2038" s="365">
        <f t="shared" si="451"/>
        <v>0</v>
      </c>
      <c r="CD2038" s="298">
        <f t="shared" si="452"/>
        <v>0</v>
      </c>
      <c r="CE2038" s="272">
        <f t="shared" si="453"/>
        <v>0</v>
      </c>
      <c r="CF2038" s="370" t="str">
        <f>IF(CE2038=0,"",
IF(SUM($CE$1955:CE2038)=1,CG2038,
IF($CE$2075&gt;SUM($CE$1955:CE2038),_xlfn.CONCAT(", ",CG2038),
IF($CE$2075=SUM($CE$1955:CE2038),_xlfn.CONCAT(" y ",CG2038)))))</f>
        <v/>
      </c>
      <c r="CG2038" s="156" t="s">
        <v>5227</v>
      </c>
      <c r="CH2038" s="402">
        <f t="shared" si="454"/>
        <v>0</v>
      </c>
      <c r="CI2038" s="370" t="str">
        <f>IF(CH2038=0,"",
IF(SUM($CH$1955:CH2038)=1,CJ2038,
IF($CH$2075&gt;SUM($CH$1955:CH2038),_xlfn.CONCAT(", ",CJ2038),
IF($CH$2075=SUM($CH$1955:CH2038),_xlfn.CONCAT(" y ",CJ2038)))))</f>
        <v/>
      </c>
      <c r="CJ2038" s="156" t="s">
        <v>5227</v>
      </c>
    </row>
    <row r="2039" spans="1:88" ht="15" customHeight="1">
      <c r="A2039" s="57"/>
      <c r="B2039" s="26"/>
      <c r="C2039" s="165" t="s">
        <v>5228</v>
      </c>
      <c r="D2039" s="885" t="str">
        <f t="shared" si="402"/>
        <v/>
      </c>
      <c r="E2039" s="886"/>
      <c r="F2039" s="886"/>
      <c r="G2039" s="886"/>
      <c r="H2039" s="886"/>
      <c r="I2039" s="886"/>
      <c r="J2039" s="886"/>
      <c r="K2039" s="886"/>
      <c r="L2039" s="886"/>
      <c r="M2039" s="886"/>
      <c r="N2039" s="886"/>
      <c r="O2039" s="886"/>
      <c r="P2039" s="886"/>
      <c r="Q2039" s="886"/>
      <c r="R2039" s="887"/>
      <c r="S2039" s="614"/>
      <c r="T2039" s="614"/>
      <c r="U2039" s="614"/>
      <c r="V2039" s="614"/>
      <c r="W2039" s="614"/>
      <c r="X2039" s="614"/>
      <c r="Y2039" s="614"/>
      <c r="Z2039" s="614"/>
      <c r="AA2039" s="614"/>
      <c r="AB2039" s="614"/>
      <c r="AC2039" s="614"/>
      <c r="AD2039" s="614"/>
      <c r="AE2039" s="164"/>
      <c r="AF2039" s="164"/>
      <c r="AG2039" s="199">
        <f t="shared" si="403"/>
        <v>0</v>
      </c>
      <c r="AH2039" s="293">
        <f t="shared" si="404"/>
        <v>0</v>
      </c>
      <c r="AI2039" s="294">
        <f t="shared" si="405"/>
        <v>0</v>
      </c>
      <c r="AJ2039" s="295">
        <f t="shared" si="406"/>
        <v>0</v>
      </c>
      <c r="AK2039" s="296">
        <f t="shared" si="407"/>
        <v>0</v>
      </c>
      <c r="AL2039" s="293">
        <f t="shared" si="408"/>
        <v>0</v>
      </c>
      <c r="AM2039" s="294">
        <f t="shared" si="409"/>
        <v>0</v>
      </c>
      <c r="AN2039" s="295">
        <f t="shared" si="410"/>
        <v>0</v>
      </c>
      <c r="AO2039" s="296">
        <f t="shared" si="411"/>
        <v>0</v>
      </c>
      <c r="AP2039" s="293">
        <f t="shared" si="412"/>
        <v>0</v>
      </c>
      <c r="AQ2039" s="294">
        <f t="shared" si="413"/>
        <v>0</v>
      </c>
      <c r="AR2039" s="295">
        <f t="shared" si="414"/>
        <v>0</v>
      </c>
      <c r="AS2039" s="296">
        <f t="shared" si="415"/>
        <v>0</v>
      </c>
      <c r="AT2039" s="293">
        <f t="shared" si="416"/>
        <v>0</v>
      </c>
      <c r="AU2039" s="294">
        <f t="shared" si="417"/>
        <v>0</v>
      </c>
      <c r="AV2039" s="295">
        <f t="shared" si="418"/>
        <v>0</v>
      </c>
      <c r="AW2039" s="296">
        <f t="shared" si="419"/>
        <v>0</v>
      </c>
      <c r="AX2039" s="293">
        <f t="shared" si="420"/>
        <v>0</v>
      </c>
      <c r="AY2039" s="294">
        <f t="shared" si="421"/>
        <v>0</v>
      </c>
      <c r="AZ2039" s="295">
        <f t="shared" si="422"/>
        <v>0</v>
      </c>
      <c r="BA2039" s="296">
        <f t="shared" si="423"/>
        <v>0</v>
      </c>
      <c r="BB2039" s="293">
        <f t="shared" si="424"/>
        <v>0</v>
      </c>
      <c r="BC2039" s="294">
        <f t="shared" si="425"/>
        <v>0</v>
      </c>
      <c r="BD2039" s="295">
        <f t="shared" si="426"/>
        <v>0</v>
      </c>
      <c r="BE2039" s="296">
        <f t="shared" si="427"/>
        <v>0</v>
      </c>
      <c r="BF2039" s="293">
        <f t="shared" si="428"/>
        <v>0</v>
      </c>
      <c r="BG2039" s="294">
        <f t="shared" si="429"/>
        <v>0</v>
      </c>
      <c r="BH2039" s="295">
        <f t="shared" si="430"/>
        <v>0</v>
      </c>
      <c r="BI2039" s="296">
        <f t="shared" si="431"/>
        <v>0</v>
      </c>
      <c r="BJ2039" s="293">
        <f t="shared" si="432"/>
        <v>0</v>
      </c>
      <c r="BK2039" s="294">
        <f t="shared" si="433"/>
        <v>0</v>
      </c>
      <c r="BL2039" s="295">
        <f t="shared" si="434"/>
        <v>0</v>
      </c>
      <c r="BM2039" s="296">
        <f t="shared" si="435"/>
        <v>0</v>
      </c>
      <c r="BN2039" s="293">
        <f t="shared" si="436"/>
        <v>0</v>
      </c>
      <c r="BO2039" s="294">
        <f t="shared" si="437"/>
        <v>0</v>
      </c>
      <c r="BP2039" s="295">
        <f t="shared" si="438"/>
        <v>0</v>
      </c>
      <c r="BQ2039" s="296">
        <f t="shared" si="439"/>
        <v>0</v>
      </c>
      <c r="BR2039" s="362">
        <f t="shared" si="440"/>
        <v>0</v>
      </c>
      <c r="BS2039" s="366">
        <f t="shared" si="441"/>
        <v>0</v>
      </c>
      <c r="BT2039" s="364">
        <f t="shared" si="442"/>
        <v>0</v>
      </c>
      <c r="BU2039" s="365">
        <f t="shared" si="443"/>
        <v>0</v>
      </c>
      <c r="BV2039" s="362">
        <f t="shared" si="444"/>
        <v>0</v>
      </c>
      <c r="BW2039" s="363">
        <f t="shared" si="445"/>
        <v>0</v>
      </c>
      <c r="BX2039" s="364">
        <f t="shared" si="446"/>
        <v>0</v>
      </c>
      <c r="BY2039" s="365">
        <f t="shared" si="447"/>
        <v>0</v>
      </c>
      <c r="BZ2039" s="362">
        <f t="shared" si="448"/>
        <v>0</v>
      </c>
      <c r="CA2039" s="366">
        <f t="shared" si="449"/>
        <v>0</v>
      </c>
      <c r="CB2039" s="364">
        <f t="shared" si="450"/>
        <v>0</v>
      </c>
      <c r="CC2039" s="365">
        <f t="shared" si="451"/>
        <v>0</v>
      </c>
      <c r="CD2039" s="298">
        <f t="shared" si="452"/>
        <v>0</v>
      </c>
      <c r="CE2039" s="272">
        <f t="shared" si="453"/>
        <v>0</v>
      </c>
      <c r="CF2039" s="370" t="str">
        <f>IF(CE2039=0,"",
IF(SUM($CE$1955:CE2039)=1,CG2039,
IF($CE$2075&gt;SUM($CE$1955:CE2039),_xlfn.CONCAT(", ",CG2039),
IF($CE$2075=SUM($CE$1955:CE2039),_xlfn.CONCAT(" y ",CG2039)))))</f>
        <v/>
      </c>
      <c r="CG2039" s="156" t="s">
        <v>5229</v>
      </c>
      <c r="CH2039" s="402">
        <f t="shared" si="454"/>
        <v>0</v>
      </c>
      <c r="CI2039" s="370" t="str">
        <f>IF(CH2039=0,"",
IF(SUM($CH$1955:CH2039)=1,CJ2039,
IF($CH$2075&gt;SUM($CH$1955:CH2039),_xlfn.CONCAT(", ",CJ2039),
IF($CH$2075=SUM($CH$1955:CH2039),_xlfn.CONCAT(" y ",CJ2039)))))</f>
        <v/>
      </c>
      <c r="CJ2039" s="156" t="s">
        <v>5229</v>
      </c>
    </row>
    <row r="2040" spans="1:88" ht="15" customHeight="1">
      <c r="A2040" s="57"/>
      <c r="B2040" s="26"/>
      <c r="C2040" s="165" t="s">
        <v>5230</v>
      </c>
      <c r="D2040" s="885" t="str">
        <f t="shared" si="402"/>
        <v/>
      </c>
      <c r="E2040" s="886"/>
      <c r="F2040" s="886"/>
      <c r="G2040" s="886"/>
      <c r="H2040" s="886"/>
      <c r="I2040" s="886"/>
      <c r="J2040" s="886"/>
      <c r="K2040" s="886"/>
      <c r="L2040" s="886"/>
      <c r="M2040" s="886"/>
      <c r="N2040" s="886"/>
      <c r="O2040" s="886"/>
      <c r="P2040" s="886"/>
      <c r="Q2040" s="886"/>
      <c r="R2040" s="887"/>
      <c r="S2040" s="614"/>
      <c r="T2040" s="614"/>
      <c r="U2040" s="614"/>
      <c r="V2040" s="614"/>
      <c r="W2040" s="614"/>
      <c r="X2040" s="614"/>
      <c r="Y2040" s="614"/>
      <c r="Z2040" s="614"/>
      <c r="AA2040" s="614"/>
      <c r="AB2040" s="614"/>
      <c r="AC2040" s="614"/>
      <c r="AD2040" s="614"/>
      <c r="AE2040" s="164"/>
      <c r="AF2040" s="164"/>
      <c r="AG2040" s="199">
        <f t="shared" si="403"/>
        <v>0</v>
      </c>
      <c r="AH2040" s="293">
        <f t="shared" si="404"/>
        <v>0</v>
      </c>
      <c r="AI2040" s="294">
        <f t="shared" si="405"/>
        <v>0</v>
      </c>
      <c r="AJ2040" s="295">
        <f t="shared" si="406"/>
        <v>0</v>
      </c>
      <c r="AK2040" s="296">
        <f t="shared" si="407"/>
        <v>0</v>
      </c>
      <c r="AL2040" s="293">
        <f t="shared" si="408"/>
        <v>0</v>
      </c>
      <c r="AM2040" s="294">
        <f t="shared" si="409"/>
        <v>0</v>
      </c>
      <c r="AN2040" s="295">
        <f t="shared" si="410"/>
        <v>0</v>
      </c>
      <c r="AO2040" s="296">
        <f t="shared" si="411"/>
        <v>0</v>
      </c>
      <c r="AP2040" s="293">
        <f t="shared" si="412"/>
        <v>0</v>
      </c>
      <c r="AQ2040" s="294">
        <f t="shared" si="413"/>
        <v>0</v>
      </c>
      <c r="AR2040" s="295">
        <f t="shared" si="414"/>
        <v>0</v>
      </c>
      <c r="AS2040" s="296">
        <f t="shared" si="415"/>
        <v>0</v>
      </c>
      <c r="AT2040" s="293">
        <f t="shared" si="416"/>
        <v>0</v>
      </c>
      <c r="AU2040" s="294">
        <f t="shared" si="417"/>
        <v>0</v>
      </c>
      <c r="AV2040" s="295">
        <f t="shared" si="418"/>
        <v>0</v>
      </c>
      <c r="AW2040" s="296">
        <f t="shared" si="419"/>
        <v>0</v>
      </c>
      <c r="AX2040" s="293">
        <f t="shared" si="420"/>
        <v>0</v>
      </c>
      <c r="AY2040" s="294">
        <f t="shared" si="421"/>
        <v>0</v>
      </c>
      <c r="AZ2040" s="295">
        <f t="shared" si="422"/>
        <v>0</v>
      </c>
      <c r="BA2040" s="296">
        <f t="shared" si="423"/>
        <v>0</v>
      </c>
      <c r="BB2040" s="293">
        <f t="shared" si="424"/>
        <v>0</v>
      </c>
      <c r="BC2040" s="294">
        <f t="shared" si="425"/>
        <v>0</v>
      </c>
      <c r="BD2040" s="295">
        <f t="shared" si="426"/>
        <v>0</v>
      </c>
      <c r="BE2040" s="296">
        <f t="shared" si="427"/>
        <v>0</v>
      </c>
      <c r="BF2040" s="293">
        <f t="shared" si="428"/>
        <v>0</v>
      </c>
      <c r="BG2040" s="294">
        <f t="shared" si="429"/>
        <v>0</v>
      </c>
      <c r="BH2040" s="295">
        <f t="shared" si="430"/>
        <v>0</v>
      </c>
      <c r="BI2040" s="296">
        <f t="shared" si="431"/>
        <v>0</v>
      </c>
      <c r="BJ2040" s="293">
        <f t="shared" si="432"/>
        <v>0</v>
      </c>
      <c r="BK2040" s="294">
        <f t="shared" si="433"/>
        <v>0</v>
      </c>
      <c r="BL2040" s="295">
        <f t="shared" si="434"/>
        <v>0</v>
      </c>
      <c r="BM2040" s="296">
        <f t="shared" si="435"/>
        <v>0</v>
      </c>
      <c r="BN2040" s="293">
        <f t="shared" si="436"/>
        <v>0</v>
      </c>
      <c r="BO2040" s="294">
        <f t="shared" si="437"/>
        <v>0</v>
      </c>
      <c r="BP2040" s="295">
        <f t="shared" si="438"/>
        <v>0</v>
      </c>
      <c r="BQ2040" s="296">
        <f t="shared" si="439"/>
        <v>0</v>
      </c>
      <c r="BR2040" s="362">
        <f t="shared" si="440"/>
        <v>0</v>
      </c>
      <c r="BS2040" s="366">
        <f t="shared" si="441"/>
        <v>0</v>
      </c>
      <c r="BT2040" s="364">
        <f t="shared" si="442"/>
        <v>0</v>
      </c>
      <c r="BU2040" s="365">
        <f t="shared" si="443"/>
        <v>0</v>
      </c>
      <c r="BV2040" s="362">
        <f t="shared" si="444"/>
        <v>0</v>
      </c>
      <c r="BW2040" s="363">
        <f t="shared" si="445"/>
        <v>0</v>
      </c>
      <c r="BX2040" s="364">
        <f t="shared" si="446"/>
        <v>0</v>
      </c>
      <c r="BY2040" s="365">
        <f t="shared" si="447"/>
        <v>0</v>
      </c>
      <c r="BZ2040" s="362">
        <f t="shared" si="448"/>
        <v>0</v>
      </c>
      <c r="CA2040" s="366">
        <f t="shared" si="449"/>
        <v>0</v>
      </c>
      <c r="CB2040" s="364">
        <f t="shared" si="450"/>
        <v>0</v>
      </c>
      <c r="CC2040" s="365">
        <f t="shared" si="451"/>
        <v>0</v>
      </c>
      <c r="CD2040" s="298">
        <f t="shared" si="452"/>
        <v>0</v>
      </c>
      <c r="CE2040" s="272">
        <f t="shared" si="453"/>
        <v>0</v>
      </c>
      <c r="CF2040" s="370" t="str">
        <f>IF(CE2040=0,"",
IF(SUM($CE$1955:CE2040)=1,CG2040,
IF($CE$2075&gt;SUM($CE$1955:CE2040),_xlfn.CONCAT(", ",CG2040),
IF($CE$2075=SUM($CE$1955:CE2040),_xlfn.CONCAT(" y ",CG2040)))))</f>
        <v/>
      </c>
      <c r="CG2040" s="156" t="s">
        <v>5231</v>
      </c>
      <c r="CH2040" s="402">
        <f t="shared" si="454"/>
        <v>0</v>
      </c>
      <c r="CI2040" s="370" t="str">
        <f>IF(CH2040=0,"",
IF(SUM($CH$1955:CH2040)=1,CJ2040,
IF($CH$2075&gt;SUM($CH$1955:CH2040),_xlfn.CONCAT(", ",CJ2040),
IF($CH$2075=SUM($CH$1955:CH2040),_xlfn.CONCAT(" y ",CJ2040)))))</f>
        <v/>
      </c>
      <c r="CJ2040" s="156" t="s">
        <v>5231</v>
      </c>
    </row>
    <row r="2041" spans="1:88" ht="15" customHeight="1">
      <c r="A2041" s="57"/>
      <c r="B2041" s="26"/>
      <c r="C2041" s="165" t="s">
        <v>5232</v>
      </c>
      <c r="D2041" s="885" t="str">
        <f t="shared" si="402"/>
        <v/>
      </c>
      <c r="E2041" s="886"/>
      <c r="F2041" s="886"/>
      <c r="G2041" s="886"/>
      <c r="H2041" s="886"/>
      <c r="I2041" s="886"/>
      <c r="J2041" s="886"/>
      <c r="K2041" s="886"/>
      <c r="L2041" s="886"/>
      <c r="M2041" s="886"/>
      <c r="N2041" s="886"/>
      <c r="O2041" s="886"/>
      <c r="P2041" s="886"/>
      <c r="Q2041" s="886"/>
      <c r="R2041" s="887"/>
      <c r="S2041" s="614"/>
      <c r="T2041" s="614"/>
      <c r="U2041" s="614"/>
      <c r="V2041" s="614"/>
      <c r="W2041" s="614"/>
      <c r="X2041" s="614"/>
      <c r="Y2041" s="614"/>
      <c r="Z2041" s="614"/>
      <c r="AA2041" s="614"/>
      <c r="AB2041" s="614"/>
      <c r="AC2041" s="614"/>
      <c r="AD2041" s="614"/>
      <c r="AE2041" s="164"/>
      <c r="AF2041" s="164"/>
      <c r="AG2041" s="199">
        <f t="shared" si="403"/>
        <v>0</v>
      </c>
      <c r="AH2041" s="293">
        <f t="shared" si="404"/>
        <v>0</v>
      </c>
      <c r="AI2041" s="294">
        <f t="shared" si="405"/>
        <v>0</v>
      </c>
      <c r="AJ2041" s="295">
        <f t="shared" si="406"/>
        <v>0</v>
      </c>
      <c r="AK2041" s="296">
        <f t="shared" si="407"/>
        <v>0</v>
      </c>
      <c r="AL2041" s="293">
        <f t="shared" si="408"/>
        <v>0</v>
      </c>
      <c r="AM2041" s="294">
        <f t="shared" si="409"/>
        <v>0</v>
      </c>
      <c r="AN2041" s="295">
        <f t="shared" si="410"/>
        <v>0</v>
      </c>
      <c r="AO2041" s="296">
        <f t="shared" si="411"/>
        <v>0</v>
      </c>
      <c r="AP2041" s="293">
        <f t="shared" si="412"/>
        <v>0</v>
      </c>
      <c r="AQ2041" s="294">
        <f t="shared" si="413"/>
        <v>0</v>
      </c>
      <c r="AR2041" s="295">
        <f t="shared" si="414"/>
        <v>0</v>
      </c>
      <c r="AS2041" s="296">
        <f t="shared" si="415"/>
        <v>0</v>
      </c>
      <c r="AT2041" s="293">
        <f t="shared" si="416"/>
        <v>0</v>
      </c>
      <c r="AU2041" s="294">
        <f t="shared" si="417"/>
        <v>0</v>
      </c>
      <c r="AV2041" s="295">
        <f t="shared" si="418"/>
        <v>0</v>
      </c>
      <c r="AW2041" s="296">
        <f t="shared" si="419"/>
        <v>0</v>
      </c>
      <c r="AX2041" s="293">
        <f t="shared" si="420"/>
        <v>0</v>
      </c>
      <c r="AY2041" s="294">
        <f t="shared" si="421"/>
        <v>0</v>
      </c>
      <c r="AZ2041" s="295">
        <f t="shared" si="422"/>
        <v>0</v>
      </c>
      <c r="BA2041" s="296">
        <f t="shared" si="423"/>
        <v>0</v>
      </c>
      <c r="BB2041" s="293">
        <f t="shared" si="424"/>
        <v>0</v>
      </c>
      <c r="BC2041" s="294">
        <f t="shared" si="425"/>
        <v>0</v>
      </c>
      <c r="BD2041" s="295">
        <f t="shared" si="426"/>
        <v>0</v>
      </c>
      <c r="BE2041" s="296">
        <f t="shared" si="427"/>
        <v>0</v>
      </c>
      <c r="BF2041" s="293">
        <f t="shared" si="428"/>
        <v>0</v>
      </c>
      <c r="BG2041" s="294">
        <f t="shared" si="429"/>
        <v>0</v>
      </c>
      <c r="BH2041" s="295">
        <f t="shared" si="430"/>
        <v>0</v>
      </c>
      <c r="BI2041" s="296">
        <f t="shared" si="431"/>
        <v>0</v>
      </c>
      <c r="BJ2041" s="293">
        <f t="shared" si="432"/>
        <v>0</v>
      </c>
      <c r="BK2041" s="294">
        <f t="shared" si="433"/>
        <v>0</v>
      </c>
      <c r="BL2041" s="295">
        <f t="shared" si="434"/>
        <v>0</v>
      </c>
      <c r="BM2041" s="296">
        <f t="shared" si="435"/>
        <v>0</v>
      </c>
      <c r="BN2041" s="293">
        <f t="shared" si="436"/>
        <v>0</v>
      </c>
      <c r="BO2041" s="294">
        <f t="shared" si="437"/>
        <v>0</v>
      </c>
      <c r="BP2041" s="295">
        <f t="shared" si="438"/>
        <v>0</v>
      </c>
      <c r="BQ2041" s="296">
        <f t="shared" si="439"/>
        <v>0</v>
      </c>
      <c r="BR2041" s="362">
        <f t="shared" si="440"/>
        <v>0</v>
      </c>
      <c r="BS2041" s="366">
        <f t="shared" si="441"/>
        <v>0</v>
      </c>
      <c r="BT2041" s="364">
        <f t="shared" si="442"/>
        <v>0</v>
      </c>
      <c r="BU2041" s="365">
        <f t="shared" si="443"/>
        <v>0</v>
      </c>
      <c r="BV2041" s="362">
        <f t="shared" si="444"/>
        <v>0</v>
      </c>
      <c r="BW2041" s="363">
        <f t="shared" si="445"/>
        <v>0</v>
      </c>
      <c r="BX2041" s="364">
        <f t="shared" si="446"/>
        <v>0</v>
      </c>
      <c r="BY2041" s="365">
        <f t="shared" si="447"/>
        <v>0</v>
      </c>
      <c r="BZ2041" s="362">
        <f t="shared" si="448"/>
        <v>0</v>
      </c>
      <c r="CA2041" s="366">
        <f t="shared" si="449"/>
        <v>0</v>
      </c>
      <c r="CB2041" s="364">
        <f t="shared" si="450"/>
        <v>0</v>
      </c>
      <c r="CC2041" s="365">
        <f t="shared" si="451"/>
        <v>0</v>
      </c>
      <c r="CD2041" s="298">
        <f t="shared" si="452"/>
        <v>0</v>
      </c>
      <c r="CE2041" s="272">
        <f t="shared" si="453"/>
        <v>0</v>
      </c>
      <c r="CF2041" s="370" t="str">
        <f>IF(CE2041=0,"",
IF(SUM($CE$1955:CE2041)=1,CG2041,
IF($CE$2075&gt;SUM($CE$1955:CE2041),_xlfn.CONCAT(", ",CG2041),
IF($CE$2075=SUM($CE$1955:CE2041),_xlfn.CONCAT(" y ",CG2041)))))</f>
        <v/>
      </c>
      <c r="CG2041" s="156" t="s">
        <v>5233</v>
      </c>
      <c r="CH2041" s="402">
        <f t="shared" si="454"/>
        <v>0</v>
      </c>
      <c r="CI2041" s="370" t="str">
        <f>IF(CH2041=0,"",
IF(SUM($CH$1955:CH2041)=1,CJ2041,
IF($CH$2075&gt;SUM($CH$1955:CH2041),_xlfn.CONCAT(", ",CJ2041),
IF($CH$2075=SUM($CH$1955:CH2041),_xlfn.CONCAT(" y ",CJ2041)))))</f>
        <v/>
      </c>
      <c r="CJ2041" s="156" t="s">
        <v>5233</v>
      </c>
    </row>
    <row r="2042" spans="1:88" ht="15" customHeight="1">
      <c r="A2042" s="57"/>
      <c r="B2042" s="26"/>
      <c r="C2042" s="165" t="s">
        <v>5234</v>
      </c>
      <c r="D2042" s="885" t="str">
        <f t="shared" si="402"/>
        <v/>
      </c>
      <c r="E2042" s="886"/>
      <c r="F2042" s="886"/>
      <c r="G2042" s="886"/>
      <c r="H2042" s="886"/>
      <c r="I2042" s="886"/>
      <c r="J2042" s="886"/>
      <c r="K2042" s="886"/>
      <c r="L2042" s="886"/>
      <c r="M2042" s="886"/>
      <c r="N2042" s="886"/>
      <c r="O2042" s="886"/>
      <c r="P2042" s="886"/>
      <c r="Q2042" s="886"/>
      <c r="R2042" s="887"/>
      <c r="S2042" s="614"/>
      <c r="T2042" s="614"/>
      <c r="U2042" s="614"/>
      <c r="V2042" s="614"/>
      <c r="W2042" s="614"/>
      <c r="X2042" s="614"/>
      <c r="Y2042" s="614"/>
      <c r="Z2042" s="614"/>
      <c r="AA2042" s="614"/>
      <c r="AB2042" s="614"/>
      <c r="AC2042" s="614"/>
      <c r="AD2042" s="614"/>
      <c r="AE2042" s="164"/>
      <c r="AF2042" s="164"/>
      <c r="AG2042" s="199">
        <f t="shared" si="403"/>
        <v>0</v>
      </c>
      <c r="AH2042" s="293">
        <f t="shared" si="404"/>
        <v>0</v>
      </c>
      <c r="AI2042" s="294">
        <f t="shared" si="405"/>
        <v>0</v>
      </c>
      <c r="AJ2042" s="295">
        <f t="shared" si="406"/>
        <v>0</v>
      </c>
      <c r="AK2042" s="296">
        <f t="shared" si="407"/>
        <v>0</v>
      </c>
      <c r="AL2042" s="293">
        <f t="shared" si="408"/>
        <v>0</v>
      </c>
      <c r="AM2042" s="294">
        <f t="shared" si="409"/>
        <v>0</v>
      </c>
      <c r="AN2042" s="295">
        <f t="shared" si="410"/>
        <v>0</v>
      </c>
      <c r="AO2042" s="296">
        <f t="shared" si="411"/>
        <v>0</v>
      </c>
      <c r="AP2042" s="293">
        <f t="shared" si="412"/>
        <v>0</v>
      </c>
      <c r="AQ2042" s="294">
        <f t="shared" si="413"/>
        <v>0</v>
      </c>
      <c r="AR2042" s="295">
        <f t="shared" si="414"/>
        <v>0</v>
      </c>
      <c r="AS2042" s="296">
        <f t="shared" si="415"/>
        <v>0</v>
      </c>
      <c r="AT2042" s="293">
        <f t="shared" si="416"/>
        <v>0</v>
      </c>
      <c r="AU2042" s="294">
        <f t="shared" si="417"/>
        <v>0</v>
      </c>
      <c r="AV2042" s="295">
        <f t="shared" si="418"/>
        <v>0</v>
      </c>
      <c r="AW2042" s="296">
        <f t="shared" si="419"/>
        <v>0</v>
      </c>
      <c r="AX2042" s="293">
        <f t="shared" si="420"/>
        <v>0</v>
      </c>
      <c r="AY2042" s="294">
        <f t="shared" si="421"/>
        <v>0</v>
      </c>
      <c r="AZ2042" s="295">
        <f t="shared" si="422"/>
        <v>0</v>
      </c>
      <c r="BA2042" s="296">
        <f t="shared" si="423"/>
        <v>0</v>
      </c>
      <c r="BB2042" s="293">
        <f t="shared" si="424"/>
        <v>0</v>
      </c>
      <c r="BC2042" s="294">
        <f t="shared" si="425"/>
        <v>0</v>
      </c>
      <c r="BD2042" s="295">
        <f t="shared" si="426"/>
        <v>0</v>
      </c>
      <c r="BE2042" s="296">
        <f t="shared" si="427"/>
        <v>0</v>
      </c>
      <c r="BF2042" s="293">
        <f t="shared" si="428"/>
        <v>0</v>
      </c>
      <c r="BG2042" s="294">
        <f t="shared" si="429"/>
        <v>0</v>
      </c>
      <c r="BH2042" s="295">
        <f t="shared" si="430"/>
        <v>0</v>
      </c>
      <c r="BI2042" s="296">
        <f t="shared" si="431"/>
        <v>0</v>
      </c>
      <c r="BJ2042" s="293">
        <f t="shared" si="432"/>
        <v>0</v>
      </c>
      <c r="BK2042" s="294">
        <f t="shared" si="433"/>
        <v>0</v>
      </c>
      <c r="BL2042" s="295">
        <f t="shared" si="434"/>
        <v>0</v>
      </c>
      <c r="BM2042" s="296">
        <f t="shared" si="435"/>
        <v>0</v>
      </c>
      <c r="BN2042" s="293">
        <f t="shared" si="436"/>
        <v>0</v>
      </c>
      <c r="BO2042" s="294">
        <f t="shared" si="437"/>
        <v>0</v>
      </c>
      <c r="BP2042" s="295">
        <f t="shared" si="438"/>
        <v>0</v>
      </c>
      <c r="BQ2042" s="296">
        <f t="shared" si="439"/>
        <v>0</v>
      </c>
      <c r="BR2042" s="362">
        <f t="shared" si="440"/>
        <v>0</v>
      </c>
      <c r="BS2042" s="366">
        <f t="shared" si="441"/>
        <v>0</v>
      </c>
      <c r="BT2042" s="364">
        <f t="shared" si="442"/>
        <v>0</v>
      </c>
      <c r="BU2042" s="365">
        <f t="shared" si="443"/>
        <v>0</v>
      </c>
      <c r="BV2042" s="362">
        <f t="shared" si="444"/>
        <v>0</v>
      </c>
      <c r="BW2042" s="363">
        <f t="shared" si="445"/>
        <v>0</v>
      </c>
      <c r="BX2042" s="364">
        <f t="shared" si="446"/>
        <v>0</v>
      </c>
      <c r="BY2042" s="365">
        <f t="shared" si="447"/>
        <v>0</v>
      </c>
      <c r="BZ2042" s="362">
        <f t="shared" si="448"/>
        <v>0</v>
      </c>
      <c r="CA2042" s="366">
        <f t="shared" si="449"/>
        <v>0</v>
      </c>
      <c r="CB2042" s="364">
        <f t="shared" si="450"/>
        <v>0</v>
      </c>
      <c r="CC2042" s="365">
        <f t="shared" si="451"/>
        <v>0</v>
      </c>
      <c r="CD2042" s="298">
        <f t="shared" si="452"/>
        <v>0</v>
      </c>
      <c r="CE2042" s="272">
        <f t="shared" si="453"/>
        <v>0</v>
      </c>
      <c r="CF2042" s="370" t="str">
        <f>IF(CE2042=0,"",
IF(SUM($CE$1955:CE2042)=1,CG2042,
IF($CE$2075&gt;SUM($CE$1955:CE2042),_xlfn.CONCAT(", ",CG2042),
IF($CE$2075=SUM($CE$1955:CE2042),_xlfn.CONCAT(" y ",CG2042)))))</f>
        <v/>
      </c>
      <c r="CG2042" s="156" t="s">
        <v>5235</v>
      </c>
      <c r="CH2042" s="402">
        <f t="shared" si="454"/>
        <v>0</v>
      </c>
      <c r="CI2042" s="370" t="str">
        <f>IF(CH2042=0,"",
IF(SUM($CH$1955:CH2042)=1,CJ2042,
IF($CH$2075&gt;SUM($CH$1955:CH2042),_xlfn.CONCAT(", ",CJ2042),
IF($CH$2075=SUM($CH$1955:CH2042),_xlfn.CONCAT(" y ",CJ2042)))))</f>
        <v/>
      </c>
      <c r="CJ2042" s="156" t="s">
        <v>5235</v>
      </c>
    </row>
    <row r="2043" spans="1:88" ht="15" customHeight="1">
      <c r="A2043" s="57"/>
      <c r="B2043" s="26"/>
      <c r="C2043" s="165" t="s">
        <v>5236</v>
      </c>
      <c r="D2043" s="885" t="str">
        <f t="shared" si="402"/>
        <v/>
      </c>
      <c r="E2043" s="886"/>
      <c r="F2043" s="886"/>
      <c r="G2043" s="886"/>
      <c r="H2043" s="886"/>
      <c r="I2043" s="886"/>
      <c r="J2043" s="886"/>
      <c r="K2043" s="886"/>
      <c r="L2043" s="886"/>
      <c r="M2043" s="886"/>
      <c r="N2043" s="886"/>
      <c r="O2043" s="886"/>
      <c r="P2043" s="886"/>
      <c r="Q2043" s="886"/>
      <c r="R2043" s="887"/>
      <c r="S2043" s="614"/>
      <c r="T2043" s="614"/>
      <c r="U2043" s="614"/>
      <c r="V2043" s="614"/>
      <c r="W2043" s="614"/>
      <c r="X2043" s="614"/>
      <c r="Y2043" s="614"/>
      <c r="Z2043" s="614"/>
      <c r="AA2043" s="614"/>
      <c r="AB2043" s="614"/>
      <c r="AC2043" s="614"/>
      <c r="AD2043" s="614"/>
      <c r="AE2043" s="164"/>
      <c r="AF2043" s="164"/>
      <c r="AG2043" s="199">
        <f t="shared" si="403"/>
        <v>0</v>
      </c>
      <c r="AH2043" s="293">
        <f t="shared" si="404"/>
        <v>0</v>
      </c>
      <c r="AI2043" s="294">
        <f t="shared" si="405"/>
        <v>0</v>
      </c>
      <c r="AJ2043" s="295">
        <f t="shared" si="406"/>
        <v>0</v>
      </c>
      <c r="AK2043" s="296">
        <f t="shared" si="407"/>
        <v>0</v>
      </c>
      <c r="AL2043" s="293">
        <f t="shared" si="408"/>
        <v>0</v>
      </c>
      <c r="AM2043" s="294">
        <f t="shared" si="409"/>
        <v>0</v>
      </c>
      <c r="AN2043" s="295">
        <f t="shared" si="410"/>
        <v>0</v>
      </c>
      <c r="AO2043" s="296">
        <f t="shared" si="411"/>
        <v>0</v>
      </c>
      <c r="AP2043" s="293">
        <f t="shared" si="412"/>
        <v>0</v>
      </c>
      <c r="AQ2043" s="294">
        <f t="shared" si="413"/>
        <v>0</v>
      </c>
      <c r="AR2043" s="295">
        <f t="shared" si="414"/>
        <v>0</v>
      </c>
      <c r="AS2043" s="296">
        <f t="shared" si="415"/>
        <v>0</v>
      </c>
      <c r="AT2043" s="293">
        <f t="shared" si="416"/>
        <v>0</v>
      </c>
      <c r="AU2043" s="294">
        <f t="shared" si="417"/>
        <v>0</v>
      </c>
      <c r="AV2043" s="295">
        <f t="shared" si="418"/>
        <v>0</v>
      </c>
      <c r="AW2043" s="296">
        <f t="shared" si="419"/>
        <v>0</v>
      </c>
      <c r="AX2043" s="293">
        <f t="shared" si="420"/>
        <v>0</v>
      </c>
      <c r="AY2043" s="294">
        <f t="shared" si="421"/>
        <v>0</v>
      </c>
      <c r="AZ2043" s="295">
        <f t="shared" si="422"/>
        <v>0</v>
      </c>
      <c r="BA2043" s="296">
        <f t="shared" si="423"/>
        <v>0</v>
      </c>
      <c r="BB2043" s="293">
        <f t="shared" si="424"/>
        <v>0</v>
      </c>
      <c r="BC2043" s="294">
        <f t="shared" si="425"/>
        <v>0</v>
      </c>
      <c r="BD2043" s="295">
        <f t="shared" si="426"/>
        <v>0</v>
      </c>
      <c r="BE2043" s="296">
        <f t="shared" si="427"/>
        <v>0</v>
      </c>
      <c r="BF2043" s="293">
        <f t="shared" si="428"/>
        <v>0</v>
      </c>
      <c r="BG2043" s="294">
        <f t="shared" si="429"/>
        <v>0</v>
      </c>
      <c r="BH2043" s="295">
        <f t="shared" si="430"/>
        <v>0</v>
      </c>
      <c r="BI2043" s="296">
        <f t="shared" si="431"/>
        <v>0</v>
      </c>
      <c r="BJ2043" s="293">
        <f t="shared" si="432"/>
        <v>0</v>
      </c>
      <c r="BK2043" s="294">
        <f t="shared" si="433"/>
        <v>0</v>
      </c>
      <c r="BL2043" s="295">
        <f t="shared" si="434"/>
        <v>0</v>
      </c>
      <c r="BM2043" s="296">
        <f t="shared" si="435"/>
        <v>0</v>
      </c>
      <c r="BN2043" s="293">
        <f t="shared" si="436"/>
        <v>0</v>
      </c>
      <c r="BO2043" s="294">
        <f t="shared" si="437"/>
        <v>0</v>
      </c>
      <c r="BP2043" s="295">
        <f t="shared" si="438"/>
        <v>0</v>
      </c>
      <c r="BQ2043" s="296">
        <f t="shared" si="439"/>
        <v>0</v>
      </c>
      <c r="BR2043" s="362">
        <f t="shared" si="440"/>
        <v>0</v>
      </c>
      <c r="BS2043" s="366">
        <f t="shared" si="441"/>
        <v>0</v>
      </c>
      <c r="BT2043" s="364">
        <f t="shared" si="442"/>
        <v>0</v>
      </c>
      <c r="BU2043" s="365">
        <f t="shared" si="443"/>
        <v>0</v>
      </c>
      <c r="BV2043" s="362">
        <f t="shared" si="444"/>
        <v>0</v>
      </c>
      <c r="BW2043" s="363">
        <f t="shared" si="445"/>
        <v>0</v>
      </c>
      <c r="BX2043" s="364">
        <f t="shared" si="446"/>
        <v>0</v>
      </c>
      <c r="BY2043" s="365">
        <f t="shared" si="447"/>
        <v>0</v>
      </c>
      <c r="BZ2043" s="362">
        <f t="shared" si="448"/>
        <v>0</v>
      </c>
      <c r="CA2043" s="366">
        <f t="shared" si="449"/>
        <v>0</v>
      </c>
      <c r="CB2043" s="364">
        <f t="shared" si="450"/>
        <v>0</v>
      </c>
      <c r="CC2043" s="365">
        <f t="shared" si="451"/>
        <v>0</v>
      </c>
      <c r="CD2043" s="298">
        <f t="shared" si="452"/>
        <v>0</v>
      </c>
      <c r="CE2043" s="272">
        <f t="shared" si="453"/>
        <v>0</v>
      </c>
      <c r="CF2043" s="370" t="str">
        <f>IF(CE2043=0,"",
IF(SUM($CE$1955:CE2043)=1,CG2043,
IF($CE$2075&gt;SUM($CE$1955:CE2043),_xlfn.CONCAT(", ",CG2043),
IF($CE$2075=SUM($CE$1955:CE2043),_xlfn.CONCAT(" y ",CG2043)))))</f>
        <v/>
      </c>
      <c r="CG2043" s="156" t="s">
        <v>5237</v>
      </c>
      <c r="CH2043" s="402">
        <f t="shared" si="454"/>
        <v>0</v>
      </c>
      <c r="CI2043" s="370" t="str">
        <f>IF(CH2043=0,"",
IF(SUM($CH$1955:CH2043)=1,CJ2043,
IF($CH$2075&gt;SUM($CH$1955:CH2043),_xlfn.CONCAT(", ",CJ2043),
IF($CH$2075=SUM($CH$1955:CH2043),_xlfn.CONCAT(" y ",CJ2043)))))</f>
        <v/>
      </c>
      <c r="CJ2043" s="156" t="s">
        <v>5237</v>
      </c>
    </row>
    <row r="2044" spans="1:88" ht="15" customHeight="1">
      <c r="A2044" s="57"/>
      <c r="B2044" s="26"/>
      <c r="C2044" s="165" t="s">
        <v>5238</v>
      </c>
      <c r="D2044" s="885" t="str">
        <f t="shared" si="402"/>
        <v/>
      </c>
      <c r="E2044" s="886"/>
      <c r="F2044" s="886"/>
      <c r="G2044" s="886"/>
      <c r="H2044" s="886"/>
      <c r="I2044" s="886"/>
      <c r="J2044" s="886"/>
      <c r="K2044" s="886"/>
      <c r="L2044" s="886"/>
      <c r="M2044" s="886"/>
      <c r="N2044" s="886"/>
      <c r="O2044" s="886"/>
      <c r="P2044" s="886"/>
      <c r="Q2044" s="886"/>
      <c r="R2044" s="887"/>
      <c r="S2044" s="614"/>
      <c r="T2044" s="614"/>
      <c r="U2044" s="614"/>
      <c r="V2044" s="614"/>
      <c r="W2044" s="614"/>
      <c r="X2044" s="614"/>
      <c r="Y2044" s="614"/>
      <c r="Z2044" s="614"/>
      <c r="AA2044" s="614"/>
      <c r="AB2044" s="614"/>
      <c r="AC2044" s="614"/>
      <c r="AD2044" s="614"/>
      <c r="AE2044" s="164"/>
      <c r="AF2044" s="164"/>
      <c r="AG2044" s="199">
        <f t="shared" si="403"/>
        <v>0</v>
      </c>
      <c r="AH2044" s="293">
        <f t="shared" si="404"/>
        <v>0</v>
      </c>
      <c r="AI2044" s="294">
        <f t="shared" si="405"/>
        <v>0</v>
      </c>
      <c r="AJ2044" s="295">
        <f t="shared" si="406"/>
        <v>0</v>
      </c>
      <c r="AK2044" s="296">
        <f t="shared" si="407"/>
        <v>0</v>
      </c>
      <c r="AL2044" s="293">
        <f t="shared" si="408"/>
        <v>0</v>
      </c>
      <c r="AM2044" s="294">
        <f t="shared" si="409"/>
        <v>0</v>
      </c>
      <c r="AN2044" s="295">
        <f t="shared" si="410"/>
        <v>0</v>
      </c>
      <c r="AO2044" s="296">
        <f t="shared" si="411"/>
        <v>0</v>
      </c>
      <c r="AP2044" s="293">
        <f t="shared" si="412"/>
        <v>0</v>
      </c>
      <c r="AQ2044" s="294">
        <f t="shared" si="413"/>
        <v>0</v>
      </c>
      <c r="AR2044" s="295">
        <f t="shared" si="414"/>
        <v>0</v>
      </c>
      <c r="AS2044" s="296">
        <f t="shared" si="415"/>
        <v>0</v>
      </c>
      <c r="AT2044" s="293">
        <f t="shared" si="416"/>
        <v>0</v>
      </c>
      <c r="AU2044" s="294">
        <f t="shared" si="417"/>
        <v>0</v>
      </c>
      <c r="AV2044" s="295">
        <f t="shared" si="418"/>
        <v>0</v>
      </c>
      <c r="AW2044" s="296">
        <f t="shared" si="419"/>
        <v>0</v>
      </c>
      <c r="AX2044" s="293">
        <f t="shared" si="420"/>
        <v>0</v>
      </c>
      <c r="AY2044" s="294">
        <f t="shared" si="421"/>
        <v>0</v>
      </c>
      <c r="AZ2044" s="295">
        <f t="shared" si="422"/>
        <v>0</v>
      </c>
      <c r="BA2044" s="296">
        <f t="shared" si="423"/>
        <v>0</v>
      </c>
      <c r="BB2044" s="293">
        <f t="shared" si="424"/>
        <v>0</v>
      </c>
      <c r="BC2044" s="294">
        <f t="shared" si="425"/>
        <v>0</v>
      </c>
      <c r="BD2044" s="295">
        <f t="shared" si="426"/>
        <v>0</v>
      </c>
      <c r="BE2044" s="296">
        <f t="shared" si="427"/>
        <v>0</v>
      </c>
      <c r="BF2044" s="293">
        <f t="shared" si="428"/>
        <v>0</v>
      </c>
      <c r="BG2044" s="294">
        <f t="shared" si="429"/>
        <v>0</v>
      </c>
      <c r="BH2044" s="295">
        <f t="shared" si="430"/>
        <v>0</v>
      </c>
      <c r="BI2044" s="296">
        <f t="shared" si="431"/>
        <v>0</v>
      </c>
      <c r="BJ2044" s="293">
        <f t="shared" si="432"/>
        <v>0</v>
      </c>
      <c r="BK2044" s="294">
        <f t="shared" si="433"/>
        <v>0</v>
      </c>
      <c r="BL2044" s="295">
        <f t="shared" si="434"/>
        <v>0</v>
      </c>
      <c r="BM2044" s="296">
        <f t="shared" si="435"/>
        <v>0</v>
      </c>
      <c r="BN2044" s="293">
        <f t="shared" si="436"/>
        <v>0</v>
      </c>
      <c r="BO2044" s="294">
        <f t="shared" si="437"/>
        <v>0</v>
      </c>
      <c r="BP2044" s="295">
        <f t="shared" si="438"/>
        <v>0</v>
      </c>
      <c r="BQ2044" s="296">
        <f t="shared" si="439"/>
        <v>0</v>
      </c>
      <c r="BR2044" s="362">
        <f t="shared" si="440"/>
        <v>0</v>
      </c>
      <c r="BS2044" s="366">
        <f t="shared" si="441"/>
        <v>0</v>
      </c>
      <c r="BT2044" s="364">
        <f t="shared" si="442"/>
        <v>0</v>
      </c>
      <c r="BU2044" s="365">
        <f t="shared" si="443"/>
        <v>0</v>
      </c>
      <c r="BV2044" s="362">
        <f t="shared" si="444"/>
        <v>0</v>
      </c>
      <c r="BW2044" s="363">
        <f t="shared" si="445"/>
        <v>0</v>
      </c>
      <c r="BX2044" s="364">
        <f t="shared" si="446"/>
        <v>0</v>
      </c>
      <c r="BY2044" s="365">
        <f t="shared" si="447"/>
        <v>0</v>
      </c>
      <c r="BZ2044" s="362">
        <f t="shared" si="448"/>
        <v>0</v>
      </c>
      <c r="CA2044" s="366">
        <f t="shared" si="449"/>
        <v>0</v>
      </c>
      <c r="CB2044" s="364">
        <f t="shared" si="450"/>
        <v>0</v>
      </c>
      <c r="CC2044" s="365">
        <f t="shared" si="451"/>
        <v>0</v>
      </c>
      <c r="CD2044" s="298">
        <f t="shared" si="452"/>
        <v>0</v>
      </c>
      <c r="CE2044" s="272">
        <f t="shared" si="453"/>
        <v>0</v>
      </c>
      <c r="CF2044" s="370" t="str">
        <f>IF(CE2044=0,"",
IF(SUM($CE$1955:CE2044)=1,CG2044,
IF($CE$2075&gt;SUM($CE$1955:CE2044),_xlfn.CONCAT(", ",CG2044),
IF($CE$2075=SUM($CE$1955:CE2044),_xlfn.CONCAT(" y ",CG2044)))))</f>
        <v/>
      </c>
      <c r="CG2044" s="156" t="s">
        <v>5239</v>
      </c>
      <c r="CH2044" s="402">
        <f t="shared" si="454"/>
        <v>0</v>
      </c>
      <c r="CI2044" s="370" t="str">
        <f>IF(CH2044=0,"",
IF(SUM($CH$1955:CH2044)=1,CJ2044,
IF($CH$2075&gt;SUM($CH$1955:CH2044),_xlfn.CONCAT(", ",CJ2044),
IF($CH$2075=SUM($CH$1955:CH2044),_xlfn.CONCAT(" y ",CJ2044)))))</f>
        <v/>
      </c>
      <c r="CJ2044" s="156" t="s">
        <v>5239</v>
      </c>
    </row>
    <row r="2045" spans="1:88" ht="15" customHeight="1">
      <c r="A2045" s="57"/>
      <c r="B2045" s="26"/>
      <c r="C2045" s="165" t="s">
        <v>5240</v>
      </c>
      <c r="D2045" s="885" t="str">
        <f t="shared" si="402"/>
        <v/>
      </c>
      <c r="E2045" s="886"/>
      <c r="F2045" s="886"/>
      <c r="G2045" s="886"/>
      <c r="H2045" s="886"/>
      <c r="I2045" s="886"/>
      <c r="J2045" s="886"/>
      <c r="K2045" s="886"/>
      <c r="L2045" s="886"/>
      <c r="M2045" s="886"/>
      <c r="N2045" s="886"/>
      <c r="O2045" s="886"/>
      <c r="P2045" s="886"/>
      <c r="Q2045" s="886"/>
      <c r="R2045" s="887"/>
      <c r="S2045" s="614"/>
      <c r="T2045" s="614"/>
      <c r="U2045" s="614"/>
      <c r="V2045" s="614"/>
      <c r="W2045" s="614"/>
      <c r="X2045" s="614"/>
      <c r="Y2045" s="614"/>
      <c r="Z2045" s="614"/>
      <c r="AA2045" s="614"/>
      <c r="AB2045" s="614"/>
      <c r="AC2045" s="614"/>
      <c r="AD2045" s="614"/>
      <c r="AE2045" s="164"/>
      <c r="AF2045" s="164"/>
      <c r="AG2045" s="199">
        <f t="shared" si="403"/>
        <v>0</v>
      </c>
      <c r="AH2045" s="293">
        <f t="shared" si="404"/>
        <v>0</v>
      </c>
      <c r="AI2045" s="294">
        <f t="shared" si="405"/>
        <v>0</v>
      </c>
      <c r="AJ2045" s="295">
        <f t="shared" si="406"/>
        <v>0</v>
      </c>
      <c r="AK2045" s="296">
        <f t="shared" si="407"/>
        <v>0</v>
      </c>
      <c r="AL2045" s="293">
        <f t="shared" si="408"/>
        <v>0</v>
      </c>
      <c r="AM2045" s="294">
        <f t="shared" si="409"/>
        <v>0</v>
      </c>
      <c r="AN2045" s="295">
        <f t="shared" si="410"/>
        <v>0</v>
      </c>
      <c r="AO2045" s="296">
        <f t="shared" si="411"/>
        <v>0</v>
      </c>
      <c r="AP2045" s="293">
        <f t="shared" si="412"/>
        <v>0</v>
      </c>
      <c r="AQ2045" s="294">
        <f t="shared" si="413"/>
        <v>0</v>
      </c>
      <c r="AR2045" s="295">
        <f t="shared" si="414"/>
        <v>0</v>
      </c>
      <c r="AS2045" s="296">
        <f t="shared" si="415"/>
        <v>0</v>
      </c>
      <c r="AT2045" s="293">
        <f t="shared" si="416"/>
        <v>0</v>
      </c>
      <c r="AU2045" s="294">
        <f t="shared" si="417"/>
        <v>0</v>
      </c>
      <c r="AV2045" s="295">
        <f t="shared" si="418"/>
        <v>0</v>
      </c>
      <c r="AW2045" s="296">
        <f t="shared" si="419"/>
        <v>0</v>
      </c>
      <c r="AX2045" s="293">
        <f t="shared" si="420"/>
        <v>0</v>
      </c>
      <c r="AY2045" s="294">
        <f t="shared" si="421"/>
        <v>0</v>
      </c>
      <c r="AZ2045" s="295">
        <f t="shared" si="422"/>
        <v>0</v>
      </c>
      <c r="BA2045" s="296">
        <f t="shared" si="423"/>
        <v>0</v>
      </c>
      <c r="BB2045" s="293">
        <f t="shared" si="424"/>
        <v>0</v>
      </c>
      <c r="BC2045" s="294">
        <f t="shared" si="425"/>
        <v>0</v>
      </c>
      <c r="BD2045" s="295">
        <f t="shared" si="426"/>
        <v>0</v>
      </c>
      <c r="BE2045" s="296">
        <f t="shared" si="427"/>
        <v>0</v>
      </c>
      <c r="BF2045" s="293">
        <f t="shared" si="428"/>
        <v>0</v>
      </c>
      <c r="BG2045" s="294">
        <f t="shared" si="429"/>
        <v>0</v>
      </c>
      <c r="BH2045" s="295">
        <f t="shared" si="430"/>
        <v>0</v>
      </c>
      <c r="BI2045" s="296">
        <f t="shared" si="431"/>
        <v>0</v>
      </c>
      <c r="BJ2045" s="293">
        <f t="shared" si="432"/>
        <v>0</v>
      </c>
      <c r="BK2045" s="294">
        <f t="shared" si="433"/>
        <v>0</v>
      </c>
      <c r="BL2045" s="295">
        <f t="shared" si="434"/>
        <v>0</v>
      </c>
      <c r="BM2045" s="296">
        <f t="shared" si="435"/>
        <v>0</v>
      </c>
      <c r="BN2045" s="293">
        <f t="shared" si="436"/>
        <v>0</v>
      </c>
      <c r="BO2045" s="294">
        <f t="shared" si="437"/>
        <v>0</v>
      </c>
      <c r="BP2045" s="295">
        <f t="shared" si="438"/>
        <v>0</v>
      </c>
      <c r="BQ2045" s="296">
        <f t="shared" si="439"/>
        <v>0</v>
      </c>
      <c r="BR2045" s="362">
        <f t="shared" si="440"/>
        <v>0</v>
      </c>
      <c r="BS2045" s="366">
        <f t="shared" si="441"/>
        <v>0</v>
      </c>
      <c r="BT2045" s="364">
        <f t="shared" si="442"/>
        <v>0</v>
      </c>
      <c r="BU2045" s="365">
        <f t="shared" si="443"/>
        <v>0</v>
      </c>
      <c r="BV2045" s="362">
        <f t="shared" si="444"/>
        <v>0</v>
      </c>
      <c r="BW2045" s="363">
        <f t="shared" si="445"/>
        <v>0</v>
      </c>
      <c r="BX2045" s="364">
        <f t="shared" si="446"/>
        <v>0</v>
      </c>
      <c r="BY2045" s="365">
        <f t="shared" si="447"/>
        <v>0</v>
      </c>
      <c r="BZ2045" s="362">
        <f t="shared" si="448"/>
        <v>0</v>
      </c>
      <c r="CA2045" s="366">
        <f t="shared" si="449"/>
        <v>0</v>
      </c>
      <c r="CB2045" s="364">
        <f t="shared" si="450"/>
        <v>0</v>
      </c>
      <c r="CC2045" s="365">
        <f t="shared" si="451"/>
        <v>0</v>
      </c>
      <c r="CD2045" s="298">
        <f t="shared" si="452"/>
        <v>0</v>
      </c>
      <c r="CE2045" s="272">
        <f t="shared" si="453"/>
        <v>0</v>
      </c>
      <c r="CF2045" s="370" t="str">
        <f>IF(CE2045=0,"",
IF(SUM($CE$1955:CE2045)=1,CG2045,
IF($CE$2075&gt;SUM($CE$1955:CE2045),_xlfn.CONCAT(", ",CG2045),
IF($CE$2075=SUM($CE$1955:CE2045),_xlfn.CONCAT(" y ",CG2045)))))</f>
        <v/>
      </c>
      <c r="CG2045" s="156" t="s">
        <v>5241</v>
      </c>
      <c r="CH2045" s="402">
        <f t="shared" si="454"/>
        <v>0</v>
      </c>
      <c r="CI2045" s="370" t="str">
        <f>IF(CH2045=0,"",
IF(SUM($CH$1955:CH2045)=1,CJ2045,
IF($CH$2075&gt;SUM($CH$1955:CH2045),_xlfn.CONCAT(", ",CJ2045),
IF($CH$2075=SUM($CH$1955:CH2045),_xlfn.CONCAT(" y ",CJ2045)))))</f>
        <v/>
      </c>
      <c r="CJ2045" s="156" t="s">
        <v>5241</v>
      </c>
    </row>
    <row r="2046" spans="1:88" ht="15" customHeight="1">
      <c r="A2046" s="57"/>
      <c r="B2046" s="26"/>
      <c r="C2046" s="165" t="s">
        <v>5242</v>
      </c>
      <c r="D2046" s="885" t="str">
        <f t="shared" si="402"/>
        <v/>
      </c>
      <c r="E2046" s="886"/>
      <c r="F2046" s="886"/>
      <c r="G2046" s="886"/>
      <c r="H2046" s="886"/>
      <c r="I2046" s="886"/>
      <c r="J2046" s="886"/>
      <c r="K2046" s="886"/>
      <c r="L2046" s="886"/>
      <c r="M2046" s="886"/>
      <c r="N2046" s="886"/>
      <c r="O2046" s="886"/>
      <c r="P2046" s="886"/>
      <c r="Q2046" s="886"/>
      <c r="R2046" s="887"/>
      <c r="S2046" s="614"/>
      <c r="T2046" s="614"/>
      <c r="U2046" s="614"/>
      <c r="V2046" s="614"/>
      <c r="W2046" s="614"/>
      <c r="X2046" s="614"/>
      <c r="Y2046" s="614"/>
      <c r="Z2046" s="614"/>
      <c r="AA2046" s="614"/>
      <c r="AB2046" s="614"/>
      <c r="AC2046" s="614"/>
      <c r="AD2046" s="614"/>
      <c r="AE2046" s="164"/>
      <c r="AF2046" s="164"/>
      <c r="AG2046" s="199">
        <f t="shared" si="403"/>
        <v>0</v>
      </c>
      <c r="AH2046" s="293">
        <f t="shared" si="404"/>
        <v>0</v>
      </c>
      <c r="AI2046" s="294">
        <f t="shared" si="405"/>
        <v>0</v>
      </c>
      <c r="AJ2046" s="295">
        <f t="shared" si="406"/>
        <v>0</v>
      </c>
      <c r="AK2046" s="296">
        <f t="shared" si="407"/>
        <v>0</v>
      </c>
      <c r="AL2046" s="293">
        <f t="shared" si="408"/>
        <v>0</v>
      </c>
      <c r="AM2046" s="294">
        <f t="shared" si="409"/>
        <v>0</v>
      </c>
      <c r="AN2046" s="295">
        <f t="shared" si="410"/>
        <v>0</v>
      </c>
      <c r="AO2046" s="296">
        <f t="shared" si="411"/>
        <v>0</v>
      </c>
      <c r="AP2046" s="293">
        <f t="shared" si="412"/>
        <v>0</v>
      </c>
      <c r="AQ2046" s="294">
        <f t="shared" si="413"/>
        <v>0</v>
      </c>
      <c r="AR2046" s="295">
        <f t="shared" si="414"/>
        <v>0</v>
      </c>
      <c r="AS2046" s="296">
        <f t="shared" si="415"/>
        <v>0</v>
      </c>
      <c r="AT2046" s="293">
        <f t="shared" si="416"/>
        <v>0</v>
      </c>
      <c r="AU2046" s="294">
        <f t="shared" si="417"/>
        <v>0</v>
      </c>
      <c r="AV2046" s="295">
        <f t="shared" si="418"/>
        <v>0</v>
      </c>
      <c r="AW2046" s="296">
        <f t="shared" si="419"/>
        <v>0</v>
      </c>
      <c r="AX2046" s="293">
        <f t="shared" si="420"/>
        <v>0</v>
      </c>
      <c r="AY2046" s="294">
        <f t="shared" si="421"/>
        <v>0</v>
      </c>
      <c r="AZ2046" s="295">
        <f t="shared" si="422"/>
        <v>0</v>
      </c>
      <c r="BA2046" s="296">
        <f t="shared" si="423"/>
        <v>0</v>
      </c>
      <c r="BB2046" s="293">
        <f t="shared" si="424"/>
        <v>0</v>
      </c>
      <c r="BC2046" s="294">
        <f t="shared" si="425"/>
        <v>0</v>
      </c>
      <c r="BD2046" s="295">
        <f t="shared" si="426"/>
        <v>0</v>
      </c>
      <c r="BE2046" s="296">
        <f t="shared" si="427"/>
        <v>0</v>
      </c>
      <c r="BF2046" s="293">
        <f t="shared" si="428"/>
        <v>0</v>
      </c>
      <c r="BG2046" s="294">
        <f t="shared" si="429"/>
        <v>0</v>
      </c>
      <c r="BH2046" s="295">
        <f t="shared" si="430"/>
        <v>0</v>
      </c>
      <c r="BI2046" s="296">
        <f t="shared" si="431"/>
        <v>0</v>
      </c>
      <c r="BJ2046" s="293">
        <f t="shared" si="432"/>
        <v>0</v>
      </c>
      <c r="BK2046" s="294">
        <f t="shared" si="433"/>
        <v>0</v>
      </c>
      <c r="BL2046" s="295">
        <f t="shared" si="434"/>
        <v>0</v>
      </c>
      <c r="BM2046" s="296">
        <f t="shared" si="435"/>
        <v>0</v>
      </c>
      <c r="BN2046" s="293">
        <f t="shared" si="436"/>
        <v>0</v>
      </c>
      <c r="BO2046" s="294">
        <f t="shared" si="437"/>
        <v>0</v>
      </c>
      <c r="BP2046" s="295">
        <f t="shared" si="438"/>
        <v>0</v>
      </c>
      <c r="BQ2046" s="296">
        <f t="shared" si="439"/>
        <v>0</v>
      </c>
      <c r="BR2046" s="362">
        <f t="shared" si="440"/>
        <v>0</v>
      </c>
      <c r="BS2046" s="366">
        <f t="shared" si="441"/>
        <v>0</v>
      </c>
      <c r="BT2046" s="364">
        <f t="shared" si="442"/>
        <v>0</v>
      </c>
      <c r="BU2046" s="365">
        <f t="shared" si="443"/>
        <v>0</v>
      </c>
      <c r="BV2046" s="362">
        <f t="shared" si="444"/>
        <v>0</v>
      </c>
      <c r="BW2046" s="363">
        <f t="shared" si="445"/>
        <v>0</v>
      </c>
      <c r="BX2046" s="364">
        <f t="shared" si="446"/>
        <v>0</v>
      </c>
      <c r="BY2046" s="365">
        <f t="shared" si="447"/>
        <v>0</v>
      </c>
      <c r="BZ2046" s="362">
        <f t="shared" si="448"/>
        <v>0</v>
      </c>
      <c r="CA2046" s="366">
        <f t="shared" si="449"/>
        <v>0</v>
      </c>
      <c r="CB2046" s="364">
        <f t="shared" si="450"/>
        <v>0</v>
      </c>
      <c r="CC2046" s="365">
        <f t="shared" si="451"/>
        <v>0</v>
      </c>
      <c r="CD2046" s="298">
        <f t="shared" si="452"/>
        <v>0</v>
      </c>
      <c r="CE2046" s="272">
        <f t="shared" si="453"/>
        <v>0</v>
      </c>
      <c r="CF2046" s="370" t="str">
        <f>IF(CE2046=0,"",
IF(SUM($CE$1955:CE2046)=1,CG2046,
IF($CE$2075&gt;SUM($CE$1955:CE2046),_xlfn.CONCAT(", ",CG2046),
IF($CE$2075=SUM($CE$1955:CE2046),_xlfn.CONCAT(" y ",CG2046)))))</f>
        <v/>
      </c>
      <c r="CG2046" s="156" t="s">
        <v>5243</v>
      </c>
      <c r="CH2046" s="402">
        <f t="shared" si="454"/>
        <v>0</v>
      </c>
      <c r="CI2046" s="370" t="str">
        <f>IF(CH2046=0,"",
IF(SUM($CH$1955:CH2046)=1,CJ2046,
IF($CH$2075&gt;SUM($CH$1955:CH2046),_xlfn.CONCAT(", ",CJ2046),
IF($CH$2075=SUM($CH$1955:CH2046),_xlfn.CONCAT(" y ",CJ2046)))))</f>
        <v/>
      </c>
      <c r="CJ2046" s="156" t="s">
        <v>5243</v>
      </c>
    </row>
    <row r="2047" spans="1:88" ht="15" customHeight="1">
      <c r="A2047" s="57"/>
      <c r="B2047" s="26"/>
      <c r="C2047" s="165" t="s">
        <v>5244</v>
      </c>
      <c r="D2047" s="885" t="str">
        <f t="shared" si="402"/>
        <v/>
      </c>
      <c r="E2047" s="886"/>
      <c r="F2047" s="886"/>
      <c r="G2047" s="886"/>
      <c r="H2047" s="886"/>
      <c r="I2047" s="886"/>
      <c r="J2047" s="886"/>
      <c r="K2047" s="886"/>
      <c r="L2047" s="886"/>
      <c r="M2047" s="886"/>
      <c r="N2047" s="886"/>
      <c r="O2047" s="886"/>
      <c r="P2047" s="886"/>
      <c r="Q2047" s="886"/>
      <c r="R2047" s="887"/>
      <c r="S2047" s="614"/>
      <c r="T2047" s="614"/>
      <c r="U2047" s="614"/>
      <c r="V2047" s="614"/>
      <c r="W2047" s="614"/>
      <c r="X2047" s="614"/>
      <c r="Y2047" s="614"/>
      <c r="Z2047" s="614"/>
      <c r="AA2047" s="614"/>
      <c r="AB2047" s="614"/>
      <c r="AC2047" s="614"/>
      <c r="AD2047" s="614"/>
      <c r="AE2047" s="164"/>
      <c r="AF2047" s="164"/>
      <c r="AG2047" s="199">
        <f t="shared" si="403"/>
        <v>0</v>
      </c>
      <c r="AH2047" s="293">
        <f t="shared" si="404"/>
        <v>0</v>
      </c>
      <c r="AI2047" s="294">
        <f t="shared" si="405"/>
        <v>0</v>
      </c>
      <c r="AJ2047" s="295">
        <f t="shared" si="406"/>
        <v>0</v>
      </c>
      <c r="AK2047" s="296">
        <f t="shared" si="407"/>
        <v>0</v>
      </c>
      <c r="AL2047" s="293">
        <f t="shared" si="408"/>
        <v>0</v>
      </c>
      <c r="AM2047" s="294">
        <f t="shared" si="409"/>
        <v>0</v>
      </c>
      <c r="AN2047" s="295">
        <f t="shared" si="410"/>
        <v>0</v>
      </c>
      <c r="AO2047" s="296">
        <f t="shared" si="411"/>
        <v>0</v>
      </c>
      <c r="AP2047" s="293">
        <f t="shared" si="412"/>
        <v>0</v>
      </c>
      <c r="AQ2047" s="294">
        <f t="shared" si="413"/>
        <v>0</v>
      </c>
      <c r="AR2047" s="295">
        <f t="shared" si="414"/>
        <v>0</v>
      </c>
      <c r="AS2047" s="296">
        <f t="shared" si="415"/>
        <v>0</v>
      </c>
      <c r="AT2047" s="293">
        <f t="shared" si="416"/>
        <v>0</v>
      </c>
      <c r="AU2047" s="294">
        <f t="shared" si="417"/>
        <v>0</v>
      </c>
      <c r="AV2047" s="295">
        <f t="shared" si="418"/>
        <v>0</v>
      </c>
      <c r="AW2047" s="296">
        <f t="shared" si="419"/>
        <v>0</v>
      </c>
      <c r="AX2047" s="293">
        <f t="shared" si="420"/>
        <v>0</v>
      </c>
      <c r="AY2047" s="294">
        <f t="shared" si="421"/>
        <v>0</v>
      </c>
      <c r="AZ2047" s="295">
        <f t="shared" si="422"/>
        <v>0</v>
      </c>
      <c r="BA2047" s="296">
        <f t="shared" si="423"/>
        <v>0</v>
      </c>
      <c r="BB2047" s="293">
        <f t="shared" si="424"/>
        <v>0</v>
      </c>
      <c r="BC2047" s="294">
        <f t="shared" si="425"/>
        <v>0</v>
      </c>
      <c r="BD2047" s="295">
        <f t="shared" si="426"/>
        <v>0</v>
      </c>
      <c r="BE2047" s="296">
        <f t="shared" si="427"/>
        <v>0</v>
      </c>
      <c r="BF2047" s="293">
        <f t="shared" si="428"/>
        <v>0</v>
      </c>
      <c r="BG2047" s="294">
        <f t="shared" si="429"/>
        <v>0</v>
      </c>
      <c r="BH2047" s="295">
        <f t="shared" si="430"/>
        <v>0</v>
      </c>
      <c r="BI2047" s="296">
        <f t="shared" si="431"/>
        <v>0</v>
      </c>
      <c r="BJ2047" s="293">
        <f t="shared" si="432"/>
        <v>0</v>
      </c>
      <c r="BK2047" s="294">
        <f t="shared" si="433"/>
        <v>0</v>
      </c>
      <c r="BL2047" s="295">
        <f t="shared" si="434"/>
        <v>0</v>
      </c>
      <c r="BM2047" s="296">
        <f t="shared" si="435"/>
        <v>0</v>
      </c>
      <c r="BN2047" s="293">
        <f t="shared" si="436"/>
        <v>0</v>
      </c>
      <c r="BO2047" s="294">
        <f t="shared" si="437"/>
        <v>0</v>
      </c>
      <c r="BP2047" s="295">
        <f t="shared" si="438"/>
        <v>0</v>
      </c>
      <c r="BQ2047" s="296">
        <f t="shared" si="439"/>
        <v>0</v>
      </c>
      <c r="BR2047" s="362">
        <f t="shared" si="440"/>
        <v>0</v>
      </c>
      <c r="BS2047" s="366">
        <f t="shared" si="441"/>
        <v>0</v>
      </c>
      <c r="BT2047" s="364">
        <f t="shared" si="442"/>
        <v>0</v>
      </c>
      <c r="BU2047" s="365">
        <f t="shared" si="443"/>
        <v>0</v>
      </c>
      <c r="BV2047" s="362">
        <f t="shared" si="444"/>
        <v>0</v>
      </c>
      <c r="BW2047" s="363">
        <f t="shared" si="445"/>
        <v>0</v>
      </c>
      <c r="BX2047" s="364">
        <f t="shared" si="446"/>
        <v>0</v>
      </c>
      <c r="BY2047" s="365">
        <f t="shared" si="447"/>
        <v>0</v>
      </c>
      <c r="BZ2047" s="362">
        <f t="shared" si="448"/>
        <v>0</v>
      </c>
      <c r="CA2047" s="366">
        <f t="shared" si="449"/>
        <v>0</v>
      </c>
      <c r="CB2047" s="364">
        <f t="shared" si="450"/>
        <v>0</v>
      </c>
      <c r="CC2047" s="365">
        <f t="shared" si="451"/>
        <v>0</v>
      </c>
      <c r="CD2047" s="298">
        <f t="shared" si="452"/>
        <v>0</v>
      </c>
      <c r="CE2047" s="272">
        <f t="shared" si="453"/>
        <v>0</v>
      </c>
      <c r="CF2047" s="370" t="str">
        <f>IF(CE2047=0,"",
IF(SUM($CE$1955:CE2047)=1,CG2047,
IF($CE$2075&gt;SUM($CE$1955:CE2047),_xlfn.CONCAT(", ",CG2047),
IF($CE$2075=SUM($CE$1955:CE2047),_xlfn.CONCAT(" y ",CG2047)))))</f>
        <v/>
      </c>
      <c r="CG2047" s="156" t="s">
        <v>5245</v>
      </c>
      <c r="CH2047" s="402">
        <f t="shared" si="454"/>
        <v>0</v>
      </c>
      <c r="CI2047" s="370" t="str">
        <f>IF(CH2047=0,"",
IF(SUM($CH$1955:CH2047)=1,CJ2047,
IF($CH$2075&gt;SUM($CH$1955:CH2047),_xlfn.CONCAT(", ",CJ2047),
IF($CH$2075=SUM($CH$1955:CH2047),_xlfn.CONCAT(" y ",CJ2047)))))</f>
        <v/>
      </c>
      <c r="CJ2047" s="156" t="s">
        <v>5245</v>
      </c>
    </row>
    <row r="2048" spans="1:88" ht="15" customHeight="1">
      <c r="A2048" s="57"/>
      <c r="B2048" s="26"/>
      <c r="C2048" s="165" t="s">
        <v>5246</v>
      </c>
      <c r="D2048" s="885" t="str">
        <f t="shared" si="402"/>
        <v/>
      </c>
      <c r="E2048" s="886"/>
      <c r="F2048" s="886"/>
      <c r="G2048" s="886"/>
      <c r="H2048" s="886"/>
      <c r="I2048" s="886"/>
      <c r="J2048" s="886"/>
      <c r="K2048" s="886"/>
      <c r="L2048" s="886"/>
      <c r="M2048" s="886"/>
      <c r="N2048" s="886"/>
      <c r="O2048" s="886"/>
      <c r="P2048" s="886"/>
      <c r="Q2048" s="886"/>
      <c r="R2048" s="887"/>
      <c r="S2048" s="614"/>
      <c r="T2048" s="614"/>
      <c r="U2048" s="614"/>
      <c r="V2048" s="614"/>
      <c r="W2048" s="614"/>
      <c r="X2048" s="614"/>
      <c r="Y2048" s="614"/>
      <c r="Z2048" s="614"/>
      <c r="AA2048" s="614"/>
      <c r="AB2048" s="614"/>
      <c r="AC2048" s="614"/>
      <c r="AD2048" s="614"/>
      <c r="AE2048" s="164"/>
      <c r="AF2048" s="164"/>
      <c r="AG2048" s="199">
        <f t="shared" si="403"/>
        <v>0</v>
      </c>
      <c r="AH2048" s="293">
        <f t="shared" si="404"/>
        <v>0</v>
      </c>
      <c r="AI2048" s="294">
        <f t="shared" si="405"/>
        <v>0</v>
      </c>
      <c r="AJ2048" s="295">
        <f t="shared" si="406"/>
        <v>0</v>
      </c>
      <c r="AK2048" s="296">
        <f t="shared" si="407"/>
        <v>0</v>
      </c>
      <c r="AL2048" s="293">
        <f t="shared" si="408"/>
        <v>0</v>
      </c>
      <c r="AM2048" s="294">
        <f t="shared" si="409"/>
        <v>0</v>
      </c>
      <c r="AN2048" s="295">
        <f t="shared" si="410"/>
        <v>0</v>
      </c>
      <c r="AO2048" s="296">
        <f t="shared" si="411"/>
        <v>0</v>
      </c>
      <c r="AP2048" s="293">
        <f t="shared" si="412"/>
        <v>0</v>
      </c>
      <c r="AQ2048" s="294">
        <f t="shared" si="413"/>
        <v>0</v>
      </c>
      <c r="AR2048" s="295">
        <f t="shared" si="414"/>
        <v>0</v>
      </c>
      <c r="AS2048" s="296">
        <f t="shared" si="415"/>
        <v>0</v>
      </c>
      <c r="AT2048" s="293">
        <f t="shared" si="416"/>
        <v>0</v>
      </c>
      <c r="AU2048" s="294">
        <f t="shared" si="417"/>
        <v>0</v>
      </c>
      <c r="AV2048" s="295">
        <f t="shared" si="418"/>
        <v>0</v>
      </c>
      <c r="AW2048" s="296">
        <f t="shared" si="419"/>
        <v>0</v>
      </c>
      <c r="AX2048" s="293">
        <f t="shared" si="420"/>
        <v>0</v>
      </c>
      <c r="AY2048" s="294">
        <f t="shared" si="421"/>
        <v>0</v>
      </c>
      <c r="AZ2048" s="295">
        <f t="shared" si="422"/>
        <v>0</v>
      </c>
      <c r="BA2048" s="296">
        <f t="shared" si="423"/>
        <v>0</v>
      </c>
      <c r="BB2048" s="293">
        <f t="shared" si="424"/>
        <v>0</v>
      </c>
      <c r="BC2048" s="294">
        <f t="shared" si="425"/>
        <v>0</v>
      </c>
      <c r="BD2048" s="295">
        <f t="shared" si="426"/>
        <v>0</v>
      </c>
      <c r="BE2048" s="296">
        <f t="shared" si="427"/>
        <v>0</v>
      </c>
      <c r="BF2048" s="293">
        <f t="shared" si="428"/>
        <v>0</v>
      </c>
      <c r="BG2048" s="294">
        <f t="shared" si="429"/>
        <v>0</v>
      </c>
      <c r="BH2048" s="295">
        <f t="shared" si="430"/>
        <v>0</v>
      </c>
      <c r="BI2048" s="296">
        <f t="shared" si="431"/>
        <v>0</v>
      </c>
      <c r="BJ2048" s="293">
        <f t="shared" si="432"/>
        <v>0</v>
      </c>
      <c r="BK2048" s="294">
        <f t="shared" si="433"/>
        <v>0</v>
      </c>
      <c r="BL2048" s="295">
        <f t="shared" si="434"/>
        <v>0</v>
      </c>
      <c r="BM2048" s="296">
        <f t="shared" si="435"/>
        <v>0</v>
      </c>
      <c r="BN2048" s="293">
        <f t="shared" si="436"/>
        <v>0</v>
      </c>
      <c r="BO2048" s="294">
        <f t="shared" si="437"/>
        <v>0</v>
      </c>
      <c r="BP2048" s="295">
        <f t="shared" si="438"/>
        <v>0</v>
      </c>
      <c r="BQ2048" s="296">
        <f t="shared" si="439"/>
        <v>0</v>
      </c>
      <c r="BR2048" s="362">
        <f t="shared" si="440"/>
        <v>0</v>
      </c>
      <c r="BS2048" s="366">
        <f t="shared" si="441"/>
        <v>0</v>
      </c>
      <c r="BT2048" s="364">
        <f t="shared" si="442"/>
        <v>0</v>
      </c>
      <c r="BU2048" s="365">
        <f t="shared" si="443"/>
        <v>0</v>
      </c>
      <c r="BV2048" s="362">
        <f t="shared" si="444"/>
        <v>0</v>
      </c>
      <c r="BW2048" s="363">
        <f t="shared" si="445"/>
        <v>0</v>
      </c>
      <c r="BX2048" s="364">
        <f t="shared" si="446"/>
        <v>0</v>
      </c>
      <c r="BY2048" s="365">
        <f t="shared" si="447"/>
        <v>0</v>
      </c>
      <c r="BZ2048" s="362">
        <f t="shared" si="448"/>
        <v>0</v>
      </c>
      <c r="CA2048" s="366">
        <f t="shared" si="449"/>
        <v>0</v>
      </c>
      <c r="CB2048" s="364">
        <f t="shared" si="450"/>
        <v>0</v>
      </c>
      <c r="CC2048" s="365">
        <f t="shared" si="451"/>
        <v>0</v>
      </c>
      <c r="CD2048" s="298">
        <f t="shared" si="452"/>
        <v>0</v>
      </c>
      <c r="CE2048" s="272">
        <f t="shared" si="453"/>
        <v>0</v>
      </c>
      <c r="CF2048" s="370" t="str">
        <f>IF(CE2048=0,"",
IF(SUM($CE$1955:CE2048)=1,CG2048,
IF($CE$2075&gt;SUM($CE$1955:CE2048),_xlfn.CONCAT(", ",CG2048),
IF($CE$2075=SUM($CE$1955:CE2048),_xlfn.CONCAT(" y ",CG2048)))))</f>
        <v/>
      </c>
      <c r="CG2048" s="156" t="s">
        <v>5247</v>
      </c>
      <c r="CH2048" s="402">
        <f t="shared" si="454"/>
        <v>0</v>
      </c>
      <c r="CI2048" s="370" t="str">
        <f>IF(CH2048=0,"",
IF(SUM($CH$1955:CH2048)=1,CJ2048,
IF($CH$2075&gt;SUM($CH$1955:CH2048),_xlfn.CONCAT(", ",CJ2048),
IF($CH$2075=SUM($CH$1955:CH2048),_xlfn.CONCAT(" y ",CJ2048)))))</f>
        <v/>
      </c>
      <c r="CJ2048" s="156" t="s">
        <v>5247</v>
      </c>
    </row>
    <row r="2049" spans="1:88" ht="15" customHeight="1">
      <c r="A2049" s="57"/>
      <c r="B2049" s="26"/>
      <c r="C2049" s="165" t="s">
        <v>5248</v>
      </c>
      <c r="D2049" s="885" t="str">
        <f t="shared" si="402"/>
        <v/>
      </c>
      <c r="E2049" s="886"/>
      <c r="F2049" s="886"/>
      <c r="G2049" s="886"/>
      <c r="H2049" s="886"/>
      <c r="I2049" s="886"/>
      <c r="J2049" s="886"/>
      <c r="K2049" s="886"/>
      <c r="L2049" s="886"/>
      <c r="M2049" s="886"/>
      <c r="N2049" s="886"/>
      <c r="O2049" s="886"/>
      <c r="P2049" s="886"/>
      <c r="Q2049" s="886"/>
      <c r="R2049" s="887"/>
      <c r="S2049" s="614"/>
      <c r="T2049" s="614"/>
      <c r="U2049" s="614"/>
      <c r="V2049" s="614"/>
      <c r="W2049" s="614"/>
      <c r="X2049" s="614"/>
      <c r="Y2049" s="614"/>
      <c r="Z2049" s="614"/>
      <c r="AA2049" s="614"/>
      <c r="AB2049" s="614"/>
      <c r="AC2049" s="614"/>
      <c r="AD2049" s="614"/>
      <c r="AE2049" s="164"/>
      <c r="AF2049" s="164"/>
      <c r="AG2049" s="199">
        <f t="shared" si="403"/>
        <v>0</v>
      </c>
      <c r="AH2049" s="293">
        <f t="shared" si="404"/>
        <v>0</v>
      </c>
      <c r="AI2049" s="294">
        <f t="shared" si="405"/>
        <v>0</v>
      </c>
      <c r="AJ2049" s="295">
        <f t="shared" si="406"/>
        <v>0</v>
      </c>
      <c r="AK2049" s="296">
        <f t="shared" si="407"/>
        <v>0</v>
      </c>
      <c r="AL2049" s="293">
        <f t="shared" si="408"/>
        <v>0</v>
      </c>
      <c r="AM2049" s="294">
        <f t="shared" si="409"/>
        <v>0</v>
      </c>
      <c r="AN2049" s="295">
        <f t="shared" si="410"/>
        <v>0</v>
      </c>
      <c r="AO2049" s="296">
        <f t="shared" si="411"/>
        <v>0</v>
      </c>
      <c r="AP2049" s="293">
        <f t="shared" si="412"/>
        <v>0</v>
      </c>
      <c r="AQ2049" s="294">
        <f t="shared" si="413"/>
        <v>0</v>
      </c>
      <c r="AR2049" s="295">
        <f t="shared" si="414"/>
        <v>0</v>
      </c>
      <c r="AS2049" s="296">
        <f t="shared" si="415"/>
        <v>0</v>
      </c>
      <c r="AT2049" s="293">
        <f t="shared" si="416"/>
        <v>0</v>
      </c>
      <c r="AU2049" s="294">
        <f t="shared" si="417"/>
        <v>0</v>
      </c>
      <c r="AV2049" s="295">
        <f t="shared" si="418"/>
        <v>0</v>
      </c>
      <c r="AW2049" s="296">
        <f t="shared" si="419"/>
        <v>0</v>
      </c>
      <c r="AX2049" s="293">
        <f t="shared" si="420"/>
        <v>0</v>
      </c>
      <c r="AY2049" s="294">
        <f t="shared" si="421"/>
        <v>0</v>
      </c>
      <c r="AZ2049" s="295">
        <f t="shared" si="422"/>
        <v>0</v>
      </c>
      <c r="BA2049" s="296">
        <f t="shared" si="423"/>
        <v>0</v>
      </c>
      <c r="BB2049" s="293">
        <f t="shared" si="424"/>
        <v>0</v>
      </c>
      <c r="BC2049" s="294">
        <f t="shared" si="425"/>
        <v>0</v>
      </c>
      <c r="BD2049" s="295">
        <f t="shared" si="426"/>
        <v>0</v>
      </c>
      <c r="BE2049" s="296">
        <f t="shared" si="427"/>
        <v>0</v>
      </c>
      <c r="BF2049" s="293">
        <f t="shared" si="428"/>
        <v>0</v>
      </c>
      <c r="BG2049" s="294">
        <f t="shared" si="429"/>
        <v>0</v>
      </c>
      <c r="BH2049" s="295">
        <f t="shared" si="430"/>
        <v>0</v>
      </c>
      <c r="BI2049" s="296">
        <f t="shared" si="431"/>
        <v>0</v>
      </c>
      <c r="BJ2049" s="293">
        <f t="shared" si="432"/>
        <v>0</v>
      </c>
      <c r="BK2049" s="294">
        <f t="shared" si="433"/>
        <v>0</v>
      </c>
      <c r="BL2049" s="295">
        <f t="shared" si="434"/>
        <v>0</v>
      </c>
      <c r="BM2049" s="296">
        <f t="shared" si="435"/>
        <v>0</v>
      </c>
      <c r="BN2049" s="293">
        <f t="shared" si="436"/>
        <v>0</v>
      </c>
      <c r="BO2049" s="294">
        <f t="shared" si="437"/>
        <v>0</v>
      </c>
      <c r="BP2049" s="295">
        <f t="shared" si="438"/>
        <v>0</v>
      </c>
      <c r="BQ2049" s="296">
        <f t="shared" si="439"/>
        <v>0</v>
      </c>
      <c r="BR2049" s="362">
        <f t="shared" si="440"/>
        <v>0</v>
      </c>
      <c r="BS2049" s="366">
        <f t="shared" si="441"/>
        <v>0</v>
      </c>
      <c r="BT2049" s="364">
        <f t="shared" si="442"/>
        <v>0</v>
      </c>
      <c r="BU2049" s="365">
        <f t="shared" si="443"/>
        <v>0</v>
      </c>
      <c r="BV2049" s="362">
        <f t="shared" si="444"/>
        <v>0</v>
      </c>
      <c r="BW2049" s="363">
        <f t="shared" si="445"/>
        <v>0</v>
      </c>
      <c r="BX2049" s="364">
        <f t="shared" si="446"/>
        <v>0</v>
      </c>
      <c r="BY2049" s="365">
        <f t="shared" si="447"/>
        <v>0</v>
      </c>
      <c r="BZ2049" s="362">
        <f t="shared" si="448"/>
        <v>0</v>
      </c>
      <c r="CA2049" s="366">
        <f t="shared" si="449"/>
        <v>0</v>
      </c>
      <c r="CB2049" s="364">
        <f t="shared" si="450"/>
        <v>0</v>
      </c>
      <c r="CC2049" s="365">
        <f t="shared" si="451"/>
        <v>0</v>
      </c>
      <c r="CD2049" s="298">
        <f t="shared" si="452"/>
        <v>0</v>
      </c>
      <c r="CE2049" s="272">
        <f t="shared" si="453"/>
        <v>0</v>
      </c>
      <c r="CF2049" s="370" t="str">
        <f>IF(CE2049=0,"",
IF(SUM($CE$1955:CE2049)=1,CG2049,
IF($CE$2075&gt;SUM($CE$1955:CE2049),_xlfn.CONCAT(", ",CG2049),
IF($CE$2075=SUM($CE$1955:CE2049),_xlfn.CONCAT(" y ",CG2049)))))</f>
        <v/>
      </c>
      <c r="CG2049" s="156" t="s">
        <v>5249</v>
      </c>
      <c r="CH2049" s="402">
        <f t="shared" si="454"/>
        <v>0</v>
      </c>
      <c r="CI2049" s="370" t="str">
        <f>IF(CH2049=0,"",
IF(SUM($CH$1955:CH2049)=1,CJ2049,
IF($CH$2075&gt;SUM($CH$1955:CH2049),_xlfn.CONCAT(", ",CJ2049),
IF($CH$2075=SUM($CH$1955:CH2049),_xlfn.CONCAT(" y ",CJ2049)))))</f>
        <v/>
      </c>
      <c r="CJ2049" s="156" t="s">
        <v>5249</v>
      </c>
    </row>
    <row r="2050" spans="1:88" ht="15" customHeight="1">
      <c r="A2050" s="57"/>
      <c r="B2050" s="26"/>
      <c r="C2050" s="165" t="s">
        <v>5250</v>
      </c>
      <c r="D2050" s="885" t="str">
        <f t="shared" si="402"/>
        <v/>
      </c>
      <c r="E2050" s="886"/>
      <c r="F2050" s="886"/>
      <c r="G2050" s="886"/>
      <c r="H2050" s="886"/>
      <c r="I2050" s="886"/>
      <c r="J2050" s="886"/>
      <c r="K2050" s="886"/>
      <c r="L2050" s="886"/>
      <c r="M2050" s="886"/>
      <c r="N2050" s="886"/>
      <c r="O2050" s="886"/>
      <c r="P2050" s="886"/>
      <c r="Q2050" s="886"/>
      <c r="R2050" s="887"/>
      <c r="S2050" s="614"/>
      <c r="T2050" s="614"/>
      <c r="U2050" s="614"/>
      <c r="V2050" s="614"/>
      <c r="W2050" s="614"/>
      <c r="X2050" s="614"/>
      <c r="Y2050" s="614"/>
      <c r="Z2050" s="614"/>
      <c r="AA2050" s="614"/>
      <c r="AB2050" s="614"/>
      <c r="AC2050" s="614"/>
      <c r="AD2050" s="614"/>
      <c r="AE2050" s="164"/>
      <c r="AF2050" s="164"/>
      <c r="AG2050" s="199">
        <f t="shared" si="403"/>
        <v>0</v>
      </c>
      <c r="AH2050" s="293">
        <f t="shared" si="404"/>
        <v>0</v>
      </c>
      <c r="AI2050" s="294">
        <f t="shared" si="405"/>
        <v>0</v>
      </c>
      <c r="AJ2050" s="295">
        <f t="shared" si="406"/>
        <v>0</v>
      </c>
      <c r="AK2050" s="296">
        <f t="shared" si="407"/>
        <v>0</v>
      </c>
      <c r="AL2050" s="293">
        <f t="shared" si="408"/>
        <v>0</v>
      </c>
      <c r="AM2050" s="294">
        <f t="shared" si="409"/>
        <v>0</v>
      </c>
      <c r="AN2050" s="295">
        <f t="shared" si="410"/>
        <v>0</v>
      </c>
      <c r="AO2050" s="296">
        <f t="shared" si="411"/>
        <v>0</v>
      </c>
      <c r="AP2050" s="293">
        <f t="shared" si="412"/>
        <v>0</v>
      </c>
      <c r="AQ2050" s="294">
        <f t="shared" si="413"/>
        <v>0</v>
      </c>
      <c r="AR2050" s="295">
        <f t="shared" si="414"/>
        <v>0</v>
      </c>
      <c r="AS2050" s="296">
        <f t="shared" si="415"/>
        <v>0</v>
      </c>
      <c r="AT2050" s="293">
        <f t="shared" si="416"/>
        <v>0</v>
      </c>
      <c r="AU2050" s="294">
        <f t="shared" si="417"/>
        <v>0</v>
      </c>
      <c r="AV2050" s="295">
        <f t="shared" si="418"/>
        <v>0</v>
      </c>
      <c r="AW2050" s="296">
        <f t="shared" si="419"/>
        <v>0</v>
      </c>
      <c r="AX2050" s="293">
        <f t="shared" si="420"/>
        <v>0</v>
      </c>
      <c r="AY2050" s="294">
        <f t="shared" si="421"/>
        <v>0</v>
      </c>
      <c r="AZ2050" s="295">
        <f t="shared" si="422"/>
        <v>0</v>
      </c>
      <c r="BA2050" s="296">
        <f t="shared" si="423"/>
        <v>0</v>
      </c>
      <c r="BB2050" s="293">
        <f t="shared" si="424"/>
        <v>0</v>
      </c>
      <c r="BC2050" s="294">
        <f t="shared" si="425"/>
        <v>0</v>
      </c>
      <c r="BD2050" s="295">
        <f t="shared" si="426"/>
        <v>0</v>
      </c>
      <c r="BE2050" s="296">
        <f t="shared" si="427"/>
        <v>0</v>
      </c>
      <c r="BF2050" s="293">
        <f t="shared" si="428"/>
        <v>0</v>
      </c>
      <c r="BG2050" s="294">
        <f t="shared" si="429"/>
        <v>0</v>
      </c>
      <c r="BH2050" s="295">
        <f t="shared" si="430"/>
        <v>0</v>
      </c>
      <c r="BI2050" s="296">
        <f t="shared" si="431"/>
        <v>0</v>
      </c>
      <c r="BJ2050" s="293">
        <f t="shared" si="432"/>
        <v>0</v>
      </c>
      <c r="BK2050" s="294">
        <f t="shared" si="433"/>
        <v>0</v>
      </c>
      <c r="BL2050" s="295">
        <f t="shared" si="434"/>
        <v>0</v>
      </c>
      <c r="BM2050" s="296">
        <f t="shared" si="435"/>
        <v>0</v>
      </c>
      <c r="BN2050" s="293">
        <f t="shared" si="436"/>
        <v>0</v>
      </c>
      <c r="BO2050" s="294">
        <f t="shared" si="437"/>
        <v>0</v>
      </c>
      <c r="BP2050" s="295">
        <f t="shared" si="438"/>
        <v>0</v>
      </c>
      <c r="BQ2050" s="296">
        <f t="shared" si="439"/>
        <v>0</v>
      </c>
      <c r="BR2050" s="362">
        <f t="shared" si="440"/>
        <v>0</v>
      </c>
      <c r="BS2050" s="366">
        <f t="shared" si="441"/>
        <v>0</v>
      </c>
      <c r="BT2050" s="364">
        <f t="shared" si="442"/>
        <v>0</v>
      </c>
      <c r="BU2050" s="365">
        <f t="shared" si="443"/>
        <v>0</v>
      </c>
      <c r="BV2050" s="362">
        <f t="shared" si="444"/>
        <v>0</v>
      </c>
      <c r="BW2050" s="363">
        <f t="shared" si="445"/>
        <v>0</v>
      </c>
      <c r="BX2050" s="364">
        <f t="shared" si="446"/>
        <v>0</v>
      </c>
      <c r="BY2050" s="365">
        <f t="shared" si="447"/>
        <v>0</v>
      </c>
      <c r="BZ2050" s="362">
        <f t="shared" si="448"/>
        <v>0</v>
      </c>
      <c r="CA2050" s="366">
        <f t="shared" si="449"/>
        <v>0</v>
      </c>
      <c r="CB2050" s="364">
        <f t="shared" si="450"/>
        <v>0</v>
      </c>
      <c r="CC2050" s="365">
        <f t="shared" si="451"/>
        <v>0</v>
      </c>
      <c r="CD2050" s="298">
        <f t="shared" si="452"/>
        <v>0</v>
      </c>
      <c r="CE2050" s="272">
        <f t="shared" si="453"/>
        <v>0</v>
      </c>
      <c r="CF2050" s="370" t="str">
        <f>IF(CE2050=0,"",
IF(SUM($CE$1955:CE2050)=1,CG2050,
IF($CE$2075&gt;SUM($CE$1955:CE2050),_xlfn.CONCAT(", ",CG2050),
IF($CE$2075=SUM($CE$1955:CE2050),_xlfn.CONCAT(" y ",CG2050)))))</f>
        <v/>
      </c>
      <c r="CG2050" s="156" t="s">
        <v>5251</v>
      </c>
      <c r="CH2050" s="402">
        <f t="shared" si="454"/>
        <v>0</v>
      </c>
      <c r="CI2050" s="370" t="str">
        <f>IF(CH2050=0,"",
IF(SUM($CH$1955:CH2050)=1,CJ2050,
IF($CH$2075&gt;SUM($CH$1955:CH2050),_xlfn.CONCAT(", ",CJ2050),
IF($CH$2075=SUM($CH$1955:CH2050),_xlfn.CONCAT(" y ",CJ2050)))))</f>
        <v/>
      </c>
      <c r="CJ2050" s="156" t="s">
        <v>5251</v>
      </c>
    </row>
    <row r="2051" spans="1:88" ht="15" customHeight="1">
      <c r="A2051" s="57"/>
      <c r="B2051" s="26"/>
      <c r="C2051" s="165" t="s">
        <v>5252</v>
      </c>
      <c r="D2051" s="885" t="str">
        <f t="shared" si="402"/>
        <v/>
      </c>
      <c r="E2051" s="886"/>
      <c r="F2051" s="886"/>
      <c r="G2051" s="886"/>
      <c r="H2051" s="886"/>
      <c r="I2051" s="886"/>
      <c r="J2051" s="886"/>
      <c r="K2051" s="886"/>
      <c r="L2051" s="886"/>
      <c r="M2051" s="886"/>
      <c r="N2051" s="886"/>
      <c r="O2051" s="886"/>
      <c r="P2051" s="886"/>
      <c r="Q2051" s="886"/>
      <c r="R2051" s="887"/>
      <c r="S2051" s="614"/>
      <c r="T2051" s="614"/>
      <c r="U2051" s="614"/>
      <c r="V2051" s="614"/>
      <c r="W2051" s="614"/>
      <c r="X2051" s="614"/>
      <c r="Y2051" s="614"/>
      <c r="Z2051" s="614"/>
      <c r="AA2051" s="614"/>
      <c r="AB2051" s="614"/>
      <c r="AC2051" s="614"/>
      <c r="AD2051" s="614"/>
      <c r="AE2051" s="164"/>
      <c r="AF2051" s="164"/>
      <c r="AG2051" s="199">
        <f t="shared" si="403"/>
        <v>0</v>
      </c>
      <c r="AH2051" s="293">
        <f t="shared" si="404"/>
        <v>0</v>
      </c>
      <c r="AI2051" s="294">
        <f t="shared" si="405"/>
        <v>0</v>
      </c>
      <c r="AJ2051" s="295">
        <f t="shared" si="406"/>
        <v>0</v>
      </c>
      <c r="AK2051" s="296">
        <f t="shared" si="407"/>
        <v>0</v>
      </c>
      <c r="AL2051" s="293">
        <f t="shared" si="408"/>
        <v>0</v>
      </c>
      <c r="AM2051" s="294">
        <f t="shared" si="409"/>
        <v>0</v>
      </c>
      <c r="AN2051" s="295">
        <f t="shared" si="410"/>
        <v>0</v>
      </c>
      <c r="AO2051" s="296">
        <f t="shared" si="411"/>
        <v>0</v>
      </c>
      <c r="AP2051" s="293">
        <f t="shared" si="412"/>
        <v>0</v>
      </c>
      <c r="AQ2051" s="294">
        <f t="shared" si="413"/>
        <v>0</v>
      </c>
      <c r="AR2051" s="295">
        <f t="shared" si="414"/>
        <v>0</v>
      </c>
      <c r="AS2051" s="296">
        <f t="shared" si="415"/>
        <v>0</v>
      </c>
      <c r="AT2051" s="293">
        <f t="shared" si="416"/>
        <v>0</v>
      </c>
      <c r="AU2051" s="294">
        <f t="shared" si="417"/>
        <v>0</v>
      </c>
      <c r="AV2051" s="295">
        <f t="shared" si="418"/>
        <v>0</v>
      </c>
      <c r="AW2051" s="296">
        <f t="shared" si="419"/>
        <v>0</v>
      </c>
      <c r="AX2051" s="293">
        <f t="shared" si="420"/>
        <v>0</v>
      </c>
      <c r="AY2051" s="294">
        <f t="shared" si="421"/>
        <v>0</v>
      </c>
      <c r="AZ2051" s="295">
        <f t="shared" si="422"/>
        <v>0</v>
      </c>
      <c r="BA2051" s="296">
        <f t="shared" si="423"/>
        <v>0</v>
      </c>
      <c r="BB2051" s="293">
        <f t="shared" si="424"/>
        <v>0</v>
      </c>
      <c r="BC2051" s="294">
        <f t="shared" si="425"/>
        <v>0</v>
      </c>
      <c r="BD2051" s="295">
        <f t="shared" si="426"/>
        <v>0</v>
      </c>
      <c r="BE2051" s="296">
        <f t="shared" si="427"/>
        <v>0</v>
      </c>
      <c r="BF2051" s="293">
        <f t="shared" si="428"/>
        <v>0</v>
      </c>
      <c r="BG2051" s="294">
        <f t="shared" si="429"/>
        <v>0</v>
      </c>
      <c r="BH2051" s="295">
        <f t="shared" si="430"/>
        <v>0</v>
      </c>
      <c r="BI2051" s="296">
        <f t="shared" si="431"/>
        <v>0</v>
      </c>
      <c r="BJ2051" s="293">
        <f t="shared" si="432"/>
        <v>0</v>
      </c>
      <c r="BK2051" s="294">
        <f t="shared" si="433"/>
        <v>0</v>
      </c>
      <c r="BL2051" s="295">
        <f t="shared" si="434"/>
        <v>0</v>
      </c>
      <c r="BM2051" s="296">
        <f t="shared" si="435"/>
        <v>0</v>
      </c>
      <c r="BN2051" s="293">
        <f t="shared" si="436"/>
        <v>0</v>
      </c>
      <c r="BO2051" s="294">
        <f t="shared" si="437"/>
        <v>0</v>
      </c>
      <c r="BP2051" s="295">
        <f t="shared" si="438"/>
        <v>0</v>
      </c>
      <c r="BQ2051" s="296">
        <f t="shared" si="439"/>
        <v>0</v>
      </c>
      <c r="BR2051" s="362">
        <f t="shared" si="440"/>
        <v>0</v>
      </c>
      <c r="BS2051" s="366">
        <f t="shared" si="441"/>
        <v>0</v>
      </c>
      <c r="BT2051" s="364">
        <f t="shared" si="442"/>
        <v>0</v>
      </c>
      <c r="BU2051" s="365">
        <f t="shared" si="443"/>
        <v>0</v>
      </c>
      <c r="BV2051" s="362">
        <f t="shared" si="444"/>
        <v>0</v>
      </c>
      <c r="BW2051" s="363">
        <f t="shared" si="445"/>
        <v>0</v>
      </c>
      <c r="BX2051" s="364">
        <f t="shared" si="446"/>
        <v>0</v>
      </c>
      <c r="BY2051" s="365">
        <f t="shared" si="447"/>
        <v>0</v>
      </c>
      <c r="BZ2051" s="362">
        <f t="shared" si="448"/>
        <v>0</v>
      </c>
      <c r="CA2051" s="366">
        <f t="shared" si="449"/>
        <v>0</v>
      </c>
      <c r="CB2051" s="364">
        <f t="shared" si="450"/>
        <v>0</v>
      </c>
      <c r="CC2051" s="365">
        <f t="shared" si="451"/>
        <v>0</v>
      </c>
      <c r="CD2051" s="298">
        <f t="shared" si="452"/>
        <v>0</v>
      </c>
      <c r="CE2051" s="272">
        <f t="shared" si="453"/>
        <v>0</v>
      </c>
      <c r="CF2051" s="370" t="str">
        <f>IF(CE2051=0,"",
IF(SUM($CE$1955:CE2051)=1,CG2051,
IF($CE$2075&gt;SUM($CE$1955:CE2051),_xlfn.CONCAT(", ",CG2051),
IF($CE$2075=SUM($CE$1955:CE2051),_xlfn.CONCAT(" y ",CG2051)))))</f>
        <v/>
      </c>
      <c r="CG2051" s="156" t="s">
        <v>5253</v>
      </c>
      <c r="CH2051" s="402">
        <f t="shared" si="454"/>
        <v>0</v>
      </c>
      <c r="CI2051" s="370" t="str">
        <f>IF(CH2051=0,"",
IF(SUM($CH$1955:CH2051)=1,CJ2051,
IF($CH$2075&gt;SUM($CH$1955:CH2051),_xlfn.CONCAT(", ",CJ2051),
IF($CH$2075=SUM($CH$1955:CH2051),_xlfn.CONCAT(" y ",CJ2051)))))</f>
        <v/>
      </c>
      <c r="CJ2051" s="156" t="s">
        <v>5253</v>
      </c>
    </row>
    <row r="2052" spans="1:88" ht="15" customHeight="1">
      <c r="A2052" s="57"/>
      <c r="B2052" s="26"/>
      <c r="C2052" s="165" t="s">
        <v>5254</v>
      </c>
      <c r="D2052" s="885" t="str">
        <f t="shared" si="402"/>
        <v/>
      </c>
      <c r="E2052" s="886"/>
      <c r="F2052" s="886"/>
      <c r="G2052" s="886"/>
      <c r="H2052" s="886"/>
      <c r="I2052" s="886"/>
      <c r="J2052" s="886"/>
      <c r="K2052" s="886"/>
      <c r="L2052" s="886"/>
      <c r="M2052" s="886"/>
      <c r="N2052" s="886"/>
      <c r="O2052" s="886"/>
      <c r="P2052" s="886"/>
      <c r="Q2052" s="886"/>
      <c r="R2052" s="887"/>
      <c r="S2052" s="614"/>
      <c r="T2052" s="614"/>
      <c r="U2052" s="614"/>
      <c r="V2052" s="614"/>
      <c r="W2052" s="614"/>
      <c r="X2052" s="614"/>
      <c r="Y2052" s="614"/>
      <c r="Z2052" s="614"/>
      <c r="AA2052" s="614"/>
      <c r="AB2052" s="614"/>
      <c r="AC2052" s="614"/>
      <c r="AD2052" s="614"/>
      <c r="AE2052" s="164"/>
      <c r="AF2052" s="164"/>
      <c r="AG2052" s="199">
        <f t="shared" si="403"/>
        <v>0</v>
      </c>
      <c r="AH2052" s="293">
        <f t="shared" si="404"/>
        <v>0</v>
      </c>
      <c r="AI2052" s="294">
        <f t="shared" si="405"/>
        <v>0</v>
      </c>
      <c r="AJ2052" s="295">
        <f t="shared" si="406"/>
        <v>0</v>
      </c>
      <c r="AK2052" s="296">
        <f t="shared" si="407"/>
        <v>0</v>
      </c>
      <c r="AL2052" s="293">
        <f t="shared" si="408"/>
        <v>0</v>
      </c>
      <c r="AM2052" s="294">
        <f t="shared" si="409"/>
        <v>0</v>
      </c>
      <c r="AN2052" s="295">
        <f t="shared" si="410"/>
        <v>0</v>
      </c>
      <c r="AO2052" s="296">
        <f t="shared" si="411"/>
        <v>0</v>
      </c>
      <c r="AP2052" s="293">
        <f t="shared" si="412"/>
        <v>0</v>
      </c>
      <c r="AQ2052" s="294">
        <f t="shared" si="413"/>
        <v>0</v>
      </c>
      <c r="AR2052" s="295">
        <f t="shared" si="414"/>
        <v>0</v>
      </c>
      <c r="AS2052" s="296">
        <f t="shared" si="415"/>
        <v>0</v>
      </c>
      <c r="AT2052" s="293">
        <f t="shared" si="416"/>
        <v>0</v>
      </c>
      <c r="AU2052" s="294">
        <f t="shared" si="417"/>
        <v>0</v>
      </c>
      <c r="AV2052" s="295">
        <f t="shared" si="418"/>
        <v>0</v>
      </c>
      <c r="AW2052" s="296">
        <f t="shared" si="419"/>
        <v>0</v>
      </c>
      <c r="AX2052" s="293">
        <f t="shared" si="420"/>
        <v>0</v>
      </c>
      <c r="AY2052" s="294">
        <f t="shared" si="421"/>
        <v>0</v>
      </c>
      <c r="AZ2052" s="295">
        <f t="shared" si="422"/>
        <v>0</v>
      </c>
      <c r="BA2052" s="296">
        <f t="shared" si="423"/>
        <v>0</v>
      </c>
      <c r="BB2052" s="293">
        <f t="shared" si="424"/>
        <v>0</v>
      </c>
      <c r="BC2052" s="294">
        <f t="shared" si="425"/>
        <v>0</v>
      </c>
      <c r="BD2052" s="295">
        <f t="shared" si="426"/>
        <v>0</v>
      </c>
      <c r="BE2052" s="296">
        <f t="shared" si="427"/>
        <v>0</v>
      </c>
      <c r="BF2052" s="293">
        <f t="shared" si="428"/>
        <v>0</v>
      </c>
      <c r="BG2052" s="294">
        <f t="shared" si="429"/>
        <v>0</v>
      </c>
      <c r="BH2052" s="295">
        <f t="shared" si="430"/>
        <v>0</v>
      </c>
      <c r="BI2052" s="296">
        <f t="shared" si="431"/>
        <v>0</v>
      </c>
      <c r="BJ2052" s="293">
        <f t="shared" si="432"/>
        <v>0</v>
      </c>
      <c r="BK2052" s="294">
        <f t="shared" si="433"/>
        <v>0</v>
      </c>
      <c r="BL2052" s="295">
        <f t="shared" si="434"/>
        <v>0</v>
      </c>
      <c r="BM2052" s="296">
        <f t="shared" si="435"/>
        <v>0</v>
      </c>
      <c r="BN2052" s="293">
        <f t="shared" si="436"/>
        <v>0</v>
      </c>
      <c r="BO2052" s="294">
        <f t="shared" si="437"/>
        <v>0</v>
      </c>
      <c r="BP2052" s="295">
        <f t="shared" si="438"/>
        <v>0</v>
      </c>
      <c r="BQ2052" s="296">
        <f t="shared" si="439"/>
        <v>0</v>
      </c>
      <c r="BR2052" s="362">
        <f t="shared" si="440"/>
        <v>0</v>
      </c>
      <c r="BS2052" s="366">
        <f t="shared" si="441"/>
        <v>0</v>
      </c>
      <c r="BT2052" s="364">
        <f t="shared" si="442"/>
        <v>0</v>
      </c>
      <c r="BU2052" s="365">
        <f t="shared" si="443"/>
        <v>0</v>
      </c>
      <c r="BV2052" s="362">
        <f t="shared" si="444"/>
        <v>0</v>
      </c>
      <c r="BW2052" s="363">
        <f t="shared" si="445"/>
        <v>0</v>
      </c>
      <c r="BX2052" s="364">
        <f t="shared" si="446"/>
        <v>0</v>
      </c>
      <c r="BY2052" s="365">
        <f t="shared" si="447"/>
        <v>0</v>
      </c>
      <c r="BZ2052" s="362">
        <f t="shared" si="448"/>
        <v>0</v>
      </c>
      <c r="CA2052" s="366">
        <f t="shared" si="449"/>
        <v>0</v>
      </c>
      <c r="CB2052" s="364">
        <f t="shared" si="450"/>
        <v>0</v>
      </c>
      <c r="CC2052" s="365">
        <f t="shared" si="451"/>
        <v>0</v>
      </c>
      <c r="CD2052" s="298">
        <f t="shared" si="452"/>
        <v>0</v>
      </c>
      <c r="CE2052" s="272">
        <f t="shared" si="453"/>
        <v>0</v>
      </c>
      <c r="CF2052" s="370" t="str">
        <f>IF(CE2052=0,"",
IF(SUM($CE$1955:CE2052)=1,CG2052,
IF($CE$2075&gt;SUM($CE$1955:CE2052),_xlfn.CONCAT(", ",CG2052),
IF($CE$2075=SUM($CE$1955:CE2052),_xlfn.CONCAT(" y ",CG2052)))))</f>
        <v/>
      </c>
      <c r="CG2052" s="156" t="s">
        <v>5255</v>
      </c>
      <c r="CH2052" s="402">
        <f t="shared" si="454"/>
        <v>0</v>
      </c>
      <c r="CI2052" s="370" t="str">
        <f>IF(CH2052=0,"",
IF(SUM($CH$1955:CH2052)=1,CJ2052,
IF($CH$2075&gt;SUM($CH$1955:CH2052),_xlfn.CONCAT(", ",CJ2052),
IF($CH$2075=SUM($CH$1955:CH2052),_xlfn.CONCAT(" y ",CJ2052)))))</f>
        <v/>
      </c>
      <c r="CJ2052" s="156" t="s">
        <v>5255</v>
      </c>
    </row>
    <row r="2053" spans="1:88" ht="15" customHeight="1">
      <c r="A2053" s="57"/>
      <c r="B2053" s="26"/>
      <c r="C2053" s="165" t="s">
        <v>5256</v>
      </c>
      <c r="D2053" s="885" t="str">
        <f t="shared" si="402"/>
        <v/>
      </c>
      <c r="E2053" s="886"/>
      <c r="F2053" s="886"/>
      <c r="G2053" s="886"/>
      <c r="H2053" s="886"/>
      <c r="I2053" s="886"/>
      <c r="J2053" s="886"/>
      <c r="K2053" s="886"/>
      <c r="L2053" s="886"/>
      <c r="M2053" s="886"/>
      <c r="N2053" s="886"/>
      <c r="O2053" s="886"/>
      <c r="P2053" s="886"/>
      <c r="Q2053" s="886"/>
      <c r="R2053" s="887"/>
      <c r="S2053" s="614"/>
      <c r="T2053" s="614"/>
      <c r="U2053" s="614"/>
      <c r="V2053" s="614"/>
      <c r="W2053" s="614"/>
      <c r="X2053" s="614"/>
      <c r="Y2053" s="614"/>
      <c r="Z2053" s="614"/>
      <c r="AA2053" s="614"/>
      <c r="AB2053" s="614"/>
      <c r="AC2053" s="614"/>
      <c r="AD2053" s="614"/>
      <c r="AE2053" s="164"/>
      <c r="AF2053" s="164"/>
      <c r="AG2053" s="199">
        <f t="shared" si="403"/>
        <v>0</v>
      </c>
      <c r="AH2053" s="293">
        <f t="shared" si="404"/>
        <v>0</v>
      </c>
      <c r="AI2053" s="294">
        <f t="shared" si="405"/>
        <v>0</v>
      </c>
      <c r="AJ2053" s="295">
        <f t="shared" si="406"/>
        <v>0</v>
      </c>
      <c r="AK2053" s="296">
        <f t="shared" si="407"/>
        <v>0</v>
      </c>
      <c r="AL2053" s="293">
        <f t="shared" si="408"/>
        <v>0</v>
      </c>
      <c r="AM2053" s="294">
        <f t="shared" si="409"/>
        <v>0</v>
      </c>
      <c r="AN2053" s="295">
        <f t="shared" si="410"/>
        <v>0</v>
      </c>
      <c r="AO2053" s="296">
        <f t="shared" si="411"/>
        <v>0</v>
      </c>
      <c r="AP2053" s="293">
        <f t="shared" si="412"/>
        <v>0</v>
      </c>
      <c r="AQ2053" s="294">
        <f t="shared" si="413"/>
        <v>0</v>
      </c>
      <c r="AR2053" s="295">
        <f t="shared" si="414"/>
        <v>0</v>
      </c>
      <c r="AS2053" s="296">
        <f t="shared" si="415"/>
        <v>0</v>
      </c>
      <c r="AT2053" s="293">
        <f t="shared" si="416"/>
        <v>0</v>
      </c>
      <c r="AU2053" s="294">
        <f t="shared" si="417"/>
        <v>0</v>
      </c>
      <c r="AV2053" s="295">
        <f t="shared" si="418"/>
        <v>0</v>
      </c>
      <c r="AW2053" s="296">
        <f t="shared" si="419"/>
        <v>0</v>
      </c>
      <c r="AX2053" s="293">
        <f t="shared" si="420"/>
        <v>0</v>
      </c>
      <c r="AY2053" s="294">
        <f t="shared" si="421"/>
        <v>0</v>
      </c>
      <c r="AZ2053" s="295">
        <f t="shared" si="422"/>
        <v>0</v>
      </c>
      <c r="BA2053" s="296">
        <f t="shared" si="423"/>
        <v>0</v>
      </c>
      <c r="BB2053" s="293">
        <f t="shared" si="424"/>
        <v>0</v>
      </c>
      <c r="BC2053" s="294">
        <f t="shared" si="425"/>
        <v>0</v>
      </c>
      <c r="BD2053" s="295">
        <f t="shared" si="426"/>
        <v>0</v>
      </c>
      <c r="BE2053" s="296">
        <f t="shared" si="427"/>
        <v>0</v>
      </c>
      <c r="BF2053" s="293">
        <f t="shared" si="428"/>
        <v>0</v>
      </c>
      <c r="BG2053" s="294">
        <f t="shared" si="429"/>
        <v>0</v>
      </c>
      <c r="BH2053" s="295">
        <f t="shared" si="430"/>
        <v>0</v>
      </c>
      <c r="BI2053" s="296">
        <f t="shared" si="431"/>
        <v>0</v>
      </c>
      <c r="BJ2053" s="293">
        <f t="shared" si="432"/>
        <v>0</v>
      </c>
      <c r="BK2053" s="294">
        <f t="shared" si="433"/>
        <v>0</v>
      </c>
      <c r="BL2053" s="295">
        <f t="shared" si="434"/>
        <v>0</v>
      </c>
      <c r="BM2053" s="296">
        <f t="shared" si="435"/>
        <v>0</v>
      </c>
      <c r="BN2053" s="293">
        <f t="shared" si="436"/>
        <v>0</v>
      </c>
      <c r="BO2053" s="294">
        <f t="shared" si="437"/>
        <v>0</v>
      </c>
      <c r="BP2053" s="295">
        <f t="shared" si="438"/>
        <v>0</v>
      </c>
      <c r="BQ2053" s="296">
        <f t="shared" si="439"/>
        <v>0</v>
      </c>
      <c r="BR2053" s="362">
        <f t="shared" si="440"/>
        <v>0</v>
      </c>
      <c r="BS2053" s="366">
        <f t="shared" si="441"/>
        <v>0</v>
      </c>
      <c r="BT2053" s="364">
        <f t="shared" si="442"/>
        <v>0</v>
      </c>
      <c r="BU2053" s="365">
        <f t="shared" si="443"/>
        <v>0</v>
      </c>
      <c r="BV2053" s="362">
        <f t="shared" si="444"/>
        <v>0</v>
      </c>
      <c r="BW2053" s="363">
        <f t="shared" si="445"/>
        <v>0</v>
      </c>
      <c r="BX2053" s="364">
        <f t="shared" si="446"/>
        <v>0</v>
      </c>
      <c r="BY2053" s="365">
        <f t="shared" si="447"/>
        <v>0</v>
      </c>
      <c r="BZ2053" s="362">
        <f t="shared" si="448"/>
        <v>0</v>
      </c>
      <c r="CA2053" s="366">
        <f t="shared" si="449"/>
        <v>0</v>
      </c>
      <c r="CB2053" s="364">
        <f t="shared" si="450"/>
        <v>0</v>
      </c>
      <c r="CC2053" s="365">
        <f t="shared" si="451"/>
        <v>0</v>
      </c>
      <c r="CD2053" s="298">
        <f t="shared" si="452"/>
        <v>0</v>
      </c>
      <c r="CE2053" s="272">
        <f t="shared" si="453"/>
        <v>0</v>
      </c>
      <c r="CF2053" s="370" t="str">
        <f>IF(CE2053=0,"",
IF(SUM($CE$1955:CE2053)=1,CG2053,
IF($CE$2075&gt;SUM($CE$1955:CE2053),_xlfn.CONCAT(", ",CG2053),
IF($CE$2075=SUM($CE$1955:CE2053),_xlfn.CONCAT(" y ",CG2053)))))</f>
        <v/>
      </c>
      <c r="CG2053" s="156" t="s">
        <v>5257</v>
      </c>
      <c r="CH2053" s="402">
        <f t="shared" si="454"/>
        <v>0</v>
      </c>
      <c r="CI2053" s="370" t="str">
        <f>IF(CH2053=0,"",
IF(SUM($CH$1955:CH2053)=1,CJ2053,
IF($CH$2075&gt;SUM($CH$1955:CH2053),_xlfn.CONCAT(", ",CJ2053),
IF($CH$2075=SUM($CH$1955:CH2053),_xlfn.CONCAT(" y ",CJ2053)))))</f>
        <v/>
      </c>
      <c r="CJ2053" s="156" t="s">
        <v>5257</v>
      </c>
    </row>
    <row r="2054" spans="1:88" ht="15" customHeight="1">
      <c r="A2054" s="57"/>
      <c r="B2054" s="26"/>
      <c r="C2054" s="661" t="s">
        <v>5258</v>
      </c>
      <c r="D2054" s="885" t="str">
        <f t="shared" si="402"/>
        <v/>
      </c>
      <c r="E2054" s="886"/>
      <c r="F2054" s="886"/>
      <c r="G2054" s="886"/>
      <c r="H2054" s="886"/>
      <c r="I2054" s="886"/>
      <c r="J2054" s="886"/>
      <c r="K2054" s="886"/>
      <c r="L2054" s="886"/>
      <c r="M2054" s="886"/>
      <c r="N2054" s="886"/>
      <c r="O2054" s="886"/>
      <c r="P2054" s="886"/>
      <c r="Q2054" s="886"/>
      <c r="R2054" s="887"/>
      <c r="S2054" s="614"/>
      <c r="T2054" s="614"/>
      <c r="U2054" s="614"/>
      <c r="V2054" s="614"/>
      <c r="W2054" s="614"/>
      <c r="X2054" s="614"/>
      <c r="Y2054" s="614"/>
      <c r="Z2054" s="614"/>
      <c r="AA2054" s="614"/>
      <c r="AB2054" s="614"/>
      <c r="AC2054" s="614"/>
      <c r="AD2054" s="614"/>
      <c r="AE2054" s="164"/>
      <c r="AF2054" s="164"/>
      <c r="AG2054" s="199">
        <f t="shared" si="403"/>
        <v>0</v>
      </c>
      <c r="AH2054" s="293">
        <f t="shared" si="404"/>
        <v>0</v>
      </c>
      <c r="AI2054" s="294">
        <f t="shared" si="405"/>
        <v>0</v>
      </c>
      <c r="AJ2054" s="295">
        <f t="shared" si="406"/>
        <v>0</v>
      </c>
      <c r="AK2054" s="296">
        <f t="shared" si="407"/>
        <v>0</v>
      </c>
      <c r="AL2054" s="293">
        <f t="shared" si="408"/>
        <v>0</v>
      </c>
      <c r="AM2054" s="294">
        <f t="shared" si="409"/>
        <v>0</v>
      </c>
      <c r="AN2054" s="295">
        <f t="shared" si="410"/>
        <v>0</v>
      </c>
      <c r="AO2054" s="296">
        <f t="shared" si="411"/>
        <v>0</v>
      </c>
      <c r="AP2054" s="293">
        <f t="shared" si="412"/>
        <v>0</v>
      </c>
      <c r="AQ2054" s="294">
        <f t="shared" si="413"/>
        <v>0</v>
      </c>
      <c r="AR2054" s="295">
        <f t="shared" si="414"/>
        <v>0</v>
      </c>
      <c r="AS2054" s="296">
        <f t="shared" si="415"/>
        <v>0</v>
      </c>
      <c r="AT2054" s="293">
        <f t="shared" si="416"/>
        <v>0</v>
      </c>
      <c r="AU2054" s="294">
        <f t="shared" si="417"/>
        <v>0</v>
      </c>
      <c r="AV2054" s="295">
        <f t="shared" si="418"/>
        <v>0</v>
      </c>
      <c r="AW2054" s="296">
        <f t="shared" si="419"/>
        <v>0</v>
      </c>
      <c r="AX2054" s="293">
        <f t="shared" si="420"/>
        <v>0</v>
      </c>
      <c r="AY2054" s="294">
        <f t="shared" si="421"/>
        <v>0</v>
      </c>
      <c r="AZ2054" s="295">
        <f t="shared" si="422"/>
        <v>0</v>
      </c>
      <c r="BA2054" s="296">
        <f t="shared" si="423"/>
        <v>0</v>
      </c>
      <c r="BB2054" s="293">
        <f t="shared" si="424"/>
        <v>0</v>
      </c>
      <c r="BC2054" s="294">
        <f t="shared" si="425"/>
        <v>0</v>
      </c>
      <c r="BD2054" s="295">
        <f t="shared" si="426"/>
        <v>0</v>
      </c>
      <c r="BE2054" s="296">
        <f t="shared" si="427"/>
        <v>0</v>
      </c>
      <c r="BF2054" s="293">
        <f t="shared" si="428"/>
        <v>0</v>
      </c>
      <c r="BG2054" s="294">
        <f t="shared" si="429"/>
        <v>0</v>
      </c>
      <c r="BH2054" s="295">
        <f t="shared" si="430"/>
        <v>0</v>
      </c>
      <c r="BI2054" s="296">
        <f t="shared" si="431"/>
        <v>0</v>
      </c>
      <c r="BJ2054" s="293">
        <f t="shared" si="432"/>
        <v>0</v>
      </c>
      <c r="BK2054" s="294">
        <f t="shared" si="433"/>
        <v>0</v>
      </c>
      <c r="BL2054" s="295">
        <f t="shared" si="434"/>
        <v>0</v>
      </c>
      <c r="BM2054" s="296">
        <f t="shared" si="435"/>
        <v>0</v>
      </c>
      <c r="BN2054" s="293">
        <f t="shared" si="436"/>
        <v>0</v>
      </c>
      <c r="BO2054" s="294">
        <f t="shared" si="437"/>
        <v>0</v>
      </c>
      <c r="BP2054" s="295">
        <f t="shared" si="438"/>
        <v>0</v>
      </c>
      <c r="BQ2054" s="296">
        <f t="shared" si="439"/>
        <v>0</v>
      </c>
      <c r="BR2054" s="362">
        <f t="shared" si="440"/>
        <v>0</v>
      </c>
      <c r="BS2054" s="366">
        <f t="shared" si="441"/>
        <v>0</v>
      </c>
      <c r="BT2054" s="364">
        <f t="shared" si="442"/>
        <v>0</v>
      </c>
      <c r="BU2054" s="365">
        <f t="shared" si="443"/>
        <v>0</v>
      </c>
      <c r="BV2054" s="362">
        <f t="shared" si="444"/>
        <v>0</v>
      </c>
      <c r="BW2054" s="363">
        <f t="shared" si="445"/>
        <v>0</v>
      </c>
      <c r="BX2054" s="364">
        <f t="shared" si="446"/>
        <v>0</v>
      </c>
      <c r="BY2054" s="365">
        <f t="shared" si="447"/>
        <v>0</v>
      </c>
      <c r="BZ2054" s="362">
        <f t="shared" si="448"/>
        <v>0</v>
      </c>
      <c r="CA2054" s="366">
        <f t="shared" si="449"/>
        <v>0</v>
      </c>
      <c r="CB2054" s="364">
        <f t="shared" si="450"/>
        <v>0</v>
      </c>
      <c r="CC2054" s="365">
        <f t="shared" si="451"/>
        <v>0</v>
      </c>
      <c r="CD2054" s="298">
        <f t="shared" si="452"/>
        <v>0</v>
      </c>
      <c r="CE2054" s="272">
        <f t="shared" si="453"/>
        <v>0</v>
      </c>
      <c r="CF2054" s="370" t="str">
        <f>IF(CE2054=0,"",
IF(SUM($CE$1955:CE2054)=1,CG2054,
IF($CE$2075&gt;SUM($CE$1955:CE2054),_xlfn.CONCAT(", ",CG2054),
IF($CE$2075=SUM($CE$1955:CE2054),_xlfn.CONCAT(" y ",CG2054)))))</f>
        <v/>
      </c>
      <c r="CG2054" s="156" t="s">
        <v>5259</v>
      </c>
      <c r="CH2054" s="402">
        <f t="shared" si="454"/>
        <v>0</v>
      </c>
      <c r="CI2054" s="370" t="str">
        <f>IF(CH2054=0,"",
IF(SUM($CH$1955:CH2054)=1,CJ2054,
IF($CH$2075&gt;SUM($CH$1955:CH2054),_xlfn.CONCAT(", ",CJ2054),
IF($CH$2075=SUM($CH$1955:CH2054),_xlfn.CONCAT(" y ",CJ2054)))))</f>
        <v/>
      </c>
      <c r="CJ2054" s="156" t="s">
        <v>5259</v>
      </c>
    </row>
    <row r="2055" spans="1:88" ht="15" customHeight="1">
      <c r="A2055" s="662"/>
      <c r="B2055" s="145"/>
      <c r="C2055" s="157" t="s">
        <v>5260</v>
      </c>
      <c r="D2055" s="885" t="str">
        <f t="shared" si="402"/>
        <v/>
      </c>
      <c r="E2055" s="886"/>
      <c r="F2055" s="886"/>
      <c r="G2055" s="886"/>
      <c r="H2055" s="886"/>
      <c r="I2055" s="886"/>
      <c r="J2055" s="886"/>
      <c r="K2055" s="886"/>
      <c r="L2055" s="886"/>
      <c r="M2055" s="886"/>
      <c r="N2055" s="886"/>
      <c r="O2055" s="886"/>
      <c r="P2055" s="886"/>
      <c r="Q2055" s="886"/>
      <c r="R2055" s="887"/>
      <c r="S2055" s="614"/>
      <c r="T2055" s="614"/>
      <c r="U2055" s="614"/>
      <c r="V2055" s="614"/>
      <c r="W2055" s="614"/>
      <c r="X2055" s="614"/>
      <c r="Y2055" s="614"/>
      <c r="Z2055" s="614"/>
      <c r="AA2055" s="614"/>
      <c r="AB2055" s="614"/>
      <c r="AC2055" s="614"/>
      <c r="AD2055" s="614"/>
      <c r="AE2055" s="164"/>
      <c r="AF2055" s="164"/>
      <c r="AG2055" s="199">
        <f t="shared" si="403"/>
        <v>0</v>
      </c>
      <c r="AH2055" s="293">
        <f t="shared" si="404"/>
        <v>0</v>
      </c>
      <c r="AI2055" s="294">
        <f t="shared" si="405"/>
        <v>0</v>
      </c>
      <c r="AJ2055" s="295">
        <f t="shared" si="406"/>
        <v>0</v>
      </c>
      <c r="AK2055" s="296">
        <f t="shared" si="407"/>
        <v>0</v>
      </c>
      <c r="AL2055" s="293">
        <f t="shared" si="408"/>
        <v>0</v>
      </c>
      <c r="AM2055" s="294">
        <f t="shared" si="409"/>
        <v>0</v>
      </c>
      <c r="AN2055" s="295">
        <f t="shared" si="410"/>
        <v>0</v>
      </c>
      <c r="AO2055" s="296">
        <f t="shared" si="411"/>
        <v>0</v>
      </c>
      <c r="AP2055" s="293">
        <f t="shared" si="412"/>
        <v>0</v>
      </c>
      <c r="AQ2055" s="294">
        <f t="shared" si="413"/>
        <v>0</v>
      </c>
      <c r="AR2055" s="295">
        <f t="shared" si="414"/>
        <v>0</v>
      </c>
      <c r="AS2055" s="296">
        <f t="shared" si="415"/>
        <v>0</v>
      </c>
      <c r="AT2055" s="293">
        <f t="shared" si="416"/>
        <v>0</v>
      </c>
      <c r="AU2055" s="294">
        <f t="shared" si="417"/>
        <v>0</v>
      </c>
      <c r="AV2055" s="295">
        <f t="shared" si="418"/>
        <v>0</v>
      </c>
      <c r="AW2055" s="296">
        <f t="shared" si="419"/>
        <v>0</v>
      </c>
      <c r="AX2055" s="293">
        <f t="shared" si="420"/>
        <v>0</v>
      </c>
      <c r="AY2055" s="294">
        <f t="shared" si="421"/>
        <v>0</v>
      </c>
      <c r="AZ2055" s="295">
        <f t="shared" si="422"/>
        <v>0</v>
      </c>
      <c r="BA2055" s="296">
        <f t="shared" si="423"/>
        <v>0</v>
      </c>
      <c r="BB2055" s="293">
        <f t="shared" si="424"/>
        <v>0</v>
      </c>
      <c r="BC2055" s="294">
        <f t="shared" si="425"/>
        <v>0</v>
      </c>
      <c r="BD2055" s="295">
        <f t="shared" si="426"/>
        <v>0</v>
      </c>
      <c r="BE2055" s="296">
        <f t="shared" si="427"/>
        <v>0</v>
      </c>
      <c r="BF2055" s="293">
        <f t="shared" si="428"/>
        <v>0</v>
      </c>
      <c r="BG2055" s="294">
        <f t="shared" si="429"/>
        <v>0</v>
      </c>
      <c r="BH2055" s="295">
        <f t="shared" si="430"/>
        <v>0</v>
      </c>
      <c r="BI2055" s="296">
        <f t="shared" si="431"/>
        <v>0</v>
      </c>
      <c r="BJ2055" s="293">
        <f t="shared" si="432"/>
        <v>0</v>
      </c>
      <c r="BK2055" s="294">
        <f t="shared" si="433"/>
        <v>0</v>
      </c>
      <c r="BL2055" s="295">
        <f t="shared" si="434"/>
        <v>0</v>
      </c>
      <c r="BM2055" s="296">
        <f t="shared" si="435"/>
        <v>0</v>
      </c>
      <c r="BN2055" s="293">
        <f t="shared" si="436"/>
        <v>0</v>
      </c>
      <c r="BO2055" s="294">
        <f t="shared" si="437"/>
        <v>0</v>
      </c>
      <c r="BP2055" s="295">
        <f t="shared" si="438"/>
        <v>0</v>
      </c>
      <c r="BQ2055" s="296">
        <f t="shared" si="439"/>
        <v>0</v>
      </c>
      <c r="BR2055" s="362">
        <f t="shared" si="440"/>
        <v>0</v>
      </c>
      <c r="BS2055" s="366">
        <f t="shared" si="441"/>
        <v>0</v>
      </c>
      <c r="BT2055" s="364">
        <f t="shared" si="442"/>
        <v>0</v>
      </c>
      <c r="BU2055" s="365">
        <f t="shared" si="443"/>
        <v>0</v>
      </c>
      <c r="BV2055" s="362">
        <f t="shared" si="444"/>
        <v>0</v>
      </c>
      <c r="BW2055" s="363">
        <f t="shared" si="445"/>
        <v>0</v>
      </c>
      <c r="BX2055" s="364">
        <f t="shared" si="446"/>
        <v>0</v>
      </c>
      <c r="BY2055" s="365">
        <f t="shared" si="447"/>
        <v>0</v>
      </c>
      <c r="BZ2055" s="362">
        <f t="shared" si="448"/>
        <v>0</v>
      </c>
      <c r="CA2055" s="366">
        <f t="shared" si="449"/>
        <v>0</v>
      </c>
      <c r="CB2055" s="364">
        <f t="shared" si="450"/>
        <v>0</v>
      </c>
      <c r="CC2055" s="365">
        <f t="shared" si="451"/>
        <v>0</v>
      </c>
      <c r="CD2055" s="298">
        <f t="shared" si="452"/>
        <v>0</v>
      </c>
      <c r="CE2055" s="272">
        <f t="shared" si="453"/>
        <v>0</v>
      </c>
      <c r="CF2055" s="370" t="str">
        <f>IF(CE2055=0,"",
IF(SUM($CE$1955:CE2055)=1,CG2055,
IF($CE$2075&gt;SUM($CE$1955:CE2055),_xlfn.CONCAT(", ",CG2055),
IF($CE$2075=SUM($CE$1955:CE2055),_xlfn.CONCAT(" y ",CG2055)))))</f>
        <v/>
      </c>
      <c r="CG2055" s="156" t="s">
        <v>5261</v>
      </c>
      <c r="CH2055" s="402">
        <f t="shared" si="454"/>
        <v>0</v>
      </c>
      <c r="CI2055" s="370" t="str">
        <f>IF(CH2055=0,"",
IF(SUM($CH$1955:CH2055)=1,CJ2055,
IF($CH$2075&gt;SUM($CH$1955:CH2055),_xlfn.CONCAT(", ",CJ2055),
IF($CH$2075=SUM($CH$1955:CH2055),_xlfn.CONCAT(" y ",CJ2055)))))</f>
        <v/>
      </c>
      <c r="CJ2055" s="156" t="s">
        <v>5261</v>
      </c>
    </row>
    <row r="2056" spans="1:88" ht="15" customHeight="1">
      <c r="A2056" s="662"/>
      <c r="B2056" s="145"/>
      <c r="C2056" s="157" t="s">
        <v>5262</v>
      </c>
      <c r="D2056" s="885" t="str">
        <f t="shared" si="402"/>
        <v/>
      </c>
      <c r="E2056" s="886"/>
      <c r="F2056" s="886"/>
      <c r="G2056" s="886"/>
      <c r="H2056" s="886"/>
      <c r="I2056" s="886"/>
      <c r="J2056" s="886"/>
      <c r="K2056" s="886"/>
      <c r="L2056" s="886"/>
      <c r="M2056" s="886"/>
      <c r="N2056" s="886"/>
      <c r="O2056" s="886"/>
      <c r="P2056" s="886"/>
      <c r="Q2056" s="886"/>
      <c r="R2056" s="887"/>
      <c r="S2056" s="614"/>
      <c r="T2056" s="614"/>
      <c r="U2056" s="614"/>
      <c r="V2056" s="614"/>
      <c r="W2056" s="614"/>
      <c r="X2056" s="614"/>
      <c r="Y2056" s="614"/>
      <c r="Z2056" s="614"/>
      <c r="AA2056" s="614"/>
      <c r="AB2056" s="614"/>
      <c r="AC2056" s="614"/>
      <c r="AD2056" s="614"/>
      <c r="AE2056" s="164"/>
      <c r="AF2056" s="164"/>
      <c r="AG2056" s="199">
        <f t="shared" si="403"/>
        <v>0</v>
      </c>
      <c r="AH2056" s="293">
        <f t="shared" si="404"/>
        <v>0</v>
      </c>
      <c r="AI2056" s="294">
        <f t="shared" si="405"/>
        <v>0</v>
      </c>
      <c r="AJ2056" s="295">
        <f t="shared" si="406"/>
        <v>0</v>
      </c>
      <c r="AK2056" s="296">
        <f t="shared" si="407"/>
        <v>0</v>
      </c>
      <c r="AL2056" s="293">
        <f t="shared" si="408"/>
        <v>0</v>
      </c>
      <c r="AM2056" s="294">
        <f t="shared" si="409"/>
        <v>0</v>
      </c>
      <c r="AN2056" s="295">
        <f t="shared" si="410"/>
        <v>0</v>
      </c>
      <c r="AO2056" s="296">
        <f t="shared" si="411"/>
        <v>0</v>
      </c>
      <c r="AP2056" s="293">
        <f t="shared" si="412"/>
        <v>0</v>
      </c>
      <c r="AQ2056" s="294">
        <f t="shared" si="413"/>
        <v>0</v>
      </c>
      <c r="AR2056" s="295">
        <f t="shared" si="414"/>
        <v>0</v>
      </c>
      <c r="AS2056" s="296">
        <f t="shared" si="415"/>
        <v>0</v>
      </c>
      <c r="AT2056" s="293">
        <f t="shared" si="416"/>
        <v>0</v>
      </c>
      <c r="AU2056" s="294">
        <f t="shared" si="417"/>
        <v>0</v>
      </c>
      <c r="AV2056" s="295">
        <f t="shared" si="418"/>
        <v>0</v>
      </c>
      <c r="AW2056" s="296">
        <f t="shared" si="419"/>
        <v>0</v>
      </c>
      <c r="AX2056" s="293">
        <f t="shared" si="420"/>
        <v>0</v>
      </c>
      <c r="AY2056" s="294">
        <f t="shared" si="421"/>
        <v>0</v>
      </c>
      <c r="AZ2056" s="295">
        <f t="shared" si="422"/>
        <v>0</v>
      </c>
      <c r="BA2056" s="296">
        <f t="shared" si="423"/>
        <v>0</v>
      </c>
      <c r="BB2056" s="293">
        <f t="shared" si="424"/>
        <v>0</v>
      </c>
      <c r="BC2056" s="294">
        <f t="shared" si="425"/>
        <v>0</v>
      </c>
      <c r="BD2056" s="295">
        <f t="shared" si="426"/>
        <v>0</v>
      </c>
      <c r="BE2056" s="296">
        <f t="shared" si="427"/>
        <v>0</v>
      </c>
      <c r="BF2056" s="293">
        <f t="shared" si="428"/>
        <v>0</v>
      </c>
      <c r="BG2056" s="294">
        <f t="shared" si="429"/>
        <v>0</v>
      </c>
      <c r="BH2056" s="295">
        <f t="shared" si="430"/>
        <v>0</v>
      </c>
      <c r="BI2056" s="296">
        <f t="shared" si="431"/>
        <v>0</v>
      </c>
      <c r="BJ2056" s="293">
        <f t="shared" si="432"/>
        <v>0</v>
      </c>
      <c r="BK2056" s="294">
        <f t="shared" si="433"/>
        <v>0</v>
      </c>
      <c r="BL2056" s="295">
        <f t="shared" si="434"/>
        <v>0</v>
      </c>
      <c r="BM2056" s="296">
        <f t="shared" si="435"/>
        <v>0</v>
      </c>
      <c r="BN2056" s="293">
        <f t="shared" si="436"/>
        <v>0</v>
      </c>
      <c r="BO2056" s="294">
        <f t="shared" si="437"/>
        <v>0</v>
      </c>
      <c r="BP2056" s="295">
        <f t="shared" si="438"/>
        <v>0</v>
      </c>
      <c r="BQ2056" s="296">
        <f t="shared" si="439"/>
        <v>0</v>
      </c>
      <c r="BR2056" s="362">
        <f t="shared" si="440"/>
        <v>0</v>
      </c>
      <c r="BS2056" s="366">
        <f t="shared" si="441"/>
        <v>0</v>
      </c>
      <c r="BT2056" s="364">
        <f t="shared" si="442"/>
        <v>0</v>
      </c>
      <c r="BU2056" s="365">
        <f t="shared" si="443"/>
        <v>0</v>
      </c>
      <c r="BV2056" s="362">
        <f t="shared" si="444"/>
        <v>0</v>
      </c>
      <c r="BW2056" s="363">
        <f t="shared" si="445"/>
        <v>0</v>
      </c>
      <c r="BX2056" s="364">
        <f t="shared" si="446"/>
        <v>0</v>
      </c>
      <c r="BY2056" s="365">
        <f t="shared" si="447"/>
        <v>0</v>
      </c>
      <c r="BZ2056" s="362">
        <f t="shared" si="448"/>
        <v>0</v>
      </c>
      <c r="CA2056" s="366">
        <f t="shared" si="449"/>
        <v>0</v>
      </c>
      <c r="CB2056" s="364">
        <f t="shared" si="450"/>
        <v>0</v>
      </c>
      <c r="CC2056" s="365">
        <f t="shared" si="451"/>
        <v>0</v>
      </c>
      <c r="CD2056" s="298">
        <f t="shared" si="452"/>
        <v>0</v>
      </c>
      <c r="CE2056" s="272">
        <f t="shared" si="453"/>
        <v>0</v>
      </c>
      <c r="CF2056" s="370" t="str">
        <f>IF(CE2056=0,"",
IF(SUM($CE$1955:CE2056)=1,CG2056,
IF($CE$2075&gt;SUM($CE$1955:CE2056),_xlfn.CONCAT(", ",CG2056),
IF($CE$2075=SUM($CE$1955:CE2056),_xlfn.CONCAT(" y ",CG2056)))))</f>
        <v/>
      </c>
      <c r="CG2056" s="156" t="s">
        <v>5263</v>
      </c>
      <c r="CH2056" s="402">
        <f t="shared" si="454"/>
        <v>0</v>
      </c>
      <c r="CI2056" s="370" t="str">
        <f>IF(CH2056=0,"",
IF(SUM($CH$1955:CH2056)=1,CJ2056,
IF($CH$2075&gt;SUM($CH$1955:CH2056),_xlfn.CONCAT(", ",CJ2056),
IF($CH$2075=SUM($CH$1955:CH2056),_xlfn.CONCAT(" y ",CJ2056)))))</f>
        <v/>
      </c>
      <c r="CJ2056" s="156" t="s">
        <v>5263</v>
      </c>
    </row>
    <row r="2057" spans="1:88" ht="15" customHeight="1">
      <c r="A2057" s="662"/>
      <c r="B2057" s="145"/>
      <c r="C2057" s="157" t="s">
        <v>5264</v>
      </c>
      <c r="D2057" s="885" t="str">
        <f t="shared" si="402"/>
        <v/>
      </c>
      <c r="E2057" s="886"/>
      <c r="F2057" s="886"/>
      <c r="G2057" s="886"/>
      <c r="H2057" s="886"/>
      <c r="I2057" s="886"/>
      <c r="J2057" s="886"/>
      <c r="K2057" s="886"/>
      <c r="L2057" s="886"/>
      <c r="M2057" s="886"/>
      <c r="N2057" s="886"/>
      <c r="O2057" s="886"/>
      <c r="P2057" s="886"/>
      <c r="Q2057" s="886"/>
      <c r="R2057" s="887"/>
      <c r="S2057" s="614"/>
      <c r="T2057" s="614"/>
      <c r="U2057" s="614"/>
      <c r="V2057" s="614"/>
      <c r="W2057" s="614"/>
      <c r="X2057" s="614"/>
      <c r="Y2057" s="614"/>
      <c r="Z2057" s="614"/>
      <c r="AA2057" s="614"/>
      <c r="AB2057" s="614"/>
      <c r="AC2057" s="614"/>
      <c r="AD2057" s="614"/>
      <c r="AE2057" s="164"/>
      <c r="AF2057" s="164"/>
      <c r="AG2057" s="199">
        <f t="shared" si="403"/>
        <v>0</v>
      </c>
      <c r="AH2057" s="293">
        <f t="shared" si="404"/>
        <v>0</v>
      </c>
      <c r="AI2057" s="294">
        <f t="shared" si="405"/>
        <v>0</v>
      </c>
      <c r="AJ2057" s="295">
        <f t="shared" si="406"/>
        <v>0</v>
      </c>
      <c r="AK2057" s="296">
        <f t="shared" si="407"/>
        <v>0</v>
      </c>
      <c r="AL2057" s="293">
        <f t="shared" si="408"/>
        <v>0</v>
      </c>
      <c r="AM2057" s="294">
        <f t="shared" si="409"/>
        <v>0</v>
      </c>
      <c r="AN2057" s="295">
        <f t="shared" si="410"/>
        <v>0</v>
      </c>
      <c r="AO2057" s="296">
        <f t="shared" si="411"/>
        <v>0</v>
      </c>
      <c r="AP2057" s="293">
        <f t="shared" si="412"/>
        <v>0</v>
      </c>
      <c r="AQ2057" s="294">
        <f t="shared" si="413"/>
        <v>0</v>
      </c>
      <c r="AR2057" s="295">
        <f t="shared" si="414"/>
        <v>0</v>
      </c>
      <c r="AS2057" s="296">
        <f t="shared" si="415"/>
        <v>0</v>
      </c>
      <c r="AT2057" s="293">
        <f t="shared" si="416"/>
        <v>0</v>
      </c>
      <c r="AU2057" s="294">
        <f t="shared" si="417"/>
        <v>0</v>
      </c>
      <c r="AV2057" s="295">
        <f t="shared" si="418"/>
        <v>0</v>
      </c>
      <c r="AW2057" s="296">
        <f t="shared" si="419"/>
        <v>0</v>
      </c>
      <c r="AX2057" s="293">
        <f t="shared" si="420"/>
        <v>0</v>
      </c>
      <c r="AY2057" s="294">
        <f t="shared" si="421"/>
        <v>0</v>
      </c>
      <c r="AZ2057" s="295">
        <f t="shared" si="422"/>
        <v>0</v>
      </c>
      <c r="BA2057" s="296">
        <f t="shared" si="423"/>
        <v>0</v>
      </c>
      <c r="BB2057" s="293">
        <f t="shared" si="424"/>
        <v>0</v>
      </c>
      <c r="BC2057" s="294">
        <f t="shared" si="425"/>
        <v>0</v>
      </c>
      <c r="BD2057" s="295">
        <f t="shared" si="426"/>
        <v>0</v>
      </c>
      <c r="BE2057" s="296">
        <f t="shared" si="427"/>
        <v>0</v>
      </c>
      <c r="BF2057" s="293">
        <f t="shared" si="428"/>
        <v>0</v>
      </c>
      <c r="BG2057" s="294">
        <f t="shared" si="429"/>
        <v>0</v>
      </c>
      <c r="BH2057" s="295">
        <f t="shared" si="430"/>
        <v>0</v>
      </c>
      <c r="BI2057" s="296">
        <f t="shared" si="431"/>
        <v>0</v>
      </c>
      <c r="BJ2057" s="293">
        <f t="shared" si="432"/>
        <v>0</v>
      </c>
      <c r="BK2057" s="294">
        <f t="shared" si="433"/>
        <v>0</v>
      </c>
      <c r="BL2057" s="295">
        <f t="shared" si="434"/>
        <v>0</v>
      </c>
      <c r="BM2057" s="296">
        <f t="shared" si="435"/>
        <v>0</v>
      </c>
      <c r="BN2057" s="293">
        <f t="shared" si="436"/>
        <v>0</v>
      </c>
      <c r="BO2057" s="294">
        <f t="shared" si="437"/>
        <v>0</v>
      </c>
      <c r="BP2057" s="295">
        <f t="shared" si="438"/>
        <v>0</v>
      </c>
      <c r="BQ2057" s="296">
        <f t="shared" si="439"/>
        <v>0</v>
      </c>
      <c r="BR2057" s="362">
        <f t="shared" si="440"/>
        <v>0</v>
      </c>
      <c r="BS2057" s="366">
        <f t="shared" si="441"/>
        <v>0</v>
      </c>
      <c r="BT2057" s="364">
        <f t="shared" si="442"/>
        <v>0</v>
      </c>
      <c r="BU2057" s="365">
        <f t="shared" si="443"/>
        <v>0</v>
      </c>
      <c r="BV2057" s="362">
        <f t="shared" si="444"/>
        <v>0</v>
      </c>
      <c r="BW2057" s="363">
        <f t="shared" si="445"/>
        <v>0</v>
      </c>
      <c r="BX2057" s="364">
        <f t="shared" si="446"/>
        <v>0</v>
      </c>
      <c r="BY2057" s="365">
        <f t="shared" si="447"/>
        <v>0</v>
      </c>
      <c r="BZ2057" s="362">
        <f t="shared" si="448"/>
        <v>0</v>
      </c>
      <c r="CA2057" s="366">
        <f t="shared" si="449"/>
        <v>0</v>
      </c>
      <c r="CB2057" s="364">
        <f t="shared" si="450"/>
        <v>0</v>
      </c>
      <c r="CC2057" s="365">
        <f t="shared" si="451"/>
        <v>0</v>
      </c>
      <c r="CD2057" s="298">
        <f t="shared" si="452"/>
        <v>0</v>
      </c>
      <c r="CE2057" s="272">
        <f t="shared" si="453"/>
        <v>0</v>
      </c>
      <c r="CF2057" s="370" t="str">
        <f>IF(CE2057=0,"",
IF(SUM($CE$1955:CE2057)=1,CG2057,
IF($CE$2075&gt;SUM($CE$1955:CE2057),_xlfn.CONCAT(", ",CG2057),
IF($CE$2075=SUM($CE$1955:CE2057),_xlfn.CONCAT(" y ",CG2057)))))</f>
        <v/>
      </c>
      <c r="CG2057" s="156" t="s">
        <v>5265</v>
      </c>
      <c r="CH2057" s="402">
        <f t="shared" si="454"/>
        <v>0</v>
      </c>
      <c r="CI2057" s="370" t="str">
        <f>IF(CH2057=0,"",
IF(SUM($CH$1955:CH2057)=1,CJ2057,
IF($CH$2075&gt;SUM($CH$1955:CH2057),_xlfn.CONCAT(", ",CJ2057),
IF($CH$2075=SUM($CH$1955:CH2057),_xlfn.CONCAT(" y ",CJ2057)))))</f>
        <v/>
      </c>
      <c r="CJ2057" s="156" t="s">
        <v>5265</v>
      </c>
    </row>
    <row r="2058" spans="1:88" ht="15" customHeight="1">
      <c r="A2058" s="662"/>
      <c r="B2058" s="145"/>
      <c r="C2058" s="157" t="s">
        <v>5266</v>
      </c>
      <c r="D2058" s="885" t="str">
        <f t="shared" si="402"/>
        <v/>
      </c>
      <c r="E2058" s="886"/>
      <c r="F2058" s="886"/>
      <c r="G2058" s="886"/>
      <c r="H2058" s="886"/>
      <c r="I2058" s="886"/>
      <c r="J2058" s="886"/>
      <c r="K2058" s="886"/>
      <c r="L2058" s="886"/>
      <c r="M2058" s="886"/>
      <c r="N2058" s="886"/>
      <c r="O2058" s="886"/>
      <c r="P2058" s="886"/>
      <c r="Q2058" s="886"/>
      <c r="R2058" s="887"/>
      <c r="S2058" s="614"/>
      <c r="T2058" s="614"/>
      <c r="U2058" s="614"/>
      <c r="V2058" s="614"/>
      <c r="W2058" s="614"/>
      <c r="X2058" s="614"/>
      <c r="Y2058" s="614"/>
      <c r="Z2058" s="614"/>
      <c r="AA2058" s="614"/>
      <c r="AB2058" s="614"/>
      <c r="AC2058" s="614"/>
      <c r="AD2058" s="614"/>
      <c r="AE2058" s="164"/>
      <c r="AF2058" s="164"/>
      <c r="AG2058" s="199">
        <f t="shared" si="403"/>
        <v>0</v>
      </c>
      <c r="AH2058" s="293">
        <f t="shared" si="404"/>
        <v>0</v>
      </c>
      <c r="AI2058" s="294">
        <f t="shared" si="405"/>
        <v>0</v>
      </c>
      <c r="AJ2058" s="295">
        <f t="shared" si="406"/>
        <v>0</v>
      </c>
      <c r="AK2058" s="296">
        <f t="shared" si="407"/>
        <v>0</v>
      </c>
      <c r="AL2058" s="293">
        <f t="shared" si="408"/>
        <v>0</v>
      </c>
      <c r="AM2058" s="294">
        <f t="shared" si="409"/>
        <v>0</v>
      </c>
      <c r="AN2058" s="295">
        <f t="shared" si="410"/>
        <v>0</v>
      </c>
      <c r="AO2058" s="296">
        <f t="shared" si="411"/>
        <v>0</v>
      </c>
      <c r="AP2058" s="293">
        <f t="shared" si="412"/>
        <v>0</v>
      </c>
      <c r="AQ2058" s="294">
        <f t="shared" si="413"/>
        <v>0</v>
      </c>
      <c r="AR2058" s="295">
        <f t="shared" si="414"/>
        <v>0</v>
      </c>
      <c r="AS2058" s="296">
        <f t="shared" si="415"/>
        <v>0</v>
      </c>
      <c r="AT2058" s="293">
        <f t="shared" si="416"/>
        <v>0</v>
      </c>
      <c r="AU2058" s="294">
        <f t="shared" si="417"/>
        <v>0</v>
      </c>
      <c r="AV2058" s="295">
        <f t="shared" si="418"/>
        <v>0</v>
      </c>
      <c r="AW2058" s="296">
        <f t="shared" si="419"/>
        <v>0</v>
      </c>
      <c r="AX2058" s="293">
        <f t="shared" si="420"/>
        <v>0</v>
      </c>
      <c r="AY2058" s="294">
        <f t="shared" si="421"/>
        <v>0</v>
      </c>
      <c r="AZ2058" s="295">
        <f t="shared" si="422"/>
        <v>0</v>
      </c>
      <c r="BA2058" s="296">
        <f t="shared" si="423"/>
        <v>0</v>
      </c>
      <c r="BB2058" s="293">
        <f t="shared" si="424"/>
        <v>0</v>
      </c>
      <c r="BC2058" s="294">
        <f t="shared" si="425"/>
        <v>0</v>
      </c>
      <c r="BD2058" s="295">
        <f t="shared" si="426"/>
        <v>0</v>
      </c>
      <c r="BE2058" s="296">
        <f t="shared" si="427"/>
        <v>0</v>
      </c>
      <c r="BF2058" s="293">
        <f t="shared" si="428"/>
        <v>0</v>
      </c>
      <c r="BG2058" s="294">
        <f t="shared" si="429"/>
        <v>0</v>
      </c>
      <c r="BH2058" s="295">
        <f t="shared" si="430"/>
        <v>0</v>
      </c>
      <c r="BI2058" s="296">
        <f t="shared" si="431"/>
        <v>0</v>
      </c>
      <c r="BJ2058" s="293">
        <f t="shared" si="432"/>
        <v>0</v>
      </c>
      <c r="BK2058" s="294">
        <f t="shared" si="433"/>
        <v>0</v>
      </c>
      <c r="BL2058" s="295">
        <f t="shared" si="434"/>
        <v>0</v>
      </c>
      <c r="BM2058" s="296">
        <f t="shared" si="435"/>
        <v>0</v>
      </c>
      <c r="BN2058" s="293">
        <f t="shared" si="436"/>
        <v>0</v>
      </c>
      <c r="BO2058" s="294">
        <f t="shared" si="437"/>
        <v>0</v>
      </c>
      <c r="BP2058" s="295">
        <f t="shared" si="438"/>
        <v>0</v>
      </c>
      <c r="BQ2058" s="296">
        <f t="shared" si="439"/>
        <v>0</v>
      </c>
      <c r="BR2058" s="362">
        <f t="shared" si="440"/>
        <v>0</v>
      </c>
      <c r="BS2058" s="366">
        <f t="shared" si="441"/>
        <v>0</v>
      </c>
      <c r="BT2058" s="364">
        <f t="shared" si="442"/>
        <v>0</v>
      </c>
      <c r="BU2058" s="365">
        <f t="shared" si="443"/>
        <v>0</v>
      </c>
      <c r="BV2058" s="362">
        <f t="shared" si="444"/>
        <v>0</v>
      </c>
      <c r="BW2058" s="363">
        <f t="shared" si="445"/>
        <v>0</v>
      </c>
      <c r="BX2058" s="364">
        <f t="shared" si="446"/>
        <v>0</v>
      </c>
      <c r="BY2058" s="365">
        <f t="shared" si="447"/>
        <v>0</v>
      </c>
      <c r="BZ2058" s="362">
        <f t="shared" si="448"/>
        <v>0</v>
      </c>
      <c r="CA2058" s="366">
        <f t="shared" si="449"/>
        <v>0</v>
      </c>
      <c r="CB2058" s="364">
        <f t="shared" si="450"/>
        <v>0</v>
      </c>
      <c r="CC2058" s="365">
        <f t="shared" si="451"/>
        <v>0</v>
      </c>
      <c r="CD2058" s="298">
        <f t="shared" si="452"/>
        <v>0</v>
      </c>
      <c r="CE2058" s="272">
        <f t="shared" si="453"/>
        <v>0</v>
      </c>
      <c r="CF2058" s="370" t="str">
        <f>IF(CE2058=0,"",
IF(SUM($CE$1955:CE2058)=1,CG2058,
IF($CE$2075&gt;SUM($CE$1955:CE2058),_xlfn.CONCAT(", ",CG2058),
IF($CE$2075=SUM($CE$1955:CE2058),_xlfn.CONCAT(" y ",CG2058)))))</f>
        <v/>
      </c>
      <c r="CG2058" s="156" t="s">
        <v>5267</v>
      </c>
      <c r="CH2058" s="402">
        <f t="shared" si="454"/>
        <v>0</v>
      </c>
      <c r="CI2058" s="370" t="str">
        <f>IF(CH2058=0,"",
IF(SUM($CH$1955:CH2058)=1,CJ2058,
IF($CH$2075&gt;SUM($CH$1955:CH2058),_xlfn.CONCAT(", ",CJ2058),
IF($CH$2075=SUM($CH$1955:CH2058),_xlfn.CONCAT(" y ",CJ2058)))))</f>
        <v/>
      </c>
      <c r="CJ2058" s="156" t="s">
        <v>5267</v>
      </c>
    </row>
    <row r="2059" spans="1:88" ht="15" customHeight="1">
      <c r="A2059" s="662"/>
      <c r="B2059" s="145"/>
      <c r="C2059" s="157" t="s">
        <v>5268</v>
      </c>
      <c r="D2059" s="885" t="str">
        <f t="shared" si="402"/>
        <v/>
      </c>
      <c r="E2059" s="886"/>
      <c r="F2059" s="886"/>
      <c r="G2059" s="886"/>
      <c r="H2059" s="886"/>
      <c r="I2059" s="886"/>
      <c r="J2059" s="886"/>
      <c r="K2059" s="886"/>
      <c r="L2059" s="886"/>
      <c r="M2059" s="886"/>
      <c r="N2059" s="886"/>
      <c r="O2059" s="886"/>
      <c r="P2059" s="886"/>
      <c r="Q2059" s="886"/>
      <c r="R2059" s="887"/>
      <c r="S2059" s="614"/>
      <c r="T2059" s="614"/>
      <c r="U2059" s="614"/>
      <c r="V2059" s="614"/>
      <c r="W2059" s="614"/>
      <c r="X2059" s="614"/>
      <c r="Y2059" s="614"/>
      <c r="Z2059" s="614"/>
      <c r="AA2059" s="614"/>
      <c r="AB2059" s="614"/>
      <c r="AC2059" s="614"/>
      <c r="AD2059" s="614"/>
      <c r="AE2059" s="164"/>
      <c r="AF2059" s="164"/>
      <c r="AG2059" s="199">
        <f t="shared" si="403"/>
        <v>0</v>
      </c>
      <c r="AH2059" s="293">
        <f t="shared" si="404"/>
        <v>0</v>
      </c>
      <c r="AI2059" s="294">
        <f t="shared" si="405"/>
        <v>0</v>
      </c>
      <c r="AJ2059" s="295">
        <f t="shared" si="406"/>
        <v>0</v>
      </c>
      <c r="AK2059" s="296">
        <f t="shared" si="407"/>
        <v>0</v>
      </c>
      <c r="AL2059" s="293">
        <f t="shared" si="408"/>
        <v>0</v>
      </c>
      <c r="AM2059" s="294">
        <f t="shared" si="409"/>
        <v>0</v>
      </c>
      <c r="AN2059" s="295">
        <f t="shared" si="410"/>
        <v>0</v>
      </c>
      <c r="AO2059" s="296">
        <f t="shared" si="411"/>
        <v>0</v>
      </c>
      <c r="AP2059" s="293">
        <f t="shared" si="412"/>
        <v>0</v>
      </c>
      <c r="AQ2059" s="294">
        <f t="shared" si="413"/>
        <v>0</v>
      </c>
      <c r="AR2059" s="295">
        <f t="shared" si="414"/>
        <v>0</v>
      </c>
      <c r="AS2059" s="296">
        <f t="shared" si="415"/>
        <v>0</v>
      </c>
      <c r="AT2059" s="293">
        <f t="shared" si="416"/>
        <v>0</v>
      </c>
      <c r="AU2059" s="294">
        <f t="shared" si="417"/>
        <v>0</v>
      </c>
      <c r="AV2059" s="295">
        <f t="shared" si="418"/>
        <v>0</v>
      </c>
      <c r="AW2059" s="296">
        <f t="shared" si="419"/>
        <v>0</v>
      </c>
      <c r="AX2059" s="293">
        <f t="shared" si="420"/>
        <v>0</v>
      </c>
      <c r="AY2059" s="294">
        <f t="shared" si="421"/>
        <v>0</v>
      </c>
      <c r="AZ2059" s="295">
        <f t="shared" si="422"/>
        <v>0</v>
      </c>
      <c r="BA2059" s="296">
        <f t="shared" si="423"/>
        <v>0</v>
      </c>
      <c r="BB2059" s="293">
        <f t="shared" si="424"/>
        <v>0</v>
      </c>
      <c r="BC2059" s="294">
        <f t="shared" si="425"/>
        <v>0</v>
      </c>
      <c r="BD2059" s="295">
        <f t="shared" si="426"/>
        <v>0</v>
      </c>
      <c r="BE2059" s="296">
        <f t="shared" si="427"/>
        <v>0</v>
      </c>
      <c r="BF2059" s="293">
        <f t="shared" si="428"/>
        <v>0</v>
      </c>
      <c r="BG2059" s="294">
        <f t="shared" si="429"/>
        <v>0</v>
      </c>
      <c r="BH2059" s="295">
        <f t="shared" si="430"/>
        <v>0</v>
      </c>
      <c r="BI2059" s="296">
        <f t="shared" si="431"/>
        <v>0</v>
      </c>
      <c r="BJ2059" s="293">
        <f t="shared" si="432"/>
        <v>0</v>
      </c>
      <c r="BK2059" s="294">
        <f t="shared" si="433"/>
        <v>0</v>
      </c>
      <c r="BL2059" s="295">
        <f t="shared" si="434"/>
        <v>0</v>
      </c>
      <c r="BM2059" s="296">
        <f t="shared" si="435"/>
        <v>0</v>
      </c>
      <c r="BN2059" s="293">
        <f t="shared" si="436"/>
        <v>0</v>
      </c>
      <c r="BO2059" s="294">
        <f t="shared" si="437"/>
        <v>0</v>
      </c>
      <c r="BP2059" s="295">
        <f t="shared" si="438"/>
        <v>0</v>
      </c>
      <c r="BQ2059" s="296">
        <f t="shared" si="439"/>
        <v>0</v>
      </c>
      <c r="BR2059" s="362">
        <f t="shared" si="440"/>
        <v>0</v>
      </c>
      <c r="BS2059" s="366">
        <f t="shared" si="441"/>
        <v>0</v>
      </c>
      <c r="BT2059" s="364">
        <f t="shared" si="442"/>
        <v>0</v>
      </c>
      <c r="BU2059" s="365">
        <f t="shared" si="443"/>
        <v>0</v>
      </c>
      <c r="BV2059" s="362">
        <f t="shared" si="444"/>
        <v>0</v>
      </c>
      <c r="BW2059" s="363">
        <f t="shared" si="445"/>
        <v>0</v>
      </c>
      <c r="BX2059" s="364">
        <f t="shared" si="446"/>
        <v>0</v>
      </c>
      <c r="BY2059" s="365">
        <f t="shared" si="447"/>
        <v>0</v>
      </c>
      <c r="BZ2059" s="362">
        <f t="shared" si="448"/>
        <v>0</v>
      </c>
      <c r="CA2059" s="366">
        <f t="shared" si="449"/>
        <v>0</v>
      </c>
      <c r="CB2059" s="364">
        <f t="shared" si="450"/>
        <v>0</v>
      </c>
      <c r="CC2059" s="365">
        <f t="shared" si="451"/>
        <v>0</v>
      </c>
      <c r="CD2059" s="298">
        <f t="shared" si="452"/>
        <v>0</v>
      </c>
      <c r="CE2059" s="272">
        <f t="shared" si="453"/>
        <v>0</v>
      </c>
      <c r="CF2059" s="370" t="str">
        <f>IF(CE2059=0,"",
IF(SUM($CE$1955:CE2059)=1,CG2059,
IF($CE$2075&gt;SUM($CE$1955:CE2059),_xlfn.CONCAT(", ",CG2059),
IF($CE$2075=SUM($CE$1955:CE2059),_xlfn.CONCAT(" y ",CG2059)))))</f>
        <v/>
      </c>
      <c r="CG2059" s="156" t="s">
        <v>5269</v>
      </c>
      <c r="CH2059" s="402">
        <f t="shared" si="454"/>
        <v>0</v>
      </c>
      <c r="CI2059" s="370" t="str">
        <f>IF(CH2059=0,"",
IF(SUM($CH$1955:CH2059)=1,CJ2059,
IF($CH$2075&gt;SUM($CH$1955:CH2059),_xlfn.CONCAT(", ",CJ2059),
IF($CH$2075=SUM($CH$1955:CH2059),_xlfn.CONCAT(" y ",CJ2059)))))</f>
        <v/>
      </c>
      <c r="CJ2059" s="156" t="s">
        <v>5269</v>
      </c>
    </row>
    <row r="2060" spans="1:88" ht="15" customHeight="1">
      <c r="A2060" s="662"/>
      <c r="B2060" s="145"/>
      <c r="C2060" s="157" t="s">
        <v>5270</v>
      </c>
      <c r="D2060" s="885" t="str">
        <f t="shared" si="402"/>
        <v/>
      </c>
      <c r="E2060" s="886"/>
      <c r="F2060" s="886"/>
      <c r="G2060" s="886"/>
      <c r="H2060" s="886"/>
      <c r="I2060" s="886"/>
      <c r="J2060" s="886"/>
      <c r="K2060" s="886"/>
      <c r="L2060" s="886"/>
      <c r="M2060" s="886"/>
      <c r="N2060" s="886"/>
      <c r="O2060" s="886"/>
      <c r="P2060" s="886"/>
      <c r="Q2060" s="886"/>
      <c r="R2060" s="887"/>
      <c r="S2060" s="614"/>
      <c r="T2060" s="614"/>
      <c r="U2060" s="614"/>
      <c r="V2060" s="614"/>
      <c r="W2060" s="614"/>
      <c r="X2060" s="614"/>
      <c r="Y2060" s="614"/>
      <c r="Z2060" s="614"/>
      <c r="AA2060" s="614"/>
      <c r="AB2060" s="614"/>
      <c r="AC2060" s="614"/>
      <c r="AD2060" s="614"/>
      <c r="AE2060" s="164"/>
      <c r="AF2060" s="164"/>
      <c r="AG2060" s="199">
        <f t="shared" si="403"/>
        <v>0</v>
      </c>
      <c r="AH2060" s="293">
        <f t="shared" si="404"/>
        <v>0</v>
      </c>
      <c r="AI2060" s="294">
        <f t="shared" si="405"/>
        <v>0</v>
      </c>
      <c r="AJ2060" s="295">
        <f t="shared" si="406"/>
        <v>0</v>
      </c>
      <c r="AK2060" s="296">
        <f t="shared" si="407"/>
        <v>0</v>
      </c>
      <c r="AL2060" s="293">
        <f t="shared" si="408"/>
        <v>0</v>
      </c>
      <c r="AM2060" s="294">
        <f t="shared" si="409"/>
        <v>0</v>
      </c>
      <c r="AN2060" s="295">
        <f t="shared" si="410"/>
        <v>0</v>
      </c>
      <c r="AO2060" s="296">
        <f t="shared" si="411"/>
        <v>0</v>
      </c>
      <c r="AP2060" s="293">
        <f t="shared" si="412"/>
        <v>0</v>
      </c>
      <c r="AQ2060" s="294">
        <f t="shared" si="413"/>
        <v>0</v>
      </c>
      <c r="AR2060" s="295">
        <f t="shared" si="414"/>
        <v>0</v>
      </c>
      <c r="AS2060" s="296">
        <f t="shared" si="415"/>
        <v>0</v>
      </c>
      <c r="AT2060" s="293">
        <f t="shared" si="416"/>
        <v>0</v>
      </c>
      <c r="AU2060" s="294">
        <f t="shared" si="417"/>
        <v>0</v>
      </c>
      <c r="AV2060" s="295">
        <f t="shared" si="418"/>
        <v>0</v>
      </c>
      <c r="AW2060" s="296">
        <f t="shared" si="419"/>
        <v>0</v>
      </c>
      <c r="AX2060" s="293">
        <f t="shared" si="420"/>
        <v>0</v>
      </c>
      <c r="AY2060" s="294">
        <f t="shared" si="421"/>
        <v>0</v>
      </c>
      <c r="AZ2060" s="295">
        <f t="shared" si="422"/>
        <v>0</v>
      </c>
      <c r="BA2060" s="296">
        <f t="shared" si="423"/>
        <v>0</v>
      </c>
      <c r="BB2060" s="293">
        <f t="shared" si="424"/>
        <v>0</v>
      </c>
      <c r="BC2060" s="294">
        <f t="shared" si="425"/>
        <v>0</v>
      </c>
      <c r="BD2060" s="295">
        <f t="shared" si="426"/>
        <v>0</v>
      </c>
      <c r="BE2060" s="296">
        <f t="shared" si="427"/>
        <v>0</v>
      </c>
      <c r="BF2060" s="293">
        <f t="shared" si="428"/>
        <v>0</v>
      </c>
      <c r="BG2060" s="294">
        <f t="shared" si="429"/>
        <v>0</v>
      </c>
      <c r="BH2060" s="295">
        <f t="shared" si="430"/>
        <v>0</v>
      </c>
      <c r="BI2060" s="296">
        <f t="shared" si="431"/>
        <v>0</v>
      </c>
      <c r="BJ2060" s="293">
        <f t="shared" si="432"/>
        <v>0</v>
      </c>
      <c r="BK2060" s="294">
        <f t="shared" si="433"/>
        <v>0</v>
      </c>
      <c r="BL2060" s="295">
        <f t="shared" si="434"/>
        <v>0</v>
      </c>
      <c r="BM2060" s="296">
        <f t="shared" si="435"/>
        <v>0</v>
      </c>
      <c r="BN2060" s="293">
        <f t="shared" si="436"/>
        <v>0</v>
      </c>
      <c r="BO2060" s="294">
        <f t="shared" si="437"/>
        <v>0</v>
      </c>
      <c r="BP2060" s="295">
        <f t="shared" si="438"/>
        <v>0</v>
      </c>
      <c r="BQ2060" s="296">
        <f t="shared" si="439"/>
        <v>0</v>
      </c>
      <c r="BR2060" s="362">
        <f t="shared" si="440"/>
        <v>0</v>
      </c>
      <c r="BS2060" s="366">
        <f t="shared" si="441"/>
        <v>0</v>
      </c>
      <c r="BT2060" s="364">
        <f t="shared" si="442"/>
        <v>0</v>
      </c>
      <c r="BU2060" s="365">
        <f t="shared" si="443"/>
        <v>0</v>
      </c>
      <c r="BV2060" s="362">
        <f t="shared" si="444"/>
        <v>0</v>
      </c>
      <c r="BW2060" s="363">
        <f t="shared" si="445"/>
        <v>0</v>
      </c>
      <c r="BX2060" s="364">
        <f t="shared" si="446"/>
        <v>0</v>
      </c>
      <c r="BY2060" s="365">
        <f t="shared" si="447"/>
        <v>0</v>
      </c>
      <c r="BZ2060" s="362">
        <f t="shared" si="448"/>
        <v>0</v>
      </c>
      <c r="CA2060" s="366">
        <f t="shared" si="449"/>
        <v>0</v>
      </c>
      <c r="CB2060" s="364">
        <f t="shared" si="450"/>
        <v>0</v>
      </c>
      <c r="CC2060" s="365">
        <f t="shared" si="451"/>
        <v>0</v>
      </c>
      <c r="CD2060" s="298">
        <f t="shared" si="452"/>
        <v>0</v>
      </c>
      <c r="CE2060" s="272">
        <f t="shared" si="453"/>
        <v>0</v>
      </c>
      <c r="CF2060" s="370" t="str">
        <f>IF(CE2060=0,"",
IF(SUM($CE$1955:CE2060)=1,CG2060,
IF($CE$2075&gt;SUM($CE$1955:CE2060),_xlfn.CONCAT(", ",CG2060),
IF($CE$2075=SUM($CE$1955:CE2060),_xlfn.CONCAT(" y ",CG2060)))))</f>
        <v/>
      </c>
      <c r="CG2060" s="156" t="s">
        <v>5271</v>
      </c>
      <c r="CH2060" s="402">
        <f t="shared" si="454"/>
        <v>0</v>
      </c>
      <c r="CI2060" s="370" t="str">
        <f>IF(CH2060=0,"",
IF(SUM($CH$1955:CH2060)=1,CJ2060,
IF($CH$2075&gt;SUM($CH$1955:CH2060),_xlfn.CONCAT(", ",CJ2060),
IF($CH$2075=SUM($CH$1955:CH2060),_xlfn.CONCAT(" y ",CJ2060)))))</f>
        <v/>
      </c>
      <c r="CJ2060" s="156" t="s">
        <v>5271</v>
      </c>
    </row>
    <row r="2061" spans="1:88" ht="15" customHeight="1">
      <c r="A2061" s="662"/>
      <c r="B2061" s="145"/>
      <c r="C2061" s="157" t="s">
        <v>5272</v>
      </c>
      <c r="D2061" s="885" t="str">
        <f t="shared" si="402"/>
        <v/>
      </c>
      <c r="E2061" s="886"/>
      <c r="F2061" s="886"/>
      <c r="G2061" s="886"/>
      <c r="H2061" s="886"/>
      <c r="I2061" s="886"/>
      <c r="J2061" s="886"/>
      <c r="K2061" s="886"/>
      <c r="L2061" s="886"/>
      <c r="M2061" s="886"/>
      <c r="N2061" s="886"/>
      <c r="O2061" s="886"/>
      <c r="P2061" s="886"/>
      <c r="Q2061" s="886"/>
      <c r="R2061" s="887"/>
      <c r="S2061" s="614"/>
      <c r="T2061" s="614"/>
      <c r="U2061" s="614"/>
      <c r="V2061" s="614"/>
      <c r="W2061" s="614"/>
      <c r="X2061" s="614"/>
      <c r="Y2061" s="614"/>
      <c r="Z2061" s="614"/>
      <c r="AA2061" s="614"/>
      <c r="AB2061" s="614"/>
      <c r="AC2061" s="614"/>
      <c r="AD2061" s="614"/>
      <c r="AE2061" s="164"/>
      <c r="AF2061" s="164"/>
      <c r="AG2061" s="199">
        <f t="shared" si="403"/>
        <v>0</v>
      </c>
      <c r="AH2061" s="293">
        <f t="shared" si="404"/>
        <v>0</v>
      </c>
      <c r="AI2061" s="294">
        <f t="shared" si="405"/>
        <v>0</v>
      </c>
      <c r="AJ2061" s="295">
        <f t="shared" si="406"/>
        <v>0</v>
      </c>
      <c r="AK2061" s="296">
        <f t="shared" si="407"/>
        <v>0</v>
      </c>
      <c r="AL2061" s="293">
        <f t="shared" si="408"/>
        <v>0</v>
      </c>
      <c r="AM2061" s="294">
        <f t="shared" si="409"/>
        <v>0</v>
      </c>
      <c r="AN2061" s="295">
        <f t="shared" si="410"/>
        <v>0</v>
      </c>
      <c r="AO2061" s="296">
        <f t="shared" si="411"/>
        <v>0</v>
      </c>
      <c r="AP2061" s="293">
        <f t="shared" si="412"/>
        <v>0</v>
      </c>
      <c r="AQ2061" s="294">
        <f t="shared" si="413"/>
        <v>0</v>
      </c>
      <c r="AR2061" s="295">
        <f t="shared" si="414"/>
        <v>0</v>
      </c>
      <c r="AS2061" s="296">
        <f t="shared" si="415"/>
        <v>0</v>
      </c>
      <c r="AT2061" s="293">
        <f t="shared" si="416"/>
        <v>0</v>
      </c>
      <c r="AU2061" s="294">
        <f t="shared" si="417"/>
        <v>0</v>
      </c>
      <c r="AV2061" s="295">
        <f t="shared" si="418"/>
        <v>0</v>
      </c>
      <c r="AW2061" s="296">
        <f t="shared" si="419"/>
        <v>0</v>
      </c>
      <c r="AX2061" s="293">
        <f t="shared" si="420"/>
        <v>0</v>
      </c>
      <c r="AY2061" s="294">
        <f t="shared" si="421"/>
        <v>0</v>
      </c>
      <c r="AZ2061" s="295">
        <f t="shared" si="422"/>
        <v>0</v>
      </c>
      <c r="BA2061" s="296">
        <f t="shared" si="423"/>
        <v>0</v>
      </c>
      <c r="BB2061" s="293">
        <f t="shared" si="424"/>
        <v>0</v>
      </c>
      <c r="BC2061" s="294">
        <f t="shared" si="425"/>
        <v>0</v>
      </c>
      <c r="BD2061" s="295">
        <f t="shared" si="426"/>
        <v>0</v>
      </c>
      <c r="BE2061" s="296">
        <f t="shared" si="427"/>
        <v>0</v>
      </c>
      <c r="BF2061" s="293">
        <f t="shared" si="428"/>
        <v>0</v>
      </c>
      <c r="BG2061" s="294">
        <f t="shared" si="429"/>
        <v>0</v>
      </c>
      <c r="BH2061" s="295">
        <f t="shared" si="430"/>
        <v>0</v>
      </c>
      <c r="BI2061" s="296">
        <f t="shared" si="431"/>
        <v>0</v>
      </c>
      <c r="BJ2061" s="293">
        <f t="shared" si="432"/>
        <v>0</v>
      </c>
      <c r="BK2061" s="294">
        <f t="shared" si="433"/>
        <v>0</v>
      </c>
      <c r="BL2061" s="295">
        <f t="shared" si="434"/>
        <v>0</v>
      </c>
      <c r="BM2061" s="296">
        <f t="shared" si="435"/>
        <v>0</v>
      </c>
      <c r="BN2061" s="293">
        <f t="shared" si="436"/>
        <v>0</v>
      </c>
      <c r="BO2061" s="294">
        <f t="shared" si="437"/>
        <v>0</v>
      </c>
      <c r="BP2061" s="295">
        <f t="shared" si="438"/>
        <v>0</v>
      </c>
      <c r="BQ2061" s="296">
        <f t="shared" si="439"/>
        <v>0</v>
      </c>
      <c r="BR2061" s="362">
        <f t="shared" si="440"/>
        <v>0</v>
      </c>
      <c r="BS2061" s="366">
        <f t="shared" si="441"/>
        <v>0</v>
      </c>
      <c r="BT2061" s="364">
        <f t="shared" si="442"/>
        <v>0</v>
      </c>
      <c r="BU2061" s="365">
        <f t="shared" si="443"/>
        <v>0</v>
      </c>
      <c r="BV2061" s="362">
        <f t="shared" si="444"/>
        <v>0</v>
      </c>
      <c r="BW2061" s="363">
        <f t="shared" si="445"/>
        <v>0</v>
      </c>
      <c r="BX2061" s="364">
        <f t="shared" si="446"/>
        <v>0</v>
      </c>
      <c r="BY2061" s="365">
        <f t="shared" si="447"/>
        <v>0</v>
      </c>
      <c r="BZ2061" s="362">
        <f t="shared" si="448"/>
        <v>0</v>
      </c>
      <c r="CA2061" s="366">
        <f t="shared" si="449"/>
        <v>0</v>
      </c>
      <c r="CB2061" s="364">
        <f t="shared" si="450"/>
        <v>0</v>
      </c>
      <c r="CC2061" s="365">
        <f t="shared" si="451"/>
        <v>0</v>
      </c>
      <c r="CD2061" s="298">
        <f t="shared" si="452"/>
        <v>0</v>
      </c>
      <c r="CE2061" s="272">
        <f t="shared" si="453"/>
        <v>0</v>
      </c>
      <c r="CF2061" s="370" t="str">
        <f>IF(CE2061=0,"",
IF(SUM($CE$1955:CE2061)=1,CG2061,
IF($CE$2075&gt;SUM($CE$1955:CE2061),_xlfn.CONCAT(", ",CG2061),
IF($CE$2075=SUM($CE$1955:CE2061),_xlfn.CONCAT(" y ",CG2061)))))</f>
        <v/>
      </c>
      <c r="CG2061" s="156" t="s">
        <v>5273</v>
      </c>
      <c r="CH2061" s="402">
        <f t="shared" si="454"/>
        <v>0</v>
      </c>
      <c r="CI2061" s="370" t="str">
        <f>IF(CH2061=0,"",
IF(SUM($CH$1955:CH2061)=1,CJ2061,
IF($CH$2075&gt;SUM($CH$1955:CH2061),_xlfn.CONCAT(", ",CJ2061),
IF($CH$2075=SUM($CH$1955:CH2061),_xlfn.CONCAT(" y ",CJ2061)))))</f>
        <v/>
      </c>
      <c r="CJ2061" s="156" t="s">
        <v>5273</v>
      </c>
    </row>
    <row r="2062" spans="1:88" ht="15" customHeight="1">
      <c r="A2062" s="662"/>
      <c r="B2062" s="145"/>
      <c r="C2062" s="157" t="s">
        <v>5274</v>
      </c>
      <c r="D2062" s="885" t="str">
        <f t="shared" si="402"/>
        <v/>
      </c>
      <c r="E2062" s="886"/>
      <c r="F2062" s="886"/>
      <c r="G2062" s="886"/>
      <c r="H2062" s="886"/>
      <c r="I2062" s="886"/>
      <c r="J2062" s="886"/>
      <c r="K2062" s="886"/>
      <c r="L2062" s="886"/>
      <c r="M2062" s="886"/>
      <c r="N2062" s="886"/>
      <c r="O2062" s="886"/>
      <c r="P2062" s="886"/>
      <c r="Q2062" s="886"/>
      <c r="R2062" s="887"/>
      <c r="S2062" s="614"/>
      <c r="T2062" s="614"/>
      <c r="U2062" s="614"/>
      <c r="V2062" s="614"/>
      <c r="W2062" s="614"/>
      <c r="X2062" s="614"/>
      <c r="Y2062" s="614"/>
      <c r="Z2062" s="614"/>
      <c r="AA2062" s="614"/>
      <c r="AB2062" s="614"/>
      <c r="AC2062" s="614"/>
      <c r="AD2062" s="614"/>
      <c r="AE2062" s="164"/>
      <c r="AF2062" s="164"/>
      <c r="AG2062" s="199">
        <f t="shared" si="403"/>
        <v>0</v>
      </c>
      <c r="AH2062" s="293">
        <f t="shared" si="404"/>
        <v>0</v>
      </c>
      <c r="AI2062" s="294">
        <f t="shared" si="405"/>
        <v>0</v>
      </c>
      <c r="AJ2062" s="295">
        <f t="shared" si="406"/>
        <v>0</v>
      </c>
      <c r="AK2062" s="296">
        <f t="shared" si="407"/>
        <v>0</v>
      </c>
      <c r="AL2062" s="293">
        <f t="shared" si="408"/>
        <v>0</v>
      </c>
      <c r="AM2062" s="294">
        <f t="shared" si="409"/>
        <v>0</v>
      </c>
      <c r="AN2062" s="295">
        <f t="shared" si="410"/>
        <v>0</v>
      </c>
      <c r="AO2062" s="296">
        <f t="shared" si="411"/>
        <v>0</v>
      </c>
      <c r="AP2062" s="293">
        <f t="shared" si="412"/>
        <v>0</v>
      </c>
      <c r="AQ2062" s="294">
        <f t="shared" si="413"/>
        <v>0</v>
      </c>
      <c r="AR2062" s="295">
        <f t="shared" si="414"/>
        <v>0</v>
      </c>
      <c r="AS2062" s="296">
        <f t="shared" si="415"/>
        <v>0</v>
      </c>
      <c r="AT2062" s="293">
        <f t="shared" si="416"/>
        <v>0</v>
      </c>
      <c r="AU2062" s="294">
        <f t="shared" si="417"/>
        <v>0</v>
      </c>
      <c r="AV2062" s="295">
        <f t="shared" si="418"/>
        <v>0</v>
      </c>
      <c r="AW2062" s="296">
        <f t="shared" si="419"/>
        <v>0</v>
      </c>
      <c r="AX2062" s="293">
        <f t="shared" si="420"/>
        <v>0</v>
      </c>
      <c r="AY2062" s="294">
        <f t="shared" si="421"/>
        <v>0</v>
      </c>
      <c r="AZ2062" s="295">
        <f t="shared" si="422"/>
        <v>0</v>
      </c>
      <c r="BA2062" s="296">
        <f t="shared" si="423"/>
        <v>0</v>
      </c>
      <c r="BB2062" s="293">
        <f t="shared" si="424"/>
        <v>0</v>
      </c>
      <c r="BC2062" s="294">
        <f t="shared" si="425"/>
        <v>0</v>
      </c>
      <c r="BD2062" s="295">
        <f t="shared" si="426"/>
        <v>0</v>
      </c>
      <c r="BE2062" s="296">
        <f t="shared" si="427"/>
        <v>0</v>
      </c>
      <c r="BF2062" s="293">
        <f t="shared" si="428"/>
        <v>0</v>
      </c>
      <c r="BG2062" s="294">
        <f t="shared" si="429"/>
        <v>0</v>
      </c>
      <c r="BH2062" s="295">
        <f t="shared" si="430"/>
        <v>0</v>
      </c>
      <c r="BI2062" s="296">
        <f t="shared" si="431"/>
        <v>0</v>
      </c>
      <c r="BJ2062" s="293">
        <f t="shared" si="432"/>
        <v>0</v>
      </c>
      <c r="BK2062" s="294">
        <f t="shared" si="433"/>
        <v>0</v>
      </c>
      <c r="BL2062" s="295">
        <f t="shared" si="434"/>
        <v>0</v>
      </c>
      <c r="BM2062" s="296">
        <f t="shared" si="435"/>
        <v>0</v>
      </c>
      <c r="BN2062" s="293">
        <f t="shared" si="436"/>
        <v>0</v>
      </c>
      <c r="BO2062" s="294">
        <f t="shared" si="437"/>
        <v>0</v>
      </c>
      <c r="BP2062" s="295">
        <f t="shared" si="438"/>
        <v>0</v>
      </c>
      <c r="BQ2062" s="296">
        <f t="shared" si="439"/>
        <v>0</v>
      </c>
      <c r="BR2062" s="362">
        <f t="shared" si="440"/>
        <v>0</v>
      </c>
      <c r="BS2062" s="366">
        <f t="shared" si="441"/>
        <v>0</v>
      </c>
      <c r="BT2062" s="364">
        <f t="shared" si="442"/>
        <v>0</v>
      </c>
      <c r="BU2062" s="365">
        <f t="shared" si="443"/>
        <v>0</v>
      </c>
      <c r="BV2062" s="362">
        <f t="shared" si="444"/>
        <v>0</v>
      </c>
      <c r="BW2062" s="363">
        <f t="shared" si="445"/>
        <v>0</v>
      </c>
      <c r="BX2062" s="364">
        <f t="shared" si="446"/>
        <v>0</v>
      </c>
      <c r="BY2062" s="365">
        <f t="shared" si="447"/>
        <v>0</v>
      </c>
      <c r="BZ2062" s="362">
        <f t="shared" si="448"/>
        <v>0</v>
      </c>
      <c r="CA2062" s="366">
        <f t="shared" si="449"/>
        <v>0</v>
      </c>
      <c r="CB2062" s="364">
        <f t="shared" si="450"/>
        <v>0</v>
      </c>
      <c r="CC2062" s="365">
        <f t="shared" si="451"/>
        <v>0</v>
      </c>
      <c r="CD2062" s="298">
        <f t="shared" si="452"/>
        <v>0</v>
      </c>
      <c r="CE2062" s="272">
        <f t="shared" si="453"/>
        <v>0</v>
      </c>
      <c r="CF2062" s="370" t="str">
        <f>IF(CE2062=0,"",
IF(SUM($CE$1955:CE2062)=1,CG2062,
IF($CE$2075&gt;SUM($CE$1955:CE2062),_xlfn.CONCAT(", ",CG2062),
IF($CE$2075=SUM($CE$1955:CE2062),_xlfn.CONCAT(" y ",CG2062)))))</f>
        <v/>
      </c>
      <c r="CG2062" s="156" t="s">
        <v>5275</v>
      </c>
      <c r="CH2062" s="402">
        <f t="shared" si="454"/>
        <v>0</v>
      </c>
      <c r="CI2062" s="370" t="str">
        <f>IF(CH2062=0,"",
IF(SUM($CH$1955:CH2062)=1,CJ2062,
IF($CH$2075&gt;SUM($CH$1955:CH2062),_xlfn.CONCAT(", ",CJ2062),
IF($CH$2075=SUM($CH$1955:CH2062),_xlfn.CONCAT(" y ",CJ2062)))))</f>
        <v/>
      </c>
      <c r="CJ2062" s="156" t="s">
        <v>5275</v>
      </c>
    </row>
    <row r="2063" spans="1:88" ht="15" customHeight="1">
      <c r="A2063" s="662"/>
      <c r="B2063" s="145"/>
      <c r="C2063" s="157" t="s">
        <v>5276</v>
      </c>
      <c r="D2063" s="885" t="str">
        <f t="shared" si="402"/>
        <v/>
      </c>
      <c r="E2063" s="886"/>
      <c r="F2063" s="886"/>
      <c r="G2063" s="886"/>
      <c r="H2063" s="886"/>
      <c r="I2063" s="886"/>
      <c r="J2063" s="886"/>
      <c r="K2063" s="886"/>
      <c r="L2063" s="886"/>
      <c r="M2063" s="886"/>
      <c r="N2063" s="886"/>
      <c r="O2063" s="886"/>
      <c r="P2063" s="886"/>
      <c r="Q2063" s="886"/>
      <c r="R2063" s="887"/>
      <c r="S2063" s="614"/>
      <c r="T2063" s="614"/>
      <c r="U2063" s="614"/>
      <c r="V2063" s="614"/>
      <c r="W2063" s="614"/>
      <c r="X2063" s="614"/>
      <c r="Y2063" s="614"/>
      <c r="Z2063" s="614"/>
      <c r="AA2063" s="614"/>
      <c r="AB2063" s="614"/>
      <c r="AC2063" s="614"/>
      <c r="AD2063" s="614"/>
      <c r="AE2063" s="164"/>
      <c r="AF2063" s="164"/>
      <c r="AG2063" s="199">
        <f t="shared" si="403"/>
        <v>0</v>
      </c>
      <c r="AH2063" s="293">
        <f t="shared" si="404"/>
        <v>0</v>
      </c>
      <c r="AI2063" s="294">
        <f t="shared" si="405"/>
        <v>0</v>
      </c>
      <c r="AJ2063" s="295">
        <f t="shared" si="406"/>
        <v>0</v>
      </c>
      <c r="AK2063" s="296">
        <f t="shared" si="407"/>
        <v>0</v>
      </c>
      <c r="AL2063" s="293">
        <f t="shared" si="408"/>
        <v>0</v>
      </c>
      <c r="AM2063" s="294">
        <f t="shared" si="409"/>
        <v>0</v>
      </c>
      <c r="AN2063" s="295">
        <f t="shared" si="410"/>
        <v>0</v>
      </c>
      <c r="AO2063" s="296">
        <f t="shared" si="411"/>
        <v>0</v>
      </c>
      <c r="AP2063" s="293">
        <f t="shared" si="412"/>
        <v>0</v>
      </c>
      <c r="AQ2063" s="294">
        <f t="shared" si="413"/>
        <v>0</v>
      </c>
      <c r="AR2063" s="295">
        <f t="shared" si="414"/>
        <v>0</v>
      </c>
      <c r="AS2063" s="296">
        <f t="shared" si="415"/>
        <v>0</v>
      </c>
      <c r="AT2063" s="293">
        <f t="shared" si="416"/>
        <v>0</v>
      </c>
      <c r="AU2063" s="294">
        <f t="shared" si="417"/>
        <v>0</v>
      </c>
      <c r="AV2063" s="295">
        <f t="shared" si="418"/>
        <v>0</v>
      </c>
      <c r="AW2063" s="296">
        <f t="shared" si="419"/>
        <v>0</v>
      </c>
      <c r="AX2063" s="293">
        <f t="shared" si="420"/>
        <v>0</v>
      </c>
      <c r="AY2063" s="294">
        <f t="shared" si="421"/>
        <v>0</v>
      </c>
      <c r="AZ2063" s="295">
        <f t="shared" si="422"/>
        <v>0</v>
      </c>
      <c r="BA2063" s="296">
        <f t="shared" si="423"/>
        <v>0</v>
      </c>
      <c r="BB2063" s="293">
        <f t="shared" si="424"/>
        <v>0</v>
      </c>
      <c r="BC2063" s="294">
        <f t="shared" si="425"/>
        <v>0</v>
      </c>
      <c r="BD2063" s="295">
        <f t="shared" si="426"/>
        <v>0</v>
      </c>
      <c r="BE2063" s="296">
        <f t="shared" si="427"/>
        <v>0</v>
      </c>
      <c r="BF2063" s="293">
        <f t="shared" si="428"/>
        <v>0</v>
      </c>
      <c r="BG2063" s="294">
        <f t="shared" si="429"/>
        <v>0</v>
      </c>
      <c r="BH2063" s="295">
        <f t="shared" si="430"/>
        <v>0</v>
      </c>
      <c r="BI2063" s="296">
        <f t="shared" si="431"/>
        <v>0</v>
      </c>
      <c r="BJ2063" s="293">
        <f t="shared" si="432"/>
        <v>0</v>
      </c>
      <c r="BK2063" s="294">
        <f t="shared" si="433"/>
        <v>0</v>
      </c>
      <c r="BL2063" s="295">
        <f t="shared" si="434"/>
        <v>0</v>
      </c>
      <c r="BM2063" s="296">
        <f t="shared" si="435"/>
        <v>0</v>
      </c>
      <c r="BN2063" s="293">
        <f t="shared" si="436"/>
        <v>0</v>
      </c>
      <c r="BO2063" s="294">
        <f t="shared" si="437"/>
        <v>0</v>
      </c>
      <c r="BP2063" s="295">
        <f t="shared" si="438"/>
        <v>0</v>
      </c>
      <c r="BQ2063" s="296">
        <f t="shared" si="439"/>
        <v>0</v>
      </c>
      <c r="BR2063" s="362">
        <f t="shared" si="440"/>
        <v>0</v>
      </c>
      <c r="BS2063" s="366">
        <f t="shared" si="441"/>
        <v>0</v>
      </c>
      <c r="BT2063" s="364">
        <f t="shared" si="442"/>
        <v>0</v>
      </c>
      <c r="BU2063" s="365">
        <f t="shared" si="443"/>
        <v>0</v>
      </c>
      <c r="BV2063" s="362">
        <f t="shared" si="444"/>
        <v>0</v>
      </c>
      <c r="BW2063" s="363">
        <f t="shared" si="445"/>
        <v>0</v>
      </c>
      <c r="BX2063" s="364">
        <f t="shared" si="446"/>
        <v>0</v>
      </c>
      <c r="BY2063" s="365">
        <f t="shared" si="447"/>
        <v>0</v>
      </c>
      <c r="BZ2063" s="362">
        <f t="shared" si="448"/>
        <v>0</v>
      </c>
      <c r="CA2063" s="366">
        <f t="shared" si="449"/>
        <v>0</v>
      </c>
      <c r="CB2063" s="364">
        <f t="shared" si="450"/>
        <v>0</v>
      </c>
      <c r="CC2063" s="365">
        <f t="shared" si="451"/>
        <v>0</v>
      </c>
      <c r="CD2063" s="298">
        <f t="shared" si="452"/>
        <v>0</v>
      </c>
      <c r="CE2063" s="272">
        <f t="shared" si="453"/>
        <v>0</v>
      </c>
      <c r="CF2063" s="370" t="str">
        <f>IF(CE2063=0,"",
IF(SUM($CE$1955:CE2063)=1,CG2063,
IF($CE$2075&gt;SUM($CE$1955:CE2063),_xlfn.CONCAT(", ",CG2063),
IF($CE$2075=SUM($CE$1955:CE2063),_xlfn.CONCAT(" y ",CG2063)))))</f>
        <v/>
      </c>
      <c r="CG2063" s="156" t="s">
        <v>5277</v>
      </c>
      <c r="CH2063" s="402">
        <f t="shared" si="454"/>
        <v>0</v>
      </c>
      <c r="CI2063" s="370" t="str">
        <f>IF(CH2063=0,"",
IF(SUM($CH$1955:CH2063)=1,CJ2063,
IF($CH$2075&gt;SUM($CH$1955:CH2063),_xlfn.CONCAT(", ",CJ2063),
IF($CH$2075=SUM($CH$1955:CH2063),_xlfn.CONCAT(" y ",CJ2063)))))</f>
        <v/>
      </c>
      <c r="CJ2063" s="156" t="s">
        <v>5277</v>
      </c>
    </row>
    <row r="2064" spans="1:88" ht="15" customHeight="1">
      <c r="A2064" s="662"/>
      <c r="B2064" s="145"/>
      <c r="C2064" s="157" t="s">
        <v>5278</v>
      </c>
      <c r="D2064" s="885" t="str">
        <f t="shared" si="402"/>
        <v/>
      </c>
      <c r="E2064" s="886"/>
      <c r="F2064" s="886"/>
      <c r="G2064" s="886"/>
      <c r="H2064" s="886"/>
      <c r="I2064" s="886"/>
      <c r="J2064" s="886"/>
      <c r="K2064" s="886"/>
      <c r="L2064" s="886"/>
      <c r="M2064" s="886"/>
      <c r="N2064" s="886"/>
      <c r="O2064" s="886"/>
      <c r="P2064" s="886"/>
      <c r="Q2064" s="886"/>
      <c r="R2064" s="887"/>
      <c r="S2064" s="614"/>
      <c r="T2064" s="614"/>
      <c r="U2064" s="614"/>
      <c r="V2064" s="614"/>
      <c r="W2064" s="614"/>
      <c r="X2064" s="614"/>
      <c r="Y2064" s="614"/>
      <c r="Z2064" s="614"/>
      <c r="AA2064" s="614"/>
      <c r="AB2064" s="614"/>
      <c r="AC2064" s="614"/>
      <c r="AD2064" s="614"/>
      <c r="AE2064" s="164"/>
      <c r="AF2064" s="164"/>
      <c r="AG2064" s="199">
        <f t="shared" si="403"/>
        <v>0</v>
      </c>
      <c r="AH2064" s="293">
        <f t="shared" si="404"/>
        <v>0</v>
      </c>
      <c r="AI2064" s="294">
        <f t="shared" si="405"/>
        <v>0</v>
      </c>
      <c r="AJ2064" s="295">
        <f t="shared" si="406"/>
        <v>0</v>
      </c>
      <c r="AK2064" s="296">
        <f t="shared" si="407"/>
        <v>0</v>
      </c>
      <c r="AL2064" s="293">
        <f t="shared" si="408"/>
        <v>0</v>
      </c>
      <c r="AM2064" s="294">
        <f t="shared" si="409"/>
        <v>0</v>
      </c>
      <c r="AN2064" s="295">
        <f t="shared" si="410"/>
        <v>0</v>
      </c>
      <c r="AO2064" s="296">
        <f t="shared" si="411"/>
        <v>0</v>
      </c>
      <c r="AP2064" s="293">
        <f t="shared" si="412"/>
        <v>0</v>
      </c>
      <c r="AQ2064" s="294">
        <f t="shared" si="413"/>
        <v>0</v>
      </c>
      <c r="AR2064" s="295">
        <f t="shared" si="414"/>
        <v>0</v>
      </c>
      <c r="AS2064" s="296">
        <f t="shared" si="415"/>
        <v>0</v>
      </c>
      <c r="AT2064" s="293">
        <f t="shared" si="416"/>
        <v>0</v>
      </c>
      <c r="AU2064" s="294">
        <f t="shared" si="417"/>
        <v>0</v>
      </c>
      <c r="AV2064" s="295">
        <f t="shared" si="418"/>
        <v>0</v>
      </c>
      <c r="AW2064" s="296">
        <f t="shared" si="419"/>
        <v>0</v>
      </c>
      <c r="AX2064" s="293">
        <f t="shared" si="420"/>
        <v>0</v>
      </c>
      <c r="AY2064" s="294">
        <f t="shared" si="421"/>
        <v>0</v>
      </c>
      <c r="AZ2064" s="295">
        <f t="shared" si="422"/>
        <v>0</v>
      </c>
      <c r="BA2064" s="296">
        <f t="shared" si="423"/>
        <v>0</v>
      </c>
      <c r="BB2064" s="293">
        <f t="shared" si="424"/>
        <v>0</v>
      </c>
      <c r="BC2064" s="294">
        <f t="shared" si="425"/>
        <v>0</v>
      </c>
      <c r="BD2064" s="295">
        <f t="shared" si="426"/>
        <v>0</v>
      </c>
      <c r="BE2064" s="296">
        <f t="shared" si="427"/>
        <v>0</v>
      </c>
      <c r="BF2064" s="293">
        <f t="shared" si="428"/>
        <v>0</v>
      </c>
      <c r="BG2064" s="294">
        <f t="shared" si="429"/>
        <v>0</v>
      </c>
      <c r="BH2064" s="295">
        <f t="shared" si="430"/>
        <v>0</v>
      </c>
      <c r="BI2064" s="296">
        <f t="shared" si="431"/>
        <v>0</v>
      </c>
      <c r="BJ2064" s="293">
        <f t="shared" si="432"/>
        <v>0</v>
      </c>
      <c r="BK2064" s="294">
        <f t="shared" si="433"/>
        <v>0</v>
      </c>
      <c r="BL2064" s="295">
        <f t="shared" si="434"/>
        <v>0</v>
      </c>
      <c r="BM2064" s="296">
        <f t="shared" si="435"/>
        <v>0</v>
      </c>
      <c r="BN2064" s="293">
        <f t="shared" si="436"/>
        <v>0</v>
      </c>
      <c r="BO2064" s="294">
        <f t="shared" si="437"/>
        <v>0</v>
      </c>
      <c r="BP2064" s="295">
        <f t="shared" si="438"/>
        <v>0</v>
      </c>
      <c r="BQ2064" s="296">
        <f t="shared" si="439"/>
        <v>0</v>
      </c>
      <c r="BR2064" s="362">
        <f t="shared" si="440"/>
        <v>0</v>
      </c>
      <c r="BS2064" s="366">
        <f t="shared" si="441"/>
        <v>0</v>
      </c>
      <c r="BT2064" s="364">
        <f t="shared" si="442"/>
        <v>0</v>
      </c>
      <c r="BU2064" s="365">
        <f t="shared" si="443"/>
        <v>0</v>
      </c>
      <c r="BV2064" s="362">
        <f t="shared" si="444"/>
        <v>0</v>
      </c>
      <c r="BW2064" s="363">
        <f t="shared" si="445"/>
        <v>0</v>
      </c>
      <c r="BX2064" s="364">
        <f t="shared" si="446"/>
        <v>0</v>
      </c>
      <c r="BY2064" s="365">
        <f t="shared" si="447"/>
        <v>0</v>
      </c>
      <c r="BZ2064" s="362">
        <f t="shared" si="448"/>
        <v>0</v>
      </c>
      <c r="CA2064" s="366">
        <f t="shared" si="449"/>
        <v>0</v>
      </c>
      <c r="CB2064" s="364">
        <f t="shared" si="450"/>
        <v>0</v>
      </c>
      <c r="CC2064" s="365">
        <f t="shared" si="451"/>
        <v>0</v>
      </c>
      <c r="CD2064" s="298">
        <f t="shared" si="452"/>
        <v>0</v>
      </c>
      <c r="CE2064" s="272">
        <f t="shared" si="453"/>
        <v>0</v>
      </c>
      <c r="CF2064" s="370" t="str">
        <f>IF(CE2064=0,"",
IF(SUM($CE$1955:CE2064)=1,CG2064,
IF($CE$2075&gt;SUM($CE$1955:CE2064),_xlfn.CONCAT(", ",CG2064),
IF($CE$2075=SUM($CE$1955:CE2064),_xlfn.CONCAT(" y ",CG2064)))))</f>
        <v/>
      </c>
      <c r="CG2064" s="156" t="s">
        <v>5279</v>
      </c>
      <c r="CH2064" s="402">
        <f t="shared" si="454"/>
        <v>0</v>
      </c>
      <c r="CI2064" s="370" t="str">
        <f>IF(CH2064=0,"",
IF(SUM($CH$1955:CH2064)=1,CJ2064,
IF($CH$2075&gt;SUM($CH$1955:CH2064),_xlfn.CONCAT(", ",CJ2064),
IF($CH$2075=SUM($CH$1955:CH2064),_xlfn.CONCAT(" y ",CJ2064)))))</f>
        <v/>
      </c>
      <c r="CJ2064" s="156" t="s">
        <v>5279</v>
      </c>
    </row>
    <row r="2065" spans="1:88" ht="15" customHeight="1">
      <c r="A2065" s="662"/>
      <c r="B2065" s="145"/>
      <c r="C2065" s="157" t="s">
        <v>5280</v>
      </c>
      <c r="D2065" s="885" t="str">
        <f t="shared" si="402"/>
        <v/>
      </c>
      <c r="E2065" s="886"/>
      <c r="F2065" s="886"/>
      <c r="G2065" s="886"/>
      <c r="H2065" s="886"/>
      <c r="I2065" s="886"/>
      <c r="J2065" s="886"/>
      <c r="K2065" s="886"/>
      <c r="L2065" s="886"/>
      <c r="M2065" s="886"/>
      <c r="N2065" s="886"/>
      <c r="O2065" s="886"/>
      <c r="P2065" s="886"/>
      <c r="Q2065" s="886"/>
      <c r="R2065" s="887"/>
      <c r="S2065" s="614"/>
      <c r="T2065" s="614"/>
      <c r="U2065" s="614"/>
      <c r="V2065" s="614"/>
      <c r="W2065" s="614"/>
      <c r="X2065" s="614"/>
      <c r="Y2065" s="614"/>
      <c r="Z2065" s="614"/>
      <c r="AA2065" s="614"/>
      <c r="AB2065" s="614"/>
      <c r="AC2065" s="614"/>
      <c r="AD2065" s="614"/>
      <c r="AE2065" s="164"/>
      <c r="AF2065" s="164"/>
      <c r="AG2065" s="199">
        <f t="shared" si="403"/>
        <v>0</v>
      </c>
      <c r="AH2065" s="293">
        <f t="shared" si="404"/>
        <v>0</v>
      </c>
      <c r="AI2065" s="294">
        <f t="shared" si="405"/>
        <v>0</v>
      </c>
      <c r="AJ2065" s="295">
        <f t="shared" si="406"/>
        <v>0</v>
      </c>
      <c r="AK2065" s="296">
        <f t="shared" si="407"/>
        <v>0</v>
      </c>
      <c r="AL2065" s="293">
        <f t="shared" si="408"/>
        <v>0</v>
      </c>
      <c r="AM2065" s="294">
        <f t="shared" si="409"/>
        <v>0</v>
      </c>
      <c r="AN2065" s="295">
        <f t="shared" si="410"/>
        <v>0</v>
      </c>
      <c r="AO2065" s="296">
        <f t="shared" si="411"/>
        <v>0</v>
      </c>
      <c r="AP2065" s="293">
        <f t="shared" si="412"/>
        <v>0</v>
      </c>
      <c r="AQ2065" s="294">
        <f t="shared" si="413"/>
        <v>0</v>
      </c>
      <c r="AR2065" s="295">
        <f t="shared" si="414"/>
        <v>0</v>
      </c>
      <c r="AS2065" s="296">
        <f t="shared" si="415"/>
        <v>0</v>
      </c>
      <c r="AT2065" s="293">
        <f t="shared" si="416"/>
        <v>0</v>
      </c>
      <c r="AU2065" s="294">
        <f t="shared" si="417"/>
        <v>0</v>
      </c>
      <c r="AV2065" s="295">
        <f t="shared" si="418"/>
        <v>0</v>
      </c>
      <c r="AW2065" s="296">
        <f t="shared" si="419"/>
        <v>0</v>
      </c>
      <c r="AX2065" s="293">
        <f t="shared" si="420"/>
        <v>0</v>
      </c>
      <c r="AY2065" s="294">
        <f t="shared" si="421"/>
        <v>0</v>
      </c>
      <c r="AZ2065" s="295">
        <f t="shared" si="422"/>
        <v>0</v>
      </c>
      <c r="BA2065" s="296">
        <f t="shared" si="423"/>
        <v>0</v>
      </c>
      <c r="BB2065" s="293">
        <f t="shared" si="424"/>
        <v>0</v>
      </c>
      <c r="BC2065" s="294">
        <f t="shared" si="425"/>
        <v>0</v>
      </c>
      <c r="BD2065" s="295">
        <f t="shared" si="426"/>
        <v>0</v>
      </c>
      <c r="BE2065" s="296">
        <f t="shared" si="427"/>
        <v>0</v>
      </c>
      <c r="BF2065" s="293">
        <f t="shared" si="428"/>
        <v>0</v>
      </c>
      <c r="BG2065" s="294">
        <f t="shared" si="429"/>
        <v>0</v>
      </c>
      <c r="BH2065" s="295">
        <f t="shared" si="430"/>
        <v>0</v>
      </c>
      <c r="BI2065" s="296">
        <f t="shared" si="431"/>
        <v>0</v>
      </c>
      <c r="BJ2065" s="293">
        <f t="shared" si="432"/>
        <v>0</v>
      </c>
      <c r="BK2065" s="294">
        <f t="shared" si="433"/>
        <v>0</v>
      </c>
      <c r="BL2065" s="295">
        <f t="shared" si="434"/>
        <v>0</v>
      </c>
      <c r="BM2065" s="296">
        <f t="shared" si="435"/>
        <v>0</v>
      </c>
      <c r="BN2065" s="293">
        <f t="shared" si="436"/>
        <v>0</v>
      </c>
      <c r="BO2065" s="294">
        <f t="shared" si="437"/>
        <v>0</v>
      </c>
      <c r="BP2065" s="295">
        <f t="shared" si="438"/>
        <v>0</v>
      </c>
      <c r="BQ2065" s="296">
        <f t="shared" si="439"/>
        <v>0</v>
      </c>
      <c r="BR2065" s="362">
        <f t="shared" si="440"/>
        <v>0</v>
      </c>
      <c r="BS2065" s="366">
        <f t="shared" si="441"/>
        <v>0</v>
      </c>
      <c r="BT2065" s="364">
        <f t="shared" si="442"/>
        <v>0</v>
      </c>
      <c r="BU2065" s="365">
        <f t="shared" si="443"/>
        <v>0</v>
      </c>
      <c r="BV2065" s="362">
        <f t="shared" si="444"/>
        <v>0</v>
      </c>
      <c r="BW2065" s="363">
        <f t="shared" si="445"/>
        <v>0</v>
      </c>
      <c r="BX2065" s="364">
        <f t="shared" si="446"/>
        <v>0</v>
      </c>
      <c r="BY2065" s="365">
        <f t="shared" si="447"/>
        <v>0</v>
      </c>
      <c r="BZ2065" s="362">
        <f t="shared" si="448"/>
        <v>0</v>
      </c>
      <c r="CA2065" s="366">
        <f t="shared" si="449"/>
        <v>0</v>
      </c>
      <c r="CB2065" s="364">
        <f t="shared" si="450"/>
        <v>0</v>
      </c>
      <c r="CC2065" s="365">
        <f t="shared" si="451"/>
        <v>0</v>
      </c>
      <c r="CD2065" s="298">
        <f t="shared" si="452"/>
        <v>0</v>
      </c>
      <c r="CE2065" s="272">
        <f t="shared" si="453"/>
        <v>0</v>
      </c>
      <c r="CF2065" s="370" t="str">
        <f>IF(CE2065=0,"",
IF(SUM($CE$1955:CE2065)=1,CG2065,
IF($CE$2075&gt;SUM($CE$1955:CE2065),_xlfn.CONCAT(", ",CG2065),
IF($CE$2075=SUM($CE$1955:CE2065),_xlfn.CONCAT(" y ",CG2065)))))</f>
        <v/>
      </c>
      <c r="CG2065" s="156" t="s">
        <v>5281</v>
      </c>
      <c r="CH2065" s="402">
        <f t="shared" si="454"/>
        <v>0</v>
      </c>
      <c r="CI2065" s="370" t="str">
        <f>IF(CH2065=0,"",
IF(SUM($CH$1955:CH2065)=1,CJ2065,
IF($CH$2075&gt;SUM($CH$1955:CH2065),_xlfn.CONCAT(", ",CJ2065),
IF($CH$2075=SUM($CH$1955:CH2065),_xlfn.CONCAT(" y ",CJ2065)))))</f>
        <v/>
      </c>
      <c r="CJ2065" s="156" t="s">
        <v>5281</v>
      </c>
    </row>
    <row r="2066" spans="1:88" ht="15" customHeight="1">
      <c r="A2066" s="662"/>
      <c r="B2066" s="145"/>
      <c r="C2066" s="157" t="s">
        <v>5282</v>
      </c>
      <c r="D2066" s="885" t="str">
        <f t="shared" si="402"/>
        <v/>
      </c>
      <c r="E2066" s="886"/>
      <c r="F2066" s="886"/>
      <c r="G2066" s="886"/>
      <c r="H2066" s="886"/>
      <c r="I2066" s="886"/>
      <c r="J2066" s="886"/>
      <c r="K2066" s="886"/>
      <c r="L2066" s="886"/>
      <c r="M2066" s="886"/>
      <c r="N2066" s="886"/>
      <c r="O2066" s="886"/>
      <c r="P2066" s="886"/>
      <c r="Q2066" s="886"/>
      <c r="R2066" s="887"/>
      <c r="S2066" s="614"/>
      <c r="T2066" s="614"/>
      <c r="U2066" s="614"/>
      <c r="V2066" s="614"/>
      <c r="W2066" s="614"/>
      <c r="X2066" s="614"/>
      <c r="Y2066" s="614"/>
      <c r="Z2066" s="614"/>
      <c r="AA2066" s="614"/>
      <c r="AB2066" s="614"/>
      <c r="AC2066" s="614"/>
      <c r="AD2066" s="614"/>
      <c r="AE2066" s="164"/>
      <c r="AF2066" s="164"/>
      <c r="AG2066" s="199">
        <f t="shared" si="403"/>
        <v>0</v>
      </c>
      <c r="AH2066" s="293">
        <f t="shared" si="404"/>
        <v>0</v>
      </c>
      <c r="AI2066" s="294">
        <f t="shared" si="405"/>
        <v>0</v>
      </c>
      <c r="AJ2066" s="295">
        <f t="shared" si="406"/>
        <v>0</v>
      </c>
      <c r="AK2066" s="296">
        <f t="shared" si="407"/>
        <v>0</v>
      </c>
      <c r="AL2066" s="293">
        <f t="shared" si="408"/>
        <v>0</v>
      </c>
      <c r="AM2066" s="294">
        <f t="shared" si="409"/>
        <v>0</v>
      </c>
      <c r="AN2066" s="295">
        <f t="shared" si="410"/>
        <v>0</v>
      </c>
      <c r="AO2066" s="296">
        <f t="shared" si="411"/>
        <v>0</v>
      </c>
      <c r="AP2066" s="293">
        <f t="shared" si="412"/>
        <v>0</v>
      </c>
      <c r="AQ2066" s="294">
        <f t="shared" si="413"/>
        <v>0</v>
      </c>
      <c r="AR2066" s="295">
        <f t="shared" si="414"/>
        <v>0</v>
      </c>
      <c r="AS2066" s="296">
        <f t="shared" si="415"/>
        <v>0</v>
      </c>
      <c r="AT2066" s="293">
        <f t="shared" si="416"/>
        <v>0</v>
      </c>
      <c r="AU2066" s="294">
        <f t="shared" si="417"/>
        <v>0</v>
      </c>
      <c r="AV2066" s="295">
        <f t="shared" si="418"/>
        <v>0</v>
      </c>
      <c r="AW2066" s="296">
        <f t="shared" si="419"/>
        <v>0</v>
      </c>
      <c r="AX2066" s="293">
        <f t="shared" si="420"/>
        <v>0</v>
      </c>
      <c r="AY2066" s="294">
        <f t="shared" si="421"/>
        <v>0</v>
      </c>
      <c r="AZ2066" s="295">
        <f t="shared" si="422"/>
        <v>0</v>
      </c>
      <c r="BA2066" s="296">
        <f t="shared" si="423"/>
        <v>0</v>
      </c>
      <c r="BB2066" s="293">
        <f t="shared" si="424"/>
        <v>0</v>
      </c>
      <c r="BC2066" s="294">
        <f t="shared" si="425"/>
        <v>0</v>
      </c>
      <c r="BD2066" s="295">
        <f t="shared" si="426"/>
        <v>0</v>
      </c>
      <c r="BE2066" s="296">
        <f t="shared" si="427"/>
        <v>0</v>
      </c>
      <c r="BF2066" s="293">
        <f t="shared" si="428"/>
        <v>0</v>
      </c>
      <c r="BG2066" s="294">
        <f t="shared" si="429"/>
        <v>0</v>
      </c>
      <c r="BH2066" s="295">
        <f t="shared" si="430"/>
        <v>0</v>
      </c>
      <c r="BI2066" s="296">
        <f t="shared" si="431"/>
        <v>0</v>
      </c>
      <c r="BJ2066" s="293">
        <f t="shared" si="432"/>
        <v>0</v>
      </c>
      <c r="BK2066" s="294">
        <f t="shared" si="433"/>
        <v>0</v>
      </c>
      <c r="BL2066" s="295">
        <f t="shared" si="434"/>
        <v>0</v>
      </c>
      <c r="BM2066" s="296">
        <f t="shared" si="435"/>
        <v>0</v>
      </c>
      <c r="BN2066" s="293">
        <f t="shared" si="436"/>
        <v>0</v>
      </c>
      <c r="BO2066" s="294">
        <f t="shared" si="437"/>
        <v>0</v>
      </c>
      <c r="BP2066" s="295">
        <f t="shared" si="438"/>
        <v>0</v>
      </c>
      <c r="BQ2066" s="296">
        <f t="shared" si="439"/>
        <v>0</v>
      </c>
      <c r="BR2066" s="362">
        <f t="shared" si="440"/>
        <v>0</v>
      </c>
      <c r="BS2066" s="366">
        <f t="shared" si="441"/>
        <v>0</v>
      </c>
      <c r="BT2066" s="364">
        <f t="shared" si="442"/>
        <v>0</v>
      </c>
      <c r="BU2066" s="365">
        <f t="shared" si="443"/>
        <v>0</v>
      </c>
      <c r="BV2066" s="362">
        <f t="shared" si="444"/>
        <v>0</v>
      </c>
      <c r="BW2066" s="363">
        <f t="shared" si="445"/>
        <v>0</v>
      </c>
      <c r="BX2066" s="364">
        <f t="shared" si="446"/>
        <v>0</v>
      </c>
      <c r="BY2066" s="365">
        <f t="shared" si="447"/>
        <v>0</v>
      </c>
      <c r="BZ2066" s="362">
        <f t="shared" si="448"/>
        <v>0</v>
      </c>
      <c r="CA2066" s="366">
        <f t="shared" si="449"/>
        <v>0</v>
      </c>
      <c r="CB2066" s="364">
        <f t="shared" si="450"/>
        <v>0</v>
      </c>
      <c r="CC2066" s="365">
        <f t="shared" si="451"/>
        <v>0</v>
      </c>
      <c r="CD2066" s="298">
        <f t="shared" si="452"/>
        <v>0</v>
      </c>
      <c r="CE2066" s="272">
        <f t="shared" si="453"/>
        <v>0</v>
      </c>
      <c r="CF2066" s="370" t="str">
        <f>IF(CE2066=0,"",
IF(SUM($CE$1955:CE2066)=1,CG2066,
IF($CE$2075&gt;SUM($CE$1955:CE2066),_xlfn.CONCAT(", ",CG2066),
IF($CE$2075=SUM($CE$1955:CE2066),_xlfn.CONCAT(" y ",CG2066)))))</f>
        <v/>
      </c>
      <c r="CG2066" s="156" t="s">
        <v>5283</v>
      </c>
      <c r="CH2066" s="402">
        <f t="shared" si="454"/>
        <v>0</v>
      </c>
      <c r="CI2066" s="370" t="str">
        <f>IF(CH2066=0,"",
IF(SUM($CH$1955:CH2066)=1,CJ2066,
IF($CH$2075&gt;SUM($CH$1955:CH2066),_xlfn.CONCAT(", ",CJ2066),
IF($CH$2075=SUM($CH$1955:CH2066),_xlfn.CONCAT(" y ",CJ2066)))))</f>
        <v/>
      </c>
      <c r="CJ2066" s="156" t="s">
        <v>5283</v>
      </c>
    </row>
    <row r="2067" spans="1:88" ht="15" customHeight="1">
      <c r="A2067" s="662"/>
      <c r="B2067" s="145"/>
      <c r="C2067" s="157" t="s">
        <v>5284</v>
      </c>
      <c r="D2067" s="885" t="str">
        <f t="shared" si="402"/>
        <v/>
      </c>
      <c r="E2067" s="886"/>
      <c r="F2067" s="886"/>
      <c r="G2067" s="886"/>
      <c r="H2067" s="886"/>
      <c r="I2067" s="886"/>
      <c r="J2067" s="886"/>
      <c r="K2067" s="886"/>
      <c r="L2067" s="886"/>
      <c r="M2067" s="886"/>
      <c r="N2067" s="886"/>
      <c r="O2067" s="886"/>
      <c r="P2067" s="886"/>
      <c r="Q2067" s="886"/>
      <c r="R2067" s="887"/>
      <c r="S2067" s="614"/>
      <c r="T2067" s="614"/>
      <c r="U2067" s="614"/>
      <c r="V2067" s="614"/>
      <c r="W2067" s="614"/>
      <c r="X2067" s="614"/>
      <c r="Y2067" s="614"/>
      <c r="Z2067" s="614"/>
      <c r="AA2067" s="614"/>
      <c r="AB2067" s="614"/>
      <c r="AC2067" s="614"/>
      <c r="AD2067" s="614"/>
      <c r="AE2067" s="164"/>
      <c r="AF2067" s="164"/>
      <c r="AG2067" s="199">
        <f t="shared" si="403"/>
        <v>0</v>
      </c>
      <c r="AH2067" s="293">
        <f t="shared" si="404"/>
        <v>0</v>
      </c>
      <c r="AI2067" s="294">
        <f t="shared" si="405"/>
        <v>0</v>
      </c>
      <c r="AJ2067" s="295">
        <f t="shared" si="406"/>
        <v>0</v>
      </c>
      <c r="AK2067" s="296">
        <f t="shared" si="407"/>
        <v>0</v>
      </c>
      <c r="AL2067" s="293">
        <f t="shared" si="408"/>
        <v>0</v>
      </c>
      <c r="AM2067" s="294">
        <f t="shared" si="409"/>
        <v>0</v>
      </c>
      <c r="AN2067" s="295">
        <f t="shared" si="410"/>
        <v>0</v>
      </c>
      <c r="AO2067" s="296">
        <f t="shared" si="411"/>
        <v>0</v>
      </c>
      <c r="AP2067" s="293">
        <f t="shared" si="412"/>
        <v>0</v>
      </c>
      <c r="AQ2067" s="294">
        <f t="shared" si="413"/>
        <v>0</v>
      </c>
      <c r="AR2067" s="295">
        <f t="shared" si="414"/>
        <v>0</v>
      </c>
      <c r="AS2067" s="296">
        <f t="shared" si="415"/>
        <v>0</v>
      </c>
      <c r="AT2067" s="293">
        <f t="shared" si="416"/>
        <v>0</v>
      </c>
      <c r="AU2067" s="294">
        <f t="shared" si="417"/>
        <v>0</v>
      </c>
      <c r="AV2067" s="295">
        <f t="shared" si="418"/>
        <v>0</v>
      </c>
      <c r="AW2067" s="296">
        <f t="shared" si="419"/>
        <v>0</v>
      </c>
      <c r="AX2067" s="293">
        <f t="shared" si="420"/>
        <v>0</v>
      </c>
      <c r="AY2067" s="294">
        <f t="shared" si="421"/>
        <v>0</v>
      </c>
      <c r="AZ2067" s="295">
        <f t="shared" si="422"/>
        <v>0</v>
      </c>
      <c r="BA2067" s="296">
        <f t="shared" si="423"/>
        <v>0</v>
      </c>
      <c r="BB2067" s="293">
        <f t="shared" si="424"/>
        <v>0</v>
      </c>
      <c r="BC2067" s="294">
        <f t="shared" si="425"/>
        <v>0</v>
      </c>
      <c r="BD2067" s="295">
        <f t="shared" si="426"/>
        <v>0</v>
      </c>
      <c r="BE2067" s="296">
        <f t="shared" si="427"/>
        <v>0</v>
      </c>
      <c r="BF2067" s="293">
        <f t="shared" si="428"/>
        <v>0</v>
      </c>
      <c r="BG2067" s="294">
        <f t="shared" si="429"/>
        <v>0</v>
      </c>
      <c r="BH2067" s="295">
        <f t="shared" si="430"/>
        <v>0</v>
      </c>
      <c r="BI2067" s="296">
        <f t="shared" si="431"/>
        <v>0</v>
      </c>
      <c r="BJ2067" s="293">
        <f t="shared" si="432"/>
        <v>0</v>
      </c>
      <c r="BK2067" s="294">
        <f t="shared" si="433"/>
        <v>0</v>
      </c>
      <c r="BL2067" s="295">
        <f t="shared" si="434"/>
        <v>0</v>
      </c>
      <c r="BM2067" s="296">
        <f t="shared" si="435"/>
        <v>0</v>
      </c>
      <c r="BN2067" s="293">
        <f t="shared" si="436"/>
        <v>0</v>
      </c>
      <c r="BO2067" s="294">
        <f t="shared" si="437"/>
        <v>0</v>
      </c>
      <c r="BP2067" s="295">
        <f t="shared" si="438"/>
        <v>0</v>
      </c>
      <c r="BQ2067" s="296">
        <f t="shared" si="439"/>
        <v>0</v>
      </c>
      <c r="BR2067" s="362">
        <f t="shared" si="440"/>
        <v>0</v>
      </c>
      <c r="BS2067" s="366">
        <f t="shared" si="441"/>
        <v>0</v>
      </c>
      <c r="BT2067" s="364">
        <f t="shared" si="442"/>
        <v>0</v>
      </c>
      <c r="BU2067" s="365">
        <f t="shared" si="443"/>
        <v>0</v>
      </c>
      <c r="BV2067" s="362">
        <f t="shared" si="444"/>
        <v>0</v>
      </c>
      <c r="BW2067" s="363">
        <f t="shared" si="445"/>
        <v>0</v>
      </c>
      <c r="BX2067" s="364">
        <f t="shared" si="446"/>
        <v>0</v>
      </c>
      <c r="BY2067" s="365">
        <f t="shared" si="447"/>
        <v>0</v>
      </c>
      <c r="BZ2067" s="362">
        <f t="shared" si="448"/>
        <v>0</v>
      </c>
      <c r="CA2067" s="366">
        <f t="shared" si="449"/>
        <v>0</v>
      </c>
      <c r="CB2067" s="364">
        <f t="shared" si="450"/>
        <v>0</v>
      </c>
      <c r="CC2067" s="365">
        <f t="shared" si="451"/>
        <v>0</v>
      </c>
      <c r="CD2067" s="298">
        <f t="shared" si="452"/>
        <v>0</v>
      </c>
      <c r="CE2067" s="272">
        <f t="shared" si="453"/>
        <v>0</v>
      </c>
      <c r="CF2067" s="370" t="str">
        <f>IF(CE2067=0,"",
IF(SUM($CE$1955:CE2067)=1,CG2067,
IF($CE$2075&gt;SUM($CE$1955:CE2067),_xlfn.CONCAT(", ",CG2067),
IF($CE$2075=SUM($CE$1955:CE2067),_xlfn.CONCAT(" y ",CG2067)))))</f>
        <v/>
      </c>
      <c r="CG2067" s="156" t="s">
        <v>5285</v>
      </c>
      <c r="CH2067" s="402">
        <f t="shared" si="454"/>
        <v>0</v>
      </c>
      <c r="CI2067" s="370" t="str">
        <f>IF(CH2067=0,"",
IF(SUM($CH$1955:CH2067)=1,CJ2067,
IF($CH$2075&gt;SUM($CH$1955:CH2067),_xlfn.CONCAT(", ",CJ2067),
IF($CH$2075=SUM($CH$1955:CH2067),_xlfn.CONCAT(" y ",CJ2067)))))</f>
        <v/>
      </c>
      <c r="CJ2067" s="156" t="s">
        <v>5285</v>
      </c>
    </row>
    <row r="2068" spans="1:88" ht="15" customHeight="1">
      <c r="A2068" s="662"/>
      <c r="B2068" s="145"/>
      <c r="C2068" s="157" t="s">
        <v>5286</v>
      </c>
      <c r="D2068" s="885" t="str">
        <f t="shared" si="402"/>
        <v/>
      </c>
      <c r="E2068" s="886"/>
      <c r="F2068" s="886"/>
      <c r="G2068" s="886"/>
      <c r="H2068" s="886"/>
      <c r="I2068" s="886"/>
      <c r="J2068" s="886"/>
      <c r="K2068" s="886"/>
      <c r="L2068" s="886"/>
      <c r="M2068" s="886"/>
      <c r="N2068" s="886"/>
      <c r="O2068" s="886"/>
      <c r="P2068" s="886"/>
      <c r="Q2068" s="886"/>
      <c r="R2068" s="887"/>
      <c r="S2068" s="614"/>
      <c r="T2068" s="614"/>
      <c r="U2068" s="614"/>
      <c r="V2068" s="614"/>
      <c r="W2068" s="614"/>
      <c r="X2068" s="614"/>
      <c r="Y2068" s="614"/>
      <c r="Z2068" s="614"/>
      <c r="AA2068" s="614"/>
      <c r="AB2068" s="614"/>
      <c r="AC2068" s="614"/>
      <c r="AD2068" s="614"/>
      <c r="AE2068" s="164"/>
      <c r="AF2068" s="164"/>
      <c r="AG2068" s="199">
        <f t="shared" si="403"/>
        <v>0</v>
      </c>
      <c r="AH2068" s="293">
        <f t="shared" si="404"/>
        <v>0</v>
      </c>
      <c r="AI2068" s="294">
        <f t="shared" si="405"/>
        <v>0</v>
      </c>
      <c r="AJ2068" s="295">
        <f t="shared" si="406"/>
        <v>0</v>
      </c>
      <c r="AK2068" s="296">
        <f t="shared" si="407"/>
        <v>0</v>
      </c>
      <c r="AL2068" s="293">
        <f t="shared" si="408"/>
        <v>0</v>
      </c>
      <c r="AM2068" s="294">
        <f t="shared" si="409"/>
        <v>0</v>
      </c>
      <c r="AN2068" s="295">
        <f t="shared" si="410"/>
        <v>0</v>
      </c>
      <c r="AO2068" s="296">
        <f t="shared" si="411"/>
        <v>0</v>
      </c>
      <c r="AP2068" s="293">
        <f t="shared" si="412"/>
        <v>0</v>
      </c>
      <c r="AQ2068" s="294">
        <f t="shared" si="413"/>
        <v>0</v>
      </c>
      <c r="AR2068" s="295">
        <f t="shared" si="414"/>
        <v>0</v>
      </c>
      <c r="AS2068" s="296">
        <f t="shared" si="415"/>
        <v>0</v>
      </c>
      <c r="AT2068" s="293">
        <f t="shared" si="416"/>
        <v>0</v>
      </c>
      <c r="AU2068" s="294">
        <f t="shared" si="417"/>
        <v>0</v>
      </c>
      <c r="AV2068" s="295">
        <f t="shared" si="418"/>
        <v>0</v>
      </c>
      <c r="AW2068" s="296">
        <f t="shared" si="419"/>
        <v>0</v>
      </c>
      <c r="AX2068" s="293">
        <f t="shared" si="420"/>
        <v>0</v>
      </c>
      <c r="AY2068" s="294">
        <f t="shared" si="421"/>
        <v>0</v>
      </c>
      <c r="AZ2068" s="295">
        <f t="shared" si="422"/>
        <v>0</v>
      </c>
      <c r="BA2068" s="296">
        <f t="shared" si="423"/>
        <v>0</v>
      </c>
      <c r="BB2068" s="293">
        <f t="shared" si="424"/>
        <v>0</v>
      </c>
      <c r="BC2068" s="294">
        <f t="shared" si="425"/>
        <v>0</v>
      </c>
      <c r="BD2068" s="295">
        <f t="shared" si="426"/>
        <v>0</v>
      </c>
      <c r="BE2068" s="296">
        <f t="shared" si="427"/>
        <v>0</v>
      </c>
      <c r="BF2068" s="293">
        <f t="shared" si="428"/>
        <v>0</v>
      </c>
      <c r="BG2068" s="294">
        <f t="shared" si="429"/>
        <v>0</v>
      </c>
      <c r="BH2068" s="295">
        <f t="shared" si="430"/>
        <v>0</v>
      </c>
      <c r="BI2068" s="296">
        <f t="shared" si="431"/>
        <v>0</v>
      </c>
      <c r="BJ2068" s="293">
        <f t="shared" si="432"/>
        <v>0</v>
      </c>
      <c r="BK2068" s="294">
        <f t="shared" si="433"/>
        <v>0</v>
      </c>
      <c r="BL2068" s="295">
        <f t="shared" si="434"/>
        <v>0</v>
      </c>
      <c r="BM2068" s="296">
        <f t="shared" si="435"/>
        <v>0</v>
      </c>
      <c r="BN2068" s="293">
        <f t="shared" si="436"/>
        <v>0</v>
      </c>
      <c r="BO2068" s="294">
        <f t="shared" si="437"/>
        <v>0</v>
      </c>
      <c r="BP2068" s="295">
        <f t="shared" si="438"/>
        <v>0</v>
      </c>
      <c r="BQ2068" s="296">
        <f t="shared" si="439"/>
        <v>0</v>
      </c>
      <c r="BR2068" s="362">
        <f t="shared" si="440"/>
        <v>0</v>
      </c>
      <c r="BS2068" s="366">
        <f t="shared" si="441"/>
        <v>0</v>
      </c>
      <c r="BT2068" s="364">
        <f t="shared" si="442"/>
        <v>0</v>
      </c>
      <c r="BU2068" s="365">
        <f t="shared" si="443"/>
        <v>0</v>
      </c>
      <c r="BV2068" s="362">
        <f t="shared" si="444"/>
        <v>0</v>
      </c>
      <c r="BW2068" s="363">
        <f t="shared" si="445"/>
        <v>0</v>
      </c>
      <c r="BX2068" s="364">
        <f t="shared" si="446"/>
        <v>0</v>
      </c>
      <c r="BY2068" s="365">
        <f t="shared" si="447"/>
        <v>0</v>
      </c>
      <c r="BZ2068" s="362">
        <f t="shared" si="448"/>
        <v>0</v>
      </c>
      <c r="CA2068" s="366">
        <f t="shared" si="449"/>
        <v>0</v>
      </c>
      <c r="CB2068" s="364">
        <f t="shared" si="450"/>
        <v>0</v>
      </c>
      <c r="CC2068" s="365">
        <f t="shared" si="451"/>
        <v>0</v>
      </c>
      <c r="CD2068" s="298">
        <f t="shared" si="452"/>
        <v>0</v>
      </c>
      <c r="CE2068" s="272">
        <f t="shared" si="453"/>
        <v>0</v>
      </c>
      <c r="CF2068" s="370" t="str">
        <f>IF(CE2068=0,"",
IF(SUM($CE$1955:CE2068)=1,CG2068,
IF($CE$2075&gt;SUM($CE$1955:CE2068),_xlfn.CONCAT(", ",CG2068),
IF($CE$2075=SUM($CE$1955:CE2068),_xlfn.CONCAT(" y ",CG2068)))))</f>
        <v/>
      </c>
      <c r="CG2068" s="156" t="s">
        <v>5287</v>
      </c>
      <c r="CH2068" s="402">
        <f t="shared" si="454"/>
        <v>0</v>
      </c>
      <c r="CI2068" s="370" t="str">
        <f>IF(CH2068=0,"",
IF(SUM($CH$1955:CH2068)=1,CJ2068,
IF($CH$2075&gt;SUM($CH$1955:CH2068),_xlfn.CONCAT(", ",CJ2068),
IF($CH$2075=SUM($CH$1955:CH2068),_xlfn.CONCAT(" y ",CJ2068)))))</f>
        <v/>
      </c>
      <c r="CJ2068" s="156" t="s">
        <v>5287</v>
      </c>
    </row>
    <row r="2069" spans="1:88" ht="15" customHeight="1">
      <c r="A2069" s="662"/>
      <c r="B2069" s="145"/>
      <c r="C2069" s="157" t="s">
        <v>5288</v>
      </c>
      <c r="D2069" s="885" t="str">
        <f t="shared" si="402"/>
        <v/>
      </c>
      <c r="E2069" s="886"/>
      <c r="F2069" s="886"/>
      <c r="G2069" s="886"/>
      <c r="H2069" s="886"/>
      <c r="I2069" s="886"/>
      <c r="J2069" s="886"/>
      <c r="K2069" s="886"/>
      <c r="L2069" s="886"/>
      <c r="M2069" s="886"/>
      <c r="N2069" s="886"/>
      <c r="O2069" s="886"/>
      <c r="P2069" s="886"/>
      <c r="Q2069" s="886"/>
      <c r="R2069" s="887"/>
      <c r="S2069" s="614"/>
      <c r="T2069" s="614"/>
      <c r="U2069" s="614"/>
      <c r="V2069" s="614"/>
      <c r="W2069" s="614"/>
      <c r="X2069" s="614"/>
      <c r="Y2069" s="614"/>
      <c r="Z2069" s="614"/>
      <c r="AA2069" s="614"/>
      <c r="AB2069" s="614"/>
      <c r="AC2069" s="614"/>
      <c r="AD2069" s="614"/>
      <c r="AE2069" s="164"/>
      <c r="AF2069" s="164"/>
      <c r="AG2069" s="199">
        <f t="shared" si="403"/>
        <v>0</v>
      </c>
      <c r="AH2069" s="293">
        <f t="shared" si="404"/>
        <v>0</v>
      </c>
      <c r="AI2069" s="294">
        <f t="shared" si="405"/>
        <v>0</v>
      </c>
      <c r="AJ2069" s="295">
        <f t="shared" si="406"/>
        <v>0</v>
      </c>
      <c r="AK2069" s="296">
        <f t="shared" si="407"/>
        <v>0</v>
      </c>
      <c r="AL2069" s="293">
        <f t="shared" si="408"/>
        <v>0</v>
      </c>
      <c r="AM2069" s="294">
        <f t="shared" si="409"/>
        <v>0</v>
      </c>
      <c r="AN2069" s="295">
        <f t="shared" si="410"/>
        <v>0</v>
      </c>
      <c r="AO2069" s="296">
        <f t="shared" si="411"/>
        <v>0</v>
      </c>
      <c r="AP2069" s="293">
        <f t="shared" si="412"/>
        <v>0</v>
      </c>
      <c r="AQ2069" s="294">
        <f t="shared" si="413"/>
        <v>0</v>
      </c>
      <c r="AR2069" s="295">
        <f t="shared" si="414"/>
        <v>0</v>
      </c>
      <c r="AS2069" s="296">
        <f t="shared" si="415"/>
        <v>0</v>
      </c>
      <c r="AT2069" s="293">
        <f t="shared" si="416"/>
        <v>0</v>
      </c>
      <c r="AU2069" s="294">
        <f t="shared" si="417"/>
        <v>0</v>
      </c>
      <c r="AV2069" s="295">
        <f t="shared" si="418"/>
        <v>0</v>
      </c>
      <c r="AW2069" s="296">
        <f t="shared" si="419"/>
        <v>0</v>
      </c>
      <c r="AX2069" s="293">
        <f t="shared" si="420"/>
        <v>0</v>
      </c>
      <c r="AY2069" s="294">
        <f t="shared" si="421"/>
        <v>0</v>
      </c>
      <c r="AZ2069" s="295">
        <f t="shared" si="422"/>
        <v>0</v>
      </c>
      <c r="BA2069" s="296">
        <f t="shared" si="423"/>
        <v>0</v>
      </c>
      <c r="BB2069" s="293">
        <f t="shared" si="424"/>
        <v>0</v>
      </c>
      <c r="BC2069" s="294">
        <f t="shared" si="425"/>
        <v>0</v>
      </c>
      <c r="BD2069" s="295">
        <f t="shared" si="426"/>
        <v>0</v>
      </c>
      <c r="BE2069" s="296">
        <f t="shared" si="427"/>
        <v>0</v>
      </c>
      <c r="BF2069" s="293">
        <f t="shared" si="428"/>
        <v>0</v>
      </c>
      <c r="BG2069" s="294">
        <f t="shared" si="429"/>
        <v>0</v>
      </c>
      <c r="BH2069" s="295">
        <f t="shared" si="430"/>
        <v>0</v>
      </c>
      <c r="BI2069" s="296">
        <f t="shared" si="431"/>
        <v>0</v>
      </c>
      <c r="BJ2069" s="293">
        <f t="shared" si="432"/>
        <v>0</v>
      </c>
      <c r="BK2069" s="294">
        <f t="shared" si="433"/>
        <v>0</v>
      </c>
      <c r="BL2069" s="295">
        <f t="shared" si="434"/>
        <v>0</v>
      </c>
      <c r="BM2069" s="296">
        <f t="shared" si="435"/>
        <v>0</v>
      </c>
      <c r="BN2069" s="293">
        <f t="shared" si="436"/>
        <v>0</v>
      </c>
      <c r="BO2069" s="294">
        <f t="shared" si="437"/>
        <v>0</v>
      </c>
      <c r="BP2069" s="295">
        <f t="shared" si="438"/>
        <v>0</v>
      </c>
      <c r="BQ2069" s="296">
        <f t="shared" si="439"/>
        <v>0</v>
      </c>
      <c r="BR2069" s="362">
        <f t="shared" si="440"/>
        <v>0</v>
      </c>
      <c r="BS2069" s="366">
        <f t="shared" si="441"/>
        <v>0</v>
      </c>
      <c r="BT2069" s="364">
        <f t="shared" si="442"/>
        <v>0</v>
      </c>
      <c r="BU2069" s="365">
        <f t="shared" si="443"/>
        <v>0</v>
      </c>
      <c r="BV2069" s="362">
        <f t="shared" si="444"/>
        <v>0</v>
      </c>
      <c r="BW2069" s="363">
        <f t="shared" si="445"/>
        <v>0</v>
      </c>
      <c r="BX2069" s="364">
        <f t="shared" si="446"/>
        <v>0</v>
      </c>
      <c r="BY2069" s="365">
        <f t="shared" si="447"/>
        <v>0</v>
      </c>
      <c r="BZ2069" s="362">
        <f t="shared" si="448"/>
        <v>0</v>
      </c>
      <c r="CA2069" s="366">
        <f t="shared" si="449"/>
        <v>0</v>
      </c>
      <c r="CB2069" s="364">
        <f t="shared" si="450"/>
        <v>0</v>
      </c>
      <c r="CC2069" s="365">
        <f t="shared" si="451"/>
        <v>0</v>
      </c>
      <c r="CD2069" s="298">
        <f t="shared" si="452"/>
        <v>0</v>
      </c>
      <c r="CE2069" s="272">
        <f t="shared" si="453"/>
        <v>0</v>
      </c>
      <c r="CF2069" s="370" t="str">
        <f>IF(CE2069=0,"",
IF(SUM($CE$1955:CE2069)=1,CG2069,
IF($CE$2075&gt;SUM($CE$1955:CE2069),_xlfn.CONCAT(", ",CG2069),
IF($CE$2075=SUM($CE$1955:CE2069),_xlfn.CONCAT(" y ",CG2069)))))</f>
        <v/>
      </c>
      <c r="CG2069" s="156" t="s">
        <v>5289</v>
      </c>
      <c r="CH2069" s="402">
        <f t="shared" si="454"/>
        <v>0</v>
      </c>
      <c r="CI2069" s="370" t="str">
        <f>IF(CH2069=0,"",
IF(SUM($CH$1955:CH2069)=1,CJ2069,
IF($CH$2075&gt;SUM($CH$1955:CH2069),_xlfn.CONCAT(", ",CJ2069),
IF($CH$2075=SUM($CH$1955:CH2069),_xlfn.CONCAT(" y ",CJ2069)))))</f>
        <v/>
      </c>
      <c r="CJ2069" s="156" t="s">
        <v>5289</v>
      </c>
    </row>
    <row r="2070" spans="1:88" ht="15" customHeight="1">
      <c r="A2070" s="662"/>
      <c r="B2070" s="145"/>
      <c r="C2070" s="157" t="s">
        <v>5290</v>
      </c>
      <c r="D2070" s="885" t="str">
        <f t="shared" si="402"/>
        <v/>
      </c>
      <c r="E2070" s="886"/>
      <c r="F2070" s="886"/>
      <c r="G2070" s="886"/>
      <c r="H2070" s="886"/>
      <c r="I2070" s="886"/>
      <c r="J2070" s="886"/>
      <c r="K2070" s="886"/>
      <c r="L2070" s="886"/>
      <c r="M2070" s="886"/>
      <c r="N2070" s="886"/>
      <c r="O2070" s="886"/>
      <c r="P2070" s="886"/>
      <c r="Q2070" s="886"/>
      <c r="R2070" s="887"/>
      <c r="S2070" s="614"/>
      <c r="T2070" s="614"/>
      <c r="U2070" s="614"/>
      <c r="V2070" s="614"/>
      <c r="W2070" s="614"/>
      <c r="X2070" s="614"/>
      <c r="Y2070" s="614"/>
      <c r="Z2070" s="614"/>
      <c r="AA2070" s="614"/>
      <c r="AB2070" s="614"/>
      <c r="AC2070" s="614"/>
      <c r="AD2070" s="614"/>
      <c r="AE2070" s="164"/>
      <c r="AF2070" s="164"/>
      <c r="AG2070" s="199">
        <f t="shared" si="403"/>
        <v>0</v>
      </c>
      <c r="AH2070" s="293">
        <f t="shared" si="404"/>
        <v>0</v>
      </c>
      <c r="AI2070" s="294">
        <f t="shared" si="405"/>
        <v>0</v>
      </c>
      <c r="AJ2070" s="295">
        <f t="shared" si="406"/>
        <v>0</v>
      </c>
      <c r="AK2070" s="296">
        <f t="shared" si="407"/>
        <v>0</v>
      </c>
      <c r="AL2070" s="293">
        <f t="shared" si="408"/>
        <v>0</v>
      </c>
      <c r="AM2070" s="294">
        <f t="shared" si="409"/>
        <v>0</v>
      </c>
      <c r="AN2070" s="295">
        <f t="shared" si="410"/>
        <v>0</v>
      </c>
      <c r="AO2070" s="296">
        <f t="shared" si="411"/>
        <v>0</v>
      </c>
      <c r="AP2070" s="293">
        <f t="shared" si="412"/>
        <v>0</v>
      </c>
      <c r="AQ2070" s="294">
        <f t="shared" si="413"/>
        <v>0</v>
      </c>
      <c r="AR2070" s="295">
        <f t="shared" si="414"/>
        <v>0</v>
      </c>
      <c r="AS2070" s="296">
        <f t="shared" si="415"/>
        <v>0</v>
      </c>
      <c r="AT2070" s="293">
        <f t="shared" si="416"/>
        <v>0</v>
      </c>
      <c r="AU2070" s="294">
        <f t="shared" si="417"/>
        <v>0</v>
      </c>
      <c r="AV2070" s="295">
        <f t="shared" si="418"/>
        <v>0</v>
      </c>
      <c r="AW2070" s="296">
        <f t="shared" si="419"/>
        <v>0</v>
      </c>
      <c r="AX2070" s="293">
        <f t="shared" si="420"/>
        <v>0</v>
      </c>
      <c r="AY2070" s="294">
        <f t="shared" si="421"/>
        <v>0</v>
      </c>
      <c r="AZ2070" s="295">
        <f t="shared" si="422"/>
        <v>0</v>
      </c>
      <c r="BA2070" s="296">
        <f t="shared" si="423"/>
        <v>0</v>
      </c>
      <c r="BB2070" s="293">
        <f t="shared" si="424"/>
        <v>0</v>
      </c>
      <c r="BC2070" s="294">
        <f t="shared" si="425"/>
        <v>0</v>
      </c>
      <c r="BD2070" s="295">
        <f t="shared" si="426"/>
        <v>0</v>
      </c>
      <c r="BE2070" s="296">
        <f t="shared" si="427"/>
        <v>0</v>
      </c>
      <c r="BF2070" s="293">
        <f t="shared" si="428"/>
        <v>0</v>
      </c>
      <c r="BG2070" s="294">
        <f t="shared" si="429"/>
        <v>0</v>
      </c>
      <c r="BH2070" s="295">
        <f t="shared" si="430"/>
        <v>0</v>
      </c>
      <c r="BI2070" s="296">
        <f t="shared" si="431"/>
        <v>0</v>
      </c>
      <c r="BJ2070" s="293">
        <f t="shared" si="432"/>
        <v>0</v>
      </c>
      <c r="BK2070" s="294">
        <f t="shared" si="433"/>
        <v>0</v>
      </c>
      <c r="BL2070" s="295">
        <f t="shared" si="434"/>
        <v>0</v>
      </c>
      <c r="BM2070" s="296">
        <f t="shared" si="435"/>
        <v>0</v>
      </c>
      <c r="BN2070" s="293">
        <f t="shared" si="436"/>
        <v>0</v>
      </c>
      <c r="BO2070" s="294">
        <f t="shared" si="437"/>
        <v>0</v>
      </c>
      <c r="BP2070" s="295">
        <f t="shared" si="438"/>
        <v>0</v>
      </c>
      <c r="BQ2070" s="296">
        <f t="shared" si="439"/>
        <v>0</v>
      </c>
      <c r="BR2070" s="362">
        <f t="shared" si="440"/>
        <v>0</v>
      </c>
      <c r="BS2070" s="366">
        <f t="shared" si="441"/>
        <v>0</v>
      </c>
      <c r="BT2070" s="364">
        <f t="shared" si="442"/>
        <v>0</v>
      </c>
      <c r="BU2070" s="365">
        <f t="shared" si="443"/>
        <v>0</v>
      </c>
      <c r="BV2070" s="362">
        <f t="shared" si="444"/>
        <v>0</v>
      </c>
      <c r="BW2070" s="363">
        <f t="shared" si="445"/>
        <v>0</v>
      </c>
      <c r="BX2070" s="364">
        <f t="shared" si="446"/>
        <v>0</v>
      </c>
      <c r="BY2070" s="365">
        <f t="shared" si="447"/>
        <v>0</v>
      </c>
      <c r="BZ2070" s="362">
        <f t="shared" si="448"/>
        <v>0</v>
      </c>
      <c r="CA2070" s="366">
        <f t="shared" si="449"/>
        <v>0</v>
      </c>
      <c r="CB2070" s="364">
        <f t="shared" si="450"/>
        <v>0</v>
      </c>
      <c r="CC2070" s="365">
        <f t="shared" si="451"/>
        <v>0</v>
      </c>
      <c r="CD2070" s="298">
        <f t="shared" si="452"/>
        <v>0</v>
      </c>
      <c r="CE2070" s="272">
        <f t="shared" si="453"/>
        <v>0</v>
      </c>
      <c r="CF2070" s="370" t="str">
        <f>IF(CE2070=0,"",
IF(SUM($CE$1955:CE2070)=1,CG2070,
IF($CE$2075&gt;SUM($CE$1955:CE2070),_xlfn.CONCAT(", ",CG2070),
IF($CE$2075=SUM($CE$1955:CE2070),_xlfn.CONCAT(" y ",CG2070)))))</f>
        <v/>
      </c>
      <c r="CG2070" s="156" t="s">
        <v>5291</v>
      </c>
      <c r="CH2070" s="402">
        <f t="shared" si="454"/>
        <v>0</v>
      </c>
      <c r="CI2070" s="370" t="str">
        <f>IF(CH2070=0,"",
IF(SUM($CH$1955:CH2070)=1,CJ2070,
IF($CH$2075&gt;SUM($CH$1955:CH2070),_xlfn.CONCAT(", ",CJ2070),
IF($CH$2075=SUM($CH$1955:CH2070),_xlfn.CONCAT(" y ",CJ2070)))))</f>
        <v/>
      </c>
      <c r="CJ2070" s="156" t="s">
        <v>5291</v>
      </c>
    </row>
    <row r="2071" spans="1:88" ht="15" customHeight="1">
      <c r="A2071" s="662"/>
      <c r="B2071" s="145"/>
      <c r="C2071" s="157" t="s">
        <v>5292</v>
      </c>
      <c r="D2071" s="885" t="str">
        <f t="shared" si="402"/>
        <v/>
      </c>
      <c r="E2071" s="886"/>
      <c r="F2071" s="886"/>
      <c r="G2071" s="886"/>
      <c r="H2071" s="886"/>
      <c r="I2071" s="886"/>
      <c r="J2071" s="886"/>
      <c r="K2071" s="886"/>
      <c r="L2071" s="886"/>
      <c r="M2071" s="886"/>
      <c r="N2071" s="886"/>
      <c r="O2071" s="886"/>
      <c r="P2071" s="886"/>
      <c r="Q2071" s="886"/>
      <c r="R2071" s="887"/>
      <c r="S2071" s="614"/>
      <c r="T2071" s="614"/>
      <c r="U2071" s="614"/>
      <c r="V2071" s="614"/>
      <c r="W2071" s="614"/>
      <c r="X2071" s="614"/>
      <c r="Y2071" s="614"/>
      <c r="Z2071" s="614"/>
      <c r="AA2071" s="614"/>
      <c r="AB2071" s="614"/>
      <c r="AC2071" s="614"/>
      <c r="AD2071" s="614"/>
      <c r="AE2071" s="164"/>
      <c r="AF2071" s="164"/>
      <c r="AG2071" s="199">
        <f t="shared" si="403"/>
        <v>0</v>
      </c>
      <c r="AH2071" s="293">
        <f t="shared" si="404"/>
        <v>0</v>
      </c>
      <c r="AI2071" s="294">
        <f t="shared" si="405"/>
        <v>0</v>
      </c>
      <c r="AJ2071" s="295">
        <f t="shared" si="406"/>
        <v>0</v>
      </c>
      <c r="AK2071" s="296">
        <f t="shared" si="407"/>
        <v>0</v>
      </c>
      <c r="AL2071" s="293">
        <f t="shared" si="408"/>
        <v>0</v>
      </c>
      <c r="AM2071" s="294">
        <f t="shared" si="409"/>
        <v>0</v>
      </c>
      <c r="AN2071" s="295">
        <f t="shared" si="410"/>
        <v>0</v>
      </c>
      <c r="AO2071" s="296">
        <f t="shared" si="411"/>
        <v>0</v>
      </c>
      <c r="AP2071" s="293">
        <f t="shared" si="412"/>
        <v>0</v>
      </c>
      <c r="AQ2071" s="294">
        <f t="shared" si="413"/>
        <v>0</v>
      </c>
      <c r="AR2071" s="295">
        <f t="shared" si="414"/>
        <v>0</v>
      </c>
      <c r="AS2071" s="296">
        <f t="shared" si="415"/>
        <v>0</v>
      </c>
      <c r="AT2071" s="293">
        <f t="shared" si="416"/>
        <v>0</v>
      </c>
      <c r="AU2071" s="294">
        <f t="shared" si="417"/>
        <v>0</v>
      </c>
      <c r="AV2071" s="295">
        <f t="shared" si="418"/>
        <v>0</v>
      </c>
      <c r="AW2071" s="296">
        <f t="shared" si="419"/>
        <v>0</v>
      </c>
      <c r="AX2071" s="293">
        <f t="shared" si="420"/>
        <v>0</v>
      </c>
      <c r="AY2071" s="294">
        <f t="shared" si="421"/>
        <v>0</v>
      </c>
      <c r="AZ2071" s="295">
        <f t="shared" si="422"/>
        <v>0</v>
      </c>
      <c r="BA2071" s="296">
        <f t="shared" si="423"/>
        <v>0</v>
      </c>
      <c r="BB2071" s="293">
        <f t="shared" si="424"/>
        <v>0</v>
      </c>
      <c r="BC2071" s="294">
        <f t="shared" si="425"/>
        <v>0</v>
      </c>
      <c r="BD2071" s="295">
        <f t="shared" si="426"/>
        <v>0</v>
      </c>
      <c r="BE2071" s="296">
        <f t="shared" si="427"/>
        <v>0</v>
      </c>
      <c r="BF2071" s="293">
        <f t="shared" si="428"/>
        <v>0</v>
      </c>
      <c r="BG2071" s="294">
        <f t="shared" si="429"/>
        <v>0</v>
      </c>
      <c r="BH2071" s="295">
        <f t="shared" si="430"/>
        <v>0</v>
      </c>
      <c r="BI2071" s="296">
        <f t="shared" si="431"/>
        <v>0</v>
      </c>
      <c r="BJ2071" s="293">
        <f t="shared" si="432"/>
        <v>0</v>
      </c>
      <c r="BK2071" s="294">
        <f t="shared" si="433"/>
        <v>0</v>
      </c>
      <c r="BL2071" s="295">
        <f t="shared" si="434"/>
        <v>0</v>
      </c>
      <c r="BM2071" s="296">
        <f t="shared" si="435"/>
        <v>0</v>
      </c>
      <c r="BN2071" s="293">
        <f t="shared" si="436"/>
        <v>0</v>
      </c>
      <c r="BO2071" s="294">
        <f t="shared" si="437"/>
        <v>0</v>
      </c>
      <c r="BP2071" s="295">
        <f t="shared" si="438"/>
        <v>0</v>
      </c>
      <c r="BQ2071" s="296">
        <f t="shared" si="439"/>
        <v>0</v>
      </c>
      <c r="BR2071" s="362">
        <f t="shared" si="440"/>
        <v>0</v>
      </c>
      <c r="BS2071" s="366">
        <f t="shared" si="441"/>
        <v>0</v>
      </c>
      <c r="BT2071" s="364">
        <f t="shared" si="442"/>
        <v>0</v>
      </c>
      <c r="BU2071" s="365">
        <f t="shared" si="443"/>
        <v>0</v>
      </c>
      <c r="BV2071" s="362">
        <f t="shared" si="444"/>
        <v>0</v>
      </c>
      <c r="BW2071" s="363">
        <f t="shared" si="445"/>
        <v>0</v>
      </c>
      <c r="BX2071" s="364">
        <f t="shared" si="446"/>
        <v>0</v>
      </c>
      <c r="BY2071" s="365">
        <f t="shared" si="447"/>
        <v>0</v>
      </c>
      <c r="BZ2071" s="362">
        <f t="shared" si="448"/>
        <v>0</v>
      </c>
      <c r="CA2071" s="366">
        <f t="shared" si="449"/>
        <v>0</v>
      </c>
      <c r="CB2071" s="364">
        <f t="shared" si="450"/>
        <v>0</v>
      </c>
      <c r="CC2071" s="365">
        <f t="shared" si="451"/>
        <v>0</v>
      </c>
      <c r="CD2071" s="298">
        <f t="shared" si="452"/>
        <v>0</v>
      </c>
      <c r="CE2071" s="272">
        <f t="shared" si="453"/>
        <v>0</v>
      </c>
      <c r="CF2071" s="370" t="str">
        <f>IF(CE2071=0,"",
IF(SUM($CE$1955:CE2071)=1,CG2071,
IF($CE$2075&gt;SUM($CE$1955:CE2071),_xlfn.CONCAT(", ",CG2071),
IF($CE$2075=SUM($CE$1955:CE2071),_xlfn.CONCAT(" y ",CG2071)))))</f>
        <v/>
      </c>
      <c r="CG2071" s="156" t="s">
        <v>5293</v>
      </c>
      <c r="CH2071" s="402">
        <f t="shared" si="454"/>
        <v>0</v>
      </c>
      <c r="CI2071" s="370" t="str">
        <f>IF(CH2071=0,"",
IF(SUM($CH$1955:CH2071)=1,CJ2071,
IF($CH$2075&gt;SUM($CH$1955:CH2071),_xlfn.CONCAT(", ",CJ2071),
IF($CH$2075=SUM($CH$1955:CH2071),_xlfn.CONCAT(" y ",CJ2071)))))</f>
        <v/>
      </c>
      <c r="CJ2071" s="156" t="s">
        <v>5293</v>
      </c>
    </row>
    <row r="2072" spans="1:88" ht="15" customHeight="1">
      <c r="A2072" s="662"/>
      <c r="B2072" s="145"/>
      <c r="C2072" s="157" t="s">
        <v>5294</v>
      </c>
      <c r="D2072" s="885" t="str">
        <f t="shared" si="402"/>
        <v/>
      </c>
      <c r="E2072" s="886"/>
      <c r="F2072" s="886"/>
      <c r="G2072" s="886"/>
      <c r="H2072" s="886"/>
      <c r="I2072" s="886"/>
      <c r="J2072" s="886"/>
      <c r="K2072" s="886"/>
      <c r="L2072" s="886"/>
      <c r="M2072" s="886"/>
      <c r="N2072" s="886"/>
      <c r="O2072" s="886"/>
      <c r="P2072" s="886"/>
      <c r="Q2072" s="886"/>
      <c r="R2072" s="887"/>
      <c r="S2072" s="614"/>
      <c r="T2072" s="614"/>
      <c r="U2072" s="614"/>
      <c r="V2072" s="614"/>
      <c r="W2072" s="614"/>
      <c r="X2072" s="614"/>
      <c r="Y2072" s="614"/>
      <c r="Z2072" s="614"/>
      <c r="AA2072" s="614"/>
      <c r="AB2072" s="614"/>
      <c r="AC2072" s="614"/>
      <c r="AD2072" s="614"/>
      <c r="AE2072" s="164"/>
      <c r="AF2072" s="164"/>
      <c r="AG2072" s="199">
        <f t="shared" si="403"/>
        <v>0</v>
      </c>
      <c r="AH2072" s="293">
        <f t="shared" si="404"/>
        <v>0</v>
      </c>
      <c r="AI2072" s="294">
        <f t="shared" si="405"/>
        <v>0</v>
      </c>
      <c r="AJ2072" s="295">
        <f t="shared" si="406"/>
        <v>0</v>
      </c>
      <c r="AK2072" s="296">
        <f t="shared" si="407"/>
        <v>0</v>
      </c>
      <c r="AL2072" s="293">
        <f t="shared" si="408"/>
        <v>0</v>
      </c>
      <c r="AM2072" s="294">
        <f t="shared" si="409"/>
        <v>0</v>
      </c>
      <c r="AN2072" s="295">
        <f t="shared" si="410"/>
        <v>0</v>
      </c>
      <c r="AO2072" s="296">
        <f t="shared" si="411"/>
        <v>0</v>
      </c>
      <c r="AP2072" s="293">
        <f t="shared" si="412"/>
        <v>0</v>
      </c>
      <c r="AQ2072" s="294">
        <f t="shared" si="413"/>
        <v>0</v>
      </c>
      <c r="AR2072" s="295">
        <f t="shared" si="414"/>
        <v>0</v>
      </c>
      <c r="AS2072" s="296">
        <f t="shared" si="415"/>
        <v>0</v>
      </c>
      <c r="AT2072" s="293">
        <f t="shared" si="416"/>
        <v>0</v>
      </c>
      <c r="AU2072" s="294">
        <f t="shared" si="417"/>
        <v>0</v>
      </c>
      <c r="AV2072" s="295">
        <f t="shared" si="418"/>
        <v>0</v>
      </c>
      <c r="AW2072" s="296">
        <f t="shared" si="419"/>
        <v>0</v>
      </c>
      <c r="AX2072" s="293">
        <f t="shared" si="420"/>
        <v>0</v>
      </c>
      <c r="AY2072" s="294">
        <f t="shared" si="421"/>
        <v>0</v>
      </c>
      <c r="AZ2072" s="295">
        <f t="shared" si="422"/>
        <v>0</v>
      </c>
      <c r="BA2072" s="296">
        <f t="shared" si="423"/>
        <v>0</v>
      </c>
      <c r="BB2072" s="293">
        <f t="shared" si="424"/>
        <v>0</v>
      </c>
      <c r="BC2072" s="294">
        <f t="shared" si="425"/>
        <v>0</v>
      </c>
      <c r="BD2072" s="295">
        <f t="shared" si="426"/>
        <v>0</v>
      </c>
      <c r="BE2072" s="296">
        <f t="shared" si="427"/>
        <v>0</v>
      </c>
      <c r="BF2072" s="293">
        <f t="shared" si="428"/>
        <v>0</v>
      </c>
      <c r="BG2072" s="294">
        <f t="shared" si="429"/>
        <v>0</v>
      </c>
      <c r="BH2072" s="295">
        <f t="shared" si="430"/>
        <v>0</v>
      </c>
      <c r="BI2072" s="296">
        <f t="shared" si="431"/>
        <v>0</v>
      </c>
      <c r="BJ2072" s="293">
        <f t="shared" si="432"/>
        <v>0</v>
      </c>
      <c r="BK2072" s="294">
        <f t="shared" si="433"/>
        <v>0</v>
      </c>
      <c r="BL2072" s="295">
        <f t="shared" si="434"/>
        <v>0</v>
      </c>
      <c r="BM2072" s="296">
        <f t="shared" si="435"/>
        <v>0</v>
      </c>
      <c r="BN2072" s="293">
        <f t="shared" si="436"/>
        <v>0</v>
      </c>
      <c r="BO2072" s="294">
        <f t="shared" si="437"/>
        <v>0</v>
      </c>
      <c r="BP2072" s="295">
        <f t="shared" si="438"/>
        <v>0</v>
      </c>
      <c r="BQ2072" s="296">
        <f t="shared" si="439"/>
        <v>0</v>
      </c>
      <c r="BR2072" s="362">
        <f t="shared" si="440"/>
        <v>0</v>
      </c>
      <c r="BS2072" s="366">
        <f t="shared" si="441"/>
        <v>0</v>
      </c>
      <c r="BT2072" s="364">
        <f t="shared" si="442"/>
        <v>0</v>
      </c>
      <c r="BU2072" s="365">
        <f t="shared" si="443"/>
        <v>0</v>
      </c>
      <c r="BV2072" s="362">
        <f t="shared" si="444"/>
        <v>0</v>
      </c>
      <c r="BW2072" s="363">
        <f t="shared" si="445"/>
        <v>0</v>
      </c>
      <c r="BX2072" s="364">
        <f t="shared" si="446"/>
        <v>0</v>
      </c>
      <c r="BY2072" s="365">
        <f t="shared" si="447"/>
        <v>0</v>
      </c>
      <c r="BZ2072" s="362">
        <f t="shared" si="448"/>
        <v>0</v>
      </c>
      <c r="CA2072" s="366">
        <f t="shared" si="449"/>
        <v>0</v>
      </c>
      <c r="CB2072" s="364">
        <f t="shared" si="450"/>
        <v>0</v>
      </c>
      <c r="CC2072" s="365">
        <f t="shared" si="451"/>
        <v>0</v>
      </c>
      <c r="CD2072" s="298">
        <f t="shared" si="452"/>
        <v>0</v>
      </c>
      <c r="CE2072" s="272">
        <f t="shared" si="453"/>
        <v>0</v>
      </c>
      <c r="CF2072" s="370" t="str">
        <f>IF(CE2072=0,"",
IF(SUM($CE$1955:CE2072)=1,CG2072,
IF($CE$2075&gt;SUM($CE$1955:CE2072),_xlfn.CONCAT(", ",CG2072),
IF($CE$2075=SUM($CE$1955:CE2072),_xlfn.CONCAT(" y ",CG2072)))))</f>
        <v/>
      </c>
      <c r="CG2072" s="156" t="s">
        <v>5295</v>
      </c>
      <c r="CH2072" s="402">
        <f t="shared" si="454"/>
        <v>0</v>
      </c>
      <c r="CI2072" s="370" t="str">
        <f>IF(CH2072=0,"",
IF(SUM($CH$1955:CH2072)=1,CJ2072,
IF($CH$2075&gt;SUM($CH$1955:CH2072),_xlfn.CONCAT(", ",CJ2072),
IF($CH$2075=SUM($CH$1955:CH2072),_xlfn.CONCAT(" y ",CJ2072)))))</f>
        <v/>
      </c>
      <c r="CJ2072" s="156" t="s">
        <v>5295</v>
      </c>
    </row>
    <row r="2073" spans="1:88" ht="15" customHeight="1">
      <c r="A2073" s="662"/>
      <c r="B2073" s="145"/>
      <c r="C2073" s="157" t="s">
        <v>5296</v>
      </c>
      <c r="D2073" s="885" t="str">
        <f t="shared" si="402"/>
        <v/>
      </c>
      <c r="E2073" s="886"/>
      <c r="F2073" s="886"/>
      <c r="G2073" s="886"/>
      <c r="H2073" s="886"/>
      <c r="I2073" s="886"/>
      <c r="J2073" s="886"/>
      <c r="K2073" s="886"/>
      <c r="L2073" s="886"/>
      <c r="M2073" s="886"/>
      <c r="N2073" s="886"/>
      <c r="O2073" s="886"/>
      <c r="P2073" s="886"/>
      <c r="Q2073" s="886"/>
      <c r="R2073" s="887"/>
      <c r="S2073" s="614"/>
      <c r="T2073" s="614"/>
      <c r="U2073" s="614"/>
      <c r="V2073" s="614"/>
      <c r="W2073" s="614"/>
      <c r="X2073" s="614"/>
      <c r="Y2073" s="614"/>
      <c r="Z2073" s="614"/>
      <c r="AA2073" s="614"/>
      <c r="AB2073" s="614"/>
      <c r="AC2073" s="614"/>
      <c r="AD2073" s="614"/>
      <c r="AE2073" s="164"/>
      <c r="AF2073" s="164"/>
      <c r="AG2073" s="199">
        <f t="shared" si="403"/>
        <v>0</v>
      </c>
      <c r="AH2073" s="293">
        <f t="shared" si="404"/>
        <v>0</v>
      </c>
      <c r="AI2073" s="294">
        <f t="shared" si="405"/>
        <v>0</v>
      </c>
      <c r="AJ2073" s="295">
        <f t="shared" si="406"/>
        <v>0</v>
      </c>
      <c r="AK2073" s="296">
        <f t="shared" si="407"/>
        <v>0</v>
      </c>
      <c r="AL2073" s="293">
        <f t="shared" si="408"/>
        <v>0</v>
      </c>
      <c r="AM2073" s="294">
        <f t="shared" si="409"/>
        <v>0</v>
      </c>
      <c r="AN2073" s="295">
        <f t="shared" si="410"/>
        <v>0</v>
      </c>
      <c r="AO2073" s="296">
        <f t="shared" si="411"/>
        <v>0</v>
      </c>
      <c r="AP2073" s="293">
        <f t="shared" si="412"/>
        <v>0</v>
      </c>
      <c r="AQ2073" s="294">
        <f t="shared" si="413"/>
        <v>0</v>
      </c>
      <c r="AR2073" s="295">
        <f t="shared" si="414"/>
        <v>0</v>
      </c>
      <c r="AS2073" s="296">
        <f t="shared" si="415"/>
        <v>0</v>
      </c>
      <c r="AT2073" s="293">
        <f t="shared" si="416"/>
        <v>0</v>
      </c>
      <c r="AU2073" s="294">
        <f t="shared" si="417"/>
        <v>0</v>
      </c>
      <c r="AV2073" s="295">
        <f t="shared" si="418"/>
        <v>0</v>
      </c>
      <c r="AW2073" s="296">
        <f t="shared" si="419"/>
        <v>0</v>
      </c>
      <c r="AX2073" s="293">
        <f t="shared" si="420"/>
        <v>0</v>
      </c>
      <c r="AY2073" s="294">
        <f t="shared" si="421"/>
        <v>0</v>
      </c>
      <c r="AZ2073" s="295">
        <f t="shared" si="422"/>
        <v>0</v>
      </c>
      <c r="BA2073" s="296">
        <f t="shared" si="423"/>
        <v>0</v>
      </c>
      <c r="BB2073" s="293">
        <f t="shared" si="424"/>
        <v>0</v>
      </c>
      <c r="BC2073" s="294">
        <f t="shared" si="425"/>
        <v>0</v>
      </c>
      <c r="BD2073" s="295">
        <f t="shared" si="426"/>
        <v>0</v>
      </c>
      <c r="BE2073" s="296">
        <f t="shared" si="427"/>
        <v>0</v>
      </c>
      <c r="BF2073" s="293">
        <f t="shared" si="428"/>
        <v>0</v>
      </c>
      <c r="BG2073" s="294">
        <f t="shared" si="429"/>
        <v>0</v>
      </c>
      <c r="BH2073" s="295">
        <f t="shared" si="430"/>
        <v>0</v>
      </c>
      <c r="BI2073" s="296">
        <f t="shared" si="431"/>
        <v>0</v>
      </c>
      <c r="BJ2073" s="293">
        <f t="shared" si="432"/>
        <v>0</v>
      </c>
      <c r="BK2073" s="294">
        <f t="shared" si="433"/>
        <v>0</v>
      </c>
      <c r="BL2073" s="295">
        <f t="shared" si="434"/>
        <v>0</v>
      </c>
      <c r="BM2073" s="296">
        <f t="shared" si="435"/>
        <v>0</v>
      </c>
      <c r="BN2073" s="293">
        <f t="shared" si="436"/>
        <v>0</v>
      </c>
      <c r="BO2073" s="294">
        <f t="shared" si="437"/>
        <v>0</v>
      </c>
      <c r="BP2073" s="295">
        <f t="shared" si="438"/>
        <v>0</v>
      </c>
      <c r="BQ2073" s="296">
        <f t="shared" si="439"/>
        <v>0</v>
      </c>
      <c r="BR2073" s="362">
        <f t="shared" si="440"/>
        <v>0</v>
      </c>
      <c r="BS2073" s="366">
        <f t="shared" si="441"/>
        <v>0</v>
      </c>
      <c r="BT2073" s="364">
        <f t="shared" si="442"/>
        <v>0</v>
      </c>
      <c r="BU2073" s="365">
        <f t="shared" si="443"/>
        <v>0</v>
      </c>
      <c r="BV2073" s="362">
        <f t="shared" si="444"/>
        <v>0</v>
      </c>
      <c r="BW2073" s="363">
        <f t="shared" si="445"/>
        <v>0</v>
      </c>
      <c r="BX2073" s="364">
        <f t="shared" si="446"/>
        <v>0</v>
      </c>
      <c r="BY2073" s="365">
        <f t="shared" si="447"/>
        <v>0</v>
      </c>
      <c r="BZ2073" s="362">
        <f t="shared" si="448"/>
        <v>0</v>
      </c>
      <c r="CA2073" s="366">
        <f t="shared" si="449"/>
        <v>0</v>
      </c>
      <c r="CB2073" s="364">
        <f t="shared" si="450"/>
        <v>0</v>
      </c>
      <c r="CC2073" s="365">
        <f t="shared" si="451"/>
        <v>0</v>
      </c>
      <c r="CD2073" s="298">
        <f t="shared" si="452"/>
        <v>0</v>
      </c>
      <c r="CE2073" s="272">
        <f t="shared" si="453"/>
        <v>0</v>
      </c>
      <c r="CF2073" s="370" t="str">
        <f>IF(CE2073=0,"",
IF(SUM($CE$1955:CE2073)=1,CG2073,
IF($CE$2075&gt;SUM($CE$1955:CE2073),_xlfn.CONCAT(", ",CG2073),
IF($CE$2075=SUM($CE$1955:CE2073),_xlfn.CONCAT(" y ",CG2073)))))</f>
        <v/>
      </c>
      <c r="CG2073" s="156" t="s">
        <v>5297</v>
      </c>
      <c r="CH2073" s="402">
        <f t="shared" si="454"/>
        <v>0</v>
      </c>
      <c r="CI2073" s="370" t="str">
        <f>IF(CH2073=0,"",
IF(SUM($CH$1955:CH2073)=1,CJ2073,
IF($CH$2075&gt;SUM($CH$1955:CH2073),_xlfn.CONCAT(", ",CJ2073),
IF($CH$2075=SUM($CH$1955:CH2073),_xlfn.CONCAT(" y ",CJ2073)))))</f>
        <v/>
      </c>
      <c r="CJ2073" s="156" t="s">
        <v>5297</v>
      </c>
    </row>
    <row r="2074" spans="1:88" ht="15" customHeight="1">
      <c r="A2074" s="662"/>
      <c r="B2074" s="145"/>
      <c r="C2074" s="157" t="s">
        <v>5298</v>
      </c>
      <c r="D2074" s="885" t="str">
        <f t="shared" si="402"/>
        <v/>
      </c>
      <c r="E2074" s="886"/>
      <c r="F2074" s="886"/>
      <c r="G2074" s="886"/>
      <c r="H2074" s="886"/>
      <c r="I2074" s="886"/>
      <c r="J2074" s="886"/>
      <c r="K2074" s="886"/>
      <c r="L2074" s="886"/>
      <c r="M2074" s="886"/>
      <c r="N2074" s="886"/>
      <c r="O2074" s="886"/>
      <c r="P2074" s="886"/>
      <c r="Q2074" s="886"/>
      <c r="R2074" s="887"/>
      <c r="S2074" s="614"/>
      <c r="T2074" s="614"/>
      <c r="U2074" s="614"/>
      <c r="V2074" s="614"/>
      <c r="W2074" s="614"/>
      <c r="X2074" s="614"/>
      <c r="Y2074" s="614"/>
      <c r="Z2074" s="614"/>
      <c r="AA2074" s="614"/>
      <c r="AB2074" s="614"/>
      <c r="AC2074" s="614"/>
      <c r="AD2074" s="614"/>
      <c r="AE2074" s="164"/>
      <c r="AF2074" s="164"/>
      <c r="AG2074" s="199">
        <f t="shared" si="403"/>
        <v>0</v>
      </c>
      <c r="AH2074" s="293">
        <f t="shared" si="404"/>
        <v>0</v>
      </c>
      <c r="AI2074" s="294">
        <f t="shared" si="405"/>
        <v>0</v>
      </c>
      <c r="AJ2074" s="295">
        <f t="shared" si="406"/>
        <v>0</v>
      </c>
      <c r="AK2074" s="296">
        <f t="shared" si="407"/>
        <v>0</v>
      </c>
      <c r="AL2074" s="293">
        <f t="shared" si="408"/>
        <v>0</v>
      </c>
      <c r="AM2074" s="294">
        <f t="shared" si="409"/>
        <v>0</v>
      </c>
      <c r="AN2074" s="295">
        <f t="shared" si="410"/>
        <v>0</v>
      </c>
      <c r="AO2074" s="296">
        <f t="shared" si="411"/>
        <v>0</v>
      </c>
      <c r="AP2074" s="293">
        <f t="shared" si="412"/>
        <v>0</v>
      </c>
      <c r="AQ2074" s="294">
        <f t="shared" si="413"/>
        <v>0</v>
      </c>
      <c r="AR2074" s="295">
        <f t="shared" si="414"/>
        <v>0</v>
      </c>
      <c r="AS2074" s="296">
        <f t="shared" si="415"/>
        <v>0</v>
      </c>
      <c r="AT2074" s="293">
        <f t="shared" si="416"/>
        <v>0</v>
      </c>
      <c r="AU2074" s="294">
        <f t="shared" si="417"/>
        <v>0</v>
      </c>
      <c r="AV2074" s="295">
        <f t="shared" si="418"/>
        <v>0</v>
      </c>
      <c r="AW2074" s="296">
        <f t="shared" si="419"/>
        <v>0</v>
      </c>
      <c r="AX2074" s="293">
        <f t="shared" si="420"/>
        <v>0</v>
      </c>
      <c r="AY2074" s="294">
        <f t="shared" si="421"/>
        <v>0</v>
      </c>
      <c r="AZ2074" s="295">
        <f t="shared" si="422"/>
        <v>0</v>
      </c>
      <c r="BA2074" s="296">
        <f t="shared" si="423"/>
        <v>0</v>
      </c>
      <c r="BB2074" s="293">
        <f t="shared" si="424"/>
        <v>0</v>
      </c>
      <c r="BC2074" s="294">
        <f t="shared" si="425"/>
        <v>0</v>
      </c>
      <c r="BD2074" s="295">
        <f t="shared" si="426"/>
        <v>0</v>
      </c>
      <c r="BE2074" s="296">
        <f t="shared" si="427"/>
        <v>0</v>
      </c>
      <c r="BF2074" s="293">
        <f t="shared" si="428"/>
        <v>0</v>
      </c>
      <c r="BG2074" s="294">
        <f t="shared" si="429"/>
        <v>0</v>
      </c>
      <c r="BH2074" s="295">
        <f t="shared" si="430"/>
        <v>0</v>
      </c>
      <c r="BI2074" s="296">
        <f t="shared" si="431"/>
        <v>0</v>
      </c>
      <c r="BJ2074" s="293">
        <f t="shared" si="432"/>
        <v>0</v>
      </c>
      <c r="BK2074" s="294">
        <f t="shared" si="433"/>
        <v>0</v>
      </c>
      <c r="BL2074" s="295">
        <f t="shared" si="434"/>
        <v>0</v>
      </c>
      <c r="BM2074" s="296">
        <f t="shared" si="435"/>
        <v>0</v>
      </c>
      <c r="BN2074" s="293">
        <f t="shared" si="436"/>
        <v>0</v>
      </c>
      <c r="BO2074" s="294">
        <f t="shared" si="437"/>
        <v>0</v>
      </c>
      <c r="BP2074" s="295">
        <f t="shared" si="438"/>
        <v>0</v>
      </c>
      <c r="BQ2074" s="296">
        <f t="shared" si="439"/>
        <v>0</v>
      </c>
      <c r="BR2074" s="362">
        <f t="shared" si="440"/>
        <v>0</v>
      </c>
      <c r="BS2074" s="366">
        <f t="shared" si="441"/>
        <v>0</v>
      </c>
      <c r="BT2074" s="364">
        <f t="shared" si="442"/>
        <v>0</v>
      </c>
      <c r="BU2074" s="365">
        <f t="shared" si="443"/>
        <v>0</v>
      </c>
      <c r="BV2074" s="362">
        <f t="shared" si="444"/>
        <v>0</v>
      </c>
      <c r="BW2074" s="363">
        <f t="shared" si="445"/>
        <v>0</v>
      </c>
      <c r="BX2074" s="364">
        <f t="shared" si="446"/>
        <v>0</v>
      </c>
      <c r="BY2074" s="365">
        <f t="shared" si="447"/>
        <v>0</v>
      </c>
      <c r="BZ2074" s="362">
        <f t="shared" si="448"/>
        <v>0</v>
      </c>
      <c r="CA2074" s="366">
        <f t="shared" si="449"/>
        <v>0</v>
      </c>
      <c r="CB2074" s="364">
        <f t="shared" si="450"/>
        <v>0</v>
      </c>
      <c r="CC2074" s="365">
        <f t="shared" si="451"/>
        <v>0</v>
      </c>
      <c r="CD2074" s="298">
        <f t="shared" si="452"/>
        <v>0</v>
      </c>
      <c r="CE2074" s="272">
        <f t="shared" si="453"/>
        <v>0</v>
      </c>
      <c r="CF2074" s="370" t="str">
        <f>IF(CE2074=0,"",
IF(SUM($CE$1955:CE2074)=1,CG2074,
IF($CE$2075&gt;SUM($CE$1955:CE2074),_xlfn.CONCAT(", ",CG2074),
IF($CE$2075=SUM($CE$1955:CE2074),_xlfn.CONCAT(" y ",CG2074)))))</f>
        <v/>
      </c>
      <c r="CG2074" s="156" t="s">
        <v>5299</v>
      </c>
      <c r="CH2074" s="402">
        <f t="shared" si="454"/>
        <v>0</v>
      </c>
      <c r="CI2074" s="370" t="str">
        <f>IF(CH2074=0,"",
IF(SUM($CH$1955:CH2074)=1,CJ2074,
IF($CH$2075&gt;SUM($CH$1955:CH2074),_xlfn.CONCAT(", ",CJ2074),
IF($CH$2075=SUM($CH$1955:CH2074),_xlfn.CONCAT(" y ",CJ2074)))))</f>
        <v/>
      </c>
      <c r="CJ2074" s="156" t="s">
        <v>5299</v>
      </c>
    </row>
    <row r="2075" spans="1:88" ht="15" customHeight="1">
      <c r="A2075" s="57"/>
      <c r="B2075" s="26"/>
      <c r="C2075" s="26"/>
      <c r="D2075" s="26"/>
      <c r="E2075" s="26"/>
      <c r="F2075" s="164"/>
      <c r="G2075" s="26"/>
      <c r="H2075" s="26"/>
      <c r="I2075" s="26"/>
      <c r="J2075" s="26"/>
      <c r="K2075" s="26"/>
      <c r="L2075" s="26"/>
      <c r="M2075" s="26"/>
      <c r="N2075" s="26"/>
      <c r="O2075" s="67"/>
      <c r="P2075" s="24"/>
      <c r="Q2075" s="24"/>
      <c r="R2075" s="74" t="s">
        <v>5527</v>
      </c>
      <c r="S2075" s="63">
        <f>IF(AND(SUM(S1955:S2074)=0,COUNTIF(S1955:S2074,"NS")&gt;0),"NS",
IF(AND(SUM(S1955:S2074)=0,COUNTIF(S1955:S2074,0)&gt;0),0,
IF(AND(SUM(S1955:S2074)=0,COUNTIF(S1955:S2074,"NA")&gt;0),"NA",
SUM(S1955:S2074))))</f>
        <v>0</v>
      </c>
      <c r="T2075" s="63">
        <f t="shared" ref="T2075:AD2075" si="455">IF(AND(SUM(T1955:T2074)=0,COUNTIF(T1955:T2074,"NS")&gt;0),"NS",
IF(AND(SUM(T1955:T2074)=0,COUNTIF(T1955:T2074,0)&gt;0),0,
IF(AND(SUM(T1955:T2074)=0,COUNTIF(T1955:T2074,"NA")&gt;0),"NA",
SUM(T1955:T2074))))</f>
        <v>0</v>
      </c>
      <c r="U2075" s="63">
        <f t="shared" si="455"/>
        <v>0</v>
      </c>
      <c r="V2075" s="63">
        <f t="shared" si="455"/>
        <v>0</v>
      </c>
      <c r="W2075" s="63">
        <f t="shared" si="455"/>
        <v>0</v>
      </c>
      <c r="X2075" s="63">
        <f t="shared" si="455"/>
        <v>0</v>
      </c>
      <c r="Y2075" s="63">
        <f t="shared" si="455"/>
        <v>0</v>
      </c>
      <c r="Z2075" s="63">
        <f t="shared" si="455"/>
        <v>0</v>
      </c>
      <c r="AA2075" s="63">
        <f t="shared" si="455"/>
        <v>0</v>
      </c>
      <c r="AB2075" s="63">
        <f t="shared" si="455"/>
        <v>0</v>
      </c>
      <c r="AC2075" s="63">
        <f t="shared" si="455"/>
        <v>0</v>
      </c>
      <c r="AD2075" s="63">
        <f t="shared" si="455"/>
        <v>0</v>
      </c>
      <c r="AE2075" s="164"/>
      <c r="AF2075" s="164"/>
      <c r="AG2075" s="203">
        <f>SUM(AG1955:AG2074)</f>
        <v>0</v>
      </c>
      <c r="AH2075" s="164"/>
      <c r="AI2075" s="164"/>
      <c r="AJ2075" s="164"/>
      <c r="AK2075" s="291">
        <f>SUM(AK1955:AK2074)</f>
        <v>0</v>
      </c>
      <c r="AL2075" s="164"/>
      <c r="AM2075" s="164"/>
      <c r="AN2075" s="164"/>
      <c r="AO2075" s="291">
        <f>SUM(AO1955:AO2074)</f>
        <v>0</v>
      </c>
      <c r="AP2075" s="164"/>
      <c r="AQ2075" s="164"/>
      <c r="AR2075" s="164"/>
      <c r="AS2075" s="291">
        <f>SUM(AS1955:AS2074)</f>
        <v>0</v>
      </c>
      <c r="AT2075" s="164"/>
      <c r="AU2075" s="164"/>
      <c r="AV2075" s="164"/>
      <c r="AW2075" s="291">
        <f>SUM(AW1955:AW2074)</f>
        <v>0</v>
      </c>
      <c r="AX2075" s="164"/>
      <c r="AY2075" s="164"/>
      <c r="AZ2075" s="164"/>
      <c r="BA2075" s="291">
        <f>SUM(BA1955:BA2074)</f>
        <v>0</v>
      </c>
      <c r="BB2075" s="164"/>
      <c r="BC2075" s="164"/>
      <c r="BD2075" s="164"/>
      <c r="BE2075" s="291">
        <f>SUM(BE1955:BE2074)</f>
        <v>0</v>
      </c>
      <c r="BF2075" s="164"/>
      <c r="BG2075" s="164"/>
      <c r="BH2075" s="164"/>
      <c r="BI2075" s="291">
        <f>SUM(BI1955:BI2074)</f>
        <v>0</v>
      </c>
      <c r="BJ2075" s="164"/>
      <c r="BK2075" s="164"/>
      <c r="BL2075" s="164"/>
      <c r="BM2075" s="291">
        <f>SUM(BM1955:BM2074)</f>
        <v>0</v>
      </c>
      <c r="BN2075" s="164"/>
      <c r="BO2075" s="164"/>
      <c r="BP2075" s="164"/>
      <c r="BQ2075" s="291">
        <f>SUM(BQ1955:BQ2074)</f>
        <v>0</v>
      </c>
      <c r="BR2075" s="164"/>
      <c r="BS2075" s="164"/>
      <c r="BT2075" s="164"/>
      <c r="BU2075" s="164"/>
      <c r="BV2075" s="164"/>
      <c r="BW2075" s="164"/>
      <c r="BX2075" s="164"/>
      <c r="BY2075" s="164"/>
      <c r="BZ2075" s="164"/>
      <c r="CA2075" s="164"/>
      <c r="CB2075" s="164"/>
      <c r="CC2075" s="164"/>
      <c r="CD2075" s="297">
        <f>SUM(CD1955:CD2074)</f>
        <v>0</v>
      </c>
      <c r="CE2075" s="274">
        <f>SUM(CE1955:CE2074)</f>
        <v>0</v>
      </c>
      <c r="CF2075" s="274" t="str">
        <f>IF(CE2075=0,"",_xlfn.CONCAT(CF1955:CF2074))</f>
        <v/>
      </c>
      <c r="CG2075" s="275" t="str">
        <f>IF(CE2075=0,"",
IF(CE2075&gt;1,"Favor de revisar la suma y consistencia de totales y/o subtotales por filas (numéricos y NS)",
IF(CE2075=1,_xlfn.CONCAT("Favor de revisar la sumatoria del total y/o subtotal en el numeral ",CF2075),_xlfn.CONCAT("Favor de revisar la sumatoria de los totales y/o subtotales en los numerales ",CF2075))))</f>
        <v/>
      </c>
      <c r="CH2075" s="274">
        <f>SUM(CH1955:CH2074)</f>
        <v>0</v>
      </c>
      <c r="CI2075" s="274" t="str">
        <f>IF(CH2075=0,"",_xlfn.CONCAT(CI1955:CI2074))</f>
        <v/>
      </c>
      <c r="CJ2075" s="275" t="str">
        <f>IF(CH2075=0,"",
IF(CH2075&gt;10,"Favor de ingresar toda la información requerida en la pregunta y/o verifique que no tenga información en celdas sombreadas",
IF(CH2075=1,_xlfn.CONCAT("Favor de revisar la información capturada en el numeral ",CI2075),_xlfn.CONCAT("Favor de revisar la información capturada en los numerales ",CI2075))))</f>
        <v/>
      </c>
    </row>
    <row r="2076" spans="1:88" ht="15" customHeight="1">
      <c r="A2076" s="57"/>
      <c r="B2076" s="26"/>
      <c r="C2076" s="26"/>
      <c r="D2076" s="26"/>
      <c r="E2076" s="26"/>
      <c r="F2076" s="26"/>
      <c r="G2076" s="26"/>
      <c r="H2076" s="26"/>
      <c r="I2076" s="26"/>
      <c r="J2076" s="26"/>
      <c r="K2076" s="26"/>
      <c r="L2076" s="26"/>
      <c r="M2076" s="26"/>
      <c r="N2076" s="26"/>
      <c r="O2076" s="26"/>
      <c r="P2076" s="26"/>
      <c r="Q2076" s="26"/>
      <c r="R2076" s="26"/>
      <c r="S2076" s="26"/>
      <c r="T2076" s="26"/>
      <c r="U2076" s="26"/>
      <c r="V2076" s="26"/>
      <c r="W2076" s="26"/>
      <c r="X2076" s="26"/>
      <c r="Y2076" s="26"/>
      <c r="Z2076" s="26"/>
      <c r="AA2076" s="26"/>
      <c r="AB2076" s="26"/>
      <c r="AC2076" s="26"/>
      <c r="AD2076" s="26"/>
      <c r="AE2076" s="164"/>
      <c r="AF2076" s="164"/>
      <c r="AG2076" s="164"/>
      <c r="AH2076" s="164"/>
      <c r="AI2076" s="164"/>
      <c r="AJ2076" s="164"/>
      <c r="AK2076" s="164"/>
      <c r="AL2076" s="164"/>
      <c r="AM2076" s="164"/>
      <c r="AN2076" s="164"/>
      <c r="AO2076" s="164"/>
      <c r="AP2076" s="164"/>
      <c r="AQ2076" s="164"/>
      <c r="AR2076" s="164"/>
      <c r="AS2076" s="164"/>
      <c r="AT2076" s="164"/>
      <c r="AU2076" s="164"/>
      <c r="AV2076" s="164"/>
      <c r="AW2076" s="164"/>
      <c r="AX2076" s="164"/>
      <c r="AY2076" s="164"/>
      <c r="AZ2076" s="164"/>
      <c r="BA2076" s="164"/>
      <c r="BB2076" s="164"/>
      <c r="BC2076" s="164"/>
      <c r="BD2076" s="164"/>
      <c r="BE2076" s="164"/>
      <c r="BF2076" s="164"/>
      <c r="BG2076" s="164"/>
      <c r="BH2076" s="164"/>
      <c r="BI2076" s="164"/>
      <c r="BJ2076" s="164"/>
      <c r="BK2076" s="164"/>
      <c r="BL2076" s="164"/>
      <c r="BM2076" s="164"/>
      <c r="BN2076" s="164"/>
      <c r="BO2076" s="164"/>
      <c r="BP2076" s="164"/>
      <c r="BQ2076" s="164"/>
      <c r="BR2076" s="164"/>
      <c r="BS2076" s="164"/>
      <c r="BT2076" s="164"/>
      <c r="BU2076" s="164"/>
      <c r="BV2076" s="164"/>
      <c r="BW2076" s="164"/>
      <c r="BX2076" s="164"/>
      <c r="BY2076" s="164"/>
      <c r="BZ2076" s="164"/>
      <c r="CA2076" s="164"/>
      <c r="CB2076" s="164"/>
      <c r="CC2076" s="164"/>
      <c r="CD2076" s="164"/>
      <c r="CE2076" s="164"/>
      <c r="CF2076" s="164"/>
      <c r="CG2076" s="164"/>
      <c r="CH2076" s="164"/>
      <c r="CI2076" s="164"/>
      <c r="CJ2076" s="164"/>
    </row>
    <row r="2077" spans="1:88" ht="15" customHeight="1">
      <c r="A2077" s="57"/>
      <c r="B2077" s="26"/>
      <c r="C2077" s="26"/>
      <c r="D2077" s="26"/>
      <c r="E2077" s="26"/>
      <c r="F2077" s="26"/>
      <c r="G2077" s="26"/>
      <c r="H2077" s="26"/>
      <c r="I2077" s="26"/>
      <c r="J2077" s="26"/>
      <c r="K2077" s="26"/>
      <c r="L2077" s="26"/>
      <c r="M2077" s="26"/>
      <c r="N2077" s="26"/>
      <c r="O2077" s="26"/>
      <c r="P2077" s="26"/>
      <c r="Q2077" s="26"/>
      <c r="R2077" s="26"/>
      <c r="S2077" s="26"/>
      <c r="T2077" s="26"/>
      <c r="U2077" s="26"/>
      <c r="V2077" s="26"/>
      <c r="W2077" s="26"/>
      <c r="X2077" s="26"/>
      <c r="Y2077" s="26"/>
      <c r="Z2077" s="26"/>
      <c r="AA2077" s="899" t="s">
        <v>5629</v>
      </c>
      <c r="AB2077" s="899"/>
      <c r="AC2077" s="899"/>
      <c r="AD2077" s="899"/>
      <c r="AE2077" s="164"/>
      <c r="AF2077" s="164"/>
      <c r="AG2077" s="164"/>
      <c r="AH2077" s="164"/>
      <c r="AI2077" s="164"/>
      <c r="AJ2077" s="164"/>
      <c r="AK2077" s="545" t="s">
        <v>5460</v>
      </c>
      <c r="AL2077" s="368">
        <f>SUM(AK2075,AO2075,AS2075,AW2075,BA2075,BE2075,BI2075,BM2075,BQ2075)</f>
        <v>0</v>
      </c>
      <c r="AM2077" s="164"/>
      <c r="AN2077" s="164"/>
      <c r="AO2077" s="164"/>
      <c r="AP2077" s="164"/>
      <c r="AQ2077" s="164"/>
      <c r="AR2077" s="164"/>
      <c r="AS2077" s="164"/>
      <c r="AT2077" s="164"/>
      <c r="AU2077" s="164"/>
      <c r="AV2077" s="164"/>
      <c r="AW2077" s="164"/>
      <c r="AX2077" s="164"/>
      <c r="AY2077" s="164"/>
      <c r="AZ2077" s="164"/>
      <c r="BA2077" s="164"/>
      <c r="BB2077" s="164"/>
      <c r="BC2077" s="164"/>
      <c r="BD2077" s="164"/>
      <c r="BE2077" s="164"/>
      <c r="BF2077" s="164"/>
      <c r="BG2077" s="164"/>
      <c r="BH2077" s="164"/>
      <c r="BI2077" s="164"/>
      <c r="BJ2077" s="164"/>
      <c r="BK2077" s="164"/>
      <c r="BL2077" s="164"/>
      <c r="BM2077" s="164"/>
      <c r="BN2077" s="164"/>
      <c r="BO2077" s="164"/>
      <c r="BP2077" s="164"/>
      <c r="BQ2077" s="164"/>
      <c r="BR2077" s="164"/>
      <c r="BS2077" s="164"/>
      <c r="BT2077" s="164"/>
      <c r="BU2077" s="164"/>
      <c r="BV2077" s="164"/>
      <c r="BW2077" s="164"/>
      <c r="BX2077" s="164"/>
      <c r="BY2077" s="164"/>
      <c r="BZ2077" s="164"/>
      <c r="CA2077" s="164"/>
      <c r="CB2077" s="164"/>
      <c r="CC2077" s="164"/>
      <c r="CD2077" s="164"/>
      <c r="CE2077" s="164"/>
      <c r="CF2077" s="164"/>
      <c r="CG2077" s="164"/>
      <c r="CH2077" s="164"/>
      <c r="CI2077" s="164"/>
      <c r="CJ2077" s="164"/>
    </row>
    <row r="2078" spans="1:88" ht="24" customHeight="1">
      <c r="A2078" s="57"/>
      <c r="B2078" s="26"/>
      <c r="C2078" s="867" t="s">
        <v>5083</v>
      </c>
      <c r="D2078" s="868"/>
      <c r="E2078" s="868"/>
      <c r="F2078" s="868"/>
      <c r="G2078" s="868"/>
      <c r="H2078" s="868"/>
      <c r="I2078" s="868"/>
      <c r="J2078" s="868"/>
      <c r="K2078" s="868"/>
      <c r="L2078" s="868"/>
      <c r="M2078" s="868"/>
      <c r="N2078" s="868"/>
      <c r="O2078" s="869"/>
      <c r="P2078" s="707" t="s">
        <v>5754</v>
      </c>
      <c r="Q2078" s="708"/>
      <c r="R2078" s="708"/>
      <c r="S2078" s="708"/>
      <c r="T2078" s="708"/>
      <c r="U2078" s="708"/>
      <c r="V2078" s="708"/>
      <c r="W2078" s="708"/>
      <c r="X2078" s="708"/>
      <c r="Y2078" s="708"/>
      <c r="Z2078" s="708"/>
      <c r="AA2078" s="708"/>
      <c r="AB2078" s="708"/>
      <c r="AC2078" s="708"/>
      <c r="AD2078" s="709"/>
      <c r="AE2078" s="164"/>
      <c r="AF2078" s="164"/>
      <c r="AG2078" s="783" t="s">
        <v>5080</v>
      </c>
      <c r="AH2078" s="783"/>
      <c r="AI2078" s="783"/>
      <c r="AJ2078" s="784" t="s">
        <v>5314</v>
      </c>
      <c r="AK2078" s="784"/>
      <c r="AL2078" s="784"/>
      <c r="AM2078" s="784"/>
      <c r="AN2078" s="784"/>
      <c r="AO2078" s="784"/>
      <c r="AP2078" s="784"/>
      <c r="AQ2078" s="784"/>
      <c r="AR2078" s="784"/>
      <c r="AS2078" s="784"/>
      <c r="AT2078" s="784"/>
      <c r="AU2078" s="784"/>
      <c r="AV2078" s="784"/>
      <c r="AW2078" s="784"/>
      <c r="AX2078" s="784"/>
      <c r="AY2078" s="784"/>
      <c r="AZ2078" s="784"/>
      <c r="BA2078" s="784"/>
      <c r="BB2078" s="784"/>
      <c r="BC2078" s="784"/>
      <c r="BD2078" s="784"/>
      <c r="BE2078" s="784"/>
      <c r="BF2078" s="784"/>
      <c r="BG2078" s="784"/>
      <c r="BH2078" s="544" t="s">
        <v>5081</v>
      </c>
      <c r="BI2078" s="164"/>
      <c r="BJ2078" s="772" t="s">
        <v>5721</v>
      </c>
      <c r="BK2078" s="772"/>
      <c r="BL2078" s="773"/>
      <c r="BM2078" s="774" t="s">
        <v>5722</v>
      </c>
      <c r="BN2078" s="775"/>
      <c r="BO2078" s="776"/>
      <c r="BP2078" s="164"/>
      <c r="BQ2078" s="164"/>
      <c r="BR2078" s="164"/>
      <c r="BS2078" s="164"/>
      <c r="BT2078" s="164"/>
      <c r="BU2078" s="164"/>
      <c r="BV2078" s="164"/>
      <c r="BW2078" s="164"/>
      <c r="BX2078" s="164"/>
      <c r="BY2078" s="164"/>
      <c r="BZ2078" s="164"/>
      <c r="CA2078" s="164"/>
      <c r="CB2078" s="164"/>
      <c r="CC2078" s="164"/>
      <c r="CD2078" s="164"/>
      <c r="CE2078" s="164"/>
      <c r="CF2078" s="164"/>
      <c r="CG2078" s="164"/>
      <c r="CH2078" s="164"/>
      <c r="CI2078" s="164"/>
      <c r="CJ2078" s="164"/>
    </row>
    <row r="2079" spans="1:88" ht="108" customHeight="1">
      <c r="A2079" s="57"/>
      <c r="B2079" s="26"/>
      <c r="C2079" s="870"/>
      <c r="D2079" s="871"/>
      <c r="E2079" s="871"/>
      <c r="F2079" s="871"/>
      <c r="G2079" s="871"/>
      <c r="H2079" s="871"/>
      <c r="I2079" s="871"/>
      <c r="J2079" s="871"/>
      <c r="K2079" s="871"/>
      <c r="L2079" s="871"/>
      <c r="M2079" s="871"/>
      <c r="N2079" s="871"/>
      <c r="O2079" s="872"/>
      <c r="P2079" s="883" t="s">
        <v>5770</v>
      </c>
      <c r="Q2079" s="883"/>
      <c r="R2079" s="883"/>
      <c r="S2079" s="951" t="s">
        <v>5771</v>
      </c>
      <c r="T2079" s="969"/>
      <c r="U2079" s="952"/>
      <c r="V2079" s="951" t="s">
        <v>5772</v>
      </c>
      <c r="W2079" s="969"/>
      <c r="X2079" s="952"/>
      <c r="Y2079" s="883" t="s">
        <v>5773</v>
      </c>
      <c r="Z2079" s="883"/>
      <c r="AA2079" s="883"/>
      <c r="AB2079" s="951" t="s">
        <v>5560</v>
      </c>
      <c r="AC2079" s="969"/>
      <c r="AD2079" s="952"/>
      <c r="AE2079" s="164"/>
      <c r="AF2079" s="164"/>
      <c r="AG2079" s="783" t="s">
        <v>5730</v>
      </c>
      <c r="AH2079" s="783"/>
      <c r="AI2079" s="783"/>
      <c r="AJ2079" s="1005" t="s">
        <v>5774</v>
      </c>
      <c r="AK2079" s="1006"/>
      <c r="AL2079" s="1006"/>
      <c r="AM2079" s="1007" t="s">
        <v>5775</v>
      </c>
      <c r="AN2079" s="1008"/>
      <c r="AO2079" s="1008"/>
      <c r="AP2079" s="1005" t="s">
        <v>5776</v>
      </c>
      <c r="AQ2079" s="1006"/>
      <c r="AR2079" s="1006"/>
      <c r="AS2079" s="1007" t="s">
        <v>5777</v>
      </c>
      <c r="AT2079" s="1008"/>
      <c r="AU2079" s="1008"/>
      <c r="AV2079" s="1005" t="s">
        <v>5778</v>
      </c>
      <c r="AW2079" s="1006"/>
      <c r="AX2079" s="1006"/>
      <c r="AY2079" s="1007" t="s">
        <v>5779</v>
      </c>
      <c r="AZ2079" s="1008"/>
      <c r="BA2079" s="1008"/>
      <c r="BB2079" s="1005" t="s">
        <v>5780</v>
      </c>
      <c r="BC2079" s="1006"/>
      <c r="BD2079" s="1006"/>
      <c r="BE2079" s="1007" t="s">
        <v>5636</v>
      </c>
      <c r="BF2079" s="1008"/>
      <c r="BG2079" s="1008"/>
      <c r="BH2079" s="1010" t="s">
        <v>5368</v>
      </c>
      <c r="BI2079" s="351" t="s">
        <v>5313</v>
      </c>
      <c r="BJ2079" s="777" t="s">
        <v>5433</v>
      </c>
      <c r="BK2079" s="777"/>
      <c r="BL2079" s="777"/>
      <c r="BM2079" s="778" t="s">
        <v>5434</v>
      </c>
      <c r="BN2079" s="778"/>
      <c r="BO2079" s="778"/>
      <c r="BP2079" s="164"/>
      <c r="BQ2079" s="164"/>
      <c r="BR2079" s="164"/>
      <c r="BS2079" s="164"/>
      <c r="BT2079" s="164"/>
      <c r="BU2079" s="164"/>
      <c r="BV2079" s="164"/>
      <c r="BW2079" s="164"/>
      <c r="BX2079" s="164"/>
      <c r="BY2079" s="164"/>
      <c r="BZ2079" s="164"/>
      <c r="CA2079" s="164"/>
      <c r="CB2079" s="164"/>
      <c r="CC2079" s="164"/>
      <c r="CD2079" s="164"/>
      <c r="CE2079" s="164"/>
      <c r="CF2079" s="164"/>
      <c r="CG2079" s="164"/>
      <c r="CH2079" s="164"/>
      <c r="CI2079" s="164"/>
      <c r="CJ2079" s="164"/>
    </row>
    <row r="2080" spans="1:88" ht="48" customHeight="1">
      <c r="A2080" s="57"/>
      <c r="B2080" s="26"/>
      <c r="C2080" s="873"/>
      <c r="D2080" s="874"/>
      <c r="E2080" s="874"/>
      <c r="F2080" s="874"/>
      <c r="G2080" s="874"/>
      <c r="H2080" s="874"/>
      <c r="I2080" s="874"/>
      <c r="J2080" s="874"/>
      <c r="K2080" s="874"/>
      <c r="L2080" s="874"/>
      <c r="M2080" s="874"/>
      <c r="N2080" s="874"/>
      <c r="O2080" s="875"/>
      <c r="P2080" s="62" t="s">
        <v>5416</v>
      </c>
      <c r="Q2080" s="152" t="s">
        <v>5397</v>
      </c>
      <c r="R2080" s="152" t="s">
        <v>5398</v>
      </c>
      <c r="S2080" s="62" t="s">
        <v>5416</v>
      </c>
      <c r="T2080" s="152" t="s">
        <v>5397</v>
      </c>
      <c r="U2080" s="152" t="s">
        <v>5398</v>
      </c>
      <c r="V2080" s="62" t="s">
        <v>5416</v>
      </c>
      <c r="W2080" s="152" t="s">
        <v>5397</v>
      </c>
      <c r="X2080" s="152" t="s">
        <v>5398</v>
      </c>
      <c r="Y2080" s="62" t="s">
        <v>5416</v>
      </c>
      <c r="Z2080" s="152" t="s">
        <v>5397</v>
      </c>
      <c r="AA2080" s="152" t="s">
        <v>5398</v>
      </c>
      <c r="AB2080" s="62" t="s">
        <v>5416</v>
      </c>
      <c r="AC2080" s="152" t="s">
        <v>5397</v>
      </c>
      <c r="AD2080" s="152" t="s">
        <v>5398</v>
      </c>
      <c r="AE2080" s="164"/>
      <c r="AF2080" s="164"/>
      <c r="AG2080" s="371" t="s">
        <v>5369</v>
      </c>
      <c r="AH2080" s="372" t="s">
        <v>5781</v>
      </c>
      <c r="AI2080" s="373" t="s">
        <v>5424</v>
      </c>
      <c r="AJ2080" s="377" t="s">
        <v>5369</v>
      </c>
      <c r="AK2080" s="378" t="s">
        <v>5781</v>
      </c>
      <c r="AL2080" s="379" t="s">
        <v>5424</v>
      </c>
      <c r="AM2080" s="386" t="s">
        <v>5369</v>
      </c>
      <c r="AN2080" s="387" t="s">
        <v>5781</v>
      </c>
      <c r="AO2080" s="388" t="s">
        <v>5424</v>
      </c>
      <c r="AP2080" s="377" t="s">
        <v>5369</v>
      </c>
      <c r="AQ2080" s="378" t="s">
        <v>5781</v>
      </c>
      <c r="AR2080" s="379" t="s">
        <v>5424</v>
      </c>
      <c r="AS2080" s="386" t="s">
        <v>5369</v>
      </c>
      <c r="AT2080" s="387" t="s">
        <v>5781</v>
      </c>
      <c r="AU2080" s="388" t="s">
        <v>5424</v>
      </c>
      <c r="AV2080" s="377" t="s">
        <v>5369</v>
      </c>
      <c r="AW2080" s="378" t="s">
        <v>5781</v>
      </c>
      <c r="AX2080" s="389" t="s">
        <v>5424</v>
      </c>
      <c r="AY2080" s="386" t="s">
        <v>5369</v>
      </c>
      <c r="AZ2080" s="387" t="s">
        <v>5781</v>
      </c>
      <c r="BA2080" s="388" t="s">
        <v>5424</v>
      </c>
      <c r="BB2080" s="377" t="s">
        <v>5369</v>
      </c>
      <c r="BC2080" s="378" t="s">
        <v>5781</v>
      </c>
      <c r="BD2080" s="389" t="s">
        <v>5424</v>
      </c>
      <c r="BE2080" s="386" t="s">
        <v>5369</v>
      </c>
      <c r="BF2080" s="387" t="s">
        <v>5781</v>
      </c>
      <c r="BG2080" s="388" t="s">
        <v>5424</v>
      </c>
      <c r="BH2080" s="1011"/>
      <c r="BI2080" s="352" t="s">
        <v>5663</v>
      </c>
      <c r="BJ2080" s="269" t="s">
        <v>5459</v>
      </c>
      <c r="BK2080" s="270" t="s">
        <v>5093</v>
      </c>
      <c r="BL2080" s="271" t="s">
        <v>5094</v>
      </c>
      <c r="BM2080" s="269" t="s">
        <v>5459</v>
      </c>
      <c r="BN2080" s="270" t="s">
        <v>5093</v>
      </c>
      <c r="BO2080" s="271" t="s">
        <v>5094</v>
      </c>
      <c r="BP2080" s="164"/>
      <c r="BQ2080" s="164"/>
      <c r="BR2080" s="164"/>
      <c r="BS2080" s="164"/>
      <c r="BT2080" s="164"/>
      <c r="BU2080" s="164"/>
      <c r="BV2080" s="164"/>
      <c r="BW2080" s="164"/>
      <c r="BX2080" s="164"/>
      <c r="BY2080" s="164"/>
      <c r="BZ2080" s="164"/>
      <c r="CA2080" s="164"/>
      <c r="CB2080" s="164"/>
      <c r="CC2080" s="164"/>
      <c r="CD2080" s="164"/>
      <c r="CE2080" s="164"/>
      <c r="CF2080" s="164"/>
      <c r="CG2080" s="164"/>
      <c r="CH2080" s="164"/>
      <c r="CI2080" s="164"/>
      <c r="CJ2080" s="164"/>
    </row>
    <row r="2081" spans="1:67" ht="15" customHeight="1">
      <c r="A2081" s="57"/>
      <c r="B2081" s="26"/>
      <c r="C2081" s="625" t="s">
        <v>5008</v>
      </c>
      <c r="D2081" s="852" t="str">
        <f>IF(D40="","",D40)</f>
        <v>OFICINA DEL C GOBERNADOR</v>
      </c>
      <c r="E2081" s="853"/>
      <c r="F2081" s="853"/>
      <c r="G2081" s="853"/>
      <c r="H2081" s="853"/>
      <c r="I2081" s="853"/>
      <c r="J2081" s="853"/>
      <c r="K2081" s="853"/>
      <c r="L2081" s="853"/>
      <c r="M2081" s="853"/>
      <c r="N2081" s="853"/>
      <c r="O2081" s="854"/>
      <c r="P2081" s="612"/>
      <c r="Q2081" s="612"/>
      <c r="R2081" s="612"/>
      <c r="S2081" s="612"/>
      <c r="T2081" s="612"/>
      <c r="U2081" s="612"/>
      <c r="V2081" s="612"/>
      <c r="W2081" s="612"/>
      <c r="X2081" s="612"/>
      <c r="Y2081" s="612"/>
      <c r="Z2081" s="612"/>
      <c r="AA2081" s="612"/>
      <c r="AB2081" s="612"/>
      <c r="AC2081" s="612"/>
      <c r="AD2081" s="612"/>
      <c r="AE2081" s="164"/>
      <c r="AF2081" s="164"/>
      <c r="AG2081" s="374">
        <f t="shared" ref="AG2081:AG2112" si="456">IF(OR(S1955="NS",S1815="NS"),0,IF(AND(S1955="NA",S1815="NA"),0,IF(S1955&gt;=SUM(S1815),0,1)))</f>
        <v>0</v>
      </c>
      <c r="AH2081" s="375">
        <f t="shared" ref="AH2081:AH2112" si="457">IF(OR(T1955="NS",T1815="NS"),0,IF(AND(T1955="NA",T1815="NA"),0,IF(T1955&gt;=SUM(T1815),0,1)))</f>
        <v>0</v>
      </c>
      <c r="AI2081" s="376">
        <f t="shared" ref="AI2081:AI2112" si="458">IF(OR(U1955="NS",U1815="NS"),0,IF(AND(U1955="NA",U1815="NA"),0,IF(U1955&gt;=SUM(U1815),0,1)))</f>
        <v>0</v>
      </c>
      <c r="AJ2081" s="380">
        <f>IF(OR(V1955="NS",$S1815="NS"),0,IF(AND(V1955="NA",$S1815="NA"),0,IF(V1955&lt;=SUM($S1815),0,1)))</f>
        <v>0</v>
      </c>
      <c r="AK2081" s="381">
        <f>IF(OR(W1955="NS",$T1815="NS"),0,IF(AND(W1955="NA",$T1815="NA"),0,IF(W1955&lt;=SUM($T1815),0,1)))</f>
        <v>0</v>
      </c>
      <c r="AL2081" s="382">
        <f>IF(OR(X1955="NS",$U1815="NS"),0,IF(AND(X1955="NA",$U1815="NA"),0,IF(X1955&lt;=SUM($U1815),0,1)))</f>
        <v>0</v>
      </c>
      <c r="AM2081" s="383">
        <f>IF(OR(Y1955="NS",$S1815="NS"),0,IF(AND(Y1955="NA",$S1815="NA"),0,IF(Y1955&lt;=SUM($S1815),0,1)))</f>
        <v>0</v>
      </c>
      <c r="AN2081" s="384">
        <f>IF(OR(Z1955="NS",$T1815="NS"),0,IF(AND(Z1955="NA",$T1815="NA"),0,IF(Z1955&lt;=SUM($T1815),0,1)))</f>
        <v>0</v>
      </c>
      <c r="AO2081" s="385">
        <f>IF(OR(AA1955="NS",$U1815="NS"),0,IF(AND(AA1955="NA",$U1815="NA"),0,IF(AA1955&lt;=SUM($U1815),0,1)))</f>
        <v>0</v>
      </c>
      <c r="AP2081" s="380">
        <f>IF(OR(AB1955="NS",$S1815="NS"),0,IF(AND(AB1955="NA",$S1815="NA"),0,IF(AB1955&lt;=SUM($S1815),0,1)))</f>
        <v>0</v>
      </c>
      <c r="AQ2081" s="381">
        <f>IF(OR(AC1955="NS",$T1815="NS"),0,IF(AND(AC1955="NA",$T1815="NA"),0,IF(AC1955&lt;=SUM($T1815),0,1)))</f>
        <v>0</v>
      </c>
      <c r="AR2081" s="382">
        <f>IF(OR(AD1955="NS",$U1815="NS"),0,IF(AND(AD1955="NA",$U1815="NA"),0,IF(AD1955&lt;=SUM($U1815),0,1)))</f>
        <v>0</v>
      </c>
      <c r="AS2081" s="383">
        <f>IF(OR(P2081="NS",$S1815="NS"),0,IF(AND(P2081="NA",$S1815="NA"),0,IF(P2081&lt;=SUM($S1815),0,1)))</f>
        <v>0</v>
      </c>
      <c r="AT2081" s="384">
        <f>IF(OR(Q2081="NS",$T1815="NS"),0,IF(AND(Q2081="NA",$T1815="NA"),0,IF(Q2081&lt;=SUM($T1815),0,1)))</f>
        <v>0</v>
      </c>
      <c r="AU2081" s="385">
        <f>IF(OR(R2081="NS",$U1815="NS"),0,IF(AND(R2081="NA",$U1815="NA"),0,IF(R2081&lt;=SUM($U1815),0,1)))</f>
        <v>0</v>
      </c>
      <c r="AV2081" s="380">
        <f>IF(OR(S2081="NS",$S1815="NS"),0,IF(AND(S2081="NA",$S1815="NA"),0,IF(S2081&lt;=SUM($S1815),0,1)))</f>
        <v>0</v>
      </c>
      <c r="AW2081" s="381">
        <f>IF(OR(T2081="NS",$T1815="NS"),0,IF(AND(T2081="NA",$T1815="NA"),0,IF(T2081&lt;=SUM($T1815),0,1)))</f>
        <v>0</v>
      </c>
      <c r="AX2081" s="382">
        <f>IF(OR(U2081="NS",$U1815="NS"),0,IF(AND(U2081="NA",$U1815="NA"),0,IF(U2081&lt;=SUM($U1815),0,1)))</f>
        <v>0</v>
      </c>
      <c r="AY2081" s="383">
        <f>IF(OR(V2081="NS",$S1815="NS"),0,IF(AND(V2081="NA",$S1815="NA"),0,IF(V2081&lt;=SUM($S1815),0,1)))</f>
        <v>0</v>
      </c>
      <c r="AZ2081" s="384">
        <f>IF(OR(W2081="NS",$T1815="NS"),0,IF(AND(W2081="NA",$T1815="NA"),0,IF(W2081&lt;=SUM($T1815),0,1)))</f>
        <v>0</v>
      </c>
      <c r="BA2081" s="385">
        <f>IF(OR(X2081="NS",$U1815="NS"),0,IF(AND(X2081="NA",$U1815="NA"),0,IF(X2081&lt;=SUM($U1815),0,1)))</f>
        <v>0</v>
      </c>
      <c r="BB2081" s="380">
        <f>IF(OR(Y2081="NS",$S1815="NS"),0,IF(AND(Y2081="NA",$S1815="NA"),0,IF(Y2081&lt;=SUM($S1815),0,1)))</f>
        <v>0</v>
      </c>
      <c r="BC2081" s="381">
        <f>IF(OR(Z2081="NS",$T1815="NS"),0,IF(AND(Z2081="NA",$T1815="NA"),0,IF(Z2081&lt;=SUM($T1815),0,1)))</f>
        <v>0</v>
      </c>
      <c r="BD2081" s="382">
        <f>IF(OR(AA2081="NS",$U1815="NS"),0,IF(AND(AA2081="NA",$U1815="NA"),0,IF(AA2081&lt;=SUM($U1815),0,1)))</f>
        <v>0</v>
      </c>
      <c r="BE2081" s="383">
        <f>IF(OR(AB2081="NS",$S1815="NS"),0,IF(AND(AB2081="NA",$S1815="NA"),0,IF(AB2081&lt;=SUM($S1815),0,1)))</f>
        <v>0</v>
      </c>
      <c r="BF2081" s="384">
        <f>IF(OR(AC2081="NS",$T1815="NS"),0,IF(AND(AC2081="NA",$T1815="NA"),0,IF(AC2081&lt;=SUM($T1815),0,1)))</f>
        <v>0</v>
      </c>
      <c r="BG2081" s="385">
        <f>IF(OR(AD2081="NS",$U1815="NS"),0,IF(AND(AD2081="NA",$U1815="NA"),0,IF(AD2081&lt;=SUM($U1815),0,1)))</f>
        <v>0</v>
      </c>
      <c r="BH2081" s="347">
        <f>IF(SUM(AB2201:AD2201)&gt;0,1,0)</f>
        <v>0</v>
      </c>
      <c r="BI2081" s="351">
        <f>IF(AND(SUM($S1815)=0,COUNTA(S1955:AD1955)&gt;0),1,0)</f>
        <v>0</v>
      </c>
      <c r="BJ2081" s="272">
        <f>IF(SUM(AG2081:AI2081)=0,0,1)</f>
        <v>0</v>
      </c>
      <c r="BK2081" s="273" t="str">
        <f>IF(BJ2081=0,"",
IF(SUM($BJ$2081:BJ2081)=1,BL2081,
IF($BJ$2201&gt;SUM($BJ$2081:BJ2081),_xlfn.CONCAT(", ",BL2081),
IF($BJ$2201=SUM($BJ$2081:BJ2081),_xlfn.CONCAT(" y ",BL2081)))))</f>
        <v/>
      </c>
      <c r="BL2081" s="156" t="s">
        <v>5095</v>
      </c>
      <c r="BM2081" s="272">
        <f>IF(SUM(AJ2081:BG2081)=0,0,1)</f>
        <v>0</v>
      </c>
      <c r="BN2081" s="273" t="str">
        <f>IF(BM2081=0,"",
IF(SUM(BM2081:BM2081)=1,BO2081,
IF(BM$2201&gt;SUM(BM2081:BM2081),_xlfn.CONCAT(", ",BO2081),
IF(BM2201=SUM(BM2081:BM2081),_xlfn.CONCAT(" y ",BO2081)))))</f>
        <v/>
      </c>
      <c r="BO2081" s="156" t="s">
        <v>5095</v>
      </c>
    </row>
    <row r="2082" spans="1:67" ht="15" customHeight="1">
      <c r="A2082" s="57"/>
      <c r="B2082" s="26"/>
      <c r="C2082" s="165" t="s">
        <v>5010</v>
      </c>
      <c r="D2082" s="852" t="str">
        <f t="shared" ref="D2082:D2145" si="459">IF(D41="","",D41)</f>
        <v>SECRETARIA DE DESARROLLO AGROPECUARIO RURAL Y PESCA</v>
      </c>
      <c r="E2082" s="853"/>
      <c r="F2082" s="853"/>
      <c r="G2082" s="853"/>
      <c r="H2082" s="853"/>
      <c r="I2082" s="853"/>
      <c r="J2082" s="853"/>
      <c r="K2082" s="853"/>
      <c r="L2082" s="853"/>
      <c r="M2082" s="853"/>
      <c r="N2082" s="853"/>
      <c r="O2082" s="854"/>
      <c r="P2082" s="612"/>
      <c r="Q2082" s="612"/>
      <c r="R2082" s="612"/>
      <c r="S2082" s="612"/>
      <c r="T2082" s="612"/>
      <c r="U2082" s="612"/>
      <c r="V2082" s="612"/>
      <c r="W2082" s="612"/>
      <c r="X2082" s="612"/>
      <c r="Y2082" s="612"/>
      <c r="Z2082" s="612"/>
      <c r="AA2082" s="612"/>
      <c r="AB2082" s="612"/>
      <c r="AC2082" s="612"/>
      <c r="AD2082" s="612"/>
      <c r="AE2082" s="164"/>
      <c r="AF2082" s="164"/>
      <c r="AG2082" s="374">
        <f t="shared" si="456"/>
        <v>0</v>
      </c>
      <c r="AH2082" s="375">
        <f t="shared" si="457"/>
        <v>0</v>
      </c>
      <c r="AI2082" s="376">
        <f t="shared" si="458"/>
        <v>0</v>
      </c>
      <c r="AJ2082" s="380">
        <f t="shared" ref="AJ2082:AJ2145" si="460">IF(OR(V1956="NS",$S1816="NS"),0,IF(AND(V1956="NA",$S1816="NA"),0,IF(V1956&lt;=SUM($S1816),0,1)))</f>
        <v>0</v>
      </c>
      <c r="AK2082" s="381">
        <f t="shared" ref="AK2082:AK2145" si="461">IF(OR(W1956="NS",$T1816="NS"),0,IF(AND(W1956="NA",$T1816="NA"),0,IF(W1956&lt;=SUM($T1816),0,1)))</f>
        <v>0</v>
      </c>
      <c r="AL2082" s="382">
        <f t="shared" ref="AL2082:AL2145" si="462">IF(OR(X1956="NS",$U1816="NS"),0,IF(AND(X1956="NA",$U1816="NA"),0,IF(X1956&lt;=SUM($U1816),0,1)))</f>
        <v>0</v>
      </c>
      <c r="AM2082" s="383">
        <f t="shared" ref="AM2082:AM2145" si="463">IF(OR(Y1956="NS",$S1816="NS"),0,IF(AND(Y1956="NA",$S1816="NA"),0,IF(Y1956&lt;=SUM($S1816),0,1)))</f>
        <v>0</v>
      </c>
      <c r="AN2082" s="384">
        <f t="shared" ref="AN2082:AN2145" si="464">IF(OR(Z1956="NS",$T1816="NS"),0,IF(AND(Z1956="NA",$T1816="NA"),0,IF(Z1956&lt;=SUM($T1816),0,1)))</f>
        <v>0</v>
      </c>
      <c r="AO2082" s="385">
        <f t="shared" ref="AO2082:AO2145" si="465">IF(OR(AA1956="NS",$U1816="NS"),0,IF(AND(AA1956="NA",$U1816="NA"),0,IF(AA1956&lt;=SUM($U1816),0,1)))</f>
        <v>0</v>
      </c>
      <c r="AP2082" s="380">
        <f t="shared" ref="AP2082:AP2145" si="466">IF(OR(AB1956="NS",$S1816="NS"),0,IF(AND(AB1956="NA",$S1816="NA"),0,IF(AB1956&lt;=SUM($S1816),0,1)))</f>
        <v>0</v>
      </c>
      <c r="AQ2082" s="381">
        <f t="shared" ref="AQ2082:AQ2145" si="467">IF(OR(AC1956="NS",$T1816="NS"),0,IF(AND(AC1956="NA",$T1816="NA"),0,IF(AC1956&lt;=SUM($T1816),0,1)))</f>
        <v>0</v>
      </c>
      <c r="AR2082" s="382">
        <f t="shared" ref="AR2082:AR2145" si="468">IF(OR(AD1956="NS",$U1816="NS"),0,IF(AND(AD1956="NA",$U1816="NA"),0,IF(AD1956&lt;=SUM($U1816),0,1)))</f>
        <v>0</v>
      </c>
      <c r="AS2082" s="383">
        <f t="shared" ref="AS2082:AS2145" si="469">IF(OR(P2082="NS",$S1816="NS"),0,IF(AND(P2082="NA",$S1816="NA"),0,IF(P2082&lt;=SUM($S1816),0,1)))</f>
        <v>0</v>
      </c>
      <c r="AT2082" s="384">
        <f t="shared" ref="AT2082:AT2145" si="470">IF(OR(Q2082="NS",$T1816="NS"),0,IF(AND(Q2082="NA",$T1816="NA"),0,IF(Q2082&lt;=SUM($T1816),0,1)))</f>
        <v>0</v>
      </c>
      <c r="AU2082" s="385">
        <f t="shared" ref="AU2082:AU2145" si="471">IF(OR(R2082="NS",$U1816="NS"),0,IF(AND(R2082="NA",$U1816="NA"),0,IF(R2082&lt;=SUM($U1816),0,1)))</f>
        <v>0</v>
      </c>
      <c r="AV2082" s="380">
        <f t="shared" ref="AV2082:AV2145" si="472">IF(OR(S2082="NS",$S1816="NS"),0,IF(AND(S2082="NA",$S1816="NA"),0,IF(S2082&lt;=SUM($S1816),0,1)))</f>
        <v>0</v>
      </c>
      <c r="AW2082" s="381">
        <f t="shared" ref="AW2082:AW2145" si="473">IF(OR(T2082="NS",$T1816="NS"),0,IF(AND(T2082="NA",$T1816="NA"),0,IF(T2082&lt;=SUM($T1816),0,1)))</f>
        <v>0</v>
      </c>
      <c r="AX2082" s="382">
        <f t="shared" ref="AX2082:AX2145" si="474">IF(OR(U2082="NS",$U1816="NS"),0,IF(AND(U2082="NA",$U1816="NA"),0,IF(U2082&lt;=SUM($U1816),0,1)))</f>
        <v>0</v>
      </c>
      <c r="AY2082" s="383">
        <f t="shared" ref="AY2082:AY2145" si="475">IF(OR(V2082="NS",$S1816="NS"),0,IF(AND(V2082="NA",$S1816="NA"),0,IF(V2082&lt;=SUM($S1816),0,1)))</f>
        <v>0</v>
      </c>
      <c r="AZ2082" s="384">
        <f t="shared" ref="AZ2082:AZ2145" si="476">IF(OR(W2082="NS",$T1816="NS"),0,IF(AND(W2082="NA",$T1816="NA"),0,IF(W2082&lt;=SUM($T1816),0,1)))</f>
        <v>0</v>
      </c>
      <c r="BA2082" s="385">
        <f t="shared" ref="BA2082:BA2145" si="477">IF(OR(X2082="NS",$U1816="NS"),0,IF(AND(X2082="NA",$U1816="NA"),0,IF(X2082&lt;=SUM($U1816),0,1)))</f>
        <v>0</v>
      </c>
      <c r="BB2082" s="380">
        <f t="shared" ref="BB2082:BB2145" si="478">IF(OR(Y2082="NS",$S1816="NS"),0,IF(AND(Y2082="NA",$S1816="NA"),0,IF(Y2082&lt;=SUM($S1816),0,1)))</f>
        <v>0</v>
      </c>
      <c r="BC2082" s="381">
        <f t="shared" ref="BC2082:BC2145" si="479">IF(OR(Z2082="NS",$T1816="NS"),0,IF(AND(Z2082="NA",$T1816="NA"),0,IF(Z2082&lt;=SUM($T1816),0,1)))</f>
        <v>0</v>
      </c>
      <c r="BD2082" s="382">
        <f t="shared" ref="BD2082:BD2145" si="480">IF(OR(AA2082="NS",$U1816="NS"),0,IF(AND(AA2082="NA",$U1816="NA"),0,IF(AA2082&lt;=SUM($U1816),0,1)))</f>
        <v>0</v>
      </c>
      <c r="BE2082" s="383">
        <f t="shared" ref="BE2082:BE2145" si="481">IF(OR(AB2082="NS",$S1816="NS"),0,IF(AND(AB2082="NA",$S1816="NA"),0,IF(AB2082&lt;=SUM($S1816),0,1)))</f>
        <v>0</v>
      </c>
      <c r="BF2082" s="384">
        <f t="shared" ref="BF2082:BF2145" si="482">IF(OR(AC2082="NS",$T1816="NS"),0,IF(AND(AC2082="NA",$T1816="NA"),0,IF(AC2082&lt;=SUM($T1816),0,1)))</f>
        <v>0</v>
      </c>
      <c r="BG2082" s="385">
        <f t="shared" ref="BG2082:BG2145" si="483">IF(OR(AD2082="NS",$U1816="NS"),0,IF(AND(AD2082="NA",$U1816="NA"),0,IF(AD2082&lt;=SUM($U1816),0,1)))</f>
        <v>0</v>
      </c>
      <c r="BH2082" s="164"/>
      <c r="BI2082" s="351">
        <f t="shared" ref="BI2082:BI2145" si="484">IF(AND(SUM($S1816)=0,COUNTA(S1956:AD1956)&gt;0),1,0)</f>
        <v>0</v>
      </c>
      <c r="BJ2082" s="272">
        <f t="shared" ref="BJ2082:BJ2145" si="485">IF(SUM(AG2082:AI2082)=0,0,1)</f>
        <v>0</v>
      </c>
      <c r="BK2082" s="273" t="str">
        <f>IF(BJ2082=0,"",
IF(SUM($BJ$2081:BJ2082)=1,BL2082,
IF($BJ$2201&gt;SUM($BJ$2081:BJ2082),_xlfn.CONCAT(", ",BL2082),
IF($BJ$2201=SUM($BJ$2081:BJ2082),_xlfn.CONCAT(" y ",BL2082)))))</f>
        <v/>
      </c>
      <c r="BL2082" s="156" t="s">
        <v>5096</v>
      </c>
      <c r="BM2082" s="272">
        <f t="shared" ref="BM2082:BM2145" si="486">IF(SUM(AJ2082:BG2082)=0,0,1)</f>
        <v>0</v>
      </c>
      <c r="BN2082" s="273" t="str">
        <f>IF(BM2082=0,"",
IF(SUM($BM$2081:BM2082)=1,BO2082,
IF($BM$2201&gt;SUM($BM$2081:BM2082),_xlfn.CONCAT(", ",BO2082),
IF($BM$2201=SUM($BM$2081:BM2082),_xlfn.CONCAT(" y ",BO2082)))))</f>
        <v/>
      </c>
      <c r="BO2082" s="156" t="s">
        <v>5096</v>
      </c>
    </row>
    <row r="2083" spans="1:67" ht="15" customHeight="1">
      <c r="A2083" s="57"/>
      <c r="B2083" s="26"/>
      <c r="C2083" s="165" t="s">
        <v>5012</v>
      </c>
      <c r="D2083" s="852" t="str">
        <f t="shared" si="459"/>
        <v>SECRETARIA DE SALUD</v>
      </c>
      <c r="E2083" s="853"/>
      <c r="F2083" s="853"/>
      <c r="G2083" s="853"/>
      <c r="H2083" s="853"/>
      <c r="I2083" s="853"/>
      <c r="J2083" s="853"/>
      <c r="K2083" s="853"/>
      <c r="L2083" s="853"/>
      <c r="M2083" s="853"/>
      <c r="N2083" s="853"/>
      <c r="O2083" s="854"/>
      <c r="P2083" s="612"/>
      <c r="Q2083" s="612"/>
      <c r="R2083" s="612"/>
      <c r="S2083" s="612"/>
      <c r="T2083" s="612"/>
      <c r="U2083" s="612"/>
      <c r="V2083" s="612"/>
      <c r="W2083" s="612"/>
      <c r="X2083" s="612"/>
      <c r="Y2083" s="612"/>
      <c r="Z2083" s="612"/>
      <c r="AA2083" s="612"/>
      <c r="AB2083" s="612"/>
      <c r="AC2083" s="612"/>
      <c r="AD2083" s="612"/>
      <c r="AE2083" s="164"/>
      <c r="AF2083" s="164"/>
      <c r="AG2083" s="374">
        <f t="shared" si="456"/>
        <v>0</v>
      </c>
      <c r="AH2083" s="375">
        <f t="shared" si="457"/>
        <v>0</v>
      </c>
      <c r="AI2083" s="376">
        <f t="shared" si="458"/>
        <v>0</v>
      </c>
      <c r="AJ2083" s="380">
        <f t="shared" si="460"/>
        <v>0</v>
      </c>
      <c r="AK2083" s="381">
        <f t="shared" si="461"/>
        <v>0</v>
      </c>
      <c r="AL2083" s="382">
        <f t="shared" si="462"/>
        <v>0</v>
      </c>
      <c r="AM2083" s="383">
        <f t="shared" si="463"/>
        <v>0</v>
      </c>
      <c r="AN2083" s="384">
        <f t="shared" si="464"/>
        <v>0</v>
      </c>
      <c r="AO2083" s="385">
        <f t="shared" si="465"/>
        <v>0</v>
      </c>
      <c r="AP2083" s="380">
        <f t="shared" si="466"/>
        <v>0</v>
      </c>
      <c r="AQ2083" s="381">
        <f t="shared" si="467"/>
        <v>0</v>
      </c>
      <c r="AR2083" s="382">
        <f t="shared" si="468"/>
        <v>0</v>
      </c>
      <c r="AS2083" s="383">
        <f t="shared" si="469"/>
        <v>0</v>
      </c>
      <c r="AT2083" s="384">
        <f t="shared" si="470"/>
        <v>0</v>
      </c>
      <c r="AU2083" s="385">
        <f t="shared" si="471"/>
        <v>0</v>
      </c>
      <c r="AV2083" s="380">
        <f t="shared" si="472"/>
        <v>0</v>
      </c>
      <c r="AW2083" s="381">
        <f t="shared" si="473"/>
        <v>0</v>
      </c>
      <c r="AX2083" s="382">
        <f t="shared" si="474"/>
        <v>0</v>
      </c>
      <c r="AY2083" s="383">
        <f t="shared" si="475"/>
        <v>0</v>
      </c>
      <c r="AZ2083" s="384">
        <f t="shared" si="476"/>
        <v>0</v>
      </c>
      <c r="BA2083" s="385">
        <f t="shared" si="477"/>
        <v>0</v>
      </c>
      <c r="BB2083" s="380">
        <f t="shared" si="478"/>
        <v>0</v>
      </c>
      <c r="BC2083" s="381">
        <f t="shared" si="479"/>
        <v>0</v>
      </c>
      <c r="BD2083" s="382">
        <f t="shared" si="480"/>
        <v>0</v>
      </c>
      <c r="BE2083" s="383">
        <f t="shared" si="481"/>
        <v>0</v>
      </c>
      <c r="BF2083" s="384">
        <f t="shared" si="482"/>
        <v>0</v>
      </c>
      <c r="BG2083" s="385">
        <f t="shared" si="483"/>
        <v>0</v>
      </c>
      <c r="BH2083" s="164"/>
      <c r="BI2083" s="351">
        <f t="shared" si="484"/>
        <v>0</v>
      </c>
      <c r="BJ2083" s="272">
        <f t="shared" si="485"/>
        <v>0</v>
      </c>
      <c r="BK2083" s="273" t="str">
        <f>IF(BJ2083=0,"",
IF(SUM($BJ$2081:BJ2083)=1,BL2083,
IF($BJ$2201&gt;SUM($BJ$2081:BJ2083),_xlfn.CONCAT(", ",BL2083),
IF($BJ$2201=SUM($BJ$2081:BJ2083),_xlfn.CONCAT(" y ",BL2083)))))</f>
        <v/>
      </c>
      <c r="BL2083" s="156" t="s">
        <v>5097</v>
      </c>
      <c r="BM2083" s="272">
        <f t="shared" si="486"/>
        <v>0</v>
      </c>
      <c r="BN2083" s="273" t="str">
        <f>IF(BM2083=0,"",
IF(SUM($BM$2081:BM2083)=1,BO2083,
IF($BM$2201&gt;SUM($BM$2081:BM2083),_xlfn.CONCAT(", ",BO2083),
IF($BM$2201=SUM($BM$2081:BM2083),_xlfn.CONCAT(" y ",BO2083)))))</f>
        <v/>
      </c>
      <c r="BO2083" s="156" t="s">
        <v>5097</v>
      </c>
    </row>
    <row r="2084" spans="1:67" ht="15" customHeight="1">
      <c r="A2084" s="57"/>
      <c r="B2084" s="26"/>
      <c r="C2084" s="165" t="s">
        <v>5014</v>
      </c>
      <c r="D2084" s="852" t="str">
        <f t="shared" si="459"/>
        <v>SECRETARIA DE EDUCACION</v>
      </c>
      <c r="E2084" s="853"/>
      <c r="F2084" s="853"/>
      <c r="G2084" s="853"/>
      <c r="H2084" s="853"/>
      <c r="I2084" s="853"/>
      <c r="J2084" s="853"/>
      <c r="K2084" s="853"/>
      <c r="L2084" s="853"/>
      <c r="M2084" s="853"/>
      <c r="N2084" s="853"/>
      <c r="O2084" s="854"/>
      <c r="P2084" s="612"/>
      <c r="Q2084" s="612"/>
      <c r="R2084" s="612"/>
      <c r="S2084" s="612"/>
      <c r="T2084" s="612"/>
      <c r="U2084" s="612"/>
      <c r="V2084" s="612"/>
      <c r="W2084" s="612"/>
      <c r="X2084" s="612"/>
      <c r="Y2084" s="612"/>
      <c r="Z2084" s="612"/>
      <c r="AA2084" s="612"/>
      <c r="AB2084" s="612"/>
      <c r="AC2084" s="612"/>
      <c r="AD2084" s="612"/>
      <c r="AE2084" s="164"/>
      <c r="AF2084" s="164"/>
      <c r="AG2084" s="374">
        <f t="shared" si="456"/>
        <v>0</v>
      </c>
      <c r="AH2084" s="375">
        <f t="shared" si="457"/>
        <v>0</v>
      </c>
      <c r="AI2084" s="376">
        <f t="shared" si="458"/>
        <v>0</v>
      </c>
      <c r="AJ2084" s="380">
        <f t="shared" si="460"/>
        <v>0</v>
      </c>
      <c r="AK2084" s="381">
        <f t="shared" si="461"/>
        <v>0</v>
      </c>
      <c r="AL2084" s="382">
        <f t="shared" si="462"/>
        <v>0</v>
      </c>
      <c r="AM2084" s="383">
        <f t="shared" si="463"/>
        <v>0</v>
      </c>
      <c r="AN2084" s="384">
        <f t="shared" si="464"/>
        <v>0</v>
      </c>
      <c r="AO2084" s="385">
        <f t="shared" si="465"/>
        <v>0</v>
      </c>
      <c r="AP2084" s="380">
        <f t="shared" si="466"/>
        <v>0</v>
      </c>
      <c r="AQ2084" s="381">
        <f t="shared" si="467"/>
        <v>0</v>
      </c>
      <c r="AR2084" s="382">
        <f t="shared" si="468"/>
        <v>0</v>
      </c>
      <c r="AS2084" s="383">
        <f t="shared" si="469"/>
        <v>0</v>
      </c>
      <c r="AT2084" s="384">
        <f t="shared" si="470"/>
        <v>0</v>
      </c>
      <c r="AU2084" s="385">
        <f t="shared" si="471"/>
        <v>0</v>
      </c>
      <c r="AV2084" s="380">
        <f t="shared" si="472"/>
        <v>0</v>
      </c>
      <c r="AW2084" s="381">
        <f t="shared" si="473"/>
        <v>0</v>
      </c>
      <c r="AX2084" s="382">
        <f t="shared" si="474"/>
        <v>0</v>
      </c>
      <c r="AY2084" s="383">
        <f t="shared" si="475"/>
        <v>0</v>
      </c>
      <c r="AZ2084" s="384">
        <f t="shared" si="476"/>
        <v>0</v>
      </c>
      <c r="BA2084" s="385">
        <f t="shared" si="477"/>
        <v>0</v>
      </c>
      <c r="BB2084" s="380">
        <f t="shared" si="478"/>
        <v>0</v>
      </c>
      <c r="BC2084" s="381">
        <f t="shared" si="479"/>
        <v>0</v>
      </c>
      <c r="BD2084" s="382">
        <f t="shared" si="480"/>
        <v>0</v>
      </c>
      <c r="BE2084" s="383">
        <f t="shared" si="481"/>
        <v>0</v>
      </c>
      <c r="BF2084" s="384">
        <f t="shared" si="482"/>
        <v>0</v>
      </c>
      <c r="BG2084" s="385">
        <f t="shared" si="483"/>
        <v>0</v>
      </c>
      <c r="BH2084" s="164"/>
      <c r="BI2084" s="351">
        <f t="shared" si="484"/>
        <v>0</v>
      </c>
      <c r="BJ2084" s="272">
        <f t="shared" si="485"/>
        <v>0</v>
      </c>
      <c r="BK2084" s="273" t="str">
        <f>IF(BJ2084=0,"",
IF(SUM($BJ$2081:BJ2084)=1,BL2084,
IF($BJ$2201&gt;SUM($BJ$2081:BJ2084),_xlfn.CONCAT(", ",BL2084),
IF($BJ$2201=SUM($BJ$2081:BJ2084),_xlfn.CONCAT(" y ",BL2084)))))</f>
        <v/>
      </c>
      <c r="BL2084" s="156" t="s">
        <v>5098</v>
      </c>
      <c r="BM2084" s="272">
        <f t="shared" si="486"/>
        <v>0</v>
      </c>
      <c r="BN2084" s="273" t="str">
        <f>IF(BM2084=0,"",
IF(SUM($BM$2081:BM2084)=1,BO2084,
IF($BM$2201&gt;SUM($BM$2081:BM2084),_xlfn.CONCAT(", ",BO2084),
IF($BM$2201=SUM($BM$2081:BM2084),_xlfn.CONCAT(" y ",BO2084)))))</f>
        <v/>
      </c>
      <c r="BO2084" s="156" t="s">
        <v>5098</v>
      </c>
    </row>
    <row r="2085" spans="1:67" ht="15" customHeight="1">
      <c r="A2085" s="57"/>
      <c r="B2085" s="26"/>
      <c r="C2085" s="165" t="s">
        <v>5016</v>
      </c>
      <c r="D2085" s="852" t="str">
        <f t="shared" si="459"/>
        <v>SECRETARIA DE DESARROLLO SOCIAL</v>
      </c>
      <c r="E2085" s="853"/>
      <c r="F2085" s="853"/>
      <c r="G2085" s="853"/>
      <c r="H2085" s="853"/>
      <c r="I2085" s="853"/>
      <c r="J2085" s="853"/>
      <c r="K2085" s="853"/>
      <c r="L2085" s="853"/>
      <c r="M2085" s="853"/>
      <c r="N2085" s="853"/>
      <c r="O2085" s="854"/>
      <c r="P2085" s="612"/>
      <c r="Q2085" s="612"/>
      <c r="R2085" s="612"/>
      <c r="S2085" s="612"/>
      <c r="T2085" s="612"/>
      <c r="U2085" s="612"/>
      <c r="V2085" s="612"/>
      <c r="W2085" s="612"/>
      <c r="X2085" s="612"/>
      <c r="Y2085" s="612"/>
      <c r="Z2085" s="612"/>
      <c r="AA2085" s="612"/>
      <c r="AB2085" s="612"/>
      <c r="AC2085" s="612"/>
      <c r="AD2085" s="612"/>
      <c r="AE2085" s="164"/>
      <c r="AF2085" s="164"/>
      <c r="AG2085" s="374">
        <f t="shared" si="456"/>
        <v>0</v>
      </c>
      <c r="AH2085" s="375">
        <f t="shared" si="457"/>
        <v>0</v>
      </c>
      <c r="AI2085" s="376">
        <f t="shared" si="458"/>
        <v>0</v>
      </c>
      <c r="AJ2085" s="380">
        <f t="shared" si="460"/>
        <v>0</v>
      </c>
      <c r="AK2085" s="381">
        <f t="shared" si="461"/>
        <v>0</v>
      </c>
      <c r="AL2085" s="382">
        <f t="shared" si="462"/>
        <v>0</v>
      </c>
      <c r="AM2085" s="383">
        <f t="shared" si="463"/>
        <v>0</v>
      </c>
      <c r="AN2085" s="384">
        <f t="shared" si="464"/>
        <v>0</v>
      </c>
      <c r="AO2085" s="385">
        <f t="shared" si="465"/>
        <v>0</v>
      </c>
      <c r="AP2085" s="380">
        <f t="shared" si="466"/>
        <v>0</v>
      </c>
      <c r="AQ2085" s="381">
        <f t="shared" si="467"/>
        <v>0</v>
      </c>
      <c r="AR2085" s="382">
        <f t="shared" si="468"/>
        <v>0</v>
      </c>
      <c r="AS2085" s="383">
        <f t="shared" si="469"/>
        <v>0</v>
      </c>
      <c r="AT2085" s="384">
        <f t="shared" si="470"/>
        <v>0</v>
      </c>
      <c r="AU2085" s="385">
        <f t="shared" si="471"/>
        <v>0</v>
      </c>
      <c r="AV2085" s="380">
        <f t="shared" si="472"/>
        <v>0</v>
      </c>
      <c r="AW2085" s="381">
        <f t="shared" si="473"/>
        <v>0</v>
      </c>
      <c r="AX2085" s="382">
        <f t="shared" si="474"/>
        <v>0</v>
      </c>
      <c r="AY2085" s="383">
        <f t="shared" si="475"/>
        <v>0</v>
      </c>
      <c r="AZ2085" s="384">
        <f t="shared" si="476"/>
        <v>0</v>
      </c>
      <c r="BA2085" s="385">
        <f t="shared" si="477"/>
        <v>0</v>
      </c>
      <c r="BB2085" s="380">
        <f t="shared" si="478"/>
        <v>0</v>
      </c>
      <c r="BC2085" s="381">
        <f t="shared" si="479"/>
        <v>0</v>
      </c>
      <c r="BD2085" s="382">
        <f t="shared" si="480"/>
        <v>0</v>
      </c>
      <c r="BE2085" s="383">
        <f t="shared" si="481"/>
        <v>0</v>
      </c>
      <c r="BF2085" s="384">
        <f t="shared" si="482"/>
        <v>0</v>
      </c>
      <c r="BG2085" s="385">
        <f t="shared" si="483"/>
        <v>0</v>
      </c>
      <c r="BH2085" s="164"/>
      <c r="BI2085" s="351">
        <f t="shared" si="484"/>
        <v>0</v>
      </c>
      <c r="BJ2085" s="272">
        <f t="shared" si="485"/>
        <v>0</v>
      </c>
      <c r="BK2085" s="273" t="str">
        <f>IF(BJ2085=0,"",
IF(SUM($BJ$2081:BJ2085)=1,BL2085,
IF($BJ$2201&gt;SUM($BJ$2081:BJ2085),_xlfn.CONCAT(", ",BL2085),
IF($BJ$2201=SUM($BJ$2081:BJ2085),_xlfn.CONCAT(" y ",BL2085)))))</f>
        <v/>
      </c>
      <c r="BL2085" s="156" t="s">
        <v>5099</v>
      </c>
      <c r="BM2085" s="272">
        <f t="shared" si="486"/>
        <v>0</v>
      </c>
      <c r="BN2085" s="273" t="str">
        <f>IF(BM2085=0,"",
IF(SUM($BM$2081:BM2085)=1,BO2085,
IF($BM$2201&gt;SUM($BM$2081:BM2085),_xlfn.CONCAT(", ",BO2085),
IF($BM$2201=SUM($BM$2081:BM2085),_xlfn.CONCAT(" y ",BO2085)))))</f>
        <v/>
      </c>
      <c r="BO2085" s="156" t="s">
        <v>5099</v>
      </c>
    </row>
    <row r="2086" spans="1:67" ht="15" customHeight="1">
      <c r="A2086" s="57"/>
      <c r="B2086" s="26"/>
      <c r="C2086" s="165" t="s">
        <v>5018</v>
      </c>
      <c r="D2086" s="852" t="str">
        <f t="shared" si="459"/>
        <v>SECRETARIA DE DESARROLLO ECONOMICO Y PORTUARIO</v>
      </c>
      <c r="E2086" s="853"/>
      <c r="F2086" s="853"/>
      <c r="G2086" s="853"/>
      <c r="H2086" s="853"/>
      <c r="I2086" s="853"/>
      <c r="J2086" s="853"/>
      <c r="K2086" s="853"/>
      <c r="L2086" s="853"/>
      <c r="M2086" s="853"/>
      <c r="N2086" s="853"/>
      <c r="O2086" s="854"/>
      <c r="P2086" s="612"/>
      <c r="Q2086" s="612"/>
      <c r="R2086" s="612"/>
      <c r="S2086" s="612"/>
      <c r="T2086" s="612"/>
      <c r="U2086" s="612"/>
      <c r="V2086" s="612"/>
      <c r="W2086" s="612"/>
      <c r="X2086" s="612"/>
      <c r="Y2086" s="612"/>
      <c r="Z2086" s="612"/>
      <c r="AA2086" s="612"/>
      <c r="AB2086" s="612"/>
      <c r="AC2086" s="612"/>
      <c r="AD2086" s="612"/>
      <c r="AE2086" s="164"/>
      <c r="AF2086" s="164"/>
      <c r="AG2086" s="374">
        <f t="shared" si="456"/>
        <v>0</v>
      </c>
      <c r="AH2086" s="375">
        <f t="shared" si="457"/>
        <v>0</v>
      </c>
      <c r="AI2086" s="376">
        <f t="shared" si="458"/>
        <v>0</v>
      </c>
      <c r="AJ2086" s="380">
        <f t="shared" si="460"/>
        <v>0</v>
      </c>
      <c r="AK2086" s="381">
        <f t="shared" si="461"/>
        <v>0</v>
      </c>
      <c r="AL2086" s="382">
        <f t="shared" si="462"/>
        <v>0</v>
      </c>
      <c r="AM2086" s="383">
        <f t="shared" si="463"/>
        <v>0</v>
      </c>
      <c r="AN2086" s="384">
        <f t="shared" si="464"/>
        <v>0</v>
      </c>
      <c r="AO2086" s="385">
        <f t="shared" si="465"/>
        <v>0</v>
      </c>
      <c r="AP2086" s="380">
        <f t="shared" si="466"/>
        <v>0</v>
      </c>
      <c r="AQ2086" s="381">
        <f t="shared" si="467"/>
        <v>0</v>
      </c>
      <c r="AR2086" s="382">
        <f t="shared" si="468"/>
        <v>0</v>
      </c>
      <c r="AS2086" s="383">
        <f t="shared" si="469"/>
        <v>0</v>
      </c>
      <c r="AT2086" s="384">
        <f t="shared" si="470"/>
        <v>0</v>
      </c>
      <c r="AU2086" s="385">
        <f t="shared" si="471"/>
        <v>0</v>
      </c>
      <c r="AV2086" s="380">
        <f t="shared" si="472"/>
        <v>0</v>
      </c>
      <c r="AW2086" s="381">
        <f t="shared" si="473"/>
        <v>0</v>
      </c>
      <c r="AX2086" s="382">
        <f t="shared" si="474"/>
        <v>0</v>
      </c>
      <c r="AY2086" s="383">
        <f t="shared" si="475"/>
        <v>0</v>
      </c>
      <c r="AZ2086" s="384">
        <f t="shared" si="476"/>
        <v>0</v>
      </c>
      <c r="BA2086" s="385">
        <f t="shared" si="477"/>
        <v>0</v>
      </c>
      <c r="BB2086" s="380">
        <f t="shared" si="478"/>
        <v>0</v>
      </c>
      <c r="BC2086" s="381">
        <f t="shared" si="479"/>
        <v>0</v>
      </c>
      <c r="BD2086" s="382">
        <f t="shared" si="480"/>
        <v>0</v>
      </c>
      <c r="BE2086" s="383">
        <f t="shared" si="481"/>
        <v>0</v>
      </c>
      <c r="BF2086" s="384">
        <f t="shared" si="482"/>
        <v>0</v>
      </c>
      <c r="BG2086" s="385">
        <f t="shared" si="483"/>
        <v>0</v>
      </c>
      <c r="BH2086" s="164"/>
      <c r="BI2086" s="351">
        <f t="shared" si="484"/>
        <v>0</v>
      </c>
      <c r="BJ2086" s="272">
        <f t="shared" si="485"/>
        <v>0</v>
      </c>
      <c r="BK2086" s="273" t="str">
        <f>IF(BJ2086=0,"",
IF(SUM($BJ$2081:BJ2086)=1,BL2086,
IF($BJ$2201&gt;SUM($BJ$2081:BJ2086),_xlfn.CONCAT(", ",BL2086),
IF($BJ$2201=SUM($BJ$2081:BJ2086),_xlfn.CONCAT(" y ",BL2086)))))</f>
        <v/>
      </c>
      <c r="BL2086" s="156" t="s">
        <v>5100</v>
      </c>
      <c r="BM2086" s="272">
        <f t="shared" si="486"/>
        <v>0</v>
      </c>
      <c r="BN2086" s="273" t="str">
        <f>IF(BM2086=0,"",
IF(SUM($BM$2081:BM2086)=1,BO2086,
IF($BM$2201&gt;SUM($BM$2081:BM2086),_xlfn.CONCAT(", ",BO2086),
IF($BM$2201=SUM($BM$2081:BM2086),_xlfn.CONCAT(" y ",BO2086)))))</f>
        <v/>
      </c>
      <c r="BO2086" s="156" t="s">
        <v>5100</v>
      </c>
    </row>
    <row r="2087" spans="1:67" ht="15" customHeight="1">
      <c r="A2087" s="57"/>
      <c r="B2087" s="26"/>
      <c r="C2087" s="165" t="s">
        <v>5020</v>
      </c>
      <c r="D2087" s="852" t="str">
        <f t="shared" si="459"/>
        <v>SECRETARIA DE GOBIERNO</v>
      </c>
      <c r="E2087" s="853"/>
      <c r="F2087" s="853"/>
      <c r="G2087" s="853"/>
      <c r="H2087" s="853"/>
      <c r="I2087" s="853"/>
      <c r="J2087" s="853"/>
      <c r="K2087" s="853"/>
      <c r="L2087" s="853"/>
      <c r="M2087" s="853"/>
      <c r="N2087" s="853"/>
      <c r="O2087" s="854"/>
      <c r="P2087" s="612"/>
      <c r="Q2087" s="612"/>
      <c r="R2087" s="612"/>
      <c r="S2087" s="612"/>
      <c r="T2087" s="612"/>
      <c r="U2087" s="612"/>
      <c r="V2087" s="612"/>
      <c r="W2087" s="612"/>
      <c r="X2087" s="612"/>
      <c r="Y2087" s="612"/>
      <c r="Z2087" s="612"/>
      <c r="AA2087" s="612"/>
      <c r="AB2087" s="612"/>
      <c r="AC2087" s="612"/>
      <c r="AD2087" s="612"/>
      <c r="AE2087" s="164"/>
      <c r="AF2087" s="164"/>
      <c r="AG2087" s="374">
        <f t="shared" si="456"/>
        <v>0</v>
      </c>
      <c r="AH2087" s="375">
        <f t="shared" si="457"/>
        <v>0</v>
      </c>
      <c r="AI2087" s="376">
        <f t="shared" si="458"/>
        <v>0</v>
      </c>
      <c r="AJ2087" s="380">
        <f t="shared" si="460"/>
        <v>0</v>
      </c>
      <c r="AK2087" s="381">
        <f t="shared" si="461"/>
        <v>0</v>
      </c>
      <c r="AL2087" s="382">
        <f t="shared" si="462"/>
        <v>0</v>
      </c>
      <c r="AM2087" s="383">
        <f t="shared" si="463"/>
        <v>0</v>
      </c>
      <c r="AN2087" s="384">
        <f t="shared" si="464"/>
        <v>0</v>
      </c>
      <c r="AO2087" s="385">
        <f t="shared" si="465"/>
        <v>0</v>
      </c>
      <c r="AP2087" s="380">
        <f t="shared" si="466"/>
        <v>0</v>
      </c>
      <c r="AQ2087" s="381">
        <f t="shared" si="467"/>
        <v>0</v>
      </c>
      <c r="AR2087" s="382">
        <f t="shared" si="468"/>
        <v>0</v>
      </c>
      <c r="AS2087" s="383">
        <f t="shared" si="469"/>
        <v>0</v>
      </c>
      <c r="AT2087" s="384">
        <f t="shared" si="470"/>
        <v>0</v>
      </c>
      <c r="AU2087" s="385">
        <f t="shared" si="471"/>
        <v>0</v>
      </c>
      <c r="AV2087" s="380">
        <f t="shared" si="472"/>
        <v>0</v>
      </c>
      <c r="AW2087" s="381">
        <f t="shared" si="473"/>
        <v>0</v>
      </c>
      <c r="AX2087" s="382">
        <f t="shared" si="474"/>
        <v>0</v>
      </c>
      <c r="AY2087" s="383">
        <f t="shared" si="475"/>
        <v>0</v>
      </c>
      <c r="AZ2087" s="384">
        <f t="shared" si="476"/>
        <v>0</v>
      </c>
      <c r="BA2087" s="385">
        <f t="shared" si="477"/>
        <v>0</v>
      </c>
      <c r="BB2087" s="380">
        <f t="shared" si="478"/>
        <v>0</v>
      </c>
      <c r="BC2087" s="381">
        <f t="shared" si="479"/>
        <v>0</v>
      </c>
      <c r="BD2087" s="382">
        <f t="shared" si="480"/>
        <v>0</v>
      </c>
      <c r="BE2087" s="383">
        <f t="shared" si="481"/>
        <v>0</v>
      </c>
      <c r="BF2087" s="384">
        <f t="shared" si="482"/>
        <v>0</v>
      </c>
      <c r="BG2087" s="385">
        <f t="shared" si="483"/>
        <v>0</v>
      </c>
      <c r="BH2087" s="164"/>
      <c r="BI2087" s="351">
        <f t="shared" si="484"/>
        <v>0</v>
      </c>
      <c r="BJ2087" s="272">
        <f t="shared" si="485"/>
        <v>0</v>
      </c>
      <c r="BK2087" s="273" t="str">
        <f>IF(BJ2087=0,"",
IF(SUM($BJ$2081:BJ2087)=1,BL2087,
IF($BJ$2201&gt;SUM($BJ$2081:BJ2087),_xlfn.CONCAT(", ",BL2087),
IF($BJ$2201=SUM($BJ$2081:BJ2087),_xlfn.CONCAT(" y ",BL2087)))))</f>
        <v/>
      </c>
      <c r="BL2087" s="156" t="s">
        <v>5101</v>
      </c>
      <c r="BM2087" s="272">
        <f t="shared" si="486"/>
        <v>0</v>
      </c>
      <c r="BN2087" s="273" t="str">
        <f>IF(BM2087=0,"",
IF(SUM($BM$2081:BM2087)=1,BO2087,
IF($BM$2201&gt;SUM($BM$2081:BM2087),_xlfn.CONCAT(", ",BO2087),
IF($BM$2201=SUM($BM$2081:BM2087),_xlfn.CONCAT(" y ",BO2087)))))</f>
        <v/>
      </c>
      <c r="BO2087" s="156" t="s">
        <v>5101</v>
      </c>
    </row>
    <row r="2088" spans="1:67" ht="15" customHeight="1">
      <c r="A2088" s="57"/>
      <c r="B2088" s="26"/>
      <c r="C2088" s="165" t="s">
        <v>5022</v>
      </c>
      <c r="D2088" s="852" t="str">
        <f t="shared" si="459"/>
        <v>SECRETARIA DE FINANZAS Y PLANEACION</v>
      </c>
      <c r="E2088" s="853"/>
      <c r="F2088" s="853"/>
      <c r="G2088" s="853"/>
      <c r="H2088" s="853"/>
      <c r="I2088" s="853"/>
      <c r="J2088" s="853"/>
      <c r="K2088" s="853"/>
      <c r="L2088" s="853"/>
      <c r="M2088" s="853"/>
      <c r="N2088" s="853"/>
      <c r="O2088" s="854"/>
      <c r="P2088" s="612"/>
      <c r="Q2088" s="612"/>
      <c r="R2088" s="612"/>
      <c r="S2088" s="612"/>
      <c r="T2088" s="612"/>
      <c r="U2088" s="612"/>
      <c r="V2088" s="612"/>
      <c r="W2088" s="612"/>
      <c r="X2088" s="612"/>
      <c r="Y2088" s="612"/>
      <c r="Z2088" s="612"/>
      <c r="AA2088" s="612"/>
      <c r="AB2088" s="612"/>
      <c r="AC2088" s="612"/>
      <c r="AD2088" s="612"/>
      <c r="AE2088" s="164"/>
      <c r="AF2088" s="164"/>
      <c r="AG2088" s="374">
        <f t="shared" si="456"/>
        <v>0</v>
      </c>
      <c r="AH2088" s="375">
        <f t="shared" si="457"/>
        <v>0</v>
      </c>
      <c r="AI2088" s="376">
        <f t="shared" si="458"/>
        <v>0</v>
      </c>
      <c r="AJ2088" s="380">
        <f t="shared" si="460"/>
        <v>0</v>
      </c>
      <c r="AK2088" s="381">
        <f t="shared" si="461"/>
        <v>0</v>
      </c>
      <c r="AL2088" s="382">
        <f t="shared" si="462"/>
        <v>0</v>
      </c>
      <c r="AM2088" s="383">
        <f t="shared" si="463"/>
        <v>0</v>
      </c>
      <c r="AN2088" s="384">
        <f t="shared" si="464"/>
        <v>0</v>
      </c>
      <c r="AO2088" s="385">
        <f t="shared" si="465"/>
        <v>0</v>
      </c>
      <c r="AP2088" s="380">
        <f t="shared" si="466"/>
        <v>0</v>
      </c>
      <c r="AQ2088" s="381">
        <f t="shared" si="467"/>
        <v>0</v>
      </c>
      <c r="AR2088" s="382">
        <f t="shared" si="468"/>
        <v>0</v>
      </c>
      <c r="AS2088" s="383">
        <f t="shared" si="469"/>
        <v>0</v>
      </c>
      <c r="AT2088" s="384">
        <f t="shared" si="470"/>
        <v>0</v>
      </c>
      <c r="AU2088" s="385">
        <f t="shared" si="471"/>
        <v>0</v>
      </c>
      <c r="AV2088" s="380">
        <f t="shared" si="472"/>
        <v>0</v>
      </c>
      <c r="AW2088" s="381">
        <f t="shared" si="473"/>
        <v>0</v>
      </c>
      <c r="AX2088" s="382">
        <f t="shared" si="474"/>
        <v>0</v>
      </c>
      <c r="AY2088" s="383">
        <f t="shared" si="475"/>
        <v>0</v>
      </c>
      <c r="AZ2088" s="384">
        <f t="shared" si="476"/>
        <v>0</v>
      </c>
      <c r="BA2088" s="385">
        <f t="shared" si="477"/>
        <v>0</v>
      </c>
      <c r="BB2088" s="380">
        <f t="shared" si="478"/>
        <v>0</v>
      </c>
      <c r="BC2088" s="381">
        <f t="shared" si="479"/>
        <v>0</v>
      </c>
      <c r="BD2088" s="382">
        <f t="shared" si="480"/>
        <v>0</v>
      </c>
      <c r="BE2088" s="383">
        <f t="shared" si="481"/>
        <v>0</v>
      </c>
      <c r="BF2088" s="384">
        <f t="shared" si="482"/>
        <v>0</v>
      </c>
      <c r="BG2088" s="385">
        <f t="shared" si="483"/>
        <v>0</v>
      </c>
      <c r="BH2088" s="164"/>
      <c r="BI2088" s="351">
        <f t="shared" si="484"/>
        <v>0</v>
      </c>
      <c r="BJ2088" s="272">
        <f t="shared" si="485"/>
        <v>0</v>
      </c>
      <c r="BK2088" s="273" t="str">
        <f>IF(BJ2088=0,"",
IF(SUM($BJ$2081:BJ2088)=1,BL2088,
IF($BJ$2201&gt;SUM($BJ$2081:BJ2088),_xlfn.CONCAT(", ",BL2088),
IF($BJ$2201=SUM($BJ$2081:BJ2088),_xlfn.CONCAT(" y ",BL2088)))))</f>
        <v/>
      </c>
      <c r="BL2088" s="156" t="s">
        <v>5102</v>
      </c>
      <c r="BM2088" s="272">
        <f t="shared" si="486"/>
        <v>0</v>
      </c>
      <c r="BN2088" s="273" t="str">
        <f>IF(BM2088=0,"",
IF(SUM($BM$2081:BM2088)=1,BO2088,
IF($BM$2201&gt;SUM($BM$2081:BM2088),_xlfn.CONCAT(", ",BO2088),
IF($BM$2201=SUM($BM$2081:BM2088),_xlfn.CONCAT(" y ",BO2088)))))</f>
        <v/>
      </c>
      <c r="BO2088" s="156" t="s">
        <v>5102</v>
      </c>
    </row>
    <row r="2089" spans="1:67" ht="15" customHeight="1">
      <c r="A2089" s="57"/>
      <c r="B2089" s="26"/>
      <c r="C2089" s="165" t="s">
        <v>5024</v>
      </c>
      <c r="D2089" s="852" t="str">
        <f t="shared" si="459"/>
        <v>COORDINACION GENERAL DE COMUNICACION SOCIAL</v>
      </c>
      <c r="E2089" s="853"/>
      <c r="F2089" s="853"/>
      <c r="G2089" s="853"/>
      <c r="H2089" s="853"/>
      <c r="I2089" s="853"/>
      <c r="J2089" s="853"/>
      <c r="K2089" s="853"/>
      <c r="L2089" s="853"/>
      <c r="M2089" s="853"/>
      <c r="N2089" s="853"/>
      <c r="O2089" s="854"/>
      <c r="P2089" s="612"/>
      <c r="Q2089" s="612"/>
      <c r="R2089" s="612"/>
      <c r="S2089" s="612"/>
      <c r="T2089" s="612"/>
      <c r="U2089" s="612"/>
      <c r="V2089" s="612"/>
      <c r="W2089" s="612"/>
      <c r="X2089" s="612"/>
      <c r="Y2089" s="612"/>
      <c r="Z2089" s="612"/>
      <c r="AA2089" s="612"/>
      <c r="AB2089" s="612"/>
      <c r="AC2089" s="612"/>
      <c r="AD2089" s="612"/>
      <c r="AE2089" s="164"/>
      <c r="AF2089" s="164"/>
      <c r="AG2089" s="374">
        <f t="shared" si="456"/>
        <v>0</v>
      </c>
      <c r="AH2089" s="375">
        <f t="shared" si="457"/>
        <v>0</v>
      </c>
      <c r="AI2089" s="376">
        <f t="shared" si="458"/>
        <v>0</v>
      </c>
      <c r="AJ2089" s="380">
        <f t="shared" si="460"/>
        <v>0</v>
      </c>
      <c r="AK2089" s="381">
        <f t="shared" si="461"/>
        <v>0</v>
      </c>
      <c r="AL2089" s="382">
        <f t="shared" si="462"/>
        <v>0</v>
      </c>
      <c r="AM2089" s="383">
        <f t="shared" si="463"/>
        <v>0</v>
      </c>
      <c r="AN2089" s="384">
        <f t="shared" si="464"/>
        <v>0</v>
      </c>
      <c r="AO2089" s="385">
        <f t="shared" si="465"/>
        <v>0</v>
      </c>
      <c r="AP2089" s="380">
        <f t="shared" si="466"/>
        <v>0</v>
      </c>
      <c r="AQ2089" s="381">
        <f t="shared" si="467"/>
        <v>0</v>
      </c>
      <c r="AR2089" s="382">
        <f t="shared" si="468"/>
        <v>0</v>
      </c>
      <c r="AS2089" s="383">
        <f t="shared" si="469"/>
        <v>0</v>
      </c>
      <c r="AT2089" s="384">
        <f t="shared" si="470"/>
        <v>0</v>
      </c>
      <c r="AU2089" s="385">
        <f t="shared" si="471"/>
        <v>0</v>
      </c>
      <c r="AV2089" s="380">
        <f t="shared" si="472"/>
        <v>0</v>
      </c>
      <c r="AW2089" s="381">
        <f t="shared" si="473"/>
        <v>0</v>
      </c>
      <c r="AX2089" s="382">
        <f t="shared" si="474"/>
        <v>0</v>
      </c>
      <c r="AY2089" s="383">
        <f t="shared" si="475"/>
        <v>0</v>
      </c>
      <c r="AZ2089" s="384">
        <f t="shared" si="476"/>
        <v>0</v>
      </c>
      <c r="BA2089" s="385">
        <f t="shared" si="477"/>
        <v>0</v>
      </c>
      <c r="BB2089" s="380">
        <f t="shared" si="478"/>
        <v>0</v>
      </c>
      <c r="BC2089" s="381">
        <f t="shared" si="479"/>
        <v>0</v>
      </c>
      <c r="BD2089" s="382">
        <f t="shared" si="480"/>
        <v>0</v>
      </c>
      <c r="BE2089" s="383">
        <f t="shared" si="481"/>
        <v>0</v>
      </c>
      <c r="BF2089" s="384">
        <f t="shared" si="482"/>
        <v>0</v>
      </c>
      <c r="BG2089" s="385">
        <f t="shared" si="483"/>
        <v>0</v>
      </c>
      <c r="BH2089" s="164"/>
      <c r="BI2089" s="351">
        <f t="shared" si="484"/>
        <v>0</v>
      </c>
      <c r="BJ2089" s="272">
        <f t="shared" si="485"/>
        <v>0</v>
      </c>
      <c r="BK2089" s="273" t="str">
        <f>IF(BJ2089=0,"",
IF(SUM($BJ$2081:BJ2089)=1,BL2089,
IF($BJ$2201&gt;SUM($BJ$2081:BJ2089),_xlfn.CONCAT(", ",BL2089),
IF($BJ$2201=SUM($BJ$2081:BJ2089),_xlfn.CONCAT(" y ",BL2089)))))</f>
        <v/>
      </c>
      <c r="BL2089" s="156" t="s">
        <v>5103</v>
      </c>
      <c r="BM2089" s="272">
        <f t="shared" si="486"/>
        <v>0</v>
      </c>
      <c r="BN2089" s="273" t="str">
        <f>IF(BM2089=0,"",
IF(SUM($BM$2081:BM2089)=1,BO2089,
IF($BM$2201&gt;SUM($BM$2081:BM2089),_xlfn.CONCAT(", ",BO2089),
IF($BM$2201=SUM($BM$2081:BM2089),_xlfn.CONCAT(" y ",BO2089)))))</f>
        <v/>
      </c>
      <c r="BO2089" s="156" t="s">
        <v>5103</v>
      </c>
    </row>
    <row r="2090" spans="1:67" ht="15" customHeight="1">
      <c r="A2090" s="57"/>
      <c r="B2090" s="26"/>
      <c r="C2090" s="165" t="s">
        <v>5025</v>
      </c>
      <c r="D2090" s="852" t="str">
        <f t="shared" si="459"/>
        <v>CONTRALORIA GENERAL</v>
      </c>
      <c r="E2090" s="853"/>
      <c r="F2090" s="853"/>
      <c r="G2090" s="853"/>
      <c r="H2090" s="853"/>
      <c r="I2090" s="853"/>
      <c r="J2090" s="853"/>
      <c r="K2090" s="853"/>
      <c r="L2090" s="853"/>
      <c r="M2090" s="853"/>
      <c r="N2090" s="853"/>
      <c r="O2090" s="854"/>
      <c r="P2090" s="612"/>
      <c r="Q2090" s="612"/>
      <c r="R2090" s="612"/>
      <c r="S2090" s="612"/>
      <c r="T2090" s="612"/>
      <c r="U2090" s="612"/>
      <c r="V2090" s="612"/>
      <c r="W2090" s="612"/>
      <c r="X2090" s="612"/>
      <c r="Y2090" s="612"/>
      <c r="Z2090" s="612"/>
      <c r="AA2090" s="612"/>
      <c r="AB2090" s="612"/>
      <c r="AC2090" s="612"/>
      <c r="AD2090" s="612"/>
      <c r="AE2090" s="164"/>
      <c r="AF2090" s="164"/>
      <c r="AG2090" s="374">
        <f t="shared" si="456"/>
        <v>0</v>
      </c>
      <c r="AH2090" s="375">
        <f t="shared" si="457"/>
        <v>0</v>
      </c>
      <c r="AI2090" s="376">
        <f t="shared" si="458"/>
        <v>0</v>
      </c>
      <c r="AJ2090" s="380">
        <f t="shared" si="460"/>
        <v>0</v>
      </c>
      <c r="AK2090" s="381">
        <f t="shared" si="461"/>
        <v>0</v>
      </c>
      <c r="AL2090" s="382">
        <f t="shared" si="462"/>
        <v>0</v>
      </c>
      <c r="AM2090" s="383">
        <f t="shared" si="463"/>
        <v>0</v>
      </c>
      <c r="AN2090" s="384">
        <f t="shared" si="464"/>
        <v>0</v>
      </c>
      <c r="AO2090" s="385">
        <f t="shared" si="465"/>
        <v>0</v>
      </c>
      <c r="AP2090" s="380">
        <f t="shared" si="466"/>
        <v>0</v>
      </c>
      <c r="AQ2090" s="381">
        <f t="shared" si="467"/>
        <v>0</v>
      </c>
      <c r="AR2090" s="382">
        <f t="shared" si="468"/>
        <v>0</v>
      </c>
      <c r="AS2090" s="383">
        <f t="shared" si="469"/>
        <v>0</v>
      </c>
      <c r="AT2090" s="384">
        <f t="shared" si="470"/>
        <v>0</v>
      </c>
      <c r="AU2090" s="385">
        <f t="shared" si="471"/>
        <v>0</v>
      </c>
      <c r="AV2090" s="380">
        <f t="shared" si="472"/>
        <v>0</v>
      </c>
      <c r="AW2090" s="381">
        <f t="shared" si="473"/>
        <v>0</v>
      </c>
      <c r="AX2090" s="382">
        <f t="shared" si="474"/>
        <v>0</v>
      </c>
      <c r="AY2090" s="383">
        <f t="shared" si="475"/>
        <v>0</v>
      </c>
      <c r="AZ2090" s="384">
        <f t="shared" si="476"/>
        <v>0</v>
      </c>
      <c r="BA2090" s="385">
        <f t="shared" si="477"/>
        <v>0</v>
      </c>
      <c r="BB2090" s="380">
        <f t="shared" si="478"/>
        <v>0</v>
      </c>
      <c r="BC2090" s="381">
        <f t="shared" si="479"/>
        <v>0</v>
      </c>
      <c r="BD2090" s="382">
        <f t="shared" si="480"/>
        <v>0</v>
      </c>
      <c r="BE2090" s="383">
        <f t="shared" si="481"/>
        <v>0</v>
      </c>
      <c r="BF2090" s="384">
        <f t="shared" si="482"/>
        <v>0</v>
      </c>
      <c r="BG2090" s="385">
        <f t="shared" si="483"/>
        <v>0</v>
      </c>
      <c r="BH2090" s="164"/>
      <c r="BI2090" s="351">
        <f t="shared" si="484"/>
        <v>0</v>
      </c>
      <c r="BJ2090" s="272">
        <f t="shared" si="485"/>
        <v>0</v>
      </c>
      <c r="BK2090" s="273" t="str">
        <f>IF(BJ2090=0,"",
IF(SUM($BJ$2081:BJ2090)=1,BL2090,
IF($BJ$2201&gt;SUM($BJ$2081:BJ2090),_xlfn.CONCAT(", ",BL2090),
IF($BJ$2201=SUM($BJ$2081:BJ2090),_xlfn.CONCAT(" y ",BL2090)))))</f>
        <v/>
      </c>
      <c r="BL2090" s="156" t="s">
        <v>5104</v>
      </c>
      <c r="BM2090" s="272">
        <f t="shared" si="486"/>
        <v>0</v>
      </c>
      <c r="BN2090" s="273" t="str">
        <f>IF(BM2090=0,"",
IF(SUM($BM$2081:BM2090)=1,BO2090,
IF($BM$2201&gt;SUM($BM$2081:BM2090),_xlfn.CONCAT(", ",BO2090),
IF($BM$2201=SUM($BM$2081:BM2090),_xlfn.CONCAT(" y ",BO2090)))))</f>
        <v/>
      </c>
      <c r="BO2090" s="156" t="s">
        <v>5104</v>
      </c>
    </row>
    <row r="2091" spans="1:67" ht="15" customHeight="1">
      <c r="A2091" s="57"/>
      <c r="B2091" s="26"/>
      <c r="C2091" s="165" t="s">
        <v>5027</v>
      </c>
      <c r="D2091" s="852" t="str">
        <f t="shared" si="459"/>
        <v>SECRETARIA DE INFRAESTRUCTURA Y OBRAS PUBLICAS</v>
      </c>
      <c r="E2091" s="853"/>
      <c r="F2091" s="853"/>
      <c r="G2091" s="853"/>
      <c r="H2091" s="853"/>
      <c r="I2091" s="853"/>
      <c r="J2091" s="853"/>
      <c r="K2091" s="853"/>
      <c r="L2091" s="853"/>
      <c r="M2091" s="853"/>
      <c r="N2091" s="853"/>
      <c r="O2091" s="854"/>
      <c r="P2091" s="612"/>
      <c r="Q2091" s="612"/>
      <c r="R2091" s="612"/>
      <c r="S2091" s="612"/>
      <c r="T2091" s="612"/>
      <c r="U2091" s="612"/>
      <c r="V2091" s="612"/>
      <c r="W2091" s="612"/>
      <c r="X2091" s="612"/>
      <c r="Y2091" s="612"/>
      <c r="Z2091" s="612"/>
      <c r="AA2091" s="612"/>
      <c r="AB2091" s="612"/>
      <c r="AC2091" s="612"/>
      <c r="AD2091" s="612"/>
      <c r="AE2091" s="164"/>
      <c r="AF2091" s="164"/>
      <c r="AG2091" s="374">
        <f t="shared" si="456"/>
        <v>0</v>
      </c>
      <c r="AH2091" s="375">
        <f t="shared" si="457"/>
        <v>0</v>
      </c>
      <c r="AI2091" s="376">
        <f t="shared" si="458"/>
        <v>0</v>
      </c>
      <c r="AJ2091" s="380">
        <f t="shared" si="460"/>
        <v>0</v>
      </c>
      <c r="AK2091" s="381">
        <f t="shared" si="461"/>
        <v>0</v>
      </c>
      <c r="AL2091" s="382">
        <f t="shared" si="462"/>
        <v>0</v>
      </c>
      <c r="AM2091" s="383">
        <f t="shared" si="463"/>
        <v>0</v>
      </c>
      <c r="AN2091" s="384">
        <f t="shared" si="464"/>
        <v>0</v>
      </c>
      <c r="AO2091" s="385">
        <f t="shared" si="465"/>
        <v>0</v>
      </c>
      <c r="AP2091" s="380">
        <f t="shared" si="466"/>
        <v>0</v>
      </c>
      <c r="AQ2091" s="381">
        <f t="shared" si="467"/>
        <v>0</v>
      </c>
      <c r="AR2091" s="382">
        <f t="shared" si="468"/>
        <v>0</v>
      </c>
      <c r="AS2091" s="383">
        <f t="shared" si="469"/>
        <v>0</v>
      </c>
      <c r="AT2091" s="384">
        <f t="shared" si="470"/>
        <v>0</v>
      </c>
      <c r="AU2091" s="385">
        <f t="shared" si="471"/>
        <v>0</v>
      </c>
      <c r="AV2091" s="380">
        <f t="shared" si="472"/>
        <v>0</v>
      </c>
      <c r="AW2091" s="381">
        <f t="shared" si="473"/>
        <v>0</v>
      </c>
      <c r="AX2091" s="382">
        <f t="shared" si="474"/>
        <v>0</v>
      </c>
      <c r="AY2091" s="383">
        <f t="shared" si="475"/>
        <v>0</v>
      </c>
      <c r="AZ2091" s="384">
        <f t="shared" si="476"/>
        <v>0</v>
      </c>
      <c r="BA2091" s="385">
        <f t="shared" si="477"/>
        <v>0</v>
      </c>
      <c r="BB2091" s="380">
        <f t="shared" si="478"/>
        <v>0</v>
      </c>
      <c r="BC2091" s="381">
        <f t="shared" si="479"/>
        <v>0</v>
      </c>
      <c r="BD2091" s="382">
        <f t="shared" si="480"/>
        <v>0</v>
      </c>
      <c r="BE2091" s="383">
        <f t="shared" si="481"/>
        <v>0</v>
      </c>
      <c r="BF2091" s="384">
        <f t="shared" si="482"/>
        <v>0</v>
      </c>
      <c r="BG2091" s="385">
        <f t="shared" si="483"/>
        <v>0</v>
      </c>
      <c r="BH2091" s="164"/>
      <c r="BI2091" s="351">
        <f t="shared" si="484"/>
        <v>0</v>
      </c>
      <c r="BJ2091" s="272">
        <f t="shared" si="485"/>
        <v>0</v>
      </c>
      <c r="BK2091" s="273" t="str">
        <f>IF(BJ2091=0,"",
IF(SUM($BJ$2081:BJ2091)=1,BL2091,
IF($BJ$2201&gt;SUM($BJ$2081:BJ2091),_xlfn.CONCAT(", ",BL2091),
IF($BJ$2201=SUM($BJ$2081:BJ2091),_xlfn.CONCAT(" y ",BL2091)))))</f>
        <v/>
      </c>
      <c r="BL2091" s="156" t="s">
        <v>5105</v>
      </c>
      <c r="BM2091" s="272">
        <f t="shared" si="486"/>
        <v>0</v>
      </c>
      <c r="BN2091" s="273" t="str">
        <f>IF(BM2091=0,"",
IF(SUM($BM$2081:BM2091)=1,BO2091,
IF($BM$2201&gt;SUM($BM$2081:BM2091),_xlfn.CONCAT(", ",BO2091),
IF($BM$2201=SUM($BM$2081:BM2091),_xlfn.CONCAT(" y ",BO2091)))))</f>
        <v/>
      </c>
      <c r="BO2091" s="156" t="s">
        <v>5105</v>
      </c>
    </row>
    <row r="2092" spans="1:67" ht="15" customHeight="1">
      <c r="A2092" s="57"/>
      <c r="B2092" s="26"/>
      <c r="C2092" s="165" t="s">
        <v>5028</v>
      </c>
      <c r="D2092" s="852" t="str">
        <f t="shared" si="459"/>
        <v>OFICINA DEL PROGRAMA DE GOBIERNO</v>
      </c>
      <c r="E2092" s="853"/>
      <c r="F2092" s="853"/>
      <c r="G2092" s="853"/>
      <c r="H2092" s="853"/>
      <c r="I2092" s="853"/>
      <c r="J2092" s="853"/>
      <c r="K2092" s="853"/>
      <c r="L2092" s="853"/>
      <c r="M2092" s="853"/>
      <c r="N2092" s="853"/>
      <c r="O2092" s="854"/>
      <c r="P2092" s="612"/>
      <c r="Q2092" s="612"/>
      <c r="R2092" s="612"/>
      <c r="S2092" s="612"/>
      <c r="T2092" s="612"/>
      <c r="U2092" s="612"/>
      <c r="V2092" s="612"/>
      <c r="W2092" s="612"/>
      <c r="X2092" s="612"/>
      <c r="Y2092" s="612"/>
      <c r="Z2092" s="612"/>
      <c r="AA2092" s="612"/>
      <c r="AB2092" s="612"/>
      <c r="AC2092" s="612"/>
      <c r="AD2092" s="612"/>
      <c r="AE2092" s="164"/>
      <c r="AF2092" s="164"/>
      <c r="AG2092" s="374">
        <f t="shared" si="456"/>
        <v>0</v>
      </c>
      <c r="AH2092" s="375">
        <f t="shared" si="457"/>
        <v>0</v>
      </c>
      <c r="AI2092" s="376">
        <f t="shared" si="458"/>
        <v>0</v>
      </c>
      <c r="AJ2092" s="380">
        <f t="shared" si="460"/>
        <v>0</v>
      </c>
      <c r="AK2092" s="381">
        <f t="shared" si="461"/>
        <v>0</v>
      </c>
      <c r="AL2092" s="382">
        <f t="shared" si="462"/>
        <v>0</v>
      </c>
      <c r="AM2092" s="383">
        <f t="shared" si="463"/>
        <v>0</v>
      </c>
      <c r="AN2092" s="384">
        <f t="shared" si="464"/>
        <v>0</v>
      </c>
      <c r="AO2092" s="385">
        <f t="shared" si="465"/>
        <v>0</v>
      </c>
      <c r="AP2092" s="380">
        <f t="shared" si="466"/>
        <v>0</v>
      </c>
      <c r="AQ2092" s="381">
        <f t="shared" si="467"/>
        <v>0</v>
      </c>
      <c r="AR2092" s="382">
        <f t="shared" si="468"/>
        <v>0</v>
      </c>
      <c r="AS2092" s="383">
        <f t="shared" si="469"/>
        <v>0</v>
      </c>
      <c r="AT2092" s="384">
        <f t="shared" si="470"/>
        <v>0</v>
      </c>
      <c r="AU2092" s="385">
        <f t="shared" si="471"/>
        <v>0</v>
      </c>
      <c r="AV2092" s="380">
        <f t="shared" si="472"/>
        <v>0</v>
      </c>
      <c r="AW2092" s="381">
        <f t="shared" si="473"/>
        <v>0</v>
      </c>
      <c r="AX2092" s="382">
        <f t="shared" si="474"/>
        <v>0</v>
      </c>
      <c r="AY2092" s="383">
        <f t="shared" si="475"/>
        <v>0</v>
      </c>
      <c r="AZ2092" s="384">
        <f t="shared" si="476"/>
        <v>0</v>
      </c>
      <c r="BA2092" s="385">
        <f t="shared" si="477"/>
        <v>0</v>
      </c>
      <c r="BB2092" s="380">
        <f t="shared" si="478"/>
        <v>0</v>
      </c>
      <c r="BC2092" s="381">
        <f t="shared" si="479"/>
        <v>0</v>
      </c>
      <c r="BD2092" s="382">
        <f t="shared" si="480"/>
        <v>0</v>
      </c>
      <c r="BE2092" s="383">
        <f t="shared" si="481"/>
        <v>0</v>
      </c>
      <c r="BF2092" s="384">
        <f t="shared" si="482"/>
        <v>0</v>
      </c>
      <c r="BG2092" s="385">
        <f t="shared" si="483"/>
        <v>0</v>
      </c>
      <c r="BH2092" s="164"/>
      <c r="BI2092" s="351">
        <f t="shared" si="484"/>
        <v>0</v>
      </c>
      <c r="BJ2092" s="272">
        <f t="shared" si="485"/>
        <v>0</v>
      </c>
      <c r="BK2092" s="273" t="str">
        <f>IF(BJ2092=0,"",
IF(SUM($BJ$2081:BJ2092)=1,BL2092,
IF($BJ$2201&gt;SUM($BJ$2081:BJ2092),_xlfn.CONCAT(", ",BL2092),
IF($BJ$2201=SUM($BJ$2081:BJ2092),_xlfn.CONCAT(" y ",BL2092)))))</f>
        <v/>
      </c>
      <c r="BL2092" s="156" t="s">
        <v>5106</v>
      </c>
      <c r="BM2092" s="272">
        <f t="shared" si="486"/>
        <v>0</v>
      </c>
      <c r="BN2092" s="273" t="str">
        <f>IF(BM2092=0,"",
IF(SUM($BM$2081:BM2092)=1,BO2092,
IF($BM$2201&gt;SUM($BM$2081:BM2092),_xlfn.CONCAT(", ",BO2092),
IF($BM$2201=SUM($BM$2081:BM2092),_xlfn.CONCAT(" y ",BO2092)))))</f>
        <v/>
      </c>
      <c r="BO2092" s="156" t="s">
        <v>5106</v>
      </c>
    </row>
    <row r="2093" spans="1:67" ht="15" customHeight="1">
      <c r="A2093" s="57"/>
      <c r="B2093" s="26"/>
      <c r="C2093" s="165" t="s">
        <v>5029</v>
      </c>
      <c r="D2093" s="852" t="str">
        <f t="shared" si="459"/>
        <v>SECRETARIA DE SEGURIDAD PUBLICA</v>
      </c>
      <c r="E2093" s="853"/>
      <c r="F2093" s="853"/>
      <c r="G2093" s="853"/>
      <c r="H2093" s="853"/>
      <c r="I2093" s="853"/>
      <c r="J2093" s="853"/>
      <c r="K2093" s="853"/>
      <c r="L2093" s="853"/>
      <c r="M2093" s="853"/>
      <c r="N2093" s="853"/>
      <c r="O2093" s="854"/>
      <c r="P2093" s="612"/>
      <c r="Q2093" s="612"/>
      <c r="R2093" s="612"/>
      <c r="S2093" s="612"/>
      <c r="T2093" s="612"/>
      <c r="U2093" s="612"/>
      <c r="V2093" s="612"/>
      <c r="W2093" s="612"/>
      <c r="X2093" s="612"/>
      <c r="Y2093" s="612"/>
      <c r="Z2093" s="612"/>
      <c r="AA2093" s="612"/>
      <c r="AB2093" s="612"/>
      <c r="AC2093" s="612"/>
      <c r="AD2093" s="612"/>
      <c r="AE2093" s="164"/>
      <c r="AF2093" s="164"/>
      <c r="AG2093" s="374">
        <f t="shared" si="456"/>
        <v>0</v>
      </c>
      <c r="AH2093" s="375">
        <f t="shared" si="457"/>
        <v>0</v>
      </c>
      <c r="AI2093" s="376">
        <f t="shared" si="458"/>
        <v>0</v>
      </c>
      <c r="AJ2093" s="380">
        <f t="shared" si="460"/>
        <v>0</v>
      </c>
      <c r="AK2093" s="381">
        <f t="shared" si="461"/>
        <v>0</v>
      </c>
      <c r="AL2093" s="382">
        <f t="shared" si="462"/>
        <v>0</v>
      </c>
      <c r="AM2093" s="383">
        <f t="shared" si="463"/>
        <v>0</v>
      </c>
      <c r="AN2093" s="384">
        <f t="shared" si="464"/>
        <v>0</v>
      </c>
      <c r="AO2093" s="385">
        <f t="shared" si="465"/>
        <v>0</v>
      </c>
      <c r="AP2093" s="380">
        <f t="shared" si="466"/>
        <v>0</v>
      </c>
      <c r="AQ2093" s="381">
        <f t="shared" si="467"/>
        <v>0</v>
      </c>
      <c r="AR2093" s="382">
        <f t="shared" si="468"/>
        <v>0</v>
      </c>
      <c r="AS2093" s="383">
        <f t="shared" si="469"/>
        <v>0</v>
      </c>
      <c r="AT2093" s="384">
        <f t="shared" si="470"/>
        <v>0</v>
      </c>
      <c r="AU2093" s="385">
        <f t="shared" si="471"/>
        <v>0</v>
      </c>
      <c r="AV2093" s="380">
        <f t="shared" si="472"/>
        <v>0</v>
      </c>
      <c r="AW2093" s="381">
        <f t="shared" si="473"/>
        <v>0</v>
      </c>
      <c r="AX2093" s="382">
        <f t="shared" si="474"/>
        <v>0</v>
      </c>
      <c r="AY2093" s="383">
        <f t="shared" si="475"/>
        <v>0</v>
      </c>
      <c r="AZ2093" s="384">
        <f t="shared" si="476"/>
        <v>0</v>
      </c>
      <c r="BA2093" s="385">
        <f t="shared" si="477"/>
        <v>0</v>
      </c>
      <c r="BB2093" s="380">
        <f t="shared" si="478"/>
        <v>0</v>
      </c>
      <c r="BC2093" s="381">
        <f t="shared" si="479"/>
        <v>0</v>
      </c>
      <c r="BD2093" s="382">
        <f t="shared" si="480"/>
        <v>0</v>
      </c>
      <c r="BE2093" s="383">
        <f t="shared" si="481"/>
        <v>0</v>
      </c>
      <c r="BF2093" s="384">
        <f t="shared" si="482"/>
        <v>0</v>
      </c>
      <c r="BG2093" s="385">
        <f t="shared" si="483"/>
        <v>0</v>
      </c>
      <c r="BH2093" s="164"/>
      <c r="BI2093" s="351">
        <f t="shared" si="484"/>
        <v>0</v>
      </c>
      <c r="BJ2093" s="272">
        <f t="shared" si="485"/>
        <v>0</v>
      </c>
      <c r="BK2093" s="273" t="str">
        <f>IF(BJ2093=0,"",
IF(SUM($BJ$2081:BJ2093)=1,BL2093,
IF($BJ$2201&gt;SUM($BJ$2081:BJ2093),_xlfn.CONCAT(", ",BL2093),
IF($BJ$2201=SUM($BJ$2081:BJ2093),_xlfn.CONCAT(" y ",BL2093)))))</f>
        <v/>
      </c>
      <c r="BL2093" s="156" t="s">
        <v>5107</v>
      </c>
      <c r="BM2093" s="272">
        <f t="shared" si="486"/>
        <v>0</v>
      </c>
      <c r="BN2093" s="273" t="str">
        <f>IF(BM2093=0,"",
IF(SUM($BM$2081:BM2093)=1,BO2093,
IF($BM$2201&gt;SUM($BM$2081:BM2093),_xlfn.CONCAT(", ",BO2093),
IF($BM$2201=SUM($BM$2081:BM2093),_xlfn.CONCAT(" y ",BO2093)))))</f>
        <v/>
      </c>
      <c r="BO2093" s="156" t="s">
        <v>5107</v>
      </c>
    </row>
    <row r="2094" spans="1:67" ht="15" customHeight="1">
      <c r="A2094" s="57"/>
      <c r="B2094" s="26"/>
      <c r="C2094" s="165" t="s">
        <v>5030</v>
      </c>
      <c r="D2094" s="852" t="str">
        <f t="shared" si="459"/>
        <v>SECRETARIA DE TRABAJO PREVISION SOCIAL Y PRODUCTIVIDAD</v>
      </c>
      <c r="E2094" s="853"/>
      <c r="F2094" s="853"/>
      <c r="G2094" s="853"/>
      <c r="H2094" s="853"/>
      <c r="I2094" s="853"/>
      <c r="J2094" s="853"/>
      <c r="K2094" s="853"/>
      <c r="L2094" s="853"/>
      <c r="M2094" s="853"/>
      <c r="N2094" s="853"/>
      <c r="O2094" s="854"/>
      <c r="P2094" s="612"/>
      <c r="Q2094" s="612"/>
      <c r="R2094" s="612"/>
      <c r="S2094" s="612"/>
      <c r="T2094" s="612"/>
      <c r="U2094" s="612"/>
      <c r="V2094" s="612"/>
      <c r="W2094" s="612"/>
      <c r="X2094" s="612"/>
      <c r="Y2094" s="612"/>
      <c r="Z2094" s="612"/>
      <c r="AA2094" s="612"/>
      <c r="AB2094" s="612"/>
      <c r="AC2094" s="612"/>
      <c r="AD2094" s="612"/>
      <c r="AE2094" s="164"/>
      <c r="AF2094" s="164"/>
      <c r="AG2094" s="374">
        <f t="shared" si="456"/>
        <v>0</v>
      </c>
      <c r="AH2094" s="375">
        <f t="shared" si="457"/>
        <v>0</v>
      </c>
      <c r="AI2094" s="376">
        <f t="shared" si="458"/>
        <v>0</v>
      </c>
      <c r="AJ2094" s="380">
        <f t="shared" si="460"/>
        <v>0</v>
      </c>
      <c r="AK2094" s="381">
        <f t="shared" si="461"/>
        <v>0</v>
      </c>
      <c r="AL2094" s="382">
        <f t="shared" si="462"/>
        <v>0</v>
      </c>
      <c r="AM2094" s="383">
        <f t="shared" si="463"/>
        <v>0</v>
      </c>
      <c r="AN2094" s="384">
        <f t="shared" si="464"/>
        <v>0</v>
      </c>
      <c r="AO2094" s="385">
        <f t="shared" si="465"/>
        <v>0</v>
      </c>
      <c r="AP2094" s="380">
        <f t="shared" si="466"/>
        <v>0</v>
      </c>
      <c r="AQ2094" s="381">
        <f t="shared" si="467"/>
        <v>0</v>
      </c>
      <c r="AR2094" s="382">
        <f t="shared" si="468"/>
        <v>0</v>
      </c>
      <c r="AS2094" s="383">
        <f t="shared" si="469"/>
        <v>0</v>
      </c>
      <c r="AT2094" s="384">
        <f t="shared" si="470"/>
        <v>0</v>
      </c>
      <c r="AU2094" s="385">
        <f t="shared" si="471"/>
        <v>0</v>
      </c>
      <c r="AV2094" s="380">
        <f t="shared" si="472"/>
        <v>0</v>
      </c>
      <c r="AW2094" s="381">
        <f t="shared" si="473"/>
        <v>0</v>
      </c>
      <c r="AX2094" s="382">
        <f t="shared" si="474"/>
        <v>0</v>
      </c>
      <c r="AY2094" s="383">
        <f t="shared" si="475"/>
        <v>0</v>
      </c>
      <c r="AZ2094" s="384">
        <f t="shared" si="476"/>
        <v>0</v>
      </c>
      <c r="BA2094" s="385">
        <f t="shared" si="477"/>
        <v>0</v>
      </c>
      <c r="BB2094" s="380">
        <f t="shared" si="478"/>
        <v>0</v>
      </c>
      <c r="BC2094" s="381">
        <f t="shared" si="479"/>
        <v>0</v>
      </c>
      <c r="BD2094" s="382">
        <f t="shared" si="480"/>
        <v>0</v>
      </c>
      <c r="BE2094" s="383">
        <f t="shared" si="481"/>
        <v>0</v>
      </c>
      <c r="BF2094" s="384">
        <f t="shared" si="482"/>
        <v>0</v>
      </c>
      <c r="BG2094" s="385">
        <f t="shared" si="483"/>
        <v>0</v>
      </c>
      <c r="BH2094" s="164"/>
      <c r="BI2094" s="351">
        <f t="shared" si="484"/>
        <v>0</v>
      </c>
      <c r="BJ2094" s="272">
        <f t="shared" si="485"/>
        <v>0</v>
      </c>
      <c r="BK2094" s="273" t="str">
        <f>IF(BJ2094=0,"",
IF(SUM($BJ$2081:BJ2094)=1,BL2094,
IF($BJ$2201&gt;SUM($BJ$2081:BJ2094),_xlfn.CONCAT(", ",BL2094),
IF($BJ$2201=SUM($BJ$2081:BJ2094),_xlfn.CONCAT(" y ",BL2094)))))</f>
        <v/>
      </c>
      <c r="BL2094" s="156" t="s">
        <v>5108</v>
      </c>
      <c r="BM2094" s="272">
        <f t="shared" si="486"/>
        <v>0</v>
      </c>
      <c r="BN2094" s="273" t="str">
        <f>IF(BM2094=0,"",
IF(SUM($BM$2081:BM2094)=1,BO2094,
IF($BM$2201&gt;SUM($BM$2081:BM2094),_xlfn.CONCAT(", ",BO2094),
IF($BM$2201=SUM($BM$2081:BM2094),_xlfn.CONCAT(" y ",BO2094)))))</f>
        <v/>
      </c>
      <c r="BO2094" s="156" t="s">
        <v>5108</v>
      </c>
    </row>
    <row r="2095" spans="1:67" ht="15" customHeight="1">
      <c r="A2095" s="57"/>
      <c r="B2095" s="26"/>
      <c r="C2095" s="165" t="s">
        <v>5031</v>
      </c>
      <c r="D2095" s="852" t="str">
        <f t="shared" si="459"/>
        <v>SECRETARIA DE TURISMO Y CULTURA</v>
      </c>
      <c r="E2095" s="853"/>
      <c r="F2095" s="853"/>
      <c r="G2095" s="853"/>
      <c r="H2095" s="853"/>
      <c r="I2095" s="853"/>
      <c r="J2095" s="853"/>
      <c r="K2095" s="853"/>
      <c r="L2095" s="853"/>
      <c r="M2095" s="853"/>
      <c r="N2095" s="853"/>
      <c r="O2095" s="854"/>
      <c r="P2095" s="612"/>
      <c r="Q2095" s="612"/>
      <c r="R2095" s="612"/>
      <c r="S2095" s="612"/>
      <c r="T2095" s="612"/>
      <c r="U2095" s="612"/>
      <c r="V2095" s="612"/>
      <c r="W2095" s="612"/>
      <c r="X2095" s="612"/>
      <c r="Y2095" s="612"/>
      <c r="Z2095" s="612"/>
      <c r="AA2095" s="612"/>
      <c r="AB2095" s="612"/>
      <c r="AC2095" s="612"/>
      <c r="AD2095" s="612"/>
      <c r="AE2095" s="164"/>
      <c r="AF2095" s="164"/>
      <c r="AG2095" s="374">
        <f t="shared" si="456"/>
        <v>0</v>
      </c>
      <c r="AH2095" s="375">
        <f t="shared" si="457"/>
        <v>0</v>
      </c>
      <c r="AI2095" s="376">
        <f t="shared" si="458"/>
        <v>0</v>
      </c>
      <c r="AJ2095" s="380">
        <f t="shared" si="460"/>
        <v>0</v>
      </c>
      <c r="AK2095" s="381">
        <f t="shared" si="461"/>
        <v>0</v>
      </c>
      <c r="AL2095" s="382">
        <f t="shared" si="462"/>
        <v>0</v>
      </c>
      <c r="AM2095" s="383">
        <f t="shared" si="463"/>
        <v>0</v>
      </c>
      <c r="AN2095" s="384">
        <f t="shared" si="464"/>
        <v>0</v>
      </c>
      <c r="AO2095" s="385">
        <f t="shared" si="465"/>
        <v>0</v>
      </c>
      <c r="AP2095" s="380">
        <f t="shared" si="466"/>
        <v>0</v>
      </c>
      <c r="AQ2095" s="381">
        <f t="shared" si="467"/>
        <v>0</v>
      </c>
      <c r="AR2095" s="382">
        <f t="shared" si="468"/>
        <v>0</v>
      </c>
      <c r="AS2095" s="383">
        <f t="shared" si="469"/>
        <v>0</v>
      </c>
      <c r="AT2095" s="384">
        <f t="shared" si="470"/>
        <v>0</v>
      </c>
      <c r="AU2095" s="385">
        <f t="shared" si="471"/>
        <v>0</v>
      </c>
      <c r="AV2095" s="380">
        <f t="shared" si="472"/>
        <v>0</v>
      </c>
      <c r="AW2095" s="381">
        <f t="shared" si="473"/>
        <v>0</v>
      </c>
      <c r="AX2095" s="382">
        <f t="shared" si="474"/>
        <v>0</v>
      </c>
      <c r="AY2095" s="383">
        <f t="shared" si="475"/>
        <v>0</v>
      </c>
      <c r="AZ2095" s="384">
        <f t="shared" si="476"/>
        <v>0</v>
      </c>
      <c r="BA2095" s="385">
        <f t="shared" si="477"/>
        <v>0</v>
      </c>
      <c r="BB2095" s="380">
        <f t="shared" si="478"/>
        <v>0</v>
      </c>
      <c r="BC2095" s="381">
        <f t="shared" si="479"/>
        <v>0</v>
      </c>
      <c r="BD2095" s="382">
        <f t="shared" si="480"/>
        <v>0</v>
      </c>
      <c r="BE2095" s="383">
        <f t="shared" si="481"/>
        <v>0</v>
      </c>
      <c r="BF2095" s="384">
        <f t="shared" si="482"/>
        <v>0</v>
      </c>
      <c r="BG2095" s="385">
        <f t="shared" si="483"/>
        <v>0</v>
      </c>
      <c r="BH2095" s="164"/>
      <c r="BI2095" s="351">
        <f t="shared" si="484"/>
        <v>0</v>
      </c>
      <c r="BJ2095" s="272">
        <f t="shared" si="485"/>
        <v>0</v>
      </c>
      <c r="BK2095" s="273" t="str">
        <f>IF(BJ2095=0,"",
IF(SUM($BJ$2081:BJ2095)=1,BL2095,
IF($BJ$2201&gt;SUM($BJ$2081:BJ2095),_xlfn.CONCAT(", ",BL2095),
IF($BJ$2201=SUM($BJ$2081:BJ2095),_xlfn.CONCAT(" y ",BL2095)))))</f>
        <v/>
      </c>
      <c r="BL2095" s="156" t="s">
        <v>5109</v>
      </c>
      <c r="BM2095" s="272">
        <f t="shared" si="486"/>
        <v>0</v>
      </c>
      <c r="BN2095" s="273" t="str">
        <f>IF(BM2095=0,"",
IF(SUM($BM$2081:BM2095)=1,BO2095,
IF($BM$2201&gt;SUM($BM$2081:BM2095),_xlfn.CONCAT(", ",BO2095),
IF($BM$2201=SUM($BM$2081:BM2095),_xlfn.CONCAT(" y ",BO2095)))))</f>
        <v/>
      </c>
      <c r="BO2095" s="156" t="s">
        <v>5109</v>
      </c>
    </row>
    <row r="2096" spans="1:67" ht="15" customHeight="1">
      <c r="A2096" s="57"/>
      <c r="B2096" s="26"/>
      <c r="C2096" s="165" t="s">
        <v>5032</v>
      </c>
      <c r="D2096" s="852" t="str">
        <f t="shared" si="459"/>
        <v>SECRETARIA DE PROTECCION CIVIL</v>
      </c>
      <c r="E2096" s="853"/>
      <c r="F2096" s="853"/>
      <c r="G2096" s="853"/>
      <c r="H2096" s="853"/>
      <c r="I2096" s="853"/>
      <c r="J2096" s="853"/>
      <c r="K2096" s="853"/>
      <c r="L2096" s="853"/>
      <c r="M2096" s="853"/>
      <c r="N2096" s="853"/>
      <c r="O2096" s="854"/>
      <c r="P2096" s="612"/>
      <c r="Q2096" s="612"/>
      <c r="R2096" s="612"/>
      <c r="S2096" s="612"/>
      <c r="T2096" s="612"/>
      <c r="U2096" s="612"/>
      <c r="V2096" s="612"/>
      <c r="W2096" s="612"/>
      <c r="X2096" s="612"/>
      <c r="Y2096" s="612"/>
      <c r="Z2096" s="612"/>
      <c r="AA2096" s="612"/>
      <c r="AB2096" s="612"/>
      <c r="AC2096" s="612"/>
      <c r="AD2096" s="612"/>
      <c r="AE2096" s="164"/>
      <c r="AF2096" s="164"/>
      <c r="AG2096" s="374">
        <f t="shared" si="456"/>
        <v>0</v>
      </c>
      <c r="AH2096" s="375">
        <f t="shared" si="457"/>
        <v>0</v>
      </c>
      <c r="AI2096" s="376">
        <f t="shared" si="458"/>
        <v>0</v>
      </c>
      <c r="AJ2096" s="380">
        <f t="shared" si="460"/>
        <v>0</v>
      </c>
      <c r="AK2096" s="381">
        <f t="shared" si="461"/>
        <v>0</v>
      </c>
      <c r="AL2096" s="382">
        <f t="shared" si="462"/>
        <v>0</v>
      </c>
      <c r="AM2096" s="383">
        <f t="shared" si="463"/>
        <v>0</v>
      </c>
      <c r="AN2096" s="384">
        <f t="shared" si="464"/>
        <v>0</v>
      </c>
      <c r="AO2096" s="385">
        <f t="shared" si="465"/>
        <v>0</v>
      </c>
      <c r="AP2096" s="380">
        <f t="shared" si="466"/>
        <v>0</v>
      </c>
      <c r="AQ2096" s="381">
        <f t="shared" si="467"/>
        <v>0</v>
      </c>
      <c r="AR2096" s="382">
        <f t="shared" si="468"/>
        <v>0</v>
      </c>
      <c r="AS2096" s="383">
        <f t="shared" si="469"/>
        <v>0</v>
      </c>
      <c r="AT2096" s="384">
        <f t="shared" si="470"/>
        <v>0</v>
      </c>
      <c r="AU2096" s="385">
        <f t="shared" si="471"/>
        <v>0</v>
      </c>
      <c r="AV2096" s="380">
        <f t="shared" si="472"/>
        <v>0</v>
      </c>
      <c r="AW2096" s="381">
        <f t="shared" si="473"/>
        <v>0</v>
      </c>
      <c r="AX2096" s="382">
        <f t="shared" si="474"/>
        <v>0</v>
      </c>
      <c r="AY2096" s="383">
        <f t="shared" si="475"/>
        <v>0</v>
      </c>
      <c r="AZ2096" s="384">
        <f t="shared" si="476"/>
        <v>0</v>
      </c>
      <c r="BA2096" s="385">
        <f t="shared" si="477"/>
        <v>0</v>
      </c>
      <c r="BB2096" s="380">
        <f t="shared" si="478"/>
        <v>0</v>
      </c>
      <c r="BC2096" s="381">
        <f t="shared" si="479"/>
        <v>0</v>
      </c>
      <c r="BD2096" s="382">
        <f t="shared" si="480"/>
        <v>0</v>
      </c>
      <c r="BE2096" s="383">
        <f t="shared" si="481"/>
        <v>0</v>
      </c>
      <c r="BF2096" s="384">
        <f t="shared" si="482"/>
        <v>0</v>
      </c>
      <c r="BG2096" s="385">
        <f t="shared" si="483"/>
        <v>0</v>
      </c>
      <c r="BH2096" s="164"/>
      <c r="BI2096" s="351">
        <f t="shared" si="484"/>
        <v>0</v>
      </c>
      <c r="BJ2096" s="272">
        <f t="shared" si="485"/>
        <v>0</v>
      </c>
      <c r="BK2096" s="273" t="str">
        <f>IF(BJ2096=0,"",
IF(SUM($BJ$2081:BJ2096)=1,BL2096,
IF($BJ$2201&gt;SUM($BJ$2081:BJ2096),_xlfn.CONCAT(", ",BL2096),
IF($BJ$2201=SUM($BJ$2081:BJ2096),_xlfn.CONCAT(" y ",BL2096)))))</f>
        <v/>
      </c>
      <c r="BL2096" s="156" t="s">
        <v>5110</v>
      </c>
      <c r="BM2096" s="272">
        <f t="shared" si="486"/>
        <v>0</v>
      </c>
      <c r="BN2096" s="273" t="str">
        <f>IF(BM2096=0,"",
IF(SUM($BM$2081:BM2096)=1,BO2096,
IF($BM$2201&gt;SUM($BM$2081:BM2096),_xlfn.CONCAT(", ",BO2096),
IF($BM$2201=SUM($BM$2081:BM2096),_xlfn.CONCAT(" y ",BO2096)))))</f>
        <v/>
      </c>
      <c r="BO2096" s="156" t="s">
        <v>5110</v>
      </c>
    </row>
    <row r="2097" spans="1:67" ht="15" customHeight="1">
      <c r="A2097" s="57"/>
      <c r="B2097" s="26"/>
      <c r="C2097" s="165" t="s">
        <v>5033</v>
      </c>
      <c r="D2097" s="852" t="str">
        <f t="shared" si="459"/>
        <v>SECRETARIA DE MEDIO AMBIENTE</v>
      </c>
      <c r="E2097" s="853"/>
      <c r="F2097" s="853"/>
      <c r="G2097" s="853"/>
      <c r="H2097" s="853"/>
      <c r="I2097" s="853"/>
      <c r="J2097" s="853"/>
      <c r="K2097" s="853"/>
      <c r="L2097" s="853"/>
      <c r="M2097" s="853"/>
      <c r="N2097" s="853"/>
      <c r="O2097" s="854"/>
      <c r="P2097" s="612"/>
      <c r="Q2097" s="612"/>
      <c r="R2097" s="612"/>
      <c r="S2097" s="612"/>
      <c r="T2097" s="612"/>
      <c r="U2097" s="612"/>
      <c r="V2097" s="612"/>
      <c r="W2097" s="612"/>
      <c r="X2097" s="612"/>
      <c r="Y2097" s="612"/>
      <c r="Z2097" s="612"/>
      <c r="AA2097" s="612"/>
      <c r="AB2097" s="612"/>
      <c r="AC2097" s="612"/>
      <c r="AD2097" s="612"/>
      <c r="AE2097" s="164"/>
      <c r="AF2097" s="164"/>
      <c r="AG2097" s="374">
        <f t="shared" si="456"/>
        <v>0</v>
      </c>
      <c r="AH2097" s="375">
        <f t="shared" si="457"/>
        <v>0</v>
      </c>
      <c r="AI2097" s="376">
        <f t="shared" si="458"/>
        <v>0</v>
      </c>
      <c r="AJ2097" s="380">
        <f t="shared" si="460"/>
        <v>0</v>
      </c>
      <c r="AK2097" s="381">
        <f t="shared" si="461"/>
        <v>0</v>
      </c>
      <c r="AL2097" s="382">
        <f t="shared" si="462"/>
        <v>0</v>
      </c>
      <c r="AM2097" s="383">
        <f t="shared" si="463"/>
        <v>0</v>
      </c>
      <c r="AN2097" s="384">
        <f t="shared" si="464"/>
        <v>0</v>
      </c>
      <c r="AO2097" s="385">
        <f t="shared" si="465"/>
        <v>0</v>
      </c>
      <c r="AP2097" s="380">
        <f t="shared" si="466"/>
        <v>0</v>
      </c>
      <c r="AQ2097" s="381">
        <f t="shared" si="467"/>
        <v>0</v>
      </c>
      <c r="AR2097" s="382">
        <f t="shared" si="468"/>
        <v>0</v>
      </c>
      <c r="AS2097" s="383">
        <f t="shared" si="469"/>
        <v>0</v>
      </c>
      <c r="AT2097" s="384">
        <f t="shared" si="470"/>
        <v>0</v>
      </c>
      <c r="AU2097" s="385">
        <f t="shared" si="471"/>
        <v>0</v>
      </c>
      <c r="AV2097" s="380">
        <f t="shared" si="472"/>
        <v>0</v>
      </c>
      <c r="AW2097" s="381">
        <f t="shared" si="473"/>
        <v>0</v>
      </c>
      <c r="AX2097" s="382">
        <f t="shared" si="474"/>
        <v>0</v>
      </c>
      <c r="AY2097" s="383">
        <f t="shared" si="475"/>
        <v>0</v>
      </c>
      <c r="AZ2097" s="384">
        <f t="shared" si="476"/>
        <v>0</v>
      </c>
      <c r="BA2097" s="385">
        <f t="shared" si="477"/>
        <v>0</v>
      </c>
      <c r="BB2097" s="380">
        <f t="shared" si="478"/>
        <v>0</v>
      </c>
      <c r="BC2097" s="381">
        <f t="shared" si="479"/>
        <v>0</v>
      </c>
      <c r="BD2097" s="382">
        <f t="shared" si="480"/>
        <v>0</v>
      </c>
      <c r="BE2097" s="383">
        <f t="shared" si="481"/>
        <v>0</v>
      </c>
      <c r="BF2097" s="384">
        <f t="shared" si="482"/>
        <v>0</v>
      </c>
      <c r="BG2097" s="385">
        <f t="shared" si="483"/>
        <v>0</v>
      </c>
      <c r="BH2097" s="164"/>
      <c r="BI2097" s="351">
        <f t="shared" si="484"/>
        <v>0</v>
      </c>
      <c r="BJ2097" s="272">
        <f t="shared" si="485"/>
        <v>0</v>
      </c>
      <c r="BK2097" s="273" t="str">
        <f>IF(BJ2097=0,"",
IF(SUM($BJ$2081:BJ2097)=1,BL2097,
IF($BJ$2201&gt;SUM($BJ$2081:BJ2097),_xlfn.CONCAT(", ",BL2097),
IF($BJ$2201=SUM($BJ$2081:BJ2097),_xlfn.CONCAT(" y ",BL2097)))))</f>
        <v/>
      </c>
      <c r="BL2097" s="156" t="s">
        <v>5111</v>
      </c>
      <c r="BM2097" s="272">
        <f t="shared" si="486"/>
        <v>0</v>
      </c>
      <c r="BN2097" s="273" t="str">
        <f>IF(BM2097=0,"",
IF(SUM($BM$2081:BM2097)=1,BO2097,
IF($BM$2201&gt;SUM($BM$2081:BM2097),_xlfn.CONCAT(", ",BO2097),
IF($BM$2201=SUM($BM$2081:BM2097),_xlfn.CONCAT(" y ",BO2097)))))</f>
        <v/>
      </c>
      <c r="BO2097" s="156" t="s">
        <v>5111</v>
      </c>
    </row>
    <row r="2098" spans="1:67" ht="15" customHeight="1">
      <c r="A2098" s="57"/>
      <c r="B2098" s="26"/>
      <c r="C2098" s="165" t="s">
        <v>5034</v>
      </c>
      <c r="D2098" s="852" t="str">
        <f t="shared" si="459"/>
        <v>SERVICIOS DE SALUD DE VERACRUZ</v>
      </c>
      <c r="E2098" s="853"/>
      <c r="F2098" s="853"/>
      <c r="G2098" s="853"/>
      <c r="H2098" s="853"/>
      <c r="I2098" s="853"/>
      <c r="J2098" s="853"/>
      <c r="K2098" s="853"/>
      <c r="L2098" s="853"/>
      <c r="M2098" s="853"/>
      <c r="N2098" s="853"/>
      <c r="O2098" s="854"/>
      <c r="P2098" s="612"/>
      <c r="Q2098" s="612"/>
      <c r="R2098" s="612"/>
      <c r="S2098" s="612"/>
      <c r="T2098" s="612"/>
      <c r="U2098" s="612"/>
      <c r="V2098" s="612"/>
      <c r="W2098" s="612"/>
      <c r="X2098" s="612"/>
      <c r="Y2098" s="612"/>
      <c r="Z2098" s="612"/>
      <c r="AA2098" s="612"/>
      <c r="AB2098" s="612"/>
      <c r="AC2098" s="612"/>
      <c r="AD2098" s="612"/>
      <c r="AE2098" s="164"/>
      <c r="AF2098" s="164"/>
      <c r="AG2098" s="374">
        <f t="shared" si="456"/>
        <v>0</v>
      </c>
      <c r="AH2098" s="375">
        <f t="shared" si="457"/>
        <v>0</v>
      </c>
      <c r="AI2098" s="376">
        <f t="shared" si="458"/>
        <v>0</v>
      </c>
      <c r="AJ2098" s="380">
        <f t="shared" si="460"/>
        <v>0</v>
      </c>
      <c r="AK2098" s="381">
        <f t="shared" si="461"/>
        <v>0</v>
      </c>
      <c r="AL2098" s="382">
        <f t="shared" si="462"/>
        <v>0</v>
      </c>
      <c r="AM2098" s="383">
        <f t="shared" si="463"/>
        <v>0</v>
      </c>
      <c r="AN2098" s="384">
        <f t="shared" si="464"/>
        <v>0</v>
      </c>
      <c r="AO2098" s="385">
        <f t="shared" si="465"/>
        <v>0</v>
      </c>
      <c r="AP2098" s="380">
        <f t="shared" si="466"/>
        <v>0</v>
      </c>
      <c r="AQ2098" s="381">
        <f t="shared" si="467"/>
        <v>0</v>
      </c>
      <c r="AR2098" s="382">
        <f t="shared" si="468"/>
        <v>0</v>
      </c>
      <c r="AS2098" s="383">
        <f t="shared" si="469"/>
        <v>0</v>
      </c>
      <c r="AT2098" s="384">
        <f t="shared" si="470"/>
        <v>0</v>
      </c>
      <c r="AU2098" s="385">
        <f t="shared" si="471"/>
        <v>0</v>
      </c>
      <c r="AV2098" s="380">
        <f t="shared" si="472"/>
        <v>0</v>
      </c>
      <c r="AW2098" s="381">
        <f t="shared" si="473"/>
        <v>0</v>
      </c>
      <c r="AX2098" s="382">
        <f t="shared" si="474"/>
        <v>0</v>
      </c>
      <c r="AY2098" s="383">
        <f t="shared" si="475"/>
        <v>0</v>
      </c>
      <c r="AZ2098" s="384">
        <f t="shared" si="476"/>
        <v>0</v>
      </c>
      <c r="BA2098" s="385">
        <f t="shared" si="477"/>
        <v>0</v>
      </c>
      <c r="BB2098" s="380">
        <f t="shared" si="478"/>
        <v>0</v>
      </c>
      <c r="BC2098" s="381">
        <f t="shared" si="479"/>
        <v>0</v>
      </c>
      <c r="BD2098" s="382">
        <f t="shared" si="480"/>
        <v>0</v>
      </c>
      <c r="BE2098" s="383">
        <f t="shared" si="481"/>
        <v>0</v>
      </c>
      <c r="BF2098" s="384">
        <f t="shared" si="482"/>
        <v>0</v>
      </c>
      <c r="BG2098" s="385">
        <f t="shared" si="483"/>
        <v>0</v>
      </c>
      <c r="BH2098" s="164"/>
      <c r="BI2098" s="351">
        <f t="shared" si="484"/>
        <v>0</v>
      </c>
      <c r="BJ2098" s="272">
        <f t="shared" si="485"/>
        <v>0</v>
      </c>
      <c r="BK2098" s="273" t="str">
        <f>IF(BJ2098=0,"",
IF(SUM($BJ$2081:BJ2098)=1,BL2098,
IF($BJ$2201&gt;SUM($BJ$2081:BJ2098),_xlfn.CONCAT(", ",BL2098),
IF($BJ$2201=SUM($BJ$2081:BJ2098),_xlfn.CONCAT(" y ",BL2098)))))</f>
        <v/>
      </c>
      <c r="BL2098" s="156" t="s">
        <v>5112</v>
      </c>
      <c r="BM2098" s="272">
        <f t="shared" si="486"/>
        <v>0</v>
      </c>
      <c r="BN2098" s="273" t="str">
        <f>IF(BM2098=0,"",
IF(SUM($BM$2081:BM2098)=1,BO2098,
IF($BM$2201&gt;SUM($BM$2081:BM2098),_xlfn.CONCAT(", ",BO2098),
IF($BM$2201=SUM($BM$2081:BM2098),_xlfn.CONCAT(" y ",BO2098)))))</f>
        <v/>
      </c>
      <c r="BO2098" s="156" t="s">
        <v>5112</v>
      </c>
    </row>
    <row r="2099" spans="1:67" ht="15" customHeight="1">
      <c r="A2099" s="57"/>
      <c r="B2099" s="26"/>
      <c r="C2099" s="165" t="s">
        <v>5035</v>
      </c>
      <c r="D2099" s="852" t="str">
        <f t="shared" si="459"/>
        <v>SISTEMA PARA EL DESARROLLO INTEGRAL DE LA FAMILIA</v>
      </c>
      <c r="E2099" s="853"/>
      <c r="F2099" s="853"/>
      <c r="G2099" s="853"/>
      <c r="H2099" s="853"/>
      <c r="I2099" s="853"/>
      <c r="J2099" s="853"/>
      <c r="K2099" s="853"/>
      <c r="L2099" s="853"/>
      <c r="M2099" s="853"/>
      <c r="N2099" s="853"/>
      <c r="O2099" s="854"/>
      <c r="P2099" s="612"/>
      <c r="Q2099" s="612"/>
      <c r="R2099" s="612"/>
      <c r="S2099" s="612"/>
      <c r="T2099" s="612"/>
      <c r="U2099" s="612"/>
      <c r="V2099" s="612"/>
      <c r="W2099" s="612"/>
      <c r="X2099" s="612"/>
      <c r="Y2099" s="612"/>
      <c r="Z2099" s="612"/>
      <c r="AA2099" s="612"/>
      <c r="AB2099" s="612"/>
      <c r="AC2099" s="612"/>
      <c r="AD2099" s="612"/>
      <c r="AE2099" s="164"/>
      <c r="AF2099" s="164"/>
      <c r="AG2099" s="374">
        <f t="shared" si="456"/>
        <v>0</v>
      </c>
      <c r="AH2099" s="375">
        <f t="shared" si="457"/>
        <v>0</v>
      </c>
      <c r="AI2099" s="376">
        <f t="shared" si="458"/>
        <v>0</v>
      </c>
      <c r="AJ2099" s="380">
        <f t="shared" si="460"/>
        <v>0</v>
      </c>
      <c r="AK2099" s="381">
        <f t="shared" si="461"/>
        <v>0</v>
      </c>
      <c r="AL2099" s="382">
        <f t="shared" si="462"/>
        <v>0</v>
      </c>
      <c r="AM2099" s="383">
        <f t="shared" si="463"/>
        <v>0</v>
      </c>
      <c r="AN2099" s="384">
        <f t="shared" si="464"/>
        <v>0</v>
      </c>
      <c r="AO2099" s="385">
        <f t="shared" si="465"/>
        <v>0</v>
      </c>
      <c r="AP2099" s="380">
        <f t="shared" si="466"/>
        <v>0</v>
      </c>
      <c r="AQ2099" s="381">
        <f t="shared" si="467"/>
        <v>0</v>
      </c>
      <c r="AR2099" s="382">
        <f t="shared" si="468"/>
        <v>0</v>
      </c>
      <c r="AS2099" s="383">
        <f t="shared" si="469"/>
        <v>0</v>
      </c>
      <c r="AT2099" s="384">
        <f t="shared" si="470"/>
        <v>0</v>
      </c>
      <c r="AU2099" s="385">
        <f t="shared" si="471"/>
        <v>0</v>
      </c>
      <c r="AV2099" s="380">
        <f t="shared" si="472"/>
        <v>0</v>
      </c>
      <c r="AW2099" s="381">
        <f t="shared" si="473"/>
        <v>0</v>
      </c>
      <c r="AX2099" s="382">
        <f t="shared" si="474"/>
        <v>0</v>
      </c>
      <c r="AY2099" s="383">
        <f t="shared" si="475"/>
        <v>0</v>
      </c>
      <c r="AZ2099" s="384">
        <f t="shared" si="476"/>
        <v>0</v>
      </c>
      <c r="BA2099" s="385">
        <f t="shared" si="477"/>
        <v>0</v>
      </c>
      <c r="BB2099" s="380">
        <f t="shared" si="478"/>
        <v>0</v>
      </c>
      <c r="BC2099" s="381">
        <f t="shared" si="479"/>
        <v>0</v>
      </c>
      <c r="BD2099" s="382">
        <f t="shared" si="480"/>
        <v>0</v>
      </c>
      <c r="BE2099" s="383">
        <f t="shared" si="481"/>
        <v>0</v>
      </c>
      <c r="BF2099" s="384">
        <f t="shared" si="482"/>
        <v>0</v>
      </c>
      <c r="BG2099" s="385">
        <f t="shared" si="483"/>
        <v>0</v>
      </c>
      <c r="BH2099" s="164"/>
      <c r="BI2099" s="351">
        <f t="shared" si="484"/>
        <v>0</v>
      </c>
      <c r="BJ2099" s="272">
        <f t="shared" si="485"/>
        <v>0</v>
      </c>
      <c r="BK2099" s="273" t="str">
        <f>IF(BJ2099=0,"",
IF(SUM($BJ$2081:BJ2099)=1,BL2099,
IF($BJ$2201&gt;SUM($BJ$2081:BJ2099),_xlfn.CONCAT(", ",BL2099),
IF($BJ$2201=SUM($BJ$2081:BJ2099),_xlfn.CONCAT(" y ",BL2099)))))</f>
        <v/>
      </c>
      <c r="BL2099" s="156" t="s">
        <v>5113</v>
      </c>
      <c r="BM2099" s="272">
        <f t="shared" si="486"/>
        <v>0</v>
      </c>
      <c r="BN2099" s="273" t="str">
        <f>IF(BM2099=0,"",
IF(SUM($BM$2081:BM2099)=1,BO2099,
IF($BM$2201&gt;SUM($BM$2081:BM2099),_xlfn.CONCAT(", ",BO2099),
IF($BM$2201=SUM($BM$2081:BM2099),_xlfn.CONCAT(" y ",BO2099)))))</f>
        <v/>
      </c>
      <c r="BO2099" s="156" t="s">
        <v>5113</v>
      </c>
    </row>
    <row r="2100" spans="1:67" ht="15" customHeight="1">
      <c r="A2100" s="57"/>
      <c r="B2100" s="26"/>
      <c r="C2100" s="165" t="s">
        <v>5036</v>
      </c>
      <c r="D2100" s="852" t="str">
        <f t="shared" si="459"/>
        <v>COMISION DE ARBITRAJE MEDICO</v>
      </c>
      <c r="E2100" s="853"/>
      <c r="F2100" s="853"/>
      <c r="G2100" s="853"/>
      <c r="H2100" s="853"/>
      <c r="I2100" s="853"/>
      <c r="J2100" s="853"/>
      <c r="K2100" s="853"/>
      <c r="L2100" s="853"/>
      <c r="M2100" s="853"/>
      <c r="N2100" s="853"/>
      <c r="O2100" s="854"/>
      <c r="P2100" s="612"/>
      <c r="Q2100" s="612"/>
      <c r="R2100" s="612"/>
      <c r="S2100" s="612"/>
      <c r="T2100" s="612"/>
      <c r="U2100" s="612"/>
      <c r="V2100" s="612"/>
      <c r="W2100" s="612"/>
      <c r="X2100" s="612"/>
      <c r="Y2100" s="612"/>
      <c r="Z2100" s="612"/>
      <c r="AA2100" s="612"/>
      <c r="AB2100" s="612"/>
      <c r="AC2100" s="612"/>
      <c r="AD2100" s="612"/>
      <c r="AE2100" s="164"/>
      <c r="AF2100" s="164"/>
      <c r="AG2100" s="374">
        <f t="shared" si="456"/>
        <v>0</v>
      </c>
      <c r="AH2100" s="375">
        <f t="shared" si="457"/>
        <v>0</v>
      </c>
      <c r="AI2100" s="376">
        <f t="shared" si="458"/>
        <v>0</v>
      </c>
      <c r="AJ2100" s="380">
        <f t="shared" si="460"/>
        <v>0</v>
      </c>
      <c r="AK2100" s="381">
        <f t="shared" si="461"/>
        <v>0</v>
      </c>
      <c r="AL2100" s="382">
        <f t="shared" si="462"/>
        <v>0</v>
      </c>
      <c r="AM2100" s="383">
        <f t="shared" si="463"/>
        <v>0</v>
      </c>
      <c r="AN2100" s="384">
        <f t="shared" si="464"/>
        <v>0</v>
      </c>
      <c r="AO2100" s="385">
        <f t="shared" si="465"/>
        <v>0</v>
      </c>
      <c r="AP2100" s="380">
        <f t="shared" si="466"/>
        <v>0</v>
      </c>
      <c r="AQ2100" s="381">
        <f t="shared" si="467"/>
        <v>0</v>
      </c>
      <c r="AR2100" s="382">
        <f t="shared" si="468"/>
        <v>0</v>
      </c>
      <c r="AS2100" s="383">
        <f t="shared" si="469"/>
        <v>0</v>
      </c>
      <c r="AT2100" s="384">
        <f t="shared" si="470"/>
        <v>0</v>
      </c>
      <c r="AU2100" s="385">
        <f t="shared" si="471"/>
        <v>0</v>
      </c>
      <c r="AV2100" s="380">
        <f t="shared" si="472"/>
        <v>0</v>
      </c>
      <c r="AW2100" s="381">
        <f t="shared" si="473"/>
        <v>0</v>
      </c>
      <c r="AX2100" s="382">
        <f t="shared" si="474"/>
        <v>0</v>
      </c>
      <c r="AY2100" s="383">
        <f t="shared" si="475"/>
        <v>0</v>
      </c>
      <c r="AZ2100" s="384">
        <f t="shared" si="476"/>
        <v>0</v>
      </c>
      <c r="BA2100" s="385">
        <f t="shared" si="477"/>
        <v>0</v>
      </c>
      <c r="BB2100" s="380">
        <f t="shared" si="478"/>
        <v>0</v>
      </c>
      <c r="BC2100" s="381">
        <f t="shared" si="479"/>
        <v>0</v>
      </c>
      <c r="BD2100" s="382">
        <f t="shared" si="480"/>
        <v>0</v>
      </c>
      <c r="BE2100" s="383">
        <f t="shared" si="481"/>
        <v>0</v>
      </c>
      <c r="BF2100" s="384">
        <f t="shared" si="482"/>
        <v>0</v>
      </c>
      <c r="BG2100" s="385">
        <f t="shared" si="483"/>
        <v>0</v>
      </c>
      <c r="BH2100" s="164"/>
      <c r="BI2100" s="351">
        <f t="shared" si="484"/>
        <v>0</v>
      </c>
      <c r="BJ2100" s="272">
        <f t="shared" si="485"/>
        <v>0</v>
      </c>
      <c r="BK2100" s="273" t="str">
        <f>IF(BJ2100=0,"",
IF(SUM($BJ$2081:BJ2100)=1,BL2100,
IF($BJ$2201&gt;SUM($BJ$2081:BJ2100),_xlfn.CONCAT(", ",BL2100),
IF($BJ$2201=SUM($BJ$2081:BJ2100),_xlfn.CONCAT(" y ",BL2100)))))</f>
        <v/>
      </c>
      <c r="BL2100" s="156" t="s">
        <v>5114</v>
      </c>
      <c r="BM2100" s="272">
        <f t="shared" si="486"/>
        <v>0</v>
      </c>
      <c r="BN2100" s="273" t="str">
        <f>IF(BM2100=0,"",
IF(SUM($BM$2081:BM2100)=1,BO2100,
IF($BM$2201&gt;SUM($BM$2081:BM2100),_xlfn.CONCAT(", ",BO2100),
IF($BM$2201=SUM($BM$2081:BM2100),_xlfn.CONCAT(" y ",BO2100)))))</f>
        <v/>
      </c>
      <c r="BO2100" s="156" t="s">
        <v>5114</v>
      </c>
    </row>
    <row r="2101" spans="1:67" ht="15" customHeight="1">
      <c r="A2101" s="57"/>
      <c r="B2101" s="26"/>
      <c r="C2101" s="165" t="s">
        <v>5037</v>
      </c>
      <c r="D2101" s="852" t="str">
        <f t="shared" si="459"/>
        <v>ACADEMIA VERACRUZANA DE LAS LENGUAS INDIGENAS</v>
      </c>
      <c r="E2101" s="853"/>
      <c r="F2101" s="853"/>
      <c r="G2101" s="853"/>
      <c r="H2101" s="853"/>
      <c r="I2101" s="853"/>
      <c r="J2101" s="853"/>
      <c r="K2101" s="853"/>
      <c r="L2101" s="853"/>
      <c r="M2101" s="853"/>
      <c r="N2101" s="853"/>
      <c r="O2101" s="854"/>
      <c r="P2101" s="612"/>
      <c r="Q2101" s="612"/>
      <c r="R2101" s="612"/>
      <c r="S2101" s="612"/>
      <c r="T2101" s="612"/>
      <c r="U2101" s="612"/>
      <c r="V2101" s="612"/>
      <c r="W2101" s="612"/>
      <c r="X2101" s="612"/>
      <c r="Y2101" s="612"/>
      <c r="Z2101" s="612"/>
      <c r="AA2101" s="612"/>
      <c r="AB2101" s="612"/>
      <c r="AC2101" s="612"/>
      <c r="AD2101" s="612"/>
      <c r="AE2101" s="164"/>
      <c r="AF2101" s="164"/>
      <c r="AG2101" s="374">
        <f t="shared" si="456"/>
        <v>0</v>
      </c>
      <c r="AH2101" s="375">
        <f t="shared" si="457"/>
        <v>0</v>
      </c>
      <c r="AI2101" s="376">
        <f t="shared" si="458"/>
        <v>0</v>
      </c>
      <c r="AJ2101" s="380">
        <f t="shared" si="460"/>
        <v>0</v>
      </c>
      <c r="AK2101" s="381">
        <f t="shared" si="461"/>
        <v>0</v>
      </c>
      <c r="AL2101" s="382">
        <f t="shared" si="462"/>
        <v>0</v>
      </c>
      <c r="AM2101" s="383">
        <f t="shared" si="463"/>
        <v>0</v>
      </c>
      <c r="AN2101" s="384">
        <f t="shared" si="464"/>
        <v>0</v>
      </c>
      <c r="AO2101" s="385">
        <f t="shared" si="465"/>
        <v>0</v>
      </c>
      <c r="AP2101" s="380">
        <f t="shared" si="466"/>
        <v>0</v>
      </c>
      <c r="AQ2101" s="381">
        <f t="shared" si="467"/>
        <v>0</v>
      </c>
      <c r="AR2101" s="382">
        <f t="shared" si="468"/>
        <v>0</v>
      </c>
      <c r="AS2101" s="383">
        <f t="shared" si="469"/>
        <v>0</v>
      </c>
      <c r="AT2101" s="384">
        <f t="shared" si="470"/>
        <v>0</v>
      </c>
      <c r="AU2101" s="385">
        <f t="shared" si="471"/>
        <v>0</v>
      </c>
      <c r="AV2101" s="380">
        <f t="shared" si="472"/>
        <v>0</v>
      </c>
      <c r="AW2101" s="381">
        <f t="shared" si="473"/>
        <v>0</v>
      </c>
      <c r="AX2101" s="382">
        <f t="shared" si="474"/>
        <v>0</v>
      </c>
      <c r="AY2101" s="383">
        <f t="shared" si="475"/>
        <v>0</v>
      </c>
      <c r="AZ2101" s="384">
        <f t="shared" si="476"/>
        <v>0</v>
      </c>
      <c r="BA2101" s="385">
        <f t="shared" si="477"/>
        <v>0</v>
      </c>
      <c r="BB2101" s="380">
        <f t="shared" si="478"/>
        <v>0</v>
      </c>
      <c r="BC2101" s="381">
        <f t="shared" si="479"/>
        <v>0</v>
      </c>
      <c r="BD2101" s="382">
        <f t="shared" si="480"/>
        <v>0</v>
      </c>
      <c r="BE2101" s="383">
        <f t="shared" si="481"/>
        <v>0</v>
      </c>
      <c r="BF2101" s="384">
        <f t="shared" si="482"/>
        <v>0</v>
      </c>
      <c r="BG2101" s="385">
        <f t="shared" si="483"/>
        <v>0</v>
      </c>
      <c r="BH2101" s="164"/>
      <c r="BI2101" s="351">
        <f t="shared" si="484"/>
        <v>0</v>
      </c>
      <c r="BJ2101" s="272">
        <f t="shared" si="485"/>
        <v>0</v>
      </c>
      <c r="BK2101" s="273" t="str">
        <f>IF(BJ2101=0,"",
IF(SUM($BJ$2081:BJ2101)=1,BL2101,
IF($BJ$2201&gt;SUM($BJ$2081:BJ2101),_xlfn.CONCAT(", ",BL2101),
IF($BJ$2201=SUM($BJ$2081:BJ2101),_xlfn.CONCAT(" y ",BL2101)))))</f>
        <v/>
      </c>
      <c r="BL2101" s="156" t="s">
        <v>5115</v>
      </c>
      <c r="BM2101" s="272">
        <f t="shared" si="486"/>
        <v>0</v>
      </c>
      <c r="BN2101" s="273" t="str">
        <f>IF(BM2101=0,"",
IF(SUM($BM$2081:BM2101)=1,BO2101,
IF($BM$2201&gt;SUM($BM$2081:BM2101),_xlfn.CONCAT(", ",BO2101),
IF($BM$2201=SUM($BM$2081:BM2101),_xlfn.CONCAT(" y ",BO2101)))))</f>
        <v/>
      </c>
      <c r="BO2101" s="156" t="s">
        <v>5115</v>
      </c>
    </row>
    <row r="2102" spans="1:67" ht="15" customHeight="1">
      <c r="A2102" s="57"/>
      <c r="B2102" s="26"/>
      <c r="C2102" s="165" t="s">
        <v>5038</v>
      </c>
      <c r="D2102" s="852" t="str">
        <f t="shared" si="459"/>
        <v>INSTITUTO VERACRUZANO DEL DEPORTE</v>
      </c>
      <c r="E2102" s="853"/>
      <c r="F2102" s="853"/>
      <c r="G2102" s="853"/>
      <c r="H2102" s="853"/>
      <c r="I2102" s="853"/>
      <c r="J2102" s="853"/>
      <c r="K2102" s="853"/>
      <c r="L2102" s="853"/>
      <c r="M2102" s="853"/>
      <c r="N2102" s="853"/>
      <c r="O2102" s="854"/>
      <c r="P2102" s="612"/>
      <c r="Q2102" s="612"/>
      <c r="R2102" s="612"/>
      <c r="S2102" s="612"/>
      <c r="T2102" s="612"/>
      <c r="U2102" s="612"/>
      <c r="V2102" s="612"/>
      <c r="W2102" s="612"/>
      <c r="X2102" s="612"/>
      <c r="Y2102" s="612"/>
      <c r="Z2102" s="612"/>
      <c r="AA2102" s="612"/>
      <c r="AB2102" s="612"/>
      <c r="AC2102" s="612"/>
      <c r="AD2102" s="612"/>
      <c r="AE2102" s="164"/>
      <c r="AF2102" s="164"/>
      <c r="AG2102" s="374">
        <f t="shared" si="456"/>
        <v>0</v>
      </c>
      <c r="AH2102" s="375">
        <f t="shared" si="457"/>
        <v>0</v>
      </c>
      <c r="AI2102" s="376">
        <f t="shared" si="458"/>
        <v>0</v>
      </c>
      <c r="AJ2102" s="380">
        <f t="shared" si="460"/>
        <v>0</v>
      </c>
      <c r="AK2102" s="381">
        <f t="shared" si="461"/>
        <v>0</v>
      </c>
      <c r="AL2102" s="382">
        <f t="shared" si="462"/>
        <v>0</v>
      </c>
      <c r="AM2102" s="383">
        <f t="shared" si="463"/>
        <v>0</v>
      </c>
      <c r="AN2102" s="384">
        <f t="shared" si="464"/>
        <v>0</v>
      </c>
      <c r="AO2102" s="385">
        <f t="shared" si="465"/>
        <v>0</v>
      </c>
      <c r="AP2102" s="380">
        <f t="shared" si="466"/>
        <v>0</v>
      </c>
      <c r="AQ2102" s="381">
        <f t="shared" si="467"/>
        <v>0</v>
      </c>
      <c r="AR2102" s="382">
        <f t="shared" si="468"/>
        <v>0</v>
      </c>
      <c r="AS2102" s="383">
        <f t="shared" si="469"/>
        <v>0</v>
      </c>
      <c r="AT2102" s="384">
        <f t="shared" si="470"/>
        <v>0</v>
      </c>
      <c r="AU2102" s="385">
        <f t="shared" si="471"/>
        <v>0</v>
      </c>
      <c r="AV2102" s="380">
        <f t="shared" si="472"/>
        <v>0</v>
      </c>
      <c r="AW2102" s="381">
        <f t="shared" si="473"/>
        <v>0</v>
      </c>
      <c r="AX2102" s="382">
        <f t="shared" si="474"/>
        <v>0</v>
      </c>
      <c r="AY2102" s="383">
        <f t="shared" si="475"/>
        <v>0</v>
      </c>
      <c r="AZ2102" s="384">
        <f t="shared" si="476"/>
        <v>0</v>
      </c>
      <c r="BA2102" s="385">
        <f t="shared" si="477"/>
        <v>0</v>
      </c>
      <c r="BB2102" s="380">
        <f t="shared" si="478"/>
        <v>0</v>
      </c>
      <c r="BC2102" s="381">
        <f t="shared" si="479"/>
        <v>0</v>
      </c>
      <c r="BD2102" s="382">
        <f t="shared" si="480"/>
        <v>0</v>
      </c>
      <c r="BE2102" s="383">
        <f t="shared" si="481"/>
        <v>0</v>
      </c>
      <c r="BF2102" s="384">
        <f t="shared" si="482"/>
        <v>0</v>
      </c>
      <c r="BG2102" s="385">
        <f t="shared" si="483"/>
        <v>0</v>
      </c>
      <c r="BH2102" s="164"/>
      <c r="BI2102" s="351">
        <f t="shared" si="484"/>
        <v>0</v>
      </c>
      <c r="BJ2102" s="272">
        <f t="shared" si="485"/>
        <v>0</v>
      </c>
      <c r="BK2102" s="273" t="str">
        <f>IF(BJ2102=0,"",
IF(SUM($BJ$2081:BJ2102)=1,BL2102,
IF($BJ$2201&gt;SUM($BJ$2081:BJ2102),_xlfn.CONCAT(", ",BL2102),
IF($BJ$2201=SUM($BJ$2081:BJ2102),_xlfn.CONCAT(" y ",BL2102)))))</f>
        <v/>
      </c>
      <c r="BL2102" s="156" t="s">
        <v>5116</v>
      </c>
      <c r="BM2102" s="272">
        <f t="shared" si="486"/>
        <v>0</v>
      </c>
      <c r="BN2102" s="273" t="str">
        <f>IF(BM2102=0,"",
IF(SUM($BM$2081:BM2102)=1,BO2102,
IF($BM$2201&gt;SUM($BM$2081:BM2102),_xlfn.CONCAT(", ",BO2102),
IF($BM$2201=SUM($BM$2081:BM2102),_xlfn.CONCAT(" y ",BO2102)))))</f>
        <v/>
      </c>
      <c r="BO2102" s="156" t="s">
        <v>5116</v>
      </c>
    </row>
    <row r="2103" spans="1:67" ht="15" customHeight="1">
      <c r="A2103" s="57"/>
      <c r="B2103" s="26"/>
      <c r="C2103" s="165" t="s">
        <v>5039</v>
      </c>
      <c r="D2103" s="852" t="str">
        <f t="shared" si="459"/>
        <v>INSTITUTO DE ESPACIOS EDUCATIVOS DEL ESTADO DE VERACRUZ</v>
      </c>
      <c r="E2103" s="853"/>
      <c r="F2103" s="853"/>
      <c r="G2103" s="853"/>
      <c r="H2103" s="853"/>
      <c r="I2103" s="853"/>
      <c r="J2103" s="853"/>
      <c r="K2103" s="853"/>
      <c r="L2103" s="853"/>
      <c r="M2103" s="853"/>
      <c r="N2103" s="853"/>
      <c r="O2103" s="854"/>
      <c r="P2103" s="612"/>
      <c r="Q2103" s="612"/>
      <c r="R2103" s="612"/>
      <c r="S2103" s="612"/>
      <c r="T2103" s="612"/>
      <c r="U2103" s="612"/>
      <c r="V2103" s="612"/>
      <c r="W2103" s="612"/>
      <c r="X2103" s="612"/>
      <c r="Y2103" s="612"/>
      <c r="Z2103" s="612"/>
      <c r="AA2103" s="612"/>
      <c r="AB2103" s="612"/>
      <c r="AC2103" s="612"/>
      <c r="AD2103" s="612"/>
      <c r="AE2103" s="164"/>
      <c r="AF2103" s="164"/>
      <c r="AG2103" s="374">
        <f t="shared" si="456"/>
        <v>0</v>
      </c>
      <c r="AH2103" s="375">
        <f t="shared" si="457"/>
        <v>0</v>
      </c>
      <c r="AI2103" s="376">
        <f t="shared" si="458"/>
        <v>0</v>
      </c>
      <c r="AJ2103" s="380">
        <f t="shared" si="460"/>
        <v>0</v>
      </c>
      <c r="AK2103" s="381">
        <f t="shared" si="461"/>
        <v>0</v>
      </c>
      <c r="AL2103" s="382">
        <f t="shared" si="462"/>
        <v>0</v>
      </c>
      <c r="AM2103" s="383">
        <f t="shared" si="463"/>
        <v>0</v>
      </c>
      <c r="AN2103" s="384">
        <f t="shared" si="464"/>
        <v>0</v>
      </c>
      <c r="AO2103" s="385">
        <f t="shared" si="465"/>
        <v>0</v>
      </c>
      <c r="AP2103" s="380">
        <f t="shared" si="466"/>
        <v>0</v>
      </c>
      <c r="AQ2103" s="381">
        <f t="shared" si="467"/>
        <v>0</v>
      </c>
      <c r="AR2103" s="382">
        <f t="shared" si="468"/>
        <v>0</v>
      </c>
      <c r="AS2103" s="383">
        <f t="shared" si="469"/>
        <v>0</v>
      </c>
      <c r="AT2103" s="384">
        <f t="shared" si="470"/>
        <v>0</v>
      </c>
      <c r="AU2103" s="385">
        <f t="shared" si="471"/>
        <v>0</v>
      </c>
      <c r="AV2103" s="380">
        <f t="shared" si="472"/>
        <v>0</v>
      </c>
      <c r="AW2103" s="381">
        <f t="shared" si="473"/>
        <v>0</v>
      </c>
      <c r="AX2103" s="382">
        <f t="shared" si="474"/>
        <v>0</v>
      </c>
      <c r="AY2103" s="383">
        <f t="shared" si="475"/>
        <v>0</v>
      </c>
      <c r="AZ2103" s="384">
        <f t="shared" si="476"/>
        <v>0</v>
      </c>
      <c r="BA2103" s="385">
        <f t="shared" si="477"/>
        <v>0</v>
      </c>
      <c r="BB2103" s="380">
        <f t="shared" si="478"/>
        <v>0</v>
      </c>
      <c r="BC2103" s="381">
        <f t="shared" si="479"/>
        <v>0</v>
      </c>
      <c r="BD2103" s="382">
        <f t="shared" si="480"/>
        <v>0</v>
      </c>
      <c r="BE2103" s="383">
        <f t="shared" si="481"/>
        <v>0</v>
      </c>
      <c r="BF2103" s="384">
        <f t="shared" si="482"/>
        <v>0</v>
      </c>
      <c r="BG2103" s="385">
        <f t="shared" si="483"/>
        <v>0</v>
      </c>
      <c r="BH2103" s="164"/>
      <c r="BI2103" s="351">
        <f t="shared" si="484"/>
        <v>0</v>
      </c>
      <c r="BJ2103" s="272">
        <f t="shared" si="485"/>
        <v>0</v>
      </c>
      <c r="BK2103" s="273" t="str">
        <f>IF(BJ2103=0,"",
IF(SUM($BJ$2081:BJ2103)=1,BL2103,
IF($BJ$2201&gt;SUM($BJ$2081:BJ2103),_xlfn.CONCAT(", ",BL2103),
IF($BJ$2201=SUM($BJ$2081:BJ2103),_xlfn.CONCAT(" y ",BL2103)))))</f>
        <v/>
      </c>
      <c r="BL2103" s="156" t="s">
        <v>5117</v>
      </c>
      <c r="BM2103" s="272">
        <f t="shared" si="486"/>
        <v>0</v>
      </c>
      <c r="BN2103" s="273" t="str">
        <f>IF(BM2103=0,"",
IF(SUM($BM$2081:BM2103)=1,BO2103,
IF($BM$2201&gt;SUM($BM$2081:BM2103),_xlfn.CONCAT(", ",BO2103),
IF($BM$2201=SUM($BM$2081:BM2103),_xlfn.CONCAT(" y ",BO2103)))))</f>
        <v/>
      </c>
      <c r="BO2103" s="156" t="s">
        <v>5117</v>
      </c>
    </row>
    <row r="2104" spans="1:67" ht="15" customHeight="1">
      <c r="A2104" s="57"/>
      <c r="B2104" s="26"/>
      <c r="C2104" s="165" t="s">
        <v>5040</v>
      </c>
      <c r="D2104" s="852" t="str">
        <f t="shared" si="459"/>
        <v>COLEGIO DE BACHILLERES DEL ESTADO DE VERACRUZ</v>
      </c>
      <c r="E2104" s="853"/>
      <c r="F2104" s="853"/>
      <c r="G2104" s="853"/>
      <c r="H2104" s="853"/>
      <c r="I2104" s="853"/>
      <c r="J2104" s="853"/>
      <c r="K2104" s="853"/>
      <c r="L2104" s="853"/>
      <c r="M2104" s="853"/>
      <c r="N2104" s="853"/>
      <c r="O2104" s="854"/>
      <c r="P2104" s="612"/>
      <c r="Q2104" s="612"/>
      <c r="R2104" s="612"/>
      <c r="S2104" s="612"/>
      <c r="T2104" s="612"/>
      <c r="U2104" s="612"/>
      <c r="V2104" s="612"/>
      <c r="W2104" s="612"/>
      <c r="X2104" s="612"/>
      <c r="Y2104" s="612"/>
      <c r="Z2104" s="612"/>
      <c r="AA2104" s="612"/>
      <c r="AB2104" s="612"/>
      <c r="AC2104" s="612"/>
      <c r="AD2104" s="612"/>
      <c r="AE2104" s="164"/>
      <c r="AF2104" s="164"/>
      <c r="AG2104" s="374">
        <f t="shared" si="456"/>
        <v>0</v>
      </c>
      <c r="AH2104" s="375">
        <f t="shared" si="457"/>
        <v>0</v>
      </c>
      <c r="AI2104" s="376">
        <f t="shared" si="458"/>
        <v>0</v>
      </c>
      <c r="AJ2104" s="380">
        <f t="shared" si="460"/>
        <v>0</v>
      </c>
      <c r="AK2104" s="381">
        <f t="shared" si="461"/>
        <v>0</v>
      </c>
      <c r="AL2104" s="382">
        <f t="shared" si="462"/>
        <v>0</v>
      </c>
      <c r="AM2104" s="383">
        <f t="shared" si="463"/>
        <v>0</v>
      </c>
      <c r="AN2104" s="384">
        <f t="shared" si="464"/>
        <v>0</v>
      </c>
      <c r="AO2104" s="385">
        <f t="shared" si="465"/>
        <v>0</v>
      </c>
      <c r="AP2104" s="380">
        <f t="shared" si="466"/>
        <v>0</v>
      </c>
      <c r="AQ2104" s="381">
        <f t="shared" si="467"/>
        <v>0</v>
      </c>
      <c r="AR2104" s="382">
        <f t="shared" si="468"/>
        <v>0</v>
      </c>
      <c r="AS2104" s="383">
        <f t="shared" si="469"/>
        <v>0</v>
      </c>
      <c r="AT2104" s="384">
        <f t="shared" si="470"/>
        <v>0</v>
      </c>
      <c r="AU2104" s="385">
        <f t="shared" si="471"/>
        <v>0</v>
      </c>
      <c r="AV2104" s="380">
        <f t="shared" si="472"/>
        <v>0</v>
      </c>
      <c r="AW2104" s="381">
        <f t="shared" si="473"/>
        <v>0</v>
      </c>
      <c r="AX2104" s="382">
        <f t="shared" si="474"/>
        <v>0</v>
      </c>
      <c r="AY2104" s="383">
        <f t="shared" si="475"/>
        <v>0</v>
      </c>
      <c r="AZ2104" s="384">
        <f t="shared" si="476"/>
        <v>0</v>
      </c>
      <c r="BA2104" s="385">
        <f t="shared" si="477"/>
        <v>0</v>
      </c>
      <c r="BB2104" s="380">
        <f t="shared" si="478"/>
        <v>0</v>
      </c>
      <c r="BC2104" s="381">
        <f t="shared" si="479"/>
        <v>0</v>
      </c>
      <c r="BD2104" s="382">
        <f t="shared" si="480"/>
        <v>0</v>
      </c>
      <c r="BE2104" s="383">
        <f t="shared" si="481"/>
        <v>0</v>
      </c>
      <c r="BF2104" s="384">
        <f t="shared" si="482"/>
        <v>0</v>
      </c>
      <c r="BG2104" s="385">
        <f t="shared" si="483"/>
        <v>0</v>
      </c>
      <c r="BH2104" s="164"/>
      <c r="BI2104" s="351">
        <f t="shared" si="484"/>
        <v>0</v>
      </c>
      <c r="BJ2104" s="272">
        <f t="shared" si="485"/>
        <v>0</v>
      </c>
      <c r="BK2104" s="273" t="str">
        <f>IF(BJ2104=0,"",
IF(SUM($BJ$2081:BJ2104)=1,BL2104,
IF($BJ$2201&gt;SUM($BJ$2081:BJ2104),_xlfn.CONCAT(", ",BL2104),
IF($BJ$2201=SUM($BJ$2081:BJ2104),_xlfn.CONCAT(" y ",BL2104)))))</f>
        <v/>
      </c>
      <c r="BL2104" s="156" t="s">
        <v>5118</v>
      </c>
      <c r="BM2104" s="272">
        <f t="shared" si="486"/>
        <v>0</v>
      </c>
      <c r="BN2104" s="273" t="str">
        <f>IF(BM2104=0,"",
IF(SUM($BM$2081:BM2104)=1,BO2104,
IF($BM$2201&gt;SUM($BM$2081:BM2104),_xlfn.CONCAT(", ",BO2104),
IF($BM$2201=SUM($BM$2081:BM2104),_xlfn.CONCAT(" y ",BO2104)))))</f>
        <v/>
      </c>
      <c r="BO2104" s="156" t="s">
        <v>5118</v>
      </c>
    </row>
    <row r="2105" spans="1:67" ht="15" customHeight="1">
      <c r="A2105" s="57"/>
      <c r="B2105" s="26"/>
      <c r="C2105" s="165" t="s">
        <v>5041</v>
      </c>
      <c r="D2105" s="852" t="str">
        <f t="shared" si="459"/>
        <v>INSTITUTO TECNOLOGICO SUPERIOR DE MISANTLA</v>
      </c>
      <c r="E2105" s="853"/>
      <c r="F2105" s="853"/>
      <c r="G2105" s="853"/>
      <c r="H2105" s="853"/>
      <c r="I2105" s="853"/>
      <c r="J2105" s="853"/>
      <c r="K2105" s="853"/>
      <c r="L2105" s="853"/>
      <c r="M2105" s="853"/>
      <c r="N2105" s="853"/>
      <c r="O2105" s="854"/>
      <c r="P2105" s="612"/>
      <c r="Q2105" s="612"/>
      <c r="R2105" s="612"/>
      <c r="S2105" s="612"/>
      <c r="T2105" s="612"/>
      <c r="U2105" s="612"/>
      <c r="V2105" s="612"/>
      <c r="W2105" s="612"/>
      <c r="X2105" s="612"/>
      <c r="Y2105" s="612"/>
      <c r="Z2105" s="612"/>
      <c r="AA2105" s="612"/>
      <c r="AB2105" s="612"/>
      <c r="AC2105" s="612"/>
      <c r="AD2105" s="612"/>
      <c r="AE2105" s="164"/>
      <c r="AF2105" s="164"/>
      <c r="AG2105" s="374">
        <f t="shared" si="456"/>
        <v>0</v>
      </c>
      <c r="AH2105" s="375">
        <f t="shared" si="457"/>
        <v>0</v>
      </c>
      <c r="AI2105" s="376">
        <f t="shared" si="458"/>
        <v>0</v>
      </c>
      <c r="AJ2105" s="380">
        <f t="shared" si="460"/>
        <v>0</v>
      </c>
      <c r="AK2105" s="381">
        <f t="shared" si="461"/>
        <v>0</v>
      </c>
      <c r="AL2105" s="382">
        <f t="shared" si="462"/>
        <v>0</v>
      </c>
      <c r="AM2105" s="383">
        <f t="shared" si="463"/>
        <v>0</v>
      </c>
      <c r="AN2105" s="384">
        <f t="shared" si="464"/>
        <v>0</v>
      </c>
      <c r="AO2105" s="385">
        <f t="shared" si="465"/>
        <v>0</v>
      </c>
      <c r="AP2105" s="380">
        <f t="shared" si="466"/>
        <v>0</v>
      </c>
      <c r="AQ2105" s="381">
        <f t="shared" si="467"/>
        <v>0</v>
      </c>
      <c r="AR2105" s="382">
        <f t="shared" si="468"/>
        <v>0</v>
      </c>
      <c r="AS2105" s="383">
        <f t="shared" si="469"/>
        <v>0</v>
      </c>
      <c r="AT2105" s="384">
        <f t="shared" si="470"/>
        <v>0</v>
      </c>
      <c r="AU2105" s="385">
        <f t="shared" si="471"/>
        <v>0</v>
      </c>
      <c r="AV2105" s="380">
        <f t="shared" si="472"/>
        <v>0</v>
      </c>
      <c r="AW2105" s="381">
        <f t="shared" si="473"/>
        <v>0</v>
      </c>
      <c r="AX2105" s="382">
        <f t="shared" si="474"/>
        <v>0</v>
      </c>
      <c r="AY2105" s="383">
        <f t="shared" si="475"/>
        <v>0</v>
      </c>
      <c r="AZ2105" s="384">
        <f t="shared" si="476"/>
        <v>0</v>
      </c>
      <c r="BA2105" s="385">
        <f t="shared" si="477"/>
        <v>0</v>
      </c>
      <c r="BB2105" s="380">
        <f t="shared" si="478"/>
        <v>0</v>
      </c>
      <c r="BC2105" s="381">
        <f t="shared" si="479"/>
        <v>0</v>
      </c>
      <c r="BD2105" s="382">
        <f t="shared" si="480"/>
        <v>0</v>
      </c>
      <c r="BE2105" s="383">
        <f t="shared" si="481"/>
        <v>0</v>
      </c>
      <c r="BF2105" s="384">
        <f t="shared" si="482"/>
        <v>0</v>
      </c>
      <c r="BG2105" s="385">
        <f t="shared" si="483"/>
        <v>0</v>
      </c>
      <c r="BH2105" s="164"/>
      <c r="BI2105" s="351">
        <f t="shared" si="484"/>
        <v>0</v>
      </c>
      <c r="BJ2105" s="272">
        <f t="shared" si="485"/>
        <v>0</v>
      </c>
      <c r="BK2105" s="273" t="str">
        <f>IF(BJ2105=0,"",
IF(SUM($BJ$2081:BJ2105)=1,BL2105,
IF($BJ$2201&gt;SUM($BJ$2081:BJ2105),_xlfn.CONCAT(", ",BL2105),
IF($BJ$2201=SUM($BJ$2081:BJ2105),_xlfn.CONCAT(" y ",BL2105)))))</f>
        <v/>
      </c>
      <c r="BL2105" s="156" t="s">
        <v>5119</v>
      </c>
      <c r="BM2105" s="272">
        <f t="shared" si="486"/>
        <v>0</v>
      </c>
      <c r="BN2105" s="273" t="str">
        <f>IF(BM2105=0,"",
IF(SUM($BM$2081:BM2105)=1,BO2105,
IF($BM$2201&gt;SUM($BM$2081:BM2105),_xlfn.CONCAT(", ",BO2105),
IF($BM$2201=SUM($BM$2081:BM2105),_xlfn.CONCAT(" y ",BO2105)))))</f>
        <v/>
      </c>
      <c r="BO2105" s="156" t="s">
        <v>5119</v>
      </c>
    </row>
    <row r="2106" spans="1:67" ht="15" customHeight="1">
      <c r="A2106" s="57"/>
      <c r="B2106" s="26"/>
      <c r="C2106" s="165" t="s">
        <v>5042</v>
      </c>
      <c r="D2106" s="852" t="str">
        <f t="shared" si="459"/>
        <v>INSTITUTO TECNOLOGICO SUPERIOR DE SAN ANDRES TUXTLA</v>
      </c>
      <c r="E2106" s="853"/>
      <c r="F2106" s="853"/>
      <c r="G2106" s="853"/>
      <c r="H2106" s="853"/>
      <c r="I2106" s="853"/>
      <c r="J2106" s="853"/>
      <c r="K2106" s="853"/>
      <c r="L2106" s="853"/>
      <c r="M2106" s="853"/>
      <c r="N2106" s="853"/>
      <c r="O2106" s="854"/>
      <c r="P2106" s="612"/>
      <c r="Q2106" s="612"/>
      <c r="R2106" s="612"/>
      <c r="S2106" s="612"/>
      <c r="T2106" s="612"/>
      <c r="U2106" s="612"/>
      <c r="V2106" s="612"/>
      <c r="W2106" s="612"/>
      <c r="X2106" s="612"/>
      <c r="Y2106" s="612"/>
      <c r="Z2106" s="612"/>
      <c r="AA2106" s="612"/>
      <c r="AB2106" s="612"/>
      <c r="AC2106" s="612"/>
      <c r="AD2106" s="612"/>
      <c r="AE2106" s="164"/>
      <c r="AF2106" s="164"/>
      <c r="AG2106" s="374">
        <f t="shared" si="456"/>
        <v>0</v>
      </c>
      <c r="AH2106" s="375">
        <f t="shared" si="457"/>
        <v>0</v>
      </c>
      <c r="AI2106" s="376">
        <f t="shared" si="458"/>
        <v>0</v>
      </c>
      <c r="AJ2106" s="380">
        <f t="shared" si="460"/>
        <v>0</v>
      </c>
      <c r="AK2106" s="381">
        <f t="shared" si="461"/>
        <v>0</v>
      </c>
      <c r="AL2106" s="382">
        <f t="shared" si="462"/>
        <v>0</v>
      </c>
      <c r="AM2106" s="383">
        <f t="shared" si="463"/>
        <v>0</v>
      </c>
      <c r="AN2106" s="384">
        <f t="shared" si="464"/>
        <v>0</v>
      </c>
      <c r="AO2106" s="385">
        <f t="shared" si="465"/>
        <v>0</v>
      </c>
      <c r="AP2106" s="380">
        <f t="shared" si="466"/>
        <v>0</v>
      </c>
      <c r="AQ2106" s="381">
        <f t="shared" si="467"/>
        <v>0</v>
      </c>
      <c r="AR2106" s="382">
        <f t="shared" si="468"/>
        <v>0</v>
      </c>
      <c r="AS2106" s="383">
        <f t="shared" si="469"/>
        <v>0</v>
      </c>
      <c r="AT2106" s="384">
        <f t="shared" si="470"/>
        <v>0</v>
      </c>
      <c r="AU2106" s="385">
        <f t="shared" si="471"/>
        <v>0</v>
      </c>
      <c r="AV2106" s="380">
        <f t="shared" si="472"/>
        <v>0</v>
      </c>
      <c r="AW2106" s="381">
        <f t="shared" si="473"/>
        <v>0</v>
      </c>
      <c r="AX2106" s="382">
        <f t="shared" si="474"/>
        <v>0</v>
      </c>
      <c r="AY2106" s="383">
        <f t="shared" si="475"/>
        <v>0</v>
      </c>
      <c r="AZ2106" s="384">
        <f t="shared" si="476"/>
        <v>0</v>
      </c>
      <c r="BA2106" s="385">
        <f t="shared" si="477"/>
        <v>0</v>
      </c>
      <c r="BB2106" s="380">
        <f t="shared" si="478"/>
        <v>0</v>
      </c>
      <c r="BC2106" s="381">
        <f t="shared" si="479"/>
        <v>0</v>
      </c>
      <c r="BD2106" s="382">
        <f t="shared" si="480"/>
        <v>0</v>
      </c>
      <c r="BE2106" s="383">
        <f t="shared" si="481"/>
        <v>0</v>
      </c>
      <c r="BF2106" s="384">
        <f t="shared" si="482"/>
        <v>0</v>
      </c>
      <c r="BG2106" s="385">
        <f t="shared" si="483"/>
        <v>0</v>
      </c>
      <c r="BH2106" s="164"/>
      <c r="BI2106" s="351">
        <f t="shared" si="484"/>
        <v>0</v>
      </c>
      <c r="BJ2106" s="272">
        <f t="shared" si="485"/>
        <v>0</v>
      </c>
      <c r="BK2106" s="273" t="str">
        <f>IF(BJ2106=0,"",
IF(SUM($BJ$2081:BJ2106)=1,BL2106,
IF($BJ$2201&gt;SUM($BJ$2081:BJ2106),_xlfn.CONCAT(", ",BL2106),
IF($BJ$2201=SUM($BJ$2081:BJ2106),_xlfn.CONCAT(" y ",BL2106)))))</f>
        <v/>
      </c>
      <c r="BL2106" s="156" t="s">
        <v>5120</v>
      </c>
      <c r="BM2106" s="272">
        <f t="shared" si="486"/>
        <v>0</v>
      </c>
      <c r="BN2106" s="273" t="str">
        <f>IF(BM2106=0,"",
IF(SUM($BM$2081:BM2106)=1,BO2106,
IF($BM$2201&gt;SUM($BM$2081:BM2106),_xlfn.CONCAT(", ",BO2106),
IF($BM$2201=SUM($BM$2081:BM2106),_xlfn.CONCAT(" y ",BO2106)))))</f>
        <v/>
      </c>
      <c r="BO2106" s="156" t="s">
        <v>5120</v>
      </c>
    </row>
    <row r="2107" spans="1:67" ht="15" customHeight="1">
      <c r="A2107" s="57"/>
      <c r="B2107" s="26"/>
      <c r="C2107" s="165" t="s">
        <v>5043</v>
      </c>
      <c r="D2107" s="852" t="str">
        <f t="shared" si="459"/>
        <v>INSTITUTO TECNOLOGICO SUPERIOR DE TANTOYUCA</v>
      </c>
      <c r="E2107" s="853"/>
      <c r="F2107" s="853"/>
      <c r="G2107" s="853"/>
      <c r="H2107" s="853"/>
      <c r="I2107" s="853"/>
      <c r="J2107" s="853"/>
      <c r="K2107" s="853"/>
      <c r="L2107" s="853"/>
      <c r="M2107" s="853"/>
      <c r="N2107" s="853"/>
      <c r="O2107" s="854"/>
      <c r="P2107" s="612"/>
      <c r="Q2107" s="612"/>
      <c r="R2107" s="612"/>
      <c r="S2107" s="612"/>
      <c r="T2107" s="612"/>
      <c r="U2107" s="612"/>
      <c r="V2107" s="612"/>
      <c r="W2107" s="612"/>
      <c r="X2107" s="612"/>
      <c r="Y2107" s="612"/>
      <c r="Z2107" s="612"/>
      <c r="AA2107" s="612"/>
      <c r="AB2107" s="612"/>
      <c r="AC2107" s="612"/>
      <c r="AD2107" s="612"/>
      <c r="AE2107" s="164"/>
      <c r="AF2107" s="164"/>
      <c r="AG2107" s="374">
        <f t="shared" si="456"/>
        <v>0</v>
      </c>
      <c r="AH2107" s="375">
        <f t="shared" si="457"/>
        <v>0</v>
      </c>
      <c r="AI2107" s="376">
        <f t="shared" si="458"/>
        <v>0</v>
      </c>
      <c r="AJ2107" s="380">
        <f t="shared" si="460"/>
        <v>0</v>
      </c>
      <c r="AK2107" s="381">
        <f t="shared" si="461"/>
        <v>0</v>
      </c>
      <c r="AL2107" s="382">
        <f t="shared" si="462"/>
        <v>0</v>
      </c>
      <c r="AM2107" s="383">
        <f t="shared" si="463"/>
        <v>0</v>
      </c>
      <c r="AN2107" s="384">
        <f t="shared" si="464"/>
        <v>0</v>
      </c>
      <c r="AO2107" s="385">
        <f t="shared" si="465"/>
        <v>0</v>
      </c>
      <c r="AP2107" s="380">
        <f t="shared" si="466"/>
        <v>0</v>
      </c>
      <c r="AQ2107" s="381">
        <f t="shared" si="467"/>
        <v>0</v>
      </c>
      <c r="AR2107" s="382">
        <f t="shared" si="468"/>
        <v>0</v>
      </c>
      <c r="AS2107" s="383">
        <f t="shared" si="469"/>
        <v>0</v>
      </c>
      <c r="AT2107" s="384">
        <f t="shared" si="470"/>
        <v>0</v>
      </c>
      <c r="AU2107" s="385">
        <f t="shared" si="471"/>
        <v>0</v>
      </c>
      <c r="AV2107" s="380">
        <f t="shared" si="472"/>
        <v>0</v>
      </c>
      <c r="AW2107" s="381">
        <f t="shared" si="473"/>
        <v>0</v>
      </c>
      <c r="AX2107" s="382">
        <f t="shared" si="474"/>
        <v>0</v>
      </c>
      <c r="AY2107" s="383">
        <f t="shared" si="475"/>
        <v>0</v>
      </c>
      <c r="AZ2107" s="384">
        <f t="shared" si="476"/>
        <v>0</v>
      </c>
      <c r="BA2107" s="385">
        <f t="shared" si="477"/>
        <v>0</v>
      </c>
      <c r="BB2107" s="380">
        <f t="shared" si="478"/>
        <v>0</v>
      </c>
      <c r="BC2107" s="381">
        <f t="shared" si="479"/>
        <v>0</v>
      </c>
      <c r="BD2107" s="382">
        <f t="shared" si="480"/>
        <v>0</v>
      </c>
      <c r="BE2107" s="383">
        <f t="shared" si="481"/>
        <v>0</v>
      </c>
      <c r="BF2107" s="384">
        <f t="shared" si="482"/>
        <v>0</v>
      </c>
      <c r="BG2107" s="385">
        <f t="shared" si="483"/>
        <v>0</v>
      </c>
      <c r="BH2107" s="164"/>
      <c r="BI2107" s="351">
        <f t="shared" si="484"/>
        <v>0</v>
      </c>
      <c r="BJ2107" s="272">
        <f t="shared" si="485"/>
        <v>0</v>
      </c>
      <c r="BK2107" s="273" t="str">
        <f>IF(BJ2107=0,"",
IF(SUM($BJ$2081:BJ2107)=1,BL2107,
IF($BJ$2201&gt;SUM($BJ$2081:BJ2107),_xlfn.CONCAT(", ",BL2107),
IF($BJ$2201=SUM($BJ$2081:BJ2107),_xlfn.CONCAT(" y ",BL2107)))))</f>
        <v/>
      </c>
      <c r="BL2107" s="156" t="s">
        <v>5121</v>
      </c>
      <c r="BM2107" s="272">
        <f t="shared" si="486"/>
        <v>0</v>
      </c>
      <c r="BN2107" s="273" t="str">
        <f>IF(BM2107=0,"",
IF(SUM($BM$2081:BM2107)=1,BO2107,
IF($BM$2201&gt;SUM($BM$2081:BM2107),_xlfn.CONCAT(", ",BO2107),
IF($BM$2201=SUM($BM$2081:BM2107),_xlfn.CONCAT(" y ",BO2107)))))</f>
        <v/>
      </c>
      <c r="BO2107" s="156" t="s">
        <v>5121</v>
      </c>
    </row>
    <row r="2108" spans="1:67" ht="15" customHeight="1">
      <c r="A2108" s="57"/>
      <c r="B2108" s="26"/>
      <c r="C2108" s="165" t="s">
        <v>5044</v>
      </c>
      <c r="D2108" s="852" t="str">
        <f t="shared" si="459"/>
        <v>INSTITUTO TECNOLOGICO SUPERIOR DE COSAMALOAPAN</v>
      </c>
      <c r="E2108" s="853"/>
      <c r="F2108" s="853"/>
      <c r="G2108" s="853"/>
      <c r="H2108" s="853"/>
      <c r="I2108" s="853"/>
      <c r="J2108" s="853"/>
      <c r="K2108" s="853"/>
      <c r="L2108" s="853"/>
      <c r="M2108" s="853"/>
      <c r="N2108" s="853"/>
      <c r="O2108" s="854"/>
      <c r="P2108" s="612"/>
      <c r="Q2108" s="612"/>
      <c r="R2108" s="612"/>
      <c r="S2108" s="612"/>
      <c r="T2108" s="612"/>
      <c r="U2108" s="612"/>
      <c r="V2108" s="612"/>
      <c r="W2108" s="612"/>
      <c r="X2108" s="612"/>
      <c r="Y2108" s="612"/>
      <c r="Z2108" s="612"/>
      <c r="AA2108" s="612"/>
      <c r="AB2108" s="612"/>
      <c r="AC2108" s="612"/>
      <c r="AD2108" s="612"/>
      <c r="AE2108" s="164"/>
      <c r="AF2108" s="164"/>
      <c r="AG2108" s="374">
        <f t="shared" si="456"/>
        <v>0</v>
      </c>
      <c r="AH2108" s="375">
        <f t="shared" si="457"/>
        <v>0</v>
      </c>
      <c r="AI2108" s="376">
        <f t="shared" si="458"/>
        <v>0</v>
      </c>
      <c r="AJ2108" s="380">
        <f t="shared" si="460"/>
        <v>0</v>
      </c>
      <c r="AK2108" s="381">
        <f t="shared" si="461"/>
        <v>0</v>
      </c>
      <c r="AL2108" s="382">
        <f t="shared" si="462"/>
        <v>0</v>
      </c>
      <c r="AM2108" s="383">
        <f t="shared" si="463"/>
        <v>0</v>
      </c>
      <c r="AN2108" s="384">
        <f t="shared" si="464"/>
        <v>0</v>
      </c>
      <c r="AO2108" s="385">
        <f t="shared" si="465"/>
        <v>0</v>
      </c>
      <c r="AP2108" s="380">
        <f t="shared" si="466"/>
        <v>0</v>
      </c>
      <c r="AQ2108" s="381">
        <f t="shared" si="467"/>
        <v>0</v>
      </c>
      <c r="AR2108" s="382">
        <f t="shared" si="468"/>
        <v>0</v>
      </c>
      <c r="AS2108" s="383">
        <f t="shared" si="469"/>
        <v>0</v>
      </c>
      <c r="AT2108" s="384">
        <f t="shared" si="470"/>
        <v>0</v>
      </c>
      <c r="AU2108" s="385">
        <f t="shared" si="471"/>
        <v>0</v>
      </c>
      <c r="AV2108" s="380">
        <f t="shared" si="472"/>
        <v>0</v>
      </c>
      <c r="AW2108" s="381">
        <f t="shared" si="473"/>
        <v>0</v>
      </c>
      <c r="AX2108" s="382">
        <f t="shared" si="474"/>
        <v>0</v>
      </c>
      <c r="AY2108" s="383">
        <f t="shared" si="475"/>
        <v>0</v>
      </c>
      <c r="AZ2108" s="384">
        <f t="shared" si="476"/>
        <v>0</v>
      </c>
      <c r="BA2108" s="385">
        <f t="shared" si="477"/>
        <v>0</v>
      </c>
      <c r="BB2108" s="380">
        <f t="shared" si="478"/>
        <v>0</v>
      </c>
      <c r="BC2108" s="381">
        <f t="shared" si="479"/>
        <v>0</v>
      </c>
      <c r="BD2108" s="382">
        <f t="shared" si="480"/>
        <v>0</v>
      </c>
      <c r="BE2108" s="383">
        <f t="shared" si="481"/>
        <v>0</v>
      </c>
      <c r="BF2108" s="384">
        <f t="shared" si="482"/>
        <v>0</v>
      </c>
      <c r="BG2108" s="385">
        <f t="shared" si="483"/>
        <v>0</v>
      </c>
      <c r="BH2108" s="164"/>
      <c r="BI2108" s="351">
        <f t="shared" si="484"/>
        <v>0</v>
      </c>
      <c r="BJ2108" s="272">
        <f t="shared" si="485"/>
        <v>0</v>
      </c>
      <c r="BK2108" s="273" t="str">
        <f>IF(BJ2108=0,"",
IF(SUM($BJ$2081:BJ2108)=1,BL2108,
IF($BJ$2201&gt;SUM($BJ$2081:BJ2108),_xlfn.CONCAT(", ",BL2108),
IF($BJ$2201=SUM($BJ$2081:BJ2108),_xlfn.CONCAT(" y ",BL2108)))))</f>
        <v/>
      </c>
      <c r="BL2108" s="156" t="s">
        <v>5122</v>
      </c>
      <c r="BM2108" s="272">
        <f t="shared" si="486"/>
        <v>0</v>
      </c>
      <c r="BN2108" s="273" t="str">
        <f>IF(BM2108=0,"",
IF(SUM($BM$2081:BM2108)=1,BO2108,
IF($BM$2201&gt;SUM($BM$2081:BM2108),_xlfn.CONCAT(", ",BO2108),
IF($BM$2201=SUM($BM$2081:BM2108),_xlfn.CONCAT(" y ",BO2108)))))</f>
        <v/>
      </c>
      <c r="BO2108" s="156" t="s">
        <v>5122</v>
      </c>
    </row>
    <row r="2109" spans="1:67" ht="15" customHeight="1">
      <c r="A2109" s="57"/>
      <c r="B2109" s="26"/>
      <c r="C2109" s="165" t="s">
        <v>5045</v>
      </c>
      <c r="D2109" s="852" t="str">
        <f t="shared" si="459"/>
        <v>INSTITUTO TECNOLOGICO SUPERIOR DE PANUCO</v>
      </c>
      <c r="E2109" s="853"/>
      <c r="F2109" s="853"/>
      <c r="G2109" s="853"/>
      <c r="H2109" s="853"/>
      <c r="I2109" s="853"/>
      <c r="J2109" s="853"/>
      <c r="K2109" s="853"/>
      <c r="L2109" s="853"/>
      <c r="M2109" s="853"/>
      <c r="N2109" s="853"/>
      <c r="O2109" s="854"/>
      <c r="P2109" s="612"/>
      <c r="Q2109" s="612"/>
      <c r="R2109" s="612"/>
      <c r="S2109" s="612"/>
      <c r="T2109" s="612"/>
      <c r="U2109" s="612"/>
      <c r="V2109" s="612"/>
      <c r="W2109" s="612"/>
      <c r="X2109" s="612"/>
      <c r="Y2109" s="612"/>
      <c r="Z2109" s="612"/>
      <c r="AA2109" s="612"/>
      <c r="AB2109" s="612"/>
      <c r="AC2109" s="612"/>
      <c r="AD2109" s="612"/>
      <c r="AE2109" s="164"/>
      <c r="AF2109" s="164"/>
      <c r="AG2109" s="374">
        <f t="shared" si="456"/>
        <v>0</v>
      </c>
      <c r="AH2109" s="375">
        <f t="shared" si="457"/>
        <v>0</v>
      </c>
      <c r="AI2109" s="376">
        <f t="shared" si="458"/>
        <v>0</v>
      </c>
      <c r="AJ2109" s="380">
        <f t="shared" si="460"/>
        <v>0</v>
      </c>
      <c r="AK2109" s="381">
        <f t="shared" si="461"/>
        <v>0</v>
      </c>
      <c r="AL2109" s="382">
        <f t="shared" si="462"/>
        <v>0</v>
      </c>
      <c r="AM2109" s="383">
        <f t="shared" si="463"/>
        <v>0</v>
      </c>
      <c r="AN2109" s="384">
        <f t="shared" si="464"/>
        <v>0</v>
      </c>
      <c r="AO2109" s="385">
        <f t="shared" si="465"/>
        <v>0</v>
      </c>
      <c r="AP2109" s="380">
        <f t="shared" si="466"/>
        <v>0</v>
      </c>
      <c r="AQ2109" s="381">
        <f t="shared" si="467"/>
        <v>0</v>
      </c>
      <c r="AR2109" s="382">
        <f t="shared" si="468"/>
        <v>0</v>
      </c>
      <c r="AS2109" s="383">
        <f t="shared" si="469"/>
        <v>0</v>
      </c>
      <c r="AT2109" s="384">
        <f t="shared" si="470"/>
        <v>0</v>
      </c>
      <c r="AU2109" s="385">
        <f t="shared" si="471"/>
        <v>0</v>
      </c>
      <c r="AV2109" s="380">
        <f t="shared" si="472"/>
        <v>0</v>
      </c>
      <c r="AW2109" s="381">
        <f t="shared" si="473"/>
        <v>0</v>
      </c>
      <c r="AX2109" s="382">
        <f t="shared" si="474"/>
        <v>0</v>
      </c>
      <c r="AY2109" s="383">
        <f t="shared" si="475"/>
        <v>0</v>
      </c>
      <c r="AZ2109" s="384">
        <f t="shared" si="476"/>
        <v>0</v>
      </c>
      <c r="BA2109" s="385">
        <f t="shared" si="477"/>
        <v>0</v>
      </c>
      <c r="BB2109" s="380">
        <f t="shared" si="478"/>
        <v>0</v>
      </c>
      <c r="BC2109" s="381">
        <f t="shared" si="479"/>
        <v>0</v>
      </c>
      <c r="BD2109" s="382">
        <f t="shared" si="480"/>
        <v>0</v>
      </c>
      <c r="BE2109" s="383">
        <f t="shared" si="481"/>
        <v>0</v>
      </c>
      <c r="BF2109" s="384">
        <f t="shared" si="482"/>
        <v>0</v>
      </c>
      <c r="BG2109" s="385">
        <f t="shared" si="483"/>
        <v>0</v>
      </c>
      <c r="BH2109" s="164"/>
      <c r="BI2109" s="351">
        <f t="shared" si="484"/>
        <v>0</v>
      </c>
      <c r="BJ2109" s="272">
        <f t="shared" si="485"/>
        <v>0</v>
      </c>
      <c r="BK2109" s="273" t="str">
        <f>IF(BJ2109=0,"",
IF(SUM($BJ$2081:BJ2109)=1,BL2109,
IF($BJ$2201&gt;SUM($BJ$2081:BJ2109),_xlfn.CONCAT(", ",BL2109),
IF($BJ$2201=SUM($BJ$2081:BJ2109),_xlfn.CONCAT(" y ",BL2109)))))</f>
        <v/>
      </c>
      <c r="BL2109" s="156" t="s">
        <v>5123</v>
      </c>
      <c r="BM2109" s="272">
        <f t="shared" si="486"/>
        <v>0</v>
      </c>
      <c r="BN2109" s="273" t="str">
        <f>IF(BM2109=0,"",
IF(SUM($BM$2081:BM2109)=1,BO2109,
IF($BM$2201&gt;SUM($BM$2081:BM2109),_xlfn.CONCAT(", ",BO2109),
IF($BM$2201=SUM($BM$2081:BM2109),_xlfn.CONCAT(" y ",BO2109)))))</f>
        <v/>
      </c>
      <c r="BO2109" s="156" t="s">
        <v>5123</v>
      </c>
    </row>
    <row r="2110" spans="1:67" ht="15" customHeight="1">
      <c r="A2110" s="57"/>
      <c r="B2110" s="26"/>
      <c r="C2110" s="165" t="s">
        <v>5046</v>
      </c>
      <c r="D2110" s="852" t="str">
        <f t="shared" si="459"/>
        <v>INSTITUTO TECNOLOGICO SUPERIOR DE POZA RICA</v>
      </c>
      <c r="E2110" s="853"/>
      <c r="F2110" s="853"/>
      <c r="G2110" s="853"/>
      <c r="H2110" s="853"/>
      <c r="I2110" s="853"/>
      <c r="J2110" s="853"/>
      <c r="K2110" s="853"/>
      <c r="L2110" s="853"/>
      <c r="M2110" s="853"/>
      <c r="N2110" s="853"/>
      <c r="O2110" s="854"/>
      <c r="P2110" s="612"/>
      <c r="Q2110" s="612"/>
      <c r="R2110" s="612"/>
      <c r="S2110" s="612"/>
      <c r="T2110" s="612"/>
      <c r="U2110" s="612"/>
      <c r="V2110" s="612"/>
      <c r="W2110" s="612"/>
      <c r="X2110" s="612"/>
      <c r="Y2110" s="612"/>
      <c r="Z2110" s="612"/>
      <c r="AA2110" s="612"/>
      <c r="AB2110" s="612"/>
      <c r="AC2110" s="612"/>
      <c r="AD2110" s="612"/>
      <c r="AE2110" s="164"/>
      <c r="AF2110" s="164"/>
      <c r="AG2110" s="374">
        <f t="shared" si="456"/>
        <v>0</v>
      </c>
      <c r="AH2110" s="375">
        <f t="shared" si="457"/>
        <v>0</v>
      </c>
      <c r="AI2110" s="376">
        <f t="shared" si="458"/>
        <v>0</v>
      </c>
      <c r="AJ2110" s="380">
        <f t="shared" si="460"/>
        <v>0</v>
      </c>
      <c r="AK2110" s="381">
        <f t="shared" si="461"/>
        <v>0</v>
      </c>
      <c r="AL2110" s="382">
        <f t="shared" si="462"/>
        <v>0</v>
      </c>
      <c r="AM2110" s="383">
        <f t="shared" si="463"/>
        <v>0</v>
      </c>
      <c r="AN2110" s="384">
        <f t="shared" si="464"/>
        <v>0</v>
      </c>
      <c r="AO2110" s="385">
        <f t="shared" si="465"/>
        <v>0</v>
      </c>
      <c r="AP2110" s="380">
        <f t="shared" si="466"/>
        <v>0</v>
      </c>
      <c r="AQ2110" s="381">
        <f t="shared" si="467"/>
        <v>0</v>
      </c>
      <c r="AR2110" s="382">
        <f t="shared" si="468"/>
        <v>0</v>
      </c>
      <c r="AS2110" s="383">
        <f t="shared" si="469"/>
        <v>0</v>
      </c>
      <c r="AT2110" s="384">
        <f t="shared" si="470"/>
        <v>0</v>
      </c>
      <c r="AU2110" s="385">
        <f t="shared" si="471"/>
        <v>0</v>
      </c>
      <c r="AV2110" s="380">
        <f t="shared" si="472"/>
        <v>0</v>
      </c>
      <c r="AW2110" s="381">
        <f t="shared" si="473"/>
        <v>0</v>
      </c>
      <c r="AX2110" s="382">
        <f t="shared" si="474"/>
        <v>0</v>
      </c>
      <c r="AY2110" s="383">
        <f t="shared" si="475"/>
        <v>0</v>
      </c>
      <c r="AZ2110" s="384">
        <f t="shared" si="476"/>
        <v>0</v>
      </c>
      <c r="BA2110" s="385">
        <f t="shared" si="477"/>
        <v>0</v>
      </c>
      <c r="BB2110" s="380">
        <f t="shared" si="478"/>
        <v>0</v>
      </c>
      <c r="BC2110" s="381">
        <f t="shared" si="479"/>
        <v>0</v>
      </c>
      <c r="BD2110" s="382">
        <f t="shared" si="480"/>
        <v>0</v>
      </c>
      <c r="BE2110" s="383">
        <f t="shared" si="481"/>
        <v>0</v>
      </c>
      <c r="BF2110" s="384">
        <f t="shared" si="482"/>
        <v>0</v>
      </c>
      <c r="BG2110" s="385">
        <f t="shared" si="483"/>
        <v>0</v>
      </c>
      <c r="BH2110" s="164"/>
      <c r="BI2110" s="351">
        <f t="shared" si="484"/>
        <v>0</v>
      </c>
      <c r="BJ2110" s="272">
        <f t="shared" si="485"/>
        <v>0</v>
      </c>
      <c r="BK2110" s="273" t="str">
        <f>IF(BJ2110=0,"",
IF(SUM($BJ$2081:BJ2110)=1,BL2110,
IF($BJ$2201&gt;SUM($BJ$2081:BJ2110),_xlfn.CONCAT(", ",BL2110),
IF($BJ$2201=SUM($BJ$2081:BJ2110),_xlfn.CONCAT(" y ",BL2110)))))</f>
        <v/>
      </c>
      <c r="BL2110" s="156" t="s">
        <v>5124</v>
      </c>
      <c r="BM2110" s="272">
        <f t="shared" si="486"/>
        <v>0</v>
      </c>
      <c r="BN2110" s="273" t="str">
        <f>IF(BM2110=0,"",
IF(SUM($BM$2081:BM2110)=1,BO2110,
IF($BM$2201&gt;SUM($BM$2081:BM2110),_xlfn.CONCAT(", ",BO2110),
IF($BM$2201=SUM($BM$2081:BM2110),_xlfn.CONCAT(" y ",BO2110)))))</f>
        <v/>
      </c>
      <c r="BO2110" s="156" t="s">
        <v>5124</v>
      </c>
    </row>
    <row r="2111" spans="1:67" ht="15" customHeight="1">
      <c r="A2111" s="57"/>
      <c r="B2111" s="26"/>
      <c r="C2111" s="165" t="s">
        <v>5047</v>
      </c>
      <c r="D2111" s="852" t="str">
        <f t="shared" si="459"/>
        <v>INSTITUTO TECNOLOGICO SUPERIOR DE XALAPA</v>
      </c>
      <c r="E2111" s="853"/>
      <c r="F2111" s="853"/>
      <c r="G2111" s="853"/>
      <c r="H2111" s="853"/>
      <c r="I2111" s="853"/>
      <c r="J2111" s="853"/>
      <c r="K2111" s="853"/>
      <c r="L2111" s="853"/>
      <c r="M2111" s="853"/>
      <c r="N2111" s="853"/>
      <c r="O2111" s="854"/>
      <c r="P2111" s="612"/>
      <c r="Q2111" s="612"/>
      <c r="R2111" s="612"/>
      <c r="S2111" s="612"/>
      <c r="T2111" s="612"/>
      <c r="U2111" s="612"/>
      <c r="V2111" s="612"/>
      <c r="W2111" s="612"/>
      <c r="X2111" s="612"/>
      <c r="Y2111" s="612"/>
      <c r="Z2111" s="612"/>
      <c r="AA2111" s="612"/>
      <c r="AB2111" s="612"/>
      <c r="AC2111" s="612"/>
      <c r="AD2111" s="612"/>
      <c r="AE2111" s="164"/>
      <c r="AF2111" s="164"/>
      <c r="AG2111" s="374">
        <f t="shared" si="456"/>
        <v>0</v>
      </c>
      <c r="AH2111" s="375">
        <f t="shared" si="457"/>
        <v>0</v>
      </c>
      <c r="AI2111" s="376">
        <f t="shared" si="458"/>
        <v>0</v>
      </c>
      <c r="AJ2111" s="380">
        <f t="shared" si="460"/>
        <v>0</v>
      </c>
      <c r="AK2111" s="381">
        <f t="shared" si="461"/>
        <v>0</v>
      </c>
      <c r="AL2111" s="382">
        <f t="shared" si="462"/>
        <v>0</v>
      </c>
      <c r="AM2111" s="383">
        <f t="shared" si="463"/>
        <v>0</v>
      </c>
      <c r="AN2111" s="384">
        <f t="shared" si="464"/>
        <v>0</v>
      </c>
      <c r="AO2111" s="385">
        <f t="shared" si="465"/>
        <v>0</v>
      </c>
      <c r="AP2111" s="380">
        <f t="shared" si="466"/>
        <v>0</v>
      </c>
      <c r="AQ2111" s="381">
        <f t="shared" si="467"/>
        <v>0</v>
      </c>
      <c r="AR2111" s="382">
        <f t="shared" si="468"/>
        <v>0</v>
      </c>
      <c r="AS2111" s="383">
        <f t="shared" si="469"/>
        <v>0</v>
      </c>
      <c r="AT2111" s="384">
        <f t="shared" si="470"/>
        <v>0</v>
      </c>
      <c r="AU2111" s="385">
        <f t="shared" si="471"/>
        <v>0</v>
      </c>
      <c r="AV2111" s="380">
        <f t="shared" si="472"/>
        <v>0</v>
      </c>
      <c r="AW2111" s="381">
        <f t="shared" si="473"/>
        <v>0</v>
      </c>
      <c r="AX2111" s="382">
        <f t="shared" si="474"/>
        <v>0</v>
      </c>
      <c r="AY2111" s="383">
        <f t="shared" si="475"/>
        <v>0</v>
      </c>
      <c r="AZ2111" s="384">
        <f t="shared" si="476"/>
        <v>0</v>
      </c>
      <c r="BA2111" s="385">
        <f t="shared" si="477"/>
        <v>0</v>
      </c>
      <c r="BB2111" s="380">
        <f t="shared" si="478"/>
        <v>0</v>
      </c>
      <c r="BC2111" s="381">
        <f t="shared" si="479"/>
        <v>0</v>
      </c>
      <c r="BD2111" s="382">
        <f t="shared" si="480"/>
        <v>0</v>
      </c>
      <c r="BE2111" s="383">
        <f t="shared" si="481"/>
        <v>0</v>
      </c>
      <c r="BF2111" s="384">
        <f t="shared" si="482"/>
        <v>0</v>
      </c>
      <c r="BG2111" s="385">
        <f t="shared" si="483"/>
        <v>0</v>
      </c>
      <c r="BH2111" s="164"/>
      <c r="BI2111" s="351">
        <f t="shared" si="484"/>
        <v>0</v>
      </c>
      <c r="BJ2111" s="272">
        <f t="shared" si="485"/>
        <v>0</v>
      </c>
      <c r="BK2111" s="273" t="str">
        <f>IF(BJ2111=0,"",
IF(SUM($BJ$2081:BJ2111)=1,BL2111,
IF($BJ$2201&gt;SUM($BJ$2081:BJ2111),_xlfn.CONCAT(", ",BL2111),
IF($BJ$2201=SUM($BJ$2081:BJ2111),_xlfn.CONCAT(" y ",BL2111)))))</f>
        <v/>
      </c>
      <c r="BL2111" s="156" t="s">
        <v>5125</v>
      </c>
      <c r="BM2111" s="272">
        <f t="shared" si="486"/>
        <v>0</v>
      </c>
      <c r="BN2111" s="273" t="str">
        <f>IF(BM2111=0,"",
IF(SUM($BM$2081:BM2111)=1,BO2111,
IF($BM$2201&gt;SUM($BM$2081:BM2111),_xlfn.CONCAT(", ",BO2111),
IF($BM$2201=SUM($BM$2081:BM2111),_xlfn.CONCAT(" y ",BO2111)))))</f>
        <v/>
      </c>
      <c r="BO2111" s="156" t="s">
        <v>5125</v>
      </c>
    </row>
    <row r="2112" spans="1:67" ht="15" customHeight="1">
      <c r="A2112" s="57"/>
      <c r="B2112" s="26"/>
      <c r="C2112" s="165" t="s">
        <v>5048</v>
      </c>
      <c r="D2112" s="852" t="str">
        <f t="shared" si="459"/>
        <v>INSTITUTO TECNOLOGICO SUPERIOR DE COATZACOALCOS</v>
      </c>
      <c r="E2112" s="853"/>
      <c r="F2112" s="853"/>
      <c r="G2112" s="853"/>
      <c r="H2112" s="853"/>
      <c r="I2112" s="853"/>
      <c r="J2112" s="853"/>
      <c r="K2112" s="853"/>
      <c r="L2112" s="853"/>
      <c r="M2112" s="853"/>
      <c r="N2112" s="853"/>
      <c r="O2112" s="854"/>
      <c r="P2112" s="612"/>
      <c r="Q2112" s="612"/>
      <c r="R2112" s="612"/>
      <c r="S2112" s="612"/>
      <c r="T2112" s="612"/>
      <c r="U2112" s="612"/>
      <c r="V2112" s="612"/>
      <c r="W2112" s="612"/>
      <c r="X2112" s="612"/>
      <c r="Y2112" s="612"/>
      <c r="Z2112" s="612"/>
      <c r="AA2112" s="612"/>
      <c r="AB2112" s="612"/>
      <c r="AC2112" s="612"/>
      <c r="AD2112" s="612"/>
      <c r="AE2112" s="164"/>
      <c r="AF2112" s="164"/>
      <c r="AG2112" s="374">
        <f t="shared" si="456"/>
        <v>0</v>
      </c>
      <c r="AH2112" s="375">
        <f t="shared" si="457"/>
        <v>0</v>
      </c>
      <c r="AI2112" s="376">
        <f t="shared" si="458"/>
        <v>0</v>
      </c>
      <c r="AJ2112" s="380">
        <f t="shared" si="460"/>
        <v>0</v>
      </c>
      <c r="AK2112" s="381">
        <f t="shared" si="461"/>
        <v>0</v>
      </c>
      <c r="AL2112" s="382">
        <f t="shared" si="462"/>
        <v>0</v>
      </c>
      <c r="AM2112" s="383">
        <f t="shared" si="463"/>
        <v>0</v>
      </c>
      <c r="AN2112" s="384">
        <f t="shared" si="464"/>
        <v>0</v>
      </c>
      <c r="AO2112" s="385">
        <f t="shared" si="465"/>
        <v>0</v>
      </c>
      <c r="AP2112" s="380">
        <f t="shared" si="466"/>
        <v>0</v>
      </c>
      <c r="AQ2112" s="381">
        <f t="shared" si="467"/>
        <v>0</v>
      </c>
      <c r="AR2112" s="382">
        <f t="shared" si="468"/>
        <v>0</v>
      </c>
      <c r="AS2112" s="383">
        <f t="shared" si="469"/>
        <v>0</v>
      </c>
      <c r="AT2112" s="384">
        <f t="shared" si="470"/>
        <v>0</v>
      </c>
      <c r="AU2112" s="385">
        <f t="shared" si="471"/>
        <v>0</v>
      </c>
      <c r="AV2112" s="380">
        <f t="shared" si="472"/>
        <v>0</v>
      </c>
      <c r="AW2112" s="381">
        <f t="shared" si="473"/>
        <v>0</v>
      </c>
      <c r="AX2112" s="382">
        <f t="shared" si="474"/>
        <v>0</v>
      </c>
      <c r="AY2112" s="383">
        <f t="shared" si="475"/>
        <v>0</v>
      </c>
      <c r="AZ2112" s="384">
        <f t="shared" si="476"/>
        <v>0</v>
      </c>
      <c r="BA2112" s="385">
        <f t="shared" si="477"/>
        <v>0</v>
      </c>
      <c r="BB2112" s="380">
        <f t="shared" si="478"/>
        <v>0</v>
      </c>
      <c r="BC2112" s="381">
        <f t="shared" si="479"/>
        <v>0</v>
      </c>
      <c r="BD2112" s="382">
        <f t="shared" si="480"/>
        <v>0</v>
      </c>
      <c r="BE2112" s="383">
        <f t="shared" si="481"/>
        <v>0</v>
      </c>
      <c r="BF2112" s="384">
        <f t="shared" si="482"/>
        <v>0</v>
      </c>
      <c r="BG2112" s="385">
        <f t="shared" si="483"/>
        <v>0</v>
      </c>
      <c r="BH2112" s="164"/>
      <c r="BI2112" s="351">
        <f t="shared" si="484"/>
        <v>0</v>
      </c>
      <c r="BJ2112" s="272">
        <f t="shared" si="485"/>
        <v>0</v>
      </c>
      <c r="BK2112" s="273" t="str">
        <f>IF(BJ2112=0,"",
IF(SUM($BJ$2081:BJ2112)=1,BL2112,
IF($BJ$2201&gt;SUM($BJ$2081:BJ2112),_xlfn.CONCAT(", ",BL2112),
IF($BJ$2201=SUM($BJ$2081:BJ2112),_xlfn.CONCAT(" y ",BL2112)))))</f>
        <v/>
      </c>
      <c r="BL2112" s="156" t="s">
        <v>5126</v>
      </c>
      <c r="BM2112" s="272">
        <f t="shared" si="486"/>
        <v>0</v>
      </c>
      <c r="BN2112" s="273" t="str">
        <f>IF(BM2112=0,"",
IF(SUM($BM$2081:BM2112)=1,BO2112,
IF($BM$2201&gt;SUM($BM$2081:BM2112),_xlfn.CONCAT(", ",BO2112),
IF($BM$2201=SUM($BM$2081:BM2112),_xlfn.CONCAT(" y ",BO2112)))))</f>
        <v/>
      </c>
      <c r="BO2112" s="156" t="s">
        <v>5126</v>
      </c>
    </row>
    <row r="2113" spans="1:67" ht="15" customHeight="1">
      <c r="A2113" s="57"/>
      <c r="B2113" s="26"/>
      <c r="C2113" s="165" t="s">
        <v>5049</v>
      </c>
      <c r="D2113" s="852" t="str">
        <f t="shared" si="459"/>
        <v>INSTITUTO TECNOLOGICO SUPERIOR DE TIERRA BLANCA</v>
      </c>
      <c r="E2113" s="853"/>
      <c r="F2113" s="853"/>
      <c r="G2113" s="853"/>
      <c r="H2113" s="853"/>
      <c r="I2113" s="853"/>
      <c r="J2113" s="853"/>
      <c r="K2113" s="853"/>
      <c r="L2113" s="853"/>
      <c r="M2113" s="853"/>
      <c r="N2113" s="853"/>
      <c r="O2113" s="854"/>
      <c r="P2113" s="612"/>
      <c r="Q2113" s="612"/>
      <c r="R2113" s="612"/>
      <c r="S2113" s="612"/>
      <c r="T2113" s="612"/>
      <c r="U2113" s="612"/>
      <c r="V2113" s="612"/>
      <c r="W2113" s="612"/>
      <c r="X2113" s="612"/>
      <c r="Y2113" s="612"/>
      <c r="Z2113" s="612"/>
      <c r="AA2113" s="612"/>
      <c r="AB2113" s="612"/>
      <c r="AC2113" s="612"/>
      <c r="AD2113" s="612"/>
      <c r="AE2113" s="164"/>
      <c r="AF2113" s="164"/>
      <c r="AG2113" s="374">
        <f t="shared" ref="AG2113:AG2144" si="487">IF(OR(S1987="NS",S1847="NS"),0,IF(AND(S1987="NA",S1847="NA"),0,IF(S1987&gt;=SUM(S1847),0,1)))</f>
        <v>0</v>
      </c>
      <c r="AH2113" s="375">
        <f t="shared" ref="AH2113:AH2144" si="488">IF(OR(T1987="NS",T1847="NS"),0,IF(AND(T1987="NA",T1847="NA"),0,IF(T1987&gt;=SUM(T1847),0,1)))</f>
        <v>0</v>
      </c>
      <c r="AI2113" s="376">
        <f t="shared" ref="AI2113:AI2144" si="489">IF(OR(U1987="NS",U1847="NS"),0,IF(AND(U1987="NA",U1847="NA"),0,IF(U1987&gt;=SUM(U1847),0,1)))</f>
        <v>0</v>
      </c>
      <c r="AJ2113" s="380">
        <f t="shared" si="460"/>
        <v>0</v>
      </c>
      <c r="AK2113" s="381">
        <f t="shared" si="461"/>
        <v>0</v>
      </c>
      <c r="AL2113" s="382">
        <f t="shared" si="462"/>
        <v>0</v>
      </c>
      <c r="AM2113" s="383">
        <f t="shared" si="463"/>
        <v>0</v>
      </c>
      <c r="AN2113" s="384">
        <f t="shared" si="464"/>
        <v>0</v>
      </c>
      <c r="AO2113" s="385">
        <f t="shared" si="465"/>
        <v>0</v>
      </c>
      <c r="AP2113" s="380">
        <f t="shared" si="466"/>
        <v>0</v>
      </c>
      <c r="AQ2113" s="381">
        <f t="shared" si="467"/>
        <v>0</v>
      </c>
      <c r="AR2113" s="382">
        <f t="shared" si="468"/>
        <v>0</v>
      </c>
      <c r="AS2113" s="383">
        <f t="shared" si="469"/>
        <v>0</v>
      </c>
      <c r="AT2113" s="384">
        <f t="shared" si="470"/>
        <v>0</v>
      </c>
      <c r="AU2113" s="385">
        <f t="shared" si="471"/>
        <v>0</v>
      </c>
      <c r="AV2113" s="380">
        <f t="shared" si="472"/>
        <v>0</v>
      </c>
      <c r="AW2113" s="381">
        <f t="shared" si="473"/>
        <v>0</v>
      </c>
      <c r="AX2113" s="382">
        <f t="shared" si="474"/>
        <v>0</v>
      </c>
      <c r="AY2113" s="383">
        <f t="shared" si="475"/>
        <v>0</v>
      </c>
      <c r="AZ2113" s="384">
        <f t="shared" si="476"/>
        <v>0</v>
      </c>
      <c r="BA2113" s="385">
        <f t="shared" si="477"/>
        <v>0</v>
      </c>
      <c r="BB2113" s="380">
        <f t="shared" si="478"/>
        <v>0</v>
      </c>
      <c r="BC2113" s="381">
        <f t="shared" si="479"/>
        <v>0</v>
      </c>
      <c r="BD2113" s="382">
        <f t="shared" si="480"/>
        <v>0</v>
      </c>
      <c r="BE2113" s="383">
        <f t="shared" si="481"/>
        <v>0</v>
      </c>
      <c r="BF2113" s="384">
        <f t="shared" si="482"/>
        <v>0</v>
      </c>
      <c r="BG2113" s="385">
        <f t="shared" si="483"/>
        <v>0</v>
      </c>
      <c r="BH2113" s="164"/>
      <c r="BI2113" s="351">
        <f t="shared" si="484"/>
        <v>0</v>
      </c>
      <c r="BJ2113" s="272">
        <f t="shared" si="485"/>
        <v>0</v>
      </c>
      <c r="BK2113" s="273" t="str">
        <f>IF(BJ2113=0,"",
IF(SUM($BJ$2081:BJ2113)=1,BL2113,
IF($BJ$2201&gt;SUM($BJ$2081:BJ2113),_xlfn.CONCAT(", ",BL2113),
IF($BJ$2201=SUM($BJ$2081:BJ2113),_xlfn.CONCAT(" y ",BL2113)))))</f>
        <v/>
      </c>
      <c r="BL2113" s="156" t="s">
        <v>5127</v>
      </c>
      <c r="BM2113" s="272">
        <f t="shared" si="486"/>
        <v>0</v>
      </c>
      <c r="BN2113" s="273" t="str">
        <f>IF(BM2113=0,"",
IF(SUM($BM$2081:BM2113)=1,BO2113,
IF($BM$2201&gt;SUM($BM$2081:BM2113),_xlfn.CONCAT(", ",BO2113),
IF($BM$2201=SUM($BM$2081:BM2113),_xlfn.CONCAT(" y ",BO2113)))))</f>
        <v/>
      </c>
      <c r="BO2113" s="156" t="s">
        <v>5127</v>
      </c>
    </row>
    <row r="2114" spans="1:67" ht="15" customHeight="1">
      <c r="A2114" s="57"/>
      <c r="B2114" s="26"/>
      <c r="C2114" s="165" t="s">
        <v>5050</v>
      </c>
      <c r="D2114" s="852" t="str">
        <f t="shared" si="459"/>
        <v>INSTITUTO TECNOLOGICO SUPERIOR DE ALAMO</v>
      </c>
      <c r="E2114" s="853"/>
      <c r="F2114" s="853"/>
      <c r="G2114" s="853"/>
      <c r="H2114" s="853"/>
      <c r="I2114" s="853"/>
      <c r="J2114" s="853"/>
      <c r="K2114" s="853"/>
      <c r="L2114" s="853"/>
      <c r="M2114" s="853"/>
      <c r="N2114" s="853"/>
      <c r="O2114" s="854"/>
      <c r="P2114" s="612"/>
      <c r="Q2114" s="612"/>
      <c r="R2114" s="612"/>
      <c r="S2114" s="612"/>
      <c r="T2114" s="612"/>
      <c r="U2114" s="612"/>
      <c r="V2114" s="612"/>
      <c r="W2114" s="612"/>
      <c r="X2114" s="612"/>
      <c r="Y2114" s="612"/>
      <c r="Z2114" s="612"/>
      <c r="AA2114" s="612"/>
      <c r="AB2114" s="612"/>
      <c r="AC2114" s="612"/>
      <c r="AD2114" s="612"/>
      <c r="AE2114" s="164"/>
      <c r="AF2114" s="164"/>
      <c r="AG2114" s="374">
        <f t="shared" si="487"/>
        <v>0</v>
      </c>
      <c r="AH2114" s="375">
        <f t="shared" si="488"/>
        <v>0</v>
      </c>
      <c r="AI2114" s="376">
        <f t="shared" si="489"/>
        <v>0</v>
      </c>
      <c r="AJ2114" s="380">
        <f t="shared" si="460"/>
        <v>0</v>
      </c>
      <c r="AK2114" s="381">
        <f t="shared" si="461"/>
        <v>0</v>
      </c>
      <c r="AL2114" s="382">
        <f t="shared" si="462"/>
        <v>0</v>
      </c>
      <c r="AM2114" s="383">
        <f t="shared" si="463"/>
        <v>0</v>
      </c>
      <c r="AN2114" s="384">
        <f t="shared" si="464"/>
        <v>0</v>
      </c>
      <c r="AO2114" s="385">
        <f t="shared" si="465"/>
        <v>0</v>
      </c>
      <c r="AP2114" s="380">
        <f t="shared" si="466"/>
        <v>0</v>
      </c>
      <c r="AQ2114" s="381">
        <f t="shared" si="467"/>
        <v>0</v>
      </c>
      <c r="AR2114" s="382">
        <f t="shared" si="468"/>
        <v>0</v>
      </c>
      <c r="AS2114" s="383">
        <f t="shared" si="469"/>
        <v>0</v>
      </c>
      <c r="AT2114" s="384">
        <f t="shared" si="470"/>
        <v>0</v>
      </c>
      <c r="AU2114" s="385">
        <f t="shared" si="471"/>
        <v>0</v>
      </c>
      <c r="AV2114" s="380">
        <f t="shared" si="472"/>
        <v>0</v>
      </c>
      <c r="AW2114" s="381">
        <f t="shared" si="473"/>
        <v>0</v>
      </c>
      <c r="AX2114" s="382">
        <f t="shared" si="474"/>
        <v>0</v>
      </c>
      <c r="AY2114" s="383">
        <f t="shared" si="475"/>
        <v>0</v>
      </c>
      <c r="AZ2114" s="384">
        <f t="shared" si="476"/>
        <v>0</v>
      </c>
      <c r="BA2114" s="385">
        <f t="shared" si="477"/>
        <v>0</v>
      </c>
      <c r="BB2114" s="380">
        <f t="shared" si="478"/>
        <v>0</v>
      </c>
      <c r="BC2114" s="381">
        <f t="shared" si="479"/>
        <v>0</v>
      </c>
      <c r="BD2114" s="382">
        <f t="shared" si="480"/>
        <v>0</v>
      </c>
      <c r="BE2114" s="383">
        <f t="shared" si="481"/>
        <v>0</v>
      </c>
      <c r="BF2114" s="384">
        <f t="shared" si="482"/>
        <v>0</v>
      </c>
      <c r="BG2114" s="385">
        <f t="shared" si="483"/>
        <v>0</v>
      </c>
      <c r="BH2114" s="164"/>
      <c r="BI2114" s="351">
        <f t="shared" si="484"/>
        <v>0</v>
      </c>
      <c r="BJ2114" s="272">
        <f t="shared" si="485"/>
        <v>0</v>
      </c>
      <c r="BK2114" s="273" t="str">
        <f>IF(BJ2114=0,"",
IF(SUM($BJ$2081:BJ2114)=1,BL2114,
IF($BJ$2201&gt;SUM($BJ$2081:BJ2114),_xlfn.CONCAT(", ",BL2114),
IF($BJ$2201=SUM($BJ$2081:BJ2114),_xlfn.CONCAT(" y ",BL2114)))))</f>
        <v/>
      </c>
      <c r="BL2114" s="156" t="s">
        <v>5128</v>
      </c>
      <c r="BM2114" s="272">
        <f t="shared" si="486"/>
        <v>0</v>
      </c>
      <c r="BN2114" s="273" t="str">
        <f>IF(BM2114=0,"",
IF(SUM($BM$2081:BM2114)=1,BO2114,
IF($BM$2201&gt;SUM($BM$2081:BM2114),_xlfn.CONCAT(", ",BO2114),
IF($BM$2201=SUM($BM$2081:BM2114),_xlfn.CONCAT(" y ",BO2114)))))</f>
        <v/>
      </c>
      <c r="BO2114" s="156" t="s">
        <v>5128</v>
      </c>
    </row>
    <row r="2115" spans="1:67" ht="15" customHeight="1">
      <c r="A2115" s="57"/>
      <c r="B2115" s="26"/>
      <c r="C2115" s="165" t="s">
        <v>5051</v>
      </c>
      <c r="D2115" s="852" t="str">
        <f t="shared" si="459"/>
        <v>INSTITUTO TECNOLOGICO SUPERIOR DE ACAYUCAN</v>
      </c>
      <c r="E2115" s="853"/>
      <c r="F2115" s="853"/>
      <c r="G2115" s="853"/>
      <c r="H2115" s="853"/>
      <c r="I2115" s="853"/>
      <c r="J2115" s="853"/>
      <c r="K2115" s="853"/>
      <c r="L2115" s="853"/>
      <c r="M2115" s="853"/>
      <c r="N2115" s="853"/>
      <c r="O2115" s="854"/>
      <c r="P2115" s="612"/>
      <c r="Q2115" s="612"/>
      <c r="R2115" s="612"/>
      <c r="S2115" s="612"/>
      <c r="T2115" s="612"/>
      <c r="U2115" s="612"/>
      <c r="V2115" s="612"/>
      <c r="W2115" s="612"/>
      <c r="X2115" s="612"/>
      <c r="Y2115" s="612"/>
      <c r="Z2115" s="612"/>
      <c r="AA2115" s="612"/>
      <c r="AB2115" s="612"/>
      <c r="AC2115" s="612"/>
      <c r="AD2115" s="612"/>
      <c r="AE2115" s="164"/>
      <c r="AF2115" s="164"/>
      <c r="AG2115" s="374">
        <f t="shared" si="487"/>
        <v>0</v>
      </c>
      <c r="AH2115" s="375">
        <f t="shared" si="488"/>
        <v>0</v>
      </c>
      <c r="AI2115" s="376">
        <f t="shared" si="489"/>
        <v>0</v>
      </c>
      <c r="AJ2115" s="380">
        <f t="shared" si="460"/>
        <v>0</v>
      </c>
      <c r="AK2115" s="381">
        <f t="shared" si="461"/>
        <v>0</v>
      </c>
      <c r="AL2115" s="382">
        <f t="shared" si="462"/>
        <v>0</v>
      </c>
      <c r="AM2115" s="383">
        <f t="shared" si="463"/>
        <v>0</v>
      </c>
      <c r="AN2115" s="384">
        <f t="shared" si="464"/>
        <v>0</v>
      </c>
      <c r="AO2115" s="385">
        <f t="shared" si="465"/>
        <v>0</v>
      </c>
      <c r="AP2115" s="380">
        <f t="shared" si="466"/>
        <v>0</v>
      </c>
      <c r="AQ2115" s="381">
        <f t="shared" si="467"/>
        <v>0</v>
      </c>
      <c r="AR2115" s="382">
        <f t="shared" si="468"/>
        <v>0</v>
      </c>
      <c r="AS2115" s="383">
        <f t="shared" si="469"/>
        <v>0</v>
      </c>
      <c r="AT2115" s="384">
        <f t="shared" si="470"/>
        <v>0</v>
      </c>
      <c r="AU2115" s="385">
        <f t="shared" si="471"/>
        <v>0</v>
      </c>
      <c r="AV2115" s="380">
        <f t="shared" si="472"/>
        <v>0</v>
      </c>
      <c r="AW2115" s="381">
        <f t="shared" si="473"/>
        <v>0</v>
      </c>
      <c r="AX2115" s="382">
        <f t="shared" si="474"/>
        <v>0</v>
      </c>
      <c r="AY2115" s="383">
        <f t="shared" si="475"/>
        <v>0</v>
      </c>
      <c r="AZ2115" s="384">
        <f t="shared" si="476"/>
        <v>0</v>
      </c>
      <c r="BA2115" s="385">
        <f t="shared" si="477"/>
        <v>0</v>
      </c>
      <c r="BB2115" s="380">
        <f t="shared" si="478"/>
        <v>0</v>
      </c>
      <c r="BC2115" s="381">
        <f t="shared" si="479"/>
        <v>0</v>
      </c>
      <c r="BD2115" s="382">
        <f t="shared" si="480"/>
        <v>0</v>
      </c>
      <c r="BE2115" s="383">
        <f t="shared" si="481"/>
        <v>0</v>
      </c>
      <c r="BF2115" s="384">
        <f t="shared" si="482"/>
        <v>0</v>
      </c>
      <c r="BG2115" s="385">
        <f t="shared" si="483"/>
        <v>0</v>
      </c>
      <c r="BH2115" s="164"/>
      <c r="BI2115" s="351">
        <f t="shared" si="484"/>
        <v>0</v>
      </c>
      <c r="BJ2115" s="272">
        <f t="shared" si="485"/>
        <v>0</v>
      </c>
      <c r="BK2115" s="273" t="str">
        <f>IF(BJ2115=0,"",
IF(SUM($BJ$2081:BJ2115)=1,BL2115,
IF($BJ$2201&gt;SUM($BJ$2081:BJ2115),_xlfn.CONCAT(", ",BL2115),
IF($BJ$2201=SUM($BJ$2081:BJ2115),_xlfn.CONCAT(" y ",BL2115)))))</f>
        <v/>
      </c>
      <c r="BL2115" s="156" t="s">
        <v>5129</v>
      </c>
      <c r="BM2115" s="272">
        <f t="shared" si="486"/>
        <v>0</v>
      </c>
      <c r="BN2115" s="273" t="str">
        <f>IF(BM2115=0,"",
IF(SUM($BM$2081:BM2115)=1,BO2115,
IF($BM$2201&gt;SUM($BM$2081:BM2115),_xlfn.CONCAT(", ",BO2115),
IF($BM$2201=SUM($BM$2081:BM2115),_xlfn.CONCAT(" y ",BO2115)))))</f>
        <v/>
      </c>
      <c r="BO2115" s="156" t="s">
        <v>5129</v>
      </c>
    </row>
    <row r="2116" spans="1:67" ht="15" customHeight="1">
      <c r="A2116" s="57"/>
      <c r="B2116" s="26"/>
      <c r="C2116" s="165" t="s">
        <v>5130</v>
      </c>
      <c r="D2116" s="852" t="str">
        <f t="shared" si="459"/>
        <v>INSTITUTO TECNOLOGICO SUPERIOR DE LAS CHOAPAS</v>
      </c>
      <c r="E2116" s="853"/>
      <c r="F2116" s="853"/>
      <c r="G2116" s="853"/>
      <c r="H2116" s="853"/>
      <c r="I2116" s="853"/>
      <c r="J2116" s="853"/>
      <c r="K2116" s="853"/>
      <c r="L2116" s="853"/>
      <c r="M2116" s="853"/>
      <c r="N2116" s="853"/>
      <c r="O2116" s="854"/>
      <c r="P2116" s="612"/>
      <c r="Q2116" s="612"/>
      <c r="R2116" s="612"/>
      <c r="S2116" s="612"/>
      <c r="T2116" s="612"/>
      <c r="U2116" s="612"/>
      <c r="V2116" s="612"/>
      <c r="W2116" s="612"/>
      <c r="X2116" s="612"/>
      <c r="Y2116" s="612"/>
      <c r="Z2116" s="612"/>
      <c r="AA2116" s="612"/>
      <c r="AB2116" s="612"/>
      <c r="AC2116" s="612"/>
      <c r="AD2116" s="612"/>
      <c r="AE2116" s="164"/>
      <c r="AF2116" s="164"/>
      <c r="AG2116" s="374">
        <f t="shared" si="487"/>
        <v>0</v>
      </c>
      <c r="AH2116" s="375">
        <f t="shared" si="488"/>
        <v>0</v>
      </c>
      <c r="AI2116" s="376">
        <f t="shared" si="489"/>
        <v>0</v>
      </c>
      <c r="AJ2116" s="380">
        <f t="shared" si="460"/>
        <v>0</v>
      </c>
      <c r="AK2116" s="381">
        <f t="shared" si="461"/>
        <v>0</v>
      </c>
      <c r="AL2116" s="382">
        <f t="shared" si="462"/>
        <v>0</v>
      </c>
      <c r="AM2116" s="383">
        <f t="shared" si="463"/>
        <v>0</v>
      </c>
      <c r="AN2116" s="384">
        <f t="shared" si="464"/>
        <v>0</v>
      </c>
      <c r="AO2116" s="385">
        <f t="shared" si="465"/>
        <v>0</v>
      </c>
      <c r="AP2116" s="380">
        <f t="shared" si="466"/>
        <v>0</v>
      </c>
      <c r="AQ2116" s="381">
        <f t="shared" si="467"/>
        <v>0</v>
      </c>
      <c r="AR2116" s="382">
        <f t="shared" si="468"/>
        <v>0</v>
      </c>
      <c r="AS2116" s="383">
        <f t="shared" si="469"/>
        <v>0</v>
      </c>
      <c r="AT2116" s="384">
        <f t="shared" si="470"/>
        <v>0</v>
      </c>
      <c r="AU2116" s="385">
        <f t="shared" si="471"/>
        <v>0</v>
      </c>
      <c r="AV2116" s="380">
        <f t="shared" si="472"/>
        <v>0</v>
      </c>
      <c r="AW2116" s="381">
        <f t="shared" si="473"/>
        <v>0</v>
      </c>
      <c r="AX2116" s="382">
        <f t="shared" si="474"/>
        <v>0</v>
      </c>
      <c r="AY2116" s="383">
        <f t="shared" si="475"/>
        <v>0</v>
      </c>
      <c r="AZ2116" s="384">
        <f t="shared" si="476"/>
        <v>0</v>
      </c>
      <c r="BA2116" s="385">
        <f t="shared" si="477"/>
        <v>0</v>
      </c>
      <c r="BB2116" s="380">
        <f t="shared" si="478"/>
        <v>0</v>
      </c>
      <c r="BC2116" s="381">
        <f t="shared" si="479"/>
        <v>0</v>
      </c>
      <c r="BD2116" s="382">
        <f t="shared" si="480"/>
        <v>0</v>
      </c>
      <c r="BE2116" s="383">
        <f t="shared" si="481"/>
        <v>0</v>
      </c>
      <c r="BF2116" s="384">
        <f t="shared" si="482"/>
        <v>0</v>
      </c>
      <c r="BG2116" s="385">
        <f t="shared" si="483"/>
        <v>0</v>
      </c>
      <c r="BH2116" s="164"/>
      <c r="BI2116" s="351">
        <f t="shared" si="484"/>
        <v>0</v>
      </c>
      <c r="BJ2116" s="272">
        <f t="shared" si="485"/>
        <v>0</v>
      </c>
      <c r="BK2116" s="273" t="str">
        <f>IF(BJ2116=0,"",
IF(SUM($BJ$2081:BJ2116)=1,BL2116,
IF($BJ$2201&gt;SUM($BJ$2081:BJ2116),_xlfn.CONCAT(", ",BL2116),
IF($BJ$2201=SUM($BJ$2081:BJ2116),_xlfn.CONCAT(" y ",BL2116)))))</f>
        <v/>
      </c>
      <c r="BL2116" s="156" t="s">
        <v>5131</v>
      </c>
      <c r="BM2116" s="272">
        <f t="shared" si="486"/>
        <v>0</v>
      </c>
      <c r="BN2116" s="273" t="str">
        <f>IF(BM2116=0,"",
IF(SUM($BM$2081:BM2116)=1,BO2116,
IF($BM$2201&gt;SUM($BM$2081:BM2116),_xlfn.CONCAT(", ",BO2116),
IF($BM$2201=SUM($BM$2081:BM2116),_xlfn.CONCAT(" y ",BO2116)))))</f>
        <v/>
      </c>
      <c r="BO2116" s="156" t="s">
        <v>5131</v>
      </c>
    </row>
    <row r="2117" spans="1:67" ht="15" customHeight="1">
      <c r="A2117" s="57"/>
      <c r="B2117" s="26"/>
      <c r="C2117" s="165" t="s">
        <v>5132</v>
      </c>
      <c r="D2117" s="852" t="str">
        <f t="shared" si="459"/>
        <v>INSTITUTO TECNOLOGICO SUPERIOR DE HUATUSCO</v>
      </c>
      <c r="E2117" s="853"/>
      <c r="F2117" s="853"/>
      <c r="G2117" s="853"/>
      <c r="H2117" s="853"/>
      <c r="I2117" s="853"/>
      <c r="J2117" s="853"/>
      <c r="K2117" s="853"/>
      <c r="L2117" s="853"/>
      <c r="M2117" s="853"/>
      <c r="N2117" s="853"/>
      <c r="O2117" s="854"/>
      <c r="P2117" s="612"/>
      <c r="Q2117" s="612"/>
      <c r="R2117" s="612"/>
      <c r="S2117" s="612"/>
      <c r="T2117" s="612"/>
      <c r="U2117" s="612"/>
      <c r="V2117" s="612"/>
      <c r="W2117" s="612"/>
      <c r="X2117" s="612"/>
      <c r="Y2117" s="612"/>
      <c r="Z2117" s="612"/>
      <c r="AA2117" s="612"/>
      <c r="AB2117" s="612"/>
      <c r="AC2117" s="612"/>
      <c r="AD2117" s="612"/>
      <c r="AE2117" s="164"/>
      <c r="AF2117" s="164"/>
      <c r="AG2117" s="374">
        <f t="shared" si="487"/>
        <v>0</v>
      </c>
      <c r="AH2117" s="375">
        <f t="shared" si="488"/>
        <v>0</v>
      </c>
      <c r="AI2117" s="376">
        <f t="shared" si="489"/>
        <v>0</v>
      </c>
      <c r="AJ2117" s="380">
        <f t="shared" si="460"/>
        <v>0</v>
      </c>
      <c r="AK2117" s="381">
        <f t="shared" si="461"/>
        <v>0</v>
      </c>
      <c r="AL2117" s="382">
        <f t="shared" si="462"/>
        <v>0</v>
      </c>
      <c r="AM2117" s="383">
        <f t="shared" si="463"/>
        <v>0</v>
      </c>
      <c r="AN2117" s="384">
        <f t="shared" si="464"/>
        <v>0</v>
      </c>
      <c r="AO2117" s="385">
        <f t="shared" si="465"/>
        <v>0</v>
      </c>
      <c r="AP2117" s="380">
        <f t="shared" si="466"/>
        <v>0</v>
      </c>
      <c r="AQ2117" s="381">
        <f t="shared" si="467"/>
        <v>0</v>
      </c>
      <c r="AR2117" s="382">
        <f t="shared" si="468"/>
        <v>0</v>
      </c>
      <c r="AS2117" s="383">
        <f t="shared" si="469"/>
        <v>0</v>
      </c>
      <c r="AT2117" s="384">
        <f t="shared" si="470"/>
        <v>0</v>
      </c>
      <c r="AU2117" s="385">
        <f t="shared" si="471"/>
        <v>0</v>
      </c>
      <c r="AV2117" s="380">
        <f t="shared" si="472"/>
        <v>0</v>
      </c>
      <c r="AW2117" s="381">
        <f t="shared" si="473"/>
        <v>0</v>
      </c>
      <c r="AX2117" s="382">
        <f t="shared" si="474"/>
        <v>0</v>
      </c>
      <c r="AY2117" s="383">
        <f t="shared" si="475"/>
        <v>0</v>
      </c>
      <c r="AZ2117" s="384">
        <f t="shared" si="476"/>
        <v>0</v>
      </c>
      <c r="BA2117" s="385">
        <f t="shared" si="477"/>
        <v>0</v>
      </c>
      <c r="BB2117" s="380">
        <f t="shared" si="478"/>
        <v>0</v>
      </c>
      <c r="BC2117" s="381">
        <f t="shared" si="479"/>
        <v>0</v>
      </c>
      <c r="BD2117" s="382">
        <f t="shared" si="480"/>
        <v>0</v>
      </c>
      <c r="BE2117" s="383">
        <f t="shared" si="481"/>
        <v>0</v>
      </c>
      <c r="BF2117" s="384">
        <f t="shared" si="482"/>
        <v>0</v>
      </c>
      <c r="BG2117" s="385">
        <f t="shared" si="483"/>
        <v>0</v>
      </c>
      <c r="BH2117" s="164"/>
      <c r="BI2117" s="351">
        <f t="shared" si="484"/>
        <v>0</v>
      </c>
      <c r="BJ2117" s="272">
        <f t="shared" si="485"/>
        <v>0</v>
      </c>
      <c r="BK2117" s="273" t="str">
        <f>IF(BJ2117=0,"",
IF(SUM($BJ$2081:BJ2117)=1,BL2117,
IF($BJ$2201&gt;SUM($BJ$2081:BJ2117),_xlfn.CONCAT(", ",BL2117),
IF($BJ$2201=SUM($BJ$2081:BJ2117),_xlfn.CONCAT(" y ",BL2117)))))</f>
        <v/>
      </c>
      <c r="BL2117" s="156" t="s">
        <v>5133</v>
      </c>
      <c r="BM2117" s="272">
        <f t="shared" si="486"/>
        <v>0</v>
      </c>
      <c r="BN2117" s="273" t="str">
        <f>IF(BM2117=0,"",
IF(SUM($BM$2081:BM2117)=1,BO2117,
IF($BM$2201&gt;SUM($BM$2081:BM2117),_xlfn.CONCAT(", ",BO2117),
IF($BM$2201=SUM($BM$2081:BM2117),_xlfn.CONCAT(" y ",BO2117)))))</f>
        <v/>
      </c>
      <c r="BO2117" s="156" t="s">
        <v>5133</v>
      </c>
    </row>
    <row r="2118" spans="1:67" ht="15" customHeight="1">
      <c r="A2118" s="57"/>
      <c r="B2118" s="26"/>
      <c r="C2118" s="165" t="s">
        <v>5134</v>
      </c>
      <c r="D2118" s="852" t="str">
        <f t="shared" si="459"/>
        <v>INSTITUTO TECNOLOGICO SUPERIOR DE ALVARADO</v>
      </c>
      <c r="E2118" s="853"/>
      <c r="F2118" s="853"/>
      <c r="G2118" s="853"/>
      <c r="H2118" s="853"/>
      <c r="I2118" s="853"/>
      <c r="J2118" s="853"/>
      <c r="K2118" s="853"/>
      <c r="L2118" s="853"/>
      <c r="M2118" s="853"/>
      <c r="N2118" s="853"/>
      <c r="O2118" s="854"/>
      <c r="P2118" s="612"/>
      <c r="Q2118" s="612"/>
      <c r="R2118" s="612"/>
      <c r="S2118" s="612"/>
      <c r="T2118" s="612"/>
      <c r="U2118" s="612"/>
      <c r="V2118" s="612"/>
      <c r="W2118" s="612"/>
      <c r="X2118" s="612"/>
      <c r="Y2118" s="612"/>
      <c r="Z2118" s="612"/>
      <c r="AA2118" s="612"/>
      <c r="AB2118" s="612"/>
      <c r="AC2118" s="612"/>
      <c r="AD2118" s="612"/>
      <c r="AE2118" s="164"/>
      <c r="AF2118" s="164"/>
      <c r="AG2118" s="374">
        <f t="shared" si="487"/>
        <v>0</v>
      </c>
      <c r="AH2118" s="375">
        <f t="shared" si="488"/>
        <v>0</v>
      </c>
      <c r="AI2118" s="376">
        <f t="shared" si="489"/>
        <v>0</v>
      </c>
      <c r="AJ2118" s="380">
        <f t="shared" si="460"/>
        <v>0</v>
      </c>
      <c r="AK2118" s="381">
        <f t="shared" si="461"/>
        <v>0</v>
      </c>
      <c r="AL2118" s="382">
        <f t="shared" si="462"/>
        <v>0</v>
      </c>
      <c r="AM2118" s="383">
        <f t="shared" si="463"/>
        <v>0</v>
      </c>
      <c r="AN2118" s="384">
        <f t="shared" si="464"/>
        <v>0</v>
      </c>
      <c r="AO2118" s="385">
        <f t="shared" si="465"/>
        <v>0</v>
      </c>
      <c r="AP2118" s="380">
        <f t="shared" si="466"/>
        <v>0</v>
      </c>
      <c r="AQ2118" s="381">
        <f t="shared" si="467"/>
        <v>0</v>
      </c>
      <c r="AR2118" s="382">
        <f t="shared" si="468"/>
        <v>0</v>
      </c>
      <c r="AS2118" s="383">
        <f t="shared" si="469"/>
        <v>0</v>
      </c>
      <c r="AT2118" s="384">
        <f t="shared" si="470"/>
        <v>0</v>
      </c>
      <c r="AU2118" s="385">
        <f t="shared" si="471"/>
        <v>0</v>
      </c>
      <c r="AV2118" s="380">
        <f t="shared" si="472"/>
        <v>0</v>
      </c>
      <c r="AW2118" s="381">
        <f t="shared" si="473"/>
        <v>0</v>
      </c>
      <c r="AX2118" s="382">
        <f t="shared" si="474"/>
        <v>0</v>
      </c>
      <c r="AY2118" s="383">
        <f t="shared" si="475"/>
        <v>0</v>
      </c>
      <c r="AZ2118" s="384">
        <f t="shared" si="476"/>
        <v>0</v>
      </c>
      <c r="BA2118" s="385">
        <f t="shared" si="477"/>
        <v>0</v>
      </c>
      <c r="BB2118" s="380">
        <f t="shared" si="478"/>
        <v>0</v>
      </c>
      <c r="BC2118" s="381">
        <f t="shared" si="479"/>
        <v>0</v>
      </c>
      <c r="BD2118" s="382">
        <f t="shared" si="480"/>
        <v>0</v>
      </c>
      <c r="BE2118" s="383">
        <f t="shared" si="481"/>
        <v>0</v>
      </c>
      <c r="BF2118" s="384">
        <f t="shared" si="482"/>
        <v>0</v>
      </c>
      <c r="BG2118" s="385">
        <f t="shared" si="483"/>
        <v>0</v>
      </c>
      <c r="BH2118" s="164"/>
      <c r="BI2118" s="351">
        <f t="shared" si="484"/>
        <v>0</v>
      </c>
      <c r="BJ2118" s="272">
        <f t="shared" si="485"/>
        <v>0</v>
      </c>
      <c r="BK2118" s="273" t="str">
        <f>IF(BJ2118=0,"",
IF(SUM($BJ$2081:BJ2118)=1,BL2118,
IF($BJ$2201&gt;SUM($BJ$2081:BJ2118),_xlfn.CONCAT(", ",BL2118),
IF($BJ$2201=SUM($BJ$2081:BJ2118),_xlfn.CONCAT(" y ",BL2118)))))</f>
        <v/>
      </c>
      <c r="BL2118" s="156" t="s">
        <v>5135</v>
      </c>
      <c r="BM2118" s="272">
        <f t="shared" si="486"/>
        <v>0</v>
      </c>
      <c r="BN2118" s="273" t="str">
        <f>IF(BM2118=0,"",
IF(SUM($BM$2081:BM2118)=1,BO2118,
IF($BM$2201&gt;SUM($BM$2081:BM2118),_xlfn.CONCAT(", ",BO2118),
IF($BM$2201=SUM($BM$2081:BM2118),_xlfn.CONCAT(" y ",BO2118)))))</f>
        <v/>
      </c>
      <c r="BO2118" s="156" t="s">
        <v>5135</v>
      </c>
    </row>
    <row r="2119" spans="1:67" ht="15" customHeight="1">
      <c r="A2119" s="57"/>
      <c r="B2119" s="26"/>
      <c r="C2119" s="165" t="s">
        <v>5136</v>
      </c>
      <c r="D2119" s="852" t="str">
        <f t="shared" si="459"/>
        <v>INSTITUTO TECNOLOGICO SUPERIOR DE PEROTE</v>
      </c>
      <c r="E2119" s="853"/>
      <c r="F2119" s="853"/>
      <c r="G2119" s="853"/>
      <c r="H2119" s="853"/>
      <c r="I2119" s="853"/>
      <c r="J2119" s="853"/>
      <c r="K2119" s="853"/>
      <c r="L2119" s="853"/>
      <c r="M2119" s="853"/>
      <c r="N2119" s="853"/>
      <c r="O2119" s="854"/>
      <c r="P2119" s="612"/>
      <c r="Q2119" s="612"/>
      <c r="R2119" s="612"/>
      <c r="S2119" s="612"/>
      <c r="T2119" s="612"/>
      <c r="U2119" s="612"/>
      <c r="V2119" s="612"/>
      <c r="W2119" s="612"/>
      <c r="X2119" s="612"/>
      <c r="Y2119" s="612"/>
      <c r="Z2119" s="612"/>
      <c r="AA2119" s="612"/>
      <c r="AB2119" s="612"/>
      <c r="AC2119" s="612"/>
      <c r="AD2119" s="612"/>
      <c r="AE2119" s="164"/>
      <c r="AF2119" s="164"/>
      <c r="AG2119" s="374">
        <f t="shared" si="487"/>
        <v>0</v>
      </c>
      <c r="AH2119" s="375">
        <f t="shared" si="488"/>
        <v>0</v>
      </c>
      <c r="AI2119" s="376">
        <f t="shared" si="489"/>
        <v>0</v>
      </c>
      <c r="AJ2119" s="380">
        <f t="shared" si="460"/>
        <v>0</v>
      </c>
      <c r="AK2119" s="381">
        <f t="shared" si="461"/>
        <v>0</v>
      </c>
      <c r="AL2119" s="382">
        <f t="shared" si="462"/>
        <v>0</v>
      </c>
      <c r="AM2119" s="383">
        <f t="shared" si="463"/>
        <v>0</v>
      </c>
      <c r="AN2119" s="384">
        <f t="shared" si="464"/>
        <v>0</v>
      </c>
      <c r="AO2119" s="385">
        <f t="shared" si="465"/>
        <v>0</v>
      </c>
      <c r="AP2119" s="380">
        <f t="shared" si="466"/>
        <v>0</v>
      </c>
      <c r="AQ2119" s="381">
        <f t="shared" si="467"/>
        <v>0</v>
      </c>
      <c r="AR2119" s="382">
        <f t="shared" si="468"/>
        <v>0</v>
      </c>
      <c r="AS2119" s="383">
        <f t="shared" si="469"/>
        <v>0</v>
      </c>
      <c r="AT2119" s="384">
        <f t="shared" si="470"/>
        <v>0</v>
      </c>
      <c r="AU2119" s="385">
        <f t="shared" si="471"/>
        <v>0</v>
      </c>
      <c r="AV2119" s="380">
        <f t="shared" si="472"/>
        <v>0</v>
      </c>
      <c r="AW2119" s="381">
        <f t="shared" si="473"/>
        <v>0</v>
      </c>
      <c r="AX2119" s="382">
        <f t="shared" si="474"/>
        <v>0</v>
      </c>
      <c r="AY2119" s="383">
        <f t="shared" si="475"/>
        <v>0</v>
      </c>
      <c r="AZ2119" s="384">
        <f t="shared" si="476"/>
        <v>0</v>
      </c>
      <c r="BA2119" s="385">
        <f t="shared" si="477"/>
        <v>0</v>
      </c>
      <c r="BB2119" s="380">
        <f t="shared" si="478"/>
        <v>0</v>
      </c>
      <c r="BC2119" s="381">
        <f t="shared" si="479"/>
        <v>0</v>
      </c>
      <c r="BD2119" s="382">
        <f t="shared" si="480"/>
        <v>0</v>
      </c>
      <c r="BE2119" s="383">
        <f t="shared" si="481"/>
        <v>0</v>
      </c>
      <c r="BF2119" s="384">
        <f t="shared" si="482"/>
        <v>0</v>
      </c>
      <c r="BG2119" s="385">
        <f t="shared" si="483"/>
        <v>0</v>
      </c>
      <c r="BH2119" s="164"/>
      <c r="BI2119" s="351">
        <f t="shared" si="484"/>
        <v>0</v>
      </c>
      <c r="BJ2119" s="272">
        <f t="shared" si="485"/>
        <v>0</v>
      </c>
      <c r="BK2119" s="273" t="str">
        <f>IF(BJ2119=0,"",
IF(SUM($BJ$2081:BJ2119)=1,BL2119,
IF($BJ$2201&gt;SUM($BJ$2081:BJ2119),_xlfn.CONCAT(", ",BL2119),
IF($BJ$2201=SUM($BJ$2081:BJ2119),_xlfn.CONCAT(" y ",BL2119)))))</f>
        <v/>
      </c>
      <c r="BL2119" s="156" t="s">
        <v>5137</v>
      </c>
      <c r="BM2119" s="272">
        <f t="shared" si="486"/>
        <v>0</v>
      </c>
      <c r="BN2119" s="273" t="str">
        <f>IF(BM2119=0,"",
IF(SUM($BM$2081:BM2119)=1,BO2119,
IF($BM$2201&gt;SUM($BM$2081:BM2119),_xlfn.CONCAT(", ",BO2119),
IF($BM$2201=SUM($BM$2081:BM2119),_xlfn.CONCAT(" y ",BO2119)))))</f>
        <v/>
      </c>
      <c r="BO2119" s="156" t="s">
        <v>5137</v>
      </c>
    </row>
    <row r="2120" spans="1:67" ht="15" customHeight="1">
      <c r="A2120" s="57"/>
      <c r="B2120" s="26"/>
      <c r="C2120" s="165" t="s">
        <v>5138</v>
      </c>
      <c r="D2120" s="852" t="str">
        <f t="shared" si="459"/>
        <v>INSTITUTO TECNOLOGICO SUPERIOR DE ZONGOLICA</v>
      </c>
      <c r="E2120" s="853"/>
      <c r="F2120" s="853"/>
      <c r="G2120" s="853"/>
      <c r="H2120" s="853"/>
      <c r="I2120" s="853"/>
      <c r="J2120" s="853"/>
      <c r="K2120" s="853"/>
      <c r="L2120" s="853"/>
      <c r="M2120" s="853"/>
      <c r="N2120" s="853"/>
      <c r="O2120" s="854"/>
      <c r="P2120" s="612"/>
      <c r="Q2120" s="612"/>
      <c r="R2120" s="612"/>
      <c r="S2120" s="612"/>
      <c r="T2120" s="612"/>
      <c r="U2120" s="612"/>
      <c r="V2120" s="612"/>
      <c r="W2120" s="612"/>
      <c r="X2120" s="612"/>
      <c r="Y2120" s="612"/>
      <c r="Z2120" s="612"/>
      <c r="AA2120" s="612"/>
      <c r="AB2120" s="612"/>
      <c r="AC2120" s="612"/>
      <c r="AD2120" s="612"/>
      <c r="AE2120" s="164"/>
      <c r="AF2120" s="164"/>
      <c r="AG2120" s="374">
        <f t="shared" si="487"/>
        <v>0</v>
      </c>
      <c r="AH2120" s="375">
        <f t="shared" si="488"/>
        <v>0</v>
      </c>
      <c r="AI2120" s="376">
        <f t="shared" si="489"/>
        <v>0</v>
      </c>
      <c r="AJ2120" s="380">
        <f t="shared" si="460"/>
        <v>0</v>
      </c>
      <c r="AK2120" s="381">
        <f t="shared" si="461"/>
        <v>0</v>
      </c>
      <c r="AL2120" s="382">
        <f t="shared" si="462"/>
        <v>0</v>
      </c>
      <c r="AM2120" s="383">
        <f t="shared" si="463"/>
        <v>0</v>
      </c>
      <c r="AN2120" s="384">
        <f t="shared" si="464"/>
        <v>0</v>
      </c>
      <c r="AO2120" s="385">
        <f t="shared" si="465"/>
        <v>0</v>
      </c>
      <c r="AP2120" s="380">
        <f t="shared" si="466"/>
        <v>0</v>
      </c>
      <c r="AQ2120" s="381">
        <f t="shared" si="467"/>
        <v>0</v>
      </c>
      <c r="AR2120" s="382">
        <f t="shared" si="468"/>
        <v>0</v>
      </c>
      <c r="AS2120" s="383">
        <f t="shared" si="469"/>
        <v>0</v>
      </c>
      <c r="AT2120" s="384">
        <f t="shared" si="470"/>
        <v>0</v>
      </c>
      <c r="AU2120" s="385">
        <f t="shared" si="471"/>
        <v>0</v>
      </c>
      <c r="AV2120" s="380">
        <f t="shared" si="472"/>
        <v>0</v>
      </c>
      <c r="AW2120" s="381">
        <f t="shared" si="473"/>
        <v>0</v>
      </c>
      <c r="AX2120" s="382">
        <f t="shared" si="474"/>
        <v>0</v>
      </c>
      <c r="AY2120" s="383">
        <f t="shared" si="475"/>
        <v>0</v>
      </c>
      <c r="AZ2120" s="384">
        <f t="shared" si="476"/>
        <v>0</v>
      </c>
      <c r="BA2120" s="385">
        <f t="shared" si="477"/>
        <v>0</v>
      </c>
      <c r="BB2120" s="380">
        <f t="shared" si="478"/>
        <v>0</v>
      </c>
      <c r="BC2120" s="381">
        <f t="shared" si="479"/>
        <v>0</v>
      </c>
      <c r="BD2120" s="382">
        <f t="shared" si="480"/>
        <v>0</v>
      </c>
      <c r="BE2120" s="383">
        <f t="shared" si="481"/>
        <v>0</v>
      </c>
      <c r="BF2120" s="384">
        <f t="shared" si="482"/>
        <v>0</v>
      </c>
      <c r="BG2120" s="385">
        <f t="shared" si="483"/>
        <v>0</v>
      </c>
      <c r="BH2120" s="164"/>
      <c r="BI2120" s="351">
        <f t="shared" si="484"/>
        <v>0</v>
      </c>
      <c r="BJ2120" s="272">
        <f t="shared" si="485"/>
        <v>0</v>
      </c>
      <c r="BK2120" s="273" t="str">
        <f>IF(BJ2120=0,"",
IF(SUM($BJ$2081:BJ2120)=1,BL2120,
IF($BJ$2201&gt;SUM($BJ$2081:BJ2120),_xlfn.CONCAT(", ",BL2120),
IF($BJ$2201=SUM($BJ$2081:BJ2120),_xlfn.CONCAT(" y ",BL2120)))))</f>
        <v/>
      </c>
      <c r="BL2120" s="156" t="s">
        <v>5139</v>
      </c>
      <c r="BM2120" s="272">
        <f t="shared" si="486"/>
        <v>0</v>
      </c>
      <c r="BN2120" s="273" t="str">
        <f>IF(BM2120=0,"",
IF(SUM($BM$2081:BM2120)=1,BO2120,
IF($BM$2201&gt;SUM($BM$2081:BM2120),_xlfn.CONCAT(", ",BO2120),
IF($BM$2201=SUM($BM$2081:BM2120),_xlfn.CONCAT(" y ",BO2120)))))</f>
        <v/>
      </c>
      <c r="BO2120" s="156" t="s">
        <v>5139</v>
      </c>
    </row>
    <row r="2121" spans="1:67" ht="15" customHeight="1">
      <c r="A2121" s="57"/>
      <c r="B2121" s="26"/>
      <c r="C2121" s="165" t="s">
        <v>5140</v>
      </c>
      <c r="D2121" s="852" t="str">
        <f t="shared" si="459"/>
        <v>INSTITUTO TECNOLOGICO SUPERIOR DE NARANJOS</v>
      </c>
      <c r="E2121" s="853"/>
      <c r="F2121" s="853"/>
      <c r="G2121" s="853"/>
      <c r="H2121" s="853"/>
      <c r="I2121" s="853"/>
      <c r="J2121" s="853"/>
      <c r="K2121" s="853"/>
      <c r="L2121" s="853"/>
      <c r="M2121" s="853"/>
      <c r="N2121" s="853"/>
      <c r="O2121" s="854"/>
      <c r="P2121" s="612"/>
      <c r="Q2121" s="612"/>
      <c r="R2121" s="612"/>
      <c r="S2121" s="612"/>
      <c r="T2121" s="612"/>
      <c r="U2121" s="612"/>
      <c r="V2121" s="612"/>
      <c r="W2121" s="612"/>
      <c r="X2121" s="612"/>
      <c r="Y2121" s="612"/>
      <c r="Z2121" s="612"/>
      <c r="AA2121" s="612"/>
      <c r="AB2121" s="612"/>
      <c r="AC2121" s="612"/>
      <c r="AD2121" s="612"/>
      <c r="AE2121" s="164"/>
      <c r="AF2121" s="164"/>
      <c r="AG2121" s="374">
        <f t="shared" si="487"/>
        <v>0</v>
      </c>
      <c r="AH2121" s="375">
        <f t="shared" si="488"/>
        <v>0</v>
      </c>
      <c r="AI2121" s="376">
        <f t="shared" si="489"/>
        <v>0</v>
      </c>
      <c r="AJ2121" s="380">
        <f t="shared" si="460"/>
        <v>0</v>
      </c>
      <c r="AK2121" s="381">
        <f t="shared" si="461"/>
        <v>0</v>
      </c>
      <c r="AL2121" s="382">
        <f t="shared" si="462"/>
        <v>0</v>
      </c>
      <c r="AM2121" s="383">
        <f t="shared" si="463"/>
        <v>0</v>
      </c>
      <c r="AN2121" s="384">
        <f t="shared" si="464"/>
        <v>0</v>
      </c>
      <c r="AO2121" s="385">
        <f t="shared" si="465"/>
        <v>0</v>
      </c>
      <c r="AP2121" s="380">
        <f t="shared" si="466"/>
        <v>0</v>
      </c>
      <c r="AQ2121" s="381">
        <f t="shared" si="467"/>
        <v>0</v>
      </c>
      <c r="AR2121" s="382">
        <f t="shared" si="468"/>
        <v>0</v>
      </c>
      <c r="AS2121" s="383">
        <f t="shared" si="469"/>
        <v>0</v>
      </c>
      <c r="AT2121" s="384">
        <f t="shared" si="470"/>
        <v>0</v>
      </c>
      <c r="AU2121" s="385">
        <f t="shared" si="471"/>
        <v>0</v>
      </c>
      <c r="AV2121" s="380">
        <f t="shared" si="472"/>
        <v>0</v>
      </c>
      <c r="AW2121" s="381">
        <f t="shared" si="473"/>
        <v>0</v>
      </c>
      <c r="AX2121" s="382">
        <f t="shared" si="474"/>
        <v>0</v>
      </c>
      <c r="AY2121" s="383">
        <f t="shared" si="475"/>
        <v>0</v>
      </c>
      <c r="AZ2121" s="384">
        <f t="shared" si="476"/>
        <v>0</v>
      </c>
      <c r="BA2121" s="385">
        <f t="shared" si="477"/>
        <v>0</v>
      </c>
      <c r="BB2121" s="380">
        <f t="shared" si="478"/>
        <v>0</v>
      </c>
      <c r="BC2121" s="381">
        <f t="shared" si="479"/>
        <v>0</v>
      </c>
      <c r="BD2121" s="382">
        <f t="shared" si="480"/>
        <v>0</v>
      </c>
      <c r="BE2121" s="383">
        <f t="shared" si="481"/>
        <v>0</v>
      </c>
      <c r="BF2121" s="384">
        <f t="shared" si="482"/>
        <v>0</v>
      </c>
      <c r="BG2121" s="385">
        <f t="shared" si="483"/>
        <v>0</v>
      </c>
      <c r="BH2121" s="164"/>
      <c r="BI2121" s="351">
        <f t="shared" si="484"/>
        <v>0</v>
      </c>
      <c r="BJ2121" s="272">
        <f t="shared" si="485"/>
        <v>0</v>
      </c>
      <c r="BK2121" s="273" t="str">
        <f>IF(BJ2121=0,"",
IF(SUM($BJ$2081:BJ2121)=1,BL2121,
IF($BJ$2201&gt;SUM($BJ$2081:BJ2121),_xlfn.CONCAT(", ",BL2121),
IF($BJ$2201=SUM($BJ$2081:BJ2121),_xlfn.CONCAT(" y ",BL2121)))))</f>
        <v/>
      </c>
      <c r="BL2121" s="156" t="s">
        <v>5141</v>
      </c>
      <c r="BM2121" s="272">
        <f t="shared" si="486"/>
        <v>0</v>
      </c>
      <c r="BN2121" s="273" t="str">
        <f>IF(BM2121=0,"",
IF(SUM($BM$2081:BM2121)=1,BO2121,
IF($BM$2201&gt;SUM($BM$2081:BM2121),_xlfn.CONCAT(", ",BO2121),
IF($BM$2201=SUM($BM$2081:BM2121),_xlfn.CONCAT(" y ",BO2121)))))</f>
        <v/>
      </c>
      <c r="BO2121" s="156" t="s">
        <v>5141</v>
      </c>
    </row>
    <row r="2122" spans="1:67" ht="15" customHeight="1">
      <c r="A2122" s="57"/>
      <c r="B2122" s="26"/>
      <c r="C2122" s="165" t="s">
        <v>5142</v>
      </c>
      <c r="D2122" s="852" t="str">
        <f t="shared" si="459"/>
        <v>INSTITUTO TECNOLOGICO SUPERIOR DE CHICONTEPEC</v>
      </c>
      <c r="E2122" s="853"/>
      <c r="F2122" s="853"/>
      <c r="G2122" s="853"/>
      <c r="H2122" s="853"/>
      <c r="I2122" s="853"/>
      <c r="J2122" s="853"/>
      <c r="K2122" s="853"/>
      <c r="L2122" s="853"/>
      <c r="M2122" s="853"/>
      <c r="N2122" s="853"/>
      <c r="O2122" s="854"/>
      <c r="P2122" s="612"/>
      <c r="Q2122" s="612"/>
      <c r="R2122" s="612"/>
      <c r="S2122" s="612"/>
      <c r="T2122" s="612"/>
      <c r="U2122" s="612"/>
      <c r="V2122" s="612"/>
      <c r="W2122" s="612"/>
      <c r="X2122" s="612"/>
      <c r="Y2122" s="612"/>
      <c r="Z2122" s="612"/>
      <c r="AA2122" s="612"/>
      <c r="AB2122" s="612"/>
      <c r="AC2122" s="612"/>
      <c r="AD2122" s="612"/>
      <c r="AE2122" s="164"/>
      <c r="AF2122" s="164"/>
      <c r="AG2122" s="374">
        <f t="shared" si="487"/>
        <v>0</v>
      </c>
      <c r="AH2122" s="375">
        <f t="shared" si="488"/>
        <v>0</v>
      </c>
      <c r="AI2122" s="376">
        <f t="shared" si="489"/>
        <v>0</v>
      </c>
      <c r="AJ2122" s="380">
        <f t="shared" si="460"/>
        <v>0</v>
      </c>
      <c r="AK2122" s="381">
        <f t="shared" si="461"/>
        <v>0</v>
      </c>
      <c r="AL2122" s="382">
        <f t="shared" si="462"/>
        <v>0</v>
      </c>
      <c r="AM2122" s="383">
        <f t="shared" si="463"/>
        <v>0</v>
      </c>
      <c r="AN2122" s="384">
        <f t="shared" si="464"/>
        <v>0</v>
      </c>
      <c r="AO2122" s="385">
        <f t="shared" si="465"/>
        <v>0</v>
      </c>
      <c r="AP2122" s="380">
        <f t="shared" si="466"/>
        <v>0</v>
      </c>
      <c r="AQ2122" s="381">
        <f t="shared" si="467"/>
        <v>0</v>
      </c>
      <c r="AR2122" s="382">
        <f t="shared" si="468"/>
        <v>0</v>
      </c>
      <c r="AS2122" s="383">
        <f t="shared" si="469"/>
        <v>0</v>
      </c>
      <c r="AT2122" s="384">
        <f t="shared" si="470"/>
        <v>0</v>
      </c>
      <c r="AU2122" s="385">
        <f t="shared" si="471"/>
        <v>0</v>
      </c>
      <c r="AV2122" s="380">
        <f t="shared" si="472"/>
        <v>0</v>
      </c>
      <c r="AW2122" s="381">
        <f t="shared" si="473"/>
        <v>0</v>
      </c>
      <c r="AX2122" s="382">
        <f t="shared" si="474"/>
        <v>0</v>
      </c>
      <c r="AY2122" s="383">
        <f t="shared" si="475"/>
        <v>0</v>
      </c>
      <c r="AZ2122" s="384">
        <f t="shared" si="476"/>
        <v>0</v>
      </c>
      <c r="BA2122" s="385">
        <f t="shared" si="477"/>
        <v>0</v>
      </c>
      <c r="BB2122" s="380">
        <f t="shared" si="478"/>
        <v>0</v>
      </c>
      <c r="BC2122" s="381">
        <f t="shared" si="479"/>
        <v>0</v>
      </c>
      <c r="BD2122" s="382">
        <f t="shared" si="480"/>
        <v>0</v>
      </c>
      <c r="BE2122" s="383">
        <f t="shared" si="481"/>
        <v>0</v>
      </c>
      <c r="BF2122" s="384">
        <f t="shared" si="482"/>
        <v>0</v>
      </c>
      <c r="BG2122" s="385">
        <f t="shared" si="483"/>
        <v>0</v>
      </c>
      <c r="BH2122" s="164"/>
      <c r="BI2122" s="351">
        <f t="shared" si="484"/>
        <v>0</v>
      </c>
      <c r="BJ2122" s="272">
        <f t="shared" si="485"/>
        <v>0</v>
      </c>
      <c r="BK2122" s="273" t="str">
        <f>IF(BJ2122=0,"",
IF(SUM($BJ$2081:BJ2122)=1,BL2122,
IF($BJ$2201&gt;SUM($BJ$2081:BJ2122),_xlfn.CONCAT(", ",BL2122),
IF($BJ$2201=SUM($BJ$2081:BJ2122),_xlfn.CONCAT(" y ",BL2122)))))</f>
        <v/>
      </c>
      <c r="BL2122" s="156" t="s">
        <v>5143</v>
      </c>
      <c r="BM2122" s="272">
        <f t="shared" si="486"/>
        <v>0</v>
      </c>
      <c r="BN2122" s="273" t="str">
        <f>IF(BM2122=0,"",
IF(SUM($BM$2081:BM2122)=1,BO2122,
IF($BM$2201&gt;SUM($BM$2081:BM2122),_xlfn.CONCAT(", ",BO2122),
IF($BM$2201=SUM($BM$2081:BM2122),_xlfn.CONCAT(" y ",BO2122)))))</f>
        <v/>
      </c>
      <c r="BO2122" s="156" t="s">
        <v>5143</v>
      </c>
    </row>
    <row r="2123" spans="1:67" ht="15" customHeight="1">
      <c r="A2123" s="57"/>
      <c r="B2123" s="26"/>
      <c r="C2123" s="165" t="s">
        <v>5144</v>
      </c>
      <c r="D2123" s="852" t="str">
        <f t="shared" si="459"/>
        <v>INSTITUTO TECNOLOGICO SUPERIOR DE MARTINEZ DE LA TORRE</v>
      </c>
      <c r="E2123" s="853"/>
      <c r="F2123" s="853"/>
      <c r="G2123" s="853"/>
      <c r="H2123" s="853"/>
      <c r="I2123" s="853"/>
      <c r="J2123" s="853"/>
      <c r="K2123" s="853"/>
      <c r="L2123" s="853"/>
      <c r="M2123" s="853"/>
      <c r="N2123" s="853"/>
      <c r="O2123" s="854"/>
      <c r="P2123" s="612"/>
      <c r="Q2123" s="612"/>
      <c r="R2123" s="612"/>
      <c r="S2123" s="612"/>
      <c r="T2123" s="612"/>
      <c r="U2123" s="612"/>
      <c r="V2123" s="612"/>
      <c r="W2123" s="612"/>
      <c r="X2123" s="612"/>
      <c r="Y2123" s="612"/>
      <c r="Z2123" s="612"/>
      <c r="AA2123" s="612"/>
      <c r="AB2123" s="612"/>
      <c r="AC2123" s="612"/>
      <c r="AD2123" s="612"/>
      <c r="AE2123" s="164"/>
      <c r="AF2123" s="164"/>
      <c r="AG2123" s="374">
        <f t="shared" si="487"/>
        <v>0</v>
      </c>
      <c r="AH2123" s="375">
        <f t="shared" si="488"/>
        <v>0</v>
      </c>
      <c r="AI2123" s="376">
        <f t="shared" si="489"/>
        <v>0</v>
      </c>
      <c r="AJ2123" s="380">
        <f t="shared" si="460"/>
        <v>0</v>
      </c>
      <c r="AK2123" s="381">
        <f t="shared" si="461"/>
        <v>0</v>
      </c>
      <c r="AL2123" s="382">
        <f t="shared" si="462"/>
        <v>0</v>
      </c>
      <c r="AM2123" s="383">
        <f t="shared" si="463"/>
        <v>0</v>
      </c>
      <c r="AN2123" s="384">
        <f t="shared" si="464"/>
        <v>0</v>
      </c>
      <c r="AO2123" s="385">
        <f t="shared" si="465"/>
        <v>0</v>
      </c>
      <c r="AP2123" s="380">
        <f t="shared" si="466"/>
        <v>0</v>
      </c>
      <c r="AQ2123" s="381">
        <f t="shared" si="467"/>
        <v>0</v>
      </c>
      <c r="AR2123" s="382">
        <f t="shared" si="468"/>
        <v>0</v>
      </c>
      <c r="AS2123" s="383">
        <f t="shared" si="469"/>
        <v>0</v>
      </c>
      <c r="AT2123" s="384">
        <f t="shared" si="470"/>
        <v>0</v>
      </c>
      <c r="AU2123" s="385">
        <f t="shared" si="471"/>
        <v>0</v>
      </c>
      <c r="AV2123" s="380">
        <f t="shared" si="472"/>
        <v>0</v>
      </c>
      <c r="AW2123" s="381">
        <f t="shared" si="473"/>
        <v>0</v>
      </c>
      <c r="AX2123" s="382">
        <f t="shared" si="474"/>
        <v>0</v>
      </c>
      <c r="AY2123" s="383">
        <f t="shared" si="475"/>
        <v>0</v>
      </c>
      <c r="AZ2123" s="384">
        <f t="shared" si="476"/>
        <v>0</v>
      </c>
      <c r="BA2123" s="385">
        <f t="shared" si="477"/>
        <v>0</v>
      </c>
      <c r="BB2123" s="380">
        <f t="shared" si="478"/>
        <v>0</v>
      </c>
      <c r="BC2123" s="381">
        <f t="shared" si="479"/>
        <v>0</v>
      </c>
      <c r="BD2123" s="382">
        <f t="shared" si="480"/>
        <v>0</v>
      </c>
      <c r="BE2123" s="383">
        <f t="shared" si="481"/>
        <v>0</v>
      </c>
      <c r="BF2123" s="384">
        <f t="shared" si="482"/>
        <v>0</v>
      </c>
      <c r="BG2123" s="385">
        <f t="shared" si="483"/>
        <v>0</v>
      </c>
      <c r="BH2123" s="164"/>
      <c r="BI2123" s="351">
        <f t="shared" si="484"/>
        <v>0</v>
      </c>
      <c r="BJ2123" s="272">
        <f t="shared" si="485"/>
        <v>0</v>
      </c>
      <c r="BK2123" s="273" t="str">
        <f>IF(BJ2123=0,"",
IF(SUM($BJ$2081:BJ2123)=1,BL2123,
IF($BJ$2201&gt;SUM($BJ$2081:BJ2123),_xlfn.CONCAT(", ",BL2123),
IF($BJ$2201=SUM($BJ$2081:BJ2123),_xlfn.CONCAT(" y ",BL2123)))))</f>
        <v/>
      </c>
      <c r="BL2123" s="156" t="s">
        <v>5145</v>
      </c>
      <c r="BM2123" s="272">
        <f t="shared" si="486"/>
        <v>0</v>
      </c>
      <c r="BN2123" s="273" t="str">
        <f>IF(BM2123=0,"",
IF(SUM($BM$2081:BM2123)=1,BO2123,
IF($BM$2201&gt;SUM($BM$2081:BM2123),_xlfn.CONCAT(", ",BO2123),
IF($BM$2201=SUM($BM$2081:BM2123),_xlfn.CONCAT(" y ",BO2123)))))</f>
        <v/>
      </c>
      <c r="BO2123" s="156" t="s">
        <v>5145</v>
      </c>
    </row>
    <row r="2124" spans="1:67" ht="15" customHeight="1">
      <c r="A2124" s="57"/>
      <c r="B2124" s="26"/>
      <c r="C2124" s="165" t="s">
        <v>5146</v>
      </c>
      <c r="D2124" s="852" t="str">
        <f t="shared" si="459"/>
        <v>INSTITUTO TECNOLOGICO SUPERIOR DE JESUS CARRANZA</v>
      </c>
      <c r="E2124" s="853"/>
      <c r="F2124" s="853"/>
      <c r="G2124" s="853"/>
      <c r="H2124" s="853"/>
      <c r="I2124" s="853"/>
      <c r="J2124" s="853"/>
      <c r="K2124" s="853"/>
      <c r="L2124" s="853"/>
      <c r="M2124" s="853"/>
      <c r="N2124" s="853"/>
      <c r="O2124" s="854"/>
      <c r="P2124" s="612"/>
      <c r="Q2124" s="612"/>
      <c r="R2124" s="612"/>
      <c r="S2124" s="612"/>
      <c r="T2124" s="612"/>
      <c r="U2124" s="612"/>
      <c r="V2124" s="612"/>
      <c r="W2124" s="612"/>
      <c r="X2124" s="612"/>
      <c r="Y2124" s="612"/>
      <c r="Z2124" s="612"/>
      <c r="AA2124" s="612"/>
      <c r="AB2124" s="612"/>
      <c r="AC2124" s="612"/>
      <c r="AD2124" s="612"/>
      <c r="AE2124" s="164"/>
      <c r="AF2124" s="164"/>
      <c r="AG2124" s="374">
        <f t="shared" si="487"/>
        <v>0</v>
      </c>
      <c r="AH2124" s="375">
        <f t="shared" si="488"/>
        <v>0</v>
      </c>
      <c r="AI2124" s="376">
        <f t="shared" si="489"/>
        <v>0</v>
      </c>
      <c r="AJ2124" s="380">
        <f t="shared" si="460"/>
        <v>0</v>
      </c>
      <c r="AK2124" s="381">
        <f t="shared" si="461"/>
        <v>0</v>
      </c>
      <c r="AL2124" s="382">
        <f t="shared" si="462"/>
        <v>0</v>
      </c>
      <c r="AM2124" s="383">
        <f t="shared" si="463"/>
        <v>0</v>
      </c>
      <c r="AN2124" s="384">
        <f t="shared" si="464"/>
        <v>0</v>
      </c>
      <c r="AO2124" s="385">
        <f t="shared" si="465"/>
        <v>0</v>
      </c>
      <c r="AP2124" s="380">
        <f t="shared" si="466"/>
        <v>0</v>
      </c>
      <c r="AQ2124" s="381">
        <f t="shared" si="467"/>
        <v>0</v>
      </c>
      <c r="AR2124" s="382">
        <f t="shared" si="468"/>
        <v>0</v>
      </c>
      <c r="AS2124" s="383">
        <f t="shared" si="469"/>
        <v>0</v>
      </c>
      <c r="AT2124" s="384">
        <f t="shared" si="470"/>
        <v>0</v>
      </c>
      <c r="AU2124" s="385">
        <f t="shared" si="471"/>
        <v>0</v>
      </c>
      <c r="AV2124" s="380">
        <f t="shared" si="472"/>
        <v>0</v>
      </c>
      <c r="AW2124" s="381">
        <f t="shared" si="473"/>
        <v>0</v>
      </c>
      <c r="AX2124" s="382">
        <f t="shared" si="474"/>
        <v>0</v>
      </c>
      <c r="AY2124" s="383">
        <f t="shared" si="475"/>
        <v>0</v>
      </c>
      <c r="AZ2124" s="384">
        <f t="shared" si="476"/>
        <v>0</v>
      </c>
      <c r="BA2124" s="385">
        <f t="shared" si="477"/>
        <v>0</v>
      </c>
      <c r="BB2124" s="380">
        <f t="shared" si="478"/>
        <v>0</v>
      </c>
      <c r="BC2124" s="381">
        <f t="shared" si="479"/>
        <v>0</v>
      </c>
      <c r="BD2124" s="382">
        <f t="shared" si="480"/>
        <v>0</v>
      </c>
      <c r="BE2124" s="383">
        <f t="shared" si="481"/>
        <v>0</v>
      </c>
      <c r="BF2124" s="384">
        <f t="shared" si="482"/>
        <v>0</v>
      </c>
      <c r="BG2124" s="385">
        <f t="shared" si="483"/>
        <v>0</v>
      </c>
      <c r="BH2124" s="164"/>
      <c r="BI2124" s="351">
        <f t="shared" si="484"/>
        <v>0</v>
      </c>
      <c r="BJ2124" s="272">
        <f t="shared" si="485"/>
        <v>0</v>
      </c>
      <c r="BK2124" s="273" t="str">
        <f>IF(BJ2124=0,"",
IF(SUM($BJ$2081:BJ2124)=1,BL2124,
IF($BJ$2201&gt;SUM($BJ$2081:BJ2124),_xlfn.CONCAT(", ",BL2124),
IF($BJ$2201=SUM($BJ$2081:BJ2124),_xlfn.CONCAT(" y ",BL2124)))))</f>
        <v/>
      </c>
      <c r="BL2124" s="156" t="s">
        <v>5147</v>
      </c>
      <c r="BM2124" s="272">
        <f t="shared" si="486"/>
        <v>0</v>
      </c>
      <c r="BN2124" s="273" t="str">
        <f>IF(BM2124=0,"",
IF(SUM($BM$2081:BM2124)=1,BO2124,
IF($BM$2201&gt;SUM($BM$2081:BM2124),_xlfn.CONCAT(", ",BO2124),
IF($BM$2201=SUM($BM$2081:BM2124),_xlfn.CONCAT(" y ",BO2124)))))</f>
        <v/>
      </c>
      <c r="BO2124" s="156" t="s">
        <v>5147</v>
      </c>
    </row>
    <row r="2125" spans="1:67" ht="15" customHeight="1">
      <c r="A2125" s="57"/>
      <c r="B2125" s="26"/>
      <c r="C2125" s="165" t="s">
        <v>5148</v>
      </c>
      <c r="D2125" s="852" t="str">
        <f t="shared" si="459"/>
        <v>INSTITUTO TECNOLOGICO SUPERIOR DE RODRIGUEZ CLARA</v>
      </c>
      <c r="E2125" s="853"/>
      <c r="F2125" s="853"/>
      <c r="G2125" s="853"/>
      <c r="H2125" s="853"/>
      <c r="I2125" s="853"/>
      <c r="J2125" s="853"/>
      <c r="K2125" s="853"/>
      <c r="L2125" s="853"/>
      <c r="M2125" s="853"/>
      <c r="N2125" s="853"/>
      <c r="O2125" s="854"/>
      <c r="P2125" s="612"/>
      <c r="Q2125" s="612"/>
      <c r="R2125" s="612"/>
      <c r="S2125" s="612"/>
      <c r="T2125" s="612"/>
      <c r="U2125" s="612"/>
      <c r="V2125" s="612"/>
      <c r="W2125" s="612"/>
      <c r="X2125" s="612"/>
      <c r="Y2125" s="612"/>
      <c r="Z2125" s="612"/>
      <c r="AA2125" s="612"/>
      <c r="AB2125" s="612"/>
      <c r="AC2125" s="612"/>
      <c r="AD2125" s="612"/>
      <c r="AE2125" s="164"/>
      <c r="AF2125" s="164"/>
      <c r="AG2125" s="374">
        <f t="shared" si="487"/>
        <v>0</v>
      </c>
      <c r="AH2125" s="375">
        <f t="shared" si="488"/>
        <v>0</v>
      </c>
      <c r="AI2125" s="376">
        <f t="shared" si="489"/>
        <v>0</v>
      </c>
      <c r="AJ2125" s="380">
        <f t="shared" si="460"/>
        <v>0</v>
      </c>
      <c r="AK2125" s="381">
        <f t="shared" si="461"/>
        <v>0</v>
      </c>
      <c r="AL2125" s="382">
        <f t="shared" si="462"/>
        <v>0</v>
      </c>
      <c r="AM2125" s="383">
        <f t="shared" si="463"/>
        <v>0</v>
      </c>
      <c r="AN2125" s="384">
        <f t="shared" si="464"/>
        <v>0</v>
      </c>
      <c r="AO2125" s="385">
        <f t="shared" si="465"/>
        <v>0</v>
      </c>
      <c r="AP2125" s="380">
        <f t="shared" si="466"/>
        <v>0</v>
      </c>
      <c r="AQ2125" s="381">
        <f t="shared" si="467"/>
        <v>0</v>
      </c>
      <c r="AR2125" s="382">
        <f t="shared" si="468"/>
        <v>0</v>
      </c>
      <c r="AS2125" s="383">
        <f t="shared" si="469"/>
        <v>0</v>
      </c>
      <c r="AT2125" s="384">
        <f t="shared" si="470"/>
        <v>0</v>
      </c>
      <c r="AU2125" s="385">
        <f t="shared" si="471"/>
        <v>0</v>
      </c>
      <c r="AV2125" s="380">
        <f t="shared" si="472"/>
        <v>0</v>
      </c>
      <c r="AW2125" s="381">
        <f t="shared" si="473"/>
        <v>0</v>
      </c>
      <c r="AX2125" s="382">
        <f t="shared" si="474"/>
        <v>0</v>
      </c>
      <c r="AY2125" s="383">
        <f t="shared" si="475"/>
        <v>0</v>
      </c>
      <c r="AZ2125" s="384">
        <f t="shared" si="476"/>
        <v>0</v>
      </c>
      <c r="BA2125" s="385">
        <f t="shared" si="477"/>
        <v>0</v>
      </c>
      <c r="BB2125" s="380">
        <f t="shared" si="478"/>
        <v>0</v>
      </c>
      <c r="BC2125" s="381">
        <f t="shared" si="479"/>
        <v>0</v>
      </c>
      <c r="BD2125" s="382">
        <f t="shared" si="480"/>
        <v>0</v>
      </c>
      <c r="BE2125" s="383">
        <f t="shared" si="481"/>
        <v>0</v>
      </c>
      <c r="BF2125" s="384">
        <f t="shared" si="482"/>
        <v>0</v>
      </c>
      <c r="BG2125" s="385">
        <f t="shared" si="483"/>
        <v>0</v>
      </c>
      <c r="BH2125" s="164"/>
      <c r="BI2125" s="351">
        <f t="shared" si="484"/>
        <v>0</v>
      </c>
      <c r="BJ2125" s="272">
        <f t="shared" si="485"/>
        <v>0</v>
      </c>
      <c r="BK2125" s="273" t="str">
        <f>IF(BJ2125=0,"",
IF(SUM($BJ$2081:BJ2125)=1,BL2125,
IF($BJ$2201&gt;SUM($BJ$2081:BJ2125),_xlfn.CONCAT(", ",BL2125),
IF($BJ$2201=SUM($BJ$2081:BJ2125),_xlfn.CONCAT(" y ",BL2125)))))</f>
        <v/>
      </c>
      <c r="BL2125" s="156" t="s">
        <v>5149</v>
      </c>
      <c r="BM2125" s="272">
        <f t="shared" si="486"/>
        <v>0</v>
      </c>
      <c r="BN2125" s="273" t="str">
        <f>IF(BM2125=0,"",
IF(SUM($BM$2081:BM2125)=1,BO2125,
IF($BM$2201&gt;SUM($BM$2081:BM2125),_xlfn.CONCAT(", ",BO2125),
IF($BM$2201=SUM($BM$2081:BM2125),_xlfn.CONCAT(" y ",BO2125)))))</f>
        <v/>
      </c>
      <c r="BO2125" s="156" t="s">
        <v>5149</v>
      </c>
    </row>
    <row r="2126" spans="1:67" ht="15" customHeight="1">
      <c r="A2126" s="57"/>
      <c r="B2126" s="26"/>
      <c r="C2126" s="165" t="s">
        <v>5150</v>
      </c>
      <c r="D2126" s="852" t="str">
        <f t="shared" si="459"/>
        <v>INSTITUTO VERACRUZANO DE EDUCACION PARA LOS ADULTOS</v>
      </c>
      <c r="E2126" s="853"/>
      <c r="F2126" s="853"/>
      <c r="G2126" s="853"/>
      <c r="H2126" s="853"/>
      <c r="I2126" s="853"/>
      <c r="J2126" s="853"/>
      <c r="K2126" s="853"/>
      <c r="L2126" s="853"/>
      <c r="M2126" s="853"/>
      <c r="N2126" s="853"/>
      <c r="O2126" s="854"/>
      <c r="P2126" s="612"/>
      <c r="Q2126" s="612"/>
      <c r="R2126" s="612"/>
      <c r="S2126" s="612"/>
      <c r="T2126" s="612"/>
      <c r="U2126" s="612"/>
      <c r="V2126" s="612"/>
      <c r="W2126" s="612"/>
      <c r="X2126" s="612"/>
      <c r="Y2126" s="612"/>
      <c r="Z2126" s="612"/>
      <c r="AA2126" s="612"/>
      <c r="AB2126" s="612"/>
      <c r="AC2126" s="612"/>
      <c r="AD2126" s="612"/>
      <c r="AE2126" s="164"/>
      <c r="AF2126" s="164"/>
      <c r="AG2126" s="374">
        <f t="shared" si="487"/>
        <v>0</v>
      </c>
      <c r="AH2126" s="375">
        <f t="shared" si="488"/>
        <v>0</v>
      </c>
      <c r="AI2126" s="376">
        <f t="shared" si="489"/>
        <v>0</v>
      </c>
      <c r="AJ2126" s="380">
        <f t="shared" si="460"/>
        <v>0</v>
      </c>
      <c r="AK2126" s="381">
        <f t="shared" si="461"/>
        <v>0</v>
      </c>
      <c r="AL2126" s="382">
        <f t="shared" si="462"/>
        <v>0</v>
      </c>
      <c r="AM2126" s="383">
        <f t="shared" si="463"/>
        <v>0</v>
      </c>
      <c r="AN2126" s="384">
        <f t="shared" si="464"/>
        <v>0</v>
      </c>
      <c r="AO2126" s="385">
        <f t="shared" si="465"/>
        <v>0</v>
      </c>
      <c r="AP2126" s="380">
        <f t="shared" si="466"/>
        <v>0</v>
      </c>
      <c r="AQ2126" s="381">
        <f t="shared" si="467"/>
        <v>0</v>
      </c>
      <c r="AR2126" s="382">
        <f t="shared" si="468"/>
        <v>0</v>
      </c>
      <c r="AS2126" s="383">
        <f t="shared" si="469"/>
        <v>0</v>
      </c>
      <c r="AT2126" s="384">
        <f t="shared" si="470"/>
        <v>0</v>
      </c>
      <c r="AU2126" s="385">
        <f t="shared" si="471"/>
        <v>0</v>
      </c>
      <c r="AV2126" s="380">
        <f t="shared" si="472"/>
        <v>0</v>
      </c>
      <c r="AW2126" s="381">
        <f t="shared" si="473"/>
        <v>0</v>
      </c>
      <c r="AX2126" s="382">
        <f t="shared" si="474"/>
        <v>0</v>
      </c>
      <c r="AY2126" s="383">
        <f t="shared" si="475"/>
        <v>0</v>
      </c>
      <c r="AZ2126" s="384">
        <f t="shared" si="476"/>
        <v>0</v>
      </c>
      <c r="BA2126" s="385">
        <f t="shared" si="477"/>
        <v>0</v>
      </c>
      <c r="BB2126" s="380">
        <f t="shared" si="478"/>
        <v>0</v>
      </c>
      <c r="BC2126" s="381">
        <f t="shared" si="479"/>
        <v>0</v>
      </c>
      <c r="BD2126" s="382">
        <f t="shared" si="480"/>
        <v>0</v>
      </c>
      <c r="BE2126" s="383">
        <f t="shared" si="481"/>
        <v>0</v>
      </c>
      <c r="BF2126" s="384">
        <f t="shared" si="482"/>
        <v>0</v>
      </c>
      <c r="BG2126" s="385">
        <f t="shared" si="483"/>
        <v>0</v>
      </c>
      <c r="BH2126" s="164"/>
      <c r="BI2126" s="351">
        <f t="shared" si="484"/>
        <v>0</v>
      </c>
      <c r="BJ2126" s="272">
        <f t="shared" si="485"/>
        <v>0</v>
      </c>
      <c r="BK2126" s="273" t="str">
        <f>IF(BJ2126=0,"",
IF(SUM($BJ$2081:BJ2126)=1,BL2126,
IF($BJ$2201&gt;SUM($BJ$2081:BJ2126),_xlfn.CONCAT(", ",BL2126),
IF($BJ$2201=SUM($BJ$2081:BJ2126),_xlfn.CONCAT(" y ",BL2126)))))</f>
        <v/>
      </c>
      <c r="BL2126" s="156" t="s">
        <v>5151</v>
      </c>
      <c r="BM2126" s="272">
        <f t="shared" si="486"/>
        <v>0</v>
      </c>
      <c r="BN2126" s="273" t="str">
        <f>IF(BM2126=0,"",
IF(SUM($BM$2081:BM2126)=1,BO2126,
IF($BM$2201&gt;SUM($BM$2081:BM2126),_xlfn.CONCAT(", ",BO2126),
IF($BM$2201=SUM($BM$2081:BM2126),_xlfn.CONCAT(" y ",BO2126)))))</f>
        <v/>
      </c>
      <c r="BO2126" s="156" t="s">
        <v>5151</v>
      </c>
    </row>
    <row r="2127" spans="1:67" ht="15" customHeight="1">
      <c r="A2127" s="57"/>
      <c r="B2127" s="26"/>
      <c r="C2127" s="165" t="s">
        <v>5152</v>
      </c>
      <c r="D2127" s="852" t="str">
        <f t="shared" si="459"/>
        <v>COLEGIO NACIONAL DE EDUCACION PROFESIONAL TECNICA</v>
      </c>
      <c r="E2127" s="853"/>
      <c r="F2127" s="853"/>
      <c r="G2127" s="853"/>
      <c r="H2127" s="853"/>
      <c r="I2127" s="853"/>
      <c r="J2127" s="853"/>
      <c r="K2127" s="853"/>
      <c r="L2127" s="853"/>
      <c r="M2127" s="853"/>
      <c r="N2127" s="853"/>
      <c r="O2127" s="854"/>
      <c r="P2127" s="612"/>
      <c r="Q2127" s="612"/>
      <c r="R2127" s="612"/>
      <c r="S2127" s="612"/>
      <c r="T2127" s="612"/>
      <c r="U2127" s="612"/>
      <c r="V2127" s="612"/>
      <c r="W2127" s="612"/>
      <c r="X2127" s="612"/>
      <c r="Y2127" s="612"/>
      <c r="Z2127" s="612"/>
      <c r="AA2127" s="612"/>
      <c r="AB2127" s="612"/>
      <c r="AC2127" s="612"/>
      <c r="AD2127" s="612"/>
      <c r="AE2127" s="164"/>
      <c r="AF2127" s="164"/>
      <c r="AG2127" s="374">
        <f t="shared" si="487"/>
        <v>0</v>
      </c>
      <c r="AH2127" s="375">
        <f t="shared" si="488"/>
        <v>0</v>
      </c>
      <c r="AI2127" s="376">
        <f t="shared" si="489"/>
        <v>0</v>
      </c>
      <c r="AJ2127" s="380">
        <f t="shared" si="460"/>
        <v>0</v>
      </c>
      <c r="AK2127" s="381">
        <f t="shared" si="461"/>
        <v>0</v>
      </c>
      <c r="AL2127" s="382">
        <f t="shared" si="462"/>
        <v>0</v>
      </c>
      <c r="AM2127" s="383">
        <f t="shared" si="463"/>
        <v>0</v>
      </c>
      <c r="AN2127" s="384">
        <f t="shared" si="464"/>
        <v>0</v>
      </c>
      <c r="AO2127" s="385">
        <f t="shared" si="465"/>
        <v>0</v>
      </c>
      <c r="AP2127" s="380">
        <f t="shared" si="466"/>
        <v>0</v>
      </c>
      <c r="AQ2127" s="381">
        <f t="shared" si="467"/>
        <v>0</v>
      </c>
      <c r="AR2127" s="382">
        <f t="shared" si="468"/>
        <v>0</v>
      </c>
      <c r="AS2127" s="383">
        <f t="shared" si="469"/>
        <v>0</v>
      </c>
      <c r="AT2127" s="384">
        <f t="shared" si="470"/>
        <v>0</v>
      </c>
      <c r="AU2127" s="385">
        <f t="shared" si="471"/>
        <v>0</v>
      </c>
      <c r="AV2127" s="380">
        <f t="shared" si="472"/>
        <v>0</v>
      </c>
      <c r="AW2127" s="381">
        <f t="shared" si="473"/>
        <v>0</v>
      </c>
      <c r="AX2127" s="382">
        <f t="shared" si="474"/>
        <v>0</v>
      </c>
      <c r="AY2127" s="383">
        <f t="shared" si="475"/>
        <v>0</v>
      </c>
      <c r="AZ2127" s="384">
        <f t="shared" si="476"/>
        <v>0</v>
      </c>
      <c r="BA2127" s="385">
        <f t="shared" si="477"/>
        <v>0</v>
      </c>
      <c r="BB2127" s="380">
        <f t="shared" si="478"/>
        <v>0</v>
      </c>
      <c r="BC2127" s="381">
        <f t="shared" si="479"/>
        <v>0</v>
      </c>
      <c r="BD2127" s="382">
        <f t="shared" si="480"/>
        <v>0</v>
      </c>
      <c r="BE2127" s="383">
        <f t="shared" si="481"/>
        <v>0</v>
      </c>
      <c r="BF2127" s="384">
        <f t="shared" si="482"/>
        <v>0</v>
      </c>
      <c r="BG2127" s="385">
        <f t="shared" si="483"/>
        <v>0</v>
      </c>
      <c r="BH2127" s="164"/>
      <c r="BI2127" s="351">
        <f t="shared" si="484"/>
        <v>0</v>
      </c>
      <c r="BJ2127" s="272">
        <f t="shared" si="485"/>
        <v>0</v>
      </c>
      <c r="BK2127" s="273" t="str">
        <f>IF(BJ2127=0,"",
IF(SUM($BJ$2081:BJ2127)=1,BL2127,
IF($BJ$2201&gt;SUM($BJ$2081:BJ2127),_xlfn.CONCAT(", ",BL2127),
IF($BJ$2201=SUM($BJ$2081:BJ2127),_xlfn.CONCAT(" y ",BL2127)))))</f>
        <v/>
      </c>
      <c r="BL2127" s="156" t="s">
        <v>5153</v>
      </c>
      <c r="BM2127" s="272">
        <f t="shared" si="486"/>
        <v>0</v>
      </c>
      <c r="BN2127" s="273" t="str">
        <f>IF(BM2127=0,"",
IF(SUM($BM$2081:BM2127)=1,BO2127,
IF($BM$2201&gt;SUM($BM$2081:BM2127),_xlfn.CONCAT(", ",BO2127),
IF($BM$2201=SUM($BM$2081:BM2127),_xlfn.CONCAT(" y ",BO2127)))))</f>
        <v/>
      </c>
      <c r="BO2127" s="156" t="s">
        <v>5153</v>
      </c>
    </row>
    <row r="2128" spans="1:67" ht="15" customHeight="1">
      <c r="A2128" s="57"/>
      <c r="B2128" s="26"/>
      <c r="C2128" s="165" t="s">
        <v>5154</v>
      </c>
      <c r="D2128" s="852" t="str">
        <f t="shared" si="459"/>
        <v>UNIVERSIDAD TECNOLOGICA DEL SURESTE</v>
      </c>
      <c r="E2128" s="853"/>
      <c r="F2128" s="853"/>
      <c r="G2128" s="853"/>
      <c r="H2128" s="853"/>
      <c r="I2128" s="853"/>
      <c r="J2128" s="853"/>
      <c r="K2128" s="853"/>
      <c r="L2128" s="853"/>
      <c r="M2128" s="853"/>
      <c r="N2128" s="853"/>
      <c r="O2128" s="854"/>
      <c r="P2128" s="612"/>
      <c r="Q2128" s="612"/>
      <c r="R2128" s="612"/>
      <c r="S2128" s="612"/>
      <c r="T2128" s="612"/>
      <c r="U2128" s="612"/>
      <c r="V2128" s="612"/>
      <c r="W2128" s="612"/>
      <c r="X2128" s="612"/>
      <c r="Y2128" s="612"/>
      <c r="Z2128" s="612"/>
      <c r="AA2128" s="612"/>
      <c r="AB2128" s="612"/>
      <c r="AC2128" s="612"/>
      <c r="AD2128" s="612"/>
      <c r="AE2128" s="164"/>
      <c r="AF2128" s="164"/>
      <c r="AG2128" s="374">
        <f t="shared" si="487"/>
        <v>0</v>
      </c>
      <c r="AH2128" s="375">
        <f t="shared" si="488"/>
        <v>0</v>
      </c>
      <c r="AI2128" s="376">
        <f t="shared" si="489"/>
        <v>0</v>
      </c>
      <c r="AJ2128" s="380">
        <f t="shared" si="460"/>
        <v>0</v>
      </c>
      <c r="AK2128" s="381">
        <f t="shared" si="461"/>
        <v>0</v>
      </c>
      <c r="AL2128" s="382">
        <f t="shared" si="462"/>
        <v>0</v>
      </c>
      <c r="AM2128" s="383">
        <f t="shared" si="463"/>
        <v>0</v>
      </c>
      <c r="AN2128" s="384">
        <f t="shared" si="464"/>
        <v>0</v>
      </c>
      <c r="AO2128" s="385">
        <f t="shared" si="465"/>
        <v>0</v>
      </c>
      <c r="AP2128" s="380">
        <f t="shared" si="466"/>
        <v>0</v>
      </c>
      <c r="AQ2128" s="381">
        <f t="shared" si="467"/>
        <v>0</v>
      </c>
      <c r="AR2128" s="382">
        <f t="shared" si="468"/>
        <v>0</v>
      </c>
      <c r="AS2128" s="383">
        <f t="shared" si="469"/>
        <v>0</v>
      </c>
      <c r="AT2128" s="384">
        <f t="shared" si="470"/>
        <v>0</v>
      </c>
      <c r="AU2128" s="385">
        <f t="shared" si="471"/>
        <v>0</v>
      </c>
      <c r="AV2128" s="380">
        <f t="shared" si="472"/>
        <v>0</v>
      </c>
      <c r="AW2128" s="381">
        <f t="shared" si="473"/>
        <v>0</v>
      </c>
      <c r="AX2128" s="382">
        <f t="shared" si="474"/>
        <v>0</v>
      </c>
      <c r="AY2128" s="383">
        <f t="shared" si="475"/>
        <v>0</v>
      </c>
      <c r="AZ2128" s="384">
        <f t="shared" si="476"/>
        <v>0</v>
      </c>
      <c r="BA2128" s="385">
        <f t="shared" si="477"/>
        <v>0</v>
      </c>
      <c r="BB2128" s="380">
        <f t="shared" si="478"/>
        <v>0</v>
      </c>
      <c r="BC2128" s="381">
        <f t="shared" si="479"/>
        <v>0</v>
      </c>
      <c r="BD2128" s="382">
        <f t="shared" si="480"/>
        <v>0</v>
      </c>
      <c r="BE2128" s="383">
        <f t="shared" si="481"/>
        <v>0</v>
      </c>
      <c r="BF2128" s="384">
        <f t="shared" si="482"/>
        <v>0</v>
      </c>
      <c r="BG2128" s="385">
        <f t="shared" si="483"/>
        <v>0</v>
      </c>
      <c r="BH2128" s="164"/>
      <c r="BI2128" s="351">
        <f t="shared" si="484"/>
        <v>0</v>
      </c>
      <c r="BJ2128" s="272">
        <f t="shared" si="485"/>
        <v>0</v>
      </c>
      <c r="BK2128" s="273" t="str">
        <f>IF(BJ2128=0,"",
IF(SUM($BJ$2081:BJ2128)=1,BL2128,
IF($BJ$2201&gt;SUM($BJ$2081:BJ2128),_xlfn.CONCAT(", ",BL2128),
IF($BJ$2201=SUM($BJ$2081:BJ2128),_xlfn.CONCAT(" y ",BL2128)))))</f>
        <v/>
      </c>
      <c r="BL2128" s="156" t="s">
        <v>5155</v>
      </c>
      <c r="BM2128" s="272">
        <f t="shared" si="486"/>
        <v>0</v>
      </c>
      <c r="BN2128" s="273" t="str">
        <f>IF(BM2128=0,"",
IF(SUM($BM$2081:BM2128)=1,BO2128,
IF($BM$2201&gt;SUM($BM$2081:BM2128),_xlfn.CONCAT(", ",BO2128),
IF($BM$2201=SUM($BM$2081:BM2128),_xlfn.CONCAT(" y ",BO2128)))))</f>
        <v/>
      </c>
      <c r="BO2128" s="156" t="s">
        <v>5155</v>
      </c>
    </row>
    <row r="2129" spans="1:67" ht="15" customHeight="1">
      <c r="A2129" s="57"/>
      <c r="B2129" s="26"/>
      <c r="C2129" s="165" t="s">
        <v>5156</v>
      </c>
      <c r="D2129" s="852" t="str">
        <f t="shared" si="459"/>
        <v>UNIVERSIDAD TECNOLOGICA DEL CENTRO</v>
      </c>
      <c r="E2129" s="853"/>
      <c r="F2129" s="853"/>
      <c r="G2129" s="853"/>
      <c r="H2129" s="853"/>
      <c r="I2129" s="853"/>
      <c r="J2129" s="853"/>
      <c r="K2129" s="853"/>
      <c r="L2129" s="853"/>
      <c r="M2129" s="853"/>
      <c r="N2129" s="853"/>
      <c r="O2129" s="854"/>
      <c r="P2129" s="612"/>
      <c r="Q2129" s="612"/>
      <c r="R2129" s="612"/>
      <c r="S2129" s="612"/>
      <c r="T2129" s="612"/>
      <c r="U2129" s="612"/>
      <c r="V2129" s="612"/>
      <c r="W2129" s="612"/>
      <c r="X2129" s="612"/>
      <c r="Y2129" s="612"/>
      <c r="Z2129" s="612"/>
      <c r="AA2129" s="612"/>
      <c r="AB2129" s="612"/>
      <c r="AC2129" s="612"/>
      <c r="AD2129" s="612"/>
      <c r="AE2129" s="164"/>
      <c r="AF2129" s="164"/>
      <c r="AG2129" s="374">
        <f t="shared" si="487"/>
        <v>0</v>
      </c>
      <c r="AH2129" s="375">
        <f t="shared" si="488"/>
        <v>0</v>
      </c>
      <c r="AI2129" s="376">
        <f t="shared" si="489"/>
        <v>0</v>
      </c>
      <c r="AJ2129" s="380">
        <f t="shared" si="460"/>
        <v>0</v>
      </c>
      <c r="AK2129" s="381">
        <f t="shared" si="461"/>
        <v>0</v>
      </c>
      <c r="AL2129" s="382">
        <f t="shared" si="462"/>
        <v>0</v>
      </c>
      <c r="AM2129" s="383">
        <f t="shared" si="463"/>
        <v>0</v>
      </c>
      <c r="AN2129" s="384">
        <f t="shared" si="464"/>
        <v>0</v>
      </c>
      <c r="AO2129" s="385">
        <f t="shared" si="465"/>
        <v>0</v>
      </c>
      <c r="AP2129" s="380">
        <f t="shared" si="466"/>
        <v>0</v>
      </c>
      <c r="AQ2129" s="381">
        <f t="shared" si="467"/>
        <v>0</v>
      </c>
      <c r="AR2129" s="382">
        <f t="shared" si="468"/>
        <v>0</v>
      </c>
      <c r="AS2129" s="383">
        <f t="shared" si="469"/>
        <v>0</v>
      </c>
      <c r="AT2129" s="384">
        <f t="shared" si="470"/>
        <v>0</v>
      </c>
      <c r="AU2129" s="385">
        <f t="shared" si="471"/>
        <v>0</v>
      </c>
      <c r="AV2129" s="380">
        <f t="shared" si="472"/>
        <v>0</v>
      </c>
      <c r="AW2129" s="381">
        <f t="shared" si="473"/>
        <v>0</v>
      </c>
      <c r="AX2129" s="382">
        <f t="shared" si="474"/>
        <v>0</v>
      </c>
      <c r="AY2129" s="383">
        <f t="shared" si="475"/>
        <v>0</v>
      </c>
      <c r="AZ2129" s="384">
        <f t="shared" si="476"/>
        <v>0</v>
      </c>
      <c r="BA2129" s="385">
        <f t="shared" si="477"/>
        <v>0</v>
      </c>
      <c r="BB2129" s="380">
        <f t="shared" si="478"/>
        <v>0</v>
      </c>
      <c r="BC2129" s="381">
        <f t="shared" si="479"/>
        <v>0</v>
      </c>
      <c r="BD2129" s="382">
        <f t="shared" si="480"/>
        <v>0</v>
      </c>
      <c r="BE2129" s="383">
        <f t="shared" si="481"/>
        <v>0</v>
      </c>
      <c r="BF2129" s="384">
        <f t="shared" si="482"/>
        <v>0</v>
      </c>
      <c r="BG2129" s="385">
        <f t="shared" si="483"/>
        <v>0</v>
      </c>
      <c r="BH2129" s="164"/>
      <c r="BI2129" s="351">
        <f t="shared" si="484"/>
        <v>0</v>
      </c>
      <c r="BJ2129" s="272">
        <f t="shared" si="485"/>
        <v>0</v>
      </c>
      <c r="BK2129" s="273" t="str">
        <f>IF(BJ2129=0,"",
IF(SUM($BJ$2081:BJ2129)=1,BL2129,
IF($BJ$2201&gt;SUM($BJ$2081:BJ2129),_xlfn.CONCAT(", ",BL2129),
IF($BJ$2201=SUM($BJ$2081:BJ2129),_xlfn.CONCAT(" y ",BL2129)))))</f>
        <v/>
      </c>
      <c r="BL2129" s="156" t="s">
        <v>5157</v>
      </c>
      <c r="BM2129" s="272">
        <f t="shared" si="486"/>
        <v>0</v>
      </c>
      <c r="BN2129" s="273" t="str">
        <f>IF(BM2129=0,"",
IF(SUM($BM$2081:BM2129)=1,BO2129,
IF($BM$2201&gt;SUM($BM$2081:BM2129),_xlfn.CONCAT(", ",BO2129),
IF($BM$2201=SUM($BM$2081:BM2129),_xlfn.CONCAT(" y ",BO2129)))))</f>
        <v/>
      </c>
      <c r="BO2129" s="156" t="s">
        <v>5157</v>
      </c>
    </row>
    <row r="2130" spans="1:67" ht="15" customHeight="1">
      <c r="A2130" s="57"/>
      <c r="B2130" s="26"/>
      <c r="C2130" s="165" t="s">
        <v>5158</v>
      </c>
      <c r="D2130" s="852" t="str">
        <f t="shared" si="459"/>
        <v>UNIVERSIDAD TECNOLOGICA DE GUTIERREZ ZAMORA</v>
      </c>
      <c r="E2130" s="853"/>
      <c r="F2130" s="853"/>
      <c r="G2130" s="853"/>
      <c r="H2130" s="853"/>
      <c r="I2130" s="853"/>
      <c r="J2130" s="853"/>
      <c r="K2130" s="853"/>
      <c r="L2130" s="853"/>
      <c r="M2130" s="853"/>
      <c r="N2130" s="853"/>
      <c r="O2130" s="854"/>
      <c r="P2130" s="612"/>
      <c r="Q2130" s="612"/>
      <c r="R2130" s="612"/>
      <c r="S2130" s="612"/>
      <c r="T2130" s="612"/>
      <c r="U2130" s="612"/>
      <c r="V2130" s="612"/>
      <c r="W2130" s="612"/>
      <c r="X2130" s="612"/>
      <c r="Y2130" s="612"/>
      <c r="Z2130" s="612"/>
      <c r="AA2130" s="612"/>
      <c r="AB2130" s="612"/>
      <c r="AC2130" s="612"/>
      <c r="AD2130" s="612"/>
      <c r="AE2130" s="164"/>
      <c r="AF2130" s="164"/>
      <c r="AG2130" s="374">
        <f t="shared" si="487"/>
        <v>0</v>
      </c>
      <c r="AH2130" s="375">
        <f t="shared" si="488"/>
        <v>0</v>
      </c>
      <c r="AI2130" s="376">
        <f t="shared" si="489"/>
        <v>0</v>
      </c>
      <c r="AJ2130" s="380">
        <f t="shared" si="460"/>
        <v>0</v>
      </c>
      <c r="AK2130" s="381">
        <f t="shared" si="461"/>
        <v>0</v>
      </c>
      <c r="AL2130" s="382">
        <f t="shared" si="462"/>
        <v>0</v>
      </c>
      <c r="AM2130" s="383">
        <f t="shared" si="463"/>
        <v>0</v>
      </c>
      <c r="AN2130" s="384">
        <f t="shared" si="464"/>
        <v>0</v>
      </c>
      <c r="AO2130" s="385">
        <f t="shared" si="465"/>
        <v>0</v>
      </c>
      <c r="AP2130" s="380">
        <f t="shared" si="466"/>
        <v>0</v>
      </c>
      <c r="AQ2130" s="381">
        <f t="shared" si="467"/>
        <v>0</v>
      </c>
      <c r="AR2130" s="382">
        <f t="shared" si="468"/>
        <v>0</v>
      </c>
      <c r="AS2130" s="383">
        <f t="shared" si="469"/>
        <v>0</v>
      </c>
      <c r="AT2130" s="384">
        <f t="shared" si="470"/>
        <v>0</v>
      </c>
      <c r="AU2130" s="385">
        <f t="shared" si="471"/>
        <v>0</v>
      </c>
      <c r="AV2130" s="380">
        <f t="shared" si="472"/>
        <v>0</v>
      </c>
      <c r="AW2130" s="381">
        <f t="shared" si="473"/>
        <v>0</v>
      </c>
      <c r="AX2130" s="382">
        <f t="shared" si="474"/>
        <v>0</v>
      </c>
      <c r="AY2130" s="383">
        <f t="shared" si="475"/>
        <v>0</v>
      </c>
      <c r="AZ2130" s="384">
        <f t="shared" si="476"/>
        <v>0</v>
      </c>
      <c r="BA2130" s="385">
        <f t="shared" si="477"/>
        <v>0</v>
      </c>
      <c r="BB2130" s="380">
        <f t="shared" si="478"/>
        <v>0</v>
      </c>
      <c r="BC2130" s="381">
        <f t="shared" si="479"/>
        <v>0</v>
      </c>
      <c r="BD2130" s="382">
        <f t="shared" si="480"/>
        <v>0</v>
      </c>
      <c r="BE2130" s="383">
        <f t="shared" si="481"/>
        <v>0</v>
      </c>
      <c r="BF2130" s="384">
        <f t="shared" si="482"/>
        <v>0</v>
      </c>
      <c r="BG2130" s="385">
        <f t="shared" si="483"/>
        <v>0</v>
      </c>
      <c r="BH2130" s="164"/>
      <c r="BI2130" s="351">
        <f t="shared" si="484"/>
        <v>0</v>
      </c>
      <c r="BJ2130" s="272">
        <f t="shared" si="485"/>
        <v>0</v>
      </c>
      <c r="BK2130" s="273" t="str">
        <f>IF(BJ2130=0,"",
IF(SUM($BJ$2081:BJ2130)=1,BL2130,
IF($BJ$2201&gt;SUM($BJ$2081:BJ2130),_xlfn.CONCAT(", ",BL2130),
IF($BJ$2201=SUM($BJ$2081:BJ2130),_xlfn.CONCAT(" y ",BL2130)))))</f>
        <v/>
      </c>
      <c r="BL2130" s="156" t="s">
        <v>5159</v>
      </c>
      <c r="BM2130" s="272">
        <f t="shared" si="486"/>
        <v>0</v>
      </c>
      <c r="BN2130" s="273" t="str">
        <f>IF(BM2130=0,"",
IF(SUM($BM$2081:BM2130)=1,BO2130,
IF($BM$2201&gt;SUM($BM$2081:BM2130),_xlfn.CONCAT(", ",BO2130),
IF($BM$2201=SUM($BM$2081:BM2130),_xlfn.CONCAT(" y ",BO2130)))))</f>
        <v/>
      </c>
      <c r="BO2130" s="156" t="s">
        <v>5159</v>
      </c>
    </row>
    <row r="2131" spans="1:67" ht="15" customHeight="1">
      <c r="A2131" s="57"/>
      <c r="B2131" s="26"/>
      <c r="C2131" s="165" t="s">
        <v>5160</v>
      </c>
      <c r="D2131" s="852" t="str">
        <f t="shared" si="459"/>
        <v>CONSEJO VERACRUZANO DE INVESTIGACION CIENTIFICA Y DESARROLLO TECNOLOGICO</v>
      </c>
      <c r="E2131" s="853"/>
      <c r="F2131" s="853"/>
      <c r="G2131" s="853"/>
      <c r="H2131" s="853"/>
      <c r="I2131" s="853"/>
      <c r="J2131" s="853"/>
      <c r="K2131" s="853"/>
      <c r="L2131" s="853"/>
      <c r="M2131" s="853"/>
      <c r="N2131" s="853"/>
      <c r="O2131" s="854"/>
      <c r="P2131" s="612"/>
      <c r="Q2131" s="612"/>
      <c r="R2131" s="612"/>
      <c r="S2131" s="612"/>
      <c r="T2131" s="612"/>
      <c r="U2131" s="612"/>
      <c r="V2131" s="612"/>
      <c r="W2131" s="612"/>
      <c r="X2131" s="612"/>
      <c r="Y2131" s="612"/>
      <c r="Z2131" s="612"/>
      <c r="AA2131" s="612"/>
      <c r="AB2131" s="612"/>
      <c r="AC2131" s="612"/>
      <c r="AD2131" s="612"/>
      <c r="AE2131" s="164"/>
      <c r="AF2131" s="164"/>
      <c r="AG2131" s="374">
        <f t="shared" si="487"/>
        <v>0</v>
      </c>
      <c r="AH2131" s="375">
        <f t="shared" si="488"/>
        <v>0</v>
      </c>
      <c r="AI2131" s="376">
        <f t="shared" si="489"/>
        <v>0</v>
      </c>
      <c r="AJ2131" s="380">
        <f t="shared" si="460"/>
        <v>0</v>
      </c>
      <c r="AK2131" s="381">
        <f t="shared" si="461"/>
        <v>0</v>
      </c>
      <c r="AL2131" s="382">
        <f t="shared" si="462"/>
        <v>0</v>
      </c>
      <c r="AM2131" s="383">
        <f t="shared" si="463"/>
        <v>0</v>
      </c>
      <c r="AN2131" s="384">
        <f t="shared" si="464"/>
        <v>0</v>
      </c>
      <c r="AO2131" s="385">
        <f t="shared" si="465"/>
        <v>0</v>
      </c>
      <c r="AP2131" s="380">
        <f t="shared" si="466"/>
        <v>0</v>
      </c>
      <c r="AQ2131" s="381">
        <f t="shared" si="467"/>
        <v>0</v>
      </c>
      <c r="AR2131" s="382">
        <f t="shared" si="468"/>
        <v>0</v>
      </c>
      <c r="AS2131" s="383">
        <f t="shared" si="469"/>
        <v>0</v>
      </c>
      <c r="AT2131" s="384">
        <f t="shared" si="470"/>
        <v>0</v>
      </c>
      <c r="AU2131" s="385">
        <f t="shared" si="471"/>
        <v>0</v>
      </c>
      <c r="AV2131" s="380">
        <f t="shared" si="472"/>
        <v>0</v>
      </c>
      <c r="AW2131" s="381">
        <f t="shared" si="473"/>
        <v>0</v>
      </c>
      <c r="AX2131" s="382">
        <f t="shared" si="474"/>
        <v>0</v>
      </c>
      <c r="AY2131" s="383">
        <f t="shared" si="475"/>
        <v>0</v>
      </c>
      <c r="AZ2131" s="384">
        <f t="shared" si="476"/>
        <v>0</v>
      </c>
      <c r="BA2131" s="385">
        <f t="shared" si="477"/>
        <v>0</v>
      </c>
      <c r="BB2131" s="380">
        <f t="shared" si="478"/>
        <v>0</v>
      </c>
      <c r="BC2131" s="381">
        <f t="shared" si="479"/>
        <v>0</v>
      </c>
      <c r="BD2131" s="382">
        <f t="shared" si="480"/>
        <v>0</v>
      </c>
      <c r="BE2131" s="383">
        <f t="shared" si="481"/>
        <v>0</v>
      </c>
      <c r="BF2131" s="384">
        <f t="shared" si="482"/>
        <v>0</v>
      </c>
      <c r="BG2131" s="385">
        <f t="shared" si="483"/>
        <v>0</v>
      </c>
      <c r="BH2131" s="164"/>
      <c r="BI2131" s="351">
        <f t="shared" si="484"/>
        <v>0</v>
      </c>
      <c r="BJ2131" s="272">
        <f t="shared" si="485"/>
        <v>0</v>
      </c>
      <c r="BK2131" s="273" t="str">
        <f>IF(BJ2131=0,"",
IF(SUM($BJ$2081:BJ2131)=1,BL2131,
IF($BJ$2201&gt;SUM($BJ$2081:BJ2131),_xlfn.CONCAT(", ",BL2131),
IF($BJ$2201=SUM($BJ$2081:BJ2131),_xlfn.CONCAT(" y ",BL2131)))))</f>
        <v/>
      </c>
      <c r="BL2131" s="156" t="s">
        <v>5161</v>
      </c>
      <c r="BM2131" s="272">
        <f t="shared" si="486"/>
        <v>0</v>
      </c>
      <c r="BN2131" s="273" t="str">
        <f>IF(BM2131=0,"",
IF(SUM($BM$2081:BM2131)=1,BO2131,
IF($BM$2201&gt;SUM($BM$2081:BM2131),_xlfn.CONCAT(", ",BO2131),
IF($BM$2201=SUM($BM$2081:BM2131),_xlfn.CONCAT(" y ",BO2131)))))</f>
        <v/>
      </c>
      <c r="BO2131" s="156" t="s">
        <v>5161</v>
      </c>
    </row>
    <row r="2132" spans="1:67" ht="15" customHeight="1">
      <c r="A2132" s="57"/>
      <c r="B2132" s="26"/>
      <c r="C2132" s="165" t="s">
        <v>5162</v>
      </c>
      <c r="D2132" s="852" t="str">
        <f t="shared" si="459"/>
        <v>COLEGIO DE ESTUDIOS CIENTIFICOS Y TECNOLOGICOS</v>
      </c>
      <c r="E2132" s="853"/>
      <c r="F2132" s="853"/>
      <c r="G2132" s="853"/>
      <c r="H2132" s="853"/>
      <c r="I2132" s="853"/>
      <c r="J2132" s="853"/>
      <c r="K2132" s="853"/>
      <c r="L2132" s="853"/>
      <c r="M2132" s="853"/>
      <c r="N2132" s="853"/>
      <c r="O2132" s="854"/>
      <c r="P2132" s="612"/>
      <c r="Q2132" s="612"/>
      <c r="R2132" s="612"/>
      <c r="S2132" s="612"/>
      <c r="T2132" s="612"/>
      <c r="U2132" s="612"/>
      <c r="V2132" s="612"/>
      <c r="W2132" s="612"/>
      <c r="X2132" s="612"/>
      <c r="Y2132" s="612"/>
      <c r="Z2132" s="612"/>
      <c r="AA2132" s="612"/>
      <c r="AB2132" s="612"/>
      <c r="AC2132" s="612"/>
      <c r="AD2132" s="612"/>
      <c r="AE2132" s="164"/>
      <c r="AF2132" s="164"/>
      <c r="AG2132" s="374">
        <f t="shared" si="487"/>
        <v>0</v>
      </c>
      <c r="AH2132" s="375">
        <f t="shared" si="488"/>
        <v>0</v>
      </c>
      <c r="AI2132" s="376">
        <f t="shared" si="489"/>
        <v>0</v>
      </c>
      <c r="AJ2132" s="380">
        <f t="shared" si="460"/>
        <v>0</v>
      </c>
      <c r="AK2132" s="381">
        <f t="shared" si="461"/>
        <v>0</v>
      </c>
      <c r="AL2132" s="382">
        <f t="shared" si="462"/>
        <v>0</v>
      </c>
      <c r="AM2132" s="383">
        <f t="shared" si="463"/>
        <v>0</v>
      </c>
      <c r="AN2132" s="384">
        <f t="shared" si="464"/>
        <v>0</v>
      </c>
      <c r="AO2132" s="385">
        <f t="shared" si="465"/>
        <v>0</v>
      </c>
      <c r="AP2132" s="380">
        <f t="shared" si="466"/>
        <v>0</v>
      </c>
      <c r="AQ2132" s="381">
        <f t="shared" si="467"/>
        <v>0</v>
      </c>
      <c r="AR2132" s="382">
        <f t="shared" si="468"/>
        <v>0</v>
      </c>
      <c r="AS2132" s="383">
        <f t="shared" si="469"/>
        <v>0</v>
      </c>
      <c r="AT2132" s="384">
        <f t="shared" si="470"/>
        <v>0</v>
      </c>
      <c r="AU2132" s="385">
        <f t="shared" si="471"/>
        <v>0</v>
      </c>
      <c r="AV2132" s="380">
        <f t="shared" si="472"/>
        <v>0</v>
      </c>
      <c r="AW2132" s="381">
        <f t="shared" si="473"/>
        <v>0</v>
      </c>
      <c r="AX2132" s="382">
        <f t="shared" si="474"/>
        <v>0</v>
      </c>
      <c r="AY2132" s="383">
        <f t="shared" si="475"/>
        <v>0</v>
      </c>
      <c r="AZ2132" s="384">
        <f t="shared" si="476"/>
        <v>0</v>
      </c>
      <c r="BA2132" s="385">
        <f t="shared" si="477"/>
        <v>0</v>
      </c>
      <c r="BB2132" s="380">
        <f t="shared" si="478"/>
        <v>0</v>
      </c>
      <c r="BC2132" s="381">
        <f t="shared" si="479"/>
        <v>0</v>
      </c>
      <c r="BD2132" s="382">
        <f t="shared" si="480"/>
        <v>0</v>
      </c>
      <c r="BE2132" s="383">
        <f t="shared" si="481"/>
        <v>0</v>
      </c>
      <c r="BF2132" s="384">
        <f t="shared" si="482"/>
        <v>0</v>
      </c>
      <c r="BG2132" s="385">
        <f t="shared" si="483"/>
        <v>0</v>
      </c>
      <c r="BH2132" s="164"/>
      <c r="BI2132" s="351">
        <f t="shared" si="484"/>
        <v>0</v>
      </c>
      <c r="BJ2132" s="272">
        <f t="shared" si="485"/>
        <v>0</v>
      </c>
      <c r="BK2132" s="273" t="str">
        <f>IF(BJ2132=0,"",
IF(SUM($BJ$2081:BJ2132)=1,BL2132,
IF($BJ$2201&gt;SUM($BJ$2081:BJ2132),_xlfn.CONCAT(", ",BL2132),
IF($BJ$2201=SUM($BJ$2081:BJ2132),_xlfn.CONCAT(" y ",BL2132)))))</f>
        <v/>
      </c>
      <c r="BL2132" s="156" t="s">
        <v>5163</v>
      </c>
      <c r="BM2132" s="272">
        <f t="shared" si="486"/>
        <v>0</v>
      </c>
      <c r="BN2132" s="273" t="str">
        <f>IF(BM2132=0,"",
IF(SUM($BM$2081:BM2132)=1,BO2132,
IF($BM$2201&gt;SUM($BM$2081:BM2132),_xlfn.CONCAT(", ",BO2132),
IF($BM$2201=SUM($BM$2081:BM2132),_xlfn.CONCAT(" y ",BO2132)))))</f>
        <v/>
      </c>
      <c r="BO2132" s="156" t="s">
        <v>5163</v>
      </c>
    </row>
    <row r="2133" spans="1:67" ht="15" customHeight="1">
      <c r="A2133" s="57"/>
      <c r="B2133" s="26"/>
      <c r="C2133" s="165" t="s">
        <v>5164</v>
      </c>
      <c r="D2133" s="852" t="str">
        <f t="shared" si="459"/>
        <v>COLEGIO DE VERACRUZ</v>
      </c>
      <c r="E2133" s="853"/>
      <c r="F2133" s="853"/>
      <c r="G2133" s="853"/>
      <c r="H2133" s="853"/>
      <c r="I2133" s="853"/>
      <c r="J2133" s="853"/>
      <c r="K2133" s="853"/>
      <c r="L2133" s="853"/>
      <c r="M2133" s="853"/>
      <c r="N2133" s="853"/>
      <c r="O2133" s="854"/>
      <c r="P2133" s="612"/>
      <c r="Q2133" s="612"/>
      <c r="R2133" s="612"/>
      <c r="S2133" s="612"/>
      <c r="T2133" s="612"/>
      <c r="U2133" s="612"/>
      <c r="V2133" s="612"/>
      <c r="W2133" s="612"/>
      <c r="X2133" s="612"/>
      <c r="Y2133" s="612"/>
      <c r="Z2133" s="612"/>
      <c r="AA2133" s="612"/>
      <c r="AB2133" s="612"/>
      <c r="AC2133" s="612"/>
      <c r="AD2133" s="612"/>
      <c r="AE2133" s="164"/>
      <c r="AF2133" s="164"/>
      <c r="AG2133" s="374">
        <f t="shared" si="487"/>
        <v>0</v>
      </c>
      <c r="AH2133" s="375">
        <f t="shared" si="488"/>
        <v>0</v>
      </c>
      <c r="AI2133" s="376">
        <f t="shared" si="489"/>
        <v>0</v>
      </c>
      <c r="AJ2133" s="380">
        <f t="shared" si="460"/>
        <v>0</v>
      </c>
      <c r="AK2133" s="381">
        <f t="shared" si="461"/>
        <v>0</v>
      </c>
      <c r="AL2133" s="382">
        <f t="shared" si="462"/>
        <v>0</v>
      </c>
      <c r="AM2133" s="383">
        <f t="shared" si="463"/>
        <v>0</v>
      </c>
      <c r="AN2133" s="384">
        <f t="shared" si="464"/>
        <v>0</v>
      </c>
      <c r="AO2133" s="385">
        <f t="shared" si="465"/>
        <v>0</v>
      </c>
      <c r="AP2133" s="380">
        <f t="shared" si="466"/>
        <v>0</v>
      </c>
      <c r="AQ2133" s="381">
        <f t="shared" si="467"/>
        <v>0</v>
      </c>
      <c r="AR2133" s="382">
        <f t="shared" si="468"/>
        <v>0</v>
      </c>
      <c r="AS2133" s="383">
        <f t="shared" si="469"/>
        <v>0</v>
      </c>
      <c r="AT2133" s="384">
        <f t="shared" si="470"/>
        <v>0</v>
      </c>
      <c r="AU2133" s="385">
        <f t="shared" si="471"/>
        <v>0</v>
      </c>
      <c r="AV2133" s="380">
        <f t="shared" si="472"/>
        <v>0</v>
      </c>
      <c r="AW2133" s="381">
        <f t="shared" si="473"/>
        <v>0</v>
      </c>
      <c r="AX2133" s="382">
        <f t="shared" si="474"/>
        <v>0</v>
      </c>
      <c r="AY2133" s="383">
        <f t="shared" si="475"/>
        <v>0</v>
      </c>
      <c r="AZ2133" s="384">
        <f t="shared" si="476"/>
        <v>0</v>
      </c>
      <c r="BA2133" s="385">
        <f t="shared" si="477"/>
        <v>0</v>
      </c>
      <c r="BB2133" s="380">
        <f t="shared" si="478"/>
        <v>0</v>
      </c>
      <c r="BC2133" s="381">
        <f t="shared" si="479"/>
        <v>0</v>
      </c>
      <c r="BD2133" s="382">
        <f t="shared" si="480"/>
        <v>0</v>
      </c>
      <c r="BE2133" s="383">
        <f t="shared" si="481"/>
        <v>0</v>
      </c>
      <c r="BF2133" s="384">
        <f t="shared" si="482"/>
        <v>0</v>
      </c>
      <c r="BG2133" s="385">
        <f t="shared" si="483"/>
        <v>0</v>
      </c>
      <c r="BH2133" s="164"/>
      <c r="BI2133" s="351">
        <f t="shared" si="484"/>
        <v>0</v>
      </c>
      <c r="BJ2133" s="272">
        <f t="shared" si="485"/>
        <v>0</v>
      </c>
      <c r="BK2133" s="273" t="str">
        <f>IF(BJ2133=0,"",
IF(SUM($BJ$2081:BJ2133)=1,BL2133,
IF($BJ$2201&gt;SUM($BJ$2081:BJ2133),_xlfn.CONCAT(", ",BL2133),
IF($BJ$2201=SUM($BJ$2081:BJ2133),_xlfn.CONCAT(" y ",BL2133)))))</f>
        <v/>
      </c>
      <c r="BL2133" s="156" t="s">
        <v>5165</v>
      </c>
      <c r="BM2133" s="272">
        <f t="shared" si="486"/>
        <v>0</v>
      </c>
      <c r="BN2133" s="273" t="str">
        <f>IF(BM2133=0,"",
IF(SUM($BM$2081:BM2133)=1,BO2133,
IF($BM$2201&gt;SUM($BM$2081:BM2133),_xlfn.CONCAT(", ",BO2133),
IF($BM$2201=SUM($BM$2081:BM2133),_xlfn.CONCAT(" y ",BO2133)))))</f>
        <v/>
      </c>
      <c r="BO2133" s="156" t="s">
        <v>5165</v>
      </c>
    </row>
    <row r="2134" spans="1:67" ht="15" customHeight="1">
      <c r="A2134" s="57"/>
      <c r="B2134" s="26"/>
      <c r="C2134" s="165" t="s">
        <v>5166</v>
      </c>
      <c r="D2134" s="852" t="str">
        <f t="shared" si="459"/>
        <v>UNIVERSIDAD POLITECNICA DE HUATUSCO</v>
      </c>
      <c r="E2134" s="853"/>
      <c r="F2134" s="853"/>
      <c r="G2134" s="853"/>
      <c r="H2134" s="853"/>
      <c r="I2134" s="853"/>
      <c r="J2134" s="853"/>
      <c r="K2134" s="853"/>
      <c r="L2134" s="853"/>
      <c r="M2134" s="853"/>
      <c r="N2134" s="853"/>
      <c r="O2134" s="854"/>
      <c r="P2134" s="612"/>
      <c r="Q2134" s="612"/>
      <c r="R2134" s="612"/>
      <c r="S2134" s="612"/>
      <c r="T2134" s="612"/>
      <c r="U2134" s="612"/>
      <c r="V2134" s="612"/>
      <c r="W2134" s="612"/>
      <c r="X2134" s="612"/>
      <c r="Y2134" s="612"/>
      <c r="Z2134" s="612"/>
      <c r="AA2134" s="612"/>
      <c r="AB2134" s="612"/>
      <c r="AC2134" s="612"/>
      <c r="AD2134" s="612"/>
      <c r="AE2134" s="164"/>
      <c r="AF2134" s="164"/>
      <c r="AG2134" s="374">
        <f t="shared" si="487"/>
        <v>0</v>
      </c>
      <c r="AH2134" s="375">
        <f t="shared" si="488"/>
        <v>0</v>
      </c>
      <c r="AI2134" s="376">
        <f t="shared" si="489"/>
        <v>0</v>
      </c>
      <c r="AJ2134" s="380">
        <f t="shared" si="460"/>
        <v>0</v>
      </c>
      <c r="AK2134" s="381">
        <f t="shared" si="461"/>
        <v>0</v>
      </c>
      <c r="AL2134" s="382">
        <f t="shared" si="462"/>
        <v>0</v>
      </c>
      <c r="AM2134" s="383">
        <f t="shared" si="463"/>
        <v>0</v>
      </c>
      <c r="AN2134" s="384">
        <f t="shared" si="464"/>
        <v>0</v>
      </c>
      <c r="AO2134" s="385">
        <f t="shared" si="465"/>
        <v>0</v>
      </c>
      <c r="AP2134" s="380">
        <f t="shared" si="466"/>
        <v>0</v>
      </c>
      <c r="AQ2134" s="381">
        <f t="shared" si="467"/>
        <v>0</v>
      </c>
      <c r="AR2134" s="382">
        <f t="shared" si="468"/>
        <v>0</v>
      </c>
      <c r="AS2134" s="383">
        <f t="shared" si="469"/>
        <v>0</v>
      </c>
      <c r="AT2134" s="384">
        <f t="shared" si="470"/>
        <v>0</v>
      </c>
      <c r="AU2134" s="385">
        <f t="shared" si="471"/>
        <v>0</v>
      </c>
      <c r="AV2134" s="380">
        <f t="shared" si="472"/>
        <v>0</v>
      </c>
      <c r="AW2134" s="381">
        <f t="shared" si="473"/>
        <v>0</v>
      </c>
      <c r="AX2134" s="382">
        <f t="shared" si="474"/>
        <v>0</v>
      </c>
      <c r="AY2134" s="383">
        <f t="shared" si="475"/>
        <v>0</v>
      </c>
      <c r="AZ2134" s="384">
        <f t="shared" si="476"/>
        <v>0</v>
      </c>
      <c r="BA2134" s="385">
        <f t="shared" si="477"/>
        <v>0</v>
      </c>
      <c r="BB2134" s="380">
        <f t="shared" si="478"/>
        <v>0</v>
      </c>
      <c r="BC2134" s="381">
        <f t="shared" si="479"/>
        <v>0</v>
      </c>
      <c r="BD2134" s="382">
        <f t="shared" si="480"/>
        <v>0</v>
      </c>
      <c r="BE2134" s="383">
        <f t="shared" si="481"/>
        <v>0</v>
      </c>
      <c r="BF2134" s="384">
        <f t="shared" si="482"/>
        <v>0</v>
      </c>
      <c r="BG2134" s="385">
        <f t="shared" si="483"/>
        <v>0</v>
      </c>
      <c r="BH2134" s="164"/>
      <c r="BI2134" s="351">
        <f t="shared" si="484"/>
        <v>0</v>
      </c>
      <c r="BJ2134" s="272">
        <f t="shared" si="485"/>
        <v>0</v>
      </c>
      <c r="BK2134" s="273" t="str">
        <f>IF(BJ2134=0,"",
IF(SUM($BJ$2081:BJ2134)=1,BL2134,
IF($BJ$2201&gt;SUM($BJ$2081:BJ2134),_xlfn.CONCAT(", ",BL2134),
IF($BJ$2201=SUM($BJ$2081:BJ2134),_xlfn.CONCAT(" y ",BL2134)))))</f>
        <v/>
      </c>
      <c r="BL2134" s="156" t="s">
        <v>5167</v>
      </c>
      <c r="BM2134" s="272">
        <f t="shared" si="486"/>
        <v>0</v>
      </c>
      <c r="BN2134" s="273" t="str">
        <f>IF(BM2134=0,"",
IF(SUM($BM$2081:BM2134)=1,BO2134,
IF($BM$2201&gt;SUM($BM$2081:BM2134),_xlfn.CONCAT(", ",BO2134),
IF($BM$2201=SUM($BM$2081:BM2134),_xlfn.CONCAT(" y ",BO2134)))))</f>
        <v/>
      </c>
      <c r="BO2134" s="156" t="s">
        <v>5167</v>
      </c>
    </row>
    <row r="2135" spans="1:67" ht="15" customHeight="1">
      <c r="A2135" s="57"/>
      <c r="B2135" s="26"/>
      <c r="C2135" s="165" t="s">
        <v>5168</v>
      </c>
      <c r="D2135" s="852" t="str">
        <f t="shared" si="459"/>
        <v>UNIVERSIDAD POPULAR AUTONOMA DE VERACRUZ</v>
      </c>
      <c r="E2135" s="853"/>
      <c r="F2135" s="853"/>
      <c r="G2135" s="853"/>
      <c r="H2135" s="853"/>
      <c r="I2135" s="853"/>
      <c r="J2135" s="853"/>
      <c r="K2135" s="853"/>
      <c r="L2135" s="853"/>
      <c r="M2135" s="853"/>
      <c r="N2135" s="853"/>
      <c r="O2135" s="854"/>
      <c r="P2135" s="612"/>
      <c r="Q2135" s="612"/>
      <c r="R2135" s="612"/>
      <c r="S2135" s="612"/>
      <c r="T2135" s="612"/>
      <c r="U2135" s="612"/>
      <c r="V2135" s="612"/>
      <c r="W2135" s="612"/>
      <c r="X2135" s="612"/>
      <c r="Y2135" s="612"/>
      <c r="Z2135" s="612"/>
      <c r="AA2135" s="612"/>
      <c r="AB2135" s="612"/>
      <c r="AC2135" s="612"/>
      <c r="AD2135" s="612"/>
      <c r="AE2135" s="164"/>
      <c r="AF2135" s="164"/>
      <c r="AG2135" s="374">
        <f t="shared" si="487"/>
        <v>0</v>
      </c>
      <c r="AH2135" s="375">
        <f t="shared" si="488"/>
        <v>0</v>
      </c>
      <c r="AI2135" s="376">
        <f t="shared" si="489"/>
        <v>0</v>
      </c>
      <c r="AJ2135" s="380">
        <f t="shared" si="460"/>
        <v>0</v>
      </c>
      <c r="AK2135" s="381">
        <f t="shared" si="461"/>
        <v>0</v>
      </c>
      <c r="AL2135" s="382">
        <f t="shared" si="462"/>
        <v>0</v>
      </c>
      <c r="AM2135" s="383">
        <f t="shared" si="463"/>
        <v>0</v>
      </c>
      <c r="AN2135" s="384">
        <f t="shared" si="464"/>
        <v>0</v>
      </c>
      <c r="AO2135" s="385">
        <f t="shared" si="465"/>
        <v>0</v>
      </c>
      <c r="AP2135" s="380">
        <f t="shared" si="466"/>
        <v>0</v>
      </c>
      <c r="AQ2135" s="381">
        <f t="shared" si="467"/>
        <v>0</v>
      </c>
      <c r="AR2135" s="382">
        <f t="shared" si="468"/>
        <v>0</v>
      </c>
      <c r="AS2135" s="383">
        <f t="shared" si="469"/>
        <v>0</v>
      </c>
      <c r="AT2135" s="384">
        <f t="shared" si="470"/>
        <v>0</v>
      </c>
      <c r="AU2135" s="385">
        <f t="shared" si="471"/>
        <v>0</v>
      </c>
      <c r="AV2135" s="380">
        <f t="shared" si="472"/>
        <v>0</v>
      </c>
      <c r="AW2135" s="381">
        <f t="shared" si="473"/>
        <v>0</v>
      </c>
      <c r="AX2135" s="382">
        <f t="shared" si="474"/>
        <v>0</v>
      </c>
      <c r="AY2135" s="383">
        <f t="shared" si="475"/>
        <v>0</v>
      </c>
      <c r="AZ2135" s="384">
        <f t="shared" si="476"/>
        <v>0</v>
      </c>
      <c r="BA2135" s="385">
        <f t="shared" si="477"/>
        <v>0</v>
      </c>
      <c r="BB2135" s="380">
        <f t="shared" si="478"/>
        <v>0</v>
      </c>
      <c r="BC2135" s="381">
        <f t="shared" si="479"/>
        <v>0</v>
      </c>
      <c r="BD2135" s="382">
        <f t="shared" si="480"/>
        <v>0</v>
      </c>
      <c r="BE2135" s="383">
        <f t="shared" si="481"/>
        <v>0</v>
      </c>
      <c r="BF2135" s="384">
        <f t="shared" si="482"/>
        <v>0</v>
      </c>
      <c r="BG2135" s="385">
        <f t="shared" si="483"/>
        <v>0</v>
      </c>
      <c r="BH2135" s="164"/>
      <c r="BI2135" s="351">
        <f t="shared" si="484"/>
        <v>0</v>
      </c>
      <c r="BJ2135" s="272">
        <f t="shared" si="485"/>
        <v>0</v>
      </c>
      <c r="BK2135" s="273" t="str">
        <f>IF(BJ2135=0,"",
IF(SUM($BJ$2081:BJ2135)=1,BL2135,
IF($BJ$2201&gt;SUM($BJ$2081:BJ2135),_xlfn.CONCAT(", ",BL2135),
IF($BJ$2201=SUM($BJ$2081:BJ2135),_xlfn.CONCAT(" y ",BL2135)))))</f>
        <v/>
      </c>
      <c r="BL2135" s="156" t="s">
        <v>5169</v>
      </c>
      <c r="BM2135" s="272">
        <f t="shared" si="486"/>
        <v>0</v>
      </c>
      <c r="BN2135" s="273" t="str">
        <f>IF(BM2135=0,"",
IF(SUM($BM$2081:BM2135)=1,BO2135,
IF($BM$2201&gt;SUM($BM$2081:BM2135),_xlfn.CONCAT(", ",BO2135),
IF($BM$2201=SUM($BM$2081:BM2135),_xlfn.CONCAT(" y ",BO2135)))))</f>
        <v/>
      </c>
      <c r="BO2135" s="156" t="s">
        <v>5169</v>
      </c>
    </row>
    <row r="2136" spans="1:67" ht="15" customHeight="1">
      <c r="A2136" s="57"/>
      <c r="B2136" s="26"/>
      <c r="C2136" s="165" t="s">
        <v>5170</v>
      </c>
      <c r="D2136" s="852" t="str">
        <f t="shared" si="459"/>
        <v>INSTITUTO VERACRUZANO DE LA VIVIENDA</v>
      </c>
      <c r="E2136" s="853"/>
      <c r="F2136" s="853"/>
      <c r="G2136" s="853"/>
      <c r="H2136" s="853"/>
      <c r="I2136" s="853"/>
      <c r="J2136" s="853"/>
      <c r="K2136" s="853"/>
      <c r="L2136" s="853"/>
      <c r="M2136" s="853"/>
      <c r="N2136" s="853"/>
      <c r="O2136" s="854"/>
      <c r="P2136" s="612"/>
      <c r="Q2136" s="612"/>
      <c r="R2136" s="612"/>
      <c r="S2136" s="612"/>
      <c r="T2136" s="612"/>
      <c r="U2136" s="612"/>
      <c r="V2136" s="612"/>
      <c r="W2136" s="612"/>
      <c r="X2136" s="612"/>
      <c r="Y2136" s="612"/>
      <c r="Z2136" s="612"/>
      <c r="AA2136" s="612"/>
      <c r="AB2136" s="612"/>
      <c r="AC2136" s="612"/>
      <c r="AD2136" s="612"/>
      <c r="AE2136" s="164"/>
      <c r="AF2136" s="164"/>
      <c r="AG2136" s="374">
        <f t="shared" si="487"/>
        <v>0</v>
      </c>
      <c r="AH2136" s="375">
        <f t="shared" si="488"/>
        <v>0</v>
      </c>
      <c r="AI2136" s="376">
        <f t="shared" si="489"/>
        <v>0</v>
      </c>
      <c r="AJ2136" s="380">
        <f t="shared" si="460"/>
        <v>0</v>
      </c>
      <c r="AK2136" s="381">
        <f t="shared" si="461"/>
        <v>0</v>
      </c>
      <c r="AL2136" s="382">
        <f t="shared" si="462"/>
        <v>0</v>
      </c>
      <c r="AM2136" s="383">
        <f t="shared" si="463"/>
        <v>0</v>
      </c>
      <c r="AN2136" s="384">
        <f t="shared" si="464"/>
        <v>0</v>
      </c>
      <c r="AO2136" s="385">
        <f t="shared" si="465"/>
        <v>0</v>
      </c>
      <c r="AP2136" s="380">
        <f t="shared" si="466"/>
        <v>0</v>
      </c>
      <c r="AQ2136" s="381">
        <f t="shared" si="467"/>
        <v>0</v>
      </c>
      <c r="AR2136" s="382">
        <f t="shared" si="468"/>
        <v>0</v>
      </c>
      <c r="AS2136" s="383">
        <f t="shared" si="469"/>
        <v>0</v>
      </c>
      <c r="AT2136" s="384">
        <f t="shared" si="470"/>
        <v>0</v>
      </c>
      <c r="AU2136" s="385">
        <f t="shared" si="471"/>
        <v>0</v>
      </c>
      <c r="AV2136" s="380">
        <f t="shared" si="472"/>
        <v>0</v>
      </c>
      <c r="AW2136" s="381">
        <f t="shared" si="473"/>
        <v>0</v>
      </c>
      <c r="AX2136" s="382">
        <f t="shared" si="474"/>
        <v>0</v>
      </c>
      <c r="AY2136" s="383">
        <f t="shared" si="475"/>
        <v>0</v>
      </c>
      <c r="AZ2136" s="384">
        <f t="shared" si="476"/>
        <v>0</v>
      </c>
      <c r="BA2136" s="385">
        <f t="shared" si="477"/>
        <v>0</v>
      </c>
      <c r="BB2136" s="380">
        <f t="shared" si="478"/>
        <v>0</v>
      </c>
      <c r="BC2136" s="381">
        <f t="shared" si="479"/>
        <v>0</v>
      </c>
      <c r="BD2136" s="382">
        <f t="shared" si="480"/>
        <v>0</v>
      </c>
      <c r="BE2136" s="383">
        <f t="shared" si="481"/>
        <v>0</v>
      </c>
      <c r="BF2136" s="384">
        <f t="shared" si="482"/>
        <v>0</v>
      </c>
      <c r="BG2136" s="385">
        <f t="shared" si="483"/>
        <v>0</v>
      </c>
      <c r="BH2136" s="164"/>
      <c r="BI2136" s="351">
        <f t="shared" si="484"/>
        <v>0</v>
      </c>
      <c r="BJ2136" s="272">
        <f t="shared" si="485"/>
        <v>0</v>
      </c>
      <c r="BK2136" s="273" t="str">
        <f>IF(BJ2136=0,"",
IF(SUM($BJ$2081:BJ2136)=1,BL2136,
IF($BJ$2201&gt;SUM($BJ$2081:BJ2136),_xlfn.CONCAT(", ",BL2136),
IF($BJ$2201=SUM($BJ$2081:BJ2136),_xlfn.CONCAT(" y ",BL2136)))))</f>
        <v/>
      </c>
      <c r="BL2136" s="156" t="s">
        <v>5171</v>
      </c>
      <c r="BM2136" s="272">
        <f t="shared" si="486"/>
        <v>0</v>
      </c>
      <c r="BN2136" s="273" t="str">
        <f>IF(BM2136=0,"",
IF(SUM($BM$2081:BM2136)=1,BO2136,
IF($BM$2201&gt;SUM($BM$2081:BM2136),_xlfn.CONCAT(", ",BO2136),
IF($BM$2201=SUM($BM$2081:BM2136),_xlfn.CONCAT(" y ",BO2136)))))</f>
        <v/>
      </c>
      <c r="BO2136" s="156" t="s">
        <v>5171</v>
      </c>
    </row>
    <row r="2137" spans="1:67" ht="15" customHeight="1">
      <c r="A2137" s="57"/>
      <c r="B2137" s="26"/>
      <c r="C2137" s="165" t="s">
        <v>5172</v>
      </c>
      <c r="D2137" s="852" t="str">
        <f t="shared" si="459"/>
        <v>AGENCIA ESTATAL DE ENERGIA DEL ESTADO DE VERACRUZ</v>
      </c>
      <c r="E2137" s="853"/>
      <c r="F2137" s="853"/>
      <c r="G2137" s="853"/>
      <c r="H2137" s="853"/>
      <c r="I2137" s="853"/>
      <c r="J2137" s="853"/>
      <c r="K2137" s="853"/>
      <c r="L2137" s="853"/>
      <c r="M2137" s="853"/>
      <c r="N2137" s="853"/>
      <c r="O2137" s="854"/>
      <c r="P2137" s="612"/>
      <c r="Q2137" s="612"/>
      <c r="R2137" s="612"/>
      <c r="S2137" s="612"/>
      <c r="T2137" s="612"/>
      <c r="U2137" s="612"/>
      <c r="V2137" s="612"/>
      <c r="W2137" s="612"/>
      <c r="X2137" s="612"/>
      <c r="Y2137" s="612"/>
      <c r="Z2137" s="612"/>
      <c r="AA2137" s="612"/>
      <c r="AB2137" s="612"/>
      <c r="AC2137" s="612"/>
      <c r="AD2137" s="612"/>
      <c r="AE2137" s="164"/>
      <c r="AF2137" s="164"/>
      <c r="AG2137" s="374">
        <f t="shared" si="487"/>
        <v>0</v>
      </c>
      <c r="AH2137" s="375">
        <f t="shared" si="488"/>
        <v>0</v>
      </c>
      <c r="AI2137" s="376">
        <f t="shared" si="489"/>
        <v>0</v>
      </c>
      <c r="AJ2137" s="380">
        <f t="shared" si="460"/>
        <v>0</v>
      </c>
      <c r="AK2137" s="381">
        <f t="shared" si="461"/>
        <v>0</v>
      </c>
      <c r="AL2137" s="382">
        <f t="shared" si="462"/>
        <v>0</v>
      </c>
      <c r="AM2137" s="383">
        <f t="shared" si="463"/>
        <v>0</v>
      </c>
      <c r="AN2137" s="384">
        <f t="shared" si="464"/>
        <v>0</v>
      </c>
      <c r="AO2137" s="385">
        <f t="shared" si="465"/>
        <v>0</v>
      </c>
      <c r="AP2137" s="380">
        <f t="shared" si="466"/>
        <v>0</v>
      </c>
      <c r="AQ2137" s="381">
        <f t="shared" si="467"/>
        <v>0</v>
      </c>
      <c r="AR2137" s="382">
        <f t="shared" si="468"/>
        <v>0</v>
      </c>
      <c r="AS2137" s="383">
        <f t="shared" si="469"/>
        <v>0</v>
      </c>
      <c r="AT2137" s="384">
        <f t="shared" si="470"/>
        <v>0</v>
      </c>
      <c r="AU2137" s="385">
        <f t="shared" si="471"/>
        <v>0</v>
      </c>
      <c r="AV2137" s="380">
        <f t="shared" si="472"/>
        <v>0</v>
      </c>
      <c r="AW2137" s="381">
        <f t="shared" si="473"/>
        <v>0</v>
      </c>
      <c r="AX2137" s="382">
        <f t="shared" si="474"/>
        <v>0</v>
      </c>
      <c r="AY2137" s="383">
        <f t="shared" si="475"/>
        <v>0</v>
      </c>
      <c r="AZ2137" s="384">
        <f t="shared" si="476"/>
        <v>0</v>
      </c>
      <c r="BA2137" s="385">
        <f t="shared" si="477"/>
        <v>0</v>
      </c>
      <c r="BB2137" s="380">
        <f t="shared" si="478"/>
        <v>0</v>
      </c>
      <c r="BC2137" s="381">
        <f t="shared" si="479"/>
        <v>0</v>
      </c>
      <c r="BD2137" s="382">
        <f t="shared" si="480"/>
        <v>0</v>
      </c>
      <c r="BE2137" s="383">
        <f t="shared" si="481"/>
        <v>0</v>
      </c>
      <c r="BF2137" s="384">
        <f t="shared" si="482"/>
        <v>0</v>
      </c>
      <c r="BG2137" s="385">
        <f t="shared" si="483"/>
        <v>0</v>
      </c>
      <c r="BH2137" s="164"/>
      <c r="BI2137" s="351">
        <f t="shared" si="484"/>
        <v>0</v>
      </c>
      <c r="BJ2137" s="272">
        <f t="shared" si="485"/>
        <v>0</v>
      </c>
      <c r="BK2137" s="273" t="str">
        <f>IF(BJ2137=0,"",
IF(SUM($BJ$2081:BJ2137)=1,BL2137,
IF($BJ$2201&gt;SUM($BJ$2081:BJ2137),_xlfn.CONCAT(", ",BL2137),
IF($BJ$2201=SUM($BJ$2081:BJ2137),_xlfn.CONCAT(" y ",BL2137)))))</f>
        <v/>
      </c>
      <c r="BL2137" s="156" t="s">
        <v>5173</v>
      </c>
      <c r="BM2137" s="272">
        <f t="shared" si="486"/>
        <v>0</v>
      </c>
      <c r="BN2137" s="273" t="str">
        <f>IF(BM2137=0,"",
IF(SUM($BM$2081:BM2137)=1,BO2137,
IF($BM$2201&gt;SUM($BM$2081:BM2137),_xlfn.CONCAT(", ",BO2137),
IF($BM$2201=SUM($BM$2081:BM2137),_xlfn.CONCAT(" y ",BO2137)))))</f>
        <v/>
      </c>
      <c r="BO2137" s="156" t="s">
        <v>5173</v>
      </c>
    </row>
    <row r="2138" spans="1:67" ht="15" customHeight="1">
      <c r="A2138" s="57"/>
      <c r="B2138" s="26"/>
      <c r="C2138" s="165" t="s">
        <v>5174</v>
      </c>
      <c r="D2138" s="852" t="str">
        <f t="shared" si="459"/>
        <v>INSTITUTO VERACRUZANO DE LAS MUJERES</v>
      </c>
      <c r="E2138" s="853"/>
      <c r="F2138" s="853"/>
      <c r="G2138" s="853"/>
      <c r="H2138" s="853"/>
      <c r="I2138" s="853"/>
      <c r="J2138" s="853"/>
      <c r="K2138" s="853"/>
      <c r="L2138" s="853"/>
      <c r="M2138" s="853"/>
      <c r="N2138" s="853"/>
      <c r="O2138" s="854"/>
      <c r="P2138" s="612"/>
      <c r="Q2138" s="612"/>
      <c r="R2138" s="612"/>
      <c r="S2138" s="612"/>
      <c r="T2138" s="612"/>
      <c r="U2138" s="612"/>
      <c r="V2138" s="612"/>
      <c r="W2138" s="612"/>
      <c r="X2138" s="612"/>
      <c r="Y2138" s="612"/>
      <c r="Z2138" s="612"/>
      <c r="AA2138" s="612"/>
      <c r="AB2138" s="612"/>
      <c r="AC2138" s="612"/>
      <c r="AD2138" s="612"/>
      <c r="AE2138" s="164"/>
      <c r="AF2138" s="164"/>
      <c r="AG2138" s="374">
        <f t="shared" si="487"/>
        <v>0</v>
      </c>
      <c r="AH2138" s="375">
        <f t="shared" si="488"/>
        <v>0</v>
      </c>
      <c r="AI2138" s="376">
        <f t="shared" si="489"/>
        <v>0</v>
      </c>
      <c r="AJ2138" s="380">
        <f t="shared" si="460"/>
        <v>0</v>
      </c>
      <c r="AK2138" s="381">
        <f t="shared" si="461"/>
        <v>0</v>
      </c>
      <c r="AL2138" s="382">
        <f t="shared" si="462"/>
        <v>0</v>
      </c>
      <c r="AM2138" s="383">
        <f t="shared" si="463"/>
        <v>0</v>
      </c>
      <c r="AN2138" s="384">
        <f t="shared" si="464"/>
        <v>0</v>
      </c>
      <c r="AO2138" s="385">
        <f t="shared" si="465"/>
        <v>0</v>
      </c>
      <c r="AP2138" s="380">
        <f t="shared" si="466"/>
        <v>0</v>
      </c>
      <c r="AQ2138" s="381">
        <f t="shared" si="467"/>
        <v>0</v>
      </c>
      <c r="AR2138" s="382">
        <f t="shared" si="468"/>
        <v>0</v>
      </c>
      <c r="AS2138" s="383">
        <f t="shared" si="469"/>
        <v>0</v>
      </c>
      <c r="AT2138" s="384">
        <f t="shared" si="470"/>
        <v>0</v>
      </c>
      <c r="AU2138" s="385">
        <f t="shared" si="471"/>
        <v>0</v>
      </c>
      <c r="AV2138" s="380">
        <f t="shared" si="472"/>
        <v>0</v>
      </c>
      <c r="AW2138" s="381">
        <f t="shared" si="473"/>
        <v>0</v>
      </c>
      <c r="AX2138" s="382">
        <f t="shared" si="474"/>
        <v>0</v>
      </c>
      <c r="AY2138" s="383">
        <f t="shared" si="475"/>
        <v>0</v>
      </c>
      <c r="AZ2138" s="384">
        <f t="shared" si="476"/>
        <v>0</v>
      </c>
      <c r="BA2138" s="385">
        <f t="shared" si="477"/>
        <v>0</v>
      </c>
      <c r="BB2138" s="380">
        <f t="shared" si="478"/>
        <v>0</v>
      </c>
      <c r="BC2138" s="381">
        <f t="shared" si="479"/>
        <v>0</v>
      </c>
      <c r="BD2138" s="382">
        <f t="shared" si="480"/>
        <v>0</v>
      </c>
      <c r="BE2138" s="383">
        <f t="shared" si="481"/>
        <v>0</v>
      </c>
      <c r="BF2138" s="384">
        <f t="shared" si="482"/>
        <v>0</v>
      </c>
      <c r="BG2138" s="385">
        <f t="shared" si="483"/>
        <v>0</v>
      </c>
      <c r="BH2138" s="164"/>
      <c r="BI2138" s="351">
        <f t="shared" si="484"/>
        <v>0</v>
      </c>
      <c r="BJ2138" s="272">
        <f t="shared" si="485"/>
        <v>0</v>
      </c>
      <c r="BK2138" s="273" t="str">
        <f>IF(BJ2138=0,"",
IF(SUM($BJ$2081:BJ2138)=1,BL2138,
IF($BJ$2201&gt;SUM($BJ$2081:BJ2138),_xlfn.CONCAT(", ",BL2138),
IF($BJ$2201=SUM($BJ$2081:BJ2138),_xlfn.CONCAT(" y ",BL2138)))))</f>
        <v/>
      </c>
      <c r="BL2138" s="156" t="s">
        <v>5175</v>
      </c>
      <c r="BM2138" s="272">
        <f t="shared" si="486"/>
        <v>0</v>
      </c>
      <c r="BN2138" s="273" t="str">
        <f>IF(BM2138=0,"",
IF(SUM($BM$2081:BM2138)=1,BO2138,
IF($BM$2201&gt;SUM($BM$2081:BM2138),_xlfn.CONCAT(", ",BO2138),
IF($BM$2201=SUM($BM$2081:BM2138),_xlfn.CONCAT(" y ",BO2138)))))</f>
        <v/>
      </c>
      <c r="BO2138" s="156" t="s">
        <v>5175</v>
      </c>
    </row>
    <row r="2139" spans="1:67" ht="15" customHeight="1">
      <c r="A2139" s="57"/>
      <c r="B2139" s="26"/>
      <c r="C2139" s="165" t="s">
        <v>5176</v>
      </c>
      <c r="D2139" s="852" t="str">
        <f t="shared" si="459"/>
        <v>INSTITUTO VERACRUZANO DE DESARROLLO MUNICIPAL</v>
      </c>
      <c r="E2139" s="853"/>
      <c r="F2139" s="853"/>
      <c r="G2139" s="853"/>
      <c r="H2139" s="853"/>
      <c r="I2139" s="853"/>
      <c r="J2139" s="853"/>
      <c r="K2139" s="853"/>
      <c r="L2139" s="853"/>
      <c r="M2139" s="853"/>
      <c r="N2139" s="853"/>
      <c r="O2139" s="854"/>
      <c r="P2139" s="612"/>
      <c r="Q2139" s="612"/>
      <c r="R2139" s="612"/>
      <c r="S2139" s="612"/>
      <c r="T2139" s="612"/>
      <c r="U2139" s="612"/>
      <c r="V2139" s="612"/>
      <c r="W2139" s="612"/>
      <c r="X2139" s="612"/>
      <c r="Y2139" s="612"/>
      <c r="Z2139" s="612"/>
      <c r="AA2139" s="612"/>
      <c r="AB2139" s="612"/>
      <c r="AC2139" s="612"/>
      <c r="AD2139" s="612"/>
      <c r="AE2139" s="164"/>
      <c r="AF2139" s="164"/>
      <c r="AG2139" s="374">
        <f t="shared" si="487"/>
        <v>0</v>
      </c>
      <c r="AH2139" s="375">
        <f t="shared" si="488"/>
        <v>0</v>
      </c>
      <c r="AI2139" s="376">
        <f t="shared" si="489"/>
        <v>0</v>
      </c>
      <c r="AJ2139" s="380">
        <f t="shared" si="460"/>
        <v>0</v>
      </c>
      <c r="AK2139" s="381">
        <f t="shared" si="461"/>
        <v>0</v>
      </c>
      <c r="AL2139" s="382">
        <f t="shared" si="462"/>
        <v>0</v>
      </c>
      <c r="AM2139" s="383">
        <f t="shared" si="463"/>
        <v>0</v>
      </c>
      <c r="AN2139" s="384">
        <f t="shared" si="464"/>
        <v>0</v>
      </c>
      <c r="AO2139" s="385">
        <f t="shared" si="465"/>
        <v>0</v>
      </c>
      <c r="AP2139" s="380">
        <f t="shared" si="466"/>
        <v>0</v>
      </c>
      <c r="AQ2139" s="381">
        <f t="shared" si="467"/>
        <v>0</v>
      </c>
      <c r="AR2139" s="382">
        <f t="shared" si="468"/>
        <v>0</v>
      </c>
      <c r="AS2139" s="383">
        <f t="shared" si="469"/>
        <v>0</v>
      </c>
      <c r="AT2139" s="384">
        <f t="shared" si="470"/>
        <v>0</v>
      </c>
      <c r="AU2139" s="385">
        <f t="shared" si="471"/>
        <v>0</v>
      </c>
      <c r="AV2139" s="380">
        <f t="shared" si="472"/>
        <v>0</v>
      </c>
      <c r="AW2139" s="381">
        <f t="shared" si="473"/>
        <v>0</v>
      </c>
      <c r="AX2139" s="382">
        <f t="shared" si="474"/>
        <v>0</v>
      </c>
      <c r="AY2139" s="383">
        <f t="shared" si="475"/>
        <v>0</v>
      </c>
      <c r="AZ2139" s="384">
        <f t="shared" si="476"/>
        <v>0</v>
      </c>
      <c r="BA2139" s="385">
        <f t="shared" si="477"/>
        <v>0</v>
      </c>
      <c r="BB2139" s="380">
        <f t="shared" si="478"/>
        <v>0</v>
      </c>
      <c r="BC2139" s="381">
        <f t="shared" si="479"/>
        <v>0</v>
      </c>
      <c r="BD2139" s="382">
        <f t="shared" si="480"/>
        <v>0</v>
      </c>
      <c r="BE2139" s="383">
        <f t="shared" si="481"/>
        <v>0</v>
      </c>
      <c r="BF2139" s="384">
        <f t="shared" si="482"/>
        <v>0</v>
      </c>
      <c r="BG2139" s="385">
        <f t="shared" si="483"/>
        <v>0</v>
      </c>
      <c r="BH2139" s="164"/>
      <c r="BI2139" s="351">
        <f t="shared" si="484"/>
        <v>0</v>
      </c>
      <c r="BJ2139" s="272">
        <f t="shared" si="485"/>
        <v>0</v>
      </c>
      <c r="BK2139" s="273" t="str">
        <f>IF(BJ2139=0,"",
IF(SUM($BJ$2081:BJ2139)=1,BL2139,
IF($BJ$2201&gt;SUM($BJ$2081:BJ2139),_xlfn.CONCAT(", ",BL2139),
IF($BJ$2201=SUM($BJ$2081:BJ2139),_xlfn.CONCAT(" y ",BL2139)))))</f>
        <v/>
      </c>
      <c r="BL2139" s="156" t="s">
        <v>5177</v>
      </c>
      <c r="BM2139" s="272">
        <f t="shared" si="486"/>
        <v>0</v>
      </c>
      <c r="BN2139" s="273" t="str">
        <f>IF(BM2139=0,"",
IF(SUM($BM$2081:BM2139)=1,BO2139,
IF($BM$2201&gt;SUM($BM$2081:BM2139),_xlfn.CONCAT(", ",BO2139),
IF($BM$2201=SUM($BM$2081:BM2139),_xlfn.CONCAT(" y ",BO2139)))))</f>
        <v/>
      </c>
      <c r="BO2139" s="156" t="s">
        <v>5177</v>
      </c>
    </row>
    <row r="2140" spans="1:67" ht="15" customHeight="1">
      <c r="A2140" s="57"/>
      <c r="B2140" s="26"/>
      <c r="C2140" s="165" t="s">
        <v>5178</v>
      </c>
      <c r="D2140" s="852" t="str">
        <f t="shared" si="459"/>
        <v>COMISION EJECUTIVA PARA LA ATENCION INTEGRAL A VICTIMAS DEL DELITO</v>
      </c>
      <c r="E2140" s="853"/>
      <c r="F2140" s="853"/>
      <c r="G2140" s="853"/>
      <c r="H2140" s="853"/>
      <c r="I2140" s="853"/>
      <c r="J2140" s="853"/>
      <c r="K2140" s="853"/>
      <c r="L2140" s="853"/>
      <c r="M2140" s="853"/>
      <c r="N2140" s="853"/>
      <c r="O2140" s="854"/>
      <c r="P2140" s="612"/>
      <c r="Q2140" s="612"/>
      <c r="R2140" s="612"/>
      <c r="S2140" s="612"/>
      <c r="T2140" s="612"/>
      <c r="U2140" s="612"/>
      <c r="V2140" s="612"/>
      <c r="W2140" s="612"/>
      <c r="X2140" s="612"/>
      <c r="Y2140" s="612"/>
      <c r="Z2140" s="612"/>
      <c r="AA2140" s="612"/>
      <c r="AB2140" s="612"/>
      <c r="AC2140" s="612"/>
      <c r="AD2140" s="612"/>
      <c r="AE2140" s="164"/>
      <c r="AF2140" s="164"/>
      <c r="AG2140" s="374">
        <f t="shared" si="487"/>
        <v>0</v>
      </c>
      <c r="AH2140" s="375">
        <f t="shared" si="488"/>
        <v>0</v>
      </c>
      <c r="AI2140" s="376">
        <f t="shared" si="489"/>
        <v>0</v>
      </c>
      <c r="AJ2140" s="380">
        <f t="shared" si="460"/>
        <v>0</v>
      </c>
      <c r="AK2140" s="381">
        <f t="shared" si="461"/>
        <v>0</v>
      </c>
      <c r="AL2140" s="382">
        <f t="shared" si="462"/>
        <v>0</v>
      </c>
      <c r="AM2140" s="383">
        <f t="shared" si="463"/>
        <v>0</v>
      </c>
      <c r="AN2140" s="384">
        <f t="shared" si="464"/>
        <v>0</v>
      </c>
      <c r="AO2140" s="385">
        <f t="shared" si="465"/>
        <v>0</v>
      </c>
      <c r="AP2140" s="380">
        <f t="shared" si="466"/>
        <v>0</v>
      </c>
      <c r="AQ2140" s="381">
        <f t="shared" si="467"/>
        <v>0</v>
      </c>
      <c r="AR2140" s="382">
        <f t="shared" si="468"/>
        <v>0</v>
      </c>
      <c r="AS2140" s="383">
        <f t="shared" si="469"/>
        <v>0</v>
      </c>
      <c r="AT2140" s="384">
        <f t="shared" si="470"/>
        <v>0</v>
      </c>
      <c r="AU2140" s="385">
        <f t="shared" si="471"/>
        <v>0</v>
      </c>
      <c r="AV2140" s="380">
        <f t="shared" si="472"/>
        <v>0</v>
      </c>
      <c r="AW2140" s="381">
        <f t="shared" si="473"/>
        <v>0</v>
      </c>
      <c r="AX2140" s="382">
        <f t="shared" si="474"/>
        <v>0</v>
      </c>
      <c r="AY2140" s="383">
        <f t="shared" si="475"/>
        <v>0</v>
      </c>
      <c r="AZ2140" s="384">
        <f t="shared" si="476"/>
        <v>0</v>
      </c>
      <c r="BA2140" s="385">
        <f t="shared" si="477"/>
        <v>0</v>
      </c>
      <c r="BB2140" s="380">
        <f t="shared" si="478"/>
        <v>0</v>
      </c>
      <c r="BC2140" s="381">
        <f t="shared" si="479"/>
        <v>0</v>
      </c>
      <c r="BD2140" s="382">
        <f t="shared" si="480"/>
        <v>0</v>
      </c>
      <c r="BE2140" s="383">
        <f t="shared" si="481"/>
        <v>0</v>
      </c>
      <c r="BF2140" s="384">
        <f t="shared" si="482"/>
        <v>0</v>
      </c>
      <c r="BG2140" s="385">
        <f t="shared" si="483"/>
        <v>0</v>
      </c>
      <c r="BH2140" s="164"/>
      <c r="BI2140" s="351">
        <f t="shared" si="484"/>
        <v>0</v>
      </c>
      <c r="BJ2140" s="272">
        <f t="shared" si="485"/>
        <v>0</v>
      </c>
      <c r="BK2140" s="273" t="str">
        <f>IF(BJ2140=0,"",
IF(SUM($BJ$2081:BJ2140)=1,BL2140,
IF($BJ$2201&gt;SUM($BJ$2081:BJ2140),_xlfn.CONCAT(", ",BL2140),
IF($BJ$2201=SUM($BJ$2081:BJ2140),_xlfn.CONCAT(" y ",BL2140)))))</f>
        <v/>
      </c>
      <c r="BL2140" s="156" t="s">
        <v>5179</v>
      </c>
      <c r="BM2140" s="272">
        <f t="shared" si="486"/>
        <v>0</v>
      </c>
      <c r="BN2140" s="273" t="str">
        <f>IF(BM2140=0,"",
IF(SUM($BM$2081:BM2140)=1,BO2140,
IF($BM$2201&gt;SUM($BM$2081:BM2140),_xlfn.CONCAT(", ",BO2140),
IF($BM$2201=SUM($BM$2081:BM2140),_xlfn.CONCAT(" y ",BO2140)))))</f>
        <v/>
      </c>
      <c r="BO2140" s="156" t="s">
        <v>5179</v>
      </c>
    </row>
    <row r="2141" spans="1:67" ht="15" customHeight="1">
      <c r="A2141" s="57"/>
      <c r="B2141" s="26"/>
      <c r="C2141" s="165" t="s">
        <v>5180</v>
      </c>
      <c r="D2141" s="852" t="str">
        <f t="shared" si="459"/>
        <v>CENTRO DE JUSTICIA PARA MUJERES DEL ESTADO DE VERACRUZ</v>
      </c>
      <c r="E2141" s="853"/>
      <c r="F2141" s="853"/>
      <c r="G2141" s="853"/>
      <c r="H2141" s="853"/>
      <c r="I2141" s="853"/>
      <c r="J2141" s="853"/>
      <c r="K2141" s="853"/>
      <c r="L2141" s="853"/>
      <c r="M2141" s="853"/>
      <c r="N2141" s="853"/>
      <c r="O2141" s="854"/>
      <c r="P2141" s="612"/>
      <c r="Q2141" s="612"/>
      <c r="R2141" s="612"/>
      <c r="S2141" s="612"/>
      <c r="T2141" s="612"/>
      <c r="U2141" s="612"/>
      <c r="V2141" s="612"/>
      <c r="W2141" s="612"/>
      <c r="X2141" s="612"/>
      <c r="Y2141" s="612"/>
      <c r="Z2141" s="612"/>
      <c r="AA2141" s="612"/>
      <c r="AB2141" s="612"/>
      <c r="AC2141" s="612"/>
      <c r="AD2141" s="612"/>
      <c r="AE2141" s="164"/>
      <c r="AF2141" s="164"/>
      <c r="AG2141" s="374">
        <f t="shared" si="487"/>
        <v>0</v>
      </c>
      <c r="AH2141" s="375">
        <f t="shared" si="488"/>
        <v>0</v>
      </c>
      <c r="AI2141" s="376">
        <f t="shared" si="489"/>
        <v>0</v>
      </c>
      <c r="AJ2141" s="380">
        <f t="shared" si="460"/>
        <v>0</v>
      </c>
      <c r="AK2141" s="381">
        <f t="shared" si="461"/>
        <v>0</v>
      </c>
      <c r="AL2141" s="382">
        <f t="shared" si="462"/>
        <v>0</v>
      </c>
      <c r="AM2141" s="383">
        <f t="shared" si="463"/>
        <v>0</v>
      </c>
      <c r="AN2141" s="384">
        <f t="shared" si="464"/>
        <v>0</v>
      </c>
      <c r="AO2141" s="385">
        <f t="shared" si="465"/>
        <v>0</v>
      </c>
      <c r="AP2141" s="380">
        <f t="shared" si="466"/>
        <v>0</v>
      </c>
      <c r="AQ2141" s="381">
        <f t="shared" si="467"/>
        <v>0</v>
      </c>
      <c r="AR2141" s="382">
        <f t="shared" si="468"/>
        <v>0</v>
      </c>
      <c r="AS2141" s="383">
        <f t="shared" si="469"/>
        <v>0</v>
      </c>
      <c r="AT2141" s="384">
        <f t="shared" si="470"/>
        <v>0</v>
      </c>
      <c r="AU2141" s="385">
        <f t="shared" si="471"/>
        <v>0</v>
      </c>
      <c r="AV2141" s="380">
        <f t="shared" si="472"/>
        <v>0</v>
      </c>
      <c r="AW2141" s="381">
        <f t="shared" si="473"/>
        <v>0</v>
      </c>
      <c r="AX2141" s="382">
        <f t="shared" si="474"/>
        <v>0</v>
      </c>
      <c r="AY2141" s="383">
        <f t="shared" si="475"/>
        <v>0</v>
      </c>
      <c r="AZ2141" s="384">
        <f t="shared" si="476"/>
        <v>0</v>
      </c>
      <c r="BA2141" s="385">
        <f t="shared" si="477"/>
        <v>0</v>
      </c>
      <c r="BB2141" s="380">
        <f t="shared" si="478"/>
        <v>0</v>
      </c>
      <c r="BC2141" s="381">
        <f t="shared" si="479"/>
        <v>0</v>
      </c>
      <c r="BD2141" s="382">
        <f t="shared" si="480"/>
        <v>0</v>
      </c>
      <c r="BE2141" s="383">
        <f t="shared" si="481"/>
        <v>0</v>
      </c>
      <c r="BF2141" s="384">
        <f t="shared" si="482"/>
        <v>0</v>
      </c>
      <c r="BG2141" s="385">
        <f t="shared" si="483"/>
        <v>0</v>
      </c>
      <c r="BH2141" s="164"/>
      <c r="BI2141" s="351">
        <f t="shared" si="484"/>
        <v>0</v>
      </c>
      <c r="BJ2141" s="272">
        <f t="shared" si="485"/>
        <v>0</v>
      </c>
      <c r="BK2141" s="273" t="str">
        <f>IF(BJ2141=0,"",
IF(SUM($BJ$2081:BJ2141)=1,BL2141,
IF($BJ$2201&gt;SUM($BJ$2081:BJ2141),_xlfn.CONCAT(", ",BL2141),
IF($BJ$2201=SUM($BJ$2081:BJ2141),_xlfn.CONCAT(" y ",BL2141)))))</f>
        <v/>
      </c>
      <c r="BL2141" s="156" t="s">
        <v>5181</v>
      </c>
      <c r="BM2141" s="272">
        <f t="shared" si="486"/>
        <v>0</v>
      </c>
      <c r="BN2141" s="273" t="str">
        <f>IF(BM2141=0,"",
IF(SUM($BM$2081:BM2141)=1,BO2141,
IF($BM$2201&gt;SUM($BM$2081:BM2141),_xlfn.CONCAT(", ",BO2141),
IF($BM$2201=SUM($BM$2081:BM2141),_xlfn.CONCAT(" y ",BO2141)))))</f>
        <v/>
      </c>
      <c r="BO2141" s="156" t="s">
        <v>5181</v>
      </c>
    </row>
    <row r="2142" spans="1:67" ht="15" customHeight="1">
      <c r="A2142" s="57"/>
      <c r="B2142" s="26"/>
      <c r="C2142" s="165" t="s">
        <v>5182</v>
      </c>
      <c r="D2142" s="852" t="str">
        <f t="shared" si="459"/>
        <v>INSTITUTO DE PENSIONES DEL ESTADO</v>
      </c>
      <c r="E2142" s="853"/>
      <c r="F2142" s="853"/>
      <c r="G2142" s="853"/>
      <c r="H2142" s="853"/>
      <c r="I2142" s="853"/>
      <c r="J2142" s="853"/>
      <c r="K2142" s="853"/>
      <c r="L2142" s="853"/>
      <c r="M2142" s="853"/>
      <c r="N2142" s="853"/>
      <c r="O2142" s="854"/>
      <c r="P2142" s="612"/>
      <c r="Q2142" s="612"/>
      <c r="R2142" s="612"/>
      <c r="S2142" s="612"/>
      <c r="T2142" s="612"/>
      <c r="U2142" s="612"/>
      <c r="V2142" s="612"/>
      <c r="W2142" s="612"/>
      <c r="X2142" s="612"/>
      <c r="Y2142" s="612"/>
      <c r="Z2142" s="612"/>
      <c r="AA2142" s="612"/>
      <c r="AB2142" s="612"/>
      <c r="AC2142" s="612"/>
      <c r="AD2142" s="612"/>
      <c r="AE2142" s="164"/>
      <c r="AF2142" s="164"/>
      <c r="AG2142" s="374">
        <f t="shared" si="487"/>
        <v>0</v>
      </c>
      <c r="AH2142" s="375">
        <f t="shared" si="488"/>
        <v>0</v>
      </c>
      <c r="AI2142" s="376">
        <f t="shared" si="489"/>
        <v>0</v>
      </c>
      <c r="AJ2142" s="380">
        <f t="shared" si="460"/>
        <v>0</v>
      </c>
      <c r="AK2142" s="381">
        <f t="shared" si="461"/>
        <v>0</v>
      </c>
      <c r="AL2142" s="382">
        <f t="shared" si="462"/>
        <v>0</v>
      </c>
      <c r="AM2142" s="383">
        <f t="shared" si="463"/>
        <v>0</v>
      </c>
      <c r="AN2142" s="384">
        <f t="shared" si="464"/>
        <v>0</v>
      </c>
      <c r="AO2142" s="385">
        <f t="shared" si="465"/>
        <v>0</v>
      </c>
      <c r="AP2142" s="380">
        <f t="shared" si="466"/>
        <v>0</v>
      </c>
      <c r="AQ2142" s="381">
        <f t="shared" si="467"/>
        <v>0</v>
      </c>
      <c r="AR2142" s="382">
        <f t="shared" si="468"/>
        <v>0</v>
      </c>
      <c r="AS2142" s="383">
        <f t="shared" si="469"/>
        <v>0</v>
      </c>
      <c r="AT2142" s="384">
        <f t="shared" si="470"/>
        <v>0</v>
      </c>
      <c r="AU2142" s="385">
        <f t="shared" si="471"/>
        <v>0</v>
      </c>
      <c r="AV2142" s="380">
        <f t="shared" si="472"/>
        <v>0</v>
      </c>
      <c r="AW2142" s="381">
        <f t="shared" si="473"/>
        <v>0</v>
      </c>
      <c r="AX2142" s="382">
        <f t="shared" si="474"/>
        <v>0</v>
      </c>
      <c r="AY2142" s="383">
        <f t="shared" si="475"/>
        <v>0</v>
      </c>
      <c r="AZ2142" s="384">
        <f t="shared" si="476"/>
        <v>0</v>
      </c>
      <c r="BA2142" s="385">
        <f t="shared" si="477"/>
        <v>0</v>
      </c>
      <c r="BB2142" s="380">
        <f t="shared" si="478"/>
        <v>0</v>
      </c>
      <c r="BC2142" s="381">
        <f t="shared" si="479"/>
        <v>0</v>
      </c>
      <c r="BD2142" s="382">
        <f t="shared" si="480"/>
        <v>0</v>
      </c>
      <c r="BE2142" s="383">
        <f t="shared" si="481"/>
        <v>0</v>
      </c>
      <c r="BF2142" s="384">
        <f t="shared" si="482"/>
        <v>0</v>
      </c>
      <c r="BG2142" s="385">
        <f t="shared" si="483"/>
        <v>0</v>
      </c>
      <c r="BH2142" s="164"/>
      <c r="BI2142" s="351">
        <f t="shared" si="484"/>
        <v>0</v>
      </c>
      <c r="BJ2142" s="272">
        <f t="shared" si="485"/>
        <v>0</v>
      </c>
      <c r="BK2142" s="273" t="str">
        <f>IF(BJ2142=0,"",
IF(SUM($BJ$2081:BJ2142)=1,BL2142,
IF($BJ$2201&gt;SUM($BJ$2081:BJ2142),_xlfn.CONCAT(", ",BL2142),
IF($BJ$2201=SUM($BJ$2081:BJ2142),_xlfn.CONCAT(" y ",BL2142)))))</f>
        <v/>
      </c>
      <c r="BL2142" s="156" t="s">
        <v>5183</v>
      </c>
      <c r="BM2142" s="272">
        <f t="shared" si="486"/>
        <v>0</v>
      </c>
      <c r="BN2142" s="273" t="str">
        <f>IF(BM2142=0,"",
IF(SUM($BM$2081:BM2142)=1,BO2142,
IF($BM$2201&gt;SUM($BM$2081:BM2142),_xlfn.CONCAT(", ",BO2142),
IF($BM$2201=SUM($BM$2081:BM2142),_xlfn.CONCAT(" y ",BO2142)))))</f>
        <v/>
      </c>
      <c r="BO2142" s="156" t="s">
        <v>5183</v>
      </c>
    </row>
    <row r="2143" spans="1:67" ht="15" customHeight="1">
      <c r="A2143" s="57"/>
      <c r="B2143" s="26"/>
      <c r="C2143" s="165" t="s">
        <v>5184</v>
      </c>
      <c r="D2143" s="852" t="str">
        <f t="shared" si="459"/>
        <v>COMISION DEL AGUA DEL ESTADO DE VERACRUZ</v>
      </c>
      <c r="E2143" s="853"/>
      <c r="F2143" s="853"/>
      <c r="G2143" s="853"/>
      <c r="H2143" s="853"/>
      <c r="I2143" s="853"/>
      <c r="J2143" s="853"/>
      <c r="K2143" s="853"/>
      <c r="L2143" s="853"/>
      <c r="M2143" s="853"/>
      <c r="N2143" s="853"/>
      <c r="O2143" s="854"/>
      <c r="P2143" s="612"/>
      <c r="Q2143" s="612"/>
      <c r="R2143" s="612"/>
      <c r="S2143" s="612"/>
      <c r="T2143" s="612"/>
      <c r="U2143" s="612"/>
      <c r="V2143" s="612"/>
      <c r="W2143" s="612"/>
      <c r="X2143" s="612"/>
      <c r="Y2143" s="612"/>
      <c r="Z2143" s="612"/>
      <c r="AA2143" s="612"/>
      <c r="AB2143" s="612"/>
      <c r="AC2143" s="612"/>
      <c r="AD2143" s="612"/>
      <c r="AE2143" s="164"/>
      <c r="AF2143" s="164"/>
      <c r="AG2143" s="374">
        <f t="shared" si="487"/>
        <v>0</v>
      </c>
      <c r="AH2143" s="375">
        <f t="shared" si="488"/>
        <v>0</v>
      </c>
      <c r="AI2143" s="376">
        <f t="shared" si="489"/>
        <v>0</v>
      </c>
      <c r="AJ2143" s="380">
        <f t="shared" si="460"/>
        <v>0</v>
      </c>
      <c r="AK2143" s="381">
        <f t="shared" si="461"/>
        <v>0</v>
      </c>
      <c r="AL2143" s="382">
        <f t="shared" si="462"/>
        <v>0</v>
      </c>
      <c r="AM2143" s="383">
        <f t="shared" si="463"/>
        <v>0</v>
      </c>
      <c r="AN2143" s="384">
        <f t="shared" si="464"/>
        <v>0</v>
      </c>
      <c r="AO2143" s="385">
        <f t="shared" si="465"/>
        <v>0</v>
      </c>
      <c r="AP2143" s="380">
        <f t="shared" si="466"/>
        <v>0</v>
      </c>
      <c r="AQ2143" s="381">
        <f t="shared" si="467"/>
        <v>0</v>
      </c>
      <c r="AR2143" s="382">
        <f t="shared" si="468"/>
        <v>0</v>
      </c>
      <c r="AS2143" s="383">
        <f t="shared" si="469"/>
        <v>0</v>
      </c>
      <c r="AT2143" s="384">
        <f t="shared" si="470"/>
        <v>0</v>
      </c>
      <c r="AU2143" s="385">
        <f t="shared" si="471"/>
        <v>0</v>
      </c>
      <c r="AV2143" s="380">
        <f t="shared" si="472"/>
        <v>0</v>
      </c>
      <c r="AW2143" s="381">
        <f t="shared" si="473"/>
        <v>0</v>
      </c>
      <c r="AX2143" s="382">
        <f t="shared" si="474"/>
        <v>0</v>
      </c>
      <c r="AY2143" s="383">
        <f t="shared" si="475"/>
        <v>0</v>
      </c>
      <c r="AZ2143" s="384">
        <f t="shared" si="476"/>
        <v>0</v>
      </c>
      <c r="BA2143" s="385">
        <f t="shared" si="477"/>
        <v>0</v>
      </c>
      <c r="BB2143" s="380">
        <f t="shared" si="478"/>
        <v>0</v>
      </c>
      <c r="BC2143" s="381">
        <f t="shared" si="479"/>
        <v>0</v>
      </c>
      <c r="BD2143" s="382">
        <f t="shared" si="480"/>
        <v>0</v>
      </c>
      <c r="BE2143" s="383">
        <f t="shared" si="481"/>
        <v>0</v>
      </c>
      <c r="BF2143" s="384">
        <f t="shared" si="482"/>
        <v>0</v>
      </c>
      <c r="BG2143" s="385">
        <f t="shared" si="483"/>
        <v>0</v>
      </c>
      <c r="BH2143" s="164"/>
      <c r="BI2143" s="351">
        <f t="shared" si="484"/>
        <v>0</v>
      </c>
      <c r="BJ2143" s="272">
        <f t="shared" si="485"/>
        <v>0</v>
      </c>
      <c r="BK2143" s="273" t="str">
        <f>IF(BJ2143=0,"",
IF(SUM($BJ$2081:BJ2143)=1,BL2143,
IF($BJ$2201&gt;SUM($BJ$2081:BJ2143),_xlfn.CONCAT(", ",BL2143),
IF($BJ$2201=SUM($BJ$2081:BJ2143),_xlfn.CONCAT(" y ",BL2143)))))</f>
        <v/>
      </c>
      <c r="BL2143" s="156" t="s">
        <v>5185</v>
      </c>
      <c r="BM2143" s="272">
        <f t="shared" si="486"/>
        <v>0</v>
      </c>
      <c r="BN2143" s="273" t="str">
        <f>IF(BM2143=0,"",
IF(SUM($BM$2081:BM2143)=1,BO2143,
IF($BM$2201&gt;SUM($BM$2081:BM2143),_xlfn.CONCAT(", ",BO2143),
IF($BM$2201=SUM($BM$2081:BM2143),_xlfn.CONCAT(" y ",BO2143)))))</f>
        <v/>
      </c>
      <c r="BO2143" s="156" t="s">
        <v>5185</v>
      </c>
    </row>
    <row r="2144" spans="1:67" ht="15" customHeight="1">
      <c r="A2144" s="57"/>
      <c r="B2144" s="26"/>
      <c r="C2144" s="165" t="s">
        <v>5186</v>
      </c>
      <c r="D2144" s="852" t="str">
        <f t="shared" si="459"/>
        <v>RADIOTELEVISION DE VERACRUZ</v>
      </c>
      <c r="E2144" s="853"/>
      <c r="F2144" s="853"/>
      <c r="G2144" s="853"/>
      <c r="H2144" s="853"/>
      <c r="I2144" s="853"/>
      <c r="J2144" s="853"/>
      <c r="K2144" s="853"/>
      <c r="L2144" s="853"/>
      <c r="M2144" s="853"/>
      <c r="N2144" s="853"/>
      <c r="O2144" s="854"/>
      <c r="P2144" s="612"/>
      <c r="Q2144" s="612"/>
      <c r="R2144" s="612"/>
      <c r="S2144" s="612"/>
      <c r="T2144" s="612"/>
      <c r="U2144" s="612"/>
      <c r="V2144" s="612"/>
      <c r="W2144" s="612"/>
      <c r="X2144" s="612"/>
      <c r="Y2144" s="612"/>
      <c r="Z2144" s="612"/>
      <c r="AA2144" s="612"/>
      <c r="AB2144" s="612"/>
      <c r="AC2144" s="612"/>
      <c r="AD2144" s="612"/>
      <c r="AE2144" s="164"/>
      <c r="AF2144" s="164"/>
      <c r="AG2144" s="374">
        <f t="shared" si="487"/>
        <v>0</v>
      </c>
      <c r="AH2144" s="375">
        <f t="shared" si="488"/>
        <v>0</v>
      </c>
      <c r="AI2144" s="376">
        <f t="shared" si="489"/>
        <v>0</v>
      </c>
      <c r="AJ2144" s="380">
        <f t="shared" si="460"/>
        <v>0</v>
      </c>
      <c r="AK2144" s="381">
        <f t="shared" si="461"/>
        <v>0</v>
      </c>
      <c r="AL2144" s="382">
        <f t="shared" si="462"/>
        <v>0</v>
      </c>
      <c r="AM2144" s="383">
        <f t="shared" si="463"/>
        <v>0</v>
      </c>
      <c r="AN2144" s="384">
        <f t="shared" si="464"/>
        <v>0</v>
      </c>
      <c r="AO2144" s="385">
        <f t="shared" si="465"/>
        <v>0</v>
      </c>
      <c r="AP2144" s="380">
        <f t="shared" si="466"/>
        <v>0</v>
      </c>
      <c r="AQ2144" s="381">
        <f t="shared" si="467"/>
        <v>0</v>
      </c>
      <c r="AR2144" s="382">
        <f t="shared" si="468"/>
        <v>0</v>
      </c>
      <c r="AS2144" s="383">
        <f t="shared" si="469"/>
        <v>0</v>
      </c>
      <c r="AT2144" s="384">
        <f t="shared" si="470"/>
        <v>0</v>
      </c>
      <c r="AU2144" s="385">
        <f t="shared" si="471"/>
        <v>0</v>
      </c>
      <c r="AV2144" s="380">
        <f t="shared" si="472"/>
        <v>0</v>
      </c>
      <c r="AW2144" s="381">
        <f t="shared" si="473"/>
        <v>0</v>
      </c>
      <c r="AX2144" s="382">
        <f t="shared" si="474"/>
        <v>0</v>
      </c>
      <c r="AY2144" s="383">
        <f t="shared" si="475"/>
        <v>0</v>
      </c>
      <c r="AZ2144" s="384">
        <f t="shared" si="476"/>
        <v>0</v>
      </c>
      <c r="BA2144" s="385">
        <f t="shared" si="477"/>
        <v>0</v>
      </c>
      <c r="BB2144" s="380">
        <f t="shared" si="478"/>
        <v>0</v>
      </c>
      <c r="BC2144" s="381">
        <f t="shared" si="479"/>
        <v>0</v>
      </c>
      <c r="BD2144" s="382">
        <f t="shared" si="480"/>
        <v>0</v>
      </c>
      <c r="BE2144" s="383">
        <f t="shared" si="481"/>
        <v>0</v>
      </c>
      <c r="BF2144" s="384">
        <f t="shared" si="482"/>
        <v>0</v>
      </c>
      <c r="BG2144" s="385">
        <f t="shared" si="483"/>
        <v>0</v>
      </c>
      <c r="BH2144" s="164"/>
      <c r="BI2144" s="351">
        <f t="shared" si="484"/>
        <v>0</v>
      </c>
      <c r="BJ2144" s="272">
        <f t="shared" si="485"/>
        <v>0</v>
      </c>
      <c r="BK2144" s="273" t="str">
        <f>IF(BJ2144=0,"",
IF(SUM($BJ$2081:BJ2144)=1,BL2144,
IF($BJ$2201&gt;SUM($BJ$2081:BJ2144),_xlfn.CONCAT(", ",BL2144),
IF($BJ$2201=SUM($BJ$2081:BJ2144),_xlfn.CONCAT(" y ",BL2144)))))</f>
        <v/>
      </c>
      <c r="BL2144" s="156" t="s">
        <v>5187</v>
      </c>
      <c r="BM2144" s="272">
        <f t="shared" si="486"/>
        <v>0</v>
      </c>
      <c r="BN2144" s="273" t="str">
        <f>IF(BM2144=0,"",
IF(SUM($BM$2081:BM2144)=1,BO2144,
IF($BM$2201&gt;SUM($BM$2081:BM2144),_xlfn.CONCAT(", ",BO2144),
IF($BM$2201=SUM($BM$2081:BM2144),_xlfn.CONCAT(" y ",BO2144)))))</f>
        <v/>
      </c>
      <c r="BO2144" s="156" t="s">
        <v>5187</v>
      </c>
    </row>
    <row r="2145" spans="1:67" ht="15" customHeight="1">
      <c r="A2145" s="57"/>
      <c r="B2145" s="26"/>
      <c r="C2145" s="165" t="s">
        <v>5188</v>
      </c>
      <c r="D2145" s="852" t="str">
        <f t="shared" si="459"/>
        <v>SECRETARIA EJECUTIVA DEL SISTEMA ESTATAL ANTICORRUPCION</v>
      </c>
      <c r="E2145" s="853"/>
      <c r="F2145" s="853"/>
      <c r="G2145" s="853"/>
      <c r="H2145" s="853"/>
      <c r="I2145" s="853"/>
      <c r="J2145" s="853"/>
      <c r="K2145" s="853"/>
      <c r="L2145" s="853"/>
      <c r="M2145" s="853"/>
      <c r="N2145" s="853"/>
      <c r="O2145" s="854"/>
      <c r="P2145" s="612"/>
      <c r="Q2145" s="612"/>
      <c r="R2145" s="612"/>
      <c r="S2145" s="612"/>
      <c r="T2145" s="612"/>
      <c r="U2145" s="612"/>
      <c r="V2145" s="612"/>
      <c r="W2145" s="612"/>
      <c r="X2145" s="612"/>
      <c r="Y2145" s="612"/>
      <c r="Z2145" s="612"/>
      <c r="AA2145" s="612"/>
      <c r="AB2145" s="612"/>
      <c r="AC2145" s="612"/>
      <c r="AD2145" s="612"/>
      <c r="AE2145" s="164"/>
      <c r="AF2145" s="164"/>
      <c r="AG2145" s="374">
        <f t="shared" ref="AG2145:AG2176" si="490">IF(OR(S2019="NS",S1879="NS"),0,IF(AND(S2019="NA",S1879="NA"),0,IF(S2019&gt;=SUM(S1879),0,1)))</f>
        <v>0</v>
      </c>
      <c r="AH2145" s="375">
        <f t="shared" ref="AH2145:AH2176" si="491">IF(OR(T2019="NS",T1879="NS"),0,IF(AND(T2019="NA",T1879="NA"),0,IF(T2019&gt;=SUM(T1879),0,1)))</f>
        <v>0</v>
      </c>
      <c r="AI2145" s="376">
        <f t="shared" ref="AI2145:AI2176" si="492">IF(OR(U2019="NS",U1879="NS"),0,IF(AND(U2019="NA",U1879="NA"),0,IF(U2019&gt;=SUM(U1879),0,1)))</f>
        <v>0</v>
      </c>
      <c r="AJ2145" s="380">
        <f t="shared" si="460"/>
        <v>0</v>
      </c>
      <c r="AK2145" s="381">
        <f t="shared" si="461"/>
        <v>0</v>
      </c>
      <c r="AL2145" s="382">
        <f t="shared" si="462"/>
        <v>0</v>
      </c>
      <c r="AM2145" s="383">
        <f t="shared" si="463"/>
        <v>0</v>
      </c>
      <c r="AN2145" s="384">
        <f t="shared" si="464"/>
        <v>0</v>
      </c>
      <c r="AO2145" s="385">
        <f t="shared" si="465"/>
        <v>0</v>
      </c>
      <c r="AP2145" s="380">
        <f t="shared" si="466"/>
        <v>0</v>
      </c>
      <c r="AQ2145" s="381">
        <f t="shared" si="467"/>
        <v>0</v>
      </c>
      <c r="AR2145" s="382">
        <f t="shared" si="468"/>
        <v>0</v>
      </c>
      <c r="AS2145" s="383">
        <f t="shared" si="469"/>
        <v>0</v>
      </c>
      <c r="AT2145" s="384">
        <f t="shared" si="470"/>
        <v>0</v>
      </c>
      <c r="AU2145" s="385">
        <f t="shared" si="471"/>
        <v>0</v>
      </c>
      <c r="AV2145" s="380">
        <f t="shared" si="472"/>
        <v>0</v>
      </c>
      <c r="AW2145" s="381">
        <f t="shared" si="473"/>
        <v>0</v>
      </c>
      <c r="AX2145" s="382">
        <f t="shared" si="474"/>
        <v>0</v>
      </c>
      <c r="AY2145" s="383">
        <f t="shared" si="475"/>
        <v>0</v>
      </c>
      <c r="AZ2145" s="384">
        <f t="shared" si="476"/>
        <v>0</v>
      </c>
      <c r="BA2145" s="385">
        <f t="shared" si="477"/>
        <v>0</v>
      </c>
      <c r="BB2145" s="380">
        <f t="shared" si="478"/>
        <v>0</v>
      </c>
      <c r="BC2145" s="381">
        <f t="shared" si="479"/>
        <v>0</v>
      </c>
      <c r="BD2145" s="382">
        <f t="shared" si="480"/>
        <v>0</v>
      </c>
      <c r="BE2145" s="383">
        <f t="shared" si="481"/>
        <v>0</v>
      </c>
      <c r="BF2145" s="384">
        <f t="shared" si="482"/>
        <v>0</v>
      </c>
      <c r="BG2145" s="385">
        <f t="shared" si="483"/>
        <v>0</v>
      </c>
      <c r="BH2145" s="164"/>
      <c r="BI2145" s="351">
        <f t="shared" si="484"/>
        <v>0</v>
      </c>
      <c r="BJ2145" s="272">
        <f t="shared" si="485"/>
        <v>0</v>
      </c>
      <c r="BK2145" s="273" t="str">
        <f>IF(BJ2145=0,"",
IF(SUM($BJ$2081:BJ2145)=1,BL2145,
IF($BJ$2201&gt;SUM($BJ$2081:BJ2145),_xlfn.CONCAT(", ",BL2145),
IF($BJ$2201=SUM($BJ$2081:BJ2145),_xlfn.CONCAT(" y ",BL2145)))))</f>
        <v/>
      </c>
      <c r="BL2145" s="156" t="s">
        <v>5189</v>
      </c>
      <c r="BM2145" s="272">
        <f t="shared" si="486"/>
        <v>0</v>
      </c>
      <c r="BN2145" s="273" t="str">
        <f>IF(BM2145=0,"",
IF(SUM($BM$2081:BM2145)=1,BO2145,
IF($BM$2201&gt;SUM($BM$2081:BM2145),_xlfn.CONCAT(", ",BO2145),
IF($BM$2201=SUM($BM$2081:BM2145),_xlfn.CONCAT(" y ",BO2145)))))</f>
        <v/>
      </c>
      <c r="BO2145" s="156" t="s">
        <v>5189</v>
      </c>
    </row>
    <row r="2146" spans="1:67" ht="15" customHeight="1">
      <c r="A2146" s="57"/>
      <c r="B2146" s="26"/>
      <c r="C2146" s="165" t="s">
        <v>5190</v>
      </c>
      <c r="D2146" s="852" t="str">
        <f t="shared" ref="D2146:D2200" si="493">IF(D105="","",D105)</f>
        <v>INSTITUTO DE LA POLICIA AUXILIAR Y PROTECCION PATRIMONIAL</v>
      </c>
      <c r="E2146" s="853"/>
      <c r="F2146" s="853"/>
      <c r="G2146" s="853"/>
      <c r="H2146" s="853"/>
      <c r="I2146" s="853"/>
      <c r="J2146" s="853"/>
      <c r="K2146" s="853"/>
      <c r="L2146" s="853"/>
      <c r="M2146" s="853"/>
      <c r="N2146" s="853"/>
      <c r="O2146" s="854"/>
      <c r="P2146" s="612"/>
      <c r="Q2146" s="612"/>
      <c r="R2146" s="612"/>
      <c r="S2146" s="612"/>
      <c r="T2146" s="612"/>
      <c r="U2146" s="612"/>
      <c r="V2146" s="612"/>
      <c r="W2146" s="612"/>
      <c r="X2146" s="612"/>
      <c r="Y2146" s="612"/>
      <c r="Z2146" s="612"/>
      <c r="AA2146" s="612"/>
      <c r="AB2146" s="612"/>
      <c r="AC2146" s="612"/>
      <c r="AD2146" s="612"/>
      <c r="AE2146" s="164"/>
      <c r="AF2146" s="164"/>
      <c r="AG2146" s="374">
        <f t="shared" si="490"/>
        <v>0</v>
      </c>
      <c r="AH2146" s="375">
        <f t="shared" si="491"/>
        <v>0</v>
      </c>
      <c r="AI2146" s="376">
        <f t="shared" si="492"/>
        <v>0</v>
      </c>
      <c r="AJ2146" s="380">
        <f t="shared" ref="AJ2146:AJ2200" si="494">IF(OR(V2020="NS",$S1880="NS"),0,IF(AND(V2020="NA",$S1880="NA"),0,IF(V2020&lt;=SUM($S1880),0,1)))</f>
        <v>0</v>
      </c>
      <c r="AK2146" s="381">
        <f t="shared" ref="AK2146:AK2200" si="495">IF(OR(W2020="NS",$T1880="NS"),0,IF(AND(W2020="NA",$T1880="NA"),0,IF(W2020&lt;=SUM($T1880),0,1)))</f>
        <v>0</v>
      </c>
      <c r="AL2146" s="382">
        <f t="shared" ref="AL2146:AL2200" si="496">IF(OR(X2020="NS",$U1880="NS"),0,IF(AND(X2020="NA",$U1880="NA"),0,IF(X2020&lt;=SUM($U1880),0,1)))</f>
        <v>0</v>
      </c>
      <c r="AM2146" s="383">
        <f t="shared" ref="AM2146:AM2200" si="497">IF(OR(Y2020="NS",$S1880="NS"),0,IF(AND(Y2020="NA",$S1880="NA"),0,IF(Y2020&lt;=SUM($S1880),0,1)))</f>
        <v>0</v>
      </c>
      <c r="AN2146" s="384">
        <f t="shared" ref="AN2146:AN2200" si="498">IF(OR(Z2020="NS",$T1880="NS"),0,IF(AND(Z2020="NA",$T1880="NA"),0,IF(Z2020&lt;=SUM($T1880),0,1)))</f>
        <v>0</v>
      </c>
      <c r="AO2146" s="385">
        <f t="shared" ref="AO2146:AO2200" si="499">IF(OR(AA2020="NS",$U1880="NS"),0,IF(AND(AA2020="NA",$U1880="NA"),0,IF(AA2020&lt;=SUM($U1880),0,1)))</f>
        <v>0</v>
      </c>
      <c r="AP2146" s="380">
        <f t="shared" ref="AP2146:AP2200" si="500">IF(OR(AB2020="NS",$S1880="NS"),0,IF(AND(AB2020="NA",$S1880="NA"),0,IF(AB2020&lt;=SUM($S1880),0,1)))</f>
        <v>0</v>
      </c>
      <c r="AQ2146" s="381">
        <f t="shared" ref="AQ2146:AQ2200" si="501">IF(OR(AC2020="NS",$T1880="NS"),0,IF(AND(AC2020="NA",$T1880="NA"),0,IF(AC2020&lt;=SUM($T1880),0,1)))</f>
        <v>0</v>
      </c>
      <c r="AR2146" s="382">
        <f t="shared" ref="AR2146:AR2200" si="502">IF(OR(AD2020="NS",$U1880="NS"),0,IF(AND(AD2020="NA",$U1880="NA"),0,IF(AD2020&lt;=SUM($U1880),0,1)))</f>
        <v>0</v>
      </c>
      <c r="AS2146" s="383">
        <f t="shared" ref="AS2146:AS2200" si="503">IF(OR(P2146="NS",$S1880="NS"),0,IF(AND(P2146="NA",$S1880="NA"),0,IF(P2146&lt;=SUM($S1880),0,1)))</f>
        <v>0</v>
      </c>
      <c r="AT2146" s="384">
        <f t="shared" ref="AT2146:AT2200" si="504">IF(OR(Q2146="NS",$T1880="NS"),0,IF(AND(Q2146="NA",$T1880="NA"),0,IF(Q2146&lt;=SUM($T1880),0,1)))</f>
        <v>0</v>
      </c>
      <c r="AU2146" s="385">
        <f t="shared" ref="AU2146:AU2200" si="505">IF(OR(R2146="NS",$U1880="NS"),0,IF(AND(R2146="NA",$U1880="NA"),0,IF(R2146&lt;=SUM($U1880),0,1)))</f>
        <v>0</v>
      </c>
      <c r="AV2146" s="380">
        <f t="shared" ref="AV2146:AV2200" si="506">IF(OR(S2146="NS",$S1880="NS"),0,IF(AND(S2146="NA",$S1880="NA"),0,IF(S2146&lt;=SUM($S1880),0,1)))</f>
        <v>0</v>
      </c>
      <c r="AW2146" s="381">
        <f t="shared" ref="AW2146:AW2200" si="507">IF(OR(T2146="NS",$T1880="NS"),0,IF(AND(T2146="NA",$T1880="NA"),0,IF(T2146&lt;=SUM($T1880),0,1)))</f>
        <v>0</v>
      </c>
      <c r="AX2146" s="382">
        <f t="shared" ref="AX2146:AX2200" si="508">IF(OR(U2146="NS",$U1880="NS"),0,IF(AND(U2146="NA",$U1880="NA"),0,IF(U2146&lt;=SUM($U1880),0,1)))</f>
        <v>0</v>
      </c>
      <c r="AY2146" s="383">
        <f t="shared" ref="AY2146:AY2200" si="509">IF(OR(V2146="NS",$S1880="NS"),0,IF(AND(V2146="NA",$S1880="NA"),0,IF(V2146&lt;=SUM($S1880),0,1)))</f>
        <v>0</v>
      </c>
      <c r="AZ2146" s="384">
        <f t="shared" ref="AZ2146:AZ2200" si="510">IF(OR(W2146="NS",$T1880="NS"),0,IF(AND(W2146="NA",$T1880="NA"),0,IF(W2146&lt;=SUM($T1880),0,1)))</f>
        <v>0</v>
      </c>
      <c r="BA2146" s="385">
        <f t="shared" ref="BA2146:BA2200" si="511">IF(OR(X2146="NS",$U1880="NS"),0,IF(AND(X2146="NA",$U1880="NA"),0,IF(X2146&lt;=SUM($U1880),0,1)))</f>
        <v>0</v>
      </c>
      <c r="BB2146" s="380">
        <f t="shared" ref="BB2146:BB2200" si="512">IF(OR(Y2146="NS",$S1880="NS"),0,IF(AND(Y2146="NA",$S1880="NA"),0,IF(Y2146&lt;=SUM($S1880),0,1)))</f>
        <v>0</v>
      </c>
      <c r="BC2146" s="381">
        <f t="shared" ref="BC2146:BC2200" si="513">IF(OR(Z2146="NS",$T1880="NS"),0,IF(AND(Z2146="NA",$T1880="NA"),0,IF(Z2146&lt;=SUM($T1880),0,1)))</f>
        <v>0</v>
      </c>
      <c r="BD2146" s="382">
        <f t="shared" ref="BD2146:BD2200" si="514">IF(OR(AA2146="NS",$U1880="NS"),0,IF(AND(AA2146="NA",$U1880="NA"),0,IF(AA2146&lt;=SUM($U1880),0,1)))</f>
        <v>0</v>
      </c>
      <c r="BE2146" s="383">
        <f t="shared" ref="BE2146:BE2200" si="515">IF(OR(AB2146="NS",$S1880="NS"),0,IF(AND(AB2146="NA",$S1880="NA"),0,IF(AB2146&lt;=SUM($S1880),0,1)))</f>
        <v>0</v>
      </c>
      <c r="BF2146" s="384">
        <f t="shared" ref="BF2146:BF2200" si="516">IF(OR(AC2146="NS",$T1880="NS"),0,IF(AND(AC2146="NA",$T1880="NA"),0,IF(AC2146&lt;=SUM($T1880),0,1)))</f>
        <v>0</v>
      </c>
      <c r="BG2146" s="385">
        <f t="shared" ref="BG2146:BG2200" si="517">IF(OR(AD2146="NS",$U1880="NS"),0,IF(AND(AD2146="NA",$U1880="NA"),0,IF(AD2146&lt;=SUM($U1880),0,1)))</f>
        <v>0</v>
      </c>
      <c r="BH2146" s="164"/>
      <c r="BI2146" s="351">
        <f t="shared" ref="BI2146:BI2200" si="518">IF(AND(SUM($S1880)=0,COUNTA(S2020:AD2020)&gt;0),1,0)</f>
        <v>0</v>
      </c>
      <c r="BJ2146" s="272">
        <f t="shared" ref="BJ2146:BJ2200" si="519">IF(SUM(AG2146:AI2146)=0,0,1)</f>
        <v>0</v>
      </c>
      <c r="BK2146" s="273" t="str">
        <f>IF(BJ2146=0,"",
IF(SUM($BJ$2081:BJ2146)=1,BL2146,
IF($BJ$2201&gt;SUM($BJ$2081:BJ2146),_xlfn.CONCAT(", ",BL2146),
IF($BJ$2201=SUM($BJ$2081:BJ2146),_xlfn.CONCAT(" y ",BL2146)))))</f>
        <v/>
      </c>
      <c r="BL2146" s="156" t="s">
        <v>5191</v>
      </c>
      <c r="BM2146" s="272">
        <f t="shared" ref="BM2146:BM2200" si="520">IF(SUM(AJ2146:BG2146)=0,0,1)</f>
        <v>0</v>
      </c>
      <c r="BN2146" s="273" t="str">
        <f>IF(BM2146=0,"",
IF(SUM($BM$2081:BM2146)=1,BO2146,
IF($BM$2201&gt;SUM($BM$2081:BM2146),_xlfn.CONCAT(", ",BO2146),
IF($BM$2201=SUM($BM$2081:BM2146),_xlfn.CONCAT(" y ",BO2146)))))</f>
        <v/>
      </c>
      <c r="BO2146" s="156" t="s">
        <v>5191</v>
      </c>
    </row>
    <row r="2147" spans="1:67" ht="15" customHeight="1">
      <c r="A2147" s="57"/>
      <c r="B2147" s="26"/>
      <c r="C2147" s="165" t="s">
        <v>5192</v>
      </c>
      <c r="D2147" s="852" t="str">
        <f t="shared" si="493"/>
        <v>ACADEMIA REGIONAL DE SEGURIDAD PUBLICA DEL SURESTE</v>
      </c>
      <c r="E2147" s="853"/>
      <c r="F2147" s="853"/>
      <c r="G2147" s="853"/>
      <c r="H2147" s="853"/>
      <c r="I2147" s="853"/>
      <c r="J2147" s="853"/>
      <c r="K2147" s="853"/>
      <c r="L2147" s="853"/>
      <c r="M2147" s="853"/>
      <c r="N2147" s="853"/>
      <c r="O2147" s="854"/>
      <c r="P2147" s="612"/>
      <c r="Q2147" s="612"/>
      <c r="R2147" s="612"/>
      <c r="S2147" s="612"/>
      <c r="T2147" s="612"/>
      <c r="U2147" s="612"/>
      <c r="V2147" s="612"/>
      <c r="W2147" s="612"/>
      <c r="X2147" s="612"/>
      <c r="Y2147" s="612"/>
      <c r="Z2147" s="612"/>
      <c r="AA2147" s="612"/>
      <c r="AB2147" s="612"/>
      <c r="AC2147" s="612"/>
      <c r="AD2147" s="612"/>
      <c r="AE2147" s="164"/>
      <c r="AF2147" s="164"/>
      <c r="AG2147" s="374">
        <f t="shared" si="490"/>
        <v>0</v>
      </c>
      <c r="AH2147" s="375">
        <f t="shared" si="491"/>
        <v>0</v>
      </c>
      <c r="AI2147" s="376">
        <f t="shared" si="492"/>
        <v>0</v>
      </c>
      <c r="AJ2147" s="380">
        <f t="shared" si="494"/>
        <v>0</v>
      </c>
      <c r="AK2147" s="381">
        <f t="shared" si="495"/>
        <v>0</v>
      </c>
      <c r="AL2147" s="382">
        <f t="shared" si="496"/>
        <v>0</v>
      </c>
      <c r="AM2147" s="383">
        <f t="shared" si="497"/>
        <v>0</v>
      </c>
      <c r="AN2147" s="384">
        <f t="shared" si="498"/>
        <v>0</v>
      </c>
      <c r="AO2147" s="385">
        <f t="shared" si="499"/>
        <v>0</v>
      </c>
      <c r="AP2147" s="380">
        <f t="shared" si="500"/>
        <v>0</v>
      </c>
      <c r="AQ2147" s="381">
        <f t="shared" si="501"/>
        <v>0</v>
      </c>
      <c r="AR2147" s="382">
        <f t="shared" si="502"/>
        <v>0</v>
      </c>
      <c r="AS2147" s="383">
        <f t="shared" si="503"/>
        <v>0</v>
      </c>
      <c r="AT2147" s="384">
        <f t="shared" si="504"/>
        <v>0</v>
      </c>
      <c r="AU2147" s="385">
        <f t="shared" si="505"/>
        <v>0</v>
      </c>
      <c r="AV2147" s="380">
        <f t="shared" si="506"/>
        <v>0</v>
      </c>
      <c r="AW2147" s="381">
        <f t="shared" si="507"/>
        <v>0</v>
      </c>
      <c r="AX2147" s="382">
        <f t="shared" si="508"/>
        <v>0</v>
      </c>
      <c r="AY2147" s="383">
        <f t="shared" si="509"/>
        <v>0</v>
      </c>
      <c r="AZ2147" s="384">
        <f t="shared" si="510"/>
        <v>0</v>
      </c>
      <c r="BA2147" s="385">
        <f t="shared" si="511"/>
        <v>0</v>
      </c>
      <c r="BB2147" s="380">
        <f t="shared" si="512"/>
        <v>0</v>
      </c>
      <c r="BC2147" s="381">
        <f t="shared" si="513"/>
        <v>0</v>
      </c>
      <c r="BD2147" s="382">
        <f t="shared" si="514"/>
        <v>0</v>
      </c>
      <c r="BE2147" s="383">
        <f t="shared" si="515"/>
        <v>0</v>
      </c>
      <c r="BF2147" s="384">
        <f t="shared" si="516"/>
        <v>0</v>
      </c>
      <c r="BG2147" s="385">
        <f t="shared" si="517"/>
        <v>0</v>
      </c>
      <c r="BH2147" s="164"/>
      <c r="BI2147" s="351">
        <f t="shared" si="518"/>
        <v>0</v>
      </c>
      <c r="BJ2147" s="272">
        <f t="shared" si="519"/>
        <v>0</v>
      </c>
      <c r="BK2147" s="273" t="str">
        <f>IF(BJ2147=0,"",
IF(SUM($BJ$2081:BJ2147)=1,BL2147,
IF($BJ$2201&gt;SUM($BJ$2081:BJ2147),_xlfn.CONCAT(", ",BL2147),
IF($BJ$2201=SUM($BJ$2081:BJ2147),_xlfn.CONCAT(" y ",BL2147)))))</f>
        <v/>
      </c>
      <c r="BL2147" s="156" t="s">
        <v>5193</v>
      </c>
      <c r="BM2147" s="272">
        <f t="shared" si="520"/>
        <v>0</v>
      </c>
      <c r="BN2147" s="273" t="str">
        <f>IF(BM2147=0,"",
IF(SUM($BM$2081:BM2147)=1,BO2147,
IF($BM$2201&gt;SUM($BM$2081:BM2147),_xlfn.CONCAT(", ",BO2147),
IF($BM$2201=SUM($BM$2081:BM2147),_xlfn.CONCAT(" y ",BO2147)))))</f>
        <v/>
      </c>
      <c r="BO2147" s="156" t="s">
        <v>5193</v>
      </c>
    </row>
    <row r="2148" spans="1:67" ht="15" customHeight="1">
      <c r="A2148" s="57"/>
      <c r="B2148" s="26"/>
      <c r="C2148" s="165" t="s">
        <v>5194</v>
      </c>
      <c r="D2148" s="852" t="str">
        <f t="shared" si="493"/>
        <v>INSTITUTO DE CAPACITACION PARA EL TRABAJO</v>
      </c>
      <c r="E2148" s="853"/>
      <c r="F2148" s="853"/>
      <c r="G2148" s="853"/>
      <c r="H2148" s="853"/>
      <c r="I2148" s="853"/>
      <c r="J2148" s="853"/>
      <c r="K2148" s="853"/>
      <c r="L2148" s="853"/>
      <c r="M2148" s="853"/>
      <c r="N2148" s="853"/>
      <c r="O2148" s="854"/>
      <c r="P2148" s="612"/>
      <c r="Q2148" s="612"/>
      <c r="R2148" s="612"/>
      <c r="S2148" s="612"/>
      <c r="T2148" s="612"/>
      <c r="U2148" s="612"/>
      <c r="V2148" s="612"/>
      <c r="W2148" s="612"/>
      <c r="X2148" s="612"/>
      <c r="Y2148" s="612"/>
      <c r="Z2148" s="612"/>
      <c r="AA2148" s="612"/>
      <c r="AB2148" s="612"/>
      <c r="AC2148" s="612"/>
      <c r="AD2148" s="612"/>
      <c r="AE2148" s="164"/>
      <c r="AF2148" s="164"/>
      <c r="AG2148" s="374">
        <f t="shared" si="490"/>
        <v>0</v>
      </c>
      <c r="AH2148" s="375">
        <f t="shared" si="491"/>
        <v>0</v>
      </c>
      <c r="AI2148" s="376">
        <f t="shared" si="492"/>
        <v>0</v>
      </c>
      <c r="AJ2148" s="380">
        <f t="shared" si="494"/>
        <v>0</v>
      </c>
      <c r="AK2148" s="381">
        <f t="shared" si="495"/>
        <v>0</v>
      </c>
      <c r="AL2148" s="382">
        <f t="shared" si="496"/>
        <v>0</v>
      </c>
      <c r="AM2148" s="383">
        <f t="shared" si="497"/>
        <v>0</v>
      </c>
      <c r="AN2148" s="384">
        <f t="shared" si="498"/>
        <v>0</v>
      </c>
      <c r="AO2148" s="385">
        <f t="shared" si="499"/>
        <v>0</v>
      </c>
      <c r="AP2148" s="380">
        <f t="shared" si="500"/>
        <v>0</v>
      </c>
      <c r="AQ2148" s="381">
        <f t="shared" si="501"/>
        <v>0</v>
      </c>
      <c r="AR2148" s="382">
        <f t="shared" si="502"/>
        <v>0</v>
      </c>
      <c r="AS2148" s="383">
        <f t="shared" si="503"/>
        <v>0</v>
      </c>
      <c r="AT2148" s="384">
        <f t="shared" si="504"/>
        <v>0</v>
      </c>
      <c r="AU2148" s="385">
        <f t="shared" si="505"/>
        <v>0</v>
      </c>
      <c r="AV2148" s="380">
        <f t="shared" si="506"/>
        <v>0</v>
      </c>
      <c r="AW2148" s="381">
        <f t="shared" si="507"/>
        <v>0</v>
      </c>
      <c r="AX2148" s="382">
        <f t="shared" si="508"/>
        <v>0</v>
      </c>
      <c r="AY2148" s="383">
        <f t="shared" si="509"/>
        <v>0</v>
      </c>
      <c r="AZ2148" s="384">
        <f t="shared" si="510"/>
        <v>0</v>
      </c>
      <c r="BA2148" s="385">
        <f t="shared" si="511"/>
        <v>0</v>
      </c>
      <c r="BB2148" s="380">
        <f t="shared" si="512"/>
        <v>0</v>
      </c>
      <c r="BC2148" s="381">
        <f t="shared" si="513"/>
        <v>0</v>
      </c>
      <c r="BD2148" s="382">
        <f t="shared" si="514"/>
        <v>0</v>
      </c>
      <c r="BE2148" s="383">
        <f t="shared" si="515"/>
        <v>0</v>
      </c>
      <c r="BF2148" s="384">
        <f t="shared" si="516"/>
        <v>0</v>
      </c>
      <c r="BG2148" s="385">
        <f t="shared" si="517"/>
        <v>0</v>
      </c>
      <c r="BH2148" s="164"/>
      <c r="BI2148" s="351">
        <f t="shared" si="518"/>
        <v>0</v>
      </c>
      <c r="BJ2148" s="272">
        <f t="shared" si="519"/>
        <v>0</v>
      </c>
      <c r="BK2148" s="273" t="str">
        <f>IF(BJ2148=0,"",
IF(SUM($BJ$2081:BJ2148)=1,BL2148,
IF($BJ$2201&gt;SUM($BJ$2081:BJ2148),_xlfn.CONCAT(", ",BL2148),
IF($BJ$2201=SUM($BJ$2081:BJ2148),_xlfn.CONCAT(" y ",BL2148)))))</f>
        <v/>
      </c>
      <c r="BL2148" s="156" t="s">
        <v>5195</v>
      </c>
      <c r="BM2148" s="272">
        <f t="shared" si="520"/>
        <v>0</v>
      </c>
      <c r="BN2148" s="273" t="str">
        <f>IF(BM2148=0,"",
IF(SUM($BM$2081:BM2148)=1,BO2148,
IF($BM$2201&gt;SUM($BM$2081:BM2148),_xlfn.CONCAT(", ",BO2148),
IF($BM$2201=SUM($BM$2081:BM2148),_xlfn.CONCAT(" y ",BO2148)))))</f>
        <v/>
      </c>
      <c r="BO2148" s="156" t="s">
        <v>5195</v>
      </c>
    </row>
    <row r="2149" spans="1:67" ht="15" customHeight="1">
      <c r="A2149" s="57"/>
      <c r="B2149" s="26"/>
      <c r="C2149" s="165" t="s">
        <v>5196</v>
      </c>
      <c r="D2149" s="852" t="str">
        <f t="shared" si="493"/>
        <v>CENTRO DE CONCILIACION LABORAL DEL ESTADO DE VERACRUZ DE IGNACIO DE LA LLAVE</v>
      </c>
      <c r="E2149" s="853"/>
      <c r="F2149" s="853"/>
      <c r="G2149" s="853"/>
      <c r="H2149" s="853"/>
      <c r="I2149" s="853"/>
      <c r="J2149" s="853"/>
      <c r="K2149" s="853"/>
      <c r="L2149" s="853"/>
      <c r="M2149" s="853"/>
      <c r="N2149" s="853"/>
      <c r="O2149" s="854"/>
      <c r="P2149" s="612"/>
      <c r="Q2149" s="612"/>
      <c r="R2149" s="612"/>
      <c r="S2149" s="612"/>
      <c r="T2149" s="612"/>
      <c r="U2149" s="612"/>
      <c r="V2149" s="612"/>
      <c r="W2149" s="612"/>
      <c r="X2149" s="612"/>
      <c r="Y2149" s="612"/>
      <c r="Z2149" s="612"/>
      <c r="AA2149" s="612"/>
      <c r="AB2149" s="612"/>
      <c r="AC2149" s="612"/>
      <c r="AD2149" s="612"/>
      <c r="AE2149" s="164"/>
      <c r="AF2149" s="164"/>
      <c r="AG2149" s="374">
        <f t="shared" si="490"/>
        <v>0</v>
      </c>
      <c r="AH2149" s="375">
        <f t="shared" si="491"/>
        <v>0</v>
      </c>
      <c r="AI2149" s="376">
        <f t="shared" si="492"/>
        <v>0</v>
      </c>
      <c r="AJ2149" s="380">
        <f t="shared" si="494"/>
        <v>0</v>
      </c>
      <c r="AK2149" s="381">
        <f t="shared" si="495"/>
        <v>0</v>
      </c>
      <c r="AL2149" s="382">
        <f t="shared" si="496"/>
        <v>0</v>
      </c>
      <c r="AM2149" s="383">
        <f t="shared" si="497"/>
        <v>0</v>
      </c>
      <c r="AN2149" s="384">
        <f t="shared" si="498"/>
        <v>0</v>
      </c>
      <c r="AO2149" s="385">
        <f t="shared" si="499"/>
        <v>0</v>
      </c>
      <c r="AP2149" s="380">
        <f t="shared" si="500"/>
        <v>0</v>
      </c>
      <c r="AQ2149" s="381">
        <f t="shared" si="501"/>
        <v>0</v>
      </c>
      <c r="AR2149" s="382">
        <f t="shared" si="502"/>
        <v>0</v>
      </c>
      <c r="AS2149" s="383">
        <f t="shared" si="503"/>
        <v>0</v>
      </c>
      <c r="AT2149" s="384">
        <f t="shared" si="504"/>
        <v>0</v>
      </c>
      <c r="AU2149" s="385">
        <f t="shared" si="505"/>
        <v>0</v>
      </c>
      <c r="AV2149" s="380">
        <f t="shared" si="506"/>
        <v>0</v>
      </c>
      <c r="AW2149" s="381">
        <f t="shared" si="507"/>
        <v>0</v>
      </c>
      <c r="AX2149" s="382">
        <f t="shared" si="508"/>
        <v>0</v>
      </c>
      <c r="AY2149" s="383">
        <f t="shared" si="509"/>
        <v>0</v>
      </c>
      <c r="AZ2149" s="384">
        <f t="shared" si="510"/>
        <v>0</v>
      </c>
      <c r="BA2149" s="385">
        <f t="shared" si="511"/>
        <v>0</v>
      </c>
      <c r="BB2149" s="380">
        <f t="shared" si="512"/>
        <v>0</v>
      </c>
      <c r="BC2149" s="381">
        <f t="shared" si="513"/>
        <v>0</v>
      </c>
      <c r="BD2149" s="382">
        <f t="shared" si="514"/>
        <v>0</v>
      </c>
      <c r="BE2149" s="383">
        <f t="shared" si="515"/>
        <v>0</v>
      </c>
      <c r="BF2149" s="384">
        <f t="shared" si="516"/>
        <v>0</v>
      </c>
      <c r="BG2149" s="385">
        <f t="shared" si="517"/>
        <v>0</v>
      </c>
      <c r="BH2149" s="164"/>
      <c r="BI2149" s="351">
        <f t="shared" si="518"/>
        <v>0</v>
      </c>
      <c r="BJ2149" s="272">
        <f t="shared" si="519"/>
        <v>0</v>
      </c>
      <c r="BK2149" s="273" t="str">
        <f>IF(BJ2149=0,"",
IF(SUM($BJ$2081:BJ2149)=1,BL2149,
IF($BJ$2201&gt;SUM($BJ$2081:BJ2149),_xlfn.CONCAT(", ",BL2149),
IF($BJ$2201=SUM($BJ$2081:BJ2149),_xlfn.CONCAT(" y ",BL2149)))))</f>
        <v/>
      </c>
      <c r="BL2149" s="156" t="s">
        <v>5197</v>
      </c>
      <c r="BM2149" s="272">
        <f t="shared" si="520"/>
        <v>0</v>
      </c>
      <c r="BN2149" s="273" t="str">
        <f>IF(BM2149=0,"",
IF(SUM($BM$2081:BM2149)=1,BO2149,
IF($BM$2201&gt;SUM($BM$2081:BM2149),_xlfn.CONCAT(", ",BO2149),
IF($BM$2201=SUM($BM$2081:BM2149),_xlfn.CONCAT(" y ",BO2149)))))</f>
        <v/>
      </c>
      <c r="BO2149" s="156" t="s">
        <v>5197</v>
      </c>
    </row>
    <row r="2150" spans="1:67" ht="15" customHeight="1">
      <c r="A2150" s="57"/>
      <c r="B2150" s="26"/>
      <c r="C2150" s="165" t="s">
        <v>5198</v>
      </c>
      <c r="D2150" s="852" t="str">
        <f t="shared" si="493"/>
        <v>INSTITUTO VERACRUZANO DE LA CULTURA</v>
      </c>
      <c r="E2150" s="853"/>
      <c r="F2150" s="853"/>
      <c r="G2150" s="853"/>
      <c r="H2150" s="853"/>
      <c r="I2150" s="853"/>
      <c r="J2150" s="853"/>
      <c r="K2150" s="853"/>
      <c r="L2150" s="853"/>
      <c r="M2150" s="853"/>
      <c r="N2150" s="853"/>
      <c r="O2150" s="854"/>
      <c r="P2150" s="612"/>
      <c r="Q2150" s="612"/>
      <c r="R2150" s="612"/>
      <c r="S2150" s="612"/>
      <c r="T2150" s="612"/>
      <c r="U2150" s="612"/>
      <c r="V2150" s="612"/>
      <c r="W2150" s="612"/>
      <c r="X2150" s="612"/>
      <c r="Y2150" s="612"/>
      <c r="Z2150" s="612"/>
      <c r="AA2150" s="612"/>
      <c r="AB2150" s="612"/>
      <c r="AC2150" s="612"/>
      <c r="AD2150" s="612"/>
      <c r="AE2150" s="164"/>
      <c r="AF2150" s="164"/>
      <c r="AG2150" s="374">
        <f t="shared" si="490"/>
        <v>0</v>
      </c>
      <c r="AH2150" s="375">
        <f t="shared" si="491"/>
        <v>0</v>
      </c>
      <c r="AI2150" s="376">
        <f t="shared" si="492"/>
        <v>0</v>
      </c>
      <c r="AJ2150" s="380">
        <f t="shared" si="494"/>
        <v>0</v>
      </c>
      <c r="AK2150" s="381">
        <f t="shared" si="495"/>
        <v>0</v>
      </c>
      <c r="AL2150" s="382">
        <f t="shared" si="496"/>
        <v>0</v>
      </c>
      <c r="AM2150" s="383">
        <f t="shared" si="497"/>
        <v>0</v>
      </c>
      <c r="AN2150" s="384">
        <f t="shared" si="498"/>
        <v>0</v>
      </c>
      <c r="AO2150" s="385">
        <f t="shared" si="499"/>
        <v>0</v>
      </c>
      <c r="AP2150" s="380">
        <f t="shared" si="500"/>
        <v>0</v>
      </c>
      <c r="AQ2150" s="381">
        <f t="shared" si="501"/>
        <v>0</v>
      </c>
      <c r="AR2150" s="382">
        <f t="shared" si="502"/>
        <v>0</v>
      </c>
      <c r="AS2150" s="383">
        <f t="shared" si="503"/>
        <v>0</v>
      </c>
      <c r="AT2150" s="384">
        <f t="shared" si="504"/>
        <v>0</v>
      </c>
      <c r="AU2150" s="385">
        <f t="shared" si="505"/>
        <v>0</v>
      </c>
      <c r="AV2150" s="380">
        <f t="shared" si="506"/>
        <v>0</v>
      </c>
      <c r="AW2150" s="381">
        <f t="shared" si="507"/>
        <v>0</v>
      </c>
      <c r="AX2150" s="382">
        <f t="shared" si="508"/>
        <v>0</v>
      </c>
      <c r="AY2150" s="383">
        <f t="shared" si="509"/>
        <v>0</v>
      </c>
      <c r="AZ2150" s="384">
        <f t="shared" si="510"/>
        <v>0</v>
      </c>
      <c r="BA2150" s="385">
        <f t="shared" si="511"/>
        <v>0</v>
      </c>
      <c r="BB2150" s="380">
        <f t="shared" si="512"/>
        <v>0</v>
      </c>
      <c r="BC2150" s="381">
        <f t="shared" si="513"/>
        <v>0</v>
      </c>
      <c r="BD2150" s="382">
        <f t="shared" si="514"/>
        <v>0</v>
      </c>
      <c r="BE2150" s="383">
        <f t="shared" si="515"/>
        <v>0</v>
      </c>
      <c r="BF2150" s="384">
        <f t="shared" si="516"/>
        <v>0</v>
      </c>
      <c r="BG2150" s="385">
        <f t="shared" si="517"/>
        <v>0</v>
      </c>
      <c r="BH2150" s="164"/>
      <c r="BI2150" s="351">
        <f t="shared" si="518"/>
        <v>0</v>
      </c>
      <c r="BJ2150" s="272">
        <f t="shared" si="519"/>
        <v>0</v>
      </c>
      <c r="BK2150" s="273" t="str">
        <f>IF(BJ2150=0,"",
IF(SUM($BJ$2081:BJ2150)=1,BL2150,
IF($BJ$2201&gt;SUM($BJ$2081:BJ2150),_xlfn.CONCAT(", ",BL2150),
IF($BJ$2201=SUM($BJ$2081:BJ2150),_xlfn.CONCAT(" y ",BL2150)))))</f>
        <v/>
      </c>
      <c r="BL2150" s="156" t="s">
        <v>5199</v>
      </c>
      <c r="BM2150" s="272">
        <f t="shared" si="520"/>
        <v>0</v>
      </c>
      <c r="BN2150" s="273" t="str">
        <f>IF(BM2150=0,"",
IF(SUM($BM$2081:BM2150)=1,BO2150,
IF($BM$2201&gt;SUM($BM$2081:BM2150),_xlfn.CONCAT(", ",BO2150),
IF($BM$2201=SUM($BM$2081:BM2150),_xlfn.CONCAT(" y ",BO2150)))))</f>
        <v/>
      </c>
      <c r="BO2150" s="156" t="s">
        <v>5199</v>
      </c>
    </row>
    <row r="2151" spans="1:67" ht="15" customHeight="1">
      <c r="A2151" s="57"/>
      <c r="B2151" s="26"/>
      <c r="C2151" s="165" t="s">
        <v>5200</v>
      </c>
      <c r="D2151" s="852" t="str">
        <f t="shared" si="493"/>
        <v>PROCURADURIA ESTATAL DE PROTECCION AL MEDIO AMBIENTE</v>
      </c>
      <c r="E2151" s="853"/>
      <c r="F2151" s="853"/>
      <c r="G2151" s="853"/>
      <c r="H2151" s="853"/>
      <c r="I2151" s="853"/>
      <c r="J2151" s="853"/>
      <c r="K2151" s="853"/>
      <c r="L2151" s="853"/>
      <c r="M2151" s="853"/>
      <c r="N2151" s="853"/>
      <c r="O2151" s="854"/>
      <c r="P2151" s="612"/>
      <c r="Q2151" s="612"/>
      <c r="R2151" s="612"/>
      <c r="S2151" s="612"/>
      <c r="T2151" s="612"/>
      <c r="U2151" s="612"/>
      <c r="V2151" s="612"/>
      <c r="W2151" s="612"/>
      <c r="X2151" s="612"/>
      <c r="Y2151" s="612"/>
      <c r="Z2151" s="612"/>
      <c r="AA2151" s="612"/>
      <c r="AB2151" s="612"/>
      <c r="AC2151" s="612"/>
      <c r="AD2151" s="612"/>
      <c r="AE2151" s="164"/>
      <c r="AF2151" s="164"/>
      <c r="AG2151" s="374">
        <f t="shared" si="490"/>
        <v>0</v>
      </c>
      <c r="AH2151" s="375">
        <f t="shared" si="491"/>
        <v>0</v>
      </c>
      <c r="AI2151" s="376">
        <f t="shared" si="492"/>
        <v>0</v>
      </c>
      <c r="AJ2151" s="380">
        <f t="shared" si="494"/>
        <v>0</v>
      </c>
      <c r="AK2151" s="381">
        <f t="shared" si="495"/>
        <v>0</v>
      </c>
      <c r="AL2151" s="382">
        <f t="shared" si="496"/>
        <v>0</v>
      </c>
      <c r="AM2151" s="383">
        <f t="shared" si="497"/>
        <v>0</v>
      </c>
      <c r="AN2151" s="384">
        <f t="shared" si="498"/>
        <v>0</v>
      </c>
      <c r="AO2151" s="385">
        <f t="shared" si="499"/>
        <v>0</v>
      </c>
      <c r="AP2151" s="380">
        <f t="shared" si="500"/>
        <v>0</v>
      </c>
      <c r="AQ2151" s="381">
        <f t="shared" si="501"/>
        <v>0</v>
      </c>
      <c r="AR2151" s="382">
        <f t="shared" si="502"/>
        <v>0</v>
      </c>
      <c r="AS2151" s="383">
        <f t="shared" si="503"/>
        <v>0</v>
      </c>
      <c r="AT2151" s="384">
        <f t="shared" si="504"/>
        <v>0</v>
      </c>
      <c r="AU2151" s="385">
        <f t="shared" si="505"/>
        <v>0</v>
      </c>
      <c r="AV2151" s="380">
        <f t="shared" si="506"/>
        <v>0</v>
      </c>
      <c r="AW2151" s="381">
        <f t="shared" si="507"/>
        <v>0</v>
      </c>
      <c r="AX2151" s="382">
        <f t="shared" si="508"/>
        <v>0</v>
      </c>
      <c r="AY2151" s="383">
        <f t="shared" si="509"/>
        <v>0</v>
      </c>
      <c r="AZ2151" s="384">
        <f t="shared" si="510"/>
        <v>0</v>
      </c>
      <c r="BA2151" s="385">
        <f t="shared" si="511"/>
        <v>0</v>
      </c>
      <c r="BB2151" s="380">
        <f t="shared" si="512"/>
        <v>0</v>
      </c>
      <c r="BC2151" s="381">
        <f t="shared" si="513"/>
        <v>0</v>
      </c>
      <c r="BD2151" s="382">
        <f t="shared" si="514"/>
        <v>0</v>
      </c>
      <c r="BE2151" s="383">
        <f t="shared" si="515"/>
        <v>0</v>
      </c>
      <c r="BF2151" s="384">
        <f t="shared" si="516"/>
        <v>0</v>
      </c>
      <c r="BG2151" s="385">
        <f t="shared" si="517"/>
        <v>0</v>
      </c>
      <c r="BH2151" s="164"/>
      <c r="BI2151" s="351">
        <f t="shared" si="518"/>
        <v>0</v>
      </c>
      <c r="BJ2151" s="272">
        <f t="shared" si="519"/>
        <v>0</v>
      </c>
      <c r="BK2151" s="273" t="str">
        <f>IF(BJ2151=0,"",
IF(SUM($BJ$2081:BJ2151)=1,BL2151,
IF($BJ$2201&gt;SUM($BJ$2081:BJ2151),_xlfn.CONCAT(", ",BL2151),
IF($BJ$2201=SUM($BJ$2081:BJ2151),_xlfn.CONCAT(" y ",BL2151)))))</f>
        <v/>
      </c>
      <c r="BL2151" s="156" t="s">
        <v>5201</v>
      </c>
      <c r="BM2151" s="272">
        <f t="shared" si="520"/>
        <v>0</v>
      </c>
      <c r="BN2151" s="273" t="str">
        <f>IF(BM2151=0,"",
IF(SUM($BM$2081:BM2151)=1,BO2151,
IF($BM$2201&gt;SUM($BM$2081:BM2151),_xlfn.CONCAT(", ",BO2151),
IF($BM$2201=SUM($BM$2081:BM2151),_xlfn.CONCAT(" y ",BO2151)))))</f>
        <v/>
      </c>
      <c r="BO2151" s="156" t="s">
        <v>5201</v>
      </c>
    </row>
    <row r="2152" spans="1:67" ht="15" customHeight="1">
      <c r="A2152" s="57"/>
      <c r="B2152" s="26"/>
      <c r="C2152" s="165" t="s">
        <v>5202</v>
      </c>
      <c r="D2152" s="852" t="str">
        <f t="shared" si="493"/>
        <v>FIDEICOMISO FONDO DEL FUTURO</v>
      </c>
      <c r="E2152" s="853"/>
      <c r="F2152" s="853"/>
      <c r="G2152" s="853"/>
      <c r="H2152" s="853"/>
      <c r="I2152" s="853"/>
      <c r="J2152" s="853"/>
      <c r="K2152" s="853"/>
      <c r="L2152" s="853"/>
      <c r="M2152" s="853"/>
      <c r="N2152" s="853"/>
      <c r="O2152" s="854"/>
      <c r="P2152" s="612"/>
      <c r="Q2152" s="612"/>
      <c r="R2152" s="612"/>
      <c r="S2152" s="612"/>
      <c r="T2152" s="612"/>
      <c r="U2152" s="612"/>
      <c r="V2152" s="612"/>
      <c r="W2152" s="612"/>
      <c r="X2152" s="612"/>
      <c r="Y2152" s="612"/>
      <c r="Z2152" s="612"/>
      <c r="AA2152" s="612"/>
      <c r="AB2152" s="612"/>
      <c r="AC2152" s="612"/>
      <c r="AD2152" s="612"/>
      <c r="AE2152" s="164"/>
      <c r="AF2152" s="164"/>
      <c r="AG2152" s="374">
        <f t="shared" si="490"/>
        <v>0</v>
      </c>
      <c r="AH2152" s="375">
        <f t="shared" si="491"/>
        <v>0</v>
      </c>
      <c r="AI2152" s="376">
        <f t="shared" si="492"/>
        <v>0</v>
      </c>
      <c r="AJ2152" s="380">
        <f t="shared" si="494"/>
        <v>0</v>
      </c>
      <c r="AK2152" s="381">
        <f t="shared" si="495"/>
        <v>0</v>
      </c>
      <c r="AL2152" s="382">
        <f t="shared" si="496"/>
        <v>0</v>
      </c>
      <c r="AM2152" s="383">
        <f t="shared" si="497"/>
        <v>0</v>
      </c>
      <c r="AN2152" s="384">
        <f t="shared" si="498"/>
        <v>0</v>
      </c>
      <c r="AO2152" s="385">
        <f t="shared" si="499"/>
        <v>0</v>
      </c>
      <c r="AP2152" s="380">
        <f t="shared" si="500"/>
        <v>0</v>
      </c>
      <c r="AQ2152" s="381">
        <f t="shared" si="501"/>
        <v>0</v>
      </c>
      <c r="AR2152" s="382">
        <f t="shared" si="502"/>
        <v>0</v>
      </c>
      <c r="AS2152" s="383">
        <f t="shared" si="503"/>
        <v>0</v>
      </c>
      <c r="AT2152" s="384">
        <f t="shared" si="504"/>
        <v>0</v>
      </c>
      <c r="AU2152" s="385">
        <f t="shared" si="505"/>
        <v>0</v>
      </c>
      <c r="AV2152" s="380">
        <f t="shared" si="506"/>
        <v>0</v>
      </c>
      <c r="AW2152" s="381">
        <f t="shared" si="507"/>
        <v>0</v>
      </c>
      <c r="AX2152" s="382">
        <f t="shared" si="508"/>
        <v>0</v>
      </c>
      <c r="AY2152" s="383">
        <f t="shared" si="509"/>
        <v>0</v>
      </c>
      <c r="AZ2152" s="384">
        <f t="shared" si="510"/>
        <v>0</v>
      </c>
      <c r="BA2152" s="385">
        <f t="shared" si="511"/>
        <v>0</v>
      </c>
      <c r="BB2152" s="380">
        <f t="shared" si="512"/>
        <v>0</v>
      </c>
      <c r="BC2152" s="381">
        <f t="shared" si="513"/>
        <v>0</v>
      </c>
      <c r="BD2152" s="382">
        <f t="shared" si="514"/>
        <v>0</v>
      </c>
      <c r="BE2152" s="383">
        <f t="shared" si="515"/>
        <v>0</v>
      </c>
      <c r="BF2152" s="384">
        <f t="shared" si="516"/>
        <v>0</v>
      </c>
      <c r="BG2152" s="385">
        <f t="shared" si="517"/>
        <v>0</v>
      </c>
      <c r="BH2152" s="164"/>
      <c r="BI2152" s="351">
        <f t="shared" si="518"/>
        <v>0</v>
      </c>
      <c r="BJ2152" s="272">
        <f t="shared" si="519"/>
        <v>0</v>
      </c>
      <c r="BK2152" s="273" t="str">
        <f>IF(BJ2152=0,"",
IF(SUM($BJ$2081:BJ2152)=1,BL2152,
IF($BJ$2201&gt;SUM($BJ$2081:BJ2152),_xlfn.CONCAT(", ",BL2152),
IF($BJ$2201=SUM($BJ$2081:BJ2152),_xlfn.CONCAT(" y ",BL2152)))))</f>
        <v/>
      </c>
      <c r="BL2152" s="156" t="s">
        <v>5203</v>
      </c>
      <c r="BM2152" s="272">
        <f t="shared" si="520"/>
        <v>0</v>
      </c>
      <c r="BN2152" s="273" t="str">
        <f>IF(BM2152=0,"",
IF(SUM($BM$2081:BM2152)=1,BO2152,
IF($BM$2201&gt;SUM($BM$2081:BM2152),_xlfn.CONCAT(", ",BO2152),
IF($BM$2201=SUM($BM$2081:BM2152),_xlfn.CONCAT(" y ",BO2152)))))</f>
        <v/>
      </c>
      <c r="BO2152" s="156" t="s">
        <v>5203</v>
      </c>
    </row>
    <row r="2153" spans="1:67" ht="15" customHeight="1">
      <c r="A2153" s="57"/>
      <c r="B2153" s="26"/>
      <c r="C2153" s="165" t="s">
        <v>5204</v>
      </c>
      <c r="D2153" s="852" t="str">
        <f t="shared" si="493"/>
        <v/>
      </c>
      <c r="E2153" s="853"/>
      <c r="F2153" s="853"/>
      <c r="G2153" s="853"/>
      <c r="H2153" s="853"/>
      <c r="I2153" s="853"/>
      <c r="J2153" s="853"/>
      <c r="K2153" s="853"/>
      <c r="L2153" s="853"/>
      <c r="M2153" s="853"/>
      <c r="N2153" s="853"/>
      <c r="O2153" s="854"/>
      <c r="P2153" s="612"/>
      <c r="Q2153" s="612"/>
      <c r="R2153" s="612"/>
      <c r="S2153" s="612"/>
      <c r="T2153" s="612"/>
      <c r="U2153" s="612"/>
      <c r="V2153" s="612"/>
      <c r="W2153" s="612"/>
      <c r="X2153" s="612"/>
      <c r="Y2153" s="612"/>
      <c r="Z2153" s="612"/>
      <c r="AA2153" s="612"/>
      <c r="AB2153" s="612"/>
      <c r="AC2153" s="612"/>
      <c r="AD2153" s="612"/>
      <c r="AE2153" s="164"/>
      <c r="AF2153" s="164"/>
      <c r="AG2153" s="374">
        <f t="shared" si="490"/>
        <v>0</v>
      </c>
      <c r="AH2153" s="375">
        <f t="shared" si="491"/>
        <v>0</v>
      </c>
      <c r="AI2153" s="376">
        <f t="shared" si="492"/>
        <v>0</v>
      </c>
      <c r="AJ2153" s="380">
        <f t="shared" si="494"/>
        <v>0</v>
      </c>
      <c r="AK2153" s="381">
        <f t="shared" si="495"/>
        <v>0</v>
      </c>
      <c r="AL2153" s="382">
        <f t="shared" si="496"/>
        <v>0</v>
      </c>
      <c r="AM2153" s="383">
        <f t="shared" si="497"/>
        <v>0</v>
      </c>
      <c r="AN2153" s="384">
        <f t="shared" si="498"/>
        <v>0</v>
      </c>
      <c r="AO2153" s="385">
        <f t="shared" si="499"/>
        <v>0</v>
      </c>
      <c r="AP2153" s="380">
        <f t="shared" si="500"/>
        <v>0</v>
      </c>
      <c r="AQ2153" s="381">
        <f t="shared" si="501"/>
        <v>0</v>
      </c>
      <c r="AR2153" s="382">
        <f t="shared" si="502"/>
        <v>0</v>
      </c>
      <c r="AS2153" s="383">
        <f t="shared" si="503"/>
        <v>0</v>
      </c>
      <c r="AT2153" s="384">
        <f t="shared" si="504"/>
        <v>0</v>
      </c>
      <c r="AU2153" s="385">
        <f t="shared" si="505"/>
        <v>0</v>
      </c>
      <c r="AV2153" s="380">
        <f t="shared" si="506"/>
        <v>0</v>
      </c>
      <c r="AW2153" s="381">
        <f t="shared" si="507"/>
        <v>0</v>
      </c>
      <c r="AX2153" s="382">
        <f t="shared" si="508"/>
        <v>0</v>
      </c>
      <c r="AY2153" s="383">
        <f t="shared" si="509"/>
        <v>0</v>
      </c>
      <c r="AZ2153" s="384">
        <f t="shared" si="510"/>
        <v>0</v>
      </c>
      <c r="BA2153" s="385">
        <f t="shared" si="511"/>
        <v>0</v>
      </c>
      <c r="BB2153" s="380">
        <f t="shared" si="512"/>
        <v>0</v>
      </c>
      <c r="BC2153" s="381">
        <f t="shared" si="513"/>
        <v>0</v>
      </c>
      <c r="BD2153" s="382">
        <f t="shared" si="514"/>
        <v>0</v>
      </c>
      <c r="BE2153" s="383">
        <f t="shared" si="515"/>
        <v>0</v>
      </c>
      <c r="BF2153" s="384">
        <f t="shared" si="516"/>
        <v>0</v>
      </c>
      <c r="BG2153" s="385">
        <f t="shared" si="517"/>
        <v>0</v>
      </c>
      <c r="BH2153" s="164"/>
      <c r="BI2153" s="351">
        <f t="shared" si="518"/>
        <v>0</v>
      </c>
      <c r="BJ2153" s="272">
        <f t="shared" si="519"/>
        <v>0</v>
      </c>
      <c r="BK2153" s="273" t="str">
        <f>IF(BJ2153=0,"",
IF(SUM($BJ$2081:BJ2153)=1,BL2153,
IF($BJ$2201&gt;SUM($BJ$2081:BJ2153),_xlfn.CONCAT(", ",BL2153),
IF($BJ$2201=SUM($BJ$2081:BJ2153),_xlfn.CONCAT(" y ",BL2153)))))</f>
        <v/>
      </c>
      <c r="BL2153" s="156" t="s">
        <v>5205</v>
      </c>
      <c r="BM2153" s="272">
        <f t="shared" si="520"/>
        <v>0</v>
      </c>
      <c r="BN2153" s="273" t="str">
        <f>IF(BM2153=0,"",
IF(SUM($BM$2081:BM2153)=1,BO2153,
IF($BM$2201&gt;SUM($BM$2081:BM2153),_xlfn.CONCAT(", ",BO2153),
IF($BM$2201=SUM($BM$2081:BM2153),_xlfn.CONCAT(" y ",BO2153)))))</f>
        <v/>
      </c>
      <c r="BO2153" s="156" t="s">
        <v>5205</v>
      </c>
    </row>
    <row r="2154" spans="1:67" ht="15" customHeight="1">
      <c r="A2154" s="57"/>
      <c r="B2154" s="26"/>
      <c r="C2154" s="165" t="s">
        <v>5206</v>
      </c>
      <c r="D2154" s="852" t="str">
        <f t="shared" si="493"/>
        <v/>
      </c>
      <c r="E2154" s="853"/>
      <c r="F2154" s="853"/>
      <c r="G2154" s="853"/>
      <c r="H2154" s="853"/>
      <c r="I2154" s="853"/>
      <c r="J2154" s="853"/>
      <c r="K2154" s="853"/>
      <c r="L2154" s="853"/>
      <c r="M2154" s="853"/>
      <c r="N2154" s="853"/>
      <c r="O2154" s="854"/>
      <c r="P2154" s="612"/>
      <c r="Q2154" s="612"/>
      <c r="R2154" s="612"/>
      <c r="S2154" s="612"/>
      <c r="T2154" s="612"/>
      <c r="U2154" s="612"/>
      <c r="V2154" s="612"/>
      <c r="W2154" s="612"/>
      <c r="X2154" s="612"/>
      <c r="Y2154" s="612"/>
      <c r="Z2154" s="612"/>
      <c r="AA2154" s="612"/>
      <c r="AB2154" s="612"/>
      <c r="AC2154" s="612"/>
      <c r="AD2154" s="612"/>
      <c r="AE2154" s="164"/>
      <c r="AF2154" s="164"/>
      <c r="AG2154" s="374">
        <f t="shared" si="490"/>
        <v>0</v>
      </c>
      <c r="AH2154" s="375">
        <f t="shared" si="491"/>
        <v>0</v>
      </c>
      <c r="AI2154" s="376">
        <f t="shared" si="492"/>
        <v>0</v>
      </c>
      <c r="AJ2154" s="380">
        <f t="shared" si="494"/>
        <v>0</v>
      </c>
      <c r="AK2154" s="381">
        <f t="shared" si="495"/>
        <v>0</v>
      </c>
      <c r="AL2154" s="382">
        <f t="shared" si="496"/>
        <v>0</v>
      </c>
      <c r="AM2154" s="383">
        <f t="shared" si="497"/>
        <v>0</v>
      </c>
      <c r="AN2154" s="384">
        <f t="shared" si="498"/>
        <v>0</v>
      </c>
      <c r="AO2154" s="385">
        <f t="shared" si="499"/>
        <v>0</v>
      </c>
      <c r="AP2154" s="380">
        <f t="shared" si="500"/>
        <v>0</v>
      </c>
      <c r="AQ2154" s="381">
        <f t="shared" si="501"/>
        <v>0</v>
      </c>
      <c r="AR2154" s="382">
        <f t="shared" si="502"/>
        <v>0</v>
      </c>
      <c r="AS2154" s="383">
        <f t="shared" si="503"/>
        <v>0</v>
      </c>
      <c r="AT2154" s="384">
        <f t="shared" si="504"/>
        <v>0</v>
      </c>
      <c r="AU2154" s="385">
        <f t="shared" si="505"/>
        <v>0</v>
      </c>
      <c r="AV2154" s="380">
        <f t="shared" si="506"/>
        <v>0</v>
      </c>
      <c r="AW2154" s="381">
        <f t="shared" si="507"/>
        <v>0</v>
      </c>
      <c r="AX2154" s="382">
        <f t="shared" si="508"/>
        <v>0</v>
      </c>
      <c r="AY2154" s="383">
        <f t="shared" si="509"/>
        <v>0</v>
      </c>
      <c r="AZ2154" s="384">
        <f t="shared" si="510"/>
        <v>0</v>
      </c>
      <c r="BA2154" s="385">
        <f t="shared" si="511"/>
        <v>0</v>
      </c>
      <c r="BB2154" s="380">
        <f t="shared" si="512"/>
        <v>0</v>
      </c>
      <c r="BC2154" s="381">
        <f t="shared" si="513"/>
        <v>0</v>
      </c>
      <c r="BD2154" s="382">
        <f t="shared" si="514"/>
        <v>0</v>
      </c>
      <c r="BE2154" s="383">
        <f t="shared" si="515"/>
        <v>0</v>
      </c>
      <c r="BF2154" s="384">
        <f t="shared" si="516"/>
        <v>0</v>
      </c>
      <c r="BG2154" s="385">
        <f t="shared" si="517"/>
        <v>0</v>
      </c>
      <c r="BH2154" s="164"/>
      <c r="BI2154" s="351">
        <f t="shared" si="518"/>
        <v>0</v>
      </c>
      <c r="BJ2154" s="272">
        <f t="shared" si="519"/>
        <v>0</v>
      </c>
      <c r="BK2154" s="273" t="str">
        <f>IF(BJ2154=0,"",
IF(SUM($BJ$2081:BJ2154)=1,BL2154,
IF($BJ$2201&gt;SUM($BJ$2081:BJ2154),_xlfn.CONCAT(", ",BL2154),
IF($BJ$2201=SUM($BJ$2081:BJ2154),_xlfn.CONCAT(" y ",BL2154)))))</f>
        <v/>
      </c>
      <c r="BL2154" s="156" t="s">
        <v>5207</v>
      </c>
      <c r="BM2154" s="272">
        <f t="shared" si="520"/>
        <v>0</v>
      </c>
      <c r="BN2154" s="273" t="str">
        <f>IF(BM2154=0,"",
IF(SUM($BM$2081:BM2154)=1,BO2154,
IF($BM$2201&gt;SUM($BM$2081:BM2154),_xlfn.CONCAT(", ",BO2154),
IF($BM$2201=SUM($BM$2081:BM2154),_xlfn.CONCAT(" y ",BO2154)))))</f>
        <v/>
      </c>
      <c r="BO2154" s="156" t="s">
        <v>5207</v>
      </c>
    </row>
    <row r="2155" spans="1:67" ht="15" customHeight="1">
      <c r="A2155" s="57"/>
      <c r="B2155" s="26"/>
      <c r="C2155" s="165" t="s">
        <v>5208</v>
      </c>
      <c r="D2155" s="852" t="str">
        <f t="shared" si="493"/>
        <v/>
      </c>
      <c r="E2155" s="853"/>
      <c r="F2155" s="853"/>
      <c r="G2155" s="853"/>
      <c r="H2155" s="853"/>
      <c r="I2155" s="853"/>
      <c r="J2155" s="853"/>
      <c r="K2155" s="853"/>
      <c r="L2155" s="853"/>
      <c r="M2155" s="853"/>
      <c r="N2155" s="853"/>
      <c r="O2155" s="854"/>
      <c r="P2155" s="612"/>
      <c r="Q2155" s="612"/>
      <c r="R2155" s="612"/>
      <c r="S2155" s="612"/>
      <c r="T2155" s="612"/>
      <c r="U2155" s="612"/>
      <c r="V2155" s="612"/>
      <c r="W2155" s="612"/>
      <c r="X2155" s="612"/>
      <c r="Y2155" s="612"/>
      <c r="Z2155" s="612"/>
      <c r="AA2155" s="612"/>
      <c r="AB2155" s="612"/>
      <c r="AC2155" s="612"/>
      <c r="AD2155" s="612"/>
      <c r="AE2155" s="164"/>
      <c r="AF2155" s="164"/>
      <c r="AG2155" s="374">
        <f t="shared" si="490"/>
        <v>0</v>
      </c>
      <c r="AH2155" s="375">
        <f t="shared" si="491"/>
        <v>0</v>
      </c>
      <c r="AI2155" s="376">
        <f t="shared" si="492"/>
        <v>0</v>
      </c>
      <c r="AJ2155" s="380">
        <f t="shared" si="494"/>
        <v>0</v>
      </c>
      <c r="AK2155" s="381">
        <f t="shared" si="495"/>
        <v>0</v>
      </c>
      <c r="AL2155" s="382">
        <f t="shared" si="496"/>
        <v>0</v>
      </c>
      <c r="AM2155" s="383">
        <f t="shared" si="497"/>
        <v>0</v>
      </c>
      <c r="AN2155" s="384">
        <f t="shared" si="498"/>
        <v>0</v>
      </c>
      <c r="AO2155" s="385">
        <f t="shared" si="499"/>
        <v>0</v>
      </c>
      <c r="AP2155" s="380">
        <f t="shared" si="500"/>
        <v>0</v>
      </c>
      <c r="AQ2155" s="381">
        <f t="shared" si="501"/>
        <v>0</v>
      </c>
      <c r="AR2155" s="382">
        <f t="shared" si="502"/>
        <v>0</v>
      </c>
      <c r="AS2155" s="383">
        <f t="shared" si="503"/>
        <v>0</v>
      </c>
      <c r="AT2155" s="384">
        <f t="shared" si="504"/>
        <v>0</v>
      </c>
      <c r="AU2155" s="385">
        <f t="shared" si="505"/>
        <v>0</v>
      </c>
      <c r="AV2155" s="380">
        <f t="shared" si="506"/>
        <v>0</v>
      </c>
      <c r="AW2155" s="381">
        <f t="shared" si="507"/>
        <v>0</v>
      </c>
      <c r="AX2155" s="382">
        <f t="shared" si="508"/>
        <v>0</v>
      </c>
      <c r="AY2155" s="383">
        <f t="shared" si="509"/>
        <v>0</v>
      </c>
      <c r="AZ2155" s="384">
        <f t="shared" si="510"/>
        <v>0</v>
      </c>
      <c r="BA2155" s="385">
        <f t="shared" si="511"/>
        <v>0</v>
      </c>
      <c r="BB2155" s="380">
        <f t="shared" si="512"/>
        <v>0</v>
      </c>
      <c r="BC2155" s="381">
        <f t="shared" si="513"/>
        <v>0</v>
      </c>
      <c r="BD2155" s="382">
        <f t="shared" si="514"/>
        <v>0</v>
      </c>
      <c r="BE2155" s="383">
        <f t="shared" si="515"/>
        <v>0</v>
      </c>
      <c r="BF2155" s="384">
        <f t="shared" si="516"/>
        <v>0</v>
      </c>
      <c r="BG2155" s="385">
        <f t="shared" si="517"/>
        <v>0</v>
      </c>
      <c r="BH2155" s="164"/>
      <c r="BI2155" s="351">
        <f t="shared" si="518"/>
        <v>0</v>
      </c>
      <c r="BJ2155" s="272">
        <f t="shared" si="519"/>
        <v>0</v>
      </c>
      <c r="BK2155" s="273" t="str">
        <f>IF(BJ2155=0,"",
IF(SUM($BJ$2081:BJ2155)=1,BL2155,
IF($BJ$2201&gt;SUM($BJ$2081:BJ2155),_xlfn.CONCAT(", ",BL2155),
IF($BJ$2201=SUM($BJ$2081:BJ2155),_xlfn.CONCAT(" y ",BL2155)))))</f>
        <v/>
      </c>
      <c r="BL2155" s="156" t="s">
        <v>5209</v>
      </c>
      <c r="BM2155" s="272">
        <f t="shared" si="520"/>
        <v>0</v>
      </c>
      <c r="BN2155" s="273" t="str">
        <f>IF(BM2155=0,"",
IF(SUM($BM$2081:BM2155)=1,BO2155,
IF($BM$2201&gt;SUM($BM$2081:BM2155),_xlfn.CONCAT(", ",BO2155),
IF($BM$2201=SUM($BM$2081:BM2155),_xlfn.CONCAT(" y ",BO2155)))))</f>
        <v/>
      </c>
      <c r="BO2155" s="156" t="s">
        <v>5209</v>
      </c>
    </row>
    <row r="2156" spans="1:67" ht="15" customHeight="1">
      <c r="A2156" s="57"/>
      <c r="B2156" s="26"/>
      <c r="C2156" s="165" t="s">
        <v>5210</v>
      </c>
      <c r="D2156" s="852" t="str">
        <f t="shared" si="493"/>
        <v/>
      </c>
      <c r="E2156" s="853"/>
      <c r="F2156" s="853"/>
      <c r="G2156" s="853"/>
      <c r="H2156" s="853"/>
      <c r="I2156" s="853"/>
      <c r="J2156" s="853"/>
      <c r="K2156" s="853"/>
      <c r="L2156" s="853"/>
      <c r="M2156" s="853"/>
      <c r="N2156" s="853"/>
      <c r="O2156" s="854"/>
      <c r="P2156" s="612"/>
      <c r="Q2156" s="612"/>
      <c r="R2156" s="612"/>
      <c r="S2156" s="612"/>
      <c r="T2156" s="612"/>
      <c r="U2156" s="612"/>
      <c r="V2156" s="612"/>
      <c r="W2156" s="612"/>
      <c r="X2156" s="612"/>
      <c r="Y2156" s="612"/>
      <c r="Z2156" s="612"/>
      <c r="AA2156" s="612"/>
      <c r="AB2156" s="612"/>
      <c r="AC2156" s="612"/>
      <c r="AD2156" s="612"/>
      <c r="AE2156" s="164"/>
      <c r="AF2156" s="164"/>
      <c r="AG2156" s="374">
        <f t="shared" si="490"/>
        <v>0</v>
      </c>
      <c r="AH2156" s="375">
        <f t="shared" si="491"/>
        <v>0</v>
      </c>
      <c r="AI2156" s="376">
        <f t="shared" si="492"/>
        <v>0</v>
      </c>
      <c r="AJ2156" s="380">
        <f t="shared" si="494"/>
        <v>0</v>
      </c>
      <c r="AK2156" s="381">
        <f t="shared" si="495"/>
        <v>0</v>
      </c>
      <c r="AL2156" s="382">
        <f t="shared" si="496"/>
        <v>0</v>
      </c>
      <c r="AM2156" s="383">
        <f t="shared" si="497"/>
        <v>0</v>
      </c>
      <c r="AN2156" s="384">
        <f t="shared" si="498"/>
        <v>0</v>
      </c>
      <c r="AO2156" s="385">
        <f t="shared" si="499"/>
        <v>0</v>
      </c>
      <c r="AP2156" s="380">
        <f t="shared" si="500"/>
        <v>0</v>
      </c>
      <c r="AQ2156" s="381">
        <f t="shared" si="501"/>
        <v>0</v>
      </c>
      <c r="AR2156" s="382">
        <f t="shared" si="502"/>
        <v>0</v>
      </c>
      <c r="AS2156" s="383">
        <f t="shared" si="503"/>
        <v>0</v>
      </c>
      <c r="AT2156" s="384">
        <f t="shared" si="504"/>
        <v>0</v>
      </c>
      <c r="AU2156" s="385">
        <f t="shared" si="505"/>
        <v>0</v>
      </c>
      <c r="AV2156" s="380">
        <f t="shared" si="506"/>
        <v>0</v>
      </c>
      <c r="AW2156" s="381">
        <f t="shared" si="507"/>
        <v>0</v>
      </c>
      <c r="AX2156" s="382">
        <f t="shared" si="508"/>
        <v>0</v>
      </c>
      <c r="AY2156" s="383">
        <f t="shared" si="509"/>
        <v>0</v>
      </c>
      <c r="AZ2156" s="384">
        <f t="shared" si="510"/>
        <v>0</v>
      </c>
      <c r="BA2156" s="385">
        <f t="shared" si="511"/>
        <v>0</v>
      </c>
      <c r="BB2156" s="380">
        <f t="shared" si="512"/>
        <v>0</v>
      </c>
      <c r="BC2156" s="381">
        <f t="shared" si="513"/>
        <v>0</v>
      </c>
      <c r="BD2156" s="382">
        <f t="shared" si="514"/>
        <v>0</v>
      </c>
      <c r="BE2156" s="383">
        <f t="shared" si="515"/>
        <v>0</v>
      </c>
      <c r="BF2156" s="384">
        <f t="shared" si="516"/>
        <v>0</v>
      </c>
      <c r="BG2156" s="385">
        <f t="shared" si="517"/>
        <v>0</v>
      </c>
      <c r="BH2156" s="164"/>
      <c r="BI2156" s="351">
        <f t="shared" si="518"/>
        <v>0</v>
      </c>
      <c r="BJ2156" s="272">
        <f t="shared" si="519"/>
        <v>0</v>
      </c>
      <c r="BK2156" s="273" t="str">
        <f>IF(BJ2156=0,"",
IF(SUM($BJ$2081:BJ2156)=1,BL2156,
IF($BJ$2201&gt;SUM($BJ$2081:BJ2156),_xlfn.CONCAT(", ",BL2156),
IF($BJ$2201=SUM($BJ$2081:BJ2156),_xlfn.CONCAT(" y ",BL2156)))))</f>
        <v/>
      </c>
      <c r="BL2156" s="156" t="s">
        <v>5211</v>
      </c>
      <c r="BM2156" s="272">
        <f t="shared" si="520"/>
        <v>0</v>
      </c>
      <c r="BN2156" s="273" t="str">
        <f>IF(BM2156=0,"",
IF(SUM($BM$2081:BM2156)=1,BO2156,
IF($BM$2201&gt;SUM($BM$2081:BM2156),_xlfn.CONCAT(", ",BO2156),
IF($BM$2201=SUM($BM$2081:BM2156),_xlfn.CONCAT(" y ",BO2156)))))</f>
        <v/>
      </c>
      <c r="BO2156" s="156" t="s">
        <v>5211</v>
      </c>
    </row>
    <row r="2157" spans="1:67" ht="15" customHeight="1">
      <c r="A2157" s="57"/>
      <c r="B2157" s="26"/>
      <c r="C2157" s="165" t="s">
        <v>5212</v>
      </c>
      <c r="D2157" s="852" t="str">
        <f t="shared" si="493"/>
        <v/>
      </c>
      <c r="E2157" s="853"/>
      <c r="F2157" s="853"/>
      <c r="G2157" s="853"/>
      <c r="H2157" s="853"/>
      <c r="I2157" s="853"/>
      <c r="J2157" s="853"/>
      <c r="K2157" s="853"/>
      <c r="L2157" s="853"/>
      <c r="M2157" s="853"/>
      <c r="N2157" s="853"/>
      <c r="O2157" s="854"/>
      <c r="P2157" s="612"/>
      <c r="Q2157" s="612"/>
      <c r="R2157" s="612"/>
      <c r="S2157" s="612"/>
      <c r="T2157" s="612"/>
      <c r="U2157" s="612"/>
      <c r="V2157" s="612"/>
      <c r="W2157" s="612"/>
      <c r="X2157" s="612"/>
      <c r="Y2157" s="612"/>
      <c r="Z2157" s="612"/>
      <c r="AA2157" s="612"/>
      <c r="AB2157" s="612"/>
      <c r="AC2157" s="612"/>
      <c r="AD2157" s="612"/>
      <c r="AE2157" s="164"/>
      <c r="AF2157" s="164"/>
      <c r="AG2157" s="374">
        <f t="shared" si="490"/>
        <v>0</v>
      </c>
      <c r="AH2157" s="375">
        <f t="shared" si="491"/>
        <v>0</v>
      </c>
      <c r="AI2157" s="376">
        <f t="shared" si="492"/>
        <v>0</v>
      </c>
      <c r="AJ2157" s="380">
        <f t="shared" si="494"/>
        <v>0</v>
      </c>
      <c r="AK2157" s="381">
        <f t="shared" si="495"/>
        <v>0</v>
      </c>
      <c r="AL2157" s="382">
        <f t="shared" si="496"/>
        <v>0</v>
      </c>
      <c r="AM2157" s="383">
        <f t="shared" si="497"/>
        <v>0</v>
      </c>
      <c r="AN2157" s="384">
        <f t="shared" si="498"/>
        <v>0</v>
      </c>
      <c r="AO2157" s="385">
        <f t="shared" si="499"/>
        <v>0</v>
      </c>
      <c r="AP2157" s="380">
        <f t="shared" si="500"/>
        <v>0</v>
      </c>
      <c r="AQ2157" s="381">
        <f t="shared" si="501"/>
        <v>0</v>
      </c>
      <c r="AR2157" s="382">
        <f t="shared" si="502"/>
        <v>0</v>
      </c>
      <c r="AS2157" s="383">
        <f t="shared" si="503"/>
        <v>0</v>
      </c>
      <c r="AT2157" s="384">
        <f t="shared" si="504"/>
        <v>0</v>
      </c>
      <c r="AU2157" s="385">
        <f t="shared" si="505"/>
        <v>0</v>
      </c>
      <c r="AV2157" s="380">
        <f t="shared" si="506"/>
        <v>0</v>
      </c>
      <c r="AW2157" s="381">
        <f t="shared" si="507"/>
        <v>0</v>
      </c>
      <c r="AX2157" s="382">
        <f t="shared" si="508"/>
        <v>0</v>
      </c>
      <c r="AY2157" s="383">
        <f t="shared" si="509"/>
        <v>0</v>
      </c>
      <c r="AZ2157" s="384">
        <f t="shared" si="510"/>
        <v>0</v>
      </c>
      <c r="BA2157" s="385">
        <f t="shared" si="511"/>
        <v>0</v>
      </c>
      <c r="BB2157" s="380">
        <f t="shared" si="512"/>
        <v>0</v>
      </c>
      <c r="BC2157" s="381">
        <f t="shared" si="513"/>
        <v>0</v>
      </c>
      <c r="BD2157" s="382">
        <f t="shared" si="514"/>
        <v>0</v>
      </c>
      <c r="BE2157" s="383">
        <f t="shared" si="515"/>
        <v>0</v>
      </c>
      <c r="BF2157" s="384">
        <f t="shared" si="516"/>
        <v>0</v>
      </c>
      <c r="BG2157" s="385">
        <f t="shared" si="517"/>
        <v>0</v>
      </c>
      <c r="BH2157" s="164"/>
      <c r="BI2157" s="351">
        <f t="shared" si="518"/>
        <v>0</v>
      </c>
      <c r="BJ2157" s="272">
        <f t="shared" si="519"/>
        <v>0</v>
      </c>
      <c r="BK2157" s="273" t="str">
        <f>IF(BJ2157=0,"",
IF(SUM($BJ$2081:BJ2157)=1,BL2157,
IF($BJ$2201&gt;SUM($BJ$2081:BJ2157),_xlfn.CONCAT(", ",BL2157),
IF($BJ$2201=SUM($BJ$2081:BJ2157),_xlfn.CONCAT(" y ",BL2157)))))</f>
        <v/>
      </c>
      <c r="BL2157" s="156" t="s">
        <v>5213</v>
      </c>
      <c r="BM2157" s="272">
        <f t="shared" si="520"/>
        <v>0</v>
      </c>
      <c r="BN2157" s="273" t="str">
        <f>IF(BM2157=0,"",
IF(SUM($BM$2081:BM2157)=1,BO2157,
IF($BM$2201&gt;SUM($BM$2081:BM2157),_xlfn.CONCAT(", ",BO2157),
IF($BM$2201=SUM($BM$2081:BM2157),_xlfn.CONCAT(" y ",BO2157)))))</f>
        <v/>
      </c>
      <c r="BO2157" s="156" t="s">
        <v>5213</v>
      </c>
    </row>
    <row r="2158" spans="1:67" ht="15" customHeight="1">
      <c r="A2158" s="57"/>
      <c r="B2158" s="26"/>
      <c r="C2158" s="165" t="s">
        <v>5214</v>
      </c>
      <c r="D2158" s="852" t="str">
        <f t="shared" si="493"/>
        <v/>
      </c>
      <c r="E2158" s="853"/>
      <c r="F2158" s="853"/>
      <c r="G2158" s="853"/>
      <c r="H2158" s="853"/>
      <c r="I2158" s="853"/>
      <c r="J2158" s="853"/>
      <c r="K2158" s="853"/>
      <c r="L2158" s="853"/>
      <c r="M2158" s="853"/>
      <c r="N2158" s="853"/>
      <c r="O2158" s="854"/>
      <c r="P2158" s="612"/>
      <c r="Q2158" s="612"/>
      <c r="R2158" s="612"/>
      <c r="S2158" s="612"/>
      <c r="T2158" s="612"/>
      <c r="U2158" s="612"/>
      <c r="V2158" s="612"/>
      <c r="W2158" s="612"/>
      <c r="X2158" s="612"/>
      <c r="Y2158" s="612"/>
      <c r="Z2158" s="612"/>
      <c r="AA2158" s="612"/>
      <c r="AB2158" s="612"/>
      <c r="AC2158" s="612"/>
      <c r="AD2158" s="612"/>
      <c r="AE2158" s="164"/>
      <c r="AF2158" s="164"/>
      <c r="AG2158" s="374">
        <f t="shared" si="490"/>
        <v>0</v>
      </c>
      <c r="AH2158" s="375">
        <f t="shared" si="491"/>
        <v>0</v>
      </c>
      <c r="AI2158" s="376">
        <f t="shared" si="492"/>
        <v>0</v>
      </c>
      <c r="AJ2158" s="380">
        <f t="shared" si="494"/>
        <v>0</v>
      </c>
      <c r="AK2158" s="381">
        <f t="shared" si="495"/>
        <v>0</v>
      </c>
      <c r="AL2158" s="382">
        <f t="shared" si="496"/>
        <v>0</v>
      </c>
      <c r="AM2158" s="383">
        <f t="shared" si="497"/>
        <v>0</v>
      </c>
      <c r="AN2158" s="384">
        <f t="shared" si="498"/>
        <v>0</v>
      </c>
      <c r="AO2158" s="385">
        <f t="shared" si="499"/>
        <v>0</v>
      </c>
      <c r="AP2158" s="380">
        <f t="shared" si="500"/>
        <v>0</v>
      </c>
      <c r="AQ2158" s="381">
        <f t="shared" si="501"/>
        <v>0</v>
      </c>
      <c r="AR2158" s="382">
        <f t="shared" si="502"/>
        <v>0</v>
      </c>
      <c r="AS2158" s="383">
        <f t="shared" si="503"/>
        <v>0</v>
      </c>
      <c r="AT2158" s="384">
        <f t="shared" si="504"/>
        <v>0</v>
      </c>
      <c r="AU2158" s="385">
        <f t="shared" si="505"/>
        <v>0</v>
      </c>
      <c r="AV2158" s="380">
        <f t="shared" si="506"/>
        <v>0</v>
      </c>
      <c r="AW2158" s="381">
        <f t="shared" si="507"/>
        <v>0</v>
      </c>
      <c r="AX2158" s="382">
        <f t="shared" si="508"/>
        <v>0</v>
      </c>
      <c r="AY2158" s="383">
        <f t="shared" si="509"/>
        <v>0</v>
      </c>
      <c r="AZ2158" s="384">
        <f t="shared" si="510"/>
        <v>0</v>
      </c>
      <c r="BA2158" s="385">
        <f t="shared" si="511"/>
        <v>0</v>
      </c>
      <c r="BB2158" s="380">
        <f t="shared" si="512"/>
        <v>0</v>
      </c>
      <c r="BC2158" s="381">
        <f t="shared" si="513"/>
        <v>0</v>
      </c>
      <c r="BD2158" s="382">
        <f t="shared" si="514"/>
        <v>0</v>
      </c>
      <c r="BE2158" s="383">
        <f t="shared" si="515"/>
        <v>0</v>
      </c>
      <c r="BF2158" s="384">
        <f t="shared" si="516"/>
        <v>0</v>
      </c>
      <c r="BG2158" s="385">
        <f t="shared" si="517"/>
        <v>0</v>
      </c>
      <c r="BH2158" s="164"/>
      <c r="BI2158" s="351">
        <f t="shared" si="518"/>
        <v>0</v>
      </c>
      <c r="BJ2158" s="272">
        <f t="shared" si="519"/>
        <v>0</v>
      </c>
      <c r="BK2158" s="273" t="str">
        <f>IF(BJ2158=0,"",
IF(SUM($BJ$2081:BJ2158)=1,BL2158,
IF($BJ$2201&gt;SUM($BJ$2081:BJ2158),_xlfn.CONCAT(", ",BL2158),
IF($BJ$2201=SUM($BJ$2081:BJ2158),_xlfn.CONCAT(" y ",BL2158)))))</f>
        <v/>
      </c>
      <c r="BL2158" s="156" t="s">
        <v>5215</v>
      </c>
      <c r="BM2158" s="272">
        <f t="shared" si="520"/>
        <v>0</v>
      </c>
      <c r="BN2158" s="273" t="str">
        <f>IF(BM2158=0,"",
IF(SUM($BM$2081:BM2158)=1,BO2158,
IF($BM$2201&gt;SUM($BM$2081:BM2158),_xlfn.CONCAT(", ",BO2158),
IF($BM$2201=SUM($BM$2081:BM2158),_xlfn.CONCAT(" y ",BO2158)))))</f>
        <v/>
      </c>
      <c r="BO2158" s="156" t="s">
        <v>5215</v>
      </c>
    </row>
    <row r="2159" spans="1:67" ht="15" customHeight="1">
      <c r="A2159" s="57"/>
      <c r="B2159" s="26"/>
      <c r="C2159" s="165" t="s">
        <v>5216</v>
      </c>
      <c r="D2159" s="852" t="str">
        <f t="shared" si="493"/>
        <v/>
      </c>
      <c r="E2159" s="853"/>
      <c r="F2159" s="853"/>
      <c r="G2159" s="853"/>
      <c r="H2159" s="853"/>
      <c r="I2159" s="853"/>
      <c r="J2159" s="853"/>
      <c r="K2159" s="853"/>
      <c r="L2159" s="853"/>
      <c r="M2159" s="853"/>
      <c r="N2159" s="853"/>
      <c r="O2159" s="854"/>
      <c r="P2159" s="612"/>
      <c r="Q2159" s="612"/>
      <c r="R2159" s="612"/>
      <c r="S2159" s="612"/>
      <c r="T2159" s="612"/>
      <c r="U2159" s="612"/>
      <c r="V2159" s="612"/>
      <c r="W2159" s="612"/>
      <c r="X2159" s="612"/>
      <c r="Y2159" s="612"/>
      <c r="Z2159" s="612"/>
      <c r="AA2159" s="612"/>
      <c r="AB2159" s="612"/>
      <c r="AC2159" s="612"/>
      <c r="AD2159" s="612"/>
      <c r="AE2159" s="164"/>
      <c r="AF2159" s="164"/>
      <c r="AG2159" s="374">
        <f t="shared" si="490"/>
        <v>0</v>
      </c>
      <c r="AH2159" s="375">
        <f t="shared" si="491"/>
        <v>0</v>
      </c>
      <c r="AI2159" s="376">
        <f t="shared" si="492"/>
        <v>0</v>
      </c>
      <c r="AJ2159" s="380">
        <f t="shared" si="494"/>
        <v>0</v>
      </c>
      <c r="AK2159" s="381">
        <f t="shared" si="495"/>
        <v>0</v>
      </c>
      <c r="AL2159" s="382">
        <f t="shared" si="496"/>
        <v>0</v>
      </c>
      <c r="AM2159" s="383">
        <f t="shared" si="497"/>
        <v>0</v>
      </c>
      <c r="AN2159" s="384">
        <f t="shared" si="498"/>
        <v>0</v>
      </c>
      <c r="AO2159" s="385">
        <f t="shared" si="499"/>
        <v>0</v>
      </c>
      <c r="AP2159" s="380">
        <f t="shared" si="500"/>
        <v>0</v>
      </c>
      <c r="AQ2159" s="381">
        <f t="shared" si="501"/>
        <v>0</v>
      </c>
      <c r="AR2159" s="382">
        <f t="shared" si="502"/>
        <v>0</v>
      </c>
      <c r="AS2159" s="383">
        <f t="shared" si="503"/>
        <v>0</v>
      </c>
      <c r="AT2159" s="384">
        <f t="shared" si="504"/>
        <v>0</v>
      </c>
      <c r="AU2159" s="385">
        <f t="shared" si="505"/>
        <v>0</v>
      </c>
      <c r="AV2159" s="380">
        <f t="shared" si="506"/>
        <v>0</v>
      </c>
      <c r="AW2159" s="381">
        <f t="shared" si="507"/>
        <v>0</v>
      </c>
      <c r="AX2159" s="382">
        <f t="shared" si="508"/>
        <v>0</v>
      </c>
      <c r="AY2159" s="383">
        <f t="shared" si="509"/>
        <v>0</v>
      </c>
      <c r="AZ2159" s="384">
        <f t="shared" si="510"/>
        <v>0</v>
      </c>
      <c r="BA2159" s="385">
        <f t="shared" si="511"/>
        <v>0</v>
      </c>
      <c r="BB2159" s="380">
        <f t="shared" si="512"/>
        <v>0</v>
      </c>
      <c r="BC2159" s="381">
        <f t="shared" si="513"/>
        <v>0</v>
      </c>
      <c r="BD2159" s="382">
        <f t="shared" si="514"/>
        <v>0</v>
      </c>
      <c r="BE2159" s="383">
        <f t="shared" si="515"/>
        <v>0</v>
      </c>
      <c r="BF2159" s="384">
        <f t="shared" si="516"/>
        <v>0</v>
      </c>
      <c r="BG2159" s="385">
        <f t="shared" si="517"/>
        <v>0</v>
      </c>
      <c r="BH2159" s="164"/>
      <c r="BI2159" s="351">
        <f t="shared" si="518"/>
        <v>0</v>
      </c>
      <c r="BJ2159" s="272">
        <f t="shared" si="519"/>
        <v>0</v>
      </c>
      <c r="BK2159" s="273" t="str">
        <f>IF(BJ2159=0,"",
IF(SUM($BJ$2081:BJ2159)=1,BL2159,
IF($BJ$2201&gt;SUM($BJ$2081:BJ2159),_xlfn.CONCAT(", ",BL2159),
IF($BJ$2201=SUM($BJ$2081:BJ2159),_xlfn.CONCAT(" y ",BL2159)))))</f>
        <v/>
      </c>
      <c r="BL2159" s="156" t="s">
        <v>5217</v>
      </c>
      <c r="BM2159" s="272">
        <f t="shared" si="520"/>
        <v>0</v>
      </c>
      <c r="BN2159" s="273" t="str">
        <f>IF(BM2159=0,"",
IF(SUM($BM$2081:BM2159)=1,BO2159,
IF($BM$2201&gt;SUM($BM$2081:BM2159),_xlfn.CONCAT(", ",BO2159),
IF($BM$2201=SUM($BM$2081:BM2159),_xlfn.CONCAT(" y ",BO2159)))))</f>
        <v/>
      </c>
      <c r="BO2159" s="156" t="s">
        <v>5217</v>
      </c>
    </row>
    <row r="2160" spans="1:67" ht="15" customHeight="1">
      <c r="A2160" s="57"/>
      <c r="B2160" s="26"/>
      <c r="C2160" s="165" t="s">
        <v>5218</v>
      </c>
      <c r="D2160" s="852" t="str">
        <f t="shared" si="493"/>
        <v/>
      </c>
      <c r="E2160" s="853"/>
      <c r="F2160" s="853"/>
      <c r="G2160" s="853"/>
      <c r="H2160" s="853"/>
      <c r="I2160" s="853"/>
      <c r="J2160" s="853"/>
      <c r="K2160" s="853"/>
      <c r="L2160" s="853"/>
      <c r="M2160" s="853"/>
      <c r="N2160" s="853"/>
      <c r="O2160" s="854"/>
      <c r="P2160" s="612"/>
      <c r="Q2160" s="612"/>
      <c r="R2160" s="612"/>
      <c r="S2160" s="612"/>
      <c r="T2160" s="612"/>
      <c r="U2160" s="612"/>
      <c r="V2160" s="612"/>
      <c r="W2160" s="612"/>
      <c r="X2160" s="612"/>
      <c r="Y2160" s="612"/>
      <c r="Z2160" s="612"/>
      <c r="AA2160" s="612"/>
      <c r="AB2160" s="612"/>
      <c r="AC2160" s="612"/>
      <c r="AD2160" s="612"/>
      <c r="AE2160" s="164"/>
      <c r="AF2160" s="164"/>
      <c r="AG2160" s="374">
        <f t="shared" si="490"/>
        <v>0</v>
      </c>
      <c r="AH2160" s="375">
        <f t="shared" si="491"/>
        <v>0</v>
      </c>
      <c r="AI2160" s="376">
        <f t="shared" si="492"/>
        <v>0</v>
      </c>
      <c r="AJ2160" s="380">
        <f t="shared" si="494"/>
        <v>0</v>
      </c>
      <c r="AK2160" s="381">
        <f t="shared" si="495"/>
        <v>0</v>
      </c>
      <c r="AL2160" s="382">
        <f t="shared" si="496"/>
        <v>0</v>
      </c>
      <c r="AM2160" s="383">
        <f t="shared" si="497"/>
        <v>0</v>
      </c>
      <c r="AN2160" s="384">
        <f t="shared" si="498"/>
        <v>0</v>
      </c>
      <c r="AO2160" s="385">
        <f t="shared" si="499"/>
        <v>0</v>
      </c>
      <c r="AP2160" s="380">
        <f t="shared" si="500"/>
        <v>0</v>
      </c>
      <c r="AQ2160" s="381">
        <f t="shared" si="501"/>
        <v>0</v>
      </c>
      <c r="AR2160" s="382">
        <f t="shared" si="502"/>
        <v>0</v>
      </c>
      <c r="AS2160" s="383">
        <f t="shared" si="503"/>
        <v>0</v>
      </c>
      <c r="AT2160" s="384">
        <f t="shared" si="504"/>
        <v>0</v>
      </c>
      <c r="AU2160" s="385">
        <f t="shared" si="505"/>
        <v>0</v>
      </c>
      <c r="AV2160" s="380">
        <f t="shared" si="506"/>
        <v>0</v>
      </c>
      <c r="AW2160" s="381">
        <f t="shared" si="507"/>
        <v>0</v>
      </c>
      <c r="AX2160" s="382">
        <f t="shared" si="508"/>
        <v>0</v>
      </c>
      <c r="AY2160" s="383">
        <f t="shared" si="509"/>
        <v>0</v>
      </c>
      <c r="AZ2160" s="384">
        <f t="shared" si="510"/>
        <v>0</v>
      </c>
      <c r="BA2160" s="385">
        <f t="shared" si="511"/>
        <v>0</v>
      </c>
      <c r="BB2160" s="380">
        <f t="shared" si="512"/>
        <v>0</v>
      </c>
      <c r="BC2160" s="381">
        <f t="shared" si="513"/>
        <v>0</v>
      </c>
      <c r="BD2160" s="382">
        <f t="shared" si="514"/>
        <v>0</v>
      </c>
      <c r="BE2160" s="383">
        <f t="shared" si="515"/>
        <v>0</v>
      </c>
      <c r="BF2160" s="384">
        <f t="shared" si="516"/>
        <v>0</v>
      </c>
      <c r="BG2160" s="385">
        <f t="shared" si="517"/>
        <v>0</v>
      </c>
      <c r="BH2160" s="164"/>
      <c r="BI2160" s="351">
        <f t="shared" si="518"/>
        <v>0</v>
      </c>
      <c r="BJ2160" s="272">
        <f t="shared" si="519"/>
        <v>0</v>
      </c>
      <c r="BK2160" s="273" t="str">
        <f>IF(BJ2160=0,"",
IF(SUM($BJ$2081:BJ2160)=1,BL2160,
IF($BJ$2201&gt;SUM($BJ$2081:BJ2160),_xlfn.CONCAT(", ",BL2160),
IF($BJ$2201=SUM($BJ$2081:BJ2160),_xlfn.CONCAT(" y ",BL2160)))))</f>
        <v/>
      </c>
      <c r="BL2160" s="156" t="s">
        <v>5219</v>
      </c>
      <c r="BM2160" s="272">
        <f t="shared" si="520"/>
        <v>0</v>
      </c>
      <c r="BN2160" s="273" t="str">
        <f>IF(BM2160=0,"",
IF(SUM($BM$2081:BM2160)=1,BO2160,
IF($BM$2201&gt;SUM($BM$2081:BM2160),_xlfn.CONCAT(", ",BO2160),
IF($BM$2201=SUM($BM$2081:BM2160),_xlfn.CONCAT(" y ",BO2160)))))</f>
        <v/>
      </c>
      <c r="BO2160" s="156" t="s">
        <v>5219</v>
      </c>
    </row>
    <row r="2161" spans="1:67" ht="15" customHeight="1">
      <c r="A2161" s="57"/>
      <c r="B2161" s="26"/>
      <c r="C2161" s="165" t="s">
        <v>5220</v>
      </c>
      <c r="D2161" s="852" t="str">
        <f t="shared" si="493"/>
        <v/>
      </c>
      <c r="E2161" s="853"/>
      <c r="F2161" s="853"/>
      <c r="G2161" s="853"/>
      <c r="H2161" s="853"/>
      <c r="I2161" s="853"/>
      <c r="J2161" s="853"/>
      <c r="K2161" s="853"/>
      <c r="L2161" s="853"/>
      <c r="M2161" s="853"/>
      <c r="N2161" s="853"/>
      <c r="O2161" s="854"/>
      <c r="P2161" s="612"/>
      <c r="Q2161" s="612"/>
      <c r="R2161" s="612"/>
      <c r="S2161" s="612"/>
      <c r="T2161" s="612"/>
      <c r="U2161" s="612"/>
      <c r="V2161" s="612"/>
      <c r="W2161" s="612"/>
      <c r="X2161" s="612"/>
      <c r="Y2161" s="612"/>
      <c r="Z2161" s="612"/>
      <c r="AA2161" s="612"/>
      <c r="AB2161" s="612"/>
      <c r="AC2161" s="612"/>
      <c r="AD2161" s="612"/>
      <c r="AE2161" s="164"/>
      <c r="AF2161" s="164"/>
      <c r="AG2161" s="374">
        <f t="shared" si="490"/>
        <v>0</v>
      </c>
      <c r="AH2161" s="375">
        <f t="shared" si="491"/>
        <v>0</v>
      </c>
      <c r="AI2161" s="376">
        <f t="shared" si="492"/>
        <v>0</v>
      </c>
      <c r="AJ2161" s="380">
        <f t="shared" si="494"/>
        <v>0</v>
      </c>
      <c r="AK2161" s="381">
        <f t="shared" si="495"/>
        <v>0</v>
      </c>
      <c r="AL2161" s="382">
        <f t="shared" si="496"/>
        <v>0</v>
      </c>
      <c r="AM2161" s="383">
        <f t="shared" si="497"/>
        <v>0</v>
      </c>
      <c r="AN2161" s="384">
        <f t="shared" si="498"/>
        <v>0</v>
      </c>
      <c r="AO2161" s="385">
        <f t="shared" si="499"/>
        <v>0</v>
      </c>
      <c r="AP2161" s="380">
        <f t="shared" si="500"/>
        <v>0</v>
      </c>
      <c r="AQ2161" s="381">
        <f t="shared" si="501"/>
        <v>0</v>
      </c>
      <c r="AR2161" s="382">
        <f t="shared" si="502"/>
        <v>0</v>
      </c>
      <c r="AS2161" s="383">
        <f t="shared" si="503"/>
        <v>0</v>
      </c>
      <c r="AT2161" s="384">
        <f t="shared" si="504"/>
        <v>0</v>
      </c>
      <c r="AU2161" s="385">
        <f t="shared" si="505"/>
        <v>0</v>
      </c>
      <c r="AV2161" s="380">
        <f t="shared" si="506"/>
        <v>0</v>
      </c>
      <c r="AW2161" s="381">
        <f t="shared" si="507"/>
        <v>0</v>
      </c>
      <c r="AX2161" s="382">
        <f t="shared" si="508"/>
        <v>0</v>
      </c>
      <c r="AY2161" s="383">
        <f t="shared" si="509"/>
        <v>0</v>
      </c>
      <c r="AZ2161" s="384">
        <f t="shared" si="510"/>
        <v>0</v>
      </c>
      <c r="BA2161" s="385">
        <f t="shared" si="511"/>
        <v>0</v>
      </c>
      <c r="BB2161" s="380">
        <f t="shared" si="512"/>
        <v>0</v>
      </c>
      <c r="BC2161" s="381">
        <f t="shared" si="513"/>
        <v>0</v>
      </c>
      <c r="BD2161" s="382">
        <f t="shared" si="514"/>
        <v>0</v>
      </c>
      <c r="BE2161" s="383">
        <f t="shared" si="515"/>
        <v>0</v>
      </c>
      <c r="BF2161" s="384">
        <f t="shared" si="516"/>
        <v>0</v>
      </c>
      <c r="BG2161" s="385">
        <f t="shared" si="517"/>
        <v>0</v>
      </c>
      <c r="BH2161" s="164"/>
      <c r="BI2161" s="351">
        <f t="shared" si="518"/>
        <v>0</v>
      </c>
      <c r="BJ2161" s="272">
        <f t="shared" si="519"/>
        <v>0</v>
      </c>
      <c r="BK2161" s="273" t="str">
        <f>IF(BJ2161=0,"",
IF(SUM($BJ$2081:BJ2161)=1,BL2161,
IF($BJ$2201&gt;SUM($BJ$2081:BJ2161),_xlfn.CONCAT(", ",BL2161),
IF($BJ$2201=SUM($BJ$2081:BJ2161),_xlfn.CONCAT(" y ",BL2161)))))</f>
        <v/>
      </c>
      <c r="BL2161" s="156" t="s">
        <v>5221</v>
      </c>
      <c r="BM2161" s="272">
        <f t="shared" si="520"/>
        <v>0</v>
      </c>
      <c r="BN2161" s="273" t="str">
        <f>IF(BM2161=0,"",
IF(SUM($BM$2081:BM2161)=1,BO2161,
IF($BM$2201&gt;SUM($BM$2081:BM2161),_xlfn.CONCAT(", ",BO2161),
IF($BM$2201=SUM($BM$2081:BM2161),_xlfn.CONCAT(" y ",BO2161)))))</f>
        <v/>
      </c>
      <c r="BO2161" s="156" t="s">
        <v>5221</v>
      </c>
    </row>
    <row r="2162" spans="1:67" ht="15" customHeight="1">
      <c r="A2162" s="57"/>
      <c r="B2162" s="26"/>
      <c r="C2162" s="165" t="s">
        <v>5222</v>
      </c>
      <c r="D2162" s="852" t="str">
        <f t="shared" si="493"/>
        <v/>
      </c>
      <c r="E2162" s="853"/>
      <c r="F2162" s="853"/>
      <c r="G2162" s="853"/>
      <c r="H2162" s="853"/>
      <c r="I2162" s="853"/>
      <c r="J2162" s="853"/>
      <c r="K2162" s="853"/>
      <c r="L2162" s="853"/>
      <c r="M2162" s="853"/>
      <c r="N2162" s="853"/>
      <c r="O2162" s="854"/>
      <c r="P2162" s="612"/>
      <c r="Q2162" s="612"/>
      <c r="R2162" s="612"/>
      <c r="S2162" s="612"/>
      <c r="T2162" s="612"/>
      <c r="U2162" s="612"/>
      <c r="V2162" s="612"/>
      <c r="W2162" s="612"/>
      <c r="X2162" s="612"/>
      <c r="Y2162" s="612"/>
      <c r="Z2162" s="612"/>
      <c r="AA2162" s="612"/>
      <c r="AB2162" s="612"/>
      <c r="AC2162" s="612"/>
      <c r="AD2162" s="612"/>
      <c r="AE2162" s="164"/>
      <c r="AF2162" s="164"/>
      <c r="AG2162" s="374">
        <f t="shared" si="490"/>
        <v>0</v>
      </c>
      <c r="AH2162" s="375">
        <f t="shared" si="491"/>
        <v>0</v>
      </c>
      <c r="AI2162" s="376">
        <f t="shared" si="492"/>
        <v>0</v>
      </c>
      <c r="AJ2162" s="380">
        <f t="shared" si="494"/>
        <v>0</v>
      </c>
      <c r="AK2162" s="381">
        <f t="shared" si="495"/>
        <v>0</v>
      </c>
      <c r="AL2162" s="382">
        <f t="shared" si="496"/>
        <v>0</v>
      </c>
      <c r="AM2162" s="383">
        <f t="shared" si="497"/>
        <v>0</v>
      </c>
      <c r="AN2162" s="384">
        <f t="shared" si="498"/>
        <v>0</v>
      </c>
      <c r="AO2162" s="385">
        <f t="shared" si="499"/>
        <v>0</v>
      </c>
      <c r="AP2162" s="380">
        <f t="shared" si="500"/>
        <v>0</v>
      </c>
      <c r="AQ2162" s="381">
        <f t="shared" si="501"/>
        <v>0</v>
      </c>
      <c r="AR2162" s="382">
        <f t="shared" si="502"/>
        <v>0</v>
      </c>
      <c r="AS2162" s="383">
        <f t="shared" si="503"/>
        <v>0</v>
      </c>
      <c r="AT2162" s="384">
        <f t="shared" si="504"/>
        <v>0</v>
      </c>
      <c r="AU2162" s="385">
        <f t="shared" si="505"/>
        <v>0</v>
      </c>
      <c r="AV2162" s="380">
        <f t="shared" si="506"/>
        <v>0</v>
      </c>
      <c r="AW2162" s="381">
        <f t="shared" si="507"/>
        <v>0</v>
      </c>
      <c r="AX2162" s="382">
        <f t="shared" si="508"/>
        <v>0</v>
      </c>
      <c r="AY2162" s="383">
        <f t="shared" si="509"/>
        <v>0</v>
      </c>
      <c r="AZ2162" s="384">
        <f t="shared" si="510"/>
        <v>0</v>
      </c>
      <c r="BA2162" s="385">
        <f t="shared" si="511"/>
        <v>0</v>
      </c>
      <c r="BB2162" s="380">
        <f t="shared" si="512"/>
        <v>0</v>
      </c>
      <c r="BC2162" s="381">
        <f t="shared" si="513"/>
        <v>0</v>
      </c>
      <c r="BD2162" s="382">
        <f t="shared" si="514"/>
        <v>0</v>
      </c>
      <c r="BE2162" s="383">
        <f t="shared" si="515"/>
        <v>0</v>
      </c>
      <c r="BF2162" s="384">
        <f t="shared" si="516"/>
        <v>0</v>
      </c>
      <c r="BG2162" s="385">
        <f t="shared" si="517"/>
        <v>0</v>
      </c>
      <c r="BH2162" s="164"/>
      <c r="BI2162" s="351">
        <f t="shared" si="518"/>
        <v>0</v>
      </c>
      <c r="BJ2162" s="272">
        <f t="shared" si="519"/>
        <v>0</v>
      </c>
      <c r="BK2162" s="273" t="str">
        <f>IF(BJ2162=0,"",
IF(SUM($BJ$2081:BJ2162)=1,BL2162,
IF($BJ$2201&gt;SUM($BJ$2081:BJ2162),_xlfn.CONCAT(", ",BL2162),
IF($BJ$2201=SUM($BJ$2081:BJ2162),_xlfn.CONCAT(" y ",BL2162)))))</f>
        <v/>
      </c>
      <c r="BL2162" s="156" t="s">
        <v>5223</v>
      </c>
      <c r="BM2162" s="272">
        <f t="shared" si="520"/>
        <v>0</v>
      </c>
      <c r="BN2162" s="273" t="str">
        <f>IF(BM2162=0,"",
IF(SUM($BM$2081:BM2162)=1,BO2162,
IF($BM$2201&gt;SUM($BM$2081:BM2162),_xlfn.CONCAT(", ",BO2162),
IF($BM$2201=SUM($BM$2081:BM2162),_xlfn.CONCAT(" y ",BO2162)))))</f>
        <v/>
      </c>
      <c r="BO2162" s="156" t="s">
        <v>5223</v>
      </c>
    </row>
    <row r="2163" spans="1:67" ht="15" customHeight="1">
      <c r="A2163" s="57"/>
      <c r="B2163" s="26"/>
      <c r="C2163" s="165" t="s">
        <v>5224</v>
      </c>
      <c r="D2163" s="852" t="str">
        <f t="shared" si="493"/>
        <v/>
      </c>
      <c r="E2163" s="853"/>
      <c r="F2163" s="853"/>
      <c r="G2163" s="853"/>
      <c r="H2163" s="853"/>
      <c r="I2163" s="853"/>
      <c r="J2163" s="853"/>
      <c r="K2163" s="853"/>
      <c r="L2163" s="853"/>
      <c r="M2163" s="853"/>
      <c r="N2163" s="853"/>
      <c r="O2163" s="854"/>
      <c r="P2163" s="612"/>
      <c r="Q2163" s="612"/>
      <c r="R2163" s="612"/>
      <c r="S2163" s="612"/>
      <c r="T2163" s="612"/>
      <c r="U2163" s="612"/>
      <c r="V2163" s="612"/>
      <c r="W2163" s="612"/>
      <c r="X2163" s="612"/>
      <c r="Y2163" s="612"/>
      <c r="Z2163" s="612"/>
      <c r="AA2163" s="612"/>
      <c r="AB2163" s="612"/>
      <c r="AC2163" s="612"/>
      <c r="AD2163" s="612"/>
      <c r="AE2163" s="164"/>
      <c r="AF2163" s="164"/>
      <c r="AG2163" s="374">
        <f t="shared" si="490"/>
        <v>0</v>
      </c>
      <c r="AH2163" s="375">
        <f t="shared" si="491"/>
        <v>0</v>
      </c>
      <c r="AI2163" s="376">
        <f t="shared" si="492"/>
        <v>0</v>
      </c>
      <c r="AJ2163" s="380">
        <f t="shared" si="494"/>
        <v>0</v>
      </c>
      <c r="AK2163" s="381">
        <f t="shared" si="495"/>
        <v>0</v>
      </c>
      <c r="AL2163" s="382">
        <f t="shared" si="496"/>
        <v>0</v>
      </c>
      <c r="AM2163" s="383">
        <f t="shared" si="497"/>
        <v>0</v>
      </c>
      <c r="AN2163" s="384">
        <f t="shared" si="498"/>
        <v>0</v>
      </c>
      <c r="AO2163" s="385">
        <f t="shared" si="499"/>
        <v>0</v>
      </c>
      <c r="AP2163" s="380">
        <f t="shared" si="500"/>
        <v>0</v>
      </c>
      <c r="AQ2163" s="381">
        <f t="shared" si="501"/>
        <v>0</v>
      </c>
      <c r="AR2163" s="382">
        <f t="shared" si="502"/>
        <v>0</v>
      </c>
      <c r="AS2163" s="383">
        <f t="shared" si="503"/>
        <v>0</v>
      </c>
      <c r="AT2163" s="384">
        <f t="shared" si="504"/>
        <v>0</v>
      </c>
      <c r="AU2163" s="385">
        <f t="shared" si="505"/>
        <v>0</v>
      </c>
      <c r="AV2163" s="380">
        <f t="shared" si="506"/>
        <v>0</v>
      </c>
      <c r="AW2163" s="381">
        <f t="shared" si="507"/>
        <v>0</v>
      </c>
      <c r="AX2163" s="382">
        <f t="shared" si="508"/>
        <v>0</v>
      </c>
      <c r="AY2163" s="383">
        <f t="shared" si="509"/>
        <v>0</v>
      </c>
      <c r="AZ2163" s="384">
        <f t="shared" si="510"/>
        <v>0</v>
      </c>
      <c r="BA2163" s="385">
        <f t="shared" si="511"/>
        <v>0</v>
      </c>
      <c r="BB2163" s="380">
        <f t="shared" si="512"/>
        <v>0</v>
      </c>
      <c r="BC2163" s="381">
        <f t="shared" si="513"/>
        <v>0</v>
      </c>
      <c r="BD2163" s="382">
        <f t="shared" si="514"/>
        <v>0</v>
      </c>
      <c r="BE2163" s="383">
        <f t="shared" si="515"/>
        <v>0</v>
      </c>
      <c r="BF2163" s="384">
        <f t="shared" si="516"/>
        <v>0</v>
      </c>
      <c r="BG2163" s="385">
        <f t="shared" si="517"/>
        <v>0</v>
      </c>
      <c r="BH2163" s="164"/>
      <c r="BI2163" s="351">
        <f t="shared" si="518"/>
        <v>0</v>
      </c>
      <c r="BJ2163" s="272">
        <f t="shared" si="519"/>
        <v>0</v>
      </c>
      <c r="BK2163" s="273" t="str">
        <f>IF(BJ2163=0,"",
IF(SUM($BJ$2081:BJ2163)=1,BL2163,
IF($BJ$2201&gt;SUM($BJ$2081:BJ2163),_xlfn.CONCAT(", ",BL2163),
IF($BJ$2201=SUM($BJ$2081:BJ2163),_xlfn.CONCAT(" y ",BL2163)))))</f>
        <v/>
      </c>
      <c r="BL2163" s="156" t="s">
        <v>5225</v>
      </c>
      <c r="BM2163" s="272">
        <f t="shared" si="520"/>
        <v>0</v>
      </c>
      <c r="BN2163" s="273" t="str">
        <f>IF(BM2163=0,"",
IF(SUM($BM$2081:BM2163)=1,BO2163,
IF($BM$2201&gt;SUM($BM$2081:BM2163),_xlfn.CONCAT(", ",BO2163),
IF($BM$2201=SUM($BM$2081:BM2163),_xlfn.CONCAT(" y ",BO2163)))))</f>
        <v/>
      </c>
      <c r="BO2163" s="156" t="s">
        <v>5225</v>
      </c>
    </row>
    <row r="2164" spans="1:67" ht="15" customHeight="1">
      <c r="A2164" s="57"/>
      <c r="B2164" s="26"/>
      <c r="C2164" s="165" t="s">
        <v>5226</v>
      </c>
      <c r="D2164" s="852" t="str">
        <f t="shared" si="493"/>
        <v/>
      </c>
      <c r="E2164" s="853"/>
      <c r="F2164" s="853"/>
      <c r="G2164" s="853"/>
      <c r="H2164" s="853"/>
      <c r="I2164" s="853"/>
      <c r="J2164" s="853"/>
      <c r="K2164" s="853"/>
      <c r="L2164" s="853"/>
      <c r="M2164" s="853"/>
      <c r="N2164" s="853"/>
      <c r="O2164" s="854"/>
      <c r="P2164" s="612"/>
      <c r="Q2164" s="612"/>
      <c r="R2164" s="612"/>
      <c r="S2164" s="612"/>
      <c r="T2164" s="612"/>
      <c r="U2164" s="612"/>
      <c r="V2164" s="612"/>
      <c r="W2164" s="612"/>
      <c r="X2164" s="612"/>
      <c r="Y2164" s="612"/>
      <c r="Z2164" s="612"/>
      <c r="AA2164" s="612"/>
      <c r="AB2164" s="612"/>
      <c r="AC2164" s="612"/>
      <c r="AD2164" s="612"/>
      <c r="AE2164" s="164"/>
      <c r="AF2164" s="164"/>
      <c r="AG2164" s="374">
        <f t="shared" si="490"/>
        <v>0</v>
      </c>
      <c r="AH2164" s="375">
        <f t="shared" si="491"/>
        <v>0</v>
      </c>
      <c r="AI2164" s="376">
        <f t="shared" si="492"/>
        <v>0</v>
      </c>
      <c r="AJ2164" s="380">
        <f t="shared" si="494"/>
        <v>0</v>
      </c>
      <c r="AK2164" s="381">
        <f t="shared" si="495"/>
        <v>0</v>
      </c>
      <c r="AL2164" s="382">
        <f t="shared" si="496"/>
        <v>0</v>
      </c>
      <c r="AM2164" s="383">
        <f t="shared" si="497"/>
        <v>0</v>
      </c>
      <c r="AN2164" s="384">
        <f t="shared" si="498"/>
        <v>0</v>
      </c>
      <c r="AO2164" s="385">
        <f t="shared" si="499"/>
        <v>0</v>
      </c>
      <c r="AP2164" s="380">
        <f t="shared" si="500"/>
        <v>0</v>
      </c>
      <c r="AQ2164" s="381">
        <f t="shared" si="501"/>
        <v>0</v>
      </c>
      <c r="AR2164" s="382">
        <f t="shared" si="502"/>
        <v>0</v>
      </c>
      <c r="AS2164" s="383">
        <f t="shared" si="503"/>
        <v>0</v>
      </c>
      <c r="AT2164" s="384">
        <f t="shared" si="504"/>
        <v>0</v>
      </c>
      <c r="AU2164" s="385">
        <f t="shared" si="505"/>
        <v>0</v>
      </c>
      <c r="AV2164" s="380">
        <f t="shared" si="506"/>
        <v>0</v>
      </c>
      <c r="AW2164" s="381">
        <f t="shared" si="507"/>
        <v>0</v>
      </c>
      <c r="AX2164" s="382">
        <f t="shared" si="508"/>
        <v>0</v>
      </c>
      <c r="AY2164" s="383">
        <f t="shared" si="509"/>
        <v>0</v>
      </c>
      <c r="AZ2164" s="384">
        <f t="shared" si="510"/>
        <v>0</v>
      </c>
      <c r="BA2164" s="385">
        <f t="shared" si="511"/>
        <v>0</v>
      </c>
      <c r="BB2164" s="380">
        <f t="shared" si="512"/>
        <v>0</v>
      </c>
      <c r="BC2164" s="381">
        <f t="shared" si="513"/>
        <v>0</v>
      </c>
      <c r="BD2164" s="382">
        <f t="shared" si="514"/>
        <v>0</v>
      </c>
      <c r="BE2164" s="383">
        <f t="shared" si="515"/>
        <v>0</v>
      </c>
      <c r="BF2164" s="384">
        <f t="shared" si="516"/>
        <v>0</v>
      </c>
      <c r="BG2164" s="385">
        <f t="shared" si="517"/>
        <v>0</v>
      </c>
      <c r="BH2164" s="164"/>
      <c r="BI2164" s="351">
        <f t="shared" si="518"/>
        <v>0</v>
      </c>
      <c r="BJ2164" s="272">
        <f t="shared" si="519"/>
        <v>0</v>
      </c>
      <c r="BK2164" s="273" t="str">
        <f>IF(BJ2164=0,"",
IF(SUM($BJ$2081:BJ2164)=1,BL2164,
IF($BJ$2201&gt;SUM($BJ$2081:BJ2164),_xlfn.CONCAT(", ",BL2164),
IF($BJ$2201=SUM($BJ$2081:BJ2164),_xlfn.CONCAT(" y ",BL2164)))))</f>
        <v/>
      </c>
      <c r="BL2164" s="156" t="s">
        <v>5227</v>
      </c>
      <c r="BM2164" s="272">
        <f t="shared" si="520"/>
        <v>0</v>
      </c>
      <c r="BN2164" s="273" t="str">
        <f>IF(BM2164=0,"",
IF(SUM($BM$2081:BM2164)=1,BO2164,
IF($BM$2201&gt;SUM($BM$2081:BM2164),_xlfn.CONCAT(", ",BO2164),
IF($BM$2201=SUM($BM$2081:BM2164),_xlfn.CONCAT(" y ",BO2164)))))</f>
        <v/>
      </c>
      <c r="BO2164" s="156" t="s">
        <v>5227</v>
      </c>
    </row>
    <row r="2165" spans="1:67" ht="15" customHeight="1">
      <c r="A2165" s="57"/>
      <c r="B2165" s="26"/>
      <c r="C2165" s="165" t="s">
        <v>5228</v>
      </c>
      <c r="D2165" s="852" t="str">
        <f t="shared" si="493"/>
        <v/>
      </c>
      <c r="E2165" s="853"/>
      <c r="F2165" s="853"/>
      <c r="G2165" s="853"/>
      <c r="H2165" s="853"/>
      <c r="I2165" s="853"/>
      <c r="J2165" s="853"/>
      <c r="K2165" s="853"/>
      <c r="L2165" s="853"/>
      <c r="M2165" s="853"/>
      <c r="N2165" s="853"/>
      <c r="O2165" s="854"/>
      <c r="P2165" s="612"/>
      <c r="Q2165" s="612"/>
      <c r="R2165" s="612"/>
      <c r="S2165" s="612"/>
      <c r="T2165" s="612"/>
      <c r="U2165" s="612"/>
      <c r="V2165" s="612"/>
      <c r="W2165" s="612"/>
      <c r="X2165" s="612"/>
      <c r="Y2165" s="612"/>
      <c r="Z2165" s="612"/>
      <c r="AA2165" s="612"/>
      <c r="AB2165" s="612"/>
      <c r="AC2165" s="612"/>
      <c r="AD2165" s="612"/>
      <c r="AE2165" s="164"/>
      <c r="AF2165" s="164"/>
      <c r="AG2165" s="374">
        <f t="shared" si="490"/>
        <v>0</v>
      </c>
      <c r="AH2165" s="375">
        <f t="shared" si="491"/>
        <v>0</v>
      </c>
      <c r="AI2165" s="376">
        <f t="shared" si="492"/>
        <v>0</v>
      </c>
      <c r="AJ2165" s="380">
        <f t="shared" si="494"/>
        <v>0</v>
      </c>
      <c r="AK2165" s="381">
        <f t="shared" si="495"/>
        <v>0</v>
      </c>
      <c r="AL2165" s="382">
        <f t="shared" si="496"/>
        <v>0</v>
      </c>
      <c r="AM2165" s="383">
        <f t="shared" si="497"/>
        <v>0</v>
      </c>
      <c r="AN2165" s="384">
        <f t="shared" si="498"/>
        <v>0</v>
      </c>
      <c r="AO2165" s="385">
        <f t="shared" si="499"/>
        <v>0</v>
      </c>
      <c r="AP2165" s="380">
        <f t="shared" si="500"/>
        <v>0</v>
      </c>
      <c r="AQ2165" s="381">
        <f t="shared" si="501"/>
        <v>0</v>
      </c>
      <c r="AR2165" s="382">
        <f t="shared" si="502"/>
        <v>0</v>
      </c>
      <c r="AS2165" s="383">
        <f t="shared" si="503"/>
        <v>0</v>
      </c>
      <c r="AT2165" s="384">
        <f t="shared" si="504"/>
        <v>0</v>
      </c>
      <c r="AU2165" s="385">
        <f t="shared" si="505"/>
        <v>0</v>
      </c>
      <c r="AV2165" s="380">
        <f t="shared" si="506"/>
        <v>0</v>
      </c>
      <c r="AW2165" s="381">
        <f t="shared" si="507"/>
        <v>0</v>
      </c>
      <c r="AX2165" s="382">
        <f t="shared" si="508"/>
        <v>0</v>
      </c>
      <c r="AY2165" s="383">
        <f t="shared" si="509"/>
        <v>0</v>
      </c>
      <c r="AZ2165" s="384">
        <f t="shared" si="510"/>
        <v>0</v>
      </c>
      <c r="BA2165" s="385">
        <f t="shared" si="511"/>
        <v>0</v>
      </c>
      <c r="BB2165" s="380">
        <f t="shared" si="512"/>
        <v>0</v>
      </c>
      <c r="BC2165" s="381">
        <f t="shared" si="513"/>
        <v>0</v>
      </c>
      <c r="BD2165" s="382">
        <f t="shared" si="514"/>
        <v>0</v>
      </c>
      <c r="BE2165" s="383">
        <f t="shared" si="515"/>
        <v>0</v>
      </c>
      <c r="BF2165" s="384">
        <f t="shared" si="516"/>
        <v>0</v>
      </c>
      <c r="BG2165" s="385">
        <f t="shared" si="517"/>
        <v>0</v>
      </c>
      <c r="BH2165" s="164"/>
      <c r="BI2165" s="351">
        <f t="shared" si="518"/>
        <v>0</v>
      </c>
      <c r="BJ2165" s="272">
        <f t="shared" si="519"/>
        <v>0</v>
      </c>
      <c r="BK2165" s="273" t="str">
        <f>IF(BJ2165=0,"",
IF(SUM($BJ$2081:BJ2165)=1,BL2165,
IF($BJ$2201&gt;SUM($BJ$2081:BJ2165),_xlfn.CONCAT(", ",BL2165),
IF($BJ$2201=SUM($BJ$2081:BJ2165),_xlfn.CONCAT(" y ",BL2165)))))</f>
        <v/>
      </c>
      <c r="BL2165" s="156" t="s">
        <v>5229</v>
      </c>
      <c r="BM2165" s="272">
        <f t="shared" si="520"/>
        <v>0</v>
      </c>
      <c r="BN2165" s="273" t="str">
        <f>IF(BM2165=0,"",
IF(SUM($BM$2081:BM2165)=1,BO2165,
IF($BM$2201&gt;SUM($BM$2081:BM2165),_xlfn.CONCAT(", ",BO2165),
IF($BM$2201=SUM($BM$2081:BM2165),_xlfn.CONCAT(" y ",BO2165)))))</f>
        <v/>
      </c>
      <c r="BO2165" s="156" t="s">
        <v>5229</v>
      </c>
    </row>
    <row r="2166" spans="1:67" ht="15" customHeight="1">
      <c r="A2166" s="57"/>
      <c r="B2166" s="26"/>
      <c r="C2166" s="165" t="s">
        <v>5230</v>
      </c>
      <c r="D2166" s="852" t="str">
        <f t="shared" si="493"/>
        <v/>
      </c>
      <c r="E2166" s="853"/>
      <c r="F2166" s="853"/>
      <c r="G2166" s="853"/>
      <c r="H2166" s="853"/>
      <c r="I2166" s="853"/>
      <c r="J2166" s="853"/>
      <c r="K2166" s="853"/>
      <c r="L2166" s="853"/>
      <c r="M2166" s="853"/>
      <c r="N2166" s="853"/>
      <c r="O2166" s="854"/>
      <c r="P2166" s="612"/>
      <c r="Q2166" s="612"/>
      <c r="R2166" s="612"/>
      <c r="S2166" s="612"/>
      <c r="T2166" s="612"/>
      <c r="U2166" s="612"/>
      <c r="V2166" s="612"/>
      <c r="W2166" s="612"/>
      <c r="X2166" s="612"/>
      <c r="Y2166" s="612"/>
      <c r="Z2166" s="612"/>
      <c r="AA2166" s="612"/>
      <c r="AB2166" s="612"/>
      <c r="AC2166" s="612"/>
      <c r="AD2166" s="612"/>
      <c r="AE2166" s="164"/>
      <c r="AF2166" s="164"/>
      <c r="AG2166" s="374">
        <f t="shared" si="490"/>
        <v>0</v>
      </c>
      <c r="AH2166" s="375">
        <f t="shared" si="491"/>
        <v>0</v>
      </c>
      <c r="AI2166" s="376">
        <f t="shared" si="492"/>
        <v>0</v>
      </c>
      <c r="AJ2166" s="380">
        <f t="shared" si="494"/>
        <v>0</v>
      </c>
      <c r="AK2166" s="381">
        <f t="shared" si="495"/>
        <v>0</v>
      </c>
      <c r="AL2166" s="382">
        <f t="shared" si="496"/>
        <v>0</v>
      </c>
      <c r="AM2166" s="383">
        <f t="shared" si="497"/>
        <v>0</v>
      </c>
      <c r="AN2166" s="384">
        <f t="shared" si="498"/>
        <v>0</v>
      </c>
      <c r="AO2166" s="385">
        <f t="shared" si="499"/>
        <v>0</v>
      </c>
      <c r="AP2166" s="380">
        <f t="shared" si="500"/>
        <v>0</v>
      </c>
      <c r="AQ2166" s="381">
        <f t="shared" si="501"/>
        <v>0</v>
      </c>
      <c r="AR2166" s="382">
        <f t="shared" si="502"/>
        <v>0</v>
      </c>
      <c r="AS2166" s="383">
        <f t="shared" si="503"/>
        <v>0</v>
      </c>
      <c r="AT2166" s="384">
        <f t="shared" si="504"/>
        <v>0</v>
      </c>
      <c r="AU2166" s="385">
        <f t="shared" si="505"/>
        <v>0</v>
      </c>
      <c r="AV2166" s="380">
        <f t="shared" si="506"/>
        <v>0</v>
      </c>
      <c r="AW2166" s="381">
        <f t="shared" si="507"/>
        <v>0</v>
      </c>
      <c r="AX2166" s="382">
        <f t="shared" si="508"/>
        <v>0</v>
      </c>
      <c r="AY2166" s="383">
        <f t="shared" si="509"/>
        <v>0</v>
      </c>
      <c r="AZ2166" s="384">
        <f t="shared" si="510"/>
        <v>0</v>
      </c>
      <c r="BA2166" s="385">
        <f t="shared" si="511"/>
        <v>0</v>
      </c>
      <c r="BB2166" s="380">
        <f t="shared" si="512"/>
        <v>0</v>
      </c>
      <c r="BC2166" s="381">
        <f t="shared" si="513"/>
        <v>0</v>
      </c>
      <c r="BD2166" s="382">
        <f t="shared" si="514"/>
        <v>0</v>
      </c>
      <c r="BE2166" s="383">
        <f t="shared" si="515"/>
        <v>0</v>
      </c>
      <c r="BF2166" s="384">
        <f t="shared" si="516"/>
        <v>0</v>
      </c>
      <c r="BG2166" s="385">
        <f t="shared" si="517"/>
        <v>0</v>
      </c>
      <c r="BH2166" s="164"/>
      <c r="BI2166" s="351">
        <f t="shared" si="518"/>
        <v>0</v>
      </c>
      <c r="BJ2166" s="272">
        <f t="shared" si="519"/>
        <v>0</v>
      </c>
      <c r="BK2166" s="273" t="str">
        <f>IF(BJ2166=0,"",
IF(SUM($BJ$2081:BJ2166)=1,BL2166,
IF($BJ$2201&gt;SUM($BJ$2081:BJ2166),_xlfn.CONCAT(", ",BL2166),
IF($BJ$2201=SUM($BJ$2081:BJ2166),_xlfn.CONCAT(" y ",BL2166)))))</f>
        <v/>
      </c>
      <c r="BL2166" s="156" t="s">
        <v>5231</v>
      </c>
      <c r="BM2166" s="272">
        <f t="shared" si="520"/>
        <v>0</v>
      </c>
      <c r="BN2166" s="273" t="str">
        <f>IF(BM2166=0,"",
IF(SUM($BM$2081:BM2166)=1,BO2166,
IF($BM$2201&gt;SUM($BM$2081:BM2166),_xlfn.CONCAT(", ",BO2166),
IF($BM$2201=SUM($BM$2081:BM2166),_xlfn.CONCAT(" y ",BO2166)))))</f>
        <v/>
      </c>
      <c r="BO2166" s="156" t="s">
        <v>5231</v>
      </c>
    </row>
    <row r="2167" spans="1:67" ht="15" customHeight="1">
      <c r="A2167" s="57"/>
      <c r="B2167" s="26"/>
      <c r="C2167" s="165" t="s">
        <v>5232</v>
      </c>
      <c r="D2167" s="852" t="str">
        <f t="shared" si="493"/>
        <v/>
      </c>
      <c r="E2167" s="853"/>
      <c r="F2167" s="853"/>
      <c r="G2167" s="853"/>
      <c r="H2167" s="853"/>
      <c r="I2167" s="853"/>
      <c r="J2167" s="853"/>
      <c r="K2167" s="853"/>
      <c r="L2167" s="853"/>
      <c r="M2167" s="853"/>
      <c r="N2167" s="853"/>
      <c r="O2167" s="854"/>
      <c r="P2167" s="612"/>
      <c r="Q2167" s="612"/>
      <c r="R2167" s="612"/>
      <c r="S2167" s="612"/>
      <c r="T2167" s="612"/>
      <c r="U2167" s="612"/>
      <c r="V2167" s="612"/>
      <c r="W2167" s="612"/>
      <c r="X2167" s="612"/>
      <c r="Y2167" s="612"/>
      <c r="Z2167" s="612"/>
      <c r="AA2167" s="612"/>
      <c r="AB2167" s="612"/>
      <c r="AC2167" s="612"/>
      <c r="AD2167" s="612"/>
      <c r="AE2167" s="164"/>
      <c r="AF2167" s="164"/>
      <c r="AG2167" s="374">
        <f t="shared" si="490"/>
        <v>0</v>
      </c>
      <c r="AH2167" s="375">
        <f t="shared" si="491"/>
        <v>0</v>
      </c>
      <c r="AI2167" s="376">
        <f t="shared" si="492"/>
        <v>0</v>
      </c>
      <c r="AJ2167" s="380">
        <f t="shared" si="494"/>
        <v>0</v>
      </c>
      <c r="AK2167" s="381">
        <f t="shared" si="495"/>
        <v>0</v>
      </c>
      <c r="AL2167" s="382">
        <f t="shared" si="496"/>
        <v>0</v>
      </c>
      <c r="AM2167" s="383">
        <f t="shared" si="497"/>
        <v>0</v>
      </c>
      <c r="AN2167" s="384">
        <f t="shared" si="498"/>
        <v>0</v>
      </c>
      <c r="AO2167" s="385">
        <f t="shared" si="499"/>
        <v>0</v>
      </c>
      <c r="AP2167" s="380">
        <f t="shared" si="500"/>
        <v>0</v>
      </c>
      <c r="AQ2167" s="381">
        <f t="shared" si="501"/>
        <v>0</v>
      </c>
      <c r="AR2167" s="382">
        <f t="shared" si="502"/>
        <v>0</v>
      </c>
      <c r="AS2167" s="383">
        <f t="shared" si="503"/>
        <v>0</v>
      </c>
      <c r="AT2167" s="384">
        <f t="shared" si="504"/>
        <v>0</v>
      </c>
      <c r="AU2167" s="385">
        <f t="shared" si="505"/>
        <v>0</v>
      </c>
      <c r="AV2167" s="380">
        <f t="shared" si="506"/>
        <v>0</v>
      </c>
      <c r="AW2167" s="381">
        <f t="shared" si="507"/>
        <v>0</v>
      </c>
      <c r="AX2167" s="382">
        <f t="shared" si="508"/>
        <v>0</v>
      </c>
      <c r="AY2167" s="383">
        <f t="shared" si="509"/>
        <v>0</v>
      </c>
      <c r="AZ2167" s="384">
        <f t="shared" si="510"/>
        <v>0</v>
      </c>
      <c r="BA2167" s="385">
        <f t="shared" si="511"/>
        <v>0</v>
      </c>
      <c r="BB2167" s="380">
        <f t="shared" si="512"/>
        <v>0</v>
      </c>
      <c r="BC2167" s="381">
        <f t="shared" si="513"/>
        <v>0</v>
      </c>
      <c r="BD2167" s="382">
        <f t="shared" si="514"/>
        <v>0</v>
      </c>
      <c r="BE2167" s="383">
        <f t="shared" si="515"/>
        <v>0</v>
      </c>
      <c r="BF2167" s="384">
        <f t="shared" si="516"/>
        <v>0</v>
      </c>
      <c r="BG2167" s="385">
        <f t="shared" si="517"/>
        <v>0</v>
      </c>
      <c r="BH2167" s="164"/>
      <c r="BI2167" s="351">
        <f t="shared" si="518"/>
        <v>0</v>
      </c>
      <c r="BJ2167" s="272">
        <f t="shared" si="519"/>
        <v>0</v>
      </c>
      <c r="BK2167" s="273" t="str">
        <f>IF(BJ2167=0,"",
IF(SUM($BJ$2081:BJ2167)=1,BL2167,
IF($BJ$2201&gt;SUM($BJ$2081:BJ2167),_xlfn.CONCAT(", ",BL2167),
IF($BJ$2201=SUM($BJ$2081:BJ2167),_xlfn.CONCAT(" y ",BL2167)))))</f>
        <v/>
      </c>
      <c r="BL2167" s="156" t="s">
        <v>5233</v>
      </c>
      <c r="BM2167" s="272">
        <f t="shared" si="520"/>
        <v>0</v>
      </c>
      <c r="BN2167" s="273" t="str">
        <f>IF(BM2167=0,"",
IF(SUM($BM$2081:BM2167)=1,BO2167,
IF($BM$2201&gt;SUM($BM$2081:BM2167),_xlfn.CONCAT(", ",BO2167),
IF($BM$2201=SUM($BM$2081:BM2167),_xlfn.CONCAT(" y ",BO2167)))))</f>
        <v/>
      </c>
      <c r="BO2167" s="156" t="s">
        <v>5233</v>
      </c>
    </row>
    <row r="2168" spans="1:67" ht="15" customHeight="1">
      <c r="A2168" s="57"/>
      <c r="B2168" s="26"/>
      <c r="C2168" s="165" t="s">
        <v>5234</v>
      </c>
      <c r="D2168" s="852" t="str">
        <f t="shared" si="493"/>
        <v/>
      </c>
      <c r="E2168" s="853"/>
      <c r="F2168" s="853"/>
      <c r="G2168" s="853"/>
      <c r="H2168" s="853"/>
      <c r="I2168" s="853"/>
      <c r="J2168" s="853"/>
      <c r="K2168" s="853"/>
      <c r="L2168" s="853"/>
      <c r="M2168" s="853"/>
      <c r="N2168" s="853"/>
      <c r="O2168" s="854"/>
      <c r="P2168" s="612"/>
      <c r="Q2168" s="612"/>
      <c r="R2168" s="612"/>
      <c r="S2168" s="612"/>
      <c r="T2168" s="612"/>
      <c r="U2168" s="612"/>
      <c r="V2168" s="612"/>
      <c r="W2168" s="612"/>
      <c r="X2168" s="612"/>
      <c r="Y2168" s="612"/>
      <c r="Z2168" s="612"/>
      <c r="AA2168" s="612"/>
      <c r="AB2168" s="612"/>
      <c r="AC2168" s="612"/>
      <c r="AD2168" s="612"/>
      <c r="AE2168" s="164"/>
      <c r="AF2168" s="164"/>
      <c r="AG2168" s="374">
        <f t="shared" si="490"/>
        <v>0</v>
      </c>
      <c r="AH2168" s="375">
        <f t="shared" si="491"/>
        <v>0</v>
      </c>
      <c r="AI2168" s="376">
        <f t="shared" si="492"/>
        <v>0</v>
      </c>
      <c r="AJ2168" s="380">
        <f t="shared" si="494"/>
        <v>0</v>
      </c>
      <c r="AK2168" s="381">
        <f t="shared" si="495"/>
        <v>0</v>
      </c>
      <c r="AL2168" s="382">
        <f t="shared" si="496"/>
        <v>0</v>
      </c>
      <c r="AM2168" s="383">
        <f t="shared" si="497"/>
        <v>0</v>
      </c>
      <c r="AN2168" s="384">
        <f t="shared" si="498"/>
        <v>0</v>
      </c>
      <c r="AO2168" s="385">
        <f t="shared" si="499"/>
        <v>0</v>
      </c>
      <c r="AP2168" s="380">
        <f t="shared" si="500"/>
        <v>0</v>
      </c>
      <c r="AQ2168" s="381">
        <f t="shared" si="501"/>
        <v>0</v>
      </c>
      <c r="AR2168" s="382">
        <f t="shared" si="502"/>
        <v>0</v>
      </c>
      <c r="AS2168" s="383">
        <f t="shared" si="503"/>
        <v>0</v>
      </c>
      <c r="AT2168" s="384">
        <f t="shared" si="504"/>
        <v>0</v>
      </c>
      <c r="AU2168" s="385">
        <f t="shared" si="505"/>
        <v>0</v>
      </c>
      <c r="AV2168" s="380">
        <f t="shared" si="506"/>
        <v>0</v>
      </c>
      <c r="AW2168" s="381">
        <f t="shared" si="507"/>
        <v>0</v>
      </c>
      <c r="AX2168" s="382">
        <f t="shared" si="508"/>
        <v>0</v>
      </c>
      <c r="AY2168" s="383">
        <f t="shared" si="509"/>
        <v>0</v>
      </c>
      <c r="AZ2168" s="384">
        <f t="shared" si="510"/>
        <v>0</v>
      </c>
      <c r="BA2168" s="385">
        <f t="shared" si="511"/>
        <v>0</v>
      </c>
      <c r="BB2168" s="380">
        <f t="shared" si="512"/>
        <v>0</v>
      </c>
      <c r="BC2168" s="381">
        <f t="shared" si="513"/>
        <v>0</v>
      </c>
      <c r="BD2168" s="382">
        <f t="shared" si="514"/>
        <v>0</v>
      </c>
      <c r="BE2168" s="383">
        <f t="shared" si="515"/>
        <v>0</v>
      </c>
      <c r="BF2168" s="384">
        <f t="shared" si="516"/>
        <v>0</v>
      </c>
      <c r="BG2168" s="385">
        <f t="shared" si="517"/>
        <v>0</v>
      </c>
      <c r="BH2168" s="164"/>
      <c r="BI2168" s="351">
        <f t="shared" si="518"/>
        <v>0</v>
      </c>
      <c r="BJ2168" s="272">
        <f t="shared" si="519"/>
        <v>0</v>
      </c>
      <c r="BK2168" s="273" t="str">
        <f>IF(BJ2168=0,"",
IF(SUM($BJ$2081:BJ2168)=1,BL2168,
IF($BJ$2201&gt;SUM($BJ$2081:BJ2168),_xlfn.CONCAT(", ",BL2168),
IF($BJ$2201=SUM($BJ$2081:BJ2168),_xlfn.CONCAT(" y ",BL2168)))))</f>
        <v/>
      </c>
      <c r="BL2168" s="156" t="s">
        <v>5235</v>
      </c>
      <c r="BM2168" s="272">
        <f t="shared" si="520"/>
        <v>0</v>
      </c>
      <c r="BN2168" s="273" t="str">
        <f>IF(BM2168=0,"",
IF(SUM($BM$2081:BM2168)=1,BO2168,
IF($BM$2201&gt;SUM($BM$2081:BM2168),_xlfn.CONCAT(", ",BO2168),
IF($BM$2201=SUM($BM$2081:BM2168),_xlfn.CONCAT(" y ",BO2168)))))</f>
        <v/>
      </c>
      <c r="BO2168" s="156" t="s">
        <v>5235</v>
      </c>
    </row>
    <row r="2169" spans="1:67" ht="15" customHeight="1">
      <c r="A2169" s="57"/>
      <c r="B2169" s="26"/>
      <c r="C2169" s="165" t="s">
        <v>5236</v>
      </c>
      <c r="D2169" s="852" t="str">
        <f t="shared" si="493"/>
        <v/>
      </c>
      <c r="E2169" s="853"/>
      <c r="F2169" s="853"/>
      <c r="G2169" s="853"/>
      <c r="H2169" s="853"/>
      <c r="I2169" s="853"/>
      <c r="J2169" s="853"/>
      <c r="K2169" s="853"/>
      <c r="L2169" s="853"/>
      <c r="M2169" s="853"/>
      <c r="N2169" s="853"/>
      <c r="O2169" s="854"/>
      <c r="P2169" s="612"/>
      <c r="Q2169" s="612"/>
      <c r="R2169" s="612"/>
      <c r="S2169" s="612"/>
      <c r="T2169" s="612"/>
      <c r="U2169" s="612"/>
      <c r="V2169" s="612"/>
      <c r="W2169" s="612"/>
      <c r="X2169" s="612"/>
      <c r="Y2169" s="612"/>
      <c r="Z2169" s="612"/>
      <c r="AA2169" s="612"/>
      <c r="AB2169" s="612"/>
      <c r="AC2169" s="612"/>
      <c r="AD2169" s="612"/>
      <c r="AE2169" s="164"/>
      <c r="AF2169" s="164"/>
      <c r="AG2169" s="374">
        <f t="shared" si="490"/>
        <v>0</v>
      </c>
      <c r="AH2169" s="375">
        <f t="shared" si="491"/>
        <v>0</v>
      </c>
      <c r="AI2169" s="376">
        <f t="shared" si="492"/>
        <v>0</v>
      </c>
      <c r="AJ2169" s="380">
        <f t="shared" si="494"/>
        <v>0</v>
      </c>
      <c r="AK2169" s="381">
        <f t="shared" si="495"/>
        <v>0</v>
      </c>
      <c r="AL2169" s="382">
        <f t="shared" si="496"/>
        <v>0</v>
      </c>
      <c r="AM2169" s="383">
        <f t="shared" si="497"/>
        <v>0</v>
      </c>
      <c r="AN2169" s="384">
        <f t="shared" si="498"/>
        <v>0</v>
      </c>
      <c r="AO2169" s="385">
        <f t="shared" si="499"/>
        <v>0</v>
      </c>
      <c r="AP2169" s="380">
        <f t="shared" si="500"/>
        <v>0</v>
      </c>
      <c r="AQ2169" s="381">
        <f t="shared" si="501"/>
        <v>0</v>
      </c>
      <c r="AR2169" s="382">
        <f t="shared" si="502"/>
        <v>0</v>
      </c>
      <c r="AS2169" s="383">
        <f t="shared" si="503"/>
        <v>0</v>
      </c>
      <c r="AT2169" s="384">
        <f t="shared" si="504"/>
        <v>0</v>
      </c>
      <c r="AU2169" s="385">
        <f t="shared" si="505"/>
        <v>0</v>
      </c>
      <c r="AV2169" s="380">
        <f t="shared" si="506"/>
        <v>0</v>
      </c>
      <c r="AW2169" s="381">
        <f t="shared" si="507"/>
        <v>0</v>
      </c>
      <c r="AX2169" s="382">
        <f t="shared" si="508"/>
        <v>0</v>
      </c>
      <c r="AY2169" s="383">
        <f t="shared" si="509"/>
        <v>0</v>
      </c>
      <c r="AZ2169" s="384">
        <f t="shared" si="510"/>
        <v>0</v>
      </c>
      <c r="BA2169" s="385">
        <f t="shared" si="511"/>
        <v>0</v>
      </c>
      <c r="BB2169" s="380">
        <f t="shared" si="512"/>
        <v>0</v>
      </c>
      <c r="BC2169" s="381">
        <f t="shared" si="513"/>
        <v>0</v>
      </c>
      <c r="BD2169" s="382">
        <f t="shared" si="514"/>
        <v>0</v>
      </c>
      <c r="BE2169" s="383">
        <f t="shared" si="515"/>
        <v>0</v>
      </c>
      <c r="BF2169" s="384">
        <f t="shared" si="516"/>
        <v>0</v>
      </c>
      <c r="BG2169" s="385">
        <f t="shared" si="517"/>
        <v>0</v>
      </c>
      <c r="BH2169" s="164"/>
      <c r="BI2169" s="351">
        <f t="shared" si="518"/>
        <v>0</v>
      </c>
      <c r="BJ2169" s="272">
        <f t="shared" si="519"/>
        <v>0</v>
      </c>
      <c r="BK2169" s="273" t="str">
        <f>IF(BJ2169=0,"",
IF(SUM($BJ$2081:BJ2169)=1,BL2169,
IF($BJ$2201&gt;SUM($BJ$2081:BJ2169),_xlfn.CONCAT(", ",BL2169),
IF($BJ$2201=SUM($BJ$2081:BJ2169),_xlfn.CONCAT(" y ",BL2169)))))</f>
        <v/>
      </c>
      <c r="BL2169" s="156" t="s">
        <v>5237</v>
      </c>
      <c r="BM2169" s="272">
        <f t="shared" si="520"/>
        <v>0</v>
      </c>
      <c r="BN2169" s="273" t="str">
        <f>IF(BM2169=0,"",
IF(SUM($BM$2081:BM2169)=1,BO2169,
IF($BM$2201&gt;SUM($BM$2081:BM2169),_xlfn.CONCAT(", ",BO2169),
IF($BM$2201=SUM($BM$2081:BM2169),_xlfn.CONCAT(" y ",BO2169)))))</f>
        <v/>
      </c>
      <c r="BO2169" s="156" t="s">
        <v>5237</v>
      </c>
    </row>
    <row r="2170" spans="1:67" ht="15" customHeight="1">
      <c r="A2170" s="57"/>
      <c r="B2170" s="26"/>
      <c r="C2170" s="165" t="s">
        <v>5238</v>
      </c>
      <c r="D2170" s="852" t="str">
        <f t="shared" si="493"/>
        <v/>
      </c>
      <c r="E2170" s="853"/>
      <c r="F2170" s="853"/>
      <c r="G2170" s="853"/>
      <c r="H2170" s="853"/>
      <c r="I2170" s="853"/>
      <c r="J2170" s="853"/>
      <c r="K2170" s="853"/>
      <c r="L2170" s="853"/>
      <c r="M2170" s="853"/>
      <c r="N2170" s="853"/>
      <c r="O2170" s="854"/>
      <c r="P2170" s="612"/>
      <c r="Q2170" s="612"/>
      <c r="R2170" s="612"/>
      <c r="S2170" s="612"/>
      <c r="T2170" s="612"/>
      <c r="U2170" s="612"/>
      <c r="V2170" s="612"/>
      <c r="W2170" s="612"/>
      <c r="X2170" s="612"/>
      <c r="Y2170" s="612"/>
      <c r="Z2170" s="612"/>
      <c r="AA2170" s="612"/>
      <c r="AB2170" s="612"/>
      <c r="AC2170" s="612"/>
      <c r="AD2170" s="612"/>
      <c r="AE2170" s="164"/>
      <c r="AF2170" s="164"/>
      <c r="AG2170" s="374">
        <f t="shared" si="490"/>
        <v>0</v>
      </c>
      <c r="AH2170" s="375">
        <f t="shared" si="491"/>
        <v>0</v>
      </c>
      <c r="AI2170" s="376">
        <f t="shared" si="492"/>
        <v>0</v>
      </c>
      <c r="AJ2170" s="380">
        <f t="shared" si="494"/>
        <v>0</v>
      </c>
      <c r="AK2170" s="381">
        <f t="shared" si="495"/>
        <v>0</v>
      </c>
      <c r="AL2170" s="382">
        <f t="shared" si="496"/>
        <v>0</v>
      </c>
      <c r="AM2170" s="383">
        <f t="shared" si="497"/>
        <v>0</v>
      </c>
      <c r="AN2170" s="384">
        <f t="shared" si="498"/>
        <v>0</v>
      </c>
      <c r="AO2170" s="385">
        <f t="shared" si="499"/>
        <v>0</v>
      </c>
      <c r="AP2170" s="380">
        <f t="shared" si="500"/>
        <v>0</v>
      </c>
      <c r="AQ2170" s="381">
        <f t="shared" si="501"/>
        <v>0</v>
      </c>
      <c r="AR2170" s="382">
        <f t="shared" si="502"/>
        <v>0</v>
      </c>
      <c r="AS2170" s="383">
        <f t="shared" si="503"/>
        <v>0</v>
      </c>
      <c r="AT2170" s="384">
        <f t="shared" si="504"/>
        <v>0</v>
      </c>
      <c r="AU2170" s="385">
        <f t="shared" si="505"/>
        <v>0</v>
      </c>
      <c r="AV2170" s="380">
        <f t="shared" si="506"/>
        <v>0</v>
      </c>
      <c r="AW2170" s="381">
        <f t="shared" si="507"/>
        <v>0</v>
      </c>
      <c r="AX2170" s="382">
        <f t="shared" si="508"/>
        <v>0</v>
      </c>
      <c r="AY2170" s="383">
        <f t="shared" si="509"/>
        <v>0</v>
      </c>
      <c r="AZ2170" s="384">
        <f t="shared" si="510"/>
        <v>0</v>
      </c>
      <c r="BA2170" s="385">
        <f t="shared" si="511"/>
        <v>0</v>
      </c>
      <c r="BB2170" s="380">
        <f t="shared" si="512"/>
        <v>0</v>
      </c>
      <c r="BC2170" s="381">
        <f t="shared" si="513"/>
        <v>0</v>
      </c>
      <c r="BD2170" s="382">
        <f t="shared" si="514"/>
        <v>0</v>
      </c>
      <c r="BE2170" s="383">
        <f t="shared" si="515"/>
        <v>0</v>
      </c>
      <c r="BF2170" s="384">
        <f t="shared" si="516"/>
        <v>0</v>
      </c>
      <c r="BG2170" s="385">
        <f t="shared" si="517"/>
        <v>0</v>
      </c>
      <c r="BH2170" s="164"/>
      <c r="BI2170" s="351">
        <f t="shared" si="518"/>
        <v>0</v>
      </c>
      <c r="BJ2170" s="272">
        <f t="shared" si="519"/>
        <v>0</v>
      </c>
      <c r="BK2170" s="273" t="str">
        <f>IF(BJ2170=0,"",
IF(SUM($BJ$2081:BJ2170)=1,BL2170,
IF($BJ$2201&gt;SUM($BJ$2081:BJ2170),_xlfn.CONCAT(", ",BL2170),
IF($BJ$2201=SUM($BJ$2081:BJ2170),_xlfn.CONCAT(" y ",BL2170)))))</f>
        <v/>
      </c>
      <c r="BL2170" s="156" t="s">
        <v>5239</v>
      </c>
      <c r="BM2170" s="272">
        <f t="shared" si="520"/>
        <v>0</v>
      </c>
      <c r="BN2170" s="273" t="str">
        <f>IF(BM2170=0,"",
IF(SUM($BM$2081:BM2170)=1,BO2170,
IF($BM$2201&gt;SUM($BM$2081:BM2170),_xlfn.CONCAT(", ",BO2170),
IF($BM$2201=SUM($BM$2081:BM2170),_xlfn.CONCAT(" y ",BO2170)))))</f>
        <v/>
      </c>
      <c r="BO2170" s="156" t="s">
        <v>5239</v>
      </c>
    </row>
    <row r="2171" spans="1:67" ht="15" customHeight="1">
      <c r="A2171" s="57"/>
      <c r="B2171" s="26"/>
      <c r="C2171" s="165" t="s">
        <v>5240</v>
      </c>
      <c r="D2171" s="852" t="str">
        <f t="shared" si="493"/>
        <v/>
      </c>
      <c r="E2171" s="853"/>
      <c r="F2171" s="853"/>
      <c r="G2171" s="853"/>
      <c r="H2171" s="853"/>
      <c r="I2171" s="853"/>
      <c r="J2171" s="853"/>
      <c r="K2171" s="853"/>
      <c r="L2171" s="853"/>
      <c r="M2171" s="853"/>
      <c r="N2171" s="853"/>
      <c r="O2171" s="854"/>
      <c r="P2171" s="612"/>
      <c r="Q2171" s="612"/>
      <c r="R2171" s="612"/>
      <c r="S2171" s="612"/>
      <c r="T2171" s="612"/>
      <c r="U2171" s="612"/>
      <c r="V2171" s="612"/>
      <c r="W2171" s="612"/>
      <c r="X2171" s="612"/>
      <c r="Y2171" s="612"/>
      <c r="Z2171" s="612"/>
      <c r="AA2171" s="612"/>
      <c r="AB2171" s="612"/>
      <c r="AC2171" s="612"/>
      <c r="AD2171" s="612"/>
      <c r="AE2171" s="164"/>
      <c r="AF2171" s="164"/>
      <c r="AG2171" s="374">
        <f t="shared" si="490"/>
        <v>0</v>
      </c>
      <c r="AH2171" s="375">
        <f t="shared" si="491"/>
        <v>0</v>
      </c>
      <c r="AI2171" s="376">
        <f t="shared" si="492"/>
        <v>0</v>
      </c>
      <c r="AJ2171" s="380">
        <f t="shared" si="494"/>
        <v>0</v>
      </c>
      <c r="AK2171" s="381">
        <f t="shared" si="495"/>
        <v>0</v>
      </c>
      <c r="AL2171" s="382">
        <f t="shared" si="496"/>
        <v>0</v>
      </c>
      <c r="AM2171" s="383">
        <f t="shared" si="497"/>
        <v>0</v>
      </c>
      <c r="AN2171" s="384">
        <f t="shared" si="498"/>
        <v>0</v>
      </c>
      <c r="AO2171" s="385">
        <f t="shared" si="499"/>
        <v>0</v>
      </c>
      <c r="AP2171" s="380">
        <f t="shared" si="500"/>
        <v>0</v>
      </c>
      <c r="AQ2171" s="381">
        <f t="shared" si="501"/>
        <v>0</v>
      </c>
      <c r="AR2171" s="382">
        <f t="shared" si="502"/>
        <v>0</v>
      </c>
      <c r="AS2171" s="383">
        <f t="shared" si="503"/>
        <v>0</v>
      </c>
      <c r="AT2171" s="384">
        <f t="shared" si="504"/>
        <v>0</v>
      </c>
      <c r="AU2171" s="385">
        <f t="shared" si="505"/>
        <v>0</v>
      </c>
      <c r="AV2171" s="380">
        <f t="shared" si="506"/>
        <v>0</v>
      </c>
      <c r="AW2171" s="381">
        <f t="shared" si="507"/>
        <v>0</v>
      </c>
      <c r="AX2171" s="382">
        <f t="shared" si="508"/>
        <v>0</v>
      </c>
      <c r="AY2171" s="383">
        <f t="shared" si="509"/>
        <v>0</v>
      </c>
      <c r="AZ2171" s="384">
        <f t="shared" si="510"/>
        <v>0</v>
      </c>
      <c r="BA2171" s="385">
        <f t="shared" si="511"/>
        <v>0</v>
      </c>
      <c r="BB2171" s="380">
        <f t="shared" si="512"/>
        <v>0</v>
      </c>
      <c r="BC2171" s="381">
        <f t="shared" si="513"/>
        <v>0</v>
      </c>
      <c r="BD2171" s="382">
        <f t="shared" si="514"/>
        <v>0</v>
      </c>
      <c r="BE2171" s="383">
        <f t="shared" si="515"/>
        <v>0</v>
      </c>
      <c r="BF2171" s="384">
        <f t="shared" si="516"/>
        <v>0</v>
      </c>
      <c r="BG2171" s="385">
        <f t="shared" si="517"/>
        <v>0</v>
      </c>
      <c r="BH2171" s="164"/>
      <c r="BI2171" s="351">
        <f t="shared" si="518"/>
        <v>0</v>
      </c>
      <c r="BJ2171" s="272">
        <f t="shared" si="519"/>
        <v>0</v>
      </c>
      <c r="BK2171" s="273" t="str">
        <f>IF(BJ2171=0,"",
IF(SUM($BJ$2081:BJ2171)=1,BL2171,
IF($BJ$2201&gt;SUM($BJ$2081:BJ2171),_xlfn.CONCAT(", ",BL2171),
IF($BJ$2201=SUM($BJ$2081:BJ2171),_xlfn.CONCAT(" y ",BL2171)))))</f>
        <v/>
      </c>
      <c r="BL2171" s="156" t="s">
        <v>5241</v>
      </c>
      <c r="BM2171" s="272">
        <f t="shared" si="520"/>
        <v>0</v>
      </c>
      <c r="BN2171" s="273" t="str">
        <f>IF(BM2171=0,"",
IF(SUM($BM$2081:BM2171)=1,BO2171,
IF($BM$2201&gt;SUM($BM$2081:BM2171),_xlfn.CONCAT(", ",BO2171),
IF($BM$2201=SUM($BM$2081:BM2171),_xlfn.CONCAT(" y ",BO2171)))))</f>
        <v/>
      </c>
      <c r="BO2171" s="156" t="s">
        <v>5241</v>
      </c>
    </row>
    <row r="2172" spans="1:67" ht="15" customHeight="1">
      <c r="A2172" s="57"/>
      <c r="B2172" s="26"/>
      <c r="C2172" s="165" t="s">
        <v>5242</v>
      </c>
      <c r="D2172" s="852" t="str">
        <f t="shared" si="493"/>
        <v/>
      </c>
      <c r="E2172" s="853"/>
      <c r="F2172" s="853"/>
      <c r="G2172" s="853"/>
      <c r="H2172" s="853"/>
      <c r="I2172" s="853"/>
      <c r="J2172" s="853"/>
      <c r="K2172" s="853"/>
      <c r="L2172" s="853"/>
      <c r="M2172" s="853"/>
      <c r="N2172" s="853"/>
      <c r="O2172" s="854"/>
      <c r="P2172" s="612"/>
      <c r="Q2172" s="612"/>
      <c r="R2172" s="612"/>
      <c r="S2172" s="612"/>
      <c r="T2172" s="612"/>
      <c r="U2172" s="612"/>
      <c r="V2172" s="612"/>
      <c r="W2172" s="612"/>
      <c r="X2172" s="612"/>
      <c r="Y2172" s="612"/>
      <c r="Z2172" s="612"/>
      <c r="AA2172" s="612"/>
      <c r="AB2172" s="612"/>
      <c r="AC2172" s="612"/>
      <c r="AD2172" s="612"/>
      <c r="AE2172" s="164"/>
      <c r="AF2172" s="164"/>
      <c r="AG2172" s="374">
        <f t="shared" si="490"/>
        <v>0</v>
      </c>
      <c r="AH2172" s="375">
        <f t="shared" si="491"/>
        <v>0</v>
      </c>
      <c r="AI2172" s="376">
        <f t="shared" si="492"/>
        <v>0</v>
      </c>
      <c r="AJ2172" s="380">
        <f t="shared" si="494"/>
        <v>0</v>
      </c>
      <c r="AK2172" s="381">
        <f t="shared" si="495"/>
        <v>0</v>
      </c>
      <c r="AL2172" s="382">
        <f t="shared" si="496"/>
        <v>0</v>
      </c>
      <c r="AM2172" s="383">
        <f t="shared" si="497"/>
        <v>0</v>
      </c>
      <c r="AN2172" s="384">
        <f t="shared" si="498"/>
        <v>0</v>
      </c>
      <c r="AO2172" s="385">
        <f t="shared" si="499"/>
        <v>0</v>
      </c>
      <c r="AP2172" s="380">
        <f t="shared" si="500"/>
        <v>0</v>
      </c>
      <c r="AQ2172" s="381">
        <f t="shared" si="501"/>
        <v>0</v>
      </c>
      <c r="AR2172" s="382">
        <f t="shared" si="502"/>
        <v>0</v>
      </c>
      <c r="AS2172" s="383">
        <f t="shared" si="503"/>
        <v>0</v>
      </c>
      <c r="AT2172" s="384">
        <f t="shared" si="504"/>
        <v>0</v>
      </c>
      <c r="AU2172" s="385">
        <f t="shared" si="505"/>
        <v>0</v>
      </c>
      <c r="AV2172" s="380">
        <f t="shared" si="506"/>
        <v>0</v>
      </c>
      <c r="AW2172" s="381">
        <f t="shared" si="507"/>
        <v>0</v>
      </c>
      <c r="AX2172" s="382">
        <f t="shared" si="508"/>
        <v>0</v>
      </c>
      <c r="AY2172" s="383">
        <f t="shared" si="509"/>
        <v>0</v>
      </c>
      <c r="AZ2172" s="384">
        <f t="shared" si="510"/>
        <v>0</v>
      </c>
      <c r="BA2172" s="385">
        <f t="shared" si="511"/>
        <v>0</v>
      </c>
      <c r="BB2172" s="380">
        <f t="shared" si="512"/>
        <v>0</v>
      </c>
      <c r="BC2172" s="381">
        <f t="shared" si="513"/>
        <v>0</v>
      </c>
      <c r="BD2172" s="382">
        <f t="shared" si="514"/>
        <v>0</v>
      </c>
      <c r="BE2172" s="383">
        <f t="shared" si="515"/>
        <v>0</v>
      </c>
      <c r="BF2172" s="384">
        <f t="shared" si="516"/>
        <v>0</v>
      </c>
      <c r="BG2172" s="385">
        <f t="shared" si="517"/>
        <v>0</v>
      </c>
      <c r="BH2172" s="164"/>
      <c r="BI2172" s="351">
        <f t="shared" si="518"/>
        <v>0</v>
      </c>
      <c r="BJ2172" s="272">
        <f t="shared" si="519"/>
        <v>0</v>
      </c>
      <c r="BK2172" s="273" t="str">
        <f>IF(BJ2172=0,"",
IF(SUM($BJ$2081:BJ2172)=1,BL2172,
IF($BJ$2201&gt;SUM($BJ$2081:BJ2172),_xlfn.CONCAT(", ",BL2172),
IF($BJ$2201=SUM($BJ$2081:BJ2172),_xlfn.CONCAT(" y ",BL2172)))))</f>
        <v/>
      </c>
      <c r="BL2172" s="156" t="s">
        <v>5243</v>
      </c>
      <c r="BM2172" s="272">
        <f t="shared" si="520"/>
        <v>0</v>
      </c>
      <c r="BN2172" s="273" t="str">
        <f>IF(BM2172=0,"",
IF(SUM($BM$2081:BM2172)=1,BO2172,
IF($BM$2201&gt;SUM($BM$2081:BM2172),_xlfn.CONCAT(", ",BO2172),
IF($BM$2201=SUM($BM$2081:BM2172),_xlfn.CONCAT(" y ",BO2172)))))</f>
        <v/>
      </c>
      <c r="BO2172" s="156" t="s">
        <v>5243</v>
      </c>
    </row>
    <row r="2173" spans="1:67" ht="15" customHeight="1">
      <c r="A2173" s="57"/>
      <c r="B2173" s="26"/>
      <c r="C2173" s="165" t="s">
        <v>5244</v>
      </c>
      <c r="D2173" s="852" t="str">
        <f t="shared" si="493"/>
        <v/>
      </c>
      <c r="E2173" s="853"/>
      <c r="F2173" s="853"/>
      <c r="G2173" s="853"/>
      <c r="H2173" s="853"/>
      <c r="I2173" s="853"/>
      <c r="J2173" s="853"/>
      <c r="K2173" s="853"/>
      <c r="L2173" s="853"/>
      <c r="M2173" s="853"/>
      <c r="N2173" s="853"/>
      <c r="O2173" s="854"/>
      <c r="P2173" s="612"/>
      <c r="Q2173" s="612"/>
      <c r="R2173" s="612"/>
      <c r="S2173" s="612"/>
      <c r="T2173" s="612"/>
      <c r="U2173" s="612"/>
      <c r="V2173" s="612"/>
      <c r="W2173" s="612"/>
      <c r="X2173" s="612"/>
      <c r="Y2173" s="612"/>
      <c r="Z2173" s="612"/>
      <c r="AA2173" s="612"/>
      <c r="AB2173" s="612"/>
      <c r="AC2173" s="612"/>
      <c r="AD2173" s="612"/>
      <c r="AE2173" s="164"/>
      <c r="AF2173" s="164"/>
      <c r="AG2173" s="374">
        <f t="shared" si="490"/>
        <v>0</v>
      </c>
      <c r="AH2173" s="375">
        <f t="shared" si="491"/>
        <v>0</v>
      </c>
      <c r="AI2173" s="376">
        <f t="shared" si="492"/>
        <v>0</v>
      </c>
      <c r="AJ2173" s="380">
        <f t="shared" si="494"/>
        <v>0</v>
      </c>
      <c r="AK2173" s="381">
        <f t="shared" si="495"/>
        <v>0</v>
      </c>
      <c r="AL2173" s="382">
        <f t="shared" si="496"/>
        <v>0</v>
      </c>
      <c r="AM2173" s="383">
        <f t="shared" si="497"/>
        <v>0</v>
      </c>
      <c r="AN2173" s="384">
        <f t="shared" si="498"/>
        <v>0</v>
      </c>
      <c r="AO2173" s="385">
        <f t="shared" si="499"/>
        <v>0</v>
      </c>
      <c r="AP2173" s="380">
        <f t="shared" si="500"/>
        <v>0</v>
      </c>
      <c r="AQ2173" s="381">
        <f t="shared" si="501"/>
        <v>0</v>
      </c>
      <c r="AR2173" s="382">
        <f t="shared" si="502"/>
        <v>0</v>
      </c>
      <c r="AS2173" s="383">
        <f t="shared" si="503"/>
        <v>0</v>
      </c>
      <c r="AT2173" s="384">
        <f t="shared" si="504"/>
        <v>0</v>
      </c>
      <c r="AU2173" s="385">
        <f t="shared" si="505"/>
        <v>0</v>
      </c>
      <c r="AV2173" s="380">
        <f t="shared" si="506"/>
        <v>0</v>
      </c>
      <c r="AW2173" s="381">
        <f t="shared" si="507"/>
        <v>0</v>
      </c>
      <c r="AX2173" s="382">
        <f t="shared" si="508"/>
        <v>0</v>
      </c>
      <c r="AY2173" s="383">
        <f t="shared" si="509"/>
        <v>0</v>
      </c>
      <c r="AZ2173" s="384">
        <f t="shared" si="510"/>
        <v>0</v>
      </c>
      <c r="BA2173" s="385">
        <f t="shared" si="511"/>
        <v>0</v>
      </c>
      <c r="BB2173" s="380">
        <f t="shared" si="512"/>
        <v>0</v>
      </c>
      <c r="BC2173" s="381">
        <f t="shared" si="513"/>
        <v>0</v>
      </c>
      <c r="BD2173" s="382">
        <f t="shared" si="514"/>
        <v>0</v>
      </c>
      <c r="BE2173" s="383">
        <f t="shared" si="515"/>
        <v>0</v>
      </c>
      <c r="BF2173" s="384">
        <f t="shared" si="516"/>
        <v>0</v>
      </c>
      <c r="BG2173" s="385">
        <f t="shared" si="517"/>
        <v>0</v>
      </c>
      <c r="BH2173" s="164"/>
      <c r="BI2173" s="351">
        <f t="shared" si="518"/>
        <v>0</v>
      </c>
      <c r="BJ2173" s="272">
        <f t="shared" si="519"/>
        <v>0</v>
      </c>
      <c r="BK2173" s="273" t="str">
        <f>IF(BJ2173=0,"",
IF(SUM($BJ$2081:BJ2173)=1,BL2173,
IF($BJ$2201&gt;SUM($BJ$2081:BJ2173),_xlfn.CONCAT(", ",BL2173),
IF($BJ$2201=SUM($BJ$2081:BJ2173),_xlfn.CONCAT(" y ",BL2173)))))</f>
        <v/>
      </c>
      <c r="BL2173" s="156" t="s">
        <v>5245</v>
      </c>
      <c r="BM2173" s="272">
        <f t="shared" si="520"/>
        <v>0</v>
      </c>
      <c r="BN2173" s="273" t="str">
        <f>IF(BM2173=0,"",
IF(SUM($BM$2081:BM2173)=1,BO2173,
IF($BM$2201&gt;SUM($BM$2081:BM2173),_xlfn.CONCAT(", ",BO2173),
IF($BM$2201=SUM($BM$2081:BM2173),_xlfn.CONCAT(" y ",BO2173)))))</f>
        <v/>
      </c>
      <c r="BO2173" s="156" t="s">
        <v>5245</v>
      </c>
    </row>
    <row r="2174" spans="1:67" ht="15" customHeight="1">
      <c r="A2174" s="57"/>
      <c r="B2174" s="26"/>
      <c r="C2174" s="165" t="s">
        <v>5246</v>
      </c>
      <c r="D2174" s="852" t="str">
        <f t="shared" si="493"/>
        <v/>
      </c>
      <c r="E2174" s="853"/>
      <c r="F2174" s="853"/>
      <c r="G2174" s="853"/>
      <c r="H2174" s="853"/>
      <c r="I2174" s="853"/>
      <c r="J2174" s="853"/>
      <c r="K2174" s="853"/>
      <c r="L2174" s="853"/>
      <c r="M2174" s="853"/>
      <c r="N2174" s="853"/>
      <c r="O2174" s="854"/>
      <c r="P2174" s="612"/>
      <c r="Q2174" s="612"/>
      <c r="R2174" s="612"/>
      <c r="S2174" s="612"/>
      <c r="T2174" s="612"/>
      <c r="U2174" s="612"/>
      <c r="V2174" s="612"/>
      <c r="W2174" s="612"/>
      <c r="X2174" s="612"/>
      <c r="Y2174" s="612"/>
      <c r="Z2174" s="612"/>
      <c r="AA2174" s="612"/>
      <c r="AB2174" s="612"/>
      <c r="AC2174" s="612"/>
      <c r="AD2174" s="612"/>
      <c r="AE2174" s="164"/>
      <c r="AF2174" s="164"/>
      <c r="AG2174" s="374">
        <f t="shared" si="490"/>
        <v>0</v>
      </c>
      <c r="AH2174" s="375">
        <f t="shared" si="491"/>
        <v>0</v>
      </c>
      <c r="AI2174" s="376">
        <f t="shared" si="492"/>
        <v>0</v>
      </c>
      <c r="AJ2174" s="380">
        <f t="shared" si="494"/>
        <v>0</v>
      </c>
      <c r="AK2174" s="381">
        <f t="shared" si="495"/>
        <v>0</v>
      </c>
      <c r="AL2174" s="382">
        <f t="shared" si="496"/>
        <v>0</v>
      </c>
      <c r="AM2174" s="383">
        <f t="shared" si="497"/>
        <v>0</v>
      </c>
      <c r="AN2174" s="384">
        <f t="shared" si="498"/>
        <v>0</v>
      </c>
      <c r="AO2174" s="385">
        <f t="shared" si="499"/>
        <v>0</v>
      </c>
      <c r="AP2174" s="380">
        <f t="shared" si="500"/>
        <v>0</v>
      </c>
      <c r="AQ2174" s="381">
        <f t="shared" si="501"/>
        <v>0</v>
      </c>
      <c r="AR2174" s="382">
        <f t="shared" si="502"/>
        <v>0</v>
      </c>
      <c r="AS2174" s="383">
        <f t="shared" si="503"/>
        <v>0</v>
      </c>
      <c r="AT2174" s="384">
        <f t="shared" si="504"/>
        <v>0</v>
      </c>
      <c r="AU2174" s="385">
        <f t="shared" si="505"/>
        <v>0</v>
      </c>
      <c r="AV2174" s="380">
        <f t="shared" si="506"/>
        <v>0</v>
      </c>
      <c r="AW2174" s="381">
        <f t="shared" si="507"/>
        <v>0</v>
      </c>
      <c r="AX2174" s="382">
        <f t="shared" si="508"/>
        <v>0</v>
      </c>
      <c r="AY2174" s="383">
        <f t="shared" si="509"/>
        <v>0</v>
      </c>
      <c r="AZ2174" s="384">
        <f t="shared" si="510"/>
        <v>0</v>
      </c>
      <c r="BA2174" s="385">
        <f t="shared" si="511"/>
        <v>0</v>
      </c>
      <c r="BB2174" s="380">
        <f t="shared" si="512"/>
        <v>0</v>
      </c>
      <c r="BC2174" s="381">
        <f t="shared" si="513"/>
        <v>0</v>
      </c>
      <c r="BD2174" s="382">
        <f t="shared" si="514"/>
        <v>0</v>
      </c>
      <c r="BE2174" s="383">
        <f t="shared" si="515"/>
        <v>0</v>
      </c>
      <c r="BF2174" s="384">
        <f t="shared" si="516"/>
        <v>0</v>
      </c>
      <c r="BG2174" s="385">
        <f t="shared" si="517"/>
        <v>0</v>
      </c>
      <c r="BH2174" s="164"/>
      <c r="BI2174" s="351">
        <f t="shared" si="518"/>
        <v>0</v>
      </c>
      <c r="BJ2174" s="272">
        <f t="shared" si="519"/>
        <v>0</v>
      </c>
      <c r="BK2174" s="273" t="str">
        <f>IF(BJ2174=0,"",
IF(SUM($BJ$2081:BJ2174)=1,BL2174,
IF($BJ$2201&gt;SUM($BJ$2081:BJ2174),_xlfn.CONCAT(", ",BL2174),
IF($BJ$2201=SUM($BJ$2081:BJ2174),_xlfn.CONCAT(" y ",BL2174)))))</f>
        <v/>
      </c>
      <c r="BL2174" s="156" t="s">
        <v>5247</v>
      </c>
      <c r="BM2174" s="272">
        <f t="shared" si="520"/>
        <v>0</v>
      </c>
      <c r="BN2174" s="273" t="str">
        <f>IF(BM2174=0,"",
IF(SUM($BM$2081:BM2174)=1,BO2174,
IF($BM$2201&gt;SUM($BM$2081:BM2174),_xlfn.CONCAT(", ",BO2174),
IF($BM$2201=SUM($BM$2081:BM2174),_xlfn.CONCAT(" y ",BO2174)))))</f>
        <v/>
      </c>
      <c r="BO2174" s="156" t="s">
        <v>5247</v>
      </c>
    </row>
    <row r="2175" spans="1:67" ht="15" customHeight="1">
      <c r="A2175" s="57"/>
      <c r="B2175" s="26"/>
      <c r="C2175" s="165" t="s">
        <v>5248</v>
      </c>
      <c r="D2175" s="852" t="str">
        <f t="shared" si="493"/>
        <v/>
      </c>
      <c r="E2175" s="853"/>
      <c r="F2175" s="853"/>
      <c r="G2175" s="853"/>
      <c r="H2175" s="853"/>
      <c r="I2175" s="853"/>
      <c r="J2175" s="853"/>
      <c r="K2175" s="853"/>
      <c r="L2175" s="853"/>
      <c r="M2175" s="853"/>
      <c r="N2175" s="853"/>
      <c r="O2175" s="854"/>
      <c r="P2175" s="612"/>
      <c r="Q2175" s="612"/>
      <c r="R2175" s="612"/>
      <c r="S2175" s="612"/>
      <c r="T2175" s="612"/>
      <c r="U2175" s="612"/>
      <c r="V2175" s="612"/>
      <c r="W2175" s="612"/>
      <c r="X2175" s="612"/>
      <c r="Y2175" s="612"/>
      <c r="Z2175" s="612"/>
      <c r="AA2175" s="612"/>
      <c r="AB2175" s="612"/>
      <c r="AC2175" s="612"/>
      <c r="AD2175" s="612"/>
      <c r="AE2175" s="164"/>
      <c r="AF2175" s="164"/>
      <c r="AG2175" s="374">
        <f t="shared" si="490"/>
        <v>0</v>
      </c>
      <c r="AH2175" s="375">
        <f t="shared" si="491"/>
        <v>0</v>
      </c>
      <c r="AI2175" s="376">
        <f t="shared" si="492"/>
        <v>0</v>
      </c>
      <c r="AJ2175" s="380">
        <f t="shared" si="494"/>
        <v>0</v>
      </c>
      <c r="AK2175" s="381">
        <f t="shared" si="495"/>
        <v>0</v>
      </c>
      <c r="AL2175" s="382">
        <f t="shared" si="496"/>
        <v>0</v>
      </c>
      <c r="AM2175" s="383">
        <f t="shared" si="497"/>
        <v>0</v>
      </c>
      <c r="AN2175" s="384">
        <f t="shared" si="498"/>
        <v>0</v>
      </c>
      <c r="AO2175" s="385">
        <f t="shared" si="499"/>
        <v>0</v>
      </c>
      <c r="AP2175" s="380">
        <f t="shared" si="500"/>
        <v>0</v>
      </c>
      <c r="AQ2175" s="381">
        <f t="shared" si="501"/>
        <v>0</v>
      </c>
      <c r="AR2175" s="382">
        <f t="shared" si="502"/>
        <v>0</v>
      </c>
      <c r="AS2175" s="383">
        <f t="shared" si="503"/>
        <v>0</v>
      </c>
      <c r="AT2175" s="384">
        <f t="shared" si="504"/>
        <v>0</v>
      </c>
      <c r="AU2175" s="385">
        <f t="shared" si="505"/>
        <v>0</v>
      </c>
      <c r="AV2175" s="380">
        <f t="shared" si="506"/>
        <v>0</v>
      </c>
      <c r="AW2175" s="381">
        <f t="shared" si="507"/>
        <v>0</v>
      </c>
      <c r="AX2175" s="382">
        <f t="shared" si="508"/>
        <v>0</v>
      </c>
      <c r="AY2175" s="383">
        <f t="shared" si="509"/>
        <v>0</v>
      </c>
      <c r="AZ2175" s="384">
        <f t="shared" si="510"/>
        <v>0</v>
      </c>
      <c r="BA2175" s="385">
        <f t="shared" si="511"/>
        <v>0</v>
      </c>
      <c r="BB2175" s="380">
        <f t="shared" si="512"/>
        <v>0</v>
      </c>
      <c r="BC2175" s="381">
        <f t="shared" si="513"/>
        <v>0</v>
      </c>
      <c r="BD2175" s="382">
        <f t="shared" si="514"/>
        <v>0</v>
      </c>
      <c r="BE2175" s="383">
        <f t="shared" si="515"/>
        <v>0</v>
      </c>
      <c r="BF2175" s="384">
        <f t="shared" si="516"/>
        <v>0</v>
      </c>
      <c r="BG2175" s="385">
        <f t="shared" si="517"/>
        <v>0</v>
      </c>
      <c r="BH2175" s="164"/>
      <c r="BI2175" s="351">
        <f t="shared" si="518"/>
        <v>0</v>
      </c>
      <c r="BJ2175" s="272">
        <f t="shared" si="519"/>
        <v>0</v>
      </c>
      <c r="BK2175" s="273" t="str">
        <f>IF(BJ2175=0,"",
IF(SUM($BJ$2081:BJ2175)=1,BL2175,
IF($BJ$2201&gt;SUM($BJ$2081:BJ2175),_xlfn.CONCAT(", ",BL2175),
IF($BJ$2201=SUM($BJ$2081:BJ2175),_xlfn.CONCAT(" y ",BL2175)))))</f>
        <v/>
      </c>
      <c r="BL2175" s="156" t="s">
        <v>5249</v>
      </c>
      <c r="BM2175" s="272">
        <f t="shared" si="520"/>
        <v>0</v>
      </c>
      <c r="BN2175" s="273" t="str">
        <f>IF(BM2175=0,"",
IF(SUM($BM$2081:BM2175)=1,BO2175,
IF($BM$2201&gt;SUM($BM$2081:BM2175),_xlfn.CONCAT(", ",BO2175),
IF($BM$2201=SUM($BM$2081:BM2175),_xlfn.CONCAT(" y ",BO2175)))))</f>
        <v/>
      </c>
      <c r="BO2175" s="156" t="s">
        <v>5249</v>
      </c>
    </row>
    <row r="2176" spans="1:67" ht="15" customHeight="1">
      <c r="A2176" s="57"/>
      <c r="B2176" s="26"/>
      <c r="C2176" s="165" t="s">
        <v>5250</v>
      </c>
      <c r="D2176" s="852" t="str">
        <f t="shared" si="493"/>
        <v/>
      </c>
      <c r="E2176" s="853"/>
      <c r="F2176" s="853"/>
      <c r="G2176" s="853"/>
      <c r="H2176" s="853"/>
      <c r="I2176" s="853"/>
      <c r="J2176" s="853"/>
      <c r="K2176" s="853"/>
      <c r="L2176" s="853"/>
      <c r="M2176" s="853"/>
      <c r="N2176" s="853"/>
      <c r="O2176" s="854"/>
      <c r="P2176" s="612"/>
      <c r="Q2176" s="612"/>
      <c r="R2176" s="612"/>
      <c r="S2176" s="612"/>
      <c r="T2176" s="612"/>
      <c r="U2176" s="612"/>
      <c r="V2176" s="612"/>
      <c r="W2176" s="612"/>
      <c r="X2176" s="612"/>
      <c r="Y2176" s="612"/>
      <c r="Z2176" s="612"/>
      <c r="AA2176" s="612"/>
      <c r="AB2176" s="612"/>
      <c r="AC2176" s="612"/>
      <c r="AD2176" s="612"/>
      <c r="AE2176" s="164"/>
      <c r="AF2176" s="164"/>
      <c r="AG2176" s="374">
        <f t="shared" si="490"/>
        <v>0</v>
      </c>
      <c r="AH2176" s="375">
        <f t="shared" si="491"/>
        <v>0</v>
      </c>
      <c r="AI2176" s="376">
        <f t="shared" si="492"/>
        <v>0</v>
      </c>
      <c r="AJ2176" s="380">
        <f t="shared" si="494"/>
        <v>0</v>
      </c>
      <c r="AK2176" s="381">
        <f t="shared" si="495"/>
        <v>0</v>
      </c>
      <c r="AL2176" s="382">
        <f t="shared" si="496"/>
        <v>0</v>
      </c>
      <c r="AM2176" s="383">
        <f t="shared" si="497"/>
        <v>0</v>
      </c>
      <c r="AN2176" s="384">
        <f t="shared" si="498"/>
        <v>0</v>
      </c>
      <c r="AO2176" s="385">
        <f t="shared" si="499"/>
        <v>0</v>
      </c>
      <c r="AP2176" s="380">
        <f t="shared" si="500"/>
        <v>0</v>
      </c>
      <c r="AQ2176" s="381">
        <f t="shared" si="501"/>
        <v>0</v>
      </c>
      <c r="AR2176" s="382">
        <f t="shared" si="502"/>
        <v>0</v>
      </c>
      <c r="AS2176" s="383">
        <f t="shared" si="503"/>
        <v>0</v>
      </c>
      <c r="AT2176" s="384">
        <f t="shared" si="504"/>
        <v>0</v>
      </c>
      <c r="AU2176" s="385">
        <f t="shared" si="505"/>
        <v>0</v>
      </c>
      <c r="AV2176" s="380">
        <f t="shared" si="506"/>
        <v>0</v>
      </c>
      <c r="AW2176" s="381">
        <f t="shared" si="507"/>
        <v>0</v>
      </c>
      <c r="AX2176" s="382">
        <f t="shared" si="508"/>
        <v>0</v>
      </c>
      <c r="AY2176" s="383">
        <f t="shared" si="509"/>
        <v>0</v>
      </c>
      <c r="AZ2176" s="384">
        <f t="shared" si="510"/>
        <v>0</v>
      </c>
      <c r="BA2176" s="385">
        <f t="shared" si="511"/>
        <v>0</v>
      </c>
      <c r="BB2176" s="380">
        <f t="shared" si="512"/>
        <v>0</v>
      </c>
      <c r="BC2176" s="381">
        <f t="shared" si="513"/>
        <v>0</v>
      </c>
      <c r="BD2176" s="382">
        <f t="shared" si="514"/>
        <v>0</v>
      </c>
      <c r="BE2176" s="383">
        <f t="shared" si="515"/>
        <v>0</v>
      </c>
      <c r="BF2176" s="384">
        <f t="shared" si="516"/>
        <v>0</v>
      </c>
      <c r="BG2176" s="385">
        <f t="shared" si="517"/>
        <v>0</v>
      </c>
      <c r="BH2176" s="164"/>
      <c r="BI2176" s="351">
        <f t="shared" si="518"/>
        <v>0</v>
      </c>
      <c r="BJ2176" s="272">
        <f t="shared" si="519"/>
        <v>0</v>
      </c>
      <c r="BK2176" s="273" t="str">
        <f>IF(BJ2176=0,"",
IF(SUM($BJ$2081:BJ2176)=1,BL2176,
IF($BJ$2201&gt;SUM($BJ$2081:BJ2176),_xlfn.CONCAT(", ",BL2176),
IF($BJ$2201=SUM($BJ$2081:BJ2176),_xlfn.CONCAT(" y ",BL2176)))))</f>
        <v/>
      </c>
      <c r="BL2176" s="156" t="s">
        <v>5251</v>
      </c>
      <c r="BM2176" s="272">
        <f t="shared" si="520"/>
        <v>0</v>
      </c>
      <c r="BN2176" s="273" t="str">
        <f>IF(BM2176=0,"",
IF(SUM($BM$2081:BM2176)=1,BO2176,
IF($BM$2201&gt;SUM($BM$2081:BM2176),_xlfn.CONCAT(", ",BO2176),
IF($BM$2201=SUM($BM$2081:BM2176),_xlfn.CONCAT(" y ",BO2176)))))</f>
        <v/>
      </c>
      <c r="BO2176" s="156" t="s">
        <v>5251</v>
      </c>
    </row>
    <row r="2177" spans="1:67" ht="15" customHeight="1">
      <c r="A2177" s="57"/>
      <c r="B2177" s="26"/>
      <c r="C2177" s="165" t="s">
        <v>5252</v>
      </c>
      <c r="D2177" s="852" t="str">
        <f t="shared" si="493"/>
        <v/>
      </c>
      <c r="E2177" s="853"/>
      <c r="F2177" s="853"/>
      <c r="G2177" s="853"/>
      <c r="H2177" s="853"/>
      <c r="I2177" s="853"/>
      <c r="J2177" s="853"/>
      <c r="K2177" s="853"/>
      <c r="L2177" s="853"/>
      <c r="M2177" s="853"/>
      <c r="N2177" s="853"/>
      <c r="O2177" s="854"/>
      <c r="P2177" s="612"/>
      <c r="Q2177" s="612"/>
      <c r="R2177" s="612"/>
      <c r="S2177" s="612"/>
      <c r="T2177" s="612"/>
      <c r="U2177" s="612"/>
      <c r="V2177" s="612"/>
      <c r="W2177" s="612"/>
      <c r="X2177" s="612"/>
      <c r="Y2177" s="612"/>
      <c r="Z2177" s="612"/>
      <c r="AA2177" s="612"/>
      <c r="AB2177" s="612"/>
      <c r="AC2177" s="612"/>
      <c r="AD2177" s="612"/>
      <c r="AE2177" s="164"/>
      <c r="AF2177" s="164"/>
      <c r="AG2177" s="374">
        <f t="shared" ref="AG2177:AG2200" si="521">IF(OR(S2051="NS",S1911="NS"),0,IF(AND(S2051="NA",S1911="NA"),0,IF(S2051&gt;=SUM(S1911),0,1)))</f>
        <v>0</v>
      </c>
      <c r="AH2177" s="375">
        <f t="shared" ref="AH2177:AH2200" si="522">IF(OR(T2051="NS",T1911="NS"),0,IF(AND(T2051="NA",T1911="NA"),0,IF(T2051&gt;=SUM(T1911),0,1)))</f>
        <v>0</v>
      </c>
      <c r="AI2177" s="376">
        <f t="shared" ref="AI2177:AI2200" si="523">IF(OR(U2051="NS",U1911="NS"),0,IF(AND(U2051="NA",U1911="NA"),0,IF(U2051&gt;=SUM(U1911),0,1)))</f>
        <v>0</v>
      </c>
      <c r="AJ2177" s="380">
        <f t="shared" si="494"/>
        <v>0</v>
      </c>
      <c r="AK2177" s="381">
        <f t="shared" si="495"/>
        <v>0</v>
      </c>
      <c r="AL2177" s="382">
        <f t="shared" si="496"/>
        <v>0</v>
      </c>
      <c r="AM2177" s="383">
        <f t="shared" si="497"/>
        <v>0</v>
      </c>
      <c r="AN2177" s="384">
        <f t="shared" si="498"/>
        <v>0</v>
      </c>
      <c r="AO2177" s="385">
        <f t="shared" si="499"/>
        <v>0</v>
      </c>
      <c r="AP2177" s="380">
        <f t="shared" si="500"/>
        <v>0</v>
      </c>
      <c r="AQ2177" s="381">
        <f t="shared" si="501"/>
        <v>0</v>
      </c>
      <c r="AR2177" s="382">
        <f t="shared" si="502"/>
        <v>0</v>
      </c>
      <c r="AS2177" s="383">
        <f t="shared" si="503"/>
        <v>0</v>
      </c>
      <c r="AT2177" s="384">
        <f t="shared" si="504"/>
        <v>0</v>
      </c>
      <c r="AU2177" s="385">
        <f t="shared" si="505"/>
        <v>0</v>
      </c>
      <c r="AV2177" s="380">
        <f t="shared" si="506"/>
        <v>0</v>
      </c>
      <c r="AW2177" s="381">
        <f t="shared" si="507"/>
        <v>0</v>
      </c>
      <c r="AX2177" s="382">
        <f t="shared" si="508"/>
        <v>0</v>
      </c>
      <c r="AY2177" s="383">
        <f t="shared" si="509"/>
        <v>0</v>
      </c>
      <c r="AZ2177" s="384">
        <f t="shared" si="510"/>
        <v>0</v>
      </c>
      <c r="BA2177" s="385">
        <f t="shared" si="511"/>
        <v>0</v>
      </c>
      <c r="BB2177" s="380">
        <f t="shared" si="512"/>
        <v>0</v>
      </c>
      <c r="BC2177" s="381">
        <f t="shared" si="513"/>
        <v>0</v>
      </c>
      <c r="BD2177" s="382">
        <f t="shared" si="514"/>
        <v>0</v>
      </c>
      <c r="BE2177" s="383">
        <f t="shared" si="515"/>
        <v>0</v>
      </c>
      <c r="BF2177" s="384">
        <f t="shared" si="516"/>
        <v>0</v>
      </c>
      <c r="BG2177" s="385">
        <f t="shared" si="517"/>
        <v>0</v>
      </c>
      <c r="BH2177" s="164"/>
      <c r="BI2177" s="351">
        <f t="shared" si="518"/>
        <v>0</v>
      </c>
      <c r="BJ2177" s="272">
        <f t="shared" si="519"/>
        <v>0</v>
      </c>
      <c r="BK2177" s="273" t="str">
        <f>IF(BJ2177=0,"",
IF(SUM($BJ$2081:BJ2177)=1,BL2177,
IF($BJ$2201&gt;SUM($BJ$2081:BJ2177),_xlfn.CONCAT(", ",BL2177),
IF($BJ$2201=SUM($BJ$2081:BJ2177),_xlfn.CONCAT(" y ",BL2177)))))</f>
        <v/>
      </c>
      <c r="BL2177" s="156" t="s">
        <v>5253</v>
      </c>
      <c r="BM2177" s="272">
        <f t="shared" si="520"/>
        <v>0</v>
      </c>
      <c r="BN2177" s="273" t="str">
        <f>IF(BM2177=0,"",
IF(SUM($BM$2081:BM2177)=1,BO2177,
IF($BM$2201&gt;SUM($BM$2081:BM2177),_xlfn.CONCAT(", ",BO2177),
IF($BM$2201=SUM($BM$2081:BM2177),_xlfn.CONCAT(" y ",BO2177)))))</f>
        <v/>
      </c>
      <c r="BO2177" s="156" t="s">
        <v>5253</v>
      </c>
    </row>
    <row r="2178" spans="1:67" ht="15" customHeight="1">
      <c r="A2178" s="57"/>
      <c r="B2178" s="26"/>
      <c r="C2178" s="165" t="s">
        <v>5254</v>
      </c>
      <c r="D2178" s="852" t="str">
        <f t="shared" si="493"/>
        <v/>
      </c>
      <c r="E2178" s="853"/>
      <c r="F2178" s="853"/>
      <c r="G2178" s="853"/>
      <c r="H2178" s="853"/>
      <c r="I2178" s="853"/>
      <c r="J2178" s="853"/>
      <c r="K2178" s="853"/>
      <c r="L2178" s="853"/>
      <c r="M2178" s="853"/>
      <c r="N2178" s="853"/>
      <c r="O2178" s="854"/>
      <c r="P2178" s="612"/>
      <c r="Q2178" s="612"/>
      <c r="R2178" s="612"/>
      <c r="S2178" s="612"/>
      <c r="T2178" s="612"/>
      <c r="U2178" s="612"/>
      <c r="V2178" s="612"/>
      <c r="W2178" s="612"/>
      <c r="X2178" s="612"/>
      <c r="Y2178" s="612"/>
      <c r="Z2178" s="612"/>
      <c r="AA2178" s="612"/>
      <c r="AB2178" s="612"/>
      <c r="AC2178" s="612"/>
      <c r="AD2178" s="612"/>
      <c r="AE2178" s="164"/>
      <c r="AF2178" s="164"/>
      <c r="AG2178" s="374">
        <f t="shared" si="521"/>
        <v>0</v>
      </c>
      <c r="AH2178" s="375">
        <f t="shared" si="522"/>
        <v>0</v>
      </c>
      <c r="AI2178" s="376">
        <f t="shared" si="523"/>
        <v>0</v>
      </c>
      <c r="AJ2178" s="380">
        <f t="shared" si="494"/>
        <v>0</v>
      </c>
      <c r="AK2178" s="381">
        <f t="shared" si="495"/>
        <v>0</v>
      </c>
      <c r="AL2178" s="382">
        <f t="shared" si="496"/>
        <v>0</v>
      </c>
      <c r="AM2178" s="383">
        <f t="shared" si="497"/>
        <v>0</v>
      </c>
      <c r="AN2178" s="384">
        <f t="shared" si="498"/>
        <v>0</v>
      </c>
      <c r="AO2178" s="385">
        <f t="shared" si="499"/>
        <v>0</v>
      </c>
      <c r="AP2178" s="380">
        <f t="shared" si="500"/>
        <v>0</v>
      </c>
      <c r="AQ2178" s="381">
        <f t="shared" si="501"/>
        <v>0</v>
      </c>
      <c r="AR2178" s="382">
        <f t="shared" si="502"/>
        <v>0</v>
      </c>
      <c r="AS2178" s="383">
        <f t="shared" si="503"/>
        <v>0</v>
      </c>
      <c r="AT2178" s="384">
        <f t="shared" si="504"/>
        <v>0</v>
      </c>
      <c r="AU2178" s="385">
        <f t="shared" si="505"/>
        <v>0</v>
      </c>
      <c r="AV2178" s="380">
        <f t="shared" si="506"/>
        <v>0</v>
      </c>
      <c r="AW2178" s="381">
        <f t="shared" si="507"/>
        <v>0</v>
      </c>
      <c r="AX2178" s="382">
        <f t="shared" si="508"/>
        <v>0</v>
      </c>
      <c r="AY2178" s="383">
        <f t="shared" si="509"/>
        <v>0</v>
      </c>
      <c r="AZ2178" s="384">
        <f t="shared" si="510"/>
        <v>0</v>
      </c>
      <c r="BA2178" s="385">
        <f t="shared" si="511"/>
        <v>0</v>
      </c>
      <c r="BB2178" s="380">
        <f t="shared" si="512"/>
        <v>0</v>
      </c>
      <c r="BC2178" s="381">
        <f t="shared" si="513"/>
        <v>0</v>
      </c>
      <c r="BD2178" s="382">
        <f t="shared" si="514"/>
        <v>0</v>
      </c>
      <c r="BE2178" s="383">
        <f t="shared" si="515"/>
        <v>0</v>
      </c>
      <c r="BF2178" s="384">
        <f t="shared" si="516"/>
        <v>0</v>
      </c>
      <c r="BG2178" s="385">
        <f t="shared" si="517"/>
        <v>0</v>
      </c>
      <c r="BH2178" s="164"/>
      <c r="BI2178" s="351">
        <f t="shared" si="518"/>
        <v>0</v>
      </c>
      <c r="BJ2178" s="272">
        <f t="shared" si="519"/>
        <v>0</v>
      </c>
      <c r="BK2178" s="273" t="str">
        <f>IF(BJ2178=0,"",
IF(SUM($BJ$2081:BJ2178)=1,BL2178,
IF($BJ$2201&gt;SUM($BJ$2081:BJ2178),_xlfn.CONCAT(", ",BL2178),
IF($BJ$2201=SUM($BJ$2081:BJ2178),_xlfn.CONCAT(" y ",BL2178)))))</f>
        <v/>
      </c>
      <c r="BL2178" s="156" t="s">
        <v>5255</v>
      </c>
      <c r="BM2178" s="272">
        <f t="shared" si="520"/>
        <v>0</v>
      </c>
      <c r="BN2178" s="273" t="str">
        <f>IF(BM2178=0,"",
IF(SUM($BM$2081:BM2178)=1,BO2178,
IF($BM$2201&gt;SUM($BM$2081:BM2178),_xlfn.CONCAT(", ",BO2178),
IF($BM$2201=SUM($BM$2081:BM2178),_xlfn.CONCAT(" y ",BO2178)))))</f>
        <v/>
      </c>
      <c r="BO2178" s="156" t="s">
        <v>5255</v>
      </c>
    </row>
    <row r="2179" spans="1:67" ht="15" customHeight="1">
      <c r="A2179" s="57"/>
      <c r="B2179" s="26"/>
      <c r="C2179" s="165" t="s">
        <v>5256</v>
      </c>
      <c r="D2179" s="852" t="str">
        <f t="shared" si="493"/>
        <v/>
      </c>
      <c r="E2179" s="853"/>
      <c r="F2179" s="853"/>
      <c r="G2179" s="853"/>
      <c r="H2179" s="853"/>
      <c r="I2179" s="853"/>
      <c r="J2179" s="853"/>
      <c r="K2179" s="853"/>
      <c r="L2179" s="853"/>
      <c r="M2179" s="853"/>
      <c r="N2179" s="853"/>
      <c r="O2179" s="854"/>
      <c r="P2179" s="612"/>
      <c r="Q2179" s="612"/>
      <c r="R2179" s="612"/>
      <c r="S2179" s="612"/>
      <c r="T2179" s="612"/>
      <c r="U2179" s="612"/>
      <c r="V2179" s="612"/>
      <c r="W2179" s="612"/>
      <c r="X2179" s="612"/>
      <c r="Y2179" s="612"/>
      <c r="Z2179" s="612"/>
      <c r="AA2179" s="612"/>
      <c r="AB2179" s="612"/>
      <c r="AC2179" s="612"/>
      <c r="AD2179" s="612"/>
      <c r="AE2179" s="164"/>
      <c r="AF2179" s="164"/>
      <c r="AG2179" s="374">
        <f t="shared" si="521"/>
        <v>0</v>
      </c>
      <c r="AH2179" s="375">
        <f t="shared" si="522"/>
        <v>0</v>
      </c>
      <c r="AI2179" s="376">
        <f t="shared" si="523"/>
        <v>0</v>
      </c>
      <c r="AJ2179" s="380">
        <f t="shared" si="494"/>
        <v>0</v>
      </c>
      <c r="AK2179" s="381">
        <f t="shared" si="495"/>
        <v>0</v>
      </c>
      <c r="AL2179" s="382">
        <f t="shared" si="496"/>
        <v>0</v>
      </c>
      <c r="AM2179" s="383">
        <f t="shared" si="497"/>
        <v>0</v>
      </c>
      <c r="AN2179" s="384">
        <f t="shared" si="498"/>
        <v>0</v>
      </c>
      <c r="AO2179" s="385">
        <f t="shared" si="499"/>
        <v>0</v>
      </c>
      <c r="AP2179" s="380">
        <f t="shared" si="500"/>
        <v>0</v>
      </c>
      <c r="AQ2179" s="381">
        <f t="shared" si="501"/>
        <v>0</v>
      </c>
      <c r="AR2179" s="382">
        <f t="shared" si="502"/>
        <v>0</v>
      </c>
      <c r="AS2179" s="383">
        <f t="shared" si="503"/>
        <v>0</v>
      </c>
      <c r="AT2179" s="384">
        <f t="shared" si="504"/>
        <v>0</v>
      </c>
      <c r="AU2179" s="385">
        <f t="shared" si="505"/>
        <v>0</v>
      </c>
      <c r="AV2179" s="380">
        <f t="shared" si="506"/>
        <v>0</v>
      </c>
      <c r="AW2179" s="381">
        <f t="shared" si="507"/>
        <v>0</v>
      </c>
      <c r="AX2179" s="382">
        <f t="shared" si="508"/>
        <v>0</v>
      </c>
      <c r="AY2179" s="383">
        <f t="shared" si="509"/>
        <v>0</v>
      </c>
      <c r="AZ2179" s="384">
        <f t="shared" si="510"/>
        <v>0</v>
      </c>
      <c r="BA2179" s="385">
        <f t="shared" si="511"/>
        <v>0</v>
      </c>
      <c r="BB2179" s="380">
        <f t="shared" si="512"/>
        <v>0</v>
      </c>
      <c r="BC2179" s="381">
        <f t="shared" si="513"/>
        <v>0</v>
      </c>
      <c r="BD2179" s="382">
        <f t="shared" si="514"/>
        <v>0</v>
      </c>
      <c r="BE2179" s="383">
        <f t="shared" si="515"/>
        <v>0</v>
      </c>
      <c r="BF2179" s="384">
        <f t="shared" si="516"/>
        <v>0</v>
      </c>
      <c r="BG2179" s="385">
        <f t="shared" si="517"/>
        <v>0</v>
      </c>
      <c r="BH2179" s="164"/>
      <c r="BI2179" s="351">
        <f t="shared" si="518"/>
        <v>0</v>
      </c>
      <c r="BJ2179" s="272">
        <f t="shared" si="519"/>
        <v>0</v>
      </c>
      <c r="BK2179" s="273" t="str">
        <f>IF(BJ2179=0,"",
IF(SUM($BJ$2081:BJ2179)=1,BL2179,
IF($BJ$2201&gt;SUM($BJ$2081:BJ2179),_xlfn.CONCAT(", ",BL2179),
IF($BJ$2201=SUM($BJ$2081:BJ2179),_xlfn.CONCAT(" y ",BL2179)))))</f>
        <v/>
      </c>
      <c r="BL2179" s="156" t="s">
        <v>5257</v>
      </c>
      <c r="BM2179" s="272">
        <f t="shared" si="520"/>
        <v>0</v>
      </c>
      <c r="BN2179" s="273" t="str">
        <f>IF(BM2179=0,"",
IF(SUM($BM$2081:BM2179)=1,BO2179,
IF($BM$2201&gt;SUM($BM$2081:BM2179),_xlfn.CONCAT(", ",BO2179),
IF($BM$2201=SUM($BM$2081:BM2179),_xlfn.CONCAT(" y ",BO2179)))))</f>
        <v/>
      </c>
      <c r="BO2179" s="156" t="s">
        <v>5257</v>
      </c>
    </row>
    <row r="2180" spans="1:67" ht="15" customHeight="1">
      <c r="A2180" s="57"/>
      <c r="B2180" s="26"/>
      <c r="C2180" s="661" t="s">
        <v>5258</v>
      </c>
      <c r="D2180" s="852" t="str">
        <f t="shared" si="493"/>
        <v/>
      </c>
      <c r="E2180" s="853"/>
      <c r="F2180" s="853"/>
      <c r="G2180" s="853"/>
      <c r="H2180" s="853"/>
      <c r="I2180" s="853"/>
      <c r="J2180" s="853"/>
      <c r="K2180" s="853"/>
      <c r="L2180" s="853"/>
      <c r="M2180" s="853"/>
      <c r="N2180" s="853"/>
      <c r="O2180" s="854"/>
      <c r="P2180" s="612"/>
      <c r="Q2180" s="612"/>
      <c r="R2180" s="612"/>
      <c r="S2180" s="612"/>
      <c r="T2180" s="612"/>
      <c r="U2180" s="612"/>
      <c r="V2180" s="612"/>
      <c r="W2180" s="612"/>
      <c r="X2180" s="612"/>
      <c r="Y2180" s="612"/>
      <c r="Z2180" s="612"/>
      <c r="AA2180" s="612"/>
      <c r="AB2180" s="612"/>
      <c r="AC2180" s="612"/>
      <c r="AD2180" s="612"/>
      <c r="AE2180" s="164"/>
      <c r="AF2180" s="164"/>
      <c r="AG2180" s="374">
        <f t="shared" si="521"/>
        <v>0</v>
      </c>
      <c r="AH2180" s="375">
        <f t="shared" si="522"/>
        <v>0</v>
      </c>
      <c r="AI2180" s="376">
        <f t="shared" si="523"/>
        <v>0</v>
      </c>
      <c r="AJ2180" s="380">
        <f t="shared" si="494"/>
        <v>0</v>
      </c>
      <c r="AK2180" s="381">
        <f t="shared" si="495"/>
        <v>0</v>
      </c>
      <c r="AL2180" s="382">
        <f t="shared" si="496"/>
        <v>0</v>
      </c>
      <c r="AM2180" s="383">
        <f t="shared" si="497"/>
        <v>0</v>
      </c>
      <c r="AN2180" s="384">
        <f t="shared" si="498"/>
        <v>0</v>
      </c>
      <c r="AO2180" s="385">
        <f t="shared" si="499"/>
        <v>0</v>
      </c>
      <c r="AP2180" s="380">
        <f t="shared" si="500"/>
        <v>0</v>
      </c>
      <c r="AQ2180" s="381">
        <f t="shared" si="501"/>
        <v>0</v>
      </c>
      <c r="AR2180" s="382">
        <f t="shared" si="502"/>
        <v>0</v>
      </c>
      <c r="AS2180" s="383">
        <f t="shared" si="503"/>
        <v>0</v>
      </c>
      <c r="AT2180" s="384">
        <f t="shared" si="504"/>
        <v>0</v>
      </c>
      <c r="AU2180" s="385">
        <f t="shared" si="505"/>
        <v>0</v>
      </c>
      <c r="AV2180" s="380">
        <f t="shared" si="506"/>
        <v>0</v>
      </c>
      <c r="AW2180" s="381">
        <f t="shared" si="507"/>
        <v>0</v>
      </c>
      <c r="AX2180" s="382">
        <f t="shared" si="508"/>
        <v>0</v>
      </c>
      <c r="AY2180" s="383">
        <f t="shared" si="509"/>
        <v>0</v>
      </c>
      <c r="AZ2180" s="384">
        <f t="shared" si="510"/>
        <v>0</v>
      </c>
      <c r="BA2180" s="385">
        <f t="shared" si="511"/>
        <v>0</v>
      </c>
      <c r="BB2180" s="380">
        <f t="shared" si="512"/>
        <v>0</v>
      </c>
      <c r="BC2180" s="381">
        <f t="shared" si="513"/>
        <v>0</v>
      </c>
      <c r="BD2180" s="382">
        <f t="shared" si="514"/>
        <v>0</v>
      </c>
      <c r="BE2180" s="383">
        <f t="shared" si="515"/>
        <v>0</v>
      </c>
      <c r="BF2180" s="384">
        <f t="shared" si="516"/>
        <v>0</v>
      </c>
      <c r="BG2180" s="385">
        <f t="shared" si="517"/>
        <v>0</v>
      </c>
      <c r="BH2180" s="164"/>
      <c r="BI2180" s="351">
        <f t="shared" si="518"/>
        <v>0</v>
      </c>
      <c r="BJ2180" s="272">
        <f t="shared" si="519"/>
        <v>0</v>
      </c>
      <c r="BK2180" s="273" t="str">
        <f>IF(BJ2180=0,"",
IF(SUM($BJ$2081:BJ2180)=1,BL2180,
IF($BJ$2201&gt;SUM($BJ$2081:BJ2180),_xlfn.CONCAT(", ",BL2180),
IF($BJ$2201=SUM($BJ$2081:BJ2180),_xlfn.CONCAT(" y ",BL2180)))))</f>
        <v/>
      </c>
      <c r="BL2180" s="156" t="s">
        <v>5259</v>
      </c>
      <c r="BM2180" s="272">
        <f t="shared" si="520"/>
        <v>0</v>
      </c>
      <c r="BN2180" s="273" t="str">
        <f>IF(BM2180=0,"",
IF(SUM($BM$2081:BM2180)=1,BO2180,
IF($BM$2201&gt;SUM($BM$2081:BM2180),_xlfn.CONCAT(", ",BO2180),
IF($BM$2201=SUM($BM$2081:BM2180),_xlfn.CONCAT(" y ",BO2180)))))</f>
        <v/>
      </c>
      <c r="BO2180" s="156" t="s">
        <v>5259</v>
      </c>
    </row>
    <row r="2181" spans="1:67" ht="15" customHeight="1">
      <c r="A2181" s="662"/>
      <c r="B2181" s="145"/>
      <c r="C2181" s="157" t="s">
        <v>5260</v>
      </c>
      <c r="D2181" s="852" t="str">
        <f t="shared" si="493"/>
        <v/>
      </c>
      <c r="E2181" s="853"/>
      <c r="F2181" s="853"/>
      <c r="G2181" s="853"/>
      <c r="H2181" s="853"/>
      <c r="I2181" s="853"/>
      <c r="J2181" s="853"/>
      <c r="K2181" s="853"/>
      <c r="L2181" s="853"/>
      <c r="M2181" s="853"/>
      <c r="N2181" s="853"/>
      <c r="O2181" s="854"/>
      <c r="P2181" s="612"/>
      <c r="Q2181" s="612"/>
      <c r="R2181" s="612"/>
      <c r="S2181" s="612"/>
      <c r="T2181" s="612"/>
      <c r="U2181" s="612"/>
      <c r="V2181" s="612"/>
      <c r="W2181" s="612"/>
      <c r="X2181" s="612"/>
      <c r="Y2181" s="612"/>
      <c r="Z2181" s="612"/>
      <c r="AA2181" s="612"/>
      <c r="AB2181" s="612"/>
      <c r="AC2181" s="612"/>
      <c r="AD2181" s="612"/>
      <c r="AE2181" s="164"/>
      <c r="AF2181" s="164"/>
      <c r="AG2181" s="374">
        <f t="shared" si="521"/>
        <v>0</v>
      </c>
      <c r="AH2181" s="375">
        <f t="shared" si="522"/>
        <v>0</v>
      </c>
      <c r="AI2181" s="376">
        <f t="shared" si="523"/>
        <v>0</v>
      </c>
      <c r="AJ2181" s="380">
        <f t="shared" si="494"/>
        <v>0</v>
      </c>
      <c r="AK2181" s="381">
        <f t="shared" si="495"/>
        <v>0</v>
      </c>
      <c r="AL2181" s="382">
        <f t="shared" si="496"/>
        <v>0</v>
      </c>
      <c r="AM2181" s="383">
        <f t="shared" si="497"/>
        <v>0</v>
      </c>
      <c r="AN2181" s="384">
        <f t="shared" si="498"/>
        <v>0</v>
      </c>
      <c r="AO2181" s="385">
        <f t="shared" si="499"/>
        <v>0</v>
      </c>
      <c r="AP2181" s="380">
        <f t="shared" si="500"/>
        <v>0</v>
      </c>
      <c r="AQ2181" s="381">
        <f t="shared" si="501"/>
        <v>0</v>
      </c>
      <c r="AR2181" s="382">
        <f t="shared" si="502"/>
        <v>0</v>
      </c>
      <c r="AS2181" s="383">
        <f t="shared" si="503"/>
        <v>0</v>
      </c>
      <c r="AT2181" s="384">
        <f t="shared" si="504"/>
        <v>0</v>
      </c>
      <c r="AU2181" s="385">
        <f t="shared" si="505"/>
        <v>0</v>
      </c>
      <c r="AV2181" s="380">
        <f t="shared" si="506"/>
        <v>0</v>
      </c>
      <c r="AW2181" s="381">
        <f t="shared" si="507"/>
        <v>0</v>
      </c>
      <c r="AX2181" s="382">
        <f t="shared" si="508"/>
        <v>0</v>
      </c>
      <c r="AY2181" s="383">
        <f t="shared" si="509"/>
        <v>0</v>
      </c>
      <c r="AZ2181" s="384">
        <f t="shared" si="510"/>
        <v>0</v>
      </c>
      <c r="BA2181" s="385">
        <f t="shared" si="511"/>
        <v>0</v>
      </c>
      <c r="BB2181" s="380">
        <f t="shared" si="512"/>
        <v>0</v>
      </c>
      <c r="BC2181" s="381">
        <f t="shared" si="513"/>
        <v>0</v>
      </c>
      <c r="BD2181" s="382">
        <f t="shared" si="514"/>
        <v>0</v>
      </c>
      <c r="BE2181" s="383">
        <f t="shared" si="515"/>
        <v>0</v>
      </c>
      <c r="BF2181" s="384">
        <f t="shared" si="516"/>
        <v>0</v>
      </c>
      <c r="BG2181" s="385">
        <f t="shared" si="517"/>
        <v>0</v>
      </c>
      <c r="BH2181" s="164"/>
      <c r="BI2181" s="351">
        <f t="shared" si="518"/>
        <v>0</v>
      </c>
      <c r="BJ2181" s="272">
        <f t="shared" si="519"/>
        <v>0</v>
      </c>
      <c r="BK2181" s="273" t="str">
        <f>IF(BJ2181=0,"",
IF(SUM($BJ$2081:BJ2181)=1,BL2181,
IF($BJ$2201&gt;SUM($BJ$2081:BJ2181),_xlfn.CONCAT(", ",BL2181),
IF($BJ$2201=SUM($BJ$2081:BJ2181),_xlfn.CONCAT(" y ",BL2181)))))</f>
        <v/>
      </c>
      <c r="BL2181" s="156" t="s">
        <v>5261</v>
      </c>
      <c r="BM2181" s="272">
        <f t="shared" si="520"/>
        <v>0</v>
      </c>
      <c r="BN2181" s="273" t="str">
        <f>IF(BM2181=0,"",
IF(SUM($BM$2081:BM2181)=1,BO2181,
IF($BM$2201&gt;SUM($BM$2081:BM2181),_xlfn.CONCAT(", ",BO2181),
IF($BM$2201=SUM($BM$2081:BM2181),_xlfn.CONCAT(" y ",BO2181)))))</f>
        <v/>
      </c>
      <c r="BO2181" s="156" t="s">
        <v>5261</v>
      </c>
    </row>
    <row r="2182" spans="1:67" ht="15" customHeight="1">
      <c r="A2182" s="662"/>
      <c r="B2182" s="145"/>
      <c r="C2182" s="157" t="s">
        <v>5262</v>
      </c>
      <c r="D2182" s="852" t="str">
        <f t="shared" si="493"/>
        <v/>
      </c>
      <c r="E2182" s="853"/>
      <c r="F2182" s="853"/>
      <c r="G2182" s="853"/>
      <c r="H2182" s="853"/>
      <c r="I2182" s="853"/>
      <c r="J2182" s="853"/>
      <c r="K2182" s="853"/>
      <c r="L2182" s="853"/>
      <c r="M2182" s="853"/>
      <c r="N2182" s="853"/>
      <c r="O2182" s="854"/>
      <c r="P2182" s="612"/>
      <c r="Q2182" s="612"/>
      <c r="R2182" s="612"/>
      <c r="S2182" s="612"/>
      <c r="T2182" s="612"/>
      <c r="U2182" s="612"/>
      <c r="V2182" s="612"/>
      <c r="W2182" s="612"/>
      <c r="X2182" s="612"/>
      <c r="Y2182" s="612"/>
      <c r="Z2182" s="612"/>
      <c r="AA2182" s="612"/>
      <c r="AB2182" s="612"/>
      <c r="AC2182" s="612"/>
      <c r="AD2182" s="612"/>
      <c r="AE2182" s="164"/>
      <c r="AF2182" s="164"/>
      <c r="AG2182" s="374">
        <f t="shared" si="521"/>
        <v>0</v>
      </c>
      <c r="AH2182" s="375">
        <f t="shared" si="522"/>
        <v>0</v>
      </c>
      <c r="AI2182" s="376">
        <f t="shared" si="523"/>
        <v>0</v>
      </c>
      <c r="AJ2182" s="380">
        <f t="shared" si="494"/>
        <v>0</v>
      </c>
      <c r="AK2182" s="381">
        <f t="shared" si="495"/>
        <v>0</v>
      </c>
      <c r="AL2182" s="382">
        <f t="shared" si="496"/>
        <v>0</v>
      </c>
      <c r="AM2182" s="383">
        <f t="shared" si="497"/>
        <v>0</v>
      </c>
      <c r="AN2182" s="384">
        <f t="shared" si="498"/>
        <v>0</v>
      </c>
      <c r="AO2182" s="385">
        <f t="shared" si="499"/>
        <v>0</v>
      </c>
      <c r="AP2182" s="380">
        <f t="shared" si="500"/>
        <v>0</v>
      </c>
      <c r="AQ2182" s="381">
        <f t="shared" si="501"/>
        <v>0</v>
      </c>
      <c r="AR2182" s="382">
        <f t="shared" si="502"/>
        <v>0</v>
      </c>
      <c r="AS2182" s="383">
        <f t="shared" si="503"/>
        <v>0</v>
      </c>
      <c r="AT2182" s="384">
        <f t="shared" si="504"/>
        <v>0</v>
      </c>
      <c r="AU2182" s="385">
        <f t="shared" si="505"/>
        <v>0</v>
      </c>
      <c r="AV2182" s="380">
        <f t="shared" si="506"/>
        <v>0</v>
      </c>
      <c r="AW2182" s="381">
        <f t="shared" si="507"/>
        <v>0</v>
      </c>
      <c r="AX2182" s="382">
        <f t="shared" si="508"/>
        <v>0</v>
      </c>
      <c r="AY2182" s="383">
        <f t="shared" si="509"/>
        <v>0</v>
      </c>
      <c r="AZ2182" s="384">
        <f t="shared" si="510"/>
        <v>0</v>
      </c>
      <c r="BA2182" s="385">
        <f t="shared" si="511"/>
        <v>0</v>
      </c>
      <c r="BB2182" s="380">
        <f t="shared" si="512"/>
        <v>0</v>
      </c>
      <c r="BC2182" s="381">
        <f t="shared" si="513"/>
        <v>0</v>
      </c>
      <c r="BD2182" s="382">
        <f t="shared" si="514"/>
        <v>0</v>
      </c>
      <c r="BE2182" s="383">
        <f t="shared" si="515"/>
        <v>0</v>
      </c>
      <c r="BF2182" s="384">
        <f t="shared" si="516"/>
        <v>0</v>
      </c>
      <c r="BG2182" s="385">
        <f t="shared" si="517"/>
        <v>0</v>
      </c>
      <c r="BH2182" s="164"/>
      <c r="BI2182" s="351">
        <f t="shared" si="518"/>
        <v>0</v>
      </c>
      <c r="BJ2182" s="272">
        <f t="shared" si="519"/>
        <v>0</v>
      </c>
      <c r="BK2182" s="273" t="str">
        <f>IF(BJ2182=0,"",
IF(SUM($BJ$2081:BJ2182)=1,BL2182,
IF($BJ$2201&gt;SUM($BJ$2081:BJ2182),_xlfn.CONCAT(", ",BL2182),
IF($BJ$2201=SUM($BJ$2081:BJ2182),_xlfn.CONCAT(" y ",BL2182)))))</f>
        <v/>
      </c>
      <c r="BL2182" s="156" t="s">
        <v>5263</v>
      </c>
      <c r="BM2182" s="272">
        <f t="shared" si="520"/>
        <v>0</v>
      </c>
      <c r="BN2182" s="273" t="str">
        <f>IF(BM2182=0,"",
IF(SUM($BM$2081:BM2182)=1,BO2182,
IF($BM$2201&gt;SUM($BM$2081:BM2182),_xlfn.CONCAT(", ",BO2182),
IF($BM$2201=SUM($BM$2081:BM2182),_xlfn.CONCAT(" y ",BO2182)))))</f>
        <v/>
      </c>
      <c r="BO2182" s="156" t="s">
        <v>5263</v>
      </c>
    </row>
    <row r="2183" spans="1:67" ht="15" customHeight="1">
      <c r="A2183" s="662"/>
      <c r="B2183" s="145"/>
      <c r="C2183" s="157" t="s">
        <v>5264</v>
      </c>
      <c r="D2183" s="852" t="str">
        <f t="shared" si="493"/>
        <v/>
      </c>
      <c r="E2183" s="853"/>
      <c r="F2183" s="853"/>
      <c r="G2183" s="853"/>
      <c r="H2183" s="853"/>
      <c r="I2183" s="853"/>
      <c r="J2183" s="853"/>
      <c r="K2183" s="853"/>
      <c r="L2183" s="853"/>
      <c r="M2183" s="853"/>
      <c r="N2183" s="853"/>
      <c r="O2183" s="854"/>
      <c r="P2183" s="612"/>
      <c r="Q2183" s="612"/>
      <c r="R2183" s="612"/>
      <c r="S2183" s="612"/>
      <c r="T2183" s="612"/>
      <c r="U2183" s="612"/>
      <c r="V2183" s="612"/>
      <c r="W2183" s="612"/>
      <c r="X2183" s="612"/>
      <c r="Y2183" s="612"/>
      <c r="Z2183" s="612"/>
      <c r="AA2183" s="612"/>
      <c r="AB2183" s="612"/>
      <c r="AC2183" s="612"/>
      <c r="AD2183" s="612"/>
      <c r="AE2183" s="164"/>
      <c r="AF2183" s="164"/>
      <c r="AG2183" s="374">
        <f t="shared" si="521"/>
        <v>0</v>
      </c>
      <c r="AH2183" s="375">
        <f t="shared" si="522"/>
        <v>0</v>
      </c>
      <c r="AI2183" s="376">
        <f t="shared" si="523"/>
        <v>0</v>
      </c>
      <c r="AJ2183" s="380">
        <f t="shared" si="494"/>
        <v>0</v>
      </c>
      <c r="AK2183" s="381">
        <f t="shared" si="495"/>
        <v>0</v>
      </c>
      <c r="AL2183" s="382">
        <f t="shared" si="496"/>
        <v>0</v>
      </c>
      <c r="AM2183" s="383">
        <f t="shared" si="497"/>
        <v>0</v>
      </c>
      <c r="AN2183" s="384">
        <f t="shared" si="498"/>
        <v>0</v>
      </c>
      <c r="AO2183" s="385">
        <f t="shared" si="499"/>
        <v>0</v>
      </c>
      <c r="AP2183" s="380">
        <f t="shared" si="500"/>
        <v>0</v>
      </c>
      <c r="AQ2183" s="381">
        <f t="shared" si="501"/>
        <v>0</v>
      </c>
      <c r="AR2183" s="382">
        <f t="shared" si="502"/>
        <v>0</v>
      </c>
      <c r="AS2183" s="383">
        <f t="shared" si="503"/>
        <v>0</v>
      </c>
      <c r="AT2183" s="384">
        <f t="shared" si="504"/>
        <v>0</v>
      </c>
      <c r="AU2183" s="385">
        <f t="shared" si="505"/>
        <v>0</v>
      </c>
      <c r="AV2183" s="380">
        <f t="shared" si="506"/>
        <v>0</v>
      </c>
      <c r="AW2183" s="381">
        <f t="shared" si="507"/>
        <v>0</v>
      </c>
      <c r="AX2183" s="382">
        <f t="shared" si="508"/>
        <v>0</v>
      </c>
      <c r="AY2183" s="383">
        <f t="shared" si="509"/>
        <v>0</v>
      </c>
      <c r="AZ2183" s="384">
        <f t="shared" si="510"/>
        <v>0</v>
      </c>
      <c r="BA2183" s="385">
        <f t="shared" si="511"/>
        <v>0</v>
      </c>
      <c r="BB2183" s="380">
        <f t="shared" si="512"/>
        <v>0</v>
      </c>
      <c r="BC2183" s="381">
        <f t="shared" si="513"/>
        <v>0</v>
      </c>
      <c r="BD2183" s="382">
        <f t="shared" si="514"/>
        <v>0</v>
      </c>
      <c r="BE2183" s="383">
        <f t="shared" si="515"/>
        <v>0</v>
      </c>
      <c r="BF2183" s="384">
        <f t="shared" si="516"/>
        <v>0</v>
      </c>
      <c r="BG2183" s="385">
        <f t="shared" si="517"/>
        <v>0</v>
      </c>
      <c r="BH2183" s="164"/>
      <c r="BI2183" s="351">
        <f t="shared" si="518"/>
        <v>0</v>
      </c>
      <c r="BJ2183" s="272">
        <f t="shared" si="519"/>
        <v>0</v>
      </c>
      <c r="BK2183" s="273" t="str">
        <f>IF(BJ2183=0,"",
IF(SUM($BJ$2081:BJ2183)=1,BL2183,
IF($BJ$2201&gt;SUM($BJ$2081:BJ2183),_xlfn.CONCAT(", ",BL2183),
IF($BJ$2201=SUM($BJ$2081:BJ2183),_xlfn.CONCAT(" y ",BL2183)))))</f>
        <v/>
      </c>
      <c r="BL2183" s="156" t="s">
        <v>5265</v>
      </c>
      <c r="BM2183" s="272">
        <f t="shared" si="520"/>
        <v>0</v>
      </c>
      <c r="BN2183" s="273" t="str">
        <f>IF(BM2183=0,"",
IF(SUM($BM$2081:BM2183)=1,BO2183,
IF($BM$2201&gt;SUM($BM$2081:BM2183),_xlfn.CONCAT(", ",BO2183),
IF($BM$2201=SUM($BM$2081:BM2183),_xlfn.CONCAT(" y ",BO2183)))))</f>
        <v/>
      </c>
      <c r="BO2183" s="156" t="s">
        <v>5265</v>
      </c>
    </row>
    <row r="2184" spans="1:67" ht="15" customHeight="1">
      <c r="A2184" s="662"/>
      <c r="B2184" s="145"/>
      <c r="C2184" s="157" t="s">
        <v>5266</v>
      </c>
      <c r="D2184" s="852" t="str">
        <f t="shared" si="493"/>
        <v/>
      </c>
      <c r="E2184" s="853"/>
      <c r="F2184" s="853"/>
      <c r="G2184" s="853"/>
      <c r="H2184" s="853"/>
      <c r="I2184" s="853"/>
      <c r="J2184" s="853"/>
      <c r="K2184" s="853"/>
      <c r="L2184" s="853"/>
      <c r="M2184" s="853"/>
      <c r="N2184" s="853"/>
      <c r="O2184" s="854"/>
      <c r="P2184" s="612"/>
      <c r="Q2184" s="612"/>
      <c r="R2184" s="612"/>
      <c r="S2184" s="612"/>
      <c r="T2184" s="612"/>
      <c r="U2184" s="612"/>
      <c r="V2184" s="612"/>
      <c r="W2184" s="612"/>
      <c r="X2184" s="612"/>
      <c r="Y2184" s="612"/>
      <c r="Z2184" s="612"/>
      <c r="AA2184" s="612"/>
      <c r="AB2184" s="612"/>
      <c r="AC2184" s="612"/>
      <c r="AD2184" s="612"/>
      <c r="AE2184" s="164"/>
      <c r="AF2184" s="164"/>
      <c r="AG2184" s="374">
        <f t="shared" si="521"/>
        <v>0</v>
      </c>
      <c r="AH2184" s="375">
        <f t="shared" si="522"/>
        <v>0</v>
      </c>
      <c r="AI2184" s="376">
        <f t="shared" si="523"/>
        <v>0</v>
      </c>
      <c r="AJ2184" s="380">
        <f t="shared" si="494"/>
        <v>0</v>
      </c>
      <c r="AK2184" s="381">
        <f t="shared" si="495"/>
        <v>0</v>
      </c>
      <c r="AL2184" s="382">
        <f t="shared" si="496"/>
        <v>0</v>
      </c>
      <c r="AM2184" s="383">
        <f t="shared" si="497"/>
        <v>0</v>
      </c>
      <c r="AN2184" s="384">
        <f t="shared" si="498"/>
        <v>0</v>
      </c>
      <c r="AO2184" s="385">
        <f t="shared" si="499"/>
        <v>0</v>
      </c>
      <c r="AP2184" s="380">
        <f t="shared" si="500"/>
        <v>0</v>
      </c>
      <c r="AQ2184" s="381">
        <f t="shared" si="501"/>
        <v>0</v>
      </c>
      <c r="AR2184" s="382">
        <f t="shared" si="502"/>
        <v>0</v>
      </c>
      <c r="AS2184" s="383">
        <f t="shared" si="503"/>
        <v>0</v>
      </c>
      <c r="AT2184" s="384">
        <f t="shared" si="504"/>
        <v>0</v>
      </c>
      <c r="AU2184" s="385">
        <f t="shared" si="505"/>
        <v>0</v>
      </c>
      <c r="AV2184" s="380">
        <f t="shared" si="506"/>
        <v>0</v>
      </c>
      <c r="AW2184" s="381">
        <f t="shared" si="507"/>
        <v>0</v>
      </c>
      <c r="AX2184" s="382">
        <f t="shared" si="508"/>
        <v>0</v>
      </c>
      <c r="AY2184" s="383">
        <f t="shared" si="509"/>
        <v>0</v>
      </c>
      <c r="AZ2184" s="384">
        <f t="shared" si="510"/>
        <v>0</v>
      </c>
      <c r="BA2184" s="385">
        <f t="shared" si="511"/>
        <v>0</v>
      </c>
      <c r="BB2184" s="380">
        <f t="shared" si="512"/>
        <v>0</v>
      </c>
      <c r="BC2184" s="381">
        <f t="shared" si="513"/>
        <v>0</v>
      </c>
      <c r="BD2184" s="382">
        <f t="shared" si="514"/>
        <v>0</v>
      </c>
      <c r="BE2184" s="383">
        <f t="shared" si="515"/>
        <v>0</v>
      </c>
      <c r="BF2184" s="384">
        <f t="shared" si="516"/>
        <v>0</v>
      </c>
      <c r="BG2184" s="385">
        <f t="shared" si="517"/>
        <v>0</v>
      </c>
      <c r="BH2184" s="164"/>
      <c r="BI2184" s="351">
        <f t="shared" si="518"/>
        <v>0</v>
      </c>
      <c r="BJ2184" s="272">
        <f t="shared" si="519"/>
        <v>0</v>
      </c>
      <c r="BK2184" s="273" t="str">
        <f>IF(BJ2184=0,"",
IF(SUM($BJ$2081:BJ2184)=1,BL2184,
IF($BJ$2201&gt;SUM($BJ$2081:BJ2184),_xlfn.CONCAT(", ",BL2184),
IF($BJ$2201=SUM($BJ$2081:BJ2184),_xlfn.CONCAT(" y ",BL2184)))))</f>
        <v/>
      </c>
      <c r="BL2184" s="156" t="s">
        <v>5267</v>
      </c>
      <c r="BM2184" s="272">
        <f t="shared" si="520"/>
        <v>0</v>
      </c>
      <c r="BN2184" s="273" t="str">
        <f>IF(BM2184=0,"",
IF(SUM($BM$2081:BM2184)=1,BO2184,
IF($BM$2201&gt;SUM($BM$2081:BM2184),_xlfn.CONCAT(", ",BO2184),
IF($BM$2201=SUM($BM$2081:BM2184),_xlfn.CONCAT(" y ",BO2184)))))</f>
        <v/>
      </c>
      <c r="BO2184" s="156" t="s">
        <v>5267</v>
      </c>
    </row>
    <row r="2185" spans="1:67" ht="15" customHeight="1">
      <c r="A2185" s="662"/>
      <c r="B2185" s="145"/>
      <c r="C2185" s="157" t="s">
        <v>5268</v>
      </c>
      <c r="D2185" s="852" t="str">
        <f t="shared" si="493"/>
        <v/>
      </c>
      <c r="E2185" s="853"/>
      <c r="F2185" s="853"/>
      <c r="G2185" s="853"/>
      <c r="H2185" s="853"/>
      <c r="I2185" s="853"/>
      <c r="J2185" s="853"/>
      <c r="K2185" s="853"/>
      <c r="L2185" s="853"/>
      <c r="M2185" s="853"/>
      <c r="N2185" s="853"/>
      <c r="O2185" s="854"/>
      <c r="P2185" s="612"/>
      <c r="Q2185" s="612"/>
      <c r="R2185" s="612"/>
      <c r="S2185" s="612"/>
      <c r="T2185" s="612"/>
      <c r="U2185" s="612"/>
      <c r="V2185" s="612"/>
      <c r="W2185" s="612"/>
      <c r="X2185" s="612"/>
      <c r="Y2185" s="612"/>
      <c r="Z2185" s="612"/>
      <c r="AA2185" s="612"/>
      <c r="AB2185" s="612"/>
      <c r="AC2185" s="612"/>
      <c r="AD2185" s="612"/>
      <c r="AE2185" s="164"/>
      <c r="AF2185" s="164"/>
      <c r="AG2185" s="374">
        <f t="shared" si="521"/>
        <v>0</v>
      </c>
      <c r="AH2185" s="375">
        <f t="shared" si="522"/>
        <v>0</v>
      </c>
      <c r="AI2185" s="376">
        <f t="shared" si="523"/>
        <v>0</v>
      </c>
      <c r="AJ2185" s="380">
        <f t="shared" si="494"/>
        <v>0</v>
      </c>
      <c r="AK2185" s="381">
        <f t="shared" si="495"/>
        <v>0</v>
      </c>
      <c r="AL2185" s="382">
        <f t="shared" si="496"/>
        <v>0</v>
      </c>
      <c r="AM2185" s="383">
        <f t="shared" si="497"/>
        <v>0</v>
      </c>
      <c r="AN2185" s="384">
        <f t="shared" si="498"/>
        <v>0</v>
      </c>
      <c r="AO2185" s="385">
        <f t="shared" si="499"/>
        <v>0</v>
      </c>
      <c r="AP2185" s="380">
        <f t="shared" si="500"/>
        <v>0</v>
      </c>
      <c r="AQ2185" s="381">
        <f t="shared" si="501"/>
        <v>0</v>
      </c>
      <c r="AR2185" s="382">
        <f t="shared" si="502"/>
        <v>0</v>
      </c>
      <c r="AS2185" s="383">
        <f t="shared" si="503"/>
        <v>0</v>
      </c>
      <c r="AT2185" s="384">
        <f t="shared" si="504"/>
        <v>0</v>
      </c>
      <c r="AU2185" s="385">
        <f t="shared" si="505"/>
        <v>0</v>
      </c>
      <c r="AV2185" s="380">
        <f t="shared" si="506"/>
        <v>0</v>
      </c>
      <c r="AW2185" s="381">
        <f t="shared" si="507"/>
        <v>0</v>
      </c>
      <c r="AX2185" s="382">
        <f t="shared" si="508"/>
        <v>0</v>
      </c>
      <c r="AY2185" s="383">
        <f t="shared" si="509"/>
        <v>0</v>
      </c>
      <c r="AZ2185" s="384">
        <f t="shared" si="510"/>
        <v>0</v>
      </c>
      <c r="BA2185" s="385">
        <f t="shared" si="511"/>
        <v>0</v>
      </c>
      <c r="BB2185" s="380">
        <f t="shared" si="512"/>
        <v>0</v>
      </c>
      <c r="BC2185" s="381">
        <f t="shared" si="513"/>
        <v>0</v>
      </c>
      <c r="BD2185" s="382">
        <f t="shared" si="514"/>
        <v>0</v>
      </c>
      <c r="BE2185" s="383">
        <f t="shared" si="515"/>
        <v>0</v>
      </c>
      <c r="BF2185" s="384">
        <f t="shared" si="516"/>
        <v>0</v>
      </c>
      <c r="BG2185" s="385">
        <f t="shared" si="517"/>
        <v>0</v>
      </c>
      <c r="BH2185" s="164"/>
      <c r="BI2185" s="351">
        <f t="shared" si="518"/>
        <v>0</v>
      </c>
      <c r="BJ2185" s="272">
        <f t="shared" si="519"/>
        <v>0</v>
      </c>
      <c r="BK2185" s="273" t="str">
        <f>IF(BJ2185=0,"",
IF(SUM($BJ$2081:BJ2185)=1,BL2185,
IF($BJ$2201&gt;SUM($BJ$2081:BJ2185),_xlfn.CONCAT(", ",BL2185),
IF($BJ$2201=SUM($BJ$2081:BJ2185),_xlfn.CONCAT(" y ",BL2185)))))</f>
        <v/>
      </c>
      <c r="BL2185" s="156" t="s">
        <v>5269</v>
      </c>
      <c r="BM2185" s="272">
        <f t="shared" si="520"/>
        <v>0</v>
      </c>
      <c r="BN2185" s="273" t="str">
        <f>IF(BM2185=0,"",
IF(SUM($BM$2081:BM2185)=1,BO2185,
IF($BM$2201&gt;SUM($BM$2081:BM2185),_xlfn.CONCAT(", ",BO2185),
IF($BM$2201=SUM($BM$2081:BM2185),_xlfn.CONCAT(" y ",BO2185)))))</f>
        <v/>
      </c>
      <c r="BO2185" s="156" t="s">
        <v>5269</v>
      </c>
    </row>
    <row r="2186" spans="1:67" ht="15" customHeight="1">
      <c r="A2186" s="662"/>
      <c r="B2186" s="145"/>
      <c r="C2186" s="157" t="s">
        <v>5270</v>
      </c>
      <c r="D2186" s="852" t="str">
        <f t="shared" si="493"/>
        <v/>
      </c>
      <c r="E2186" s="853"/>
      <c r="F2186" s="853"/>
      <c r="G2186" s="853"/>
      <c r="H2186" s="853"/>
      <c r="I2186" s="853"/>
      <c r="J2186" s="853"/>
      <c r="K2186" s="853"/>
      <c r="L2186" s="853"/>
      <c r="M2186" s="853"/>
      <c r="N2186" s="853"/>
      <c r="O2186" s="854"/>
      <c r="P2186" s="612"/>
      <c r="Q2186" s="612"/>
      <c r="R2186" s="612"/>
      <c r="S2186" s="612"/>
      <c r="T2186" s="612"/>
      <c r="U2186" s="612"/>
      <c r="V2186" s="612"/>
      <c r="W2186" s="612"/>
      <c r="X2186" s="612"/>
      <c r="Y2186" s="612"/>
      <c r="Z2186" s="612"/>
      <c r="AA2186" s="612"/>
      <c r="AB2186" s="612"/>
      <c r="AC2186" s="612"/>
      <c r="AD2186" s="612"/>
      <c r="AE2186" s="164"/>
      <c r="AF2186" s="164"/>
      <c r="AG2186" s="374">
        <f t="shared" si="521"/>
        <v>0</v>
      </c>
      <c r="AH2186" s="375">
        <f t="shared" si="522"/>
        <v>0</v>
      </c>
      <c r="AI2186" s="376">
        <f t="shared" si="523"/>
        <v>0</v>
      </c>
      <c r="AJ2186" s="380">
        <f t="shared" si="494"/>
        <v>0</v>
      </c>
      <c r="AK2186" s="381">
        <f t="shared" si="495"/>
        <v>0</v>
      </c>
      <c r="AL2186" s="382">
        <f t="shared" si="496"/>
        <v>0</v>
      </c>
      <c r="AM2186" s="383">
        <f t="shared" si="497"/>
        <v>0</v>
      </c>
      <c r="AN2186" s="384">
        <f t="shared" si="498"/>
        <v>0</v>
      </c>
      <c r="AO2186" s="385">
        <f t="shared" si="499"/>
        <v>0</v>
      </c>
      <c r="AP2186" s="380">
        <f t="shared" si="500"/>
        <v>0</v>
      </c>
      <c r="AQ2186" s="381">
        <f t="shared" si="501"/>
        <v>0</v>
      </c>
      <c r="AR2186" s="382">
        <f t="shared" si="502"/>
        <v>0</v>
      </c>
      <c r="AS2186" s="383">
        <f t="shared" si="503"/>
        <v>0</v>
      </c>
      <c r="AT2186" s="384">
        <f t="shared" si="504"/>
        <v>0</v>
      </c>
      <c r="AU2186" s="385">
        <f t="shared" si="505"/>
        <v>0</v>
      </c>
      <c r="AV2186" s="380">
        <f t="shared" si="506"/>
        <v>0</v>
      </c>
      <c r="AW2186" s="381">
        <f t="shared" si="507"/>
        <v>0</v>
      </c>
      <c r="AX2186" s="382">
        <f t="shared" si="508"/>
        <v>0</v>
      </c>
      <c r="AY2186" s="383">
        <f t="shared" si="509"/>
        <v>0</v>
      </c>
      <c r="AZ2186" s="384">
        <f t="shared" si="510"/>
        <v>0</v>
      </c>
      <c r="BA2186" s="385">
        <f t="shared" si="511"/>
        <v>0</v>
      </c>
      <c r="BB2186" s="380">
        <f t="shared" si="512"/>
        <v>0</v>
      </c>
      <c r="BC2186" s="381">
        <f t="shared" si="513"/>
        <v>0</v>
      </c>
      <c r="BD2186" s="382">
        <f t="shared" si="514"/>
        <v>0</v>
      </c>
      <c r="BE2186" s="383">
        <f t="shared" si="515"/>
        <v>0</v>
      </c>
      <c r="BF2186" s="384">
        <f t="shared" si="516"/>
        <v>0</v>
      </c>
      <c r="BG2186" s="385">
        <f t="shared" si="517"/>
        <v>0</v>
      </c>
      <c r="BH2186" s="164"/>
      <c r="BI2186" s="351">
        <f t="shared" si="518"/>
        <v>0</v>
      </c>
      <c r="BJ2186" s="272">
        <f t="shared" si="519"/>
        <v>0</v>
      </c>
      <c r="BK2186" s="273" t="str">
        <f>IF(BJ2186=0,"",
IF(SUM($BJ$2081:BJ2186)=1,BL2186,
IF($BJ$2201&gt;SUM($BJ$2081:BJ2186),_xlfn.CONCAT(", ",BL2186),
IF($BJ$2201=SUM($BJ$2081:BJ2186),_xlfn.CONCAT(" y ",BL2186)))))</f>
        <v/>
      </c>
      <c r="BL2186" s="156" t="s">
        <v>5271</v>
      </c>
      <c r="BM2186" s="272">
        <f t="shared" si="520"/>
        <v>0</v>
      </c>
      <c r="BN2186" s="273" t="str">
        <f>IF(BM2186=0,"",
IF(SUM($BM$2081:BM2186)=1,BO2186,
IF($BM$2201&gt;SUM($BM$2081:BM2186),_xlfn.CONCAT(", ",BO2186),
IF($BM$2201=SUM($BM$2081:BM2186),_xlfn.CONCAT(" y ",BO2186)))))</f>
        <v/>
      </c>
      <c r="BO2186" s="156" t="s">
        <v>5271</v>
      </c>
    </row>
    <row r="2187" spans="1:67" ht="15" customHeight="1">
      <c r="A2187" s="662"/>
      <c r="B2187" s="145"/>
      <c r="C2187" s="157" t="s">
        <v>5272</v>
      </c>
      <c r="D2187" s="852" t="str">
        <f t="shared" si="493"/>
        <v/>
      </c>
      <c r="E2187" s="853"/>
      <c r="F2187" s="853"/>
      <c r="G2187" s="853"/>
      <c r="H2187" s="853"/>
      <c r="I2187" s="853"/>
      <c r="J2187" s="853"/>
      <c r="K2187" s="853"/>
      <c r="L2187" s="853"/>
      <c r="M2187" s="853"/>
      <c r="N2187" s="853"/>
      <c r="O2187" s="854"/>
      <c r="P2187" s="612"/>
      <c r="Q2187" s="612"/>
      <c r="R2187" s="612"/>
      <c r="S2187" s="612"/>
      <c r="T2187" s="612"/>
      <c r="U2187" s="612"/>
      <c r="V2187" s="612"/>
      <c r="W2187" s="612"/>
      <c r="X2187" s="612"/>
      <c r="Y2187" s="612"/>
      <c r="Z2187" s="612"/>
      <c r="AA2187" s="612"/>
      <c r="AB2187" s="612"/>
      <c r="AC2187" s="612"/>
      <c r="AD2187" s="612"/>
      <c r="AE2187" s="164"/>
      <c r="AF2187" s="164"/>
      <c r="AG2187" s="374">
        <f t="shared" si="521"/>
        <v>0</v>
      </c>
      <c r="AH2187" s="375">
        <f t="shared" si="522"/>
        <v>0</v>
      </c>
      <c r="AI2187" s="376">
        <f t="shared" si="523"/>
        <v>0</v>
      </c>
      <c r="AJ2187" s="380">
        <f t="shared" si="494"/>
        <v>0</v>
      </c>
      <c r="AK2187" s="381">
        <f t="shared" si="495"/>
        <v>0</v>
      </c>
      <c r="AL2187" s="382">
        <f t="shared" si="496"/>
        <v>0</v>
      </c>
      <c r="AM2187" s="383">
        <f t="shared" si="497"/>
        <v>0</v>
      </c>
      <c r="AN2187" s="384">
        <f t="shared" si="498"/>
        <v>0</v>
      </c>
      <c r="AO2187" s="385">
        <f t="shared" si="499"/>
        <v>0</v>
      </c>
      <c r="AP2187" s="380">
        <f t="shared" si="500"/>
        <v>0</v>
      </c>
      <c r="AQ2187" s="381">
        <f t="shared" si="501"/>
        <v>0</v>
      </c>
      <c r="AR2187" s="382">
        <f t="shared" si="502"/>
        <v>0</v>
      </c>
      <c r="AS2187" s="383">
        <f t="shared" si="503"/>
        <v>0</v>
      </c>
      <c r="AT2187" s="384">
        <f t="shared" si="504"/>
        <v>0</v>
      </c>
      <c r="AU2187" s="385">
        <f t="shared" si="505"/>
        <v>0</v>
      </c>
      <c r="AV2187" s="380">
        <f t="shared" si="506"/>
        <v>0</v>
      </c>
      <c r="AW2187" s="381">
        <f t="shared" si="507"/>
        <v>0</v>
      </c>
      <c r="AX2187" s="382">
        <f t="shared" si="508"/>
        <v>0</v>
      </c>
      <c r="AY2187" s="383">
        <f t="shared" si="509"/>
        <v>0</v>
      </c>
      <c r="AZ2187" s="384">
        <f t="shared" si="510"/>
        <v>0</v>
      </c>
      <c r="BA2187" s="385">
        <f t="shared" si="511"/>
        <v>0</v>
      </c>
      <c r="BB2187" s="380">
        <f t="shared" si="512"/>
        <v>0</v>
      </c>
      <c r="BC2187" s="381">
        <f t="shared" si="513"/>
        <v>0</v>
      </c>
      <c r="BD2187" s="382">
        <f t="shared" si="514"/>
        <v>0</v>
      </c>
      <c r="BE2187" s="383">
        <f t="shared" si="515"/>
        <v>0</v>
      </c>
      <c r="BF2187" s="384">
        <f t="shared" si="516"/>
        <v>0</v>
      </c>
      <c r="BG2187" s="385">
        <f t="shared" si="517"/>
        <v>0</v>
      </c>
      <c r="BH2187" s="164"/>
      <c r="BI2187" s="351">
        <f t="shared" si="518"/>
        <v>0</v>
      </c>
      <c r="BJ2187" s="272">
        <f t="shared" si="519"/>
        <v>0</v>
      </c>
      <c r="BK2187" s="273" t="str">
        <f>IF(BJ2187=0,"",
IF(SUM($BJ$2081:BJ2187)=1,BL2187,
IF($BJ$2201&gt;SUM($BJ$2081:BJ2187),_xlfn.CONCAT(", ",BL2187),
IF($BJ$2201=SUM($BJ$2081:BJ2187),_xlfn.CONCAT(" y ",BL2187)))))</f>
        <v/>
      </c>
      <c r="BL2187" s="156" t="s">
        <v>5273</v>
      </c>
      <c r="BM2187" s="272">
        <f t="shared" si="520"/>
        <v>0</v>
      </c>
      <c r="BN2187" s="273" t="str">
        <f>IF(BM2187=0,"",
IF(SUM($BM$2081:BM2187)=1,BO2187,
IF($BM$2201&gt;SUM($BM$2081:BM2187),_xlfn.CONCAT(", ",BO2187),
IF($BM$2201=SUM($BM$2081:BM2187),_xlfn.CONCAT(" y ",BO2187)))))</f>
        <v/>
      </c>
      <c r="BO2187" s="156" t="s">
        <v>5273</v>
      </c>
    </row>
    <row r="2188" spans="1:67" ht="15" customHeight="1">
      <c r="A2188" s="662"/>
      <c r="B2188" s="145"/>
      <c r="C2188" s="157" t="s">
        <v>5274</v>
      </c>
      <c r="D2188" s="852" t="str">
        <f t="shared" si="493"/>
        <v/>
      </c>
      <c r="E2188" s="853"/>
      <c r="F2188" s="853"/>
      <c r="G2188" s="853"/>
      <c r="H2188" s="853"/>
      <c r="I2188" s="853"/>
      <c r="J2188" s="853"/>
      <c r="K2188" s="853"/>
      <c r="L2188" s="853"/>
      <c r="M2188" s="853"/>
      <c r="N2188" s="853"/>
      <c r="O2188" s="854"/>
      <c r="P2188" s="612"/>
      <c r="Q2188" s="612"/>
      <c r="R2188" s="612"/>
      <c r="S2188" s="612"/>
      <c r="T2188" s="612"/>
      <c r="U2188" s="612"/>
      <c r="V2188" s="612"/>
      <c r="W2188" s="612"/>
      <c r="X2188" s="612"/>
      <c r="Y2188" s="612"/>
      <c r="Z2188" s="612"/>
      <c r="AA2188" s="612"/>
      <c r="AB2188" s="612"/>
      <c r="AC2188" s="612"/>
      <c r="AD2188" s="612"/>
      <c r="AE2188" s="164"/>
      <c r="AF2188" s="164"/>
      <c r="AG2188" s="374">
        <f t="shared" si="521"/>
        <v>0</v>
      </c>
      <c r="AH2188" s="375">
        <f t="shared" si="522"/>
        <v>0</v>
      </c>
      <c r="AI2188" s="376">
        <f t="shared" si="523"/>
        <v>0</v>
      </c>
      <c r="AJ2188" s="380">
        <f t="shared" si="494"/>
        <v>0</v>
      </c>
      <c r="AK2188" s="381">
        <f t="shared" si="495"/>
        <v>0</v>
      </c>
      <c r="AL2188" s="382">
        <f t="shared" si="496"/>
        <v>0</v>
      </c>
      <c r="AM2188" s="383">
        <f t="shared" si="497"/>
        <v>0</v>
      </c>
      <c r="AN2188" s="384">
        <f t="shared" si="498"/>
        <v>0</v>
      </c>
      <c r="AO2188" s="385">
        <f t="shared" si="499"/>
        <v>0</v>
      </c>
      <c r="AP2188" s="380">
        <f t="shared" si="500"/>
        <v>0</v>
      </c>
      <c r="AQ2188" s="381">
        <f t="shared" si="501"/>
        <v>0</v>
      </c>
      <c r="AR2188" s="382">
        <f t="shared" si="502"/>
        <v>0</v>
      </c>
      <c r="AS2188" s="383">
        <f t="shared" si="503"/>
        <v>0</v>
      </c>
      <c r="AT2188" s="384">
        <f t="shared" si="504"/>
        <v>0</v>
      </c>
      <c r="AU2188" s="385">
        <f t="shared" si="505"/>
        <v>0</v>
      </c>
      <c r="AV2188" s="380">
        <f t="shared" si="506"/>
        <v>0</v>
      </c>
      <c r="AW2188" s="381">
        <f t="shared" si="507"/>
        <v>0</v>
      </c>
      <c r="AX2188" s="382">
        <f t="shared" si="508"/>
        <v>0</v>
      </c>
      <c r="AY2188" s="383">
        <f t="shared" si="509"/>
        <v>0</v>
      </c>
      <c r="AZ2188" s="384">
        <f t="shared" si="510"/>
        <v>0</v>
      </c>
      <c r="BA2188" s="385">
        <f t="shared" si="511"/>
        <v>0</v>
      </c>
      <c r="BB2188" s="380">
        <f t="shared" si="512"/>
        <v>0</v>
      </c>
      <c r="BC2188" s="381">
        <f t="shared" si="513"/>
        <v>0</v>
      </c>
      <c r="BD2188" s="382">
        <f t="shared" si="514"/>
        <v>0</v>
      </c>
      <c r="BE2188" s="383">
        <f t="shared" si="515"/>
        <v>0</v>
      </c>
      <c r="BF2188" s="384">
        <f t="shared" si="516"/>
        <v>0</v>
      </c>
      <c r="BG2188" s="385">
        <f t="shared" si="517"/>
        <v>0</v>
      </c>
      <c r="BH2188" s="164"/>
      <c r="BI2188" s="351">
        <f t="shared" si="518"/>
        <v>0</v>
      </c>
      <c r="BJ2188" s="272">
        <f t="shared" si="519"/>
        <v>0</v>
      </c>
      <c r="BK2188" s="273" t="str">
        <f>IF(BJ2188=0,"",
IF(SUM($BJ$2081:BJ2188)=1,BL2188,
IF($BJ$2201&gt;SUM($BJ$2081:BJ2188),_xlfn.CONCAT(", ",BL2188),
IF($BJ$2201=SUM($BJ$2081:BJ2188),_xlfn.CONCAT(" y ",BL2188)))))</f>
        <v/>
      </c>
      <c r="BL2188" s="156" t="s">
        <v>5275</v>
      </c>
      <c r="BM2188" s="272">
        <f t="shared" si="520"/>
        <v>0</v>
      </c>
      <c r="BN2188" s="273" t="str">
        <f>IF(BM2188=0,"",
IF(SUM($BM$2081:BM2188)=1,BO2188,
IF($BM$2201&gt;SUM($BM$2081:BM2188),_xlfn.CONCAT(", ",BO2188),
IF($BM$2201=SUM($BM$2081:BM2188),_xlfn.CONCAT(" y ",BO2188)))))</f>
        <v/>
      </c>
      <c r="BO2188" s="156" t="s">
        <v>5275</v>
      </c>
    </row>
    <row r="2189" spans="1:67" ht="15" customHeight="1">
      <c r="A2189" s="662"/>
      <c r="B2189" s="145"/>
      <c r="C2189" s="157" t="s">
        <v>5276</v>
      </c>
      <c r="D2189" s="852" t="str">
        <f t="shared" si="493"/>
        <v/>
      </c>
      <c r="E2189" s="853"/>
      <c r="F2189" s="853"/>
      <c r="G2189" s="853"/>
      <c r="H2189" s="853"/>
      <c r="I2189" s="853"/>
      <c r="J2189" s="853"/>
      <c r="K2189" s="853"/>
      <c r="L2189" s="853"/>
      <c r="M2189" s="853"/>
      <c r="N2189" s="853"/>
      <c r="O2189" s="854"/>
      <c r="P2189" s="612"/>
      <c r="Q2189" s="612"/>
      <c r="R2189" s="612"/>
      <c r="S2189" s="612"/>
      <c r="T2189" s="612"/>
      <c r="U2189" s="612"/>
      <c r="V2189" s="612"/>
      <c r="W2189" s="612"/>
      <c r="X2189" s="612"/>
      <c r="Y2189" s="612"/>
      <c r="Z2189" s="612"/>
      <c r="AA2189" s="612"/>
      <c r="AB2189" s="612"/>
      <c r="AC2189" s="612"/>
      <c r="AD2189" s="612"/>
      <c r="AE2189" s="164"/>
      <c r="AF2189" s="164"/>
      <c r="AG2189" s="374">
        <f t="shared" si="521"/>
        <v>0</v>
      </c>
      <c r="AH2189" s="375">
        <f t="shared" si="522"/>
        <v>0</v>
      </c>
      <c r="AI2189" s="376">
        <f t="shared" si="523"/>
        <v>0</v>
      </c>
      <c r="AJ2189" s="380">
        <f t="shared" si="494"/>
        <v>0</v>
      </c>
      <c r="AK2189" s="381">
        <f t="shared" si="495"/>
        <v>0</v>
      </c>
      <c r="AL2189" s="382">
        <f t="shared" si="496"/>
        <v>0</v>
      </c>
      <c r="AM2189" s="383">
        <f t="shared" si="497"/>
        <v>0</v>
      </c>
      <c r="AN2189" s="384">
        <f t="shared" si="498"/>
        <v>0</v>
      </c>
      <c r="AO2189" s="385">
        <f t="shared" si="499"/>
        <v>0</v>
      </c>
      <c r="AP2189" s="380">
        <f t="shared" si="500"/>
        <v>0</v>
      </c>
      <c r="AQ2189" s="381">
        <f t="shared" si="501"/>
        <v>0</v>
      </c>
      <c r="AR2189" s="382">
        <f t="shared" si="502"/>
        <v>0</v>
      </c>
      <c r="AS2189" s="383">
        <f t="shared" si="503"/>
        <v>0</v>
      </c>
      <c r="AT2189" s="384">
        <f t="shared" si="504"/>
        <v>0</v>
      </c>
      <c r="AU2189" s="385">
        <f t="shared" si="505"/>
        <v>0</v>
      </c>
      <c r="AV2189" s="380">
        <f t="shared" si="506"/>
        <v>0</v>
      </c>
      <c r="AW2189" s="381">
        <f t="shared" si="507"/>
        <v>0</v>
      </c>
      <c r="AX2189" s="382">
        <f t="shared" si="508"/>
        <v>0</v>
      </c>
      <c r="AY2189" s="383">
        <f t="shared" si="509"/>
        <v>0</v>
      </c>
      <c r="AZ2189" s="384">
        <f t="shared" si="510"/>
        <v>0</v>
      </c>
      <c r="BA2189" s="385">
        <f t="shared" si="511"/>
        <v>0</v>
      </c>
      <c r="BB2189" s="380">
        <f t="shared" si="512"/>
        <v>0</v>
      </c>
      <c r="BC2189" s="381">
        <f t="shared" si="513"/>
        <v>0</v>
      </c>
      <c r="BD2189" s="382">
        <f t="shared" si="514"/>
        <v>0</v>
      </c>
      <c r="BE2189" s="383">
        <f t="shared" si="515"/>
        <v>0</v>
      </c>
      <c r="BF2189" s="384">
        <f t="shared" si="516"/>
        <v>0</v>
      </c>
      <c r="BG2189" s="385">
        <f t="shared" si="517"/>
        <v>0</v>
      </c>
      <c r="BH2189" s="164"/>
      <c r="BI2189" s="351">
        <f t="shared" si="518"/>
        <v>0</v>
      </c>
      <c r="BJ2189" s="272">
        <f t="shared" si="519"/>
        <v>0</v>
      </c>
      <c r="BK2189" s="273" t="str">
        <f>IF(BJ2189=0,"",
IF(SUM($BJ$2081:BJ2189)=1,BL2189,
IF($BJ$2201&gt;SUM($BJ$2081:BJ2189),_xlfn.CONCAT(", ",BL2189),
IF($BJ$2201=SUM($BJ$2081:BJ2189),_xlfn.CONCAT(" y ",BL2189)))))</f>
        <v/>
      </c>
      <c r="BL2189" s="156" t="s">
        <v>5277</v>
      </c>
      <c r="BM2189" s="272">
        <f t="shared" si="520"/>
        <v>0</v>
      </c>
      <c r="BN2189" s="273" t="str">
        <f>IF(BM2189=0,"",
IF(SUM($BM$2081:BM2189)=1,BO2189,
IF($BM$2201&gt;SUM($BM$2081:BM2189),_xlfn.CONCAT(", ",BO2189),
IF($BM$2201=SUM($BM$2081:BM2189),_xlfn.CONCAT(" y ",BO2189)))))</f>
        <v/>
      </c>
      <c r="BO2189" s="156" t="s">
        <v>5277</v>
      </c>
    </row>
    <row r="2190" spans="1:67" ht="15" customHeight="1">
      <c r="A2190" s="662"/>
      <c r="B2190" s="145"/>
      <c r="C2190" s="157" t="s">
        <v>5278</v>
      </c>
      <c r="D2190" s="852" t="str">
        <f t="shared" si="493"/>
        <v/>
      </c>
      <c r="E2190" s="853"/>
      <c r="F2190" s="853"/>
      <c r="G2190" s="853"/>
      <c r="H2190" s="853"/>
      <c r="I2190" s="853"/>
      <c r="J2190" s="853"/>
      <c r="K2190" s="853"/>
      <c r="L2190" s="853"/>
      <c r="M2190" s="853"/>
      <c r="N2190" s="853"/>
      <c r="O2190" s="854"/>
      <c r="P2190" s="612"/>
      <c r="Q2190" s="612"/>
      <c r="R2190" s="612"/>
      <c r="S2190" s="612"/>
      <c r="T2190" s="612"/>
      <c r="U2190" s="612"/>
      <c r="V2190" s="612"/>
      <c r="W2190" s="612"/>
      <c r="X2190" s="612"/>
      <c r="Y2190" s="612"/>
      <c r="Z2190" s="612"/>
      <c r="AA2190" s="612"/>
      <c r="AB2190" s="612"/>
      <c r="AC2190" s="612"/>
      <c r="AD2190" s="612"/>
      <c r="AE2190" s="164"/>
      <c r="AF2190" s="164"/>
      <c r="AG2190" s="374">
        <f t="shared" si="521"/>
        <v>0</v>
      </c>
      <c r="AH2190" s="375">
        <f t="shared" si="522"/>
        <v>0</v>
      </c>
      <c r="AI2190" s="376">
        <f t="shared" si="523"/>
        <v>0</v>
      </c>
      <c r="AJ2190" s="380">
        <f t="shared" si="494"/>
        <v>0</v>
      </c>
      <c r="AK2190" s="381">
        <f t="shared" si="495"/>
        <v>0</v>
      </c>
      <c r="AL2190" s="382">
        <f t="shared" si="496"/>
        <v>0</v>
      </c>
      <c r="AM2190" s="383">
        <f t="shared" si="497"/>
        <v>0</v>
      </c>
      <c r="AN2190" s="384">
        <f t="shared" si="498"/>
        <v>0</v>
      </c>
      <c r="AO2190" s="385">
        <f t="shared" si="499"/>
        <v>0</v>
      </c>
      <c r="AP2190" s="380">
        <f t="shared" si="500"/>
        <v>0</v>
      </c>
      <c r="AQ2190" s="381">
        <f t="shared" si="501"/>
        <v>0</v>
      </c>
      <c r="AR2190" s="382">
        <f t="shared" si="502"/>
        <v>0</v>
      </c>
      <c r="AS2190" s="383">
        <f t="shared" si="503"/>
        <v>0</v>
      </c>
      <c r="AT2190" s="384">
        <f t="shared" si="504"/>
        <v>0</v>
      </c>
      <c r="AU2190" s="385">
        <f t="shared" si="505"/>
        <v>0</v>
      </c>
      <c r="AV2190" s="380">
        <f t="shared" si="506"/>
        <v>0</v>
      </c>
      <c r="AW2190" s="381">
        <f t="shared" si="507"/>
        <v>0</v>
      </c>
      <c r="AX2190" s="382">
        <f t="shared" si="508"/>
        <v>0</v>
      </c>
      <c r="AY2190" s="383">
        <f t="shared" si="509"/>
        <v>0</v>
      </c>
      <c r="AZ2190" s="384">
        <f t="shared" si="510"/>
        <v>0</v>
      </c>
      <c r="BA2190" s="385">
        <f t="shared" si="511"/>
        <v>0</v>
      </c>
      <c r="BB2190" s="380">
        <f t="shared" si="512"/>
        <v>0</v>
      </c>
      <c r="BC2190" s="381">
        <f t="shared" si="513"/>
        <v>0</v>
      </c>
      <c r="BD2190" s="382">
        <f t="shared" si="514"/>
        <v>0</v>
      </c>
      <c r="BE2190" s="383">
        <f t="shared" si="515"/>
        <v>0</v>
      </c>
      <c r="BF2190" s="384">
        <f t="shared" si="516"/>
        <v>0</v>
      </c>
      <c r="BG2190" s="385">
        <f t="shared" si="517"/>
        <v>0</v>
      </c>
      <c r="BH2190" s="164"/>
      <c r="BI2190" s="351">
        <f t="shared" si="518"/>
        <v>0</v>
      </c>
      <c r="BJ2190" s="272">
        <f t="shared" si="519"/>
        <v>0</v>
      </c>
      <c r="BK2190" s="273" t="str">
        <f>IF(BJ2190=0,"",
IF(SUM($BJ$2081:BJ2190)=1,BL2190,
IF($BJ$2201&gt;SUM($BJ$2081:BJ2190),_xlfn.CONCAT(", ",BL2190),
IF($BJ$2201=SUM($BJ$2081:BJ2190),_xlfn.CONCAT(" y ",BL2190)))))</f>
        <v/>
      </c>
      <c r="BL2190" s="156" t="s">
        <v>5279</v>
      </c>
      <c r="BM2190" s="272">
        <f t="shared" si="520"/>
        <v>0</v>
      </c>
      <c r="BN2190" s="273" t="str">
        <f>IF(BM2190=0,"",
IF(SUM($BM$2081:BM2190)=1,BO2190,
IF($BM$2201&gt;SUM($BM$2081:BM2190),_xlfn.CONCAT(", ",BO2190),
IF($BM$2201=SUM($BM$2081:BM2190),_xlfn.CONCAT(" y ",BO2190)))))</f>
        <v/>
      </c>
      <c r="BO2190" s="156" t="s">
        <v>5279</v>
      </c>
    </row>
    <row r="2191" spans="1:67" ht="15" customHeight="1">
      <c r="A2191" s="662"/>
      <c r="B2191" s="145"/>
      <c r="C2191" s="157" t="s">
        <v>5280</v>
      </c>
      <c r="D2191" s="852" t="str">
        <f t="shared" si="493"/>
        <v/>
      </c>
      <c r="E2191" s="853"/>
      <c r="F2191" s="853"/>
      <c r="G2191" s="853"/>
      <c r="H2191" s="853"/>
      <c r="I2191" s="853"/>
      <c r="J2191" s="853"/>
      <c r="K2191" s="853"/>
      <c r="L2191" s="853"/>
      <c r="M2191" s="853"/>
      <c r="N2191" s="853"/>
      <c r="O2191" s="854"/>
      <c r="P2191" s="612"/>
      <c r="Q2191" s="612"/>
      <c r="R2191" s="612"/>
      <c r="S2191" s="612"/>
      <c r="T2191" s="612"/>
      <c r="U2191" s="612"/>
      <c r="V2191" s="612"/>
      <c r="W2191" s="612"/>
      <c r="X2191" s="612"/>
      <c r="Y2191" s="612"/>
      <c r="Z2191" s="612"/>
      <c r="AA2191" s="612"/>
      <c r="AB2191" s="612"/>
      <c r="AC2191" s="612"/>
      <c r="AD2191" s="612"/>
      <c r="AE2191" s="164"/>
      <c r="AF2191" s="164"/>
      <c r="AG2191" s="374">
        <f t="shared" si="521"/>
        <v>0</v>
      </c>
      <c r="AH2191" s="375">
        <f t="shared" si="522"/>
        <v>0</v>
      </c>
      <c r="AI2191" s="376">
        <f t="shared" si="523"/>
        <v>0</v>
      </c>
      <c r="AJ2191" s="380">
        <f t="shared" si="494"/>
        <v>0</v>
      </c>
      <c r="AK2191" s="381">
        <f t="shared" si="495"/>
        <v>0</v>
      </c>
      <c r="AL2191" s="382">
        <f t="shared" si="496"/>
        <v>0</v>
      </c>
      <c r="AM2191" s="383">
        <f t="shared" si="497"/>
        <v>0</v>
      </c>
      <c r="AN2191" s="384">
        <f t="shared" si="498"/>
        <v>0</v>
      </c>
      <c r="AO2191" s="385">
        <f t="shared" si="499"/>
        <v>0</v>
      </c>
      <c r="AP2191" s="380">
        <f t="shared" si="500"/>
        <v>0</v>
      </c>
      <c r="AQ2191" s="381">
        <f t="shared" si="501"/>
        <v>0</v>
      </c>
      <c r="AR2191" s="382">
        <f t="shared" si="502"/>
        <v>0</v>
      </c>
      <c r="AS2191" s="383">
        <f t="shared" si="503"/>
        <v>0</v>
      </c>
      <c r="AT2191" s="384">
        <f t="shared" si="504"/>
        <v>0</v>
      </c>
      <c r="AU2191" s="385">
        <f t="shared" si="505"/>
        <v>0</v>
      </c>
      <c r="AV2191" s="380">
        <f t="shared" si="506"/>
        <v>0</v>
      </c>
      <c r="AW2191" s="381">
        <f t="shared" si="507"/>
        <v>0</v>
      </c>
      <c r="AX2191" s="382">
        <f t="shared" si="508"/>
        <v>0</v>
      </c>
      <c r="AY2191" s="383">
        <f t="shared" si="509"/>
        <v>0</v>
      </c>
      <c r="AZ2191" s="384">
        <f t="shared" si="510"/>
        <v>0</v>
      </c>
      <c r="BA2191" s="385">
        <f t="shared" si="511"/>
        <v>0</v>
      </c>
      <c r="BB2191" s="380">
        <f t="shared" si="512"/>
        <v>0</v>
      </c>
      <c r="BC2191" s="381">
        <f t="shared" si="513"/>
        <v>0</v>
      </c>
      <c r="BD2191" s="382">
        <f t="shared" si="514"/>
        <v>0</v>
      </c>
      <c r="BE2191" s="383">
        <f t="shared" si="515"/>
        <v>0</v>
      </c>
      <c r="BF2191" s="384">
        <f t="shared" si="516"/>
        <v>0</v>
      </c>
      <c r="BG2191" s="385">
        <f t="shared" si="517"/>
        <v>0</v>
      </c>
      <c r="BH2191" s="164"/>
      <c r="BI2191" s="351">
        <f t="shared" si="518"/>
        <v>0</v>
      </c>
      <c r="BJ2191" s="272">
        <f t="shared" si="519"/>
        <v>0</v>
      </c>
      <c r="BK2191" s="273" t="str">
        <f>IF(BJ2191=0,"",
IF(SUM($BJ$2081:BJ2191)=1,BL2191,
IF($BJ$2201&gt;SUM($BJ$2081:BJ2191),_xlfn.CONCAT(", ",BL2191),
IF($BJ$2201=SUM($BJ$2081:BJ2191),_xlfn.CONCAT(" y ",BL2191)))))</f>
        <v/>
      </c>
      <c r="BL2191" s="156" t="s">
        <v>5281</v>
      </c>
      <c r="BM2191" s="272">
        <f t="shared" si="520"/>
        <v>0</v>
      </c>
      <c r="BN2191" s="273" t="str">
        <f>IF(BM2191=0,"",
IF(SUM($BM$2081:BM2191)=1,BO2191,
IF($BM$2201&gt;SUM($BM$2081:BM2191),_xlfn.CONCAT(", ",BO2191),
IF($BM$2201=SUM($BM$2081:BM2191),_xlfn.CONCAT(" y ",BO2191)))))</f>
        <v/>
      </c>
      <c r="BO2191" s="156" t="s">
        <v>5281</v>
      </c>
    </row>
    <row r="2192" spans="1:67" ht="15" customHeight="1">
      <c r="A2192" s="662"/>
      <c r="B2192" s="145"/>
      <c r="C2192" s="157" t="s">
        <v>5282</v>
      </c>
      <c r="D2192" s="852" t="str">
        <f t="shared" si="493"/>
        <v/>
      </c>
      <c r="E2192" s="853"/>
      <c r="F2192" s="853"/>
      <c r="G2192" s="853"/>
      <c r="H2192" s="853"/>
      <c r="I2192" s="853"/>
      <c r="J2192" s="853"/>
      <c r="K2192" s="853"/>
      <c r="L2192" s="853"/>
      <c r="M2192" s="853"/>
      <c r="N2192" s="853"/>
      <c r="O2192" s="854"/>
      <c r="P2192" s="612"/>
      <c r="Q2192" s="612"/>
      <c r="R2192" s="612"/>
      <c r="S2192" s="612"/>
      <c r="T2192" s="612"/>
      <c r="U2192" s="612"/>
      <c r="V2192" s="612"/>
      <c r="W2192" s="612"/>
      <c r="X2192" s="612"/>
      <c r="Y2192" s="612"/>
      <c r="Z2192" s="612"/>
      <c r="AA2192" s="612"/>
      <c r="AB2192" s="612"/>
      <c r="AC2192" s="612"/>
      <c r="AD2192" s="612"/>
      <c r="AE2192" s="164"/>
      <c r="AF2192" s="164"/>
      <c r="AG2192" s="374">
        <f t="shared" si="521"/>
        <v>0</v>
      </c>
      <c r="AH2192" s="375">
        <f t="shared" si="522"/>
        <v>0</v>
      </c>
      <c r="AI2192" s="376">
        <f t="shared" si="523"/>
        <v>0</v>
      </c>
      <c r="AJ2192" s="380">
        <f t="shared" si="494"/>
        <v>0</v>
      </c>
      <c r="AK2192" s="381">
        <f t="shared" si="495"/>
        <v>0</v>
      </c>
      <c r="AL2192" s="382">
        <f t="shared" si="496"/>
        <v>0</v>
      </c>
      <c r="AM2192" s="383">
        <f t="shared" si="497"/>
        <v>0</v>
      </c>
      <c r="AN2192" s="384">
        <f t="shared" si="498"/>
        <v>0</v>
      </c>
      <c r="AO2192" s="385">
        <f t="shared" si="499"/>
        <v>0</v>
      </c>
      <c r="AP2192" s="380">
        <f t="shared" si="500"/>
        <v>0</v>
      </c>
      <c r="AQ2192" s="381">
        <f t="shared" si="501"/>
        <v>0</v>
      </c>
      <c r="AR2192" s="382">
        <f t="shared" si="502"/>
        <v>0</v>
      </c>
      <c r="AS2192" s="383">
        <f t="shared" si="503"/>
        <v>0</v>
      </c>
      <c r="AT2192" s="384">
        <f t="shared" si="504"/>
        <v>0</v>
      </c>
      <c r="AU2192" s="385">
        <f t="shared" si="505"/>
        <v>0</v>
      </c>
      <c r="AV2192" s="380">
        <f t="shared" si="506"/>
        <v>0</v>
      </c>
      <c r="AW2192" s="381">
        <f t="shared" si="507"/>
        <v>0</v>
      </c>
      <c r="AX2192" s="382">
        <f t="shared" si="508"/>
        <v>0</v>
      </c>
      <c r="AY2192" s="383">
        <f t="shared" si="509"/>
        <v>0</v>
      </c>
      <c r="AZ2192" s="384">
        <f t="shared" si="510"/>
        <v>0</v>
      </c>
      <c r="BA2192" s="385">
        <f t="shared" si="511"/>
        <v>0</v>
      </c>
      <c r="BB2192" s="380">
        <f t="shared" si="512"/>
        <v>0</v>
      </c>
      <c r="BC2192" s="381">
        <f t="shared" si="513"/>
        <v>0</v>
      </c>
      <c r="BD2192" s="382">
        <f t="shared" si="514"/>
        <v>0</v>
      </c>
      <c r="BE2192" s="383">
        <f t="shared" si="515"/>
        <v>0</v>
      </c>
      <c r="BF2192" s="384">
        <f t="shared" si="516"/>
        <v>0</v>
      </c>
      <c r="BG2192" s="385">
        <f t="shared" si="517"/>
        <v>0</v>
      </c>
      <c r="BH2192" s="164"/>
      <c r="BI2192" s="351">
        <f t="shared" si="518"/>
        <v>0</v>
      </c>
      <c r="BJ2192" s="272">
        <f t="shared" si="519"/>
        <v>0</v>
      </c>
      <c r="BK2192" s="273" t="str">
        <f>IF(BJ2192=0,"",
IF(SUM($BJ$2081:BJ2192)=1,BL2192,
IF($BJ$2201&gt;SUM($BJ$2081:BJ2192),_xlfn.CONCAT(", ",BL2192),
IF($BJ$2201=SUM($BJ$2081:BJ2192),_xlfn.CONCAT(" y ",BL2192)))))</f>
        <v/>
      </c>
      <c r="BL2192" s="156" t="s">
        <v>5283</v>
      </c>
      <c r="BM2192" s="272">
        <f t="shared" si="520"/>
        <v>0</v>
      </c>
      <c r="BN2192" s="273" t="str">
        <f>IF(BM2192=0,"",
IF(SUM($BM$2081:BM2192)=1,BO2192,
IF($BM$2201&gt;SUM($BM$2081:BM2192),_xlfn.CONCAT(", ",BO2192),
IF($BM$2201=SUM($BM$2081:BM2192),_xlfn.CONCAT(" y ",BO2192)))))</f>
        <v/>
      </c>
      <c r="BO2192" s="156" t="s">
        <v>5283</v>
      </c>
    </row>
    <row r="2193" spans="1:67" ht="15" customHeight="1">
      <c r="A2193" s="662"/>
      <c r="B2193" s="145"/>
      <c r="C2193" s="157" t="s">
        <v>5284</v>
      </c>
      <c r="D2193" s="852" t="str">
        <f t="shared" si="493"/>
        <v/>
      </c>
      <c r="E2193" s="853"/>
      <c r="F2193" s="853"/>
      <c r="G2193" s="853"/>
      <c r="H2193" s="853"/>
      <c r="I2193" s="853"/>
      <c r="J2193" s="853"/>
      <c r="K2193" s="853"/>
      <c r="L2193" s="853"/>
      <c r="M2193" s="853"/>
      <c r="N2193" s="853"/>
      <c r="O2193" s="854"/>
      <c r="P2193" s="612"/>
      <c r="Q2193" s="612"/>
      <c r="R2193" s="612"/>
      <c r="S2193" s="612"/>
      <c r="T2193" s="612"/>
      <c r="U2193" s="612"/>
      <c r="V2193" s="612"/>
      <c r="W2193" s="612"/>
      <c r="X2193" s="612"/>
      <c r="Y2193" s="612"/>
      <c r="Z2193" s="612"/>
      <c r="AA2193" s="612"/>
      <c r="AB2193" s="612"/>
      <c r="AC2193" s="612"/>
      <c r="AD2193" s="612"/>
      <c r="AE2193" s="164"/>
      <c r="AF2193" s="164"/>
      <c r="AG2193" s="374">
        <f t="shared" si="521"/>
        <v>0</v>
      </c>
      <c r="AH2193" s="375">
        <f t="shared" si="522"/>
        <v>0</v>
      </c>
      <c r="AI2193" s="376">
        <f t="shared" si="523"/>
        <v>0</v>
      </c>
      <c r="AJ2193" s="380">
        <f t="shared" si="494"/>
        <v>0</v>
      </c>
      <c r="AK2193" s="381">
        <f t="shared" si="495"/>
        <v>0</v>
      </c>
      <c r="AL2193" s="382">
        <f t="shared" si="496"/>
        <v>0</v>
      </c>
      <c r="AM2193" s="383">
        <f t="shared" si="497"/>
        <v>0</v>
      </c>
      <c r="AN2193" s="384">
        <f t="shared" si="498"/>
        <v>0</v>
      </c>
      <c r="AO2193" s="385">
        <f t="shared" si="499"/>
        <v>0</v>
      </c>
      <c r="AP2193" s="380">
        <f t="shared" si="500"/>
        <v>0</v>
      </c>
      <c r="AQ2193" s="381">
        <f t="shared" si="501"/>
        <v>0</v>
      </c>
      <c r="AR2193" s="382">
        <f t="shared" si="502"/>
        <v>0</v>
      </c>
      <c r="AS2193" s="383">
        <f t="shared" si="503"/>
        <v>0</v>
      </c>
      <c r="AT2193" s="384">
        <f t="shared" si="504"/>
        <v>0</v>
      </c>
      <c r="AU2193" s="385">
        <f t="shared" si="505"/>
        <v>0</v>
      </c>
      <c r="AV2193" s="380">
        <f t="shared" si="506"/>
        <v>0</v>
      </c>
      <c r="AW2193" s="381">
        <f t="shared" si="507"/>
        <v>0</v>
      </c>
      <c r="AX2193" s="382">
        <f t="shared" si="508"/>
        <v>0</v>
      </c>
      <c r="AY2193" s="383">
        <f t="shared" si="509"/>
        <v>0</v>
      </c>
      <c r="AZ2193" s="384">
        <f t="shared" si="510"/>
        <v>0</v>
      </c>
      <c r="BA2193" s="385">
        <f t="shared" si="511"/>
        <v>0</v>
      </c>
      <c r="BB2193" s="380">
        <f t="shared" si="512"/>
        <v>0</v>
      </c>
      <c r="BC2193" s="381">
        <f t="shared" si="513"/>
        <v>0</v>
      </c>
      <c r="BD2193" s="382">
        <f t="shared" si="514"/>
        <v>0</v>
      </c>
      <c r="BE2193" s="383">
        <f t="shared" si="515"/>
        <v>0</v>
      </c>
      <c r="BF2193" s="384">
        <f t="shared" si="516"/>
        <v>0</v>
      </c>
      <c r="BG2193" s="385">
        <f t="shared" si="517"/>
        <v>0</v>
      </c>
      <c r="BH2193" s="164"/>
      <c r="BI2193" s="351">
        <f t="shared" si="518"/>
        <v>0</v>
      </c>
      <c r="BJ2193" s="272">
        <f t="shared" si="519"/>
        <v>0</v>
      </c>
      <c r="BK2193" s="273" t="str">
        <f>IF(BJ2193=0,"",
IF(SUM($BJ$2081:BJ2193)=1,BL2193,
IF($BJ$2201&gt;SUM($BJ$2081:BJ2193),_xlfn.CONCAT(", ",BL2193),
IF($BJ$2201=SUM($BJ$2081:BJ2193),_xlfn.CONCAT(" y ",BL2193)))))</f>
        <v/>
      </c>
      <c r="BL2193" s="156" t="s">
        <v>5285</v>
      </c>
      <c r="BM2193" s="272">
        <f t="shared" si="520"/>
        <v>0</v>
      </c>
      <c r="BN2193" s="273" t="str">
        <f>IF(BM2193=0,"",
IF(SUM($BM$2081:BM2193)=1,BO2193,
IF($BM$2201&gt;SUM($BM$2081:BM2193),_xlfn.CONCAT(", ",BO2193),
IF($BM$2201=SUM($BM$2081:BM2193),_xlfn.CONCAT(" y ",BO2193)))))</f>
        <v/>
      </c>
      <c r="BO2193" s="156" t="s">
        <v>5285</v>
      </c>
    </row>
    <row r="2194" spans="1:67" ht="15" customHeight="1">
      <c r="A2194" s="662"/>
      <c r="B2194" s="145"/>
      <c r="C2194" s="157" t="s">
        <v>5286</v>
      </c>
      <c r="D2194" s="852" t="str">
        <f t="shared" si="493"/>
        <v/>
      </c>
      <c r="E2194" s="853"/>
      <c r="F2194" s="853"/>
      <c r="G2194" s="853"/>
      <c r="H2194" s="853"/>
      <c r="I2194" s="853"/>
      <c r="J2194" s="853"/>
      <c r="K2194" s="853"/>
      <c r="L2194" s="853"/>
      <c r="M2194" s="853"/>
      <c r="N2194" s="853"/>
      <c r="O2194" s="854"/>
      <c r="P2194" s="612"/>
      <c r="Q2194" s="612"/>
      <c r="R2194" s="612"/>
      <c r="S2194" s="612"/>
      <c r="T2194" s="612"/>
      <c r="U2194" s="612"/>
      <c r="V2194" s="612"/>
      <c r="W2194" s="612"/>
      <c r="X2194" s="612"/>
      <c r="Y2194" s="612"/>
      <c r="Z2194" s="612"/>
      <c r="AA2194" s="612"/>
      <c r="AB2194" s="612"/>
      <c r="AC2194" s="612"/>
      <c r="AD2194" s="612"/>
      <c r="AE2194" s="164"/>
      <c r="AF2194" s="164"/>
      <c r="AG2194" s="374">
        <f t="shared" si="521"/>
        <v>0</v>
      </c>
      <c r="AH2194" s="375">
        <f t="shared" si="522"/>
        <v>0</v>
      </c>
      <c r="AI2194" s="376">
        <f t="shared" si="523"/>
        <v>0</v>
      </c>
      <c r="AJ2194" s="380">
        <f t="shared" si="494"/>
        <v>0</v>
      </c>
      <c r="AK2194" s="381">
        <f t="shared" si="495"/>
        <v>0</v>
      </c>
      <c r="AL2194" s="382">
        <f t="shared" si="496"/>
        <v>0</v>
      </c>
      <c r="AM2194" s="383">
        <f t="shared" si="497"/>
        <v>0</v>
      </c>
      <c r="AN2194" s="384">
        <f t="shared" si="498"/>
        <v>0</v>
      </c>
      <c r="AO2194" s="385">
        <f t="shared" si="499"/>
        <v>0</v>
      </c>
      <c r="AP2194" s="380">
        <f t="shared" si="500"/>
        <v>0</v>
      </c>
      <c r="AQ2194" s="381">
        <f t="shared" si="501"/>
        <v>0</v>
      </c>
      <c r="AR2194" s="382">
        <f t="shared" si="502"/>
        <v>0</v>
      </c>
      <c r="AS2194" s="383">
        <f t="shared" si="503"/>
        <v>0</v>
      </c>
      <c r="AT2194" s="384">
        <f t="shared" si="504"/>
        <v>0</v>
      </c>
      <c r="AU2194" s="385">
        <f t="shared" si="505"/>
        <v>0</v>
      </c>
      <c r="AV2194" s="380">
        <f t="shared" si="506"/>
        <v>0</v>
      </c>
      <c r="AW2194" s="381">
        <f t="shared" si="507"/>
        <v>0</v>
      </c>
      <c r="AX2194" s="382">
        <f t="shared" si="508"/>
        <v>0</v>
      </c>
      <c r="AY2194" s="383">
        <f t="shared" si="509"/>
        <v>0</v>
      </c>
      <c r="AZ2194" s="384">
        <f t="shared" si="510"/>
        <v>0</v>
      </c>
      <c r="BA2194" s="385">
        <f t="shared" si="511"/>
        <v>0</v>
      </c>
      <c r="BB2194" s="380">
        <f t="shared" si="512"/>
        <v>0</v>
      </c>
      <c r="BC2194" s="381">
        <f t="shared" si="513"/>
        <v>0</v>
      </c>
      <c r="BD2194" s="382">
        <f t="shared" si="514"/>
        <v>0</v>
      </c>
      <c r="BE2194" s="383">
        <f t="shared" si="515"/>
        <v>0</v>
      </c>
      <c r="BF2194" s="384">
        <f t="shared" si="516"/>
        <v>0</v>
      </c>
      <c r="BG2194" s="385">
        <f t="shared" si="517"/>
        <v>0</v>
      </c>
      <c r="BH2194" s="164"/>
      <c r="BI2194" s="351">
        <f t="shared" si="518"/>
        <v>0</v>
      </c>
      <c r="BJ2194" s="272">
        <f t="shared" si="519"/>
        <v>0</v>
      </c>
      <c r="BK2194" s="273" t="str">
        <f>IF(BJ2194=0,"",
IF(SUM($BJ$2081:BJ2194)=1,BL2194,
IF($BJ$2201&gt;SUM($BJ$2081:BJ2194),_xlfn.CONCAT(", ",BL2194),
IF($BJ$2201=SUM($BJ$2081:BJ2194),_xlfn.CONCAT(" y ",BL2194)))))</f>
        <v/>
      </c>
      <c r="BL2194" s="156" t="s">
        <v>5287</v>
      </c>
      <c r="BM2194" s="272">
        <f t="shared" si="520"/>
        <v>0</v>
      </c>
      <c r="BN2194" s="273" t="str">
        <f>IF(BM2194=0,"",
IF(SUM($BM$2081:BM2194)=1,BO2194,
IF($BM$2201&gt;SUM($BM$2081:BM2194),_xlfn.CONCAT(", ",BO2194),
IF($BM$2201=SUM($BM$2081:BM2194),_xlfn.CONCAT(" y ",BO2194)))))</f>
        <v/>
      </c>
      <c r="BO2194" s="156" t="s">
        <v>5287</v>
      </c>
    </row>
    <row r="2195" spans="1:67" ht="15" customHeight="1">
      <c r="A2195" s="662"/>
      <c r="B2195" s="145"/>
      <c r="C2195" s="157" t="s">
        <v>5288</v>
      </c>
      <c r="D2195" s="852" t="str">
        <f t="shared" si="493"/>
        <v/>
      </c>
      <c r="E2195" s="853"/>
      <c r="F2195" s="853"/>
      <c r="G2195" s="853"/>
      <c r="H2195" s="853"/>
      <c r="I2195" s="853"/>
      <c r="J2195" s="853"/>
      <c r="K2195" s="853"/>
      <c r="L2195" s="853"/>
      <c r="M2195" s="853"/>
      <c r="N2195" s="853"/>
      <c r="O2195" s="854"/>
      <c r="P2195" s="612"/>
      <c r="Q2195" s="612"/>
      <c r="R2195" s="612"/>
      <c r="S2195" s="612"/>
      <c r="T2195" s="612"/>
      <c r="U2195" s="612"/>
      <c r="V2195" s="612"/>
      <c r="W2195" s="612"/>
      <c r="X2195" s="612"/>
      <c r="Y2195" s="612"/>
      <c r="Z2195" s="612"/>
      <c r="AA2195" s="612"/>
      <c r="AB2195" s="612"/>
      <c r="AC2195" s="612"/>
      <c r="AD2195" s="612"/>
      <c r="AE2195" s="164"/>
      <c r="AF2195" s="164"/>
      <c r="AG2195" s="374">
        <f t="shared" si="521"/>
        <v>0</v>
      </c>
      <c r="AH2195" s="375">
        <f t="shared" si="522"/>
        <v>0</v>
      </c>
      <c r="AI2195" s="376">
        <f t="shared" si="523"/>
        <v>0</v>
      </c>
      <c r="AJ2195" s="380">
        <f t="shared" si="494"/>
        <v>0</v>
      </c>
      <c r="AK2195" s="381">
        <f t="shared" si="495"/>
        <v>0</v>
      </c>
      <c r="AL2195" s="382">
        <f t="shared" si="496"/>
        <v>0</v>
      </c>
      <c r="AM2195" s="383">
        <f t="shared" si="497"/>
        <v>0</v>
      </c>
      <c r="AN2195" s="384">
        <f t="shared" si="498"/>
        <v>0</v>
      </c>
      <c r="AO2195" s="385">
        <f t="shared" si="499"/>
        <v>0</v>
      </c>
      <c r="AP2195" s="380">
        <f t="shared" si="500"/>
        <v>0</v>
      </c>
      <c r="AQ2195" s="381">
        <f t="shared" si="501"/>
        <v>0</v>
      </c>
      <c r="AR2195" s="382">
        <f t="shared" si="502"/>
        <v>0</v>
      </c>
      <c r="AS2195" s="383">
        <f t="shared" si="503"/>
        <v>0</v>
      </c>
      <c r="AT2195" s="384">
        <f t="shared" si="504"/>
        <v>0</v>
      </c>
      <c r="AU2195" s="385">
        <f t="shared" si="505"/>
        <v>0</v>
      </c>
      <c r="AV2195" s="380">
        <f t="shared" si="506"/>
        <v>0</v>
      </c>
      <c r="AW2195" s="381">
        <f t="shared" si="507"/>
        <v>0</v>
      </c>
      <c r="AX2195" s="382">
        <f t="shared" si="508"/>
        <v>0</v>
      </c>
      <c r="AY2195" s="383">
        <f t="shared" si="509"/>
        <v>0</v>
      </c>
      <c r="AZ2195" s="384">
        <f t="shared" si="510"/>
        <v>0</v>
      </c>
      <c r="BA2195" s="385">
        <f t="shared" si="511"/>
        <v>0</v>
      </c>
      <c r="BB2195" s="380">
        <f t="shared" si="512"/>
        <v>0</v>
      </c>
      <c r="BC2195" s="381">
        <f t="shared" si="513"/>
        <v>0</v>
      </c>
      <c r="BD2195" s="382">
        <f t="shared" si="514"/>
        <v>0</v>
      </c>
      <c r="BE2195" s="383">
        <f t="shared" si="515"/>
        <v>0</v>
      </c>
      <c r="BF2195" s="384">
        <f t="shared" si="516"/>
        <v>0</v>
      </c>
      <c r="BG2195" s="385">
        <f t="shared" si="517"/>
        <v>0</v>
      </c>
      <c r="BH2195" s="164"/>
      <c r="BI2195" s="351">
        <f t="shared" si="518"/>
        <v>0</v>
      </c>
      <c r="BJ2195" s="272">
        <f t="shared" si="519"/>
        <v>0</v>
      </c>
      <c r="BK2195" s="273" t="str">
        <f>IF(BJ2195=0,"",
IF(SUM($BJ$2081:BJ2195)=1,BL2195,
IF($BJ$2201&gt;SUM($BJ$2081:BJ2195),_xlfn.CONCAT(", ",BL2195),
IF($BJ$2201=SUM($BJ$2081:BJ2195),_xlfn.CONCAT(" y ",BL2195)))))</f>
        <v/>
      </c>
      <c r="BL2195" s="156" t="s">
        <v>5289</v>
      </c>
      <c r="BM2195" s="272">
        <f t="shared" si="520"/>
        <v>0</v>
      </c>
      <c r="BN2195" s="273" t="str">
        <f>IF(BM2195=0,"",
IF(SUM($BM$2081:BM2195)=1,BO2195,
IF($BM$2201&gt;SUM($BM$2081:BM2195),_xlfn.CONCAT(", ",BO2195),
IF($BM$2201=SUM($BM$2081:BM2195),_xlfn.CONCAT(" y ",BO2195)))))</f>
        <v/>
      </c>
      <c r="BO2195" s="156" t="s">
        <v>5289</v>
      </c>
    </row>
    <row r="2196" spans="1:67" ht="15" customHeight="1">
      <c r="A2196" s="662"/>
      <c r="B2196" s="145"/>
      <c r="C2196" s="157" t="s">
        <v>5290</v>
      </c>
      <c r="D2196" s="852" t="str">
        <f t="shared" si="493"/>
        <v/>
      </c>
      <c r="E2196" s="853"/>
      <c r="F2196" s="853"/>
      <c r="G2196" s="853"/>
      <c r="H2196" s="853"/>
      <c r="I2196" s="853"/>
      <c r="J2196" s="853"/>
      <c r="K2196" s="853"/>
      <c r="L2196" s="853"/>
      <c r="M2196" s="853"/>
      <c r="N2196" s="853"/>
      <c r="O2196" s="854"/>
      <c r="P2196" s="612"/>
      <c r="Q2196" s="612"/>
      <c r="R2196" s="612"/>
      <c r="S2196" s="612"/>
      <c r="T2196" s="612"/>
      <c r="U2196" s="612"/>
      <c r="V2196" s="612"/>
      <c r="W2196" s="612"/>
      <c r="X2196" s="612"/>
      <c r="Y2196" s="612"/>
      <c r="Z2196" s="612"/>
      <c r="AA2196" s="612"/>
      <c r="AB2196" s="612"/>
      <c r="AC2196" s="612"/>
      <c r="AD2196" s="612"/>
      <c r="AE2196" s="164"/>
      <c r="AF2196" s="164"/>
      <c r="AG2196" s="374">
        <f t="shared" si="521"/>
        <v>0</v>
      </c>
      <c r="AH2196" s="375">
        <f t="shared" si="522"/>
        <v>0</v>
      </c>
      <c r="AI2196" s="376">
        <f t="shared" si="523"/>
        <v>0</v>
      </c>
      <c r="AJ2196" s="380">
        <f t="shared" si="494"/>
        <v>0</v>
      </c>
      <c r="AK2196" s="381">
        <f t="shared" si="495"/>
        <v>0</v>
      </c>
      <c r="AL2196" s="382">
        <f t="shared" si="496"/>
        <v>0</v>
      </c>
      <c r="AM2196" s="383">
        <f t="shared" si="497"/>
        <v>0</v>
      </c>
      <c r="AN2196" s="384">
        <f t="shared" si="498"/>
        <v>0</v>
      </c>
      <c r="AO2196" s="385">
        <f t="shared" si="499"/>
        <v>0</v>
      </c>
      <c r="AP2196" s="380">
        <f t="shared" si="500"/>
        <v>0</v>
      </c>
      <c r="AQ2196" s="381">
        <f t="shared" si="501"/>
        <v>0</v>
      </c>
      <c r="AR2196" s="382">
        <f t="shared" si="502"/>
        <v>0</v>
      </c>
      <c r="AS2196" s="383">
        <f t="shared" si="503"/>
        <v>0</v>
      </c>
      <c r="AT2196" s="384">
        <f t="shared" si="504"/>
        <v>0</v>
      </c>
      <c r="AU2196" s="385">
        <f t="shared" si="505"/>
        <v>0</v>
      </c>
      <c r="AV2196" s="380">
        <f t="shared" si="506"/>
        <v>0</v>
      </c>
      <c r="AW2196" s="381">
        <f t="shared" si="507"/>
        <v>0</v>
      </c>
      <c r="AX2196" s="382">
        <f t="shared" si="508"/>
        <v>0</v>
      </c>
      <c r="AY2196" s="383">
        <f t="shared" si="509"/>
        <v>0</v>
      </c>
      <c r="AZ2196" s="384">
        <f t="shared" si="510"/>
        <v>0</v>
      </c>
      <c r="BA2196" s="385">
        <f t="shared" si="511"/>
        <v>0</v>
      </c>
      <c r="BB2196" s="380">
        <f t="shared" si="512"/>
        <v>0</v>
      </c>
      <c r="BC2196" s="381">
        <f t="shared" si="513"/>
        <v>0</v>
      </c>
      <c r="BD2196" s="382">
        <f t="shared" si="514"/>
        <v>0</v>
      </c>
      <c r="BE2196" s="383">
        <f t="shared" si="515"/>
        <v>0</v>
      </c>
      <c r="BF2196" s="384">
        <f t="shared" si="516"/>
        <v>0</v>
      </c>
      <c r="BG2196" s="385">
        <f t="shared" si="517"/>
        <v>0</v>
      </c>
      <c r="BH2196" s="164"/>
      <c r="BI2196" s="351">
        <f t="shared" si="518"/>
        <v>0</v>
      </c>
      <c r="BJ2196" s="272">
        <f t="shared" si="519"/>
        <v>0</v>
      </c>
      <c r="BK2196" s="273" t="str">
        <f>IF(BJ2196=0,"",
IF(SUM($BJ$2081:BJ2196)=1,BL2196,
IF($BJ$2201&gt;SUM($BJ$2081:BJ2196),_xlfn.CONCAT(", ",BL2196),
IF($BJ$2201=SUM($BJ$2081:BJ2196),_xlfn.CONCAT(" y ",BL2196)))))</f>
        <v/>
      </c>
      <c r="BL2196" s="156" t="s">
        <v>5291</v>
      </c>
      <c r="BM2196" s="272">
        <f t="shared" si="520"/>
        <v>0</v>
      </c>
      <c r="BN2196" s="273" t="str">
        <f>IF(BM2196=0,"",
IF(SUM($BM$2081:BM2196)=1,BO2196,
IF($BM$2201&gt;SUM($BM$2081:BM2196),_xlfn.CONCAT(", ",BO2196),
IF($BM$2201=SUM($BM$2081:BM2196),_xlfn.CONCAT(" y ",BO2196)))))</f>
        <v/>
      </c>
      <c r="BO2196" s="156" t="s">
        <v>5291</v>
      </c>
    </row>
    <row r="2197" spans="1:67" ht="15" customHeight="1">
      <c r="A2197" s="662"/>
      <c r="B2197" s="145"/>
      <c r="C2197" s="157" t="s">
        <v>5292</v>
      </c>
      <c r="D2197" s="852" t="str">
        <f t="shared" si="493"/>
        <v/>
      </c>
      <c r="E2197" s="853"/>
      <c r="F2197" s="853"/>
      <c r="G2197" s="853"/>
      <c r="H2197" s="853"/>
      <c r="I2197" s="853"/>
      <c r="J2197" s="853"/>
      <c r="K2197" s="853"/>
      <c r="L2197" s="853"/>
      <c r="M2197" s="853"/>
      <c r="N2197" s="853"/>
      <c r="O2197" s="854"/>
      <c r="P2197" s="612"/>
      <c r="Q2197" s="612"/>
      <c r="R2197" s="612"/>
      <c r="S2197" s="612"/>
      <c r="T2197" s="612"/>
      <c r="U2197" s="612"/>
      <c r="V2197" s="612"/>
      <c r="W2197" s="612"/>
      <c r="X2197" s="612"/>
      <c r="Y2197" s="612"/>
      <c r="Z2197" s="612"/>
      <c r="AA2197" s="612"/>
      <c r="AB2197" s="612"/>
      <c r="AC2197" s="612"/>
      <c r="AD2197" s="612"/>
      <c r="AE2197" s="164"/>
      <c r="AF2197" s="164"/>
      <c r="AG2197" s="374">
        <f t="shared" si="521"/>
        <v>0</v>
      </c>
      <c r="AH2197" s="375">
        <f t="shared" si="522"/>
        <v>0</v>
      </c>
      <c r="AI2197" s="376">
        <f t="shared" si="523"/>
        <v>0</v>
      </c>
      <c r="AJ2197" s="380">
        <f t="shared" si="494"/>
        <v>0</v>
      </c>
      <c r="AK2197" s="381">
        <f t="shared" si="495"/>
        <v>0</v>
      </c>
      <c r="AL2197" s="382">
        <f t="shared" si="496"/>
        <v>0</v>
      </c>
      <c r="AM2197" s="383">
        <f t="shared" si="497"/>
        <v>0</v>
      </c>
      <c r="AN2197" s="384">
        <f t="shared" si="498"/>
        <v>0</v>
      </c>
      <c r="AO2197" s="385">
        <f t="shared" si="499"/>
        <v>0</v>
      </c>
      <c r="AP2197" s="380">
        <f t="shared" si="500"/>
        <v>0</v>
      </c>
      <c r="AQ2197" s="381">
        <f t="shared" si="501"/>
        <v>0</v>
      </c>
      <c r="AR2197" s="382">
        <f t="shared" si="502"/>
        <v>0</v>
      </c>
      <c r="AS2197" s="383">
        <f t="shared" si="503"/>
        <v>0</v>
      </c>
      <c r="AT2197" s="384">
        <f t="shared" si="504"/>
        <v>0</v>
      </c>
      <c r="AU2197" s="385">
        <f t="shared" si="505"/>
        <v>0</v>
      </c>
      <c r="AV2197" s="380">
        <f t="shared" si="506"/>
        <v>0</v>
      </c>
      <c r="AW2197" s="381">
        <f t="shared" si="507"/>
        <v>0</v>
      </c>
      <c r="AX2197" s="382">
        <f t="shared" si="508"/>
        <v>0</v>
      </c>
      <c r="AY2197" s="383">
        <f t="shared" si="509"/>
        <v>0</v>
      </c>
      <c r="AZ2197" s="384">
        <f t="shared" si="510"/>
        <v>0</v>
      </c>
      <c r="BA2197" s="385">
        <f t="shared" si="511"/>
        <v>0</v>
      </c>
      <c r="BB2197" s="380">
        <f t="shared" si="512"/>
        <v>0</v>
      </c>
      <c r="BC2197" s="381">
        <f t="shared" si="513"/>
        <v>0</v>
      </c>
      <c r="BD2197" s="382">
        <f t="shared" si="514"/>
        <v>0</v>
      </c>
      <c r="BE2197" s="383">
        <f t="shared" si="515"/>
        <v>0</v>
      </c>
      <c r="BF2197" s="384">
        <f t="shared" si="516"/>
        <v>0</v>
      </c>
      <c r="BG2197" s="385">
        <f t="shared" si="517"/>
        <v>0</v>
      </c>
      <c r="BH2197" s="164"/>
      <c r="BI2197" s="351">
        <f t="shared" si="518"/>
        <v>0</v>
      </c>
      <c r="BJ2197" s="272">
        <f t="shared" si="519"/>
        <v>0</v>
      </c>
      <c r="BK2197" s="273" t="str">
        <f>IF(BJ2197=0,"",
IF(SUM($BJ$2081:BJ2197)=1,BL2197,
IF($BJ$2201&gt;SUM($BJ$2081:BJ2197),_xlfn.CONCAT(", ",BL2197),
IF($BJ$2201=SUM($BJ$2081:BJ2197),_xlfn.CONCAT(" y ",BL2197)))))</f>
        <v/>
      </c>
      <c r="BL2197" s="156" t="s">
        <v>5293</v>
      </c>
      <c r="BM2197" s="272">
        <f t="shared" si="520"/>
        <v>0</v>
      </c>
      <c r="BN2197" s="273" t="str">
        <f>IF(BM2197=0,"",
IF(SUM($BM$2081:BM2197)=1,BO2197,
IF($BM$2201&gt;SUM($BM$2081:BM2197),_xlfn.CONCAT(", ",BO2197),
IF($BM$2201=SUM($BM$2081:BM2197),_xlfn.CONCAT(" y ",BO2197)))))</f>
        <v/>
      </c>
      <c r="BO2197" s="156" t="s">
        <v>5293</v>
      </c>
    </row>
    <row r="2198" spans="1:67" ht="15" customHeight="1">
      <c r="A2198" s="662"/>
      <c r="B2198" s="145"/>
      <c r="C2198" s="157" t="s">
        <v>5294</v>
      </c>
      <c r="D2198" s="852" t="str">
        <f t="shared" si="493"/>
        <v/>
      </c>
      <c r="E2198" s="853"/>
      <c r="F2198" s="853"/>
      <c r="G2198" s="853"/>
      <c r="H2198" s="853"/>
      <c r="I2198" s="853"/>
      <c r="J2198" s="853"/>
      <c r="K2198" s="853"/>
      <c r="L2198" s="853"/>
      <c r="M2198" s="853"/>
      <c r="N2198" s="853"/>
      <c r="O2198" s="854"/>
      <c r="P2198" s="612"/>
      <c r="Q2198" s="612"/>
      <c r="R2198" s="612"/>
      <c r="S2198" s="612"/>
      <c r="T2198" s="612"/>
      <c r="U2198" s="612"/>
      <c r="V2198" s="612"/>
      <c r="W2198" s="612"/>
      <c r="X2198" s="612"/>
      <c r="Y2198" s="612"/>
      <c r="Z2198" s="612"/>
      <c r="AA2198" s="612"/>
      <c r="AB2198" s="612"/>
      <c r="AC2198" s="612"/>
      <c r="AD2198" s="612"/>
      <c r="AE2198" s="164"/>
      <c r="AF2198" s="164"/>
      <c r="AG2198" s="374">
        <f t="shared" si="521"/>
        <v>0</v>
      </c>
      <c r="AH2198" s="375">
        <f t="shared" si="522"/>
        <v>0</v>
      </c>
      <c r="AI2198" s="376">
        <f t="shared" si="523"/>
        <v>0</v>
      </c>
      <c r="AJ2198" s="380">
        <f t="shared" si="494"/>
        <v>0</v>
      </c>
      <c r="AK2198" s="381">
        <f t="shared" si="495"/>
        <v>0</v>
      </c>
      <c r="AL2198" s="382">
        <f t="shared" si="496"/>
        <v>0</v>
      </c>
      <c r="AM2198" s="383">
        <f t="shared" si="497"/>
        <v>0</v>
      </c>
      <c r="AN2198" s="384">
        <f t="shared" si="498"/>
        <v>0</v>
      </c>
      <c r="AO2198" s="385">
        <f t="shared" si="499"/>
        <v>0</v>
      </c>
      <c r="AP2198" s="380">
        <f t="shared" si="500"/>
        <v>0</v>
      </c>
      <c r="AQ2198" s="381">
        <f t="shared" si="501"/>
        <v>0</v>
      </c>
      <c r="AR2198" s="382">
        <f t="shared" si="502"/>
        <v>0</v>
      </c>
      <c r="AS2198" s="383">
        <f t="shared" si="503"/>
        <v>0</v>
      </c>
      <c r="AT2198" s="384">
        <f t="shared" si="504"/>
        <v>0</v>
      </c>
      <c r="AU2198" s="385">
        <f t="shared" si="505"/>
        <v>0</v>
      </c>
      <c r="AV2198" s="380">
        <f t="shared" si="506"/>
        <v>0</v>
      </c>
      <c r="AW2198" s="381">
        <f t="shared" si="507"/>
        <v>0</v>
      </c>
      <c r="AX2198" s="382">
        <f t="shared" si="508"/>
        <v>0</v>
      </c>
      <c r="AY2198" s="383">
        <f t="shared" si="509"/>
        <v>0</v>
      </c>
      <c r="AZ2198" s="384">
        <f t="shared" si="510"/>
        <v>0</v>
      </c>
      <c r="BA2198" s="385">
        <f t="shared" si="511"/>
        <v>0</v>
      </c>
      <c r="BB2198" s="380">
        <f t="shared" si="512"/>
        <v>0</v>
      </c>
      <c r="BC2198" s="381">
        <f t="shared" si="513"/>
        <v>0</v>
      </c>
      <c r="BD2198" s="382">
        <f t="shared" si="514"/>
        <v>0</v>
      </c>
      <c r="BE2198" s="383">
        <f t="shared" si="515"/>
        <v>0</v>
      </c>
      <c r="BF2198" s="384">
        <f t="shared" si="516"/>
        <v>0</v>
      </c>
      <c r="BG2198" s="385">
        <f t="shared" si="517"/>
        <v>0</v>
      </c>
      <c r="BH2198" s="164"/>
      <c r="BI2198" s="351">
        <f t="shared" si="518"/>
        <v>0</v>
      </c>
      <c r="BJ2198" s="272">
        <f t="shared" si="519"/>
        <v>0</v>
      </c>
      <c r="BK2198" s="273" t="str">
        <f>IF(BJ2198=0,"",
IF(SUM($BJ$2081:BJ2198)=1,BL2198,
IF($BJ$2201&gt;SUM($BJ$2081:BJ2198),_xlfn.CONCAT(", ",BL2198),
IF($BJ$2201=SUM($BJ$2081:BJ2198),_xlfn.CONCAT(" y ",BL2198)))))</f>
        <v/>
      </c>
      <c r="BL2198" s="156" t="s">
        <v>5295</v>
      </c>
      <c r="BM2198" s="272">
        <f t="shared" si="520"/>
        <v>0</v>
      </c>
      <c r="BN2198" s="273" t="str">
        <f>IF(BM2198=0,"",
IF(SUM($BM$2081:BM2198)=1,BO2198,
IF($BM$2201&gt;SUM($BM$2081:BM2198),_xlfn.CONCAT(", ",BO2198),
IF($BM$2201=SUM($BM$2081:BM2198),_xlfn.CONCAT(" y ",BO2198)))))</f>
        <v/>
      </c>
      <c r="BO2198" s="156" t="s">
        <v>5295</v>
      </c>
    </row>
    <row r="2199" spans="1:67" ht="15" customHeight="1">
      <c r="A2199" s="662"/>
      <c r="B2199" s="145"/>
      <c r="C2199" s="157" t="s">
        <v>5296</v>
      </c>
      <c r="D2199" s="852" t="str">
        <f t="shared" si="493"/>
        <v/>
      </c>
      <c r="E2199" s="853"/>
      <c r="F2199" s="853"/>
      <c r="G2199" s="853"/>
      <c r="H2199" s="853"/>
      <c r="I2199" s="853"/>
      <c r="J2199" s="853"/>
      <c r="K2199" s="853"/>
      <c r="L2199" s="853"/>
      <c r="M2199" s="853"/>
      <c r="N2199" s="853"/>
      <c r="O2199" s="854"/>
      <c r="P2199" s="612"/>
      <c r="Q2199" s="612"/>
      <c r="R2199" s="612"/>
      <c r="S2199" s="612"/>
      <c r="T2199" s="612"/>
      <c r="U2199" s="612"/>
      <c r="V2199" s="612"/>
      <c r="W2199" s="612"/>
      <c r="X2199" s="612"/>
      <c r="Y2199" s="612"/>
      <c r="Z2199" s="612"/>
      <c r="AA2199" s="612"/>
      <c r="AB2199" s="612"/>
      <c r="AC2199" s="612"/>
      <c r="AD2199" s="612"/>
      <c r="AE2199" s="164"/>
      <c r="AF2199" s="164"/>
      <c r="AG2199" s="374">
        <f t="shared" si="521"/>
        <v>0</v>
      </c>
      <c r="AH2199" s="375">
        <f t="shared" si="522"/>
        <v>0</v>
      </c>
      <c r="AI2199" s="376">
        <f t="shared" si="523"/>
        <v>0</v>
      </c>
      <c r="AJ2199" s="380">
        <f t="shared" si="494"/>
        <v>0</v>
      </c>
      <c r="AK2199" s="381">
        <f t="shared" si="495"/>
        <v>0</v>
      </c>
      <c r="AL2199" s="382">
        <f t="shared" si="496"/>
        <v>0</v>
      </c>
      <c r="AM2199" s="383">
        <f t="shared" si="497"/>
        <v>0</v>
      </c>
      <c r="AN2199" s="384">
        <f t="shared" si="498"/>
        <v>0</v>
      </c>
      <c r="AO2199" s="385">
        <f t="shared" si="499"/>
        <v>0</v>
      </c>
      <c r="AP2199" s="380">
        <f t="shared" si="500"/>
        <v>0</v>
      </c>
      <c r="AQ2199" s="381">
        <f t="shared" si="501"/>
        <v>0</v>
      </c>
      <c r="AR2199" s="382">
        <f t="shared" si="502"/>
        <v>0</v>
      </c>
      <c r="AS2199" s="383">
        <f t="shared" si="503"/>
        <v>0</v>
      </c>
      <c r="AT2199" s="384">
        <f t="shared" si="504"/>
        <v>0</v>
      </c>
      <c r="AU2199" s="385">
        <f t="shared" si="505"/>
        <v>0</v>
      </c>
      <c r="AV2199" s="380">
        <f t="shared" si="506"/>
        <v>0</v>
      </c>
      <c r="AW2199" s="381">
        <f t="shared" si="507"/>
        <v>0</v>
      </c>
      <c r="AX2199" s="382">
        <f t="shared" si="508"/>
        <v>0</v>
      </c>
      <c r="AY2199" s="383">
        <f t="shared" si="509"/>
        <v>0</v>
      </c>
      <c r="AZ2199" s="384">
        <f t="shared" si="510"/>
        <v>0</v>
      </c>
      <c r="BA2199" s="385">
        <f t="shared" si="511"/>
        <v>0</v>
      </c>
      <c r="BB2199" s="380">
        <f t="shared" si="512"/>
        <v>0</v>
      </c>
      <c r="BC2199" s="381">
        <f t="shared" si="513"/>
        <v>0</v>
      </c>
      <c r="BD2199" s="382">
        <f t="shared" si="514"/>
        <v>0</v>
      </c>
      <c r="BE2199" s="383">
        <f t="shared" si="515"/>
        <v>0</v>
      </c>
      <c r="BF2199" s="384">
        <f t="shared" si="516"/>
        <v>0</v>
      </c>
      <c r="BG2199" s="385">
        <f t="shared" si="517"/>
        <v>0</v>
      </c>
      <c r="BH2199" s="164"/>
      <c r="BI2199" s="351">
        <f t="shared" si="518"/>
        <v>0</v>
      </c>
      <c r="BJ2199" s="272">
        <f t="shared" si="519"/>
        <v>0</v>
      </c>
      <c r="BK2199" s="273" t="str">
        <f>IF(BJ2199=0,"",
IF(SUM($BJ$2081:BJ2199)=1,BL2199,
IF($BJ$2201&gt;SUM($BJ$2081:BJ2199),_xlfn.CONCAT(", ",BL2199),
IF($BJ$2201=SUM($BJ$2081:BJ2199),_xlfn.CONCAT(" y ",BL2199)))))</f>
        <v/>
      </c>
      <c r="BL2199" s="156" t="s">
        <v>5297</v>
      </c>
      <c r="BM2199" s="272">
        <f t="shared" si="520"/>
        <v>0</v>
      </c>
      <c r="BN2199" s="273" t="str">
        <f>IF(BM2199=0,"",
IF(SUM($BM$2081:BM2199)=1,BO2199,
IF($BM$2201&gt;SUM($BM$2081:BM2199),_xlfn.CONCAT(", ",BO2199),
IF($BM$2201=SUM($BM$2081:BM2199),_xlfn.CONCAT(" y ",BO2199)))))</f>
        <v/>
      </c>
      <c r="BO2199" s="156" t="s">
        <v>5297</v>
      </c>
    </row>
    <row r="2200" spans="1:67" ht="15" customHeight="1">
      <c r="A2200" s="662"/>
      <c r="B2200" s="145"/>
      <c r="C2200" s="157" t="s">
        <v>5298</v>
      </c>
      <c r="D2200" s="852" t="str">
        <f t="shared" si="493"/>
        <v/>
      </c>
      <c r="E2200" s="853"/>
      <c r="F2200" s="853"/>
      <c r="G2200" s="853"/>
      <c r="H2200" s="853"/>
      <c r="I2200" s="853"/>
      <c r="J2200" s="853"/>
      <c r="K2200" s="853"/>
      <c r="L2200" s="853"/>
      <c r="M2200" s="853"/>
      <c r="N2200" s="853"/>
      <c r="O2200" s="854"/>
      <c r="P2200" s="612"/>
      <c r="Q2200" s="612"/>
      <c r="R2200" s="612"/>
      <c r="S2200" s="612"/>
      <c r="T2200" s="612"/>
      <c r="U2200" s="612"/>
      <c r="V2200" s="612"/>
      <c r="W2200" s="612"/>
      <c r="X2200" s="612"/>
      <c r="Y2200" s="612"/>
      <c r="Z2200" s="612"/>
      <c r="AA2200" s="612"/>
      <c r="AB2200" s="612"/>
      <c r="AC2200" s="612"/>
      <c r="AD2200" s="612"/>
      <c r="AE2200" s="164"/>
      <c r="AF2200" s="164"/>
      <c r="AG2200" s="374">
        <f t="shared" si="521"/>
        <v>0</v>
      </c>
      <c r="AH2200" s="375">
        <f t="shared" si="522"/>
        <v>0</v>
      </c>
      <c r="AI2200" s="376">
        <f t="shared" si="523"/>
        <v>0</v>
      </c>
      <c r="AJ2200" s="380">
        <f t="shared" si="494"/>
        <v>0</v>
      </c>
      <c r="AK2200" s="381">
        <f t="shared" si="495"/>
        <v>0</v>
      </c>
      <c r="AL2200" s="382">
        <f t="shared" si="496"/>
        <v>0</v>
      </c>
      <c r="AM2200" s="383">
        <f t="shared" si="497"/>
        <v>0</v>
      </c>
      <c r="AN2200" s="384">
        <f t="shared" si="498"/>
        <v>0</v>
      </c>
      <c r="AO2200" s="385">
        <f t="shared" si="499"/>
        <v>0</v>
      </c>
      <c r="AP2200" s="380">
        <f t="shared" si="500"/>
        <v>0</v>
      </c>
      <c r="AQ2200" s="381">
        <f t="shared" si="501"/>
        <v>0</v>
      </c>
      <c r="AR2200" s="382">
        <f t="shared" si="502"/>
        <v>0</v>
      </c>
      <c r="AS2200" s="383">
        <f t="shared" si="503"/>
        <v>0</v>
      </c>
      <c r="AT2200" s="384">
        <f t="shared" si="504"/>
        <v>0</v>
      </c>
      <c r="AU2200" s="385">
        <f t="shared" si="505"/>
        <v>0</v>
      </c>
      <c r="AV2200" s="380">
        <f t="shared" si="506"/>
        <v>0</v>
      </c>
      <c r="AW2200" s="381">
        <f t="shared" si="507"/>
        <v>0</v>
      </c>
      <c r="AX2200" s="382">
        <f t="shared" si="508"/>
        <v>0</v>
      </c>
      <c r="AY2200" s="383">
        <f t="shared" si="509"/>
        <v>0</v>
      </c>
      <c r="AZ2200" s="384">
        <f t="shared" si="510"/>
        <v>0</v>
      </c>
      <c r="BA2200" s="385">
        <f t="shared" si="511"/>
        <v>0</v>
      </c>
      <c r="BB2200" s="380">
        <f t="shared" si="512"/>
        <v>0</v>
      </c>
      <c r="BC2200" s="381">
        <f t="shared" si="513"/>
        <v>0</v>
      </c>
      <c r="BD2200" s="382">
        <f t="shared" si="514"/>
        <v>0</v>
      </c>
      <c r="BE2200" s="383">
        <f t="shared" si="515"/>
        <v>0</v>
      </c>
      <c r="BF2200" s="384">
        <f t="shared" si="516"/>
        <v>0</v>
      </c>
      <c r="BG2200" s="385">
        <f t="shared" si="517"/>
        <v>0</v>
      </c>
      <c r="BH2200" s="164"/>
      <c r="BI2200" s="351">
        <f t="shared" si="518"/>
        <v>0</v>
      </c>
      <c r="BJ2200" s="272">
        <f t="shared" si="519"/>
        <v>0</v>
      </c>
      <c r="BK2200" s="273" t="str">
        <f>IF(BJ2200=0,"",
IF(SUM($BJ$2081:BJ2200)=1,BL2200,
IF($BJ$2201&gt;SUM($BJ$2081:BJ2200),_xlfn.CONCAT(", ",BL2200),
IF($BJ$2201=SUM($BJ$2081:BJ2200),_xlfn.CONCAT(" y ",BL2200)))))</f>
        <v/>
      </c>
      <c r="BL2200" s="156" t="s">
        <v>5299</v>
      </c>
      <c r="BM2200" s="272">
        <f t="shared" si="520"/>
        <v>0</v>
      </c>
      <c r="BN2200" s="273" t="str">
        <f>IF(BM2200=0,"",
IF(SUM($BM$2081:BM2200)=1,BO2200,
IF($BM$2201&gt;SUM($BM$2081:BM2200),_xlfn.CONCAT(", ",BO2200),
IF($BM$2201=SUM($BM$2081:BM2200),_xlfn.CONCAT(" y ",BO2200)))))</f>
        <v/>
      </c>
      <c r="BO2200" s="156" t="s">
        <v>5299</v>
      </c>
    </row>
    <row r="2201" spans="1:67" ht="15" customHeight="1">
      <c r="A2201" s="57"/>
      <c r="B2201" s="26"/>
      <c r="C2201" s="26"/>
      <c r="D2201" s="26"/>
      <c r="E2201" s="26"/>
      <c r="F2201" s="164"/>
      <c r="G2201" s="26"/>
      <c r="H2201" s="26"/>
      <c r="I2201" s="26"/>
      <c r="J2201" s="26"/>
      <c r="K2201" s="26"/>
      <c r="L2201" s="26"/>
      <c r="M2201" s="26"/>
      <c r="N2201" s="26"/>
      <c r="O2201" s="26"/>
      <c r="P2201" s="17">
        <f>IF(AND(SUM(P2081:P2200)=0,COUNTIF(P2081:P2200,"NS")&gt;0),"NS",
IF(AND(SUM(P2081:P2200)=0,COUNTIF(P2081:P2200,0)&gt;0),0,
IF(AND(SUM(P2081:P2200)=0,COUNTIF(P2081:P2200,"NA")&gt;0),"NA",
SUM(P2081:P2200))))</f>
        <v>0</v>
      </c>
      <c r="Q2201" s="17">
        <f t="shared" ref="Q2201:AD2201" si="524">IF(AND(SUM(Q2081:Q2200)=0,COUNTIF(Q2081:Q2200,"NS")&gt;0),"NS",
IF(AND(SUM(Q2081:Q2200)=0,COUNTIF(Q2081:Q2200,0)&gt;0),0,
IF(AND(SUM(Q2081:Q2200)=0,COUNTIF(Q2081:Q2200,"NA")&gt;0),"NA",
SUM(Q2081:Q2200))))</f>
        <v>0</v>
      </c>
      <c r="R2201" s="17">
        <f t="shared" si="524"/>
        <v>0</v>
      </c>
      <c r="S2201" s="17">
        <f t="shared" si="524"/>
        <v>0</v>
      </c>
      <c r="T2201" s="17">
        <f t="shared" si="524"/>
        <v>0</v>
      </c>
      <c r="U2201" s="17">
        <f t="shared" si="524"/>
        <v>0</v>
      </c>
      <c r="V2201" s="17">
        <f t="shared" si="524"/>
        <v>0</v>
      </c>
      <c r="W2201" s="17">
        <f t="shared" si="524"/>
        <v>0</v>
      </c>
      <c r="X2201" s="17">
        <f t="shared" si="524"/>
        <v>0</v>
      </c>
      <c r="Y2201" s="17">
        <f t="shared" si="524"/>
        <v>0</v>
      </c>
      <c r="Z2201" s="17">
        <f t="shared" si="524"/>
        <v>0</v>
      </c>
      <c r="AA2201" s="17">
        <f t="shared" si="524"/>
        <v>0</v>
      </c>
      <c r="AB2201" s="17">
        <f t="shared" si="524"/>
        <v>0</v>
      </c>
      <c r="AC2201" s="17">
        <f t="shared" si="524"/>
        <v>0</v>
      </c>
      <c r="AD2201" s="17">
        <f t="shared" si="524"/>
        <v>0</v>
      </c>
      <c r="AE2201" s="164"/>
      <c r="AF2201" s="164"/>
      <c r="AG2201" s="164"/>
      <c r="AH2201" s="164"/>
      <c r="AI2201" s="621">
        <f>SUM(AG2081:AI2200)</f>
        <v>0</v>
      </c>
      <c r="AJ2201" s="164"/>
      <c r="AK2201" s="164"/>
      <c r="AL2201" s="164"/>
      <c r="AM2201" s="164"/>
      <c r="AN2201" s="164"/>
      <c r="AO2201" s="164"/>
      <c r="AP2201" s="164"/>
      <c r="AQ2201" s="164"/>
      <c r="AR2201" s="164"/>
      <c r="AS2201" s="164"/>
      <c r="AT2201" s="164"/>
      <c r="AU2201" s="164"/>
      <c r="AV2201" s="164"/>
      <c r="AW2201" s="164"/>
      <c r="AX2201" s="164"/>
      <c r="AY2201" s="164"/>
      <c r="AZ2201" s="164"/>
      <c r="BA2201" s="164"/>
      <c r="BB2201" s="164"/>
      <c r="BC2201" s="164"/>
      <c r="BD2201" s="164"/>
      <c r="BE2201" s="164"/>
      <c r="BF2201" s="164"/>
      <c r="BG2201" s="257">
        <f>SUM(AJ2081:BG2200)</f>
        <v>0</v>
      </c>
      <c r="BH2201" s="164"/>
      <c r="BI2201" s="663">
        <f>SUM(BI2081:BI2200)</f>
        <v>0</v>
      </c>
      <c r="BJ2201" s="274">
        <f>SUM(BJ2116:BJ2200)</f>
        <v>0</v>
      </c>
      <c r="BK2201" s="274" t="str">
        <f>IF(BJ2201=0,"",_xlfn.CONCAT(BK2116:BK2200))</f>
        <v/>
      </c>
      <c r="BL2201" s="275" t="str">
        <f>IF(BJ2201=0,"",
IF(BJ2201&gt;8,"Favor de revisar la instrucción 2, ya que no se cumplen los criterios establecidos",
IF(BJ2201=1,_xlfn.CONCAT("Favor de revisar la instrucción 2, ya que no se cumplen los criterios establecidos en el numeral  ",BK2201),_xlfn.CONCAT("Favor de revisar la instrucción 2, ya que no se cumplen los criterios establecidos en los numerales  ",BK2201))))</f>
        <v/>
      </c>
      <c r="BM2201" s="274">
        <f>SUM(BM2116:BM2200)</f>
        <v>0</v>
      </c>
      <c r="BN2201" s="274" t="str">
        <f>IF(BM2201=0,"",_xlfn.CONCAT(BN2116:BN2200))</f>
        <v/>
      </c>
      <c r="BO2201" s="275" t="str">
        <f>IF(BM2201=0,"",
IF(BM2201&gt;8,"Alerta: debe de proporcionar una justificación de acuerdo a lo establecido en la instrucción 3",
IF(BM2201=1,_xlfn.CONCAT("Alerta: debe de proporcionar una justificación de acuerdo a lo establecido en la instrucción 3 en el numeral  ",BN2201),_xlfn.CONCAT("Alerta: debe de proporcionar una justificación de acuerdo a lo establecido en la instrucción 3 en los numerales  ",BN2201))))</f>
        <v/>
      </c>
    </row>
    <row r="2202" spans="1:67" ht="15" customHeight="1">
      <c r="A2202" s="57"/>
      <c r="B2202" s="26"/>
      <c r="C2202" s="26"/>
      <c r="D2202" s="26"/>
      <c r="E2202" s="26"/>
      <c r="F2202" s="26"/>
      <c r="G2202" s="26"/>
      <c r="H2202" s="26"/>
      <c r="I2202" s="26"/>
      <c r="J2202" s="26"/>
      <c r="K2202" s="26"/>
      <c r="L2202" s="26"/>
      <c r="M2202" s="26"/>
      <c r="N2202" s="26"/>
      <c r="O2202" s="26"/>
      <c r="P2202" s="26"/>
      <c r="Q2202" s="26"/>
      <c r="R2202" s="26"/>
      <c r="S2202" s="26"/>
      <c r="T2202" s="26"/>
      <c r="U2202" s="26"/>
      <c r="V2202" s="26"/>
      <c r="W2202" s="26"/>
      <c r="X2202" s="26"/>
      <c r="Y2202" s="26"/>
      <c r="Z2202" s="26"/>
      <c r="AA2202" s="26"/>
      <c r="AB2202" s="26"/>
      <c r="AC2202" s="26"/>
      <c r="AD2202" s="26"/>
      <c r="AE2202" s="164"/>
      <c r="AF2202" s="164"/>
      <c r="AG2202" s="164"/>
      <c r="AH2202" s="164"/>
      <c r="AI2202" s="164"/>
      <c r="AJ2202" s="164"/>
      <c r="AK2202" s="164"/>
      <c r="AL2202" s="164"/>
      <c r="AM2202" s="164"/>
      <c r="AN2202" s="164"/>
      <c r="AO2202" s="164"/>
      <c r="AP2202" s="164"/>
      <c r="AQ2202" s="164"/>
      <c r="AR2202" s="164"/>
      <c r="AS2202" s="164"/>
      <c r="AT2202" s="164"/>
      <c r="AU2202" s="164"/>
      <c r="AV2202" s="164"/>
      <c r="AW2202" s="164"/>
      <c r="AX2202" s="164"/>
      <c r="AY2202" s="164"/>
      <c r="AZ2202" s="164"/>
      <c r="BA2202" s="164"/>
      <c r="BB2202" s="164"/>
      <c r="BC2202" s="164"/>
      <c r="BD2202" s="164"/>
      <c r="BE2202" s="164"/>
      <c r="BF2202" s="164"/>
      <c r="BG2202" s="164"/>
      <c r="BH2202" s="164"/>
      <c r="BI2202" s="164"/>
      <c r="BJ2202" s="164"/>
      <c r="BK2202" s="164"/>
      <c r="BL2202" s="164"/>
      <c r="BM2202" s="164"/>
      <c r="BN2202" s="164"/>
      <c r="BO2202" s="164"/>
    </row>
    <row r="2203" spans="1:67" ht="45" customHeight="1">
      <c r="A2203" s="57"/>
      <c r="B2203" s="26"/>
      <c r="C2203" s="968" t="s">
        <v>5782</v>
      </c>
      <c r="D2203" s="968"/>
      <c r="E2203" s="968"/>
      <c r="F2203" s="713"/>
      <c r="G2203" s="714"/>
      <c r="H2203" s="714"/>
      <c r="I2203" s="714"/>
      <c r="J2203" s="714"/>
      <c r="K2203" s="714"/>
      <c r="L2203" s="714"/>
      <c r="M2203" s="714"/>
      <c r="N2203" s="714"/>
      <c r="O2203" s="714"/>
      <c r="P2203" s="714"/>
      <c r="Q2203" s="714"/>
      <c r="R2203" s="714"/>
      <c r="S2203" s="714"/>
      <c r="T2203" s="714"/>
      <c r="U2203" s="714"/>
      <c r="V2203" s="714"/>
      <c r="W2203" s="714"/>
      <c r="X2203" s="714"/>
      <c r="Y2203" s="714"/>
      <c r="Z2203" s="714"/>
      <c r="AA2203" s="714"/>
      <c r="AB2203" s="714"/>
      <c r="AC2203" s="714"/>
      <c r="AD2203" s="715"/>
      <c r="AE2203" s="164"/>
      <c r="AF2203" s="164"/>
      <c r="AG2203" s="164"/>
      <c r="AH2203" s="164"/>
      <c r="AI2203" s="164"/>
      <c r="AJ2203" s="164"/>
      <c r="AK2203" s="164"/>
      <c r="AL2203" s="164"/>
      <c r="AM2203" s="164"/>
      <c r="AN2203" s="164"/>
      <c r="AO2203" s="164"/>
      <c r="AP2203" s="164"/>
      <c r="AQ2203" s="164"/>
      <c r="AR2203" s="164"/>
      <c r="AS2203" s="164"/>
      <c r="AT2203" s="164"/>
      <c r="AU2203" s="164"/>
      <c r="AV2203" s="164"/>
      <c r="AW2203" s="164"/>
      <c r="AX2203" s="164"/>
      <c r="AY2203" s="164"/>
      <c r="AZ2203" s="164"/>
      <c r="BA2203" s="164"/>
      <c r="BB2203" s="164"/>
      <c r="BC2203" s="164"/>
      <c r="BD2203" s="164"/>
      <c r="BE2203" s="164"/>
      <c r="BF2203" s="164"/>
      <c r="BG2203" s="164"/>
      <c r="BH2203" s="164"/>
      <c r="BI2203" s="164"/>
      <c r="BJ2203" s="164"/>
      <c r="BK2203" s="164"/>
      <c r="BL2203" s="164"/>
      <c r="BM2203" s="164"/>
      <c r="BN2203" s="164"/>
      <c r="BO2203" s="164"/>
    </row>
    <row r="2204" spans="1:67" ht="15" customHeight="1">
      <c r="A2204" s="57"/>
      <c r="B2204" s="811" t="str">
        <f>IF(AND(BH2081&gt;0,F2203=""),"Ha registrado un número mayor a cero en la col. Otro tipo debe anotar el nombre de dicho(s) tipo(s) de sanción(es) administrativa(s) ","")</f>
        <v/>
      </c>
      <c r="C2204" s="811"/>
      <c r="D2204" s="811"/>
      <c r="E2204" s="811"/>
      <c r="F2204" s="811"/>
      <c r="G2204" s="811"/>
      <c r="H2204" s="811"/>
      <c r="I2204" s="811"/>
      <c r="J2204" s="811"/>
      <c r="K2204" s="811"/>
      <c r="L2204" s="811"/>
      <c r="M2204" s="811"/>
      <c r="N2204" s="811"/>
      <c r="O2204" s="811"/>
      <c r="P2204" s="811"/>
      <c r="Q2204" s="811"/>
      <c r="R2204" s="811"/>
      <c r="S2204" s="811"/>
      <c r="T2204" s="811"/>
      <c r="U2204" s="811"/>
      <c r="V2204" s="811"/>
      <c r="W2204" s="811"/>
      <c r="X2204" s="811"/>
      <c r="Y2204" s="811"/>
      <c r="Z2204" s="811"/>
      <c r="AA2204" s="811"/>
      <c r="AB2204" s="811"/>
      <c r="AC2204" s="811"/>
      <c r="AD2204" s="811"/>
      <c r="AE2204" s="811"/>
      <c r="AF2204" s="164"/>
      <c r="AG2204" s="164"/>
      <c r="AH2204" s="164"/>
      <c r="AI2204" s="164"/>
      <c r="AJ2204" s="164"/>
      <c r="AK2204" s="164"/>
      <c r="AL2204" s="164"/>
      <c r="AM2204" s="164"/>
      <c r="AN2204" s="164"/>
      <c r="AO2204" s="164"/>
      <c r="AP2204" s="164"/>
      <c r="AQ2204" s="164"/>
      <c r="AR2204" s="164"/>
      <c r="AS2204" s="164"/>
      <c r="AT2204" s="164"/>
      <c r="AU2204" s="164"/>
      <c r="AV2204" s="164"/>
      <c r="AW2204" s="164"/>
      <c r="AX2204" s="164"/>
      <c r="AY2204" s="164"/>
      <c r="AZ2204" s="164"/>
      <c r="BA2204" s="164"/>
      <c r="BB2204" s="164"/>
      <c r="BC2204" s="164"/>
      <c r="BD2204" s="164"/>
      <c r="BE2204" s="164"/>
      <c r="BF2204" s="164"/>
      <c r="BG2204" s="164"/>
      <c r="BH2204" s="164"/>
      <c r="BI2204" s="164"/>
      <c r="BJ2204" s="164"/>
      <c r="BK2204" s="164"/>
      <c r="BL2204" s="164"/>
      <c r="BM2204" s="164"/>
      <c r="BN2204" s="164"/>
      <c r="BO2204" s="164"/>
    </row>
    <row r="2205" spans="1:67" ht="24" customHeight="1">
      <c r="A2205" s="57"/>
      <c r="B2205" s="26"/>
      <c r="C2205" s="876" t="s">
        <v>5300</v>
      </c>
      <c r="D2205" s="876"/>
      <c r="E2205" s="876"/>
      <c r="F2205" s="876"/>
      <c r="G2205" s="876"/>
      <c r="H2205" s="876"/>
      <c r="I2205" s="876"/>
      <c r="J2205" s="876"/>
      <c r="K2205" s="876"/>
      <c r="L2205" s="876"/>
      <c r="M2205" s="876"/>
      <c r="N2205" s="876"/>
      <c r="O2205" s="876"/>
      <c r="P2205" s="876"/>
      <c r="Q2205" s="876"/>
      <c r="R2205" s="876"/>
      <c r="S2205" s="876"/>
      <c r="T2205" s="876"/>
      <c r="U2205" s="876"/>
      <c r="V2205" s="876"/>
      <c r="W2205" s="876"/>
      <c r="X2205" s="876"/>
      <c r="Y2205" s="876"/>
      <c r="Z2205" s="876"/>
      <c r="AA2205" s="876"/>
      <c r="AB2205" s="876"/>
      <c r="AC2205" s="876"/>
      <c r="AD2205" s="876"/>
      <c r="AE2205" s="164"/>
      <c r="AF2205" s="164"/>
      <c r="AG2205" s="164"/>
      <c r="AH2205" s="164"/>
      <c r="AI2205" s="164"/>
      <c r="AJ2205" s="164"/>
      <c r="AK2205" s="164"/>
      <c r="AL2205" s="164"/>
      <c r="AM2205" s="164"/>
      <c r="AN2205" s="164"/>
      <c r="AO2205" s="164"/>
      <c r="AP2205" s="164"/>
      <c r="AQ2205" s="164"/>
      <c r="AR2205" s="164"/>
      <c r="AS2205" s="164"/>
      <c r="AT2205" s="164"/>
      <c r="AU2205" s="164"/>
      <c r="AV2205" s="164"/>
      <c r="AW2205" s="164"/>
      <c r="AX2205" s="164"/>
      <c r="AY2205" s="164"/>
      <c r="AZ2205" s="164"/>
      <c r="BA2205" s="164"/>
      <c r="BB2205" s="164"/>
      <c r="BC2205" s="164"/>
      <c r="BD2205" s="164"/>
      <c r="BE2205" s="164"/>
      <c r="BF2205" s="164"/>
      <c r="BG2205" s="164"/>
      <c r="BH2205" s="164"/>
      <c r="BI2205" s="164"/>
      <c r="BJ2205" s="164"/>
      <c r="BK2205" s="164"/>
      <c r="BL2205" s="164"/>
      <c r="BM2205" s="164"/>
      <c r="BN2205" s="164"/>
      <c r="BO2205" s="164"/>
    </row>
    <row r="2206" spans="1:67" ht="60" customHeight="1">
      <c r="A2206" s="57"/>
      <c r="B2206" s="26"/>
      <c r="C2206" s="892"/>
      <c r="D2206" s="893"/>
      <c r="E2206" s="893"/>
      <c r="F2206" s="893"/>
      <c r="G2206" s="893"/>
      <c r="H2206" s="893"/>
      <c r="I2206" s="893"/>
      <c r="J2206" s="893"/>
      <c r="K2206" s="893"/>
      <c r="L2206" s="893"/>
      <c r="M2206" s="893"/>
      <c r="N2206" s="893"/>
      <c r="O2206" s="893"/>
      <c r="P2206" s="893"/>
      <c r="Q2206" s="893"/>
      <c r="R2206" s="893"/>
      <c r="S2206" s="893"/>
      <c r="T2206" s="893"/>
      <c r="U2206" s="893"/>
      <c r="V2206" s="893"/>
      <c r="W2206" s="893"/>
      <c r="X2206" s="893"/>
      <c r="Y2206" s="893"/>
      <c r="Z2206" s="893"/>
      <c r="AA2206" s="893"/>
      <c r="AB2206" s="893"/>
      <c r="AC2206" s="893"/>
      <c r="AD2206" s="894"/>
      <c r="AE2206" s="164"/>
      <c r="AF2206" s="164"/>
      <c r="AG2206" s="164"/>
      <c r="AH2206" s="164"/>
      <c r="AI2206" s="164"/>
      <c r="AJ2206" s="164"/>
      <c r="AK2206" s="164"/>
      <c r="AL2206" s="164"/>
      <c r="AM2206" s="164"/>
      <c r="AN2206" s="164"/>
      <c r="AO2206" s="164"/>
      <c r="AP2206" s="164"/>
      <c r="AQ2206" s="164"/>
      <c r="AR2206" s="164"/>
      <c r="AS2206" s="164"/>
      <c r="AT2206" s="164"/>
      <c r="AU2206" s="164"/>
      <c r="AV2206" s="164"/>
      <c r="AW2206" s="164"/>
      <c r="AX2206" s="164"/>
      <c r="AY2206" s="164"/>
      <c r="AZ2206" s="164"/>
      <c r="BA2206" s="164"/>
      <c r="BB2206" s="164"/>
      <c r="BC2206" s="164"/>
      <c r="BD2206" s="164"/>
      <c r="BE2206" s="164"/>
      <c r="BF2206" s="164"/>
      <c r="BG2206" s="164"/>
      <c r="BH2206" s="164"/>
      <c r="BI2206" s="164"/>
      <c r="BJ2206" s="164"/>
      <c r="BK2206" s="164"/>
      <c r="BL2206" s="164"/>
      <c r="BM2206" s="164"/>
      <c r="BN2206" s="164"/>
      <c r="BO2206" s="164"/>
    </row>
    <row r="2207" spans="1:67" ht="15" customHeight="1">
      <c r="A2207" s="57"/>
      <c r="B2207" s="811" t="str">
        <f>CJ2075</f>
        <v/>
      </c>
      <c r="C2207" s="811"/>
      <c r="D2207" s="811"/>
      <c r="E2207" s="811"/>
      <c r="F2207" s="811"/>
      <c r="G2207" s="811"/>
      <c r="H2207" s="811"/>
      <c r="I2207" s="811"/>
      <c r="J2207" s="811"/>
      <c r="K2207" s="811"/>
      <c r="L2207" s="811"/>
      <c r="M2207" s="811"/>
      <c r="N2207" s="811"/>
      <c r="O2207" s="811"/>
      <c r="P2207" s="811"/>
      <c r="Q2207" s="811"/>
      <c r="R2207" s="811"/>
      <c r="S2207" s="811"/>
      <c r="T2207" s="811"/>
      <c r="U2207" s="811"/>
      <c r="V2207" s="811"/>
      <c r="W2207" s="811"/>
      <c r="X2207" s="811"/>
      <c r="Y2207" s="811"/>
      <c r="Z2207" s="811"/>
      <c r="AA2207" s="811"/>
      <c r="AB2207" s="811"/>
      <c r="AC2207" s="811"/>
      <c r="AD2207" s="811"/>
      <c r="AE2207" s="164"/>
      <c r="AF2207" s="164"/>
      <c r="AG2207" s="164"/>
      <c r="AH2207" s="164"/>
      <c r="AI2207" s="164"/>
      <c r="AJ2207" s="164"/>
      <c r="AK2207" s="164"/>
      <c r="AL2207" s="164"/>
      <c r="AM2207" s="164"/>
      <c r="AN2207" s="164"/>
      <c r="AO2207" s="164"/>
      <c r="AP2207" s="164"/>
      <c r="AQ2207" s="164"/>
      <c r="AR2207" s="164"/>
      <c r="AS2207" s="164"/>
      <c r="AT2207" s="164"/>
      <c r="AU2207" s="164"/>
      <c r="AV2207" s="164"/>
      <c r="AW2207" s="164"/>
      <c r="AX2207" s="164"/>
      <c r="AY2207" s="164"/>
      <c r="AZ2207" s="164"/>
      <c r="BA2207" s="164"/>
      <c r="BB2207" s="164"/>
      <c r="BC2207" s="164"/>
      <c r="BD2207" s="164"/>
      <c r="BE2207" s="164"/>
      <c r="BF2207" s="164"/>
      <c r="BG2207" s="164"/>
      <c r="BH2207" s="164"/>
      <c r="BI2207" s="164"/>
      <c r="BJ2207" s="164"/>
      <c r="BK2207" s="164"/>
      <c r="BL2207" s="164"/>
      <c r="BM2207" s="164"/>
      <c r="BN2207" s="164"/>
      <c r="BO2207" s="164"/>
    </row>
    <row r="2208" spans="1:67" ht="15" customHeight="1">
      <c r="A2208" s="57"/>
      <c r="B2208" s="809" t="str">
        <f>IF(CD2075&gt;0,"Alerta: debido a que cuenta con registros NS, debe proporcionar una justificación en el area de comentarios al final de la pregunta","")</f>
        <v/>
      </c>
      <c r="C2208" s="809"/>
      <c r="D2208" s="809"/>
      <c r="E2208" s="809"/>
      <c r="F2208" s="809"/>
      <c r="G2208" s="809"/>
      <c r="H2208" s="809"/>
      <c r="I2208" s="809"/>
      <c r="J2208" s="809"/>
      <c r="K2208" s="809"/>
      <c r="L2208" s="809"/>
      <c r="M2208" s="809"/>
      <c r="N2208" s="809"/>
      <c r="O2208" s="809"/>
      <c r="P2208" s="809"/>
      <c r="Q2208" s="809"/>
      <c r="R2208" s="809"/>
      <c r="S2208" s="809"/>
      <c r="T2208" s="809"/>
      <c r="U2208" s="809"/>
      <c r="V2208" s="809"/>
      <c r="W2208" s="809"/>
      <c r="X2208" s="809"/>
      <c r="Y2208" s="809"/>
      <c r="Z2208" s="809"/>
      <c r="AA2208" s="809"/>
      <c r="AB2208" s="809"/>
      <c r="AC2208" s="809"/>
      <c r="AD2208" s="809"/>
      <c r="AE2208" s="164"/>
      <c r="AF2208" s="164"/>
      <c r="AG2208" s="164"/>
      <c r="AH2208" s="164"/>
      <c r="AI2208" s="164"/>
      <c r="AJ2208" s="164"/>
      <c r="AK2208" s="164"/>
      <c r="AL2208" s="164"/>
      <c r="AM2208" s="164"/>
      <c r="AN2208" s="164"/>
      <c r="AO2208" s="164"/>
      <c r="AP2208" s="164"/>
      <c r="AQ2208" s="164"/>
      <c r="AR2208" s="164"/>
      <c r="AS2208" s="164"/>
      <c r="AT2208" s="164"/>
      <c r="AU2208" s="164"/>
      <c r="AV2208" s="164"/>
      <c r="AW2208" s="164"/>
      <c r="AX2208" s="164"/>
      <c r="AY2208" s="164"/>
      <c r="AZ2208" s="164"/>
      <c r="BA2208" s="164"/>
      <c r="BB2208" s="164"/>
      <c r="BC2208" s="164"/>
      <c r="BD2208" s="164"/>
      <c r="BE2208" s="164"/>
      <c r="BF2208" s="164"/>
      <c r="BG2208" s="164"/>
      <c r="BH2208" s="164"/>
      <c r="BI2208" s="164"/>
      <c r="BJ2208" s="164"/>
      <c r="BK2208" s="164"/>
      <c r="BL2208" s="164"/>
      <c r="BM2208" s="164"/>
      <c r="BN2208" s="164"/>
      <c r="BO2208" s="164"/>
    </row>
    <row r="2209" spans="1:41" ht="15" customHeight="1">
      <c r="A2209" s="57"/>
      <c r="B2209" s="807" t="str">
        <f>IF(CG2075&lt;&gt;"",CG2075,IF(OR(AL2077&gt;0),"Favor de revisar la suma y consistencia de totales y/o subtotales por filas (numéricos y NS)",""))</f>
        <v/>
      </c>
      <c r="C2209" s="807"/>
      <c r="D2209" s="807"/>
      <c r="E2209" s="807"/>
      <c r="F2209" s="807"/>
      <c r="G2209" s="807"/>
      <c r="H2209" s="807"/>
      <c r="I2209" s="807"/>
      <c r="J2209" s="807"/>
      <c r="K2209" s="807"/>
      <c r="L2209" s="807"/>
      <c r="M2209" s="807"/>
      <c r="N2209" s="807"/>
      <c r="O2209" s="807"/>
      <c r="P2209" s="807"/>
      <c r="Q2209" s="807"/>
      <c r="R2209" s="807"/>
      <c r="S2209" s="807"/>
      <c r="T2209" s="807"/>
      <c r="U2209" s="807"/>
      <c r="V2209" s="807"/>
      <c r="W2209" s="807"/>
      <c r="X2209" s="807"/>
      <c r="Y2209" s="807"/>
      <c r="Z2209" s="807"/>
      <c r="AA2209" s="807"/>
      <c r="AB2209" s="807"/>
      <c r="AC2209" s="807"/>
      <c r="AD2209" s="807"/>
      <c r="AE2209" s="164"/>
      <c r="AF2209" s="164"/>
      <c r="AG2209" s="164"/>
      <c r="AH2209" s="164"/>
      <c r="AI2209" s="164"/>
      <c r="AJ2209" s="164"/>
      <c r="AK2209" s="164"/>
      <c r="AL2209" s="164"/>
      <c r="AM2209" s="164"/>
      <c r="AN2209" s="164"/>
      <c r="AO2209" s="164"/>
    </row>
    <row r="2210" spans="1:41" ht="15" customHeight="1">
      <c r="A2210" s="57"/>
      <c r="B2210" s="844" t="str">
        <f>BO2201</f>
        <v/>
      </c>
      <c r="C2210" s="844"/>
      <c r="D2210" s="844"/>
      <c r="E2210" s="844"/>
      <c r="F2210" s="844"/>
      <c r="G2210" s="844"/>
      <c r="H2210" s="844"/>
      <c r="I2210" s="844"/>
      <c r="J2210" s="844"/>
      <c r="K2210" s="844"/>
      <c r="L2210" s="844"/>
      <c r="M2210" s="844"/>
      <c r="N2210" s="844"/>
      <c r="O2210" s="844"/>
      <c r="P2210" s="844"/>
      <c r="Q2210" s="844"/>
      <c r="R2210" s="844"/>
      <c r="S2210" s="844"/>
      <c r="T2210" s="844"/>
      <c r="U2210" s="844"/>
      <c r="V2210" s="844"/>
      <c r="W2210" s="844"/>
      <c r="X2210" s="844"/>
      <c r="Y2210" s="844"/>
      <c r="Z2210" s="844"/>
      <c r="AA2210" s="844"/>
      <c r="AB2210" s="844"/>
      <c r="AC2210" s="844"/>
      <c r="AD2210" s="844"/>
      <c r="AE2210" s="844"/>
      <c r="AF2210" s="164"/>
      <c r="AG2210" s="164"/>
      <c r="AH2210" s="164"/>
      <c r="AI2210" s="164"/>
      <c r="AJ2210" s="164"/>
      <c r="AK2210" s="164"/>
      <c r="AL2210" s="164"/>
      <c r="AM2210" s="164"/>
      <c r="AN2210" s="164"/>
      <c r="AO2210" s="164"/>
    </row>
    <row r="2211" spans="1:41" ht="15" customHeight="1">
      <c r="A2211" s="57"/>
      <c r="B2211" s="811" t="str">
        <f>BL2201</f>
        <v/>
      </c>
      <c r="C2211" s="811"/>
      <c r="D2211" s="811"/>
      <c r="E2211" s="811"/>
      <c r="F2211" s="811"/>
      <c r="G2211" s="811"/>
      <c r="H2211" s="811"/>
      <c r="I2211" s="811"/>
      <c r="J2211" s="811"/>
      <c r="K2211" s="811"/>
      <c r="L2211" s="811"/>
      <c r="M2211" s="811"/>
      <c r="N2211" s="811"/>
      <c r="O2211" s="811"/>
      <c r="P2211" s="811"/>
      <c r="Q2211" s="811"/>
      <c r="R2211" s="811"/>
      <c r="S2211" s="811"/>
      <c r="T2211" s="811"/>
      <c r="U2211" s="811"/>
      <c r="V2211" s="811"/>
      <c r="W2211" s="811"/>
      <c r="X2211" s="811"/>
      <c r="Y2211" s="811"/>
      <c r="Z2211" s="811"/>
      <c r="AA2211" s="811"/>
      <c r="AB2211" s="811"/>
      <c r="AC2211" s="811"/>
      <c r="AD2211" s="811"/>
      <c r="AE2211" s="164"/>
      <c r="AF2211" s="164"/>
      <c r="AG2211" s="164"/>
      <c r="AH2211" s="164"/>
      <c r="AI2211" s="164"/>
      <c r="AJ2211" s="164"/>
      <c r="AK2211" s="164"/>
      <c r="AL2211" s="164"/>
      <c r="AM2211" s="164"/>
      <c r="AN2211" s="164"/>
      <c r="AO2211" s="164"/>
    </row>
    <row r="2212" spans="1:41" ht="15" customHeight="1">
      <c r="A2212" s="57"/>
      <c r="B2212" s="26"/>
      <c r="C2212" s="26"/>
      <c r="D2212" s="26"/>
      <c r="E2212" s="26"/>
      <c r="F2212" s="26"/>
      <c r="G2212" s="26"/>
      <c r="H2212" s="26"/>
      <c r="I2212" s="26"/>
      <c r="J2212" s="26"/>
      <c r="K2212" s="26"/>
      <c r="L2212" s="26"/>
      <c r="M2212" s="26"/>
      <c r="N2212" s="26"/>
      <c r="O2212" s="26"/>
      <c r="P2212" s="26"/>
      <c r="Q2212" s="26"/>
      <c r="R2212" s="26"/>
      <c r="S2212" s="26"/>
      <c r="T2212" s="26"/>
      <c r="U2212" s="26"/>
      <c r="V2212" s="26"/>
      <c r="W2212" s="26"/>
      <c r="X2212" s="26"/>
      <c r="Y2212" s="26"/>
      <c r="Z2212" s="26"/>
      <c r="AA2212" s="26"/>
      <c r="AB2212" s="26"/>
      <c r="AC2212" s="26"/>
      <c r="AD2212" s="26"/>
      <c r="AE2212" s="164"/>
      <c r="AF2212" s="164"/>
      <c r="AG2212" s="164"/>
      <c r="AH2212" s="164"/>
      <c r="AI2212" s="164"/>
      <c r="AJ2212" s="164"/>
      <c r="AK2212" s="164"/>
      <c r="AL2212" s="164"/>
      <c r="AM2212" s="164"/>
      <c r="AN2212" s="164"/>
      <c r="AO2212" s="164"/>
    </row>
    <row r="2213" spans="1:41" ht="24" customHeight="1">
      <c r="A2213" s="50" t="s">
        <v>5783</v>
      </c>
      <c r="B2213" s="945" t="s">
        <v>5784</v>
      </c>
      <c r="C2213" s="945"/>
      <c r="D2213" s="945"/>
      <c r="E2213" s="945"/>
      <c r="F2213" s="945"/>
      <c r="G2213" s="945"/>
      <c r="H2213" s="945"/>
      <c r="I2213" s="945"/>
      <c r="J2213" s="945"/>
      <c r="K2213" s="945"/>
      <c r="L2213" s="945"/>
      <c r="M2213" s="945"/>
      <c r="N2213" s="945"/>
      <c r="O2213" s="945"/>
      <c r="P2213" s="945"/>
      <c r="Q2213" s="945"/>
      <c r="R2213" s="945"/>
      <c r="S2213" s="945"/>
      <c r="T2213" s="945"/>
      <c r="U2213" s="945"/>
      <c r="V2213" s="945"/>
      <c r="W2213" s="945"/>
      <c r="X2213" s="945"/>
      <c r="Y2213" s="945"/>
      <c r="Z2213" s="945"/>
      <c r="AA2213" s="945"/>
      <c r="AB2213" s="945"/>
      <c r="AC2213" s="945"/>
      <c r="AD2213" s="945"/>
      <c r="AE2213" s="164"/>
      <c r="AF2213" s="164"/>
      <c r="AG2213" s="164"/>
      <c r="AH2213" s="164"/>
      <c r="AI2213" s="164"/>
      <c r="AJ2213" s="164"/>
      <c r="AK2213" s="164"/>
      <c r="AL2213" s="164"/>
      <c r="AM2213" s="164"/>
      <c r="AN2213" s="164"/>
      <c r="AO2213" s="164"/>
    </row>
    <row r="2214" spans="1:41" ht="24" customHeight="1">
      <c r="A2214" s="50"/>
      <c r="B2214" s="61"/>
      <c r="C2214" s="733" t="s">
        <v>5785</v>
      </c>
      <c r="D2214" s="733"/>
      <c r="E2214" s="733"/>
      <c r="F2214" s="733"/>
      <c r="G2214" s="733"/>
      <c r="H2214" s="733"/>
      <c r="I2214" s="733"/>
      <c r="J2214" s="733"/>
      <c r="K2214" s="733"/>
      <c r="L2214" s="733"/>
      <c r="M2214" s="733"/>
      <c r="N2214" s="733"/>
      <c r="O2214" s="733"/>
      <c r="P2214" s="733"/>
      <c r="Q2214" s="733"/>
      <c r="R2214" s="733"/>
      <c r="S2214" s="733"/>
      <c r="T2214" s="733"/>
      <c r="U2214" s="733"/>
      <c r="V2214" s="733"/>
      <c r="W2214" s="733"/>
      <c r="X2214" s="733"/>
      <c r="Y2214" s="733"/>
      <c r="Z2214" s="733"/>
      <c r="AA2214" s="733"/>
      <c r="AB2214" s="733"/>
      <c r="AC2214" s="733"/>
      <c r="AD2214" s="733"/>
      <c r="AE2214" s="164"/>
      <c r="AF2214" s="164"/>
      <c r="AG2214" s="164"/>
      <c r="AH2214" s="164"/>
      <c r="AI2214" s="164"/>
      <c r="AJ2214" s="164"/>
      <c r="AK2214" s="164"/>
      <c r="AL2214" s="164"/>
      <c r="AM2214" s="164"/>
      <c r="AN2214" s="164"/>
      <c r="AO2214" s="164"/>
    </row>
    <row r="2215" spans="1:41" ht="36" customHeight="1">
      <c r="A2215" s="662"/>
      <c r="B2215" s="145"/>
      <c r="C2215" s="861" t="s">
        <v>5786</v>
      </c>
      <c r="D2215" s="861"/>
      <c r="E2215" s="861"/>
      <c r="F2215" s="861"/>
      <c r="G2215" s="861"/>
      <c r="H2215" s="861"/>
      <c r="I2215" s="861"/>
      <c r="J2215" s="861"/>
      <c r="K2215" s="861"/>
      <c r="L2215" s="861"/>
      <c r="M2215" s="861"/>
      <c r="N2215" s="861"/>
      <c r="O2215" s="861"/>
      <c r="P2215" s="861"/>
      <c r="Q2215" s="861"/>
      <c r="R2215" s="861"/>
      <c r="S2215" s="861"/>
      <c r="T2215" s="861"/>
      <c r="U2215" s="861"/>
      <c r="V2215" s="861"/>
      <c r="W2215" s="861"/>
      <c r="X2215" s="861"/>
      <c r="Y2215" s="861"/>
      <c r="Z2215" s="861"/>
      <c r="AA2215" s="861"/>
      <c r="AB2215" s="861"/>
      <c r="AC2215" s="861"/>
      <c r="AD2215" s="861"/>
      <c r="AE2215" s="164"/>
      <c r="AF2215" s="164"/>
      <c r="AG2215" s="164"/>
      <c r="AH2215" s="164"/>
      <c r="AI2215" s="164"/>
      <c r="AJ2215" s="164"/>
      <c r="AK2215" s="164"/>
      <c r="AL2215" s="164"/>
      <c r="AM2215" s="164"/>
      <c r="AN2215" s="164"/>
      <c r="AO2215" s="164"/>
    </row>
    <row r="2216" spans="1:41" ht="15" customHeight="1">
      <c r="A2216" s="662"/>
      <c r="B2216" s="145"/>
      <c r="C2216" s="40"/>
      <c r="D2216" s="40"/>
      <c r="E2216" s="40"/>
      <c r="F2216" s="40"/>
      <c r="G2216" s="40"/>
      <c r="H2216" s="40"/>
      <c r="I2216" s="40"/>
      <c r="J2216" s="40"/>
      <c r="K2216" s="40"/>
      <c r="L2216" s="40"/>
      <c r="M2216" s="40"/>
      <c r="N2216" s="40"/>
      <c r="O2216" s="40"/>
      <c r="P2216" s="40"/>
      <c r="Q2216" s="40"/>
      <c r="R2216" s="40"/>
      <c r="S2216" s="40"/>
      <c r="T2216" s="40"/>
      <c r="U2216" s="40"/>
      <c r="V2216" s="40"/>
      <c r="W2216" s="40"/>
      <c r="X2216" s="40"/>
      <c r="Y2216" s="40"/>
      <c r="Z2216" s="40"/>
      <c r="AA2216" s="40"/>
      <c r="AB2216" s="40"/>
      <c r="AC2216" s="40"/>
      <c r="AD2216" s="40"/>
      <c r="AE2216" s="164"/>
      <c r="AF2216" s="164"/>
      <c r="AG2216" s="164"/>
      <c r="AH2216" s="164"/>
      <c r="AI2216" s="164"/>
      <c r="AJ2216" s="164"/>
      <c r="AK2216" s="164"/>
      <c r="AL2216" s="164"/>
      <c r="AM2216" s="164"/>
      <c r="AN2216" s="164"/>
      <c r="AO2216" s="164"/>
    </row>
    <row r="2217" spans="1:41" ht="24" customHeight="1">
      <c r="A2217" s="662"/>
      <c r="B2217" s="145"/>
      <c r="C2217" s="889" t="s">
        <v>5787</v>
      </c>
      <c r="D2217" s="889"/>
      <c r="E2217" s="889"/>
      <c r="F2217" s="889"/>
      <c r="G2217" s="889"/>
      <c r="H2217" s="889"/>
      <c r="I2217" s="889"/>
      <c r="J2217" s="889"/>
      <c r="K2217" s="889"/>
      <c r="L2217" s="889"/>
      <c r="M2217" s="889" t="s">
        <v>5788</v>
      </c>
      <c r="N2217" s="889"/>
      <c r="O2217" s="889"/>
      <c r="P2217" s="889"/>
      <c r="Q2217" s="889"/>
      <c r="R2217" s="889"/>
      <c r="S2217" s="889"/>
      <c r="T2217" s="889"/>
      <c r="U2217" s="889"/>
      <c r="V2217" s="889"/>
      <c r="W2217" s="889"/>
      <c r="X2217" s="889"/>
      <c r="Y2217" s="889"/>
      <c r="Z2217" s="889"/>
      <c r="AA2217" s="889"/>
      <c r="AB2217" s="889"/>
      <c r="AC2217" s="889"/>
      <c r="AD2217" s="889"/>
      <c r="AE2217" s="164"/>
      <c r="AF2217" s="164"/>
      <c r="AG2217" s="164"/>
      <c r="AH2217" s="164"/>
      <c r="AI2217" s="164"/>
      <c r="AJ2217" s="164"/>
      <c r="AK2217" s="164"/>
      <c r="AL2217" s="164"/>
      <c r="AM2217" s="351" t="s">
        <v>5313</v>
      </c>
      <c r="AN2217" s="164"/>
      <c r="AO2217" s="546" t="s">
        <v>5080</v>
      </c>
    </row>
    <row r="2218" spans="1:41" ht="24" customHeight="1">
      <c r="A2218" s="662"/>
      <c r="B2218" s="145"/>
      <c r="C2218" s="889"/>
      <c r="D2218" s="889"/>
      <c r="E2218" s="889"/>
      <c r="F2218" s="889"/>
      <c r="G2218" s="889"/>
      <c r="H2218" s="889"/>
      <c r="I2218" s="889"/>
      <c r="J2218" s="889"/>
      <c r="K2218" s="889"/>
      <c r="L2218" s="889"/>
      <c r="M2218" s="889" t="s">
        <v>5789</v>
      </c>
      <c r="N2218" s="889"/>
      <c r="O2218" s="889"/>
      <c r="P2218" s="889"/>
      <c r="Q2218" s="889"/>
      <c r="R2218" s="889"/>
      <c r="S2218" s="902" t="s">
        <v>5790</v>
      </c>
      <c r="T2218" s="902"/>
      <c r="U2218" s="902"/>
      <c r="V2218" s="902"/>
      <c r="W2218" s="902"/>
      <c r="X2218" s="902"/>
      <c r="Y2218" s="902" t="s">
        <v>5791</v>
      </c>
      <c r="Z2218" s="902"/>
      <c r="AA2218" s="902"/>
      <c r="AB2218" s="902"/>
      <c r="AC2218" s="902"/>
      <c r="AD2218" s="902"/>
      <c r="AE2218" s="164"/>
      <c r="AF2218" s="164"/>
      <c r="AG2218" s="287" t="s">
        <v>5088</v>
      </c>
      <c r="AH2218" s="288" t="s">
        <v>5369</v>
      </c>
      <c r="AI2218" s="289" t="s">
        <v>5089</v>
      </c>
      <c r="AJ2218" s="290" t="s">
        <v>5523</v>
      </c>
      <c r="AK2218" s="291" t="s">
        <v>5524</v>
      </c>
      <c r="AL2218" s="297" t="s">
        <v>5089</v>
      </c>
      <c r="AM2218" s="352" t="s">
        <v>5663</v>
      </c>
      <c r="AN2218" s="393" t="s">
        <v>5792</v>
      </c>
      <c r="AO2218" s="391" t="s">
        <v>5793</v>
      </c>
    </row>
    <row r="2219" spans="1:41" ht="15" customHeight="1">
      <c r="A2219" s="662"/>
      <c r="B2219" s="145"/>
      <c r="C2219" s="625" t="s">
        <v>5008</v>
      </c>
      <c r="D2219" s="884" t="s">
        <v>5794</v>
      </c>
      <c r="E2219" s="884"/>
      <c r="F2219" s="884"/>
      <c r="G2219" s="884"/>
      <c r="H2219" s="884"/>
      <c r="I2219" s="884"/>
      <c r="J2219" s="884"/>
      <c r="K2219" s="884"/>
      <c r="L2219" s="884"/>
      <c r="M2219" s="719"/>
      <c r="N2219" s="719"/>
      <c r="O2219" s="719"/>
      <c r="P2219" s="719"/>
      <c r="Q2219" s="719"/>
      <c r="R2219" s="719"/>
      <c r="S2219" s="719"/>
      <c r="T2219" s="719"/>
      <c r="U2219" s="719"/>
      <c r="V2219" s="719"/>
      <c r="W2219" s="719"/>
      <c r="X2219" s="719"/>
      <c r="Y2219" s="719"/>
      <c r="Z2219" s="719"/>
      <c r="AA2219" s="719"/>
      <c r="AB2219" s="719"/>
      <c r="AC2219" s="719"/>
      <c r="AD2219" s="719"/>
      <c r="AE2219" s="164"/>
      <c r="AF2219" s="164"/>
      <c r="AG2219" s="199">
        <f>IF(COUNTA(M2219:AD2226)=0,0,IF(AND(SUM($S$2075)=0,COUNTA(M2219:AD2226)=0),0,IF(AND(SUM($S$2075)&gt;0,COUNTA(M2219:AD2226)=24),0,1)))</f>
        <v>0</v>
      </c>
      <c r="AH2219" s="293">
        <f>M2219</f>
        <v>0</v>
      </c>
      <c r="AI2219" s="294">
        <f>COUNTIF(S2219:AD2219,"NS")</f>
        <v>0</v>
      </c>
      <c r="AJ2219" s="295">
        <f>SUM(S2219:AD2219)</f>
        <v>0</v>
      </c>
      <c r="AK2219" s="296">
        <f>IF(OR(AND(AH2219=0, AI2219&gt;0),AND(AH2219="NS", AJ2219&gt;0), AND(AH2219="NS", AI2219=0, AJ2219=0)), 1, IF(OR(AND(AH2219&gt;0, AI2219&gt;1,AH2219&gt;AJ2219), AND(AH2219="NS", AI2219=2), AND(AH2219="NS", AJ2219=0, AI2219&gt;0), AH2219=AJ2219), 0, 1))</f>
        <v>0</v>
      </c>
      <c r="AL2219" s="298">
        <f>COUNTIF(M2219:AD2219,"NS")</f>
        <v>0</v>
      </c>
      <c r="AM2219" s="351">
        <f>IF(AND(SUM($S$2075)=0,COUNTA(M2219:AD2226)&gt;0),1,0)</f>
        <v>0</v>
      </c>
      <c r="AN2219" s="396" t="s">
        <v>5795</v>
      </c>
      <c r="AO2219" s="392">
        <f>IF(AND(M2219="NS",V2075="NS"),0,IF(AND(M2219="NA",V2075="NA"),0,IF(M2219=V2075,0,1)))</f>
        <v>0</v>
      </c>
    </row>
    <row r="2220" spans="1:41" ht="15" customHeight="1">
      <c r="A2220" s="662"/>
      <c r="B2220" s="145"/>
      <c r="C2220" s="165" t="s">
        <v>5010</v>
      </c>
      <c r="D2220" s="884" t="s">
        <v>5756</v>
      </c>
      <c r="E2220" s="884"/>
      <c r="F2220" s="884"/>
      <c r="G2220" s="884"/>
      <c r="H2220" s="884"/>
      <c r="I2220" s="884"/>
      <c r="J2220" s="884"/>
      <c r="K2220" s="884"/>
      <c r="L2220" s="884"/>
      <c r="M2220" s="719"/>
      <c r="N2220" s="719"/>
      <c r="O2220" s="719"/>
      <c r="P2220" s="719"/>
      <c r="Q2220" s="719"/>
      <c r="R2220" s="719"/>
      <c r="S2220" s="719"/>
      <c r="T2220" s="719"/>
      <c r="U2220" s="719"/>
      <c r="V2220" s="719"/>
      <c r="W2220" s="719"/>
      <c r="X2220" s="719"/>
      <c r="Y2220" s="719"/>
      <c r="Z2220" s="719"/>
      <c r="AA2220" s="719"/>
      <c r="AB2220" s="719"/>
      <c r="AC2220" s="719"/>
      <c r="AD2220" s="719"/>
      <c r="AE2220" s="164"/>
      <c r="AF2220" s="164"/>
      <c r="AG2220" s="198"/>
      <c r="AH2220" s="293">
        <f t="shared" ref="AH2220:AH2226" si="525">M2220</f>
        <v>0</v>
      </c>
      <c r="AI2220" s="294">
        <f t="shared" ref="AI2220:AI2226" si="526">COUNTIF(S2220:AD2220,"NS")</f>
        <v>0</v>
      </c>
      <c r="AJ2220" s="295">
        <f t="shared" ref="AJ2220:AJ2226" si="527">SUM(S2220:AD2220)</f>
        <v>0</v>
      </c>
      <c r="AK2220" s="296">
        <f t="shared" ref="AK2220:AK2226" si="528">IF(OR(AND(AH2220=0, AI2220&gt;0),AND(AH2220="NS", AJ2220&gt;0), AND(AH2220="NS", AI2220=0, AJ2220=0)), 1, IF(OR(AND(AH2220&gt;0, AI2220&gt;1,AH2220&gt;AJ2220), AND(AH2220="NS", AI2220=2), AND(AH2220="NS", AJ2220=0, AI2220&gt;0), AH2220=AJ2220), 0, 1))</f>
        <v>0</v>
      </c>
      <c r="AL2220" s="298">
        <f t="shared" ref="AL2220:AL2226" si="529">COUNTIF(M2220:AD2220,"NS")</f>
        <v>0</v>
      </c>
      <c r="AM2220" s="164"/>
      <c r="AN2220" s="395" t="s">
        <v>5796</v>
      </c>
      <c r="AO2220" s="394">
        <f>IF(AND(M2220="NS",Y2075="NS"),0,IF(AND(M2220="NA",Y2075="NA"),0,IF(M2220=Y2075,0,1)))</f>
        <v>0</v>
      </c>
    </row>
    <row r="2221" spans="1:41" ht="24" customHeight="1">
      <c r="A2221" s="662"/>
      <c r="B2221" s="145"/>
      <c r="C2221" s="165" t="s">
        <v>5012</v>
      </c>
      <c r="D2221" s="884" t="s">
        <v>5797</v>
      </c>
      <c r="E2221" s="884"/>
      <c r="F2221" s="884"/>
      <c r="G2221" s="884"/>
      <c r="H2221" s="884"/>
      <c r="I2221" s="884"/>
      <c r="J2221" s="884"/>
      <c r="K2221" s="884"/>
      <c r="L2221" s="884"/>
      <c r="M2221" s="719"/>
      <c r="N2221" s="719"/>
      <c r="O2221" s="719"/>
      <c r="P2221" s="719"/>
      <c r="Q2221" s="719"/>
      <c r="R2221" s="719"/>
      <c r="S2221" s="719"/>
      <c r="T2221" s="719"/>
      <c r="U2221" s="719"/>
      <c r="V2221" s="719"/>
      <c r="W2221" s="719"/>
      <c r="X2221" s="719"/>
      <c r="Y2221" s="719"/>
      <c r="Z2221" s="719"/>
      <c r="AA2221" s="719"/>
      <c r="AB2221" s="719"/>
      <c r="AC2221" s="719"/>
      <c r="AD2221" s="719"/>
      <c r="AE2221" s="164"/>
      <c r="AF2221" s="164"/>
      <c r="AG2221" s="198"/>
      <c r="AH2221" s="293">
        <f t="shared" si="525"/>
        <v>0</v>
      </c>
      <c r="AI2221" s="294">
        <f t="shared" si="526"/>
        <v>0</v>
      </c>
      <c r="AJ2221" s="295">
        <f t="shared" si="527"/>
        <v>0</v>
      </c>
      <c r="AK2221" s="296">
        <f t="shared" si="528"/>
        <v>0</v>
      </c>
      <c r="AL2221" s="298">
        <f t="shared" si="529"/>
        <v>0</v>
      </c>
      <c r="AM2221" s="164"/>
      <c r="AN2221" s="396" t="s">
        <v>5798</v>
      </c>
      <c r="AO2221" s="392">
        <f>IF(AND(M2221="NS",AB2075="NS"),0,IF(AND(M2221="NA",AB2075="NA"),0,IF(M2221=AB2075,0,1)))</f>
        <v>0</v>
      </c>
    </row>
    <row r="2222" spans="1:41" ht="15" customHeight="1">
      <c r="A2222" s="662"/>
      <c r="B2222" s="145"/>
      <c r="C2222" s="165" t="s">
        <v>5014</v>
      </c>
      <c r="D2222" s="884" t="s">
        <v>5770</v>
      </c>
      <c r="E2222" s="884"/>
      <c r="F2222" s="884"/>
      <c r="G2222" s="884"/>
      <c r="H2222" s="884"/>
      <c r="I2222" s="884"/>
      <c r="J2222" s="884"/>
      <c r="K2222" s="884"/>
      <c r="L2222" s="884"/>
      <c r="M2222" s="719"/>
      <c r="N2222" s="719"/>
      <c r="O2222" s="719"/>
      <c r="P2222" s="719"/>
      <c r="Q2222" s="719"/>
      <c r="R2222" s="719"/>
      <c r="S2222" s="719"/>
      <c r="T2222" s="719"/>
      <c r="U2222" s="719"/>
      <c r="V2222" s="719"/>
      <c r="W2222" s="719"/>
      <c r="X2222" s="719"/>
      <c r="Y2222" s="719"/>
      <c r="Z2222" s="719"/>
      <c r="AA2222" s="719"/>
      <c r="AB2222" s="719"/>
      <c r="AC2222" s="719"/>
      <c r="AD2222" s="719"/>
      <c r="AE2222" s="164"/>
      <c r="AF2222" s="164"/>
      <c r="AG2222" s="198"/>
      <c r="AH2222" s="293">
        <f t="shared" si="525"/>
        <v>0</v>
      </c>
      <c r="AI2222" s="294">
        <f t="shared" si="526"/>
        <v>0</v>
      </c>
      <c r="AJ2222" s="295">
        <f t="shared" si="527"/>
        <v>0</v>
      </c>
      <c r="AK2222" s="296">
        <f t="shared" si="528"/>
        <v>0</v>
      </c>
      <c r="AL2222" s="298">
        <f t="shared" si="529"/>
        <v>0</v>
      </c>
      <c r="AM2222" s="164"/>
      <c r="AN2222" s="395" t="s">
        <v>5799</v>
      </c>
      <c r="AO2222" s="394">
        <f>IF(AND(M2222="NS",P2201="NS"),0,IF(AND(M2222="NA",P2201="NA"),0,IF(M2222=P2201,0,1)))</f>
        <v>0</v>
      </c>
    </row>
    <row r="2223" spans="1:41" ht="15" customHeight="1">
      <c r="A2223" s="662"/>
      <c r="B2223" s="145"/>
      <c r="C2223" s="165" t="s">
        <v>5016</v>
      </c>
      <c r="D2223" s="884" t="s">
        <v>5771</v>
      </c>
      <c r="E2223" s="884"/>
      <c r="F2223" s="884"/>
      <c r="G2223" s="884"/>
      <c r="H2223" s="884"/>
      <c r="I2223" s="884"/>
      <c r="J2223" s="884"/>
      <c r="K2223" s="884"/>
      <c r="L2223" s="884"/>
      <c r="M2223" s="719"/>
      <c r="N2223" s="719"/>
      <c r="O2223" s="719"/>
      <c r="P2223" s="719"/>
      <c r="Q2223" s="719"/>
      <c r="R2223" s="719"/>
      <c r="S2223" s="719"/>
      <c r="T2223" s="719"/>
      <c r="U2223" s="719"/>
      <c r="V2223" s="719"/>
      <c r="W2223" s="719"/>
      <c r="X2223" s="719"/>
      <c r="Y2223" s="719"/>
      <c r="Z2223" s="719"/>
      <c r="AA2223" s="719"/>
      <c r="AB2223" s="719"/>
      <c r="AC2223" s="719"/>
      <c r="AD2223" s="719"/>
      <c r="AE2223" s="164"/>
      <c r="AF2223" s="164"/>
      <c r="AG2223" s="198"/>
      <c r="AH2223" s="293">
        <f t="shared" si="525"/>
        <v>0</v>
      </c>
      <c r="AI2223" s="294">
        <f t="shared" si="526"/>
        <v>0</v>
      </c>
      <c r="AJ2223" s="295">
        <f t="shared" si="527"/>
        <v>0</v>
      </c>
      <c r="AK2223" s="296">
        <f t="shared" si="528"/>
        <v>0</v>
      </c>
      <c r="AL2223" s="298">
        <f t="shared" si="529"/>
        <v>0</v>
      </c>
      <c r="AM2223" s="164"/>
      <c r="AN2223" s="396" t="s">
        <v>5800</v>
      </c>
      <c r="AO2223" s="392">
        <f>IF(AND(M2223="NS",S2201="NS"),0,IF(AND(M2223="NA",S2201="NA"),0,IF(M2223=S2201,0,1)))</f>
        <v>0</v>
      </c>
    </row>
    <row r="2224" spans="1:41" ht="15" customHeight="1">
      <c r="A2224" s="662"/>
      <c r="B2224" s="145"/>
      <c r="C2224" s="165" t="s">
        <v>5018</v>
      </c>
      <c r="D2224" s="884" t="s">
        <v>5772</v>
      </c>
      <c r="E2224" s="884"/>
      <c r="F2224" s="884"/>
      <c r="G2224" s="884"/>
      <c r="H2224" s="884"/>
      <c r="I2224" s="884"/>
      <c r="J2224" s="884"/>
      <c r="K2224" s="884"/>
      <c r="L2224" s="884"/>
      <c r="M2224" s="719"/>
      <c r="N2224" s="719"/>
      <c r="O2224" s="719"/>
      <c r="P2224" s="719"/>
      <c r="Q2224" s="719"/>
      <c r="R2224" s="719"/>
      <c r="S2224" s="719"/>
      <c r="T2224" s="719"/>
      <c r="U2224" s="719"/>
      <c r="V2224" s="719"/>
      <c r="W2224" s="719"/>
      <c r="X2224" s="719"/>
      <c r="Y2224" s="719"/>
      <c r="Z2224" s="719"/>
      <c r="AA2224" s="719"/>
      <c r="AB2224" s="719"/>
      <c r="AC2224" s="719"/>
      <c r="AD2224" s="719"/>
      <c r="AE2224" s="164"/>
      <c r="AF2224" s="164"/>
      <c r="AG2224" s="198"/>
      <c r="AH2224" s="293">
        <f t="shared" si="525"/>
        <v>0</v>
      </c>
      <c r="AI2224" s="294">
        <f t="shared" si="526"/>
        <v>0</v>
      </c>
      <c r="AJ2224" s="295">
        <f t="shared" si="527"/>
        <v>0</v>
      </c>
      <c r="AK2224" s="296">
        <f t="shared" si="528"/>
        <v>0</v>
      </c>
      <c r="AL2224" s="298">
        <f t="shared" si="529"/>
        <v>0</v>
      </c>
      <c r="AM2224" s="164"/>
      <c r="AN2224" s="395" t="s">
        <v>5801</v>
      </c>
      <c r="AO2224" s="394">
        <f>IF(AND(M2224="NS",V2201="NS"),0,IF(AND(M2224="NA",V2201="NA"),0,IF(M2224=V2201,0,1)))</f>
        <v>0</v>
      </c>
    </row>
    <row r="2225" spans="1:41" ht="15" customHeight="1">
      <c r="A2225" s="662"/>
      <c r="B2225" s="145"/>
      <c r="C2225" s="154" t="s">
        <v>5020</v>
      </c>
      <c r="D2225" s="884" t="s">
        <v>5773</v>
      </c>
      <c r="E2225" s="884"/>
      <c r="F2225" s="884"/>
      <c r="G2225" s="884"/>
      <c r="H2225" s="884"/>
      <c r="I2225" s="884"/>
      <c r="J2225" s="884"/>
      <c r="K2225" s="884"/>
      <c r="L2225" s="884"/>
      <c r="M2225" s="719"/>
      <c r="N2225" s="719"/>
      <c r="O2225" s="719"/>
      <c r="P2225" s="719"/>
      <c r="Q2225" s="719"/>
      <c r="R2225" s="719"/>
      <c r="S2225" s="719"/>
      <c r="T2225" s="719"/>
      <c r="U2225" s="719"/>
      <c r="V2225" s="719"/>
      <c r="W2225" s="719"/>
      <c r="X2225" s="719"/>
      <c r="Y2225" s="719"/>
      <c r="Z2225" s="719"/>
      <c r="AA2225" s="719"/>
      <c r="AB2225" s="719"/>
      <c r="AC2225" s="719"/>
      <c r="AD2225" s="719"/>
      <c r="AE2225" s="164"/>
      <c r="AF2225" s="164"/>
      <c r="AG2225" s="198"/>
      <c r="AH2225" s="293">
        <f t="shared" si="525"/>
        <v>0</v>
      </c>
      <c r="AI2225" s="294">
        <f t="shared" si="526"/>
        <v>0</v>
      </c>
      <c r="AJ2225" s="295">
        <f t="shared" si="527"/>
        <v>0</v>
      </c>
      <c r="AK2225" s="296">
        <f t="shared" si="528"/>
        <v>0</v>
      </c>
      <c r="AL2225" s="298">
        <f t="shared" si="529"/>
        <v>0</v>
      </c>
      <c r="AM2225" s="164"/>
      <c r="AN2225" s="396" t="s">
        <v>5802</v>
      </c>
      <c r="AO2225" s="392">
        <f>IF(AND(M2225="NS",Y2201="NS"),0,IF(AND(M2225="NA",Y2201="NA"),0,IF(M2225=Y2201,0,1)))</f>
        <v>0</v>
      </c>
    </row>
    <row r="2226" spans="1:41" ht="15" customHeight="1">
      <c r="A2226" s="662"/>
      <c r="B2226" s="145"/>
      <c r="C2226" s="154" t="s">
        <v>5022</v>
      </c>
      <c r="D2226" s="852" t="s">
        <v>5636</v>
      </c>
      <c r="E2226" s="853"/>
      <c r="F2226" s="853"/>
      <c r="G2226" s="853"/>
      <c r="H2226" s="853"/>
      <c r="I2226" s="853"/>
      <c r="J2226" s="853"/>
      <c r="K2226" s="853"/>
      <c r="L2226" s="854"/>
      <c r="M2226" s="719"/>
      <c r="N2226" s="719"/>
      <c r="O2226" s="719"/>
      <c r="P2226" s="719"/>
      <c r="Q2226" s="719"/>
      <c r="R2226" s="719"/>
      <c r="S2226" s="719"/>
      <c r="T2226" s="719"/>
      <c r="U2226" s="719"/>
      <c r="V2226" s="719"/>
      <c r="W2226" s="719"/>
      <c r="X2226" s="719"/>
      <c r="Y2226" s="719"/>
      <c r="Z2226" s="719"/>
      <c r="AA2226" s="719"/>
      <c r="AB2226" s="719"/>
      <c r="AC2226" s="719"/>
      <c r="AD2226" s="719"/>
      <c r="AE2226" s="164"/>
      <c r="AF2226" s="164"/>
      <c r="AG2226" s="198"/>
      <c r="AH2226" s="293">
        <f t="shared" si="525"/>
        <v>0</v>
      </c>
      <c r="AI2226" s="294">
        <f t="shared" si="526"/>
        <v>0</v>
      </c>
      <c r="AJ2226" s="295">
        <f t="shared" si="527"/>
        <v>0</v>
      </c>
      <c r="AK2226" s="296">
        <f t="shared" si="528"/>
        <v>0</v>
      </c>
      <c r="AL2226" s="298">
        <f t="shared" si="529"/>
        <v>0</v>
      </c>
      <c r="AM2226" s="164"/>
      <c r="AN2226" s="395" t="s">
        <v>5368</v>
      </c>
      <c r="AO2226" s="394">
        <f>IF(AND(M2226="NS",AB2201="NS"),0,IF(AND(M2226="NA",AB2201="NA"),0,IF(M2226=AB2201,0,1)))</f>
        <v>0</v>
      </c>
    </row>
    <row r="2227" spans="1:41" ht="15" customHeight="1">
      <c r="A2227" s="662"/>
      <c r="B2227" s="145"/>
      <c r="C2227" s="145"/>
      <c r="D2227" s="145"/>
      <c r="E2227" s="145"/>
      <c r="F2227" s="145"/>
      <c r="G2227" s="145"/>
      <c r="H2227" s="145"/>
      <c r="I2227" s="145"/>
      <c r="J2227" s="145"/>
      <c r="K2227" s="145"/>
      <c r="L2227" s="67" t="s">
        <v>5527</v>
      </c>
      <c r="M2227" s="716">
        <f>IF(AND(SUM(M2219:R2226)=0,COUNTIF(M2219:R2226,"NS")&gt;0),"NS",
IF(AND(SUM(M2219:R2226)=0,COUNTIF(M2219:R2226,0)&gt;0),0,
IF(AND(SUM(M2219:R2226)=0,COUNTIF(M2219:R2226,"NA")&gt;0),"NA",
SUM(M2219:R2226))))</f>
        <v>0</v>
      </c>
      <c r="N2227" s="716"/>
      <c r="O2227" s="716"/>
      <c r="P2227" s="716"/>
      <c r="Q2227" s="716"/>
      <c r="R2227" s="716"/>
      <c r="S2227" s="716">
        <f>IF(AND(SUM(S2219:X2226)=0,COUNTIF(S2219:X2226,"NS")&gt;0),"NS",
IF(AND(SUM(S2219:X2226)=0,COUNTIF(S2219:X2226,0)&gt;0),0,
IF(AND(SUM(S2219:X2226)=0,COUNTIF(S2219:X2226,"NA")&gt;0),"NA",
SUM(S2219:X2226))))</f>
        <v>0</v>
      </c>
      <c r="T2227" s="716"/>
      <c r="U2227" s="716"/>
      <c r="V2227" s="716"/>
      <c r="W2227" s="716"/>
      <c r="X2227" s="716"/>
      <c r="Y2227" s="716">
        <f>IF(AND(SUM(Y2219:AD2226)=0,COUNTIF(Y2219:AD2226,"NS")&gt;0),"NS",
IF(AND(SUM(Y2219:AD2226)=0,COUNTIF(Y2219:AD2226,0)&gt;0),0,
IF(AND(SUM(Y2219:AD2226)=0,COUNTIF(Y2219:AD2226,"NA")&gt;0),"NA",
SUM(Y2219:AD2226))))</f>
        <v>0</v>
      </c>
      <c r="Z2227" s="716"/>
      <c r="AA2227" s="716"/>
      <c r="AB2227" s="716"/>
      <c r="AC2227" s="716"/>
      <c r="AD2227" s="716"/>
      <c r="AE2227" s="164"/>
      <c r="AF2227" s="164"/>
      <c r="AG2227" s="164"/>
      <c r="AH2227" s="164"/>
      <c r="AI2227" s="164"/>
      <c r="AJ2227" s="164"/>
      <c r="AK2227" s="291">
        <f>SUM(AK2219:AK2226)</f>
        <v>0</v>
      </c>
      <c r="AL2227" s="297">
        <f>SUM(AL2219:AL2226)</f>
        <v>0</v>
      </c>
      <c r="AM2227" s="164"/>
      <c r="AN2227" s="164"/>
      <c r="AO2227" s="546">
        <f>SUM(AO2219:AO2226)</f>
        <v>0</v>
      </c>
    </row>
    <row r="2228" spans="1:41" ht="15" customHeight="1">
      <c r="A2228" s="57"/>
      <c r="B2228" s="26"/>
      <c r="C2228" s="26"/>
      <c r="D2228" s="26"/>
      <c r="E2228" s="26"/>
      <c r="F2228" s="26"/>
      <c r="G2228" s="26"/>
      <c r="H2228" s="26"/>
      <c r="I2228" s="26"/>
      <c r="J2228" s="26"/>
      <c r="K2228" s="26"/>
      <c r="L2228" s="26"/>
      <c r="M2228" s="26"/>
      <c r="N2228" s="26"/>
      <c r="O2228" s="26"/>
      <c r="P2228" s="26"/>
      <c r="Q2228" s="26"/>
      <c r="R2228" s="26"/>
      <c r="S2228" s="26"/>
      <c r="T2228" s="26"/>
      <c r="U2228" s="26"/>
      <c r="V2228" s="26"/>
      <c r="W2228" s="26"/>
      <c r="X2228" s="26"/>
      <c r="Y2228" s="26"/>
      <c r="Z2228" s="26"/>
      <c r="AA2228" s="26"/>
      <c r="AB2228" s="26"/>
      <c r="AC2228" s="26"/>
      <c r="AD2228" s="26"/>
      <c r="AE2228" s="164"/>
      <c r="AF2228" s="164"/>
      <c r="AG2228" s="164"/>
      <c r="AH2228" s="164"/>
      <c r="AI2228" s="164"/>
      <c r="AJ2228" s="164"/>
      <c r="AK2228" s="164"/>
      <c r="AL2228" s="164"/>
      <c r="AM2228" s="164"/>
      <c r="AN2228" s="164"/>
      <c r="AO2228" s="164"/>
    </row>
    <row r="2229" spans="1:41" ht="24" customHeight="1">
      <c r="A2229" s="57"/>
      <c r="B2229" s="26"/>
      <c r="C2229" s="876" t="s">
        <v>5300</v>
      </c>
      <c r="D2229" s="876"/>
      <c r="E2229" s="876"/>
      <c r="F2229" s="876"/>
      <c r="G2229" s="876"/>
      <c r="H2229" s="876"/>
      <c r="I2229" s="876"/>
      <c r="J2229" s="876"/>
      <c r="K2229" s="876"/>
      <c r="L2229" s="876"/>
      <c r="M2229" s="876"/>
      <c r="N2229" s="876"/>
      <c r="O2229" s="876"/>
      <c r="P2229" s="876"/>
      <c r="Q2229" s="876"/>
      <c r="R2229" s="876"/>
      <c r="S2229" s="876"/>
      <c r="T2229" s="876"/>
      <c r="U2229" s="876"/>
      <c r="V2229" s="876"/>
      <c r="W2229" s="876"/>
      <c r="X2229" s="876"/>
      <c r="Y2229" s="876"/>
      <c r="Z2229" s="876"/>
      <c r="AA2229" s="876"/>
      <c r="AB2229" s="876"/>
      <c r="AC2229" s="876"/>
      <c r="AD2229" s="876"/>
      <c r="AE2229" s="164"/>
      <c r="AF2229" s="164"/>
      <c r="AG2229" s="164"/>
      <c r="AH2229" s="164"/>
      <c r="AI2229" s="164"/>
      <c r="AJ2229" s="164"/>
      <c r="AK2229" s="164"/>
      <c r="AL2229" s="164"/>
      <c r="AM2229" s="164"/>
      <c r="AN2229" s="164"/>
      <c r="AO2229" s="164"/>
    </row>
    <row r="2230" spans="1:41" ht="60" customHeight="1">
      <c r="A2230" s="57"/>
      <c r="B2230" s="26"/>
      <c r="C2230" s="892"/>
      <c r="D2230" s="893"/>
      <c r="E2230" s="893"/>
      <c r="F2230" s="893"/>
      <c r="G2230" s="893"/>
      <c r="H2230" s="893"/>
      <c r="I2230" s="893"/>
      <c r="J2230" s="893"/>
      <c r="K2230" s="893"/>
      <c r="L2230" s="893"/>
      <c r="M2230" s="893"/>
      <c r="N2230" s="893"/>
      <c r="O2230" s="893"/>
      <c r="P2230" s="893"/>
      <c r="Q2230" s="893"/>
      <c r="R2230" s="893"/>
      <c r="S2230" s="893"/>
      <c r="T2230" s="893"/>
      <c r="U2230" s="893"/>
      <c r="V2230" s="893"/>
      <c r="W2230" s="893"/>
      <c r="X2230" s="893"/>
      <c r="Y2230" s="893"/>
      <c r="Z2230" s="893"/>
      <c r="AA2230" s="893"/>
      <c r="AB2230" s="893"/>
      <c r="AC2230" s="893"/>
      <c r="AD2230" s="894"/>
      <c r="AE2230" s="164"/>
      <c r="AF2230" s="164"/>
      <c r="AG2230" s="164"/>
      <c r="AH2230" s="164"/>
      <c r="AI2230" s="164"/>
      <c r="AJ2230" s="164"/>
      <c r="AK2230" s="164"/>
      <c r="AL2230" s="164"/>
      <c r="AM2230" s="164"/>
      <c r="AN2230" s="164"/>
      <c r="AO2230" s="164"/>
    </row>
    <row r="2231" spans="1:41" ht="15" customHeight="1">
      <c r="A2231" s="57"/>
      <c r="B2231" s="811" t="str">
        <f>IF(AG2219&gt;0,"Favor de ingresar toda la información requerida en la pregunta y/o verifique que no tenga información en celdas sombreadas","")</f>
        <v/>
      </c>
      <c r="C2231" s="811"/>
      <c r="D2231" s="811"/>
      <c r="E2231" s="811"/>
      <c r="F2231" s="811"/>
      <c r="G2231" s="811"/>
      <c r="H2231" s="811"/>
      <c r="I2231" s="811"/>
      <c r="J2231" s="811"/>
      <c r="K2231" s="811"/>
      <c r="L2231" s="811"/>
      <c r="M2231" s="811"/>
      <c r="N2231" s="811"/>
      <c r="O2231" s="811"/>
      <c r="P2231" s="811"/>
      <c r="Q2231" s="811"/>
      <c r="R2231" s="811"/>
      <c r="S2231" s="811"/>
      <c r="T2231" s="811"/>
      <c r="U2231" s="811"/>
      <c r="V2231" s="811"/>
      <c r="W2231" s="811"/>
      <c r="X2231" s="811"/>
      <c r="Y2231" s="811"/>
      <c r="Z2231" s="811"/>
      <c r="AA2231" s="811"/>
      <c r="AB2231" s="811"/>
      <c r="AC2231" s="811"/>
      <c r="AD2231" s="811"/>
      <c r="AE2231" s="164"/>
      <c r="AF2231" s="164"/>
      <c r="AG2231" s="164"/>
      <c r="AH2231" s="164"/>
      <c r="AI2231" s="164"/>
      <c r="AJ2231" s="164"/>
      <c r="AK2231" s="164"/>
      <c r="AL2231" s="164"/>
      <c r="AM2231" s="164"/>
      <c r="AN2231" s="164"/>
      <c r="AO2231" s="164"/>
    </row>
    <row r="2232" spans="1:41" ht="15" customHeight="1">
      <c r="A2232" s="57"/>
      <c r="B2232" s="809" t="str">
        <f>IF(AL2227&gt;0,"Alerta: debido a que cuenta con registros NS, debe proporcionar una justificación en el area de comentarios al final de la pregunta","")</f>
        <v/>
      </c>
      <c r="C2232" s="809"/>
      <c r="D2232" s="809"/>
      <c r="E2232" s="809"/>
      <c r="F2232" s="809"/>
      <c r="G2232" s="809"/>
      <c r="H2232" s="809"/>
      <c r="I2232" s="809"/>
      <c r="J2232" s="809"/>
      <c r="K2232" s="809"/>
      <c r="L2232" s="809"/>
      <c r="M2232" s="809"/>
      <c r="N2232" s="809"/>
      <c r="O2232" s="809"/>
      <c r="P2232" s="809"/>
      <c r="Q2232" s="809"/>
      <c r="R2232" s="809"/>
      <c r="S2232" s="809"/>
      <c r="T2232" s="809"/>
      <c r="U2232" s="809"/>
      <c r="V2232" s="809"/>
      <c r="W2232" s="809"/>
      <c r="X2232" s="809"/>
      <c r="Y2232" s="809"/>
      <c r="Z2232" s="809"/>
      <c r="AA2232" s="809"/>
      <c r="AB2232" s="809"/>
      <c r="AC2232" s="809"/>
      <c r="AD2232" s="809"/>
      <c r="AE2232" s="164"/>
      <c r="AF2232" s="164"/>
      <c r="AG2232" s="164"/>
      <c r="AH2232" s="164"/>
      <c r="AI2232" s="164"/>
      <c r="AJ2232" s="164"/>
      <c r="AK2232" s="164"/>
      <c r="AL2232" s="164"/>
      <c r="AM2232" s="164"/>
      <c r="AN2232" s="164"/>
      <c r="AO2232" s="164"/>
    </row>
    <row r="2233" spans="1:41" ht="15" customHeight="1">
      <c r="A2233" s="57"/>
      <c r="B2233" s="811" t="str">
        <f>IF(AK2227&gt;0,"Favor de revisar la suma y consistencia de totales y/o subtotales por celdas (numéricos y NS)","")</f>
        <v/>
      </c>
      <c r="C2233" s="811"/>
      <c r="D2233" s="811"/>
      <c r="E2233" s="811"/>
      <c r="F2233" s="811"/>
      <c r="G2233" s="811"/>
      <c r="H2233" s="811"/>
      <c r="I2233" s="811"/>
      <c r="J2233" s="811"/>
      <c r="K2233" s="811"/>
      <c r="L2233" s="811"/>
      <c r="M2233" s="811"/>
      <c r="N2233" s="811"/>
      <c r="O2233" s="811"/>
      <c r="P2233" s="811"/>
      <c r="Q2233" s="811"/>
      <c r="R2233" s="811"/>
      <c r="S2233" s="811"/>
      <c r="T2233" s="811"/>
      <c r="U2233" s="811"/>
      <c r="V2233" s="811"/>
      <c r="W2233" s="811"/>
      <c r="X2233" s="811"/>
      <c r="Y2233" s="811"/>
      <c r="Z2233" s="811"/>
      <c r="AA2233" s="811"/>
      <c r="AB2233" s="811"/>
      <c r="AC2233" s="811"/>
      <c r="AD2233" s="811"/>
      <c r="AE2233" s="164"/>
      <c r="AF2233" s="164"/>
      <c r="AG2233" s="164"/>
      <c r="AH2233" s="164"/>
      <c r="AI2233" s="164"/>
      <c r="AJ2233" s="164"/>
      <c r="AK2233" s="164"/>
      <c r="AL2233" s="164"/>
      <c r="AM2233" s="164"/>
      <c r="AN2233" s="164"/>
      <c r="AO2233" s="164"/>
    </row>
    <row r="2234" spans="1:41" ht="15" customHeight="1">
      <c r="A2234" s="57"/>
      <c r="B2234" s="844" t="str">
        <f>IF(AO2227&gt;0,"Alerta: debe de proporcionar una justificación de acuerdo a lo establecido en la instrucción 2","")</f>
        <v/>
      </c>
      <c r="C2234" s="844"/>
      <c r="D2234" s="844"/>
      <c r="E2234" s="844"/>
      <c r="F2234" s="844"/>
      <c r="G2234" s="844"/>
      <c r="H2234" s="844"/>
      <c r="I2234" s="844"/>
      <c r="J2234" s="844"/>
      <c r="K2234" s="844"/>
      <c r="L2234" s="844"/>
      <c r="M2234" s="844"/>
      <c r="N2234" s="844"/>
      <c r="O2234" s="844"/>
      <c r="P2234" s="844"/>
      <c r="Q2234" s="844"/>
      <c r="R2234" s="844"/>
      <c r="S2234" s="844"/>
      <c r="T2234" s="844"/>
      <c r="U2234" s="844"/>
      <c r="V2234" s="844"/>
      <c r="W2234" s="844"/>
      <c r="X2234" s="844"/>
      <c r="Y2234" s="844"/>
      <c r="Z2234" s="844"/>
      <c r="AA2234" s="844"/>
      <c r="AB2234" s="844"/>
      <c r="AC2234" s="844"/>
      <c r="AD2234" s="844"/>
      <c r="AE2234" s="844"/>
      <c r="AF2234" s="164"/>
      <c r="AG2234" s="164"/>
      <c r="AH2234" s="164"/>
      <c r="AI2234" s="164"/>
      <c r="AJ2234" s="164"/>
      <c r="AK2234" s="164"/>
      <c r="AL2234" s="164"/>
      <c r="AM2234" s="164"/>
      <c r="AN2234" s="164"/>
      <c r="AO2234" s="164"/>
    </row>
    <row r="2235" spans="1:41" ht="15" customHeight="1">
      <c r="A2235" s="57"/>
      <c r="B2235" s="26"/>
      <c r="C2235" s="26"/>
      <c r="D2235" s="26"/>
      <c r="E2235" s="26"/>
      <c r="F2235" s="26"/>
      <c r="G2235" s="26"/>
      <c r="H2235" s="26"/>
      <c r="I2235" s="26"/>
      <c r="J2235" s="26"/>
      <c r="K2235" s="26"/>
      <c r="L2235" s="26"/>
      <c r="M2235" s="26"/>
      <c r="N2235" s="26"/>
      <c r="O2235" s="26"/>
      <c r="P2235" s="26"/>
      <c r="Q2235" s="26"/>
      <c r="R2235" s="26"/>
      <c r="S2235" s="26"/>
      <c r="T2235" s="26"/>
      <c r="U2235" s="26"/>
      <c r="V2235" s="26"/>
      <c r="W2235" s="26"/>
      <c r="X2235" s="26"/>
      <c r="Y2235" s="26"/>
      <c r="Z2235" s="26"/>
      <c r="AA2235" s="26"/>
      <c r="AB2235" s="26"/>
      <c r="AC2235" s="26"/>
      <c r="AD2235" s="26"/>
      <c r="AE2235" s="164"/>
      <c r="AF2235" s="164"/>
      <c r="AG2235" s="164"/>
      <c r="AH2235" s="164"/>
      <c r="AI2235" s="164"/>
      <c r="AJ2235" s="164"/>
      <c r="AK2235" s="164"/>
      <c r="AL2235" s="164"/>
      <c r="AM2235" s="164"/>
      <c r="AN2235" s="164"/>
      <c r="AO2235" s="164"/>
    </row>
    <row r="2236" spans="1:41" ht="15" customHeight="1">
      <c r="A2236" s="57"/>
      <c r="B2236" s="26"/>
      <c r="C2236" s="26"/>
      <c r="D2236" s="26"/>
      <c r="E2236" s="26"/>
      <c r="F2236" s="26"/>
      <c r="G2236" s="26"/>
      <c r="H2236" s="26"/>
      <c r="I2236" s="26"/>
      <c r="J2236" s="26"/>
      <c r="K2236" s="26"/>
      <c r="L2236" s="26"/>
      <c r="M2236" s="26"/>
      <c r="N2236" s="26"/>
      <c r="O2236" s="26"/>
      <c r="P2236" s="26"/>
      <c r="Q2236" s="26"/>
      <c r="R2236" s="26"/>
      <c r="S2236" s="26"/>
      <c r="T2236" s="26"/>
      <c r="U2236" s="26"/>
      <c r="V2236" s="26"/>
      <c r="W2236" s="26"/>
      <c r="X2236" s="26"/>
      <c r="Y2236" s="26"/>
      <c r="Z2236" s="26"/>
      <c r="AA2236" s="26"/>
      <c r="AB2236" s="26"/>
      <c r="AC2236" s="26"/>
      <c r="AD2236" s="26"/>
      <c r="AE2236" s="164"/>
      <c r="AF2236" s="164"/>
      <c r="AG2236" s="164"/>
      <c r="AH2236" s="164"/>
      <c r="AI2236" s="164"/>
      <c r="AJ2236" s="164"/>
      <c r="AK2236" s="164"/>
      <c r="AL2236" s="164"/>
      <c r="AM2236" s="164"/>
      <c r="AN2236" s="164"/>
      <c r="AO2236" s="164"/>
    </row>
    <row r="2237" spans="1:41" ht="36" customHeight="1">
      <c r="A2237" s="50" t="s">
        <v>5803</v>
      </c>
      <c r="B2237" s="864" t="s">
        <v>5804</v>
      </c>
      <c r="C2237" s="864"/>
      <c r="D2237" s="864"/>
      <c r="E2237" s="864"/>
      <c r="F2237" s="864"/>
      <c r="G2237" s="864"/>
      <c r="H2237" s="864"/>
      <c r="I2237" s="864"/>
      <c r="J2237" s="864"/>
      <c r="K2237" s="864"/>
      <c r="L2237" s="864"/>
      <c r="M2237" s="864"/>
      <c r="N2237" s="864"/>
      <c r="O2237" s="864"/>
      <c r="P2237" s="864"/>
      <c r="Q2237" s="864"/>
      <c r="R2237" s="864"/>
      <c r="S2237" s="864"/>
      <c r="T2237" s="864"/>
      <c r="U2237" s="864"/>
      <c r="V2237" s="864"/>
      <c r="W2237" s="864"/>
      <c r="X2237" s="864"/>
      <c r="Y2237" s="864"/>
      <c r="Z2237" s="864"/>
      <c r="AA2237" s="864"/>
      <c r="AB2237" s="864"/>
      <c r="AC2237" s="864"/>
      <c r="AD2237" s="864"/>
      <c r="AE2237" s="164"/>
      <c r="AF2237" s="164"/>
      <c r="AG2237" s="164"/>
      <c r="AH2237" s="164"/>
      <c r="AI2237" s="164"/>
      <c r="AJ2237" s="164"/>
      <c r="AK2237" s="164"/>
      <c r="AL2237" s="164"/>
      <c r="AM2237" s="164"/>
      <c r="AN2237" s="164"/>
      <c r="AO2237" s="164"/>
    </row>
    <row r="2238" spans="1:41" ht="24" customHeight="1">
      <c r="A2238" s="50"/>
      <c r="B2238" s="52"/>
      <c r="C2238" s="733" t="s">
        <v>5805</v>
      </c>
      <c r="D2238" s="733"/>
      <c r="E2238" s="733"/>
      <c r="F2238" s="733"/>
      <c r="G2238" s="733"/>
      <c r="H2238" s="733"/>
      <c r="I2238" s="733"/>
      <c r="J2238" s="733"/>
      <c r="K2238" s="733"/>
      <c r="L2238" s="733"/>
      <c r="M2238" s="733"/>
      <c r="N2238" s="733"/>
      <c r="O2238" s="733"/>
      <c r="P2238" s="733"/>
      <c r="Q2238" s="733"/>
      <c r="R2238" s="733"/>
      <c r="S2238" s="733"/>
      <c r="T2238" s="733"/>
      <c r="U2238" s="733"/>
      <c r="V2238" s="733"/>
      <c r="W2238" s="733"/>
      <c r="X2238" s="733"/>
      <c r="Y2238" s="733"/>
      <c r="Z2238" s="733"/>
      <c r="AA2238" s="733"/>
      <c r="AB2238" s="733"/>
      <c r="AC2238" s="733"/>
      <c r="AD2238" s="733"/>
      <c r="AE2238" s="164"/>
      <c r="AF2238" s="164"/>
      <c r="AG2238" s="164"/>
      <c r="AH2238" s="164"/>
      <c r="AI2238" s="164"/>
      <c r="AJ2238" s="164"/>
      <c r="AK2238" s="164"/>
      <c r="AL2238" s="164"/>
      <c r="AM2238" s="164"/>
      <c r="AN2238" s="164"/>
      <c r="AO2238" s="164"/>
    </row>
    <row r="2239" spans="1:41" ht="24" customHeight="1">
      <c r="A2239" s="662"/>
      <c r="B2239" s="145"/>
      <c r="C2239" s="876" t="s">
        <v>5806</v>
      </c>
      <c r="D2239" s="876"/>
      <c r="E2239" s="876"/>
      <c r="F2239" s="876"/>
      <c r="G2239" s="876"/>
      <c r="H2239" s="876"/>
      <c r="I2239" s="876"/>
      <c r="J2239" s="876"/>
      <c r="K2239" s="876"/>
      <c r="L2239" s="876"/>
      <c r="M2239" s="876"/>
      <c r="N2239" s="876"/>
      <c r="O2239" s="876"/>
      <c r="P2239" s="876"/>
      <c r="Q2239" s="876"/>
      <c r="R2239" s="876"/>
      <c r="S2239" s="876"/>
      <c r="T2239" s="876"/>
      <c r="U2239" s="876"/>
      <c r="V2239" s="876"/>
      <c r="W2239" s="876"/>
      <c r="X2239" s="876"/>
      <c r="Y2239" s="876"/>
      <c r="Z2239" s="876"/>
      <c r="AA2239" s="876"/>
      <c r="AB2239" s="876"/>
      <c r="AC2239" s="876"/>
      <c r="AD2239" s="876"/>
      <c r="AE2239" s="164"/>
      <c r="AF2239" s="164"/>
      <c r="AG2239" s="164"/>
      <c r="AH2239" s="164"/>
      <c r="AI2239" s="164"/>
      <c r="AJ2239" s="164"/>
      <c r="AK2239" s="164"/>
      <c r="AL2239" s="164"/>
      <c r="AM2239" s="164"/>
      <c r="AN2239" s="164"/>
      <c r="AO2239" s="164"/>
    </row>
    <row r="2240" spans="1:41" ht="15" customHeight="1">
      <c r="A2240" s="22"/>
      <c r="B2240" s="15"/>
      <c r="C2240" s="733" t="s">
        <v>5807</v>
      </c>
      <c r="D2240" s="733"/>
      <c r="E2240" s="733"/>
      <c r="F2240" s="733"/>
      <c r="G2240" s="733"/>
      <c r="H2240" s="733"/>
      <c r="I2240" s="733"/>
      <c r="J2240" s="733"/>
      <c r="K2240" s="733"/>
      <c r="L2240" s="733"/>
      <c r="M2240" s="733"/>
      <c r="N2240" s="733"/>
      <c r="O2240" s="733"/>
      <c r="P2240" s="733"/>
      <c r="Q2240" s="733"/>
      <c r="R2240" s="733"/>
      <c r="S2240" s="733"/>
      <c r="T2240" s="733"/>
      <c r="U2240" s="733"/>
      <c r="V2240" s="733"/>
      <c r="W2240" s="733"/>
      <c r="X2240" s="733"/>
      <c r="Y2240" s="733"/>
      <c r="Z2240" s="733"/>
      <c r="AA2240" s="733"/>
      <c r="AB2240" s="733"/>
      <c r="AC2240" s="733"/>
      <c r="AD2240" s="733"/>
      <c r="AE2240" s="164"/>
      <c r="AF2240" s="164"/>
      <c r="AG2240" s="164"/>
      <c r="AH2240" s="164"/>
      <c r="AI2240" s="164"/>
      <c r="AJ2240" s="164"/>
      <c r="AK2240" s="164"/>
      <c r="AL2240" s="164"/>
      <c r="AM2240" s="164"/>
      <c r="AN2240" s="164"/>
      <c r="AO2240" s="164"/>
    </row>
    <row r="2241" spans="1:39" ht="15" customHeight="1">
      <c r="A2241" s="22"/>
      <c r="B2241" s="15"/>
      <c r="C2241" s="733" t="s">
        <v>5808</v>
      </c>
      <c r="D2241" s="733"/>
      <c r="E2241" s="733"/>
      <c r="F2241" s="733"/>
      <c r="G2241" s="733"/>
      <c r="H2241" s="733"/>
      <c r="I2241" s="733"/>
      <c r="J2241" s="733"/>
      <c r="K2241" s="733"/>
      <c r="L2241" s="733"/>
      <c r="M2241" s="733"/>
      <c r="N2241" s="733"/>
      <c r="O2241" s="733"/>
      <c r="P2241" s="733"/>
      <c r="Q2241" s="733"/>
      <c r="R2241" s="733"/>
      <c r="S2241" s="733"/>
      <c r="T2241" s="733"/>
      <c r="U2241" s="733"/>
      <c r="V2241" s="733"/>
      <c r="W2241" s="733"/>
      <c r="X2241" s="733"/>
      <c r="Y2241" s="733"/>
      <c r="Z2241" s="733"/>
      <c r="AA2241" s="733"/>
      <c r="AB2241" s="733"/>
      <c r="AC2241" s="733"/>
      <c r="AD2241" s="733"/>
      <c r="AE2241" s="164"/>
      <c r="AF2241" s="164"/>
      <c r="AG2241" s="164"/>
      <c r="AH2241" s="164"/>
      <c r="AI2241" s="164"/>
      <c r="AJ2241" s="164"/>
      <c r="AK2241" s="164"/>
      <c r="AL2241" s="164"/>
      <c r="AM2241" s="164"/>
    </row>
    <row r="2242" spans="1:39" ht="36" customHeight="1">
      <c r="A2242" s="662"/>
      <c r="B2242" s="145"/>
      <c r="C2242" s="876" t="s">
        <v>5809</v>
      </c>
      <c r="D2242" s="876"/>
      <c r="E2242" s="876"/>
      <c r="F2242" s="876"/>
      <c r="G2242" s="876"/>
      <c r="H2242" s="876"/>
      <c r="I2242" s="876"/>
      <c r="J2242" s="876"/>
      <c r="K2242" s="876"/>
      <c r="L2242" s="876"/>
      <c r="M2242" s="876"/>
      <c r="N2242" s="876"/>
      <c r="O2242" s="876"/>
      <c r="P2242" s="876"/>
      <c r="Q2242" s="876"/>
      <c r="R2242" s="876"/>
      <c r="S2242" s="876"/>
      <c r="T2242" s="876"/>
      <c r="U2242" s="876"/>
      <c r="V2242" s="876"/>
      <c r="W2242" s="876"/>
      <c r="X2242" s="876"/>
      <c r="Y2242" s="876"/>
      <c r="Z2242" s="876"/>
      <c r="AA2242" s="876"/>
      <c r="AB2242" s="876"/>
      <c r="AC2242" s="876"/>
      <c r="AD2242" s="876"/>
      <c r="AE2242" s="164"/>
      <c r="AF2242" s="164"/>
      <c r="AG2242" s="164"/>
      <c r="AH2242" s="164"/>
      <c r="AI2242" s="164"/>
      <c r="AJ2242" s="164"/>
      <c r="AK2242" s="164"/>
      <c r="AL2242" s="164"/>
      <c r="AM2242" s="164"/>
    </row>
    <row r="2243" spans="1:39" ht="15" customHeight="1">
      <c r="A2243" s="57"/>
      <c r="B2243" s="26"/>
      <c r="C2243" s="26"/>
      <c r="D2243" s="26"/>
      <c r="E2243" s="26"/>
      <c r="F2243" s="26"/>
      <c r="G2243" s="26"/>
      <c r="H2243" s="26"/>
      <c r="I2243" s="26"/>
      <c r="J2243" s="26"/>
      <c r="K2243" s="26"/>
      <c r="L2243" s="26"/>
      <c r="M2243" s="26"/>
      <c r="N2243" s="26"/>
      <c r="O2243" s="26"/>
      <c r="P2243" s="26"/>
      <c r="Q2243" s="26"/>
      <c r="R2243" s="26"/>
      <c r="S2243" s="26"/>
      <c r="T2243" s="26"/>
      <c r="U2243" s="26"/>
      <c r="V2243" s="26"/>
      <c r="W2243" s="26"/>
      <c r="X2243" s="26"/>
      <c r="Y2243" s="26"/>
      <c r="Z2243" s="26"/>
      <c r="AA2243" s="26"/>
      <c r="AB2243" s="26"/>
      <c r="AC2243" s="26"/>
      <c r="AD2243" s="26"/>
      <c r="AE2243" s="164"/>
      <c r="AF2243" s="164"/>
      <c r="AG2243" s="164"/>
      <c r="AH2243" s="164"/>
      <c r="AI2243" s="785" t="s">
        <v>5314</v>
      </c>
      <c r="AJ2243" s="785"/>
      <c r="AK2243" s="326" t="s">
        <v>5080</v>
      </c>
      <c r="AL2243" s="540" t="s">
        <v>5081</v>
      </c>
      <c r="AM2243" s="351" t="s">
        <v>5313</v>
      </c>
    </row>
    <row r="2244" spans="1:39" ht="48" customHeight="1">
      <c r="A2244" s="57"/>
      <c r="B2244" s="26"/>
      <c r="C2244" s="912" t="s">
        <v>5810</v>
      </c>
      <c r="D2244" s="913"/>
      <c r="E2244" s="913"/>
      <c r="F2244" s="913"/>
      <c r="G2244" s="913"/>
      <c r="H2244" s="913"/>
      <c r="I2244" s="913"/>
      <c r="J2244" s="913"/>
      <c r="K2244" s="913"/>
      <c r="L2244" s="914"/>
      <c r="M2244" s="912" t="s">
        <v>5811</v>
      </c>
      <c r="N2244" s="913"/>
      <c r="O2244" s="913"/>
      <c r="P2244" s="913"/>
      <c r="Q2244" s="913"/>
      <c r="R2244" s="913"/>
      <c r="S2244" s="913"/>
      <c r="T2244" s="913"/>
      <c r="U2244" s="914"/>
      <c r="V2244" s="912" t="s">
        <v>5812</v>
      </c>
      <c r="W2244" s="913"/>
      <c r="X2244" s="913"/>
      <c r="Y2244" s="913"/>
      <c r="Z2244" s="913"/>
      <c r="AA2244" s="913"/>
      <c r="AB2244" s="913"/>
      <c r="AC2244" s="913"/>
      <c r="AD2244" s="914"/>
      <c r="AE2244" s="164"/>
      <c r="AF2244" s="164"/>
      <c r="AG2244" s="287" t="s">
        <v>5088</v>
      </c>
      <c r="AH2244" s="297" t="s">
        <v>5089</v>
      </c>
      <c r="AI2244" s="397" t="s">
        <v>5813</v>
      </c>
      <c r="AJ2244" s="399" t="s">
        <v>5814</v>
      </c>
      <c r="AK2244" s="325" t="s">
        <v>5580</v>
      </c>
      <c r="AL2244" s="256" t="s">
        <v>5815</v>
      </c>
      <c r="AM2244" s="400" t="s">
        <v>5816</v>
      </c>
    </row>
    <row r="2245" spans="1:39" ht="15" customHeight="1">
      <c r="A2245" s="57"/>
      <c r="B2245" s="26"/>
      <c r="C2245" s="890"/>
      <c r="D2245" s="720"/>
      <c r="E2245" s="720"/>
      <c r="F2245" s="720"/>
      <c r="G2245" s="720"/>
      <c r="H2245" s="720"/>
      <c r="I2245" s="720"/>
      <c r="J2245" s="720"/>
      <c r="K2245" s="720"/>
      <c r="L2245" s="720"/>
      <c r="M2245" s="1009"/>
      <c r="N2245" s="1009"/>
      <c r="O2245" s="1009"/>
      <c r="P2245" s="1009"/>
      <c r="Q2245" s="1009"/>
      <c r="R2245" s="1009"/>
      <c r="S2245" s="1009"/>
      <c r="T2245" s="1009"/>
      <c r="U2245" s="1009"/>
      <c r="V2245" s="1009"/>
      <c r="W2245" s="1009"/>
      <c r="X2245" s="1009"/>
      <c r="Y2245" s="1009"/>
      <c r="Z2245" s="1009"/>
      <c r="AA2245" s="1009"/>
      <c r="AB2245" s="1009"/>
      <c r="AC2245" s="1009"/>
      <c r="AD2245" s="1009"/>
      <c r="AE2245" s="164"/>
      <c r="AF2245" s="164"/>
      <c r="AG2245" s="199">
        <f>IF(AND(SUM($S$2224)=0,COUNTA(C2245:AD2245)=0),0,IF(AND(SUM(S2224)&gt;0,C2245&lt;&gt;"",C2245&lt;&gt;1,COUNTA(M2245:AD2245)=0),0,IF(AND(SUM(S2224)&gt;0,C2245&lt;&gt;"",C2245=1,COUNTA(M2245:AD2245)=2),0,IF(COUNTA(C2245:AD2245)=0,0,1))))</f>
        <v>0</v>
      </c>
      <c r="AH2245" s="298">
        <f>COUNTIF(I2245:Z2245,"NS")</f>
        <v>0</v>
      </c>
      <c r="AI2245" s="262">
        <f>IF(ISNUMBER(M2245),0,IF(OR(M2245="",M2245="NA",M2245="NS"),0,1))</f>
        <v>0</v>
      </c>
      <c r="AJ2245" s="398">
        <f>IF(ISNUMBER(V2245),0,IF(OR(V2245="",V2245="NA",V2245="NS"),0,1))</f>
        <v>0</v>
      </c>
      <c r="AK2245" s="326">
        <f>IF(AND($C$2245&lt;&gt;"",$C$2245&lt;&gt;1,COUNTA(M2245:AD2245)&gt;0),1,0)</f>
        <v>0</v>
      </c>
      <c r="AL2245" s="540">
        <f>IF(OR(V2245="NS",M2245="NS"),0,IF(AND(V2245="NA",M2245="NA"),0,IF(V2245&lt;=M2245,0,1)))</f>
        <v>0</v>
      </c>
      <c r="AM2245" s="351">
        <f>IF(AND(SUM($S$2224)=0,COUNTA(C2245:AD2245)&gt;0),1,0)</f>
        <v>0</v>
      </c>
    </row>
    <row r="2246" spans="1:39" ht="15" customHeight="1">
      <c r="A2246" s="57"/>
      <c r="B2246" s="26"/>
      <c r="C2246" s="26"/>
      <c r="D2246" s="26"/>
      <c r="E2246" s="26"/>
      <c r="F2246" s="26"/>
      <c r="G2246" s="26"/>
      <c r="H2246" s="26"/>
      <c r="I2246" s="26"/>
      <c r="J2246" s="26"/>
      <c r="K2246" s="26"/>
      <c r="L2246" s="26"/>
      <c r="M2246" s="26"/>
      <c r="N2246" s="26"/>
      <c r="O2246" s="26"/>
      <c r="P2246" s="26"/>
      <c r="Q2246" s="26"/>
      <c r="R2246" s="26"/>
      <c r="S2246" s="26"/>
      <c r="T2246" s="26"/>
      <c r="U2246" s="26"/>
      <c r="V2246" s="26"/>
      <c r="W2246" s="26"/>
      <c r="X2246" s="26"/>
      <c r="Y2246" s="26"/>
      <c r="Z2246" s="26"/>
      <c r="AA2246" s="26"/>
      <c r="AB2246" s="26"/>
      <c r="AC2246" s="26"/>
      <c r="AD2246" s="26"/>
      <c r="AE2246" s="164"/>
      <c r="AF2246" s="164"/>
      <c r="AG2246" s="164"/>
      <c r="AH2246" s="164"/>
      <c r="AI2246" s="164"/>
      <c r="AJ2246" s="401">
        <f>SUM(AI2245:AJ2245)</f>
        <v>0</v>
      </c>
      <c r="AK2246" s="164"/>
      <c r="AL2246" s="164"/>
      <c r="AM2246" s="164"/>
    </row>
    <row r="2247" spans="1:39" ht="24" customHeight="1">
      <c r="A2247" s="57"/>
      <c r="B2247" s="26"/>
      <c r="C2247" s="876" t="s">
        <v>5300</v>
      </c>
      <c r="D2247" s="876"/>
      <c r="E2247" s="876"/>
      <c r="F2247" s="876"/>
      <c r="G2247" s="876"/>
      <c r="H2247" s="876"/>
      <c r="I2247" s="876"/>
      <c r="J2247" s="876"/>
      <c r="K2247" s="876"/>
      <c r="L2247" s="876"/>
      <c r="M2247" s="876"/>
      <c r="N2247" s="876"/>
      <c r="O2247" s="876"/>
      <c r="P2247" s="876"/>
      <c r="Q2247" s="876"/>
      <c r="R2247" s="876"/>
      <c r="S2247" s="876"/>
      <c r="T2247" s="876"/>
      <c r="U2247" s="876"/>
      <c r="V2247" s="876"/>
      <c r="W2247" s="876"/>
      <c r="X2247" s="876"/>
      <c r="Y2247" s="876"/>
      <c r="Z2247" s="876"/>
      <c r="AA2247" s="876"/>
      <c r="AB2247" s="876"/>
      <c r="AC2247" s="876"/>
      <c r="AD2247" s="876"/>
      <c r="AE2247" s="164"/>
      <c r="AF2247" s="164"/>
      <c r="AG2247" s="164"/>
      <c r="AH2247" s="164"/>
      <c r="AI2247" s="164"/>
      <c r="AJ2247" s="164"/>
      <c r="AK2247" s="164"/>
      <c r="AL2247" s="164"/>
      <c r="AM2247" s="164"/>
    </row>
    <row r="2248" spans="1:39" ht="60" customHeight="1">
      <c r="A2248" s="57"/>
      <c r="B2248" s="26"/>
      <c r="C2248" s="892"/>
      <c r="D2248" s="893"/>
      <c r="E2248" s="893"/>
      <c r="F2248" s="893"/>
      <c r="G2248" s="893"/>
      <c r="H2248" s="893"/>
      <c r="I2248" s="893"/>
      <c r="J2248" s="893"/>
      <c r="K2248" s="893"/>
      <c r="L2248" s="893"/>
      <c r="M2248" s="893"/>
      <c r="N2248" s="893"/>
      <c r="O2248" s="893"/>
      <c r="P2248" s="893"/>
      <c r="Q2248" s="893"/>
      <c r="R2248" s="893"/>
      <c r="S2248" s="893"/>
      <c r="T2248" s="893"/>
      <c r="U2248" s="893"/>
      <c r="V2248" s="893"/>
      <c r="W2248" s="893"/>
      <c r="X2248" s="893"/>
      <c r="Y2248" s="893"/>
      <c r="Z2248" s="893"/>
      <c r="AA2248" s="893"/>
      <c r="AB2248" s="893"/>
      <c r="AC2248" s="893"/>
      <c r="AD2248" s="894"/>
      <c r="AE2248" s="164"/>
      <c r="AF2248" s="164"/>
      <c r="AG2248" s="164"/>
      <c r="AH2248" s="164"/>
      <c r="AI2248" s="164"/>
      <c r="AJ2248" s="164"/>
      <c r="AK2248" s="164"/>
      <c r="AL2248" s="164"/>
      <c r="AM2248" s="164"/>
    </row>
    <row r="2249" spans="1:39" ht="15" customHeight="1">
      <c r="A2249" s="57"/>
      <c r="B2249" s="811" t="str">
        <f>IF(AG2245&gt;0,"Favor de ingresar toda la información requerida en la pregunta y/o verifique que no tenga información en celdas sombreadas","")</f>
        <v/>
      </c>
      <c r="C2249" s="811"/>
      <c r="D2249" s="811"/>
      <c r="E2249" s="811"/>
      <c r="F2249" s="811"/>
      <c r="G2249" s="811"/>
      <c r="H2249" s="811"/>
      <c r="I2249" s="811"/>
      <c r="J2249" s="811"/>
      <c r="K2249" s="811"/>
      <c r="L2249" s="811"/>
      <c r="M2249" s="811"/>
      <c r="N2249" s="811"/>
      <c r="O2249" s="811"/>
      <c r="P2249" s="811"/>
      <c r="Q2249" s="811"/>
      <c r="R2249" s="811"/>
      <c r="S2249" s="811"/>
      <c r="T2249" s="811"/>
      <c r="U2249" s="811"/>
      <c r="V2249" s="811"/>
      <c r="W2249" s="811"/>
      <c r="X2249" s="811"/>
      <c r="Y2249" s="811"/>
      <c r="Z2249" s="811"/>
      <c r="AA2249" s="811"/>
      <c r="AB2249" s="811"/>
      <c r="AC2249" s="811"/>
      <c r="AD2249" s="811"/>
      <c r="AE2249" s="164"/>
      <c r="AF2249" s="164"/>
      <c r="AG2249" s="164"/>
      <c r="AH2249" s="164"/>
      <c r="AI2249" s="164"/>
      <c r="AJ2249" s="164"/>
      <c r="AK2249" s="164"/>
      <c r="AL2249" s="164"/>
      <c r="AM2249" s="164"/>
    </row>
    <row r="2250" spans="1:39" ht="15" customHeight="1">
      <c r="A2250" s="57"/>
      <c r="B2250" s="809" t="str">
        <f>IF(AH2245&gt;0,"Alerta: debido a que cuenta con registros NS, debe proporcionar una justificación en el area de comentarios al final de la pregunta","")</f>
        <v/>
      </c>
      <c r="C2250" s="809"/>
      <c r="D2250" s="809"/>
      <c r="E2250" s="809"/>
      <c r="F2250" s="809"/>
      <c r="G2250" s="809"/>
      <c r="H2250" s="809"/>
      <c r="I2250" s="809"/>
      <c r="J2250" s="809"/>
      <c r="K2250" s="809"/>
      <c r="L2250" s="809"/>
      <c r="M2250" s="809"/>
      <c r="N2250" s="809"/>
      <c r="O2250" s="809"/>
      <c r="P2250" s="809"/>
      <c r="Q2250" s="809"/>
      <c r="R2250" s="809"/>
      <c r="S2250" s="809"/>
      <c r="T2250" s="809"/>
      <c r="U2250" s="809"/>
      <c r="V2250" s="809"/>
      <c r="W2250" s="809"/>
      <c r="X2250" s="809"/>
      <c r="Y2250" s="809"/>
      <c r="Z2250" s="809"/>
      <c r="AA2250" s="809"/>
      <c r="AB2250" s="809"/>
      <c r="AC2250" s="809"/>
      <c r="AD2250" s="809"/>
      <c r="AE2250" s="164"/>
      <c r="AF2250" s="164"/>
      <c r="AG2250" s="164"/>
      <c r="AH2250" s="164"/>
      <c r="AI2250" s="164"/>
      <c r="AJ2250" s="164"/>
      <c r="AK2250" s="164"/>
      <c r="AL2250" s="164"/>
      <c r="AM2250" s="164"/>
    </row>
    <row r="2251" spans="1:39" ht="15" customHeight="1">
      <c r="A2251" s="57"/>
      <c r="B2251" s="811" t="str">
        <f>IF(AL2245&gt;0,"Favor de revisar la instrucción 5 y verifique que se cumplan con los criterios establecidos","")</f>
        <v/>
      </c>
      <c r="C2251" s="811"/>
      <c r="D2251" s="811"/>
      <c r="E2251" s="811"/>
      <c r="F2251" s="811"/>
      <c r="G2251" s="811"/>
      <c r="H2251" s="811"/>
      <c r="I2251" s="811"/>
      <c r="J2251" s="811"/>
      <c r="K2251" s="811"/>
      <c r="L2251" s="811"/>
      <c r="M2251" s="811"/>
      <c r="N2251" s="811"/>
      <c r="O2251" s="811"/>
      <c r="P2251" s="811"/>
      <c r="Q2251" s="811"/>
      <c r="R2251" s="811"/>
      <c r="S2251" s="811"/>
      <c r="T2251" s="811"/>
      <c r="U2251" s="811"/>
      <c r="V2251" s="811"/>
      <c r="W2251" s="811"/>
      <c r="X2251" s="811"/>
      <c r="Y2251" s="811"/>
      <c r="Z2251" s="811"/>
      <c r="AA2251" s="811"/>
      <c r="AB2251" s="811"/>
      <c r="AC2251" s="811"/>
      <c r="AD2251" s="811"/>
      <c r="AE2251" s="164"/>
      <c r="AF2251" s="164"/>
      <c r="AG2251" s="164"/>
      <c r="AH2251" s="164"/>
      <c r="AI2251" s="164"/>
      <c r="AJ2251" s="164"/>
      <c r="AK2251" s="164"/>
      <c r="AL2251" s="164"/>
      <c r="AM2251" s="164"/>
    </row>
    <row r="2252" spans="1:39" ht="15" customHeight="1">
      <c r="A2252" s="57"/>
      <c r="B2252" s="807" t="str">
        <f>IF(AJ2246&gt;0,"Los ingresos brutos mensuales deben anotarse en pesos mexicanos (no debe agregar la frase “miles o millones de pesos”)","")</f>
        <v/>
      </c>
      <c r="C2252" s="807"/>
      <c r="D2252" s="807"/>
      <c r="E2252" s="807"/>
      <c r="F2252" s="807"/>
      <c r="G2252" s="807"/>
      <c r="H2252" s="807"/>
      <c r="I2252" s="807"/>
      <c r="J2252" s="807"/>
      <c r="K2252" s="807"/>
      <c r="L2252" s="807"/>
      <c r="M2252" s="807"/>
      <c r="N2252" s="807"/>
      <c r="O2252" s="807"/>
      <c r="P2252" s="807"/>
      <c r="Q2252" s="807"/>
      <c r="R2252" s="807"/>
      <c r="S2252" s="807"/>
      <c r="T2252" s="807"/>
      <c r="U2252" s="807"/>
      <c r="V2252" s="807"/>
      <c r="W2252" s="807"/>
      <c r="X2252" s="807"/>
      <c r="Y2252" s="807"/>
      <c r="Z2252" s="807"/>
      <c r="AA2252" s="807"/>
      <c r="AB2252" s="807"/>
      <c r="AC2252" s="807"/>
      <c r="AD2252" s="807"/>
      <c r="AE2252" s="164"/>
      <c r="AF2252" s="164"/>
      <c r="AG2252" s="164"/>
      <c r="AH2252" s="164"/>
      <c r="AI2252" s="164"/>
      <c r="AJ2252" s="164"/>
      <c r="AK2252" s="164"/>
      <c r="AL2252" s="164"/>
      <c r="AM2252" s="164"/>
    </row>
    <row r="2253" spans="1:39" ht="15" customHeight="1">
      <c r="A2253" s="57"/>
      <c r="B2253" s="26"/>
      <c r="C2253" s="26"/>
      <c r="D2253" s="26"/>
      <c r="E2253" s="26"/>
      <c r="F2253" s="26"/>
      <c r="G2253" s="26"/>
      <c r="H2253" s="26"/>
      <c r="I2253" s="26"/>
      <c r="J2253" s="26"/>
      <c r="K2253" s="26"/>
      <c r="L2253" s="26"/>
      <c r="M2253" s="26"/>
      <c r="N2253" s="26"/>
      <c r="O2253" s="26"/>
      <c r="P2253" s="26"/>
      <c r="Q2253" s="26"/>
      <c r="R2253" s="26"/>
      <c r="S2253" s="26"/>
      <c r="T2253" s="26"/>
      <c r="U2253" s="26"/>
      <c r="V2253" s="26"/>
      <c r="W2253" s="26"/>
      <c r="X2253" s="26"/>
      <c r="Y2253" s="26"/>
      <c r="Z2253" s="26"/>
      <c r="AA2253" s="26"/>
      <c r="AB2253" s="26"/>
      <c r="AC2253" s="26"/>
      <c r="AD2253" s="26"/>
      <c r="AE2253" s="164"/>
      <c r="AF2253" s="164"/>
      <c r="AG2253" s="164"/>
      <c r="AH2253" s="164"/>
      <c r="AI2253" s="164"/>
      <c r="AJ2253" s="164"/>
      <c r="AK2253" s="164"/>
      <c r="AL2253" s="164"/>
      <c r="AM2253" s="164"/>
    </row>
    <row r="2254" spans="1:39" ht="15" customHeight="1">
      <c r="A2254" s="57"/>
      <c r="B2254" s="26"/>
      <c r="C2254" s="26"/>
      <c r="D2254" s="26"/>
      <c r="E2254" s="26"/>
      <c r="F2254" s="26"/>
      <c r="G2254" s="26"/>
      <c r="H2254" s="26"/>
      <c r="I2254" s="26"/>
      <c r="J2254" s="26"/>
      <c r="K2254" s="26"/>
      <c r="L2254" s="26"/>
      <c r="M2254" s="26"/>
      <c r="N2254" s="26"/>
      <c r="O2254" s="26"/>
      <c r="P2254" s="26"/>
      <c r="Q2254" s="26"/>
      <c r="R2254" s="26"/>
      <c r="S2254" s="26"/>
      <c r="T2254" s="26"/>
      <c r="U2254" s="26"/>
      <c r="V2254" s="26"/>
      <c r="W2254" s="26"/>
      <c r="X2254" s="26"/>
      <c r="Y2254" s="26"/>
      <c r="Z2254" s="26"/>
      <c r="AA2254" s="26"/>
      <c r="AB2254" s="26"/>
      <c r="AC2254" s="26"/>
      <c r="AD2254" s="26"/>
      <c r="AE2254" s="164"/>
      <c r="AF2254" s="164"/>
      <c r="AG2254" s="164"/>
      <c r="AH2254" s="164"/>
      <c r="AI2254" s="164"/>
      <c r="AJ2254" s="164"/>
      <c r="AK2254" s="164"/>
      <c r="AL2254" s="164"/>
      <c r="AM2254" s="164"/>
    </row>
    <row r="2255" spans="1:39" customFormat="1" ht="24" customHeight="1">
      <c r="A2255" s="50" t="s">
        <v>5817</v>
      </c>
      <c r="B2255" s="864" t="s">
        <v>5818</v>
      </c>
      <c r="C2255" s="864"/>
      <c r="D2255" s="864"/>
      <c r="E2255" s="864"/>
      <c r="F2255" s="864"/>
      <c r="G2255" s="864"/>
      <c r="H2255" s="864"/>
      <c r="I2255" s="864"/>
      <c r="J2255" s="864"/>
      <c r="K2255" s="864"/>
      <c r="L2255" s="864"/>
      <c r="M2255" s="864"/>
      <c r="N2255" s="864"/>
      <c r="O2255" s="864"/>
      <c r="P2255" s="864"/>
      <c r="Q2255" s="864"/>
      <c r="R2255" s="864"/>
      <c r="S2255" s="864"/>
      <c r="T2255" s="864"/>
      <c r="U2255" s="864"/>
      <c r="V2255" s="864"/>
      <c r="W2255" s="864"/>
      <c r="X2255" s="864"/>
      <c r="Y2255" s="864"/>
      <c r="Z2255" s="864"/>
      <c r="AA2255" s="864"/>
      <c r="AB2255" s="864"/>
      <c r="AC2255" s="864"/>
      <c r="AD2255" s="864"/>
    </row>
    <row r="2256" spans="1:39" customFormat="1" ht="36" customHeight="1">
      <c r="A2256" s="22"/>
      <c r="B2256" s="26"/>
      <c r="C2256" s="733" t="s">
        <v>5819</v>
      </c>
      <c r="D2256" s="733"/>
      <c r="E2256" s="733"/>
      <c r="F2256" s="733"/>
      <c r="G2256" s="733"/>
      <c r="H2256" s="733"/>
      <c r="I2256" s="733"/>
      <c r="J2256" s="733"/>
      <c r="K2256" s="733"/>
      <c r="L2256" s="733"/>
      <c r="M2256" s="733"/>
      <c r="N2256" s="733"/>
      <c r="O2256" s="733"/>
      <c r="P2256" s="733"/>
      <c r="Q2256" s="733"/>
      <c r="R2256" s="733"/>
      <c r="S2256" s="733"/>
      <c r="T2256" s="733"/>
      <c r="U2256" s="733"/>
      <c r="V2256" s="733"/>
      <c r="W2256" s="733"/>
      <c r="X2256" s="733"/>
      <c r="Y2256" s="733"/>
      <c r="Z2256" s="733"/>
      <c r="AA2256" s="733"/>
      <c r="AB2256" s="733"/>
      <c r="AC2256" s="733"/>
      <c r="AD2256" s="733"/>
    </row>
    <row r="2257" spans="1:36" customFormat="1" ht="24" customHeight="1">
      <c r="A2257" s="22"/>
      <c r="B2257" s="26"/>
      <c r="C2257" s="733" t="s">
        <v>5820</v>
      </c>
      <c r="D2257" s="733"/>
      <c r="E2257" s="733"/>
      <c r="F2257" s="733"/>
      <c r="G2257" s="733"/>
      <c r="H2257" s="733"/>
      <c r="I2257" s="733"/>
      <c r="J2257" s="733"/>
      <c r="K2257" s="733"/>
      <c r="L2257" s="733"/>
      <c r="M2257" s="733"/>
      <c r="N2257" s="733"/>
      <c r="O2257" s="733"/>
      <c r="P2257" s="733"/>
      <c r="Q2257" s="733"/>
      <c r="R2257" s="733"/>
      <c r="S2257" s="733"/>
      <c r="T2257" s="733"/>
      <c r="U2257" s="733"/>
      <c r="V2257" s="733"/>
      <c r="W2257" s="733"/>
      <c r="X2257" s="733"/>
      <c r="Y2257" s="733"/>
      <c r="Z2257" s="733"/>
      <c r="AA2257" s="733"/>
      <c r="AB2257" s="733"/>
      <c r="AC2257" s="733"/>
      <c r="AD2257" s="733"/>
    </row>
    <row r="2258" spans="1:36" customFormat="1" ht="15" customHeight="1">
      <c r="A2258" s="22"/>
      <c r="B2258" s="26"/>
      <c r="C2258" s="733" t="s">
        <v>5821</v>
      </c>
      <c r="D2258" s="733"/>
      <c r="E2258" s="733"/>
      <c r="F2258" s="733"/>
      <c r="G2258" s="733"/>
      <c r="H2258" s="733"/>
      <c r="I2258" s="733"/>
      <c r="J2258" s="733"/>
      <c r="K2258" s="733"/>
      <c r="L2258" s="733"/>
      <c r="M2258" s="733"/>
      <c r="N2258" s="733"/>
      <c r="O2258" s="733"/>
      <c r="P2258" s="733"/>
      <c r="Q2258" s="733"/>
      <c r="R2258" s="733"/>
      <c r="S2258" s="733"/>
      <c r="T2258" s="733"/>
      <c r="U2258" s="733"/>
      <c r="V2258" s="733"/>
      <c r="W2258" s="733"/>
      <c r="X2258" s="733"/>
      <c r="Y2258" s="733"/>
      <c r="Z2258" s="733"/>
      <c r="AA2258" s="733"/>
      <c r="AB2258" s="733"/>
      <c r="AC2258" s="733"/>
      <c r="AD2258" s="733"/>
    </row>
    <row r="2259" spans="1:36" customFormat="1" ht="15" customHeight="1">
      <c r="A2259" s="22"/>
      <c r="B2259" s="26"/>
      <c r="C2259" s="733" t="s">
        <v>5822</v>
      </c>
      <c r="D2259" s="733"/>
      <c r="E2259" s="733"/>
      <c r="F2259" s="733"/>
      <c r="G2259" s="733"/>
      <c r="H2259" s="733"/>
      <c r="I2259" s="733"/>
      <c r="J2259" s="733"/>
      <c r="K2259" s="733"/>
      <c r="L2259" s="733"/>
      <c r="M2259" s="733"/>
      <c r="N2259" s="733"/>
      <c r="O2259" s="733"/>
      <c r="P2259" s="733"/>
      <c r="Q2259" s="733"/>
      <c r="R2259" s="733"/>
      <c r="S2259" s="733"/>
      <c r="T2259" s="733"/>
      <c r="U2259" s="733"/>
      <c r="V2259" s="733"/>
      <c r="W2259" s="733"/>
      <c r="X2259" s="733"/>
      <c r="Y2259" s="733"/>
      <c r="Z2259" s="733"/>
      <c r="AA2259" s="733"/>
      <c r="AB2259" s="733"/>
      <c r="AC2259" s="733"/>
      <c r="AD2259" s="733"/>
      <c r="AG2259" s="326" t="s">
        <v>5313</v>
      </c>
      <c r="AH2259" s="262" t="s">
        <v>5314</v>
      </c>
      <c r="AI2259" s="376" t="s">
        <v>5315</v>
      </c>
    </row>
    <row r="2260" spans="1:36" customFormat="1" ht="24" customHeight="1">
      <c r="A2260" s="22"/>
      <c r="B2260" s="26"/>
      <c r="C2260" s="876" t="s">
        <v>5823</v>
      </c>
      <c r="D2260" s="876"/>
      <c r="E2260" s="876"/>
      <c r="F2260" s="876"/>
      <c r="G2260" s="876"/>
      <c r="H2260" s="876"/>
      <c r="I2260" s="876"/>
      <c r="J2260" s="876"/>
      <c r="K2260" s="876"/>
      <c r="L2260" s="876"/>
      <c r="M2260" s="876"/>
      <c r="N2260" s="876"/>
      <c r="O2260" s="876"/>
      <c r="P2260" s="876"/>
      <c r="Q2260" s="876"/>
      <c r="R2260" s="876"/>
      <c r="S2260" s="876"/>
      <c r="T2260" s="876"/>
      <c r="U2260" s="876"/>
      <c r="V2260" s="876"/>
      <c r="W2260" s="876"/>
      <c r="X2260" s="876"/>
      <c r="Y2260" s="876"/>
      <c r="Z2260" s="876"/>
      <c r="AA2260" s="876"/>
      <c r="AB2260" s="876"/>
      <c r="AC2260" s="876"/>
      <c r="AD2260" s="876"/>
      <c r="AG2260" s="325" t="s">
        <v>5580</v>
      </c>
      <c r="AH2260" s="397" t="s">
        <v>5824</v>
      </c>
      <c r="AI2260" s="257" t="s">
        <v>5815</v>
      </c>
      <c r="AJ2260" s="297" t="s">
        <v>5089</v>
      </c>
    </row>
    <row r="2261" spans="1:36" customFormat="1" ht="15.75" thickBot="1">
      <c r="A2261" s="22"/>
      <c r="B2261" s="26"/>
      <c r="C2261" s="26"/>
      <c r="D2261" s="26"/>
      <c r="E2261" s="26"/>
      <c r="F2261" s="26"/>
      <c r="G2261" s="26"/>
      <c r="H2261" s="26"/>
      <c r="I2261" s="26"/>
      <c r="J2261" s="26"/>
      <c r="K2261" s="26"/>
      <c r="L2261" s="26"/>
      <c r="M2261" s="26"/>
      <c r="N2261" s="26"/>
      <c r="O2261" s="26"/>
      <c r="P2261" s="26"/>
      <c r="Q2261" s="26"/>
      <c r="R2261" s="26"/>
      <c r="S2261" s="26"/>
      <c r="T2261" s="26"/>
      <c r="U2261" s="26"/>
      <c r="V2261" s="26"/>
      <c r="W2261" s="26"/>
      <c r="X2261" s="26"/>
      <c r="Y2261" s="26"/>
      <c r="Z2261" s="26"/>
      <c r="AA2261" s="26"/>
      <c r="AB2261" s="26"/>
      <c r="AC2261" s="26"/>
      <c r="AD2261" s="26"/>
      <c r="AG2261" s="326">
        <f>IF(AND($C$2245&lt;&gt;"",$C$2245&lt;&gt;1,COUNTA(C2262)&gt;0),1,0)</f>
        <v>0</v>
      </c>
      <c r="AH2261" s="262">
        <f>IF(ISNUMBER(C2262),0,IF(OR(C2262="",C2262="NA",C2262="NS"),0,1))</f>
        <v>0</v>
      </c>
      <c r="AI2261" s="376">
        <f>IF(OR(C2262="NS",V2245="NS"),0,IF(AND(C2262="NA",V2245="NA"),0,IF(C2262&gt;=V2245,0,1)))</f>
        <v>0</v>
      </c>
      <c r="AJ2261" s="298">
        <f>COUNTIF(C2262,"NS")</f>
        <v>0</v>
      </c>
    </row>
    <row r="2262" spans="1:36" customFormat="1" ht="15.75" thickBot="1">
      <c r="A2262" s="22"/>
      <c r="B2262" s="26"/>
      <c r="C2262" s="997"/>
      <c r="D2262" s="998"/>
      <c r="E2262" s="998"/>
      <c r="F2262" s="999"/>
      <c r="G2262" s="78" t="s">
        <v>5825</v>
      </c>
      <c r="H2262" s="26"/>
      <c r="I2262" s="26"/>
      <c r="J2262" s="26"/>
      <c r="K2262" s="26"/>
      <c r="L2262" s="26"/>
      <c r="M2262" s="26"/>
      <c r="N2262" s="26"/>
      <c r="O2262" s="26"/>
      <c r="P2262" s="26"/>
      <c r="Q2262" s="26"/>
      <c r="R2262" s="26"/>
      <c r="S2262" s="26"/>
      <c r="T2262" s="26"/>
      <c r="U2262" s="26"/>
      <c r="V2262" s="26"/>
      <c r="W2262" s="26"/>
      <c r="X2262" s="26"/>
      <c r="Y2262" s="26"/>
      <c r="Z2262" s="26"/>
      <c r="AA2262" s="26"/>
      <c r="AB2262" s="26"/>
      <c r="AC2262" s="26"/>
      <c r="AD2262" s="26"/>
    </row>
    <row r="2263" spans="1:36" customFormat="1">
      <c r="A2263" s="22"/>
      <c r="B2263" s="26"/>
      <c r="C2263" s="26"/>
      <c r="D2263" s="26"/>
      <c r="E2263" s="26"/>
      <c r="F2263" s="26"/>
      <c r="G2263" s="26"/>
      <c r="H2263" s="26"/>
      <c r="I2263" s="26"/>
      <c r="J2263" s="26"/>
      <c r="K2263" s="26"/>
      <c r="L2263" s="26"/>
      <c r="M2263" s="26"/>
      <c r="N2263" s="26"/>
      <c r="O2263" s="26"/>
      <c r="P2263" s="26"/>
      <c r="Q2263" s="26"/>
      <c r="R2263" s="26"/>
      <c r="S2263" s="26"/>
      <c r="T2263" s="26"/>
      <c r="U2263" s="26"/>
      <c r="V2263" s="26"/>
      <c r="W2263" s="26"/>
      <c r="X2263" s="26"/>
      <c r="Y2263" s="26"/>
      <c r="Z2263" s="26"/>
      <c r="AA2263" s="26"/>
      <c r="AB2263" s="26"/>
      <c r="AC2263" s="26"/>
      <c r="AD2263" s="26"/>
    </row>
    <row r="2264" spans="1:36" customFormat="1" ht="24" customHeight="1">
      <c r="A2264" s="22"/>
      <c r="B2264" s="26"/>
      <c r="C2264" s="862" t="s">
        <v>5300</v>
      </c>
      <c r="D2264" s="862"/>
      <c r="E2264" s="862"/>
      <c r="F2264" s="862"/>
      <c r="G2264" s="862"/>
      <c r="H2264" s="862"/>
      <c r="I2264" s="862"/>
      <c r="J2264" s="862"/>
      <c r="K2264" s="862"/>
      <c r="L2264" s="862"/>
      <c r="M2264" s="862"/>
      <c r="N2264" s="862"/>
      <c r="O2264" s="862"/>
      <c r="P2264" s="862"/>
      <c r="Q2264" s="862"/>
      <c r="R2264" s="862"/>
      <c r="S2264" s="862"/>
      <c r="T2264" s="862"/>
      <c r="U2264" s="862"/>
      <c r="V2264" s="862"/>
      <c r="W2264" s="862"/>
      <c r="X2264" s="862"/>
      <c r="Y2264" s="862"/>
      <c r="Z2264" s="862"/>
      <c r="AA2264" s="862"/>
      <c r="AB2264" s="862"/>
      <c r="AC2264" s="862"/>
      <c r="AD2264" s="862"/>
    </row>
    <row r="2265" spans="1:36" customFormat="1" ht="60" customHeight="1">
      <c r="A2265" s="22"/>
      <c r="B2265" s="26"/>
      <c r="C2265" s="941"/>
      <c r="D2265" s="942"/>
      <c r="E2265" s="942"/>
      <c r="F2265" s="942"/>
      <c r="G2265" s="942"/>
      <c r="H2265" s="942"/>
      <c r="I2265" s="942"/>
      <c r="J2265" s="942"/>
      <c r="K2265" s="942"/>
      <c r="L2265" s="942"/>
      <c r="M2265" s="942"/>
      <c r="N2265" s="942"/>
      <c r="O2265" s="942"/>
      <c r="P2265" s="942"/>
      <c r="Q2265" s="942"/>
      <c r="R2265" s="942"/>
      <c r="S2265" s="942"/>
      <c r="T2265" s="942"/>
      <c r="U2265" s="942"/>
      <c r="V2265" s="942"/>
      <c r="W2265" s="942"/>
      <c r="X2265" s="942"/>
      <c r="Y2265" s="942"/>
      <c r="Z2265" s="942"/>
      <c r="AA2265" s="942"/>
      <c r="AB2265" s="942"/>
      <c r="AC2265" s="942"/>
      <c r="AD2265" s="943"/>
    </row>
    <row r="2266" spans="1:36" customFormat="1">
      <c r="A2266" s="22"/>
      <c r="B2266" s="809" t="str">
        <f>IF(AJ2261&gt;0,"Alerta: debido a que cuenta con registros NS, debe proporcionar una justificación en el area de comentarios al final de la pregunta","")</f>
        <v/>
      </c>
      <c r="C2266" s="809"/>
      <c r="D2266" s="809"/>
      <c r="E2266" s="809"/>
      <c r="F2266" s="809"/>
      <c r="G2266" s="809"/>
      <c r="H2266" s="809"/>
      <c r="I2266" s="809"/>
      <c r="J2266" s="809"/>
      <c r="K2266" s="809"/>
      <c r="L2266" s="809"/>
      <c r="M2266" s="809"/>
      <c r="N2266" s="809"/>
      <c r="O2266" s="809"/>
      <c r="P2266" s="809"/>
      <c r="Q2266" s="809"/>
      <c r="R2266" s="809"/>
      <c r="S2266" s="809"/>
      <c r="T2266" s="809"/>
      <c r="U2266" s="809"/>
      <c r="V2266" s="809"/>
      <c r="W2266" s="809"/>
      <c r="X2266" s="809"/>
      <c r="Y2266" s="809"/>
      <c r="Z2266" s="809"/>
      <c r="AA2266" s="809"/>
      <c r="AB2266" s="809"/>
      <c r="AC2266" s="809"/>
      <c r="AD2266" s="809"/>
    </row>
    <row r="2267" spans="1:36" customFormat="1">
      <c r="A2267" s="22"/>
      <c r="B2267" s="811" t="str">
        <f>IF(AI2261&gt;0,"Favor de revisar la instrucción 5 y verifique que se cumplan con los criterios establecidos","")</f>
        <v/>
      </c>
      <c r="C2267" s="811"/>
      <c r="D2267" s="811"/>
      <c r="E2267" s="811"/>
      <c r="F2267" s="811"/>
      <c r="G2267" s="811"/>
      <c r="H2267" s="811"/>
      <c r="I2267" s="811"/>
      <c r="J2267" s="811"/>
      <c r="K2267" s="811"/>
      <c r="L2267" s="811"/>
      <c r="M2267" s="811"/>
      <c r="N2267" s="811"/>
      <c r="O2267" s="811"/>
      <c r="P2267" s="811"/>
      <c r="Q2267" s="811"/>
      <c r="R2267" s="811"/>
      <c r="S2267" s="811"/>
      <c r="T2267" s="811"/>
      <c r="U2267" s="811"/>
      <c r="V2267" s="811"/>
      <c r="W2267" s="811"/>
      <c r="X2267" s="811"/>
      <c r="Y2267" s="811"/>
      <c r="Z2267" s="811"/>
      <c r="AA2267" s="811"/>
      <c r="AB2267" s="811"/>
      <c r="AC2267" s="811"/>
      <c r="AD2267" s="811"/>
    </row>
    <row r="2268" spans="1:36" customFormat="1">
      <c r="A2268" s="22"/>
      <c r="B2268" s="807" t="str">
        <f>IF(AH2261&gt;0,"Los ingresos brutos mensuales deben anotarse en pesos mexicanos (no debe agregar la frase “miles o millones de pesos”)","")</f>
        <v/>
      </c>
      <c r="C2268" s="807"/>
      <c r="D2268" s="807"/>
      <c r="E2268" s="807"/>
      <c r="F2268" s="807"/>
      <c r="G2268" s="807"/>
      <c r="H2268" s="807"/>
      <c r="I2268" s="807"/>
      <c r="J2268" s="807"/>
      <c r="K2268" s="807"/>
      <c r="L2268" s="807"/>
      <c r="M2268" s="807"/>
      <c r="N2268" s="807"/>
      <c r="O2268" s="807"/>
      <c r="P2268" s="807"/>
      <c r="Q2268" s="807"/>
      <c r="R2268" s="807"/>
      <c r="S2268" s="807"/>
      <c r="T2268" s="807"/>
      <c r="U2268" s="807"/>
      <c r="V2268" s="807"/>
      <c r="W2268" s="807"/>
      <c r="X2268" s="807"/>
      <c r="Y2268" s="807"/>
      <c r="Z2268" s="807"/>
      <c r="AA2268" s="807"/>
      <c r="AB2268" s="807"/>
      <c r="AC2268" s="807"/>
      <c r="AD2268" s="807"/>
    </row>
    <row r="2269" spans="1:36" customFormat="1">
      <c r="A2269" s="22"/>
      <c r="B2269" s="844" t="str">
        <f>IF(AG2261&gt;0,"Alerta: debe de proporcionar una justificación de acuerdo a lo establecido en la instrucción 1","")</f>
        <v/>
      </c>
      <c r="C2269" s="844"/>
      <c r="D2269" s="844"/>
      <c r="E2269" s="844"/>
      <c r="F2269" s="844"/>
      <c r="G2269" s="844"/>
      <c r="H2269" s="844"/>
      <c r="I2269" s="844"/>
      <c r="J2269" s="844"/>
      <c r="K2269" s="844"/>
      <c r="L2269" s="844"/>
      <c r="M2269" s="844"/>
      <c r="N2269" s="844"/>
      <c r="O2269" s="844"/>
      <c r="P2269" s="844"/>
      <c r="Q2269" s="844"/>
      <c r="R2269" s="844"/>
      <c r="S2269" s="844"/>
      <c r="T2269" s="844"/>
      <c r="U2269" s="844"/>
      <c r="V2269" s="844"/>
      <c r="W2269" s="844"/>
      <c r="X2269" s="844"/>
      <c r="Y2269" s="844"/>
      <c r="Z2269" s="844"/>
      <c r="AA2269" s="844"/>
      <c r="AB2269" s="844"/>
      <c r="AC2269" s="844"/>
      <c r="AD2269" s="844"/>
      <c r="AE2269" s="844"/>
    </row>
    <row r="2270" spans="1:36" customFormat="1">
      <c r="A2270" s="22"/>
      <c r="B2270" s="26"/>
      <c r="C2270" s="26"/>
      <c r="D2270" s="26"/>
      <c r="E2270" s="26"/>
      <c r="F2270" s="26"/>
      <c r="G2270" s="26"/>
      <c r="H2270" s="26"/>
      <c r="I2270" s="26"/>
      <c r="J2270" s="26"/>
      <c r="K2270" s="26"/>
      <c r="L2270" s="26"/>
      <c r="M2270" s="26"/>
      <c r="N2270" s="26"/>
      <c r="O2270" s="26"/>
      <c r="P2270" s="26"/>
      <c r="Q2270" s="26"/>
      <c r="R2270" s="26"/>
      <c r="S2270" s="26"/>
      <c r="T2270" s="26"/>
      <c r="U2270" s="26"/>
      <c r="V2270" s="26"/>
      <c r="W2270" s="26"/>
      <c r="X2270" s="26"/>
      <c r="Y2270" s="26"/>
      <c r="Z2270" s="26"/>
      <c r="AA2270" s="26"/>
      <c r="AB2270" s="26"/>
      <c r="AC2270" s="26"/>
      <c r="AD2270" s="26"/>
    </row>
    <row r="2271" spans="1:36" customFormat="1">
      <c r="A2271" s="22"/>
      <c r="B2271" s="26"/>
      <c r="C2271" s="26"/>
      <c r="D2271" s="26"/>
      <c r="E2271" s="26"/>
      <c r="F2271" s="26"/>
      <c r="G2271" s="26"/>
      <c r="H2271" s="26"/>
      <c r="I2271" s="26"/>
      <c r="J2271" s="26"/>
      <c r="K2271" s="26"/>
      <c r="L2271" s="26"/>
      <c r="M2271" s="26"/>
      <c r="N2271" s="26"/>
      <c r="O2271" s="26"/>
      <c r="P2271" s="26"/>
      <c r="Q2271" s="26"/>
      <c r="R2271" s="26"/>
      <c r="S2271" s="26"/>
      <c r="T2271" s="26"/>
      <c r="U2271" s="26"/>
      <c r="V2271" s="26"/>
      <c r="W2271" s="26"/>
      <c r="X2271" s="26"/>
      <c r="Y2271" s="26"/>
      <c r="Z2271" s="26"/>
      <c r="AA2271" s="26"/>
      <c r="AB2271" s="26"/>
      <c r="AC2271" s="26"/>
      <c r="AD2271" s="26"/>
    </row>
    <row r="2272" spans="1:36" ht="36" customHeight="1">
      <c r="A2272" s="50" t="s">
        <v>5826</v>
      </c>
      <c r="B2272" s="864" t="s">
        <v>5827</v>
      </c>
      <c r="C2272" s="864"/>
      <c r="D2272" s="864"/>
      <c r="E2272" s="864"/>
      <c r="F2272" s="864"/>
      <c r="G2272" s="864"/>
      <c r="H2272" s="864"/>
      <c r="I2272" s="864"/>
      <c r="J2272" s="864"/>
      <c r="K2272" s="864"/>
      <c r="L2272" s="864"/>
      <c r="M2272" s="864"/>
      <c r="N2272" s="864"/>
      <c r="O2272" s="864"/>
      <c r="P2272" s="864"/>
      <c r="Q2272" s="864"/>
      <c r="R2272" s="864"/>
      <c r="S2272" s="864"/>
      <c r="T2272" s="864"/>
      <c r="U2272" s="864"/>
      <c r="V2272" s="864"/>
      <c r="W2272" s="864"/>
      <c r="X2272" s="864"/>
      <c r="Y2272" s="864"/>
      <c r="Z2272" s="864"/>
      <c r="AA2272" s="864"/>
      <c r="AB2272" s="864"/>
      <c r="AC2272" s="864"/>
      <c r="AD2272" s="864"/>
      <c r="AE2272" s="164"/>
      <c r="AF2272" s="164"/>
      <c r="AG2272" s="403"/>
      <c r="AH2272" s="314"/>
      <c r="AI2272" s="403"/>
      <c r="AJ2272" s="314"/>
    </row>
    <row r="2273" spans="1:101" ht="36" customHeight="1">
      <c r="A2273" s="57"/>
      <c r="B2273" s="26"/>
      <c r="C2273" s="733" t="s">
        <v>5828</v>
      </c>
      <c r="D2273" s="733"/>
      <c r="E2273" s="733"/>
      <c r="F2273" s="733"/>
      <c r="G2273" s="733"/>
      <c r="H2273" s="733"/>
      <c r="I2273" s="733"/>
      <c r="J2273" s="733"/>
      <c r="K2273" s="733"/>
      <c r="L2273" s="733"/>
      <c r="M2273" s="733"/>
      <c r="N2273" s="733"/>
      <c r="O2273" s="733"/>
      <c r="P2273" s="733"/>
      <c r="Q2273" s="733"/>
      <c r="R2273" s="733"/>
      <c r="S2273" s="733"/>
      <c r="T2273" s="733"/>
      <c r="U2273" s="733"/>
      <c r="V2273" s="733"/>
      <c r="W2273" s="733"/>
      <c r="X2273" s="733"/>
      <c r="Y2273" s="733"/>
      <c r="Z2273" s="733"/>
      <c r="AA2273" s="733"/>
      <c r="AB2273" s="733"/>
      <c r="AC2273" s="733"/>
      <c r="AD2273" s="733"/>
      <c r="AE2273" s="164"/>
      <c r="AF2273" s="164"/>
      <c r="AG2273" s="164"/>
      <c r="AH2273" s="164"/>
      <c r="AI2273" s="164"/>
      <c r="AJ2273" s="164"/>
      <c r="AK2273" s="164"/>
      <c r="AL2273" s="164"/>
      <c r="AM2273" s="164"/>
      <c r="AN2273" s="164"/>
      <c r="AO2273" s="164"/>
      <c r="AP2273" s="164"/>
      <c r="AQ2273" s="164"/>
      <c r="AR2273" s="164"/>
      <c r="AS2273" s="164"/>
      <c r="AT2273" s="164"/>
      <c r="AU2273" s="164"/>
      <c r="AV2273" s="164"/>
      <c r="AW2273" s="164"/>
      <c r="AX2273" s="164"/>
      <c r="AY2273" s="164"/>
      <c r="AZ2273" s="164"/>
      <c r="BA2273" s="164"/>
      <c r="BB2273" s="164"/>
      <c r="BC2273" s="164"/>
      <c r="BD2273" s="164"/>
      <c r="BE2273" s="164"/>
      <c r="BF2273" s="164"/>
      <c r="BG2273" s="164"/>
      <c r="BH2273" s="164"/>
      <c r="BI2273" s="164"/>
      <c r="BJ2273" s="164"/>
      <c r="BK2273" s="164"/>
      <c r="BL2273" s="164"/>
      <c r="BM2273" s="164"/>
      <c r="BN2273" s="164"/>
      <c r="BO2273" s="164"/>
      <c r="BP2273" s="164"/>
      <c r="BQ2273" s="164"/>
      <c r="BR2273" s="164"/>
      <c r="BS2273" s="164"/>
      <c r="BT2273" s="164"/>
      <c r="BU2273" s="164"/>
      <c r="BV2273" s="164"/>
      <c r="BW2273" s="164"/>
      <c r="BX2273" s="164"/>
      <c r="BY2273" s="164"/>
      <c r="BZ2273" s="164"/>
      <c r="CA2273" s="164"/>
      <c r="CB2273" s="164"/>
      <c r="CC2273" s="164"/>
      <c r="CD2273" s="164"/>
      <c r="CE2273" s="164"/>
      <c r="CF2273" s="164"/>
      <c r="CG2273" s="164"/>
      <c r="CH2273" s="164"/>
      <c r="CI2273" s="164"/>
      <c r="CJ2273" s="164"/>
      <c r="CK2273" s="164"/>
      <c r="CL2273" s="164"/>
      <c r="CM2273" s="164"/>
      <c r="CN2273" s="164"/>
      <c r="CO2273" s="164"/>
      <c r="CP2273" s="164"/>
      <c r="CQ2273" s="164"/>
      <c r="CR2273" s="164"/>
      <c r="CS2273" s="164"/>
      <c r="CT2273" s="164"/>
      <c r="CU2273" s="164"/>
      <c r="CV2273" s="164"/>
      <c r="CW2273" s="164"/>
    </row>
    <row r="2274" spans="1:101" customFormat="1" ht="36" customHeight="1">
      <c r="A2274" s="57"/>
      <c r="B2274" s="26"/>
      <c r="C2274" s="733" t="s">
        <v>5829</v>
      </c>
      <c r="D2274" s="733"/>
      <c r="E2274" s="733"/>
      <c r="F2274" s="733"/>
      <c r="G2274" s="733"/>
      <c r="H2274" s="733"/>
      <c r="I2274" s="733"/>
      <c r="J2274" s="733"/>
      <c r="K2274" s="733"/>
      <c r="L2274" s="733"/>
      <c r="M2274" s="733"/>
      <c r="N2274" s="733"/>
      <c r="O2274" s="733"/>
      <c r="P2274" s="733"/>
      <c r="Q2274" s="733"/>
      <c r="R2274" s="733"/>
      <c r="S2274" s="733"/>
      <c r="T2274" s="733"/>
      <c r="U2274" s="733"/>
      <c r="V2274" s="733"/>
      <c r="W2274" s="733"/>
      <c r="X2274" s="733"/>
      <c r="Y2274" s="733"/>
      <c r="Z2274" s="733"/>
      <c r="AA2274" s="733"/>
      <c r="AB2274" s="733"/>
      <c r="AC2274" s="733"/>
      <c r="AD2274" s="733"/>
    </row>
    <row r="2275" spans="1:101" ht="36" customHeight="1">
      <c r="A2275" s="57"/>
      <c r="B2275" s="26"/>
      <c r="C2275" s="876" t="s">
        <v>5830</v>
      </c>
      <c r="D2275" s="876"/>
      <c r="E2275" s="876"/>
      <c r="F2275" s="876"/>
      <c r="G2275" s="876"/>
      <c r="H2275" s="876"/>
      <c r="I2275" s="876"/>
      <c r="J2275" s="876"/>
      <c r="K2275" s="876"/>
      <c r="L2275" s="876"/>
      <c r="M2275" s="876"/>
      <c r="N2275" s="876"/>
      <c r="O2275" s="876"/>
      <c r="P2275" s="876"/>
      <c r="Q2275" s="876"/>
      <c r="R2275" s="876"/>
      <c r="S2275" s="876"/>
      <c r="T2275" s="876"/>
      <c r="U2275" s="876"/>
      <c r="V2275" s="876"/>
      <c r="W2275" s="876"/>
      <c r="X2275" s="876"/>
      <c r="Y2275" s="876"/>
      <c r="Z2275" s="876"/>
      <c r="AA2275" s="876"/>
      <c r="AB2275" s="876"/>
      <c r="AC2275" s="876"/>
      <c r="AD2275" s="876"/>
      <c r="AE2275" s="164"/>
      <c r="AF2275" s="164"/>
      <c r="AG2275" s="164"/>
      <c r="AH2275" s="164"/>
      <c r="AI2275" s="164"/>
      <c r="AJ2275" s="164"/>
      <c r="AK2275" s="164"/>
      <c r="AL2275" s="164"/>
      <c r="AM2275" s="164"/>
      <c r="AN2275" s="164"/>
      <c r="AO2275" s="164"/>
      <c r="AP2275" s="164"/>
      <c r="AQ2275" s="164"/>
      <c r="AR2275" s="164"/>
      <c r="AS2275" s="164"/>
      <c r="AT2275" s="164"/>
      <c r="AU2275" s="164"/>
      <c r="AV2275" s="164"/>
      <c r="AW2275" s="164"/>
      <c r="AX2275" s="164"/>
      <c r="AY2275" s="164"/>
      <c r="AZ2275" s="164"/>
      <c r="BA2275" s="164"/>
      <c r="BB2275" s="164"/>
      <c r="BC2275" s="164"/>
      <c r="BD2275" s="164"/>
      <c r="BE2275" s="164"/>
      <c r="BF2275" s="164"/>
      <c r="BG2275" s="164"/>
      <c r="BH2275" s="164"/>
      <c r="BI2275" s="164"/>
      <c r="BJ2275" s="164"/>
      <c r="BK2275" s="164"/>
      <c r="BL2275" s="164"/>
      <c r="BM2275" s="164"/>
      <c r="BN2275" s="164"/>
      <c r="BO2275" s="164"/>
      <c r="BP2275" s="164"/>
      <c r="BQ2275" s="164"/>
      <c r="BR2275" s="164"/>
      <c r="BS2275" s="164"/>
      <c r="BT2275" s="164"/>
      <c r="BU2275" s="164"/>
      <c r="BV2275" s="164"/>
      <c r="BW2275" s="164"/>
      <c r="BX2275" s="164"/>
      <c r="BY2275" s="164"/>
      <c r="BZ2275" s="164"/>
      <c r="CA2275" s="164"/>
      <c r="CB2275" s="164"/>
      <c r="CC2275" s="164"/>
      <c r="CD2275" s="164"/>
      <c r="CE2275" s="164"/>
      <c r="CF2275" s="164"/>
      <c r="CG2275" s="164"/>
      <c r="CH2275" s="164"/>
      <c r="CI2275" s="164"/>
      <c r="CJ2275" s="164"/>
      <c r="CK2275" s="164"/>
      <c r="CL2275" s="164"/>
      <c r="CM2275" s="164"/>
      <c r="CN2275" s="164"/>
      <c r="CO2275" s="164"/>
      <c r="CP2275" s="164"/>
      <c r="CQ2275" s="164"/>
      <c r="CR2275" s="164"/>
      <c r="CS2275" s="164"/>
      <c r="CT2275" s="164"/>
      <c r="CU2275" s="164"/>
      <c r="CV2275" s="164"/>
      <c r="CW2275" s="164"/>
    </row>
    <row r="2276" spans="1:101" ht="48" customHeight="1">
      <c r="A2276" s="57"/>
      <c r="B2276" s="26"/>
      <c r="C2276" s="876" t="s">
        <v>5831</v>
      </c>
      <c r="D2276" s="876"/>
      <c r="E2276" s="876"/>
      <c r="F2276" s="876"/>
      <c r="G2276" s="876"/>
      <c r="H2276" s="876"/>
      <c r="I2276" s="876"/>
      <c r="J2276" s="876"/>
      <c r="K2276" s="876"/>
      <c r="L2276" s="876"/>
      <c r="M2276" s="876"/>
      <c r="N2276" s="876"/>
      <c r="O2276" s="876"/>
      <c r="P2276" s="876"/>
      <c r="Q2276" s="876"/>
      <c r="R2276" s="876"/>
      <c r="S2276" s="876"/>
      <c r="T2276" s="876"/>
      <c r="U2276" s="876"/>
      <c r="V2276" s="876"/>
      <c r="W2276" s="876"/>
      <c r="X2276" s="876"/>
      <c r="Y2276" s="876"/>
      <c r="Z2276" s="876"/>
      <c r="AA2276" s="876"/>
      <c r="AB2276" s="876"/>
      <c r="AC2276" s="876"/>
      <c r="AD2276" s="876"/>
      <c r="AE2276" s="164"/>
      <c r="AF2276" s="164"/>
      <c r="AG2276" s="164"/>
      <c r="AH2276" s="164"/>
      <c r="AI2276" s="164"/>
      <c r="AJ2276" s="164"/>
      <c r="AK2276" s="164"/>
      <c r="AL2276" s="164"/>
      <c r="AM2276" s="164"/>
      <c r="AN2276" s="164"/>
      <c r="AO2276" s="164"/>
      <c r="AP2276" s="164"/>
      <c r="AQ2276" s="164"/>
      <c r="AR2276" s="164"/>
      <c r="AS2276" s="164"/>
      <c r="AT2276" s="164"/>
      <c r="AU2276" s="164"/>
      <c r="AV2276" s="164"/>
      <c r="AW2276" s="164"/>
      <c r="AX2276" s="164"/>
      <c r="AY2276" s="164"/>
      <c r="AZ2276" s="164"/>
      <c r="BA2276" s="164"/>
      <c r="BB2276" s="164"/>
      <c r="BC2276" s="164"/>
      <c r="BD2276" s="164"/>
      <c r="BE2276" s="164"/>
      <c r="BF2276" s="164"/>
      <c r="BG2276" s="164"/>
      <c r="BH2276" s="164"/>
      <c r="BI2276" s="164"/>
      <c r="BJ2276" s="164"/>
      <c r="BK2276" s="164"/>
      <c r="BL2276" s="164"/>
      <c r="BM2276" s="164"/>
      <c r="BN2276" s="164"/>
      <c r="BO2276" s="164"/>
      <c r="BP2276" s="164"/>
      <c r="BQ2276" s="164"/>
      <c r="BR2276" s="164"/>
      <c r="BS2276" s="164"/>
      <c r="BT2276" s="164"/>
      <c r="BU2276" s="164"/>
      <c r="BV2276" s="164"/>
      <c r="BW2276" s="164"/>
      <c r="BX2276" s="164"/>
      <c r="BY2276" s="164"/>
      <c r="BZ2276" s="164"/>
      <c r="CA2276" s="164"/>
      <c r="CB2276" s="164"/>
      <c r="CC2276" s="164"/>
      <c r="CD2276" s="164"/>
      <c r="CE2276" s="164"/>
      <c r="CF2276" s="164"/>
      <c r="CG2276" s="164"/>
      <c r="CH2276" s="164"/>
      <c r="CI2276" s="164"/>
      <c r="CJ2276" s="164"/>
      <c r="CK2276" s="164"/>
      <c r="CL2276" s="164"/>
      <c r="CM2276" s="164"/>
      <c r="CN2276" s="164"/>
      <c r="CO2276" s="164"/>
      <c r="CP2276" s="164"/>
      <c r="CQ2276" s="164"/>
      <c r="CR2276" s="164"/>
      <c r="CS2276" s="164"/>
      <c r="CT2276" s="164"/>
      <c r="CU2276" s="164"/>
      <c r="CV2276" s="164"/>
      <c r="CW2276" s="164"/>
    </row>
    <row r="2277" spans="1:101" ht="36" customHeight="1">
      <c r="A2277" s="57"/>
      <c r="B2277" s="26"/>
      <c r="C2277" s="876" t="s">
        <v>5832</v>
      </c>
      <c r="D2277" s="876"/>
      <c r="E2277" s="876"/>
      <c r="F2277" s="876"/>
      <c r="G2277" s="876"/>
      <c r="H2277" s="876"/>
      <c r="I2277" s="876"/>
      <c r="J2277" s="876"/>
      <c r="K2277" s="876"/>
      <c r="L2277" s="876"/>
      <c r="M2277" s="876"/>
      <c r="N2277" s="876"/>
      <c r="O2277" s="876"/>
      <c r="P2277" s="876"/>
      <c r="Q2277" s="876"/>
      <c r="R2277" s="876"/>
      <c r="S2277" s="876"/>
      <c r="T2277" s="876"/>
      <c r="U2277" s="876"/>
      <c r="V2277" s="876"/>
      <c r="W2277" s="876"/>
      <c r="X2277" s="876"/>
      <c r="Y2277" s="876"/>
      <c r="Z2277" s="876"/>
      <c r="AA2277" s="876"/>
      <c r="AB2277" s="876"/>
      <c r="AC2277" s="876"/>
      <c r="AD2277" s="876"/>
      <c r="AE2277" s="164"/>
      <c r="AF2277" s="164"/>
      <c r="AG2277" s="164"/>
      <c r="AH2277" s="164"/>
      <c r="AI2277" s="164"/>
      <c r="AJ2277" s="164"/>
      <c r="AK2277" s="164"/>
      <c r="AL2277" s="164"/>
      <c r="AM2277" s="164"/>
      <c r="AN2277" s="164"/>
      <c r="AO2277" s="164"/>
      <c r="AP2277" s="164"/>
      <c r="AQ2277" s="164"/>
      <c r="AR2277" s="164"/>
      <c r="AS2277" s="164"/>
      <c r="AT2277" s="164"/>
      <c r="AU2277" s="164"/>
      <c r="AV2277" s="164"/>
      <c r="AW2277" s="164"/>
      <c r="AX2277" s="164"/>
      <c r="AY2277" s="164"/>
      <c r="AZ2277" s="164"/>
      <c r="BA2277" s="164"/>
      <c r="BB2277" s="164"/>
      <c r="BC2277" s="164"/>
      <c r="BD2277" s="164"/>
      <c r="BE2277" s="164"/>
      <c r="BF2277" s="164"/>
      <c r="BG2277" s="164"/>
      <c r="BH2277" s="164"/>
      <c r="BI2277" s="164"/>
      <c r="BJ2277" s="164"/>
      <c r="BK2277" s="164"/>
      <c r="BL2277" s="164"/>
      <c r="BM2277" s="164"/>
      <c r="BN2277" s="164"/>
      <c r="BO2277" s="164"/>
      <c r="BP2277" s="164"/>
      <c r="BQ2277" s="164"/>
      <c r="BR2277" s="164"/>
      <c r="BS2277" s="164"/>
      <c r="BT2277" s="164"/>
      <c r="BU2277" s="164"/>
      <c r="BV2277" s="164"/>
      <c r="BW2277" s="164"/>
      <c r="BX2277" s="164"/>
      <c r="BY2277" s="164"/>
      <c r="BZ2277" s="164"/>
      <c r="CA2277" s="164"/>
      <c r="CB2277" s="164"/>
      <c r="CC2277" s="164"/>
      <c r="CD2277" s="164"/>
      <c r="CE2277" s="164"/>
      <c r="CF2277" s="164"/>
      <c r="CG2277" s="164"/>
      <c r="CH2277" s="164"/>
      <c r="CI2277" s="164"/>
      <c r="CJ2277" s="164"/>
      <c r="CK2277" s="164"/>
      <c r="CL2277" s="164"/>
      <c r="CM2277" s="164"/>
      <c r="CN2277" s="164"/>
      <c r="CO2277" s="164"/>
      <c r="CP2277" s="164"/>
      <c r="CQ2277" s="164"/>
      <c r="CR2277" s="164"/>
      <c r="CS2277" s="164"/>
      <c r="CT2277" s="164"/>
      <c r="CU2277" s="164"/>
      <c r="CV2277" s="164"/>
      <c r="CW2277" s="164"/>
    </row>
    <row r="2278" spans="1:101" ht="15" customHeight="1">
      <c r="A2278" s="57"/>
      <c r="B2278" s="26"/>
      <c r="C2278" s="26"/>
      <c r="D2278" s="26"/>
      <c r="E2278" s="26"/>
      <c r="F2278" s="26"/>
      <c r="G2278" s="26"/>
      <c r="H2278" s="26"/>
      <c r="I2278" s="26"/>
      <c r="J2278" s="26"/>
      <c r="K2278" s="26"/>
      <c r="L2278" s="26"/>
      <c r="M2278" s="26"/>
      <c r="N2278" s="26"/>
      <c r="O2278" s="26"/>
      <c r="P2278" s="26"/>
      <c r="Q2278" s="26"/>
      <c r="R2278" s="26"/>
      <c r="S2278" s="26"/>
      <c r="T2278" s="26"/>
      <c r="U2278" s="26"/>
      <c r="V2278" s="26"/>
      <c r="W2278" s="26"/>
      <c r="X2278" s="26"/>
      <c r="Y2278" s="26"/>
      <c r="Z2278" s="26"/>
      <c r="AA2278" s="26"/>
      <c r="AB2278" s="26"/>
      <c r="AC2278" s="26"/>
      <c r="AD2278" s="26"/>
      <c r="AE2278" s="164"/>
      <c r="AF2278" s="164"/>
      <c r="AG2278" s="164"/>
      <c r="AH2278" s="164"/>
      <c r="AI2278" s="164"/>
      <c r="AJ2278" s="164"/>
      <c r="AK2278" s="164"/>
      <c r="AL2278" s="164"/>
      <c r="AM2278" s="164"/>
      <c r="AN2278" s="164"/>
      <c r="AO2278" s="164"/>
      <c r="AP2278" s="164"/>
      <c r="AQ2278" s="164"/>
      <c r="AR2278" s="164"/>
      <c r="AS2278" s="164"/>
      <c r="AT2278" s="164"/>
      <c r="AU2278" s="164"/>
      <c r="AV2278" s="164"/>
      <c r="AW2278" s="164"/>
      <c r="AX2278" s="164"/>
      <c r="AY2278" s="164"/>
      <c r="AZ2278" s="164"/>
      <c r="BA2278" s="164"/>
      <c r="BB2278" s="164"/>
      <c r="BC2278" s="164"/>
      <c r="BD2278" s="164"/>
      <c r="BE2278" s="164"/>
      <c r="BF2278" s="164"/>
      <c r="BG2278" s="164"/>
      <c r="BH2278" s="164"/>
      <c r="BI2278" s="164"/>
      <c r="BJ2278" s="164"/>
      <c r="BK2278" s="164"/>
      <c r="BL2278" s="164"/>
      <c r="BM2278" s="164"/>
      <c r="BN2278" s="164"/>
      <c r="BO2278" s="164"/>
      <c r="BP2278" s="164"/>
      <c r="BQ2278" s="164"/>
      <c r="BR2278" s="164"/>
      <c r="BS2278" s="164"/>
      <c r="BT2278" s="164"/>
      <c r="BU2278" s="164"/>
      <c r="BV2278" s="164"/>
      <c r="BW2278" s="164"/>
      <c r="BX2278" s="164"/>
      <c r="BY2278" s="164"/>
      <c r="BZ2278" s="164"/>
      <c r="CA2278" s="164"/>
      <c r="CB2278" s="164"/>
      <c r="CC2278" s="164"/>
      <c r="CD2278" s="164"/>
      <c r="CE2278" s="164"/>
      <c r="CF2278" s="164"/>
      <c r="CG2278" s="164"/>
      <c r="CH2278" s="164"/>
      <c r="CI2278" s="164"/>
      <c r="CJ2278" s="164"/>
      <c r="CK2278" s="164"/>
      <c r="CL2278" s="164"/>
      <c r="CM2278" s="164"/>
      <c r="CN2278" s="164"/>
      <c r="CO2278" s="164"/>
      <c r="CP2278" s="164"/>
      <c r="CQ2278" s="164"/>
      <c r="CR2278" s="164"/>
      <c r="CS2278" s="164"/>
      <c r="CT2278" s="164"/>
      <c r="CU2278" s="164"/>
      <c r="CV2278" s="164"/>
      <c r="CW2278" s="164"/>
    </row>
    <row r="2279" spans="1:101" ht="15" customHeight="1">
      <c r="A2279" s="57"/>
      <c r="B2279" s="26"/>
      <c r="C2279" s="78" t="s">
        <v>5833</v>
      </c>
      <c r="D2279" s="26"/>
      <c r="E2279" s="26"/>
      <c r="F2279" s="26"/>
      <c r="G2279" s="26"/>
      <c r="H2279" s="26"/>
      <c r="I2279" s="26"/>
      <c r="J2279" s="26"/>
      <c r="K2279" s="26"/>
      <c r="L2279" s="26"/>
      <c r="M2279" s="26"/>
      <c r="N2279" s="26"/>
      <c r="O2279" s="26"/>
      <c r="P2279" s="26"/>
      <c r="Q2279" s="26"/>
      <c r="R2279" s="26"/>
      <c r="S2279" s="26"/>
      <c r="T2279" s="26"/>
      <c r="U2279" s="26"/>
      <c r="V2279" s="26"/>
      <c r="W2279" s="26"/>
      <c r="X2279" s="26"/>
      <c r="Y2279" s="26"/>
      <c r="Z2279" s="26"/>
      <c r="AA2279" s="26"/>
      <c r="AB2279" s="26"/>
      <c r="AC2279" s="26"/>
      <c r="AD2279" s="26"/>
      <c r="AE2279" s="164"/>
      <c r="AF2279" s="164"/>
      <c r="AG2279" s="164"/>
      <c r="AH2279" s="164"/>
      <c r="AI2279" s="164"/>
      <c r="AJ2279" s="164"/>
      <c r="AK2279" s="164"/>
      <c r="AL2279" s="164"/>
      <c r="AM2279" s="164"/>
      <c r="AN2279" s="164"/>
      <c r="AO2279" s="164"/>
      <c r="AP2279" s="164"/>
      <c r="AQ2279" s="164"/>
      <c r="AR2279" s="164"/>
      <c r="AS2279" s="164"/>
      <c r="AT2279" s="164"/>
      <c r="AU2279" s="164"/>
      <c r="AV2279" s="164"/>
      <c r="AW2279" s="164"/>
      <c r="AX2279" s="164"/>
      <c r="AY2279" s="164"/>
      <c r="AZ2279" s="164"/>
      <c r="BA2279" s="164"/>
      <c r="BB2279" s="164"/>
      <c r="BC2279" s="164"/>
      <c r="BD2279" s="164"/>
      <c r="BE2279" s="164"/>
      <c r="BF2279" s="164"/>
      <c r="BG2279" s="164"/>
      <c r="BH2279" s="164"/>
      <c r="BI2279" s="164"/>
      <c r="BJ2279" s="164"/>
      <c r="BK2279" s="164"/>
      <c r="BL2279" s="164"/>
      <c r="BM2279" s="164"/>
      <c r="BN2279" s="164"/>
      <c r="BO2279" s="164"/>
      <c r="BP2279" s="164"/>
      <c r="BQ2279" s="164"/>
      <c r="BR2279" s="164"/>
      <c r="BS2279" s="164"/>
      <c r="BT2279" s="164"/>
      <c r="BU2279" s="164"/>
      <c r="BV2279" s="164"/>
      <c r="BW2279" s="164"/>
      <c r="BX2279" s="164"/>
      <c r="BY2279" s="164"/>
      <c r="BZ2279" s="164"/>
      <c r="CA2279" s="164"/>
      <c r="CB2279" s="164"/>
      <c r="CC2279" s="164"/>
      <c r="CD2279" s="164"/>
      <c r="CE2279" s="164"/>
      <c r="CF2279" s="164"/>
      <c r="CG2279" s="164"/>
      <c r="CH2279" s="164"/>
      <c r="CI2279" s="164"/>
      <c r="CJ2279" s="164"/>
      <c r="CK2279" s="164"/>
      <c r="CL2279" s="164"/>
      <c r="CM2279" s="164"/>
      <c r="CN2279" s="164"/>
      <c r="CO2279" s="164"/>
      <c r="CP2279" s="164"/>
      <c r="CQ2279" s="164"/>
      <c r="CR2279" s="164"/>
      <c r="CS2279" s="164"/>
      <c r="CT2279" s="164"/>
      <c r="CU2279" s="164"/>
      <c r="CV2279" s="164"/>
      <c r="CW2279" s="164"/>
    </row>
    <row r="2280" spans="1:101" ht="15" customHeight="1">
      <c r="A2280" s="57"/>
      <c r="B2280" s="26"/>
      <c r="C2280" s="78"/>
      <c r="D2280" s="26"/>
      <c r="E2280" s="26"/>
      <c r="F2280" s="26"/>
      <c r="G2280" s="26"/>
      <c r="H2280" s="26"/>
      <c r="I2280" s="26"/>
      <c r="J2280" s="26"/>
      <c r="K2280" s="26"/>
      <c r="L2280" s="26"/>
      <c r="M2280" s="26"/>
      <c r="N2280" s="26"/>
      <c r="O2280" s="26"/>
      <c r="P2280" s="26"/>
      <c r="Q2280" s="26"/>
      <c r="R2280" s="26"/>
      <c r="S2280" s="26"/>
      <c r="T2280" s="26"/>
      <c r="U2280" s="26"/>
      <c r="V2280" s="26"/>
      <c r="W2280" s="26"/>
      <c r="X2280" s="26"/>
      <c r="Y2280" s="26"/>
      <c r="Z2280" s="26"/>
      <c r="AA2280" s="26"/>
      <c r="AB2280" s="26"/>
      <c r="AC2280" s="26"/>
      <c r="AD2280" s="26"/>
      <c r="AE2280" s="164"/>
      <c r="AF2280" s="164"/>
      <c r="AG2280" s="164"/>
      <c r="AH2280" s="164"/>
      <c r="AI2280" s="164"/>
      <c r="AJ2280" s="164"/>
      <c r="AK2280" s="164"/>
      <c r="AL2280" s="164"/>
      <c r="AM2280" s="164"/>
      <c r="AN2280" s="164"/>
      <c r="AO2280" s="164"/>
      <c r="AP2280" s="164"/>
      <c r="AQ2280" s="164"/>
      <c r="AR2280" s="164"/>
      <c r="AS2280" s="164"/>
      <c r="AT2280" s="164"/>
      <c r="AU2280" s="164"/>
      <c r="AV2280" s="164"/>
      <c r="AW2280" s="164"/>
      <c r="AX2280" s="164"/>
      <c r="AY2280" s="164"/>
      <c r="AZ2280" s="164"/>
      <c r="BA2280" s="164"/>
      <c r="BB2280" s="164"/>
      <c r="BC2280" s="164"/>
      <c r="BD2280" s="164"/>
      <c r="BE2280" s="164"/>
      <c r="BF2280" s="164"/>
      <c r="BG2280" s="164"/>
      <c r="BH2280" s="164"/>
      <c r="BI2280" s="164"/>
      <c r="BJ2280" s="164"/>
      <c r="BK2280" s="164"/>
      <c r="BL2280" s="164"/>
      <c r="BM2280" s="164"/>
      <c r="BN2280" s="164"/>
      <c r="BO2280" s="164"/>
      <c r="BP2280" s="164"/>
      <c r="BQ2280" s="164"/>
      <c r="BR2280" s="164"/>
      <c r="BS2280" s="164"/>
      <c r="BT2280" s="164"/>
      <c r="BU2280" s="164"/>
      <c r="BV2280" s="164"/>
      <c r="BW2280" s="164"/>
      <c r="BX2280" s="164"/>
      <c r="BY2280" s="164"/>
      <c r="BZ2280" s="164"/>
      <c r="CA2280" s="164"/>
      <c r="CB2280" s="164"/>
      <c r="CC2280" s="164"/>
      <c r="CD2280" s="164"/>
      <c r="CE2280" s="164"/>
      <c r="CF2280" s="164"/>
      <c r="CG2280" s="164"/>
      <c r="CH2280" s="164"/>
      <c r="CI2280" s="164"/>
      <c r="CJ2280" s="164"/>
      <c r="CK2280" s="164"/>
      <c r="CL2280" s="164"/>
      <c r="CM2280" s="164"/>
      <c r="CN2280" s="164"/>
      <c r="CO2280" s="164"/>
      <c r="CP2280" s="164"/>
      <c r="CQ2280" s="164"/>
      <c r="CR2280" s="164"/>
      <c r="CS2280" s="164"/>
      <c r="CT2280" s="164"/>
      <c r="CU2280" s="164"/>
      <c r="CV2280" s="164"/>
      <c r="CW2280" s="164"/>
    </row>
    <row r="2281" spans="1:101" ht="15" customHeight="1">
      <c r="A2281" s="57"/>
      <c r="B2281" s="26"/>
      <c r="C2281" s="26"/>
      <c r="D2281" s="26"/>
      <c r="E2281" s="26"/>
      <c r="F2281" s="26"/>
      <c r="G2281" s="26"/>
      <c r="H2281" s="26"/>
      <c r="I2281" s="26"/>
      <c r="J2281" s="26"/>
      <c r="K2281" s="26"/>
      <c r="L2281" s="79"/>
      <c r="M2281" s="26"/>
      <c r="N2281" s="26"/>
      <c r="O2281" s="26"/>
      <c r="P2281" s="26"/>
      <c r="Q2281" s="26"/>
      <c r="R2281" s="26"/>
      <c r="S2281" s="26"/>
      <c r="T2281" s="26"/>
      <c r="U2281" s="26"/>
      <c r="V2281" s="26"/>
      <c r="W2281" s="26"/>
      <c r="X2281" s="26"/>
      <c r="Y2281" s="26"/>
      <c r="Z2281" s="26"/>
      <c r="AA2281" s="888" t="s">
        <v>5392</v>
      </c>
      <c r="AB2281" s="888"/>
      <c r="AC2281" s="888"/>
      <c r="AD2281" s="888"/>
      <c r="AE2281" s="164"/>
      <c r="AF2281" s="164"/>
      <c r="AG2281" s="164"/>
      <c r="AH2281" s="164"/>
      <c r="AI2281" s="164"/>
      <c r="AJ2281" s="164"/>
      <c r="AK2281" s="164"/>
      <c r="AL2281" s="164"/>
      <c r="AM2281" s="164"/>
      <c r="AN2281" s="164"/>
      <c r="AO2281" s="164"/>
      <c r="AP2281" s="164"/>
      <c r="AQ2281" s="164"/>
      <c r="AR2281" s="164"/>
      <c r="AS2281" s="164"/>
      <c r="AT2281" s="164"/>
      <c r="AU2281" s="164"/>
      <c r="AV2281" s="164"/>
      <c r="AW2281" s="164"/>
      <c r="AX2281" s="164"/>
      <c r="AY2281" s="164"/>
      <c r="AZ2281" s="164"/>
      <c r="BA2281" s="164"/>
      <c r="BB2281" s="164"/>
      <c r="BC2281" s="164"/>
      <c r="BD2281" s="164"/>
      <c r="BE2281" s="164"/>
      <c r="BF2281" s="164"/>
      <c r="BG2281" s="164"/>
      <c r="BH2281" s="164"/>
      <c r="BI2281" s="164"/>
      <c r="BJ2281" s="164"/>
      <c r="BK2281" s="164"/>
      <c r="BL2281" s="164"/>
      <c r="BM2281" s="164"/>
      <c r="BN2281" s="164"/>
      <c r="BO2281" s="164"/>
      <c r="BP2281" s="164"/>
      <c r="BQ2281" s="164"/>
      <c r="BR2281" s="164"/>
      <c r="BS2281" s="164"/>
      <c r="BT2281" s="164"/>
      <c r="BU2281" s="164"/>
      <c r="BV2281" s="164"/>
      <c r="BW2281" s="164"/>
      <c r="BX2281" s="164"/>
      <c r="BY2281" s="164"/>
      <c r="BZ2281" s="164"/>
      <c r="CA2281" s="164"/>
      <c r="CB2281" s="164"/>
      <c r="CC2281" s="164"/>
      <c r="CD2281" s="164"/>
      <c r="CE2281" s="164"/>
      <c r="CF2281" s="164"/>
      <c r="CG2281" s="164"/>
      <c r="CH2281" s="164"/>
      <c r="CI2281" s="164"/>
      <c r="CJ2281" s="164"/>
      <c r="CK2281" s="164"/>
      <c r="CL2281" s="164"/>
      <c r="CM2281" s="164"/>
      <c r="CN2281" s="164"/>
      <c r="CO2281" s="164"/>
      <c r="CP2281" s="164"/>
      <c r="CQ2281" s="164"/>
      <c r="CR2281" s="164"/>
      <c r="CS2281" s="164"/>
      <c r="CT2281" s="164"/>
      <c r="CU2281" s="164"/>
      <c r="CV2281" s="164"/>
      <c r="CW2281" s="164"/>
    </row>
    <row r="2282" spans="1:101" ht="24" customHeight="1">
      <c r="A2282" s="57"/>
      <c r="B2282" s="26"/>
      <c r="C2282" s="867" t="s">
        <v>5083</v>
      </c>
      <c r="D2282" s="868"/>
      <c r="E2282" s="868"/>
      <c r="F2282" s="868"/>
      <c r="G2282" s="868"/>
      <c r="H2282" s="868"/>
      <c r="I2282" s="868"/>
      <c r="J2282" s="868"/>
      <c r="K2282" s="868"/>
      <c r="L2282" s="868"/>
      <c r="M2282" s="912" t="s">
        <v>5834</v>
      </c>
      <c r="N2282" s="913"/>
      <c r="O2282" s="913"/>
      <c r="P2282" s="913"/>
      <c r="Q2282" s="913"/>
      <c r="R2282" s="913"/>
      <c r="S2282" s="913"/>
      <c r="T2282" s="913"/>
      <c r="U2282" s="913"/>
      <c r="V2282" s="913"/>
      <c r="W2282" s="913"/>
      <c r="X2282" s="913"/>
      <c r="Y2282" s="913"/>
      <c r="Z2282" s="913"/>
      <c r="AA2282" s="913"/>
      <c r="AB2282" s="913"/>
      <c r="AC2282" s="913"/>
      <c r="AD2282" s="914"/>
      <c r="AE2282" s="164"/>
      <c r="AF2282" s="164"/>
      <c r="AG2282" s="164"/>
      <c r="AH2282" s="164"/>
      <c r="AI2282" s="164"/>
      <c r="AJ2282" s="164"/>
      <c r="AK2282" s="164"/>
      <c r="AL2282" s="164"/>
      <c r="AM2282" s="164"/>
      <c r="AN2282" s="164"/>
      <c r="AO2282" s="164"/>
      <c r="AP2282" s="164"/>
      <c r="AQ2282" s="164"/>
      <c r="AR2282" s="164"/>
      <c r="AS2282" s="164"/>
      <c r="AT2282" s="164"/>
      <c r="AU2282" s="164"/>
      <c r="AV2282" s="164"/>
      <c r="AW2282" s="164"/>
      <c r="AX2282" s="164"/>
      <c r="AY2282" s="164"/>
      <c r="AZ2282" s="164"/>
      <c r="BA2282" s="164"/>
      <c r="BB2282" s="164"/>
      <c r="BC2282" s="164"/>
      <c r="BD2282" s="164"/>
      <c r="BE2282" s="164"/>
      <c r="BF2282" s="164"/>
      <c r="BG2282" s="164"/>
      <c r="BH2282" s="164"/>
      <c r="BI2282" s="164"/>
      <c r="BJ2282" s="164"/>
      <c r="BK2282" s="164"/>
      <c r="BL2282" s="164"/>
      <c r="BM2282" s="164"/>
      <c r="BN2282" s="164"/>
      <c r="BO2282" s="164"/>
      <c r="BP2282" s="164"/>
      <c r="BQ2282" s="164"/>
      <c r="BR2282" s="164"/>
      <c r="BS2282" s="164"/>
      <c r="BT2282" s="164"/>
      <c r="BU2282" s="164"/>
      <c r="BV2282" s="164"/>
      <c r="BW2282" s="164"/>
      <c r="BX2282" s="164"/>
      <c r="BY2282" s="164"/>
      <c r="BZ2282" s="164"/>
      <c r="CA2282" s="164"/>
      <c r="CB2282" s="164"/>
      <c r="CC2282" s="164"/>
      <c r="CD2282" s="164"/>
      <c r="CE2282" s="164"/>
      <c r="CF2282" s="164"/>
      <c r="CG2282" s="164"/>
      <c r="CH2282" s="164"/>
      <c r="CI2282" s="164"/>
      <c r="CJ2282" s="164"/>
      <c r="CK2282" s="164"/>
      <c r="CL2282" s="164"/>
      <c r="CM2282" s="164"/>
      <c r="CN2282" s="164"/>
      <c r="CO2282" s="164"/>
      <c r="CP2282" s="164"/>
      <c r="CQ2282" s="164"/>
      <c r="CR2282" s="164"/>
      <c r="CS2282" s="164"/>
      <c r="CT2282" s="164"/>
      <c r="CU2282" s="164"/>
      <c r="CV2282" s="164"/>
      <c r="CW2282" s="164"/>
    </row>
    <row r="2283" spans="1:101" ht="132" customHeight="1">
      <c r="A2283" s="57"/>
      <c r="B2283" s="26"/>
      <c r="C2283" s="870"/>
      <c r="D2283" s="871"/>
      <c r="E2283" s="871"/>
      <c r="F2283" s="871"/>
      <c r="G2283" s="871"/>
      <c r="H2283" s="871"/>
      <c r="I2283" s="871"/>
      <c r="J2283" s="871"/>
      <c r="K2283" s="871"/>
      <c r="L2283" s="871"/>
      <c r="M2283" s="970" t="s">
        <v>5362</v>
      </c>
      <c r="N2283" s="883" t="s">
        <v>5397</v>
      </c>
      <c r="O2283" s="883" t="s">
        <v>5398</v>
      </c>
      <c r="P2283" s="883" t="s">
        <v>5835</v>
      </c>
      <c r="Q2283" s="883"/>
      <c r="R2283" s="883"/>
      <c r="S2283" s="883" t="s">
        <v>5836</v>
      </c>
      <c r="T2283" s="883"/>
      <c r="U2283" s="883"/>
      <c r="V2283" s="883" t="s">
        <v>5837</v>
      </c>
      <c r="W2283" s="883"/>
      <c r="X2283" s="883"/>
      <c r="Y2283" s="883" t="s">
        <v>5838</v>
      </c>
      <c r="Z2283" s="883"/>
      <c r="AA2283" s="883"/>
      <c r="AB2283" s="883" t="s">
        <v>5839</v>
      </c>
      <c r="AC2283" s="883"/>
      <c r="AD2283" s="883"/>
      <c r="AE2283" s="164"/>
      <c r="AF2283" s="164"/>
      <c r="AG2283" s="164"/>
      <c r="AH2283" s="164"/>
      <c r="AI2283" s="164"/>
      <c r="AJ2283" s="164"/>
      <c r="AK2283" s="164"/>
      <c r="AL2283" s="164"/>
      <c r="AM2283" s="164"/>
      <c r="AN2283" s="164"/>
      <c r="AO2283" s="164"/>
      <c r="AP2283" s="164"/>
      <c r="AQ2283" s="164"/>
      <c r="AR2283" s="164"/>
      <c r="AS2283" s="164"/>
      <c r="AT2283" s="164"/>
      <c r="AU2283" s="164"/>
      <c r="AV2283" s="164"/>
      <c r="AW2283" s="164"/>
      <c r="AX2283" s="164"/>
      <c r="AY2283" s="164"/>
      <c r="AZ2283" s="164"/>
      <c r="BA2283" s="164"/>
      <c r="BB2283" s="164"/>
      <c r="BC2283" s="164"/>
      <c r="BD2283" s="164"/>
      <c r="BE2283" s="164"/>
      <c r="BF2283" s="164"/>
      <c r="BG2283" s="164"/>
      <c r="BH2283" s="164"/>
      <c r="BI2283" s="164"/>
      <c r="BJ2283" s="164"/>
      <c r="BK2283" s="164"/>
      <c r="BL2283" s="164"/>
      <c r="BM2283" s="164"/>
      <c r="BN2283" s="164"/>
      <c r="BO2283" s="164"/>
      <c r="BP2283" s="164"/>
      <c r="BQ2283" s="164"/>
      <c r="BR2283" s="164"/>
      <c r="BS2283" s="164"/>
      <c r="BT2283" s="164"/>
      <c r="BU2283" s="164"/>
      <c r="BV2283" s="164"/>
      <c r="BW2283" s="164"/>
      <c r="BX2283" s="164"/>
      <c r="BY2283" s="164"/>
      <c r="BZ2283" s="164"/>
      <c r="CA2283" s="164"/>
      <c r="CB2283" s="164"/>
      <c r="CC2283" s="164"/>
      <c r="CD2283" s="164"/>
      <c r="CE2283" s="798" t="s">
        <v>5369</v>
      </c>
      <c r="CF2283" s="798"/>
      <c r="CG2283" s="798"/>
      <c r="CH2283" s="798"/>
      <c r="CI2283" s="799" t="s">
        <v>5423</v>
      </c>
      <c r="CJ2283" s="799"/>
      <c r="CK2283" s="799"/>
      <c r="CL2283" s="799"/>
      <c r="CM2283" s="798" t="s">
        <v>5424</v>
      </c>
      <c r="CN2283" s="798"/>
      <c r="CO2283" s="798"/>
      <c r="CP2283" s="798"/>
      <c r="CQ2283" s="351" t="s">
        <v>5313</v>
      </c>
      <c r="CR2283" s="771" t="s">
        <v>5432</v>
      </c>
      <c r="CS2283" s="771"/>
      <c r="CT2283" s="771"/>
      <c r="CU2283" s="770" t="s">
        <v>5082</v>
      </c>
      <c r="CV2283" s="770"/>
      <c r="CW2283" s="770"/>
    </row>
    <row r="2284" spans="1:101" ht="48" customHeight="1">
      <c r="A2284" s="57"/>
      <c r="B2284" s="26"/>
      <c r="C2284" s="873"/>
      <c r="D2284" s="874"/>
      <c r="E2284" s="874"/>
      <c r="F2284" s="874"/>
      <c r="G2284" s="874"/>
      <c r="H2284" s="874"/>
      <c r="I2284" s="874"/>
      <c r="J2284" s="874"/>
      <c r="K2284" s="874"/>
      <c r="L2284" s="874"/>
      <c r="M2284" s="970"/>
      <c r="N2284" s="883"/>
      <c r="O2284" s="883"/>
      <c r="P2284" s="62" t="s">
        <v>5416</v>
      </c>
      <c r="Q2284" s="152" t="s">
        <v>5397</v>
      </c>
      <c r="R2284" s="152" t="s">
        <v>5398</v>
      </c>
      <c r="S2284" s="62" t="s">
        <v>5416</v>
      </c>
      <c r="T2284" s="152" t="s">
        <v>5397</v>
      </c>
      <c r="U2284" s="152" t="s">
        <v>5398</v>
      </c>
      <c r="V2284" s="62" t="s">
        <v>5416</v>
      </c>
      <c r="W2284" s="152" t="s">
        <v>5397</v>
      </c>
      <c r="X2284" s="152" t="s">
        <v>5398</v>
      </c>
      <c r="Y2284" s="62" t="s">
        <v>5416</v>
      </c>
      <c r="Z2284" s="152" t="s">
        <v>5397</v>
      </c>
      <c r="AA2284" s="152" t="s">
        <v>5398</v>
      </c>
      <c r="AB2284" s="62" t="s">
        <v>5416</v>
      </c>
      <c r="AC2284" s="152" t="s">
        <v>5397</v>
      </c>
      <c r="AD2284" s="152" t="s">
        <v>5398</v>
      </c>
      <c r="AE2284" s="164"/>
      <c r="AF2284" s="164"/>
      <c r="AG2284" s="287" t="s">
        <v>5088</v>
      </c>
      <c r="AH2284" s="297" t="s">
        <v>5089</v>
      </c>
      <c r="AI2284" s="288" t="s">
        <v>5435</v>
      </c>
      <c r="AJ2284" s="289" t="s">
        <v>5436</v>
      </c>
      <c r="AK2284" s="290" t="s">
        <v>5437</v>
      </c>
      <c r="AL2284" s="291" t="s">
        <v>5438</v>
      </c>
      <c r="AM2284" s="288" t="s">
        <v>5439</v>
      </c>
      <c r="AN2284" s="289" t="s">
        <v>5440</v>
      </c>
      <c r="AO2284" s="290" t="s">
        <v>5441</v>
      </c>
      <c r="AP2284" s="291" t="s">
        <v>5442</v>
      </c>
      <c r="AQ2284" s="288" t="s">
        <v>5443</v>
      </c>
      <c r="AR2284" s="289" t="s">
        <v>5444</v>
      </c>
      <c r="AS2284" s="290" t="s">
        <v>5445</v>
      </c>
      <c r="AT2284" s="291" t="s">
        <v>5446</v>
      </c>
      <c r="AU2284" s="288" t="s">
        <v>5447</v>
      </c>
      <c r="AV2284" s="289" t="s">
        <v>5448</v>
      </c>
      <c r="AW2284" s="290" t="s">
        <v>5449</v>
      </c>
      <c r="AX2284" s="291" t="s">
        <v>5450</v>
      </c>
      <c r="AY2284" s="288" t="s">
        <v>5451</v>
      </c>
      <c r="AZ2284" s="289" t="s">
        <v>5452</v>
      </c>
      <c r="BA2284" s="290" t="s">
        <v>5453</v>
      </c>
      <c r="BB2284" s="291" t="s">
        <v>5454</v>
      </c>
      <c r="BC2284" s="288" t="s">
        <v>5455</v>
      </c>
      <c r="BD2284" s="289" t="s">
        <v>5456</v>
      </c>
      <c r="BE2284" s="290" t="s">
        <v>5457</v>
      </c>
      <c r="BF2284" s="291" t="s">
        <v>5458</v>
      </c>
      <c r="BG2284" s="288" t="s">
        <v>5758</v>
      </c>
      <c r="BH2284" s="289" t="s">
        <v>5759</v>
      </c>
      <c r="BI2284" s="290" t="s">
        <v>5760</v>
      </c>
      <c r="BJ2284" s="291" t="s">
        <v>5761</v>
      </c>
      <c r="BK2284" s="288" t="s">
        <v>5762</v>
      </c>
      <c r="BL2284" s="289" t="s">
        <v>5763</v>
      </c>
      <c r="BM2284" s="290" t="s">
        <v>5764</v>
      </c>
      <c r="BN2284" s="291" t="s">
        <v>5765</v>
      </c>
      <c r="BO2284" s="288" t="s">
        <v>5766</v>
      </c>
      <c r="BP2284" s="289" t="s">
        <v>5767</v>
      </c>
      <c r="BQ2284" s="290" t="s">
        <v>5768</v>
      </c>
      <c r="BR2284" s="291" t="s">
        <v>5769</v>
      </c>
      <c r="BS2284" s="288" t="s">
        <v>5840</v>
      </c>
      <c r="BT2284" s="289" t="s">
        <v>5841</v>
      </c>
      <c r="BU2284" s="290" t="s">
        <v>5842</v>
      </c>
      <c r="BV2284" s="291" t="s">
        <v>5843</v>
      </c>
      <c r="BW2284" s="288" t="s">
        <v>5844</v>
      </c>
      <c r="BX2284" s="289" t="s">
        <v>5845</v>
      </c>
      <c r="BY2284" s="290" t="s">
        <v>5846</v>
      </c>
      <c r="BZ2284" s="291" t="s">
        <v>5847</v>
      </c>
      <c r="CA2284" s="288" t="s">
        <v>5848</v>
      </c>
      <c r="CB2284" s="289" t="s">
        <v>5849</v>
      </c>
      <c r="CC2284" s="290" t="s">
        <v>5850</v>
      </c>
      <c r="CD2284" s="291" t="s">
        <v>5851</v>
      </c>
      <c r="CE2284" s="358" t="s">
        <v>5369</v>
      </c>
      <c r="CF2284" s="359" t="s">
        <v>5089</v>
      </c>
      <c r="CG2284" s="360" t="s">
        <v>5523</v>
      </c>
      <c r="CH2284" s="361" t="s">
        <v>5524</v>
      </c>
      <c r="CI2284" s="358" t="s">
        <v>5369</v>
      </c>
      <c r="CJ2284" s="359" t="s">
        <v>5089</v>
      </c>
      <c r="CK2284" s="360" t="s">
        <v>5523</v>
      </c>
      <c r="CL2284" s="361" t="s">
        <v>5524</v>
      </c>
      <c r="CM2284" s="358" t="s">
        <v>5369</v>
      </c>
      <c r="CN2284" s="359" t="s">
        <v>5089</v>
      </c>
      <c r="CO2284" s="360" t="s">
        <v>5523</v>
      </c>
      <c r="CP2284" s="361" t="s">
        <v>5524</v>
      </c>
      <c r="CQ2284" s="405" t="s">
        <v>5852</v>
      </c>
      <c r="CR2284" s="401" t="s">
        <v>5459</v>
      </c>
      <c r="CS2284" s="270" t="s">
        <v>5093</v>
      </c>
      <c r="CT2284" s="369" t="s">
        <v>5094</v>
      </c>
      <c r="CU2284" s="401" t="s">
        <v>5092</v>
      </c>
      <c r="CV2284" s="270" t="s">
        <v>5093</v>
      </c>
      <c r="CW2284" s="369" t="s">
        <v>5094</v>
      </c>
    </row>
    <row r="2285" spans="1:101" ht="15" customHeight="1">
      <c r="A2285" s="57"/>
      <c r="B2285" s="26"/>
      <c r="C2285" s="625" t="s">
        <v>5008</v>
      </c>
      <c r="D2285" s="884" t="str">
        <f>IF(D40="","",D40)</f>
        <v>OFICINA DEL C GOBERNADOR</v>
      </c>
      <c r="E2285" s="884"/>
      <c r="F2285" s="884"/>
      <c r="G2285" s="884"/>
      <c r="H2285" s="884"/>
      <c r="I2285" s="884"/>
      <c r="J2285" s="884"/>
      <c r="K2285" s="884"/>
      <c r="L2285" s="884"/>
      <c r="M2285" s="617"/>
      <c r="N2285" s="617"/>
      <c r="O2285" s="617"/>
      <c r="P2285" s="617"/>
      <c r="Q2285" s="617"/>
      <c r="R2285" s="617"/>
      <c r="S2285" s="617"/>
      <c r="T2285" s="617"/>
      <c r="U2285" s="617"/>
      <c r="V2285" s="617"/>
      <c r="W2285" s="617"/>
      <c r="X2285" s="617"/>
      <c r="Y2285" s="617"/>
      <c r="Z2285" s="617"/>
      <c r="AA2285" s="617"/>
      <c r="AB2285" s="617"/>
      <c r="AC2285" s="617"/>
      <c r="AD2285" s="617"/>
      <c r="AE2285" s="164"/>
      <c r="AF2285" s="164"/>
      <c r="AG2285" s="199">
        <f>IF(AND(COUNTBLANK(D2285)=1,COUNTA(M2285:AD2285,M2411:AD2411)=0),0,IF(AND(COUNTBLANK(D2285)=0,SUM(V1815:X1815,AB1815:AD1815)=0,COUNTA(M2285:AD2285,M2411:AD2411)=0),0,IF(AND(COUNTBLANK(D2285)=0,SUM(V1815:X1815,AB1815:AD1815)&gt;0,COUNTA(M2285:AD2285,M2411:AD2411)=36),0,1)))</f>
        <v>0</v>
      </c>
      <c r="AH2285" s="298">
        <f>COUNTIF(M2285:AD2285,"NS")+COUNTIF(M2411:AD2411,"NS")</f>
        <v>0</v>
      </c>
      <c r="AI2285" s="293">
        <f>M2285</f>
        <v>0</v>
      </c>
      <c r="AJ2285" s="294">
        <f>COUNTIF(N2285:O2285,"NS")</f>
        <v>0</v>
      </c>
      <c r="AK2285" s="295">
        <f>SUM(N2285:O2285)</f>
        <v>0</v>
      </c>
      <c r="AL2285" s="296">
        <f>IF(OR(AND(AI2285=0, AJ2285&gt;0),AND(AI2285="NS", AK2285&gt;0), AND(AI2285="NS", AJ2285=0, AK2285=0)), 1, IF(OR(AND(AI2285&gt;0, AJ2285&gt;1,AI2285&gt;AK2285), AND(AI2285="NS", AJ2285=2), AND(AI2285="NS", AK2285=0, AJ2285&gt;0), AI2285=AK2285), 0, 1))</f>
        <v>0</v>
      </c>
      <c r="AM2285" s="293">
        <f>P2285</f>
        <v>0</v>
      </c>
      <c r="AN2285" s="294">
        <f>COUNTIF(Q2285:R2285,"NS")</f>
        <v>0</v>
      </c>
      <c r="AO2285" s="295">
        <f>SUM(Q2285:R2285)</f>
        <v>0</v>
      </c>
      <c r="AP2285" s="296">
        <f>IF(OR(AND(AM2285=0, AN2285&gt;0),AND(AM2285="NS", AO2285&gt;0), AND(AM2285="NS", AN2285=0, AO2285=0)), 1, IF(OR(AND(AM2285&gt;0, AN2285&gt;1,AM2285&gt;AO2285), AND(AM2285="NS", AN2285=2), AND(AM2285="NS", AO2285=0, AN2285&gt;0), AM2285=AO2285), 0, 1))</f>
        <v>0</v>
      </c>
      <c r="AQ2285" s="293">
        <f>S2285</f>
        <v>0</v>
      </c>
      <c r="AR2285" s="294">
        <f>COUNTIF(T2285:U2285,"NS")</f>
        <v>0</v>
      </c>
      <c r="AS2285" s="295">
        <f>SUM(T2285:U2285)</f>
        <v>0</v>
      </c>
      <c r="AT2285" s="296">
        <f>IF(OR(AND(AQ2285=0, AR2285&gt;0),AND(AQ2285="NS", AS2285&gt;0), AND(AQ2285="NS", AR2285=0, AS2285=0)), 1, IF(OR(AND(AQ2285&gt;0, AR2285&gt;1,AQ2285&gt;AS2285), AND(AQ2285="NS", AR2285=2), AND(AQ2285="NS", AS2285=0, AR2285&gt;0), AQ2285=AS2285), 0, 1))</f>
        <v>0</v>
      </c>
      <c r="AU2285" s="293">
        <f>V2285</f>
        <v>0</v>
      </c>
      <c r="AV2285" s="294">
        <f>COUNTIF(W2285:X2285,"NS")</f>
        <v>0</v>
      </c>
      <c r="AW2285" s="295">
        <f>SUM(W2285:X2285)</f>
        <v>0</v>
      </c>
      <c r="AX2285" s="296">
        <f>IF(OR(AND(AU2285=0, AV2285&gt;0),AND(AU2285="NS", AW2285&gt;0), AND(AU2285="NS", AV2285=0, AW2285=0)), 1, IF(OR(AND(AU2285&gt;0, AV2285&gt;1,AU2285&gt;AW2285), AND(AU2285="NS", AV2285=2), AND(AU2285="NS", AW2285=0, AV2285&gt;0), AU2285=AW2285), 0, 1))</f>
        <v>0</v>
      </c>
      <c r="AY2285" s="293">
        <f>Y2285</f>
        <v>0</v>
      </c>
      <c r="AZ2285" s="294">
        <f>COUNTIF(Z2285:AA2285,"NS")</f>
        <v>0</v>
      </c>
      <c r="BA2285" s="295">
        <f>SUM(Z2285:AA2285)</f>
        <v>0</v>
      </c>
      <c r="BB2285" s="296">
        <f>IF(OR(AND(AY2285=0, AZ2285&gt;0),AND(AY2285="NS", BA2285&gt;0), AND(AY2285="NS", AZ2285=0, BA2285=0)), 1, IF(OR(AND(AY2285&gt;0, AZ2285&gt;1,AY2285&gt;BA2285), AND(AY2285="NS", AZ2285=2), AND(AY2285="NS", BA2285=0, AZ2285&gt;0), AY2285=BA2285), 0, 1))</f>
        <v>0</v>
      </c>
      <c r="BC2285" s="293">
        <f>AB2285</f>
        <v>0</v>
      </c>
      <c r="BD2285" s="294">
        <f>COUNTIF(AC2285:AD2285,"NS")</f>
        <v>0</v>
      </c>
      <c r="BE2285" s="295">
        <f>SUM(AC2285:AD2285)</f>
        <v>0</v>
      </c>
      <c r="BF2285" s="296">
        <f>IF(OR(AND(BC2285=0, BD2285&gt;0),AND(BC2285="NS", BE2285&gt;0), AND(BC2285="NS", BD2285=0, BE2285=0)), 1, IF(OR(AND(BC2285&gt;0, BD2285&gt;1,BC2285&gt;BE2285), AND(BC2285="NS", BD2285=2), AND(BC2285="NS", BE2285=0, BD2285&gt;0), BC2285=BE2285), 0, 1))</f>
        <v>0</v>
      </c>
      <c r="BG2285" s="293">
        <f>M2411</f>
        <v>0</v>
      </c>
      <c r="BH2285" s="294">
        <f>COUNTIF(N2411:O2411,"NS")</f>
        <v>0</v>
      </c>
      <c r="BI2285" s="295">
        <f>SUM(N2411:O2411)</f>
        <v>0</v>
      </c>
      <c r="BJ2285" s="296">
        <f>IF(OR(AND(BG2285=0, BH2285&gt;0),AND(BG2285="NS", BI2285&gt;0), AND(BG2285="NS", BH2285=0, BI2285=0)), 1, IF(OR(AND(BG2285&gt;0, BH2285&gt;1,BG2285&gt;BI2285), AND(BG2285="NS", BH2285=2), AND(BG2285="NS", BI2285=0, BH2285&gt;0), BG2285=BI2285), 0, 1))</f>
        <v>0</v>
      </c>
      <c r="BK2285" s="293">
        <f>P2411</f>
        <v>0</v>
      </c>
      <c r="BL2285" s="294">
        <f>COUNTIF(Q2411:R2411,"NS")</f>
        <v>0</v>
      </c>
      <c r="BM2285" s="295">
        <f>SUM(Q2411:R2411)</f>
        <v>0</v>
      </c>
      <c r="BN2285" s="296">
        <f>IF(OR(AND(BK2285=0, BL2285&gt;0),AND(BK2285="NS", BM2285&gt;0), AND(BK2285="NS", BL2285=0, BM2285=0)), 1, IF(OR(AND(BK2285&gt;0, BL2285&gt;1,BK2285&gt;BM2285), AND(BK2285="NS", BL2285=2), AND(BK2285="NS", BM2285=0, BL2285&gt;0), BK2285=BM2285), 0, 1))</f>
        <v>0</v>
      </c>
      <c r="BO2285" s="293">
        <f>S2411</f>
        <v>0</v>
      </c>
      <c r="BP2285" s="294">
        <f>COUNTIF(T2411:U2411,"NS")</f>
        <v>0</v>
      </c>
      <c r="BQ2285" s="295">
        <f>SUM(T2411:U2411)</f>
        <v>0</v>
      </c>
      <c r="BR2285" s="296">
        <f>IF(OR(AND(BO2285=0, BP2285&gt;0),AND(BO2285="NS", BQ2285&gt;0), AND(BO2285="NS", BP2285=0, BQ2285=0)), 1, IF(OR(AND(BO2285&gt;0, BP2285&gt;1,BO2285&gt;BQ2285), AND(BO2285="NS", BP2285=2), AND(BO2285="NS", BQ2285=0, BP2285&gt;0), BO2285=BQ2285), 0, 1))</f>
        <v>0</v>
      </c>
      <c r="BS2285" s="293">
        <f>V2411</f>
        <v>0</v>
      </c>
      <c r="BT2285" s="294">
        <f>COUNTIF(W2411:X2411,"NS")</f>
        <v>0</v>
      </c>
      <c r="BU2285" s="295">
        <f>SUM(W2411:X2411)</f>
        <v>0</v>
      </c>
      <c r="BV2285" s="296">
        <f>IF(OR(AND(BS2285=0, BT2285&gt;0),AND(BS2285="NS", BU2285&gt;0), AND(BS2285="NS", BT2285=0, BU2285=0)), 1, IF(OR(AND(BS2285&gt;0, BT2285&gt;1,BS2285&gt;BU2285), AND(BS2285="NS", BT2285=2), AND(BS2285="NS", BU2285=0, BT2285&gt;0), BS2285=BU2285), 0, 1))</f>
        <v>0</v>
      </c>
      <c r="BW2285" s="293">
        <f>Y2411</f>
        <v>0</v>
      </c>
      <c r="BX2285" s="294">
        <f>COUNTIF(Z2411:AA2411,"NS")</f>
        <v>0</v>
      </c>
      <c r="BY2285" s="295">
        <f>SUM(Z2411:AA2411)</f>
        <v>0</v>
      </c>
      <c r="BZ2285" s="296">
        <f>IF(OR(AND(BW2285=0, BX2285&gt;0),AND(BW2285="NS", BY2285&gt;0), AND(BW2285="NS", BX2285=0, BY2285=0)), 1, IF(OR(AND(BW2285&gt;0, BX2285&gt;1,BW2285&gt;BY2285), AND(BW2285="NS", BX2285=2), AND(BW2285="NS", BY2285=0, BX2285&gt;0), BW2285=BY2285), 0, 1))</f>
        <v>0</v>
      </c>
      <c r="CA2285" s="293">
        <f>AB2411</f>
        <v>0</v>
      </c>
      <c r="CB2285" s="294">
        <f>COUNTIF(AC2411:AD2411,"NS")</f>
        <v>0</v>
      </c>
      <c r="CC2285" s="295">
        <f>SUM(AC2411:AD2411)</f>
        <v>0</v>
      </c>
      <c r="CD2285" s="296">
        <f>IF(OR(AND(CA2285=0, CB2285&gt;0),AND(CA2285="NS", CC2285&gt;0), AND(CA2285="NS", CB2285=0, CC2285=0)), 1, IF(OR(AND(CA2285&gt;0, CB2285&gt;1,CA2285&gt;CC2285), AND(CA2285="NS", CB2285=2), AND(CA2285="NS", CC2285=0, CB2285&gt;0), CA2285=CC2285), 0, 1))</f>
        <v>0</v>
      </c>
      <c r="CE2285" s="362">
        <f>M2285</f>
        <v>0</v>
      </c>
      <c r="CF2285" s="366">
        <f>COUNTIF(P2285,"NS")+COUNTIF(S2285,"NS") + COUNTIF(V2285,"NS")+ COUNTIF(Y2285,"NS")+ COUNTIF(AB2285,"NS")+ COUNTIF(M2411,"NS")+ COUNTIF(P2411,"NS")+ COUNTIF(S2411,"NS")+ COUNTIF(V2411,"NS")+ COUNTIF(Y2411,"NS")+ COUNTIF(AB2411,"NS")</f>
        <v>0</v>
      </c>
      <c r="CG2285" s="364">
        <f>SUM(P2285,S2285,V2285,Y2285,AB2285,M2411,P2411,S2411,V2411,Y2411,AB2411)</f>
        <v>0</v>
      </c>
      <c r="CH2285" s="365">
        <f>IF(OR(AND(CE2285=0, CF2285&gt;0),AND(CE2285="NS", CG2285&gt;0), AND(CE2285="NS", CF2285=0, CG2285=0)), 1, IF(OR(AND(CE2285&gt;0, CF2285&gt;1,CE2285&gt;CG2285), AND(CE2285="NS", CF2285=2), AND(CE2285="NS", CG2285=0, CF2285&gt;0), CE2285=CG2285), 0, 1))</f>
        <v>0</v>
      </c>
      <c r="CI2285" s="362">
        <f>N2285</f>
        <v>0</v>
      </c>
      <c r="CJ2285" s="366">
        <f>COUNTIF(Q2285,"NS")+COUNTIF(T2285,"NS") + COUNTIF(W2285,"NS")+ COUNTIF(Z2285,"NS")+ COUNTIF(AC2285,"NS")+ COUNTIF(N2411,"NS")+ COUNTIF(Q2411,"NS")+ COUNTIF(T2411,"NS")+ COUNTIF(W2411,"NS")+ COUNTIF(Z2411,"NS")+ COUNTIF(AC2411,"NS")</f>
        <v>0</v>
      </c>
      <c r="CK2285" s="364">
        <f>SUM(Q2285,T2285,W2285,Z2285,AC2285,N2411,Q2411,T2411,W2411,Z2411,AC2411)</f>
        <v>0</v>
      </c>
      <c r="CL2285" s="365">
        <f>IF(OR(AND(CI2285=0, CJ2285&gt;0),AND(CI2285="NS", CK2285&gt;0), AND(CI2285="NS", CJ2285=0, CK2285=0)), 1, IF(OR(AND(CI2285&gt;0, CJ2285&gt;1,CI2285&gt;CK2285), AND(CI2285="NS", CJ2285=2), AND(CI2285="NS", CK2285=0, CJ2285&gt;0), CI2285=CK2285), 0, 1))</f>
        <v>0</v>
      </c>
      <c r="CM2285" s="362">
        <f>O2285</f>
        <v>0</v>
      </c>
      <c r="CN2285" s="366">
        <f>COUNTIF(R2285,"NS")+COUNTIF(U2285,"NS") + COUNTIF(X2285,"NS")+ COUNTIF(AA2285,"NS")+ COUNTIF(AD2285,"NS")+ COUNTIF(O2411,"NS")+ COUNTIF(R2411,"NS")+ COUNTIF(U2411,"NS")+ COUNTIF(X2411,"NS")+ COUNTIF(AA2411,"NS")+ COUNTIF(AD2411,"NS")</f>
        <v>0</v>
      </c>
      <c r="CO2285" s="364">
        <f>SUM(R2285,U2285,X2285,AA2285,AD2285,O2411,R2411,U2411,X2411,AA2411,AD2411)</f>
        <v>0</v>
      </c>
      <c r="CP2285" s="365">
        <f>IF(OR(AND(CM2285=0, CN2285&gt;0),AND(CM2285="NS", CO2285&gt;0), AND(CM2285="NS", CN2285=0, CO2285=0)), 1, IF(OR(AND(CM2285&gt;0, CN2285&gt;1,CM2285&gt;CO2285), AND(CM2285="NS", CN2285=2), AND(CM2285="NS", CO2285=0, CN2285&gt;0), CM2285=CO2285), 0, 1))</f>
        <v>0</v>
      </c>
      <c r="CQ2285" s="351">
        <f>IF(AND(SUM($V1815:$X1815,$AB1815:$AD1815)=0,COUNTA(M2285:AD2285,M2411:AD2411)&gt;0),1,0)</f>
        <v>0</v>
      </c>
      <c r="CR2285" s="402">
        <f>IF(SUM(CH2285,CL2285,CP2285)=0,0,1)</f>
        <v>0</v>
      </c>
      <c r="CS2285" s="370" t="str">
        <f>IF(CR2285=0,"",
IF(SUM($CR$2285:CR2285)=1,CT2285,
IF($CR$2405&gt;SUM($CR$2285:CR2285),_xlfn.CONCAT(", ",CT2285),
IF($CR$2405=SUM($CR$2285:CR2285),_xlfn.CONCAT(" y ",CT2285)))))</f>
        <v/>
      </c>
      <c r="CT2285" s="156" t="s">
        <v>5095</v>
      </c>
      <c r="CU2285" s="402">
        <f>IF(AG2285=0,0,1)</f>
        <v>0</v>
      </c>
      <c r="CV2285" s="370" t="str">
        <f>IF(CU2285=0,"",
IF(SUM($CU$2285:CU2285)=1,CW2285,
IF($CU$2405&gt;SUM($CU$2285:CU2285),_xlfn.CONCAT(", ",CW2285),
IF($CU$2405=SUM($CU$2285:CU2285),_xlfn.CONCAT(" y ",CW2285)))))</f>
        <v/>
      </c>
      <c r="CW2285" s="156" t="s">
        <v>5095</v>
      </c>
    </row>
    <row r="2286" spans="1:101" ht="15" customHeight="1">
      <c r="A2286" s="57"/>
      <c r="B2286" s="26"/>
      <c r="C2286" s="165" t="s">
        <v>5010</v>
      </c>
      <c r="D2286" s="884" t="str">
        <f t="shared" ref="D2286:D2349" si="530">IF(D41="","",D41)</f>
        <v>SECRETARIA DE DESARROLLO AGROPECUARIO RURAL Y PESCA</v>
      </c>
      <c r="E2286" s="884"/>
      <c r="F2286" s="884"/>
      <c r="G2286" s="884"/>
      <c r="H2286" s="884"/>
      <c r="I2286" s="884"/>
      <c r="J2286" s="884"/>
      <c r="K2286" s="884"/>
      <c r="L2286" s="884"/>
      <c r="M2286" s="617"/>
      <c r="N2286" s="617"/>
      <c r="O2286" s="617"/>
      <c r="P2286" s="617"/>
      <c r="Q2286" s="617"/>
      <c r="R2286" s="617"/>
      <c r="S2286" s="617"/>
      <c r="T2286" s="617"/>
      <c r="U2286" s="617"/>
      <c r="V2286" s="617"/>
      <c r="W2286" s="617"/>
      <c r="X2286" s="617"/>
      <c r="Y2286" s="617"/>
      <c r="Z2286" s="617"/>
      <c r="AA2286" s="617"/>
      <c r="AB2286" s="617"/>
      <c r="AC2286" s="617"/>
      <c r="AD2286" s="617"/>
      <c r="AE2286" s="164"/>
      <c r="AF2286" s="164"/>
      <c r="AG2286" s="199">
        <f t="shared" ref="AG2286:AG2349" si="531">IF(AND(COUNTBLANK(D2286)=1,COUNTA(M2286:AD2286,M2412:AD2412)=0),0,IF(AND(COUNTBLANK(D2286)=0,SUM(V1816:X1816,AB1816:AD1816)=0,COUNTA(M2286:AD2286,M2412:AD2412)=0),0,IF(AND(COUNTBLANK(D2286)=0,SUM(V1816:X1816,AB1816:AD1816)&gt;0,COUNTA(M2286:AD2286,M2412:AD2412)=36),0,1)))</f>
        <v>0</v>
      </c>
      <c r="AH2286" s="298">
        <f t="shared" ref="AH2286:AH2349" si="532">COUNTIF(M2286:AD2286,"NS")+COUNTIF(M2412:AD2412,"NS")</f>
        <v>0</v>
      </c>
      <c r="AI2286" s="293">
        <f t="shared" ref="AI2286:AI2349" si="533">M2286</f>
        <v>0</v>
      </c>
      <c r="AJ2286" s="294">
        <f t="shared" ref="AJ2286:AJ2349" si="534">COUNTIF(N2286:O2286,"NS")</f>
        <v>0</v>
      </c>
      <c r="AK2286" s="295">
        <f t="shared" ref="AK2286:AK2349" si="535">SUM(N2286:O2286)</f>
        <v>0</v>
      </c>
      <c r="AL2286" s="296">
        <f t="shared" ref="AL2286:AL2349" si="536">IF(OR(AND(AI2286=0, AJ2286&gt;0),AND(AI2286="NS", AK2286&gt;0), AND(AI2286="NS", AJ2286=0, AK2286=0)), 1, IF(OR(AND(AI2286&gt;0, AJ2286&gt;1,AI2286&gt;AK2286), AND(AI2286="NS", AJ2286=2), AND(AI2286="NS", AK2286=0, AJ2286&gt;0), AI2286=AK2286), 0, 1))</f>
        <v>0</v>
      </c>
      <c r="AM2286" s="293">
        <f t="shared" ref="AM2286:AM2349" si="537">P2286</f>
        <v>0</v>
      </c>
      <c r="AN2286" s="294">
        <f t="shared" ref="AN2286:AN2349" si="538">COUNTIF(Q2286:R2286,"NS")</f>
        <v>0</v>
      </c>
      <c r="AO2286" s="295">
        <f t="shared" ref="AO2286:AO2349" si="539">SUM(Q2286:R2286)</f>
        <v>0</v>
      </c>
      <c r="AP2286" s="296">
        <f t="shared" ref="AP2286:AP2349" si="540">IF(OR(AND(AM2286=0, AN2286&gt;0),AND(AM2286="NS", AO2286&gt;0), AND(AM2286="NS", AN2286=0, AO2286=0)), 1, IF(OR(AND(AM2286&gt;0, AN2286&gt;1,AM2286&gt;AO2286), AND(AM2286="NS", AN2286=2), AND(AM2286="NS", AO2286=0, AN2286&gt;0), AM2286=AO2286), 0, 1))</f>
        <v>0</v>
      </c>
      <c r="AQ2286" s="293">
        <f t="shared" ref="AQ2286:AQ2349" si="541">S2286</f>
        <v>0</v>
      </c>
      <c r="AR2286" s="294">
        <f t="shared" ref="AR2286:AR2349" si="542">COUNTIF(T2286:U2286,"NS")</f>
        <v>0</v>
      </c>
      <c r="AS2286" s="295">
        <f t="shared" ref="AS2286:AS2349" si="543">SUM(T2286:U2286)</f>
        <v>0</v>
      </c>
      <c r="AT2286" s="296">
        <f t="shared" ref="AT2286:AT2349" si="544">IF(OR(AND(AQ2286=0, AR2286&gt;0),AND(AQ2286="NS", AS2286&gt;0), AND(AQ2286="NS", AR2286=0, AS2286=0)), 1, IF(OR(AND(AQ2286&gt;0, AR2286&gt;1,AQ2286&gt;AS2286), AND(AQ2286="NS", AR2286=2), AND(AQ2286="NS", AS2286=0, AR2286&gt;0), AQ2286=AS2286), 0, 1))</f>
        <v>0</v>
      </c>
      <c r="AU2286" s="293">
        <f t="shared" ref="AU2286:AU2349" si="545">V2286</f>
        <v>0</v>
      </c>
      <c r="AV2286" s="294">
        <f t="shared" ref="AV2286:AV2349" si="546">COUNTIF(W2286:X2286,"NS")</f>
        <v>0</v>
      </c>
      <c r="AW2286" s="295">
        <f t="shared" ref="AW2286:AW2349" si="547">SUM(W2286:X2286)</f>
        <v>0</v>
      </c>
      <c r="AX2286" s="296">
        <f t="shared" ref="AX2286:AX2349" si="548">IF(OR(AND(AU2286=0, AV2286&gt;0),AND(AU2286="NS", AW2286&gt;0), AND(AU2286="NS", AV2286=0, AW2286=0)), 1, IF(OR(AND(AU2286&gt;0, AV2286&gt;1,AU2286&gt;AW2286), AND(AU2286="NS", AV2286=2), AND(AU2286="NS", AW2286=0, AV2286&gt;0), AU2286=AW2286), 0, 1))</f>
        <v>0</v>
      </c>
      <c r="AY2286" s="293">
        <f t="shared" ref="AY2286:AY2349" si="549">Y2286</f>
        <v>0</v>
      </c>
      <c r="AZ2286" s="294">
        <f t="shared" ref="AZ2286:AZ2349" si="550">COUNTIF(Z2286:AA2286,"NS")</f>
        <v>0</v>
      </c>
      <c r="BA2286" s="295">
        <f t="shared" ref="BA2286:BA2349" si="551">SUM(Z2286:AA2286)</f>
        <v>0</v>
      </c>
      <c r="BB2286" s="296">
        <f t="shared" ref="BB2286:BB2349" si="552">IF(OR(AND(AY2286=0, AZ2286&gt;0),AND(AY2286="NS", BA2286&gt;0), AND(AY2286="NS", AZ2286=0, BA2286=0)), 1, IF(OR(AND(AY2286&gt;0, AZ2286&gt;1,AY2286&gt;BA2286), AND(AY2286="NS", AZ2286=2), AND(AY2286="NS", BA2286=0, AZ2286&gt;0), AY2286=BA2286), 0, 1))</f>
        <v>0</v>
      </c>
      <c r="BC2286" s="293">
        <f t="shared" ref="BC2286:BC2349" si="553">AB2286</f>
        <v>0</v>
      </c>
      <c r="BD2286" s="294">
        <f t="shared" ref="BD2286:BD2349" si="554">COUNTIF(AC2286:AD2286,"NS")</f>
        <v>0</v>
      </c>
      <c r="BE2286" s="295">
        <f t="shared" ref="BE2286:BE2349" si="555">SUM(AC2286:AD2286)</f>
        <v>0</v>
      </c>
      <c r="BF2286" s="296">
        <f t="shared" ref="BF2286:BF2349" si="556">IF(OR(AND(BC2286=0, BD2286&gt;0),AND(BC2286="NS", BE2286&gt;0), AND(BC2286="NS", BD2286=0, BE2286=0)), 1, IF(OR(AND(BC2286&gt;0, BD2286&gt;1,BC2286&gt;BE2286), AND(BC2286="NS", BD2286=2), AND(BC2286="NS", BE2286=0, BD2286&gt;0), BC2286=BE2286), 0, 1))</f>
        <v>0</v>
      </c>
      <c r="BG2286" s="293">
        <f t="shared" ref="BG2286:BG2349" si="557">M2412</f>
        <v>0</v>
      </c>
      <c r="BH2286" s="294">
        <f t="shared" ref="BH2286:BH2349" si="558">COUNTIF(N2412:O2412,"NS")</f>
        <v>0</v>
      </c>
      <c r="BI2286" s="295">
        <f t="shared" ref="BI2286:BI2349" si="559">SUM(N2412:O2412)</f>
        <v>0</v>
      </c>
      <c r="BJ2286" s="296">
        <f t="shared" ref="BJ2286:BJ2349" si="560">IF(OR(AND(BG2286=0, BH2286&gt;0),AND(BG2286="NS", BI2286&gt;0), AND(BG2286="NS", BH2286=0, BI2286=0)), 1, IF(OR(AND(BG2286&gt;0, BH2286&gt;1,BG2286&gt;BI2286), AND(BG2286="NS", BH2286=2), AND(BG2286="NS", BI2286=0, BH2286&gt;0), BG2286=BI2286), 0, 1))</f>
        <v>0</v>
      </c>
      <c r="BK2286" s="293">
        <f t="shared" ref="BK2286:BK2349" si="561">P2412</f>
        <v>0</v>
      </c>
      <c r="BL2286" s="294">
        <f t="shared" ref="BL2286:BL2349" si="562">COUNTIF(Q2412:R2412,"NS")</f>
        <v>0</v>
      </c>
      <c r="BM2286" s="295">
        <f t="shared" ref="BM2286:BM2349" si="563">SUM(Q2412:R2412)</f>
        <v>0</v>
      </c>
      <c r="BN2286" s="296">
        <f t="shared" ref="BN2286:BN2349" si="564">IF(OR(AND(BK2286=0, BL2286&gt;0),AND(BK2286="NS", BM2286&gt;0), AND(BK2286="NS", BL2286=0, BM2286=0)), 1, IF(OR(AND(BK2286&gt;0, BL2286&gt;1,BK2286&gt;BM2286), AND(BK2286="NS", BL2286=2), AND(BK2286="NS", BM2286=0, BL2286&gt;0), BK2286=BM2286), 0, 1))</f>
        <v>0</v>
      </c>
      <c r="BO2286" s="293">
        <f t="shared" ref="BO2286:BO2349" si="565">S2412</f>
        <v>0</v>
      </c>
      <c r="BP2286" s="294">
        <f t="shared" ref="BP2286:BP2349" si="566">COUNTIF(T2412:U2412,"NS")</f>
        <v>0</v>
      </c>
      <c r="BQ2286" s="295">
        <f t="shared" ref="BQ2286:BQ2349" si="567">SUM(T2412:U2412)</f>
        <v>0</v>
      </c>
      <c r="BR2286" s="296">
        <f t="shared" ref="BR2286:BR2349" si="568">IF(OR(AND(BO2286=0, BP2286&gt;0),AND(BO2286="NS", BQ2286&gt;0), AND(BO2286="NS", BP2286=0, BQ2286=0)), 1, IF(OR(AND(BO2286&gt;0, BP2286&gt;1,BO2286&gt;BQ2286), AND(BO2286="NS", BP2286=2), AND(BO2286="NS", BQ2286=0, BP2286&gt;0), BO2286=BQ2286), 0, 1))</f>
        <v>0</v>
      </c>
      <c r="BS2286" s="293">
        <f t="shared" ref="BS2286:BS2349" si="569">V2412</f>
        <v>0</v>
      </c>
      <c r="BT2286" s="294">
        <f t="shared" ref="BT2286:BT2349" si="570">COUNTIF(W2412:X2412,"NS")</f>
        <v>0</v>
      </c>
      <c r="BU2286" s="295">
        <f t="shared" ref="BU2286:BU2349" si="571">SUM(W2412:X2412)</f>
        <v>0</v>
      </c>
      <c r="BV2286" s="296">
        <f t="shared" ref="BV2286:BV2349" si="572">IF(OR(AND(BS2286=0, BT2286&gt;0),AND(BS2286="NS", BU2286&gt;0), AND(BS2286="NS", BT2286=0, BU2286=0)), 1, IF(OR(AND(BS2286&gt;0, BT2286&gt;1,BS2286&gt;BU2286), AND(BS2286="NS", BT2286=2), AND(BS2286="NS", BU2286=0, BT2286&gt;0), BS2286=BU2286), 0, 1))</f>
        <v>0</v>
      </c>
      <c r="BW2286" s="293">
        <f t="shared" ref="BW2286:BW2349" si="573">Y2412</f>
        <v>0</v>
      </c>
      <c r="BX2286" s="294">
        <f t="shared" ref="BX2286:BX2349" si="574">COUNTIF(Z2412:AA2412,"NS")</f>
        <v>0</v>
      </c>
      <c r="BY2286" s="295">
        <f t="shared" ref="BY2286:BY2349" si="575">SUM(Z2412:AA2412)</f>
        <v>0</v>
      </c>
      <c r="BZ2286" s="296">
        <f t="shared" ref="BZ2286:BZ2349" si="576">IF(OR(AND(BW2286=0, BX2286&gt;0),AND(BW2286="NS", BY2286&gt;0), AND(BW2286="NS", BX2286=0, BY2286=0)), 1, IF(OR(AND(BW2286&gt;0, BX2286&gt;1,BW2286&gt;BY2286), AND(BW2286="NS", BX2286=2), AND(BW2286="NS", BY2286=0, BX2286&gt;0), BW2286=BY2286), 0, 1))</f>
        <v>0</v>
      </c>
      <c r="CA2286" s="293">
        <f t="shared" ref="CA2286:CA2349" si="577">AB2412</f>
        <v>0</v>
      </c>
      <c r="CB2286" s="294">
        <f t="shared" ref="CB2286:CB2349" si="578">COUNTIF(AC2412:AD2412,"NS")</f>
        <v>0</v>
      </c>
      <c r="CC2286" s="295">
        <f t="shared" ref="CC2286:CC2349" si="579">SUM(AC2412:AD2412)</f>
        <v>0</v>
      </c>
      <c r="CD2286" s="296">
        <f t="shared" ref="CD2286:CD2349" si="580">IF(OR(AND(CA2286=0, CB2286&gt;0),AND(CA2286="NS", CC2286&gt;0), AND(CA2286="NS", CB2286=0, CC2286=0)), 1, IF(OR(AND(CA2286&gt;0, CB2286&gt;1,CA2286&gt;CC2286), AND(CA2286="NS", CB2286=2), AND(CA2286="NS", CC2286=0, CB2286&gt;0), CA2286=CC2286), 0, 1))</f>
        <v>0</v>
      </c>
      <c r="CE2286" s="362">
        <f t="shared" ref="CE2286:CE2349" si="581">M2286</f>
        <v>0</v>
      </c>
      <c r="CF2286" s="366">
        <f t="shared" ref="CF2286:CF2349" si="582">COUNTIF(P2286,"NS")+COUNTIF(S2286,"NS") + COUNTIF(V2286,"NS")+ COUNTIF(Y2286,"NS")+ COUNTIF(AB2286,"NS")+ COUNTIF(M2412,"NS")+ COUNTIF(P2412,"NS")+ COUNTIF(S2412,"NS")+ COUNTIF(V2412,"NS")+ COUNTIF(Y2412,"NS")+ COUNTIF(AB2412,"NS")</f>
        <v>0</v>
      </c>
      <c r="CG2286" s="364">
        <f t="shared" ref="CG2286:CG2349" si="583">SUM(P2286,S2286,V2286,Y2286,AB2286,M2412,P2412,S2412,V2412,Y2412,AB2412)</f>
        <v>0</v>
      </c>
      <c r="CH2286" s="365">
        <f t="shared" ref="CH2286:CH2349" si="584">IF(OR(AND(CE2286=0, CF2286&gt;0),AND(CE2286="NS", CG2286&gt;0), AND(CE2286="NS", CF2286=0, CG2286=0)), 1, IF(OR(AND(CE2286&gt;0, CF2286&gt;1,CE2286&gt;CG2286), AND(CE2286="NS", CF2286=2), AND(CE2286="NS", CG2286=0, CF2286&gt;0), CE2286=CG2286), 0, 1))</f>
        <v>0</v>
      </c>
      <c r="CI2286" s="362">
        <f t="shared" ref="CI2286:CI2349" si="585">N2286</f>
        <v>0</v>
      </c>
      <c r="CJ2286" s="366">
        <f t="shared" ref="CJ2286:CJ2349" si="586">COUNTIF(Q2286,"NS")+COUNTIF(T2286,"NS") + COUNTIF(W2286,"NS")+ COUNTIF(Z2286,"NS")+ COUNTIF(AC2286,"NS")+ COUNTIF(N2412,"NS")+ COUNTIF(Q2412,"NS")+ COUNTIF(T2412,"NS")+ COUNTIF(W2412,"NS")+ COUNTIF(Z2412,"NS")+ COUNTIF(AC2412,"NS")</f>
        <v>0</v>
      </c>
      <c r="CK2286" s="364">
        <f t="shared" ref="CK2286:CK2349" si="587">SUM(Q2286,T2286,W2286,Z2286,AC2286,N2412,Q2412,T2412,W2412,Z2412,AC2412)</f>
        <v>0</v>
      </c>
      <c r="CL2286" s="365">
        <f t="shared" ref="CL2286:CL2349" si="588">IF(OR(AND(CI2286=0, CJ2286&gt;0),AND(CI2286="NS", CK2286&gt;0), AND(CI2286="NS", CJ2286=0, CK2286=0)), 1, IF(OR(AND(CI2286&gt;0, CJ2286&gt;1,CI2286&gt;CK2286), AND(CI2286="NS", CJ2286=2), AND(CI2286="NS", CK2286=0, CJ2286&gt;0), CI2286=CK2286), 0, 1))</f>
        <v>0</v>
      </c>
      <c r="CM2286" s="362">
        <f t="shared" ref="CM2286:CM2349" si="589">O2286</f>
        <v>0</v>
      </c>
      <c r="CN2286" s="366">
        <f t="shared" ref="CN2286:CN2349" si="590">COUNTIF(R2286,"NS")+COUNTIF(U2286,"NS") + COUNTIF(X2286,"NS")+ COUNTIF(AA2286,"NS")+ COUNTIF(AD2286,"NS")+ COUNTIF(O2412,"NS")+ COUNTIF(R2412,"NS")+ COUNTIF(U2412,"NS")+ COUNTIF(X2412,"NS")+ COUNTIF(AA2412,"NS")+ COUNTIF(AD2412,"NS")</f>
        <v>0</v>
      </c>
      <c r="CO2286" s="364">
        <f t="shared" ref="CO2286:CO2349" si="591">SUM(R2286,U2286,X2286,AA2286,AD2286,O2412,R2412,U2412,X2412,AA2412,AD2412)</f>
        <v>0</v>
      </c>
      <c r="CP2286" s="365">
        <f t="shared" ref="CP2286:CP2349" si="592">IF(OR(AND(CM2286=0, CN2286&gt;0),AND(CM2286="NS", CO2286&gt;0), AND(CM2286="NS", CN2286=0, CO2286=0)), 1, IF(OR(AND(CM2286&gt;0, CN2286&gt;1,CM2286&gt;CO2286), AND(CM2286="NS", CN2286=2), AND(CM2286="NS", CO2286=0, CN2286&gt;0), CM2286=CO2286), 0, 1))</f>
        <v>0</v>
      </c>
      <c r="CQ2286" s="351">
        <f t="shared" ref="CQ2286:CQ2349" si="593">IF(AND(SUM(V1816:X1816,AB1816:AD1816)=0,COUNTA(M2286:AD2286,M2412:AD2412)&gt;0),1,0)</f>
        <v>0</v>
      </c>
      <c r="CR2286" s="402">
        <f t="shared" ref="CR2286:CR2349" si="594">IF(SUM(CH2286,CL2286,CP2286)=0,0,1)</f>
        <v>0</v>
      </c>
      <c r="CS2286" s="370" t="str">
        <f>IF(CR2286=0,"",
IF(SUM($CR$2285:CR2286)=1,CT2286,
IF($CR$2405&gt;SUM($CR$2285:CR2286),_xlfn.CONCAT(", ",CT2286),
IF($CR$2405=SUM($CR$2285:CR2286),_xlfn.CONCAT(" y ",CT2286)))))</f>
        <v/>
      </c>
      <c r="CT2286" s="156" t="s">
        <v>5096</v>
      </c>
      <c r="CU2286" s="402">
        <f t="shared" ref="CU2286:CU2349" si="595">IF(AG2286=0,0,1)</f>
        <v>0</v>
      </c>
      <c r="CV2286" s="370" t="str">
        <f>IF(CU2286=0,"",
IF(SUM($CU$2285:CU2286)=1,CW2286,
IF($CU$2405&gt;SUM($CU$2285:CU2286),_xlfn.CONCAT(", ",CW2286),
IF($CU$2405=SUM($CU$2285:CU2286),_xlfn.CONCAT(" y ",CW2286)))))</f>
        <v/>
      </c>
      <c r="CW2286" s="156" t="s">
        <v>5096</v>
      </c>
    </row>
    <row r="2287" spans="1:101" ht="15" customHeight="1">
      <c r="A2287" s="57"/>
      <c r="B2287" s="26"/>
      <c r="C2287" s="165" t="s">
        <v>5012</v>
      </c>
      <c r="D2287" s="884" t="str">
        <f t="shared" si="530"/>
        <v>SECRETARIA DE SALUD</v>
      </c>
      <c r="E2287" s="884"/>
      <c r="F2287" s="884"/>
      <c r="G2287" s="884"/>
      <c r="H2287" s="884"/>
      <c r="I2287" s="884"/>
      <c r="J2287" s="884"/>
      <c r="K2287" s="884"/>
      <c r="L2287" s="884"/>
      <c r="M2287" s="617"/>
      <c r="N2287" s="617"/>
      <c r="O2287" s="617"/>
      <c r="P2287" s="617"/>
      <c r="Q2287" s="617"/>
      <c r="R2287" s="617"/>
      <c r="S2287" s="617"/>
      <c r="T2287" s="617"/>
      <c r="U2287" s="617"/>
      <c r="V2287" s="617"/>
      <c r="W2287" s="617"/>
      <c r="X2287" s="617"/>
      <c r="Y2287" s="617"/>
      <c r="Z2287" s="617"/>
      <c r="AA2287" s="617"/>
      <c r="AB2287" s="617"/>
      <c r="AC2287" s="617"/>
      <c r="AD2287" s="617"/>
      <c r="AE2287" s="164"/>
      <c r="AF2287" s="164"/>
      <c r="AG2287" s="199">
        <f t="shared" si="531"/>
        <v>0</v>
      </c>
      <c r="AH2287" s="298">
        <f t="shared" si="532"/>
        <v>0</v>
      </c>
      <c r="AI2287" s="293">
        <f t="shared" si="533"/>
        <v>0</v>
      </c>
      <c r="AJ2287" s="294">
        <f t="shared" si="534"/>
        <v>0</v>
      </c>
      <c r="AK2287" s="295">
        <f t="shared" si="535"/>
        <v>0</v>
      </c>
      <c r="AL2287" s="296">
        <f t="shared" si="536"/>
        <v>0</v>
      </c>
      <c r="AM2287" s="293">
        <f t="shared" si="537"/>
        <v>0</v>
      </c>
      <c r="AN2287" s="294">
        <f t="shared" si="538"/>
        <v>0</v>
      </c>
      <c r="AO2287" s="295">
        <f t="shared" si="539"/>
        <v>0</v>
      </c>
      <c r="AP2287" s="296">
        <f t="shared" si="540"/>
        <v>0</v>
      </c>
      <c r="AQ2287" s="293">
        <f t="shared" si="541"/>
        <v>0</v>
      </c>
      <c r="AR2287" s="294">
        <f t="shared" si="542"/>
        <v>0</v>
      </c>
      <c r="AS2287" s="295">
        <f t="shared" si="543"/>
        <v>0</v>
      </c>
      <c r="AT2287" s="296">
        <f t="shared" si="544"/>
        <v>0</v>
      </c>
      <c r="AU2287" s="293">
        <f t="shared" si="545"/>
        <v>0</v>
      </c>
      <c r="AV2287" s="294">
        <f t="shared" si="546"/>
        <v>0</v>
      </c>
      <c r="AW2287" s="295">
        <f t="shared" si="547"/>
        <v>0</v>
      </c>
      <c r="AX2287" s="296">
        <f t="shared" si="548"/>
        <v>0</v>
      </c>
      <c r="AY2287" s="293">
        <f t="shared" si="549"/>
        <v>0</v>
      </c>
      <c r="AZ2287" s="294">
        <f t="shared" si="550"/>
        <v>0</v>
      </c>
      <c r="BA2287" s="295">
        <f t="shared" si="551"/>
        <v>0</v>
      </c>
      <c r="BB2287" s="296">
        <f t="shared" si="552"/>
        <v>0</v>
      </c>
      <c r="BC2287" s="293">
        <f t="shared" si="553"/>
        <v>0</v>
      </c>
      <c r="BD2287" s="294">
        <f t="shared" si="554"/>
        <v>0</v>
      </c>
      <c r="BE2287" s="295">
        <f t="shared" si="555"/>
        <v>0</v>
      </c>
      <c r="BF2287" s="296">
        <f t="shared" si="556"/>
        <v>0</v>
      </c>
      <c r="BG2287" s="293">
        <f t="shared" si="557"/>
        <v>0</v>
      </c>
      <c r="BH2287" s="294">
        <f t="shared" si="558"/>
        <v>0</v>
      </c>
      <c r="BI2287" s="295">
        <f t="shared" si="559"/>
        <v>0</v>
      </c>
      <c r="BJ2287" s="296">
        <f t="shared" si="560"/>
        <v>0</v>
      </c>
      <c r="BK2287" s="293">
        <f t="shared" si="561"/>
        <v>0</v>
      </c>
      <c r="BL2287" s="294">
        <f t="shared" si="562"/>
        <v>0</v>
      </c>
      <c r="BM2287" s="295">
        <f t="shared" si="563"/>
        <v>0</v>
      </c>
      <c r="BN2287" s="296">
        <f t="shared" si="564"/>
        <v>0</v>
      </c>
      <c r="BO2287" s="293">
        <f t="shared" si="565"/>
        <v>0</v>
      </c>
      <c r="BP2287" s="294">
        <f t="shared" si="566"/>
        <v>0</v>
      </c>
      <c r="BQ2287" s="295">
        <f t="shared" si="567"/>
        <v>0</v>
      </c>
      <c r="BR2287" s="296">
        <f t="shared" si="568"/>
        <v>0</v>
      </c>
      <c r="BS2287" s="293">
        <f t="shared" si="569"/>
        <v>0</v>
      </c>
      <c r="BT2287" s="294">
        <f t="shared" si="570"/>
        <v>0</v>
      </c>
      <c r="BU2287" s="295">
        <f t="shared" si="571"/>
        <v>0</v>
      </c>
      <c r="BV2287" s="296">
        <f t="shared" si="572"/>
        <v>0</v>
      </c>
      <c r="BW2287" s="293">
        <f t="shared" si="573"/>
        <v>0</v>
      </c>
      <c r="BX2287" s="294">
        <f t="shared" si="574"/>
        <v>0</v>
      </c>
      <c r="BY2287" s="295">
        <f t="shared" si="575"/>
        <v>0</v>
      </c>
      <c r="BZ2287" s="296">
        <f t="shared" si="576"/>
        <v>0</v>
      </c>
      <c r="CA2287" s="293">
        <f t="shared" si="577"/>
        <v>0</v>
      </c>
      <c r="CB2287" s="294">
        <f t="shared" si="578"/>
        <v>0</v>
      </c>
      <c r="CC2287" s="295">
        <f t="shared" si="579"/>
        <v>0</v>
      </c>
      <c r="CD2287" s="296">
        <f t="shared" si="580"/>
        <v>0</v>
      </c>
      <c r="CE2287" s="362">
        <f t="shared" si="581"/>
        <v>0</v>
      </c>
      <c r="CF2287" s="366">
        <f t="shared" si="582"/>
        <v>0</v>
      </c>
      <c r="CG2287" s="364">
        <f t="shared" si="583"/>
        <v>0</v>
      </c>
      <c r="CH2287" s="365">
        <f t="shared" si="584"/>
        <v>0</v>
      </c>
      <c r="CI2287" s="362">
        <f t="shared" si="585"/>
        <v>0</v>
      </c>
      <c r="CJ2287" s="366">
        <f t="shared" si="586"/>
        <v>0</v>
      </c>
      <c r="CK2287" s="364">
        <f t="shared" si="587"/>
        <v>0</v>
      </c>
      <c r="CL2287" s="365">
        <f t="shared" si="588"/>
        <v>0</v>
      </c>
      <c r="CM2287" s="362">
        <f t="shared" si="589"/>
        <v>0</v>
      </c>
      <c r="CN2287" s="366">
        <f t="shared" si="590"/>
        <v>0</v>
      </c>
      <c r="CO2287" s="364">
        <f t="shared" si="591"/>
        <v>0</v>
      </c>
      <c r="CP2287" s="365">
        <f t="shared" si="592"/>
        <v>0</v>
      </c>
      <c r="CQ2287" s="351">
        <f t="shared" si="593"/>
        <v>0</v>
      </c>
      <c r="CR2287" s="402">
        <f t="shared" si="594"/>
        <v>0</v>
      </c>
      <c r="CS2287" s="370" t="str">
        <f>IF(CR2287=0,"",
IF(SUM($CR$2285:CR2287)=1,CT2287,
IF($CR$2405&gt;SUM($CR$2285:CR2287),_xlfn.CONCAT(", ",CT2287),
IF($CR$2405=SUM($CR$2285:CR2287),_xlfn.CONCAT(" y ",CT2287)))))</f>
        <v/>
      </c>
      <c r="CT2287" s="156" t="s">
        <v>5097</v>
      </c>
      <c r="CU2287" s="402">
        <f t="shared" si="595"/>
        <v>0</v>
      </c>
      <c r="CV2287" s="370" t="str">
        <f>IF(CU2287=0,"",
IF(SUM($CU$2285:CU2287)=1,CW2287,
IF($CU$2405&gt;SUM($CU$2285:CU2287),_xlfn.CONCAT(", ",CW2287),
IF($CU$2405=SUM($CU$2285:CU2287),_xlfn.CONCAT(" y ",CW2287)))))</f>
        <v/>
      </c>
      <c r="CW2287" s="156" t="s">
        <v>5097</v>
      </c>
    </row>
    <row r="2288" spans="1:101" ht="15" customHeight="1">
      <c r="A2288" s="57"/>
      <c r="B2288" s="26"/>
      <c r="C2288" s="165" t="s">
        <v>5014</v>
      </c>
      <c r="D2288" s="884" t="str">
        <f t="shared" si="530"/>
        <v>SECRETARIA DE EDUCACION</v>
      </c>
      <c r="E2288" s="884"/>
      <c r="F2288" s="884"/>
      <c r="G2288" s="884"/>
      <c r="H2288" s="884"/>
      <c r="I2288" s="884"/>
      <c r="J2288" s="884"/>
      <c r="K2288" s="884"/>
      <c r="L2288" s="884"/>
      <c r="M2288" s="617"/>
      <c r="N2288" s="617"/>
      <c r="O2288" s="617"/>
      <c r="P2288" s="617"/>
      <c r="Q2288" s="617"/>
      <c r="R2288" s="617"/>
      <c r="S2288" s="617"/>
      <c r="T2288" s="617"/>
      <c r="U2288" s="617"/>
      <c r="V2288" s="617"/>
      <c r="W2288" s="617"/>
      <c r="X2288" s="617"/>
      <c r="Y2288" s="617"/>
      <c r="Z2288" s="617"/>
      <c r="AA2288" s="617"/>
      <c r="AB2288" s="617"/>
      <c r="AC2288" s="617"/>
      <c r="AD2288" s="617"/>
      <c r="AE2288" s="164"/>
      <c r="AF2288" s="164"/>
      <c r="AG2288" s="199">
        <f t="shared" si="531"/>
        <v>0</v>
      </c>
      <c r="AH2288" s="298">
        <f t="shared" si="532"/>
        <v>0</v>
      </c>
      <c r="AI2288" s="293">
        <f t="shared" si="533"/>
        <v>0</v>
      </c>
      <c r="AJ2288" s="294">
        <f t="shared" si="534"/>
        <v>0</v>
      </c>
      <c r="AK2288" s="295">
        <f t="shared" si="535"/>
        <v>0</v>
      </c>
      <c r="AL2288" s="296">
        <f t="shared" si="536"/>
        <v>0</v>
      </c>
      <c r="AM2288" s="293">
        <f t="shared" si="537"/>
        <v>0</v>
      </c>
      <c r="AN2288" s="294">
        <f t="shared" si="538"/>
        <v>0</v>
      </c>
      <c r="AO2288" s="295">
        <f t="shared" si="539"/>
        <v>0</v>
      </c>
      <c r="AP2288" s="296">
        <f t="shared" si="540"/>
        <v>0</v>
      </c>
      <c r="AQ2288" s="293">
        <f t="shared" si="541"/>
        <v>0</v>
      </c>
      <c r="AR2288" s="294">
        <f t="shared" si="542"/>
        <v>0</v>
      </c>
      <c r="AS2288" s="295">
        <f t="shared" si="543"/>
        <v>0</v>
      </c>
      <c r="AT2288" s="296">
        <f t="shared" si="544"/>
        <v>0</v>
      </c>
      <c r="AU2288" s="293">
        <f t="shared" si="545"/>
        <v>0</v>
      </c>
      <c r="AV2288" s="294">
        <f t="shared" si="546"/>
        <v>0</v>
      </c>
      <c r="AW2288" s="295">
        <f t="shared" si="547"/>
        <v>0</v>
      </c>
      <c r="AX2288" s="296">
        <f t="shared" si="548"/>
        <v>0</v>
      </c>
      <c r="AY2288" s="293">
        <f t="shared" si="549"/>
        <v>0</v>
      </c>
      <c r="AZ2288" s="294">
        <f t="shared" si="550"/>
        <v>0</v>
      </c>
      <c r="BA2288" s="295">
        <f t="shared" si="551"/>
        <v>0</v>
      </c>
      <c r="BB2288" s="296">
        <f t="shared" si="552"/>
        <v>0</v>
      </c>
      <c r="BC2288" s="293">
        <f t="shared" si="553"/>
        <v>0</v>
      </c>
      <c r="BD2288" s="294">
        <f t="shared" si="554"/>
        <v>0</v>
      </c>
      <c r="BE2288" s="295">
        <f t="shared" si="555"/>
        <v>0</v>
      </c>
      <c r="BF2288" s="296">
        <f t="shared" si="556"/>
        <v>0</v>
      </c>
      <c r="BG2288" s="293">
        <f t="shared" si="557"/>
        <v>0</v>
      </c>
      <c r="BH2288" s="294">
        <f t="shared" si="558"/>
        <v>0</v>
      </c>
      <c r="BI2288" s="295">
        <f t="shared" si="559"/>
        <v>0</v>
      </c>
      <c r="BJ2288" s="296">
        <f t="shared" si="560"/>
        <v>0</v>
      </c>
      <c r="BK2288" s="293">
        <f t="shared" si="561"/>
        <v>0</v>
      </c>
      <c r="BL2288" s="294">
        <f t="shared" si="562"/>
        <v>0</v>
      </c>
      <c r="BM2288" s="295">
        <f t="shared" si="563"/>
        <v>0</v>
      </c>
      <c r="BN2288" s="296">
        <f t="shared" si="564"/>
        <v>0</v>
      </c>
      <c r="BO2288" s="293">
        <f t="shared" si="565"/>
        <v>0</v>
      </c>
      <c r="BP2288" s="294">
        <f t="shared" si="566"/>
        <v>0</v>
      </c>
      <c r="BQ2288" s="295">
        <f t="shared" si="567"/>
        <v>0</v>
      </c>
      <c r="BR2288" s="296">
        <f t="shared" si="568"/>
        <v>0</v>
      </c>
      <c r="BS2288" s="293">
        <f t="shared" si="569"/>
        <v>0</v>
      </c>
      <c r="BT2288" s="294">
        <f t="shared" si="570"/>
        <v>0</v>
      </c>
      <c r="BU2288" s="295">
        <f t="shared" si="571"/>
        <v>0</v>
      </c>
      <c r="BV2288" s="296">
        <f t="shared" si="572"/>
        <v>0</v>
      </c>
      <c r="BW2288" s="293">
        <f t="shared" si="573"/>
        <v>0</v>
      </c>
      <c r="BX2288" s="294">
        <f t="shared" si="574"/>
        <v>0</v>
      </c>
      <c r="BY2288" s="295">
        <f t="shared" si="575"/>
        <v>0</v>
      </c>
      <c r="BZ2288" s="296">
        <f t="shared" si="576"/>
        <v>0</v>
      </c>
      <c r="CA2288" s="293">
        <f t="shared" si="577"/>
        <v>0</v>
      </c>
      <c r="CB2288" s="294">
        <f t="shared" si="578"/>
        <v>0</v>
      </c>
      <c r="CC2288" s="295">
        <f t="shared" si="579"/>
        <v>0</v>
      </c>
      <c r="CD2288" s="296">
        <f t="shared" si="580"/>
        <v>0</v>
      </c>
      <c r="CE2288" s="362">
        <f t="shared" si="581"/>
        <v>0</v>
      </c>
      <c r="CF2288" s="366">
        <f t="shared" si="582"/>
        <v>0</v>
      </c>
      <c r="CG2288" s="364">
        <f t="shared" si="583"/>
        <v>0</v>
      </c>
      <c r="CH2288" s="365">
        <f t="shared" si="584"/>
        <v>0</v>
      </c>
      <c r="CI2288" s="362">
        <f t="shared" si="585"/>
        <v>0</v>
      </c>
      <c r="CJ2288" s="366">
        <f t="shared" si="586"/>
        <v>0</v>
      </c>
      <c r="CK2288" s="364">
        <f t="shared" si="587"/>
        <v>0</v>
      </c>
      <c r="CL2288" s="365">
        <f t="shared" si="588"/>
        <v>0</v>
      </c>
      <c r="CM2288" s="362">
        <f t="shared" si="589"/>
        <v>0</v>
      </c>
      <c r="CN2288" s="366">
        <f t="shared" si="590"/>
        <v>0</v>
      </c>
      <c r="CO2288" s="364">
        <f t="shared" si="591"/>
        <v>0</v>
      </c>
      <c r="CP2288" s="365">
        <f t="shared" si="592"/>
        <v>0</v>
      </c>
      <c r="CQ2288" s="351">
        <f t="shared" si="593"/>
        <v>0</v>
      </c>
      <c r="CR2288" s="402">
        <f t="shared" si="594"/>
        <v>0</v>
      </c>
      <c r="CS2288" s="370" t="str">
        <f>IF(CR2288=0,"",
IF(SUM($CR$2285:CR2288)=1,CT2288,
IF($CR$2405&gt;SUM($CR$2285:CR2288),_xlfn.CONCAT(", ",CT2288),
IF($CR$2405=SUM($CR$2285:CR2288),_xlfn.CONCAT(" y ",CT2288)))))</f>
        <v/>
      </c>
      <c r="CT2288" s="156" t="s">
        <v>5098</v>
      </c>
      <c r="CU2288" s="402">
        <f t="shared" si="595"/>
        <v>0</v>
      </c>
      <c r="CV2288" s="370" t="str">
        <f>IF(CU2288=0,"",
IF(SUM($CU$2285:CU2288)=1,CW2288,
IF($CU$2405&gt;SUM($CU$2285:CU2288),_xlfn.CONCAT(", ",CW2288),
IF($CU$2405=SUM($CU$2285:CU2288),_xlfn.CONCAT(" y ",CW2288)))))</f>
        <v/>
      </c>
      <c r="CW2288" s="156" t="s">
        <v>5098</v>
      </c>
    </row>
    <row r="2289" spans="1:101" ht="15" customHeight="1">
      <c r="A2289" s="57"/>
      <c r="B2289" s="26"/>
      <c r="C2289" s="165" t="s">
        <v>5016</v>
      </c>
      <c r="D2289" s="884" t="str">
        <f t="shared" si="530"/>
        <v>SECRETARIA DE DESARROLLO SOCIAL</v>
      </c>
      <c r="E2289" s="884"/>
      <c r="F2289" s="884"/>
      <c r="G2289" s="884"/>
      <c r="H2289" s="884"/>
      <c r="I2289" s="884"/>
      <c r="J2289" s="884"/>
      <c r="K2289" s="884"/>
      <c r="L2289" s="884"/>
      <c r="M2289" s="617"/>
      <c r="N2289" s="617"/>
      <c r="O2289" s="617"/>
      <c r="P2289" s="617"/>
      <c r="Q2289" s="617"/>
      <c r="R2289" s="617"/>
      <c r="S2289" s="617"/>
      <c r="T2289" s="617"/>
      <c r="U2289" s="617"/>
      <c r="V2289" s="617"/>
      <c r="W2289" s="617"/>
      <c r="X2289" s="617"/>
      <c r="Y2289" s="617"/>
      <c r="Z2289" s="617"/>
      <c r="AA2289" s="617"/>
      <c r="AB2289" s="617"/>
      <c r="AC2289" s="617"/>
      <c r="AD2289" s="617"/>
      <c r="AE2289" s="164"/>
      <c r="AF2289" s="164"/>
      <c r="AG2289" s="199">
        <f t="shared" si="531"/>
        <v>0</v>
      </c>
      <c r="AH2289" s="298">
        <f t="shared" si="532"/>
        <v>0</v>
      </c>
      <c r="AI2289" s="293">
        <f t="shared" si="533"/>
        <v>0</v>
      </c>
      <c r="AJ2289" s="294">
        <f t="shared" si="534"/>
        <v>0</v>
      </c>
      <c r="AK2289" s="295">
        <f t="shared" si="535"/>
        <v>0</v>
      </c>
      <c r="AL2289" s="296">
        <f t="shared" si="536"/>
        <v>0</v>
      </c>
      <c r="AM2289" s="293">
        <f t="shared" si="537"/>
        <v>0</v>
      </c>
      <c r="AN2289" s="294">
        <f t="shared" si="538"/>
        <v>0</v>
      </c>
      <c r="AO2289" s="295">
        <f t="shared" si="539"/>
        <v>0</v>
      </c>
      <c r="AP2289" s="296">
        <f t="shared" si="540"/>
        <v>0</v>
      </c>
      <c r="AQ2289" s="293">
        <f t="shared" si="541"/>
        <v>0</v>
      </c>
      <c r="AR2289" s="294">
        <f t="shared" si="542"/>
        <v>0</v>
      </c>
      <c r="AS2289" s="295">
        <f t="shared" si="543"/>
        <v>0</v>
      </c>
      <c r="AT2289" s="296">
        <f t="shared" si="544"/>
        <v>0</v>
      </c>
      <c r="AU2289" s="293">
        <f t="shared" si="545"/>
        <v>0</v>
      </c>
      <c r="AV2289" s="294">
        <f t="shared" si="546"/>
        <v>0</v>
      </c>
      <c r="AW2289" s="295">
        <f t="shared" si="547"/>
        <v>0</v>
      </c>
      <c r="AX2289" s="296">
        <f t="shared" si="548"/>
        <v>0</v>
      </c>
      <c r="AY2289" s="293">
        <f t="shared" si="549"/>
        <v>0</v>
      </c>
      <c r="AZ2289" s="294">
        <f t="shared" si="550"/>
        <v>0</v>
      </c>
      <c r="BA2289" s="295">
        <f t="shared" si="551"/>
        <v>0</v>
      </c>
      <c r="BB2289" s="296">
        <f t="shared" si="552"/>
        <v>0</v>
      </c>
      <c r="BC2289" s="293">
        <f t="shared" si="553"/>
        <v>0</v>
      </c>
      <c r="BD2289" s="294">
        <f t="shared" si="554"/>
        <v>0</v>
      </c>
      <c r="BE2289" s="295">
        <f t="shared" si="555"/>
        <v>0</v>
      </c>
      <c r="BF2289" s="296">
        <f t="shared" si="556"/>
        <v>0</v>
      </c>
      <c r="BG2289" s="293">
        <f t="shared" si="557"/>
        <v>0</v>
      </c>
      <c r="BH2289" s="294">
        <f t="shared" si="558"/>
        <v>0</v>
      </c>
      <c r="BI2289" s="295">
        <f t="shared" si="559"/>
        <v>0</v>
      </c>
      <c r="BJ2289" s="296">
        <f t="shared" si="560"/>
        <v>0</v>
      </c>
      <c r="BK2289" s="293">
        <f t="shared" si="561"/>
        <v>0</v>
      </c>
      <c r="BL2289" s="294">
        <f t="shared" si="562"/>
        <v>0</v>
      </c>
      <c r="BM2289" s="295">
        <f t="shared" si="563"/>
        <v>0</v>
      </c>
      <c r="BN2289" s="296">
        <f t="shared" si="564"/>
        <v>0</v>
      </c>
      <c r="BO2289" s="293">
        <f t="shared" si="565"/>
        <v>0</v>
      </c>
      <c r="BP2289" s="294">
        <f t="shared" si="566"/>
        <v>0</v>
      </c>
      <c r="BQ2289" s="295">
        <f t="shared" si="567"/>
        <v>0</v>
      </c>
      <c r="BR2289" s="296">
        <f t="shared" si="568"/>
        <v>0</v>
      </c>
      <c r="BS2289" s="293">
        <f t="shared" si="569"/>
        <v>0</v>
      </c>
      <c r="BT2289" s="294">
        <f t="shared" si="570"/>
        <v>0</v>
      </c>
      <c r="BU2289" s="295">
        <f t="shared" si="571"/>
        <v>0</v>
      </c>
      <c r="BV2289" s="296">
        <f t="shared" si="572"/>
        <v>0</v>
      </c>
      <c r="BW2289" s="293">
        <f t="shared" si="573"/>
        <v>0</v>
      </c>
      <c r="BX2289" s="294">
        <f t="shared" si="574"/>
        <v>0</v>
      </c>
      <c r="BY2289" s="295">
        <f t="shared" si="575"/>
        <v>0</v>
      </c>
      <c r="BZ2289" s="296">
        <f t="shared" si="576"/>
        <v>0</v>
      </c>
      <c r="CA2289" s="293">
        <f t="shared" si="577"/>
        <v>0</v>
      </c>
      <c r="CB2289" s="294">
        <f t="shared" si="578"/>
        <v>0</v>
      </c>
      <c r="CC2289" s="295">
        <f t="shared" si="579"/>
        <v>0</v>
      </c>
      <c r="CD2289" s="296">
        <f t="shared" si="580"/>
        <v>0</v>
      </c>
      <c r="CE2289" s="362">
        <f t="shared" si="581"/>
        <v>0</v>
      </c>
      <c r="CF2289" s="366">
        <f t="shared" si="582"/>
        <v>0</v>
      </c>
      <c r="CG2289" s="364">
        <f t="shared" si="583"/>
        <v>0</v>
      </c>
      <c r="CH2289" s="365">
        <f t="shared" si="584"/>
        <v>0</v>
      </c>
      <c r="CI2289" s="362">
        <f t="shared" si="585"/>
        <v>0</v>
      </c>
      <c r="CJ2289" s="366">
        <f t="shared" si="586"/>
        <v>0</v>
      </c>
      <c r="CK2289" s="364">
        <f t="shared" si="587"/>
        <v>0</v>
      </c>
      <c r="CL2289" s="365">
        <f t="shared" si="588"/>
        <v>0</v>
      </c>
      <c r="CM2289" s="362">
        <f t="shared" si="589"/>
        <v>0</v>
      </c>
      <c r="CN2289" s="366">
        <f t="shared" si="590"/>
        <v>0</v>
      </c>
      <c r="CO2289" s="364">
        <f t="shared" si="591"/>
        <v>0</v>
      </c>
      <c r="CP2289" s="365">
        <f t="shared" si="592"/>
        <v>0</v>
      </c>
      <c r="CQ2289" s="351">
        <f t="shared" si="593"/>
        <v>0</v>
      </c>
      <c r="CR2289" s="402">
        <f t="shared" si="594"/>
        <v>0</v>
      </c>
      <c r="CS2289" s="370" t="str">
        <f>IF(CR2289=0,"",
IF(SUM($CR$2285:CR2289)=1,CT2289,
IF($CR$2405&gt;SUM($CR$2285:CR2289),_xlfn.CONCAT(", ",CT2289),
IF($CR$2405=SUM($CR$2285:CR2289),_xlfn.CONCAT(" y ",CT2289)))))</f>
        <v/>
      </c>
      <c r="CT2289" s="156" t="s">
        <v>5099</v>
      </c>
      <c r="CU2289" s="402">
        <f t="shared" si="595"/>
        <v>0</v>
      </c>
      <c r="CV2289" s="370" t="str">
        <f>IF(CU2289=0,"",
IF(SUM($CU$2285:CU2289)=1,CW2289,
IF($CU$2405&gt;SUM($CU$2285:CU2289),_xlfn.CONCAT(", ",CW2289),
IF($CU$2405=SUM($CU$2285:CU2289),_xlfn.CONCAT(" y ",CW2289)))))</f>
        <v/>
      </c>
      <c r="CW2289" s="156" t="s">
        <v>5099</v>
      </c>
    </row>
    <row r="2290" spans="1:101" ht="15" customHeight="1">
      <c r="A2290" s="57"/>
      <c r="B2290" s="26"/>
      <c r="C2290" s="165" t="s">
        <v>5018</v>
      </c>
      <c r="D2290" s="884" t="str">
        <f t="shared" si="530"/>
        <v>SECRETARIA DE DESARROLLO ECONOMICO Y PORTUARIO</v>
      </c>
      <c r="E2290" s="884"/>
      <c r="F2290" s="884"/>
      <c r="G2290" s="884"/>
      <c r="H2290" s="884"/>
      <c r="I2290" s="884"/>
      <c r="J2290" s="884"/>
      <c r="K2290" s="884"/>
      <c r="L2290" s="884"/>
      <c r="M2290" s="617"/>
      <c r="N2290" s="617"/>
      <c r="O2290" s="617"/>
      <c r="P2290" s="617"/>
      <c r="Q2290" s="617"/>
      <c r="R2290" s="617"/>
      <c r="S2290" s="617"/>
      <c r="T2290" s="617"/>
      <c r="U2290" s="617"/>
      <c r="V2290" s="617"/>
      <c r="W2290" s="617"/>
      <c r="X2290" s="617"/>
      <c r="Y2290" s="617"/>
      <c r="Z2290" s="617"/>
      <c r="AA2290" s="617"/>
      <c r="AB2290" s="617"/>
      <c r="AC2290" s="617"/>
      <c r="AD2290" s="617"/>
      <c r="AE2290" s="164"/>
      <c r="AF2290" s="164"/>
      <c r="AG2290" s="199">
        <f t="shared" si="531"/>
        <v>0</v>
      </c>
      <c r="AH2290" s="298">
        <f t="shared" si="532"/>
        <v>0</v>
      </c>
      <c r="AI2290" s="293">
        <f t="shared" si="533"/>
        <v>0</v>
      </c>
      <c r="AJ2290" s="294">
        <f t="shared" si="534"/>
        <v>0</v>
      </c>
      <c r="AK2290" s="295">
        <f t="shared" si="535"/>
        <v>0</v>
      </c>
      <c r="AL2290" s="296">
        <f t="shared" si="536"/>
        <v>0</v>
      </c>
      <c r="AM2290" s="293">
        <f t="shared" si="537"/>
        <v>0</v>
      </c>
      <c r="AN2290" s="294">
        <f t="shared" si="538"/>
        <v>0</v>
      </c>
      <c r="AO2290" s="295">
        <f t="shared" si="539"/>
        <v>0</v>
      </c>
      <c r="AP2290" s="296">
        <f t="shared" si="540"/>
        <v>0</v>
      </c>
      <c r="AQ2290" s="293">
        <f t="shared" si="541"/>
        <v>0</v>
      </c>
      <c r="AR2290" s="294">
        <f t="shared" si="542"/>
        <v>0</v>
      </c>
      <c r="AS2290" s="295">
        <f t="shared" si="543"/>
        <v>0</v>
      </c>
      <c r="AT2290" s="296">
        <f t="shared" si="544"/>
        <v>0</v>
      </c>
      <c r="AU2290" s="293">
        <f t="shared" si="545"/>
        <v>0</v>
      </c>
      <c r="AV2290" s="294">
        <f t="shared" si="546"/>
        <v>0</v>
      </c>
      <c r="AW2290" s="295">
        <f t="shared" si="547"/>
        <v>0</v>
      </c>
      <c r="AX2290" s="296">
        <f t="shared" si="548"/>
        <v>0</v>
      </c>
      <c r="AY2290" s="293">
        <f t="shared" si="549"/>
        <v>0</v>
      </c>
      <c r="AZ2290" s="294">
        <f t="shared" si="550"/>
        <v>0</v>
      </c>
      <c r="BA2290" s="295">
        <f t="shared" si="551"/>
        <v>0</v>
      </c>
      <c r="BB2290" s="296">
        <f t="shared" si="552"/>
        <v>0</v>
      </c>
      <c r="BC2290" s="293">
        <f t="shared" si="553"/>
        <v>0</v>
      </c>
      <c r="BD2290" s="294">
        <f t="shared" si="554"/>
        <v>0</v>
      </c>
      <c r="BE2290" s="295">
        <f t="shared" si="555"/>
        <v>0</v>
      </c>
      <c r="BF2290" s="296">
        <f t="shared" si="556"/>
        <v>0</v>
      </c>
      <c r="BG2290" s="293">
        <f t="shared" si="557"/>
        <v>0</v>
      </c>
      <c r="BH2290" s="294">
        <f t="shared" si="558"/>
        <v>0</v>
      </c>
      <c r="BI2290" s="295">
        <f t="shared" si="559"/>
        <v>0</v>
      </c>
      <c r="BJ2290" s="296">
        <f t="shared" si="560"/>
        <v>0</v>
      </c>
      <c r="BK2290" s="293">
        <f t="shared" si="561"/>
        <v>0</v>
      </c>
      <c r="BL2290" s="294">
        <f t="shared" si="562"/>
        <v>0</v>
      </c>
      <c r="BM2290" s="295">
        <f t="shared" si="563"/>
        <v>0</v>
      </c>
      <c r="BN2290" s="296">
        <f t="shared" si="564"/>
        <v>0</v>
      </c>
      <c r="BO2290" s="293">
        <f t="shared" si="565"/>
        <v>0</v>
      </c>
      <c r="BP2290" s="294">
        <f t="shared" si="566"/>
        <v>0</v>
      </c>
      <c r="BQ2290" s="295">
        <f t="shared" si="567"/>
        <v>0</v>
      </c>
      <c r="BR2290" s="296">
        <f t="shared" si="568"/>
        <v>0</v>
      </c>
      <c r="BS2290" s="293">
        <f t="shared" si="569"/>
        <v>0</v>
      </c>
      <c r="BT2290" s="294">
        <f t="shared" si="570"/>
        <v>0</v>
      </c>
      <c r="BU2290" s="295">
        <f t="shared" si="571"/>
        <v>0</v>
      </c>
      <c r="BV2290" s="296">
        <f t="shared" si="572"/>
        <v>0</v>
      </c>
      <c r="BW2290" s="293">
        <f t="shared" si="573"/>
        <v>0</v>
      </c>
      <c r="BX2290" s="294">
        <f t="shared" si="574"/>
        <v>0</v>
      </c>
      <c r="BY2290" s="295">
        <f t="shared" si="575"/>
        <v>0</v>
      </c>
      <c r="BZ2290" s="296">
        <f t="shared" si="576"/>
        <v>0</v>
      </c>
      <c r="CA2290" s="293">
        <f t="shared" si="577"/>
        <v>0</v>
      </c>
      <c r="CB2290" s="294">
        <f t="shared" si="578"/>
        <v>0</v>
      </c>
      <c r="CC2290" s="295">
        <f t="shared" si="579"/>
        <v>0</v>
      </c>
      <c r="CD2290" s="296">
        <f t="shared" si="580"/>
        <v>0</v>
      </c>
      <c r="CE2290" s="362">
        <f t="shared" si="581"/>
        <v>0</v>
      </c>
      <c r="CF2290" s="366">
        <f t="shared" si="582"/>
        <v>0</v>
      </c>
      <c r="CG2290" s="364">
        <f t="shared" si="583"/>
        <v>0</v>
      </c>
      <c r="CH2290" s="365">
        <f t="shared" si="584"/>
        <v>0</v>
      </c>
      <c r="CI2290" s="362">
        <f t="shared" si="585"/>
        <v>0</v>
      </c>
      <c r="CJ2290" s="366">
        <f t="shared" si="586"/>
        <v>0</v>
      </c>
      <c r="CK2290" s="364">
        <f t="shared" si="587"/>
        <v>0</v>
      </c>
      <c r="CL2290" s="365">
        <f t="shared" si="588"/>
        <v>0</v>
      </c>
      <c r="CM2290" s="362">
        <f t="shared" si="589"/>
        <v>0</v>
      </c>
      <c r="CN2290" s="366">
        <f t="shared" si="590"/>
        <v>0</v>
      </c>
      <c r="CO2290" s="364">
        <f t="shared" si="591"/>
        <v>0</v>
      </c>
      <c r="CP2290" s="365">
        <f t="shared" si="592"/>
        <v>0</v>
      </c>
      <c r="CQ2290" s="351">
        <f t="shared" si="593"/>
        <v>0</v>
      </c>
      <c r="CR2290" s="402">
        <f t="shared" si="594"/>
        <v>0</v>
      </c>
      <c r="CS2290" s="370" t="str">
        <f>IF(CR2290=0,"",
IF(SUM($CR$2285:CR2290)=1,CT2290,
IF($CR$2405&gt;SUM($CR$2285:CR2290),_xlfn.CONCAT(", ",CT2290),
IF($CR$2405=SUM($CR$2285:CR2290),_xlfn.CONCAT(" y ",CT2290)))))</f>
        <v/>
      </c>
      <c r="CT2290" s="156" t="s">
        <v>5100</v>
      </c>
      <c r="CU2290" s="402">
        <f t="shared" si="595"/>
        <v>0</v>
      </c>
      <c r="CV2290" s="370" t="str">
        <f>IF(CU2290=0,"",
IF(SUM($CU$2285:CU2290)=1,CW2290,
IF($CU$2405&gt;SUM($CU$2285:CU2290),_xlfn.CONCAT(", ",CW2290),
IF($CU$2405=SUM($CU$2285:CU2290),_xlfn.CONCAT(" y ",CW2290)))))</f>
        <v/>
      </c>
      <c r="CW2290" s="156" t="s">
        <v>5100</v>
      </c>
    </row>
    <row r="2291" spans="1:101" ht="15" customHeight="1">
      <c r="A2291" s="57"/>
      <c r="B2291" s="26"/>
      <c r="C2291" s="165" t="s">
        <v>5020</v>
      </c>
      <c r="D2291" s="884" t="str">
        <f t="shared" si="530"/>
        <v>SECRETARIA DE GOBIERNO</v>
      </c>
      <c r="E2291" s="884"/>
      <c r="F2291" s="884"/>
      <c r="G2291" s="884"/>
      <c r="H2291" s="884"/>
      <c r="I2291" s="884"/>
      <c r="J2291" s="884"/>
      <c r="K2291" s="884"/>
      <c r="L2291" s="884"/>
      <c r="M2291" s="617"/>
      <c r="N2291" s="617"/>
      <c r="O2291" s="617"/>
      <c r="P2291" s="617"/>
      <c r="Q2291" s="617"/>
      <c r="R2291" s="617"/>
      <c r="S2291" s="617"/>
      <c r="T2291" s="617"/>
      <c r="U2291" s="617"/>
      <c r="V2291" s="617"/>
      <c r="W2291" s="617"/>
      <c r="X2291" s="617"/>
      <c r="Y2291" s="617"/>
      <c r="Z2291" s="617"/>
      <c r="AA2291" s="617"/>
      <c r="AB2291" s="617"/>
      <c r="AC2291" s="617"/>
      <c r="AD2291" s="617"/>
      <c r="AE2291" s="164"/>
      <c r="AF2291" s="164"/>
      <c r="AG2291" s="199">
        <f t="shared" si="531"/>
        <v>0</v>
      </c>
      <c r="AH2291" s="298">
        <f t="shared" si="532"/>
        <v>0</v>
      </c>
      <c r="AI2291" s="293">
        <f t="shared" si="533"/>
        <v>0</v>
      </c>
      <c r="AJ2291" s="294">
        <f t="shared" si="534"/>
        <v>0</v>
      </c>
      <c r="AK2291" s="295">
        <f t="shared" si="535"/>
        <v>0</v>
      </c>
      <c r="AL2291" s="296">
        <f t="shared" si="536"/>
        <v>0</v>
      </c>
      <c r="AM2291" s="293">
        <f t="shared" si="537"/>
        <v>0</v>
      </c>
      <c r="AN2291" s="294">
        <f t="shared" si="538"/>
        <v>0</v>
      </c>
      <c r="AO2291" s="295">
        <f t="shared" si="539"/>
        <v>0</v>
      </c>
      <c r="AP2291" s="296">
        <f t="shared" si="540"/>
        <v>0</v>
      </c>
      <c r="AQ2291" s="293">
        <f t="shared" si="541"/>
        <v>0</v>
      </c>
      <c r="AR2291" s="294">
        <f t="shared" si="542"/>
        <v>0</v>
      </c>
      <c r="AS2291" s="295">
        <f t="shared" si="543"/>
        <v>0</v>
      </c>
      <c r="AT2291" s="296">
        <f t="shared" si="544"/>
        <v>0</v>
      </c>
      <c r="AU2291" s="293">
        <f t="shared" si="545"/>
        <v>0</v>
      </c>
      <c r="AV2291" s="294">
        <f t="shared" si="546"/>
        <v>0</v>
      </c>
      <c r="AW2291" s="295">
        <f t="shared" si="547"/>
        <v>0</v>
      </c>
      <c r="AX2291" s="296">
        <f t="shared" si="548"/>
        <v>0</v>
      </c>
      <c r="AY2291" s="293">
        <f t="shared" si="549"/>
        <v>0</v>
      </c>
      <c r="AZ2291" s="294">
        <f t="shared" si="550"/>
        <v>0</v>
      </c>
      <c r="BA2291" s="295">
        <f t="shared" si="551"/>
        <v>0</v>
      </c>
      <c r="BB2291" s="296">
        <f t="shared" si="552"/>
        <v>0</v>
      </c>
      <c r="BC2291" s="293">
        <f t="shared" si="553"/>
        <v>0</v>
      </c>
      <c r="BD2291" s="294">
        <f t="shared" si="554"/>
        <v>0</v>
      </c>
      <c r="BE2291" s="295">
        <f t="shared" si="555"/>
        <v>0</v>
      </c>
      <c r="BF2291" s="296">
        <f t="shared" si="556"/>
        <v>0</v>
      </c>
      <c r="BG2291" s="293">
        <f t="shared" si="557"/>
        <v>0</v>
      </c>
      <c r="BH2291" s="294">
        <f t="shared" si="558"/>
        <v>0</v>
      </c>
      <c r="BI2291" s="295">
        <f t="shared" si="559"/>
        <v>0</v>
      </c>
      <c r="BJ2291" s="296">
        <f t="shared" si="560"/>
        <v>0</v>
      </c>
      <c r="BK2291" s="293">
        <f t="shared" si="561"/>
        <v>0</v>
      </c>
      <c r="BL2291" s="294">
        <f t="shared" si="562"/>
        <v>0</v>
      </c>
      <c r="BM2291" s="295">
        <f t="shared" si="563"/>
        <v>0</v>
      </c>
      <c r="BN2291" s="296">
        <f t="shared" si="564"/>
        <v>0</v>
      </c>
      <c r="BO2291" s="293">
        <f t="shared" si="565"/>
        <v>0</v>
      </c>
      <c r="BP2291" s="294">
        <f t="shared" si="566"/>
        <v>0</v>
      </c>
      <c r="BQ2291" s="295">
        <f t="shared" si="567"/>
        <v>0</v>
      </c>
      <c r="BR2291" s="296">
        <f t="shared" si="568"/>
        <v>0</v>
      </c>
      <c r="BS2291" s="293">
        <f t="shared" si="569"/>
        <v>0</v>
      </c>
      <c r="BT2291" s="294">
        <f t="shared" si="570"/>
        <v>0</v>
      </c>
      <c r="BU2291" s="295">
        <f t="shared" si="571"/>
        <v>0</v>
      </c>
      <c r="BV2291" s="296">
        <f t="shared" si="572"/>
        <v>0</v>
      </c>
      <c r="BW2291" s="293">
        <f t="shared" si="573"/>
        <v>0</v>
      </c>
      <c r="BX2291" s="294">
        <f t="shared" si="574"/>
        <v>0</v>
      </c>
      <c r="BY2291" s="295">
        <f t="shared" si="575"/>
        <v>0</v>
      </c>
      <c r="BZ2291" s="296">
        <f t="shared" si="576"/>
        <v>0</v>
      </c>
      <c r="CA2291" s="293">
        <f t="shared" si="577"/>
        <v>0</v>
      </c>
      <c r="CB2291" s="294">
        <f t="shared" si="578"/>
        <v>0</v>
      </c>
      <c r="CC2291" s="295">
        <f t="shared" si="579"/>
        <v>0</v>
      </c>
      <c r="CD2291" s="296">
        <f t="shared" si="580"/>
        <v>0</v>
      </c>
      <c r="CE2291" s="362">
        <f t="shared" si="581"/>
        <v>0</v>
      </c>
      <c r="CF2291" s="366">
        <f t="shared" si="582"/>
        <v>0</v>
      </c>
      <c r="CG2291" s="364">
        <f t="shared" si="583"/>
        <v>0</v>
      </c>
      <c r="CH2291" s="365">
        <f t="shared" si="584"/>
        <v>0</v>
      </c>
      <c r="CI2291" s="362">
        <f t="shared" si="585"/>
        <v>0</v>
      </c>
      <c r="CJ2291" s="366">
        <f t="shared" si="586"/>
        <v>0</v>
      </c>
      <c r="CK2291" s="364">
        <f t="shared" si="587"/>
        <v>0</v>
      </c>
      <c r="CL2291" s="365">
        <f t="shared" si="588"/>
        <v>0</v>
      </c>
      <c r="CM2291" s="362">
        <f t="shared" si="589"/>
        <v>0</v>
      </c>
      <c r="CN2291" s="366">
        <f t="shared" si="590"/>
        <v>0</v>
      </c>
      <c r="CO2291" s="364">
        <f t="shared" si="591"/>
        <v>0</v>
      </c>
      <c r="CP2291" s="365">
        <f t="shared" si="592"/>
        <v>0</v>
      </c>
      <c r="CQ2291" s="351">
        <f t="shared" si="593"/>
        <v>0</v>
      </c>
      <c r="CR2291" s="402">
        <f t="shared" si="594"/>
        <v>0</v>
      </c>
      <c r="CS2291" s="370" t="str">
        <f>IF(CR2291=0,"",
IF(SUM($CR$2285:CR2291)=1,CT2291,
IF($CR$2405&gt;SUM($CR$2285:CR2291),_xlfn.CONCAT(", ",CT2291),
IF($CR$2405=SUM($CR$2285:CR2291),_xlfn.CONCAT(" y ",CT2291)))))</f>
        <v/>
      </c>
      <c r="CT2291" s="156" t="s">
        <v>5101</v>
      </c>
      <c r="CU2291" s="402">
        <f t="shared" si="595"/>
        <v>0</v>
      </c>
      <c r="CV2291" s="370" t="str">
        <f>IF(CU2291=0,"",
IF(SUM($CU$2285:CU2291)=1,CW2291,
IF($CU$2405&gt;SUM($CU$2285:CU2291),_xlfn.CONCAT(", ",CW2291),
IF($CU$2405=SUM($CU$2285:CU2291),_xlfn.CONCAT(" y ",CW2291)))))</f>
        <v/>
      </c>
      <c r="CW2291" s="156" t="s">
        <v>5101</v>
      </c>
    </row>
    <row r="2292" spans="1:101" ht="15" customHeight="1">
      <c r="A2292" s="57"/>
      <c r="B2292" s="26"/>
      <c r="C2292" s="165" t="s">
        <v>5022</v>
      </c>
      <c r="D2292" s="884" t="str">
        <f t="shared" si="530"/>
        <v>SECRETARIA DE FINANZAS Y PLANEACION</v>
      </c>
      <c r="E2292" s="884"/>
      <c r="F2292" s="884"/>
      <c r="G2292" s="884"/>
      <c r="H2292" s="884"/>
      <c r="I2292" s="884"/>
      <c r="J2292" s="884"/>
      <c r="K2292" s="884"/>
      <c r="L2292" s="884"/>
      <c r="M2292" s="617"/>
      <c r="N2292" s="617"/>
      <c r="O2292" s="617"/>
      <c r="P2292" s="617"/>
      <c r="Q2292" s="617"/>
      <c r="R2292" s="617"/>
      <c r="S2292" s="617"/>
      <c r="T2292" s="617"/>
      <c r="U2292" s="617"/>
      <c r="V2292" s="617"/>
      <c r="W2292" s="617"/>
      <c r="X2292" s="617"/>
      <c r="Y2292" s="617"/>
      <c r="Z2292" s="617"/>
      <c r="AA2292" s="617"/>
      <c r="AB2292" s="617"/>
      <c r="AC2292" s="617"/>
      <c r="AD2292" s="617"/>
      <c r="AE2292" s="164"/>
      <c r="AF2292" s="164"/>
      <c r="AG2292" s="199">
        <f t="shared" si="531"/>
        <v>0</v>
      </c>
      <c r="AH2292" s="298">
        <f t="shared" si="532"/>
        <v>0</v>
      </c>
      <c r="AI2292" s="293">
        <f t="shared" si="533"/>
        <v>0</v>
      </c>
      <c r="AJ2292" s="294">
        <f t="shared" si="534"/>
        <v>0</v>
      </c>
      <c r="AK2292" s="295">
        <f t="shared" si="535"/>
        <v>0</v>
      </c>
      <c r="AL2292" s="296">
        <f t="shared" si="536"/>
        <v>0</v>
      </c>
      <c r="AM2292" s="293">
        <f t="shared" si="537"/>
        <v>0</v>
      </c>
      <c r="AN2292" s="294">
        <f t="shared" si="538"/>
        <v>0</v>
      </c>
      <c r="AO2292" s="295">
        <f t="shared" si="539"/>
        <v>0</v>
      </c>
      <c r="AP2292" s="296">
        <f t="shared" si="540"/>
        <v>0</v>
      </c>
      <c r="AQ2292" s="293">
        <f t="shared" si="541"/>
        <v>0</v>
      </c>
      <c r="AR2292" s="294">
        <f t="shared" si="542"/>
        <v>0</v>
      </c>
      <c r="AS2292" s="295">
        <f t="shared" si="543"/>
        <v>0</v>
      </c>
      <c r="AT2292" s="296">
        <f t="shared" si="544"/>
        <v>0</v>
      </c>
      <c r="AU2292" s="293">
        <f t="shared" si="545"/>
        <v>0</v>
      </c>
      <c r="AV2292" s="294">
        <f t="shared" si="546"/>
        <v>0</v>
      </c>
      <c r="AW2292" s="295">
        <f t="shared" si="547"/>
        <v>0</v>
      </c>
      <c r="AX2292" s="296">
        <f t="shared" si="548"/>
        <v>0</v>
      </c>
      <c r="AY2292" s="293">
        <f t="shared" si="549"/>
        <v>0</v>
      </c>
      <c r="AZ2292" s="294">
        <f t="shared" si="550"/>
        <v>0</v>
      </c>
      <c r="BA2292" s="295">
        <f t="shared" si="551"/>
        <v>0</v>
      </c>
      <c r="BB2292" s="296">
        <f t="shared" si="552"/>
        <v>0</v>
      </c>
      <c r="BC2292" s="293">
        <f t="shared" si="553"/>
        <v>0</v>
      </c>
      <c r="BD2292" s="294">
        <f t="shared" si="554"/>
        <v>0</v>
      </c>
      <c r="BE2292" s="295">
        <f t="shared" si="555"/>
        <v>0</v>
      </c>
      <c r="BF2292" s="296">
        <f t="shared" si="556"/>
        <v>0</v>
      </c>
      <c r="BG2292" s="293">
        <f t="shared" si="557"/>
        <v>0</v>
      </c>
      <c r="BH2292" s="294">
        <f t="shared" si="558"/>
        <v>0</v>
      </c>
      <c r="BI2292" s="295">
        <f t="shared" si="559"/>
        <v>0</v>
      </c>
      <c r="BJ2292" s="296">
        <f t="shared" si="560"/>
        <v>0</v>
      </c>
      <c r="BK2292" s="293">
        <f t="shared" si="561"/>
        <v>0</v>
      </c>
      <c r="BL2292" s="294">
        <f t="shared" si="562"/>
        <v>0</v>
      </c>
      <c r="BM2292" s="295">
        <f t="shared" si="563"/>
        <v>0</v>
      </c>
      <c r="BN2292" s="296">
        <f t="shared" si="564"/>
        <v>0</v>
      </c>
      <c r="BO2292" s="293">
        <f t="shared" si="565"/>
        <v>0</v>
      </c>
      <c r="BP2292" s="294">
        <f t="shared" si="566"/>
        <v>0</v>
      </c>
      <c r="BQ2292" s="295">
        <f t="shared" si="567"/>
        <v>0</v>
      </c>
      <c r="BR2292" s="296">
        <f t="shared" si="568"/>
        <v>0</v>
      </c>
      <c r="BS2292" s="293">
        <f t="shared" si="569"/>
        <v>0</v>
      </c>
      <c r="BT2292" s="294">
        <f t="shared" si="570"/>
        <v>0</v>
      </c>
      <c r="BU2292" s="295">
        <f t="shared" si="571"/>
        <v>0</v>
      </c>
      <c r="BV2292" s="296">
        <f t="shared" si="572"/>
        <v>0</v>
      </c>
      <c r="BW2292" s="293">
        <f t="shared" si="573"/>
        <v>0</v>
      </c>
      <c r="BX2292" s="294">
        <f t="shared" si="574"/>
        <v>0</v>
      </c>
      <c r="BY2292" s="295">
        <f t="shared" si="575"/>
        <v>0</v>
      </c>
      <c r="BZ2292" s="296">
        <f t="shared" si="576"/>
        <v>0</v>
      </c>
      <c r="CA2292" s="293">
        <f t="shared" si="577"/>
        <v>0</v>
      </c>
      <c r="CB2292" s="294">
        <f t="shared" si="578"/>
        <v>0</v>
      </c>
      <c r="CC2292" s="295">
        <f t="shared" si="579"/>
        <v>0</v>
      </c>
      <c r="CD2292" s="296">
        <f t="shared" si="580"/>
        <v>0</v>
      </c>
      <c r="CE2292" s="362">
        <f t="shared" si="581"/>
        <v>0</v>
      </c>
      <c r="CF2292" s="366">
        <f t="shared" si="582"/>
        <v>0</v>
      </c>
      <c r="CG2292" s="364">
        <f t="shared" si="583"/>
        <v>0</v>
      </c>
      <c r="CH2292" s="365">
        <f t="shared" si="584"/>
        <v>0</v>
      </c>
      <c r="CI2292" s="362">
        <f t="shared" si="585"/>
        <v>0</v>
      </c>
      <c r="CJ2292" s="366">
        <f t="shared" si="586"/>
        <v>0</v>
      </c>
      <c r="CK2292" s="364">
        <f t="shared" si="587"/>
        <v>0</v>
      </c>
      <c r="CL2292" s="365">
        <f t="shared" si="588"/>
        <v>0</v>
      </c>
      <c r="CM2292" s="362">
        <f t="shared" si="589"/>
        <v>0</v>
      </c>
      <c r="CN2292" s="366">
        <f t="shared" si="590"/>
        <v>0</v>
      </c>
      <c r="CO2292" s="364">
        <f t="shared" si="591"/>
        <v>0</v>
      </c>
      <c r="CP2292" s="365">
        <f t="shared" si="592"/>
        <v>0</v>
      </c>
      <c r="CQ2292" s="351">
        <f t="shared" si="593"/>
        <v>0</v>
      </c>
      <c r="CR2292" s="402">
        <f t="shared" si="594"/>
        <v>0</v>
      </c>
      <c r="CS2292" s="370" t="str">
        <f>IF(CR2292=0,"",
IF(SUM($CR$2285:CR2292)=1,CT2292,
IF($CR$2405&gt;SUM($CR$2285:CR2292),_xlfn.CONCAT(", ",CT2292),
IF($CR$2405=SUM($CR$2285:CR2292),_xlfn.CONCAT(" y ",CT2292)))))</f>
        <v/>
      </c>
      <c r="CT2292" s="156" t="s">
        <v>5102</v>
      </c>
      <c r="CU2292" s="402">
        <f t="shared" si="595"/>
        <v>0</v>
      </c>
      <c r="CV2292" s="370" t="str">
        <f>IF(CU2292=0,"",
IF(SUM($CU$2285:CU2292)=1,CW2292,
IF($CU$2405&gt;SUM($CU$2285:CU2292),_xlfn.CONCAT(", ",CW2292),
IF($CU$2405=SUM($CU$2285:CU2292),_xlfn.CONCAT(" y ",CW2292)))))</f>
        <v/>
      </c>
      <c r="CW2292" s="156" t="s">
        <v>5102</v>
      </c>
    </row>
    <row r="2293" spans="1:101" ht="15" customHeight="1">
      <c r="A2293" s="57"/>
      <c r="B2293" s="26"/>
      <c r="C2293" s="165" t="s">
        <v>5024</v>
      </c>
      <c r="D2293" s="884" t="str">
        <f t="shared" si="530"/>
        <v>COORDINACION GENERAL DE COMUNICACION SOCIAL</v>
      </c>
      <c r="E2293" s="884"/>
      <c r="F2293" s="884"/>
      <c r="G2293" s="884"/>
      <c r="H2293" s="884"/>
      <c r="I2293" s="884"/>
      <c r="J2293" s="884"/>
      <c r="K2293" s="884"/>
      <c r="L2293" s="884"/>
      <c r="M2293" s="617"/>
      <c r="N2293" s="617"/>
      <c r="O2293" s="617"/>
      <c r="P2293" s="617"/>
      <c r="Q2293" s="617"/>
      <c r="R2293" s="617"/>
      <c r="S2293" s="617"/>
      <c r="T2293" s="617"/>
      <c r="U2293" s="617"/>
      <c r="V2293" s="617"/>
      <c r="W2293" s="617"/>
      <c r="X2293" s="617"/>
      <c r="Y2293" s="617"/>
      <c r="Z2293" s="617"/>
      <c r="AA2293" s="617"/>
      <c r="AB2293" s="617"/>
      <c r="AC2293" s="617"/>
      <c r="AD2293" s="617"/>
      <c r="AE2293" s="164"/>
      <c r="AF2293" s="164"/>
      <c r="AG2293" s="199">
        <f t="shared" si="531"/>
        <v>0</v>
      </c>
      <c r="AH2293" s="298">
        <f t="shared" si="532"/>
        <v>0</v>
      </c>
      <c r="AI2293" s="293">
        <f t="shared" si="533"/>
        <v>0</v>
      </c>
      <c r="AJ2293" s="294">
        <f t="shared" si="534"/>
        <v>0</v>
      </c>
      <c r="AK2293" s="295">
        <f t="shared" si="535"/>
        <v>0</v>
      </c>
      <c r="AL2293" s="296">
        <f t="shared" si="536"/>
        <v>0</v>
      </c>
      <c r="AM2293" s="293">
        <f t="shared" si="537"/>
        <v>0</v>
      </c>
      <c r="AN2293" s="294">
        <f t="shared" si="538"/>
        <v>0</v>
      </c>
      <c r="AO2293" s="295">
        <f t="shared" si="539"/>
        <v>0</v>
      </c>
      <c r="AP2293" s="296">
        <f t="shared" si="540"/>
        <v>0</v>
      </c>
      <c r="AQ2293" s="293">
        <f t="shared" si="541"/>
        <v>0</v>
      </c>
      <c r="AR2293" s="294">
        <f t="shared" si="542"/>
        <v>0</v>
      </c>
      <c r="AS2293" s="295">
        <f t="shared" si="543"/>
        <v>0</v>
      </c>
      <c r="AT2293" s="296">
        <f t="shared" si="544"/>
        <v>0</v>
      </c>
      <c r="AU2293" s="293">
        <f t="shared" si="545"/>
        <v>0</v>
      </c>
      <c r="AV2293" s="294">
        <f t="shared" si="546"/>
        <v>0</v>
      </c>
      <c r="AW2293" s="295">
        <f t="shared" si="547"/>
        <v>0</v>
      </c>
      <c r="AX2293" s="296">
        <f t="shared" si="548"/>
        <v>0</v>
      </c>
      <c r="AY2293" s="293">
        <f t="shared" si="549"/>
        <v>0</v>
      </c>
      <c r="AZ2293" s="294">
        <f t="shared" si="550"/>
        <v>0</v>
      </c>
      <c r="BA2293" s="295">
        <f t="shared" si="551"/>
        <v>0</v>
      </c>
      <c r="BB2293" s="296">
        <f t="shared" si="552"/>
        <v>0</v>
      </c>
      <c r="BC2293" s="293">
        <f t="shared" si="553"/>
        <v>0</v>
      </c>
      <c r="BD2293" s="294">
        <f t="shared" si="554"/>
        <v>0</v>
      </c>
      <c r="BE2293" s="295">
        <f t="shared" si="555"/>
        <v>0</v>
      </c>
      <c r="BF2293" s="296">
        <f t="shared" si="556"/>
        <v>0</v>
      </c>
      <c r="BG2293" s="293">
        <f t="shared" si="557"/>
        <v>0</v>
      </c>
      <c r="BH2293" s="294">
        <f t="shared" si="558"/>
        <v>0</v>
      </c>
      <c r="BI2293" s="295">
        <f t="shared" si="559"/>
        <v>0</v>
      </c>
      <c r="BJ2293" s="296">
        <f t="shared" si="560"/>
        <v>0</v>
      </c>
      <c r="BK2293" s="293">
        <f t="shared" si="561"/>
        <v>0</v>
      </c>
      <c r="BL2293" s="294">
        <f t="shared" si="562"/>
        <v>0</v>
      </c>
      <c r="BM2293" s="295">
        <f t="shared" si="563"/>
        <v>0</v>
      </c>
      <c r="BN2293" s="296">
        <f t="shared" si="564"/>
        <v>0</v>
      </c>
      <c r="BO2293" s="293">
        <f t="shared" si="565"/>
        <v>0</v>
      </c>
      <c r="BP2293" s="294">
        <f t="shared" si="566"/>
        <v>0</v>
      </c>
      <c r="BQ2293" s="295">
        <f t="shared" si="567"/>
        <v>0</v>
      </c>
      <c r="BR2293" s="296">
        <f t="shared" si="568"/>
        <v>0</v>
      </c>
      <c r="BS2293" s="293">
        <f t="shared" si="569"/>
        <v>0</v>
      </c>
      <c r="BT2293" s="294">
        <f t="shared" si="570"/>
        <v>0</v>
      </c>
      <c r="BU2293" s="295">
        <f t="shared" si="571"/>
        <v>0</v>
      </c>
      <c r="BV2293" s="296">
        <f t="shared" si="572"/>
        <v>0</v>
      </c>
      <c r="BW2293" s="293">
        <f t="shared" si="573"/>
        <v>0</v>
      </c>
      <c r="BX2293" s="294">
        <f t="shared" si="574"/>
        <v>0</v>
      </c>
      <c r="BY2293" s="295">
        <f t="shared" si="575"/>
        <v>0</v>
      </c>
      <c r="BZ2293" s="296">
        <f t="shared" si="576"/>
        <v>0</v>
      </c>
      <c r="CA2293" s="293">
        <f t="shared" si="577"/>
        <v>0</v>
      </c>
      <c r="CB2293" s="294">
        <f t="shared" si="578"/>
        <v>0</v>
      </c>
      <c r="CC2293" s="295">
        <f t="shared" si="579"/>
        <v>0</v>
      </c>
      <c r="CD2293" s="296">
        <f t="shared" si="580"/>
        <v>0</v>
      </c>
      <c r="CE2293" s="362">
        <f t="shared" si="581"/>
        <v>0</v>
      </c>
      <c r="CF2293" s="366">
        <f t="shared" si="582"/>
        <v>0</v>
      </c>
      <c r="CG2293" s="364">
        <f t="shared" si="583"/>
        <v>0</v>
      </c>
      <c r="CH2293" s="365">
        <f t="shared" si="584"/>
        <v>0</v>
      </c>
      <c r="CI2293" s="362">
        <f t="shared" si="585"/>
        <v>0</v>
      </c>
      <c r="CJ2293" s="366">
        <f t="shared" si="586"/>
        <v>0</v>
      </c>
      <c r="CK2293" s="364">
        <f t="shared" si="587"/>
        <v>0</v>
      </c>
      <c r="CL2293" s="365">
        <f t="shared" si="588"/>
        <v>0</v>
      </c>
      <c r="CM2293" s="362">
        <f t="shared" si="589"/>
        <v>0</v>
      </c>
      <c r="CN2293" s="366">
        <f t="shared" si="590"/>
        <v>0</v>
      </c>
      <c r="CO2293" s="364">
        <f t="shared" si="591"/>
        <v>0</v>
      </c>
      <c r="CP2293" s="365">
        <f t="shared" si="592"/>
        <v>0</v>
      </c>
      <c r="CQ2293" s="351">
        <f t="shared" si="593"/>
        <v>0</v>
      </c>
      <c r="CR2293" s="402">
        <f t="shared" si="594"/>
        <v>0</v>
      </c>
      <c r="CS2293" s="370" t="str">
        <f>IF(CR2293=0,"",
IF(SUM($CR$2285:CR2293)=1,CT2293,
IF($CR$2405&gt;SUM($CR$2285:CR2293),_xlfn.CONCAT(", ",CT2293),
IF($CR$2405=SUM($CR$2285:CR2293),_xlfn.CONCAT(" y ",CT2293)))))</f>
        <v/>
      </c>
      <c r="CT2293" s="156" t="s">
        <v>5103</v>
      </c>
      <c r="CU2293" s="402">
        <f t="shared" si="595"/>
        <v>0</v>
      </c>
      <c r="CV2293" s="370" t="str">
        <f>IF(CU2293=0,"",
IF(SUM($CU$2285:CU2293)=1,CW2293,
IF($CU$2405&gt;SUM($CU$2285:CU2293),_xlfn.CONCAT(", ",CW2293),
IF($CU$2405=SUM($CU$2285:CU2293),_xlfn.CONCAT(" y ",CW2293)))))</f>
        <v/>
      </c>
      <c r="CW2293" s="156" t="s">
        <v>5103</v>
      </c>
    </row>
    <row r="2294" spans="1:101" ht="15" customHeight="1">
      <c r="A2294" s="57"/>
      <c r="B2294" s="26"/>
      <c r="C2294" s="165" t="s">
        <v>5025</v>
      </c>
      <c r="D2294" s="884" t="str">
        <f t="shared" si="530"/>
        <v>CONTRALORIA GENERAL</v>
      </c>
      <c r="E2294" s="884"/>
      <c r="F2294" s="884"/>
      <c r="G2294" s="884"/>
      <c r="H2294" s="884"/>
      <c r="I2294" s="884"/>
      <c r="J2294" s="884"/>
      <c r="K2294" s="884"/>
      <c r="L2294" s="884"/>
      <c r="M2294" s="617"/>
      <c r="N2294" s="617"/>
      <c r="O2294" s="617"/>
      <c r="P2294" s="617"/>
      <c r="Q2294" s="617"/>
      <c r="R2294" s="617"/>
      <c r="S2294" s="617"/>
      <c r="T2294" s="617"/>
      <c r="U2294" s="617"/>
      <c r="V2294" s="617"/>
      <c r="W2294" s="617"/>
      <c r="X2294" s="617"/>
      <c r="Y2294" s="617"/>
      <c r="Z2294" s="617"/>
      <c r="AA2294" s="617"/>
      <c r="AB2294" s="617"/>
      <c r="AC2294" s="617"/>
      <c r="AD2294" s="617"/>
      <c r="AE2294" s="164"/>
      <c r="AF2294" s="164"/>
      <c r="AG2294" s="199">
        <f t="shared" si="531"/>
        <v>0</v>
      </c>
      <c r="AH2294" s="298">
        <f t="shared" si="532"/>
        <v>0</v>
      </c>
      <c r="AI2294" s="293">
        <f t="shared" si="533"/>
        <v>0</v>
      </c>
      <c r="AJ2294" s="294">
        <f t="shared" si="534"/>
        <v>0</v>
      </c>
      <c r="AK2294" s="295">
        <f t="shared" si="535"/>
        <v>0</v>
      </c>
      <c r="AL2294" s="296">
        <f t="shared" si="536"/>
        <v>0</v>
      </c>
      <c r="AM2294" s="293">
        <f t="shared" si="537"/>
        <v>0</v>
      </c>
      <c r="AN2294" s="294">
        <f t="shared" si="538"/>
        <v>0</v>
      </c>
      <c r="AO2294" s="295">
        <f t="shared" si="539"/>
        <v>0</v>
      </c>
      <c r="AP2294" s="296">
        <f t="shared" si="540"/>
        <v>0</v>
      </c>
      <c r="AQ2294" s="293">
        <f t="shared" si="541"/>
        <v>0</v>
      </c>
      <c r="AR2294" s="294">
        <f t="shared" si="542"/>
        <v>0</v>
      </c>
      <c r="AS2294" s="295">
        <f t="shared" si="543"/>
        <v>0</v>
      </c>
      <c r="AT2294" s="296">
        <f t="shared" si="544"/>
        <v>0</v>
      </c>
      <c r="AU2294" s="293">
        <f t="shared" si="545"/>
        <v>0</v>
      </c>
      <c r="AV2294" s="294">
        <f t="shared" si="546"/>
        <v>0</v>
      </c>
      <c r="AW2294" s="295">
        <f t="shared" si="547"/>
        <v>0</v>
      </c>
      <c r="AX2294" s="296">
        <f t="shared" si="548"/>
        <v>0</v>
      </c>
      <c r="AY2294" s="293">
        <f t="shared" si="549"/>
        <v>0</v>
      </c>
      <c r="AZ2294" s="294">
        <f t="shared" si="550"/>
        <v>0</v>
      </c>
      <c r="BA2294" s="295">
        <f t="shared" si="551"/>
        <v>0</v>
      </c>
      <c r="BB2294" s="296">
        <f t="shared" si="552"/>
        <v>0</v>
      </c>
      <c r="BC2294" s="293">
        <f t="shared" si="553"/>
        <v>0</v>
      </c>
      <c r="BD2294" s="294">
        <f t="shared" si="554"/>
        <v>0</v>
      </c>
      <c r="BE2294" s="295">
        <f t="shared" si="555"/>
        <v>0</v>
      </c>
      <c r="BF2294" s="296">
        <f t="shared" si="556"/>
        <v>0</v>
      </c>
      <c r="BG2294" s="293">
        <f t="shared" si="557"/>
        <v>0</v>
      </c>
      <c r="BH2294" s="294">
        <f t="shared" si="558"/>
        <v>0</v>
      </c>
      <c r="BI2294" s="295">
        <f t="shared" si="559"/>
        <v>0</v>
      </c>
      <c r="BJ2294" s="296">
        <f t="shared" si="560"/>
        <v>0</v>
      </c>
      <c r="BK2294" s="293">
        <f t="shared" si="561"/>
        <v>0</v>
      </c>
      <c r="BL2294" s="294">
        <f t="shared" si="562"/>
        <v>0</v>
      </c>
      <c r="BM2294" s="295">
        <f t="shared" si="563"/>
        <v>0</v>
      </c>
      <c r="BN2294" s="296">
        <f t="shared" si="564"/>
        <v>0</v>
      </c>
      <c r="BO2294" s="293">
        <f t="shared" si="565"/>
        <v>0</v>
      </c>
      <c r="BP2294" s="294">
        <f t="shared" si="566"/>
        <v>0</v>
      </c>
      <c r="BQ2294" s="295">
        <f t="shared" si="567"/>
        <v>0</v>
      </c>
      <c r="BR2294" s="296">
        <f t="shared" si="568"/>
        <v>0</v>
      </c>
      <c r="BS2294" s="293">
        <f t="shared" si="569"/>
        <v>0</v>
      </c>
      <c r="BT2294" s="294">
        <f t="shared" si="570"/>
        <v>0</v>
      </c>
      <c r="BU2294" s="295">
        <f t="shared" si="571"/>
        <v>0</v>
      </c>
      <c r="BV2294" s="296">
        <f t="shared" si="572"/>
        <v>0</v>
      </c>
      <c r="BW2294" s="293">
        <f t="shared" si="573"/>
        <v>0</v>
      </c>
      <c r="BX2294" s="294">
        <f t="shared" si="574"/>
        <v>0</v>
      </c>
      <c r="BY2294" s="295">
        <f t="shared" si="575"/>
        <v>0</v>
      </c>
      <c r="BZ2294" s="296">
        <f t="shared" si="576"/>
        <v>0</v>
      </c>
      <c r="CA2294" s="293">
        <f t="shared" si="577"/>
        <v>0</v>
      </c>
      <c r="CB2294" s="294">
        <f t="shared" si="578"/>
        <v>0</v>
      </c>
      <c r="CC2294" s="295">
        <f t="shared" si="579"/>
        <v>0</v>
      </c>
      <c r="CD2294" s="296">
        <f t="shared" si="580"/>
        <v>0</v>
      </c>
      <c r="CE2294" s="362">
        <f t="shared" si="581"/>
        <v>0</v>
      </c>
      <c r="CF2294" s="366">
        <f t="shared" si="582"/>
        <v>0</v>
      </c>
      <c r="CG2294" s="364">
        <f t="shared" si="583"/>
        <v>0</v>
      </c>
      <c r="CH2294" s="365">
        <f t="shared" si="584"/>
        <v>0</v>
      </c>
      <c r="CI2294" s="362">
        <f t="shared" si="585"/>
        <v>0</v>
      </c>
      <c r="CJ2294" s="366">
        <f t="shared" si="586"/>
        <v>0</v>
      </c>
      <c r="CK2294" s="364">
        <f t="shared" si="587"/>
        <v>0</v>
      </c>
      <c r="CL2294" s="365">
        <f t="shared" si="588"/>
        <v>0</v>
      </c>
      <c r="CM2294" s="362">
        <f t="shared" si="589"/>
        <v>0</v>
      </c>
      <c r="CN2294" s="366">
        <f t="shared" si="590"/>
        <v>0</v>
      </c>
      <c r="CO2294" s="364">
        <f t="shared" si="591"/>
        <v>0</v>
      </c>
      <c r="CP2294" s="365">
        <f t="shared" si="592"/>
        <v>0</v>
      </c>
      <c r="CQ2294" s="351">
        <f t="shared" si="593"/>
        <v>0</v>
      </c>
      <c r="CR2294" s="402">
        <f t="shared" si="594"/>
        <v>0</v>
      </c>
      <c r="CS2294" s="370" t="str">
        <f>IF(CR2294=0,"",
IF(SUM($CR$2285:CR2294)=1,CT2294,
IF($CR$2405&gt;SUM($CR$2285:CR2294),_xlfn.CONCAT(", ",CT2294),
IF($CR$2405=SUM($CR$2285:CR2294),_xlfn.CONCAT(" y ",CT2294)))))</f>
        <v/>
      </c>
      <c r="CT2294" s="156" t="s">
        <v>5104</v>
      </c>
      <c r="CU2294" s="402">
        <f t="shared" si="595"/>
        <v>0</v>
      </c>
      <c r="CV2294" s="370" t="str">
        <f>IF(CU2294=0,"",
IF(SUM($CU$2285:CU2294)=1,CW2294,
IF($CU$2405&gt;SUM($CU$2285:CU2294),_xlfn.CONCAT(", ",CW2294),
IF($CU$2405=SUM($CU$2285:CU2294),_xlfn.CONCAT(" y ",CW2294)))))</f>
        <v/>
      </c>
      <c r="CW2294" s="156" t="s">
        <v>5104</v>
      </c>
    </row>
    <row r="2295" spans="1:101" ht="15" customHeight="1">
      <c r="A2295" s="57"/>
      <c r="B2295" s="26"/>
      <c r="C2295" s="165" t="s">
        <v>5027</v>
      </c>
      <c r="D2295" s="884" t="str">
        <f t="shared" si="530"/>
        <v>SECRETARIA DE INFRAESTRUCTURA Y OBRAS PUBLICAS</v>
      </c>
      <c r="E2295" s="884"/>
      <c r="F2295" s="884"/>
      <c r="G2295" s="884"/>
      <c r="H2295" s="884"/>
      <c r="I2295" s="884"/>
      <c r="J2295" s="884"/>
      <c r="K2295" s="884"/>
      <c r="L2295" s="884"/>
      <c r="M2295" s="617"/>
      <c r="N2295" s="617"/>
      <c r="O2295" s="617"/>
      <c r="P2295" s="617"/>
      <c r="Q2295" s="617"/>
      <c r="R2295" s="617"/>
      <c r="S2295" s="617"/>
      <c r="T2295" s="617"/>
      <c r="U2295" s="617"/>
      <c r="V2295" s="617"/>
      <c r="W2295" s="617"/>
      <c r="X2295" s="617"/>
      <c r="Y2295" s="617"/>
      <c r="Z2295" s="617"/>
      <c r="AA2295" s="617"/>
      <c r="AB2295" s="617"/>
      <c r="AC2295" s="617"/>
      <c r="AD2295" s="617"/>
      <c r="AE2295" s="164"/>
      <c r="AF2295" s="164"/>
      <c r="AG2295" s="199">
        <f t="shared" si="531"/>
        <v>0</v>
      </c>
      <c r="AH2295" s="298">
        <f t="shared" si="532"/>
        <v>0</v>
      </c>
      <c r="AI2295" s="293">
        <f t="shared" si="533"/>
        <v>0</v>
      </c>
      <c r="AJ2295" s="294">
        <f t="shared" si="534"/>
        <v>0</v>
      </c>
      <c r="AK2295" s="295">
        <f t="shared" si="535"/>
        <v>0</v>
      </c>
      <c r="AL2295" s="296">
        <f t="shared" si="536"/>
        <v>0</v>
      </c>
      <c r="AM2295" s="293">
        <f t="shared" si="537"/>
        <v>0</v>
      </c>
      <c r="AN2295" s="294">
        <f t="shared" si="538"/>
        <v>0</v>
      </c>
      <c r="AO2295" s="295">
        <f t="shared" si="539"/>
        <v>0</v>
      </c>
      <c r="AP2295" s="296">
        <f t="shared" si="540"/>
        <v>0</v>
      </c>
      <c r="AQ2295" s="293">
        <f t="shared" si="541"/>
        <v>0</v>
      </c>
      <c r="AR2295" s="294">
        <f t="shared" si="542"/>
        <v>0</v>
      </c>
      <c r="AS2295" s="295">
        <f t="shared" si="543"/>
        <v>0</v>
      </c>
      <c r="AT2295" s="296">
        <f t="shared" si="544"/>
        <v>0</v>
      </c>
      <c r="AU2295" s="293">
        <f t="shared" si="545"/>
        <v>0</v>
      </c>
      <c r="AV2295" s="294">
        <f t="shared" si="546"/>
        <v>0</v>
      </c>
      <c r="AW2295" s="295">
        <f t="shared" si="547"/>
        <v>0</v>
      </c>
      <c r="AX2295" s="296">
        <f t="shared" si="548"/>
        <v>0</v>
      </c>
      <c r="AY2295" s="293">
        <f t="shared" si="549"/>
        <v>0</v>
      </c>
      <c r="AZ2295" s="294">
        <f t="shared" si="550"/>
        <v>0</v>
      </c>
      <c r="BA2295" s="295">
        <f t="shared" si="551"/>
        <v>0</v>
      </c>
      <c r="BB2295" s="296">
        <f t="shared" si="552"/>
        <v>0</v>
      </c>
      <c r="BC2295" s="293">
        <f t="shared" si="553"/>
        <v>0</v>
      </c>
      <c r="BD2295" s="294">
        <f t="shared" si="554"/>
        <v>0</v>
      </c>
      <c r="BE2295" s="295">
        <f t="shared" si="555"/>
        <v>0</v>
      </c>
      <c r="BF2295" s="296">
        <f t="shared" si="556"/>
        <v>0</v>
      </c>
      <c r="BG2295" s="293">
        <f t="shared" si="557"/>
        <v>0</v>
      </c>
      <c r="BH2295" s="294">
        <f t="shared" si="558"/>
        <v>0</v>
      </c>
      <c r="BI2295" s="295">
        <f t="shared" si="559"/>
        <v>0</v>
      </c>
      <c r="BJ2295" s="296">
        <f t="shared" si="560"/>
        <v>0</v>
      </c>
      <c r="BK2295" s="293">
        <f t="shared" si="561"/>
        <v>0</v>
      </c>
      <c r="BL2295" s="294">
        <f t="shared" si="562"/>
        <v>0</v>
      </c>
      <c r="BM2295" s="295">
        <f t="shared" si="563"/>
        <v>0</v>
      </c>
      <c r="BN2295" s="296">
        <f t="shared" si="564"/>
        <v>0</v>
      </c>
      <c r="BO2295" s="293">
        <f t="shared" si="565"/>
        <v>0</v>
      </c>
      <c r="BP2295" s="294">
        <f t="shared" si="566"/>
        <v>0</v>
      </c>
      <c r="BQ2295" s="295">
        <f t="shared" si="567"/>
        <v>0</v>
      </c>
      <c r="BR2295" s="296">
        <f t="shared" si="568"/>
        <v>0</v>
      </c>
      <c r="BS2295" s="293">
        <f t="shared" si="569"/>
        <v>0</v>
      </c>
      <c r="BT2295" s="294">
        <f t="shared" si="570"/>
        <v>0</v>
      </c>
      <c r="BU2295" s="295">
        <f t="shared" si="571"/>
        <v>0</v>
      </c>
      <c r="BV2295" s="296">
        <f t="shared" si="572"/>
        <v>0</v>
      </c>
      <c r="BW2295" s="293">
        <f t="shared" si="573"/>
        <v>0</v>
      </c>
      <c r="BX2295" s="294">
        <f t="shared" si="574"/>
        <v>0</v>
      </c>
      <c r="BY2295" s="295">
        <f t="shared" si="575"/>
        <v>0</v>
      </c>
      <c r="BZ2295" s="296">
        <f t="shared" si="576"/>
        <v>0</v>
      </c>
      <c r="CA2295" s="293">
        <f t="shared" si="577"/>
        <v>0</v>
      </c>
      <c r="CB2295" s="294">
        <f t="shared" si="578"/>
        <v>0</v>
      </c>
      <c r="CC2295" s="295">
        <f t="shared" si="579"/>
        <v>0</v>
      </c>
      <c r="CD2295" s="296">
        <f t="shared" si="580"/>
        <v>0</v>
      </c>
      <c r="CE2295" s="362">
        <f t="shared" si="581"/>
        <v>0</v>
      </c>
      <c r="CF2295" s="366">
        <f t="shared" si="582"/>
        <v>0</v>
      </c>
      <c r="CG2295" s="364">
        <f t="shared" si="583"/>
        <v>0</v>
      </c>
      <c r="CH2295" s="365">
        <f t="shared" si="584"/>
        <v>0</v>
      </c>
      <c r="CI2295" s="362">
        <f t="shared" si="585"/>
        <v>0</v>
      </c>
      <c r="CJ2295" s="366">
        <f t="shared" si="586"/>
        <v>0</v>
      </c>
      <c r="CK2295" s="364">
        <f t="shared" si="587"/>
        <v>0</v>
      </c>
      <c r="CL2295" s="365">
        <f t="shared" si="588"/>
        <v>0</v>
      </c>
      <c r="CM2295" s="362">
        <f t="shared" si="589"/>
        <v>0</v>
      </c>
      <c r="CN2295" s="366">
        <f t="shared" si="590"/>
        <v>0</v>
      </c>
      <c r="CO2295" s="364">
        <f t="shared" si="591"/>
        <v>0</v>
      </c>
      <c r="CP2295" s="365">
        <f t="shared" si="592"/>
        <v>0</v>
      </c>
      <c r="CQ2295" s="351">
        <f t="shared" si="593"/>
        <v>0</v>
      </c>
      <c r="CR2295" s="402">
        <f t="shared" si="594"/>
        <v>0</v>
      </c>
      <c r="CS2295" s="370" t="str">
        <f>IF(CR2295=0,"",
IF(SUM($CR$2285:CR2295)=1,CT2295,
IF($CR$2405&gt;SUM($CR$2285:CR2295),_xlfn.CONCAT(", ",CT2295),
IF($CR$2405=SUM($CR$2285:CR2295),_xlfn.CONCAT(" y ",CT2295)))))</f>
        <v/>
      </c>
      <c r="CT2295" s="156" t="s">
        <v>5105</v>
      </c>
      <c r="CU2295" s="402">
        <f t="shared" si="595"/>
        <v>0</v>
      </c>
      <c r="CV2295" s="370" t="str">
        <f>IF(CU2295=0,"",
IF(SUM($CU$2285:CU2295)=1,CW2295,
IF($CU$2405&gt;SUM($CU$2285:CU2295),_xlfn.CONCAT(", ",CW2295),
IF($CU$2405=SUM($CU$2285:CU2295),_xlfn.CONCAT(" y ",CW2295)))))</f>
        <v/>
      </c>
      <c r="CW2295" s="156" t="s">
        <v>5105</v>
      </c>
    </row>
    <row r="2296" spans="1:101" ht="15" customHeight="1">
      <c r="A2296" s="57"/>
      <c r="B2296" s="26"/>
      <c r="C2296" s="165" t="s">
        <v>5028</v>
      </c>
      <c r="D2296" s="884" t="str">
        <f t="shared" si="530"/>
        <v>OFICINA DEL PROGRAMA DE GOBIERNO</v>
      </c>
      <c r="E2296" s="884"/>
      <c r="F2296" s="884"/>
      <c r="G2296" s="884"/>
      <c r="H2296" s="884"/>
      <c r="I2296" s="884"/>
      <c r="J2296" s="884"/>
      <c r="K2296" s="884"/>
      <c r="L2296" s="884"/>
      <c r="M2296" s="617"/>
      <c r="N2296" s="617"/>
      <c r="O2296" s="617"/>
      <c r="P2296" s="617"/>
      <c r="Q2296" s="617"/>
      <c r="R2296" s="617"/>
      <c r="S2296" s="617"/>
      <c r="T2296" s="617"/>
      <c r="U2296" s="617"/>
      <c r="V2296" s="617"/>
      <c r="W2296" s="617"/>
      <c r="X2296" s="617"/>
      <c r="Y2296" s="617"/>
      <c r="Z2296" s="617"/>
      <c r="AA2296" s="617"/>
      <c r="AB2296" s="617"/>
      <c r="AC2296" s="617"/>
      <c r="AD2296" s="617"/>
      <c r="AE2296" s="164"/>
      <c r="AF2296" s="164"/>
      <c r="AG2296" s="199">
        <f t="shared" si="531"/>
        <v>0</v>
      </c>
      <c r="AH2296" s="298">
        <f t="shared" si="532"/>
        <v>0</v>
      </c>
      <c r="AI2296" s="293">
        <f t="shared" si="533"/>
        <v>0</v>
      </c>
      <c r="AJ2296" s="294">
        <f t="shared" si="534"/>
        <v>0</v>
      </c>
      <c r="AK2296" s="295">
        <f t="shared" si="535"/>
        <v>0</v>
      </c>
      <c r="AL2296" s="296">
        <f t="shared" si="536"/>
        <v>0</v>
      </c>
      <c r="AM2296" s="293">
        <f t="shared" si="537"/>
        <v>0</v>
      </c>
      <c r="AN2296" s="294">
        <f t="shared" si="538"/>
        <v>0</v>
      </c>
      <c r="AO2296" s="295">
        <f t="shared" si="539"/>
        <v>0</v>
      </c>
      <c r="AP2296" s="296">
        <f t="shared" si="540"/>
        <v>0</v>
      </c>
      <c r="AQ2296" s="293">
        <f t="shared" si="541"/>
        <v>0</v>
      </c>
      <c r="AR2296" s="294">
        <f t="shared" si="542"/>
        <v>0</v>
      </c>
      <c r="AS2296" s="295">
        <f t="shared" si="543"/>
        <v>0</v>
      </c>
      <c r="AT2296" s="296">
        <f t="shared" si="544"/>
        <v>0</v>
      </c>
      <c r="AU2296" s="293">
        <f t="shared" si="545"/>
        <v>0</v>
      </c>
      <c r="AV2296" s="294">
        <f t="shared" si="546"/>
        <v>0</v>
      </c>
      <c r="AW2296" s="295">
        <f t="shared" si="547"/>
        <v>0</v>
      </c>
      <c r="AX2296" s="296">
        <f t="shared" si="548"/>
        <v>0</v>
      </c>
      <c r="AY2296" s="293">
        <f t="shared" si="549"/>
        <v>0</v>
      </c>
      <c r="AZ2296" s="294">
        <f t="shared" si="550"/>
        <v>0</v>
      </c>
      <c r="BA2296" s="295">
        <f t="shared" si="551"/>
        <v>0</v>
      </c>
      <c r="BB2296" s="296">
        <f t="shared" si="552"/>
        <v>0</v>
      </c>
      <c r="BC2296" s="293">
        <f t="shared" si="553"/>
        <v>0</v>
      </c>
      <c r="BD2296" s="294">
        <f t="shared" si="554"/>
        <v>0</v>
      </c>
      <c r="BE2296" s="295">
        <f t="shared" si="555"/>
        <v>0</v>
      </c>
      <c r="BF2296" s="296">
        <f t="shared" si="556"/>
        <v>0</v>
      </c>
      <c r="BG2296" s="293">
        <f t="shared" si="557"/>
        <v>0</v>
      </c>
      <c r="BH2296" s="294">
        <f t="shared" si="558"/>
        <v>0</v>
      </c>
      <c r="BI2296" s="295">
        <f t="shared" si="559"/>
        <v>0</v>
      </c>
      <c r="BJ2296" s="296">
        <f t="shared" si="560"/>
        <v>0</v>
      </c>
      <c r="BK2296" s="293">
        <f t="shared" si="561"/>
        <v>0</v>
      </c>
      <c r="BL2296" s="294">
        <f t="shared" si="562"/>
        <v>0</v>
      </c>
      <c r="BM2296" s="295">
        <f t="shared" si="563"/>
        <v>0</v>
      </c>
      <c r="BN2296" s="296">
        <f t="shared" si="564"/>
        <v>0</v>
      </c>
      <c r="BO2296" s="293">
        <f t="shared" si="565"/>
        <v>0</v>
      </c>
      <c r="BP2296" s="294">
        <f t="shared" si="566"/>
        <v>0</v>
      </c>
      <c r="BQ2296" s="295">
        <f t="shared" si="567"/>
        <v>0</v>
      </c>
      <c r="BR2296" s="296">
        <f t="shared" si="568"/>
        <v>0</v>
      </c>
      <c r="BS2296" s="293">
        <f t="shared" si="569"/>
        <v>0</v>
      </c>
      <c r="BT2296" s="294">
        <f t="shared" si="570"/>
        <v>0</v>
      </c>
      <c r="BU2296" s="295">
        <f t="shared" si="571"/>
        <v>0</v>
      </c>
      <c r="BV2296" s="296">
        <f t="shared" si="572"/>
        <v>0</v>
      </c>
      <c r="BW2296" s="293">
        <f t="shared" si="573"/>
        <v>0</v>
      </c>
      <c r="BX2296" s="294">
        <f t="shared" si="574"/>
        <v>0</v>
      </c>
      <c r="BY2296" s="295">
        <f t="shared" si="575"/>
        <v>0</v>
      </c>
      <c r="BZ2296" s="296">
        <f t="shared" si="576"/>
        <v>0</v>
      </c>
      <c r="CA2296" s="293">
        <f t="shared" si="577"/>
        <v>0</v>
      </c>
      <c r="CB2296" s="294">
        <f t="shared" si="578"/>
        <v>0</v>
      </c>
      <c r="CC2296" s="295">
        <f t="shared" si="579"/>
        <v>0</v>
      </c>
      <c r="CD2296" s="296">
        <f t="shared" si="580"/>
        <v>0</v>
      </c>
      <c r="CE2296" s="362">
        <f t="shared" si="581"/>
        <v>0</v>
      </c>
      <c r="CF2296" s="366">
        <f t="shared" si="582"/>
        <v>0</v>
      </c>
      <c r="CG2296" s="364">
        <f t="shared" si="583"/>
        <v>0</v>
      </c>
      <c r="CH2296" s="365">
        <f t="shared" si="584"/>
        <v>0</v>
      </c>
      <c r="CI2296" s="362">
        <f t="shared" si="585"/>
        <v>0</v>
      </c>
      <c r="CJ2296" s="366">
        <f t="shared" si="586"/>
        <v>0</v>
      </c>
      <c r="CK2296" s="364">
        <f t="shared" si="587"/>
        <v>0</v>
      </c>
      <c r="CL2296" s="365">
        <f t="shared" si="588"/>
        <v>0</v>
      </c>
      <c r="CM2296" s="362">
        <f t="shared" si="589"/>
        <v>0</v>
      </c>
      <c r="CN2296" s="366">
        <f t="shared" si="590"/>
        <v>0</v>
      </c>
      <c r="CO2296" s="364">
        <f t="shared" si="591"/>
        <v>0</v>
      </c>
      <c r="CP2296" s="365">
        <f t="shared" si="592"/>
        <v>0</v>
      </c>
      <c r="CQ2296" s="351">
        <f t="shared" si="593"/>
        <v>0</v>
      </c>
      <c r="CR2296" s="402">
        <f t="shared" si="594"/>
        <v>0</v>
      </c>
      <c r="CS2296" s="370" t="str">
        <f>IF(CR2296=0,"",
IF(SUM($CR$2285:CR2296)=1,CT2296,
IF($CR$2405&gt;SUM($CR$2285:CR2296),_xlfn.CONCAT(", ",CT2296),
IF($CR$2405=SUM($CR$2285:CR2296),_xlfn.CONCAT(" y ",CT2296)))))</f>
        <v/>
      </c>
      <c r="CT2296" s="156" t="s">
        <v>5106</v>
      </c>
      <c r="CU2296" s="402">
        <f t="shared" si="595"/>
        <v>0</v>
      </c>
      <c r="CV2296" s="370" t="str">
        <f>IF(CU2296=0,"",
IF(SUM($CU$2285:CU2296)=1,CW2296,
IF($CU$2405&gt;SUM($CU$2285:CU2296),_xlfn.CONCAT(", ",CW2296),
IF($CU$2405=SUM($CU$2285:CU2296),_xlfn.CONCAT(" y ",CW2296)))))</f>
        <v/>
      </c>
      <c r="CW2296" s="156" t="s">
        <v>5106</v>
      </c>
    </row>
    <row r="2297" spans="1:101" ht="15" customHeight="1">
      <c r="A2297" s="57"/>
      <c r="B2297" s="26"/>
      <c r="C2297" s="165" t="s">
        <v>5029</v>
      </c>
      <c r="D2297" s="884" t="str">
        <f t="shared" si="530"/>
        <v>SECRETARIA DE SEGURIDAD PUBLICA</v>
      </c>
      <c r="E2297" s="884"/>
      <c r="F2297" s="884"/>
      <c r="G2297" s="884"/>
      <c r="H2297" s="884"/>
      <c r="I2297" s="884"/>
      <c r="J2297" s="884"/>
      <c r="K2297" s="884"/>
      <c r="L2297" s="884"/>
      <c r="M2297" s="617"/>
      <c r="N2297" s="617"/>
      <c r="O2297" s="617"/>
      <c r="P2297" s="617"/>
      <c r="Q2297" s="617"/>
      <c r="R2297" s="617"/>
      <c r="S2297" s="617"/>
      <c r="T2297" s="617"/>
      <c r="U2297" s="617"/>
      <c r="V2297" s="617"/>
      <c r="W2297" s="617"/>
      <c r="X2297" s="617"/>
      <c r="Y2297" s="617"/>
      <c r="Z2297" s="617"/>
      <c r="AA2297" s="617"/>
      <c r="AB2297" s="617"/>
      <c r="AC2297" s="617"/>
      <c r="AD2297" s="617"/>
      <c r="AE2297" s="164"/>
      <c r="AF2297" s="164"/>
      <c r="AG2297" s="199">
        <f t="shared" si="531"/>
        <v>0</v>
      </c>
      <c r="AH2297" s="298">
        <f t="shared" si="532"/>
        <v>0</v>
      </c>
      <c r="AI2297" s="293">
        <f t="shared" si="533"/>
        <v>0</v>
      </c>
      <c r="AJ2297" s="294">
        <f t="shared" si="534"/>
        <v>0</v>
      </c>
      <c r="AK2297" s="295">
        <f t="shared" si="535"/>
        <v>0</v>
      </c>
      <c r="AL2297" s="296">
        <f t="shared" si="536"/>
        <v>0</v>
      </c>
      <c r="AM2297" s="293">
        <f t="shared" si="537"/>
        <v>0</v>
      </c>
      <c r="AN2297" s="294">
        <f t="shared" si="538"/>
        <v>0</v>
      </c>
      <c r="AO2297" s="295">
        <f t="shared" si="539"/>
        <v>0</v>
      </c>
      <c r="AP2297" s="296">
        <f t="shared" si="540"/>
        <v>0</v>
      </c>
      <c r="AQ2297" s="293">
        <f t="shared" si="541"/>
        <v>0</v>
      </c>
      <c r="AR2297" s="294">
        <f t="shared" si="542"/>
        <v>0</v>
      </c>
      <c r="AS2297" s="295">
        <f t="shared" si="543"/>
        <v>0</v>
      </c>
      <c r="AT2297" s="296">
        <f t="shared" si="544"/>
        <v>0</v>
      </c>
      <c r="AU2297" s="293">
        <f t="shared" si="545"/>
        <v>0</v>
      </c>
      <c r="AV2297" s="294">
        <f t="shared" si="546"/>
        <v>0</v>
      </c>
      <c r="AW2297" s="295">
        <f t="shared" si="547"/>
        <v>0</v>
      </c>
      <c r="AX2297" s="296">
        <f t="shared" si="548"/>
        <v>0</v>
      </c>
      <c r="AY2297" s="293">
        <f t="shared" si="549"/>
        <v>0</v>
      </c>
      <c r="AZ2297" s="294">
        <f t="shared" si="550"/>
        <v>0</v>
      </c>
      <c r="BA2297" s="295">
        <f t="shared" si="551"/>
        <v>0</v>
      </c>
      <c r="BB2297" s="296">
        <f t="shared" si="552"/>
        <v>0</v>
      </c>
      <c r="BC2297" s="293">
        <f t="shared" si="553"/>
        <v>0</v>
      </c>
      <c r="BD2297" s="294">
        <f t="shared" si="554"/>
        <v>0</v>
      </c>
      <c r="BE2297" s="295">
        <f t="shared" si="555"/>
        <v>0</v>
      </c>
      <c r="BF2297" s="296">
        <f t="shared" si="556"/>
        <v>0</v>
      </c>
      <c r="BG2297" s="293">
        <f t="shared" si="557"/>
        <v>0</v>
      </c>
      <c r="BH2297" s="294">
        <f t="shared" si="558"/>
        <v>0</v>
      </c>
      <c r="BI2297" s="295">
        <f t="shared" si="559"/>
        <v>0</v>
      </c>
      <c r="BJ2297" s="296">
        <f t="shared" si="560"/>
        <v>0</v>
      </c>
      <c r="BK2297" s="293">
        <f t="shared" si="561"/>
        <v>0</v>
      </c>
      <c r="BL2297" s="294">
        <f t="shared" si="562"/>
        <v>0</v>
      </c>
      <c r="BM2297" s="295">
        <f t="shared" si="563"/>
        <v>0</v>
      </c>
      <c r="BN2297" s="296">
        <f t="shared" si="564"/>
        <v>0</v>
      </c>
      <c r="BO2297" s="293">
        <f t="shared" si="565"/>
        <v>0</v>
      </c>
      <c r="BP2297" s="294">
        <f t="shared" si="566"/>
        <v>0</v>
      </c>
      <c r="BQ2297" s="295">
        <f t="shared" si="567"/>
        <v>0</v>
      </c>
      <c r="BR2297" s="296">
        <f t="shared" si="568"/>
        <v>0</v>
      </c>
      <c r="BS2297" s="293">
        <f t="shared" si="569"/>
        <v>0</v>
      </c>
      <c r="BT2297" s="294">
        <f t="shared" si="570"/>
        <v>0</v>
      </c>
      <c r="BU2297" s="295">
        <f t="shared" si="571"/>
        <v>0</v>
      </c>
      <c r="BV2297" s="296">
        <f t="shared" si="572"/>
        <v>0</v>
      </c>
      <c r="BW2297" s="293">
        <f t="shared" si="573"/>
        <v>0</v>
      </c>
      <c r="BX2297" s="294">
        <f t="shared" si="574"/>
        <v>0</v>
      </c>
      <c r="BY2297" s="295">
        <f t="shared" si="575"/>
        <v>0</v>
      </c>
      <c r="BZ2297" s="296">
        <f t="shared" si="576"/>
        <v>0</v>
      </c>
      <c r="CA2297" s="293">
        <f t="shared" si="577"/>
        <v>0</v>
      </c>
      <c r="CB2297" s="294">
        <f t="shared" si="578"/>
        <v>0</v>
      </c>
      <c r="CC2297" s="295">
        <f t="shared" si="579"/>
        <v>0</v>
      </c>
      <c r="CD2297" s="296">
        <f t="shared" si="580"/>
        <v>0</v>
      </c>
      <c r="CE2297" s="362">
        <f t="shared" si="581"/>
        <v>0</v>
      </c>
      <c r="CF2297" s="366">
        <f t="shared" si="582"/>
        <v>0</v>
      </c>
      <c r="CG2297" s="364">
        <f t="shared" si="583"/>
        <v>0</v>
      </c>
      <c r="CH2297" s="365">
        <f t="shared" si="584"/>
        <v>0</v>
      </c>
      <c r="CI2297" s="362">
        <f t="shared" si="585"/>
        <v>0</v>
      </c>
      <c r="CJ2297" s="366">
        <f t="shared" si="586"/>
        <v>0</v>
      </c>
      <c r="CK2297" s="364">
        <f t="shared" si="587"/>
        <v>0</v>
      </c>
      <c r="CL2297" s="365">
        <f t="shared" si="588"/>
        <v>0</v>
      </c>
      <c r="CM2297" s="362">
        <f t="shared" si="589"/>
        <v>0</v>
      </c>
      <c r="CN2297" s="366">
        <f t="shared" si="590"/>
        <v>0</v>
      </c>
      <c r="CO2297" s="364">
        <f t="shared" si="591"/>
        <v>0</v>
      </c>
      <c r="CP2297" s="365">
        <f t="shared" si="592"/>
        <v>0</v>
      </c>
      <c r="CQ2297" s="351">
        <f t="shared" si="593"/>
        <v>0</v>
      </c>
      <c r="CR2297" s="402">
        <f t="shared" si="594"/>
        <v>0</v>
      </c>
      <c r="CS2297" s="370" t="str">
        <f>IF(CR2297=0,"",
IF(SUM($CR$2285:CR2297)=1,CT2297,
IF($CR$2405&gt;SUM($CR$2285:CR2297),_xlfn.CONCAT(", ",CT2297),
IF($CR$2405=SUM($CR$2285:CR2297),_xlfn.CONCAT(" y ",CT2297)))))</f>
        <v/>
      </c>
      <c r="CT2297" s="156" t="s">
        <v>5107</v>
      </c>
      <c r="CU2297" s="402">
        <f t="shared" si="595"/>
        <v>0</v>
      </c>
      <c r="CV2297" s="370" t="str">
        <f>IF(CU2297=0,"",
IF(SUM($CU$2285:CU2297)=1,CW2297,
IF($CU$2405&gt;SUM($CU$2285:CU2297),_xlfn.CONCAT(", ",CW2297),
IF($CU$2405=SUM($CU$2285:CU2297),_xlfn.CONCAT(" y ",CW2297)))))</f>
        <v/>
      </c>
      <c r="CW2297" s="156" t="s">
        <v>5107</v>
      </c>
    </row>
    <row r="2298" spans="1:101" ht="15" customHeight="1">
      <c r="A2298" s="57"/>
      <c r="B2298" s="26"/>
      <c r="C2298" s="165" t="s">
        <v>5030</v>
      </c>
      <c r="D2298" s="884" t="str">
        <f t="shared" si="530"/>
        <v>SECRETARIA DE TRABAJO PREVISION SOCIAL Y PRODUCTIVIDAD</v>
      </c>
      <c r="E2298" s="884"/>
      <c r="F2298" s="884"/>
      <c r="G2298" s="884"/>
      <c r="H2298" s="884"/>
      <c r="I2298" s="884"/>
      <c r="J2298" s="884"/>
      <c r="K2298" s="884"/>
      <c r="L2298" s="884"/>
      <c r="M2298" s="617"/>
      <c r="N2298" s="617"/>
      <c r="O2298" s="617"/>
      <c r="P2298" s="617"/>
      <c r="Q2298" s="617"/>
      <c r="R2298" s="617"/>
      <c r="S2298" s="617"/>
      <c r="T2298" s="617"/>
      <c r="U2298" s="617"/>
      <c r="V2298" s="617"/>
      <c r="W2298" s="617"/>
      <c r="X2298" s="617"/>
      <c r="Y2298" s="617"/>
      <c r="Z2298" s="617"/>
      <c r="AA2298" s="617"/>
      <c r="AB2298" s="617"/>
      <c r="AC2298" s="617"/>
      <c r="AD2298" s="617"/>
      <c r="AE2298" s="164"/>
      <c r="AF2298" s="164"/>
      <c r="AG2298" s="199">
        <f t="shared" si="531"/>
        <v>0</v>
      </c>
      <c r="AH2298" s="298">
        <f t="shared" si="532"/>
        <v>0</v>
      </c>
      <c r="AI2298" s="293">
        <f t="shared" si="533"/>
        <v>0</v>
      </c>
      <c r="AJ2298" s="294">
        <f t="shared" si="534"/>
        <v>0</v>
      </c>
      <c r="AK2298" s="295">
        <f t="shared" si="535"/>
        <v>0</v>
      </c>
      <c r="AL2298" s="296">
        <f t="shared" si="536"/>
        <v>0</v>
      </c>
      <c r="AM2298" s="293">
        <f t="shared" si="537"/>
        <v>0</v>
      </c>
      <c r="AN2298" s="294">
        <f t="shared" si="538"/>
        <v>0</v>
      </c>
      <c r="AO2298" s="295">
        <f t="shared" si="539"/>
        <v>0</v>
      </c>
      <c r="AP2298" s="296">
        <f t="shared" si="540"/>
        <v>0</v>
      </c>
      <c r="AQ2298" s="293">
        <f t="shared" si="541"/>
        <v>0</v>
      </c>
      <c r="AR2298" s="294">
        <f t="shared" si="542"/>
        <v>0</v>
      </c>
      <c r="AS2298" s="295">
        <f t="shared" si="543"/>
        <v>0</v>
      </c>
      <c r="AT2298" s="296">
        <f t="shared" si="544"/>
        <v>0</v>
      </c>
      <c r="AU2298" s="293">
        <f t="shared" si="545"/>
        <v>0</v>
      </c>
      <c r="AV2298" s="294">
        <f t="shared" si="546"/>
        <v>0</v>
      </c>
      <c r="AW2298" s="295">
        <f t="shared" si="547"/>
        <v>0</v>
      </c>
      <c r="AX2298" s="296">
        <f t="shared" si="548"/>
        <v>0</v>
      </c>
      <c r="AY2298" s="293">
        <f t="shared" si="549"/>
        <v>0</v>
      </c>
      <c r="AZ2298" s="294">
        <f t="shared" si="550"/>
        <v>0</v>
      </c>
      <c r="BA2298" s="295">
        <f t="shared" si="551"/>
        <v>0</v>
      </c>
      <c r="BB2298" s="296">
        <f t="shared" si="552"/>
        <v>0</v>
      </c>
      <c r="BC2298" s="293">
        <f t="shared" si="553"/>
        <v>0</v>
      </c>
      <c r="BD2298" s="294">
        <f t="shared" si="554"/>
        <v>0</v>
      </c>
      <c r="BE2298" s="295">
        <f t="shared" si="555"/>
        <v>0</v>
      </c>
      <c r="BF2298" s="296">
        <f t="shared" si="556"/>
        <v>0</v>
      </c>
      <c r="BG2298" s="293">
        <f t="shared" si="557"/>
        <v>0</v>
      </c>
      <c r="BH2298" s="294">
        <f t="shared" si="558"/>
        <v>0</v>
      </c>
      <c r="BI2298" s="295">
        <f t="shared" si="559"/>
        <v>0</v>
      </c>
      <c r="BJ2298" s="296">
        <f t="shared" si="560"/>
        <v>0</v>
      </c>
      <c r="BK2298" s="293">
        <f t="shared" si="561"/>
        <v>0</v>
      </c>
      <c r="BL2298" s="294">
        <f t="shared" si="562"/>
        <v>0</v>
      </c>
      <c r="BM2298" s="295">
        <f t="shared" si="563"/>
        <v>0</v>
      </c>
      <c r="BN2298" s="296">
        <f t="shared" si="564"/>
        <v>0</v>
      </c>
      <c r="BO2298" s="293">
        <f t="shared" si="565"/>
        <v>0</v>
      </c>
      <c r="BP2298" s="294">
        <f t="shared" si="566"/>
        <v>0</v>
      </c>
      <c r="BQ2298" s="295">
        <f t="shared" si="567"/>
        <v>0</v>
      </c>
      <c r="BR2298" s="296">
        <f t="shared" si="568"/>
        <v>0</v>
      </c>
      <c r="BS2298" s="293">
        <f t="shared" si="569"/>
        <v>0</v>
      </c>
      <c r="BT2298" s="294">
        <f t="shared" si="570"/>
        <v>0</v>
      </c>
      <c r="BU2298" s="295">
        <f t="shared" si="571"/>
        <v>0</v>
      </c>
      <c r="BV2298" s="296">
        <f t="shared" si="572"/>
        <v>0</v>
      </c>
      <c r="BW2298" s="293">
        <f t="shared" si="573"/>
        <v>0</v>
      </c>
      <c r="BX2298" s="294">
        <f t="shared" si="574"/>
        <v>0</v>
      </c>
      <c r="BY2298" s="295">
        <f t="shared" si="575"/>
        <v>0</v>
      </c>
      <c r="BZ2298" s="296">
        <f t="shared" si="576"/>
        <v>0</v>
      </c>
      <c r="CA2298" s="293">
        <f t="shared" si="577"/>
        <v>0</v>
      </c>
      <c r="CB2298" s="294">
        <f t="shared" si="578"/>
        <v>0</v>
      </c>
      <c r="CC2298" s="295">
        <f t="shared" si="579"/>
        <v>0</v>
      </c>
      <c r="CD2298" s="296">
        <f t="shared" si="580"/>
        <v>0</v>
      </c>
      <c r="CE2298" s="362">
        <f t="shared" si="581"/>
        <v>0</v>
      </c>
      <c r="CF2298" s="366">
        <f t="shared" si="582"/>
        <v>0</v>
      </c>
      <c r="CG2298" s="364">
        <f t="shared" si="583"/>
        <v>0</v>
      </c>
      <c r="CH2298" s="365">
        <f t="shared" si="584"/>
        <v>0</v>
      </c>
      <c r="CI2298" s="362">
        <f t="shared" si="585"/>
        <v>0</v>
      </c>
      <c r="CJ2298" s="366">
        <f t="shared" si="586"/>
        <v>0</v>
      </c>
      <c r="CK2298" s="364">
        <f t="shared" si="587"/>
        <v>0</v>
      </c>
      <c r="CL2298" s="365">
        <f t="shared" si="588"/>
        <v>0</v>
      </c>
      <c r="CM2298" s="362">
        <f t="shared" si="589"/>
        <v>0</v>
      </c>
      <c r="CN2298" s="366">
        <f t="shared" si="590"/>
        <v>0</v>
      </c>
      <c r="CO2298" s="364">
        <f t="shared" si="591"/>
        <v>0</v>
      </c>
      <c r="CP2298" s="365">
        <f t="shared" si="592"/>
        <v>0</v>
      </c>
      <c r="CQ2298" s="351">
        <f t="shared" si="593"/>
        <v>0</v>
      </c>
      <c r="CR2298" s="402">
        <f t="shared" si="594"/>
        <v>0</v>
      </c>
      <c r="CS2298" s="370" t="str">
        <f>IF(CR2298=0,"",
IF(SUM($CR$2285:CR2298)=1,CT2298,
IF($CR$2405&gt;SUM($CR$2285:CR2298),_xlfn.CONCAT(", ",CT2298),
IF($CR$2405=SUM($CR$2285:CR2298),_xlfn.CONCAT(" y ",CT2298)))))</f>
        <v/>
      </c>
      <c r="CT2298" s="156" t="s">
        <v>5108</v>
      </c>
      <c r="CU2298" s="402">
        <f t="shared" si="595"/>
        <v>0</v>
      </c>
      <c r="CV2298" s="370" t="str">
        <f>IF(CU2298=0,"",
IF(SUM($CU$2285:CU2298)=1,CW2298,
IF($CU$2405&gt;SUM($CU$2285:CU2298),_xlfn.CONCAT(", ",CW2298),
IF($CU$2405=SUM($CU$2285:CU2298),_xlfn.CONCAT(" y ",CW2298)))))</f>
        <v/>
      </c>
      <c r="CW2298" s="156" t="s">
        <v>5108</v>
      </c>
    </row>
    <row r="2299" spans="1:101" ht="15" customHeight="1">
      <c r="A2299" s="57"/>
      <c r="B2299" s="26"/>
      <c r="C2299" s="165" t="s">
        <v>5031</v>
      </c>
      <c r="D2299" s="884" t="str">
        <f t="shared" si="530"/>
        <v>SECRETARIA DE TURISMO Y CULTURA</v>
      </c>
      <c r="E2299" s="884"/>
      <c r="F2299" s="884"/>
      <c r="G2299" s="884"/>
      <c r="H2299" s="884"/>
      <c r="I2299" s="884"/>
      <c r="J2299" s="884"/>
      <c r="K2299" s="884"/>
      <c r="L2299" s="884"/>
      <c r="M2299" s="617"/>
      <c r="N2299" s="617"/>
      <c r="O2299" s="617"/>
      <c r="P2299" s="617"/>
      <c r="Q2299" s="617"/>
      <c r="R2299" s="617"/>
      <c r="S2299" s="617"/>
      <c r="T2299" s="617"/>
      <c r="U2299" s="617"/>
      <c r="V2299" s="617"/>
      <c r="W2299" s="617"/>
      <c r="X2299" s="617"/>
      <c r="Y2299" s="617"/>
      <c r="Z2299" s="617"/>
      <c r="AA2299" s="617"/>
      <c r="AB2299" s="617"/>
      <c r="AC2299" s="617"/>
      <c r="AD2299" s="617"/>
      <c r="AE2299" s="164"/>
      <c r="AF2299" s="164"/>
      <c r="AG2299" s="199">
        <f t="shared" si="531"/>
        <v>0</v>
      </c>
      <c r="AH2299" s="298">
        <f t="shared" si="532"/>
        <v>0</v>
      </c>
      <c r="AI2299" s="293">
        <f t="shared" si="533"/>
        <v>0</v>
      </c>
      <c r="AJ2299" s="294">
        <f t="shared" si="534"/>
        <v>0</v>
      </c>
      <c r="AK2299" s="295">
        <f t="shared" si="535"/>
        <v>0</v>
      </c>
      <c r="AL2299" s="296">
        <f t="shared" si="536"/>
        <v>0</v>
      </c>
      <c r="AM2299" s="293">
        <f t="shared" si="537"/>
        <v>0</v>
      </c>
      <c r="AN2299" s="294">
        <f t="shared" si="538"/>
        <v>0</v>
      </c>
      <c r="AO2299" s="295">
        <f t="shared" si="539"/>
        <v>0</v>
      </c>
      <c r="AP2299" s="296">
        <f t="shared" si="540"/>
        <v>0</v>
      </c>
      <c r="AQ2299" s="293">
        <f t="shared" si="541"/>
        <v>0</v>
      </c>
      <c r="AR2299" s="294">
        <f t="shared" si="542"/>
        <v>0</v>
      </c>
      <c r="AS2299" s="295">
        <f t="shared" si="543"/>
        <v>0</v>
      </c>
      <c r="AT2299" s="296">
        <f t="shared" si="544"/>
        <v>0</v>
      </c>
      <c r="AU2299" s="293">
        <f t="shared" si="545"/>
        <v>0</v>
      </c>
      <c r="AV2299" s="294">
        <f t="shared" si="546"/>
        <v>0</v>
      </c>
      <c r="AW2299" s="295">
        <f t="shared" si="547"/>
        <v>0</v>
      </c>
      <c r="AX2299" s="296">
        <f t="shared" si="548"/>
        <v>0</v>
      </c>
      <c r="AY2299" s="293">
        <f t="shared" si="549"/>
        <v>0</v>
      </c>
      <c r="AZ2299" s="294">
        <f t="shared" si="550"/>
        <v>0</v>
      </c>
      <c r="BA2299" s="295">
        <f t="shared" si="551"/>
        <v>0</v>
      </c>
      <c r="BB2299" s="296">
        <f t="shared" si="552"/>
        <v>0</v>
      </c>
      <c r="BC2299" s="293">
        <f t="shared" si="553"/>
        <v>0</v>
      </c>
      <c r="BD2299" s="294">
        <f t="shared" si="554"/>
        <v>0</v>
      </c>
      <c r="BE2299" s="295">
        <f t="shared" si="555"/>
        <v>0</v>
      </c>
      <c r="BF2299" s="296">
        <f t="shared" si="556"/>
        <v>0</v>
      </c>
      <c r="BG2299" s="293">
        <f t="shared" si="557"/>
        <v>0</v>
      </c>
      <c r="BH2299" s="294">
        <f t="shared" si="558"/>
        <v>0</v>
      </c>
      <c r="BI2299" s="295">
        <f t="shared" si="559"/>
        <v>0</v>
      </c>
      <c r="BJ2299" s="296">
        <f t="shared" si="560"/>
        <v>0</v>
      </c>
      <c r="BK2299" s="293">
        <f t="shared" si="561"/>
        <v>0</v>
      </c>
      <c r="BL2299" s="294">
        <f t="shared" si="562"/>
        <v>0</v>
      </c>
      <c r="BM2299" s="295">
        <f t="shared" si="563"/>
        <v>0</v>
      </c>
      <c r="BN2299" s="296">
        <f t="shared" si="564"/>
        <v>0</v>
      </c>
      <c r="BO2299" s="293">
        <f t="shared" si="565"/>
        <v>0</v>
      </c>
      <c r="BP2299" s="294">
        <f t="shared" si="566"/>
        <v>0</v>
      </c>
      <c r="BQ2299" s="295">
        <f t="shared" si="567"/>
        <v>0</v>
      </c>
      <c r="BR2299" s="296">
        <f t="shared" si="568"/>
        <v>0</v>
      </c>
      <c r="BS2299" s="293">
        <f t="shared" si="569"/>
        <v>0</v>
      </c>
      <c r="BT2299" s="294">
        <f t="shared" si="570"/>
        <v>0</v>
      </c>
      <c r="BU2299" s="295">
        <f t="shared" si="571"/>
        <v>0</v>
      </c>
      <c r="BV2299" s="296">
        <f t="shared" si="572"/>
        <v>0</v>
      </c>
      <c r="BW2299" s="293">
        <f t="shared" si="573"/>
        <v>0</v>
      </c>
      <c r="BX2299" s="294">
        <f t="shared" si="574"/>
        <v>0</v>
      </c>
      <c r="BY2299" s="295">
        <f t="shared" si="575"/>
        <v>0</v>
      </c>
      <c r="BZ2299" s="296">
        <f t="shared" si="576"/>
        <v>0</v>
      </c>
      <c r="CA2299" s="293">
        <f t="shared" si="577"/>
        <v>0</v>
      </c>
      <c r="CB2299" s="294">
        <f t="shared" si="578"/>
        <v>0</v>
      </c>
      <c r="CC2299" s="295">
        <f t="shared" si="579"/>
        <v>0</v>
      </c>
      <c r="CD2299" s="296">
        <f t="shared" si="580"/>
        <v>0</v>
      </c>
      <c r="CE2299" s="362">
        <f t="shared" si="581"/>
        <v>0</v>
      </c>
      <c r="CF2299" s="366">
        <f t="shared" si="582"/>
        <v>0</v>
      </c>
      <c r="CG2299" s="364">
        <f t="shared" si="583"/>
        <v>0</v>
      </c>
      <c r="CH2299" s="365">
        <f t="shared" si="584"/>
        <v>0</v>
      </c>
      <c r="CI2299" s="362">
        <f t="shared" si="585"/>
        <v>0</v>
      </c>
      <c r="CJ2299" s="366">
        <f t="shared" si="586"/>
        <v>0</v>
      </c>
      <c r="CK2299" s="364">
        <f t="shared" si="587"/>
        <v>0</v>
      </c>
      <c r="CL2299" s="365">
        <f t="shared" si="588"/>
        <v>0</v>
      </c>
      <c r="CM2299" s="362">
        <f t="shared" si="589"/>
        <v>0</v>
      </c>
      <c r="CN2299" s="366">
        <f t="shared" si="590"/>
        <v>0</v>
      </c>
      <c r="CO2299" s="364">
        <f t="shared" si="591"/>
        <v>0</v>
      </c>
      <c r="CP2299" s="365">
        <f t="shared" si="592"/>
        <v>0</v>
      </c>
      <c r="CQ2299" s="351">
        <f t="shared" si="593"/>
        <v>0</v>
      </c>
      <c r="CR2299" s="402">
        <f t="shared" si="594"/>
        <v>0</v>
      </c>
      <c r="CS2299" s="370" t="str">
        <f>IF(CR2299=0,"",
IF(SUM($CR$2285:CR2299)=1,CT2299,
IF($CR$2405&gt;SUM($CR$2285:CR2299),_xlfn.CONCAT(", ",CT2299),
IF($CR$2405=SUM($CR$2285:CR2299),_xlfn.CONCAT(" y ",CT2299)))))</f>
        <v/>
      </c>
      <c r="CT2299" s="156" t="s">
        <v>5109</v>
      </c>
      <c r="CU2299" s="402">
        <f t="shared" si="595"/>
        <v>0</v>
      </c>
      <c r="CV2299" s="370" t="str">
        <f>IF(CU2299=0,"",
IF(SUM($CU$2285:CU2299)=1,CW2299,
IF($CU$2405&gt;SUM($CU$2285:CU2299),_xlfn.CONCAT(", ",CW2299),
IF($CU$2405=SUM($CU$2285:CU2299),_xlfn.CONCAT(" y ",CW2299)))))</f>
        <v/>
      </c>
      <c r="CW2299" s="156" t="s">
        <v>5109</v>
      </c>
    </row>
    <row r="2300" spans="1:101" ht="15" customHeight="1">
      <c r="A2300" s="57"/>
      <c r="B2300" s="26"/>
      <c r="C2300" s="165" t="s">
        <v>5032</v>
      </c>
      <c r="D2300" s="884" t="str">
        <f t="shared" si="530"/>
        <v>SECRETARIA DE PROTECCION CIVIL</v>
      </c>
      <c r="E2300" s="884"/>
      <c r="F2300" s="884"/>
      <c r="G2300" s="884"/>
      <c r="H2300" s="884"/>
      <c r="I2300" s="884"/>
      <c r="J2300" s="884"/>
      <c r="K2300" s="884"/>
      <c r="L2300" s="884"/>
      <c r="M2300" s="617"/>
      <c r="N2300" s="617"/>
      <c r="O2300" s="617"/>
      <c r="P2300" s="617"/>
      <c r="Q2300" s="617"/>
      <c r="R2300" s="617"/>
      <c r="S2300" s="617"/>
      <c r="T2300" s="617"/>
      <c r="U2300" s="617"/>
      <c r="V2300" s="617"/>
      <c r="W2300" s="617"/>
      <c r="X2300" s="617"/>
      <c r="Y2300" s="617"/>
      <c r="Z2300" s="617"/>
      <c r="AA2300" s="617"/>
      <c r="AB2300" s="617"/>
      <c r="AC2300" s="617"/>
      <c r="AD2300" s="617"/>
      <c r="AE2300" s="164"/>
      <c r="AF2300" s="164"/>
      <c r="AG2300" s="199">
        <f t="shared" si="531"/>
        <v>0</v>
      </c>
      <c r="AH2300" s="298">
        <f t="shared" si="532"/>
        <v>0</v>
      </c>
      <c r="AI2300" s="293">
        <f t="shared" si="533"/>
        <v>0</v>
      </c>
      <c r="AJ2300" s="294">
        <f t="shared" si="534"/>
        <v>0</v>
      </c>
      <c r="AK2300" s="295">
        <f t="shared" si="535"/>
        <v>0</v>
      </c>
      <c r="AL2300" s="296">
        <f t="shared" si="536"/>
        <v>0</v>
      </c>
      <c r="AM2300" s="293">
        <f t="shared" si="537"/>
        <v>0</v>
      </c>
      <c r="AN2300" s="294">
        <f t="shared" si="538"/>
        <v>0</v>
      </c>
      <c r="AO2300" s="295">
        <f t="shared" si="539"/>
        <v>0</v>
      </c>
      <c r="AP2300" s="296">
        <f t="shared" si="540"/>
        <v>0</v>
      </c>
      <c r="AQ2300" s="293">
        <f t="shared" si="541"/>
        <v>0</v>
      </c>
      <c r="AR2300" s="294">
        <f t="shared" si="542"/>
        <v>0</v>
      </c>
      <c r="AS2300" s="295">
        <f t="shared" si="543"/>
        <v>0</v>
      </c>
      <c r="AT2300" s="296">
        <f t="shared" si="544"/>
        <v>0</v>
      </c>
      <c r="AU2300" s="293">
        <f t="shared" si="545"/>
        <v>0</v>
      </c>
      <c r="AV2300" s="294">
        <f t="shared" si="546"/>
        <v>0</v>
      </c>
      <c r="AW2300" s="295">
        <f t="shared" si="547"/>
        <v>0</v>
      </c>
      <c r="AX2300" s="296">
        <f t="shared" si="548"/>
        <v>0</v>
      </c>
      <c r="AY2300" s="293">
        <f t="shared" si="549"/>
        <v>0</v>
      </c>
      <c r="AZ2300" s="294">
        <f t="shared" si="550"/>
        <v>0</v>
      </c>
      <c r="BA2300" s="295">
        <f t="shared" si="551"/>
        <v>0</v>
      </c>
      <c r="BB2300" s="296">
        <f t="shared" si="552"/>
        <v>0</v>
      </c>
      <c r="BC2300" s="293">
        <f t="shared" si="553"/>
        <v>0</v>
      </c>
      <c r="BD2300" s="294">
        <f t="shared" si="554"/>
        <v>0</v>
      </c>
      <c r="BE2300" s="295">
        <f t="shared" si="555"/>
        <v>0</v>
      </c>
      <c r="BF2300" s="296">
        <f t="shared" si="556"/>
        <v>0</v>
      </c>
      <c r="BG2300" s="293">
        <f t="shared" si="557"/>
        <v>0</v>
      </c>
      <c r="BH2300" s="294">
        <f t="shared" si="558"/>
        <v>0</v>
      </c>
      <c r="BI2300" s="295">
        <f t="shared" si="559"/>
        <v>0</v>
      </c>
      <c r="BJ2300" s="296">
        <f t="shared" si="560"/>
        <v>0</v>
      </c>
      <c r="BK2300" s="293">
        <f t="shared" si="561"/>
        <v>0</v>
      </c>
      <c r="BL2300" s="294">
        <f t="shared" si="562"/>
        <v>0</v>
      </c>
      <c r="BM2300" s="295">
        <f t="shared" si="563"/>
        <v>0</v>
      </c>
      <c r="BN2300" s="296">
        <f t="shared" si="564"/>
        <v>0</v>
      </c>
      <c r="BO2300" s="293">
        <f t="shared" si="565"/>
        <v>0</v>
      </c>
      <c r="BP2300" s="294">
        <f t="shared" si="566"/>
        <v>0</v>
      </c>
      <c r="BQ2300" s="295">
        <f t="shared" si="567"/>
        <v>0</v>
      </c>
      <c r="BR2300" s="296">
        <f t="shared" si="568"/>
        <v>0</v>
      </c>
      <c r="BS2300" s="293">
        <f t="shared" si="569"/>
        <v>0</v>
      </c>
      <c r="BT2300" s="294">
        <f t="shared" si="570"/>
        <v>0</v>
      </c>
      <c r="BU2300" s="295">
        <f t="shared" si="571"/>
        <v>0</v>
      </c>
      <c r="BV2300" s="296">
        <f t="shared" si="572"/>
        <v>0</v>
      </c>
      <c r="BW2300" s="293">
        <f t="shared" si="573"/>
        <v>0</v>
      </c>
      <c r="BX2300" s="294">
        <f t="shared" si="574"/>
        <v>0</v>
      </c>
      <c r="BY2300" s="295">
        <f t="shared" si="575"/>
        <v>0</v>
      </c>
      <c r="BZ2300" s="296">
        <f t="shared" si="576"/>
        <v>0</v>
      </c>
      <c r="CA2300" s="293">
        <f t="shared" si="577"/>
        <v>0</v>
      </c>
      <c r="CB2300" s="294">
        <f t="shared" si="578"/>
        <v>0</v>
      </c>
      <c r="CC2300" s="295">
        <f t="shared" si="579"/>
        <v>0</v>
      </c>
      <c r="CD2300" s="296">
        <f t="shared" si="580"/>
        <v>0</v>
      </c>
      <c r="CE2300" s="362">
        <f t="shared" si="581"/>
        <v>0</v>
      </c>
      <c r="CF2300" s="366">
        <f t="shared" si="582"/>
        <v>0</v>
      </c>
      <c r="CG2300" s="364">
        <f t="shared" si="583"/>
        <v>0</v>
      </c>
      <c r="CH2300" s="365">
        <f t="shared" si="584"/>
        <v>0</v>
      </c>
      <c r="CI2300" s="362">
        <f t="shared" si="585"/>
        <v>0</v>
      </c>
      <c r="CJ2300" s="366">
        <f t="shared" si="586"/>
        <v>0</v>
      </c>
      <c r="CK2300" s="364">
        <f t="shared" si="587"/>
        <v>0</v>
      </c>
      <c r="CL2300" s="365">
        <f t="shared" si="588"/>
        <v>0</v>
      </c>
      <c r="CM2300" s="362">
        <f t="shared" si="589"/>
        <v>0</v>
      </c>
      <c r="CN2300" s="366">
        <f t="shared" si="590"/>
        <v>0</v>
      </c>
      <c r="CO2300" s="364">
        <f t="shared" si="591"/>
        <v>0</v>
      </c>
      <c r="CP2300" s="365">
        <f t="shared" si="592"/>
        <v>0</v>
      </c>
      <c r="CQ2300" s="351">
        <f t="shared" si="593"/>
        <v>0</v>
      </c>
      <c r="CR2300" s="402">
        <f t="shared" si="594"/>
        <v>0</v>
      </c>
      <c r="CS2300" s="370" t="str">
        <f>IF(CR2300=0,"",
IF(SUM($CR$2285:CR2300)=1,CT2300,
IF($CR$2405&gt;SUM($CR$2285:CR2300),_xlfn.CONCAT(", ",CT2300),
IF($CR$2405=SUM($CR$2285:CR2300),_xlfn.CONCAT(" y ",CT2300)))))</f>
        <v/>
      </c>
      <c r="CT2300" s="156" t="s">
        <v>5110</v>
      </c>
      <c r="CU2300" s="402">
        <f t="shared" si="595"/>
        <v>0</v>
      </c>
      <c r="CV2300" s="370" t="str">
        <f>IF(CU2300=0,"",
IF(SUM($CU$2285:CU2300)=1,CW2300,
IF($CU$2405&gt;SUM($CU$2285:CU2300),_xlfn.CONCAT(", ",CW2300),
IF($CU$2405=SUM($CU$2285:CU2300),_xlfn.CONCAT(" y ",CW2300)))))</f>
        <v/>
      </c>
      <c r="CW2300" s="156" t="s">
        <v>5110</v>
      </c>
    </row>
    <row r="2301" spans="1:101" ht="15" customHeight="1">
      <c r="A2301" s="57"/>
      <c r="B2301" s="26"/>
      <c r="C2301" s="165" t="s">
        <v>5033</v>
      </c>
      <c r="D2301" s="884" t="str">
        <f t="shared" si="530"/>
        <v>SECRETARIA DE MEDIO AMBIENTE</v>
      </c>
      <c r="E2301" s="884"/>
      <c r="F2301" s="884"/>
      <c r="G2301" s="884"/>
      <c r="H2301" s="884"/>
      <c r="I2301" s="884"/>
      <c r="J2301" s="884"/>
      <c r="K2301" s="884"/>
      <c r="L2301" s="884"/>
      <c r="M2301" s="617"/>
      <c r="N2301" s="617"/>
      <c r="O2301" s="617"/>
      <c r="P2301" s="617"/>
      <c r="Q2301" s="617"/>
      <c r="R2301" s="617"/>
      <c r="S2301" s="617"/>
      <c r="T2301" s="617"/>
      <c r="U2301" s="617"/>
      <c r="V2301" s="617"/>
      <c r="W2301" s="617"/>
      <c r="X2301" s="617"/>
      <c r="Y2301" s="617"/>
      <c r="Z2301" s="617"/>
      <c r="AA2301" s="617"/>
      <c r="AB2301" s="617"/>
      <c r="AC2301" s="617"/>
      <c r="AD2301" s="617"/>
      <c r="AE2301" s="164"/>
      <c r="AF2301" s="164"/>
      <c r="AG2301" s="199">
        <f t="shared" si="531"/>
        <v>0</v>
      </c>
      <c r="AH2301" s="298">
        <f t="shared" si="532"/>
        <v>0</v>
      </c>
      <c r="AI2301" s="293">
        <f t="shared" si="533"/>
        <v>0</v>
      </c>
      <c r="AJ2301" s="294">
        <f t="shared" si="534"/>
        <v>0</v>
      </c>
      <c r="AK2301" s="295">
        <f t="shared" si="535"/>
        <v>0</v>
      </c>
      <c r="AL2301" s="296">
        <f t="shared" si="536"/>
        <v>0</v>
      </c>
      <c r="AM2301" s="293">
        <f t="shared" si="537"/>
        <v>0</v>
      </c>
      <c r="AN2301" s="294">
        <f t="shared" si="538"/>
        <v>0</v>
      </c>
      <c r="AO2301" s="295">
        <f t="shared" si="539"/>
        <v>0</v>
      </c>
      <c r="AP2301" s="296">
        <f t="shared" si="540"/>
        <v>0</v>
      </c>
      <c r="AQ2301" s="293">
        <f t="shared" si="541"/>
        <v>0</v>
      </c>
      <c r="AR2301" s="294">
        <f t="shared" si="542"/>
        <v>0</v>
      </c>
      <c r="AS2301" s="295">
        <f t="shared" si="543"/>
        <v>0</v>
      </c>
      <c r="AT2301" s="296">
        <f t="shared" si="544"/>
        <v>0</v>
      </c>
      <c r="AU2301" s="293">
        <f t="shared" si="545"/>
        <v>0</v>
      </c>
      <c r="AV2301" s="294">
        <f t="shared" si="546"/>
        <v>0</v>
      </c>
      <c r="AW2301" s="295">
        <f t="shared" si="547"/>
        <v>0</v>
      </c>
      <c r="AX2301" s="296">
        <f t="shared" si="548"/>
        <v>0</v>
      </c>
      <c r="AY2301" s="293">
        <f t="shared" si="549"/>
        <v>0</v>
      </c>
      <c r="AZ2301" s="294">
        <f t="shared" si="550"/>
        <v>0</v>
      </c>
      <c r="BA2301" s="295">
        <f t="shared" si="551"/>
        <v>0</v>
      </c>
      <c r="BB2301" s="296">
        <f t="shared" si="552"/>
        <v>0</v>
      </c>
      <c r="BC2301" s="293">
        <f t="shared" si="553"/>
        <v>0</v>
      </c>
      <c r="BD2301" s="294">
        <f t="shared" si="554"/>
        <v>0</v>
      </c>
      <c r="BE2301" s="295">
        <f t="shared" si="555"/>
        <v>0</v>
      </c>
      <c r="BF2301" s="296">
        <f t="shared" si="556"/>
        <v>0</v>
      </c>
      <c r="BG2301" s="293">
        <f t="shared" si="557"/>
        <v>0</v>
      </c>
      <c r="BH2301" s="294">
        <f t="shared" si="558"/>
        <v>0</v>
      </c>
      <c r="BI2301" s="295">
        <f t="shared" si="559"/>
        <v>0</v>
      </c>
      <c r="BJ2301" s="296">
        <f t="shared" si="560"/>
        <v>0</v>
      </c>
      <c r="BK2301" s="293">
        <f t="shared" si="561"/>
        <v>0</v>
      </c>
      <c r="BL2301" s="294">
        <f t="shared" si="562"/>
        <v>0</v>
      </c>
      <c r="BM2301" s="295">
        <f t="shared" si="563"/>
        <v>0</v>
      </c>
      <c r="BN2301" s="296">
        <f t="shared" si="564"/>
        <v>0</v>
      </c>
      <c r="BO2301" s="293">
        <f t="shared" si="565"/>
        <v>0</v>
      </c>
      <c r="BP2301" s="294">
        <f t="shared" si="566"/>
        <v>0</v>
      </c>
      <c r="BQ2301" s="295">
        <f t="shared" si="567"/>
        <v>0</v>
      </c>
      <c r="BR2301" s="296">
        <f t="shared" si="568"/>
        <v>0</v>
      </c>
      <c r="BS2301" s="293">
        <f t="shared" si="569"/>
        <v>0</v>
      </c>
      <c r="BT2301" s="294">
        <f t="shared" si="570"/>
        <v>0</v>
      </c>
      <c r="BU2301" s="295">
        <f t="shared" si="571"/>
        <v>0</v>
      </c>
      <c r="BV2301" s="296">
        <f t="shared" si="572"/>
        <v>0</v>
      </c>
      <c r="BW2301" s="293">
        <f t="shared" si="573"/>
        <v>0</v>
      </c>
      <c r="BX2301" s="294">
        <f t="shared" si="574"/>
        <v>0</v>
      </c>
      <c r="BY2301" s="295">
        <f t="shared" si="575"/>
        <v>0</v>
      </c>
      <c r="BZ2301" s="296">
        <f t="shared" si="576"/>
        <v>0</v>
      </c>
      <c r="CA2301" s="293">
        <f t="shared" si="577"/>
        <v>0</v>
      </c>
      <c r="CB2301" s="294">
        <f t="shared" si="578"/>
        <v>0</v>
      </c>
      <c r="CC2301" s="295">
        <f t="shared" si="579"/>
        <v>0</v>
      </c>
      <c r="CD2301" s="296">
        <f t="shared" si="580"/>
        <v>0</v>
      </c>
      <c r="CE2301" s="362">
        <f t="shared" si="581"/>
        <v>0</v>
      </c>
      <c r="CF2301" s="366">
        <f t="shared" si="582"/>
        <v>0</v>
      </c>
      <c r="CG2301" s="364">
        <f t="shared" si="583"/>
        <v>0</v>
      </c>
      <c r="CH2301" s="365">
        <f t="shared" si="584"/>
        <v>0</v>
      </c>
      <c r="CI2301" s="362">
        <f t="shared" si="585"/>
        <v>0</v>
      </c>
      <c r="CJ2301" s="366">
        <f t="shared" si="586"/>
        <v>0</v>
      </c>
      <c r="CK2301" s="364">
        <f t="shared" si="587"/>
        <v>0</v>
      </c>
      <c r="CL2301" s="365">
        <f t="shared" si="588"/>
        <v>0</v>
      </c>
      <c r="CM2301" s="362">
        <f t="shared" si="589"/>
        <v>0</v>
      </c>
      <c r="CN2301" s="366">
        <f t="shared" si="590"/>
        <v>0</v>
      </c>
      <c r="CO2301" s="364">
        <f t="shared" si="591"/>
        <v>0</v>
      </c>
      <c r="CP2301" s="365">
        <f t="shared" si="592"/>
        <v>0</v>
      </c>
      <c r="CQ2301" s="351">
        <f t="shared" si="593"/>
        <v>0</v>
      </c>
      <c r="CR2301" s="402">
        <f t="shared" si="594"/>
        <v>0</v>
      </c>
      <c r="CS2301" s="370" t="str">
        <f>IF(CR2301=0,"",
IF(SUM($CR$2285:CR2301)=1,CT2301,
IF($CR$2405&gt;SUM($CR$2285:CR2301),_xlfn.CONCAT(", ",CT2301),
IF($CR$2405=SUM($CR$2285:CR2301),_xlfn.CONCAT(" y ",CT2301)))))</f>
        <v/>
      </c>
      <c r="CT2301" s="156" t="s">
        <v>5111</v>
      </c>
      <c r="CU2301" s="402">
        <f t="shared" si="595"/>
        <v>0</v>
      </c>
      <c r="CV2301" s="370" t="str">
        <f>IF(CU2301=0,"",
IF(SUM($CU$2285:CU2301)=1,CW2301,
IF($CU$2405&gt;SUM($CU$2285:CU2301),_xlfn.CONCAT(", ",CW2301),
IF($CU$2405=SUM($CU$2285:CU2301),_xlfn.CONCAT(" y ",CW2301)))))</f>
        <v/>
      </c>
      <c r="CW2301" s="156" t="s">
        <v>5111</v>
      </c>
    </row>
    <row r="2302" spans="1:101" ht="15" customHeight="1">
      <c r="A2302" s="57"/>
      <c r="B2302" s="26"/>
      <c r="C2302" s="165" t="s">
        <v>5034</v>
      </c>
      <c r="D2302" s="884" t="str">
        <f t="shared" si="530"/>
        <v>SERVICIOS DE SALUD DE VERACRUZ</v>
      </c>
      <c r="E2302" s="884"/>
      <c r="F2302" s="884"/>
      <c r="G2302" s="884"/>
      <c r="H2302" s="884"/>
      <c r="I2302" s="884"/>
      <c r="J2302" s="884"/>
      <c r="K2302" s="884"/>
      <c r="L2302" s="884"/>
      <c r="M2302" s="617"/>
      <c r="N2302" s="617"/>
      <c r="O2302" s="617"/>
      <c r="P2302" s="617"/>
      <c r="Q2302" s="617"/>
      <c r="R2302" s="617"/>
      <c r="S2302" s="617"/>
      <c r="T2302" s="617"/>
      <c r="U2302" s="617"/>
      <c r="V2302" s="617"/>
      <c r="W2302" s="617"/>
      <c r="X2302" s="617"/>
      <c r="Y2302" s="617"/>
      <c r="Z2302" s="617"/>
      <c r="AA2302" s="617"/>
      <c r="AB2302" s="617"/>
      <c r="AC2302" s="617"/>
      <c r="AD2302" s="617"/>
      <c r="AE2302" s="164"/>
      <c r="AF2302" s="164"/>
      <c r="AG2302" s="199">
        <f t="shared" si="531"/>
        <v>0</v>
      </c>
      <c r="AH2302" s="298">
        <f t="shared" si="532"/>
        <v>0</v>
      </c>
      <c r="AI2302" s="293">
        <f t="shared" si="533"/>
        <v>0</v>
      </c>
      <c r="AJ2302" s="294">
        <f t="shared" si="534"/>
        <v>0</v>
      </c>
      <c r="AK2302" s="295">
        <f t="shared" si="535"/>
        <v>0</v>
      </c>
      <c r="AL2302" s="296">
        <f t="shared" si="536"/>
        <v>0</v>
      </c>
      <c r="AM2302" s="293">
        <f t="shared" si="537"/>
        <v>0</v>
      </c>
      <c r="AN2302" s="294">
        <f t="shared" si="538"/>
        <v>0</v>
      </c>
      <c r="AO2302" s="295">
        <f t="shared" si="539"/>
        <v>0</v>
      </c>
      <c r="AP2302" s="296">
        <f t="shared" si="540"/>
        <v>0</v>
      </c>
      <c r="AQ2302" s="293">
        <f t="shared" si="541"/>
        <v>0</v>
      </c>
      <c r="AR2302" s="294">
        <f t="shared" si="542"/>
        <v>0</v>
      </c>
      <c r="AS2302" s="295">
        <f t="shared" si="543"/>
        <v>0</v>
      </c>
      <c r="AT2302" s="296">
        <f t="shared" si="544"/>
        <v>0</v>
      </c>
      <c r="AU2302" s="293">
        <f t="shared" si="545"/>
        <v>0</v>
      </c>
      <c r="AV2302" s="294">
        <f t="shared" si="546"/>
        <v>0</v>
      </c>
      <c r="AW2302" s="295">
        <f t="shared" si="547"/>
        <v>0</v>
      </c>
      <c r="AX2302" s="296">
        <f t="shared" si="548"/>
        <v>0</v>
      </c>
      <c r="AY2302" s="293">
        <f t="shared" si="549"/>
        <v>0</v>
      </c>
      <c r="AZ2302" s="294">
        <f t="shared" si="550"/>
        <v>0</v>
      </c>
      <c r="BA2302" s="295">
        <f t="shared" si="551"/>
        <v>0</v>
      </c>
      <c r="BB2302" s="296">
        <f t="shared" si="552"/>
        <v>0</v>
      </c>
      <c r="BC2302" s="293">
        <f t="shared" si="553"/>
        <v>0</v>
      </c>
      <c r="BD2302" s="294">
        <f t="shared" si="554"/>
        <v>0</v>
      </c>
      <c r="BE2302" s="295">
        <f t="shared" si="555"/>
        <v>0</v>
      </c>
      <c r="BF2302" s="296">
        <f t="shared" si="556"/>
        <v>0</v>
      </c>
      <c r="BG2302" s="293">
        <f t="shared" si="557"/>
        <v>0</v>
      </c>
      <c r="BH2302" s="294">
        <f t="shared" si="558"/>
        <v>0</v>
      </c>
      <c r="BI2302" s="295">
        <f t="shared" si="559"/>
        <v>0</v>
      </c>
      <c r="BJ2302" s="296">
        <f t="shared" si="560"/>
        <v>0</v>
      </c>
      <c r="BK2302" s="293">
        <f t="shared" si="561"/>
        <v>0</v>
      </c>
      <c r="BL2302" s="294">
        <f t="shared" si="562"/>
        <v>0</v>
      </c>
      <c r="BM2302" s="295">
        <f t="shared" si="563"/>
        <v>0</v>
      </c>
      <c r="BN2302" s="296">
        <f t="shared" si="564"/>
        <v>0</v>
      </c>
      <c r="BO2302" s="293">
        <f t="shared" si="565"/>
        <v>0</v>
      </c>
      <c r="BP2302" s="294">
        <f t="shared" si="566"/>
        <v>0</v>
      </c>
      <c r="BQ2302" s="295">
        <f t="shared" si="567"/>
        <v>0</v>
      </c>
      <c r="BR2302" s="296">
        <f t="shared" si="568"/>
        <v>0</v>
      </c>
      <c r="BS2302" s="293">
        <f t="shared" si="569"/>
        <v>0</v>
      </c>
      <c r="BT2302" s="294">
        <f t="shared" si="570"/>
        <v>0</v>
      </c>
      <c r="BU2302" s="295">
        <f t="shared" si="571"/>
        <v>0</v>
      </c>
      <c r="BV2302" s="296">
        <f t="shared" si="572"/>
        <v>0</v>
      </c>
      <c r="BW2302" s="293">
        <f t="shared" si="573"/>
        <v>0</v>
      </c>
      <c r="BX2302" s="294">
        <f t="shared" si="574"/>
        <v>0</v>
      </c>
      <c r="BY2302" s="295">
        <f t="shared" si="575"/>
        <v>0</v>
      </c>
      <c r="BZ2302" s="296">
        <f t="shared" si="576"/>
        <v>0</v>
      </c>
      <c r="CA2302" s="293">
        <f t="shared" si="577"/>
        <v>0</v>
      </c>
      <c r="CB2302" s="294">
        <f t="shared" si="578"/>
        <v>0</v>
      </c>
      <c r="CC2302" s="295">
        <f t="shared" si="579"/>
        <v>0</v>
      </c>
      <c r="CD2302" s="296">
        <f t="shared" si="580"/>
        <v>0</v>
      </c>
      <c r="CE2302" s="362">
        <f t="shared" si="581"/>
        <v>0</v>
      </c>
      <c r="CF2302" s="366">
        <f t="shared" si="582"/>
        <v>0</v>
      </c>
      <c r="CG2302" s="364">
        <f t="shared" si="583"/>
        <v>0</v>
      </c>
      <c r="CH2302" s="365">
        <f t="shared" si="584"/>
        <v>0</v>
      </c>
      <c r="CI2302" s="362">
        <f t="shared" si="585"/>
        <v>0</v>
      </c>
      <c r="CJ2302" s="366">
        <f t="shared" si="586"/>
        <v>0</v>
      </c>
      <c r="CK2302" s="364">
        <f t="shared" si="587"/>
        <v>0</v>
      </c>
      <c r="CL2302" s="365">
        <f t="shared" si="588"/>
        <v>0</v>
      </c>
      <c r="CM2302" s="362">
        <f t="shared" si="589"/>
        <v>0</v>
      </c>
      <c r="CN2302" s="366">
        <f t="shared" si="590"/>
        <v>0</v>
      </c>
      <c r="CO2302" s="364">
        <f t="shared" si="591"/>
        <v>0</v>
      </c>
      <c r="CP2302" s="365">
        <f t="shared" si="592"/>
        <v>0</v>
      </c>
      <c r="CQ2302" s="351">
        <f t="shared" si="593"/>
        <v>0</v>
      </c>
      <c r="CR2302" s="402">
        <f t="shared" si="594"/>
        <v>0</v>
      </c>
      <c r="CS2302" s="370" t="str">
        <f>IF(CR2302=0,"",
IF(SUM($CR$2285:CR2302)=1,CT2302,
IF($CR$2405&gt;SUM($CR$2285:CR2302),_xlfn.CONCAT(", ",CT2302),
IF($CR$2405=SUM($CR$2285:CR2302),_xlfn.CONCAT(" y ",CT2302)))))</f>
        <v/>
      </c>
      <c r="CT2302" s="156" t="s">
        <v>5112</v>
      </c>
      <c r="CU2302" s="402">
        <f t="shared" si="595"/>
        <v>0</v>
      </c>
      <c r="CV2302" s="370" t="str">
        <f>IF(CU2302=0,"",
IF(SUM($CU$2285:CU2302)=1,CW2302,
IF($CU$2405&gt;SUM($CU$2285:CU2302),_xlfn.CONCAT(", ",CW2302),
IF($CU$2405=SUM($CU$2285:CU2302),_xlfn.CONCAT(" y ",CW2302)))))</f>
        <v/>
      </c>
      <c r="CW2302" s="156" t="s">
        <v>5112</v>
      </c>
    </row>
    <row r="2303" spans="1:101" ht="15" customHeight="1">
      <c r="A2303" s="57"/>
      <c r="B2303" s="26"/>
      <c r="C2303" s="165" t="s">
        <v>5035</v>
      </c>
      <c r="D2303" s="884" t="str">
        <f t="shared" si="530"/>
        <v>SISTEMA PARA EL DESARROLLO INTEGRAL DE LA FAMILIA</v>
      </c>
      <c r="E2303" s="884"/>
      <c r="F2303" s="884"/>
      <c r="G2303" s="884"/>
      <c r="H2303" s="884"/>
      <c r="I2303" s="884"/>
      <c r="J2303" s="884"/>
      <c r="K2303" s="884"/>
      <c r="L2303" s="884"/>
      <c r="M2303" s="617"/>
      <c r="N2303" s="617"/>
      <c r="O2303" s="617"/>
      <c r="P2303" s="617"/>
      <c r="Q2303" s="617"/>
      <c r="R2303" s="617"/>
      <c r="S2303" s="617"/>
      <c r="T2303" s="617"/>
      <c r="U2303" s="617"/>
      <c r="V2303" s="617"/>
      <c r="W2303" s="617"/>
      <c r="X2303" s="617"/>
      <c r="Y2303" s="617"/>
      <c r="Z2303" s="617"/>
      <c r="AA2303" s="617"/>
      <c r="AB2303" s="617"/>
      <c r="AC2303" s="617"/>
      <c r="AD2303" s="617"/>
      <c r="AE2303" s="164"/>
      <c r="AF2303" s="164"/>
      <c r="AG2303" s="199">
        <f t="shared" si="531"/>
        <v>0</v>
      </c>
      <c r="AH2303" s="298">
        <f t="shared" si="532"/>
        <v>0</v>
      </c>
      <c r="AI2303" s="293">
        <f t="shared" si="533"/>
        <v>0</v>
      </c>
      <c r="AJ2303" s="294">
        <f t="shared" si="534"/>
        <v>0</v>
      </c>
      <c r="AK2303" s="295">
        <f t="shared" si="535"/>
        <v>0</v>
      </c>
      <c r="AL2303" s="296">
        <f t="shared" si="536"/>
        <v>0</v>
      </c>
      <c r="AM2303" s="293">
        <f t="shared" si="537"/>
        <v>0</v>
      </c>
      <c r="AN2303" s="294">
        <f t="shared" si="538"/>
        <v>0</v>
      </c>
      <c r="AO2303" s="295">
        <f t="shared" si="539"/>
        <v>0</v>
      </c>
      <c r="AP2303" s="296">
        <f t="shared" si="540"/>
        <v>0</v>
      </c>
      <c r="AQ2303" s="293">
        <f t="shared" si="541"/>
        <v>0</v>
      </c>
      <c r="AR2303" s="294">
        <f t="shared" si="542"/>
        <v>0</v>
      </c>
      <c r="AS2303" s="295">
        <f t="shared" si="543"/>
        <v>0</v>
      </c>
      <c r="AT2303" s="296">
        <f t="shared" si="544"/>
        <v>0</v>
      </c>
      <c r="AU2303" s="293">
        <f t="shared" si="545"/>
        <v>0</v>
      </c>
      <c r="AV2303" s="294">
        <f t="shared" si="546"/>
        <v>0</v>
      </c>
      <c r="AW2303" s="295">
        <f t="shared" si="547"/>
        <v>0</v>
      </c>
      <c r="AX2303" s="296">
        <f t="shared" si="548"/>
        <v>0</v>
      </c>
      <c r="AY2303" s="293">
        <f t="shared" si="549"/>
        <v>0</v>
      </c>
      <c r="AZ2303" s="294">
        <f t="shared" si="550"/>
        <v>0</v>
      </c>
      <c r="BA2303" s="295">
        <f t="shared" si="551"/>
        <v>0</v>
      </c>
      <c r="BB2303" s="296">
        <f t="shared" si="552"/>
        <v>0</v>
      </c>
      <c r="BC2303" s="293">
        <f t="shared" si="553"/>
        <v>0</v>
      </c>
      <c r="BD2303" s="294">
        <f t="shared" si="554"/>
        <v>0</v>
      </c>
      <c r="BE2303" s="295">
        <f t="shared" si="555"/>
        <v>0</v>
      </c>
      <c r="BF2303" s="296">
        <f t="shared" si="556"/>
        <v>0</v>
      </c>
      <c r="BG2303" s="293">
        <f t="shared" si="557"/>
        <v>0</v>
      </c>
      <c r="BH2303" s="294">
        <f t="shared" si="558"/>
        <v>0</v>
      </c>
      <c r="BI2303" s="295">
        <f t="shared" si="559"/>
        <v>0</v>
      </c>
      <c r="BJ2303" s="296">
        <f t="shared" si="560"/>
        <v>0</v>
      </c>
      <c r="BK2303" s="293">
        <f t="shared" si="561"/>
        <v>0</v>
      </c>
      <c r="BL2303" s="294">
        <f t="shared" si="562"/>
        <v>0</v>
      </c>
      <c r="BM2303" s="295">
        <f t="shared" si="563"/>
        <v>0</v>
      </c>
      <c r="BN2303" s="296">
        <f t="shared" si="564"/>
        <v>0</v>
      </c>
      <c r="BO2303" s="293">
        <f t="shared" si="565"/>
        <v>0</v>
      </c>
      <c r="BP2303" s="294">
        <f t="shared" si="566"/>
        <v>0</v>
      </c>
      <c r="BQ2303" s="295">
        <f t="shared" si="567"/>
        <v>0</v>
      </c>
      <c r="BR2303" s="296">
        <f t="shared" si="568"/>
        <v>0</v>
      </c>
      <c r="BS2303" s="293">
        <f t="shared" si="569"/>
        <v>0</v>
      </c>
      <c r="BT2303" s="294">
        <f t="shared" si="570"/>
        <v>0</v>
      </c>
      <c r="BU2303" s="295">
        <f t="shared" si="571"/>
        <v>0</v>
      </c>
      <c r="BV2303" s="296">
        <f t="shared" si="572"/>
        <v>0</v>
      </c>
      <c r="BW2303" s="293">
        <f t="shared" si="573"/>
        <v>0</v>
      </c>
      <c r="BX2303" s="294">
        <f t="shared" si="574"/>
        <v>0</v>
      </c>
      <c r="BY2303" s="295">
        <f t="shared" si="575"/>
        <v>0</v>
      </c>
      <c r="BZ2303" s="296">
        <f t="shared" si="576"/>
        <v>0</v>
      </c>
      <c r="CA2303" s="293">
        <f t="shared" si="577"/>
        <v>0</v>
      </c>
      <c r="CB2303" s="294">
        <f t="shared" si="578"/>
        <v>0</v>
      </c>
      <c r="CC2303" s="295">
        <f t="shared" si="579"/>
        <v>0</v>
      </c>
      <c r="CD2303" s="296">
        <f t="shared" si="580"/>
        <v>0</v>
      </c>
      <c r="CE2303" s="362">
        <f t="shared" si="581"/>
        <v>0</v>
      </c>
      <c r="CF2303" s="366">
        <f t="shared" si="582"/>
        <v>0</v>
      </c>
      <c r="CG2303" s="364">
        <f t="shared" si="583"/>
        <v>0</v>
      </c>
      <c r="CH2303" s="365">
        <f t="shared" si="584"/>
        <v>0</v>
      </c>
      <c r="CI2303" s="362">
        <f t="shared" si="585"/>
        <v>0</v>
      </c>
      <c r="CJ2303" s="366">
        <f t="shared" si="586"/>
        <v>0</v>
      </c>
      <c r="CK2303" s="364">
        <f t="shared" si="587"/>
        <v>0</v>
      </c>
      <c r="CL2303" s="365">
        <f t="shared" si="588"/>
        <v>0</v>
      </c>
      <c r="CM2303" s="362">
        <f t="shared" si="589"/>
        <v>0</v>
      </c>
      <c r="CN2303" s="366">
        <f t="shared" si="590"/>
        <v>0</v>
      </c>
      <c r="CO2303" s="364">
        <f t="shared" si="591"/>
        <v>0</v>
      </c>
      <c r="CP2303" s="365">
        <f t="shared" si="592"/>
        <v>0</v>
      </c>
      <c r="CQ2303" s="351">
        <f t="shared" si="593"/>
        <v>0</v>
      </c>
      <c r="CR2303" s="402">
        <f t="shared" si="594"/>
        <v>0</v>
      </c>
      <c r="CS2303" s="370" t="str">
        <f>IF(CR2303=0,"",
IF(SUM($CR$2285:CR2303)=1,CT2303,
IF($CR$2405&gt;SUM($CR$2285:CR2303),_xlfn.CONCAT(", ",CT2303),
IF($CR$2405=SUM($CR$2285:CR2303),_xlfn.CONCAT(" y ",CT2303)))))</f>
        <v/>
      </c>
      <c r="CT2303" s="156" t="s">
        <v>5113</v>
      </c>
      <c r="CU2303" s="402">
        <f t="shared" si="595"/>
        <v>0</v>
      </c>
      <c r="CV2303" s="370" t="str">
        <f>IF(CU2303=0,"",
IF(SUM($CU$2285:CU2303)=1,CW2303,
IF($CU$2405&gt;SUM($CU$2285:CU2303),_xlfn.CONCAT(", ",CW2303),
IF($CU$2405=SUM($CU$2285:CU2303),_xlfn.CONCAT(" y ",CW2303)))))</f>
        <v/>
      </c>
      <c r="CW2303" s="156" t="s">
        <v>5113</v>
      </c>
    </row>
    <row r="2304" spans="1:101" ht="15" customHeight="1">
      <c r="A2304" s="57"/>
      <c r="B2304" s="26"/>
      <c r="C2304" s="165" t="s">
        <v>5036</v>
      </c>
      <c r="D2304" s="884" t="str">
        <f t="shared" si="530"/>
        <v>COMISION DE ARBITRAJE MEDICO</v>
      </c>
      <c r="E2304" s="884"/>
      <c r="F2304" s="884"/>
      <c r="G2304" s="884"/>
      <c r="H2304" s="884"/>
      <c r="I2304" s="884"/>
      <c r="J2304" s="884"/>
      <c r="K2304" s="884"/>
      <c r="L2304" s="884"/>
      <c r="M2304" s="617"/>
      <c r="N2304" s="617"/>
      <c r="O2304" s="617"/>
      <c r="P2304" s="617"/>
      <c r="Q2304" s="617"/>
      <c r="R2304" s="617"/>
      <c r="S2304" s="617"/>
      <c r="T2304" s="617"/>
      <c r="U2304" s="617"/>
      <c r="V2304" s="617"/>
      <c r="W2304" s="617"/>
      <c r="X2304" s="617"/>
      <c r="Y2304" s="617"/>
      <c r="Z2304" s="617"/>
      <c r="AA2304" s="617"/>
      <c r="AB2304" s="617"/>
      <c r="AC2304" s="617"/>
      <c r="AD2304" s="617"/>
      <c r="AE2304" s="164"/>
      <c r="AF2304" s="164"/>
      <c r="AG2304" s="199">
        <f t="shared" si="531"/>
        <v>0</v>
      </c>
      <c r="AH2304" s="298">
        <f t="shared" si="532"/>
        <v>0</v>
      </c>
      <c r="AI2304" s="293">
        <f t="shared" si="533"/>
        <v>0</v>
      </c>
      <c r="AJ2304" s="294">
        <f t="shared" si="534"/>
        <v>0</v>
      </c>
      <c r="AK2304" s="295">
        <f t="shared" si="535"/>
        <v>0</v>
      </c>
      <c r="AL2304" s="296">
        <f t="shared" si="536"/>
        <v>0</v>
      </c>
      <c r="AM2304" s="293">
        <f t="shared" si="537"/>
        <v>0</v>
      </c>
      <c r="AN2304" s="294">
        <f t="shared" si="538"/>
        <v>0</v>
      </c>
      <c r="AO2304" s="295">
        <f t="shared" si="539"/>
        <v>0</v>
      </c>
      <c r="AP2304" s="296">
        <f t="shared" si="540"/>
        <v>0</v>
      </c>
      <c r="AQ2304" s="293">
        <f t="shared" si="541"/>
        <v>0</v>
      </c>
      <c r="AR2304" s="294">
        <f t="shared" si="542"/>
        <v>0</v>
      </c>
      <c r="AS2304" s="295">
        <f t="shared" si="543"/>
        <v>0</v>
      </c>
      <c r="AT2304" s="296">
        <f t="shared" si="544"/>
        <v>0</v>
      </c>
      <c r="AU2304" s="293">
        <f t="shared" si="545"/>
        <v>0</v>
      </c>
      <c r="AV2304" s="294">
        <f t="shared" si="546"/>
        <v>0</v>
      </c>
      <c r="AW2304" s="295">
        <f t="shared" si="547"/>
        <v>0</v>
      </c>
      <c r="AX2304" s="296">
        <f t="shared" si="548"/>
        <v>0</v>
      </c>
      <c r="AY2304" s="293">
        <f t="shared" si="549"/>
        <v>0</v>
      </c>
      <c r="AZ2304" s="294">
        <f t="shared" si="550"/>
        <v>0</v>
      </c>
      <c r="BA2304" s="295">
        <f t="shared" si="551"/>
        <v>0</v>
      </c>
      <c r="BB2304" s="296">
        <f t="shared" si="552"/>
        <v>0</v>
      </c>
      <c r="BC2304" s="293">
        <f t="shared" si="553"/>
        <v>0</v>
      </c>
      <c r="BD2304" s="294">
        <f t="shared" si="554"/>
        <v>0</v>
      </c>
      <c r="BE2304" s="295">
        <f t="shared" si="555"/>
        <v>0</v>
      </c>
      <c r="BF2304" s="296">
        <f t="shared" si="556"/>
        <v>0</v>
      </c>
      <c r="BG2304" s="293">
        <f t="shared" si="557"/>
        <v>0</v>
      </c>
      <c r="BH2304" s="294">
        <f t="shared" si="558"/>
        <v>0</v>
      </c>
      <c r="BI2304" s="295">
        <f t="shared" si="559"/>
        <v>0</v>
      </c>
      <c r="BJ2304" s="296">
        <f t="shared" si="560"/>
        <v>0</v>
      </c>
      <c r="BK2304" s="293">
        <f t="shared" si="561"/>
        <v>0</v>
      </c>
      <c r="BL2304" s="294">
        <f t="shared" si="562"/>
        <v>0</v>
      </c>
      <c r="BM2304" s="295">
        <f t="shared" si="563"/>
        <v>0</v>
      </c>
      <c r="BN2304" s="296">
        <f t="shared" si="564"/>
        <v>0</v>
      </c>
      <c r="BO2304" s="293">
        <f t="shared" si="565"/>
        <v>0</v>
      </c>
      <c r="BP2304" s="294">
        <f t="shared" si="566"/>
        <v>0</v>
      </c>
      <c r="BQ2304" s="295">
        <f t="shared" si="567"/>
        <v>0</v>
      </c>
      <c r="BR2304" s="296">
        <f t="shared" si="568"/>
        <v>0</v>
      </c>
      <c r="BS2304" s="293">
        <f t="shared" si="569"/>
        <v>0</v>
      </c>
      <c r="BT2304" s="294">
        <f t="shared" si="570"/>
        <v>0</v>
      </c>
      <c r="BU2304" s="295">
        <f t="shared" si="571"/>
        <v>0</v>
      </c>
      <c r="BV2304" s="296">
        <f t="shared" si="572"/>
        <v>0</v>
      </c>
      <c r="BW2304" s="293">
        <f t="shared" si="573"/>
        <v>0</v>
      </c>
      <c r="BX2304" s="294">
        <f t="shared" si="574"/>
        <v>0</v>
      </c>
      <c r="BY2304" s="295">
        <f t="shared" si="575"/>
        <v>0</v>
      </c>
      <c r="BZ2304" s="296">
        <f t="shared" si="576"/>
        <v>0</v>
      </c>
      <c r="CA2304" s="293">
        <f t="shared" si="577"/>
        <v>0</v>
      </c>
      <c r="CB2304" s="294">
        <f t="shared" si="578"/>
        <v>0</v>
      </c>
      <c r="CC2304" s="295">
        <f t="shared" si="579"/>
        <v>0</v>
      </c>
      <c r="CD2304" s="296">
        <f t="shared" si="580"/>
        <v>0</v>
      </c>
      <c r="CE2304" s="362">
        <f t="shared" si="581"/>
        <v>0</v>
      </c>
      <c r="CF2304" s="366">
        <f t="shared" si="582"/>
        <v>0</v>
      </c>
      <c r="CG2304" s="364">
        <f t="shared" si="583"/>
        <v>0</v>
      </c>
      <c r="CH2304" s="365">
        <f t="shared" si="584"/>
        <v>0</v>
      </c>
      <c r="CI2304" s="362">
        <f t="shared" si="585"/>
        <v>0</v>
      </c>
      <c r="CJ2304" s="366">
        <f t="shared" si="586"/>
        <v>0</v>
      </c>
      <c r="CK2304" s="364">
        <f t="shared" si="587"/>
        <v>0</v>
      </c>
      <c r="CL2304" s="365">
        <f t="shared" si="588"/>
        <v>0</v>
      </c>
      <c r="CM2304" s="362">
        <f t="shared" si="589"/>
        <v>0</v>
      </c>
      <c r="CN2304" s="366">
        <f t="shared" si="590"/>
        <v>0</v>
      </c>
      <c r="CO2304" s="364">
        <f t="shared" si="591"/>
        <v>0</v>
      </c>
      <c r="CP2304" s="365">
        <f t="shared" si="592"/>
        <v>0</v>
      </c>
      <c r="CQ2304" s="351">
        <f t="shared" si="593"/>
        <v>0</v>
      </c>
      <c r="CR2304" s="402">
        <f t="shared" si="594"/>
        <v>0</v>
      </c>
      <c r="CS2304" s="370" t="str">
        <f>IF(CR2304=0,"",
IF(SUM($CR$2285:CR2304)=1,CT2304,
IF($CR$2405&gt;SUM($CR$2285:CR2304),_xlfn.CONCAT(", ",CT2304),
IF($CR$2405=SUM($CR$2285:CR2304),_xlfn.CONCAT(" y ",CT2304)))))</f>
        <v/>
      </c>
      <c r="CT2304" s="156" t="s">
        <v>5114</v>
      </c>
      <c r="CU2304" s="402">
        <f t="shared" si="595"/>
        <v>0</v>
      </c>
      <c r="CV2304" s="370" t="str">
        <f>IF(CU2304=0,"",
IF(SUM($CU$2285:CU2304)=1,CW2304,
IF($CU$2405&gt;SUM($CU$2285:CU2304),_xlfn.CONCAT(", ",CW2304),
IF($CU$2405=SUM($CU$2285:CU2304),_xlfn.CONCAT(" y ",CW2304)))))</f>
        <v/>
      </c>
      <c r="CW2304" s="156" t="s">
        <v>5114</v>
      </c>
    </row>
    <row r="2305" spans="1:101" ht="15" customHeight="1">
      <c r="A2305" s="57"/>
      <c r="B2305" s="26"/>
      <c r="C2305" s="165" t="s">
        <v>5037</v>
      </c>
      <c r="D2305" s="884" t="str">
        <f t="shared" si="530"/>
        <v>ACADEMIA VERACRUZANA DE LAS LENGUAS INDIGENAS</v>
      </c>
      <c r="E2305" s="884"/>
      <c r="F2305" s="884"/>
      <c r="G2305" s="884"/>
      <c r="H2305" s="884"/>
      <c r="I2305" s="884"/>
      <c r="J2305" s="884"/>
      <c r="K2305" s="884"/>
      <c r="L2305" s="884"/>
      <c r="M2305" s="617"/>
      <c r="N2305" s="617"/>
      <c r="O2305" s="617"/>
      <c r="P2305" s="617"/>
      <c r="Q2305" s="617"/>
      <c r="R2305" s="617"/>
      <c r="S2305" s="617"/>
      <c r="T2305" s="617"/>
      <c r="U2305" s="617"/>
      <c r="V2305" s="617"/>
      <c r="W2305" s="617"/>
      <c r="X2305" s="617"/>
      <c r="Y2305" s="617"/>
      <c r="Z2305" s="617"/>
      <c r="AA2305" s="617"/>
      <c r="AB2305" s="617"/>
      <c r="AC2305" s="617"/>
      <c r="AD2305" s="617"/>
      <c r="AE2305" s="164"/>
      <c r="AF2305" s="164"/>
      <c r="AG2305" s="199">
        <f t="shared" si="531"/>
        <v>0</v>
      </c>
      <c r="AH2305" s="298">
        <f t="shared" si="532"/>
        <v>0</v>
      </c>
      <c r="AI2305" s="293">
        <f t="shared" si="533"/>
        <v>0</v>
      </c>
      <c r="AJ2305" s="294">
        <f t="shared" si="534"/>
        <v>0</v>
      </c>
      <c r="AK2305" s="295">
        <f t="shared" si="535"/>
        <v>0</v>
      </c>
      <c r="AL2305" s="296">
        <f t="shared" si="536"/>
        <v>0</v>
      </c>
      <c r="AM2305" s="293">
        <f t="shared" si="537"/>
        <v>0</v>
      </c>
      <c r="AN2305" s="294">
        <f t="shared" si="538"/>
        <v>0</v>
      </c>
      <c r="AO2305" s="295">
        <f t="shared" si="539"/>
        <v>0</v>
      </c>
      <c r="AP2305" s="296">
        <f t="shared" si="540"/>
        <v>0</v>
      </c>
      <c r="AQ2305" s="293">
        <f t="shared" si="541"/>
        <v>0</v>
      </c>
      <c r="AR2305" s="294">
        <f t="shared" si="542"/>
        <v>0</v>
      </c>
      <c r="AS2305" s="295">
        <f t="shared" si="543"/>
        <v>0</v>
      </c>
      <c r="AT2305" s="296">
        <f t="shared" si="544"/>
        <v>0</v>
      </c>
      <c r="AU2305" s="293">
        <f t="shared" si="545"/>
        <v>0</v>
      </c>
      <c r="AV2305" s="294">
        <f t="shared" si="546"/>
        <v>0</v>
      </c>
      <c r="AW2305" s="295">
        <f t="shared" si="547"/>
        <v>0</v>
      </c>
      <c r="AX2305" s="296">
        <f t="shared" si="548"/>
        <v>0</v>
      </c>
      <c r="AY2305" s="293">
        <f t="shared" si="549"/>
        <v>0</v>
      </c>
      <c r="AZ2305" s="294">
        <f t="shared" si="550"/>
        <v>0</v>
      </c>
      <c r="BA2305" s="295">
        <f t="shared" si="551"/>
        <v>0</v>
      </c>
      <c r="BB2305" s="296">
        <f t="shared" si="552"/>
        <v>0</v>
      </c>
      <c r="BC2305" s="293">
        <f t="shared" si="553"/>
        <v>0</v>
      </c>
      <c r="BD2305" s="294">
        <f t="shared" si="554"/>
        <v>0</v>
      </c>
      <c r="BE2305" s="295">
        <f t="shared" si="555"/>
        <v>0</v>
      </c>
      <c r="BF2305" s="296">
        <f t="shared" si="556"/>
        <v>0</v>
      </c>
      <c r="BG2305" s="293">
        <f t="shared" si="557"/>
        <v>0</v>
      </c>
      <c r="BH2305" s="294">
        <f t="shared" si="558"/>
        <v>0</v>
      </c>
      <c r="BI2305" s="295">
        <f t="shared" si="559"/>
        <v>0</v>
      </c>
      <c r="BJ2305" s="296">
        <f t="shared" si="560"/>
        <v>0</v>
      </c>
      <c r="BK2305" s="293">
        <f t="shared" si="561"/>
        <v>0</v>
      </c>
      <c r="BL2305" s="294">
        <f t="shared" si="562"/>
        <v>0</v>
      </c>
      <c r="BM2305" s="295">
        <f t="shared" si="563"/>
        <v>0</v>
      </c>
      <c r="BN2305" s="296">
        <f t="shared" si="564"/>
        <v>0</v>
      </c>
      <c r="BO2305" s="293">
        <f t="shared" si="565"/>
        <v>0</v>
      </c>
      <c r="BP2305" s="294">
        <f t="shared" si="566"/>
        <v>0</v>
      </c>
      <c r="BQ2305" s="295">
        <f t="shared" si="567"/>
        <v>0</v>
      </c>
      <c r="BR2305" s="296">
        <f t="shared" si="568"/>
        <v>0</v>
      </c>
      <c r="BS2305" s="293">
        <f t="shared" si="569"/>
        <v>0</v>
      </c>
      <c r="BT2305" s="294">
        <f t="shared" si="570"/>
        <v>0</v>
      </c>
      <c r="BU2305" s="295">
        <f t="shared" si="571"/>
        <v>0</v>
      </c>
      <c r="BV2305" s="296">
        <f t="shared" si="572"/>
        <v>0</v>
      </c>
      <c r="BW2305" s="293">
        <f t="shared" si="573"/>
        <v>0</v>
      </c>
      <c r="BX2305" s="294">
        <f t="shared" si="574"/>
        <v>0</v>
      </c>
      <c r="BY2305" s="295">
        <f t="shared" si="575"/>
        <v>0</v>
      </c>
      <c r="BZ2305" s="296">
        <f t="shared" si="576"/>
        <v>0</v>
      </c>
      <c r="CA2305" s="293">
        <f t="shared" si="577"/>
        <v>0</v>
      </c>
      <c r="CB2305" s="294">
        <f t="shared" si="578"/>
        <v>0</v>
      </c>
      <c r="CC2305" s="295">
        <f t="shared" si="579"/>
        <v>0</v>
      </c>
      <c r="CD2305" s="296">
        <f t="shared" si="580"/>
        <v>0</v>
      </c>
      <c r="CE2305" s="362">
        <f t="shared" si="581"/>
        <v>0</v>
      </c>
      <c r="CF2305" s="366">
        <f t="shared" si="582"/>
        <v>0</v>
      </c>
      <c r="CG2305" s="364">
        <f t="shared" si="583"/>
        <v>0</v>
      </c>
      <c r="CH2305" s="365">
        <f t="shared" si="584"/>
        <v>0</v>
      </c>
      <c r="CI2305" s="362">
        <f t="shared" si="585"/>
        <v>0</v>
      </c>
      <c r="CJ2305" s="366">
        <f t="shared" si="586"/>
        <v>0</v>
      </c>
      <c r="CK2305" s="364">
        <f t="shared" si="587"/>
        <v>0</v>
      </c>
      <c r="CL2305" s="365">
        <f t="shared" si="588"/>
        <v>0</v>
      </c>
      <c r="CM2305" s="362">
        <f t="shared" si="589"/>
        <v>0</v>
      </c>
      <c r="CN2305" s="366">
        <f t="shared" si="590"/>
        <v>0</v>
      </c>
      <c r="CO2305" s="364">
        <f t="shared" si="591"/>
        <v>0</v>
      </c>
      <c r="CP2305" s="365">
        <f t="shared" si="592"/>
        <v>0</v>
      </c>
      <c r="CQ2305" s="351">
        <f t="shared" si="593"/>
        <v>0</v>
      </c>
      <c r="CR2305" s="402">
        <f t="shared" si="594"/>
        <v>0</v>
      </c>
      <c r="CS2305" s="370" t="str">
        <f>IF(CR2305=0,"",
IF(SUM($CR$2285:CR2305)=1,CT2305,
IF($CR$2405&gt;SUM($CR$2285:CR2305),_xlfn.CONCAT(", ",CT2305),
IF($CR$2405=SUM($CR$2285:CR2305),_xlfn.CONCAT(" y ",CT2305)))))</f>
        <v/>
      </c>
      <c r="CT2305" s="156" t="s">
        <v>5115</v>
      </c>
      <c r="CU2305" s="402">
        <f t="shared" si="595"/>
        <v>0</v>
      </c>
      <c r="CV2305" s="370" t="str">
        <f>IF(CU2305=0,"",
IF(SUM($CU$2285:CU2305)=1,CW2305,
IF($CU$2405&gt;SUM($CU$2285:CU2305),_xlfn.CONCAT(", ",CW2305),
IF($CU$2405=SUM($CU$2285:CU2305),_xlfn.CONCAT(" y ",CW2305)))))</f>
        <v/>
      </c>
      <c r="CW2305" s="156" t="s">
        <v>5115</v>
      </c>
    </row>
    <row r="2306" spans="1:101" ht="15" customHeight="1">
      <c r="A2306" s="57"/>
      <c r="B2306" s="26"/>
      <c r="C2306" s="165" t="s">
        <v>5038</v>
      </c>
      <c r="D2306" s="884" t="str">
        <f t="shared" si="530"/>
        <v>INSTITUTO VERACRUZANO DEL DEPORTE</v>
      </c>
      <c r="E2306" s="884"/>
      <c r="F2306" s="884"/>
      <c r="G2306" s="884"/>
      <c r="H2306" s="884"/>
      <c r="I2306" s="884"/>
      <c r="J2306" s="884"/>
      <c r="K2306" s="884"/>
      <c r="L2306" s="884"/>
      <c r="M2306" s="617"/>
      <c r="N2306" s="617"/>
      <c r="O2306" s="617"/>
      <c r="P2306" s="617"/>
      <c r="Q2306" s="617"/>
      <c r="R2306" s="617"/>
      <c r="S2306" s="617"/>
      <c r="T2306" s="617"/>
      <c r="U2306" s="617"/>
      <c r="V2306" s="617"/>
      <c r="W2306" s="617"/>
      <c r="X2306" s="617"/>
      <c r="Y2306" s="617"/>
      <c r="Z2306" s="617"/>
      <c r="AA2306" s="617"/>
      <c r="AB2306" s="617"/>
      <c r="AC2306" s="617"/>
      <c r="AD2306" s="617"/>
      <c r="AE2306" s="164"/>
      <c r="AF2306" s="164"/>
      <c r="AG2306" s="199">
        <f t="shared" si="531"/>
        <v>0</v>
      </c>
      <c r="AH2306" s="298">
        <f t="shared" si="532"/>
        <v>0</v>
      </c>
      <c r="AI2306" s="293">
        <f t="shared" si="533"/>
        <v>0</v>
      </c>
      <c r="AJ2306" s="294">
        <f t="shared" si="534"/>
        <v>0</v>
      </c>
      <c r="AK2306" s="295">
        <f t="shared" si="535"/>
        <v>0</v>
      </c>
      <c r="AL2306" s="296">
        <f t="shared" si="536"/>
        <v>0</v>
      </c>
      <c r="AM2306" s="293">
        <f t="shared" si="537"/>
        <v>0</v>
      </c>
      <c r="AN2306" s="294">
        <f t="shared" si="538"/>
        <v>0</v>
      </c>
      <c r="AO2306" s="295">
        <f t="shared" si="539"/>
        <v>0</v>
      </c>
      <c r="AP2306" s="296">
        <f t="shared" si="540"/>
        <v>0</v>
      </c>
      <c r="AQ2306" s="293">
        <f t="shared" si="541"/>
        <v>0</v>
      </c>
      <c r="AR2306" s="294">
        <f t="shared" si="542"/>
        <v>0</v>
      </c>
      <c r="AS2306" s="295">
        <f t="shared" si="543"/>
        <v>0</v>
      </c>
      <c r="AT2306" s="296">
        <f t="shared" si="544"/>
        <v>0</v>
      </c>
      <c r="AU2306" s="293">
        <f t="shared" si="545"/>
        <v>0</v>
      </c>
      <c r="AV2306" s="294">
        <f t="shared" si="546"/>
        <v>0</v>
      </c>
      <c r="AW2306" s="295">
        <f t="shared" si="547"/>
        <v>0</v>
      </c>
      <c r="AX2306" s="296">
        <f t="shared" si="548"/>
        <v>0</v>
      </c>
      <c r="AY2306" s="293">
        <f t="shared" si="549"/>
        <v>0</v>
      </c>
      <c r="AZ2306" s="294">
        <f t="shared" si="550"/>
        <v>0</v>
      </c>
      <c r="BA2306" s="295">
        <f t="shared" si="551"/>
        <v>0</v>
      </c>
      <c r="BB2306" s="296">
        <f t="shared" si="552"/>
        <v>0</v>
      </c>
      <c r="BC2306" s="293">
        <f t="shared" si="553"/>
        <v>0</v>
      </c>
      <c r="BD2306" s="294">
        <f t="shared" si="554"/>
        <v>0</v>
      </c>
      <c r="BE2306" s="295">
        <f t="shared" si="555"/>
        <v>0</v>
      </c>
      <c r="BF2306" s="296">
        <f t="shared" si="556"/>
        <v>0</v>
      </c>
      <c r="BG2306" s="293">
        <f t="shared" si="557"/>
        <v>0</v>
      </c>
      <c r="BH2306" s="294">
        <f t="shared" si="558"/>
        <v>0</v>
      </c>
      <c r="BI2306" s="295">
        <f t="shared" si="559"/>
        <v>0</v>
      </c>
      <c r="BJ2306" s="296">
        <f t="shared" si="560"/>
        <v>0</v>
      </c>
      <c r="BK2306" s="293">
        <f t="shared" si="561"/>
        <v>0</v>
      </c>
      <c r="BL2306" s="294">
        <f t="shared" si="562"/>
        <v>0</v>
      </c>
      <c r="BM2306" s="295">
        <f t="shared" si="563"/>
        <v>0</v>
      </c>
      <c r="BN2306" s="296">
        <f t="shared" si="564"/>
        <v>0</v>
      </c>
      <c r="BO2306" s="293">
        <f t="shared" si="565"/>
        <v>0</v>
      </c>
      <c r="BP2306" s="294">
        <f t="shared" si="566"/>
        <v>0</v>
      </c>
      <c r="BQ2306" s="295">
        <f t="shared" si="567"/>
        <v>0</v>
      </c>
      <c r="BR2306" s="296">
        <f t="shared" si="568"/>
        <v>0</v>
      </c>
      <c r="BS2306" s="293">
        <f t="shared" si="569"/>
        <v>0</v>
      </c>
      <c r="BT2306" s="294">
        <f t="shared" si="570"/>
        <v>0</v>
      </c>
      <c r="BU2306" s="295">
        <f t="shared" si="571"/>
        <v>0</v>
      </c>
      <c r="BV2306" s="296">
        <f t="shared" si="572"/>
        <v>0</v>
      </c>
      <c r="BW2306" s="293">
        <f t="shared" si="573"/>
        <v>0</v>
      </c>
      <c r="BX2306" s="294">
        <f t="shared" si="574"/>
        <v>0</v>
      </c>
      <c r="BY2306" s="295">
        <f t="shared" si="575"/>
        <v>0</v>
      </c>
      <c r="BZ2306" s="296">
        <f t="shared" si="576"/>
        <v>0</v>
      </c>
      <c r="CA2306" s="293">
        <f t="shared" si="577"/>
        <v>0</v>
      </c>
      <c r="CB2306" s="294">
        <f t="shared" si="578"/>
        <v>0</v>
      </c>
      <c r="CC2306" s="295">
        <f t="shared" si="579"/>
        <v>0</v>
      </c>
      <c r="CD2306" s="296">
        <f t="shared" si="580"/>
        <v>0</v>
      </c>
      <c r="CE2306" s="362">
        <f t="shared" si="581"/>
        <v>0</v>
      </c>
      <c r="CF2306" s="366">
        <f t="shared" si="582"/>
        <v>0</v>
      </c>
      <c r="CG2306" s="364">
        <f t="shared" si="583"/>
        <v>0</v>
      </c>
      <c r="CH2306" s="365">
        <f t="shared" si="584"/>
        <v>0</v>
      </c>
      <c r="CI2306" s="362">
        <f t="shared" si="585"/>
        <v>0</v>
      </c>
      <c r="CJ2306" s="366">
        <f t="shared" si="586"/>
        <v>0</v>
      </c>
      <c r="CK2306" s="364">
        <f t="shared" si="587"/>
        <v>0</v>
      </c>
      <c r="CL2306" s="365">
        <f t="shared" si="588"/>
        <v>0</v>
      </c>
      <c r="CM2306" s="362">
        <f t="shared" si="589"/>
        <v>0</v>
      </c>
      <c r="CN2306" s="366">
        <f t="shared" si="590"/>
        <v>0</v>
      </c>
      <c r="CO2306" s="364">
        <f t="shared" si="591"/>
        <v>0</v>
      </c>
      <c r="CP2306" s="365">
        <f t="shared" si="592"/>
        <v>0</v>
      </c>
      <c r="CQ2306" s="351">
        <f t="shared" si="593"/>
        <v>0</v>
      </c>
      <c r="CR2306" s="402">
        <f t="shared" si="594"/>
        <v>0</v>
      </c>
      <c r="CS2306" s="370" t="str">
        <f>IF(CR2306=0,"",
IF(SUM($CR$2285:CR2306)=1,CT2306,
IF($CR$2405&gt;SUM($CR$2285:CR2306),_xlfn.CONCAT(", ",CT2306),
IF($CR$2405=SUM($CR$2285:CR2306),_xlfn.CONCAT(" y ",CT2306)))))</f>
        <v/>
      </c>
      <c r="CT2306" s="156" t="s">
        <v>5116</v>
      </c>
      <c r="CU2306" s="402">
        <f t="shared" si="595"/>
        <v>0</v>
      </c>
      <c r="CV2306" s="370" t="str">
        <f>IF(CU2306=0,"",
IF(SUM($CU$2285:CU2306)=1,CW2306,
IF($CU$2405&gt;SUM($CU$2285:CU2306),_xlfn.CONCAT(", ",CW2306),
IF($CU$2405=SUM($CU$2285:CU2306),_xlfn.CONCAT(" y ",CW2306)))))</f>
        <v/>
      </c>
      <c r="CW2306" s="156" t="s">
        <v>5116</v>
      </c>
    </row>
    <row r="2307" spans="1:101" ht="15" customHeight="1">
      <c r="A2307" s="57"/>
      <c r="B2307" s="26"/>
      <c r="C2307" s="165" t="s">
        <v>5039</v>
      </c>
      <c r="D2307" s="884" t="str">
        <f t="shared" si="530"/>
        <v>INSTITUTO DE ESPACIOS EDUCATIVOS DEL ESTADO DE VERACRUZ</v>
      </c>
      <c r="E2307" s="884"/>
      <c r="F2307" s="884"/>
      <c r="G2307" s="884"/>
      <c r="H2307" s="884"/>
      <c r="I2307" s="884"/>
      <c r="J2307" s="884"/>
      <c r="K2307" s="884"/>
      <c r="L2307" s="884"/>
      <c r="M2307" s="617"/>
      <c r="N2307" s="617"/>
      <c r="O2307" s="617"/>
      <c r="P2307" s="617"/>
      <c r="Q2307" s="617"/>
      <c r="R2307" s="617"/>
      <c r="S2307" s="617"/>
      <c r="T2307" s="617"/>
      <c r="U2307" s="617"/>
      <c r="V2307" s="617"/>
      <c r="W2307" s="617"/>
      <c r="X2307" s="617"/>
      <c r="Y2307" s="617"/>
      <c r="Z2307" s="617"/>
      <c r="AA2307" s="617"/>
      <c r="AB2307" s="617"/>
      <c r="AC2307" s="617"/>
      <c r="AD2307" s="617"/>
      <c r="AE2307" s="164"/>
      <c r="AF2307" s="164"/>
      <c r="AG2307" s="199">
        <f t="shared" si="531"/>
        <v>0</v>
      </c>
      <c r="AH2307" s="298">
        <f t="shared" si="532"/>
        <v>0</v>
      </c>
      <c r="AI2307" s="293">
        <f t="shared" si="533"/>
        <v>0</v>
      </c>
      <c r="AJ2307" s="294">
        <f t="shared" si="534"/>
        <v>0</v>
      </c>
      <c r="AK2307" s="295">
        <f t="shared" si="535"/>
        <v>0</v>
      </c>
      <c r="AL2307" s="296">
        <f t="shared" si="536"/>
        <v>0</v>
      </c>
      <c r="AM2307" s="293">
        <f t="shared" si="537"/>
        <v>0</v>
      </c>
      <c r="AN2307" s="294">
        <f t="shared" si="538"/>
        <v>0</v>
      </c>
      <c r="AO2307" s="295">
        <f t="shared" si="539"/>
        <v>0</v>
      </c>
      <c r="AP2307" s="296">
        <f t="shared" si="540"/>
        <v>0</v>
      </c>
      <c r="AQ2307" s="293">
        <f t="shared" si="541"/>
        <v>0</v>
      </c>
      <c r="AR2307" s="294">
        <f t="shared" si="542"/>
        <v>0</v>
      </c>
      <c r="AS2307" s="295">
        <f t="shared" si="543"/>
        <v>0</v>
      </c>
      <c r="AT2307" s="296">
        <f t="shared" si="544"/>
        <v>0</v>
      </c>
      <c r="AU2307" s="293">
        <f t="shared" si="545"/>
        <v>0</v>
      </c>
      <c r="AV2307" s="294">
        <f t="shared" si="546"/>
        <v>0</v>
      </c>
      <c r="AW2307" s="295">
        <f t="shared" si="547"/>
        <v>0</v>
      </c>
      <c r="AX2307" s="296">
        <f t="shared" si="548"/>
        <v>0</v>
      </c>
      <c r="AY2307" s="293">
        <f t="shared" si="549"/>
        <v>0</v>
      </c>
      <c r="AZ2307" s="294">
        <f t="shared" si="550"/>
        <v>0</v>
      </c>
      <c r="BA2307" s="295">
        <f t="shared" si="551"/>
        <v>0</v>
      </c>
      <c r="BB2307" s="296">
        <f t="shared" si="552"/>
        <v>0</v>
      </c>
      <c r="BC2307" s="293">
        <f t="shared" si="553"/>
        <v>0</v>
      </c>
      <c r="BD2307" s="294">
        <f t="shared" si="554"/>
        <v>0</v>
      </c>
      <c r="BE2307" s="295">
        <f t="shared" si="555"/>
        <v>0</v>
      </c>
      <c r="BF2307" s="296">
        <f t="shared" si="556"/>
        <v>0</v>
      </c>
      <c r="BG2307" s="293">
        <f t="shared" si="557"/>
        <v>0</v>
      </c>
      <c r="BH2307" s="294">
        <f t="shared" si="558"/>
        <v>0</v>
      </c>
      <c r="BI2307" s="295">
        <f t="shared" si="559"/>
        <v>0</v>
      </c>
      <c r="BJ2307" s="296">
        <f t="shared" si="560"/>
        <v>0</v>
      </c>
      <c r="BK2307" s="293">
        <f t="shared" si="561"/>
        <v>0</v>
      </c>
      <c r="BL2307" s="294">
        <f t="shared" si="562"/>
        <v>0</v>
      </c>
      <c r="BM2307" s="295">
        <f t="shared" si="563"/>
        <v>0</v>
      </c>
      <c r="BN2307" s="296">
        <f t="shared" si="564"/>
        <v>0</v>
      </c>
      <c r="BO2307" s="293">
        <f t="shared" si="565"/>
        <v>0</v>
      </c>
      <c r="BP2307" s="294">
        <f t="shared" si="566"/>
        <v>0</v>
      </c>
      <c r="BQ2307" s="295">
        <f t="shared" si="567"/>
        <v>0</v>
      </c>
      <c r="BR2307" s="296">
        <f t="shared" si="568"/>
        <v>0</v>
      </c>
      <c r="BS2307" s="293">
        <f t="shared" si="569"/>
        <v>0</v>
      </c>
      <c r="BT2307" s="294">
        <f t="shared" si="570"/>
        <v>0</v>
      </c>
      <c r="BU2307" s="295">
        <f t="shared" si="571"/>
        <v>0</v>
      </c>
      <c r="BV2307" s="296">
        <f t="shared" si="572"/>
        <v>0</v>
      </c>
      <c r="BW2307" s="293">
        <f t="shared" si="573"/>
        <v>0</v>
      </c>
      <c r="BX2307" s="294">
        <f t="shared" si="574"/>
        <v>0</v>
      </c>
      <c r="BY2307" s="295">
        <f t="shared" si="575"/>
        <v>0</v>
      </c>
      <c r="BZ2307" s="296">
        <f t="shared" si="576"/>
        <v>0</v>
      </c>
      <c r="CA2307" s="293">
        <f t="shared" si="577"/>
        <v>0</v>
      </c>
      <c r="CB2307" s="294">
        <f t="shared" si="578"/>
        <v>0</v>
      </c>
      <c r="CC2307" s="295">
        <f t="shared" si="579"/>
        <v>0</v>
      </c>
      <c r="CD2307" s="296">
        <f t="shared" si="580"/>
        <v>0</v>
      </c>
      <c r="CE2307" s="362">
        <f t="shared" si="581"/>
        <v>0</v>
      </c>
      <c r="CF2307" s="366">
        <f t="shared" si="582"/>
        <v>0</v>
      </c>
      <c r="CG2307" s="364">
        <f t="shared" si="583"/>
        <v>0</v>
      </c>
      <c r="CH2307" s="365">
        <f t="shared" si="584"/>
        <v>0</v>
      </c>
      <c r="CI2307" s="362">
        <f t="shared" si="585"/>
        <v>0</v>
      </c>
      <c r="CJ2307" s="366">
        <f t="shared" si="586"/>
        <v>0</v>
      </c>
      <c r="CK2307" s="364">
        <f t="shared" si="587"/>
        <v>0</v>
      </c>
      <c r="CL2307" s="365">
        <f t="shared" si="588"/>
        <v>0</v>
      </c>
      <c r="CM2307" s="362">
        <f t="shared" si="589"/>
        <v>0</v>
      </c>
      <c r="CN2307" s="366">
        <f t="shared" si="590"/>
        <v>0</v>
      </c>
      <c r="CO2307" s="364">
        <f t="shared" si="591"/>
        <v>0</v>
      </c>
      <c r="CP2307" s="365">
        <f t="shared" si="592"/>
        <v>0</v>
      </c>
      <c r="CQ2307" s="351">
        <f t="shared" si="593"/>
        <v>0</v>
      </c>
      <c r="CR2307" s="402">
        <f t="shared" si="594"/>
        <v>0</v>
      </c>
      <c r="CS2307" s="370" t="str">
        <f>IF(CR2307=0,"",
IF(SUM($CR$2285:CR2307)=1,CT2307,
IF($CR$2405&gt;SUM($CR$2285:CR2307),_xlfn.CONCAT(", ",CT2307),
IF($CR$2405=SUM($CR$2285:CR2307),_xlfn.CONCAT(" y ",CT2307)))))</f>
        <v/>
      </c>
      <c r="CT2307" s="156" t="s">
        <v>5117</v>
      </c>
      <c r="CU2307" s="402">
        <f t="shared" si="595"/>
        <v>0</v>
      </c>
      <c r="CV2307" s="370" t="str">
        <f>IF(CU2307=0,"",
IF(SUM($CU$2285:CU2307)=1,CW2307,
IF($CU$2405&gt;SUM($CU$2285:CU2307),_xlfn.CONCAT(", ",CW2307),
IF($CU$2405=SUM($CU$2285:CU2307),_xlfn.CONCAT(" y ",CW2307)))))</f>
        <v/>
      </c>
      <c r="CW2307" s="156" t="s">
        <v>5117</v>
      </c>
    </row>
    <row r="2308" spans="1:101" ht="15" customHeight="1">
      <c r="A2308" s="57"/>
      <c r="B2308" s="26"/>
      <c r="C2308" s="165" t="s">
        <v>5040</v>
      </c>
      <c r="D2308" s="884" t="str">
        <f t="shared" si="530"/>
        <v>COLEGIO DE BACHILLERES DEL ESTADO DE VERACRUZ</v>
      </c>
      <c r="E2308" s="884"/>
      <c r="F2308" s="884"/>
      <c r="G2308" s="884"/>
      <c r="H2308" s="884"/>
      <c r="I2308" s="884"/>
      <c r="J2308" s="884"/>
      <c r="K2308" s="884"/>
      <c r="L2308" s="884"/>
      <c r="M2308" s="617"/>
      <c r="N2308" s="617"/>
      <c r="O2308" s="617"/>
      <c r="P2308" s="617"/>
      <c r="Q2308" s="617"/>
      <c r="R2308" s="617"/>
      <c r="S2308" s="617"/>
      <c r="T2308" s="617"/>
      <c r="U2308" s="617"/>
      <c r="V2308" s="617"/>
      <c r="W2308" s="617"/>
      <c r="X2308" s="617"/>
      <c r="Y2308" s="617"/>
      <c r="Z2308" s="617"/>
      <c r="AA2308" s="617"/>
      <c r="AB2308" s="617"/>
      <c r="AC2308" s="617"/>
      <c r="AD2308" s="617"/>
      <c r="AE2308" s="164"/>
      <c r="AF2308" s="164"/>
      <c r="AG2308" s="199">
        <f t="shared" si="531"/>
        <v>0</v>
      </c>
      <c r="AH2308" s="298">
        <f t="shared" si="532"/>
        <v>0</v>
      </c>
      <c r="AI2308" s="293">
        <f t="shared" si="533"/>
        <v>0</v>
      </c>
      <c r="AJ2308" s="294">
        <f t="shared" si="534"/>
        <v>0</v>
      </c>
      <c r="AK2308" s="295">
        <f t="shared" si="535"/>
        <v>0</v>
      </c>
      <c r="AL2308" s="296">
        <f t="shared" si="536"/>
        <v>0</v>
      </c>
      <c r="AM2308" s="293">
        <f t="shared" si="537"/>
        <v>0</v>
      </c>
      <c r="AN2308" s="294">
        <f t="shared" si="538"/>
        <v>0</v>
      </c>
      <c r="AO2308" s="295">
        <f t="shared" si="539"/>
        <v>0</v>
      </c>
      <c r="AP2308" s="296">
        <f t="shared" si="540"/>
        <v>0</v>
      </c>
      <c r="AQ2308" s="293">
        <f t="shared" si="541"/>
        <v>0</v>
      </c>
      <c r="AR2308" s="294">
        <f t="shared" si="542"/>
        <v>0</v>
      </c>
      <c r="AS2308" s="295">
        <f t="shared" si="543"/>
        <v>0</v>
      </c>
      <c r="AT2308" s="296">
        <f t="shared" si="544"/>
        <v>0</v>
      </c>
      <c r="AU2308" s="293">
        <f t="shared" si="545"/>
        <v>0</v>
      </c>
      <c r="AV2308" s="294">
        <f t="shared" si="546"/>
        <v>0</v>
      </c>
      <c r="AW2308" s="295">
        <f t="shared" si="547"/>
        <v>0</v>
      </c>
      <c r="AX2308" s="296">
        <f t="shared" si="548"/>
        <v>0</v>
      </c>
      <c r="AY2308" s="293">
        <f t="shared" si="549"/>
        <v>0</v>
      </c>
      <c r="AZ2308" s="294">
        <f t="shared" si="550"/>
        <v>0</v>
      </c>
      <c r="BA2308" s="295">
        <f t="shared" si="551"/>
        <v>0</v>
      </c>
      <c r="BB2308" s="296">
        <f t="shared" si="552"/>
        <v>0</v>
      </c>
      <c r="BC2308" s="293">
        <f t="shared" si="553"/>
        <v>0</v>
      </c>
      <c r="BD2308" s="294">
        <f t="shared" si="554"/>
        <v>0</v>
      </c>
      <c r="BE2308" s="295">
        <f t="shared" si="555"/>
        <v>0</v>
      </c>
      <c r="BF2308" s="296">
        <f t="shared" si="556"/>
        <v>0</v>
      </c>
      <c r="BG2308" s="293">
        <f t="shared" si="557"/>
        <v>0</v>
      </c>
      <c r="BH2308" s="294">
        <f t="shared" si="558"/>
        <v>0</v>
      </c>
      <c r="BI2308" s="295">
        <f t="shared" si="559"/>
        <v>0</v>
      </c>
      <c r="BJ2308" s="296">
        <f t="shared" si="560"/>
        <v>0</v>
      </c>
      <c r="BK2308" s="293">
        <f t="shared" si="561"/>
        <v>0</v>
      </c>
      <c r="BL2308" s="294">
        <f t="shared" si="562"/>
        <v>0</v>
      </c>
      <c r="BM2308" s="295">
        <f t="shared" si="563"/>
        <v>0</v>
      </c>
      <c r="BN2308" s="296">
        <f t="shared" si="564"/>
        <v>0</v>
      </c>
      <c r="BO2308" s="293">
        <f t="shared" si="565"/>
        <v>0</v>
      </c>
      <c r="BP2308" s="294">
        <f t="shared" si="566"/>
        <v>0</v>
      </c>
      <c r="BQ2308" s="295">
        <f t="shared" si="567"/>
        <v>0</v>
      </c>
      <c r="BR2308" s="296">
        <f t="shared" si="568"/>
        <v>0</v>
      </c>
      <c r="BS2308" s="293">
        <f t="shared" si="569"/>
        <v>0</v>
      </c>
      <c r="BT2308" s="294">
        <f t="shared" si="570"/>
        <v>0</v>
      </c>
      <c r="BU2308" s="295">
        <f t="shared" si="571"/>
        <v>0</v>
      </c>
      <c r="BV2308" s="296">
        <f t="shared" si="572"/>
        <v>0</v>
      </c>
      <c r="BW2308" s="293">
        <f t="shared" si="573"/>
        <v>0</v>
      </c>
      <c r="BX2308" s="294">
        <f t="shared" si="574"/>
        <v>0</v>
      </c>
      <c r="BY2308" s="295">
        <f t="shared" si="575"/>
        <v>0</v>
      </c>
      <c r="BZ2308" s="296">
        <f t="shared" si="576"/>
        <v>0</v>
      </c>
      <c r="CA2308" s="293">
        <f t="shared" si="577"/>
        <v>0</v>
      </c>
      <c r="CB2308" s="294">
        <f t="shared" si="578"/>
        <v>0</v>
      </c>
      <c r="CC2308" s="295">
        <f t="shared" si="579"/>
        <v>0</v>
      </c>
      <c r="CD2308" s="296">
        <f t="shared" si="580"/>
        <v>0</v>
      </c>
      <c r="CE2308" s="362">
        <f t="shared" si="581"/>
        <v>0</v>
      </c>
      <c r="CF2308" s="366">
        <f t="shared" si="582"/>
        <v>0</v>
      </c>
      <c r="CG2308" s="364">
        <f t="shared" si="583"/>
        <v>0</v>
      </c>
      <c r="CH2308" s="365">
        <f t="shared" si="584"/>
        <v>0</v>
      </c>
      <c r="CI2308" s="362">
        <f t="shared" si="585"/>
        <v>0</v>
      </c>
      <c r="CJ2308" s="366">
        <f t="shared" si="586"/>
        <v>0</v>
      </c>
      <c r="CK2308" s="364">
        <f t="shared" si="587"/>
        <v>0</v>
      </c>
      <c r="CL2308" s="365">
        <f t="shared" si="588"/>
        <v>0</v>
      </c>
      <c r="CM2308" s="362">
        <f t="shared" si="589"/>
        <v>0</v>
      </c>
      <c r="CN2308" s="366">
        <f t="shared" si="590"/>
        <v>0</v>
      </c>
      <c r="CO2308" s="364">
        <f t="shared" si="591"/>
        <v>0</v>
      </c>
      <c r="CP2308" s="365">
        <f t="shared" si="592"/>
        <v>0</v>
      </c>
      <c r="CQ2308" s="351">
        <f t="shared" si="593"/>
        <v>0</v>
      </c>
      <c r="CR2308" s="402">
        <f t="shared" si="594"/>
        <v>0</v>
      </c>
      <c r="CS2308" s="370" t="str">
        <f>IF(CR2308=0,"",
IF(SUM($CR$2285:CR2308)=1,CT2308,
IF($CR$2405&gt;SUM($CR$2285:CR2308),_xlfn.CONCAT(", ",CT2308),
IF($CR$2405=SUM($CR$2285:CR2308),_xlfn.CONCAT(" y ",CT2308)))))</f>
        <v/>
      </c>
      <c r="CT2308" s="156" t="s">
        <v>5118</v>
      </c>
      <c r="CU2308" s="402">
        <f t="shared" si="595"/>
        <v>0</v>
      </c>
      <c r="CV2308" s="370" t="str">
        <f>IF(CU2308=0,"",
IF(SUM($CU$2285:CU2308)=1,CW2308,
IF($CU$2405&gt;SUM($CU$2285:CU2308),_xlfn.CONCAT(", ",CW2308),
IF($CU$2405=SUM($CU$2285:CU2308),_xlfn.CONCAT(" y ",CW2308)))))</f>
        <v/>
      </c>
      <c r="CW2308" s="156" t="s">
        <v>5118</v>
      </c>
    </row>
    <row r="2309" spans="1:101" ht="15" customHeight="1">
      <c r="A2309" s="57"/>
      <c r="B2309" s="26"/>
      <c r="C2309" s="165" t="s">
        <v>5041</v>
      </c>
      <c r="D2309" s="884" t="str">
        <f t="shared" si="530"/>
        <v>INSTITUTO TECNOLOGICO SUPERIOR DE MISANTLA</v>
      </c>
      <c r="E2309" s="884"/>
      <c r="F2309" s="884"/>
      <c r="G2309" s="884"/>
      <c r="H2309" s="884"/>
      <c r="I2309" s="884"/>
      <c r="J2309" s="884"/>
      <c r="K2309" s="884"/>
      <c r="L2309" s="884"/>
      <c r="M2309" s="617"/>
      <c r="N2309" s="617"/>
      <c r="O2309" s="617"/>
      <c r="P2309" s="617"/>
      <c r="Q2309" s="617"/>
      <c r="R2309" s="617"/>
      <c r="S2309" s="617"/>
      <c r="T2309" s="617"/>
      <c r="U2309" s="617"/>
      <c r="V2309" s="617"/>
      <c r="W2309" s="617"/>
      <c r="X2309" s="617"/>
      <c r="Y2309" s="617"/>
      <c r="Z2309" s="617"/>
      <c r="AA2309" s="617"/>
      <c r="AB2309" s="617"/>
      <c r="AC2309" s="617"/>
      <c r="AD2309" s="617"/>
      <c r="AE2309" s="164"/>
      <c r="AF2309" s="164"/>
      <c r="AG2309" s="199">
        <f t="shared" si="531"/>
        <v>0</v>
      </c>
      <c r="AH2309" s="298">
        <f t="shared" si="532"/>
        <v>0</v>
      </c>
      <c r="AI2309" s="293">
        <f t="shared" si="533"/>
        <v>0</v>
      </c>
      <c r="AJ2309" s="294">
        <f t="shared" si="534"/>
        <v>0</v>
      </c>
      <c r="AK2309" s="295">
        <f t="shared" si="535"/>
        <v>0</v>
      </c>
      <c r="AL2309" s="296">
        <f t="shared" si="536"/>
        <v>0</v>
      </c>
      <c r="AM2309" s="293">
        <f t="shared" si="537"/>
        <v>0</v>
      </c>
      <c r="AN2309" s="294">
        <f t="shared" si="538"/>
        <v>0</v>
      </c>
      <c r="AO2309" s="295">
        <f t="shared" si="539"/>
        <v>0</v>
      </c>
      <c r="AP2309" s="296">
        <f t="shared" si="540"/>
        <v>0</v>
      </c>
      <c r="AQ2309" s="293">
        <f t="shared" si="541"/>
        <v>0</v>
      </c>
      <c r="AR2309" s="294">
        <f t="shared" si="542"/>
        <v>0</v>
      </c>
      <c r="AS2309" s="295">
        <f t="shared" si="543"/>
        <v>0</v>
      </c>
      <c r="AT2309" s="296">
        <f t="shared" si="544"/>
        <v>0</v>
      </c>
      <c r="AU2309" s="293">
        <f t="shared" si="545"/>
        <v>0</v>
      </c>
      <c r="AV2309" s="294">
        <f t="shared" si="546"/>
        <v>0</v>
      </c>
      <c r="AW2309" s="295">
        <f t="shared" si="547"/>
        <v>0</v>
      </c>
      <c r="AX2309" s="296">
        <f t="shared" si="548"/>
        <v>0</v>
      </c>
      <c r="AY2309" s="293">
        <f t="shared" si="549"/>
        <v>0</v>
      </c>
      <c r="AZ2309" s="294">
        <f t="shared" si="550"/>
        <v>0</v>
      </c>
      <c r="BA2309" s="295">
        <f t="shared" si="551"/>
        <v>0</v>
      </c>
      <c r="BB2309" s="296">
        <f t="shared" si="552"/>
        <v>0</v>
      </c>
      <c r="BC2309" s="293">
        <f t="shared" si="553"/>
        <v>0</v>
      </c>
      <c r="BD2309" s="294">
        <f t="shared" si="554"/>
        <v>0</v>
      </c>
      <c r="BE2309" s="295">
        <f t="shared" si="555"/>
        <v>0</v>
      </c>
      <c r="BF2309" s="296">
        <f t="shared" si="556"/>
        <v>0</v>
      </c>
      <c r="BG2309" s="293">
        <f t="shared" si="557"/>
        <v>0</v>
      </c>
      <c r="BH2309" s="294">
        <f t="shared" si="558"/>
        <v>0</v>
      </c>
      <c r="BI2309" s="295">
        <f t="shared" si="559"/>
        <v>0</v>
      </c>
      <c r="BJ2309" s="296">
        <f t="shared" si="560"/>
        <v>0</v>
      </c>
      <c r="BK2309" s="293">
        <f t="shared" si="561"/>
        <v>0</v>
      </c>
      <c r="BL2309" s="294">
        <f t="shared" si="562"/>
        <v>0</v>
      </c>
      <c r="BM2309" s="295">
        <f t="shared" si="563"/>
        <v>0</v>
      </c>
      <c r="BN2309" s="296">
        <f t="shared" si="564"/>
        <v>0</v>
      </c>
      <c r="BO2309" s="293">
        <f t="shared" si="565"/>
        <v>0</v>
      </c>
      <c r="BP2309" s="294">
        <f t="shared" si="566"/>
        <v>0</v>
      </c>
      <c r="BQ2309" s="295">
        <f t="shared" si="567"/>
        <v>0</v>
      </c>
      <c r="BR2309" s="296">
        <f t="shared" si="568"/>
        <v>0</v>
      </c>
      <c r="BS2309" s="293">
        <f t="shared" si="569"/>
        <v>0</v>
      </c>
      <c r="BT2309" s="294">
        <f t="shared" si="570"/>
        <v>0</v>
      </c>
      <c r="BU2309" s="295">
        <f t="shared" si="571"/>
        <v>0</v>
      </c>
      <c r="BV2309" s="296">
        <f t="shared" si="572"/>
        <v>0</v>
      </c>
      <c r="BW2309" s="293">
        <f t="shared" si="573"/>
        <v>0</v>
      </c>
      <c r="BX2309" s="294">
        <f t="shared" si="574"/>
        <v>0</v>
      </c>
      <c r="BY2309" s="295">
        <f t="shared" si="575"/>
        <v>0</v>
      </c>
      <c r="BZ2309" s="296">
        <f t="shared" si="576"/>
        <v>0</v>
      </c>
      <c r="CA2309" s="293">
        <f t="shared" si="577"/>
        <v>0</v>
      </c>
      <c r="CB2309" s="294">
        <f t="shared" si="578"/>
        <v>0</v>
      </c>
      <c r="CC2309" s="295">
        <f t="shared" si="579"/>
        <v>0</v>
      </c>
      <c r="CD2309" s="296">
        <f t="shared" si="580"/>
        <v>0</v>
      </c>
      <c r="CE2309" s="362">
        <f t="shared" si="581"/>
        <v>0</v>
      </c>
      <c r="CF2309" s="366">
        <f t="shared" si="582"/>
        <v>0</v>
      </c>
      <c r="CG2309" s="364">
        <f t="shared" si="583"/>
        <v>0</v>
      </c>
      <c r="CH2309" s="365">
        <f t="shared" si="584"/>
        <v>0</v>
      </c>
      <c r="CI2309" s="362">
        <f t="shared" si="585"/>
        <v>0</v>
      </c>
      <c r="CJ2309" s="366">
        <f t="shared" si="586"/>
        <v>0</v>
      </c>
      <c r="CK2309" s="364">
        <f t="shared" si="587"/>
        <v>0</v>
      </c>
      <c r="CL2309" s="365">
        <f t="shared" si="588"/>
        <v>0</v>
      </c>
      <c r="CM2309" s="362">
        <f t="shared" si="589"/>
        <v>0</v>
      </c>
      <c r="CN2309" s="366">
        <f t="shared" si="590"/>
        <v>0</v>
      </c>
      <c r="CO2309" s="364">
        <f t="shared" si="591"/>
        <v>0</v>
      </c>
      <c r="CP2309" s="365">
        <f t="shared" si="592"/>
        <v>0</v>
      </c>
      <c r="CQ2309" s="351">
        <f t="shared" si="593"/>
        <v>0</v>
      </c>
      <c r="CR2309" s="402">
        <f t="shared" si="594"/>
        <v>0</v>
      </c>
      <c r="CS2309" s="370" t="str">
        <f>IF(CR2309=0,"",
IF(SUM($CR$2285:CR2309)=1,CT2309,
IF($CR$2405&gt;SUM($CR$2285:CR2309),_xlfn.CONCAT(", ",CT2309),
IF($CR$2405=SUM($CR$2285:CR2309),_xlfn.CONCAT(" y ",CT2309)))))</f>
        <v/>
      </c>
      <c r="CT2309" s="156" t="s">
        <v>5119</v>
      </c>
      <c r="CU2309" s="402">
        <f t="shared" si="595"/>
        <v>0</v>
      </c>
      <c r="CV2309" s="370" t="str">
        <f>IF(CU2309=0,"",
IF(SUM($CU$2285:CU2309)=1,CW2309,
IF($CU$2405&gt;SUM($CU$2285:CU2309),_xlfn.CONCAT(", ",CW2309),
IF($CU$2405=SUM($CU$2285:CU2309),_xlfn.CONCAT(" y ",CW2309)))))</f>
        <v/>
      </c>
      <c r="CW2309" s="156" t="s">
        <v>5119</v>
      </c>
    </row>
    <row r="2310" spans="1:101" ht="15" customHeight="1">
      <c r="A2310" s="57"/>
      <c r="B2310" s="26"/>
      <c r="C2310" s="165" t="s">
        <v>5042</v>
      </c>
      <c r="D2310" s="884" t="str">
        <f t="shared" si="530"/>
        <v>INSTITUTO TECNOLOGICO SUPERIOR DE SAN ANDRES TUXTLA</v>
      </c>
      <c r="E2310" s="884"/>
      <c r="F2310" s="884"/>
      <c r="G2310" s="884"/>
      <c r="H2310" s="884"/>
      <c r="I2310" s="884"/>
      <c r="J2310" s="884"/>
      <c r="K2310" s="884"/>
      <c r="L2310" s="884"/>
      <c r="M2310" s="617"/>
      <c r="N2310" s="617"/>
      <c r="O2310" s="617"/>
      <c r="P2310" s="617"/>
      <c r="Q2310" s="617"/>
      <c r="R2310" s="617"/>
      <c r="S2310" s="617"/>
      <c r="T2310" s="617"/>
      <c r="U2310" s="617"/>
      <c r="V2310" s="617"/>
      <c r="W2310" s="617"/>
      <c r="X2310" s="617"/>
      <c r="Y2310" s="617"/>
      <c r="Z2310" s="617"/>
      <c r="AA2310" s="617"/>
      <c r="AB2310" s="617"/>
      <c r="AC2310" s="617"/>
      <c r="AD2310" s="617"/>
      <c r="AE2310" s="164"/>
      <c r="AF2310" s="164"/>
      <c r="AG2310" s="199">
        <f t="shared" si="531"/>
        <v>0</v>
      </c>
      <c r="AH2310" s="298">
        <f t="shared" si="532"/>
        <v>0</v>
      </c>
      <c r="AI2310" s="293">
        <f t="shared" si="533"/>
        <v>0</v>
      </c>
      <c r="AJ2310" s="294">
        <f t="shared" si="534"/>
        <v>0</v>
      </c>
      <c r="AK2310" s="295">
        <f t="shared" si="535"/>
        <v>0</v>
      </c>
      <c r="AL2310" s="296">
        <f t="shared" si="536"/>
        <v>0</v>
      </c>
      <c r="AM2310" s="293">
        <f t="shared" si="537"/>
        <v>0</v>
      </c>
      <c r="AN2310" s="294">
        <f t="shared" si="538"/>
        <v>0</v>
      </c>
      <c r="AO2310" s="295">
        <f t="shared" si="539"/>
        <v>0</v>
      </c>
      <c r="AP2310" s="296">
        <f t="shared" si="540"/>
        <v>0</v>
      </c>
      <c r="AQ2310" s="293">
        <f t="shared" si="541"/>
        <v>0</v>
      </c>
      <c r="AR2310" s="294">
        <f t="shared" si="542"/>
        <v>0</v>
      </c>
      <c r="AS2310" s="295">
        <f t="shared" si="543"/>
        <v>0</v>
      </c>
      <c r="AT2310" s="296">
        <f t="shared" si="544"/>
        <v>0</v>
      </c>
      <c r="AU2310" s="293">
        <f t="shared" si="545"/>
        <v>0</v>
      </c>
      <c r="AV2310" s="294">
        <f t="shared" si="546"/>
        <v>0</v>
      </c>
      <c r="AW2310" s="295">
        <f t="shared" si="547"/>
        <v>0</v>
      </c>
      <c r="AX2310" s="296">
        <f t="shared" si="548"/>
        <v>0</v>
      </c>
      <c r="AY2310" s="293">
        <f t="shared" si="549"/>
        <v>0</v>
      </c>
      <c r="AZ2310" s="294">
        <f t="shared" si="550"/>
        <v>0</v>
      </c>
      <c r="BA2310" s="295">
        <f t="shared" si="551"/>
        <v>0</v>
      </c>
      <c r="BB2310" s="296">
        <f t="shared" si="552"/>
        <v>0</v>
      </c>
      <c r="BC2310" s="293">
        <f t="shared" si="553"/>
        <v>0</v>
      </c>
      <c r="BD2310" s="294">
        <f t="shared" si="554"/>
        <v>0</v>
      </c>
      <c r="BE2310" s="295">
        <f t="shared" si="555"/>
        <v>0</v>
      </c>
      <c r="BF2310" s="296">
        <f t="shared" si="556"/>
        <v>0</v>
      </c>
      <c r="BG2310" s="293">
        <f t="shared" si="557"/>
        <v>0</v>
      </c>
      <c r="BH2310" s="294">
        <f t="shared" si="558"/>
        <v>0</v>
      </c>
      <c r="BI2310" s="295">
        <f t="shared" si="559"/>
        <v>0</v>
      </c>
      <c r="BJ2310" s="296">
        <f t="shared" si="560"/>
        <v>0</v>
      </c>
      <c r="BK2310" s="293">
        <f t="shared" si="561"/>
        <v>0</v>
      </c>
      <c r="BL2310" s="294">
        <f t="shared" si="562"/>
        <v>0</v>
      </c>
      <c r="BM2310" s="295">
        <f t="shared" si="563"/>
        <v>0</v>
      </c>
      <c r="BN2310" s="296">
        <f t="shared" si="564"/>
        <v>0</v>
      </c>
      <c r="BO2310" s="293">
        <f t="shared" si="565"/>
        <v>0</v>
      </c>
      <c r="BP2310" s="294">
        <f t="shared" si="566"/>
        <v>0</v>
      </c>
      <c r="BQ2310" s="295">
        <f t="shared" si="567"/>
        <v>0</v>
      </c>
      <c r="BR2310" s="296">
        <f t="shared" si="568"/>
        <v>0</v>
      </c>
      <c r="BS2310" s="293">
        <f t="shared" si="569"/>
        <v>0</v>
      </c>
      <c r="BT2310" s="294">
        <f t="shared" si="570"/>
        <v>0</v>
      </c>
      <c r="BU2310" s="295">
        <f t="shared" si="571"/>
        <v>0</v>
      </c>
      <c r="BV2310" s="296">
        <f t="shared" si="572"/>
        <v>0</v>
      </c>
      <c r="BW2310" s="293">
        <f t="shared" si="573"/>
        <v>0</v>
      </c>
      <c r="BX2310" s="294">
        <f t="shared" si="574"/>
        <v>0</v>
      </c>
      <c r="BY2310" s="295">
        <f t="shared" si="575"/>
        <v>0</v>
      </c>
      <c r="BZ2310" s="296">
        <f t="shared" si="576"/>
        <v>0</v>
      </c>
      <c r="CA2310" s="293">
        <f t="shared" si="577"/>
        <v>0</v>
      </c>
      <c r="CB2310" s="294">
        <f t="shared" si="578"/>
        <v>0</v>
      </c>
      <c r="CC2310" s="295">
        <f t="shared" si="579"/>
        <v>0</v>
      </c>
      <c r="CD2310" s="296">
        <f t="shared" si="580"/>
        <v>0</v>
      </c>
      <c r="CE2310" s="362">
        <f t="shared" si="581"/>
        <v>0</v>
      </c>
      <c r="CF2310" s="366">
        <f t="shared" si="582"/>
        <v>0</v>
      </c>
      <c r="CG2310" s="364">
        <f t="shared" si="583"/>
        <v>0</v>
      </c>
      <c r="CH2310" s="365">
        <f t="shared" si="584"/>
        <v>0</v>
      </c>
      <c r="CI2310" s="362">
        <f t="shared" si="585"/>
        <v>0</v>
      </c>
      <c r="CJ2310" s="366">
        <f t="shared" si="586"/>
        <v>0</v>
      </c>
      <c r="CK2310" s="364">
        <f t="shared" si="587"/>
        <v>0</v>
      </c>
      <c r="CL2310" s="365">
        <f t="shared" si="588"/>
        <v>0</v>
      </c>
      <c r="CM2310" s="362">
        <f t="shared" si="589"/>
        <v>0</v>
      </c>
      <c r="CN2310" s="366">
        <f t="shared" si="590"/>
        <v>0</v>
      </c>
      <c r="CO2310" s="364">
        <f t="shared" si="591"/>
        <v>0</v>
      </c>
      <c r="CP2310" s="365">
        <f t="shared" si="592"/>
        <v>0</v>
      </c>
      <c r="CQ2310" s="351">
        <f t="shared" si="593"/>
        <v>0</v>
      </c>
      <c r="CR2310" s="402">
        <f t="shared" si="594"/>
        <v>0</v>
      </c>
      <c r="CS2310" s="370" t="str">
        <f>IF(CR2310=0,"",
IF(SUM($CR$2285:CR2310)=1,CT2310,
IF($CR$2405&gt;SUM($CR$2285:CR2310),_xlfn.CONCAT(", ",CT2310),
IF($CR$2405=SUM($CR$2285:CR2310),_xlfn.CONCAT(" y ",CT2310)))))</f>
        <v/>
      </c>
      <c r="CT2310" s="156" t="s">
        <v>5120</v>
      </c>
      <c r="CU2310" s="402">
        <f t="shared" si="595"/>
        <v>0</v>
      </c>
      <c r="CV2310" s="370" t="str">
        <f>IF(CU2310=0,"",
IF(SUM($CU$2285:CU2310)=1,CW2310,
IF($CU$2405&gt;SUM($CU$2285:CU2310),_xlfn.CONCAT(", ",CW2310),
IF($CU$2405=SUM($CU$2285:CU2310),_xlfn.CONCAT(" y ",CW2310)))))</f>
        <v/>
      </c>
      <c r="CW2310" s="156" t="s">
        <v>5120</v>
      </c>
    </row>
    <row r="2311" spans="1:101" ht="15" customHeight="1">
      <c r="A2311" s="57"/>
      <c r="B2311" s="26"/>
      <c r="C2311" s="165" t="s">
        <v>5043</v>
      </c>
      <c r="D2311" s="884" t="str">
        <f t="shared" si="530"/>
        <v>INSTITUTO TECNOLOGICO SUPERIOR DE TANTOYUCA</v>
      </c>
      <c r="E2311" s="884"/>
      <c r="F2311" s="884"/>
      <c r="G2311" s="884"/>
      <c r="H2311" s="884"/>
      <c r="I2311" s="884"/>
      <c r="J2311" s="884"/>
      <c r="K2311" s="884"/>
      <c r="L2311" s="884"/>
      <c r="M2311" s="617"/>
      <c r="N2311" s="617"/>
      <c r="O2311" s="617"/>
      <c r="P2311" s="617"/>
      <c r="Q2311" s="617"/>
      <c r="R2311" s="617"/>
      <c r="S2311" s="617"/>
      <c r="T2311" s="617"/>
      <c r="U2311" s="617"/>
      <c r="V2311" s="617"/>
      <c r="W2311" s="617"/>
      <c r="X2311" s="617"/>
      <c r="Y2311" s="617"/>
      <c r="Z2311" s="617"/>
      <c r="AA2311" s="617"/>
      <c r="AB2311" s="617"/>
      <c r="AC2311" s="617"/>
      <c r="AD2311" s="617"/>
      <c r="AE2311" s="164"/>
      <c r="AF2311" s="164"/>
      <c r="AG2311" s="199">
        <f t="shared" si="531"/>
        <v>0</v>
      </c>
      <c r="AH2311" s="298">
        <f t="shared" si="532"/>
        <v>0</v>
      </c>
      <c r="AI2311" s="293">
        <f t="shared" si="533"/>
        <v>0</v>
      </c>
      <c r="AJ2311" s="294">
        <f t="shared" si="534"/>
        <v>0</v>
      </c>
      <c r="AK2311" s="295">
        <f t="shared" si="535"/>
        <v>0</v>
      </c>
      <c r="AL2311" s="296">
        <f t="shared" si="536"/>
        <v>0</v>
      </c>
      <c r="AM2311" s="293">
        <f t="shared" si="537"/>
        <v>0</v>
      </c>
      <c r="AN2311" s="294">
        <f t="shared" si="538"/>
        <v>0</v>
      </c>
      <c r="AO2311" s="295">
        <f t="shared" si="539"/>
        <v>0</v>
      </c>
      <c r="AP2311" s="296">
        <f t="shared" si="540"/>
        <v>0</v>
      </c>
      <c r="AQ2311" s="293">
        <f t="shared" si="541"/>
        <v>0</v>
      </c>
      <c r="AR2311" s="294">
        <f t="shared" si="542"/>
        <v>0</v>
      </c>
      <c r="AS2311" s="295">
        <f t="shared" si="543"/>
        <v>0</v>
      </c>
      <c r="AT2311" s="296">
        <f t="shared" si="544"/>
        <v>0</v>
      </c>
      <c r="AU2311" s="293">
        <f t="shared" si="545"/>
        <v>0</v>
      </c>
      <c r="AV2311" s="294">
        <f t="shared" si="546"/>
        <v>0</v>
      </c>
      <c r="AW2311" s="295">
        <f t="shared" si="547"/>
        <v>0</v>
      </c>
      <c r="AX2311" s="296">
        <f t="shared" si="548"/>
        <v>0</v>
      </c>
      <c r="AY2311" s="293">
        <f t="shared" si="549"/>
        <v>0</v>
      </c>
      <c r="AZ2311" s="294">
        <f t="shared" si="550"/>
        <v>0</v>
      </c>
      <c r="BA2311" s="295">
        <f t="shared" si="551"/>
        <v>0</v>
      </c>
      <c r="BB2311" s="296">
        <f t="shared" si="552"/>
        <v>0</v>
      </c>
      <c r="BC2311" s="293">
        <f t="shared" si="553"/>
        <v>0</v>
      </c>
      <c r="BD2311" s="294">
        <f t="shared" si="554"/>
        <v>0</v>
      </c>
      <c r="BE2311" s="295">
        <f t="shared" si="555"/>
        <v>0</v>
      </c>
      <c r="BF2311" s="296">
        <f t="shared" si="556"/>
        <v>0</v>
      </c>
      <c r="BG2311" s="293">
        <f t="shared" si="557"/>
        <v>0</v>
      </c>
      <c r="BH2311" s="294">
        <f t="shared" si="558"/>
        <v>0</v>
      </c>
      <c r="BI2311" s="295">
        <f t="shared" si="559"/>
        <v>0</v>
      </c>
      <c r="BJ2311" s="296">
        <f t="shared" si="560"/>
        <v>0</v>
      </c>
      <c r="BK2311" s="293">
        <f t="shared" si="561"/>
        <v>0</v>
      </c>
      <c r="BL2311" s="294">
        <f t="shared" si="562"/>
        <v>0</v>
      </c>
      <c r="BM2311" s="295">
        <f t="shared" si="563"/>
        <v>0</v>
      </c>
      <c r="BN2311" s="296">
        <f t="shared" si="564"/>
        <v>0</v>
      </c>
      <c r="BO2311" s="293">
        <f t="shared" si="565"/>
        <v>0</v>
      </c>
      <c r="BP2311" s="294">
        <f t="shared" si="566"/>
        <v>0</v>
      </c>
      <c r="BQ2311" s="295">
        <f t="shared" si="567"/>
        <v>0</v>
      </c>
      <c r="BR2311" s="296">
        <f t="shared" si="568"/>
        <v>0</v>
      </c>
      <c r="BS2311" s="293">
        <f t="shared" si="569"/>
        <v>0</v>
      </c>
      <c r="BT2311" s="294">
        <f t="shared" si="570"/>
        <v>0</v>
      </c>
      <c r="BU2311" s="295">
        <f t="shared" si="571"/>
        <v>0</v>
      </c>
      <c r="BV2311" s="296">
        <f t="shared" si="572"/>
        <v>0</v>
      </c>
      <c r="BW2311" s="293">
        <f t="shared" si="573"/>
        <v>0</v>
      </c>
      <c r="BX2311" s="294">
        <f t="shared" si="574"/>
        <v>0</v>
      </c>
      <c r="BY2311" s="295">
        <f t="shared" si="575"/>
        <v>0</v>
      </c>
      <c r="BZ2311" s="296">
        <f t="shared" si="576"/>
        <v>0</v>
      </c>
      <c r="CA2311" s="293">
        <f t="shared" si="577"/>
        <v>0</v>
      </c>
      <c r="CB2311" s="294">
        <f t="shared" si="578"/>
        <v>0</v>
      </c>
      <c r="CC2311" s="295">
        <f t="shared" si="579"/>
        <v>0</v>
      </c>
      <c r="CD2311" s="296">
        <f t="shared" si="580"/>
        <v>0</v>
      </c>
      <c r="CE2311" s="362">
        <f t="shared" si="581"/>
        <v>0</v>
      </c>
      <c r="CF2311" s="366">
        <f t="shared" si="582"/>
        <v>0</v>
      </c>
      <c r="CG2311" s="364">
        <f t="shared" si="583"/>
        <v>0</v>
      </c>
      <c r="CH2311" s="365">
        <f t="shared" si="584"/>
        <v>0</v>
      </c>
      <c r="CI2311" s="362">
        <f t="shared" si="585"/>
        <v>0</v>
      </c>
      <c r="CJ2311" s="366">
        <f t="shared" si="586"/>
        <v>0</v>
      </c>
      <c r="CK2311" s="364">
        <f t="shared" si="587"/>
        <v>0</v>
      </c>
      <c r="CL2311" s="365">
        <f t="shared" si="588"/>
        <v>0</v>
      </c>
      <c r="CM2311" s="362">
        <f t="shared" si="589"/>
        <v>0</v>
      </c>
      <c r="CN2311" s="366">
        <f t="shared" si="590"/>
        <v>0</v>
      </c>
      <c r="CO2311" s="364">
        <f t="shared" si="591"/>
        <v>0</v>
      </c>
      <c r="CP2311" s="365">
        <f t="shared" si="592"/>
        <v>0</v>
      </c>
      <c r="CQ2311" s="351">
        <f t="shared" si="593"/>
        <v>0</v>
      </c>
      <c r="CR2311" s="402">
        <f t="shared" si="594"/>
        <v>0</v>
      </c>
      <c r="CS2311" s="370" t="str">
        <f>IF(CR2311=0,"",
IF(SUM($CR$2285:CR2311)=1,CT2311,
IF($CR$2405&gt;SUM($CR$2285:CR2311),_xlfn.CONCAT(", ",CT2311),
IF($CR$2405=SUM($CR$2285:CR2311),_xlfn.CONCAT(" y ",CT2311)))))</f>
        <v/>
      </c>
      <c r="CT2311" s="156" t="s">
        <v>5121</v>
      </c>
      <c r="CU2311" s="402">
        <f t="shared" si="595"/>
        <v>0</v>
      </c>
      <c r="CV2311" s="370" t="str">
        <f>IF(CU2311=0,"",
IF(SUM($CU$2285:CU2311)=1,CW2311,
IF($CU$2405&gt;SUM($CU$2285:CU2311),_xlfn.CONCAT(", ",CW2311),
IF($CU$2405=SUM($CU$2285:CU2311),_xlfn.CONCAT(" y ",CW2311)))))</f>
        <v/>
      </c>
      <c r="CW2311" s="156" t="s">
        <v>5121</v>
      </c>
    </row>
    <row r="2312" spans="1:101" ht="15" customHeight="1">
      <c r="A2312" s="57"/>
      <c r="B2312" s="26"/>
      <c r="C2312" s="165" t="s">
        <v>5044</v>
      </c>
      <c r="D2312" s="884" t="str">
        <f t="shared" si="530"/>
        <v>INSTITUTO TECNOLOGICO SUPERIOR DE COSAMALOAPAN</v>
      </c>
      <c r="E2312" s="884"/>
      <c r="F2312" s="884"/>
      <c r="G2312" s="884"/>
      <c r="H2312" s="884"/>
      <c r="I2312" s="884"/>
      <c r="J2312" s="884"/>
      <c r="K2312" s="884"/>
      <c r="L2312" s="884"/>
      <c r="M2312" s="617"/>
      <c r="N2312" s="617"/>
      <c r="O2312" s="617"/>
      <c r="P2312" s="617"/>
      <c r="Q2312" s="617"/>
      <c r="R2312" s="617"/>
      <c r="S2312" s="617"/>
      <c r="T2312" s="617"/>
      <c r="U2312" s="617"/>
      <c r="V2312" s="617"/>
      <c r="W2312" s="617"/>
      <c r="X2312" s="617"/>
      <c r="Y2312" s="617"/>
      <c r="Z2312" s="617"/>
      <c r="AA2312" s="617"/>
      <c r="AB2312" s="617"/>
      <c r="AC2312" s="617"/>
      <c r="AD2312" s="617"/>
      <c r="AE2312" s="164"/>
      <c r="AF2312" s="164"/>
      <c r="AG2312" s="199">
        <f t="shared" si="531"/>
        <v>0</v>
      </c>
      <c r="AH2312" s="298">
        <f t="shared" si="532"/>
        <v>0</v>
      </c>
      <c r="AI2312" s="293">
        <f t="shared" si="533"/>
        <v>0</v>
      </c>
      <c r="AJ2312" s="294">
        <f t="shared" si="534"/>
        <v>0</v>
      </c>
      <c r="AK2312" s="295">
        <f t="shared" si="535"/>
        <v>0</v>
      </c>
      <c r="AL2312" s="296">
        <f t="shared" si="536"/>
        <v>0</v>
      </c>
      <c r="AM2312" s="293">
        <f t="shared" si="537"/>
        <v>0</v>
      </c>
      <c r="AN2312" s="294">
        <f t="shared" si="538"/>
        <v>0</v>
      </c>
      <c r="AO2312" s="295">
        <f t="shared" si="539"/>
        <v>0</v>
      </c>
      <c r="AP2312" s="296">
        <f t="shared" si="540"/>
        <v>0</v>
      </c>
      <c r="AQ2312" s="293">
        <f t="shared" si="541"/>
        <v>0</v>
      </c>
      <c r="AR2312" s="294">
        <f t="shared" si="542"/>
        <v>0</v>
      </c>
      <c r="AS2312" s="295">
        <f t="shared" si="543"/>
        <v>0</v>
      </c>
      <c r="AT2312" s="296">
        <f t="shared" si="544"/>
        <v>0</v>
      </c>
      <c r="AU2312" s="293">
        <f t="shared" si="545"/>
        <v>0</v>
      </c>
      <c r="AV2312" s="294">
        <f t="shared" si="546"/>
        <v>0</v>
      </c>
      <c r="AW2312" s="295">
        <f t="shared" si="547"/>
        <v>0</v>
      </c>
      <c r="AX2312" s="296">
        <f t="shared" si="548"/>
        <v>0</v>
      </c>
      <c r="AY2312" s="293">
        <f t="shared" si="549"/>
        <v>0</v>
      </c>
      <c r="AZ2312" s="294">
        <f t="shared" si="550"/>
        <v>0</v>
      </c>
      <c r="BA2312" s="295">
        <f t="shared" si="551"/>
        <v>0</v>
      </c>
      <c r="BB2312" s="296">
        <f t="shared" si="552"/>
        <v>0</v>
      </c>
      <c r="BC2312" s="293">
        <f t="shared" si="553"/>
        <v>0</v>
      </c>
      <c r="BD2312" s="294">
        <f t="shared" si="554"/>
        <v>0</v>
      </c>
      <c r="BE2312" s="295">
        <f t="shared" si="555"/>
        <v>0</v>
      </c>
      <c r="BF2312" s="296">
        <f t="shared" si="556"/>
        <v>0</v>
      </c>
      <c r="BG2312" s="293">
        <f t="shared" si="557"/>
        <v>0</v>
      </c>
      <c r="BH2312" s="294">
        <f t="shared" si="558"/>
        <v>0</v>
      </c>
      <c r="BI2312" s="295">
        <f t="shared" si="559"/>
        <v>0</v>
      </c>
      <c r="BJ2312" s="296">
        <f t="shared" si="560"/>
        <v>0</v>
      </c>
      <c r="BK2312" s="293">
        <f t="shared" si="561"/>
        <v>0</v>
      </c>
      <c r="BL2312" s="294">
        <f t="shared" si="562"/>
        <v>0</v>
      </c>
      <c r="BM2312" s="295">
        <f t="shared" si="563"/>
        <v>0</v>
      </c>
      <c r="BN2312" s="296">
        <f t="shared" si="564"/>
        <v>0</v>
      </c>
      <c r="BO2312" s="293">
        <f t="shared" si="565"/>
        <v>0</v>
      </c>
      <c r="BP2312" s="294">
        <f t="shared" si="566"/>
        <v>0</v>
      </c>
      <c r="BQ2312" s="295">
        <f t="shared" si="567"/>
        <v>0</v>
      </c>
      <c r="BR2312" s="296">
        <f t="shared" si="568"/>
        <v>0</v>
      </c>
      <c r="BS2312" s="293">
        <f t="shared" si="569"/>
        <v>0</v>
      </c>
      <c r="BT2312" s="294">
        <f t="shared" si="570"/>
        <v>0</v>
      </c>
      <c r="BU2312" s="295">
        <f t="shared" si="571"/>
        <v>0</v>
      </c>
      <c r="BV2312" s="296">
        <f t="shared" si="572"/>
        <v>0</v>
      </c>
      <c r="BW2312" s="293">
        <f t="shared" si="573"/>
        <v>0</v>
      </c>
      <c r="BX2312" s="294">
        <f t="shared" si="574"/>
        <v>0</v>
      </c>
      <c r="BY2312" s="295">
        <f t="shared" si="575"/>
        <v>0</v>
      </c>
      <c r="BZ2312" s="296">
        <f t="shared" si="576"/>
        <v>0</v>
      </c>
      <c r="CA2312" s="293">
        <f t="shared" si="577"/>
        <v>0</v>
      </c>
      <c r="CB2312" s="294">
        <f t="shared" si="578"/>
        <v>0</v>
      </c>
      <c r="CC2312" s="295">
        <f t="shared" si="579"/>
        <v>0</v>
      </c>
      <c r="CD2312" s="296">
        <f t="shared" si="580"/>
        <v>0</v>
      </c>
      <c r="CE2312" s="362">
        <f t="shared" si="581"/>
        <v>0</v>
      </c>
      <c r="CF2312" s="366">
        <f t="shared" si="582"/>
        <v>0</v>
      </c>
      <c r="CG2312" s="364">
        <f t="shared" si="583"/>
        <v>0</v>
      </c>
      <c r="CH2312" s="365">
        <f t="shared" si="584"/>
        <v>0</v>
      </c>
      <c r="CI2312" s="362">
        <f t="shared" si="585"/>
        <v>0</v>
      </c>
      <c r="CJ2312" s="366">
        <f t="shared" si="586"/>
        <v>0</v>
      </c>
      <c r="CK2312" s="364">
        <f t="shared" si="587"/>
        <v>0</v>
      </c>
      <c r="CL2312" s="365">
        <f t="shared" si="588"/>
        <v>0</v>
      </c>
      <c r="CM2312" s="362">
        <f t="shared" si="589"/>
        <v>0</v>
      </c>
      <c r="CN2312" s="366">
        <f t="shared" si="590"/>
        <v>0</v>
      </c>
      <c r="CO2312" s="364">
        <f t="shared" si="591"/>
        <v>0</v>
      </c>
      <c r="CP2312" s="365">
        <f t="shared" si="592"/>
        <v>0</v>
      </c>
      <c r="CQ2312" s="351">
        <f t="shared" si="593"/>
        <v>0</v>
      </c>
      <c r="CR2312" s="402">
        <f t="shared" si="594"/>
        <v>0</v>
      </c>
      <c r="CS2312" s="370" t="str">
        <f>IF(CR2312=0,"",
IF(SUM($CR$2285:CR2312)=1,CT2312,
IF($CR$2405&gt;SUM($CR$2285:CR2312),_xlfn.CONCAT(", ",CT2312),
IF($CR$2405=SUM($CR$2285:CR2312),_xlfn.CONCAT(" y ",CT2312)))))</f>
        <v/>
      </c>
      <c r="CT2312" s="156" t="s">
        <v>5122</v>
      </c>
      <c r="CU2312" s="402">
        <f t="shared" si="595"/>
        <v>0</v>
      </c>
      <c r="CV2312" s="370" t="str">
        <f>IF(CU2312=0,"",
IF(SUM($CU$2285:CU2312)=1,CW2312,
IF($CU$2405&gt;SUM($CU$2285:CU2312),_xlfn.CONCAT(", ",CW2312),
IF($CU$2405=SUM($CU$2285:CU2312),_xlfn.CONCAT(" y ",CW2312)))))</f>
        <v/>
      </c>
      <c r="CW2312" s="156" t="s">
        <v>5122</v>
      </c>
    </row>
    <row r="2313" spans="1:101" ht="15" customHeight="1">
      <c r="A2313" s="57"/>
      <c r="B2313" s="26"/>
      <c r="C2313" s="165" t="s">
        <v>5045</v>
      </c>
      <c r="D2313" s="884" t="str">
        <f t="shared" si="530"/>
        <v>INSTITUTO TECNOLOGICO SUPERIOR DE PANUCO</v>
      </c>
      <c r="E2313" s="884"/>
      <c r="F2313" s="884"/>
      <c r="G2313" s="884"/>
      <c r="H2313" s="884"/>
      <c r="I2313" s="884"/>
      <c r="J2313" s="884"/>
      <c r="K2313" s="884"/>
      <c r="L2313" s="884"/>
      <c r="M2313" s="617"/>
      <c r="N2313" s="617"/>
      <c r="O2313" s="617"/>
      <c r="P2313" s="617"/>
      <c r="Q2313" s="617"/>
      <c r="R2313" s="617"/>
      <c r="S2313" s="617"/>
      <c r="T2313" s="617"/>
      <c r="U2313" s="617"/>
      <c r="V2313" s="617"/>
      <c r="W2313" s="617"/>
      <c r="X2313" s="617"/>
      <c r="Y2313" s="617"/>
      <c r="Z2313" s="617"/>
      <c r="AA2313" s="617"/>
      <c r="AB2313" s="617"/>
      <c r="AC2313" s="617"/>
      <c r="AD2313" s="617"/>
      <c r="AE2313" s="164"/>
      <c r="AF2313" s="164"/>
      <c r="AG2313" s="199">
        <f t="shared" si="531"/>
        <v>0</v>
      </c>
      <c r="AH2313" s="298">
        <f t="shared" si="532"/>
        <v>0</v>
      </c>
      <c r="AI2313" s="293">
        <f t="shared" si="533"/>
        <v>0</v>
      </c>
      <c r="AJ2313" s="294">
        <f t="shared" si="534"/>
        <v>0</v>
      </c>
      <c r="AK2313" s="295">
        <f t="shared" si="535"/>
        <v>0</v>
      </c>
      <c r="AL2313" s="296">
        <f t="shared" si="536"/>
        <v>0</v>
      </c>
      <c r="AM2313" s="293">
        <f t="shared" si="537"/>
        <v>0</v>
      </c>
      <c r="AN2313" s="294">
        <f t="shared" si="538"/>
        <v>0</v>
      </c>
      <c r="AO2313" s="295">
        <f t="shared" si="539"/>
        <v>0</v>
      </c>
      <c r="AP2313" s="296">
        <f t="shared" si="540"/>
        <v>0</v>
      </c>
      <c r="AQ2313" s="293">
        <f t="shared" si="541"/>
        <v>0</v>
      </c>
      <c r="AR2313" s="294">
        <f t="shared" si="542"/>
        <v>0</v>
      </c>
      <c r="AS2313" s="295">
        <f t="shared" si="543"/>
        <v>0</v>
      </c>
      <c r="AT2313" s="296">
        <f t="shared" si="544"/>
        <v>0</v>
      </c>
      <c r="AU2313" s="293">
        <f t="shared" si="545"/>
        <v>0</v>
      </c>
      <c r="AV2313" s="294">
        <f t="shared" si="546"/>
        <v>0</v>
      </c>
      <c r="AW2313" s="295">
        <f t="shared" si="547"/>
        <v>0</v>
      </c>
      <c r="AX2313" s="296">
        <f t="shared" si="548"/>
        <v>0</v>
      </c>
      <c r="AY2313" s="293">
        <f t="shared" si="549"/>
        <v>0</v>
      </c>
      <c r="AZ2313" s="294">
        <f t="shared" si="550"/>
        <v>0</v>
      </c>
      <c r="BA2313" s="295">
        <f t="shared" si="551"/>
        <v>0</v>
      </c>
      <c r="BB2313" s="296">
        <f t="shared" si="552"/>
        <v>0</v>
      </c>
      <c r="BC2313" s="293">
        <f t="shared" si="553"/>
        <v>0</v>
      </c>
      <c r="BD2313" s="294">
        <f t="shared" si="554"/>
        <v>0</v>
      </c>
      <c r="BE2313" s="295">
        <f t="shared" si="555"/>
        <v>0</v>
      </c>
      <c r="BF2313" s="296">
        <f t="shared" si="556"/>
        <v>0</v>
      </c>
      <c r="BG2313" s="293">
        <f t="shared" si="557"/>
        <v>0</v>
      </c>
      <c r="BH2313" s="294">
        <f t="shared" si="558"/>
        <v>0</v>
      </c>
      <c r="BI2313" s="295">
        <f t="shared" si="559"/>
        <v>0</v>
      </c>
      <c r="BJ2313" s="296">
        <f t="shared" si="560"/>
        <v>0</v>
      </c>
      <c r="BK2313" s="293">
        <f t="shared" si="561"/>
        <v>0</v>
      </c>
      <c r="BL2313" s="294">
        <f t="shared" si="562"/>
        <v>0</v>
      </c>
      <c r="BM2313" s="295">
        <f t="shared" si="563"/>
        <v>0</v>
      </c>
      <c r="BN2313" s="296">
        <f t="shared" si="564"/>
        <v>0</v>
      </c>
      <c r="BO2313" s="293">
        <f t="shared" si="565"/>
        <v>0</v>
      </c>
      <c r="BP2313" s="294">
        <f t="shared" si="566"/>
        <v>0</v>
      </c>
      <c r="BQ2313" s="295">
        <f t="shared" si="567"/>
        <v>0</v>
      </c>
      <c r="BR2313" s="296">
        <f t="shared" si="568"/>
        <v>0</v>
      </c>
      <c r="BS2313" s="293">
        <f t="shared" si="569"/>
        <v>0</v>
      </c>
      <c r="BT2313" s="294">
        <f t="shared" si="570"/>
        <v>0</v>
      </c>
      <c r="BU2313" s="295">
        <f t="shared" si="571"/>
        <v>0</v>
      </c>
      <c r="BV2313" s="296">
        <f t="shared" si="572"/>
        <v>0</v>
      </c>
      <c r="BW2313" s="293">
        <f t="shared" si="573"/>
        <v>0</v>
      </c>
      <c r="BX2313" s="294">
        <f t="shared" si="574"/>
        <v>0</v>
      </c>
      <c r="BY2313" s="295">
        <f t="shared" si="575"/>
        <v>0</v>
      </c>
      <c r="BZ2313" s="296">
        <f t="shared" si="576"/>
        <v>0</v>
      </c>
      <c r="CA2313" s="293">
        <f t="shared" si="577"/>
        <v>0</v>
      </c>
      <c r="CB2313" s="294">
        <f t="shared" si="578"/>
        <v>0</v>
      </c>
      <c r="CC2313" s="295">
        <f t="shared" si="579"/>
        <v>0</v>
      </c>
      <c r="CD2313" s="296">
        <f t="shared" si="580"/>
        <v>0</v>
      </c>
      <c r="CE2313" s="362">
        <f t="shared" si="581"/>
        <v>0</v>
      </c>
      <c r="CF2313" s="366">
        <f t="shared" si="582"/>
        <v>0</v>
      </c>
      <c r="CG2313" s="364">
        <f t="shared" si="583"/>
        <v>0</v>
      </c>
      <c r="CH2313" s="365">
        <f t="shared" si="584"/>
        <v>0</v>
      </c>
      <c r="CI2313" s="362">
        <f t="shared" si="585"/>
        <v>0</v>
      </c>
      <c r="CJ2313" s="366">
        <f t="shared" si="586"/>
        <v>0</v>
      </c>
      <c r="CK2313" s="364">
        <f t="shared" si="587"/>
        <v>0</v>
      </c>
      <c r="CL2313" s="365">
        <f t="shared" si="588"/>
        <v>0</v>
      </c>
      <c r="CM2313" s="362">
        <f t="shared" si="589"/>
        <v>0</v>
      </c>
      <c r="CN2313" s="366">
        <f t="shared" si="590"/>
        <v>0</v>
      </c>
      <c r="CO2313" s="364">
        <f t="shared" si="591"/>
        <v>0</v>
      </c>
      <c r="CP2313" s="365">
        <f t="shared" si="592"/>
        <v>0</v>
      </c>
      <c r="CQ2313" s="351">
        <f t="shared" si="593"/>
        <v>0</v>
      </c>
      <c r="CR2313" s="402">
        <f t="shared" si="594"/>
        <v>0</v>
      </c>
      <c r="CS2313" s="370" t="str">
        <f>IF(CR2313=0,"",
IF(SUM($CR$2285:CR2313)=1,CT2313,
IF($CR$2405&gt;SUM($CR$2285:CR2313),_xlfn.CONCAT(", ",CT2313),
IF($CR$2405=SUM($CR$2285:CR2313),_xlfn.CONCAT(" y ",CT2313)))))</f>
        <v/>
      </c>
      <c r="CT2313" s="156" t="s">
        <v>5123</v>
      </c>
      <c r="CU2313" s="402">
        <f t="shared" si="595"/>
        <v>0</v>
      </c>
      <c r="CV2313" s="370" t="str">
        <f>IF(CU2313=0,"",
IF(SUM($CU$2285:CU2313)=1,CW2313,
IF($CU$2405&gt;SUM($CU$2285:CU2313),_xlfn.CONCAT(", ",CW2313),
IF($CU$2405=SUM($CU$2285:CU2313),_xlfn.CONCAT(" y ",CW2313)))))</f>
        <v/>
      </c>
      <c r="CW2313" s="156" t="s">
        <v>5123</v>
      </c>
    </row>
    <row r="2314" spans="1:101" ht="15" customHeight="1">
      <c r="A2314" s="57"/>
      <c r="B2314" s="26"/>
      <c r="C2314" s="165" t="s">
        <v>5046</v>
      </c>
      <c r="D2314" s="884" t="str">
        <f t="shared" si="530"/>
        <v>INSTITUTO TECNOLOGICO SUPERIOR DE POZA RICA</v>
      </c>
      <c r="E2314" s="884"/>
      <c r="F2314" s="884"/>
      <c r="G2314" s="884"/>
      <c r="H2314" s="884"/>
      <c r="I2314" s="884"/>
      <c r="J2314" s="884"/>
      <c r="K2314" s="884"/>
      <c r="L2314" s="884"/>
      <c r="M2314" s="617"/>
      <c r="N2314" s="617"/>
      <c r="O2314" s="617"/>
      <c r="P2314" s="617"/>
      <c r="Q2314" s="617"/>
      <c r="R2314" s="617"/>
      <c r="S2314" s="617"/>
      <c r="T2314" s="617"/>
      <c r="U2314" s="617"/>
      <c r="V2314" s="617"/>
      <c r="W2314" s="617"/>
      <c r="X2314" s="617"/>
      <c r="Y2314" s="617"/>
      <c r="Z2314" s="617"/>
      <c r="AA2314" s="617"/>
      <c r="AB2314" s="617"/>
      <c r="AC2314" s="617"/>
      <c r="AD2314" s="617"/>
      <c r="AE2314" s="164"/>
      <c r="AF2314" s="164"/>
      <c r="AG2314" s="199">
        <f t="shared" si="531"/>
        <v>0</v>
      </c>
      <c r="AH2314" s="298">
        <f t="shared" si="532"/>
        <v>0</v>
      </c>
      <c r="AI2314" s="293">
        <f t="shared" si="533"/>
        <v>0</v>
      </c>
      <c r="AJ2314" s="294">
        <f t="shared" si="534"/>
        <v>0</v>
      </c>
      <c r="AK2314" s="295">
        <f t="shared" si="535"/>
        <v>0</v>
      </c>
      <c r="AL2314" s="296">
        <f t="shared" si="536"/>
        <v>0</v>
      </c>
      <c r="AM2314" s="293">
        <f t="shared" si="537"/>
        <v>0</v>
      </c>
      <c r="AN2314" s="294">
        <f t="shared" si="538"/>
        <v>0</v>
      </c>
      <c r="AO2314" s="295">
        <f t="shared" si="539"/>
        <v>0</v>
      </c>
      <c r="AP2314" s="296">
        <f t="shared" si="540"/>
        <v>0</v>
      </c>
      <c r="AQ2314" s="293">
        <f t="shared" si="541"/>
        <v>0</v>
      </c>
      <c r="AR2314" s="294">
        <f t="shared" si="542"/>
        <v>0</v>
      </c>
      <c r="AS2314" s="295">
        <f t="shared" si="543"/>
        <v>0</v>
      </c>
      <c r="AT2314" s="296">
        <f t="shared" si="544"/>
        <v>0</v>
      </c>
      <c r="AU2314" s="293">
        <f t="shared" si="545"/>
        <v>0</v>
      </c>
      <c r="AV2314" s="294">
        <f t="shared" si="546"/>
        <v>0</v>
      </c>
      <c r="AW2314" s="295">
        <f t="shared" si="547"/>
        <v>0</v>
      </c>
      <c r="AX2314" s="296">
        <f t="shared" si="548"/>
        <v>0</v>
      </c>
      <c r="AY2314" s="293">
        <f t="shared" si="549"/>
        <v>0</v>
      </c>
      <c r="AZ2314" s="294">
        <f t="shared" si="550"/>
        <v>0</v>
      </c>
      <c r="BA2314" s="295">
        <f t="shared" si="551"/>
        <v>0</v>
      </c>
      <c r="BB2314" s="296">
        <f t="shared" si="552"/>
        <v>0</v>
      </c>
      <c r="BC2314" s="293">
        <f t="shared" si="553"/>
        <v>0</v>
      </c>
      <c r="BD2314" s="294">
        <f t="shared" si="554"/>
        <v>0</v>
      </c>
      <c r="BE2314" s="295">
        <f t="shared" si="555"/>
        <v>0</v>
      </c>
      <c r="BF2314" s="296">
        <f t="shared" si="556"/>
        <v>0</v>
      </c>
      <c r="BG2314" s="293">
        <f t="shared" si="557"/>
        <v>0</v>
      </c>
      <c r="BH2314" s="294">
        <f t="shared" si="558"/>
        <v>0</v>
      </c>
      <c r="BI2314" s="295">
        <f t="shared" si="559"/>
        <v>0</v>
      </c>
      <c r="BJ2314" s="296">
        <f t="shared" si="560"/>
        <v>0</v>
      </c>
      <c r="BK2314" s="293">
        <f t="shared" si="561"/>
        <v>0</v>
      </c>
      <c r="BL2314" s="294">
        <f t="shared" si="562"/>
        <v>0</v>
      </c>
      <c r="BM2314" s="295">
        <f t="shared" si="563"/>
        <v>0</v>
      </c>
      <c r="BN2314" s="296">
        <f t="shared" si="564"/>
        <v>0</v>
      </c>
      <c r="BO2314" s="293">
        <f t="shared" si="565"/>
        <v>0</v>
      </c>
      <c r="BP2314" s="294">
        <f t="shared" si="566"/>
        <v>0</v>
      </c>
      <c r="BQ2314" s="295">
        <f t="shared" si="567"/>
        <v>0</v>
      </c>
      <c r="BR2314" s="296">
        <f t="shared" si="568"/>
        <v>0</v>
      </c>
      <c r="BS2314" s="293">
        <f t="shared" si="569"/>
        <v>0</v>
      </c>
      <c r="BT2314" s="294">
        <f t="shared" si="570"/>
        <v>0</v>
      </c>
      <c r="BU2314" s="295">
        <f t="shared" si="571"/>
        <v>0</v>
      </c>
      <c r="BV2314" s="296">
        <f t="shared" si="572"/>
        <v>0</v>
      </c>
      <c r="BW2314" s="293">
        <f t="shared" si="573"/>
        <v>0</v>
      </c>
      <c r="BX2314" s="294">
        <f t="shared" si="574"/>
        <v>0</v>
      </c>
      <c r="BY2314" s="295">
        <f t="shared" si="575"/>
        <v>0</v>
      </c>
      <c r="BZ2314" s="296">
        <f t="shared" si="576"/>
        <v>0</v>
      </c>
      <c r="CA2314" s="293">
        <f t="shared" si="577"/>
        <v>0</v>
      </c>
      <c r="CB2314" s="294">
        <f t="shared" si="578"/>
        <v>0</v>
      </c>
      <c r="CC2314" s="295">
        <f t="shared" si="579"/>
        <v>0</v>
      </c>
      <c r="CD2314" s="296">
        <f t="shared" si="580"/>
        <v>0</v>
      </c>
      <c r="CE2314" s="362">
        <f t="shared" si="581"/>
        <v>0</v>
      </c>
      <c r="CF2314" s="366">
        <f t="shared" si="582"/>
        <v>0</v>
      </c>
      <c r="CG2314" s="364">
        <f t="shared" si="583"/>
        <v>0</v>
      </c>
      <c r="CH2314" s="365">
        <f t="shared" si="584"/>
        <v>0</v>
      </c>
      <c r="CI2314" s="362">
        <f t="shared" si="585"/>
        <v>0</v>
      </c>
      <c r="CJ2314" s="366">
        <f t="shared" si="586"/>
        <v>0</v>
      </c>
      <c r="CK2314" s="364">
        <f t="shared" si="587"/>
        <v>0</v>
      </c>
      <c r="CL2314" s="365">
        <f t="shared" si="588"/>
        <v>0</v>
      </c>
      <c r="CM2314" s="362">
        <f t="shared" si="589"/>
        <v>0</v>
      </c>
      <c r="CN2314" s="366">
        <f t="shared" si="590"/>
        <v>0</v>
      </c>
      <c r="CO2314" s="364">
        <f t="shared" si="591"/>
        <v>0</v>
      </c>
      <c r="CP2314" s="365">
        <f t="shared" si="592"/>
        <v>0</v>
      </c>
      <c r="CQ2314" s="351">
        <f t="shared" si="593"/>
        <v>0</v>
      </c>
      <c r="CR2314" s="402">
        <f t="shared" si="594"/>
        <v>0</v>
      </c>
      <c r="CS2314" s="370" t="str">
        <f>IF(CR2314=0,"",
IF(SUM($CR$2285:CR2314)=1,CT2314,
IF($CR$2405&gt;SUM($CR$2285:CR2314),_xlfn.CONCAT(", ",CT2314),
IF($CR$2405=SUM($CR$2285:CR2314),_xlfn.CONCAT(" y ",CT2314)))))</f>
        <v/>
      </c>
      <c r="CT2314" s="156" t="s">
        <v>5124</v>
      </c>
      <c r="CU2314" s="402">
        <f t="shared" si="595"/>
        <v>0</v>
      </c>
      <c r="CV2314" s="370" t="str">
        <f>IF(CU2314=0,"",
IF(SUM($CU$2285:CU2314)=1,CW2314,
IF($CU$2405&gt;SUM($CU$2285:CU2314),_xlfn.CONCAT(", ",CW2314),
IF($CU$2405=SUM($CU$2285:CU2314),_xlfn.CONCAT(" y ",CW2314)))))</f>
        <v/>
      </c>
      <c r="CW2314" s="156" t="s">
        <v>5124</v>
      </c>
    </row>
    <row r="2315" spans="1:101" ht="15" customHeight="1">
      <c r="A2315" s="57"/>
      <c r="B2315" s="26"/>
      <c r="C2315" s="165" t="s">
        <v>5047</v>
      </c>
      <c r="D2315" s="884" t="str">
        <f t="shared" si="530"/>
        <v>INSTITUTO TECNOLOGICO SUPERIOR DE XALAPA</v>
      </c>
      <c r="E2315" s="884"/>
      <c r="F2315" s="884"/>
      <c r="G2315" s="884"/>
      <c r="H2315" s="884"/>
      <c r="I2315" s="884"/>
      <c r="J2315" s="884"/>
      <c r="K2315" s="884"/>
      <c r="L2315" s="884"/>
      <c r="M2315" s="617"/>
      <c r="N2315" s="617"/>
      <c r="O2315" s="617"/>
      <c r="P2315" s="617"/>
      <c r="Q2315" s="617"/>
      <c r="R2315" s="617"/>
      <c r="S2315" s="617"/>
      <c r="T2315" s="617"/>
      <c r="U2315" s="617"/>
      <c r="V2315" s="617"/>
      <c r="W2315" s="617"/>
      <c r="X2315" s="617"/>
      <c r="Y2315" s="617"/>
      <c r="Z2315" s="617"/>
      <c r="AA2315" s="617"/>
      <c r="AB2315" s="617"/>
      <c r="AC2315" s="617"/>
      <c r="AD2315" s="617"/>
      <c r="AE2315" s="164"/>
      <c r="AF2315" s="164"/>
      <c r="AG2315" s="199">
        <f t="shared" si="531"/>
        <v>0</v>
      </c>
      <c r="AH2315" s="298">
        <f t="shared" si="532"/>
        <v>0</v>
      </c>
      <c r="AI2315" s="293">
        <f t="shared" si="533"/>
        <v>0</v>
      </c>
      <c r="AJ2315" s="294">
        <f t="shared" si="534"/>
        <v>0</v>
      </c>
      <c r="AK2315" s="295">
        <f t="shared" si="535"/>
        <v>0</v>
      </c>
      <c r="AL2315" s="296">
        <f t="shared" si="536"/>
        <v>0</v>
      </c>
      <c r="AM2315" s="293">
        <f t="shared" si="537"/>
        <v>0</v>
      </c>
      <c r="AN2315" s="294">
        <f t="shared" si="538"/>
        <v>0</v>
      </c>
      <c r="AO2315" s="295">
        <f t="shared" si="539"/>
        <v>0</v>
      </c>
      <c r="AP2315" s="296">
        <f t="shared" si="540"/>
        <v>0</v>
      </c>
      <c r="AQ2315" s="293">
        <f t="shared" si="541"/>
        <v>0</v>
      </c>
      <c r="AR2315" s="294">
        <f t="shared" si="542"/>
        <v>0</v>
      </c>
      <c r="AS2315" s="295">
        <f t="shared" si="543"/>
        <v>0</v>
      </c>
      <c r="AT2315" s="296">
        <f t="shared" si="544"/>
        <v>0</v>
      </c>
      <c r="AU2315" s="293">
        <f t="shared" si="545"/>
        <v>0</v>
      </c>
      <c r="AV2315" s="294">
        <f t="shared" si="546"/>
        <v>0</v>
      </c>
      <c r="AW2315" s="295">
        <f t="shared" si="547"/>
        <v>0</v>
      </c>
      <c r="AX2315" s="296">
        <f t="shared" si="548"/>
        <v>0</v>
      </c>
      <c r="AY2315" s="293">
        <f t="shared" si="549"/>
        <v>0</v>
      </c>
      <c r="AZ2315" s="294">
        <f t="shared" si="550"/>
        <v>0</v>
      </c>
      <c r="BA2315" s="295">
        <f t="shared" si="551"/>
        <v>0</v>
      </c>
      <c r="BB2315" s="296">
        <f t="shared" si="552"/>
        <v>0</v>
      </c>
      <c r="BC2315" s="293">
        <f t="shared" si="553"/>
        <v>0</v>
      </c>
      <c r="BD2315" s="294">
        <f t="shared" si="554"/>
        <v>0</v>
      </c>
      <c r="BE2315" s="295">
        <f t="shared" si="555"/>
        <v>0</v>
      </c>
      <c r="BF2315" s="296">
        <f t="shared" si="556"/>
        <v>0</v>
      </c>
      <c r="BG2315" s="293">
        <f t="shared" si="557"/>
        <v>0</v>
      </c>
      <c r="BH2315" s="294">
        <f t="shared" si="558"/>
        <v>0</v>
      </c>
      <c r="BI2315" s="295">
        <f t="shared" si="559"/>
        <v>0</v>
      </c>
      <c r="BJ2315" s="296">
        <f t="shared" si="560"/>
        <v>0</v>
      </c>
      <c r="BK2315" s="293">
        <f t="shared" si="561"/>
        <v>0</v>
      </c>
      <c r="BL2315" s="294">
        <f t="shared" si="562"/>
        <v>0</v>
      </c>
      <c r="BM2315" s="295">
        <f t="shared" si="563"/>
        <v>0</v>
      </c>
      <c r="BN2315" s="296">
        <f t="shared" si="564"/>
        <v>0</v>
      </c>
      <c r="BO2315" s="293">
        <f t="shared" si="565"/>
        <v>0</v>
      </c>
      <c r="BP2315" s="294">
        <f t="shared" si="566"/>
        <v>0</v>
      </c>
      <c r="BQ2315" s="295">
        <f t="shared" si="567"/>
        <v>0</v>
      </c>
      <c r="BR2315" s="296">
        <f t="shared" si="568"/>
        <v>0</v>
      </c>
      <c r="BS2315" s="293">
        <f t="shared" si="569"/>
        <v>0</v>
      </c>
      <c r="BT2315" s="294">
        <f t="shared" si="570"/>
        <v>0</v>
      </c>
      <c r="BU2315" s="295">
        <f t="shared" si="571"/>
        <v>0</v>
      </c>
      <c r="BV2315" s="296">
        <f t="shared" si="572"/>
        <v>0</v>
      </c>
      <c r="BW2315" s="293">
        <f t="shared" si="573"/>
        <v>0</v>
      </c>
      <c r="BX2315" s="294">
        <f t="shared" si="574"/>
        <v>0</v>
      </c>
      <c r="BY2315" s="295">
        <f t="shared" si="575"/>
        <v>0</v>
      </c>
      <c r="BZ2315" s="296">
        <f t="shared" si="576"/>
        <v>0</v>
      </c>
      <c r="CA2315" s="293">
        <f t="shared" si="577"/>
        <v>0</v>
      </c>
      <c r="CB2315" s="294">
        <f t="shared" si="578"/>
        <v>0</v>
      </c>
      <c r="CC2315" s="295">
        <f t="shared" si="579"/>
        <v>0</v>
      </c>
      <c r="CD2315" s="296">
        <f t="shared" si="580"/>
        <v>0</v>
      </c>
      <c r="CE2315" s="362">
        <f t="shared" si="581"/>
        <v>0</v>
      </c>
      <c r="CF2315" s="366">
        <f t="shared" si="582"/>
        <v>0</v>
      </c>
      <c r="CG2315" s="364">
        <f t="shared" si="583"/>
        <v>0</v>
      </c>
      <c r="CH2315" s="365">
        <f t="shared" si="584"/>
        <v>0</v>
      </c>
      <c r="CI2315" s="362">
        <f t="shared" si="585"/>
        <v>0</v>
      </c>
      <c r="CJ2315" s="366">
        <f t="shared" si="586"/>
        <v>0</v>
      </c>
      <c r="CK2315" s="364">
        <f t="shared" si="587"/>
        <v>0</v>
      </c>
      <c r="CL2315" s="365">
        <f t="shared" si="588"/>
        <v>0</v>
      </c>
      <c r="CM2315" s="362">
        <f t="shared" si="589"/>
        <v>0</v>
      </c>
      <c r="CN2315" s="366">
        <f t="shared" si="590"/>
        <v>0</v>
      </c>
      <c r="CO2315" s="364">
        <f t="shared" si="591"/>
        <v>0</v>
      </c>
      <c r="CP2315" s="365">
        <f t="shared" si="592"/>
        <v>0</v>
      </c>
      <c r="CQ2315" s="351">
        <f t="shared" si="593"/>
        <v>0</v>
      </c>
      <c r="CR2315" s="402">
        <f t="shared" si="594"/>
        <v>0</v>
      </c>
      <c r="CS2315" s="370" t="str">
        <f>IF(CR2315=0,"",
IF(SUM($CR$2285:CR2315)=1,CT2315,
IF($CR$2405&gt;SUM($CR$2285:CR2315),_xlfn.CONCAT(", ",CT2315),
IF($CR$2405=SUM($CR$2285:CR2315),_xlfn.CONCAT(" y ",CT2315)))))</f>
        <v/>
      </c>
      <c r="CT2315" s="156" t="s">
        <v>5125</v>
      </c>
      <c r="CU2315" s="402">
        <f t="shared" si="595"/>
        <v>0</v>
      </c>
      <c r="CV2315" s="370" t="str">
        <f>IF(CU2315=0,"",
IF(SUM($CU$2285:CU2315)=1,CW2315,
IF($CU$2405&gt;SUM($CU$2285:CU2315),_xlfn.CONCAT(", ",CW2315),
IF($CU$2405=SUM($CU$2285:CU2315),_xlfn.CONCAT(" y ",CW2315)))))</f>
        <v/>
      </c>
      <c r="CW2315" s="156" t="s">
        <v>5125</v>
      </c>
    </row>
    <row r="2316" spans="1:101" ht="15" customHeight="1">
      <c r="A2316" s="57"/>
      <c r="B2316" s="26"/>
      <c r="C2316" s="165" t="s">
        <v>5048</v>
      </c>
      <c r="D2316" s="884" t="str">
        <f t="shared" si="530"/>
        <v>INSTITUTO TECNOLOGICO SUPERIOR DE COATZACOALCOS</v>
      </c>
      <c r="E2316" s="884"/>
      <c r="F2316" s="884"/>
      <c r="G2316" s="884"/>
      <c r="H2316" s="884"/>
      <c r="I2316" s="884"/>
      <c r="J2316" s="884"/>
      <c r="K2316" s="884"/>
      <c r="L2316" s="884"/>
      <c r="M2316" s="617"/>
      <c r="N2316" s="617"/>
      <c r="O2316" s="617"/>
      <c r="P2316" s="617"/>
      <c r="Q2316" s="617"/>
      <c r="R2316" s="617"/>
      <c r="S2316" s="617"/>
      <c r="T2316" s="617"/>
      <c r="U2316" s="617"/>
      <c r="V2316" s="617"/>
      <c r="W2316" s="617"/>
      <c r="X2316" s="617"/>
      <c r="Y2316" s="617"/>
      <c r="Z2316" s="617"/>
      <c r="AA2316" s="617"/>
      <c r="AB2316" s="617"/>
      <c r="AC2316" s="617"/>
      <c r="AD2316" s="617"/>
      <c r="AE2316" s="164"/>
      <c r="AF2316" s="164"/>
      <c r="AG2316" s="199">
        <f t="shared" si="531"/>
        <v>0</v>
      </c>
      <c r="AH2316" s="298">
        <f t="shared" si="532"/>
        <v>0</v>
      </c>
      <c r="AI2316" s="293">
        <f t="shared" si="533"/>
        <v>0</v>
      </c>
      <c r="AJ2316" s="294">
        <f t="shared" si="534"/>
        <v>0</v>
      </c>
      <c r="AK2316" s="295">
        <f t="shared" si="535"/>
        <v>0</v>
      </c>
      <c r="AL2316" s="296">
        <f t="shared" si="536"/>
        <v>0</v>
      </c>
      <c r="AM2316" s="293">
        <f t="shared" si="537"/>
        <v>0</v>
      </c>
      <c r="AN2316" s="294">
        <f t="shared" si="538"/>
        <v>0</v>
      </c>
      <c r="AO2316" s="295">
        <f t="shared" si="539"/>
        <v>0</v>
      </c>
      <c r="AP2316" s="296">
        <f t="shared" si="540"/>
        <v>0</v>
      </c>
      <c r="AQ2316" s="293">
        <f t="shared" si="541"/>
        <v>0</v>
      </c>
      <c r="AR2316" s="294">
        <f t="shared" si="542"/>
        <v>0</v>
      </c>
      <c r="AS2316" s="295">
        <f t="shared" si="543"/>
        <v>0</v>
      </c>
      <c r="AT2316" s="296">
        <f t="shared" si="544"/>
        <v>0</v>
      </c>
      <c r="AU2316" s="293">
        <f t="shared" si="545"/>
        <v>0</v>
      </c>
      <c r="AV2316" s="294">
        <f t="shared" si="546"/>
        <v>0</v>
      </c>
      <c r="AW2316" s="295">
        <f t="shared" si="547"/>
        <v>0</v>
      </c>
      <c r="AX2316" s="296">
        <f t="shared" si="548"/>
        <v>0</v>
      </c>
      <c r="AY2316" s="293">
        <f t="shared" si="549"/>
        <v>0</v>
      </c>
      <c r="AZ2316" s="294">
        <f t="shared" si="550"/>
        <v>0</v>
      </c>
      <c r="BA2316" s="295">
        <f t="shared" si="551"/>
        <v>0</v>
      </c>
      <c r="BB2316" s="296">
        <f t="shared" si="552"/>
        <v>0</v>
      </c>
      <c r="BC2316" s="293">
        <f t="shared" si="553"/>
        <v>0</v>
      </c>
      <c r="BD2316" s="294">
        <f t="shared" si="554"/>
        <v>0</v>
      </c>
      <c r="BE2316" s="295">
        <f t="shared" si="555"/>
        <v>0</v>
      </c>
      <c r="BF2316" s="296">
        <f t="shared" si="556"/>
        <v>0</v>
      </c>
      <c r="BG2316" s="293">
        <f t="shared" si="557"/>
        <v>0</v>
      </c>
      <c r="BH2316" s="294">
        <f t="shared" si="558"/>
        <v>0</v>
      </c>
      <c r="BI2316" s="295">
        <f t="shared" si="559"/>
        <v>0</v>
      </c>
      <c r="BJ2316" s="296">
        <f t="shared" si="560"/>
        <v>0</v>
      </c>
      <c r="BK2316" s="293">
        <f t="shared" si="561"/>
        <v>0</v>
      </c>
      <c r="BL2316" s="294">
        <f t="shared" si="562"/>
        <v>0</v>
      </c>
      <c r="BM2316" s="295">
        <f t="shared" si="563"/>
        <v>0</v>
      </c>
      <c r="BN2316" s="296">
        <f t="shared" si="564"/>
        <v>0</v>
      </c>
      <c r="BO2316" s="293">
        <f t="shared" si="565"/>
        <v>0</v>
      </c>
      <c r="BP2316" s="294">
        <f t="shared" si="566"/>
        <v>0</v>
      </c>
      <c r="BQ2316" s="295">
        <f t="shared" si="567"/>
        <v>0</v>
      </c>
      <c r="BR2316" s="296">
        <f t="shared" si="568"/>
        <v>0</v>
      </c>
      <c r="BS2316" s="293">
        <f t="shared" si="569"/>
        <v>0</v>
      </c>
      <c r="BT2316" s="294">
        <f t="shared" si="570"/>
        <v>0</v>
      </c>
      <c r="BU2316" s="295">
        <f t="shared" si="571"/>
        <v>0</v>
      </c>
      <c r="BV2316" s="296">
        <f t="shared" si="572"/>
        <v>0</v>
      </c>
      <c r="BW2316" s="293">
        <f t="shared" si="573"/>
        <v>0</v>
      </c>
      <c r="BX2316" s="294">
        <f t="shared" si="574"/>
        <v>0</v>
      </c>
      <c r="BY2316" s="295">
        <f t="shared" si="575"/>
        <v>0</v>
      </c>
      <c r="BZ2316" s="296">
        <f t="shared" si="576"/>
        <v>0</v>
      </c>
      <c r="CA2316" s="293">
        <f t="shared" si="577"/>
        <v>0</v>
      </c>
      <c r="CB2316" s="294">
        <f t="shared" si="578"/>
        <v>0</v>
      </c>
      <c r="CC2316" s="295">
        <f t="shared" si="579"/>
        <v>0</v>
      </c>
      <c r="CD2316" s="296">
        <f t="shared" si="580"/>
        <v>0</v>
      </c>
      <c r="CE2316" s="362">
        <f t="shared" si="581"/>
        <v>0</v>
      </c>
      <c r="CF2316" s="366">
        <f t="shared" si="582"/>
        <v>0</v>
      </c>
      <c r="CG2316" s="364">
        <f t="shared" si="583"/>
        <v>0</v>
      </c>
      <c r="CH2316" s="365">
        <f t="shared" si="584"/>
        <v>0</v>
      </c>
      <c r="CI2316" s="362">
        <f t="shared" si="585"/>
        <v>0</v>
      </c>
      <c r="CJ2316" s="366">
        <f t="shared" si="586"/>
        <v>0</v>
      </c>
      <c r="CK2316" s="364">
        <f t="shared" si="587"/>
        <v>0</v>
      </c>
      <c r="CL2316" s="365">
        <f t="shared" si="588"/>
        <v>0</v>
      </c>
      <c r="CM2316" s="362">
        <f t="shared" si="589"/>
        <v>0</v>
      </c>
      <c r="CN2316" s="366">
        <f t="shared" si="590"/>
        <v>0</v>
      </c>
      <c r="CO2316" s="364">
        <f t="shared" si="591"/>
        <v>0</v>
      </c>
      <c r="CP2316" s="365">
        <f t="shared" si="592"/>
        <v>0</v>
      </c>
      <c r="CQ2316" s="351">
        <f t="shared" si="593"/>
        <v>0</v>
      </c>
      <c r="CR2316" s="402">
        <f t="shared" si="594"/>
        <v>0</v>
      </c>
      <c r="CS2316" s="370" t="str">
        <f>IF(CR2316=0,"",
IF(SUM($CR$2285:CR2316)=1,CT2316,
IF($CR$2405&gt;SUM($CR$2285:CR2316),_xlfn.CONCAT(", ",CT2316),
IF($CR$2405=SUM($CR$2285:CR2316),_xlfn.CONCAT(" y ",CT2316)))))</f>
        <v/>
      </c>
      <c r="CT2316" s="156" t="s">
        <v>5126</v>
      </c>
      <c r="CU2316" s="402">
        <f t="shared" si="595"/>
        <v>0</v>
      </c>
      <c r="CV2316" s="370" t="str">
        <f>IF(CU2316=0,"",
IF(SUM($CU$2285:CU2316)=1,CW2316,
IF($CU$2405&gt;SUM($CU$2285:CU2316),_xlfn.CONCAT(", ",CW2316),
IF($CU$2405=SUM($CU$2285:CU2316),_xlfn.CONCAT(" y ",CW2316)))))</f>
        <v/>
      </c>
      <c r="CW2316" s="156" t="s">
        <v>5126</v>
      </c>
    </row>
    <row r="2317" spans="1:101" ht="15" customHeight="1">
      <c r="A2317" s="57"/>
      <c r="B2317" s="26"/>
      <c r="C2317" s="165" t="s">
        <v>5049</v>
      </c>
      <c r="D2317" s="884" t="str">
        <f t="shared" si="530"/>
        <v>INSTITUTO TECNOLOGICO SUPERIOR DE TIERRA BLANCA</v>
      </c>
      <c r="E2317" s="884"/>
      <c r="F2317" s="884"/>
      <c r="G2317" s="884"/>
      <c r="H2317" s="884"/>
      <c r="I2317" s="884"/>
      <c r="J2317" s="884"/>
      <c r="K2317" s="884"/>
      <c r="L2317" s="884"/>
      <c r="M2317" s="617"/>
      <c r="N2317" s="617"/>
      <c r="O2317" s="617"/>
      <c r="P2317" s="617"/>
      <c r="Q2317" s="617"/>
      <c r="R2317" s="617"/>
      <c r="S2317" s="617"/>
      <c r="T2317" s="617"/>
      <c r="U2317" s="617"/>
      <c r="V2317" s="617"/>
      <c r="W2317" s="617"/>
      <c r="X2317" s="617"/>
      <c r="Y2317" s="617"/>
      <c r="Z2317" s="617"/>
      <c r="AA2317" s="617"/>
      <c r="AB2317" s="617"/>
      <c r="AC2317" s="617"/>
      <c r="AD2317" s="617"/>
      <c r="AE2317" s="164"/>
      <c r="AF2317" s="164"/>
      <c r="AG2317" s="199">
        <f t="shared" si="531"/>
        <v>0</v>
      </c>
      <c r="AH2317" s="298">
        <f t="shared" si="532"/>
        <v>0</v>
      </c>
      <c r="AI2317" s="293">
        <f t="shared" si="533"/>
        <v>0</v>
      </c>
      <c r="AJ2317" s="294">
        <f t="shared" si="534"/>
        <v>0</v>
      </c>
      <c r="AK2317" s="295">
        <f t="shared" si="535"/>
        <v>0</v>
      </c>
      <c r="AL2317" s="296">
        <f t="shared" si="536"/>
        <v>0</v>
      </c>
      <c r="AM2317" s="293">
        <f t="shared" si="537"/>
        <v>0</v>
      </c>
      <c r="AN2317" s="294">
        <f t="shared" si="538"/>
        <v>0</v>
      </c>
      <c r="AO2317" s="295">
        <f t="shared" si="539"/>
        <v>0</v>
      </c>
      <c r="AP2317" s="296">
        <f t="shared" si="540"/>
        <v>0</v>
      </c>
      <c r="AQ2317" s="293">
        <f t="shared" si="541"/>
        <v>0</v>
      </c>
      <c r="AR2317" s="294">
        <f t="shared" si="542"/>
        <v>0</v>
      </c>
      <c r="AS2317" s="295">
        <f t="shared" si="543"/>
        <v>0</v>
      </c>
      <c r="AT2317" s="296">
        <f t="shared" si="544"/>
        <v>0</v>
      </c>
      <c r="AU2317" s="293">
        <f t="shared" si="545"/>
        <v>0</v>
      </c>
      <c r="AV2317" s="294">
        <f t="shared" si="546"/>
        <v>0</v>
      </c>
      <c r="AW2317" s="295">
        <f t="shared" si="547"/>
        <v>0</v>
      </c>
      <c r="AX2317" s="296">
        <f t="shared" si="548"/>
        <v>0</v>
      </c>
      <c r="AY2317" s="293">
        <f t="shared" si="549"/>
        <v>0</v>
      </c>
      <c r="AZ2317" s="294">
        <f t="shared" si="550"/>
        <v>0</v>
      </c>
      <c r="BA2317" s="295">
        <f t="shared" si="551"/>
        <v>0</v>
      </c>
      <c r="BB2317" s="296">
        <f t="shared" si="552"/>
        <v>0</v>
      </c>
      <c r="BC2317" s="293">
        <f t="shared" si="553"/>
        <v>0</v>
      </c>
      <c r="BD2317" s="294">
        <f t="shared" si="554"/>
        <v>0</v>
      </c>
      <c r="BE2317" s="295">
        <f t="shared" si="555"/>
        <v>0</v>
      </c>
      <c r="BF2317" s="296">
        <f t="shared" si="556"/>
        <v>0</v>
      </c>
      <c r="BG2317" s="293">
        <f t="shared" si="557"/>
        <v>0</v>
      </c>
      <c r="BH2317" s="294">
        <f t="shared" si="558"/>
        <v>0</v>
      </c>
      <c r="BI2317" s="295">
        <f t="shared" si="559"/>
        <v>0</v>
      </c>
      <c r="BJ2317" s="296">
        <f t="shared" si="560"/>
        <v>0</v>
      </c>
      <c r="BK2317" s="293">
        <f t="shared" si="561"/>
        <v>0</v>
      </c>
      <c r="BL2317" s="294">
        <f t="shared" si="562"/>
        <v>0</v>
      </c>
      <c r="BM2317" s="295">
        <f t="shared" si="563"/>
        <v>0</v>
      </c>
      <c r="BN2317" s="296">
        <f t="shared" si="564"/>
        <v>0</v>
      </c>
      <c r="BO2317" s="293">
        <f t="shared" si="565"/>
        <v>0</v>
      </c>
      <c r="BP2317" s="294">
        <f t="shared" si="566"/>
        <v>0</v>
      </c>
      <c r="BQ2317" s="295">
        <f t="shared" si="567"/>
        <v>0</v>
      </c>
      <c r="BR2317" s="296">
        <f t="shared" si="568"/>
        <v>0</v>
      </c>
      <c r="BS2317" s="293">
        <f t="shared" si="569"/>
        <v>0</v>
      </c>
      <c r="BT2317" s="294">
        <f t="shared" si="570"/>
        <v>0</v>
      </c>
      <c r="BU2317" s="295">
        <f t="shared" si="571"/>
        <v>0</v>
      </c>
      <c r="BV2317" s="296">
        <f t="shared" si="572"/>
        <v>0</v>
      </c>
      <c r="BW2317" s="293">
        <f t="shared" si="573"/>
        <v>0</v>
      </c>
      <c r="BX2317" s="294">
        <f t="shared" si="574"/>
        <v>0</v>
      </c>
      <c r="BY2317" s="295">
        <f t="shared" si="575"/>
        <v>0</v>
      </c>
      <c r="BZ2317" s="296">
        <f t="shared" si="576"/>
        <v>0</v>
      </c>
      <c r="CA2317" s="293">
        <f t="shared" si="577"/>
        <v>0</v>
      </c>
      <c r="CB2317" s="294">
        <f t="shared" si="578"/>
        <v>0</v>
      </c>
      <c r="CC2317" s="295">
        <f t="shared" si="579"/>
        <v>0</v>
      </c>
      <c r="CD2317" s="296">
        <f t="shared" si="580"/>
        <v>0</v>
      </c>
      <c r="CE2317" s="362">
        <f t="shared" si="581"/>
        <v>0</v>
      </c>
      <c r="CF2317" s="366">
        <f t="shared" si="582"/>
        <v>0</v>
      </c>
      <c r="CG2317" s="364">
        <f t="shared" si="583"/>
        <v>0</v>
      </c>
      <c r="CH2317" s="365">
        <f t="shared" si="584"/>
        <v>0</v>
      </c>
      <c r="CI2317" s="362">
        <f t="shared" si="585"/>
        <v>0</v>
      </c>
      <c r="CJ2317" s="366">
        <f t="shared" si="586"/>
        <v>0</v>
      </c>
      <c r="CK2317" s="364">
        <f t="shared" si="587"/>
        <v>0</v>
      </c>
      <c r="CL2317" s="365">
        <f t="shared" si="588"/>
        <v>0</v>
      </c>
      <c r="CM2317" s="362">
        <f t="shared" si="589"/>
        <v>0</v>
      </c>
      <c r="CN2317" s="366">
        <f t="shared" si="590"/>
        <v>0</v>
      </c>
      <c r="CO2317" s="364">
        <f t="shared" si="591"/>
        <v>0</v>
      </c>
      <c r="CP2317" s="365">
        <f t="shared" si="592"/>
        <v>0</v>
      </c>
      <c r="CQ2317" s="351">
        <f t="shared" si="593"/>
        <v>0</v>
      </c>
      <c r="CR2317" s="402">
        <f t="shared" si="594"/>
        <v>0</v>
      </c>
      <c r="CS2317" s="370" t="str">
        <f>IF(CR2317=0,"",
IF(SUM($CR$2285:CR2317)=1,CT2317,
IF($CR$2405&gt;SUM($CR$2285:CR2317),_xlfn.CONCAT(", ",CT2317),
IF($CR$2405=SUM($CR$2285:CR2317),_xlfn.CONCAT(" y ",CT2317)))))</f>
        <v/>
      </c>
      <c r="CT2317" s="156" t="s">
        <v>5127</v>
      </c>
      <c r="CU2317" s="402">
        <f t="shared" si="595"/>
        <v>0</v>
      </c>
      <c r="CV2317" s="370" t="str">
        <f>IF(CU2317=0,"",
IF(SUM($CU$2285:CU2317)=1,CW2317,
IF($CU$2405&gt;SUM($CU$2285:CU2317),_xlfn.CONCAT(", ",CW2317),
IF($CU$2405=SUM($CU$2285:CU2317),_xlfn.CONCAT(" y ",CW2317)))))</f>
        <v/>
      </c>
      <c r="CW2317" s="156" t="s">
        <v>5127</v>
      </c>
    </row>
    <row r="2318" spans="1:101" ht="15" customHeight="1">
      <c r="A2318" s="57"/>
      <c r="B2318" s="26"/>
      <c r="C2318" s="165" t="s">
        <v>5050</v>
      </c>
      <c r="D2318" s="884" t="str">
        <f t="shared" si="530"/>
        <v>INSTITUTO TECNOLOGICO SUPERIOR DE ALAMO</v>
      </c>
      <c r="E2318" s="884"/>
      <c r="F2318" s="884"/>
      <c r="G2318" s="884"/>
      <c r="H2318" s="884"/>
      <c r="I2318" s="884"/>
      <c r="J2318" s="884"/>
      <c r="K2318" s="884"/>
      <c r="L2318" s="884"/>
      <c r="M2318" s="617"/>
      <c r="N2318" s="617"/>
      <c r="O2318" s="617"/>
      <c r="P2318" s="617"/>
      <c r="Q2318" s="617"/>
      <c r="R2318" s="617"/>
      <c r="S2318" s="617"/>
      <c r="T2318" s="617"/>
      <c r="U2318" s="617"/>
      <c r="V2318" s="617"/>
      <c r="W2318" s="617"/>
      <c r="X2318" s="617"/>
      <c r="Y2318" s="617"/>
      <c r="Z2318" s="617"/>
      <c r="AA2318" s="617"/>
      <c r="AB2318" s="617"/>
      <c r="AC2318" s="617"/>
      <c r="AD2318" s="617"/>
      <c r="AE2318" s="164"/>
      <c r="AF2318" s="164"/>
      <c r="AG2318" s="199">
        <f t="shared" si="531"/>
        <v>0</v>
      </c>
      <c r="AH2318" s="298">
        <f t="shared" si="532"/>
        <v>0</v>
      </c>
      <c r="AI2318" s="293">
        <f t="shared" si="533"/>
        <v>0</v>
      </c>
      <c r="AJ2318" s="294">
        <f t="shared" si="534"/>
        <v>0</v>
      </c>
      <c r="AK2318" s="295">
        <f t="shared" si="535"/>
        <v>0</v>
      </c>
      <c r="AL2318" s="296">
        <f t="shared" si="536"/>
        <v>0</v>
      </c>
      <c r="AM2318" s="293">
        <f t="shared" si="537"/>
        <v>0</v>
      </c>
      <c r="AN2318" s="294">
        <f t="shared" si="538"/>
        <v>0</v>
      </c>
      <c r="AO2318" s="295">
        <f t="shared" si="539"/>
        <v>0</v>
      </c>
      <c r="AP2318" s="296">
        <f t="shared" si="540"/>
        <v>0</v>
      </c>
      <c r="AQ2318" s="293">
        <f t="shared" si="541"/>
        <v>0</v>
      </c>
      <c r="AR2318" s="294">
        <f t="shared" si="542"/>
        <v>0</v>
      </c>
      <c r="AS2318" s="295">
        <f t="shared" si="543"/>
        <v>0</v>
      </c>
      <c r="AT2318" s="296">
        <f t="shared" si="544"/>
        <v>0</v>
      </c>
      <c r="AU2318" s="293">
        <f t="shared" si="545"/>
        <v>0</v>
      </c>
      <c r="AV2318" s="294">
        <f t="shared" si="546"/>
        <v>0</v>
      </c>
      <c r="AW2318" s="295">
        <f t="shared" si="547"/>
        <v>0</v>
      </c>
      <c r="AX2318" s="296">
        <f t="shared" si="548"/>
        <v>0</v>
      </c>
      <c r="AY2318" s="293">
        <f t="shared" si="549"/>
        <v>0</v>
      </c>
      <c r="AZ2318" s="294">
        <f t="shared" si="550"/>
        <v>0</v>
      </c>
      <c r="BA2318" s="295">
        <f t="shared" si="551"/>
        <v>0</v>
      </c>
      <c r="BB2318" s="296">
        <f t="shared" si="552"/>
        <v>0</v>
      </c>
      <c r="BC2318" s="293">
        <f t="shared" si="553"/>
        <v>0</v>
      </c>
      <c r="BD2318" s="294">
        <f t="shared" si="554"/>
        <v>0</v>
      </c>
      <c r="BE2318" s="295">
        <f t="shared" si="555"/>
        <v>0</v>
      </c>
      <c r="BF2318" s="296">
        <f t="shared" si="556"/>
        <v>0</v>
      </c>
      <c r="BG2318" s="293">
        <f t="shared" si="557"/>
        <v>0</v>
      </c>
      <c r="BH2318" s="294">
        <f t="shared" si="558"/>
        <v>0</v>
      </c>
      <c r="BI2318" s="295">
        <f t="shared" si="559"/>
        <v>0</v>
      </c>
      <c r="BJ2318" s="296">
        <f t="shared" si="560"/>
        <v>0</v>
      </c>
      <c r="BK2318" s="293">
        <f t="shared" si="561"/>
        <v>0</v>
      </c>
      <c r="BL2318" s="294">
        <f t="shared" si="562"/>
        <v>0</v>
      </c>
      <c r="BM2318" s="295">
        <f t="shared" si="563"/>
        <v>0</v>
      </c>
      <c r="BN2318" s="296">
        <f t="shared" si="564"/>
        <v>0</v>
      </c>
      <c r="BO2318" s="293">
        <f t="shared" si="565"/>
        <v>0</v>
      </c>
      <c r="BP2318" s="294">
        <f t="shared" si="566"/>
        <v>0</v>
      </c>
      <c r="BQ2318" s="295">
        <f t="shared" si="567"/>
        <v>0</v>
      </c>
      <c r="BR2318" s="296">
        <f t="shared" si="568"/>
        <v>0</v>
      </c>
      <c r="BS2318" s="293">
        <f t="shared" si="569"/>
        <v>0</v>
      </c>
      <c r="BT2318" s="294">
        <f t="shared" si="570"/>
        <v>0</v>
      </c>
      <c r="BU2318" s="295">
        <f t="shared" si="571"/>
        <v>0</v>
      </c>
      <c r="BV2318" s="296">
        <f t="shared" si="572"/>
        <v>0</v>
      </c>
      <c r="BW2318" s="293">
        <f t="shared" si="573"/>
        <v>0</v>
      </c>
      <c r="BX2318" s="294">
        <f t="shared" si="574"/>
        <v>0</v>
      </c>
      <c r="BY2318" s="295">
        <f t="shared" si="575"/>
        <v>0</v>
      </c>
      <c r="BZ2318" s="296">
        <f t="shared" si="576"/>
        <v>0</v>
      </c>
      <c r="CA2318" s="293">
        <f t="shared" si="577"/>
        <v>0</v>
      </c>
      <c r="CB2318" s="294">
        <f t="shared" si="578"/>
        <v>0</v>
      </c>
      <c r="CC2318" s="295">
        <f t="shared" si="579"/>
        <v>0</v>
      </c>
      <c r="CD2318" s="296">
        <f t="shared" si="580"/>
        <v>0</v>
      </c>
      <c r="CE2318" s="362">
        <f t="shared" si="581"/>
        <v>0</v>
      </c>
      <c r="CF2318" s="366">
        <f t="shared" si="582"/>
        <v>0</v>
      </c>
      <c r="CG2318" s="364">
        <f t="shared" si="583"/>
        <v>0</v>
      </c>
      <c r="CH2318" s="365">
        <f t="shared" si="584"/>
        <v>0</v>
      </c>
      <c r="CI2318" s="362">
        <f t="shared" si="585"/>
        <v>0</v>
      </c>
      <c r="CJ2318" s="366">
        <f t="shared" si="586"/>
        <v>0</v>
      </c>
      <c r="CK2318" s="364">
        <f t="shared" si="587"/>
        <v>0</v>
      </c>
      <c r="CL2318" s="365">
        <f t="shared" si="588"/>
        <v>0</v>
      </c>
      <c r="CM2318" s="362">
        <f t="shared" si="589"/>
        <v>0</v>
      </c>
      <c r="CN2318" s="366">
        <f t="shared" si="590"/>
        <v>0</v>
      </c>
      <c r="CO2318" s="364">
        <f t="shared" si="591"/>
        <v>0</v>
      </c>
      <c r="CP2318" s="365">
        <f t="shared" si="592"/>
        <v>0</v>
      </c>
      <c r="CQ2318" s="351">
        <f t="shared" si="593"/>
        <v>0</v>
      </c>
      <c r="CR2318" s="402">
        <f t="shared" si="594"/>
        <v>0</v>
      </c>
      <c r="CS2318" s="370" t="str">
        <f>IF(CR2318=0,"",
IF(SUM($CR$2285:CR2318)=1,CT2318,
IF($CR$2405&gt;SUM($CR$2285:CR2318),_xlfn.CONCAT(", ",CT2318),
IF($CR$2405=SUM($CR$2285:CR2318),_xlfn.CONCAT(" y ",CT2318)))))</f>
        <v/>
      </c>
      <c r="CT2318" s="156" t="s">
        <v>5128</v>
      </c>
      <c r="CU2318" s="402">
        <f t="shared" si="595"/>
        <v>0</v>
      </c>
      <c r="CV2318" s="370" t="str">
        <f>IF(CU2318=0,"",
IF(SUM($CU$2285:CU2318)=1,CW2318,
IF($CU$2405&gt;SUM($CU$2285:CU2318),_xlfn.CONCAT(", ",CW2318),
IF($CU$2405=SUM($CU$2285:CU2318),_xlfn.CONCAT(" y ",CW2318)))))</f>
        <v/>
      </c>
      <c r="CW2318" s="156" t="s">
        <v>5128</v>
      </c>
    </row>
    <row r="2319" spans="1:101" ht="15" customHeight="1">
      <c r="A2319" s="57"/>
      <c r="B2319" s="26"/>
      <c r="C2319" s="165" t="s">
        <v>5051</v>
      </c>
      <c r="D2319" s="884" t="str">
        <f t="shared" si="530"/>
        <v>INSTITUTO TECNOLOGICO SUPERIOR DE ACAYUCAN</v>
      </c>
      <c r="E2319" s="884"/>
      <c r="F2319" s="884"/>
      <c r="G2319" s="884"/>
      <c r="H2319" s="884"/>
      <c r="I2319" s="884"/>
      <c r="J2319" s="884"/>
      <c r="K2319" s="884"/>
      <c r="L2319" s="884"/>
      <c r="M2319" s="617"/>
      <c r="N2319" s="617"/>
      <c r="O2319" s="617"/>
      <c r="P2319" s="617"/>
      <c r="Q2319" s="617"/>
      <c r="R2319" s="617"/>
      <c r="S2319" s="617"/>
      <c r="T2319" s="617"/>
      <c r="U2319" s="617"/>
      <c r="V2319" s="617"/>
      <c r="W2319" s="617"/>
      <c r="X2319" s="617"/>
      <c r="Y2319" s="617"/>
      <c r="Z2319" s="617"/>
      <c r="AA2319" s="617"/>
      <c r="AB2319" s="617"/>
      <c r="AC2319" s="617"/>
      <c r="AD2319" s="617"/>
      <c r="AE2319" s="164"/>
      <c r="AF2319" s="164"/>
      <c r="AG2319" s="199">
        <f t="shared" si="531"/>
        <v>0</v>
      </c>
      <c r="AH2319" s="298">
        <f t="shared" si="532"/>
        <v>0</v>
      </c>
      <c r="AI2319" s="293">
        <f t="shared" si="533"/>
        <v>0</v>
      </c>
      <c r="AJ2319" s="294">
        <f t="shared" si="534"/>
        <v>0</v>
      </c>
      <c r="AK2319" s="295">
        <f t="shared" si="535"/>
        <v>0</v>
      </c>
      <c r="AL2319" s="296">
        <f t="shared" si="536"/>
        <v>0</v>
      </c>
      <c r="AM2319" s="293">
        <f t="shared" si="537"/>
        <v>0</v>
      </c>
      <c r="AN2319" s="294">
        <f t="shared" si="538"/>
        <v>0</v>
      </c>
      <c r="AO2319" s="295">
        <f t="shared" si="539"/>
        <v>0</v>
      </c>
      <c r="AP2319" s="296">
        <f t="shared" si="540"/>
        <v>0</v>
      </c>
      <c r="AQ2319" s="293">
        <f t="shared" si="541"/>
        <v>0</v>
      </c>
      <c r="AR2319" s="294">
        <f t="shared" si="542"/>
        <v>0</v>
      </c>
      <c r="AS2319" s="295">
        <f t="shared" si="543"/>
        <v>0</v>
      </c>
      <c r="AT2319" s="296">
        <f t="shared" si="544"/>
        <v>0</v>
      </c>
      <c r="AU2319" s="293">
        <f t="shared" si="545"/>
        <v>0</v>
      </c>
      <c r="AV2319" s="294">
        <f t="shared" si="546"/>
        <v>0</v>
      </c>
      <c r="AW2319" s="295">
        <f t="shared" si="547"/>
        <v>0</v>
      </c>
      <c r="AX2319" s="296">
        <f t="shared" si="548"/>
        <v>0</v>
      </c>
      <c r="AY2319" s="293">
        <f t="shared" si="549"/>
        <v>0</v>
      </c>
      <c r="AZ2319" s="294">
        <f t="shared" si="550"/>
        <v>0</v>
      </c>
      <c r="BA2319" s="295">
        <f t="shared" si="551"/>
        <v>0</v>
      </c>
      <c r="BB2319" s="296">
        <f t="shared" si="552"/>
        <v>0</v>
      </c>
      <c r="BC2319" s="293">
        <f t="shared" si="553"/>
        <v>0</v>
      </c>
      <c r="BD2319" s="294">
        <f t="shared" si="554"/>
        <v>0</v>
      </c>
      <c r="BE2319" s="295">
        <f t="shared" si="555"/>
        <v>0</v>
      </c>
      <c r="BF2319" s="296">
        <f t="shared" si="556"/>
        <v>0</v>
      </c>
      <c r="BG2319" s="293">
        <f t="shared" si="557"/>
        <v>0</v>
      </c>
      <c r="BH2319" s="294">
        <f t="shared" si="558"/>
        <v>0</v>
      </c>
      <c r="BI2319" s="295">
        <f t="shared" si="559"/>
        <v>0</v>
      </c>
      <c r="BJ2319" s="296">
        <f t="shared" si="560"/>
        <v>0</v>
      </c>
      <c r="BK2319" s="293">
        <f t="shared" si="561"/>
        <v>0</v>
      </c>
      <c r="BL2319" s="294">
        <f t="shared" si="562"/>
        <v>0</v>
      </c>
      <c r="BM2319" s="295">
        <f t="shared" si="563"/>
        <v>0</v>
      </c>
      <c r="BN2319" s="296">
        <f t="shared" si="564"/>
        <v>0</v>
      </c>
      <c r="BO2319" s="293">
        <f t="shared" si="565"/>
        <v>0</v>
      </c>
      <c r="BP2319" s="294">
        <f t="shared" si="566"/>
        <v>0</v>
      </c>
      <c r="BQ2319" s="295">
        <f t="shared" si="567"/>
        <v>0</v>
      </c>
      <c r="BR2319" s="296">
        <f t="shared" si="568"/>
        <v>0</v>
      </c>
      <c r="BS2319" s="293">
        <f t="shared" si="569"/>
        <v>0</v>
      </c>
      <c r="BT2319" s="294">
        <f t="shared" si="570"/>
        <v>0</v>
      </c>
      <c r="BU2319" s="295">
        <f t="shared" si="571"/>
        <v>0</v>
      </c>
      <c r="BV2319" s="296">
        <f t="shared" si="572"/>
        <v>0</v>
      </c>
      <c r="BW2319" s="293">
        <f t="shared" si="573"/>
        <v>0</v>
      </c>
      <c r="BX2319" s="294">
        <f t="shared" si="574"/>
        <v>0</v>
      </c>
      <c r="BY2319" s="295">
        <f t="shared" si="575"/>
        <v>0</v>
      </c>
      <c r="BZ2319" s="296">
        <f t="shared" si="576"/>
        <v>0</v>
      </c>
      <c r="CA2319" s="293">
        <f t="shared" si="577"/>
        <v>0</v>
      </c>
      <c r="CB2319" s="294">
        <f t="shared" si="578"/>
        <v>0</v>
      </c>
      <c r="CC2319" s="295">
        <f t="shared" si="579"/>
        <v>0</v>
      </c>
      <c r="CD2319" s="296">
        <f t="shared" si="580"/>
        <v>0</v>
      </c>
      <c r="CE2319" s="362">
        <f t="shared" si="581"/>
        <v>0</v>
      </c>
      <c r="CF2319" s="366">
        <f t="shared" si="582"/>
        <v>0</v>
      </c>
      <c r="CG2319" s="364">
        <f t="shared" si="583"/>
        <v>0</v>
      </c>
      <c r="CH2319" s="365">
        <f t="shared" si="584"/>
        <v>0</v>
      </c>
      <c r="CI2319" s="362">
        <f t="shared" si="585"/>
        <v>0</v>
      </c>
      <c r="CJ2319" s="366">
        <f t="shared" si="586"/>
        <v>0</v>
      </c>
      <c r="CK2319" s="364">
        <f t="shared" si="587"/>
        <v>0</v>
      </c>
      <c r="CL2319" s="365">
        <f t="shared" si="588"/>
        <v>0</v>
      </c>
      <c r="CM2319" s="362">
        <f t="shared" si="589"/>
        <v>0</v>
      </c>
      <c r="CN2319" s="366">
        <f t="shared" si="590"/>
        <v>0</v>
      </c>
      <c r="CO2319" s="364">
        <f t="shared" si="591"/>
        <v>0</v>
      </c>
      <c r="CP2319" s="365">
        <f t="shared" si="592"/>
        <v>0</v>
      </c>
      <c r="CQ2319" s="351">
        <f t="shared" si="593"/>
        <v>0</v>
      </c>
      <c r="CR2319" s="402">
        <f t="shared" si="594"/>
        <v>0</v>
      </c>
      <c r="CS2319" s="370" t="str">
        <f>IF(CR2319=0,"",
IF(SUM($CR$2285:CR2319)=1,CT2319,
IF($CR$2405&gt;SUM($CR$2285:CR2319),_xlfn.CONCAT(", ",CT2319),
IF($CR$2405=SUM($CR$2285:CR2319),_xlfn.CONCAT(" y ",CT2319)))))</f>
        <v/>
      </c>
      <c r="CT2319" s="156" t="s">
        <v>5129</v>
      </c>
      <c r="CU2319" s="402">
        <f t="shared" si="595"/>
        <v>0</v>
      </c>
      <c r="CV2319" s="370" t="str">
        <f>IF(CU2319=0,"",
IF(SUM($CU$2285:CU2319)=1,CW2319,
IF($CU$2405&gt;SUM($CU$2285:CU2319),_xlfn.CONCAT(", ",CW2319),
IF($CU$2405=SUM($CU$2285:CU2319),_xlfn.CONCAT(" y ",CW2319)))))</f>
        <v/>
      </c>
      <c r="CW2319" s="156" t="s">
        <v>5129</v>
      </c>
    </row>
    <row r="2320" spans="1:101" ht="15" customHeight="1">
      <c r="A2320" s="57"/>
      <c r="B2320" s="26"/>
      <c r="C2320" s="165" t="s">
        <v>5130</v>
      </c>
      <c r="D2320" s="884" t="str">
        <f t="shared" si="530"/>
        <v>INSTITUTO TECNOLOGICO SUPERIOR DE LAS CHOAPAS</v>
      </c>
      <c r="E2320" s="884"/>
      <c r="F2320" s="884"/>
      <c r="G2320" s="884"/>
      <c r="H2320" s="884"/>
      <c r="I2320" s="884"/>
      <c r="J2320" s="884"/>
      <c r="K2320" s="884"/>
      <c r="L2320" s="884"/>
      <c r="M2320" s="617"/>
      <c r="N2320" s="617"/>
      <c r="O2320" s="617"/>
      <c r="P2320" s="617"/>
      <c r="Q2320" s="617"/>
      <c r="R2320" s="617"/>
      <c r="S2320" s="617"/>
      <c r="T2320" s="617"/>
      <c r="U2320" s="617"/>
      <c r="V2320" s="617"/>
      <c r="W2320" s="617"/>
      <c r="X2320" s="617"/>
      <c r="Y2320" s="617"/>
      <c r="Z2320" s="617"/>
      <c r="AA2320" s="617"/>
      <c r="AB2320" s="617"/>
      <c r="AC2320" s="617"/>
      <c r="AD2320" s="617"/>
      <c r="AE2320" s="164"/>
      <c r="AF2320" s="164"/>
      <c r="AG2320" s="199">
        <f t="shared" si="531"/>
        <v>0</v>
      </c>
      <c r="AH2320" s="298">
        <f t="shared" si="532"/>
        <v>0</v>
      </c>
      <c r="AI2320" s="293">
        <f t="shared" si="533"/>
        <v>0</v>
      </c>
      <c r="AJ2320" s="294">
        <f t="shared" si="534"/>
        <v>0</v>
      </c>
      <c r="AK2320" s="295">
        <f t="shared" si="535"/>
        <v>0</v>
      </c>
      <c r="AL2320" s="296">
        <f t="shared" si="536"/>
        <v>0</v>
      </c>
      <c r="AM2320" s="293">
        <f t="shared" si="537"/>
        <v>0</v>
      </c>
      <c r="AN2320" s="294">
        <f t="shared" si="538"/>
        <v>0</v>
      </c>
      <c r="AO2320" s="295">
        <f t="shared" si="539"/>
        <v>0</v>
      </c>
      <c r="AP2320" s="296">
        <f t="shared" si="540"/>
        <v>0</v>
      </c>
      <c r="AQ2320" s="293">
        <f t="shared" si="541"/>
        <v>0</v>
      </c>
      <c r="AR2320" s="294">
        <f t="shared" si="542"/>
        <v>0</v>
      </c>
      <c r="AS2320" s="295">
        <f t="shared" si="543"/>
        <v>0</v>
      </c>
      <c r="AT2320" s="296">
        <f t="shared" si="544"/>
        <v>0</v>
      </c>
      <c r="AU2320" s="293">
        <f t="shared" si="545"/>
        <v>0</v>
      </c>
      <c r="AV2320" s="294">
        <f t="shared" si="546"/>
        <v>0</v>
      </c>
      <c r="AW2320" s="295">
        <f t="shared" si="547"/>
        <v>0</v>
      </c>
      <c r="AX2320" s="296">
        <f t="shared" si="548"/>
        <v>0</v>
      </c>
      <c r="AY2320" s="293">
        <f t="shared" si="549"/>
        <v>0</v>
      </c>
      <c r="AZ2320" s="294">
        <f t="shared" si="550"/>
        <v>0</v>
      </c>
      <c r="BA2320" s="295">
        <f t="shared" si="551"/>
        <v>0</v>
      </c>
      <c r="BB2320" s="296">
        <f t="shared" si="552"/>
        <v>0</v>
      </c>
      <c r="BC2320" s="293">
        <f t="shared" si="553"/>
        <v>0</v>
      </c>
      <c r="BD2320" s="294">
        <f t="shared" si="554"/>
        <v>0</v>
      </c>
      <c r="BE2320" s="295">
        <f t="shared" si="555"/>
        <v>0</v>
      </c>
      <c r="BF2320" s="296">
        <f t="shared" si="556"/>
        <v>0</v>
      </c>
      <c r="BG2320" s="293">
        <f t="shared" si="557"/>
        <v>0</v>
      </c>
      <c r="BH2320" s="294">
        <f t="shared" si="558"/>
        <v>0</v>
      </c>
      <c r="BI2320" s="295">
        <f t="shared" si="559"/>
        <v>0</v>
      </c>
      <c r="BJ2320" s="296">
        <f t="shared" si="560"/>
        <v>0</v>
      </c>
      <c r="BK2320" s="293">
        <f t="shared" si="561"/>
        <v>0</v>
      </c>
      <c r="BL2320" s="294">
        <f t="shared" si="562"/>
        <v>0</v>
      </c>
      <c r="BM2320" s="295">
        <f t="shared" si="563"/>
        <v>0</v>
      </c>
      <c r="BN2320" s="296">
        <f t="shared" si="564"/>
        <v>0</v>
      </c>
      <c r="BO2320" s="293">
        <f t="shared" si="565"/>
        <v>0</v>
      </c>
      <c r="BP2320" s="294">
        <f t="shared" si="566"/>
        <v>0</v>
      </c>
      <c r="BQ2320" s="295">
        <f t="shared" si="567"/>
        <v>0</v>
      </c>
      <c r="BR2320" s="296">
        <f t="shared" si="568"/>
        <v>0</v>
      </c>
      <c r="BS2320" s="293">
        <f t="shared" si="569"/>
        <v>0</v>
      </c>
      <c r="BT2320" s="294">
        <f t="shared" si="570"/>
        <v>0</v>
      </c>
      <c r="BU2320" s="295">
        <f t="shared" si="571"/>
        <v>0</v>
      </c>
      <c r="BV2320" s="296">
        <f t="shared" si="572"/>
        <v>0</v>
      </c>
      <c r="BW2320" s="293">
        <f t="shared" si="573"/>
        <v>0</v>
      </c>
      <c r="BX2320" s="294">
        <f t="shared" si="574"/>
        <v>0</v>
      </c>
      <c r="BY2320" s="295">
        <f t="shared" si="575"/>
        <v>0</v>
      </c>
      <c r="BZ2320" s="296">
        <f t="shared" si="576"/>
        <v>0</v>
      </c>
      <c r="CA2320" s="293">
        <f t="shared" si="577"/>
        <v>0</v>
      </c>
      <c r="CB2320" s="294">
        <f t="shared" si="578"/>
        <v>0</v>
      </c>
      <c r="CC2320" s="295">
        <f t="shared" si="579"/>
        <v>0</v>
      </c>
      <c r="CD2320" s="296">
        <f t="shared" si="580"/>
        <v>0</v>
      </c>
      <c r="CE2320" s="362">
        <f t="shared" si="581"/>
        <v>0</v>
      </c>
      <c r="CF2320" s="366">
        <f t="shared" si="582"/>
        <v>0</v>
      </c>
      <c r="CG2320" s="364">
        <f t="shared" si="583"/>
        <v>0</v>
      </c>
      <c r="CH2320" s="365">
        <f t="shared" si="584"/>
        <v>0</v>
      </c>
      <c r="CI2320" s="362">
        <f t="shared" si="585"/>
        <v>0</v>
      </c>
      <c r="CJ2320" s="366">
        <f t="shared" si="586"/>
        <v>0</v>
      </c>
      <c r="CK2320" s="364">
        <f t="shared" si="587"/>
        <v>0</v>
      </c>
      <c r="CL2320" s="365">
        <f t="shared" si="588"/>
        <v>0</v>
      </c>
      <c r="CM2320" s="362">
        <f t="shared" si="589"/>
        <v>0</v>
      </c>
      <c r="CN2320" s="366">
        <f t="shared" si="590"/>
        <v>0</v>
      </c>
      <c r="CO2320" s="364">
        <f t="shared" si="591"/>
        <v>0</v>
      </c>
      <c r="CP2320" s="365">
        <f t="shared" si="592"/>
        <v>0</v>
      </c>
      <c r="CQ2320" s="351">
        <f t="shared" si="593"/>
        <v>0</v>
      </c>
      <c r="CR2320" s="402">
        <f t="shared" si="594"/>
        <v>0</v>
      </c>
      <c r="CS2320" s="370" t="str">
        <f>IF(CR2320=0,"",
IF(SUM($CR$2285:CR2320)=1,CT2320,
IF($CR$2405&gt;SUM($CR$2285:CR2320),_xlfn.CONCAT(", ",CT2320),
IF($CR$2405=SUM($CR$2285:CR2320),_xlfn.CONCAT(" y ",CT2320)))))</f>
        <v/>
      </c>
      <c r="CT2320" s="156" t="s">
        <v>5131</v>
      </c>
      <c r="CU2320" s="402">
        <f t="shared" si="595"/>
        <v>0</v>
      </c>
      <c r="CV2320" s="370" t="str">
        <f>IF(CU2320=0,"",
IF(SUM($CU$2285:CU2320)=1,CW2320,
IF($CU$2405&gt;SUM($CU$2285:CU2320),_xlfn.CONCAT(", ",CW2320),
IF($CU$2405=SUM($CU$2285:CU2320),_xlfn.CONCAT(" y ",CW2320)))))</f>
        <v/>
      </c>
      <c r="CW2320" s="156" t="s">
        <v>5131</v>
      </c>
    </row>
    <row r="2321" spans="1:101" ht="15" customHeight="1">
      <c r="A2321" s="57"/>
      <c r="B2321" s="26"/>
      <c r="C2321" s="165" t="s">
        <v>5132</v>
      </c>
      <c r="D2321" s="884" t="str">
        <f t="shared" si="530"/>
        <v>INSTITUTO TECNOLOGICO SUPERIOR DE HUATUSCO</v>
      </c>
      <c r="E2321" s="884"/>
      <c r="F2321" s="884"/>
      <c r="G2321" s="884"/>
      <c r="H2321" s="884"/>
      <c r="I2321" s="884"/>
      <c r="J2321" s="884"/>
      <c r="K2321" s="884"/>
      <c r="L2321" s="884"/>
      <c r="M2321" s="617"/>
      <c r="N2321" s="617"/>
      <c r="O2321" s="617"/>
      <c r="P2321" s="617"/>
      <c r="Q2321" s="617"/>
      <c r="R2321" s="617"/>
      <c r="S2321" s="617"/>
      <c r="T2321" s="617"/>
      <c r="U2321" s="617"/>
      <c r="V2321" s="617"/>
      <c r="W2321" s="617"/>
      <c r="X2321" s="617"/>
      <c r="Y2321" s="617"/>
      <c r="Z2321" s="617"/>
      <c r="AA2321" s="617"/>
      <c r="AB2321" s="617"/>
      <c r="AC2321" s="617"/>
      <c r="AD2321" s="617"/>
      <c r="AE2321" s="164"/>
      <c r="AF2321" s="164"/>
      <c r="AG2321" s="199">
        <f t="shared" si="531"/>
        <v>0</v>
      </c>
      <c r="AH2321" s="298">
        <f t="shared" si="532"/>
        <v>0</v>
      </c>
      <c r="AI2321" s="293">
        <f t="shared" si="533"/>
        <v>0</v>
      </c>
      <c r="AJ2321" s="294">
        <f t="shared" si="534"/>
        <v>0</v>
      </c>
      <c r="AK2321" s="295">
        <f t="shared" si="535"/>
        <v>0</v>
      </c>
      <c r="AL2321" s="296">
        <f t="shared" si="536"/>
        <v>0</v>
      </c>
      <c r="AM2321" s="293">
        <f t="shared" si="537"/>
        <v>0</v>
      </c>
      <c r="AN2321" s="294">
        <f t="shared" si="538"/>
        <v>0</v>
      </c>
      <c r="AO2321" s="295">
        <f t="shared" si="539"/>
        <v>0</v>
      </c>
      <c r="AP2321" s="296">
        <f t="shared" si="540"/>
        <v>0</v>
      </c>
      <c r="AQ2321" s="293">
        <f t="shared" si="541"/>
        <v>0</v>
      </c>
      <c r="AR2321" s="294">
        <f t="shared" si="542"/>
        <v>0</v>
      </c>
      <c r="AS2321" s="295">
        <f t="shared" si="543"/>
        <v>0</v>
      </c>
      <c r="AT2321" s="296">
        <f t="shared" si="544"/>
        <v>0</v>
      </c>
      <c r="AU2321" s="293">
        <f t="shared" si="545"/>
        <v>0</v>
      </c>
      <c r="AV2321" s="294">
        <f t="shared" si="546"/>
        <v>0</v>
      </c>
      <c r="AW2321" s="295">
        <f t="shared" si="547"/>
        <v>0</v>
      </c>
      <c r="AX2321" s="296">
        <f t="shared" si="548"/>
        <v>0</v>
      </c>
      <c r="AY2321" s="293">
        <f t="shared" si="549"/>
        <v>0</v>
      </c>
      <c r="AZ2321" s="294">
        <f t="shared" si="550"/>
        <v>0</v>
      </c>
      <c r="BA2321" s="295">
        <f t="shared" si="551"/>
        <v>0</v>
      </c>
      <c r="BB2321" s="296">
        <f t="shared" si="552"/>
        <v>0</v>
      </c>
      <c r="BC2321" s="293">
        <f t="shared" si="553"/>
        <v>0</v>
      </c>
      <c r="BD2321" s="294">
        <f t="shared" si="554"/>
        <v>0</v>
      </c>
      <c r="BE2321" s="295">
        <f t="shared" si="555"/>
        <v>0</v>
      </c>
      <c r="BF2321" s="296">
        <f t="shared" si="556"/>
        <v>0</v>
      </c>
      <c r="BG2321" s="293">
        <f t="shared" si="557"/>
        <v>0</v>
      </c>
      <c r="BH2321" s="294">
        <f t="shared" si="558"/>
        <v>0</v>
      </c>
      <c r="BI2321" s="295">
        <f t="shared" si="559"/>
        <v>0</v>
      </c>
      <c r="BJ2321" s="296">
        <f t="shared" si="560"/>
        <v>0</v>
      </c>
      <c r="BK2321" s="293">
        <f t="shared" si="561"/>
        <v>0</v>
      </c>
      <c r="BL2321" s="294">
        <f t="shared" si="562"/>
        <v>0</v>
      </c>
      <c r="BM2321" s="295">
        <f t="shared" si="563"/>
        <v>0</v>
      </c>
      <c r="BN2321" s="296">
        <f t="shared" si="564"/>
        <v>0</v>
      </c>
      <c r="BO2321" s="293">
        <f t="shared" si="565"/>
        <v>0</v>
      </c>
      <c r="BP2321" s="294">
        <f t="shared" si="566"/>
        <v>0</v>
      </c>
      <c r="BQ2321" s="295">
        <f t="shared" si="567"/>
        <v>0</v>
      </c>
      <c r="BR2321" s="296">
        <f t="shared" si="568"/>
        <v>0</v>
      </c>
      <c r="BS2321" s="293">
        <f t="shared" si="569"/>
        <v>0</v>
      </c>
      <c r="BT2321" s="294">
        <f t="shared" si="570"/>
        <v>0</v>
      </c>
      <c r="BU2321" s="295">
        <f t="shared" si="571"/>
        <v>0</v>
      </c>
      <c r="BV2321" s="296">
        <f t="shared" si="572"/>
        <v>0</v>
      </c>
      <c r="BW2321" s="293">
        <f t="shared" si="573"/>
        <v>0</v>
      </c>
      <c r="BX2321" s="294">
        <f t="shared" si="574"/>
        <v>0</v>
      </c>
      <c r="BY2321" s="295">
        <f t="shared" si="575"/>
        <v>0</v>
      </c>
      <c r="BZ2321" s="296">
        <f t="shared" si="576"/>
        <v>0</v>
      </c>
      <c r="CA2321" s="293">
        <f t="shared" si="577"/>
        <v>0</v>
      </c>
      <c r="CB2321" s="294">
        <f t="shared" si="578"/>
        <v>0</v>
      </c>
      <c r="CC2321" s="295">
        <f t="shared" si="579"/>
        <v>0</v>
      </c>
      <c r="CD2321" s="296">
        <f t="shared" si="580"/>
        <v>0</v>
      </c>
      <c r="CE2321" s="362">
        <f t="shared" si="581"/>
        <v>0</v>
      </c>
      <c r="CF2321" s="366">
        <f t="shared" si="582"/>
        <v>0</v>
      </c>
      <c r="CG2321" s="364">
        <f t="shared" si="583"/>
        <v>0</v>
      </c>
      <c r="CH2321" s="365">
        <f t="shared" si="584"/>
        <v>0</v>
      </c>
      <c r="CI2321" s="362">
        <f t="shared" si="585"/>
        <v>0</v>
      </c>
      <c r="CJ2321" s="366">
        <f t="shared" si="586"/>
        <v>0</v>
      </c>
      <c r="CK2321" s="364">
        <f t="shared" si="587"/>
        <v>0</v>
      </c>
      <c r="CL2321" s="365">
        <f t="shared" si="588"/>
        <v>0</v>
      </c>
      <c r="CM2321" s="362">
        <f t="shared" si="589"/>
        <v>0</v>
      </c>
      <c r="CN2321" s="366">
        <f t="shared" si="590"/>
        <v>0</v>
      </c>
      <c r="CO2321" s="364">
        <f t="shared" si="591"/>
        <v>0</v>
      </c>
      <c r="CP2321" s="365">
        <f t="shared" si="592"/>
        <v>0</v>
      </c>
      <c r="CQ2321" s="351">
        <f t="shared" si="593"/>
        <v>0</v>
      </c>
      <c r="CR2321" s="402">
        <f t="shared" si="594"/>
        <v>0</v>
      </c>
      <c r="CS2321" s="370" t="str">
        <f>IF(CR2321=0,"",
IF(SUM($CR$2285:CR2321)=1,CT2321,
IF($CR$2405&gt;SUM($CR$2285:CR2321),_xlfn.CONCAT(", ",CT2321),
IF($CR$2405=SUM($CR$2285:CR2321),_xlfn.CONCAT(" y ",CT2321)))))</f>
        <v/>
      </c>
      <c r="CT2321" s="156" t="s">
        <v>5133</v>
      </c>
      <c r="CU2321" s="402">
        <f t="shared" si="595"/>
        <v>0</v>
      </c>
      <c r="CV2321" s="370" t="str">
        <f>IF(CU2321=0,"",
IF(SUM($CU$2285:CU2321)=1,CW2321,
IF($CU$2405&gt;SUM($CU$2285:CU2321),_xlfn.CONCAT(", ",CW2321),
IF($CU$2405=SUM($CU$2285:CU2321),_xlfn.CONCAT(" y ",CW2321)))))</f>
        <v/>
      </c>
      <c r="CW2321" s="156" t="s">
        <v>5133</v>
      </c>
    </row>
    <row r="2322" spans="1:101" ht="15" customHeight="1">
      <c r="A2322" s="57"/>
      <c r="B2322" s="26"/>
      <c r="C2322" s="165" t="s">
        <v>5134</v>
      </c>
      <c r="D2322" s="884" t="str">
        <f t="shared" si="530"/>
        <v>INSTITUTO TECNOLOGICO SUPERIOR DE ALVARADO</v>
      </c>
      <c r="E2322" s="884"/>
      <c r="F2322" s="884"/>
      <c r="G2322" s="884"/>
      <c r="H2322" s="884"/>
      <c r="I2322" s="884"/>
      <c r="J2322" s="884"/>
      <c r="K2322" s="884"/>
      <c r="L2322" s="884"/>
      <c r="M2322" s="617"/>
      <c r="N2322" s="617"/>
      <c r="O2322" s="617"/>
      <c r="P2322" s="617"/>
      <c r="Q2322" s="617"/>
      <c r="R2322" s="617"/>
      <c r="S2322" s="617"/>
      <c r="T2322" s="617"/>
      <c r="U2322" s="617"/>
      <c r="V2322" s="617"/>
      <c r="W2322" s="617"/>
      <c r="X2322" s="617"/>
      <c r="Y2322" s="617"/>
      <c r="Z2322" s="617"/>
      <c r="AA2322" s="617"/>
      <c r="AB2322" s="617"/>
      <c r="AC2322" s="617"/>
      <c r="AD2322" s="617"/>
      <c r="AE2322" s="164"/>
      <c r="AF2322" s="164"/>
      <c r="AG2322" s="199">
        <f t="shared" si="531"/>
        <v>0</v>
      </c>
      <c r="AH2322" s="298">
        <f t="shared" si="532"/>
        <v>0</v>
      </c>
      <c r="AI2322" s="293">
        <f t="shared" si="533"/>
        <v>0</v>
      </c>
      <c r="AJ2322" s="294">
        <f t="shared" si="534"/>
        <v>0</v>
      </c>
      <c r="AK2322" s="295">
        <f t="shared" si="535"/>
        <v>0</v>
      </c>
      <c r="AL2322" s="296">
        <f t="shared" si="536"/>
        <v>0</v>
      </c>
      <c r="AM2322" s="293">
        <f t="shared" si="537"/>
        <v>0</v>
      </c>
      <c r="AN2322" s="294">
        <f t="shared" si="538"/>
        <v>0</v>
      </c>
      <c r="AO2322" s="295">
        <f t="shared" si="539"/>
        <v>0</v>
      </c>
      <c r="AP2322" s="296">
        <f t="shared" si="540"/>
        <v>0</v>
      </c>
      <c r="AQ2322" s="293">
        <f t="shared" si="541"/>
        <v>0</v>
      </c>
      <c r="AR2322" s="294">
        <f t="shared" si="542"/>
        <v>0</v>
      </c>
      <c r="AS2322" s="295">
        <f t="shared" si="543"/>
        <v>0</v>
      </c>
      <c r="AT2322" s="296">
        <f t="shared" si="544"/>
        <v>0</v>
      </c>
      <c r="AU2322" s="293">
        <f t="shared" si="545"/>
        <v>0</v>
      </c>
      <c r="AV2322" s="294">
        <f t="shared" si="546"/>
        <v>0</v>
      </c>
      <c r="AW2322" s="295">
        <f t="shared" si="547"/>
        <v>0</v>
      </c>
      <c r="AX2322" s="296">
        <f t="shared" si="548"/>
        <v>0</v>
      </c>
      <c r="AY2322" s="293">
        <f t="shared" si="549"/>
        <v>0</v>
      </c>
      <c r="AZ2322" s="294">
        <f t="shared" si="550"/>
        <v>0</v>
      </c>
      <c r="BA2322" s="295">
        <f t="shared" si="551"/>
        <v>0</v>
      </c>
      <c r="BB2322" s="296">
        <f t="shared" si="552"/>
        <v>0</v>
      </c>
      <c r="BC2322" s="293">
        <f t="shared" si="553"/>
        <v>0</v>
      </c>
      <c r="BD2322" s="294">
        <f t="shared" si="554"/>
        <v>0</v>
      </c>
      <c r="BE2322" s="295">
        <f t="shared" si="555"/>
        <v>0</v>
      </c>
      <c r="BF2322" s="296">
        <f t="shared" si="556"/>
        <v>0</v>
      </c>
      <c r="BG2322" s="293">
        <f t="shared" si="557"/>
        <v>0</v>
      </c>
      <c r="BH2322" s="294">
        <f t="shared" si="558"/>
        <v>0</v>
      </c>
      <c r="BI2322" s="295">
        <f t="shared" si="559"/>
        <v>0</v>
      </c>
      <c r="BJ2322" s="296">
        <f t="shared" si="560"/>
        <v>0</v>
      </c>
      <c r="BK2322" s="293">
        <f t="shared" si="561"/>
        <v>0</v>
      </c>
      <c r="BL2322" s="294">
        <f t="shared" si="562"/>
        <v>0</v>
      </c>
      <c r="BM2322" s="295">
        <f t="shared" si="563"/>
        <v>0</v>
      </c>
      <c r="BN2322" s="296">
        <f t="shared" si="564"/>
        <v>0</v>
      </c>
      <c r="BO2322" s="293">
        <f t="shared" si="565"/>
        <v>0</v>
      </c>
      <c r="BP2322" s="294">
        <f t="shared" si="566"/>
        <v>0</v>
      </c>
      <c r="BQ2322" s="295">
        <f t="shared" si="567"/>
        <v>0</v>
      </c>
      <c r="BR2322" s="296">
        <f t="shared" si="568"/>
        <v>0</v>
      </c>
      <c r="BS2322" s="293">
        <f t="shared" si="569"/>
        <v>0</v>
      </c>
      <c r="BT2322" s="294">
        <f t="shared" si="570"/>
        <v>0</v>
      </c>
      <c r="BU2322" s="295">
        <f t="shared" si="571"/>
        <v>0</v>
      </c>
      <c r="BV2322" s="296">
        <f t="shared" si="572"/>
        <v>0</v>
      </c>
      <c r="BW2322" s="293">
        <f t="shared" si="573"/>
        <v>0</v>
      </c>
      <c r="BX2322" s="294">
        <f t="shared" si="574"/>
        <v>0</v>
      </c>
      <c r="BY2322" s="295">
        <f t="shared" si="575"/>
        <v>0</v>
      </c>
      <c r="BZ2322" s="296">
        <f t="shared" si="576"/>
        <v>0</v>
      </c>
      <c r="CA2322" s="293">
        <f t="shared" si="577"/>
        <v>0</v>
      </c>
      <c r="CB2322" s="294">
        <f t="shared" si="578"/>
        <v>0</v>
      </c>
      <c r="CC2322" s="295">
        <f t="shared" si="579"/>
        <v>0</v>
      </c>
      <c r="CD2322" s="296">
        <f t="shared" si="580"/>
        <v>0</v>
      </c>
      <c r="CE2322" s="362">
        <f t="shared" si="581"/>
        <v>0</v>
      </c>
      <c r="CF2322" s="366">
        <f t="shared" si="582"/>
        <v>0</v>
      </c>
      <c r="CG2322" s="364">
        <f t="shared" si="583"/>
        <v>0</v>
      </c>
      <c r="CH2322" s="365">
        <f t="shared" si="584"/>
        <v>0</v>
      </c>
      <c r="CI2322" s="362">
        <f t="shared" si="585"/>
        <v>0</v>
      </c>
      <c r="CJ2322" s="366">
        <f t="shared" si="586"/>
        <v>0</v>
      </c>
      <c r="CK2322" s="364">
        <f t="shared" si="587"/>
        <v>0</v>
      </c>
      <c r="CL2322" s="365">
        <f t="shared" si="588"/>
        <v>0</v>
      </c>
      <c r="CM2322" s="362">
        <f t="shared" si="589"/>
        <v>0</v>
      </c>
      <c r="CN2322" s="366">
        <f t="shared" si="590"/>
        <v>0</v>
      </c>
      <c r="CO2322" s="364">
        <f t="shared" si="591"/>
        <v>0</v>
      </c>
      <c r="CP2322" s="365">
        <f t="shared" si="592"/>
        <v>0</v>
      </c>
      <c r="CQ2322" s="351">
        <f t="shared" si="593"/>
        <v>0</v>
      </c>
      <c r="CR2322" s="402">
        <f t="shared" si="594"/>
        <v>0</v>
      </c>
      <c r="CS2322" s="370" t="str">
        <f>IF(CR2322=0,"",
IF(SUM($CR$2285:CR2322)=1,CT2322,
IF($CR$2405&gt;SUM($CR$2285:CR2322),_xlfn.CONCAT(", ",CT2322),
IF($CR$2405=SUM($CR$2285:CR2322),_xlfn.CONCAT(" y ",CT2322)))))</f>
        <v/>
      </c>
      <c r="CT2322" s="156" t="s">
        <v>5135</v>
      </c>
      <c r="CU2322" s="402">
        <f t="shared" si="595"/>
        <v>0</v>
      </c>
      <c r="CV2322" s="370" t="str">
        <f>IF(CU2322=0,"",
IF(SUM($CU$2285:CU2322)=1,CW2322,
IF($CU$2405&gt;SUM($CU$2285:CU2322),_xlfn.CONCAT(", ",CW2322),
IF($CU$2405=SUM($CU$2285:CU2322),_xlfn.CONCAT(" y ",CW2322)))))</f>
        <v/>
      </c>
      <c r="CW2322" s="156" t="s">
        <v>5135</v>
      </c>
    </row>
    <row r="2323" spans="1:101" ht="15" customHeight="1">
      <c r="A2323" s="57"/>
      <c r="B2323" s="26"/>
      <c r="C2323" s="165" t="s">
        <v>5136</v>
      </c>
      <c r="D2323" s="884" t="str">
        <f t="shared" si="530"/>
        <v>INSTITUTO TECNOLOGICO SUPERIOR DE PEROTE</v>
      </c>
      <c r="E2323" s="884"/>
      <c r="F2323" s="884"/>
      <c r="G2323" s="884"/>
      <c r="H2323" s="884"/>
      <c r="I2323" s="884"/>
      <c r="J2323" s="884"/>
      <c r="K2323" s="884"/>
      <c r="L2323" s="884"/>
      <c r="M2323" s="617"/>
      <c r="N2323" s="617"/>
      <c r="O2323" s="617"/>
      <c r="P2323" s="617"/>
      <c r="Q2323" s="617"/>
      <c r="R2323" s="617"/>
      <c r="S2323" s="617"/>
      <c r="T2323" s="617"/>
      <c r="U2323" s="617"/>
      <c r="V2323" s="617"/>
      <c r="W2323" s="617"/>
      <c r="X2323" s="617"/>
      <c r="Y2323" s="617"/>
      <c r="Z2323" s="617"/>
      <c r="AA2323" s="617"/>
      <c r="AB2323" s="617"/>
      <c r="AC2323" s="617"/>
      <c r="AD2323" s="617"/>
      <c r="AE2323" s="164"/>
      <c r="AF2323" s="164"/>
      <c r="AG2323" s="199">
        <f t="shared" si="531"/>
        <v>0</v>
      </c>
      <c r="AH2323" s="298">
        <f t="shared" si="532"/>
        <v>0</v>
      </c>
      <c r="AI2323" s="293">
        <f t="shared" si="533"/>
        <v>0</v>
      </c>
      <c r="AJ2323" s="294">
        <f t="shared" si="534"/>
        <v>0</v>
      </c>
      <c r="AK2323" s="295">
        <f t="shared" si="535"/>
        <v>0</v>
      </c>
      <c r="AL2323" s="296">
        <f t="shared" si="536"/>
        <v>0</v>
      </c>
      <c r="AM2323" s="293">
        <f t="shared" si="537"/>
        <v>0</v>
      </c>
      <c r="AN2323" s="294">
        <f t="shared" si="538"/>
        <v>0</v>
      </c>
      <c r="AO2323" s="295">
        <f t="shared" si="539"/>
        <v>0</v>
      </c>
      <c r="AP2323" s="296">
        <f t="shared" si="540"/>
        <v>0</v>
      </c>
      <c r="AQ2323" s="293">
        <f t="shared" si="541"/>
        <v>0</v>
      </c>
      <c r="AR2323" s="294">
        <f t="shared" si="542"/>
        <v>0</v>
      </c>
      <c r="AS2323" s="295">
        <f t="shared" si="543"/>
        <v>0</v>
      </c>
      <c r="AT2323" s="296">
        <f t="shared" si="544"/>
        <v>0</v>
      </c>
      <c r="AU2323" s="293">
        <f t="shared" si="545"/>
        <v>0</v>
      </c>
      <c r="AV2323" s="294">
        <f t="shared" si="546"/>
        <v>0</v>
      </c>
      <c r="AW2323" s="295">
        <f t="shared" si="547"/>
        <v>0</v>
      </c>
      <c r="AX2323" s="296">
        <f t="shared" si="548"/>
        <v>0</v>
      </c>
      <c r="AY2323" s="293">
        <f t="shared" si="549"/>
        <v>0</v>
      </c>
      <c r="AZ2323" s="294">
        <f t="shared" si="550"/>
        <v>0</v>
      </c>
      <c r="BA2323" s="295">
        <f t="shared" si="551"/>
        <v>0</v>
      </c>
      <c r="BB2323" s="296">
        <f t="shared" si="552"/>
        <v>0</v>
      </c>
      <c r="BC2323" s="293">
        <f t="shared" si="553"/>
        <v>0</v>
      </c>
      <c r="BD2323" s="294">
        <f t="shared" si="554"/>
        <v>0</v>
      </c>
      <c r="BE2323" s="295">
        <f t="shared" si="555"/>
        <v>0</v>
      </c>
      <c r="BF2323" s="296">
        <f t="shared" si="556"/>
        <v>0</v>
      </c>
      <c r="BG2323" s="293">
        <f t="shared" si="557"/>
        <v>0</v>
      </c>
      <c r="BH2323" s="294">
        <f t="shared" si="558"/>
        <v>0</v>
      </c>
      <c r="BI2323" s="295">
        <f t="shared" si="559"/>
        <v>0</v>
      </c>
      <c r="BJ2323" s="296">
        <f t="shared" si="560"/>
        <v>0</v>
      </c>
      <c r="BK2323" s="293">
        <f t="shared" si="561"/>
        <v>0</v>
      </c>
      <c r="BL2323" s="294">
        <f t="shared" si="562"/>
        <v>0</v>
      </c>
      <c r="BM2323" s="295">
        <f t="shared" si="563"/>
        <v>0</v>
      </c>
      <c r="BN2323" s="296">
        <f t="shared" si="564"/>
        <v>0</v>
      </c>
      <c r="BO2323" s="293">
        <f t="shared" si="565"/>
        <v>0</v>
      </c>
      <c r="BP2323" s="294">
        <f t="shared" si="566"/>
        <v>0</v>
      </c>
      <c r="BQ2323" s="295">
        <f t="shared" si="567"/>
        <v>0</v>
      </c>
      <c r="BR2323" s="296">
        <f t="shared" si="568"/>
        <v>0</v>
      </c>
      <c r="BS2323" s="293">
        <f t="shared" si="569"/>
        <v>0</v>
      </c>
      <c r="BT2323" s="294">
        <f t="shared" si="570"/>
        <v>0</v>
      </c>
      <c r="BU2323" s="295">
        <f t="shared" si="571"/>
        <v>0</v>
      </c>
      <c r="BV2323" s="296">
        <f t="shared" si="572"/>
        <v>0</v>
      </c>
      <c r="BW2323" s="293">
        <f t="shared" si="573"/>
        <v>0</v>
      </c>
      <c r="BX2323" s="294">
        <f t="shared" si="574"/>
        <v>0</v>
      </c>
      <c r="BY2323" s="295">
        <f t="shared" si="575"/>
        <v>0</v>
      </c>
      <c r="BZ2323" s="296">
        <f t="shared" si="576"/>
        <v>0</v>
      </c>
      <c r="CA2323" s="293">
        <f t="shared" si="577"/>
        <v>0</v>
      </c>
      <c r="CB2323" s="294">
        <f t="shared" si="578"/>
        <v>0</v>
      </c>
      <c r="CC2323" s="295">
        <f t="shared" si="579"/>
        <v>0</v>
      </c>
      <c r="CD2323" s="296">
        <f t="shared" si="580"/>
        <v>0</v>
      </c>
      <c r="CE2323" s="362">
        <f t="shared" si="581"/>
        <v>0</v>
      </c>
      <c r="CF2323" s="366">
        <f t="shared" si="582"/>
        <v>0</v>
      </c>
      <c r="CG2323" s="364">
        <f t="shared" si="583"/>
        <v>0</v>
      </c>
      <c r="CH2323" s="365">
        <f t="shared" si="584"/>
        <v>0</v>
      </c>
      <c r="CI2323" s="362">
        <f t="shared" si="585"/>
        <v>0</v>
      </c>
      <c r="CJ2323" s="366">
        <f t="shared" si="586"/>
        <v>0</v>
      </c>
      <c r="CK2323" s="364">
        <f t="shared" si="587"/>
        <v>0</v>
      </c>
      <c r="CL2323" s="365">
        <f t="shared" si="588"/>
        <v>0</v>
      </c>
      <c r="CM2323" s="362">
        <f t="shared" si="589"/>
        <v>0</v>
      </c>
      <c r="CN2323" s="366">
        <f t="shared" si="590"/>
        <v>0</v>
      </c>
      <c r="CO2323" s="364">
        <f t="shared" si="591"/>
        <v>0</v>
      </c>
      <c r="CP2323" s="365">
        <f t="shared" si="592"/>
        <v>0</v>
      </c>
      <c r="CQ2323" s="351">
        <f t="shared" si="593"/>
        <v>0</v>
      </c>
      <c r="CR2323" s="402">
        <f t="shared" si="594"/>
        <v>0</v>
      </c>
      <c r="CS2323" s="370" t="str">
        <f>IF(CR2323=0,"",
IF(SUM($CR$2285:CR2323)=1,CT2323,
IF($CR$2405&gt;SUM($CR$2285:CR2323),_xlfn.CONCAT(", ",CT2323),
IF($CR$2405=SUM($CR$2285:CR2323),_xlfn.CONCAT(" y ",CT2323)))))</f>
        <v/>
      </c>
      <c r="CT2323" s="156" t="s">
        <v>5137</v>
      </c>
      <c r="CU2323" s="402">
        <f t="shared" si="595"/>
        <v>0</v>
      </c>
      <c r="CV2323" s="370" t="str">
        <f>IF(CU2323=0,"",
IF(SUM($CU$2285:CU2323)=1,CW2323,
IF($CU$2405&gt;SUM($CU$2285:CU2323),_xlfn.CONCAT(", ",CW2323),
IF($CU$2405=SUM($CU$2285:CU2323),_xlfn.CONCAT(" y ",CW2323)))))</f>
        <v/>
      </c>
      <c r="CW2323" s="156" t="s">
        <v>5137</v>
      </c>
    </row>
    <row r="2324" spans="1:101" ht="15" customHeight="1">
      <c r="A2324" s="57"/>
      <c r="B2324" s="26"/>
      <c r="C2324" s="165" t="s">
        <v>5138</v>
      </c>
      <c r="D2324" s="884" t="str">
        <f t="shared" si="530"/>
        <v>INSTITUTO TECNOLOGICO SUPERIOR DE ZONGOLICA</v>
      </c>
      <c r="E2324" s="884"/>
      <c r="F2324" s="884"/>
      <c r="G2324" s="884"/>
      <c r="H2324" s="884"/>
      <c r="I2324" s="884"/>
      <c r="J2324" s="884"/>
      <c r="K2324" s="884"/>
      <c r="L2324" s="884"/>
      <c r="M2324" s="617"/>
      <c r="N2324" s="617"/>
      <c r="O2324" s="617"/>
      <c r="P2324" s="617"/>
      <c r="Q2324" s="617"/>
      <c r="R2324" s="617"/>
      <c r="S2324" s="617"/>
      <c r="T2324" s="617"/>
      <c r="U2324" s="617"/>
      <c r="V2324" s="617"/>
      <c r="W2324" s="617"/>
      <c r="X2324" s="617"/>
      <c r="Y2324" s="617"/>
      <c r="Z2324" s="617"/>
      <c r="AA2324" s="617"/>
      <c r="AB2324" s="617"/>
      <c r="AC2324" s="617"/>
      <c r="AD2324" s="617"/>
      <c r="AE2324" s="164"/>
      <c r="AF2324" s="164"/>
      <c r="AG2324" s="199">
        <f t="shared" si="531"/>
        <v>0</v>
      </c>
      <c r="AH2324" s="298">
        <f t="shared" si="532"/>
        <v>0</v>
      </c>
      <c r="AI2324" s="293">
        <f t="shared" si="533"/>
        <v>0</v>
      </c>
      <c r="AJ2324" s="294">
        <f t="shared" si="534"/>
        <v>0</v>
      </c>
      <c r="AK2324" s="295">
        <f t="shared" si="535"/>
        <v>0</v>
      </c>
      <c r="AL2324" s="296">
        <f t="shared" si="536"/>
        <v>0</v>
      </c>
      <c r="AM2324" s="293">
        <f t="shared" si="537"/>
        <v>0</v>
      </c>
      <c r="AN2324" s="294">
        <f t="shared" si="538"/>
        <v>0</v>
      </c>
      <c r="AO2324" s="295">
        <f t="shared" si="539"/>
        <v>0</v>
      </c>
      <c r="AP2324" s="296">
        <f t="shared" si="540"/>
        <v>0</v>
      </c>
      <c r="AQ2324" s="293">
        <f t="shared" si="541"/>
        <v>0</v>
      </c>
      <c r="AR2324" s="294">
        <f t="shared" si="542"/>
        <v>0</v>
      </c>
      <c r="AS2324" s="295">
        <f t="shared" si="543"/>
        <v>0</v>
      </c>
      <c r="AT2324" s="296">
        <f t="shared" si="544"/>
        <v>0</v>
      </c>
      <c r="AU2324" s="293">
        <f t="shared" si="545"/>
        <v>0</v>
      </c>
      <c r="AV2324" s="294">
        <f t="shared" si="546"/>
        <v>0</v>
      </c>
      <c r="AW2324" s="295">
        <f t="shared" si="547"/>
        <v>0</v>
      </c>
      <c r="AX2324" s="296">
        <f t="shared" si="548"/>
        <v>0</v>
      </c>
      <c r="AY2324" s="293">
        <f t="shared" si="549"/>
        <v>0</v>
      </c>
      <c r="AZ2324" s="294">
        <f t="shared" si="550"/>
        <v>0</v>
      </c>
      <c r="BA2324" s="295">
        <f t="shared" si="551"/>
        <v>0</v>
      </c>
      <c r="BB2324" s="296">
        <f t="shared" si="552"/>
        <v>0</v>
      </c>
      <c r="BC2324" s="293">
        <f t="shared" si="553"/>
        <v>0</v>
      </c>
      <c r="BD2324" s="294">
        <f t="shared" si="554"/>
        <v>0</v>
      </c>
      <c r="BE2324" s="295">
        <f t="shared" si="555"/>
        <v>0</v>
      </c>
      <c r="BF2324" s="296">
        <f t="shared" si="556"/>
        <v>0</v>
      </c>
      <c r="BG2324" s="293">
        <f t="shared" si="557"/>
        <v>0</v>
      </c>
      <c r="BH2324" s="294">
        <f t="shared" si="558"/>
        <v>0</v>
      </c>
      <c r="BI2324" s="295">
        <f t="shared" si="559"/>
        <v>0</v>
      </c>
      <c r="BJ2324" s="296">
        <f t="shared" si="560"/>
        <v>0</v>
      </c>
      <c r="BK2324" s="293">
        <f t="shared" si="561"/>
        <v>0</v>
      </c>
      <c r="BL2324" s="294">
        <f t="shared" si="562"/>
        <v>0</v>
      </c>
      <c r="BM2324" s="295">
        <f t="shared" si="563"/>
        <v>0</v>
      </c>
      <c r="BN2324" s="296">
        <f t="shared" si="564"/>
        <v>0</v>
      </c>
      <c r="BO2324" s="293">
        <f t="shared" si="565"/>
        <v>0</v>
      </c>
      <c r="BP2324" s="294">
        <f t="shared" si="566"/>
        <v>0</v>
      </c>
      <c r="BQ2324" s="295">
        <f t="shared" si="567"/>
        <v>0</v>
      </c>
      <c r="BR2324" s="296">
        <f t="shared" si="568"/>
        <v>0</v>
      </c>
      <c r="BS2324" s="293">
        <f t="shared" si="569"/>
        <v>0</v>
      </c>
      <c r="BT2324" s="294">
        <f t="shared" si="570"/>
        <v>0</v>
      </c>
      <c r="BU2324" s="295">
        <f t="shared" si="571"/>
        <v>0</v>
      </c>
      <c r="BV2324" s="296">
        <f t="shared" si="572"/>
        <v>0</v>
      </c>
      <c r="BW2324" s="293">
        <f t="shared" si="573"/>
        <v>0</v>
      </c>
      <c r="BX2324" s="294">
        <f t="shared" si="574"/>
        <v>0</v>
      </c>
      <c r="BY2324" s="295">
        <f t="shared" si="575"/>
        <v>0</v>
      </c>
      <c r="BZ2324" s="296">
        <f t="shared" si="576"/>
        <v>0</v>
      </c>
      <c r="CA2324" s="293">
        <f t="shared" si="577"/>
        <v>0</v>
      </c>
      <c r="CB2324" s="294">
        <f t="shared" si="578"/>
        <v>0</v>
      </c>
      <c r="CC2324" s="295">
        <f t="shared" si="579"/>
        <v>0</v>
      </c>
      <c r="CD2324" s="296">
        <f t="shared" si="580"/>
        <v>0</v>
      </c>
      <c r="CE2324" s="362">
        <f t="shared" si="581"/>
        <v>0</v>
      </c>
      <c r="CF2324" s="366">
        <f t="shared" si="582"/>
        <v>0</v>
      </c>
      <c r="CG2324" s="364">
        <f t="shared" si="583"/>
        <v>0</v>
      </c>
      <c r="CH2324" s="365">
        <f t="shared" si="584"/>
        <v>0</v>
      </c>
      <c r="CI2324" s="362">
        <f t="shared" si="585"/>
        <v>0</v>
      </c>
      <c r="CJ2324" s="366">
        <f t="shared" si="586"/>
        <v>0</v>
      </c>
      <c r="CK2324" s="364">
        <f t="shared" si="587"/>
        <v>0</v>
      </c>
      <c r="CL2324" s="365">
        <f t="shared" si="588"/>
        <v>0</v>
      </c>
      <c r="CM2324" s="362">
        <f t="shared" si="589"/>
        <v>0</v>
      </c>
      <c r="CN2324" s="366">
        <f t="shared" si="590"/>
        <v>0</v>
      </c>
      <c r="CO2324" s="364">
        <f t="shared" si="591"/>
        <v>0</v>
      </c>
      <c r="CP2324" s="365">
        <f t="shared" si="592"/>
        <v>0</v>
      </c>
      <c r="CQ2324" s="351">
        <f t="shared" si="593"/>
        <v>0</v>
      </c>
      <c r="CR2324" s="402">
        <f t="shared" si="594"/>
        <v>0</v>
      </c>
      <c r="CS2324" s="370" t="str">
        <f>IF(CR2324=0,"",
IF(SUM($CR$2285:CR2324)=1,CT2324,
IF($CR$2405&gt;SUM($CR$2285:CR2324),_xlfn.CONCAT(", ",CT2324),
IF($CR$2405=SUM($CR$2285:CR2324),_xlfn.CONCAT(" y ",CT2324)))))</f>
        <v/>
      </c>
      <c r="CT2324" s="156" t="s">
        <v>5139</v>
      </c>
      <c r="CU2324" s="402">
        <f t="shared" si="595"/>
        <v>0</v>
      </c>
      <c r="CV2324" s="370" t="str">
        <f>IF(CU2324=0,"",
IF(SUM($CU$2285:CU2324)=1,CW2324,
IF($CU$2405&gt;SUM($CU$2285:CU2324),_xlfn.CONCAT(", ",CW2324),
IF($CU$2405=SUM($CU$2285:CU2324),_xlfn.CONCAT(" y ",CW2324)))))</f>
        <v/>
      </c>
      <c r="CW2324" s="156" t="s">
        <v>5139</v>
      </c>
    </row>
    <row r="2325" spans="1:101" ht="15" customHeight="1">
      <c r="A2325" s="57"/>
      <c r="B2325" s="26"/>
      <c r="C2325" s="165" t="s">
        <v>5140</v>
      </c>
      <c r="D2325" s="884" t="str">
        <f t="shared" si="530"/>
        <v>INSTITUTO TECNOLOGICO SUPERIOR DE NARANJOS</v>
      </c>
      <c r="E2325" s="884"/>
      <c r="F2325" s="884"/>
      <c r="G2325" s="884"/>
      <c r="H2325" s="884"/>
      <c r="I2325" s="884"/>
      <c r="J2325" s="884"/>
      <c r="K2325" s="884"/>
      <c r="L2325" s="884"/>
      <c r="M2325" s="617"/>
      <c r="N2325" s="617"/>
      <c r="O2325" s="617"/>
      <c r="P2325" s="617"/>
      <c r="Q2325" s="617"/>
      <c r="R2325" s="617"/>
      <c r="S2325" s="617"/>
      <c r="T2325" s="617"/>
      <c r="U2325" s="617"/>
      <c r="V2325" s="617"/>
      <c r="W2325" s="617"/>
      <c r="X2325" s="617"/>
      <c r="Y2325" s="617"/>
      <c r="Z2325" s="617"/>
      <c r="AA2325" s="617"/>
      <c r="AB2325" s="617"/>
      <c r="AC2325" s="617"/>
      <c r="AD2325" s="617"/>
      <c r="AE2325" s="164"/>
      <c r="AF2325" s="164"/>
      <c r="AG2325" s="199">
        <f t="shared" si="531"/>
        <v>0</v>
      </c>
      <c r="AH2325" s="298">
        <f t="shared" si="532"/>
        <v>0</v>
      </c>
      <c r="AI2325" s="293">
        <f t="shared" si="533"/>
        <v>0</v>
      </c>
      <c r="AJ2325" s="294">
        <f t="shared" si="534"/>
        <v>0</v>
      </c>
      <c r="AK2325" s="295">
        <f t="shared" si="535"/>
        <v>0</v>
      </c>
      <c r="AL2325" s="296">
        <f t="shared" si="536"/>
        <v>0</v>
      </c>
      <c r="AM2325" s="293">
        <f t="shared" si="537"/>
        <v>0</v>
      </c>
      <c r="AN2325" s="294">
        <f t="shared" si="538"/>
        <v>0</v>
      </c>
      <c r="AO2325" s="295">
        <f t="shared" si="539"/>
        <v>0</v>
      </c>
      <c r="AP2325" s="296">
        <f t="shared" si="540"/>
        <v>0</v>
      </c>
      <c r="AQ2325" s="293">
        <f t="shared" si="541"/>
        <v>0</v>
      </c>
      <c r="AR2325" s="294">
        <f t="shared" si="542"/>
        <v>0</v>
      </c>
      <c r="AS2325" s="295">
        <f t="shared" si="543"/>
        <v>0</v>
      </c>
      <c r="AT2325" s="296">
        <f t="shared" si="544"/>
        <v>0</v>
      </c>
      <c r="AU2325" s="293">
        <f t="shared" si="545"/>
        <v>0</v>
      </c>
      <c r="AV2325" s="294">
        <f t="shared" si="546"/>
        <v>0</v>
      </c>
      <c r="AW2325" s="295">
        <f t="shared" si="547"/>
        <v>0</v>
      </c>
      <c r="AX2325" s="296">
        <f t="shared" si="548"/>
        <v>0</v>
      </c>
      <c r="AY2325" s="293">
        <f t="shared" si="549"/>
        <v>0</v>
      </c>
      <c r="AZ2325" s="294">
        <f t="shared" si="550"/>
        <v>0</v>
      </c>
      <c r="BA2325" s="295">
        <f t="shared" si="551"/>
        <v>0</v>
      </c>
      <c r="BB2325" s="296">
        <f t="shared" si="552"/>
        <v>0</v>
      </c>
      <c r="BC2325" s="293">
        <f t="shared" si="553"/>
        <v>0</v>
      </c>
      <c r="BD2325" s="294">
        <f t="shared" si="554"/>
        <v>0</v>
      </c>
      <c r="BE2325" s="295">
        <f t="shared" si="555"/>
        <v>0</v>
      </c>
      <c r="BF2325" s="296">
        <f t="shared" si="556"/>
        <v>0</v>
      </c>
      <c r="BG2325" s="293">
        <f t="shared" si="557"/>
        <v>0</v>
      </c>
      <c r="BH2325" s="294">
        <f t="shared" si="558"/>
        <v>0</v>
      </c>
      <c r="BI2325" s="295">
        <f t="shared" si="559"/>
        <v>0</v>
      </c>
      <c r="BJ2325" s="296">
        <f t="shared" si="560"/>
        <v>0</v>
      </c>
      <c r="BK2325" s="293">
        <f t="shared" si="561"/>
        <v>0</v>
      </c>
      <c r="BL2325" s="294">
        <f t="shared" si="562"/>
        <v>0</v>
      </c>
      <c r="BM2325" s="295">
        <f t="shared" si="563"/>
        <v>0</v>
      </c>
      <c r="BN2325" s="296">
        <f t="shared" si="564"/>
        <v>0</v>
      </c>
      <c r="BO2325" s="293">
        <f t="shared" si="565"/>
        <v>0</v>
      </c>
      <c r="BP2325" s="294">
        <f t="shared" si="566"/>
        <v>0</v>
      </c>
      <c r="BQ2325" s="295">
        <f t="shared" si="567"/>
        <v>0</v>
      </c>
      <c r="BR2325" s="296">
        <f t="shared" si="568"/>
        <v>0</v>
      </c>
      <c r="BS2325" s="293">
        <f t="shared" si="569"/>
        <v>0</v>
      </c>
      <c r="BT2325" s="294">
        <f t="shared" si="570"/>
        <v>0</v>
      </c>
      <c r="BU2325" s="295">
        <f t="shared" si="571"/>
        <v>0</v>
      </c>
      <c r="BV2325" s="296">
        <f t="shared" si="572"/>
        <v>0</v>
      </c>
      <c r="BW2325" s="293">
        <f t="shared" si="573"/>
        <v>0</v>
      </c>
      <c r="BX2325" s="294">
        <f t="shared" si="574"/>
        <v>0</v>
      </c>
      <c r="BY2325" s="295">
        <f t="shared" si="575"/>
        <v>0</v>
      </c>
      <c r="BZ2325" s="296">
        <f t="shared" si="576"/>
        <v>0</v>
      </c>
      <c r="CA2325" s="293">
        <f t="shared" si="577"/>
        <v>0</v>
      </c>
      <c r="CB2325" s="294">
        <f t="shared" si="578"/>
        <v>0</v>
      </c>
      <c r="CC2325" s="295">
        <f t="shared" si="579"/>
        <v>0</v>
      </c>
      <c r="CD2325" s="296">
        <f t="shared" si="580"/>
        <v>0</v>
      </c>
      <c r="CE2325" s="362">
        <f t="shared" si="581"/>
        <v>0</v>
      </c>
      <c r="CF2325" s="366">
        <f t="shared" si="582"/>
        <v>0</v>
      </c>
      <c r="CG2325" s="364">
        <f t="shared" si="583"/>
        <v>0</v>
      </c>
      <c r="CH2325" s="365">
        <f t="shared" si="584"/>
        <v>0</v>
      </c>
      <c r="CI2325" s="362">
        <f t="shared" si="585"/>
        <v>0</v>
      </c>
      <c r="CJ2325" s="366">
        <f t="shared" si="586"/>
        <v>0</v>
      </c>
      <c r="CK2325" s="364">
        <f t="shared" si="587"/>
        <v>0</v>
      </c>
      <c r="CL2325" s="365">
        <f t="shared" si="588"/>
        <v>0</v>
      </c>
      <c r="CM2325" s="362">
        <f t="shared" si="589"/>
        <v>0</v>
      </c>
      <c r="CN2325" s="366">
        <f t="shared" si="590"/>
        <v>0</v>
      </c>
      <c r="CO2325" s="364">
        <f t="shared" si="591"/>
        <v>0</v>
      </c>
      <c r="CP2325" s="365">
        <f t="shared" si="592"/>
        <v>0</v>
      </c>
      <c r="CQ2325" s="351">
        <f t="shared" si="593"/>
        <v>0</v>
      </c>
      <c r="CR2325" s="402">
        <f t="shared" si="594"/>
        <v>0</v>
      </c>
      <c r="CS2325" s="370" t="str">
        <f>IF(CR2325=0,"",
IF(SUM($CR$2285:CR2325)=1,CT2325,
IF($CR$2405&gt;SUM($CR$2285:CR2325),_xlfn.CONCAT(", ",CT2325),
IF($CR$2405=SUM($CR$2285:CR2325),_xlfn.CONCAT(" y ",CT2325)))))</f>
        <v/>
      </c>
      <c r="CT2325" s="156" t="s">
        <v>5141</v>
      </c>
      <c r="CU2325" s="402">
        <f t="shared" si="595"/>
        <v>0</v>
      </c>
      <c r="CV2325" s="370" t="str">
        <f>IF(CU2325=0,"",
IF(SUM($CU$2285:CU2325)=1,CW2325,
IF($CU$2405&gt;SUM($CU$2285:CU2325),_xlfn.CONCAT(", ",CW2325),
IF($CU$2405=SUM($CU$2285:CU2325),_xlfn.CONCAT(" y ",CW2325)))))</f>
        <v/>
      </c>
      <c r="CW2325" s="156" t="s">
        <v>5141</v>
      </c>
    </row>
    <row r="2326" spans="1:101" ht="15" customHeight="1">
      <c r="A2326" s="57"/>
      <c r="B2326" s="26"/>
      <c r="C2326" s="165" t="s">
        <v>5142</v>
      </c>
      <c r="D2326" s="884" t="str">
        <f t="shared" si="530"/>
        <v>INSTITUTO TECNOLOGICO SUPERIOR DE CHICONTEPEC</v>
      </c>
      <c r="E2326" s="884"/>
      <c r="F2326" s="884"/>
      <c r="G2326" s="884"/>
      <c r="H2326" s="884"/>
      <c r="I2326" s="884"/>
      <c r="J2326" s="884"/>
      <c r="K2326" s="884"/>
      <c r="L2326" s="884"/>
      <c r="M2326" s="617"/>
      <c r="N2326" s="617"/>
      <c r="O2326" s="617"/>
      <c r="P2326" s="617"/>
      <c r="Q2326" s="617"/>
      <c r="R2326" s="617"/>
      <c r="S2326" s="617"/>
      <c r="T2326" s="617"/>
      <c r="U2326" s="617"/>
      <c r="V2326" s="617"/>
      <c r="W2326" s="617"/>
      <c r="X2326" s="617"/>
      <c r="Y2326" s="617"/>
      <c r="Z2326" s="617"/>
      <c r="AA2326" s="617"/>
      <c r="AB2326" s="617"/>
      <c r="AC2326" s="617"/>
      <c r="AD2326" s="617"/>
      <c r="AE2326" s="164"/>
      <c r="AF2326" s="164"/>
      <c r="AG2326" s="199">
        <f t="shared" si="531"/>
        <v>0</v>
      </c>
      <c r="AH2326" s="298">
        <f t="shared" si="532"/>
        <v>0</v>
      </c>
      <c r="AI2326" s="293">
        <f t="shared" si="533"/>
        <v>0</v>
      </c>
      <c r="AJ2326" s="294">
        <f t="shared" si="534"/>
        <v>0</v>
      </c>
      <c r="AK2326" s="295">
        <f t="shared" si="535"/>
        <v>0</v>
      </c>
      <c r="AL2326" s="296">
        <f t="shared" si="536"/>
        <v>0</v>
      </c>
      <c r="AM2326" s="293">
        <f t="shared" si="537"/>
        <v>0</v>
      </c>
      <c r="AN2326" s="294">
        <f t="shared" si="538"/>
        <v>0</v>
      </c>
      <c r="AO2326" s="295">
        <f t="shared" si="539"/>
        <v>0</v>
      </c>
      <c r="AP2326" s="296">
        <f t="shared" si="540"/>
        <v>0</v>
      </c>
      <c r="AQ2326" s="293">
        <f t="shared" si="541"/>
        <v>0</v>
      </c>
      <c r="AR2326" s="294">
        <f t="shared" si="542"/>
        <v>0</v>
      </c>
      <c r="AS2326" s="295">
        <f t="shared" si="543"/>
        <v>0</v>
      </c>
      <c r="AT2326" s="296">
        <f t="shared" si="544"/>
        <v>0</v>
      </c>
      <c r="AU2326" s="293">
        <f t="shared" si="545"/>
        <v>0</v>
      </c>
      <c r="AV2326" s="294">
        <f t="shared" si="546"/>
        <v>0</v>
      </c>
      <c r="AW2326" s="295">
        <f t="shared" si="547"/>
        <v>0</v>
      </c>
      <c r="AX2326" s="296">
        <f t="shared" si="548"/>
        <v>0</v>
      </c>
      <c r="AY2326" s="293">
        <f t="shared" si="549"/>
        <v>0</v>
      </c>
      <c r="AZ2326" s="294">
        <f t="shared" si="550"/>
        <v>0</v>
      </c>
      <c r="BA2326" s="295">
        <f t="shared" si="551"/>
        <v>0</v>
      </c>
      <c r="BB2326" s="296">
        <f t="shared" si="552"/>
        <v>0</v>
      </c>
      <c r="BC2326" s="293">
        <f t="shared" si="553"/>
        <v>0</v>
      </c>
      <c r="BD2326" s="294">
        <f t="shared" si="554"/>
        <v>0</v>
      </c>
      <c r="BE2326" s="295">
        <f t="shared" si="555"/>
        <v>0</v>
      </c>
      <c r="BF2326" s="296">
        <f t="shared" si="556"/>
        <v>0</v>
      </c>
      <c r="BG2326" s="293">
        <f t="shared" si="557"/>
        <v>0</v>
      </c>
      <c r="BH2326" s="294">
        <f t="shared" si="558"/>
        <v>0</v>
      </c>
      <c r="BI2326" s="295">
        <f t="shared" si="559"/>
        <v>0</v>
      </c>
      <c r="BJ2326" s="296">
        <f t="shared" si="560"/>
        <v>0</v>
      </c>
      <c r="BK2326" s="293">
        <f t="shared" si="561"/>
        <v>0</v>
      </c>
      <c r="BL2326" s="294">
        <f t="shared" si="562"/>
        <v>0</v>
      </c>
      <c r="BM2326" s="295">
        <f t="shared" si="563"/>
        <v>0</v>
      </c>
      <c r="BN2326" s="296">
        <f t="shared" si="564"/>
        <v>0</v>
      </c>
      <c r="BO2326" s="293">
        <f t="shared" si="565"/>
        <v>0</v>
      </c>
      <c r="BP2326" s="294">
        <f t="shared" si="566"/>
        <v>0</v>
      </c>
      <c r="BQ2326" s="295">
        <f t="shared" si="567"/>
        <v>0</v>
      </c>
      <c r="BR2326" s="296">
        <f t="shared" si="568"/>
        <v>0</v>
      </c>
      <c r="BS2326" s="293">
        <f t="shared" si="569"/>
        <v>0</v>
      </c>
      <c r="BT2326" s="294">
        <f t="shared" si="570"/>
        <v>0</v>
      </c>
      <c r="BU2326" s="295">
        <f t="shared" si="571"/>
        <v>0</v>
      </c>
      <c r="BV2326" s="296">
        <f t="shared" si="572"/>
        <v>0</v>
      </c>
      <c r="BW2326" s="293">
        <f t="shared" si="573"/>
        <v>0</v>
      </c>
      <c r="BX2326" s="294">
        <f t="shared" si="574"/>
        <v>0</v>
      </c>
      <c r="BY2326" s="295">
        <f t="shared" si="575"/>
        <v>0</v>
      </c>
      <c r="BZ2326" s="296">
        <f t="shared" si="576"/>
        <v>0</v>
      </c>
      <c r="CA2326" s="293">
        <f t="shared" si="577"/>
        <v>0</v>
      </c>
      <c r="CB2326" s="294">
        <f t="shared" si="578"/>
        <v>0</v>
      </c>
      <c r="CC2326" s="295">
        <f t="shared" si="579"/>
        <v>0</v>
      </c>
      <c r="CD2326" s="296">
        <f t="shared" si="580"/>
        <v>0</v>
      </c>
      <c r="CE2326" s="362">
        <f t="shared" si="581"/>
        <v>0</v>
      </c>
      <c r="CF2326" s="366">
        <f t="shared" si="582"/>
        <v>0</v>
      </c>
      <c r="CG2326" s="364">
        <f t="shared" si="583"/>
        <v>0</v>
      </c>
      <c r="CH2326" s="365">
        <f t="shared" si="584"/>
        <v>0</v>
      </c>
      <c r="CI2326" s="362">
        <f t="shared" si="585"/>
        <v>0</v>
      </c>
      <c r="CJ2326" s="366">
        <f t="shared" si="586"/>
        <v>0</v>
      </c>
      <c r="CK2326" s="364">
        <f t="shared" si="587"/>
        <v>0</v>
      </c>
      <c r="CL2326" s="365">
        <f t="shared" si="588"/>
        <v>0</v>
      </c>
      <c r="CM2326" s="362">
        <f t="shared" si="589"/>
        <v>0</v>
      </c>
      <c r="CN2326" s="366">
        <f t="shared" si="590"/>
        <v>0</v>
      </c>
      <c r="CO2326" s="364">
        <f t="shared" si="591"/>
        <v>0</v>
      </c>
      <c r="CP2326" s="365">
        <f t="shared" si="592"/>
        <v>0</v>
      </c>
      <c r="CQ2326" s="351">
        <f t="shared" si="593"/>
        <v>0</v>
      </c>
      <c r="CR2326" s="402">
        <f t="shared" si="594"/>
        <v>0</v>
      </c>
      <c r="CS2326" s="370" t="str">
        <f>IF(CR2326=0,"",
IF(SUM($CR$2285:CR2326)=1,CT2326,
IF($CR$2405&gt;SUM($CR$2285:CR2326),_xlfn.CONCAT(", ",CT2326),
IF($CR$2405=SUM($CR$2285:CR2326),_xlfn.CONCAT(" y ",CT2326)))))</f>
        <v/>
      </c>
      <c r="CT2326" s="156" t="s">
        <v>5143</v>
      </c>
      <c r="CU2326" s="402">
        <f t="shared" si="595"/>
        <v>0</v>
      </c>
      <c r="CV2326" s="370" t="str">
        <f>IF(CU2326=0,"",
IF(SUM($CU$2285:CU2326)=1,CW2326,
IF($CU$2405&gt;SUM($CU$2285:CU2326),_xlfn.CONCAT(", ",CW2326),
IF($CU$2405=SUM($CU$2285:CU2326),_xlfn.CONCAT(" y ",CW2326)))))</f>
        <v/>
      </c>
      <c r="CW2326" s="156" t="s">
        <v>5143</v>
      </c>
    </row>
    <row r="2327" spans="1:101" ht="15" customHeight="1">
      <c r="A2327" s="57"/>
      <c r="B2327" s="26"/>
      <c r="C2327" s="165" t="s">
        <v>5144</v>
      </c>
      <c r="D2327" s="884" t="str">
        <f t="shared" si="530"/>
        <v>INSTITUTO TECNOLOGICO SUPERIOR DE MARTINEZ DE LA TORRE</v>
      </c>
      <c r="E2327" s="884"/>
      <c r="F2327" s="884"/>
      <c r="G2327" s="884"/>
      <c r="H2327" s="884"/>
      <c r="I2327" s="884"/>
      <c r="J2327" s="884"/>
      <c r="K2327" s="884"/>
      <c r="L2327" s="884"/>
      <c r="M2327" s="617"/>
      <c r="N2327" s="617"/>
      <c r="O2327" s="617"/>
      <c r="P2327" s="617"/>
      <c r="Q2327" s="617"/>
      <c r="R2327" s="617"/>
      <c r="S2327" s="617"/>
      <c r="T2327" s="617"/>
      <c r="U2327" s="617"/>
      <c r="V2327" s="617"/>
      <c r="W2327" s="617"/>
      <c r="X2327" s="617"/>
      <c r="Y2327" s="617"/>
      <c r="Z2327" s="617"/>
      <c r="AA2327" s="617"/>
      <c r="AB2327" s="617"/>
      <c r="AC2327" s="617"/>
      <c r="AD2327" s="617"/>
      <c r="AE2327" s="164"/>
      <c r="AF2327" s="164"/>
      <c r="AG2327" s="199">
        <f t="shared" si="531"/>
        <v>0</v>
      </c>
      <c r="AH2327" s="298">
        <f t="shared" si="532"/>
        <v>0</v>
      </c>
      <c r="AI2327" s="293">
        <f t="shared" si="533"/>
        <v>0</v>
      </c>
      <c r="AJ2327" s="294">
        <f t="shared" si="534"/>
        <v>0</v>
      </c>
      <c r="AK2327" s="295">
        <f t="shared" si="535"/>
        <v>0</v>
      </c>
      <c r="AL2327" s="296">
        <f t="shared" si="536"/>
        <v>0</v>
      </c>
      <c r="AM2327" s="293">
        <f t="shared" si="537"/>
        <v>0</v>
      </c>
      <c r="AN2327" s="294">
        <f t="shared" si="538"/>
        <v>0</v>
      </c>
      <c r="AO2327" s="295">
        <f t="shared" si="539"/>
        <v>0</v>
      </c>
      <c r="AP2327" s="296">
        <f t="shared" si="540"/>
        <v>0</v>
      </c>
      <c r="AQ2327" s="293">
        <f t="shared" si="541"/>
        <v>0</v>
      </c>
      <c r="AR2327" s="294">
        <f t="shared" si="542"/>
        <v>0</v>
      </c>
      <c r="AS2327" s="295">
        <f t="shared" si="543"/>
        <v>0</v>
      </c>
      <c r="AT2327" s="296">
        <f t="shared" si="544"/>
        <v>0</v>
      </c>
      <c r="AU2327" s="293">
        <f t="shared" si="545"/>
        <v>0</v>
      </c>
      <c r="AV2327" s="294">
        <f t="shared" si="546"/>
        <v>0</v>
      </c>
      <c r="AW2327" s="295">
        <f t="shared" si="547"/>
        <v>0</v>
      </c>
      <c r="AX2327" s="296">
        <f t="shared" si="548"/>
        <v>0</v>
      </c>
      <c r="AY2327" s="293">
        <f t="shared" si="549"/>
        <v>0</v>
      </c>
      <c r="AZ2327" s="294">
        <f t="shared" si="550"/>
        <v>0</v>
      </c>
      <c r="BA2327" s="295">
        <f t="shared" si="551"/>
        <v>0</v>
      </c>
      <c r="BB2327" s="296">
        <f t="shared" si="552"/>
        <v>0</v>
      </c>
      <c r="BC2327" s="293">
        <f t="shared" si="553"/>
        <v>0</v>
      </c>
      <c r="BD2327" s="294">
        <f t="shared" si="554"/>
        <v>0</v>
      </c>
      <c r="BE2327" s="295">
        <f t="shared" si="555"/>
        <v>0</v>
      </c>
      <c r="BF2327" s="296">
        <f t="shared" si="556"/>
        <v>0</v>
      </c>
      <c r="BG2327" s="293">
        <f t="shared" si="557"/>
        <v>0</v>
      </c>
      <c r="BH2327" s="294">
        <f t="shared" si="558"/>
        <v>0</v>
      </c>
      <c r="BI2327" s="295">
        <f t="shared" si="559"/>
        <v>0</v>
      </c>
      <c r="BJ2327" s="296">
        <f t="shared" si="560"/>
        <v>0</v>
      </c>
      <c r="BK2327" s="293">
        <f t="shared" si="561"/>
        <v>0</v>
      </c>
      <c r="BL2327" s="294">
        <f t="shared" si="562"/>
        <v>0</v>
      </c>
      <c r="BM2327" s="295">
        <f t="shared" si="563"/>
        <v>0</v>
      </c>
      <c r="BN2327" s="296">
        <f t="shared" si="564"/>
        <v>0</v>
      </c>
      <c r="BO2327" s="293">
        <f t="shared" si="565"/>
        <v>0</v>
      </c>
      <c r="BP2327" s="294">
        <f t="shared" si="566"/>
        <v>0</v>
      </c>
      <c r="BQ2327" s="295">
        <f t="shared" si="567"/>
        <v>0</v>
      </c>
      <c r="BR2327" s="296">
        <f t="shared" si="568"/>
        <v>0</v>
      </c>
      <c r="BS2327" s="293">
        <f t="shared" si="569"/>
        <v>0</v>
      </c>
      <c r="BT2327" s="294">
        <f t="shared" si="570"/>
        <v>0</v>
      </c>
      <c r="BU2327" s="295">
        <f t="shared" si="571"/>
        <v>0</v>
      </c>
      <c r="BV2327" s="296">
        <f t="shared" si="572"/>
        <v>0</v>
      </c>
      <c r="BW2327" s="293">
        <f t="shared" si="573"/>
        <v>0</v>
      </c>
      <c r="BX2327" s="294">
        <f t="shared" si="574"/>
        <v>0</v>
      </c>
      <c r="BY2327" s="295">
        <f t="shared" si="575"/>
        <v>0</v>
      </c>
      <c r="BZ2327" s="296">
        <f t="shared" si="576"/>
        <v>0</v>
      </c>
      <c r="CA2327" s="293">
        <f t="shared" si="577"/>
        <v>0</v>
      </c>
      <c r="CB2327" s="294">
        <f t="shared" si="578"/>
        <v>0</v>
      </c>
      <c r="CC2327" s="295">
        <f t="shared" si="579"/>
        <v>0</v>
      </c>
      <c r="CD2327" s="296">
        <f t="shared" si="580"/>
        <v>0</v>
      </c>
      <c r="CE2327" s="362">
        <f t="shared" si="581"/>
        <v>0</v>
      </c>
      <c r="CF2327" s="366">
        <f t="shared" si="582"/>
        <v>0</v>
      </c>
      <c r="CG2327" s="364">
        <f t="shared" si="583"/>
        <v>0</v>
      </c>
      <c r="CH2327" s="365">
        <f t="shared" si="584"/>
        <v>0</v>
      </c>
      <c r="CI2327" s="362">
        <f t="shared" si="585"/>
        <v>0</v>
      </c>
      <c r="CJ2327" s="366">
        <f t="shared" si="586"/>
        <v>0</v>
      </c>
      <c r="CK2327" s="364">
        <f t="shared" si="587"/>
        <v>0</v>
      </c>
      <c r="CL2327" s="365">
        <f t="shared" si="588"/>
        <v>0</v>
      </c>
      <c r="CM2327" s="362">
        <f t="shared" si="589"/>
        <v>0</v>
      </c>
      <c r="CN2327" s="366">
        <f t="shared" si="590"/>
        <v>0</v>
      </c>
      <c r="CO2327" s="364">
        <f t="shared" si="591"/>
        <v>0</v>
      </c>
      <c r="CP2327" s="365">
        <f t="shared" si="592"/>
        <v>0</v>
      </c>
      <c r="CQ2327" s="351">
        <f t="shared" si="593"/>
        <v>0</v>
      </c>
      <c r="CR2327" s="402">
        <f t="shared" si="594"/>
        <v>0</v>
      </c>
      <c r="CS2327" s="370" t="str">
        <f>IF(CR2327=0,"",
IF(SUM($CR$2285:CR2327)=1,CT2327,
IF($CR$2405&gt;SUM($CR$2285:CR2327),_xlfn.CONCAT(", ",CT2327),
IF($CR$2405=SUM($CR$2285:CR2327),_xlfn.CONCAT(" y ",CT2327)))))</f>
        <v/>
      </c>
      <c r="CT2327" s="156" t="s">
        <v>5145</v>
      </c>
      <c r="CU2327" s="402">
        <f t="shared" si="595"/>
        <v>0</v>
      </c>
      <c r="CV2327" s="370" t="str">
        <f>IF(CU2327=0,"",
IF(SUM($CU$2285:CU2327)=1,CW2327,
IF($CU$2405&gt;SUM($CU$2285:CU2327),_xlfn.CONCAT(", ",CW2327),
IF($CU$2405=SUM($CU$2285:CU2327),_xlfn.CONCAT(" y ",CW2327)))))</f>
        <v/>
      </c>
      <c r="CW2327" s="156" t="s">
        <v>5145</v>
      </c>
    </row>
    <row r="2328" spans="1:101" ht="15" customHeight="1">
      <c r="A2328" s="57"/>
      <c r="B2328" s="26"/>
      <c r="C2328" s="165" t="s">
        <v>5146</v>
      </c>
      <c r="D2328" s="884" t="str">
        <f t="shared" si="530"/>
        <v>INSTITUTO TECNOLOGICO SUPERIOR DE JESUS CARRANZA</v>
      </c>
      <c r="E2328" s="884"/>
      <c r="F2328" s="884"/>
      <c r="G2328" s="884"/>
      <c r="H2328" s="884"/>
      <c r="I2328" s="884"/>
      <c r="J2328" s="884"/>
      <c r="K2328" s="884"/>
      <c r="L2328" s="884"/>
      <c r="M2328" s="617"/>
      <c r="N2328" s="617"/>
      <c r="O2328" s="617"/>
      <c r="P2328" s="617"/>
      <c r="Q2328" s="617"/>
      <c r="R2328" s="617"/>
      <c r="S2328" s="617"/>
      <c r="T2328" s="617"/>
      <c r="U2328" s="617"/>
      <c r="V2328" s="617"/>
      <c r="W2328" s="617"/>
      <c r="X2328" s="617"/>
      <c r="Y2328" s="617"/>
      <c r="Z2328" s="617"/>
      <c r="AA2328" s="617"/>
      <c r="AB2328" s="617"/>
      <c r="AC2328" s="617"/>
      <c r="AD2328" s="617"/>
      <c r="AE2328" s="164"/>
      <c r="AF2328" s="164"/>
      <c r="AG2328" s="199">
        <f t="shared" si="531"/>
        <v>0</v>
      </c>
      <c r="AH2328" s="298">
        <f t="shared" si="532"/>
        <v>0</v>
      </c>
      <c r="AI2328" s="293">
        <f t="shared" si="533"/>
        <v>0</v>
      </c>
      <c r="AJ2328" s="294">
        <f t="shared" si="534"/>
        <v>0</v>
      </c>
      <c r="AK2328" s="295">
        <f t="shared" si="535"/>
        <v>0</v>
      </c>
      <c r="AL2328" s="296">
        <f t="shared" si="536"/>
        <v>0</v>
      </c>
      <c r="AM2328" s="293">
        <f t="shared" si="537"/>
        <v>0</v>
      </c>
      <c r="AN2328" s="294">
        <f t="shared" si="538"/>
        <v>0</v>
      </c>
      <c r="AO2328" s="295">
        <f t="shared" si="539"/>
        <v>0</v>
      </c>
      <c r="AP2328" s="296">
        <f t="shared" si="540"/>
        <v>0</v>
      </c>
      <c r="AQ2328" s="293">
        <f t="shared" si="541"/>
        <v>0</v>
      </c>
      <c r="AR2328" s="294">
        <f t="shared" si="542"/>
        <v>0</v>
      </c>
      <c r="AS2328" s="295">
        <f t="shared" si="543"/>
        <v>0</v>
      </c>
      <c r="AT2328" s="296">
        <f t="shared" si="544"/>
        <v>0</v>
      </c>
      <c r="AU2328" s="293">
        <f t="shared" si="545"/>
        <v>0</v>
      </c>
      <c r="AV2328" s="294">
        <f t="shared" si="546"/>
        <v>0</v>
      </c>
      <c r="AW2328" s="295">
        <f t="shared" si="547"/>
        <v>0</v>
      </c>
      <c r="AX2328" s="296">
        <f t="shared" si="548"/>
        <v>0</v>
      </c>
      <c r="AY2328" s="293">
        <f t="shared" si="549"/>
        <v>0</v>
      </c>
      <c r="AZ2328" s="294">
        <f t="shared" si="550"/>
        <v>0</v>
      </c>
      <c r="BA2328" s="295">
        <f t="shared" si="551"/>
        <v>0</v>
      </c>
      <c r="BB2328" s="296">
        <f t="shared" si="552"/>
        <v>0</v>
      </c>
      <c r="BC2328" s="293">
        <f t="shared" si="553"/>
        <v>0</v>
      </c>
      <c r="BD2328" s="294">
        <f t="shared" si="554"/>
        <v>0</v>
      </c>
      <c r="BE2328" s="295">
        <f t="shared" si="555"/>
        <v>0</v>
      </c>
      <c r="BF2328" s="296">
        <f t="shared" si="556"/>
        <v>0</v>
      </c>
      <c r="BG2328" s="293">
        <f t="shared" si="557"/>
        <v>0</v>
      </c>
      <c r="BH2328" s="294">
        <f t="shared" si="558"/>
        <v>0</v>
      </c>
      <c r="BI2328" s="295">
        <f t="shared" si="559"/>
        <v>0</v>
      </c>
      <c r="BJ2328" s="296">
        <f t="shared" si="560"/>
        <v>0</v>
      </c>
      <c r="BK2328" s="293">
        <f t="shared" si="561"/>
        <v>0</v>
      </c>
      <c r="BL2328" s="294">
        <f t="shared" si="562"/>
        <v>0</v>
      </c>
      <c r="BM2328" s="295">
        <f t="shared" si="563"/>
        <v>0</v>
      </c>
      <c r="BN2328" s="296">
        <f t="shared" si="564"/>
        <v>0</v>
      </c>
      <c r="BO2328" s="293">
        <f t="shared" si="565"/>
        <v>0</v>
      </c>
      <c r="BP2328" s="294">
        <f t="shared" si="566"/>
        <v>0</v>
      </c>
      <c r="BQ2328" s="295">
        <f t="shared" si="567"/>
        <v>0</v>
      </c>
      <c r="BR2328" s="296">
        <f t="shared" si="568"/>
        <v>0</v>
      </c>
      <c r="BS2328" s="293">
        <f t="shared" si="569"/>
        <v>0</v>
      </c>
      <c r="BT2328" s="294">
        <f t="shared" si="570"/>
        <v>0</v>
      </c>
      <c r="BU2328" s="295">
        <f t="shared" si="571"/>
        <v>0</v>
      </c>
      <c r="BV2328" s="296">
        <f t="shared" si="572"/>
        <v>0</v>
      </c>
      <c r="BW2328" s="293">
        <f t="shared" si="573"/>
        <v>0</v>
      </c>
      <c r="BX2328" s="294">
        <f t="shared" si="574"/>
        <v>0</v>
      </c>
      <c r="BY2328" s="295">
        <f t="shared" si="575"/>
        <v>0</v>
      </c>
      <c r="BZ2328" s="296">
        <f t="shared" si="576"/>
        <v>0</v>
      </c>
      <c r="CA2328" s="293">
        <f t="shared" si="577"/>
        <v>0</v>
      </c>
      <c r="CB2328" s="294">
        <f t="shared" si="578"/>
        <v>0</v>
      </c>
      <c r="CC2328" s="295">
        <f t="shared" si="579"/>
        <v>0</v>
      </c>
      <c r="CD2328" s="296">
        <f t="shared" si="580"/>
        <v>0</v>
      </c>
      <c r="CE2328" s="362">
        <f t="shared" si="581"/>
        <v>0</v>
      </c>
      <c r="CF2328" s="366">
        <f t="shared" si="582"/>
        <v>0</v>
      </c>
      <c r="CG2328" s="364">
        <f t="shared" si="583"/>
        <v>0</v>
      </c>
      <c r="CH2328" s="365">
        <f t="shared" si="584"/>
        <v>0</v>
      </c>
      <c r="CI2328" s="362">
        <f t="shared" si="585"/>
        <v>0</v>
      </c>
      <c r="CJ2328" s="366">
        <f t="shared" si="586"/>
        <v>0</v>
      </c>
      <c r="CK2328" s="364">
        <f t="shared" si="587"/>
        <v>0</v>
      </c>
      <c r="CL2328" s="365">
        <f t="shared" si="588"/>
        <v>0</v>
      </c>
      <c r="CM2328" s="362">
        <f t="shared" si="589"/>
        <v>0</v>
      </c>
      <c r="CN2328" s="366">
        <f t="shared" si="590"/>
        <v>0</v>
      </c>
      <c r="CO2328" s="364">
        <f t="shared" si="591"/>
        <v>0</v>
      </c>
      <c r="CP2328" s="365">
        <f t="shared" si="592"/>
        <v>0</v>
      </c>
      <c r="CQ2328" s="351">
        <f t="shared" si="593"/>
        <v>0</v>
      </c>
      <c r="CR2328" s="402">
        <f t="shared" si="594"/>
        <v>0</v>
      </c>
      <c r="CS2328" s="370" t="str">
        <f>IF(CR2328=0,"",
IF(SUM($CR$2285:CR2328)=1,CT2328,
IF($CR$2405&gt;SUM($CR$2285:CR2328),_xlfn.CONCAT(", ",CT2328),
IF($CR$2405=SUM($CR$2285:CR2328),_xlfn.CONCAT(" y ",CT2328)))))</f>
        <v/>
      </c>
      <c r="CT2328" s="156" t="s">
        <v>5147</v>
      </c>
      <c r="CU2328" s="402">
        <f t="shared" si="595"/>
        <v>0</v>
      </c>
      <c r="CV2328" s="370" t="str">
        <f>IF(CU2328=0,"",
IF(SUM($CU$2285:CU2328)=1,CW2328,
IF($CU$2405&gt;SUM($CU$2285:CU2328),_xlfn.CONCAT(", ",CW2328),
IF($CU$2405=SUM($CU$2285:CU2328),_xlfn.CONCAT(" y ",CW2328)))))</f>
        <v/>
      </c>
      <c r="CW2328" s="156" t="s">
        <v>5147</v>
      </c>
    </row>
    <row r="2329" spans="1:101" ht="15" customHeight="1">
      <c r="A2329" s="57"/>
      <c r="B2329" s="26"/>
      <c r="C2329" s="165" t="s">
        <v>5148</v>
      </c>
      <c r="D2329" s="884" t="str">
        <f t="shared" si="530"/>
        <v>INSTITUTO TECNOLOGICO SUPERIOR DE RODRIGUEZ CLARA</v>
      </c>
      <c r="E2329" s="884"/>
      <c r="F2329" s="884"/>
      <c r="G2329" s="884"/>
      <c r="H2329" s="884"/>
      <c r="I2329" s="884"/>
      <c r="J2329" s="884"/>
      <c r="K2329" s="884"/>
      <c r="L2329" s="884"/>
      <c r="M2329" s="617"/>
      <c r="N2329" s="617"/>
      <c r="O2329" s="617"/>
      <c r="P2329" s="617"/>
      <c r="Q2329" s="617"/>
      <c r="R2329" s="617"/>
      <c r="S2329" s="617"/>
      <c r="T2329" s="617"/>
      <c r="U2329" s="617"/>
      <c r="V2329" s="617"/>
      <c r="W2329" s="617"/>
      <c r="X2329" s="617"/>
      <c r="Y2329" s="617"/>
      <c r="Z2329" s="617"/>
      <c r="AA2329" s="617"/>
      <c r="AB2329" s="617"/>
      <c r="AC2329" s="617"/>
      <c r="AD2329" s="617"/>
      <c r="AE2329" s="164"/>
      <c r="AF2329" s="164"/>
      <c r="AG2329" s="199">
        <f t="shared" si="531"/>
        <v>0</v>
      </c>
      <c r="AH2329" s="298">
        <f t="shared" si="532"/>
        <v>0</v>
      </c>
      <c r="AI2329" s="293">
        <f t="shared" si="533"/>
        <v>0</v>
      </c>
      <c r="AJ2329" s="294">
        <f t="shared" si="534"/>
        <v>0</v>
      </c>
      <c r="AK2329" s="295">
        <f t="shared" si="535"/>
        <v>0</v>
      </c>
      <c r="AL2329" s="296">
        <f t="shared" si="536"/>
        <v>0</v>
      </c>
      <c r="AM2329" s="293">
        <f t="shared" si="537"/>
        <v>0</v>
      </c>
      <c r="AN2329" s="294">
        <f t="shared" si="538"/>
        <v>0</v>
      </c>
      <c r="AO2329" s="295">
        <f t="shared" si="539"/>
        <v>0</v>
      </c>
      <c r="AP2329" s="296">
        <f t="shared" si="540"/>
        <v>0</v>
      </c>
      <c r="AQ2329" s="293">
        <f t="shared" si="541"/>
        <v>0</v>
      </c>
      <c r="AR2329" s="294">
        <f t="shared" si="542"/>
        <v>0</v>
      </c>
      <c r="AS2329" s="295">
        <f t="shared" si="543"/>
        <v>0</v>
      </c>
      <c r="AT2329" s="296">
        <f t="shared" si="544"/>
        <v>0</v>
      </c>
      <c r="AU2329" s="293">
        <f t="shared" si="545"/>
        <v>0</v>
      </c>
      <c r="AV2329" s="294">
        <f t="shared" si="546"/>
        <v>0</v>
      </c>
      <c r="AW2329" s="295">
        <f t="shared" si="547"/>
        <v>0</v>
      </c>
      <c r="AX2329" s="296">
        <f t="shared" si="548"/>
        <v>0</v>
      </c>
      <c r="AY2329" s="293">
        <f t="shared" si="549"/>
        <v>0</v>
      </c>
      <c r="AZ2329" s="294">
        <f t="shared" si="550"/>
        <v>0</v>
      </c>
      <c r="BA2329" s="295">
        <f t="shared" si="551"/>
        <v>0</v>
      </c>
      <c r="BB2329" s="296">
        <f t="shared" si="552"/>
        <v>0</v>
      </c>
      <c r="BC2329" s="293">
        <f t="shared" si="553"/>
        <v>0</v>
      </c>
      <c r="BD2329" s="294">
        <f t="shared" si="554"/>
        <v>0</v>
      </c>
      <c r="BE2329" s="295">
        <f t="shared" si="555"/>
        <v>0</v>
      </c>
      <c r="BF2329" s="296">
        <f t="shared" si="556"/>
        <v>0</v>
      </c>
      <c r="BG2329" s="293">
        <f t="shared" si="557"/>
        <v>0</v>
      </c>
      <c r="BH2329" s="294">
        <f t="shared" si="558"/>
        <v>0</v>
      </c>
      <c r="BI2329" s="295">
        <f t="shared" si="559"/>
        <v>0</v>
      </c>
      <c r="BJ2329" s="296">
        <f t="shared" si="560"/>
        <v>0</v>
      </c>
      <c r="BK2329" s="293">
        <f t="shared" si="561"/>
        <v>0</v>
      </c>
      <c r="BL2329" s="294">
        <f t="shared" si="562"/>
        <v>0</v>
      </c>
      <c r="BM2329" s="295">
        <f t="shared" si="563"/>
        <v>0</v>
      </c>
      <c r="BN2329" s="296">
        <f t="shared" si="564"/>
        <v>0</v>
      </c>
      <c r="BO2329" s="293">
        <f t="shared" si="565"/>
        <v>0</v>
      </c>
      <c r="BP2329" s="294">
        <f t="shared" si="566"/>
        <v>0</v>
      </c>
      <c r="BQ2329" s="295">
        <f t="shared" si="567"/>
        <v>0</v>
      </c>
      <c r="BR2329" s="296">
        <f t="shared" si="568"/>
        <v>0</v>
      </c>
      <c r="BS2329" s="293">
        <f t="shared" si="569"/>
        <v>0</v>
      </c>
      <c r="BT2329" s="294">
        <f t="shared" si="570"/>
        <v>0</v>
      </c>
      <c r="BU2329" s="295">
        <f t="shared" si="571"/>
        <v>0</v>
      </c>
      <c r="BV2329" s="296">
        <f t="shared" si="572"/>
        <v>0</v>
      </c>
      <c r="BW2329" s="293">
        <f t="shared" si="573"/>
        <v>0</v>
      </c>
      <c r="BX2329" s="294">
        <f t="shared" si="574"/>
        <v>0</v>
      </c>
      <c r="BY2329" s="295">
        <f t="shared" si="575"/>
        <v>0</v>
      </c>
      <c r="BZ2329" s="296">
        <f t="shared" si="576"/>
        <v>0</v>
      </c>
      <c r="CA2329" s="293">
        <f t="shared" si="577"/>
        <v>0</v>
      </c>
      <c r="CB2329" s="294">
        <f t="shared" si="578"/>
        <v>0</v>
      </c>
      <c r="CC2329" s="295">
        <f t="shared" si="579"/>
        <v>0</v>
      </c>
      <c r="CD2329" s="296">
        <f t="shared" si="580"/>
        <v>0</v>
      </c>
      <c r="CE2329" s="362">
        <f t="shared" si="581"/>
        <v>0</v>
      </c>
      <c r="CF2329" s="366">
        <f t="shared" si="582"/>
        <v>0</v>
      </c>
      <c r="CG2329" s="364">
        <f t="shared" si="583"/>
        <v>0</v>
      </c>
      <c r="CH2329" s="365">
        <f t="shared" si="584"/>
        <v>0</v>
      </c>
      <c r="CI2329" s="362">
        <f t="shared" si="585"/>
        <v>0</v>
      </c>
      <c r="CJ2329" s="366">
        <f t="shared" si="586"/>
        <v>0</v>
      </c>
      <c r="CK2329" s="364">
        <f t="shared" si="587"/>
        <v>0</v>
      </c>
      <c r="CL2329" s="365">
        <f t="shared" si="588"/>
        <v>0</v>
      </c>
      <c r="CM2329" s="362">
        <f t="shared" si="589"/>
        <v>0</v>
      </c>
      <c r="CN2329" s="366">
        <f t="shared" si="590"/>
        <v>0</v>
      </c>
      <c r="CO2329" s="364">
        <f t="shared" si="591"/>
        <v>0</v>
      </c>
      <c r="CP2329" s="365">
        <f t="shared" si="592"/>
        <v>0</v>
      </c>
      <c r="CQ2329" s="351">
        <f t="shared" si="593"/>
        <v>0</v>
      </c>
      <c r="CR2329" s="402">
        <f t="shared" si="594"/>
        <v>0</v>
      </c>
      <c r="CS2329" s="370" t="str">
        <f>IF(CR2329=0,"",
IF(SUM($CR$2285:CR2329)=1,CT2329,
IF($CR$2405&gt;SUM($CR$2285:CR2329),_xlfn.CONCAT(", ",CT2329),
IF($CR$2405=SUM($CR$2285:CR2329),_xlfn.CONCAT(" y ",CT2329)))))</f>
        <v/>
      </c>
      <c r="CT2329" s="156" t="s">
        <v>5149</v>
      </c>
      <c r="CU2329" s="402">
        <f t="shared" si="595"/>
        <v>0</v>
      </c>
      <c r="CV2329" s="370" t="str">
        <f>IF(CU2329=0,"",
IF(SUM($CU$2285:CU2329)=1,CW2329,
IF($CU$2405&gt;SUM($CU$2285:CU2329),_xlfn.CONCAT(", ",CW2329),
IF($CU$2405=SUM($CU$2285:CU2329),_xlfn.CONCAT(" y ",CW2329)))))</f>
        <v/>
      </c>
      <c r="CW2329" s="156" t="s">
        <v>5149</v>
      </c>
    </row>
    <row r="2330" spans="1:101" ht="15" customHeight="1">
      <c r="A2330" s="57"/>
      <c r="B2330" s="26"/>
      <c r="C2330" s="165" t="s">
        <v>5150</v>
      </c>
      <c r="D2330" s="884" t="str">
        <f t="shared" si="530"/>
        <v>INSTITUTO VERACRUZANO DE EDUCACION PARA LOS ADULTOS</v>
      </c>
      <c r="E2330" s="884"/>
      <c r="F2330" s="884"/>
      <c r="G2330" s="884"/>
      <c r="H2330" s="884"/>
      <c r="I2330" s="884"/>
      <c r="J2330" s="884"/>
      <c r="K2330" s="884"/>
      <c r="L2330" s="884"/>
      <c r="M2330" s="617"/>
      <c r="N2330" s="617"/>
      <c r="O2330" s="617"/>
      <c r="P2330" s="617"/>
      <c r="Q2330" s="617"/>
      <c r="R2330" s="617"/>
      <c r="S2330" s="617"/>
      <c r="T2330" s="617"/>
      <c r="U2330" s="617"/>
      <c r="V2330" s="617"/>
      <c r="W2330" s="617"/>
      <c r="X2330" s="617"/>
      <c r="Y2330" s="617"/>
      <c r="Z2330" s="617"/>
      <c r="AA2330" s="617"/>
      <c r="AB2330" s="617"/>
      <c r="AC2330" s="617"/>
      <c r="AD2330" s="617"/>
      <c r="AE2330" s="164"/>
      <c r="AF2330" s="164"/>
      <c r="AG2330" s="199">
        <f t="shared" si="531"/>
        <v>0</v>
      </c>
      <c r="AH2330" s="298">
        <f t="shared" si="532"/>
        <v>0</v>
      </c>
      <c r="AI2330" s="293">
        <f t="shared" si="533"/>
        <v>0</v>
      </c>
      <c r="AJ2330" s="294">
        <f t="shared" si="534"/>
        <v>0</v>
      </c>
      <c r="AK2330" s="295">
        <f t="shared" si="535"/>
        <v>0</v>
      </c>
      <c r="AL2330" s="296">
        <f t="shared" si="536"/>
        <v>0</v>
      </c>
      <c r="AM2330" s="293">
        <f t="shared" si="537"/>
        <v>0</v>
      </c>
      <c r="AN2330" s="294">
        <f t="shared" si="538"/>
        <v>0</v>
      </c>
      <c r="AO2330" s="295">
        <f t="shared" si="539"/>
        <v>0</v>
      </c>
      <c r="AP2330" s="296">
        <f t="shared" si="540"/>
        <v>0</v>
      </c>
      <c r="AQ2330" s="293">
        <f t="shared" si="541"/>
        <v>0</v>
      </c>
      <c r="AR2330" s="294">
        <f t="shared" si="542"/>
        <v>0</v>
      </c>
      <c r="AS2330" s="295">
        <f t="shared" si="543"/>
        <v>0</v>
      </c>
      <c r="AT2330" s="296">
        <f t="shared" si="544"/>
        <v>0</v>
      </c>
      <c r="AU2330" s="293">
        <f t="shared" si="545"/>
        <v>0</v>
      </c>
      <c r="AV2330" s="294">
        <f t="shared" si="546"/>
        <v>0</v>
      </c>
      <c r="AW2330" s="295">
        <f t="shared" si="547"/>
        <v>0</v>
      </c>
      <c r="AX2330" s="296">
        <f t="shared" si="548"/>
        <v>0</v>
      </c>
      <c r="AY2330" s="293">
        <f t="shared" si="549"/>
        <v>0</v>
      </c>
      <c r="AZ2330" s="294">
        <f t="shared" si="550"/>
        <v>0</v>
      </c>
      <c r="BA2330" s="295">
        <f t="shared" si="551"/>
        <v>0</v>
      </c>
      <c r="BB2330" s="296">
        <f t="shared" si="552"/>
        <v>0</v>
      </c>
      <c r="BC2330" s="293">
        <f t="shared" si="553"/>
        <v>0</v>
      </c>
      <c r="BD2330" s="294">
        <f t="shared" si="554"/>
        <v>0</v>
      </c>
      <c r="BE2330" s="295">
        <f t="shared" si="555"/>
        <v>0</v>
      </c>
      <c r="BF2330" s="296">
        <f t="shared" si="556"/>
        <v>0</v>
      </c>
      <c r="BG2330" s="293">
        <f t="shared" si="557"/>
        <v>0</v>
      </c>
      <c r="BH2330" s="294">
        <f t="shared" si="558"/>
        <v>0</v>
      </c>
      <c r="BI2330" s="295">
        <f t="shared" si="559"/>
        <v>0</v>
      </c>
      <c r="BJ2330" s="296">
        <f t="shared" si="560"/>
        <v>0</v>
      </c>
      <c r="BK2330" s="293">
        <f t="shared" si="561"/>
        <v>0</v>
      </c>
      <c r="BL2330" s="294">
        <f t="shared" si="562"/>
        <v>0</v>
      </c>
      <c r="BM2330" s="295">
        <f t="shared" si="563"/>
        <v>0</v>
      </c>
      <c r="BN2330" s="296">
        <f t="shared" si="564"/>
        <v>0</v>
      </c>
      <c r="BO2330" s="293">
        <f t="shared" si="565"/>
        <v>0</v>
      </c>
      <c r="BP2330" s="294">
        <f t="shared" si="566"/>
        <v>0</v>
      </c>
      <c r="BQ2330" s="295">
        <f t="shared" si="567"/>
        <v>0</v>
      </c>
      <c r="BR2330" s="296">
        <f t="shared" si="568"/>
        <v>0</v>
      </c>
      <c r="BS2330" s="293">
        <f t="shared" si="569"/>
        <v>0</v>
      </c>
      <c r="BT2330" s="294">
        <f t="shared" si="570"/>
        <v>0</v>
      </c>
      <c r="BU2330" s="295">
        <f t="shared" si="571"/>
        <v>0</v>
      </c>
      <c r="BV2330" s="296">
        <f t="shared" si="572"/>
        <v>0</v>
      </c>
      <c r="BW2330" s="293">
        <f t="shared" si="573"/>
        <v>0</v>
      </c>
      <c r="BX2330" s="294">
        <f t="shared" si="574"/>
        <v>0</v>
      </c>
      <c r="BY2330" s="295">
        <f t="shared" si="575"/>
        <v>0</v>
      </c>
      <c r="BZ2330" s="296">
        <f t="shared" si="576"/>
        <v>0</v>
      </c>
      <c r="CA2330" s="293">
        <f t="shared" si="577"/>
        <v>0</v>
      </c>
      <c r="CB2330" s="294">
        <f t="shared" si="578"/>
        <v>0</v>
      </c>
      <c r="CC2330" s="295">
        <f t="shared" si="579"/>
        <v>0</v>
      </c>
      <c r="CD2330" s="296">
        <f t="shared" si="580"/>
        <v>0</v>
      </c>
      <c r="CE2330" s="362">
        <f t="shared" si="581"/>
        <v>0</v>
      </c>
      <c r="CF2330" s="366">
        <f t="shared" si="582"/>
        <v>0</v>
      </c>
      <c r="CG2330" s="364">
        <f t="shared" si="583"/>
        <v>0</v>
      </c>
      <c r="CH2330" s="365">
        <f t="shared" si="584"/>
        <v>0</v>
      </c>
      <c r="CI2330" s="362">
        <f t="shared" si="585"/>
        <v>0</v>
      </c>
      <c r="CJ2330" s="366">
        <f t="shared" si="586"/>
        <v>0</v>
      </c>
      <c r="CK2330" s="364">
        <f t="shared" si="587"/>
        <v>0</v>
      </c>
      <c r="CL2330" s="365">
        <f t="shared" si="588"/>
        <v>0</v>
      </c>
      <c r="CM2330" s="362">
        <f t="shared" si="589"/>
        <v>0</v>
      </c>
      <c r="CN2330" s="366">
        <f t="shared" si="590"/>
        <v>0</v>
      </c>
      <c r="CO2330" s="364">
        <f t="shared" si="591"/>
        <v>0</v>
      </c>
      <c r="CP2330" s="365">
        <f t="shared" si="592"/>
        <v>0</v>
      </c>
      <c r="CQ2330" s="351">
        <f t="shared" si="593"/>
        <v>0</v>
      </c>
      <c r="CR2330" s="402">
        <f t="shared" si="594"/>
        <v>0</v>
      </c>
      <c r="CS2330" s="370" t="str">
        <f>IF(CR2330=0,"",
IF(SUM($CR$2285:CR2330)=1,CT2330,
IF($CR$2405&gt;SUM($CR$2285:CR2330),_xlfn.CONCAT(", ",CT2330),
IF($CR$2405=SUM($CR$2285:CR2330),_xlfn.CONCAT(" y ",CT2330)))))</f>
        <v/>
      </c>
      <c r="CT2330" s="156" t="s">
        <v>5151</v>
      </c>
      <c r="CU2330" s="402">
        <f t="shared" si="595"/>
        <v>0</v>
      </c>
      <c r="CV2330" s="370" t="str">
        <f>IF(CU2330=0,"",
IF(SUM($CU$2285:CU2330)=1,CW2330,
IF($CU$2405&gt;SUM($CU$2285:CU2330),_xlfn.CONCAT(", ",CW2330),
IF($CU$2405=SUM($CU$2285:CU2330),_xlfn.CONCAT(" y ",CW2330)))))</f>
        <v/>
      </c>
      <c r="CW2330" s="156" t="s">
        <v>5151</v>
      </c>
    </row>
    <row r="2331" spans="1:101" ht="15" customHeight="1">
      <c r="A2331" s="57"/>
      <c r="B2331" s="26"/>
      <c r="C2331" s="165" t="s">
        <v>5152</v>
      </c>
      <c r="D2331" s="884" t="str">
        <f t="shared" si="530"/>
        <v>COLEGIO NACIONAL DE EDUCACION PROFESIONAL TECNICA</v>
      </c>
      <c r="E2331" s="884"/>
      <c r="F2331" s="884"/>
      <c r="G2331" s="884"/>
      <c r="H2331" s="884"/>
      <c r="I2331" s="884"/>
      <c r="J2331" s="884"/>
      <c r="K2331" s="884"/>
      <c r="L2331" s="884"/>
      <c r="M2331" s="617"/>
      <c r="N2331" s="617"/>
      <c r="O2331" s="617"/>
      <c r="P2331" s="617"/>
      <c r="Q2331" s="617"/>
      <c r="R2331" s="617"/>
      <c r="S2331" s="617"/>
      <c r="T2331" s="617"/>
      <c r="U2331" s="617"/>
      <c r="V2331" s="617"/>
      <c r="W2331" s="617"/>
      <c r="X2331" s="617"/>
      <c r="Y2331" s="617"/>
      <c r="Z2331" s="617"/>
      <c r="AA2331" s="617"/>
      <c r="AB2331" s="617"/>
      <c r="AC2331" s="617"/>
      <c r="AD2331" s="617"/>
      <c r="AE2331" s="164"/>
      <c r="AF2331" s="164"/>
      <c r="AG2331" s="199">
        <f t="shared" si="531"/>
        <v>0</v>
      </c>
      <c r="AH2331" s="298">
        <f t="shared" si="532"/>
        <v>0</v>
      </c>
      <c r="AI2331" s="293">
        <f t="shared" si="533"/>
        <v>0</v>
      </c>
      <c r="AJ2331" s="294">
        <f t="shared" si="534"/>
        <v>0</v>
      </c>
      <c r="AK2331" s="295">
        <f t="shared" si="535"/>
        <v>0</v>
      </c>
      <c r="AL2331" s="296">
        <f t="shared" si="536"/>
        <v>0</v>
      </c>
      <c r="AM2331" s="293">
        <f t="shared" si="537"/>
        <v>0</v>
      </c>
      <c r="AN2331" s="294">
        <f t="shared" si="538"/>
        <v>0</v>
      </c>
      <c r="AO2331" s="295">
        <f t="shared" si="539"/>
        <v>0</v>
      </c>
      <c r="AP2331" s="296">
        <f t="shared" si="540"/>
        <v>0</v>
      </c>
      <c r="AQ2331" s="293">
        <f t="shared" si="541"/>
        <v>0</v>
      </c>
      <c r="AR2331" s="294">
        <f t="shared" si="542"/>
        <v>0</v>
      </c>
      <c r="AS2331" s="295">
        <f t="shared" si="543"/>
        <v>0</v>
      </c>
      <c r="AT2331" s="296">
        <f t="shared" si="544"/>
        <v>0</v>
      </c>
      <c r="AU2331" s="293">
        <f t="shared" si="545"/>
        <v>0</v>
      </c>
      <c r="AV2331" s="294">
        <f t="shared" si="546"/>
        <v>0</v>
      </c>
      <c r="AW2331" s="295">
        <f t="shared" si="547"/>
        <v>0</v>
      </c>
      <c r="AX2331" s="296">
        <f t="shared" si="548"/>
        <v>0</v>
      </c>
      <c r="AY2331" s="293">
        <f t="shared" si="549"/>
        <v>0</v>
      </c>
      <c r="AZ2331" s="294">
        <f t="shared" si="550"/>
        <v>0</v>
      </c>
      <c r="BA2331" s="295">
        <f t="shared" si="551"/>
        <v>0</v>
      </c>
      <c r="BB2331" s="296">
        <f t="shared" si="552"/>
        <v>0</v>
      </c>
      <c r="BC2331" s="293">
        <f t="shared" si="553"/>
        <v>0</v>
      </c>
      <c r="BD2331" s="294">
        <f t="shared" si="554"/>
        <v>0</v>
      </c>
      <c r="BE2331" s="295">
        <f t="shared" si="555"/>
        <v>0</v>
      </c>
      <c r="BF2331" s="296">
        <f t="shared" si="556"/>
        <v>0</v>
      </c>
      <c r="BG2331" s="293">
        <f t="shared" si="557"/>
        <v>0</v>
      </c>
      <c r="BH2331" s="294">
        <f t="shared" si="558"/>
        <v>0</v>
      </c>
      <c r="BI2331" s="295">
        <f t="shared" si="559"/>
        <v>0</v>
      </c>
      <c r="BJ2331" s="296">
        <f t="shared" si="560"/>
        <v>0</v>
      </c>
      <c r="BK2331" s="293">
        <f t="shared" si="561"/>
        <v>0</v>
      </c>
      <c r="BL2331" s="294">
        <f t="shared" si="562"/>
        <v>0</v>
      </c>
      <c r="BM2331" s="295">
        <f t="shared" si="563"/>
        <v>0</v>
      </c>
      <c r="BN2331" s="296">
        <f t="shared" si="564"/>
        <v>0</v>
      </c>
      <c r="BO2331" s="293">
        <f t="shared" si="565"/>
        <v>0</v>
      </c>
      <c r="BP2331" s="294">
        <f t="shared" si="566"/>
        <v>0</v>
      </c>
      <c r="BQ2331" s="295">
        <f t="shared" si="567"/>
        <v>0</v>
      </c>
      <c r="BR2331" s="296">
        <f t="shared" si="568"/>
        <v>0</v>
      </c>
      <c r="BS2331" s="293">
        <f t="shared" si="569"/>
        <v>0</v>
      </c>
      <c r="BT2331" s="294">
        <f t="shared" si="570"/>
        <v>0</v>
      </c>
      <c r="BU2331" s="295">
        <f t="shared" si="571"/>
        <v>0</v>
      </c>
      <c r="BV2331" s="296">
        <f t="shared" si="572"/>
        <v>0</v>
      </c>
      <c r="BW2331" s="293">
        <f t="shared" si="573"/>
        <v>0</v>
      </c>
      <c r="BX2331" s="294">
        <f t="shared" si="574"/>
        <v>0</v>
      </c>
      <c r="BY2331" s="295">
        <f t="shared" si="575"/>
        <v>0</v>
      </c>
      <c r="BZ2331" s="296">
        <f t="shared" si="576"/>
        <v>0</v>
      </c>
      <c r="CA2331" s="293">
        <f t="shared" si="577"/>
        <v>0</v>
      </c>
      <c r="CB2331" s="294">
        <f t="shared" si="578"/>
        <v>0</v>
      </c>
      <c r="CC2331" s="295">
        <f t="shared" si="579"/>
        <v>0</v>
      </c>
      <c r="CD2331" s="296">
        <f t="shared" si="580"/>
        <v>0</v>
      </c>
      <c r="CE2331" s="362">
        <f t="shared" si="581"/>
        <v>0</v>
      </c>
      <c r="CF2331" s="366">
        <f t="shared" si="582"/>
        <v>0</v>
      </c>
      <c r="CG2331" s="364">
        <f t="shared" si="583"/>
        <v>0</v>
      </c>
      <c r="CH2331" s="365">
        <f t="shared" si="584"/>
        <v>0</v>
      </c>
      <c r="CI2331" s="362">
        <f t="shared" si="585"/>
        <v>0</v>
      </c>
      <c r="CJ2331" s="366">
        <f t="shared" si="586"/>
        <v>0</v>
      </c>
      <c r="CK2331" s="364">
        <f t="shared" si="587"/>
        <v>0</v>
      </c>
      <c r="CL2331" s="365">
        <f t="shared" si="588"/>
        <v>0</v>
      </c>
      <c r="CM2331" s="362">
        <f t="shared" si="589"/>
        <v>0</v>
      </c>
      <c r="CN2331" s="366">
        <f t="shared" si="590"/>
        <v>0</v>
      </c>
      <c r="CO2331" s="364">
        <f t="shared" si="591"/>
        <v>0</v>
      </c>
      <c r="CP2331" s="365">
        <f t="shared" si="592"/>
        <v>0</v>
      </c>
      <c r="CQ2331" s="351">
        <f t="shared" si="593"/>
        <v>0</v>
      </c>
      <c r="CR2331" s="402">
        <f t="shared" si="594"/>
        <v>0</v>
      </c>
      <c r="CS2331" s="370" t="str">
        <f>IF(CR2331=0,"",
IF(SUM($CR$2285:CR2331)=1,CT2331,
IF($CR$2405&gt;SUM($CR$2285:CR2331),_xlfn.CONCAT(", ",CT2331),
IF($CR$2405=SUM($CR$2285:CR2331),_xlfn.CONCAT(" y ",CT2331)))))</f>
        <v/>
      </c>
      <c r="CT2331" s="156" t="s">
        <v>5153</v>
      </c>
      <c r="CU2331" s="402">
        <f t="shared" si="595"/>
        <v>0</v>
      </c>
      <c r="CV2331" s="370" t="str">
        <f>IF(CU2331=0,"",
IF(SUM($CU$2285:CU2331)=1,CW2331,
IF($CU$2405&gt;SUM($CU$2285:CU2331),_xlfn.CONCAT(", ",CW2331),
IF($CU$2405=SUM($CU$2285:CU2331),_xlfn.CONCAT(" y ",CW2331)))))</f>
        <v/>
      </c>
      <c r="CW2331" s="156" t="s">
        <v>5153</v>
      </c>
    </row>
    <row r="2332" spans="1:101" ht="15" customHeight="1">
      <c r="A2332" s="57"/>
      <c r="B2332" s="26"/>
      <c r="C2332" s="165" t="s">
        <v>5154</v>
      </c>
      <c r="D2332" s="884" t="str">
        <f t="shared" si="530"/>
        <v>UNIVERSIDAD TECNOLOGICA DEL SURESTE</v>
      </c>
      <c r="E2332" s="884"/>
      <c r="F2332" s="884"/>
      <c r="G2332" s="884"/>
      <c r="H2332" s="884"/>
      <c r="I2332" s="884"/>
      <c r="J2332" s="884"/>
      <c r="K2332" s="884"/>
      <c r="L2332" s="884"/>
      <c r="M2332" s="617"/>
      <c r="N2332" s="617"/>
      <c r="O2332" s="617"/>
      <c r="P2332" s="617"/>
      <c r="Q2332" s="617"/>
      <c r="R2332" s="617"/>
      <c r="S2332" s="617"/>
      <c r="T2332" s="617"/>
      <c r="U2332" s="617"/>
      <c r="V2332" s="617"/>
      <c r="W2332" s="617"/>
      <c r="X2332" s="617"/>
      <c r="Y2332" s="617"/>
      <c r="Z2332" s="617"/>
      <c r="AA2332" s="617"/>
      <c r="AB2332" s="617"/>
      <c r="AC2332" s="617"/>
      <c r="AD2332" s="617"/>
      <c r="AE2332" s="164"/>
      <c r="AF2332" s="164"/>
      <c r="AG2332" s="199">
        <f t="shared" si="531"/>
        <v>0</v>
      </c>
      <c r="AH2332" s="298">
        <f t="shared" si="532"/>
        <v>0</v>
      </c>
      <c r="AI2332" s="293">
        <f t="shared" si="533"/>
        <v>0</v>
      </c>
      <c r="AJ2332" s="294">
        <f t="shared" si="534"/>
        <v>0</v>
      </c>
      <c r="AK2332" s="295">
        <f t="shared" si="535"/>
        <v>0</v>
      </c>
      <c r="AL2332" s="296">
        <f t="shared" si="536"/>
        <v>0</v>
      </c>
      <c r="AM2332" s="293">
        <f t="shared" si="537"/>
        <v>0</v>
      </c>
      <c r="AN2332" s="294">
        <f t="shared" si="538"/>
        <v>0</v>
      </c>
      <c r="AO2332" s="295">
        <f t="shared" si="539"/>
        <v>0</v>
      </c>
      <c r="AP2332" s="296">
        <f t="shared" si="540"/>
        <v>0</v>
      </c>
      <c r="AQ2332" s="293">
        <f t="shared" si="541"/>
        <v>0</v>
      </c>
      <c r="AR2332" s="294">
        <f t="shared" si="542"/>
        <v>0</v>
      </c>
      <c r="AS2332" s="295">
        <f t="shared" si="543"/>
        <v>0</v>
      </c>
      <c r="AT2332" s="296">
        <f t="shared" si="544"/>
        <v>0</v>
      </c>
      <c r="AU2332" s="293">
        <f t="shared" si="545"/>
        <v>0</v>
      </c>
      <c r="AV2332" s="294">
        <f t="shared" si="546"/>
        <v>0</v>
      </c>
      <c r="AW2332" s="295">
        <f t="shared" si="547"/>
        <v>0</v>
      </c>
      <c r="AX2332" s="296">
        <f t="shared" si="548"/>
        <v>0</v>
      </c>
      <c r="AY2332" s="293">
        <f t="shared" si="549"/>
        <v>0</v>
      </c>
      <c r="AZ2332" s="294">
        <f t="shared" si="550"/>
        <v>0</v>
      </c>
      <c r="BA2332" s="295">
        <f t="shared" si="551"/>
        <v>0</v>
      </c>
      <c r="BB2332" s="296">
        <f t="shared" si="552"/>
        <v>0</v>
      </c>
      <c r="BC2332" s="293">
        <f t="shared" si="553"/>
        <v>0</v>
      </c>
      <c r="BD2332" s="294">
        <f t="shared" si="554"/>
        <v>0</v>
      </c>
      <c r="BE2332" s="295">
        <f t="shared" si="555"/>
        <v>0</v>
      </c>
      <c r="BF2332" s="296">
        <f t="shared" si="556"/>
        <v>0</v>
      </c>
      <c r="BG2332" s="293">
        <f t="shared" si="557"/>
        <v>0</v>
      </c>
      <c r="BH2332" s="294">
        <f t="shared" si="558"/>
        <v>0</v>
      </c>
      <c r="BI2332" s="295">
        <f t="shared" si="559"/>
        <v>0</v>
      </c>
      <c r="BJ2332" s="296">
        <f t="shared" si="560"/>
        <v>0</v>
      </c>
      <c r="BK2332" s="293">
        <f t="shared" si="561"/>
        <v>0</v>
      </c>
      <c r="BL2332" s="294">
        <f t="shared" si="562"/>
        <v>0</v>
      </c>
      <c r="BM2332" s="295">
        <f t="shared" si="563"/>
        <v>0</v>
      </c>
      <c r="BN2332" s="296">
        <f t="shared" si="564"/>
        <v>0</v>
      </c>
      <c r="BO2332" s="293">
        <f t="shared" si="565"/>
        <v>0</v>
      </c>
      <c r="BP2332" s="294">
        <f t="shared" si="566"/>
        <v>0</v>
      </c>
      <c r="BQ2332" s="295">
        <f t="shared" si="567"/>
        <v>0</v>
      </c>
      <c r="BR2332" s="296">
        <f t="shared" si="568"/>
        <v>0</v>
      </c>
      <c r="BS2332" s="293">
        <f t="shared" si="569"/>
        <v>0</v>
      </c>
      <c r="BT2332" s="294">
        <f t="shared" si="570"/>
        <v>0</v>
      </c>
      <c r="BU2332" s="295">
        <f t="shared" si="571"/>
        <v>0</v>
      </c>
      <c r="BV2332" s="296">
        <f t="shared" si="572"/>
        <v>0</v>
      </c>
      <c r="BW2332" s="293">
        <f t="shared" si="573"/>
        <v>0</v>
      </c>
      <c r="BX2332" s="294">
        <f t="shared" si="574"/>
        <v>0</v>
      </c>
      <c r="BY2332" s="295">
        <f t="shared" si="575"/>
        <v>0</v>
      </c>
      <c r="BZ2332" s="296">
        <f t="shared" si="576"/>
        <v>0</v>
      </c>
      <c r="CA2332" s="293">
        <f t="shared" si="577"/>
        <v>0</v>
      </c>
      <c r="CB2332" s="294">
        <f t="shared" si="578"/>
        <v>0</v>
      </c>
      <c r="CC2332" s="295">
        <f t="shared" si="579"/>
        <v>0</v>
      </c>
      <c r="CD2332" s="296">
        <f t="shared" si="580"/>
        <v>0</v>
      </c>
      <c r="CE2332" s="362">
        <f t="shared" si="581"/>
        <v>0</v>
      </c>
      <c r="CF2332" s="366">
        <f t="shared" si="582"/>
        <v>0</v>
      </c>
      <c r="CG2332" s="364">
        <f t="shared" si="583"/>
        <v>0</v>
      </c>
      <c r="CH2332" s="365">
        <f t="shared" si="584"/>
        <v>0</v>
      </c>
      <c r="CI2332" s="362">
        <f t="shared" si="585"/>
        <v>0</v>
      </c>
      <c r="CJ2332" s="366">
        <f t="shared" si="586"/>
        <v>0</v>
      </c>
      <c r="CK2332" s="364">
        <f t="shared" si="587"/>
        <v>0</v>
      </c>
      <c r="CL2332" s="365">
        <f t="shared" si="588"/>
        <v>0</v>
      </c>
      <c r="CM2332" s="362">
        <f t="shared" si="589"/>
        <v>0</v>
      </c>
      <c r="CN2332" s="366">
        <f t="shared" si="590"/>
        <v>0</v>
      </c>
      <c r="CO2332" s="364">
        <f t="shared" si="591"/>
        <v>0</v>
      </c>
      <c r="CP2332" s="365">
        <f t="shared" si="592"/>
        <v>0</v>
      </c>
      <c r="CQ2332" s="351">
        <f t="shared" si="593"/>
        <v>0</v>
      </c>
      <c r="CR2332" s="402">
        <f t="shared" si="594"/>
        <v>0</v>
      </c>
      <c r="CS2332" s="370" t="str">
        <f>IF(CR2332=0,"",
IF(SUM($CR$2285:CR2332)=1,CT2332,
IF($CR$2405&gt;SUM($CR$2285:CR2332),_xlfn.CONCAT(", ",CT2332),
IF($CR$2405=SUM($CR$2285:CR2332),_xlfn.CONCAT(" y ",CT2332)))))</f>
        <v/>
      </c>
      <c r="CT2332" s="156" t="s">
        <v>5155</v>
      </c>
      <c r="CU2332" s="402">
        <f t="shared" si="595"/>
        <v>0</v>
      </c>
      <c r="CV2332" s="370" t="str">
        <f>IF(CU2332=0,"",
IF(SUM($CU$2285:CU2332)=1,CW2332,
IF($CU$2405&gt;SUM($CU$2285:CU2332),_xlfn.CONCAT(", ",CW2332),
IF($CU$2405=SUM($CU$2285:CU2332),_xlfn.CONCAT(" y ",CW2332)))))</f>
        <v/>
      </c>
      <c r="CW2332" s="156" t="s">
        <v>5155</v>
      </c>
    </row>
    <row r="2333" spans="1:101" ht="15" customHeight="1">
      <c r="A2333" s="57"/>
      <c r="B2333" s="26"/>
      <c r="C2333" s="165" t="s">
        <v>5156</v>
      </c>
      <c r="D2333" s="884" t="str">
        <f t="shared" si="530"/>
        <v>UNIVERSIDAD TECNOLOGICA DEL CENTRO</v>
      </c>
      <c r="E2333" s="884"/>
      <c r="F2333" s="884"/>
      <c r="G2333" s="884"/>
      <c r="H2333" s="884"/>
      <c r="I2333" s="884"/>
      <c r="J2333" s="884"/>
      <c r="K2333" s="884"/>
      <c r="L2333" s="884"/>
      <c r="M2333" s="617"/>
      <c r="N2333" s="617"/>
      <c r="O2333" s="617"/>
      <c r="P2333" s="617"/>
      <c r="Q2333" s="617"/>
      <c r="R2333" s="617"/>
      <c r="S2333" s="617"/>
      <c r="T2333" s="617"/>
      <c r="U2333" s="617"/>
      <c r="V2333" s="617"/>
      <c r="W2333" s="617"/>
      <c r="X2333" s="617"/>
      <c r="Y2333" s="617"/>
      <c r="Z2333" s="617"/>
      <c r="AA2333" s="617"/>
      <c r="AB2333" s="617"/>
      <c r="AC2333" s="617"/>
      <c r="AD2333" s="617"/>
      <c r="AE2333" s="164"/>
      <c r="AF2333" s="164"/>
      <c r="AG2333" s="199">
        <f t="shared" si="531"/>
        <v>0</v>
      </c>
      <c r="AH2333" s="298">
        <f t="shared" si="532"/>
        <v>0</v>
      </c>
      <c r="AI2333" s="293">
        <f t="shared" si="533"/>
        <v>0</v>
      </c>
      <c r="AJ2333" s="294">
        <f t="shared" si="534"/>
        <v>0</v>
      </c>
      <c r="AK2333" s="295">
        <f t="shared" si="535"/>
        <v>0</v>
      </c>
      <c r="AL2333" s="296">
        <f t="shared" si="536"/>
        <v>0</v>
      </c>
      <c r="AM2333" s="293">
        <f t="shared" si="537"/>
        <v>0</v>
      </c>
      <c r="AN2333" s="294">
        <f t="shared" si="538"/>
        <v>0</v>
      </c>
      <c r="AO2333" s="295">
        <f t="shared" si="539"/>
        <v>0</v>
      </c>
      <c r="AP2333" s="296">
        <f t="shared" si="540"/>
        <v>0</v>
      </c>
      <c r="AQ2333" s="293">
        <f t="shared" si="541"/>
        <v>0</v>
      </c>
      <c r="AR2333" s="294">
        <f t="shared" si="542"/>
        <v>0</v>
      </c>
      <c r="AS2333" s="295">
        <f t="shared" si="543"/>
        <v>0</v>
      </c>
      <c r="AT2333" s="296">
        <f t="shared" si="544"/>
        <v>0</v>
      </c>
      <c r="AU2333" s="293">
        <f t="shared" si="545"/>
        <v>0</v>
      </c>
      <c r="AV2333" s="294">
        <f t="shared" si="546"/>
        <v>0</v>
      </c>
      <c r="AW2333" s="295">
        <f t="shared" si="547"/>
        <v>0</v>
      </c>
      <c r="AX2333" s="296">
        <f t="shared" si="548"/>
        <v>0</v>
      </c>
      <c r="AY2333" s="293">
        <f t="shared" si="549"/>
        <v>0</v>
      </c>
      <c r="AZ2333" s="294">
        <f t="shared" si="550"/>
        <v>0</v>
      </c>
      <c r="BA2333" s="295">
        <f t="shared" si="551"/>
        <v>0</v>
      </c>
      <c r="BB2333" s="296">
        <f t="shared" si="552"/>
        <v>0</v>
      </c>
      <c r="BC2333" s="293">
        <f t="shared" si="553"/>
        <v>0</v>
      </c>
      <c r="BD2333" s="294">
        <f t="shared" si="554"/>
        <v>0</v>
      </c>
      <c r="BE2333" s="295">
        <f t="shared" si="555"/>
        <v>0</v>
      </c>
      <c r="BF2333" s="296">
        <f t="shared" si="556"/>
        <v>0</v>
      </c>
      <c r="BG2333" s="293">
        <f t="shared" si="557"/>
        <v>0</v>
      </c>
      <c r="BH2333" s="294">
        <f t="shared" si="558"/>
        <v>0</v>
      </c>
      <c r="BI2333" s="295">
        <f t="shared" si="559"/>
        <v>0</v>
      </c>
      <c r="BJ2333" s="296">
        <f t="shared" si="560"/>
        <v>0</v>
      </c>
      <c r="BK2333" s="293">
        <f t="shared" si="561"/>
        <v>0</v>
      </c>
      <c r="BL2333" s="294">
        <f t="shared" si="562"/>
        <v>0</v>
      </c>
      <c r="BM2333" s="295">
        <f t="shared" si="563"/>
        <v>0</v>
      </c>
      <c r="BN2333" s="296">
        <f t="shared" si="564"/>
        <v>0</v>
      </c>
      <c r="BO2333" s="293">
        <f t="shared" si="565"/>
        <v>0</v>
      </c>
      <c r="BP2333" s="294">
        <f t="shared" si="566"/>
        <v>0</v>
      </c>
      <c r="BQ2333" s="295">
        <f t="shared" si="567"/>
        <v>0</v>
      </c>
      <c r="BR2333" s="296">
        <f t="shared" si="568"/>
        <v>0</v>
      </c>
      <c r="BS2333" s="293">
        <f t="shared" si="569"/>
        <v>0</v>
      </c>
      <c r="BT2333" s="294">
        <f t="shared" si="570"/>
        <v>0</v>
      </c>
      <c r="BU2333" s="295">
        <f t="shared" si="571"/>
        <v>0</v>
      </c>
      <c r="BV2333" s="296">
        <f t="shared" si="572"/>
        <v>0</v>
      </c>
      <c r="BW2333" s="293">
        <f t="shared" si="573"/>
        <v>0</v>
      </c>
      <c r="BX2333" s="294">
        <f t="shared" si="574"/>
        <v>0</v>
      </c>
      <c r="BY2333" s="295">
        <f t="shared" si="575"/>
        <v>0</v>
      </c>
      <c r="BZ2333" s="296">
        <f t="shared" si="576"/>
        <v>0</v>
      </c>
      <c r="CA2333" s="293">
        <f t="shared" si="577"/>
        <v>0</v>
      </c>
      <c r="CB2333" s="294">
        <f t="shared" si="578"/>
        <v>0</v>
      </c>
      <c r="CC2333" s="295">
        <f t="shared" si="579"/>
        <v>0</v>
      </c>
      <c r="CD2333" s="296">
        <f t="shared" si="580"/>
        <v>0</v>
      </c>
      <c r="CE2333" s="362">
        <f t="shared" si="581"/>
        <v>0</v>
      </c>
      <c r="CF2333" s="366">
        <f t="shared" si="582"/>
        <v>0</v>
      </c>
      <c r="CG2333" s="364">
        <f t="shared" si="583"/>
        <v>0</v>
      </c>
      <c r="CH2333" s="365">
        <f t="shared" si="584"/>
        <v>0</v>
      </c>
      <c r="CI2333" s="362">
        <f t="shared" si="585"/>
        <v>0</v>
      </c>
      <c r="CJ2333" s="366">
        <f t="shared" si="586"/>
        <v>0</v>
      </c>
      <c r="CK2333" s="364">
        <f t="shared" si="587"/>
        <v>0</v>
      </c>
      <c r="CL2333" s="365">
        <f t="shared" si="588"/>
        <v>0</v>
      </c>
      <c r="CM2333" s="362">
        <f t="shared" si="589"/>
        <v>0</v>
      </c>
      <c r="CN2333" s="366">
        <f t="shared" si="590"/>
        <v>0</v>
      </c>
      <c r="CO2333" s="364">
        <f t="shared" si="591"/>
        <v>0</v>
      </c>
      <c r="CP2333" s="365">
        <f t="shared" si="592"/>
        <v>0</v>
      </c>
      <c r="CQ2333" s="351">
        <f t="shared" si="593"/>
        <v>0</v>
      </c>
      <c r="CR2333" s="402">
        <f t="shared" si="594"/>
        <v>0</v>
      </c>
      <c r="CS2333" s="370" t="str">
        <f>IF(CR2333=0,"",
IF(SUM($CR$2285:CR2333)=1,CT2333,
IF($CR$2405&gt;SUM($CR$2285:CR2333),_xlfn.CONCAT(", ",CT2333),
IF($CR$2405=SUM($CR$2285:CR2333),_xlfn.CONCAT(" y ",CT2333)))))</f>
        <v/>
      </c>
      <c r="CT2333" s="156" t="s">
        <v>5157</v>
      </c>
      <c r="CU2333" s="402">
        <f t="shared" si="595"/>
        <v>0</v>
      </c>
      <c r="CV2333" s="370" t="str">
        <f>IF(CU2333=0,"",
IF(SUM($CU$2285:CU2333)=1,CW2333,
IF($CU$2405&gt;SUM($CU$2285:CU2333),_xlfn.CONCAT(", ",CW2333),
IF($CU$2405=SUM($CU$2285:CU2333),_xlfn.CONCAT(" y ",CW2333)))))</f>
        <v/>
      </c>
      <c r="CW2333" s="156" t="s">
        <v>5157</v>
      </c>
    </row>
    <row r="2334" spans="1:101" ht="15" customHeight="1">
      <c r="A2334" s="57"/>
      <c r="B2334" s="26"/>
      <c r="C2334" s="165" t="s">
        <v>5158</v>
      </c>
      <c r="D2334" s="884" t="str">
        <f t="shared" si="530"/>
        <v>UNIVERSIDAD TECNOLOGICA DE GUTIERREZ ZAMORA</v>
      </c>
      <c r="E2334" s="884"/>
      <c r="F2334" s="884"/>
      <c r="G2334" s="884"/>
      <c r="H2334" s="884"/>
      <c r="I2334" s="884"/>
      <c r="J2334" s="884"/>
      <c r="K2334" s="884"/>
      <c r="L2334" s="884"/>
      <c r="M2334" s="617"/>
      <c r="N2334" s="617"/>
      <c r="O2334" s="617"/>
      <c r="P2334" s="617"/>
      <c r="Q2334" s="617"/>
      <c r="R2334" s="617"/>
      <c r="S2334" s="617"/>
      <c r="T2334" s="617"/>
      <c r="U2334" s="617"/>
      <c r="V2334" s="617"/>
      <c r="W2334" s="617"/>
      <c r="X2334" s="617"/>
      <c r="Y2334" s="617"/>
      <c r="Z2334" s="617"/>
      <c r="AA2334" s="617"/>
      <c r="AB2334" s="617"/>
      <c r="AC2334" s="617"/>
      <c r="AD2334" s="617"/>
      <c r="AE2334" s="164"/>
      <c r="AF2334" s="164"/>
      <c r="AG2334" s="199">
        <f t="shared" si="531"/>
        <v>0</v>
      </c>
      <c r="AH2334" s="298">
        <f t="shared" si="532"/>
        <v>0</v>
      </c>
      <c r="AI2334" s="293">
        <f t="shared" si="533"/>
        <v>0</v>
      </c>
      <c r="AJ2334" s="294">
        <f t="shared" si="534"/>
        <v>0</v>
      </c>
      <c r="AK2334" s="295">
        <f t="shared" si="535"/>
        <v>0</v>
      </c>
      <c r="AL2334" s="296">
        <f t="shared" si="536"/>
        <v>0</v>
      </c>
      <c r="AM2334" s="293">
        <f t="shared" si="537"/>
        <v>0</v>
      </c>
      <c r="AN2334" s="294">
        <f t="shared" si="538"/>
        <v>0</v>
      </c>
      <c r="AO2334" s="295">
        <f t="shared" si="539"/>
        <v>0</v>
      </c>
      <c r="AP2334" s="296">
        <f t="shared" si="540"/>
        <v>0</v>
      </c>
      <c r="AQ2334" s="293">
        <f t="shared" si="541"/>
        <v>0</v>
      </c>
      <c r="AR2334" s="294">
        <f t="shared" si="542"/>
        <v>0</v>
      </c>
      <c r="AS2334" s="295">
        <f t="shared" si="543"/>
        <v>0</v>
      </c>
      <c r="AT2334" s="296">
        <f t="shared" si="544"/>
        <v>0</v>
      </c>
      <c r="AU2334" s="293">
        <f t="shared" si="545"/>
        <v>0</v>
      </c>
      <c r="AV2334" s="294">
        <f t="shared" si="546"/>
        <v>0</v>
      </c>
      <c r="AW2334" s="295">
        <f t="shared" si="547"/>
        <v>0</v>
      </c>
      <c r="AX2334" s="296">
        <f t="shared" si="548"/>
        <v>0</v>
      </c>
      <c r="AY2334" s="293">
        <f t="shared" si="549"/>
        <v>0</v>
      </c>
      <c r="AZ2334" s="294">
        <f t="shared" si="550"/>
        <v>0</v>
      </c>
      <c r="BA2334" s="295">
        <f t="shared" si="551"/>
        <v>0</v>
      </c>
      <c r="BB2334" s="296">
        <f t="shared" si="552"/>
        <v>0</v>
      </c>
      <c r="BC2334" s="293">
        <f t="shared" si="553"/>
        <v>0</v>
      </c>
      <c r="BD2334" s="294">
        <f t="shared" si="554"/>
        <v>0</v>
      </c>
      <c r="BE2334" s="295">
        <f t="shared" si="555"/>
        <v>0</v>
      </c>
      <c r="BF2334" s="296">
        <f t="shared" si="556"/>
        <v>0</v>
      </c>
      <c r="BG2334" s="293">
        <f t="shared" si="557"/>
        <v>0</v>
      </c>
      <c r="BH2334" s="294">
        <f t="shared" si="558"/>
        <v>0</v>
      </c>
      <c r="BI2334" s="295">
        <f t="shared" si="559"/>
        <v>0</v>
      </c>
      <c r="BJ2334" s="296">
        <f t="shared" si="560"/>
        <v>0</v>
      </c>
      <c r="BK2334" s="293">
        <f t="shared" si="561"/>
        <v>0</v>
      </c>
      <c r="BL2334" s="294">
        <f t="shared" si="562"/>
        <v>0</v>
      </c>
      <c r="BM2334" s="295">
        <f t="shared" si="563"/>
        <v>0</v>
      </c>
      <c r="BN2334" s="296">
        <f t="shared" si="564"/>
        <v>0</v>
      </c>
      <c r="BO2334" s="293">
        <f t="shared" si="565"/>
        <v>0</v>
      </c>
      <c r="BP2334" s="294">
        <f t="shared" si="566"/>
        <v>0</v>
      </c>
      <c r="BQ2334" s="295">
        <f t="shared" si="567"/>
        <v>0</v>
      </c>
      <c r="BR2334" s="296">
        <f t="shared" si="568"/>
        <v>0</v>
      </c>
      <c r="BS2334" s="293">
        <f t="shared" si="569"/>
        <v>0</v>
      </c>
      <c r="BT2334" s="294">
        <f t="shared" si="570"/>
        <v>0</v>
      </c>
      <c r="BU2334" s="295">
        <f t="shared" si="571"/>
        <v>0</v>
      </c>
      <c r="BV2334" s="296">
        <f t="shared" si="572"/>
        <v>0</v>
      </c>
      <c r="BW2334" s="293">
        <f t="shared" si="573"/>
        <v>0</v>
      </c>
      <c r="BX2334" s="294">
        <f t="shared" si="574"/>
        <v>0</v>
      </c>
      <c r="BY2334" s="295">
        <f t="shared" si="575"/>
        <v>0</v>
      </c>
      <c r="BZ2334" s="296">
        <f t="shared" si="576"/>
        <v>0</v>
      </c>
      <c r="CA2334" s="293">
        <f t="shared" si="577"/>
        <v>0</v>
      </c>
      <c r="CB2334" s="294">
        <f t="shared" si="578"/>
        <v>0</v>
      </c>
      <c r="CC2334" s="295">
        <f t="shared" si="579"/>
        <v>0</v>
      </c>
      <c r="CD2334" s="296">
        <f t="shared" si="580"/>
        <v>0</v>
      </c>
      <c r="CE2334" s="362">
        <f t="shared" si="581"/>
        <v>0</v>
      </c>
      <c r="CF2334" s="366">
        <f t="shared" si="582"/>
        <v>0</v>
      </c>
      <c r="CG2334" s="364">
        <f t="shared" si="583"/>
        <v>0</v>
      </c>
      <c r="CH2334" s="365">
        <f t="shared" si="584"/>
        <v>0</v>
      </c>
      <c r="CI2334" s="362">
        <f t="shared" si="585"/>
        <v>0</v>
      </c>
      <c r="CJ2334" s="366">
        <f t="shared" si="586"/>
        <v>0</v>
      </c>
      <c r="CK2334" s="364">
        <f t="shared" si="587"/>
        <v>0</v>
      </c>
      <c r="CL2334" s="365">
        <f t="shared" si="588"/>
        <v>0</v>
      </c>
      <c r="CM2334" s="362">
        <f t="shared" si="589"/>
        <v>0</v>
      </c>
      <c r="CN2334" s="366">
        <f t="shared" si="590"/>
        <v>0</v>
      </c>
      <c r="CO2334" s="364">
        <f t="shared" si="591"/>
        <v>0</v>
      </c>
      <c r="CP2334" s="365">
        <f t="shared" si="592"/>
        <v>0</v>
      </c>
      <c r="CQ2334" s="351">
        <f t="shared" si="593"/>
        <v>0</v>
      </c>
      <c r="CR2334" s="402">
        <f t="shared" si="594"/>
        <v>0</v>
      </c>
      <c r="CS2334" s="370" t="str">
        <f>IF(CR2334=0,"",
IF(SUM($CR$2285:CR2334)=1,CT2334,
IF($CR$2405&gt;SUM($CR$2285:CR2334),_xlfn.CONCAT(", ",CT2334),
IF($CR$2405=SUM($CR$2285:CR2334),_xlfn.CONCAT(" y ",CT2334)))))</f>
        <v/>
      </c>
      <c r="CT2334" s="156" t="s">
        <v>5159</v>
      </c>
      <c r="CU2334" s="402">
        <f t="shared" si="595"/>
        <v>0</v>
      </c>
      <c r="CV2334" s="370" t="str">
        <f>IF(CU2334=0,"",
IF(SUM($CU$2285:CU2334)=1,CW2334,
IF($CU$2405&gt;SUM($CU$2285:CU2334),_xlfn.CONCAT(", ",CW2334),
IF($CU$2405=SUM($CU$2285:CU2334),_xlfn.CONCAT(" y ",CW2334)))))</f>
        <v/>
      </c>
      <c r="CW2334" s="156" t="s">
        <v>5159</v>
      </c>
    </row>
    <row r="2335" spans="1:101" ht="15" customHeight="1">
      <c r="A2335" s="57"/>
      <c r="B2335" s="26"/>
      <c r="C2335" s="165" t="s">
        <v>5160</v>
      </c>
      <c r="D2335" s="884" t="str">
        <f t="shared" si="530"/>
        <v>CONSEJO VERACRUZANO DE INVESTIGACION CIENTIFICA Y DESARROLLO TECNOLOGICO</v>
      </c>
      <c r="E2335" s="884"/>
      <c r="F2335" s="884"/>
      <c r="G2335" s="884"/>
      <c r="H2335" s="884"/>
      <c r="I2335" s="884"/>
      <c r="J2335" s="884"/>
      <c r="K2335" s="884"/>
      <c r="L2335" s="884"/>
      <c r="M2335" s="617"/>
      <c r="N2335" s="617"/>
      <c r="O2335" s="617"/>
      <c r="P2335" s="617"/>
      <c r="Q2335" s="617"/>
      <c r="R2335" s="617"/>
      <c r="S2335" s="617"/>
      <c r="T2335" s="617"/>
      <c r="U2335" s="617"/>
      <c r="V2335" s="617"/>
      <c r="W2335" s="617"/>
      <c r="X2335" s="617"/>
      <c r="Y2335" s="617"/>
      <c r="Z2335" s="617"/>
      <c r="AA2335" s="617"/>
      <c r="AB2335" s="617"/>
      <c r="AC2335" s="617"/>
      <c r="AD2335" s="617"/>
      <c r="AE2335" s="164"/>
      <c r="AF2335" s="164"/>
      <c r="AG2335" s="199">
        <f t="shared" si="531"/>
        <v>0</v>
      </c>
      <c r="AH2335" s="298">
        <f t="shared" si="532"/>
        <v>0</v>
      </c>
      <c r="AI2335" s="293">
        <f t="shared" si="533"/>
        <v>0</v>
      </c>
      <c r="AJ2335" s="294">
        <f t="shared" si="534"/>
        <v>0</v>
      </c>
      <c r="AK2335" s="295">
        <f t="shared" si="535"/>
        <v>0</v>
      </c>
      <c r="AL2335" s="296">
        <f t="shared" si="536"/>
        <v>0</v>
      </c>
      <c r="AM2335" s="293">
        <f t="shared" si="537"/>
        <v>0</v>
      </c>
      <c r="AN2335" s="294">
        <f t="shared" si="538"/>
        <v>0</v>
      </c>
      <c r="AO2335" s="295">
        <f t="shared" si="539"/>
        <v>0</v>
      </c>
      <c r="AP2335" s="296">
        <f t="shared" si="540"/>
        <v>0</v>
      </c>
      <c r="AQ2335" s="293">
        <f t="shared" si="541"/>
        <v>0</v>
      </c>
      <c r="AR2335" s="294">
        <f t="shared" si="542"/>
        <v>0</v>
      </c>
      <c r="AS2335" s="295">
        <f t="shared" si="543"/>
        <v>0</v>
      </c>
      <c r="AT2335" s="296">
        <f t="shared" si="544"/>
        <v>0</v>
      </c>
      <c r="AU2335" s="293">
        <f t="shared" si="545"/>
        <v>0</v>
      </c>
      <c r="AV2335" s="294">
        <f t="shared" si="546"/>
        <v>0</v>
      </c>
      <c r="AW2335" s="295">
        <f t="shared" si="547"/>
        <v>0</v>
      </c>
      <c r="AX2335" s="296">
        <f t="shared" si="548"/>
        <v>0</v>
      </c>
      <c r="AY2335" s="293">
        <f t="shared" si="549"/>
        <v>0</v>
      </c>
      <c r="AZ2335" s="294">
        <f t="shared" si="550"/>
        <v>0</v>
      </c>
      <c r="BA2335" s="295">
        <f t="shared" si="551"/>
        <v>0</v>
      </c>
      <c r="BB2335" s="296">
        <f t="shared" si="552"/>
        <v>0</v>
      </c>
      <c r="BC2335" s="293">
        <f t="shared" si="553"/>
        <v>0</v>
      </c>
      <c r="BD2335" s="294">
        <f t="shared" si="554"/>
        <v>0</v>
      </c>
      <c r="BE2335" s="295">
        <f t="shared" si="555"/>
        <v>0</v>
      </c>
      <c r="BF2335" s="296">
        <f t="shared" si="556"/>
        <v>0</v>
      </c>
      <c r="BG2335" s="293">
        <f t="shared" si="557"/>
        <v>0</v>
      </c>
      <c r="BH2335" s="294">
        <f t="shared" si="558"/>
        <v>0</v>
      </c>
      <c r="BI2335" s="295">
        <f t="shared" si="559"/>
        <v>0</v>
      </c>
      <c r="BJ2335" s="296">
        <f t="shared" si="560"/>
        <v>0</v>
      </c>
      <c r="BK2335" s="293">
        <f t="shared" si="561"/>
        <v>0</v>
      </c>
      <c r="BL2335" s="294">
        <f t="shared" si="562"/>
        <v>0</v>
      </c>
      <c r="BM2335" s="295">
        <f t="shared" si="563"/>
        <v>0</v>
      </c>
      <c r="BN2335" s="296">
        <f t="shared" si="564"/>
        <v>0</v>
      </c>
      <c r="BO2335" s="293">
        <f t="shared" si="565"/>
        <v>0</v>
      </c>
      <c r="BP2335" s="294">
        <f t="shared" si="566"/>
        <v>0</v>
      </c>
      <c r="BQ2335" s="295">
        <f t="shared" si="567"/>
        <v>0</v>
      </c>
      <c r="BR2335" s="296">
        <f t="shared" si="568"/>
        <v>0</v>
      </c>
      <c r="BS2335" s="293">
        <f t="shared" si="569"/>
        <v>0</v>
      </c>
      <c r="BT2335" s="294">
        <f t="shared" si="570"/>
        <v>0</v>
      </c>
      <c r="BU2335" s="295">
        <f t="shared" si="571"/>
        <v>0</v>
      </c>
      <c r="BV2335" s="296">
        <f t="shared" si="572"/>
        <v>0</v>
      </c>
      <c r="BW2335" s="293">
        <f t="shared" si="573"/>
        <v>0</v>
      </c>
      <c r="BX2335" s="294">
        <f t="shared" si="574"/>
        <v>0</v>
      </c>
      <c r="BY2335" s="295">
        <f t="shared" si="575"/>
        <v>0</v>
      </c>
      <c r="BZ2335" s="296">
        <f t="shared" si="576"/>
        <v>0</v>
      </c>
      <c r="CA2335" s="293">
        <f t="shared" si="577"/>
        <v>0</v>
      </c>
      <c r="CB2335" s="294">
        <f t="shared" si="578"/>
        <v>0</v>
      </c>
      <c r="CC2335" s="295">
        <f t="shared" si="579"/>
        <v>0</v>
      </c>
      <c r="CD2335" s="296">
        <f t="shared" si="580"/>
        <v>0</v>
      </c>
      <c r="CE2335" s="362">
        <f t="shared" si="581"/>
        <v>0</v>
      </c>
      <c r="CF2335" s="366">
        <f t="shared" si="582"/>
        <v>0</v>
      </c>
      <c r="CG2335" s="364">
        <f t="shared" si="583"/>
        <v>0</v>
      </c>
      <c r="CH2335" s="365">
        <f t="shared" si="584"/>
        <v>0</v>
      </c>
      <c r="CI2335" s="362">
        <f t="shared" si="585"/>
        <v>0</v>
      </c>
      <c r="CJ2335" s="366">
        <f t="shared" si="586"/>
        <v>0</v>
      </c>
      <c r="CK2335" s="364">
        <f t="shared" si="587"/>
        <v>0</v>
      </c>
      <c r="CL2335" s="365">
        <f t="shared" si="588"/>
        <v>0</v>
      </c>
      <c r="CM2335" s="362">
        <f t="shared" si="589"/>
        <v>0</v>
      </c>
      <c r="CN2335" s="366">
        <f t="shared" si="590"/>
        <v>0</v>
      </c>
      <c r="CO2335" s="364">
        <f t="shared" si="591"/>
        <v>0</v>
      </c>
      <c r="CP2335" s="365">
        <f t="shared" si="592"/>
        <v>0</v>
      </c>
      <c r="CQ2335" s="351">
        <f t="shared" si="593"/>
        <v>0</v>
      </c>
      <c r="CR2335" s="402">
        <f t="shared" si="594"/>
        <v>0</v>
      </c>
      <c r="CS2335" s="370" t="str">
        <f>IF(CR2335=0,"",
IF(SUM($CR$2285:CR2335)=1,CT2335,
IF($CR$2405&gt;SUM($CR$2285:CR2335),_xlfn.CONCAT(", ",CT2335),
IF($CR$2405=SUM($CR$2285:CR2335),_xlfn.CONCAT(" y ",CT2335)))))</f>
        <v/>
      </c>
      <c r="CT2335" s="156" t="s">
        <v>5161</v>
      </c>
      <c r="CU2335" s="402">
        <f t="shared" si="595"/>
        <v>0</v>
      </c>
      <c r="CV2335" s="370" t="str">
        <f>IF(CU2335=0,"",
IF(SUM($CU$2285:CU2335)=1,CW2335,
IF($CU$2405&gt;SUM($CU$2285:CU2335),_xlfn.CONCAT(", ",CW2335),
IF($CU$2405=SUM($CU$2285:CU2335),_xlfn.CONCAT(" y ",CW2335)))))</f>
        <v/>
      </c>
      <c r="CW2335" s="156" t="s">
        <v>5161</v>
      </c>
    </row>
    <row r="2336" spans="1:101" ht="15" customHeight="1">
      <c r="A2336" s="57"/>
      <c r="B2336" s="26"/>
      <c r="C2336" s="165" t="s">
        <v>5162</v>
      </c>
      <c r="D2336" s="884" t="str">
        <f t="shared" si="530"/>
        <v>COLEGIO DE ESTUDIOS CIENTIFICOS Y TECNOLOGICOS</v>
      </c>
      <c r="E2336" s="884"/>
      <c r="F2336" s="884"/>
      <c r="G2336" s="884"/>
      <c r="H2336" s="884"/>
      <c r="I2336" s="884"/>
      <c r="J2336" s="884"/>
      <c r="K2336" s="884"/>
      <c r="L2336" s="884"/>
      <c r="M2336" s="617"/>
      <c r="N2336" s="617"/>
      <c r="O2336" s="617"/>
      <c r="P2336" s="617"/>
      <c r="Q2336" s="617"/>
      <c r="R2336" s="617"/>
      <c r="S2336" s="617"/>
      <c r="T2336" s="617"/>
      <c r="U2336" s="617"/>
      <c r="V2336" s="617"/>
      <c r="W2336" s="617"/>
      <c r="X2336" s="617"/>
      <c r="Y2336" s="617"/>
      <c r="Z2336" s="617"/>
      <c r="AA2336" s="617"/>
      <c r="AB2336" s="617"/>
      <c r="AC2336" s="617"/>
      <c r="AD2336" s="617"/>
      <c r="AE2336" s="164"/>
      <c r="AF2336" s="164"/>
      <c r="AG2336" s="199">
        <f t="shared" si="531"/>
        <v>0</v>
      </c>
      <c r="AH2336" s="298">
        <f t="shared" si="532"/>
        <v>0</v>
      </c>
      <c r="AI2336" s="293">
        <f t="shared" si="533"/>
        <v>0</v>
      </c>
      <c r="AJ2336" s="294">
        <f t="shared" si="534"/>
        <v>0</v>
      </c>
      <c r="AK2336" s="295">
        <f t="shared" si="535"/>
        <v>0</v>
      </c>
      <c r="AL2336" s="296">
        <f t="shared" si="536"/>
        <v>0</v>
      </c>
      <c r="AM2336" s="293">
        <f t="shared" si="537"/>
        <v>0</v>
      </c>
      <c r="AN2336" s="294">
        <f t="shared" si="538"/>
        <v>0</v>
      </c>
      <c r="AO2336" s="295">
        <f t="shared" si="539"/>
        <v>0</v>
      </c>
      <c r="AP2336" s="296">
        <f t="shared" si="540"/>
        <v>0</v>
      </c>
      <c r="AQ2336" s="293">
        <f t="shared" si="541"/>
        <v>0</v>
      </c>
      <c r="AR2336" s="294">
        <f t="shared" si="542"/>
        <v>0</v>
      </c>
      <c r="AS2336" s="295">
        <f t="shared" si="543"/>
        <v>0</v>
      </c>
      <c r="AT2336" s="296">
        <f t="shared" si="544"/>
        <v>0</v>
      </c>
      <c r="AU2336" s="293">
        <f t="shared" si="545"/>
        <v>0</v>
      </c>
      <c r="AV2336" s="294">
        <f t="shared" si="546"/>
        <v>0</v>
      </c>
      <c r="AW2336" s="295">
        <f t="shared" si="547"/>
        <v>0</v>
      </c>
      <c r="AX2336" s="296">
        <f t="shared" si="548"/>
        <v>0</v>
      </c>
      <c r="AY2336" s="293">
        <f t="shared" si="549"/>
        <v>0</v>
      </c>
      <c r="AZ2336" s="294">
        <f t="shared" si="550"/>
        <v>0</v>
      </c>
      <c r="BA2336" s="295">
        <f t="shared" si="551"/>
        <v>0</v>
      </c>
      <c r="BB2336" s="296">
        <f t="shared" si="552"/>
        <v>0</v>
      </c>
      <c r="BC2336" s="293">
        <f t="shared" si="553"/>
        <v>0</v>
      </c>
      <c r="BD2336" s="294">
        <f t="shared" si="554"/>
        <v>0</v>
      </c>
      <c r="BE2336" s="295">
        <f t="shared" si="555"/>
        <v>0</v>
      </c>
      <c r="BF2336" s="296">
        <f t="shared" si="556"/>
        <v>0</v>
      </c>
      <c r="BG2336" s="293">
        <f t="shared" si="557"/>
        <v>0</v>
      </c>
      <c r="BH2336" s="294">
        <f t="shared" si="558"/>
        <v>0</v>
      </c>
      <c r="BI2336" s="295">
        <f t="shared" si="559"/>
        <v>0</v>
      </c>
      <c r="BJ2336" s="296">
        <f t="shared" si="560"/>
        <v>0</v>
      </c>
      <c r="BK2336" s="293">
        <f t="shared" si="561"/>
        <v>0</v>
      </c>
      <c r="BL2336" s="294">
        <f t="shared" si="562"/>
        <v>0</v>
      </c>
      <c r="BM2336" s="295">
        <f t="shared" si="563"/>
        <v>0</v>
      </c>
      <c r="BN2336" s="296">
        <f t="shared" si="564"/>
        <v>0</v>
      </c>
      <c r="BO2336" s="293">
        <f t="shared" si="565"/>
        <v>0</v>
      </c>
      <c r="BP2336" s="294">
        <f t="shared" si="566"/>
        <v>0</v>
      </c>
      <c r="BQ2336" s="295">
        <f t="shared" si="567"/>
        <v>0</v>
      </c>
      <c r="BR2336" s="296">
        <f t="shared" si="568"/>
        <v>0</v>
      </c>
      <c r="BS2336" s="293">
        <f t="shared" si="569"/>
        <v>0</v>
      </c>
      <c r="BT2336" s="294">
        <f t="shared" si="570"/>
        <v>0</v>
      </c>
      <c r="BU2336" s="295">
        <f t="shared" si="571"/>
        <v>0</v>
      </c>
      <c r="BV2336" s="296">
        <f t="shared" si="572"/>
        <v>0</v>
      </c>
      <c r="BW2336" s="293">
        <f t="shared" si="573"/>
        <v>0</v>
      </c>
      <c r="BX2336" s="294">
        <f t="shared" si="574"/>
        <v>0</v>
      </c>
      <c r="BY2336" s="295">
        <f t="shared" si="575"/>
        <v>0</v>
      </c>
      <c r="BZ2336" s="296">
        <f t="shared" si="576"/>
        <v>0</v>
      </c>
      <c r="CA2336" s="293">
        <f t="shared" si="577"/>
        <v>0</v>
      </c>
      <c r="CB2336" s="294">
        <f t="shared" si="578"/>
        <v>0</v>
      </c>
      <c r="CC2336" s="295">
        <f t="shared" si="579"/>
        <v>0</v>
      </c>
      <c r="CD2336" s="296">
        <f t="shared" si="580"/>
        <v>0</v>
      </c>
      <c r="CE2336" s="362">
        <f t="shared" si="581"/>
        <v>0</v>
      </c>
      <c r="CF2336" s="366">
        <f t="shared" si="582"/>
        <v>0</v>
      </c>
      <c r="CG2336" s="364">
        <f t="shared" si="583"/>
        <v>0</v>
      </c>
      <c r="CH2336" s="365">
        <f t="shared" si="584"/>
        <v>0</v>
      </c>
      <c r="CI2336" s="362">
        <f t="shared" si="585"/>
        <v>0</v>
      </c>
      <c r="CJ2336" s="366">
        <f t="shared" si="586"/>
        <v>0</v>
      </c>
      <c r="CK2336" s="364">
        <f t="shared" si="587"/>
        <v>0</v>
      </c>
      <c r="CL2336" s="365">
        <f t="shared" si="588"/>
        <v>0</v>
      </c>
      <c r="CM2336" s="362">
        <f t="shared" si="589"/>
        <v>0</v>
      </c>
      <c r="CN2336" s="366">
        <f t="shared" si="590"/>
        <v>0</v>
      </c>
      <c r="CO2336" s="364">
        <f t="shared" si="591"/>
        <v>0</v>
      </c>
      <c r="CP2336" s="365">
        <f t="shared" si="592"/>
        <v>0</v>
      </c>
      <c r="CQ2336" s="351">
        <f t="shared" si="593"/>
        <v>0</v>
      </c>
      <c r="CR2336" s="402">
        <f t="shared" si="594"/>
        <v>0</v>
      </c>
      <c r="CS2336" s="370" t="str">
        <f>IF(CR2336=0,"",
IF(SUM($CR$2285:CR2336)=1,CT2336,
IF($CR$2405&gt;SUM($CR$2285:CR2336),_xlfn.CONCAT(", ",CT2336),
IF($CR$2405=SUM($CR$2285:CR2336),_xlfn.CONCAT(" y ",CT2336)))))</f>
        <v/>
      </c>
      <c r="CT2336" s="156" t="s">
        <v>5163</v>
      </c>
      <c r="CU2336" s="402">
        <f t="shared" si="595"/>
        <v>0</v>
      </c>
      <c r="CV2336" s="370" t="str">
        <f>IF(CU2336=0,"",
IF(SUM($CU$2285:CU2336)=1,CW2336,
IF($CU$2405&gt;SUM($CU$2285:CU2336),_xlfn.CONCAT(", ",CW2336),
IF($CU$2405=SUM($CU$2285:CU2336),_xlfn.CONCAT(" y ",CW2336)))))</f>
        <v/>
      </c>
      <c r="CW2336" s="156" t="s">
        <v>5163</v>
      </c>
    </row>
    <row r="2337" spans="1:101" ht="15" customHeight="1">
      <c r="A2337" s="57"/>
      <c r="B2337" s="26"/>
      <c r="C2337" s="165" t="s">
        <v>5164</v>
      </c>
      <c r="D2337" s="884" t="str">
        <f t="shared" si="530"/>
        <v>COLEGIO DE VERACRUZ</v>
      </c>
      <c r="E2337" s="884"/>
      <c r="F2337" s="884"/>
      <c r="G2337" s="884"/>
      <c r="H2337" s="884"/>
      <c r="I2337" s="884"/>
      <c r="J2337" s="884"/>
      <c r="K2337" s="884"/>
      <c r="L2337" s="884"/>
      <c r="M2337" s="617"/>
      <c r="N2337" s="617"/>
      <c r="O2337" s="617"/>
      <c r="P2337" s="617"/>
      <c r="Q2337" s="617"/>
      <c r="R2337" s="617"/>
      <c r="S2337" s="617"/>
      <c r="T2337" s="617"/>
      <c r="U2337" s="617"/>
      <c r="V2337" s="617"/>
      <c r="W2337" s="617"/>
      <c r="X2337" s="617"/>
      <c r="Y2337" s="617"/>
      <c r="Z2337" s="617"/>
      <c r="AA2337" s="617"/>
      <c r="AB2337" s="617"/>
      <c r="AC2337" s="617"/>
      <c r="AD2337" s="617"/>
      <c r="AE2337" s="164"/>
      <c r="AF2337" s="164"/>
      <c r="AG2337" s="199">
        <f t="shared" si="531"/>
        <v>0</v>
      </c>
      <c r="AH2337" s="298">
        <f t="shared" si="532"/>
        <v>0</v>
      </c>
      <c r="AI2337" s="293">
        <f t="shared" si="533"/>
        <v>0</v>
      </c>
      <c r="AJ2337" s="294">
        <f t="shared" si="534"/>
        <v>0</v>
      </c>
      <c r="AK2337" s="295">
        <f t="shared" si="535"/>
        <v>0</v>
      </c>
      <c r="AL2337" s="296">
        <f t="shared" si="536"/>
        <v>0</v>
      </c>
      <c r="AM2337" s="293">
        <f t="shared" si="537"/>
        <v>0</v>
      </c>
      <c r="AN2337" s="294">
        <f t="shared" si="538"/>
        <v>0</v>
      </c>
      <c r="AO2337" s="295">
        <f t="shared" si="539"/>
        <v>0</v>
      </c>
      <c r="AP2337" s="296">
        <f t="shared" si="540"/>
        <v>0</v>
      </c>
      <c r="AQ2337" s="293">
        <f t="shared" si="541"/>
        <v>0</v>
      </c>
      <c r="AR2337" s="294">
        <f t="shared" si="542"/>
        <v>0</v>
      </c>
      <c r="AS2337" s="295">
        <f t="shared" si="543"/>
        <v>0</v>
      </c>
      <c r="AT2337" s="296">
        <f t="shared" si="544"/>
        <v>0</v>
      </c>
      <c r="AU2337" s="293">
        <f t="shared" si="545"/>
        <v>0</v>
      </c>
      <c r="AV2337" s="294">
        <f t="shared" si="546"/>
        <v>0</v>
      </c>
      <c r="AW2337" s="295">
        <f t="shared" si="547"/>
        <v>0</v>
      </c>
      <c r="AX2337" s="296">
        <f t="shared" si="548"/>
        <v>0</v>
      </c>
      <c r="AY2337" s="293">
        <f t="shared" si="549"/>
        <v>0</v>
      </c>
      <c r="AZ2337" s="294">
        <f t="shared" si="550"/>
        <v>0</v>
      </c>
      <c r="BA2337" s="295">
        <f t="shared" si="551"/>
        <v>0</v>
      </c>
      <c r="BB2337" s="296">
        <f t="shared" si="552"/>
        <v>0</v>
      </c>
      <c r="BC2337" s="293">
        <f t="shared" si="553"/>
        <v>0</v>
      </c>
      <c r="BD2337" s="294">
        <f t="shared" si="554"/>
        <v>0</v>
      </c>
      <c r="BE2337" s="295">
        <f t="shared" si="555"/>
        <v>0</v>
      </c>
      <c r="BF2337" s="296">
        <f t="shared" si="556"/>
        <v>0</v>
      </c>
      <c r="BG2337" s="293">
        <f t="shared" si="557"/>
        <v>0</v>
      </c>
      <c r="BH2337" s="294">
        <f t="shared" si="558"/>
        <v>0</v>
      </c>
      <c r="BI2337" s="295">
        <f t="shared" si="559"/>
        <v>0</v>
      </c>
      <c r="BJ2337" s="296">
        <f t="shared" si="560"/>
        <v>0</v>
      </c>
      <c r="BK2337" s="293">
        <f t="shared" si="561"/>
        <v>0</v>
      </c>
      <c r="BL2337" s="294">
        <f t="shared" si="562"/>
        <v>0</v>
      </c>
      <c r="BM2337" s="295">
        <f t="shared" si="563"/>
        <v>0</v>
      </c>
      <c r="BN2337" s="296">
        <f t="shared" si="564"/>
        <v>0</v>
      </c>
      <c r="BO2337" s="293">
        <f t="shared" si="565"/>
        <v>0</v>
      </c>
      <c r="BP2337" s="294">
        <f t="shared" si="566"/>
        <v>0</v>
      </c>
      <c r="BQ2337" s="295">
        <f t="shared" si="567"/>
        <v>0</v>
      </c>
      <c r="BR2337" s="296">
        <f t="shared" si="568"/>
        <v>0</v>
      </c>
      <c r="BS2337" s="293">
        <f t="shared" si="569"/>
        <v>0</v>
      </c>
      <c r="BT2337" s="294">
        <f t="shared" si="570"/>
        <v>0</v>
      </c>
      <c r="BU2337" s="295">
        <f t="shared" si="571"/>
        <v>0</v>
      </c>
      <c r="BV2337" s="296">
        <f t="shared" si="572"/>
        <v>0</v>
      </c>
      <c r="BW2337" s="293">
        <f t="shared" si="573"/>
        <v>0</v>
      </c>
      <c r="BX2337" s="294">
        <f t="shared" si="574"/>
        <v>0</v>
      </c>
      <c r="BY2337" s="295">
        <f t="shared" si="575"/>
        <v>0</v>
      </c>
      <c r="BZ2337" s="296">
        <f t="shared" si="576"/>
        <v>0</v>
      </c>
      <c r="CA2337" s="293">
        <f t="shared" si="577"/>
        <v>0</v>
      </c>
      <c r="CB2337" s="294">
        <f t="shared" si="578"/>
        <v>0</v>
      </c>
      <c r="CC2337" s="295">
        <f t="shared" si="579"/>
        <v>0</v>
      </c>
      <c r="CD2337" s="296">
        <f t="shared" si="580"/>
        <v>0</v>
      </c>
      <c r="CE2337" s="362">
        <f t="shared" si="581"/>
        <v>0</v>
      </c>
      <c r="CF2337" s="366">
        <f t="shared" si="582"/>
        <v>0</v>
      </c>
      <c r="CG2337" s="364">
        <f t="shared" si="583"/>
        <v>0</v>
      </c>
      <c r="CH2337" s="365">
        <f t="shared" si="584"/>
        <v>0</v>
      </c>
      <c r="CI2337" s="362">
        <f t="shared" si="585"/>
        <v>0</v>
      </c>
      <c r="CJ2337" s="366">
        <f t="shared" si="586"/>
        <v>0</v>
      </c>
      <c r="CK2337" s="364">
        <f t="shared" si="587"/>
        <v>0</v>
      </c>
      <c r="CL2337" s="365">
        <f t="shared" si="588"/>
        <v>0</v>
      </c>
      <c r="CM2337" s="362">
        <f t="shared" si="589"/>
        <v>0</v>
      </c>
      <c r="CN2337" s="366">
        <f t="shared" si="590"/>
        <v>0</v>
      </c>
      <c r="CO2337" s="364">
        <f t="shared" si="591"/>
        <v>0</v>
      </c>
      <c r="CP2337" s="365">
        <f t="shared" si="592"/>
        <v>0</v>
      </c>
      <c r="CQ2337" s="351">
        <f t="shared" si="593"/>
        <v>0</v>
      </c>
      <c r="CR2337" s="402">
        <f t="shared" si="594"/>
        <v>0</v>
      </c>
      <c r="CS2337" s="370" t="str">
        <f>IF(CR2337=0,"",
IF(SUM($CR$2285:CR2337)=1,CT2337,
IF($CR$2405&gt;SUM($CR$2285:CR2337),_xlfn.CONCAT(", ",CT2337),
IF($CR$2405=SUM($CR$2285:CR2337),_xlfn.CONCAT(" y ",CT2337)))))</f>
        <v/>
      </c>
      <c r="CT2337" s="156" t="s">
        <v>5165</v>
      </c>
      <c r="CU2337" s="402">
        <f t="shared" si="595"/>
        <v>0</v>
      </c>
      <c r="CV2337" s="370" t="str">
        <f>IF(CU2337=0,"",
IF(SUM($CU$2285:CU2337)=1,CW2337,
IF($CU$2405&gt;SUM($CU$2285:CU2337),_xlfn.CONCAT(", ",CW2337),
IF($CU$2405=SUM($CU$2285:CU2337),_xlfn.CONCAT(" y ",CW2337)))))</f>
        <v/>
      </c>
      <c r="CW2337" s="156" t="s">
        <v>5165</v>
      </c>
    </row>
    <row r="2338" spans="1:101" ht="15" customHeight="1">
      <c r="A2338" s="57"/>
      <c r="B2338" s="26"/>
      <c r="C2338" s="165" t="s">
        <v>5166</v>
      </c>
      <c r="D2338" s="884" t="str">
        <f t="shared" si="530"/>
        <v>UNIVERSIDAD POLITECNICA DE HUATUSCO</v>
      </c>
      <c r="E2338" s="884"/>
      <c r="F2338" s="884"/>
      <c r="G2338" s="884"/>
      <c r="H2338" s="884"/>
      <c r="I2338" s="884"/>
      <c r="J2338" s="884"/>
      <c r="K2338" s="884"/>
      <c r="L2338" s="884"/>
      <c r="M2338" s="617"/>
      <c r="N2338" s="617"/>
      <c r="O2338" s="617"/>
      <c r="P2338" s="617"/>
      <c r="Q2338" s="617"/>
      <c r="R2338" s="617"/>
      <c r="S2338" s="617"/>
      <c r="T2338" s="617"/>
      <c r="U2338" s="617"/>
      <c r="V2338" s="617"/>
      <c r="W2338" s="617"/>
      <c r="X2338" s="617"/>
      <c r="Y2338" s="617"/>
      <c r="Z2338" s="617"/>
      <c r="AA2338" s="617"/>
      <c r="AB2338" s="617"/>
      <c r="AC2338" s="617"/>
      <c r="AD2338" s="617"/>
      <c r="AE2338" s="164"/>
      <c r="AF2338" s="164"/>
      <c r="AG2338" s="199">
        <f t="shared" si="531"/>
        <v>0</v>
      </c>
      <c r="AH2338" s="298">
        <f t="shared" si="532"/>
        <v>0</v>
      </c>
      <c r="AI2338" s="293">
        <f t="shared" si="533"/>
        <v>0</v>
      </c>
      <c r="AJ2338" s="294">
        <f t="shared" si="534"/>
        <v>0</v>
      </c>
      <c r="AK2338" s="295">
        <f t="shared" si="535"/>
        <v>0</v>
      </c>
      <c r="AL2338" s="296">
        <f t="shared" si="536"/>
        <v>0</v>
      </c>
      <c r="AM2338" s="293">
        <f t="shared" si="537"/>
        <v>0</v>
      </c>
      <c r="AN2338" s="294">
        <f t="shared" si="538"/>
        <v>0</v>
      </c>
      <c r="AO2338" s="295">
        <f t="shared" si="539"/>
        <v>0</v>
      </c>
      <c r="AP2338" s="296">
        <f t="shared" si="540"/>
        <v>0</v>
      </c>
      <c r="AQ2338" s="293">
        <f t="shared" si="541"/>
        <v>0</v>
      </c>
      <c r="AR2338" s="294">
        <f t="shared" si="542"/>
        <v>0</v>
      </c>
      <c r="AS2338" s="295">
        <f t="shared" si="543"/>
        <v>0</v>
      </c>
      <c r="AT2338" s="296">
        <f t="shared" si="544"/>
        <v>0</v>
      </c>
      <c r="AU2338" s="293">
        <f t="shared" si="545"/>
        <v>0</v>
      </c>
      <c r="AV2338" s="294">
        <f t="shared" si="546"/>
        <v>0</v>
      </c>
      <c r="AW2338" s="295">
        <f t="shared" si="547"/>
        <v>0</v>
      </c>
      <c r="AX2338" s="296">
        <f t="shared" si="548"/>
        <v>0</v>
      </c>
      <c r="AY2338" s="293">
        <f t="shared" si="549"/>
        <v>0</v>
      </c>
      <c r="AZ2338" s="294">
        <f t="shared" si="550"/>
        <v>0</v>
      </c>
      <c r="BA2338" s="295">
        <f t="shared" si="551"/>
        <v>0</v>
      </c>
      <c r="BB2338" s="296">
        <f t="shared" si="552"/>
        <v>0</v>
      </c>
      <c r="BC2338" s="293">
        <f t="shared" si="553"/>
        <v>0</v>
      </c>
      <c r="BD2338" s="294">
        <f t="shared" si="554"/>
        <v>0</v>
      </c>
      <c r="BE2338" s="295">
        <f t="shared" si="555"/>
        <v>0</v>
      </c>
      <c r="BF2338" s="296">
        <f t="shared" si="556"/>
        <v>0</v>
      </c>
      <c r="BG2338" s="293">
        <f t="shared" si="557"/>
        <v>0</v>
      </c>
      <c r="BH2338" s="294">
        <f t="shared" si="558"/>
        <v>0</v>
      </c>
      <c r="BI2338" s="295">
        <f t="shared" si="559"/>
        <v>0</v>
      </c>
      <c r="BJ2338" s="296">
        <f t="shared" si="560"/>
        <v>0</v>
      </c>
      <c r="BK2338" s="293">
        <f t="shared" si="561"/>
        <v>0</v>
      </c>
      <c r="BL2338" s="294">
        <f t="shared" si="562"/>
        <v>0</v>
      </c>
      <c r="BM2338" s="295">
        <f t="shared" si="563"/>
        <v>0</v>
      </c>
      <c r="BN2338" s="296">
        <f t="shared" si="564"/>
        <v>0</v>
      </c>
      <c r="BO2338" s="293">
        <f t="shared" si="565"/>
        <v>0</v>
      </c>
      <c r="BP2338" s="294">
        <f t="shared" si="566"/>
        <v>0</v>
      </c>
      <c r="BQ2338" s="295">
        <f t="shared" si="567"/>
        <v>0</v>
      </c>
      <c r="BR2338" s="296">
        <f t="shared" si="568"/>
        <v>0</v>
      </c>
      <c r="BS2338" s="293">
        <f t="shared" si="569"/>
        <v>0</v>
      </c>
      <c r="BT2338" s="294">
        <f t="shared" si="570"/>
        <v>0</v>
      </c>
      <c r="BU2338" s="295">
        <f t="shared" si="571"/>
        <v>0</v>
      </c>
      <c r="BV2338" s="296">
        <f t="shared" si="572"/>
        <v>0</v>
      </c>
      <c r="BW2338" s="293">
        <f t="shared" si="573"/>
        <v>0</v>
      </c>
      <c r="BX2338" s="294">
        <f t="shared" si="574"/>
        <v>0</v>
      </c>
      <c r="BY2338" s="295">
        <f t="shared" si="575"/>
        <v>0</v>
      </c>
      <c r="BZ2338" s="296">
        <f t="shared" si="576"/>
        <v>0</v>
      </c>
      <c r="CA2338" s="293">
        <f t="shared" si="577"/>
        <v>0</v>
      </c>
      <c r="CB2338" s="294">
        <f t="shared" si="578"/>
        <v>0</v>
      </c>
      <c r="CC2338" s="295">
        <f t="shared" si="579"/>
        <v>0</v>
      </c>
      <c r="CD2338" s="296">
        <f t="shared" si="580"/>
        <v>0</v>
      </c>
      <c r="CE2338" s="362">
        <f t="shared" si="581"/>
        <v>0</v>
      </c>
      <c r="CF2338" s="366">
        <f t="shared" si="582"/>
        <v>0</v>
      </c>
      <c r="CG2338" s="364">
        <f t="shared" si="583"/>
        <v>0</v>
      </c>
      <c r="CH2338" s="365">
        <f t="shared" si="584"/>
        <v>0</v>
      </c>
      <c r="CI2338" s="362">
        <f t="shared" si="585"/>
        <v>0</v>
      </c>
      <c r="CJ2338" s="366">
        <f t="shared" si="586"/>
        <v>0</v>
      </c>
      <c r="CK2338" s="364">
        <f t="shared" si="587"/>
        <v>0</v>
      </c>
      <c r="CL2338" s="365">
        <f t="shared" si="588"/>
        <v>0</v>
      </c>
      <c r="CM2338" s="362">
        <f t="shared" si="589"/>
        <v>0</v>
      </c>
      <c r="CN2338" s="366">
        <f t="shared" si="590"/>
        <v>0</v>
      </c>
      <c r="CO2338" s="364">
        <f t="shared" si="591"/>
        <v>0</v>
      </c>
      <c r="CP2338" s="365">
        <f t="shared" si="592"/>
        <v>0</v>
      </c>
      <c r="CQ2338" s="351">
        <f t="shared" si="593"/>
        <v>0</v>
      </c>
      <c r="CR2338" s="402">
        <f t="shared" si="594"/>
        <v>0</v>
      </c>
      <c r="CS2338" s="370" t="str">
        <f>IF(CR2338=0,"",
IF(SUM($CR$2285:CR2338)=1,CT2338,
IF($CR$2405&gt;SUM($CR$2285:CR2338),_xlfn.CONCAT(", ",CT2338),
IF($CR$2405=SUM($CR$2285:CR2338),_xlfn.CONCAT(" y ",CT2338)))))</f>
        <v/>
      </c>
      <c r="CT2338" s="156" t="s">
        <v>5167</v>
      </c>
      <c r="CU2338" s="402">
        <f t="shared" si="595"/>
        <v>0</v>
      </c>
      <c r="CV2338" s="370" t="str">
        <f>IF(CU2338=0,"",
IF(SUM($CU$2285:CU2338)=1,CW2338,
IF($CU$2405&gt;SUM($CU$2285:CU2338),_xlfn.CONCAT(", ",CW2338),
IF($CU$2405=SUM($CU$2285:CU2338),_xlfn.CONCAT(" y ",CW2338)))))</f>
        <v/>
      </c>
      <c r="CW2338" s="156" t="s">
        <v>5167</v>
      </c>
    </row>
    <row r="2339" spans="1:101" ht="15" customHeight="1">
      <c r="A2339" s="57"/>
      <c r="B2339" s="26"/>
      <c r="C2339" s="165" t="s">
        <v>5168</v>
      </c>
      <c r="D2339" s="884" t="str">
        <f t="shared" si="530"/>
        <v>UNIVERSIDAD POPULAR AUTONOMA DE VERACRUZ</v>
      </c>
      <c r="E2339" s="884"/>
      <c r="F2339" s="884"/>
      <c r="G2339" s="884"/>
      <c r="H2339" s="884"/>
      <c r="I2339" s="884"/>
      <c r="J2339" s="884"/>
      <c r="K2339" s="884"/>
      <c r="L2339" s="884"/>
      <c r="M2339" s="617"/>
      <c r="N2339" s="617"/>
      <c r="O2339" s="617"/>
      <c r="P2339" s="617"/>
      <c r="Q2339" s="617"/>
      <c r="R2339" s="617"/>
      <c r="S2339" s="617"/>
      <c r="T2339" s="617"/>
      <c r="U2339" s="617"/>
      <c r="V2339" s="617"/>
      <c r="W2339" s="617"/>
      <c r="X2339" s="617"/>
      <c r="Y2339" s="617"/>
      <c r="Z2339" s="617"/>
      <c r="AA2339" s="617"/>
      <c r="AB2339" s="617"/>
      <c r="AC2339" s="617"/>
      <c r="AD2339" s="617"/>
      <c r="AE2339" s="164"/>
      <c r="AF2339" s="164"/>
      <c r="AG2339" s="199">
        <f t="shared" si="531"/>
        <v>0</v>
      </c>
      <c r="AH2339" s="298">
        <f t="shared" si="532"/>
        <v>0</v>
      </c>
      <c r="AI2339" s="293">
        <f t="shared" si="533"/>
        <v>0</v>
      </c>
      <c r="AJ2339" s="294">
        <f t="shared" si="534"/>
        <v>0</v>
      </c>
      <c r="AK2339" s="295">
        <f t="shared" si="535"/>
        <v>0</v>
      </c>
      <c r="AL2339" s="296">
        <f t="shared" si="536"/>
        <v>0</v>
      </c>
      <c r="AM2339" s="293">
        <f t="shared" si="537"/>
        <v>0</v>
      </c>
      <c r="AN2339" s="294">
        <f t="shared" si="538"/>
        <v>0</v>
      </c>
      <c r="AO2339" s="295">
        <f t="shared" si="539"/>
        <v>0</v>
      </c>
      <c r="AP2339" s="296">
        <f t="shared" si="540"/>
        <v>0</v>
      </c>
      <c r="AQ2339" s="293">
        <f t="shared" si="541"/>
        <v>0</v>
      </c>
      <c r="AR2339" s="294">
        <f t="shared" si="542"/>
        <v>0</v>
      </c>
      <c r="AS2339" s="295">
        <f t="shared" si="543"/>
        <v>0</v>
      </c>
      <c r="AT2339" s="296">
        <f t="shared" si="544"/>
        <v>0</v>
      </c>
      <c r="AU2339" s="293">
        <f t="shared" si="545"/>
        <v>0</v>
      </c>
      <c r="AV2339" s="294">
        <f t="shared" si="546"/>
        <v>0</v>
      </c>
      <c r="AW2339" s="295">
        <f t="shared" si="547"/>
        <v>0</v>
      </c>
      <c r="AX2339" s="296">
        <f t="shared" si="548"/>
        <v>0</v>
      </c>
      <c r="AY2339" s="293">
        <f t="shared" si="549"/>
        <v>0</v>
      </c>
      <c r="AZ2339" s="294">
        <f t="shared" si="550"/>
        <v>0</v>
      </c>
      <c r="BA2339" s="295">
        <f t="shared" si="551"/>
        <v>0</v>
      </c>
      <c r="BB2339" s="296">
        <f t="shared" si="552"/>
        <v>0</v>
      </c>
      <c r="BC2339" s="293">
        <f t="shared" si="553"/>
        <v>0</v>
      </c>
      <c r="BD2339" s="294">
        <f t="shared" si="554"/>
        <v>0</v>
      </c>
      <c r="BE2339" s="295">
        <f t="shared" si="555"/>
        <v>0</v>
      </c>
      <c r="BF2339" s="296">
        <f t="shared" si="556"/>
        <v>0</v>
      </c>
      <c r="BG2339" s="293">
        <f t="shared" si="557"/>
        <v>0</v>
      </c>
      <c r="BH2339" s="294">
        <f t="shared" si="558"/>
        <v>0</v>
      </c>
      <c r="BI2339" s="295">
        <f t="shared" si="559"/>
        <v>0</v>
      </c>
      <c r="BJ2339" s="296">
        <f t="shared" si="560"/>
        <v>0</v>
      </c>
      <c r="BK2339" s="293">
        <f t="shared" si="561"/>
        <v>0</v>
      </c>
      <c r="BL2339" s="294">
        <f t="shared" si="562"/>
        <v>0</v>
      </c>
      <c r="BM2339" s="295">
        <f t="shared" si="563"/>
        <v>0</v>
      </c>
      <c r="BN2339" s="296">
        <f t="shared" si="564"/>
        <v>0</v>
      </c>
      <c r="BO2339" s="293">
        <f t="shared" si="565"/>
        <v>0</v>
      </c>
      <c r="BP2339" s="294">
        <f t="shared" si="566"/>
        <v>0</v>
      </c>
      <c r="BQ2339" s="295">
        <f t="shared" si="567"/>
        <v>0</v>
      </c>
      <c r="BR2339" s="296">
        <f t="shared" si="568"/>
        <v>0</v>
      </c>
      <c r="BS2339" s="293">
        <f t="shared" si="569"/>
        <v>0</v>
      </c>
      <c r="BT2339" s="294">
        <f t="shared" si="570"/>
        <v>0</v>
      </c>
      <c r="BU2339" s="295">
        <f t="shared" si="571"/>
        <v>0</v>
      </c>
      <c r="BV2339" s="296">
        <f t="shared" si="572"/>
        <v>0</v>
      </c>
      <c r="BW2339" s="293">
        <f t="shared" si="573"/>
        <v>0</v>
      </c>
      <c r="BX2339" s="294">
        <f t="shared" si="574"/>
        <v>0</v>
      </c>
      <c r="BY2339" s="295">
        <f t="shared" si="575"/>
        <v>0</v>
      </c>
      <c r="BZ2339" s="296">
        <f t="shared" si="576"/>
        <v>0</v>
      </c>
      <c r="CA2339" s="293">
        <f t="shared" si="577"/>
        <v>0</v>
      </c>
      <c r="CB2339" s="294">
        <f t="shared" si="578"/>
        <v>0</v>
      </c>
      <c r="CC2339" s="295">
        <f t="shared" si="579"/>
        <v>0</v>
      </c>
      <c r="CD2339" s="296">
        <f t="shared" si="580"/>
        <v>0</v>
      </c>
      <c r="CE2339" s="362">
        <f t="shared" si="581"/>
        <v>0</v>
      </c>
      <c r="CF2339" s="366">
        <f t="shared" si="582"/>
        <v>0</v>
      </c>
      <c r="CG2339" s="364">
        <f t="shared" si="583"/>
        <v>0</v>
      </c>
      <c r="CH2339" s="365">
        <f t="shared" si="584"/>
        <v>0</v>
      </c>
      <c r="CI2339" s="362">
        <f t="shared" si="585"/>
        <v>0</v>
      </c>
      <c r="CJ2339" s="366">
        <f t="shared" si="586"/>
        <v>0</v>
      </c>
      <c r="CK2339" s="364">
        <f t="shared" si="587"/>
        <v>0</v>
      </c>
      <c r="CL2339" s="365">
        <f t="shared" si="588"/>
        <v>0</v>
      </c>
      <c r="CM2339" s="362">
        <f t="shared" si="589"/>
        <v>0</v>
      </c>
      <c r="CN2339" s="366">
        <f t="shared" si="590"/>
        <v>0</v>
      </c>
      <c r="CO2339" s="364">
        <f t="shared" si="591"/>
        <v>0</v>
      </c>
      <c r="CP2339" s="365">
        <f t="shared" si="592"/>
        <v>0</v>
      </c>
      <c r="CQ2339" s="351">
        <f t="shared" si="593"/>
        <v>0</v>
      </c>
      <c r="CR2339" s="402">
        <f t="shared" si="594"/>
        <v>0</v>
      </c>
      <c r="CS2339" s="370" t="str">
        <f>IF(CR2339=0,"",
IF(SUM($CR$2285:CR2339)=1,CT2339,
IF($CR$2405&gt;SUM($CR$2285:CR2339),_xlfn.CONCAT(", ",CT2339),
IF($CR$2405=SUM($CR$2285:CR2339),_xlfn.CONCAT(" y ",CT2339)))))</f>
        <v/>
      </c>
      <c r="CT2339" s="156" t="s">
        <v>5169</v>
      </c>
      <c r="CU2339" s="402">
        <f t="shared" si="595"/>
        <v>0</v>
      </c>
      <c r="CV2339" s="370" t="str">
        <f>IF(CU2339=0,"",
IF(SUM($CU$2285:CU2339)=1,CW2339,
IF($CU$2405&gt;SUM($CU$2285:CU2339),_xlfn.CONCAT(", ",CW2339),
IF($CU$2405=SUM($CU$2285:CU2339),_xlfn.CONCAT(" y ",CW2339)))))</f>
        <v/>
      </c>
      <c r="CW2339" s="156" t="s">
        <v>5169</v>
      </c>
    </row>
    <row r="2340" spans="1:101" ht="15" customHeight="1">
      <c r="A2340" s="57"/>
      <c r="B2340" s="26"/>
      <c r="C2340" s="165" t="s">
        <v>5170</v>
      </c>
      <c r="D2340" s="884" t="str">
        <f t="shared" si="530"/>
        <v>INSTITUTO VERACRUZANO DE LA VIVIENDA</v>
      </c>
      <c r="E2340" s="884"/>
      <c r="F2340" s="884"/>
      <c r="G2340" s="884"/>
      <c r="H2340" s="884"/>
      <c r="I2340" s="884"/>
      <c r="J2340" s="884"/>
      <c r="K2340" s="884"/>
      <c r="L2340" s="884"/>
      <c r="M2340" s="617"/>
      <c r="N2340" s="617"/>
      <c r="O2340" s="617"/>
      <c r="P2340" s="617"/>
      <c r="Q2340" s="617"/>
      <c r="R2340" s="617"/>
      <c r="S2340" s="617"/>
      <c r="T2340" s="617"/>
      <c r="U2340" s="617"/>
      <c r="V2340" s="617"/>
      <c r="W2340" s="617"/>
      <c r="X2340" s="617"/>
      <c r="Y2340" s="617"/>
      <c r="Z2340" s="617"/>
      <c r="AA2340" s="617"/>
      <c r="AB2340" s="617"/>
      <c r="AC2340" s="617"/>
      <c r="AD2340" s="617"/>
      <c r="AE2340" s="164"/>
      <c r="AF2340" s="164"/>
      <c r="AG2340" s="199">
        <f t="shared" si="531"/>
        <v>0</v>
      </c>
      <c r="AH2340" s="298">
        <f t="shared" si="532"/>
        <v>0</v>
      </c>
      <c r="AI2340" s="293">
        <f t="shared" si="533"/>
        <v>0</v>
      </c>
      <c r="AJ2340" s="294">
        <f t="shared" si="534"/>
        <v>0</v>
      </c>
      <c r="AK2340" s="295">
        <f t="shared" si="535"/>
        <v>0</v>
      </c>
      <c r="AL2340" s="296">
        <f t="shared" si="536"/>
        <v>0</v>
      </c>
      <c r="AM2340" s="293">
        <f t="shared" si="537"/>
        <v>0</v>
      </c>
      <c r="AN2340" s="294">
        <f t="shared" si="538"/>
        <v>0</v>
      </c>
      <c r="AO2340" s="295">
        <f t="shared" si="539"/>
        <v>0</v>
      </c>
      <c r="AP2340" s="296">
        <f t="shared" si="540"/>
        <v>0</v>
      </c>
      <c r="AQ2340" s="293">
        <f t="shared" si="541"/>
        <v>0</v>
      </c>
      <c r="AR2340" s="294">
        <f t="shared" si="542"/>
        <v>0</v>
      </c>
      <c r="AS2340" s="295">
        <f t="shared" si="543"/>
        <v>0</v>
      </c>
      <c r="AT2340" s="296">
        <f t="shared" si="544"/>
        <v>0</v>
      </c>
      <c r="AU2340" s="293">
        <f t="shared" si="545"/>
        <v>0</v>
      </c>
      <c r="AV2340" s="294">
        <f t="shared" si="546"/>
        <v>0</v>
      </c>
      <c r="AW2340" s="295">
        <f t="shared" si="547"/>
        <v>0</v>
      </c>
      <c r="AX2340" s="296">
        <f t="shared" si="548"/>
        <v>0</v>
      </c>
      <c r="AY2340" s="293">
        <f t="shared" si="549"/>
        <v>0</v>
      </c>
      <c r="AZ2340" s="294">
        <f t="shared" si="550"/>
        <v>0</v>
      </c>
      <c r="BA2340" s="295">
        <f t="shared" si="551"/>
        <v>0</v>
      </c>
      <c r="BB2340" s="296">
        <f t="shared" si="552"/>
        <v>0</v>
      </c>
      <c r="BC2340" s="293">
        <f t="shared" si="553"/>
        <v>0</v>
      </c>
      <c r="BD2340" s="294">
        <f t="shared" si="554"/>
        <v>0</v>
      </c>
      <c r="BE2340" s="295">
        <f t="shared" si="555"/>
        <v>0</v>
      </c>
      <c r="BF2340" s="296">
        <f t="shared" si="556"/>
        <v>0</v>
      </c>
      <c r="BG2340" s="293">
        <f t="shared" si="557"/>
        <v>0</v>
      </c>
      <c r="BH2340" s="294">
        <f t="shared" si="558"/>
        <v>0</v>
      </c>
      <c r="BI2340" s="295">
        <f t="shared" si="559"/>
        <v>0</v>
      </c>
      <c r="BJ2340" s="296">
        <f t="shared" si="560"/>
        <v>0</v>
      </c>
      <c r="BK2340" s="293">
        <f t="shared" si="561"/>
        <v>0</v>
      </c>
      <c r="BL2340" s="294">
        <f t="shared" si="562"/>
        <v>0</v>
      </c>
      <c r="BM2340" s="295">
        <f t="shared" si="563"/>
        <v>0</v>
      </c>
      <c r="BN2340" s="296">
        <f t="shared" si="564"/>
        <v>0</v>
      </c>
      <c r="BO2340" s="293">
        <f t="shared" si="565"/>
        <v>0</v>
      </c>
      <c r="BP2340" s="294">
        <f t="shared" si="566"/>
        <v>0</v>
      </c>
      <c r="BQ2340" s="295">
        <f t="shared" si="567"/>
        <v>0</v>
      </c>
      <c r="BR2340" s="296">
        <f t="shared" si="568"/>
        <v>0</v>
      </c>
      <c r="BS2340" s="293">
        <f t="shared" si="569"/>
        <v>0</v>
      </c>
      <c r="BT2340" s="294">
        <f t="shared" si="570"/>
        <v>0</v>
      </c>
      <c r="BU2340" s="295">
        <f t="shared" si="571"/>
        <v>0</v>
      </c>
      <c r="BV2340" s="296">
        <f t="shared" si="572"/>
        <v>0</v>
      </c>
      <c r="BW2340" s="293">
        <f t="shared" si="573"/>
        <v>0</v>
      </c>
      <c r="BX2340" s="294">
        <f t="shared" si="574"/>
        <v>0</v>
      </c>
      <c r="BY2340" s="295">
        <f t="shared" si="575"/>
        <v>0</v>
      </c>
      <c r="BZ2340" s="296">
        <f t="shared" si="576"/>
        <v>0</v>
      </c>
      <c r="CA2340" s="293">
        <f t="shared" si="577"/>
        <v>0</v>
      </c>
      <c r="CB2340" s="294">
        <f t="shared" si="578"/>
        <v>0</v>
      </c>
      <c r="CC2340" s="295">
        <f t="shared" si="579"/>
        <v>0</v>
      </c>
      <c r="CD2340" s="296">
        <f t="shared" si="580"/>
        <v>0</v>
      </c>
      <c r="CE2340" s="362">
        <f t="shared" si="581"/>
        <v>0</v>
      </c>
      <c r="CF2340" s="366">
        <f t="shared" si="582"/>
        <v>0</v>
      </c>
      <c r="CG2340" s="364">
        <f t="shared" si="583"/>
        <v>0</v>
      </c>
      <c r="CH2340" s="365">
        <f t="shared" si="584"/>
        <v>0</v>
      </c>
      <c r="CI2340" s="362">
        <f t="shared" si="585"/>
        <v>0</v>
      </c>
      <c r="CJ2340" s="366">
        <f t="shared" si="586"/>
        <v>0</v>
      </c>
      <c r="CK2340" s="364">
        <f t="shared" si="587"/>
        <v>0</v>
      </c>
      <c r="CL2340" s="365">
        <f t="shared" si="588"/>
        <v>0</v>
      </c>
      <c r="CM2340" s="362">
        <f t="shared" si="589"/>
        <v>0</v>
      </c>
      <c r="CN2340" s="366">
        <f t="shared" si="590"/>
        <v>0</v>
      </c>
      <c r="CO2340" s="364">
        <f t="shared" si="591"/>
        <v>0</v>
      </c>
      <c r="CP2340" s="365">
        <f t="shared" si="592"/>
        <v>0</v>
      </c>
      <c r="CQ2340" s="351">
        <f t="shared" si="593"/>
        <v>0</v>
      </c>
      <c r="CR2340" s="402">
        <f t="shared" si="594"/>
        <v>0</v>
      </c>
      <c r="CS2340" s="370" t="str">
        <f>IF(CR2340=0,"",
IF(SUM($CR$2285:CR2340)=1,CT2340,
IF($CR$2405&gt;SUM($CR$2285:CR2340),_xlfn.CONCAT(", ",CT2340),
IF($CR$2405=SUM($CR$2285:CR2340),_xlfn.CONCAT(" y ",CT2340)))))</f>
        <v/>
      </c>
      <c r="CT2340" s="156" t="s">
        <v>5171</v>
      </c>
      <c r="CU2340" s="402">
        <f t="shared" si="595"/>
        <v>0</v>
      </c>
      <c r="CV2340" s="370" t="str">
        <f>IF(CU2340=0,"",
IF(SUM($CU$2285:CU2340)=1,CW2340,
IF($CU$2405&gt;SUM($CU$2285:CU2340),_xlfn.CONCAT(", ",CW2340),
IF($CU$2405=SUM($CU$2285:CU2340),_xlfn.CONCAT(" y ",CW2340)))))</f>
        <v/>
      </c>
      <c r="CW2340" s="156" t="s">
        <v>5171</v>
      </c>
    </row>
    <row r="2341" spans="1:101" ht="15" customHeight="1">
      <c r="A2341" s="57"/>
      <c r="B2341" s="26"/>
      <c r="C2341" s="165" t="s">
        <v>5172</v>
      </c>
      <c r="D2341" s="884" t="str">
        <f t="shared" si="530"/>
        <v>AGENCIA ESTATAL DE ENERGIA DEL ESTADO DE VERACRUZ</v>
      </c>
      <c r="E2341" s="884"/>
      <c r="F2341" s="884"/>
      <c r="G2341" s="884"/>
      <c r="H2341" s="884"/>
      <c r="I2341" s="884"/>
      <c r="J2341" s="884"/>
      <c r="K2341" s="884"/>
      <c r="L2341" s="884"/>
      <c r="M2341" s="617"/>
      <c r="N2341" s="617"/>
      <c r="O2341" s="617"/>
      <c r="P2341" s="617"/>
      <c r="Q2341" s="617"/>
      <c r="R2341" s="617"/>
      <c r="S2341" s="617"/>
      <c r="T2341" s="617"/>
      <c r="U2341" s="617"/>
      <c r="V2341" s="617"/>
      <c r="W2341" s="617"/>
      <c r="X2341" s="617"/>
      <c r="Y2341" s="617"/>
      <c r="Z2341" s="617"/>
      <c r="AA2341" s="617"/>
      <c r="AB2341" s="617"/>
      <c r="AC2341" s="617"/>
      <c r="AD2341" s="617"/>
      <c r="AE2341" s="164"/>
      <c r="AF2341" s="164"/>
      <c r="AG2341" s="199">
        <f t="shared" si="531"/>
        <v>0</v>
      </c>
      <c r="AH2341" s="298">
        <f t="shared" si="532"/>
        <v>0</v>
      </c>
      <c r="AI2341" s="293">
        <f t="shared" si="533"/>
        <v>0</v>
      </c>
      <c r="AJ2341" s="294">
        <f t="shared" si="534"/>
        <v>0</v>
      </c>
      <c r="AK2341" s="295">
        <f t="shared" si="535"/>
        <v>0</v>
      </c>
      <c r="AL2341" s="296">
        <f t="shared" si="536"/>
        <v>0</v>
      </c>
      <c r="AM2341" s="293">
        <f t="shared" si="537"/>
        <v>0</v>
      </c>
      <c r="AN2341" s="294">
        <f t="shared" si="538"/>
        <v>0</v>
      </c>
      <c r="AO2341" s="295">
        <f t="shared" si="539"/>
        <v>0</v>
      </c>
      <c r="AP2341" s="296">
        <f t="shared" si="540"/>
        <v>0</v>
      </c>
      <c r="AQ2341" s="293">
        <f t="shared" si="541"/>
        <v>0</v>
      </c>
      <c r="AR2341" s="294">
        <f t="shared" si="542"/>
        <v>0</v>
      </c>
      <c r="AS2341" s="295">
        <f t="shared" si="543"/>
        <v>0</v>
      </c>
      <c r="AT2341" s="296">
        <f t="shared" si="544"/>
        <v>0</v>
      </c>
      <c r="AU2341" s="293">
        <f t="shared" si="545"/>
        <v>0</v>
      </c>
      <c r="AV2341" s="294">
        <f t="shared" si="546"/>
        <v>0</v>
      </c>
      <c r="AW2341" s="295">
        <f t="shared" si="547"/>
        <v>0</v>
      </c>
      <c r="AX2341" s="296">
        <f t="shared" si="548"/>
        <v>0</v>
      </c>
      <c r="AY2341" s="293">
        <f t="shared" si="549"/>
        <v>0</v>
      </c>
      <c r="AZ2341" s="294">
        <f t="shared" si="550"/>
        <v>0</v>
      </c>
      <c r="BA2341" s="295">
        <f t="shared" si="551"/>
        <v>0</v>
      </c>
      <c r="BB2341" s="296">
        <f t="shared" si="552"/>
        <v>0</v>
      </c>
      <c r="BC2341" s="293">
        <f t="shared" si="553"/>
        <v>0</v>
      </c>
      <c r="BD2341" s="294">
        <f t="shared" si="554"/>
        <v>0</v>
      </c>
      <c r="BE2341" s="295">
        <f t="shared" si="555"/>
        <v>0</v>
      </c>
      <c r="BF2341" s="296">
        <f t="shared" si="556"/>
        <v>0</v>
      </c>
      <c r="BG2341" s="293">
        <f t="shared" si="557"/>
        <v>0</v>
      </c>
      <c r="BH2341" s="294">
        <f t="shared" si="558"/>
        <v>0</v>
      </c>
      <c r="BI2341" s="295">
        <f t="shared" si="559"/>
        <v>0</v>
      </c>
      <c r="BJ2341" s="296">
        <f t="shared" si="560"/>
        <v>0</v>
      </c>
      <c r="BK2341" s="293">
        <f t="shared" si="561"/>
        <v>0</v>
      </c>
      <c r="BL2341" s="294">
        <f t="shared" si="562"/>
        <v>0</v>
      </c>
      <c r="BM2341" s="295">
        <f t="shared" si="563"/>
        <v>0</v>
      </c>
      <c r="BN2341" s="296">
        <f t="shared" si="564"/>
        <v>0</v>
      </c>
      <c r="BO2341" s="293">
        <f t="shared" si="565"/>
        <v>0</v>
      </c>
      <c r="BP2341" s="294">
        <f t="shared" si="566"/>
        <v>0</v>
      </c>
      <c r="BQ2341" s="295">
        <f t="shared" si="567"/>
        <v>0</v>
      </c>
      <c r="BR2341" s="296">
        <f t="shared" si="568"/>
        <v>0</v>
      </c>
      <c r="BS2341" s="293">
        <f t="shared" si="569"/>
        <v>0</v>
      </c>
      <c r="BT2341" s="294">
        <f t="shared" si="570"/>
        <v>0</v>
      </c>
      <c r="BU2341" s="295">
        <f t="shared" si="571"/>
        <v>0</v>
      </c>
      <c r="BV2341" s="296">
        <f t="shared" si="572"/>
        <v>0</v>
      </c>
      <c r="BW2341" s="293">
        <f t="shared" si="573"/>
        <v>0</v>
      </c>
      <c r="BX2341" s="294">
        <f t="shared" si="574"/>
        <v>0</v>
      </c>
      <c r="BY2341" s="295">
        <f t="shared" si="575"/>
        <v>0</v>
      </c>
      <c r="BZ2341" s="296">
        <f t="shared" si="576"/>
        <v>0</v>
      </c>
      <c r="CA2341" s="293">
        <f t="shared" si="577"/>
        <v>0</v>
      </c>
      <c r="CB2341" s="294">
        <f t="shared" si="578"/>
        <v>0</v>
      </c>
      <c r="CC2341" s="295">
        <f t="shared" si="579"/>
        <v>0</v>
      </c>
      <c r="CD2341" s="296">
        <f t="shared" si="580"/>
        <v>0</v>
      </c>
      <c r="CE2341" s="362">
        <f t="shared" si="581"/>
        <v>0</v>
      </c>
      <c r="CF2341" s="366">
        <f t="shared" si="582"/>
        <v>0</v>
      </c>
      <c r="CG2341" s="364">
        <f t="shared" si="583"/>
        <v>0</v>
      </c>
      <c r="CH2341" s="365">
        <f t="shared" si="584"/>
        <v>0</v>
      </c>
      <c r="CI2341" s="362">
        <f t="shared" si="585"/>
        <v>0</v>
      </c>
      <c r="CJ2341" s="366">
        <f t="shared" si="586"/>
        <v>0</v>
      </c>
      <c r="CK2341" s="364">
        <f t="shared" si="587"/>
        <v>0</v>
      </c>
      <c r="CL2341" s="365">
        <f t="shared" si="588"/>
        <v>0</v>
      </c>
      <c r="CM2341" s="362">
        <f t="shared" si="589"/>
        <v>0</v>
      </c>
      <c r="CN2341" s="366">
        <f t="shared" si="590"/>
        <v>0</v>
      </c>
      <c r="CO2341" s="364">
        <f t="shared" si="591"/>
        <v>0</v>
      </c>
      <c r="CP2341" s="365">
        <f t="shared" si="592"/>
        <v>0</v>
      </c>
      <c r="CQ2341" s="351">
        <f t="shared" si="593"/>
        <v>0</v>
      </c>
      <c r="CR2341" s="402">
        <f t="shared" si="594"/>
        <v>0</v>
      </c>
      <c r="CS2341" s="370" t="str">
        <f>IF(CR2341=0,"",
IF(SUM($CR$2285:CR2341)=1,CT2341,
IF($CR$2405&gt;SUM($CR$2285:CR2341),_xlfn.CONCAT(", ",CT2341),
IF($CR$2405=SUM($CR$2285:CR2341),_xlfn.CONCAT(" y ",CT2341)))))</f>
        <v/>
      </c>
      <c r="CT2341" s="156" t="s">
        <v>5173</v>
      </c>
      <c r="CU2341" s="402">
        <f t="shared" si="595"/>
        <v>0</v>
      </c>
      <c r="CV2341" s="370" t="str">
        <f>IF(CU2341=0,"",
IF(SUM($CU$2285:CU2341)=1,CW2341,
IF($CU$2405&gt;SUM($CU$2285:CU2341),_xlfn.CONCAT(", ",CW2341),
IF($CU$2405=SUM($CU$2285:CU2341),_xlfn.CONCAT(" y ",CW2341)))))</f>
        <v/>
      </c>
      <c r="CW2341" s="156" t="s">
        <v>5173</v>
      </c>
    </row>
    <row r="2342" spans="1:101" ht="15" customHeight="1">
      <c r="A2342" s="57"/>
      <c r="B2342" s="26"/>
      <c r="C2342" s="165" t="s">
        <v>5174</v>
      </c>
      <c r="D2342" s="884" t="str">
        <f t="shared" si="530"/>
        <v>INSTITUTO VERACRUZANO DE LAS MUJERES</v>
      </c>
      <c r="E2342" s="884"/>
      <c r="F2342" s="884"/>
      <c r="G2342" s="884"/>
      <c r="H2342" s="884"/>
      <c r="I2342" s="884"/>
      <c r="J2342" s="884"/>
      <c r="K2342" s="884"/>
      <c r="L2342" s="884"/>
      <c r="M2342" s="617"/>
      <c r="N2342" s="617"/>
      <c r="O2342" s="617"/>
      <c r="P2342" s="617"/>
      <c r="Q2342" s="617"/>
      <c r="R2342" s="617"/>
      <c r="S2342" s="617"/>
      <c r="T2342" s="617"/>
      <c r="U2342" s="617"/>
      <c r="V2342" s="617"/>
      <c r="W2342" s="617"/>
      <c r="X2342" s="617"/>
      <c r="Y2342" s="617"/>
      <c r="Z2342" s="617"/>
      <c r="AA2342" s="617"/>
      <c r="AB2342" s="617"/>
      <c r="AC2342" s="617"/>
      <c r="AD2342" s="617"/>
      <c r="AE2342" s="164"/>
      <c r="AF2342" s="164"/>
      <c r="AG2342" s="199">
        <f t="shared" si="531"/>
        <v>0</v>
      </c>
      <c r="AH2342" s="298">
        <f t="shared" si="532"/>
        <v>0</v>
      </c>
      <c r="AI2342" s="293">
        <f t="shared" si="533"/>
        <v>0</v>
      </c>
      <c r="AJ2342" s="294">
        <f t="shared" si="534"/>
        <v>0</v>
      </c>
      <c r="AK2342" s="295">
        <f t="shared" si="535"/>
        <v>0</v>
      </c>
      <c r="AL2342" s="296">
        <f t="shared" si="536"/>
        <v>0</v>
      </c>
      <c r="AM2342" s="293">
        <f t="shared" si="537"/>
        <v>0</v>
      </c>
      <c r="AN2342" s="294">
        <f t="shared" si="538"/>
        <v>0</v>
      </c>
      <c r="AO2342" s="295">
        <f t="shared" si="539"/>
        <v>0</v>
      </c>
      <c r="AP2342" s="296">
        <f t="shared" si="540"/>
        <v>0</v>
      </c>
      <c r="AQ2342" s="293">
        <f t="shared" si="541"/>
        <v>0</v>
      </c>
      <c r="AR2342" s="294">
        <f t="shared" si="542"/>
        <v>0</v>
      </c>
      <c r="AS2342" s="295">
        <f t="shared" si="543"/>
        <v>0</v>
      </c>
      <c r="AT2342" s="296">
        <f t="shared" si="544"/>
        <v>0</v>
      </c>
      <c r="AU2342" s="293">
        <f t="shared" si="545"/>
        <v>0</v>
      </c>
      <c r="AV2342" s="294">
        <f t="shared" si="546"/>
        <v>0</v>
      </c>
      <c r="AW2342" s="295">
        <f t="shared" si="547"/>
        <v>0</v>
      </c>
      <c r="AX2342" s="296">
        <f t="shared" si="548"/>
        <v>0</v>
      </c>
      <c r="AY2342" s="293">
        <f t="shared" si="549"/>
        <v>0</v>
      </c>
      <c r="AZ2342" s="294">
        <f t="shared" si="550"/>
        <v>0</v>
      </c>
      <c r="BA2342" s="295">
        <f t="shared" si="551"/>
        <v>0</v>
      </c>
      <c r="BB2342" s="296">
        <f t="shared" si="552"/>
        <v>0</v>
      </c>
      <c r="BC2342" s="293">
        <f t="shared" si="553"/>
        <v>0</v>
      </c>
      <c r="BD2342" s="294">
        <f t="shared" si="554"/>
        <v>0</v>
      </c>
      <c r="BE2342" s="295">
        <f t="shared" si="555"/>
        <v>0</v>
      </c>
      <c r="BF2342" s="296">
        <f t="shared" si="556"/>
        <v>0</v>
      </c>
      <c r="BG2342" s="293">
        <f t="shared" si="557"/>
        <v>0</v>
      </c>
      <c r="BH2342" s="294">
        <f t="shared" si="558"/>
        <v>0</v>
      </c>
      <c r="BI2342" s="295">
        <f t="shared" si="559"/>
        <v>0</v>
      </c>
      <c r="BJ2342" s="296">
        <f t="shared" si="560"/>
        <v>0</v>
      </c>
      <c r="BK2342" s="293">
        <f t="shared" si="561"/>
        <v>0</v>
      </c>
      <c r="BL2342" s="294">
        <f t="shared" si="562"/>
        <v>0</v>
      </c>
      <c r="BM2342" s="295">
        <f t="shared" si="563"/>
        <v>0</v>
      </c>
      <c r="BN2342" s="296">
        <f t="shared" si="564"/>
        <v>0</v>
      </c>
      <c r="BO2342" s="293">
        <f t="shared" si="565"/>
        <v>0</v>
      </c>
      <c r="BP2342" s="294">
        <f t="shared" si="566"/>
        <v>0</v>
      </c>
      <c r="BQ2342" s="295">
        <f t="shared" si="567"/>
        <v>0</v>
      </c>
      <c r="BR2342" s="296">
        <f t="shared" si="568"/>
        <v>0</v>
      </c>
      <c r="BS2342" s="293">
        <f t="shared" si="569"/>
        <v>0</v>
      </c>
      <c r="BT2342" s="294">
        <f t="shared" si="570"/>
        <v>0</v>
      </c>
      <c r="BU2342" s="295">
        <f t="shared" si="571"/>
        <v>0</v>
      </c>
      <c r="BV2342" s="296">
        <f t="shared" si="572"/>
        <v>0</v>
      </c>
      <c r="BW2342" s="293">
        <f t="shared" si="573"/>
        <v>0</v>
      </c>
      <c r="BX2342" s="294">
        <f t="shared" si="574"/>
        <v>0</v>
      </c>
      <c r="BY2342" s="295">
        <f t="shared" si="575"/>
        <v>0</v>
      </c>
      <c r="BZ2342" s="296">
        <f t="shared" si="576"/>
        <v>0</v>
      </c>
      <c r="CA2342" s="293">
        <f t="shared" si="577"/>
        <v>0</v>
      </c>
      <c r="CB2342" s="294">
        <f t="shared" si="578"/>
        <v>0</v>
      </c>
      <c r="CC2342" s="295">
        <f t="shared" si="579"/>
        <v>0</v>
      </c>
      <c r="CD2342" s="296">
        <f t="shared" si="580"/>
        <v>0</v>
      </c>
      <c r="CE2342" s="362">
        <f t="shared" si="581"/>
        <v>0</v>
      </c>
      <c r="CF2342" s="366">
        <f t="shared" si="582"/>
        <v>0</v>
      </c>
      <c r="CG2342" s="364">
        <f t="shared" si="583"/>
        <v>0</v>
      </c>
      <c r="CH2342" s="365">
        <f t="shared" si="584"/>
        <v>0</v>
      </c>
      <c r="CI2342" s="362">
        <f t="shared" si="585"/>
        <v>0</v>
      </c>
      <c r="CJ2342" s="366">
        <f t="shared" si="586"/>
        <v>0</v>
      </c>
      <c r="CK2342" s="364">
        <f t="shared" si="587"/>
        <v>0</v>
      </c>
      <c r="CL2342" s="365">
        <f t="shared" si="588"/>
        <v>0</v>
      </c>
      <c r="CM2342" s="362">
        <f t="shared" si="589"/>
        <v>0</v>
      </c>
      <c r="CN2342" s="366">
        <f t="shared" si="590"/>
        <v>0</v>
      </c>
      <c r="CO2342" s="364">
        <f t="shared" si="591"/>
        <v>0</v>
      </c>
      <c r="CP2342" s="365">
        <f t="shared" si="592"/>
        <v>0</v>
      </c>
      <c r="CQ2342" s="351">
        <f t="shared" si="593"/>
        <v>0</v>
      </c>
      <c r="CR2342" s="402">
        <f t="shared" si="594"/>
        <v>0</v>
      </c>
      <c r="CS2342" s="370" t="str">
        <f>IF(CR2342=0,"",
IF(SUM($CR$2285:CR2342)=1,CT2342,
IF($CR$2405&gt;SUM($CR$2285:CR2342),_xlfn.CONCAT(", ",CT2342),
IF($CR$2405=SUM($CR$2285:CR2342),_xlfn.CONCAT(" y ",CT2342)))))</f>
        <v/>
      </c>
      <c r="CT2342" s="156" t="s">
        <v>5175</v>
      </c>
      <c r="CU2342" s="402">
        <f t="shared" si="595"/>
        <v>0</v>
      </c>
      <c r="CV2342" s="370" t="str">
        <f>IF(CU2342=0,"",
IF(SUM($CU$2285:CU2342)=1,CW2342,
IF($CU$2405&gt;SUM($CU$2285:CU2342),_xlfn.CONCAT(", ",CW2342),
IF($CU$2405=SUM($CU$2285:CU2342),_xlfn.CONCAT(" y ",CW2342)))))</f>
        <v/>
      </c>
      <c r="CW2342" s="156" t="s">
        <v>5175</v>
      </c>
    </row>
    <row r="2343" spans="1:101" ht="15" customHeight="1">
      <c r="A2343" s="57"/>
      <c r="B2343" s="26"/>
      <c r="C2343" s="165" t="s">
        <v>5176</v>
      </c>
      <c r="D2343" s="884" t="str">
        <f t="shared" si="530"/>
        <v>INSTITUTO VERACRUZANO DE DESARROLLO MUNICIPAL</v>
      </c>
      <c r="E2343" s="884"/>
      <c r="F2343" s="884"/>
      <c r="G2343" s="884"/>
      <c r="H2343" s="884"/>
      <c r="I2343" s="884"/>
      <c r="J2343" s="884"/>
      <c r="K2343" s="884"/>
      <c r="L2343" s="884"/>
      <c r="M2343" s="617"/>
      <c r="N2343" s="617"/>
      <c r="O2343" s="617"/>
      <c r="P2343" s="617"/>
      <c r="Q2343" s="617"/>
      <c r="R2343" s="617"/>
      <c r="S2343" s="617"/>
      <c r="T2343" s="617"/>
      <c r="U2343" s="617"/>
      <c r="V2343" s="617"/>
      <c r="W2343" s="617"/>
      <c r="X2343" s="617"/>
      <c r="Y2343" s="617"/>
      <c r="Z2343" s="617"/>
      <c r="AA2343" s="617"/>
      <c r="AB2343" s="617"/>
      <c r="AC2343" s="617"/>
      <c r="AD2343" s="617"/>
      <c r="AE2343" s="164"/>
      <c r="AF2343" s="164"/>
      <c r="AG2343" s="199">
        <f t="shared" si="531"/>
        <v>0</v>
      </c>
      <c r="AH2343" s="298">
        <f t="shared" si="532"/>
        <v>0</v>
      </c>
      <c r="AI2343" s="293">
        <f t="shared" si="533"/>
        <v>0</v>
      </c>
      <c r="AJ2343" s="294">
        <f t="shared" si="534"/>
        <v>0</v>
      </c>
      <c r="AK2343" s="295">
        <f t="shared" si="535"/>
        <v>0</v>
      </c>
      <c r="AL2343" s="296">
        <f t="shared" si="536"/>
        <v>0</v>
      </c>
      <c r="AM2343" s="293">
        <f t="shared" si="537"/>
        <v>0</v>
      </c>
      <c r="AN2343" s="294">
        <f t="shared" si="538"/>
        <v>0</v>
      </c>
      <c r="AO2343" s="295">
        <f t="shared" si="539"/>
        <v>0</v>
      </c>
      <c r="AP2343" s="296">
        <f t="shared" si="540"/>
        <v>0</v>
      </c>
      <c r="AQ2343" s="293">
        <f t="shared" si="541"/>
        <v>0</v>
      </c>
      <c r="AR2343" s="294">
        <f t="shared" si="542"/>
        <v>0</v>
      </c>
      <c r="AS2343" s="295">
        <f t="shared" si="543"/>
        <v>0</v>
      </c>
      <c r="AT2343" s="296">
        <f t="shared" si="544"/>
        <v>0</v>
      </c>
      <c r="AU2343" s="293">
        <f t="shared" si="545"/>
        <v>0</v>
      </c>
      <c r="AV2343" s="294">
        <f t="shared" si="546"/>
        <v>0</v>
      </c>
      <c r="AW2343" s="295">
        <f t="shared" si="547"/>
        <v>0</v>
      </c>
      <c r="AX2343" s="296">
        <f t="shared" si="548"/>
        <v>0</v>
      </c>
      <c r="AY2343" s="293">
        <f t="shared" si="549"/>
        <v>0</v>
      </c>
      <c r="AZ2343" s="294">
        <f t="shared" si="550"/>
        <v>0</v>
      </c>
      <c r="BA2343" s="295">
        <f t="shared" si="551"/>
        <v>0</v>
      </c>
      <c r="BB2343" s="296">
        <f t="shared" si="552"/>
        <v>0</v>
      </c>
      <c r="BC2343" s="293">
        <f t="shared" si="553"/>
        <v>0</v>
      </c>
      <c r="BD2343" s="294">
        <f t="shared" si="554"/>
        <v>0</v>
      </c>
      <c r="BE2343" s="295">
        <f t="shared" si="555"/>
        <v>0</v>
      </c>
      <c r="BF2343" s="296">
        <f t="shared" si="556"/>
        <v>0</v>
      </c>
      <c r="BG2343" s="293">
        <f t="shared" si="557"/>
        <v>0</v>
      </c>
      <c r="BH2343" s="294">
        <f t="shared" si="558"/>
        <v>0</v>
      </c>
      <c r="BI2343" s="295">
        <f t="shared" si="559"/>
        <v>0</v>
      </c>
      <c r="BJ2343" s="296">
        <f t="shared" si="560"/>
        <v>0</v>
      </c>
      <c r="BK2343" s="293">
        <f t="shared" si="561"/>
        <v>0</v>
      </c>
      <c r="BL2343" s="294">
        <f t="shared" si="562"/>
        <v>0</v>
      </c>
      <c r="BM2343" s="295">
        <f t="shared" si="563"/>
        <v>0</v>
      </c>
      <c r="BN2343" s="296">
        <f t="shared" si="564"/>
        <v>0</v>
      </c>
      <c r="BO2343" s="293">
        <f t="shared" si="565"/>
        <v>0</v>
      </c>
      <c r="BP2343" s="294">
        <f t="shared" si="566"/>
        <v>0</v>
      </c>
      <c r="BQ2343" s="295">
        <f t="shared" si="567"/>
        <v>0</v>
      </c>
      <c r="BR2343" s="296">
        <f t="shared" si="568"/>
        <v>0</v>
      </c>
      <c r="BS2343" s="293">
        <f t="shared" si="569"/>
        <v>0</v>
      </c>
      <c r="BT2343" s="294">
        <f t="shared" si="570"/>
        <v>0</v>
      </c>
      <c r="BU2343" s="295">
        <f t="shared" si="571"/>
        <v>0</v>
      </c>
      <c r="BV2343" s="296">
        <f t="shared" si="572"/>
        <v>0</v>
      </c>
      <c r="BW2343" s="293">
        <f t="shared" si="573"/>
        <v>0</v>
      </c>
      <c r="BX2343" s="294">
        <f t="shared" si="574"/>
        <v>0</v>
      </c>
      <c r="BY2343" s="295">
        <f t="shared" si="575"/>
        <v>0</v>
      </c>
      <c r="BZ2343" s="296">
        <f t="shared" si="576"/>
        <v>0</v>
      </c>
      <c r="CA2343" s="293">
        <f t="shared" si="577"/>
        <v>0</v>
      </c>
      <c r="CB2343" s="294">
        <f t="shared" si="578"/>
        <v>0</v>
      </c>
      <c r="CC2343" s="295">
        <f t="shared" si="579"/>
        <v>0</v>
      </c>
      <c r="CD2343" s="296">
        <f t="shared" si="580"/>
        <v>0</v>
      </c>
      <c r="CE2343" s="362">
        <f t="shared" si="581"/>
        <v>0</v>
      </c>
      <c r="CF2343" s="366">
        <f t="shared" si="582"/>
        <v>0</v>
      </c>
      <c r="CG2343" s="364">
        <f t="shared" si="583"/>
        <v>0</v>
      </c>
      <c r="CH2343" s="365">
        <f t="shared" si="584"/>
        <v>0</v>
      </c>
      <c r="CI2343" s="362">
        <f t="shared" si="585"/>
        <v>0</v>
      </c>
      <c r="CJ2343" s="366">
        <f t="shared" si="586"/>
        <v>0</v>
      </c>
      <c r="CK2343" s="364">
        <f t="shared" si="587"/>
        <v>0</v>
      </c>
      <c r="CL2343" s="365">
        <f t="shared" si="588"/>
        <v>0</v>
      </c>
      <c r="CM2343" s="362">
        <f t="shared" si="589"/>
        <v>0</v>
      </c>
      <c r="CN2343" s="366">
        <f t="shared" si="590"/>
        <v>0</v>
      </c>
      <c r="CO2343" s="364">
        <f t="shared" si="591"/>
        <v>0</v>
      </c>
      <c r="CP2343" s="365">
        <f t="shared" si="592"/>
        <v>0</v>
      </c>
      <c r="CQ2343" s="351">
        <f t="shared" si="593"/>
        <v>0</v>
      </c>
      <c r="CR2343" s="402">
        <f t="shared" si="594"/>
        <v>0</v>
      </c>
      <c r="CS2343" s="370" t="str">
        <f>IF(CR2343=0,"",
IF(SUM($CR$2285:CR2343)=1,CT2343,
IF($CR$2405&gt;SUM($CR$2285:CR2343),_xlfn.CONCAT(", ",CT2343),
IF($CR$2405=SUM($CR$2285:CR2343),_xlfn.CONCAT(" y ",CT2343)))))</f>
        <v/>
      </c>
      <c r="CT2343" s="156" t="s">
        <v>5177</v>
      </c>
      <c r="CU2343" s="402">
        <f t="shared" si="595"/>
        <v>0</v>
      </c>
      <c r="CV2343" s="370" t="str">
        <f>IF(CU2343=0,"",
IF(SUM($CU$2285:CU2343)=1,CW2343,
IF($CU$2405&gt;SUM($CU$2285:CU2343),_xlfn.CONCAT(", ",CW2343),
IF($CU$2405=SUM($CU$2285:CU2343),_xlfn.CONCAT(" y ",CW2343)))))</f>
        <v/>
      </c>
      <c r="CW2343" s="156" t="s">
        <v>5177</v>
      </c>
    </row>
    <row r="2344" spans="1:101" ht="15" customHeight="1">
      <c r="A2344" s="57"/>
      <c r="B2344" s="26"/>
      <c r="C2344" s="165" t="s">
        <v>5178</v>
      </c>
      <c r="D2344" s="884" t="str">
        <f t="shared" si="530"/>
        <v>COMISION EJECUTIVA PARA LA ATENCION INTEGRAL A VICTIMAS DEL DELITO</v>
      </c>
      <c r="E2344" s="884"/>
      <c r="F2344" s="884"/>
      <c r="G2344" s="884"/>
      <c r="H2344" s="884"/>
      <c r="I2344" s="884"/>
      <c r="J2344" s="884"/>
      <c r="K2344" s="884"/>
      <c r="L2344" s="884"/>
      <c r="M2344" s="617"/>
      <c r="N2344" s="617"/>
      <c r="O2344" s="617"/>
      <c r="P2344" s="617"/>
      <c r="Q2344" s="617"/>
      <c r="R2344" s="617"/>
      <c r="S2344" s="617"/>
      <c r="T2344" s="617"/>
      <c r="U2344" s="617"/>
      <c r="V2344" s="617"/>
      <c r="W2344" s="617"/>
      <c r="X2344" s="617"/>
      <c r="Y2344" s="617"/>
      <c r="Z2344" s="617"/>
      <c r="AA2344" s="617"/>
      <c r="AB2344" s="617"/>
      <c r="AC2344" s="617"/>
      <c r="AD2344" s="617"/>
      <c r="AE2344" s="164"/>
      <c r="AF2344" s="164"/>
      <c r="AG2344" s="199">
        <f t="shared" si="531"/>
        <v>0</v>
      </c>
      <c r="AH2344" s="298">
        <f t="shared" si="532"/>
        <v>0</v>
      </c>
      <c r="AI2344" s="293">
        <f t="shared" si="533"/>
        <v>0</v>
      </c>
      <c r="AJ2344" s="294">
        <f t="shared" si="534"/>
        <v>0</v>
      </c>
      <c r="AK2344" s="295">
        <f t="shared" si="535"/>
        <v>0</v>
      </c>
      <c r="AL2344" s="296">
        <f t="shared" si="536"/>
        <v>0</v>
      </c>
      <c r="AM2344" s="293">
        <f t="shared" si="537"/>
        <v>0</v>
      </c>
      <c r="AN2344" s="294">
        <f t="shared" si="538"/>
        <v>0</v>
      </c>
      <c r="AO2344" s="295">
        <f t="shared" si="539"/>
        <v>0</v>
      </c>
      <c r="AP2344" s="296">
        <f t="shared" si="540"/>
        <v>0</v>
      </c>
      <c r="AQ2344" s="293">
        <f t="shared" si="541"/>
        <v>0</v>
      </c>
      <c r="AR2344" s="294">
        <f t="shared" si="542"/>
        <v>0</v>
      </c>
      <c r="AS2344" s="295">
        <f t="shared" si="543"/>
        <v>0</v>
      </c>
      <c r="AT2344" s="296">
        <f t="shared" si="544"/>
        <v>0</v>
      </c>
      <c r="AU2344" s="293">
        <f t="shared" si="545"/>
        <v>0</v>
      </c>
      <c r="AV2344" s="294">
        <f t="shared" si="546"/>
        <v>0</v>
      </c>
      <c r="AW2344" s="295">
        <f t="shared" si="547"/>
        <v>0</v>
      </c>
      <c r="AX2344" s="296">
        <f t="shared" si="548"/>
        <v>0</v>
      </c>
      <c r="AY2344" s="293">
        <f t="shared" si="549"/>
        <v>0</v>
      </c>
      <c r="AZ2344" s="294">
        <f t="shared" si="550"/>
        <v>0</v>
      </c>
      <c r="BA2344" s="295">
        <f t="shared" si="551"/>
        <v>0</v>
      </c>
      <c r="BB2344" s="296">
        <f t="shared" si="552"/>
        <v>0</v>
      </c>
      <c r="BC2344" s="293">
        <f t="shared" si="553"/>
        <v>0</v>
      </c>
      <c r="BD2344" s="294">
        <f t="shared" si="554"/>
        <v>0</v>
      </c>
      <c r="BE2344" s="295">
        <f t="shared" si="555"/>
        <v>0</v>
      </c>
      <c r="BF2344" s="296">
        <f t="shared" si="556"/>
        <v>0</v>
      </c>
      <c r="BG2344" s="293">
        <f t="shared" si="557"/>
        <v>0</v>
      </c>
      <c r="BH2344" s="294">
        <f t="shared" si="558"/>
        <v>0</v>
      </c>
      <c r="BI2344" s="295">
        <f t="shared" si="559"/>
        <v>0</v>
      </c>
      <c r="BJ2344" s="296">
        <f t="shared" si="560"/>
        <v>0</v>
      </c>
      <c r="BK2344" s="293">
        <f t="shared" si="561"/>
        <v>0</v>
      </c>
      <c r="BL2344" s="294">
        <f t="shared" si="562"/>
        <v>0</v>
      </c>
      <c r="BM2344" s="295">
        <f t="shared" si="563"/>
        <v>0</v>
      </c>
      <c r="BN2344" s="296">
        <f t="shared" si="564"/>
        <v>0</v>
      </c>
      <c r="BO2344" s="293">
        <f t="shared" si="565"/>
        <v>0</v>
      </c>
      <c r="BP2344" s="294">
        <f t="shared" si="566"/>
        <v>0</v>
      </c>
      <c r="BQ2344" s="295">
        <f t="shared" si="567"/>
        <v>0</v>
      </c>
      <c r="BR2344" s="296">
        <f t="shared" si="568"/>
        <v>0</v>
      </c>
      <c r="BS2344" s="293">
        <f t="shared" si="569"/>
        <v>0</v>
      </c>
      <c r="BT2344" s="294">
        <f t="shared" si="570"/>
        <v>0</v>
      </c>
      <c r="BU2344" s="295">
        <f t="shared" si="571"/>
        <v>0</v>
      </c>
      <c r="BV2344" s="296">
        <f t="shared" si="572"/>
        <v>0</v>
      </c>
      <c r="BW2344" s="293">
        <f t="shared" si="573"/>
        <v>0</v>
      </c>
      <c r="BX2344" s="294">
        <f t="shared" si="574"/>
        <v>0</v>
      </c>
      <c r="BY2344" s="295">
        <f t="shared" si="575"/>
        <v>0</v>
      </c>
      <c r="BZ2344" s="296">
        <f t="shared" si="576"/>
        <v>0</v>
      </c>
      <c r="CA2344" s="293">
        <f t="shared" si="577"/>
        <v>0</v>
      </c>
      <c r="CB2344" s="294">
        <f t="shared" si="578"/>
        <v>0</v>
      </c>
      <c r="CC2344" s="295">
        <f t="shared" si="579"/>
        <v>0</v>
      </c>
      <c r="CD2344" s="296">
        <f t="shared" si="580"/>
        <v>0</v>
      </c>
      <c r="CE2344" s="362">
        <f t="shared" si="581"/>
        <v>0</v>
      </c>
      <c r="CF2344" s="366">
        <f t="shared" si="582"/>
        <v>0</v>
      </c>
      <c r="CG2344" s="364">
        <f t="shared" si="583"/>
        <v>0</v>
      </c>
      <c r="CH2344" s="365">
        <f t="shared" si="584"/>
        <v>0</v>
      </c>
      <c r="CI2344" s="362">
        <f t="shared" si="585"/>
        <v>0</v>
      </c>
      <c r="CJ2344" s="366">
        <f t="shared" si="586"/>
        <v>0</v>
      </c>
      <c r="CK2344" s="364">
        <f t="shared" si="587"/>
        <v>0</v>
      </c>
      <c r="CL2344" s="365">
        <f t="shared" si="588"/>
        <v>0</v>
      </c>
      <c r="CM2344" s="362">
        <f t="shared" si="589"/>
        <v>0</v>
      </c>
      <c r="CN2344" s="366">
        <f t="shared" si="590"/>
        <v>0</v>
      </c>
      <c r="CO2344" s="364">
        <f t="shared" si="591"/>
        <v>0</v>
      </c>
      <c r="CP2344" s="365">
        <f t="shared" si="592"/>
        <v>0</v>
      </c>
      <c r="CQ2344" s="351">
        <f t="shared" si="593"/>
        <v>0</v>
      </c>
      <c r="CR2344" s="402">
        <f t="shared" si="594"/>
        <v>0</v>
      </c>
      <c r="CS2344" s="370" t="str">
        <f>IF(CR2344=0,"",
IF(SUM($CR$2285:CR2344)=1,CT2344,
IF($CR$2405&gt;SUM($CR$2285:CR2344),_xlfn.CONCAT(", ",CT2344),
IF($CR$2405=SUM($CR$2285:CR2344),_xlfn.CONCAT(" y ",CT2344)))))</f>
        <v/>
      </c>
      <c r="CT2344" s="156" t="s">
        <v>5179</v>
      </c>
      <c r="CU2344" s="402">
        <f t="shared" si="595"/>
        <v>0</v>
      </c>
      <c r="CV2344" s="370" t="str">
        <f>IF(CU2344=0,"",
IF(SUM($CU$2285:CU2344)=1,CW2344,
IF($CU$2405&gt;SUM($CU$2285:CU2344),_xlfn.CONCAT(", ",CW2344),
IF($CU$2405=SUM($CU$2285:CU2344),_xlfn.CONCAT(" y ",CW2344)))))</f>
        <v/>
      </c>
      <c r="CW2344" s="156" t="s">
        <v>5179</v>
      </c>
    </row>
    <row r="2345" spans="1:101" ht="15" customHeight="1">
      <c r="A2345" s="57"/>
      <c r="B2345" s="26"/>
      <c r="C2345" s="165" t="s">
        <v>5180</v>
      </c>
      <c r="D2345" s="884" t="str">
        <f t="shared" si="530"/>
        <v>CENTRO DE JUSTICIA PARA MUJERES DEL ESTADO DE VERACRUZ</v>
      </c>
      <c r="E2345" s="884"/>
      <c r="F2345" s="884"/>
      <c r="G2345" s="884"/>
      <c r="H2345" s="884"/>
      <c r="I2345" s="884"/>
      <c r="J2345" s="884"/>
      <c r="K2345" s="884"/>
      <c r="L2345" s="884"/>
      <c r="M2345" s="617"/>
      <c r="N2345" s="617"/>
      <c r="O2345" s="617"/>
      <c r="P2345" s="617"/>
      <c r="Q2345" s="617"/>
      <c r="R2345" s="617"/>
      <c r="S2345" s="617"/>
      <c r="T2345" s="617"/>
      <c r="U2345" s="617"/>
      <c r="V2345" s="617"/>
      <c r="W2345" s="617"/>
      <c r="X2345" s="617"/>
      <c r="Y2345" s="617"/>
      <c r="Z2345" s="617"/>
      <c r="AA2345" s="617"/>
      <c r="AB2345" s="617"/>
      <c r="AC2345" s="617"/>
      <c r="AD2345" s="617"/>
      <c r="AE2345" s="164"/>
      <c r="AF2345" s="164"/>
      <c r="AG2345" s="199">
        <f t="shared" si="531"/>
        <v>0</v>
      </c>
      <c r="AH2345" s="298">
        <f t="shared" si="532"/>
        <v>0</v>
      </c>
      <c r="AI2345" s="293">
        <f t="shared" si="533"/>
        <v>0</v>
      </c>
      <c r="AJ2345" s="294">
        <f t="shared" si="534"/>
        <v>0</v>
      </c>
      <c r="AK2345" s="295">
        <f t="shared" si="535"/>
        <v>0</v>
      </c>
      <c r="AL2345" s="296">
        <f t="shared" si="536"/>
        <v>0</v>
      </c>
      <c r="AM2345" s="293">
        <f t="shared" si="537"/>
        <v>0</v>
      </c>
      <c r="AN2345" s="294">
        <f t="shared" si="538"/>
        <v>0</v>
      </c>
      <c r="AO2345" s="295">
        <f t="shared" si="539"/>
        <v>0</v>
      </c>
      <c r="AP2345" s="296">
        <f t="shared" si="540"/>
        <v>0</v>
      </c>
      <c r="AQ2345" s="293">
        <f t="shared" si="541"/>
        <v>0</v>
      </c>
      <c r="AR2345" s="294">
        <f t="shared" si="542"/>
        <v>0</v>
      </c>
      <c r="AS2345" s="295">
        <f t="shared" si="543"/>
        <v>0</v>
      </c>
      <c r="AT2345" s="296">
        <f t="shared" si="544"/>
        <v>0</v>
      </c>
      <c r="AU2345" s="293">
        <f t="shared" si="545"/>
        <v>0</v>
      </c>
      <c r="AV2345" s="294">
        <f t="shared" si="546"/>
        <v>0</v>
      </c>
      <c r="AW2345" s="295">
        <f t="shared" si="547"/>
        <v>0</v>
      </c>
      <c r="AX2345" s="296">
        <f t="shared" si="548"/>
        <v>0</v>
      </c>
      <c r="AY2345" s="293">
        <f t="shared" si="549"/>
        <v>0</v>
      </c>
      <c r="AZ2345" s="294">
        <f t="shared" si="550"/>
        <v>0</v>
      </c>
      <c r="BA2345" s="295">
        <f t="shared" si="551"/>
        <v>0</v>
      </c>
      <c r="BB2345" s="296">
        <f t="shared" si="552"/>
        <v>0</v>
      </c>
      <c r="BC2345" s="293">
        <f t="shared" si="553"/>
        <v>0</v>
      </c>
      <c r="BD2345" s="294">
        <f t="shared" si="554"/>
        <v>0</v>
      </c>
      <c r="BE2345" s="295">
        <f t="shared" si="555"/>
        <v>0</v>
      </c>
      <c r="BF2345" s="296">
        <f t="shared" si="556"/>
        <v>0</v>
      </c>
      <c r="BG2345" s="293">
        <f t="shared" si="557"/>
        <v>0</v>
      </c>
      <c r="BH2345" s="294">
        <f t="shared" si="558"/>
        <v>0</v>
      </c>
      <c r="BI2345" s="295">
        <f t="shared" si="559"/>
        <v>0</v>
      </c>
      <c r="BJ2345" s="296">
        <f t="shared" si="560"/>
        <v>0</v>
      </c>
      <c r="BK2345" s="293">
        <f t="shared" si="561"/>
        <v>0</v>
      </c>
      <c r="BL2345" s="294">
        <f t="shared" si="562"/>
        <v>0</v>
      </c>
      <c r="BM2345" s="295">
        <f t="shared" si="563"/>
        <v>0</v>
      </c>
      <c r="BN2345" s="296">
        <f t="shared" si="564"/>
        <v>0</v>
      </c>
      <c r="BO2345" s="293">
        <f t="shared" si="565"/>
        <v>0</v>
      </c>
      <c r="BP2345" s="294">
        <f t="shared" si="566"/>
        <v>0</v>
      </c>
      <c r="BQ2345" s="295">
        <f t="shared" si="567"/>
        <v>0</v>
      </c>
      <c r="BR2345" s="296">
        <f t="shared" si="568"/>
        <v>0</v>
      </c>
      <c r="BS2345" s="293">
        <f t="shared" si="569"/>
        <v>0</v>
      </c>
      <c r="BT2345" s="294">
        <f t="shared" si="570"/>
        <v>0</v>
      </c>
      <c r="BU2345" s="295">
        <f t="shared" si="571"/>
        <v>0</v>
      </c>
      <c r="BV2345" s="296">
        <f t="shared" si="572"/>
        <v>0</v>
      </c>
      <c r="BW2345" s="293">
        <f t="shared" si="573"/>
        <v>0</v>
      </c>
      <c r="BX2345" s="294">
        <f t="shared" si="574"/>
        <v>0</v>
      </c>
      <c r="BY2345" s="295">
        <f t="shared" si="575"/>
        <v>0</v>
      </c>
      <c r="BZ2345" s="296">
        <f t="shared" si="576"/>
        <v>0</v>
      </c>
      <c r="CA2345" s="293">
        <f t="shared" si="577"/>
        <v>0</v>
      </c>
      <c r="CB2345" s="294">
        <f t="shared" si="578"/>
        <v>0</v>
      </c>
      <c r="CC2345" s="295">
        <f t="shared" si="579"/>
        <v>0</v>
      </c>
      <c r="CD2345" s="296">
        <f t="shared" si="580"/>
        <v>0</v>
      </c>
      <c r="CE2345" s="362">
        <f t="shared" si="581"/>
        <v>0</v>
      </c>
      <c r="CF2345" s="366">
        <f t="shared" si="582"/>
        <v>0</v>
      </c>
      <c r="CG2345" s="364">
        <f t="shared" si="583"/>
        <v>0</v>
      </c>
      <c r="CH2345" s="365">
        <f t="shared" si="584"/>
        <v>0</v>
      </c>
      <c r="CI2345" s="362">
        <f t="shared" si="585"/>
        <v>0</v>
      </c>
      <c r="CJ2345" s="366">
        <f t="shared" si="586"/>
        <v>0</v>
      </c>
      <c r="CK2345" s="364">
        <f t="shared" si="587"/>
        <v>0</v>
      </c>
      <c r="CL2345" s="365">
        <f t="shared" si="588"/>
        <v>0</v>
      </c>
      <c r="CM2345" s="362">
        <f t="shared" si="589"/>
        <v>0</v>
      </c>
      <c r="CN2345" s="366">
        <f t="shared" si="590"/>
        <v>0</v>
      </c>
      <c r="CO2345" s="364">
        <f t="shared" si="591"/>
        <v>0</v>
      </c>
      <c r="CP2345" s="365">
        <f t="shared" si="592"/>
        <v>0</v>
      </c>
      <c r="CQ2345" s="351">
        <f t="shared" si="593"/>
        <v>0</v>
      </c>
      <c r="CR2345" s="402">
        <f t="shared" si="594"/>
        <v>0</v>
      </c>
      <c r="CS2345" s="370" t="str">
        <f>IF(CR2345=0,"",
IF(SUM($CR$2285:CR2345)=1,CT2345,
IF($CR$2405&gt;SUM($CR$2285:CR2345),_xlfn.CONCAT(", ",CT2345),
IF($CR$2405=SUM($CR$2285:CR2345),_xlfn.CONCAT(" y ",CT2345)))))</f>
        <v/>
      </c>
      <c r="CT2345" s="156" t="s">
        <v>5181</v>
      </c>
      <c r="CU2345" s="402">
        <f t="shared" si="595"/>
        <v>0</v>
      </c>
      <c r="CV2345" s="370" t="str">
        <f>IF(CU2345=0,"",
IF(SUM($CU$2285:CU2345)=1,CW2345,
IF($CU$2405&gt;SUM($CU$2285:CU2345),_xlfn.CONCAT(", ",CW2345),
IF($CU$2405=SUM($CU$2285:CU2345),_xlfn.CONCAT(" y ",CW2345)))))</f>
        <v/>
      </c>
      <c r="CW2345" s="156" t="s">
        <v>5181</v>
      </c>
    </row>
    <row r="2346" spans="1:101" ht="15" customHeight="1">
      <c r="A2346" s="57"/>
      <c r="B2346" s="26"/>
      <c r="C2346" s="165" t="s">
        <v>5182</v>
      </c>
      <c r="D2346" s="884" t="str">
        <f t="shared" si="530"/>
        <v>INSTITUTO DE PENSIONES DEL ESTADO</v>
      </c>
      <c r="E2346" s="884"/>
      <c r="F2346" s="884"/>
      <c r="G2346" s="884"/>
      <c r="H2346" s="884"/>
      <c r="I2346" s="884"/>
      <c r="J2346" s="884"/>
      <c r="K2346" s="884"/>
      <c r="L2346" s="884"/>
      <c r="M2346" s="617"/>
      <c r="N2346" s="617"/>
      <c r="O2346" s="617"/>
      <c r="P2346" s="617"/>
      <c r="Q2346" s="617"/>
      <c r="R2346" s="617"/>
      <c r="S2346" s="617"/>
      <c r="T2346" s="617"/>
      <c r="U2346" s="617"/>
      <c r="V2346" s="617"/>
      <c r="W2346" s="617"/>
      <c r="X2346" s="617"/>
      <c r="Y2346" s="617"/>
      <c r="Z2346" s="617"/>
      <c r="AA2346" s="617"/>
      <c r="AB2346" s="617"/>
      <c r="AC2346" s="617"/>
      <c r="AD2346" s="617"/>
      <c r="AE2346" s="164"/>
      <c r="AF2346" s="164"/>
      <c r="AG2346" s="199">
        <f t="shared" si="531"/>
        <v>0</v>
      </c>
      <c r="AH2346" s="298">
        <f t="shared" si="532"/>
        <v>0</v>
      </c>
      <c r="AI2346" s="293">
        <f t="shared" si="533"/>
        <v>0</v>
      </c>
      <c r="AJ2346" s="294">
        <f t="shared" si="534"/>
        <v>0</v>
      </c>
      <c r="AK2346" s="295">
        <f t="shared" si="535"/>
        <v>0</v>
      </c>
      <c r="AL2346" s="296">
        <f t="shared" si="536"/>
        <v>0</v>
      </c>
      <c r="AM2346" s="293">
        <f t="shared" si="537"/>
        <v>0</v>
      </c>
      <c r="AN2346" s="294">
        <f t="shared" si="538"/>
        <v>0</v>
      </c>
      <c r="AO2346" s="295">
        <f t="shared" si="539"/>
        <v>0</v>
      </c>
      <c r="AP2346" s="296">
        <f t="shared" si="540"/>
        <v>0</v>
      </c>
      <c r="AQ2346" s="293">
        <f t="shared" si="541"/>
        <v>0</v>
      </c>
      <c r="AR2346" s="294">
        <f t="shared" si="542"/>
        <v>0</v>
      </c>
      <c r="AS2346" s="295">
        <f t="shared" si="543"/>
        <v>0</v>
      </c>
      <c r="AT2346" s="296">
        <f t="shared" si="544"/>
        <v>0</v>
      </c>
      <c r="AU2346" s="293">
        <f t="shared" si="545"/>
        <v>0</v>
      </c>
      <c r="AV2346" s="294">
        <f t="shared" si="546"/>
        <v>0</v>
      </c>
      <c r="AW2346" s="295">
        <f t="shared" si="547"/>
        <v>0</v>
      </c>
      <c r="AX2346" s="296">
        <f t="shared" si="548"/>
        <v>0</v>
      </c>
      <c r="AY2346" s="293">
        <f t="shared" si="549"/>
        <v>0</v>
      </c>
      <c r="AZ2346" s="294">
        <f t="shared" si="550"/>
        <v>0</v>
      </c>
      <c r="BA2346" s="295">
        <f t="shared" si="551"/>
        <v>0</v>
      </c>
      <c r="BB2346" s="296">
        <f t="shared" si="552"/>
        <v>0</v>
      </c>
      <c r="BC2346" s="293">
        <f t="shared" si="553"/>
        <v>0</v>
      </c>
      <c r="BD2346" s="294">
        <f t="shared" si="554"/>
        <v>0</v>
      </c>
      <c r="BE2346" s="295">
        <f t="shared" si="555"/>
        <v>0</v>
      </c>
      <c r="BF2346" s="296">
        <f t="shared" si="556"/>
        <v>0</v>
      </c>
      <c r="BG2346" s="293">
        <f t="shared" si="557"/>
        <v>0</v>
      </c>
      <c r="BH2346" s="294">
        <f t="shared" si="558"/>
        <v>0</v>
      </c>
      <c r="BI2346" s="295">
        <f t="shared" si="559"/>
        <v>0</v>
      </c>
      <c r="BJ2346" s="296">
        <f t="shared" si="560"/>
        <v>0</v>
      </c>
      <c r="BK2346" s="293">
        <f t="shared" si="561"/>
        <v>0</v>
      </c>
      <c r="BL2346" s="294">
        <f t="shared" si="562"/>
        <v>0</v>
      </c>
      <c r="BM2346" s="295">
        <f t="shared" si="563"/>
        <v>0</v>
      </c>
      <c r="BN2346" s="296">
        <f t="shared" si="564"/>
        <v>0</v>
      </c>
      <c r="BO2346" s="293">
        <f t="shared" si="565"/>
        <v>0</v>
      </c>
      <c r="BP2346" s="294">
        <f t="shared" si="566"/>
        <v>0</v>
      </c>
      <c r="BQ2346" s="295">
        <f t="shared" si="567"/>
        <v>0</v>
      </c>
      <c r="BR2346" s="296">
        <f t="shared" si="568"/>
        <v>0</v>
      </c>
      <c r="BS2346" s="293">
        <f t="shared" si="569"/>
        <v>0</v>
      </c>
      <c r="BT2346" s="294">
        <f t="shared" si="570"/>
        <v>0</v>
      </c>
      <c r="BU2346" s="295">
        <f t="shared" si="571"/>
        <v>0</v>
      </c>
      <c r="BV2346" s="296">
        <f t="shared" si="572"/>
        <v>0</v>
      </c>
      <c r="BW2346" s="293">
        <f t="shared" si="573"/>
        <v>0</v>
      </c>
      <c r="BX2346" s="294">
        <f t="shared" si="574"/>
        <v>0</v>
      </c>
      <c r="BY2346" s="295">
        <f t="shared" si="575"/>
        <v>0</v>
      </c>
      <c r="BZ2346" s="296">
        <f t="shared" si="576"/>
        <v>0</v>
      </c>
      <c r="CA2346" s="293">
        <f t="shared" si="577"/>
        <v>0</v>
      </c>
      <c r="CB2346" s="294">
        <f t="shared" si="578"/>
        <v>0</v>
      </c>
      <c r="CC2346" s="295">
        <f t="shared" si="579"/>
        <v>0</v>
      </c>
      <c r="CD2346" s="296">
        <f t="shared" si="580"/>
        <v>0</v>
      </c>
      <c r="CE2346" s="362">
        <f t="shared" si="581"/>
        <v>0</v>
      </c>
      <c r="CF2346" s="366">
        <f t="shared" si="582"/>
        <v>0</v>
      </c>
      <c r="CG2346" s="364">
        <f t="shared" si="583"/>
        <v>0</v>
      </c>
      <c r="CH2346" s="365">
        <f t="shared" si="584"/>
        <v>0</v>
      </c>
      <c r="CI2346" s="362">
        <f t="shared" si="585"/>
        <v>0</v>
      </c>
      <c r="CJ2346" s="366">
        <f t="shared" si="586"/>
        <v>0</v>
      </c>
      <c r="CK2346" s="364">
        <f t="shared" si="587"/>
        <v>0</v>
      </c>
      <c r="CL2346" s="365">
        <f t="shared" si="588"/>
        <v>0</v>
      </c>
      <c r="CM2346" s="362">
        <f t="shared" si="589"/>
        <v>0</v>
      </c>
      <c r="CN2346" s="366">
        <f t="shared" si="590"/>
        <v>0</v>
      </c>
      <c r="CO2346" s="364">
        <f t="shared" si="591"/>
        <v>0</v>
      </c>
      <c r="CP2346" s="365">
        <f t="shared" si="592"/>
        <v>0</v>
      </c>
      <c r="CQ2346" s="351">
        <f t="shared" si="593"/>
        <v>0</v>
      </c>
      <c r="CR2346" s="402">
        <f t="shared" si="594"/>
        <v>0</v>
      </c>
      <c r="CS2346" s="370" t="str">
        <f>IF(CR2346=0,"",
IF(SUM($CR$2285:CR2346)=1,CT2346,
IF($CR$2405&gt;SUM($CR$2285:CR2346),_xlfn.CONCAT(", ",CT2346),
IF($CR$2405=SUM($CR$2285:CR2346),_xlfn.CONCAT(" y ",CT2346)))))</f>
        <v/>
      </c>
      <c r="CT2346" s="156" t="s">
        <v>5183</v>
      </c>
      <c r="CU2346" s="402">
        <f t="shared" si="595"/>
        <v>0</v>
      </c>
      <c r="CV2346" s="370" t="str">
        <f>IF(CU2346=0,"",
IF(SUM($CU$2285:CU2346)=1,CW2346,
IF($CU$2405&gt;SUM($CU$2285:CU2346),_xlfn.CONCAT(", ",CW2346),
IF($CU$2405=SUM($CU$2285:CU2346),_xlfn.CONCAT(" y ",CW2346)))))</f>
        <v/>
      </c>
      <c r="CW2346" s="156" t="s">
        <v>5183</v>
      </c>
    </row>
    <row r="2347" spans="1:101" ht="15" customHeight="1">
      <c r="A2347" s="57"/>
      <c r="B2347" s="26"/>
      <c r="C2347" s="165" t="s">
        <v>5184</v>
      </c>
      <c r="D2347" s="884" t="str">
        <f t="shared" si="530"/>
        <v>COMISION DEL AGUA DEL ESTADO DE VERACRUZ</v>
      </c>
      <c r="E2347" s="884"/>
      <c r="F2347" s="884"/>
      <c r="G2347" s="884"/>
      <c r="H2347" s="884"/>
      <c r="I2347" s="884"/>
      <c r="J2347" s="884"/>
      <c r="K2347" s="884"/>
      <c r="L2347" s="884"/>
      <c r="M2347" s="617"/>
      <c r="N2347" s="617"/>
      <c r="O2347" s="617"/>
      <c r="P2347" s="617"/>
      <c r="Q2347" s="617"/>
      <c r="R2347" s="617"/>
      <c r="S2347" s="617"/>
      <c r="T2347" s="617"/>
      <c r="U2347" s="617"/>
      <c r="V2347" s="617"/>
      <c r="W2347" s="617"/>
      <c r="X2347" s="617"/>
      <c r="Y2347" s="617"/>
      <c r="Z2347" s="617"/>
      <c r="AA2347" s="617"/>
      <c r="AB2347" s="617"/>
      <c r="AC2347" s="617"/>
      <c r="AD2347" s="617"/>
      <c r="AE2347" s="164"/>
      <c r="AF2347" s="164"/>
      <c r="AG2347" s="199">
        <f t="shared" si="531"/>
        <v>0</v>
      </c>
      <c r="AH2347" s="298">
        <f t="shared" si="532"/>
        <v>0</v>
      </c>
      <c r="AI2347" s="293">
        <f t="shared" si="533"/>
        <v>0</v>
      </c>
      <c r="AJ2347" s="294">
        <f t="shared" si="534"/>
        <v>0</v>
      </c>
      <c r="AK2347" s="295">
        <f t="shared" si="535"/>
        <v>0</v>
      </c>
      <c r="AL2347" s="296">
        <f t="shared" si="536"/>
        <v>0</v>
      </c>
      <c r="AM2347" s="293">
        <f t="shared" si="537"/>
        <v>0</v>
      </c>
      <c r="AN2347" s="294">
        <f t="shared" si="538"/>
        <v>0</v>
      </c>
      <c r="AO2347" s="295">
        <f t="shared" si="539"/>
        <v>0</v>
      </c>
      <c r="AP2347" s="296">
        <f t="shared" si="540"/>
        <v>0</v>
      </c>
      <c r="AQ2347" s="293">
        <f t="shared" si="541"/>
        <v>0</v>
      </c>
      <c r="AR2347" s="294">
        <f t="shared" si="542"/>
        <v>0</v>
      </c>
      <c r="AS2347" s="295">
        <f t="shared" si="543"/>
        <v>0</v>
      </c>
      <c r="AT2347" s="296">
        <f t="shared" si="544"/>
        <v>0</v>
      </c>
      <c r="AU2347" s="293">
        <f t="shared" si="545"/>
        <v>0</v>
      </c>
      <c r="AV2347" s="294">
        <f t="shared" si="546"/>
        <v>0</v>
      </c>
      <c r="AW2347" s="295">
        <f t="shared" si="547"/>
        <v>0</v>
      </c>
      <c r="AX2347" s="296">
        <f t="shared" si="548"/>
        <v>0</v>
      </c>
      <c r="AY2347" s="293">
        <f t="shared" si="549"/>
        <v>0</v>
      </c>
      <c r="AZ2347" s="294">
        <f t="shared" si="550"/>
        <v>0</v>
      </c>
      <c r="BA2347" s="295">
        <f t="shared" si="551"/>
        <v>0</v>
      </c>
      <c r="BB2347" s="296">
        <f t="shared" si="552"/>
        <v>0</v>
      </c>
      <c r="BC2347" s="293">
        <f t="shared" si="553"/>
        <v>0</v>
      </c>
      <c r="BD2347" s="294">
        <f t="shared" si="554"/>
        <v>0</v>
      </c>
      <c r="BE2347" s="295">
        <f t="shared" si="555"/>
        <v>0</v>
      </c>
      <c r="BF2347" s="296">
        <f t="shared" si="556"/>
        <v>0</v>
      </c>
      <c r="BG2347" s="293">
        <f t="shared" si="557"/>
        <v>0</v>
      </c>
      <c r="BH2347" s="294">
        <f t="shared" si="558"/>
        <v>0</v>
      </c>
      <c r="BI2347" s="295">
        <f t="shared" si="559"/>
        <v>0</v>
      </c>
      <c r="BJ2347" s="296">
        <f t="shared" si="560"/>
        <v>0</v>
      </c>
      <c r="BK2347" s="293">
        <f t="shared" si="561"/>
        <v>0</v>
      </c>
      <c r="BL2347" s="294">
        <f t="shared" si="562"/>
        <v>0</v>
      </c>
      <c r="BM2347" s="295">
        <f t="shared" si="563"/>
        <v>0</v>
      </c>
      <c r="BN2347" s="296">
        <f t="shared" si="564"/>
        <v>0</v>
      </c>
      <c r="BO2347" s="293">
        <f t="shared" si="565"/>
        <v>0</v>
      </c>
      <c r="BP2347" s="294">
        <f t="shared" si="566"/>
        <v>0</v>
      </c>
      <c r="BQ2347" s="295">
        <f t="shared" si="567"/>
        <v>0</v>
      </c>
      <c r="BR2347" s="296">
        <f t="shared" si="568"/>
        <v>0</v>
      </c>
      <c r="BS2347" s="293">
        <f t="shared" si="569"/>
        <v>0</v>
      </c>
      <c r="BT2347" s="294">
        <f t="shared" si="570"/>
        <v>0</v>
      </c>
      <c r="BU2347" s="295">
        <f t="shared" si="571"/>
        <v>0</v>
      </c>
      <c r="BV2347" s="296">
        <f t="shared" si="572"/>
        <v>0</v>
      </c>
      <c r="BW2347" s="293">
        <f t="shared" si="573"/>
        <v>0</v>
      </c>
      <c r="BX2347" s="294">
        <f t="shared" si="574"/>
        <v>0</v>
      </c>
      <c r="BY2347" s="295">
        <f t="shared" si="575"/>
        <v>0</v>
      </c>
      <c r="BZ2347" s="296">
        <f t="shared" si="576"/>
        <v>0</v>
      </c>
      <c r="CA2347" s="293">
        <f t="shared" si="577"/>
        <v>0</v>
      </c>
      <c r="CB2347" s="294">
        <f t="shared" si="578"/>
        <v>0</v>
      </c>
      <c r="CC2347" s="295">
        <f t="shared" si="579"/>
        <v>0</v>
      </c>
      <c r="CD2347" s="296">
        <f t="shared" si="580"/>
        <v>0</v>
      </c>
      <c r="CE2347" s="362">
        <f t="shared" si="581"/>
        <v>0</v>
      </c>
      <c r="CF2347" s="366">
        <f t="shared" si="582"/>
        <v>0</v>
      </c>
      <c r="CG2347" s="364">
        <f t="shared" si="583"/>
        <v>0</v>
      </c>
      <c r="CH2347" s="365">
        <f t="shared" si="584"/>
        <v>0</v>
      </c>
      <c r="CI2347" s="362">
        <f t="shared" si="585"/>
        <v>0</v>
      </c>
      <c r="CJ2347" s="366">
        <f t="shared" si="586"/>
        <v>0</v>
      </c>
      <c r="CK2347" s="364">
        <f t="shared" si="587"/>
        <v>0</v>
      </c>
      <c r="CL2347" s="365">
        <f t="shared" si="588"/>
        <v>0</v>
      </c>
      <c r="CM2347" s="362">
        <f t="shared" si="589"/>
        <v>0</v>
      </c>
      <c r="CN2347" s="366">
        <f t="shared" si="590"/>
        <v>0</v>
      </c>
      <c r="CO2347" s="364">
        <f t="shared" si="591"/>
        <v>0</v>
      </c>
      <c r="CP2347" s="365">
        <f t="shared" si="592"/>
        <v>0</v>
      </c>
      <c r="CQ2347" s="351">
        <f t="shared" si="593"/>
        <v>0</v>
      </c>
      <c r="CR2347" s="402">
        <f t="shared" si="594"/>
        <v>0</v>
      </c>
      <c r="CS2347" s="370" t="str">
        <f>IF(CR2347=0,"",
IF(SUM($CR$2285:CR2347)=1,CT2347,
IF($CR$2405&gt;SUM($CR$2285:CR2347),_xlfn.CONCAT(", ",CT2347),
IF($CR$2405=SUM($CR$2285:CR2347),_xlfn.CONCAT(" y ",CT2347)))))</f>
        <v/>
      </c>
      <c r="CT2347" s="156" t="s">
        <v>5185</v>
      </c>
      <c r="CU2347" s="402">
        <f t="shared" si="595"/>
        <v>0</v>
      </c>
      <c r="CV2347" s="370" t="str">
        <f>IF(CU2347=0,"",
IF(SUM($CU$2285:CU2347)=1,CW2347,
IF($CU$2405&gt;SUM($CU$2285:CU2347),_xlfn.CONCAT(", ",CW2347),
IF($CU$2405=SUM($CU$2285:CU2347),_xlfn.CONCAT(" y ",CW2347)))))</f>
        <v/>
      </c>
      <c r="CW2347" s="156" t="s">
        <v>5185</v>
      </c>
    </row>
    <row r="2348" spans="1:101" ht="15" customHeight="1">
      <c r="A2348" s="57"/>
      <c r="B2348" s="26"/>
      <c r="C2348" s="165" t="s">
        <v>5186</v>
      </c>
      <c r="D2348" s="884" t="str">
        <f t="shared" si="530"/>
        <v>RADIOTELEVISION DE VERACRUZ</v>
      </c>
      <c r="E2348" s="884"/>
      <c r="F2348" s="884"/>
      <c r="G2348" s="884"/>
      <c r="H2348" s="884"/>
      <c r="I2348" s="884"/>
      <c r="J2348" s="884"/>
      <c r="K2348" s="884"/>
      <c r="L2348" s="884"/>
      <c r="M2348" s="617"/>
      <c r="N2348" s="617"/>
      <c r="O2348" s="617"/>
      <c r="P2348" s="617"/>
      <c r="Q2348" s="617"/>
      <c r="R2348" s="617"/>
      <c r="S2348" s="617"/>
      <c r="T2348" s="617"/>
      <c r="U2348" s="617"/>
      <c r="V2348" s="617"/>
      <c r="W2348" s="617"/>
      <c r="X2348" s="617"/>
      <c r="Y2348" s="617"/>
      <c r="Z2348" s="617"/>
      <c r="AA2348" s="617"/>
      <c r="AB2348" s="617"/>
      <c r="AC2348" s="617"/>
      <c r="AD2348" s="617"/>
      <c r="AE2348" s="164"/>
      <c r="AF2348" s="164"/>
      <c r="AG2348" s="199">
        <f t="shared" si="531"/>
        <v>0</v>
      </c>
      <c r="AH2348" s="298">
        <f t="shared" si="532"/>
        <v>0</v>
      </c>
      <c r="AI2348" s="293">
        <f t="shared" si="533"/>
        <v>0</v>
      </c>
      <c r="AJ2348" s="294">
        <f t="shared" si="534"/>
        <v>0</v>
      </c>
      <c r="AK2348" s="295">
        <f t="shared" si="535"/>
        <v>0</v>
      </c>
      <c r="AL2348" s="296">
        <f t="shared" si="536"/>
        <v>0</v>
      </c>
      <c r="AM2348" s="293">
        <f t="shared" si="537"/>
        <v>0</v>
      </c>
      <c r="AN2348" s="294">
        <f t="shared" si="538"/>
        <v>0</v>
      </c>
      <c r="AO2348" s="295">
        <f t="shared" si="539"/>
        <v>0</v>
      </c>
      <c r="AP2348" s="296">
        <f t="shared" si="540"/>
        <v>0</v>
      </c>
      <c r="AQ2348" s="293">
        <f t="shared" si="541"/>
        <v>0</v>
      </c>
      <c r="AR2348" s="294">
        <f t="shared" si="542"/>
        <v>0</v>
      </c>
      <c r="AS2348" s="295">
        <f t="shared" si="543"/>
        <v>0</v>
      </c>
      <c r="AT2348" s="296">
        <f t="shared" si="544"/>
        <v>0</v>
      </c>
      <c r="AU2348" s="293">
        <f t="shared" si="545"/>
        <v>0</v>
      </c>
      <c r="AV2348" s="294">
        <f t="shared" si="546"/>
        <v>0</v>
      </c>
      <c r="AW2348" s="295">
        <f t="shared" si="547"/>
        <v>0</v>
      </c>
      <c r="AX2348" s="296">
        <f t="shared" si="548"/>
        <v>0</v>
      </c>
      <c r="AY2348" s="293">
        <f t="shared" si="549"/>
        <v>0</v>
      </c>
      <c r="AZ2348" s="294">
        <f t="shared" si="550"/>
        <v>0</v>
      </c>
      <c r="BA2348" s="295">
        <f t="shared" si="551"/>
        <v>0</v>
      </c>
      <c r="BB2348" s="296">
        <f t="shared" si="552"/>
        <v>0</v>
      </c>
      <c r="BC2348" s="293">
        <f t="shared" si="553"/>
        <v>0</v>
      </c>
      <c r="BD2348" s="294">
        <f t="shared" si="554"/>
        <v>0</v>
      </c>
      <c r="BE2348" s="295">
        <f t="shared" si="555"/>
        <v>0</v>
      </c>
      <c r="BF2348" s="296">
        <f t="shared" si="556"/>
        <v>0</v>
      </c>
      <c r="BG2348" s="293">
        <f t="shared" si="557"/>
        <v>0</v>
      </c>
      <c r="BH2348" s="294">
        <f t="shared" si="558"/>
        <v>0</v>
      </c>
      <c r="BI2348" s="295">
        <f t="shared" si="559"/>
        <v>0</v>
      </c>
      <c r="BJ2348" s="296">
        <f t="shared" si="560"/>
        <v>0</v>
      </c>
      <c r="BK2348" s="293">
        <f t="shared" si="561"/>
        <v>0</v>
      </c>
      <c r="BL2348" s="294">
        <f t="shared" si="562"/>
        <v>0</v>
      </c>
      <c r="BM2348" s="295">
        <f t="shared" si="563"/>
        <v>0</v>
      </c>
      <c r="BN2348" s="296">
        <f t="shared" si="564"/>
        <v>0</v>
      </c>
      <c r="BO2348" s="293">
        <f t="shared" si="565"/>
        <v>0</v>
      </c>
      <c r="BP2348" s="294">
        <f t="shared" si="566"/>
        <v>0</v>
      </c>
      <c r="BQ2348" s="295">
        <f t="shared" si="567"/>
        <v>0</v>
      </c>
      <c r="BR2348" s="296">
        <f t="shared" si="568"/>
        <v>0</v>
      </c>
      <c r="BS2348" s="293">
        <f t="shared" si="569"/>
        <v>0</v>
      </c>
      <c r="BT2348" s="294">
        <f t="shared" si="570"/>
        <v>0</v>
      </c>
      <c r="BU2348" s="295">
        <f t="shared" si="571"/>
        <v>0</v>
      </c>
      <c r="BV2348" s="296">
        <f t="shared" si="572"/>
        <v>0</v>
      </c>
      <c r="BW2348" s="293">
        <f t="shared" si="573"/>
        <v>0</v>
      </c>
      <c r="BX2348" s="294">
        <f t="shared" si="574"/>
        <v>0</v>
      </c>
      <c r="BY2348" s="295">
        <f t="shared" si="575"/>
        <v>0</v>
      </c>
      <c r="BZ2348" s="296">
        <f t="shared" si="576"/>
        <v>0</v>
      </c>
      <c r="CA2348" s="293">
        <f t="shared" si="577"/>
        <v>0</v>
      </c>
      <c r="CB2348" s="294">
        <f t="shared" si="578"/>
        <v>0</v>
      </c>
      <c r="CC2348" s="295">
        <f t="shared" si="579"/>
        <v>0</v>
      </c>
      <c r="CD2348" s="296">
        <f t="shared" si="580"/>
        <v>0</v>
      </c>
      <c r="CE2348" s="362">
        <f t="shared" si="581"/>
        <v>0</v>
      </c>
      <c r="CF2348" s="366">
        <f t="shared" si="582"/>
        <v>0</v>
      </c>
      <c r="CG2348" s="364">
        <f t="shared" si="583"/>
        <v>0</v>
      </c>
      <c r="CH2348" s="365">
        <f t="shared" si="584"/>
        <v>0</v>
      </c>
      <c r="CI2348" s="362">
        <f t="shared" si="585"/>
        <v>0</v>
      </c>
      <c r="CJ2348" s="366">
        <f t="shared" si="586"/>
        <v>0</v>
      </c>
      <c r="CK2348" s="364">
        <f t="shared" si="587"/>
        <v>0</v>
      </c>
      <c r="CL2348" s="365">
        <f t="shared" si="588"/>
        <v>0</v>
      </c>
      <c r="CM2348" s="362">
        <f t="shared" si="589"/>
        <v>0</v>
      </c>
      <c r="CN2348" s="366">
        <f t="shared" si="590"/>
        <v>0</v>
      </c>
      <c r="CO2348" s="364">
        <f t="shared" si="591"/>
        <v>0</v>
      </c>
      <c r="CP2348" s="365">
        <f t="shared" si="592"/>
        <v>0</v>
      </c>
      <c r="CQ2348" s="351">
        <f t="shared" si="593"/>
        <v>0</v>
      </c>
      <c r="CR2348" s="402">
        <f t="shared" si="594"/>
        <v>0</v>
      </c>
      <c r="CS2348" s="370" t="str">
        <f>IF(CR2348=0,"",
IF(SUM($CR$2285:CR2348)=1,CT2348,
IF($CR$2405&gt;SUM($CR$2285:CR2348),_xlfn.CONCAT(", ",CT2348),
IF($CR$2405=SUM($CR$2285:CR2348),_xlfn.CONCAT(" y ",CT2348)))))</f>
        <v/>
      </c>
      <c r="CT2348" s="156" t="s">
        <v>5187</v>
      </c>
      <c r="CU2348" s="402">
        <f t="shared" si="595"/>
        <v>0</v>
      </c>
      <c r="CV2348" s="370" t="str">
        <f>IF(CU2348=0,"",
IF(SUM($CU$2285:CU2348)=1,CW2348,
IF($CU$2405&gt;SUM($CU$2285:CU2348),_xlfn.CONCAT(", ",CW2348),
IF($CU$2405=SUM($CU$2285:CU2348),_xlfn.CONCAT(" y ",CW2348)))))</f>
        <v/>
      </c>
      <c r="CW2348" s="156" t="s">
        <v>5187</v>
      </c>
    </row>
    <row r="2349" spans="1:101" ht="15" customHeight="1">
      <c r="A2349" s="57"/>
      <c r="B2349" s="26"/>
      <c r="C2349" s="165" t="s">
        <v>5188</v>
      </c>
      <c r="D2349" s="884" t="str">
        <f t="shared" si="530"/>
        <v>SECRETARIA EJECUTIVA DEL SISTEMA ESTATAL ANTICORRUPCION</v>
      </c>
      <c r="E2349" s="884"/>
      <c r="F2349" s="884"/>
      <c r="G2349" s="884"/>
      <c r="H2349" s="884"/>
      <c r="I2349" s="884"/>
      <c r="J2349" s="884"/>
      <c r="K2349" s="884"/>
      <c r="L2349" s="884"/>
      <c r="M2349" s="617"/>
      <c r="N2349" s="617"/>
      <c r="O2349" s="617"/>
      <c r="P2349" s="617"/>
      <c r="Q2349" s="617"/>
      <c r="R2349" s="617"/>
      <c r="S2349" s="617"/>
      <c r="T2349" s="617"/>
      <c r="U2349" s="617"/>
      <c r="V2349" s="617"/>
      <c r="W2349" s="617"/>
      <c r="X2349" s="617"/>
      <c r="Y2349" s="617"/>
      <c r="Z2349" s="617"/>
      <c r="AA2349" s="617"/>
      <c r="AB2349" s="617"/>
      <c r="AC2349" s="617"/>
      <c r="AD2349" s="617"/>
      <c r="AE2349" s="164"/>
      <c r="AF2349" s="164"/>
      <c r="AG2349" s="199">
        <f t="shared" si="531"/>
        <v>0</v>
      </c>
      <c r="AH2349" s="298">
        <f t="shared" si="532"/>
        <v>0</v>
      </c>
      <c r="AI2349" s="293">
        <f t="shared" si="533"/>
        <v>0</v>
      </c>
      <c r="AJ2349" s="294">
        <f t="shared" si="534"/>
        <v>0</v>
      </c>
      <c r="AK2349" s="295">
        <f t="shared" si="535"/>
        <v>0</v>
      </c>
      <c r="AL2349" s="296">
        <f t="shared" si="536"/>
        <v>0</v>
      </c>
      <c r="AM2349" s="293">
        <f t="shared" si="537"/>
        <v>0</v>
      </c>
      <c r="AN2349" s="294">
        <f t="shared" si="538"/>
        <v>0</v>
      </c>
      <c r="AO2349" s="295">
        <f t="shared" si="539"/>
        <v>0</v>
      </c>
      <c r="AP2349" s="296">
        <f t="shared" si="540"/>
        <v>0</v>
      </c>
      <c r="AQ2349" s="293">
        <f t="shared" si="541"/>
        <v>0</v>
      </c>
      <c r="AR2349" s="294">
        <f t="shared" si="542"/>
        <v>0</v>
      </c>
      <c r="AS2349" s="295">
        <f t="shared" si="543"/>
        <v>0</v>
      </c>
      <c r="AT2349" s="296">
        <f t="shared" si="544"/>
        <v>0</v>
      </c>
      <c r="AU2349" s="293">
        <f t="shared" si="545"/>
        <v>0</v>
      </c>
      <c r="AV2349" s="294">
        <f t="shared" si="546"/>
        <v>0</v>
      </c>
      <c r="AW2349" s="295">
        <f t="shared" si="547"/>
        <v>0</v>
      </c>
      <c r="AX2349" s="296">
        <f t="shared" si="548"/>
        <v>0</v>
      </c>
      <c r="AY2349" s="293">
        <f t="shared" si="549"/>
        <v>0</v>
      </c>
      <c r="AZ2349" s="294">
        <f t="shared" si="550"/>
        <v>0</v>
      </c>
      <c r="BA2349" s="295">
        <f t="shared" si="551"/>
        <v>0</v>
      </c>
      <c r="BB2349" s="296">
        <f t="shared" si="552"/>
        <v>0</v>
      </c>
      <c r="BC2349" s="293">
        <f t="shared" si="553"/>
        <v>0</v>
      </c>
      <c r="BD2349" s="294">
        <f t="shared" si="554"/>
        <v>0</v>
      </c>
      <c r="BE2349" s="295">
        <f t="shared" si="555"/>
        <v>0</v>
      </c>
      <c r="BF2349" s="296">
        <f t="shared" si="556"/>
        <v>0</v>
      </c>
      <c r="BG2349" s="293">
        <f t="shared" si="557"/>
        <v>0</v>
      </c>
      <c r="BH2349" s="294">
        <f t="shared" si="558"/>
        <v>0</v>
      </c>
      <c r="BI2349" s="295">
        <f t="shared" si="559"/>
        <v>0</v>
      </c>
      <c r="BJ2349" s="296">
        <f t="shared" si="560"/>
        <v>0</v>
      </c>
      <c r="BK2349" s="293">
        <f t="shared" si="561"/>
        <v>0</v>
      </c>
      <c r="BL2349" s="294">
        <f t="shared" si="562"/>
        <v>0</v>
      </c>
      <c r="BM2349" s="295">
        <f t="shared" si="563"/>
        <v>0</v>
      </c>
      <c r="BN2349" s="296">
        <f t="shared" si="564"/>
        <v>0</v>
      </c>
      <c r="BO2349" s="293">
        <f t="shared" si="565"/>
        <v>0</v>
      </c>
      <c r="BP2349" s="294">
        <f t="shared" si="566"/>
        <v>0</v>
      </c>
      <c r="BQ2349" s="295">
        <f t="shared" si="567"/>
        <v>0</v>
      </c>
      <c r="BR2349" s="296">
        <f t="shared" si="568"/>
        <v>0</v>
      </c>
      <c r="BS2349" s="293">
        <f t="shared" si="569"/>
        <v>0</v>
      </c>
      <c r="BT2349" s="294">
        <f t="shared" si="570"/>
        <v>0</v>
      </c>
      <c r="BU2349" s="295">
        <f t="shared" si="571"/>
        <v>0</v>
      </c>
      <c r="BV2349" s="296">
        <f t="shared" si="572"/>
        <v>0</v>
      </c>
      <c r="BW2349" s="293">
        <f t="shared" si="573"/>
        <v>0</v>
      </c>
      <c r="BX2349" s="294">
        <f t="shared" si="574"/>
        <v>0</v>
      </c>
      <c r="BY2349" s="295">
        <f t="shared" si="575"/>
        <v>0</v>
      </c>
      <c r="BZ2349" s="296">
        <f t="shared" si="576"/>
        <v>0</v>
      </c>
      <c r="CA2349" s="293">
        <f t="shared" si="577"/>
        <v>0</v>
      </c>
      <c r="CB2349" s="294">
        <f t="shared" si="578"/>
        <v>0</v>
      </c>
      <c r="CC2349" s="295">
        <f t="shared" si="579"/>
        <v>0</v>
      </c>
      <c r="CD2349" s="296">
        <f t="shared" si="580"/>
        <v>0</v>
      </c>
      <c r="CE2349" s="362">
        <f t="shared" si="581"/>
        <v>0</v>
      </c>
      <c r="CF2349" s="366">
        <f t="shared" si="582"/>
        <v>0</v>
      </c>
      <c r="CG2349" s="364">
        <f t="shared" si="583"/>
        <v>0</v>
      </c>
      <c r="CH2349" s="365">
        <f t="shared" si="584"/>
        <v>0</v>
      </c>
      <c r="CI2349" s="362">
        <f t="shared" si="585"/>
        <v>0</v>
      </c>
      <c r="CJ2349" s="366">
        <f t="shared" si="586"/>
        <v>0</v>
      </c>
      <c r="CK2349" s="364">
        <f t="shared" si="587"/>
        <v>0</v>
      </c>
      <c r="CL2349" s="365">
        <f t="shared" si="588"/>
        <v>0</v>
      </c>
      <c r="CM2349" s="362">
        <f t="shared" si="589"/>
        <v>0</v>
      </c>
      <c r="CN2349" s="366">
        <f t="shared" si="590"/>
        <v>0</v>
      </c>
      <c r="CO2349" s="364">
        <f t="shared" si="591"/>
        <v>0</v>
      </c>
      <c r="CP2349" s="365">
        <f t="shared" si="592"/>
        <v>0</v>
      </c>
      <c r="CQ2349" s="351">
        <f t="shared" si="593"/>
        <v>0</v>
      </c>
      <c r="CR2349" s="402">
        <f t="shared" si="594"/>
        <v>0</v>
      </c>
      <c r="CS2349" s="370" t="str">
        <f>IF(CR2349=0,"",
IF(SUM($CR$2285:CR2349)=1,CT2349,
IF($CR$2405&gt;SUM($CR$2285:CR2349),_xlfn.CONCAT(", ",CT2349),
IF($CR$2405=SUM($CR$2285:CR2349),_xlfn.CONCAT(" y ",CT2349)))))</f>
        <v/>
      </c>
      <c r="CT2349" s="156" t="s">
        <v>5189</v>
      </c>
      <c r="CU2349" s="402">
        <f t="shared" si="595"/>
        <v>0</v>
      </c>
      <c r="CV2349" s="370" t="str">
        <f>IF(CU2349=0,"",
IF(SUM($CU$2285:CU2349)=1,CW2349,
IF($CU$2405&gt;SUM($CU$2285:CU2349),_xlfn.CONCAT(", ",CW2349),
IF($CU$2405=SUM($CU$2285:CU2349),_xlfn.CONCAT(" y ",CW2349)))))</f>
        <v/>
      </c>
      <c r="CW2349" s="156" t="s">
        <v>5189</v>
      </c>
    </row>
    <row r="2350" spans="1:101" ht="15" customHeight="1">
      <c r="A2350" s="57"/>
      <c r="B2350" s="26"/>
      <c r="C2350" s="165" t="s">
        <v>5190</v>
      </c>
      <c r="D2350" s="884" t="str">
        <f t="shared" ref="D2350:D2404" si="596">IF(D105="","",D105)</f>
        <v>INSTITUTO DE LA POLICIA AUXILIAR Y PROTECCION PATRIMONIAL</v>
      </c>
      <c r="E2350" s="884"/>
      <c r="F2350" s="884"/>
      <c r="G2350" s="884"/>
      <c r="H2350" s="884"/>
      <c r="I2350" s="884"/>
      <c r="J2350" s="884"/>
      <c r="K2350" s="884"/>
      <c r="L2350" s="884"/>
      <c r="M2350" s="617"/>
      <c r="N2350" s="617"/>
      <c r="O2350" s="617"/>
      <c r="P2350" s="617"/>
      <c r="Q2350" s="617"/>
      <c r="R2350" s="617"/>
      <c r="S2350" s="617"/>
      <c r="T2350" s="617"/>
      <c r="U2350" s="617"/>
      <c r="V2350" s="617"/>
      <c r="W2350" s="617"/>
      <c r="X2350" s="617"/>
      <c r="Y2350" s="617"/>
      <c r="Z2350" s="617"/>
      <c r="AA2350" s="617"/>
      <c r="AB2350" s="617"/>
      <c r="AC2350" s="617"/>
      <c r="AD2350" s="617"/>
      <c r="AE2350" s="164"/>
      <c r="AF2350" s="164"/>
      <c r="AG2350" s="199">
        <f t="shared" ref="AG2350:AG2404" si="597">IF(AND(COUNTBLANK(D2350)=1,COUNTA(M2350:AD2350,M2476:AD2476)=0),0,IF(AND(COUNTBLANK(D2350)=0,SUM(V1880:X1880,AB1880:AD1880)=0,COUNTA(M2350:AD2350,M2476:AD2476)=0),0,IF(AND(COUNTBLANK(D2350)=0,SUM(V1880:X1880,AB1880:AD1880)&gt;0,COUNTA(M2350:AD2350,M2476:AD2476)=36),0,1)))</f>
        <v>0</v>
      </c>
      <c r="AH2350" s="298">
        <f t="shared" ref="AH2350:AH2404" si="598">COUNTIF(M2350:AD2350,"NS")+COUNTIF(M2476:AD2476,"NS")</f>
        <v>0</v>
      </c>
      <c r="AI2350" s="293">
        <f t="shared" ref="AI2350:AI2404" si="599">M2350</f>
        <v>0</v>
      </c>
      <c r="AJ2350" s="294">
        <f t="shared" ref="AJ2350:AJ2404" si="600">COUNTIF(N2350:O2350,"NS")</f>
        <v>0</v>
      </c>
      <c r="AK2350" s="295">
        <f t="shared" ref="AK2350:AK2404" si="601">SUM(N2350:O2350)</f>
        <v>0</v>
      </c>
      <c r="AL2350" s="296">
        <f t="shared" ref="AL2350:AL2404" si="602">IF(OR(AND(AI2350=0, AJ2350&gt;0),AND(AI2350="NS", AK2350&gt;0), AND(AI2350="NS", AJ2350=0, AK2350=0)), 1, IF(OR(AND(AI2350&gt;0, AJ2350&gt;1,AI2350&gt;AK2350), AND(AI2350="NS", AJ2350=2), AND(AI2350="NS", AK2350=0, AJ2350&gt;0), AI2350=AK2350), 0, 1))</f>
        <v>0</v>
      </c>
      <c r="AM2350" s="293">
        <f t="shared" ref="AM2350:AM2404" si="603">P2350</f>
        <v>0</v>
      </c>
      <c r="AN2350" s="294">
        <f t="shared" ref="AN2350:AN2404" si="604">COUNTIF(Q2350:R2350,"NS")</f>
        <v>0</v>
      </c>
      <c r="AO2350" s="295">
        <f t="shared" ref="AO2350:AO2404" si="605">SUM(Q2350:R2350)</f>
        <v>0</v>
      </c>
      <c r="AP2350" s="296">
        <f t="shared" ref="AP2350:AP2404" si="606">IF(OR(AND(AM2350=0, AN2350&gt;0),AND(AM2350="NS", AO2350&gt;0), AND(AM2350="NS", AN2350=0, AO2350=0)), 1, IF(OR(AND(AM2350&gt;0, AN2350&gt;1,AM2350&gt;AO2350), AND(AM2350="NS", AN2350=2), AND(AM2350="NS", AO2350=0, AN2350&gt;0), AM2350=AO2350), 0, 1))</f>
        <v>0</v>
      </c>
      <c r="AQ2350" s="293">
        <f t="shared" ref="AQ2350:AQ2404" si="607">S2350</f>
        <v>0</v>
      </c>
      <c r="AR2350" s="294">
        <f t="shared" ref="AR2350:AR2404" si="608">COUNTIF(T2350:U2350,"NS")</f>
        <v>0</v>
      </c>
      <c r="AS2350" s="295">
        <f t="shared" ref="AS2350:AS2404" si="609">SUM(T2350:U2350)</f>
        <v>0</v>
      </c>
      <c r="AT2350" s="296">
        <f t="shared" ref="AT2350:AT2404" si="610">IF(OR(AND(AQ2350=0, AR2350&gt;0),AND(AQ2350="NS", AS2350&gt;0), AND(AQ2350="NS", AR2350=0, AS2350=0)), 1, IF(OR(AND(AQ2350&gt;0, AR2350&gt;1,AQ2350&gt;AS2350), AND(AQ2350="NS", AR2350=2), AND(AQ2350="NS", AS2350=0, AR2350&gt;0), AQ2350=AS2350), 0, 1))</f>
        <v>0</v>
      </c>
      <c r="AU2350" s="293">
        <f t="shared" ref="AU2350:AU2404" si="611">V2350</f>
        <v>0</v>
      </c>
      <c r="AV2350" s="294">
        <f t="shared" ref="AV2350:AV2404" si="612">COUNTIF(W2350:X2350,"NS")</f>
        <v>0</v>
      </c>
      <c r="AW2350" s="295">
        <f t="shared" ref="AW2350:AW2404" si="613">SUM(W2350:X2350)</f>
        <v>0</v>
      </c>
      <c r="AX2350" s="296">
        <f t="shared" ref="AX2350:AX2404" si="614">IF(OR(AND(AU2350=0, AV2350&gt;0),AND(AU2350="NS", AW2350&gt;0), AND(AU2350="NS", AV2350=0, AW2350=0)), 1, IF(OR(AND(AU2350&gt;0, AV2350&gt;1,AU2350&gt;AW2350), AND(AU2350="NS", AV2350=2), AND(AU2350="NS", AW2350=0, AV2350&gt;0), AU2350=AW2350), 0, 1))</f>
        <v>0</v>
      </c>
      <c r="AY2350" s="293">
        <f t="shared" ref="AY2350:AY2404" si="615">Y2350</f>
        <v>0</v>
      </c>
      <c r="AZ2350" s="294">
        <f t="shared" ref="AZ2350:AZ2404" si="616">COUNTIF(Z2350:AA2350,"NS")</f>
        <v>0</v>
      </c>
      <c r="BA2350" s="295">
        <f t="shared" ref="BA2350:BA2404" si="617">SUM(Z2350:AA2350)</f>
        <v>0</v>
      </c>
      <c r="BB2350" s="296">
        <f t="shared" ref="BB2350:BB2404" si="618">IF(OR(AND(AY2350=0, AZ2350&gt;0),AND(AY2350="NS", BA2350&gt;0), AND(AY2350="NS", AZ2350=0, BA2350=0)), 1, IF(OR(AND(AY2350&gt;0, AZ2350&gt;1,AY2350&gt;BA2350), AND(AY2350="NS", AZ2350=2), AND(AY2350="NS", BA2350=0, AZ2350&gt;0), AY2350=BA2350), 0, 1))</f>
        <v>0</v>
      </c>
      <c r="BC2350" s="293">
        <f t="shared" ref="BC2350:BC2404" si="619">AB2350</f>
        <v>0</v>
      </c>
      <c r="BD2350" s="294">
        <f t="shared" ref="BD2350:BD2404" si="620">COUNTIF(AC2350:AD2350,"NS")</f>
        <v>0</v>
      </c>
      <c r="BE2350" s="295">
        <f t="shared" ref="BE2350:BE2404" si="621">SUM(AC2350:AD2350)</f>
        <v>0</v>
      </c>
      <c r="BF2350" s="296">
        <f t="shared" ref="BF2350:BF2404" si="622">IF(OR(AND(BC2350=0, BD2350&gt;0),AND(BC2350="NS", BE2350&gt;0), AND(BC2350="NS", BD2350=0, BE2350=0)), 1, IF(OR(AND(BC2350&gt;0, BD2350&gt;1,BC2350&gt;BE2350), AND(BC2350="NS", BD2350=2), AND(BC2350="NS", BE2350=0, BD2350&gt;0), BC2350=BE2350), 0, 1))</f>
        <v>0</v>
      </c>
      <c r="BG2350" s="293">
        <f t="shared" ref="BG2350:BG2404" si="623">M2476</f>
        <v>0</v>
      </c>
      <c r="BH2350" s="294">
        <f t="shared" ref="BH2350:BH2404" si="624">COUNTIF(N2476:O2476,"NS")</f>
        <v>0</v>
      </c>
      <c r="BI2350" s="295">
        <f t="shared" ref="BI2350:BI2404" si="625">SUM(N2476:O2476)</f>
        <v>0</v>
      </c>
      <c r="BJ2350" s="296">
        <f t="shared" ref="BJ2350:BJ2404" si="626">IF(OR(AND(BG2350=0, BH2350&gt;0),AND(BG2350="NS", BI2350&gt;0), AND(BG2350="NS", BH2350=0, BI2350=0)), 1, IF(OR(AND(BG2350&gt;0, BH2350&gt;1,BG2350&gt;BI2350), AND(BG2350="NS", BH2350=2), AND(BG2350="NS", BI2350=0, BH2350&gt;0), BG2350=BI2350), 0, 1))</f>
        <v>0</v>
      </c>
      <c r="BK2350" s="293">
        <f t="shared" ref="BK2350:BK2404" si="627">P2476</f>
        <v>0</v>
      </c>
      <c r="BL2350" s="294">
        <f t="shared" ref="BL2350:BL2404" si="628">COUNTIF(Q2476:R2476,"NS")</f>
        <v>0</v>
      </c>
      <c r="BM2350" s="295">
        <f t="shared" ref="BM2350:BM2404" si="629">SUM(Q2476:R2476)</f>
        <v>0</v>
      </c>
      <c r="BN2350" s="296">
        <f t="shared" ref="BN2350:BN2404" si="630">IF(OR(AND(BK2350=0, BL2350&gt;0),AND(BK2350="NS", BM2350&gt;0), AND(BK2350="NS", BL2350=0, BM2350=0)), 1, IF(OR(AND(BK2350&gt;0, BL2350&gt;1,BK2350&gt;BM2350), AND(BK2350="NS", BL2350=2), AND(BK2350="NS", BM2350=0, BL2350&gt;0), BK2350=BM2350), 0, 1))</f>
        <v>0</v>
      </c>
      <c r="BO2350" s="293">
        <f t="shared" ref="BO2350:BO2404" si="631">S2476</f>
        <v>0</v>
      </c>
      <c r="BP2350" s="294">
        <f t="shared" ref="BP2350:BP2404" si="632">COUNTIF(T2476:U2476,"NS")</f>
        <v>0</v>
      </c>
      <c r="BQ2350" s="295">
        <f t="shared" ref="BQ2350:BQ2404" si="633">SUM(T2476:U2476)</f>
        <v>0</v>
      </c>
      <c r="BR2350" s="296">
        <f t="shared" ref="BR2350:BR2404" si="634">IF(OR(AND(BO2350=0, BP2350&gt;0),AND(BO2350="NS", BQ2350&gt;0), AND(BO2350="NS", BP2350=0, BQ2350=0)), 1, IF(OR(AND(BO2350&gt;0, BP2350&gt;1,BO2350&gt;BQ2350), AND(BO2350="NS", BP2350=2), AND(BO2350="NS", BQ2350=0, BP2350&gt;0), BO2350=BQ2350), 0, 1))</f>
        <v>0</v>
      </c>
      <c r="BS2350" s="293">
        <f t="shared" ref="BS2350:BS2404" si="635">V2476</f>
        <v>0</v>
      </c>
      <c r="BT2350" s="294">
        <f t="shared" ref="BT2350:BT2404" si="636">COUNTIF(W2476:X2476,"NS")</f>
        <v>0</v>
      </c>
      <c r="BU2350" s="295">
        <f t="shared" ref="BU2350:BU2404" si="637">SUM(W2476:X2476)</f>
        <v>0</v>
      </c>
      <c r="BV2350" s="296">
        <f t="shared" ref="BV2350:BV2404" si="638">IF(OR(AND(BS2350=0, BT2350&gt;0),AND(BS2350="NS", BU2350&gt;0), AND(BS2350="NS", BT2350=0, BU2350=0)), 1, IF(OR(AND(BS2350&gt;0, BT2350&gt;1,BS2350&gt;BU2350), AND(BS2350="NS", BT2350=2), AND(BS2350="NS", BU2350=0, BT2350&gt;0), BS2350=BU2350), 0, 1))</f>
        <v>0</v>
      </c>
      <c r="BW2350" s="293">
        <f t="shared" ref="BW2350:BW2404" si="639">Y2476</f>
        <v>0</v>
      </c>
      <c r="BX2350" s="294">
        <f t="shared" ref="BX2350:BX2404" si="640">COUNTIF(Z2476:AA2476,"NS")</f>
        <v>0</v>
      </c>
      <c r="BY2350" s="295">
        <f t="shared" ref="BY2350:BY2404" si="641">SUM(Z2476:AA2476)</f>
        <v>0</v>
      </c>
      <c r="BZ2350" s="296">
        <f t="shared" ref="BZ2350:BZ2404" si="642">IF(OR(AND(BW2350=0, BX2350&gt;0),AND(BW2350="NS", BY2350&gt;0), AND(BW2350="NS", BX2350=0, BY2350=0)), 1, IF(OR(AND(BW2350&gt;0, BX2350&gt;1,BW2350&gt;BY2350), AND(BW2350="NS", BX2350=2), AND(BW2350="NS", BY2350=0, BX2350&gt;0), BW2350=BY2350), 0, 1))</f>
        <v>0</v>
      </c>
      <c r="CA2350" s="293">
        <f t="shared" ref="CA2350:CA2404" si="643">AB2476</f>
        <v>0</v>
      </c>
      <c r="CB2350" s="294">
        <f t="shared" ref="CB2350:CB2404" si="644">COUNTIF(AC2476:AD2476,"NS")</f>
        <v>0</v>
      </c>
      <c r="CC2350" s="295">
        <f t="shared" ref="CC2350:CC2404" si="645">SUM(AC2476:AD2476)</f>
        <v>0</v>
      </c>
      <c r="CD2350" s="296">
        <f t="shared" ref="CD2350:CD2404" si="646">IF(OR(AND(CA2350=0, CB2350&gt;0),AND(CA2350="NS", CC2350&gt;0), AND(CA2350="NS", CB2350=0, CC2350=0)), 1, IF(OR(AND(CA2350&gt;0, CB2350&gt;1,CA2350&gt;CC2350), AND(CA2350="NS", CB2350=2), AND(CA2350="NS", CC2350=0, CB2350&gt;0), CA2350=CC2350), 0, 1))</f>
        <v>0</v>
      </c>
      <c r="CE2350" s="362">
        <f t="shared" ref="CE2350:CE2404" si="647">M2350</f>
        <v>0</v>
      </c>
      <c r="CF2350" s="366">
        <f t="shared" ref="CF2350:CF2404" si="648">COUNTIF(P2350,"NS")+COUNTIF(S2350,"NS") + COUNTIF(V2350,"NS")+ COUNTIF(Y2350,"NS")+ COUNTIF(AB2350,"NS")+ COUNTIF(M2476,"NS")+ COUNTIF(P2476,"NS")+ COUNTIF(S2476,"NS")+ COUNTIF(V2476,"NS")+ COUNTIF(Y2476,"NS")+ COUNTIF(AB2476,"NS")</f>
        <v>0</v>
      </c>
      <c r="CG2350" s="364">
        <f t="shared" ref="CG2350:CG2404" si="649">SUM(P2350,S2350,V2350,Y2350,AB2350,M2476,P2476,S2476,V2476,Y2476,AB2476)</f>
        <v>0</v>
      </c>
      <c r="CH2350" s="365">
        <f t="shared" ref="CH2350:CH2404" si="650">IF(OR(AND(CE2350=0, CF2350&gt;0),AND(CE2350="NS", CG2350&gt;0), AND(CE2350="NS", CF2350=0, CG2350=0)), 1, IF(OR(AND(CE2350&gt;0, CF2350&gt;1,CE2350&gt;CG2350), AND(CE2350="NS", CF2350=2), AND(CE2350="NS", CG2350=0, CF2350&gt;0), CE2350=CG2350), 0, 1))</f>
        <v>0</v>
      </c>
      <c r="CI2350" s="362">
        <f t="shared" ref="CI2350:CI2404" si="651">N2350</f>
        <v>0</v>
      </c>
      <c r="CJ2350" s="366">
        <f t="shared" ref="CJ2350:CJ2404" si="652">COUNTIF(Q2350,"NS")+COUNTIF(T2350,"NS") + COUNTIF(W2350,"NS")+ COUNTIF(Z2350,"NS")+ COUNTIF(AC2350,"NS")+ COUNTIF(N2476,"NS")+ COUNTIF(Q2476,"NS")+ COUNTIF(T2476,"NS")+ COUNTIF(W2476,"NS")+ COUNTIF(Z2476,"NS")+ COUNTIF(AC2476,"NS")</f>
        <v>0</v>
      </c>
      <c r="CK2350" s="364">
        <f t="shared" ref="CK2350:CK2404" si="653">SUM(Q2350,T2350,W2350,Z2350,AC2350,N2476,Q2476,T2476,W2476,Z2476,AC2476)</f>
        <v>0</v>
      </c>
      <c r="CL2350" s="365">
        <f t="shared" ref="CL2350:CL2404" si="654">IF(OR(AND(CI2350=0, CJ2350&gt;0),AND(CI2350="NS", CK2350&gt;0), AND(CI2350="NS", CJ2350=0, CK2350=0)), 1, IF(OR(AND(CI2350&gt;0, CJ2350&gt;1,CI2350&gt;CK2350), AND(CI2350="NS", CJ2350=2), AND(CI2350="NS", CK2350=0, CJ2350&gt;0), CI2350=CK2350), 0, 1))</f>
        <v>0</v>
      </c>
      <c r="CM2350" s="362">
        <f t="shared" ref="CM2350:CM2404" si="655">O2350</f>
        <v>0</v>
      </c>
      <c r="CN2350" s="366">
        <f t="shared" ref="CN2350:CN2404" si="656">COUNTIF(R2350,"NS")+COUNTIF(U2350,"NS") + COUNTIF(X2350,"NS")+ COUNTIF(AA2350,"NS")+ COUNTIF(AD2350,"NS")+ COUNTIF(O2476,"NS")+ COUNTIF(R2476,"NS")+ COUNTIF(U2476,"NS")+ COUNTIF(X2476,"NS")+ COUNTIF(AA2476,"NS")+ COUNTIF(AD2476,"NS")</f>
        <v>0</v>
      </c>
      <c r="CO2350" s="364">
        <f t="shared" ref="CO2350:CO2404" si="657">SUM(R2350,U2350,X2350,AA2350,AD2350,O2476,R2476,U2476,X2476,AA2476,AD2476)</f>
        <v>0</v>
      </c>
      <c r="CP2350" s="365">
        <f t="shared" ref="CP2350:CP2404" si="658">IF(OR(AND(CM2350=0, CN2350&gt;0),AND(CM2350="NS", CO2350&gt;0), AND(CM2350="NS", CN2350=0, CO2350=0)), 1, IF(OR(AND(CM2350&gt;0, CN2350&gt;1,CM2350&gt;CO2350), AND(CM2350="NS", CN2350=2), AND(CM2350="NS", CO2350=0, CN2350&gt;0), CM2350=CO2350), 0, 1))</f>
        <v>0</v>
      </c>
      <c r="CQ2350" s="351">
        <f t="shared" ref="CQ2350:CQ2404" si="659">IF(AND(SUM(V1880:X1880,AB1880:AD1880)=0,COUNTA(M2350:AD2350,M2476:AD2476)&gt;0),1,0)</f>
        <v>0</v>
      </c>
      <c r="CR2350" s="402">
        <f t="shared" ref="CR2350:CR2404" si="660">IF(SUM(CH2350,CL2350,CP2350)=0,0,1)</f>
        <v>0</v>
      </c>
      <c r="CS2350" s="370" t="str">
        <f>IF(CR2350=0,"",
IF(SUM($CR$2285:CR2350)=1,CT2350,
IF($CR$2405&gt;SUM($CR$2285:CR2350),_xlfn.CONCAT(", ",CT2350),
IF($CR$2405=SUM($CR$2285:CR2350),_xlfn.CONCAT(" y ",CT2350)))))</f>
        <v/>
      </c>
      <c r="CT2350" s="156" t="s">
        <v>5191</v>
      </c>
      <c r="CU2350" s="402">
        <f t="shared" ref="CU2350:CU2404" si="661">IF(AG2350=0,0,1)</f>
        <v>0</v>
      </c>
      <c r="CV2350" s="370" t="str">
        <f>IF(CU2350=0,"",
IF(SUM($CU$2285:CU2350)=1,CW2350,
IF($CU$2405&gt;SUM($CU$2285:CU2350),_xlfn.CONCAT(", ",CW2350),
IF($CU$2405=SUM($CU$2285:CU2350),_xlfn.CONCAT(" y ",CW2350)))))</f>
        <v/>
      </c>
      <c r="CW2350" s="156" t="s">
        <v>5191</v>
      </c>
    </row>
    <row r="2351" spans="1:101" ht="15" customHeight="1">
      <c r="A2351" s="57"/>
      <c r="B2351" s="26"/>
      <c r="C2351" s="165" t="s">
        <v>5192</v>
      </c>
      <c r="D2351" s="884" t="str">
        <f t="shared" si="596"/>
        <v>ACADEMIA REGIONAL DE SEGURIDAD PUBLICA DEL SURESTE</v>
      </c>
      <c r="E2351" s="884"/>
      <c r="F2351" s="884"/>
      <c r="G2351" s="884"/>
      <c r="H2351" s="884"/>
      <c r="I2351" s="884"/>
      <c r="J2351" s="884"/>
      <c r="K2351" s="884"/>
      <c r="L2351" s="884"/>
      <c r="M2351" s="617"/>
      <c r="N2351" s="617"/>
      <c r="O2351" s="617"/>
      <c r="P2351" s="617"/>
      <c r="Q2351" s="617"/>
      <c r="R2351" s="617"/>
      <c r="S2351" s="617"/>
      <c r="T2351" s="617"/>
      <c r="U2351" s="617"/>
      <c r="V2351" s="617"/>
      <c r="W2351" s="617"/>
      <c r="X2351" s="617"/>
      <c r="Y2351" s="617"/>
      <c r="Z2351" s="617"/>
      <c r="AA2351" s="617"/>
      <c r="AB2351" s="617"/>
      <c r="AC2351" s="617"/>
      <c r="AD2351" s="617"/>
      <c r="AE2351" s="164"/>
      <c r="AF2351" s="164"/>
      <c r="AG2351" s="199">
        <f t="shared" si="597"/>
        <v>0</v>
      </c>
      <c r="AH2351" s="298">
        <f t="shared" si="598"/>
        <v>0</v>
      </c>
      <c r="AI2351" s="293">
        <f t="shared" si="599"/>
        <v>0</v>
      </c>
      <c r="AJ2351" s="294">
        <f t="shared" si="600"/>
        <v>0</v>
      </c>
      <c r="AK2351" s="295">
        <f t="shared" si="601"/>
        <v>0</v>
      </c>
      <c r="AL2351" s="296">
        <f t="shared" si="602"/>
        <v>0</v>
      </c>
      <c r="AM2351" s="293">
        <f t="shared" si="603"/>
        <v>0</v>
      </c>
      <c r="AN2351" s="294">
        <f t="shared" si="604"/>
        <v>0</v>
      </c>
      <c r="AO2351" s="295">
        <f t="shared" si="605"/>
        <v>0</v>
      </c>
      <c r="AP2351" s="296">
        <f t="shared" si="606"/>
        <v>0</v>
      </c>
      <c r="AQ2351" s="293">
        <f t="shared" si="607"/>
        <v>0</v>
      </c>
      <c r="AR2351" s="294">
        <f t="shared" si="608"/>
        <v>0</v>
      </c>
      <c r="AS2351" s="295">
        <f t="shared" si="609"/>
        <v>0</v>
      </c>
      <c r="AT2351" s="296">
        <f t="shared" si="610"/>
        <v>0</v>
      </c>
      <c r="AU2351" s="293">
        <f t="shared" si="611"/>
        <v>0</v>
      </c>
      <c r="AV2351" s="294">
        <f t="shared" si="612"/>
        <v>0</v>
      </c>
      <c r="AW2351" s="295">
        <f t="shared" si="613"/>
        <v>0</v>
      </c>
      <c r="AX2351" s="296">
        <f t="shared" si="614"/>
        <v>0</v>
      </c>
      <c r="AY2351" s="293">
        <f t="shared" si="615"/>
        <v>0</v>
      </c>
      <c r="AZ2351" s="294">
        <f t="shared" si="616"/>
        <v>0</v>
      </c>
      <c r="BA2351" s="295">
        <f t="shared" si="617"/>
        <v>0</v>
      </c>
      <c r="BB2351" s="296">
        <f t="shared" si="618"/>
        <v>0</v>
      </c>
      <c r="BC2351" s="293">
        <f t="shared" si="619"/>
        <v>0</v>
      </c>
      <c r="BD2351" s="294">
        <f t="shared" si="620"/>
        <v>0</v>
      </c>
      <c r="BE2351" s="295">
        <f t="shared" si="621"/>
        <v>0</v>
      </c>
      <c r="BF2351" s="296">
        <f t="shared" si="622"/>
        <v>0</v>
      </c>
      <c r="BG2351" s="293">
        <f t="shared" si="623"/>
        <v>0</v>
      </c>
      <c r="BH2351" s="294">
        <f t="shared" si="624"/>
        <v>0</v>
      </c>
      <c r="BI2351" s="295">
        <f t="shared" si="625"/>
        <v>0</v>
      </c>
      <c r="BJ2351" s="296">
        <f t="shared" si="626"/>
        <v>0</v>
      </c>
      <c r="BK2351" s="293">
        <f t="shared" si="627"/>
        <v>0</v>
      </c>
      <c r="BL2351" s="294">
        <f t="shared" si="628"/>
        <v>0</v>
      </c>
      <c r="BM2351" s="295">
        <f t="shared" si="629"/>
        <v>0</v>
      </c>
      <c r="BN2351" s="296">
        <f t="shared" si="630"/>
        <v>0</v>
      </c>
      <c r="BO2351" s="293">
        <f t="shared" si="631"/>
        <v>0</v>
      </c>
      <c r="BP2351" s="294">
        <f t="shared" si="632"/>
        <v>0</v>
      </c>
      <c r="BQ2351" s="295">
        <f t="shared" si="633"/>
        <v>0</v>
      </c>
      <c r="BR2351" s="296">
        <f t="shared" si="634"/>
        <v>0</v>
      </c>
      <c r="BS2351" s="293">
        <f t="shared" si="635"/>
        <v>0</v>
      </c>
      <c r="BT2351" s="294">
        <f t="shared" si="636"/>
        <v>0</v>
      </c>
      <c r="BU2351" s="295">
        <f t="shared" si="637"/>
        <v>0</v>
      </c>
      <c r="BV2351" s="296">
        <f t="shared" si="638"/>
        <v>0</v>
      </c>
      <c r="BW2351" s="293">
        <f t="shared" si="639"/>
        <v>0</v>
      </c>
      <c r="BX2351" s="294">
        <f t="shared" si="640"/>
        <v>0</v>
      </c>
      <c r="BY2351" s="295">
        <f t="shared" si="641"/>
        <v>0</v>
      </c>
      <c r="BZ2351" s="296">
        <f t="shared" si="642"/>
        <v>0</v>
      </c>
      <c r="CA2351" s="293">
        <f t="shared" si="643"/>
        <v>0</v>
      </c>
      <c r="CB2351" s="294">
        <f t="shared" si="644"/>
        <v>0</v>
      </c>
      <c r="CC2351" s="295">
        <f t="shared" si="645"/>
        <v>0</v>
      </c>
      <c r="CD2351" s="296">
        <f t="shared" si="646"/>
        <v>0</v>
      </c>
      <c r="CE2351" s="362">
        <f t="shared" si="647"/>
        <v>0</v>
      </c>
      <c r="CF2351" s="366">
        <f t="shared" si="648"/>
        <v>0</v>
      </c>
      <c r="CG2351" s="364">
        <f t="shared" si="649"/>
        <v>0</v>
      </c>
      <c r="CH2351" s="365">
        <f t="shared" si="650"/>
        <v>0</v>
      </c>
      <c r="CI2351" s="362">
        <f t="shared" si="651"/>
        <v>0</v>
      </c>
      <c r="CJ2351" s="366">
        <f t="shared" si="652"/>
        <v>0</v>
      </c>
      <c r="CK2351" s="364">
        <f t="shared" si="653"/>
        <v>0</v>
      </c>
      <c r="CL2351" s="365">
        <f t="shared" si="654"/>
        <v>0</v>
      </c>
      <c r="CM2351" s="362">
        <f t="shared" si="655"/>
        <v>0</v>
      </c>
      <c r="CN2351" s="366">
        <f t="shared" si="656"/>
        <v>0</v>
      </c>
      <c r="CO2351" s="364">
        <f t="shared" si="657"/>
        <v>0</v>
      </c>
      <c r="CP2351" s="365">
        <f t="shared" si="658"/>
        <v>0</v>
      </c>
      <c r="CQ2351" s="351">
        <f t="shared" si="659"/>
        <v>0</v>
      </c>
      <c r="CR2351" s="402">
        <f t="shared" si="660"/>
        <v>0</v>
      </c>
      <c r="CS2351" s="370" t="str">
        <f>IF(CR2351=0,"",
IF(SUM($CR$2285:CR2351)=1,CT2351,
IF($CR$2405&gt;SUM($CR$2285:CR2351),_xlfn.CONCAT(", ",CT2351),
IF($CR$2405=SUM($CR$2285:CR2351),_xlfn.CONCAT(" y ",CT2351)))))</f>
        <v/>
      </c>
      <c r="CT2351" s="156" t="s">
        <v>5193</v>
      </c>
      <c r="CU2351" s="402">
        <f t="shared" si="661"/>
        <v>0</v>
      </c>
      <c r="CV2351" s="370" t="str">
        <f>IF(CU2351=0,"",
IF(SUM($CU$2285:CU2351)=1,CW2351,
IF($CU$2405&gt;SUM($CU$2285:CU2351),_xlfn.CONCAT(", ",CW2351),
IF($CU$2405=SUM($CU$2285:CU2351),_xlfn.CONCAT(" y ",CW2351)))))</f>
        <v/>
      </c>
      <c r="CW2351" s="156" t="s">
        <v>5193</v>
      </c>
    </row>
    <row r="2352" spans="1:101" ht="15" customHeight="1">
      <c r="A2352" s="57"/>
      <c r="B2352" s="26"/>
      <c r="C2352" s="165" t="s">
        <v>5194</v>
      </c>
      <c r="D2352" s="884" t="str">
        <f t="shared" si="596"/>
        <v>INSTITUTO DE CAPACITACION PARA EL TRABAJO</v>
      </c>
      <c r="E2352" s="884"/>
      <c r="F2352" s="884"/>
      <c r="G2352" s="884"/>
      <c r="H2352" s="884"/>
      <c r="I2352" s="884"/>
      <c r="J2352" s="884"/>
      <c r="K2352" s="884"/>
      <c r="L2352" s="884"/>
      <c r="M2352" s="617"/>
      <c r="N2352" s="617"/>
      <c r="O2352" s="617"/>
      <c r="P2352" s="617"/>
      <c r="Q2352" s="617"/>
      <c r="R2352" s="617"/>
      <c r="S2352" s="617"/>
      <c r="T2352" s="617"/>
      <c r="U2352" s="617"/>
      <c r="V2352" s="617"/>
      <c r="W2352" s="617"/>
      <c r="X2352" s="617"/>
      <c r="Y2352" s="617"/>
      <c r="Z2352" s="617"/>
      <c r="AA2352" s="617"/>
      <c r="AB2352" s="617"/>
      <c r="AC2352" s="617"/>
      <c r="AD2352" s="617"/>
      <c r="AE2352" s="164"/>
      <c r="AF2352" s="164"/>
      <c r="AG2352" s="199">
        <f t="shared" si="597"/>
        <v>0</v>
      </c>
      <c r="AH2352" s="298">
        <f t="shared" si="598"/>
        <v>0</v>
      </c>
      <c r="AI2352" s="293">
        <f t="shared" si="599"/>
        <v>0</v>
      </c>
      <c r="AJ2352" s="294">
        <f t="shared" si="600"/>
        <v>0</v>
      </c>
      <c r="AK2352" s="295">
        <f t="shared" si="601"/>
        <v>0</v>
      </c>
      <c r="AL2352" s="296">
        <f t="shared" si="602"/>
        <v>0</v>
      </c>
      <c r="AM2352" s="293">
        <f t="shared" si="603"/>
        <v>0</v>
      </c>
      <c r="AN2352" s="294">
        <f t="shared" si="604"/>
        <v>0</v>
      </c>
      <c r="AO2352" s="295">
        <f t="shared" si="605"/>
        <v>0</v>
      </c>
      <c r="AP2352" s="296">
        <f t="shared" si="606"/>
        <v>0</v>
      </c>
      <c r="AQ2352" s="293">
        <f t="shared" si="607"/>
        <v>0</v>
      </c>
      <c r="AR2352" s="294">
        <f t="shared" si="608"/>
        <v>0</v>
      </c>
      <c r="AS2352" s="295">
        <f t="shared" si="609"/>
        <v>0</v>
      </c>
      <c r="AT2352" s="296">
        <f t="shared" si="610"/>
        <v>0</v>
      </c>
      <c r="AU2352" s="293">
        <f t="shared" si="611"/>
        <v>0</v>
      </c>
      <c r="AV2352" s="294">
        <f t="shared" si="612"/>
        <v>0</v>
      </c>
      <c r="AW2352" s="295">
        <f t="shared" si="613"/>
        <v>0</v>
      </c>
      <c r="AX2352" s="296">
        <f t="shared" si="614"/>
        <v>0</v>
      </c>
      <c r="AY2352" s="293">
        <f t="shared" si="615"/>
        <v>0</v>
      </c>
      <c r="AZ2352" s="294">
        <f t="shared" si="616"/>
        <v>0</v>
      </c>
      <c r="BA2352" s="295">
        <f t="shared" si="617"/>
        <v>0</v>
      </c>
      <c r="BB2352" s="296">
        <f t="shared" si="618"/>
        <v>0</v>
      </c>
      <c r="BC2352" s="293">
        <f t="shared" si="619"/>
        <v>0</v>
      </c>
      <c r="BD2352" s="294">
        <f t="shared" si="620"/>
        <v>0</v>
      </c>
      <c r="BE2352" s="295">
        <f t="shared" si="621"/>
        <v>0</v>
      </c>
      <c r="BF2352" s="296">
        <f t="shared" si="622"/>
        <v>0</v>
      </c>
      <c r="BG2352" s="293">
        <f t="shared" si="623"/>
        <v>0</v>
      </c>
      <c r="BH2352" s="294">
        <f t="shared" si="624"/>
        <v>0</v>
      </c>
      <c r="BI2352" s="295">
        <f t="shared" si="625"/>
        <v>0</v>
      </c>
      <c r="BJ2352" s="296">
        <f t="shared" si="626"/>
        <v>0</v>
      </c>
      <c r="BK2352" s="293">
        <f t="shared" si="627"/>
        <v>0</v>
      </c>
      <c r="BL2352" s="294">
        <f t="shared" si="628"/>
        <v>0</v>
      </c>
      <c r="BM2352" s="295">
        <f t="shared" si="629"/>
        <v>0</v>
      </c>
      <c r="BN2352" s="296">
        <f t="shared" si="630"/>
        <v>0</v>
      </c>
      <c r="BO2352" s="293">
        <f t="shared" si="631"/>
        <v>0</v>
      </c>
      <c r="BP2352" s="294">
        <f t="shared" si="632"/>
        <v>0</v>
      </c>
      <c r="BQ2352" s="295">
        <f t="shared" si="633"/>
        <v>0</v>
      </c>
      <c r="BR2352" s="296">
        <f t="shared" si="634"/>
        <v>0</v>
      </c>
      <c r="BS2352" s="293">
        <f t="shared" si="635"/>
        <v>0</v>
      </c>
      <c r="BT2352" s="294">
        <f t="shared" si="636"/>
        <v>0</v>
      </c>
      <c r="BU2352" s="295">
        <f t="shared" si="637"/>
        <v>0</v>
      </c>
      <c r="BV2352" s="296">
        <f t="shared" si="638"/>
        <v>0</v>
      </c>
      <c r="BW2352" s="293">
        <f t="shared" si="639"/>
        <v>0</v>
      </c>
      <c r="BX2352" s="294">
        <f t="shared" si="640"/>
        <v>0</v>
      </c>
      <c r="BY2352" s="295">
        <f t="shared" si="641"/>
        <v>0</v>
      </c>
      <c r="BZ2352" s="296">
        <f t="shared" si="642"/>
        <v>0</v>
      </c>
      <c r="CA2352" s="293">
        <f t="shared" si="643"/>
        <v>0</v>
      </c>
      <c r="CB2352" s="294">
        <f t="shared" si="644"/>
        <v>0</v>
      </c>
      <c r="CC2352" s="295">
        <f t="shared" si="645"/>
        <v>0</v>
      </c>
      <c r="CD2352" s="296">
        <f t="shared" si="646"/>
        <v>0</v>
      </c>
      <c r="CE2352" s="362">
        <f t="shared" si="647"/>
        <v>0</v>
      </c>
      <c r="CF2352" s="366">
        <f t="shared" si="648"/>
        <v>0</v>
      </c>
      <c r="CG2352" s="364">
        <f t="shared" si="649"/>
        <v>0</v>
      </c>
      <c r="CH2352" s="365">
        <f t="shared" si="650"/>
        <v>0</v>
      </c>
      <c r="CI2352" s="362">
        <f t="shared" si="651"/>
        <v>0</v>
      </c>
      <c r="CJ2352" s="366">
        <f t="shared" si="652"/>
        <v>0</v>
      </c>
      <c r="CK2352" s="364">
        <f t="shared" si="653"/>
        <v>0</v>
      </c>
      <c r="CL2352" s="365">
        <f t="shared" si="654"/>
        <v>0</v>
      </c>
      <c r="CM2352" s="362">
        <f t="shared" si="655"/>
        <v>0</v>
      </c>
      <c r="CN2352" s="366">
        <f t="shared" si="656"/>
        <v>0</v>
      </c>
      <c r="CO2352" s="364">
        <f t="shared" si="657"/>
        <v>0</v>
      </c>
      <c r="CP2352" s="365">
        <f t="shared" si="658"/>
        <v>0</v>
      </c>
      <c r="CQ2352" s="351">
        <f t="shared" si="659"/>
        <v>0</v>
      </c>
      <c r="CR2352" s="402">
        <f t="shared" si="660"/>
        <v>0</v>
      </c>
      <c r="CS2352" s="370" t="str">
        <f>IF(CR2352=0,"",
IF(SUM($CR$2285:CR2352)=1,CT2352,
IF($CR$2405&gt;SUM($CR$2285:CR2352),_xlfn.CONCAT(", ",CT2352),
IF($CR$2405=SUM($CR$2285:CR2352),_xlfn.CONCAT(" y ",CT2352)))))</f>
        <v/>
      </c>
      <c r="CT2352" s="156" t="s">
        <v>5195</v>
      </c>
      <c r="CU2352" s="402">
        <f t="shared" si="661"/>
        <v>0</v>
      </c>
      <c r="CV2352" s="370" t="str">
        <f>IF(CU2352=0,"",
IF(SUM($CU$2285:CU2352)=1,CW2352,
IF($CU$2405&gt;SUM($CU$2285:CU2352),_xlfn.CONCAT(", ",CW2352),
IF($CU$2405=SUM($CU$2285:CU2352),_xlfn.CONCAT(" y ",CW2352)))))</f>
        <v/>
      </c>
      <c r="CW2352" s="156" t="s">
        <v>5195</v>
      </c>
    </row>
    <row r="2353" spans="1:101" ht="15" customHeight="1">
      <c r="A2353" s="57"/>
      <c r="B2353" s="26"/>
      <c r="C2353" s="165" t="s">
        <v>5196</v>
      </c>
      <c r="D2353" s="884" t="str">
        <f t="shared" si="596"/>
        <v>CENTRO DE CONCILIACION LABORAL DEL ESTADO DE VERACRUZ DE IGNACIO DE LA LLAVE</v>
      </c>
      <c r="E2353" s="884"/>
      <c r="F2353" s="884"/>
      <c r="G2353" s="884"/>
      <c r="H2353" s="884"/>
      <c r="I2353" s="884"/>
      <c r="J2353" s="884"/>
      <c r="K2353" s="884"/>
      <c r="L2353" s="884"/>
      <c r="M2353" s="617"/>
      <c r="N2353" s="617"/>
      <c r="O2353" s="617"/>
      <c r="P2353" s="617"/>
      <c r="Q2353" s="617"/>
      <c r="R2353" s="617"/>
      <c r="S2353" s="617"/>
      <c r="T2353" s="617"/>
      <c r="U2353" s="617"/>
      <c r="V2353" s="617"/>
      <c r="W2353" s="617"/>
      <c r="X2353" s="617"/>
      <c r="Y2353" s="617"/>
      <c r="Z2353" s="617"/>
      <c r="AA2353" s="617"/>
      <c r="AB2353" s="617"/>
      <c r="AC2353" s="617"/>
      <c r="AD2353" s="617"/>
      <c r="AE2353" s="164"/>
      <c r="AF2353" s="164"/>
      <c r="AG2353" s="199">
        <f t="shared" si="597"/>
        <v>0</v>
      </c>
      <c r="AH2353" s="298">
        <f t="shared" si="598"/>
        <v>0</v>
      </c>
      <c r="AI2353" s="293">
        <f t="shared" si="599"/>
        <v>0</v>
      </c>
      <c r="AJ2353" s="294">
        <f t="shared" si="600"/>
        <v>0</v>
      </c>
      <c r="AK2353" s="295">
        <f t="shared" si="601"/>
        <v>0</v>
      </c>
      <c r="AL2353" s="296">
        <f t="shared" si="602"/>
        <v>0</v>
      </c>
      <c r="AM2353" s="293">
        <f t="shared" si="603"/>
        <v>0</v>
      </c>
      <c r="AN2353" s="294">
        <f t="shared" si="604"/>
        <v>0</v>
      </c>
      <c r="AO2353" s="295">
        <f t="shared" si="605"/>
        <v>0</v>
      </c>
      <c r="AP2353" s="296">
        <f t="shared" si="606"/>
        <v>0</v>
      </c>
      <c r="AQ2353" s="293">
        <f t="shared" si="607"/>
        <v>0</v>
      </c>
      <c r="AR2353" s="294">
        <f t="shared" si="608"/>
        <v>0</v>
      </c>
      <c r="AS2353" s="295">
        <f t="shared" si="609"/>
        <v>0</v>
      </c>
      <c r="AT2353" s="296">
        <f t="shared" si="610"/>
        <v>0</v>
      </c>
      <c r="AU2353" s="293">
        <f t="shared" si="611"/>
        <v>0</v>
      </c>
      <c r="AV2353" s="294">
        <f t="shared" si="612"/>
        <v>0</v>
      </c>
      <c r="AW2353" s="295">
        <f t="shared" si="613"/>
        <v>0</v>
      </c>
      <c r="AX2353" s="296">
        <f t="shared" si="614"/>
        <v>0</v>
      </c>
      <c r="AY2353" s="293">
        <f t="shared" si="615"/>
        <v>0</v>
      </c>
      <c r="AZ2353" s="294">
        <f t="shared" si="616"/>
        <v>0</v>
      </c>
      <c r="BA2353" s="295">
        <f t="shared" si="617"/>
        <v>0</v>
      </c>
      <c r="BB2353" s="296">
        <f t="shared" si="618"/>
        <v>0</v>
      </c>
      <c r="BC2353" s="293">
        <f t="shared" si="619"/>
        <v>0</v>
      </c>
      <c r="BD2353" s="294">
        <f t="shared" si="620"/>
        <v>0</v>
      </c>
      <c r="BE2353" s="295">
        <f t="shared" si="621"/>
        <v>0</v>
      </c>
      <c r="BF2353" s="296">
        <f t="shared" si="622"/>
        <v>0</v>
      </c>
      <c r="BG2353" s="293">
        <f t="shared" si="623"/>
        <v>0</v>
      </c>
      <c r="BH2353" s="294">
        <f t="shared" si="624"/>
        <v>0</v>
      </c>
      <c r="BI2353" s="295">
        <f t="shared" si="625"/>
        <v>0</v>
      </c>
      <c r="BJ2353" s="296">
        <f t="shared" si="626"/>
        <v>0</v>
      </c>
      <c r="BK2353" s="293">
        <f t="shared" si="627"/>
        <v>0</v>
      </c>
      <c r="BL2353" s="294">
        <f t="shared" si="628"/>
        <v>0</v>
      </c>
      <c r="BM2353" s="295">
        <f t="shared" si="629"/>
        <v>0</v>
      </c>
      <c r="BN2353" s="296">
        <f t="shared" si="630"/>
        <v>0</v>
      </c>
      <c r="BO2353" s="293">
        <f t="shared" si="631"/>
        <v>0</v>
      </c>
      <c r="BP2353" s="294">
        <f t="shared" si="632"/>
        <v>0</v>
      </c>
      <c r="BQ2353" s="295">
        <f t="shared" si="633"/>
        <v>0</v>
      </c>
      <c r="BR2353" s="296">
        <f t="shared" si="634"/>
        <v>0</v>
      </c>
      <c r="BS2353" s="293">
        <f t="shared" si="635"/>
        <v>0</v>
      </c>
      <c r="BT2353" s="294">
        <f t="shared" si="636"/>
        <v>0</v>
      </c>
      <c r="BU2353" s="295">
        <f t="shared" si="637"/>
        <v>0</v>
      </c>
      <c r="BV2353" s="296">
        <f t="shared" si="638"/>
        <v>0</v>
      </c>
      <c r="BW2353" s="293">
        <f t="shared" si="639"/>
        <v>0</v>
      </c>
      <c r="BX2353" s="294">
        <f t="shared" si="640"/>
        <v>0</v>
      </c>
      <c r="BY2353" s="295">
        <f t="shared" si="641"/>
        <v>0</v>
      </c>
      <c r="BZ2353" s="296">
        <f t="shared" si="642"/>
        <v>0</v>
      </c>
      <c r="CA2353" s="293">
        <f t="shared" si="643"/>
        <v>0</v>
      </c>
      <c r="CB2353" s="294">
        <f t="shared" si="644"/>
        <v>0</v>
      </c>
      <c r="CC2353" s="295">
        <f t="shared" si="645"/>
        <v>0</v>
      </c>
      <c r="CD2353" s="296">
        <f t="shared" si="646"/>
        <v>0</v>
      </c>
      <c r="CE2353" s="362">
        <f t="shared" si="647"/>
        <v>0</v>
      </c>
      <c r="CF2353" s="366">
        <f t="shared" si="648"/>
        <v>0</v>
      </c>
      <c r="CG2353" s="364">
        <f t="shared" si="649"/>
        <v>0</v>
      </c>
      <c r="CH2353" s="365">
        <f t="shared" si="650"/>
        <v>0</v>
      </c>
      <c r="CI2353" s="362">
        <f t="shared" si="651"/>
        <v>0</v>
      </c>
      <c r="CJ2353" s="366">
        <f t="shared" si="652"/>
        <v>0</v>
      </c>
      <c r="CK2353" s="364">
        <f t="shared" si="653"/>
        <v>0</v>
      </c>
      <c r="CL2353" s="365">
        <f t="shared" si="654"/>
        <v>0</v>
      </c>
      <c r="CM2353" s="362">
        <f t="shared" si="655"/>
        <v>0</v>
      </c>
      <c r="CN2353" s="366">
        <f t="shared" si="656"/>
        <v>0</v>
      </c>
      <c r="CO2353" s="364">
        <f t="shared" si="657"/>
        <v>0</v>
      </c>
      <c r="CP2353" s="365">
        <f t="shared" si="658"/>
        <v>0</v>
      </c>
      <c r="CQ2353" s="351">
        <f t="shared" si="659"/>
        <v>0</v>
      </c>
      <c r="CR2353" s="402">
        <f t="shared" si="660"/>
        <v>0</v>
      </c>
      <c r="CS2353" s="370" t="str">
        <f>IF(CR2353=0,"",
IF(SUM($CR$2285:CR2353)=1,CT2353,
IF($CR$2405&gt;SUM($CR$2285:CR2353),_xlfn.CONCAT(", ",CT2353),
IF($CR$2405=SUM($CR$2285:CR2353),_xlfn.CONCAT(" y ",CT2353)))))</f>
        <v/>
      </c>
      <c r="CT2353" s="156" t="s">
        <v>5197</v>
      </c>
      <c r="CU2353" s="402">
        <f t="shared" si="661"/>
        <v>0</v>
      </c>
      <c r="CV2353" s="370" t="str">
        <f>IF(CU2353=0,"",
IF(SUM($CU$2285:CU2353)=1,CW2353,
IF($CU$2405&gt;SUM($CU$2285:CU2353),_xlfn.CONCAT(", ",CW2353),
IF($CU$2405=SUM($CU$2285:CU2353),_xlfn.CONCAT(" y ",CW2353)))))</f>
        <v/>
      </c>
      <c r="CW2353" s="156" t="s">
        <v>5197</v>
      </c>
    </row>
    <row r="2354" spans="1:101" ht="15" customHeight="1">
      <c r="A2354" s="57"/>
      <c r="B2354" s="26"/>
      <c r="C2354" s="165" t="s">
        <v>5198</v>
      </c>
      <c r="D2354" s="884" t="str">
        <f t="shared" si="596"/>
        <v>INSTITUTO VERACRUZANO DE LA CULTURA</v>
      </c>
      <c r="E2354" s="884"/>
      <c r="F2354" s="884"/>
      <c r="G2354" s="884"/>
      <c r="H2354" s="884"/>
      <c r="I2354" s="884"/>
      <c r="J2354" s="884"/>
      <c r="K2354" s="884"/>
      <c r="L2354" s="884"/>
      <c r="M2354" s="617"/>
      <c r="N2354" s="617"/>
      <c r="O2354" s="617"/>
      <c r="P2354" s="617"/>
      <c r="Q2354" s="617"/>
      <c r="R2354" s="617"/>
      <c r="S2354" s="617"/>
      <c r="T2354" s="617"/>
      <c r="U2354" s="617"/>
      <c r="V2354" s="617"/>
      <c r="W2354" s="617"/>
      <c r="X2354" s="617"/>
      <c r="Y2354" s="617"/>
      <c r="Z2354" s="617"/>
      <c r="AA2354" s="617"/>
      <c r="AB2354" s="617"/>
      <c r="AC2354" s="617"/>
      <c r="AD2354" s="617"/>
      <c r="AE2354" s="164"/>
      <c r="AF2354" s="164"/>
      <c r="AG2354" s="199">
        <f t="shared" si="597"/>
        <v>0</v>
      </c>
      <c r="AH2354" s="298">
        <f t="shared" si="598"/>
        <v>0</v>
      </c>
      <c r="AI2354" s="293">
        <f t="shared" si="599"/>
        <v>0</v>
      </c>
      <c r="AJ2354" s="294">
        <f t="shared" si="600"/>
        <v>0</v>
      </c>
      <c r="AK2354" s="295">
        <f t="shared" si="601"/>
        <v>0</v>
      </c>
      <c r="AL2354" s="296">
        <f t="shared" si="602"/>
        <v>0</v>
      </c>
      <c r="AM2354" s="293">
        <f t="shared" si="603"/>
        <v>0</v>
      </c>
      <c r="AN2354" s="294">
        <f t="shared" si="604"/>
        <v>0</v>
      </c>
      <c r="AO2354" s="295">
        <f t="shared" si="605"/>
        <v>0</v>
      </c>
      <c r="AP2354" s="296">
        <f t="shared" si="606"/>
        <v>0</v>
      </c>
      <c r="AQ2354" s="293">
        <f t="shared" si="607"/>
        <v>0</v>
      </c>
      <c r="AR2354" s="294">
        <f t="shared" si="608"/>
        <v>0</v>
      </c>
      <c r="AS2354" s="295">
        <f t="shared" si="609"/>
        <v>0</v>
      </c>
      <c r="AT2354" s="296">
        <f t="shared" si="610"/>
        <v>0</v>
      </c>
      <c r="AU2354" s="293">
        <f t="shared" si="611"/>
        <v>0</v>
      </c>
      <c r="AV2354" s="294">
        <f t="shared" si="612"/>
        <v>0</v>
      </c>
      <c r="AW2354" s="295">
        <f t="shared" si="613"/>
        <v>0</v>
      </c>
      <c r="AX2354" s="296">
        <f t="shared" si="614"/>
        <v>0</v>
      </c>
      <c r="AY2354" s="293">
        <f t="shared" si="615"/>
        <v>0</v>
      </c>
      <c r="AZ2354" s="294">
        <f t="shared" si="616"/>
        <v>0</v>
      </c>
      <c r="BA2354" s="295">
        <f t="shared" si="617"/>
        <v>0</v>
      </c>
      <c r="BB2354" s="296">
        <f t="shared" si="618"/>
        <v>0</v>
      </c>
      <c r="BC2354" s="293">
        <f t="shared" si="619"/>
        <v>0</v>
      </c>
      <c r="BD2354" s="294">
        <f t="shared" si="620"/>
        <v>0</v>
      </c>
      <c r="BE2354" s="295">
        <f t="shared" si="621"/>
        <v>0</v>
      </c>
      <c r="BF2354" s="296">
        <f t="shared" si="622"/>
        <v>0</v>
      </c>
      <c r="BG2354" s="293">
        <f t="shared" si="623"/>
        <v>0</v>
      </c>
      <c r="BH2354" s="294">
        <f t="shared" si="624"/>
        <v>0</v>
      </c>
      <c r="BI2354" s="295">
        <f t="shared" si="625"/>
        <v>0</v>
      </c>
      <c r="BJ2354" s="296">
        <f t="shared" si="626"/>
        <v>0</v>
      </c>
      <c r="BK2354" s="293">
        <f t="shared" si="627"/>
        <v>0</v>
      </c>
      <c r="BL2354" s="294">
        <f t="shared" si="628"/>
        <v>0</v>
      </c>
      <c r="BM2354" s="295">
        <f t="shared" si="629"/>
        <v>0</v>
      </c>
      <c r="BN2354" s="296">
        <f t="shared" si="630"/>
        <v>0</v>
      </c>
      <c r="BO2354" s="293">
        <f t="shared" si="631"/>
        <v>0</v>
      </c>
      <c r="BP2354" s="294">
        <f t="shared" si="632"/>
        <v>0</v>
      </c>
      <c r="BQ2354" s="295">
        <f t="shared" si="633"/>
        <v>0</v>
      </c>
      <c r="BR2354" s="296">
        <f t="shared" si="634"/>
        <v>0</v>
      </c>
      <c r="BS2354" s="293">
        <f t="shared" si="635"/>
        <v>0</v>
      </c>
      <c r="BT2354" s="294">
        <f t="shared" si="636"/>
        <v>0</v>
      </c>
      <c r="BU2354" s="295">
        <f t="shared" si="637"/>
        <v>0</v>
      </c>
      <c r="BV2354" s="296">
        <f t="shared" si="638"/>
        <v>0</v>
      </c>
      <c r="BW2354" s="293">
        <f t="shared" si="639"/>
        <v>0</v>
      </c>
      <c r="BX2354" s="294">
        <f t="shared" si="640"/>
        <v>0</v>
      </c>
      <c r="BY2354" s="295">
        <f t="shared" si="641"/>
        <v>0</v>
      </c>
      <c r="BZ2354" s="296">
        <f t="shared" si="642"/>
        <v>0</v>
      </c>
      <c r="CA2354" s="293">
        <f t="shared" si="643"/>
        <v>0</v>
      </c>
      <c r="CB2354" s="294">
        <f t="shared" si="644"/>
        <v>0</v>
      </c>
      <c r="CC2354" s="295">
        <f t="shared" si="645"/>
        <v>0</v>
      </c>
      <c r="CD2354" s="296">
        <f t="shared" si="646"/>
        <v>0</v>
      </c>
      <c r="CE2354" s="362">
        <f t="shared" si="647"/>
        <v>0</v>
      </c>
      <c r="CF2354" s="366">
        <f t="shared" si="648"/>
        <v>0</v>
      </c>
      <c r="CG2354" s="364">
        <f t="shared" si="649"/>
        <v>0</v>
      </c>
      <c r="CH2354" s="365">
        <f t="shared" si="650"/>
        <v>0</v>
      </c>
      <c r="CI2354" s="362">
        <f t="shared" si="651"/>
        <v>0</v>
      </c>
      <c r="CJ2354" s="366">
        <f t="shared" si="652"/>
        <v>0</v>
      </c>
      <c r="CK2354" s="364">
        <f t="shared" si="653"/>
        <v>0</v>
      </c>
      <c r="CL2354" s="365">
        <f t="shared" si="654"/>
        <v>0</v>
      </c>
      <c r="CM2354" s="362">
        <f t="shared" si="655"/>
        <v>0</v>
      </c>
      <c r="CN2354" s="366">
        <f t="shared" si="656"/>
        <v>0</v>
      </c>
      <c r="CO2354" s="364">
        <f t="shared" si="657"/>
        <v>0</v>
      </c>
      <c r="CP2354" s="365">
        <f t="shared" si="658"/>
        <v>0</v>
      </c>
      <c r="CQ2354" s="351">
        <f t="shared" si="659"/>
        <v>0</v>
      </c>
      <c r="CR2354" s="402">
        <f t="shared" si="660"/>
        <v>0</v>
      </c>
      <c r="CS2354" s="370" t="str">
        <f>IF(CR2354=0,"",
IF(SUM($CR$2285:CR2354)=1,CT2354,
IF($CR$2405&gt;SUM($CR$2285:CR2354),_xlfn.CONCAT(", ",CT2354),
IF($CR$2405=SUM($CR$2285:CR2354),_xlfn.CONCAT(" y ",CT2354)))))</f>
        <v/>
      </c>
      <c r="CT2354" s="156" t="s">
        <v>5199</v>
      </c>
      <c r="CU2354" s="402">
        <f t="shared" si="661"/>
        <v>0</v>
      </c>
      <c r="CV2354" s="370" t="str">
        <f>IF(CU2354=0,"",
IF(SUM($CU$2285:CU2354)=1,CW2354,
IF($CU$2405&gt;SUM($CU$2285:CU2354),_xlfn.CONCAT(", ",CW2354),
IF($CU$2405=SUM($CU$2285:CU2354),_xlfn.CONCAT(" y ",CW2354)))))</f>
        <v/>
      </c>
      <c r="CW2354" s="156" t="s">
        <v>5199</v>
      </c>
    </row>
    <row r="2355" spans="1:101" ht="15" customHeight="1">
      <c r="A2355" s="57"/>
      <c r="B2355" s="26"/>
      <c r="C2355" s="165" t="s">
        <v>5200</v>
      </c>
      <c r="D2355" s="884" t="str">
        <f t="shared" si="596"/>
        <v>PROCURADURIA ESTATAL DE PROTECCION AL MEDIO AMBIENTE</v>
      </c>
      <c r="E2355" s="884"/>
      <c r="F2355" s="884"/>
      <c r="G2355" s="884"/>
      <c r="H2355" s="884"/>
      <c r="I2355" s="884"/>
      <c r="J2355" s="884"/>
      <c r="K2355" s="884"/>
      <c r="L2355" s="884"/>
      <c r="M2355" s="617"/>
      <c r="N2355" s="617"/>
      <c r="O2355" s="617"/>
      <c r="P2355" s="617"/>
      <c r="Q2355" s="617"/>
      <c r="R2355" s="617"/>
      <c r="S2355" s="617"/>
      <c r="T2355" s="617"/>
      <c r="U2355" s="617"/>
      <c r="V2355" s="617"/>
      <c r="W2355" s="617"/>
      <c r="X2355" s="617"/>
      <c r="Y2355" s="617"/>
      <c r="Z2355" s="617"/>
      <c r="AA2355" s="617"/>
      <c r="AB2355" s="617"/>
      <c r="AC2355" s="617"/>
      <c r="AD2355" s="617"/>
      <c r="AE2355" s="164"/>
      <c r="AF2355" s="164"/>
      <c r="AG2355" s="199">
        <f t="shared" si="597"/>
        <v>0</v>
      </c>
      <c r="AH2355" s="298">
        <f t="shared" si="598"/>
        <v>0</v>
      </c>
      <c r="AI2355" s="293">
        <f t="shared" si="599"/>
        <v>0</v>
      </c>
      <c r="AJ2355" s="294">
        <f t="shared" si="600"/>
        <v>0</v>
      </c>
      <c r="AK2355" s="295">
        <f t="shared" si="601"/>
        <v>0</v>
      </c>
      <c r="AL2355" s="296">
        <f t="shared" si="602"/>
        <v>0</v>
      </c>
      <c r="AM2355" s="293">
        <f t="shared" si="603"/>
        <v>0</v>
      </c>
      <c r="AN2355" s="294">
        <f t="shared" si="604"/>
        <v>0</v>
      </c>
      <c r="AO2355" s="295">
        <f t="shared" si="605"/>
        <v>0</v>
      </c>
      <c r="AP2355" s="296">
        <f t="shared" si="606"/>
        <v>0</v>
      </c>
      <c r="AQ2355" s="293">
        <f t="shared" si="607"/>
        <v>0</v>
      </c>
      <c r="AR2355" s="294">
        <f t="shared" si="608"/>
        <v>0</v>
      </c>
      <c r="AS2355" s="295">
        <f t="shared" si="609"/>
        <v>0</v>
      </c>
      <c r="AT2355" s="296">
        <f t="shared" si="610"/>
        <v>0</v>
      </c>
      <c r="AU2355" s="293">
        <f t="shared" si="611"/>
        <v>0</v>
      </c>
      <c r="AV2355" s="294">
        <f t="shared" si="612"/>
        <v>0</v>
      </c>
      <c r="AW2355" s="295">
        <f t="shared" si="613"/>
        <v>0</v>
      </c>
      <c r="AX2355" s="296">
        <f t="shared" si="614"/>
        <v>0</v>
      </c>
      <c r="AY2355" s="293">
        <f t="shared" si="615"/>
        <v>0</v>
      </c>
      <c r="AZ2355" s="294">
        <f t="shared" si="616"/>
        <v>0</v>
      </c>
      <c r="BA2355" s="295">
        <f t="shared" si="617"/>
        <v>0</v>
      </c>
      <c r="BB2355" s="296">
        <f t="shared" si="618"/>
        <v>0</v>
      </c>
      <c r="BC2355" s="293">
        <f t="shared" si="619"/>
        <v>0</v>
      </c>
      <c r="BD2355" s="294">
        <f t="shared" si="620"/>
        <v>0</v>
      </c>
      <c r="BE2355" s="295">
        <f t="shared" si="621"/>
        <v>0</v>
      </c>
      <c r="BF2355" s="296">
        <f t="shared" si="622"/>
        <v>0</v>
      </c>
      <c r="BG2355" s="293">
        <f t="shared" si="623"/>
        <v>0</v>
      </c>
      <c r="BH2355" s="294">
        <f t="shared" si="624"/>
        <v>0</v>
      </c>
      <c r="BI2355" s="295">
        <f t="shared" si="625"/>
        <v>0</v>
      </c>
      <c r="BJ2355" s="296">
        <f t="shared" si="626"/>
        <v>0</v>
      </c>
      <c r="BK2355" s="293">
        <f t="shared" si="627"/>
        <v>0</v>
      </c>
      <c r="BL2355" s="294">
        <f t="shared" si="628"/>
        <v>0</v>
      </c>
      <c r="BM2355" s="295">
        <f t="shared" si="629"/>
        <v>0</v>
      </c>
      <c r="BN2355" s="296">
        <f t="shared" si="630"/>
        <v>0</v>
      </c>
      <c r="BO2355" s="293">
        <f t="shared" si="631"/>
        <v>0</v>
      </c>
      <c r="BP2355" s="294">
        <f t="shared" si="632"/>
        <v>0</v>
      </c>
      <c r="BQ2355" s="295">
        <f t="shared" si="633"/>
        <v>0</v>
      </c>
      <c r="BR2355" s="296">
        <f t="shared" si="634"/>
        <v>0</v>
      </c>
      <c r="BS2355" s="293">
        <f t="shared" si="635"/>
        <v>0</v>
      </c>
      <c r="BT2355" s="294">
        <f t="shared" si="636"/>
        <v>0</v>
      </c>
      <c r="BU2355" s="295">
        <f t="shared" si="637"/>
        <v>0</v>
      </c>
      <c r="BV2355" s="296">
        <f t="shared" si="638"/>
        <v>0</v>
      </c>
      <c r="BW2355" s="293">
        <f t="shared" si="639"/>
        <v>0</v>
      </c>
      <c r="BX2355" s="294">
        <f t="shared" si="640"/>
        <v>0</v>
      </c>
      <c r="BY2355" s="295">
        <f t="shared" si="641"/>
        <v>0</v>
      </c>
      <c r="BZ2355" s="296">
        <f t="shared" si="642"/>
        <v>0</v>
      </c>
      <c r="CA2355" s="293">
        <f t="shared" si="643"/>
        <v>0</v>
      </c>
      <c r="CB2355" s="294">
        <f t="shared" si="644"/>
        <v>0</v>
      </c>
      <c r="CC2355" s="295">
        <f t="shared" si="645"/>
        <v>0</v>
      </c>
      <c r="CD2355" s="296">
        <f t="shared" si="646"/>
        <v>0</v>
      </c>
      <c r="CE2355" s="362">
        <f t="shared" si="647"/>
        <v>0</v>
      </c>
      <c r="CF2355" s="366">
        <f t="shared" si="648"/>
        <v>0</v>
      </c>
      <c r="CG2355" s="364">
        <f t="shared" si="649"/>
        <v>0</v>
      </c>
      <c r="CH2355" s="365">
        <f t="shared" si="650"/>
        <v>0</v>
      </c>
      <c r="CI2355" s="362">
        <f t="shared" si="651"/>
        <v>0</v>
      </c>
      <c r="CJ2355" s="366">
        <f t="shared" si="652"/>
        <v>0</v>
      </c>
      <c r="CK2355" s="364">
        <f t="shared" si="653"/>
        <v>0</v>
      </c>
      <c r="CL2355" s="365">
        <f t="shared" si="654"/>
        <v>0</v>
      </c>
      <c r="CM2355" s="362">
        <f t="shared" si="655"/>
        <v>0</v>
      </c>
      <c r="CN2355" s="366">
        <f t="shared" si="656"/>
        <v>0</v>
      </c>
      <c r="CO2355" s="364">
        <f t="shared" si="657"/>
        <v>0</v>
      </c>
      <c r="CP2355" s="365">
        <f t="shared" si="658"/>
        <v>0</v>
      </c>
      <c r="CQ2355" s="351">
        <f t="shared" si="659"/>
        <v>0</v>
      </c>
      <c r="CR2355" s="402">
        <f t="shared" si="660"/>
        <v>0</v>
      </c>
      <c r="CS2355" s="370" t="str">
        <f>IF(CR2355=0,"",
IF(SUM($CR$2285:CR2355)=1,CT2355,
IF($CR$2405&gt;SUM($CR$2285:CR2355),_xlfn.CONCAT(", ",CT2355),
IF($CR$2405=SUM($CR$2285:CR2355),_xlfn.CONCAT(" y ",CT2355)))))</f>
        <v/>
      </c>
      <c r="CT2355" s="156" t="s">
        <v>5201</v>
      </c>
      <c r="CU2355" s="402">
        <f t="shared" si="661"/>
        <v>0</v>
      </c>
      <c r="CV2355" s="370" t="str">
        <f>IF(CU2355=0,"",
IF(SUM($CU$2285:CU2355)=1,CW2355,
IF($CU$2405&gt;SUM($CU$2285:CU2355),_xlfn.CONCAT(", ",CW2355),
IF($CU$2405=SUM($CU$2285:CU2355),_xlfn.CONCAT(" y ",CW2355)))))</f>
        <v/>
      </c>
      <c r="CW2355" s="156" t="s">
        <v>5201</v>
      </c>
    </row>
    <row r="2356" spans="1:101" ht="15" customHeight="1">
      <c r="A2356" s="57"/>
      <c r="B2356" s="26"/>
      <c r="C2356" s="165" t="s">
        <v>5202</v>
      </c>
      <c r="D2356" s="884" t="str">
        <f t="shared" si="596"/>
        <v>FIDEICOMISO FONDO DEL FUTURO</v>
      </c>
      <c r="E2356" s="884"/>
      <c r="F2356" s="884"/>
      <c r="G2356" s="884"/>
      <c r="H2356" s="884"/>
      <c r="I2356" s="884"/>
      <c r="J2356" s="884"/>
      <c r="K2356" s="884"/>
      <c r="L2356" s="884"/>
      <c r="M2356" s="617"/>
      <c r="N2356" s="617"/>
      <c r="O2356" s="617"/>
      <c r="P2356" s="617"/>
      <c r="Q2356" s="617"/>
      <c r="R2356" s="617"/>
      <c r="S2356" s="617"/>
      <c r="T2356" s="617"/>
      <c r="U2356" s="617"/>
      <c r="V2356" s="617"/>
      <c r="W2356" s="617"/>
      <c r="X2356" s="617"/>
      <c r="Y2356" s="617"/>
      <c r="Z2356" s="617"/>
      <c r="AA2356" s="617"/>
      <c r="AB2356" s="617"/>
      <c r="AC2356" s="617"/>
      <c r="AD2356" s="617"/>
      <c r="AE2356" s="164"/>
      <c r="AF2356" s="164"/>
      <c r="AG2356" s="199">
        <f t="shared" si="597"/>
        <v>0</v>
      </c>
      <c r="AH2356" s="298">
        <f t="shared" si="598"/>
        <v>0</v>
      </c>
      <c r="AI2356" s="293">
        <f t="shared" si="599"/>
        <v>0</v>
      </c>
      <c r="AJ2356" s="294">
        <f t="shared" si="600"/>
        <v>0</v>
      </c>
      <c r="AK2356" s="295">
        <f t="shared" si="601"/>
        <v>0</v>
      </c>
      <c r="AL2356" s="296">
        <f t="shared" si="602"/>
        <v>0</v>
      </c>
      <c r="AM2356" s="293">
        <f t="shared" si="603"/>
        <v>0</v>
      </c>
      <c r="AN2356" s="294">
        <f t="shared" si="604"/>
        <v>0</v>
      </c>
      <c r="AO2356" s="295">
        <f t="shared" si="605"/>
        <v>0</v>
      </c>
      <c r="AP2356" s="296">
        <f t="shared" si="606"/>
        <v>0</v>
      </c>
      <c r="AQ2356" s="293">
        <f t="shared" si="607"/>
        <v>0</v>
      </c>
      <c r="AR2356" s="294">
        <f t="shared" si="608"/>
        <v>0</v>
      </c>
      <c r="AS2356" s="295">
        <f t="shared" si="609"/>
        <v>0</v>
      </c>
      <c r="AT2356" s="296">
        <f t="shared" si="610"/>
        <v>0</v>
      </c>
      <c r="AU2356" s="293">
        <f t="shared" si="611"/>
        <v>0</v>
      </c>
      <c r="AV2356" s="294">
        <f t="shared" si="612"/>
        <v>0</v>
      </c>
      <c r="AW2356" s="295">
        <f t="shared" si="613"/>
        <v>0</v>
      </c>
      <c r="AX2356" s="296">
        <f t="shared" si="614"/>
        <v>0</v>
      </c>
      <c r="AY2356" s="293">
        <f t="shared" si="615"/>
        <v>0</v>
      </c>
      <c r="AZ2356" s="294">
        <f t="shared" si="616"/>
        <v>0</v>
      </c>
      <c r="BA2356" s="295">
        <f t="shared" si="617"/>
        <v>0</v>
      </c>
      <c r="BB2356" s="296">
        <f t="shared" si="618"/>
        <v>0</v>
      </c>
      <c r="BC2356" s="293">
        <f t="shared" si="619"/>
        <v>0</v>
      </c>
      <c r="BD2356" s="294">
        <f t="shared" si="620"/>
        <v>0</v>
      </c>
      <c r="BE2356" s="295">
        <f t="shared" si="621"/>
        <v>0</v>
      </c>
      <c r="BF2356" s="296">
        <f t="shared" si="622"/>
        <v>0</v>
      </c>
      <c r="BG2356" s="293">
        <f t="shared" si="623"/>
        <v>0</v>
      </c>
      <c r="BH2356" s="294">
        <f t="shared" si="624"/>
        <v>0</v>
      </c>
      <c r="BI2356" s="295">
        <f t="shared" si="625"/>
        <v>0</v>
      </c>
      <c r="BJ2356" s="296">
        <f t="shared" si="626"/>
        <v>0</v>
      </c>
      <c r="BK2356" s="293">
        <f t="shared" si="627"/>
        <v>0</v>
      </c>
      <c r="BL2356" s="294">
        <f t="shared" si="628"/>
        <v>0</v>
      </c>
      <c r="BM2356" s="295">
        <f t="shared" si="629"/>
        <v>0</v>
      </c>
      <c r="BN2356" s="296">
        <f t="shared" si="630"/>
        <v>0</v>
      </c>
      <c r="BO2356" s="293">
        <f t="shared" si="631"/>
        <v>0</v>
      </c>
      <c r="BP2356" s="294">
        <f t="shared" si="632"/>
        <v>0</v>
      </c>
      <c r="BQ2356" s="295">
        <f t="shared" si="633"/>
        <v>0</v>
      </c>
      <c r="BR2356" s="296">
        <f t="shared" si="634"/>
        <v>0</v>
      </c>
      <c r="BS2356" s="293">
        <f t="shared" si="635"/>
        <v>0</v>
      </c>
      <c r="BT2356" s="294">
        <f t="shared" si="636"/>
        <v>0</v>
      </c>
      <c r="BU2356" s="295">
        <f t="shared" si="637"/>
        <v>0</v>
      </c>
      <c r="BV2356" s="296">
        <f t="shared" si="638"/>
        <v>0</v>
      </c>
      <c r="BW2356" s="293">
        <f t="shared" si="639"/>
        <v>0</v>
      </c>
      <c r="BX2356" s="294">
        <f t="shared" si="640"/>
        <v>0</v>
      </c>
      <c r="BY2356" s="295">
        <f t="shared" si="641"/>
        <v>0</v>
      </c>
      <c r="BZ2356" s="296">
        <f t="shared" si="642"/>
        <v>0</v>
      </c>
      <c r="CA2356" s="293">
        <f t="shared" si="643"/>
        <v>0</v>
      </c>
      <c r="CB2356" s="294">
        <f t="shared" si="644"/>
        <v>0</v>
      </c>
      <c r="CC2356" s="295">
        <f t="shared" si="645"/>
        <v>0</v>
      </c>
      <c r="CD2356" s="296">
        <f t="shared" si="646"/>
        <v>0</v>
      </c>
      <c r="CE2356" s="362">
        <f t="shared" si="647"/>
        <v>0</v>
      </c>
      <c r="CF2356" s="366">
        <f t="shared" si="648"/>
        <v>0</v>
      </c>
      <c r="CG2356" s="364">
        <f t="shared" si="649"/>
        <v>0</v>
      </c>
      <c r="CH2356" s="365">
        <f t="shared" si="650"/>
        <v>0</v>
      </c>
      <c r="CI2356" s="362">
        <f t="shared" si="651"/>
        <v>0</v>
      </c>
      <c r="CJ2356" s="366">
        <f t="shared" si="652"/>
        <v>0</v>
      </c>
      <c r="CK2356" s="364">
        <f t="shared" si="653"/>
        <v>0</v>
      </c>
      <c r="CL2356" s="365">
        <f t="shared" si="654"/>
        <v>0</v>
      </c>
      <c r="CM2356" s="362">
        <f t="shared" si="655"/>
        <v>0</v>
      </c>
      <c r="CN2356" s="366">
        <f t="shared" si="656"/>
        <v>0</v>
      </c>
      <c r="CO2356" s="364">
        <f t="shared" si="657"/>
        <v>0</v>
      </c>
      <c r="CP2356" s="365">
        <f t="shared" si="658"/>
        <v>0</v>
      </c>
      <c r="CQ2356" s="351">
        <f t="shared" si="659"/>
        <v>0</v>
      </c>
      <c r="CR2356" s="402">
        <f t="shared" si="660"/>
        <v>0</v>
      </c>
      <c r="CS2356" s="370" t="str">
        <f>IF(CR2356=0,"",
IF(SUM($CR$2285:CR2356)=1,CT2356,
IF($CR$2405&gt;SUM($CR$2285:CR2356),_xlfn.CONCAT(", ",CT2356),
IF($CR$2405=SUM($CR$2285:CR2356),_xlfn.CONCAT(" y ",CT2356)))))</f>
        <v/>
      </c>
      <c r="CT2356" s="156" t="s">
        <v>5203</v>
      </c>
      <c r="CU2356" s="402">
        <f t="shared" si="661"/>
        <v>0</v>
      </c>
      <c r="CV2356" s="370" t="str">
        <f>IF(CU2356=0,"",
IF(SUM($CU$2285:CU2356)=1,CW2356,
IF($CU$2405&gt;SUM($CU$2285:CU2356),_xlfn.CONCAT(", ",CW2356),
IF($CU$2405=SUM($CU$2285:CU2356),_xlfn.CONCAT(" y ",CW2356)))))</f>
        <v/>
      </c>
      <c r="CW2356" s="156" t="s">
        <v>5203</v>
      </c>
    </row>
    <row r="2357" spans="1:101" ht="15" customHeight="1">
      <c r="A2357" s="57"/>
      <c r="B2357" s="26"/>
      <c r="C2357" s="165" t="s">
        <v>5204</v>
      </c>
      <c r="D2357" s="884" t="str">
        <f t="shared" si="596"/>
        <v/>
      </c>
      <c r="E2357" s="884"/>
      <c r="F2357" s="884"/>
      <c r="G2357" s="884"/>
      <c r="H2357" s="884"/>
      <c r="I2357" s="884"/>
      <c r="J2357" s="884"/>
      <c r="K2357" s="884"/>
      <c r="L2357" s="884"/>
      <c r="M2357" s="617"/>
      <c r="N2357" s="617"/>
      <c r="O2357" s="617"/>
      <c r="P2357" s="617"/>
      <c r="Q2357" s="617"/>
      <c r="R2357" s="617"/>
      <c r="S2357" s="617"/>
      <c r="T2357" s="617"/>
      <c r="U2357" s="617"/>
      <c r="V2357" s="617"/>
      <c r="W2357" s="617"/>
      <c r="X2357" s="617"/>
      <c r="Y2357" s="617"/>
      <c r="Z2357" s="617"/>
      <c r="AA2357" s="617"/>
      <c r="AB2357" s="617"/>
      <c r="AC2357" s="617"/>
      <c r="AD2357" s="617"/>
      <c r="AE2357" s="164"/>
      <c r="AF2357" s="164"/>
      <c r="AG2357" s="199">
        <f t="shared" si="597"/>
        <v>0</v>
      </c>
      <c r="AH2357" s="298">
        <f t="shared" si="598"/>
        <v>0</v>
      </c>
      <c r="AI2357" s="293">
        <f t="shared" si="599"/>
        <v>0</v>
      </c>
      <c r="AJ2357" s="294">
        <f t="shared" si="600"/>
        <v>0</v>
      </c>
      <c r="AK2357" s="295">
        <f t="shared" si="601"/>
        <v>0</v>
      </c>
      <c r="AL2357" s="296">
        <f t="shared" si="602"/>
        <v>0</v>
      </c>
      <c r="AM2357" s="293">
        <f t="shared" si="603"/>
        <v>0</v>
      </c>
      <c r="AN2357" s="294">
        <f t="shared" si="604"/>
        <v>0</v>
      </c>
      <c r="AO2357" s="295">
        <f t="shared" si="605"/>
        <v>0</v>
      </c>
      <c r="AP2357" s="296">
        <f t="shared" si="606"/>
        <v>0</v>
      </c>
      <c r="AQ2357" s="293">
        <f t="shared" si="607"/>
        <v>0</v>
      </c>
      <c r="AR2357" s="294">
        <f t="shared" si="608"/>
        <v>0</v>
      </c>
      <c r="AS2357" s="295">
        <f t="shared" si="609"/>
        <v>0</v>
      </c>
      <c r="AT2357" s="296">
        <f t="shared" si="610"/>
        <v>0</v>
      </c>
      <c r="AU2357" s="293">
        <f t="shared" si="611"/>
        <v>0</v>
      </c>
      <c r="AV2357" s="294">
        <f t="shared" si="612"/>
        <v>0</v>
      </c>
      <c r="AW2357" s="295">
        <f t="shared" si="613"/>
        <v>0</v>
      </c>
      <c r="AX2357" s="296">
        <f t="shared" si="614"/>
        <v>0</v>
      </c>
      <c r="AY2357" s="293">
        <f t="shared" si="615"/>
        <v>0</v>
      </c>
      <c r="AZ2357" s="294">
        <f t="shared" si="616"/>
        <v>0</v>
      </c>
      <c r="BA2357" s="295">
        <f t="shared" si="617"/>
        <v>0</v>
      </c>
      <c r="BB2357" s="296">
        <f t="shared" si="618"/>
        <v>0</v>
      </c>
      <c r="BC2357" s="293">
        <f t="shared" si="619"/>
        <v>0</v>
      </c>
      <c r="BD2357" s="294">
        <f t="shared" si="620"/>
        <v>0</v>
      </c>
      <c r="BE2357" s="295">
        <f t="shared" si="621"/>
        <v>0</v>
      </c>
      <c r="BF2357" s="296">
        <f t="shared" si="622"/>
        <v>0</v>
      </c>
      <c r="BG2357" s="293">
        <f t="shared" si="623"/>
        <v>0</v>
      </c>
      <c r="BH2357" s="294">
        <f t="shared" si="624"/>
        <v>0</v>
      </c>
      <c r="BI2357" s="295">
        <f t="shared" si="625"/>
        <v>0</v>
      </c>
      <c r="BJ2357" s="296">
        <f t="shared" si="626"/>
        <v>0</v>
      </c>
      <c r="BK2357" s="293">
        <f t="shared" si="627"/>
        <v>0</v>
      </c>
      <c r="BL2357" s="294">
        <f t="shared" si="628"/>
        <v>0</v>
      </c>
      <c r="BM2357" s="295">
        <f t="shared" si="629"/>
        <v>0</v>
      </c>
      <c r="BN2357" s="296">
        <f t="shared" si="630"/>
        <v>0</v>
      </c>
      <c r="BO2357" s="293">
        <f t="shared" si="631"/>
        <v>0</v>
      </c>
      <c r="BP2357" s="294">
        <f t="shared" si="632"/>
        <v>0</v>
      </c>
      <c r="BQ2357" s="295">
        <f t="shared" si="633"/>
        <v>0</v>
      </c>
      <c r="BR2357" s="296">
        <f t="shared" si="634"/>
        <v>0</v>
      </c>
      <c r="BS2357" s="293">
        <f t="shared" si="635"/>
        <v>0</v>
      </c>
      <c r="BT2357" s="294">
        <f t="shared" si="636"/>
        <v>0</v>
      </c>
      <c r="BU2357" s="295">
        <f t="shared" si="637"/>
        <v>0</v>
      </c>
      <c r="BV2357" s="296">
        <f t="shared" si="638"/>
        <v>0</v>
      </c>
      <c r="BW2357" s="293">
        <f t="shared" si="639"/>
        <v>0</v>
      </c>
      <c r="BX2357" s="294">
        <f t="shared" si="640"/>
        <v>0</v>
      </c>
      <c r="BY2357" s="295">
        <f t="shared" si="641"/>
        <v>0</v>
      </c>
      <c r="BZ2357" s="296">
        <f t="shared" si="642"/>
        <v>0</v>
      </c>
      <c r="CA2357" s="293">
        <f t="shared" si="643"/>
        <v>0</v>
      </c>
      <c r="CB2357" s="294">
        <f t="shared" si="644"/>
        <v>0</v>
      </c>
      <c r="CC2357" s="295">
        <f t="shared" si="645"/>
        <v>0</v>
      </c>
      <c r="CD2357" s="296">
        <f t="shared" si="646"/>
        <v>0</v>
      </c>
      <c r="CE2357" s="362">
        <f t="shared" si="647"/>
        <v>0</v>
      </c>
      <c r="CF2357" s="366">
        <f t="shared" si="648"/>
        <v>0</v>
      </c>
      <c r="CG2357" s="364">
        <f t="shared" si="649"/>
        <v>0</v>
      </c>
      <c r="CH2357" s="365">
        <f t="shared" si="650"/>
        <v>0</v>
      </c>
      <c r="CI2357" s="362">
        <f t="shared" si="651"/>
        <v>0</v>
      </c>
      <c r="CJ2357" s="366">
        <f t="shared" si="652"/>
        <v>0</v>
      </c>
      <c r="CK2357" s="364">
        <f t="shared" si="653"/>
        <v>0</v>
      </c>
      <c r="CL2357" s="365">
        <f t="shared" si="654"/>
        <v>0</v>
      </c>
      <c r="CM2357" s="362">
        <f t="shared" si="655"/>
        <v>0</v>
      </c>
      <c r="CN2357" s="366">
        <f t="shared" si="656"/>
        <v>0</v>
      </c>
      <c r="CO2357" s="364">
        <f t="shared" si="657"/>
        <v>0</v>
      </c>
      <c r="CP2357" s="365">
        <f t="shared" si="658"/>
        <v>0</v>
      </c>
      <c r="CQ2357" s="351">
        <f t="shared" si="659"/>
        <v>0</v>
      </c>
      <c r="CR2357" s="402">
        <f t="shared" si="660"/>
        <v>0</v>
      </c>
      <c r="CS2357" s="370" t="str">
        <f>IF(CR2357=0,"",
IF(SUM($CR$2285:CR2357)=1,CT2357,
IF($CR$2405&gt;SUM($CR$2285:CR2357),_xlfn.CONCAT(", ",CT2357),
IF($CR$2405=SUM($CR$2285:CR2357),_xlfn.CONCAT(" y ",CT2357)))))</f>
        <v/>
      </c>
      <c r="CT2357" s="156" t="s">
        <v>5205</v>
      </c>
      <c r="CU2357" s="402">
        <f t="shared" si="661"/>
        <v>0</v>
      </c>
      <c r="CV2357" s="370" t="str">
        <f>IF(CU2357=0,"",
IF(SUM($CU$2285:CU2357)=1,CW2357,
IF($CU$2405&gt;SUM($CU$2285:CU2357),_xlfn.CONCAT(", ",CW2357),
IF($CU$2405=SUM($CU$2285:CU2357),_xlfn.CONCAT(" y ",CW2357)))))</f>
        <v/>
      </c>
      <c r="CW2357" s="156" t="s">
        <v>5205</v>
      </c>
    </row>
    <row r="2358" spans="1:101" ht="15" customHeight="1">
      <c r="A2358" s="57"/>
      <c r="B2358" s="26"/>
      <c r="C2358" s="165" t="s">
        <v>5206</v>
      </c>
      <c r="D2358" s="884" t="str">
        <f t="shared" si="596"/>
        <v/>
      </c>
      <c r="E2358" s="884"/>
      <c r="F2358" s="884"/>
      <c r="G2358" s="884"/>
      <c r="H2358" s="884"/>
      <c r="I2358" s="884"/>
      <c r="J2358" s="884"/>
      <c r="K2358" s="884"/>
      <c r="L2358" s="884"/>
      <c r="M2358" s="617"/>
      <c r="N2358" s="617"/>
      <c r="O2358" s="617"/>
      <c r="P2358" s="617"/>
      <c r="Q2358" s="617"/>
      <c r="R2358" s="617"/>
      <c r="S2358" s="617"/>
      <c r="T2358" s="617"/>
      <c r="U2358" s="617"/>
      <c r="V2358" s="617"/>
      <c r="W2358" s="617"/>
      <c r="X2358" s="617"/>
      <c r="Y2358" s="617"/>
      <c r="Z2358" s="617"/>
      <c r="AA2358" s="617"/>
      <c r="AB2358" s="617"/>
      <c r="AC2358" s="617"/>
      <c r="AD2358" s="617"/>
      <c r="AE2358" s="164"/>
      <c r="AF2358" s="164"/>
      <c r="AG2358" s="199">
        <f t="shared" si="597"/>
        <v>0</v>
      </c>
      <c r="AH2358" s="298">
        <f t="shared" si="598"/>
        <v>0</v>
      </c>
      <c r="AI2358" s="293">
        <f t="shared" si="599"/>
        <v>0</v>
      </c>
      <c r="AJ2358" s="294">
        <f t="shared" si="600"/>
        <v>0</v>
      </c>
      <c r="AK2358" s="295">
        <f t="shared" si="601"/>
        <v>0</v>
      </c>
      <c r="AL2358" s="296">
        <f t="shared" si="602"/>
        <v>0</v>
      </c>
      <c r="AM2358" s="293">
        <f t="shared" si="603"/>
        <v>0</v>
      </c>
      <c r="AN2358" s="294">
        <f t="shared" si="604"/>
        <v>0</v>
      </c>
      <c r="AO2358" s="295">
        <f t="shared" si="605"/>
        <v>0</v>
      </c>
      <c r="AP2358" s="296">
        <f t="shared" si="606"/>
        <v>0</v>
      </c>
      <c r="AQ2358" s="293">
        <f t="shared" si="607"/>
        <v>0</v>
      </c>
      <c r="AR2358" s="294">
        <f t="shared" si="608"/>
        <v>0</v>
      </c>
      <c r="AS2358" s="295">
        <f t="shared" si="609"/>
        <v>0</v>
      </c>
      <c r="AT2358" s="296">
        <f t="shared" si="610"/>
        <v>0</v>
      </c>
      <c r="AU2358" s="293">
        <f t="shared" si="611"/>
        <v>0</v>
      </c>
      <c r="AV2358" s="294">
        <f t="shared" si="612"/>
        <v>0</v>
      </c>
      <c r="AW2358" s="295">
        <f t="shared" si="613"/>
        <v>0</v>
      </c>
      <c r="AX2358" s="296">
        <f t="shared" si="614"/>
        <v>0</v>
      </c>
      <c r="AY2358" s="293">
        <f t="shared" si="615"/>
        <v>0</v>
      </c>
      <c r="AZ2358" s="294">
        <f t="shared" si="616"/>
        <v>0</v>
      </c>
      <c r="BA2358" s="295">
        <f t="shared" si="617"/>
        <v>0</v>
      </c>
      <c r="BB2358" s="296">
        <f t="shared" si="618"/>
        <v>0</v>
      </c>
      <c r="BC2358" s="293">
        <f t="shared" si="619"/>
        <v>0</v>
      </c>
      <c r="BD2358" s="294">
        <f t="shared" si="620"/>
        <v>0</v>
      </c>
      <c r="BE2358" s="295">
        <f t="shared" si="621"/>
        <v>0</v>
      </c>
      <c r="BF2358" s="296">
        <f t="shared" si="622"/>
        <v>0</v>
      </c>
      <c r="BG2358" s="293">
        <f t="shared" si="623"/>
        <v>0</v>
      </c>
      <c r="BH2358" s="294">
        <f t="shared" si="624"/>
        <v>0</v>
      </c>
      <c r="BI2358" s="295">
        <f t="shared" si="625"/>
        <v>0</v>
      </c>
      <c r="BJ2358" s="296">
        <f t="shared" si="626"/>
        <v>0</v>
      </c>
      <c r="BK2358" s="293">
        <f t="shared" si="627"/>
        <v>0</v>
      </c>
      <c r="BL2358" s="294">
        <f t="shared" si="628"/>
        <v>0</v>
      </c>
      <c r="BM2358" s="295">
        <f t="shared" si="629"/>
        <v>0</v>
      </c>
      <c r="BN2358" s="296">
        <f t="shared" si="630"/>
        <v>0</v>
      </c>
      <c r="BO2358" s="293">
        <f t="shared" si="631"/>
        <v>0</v>
      </c>
      <c r="BP2358" s="294">
        <f t="shared" si="632"/>
        <v>0</v>
      </c>
      <c r="BQ2358" s="295">
        <f t="shared" si="633"/>
        <v>0</v>
      </c>
      <c r="BR2358" s="296">
        <f t="shared" si="634"/>
        <v>0</v>
      </c>
      <c r="BS2358" s="293">
        <f t="shared" si="635"/>
        <v>0</v>
      </c>
      <c r="BT2358" s="294">
        <f t="shared" si="636"/>
        <v>0</v>
      </c>
      <c r="BU2358" s="295">
        <f t="shared" si="637"/>
        <v>0</v>
      </c>
      <c r="BV2358" s="296">
        <f t="shared" si="638"/>
        <v>0</v>
      </c>
      <c r="BW2358" s="293">
        <f t="shared" si="639"/>
        <v>0</v>
      </c>
      <c r="BX2358" s="294">
        <f t="shared" si="640"/>
        <v>0</v>
      </c>
      <c r="BY2358" s="295">
        <f t="shared" si="641"/>
        <v>0</v>
      </c>
      <c r="BZ2358" s="296">
        <f t="shared" si="642"/>
        <v>0</v>
      </c>
      <c r="CA2358" s="293">
        <f t="shared" si="643"/>
        <v>0</v>
      </c>
      <c r="CB2358" s="294">
        <f t="shared" si="644"/>
        <v>0</v>
      </c>
      <c r="CC2358" s="295">
        <f t="shared" si="645"/>
        <v>0</v>
      </c>
      <c r="CD2358" s="296">
        <f t="shared" si="646"/>
        <v>0</v>
      </c>
      <c r="CE2358" s="362">
        <f t="shared" si="647"/>
        <v>0</v>
      </c>
      <c r="CF2358" s="366">
        <f t="shared" si="648"/>
        <v>0</v>
      </c>
      <c r="CG2358" s="364">
        <f t="shared" si="649"/>
        <v>0</v>
      </c>
      <c r="CH2358" s="365">
        <f t="shared" si="650"/>
        <v>0</v>
      </c>
      <c r="CI2358" s="362">
        <f t="shared" si="651"/>
        <v>0</v>
      </c>
      <c r="CJ2358" s="366">
        <f t="shared" si="652"/>
        <v>0</v>
      </c>
      <c r="CK2358" s="364">
        <f t="shared" si="653"/>
        <v>0</v>
      </c>
      <c r="CL2358" s="365">
        <f t="shared" si="654"/>
        <v>0</v>
      </c>
      <c r="CM2358" s="362">
        <f t="shared" si="655"/>
        <v>0</v>
      </c>
      <c r="CN2358" s="366">
        <f t="shared" si="656"/>
        <v>0</v>
      </c>
      <c r="CO2358" s="364">
        <f t="shared" si="657"/>
        <v>0</v>
      </c>
      <c r="CP2358" s="365">
        <f t="shared" si="658"/>
        <v>0</v>
      </c>
      <c r="CQ2358" s="351">
        <f t="shared" si="659"/>
        <v>0</v>
      </c>
      <c r="CR2358" s="402">
        <f t="shared" si="660"/>
        <v>0</v>
      </c>
      <c r="CS2358" s="370" t="str">
        <f>IF(CR2358=0,"",
IF(SUM($CR$2285:CR2358)=1,CT2358,
IF($CR$2405&gt;SUM($CR$2285:CR2358),_xlfn.CONCAT(", ",CT2358),
IF($CR$2405=SUM($CR$2285:CR2358),_xlfn.CONCAT(" y ",CT2358)))))</f>
        <v/>
      </c>
      <c r="CT2358" s="156" t="s">
        <v>5207</v>
      </c>
      <c r="CU2358" s="402">
        <f t="shared" si="661"/>
        <v>0</v>
      </c>
      <c r="CV2358" s="370" t="str">
        <f>IF(CU2358=0,"",
IF(SUM($CU$2285:CU2358)=1,CW2358,
IF($CU$2405&gt;SUM($CU$2285:CU2358),_xlfn.CONCAT(", ",CW2358),
IF($CU$2405=SUM($CU$2285:CU2358),_xlfn.CONCAT(" y ",CW2358)))))</f>
        <v/>
      </c>
      <c r="CW2358" s="156" t="s">
        <v>5207</v>
      </c>
    </row>
    <row r="2359" spans="1:101" ht="15" customHeight="1">
      <c r="A2359" s="57"/>
      <c r="B2359" s="26"/>
      <c r="C2359" s="165" t="s">
        <v>5208</v>
      </c>
      <c r="D2359" s="884" t="str">
        <f t="shared" si="596"/>
        <v/>
      </c>
      <c r="E2359" s="884"/>
      <c r="F2359" s="884"/>
      <c r="G2359" s="884"/>
      <c r="H2359" s="884"/>
      <c r="I2359" s="884"/>
      <c r="J2359" s="884"/>
      <c r="K2359" s="884"/>
      <c r="L2359" s="884"/>
      <c r="M2359" s="617"/>
      <c r="N2359" s="617"/>
      <c r="O2359" s="617"/>
      <c r="P2359" s="617"/>
      <c r="Q2359" s="617"/>
      <c r="R2359" s="617"/>
      <c r="S2359" s="617"/>
      <c r="T2359" s="617"/>
      <c r="U2359" s="617"/>
      <c r="V2359" s="617"/>
      <c r="W2359" s="617"/>
      <c r="X2359" s="617"/>
      <c r="Y2359" s="617"/>
      <c r="Z2359" s="617"/>
      <c r="AA2359" s="617"/>
      <c r="AB2359" s="617"/>
      <c r="AC2359" s="617"/>
      <c r="AD2359" s="617"/>
      <c r="AE2359" s="164"/>
      <c r="AF2359" s="164"/>
      <c r="AG2359" s="199">
        <f t="shared" si="597"/>
        <v>0</v>
      </c>
      <c r="AH2359" s="298">
        <f t="shared" si="598"/>
        <v>0</v>
      </c>
      <c r="AI2359" s="293">
        <f t="shared" si="599"/>
        <v>0</v>
      </c>
      <c r="AJ2359" s="294">
        <f t="shared" si="600"/>
        <v>0</v>
      </c>
      <c r="AK2359" s="295">
        <f t="shared" si="601"/>
        <v>0</v>
      </c>
      <c r="AL2359" s="296">
        <f t="shared" si="602"/>
        <v>0</v>
      </c>
      <c r="AM2359" s="293">
        <f t="shared" si="603"/>
        <v>0</v>
      </c>
      <c r="AN2359" s="294">
        <f t="shared" si="604"/>
        <v>0</v>
      </c>
      <c r="AO2359" s="295">
        <f t="shared" si="605"/>
        <v>0</v>
      </c>
      <c r="AP2359" s="296">
        <f t="shared" si="606"/>
        <v>0</v>
      </c>
      <c r="AQ2359" s="293">
        <f t="shared" si="607"/>
        <v>0</v>
      </c>
      <c r="AR2359" s="294">
        <f t="shared" si="608"/>
        <v>0</v>
      </c>
      <c r="AS2359" s="295">
        <f t="shared" si="609"/>
        <v>0</v>
      </c>
      <c r="AT2359" s="296">
        <f t="shared" si="610"/>
        <v>0</v>
      </c>
      <c r="AU2359" s="293">
        <f t="shared" si="611"/>
        <v>0</v>
      </c>
      <c r="AV2359" s="294">
        <f t="shared" si="612"/>
        <v>0</v>
      </c>
      <c r="AW2359" s="295">
        <f t="shared" si="613"/>
        <v>0</v>
      </c>
      <c r="AX2359" s="296">
        <f t="shared" si="614"/>
        <v>0</v>
      </c>
      <c r="AY2359" s="293">
        <f t="shared" si="615"/>
        <v>0</v>
      </c>
      <c r="AZ2359" s="294">
        <f t="shared" si="616"/>
        <v>0</v>
      </c>
      <c r="BA2359" s="295">
        <f t="shared" si="617"/>
        <v>0</v>
      </c>
      <c r="BB2359" s="296">
        <f t="shared" si="618"/>
        <v>0</v>
      </c>
      <c r="BC2359" s="293">
        <f t="shared" si="619"/>
        <v>0</v>
      </c>
      <c r="BD2359" s="294">
        <f t="shared" si="620"/>
        <v>0</v>
      </c>
      <c r="BE2359" s="295">
        <f t="shared" si="621"/>
        <v>0</v>
      </c>
      <c r="BF2359" s="296">
        <f t="shared" si="622"/>
        <v>0</v>
      </c>
      <c r="BG2359" s="293">
        <f t="shared" si="623"/>
        <v>0</v>
      </c>
      <c r="BH2359" s="294">
        <f t="shared" si="624"/>
        <v>0</v>
      </c>
      <c r="BI2359" s="295">
        <f t="shared" si="625"/>
        <v>0</v>
      </c>
      <c r="BJ2359" s="296">
        <f t="shared" si="626"/>
        <v>0</v>
      </c>
      <c r="BK2359" s="293">
        <f t="shared" si="627"/>
        <v>0</v>
      </c>
      <c r="BL2359" s="294">
        <f t="shared" si="628"/>
        <v>0</v>
      </c>
      <c r="BM2359" s="295">
        <f t="shared" si="629"/>
        <v>0</v>
      </c>
      <c r="BN2359" s="296">
        <f t="shared" si="630"/>
        <v>0</v>
      </c>
      <c r="BO2359" s="293">
        <f t="shared" si="631"/>
        <v>0</v>
      </c>
      <c r="BP2359" s="294">
        <f t="shared" si="632"/>
        <v>0</v>
      </c>
      <c r="BQ2359" s="295">
        <f t="shared" si="633"/>
        <v>0</v>
      </c>
      <c r="BR2359" s="296">
        <f t="shared" si="634"/>
        <v>0</v>
      </c>
      <c r="BS2359" s="293">
        <f t="shared" si="635"/>
        <v>0</v>
      </c>
      <c r="BT2359" s="294">
        <f t="shared" si="636"/>
        <v>0</v>
      </c>
      <c r="BU2359" s="295">
        <f t="shared" si="637"/>
        <v>0</v>
      </c>
      <c r="BV2359" s="296">
        <f t="shared" si="638"/>
        <v>0</v>
      </c>
      <c r="BW2359" s="293">
        <f t="shared" si="639"/>
        <v>0</v>
      </c>
      <c r="BX2359" s="294">
        <f t="shared" si="640"/>
        <v>0</v>
      </c>
      <c r="BY2359" s="295">
        <f t="shared" si="641"/>
        <v>0</v>
      </c>
      <c r="BZ2359" s="296">
        <f t="shared" si="642"/>
        <v>0</v>
      </c>
      <c r="CA2359" s="293">
        <f t="shared" si="643"/>
        <v>0</v>
      </c>
      <c r="CB2359" s="294">
        <f t="shared" si="644"/>
        <v>0</v>
      </c>
      <c r="CC2359" s="295">
        <f t="shared" si="645"/>
        <v>0</v>
      </c>
      <c r="CD2359" s="296">
        <f t="shared" si="646"/>
        <v>0</v>
      </c>
      <c r="CE2359" s="362">
        <f t="shared" si="647"/>
        <v>0</v>
      </c>
      <c r="CF2359" s="366">
        <f t="shared" si="648"/>
        <v>0</v>
      </c>
      <c r="CG2359" s="364">
        <f t="shared" si="649"/>
        <v>0</v>
      </c>
      <c r="CH2359" s="365">
        <f t="shared" si="650"/>
        <v>0</v>
      </c>
      <c r="CI2359" s="362">
        <f t="shared" si="651"/>
        <v>0</v>
      </c>
      <c r="CJ2359" s="366">
        <f t="shared" si="652"/>
        <v>0</v>
      </c>
      <c r="CK2359" s="364">
        <f t="shared" si="653"/>
        <v>0</v>
      </c>
      <c r="CL2359" s="365">
        <f t="shared" si="654"/>
        <v>0</v>
      </c>
      <c r="CM2359" s="362">
        <f t="shared" si="655"/>
        <v>0</v>
      </c>
      <c r="CN2359" s="366">
        <f t="shared" si="656"/>
        <v>0</v>
      </c>
      <c r="CO2359" s="364">
        <f t="shared" si="657"/>
        <v>0</v>
      </c>
      <c r="CP2359" s="365">
        <f t="shared" si="658"/>
        <v>0</v>
      </c>
      <c r="CQ2359" s="351">
        <f t="shared" si="659"/>
        <v>0</v>
      </c>
      <c r="CR2359" s="402">
        <f t="shared" si="660"/>
        <v>0</v>
      </c>
      <c r="CS2359" s="370" t="str">
        <f>IF(CR2359=0,"",
IF(SUM($CR$2285:CR2359)=1,CT2359,
IF($CR$2405&gt;SUM($CR$2285:CR2359),_xlfn.CONCAT(", ",CT2359),
IF($CR$2405=SUM($CR$2285:CR2359),_xlfn.CONCAT(" y ",CT2359)))))</f>
        <v/>
      </c>
      <c r="CT2359" s="156" t="s">
        <v>5209</v>
      </c>
      <c r="CU2359" s="402">
        <f t="shared" si="661"/>
        <v>0</v>
      </c>
      <c r="CV2359" s="370" t="str">
        <f>IF(CU2359=0,"",
IF(SUM($CU$2285:CU2359)=1,CW2359,
IF($CU$2405&gt;SUM($CU$2285:CU2359),_xlfn.CONCAT(", ",CW2359),
IF($CU$2405=SUM($CU$2285:CU2359),_xlfn.CONCAT(" y ",CW2359)))))</f>
        <v/>
      </c>
      <c r="CW2359" s="156" t="s">
        <v>5209</v>
      </c>
    </row>
    <row r="2360" spans="1:101" ht="15" customHeight="1">
      <c r="A2360" s="57"/>
      <c r="B2360" s="26"/>
      <c r="C2360" s="165" t="s">
        <v>5210</v>
      </c>
      <c r="D2360" s="884" t="str">
        <f t="shared" si="596"/>
        <v/>
      </c>
      <c r="E2360" s="884"/>
      <c r="F2360" s="884"/>
      <c r="G2360" s="884"/>
      <c r="H2360" s="884"/>
      <c r="I2360" s="884"/>
      <c r="J2360" s="884"/>
      <c r="K2360" s="884"/>
      <c r="L2360" s="884"/>
      <c r="M2360" s="617"/>
      <c r="N2360" s="617"/>
      <c r="O2360" s="617"/>
      <c r="P2360" s="617"/>
      <c r="Q2360" s="617"/>
      <c r="R2360" s="617"/>
      <c r="S2360" s="617"/>
      <c r="T2360" s="617"/>
      <c r="U2360" s="617"/>
      <c r="V2360" s="617"/>
      <c r="W2360" s="617"/>
      <c r="X2360" s="617"/>
      <c r="Y2360" s="617"/>
      <c r="Z2360" s="617"/>
      <c r="AA2360" s="617"/>
      <c r="AB2360" s="617"/>
      <c r="AC2360" s="617"/>
      <c r="AD2360" s="617"/>
      <c r="AE2360" s="164"/>
      <c r="AF2360" s="164"/>
      <c r="AG2360" s="199">
        <f t="shared" si="597"/>
        <v>0</v>
      </c>
      <c r="AH2360" s="298">
        <f t="shared" si="598"/>
        <v>0</v>
      </c>
      <c r="AI2360" s="293">
        <f t="shared" si="599"/>
        <v>0</v>
      </c>
      <c r="AJ2360" s="294">
        <f t="shared" si="600"/>
        <v>0</v>
      </c>
      <c r="AK2360" s="295">
        <f t="shared" si="601"/>
        <v>0</v>
      </c>
      <c r="AL2360" s="296">
        <f t="shared" si="602"/>
        <v>0</v>
      </c>
      <c r="AM2360" s="293">
        <f t="shared" si="603"/>
        <v>0</v>
      </c>
      <c r="AN2360" s="294">
        <f t="shared" si="604"/>
        <v>0</v>
      </c>
      <c r="AO2360" s="295">
        <f t="shared" si="605"/>
        <v>0</v>
      </c>
      <c r="AP2360" s="296">
        <f t="shared" si="606"/>
        <v>0</v>
      </c>
      <c r="AQ2360" s="293">
        <f t="shared" si="607"/>
        <v>0</v>
      </c>
      <c r="AR2360" s="294">
        <f t="shared" si="608"/>
        <v>0</v>
      </c>
      <c r="AS2360" s="295">
        <f t="shared" si="609"/>
        <v>0</v>
      </c>
      <c r="AT2360" s="296">
        <f t="shared" si="610"/>
        <v>0</v>
      </c>
      <c r="AU2360" s="293">
        <f t="shared" si="611"/>
        <v>0</v>
      </c>
      <c r="AV2360" s="294">
        <f t="shared" si="612"/>
        <v>0</v>
      </c>
      <c r="AW2360" s="295">
        <f t="shared" si="613"/>
        <v>0</v>
      </c>
      <c r="AX2360" s="296">
        <f t="shared" si="614"/>
        <v>0</v>
      </c>
      <c r="AY2360" s="293">
        <f t="shared" si="615"/>
        <v>0</v>
      </c>
      <c r="AZ2360" s="294">
        <f t="shared" si="616"/>
        <v>0</v>
      </c>
      <c r="BA2360" s="295">
        <f t="shared" si="617"/>
        <v>0</v>
      </c>
      <c r="BB2360" s="296">
        <f t="shared" si="618"/>
        <v>0</v>
      </c>
      <c r="BC2360" s="293">
        <f t="shared" si="619"/>
        <v>0</v>
      </c>
      <c r="BD2360" s="294">
        <f t="shared" si="620"/>
        <v>0</v>
      </c>
      <c r="BE2360" s="295">
        <f t="shared" si="621"/>
        <v>0</v>
      </c>
      <c r="BF2360" s="296">
        <f t="shared" si="622"/>
        <v>0</v>
      </c>
      <c r="BG2360" s="293">
        <f t="shared" si="623"/>
        <v>0</v>
      </c>
      <c r="BH2360" s="294">
        <f t="shared" si="624"/>
        <v>0</v>
      </c>
      <c r="BI2360" s="295">
        <f t="shared" si="625"/>
        <v>0</v>
      </c>
      <c r="BJ2360" s="296">
        <f t="shared" si="626"/>
        <v>0</v>
      </c>
      <c r="BK2360" s="293">
        <f t="shared" si="627"/>
        <v>0</v>
      </c>
      <c r="BL2360" s="294">
        <f t="shared" si="628"/>
        <v>0</v>
      </c>
      <c r="BM2360" s="295">
        <f t="shared" si="629"/>
        <v>0</v>
      </c>
      <c r="BN2360" s="296">
        <f t="shared" si="630"/>
        <v>0</v>
      </c>
      <c r="BO2360" s="293">
        <f t="shared" si="631"/>
        <v>0</v>
      </c>
      <c r="BP2360" s="294">
        <f t="shared" si="632"/>
        <v>0</v>
      </c>
      <c r="BQ2360" s="295">
        <f t="shared" si="633"/>
        <v>0</v>
      </c>
      <c r="BR2360" s="296">
        <f t="shared" si="634"/>
        <v>0</v>
      </c>
      <c r="BS2360" s="293">
        <f t="shared" si="635"/>
        <v>0</v>
      </c>
      <c r="BT2360" s="294">
        <f t="shared" si="636"/>
        <v>0</v>
      </c>
      <c r="BU2360" s="295">
        <f t="shared" si="637"/>
        <v>0</v>
      </c>
      <c r="BV2360" s="296">
        <f t="shared" si="638"/>
        <v>0</v>
      </c>
      <c r="BW2360" s="293">
        <f t="shared" si="639"/>
        <v>0</v>
      </c>
      <c r="BX2360" s="294">
        <f t="shared" si="640"/>
        <v>0</v>
      </c>
      <c r="BY2360" s="295">
        <f t="shared" si="641"/>
        <v>0</v>
      </c>
      <c r="BZ2360" s="296">
        <f t="shared" si="642"/>
        <v>0</v>
      </c>
      <c r="CA2360" s="293">
        <f t="shared" si="643"/>
        <v>0</v>
      </c>
      <c r="CB2360" s="294">
        <f t="shared" si="644"/>
        <v>0</v>
      </c>
      <c r="CC2360" s="295">
        <f t="shared" si="645"/>
        <v>0</v>
      </c>
      <c r="CD2360" s="296">
        <f t="shared" si="646"/>
        <v>0</v>
      </c>
      <c r="CE2360" s="362">
        <f t="shared" si="647"/>
        <v>0</v>
      </c>
      <c r="CF2360" s="366">
        <f t="shared" si="648"/>
        <v>0</v>
      </c>
      <c r="CG2360" s="364">
        <f t="shared" si="649"/>
        <v>0</v>
      </c>
      <c r="CH2360" s="365">
        <f t="shared" si="650"/>
        <v>0</v>
      </c>
      <c r="CI2360" s="362">
        <f t="shared" si="651"/>
        <v>0</v>
      </c>
      <c r="CJ2360" s="366">
        <f t="shared" si="652"/>
        <v>0</v>
      </c>
      <c r="CK2360" s="364">
        <f t="shared" si="653"/>
        <v>0</v>
      </c>
      <c r="CL2360" s="365">
        <f t="shared" si="654"/>
        <v>0</v>
      </c>
      <c r="CM2360" s="362">
        <f t="shared" si="655"/>
        <v>0</v>
      </c>
      <c r="CN2360" s="366">
        <f t="shared" si="656"/>
        <v>0</v>
      </c>
      <c r="CO2360" s="364">
        <f t="shared" si="657"/>
        <v>0</v>
      </c>
      <c r="CP2360" s="365">
        <f t="shared" si="658"/>
        <v>0</v>
      </c>
      <c r="CQ2360" s="351">
        <f t="shared" si="659"/>
        <v>0</v>
      </c>
      <c r="CR2360" s="402">
        <f t="shared" si="660"/>
        <v>0</v>
      </c>
      <c r="CS2360" s="370" t="str">
        <f>IF(CR2360=0,"",
IF(SUM($CR$2285:CR2360)=1,CT2360,
IF($CR$2405&gt;SUM($CR$2285:CR2360),_xlfn.CONCAT(", ",CT2360),
IF($CR$2405=SUM($CR$2285:CR2360),_xlfn.CONCAT(" y ",CT2360)))))</f>
        <v/>
      </c>
      <c r="CT2360" s="156" t="s">
        <v>5211</v>
      </c>
      <c r="CU2360" s="402">
        <f t="shared" si="661"/>
        <v>0</v>
      </c>
      <c r="CV2360" s="370" t="str">
        <f>IF(CU2360=0,"",
IF(SUM($CU$2285:CU2360)=1,CW2360,
IF($CU$2405&gt;SUM($CU$2285:CU2360),_xlfn.CONCAT(", ",CW2360),
IF($CU$2405=SUM($CU$2285:CU2360),_xlfn.CONCAT(" y ",CW2360)))))</f>
        <v/>
      </c>
      <c r="CW2360" s="156" t="s">
        <v>5211</v>
      </c>
    </row>
    <row r="2361" spans="1:101" ht="15" customHeight="1">
      <c r="A2361" s="57"/>
      <c r="B2361" s="26"/>
      <c r="C2361" s="165" t="s">
        <v>5212</v>
      </c>
      <c r="D2361" s="884" t="str">
        <f t="shared" si="596"/>
        <v/>
      </c>
      <c r="E2361" s="884"/>
      <c r="F2361" s="884"/>
      <c r="G2361" s="884"/>
      <c r="H2361" s="884"/>
      <c r="I2361" s="884"/>
      <c r="J2361" s="884"/>
      <c r="K2361" s="884"/>
      <c r="L2361" s="884"/>
      <c r="M2361" s="617"/>
      <c r="N2361" s="617"/>
      <c r="O2361" s="617"/>
      <c r="P2361" s="617"/>
      <c r="Q2361" s="617"/>
      <c r="R2361" s="617"/>
      <c r="S2361" s="617"/>
      <c r="T2361" s="617"/>
      <c r="U2361" s="617"/>
      <c r="V2361" s="617"/>
      <c r="W2361" s="617"/>
      <c r="X2361" s="617"/>
      <c r="Y2361" s="617"/>
      <c r="Z2361" s="617"/>
      <c r="AA2361" s="617"/>
      <c r="AB2361" s="617"/>
      <c r="AC2361" s="617"/>
      <c r="AD2361" s="617"/>
      <c r="AE2361" s="164"/>
      <c r="AF2361" s="164"/>
      <c r="AG2361" s="199">
        <f t="shared" si="597"/>
        <v>0</v>
      </c>
      <c r="AH2361" s="298">
        <f t="shared" si="598"/>
        <v>0</v>
      </c>
      <c r="AI2361" s="293">
        <f t="shared" si="599"/>
        <v>0</v>
      </c>
      <c r="AJ2361" s="294">
        <f t="shared" si="600"/>
        <v>0</v>
      </c>
      <c r="AK2361" s="295">
        <f t="shared" si="601"/>
        <v>0</v>
      </c>
      <c r="AL2361" s="296">
        <f t="shared" si="602"/>
        <v>0</v>
      </c>
      <c r="AM2361" s="293">
        <f t="shared" si="603"/>
        <v>0</v>
      </c>
      <c r="AN2361" s="294">
        <f t="shared" si="604"/>
        <v>0</v>
      </c>
      <c r="AO2361" s="295">
        <f t="shared" si="605"/>
        <v>0</v>
      </c>
      <c r="AP2361" s="296">
        <f t="shared" si="606"/>
        <v>0</v>
      </c>
      <c r="AQ2361" s="293">
        <f t="shared" si="607"/>
        <v>0</v>
      </c>
      <c r="AR2361" s="294">
        <f t="shared" si="608"/>
        <v>0</v>
      </c>
      <c r="AS2361" s="295">
        <f t="shared" si="609"/>
        <v>0</v>
      </c>
      <c r="AT2361" s="296">
        <f t="shared" si="610"/>
        <v>0</v>
      </c>
      <c r="AU2361" s="293">
        <f t="shared" si="611"/>
        <v>0</v>
      </c>
      <c r="AV2361" s="294">
        <f t="shared" si="612"/>
        <v>0</v>
      </c>
      <c r="AW2361" s="295">
        <f t="shared" si="613"/>
        <v>0</v>
      </c>
      <c r="AX2361" s="296">
        <f t="shared" si="614"/>
        <v>0</v>
      </c>
      <c r="AY2361" s="293">
        <f t="shared" si="615"/>
        <v>0</v>
      </c>
      <c r="AZ2361" s="294">
        <f t="shared" si="616"/>
        <v>0</v>
      </c>
      <c r="BA2361" s="295">
        <f t="shared" si="617"/>
        <v>0</v>
      </c>
      <c r="BB2361" s="296">
        <f t="shared" si="618"/>
        <v>0</v>
      </c>
      <c r="BC2361" s="293">
        <f t="shared" si="619"/>
        <v>0</v>
      </c>
      <c r="BD2361" s="294">
        <f t="shared" si="620"/>
        <v>0</v>
      </c>
      <c r="BE2361" s="295">
        <f t="shared" si="621"/>
        <v>0</v>
      </c>
      <c r="BF2361" s="296">
        <f t="shared" si="622"/>
        <v>0</v>
      </c>
      <c r="BG2361" s="293">
        <f t="shared" si="623"/>
        <v>0</v>
      </c>
      <c r="BH2361" s="294">
        <f t="shared" si="624"/>
        <v>0</v>
      </c>
      <c r="BI2361" s="295">
        <f t="shared" si="625"/>
        <v>0</v>
      </c>
      <c r="BJ2361" s="296">
        <f t="shared" si="626"/>
        <v>0</v>
      </c>
      <c r="BK2361" s="293">
        <f t="shared" si="627"/>
        <v>0</v>
      </c>
      <c r="BL2361" s="294">
        <f t="shared" si="628"/>
        <v>0</v>
      </c>
      <c r="BM2361" s="295">
        <f t="shared" si="629"/>
        <v>0</v>
      </c>
      <c r="BN2361" s="296">
        <f t="shared" si="630"/>
        <v>0</v>
      </c>
      <c r="BO2361" s="293">
        <f t="shared" si="631"/>
        <v>0</v>
      </c>
      <c r="BP2361" s="294">
        <f t="shared" si="632"/>
        <v>0</v>
      </c>
      <c r="BQ2361" s="295">
        <f t="shared" si="633"/>
        <v>0</v>
      </c>
      <c r="BR2361" s="296">
        <f t="shared" si="634"/>
        <v>0</v>
      </c>
      <c r="BS2361" s="293">
        <f t="shared" si="635"/>
        <v>0</v>
      </c>
      <c r="BT2361" s="294">
        <f t="shared" si="636"/>
        <v>0</v>
      </c>
      <c r="BU2361" s="295">
        <f t="shared" si="637"/>
        <v>0</v>
      </c>
      <c r="BV2361" s="296">
        <f t="shared" si="638"/>
        <v>0</v>
      </c>
      <c r="BW2361" s="293">
        <f t="shared" si="639"/>
        <v>0</v>
      </c>
      <c r="BX2361" s="294">
        <f t="shared" si="640"/>
        <v>0</v>
      </c>
      <c r="BY2361" s="295">
        <f t="shared" si="641"/>
        <v>0</v>
      </c>
      <c r="BZ2361" s="296">
        <f t="shared" si="642"/>
        <v>0</v>
      </c>
      <c r="CA2361" s="293">
        <f t="shared" si="643"/>
        <v>0</v>
      </c>
      <c r="CB2361" s="294">
        <f t="shared" si="644"/>
        <v>0</v>
      </c>
      <c r="CC2361" s="295">
        <f t="shared" si="645"/>
        <v>0</v>
      </c>
      <c r="CD2361" s="296">
        <f t="shared" si="646"/>
        <v>0</v>
      </c>
      <c r="CE2361" s="362">
        <f t="shared" si="647"/>
        <v>0</v>
      </c>
      <c r="CF2361" s="366">
        <f t="shared" si="648"/>
        <v>0</v>
      </c>
      <c r="CG2361" s="364">
        <f t="shared" si="649"/>
        <v>0</v>
      </c>
      <c r="CH2361" s="365">
        <f t="shared" si="650"/>
        <v>0</v>
      </c>
      <c r="CI2361" s="362">
        <f t="shared" si="651"/>
        <v>0</v>
      </c>
      <c r="CJ2361" s="366">
        <f t="shared" si="652"/>
        <v>0</v>
      </c>
      <c r="CK2361" s="364">
        <f t="shared" si="653"/>
        <v>0</v>
      </c>
      <c r="CL2361" s="365">
        <f t="shared" si="654"/>
        <v>0</v>
      </c>
      <c r="CM2361" s="362">
        <f t="shared" si="655"/>
        <v>0</v>
      </c>
      <c r="CN2361" s="366">
        <f t="shared" si="656"/>
        <v>0</v>
      </c>
      <c r="CO2361" s="364">
        <f t="shared" si="657"/>
        <v>0</v>
      </c>
      <c r="CP2361" s="365">
        <f t="shared" si="658"/>
        <v>0</v>
      </c>
      <c r="CQ2361" s="351">
        <f t="shared" si="659"/>
        <v>0</v>
      </c>
      <c r="CR2361" s="402">
        <f t="shared" si="660"/>
        <v>0</v>
      </c>
      <c r="CS2361" s="370" t="str">
        <f>IF(CR2361=0,"",
IF(SUM($CR$2285:CR2361)=1,CT2361,
IF($CR$2405&gt;SUM($CR$2285:CR2361),_xlfn.CONCAT(", ",CT2361),
IF($CR$2405=SUM($CR$2285:CR2361),_xlfn.CONCAT(" y ",CT2361)))))</f>
        <v/>
      </c>
      <c r="CT2361" s="156" t="s">
        <v>5213</v>
      </c>
      <c r="CU2361" s="402">
        <f t="shared" si="661"/>
        <v>0</v>
      </c>
      <c r="CV2361" s="370" t="str">
        <f>IF(CU2361=0,"",
IF(SUM($CU$2285:CU2361)=1,CW2361,
IF($CU$2405&gt;SUM($CU$2285:CU2361),_xlfn.CONCAT(", ",CW2361),
IF($CU$2405=SUM($CU$2285:CU2361),_xlfn.CONCAT(" y ",CW2361)))))</f>
        <v/>
      </c>
      <c r="CW2361" s="156" t="s">
        <v>5213</v>
      </c>
    </row>
    <row r="2362" spans="1:101" ht="15" customHeight="1">
      <c r="A2362" s="57"/>
      <c r="B2362" s="26"/>
      <c r="C2362" s="165" t="s">
        <v>5214</v>
      </c>
      <c r="D2362" s="884" t="str">
        <f t="shared" si="596"/>
        <v/>
      </c>
      <c r="E2362" s="884"/>
      <c r="F2362" s="884"/>
      <c r="G2362" s="884"/>
      <c r="H2362" s="884"/>
      <c r="I2362" s="884"/>
      <c r="J2362" s="884"/>
      <c r="K2362" s="884"/>
      <c r="L2362" s="884"/>
      <c r="M2362" s="617"/>
      <c r="N2362" s="617"/>
      <c r="O2362" s="617"/>
      <c r="P2362" s="617"/>
      <c r="Q2362" s="617"/>
      <c r="R2362" s="617"/>
      <c r="S2362" s="617"/>
      <c r="T2362" s="617"/>
      <c r="U2362" s="617"/>
      <c r="V2362" s="617"/>
      <c r="W2362" s="617"/>
      <c r="X2362" s="617"/>
      <c r="Y2362" s="617"/>
      <c r="Z2362" s="617"/>
      <c r="AA2362" s="617"/>
      <c r="AB2362" s="617"/>
      <c r="AC2362" s="617"/>
      <c r="AD2362" s="617"/>
      <c r="AE2362" s="164"/>
      <c r="AF2362" s="164"/>
      <c r="AG2362" s="199">
        <f t="shared" si="597"/>
        <v>0</v>
      </c>
      <c r="AH2362" s="298">
        <f t="shared" si="598"/>
        <v>0</v>
      </c>
      <c r="AI2362" s="293">
        <f t="shared" si="599"/>
        <v>0</v>
      </c>
      <c r="AJ2362" s="294">
        <f t="shared" si="600"/>
        <v>0</v>
      </c>
      <c r="AK2362" s="295">
        <f t="shared" si="601"/>
        <v>0</v>
      </c>
      <c r="AL2362" s="296">
        <f t="shared" si="602"/>
        <v>0</v>
      </c>
      <c r="AM2362" s="293">
        <f t="shared" si="603"/>
        <v>0</v>
      </c>
      <c r="AN2362" s="294">
        <f t="shared" si="604"/>
        <v>0</v>
      </c>
      <c r="AO2362" s="295">
        <f t="shared" si="605"/>
        <v>0</v>
      </c>
      <c r="AP2362" s="296">
        <f t="shared" si="606"/>
        <v>0</v>
      </c>
      <c r="AQ2362" s="293">
        <f t="shared" si="607"/>
        <v>0</v>
      </c>
      <c r="AR2362" s="294">
        <f t="shared" si="608"/>
        <v>0</v>
      </c>
      <c r="AS2362" s="295">
        <f t="shared" si="609"/>
        <v>0</v>
      </c>
      <c r="AT2362" s="296">
        <f t="shared" si="610"/>
        <v>0</v>
      </c>
      <c r="AU2362" s="293">
        <f t="shared" si="611"/>
        <v>0</v>
      </c>
      <c r="AV2362" s="294">
        <f t="shared" si="612"/>
        <v>0</v>
      </c>
      <c r="AW2362" s="295">
        <f t="shared" si="613"/>
        <v>0</v>
      </c>
      <c r="AX2362" s="296">
        <f t="shared" si="614"/>
        <v>0</v>
      </c>
      <c r="AY2362" s="293">
        <f t="shared" si="615"/>
        <v>0</v>
      </c>
      <c r="AZ2362" s="294">
        <f t="shared" si="616"/>
        <v>0</v>
      </c>
      <c r="BA2362" s="295">
        <f t="shared" si="617"/>
        <v>0</v>
      </c>
      <c r="BB2362" s="296">
        <f t="shared" si="618"/>
        <v>0</v>
      </c>
      <c r="BC2362" s="293">
        <f t="shared" si="619"/>
        <v>0</v>
      </c>
      <c r="BD2362" s="294">
        <f t="shared" si="620"/>
        <v>0</v>
      </c>
      <c r="BE2362" s="295">
        <f t="shared" si="621"/>
        <v>0</v>
      </c>
      <c r="BF2362" s="296">
        <f t="shared" si="622"/>
        <v>0</v>
      </c>
      <c r="BG2362" s="293">
        <f t="shared" si="623"/>
        <v>0</v>
      </c>
      <c r="BH2362" s="294">
        <f t="shared" si="624"/>
        <v>0</v>
      </c>
      <c r="BI2362" s="295">
        <f t="shared" si="625"/>
        <v>0</v>
      </c>
      <c r="BJ2362" s="296">
        <f t="shared" si="626"/>
        <v>0</v>
      </c>
      <c r="BK2362" s="293">
        <f t="shared" si="627"/>
        <v>0</v>
      </c>
      <c r="BL2362" s="294">
        <f t="shared" si="628"/>
        <v>0</v>
      </c>
      <c r="BM2362" s="295">
        <f t="shared" si="629"/>
        <v>0</v>
      </c>
      <c r="BN2362" s="296">
        <f t="shared" si="630"/>
        <v>0</v>
      </c>
      <c r="BO2362" s="293">
        <f t="shared" si="631"/>
        <v>0</v>
      </c>
      <c r="BP2362" s="294">
        <f t="shared" si="632"/>
        <v>0</v>
      </c>
      <c r="BQ2362" s="295">
        <f t="shared" si="633"/>
        <v>0</v>
      </c>
      <c r="BR2362" s="296">
        <f t="shared" si="634"/>
        <v>0</v>
      </c>
      <c r="BS2362" s="293">
        <f t="shared" si="635"/>
        <v>0</v>
      </c>
      <c r="BT2362" s="294">
        <f t="shared" si="636"/>
        <v>0</v>
      </c>
      <c r="BU2362" s="295">
        <f t="shared" si="637"/>
        <v>0</v>
      </c>
      <c r="BV2362" s="296">
        <f t="shared" si="638"/>
        <v>0</v>
      </c>
      <c r="BW2362" s="293">
        <f t="shared" si="639"/>
        <v>0</v>
      </c>
      <c r="BX2362" s="294">
        <f t="shared" si="640"/>
        <v>0</v>
      </c>
      <c r="BY2362" s="295">
        <f t="shared" si="641"/>
        <v>0</v>
      </c>
      <c r="BZ2362" s="296">
        <f t="shared" si="642"/>
        <v>0</v>
      </c>
      <c r="CA2362" s="293">
        <f t="shared" si="643"/>
        <v>0</v>
      </c>
      <c r="CB2362" s="294">
        <f t="shared" si="644"/>
        <v>0</v>
      </c>
      <c r="CC2362" s="295">
        <f t="shared" si="645"/>
        <v>0</v>
      </c>
      <c r="CD2362" s="296">
        <f t="shared" si="646"/>
        <v>0</v>
      </c>
      <c r="CE2362" s="362">
        <f t="shared" si="647"/>
        <v>0</v>
      </c>
      <c r="CF2362" s="366">
        <f t="shared" si="648"/>
        <v>0</v>
      </c>
      <c r="CG2362" s="364">
        <f t="shared" si="649"/>
        <v>0</v>
      </c>
      <c r="CH2362" s="365">
        <f t="shared" si="650"/>
        <v>0</v>
      </c>
      <c r="CI2362" s="362">
        <f t="shared" si="651"/>
        <v>0</v>
      </c>
      <c r="CJ2362" s="366">
        <f t="shared" si="652"/>
        <v>0</v>
      </c>
      <c r="CK2362" s="364">
        <f t="shared" si="653"/>
        <v>0</v>
      </c>
      <c r="CL2362" s="365">
        <f t="shared" si="654"/>
        <v>0</v>
      </c>
      <c r="CM2362" s="362">
        <f t="shared" si="655"/>
        <v>0</v>
      </c>
      <c r="CN2362" s="366">
        <f t="shared" si="656"/>
        <v>0</v>
      </c>
      <c r="CO2362" s="364">
        <f t="shared" si="657"/>
        <v>0</v>
      </c>
      <c r="CP2362" s="365">
        <f t="shared" si="658"/>
        <v>0</v>
      </c>
      <c r="CQ2362" s="351">
        <f t="shared" si="659"/>
        <v>0</v>
      </c>
      <c r="CR2362" s="402">
        <f t="shared" si="660"/>
        <v>0</v>
      </c>
      <c r="CS2362" s="370" t="str">
        <f>IF(CR2362=0,"",
IF(SUM($CR$2285:CR2362)=1,CT2362,
IF($CR$2405&gt;SUM($CR$2285:CR2362),_xlfn.CONCAT(", ",CT2362),
IF($CR$2405=SUM($CR$2285:CR2362),_xlfn.CONCAT(" y ",CT2362)))))</f>
        <v/>
      </c>
      <c r="CT2362" s="156" t="s">
        <v>5215</v>
      </c>
      <c r="CU2362" s="402">
        <f t="shared" si="661"/>
        <v>0</v>
      </c>
      <c r="CV2362" s="370" t="str">
        <f>IF(CU2362=0,"",
IF(SUM($CU$2285:CU2362)=1,CW2362,
IF($CU$2405&gt;SUM($CU$2285:CU2362),_xlfn.CONCAT(", ",CW2362),
IF($CU$2405=SUM($CU$2285:CU2362),_xlfn.CONCAT(" y ",CW2362)))))</f>
        <v/>
      </c>
      <c r="CW2362" s="156" t="s">
        <v>5215</v>
      </c>
    </row>
    <row r="2363" spans="1:101" ht="15" customHeight="1">
      <c r="A2363" s="57"/>
      <c r="B2363" s="26"/>
      <c r="C2363" s="165" t="s">
        <v>5216</v>
      </c>
      <c r="D2363" s="884" t="str">
        <f t="shared" si="596"/>
        <v/>
      </c>
      <c r="E2363" s="884"/>
      <c r="F2363" s="884"/>
      <c r="G2363" s="884"/>
      <c r="H2363" s="884"/>
      <c r="I2363" s="884"/>
      <c r="J2363" s="884"/>
      <c r="K2363" s="884"/>
      <c r="L2363" s="884"/>
      <c r="M2363" s="617"/>
      <c r="N2363" s="617"/>
      <c r="O2363" s="617"/>
      <c r="P2363" s="617"/>
      <c r="Q2363" s="617"/>
      <c r="R2363" s="617"/>
      <c r="S2363" s="617"/>
      <c r="T2363" s="617"/>
      <c r="U2363" s="617"/>
      <c r="V2363" s="617"/>
      <c r="W2363" s="617"/>
      <c r="X2363" s="617"/>
      <c r="Y2363" s="617"/>
      <c r="Z2363" s="617"/>
      <c r="AA2363" s="617"/>
      <c r="AB2363" s="617"/>
      <c r="AC2363" s="617"/>
      <c r="AD2363" s="617"/>
      <c r="AE2363" s="164"/>
      <c r="AF2363" s="164"/>
      <c r="AG2363" s="199">
        <f t="shared" si="597"/>
        <v>0</v>
      </c>
      <c r="AH2363" s="298">
        <f t="shared" si="598"/>
        <v>0</v>
      </c>
      <c r="AI2363" s="293">
        <f t="shared" si="599"/>
        <v>0</v>
      </c>
      <c r="AJ2363" s="294">
        <f t="shared" si="600"/>
        <v>0</v>
      </c>
      <c r="AK2363" s="295">
        <f t="shared" si="601"/>
        <v>0</v>
      </c>
      <c r="AL2363" s="296">
        <f t="shared" si="602"/>
        <v>0</v>
      </c>
      <c r="AM2363" s="293">
        <f t="shared" si="603"/>
        <v>0</v>
      </c>
      <c r="AN2363" s="294">
        <f t="shared" si="604"/>
        <v>0</v>
      </c>
      <c r="AO2363" s="295">
        <f t="shared" si="605"/>
        <v>0</v>
      </c>
      <c r="AP2363" s="296">
        <f t="shared" si="606"/>
        <v>0</v>
      </c>
      <c r="AQ2363" s="293">
        <f t="shared" si="607"/>
        <v>0</v>
      </c>
      <c r="AR2363" s="294">
        <f t="shared" si="608"/>
        <v>0</v>
      </c>
      <c r="AS2363" s="295">
        <f t="shared" si="609"/>
        <v>0</v>
      </c>
      <c r="AT2363" s="296">
        <f t="shared" si="610"/>
        <v>0</v>
      </c>
      <c r="AU2363" s="293">
        <f t="shared" si="611"/>
        <v>0</v>
      </c>
      <c r="AV2363" s="294">
        <f t="shared" si="612"/>
        <v>0</v>
      </c>
      <c r="AW2363" s="295">
        <f t="shared" si="613"/>
        <v>0</v>
      </c>
      <c r="AX2363" s="296">
        <f t="shared" si="614"/>
        <v>0</v>
      </c>
      <c r="AY2363" s="293">
        <f t="shared" si="615"/>
        <v>0</v>
      </c>
      <c r="AZ2363" s="294">
        <f t="shared" si="616"/>
        <v>0</v>
      </c>
      <c r="BA2363" s="295">
        <f t="shared" si="617"/>
        <v>0</v>
      </c>
      <c r="BB2363" s="296">
        <f t="shared" si="618"/>
        <v>0</v>
      </c>
      <c r="BC2363" s="293">
        <f t="shared" si="619"/>
        <v>0</v>
      </c>
      <c r="BD2363" s="294">
        <f t="shared" si="620"/>
        <v>0</v>
      </c>
      <c r="BE2363" s="295">
        <f t="shared" si="621"/>
        <v>0</v>
      </c>
      <c r="BF2363" s="296">
        <f t="shared" si="622"/>
        <v>0</v>
      </c>
      <c r="BG2363" s="293">
        <f t="shared" si="623"/>
        <v>0</v>
      </c>
      <c r="BH2363" s="294">
        <f t="shared" si="624"/>
        <v>0</v>
      </c>
      <c r="BI2363" s="295">
        <f t="shared" si="625"/>
        <v>0</v>
      </c>
      <c r="BJ2363" s="296">
        <f t="shared" si="626"/>
        <v>0</v>
      </c>
      <c r="BK2363" s="293">
        <f t="shared" si="627"/>
        <v>0</v>
      </c>
      <c r="BL2363" s="294">
        <f t="shared" si="628"/>
        <v>0</v>
      </c>
      <c r="BM2363" s="295">
        <f t="shared" si="629"/>
        <v>0</v>
      </c>
      <c r="BN2363" s="296">
        <f t="shared" si="630"/>
        <v>0</v>
      </c>
      <c r="BO2363" s="293">
        <f t="shared" si="631"/>
        <v>0</v>
      </c>
      <c r="BP2363" s="294">
        <f t="shared" si="632"/>
        <v>0</v>
      </c>
      <c r="BQ2363" s="295">
        <f t="shared" si="633"/>
        <v>0</v>
      </c>
      <c r="BR2363" s="296">
        <f t="shared" si="634"/>
        <v>0</v>
      </c>
      <c r="BS2363" s="293">
        <f t="shared" si="635"/>
        <v>0</v>
      </c>
      <c r="BT2363" s="294">
        <f t="shared" si="636"/>
        <v>0</v>
      </c>
      <c r="BU2363" s="295">
        <f t="shared" si="637"/>
        <v>0</v>
      </c>
      <c r="BV2363" s="296">
        <f t="shared" si="638"/>
        <v>0</v>
      </c>
      <c r="BW2363" s="293">
        <f t="shared" si="639"/>
        <v>0</v>
      </c>
      <c r="BX2363" s="294">
        <f t="shared" si="640"/>
        <v>0</v>
      </c>
      <c r="BY2363" s="295">
        <f t="shared" si="641"/>
        <v>0</v>
      </c>
      <c r="BZ2363" s="296">
        <f t="shared" si="642"/>
        <v>0</v>
      </c>
      <c r="CA2363" s="293">
        <f t="shared" si="643"/>
        <v>0</v>
      </c>
      <c r="CB2363" s="294">
        <f t="shared" si="644"/>
        <v>0</v>
      </c>
      <c r="CC2363" s="295">
        <f t="shared" si="645"/>
        <v>0</v>
      </c>
      <c r="CD2363" s="296">
        <f t="shared" si="646"/>
        <v>0</v>
      </c>
      <c r="CE2363" s="362">
        <f t="shared" si="647"/>
        <v>0</v>
      </c>
      <c r="CF2363" s="366">
        <f t="shared" si="648"/>
        <v>0</v>
      </c>
      <c r="CG2363" s="364">
        <f t="shared" si="649"/>
        <v>0</v>
      </c>
      <c r="CH2363" s="365">
        <f t="shared" si="650"/>
        <v>0</v>
      </c>
      <c r="CI2363" s="362">
        <f t="shared" si="651"/>
        <v>0</v>
      </c>
      <c r="CJ2363" s="366">
        <f t="shared" si="652"/>
        <v>0</v>
      </c>
      <c r="CK2363" s="364">
        <f t="shared" si="653"/>
        <v>0</v>
      </c>
      <c r="CL2363" s="365">
        <f t="shared" si="654"/>
        <v>0</v>
      </c>
      <c r="CM2363" s="362">
        <f t="shared" si="655"/>
        <v>0</v>
      </c>
      <c r="CN2363" s="366">
        <f t="shared" si="656"/>
        <v>0</v>
      </c>
      <c r="CO2363" s="364">
        <f t="shared" si="657"/>
        <v>0</v>
      </c>
      <c r="CP2363" s="365">
        <f t="shared" si="658"/>
        <v>0</v>
      </c>
      <c r="CQ2363" s="351">
        <f t="shared" si="659"/>
        <v>0</v>
      </c>
      <c r="CR2363" s="402">
        <f t="shared" si="660"/>
        <v>0</v>
      </c>
      <c r="CS2363" s="370" t="str">
        <f>IF(CR2363=0,"",
IF(SUM($CR$2285:CR2363)=1,CT2363,
IF($CR$2405&gt;SUM($CR$2285:CR2363),_xlfn.CONCAT(", ",CT2363),
IF($CR$2405=SUM($CR$2285:CR2363),_xlfn.CONCAT(" y ",CT2363)))))</f>
        <v/>
      </c>
      <c r="CT2363" s="156" t="s">
        <v>5217</v>
      </c>
      <c r="CU2363" s="402">
        <f t="shared" si="661"/>
        <v>0</v>
      </c>
      <c r="CV2363" s="370" t="str">
        <f>IF(CU2363=0,"",
IF(SUM($CU$2285:CU2363)=1,CW2363,
IF($CU$2405&gt;SUM($CU$2285:CU2363),_xlfn.CONCAT(", ",CW2363),
IF($CU$2405=SUM($CU$2285:CU2363),_xlfn.CONCAT(" y ",CW2363)))))</f>
        <v/>
      </c>
      <c r="CW2363" s="156" t="s">
        <v>5217</v>
      </c>
    </row>
    <row r="2364" spans="1:101" ht="15" customHeight="1">
      <c r="A2364" s="57"/>
      <c r="B2364" s="26"/>
      <c r="C2364" s="165" t="s">
        <v>5218</v>
      </c>
      <c r="D2364" s="884" t="str">
        <f t="shared" si="596"/>
        <v/>
      </c>
      <c r="E2364" s="884"/>
      <c r="F2364" s="884"/>
      <c r="G2364" s="884"/>
      <c r="H2364" s="884"/>
      <c r="I2364" s="884"/>
      <c r="J2364" s="884"/>
      <c r="K2364" s="884"/>
      <c r="L2364" s="884"/>
      <c r="M2364" s="617"/>
      <c r="N2364" s="617"/>
      <c r="O2364" s="617"/>
      <c r="P2364" s="617"/>
      <c r="Q2364" s="617"/>
      <c r="R2364" s="617"/>
      <c r="S2364" s="617"/>
      <c r="T2364" s="617"/>
      <c r="U2364" s="617"/>
      <c r="V2364" s="617"/>
      <c r="W2364" s="617"/>
      <c r="X2364" s="617"/>
      <c r="Y2364" s="617"/>
      <c r="Z2364" s="617"/>
      <c r="AA2364" s="617"/>
      <c r="AB2364" s="617"/>
      <c r="AC2364" s="617"/>
      <c r="AD2364" s="617"/>
      <c r="AE2364" s="164"/>
      <c r="AF2364" s="164"/>
      <c r="AG2364" s="199">
        <f t="shared" si="597"/>
        <v>0</v>
      </c>
      <c r="AH2364" s="298">
        <f t="shared" si="598"/>
        <v>0</v>
      </c>
      <c r="AI2364" s="293">
        <f t="shared" si="599"/>
        <v>0</v>
      </c>
      <c r="AJ2364" s="294">
        <f t="shared" si="600"/>
        <v>0</v>
      </c>
      <c r="AK2364" s="295">
        <f t="shared" si="601"/>
        <v>0</v>
      </c>
      <c r="AL2364" s="296">
        <f t="shared" si="602"/>
        <v>0</v>
      </c>
      <c r="AM2364" s="293">
        <f t="shared" si="603"/>
        <v>0</v>
      </c>
      <c r="AN2364" s="294">
        <f t="shared" si="604"/>
        <v>0</v>
      </c>
      <c r="AO2364" s="295">
        <f t="shared" si="605"/>
        <v>0</v>
      </c>
      <c r="AP2364" s="296">
        <f t="shared" si="606"/>
        <v>0</v>
      </c>
      <c r="AQ2364" s="293">
        <f t="shared" si="607"/>
        <v>0</v>
      </c>
      <c r="AR2364" s="294">
        <f t="shared" si="608"/>
        <v>0</v>
      </c>
      <c r="AS2364" s="295">
        <f t="shared" si="609"/>
        <v>0</v>
      </c>
      <c r="AT2364" s="296">
        <f t="shared" si="610"/>
        <v>0</v>
      </c>
      <c r="AU2364" s="293">
        <f t="shared" si="611"/>
        <v>0</v>
      </c>
      <c r="AV2364" s="294">
        <f t="shared" si="612"/>
        <v>0</v>
      </c>
      <c r="AW2364" s="295">
        <f t="shared" si="613"/>
        <v>0</v>
      </c>
      <c r="AX2364" s="296">
        <f t="shared" si="614"/>
        <v>0</v>
      </c>
      <c r="AY2364" s="293">
        <f t="shared" si="615"/>
        <v>0</v>
      </c>
      <c r="AZ2364" s="294">
        <f t="shared" si="616"/>
        <v>0</v>
      </c>
      <c r="BA2364" s="295">
        <f t="shared" si="617"/>
        <v>0</v>
      </c>
      <c r="BB2364" s="296">
        <f t="shared" si="618"/>
        <v>0</v>
      </c>
      <c r="BC2364" s="293">
        <f t="shared" si="619"/>
        <v>0</v>
      </c>
      <c r="BD2364" s="294">
        <f t="shared" si="620"/>
        <v>0</v>
      </c>
      <c r="BE2364" s="295">
        <f t="shared" si="621"/>
        <v>0</v>
      </c>
      <c r="BF2364" s="296">
        <f t="shared" si="622"/>
        <v>0</v>
      </c>
      <c r="BG2364" s="293">
        <f t="shared" si="623"/>
        <v>0</v>
      </c>
      <c r="BH2364" s="294">
        <f t="shared" si="624"/>
        <v>0</v>
      </c>
      <c r="BI2364" s="295">
        <f t="shared" si="625"/>
        <v>0</v>
      </c>
      <c r="BJ2364" s="296">
        <f t="shared" si="626"/>
        <v>0</v>
      </c>
      <c r="BK2364" s="293">
        <f t="shared" si="627"/>
        <v>0</v>
      </c>
      <c r="BL2364" s="294">
        <f t="shared" si="628"/>
        <v>0</v>
      </c>
      <c r="BM2364" s="295">
        <f t="shared" si="629"/>
        <v>0</v>
      </c>
      <c r="BN2364" s="296">
        <f t="shared" si="630"/>
        <v>0</v>
      </c>
      <c r="BO2364" s="293">
        <f t="shared" si="631"/>
        <v>0</v>
      </c>
      <c r="BP2364" s="294">
        <f t="shared" si="632"/>
        <v>0</v>
      </c>
      <c r="BQ2364" s="295">
        <f t="shared" si="633"/>
        <v>0</v>
      </c>
      <c r="BR2364" s="296">
        <f t="shared" si="634"/>
        <v>0</v>
      </c>
      <c r="BS2364" s="293">
        <f t="shared" si="635"/>
        <v>0</v>
      </c>
      <c r="BT2364" s="294">
        <f t="shared" si="636"/>
        <v>0</v>
      </c>
      <c r="BU2364" s="295">
        <f t="shared" si="637"/>
        <v>0</v>
      </c>
      <c r="BV2364" s="296">
        <f t="shared" si="638"/>
        <v>0</v>
      </c>
      <c r="BW2364" s="293">
        <f t="shared" si="639"/>
        <v>0</v>
      </c>
      <c r="BX2364" s="294">
        <f t="shared" si="640"/>
        <v>0</v>
      </c>
      <c r="BY2364" s="295">
        <f t="shared" si="641"/>
        <v>0</v>
      </c>
      <c r="BZ2364" s="296">
        <f t="shared" si="642"/>
        <v>0</v>
      </c>
      <c r="CA2364" s="293">
        <f t="shared" si="643"/>
        <v>0</v>
      </c>
      <c r="CB2364" s="294">
        <f t="shared" si="644"/>
        <v>0</v>
      </c>
      <c r="CC2364" s="295">
        <f t="shared" si="645"/>
        <v>0</v>
      </c>
      <c r="CD2364" s="296">
        <f t="shared" si="646"/>
        <v>0</v>
      </c>
      <c r="CE2364" s="362">
        <f t="shared" si="647"/>
        <v>0</v>
      </c>
      <c r="CF2364" s="366">
        <f t="shared" si="648"/>
        <v>0</v>
      </c>
      <c r="CG2364" s="364">
        <f t="shared" si="649"/>
        <v>0</v>
      </c>
      <c r="CH2364" s="365">
        <f t="shared" si="650"/>
        <v>0</v>
      </c>
      <c r="CI2364" s="362">
        <f t="shared" si="651"/>
        <v>0</v>
      </c>
      <c r="CJ2364" s="366">
        <f t="shared" si="652"/>
        <v>0</v>
      </c>
      <c r="CK2364" s="364">
        <f t="shared" si="653"/>
        <v>0</v>
      </c>
      <c r="CL2364" s="365">
        <f t="shared" si="654"/>
        <v>0</v>
      </c>
      <c r="CM2364" s="362">
        <f t="shared" si="655"/>
        <v>0</v>
      </c>
      <c r="CN2364" s="366">
        <f t="shared" si="656"/>
        <v>0</v>
      </c>
      <c r="CO2364" s="364">
        <f t="shared" si="657"/>
        <v>0</v>
      </c>
      <c r="CP2364" s="365">
        <f t="shared" si="658"/>
        <v>0</v>
      </c>
      <c r="CQ2364" s="351">
        <f t="shared" si="659"/>
        <v>0</v>
      </c>
      <c r="CR2364" s="402">
        <f t="shared" si="660"/>
        <v>0</v>
      </c>
      <c r="CS2364" s="370" t="str">
        <f>IF(CR2364=0,"",
IF(SUM($CR$2285:CR2364)=1,CT2364,
IF($CR$2405&gt;SUM($CR$2285:CR2364),_xlfn.CONCAT(", ",CT2364),
IF($CR$2405=SUM($CR$2285:CR2364),_xlfn.CONCAT(" y ",CT2364)))))</f>
        <v/>
      </c>
      <c r="CT2364" s="156" t="s">
        <v>5219</v>
      </c>
      <c r="CU2364" s="402">
        <f t="shared" si="661"/>
        <v>0</v>
      </c>
      <c r="CV2364" s="370" t="str">
        <f>IF(CU2364=0,"",
IF(SUM($CU$2285:CU2364)=1,CW2364,
IF($CU$2405&gt;SUM($CU$2285:CU2364),_xlfn.CONCAT(", ",CW2364),
IF($CU$2405=SUM($CU$2285:CU2364),_xlfn.CONCAT(" y ",CW2364)))))</f>
        <v/>
      </c>
      <c r="CW2364" s="156" t="s">
        <v>5219</v>
      </c>
    </row>
    <row r="2365" spans="1:101" ht="15" customHeight="1">
      <c r="A2365" s="57"/>
      <c r="B2365" s="26"/>
      <c r="C2365" s="165" t="s">
        <v>5220</v>
      </c>
      <c r="D2365" s="884" t="str">
        <f t="shared" si="596"/>
        <v/>
      </c>
      <c r="E2365" s="884"/>
      <c r="F2365" s="884"/>
      <c r="G2365" s="884"/>
      <c r="H2365" s="884"/>
      <c r="I2365" s="884"/>
      <c r="J2365" s="884"/>
      <c r="K2365" s="884"/>
      <c r="L2365" s="884"/>
      <c r="M2365" s="617"/>
      <c r="N2365" s="617"/>
      <c r="O2365" s="617"/>
      <c r="P2365" s="617"/>
      <c r="Q2365" s="617"/>
      <c r="R2365" s="617"/>
      <c r="S2365" s="617"/>
      <c r="T2365" s="617"/>
      <c r="U2365" s="617"/>
      <c r="V2365" s="617"/>
      <c r="W2365" s="617"/>
      <c r="X2365" s="617"/>
      <c r="Y2365" s="617"/>
      <c r="Z2365" s="617"/>
      <c r="AA2365" s="617"/>
      <c r="AB2365" s="617"/>
      <c r="AC2365" s="617"/>
      <c r="AD2365" s="617"/>
      <c r="AE2365" s="164"/>
      <c r="AF2365" s="164"/>
      <c r="AG2365" s="199">
        <f t="shared" si="597"/>
        <v>0</v>
      </c>
      <c r="AH2365" s="298">
        <f t="shared" si="598"/>
        <v>0</v>
      </c>
      <c r="AI2365" s="293">
        <f t="shared" si="599"/>
        <v>0</v>
      </c>
      <c r="AJ2365" s="294">
        <f t="shared" si="600"/>
        <v>0</v>
      </c>
      <c r="AK2365" s="295">
        <f t="shared" si="601"/>
        <v>0</v>
      </c>
      <c r="AL2365" s="296">
        <f t="shared" si="602"/>
        <v>0</v>
      </c>
      <c r="AM2365" s="293">
        <f t="shared" si="603"/>
        <v>0</v>
      </c>
      <c r="AN2365" s="294">
        <f t="shared" si="604"/>
        <v>0</v>
      </c>
      <c r="AO2365" s="295">
        <f t="shared" si="605"/>
        <v>0</v>
      </c>
      <c r="AP2365" s="296">
        <f t="shared" si="606"/>
        <v>0</v>
      </c>
      <c r="AQ2365" s="293">
        <f t="shared" si="607"/>
        <v>0</v>
      </c>
      <c r="AR2365" s="294">
        <f t="shared" si="608"/>
        <v>0</v>
      </c>
      <c r="AS2365" s="295">
        <f t="shared" si="609"/>
        <v>0</v>
      </c>
      <c r="AT2365" s="296">
        <f t="shared" si="610"/>
        <v>0</v>
      </c>
      <c r="AU2365" s="293">
        <f t="shared" si="611"/>
        <v>0</v>
      </c>
      <c r="AV2365" s="294">
        <f t="shared" si="612"/>
        <v>0</v>
      </c>
      <c r="AW2365" s="295">
        <f t="shared" si="613"/>
        <v>0</v>
      </c>
      <c r="AX2365" s="296">
        <f t="shared" si="614"/>
        <v>0</v>
      </c>
      <c r="AY2365" s="293">
        <f t="shared" si="615"/>
        <v>0</v>
      </c>
      <c r="AZ2365" s="294">
        <f t="shared" si="616"/>
        <v>0</v>
      </c>
      <c r="BA2365" s="295">
        <f t="shared" si="617"/>
        <v>0</v>
      </c>
      <c r="BB2365" s="296">
        <f t="shared" si="618"/>
        <v>0</v>
      </c>
      <c r="BC2365" s="293">
        <f t="shared" si="619"/>
        <v>0</v>
      </c>
      <c r="BD2365" s="294">
        <f t="shared" si="620"/>
        <v>0</v>
      </c>
      <c r="BE2365" s="295">
        <f t="shared" si="621"/>
        <v>0</v>
      </c>
      <c r="BF2365" s="296">
        <f t="shared" si="622"/>
        <v>0</v>
      </c>
      <c r="BG2365" s="293">
        <f t="shared" si="623"/>
        <v>0</v>
      </c>
      <c r="BH2365" s="294">
        <f t="shared" si="624"/>
        <v>0</v>
      </c>
      <c r="BI2365" s="295">
        <f t="shared" si="625"/>
        <v>0</v>
      </c>
      <c r="BJ2365" s="296">
        <f t="shared" si="626"/>
        <v>0</v>
      </c>
      <c r="BK2365" s="293">
        <f t="shared" si="627"/>
        <v>0</v>
      </c>
      <c r="BL2365" s="294">
        <f t="shared" si="628"/>
        <v>0</v>
      </c>
      <c r="BM2365" s="295">
        <f t="shared" si="629"/>
        <v>0</v>
      </c>
      <c r="BN2365" s="296">
        <f t="shared" si="630"/>
        <v>0</v>
      </c>
      <c r="BO2365" s="293">
        <f t="shared" si="631"/>
        <v>0</v>
      </c>
      <c r="BP2365" s="294">
        <f t="shared" si="632"/>
        <v>0</v>
      </c>
      <c r="BQ2365" s="295">
        <f t="shared" si="633"/>
        <v>0</v>
      </c>
      <c r="BR2365" s="296">
        <f t="shared" si="634"/>
        <v>0</v>
      </c>
      <c r="BS2365" s="293">
        <f t="shared" si="635"/>
        <v>0</v>
      </c>
      <c r="BT2365" s="294">
        <f t="shared" si="636"/>
        <v>0</v>
      </c>
      <c r="BU2365" s="295">
        <f t="shared" si="637"/>
        <v>0</v>
      </c>
      <c r="BV2365" s="296">
        <f t="shared" si="638"/>
        <v>0</v>
      </c>
      <c r="BW2365" s="293">
        <f t="shared" si="639"/>
        <v>0</v>
      </c>
      <c r="BX2365" s="294">
        <f t="shared" si="640"/>
        <v>0</v>
      </c>
      <c r="BY2365" s="295">
        <f t="shared" si="641"/>
        <v>0</v>
      </c>
      <c r="BZ2365" s="296">
        <f t="shared" si="642"/>
        <v>0</v>
      </c>
      <c r="CA2365" s="293">
        <f t="shared" si="643"/>
        <v>0</v>
      </c>
      <c r="CB2365" s="294">
        <f t="shared" si="644"/>
        <v>0</v>
      </c>
      <c r="CC2365" s="295">
        <f t="shared" si="645"/>
        <v>0</v>
      </c>
      <c r="CD2365" s="296">
        <f t="shared" si="646"/>
        <v>0</v>
      </c>
      <c r="CE2365" s="362">
        <f t="shared" si="647"/>
        <v>0</v>
      </c>
      <c r="CF2365" s="366">
        <f t="shared" si="648"/>
        <v>0</v>
      </c>
      <c r="CG2365" s="364">
        <f t="shared" si="649"/>
        <v>0</v>
      </c>
      <c r="CH2365" s="365">
        <f t="shared" si="650"/>
        <v>0</v>
      </c>
      <c r="CI2365" s="362">
        <f t="shared" si="651"/>
        <v>0</v>
      </c>
      <c r="CJ2365" s="366">
        <f t="shared" si="652"/>
        <v>0</v>
      </c>
      <c r="CK2365" s="364">
        <f t="shared" si="653"/>
        <v>0</v>
      </c>
      <c r="CL2365" s="365">
        <f t="shared" si="654"/>
        <v>0</v>
      </c>
      <c r="CM2365" s="362">
        <f t="shared" si="655"/>
        <v>0</v>
      </c>
      <c r="CN2365" s="366">
        <f t="shared" si="656"/>
        <v>0</v>
      </c>
      <c r="CO2365" s="364">
        <f t="shared" si="657"/>
        <v>0</v>
      </c>
      <c r="CP2365" s="365">
        <f t="shared" si="658"/>
        <v>0</v>
      </c>
      <c r="CQ2365" s="351">
        <f t="shared" si="659"/>
        <v>0</v>
      </c>
      <c r="CR2365" s="402">
        <f t="shared" si="660"/>
        <v>0</v>
      </c>
      <c r="CS2365" s="370" t="str">
        <f>IF(CR2365=0,"",
IF(SUM($CR$2285:CR2365)=1,CT2365,
IF($CR$2405&gt;SUM($CR$2285:CR2365),_xlfn.CONCAT(", ",CT2365),
IF($CR$2405=SUM($CR$2285:CR2365),_xlfn.CONCAT(" y ",CT2365)))))</f>
        <v/>
      </c>
      <c r="CT2365" s="156" t="s">
        <v>5221</v>
      </c>
      <c r="CU2365" s="402">
        <f t="shared" si="661"/>
        <v>0</v>
      </c>
      <c r="CV2365" s="370" t="str">
        <f>IF(CU2365=0,"",
IF(SUM($CU$2285:CU2365)=1,CW2365,
IF($CU$2405&gt;SUM($CU$2285:CU2365),_xlfn.CONCAT(", ",CW2365),
IF($CU$2405=SUM($CU$2285:CU2365),_xlfn.CONCAT(" y ",CW2365)))))</f>
        <v/>
      </c>
      <c r="CW2365" s="156" t="s">
        <v>5221</v>
      </c>
    </row>
    <row r="2366" spans="1:101" ht="15" customHeight="1">
      <c r="A2366" s="57"/>
      <c r="B2366" s="26"/>
      <c r="C2366" s="165" t="s">
        <v>5222</v>
      </c>
      <c r="D2366" s="884" t="str">
        <f t="shared" si="596"/>
        <v/>
      </c>
      <c r="E2366" s="884"/>
      <c r="F2366" s="884"/>
      <c r="G2366" s="884"/>
      <c r="H2366" s="884"/>
      <c r="I2366" s="884"/>
      <c r="J2366" s="884"/>
      <c r="K2366" s="884"/>
      <c r="L2366" s="884"/>
      <c r="M2366" s="617"/>
      <c r="N2366" s="617"/>
      <c r="O2366" s="617"/>
      <c r="P2366" s="617"/>
      <c r="Q2366" s="617"/>
      <c r="R2366" s="617"/>
      <c r="S2366" s="617"/>
      <c r="T2366" s="617"/>
      <c r="U2366" s="617"/>
      <c r="V2366" s="617"/>
      <c r="W2366" s="617"/>
      <c r="X2366" s="617"/>
      <c r="Y2366" s="617"/>
      <c r="Z2366" s="617"/>
      <c r="AA2366" s="617"/>
      <c r="AB2366" s="617"/>
      <c r="AC2366" s="617"/>
      <c r="AD2366" s="617"/>
      <c r="AE2366" s="164"/>
      <c r="AF2366" s="164"/>
      <c r="AG2366" s="199">
        <f t="shared" si="597"/>
        <v>0</v>
      </c>
      <c r="AH2366" s="298">
        <f t="shared" si="598"/>
        <v>0</v>
      </c>
      <c r="AI2366" s="293">
        <f t="shared" si="599"/>
        <v>0</v>
      </c>
      <c r="AJ2366" s="294">
        <f t="shared" si="600"/>
        <v>0</v>
      </c>
      <c r="AK2366" s="295">
        <f t="shared" si="601"/>
        <v>0</v>
      </c>
      <c r="AL2366" s="296">
        <f t="shared" si="602"/>
        <v>0</v>
      </c>
      <c r="AM2366" s="293">
        <f t="shared" si="603"/>
        <v>0</v>
      </c>
      <c r="AN2366" s="294">
        <f t="shared" si="604"/>
        <v>0</v>
      </c>
      <c r="AO2366" s="295">
        <f t="shared" si="605"/>
        <v>0</v>
      </c>
      <c r="AP2366" s="296">
        <f t="shared" si="606"/>
        <v>0</v>
      </c>
      <c r="AQ2366" s="293">
        <f t="shared" si="607"/>
        <v>0</v>
      </c>
      <c r="AR2366" s="294">
        <f t="shared" si="608"/>
        <v>0</v>
      </c>
      <c r="AS2366" s="295">
        <f t="shared" si="609"/>
        <v>0</v>
      </c>
      <c r="AT2366" s="296">
        <f t="shared" si="610"/>
        <v>0</v>
      </c>
      <c r="AU2366" s="293">
        <f t="shared" si="611"/>
        <v>0</v>
      </c>
      <c r="AV2366" s="294">
        <f t="shared" si="612"/>
        <v>0</v>
      </c>
      <c r="AW2366" s="295">
        <f t="shared" si="613"/>
        <v>0</v>
      </c>
      <c r="AX2366" s="296">
        <f t="shared" si="614"/>
        <v>0</v>
      </c>
      <c r="AY2366" s="293">
        <f t="shared" si="615"/>
        <v>0</v>
      </c>
      <c r="AZ2366" s="294">
        <f t="shared" si="616"/>
        <v>0</v>
      </c>
      <c r="BA2366" s="295">
        <f t="shared" si="617"/>
        <v>0</v>
      </c>
      <c r="BB2366" s="296">
        <f t="shared" si="618"/>
        <v>0</v>
      </c>
      <c r="BC2366" s="293">
        <f t="shared" si="619"/>
        <v>0</v>
      </c>
      <c r="BD2366" s="294">
        <f t="shared" si="620"/>
        <v>0</v>
      </c>
      <c r="BE2366" s="295">
        <f t="shared" si="621"/>
        <v>0</v>
      </c>
      <c r="BF2366" s="296">
        <f t="shared" si="622"/>
        <v>0</v>
      </c>
      <c r="BG2366" s="293">
        <f t="shared" si="623"/>
        <v>0</v>
      </c>
      <c r="BH2366" s="294">
        <f t="shared" si="624"/>
        <v>0</v>
      </c>
      <c r="BI2366" s="295">
        <f t="shared" si="625"/>
        <v>0</v>
      </c>
      <c r="BJ2366" s="296">
        <f t="shared" si="626"/>
        <v>0</v>
      </c>
      <c r="BK2366" s="293">
        <f t="shared" si="627"/>
        <v>0</v>
      </c>
      <c r="BL2366" s="294">
        <f t="shared" si="628"/>
        <v>0</v>
      </c>
      <c r="BM2366" s="295">
        <f t="shared" si="629"/>
        <v>0</v>
      </c>
      <c r="BN2366" s="296">
        <f t="shared" si="630"/>
        <v>0</v>
      </c>
      <c r="BO2366" s="293">
        <f t="shared" si="631"/>
        <v>0</v>
      </c>
      <c r="BP2366" s="294">
        <f t="shared" si="632"/>
        <v>0</v>
      </c>
      <c r="BQ2366" s="295">
        <f t="shared" si="633"/>
        <v>0</v>
      </c>
      <c r="BR2366" s="296">
        <f t="shared" si="634"/>
        <v>0</v>
      </c>
      <c r="BS2366" s="293">
        <f t="shared" si="635"/>
        <v>0</v>
      </c>
      <c r="BT2366" s="294">
        <f t="shared" si="636"/>
        <v>0</v>
      </c>
      <c r="BU2366" s="295">
        <f t="shared" si="637"/>
        <v>0</v>
      </c>
      <c r="BV2366" s="296">
        <f t="shared" si="638"/>
        <v>0</v>
      </c>
      <c r="BW2366" s="293">
        <f t="shared" si="639"/>
        <v>0</v>
      </c>
      <c r="BX2366" s="294">
        <f t="shared" si="640"/>
        <v>0</v>
      </c>
      <c r="BY2366" s="295">
        <f t="shared" si="641"/>
        <v>0</v>
      </c>
      <c r="BZ2366" s="296">
        <f t="shared" si="642"/>
        <v>0</v>
      </c>
      <c r="CA2366" s="293">
        <f t="shared" si="643"/>
        <v>0</v>
      </c>
      <c r="CB2366" s="294">
        <f t="shared" si="644"/>
        <v>0</v>
      </c>
      <c r="CC2366" s="295">
        <f t="shared" si="645"/>
        <v>0</v>
      </c>
      <c r="CD2366" s="296">
        <f t="shared" si="646"/>
        <v>0</v>
      </c>
      <c r="CE2366" s="362">
        <f t="shared" si="647"/>
        <v>0</v>
      </c>
      <c r="CF2366" s="366">
        <f t="shared" si="648"/>
        <v>0</v>
      </c>
      <c r="CG2366" s="364">
        <f t="shared" si="649"/>
        <v>0</v>
      </c>
      <c r="CH2366" s="365">
        <f t="shared" si="650"/>
        <v>0</v>
      </c>
      <c r="CI2366" s="362">
        <f t="shared" si="651"/>
        <v>0</v>
      </c>
      <c r="CJ2366" s="366">
        <f t="shared" si="652"/>
        <v>0</v>
      </c>
      <c r="CK2366" s="364">
        <f t="shared" si="653"/>
        <v>0</v>
      </c>
      <c r="CL2366" s="365">
        <f t="shared" si="654"/>
        <v>0</v>
      </c>
      <c r="CM2366" s="362">
        <f t="shared" si="655"/>
        <v>0</v>
      </c>
      <c r="CN2366" s="366">
        <f t="shared" si="656"/>
        <v>0</v>
      </c>
      <c r="CO2366" s="364">
        <f t="shared" si="657"/>
        <v>0</v>
      </c>
      <c r="CP2366" s="365">
        <f t="shared" si="658"/>
        <v>0</v>
      </c>
      <c r="CQ2366" s="351">
        <f t="shared" si="659"/>
        <v>0</v>
      </c>
      <c r="CR2366" s="402">
        <f t="shared" si="660"/>
        <v>0</v>
      </c>
      <c r="CS2366" s="370" t="str">
        <f>IF(CR2366=0,"",
IF(SUM($CR$2285:CR2366)=1,CT2366,
IF($CR$2405&gt;SUM($CR$2285:CR2366),_xlfn.CONCAT(", ",CT2366),
IF($CR$2405=SUM($CR$2285:CR2366),_xlfn.CONCAT(" y ",CT2366)))))</f>
        <v/>
      </c>
      <c r="CT2366" s="156" t="s">
        <v>5223</v>
      </c>
      <c r="CU2366" s="402">
        <f t="shared" si="661"/>
        <v>0</v>
      </c>
      <c r="CV2366" s="370" t="str">
        <f>IF(CU2366=0,"",
IF(SUM($CU$2285:CU2366)=1,CW2366,
IF($CU$2405&gt;SUM($CU$2285:CU2366),_xlfn.CONCAT(", ",CW2366),
IF($CU$2405=SUM($CU$2285:CU2366),_xlfn.CONCAT(" y ",CW2366)))))</f>
        <v/>
      </c>
      <c r="CW2366" s="156" t="s">
        <v>5223</v>
      </c>
    </row>
    <row r="2367" spans="1:101" ht="15" customHeight="1">
      <c r="A2367" s="57"/>
      <c r="B2367" s="26"/>
      <c r="C2367" s="165" t="s">
        <v>5224</v>
      </c>
      <c r="D2367" s="884" t="str">
        <f t="shared" si="596"/>
        <v/>
      </c>
      <c r="E2367" s="884"/>
      <c r="F2367" s="884"/>
      <c r="G2367" s="884"/>
      <c r="H2367" s="884"/>
      <c r="I2367" s="884"/>
      <c r="J2367" s="884"/>
      <c r="K2367" s="884"/>
      <c r="L2367" s="884"/>
      <c r="M2367" s="617"/>
      <c r="N2367" s="617"/>
      <c r="O2367" s="617"/>
      <c r="P2367" s="617"/>
      <c r="Q2367" s="617"/>
      <c r="R2367" s="617"/>
      <c r="S2367" s="617"/>
      <c r="T2367" s="617"/>
      <c r="U2367" s="617"/>
      <c r="V2367" s="617"/>
      <c r="W2367" s="617"/>
      <c r="X2367" s="617"/>
      <c r="Y2367" s="617"/>
      <c r="Z2367" s="617"/>
      <c r="AA2367" s="617"/>
      <c r="AB2367" s="617"/>
      <c r="AC2367" s="617"/>
      <c r="AD2367" s="617"/>
      <c r="AE2367" s="164"/>
      <c r="AF2367" s="164"/>
      <c r="AG2367" s="199">
        <f t="shared" si="597"/>
        <v>0</v>
      </c>
      <c r="AH2367" s="298">
        <f t="shared" si="598"/>
        <v>0</v>
      </c>
      <c r="AI2367" s="293">
        <f t="shared" si="599"/>
        <v>0</v>
      </c>
      <c r="AJ2367" s="294">
        <f t="shared" si="600"/>
        <v>0</v>
      </c>
      <c r="AK2367" s="295">
        <f t="shared" si="601"/>
        <v>0</v>
      </c>
      <c r="AL2367" s="296">
        <f t="shared" si="602"/>
        <v>0</v>
      </c>
      <c r="AM2367" s="293">
        <f t="shared" si="603"/>
        <v>0</v>
      </c>
      <c r="AN2367" s="294">
        <f t="shared" si="604"/>
        <v>0</v>
      </c>
      <c r="AO2367" s="295">
        <f t="shared" si="605"/>
        <v>0</v>
      </c>
      <c r="AP2367" s="296">
        <f t="shared" si="606"/>
        <v>0</v>
      </c>
      <c r="AQ2367" s="293">
        <f t="shared" si="607"/>
        <v>0</v>
      </c>
      <c r="AR2367" s="294">
        <f t="shared" si="608"/>
        <v>0</v>
      </c>
      <c r="AS2367" s="295">
        <f t="shared" si="609"/>
        <v>0</v>
      </c>
      <c r="AT2367" s="296">
        <f t="shared" si="610"/>
        <v>0</v>
      </c>
      <c r="AU2367" s="293">
        <f t="shared" si="611"/>
        <v>0</v>
      </c>
      <c r="AV2367" s="294">
        <f t="shared" si="612"/>
        <v>0</v>
      </c>
      <c r="AW2367" s="295">
        <f t="shared" si="613"/>
        <v>0</v>
      </c>
      <c r="AX2367" s="296">
        <f t="shared" si="614"/>
        <v>0</v>
      </c>
      <c r="AY2367" s="293">
        <f t="shared" si="615"/>
        <v>0</v>
      </c>
      <c r="AZ2367" s="294">
        <f t="shared" si="616"/>
        <v>0</v>
      </c>
      <c r="BA2367" s="295">
        <f t="shared" si="617"/>
        <v>0</v>
      </c>
      <c r="BB2367" s="296">
        <f t="shared" si="618"/>
        <v>0</v>
      </c>
      <c r="BC2367" s="293">
        <f t="shared" si="619"/>
        <v>0</v>
      </c>
      <c r="BD2367" s="294">
        <f t="shared" si="620"/>
        <v>0</v>
      </c>
      <c r="BE2367" s="295">
        <f t="shared" si="621"/>
        <v>0</v>
      </c>
      <c r="BF2367" s="296">
        <f t="shared" si="622"/>
        <v>0</v>
      </c>
      <c r="BG2367" s="293">
        <f t="shared" si="623"/>
        <v>0</v>
      </c>
      <c r="BH2367" s="294">
        <f t="shared" si="624"/>
        <v>0</v>
      </c>
      <c r="BI2367" s="295">
        <f t="shared" si="625"/>
        <v>0</v>
      </c>
      <c r="BJ2367" s="296">
        <f t="shared" si="626"/>
        <v>0</v>
      </c>
      <c r="BK2367" s="293">
        <f t="shared" si="627"/>
        <v>0</v>
      </c>
      <c r="BL2367" s="294">
        <f t="shared" si="628"/>
        <v>0</v>
      </c>
      <c r="BM2367" s="295">
        <f t="shared" si="629"/>
        <v>0</v>
      </c>
      <c r="BN2367" s="296">
        <f t="shared" si="630"/>
        <v>0</v>
      </c>
      <c r="BO2367" s="293">
        <f t="shared" si="631"/>
        <v>0</v>
      </c>
      <c r="BP2367" s="294">
        <f t="shared" si="632"/>
        <v>0</v>
      </c>
      <c r="BQ2367" s="295">
        <f t="shared" si="633"/>
        <v>0</v>
      </c>
      <c r="BR2367" s="296">
        <f t="shared" si="634"/>
        <v>0</v>
      </c>
      <c r="BS2367" s="293">
        <f t="shared" si="635"/>
        <v>0</v>
      </c>
      <c r="BT2367" s="294">
        <f t="shared" si="636"/>
        <v>0</v>
      </c>
      <c r="BU2367" s="295">
        <f t="shared" si="637"/>
        <v>0</v>
      </c>
      <c r="BV2367" s="296">
        <f t="shared" si="638"/>
        <v>0</v>
      </c>
      <c r="BW2367" s="293">
        <f t="shared" si="639"/>
        <v>0</v>
      </c>
      <c r="BX2367" s="294">
        <f t="shared" si="640"/>
        <v>0</v>
      </c>
      <c r="BY2367" s="295">
        <f t="shared" si="641"/>
        <v>0</v>
      </c>
      <c r="BZ2367" s="296">
        <f t="shared" si="642"/>
        <v>0</v>
      </c>
      <c r="CA2367" s="293">
        <f t="shared" si="643"/>
        <v>0</v>
      </c>
      <c r="CB2367" s="294">
        <f t="shared" si="644"/>
        <v>0</v>
      </c>
      <c r="CC2367" s="295">
        <f t="shared" si="645"/>
        <v>0</v>
      </c>
      <c r="CD2367" s="296">
        <f t="shared" si="646"/>
        <v>0</v>
      </c>
      <c r="CE2367" s="362">
        <f t="shared" si="647"/>
        <v>0</v>
      </c>
      <c r="CF2367" s="366">
        <f t="shared" si="648"/>
        <v>0</v>
      </c>
      <c r="CG2367" s="364">
        <f t="shared" si="649"/>
        <v>0</v>
      </c>
      <c r="CH2367" s="365">
        <f t="shared" si="650"/>
        <v>0</v>
      </c>
      <c r="CI2367" s="362">
        <f t="shared" si="651"/>
        <v>0</v>
      </c>
      <c r="CJ2367" s="366">
        <f t="shared" si="652"/>
        <v>0</v>
      </c>
      <c r="CK2367" s="364">
        <f t="shared" si="653"/>
        <v>0</v>
      </c>
      <c r="CL2367" s="365">
        <f t="shared" si="654"/>
        <v>0</v>
      </c>
      <c r="CM2367" s="362">
        <f t="shared" si="655"/>
        <v>0</v>
      </c>
      <c r="CN2367" s="366">
        <f t="shared" si="656"/>
        <v>0</v>
      </c>
      <c r="CO2367" s="364">
        <f t="shared" si="657"/>
        <v>0</v>
      </c>
      <c r="CP2367" s="365">
        <f t="shared" si="658"/>
        <v>0</v>
      </c>
      <c r="CQ2367" s="351">
        <f t="shared" si="659"/>
        <v>0</v>
      </c>
      <c r="CR2367" s="402">
        <f t="shared" si="660"/>
        <v>0</v>
      </c>
      <c r="CS2367" s="370" t="str">
        <f>IF(CR2367=0,"",
IF(SUM($CR$2285:CR2367)=1,CT2367,
IF($CR$2405&gt;SUM($CR$2285:CR2367),_xlfn.CONCAT(", ",CT2367),
IF($CR$2405=SUM($CR$2285:CR2367),_xlfn.CONCAT(" y ",CT2367)))))</f>
        <v/>
      </c>
      <c r="CT2367" s="156" t="s">
        <v>5225</v>
      </c>
      <c r="CU2367" s="402">
        <f t="shared" si="661"/>
        <v>0</v>
      </c>
      <c r="CV2367" s="370" t="str">
        <f>IF(CU2367=0,"",
IF(SUM($CU$2285:CU2367)=1,CW2367,
IF($CU$2405&gt;SUM($CU$2285:CU2367),_xlfn.CONCAT(", ",CW2367),
IF($CU$2405=SUM($CU$2285:CU2367),_xlfn.CONCAT(" y ",CW2367)))))</f>
        <v/>
      </c>
      <c r="CW2367" s="156" t="s">
        <v>5225</v>
      </c>
    </row>
    <row r="2368" spans="1:101" ht="15" customHeight="1">
      <c r="A2368" s="57"/>
      <c r="B2368" s="26"/>
      <c r="C2368" s="165" t="s">
        <v>5226</v>
      </c>
      <c r="D2368" s="884" t="str">
        <f t="shared" si="596"/>
        <v/>
      </c>
      <c r="E2368" s="884"/>
      <c r="F2368" s="884"/>
      <c r="G2368" s="884"/>
      <c r="H2368" s="884"/>
      <c r="I2368" s="884"/>
      <c r="J2368" s="884"/>
      <c r="K2368" s="884"/>
      <c r="L2368" s="884"/>
      <c r="M2368" s="617"/>
      <c r="N2368" s="617"/>
      <c r="O2368" s="617"/>
      <c r="P2368" s="617"/>
      <c r="Q2368" s="617"/>
      <c r="R2368" s="617"/>
      <c r="S2368" s="617"/>
      <c r="T2368" s="617"/>
      <c r="U2368" s="617"/>
      <c r="V2368" s="617"/>
      <c r="W2368" s="617"/>
      <c r="X2368" s="617"/>
      <c r="Y2368" s="617"/>
      <c r="Z2368" s="617"/>
      <c r="AA2368" s="617"/>
      <c r="AB2368" s="617"/>
      <c r="AC2368" s="617"/>
      <c r="AD2368" s="617"/>
      <c r="AE2368" s="164"/>
      <c r="AF2368" s="164"/>
      <c r="AG2368" s="199">
        <f t="shared" si="597"/>
        <v>0</v>
      </c>
      <c r="AH2368" s="298">
        <f t="shared" si="598"/>
        <v>0</v>
      </c>
      <c r="AI2368" s="293">
        <f t="shared" si="599"/>
        <v>0</v>
      </c>
      <c r="AJ2368" s="294">
        <f t="shared" si="600"/>
        <v>0</v>
      </c>
      <c r="AK2368" s="295">
        <f t="shared" si="601"/>
        <v>0</v>
      </c>
      <c r="AL2368" s="296">
        <f t="shared" si="602"/>
        <v>0</v>
      </c>
      <c r="AM2368" s="293">
        <f t="shared" si="603"/>
        <v>0</v>
      </c>
      <c r="AN2368" s="294">
        <f t="shared" si="604"/>
        <v>0</v>
      </c>
      <c r="AO2368" s="295">
        <f t="shared" si="605"/>
        <v>0</v>
      </c>
      <c r="AP2368" s="296">
        <f t="shared" si="606"/>
        <v>0</v>
      </c>
      <c r="AQ2368" s="293">
        <f t="shared" si="607"/>
        <v>0</v>
      </c>
      <c r="AR2368" s="294">
        <f t="shared" si="608"/>
        <v>0</v>
      </c>
      <c r="AS2368" s="295">
        <f t="shared" si="609"/>
        <v>0</v>
      </c>
      <c r="AT2368" s="296">
        <f t="shared" si="610"/>
        <v>0</v>
      </c>
      <c r="AU2368" s="293">
        <f t="shared" si="611"/>
        <v>0</v>
      </c>
      <c r="AV2368" s="294">
        <f t="shared" si="612"/>
        <v>0</v>
      </c>
      <c r="AW2368" s="295">
        <f t="shared" si="613"/>
        <v>0</v>
      </c>
      <c r="AX2368" s="296">
        <f t="shared" si="614"/>
        <v>0</v>
      </c>
      <c r="AY2368" s="293">
        <f t="shared" si="615"/>
        <v>0</v>
      </c>
      <c r="AZ2368" s="294">
        <f t="shared" si="616"/>
        <v>0</v>
      </c>
      <c r="BA2368" s="295">
        <f t="shared" si="617"/>
        <v>0</v>
      </c>
      <c r="BB2368" s="296">
        <f t="shared" si="618"/>
        <v>0</v>
      </c>
      <c r="BC2368" s="293">
        <f t="shared" si="619"/>
        <v>0</v>
      </c>
      <c r="BD2368" s="294">
        <f t="shared" si="620"/>
        <v>0</v>
      </c>
      <c r="BE2368" s="295">
        <f t="shared" si="621"/>
        <v>0</v>
      </c>
      <c r="BF2368" s="296">
        <f t="shared" si="622"/>
        <v>0</v>
      </c>
      <c r="BG2368" s="293">
        <f t="shared" si="623"/>
        <v>0</v>
      </c>
      <c r="BH2368" s="294">
        <f t="shared" si="624"/>
        <v>0</v>
      </c>
      <c r="BI2368" s="295">
        <f t="shared" si="625"/>
        <v>0</v>
      </c>
      <c r="BJ2368" s="296">
        <f t="shared" si="626"/>
        <v>0</v>
      </c>
      <c r="BK2368" s="293">
        <f t="shared" si="627"/>
        <v>0</v>
      </c>
      <c r="BL2368" s="294">
        <f t="shared" si="628"/>
        <v>0</v>
      </c>
      <c r="BM2368" s="295">
        <f t="shared" si="629"/>
        <v>0</v>
      </c>
      <c r="BN2368" s="296">
        <f t="shared" si="630"/>
        <v>0</v>
      </c>
      <c r="BO2368" s="293">
        <f t="shared" si="631"/>
        <v>0</v>
      </c>
      <c r="BP2368" s="294">
        <f t="shared" si="632"/>
        <v>0</v>
      </c>
      <c r="BQ2368" s="295">
        <f t="shared" si="633"/>
        <v>0</v>
      </c>
      <c r="BR2368" s="296">
        <f t="shared" si="634"/>
        <v>0</v>
      </c>
      <c r="BS2368" s="293">
        <f t="shared" si="635"/>
        <v>0</v>
      </c>
      <c r="BT2368" s="294">
        <f t="shared" si="636"/>
        <v>0</v>
      </c>
      <c r="BU2368" s="295">
        <f t="shared" si="637"/>
        <v>0</v>
      </c>
      <c r="BV2368" s="296">
        <f t="shared" si="638"/>
        <v>0</v>
      </c>
      <c r="BW2368" s="293">
        <f t="shared" si="639"/>
        <v>0</v>
      </c>
      <c r="BX2368" s="294">
        <f t="shared" si="640"/>
        <v>0</v>
      </c>
      <c r="BY2368" s="295">
        <f t="shared" si="641"/>
        <v>0</v>
      </c>
      <c r="BZ2368" s="296">
        <f t="shared" si="642"/>
        <v>0</v>
      </c>
      <c r="CA2368" s="293">
        <f t="shared" si="643"/>
        <v>0</v>
      </c>
      <c r="CB2368" s="294">
        <f t="shared" si="644"/>
        <v>0</v>
      </c>
      <c r="CC2368" s="295">
        <f t="shared" si="645"/>
        <v>0</v>
      </c>
      <c r="CD2368" s="296">
        <f t="shared" si="646"/>
        <v>0</v>
      </c>
      <c r="CE2368" s="362">
        <f t="shared" si="647"/>
        <v>0</v>
      </c>
      <c r="CF2368" s="366">
        <f t="shared" si="648"/>
        <v>0</v>
      </c>
      <c r="CG2368" s="364">
        <f t="shared" si="649"/>
        <v>0</v>
      </c>
      <c r="CH2368" s="365">
        <f t="shared" si="650"/>
        <v>0</v>
      </c>
      <c r="CI2368" s="362">
        <f t="shared" si="651"/>
        <v>0</v>
      </c>
      <c r="CJ2368" s="366">
        <f t="shared" si="652"/>
        <v>0</v>
      </c>
      <c r="CK2368" s="364">
        <f t="shared" si="653"/>
        <v>0</v>
      </c>
      <c r="CL2368" s="365">
        <f t="shared" si="654"/>
        <v>0</v>
      </c>
      <c r="CM2368" s="362">
        <f t="shared" si="655"/>
        <v>0</v>
      </c>
      <c r="CN2368" s="366">
        <f t="shared" si="656"/>
        <v>0</v>
      </c>
      <c r="CO2368" s="364">
        <f t="shared" si="657"/>
        <v>0</v>
      </c>
      <c r="CP2368" s="365">
        <f t="shared" si="658"/>
        <v>0</v>
      </c>
      <c r="CQ2368" s="351">
        <f t="shared" si="659"/>
        <v>0</v>
      </c>
      <c r="CR2368" s="402">
        <f t="shared" si="660"/>
        <v>0</v>
      </c>
      <c r="CS2368" s="370" t="str">
        <f>IF(CR2368=0,"",
IF(SUM($CR$2285:CR2368)=1,CT2368,
IF($CR$2405&gt;SUM($CR$2285:CR2368),_xlfn.CONCAT(", ",CT2368),
IF($CR$2405=SUM($CR$2285:CR2368),_xlfn.CONCAT(" y ",CT2368)))))</f>
        <v/>
      </c>
      <c r="CT2368" s="156" t="s">
        <v>5227</v>
      </c>
      <c r="CU2368" s="402">
        <f t="shared" si="661"/>
        <v>0</v>
      </c>
      <c r="CV2368" s="370" t="str">
        <f>IF(CU2368=0,"",
IF(SUM($CU$2285:CU2368)=1,CW2368,
IF($CU$2405&gt;SUM($CU$2285:CU2368),_xlfn.CONCAT(", ",CW2368),
IF($CU$2405=SUM($CU$2285:CU2368),_xlfn.CONCAT(" y ",CW2368)))))</f>
        <v/>
      </c>
      <c r="CW2368" s="156" t="s">
        <v>5227</v>
      </c>
    </row>
    <row r="2369" spans="1:101" ht="15" customHeight="1">
      <c r="A2369" s="57"/>
      <c r="B2369" s="26"/>
      <c r="C2369" s="165" t="s">
        <v>5228</v>
      </c>
      <c r="D2369" s="884" t="str">
        <f t="shared" si="596"/>
        <v/>
      </c>
      <c r="E2369" s="884"/>
      <c r="F2369" s="884"/>
      <c r="G2369" s="884"/>
      <c r="H2369" s="884"/>
      <c r="I2369" s="884"/>
      <c r="J2369" s="884"/>
      <c r="K2369" s="884"/>
      <c r="L2369" s="884"/>
      <c r="M2369" s="617"/>
      <c r="N2369" s="617"/>
      <c r="O2369" s="617"/>
      <c r="P2369" s="617"/>
      <c r="Q2369" s="617"/>
      <c r="R2369" s="617"/>
      <c r="S2369" s="617"/>
      <c r="T2369" s="617"/>
      <c r="U2369" s="617"/>
      <c r="V2369" s="617"/>
      <c r="W2369" s="617"/>
      <c r="X2369" s="617"/>
      <c r="Y2369" s="617"/>
      <c r="Z2369" s="617"/>
      <c r="AA2369" s="617"/>
      <c r="AB2369" s="617"/>
      <c r="AC2369" s="617"/>
      <c r="AD2369" s="617"/>
      <c r="AE2369" s="164"/>
      <c r="AF2369" s="164"/>
      <c r="AG2369" s="199">
        <f t="shared" si="597"/>
        <v>0</v>
      </c>
      <c r="AH2369" s="298">
        <f t="shared" si="598"/>
        <v>0</v>
      </c>
      <c r="AI2369" s="293">
        <f t="shared" si="599"/>
        <v>0</v>
      </c>
      <c r="AJ2369" s="294">
        <f t="shared" si="600"/>
        <v>0</v>
      </c>
      <c r="AK2369" s="295">
        <f t="shared" si="601"/>
        <v>0</v>
      </c>
      <c r="AL2369" s="296">
        <f t="shared" si="602"/>
        <v>0</v>
      </c>
      <c r="AM2369" s="293">
        <f t="shared" si="603"/>
        <v>0</v>
      </c>
      <c r="AN2369" s="294">
        <f t="shared" si="604"/>
        <v>0</v>
      </c>
      <c r="AO2369" s="295">
        <f t="shared" si="605"/>
        <v>0</v>
      </c>
      <c r="AP2369" s="296">
        <f t="shared" si="606"/>
        <v>0</v>
      </c>
      <c r="AQ2369" s="293">
        <f t="shared" si="607"/>
        <v>0</v>
      </c>
      <c r="AR2369" s="294">
        <f t="shared" si="608"/>
        <v>0</v>
      </c>
      <c r="AS2369" s="295">
        <f t="shared" si="609"/>
        <v>0</v>
      </c>
      <c r="AT2369" s="296">
        <f t="shared" si="610"/>
        <v>0</v>
      </c>
      <c r="AU2369" s="293">
        <f t="shared" si="611"/>
        <v>0</v>
      </c>
      <c r="AV2369" s="294">
        <f t="shared" si="612"/>
        <v>0</v>
      </c>
      <c r="AW2369" s="295">
        <f t="shared" si="613"/>
        <v>0</v>
      </c>
      <c r="AX2369" s="296">
        <f t="shared" si="614"/>
        <v>0</v>
      </c>
      <c r="AY2369" s="293">
        <f t="shared" si="615"/>
        <v>0</v>
      </c>
      <c r="AZ2369" s="294">
        <f t="shared" si="616"/>
        <v>0</v>
      </c>
      <c r="BA2369" s="295">
        <f t="shared" si="617"/>
        <v>0</v>
      </c>
      <c r="BB2369" s="296">
        <f t="shared" si="618"/>
        <v>0</v>
      </c>
      <c r="BC2369" s="293">
        <f t="shared" si="619"/>
        <v>0</v>
      </c>
      <c r="BD2369" s="294">
        <f t="shared" si="620"/>
        <v>0</v>
      </c>
      <c r="BE2369" s="295">
        <f t="shared" si="621"/>
        <v>0</v>
      </c>
      <c r="BF2369" s="296">
        <f t="shared" si="622"/>
        <v>0</v>
      </c>
      <c r="BG2369" s="293">
        <f t="shared" si="623"/>
        <v>0</v>
      </c>
      <c r="BH2369" s="294">
        <f t="shared" si="624"/>
        <v>0</v>
      </c>
      <c r="BI2369" s="295">
        <f t="shared" si="625"/>
        <v>0</v>
      </c>
      <c r="BJ2369" s="296">
        <f t="shared" si="626"/>
        <v>0</v>
      </c>
      <c r="BK2369" s="293">
        <f t="shared" si="627"/>
        <v>0</v>
      </c>
      <c r="BL2369" s="294">
        <f t="shared" si="628"/>
        <v>0</v>
      </c>
      <c r="BM2369" s="295">
        <f t="shared" si="629"/>
        <v>0</v>
      </c>
      <c r="BN2369" s="296">
        <f t="shared" si="630"/>
        <v>0</v>
      </c>
      <c r="BO2369" s="293">
        <f t="shared" si="631"/>
        <v>0</v>
      </c>
      <c r="BP2369" s="294">
        <f t="shared" si="632"/>
        <v>0</v>
      </c>
      <c r="BQ2369" s="295">
        <f t="shared" si="633"/>
        <v>0</v>
      </c>
      <c r="BR2369" s="296">
        <f t="shared" si="634"/>
        <v>0</v>
      </c>
      <c r="BS2369" s="293">
        <f t="shared" si="635"/>
        <v>0</v>
      </c>
      <c r="BT2369" s="294">
        <f t="shared" si="636"/>
        <v>0</v>
      </c>
      <c r="BU2369" s="295">
        <f t="shared" si="637"/>
        <v>0</v>
      </c>
      <c r="BV2369" s="296">
        <f t="shared" si="638"/>
        <v>0</v>
      </c>
      <c r="BW2369" s="293">
        <f t="shared" si="639"/>
        <v>0</v>
      </c>
      <c r="BX2369" s="294">
        <f t="shared" si="640"/>
        <v>0</v>
      </c>
      <c r="BY2369" s="295">
        <f t="shared" si="641"/>
        <v>0</v>
      </c>
      <c r="BZ2369" s="296">
        <f t="shared" si="642"/>
        <v>0</v>
      </c>
      <c r="CA2369" s="293">
        <f t="shared" si="643"/>
        <v>0</v>
      </c>
      <c r="CB2369" s="294">
        <f t="shared" si="644"/>
        <v>0</v>
      </c>
      <c r="CC2369" s="295">
        <f t="shared" si="645"/>
        <v>0</v>
      </c>
      <c r="CD2369" s="296">
        <f t="shared" si="646"/>
        <v>0</v>
      </c>
      <c r="CE2369" s="362">
        <f t="shared" si="647"/>
        <v>0</v>
      </c>
      <c r="CF2369" s="366">
        <f t="shared" si="648"/>
        <v>0</v>
      </c>
      <c r="CG2369" s="364">
        <f t="shared" si="649"/>
        <v>0</v>
      </c>
      <c r="CH2369" s="365">
        <f t="shared" si="650"/>
        <v>0</v>
      </c>
      <c r="CI2369" s="362">
        <f t="shared" si="651"/>
        <v>0</v>
      </c>
      <c r="CJ2369" s="366">
        <f t="shared" si="652"/>
        <v>0</v>
      </c>
      <c r="CK2369" s="364">
        <f t="shared" si="653"/>
        <v>0</v>
      </c>
      <c r="CL2369" s="365">
        <f t="shared" si="654"/>
        <v>0</v>
      </c>
      <c r="CM2369" s="362">
        <f t="shared" si="655"/>
        <v>0</v>
      </c>
      <c r="CN2369" s="366">
        <f t="shared" si="656"/>
        <v>0</v>
      </c>
      <c r="CO2369" s="364">
        <f t="shared" si="657"/>
        <v>0</v>
      </c>
      <c r="CP2369" s="365">
        <f t="shared" si="658"/>
        <v>0</v>
      </c>
      <c r="CQ2369" s="351">
        <f t="shared" si="659"/>
        <v>0</v>
      </c>
      <c r="CR2369" s="402">
        <f t="shared" si="660"/>
        <v>0</v>
      </c>
      <c r="CS2369" s="370" t="str">
        <f>IF(CR2369=0,"",
IF(SUM($CR$2285:CR2369)=1,CT2369,
IF($CR$2405&gt;SUM($CR$2285:CR2369),_xlfn.CONCAT(", ",CT2369),
IF($CR$2405=SUM($CR$2285:CR2369),_xlfn.CONCAT(" y ",CT2369)))))</f>
        <v/>
      </c>
      <c r="CT2369" s="156" t="s">
        <v>5229</v>
      </c>
      <c r="CU2369" s="402">
        <f t="shared" si="661"/>
        <v>0</v>
      </c>
      <c r="CV2369" s="370" t="str">
        <f>IF(CU2369=0,"",
IF(SUM($CU$2285:CU2369)=1,CW2369,
IF($CU$2405&gt;SUM($CU$2285:CU2369),_xlfn.CONCAT(", ",CW2369),
IF($CU$2405=SUM($CU$2285:CU2369),_xlfn.CONCAT(" y ",CW2369)))))</f>
        <v/>
      </c>
      <c r="CW2369" s="156" t="s">
        <v>5229</v>
      </c>
    </row>
    <row r="2370" spans="1:101" ht="15" customHeight="1">
      <c r="A2370" s="57"/>
      <c r="B2370" s="26"/>
      <c r="C2370" s="165" t="s">
        <v>5230</v>
      </c>
      <c r="D2370" s="884" t="str">
        <f t="shared" si="596"/>
        <v/>
      </c>
      <c r="E2370" s="884"/>
      <c r="F2370" s="884"/>
      <c r="G2370" s="884"/>
      <c r="H2370" s="884"/>
      <c r="I2370" s="884"/>
      <c r="J2370" s="884"/>
      <c r="K2370" s="884"/>
      <c r="L2370" s="884"/>
      <c r="M2370" s="617"/>
      <c r="N2370" s="617"/>
      <c r="O2370" s="617"/>
      <c r="P2370" s="617"/>
      <c r="Q2370" s="617"/>
      <c r="R2370" s="617"/>
      <c r="S2370" s="617"/>
      <c r="T2370" s="617"/>
      <c r="U2370" s="617"/>
      <c r="V2370" s="617"/>
      <c r="W2370" s="617"/>
      <c r="X2370" s="617"/>
      <c r="Y2370" s="617"/>
      <c r="Z2370" s="617"/>
      <c r="AA2370" s="617"/>
      <c r="AB2370" s="617"/>
      <c r="AC2370" s="617"/>
      <c r="AD2370" s="617"/>
      <c r="AE2370" s="164"/>
      <c r="AF2370" s="164"/>
      <c r="AG2370" s="199">
        <f t="shared" si="597"/>
        <v>0</v>
      </c>
      <c r="AH2370" s="298">
        <f t="shared" si="598"/>
        <v>0</v>
      </c>
      <c r="AI2370" s="293">
        <f t="shared" si="599"/>
        <v>0</v>
      </c>
      <c r="AJ2370" s="294">
        <f t="shared" si="600"/>
        <v>0</v>
      </c>
      <c r="AK2370" s="295">
        <f t="shared" si="601"/>
        <v>0</v>
      </c>
      <c r="AL2370" s="296">
        <f t="shared" si="602"/>
        <v>0</v>
      </c>
      <c r="AM2370" s="293">
        <f t="shared" si="603"/>
        <v>0</v>
      </c>
      <c r="AN2370" s="294">
        <f t="shared" si="604"/>
        <v>0</v>
      </c>
      <c r="AO2370" s="295">
        <f t="shared" si="605"/>
        <v>0</v>
      </c>
      <c r="AP2370" s="296">
        <f t="shared" si="606"/>
        <v>0</v>
      </c>
      <c r="AQ2370" s="293">
        <f t="shared" si="607"/>
        <v>0</v>
      </c>
      <c r="AR2370" s="294">
        <f t="shared" si="608"/>
        <v>0</v>
      </c>
      <c r="AS2370" s="295">
        <f t="shared" si="609"/>
        <v>0</v>
      </c>
      <c r="AT2370" s="296">
        <f t="shared" si="610"/>
        <v>0</v>
      </c>
      <c r="AU2370" s="293">
        <f t="shared" si="611"/>
        <v>0</v>
      </c>
      <c r="AV2370" s="294">
        <f t="shared" si="612"/>
        <v>0</v>
      </c>
      <c r="AW2370" s="295">
        <f t="shared" si="613"/>
        <v>0</v>
      </c>
      <c r="AX2370" s="296">
        <f t="shared" si="614"/>
        <v>0</v>
      </c>
      <c r="AY2370" s="293">
        <f t="shared" si="615"/>
        <v>0</v>
      </c>
      <c r="AZ2370" s="294">
        <f t="shared" si="616"/>
        <v>0</v>
      </c>
      <c r="BA2370" s="295">
        <f t="shared" si="617"/>
        <v>0</v>
      </c>
      <c r="BB2370" s="296">
        <f t="shared" si="618"/>
        <v>0</v>
      </c>
      <c r="BC2370" s="293">
        <f t="shared" si="619"/>
        <v>0</v>
      </c>
      <c r="BD2370" s="294">
        <f t="shared" si="620"/>
        <v>0</v>
      </c>
      <c r="BE2370" s="295">
        <f t="shared" si="621"/>
        <v>0</v>
      </c>
      <c r="BF2370" s="296">
        <f t="shared" si="622"/>
        <v>0</v>
      </c>
      <c r="BG2370" s="293">
        <f t="shared" si="623"/>
        <v>0</v>
      </c>
      <c r="BH2370" s="294">
        <f t="shared" si="624"/>
        <v>0</v>
      </c>
      <c r="BI2370" s="295">
        <f t="shared" si="625"/>
        <v>0</v>
      </c>
      <c r="BJ2370" s="296">
        <f t="shared" si="626"/>
        <v>0</v>
      </c>
      <c r="BK2370" s="293">
        <f t="shared" si="627"/>
        <v>0</v>
      </c>
      <c r="BL2370" s="294">
        <f t="shared" si="628"/>
        <v>0</v>
      </c>
      <c r="BM2370" s="295">
        <f t="shared" si="629"/>
        <v>0</v>
      </c>
      <c r="BN2370" s="296">
        <f t="shared" si="630"/>
        <v>0</v>
      </c>
      <c r="BO2370" s="293">
        <f t="shared" si="631"/>
        <v>0</v>
      </c>
      <c r="BP2370" s="294">
        <f t="shared" si="632"/>
        <v>0</v>
      </c>
      <c r="BQ2370" s="295">
        <f t="shared" si="633"/>
        <v>0</v>
      </c>
      <c r="BR2370" s="296">
        <f t="shared" si="634"/>
        <v>0</v>
      </c>
      <c r="BS2370" s="293">
        <f t="shared" si="635"/>
        <v>0</v>
      </c>
      <c r="BT2370" s="294">
        <f t="shared" si="636"/>
        <v>0</v>
      </c>
      <c r="BU2370" s="295">
        <f t="shared" si="637"/>
        <v>0</v>
      </c>
      <c r="BV2370" s="296">
        <f t="shared" si="638"/>
        <v>0</v>
      </c>
      <c r="BW2370" s="293">
        <f t="shared" si="639"/>
        <v>0</v>
      </c>
      <c r="BX2370" s="294">
        <f t="shared" si="640"/>
        <v>0</v>
      </c>
      <c r="BY2370" s="295">
        <f t="shared" si="641"/>
        <v>0</v>
      </c>
      <c r="BZ2370" s="296">
        <f t="shared" si="642"/>
        <v>0</v>
      </c>
      <c r="CA2370" s="293">
        <f t="shared" si="643"/>
        <v>0</v>
      </c>
      <c r="CB2370" s="294">
        <f t="shared" si="644"/>
        <v>0</v>
      </c>
      <c r="CC2370" s="295">
        <f t="shared" si="645"/>
        <v>0</v>
      </c>
      <c r="CD2370" s="296">
        <f t="shared" si="646"/>
        <v>0</v>
      </c>
      <c r="CE2370" s="362">
        <f t="shared" si="647"/>
        <v>0</v>
      </c>
      <c r="CF2370" s="366">
        <f t="shared" si="648"/>
        <v>0</v>
      </c>
      <c r="CG2370" s="364">
        <f t="shared" si="649"/>
        <v>0</v>
      </c>
      <c r="CH2370" s="365">
        <f t="shared" si="650"/>
        <v>0</v>
      </c>
      <c r="CI2370" s="362">
        <f t="shared" si="651"/>
        <v>0</v>
      </c>
      <c r="CJ2370" s="366">
        <f t="shared" si="652"/>
        <v>0</v>
      </c>
      <c r="CK2370" s="364">
        <f t="shared" si="653"/>
        <v>0</v>
      </c>
      <c r="CL2370" s="365">
        <f t="shared" si="654"/>
        <v>0</v>
      </c>
      <c r="CM2370" s="362">
        <f t="shared" si="655"/>
        <v>0</v>
      </c>
      <c r="CN2370" s="366">
        <f t="shared" si="656"/>
        <v>0</v>
      </c>
      <c r="CO2370" s="364">
        <f t="shared" si="657"/>
        <v>0</v>
      </c>
      <c r="CP2370" s="365">
        <f t="shared" si="658"/>
        <v>0</v>
      </c>
      <c r="CQ2370" s="351">
        <f t="shared" si="659"/>
        <v>0</v>
      </c>
      <c r="CR2370" s="402">
        <f t="shared" si="660"/>
        <v>0</v>
      </c>
      <c r="CS2370" s="370" t="str">
        <f>IF(CR2370=0,"",
IF(SUM($CR$2285:CR2370)=1,CT2370,
IF($CR$2405&gt;SUM($CR$2285:CR2370),_xlfn.CONCAT(", ",CT2370),
IF($CR$2405=SUM($CR$2285:CR2370),_xlfn.CONCAT(" y ",CT2370)))))</f>
        <v/>
      </c>
      <c r="CT2370" s="156" t="s">
        <v>5231</v>
      </c>
      <c r="CU2370" s="402">
        <f t="shared" si="661"/>
        <v>0</v>
      </c>
      <c r="CV2370" s="370" t="str">
        <f>IF(CU2370=0,"",
IF(SUM($CU$2285:CU2370)=1,CW2370,
IF($CU$2405&gt;SUM($CU$2285:CU2370),_xlfn.CONCAT(", ",CW2370),
IF($CU$2405=SUM($CU$2285:CU2370),_xlfn.CONCAT(" y ",CW2370)))))</f>
        <v/>
      </c>
      <c r="CW2370" s="156" t="s">
        <v>5231</v>
      </c>
    </row>
    <row r="2371" spans="1:101" ht="15" customHeight="1">
      <c r="A2371" s="57"/>
      <c r="B2371" s="26"/>
      <c r="C2371" s="165" t="s">
        <v>5232</v>
      </c>
      <c r="D2371" s="884" t="str">
        <f t="shared" si="596"/>
        <v/>
      </c>
      <c r="E2371" s="884"/>
      <c r="F2371" s="884"/>
      <c r="G2371" s="884"/>
      <c r="H2371" s="884"/>
      <c r="I2371" s="884"/>
      <c r="J2371" s="884"/>
      <c r="K2371" s="884"/>
      <c r="L2371" s="884"/>
      <c r="M2371" s="617"/>
      <c r="N2371" s="617"/>
      <c r="O2371" s="617"/>
      <c r="P2371" s="617"/>
      <c r="Q2371" s="617"/>
      <c r="R2371" s="617"/>
      <c r="S2371" s="617"/>
      <c r="T2371" s="617"/>
      <c r="U2371" s="617"/>
      <c r="V2371" s="617"/>
      <c r="W2371" s="617"/>
      <c r="X2371" s="617"/>
      <c r="Y2371" s="617"/>
      <c r="Z2371" s="617"/>
      <c r="AA2371" s="617"/>
      <c r="AB2371" s="617"/>
      <c r="AC2371" s="617"/>
      <c r="AD2371" s="617"/>
      <c r="AE2371" s="164"/>
      <c r="AF2371" s="164"/>
      <c r="AG2371" s="199">
        <f t="shared" si="597"/>
        <v>0</v>
      </c>
      <c r="AH2371" s="298">
        <f t="shared" si="598"/>
        <v>0</v>
      </c>
      <c r="AI2371" s="293">
        <f t="shared" si="599"/>
        <v>0</v>
      </c>
      <c r="AJ2371" s="294">
        <f t="shared" si="600"/>
        <v>0</v>
      </c>
      <c r="AK2371" s="295">
        <f t="shared" si="601"/>
        <v>0</v>
      </c>
      <c r="AL2371" s="296">
        <f t="shared" si="602"/>
        <v>0</v>
      </c>
      <c r="AM2371" s="293">
        <f t="shared" si="603"/>
        <v>0</v>
      </c>
      <c r="AN2371" s="294">
        <f t="shared" si="604"/>
        <v>0</v>
      </c>
      <c r="AO2371" s="295">
        <f t="shared" si="605"/>
        <v>0</v>
      </c>
      <c r="AP2371" s="296">
        <f t="shared" si="606"/>
        <v>0</v>
      </c>
      <c r="AQ2371" s="293">
        <f t="shared" si="607"/>
        <v>0</v>
      </c>
      <c r="AR2371" s="294">
        <f t="shared" si="608"/>
        <v>0</v>
      </c>
      <c r="AS2371" s="295">
        <f t="shared" si="609"/>
        <v>0</v>
      </c>
      <c r="AT2371" s="296">
        <f t="shared" si="610"/>
        <v>0</v>
      </c>
      <c r="AU2371" s="293">
        <f t="shared" si="611"/>
        <v>0</v>
      </c>
      <c r="AV2371" s="294">
        <f t="shared" si="612"/>
        <v>0</v>
      </c>
      <c r="AW2371" s="295">
        <f t="shared" si="613"/>
        <v>0</v>
      </c>
      <c r="AX2371" s="296">
        <f t="shared" si="614"/>
        <v>0</v>
      </c>
      <c r="AY2371" s="293">
        <f t="shared" si="615"/>
        <v>0</v>
      </c>
      <c r="AZ2371" s="294">
        <f t="shared" si="616"/>
        <v>0</v>
      </c>
      <c r="BA2371" s="295">
        <f t="shared" si="617"/>
        <v>0</v>
      </c>
      <c r="BB2371" s="296">
        <f t="shared" si="618"/>
        <v>0</v>
      </c>
      <c r="BC2371" s="293">
        <f t="shared" si="619"/>
        <v>0</v>
      </c>
      <c r="BD2371" s="294">
        <f t="shared" si="620"/>
        <v>0</v>
      </c>
      <c r="BE2371" s="295">
        <f t="shared" si="621"/>
        <v>0</v>
      </c>
      <c r="BF2371" s="296">
        <f t="shared" si="622"/>
        <v>0</v>
      </c>
      <c r="BG2371" s="293">
        <f t="shared" si="623"/>
        <v>0</v>
      </c>
      <c r="BH2371" s="294">
        <f t="shared" si="624"/>
        <v>0</v>
      </c>
      <c r="BI2371" s="295">
        <f t="shared" si="625"/>
        <v>0</v>
      </c>
      <c r="BJ2371" s="296">
        <f t="shared" si="626"/>
        <v>0</v>
      </c>
      <c r="BK2371" s="293">
        <f t="shared" si="627"/>
        <v>0</v>
      </c>
      <c r="BL2371" s="294">
        <f t="shared" si="628"/>
        <v>0</v>
      </c>
      <c r="BM2371" s="295">
        <f t="shared" si="629"/>
        <v>0</v>
      </c>
      <c r="BN2371" s="296">
        <f t="shared" si="630"/>
        <v>0</v>
      </c>
      <c r="BO2371" s="293">
        <f t="shared" si="631"/>
        <v>0</v>
      </c>
      <c r="BP2371" s="294">
        <f t="shared" si="632"/>
        <v>0</v>
      </c>
      <c r="BQ2371" s="295">
        <f t="shared" si="633"/>
        <v>0</v>
      </c>
      <c r="BR2371" s="296">
        <f t="shared" si="634"/>
        <v>0</v>
      </c>
      <c r="BS2371" s="293">
        <f t="shared" si="635"/>
        <v>0</v>
      </c>
      <c r="BT2371" s="294">
        <f t="shared" si="636"/>
        <v>0</v>
      </c>
      <c r="BU2371" s="295">
        <f t="shared" si="637"/>
        <v>0</v>
      </c>
      <c r="BV2371" s="296">
        <f t="shared" si="638"/>
        <v>0</v>
      </c>
      <c r="BW2371" s="293">
        <f t="shared" si="639"/>
        <v>0</v>
      </c>
      <c r="BX2371" s="294">
        <f t="shared" si="640"/>
        <v>0</v>
      </c>
      <c r="BY2371" s="295">
        <f t="shared" si="641"/>
        <v>0</v>
      </c>
      <c r="BZ2371" s="296">
        <f t="shared" si="642"/>
        <v>0</v>
      </c>
      <c r="CA2371" s="293">
        <f t="shared" si="643"/>
        <v>0</v>
      </c>
      <c r="CB2371" s="294">
        <f t="shared" si="644"/>
        <v>0</v>
      </c>
      <c r="CC2371" s="295">
        <f t="shared" si="645"/>
        <v>0</v>
      </c>
      <c r="CD2371" s="296">
        <f t="shared" si="646"/>
        <v>0</v>
      </c>
      <c r="CE2371" s="362">
        <f t="shared" si="647"/>
        <v>0</v>
      </c>
      <c r="CF2371" s="366">
        <f t="shared" si="648"/>
        <v>0</v>
      </c>
      <c r="CG2371" s="364">
        <f t="shared" si="649"/>
        <v>0</v>
      </c>
      <c r="CH2371" s="365">
        <f t="shared" si="650"/>
        <v>0</v>
      </c>
      <c r="CI2371" s="362">
        <f t="shared" si="651"/>
        <v>0</v>
      </c>
      <c r="CJ2371" s="366">
        <f t="shared" si="652"/>
        <v>0</v>
      </c>
      <c r="CK2371" s="364">
        <f t="shared" si="653"/>
        <v>0</v>
      </c>
      <c r="CL2371" s="365">
        <f t="shared" si="654"/>
        <v>0</v>
      </c>
      <c r="CM2371" s="362">
        <f t="shared" si="655"/>
        <v>0</v>
      </c>
      <c r="CN2371" s="366">
        <f t="shared" si="656"/>
        <v>0</v>
      </c>
      <c r="CO2371" s="364">
        <f t="shared" si="657"/>
        <v>0</v>
      </c>
      <c r="CP2371" s="365">
        <f t="shared" si="658"/>
        <v>0</v>
      </c>
      <c r="CQ2371" s="351">
        <f t="shared" si="659"/>
        <v>0</v>
      </c>
      <c r="CR2371" s="402">
        <f t="shared" si="660"/>
        <v>0</v>
      </c>
      <c r="CS2371" s="370" t="str">
        <f>IF(CR2371=0,"",
IF(SUM($CR$2285:CR2371)=1,CT2371,
IF($CR$2405&gt;SUM($CR$2285:CR2371),_xlfn.CONCAT(", ",CT2371),
IF($CR$2405=SUM($CR$2285:CR2371),_xlfn.CONCAT(" y ",CT2371)))))</f>
        <v/>
      </c>
      <c r="CT2371" s="156" t="s">
        <v>5233</v>
      </c>
      <c r="CU2371" s="402">
        <f t="shared" si="661"/>
        <v>0</v>
      </c>
      <c r="CV2371" s="370" t="str">
        <f>IF(CU2371=0,"",
IF(SUM($CU$2285:CU2371)=1,CW2371,
IF($CU$2405&gt;SUM($CU$2285:CU2371),_xlfn.CONCAT(", ",CW2371),
IF($CU$2405=SUM($CU$2285:CU2371),_xlfn.CONCAT(" y ",CW2371)))))</f>
        <v/>
      </c>
      <c r="CW2371" s="156" t="s">
        <v>5233</v>
      </c>
    </row>
    <row r="2372" spans="1:101" ht="15" customHeight="1">
      <c r="A2372" s="57"/>
      <c r="B2372" s="26"/>
      <c r="C2372" s="165" t="s">
        <v>5234</v>
      </c>
      <c r="D2372" s="884" t="str">
        <f t="shared" si="596"/>
        <v/>
      </c>
      <c r="E2372" s="884"/>
      <c r="F2372" s="884"/>
      <c r="G2372" s="884"/>
      <c r="H2372" s="884"/>
      <c r="I2372" s="884"/>
      <c r="J2372" s="884"/>
      <c r="K2372" s="884"/>
      <c r="L2372" s="884"/>
      <c r="M2372" s="617"/>
      <c r="N2372" s="617"/>
      <c r="O2372" s="617"/>
      <c r="P2372" s="617"/>
      <c r="Q2372" s="617"/>
      <c r="R2372" s="617"/>
      <c r="S2372" s="617"/>
      <c r="T2372" s="617"/>
      <c r="U2372" s="617"/>
      <c r="V2372" s="617"/>
      <c r="W2372" s="617"/>
      <c r="X2372" s="617"/>
      <c r="Y2372" s="617"/>
      <c r="Z2372" s="617"/>
      <c r="AA2372" s="617"/>
      <c r="AB2372" s="617"/>
      <c r="AC2372" s="617"/>
      <c r="AD2372" s="617"/>
      <c r="AE2372" s="164"/>
      <c r="AF2372" s="164"/>
      <c r="AG2372" s="199">
        <f t="shared" si="597"/>
        <v>0</v>
      </c>
      <c r="AH2372" s="298">
        <f t="shared" si="598"/>
        <v>0</v>
      </c>
      <c r="AI2372" s="293">
        <f t="shared" si="599"/>
        <v>0</v>
      </c>
      <c r="AJ2372" s="294">
        <f t="shared" si="600"/>
        <v>0</v>
      </c>
      <c r="AK2372" s="295">
        <f t="shared" si="601"/>
        <v>0</v>
      </c>
      <c r="AL2372" s="296">
        <f t="shared" si="602"/>
        <v>0</v>
      </c>
      <c r="AM2372" s="293">
        <f t="shared" si="603"/>
        <v>0</v>
      </c>
      <c r="AN2372" s="294">
        <f t="shared" si="604"/>
        <v>0</v>
      </c>
      <c r="AO2372" s="295">
        <f t="shared" si="605"/>
        <v>0</v>
      </c>
      <c r="AP2372" s="296">
        <f t="shared" si="606"/>
        <v>0</v>
      </c>
      <c r="AQ2372" s="293">
        <f t="shared" si="607"/>
        <v>0</v>
      </c>
      <c r="AR2372" s="294">
        <f t="shared" si="608"/>
        <v>0</v>
      </c>
      <c r="AS2372" s="295">
        <f t="shared" si="609"/>
        <v>0</v>
      </c>
      <c r="AT2372" s="296">
        <f t="shared" si="610"/>
        <v>0</v>
      </c>
      <c r="AU2372" s="293">
        <f t="shared" si="611"/>
        <v>0</v>
      </c>
      <c r="AV2372" s="294">
        <f t="shared" si="612"/>
        <v>0</v>
      </c>
      <c r="AW2372" s="295">
        <f t="shared" si="613"/>
        <v>0</v>
      </c>
      <c r="AX2372" s="296">
        <f t="shared" si="614"/>
        <v>0</v>
      </c>
      <c r="AY2372" s="293">
        <f t="shared" si="615"/>
        <v>0</v>
      </c>
      <c r="AZ2372" s="294">
        <f t="shared" si="616"/>
        <v>0</v>
      </c>
      <c r="BA2372" s="295">
        <f t="shared" si="617"/>
        <v>0</v>
      </c>
      <c r="BB2372" s="296">
        <f t="shared" si="618"/>
        <v>0</v>
      </c>
      <c r="BC2372" s="293">
        <f t="shared" si="619"/>
        <v>0</v>
      </c>
      <c r="BD2372" s="294">
        <f t="shared" si="620"/>
        <v>0</v>
      </c>
      <c r="BE2372" s="295">
        <f t="shared" si="621"/>
        <v>0</v>
      </c>
      <c r="BF2372" s="296">
        <f t="shared" si="622"/>
        <v>0</v>
      </c>
      <c r="BG2372" s="293">
        <f t="shared" si="623"/>
        <v>0</v>
      </c>
      <c r="BH2372" s="294">
        <f t="shared" si="624"/>
        <v>0</v>
      </c>
      <c r="BI2372" s="295">
        <f t="shared" si="625"/>
        <v>0</v>
      </c>
      <c r="BJ2372" s="296">
        <f t="shared" si="626"/>
        <v>0</v>
      </c>
      <c r="BK2372" s="293">
        <f t="shared" si="627"/>
        <v>0</v>
      </c>
      <c r="BL2372" s="294">
        <f t="shared" si="628"/>
        <v>0</v>
      </c>
      <c r="BM2372" s="295">
        <f t="shared" si="629"/>
        <v>0</v>
      </c>
      <c r="BN2372" s="296">
        <f t="shared" si="630"/>
        <v>0</v>
      </c>
      <c r="BO2372" s="293">
        <f t="shared" si="631"/>
        <v>0</v>
      </c>
      <c r="BP2372" s="294">
        <f t="shared" si="632"/>
        <v>0</v>
      </c>
      <c r="BQ2372" s="295">
        <f t="shared" si="633"/>
        <v>0</v>
      </c>
      <c r="BR2372" s="296">
        <f t="shared" si="634"/>
        <v>0</v>
      </c>
      <c r="BS2372" s="293">
        <f t="shared" si="635"/>
        <v>0</v>
      </c>
      <c r="BT2372" s="294">
        <f t="shared" si="636"/>
        <v>0</v>
      </c>
      <c r="BU2372" s="295">
        <f t="shared" si="637"/>
        <v>0</v>
      </c>
      <c r="BV2372" s="296">
        <f t="shared" si="638"/>
        <v>0</v>
      </c>
      <c r="BW2372" s="293">
        <f t="shared" si="639"/>
        <v>0</v>
      </c>
      <c r="BX2372" s="294">
        <f t="shared" si="640"/>
        <v>0</v>
      </c>
      <c r="BY2372" s="295">
        <f t="shared" si="641"/>
        <v>0</v>
      </c>
      <c r="BZ2372" s="296">
        <f t="shared" si="642"/>
        <v>0</v>
      </c>
      <c r="CA2372" s="293">
        <f t="shared" si="643"/>
        <v>0</v>
      </c>
      <c r="CB2372" s="294">
        <f t="shared" si="644"/>
        <v>0</v>
      </c>
      <c r="CC2372" s="295">
        <f t="shared" si="645"/>
        <v>0</v>
      </c>
      <c r="CD2372" s="296">
        <f t="shared" si="646"/>
        <v>0</v>
      </c>
      <c r="CE2372" s="362">
        <f t="shared" si="647"/>
        <v>0</v>
      </c>
      <c r="CF2372" s="366">
        <f t="shared" si="648"/>
        <v>0</v>
      </c>
      <c r="CG2372" s="364">
        <f t="shared" si="649"/>
        <v>0</v>
      </c>
      <c r="CH2372" s="365">
        <f t="shared" si="650"/>
        <v>0</v>
      </c>
      <c r="CI2372" s="362">
        <f t="shared" si="651"/>
        <v>0</v>
      </c>
      <c r="CJ2372" s="366">
        <f t="shared" si="652"/>
        <v>0</v>
      </c>
      <c r="CK2372" s="364">
        <f t="shared" si="653"/>
        <v>0</v>
      </c>
      <c r="CL2372" s="365">
        <f t="shared" si="654"/>
        <v>0</v>
      </c>
      <c r="CM2372" s="362">
        <f t="shared" si="655"/>
        <v>0</v>
      </c>
      <c r="CN2372" s="366">
        <f t="shared" si="656"/>
        <v>0</v>
      </c>
      <c r="CO2372" s="364">
        <f t="shared" si="657"/>
        <v>0</v>
      </c>
      <c r="CP2372" s="365">
        <f t="shared" si="658"/>
        <v>0</v>
      </c>
      <c r="CQ2372" s="351">
        <f t="shared" si="659"/>
        <v>0</v>
      </c>
      <c r="CR2372" s="402">
        <f t="shared" si="660"/>
        <v>0</v>
      </c>
      <c r="CS2372" s="370" t="str">
        <f>IF(CR2372=0,"",
IF(SUM($CR$2285:CR2372)=1,CT2372,
IF($CR$2405&gt;SUM($CR$2285:CR2372),_xlfn.CONCAT(", ",CT2372),
IF($CR$2405=SUM($CR$2285:CR2372),_xlfn.CONCAT(" y ",CT2372)))))</f>
        <v/>
      </c>
      <c r="CT2372" s="156" t="s">
        <v>5235</v>
      </c>
      <c r="CU2372" s="402">
        <f t="shared" si="661"/>
        <v>0</v>
      </c>
      <c r="CV2372" s="370" t="str">
        <f>IF(CU2372=0,"",
IF(SUM($CU$2285:CU2372)=1,CW2372,
IF($CU$2405&gt;SUM($CU$2285:CU2372),_xlfn.CONCAT(", ",CW2372),
IF($CU$2405=SUM($CU$2285:CU2372),_xlfn.CONCAT(" y ",CW2372)))))</f>
        <v/>
      </c>
      <c r="CW2372" s="156" t="s">
        <v>5235</v>
      </c>
    </row>
    <row r="2373" spans="1:101" ht="15" customHeight="1">
      <c r="A2373" s="57"/>
      <c r="B2373" s="26"/>
      <c r="C2373" s="165" t="s">
        <v>5236</v>
      </c>
      <c r="D2373" s="884" t="str">
        <f t="shared" si="596"/>
        <v/>
      </c>
      <c r="E2373" s="884"/>
      <c r="F2373" s="884"/>
      <c r="G2373" s="884"/>
      <c r="H2373" s="884"/>
      <c r="I2373" s="884"/>
      <c r="J2373" s="884"/>
      <c r="K2373" s="884"/>
      <c r="L2373" s="884"/>
      <c r="M2373" s="617"/>
      <c r="N2373" s="617"/>
      <c r="O2373" s="617"/>
      <c r="P2373" s="617"/>
      <c r="Q2373" s="617"/>
      <c r="R2373" s="617"/>
      <c r="S2373" s="617"/>
      <c r="T2373" s="617"/>
      <c r="U2373" s="617"/>
      <c r="V2373" s="617"/>
      <c r="W2373" s="617"/>
      <c r="X2373" s="617"/>
      <c r="Y2373" s="617"/>
      <c r="Z2373" s="617"/>
      <c r="AA2373" s="617"/>
      <c r="AB2373" s="617"/>
      <c r="AC2373" s="617"/>
      <c r="AD2373" s="617"/>
      <c r="AE2373" s="164"/>
      <c r="AF2373" s="164"/>
      <c r="AG2373" s="199">
        <f t="shared" si="597"/>
        <v>0</v>
      </c>
      <c r="AH2373" s="298">
        <f t="shared" si="598"/>
        <v>0</v>
      </c>
      <c r="AI2373" s="293">
        <f t="shared" si="599"/>
        <v>0</v>
      </c>
      <c r="AJ2373" s="294">
        <f t="shared" si="600"/>
        <v>0</v>
      </c>
      <c r="AK2373" s="295">
        <f t="shared" si="601"/>
        <v>0</v>
      </c>
      <c r="AL2373" s="296">
        <f t="shared" si="602"/>
        <v>0</v>
      </c>
      <c r="AM2373" s="293">
        <f t="shared" si="603"/>
        <v>0</v>
      </c>
      <c r="AN2373" s="294">
        <f t="shared" si="604"/>
        <v>0</v>
      </c>
      <c r="AO2373" s="295">
        <f t="shared" si="605"/>
        <v>0</v>
      </c>
      <c r="AP2373" s="296">
        <f t="shared" si="606"/>
        <v>0</v>
      </c>
      <c r="AQ2373" s="293">
        <f t="shared" si="607"/>
        <v>0</v>
      </c>
      <c r="AR2373" s="294">
        <f t="shared" si="608"/>
        <v>0</v>
      </c>
      <c r="AS2373" s="295">
        <f t="shared" si="609"/>
        <v>0</v>
      </c>
      <c r="AT2373" s="296">
        <f t="shared" si="610"/>
        <v>0</v>
      </c>
      <c r="AU2373" s="293">
        <f t="shared" si="611"/>
        <v>0</v>
      </c>
      <c r="AV2373" s="294">
        <f t="shared" si="612"/>
        <v>0</v>
      </c>
      <c r="AW2373" s="295">
        <f t="shared" si="613"/>
        <v>0</v>
      </c>
      <c r="AX2373" s="296">
        <f t="shared" si="614"/>
        <v>0</v>
      </c>
      <c r="AY2373" s="293">
        <f t="shared" si="615"/>
        <v>0</v>
      </c>
      <c r="AZ2373" s="294">
        <f t="shared" si="616"/>
        <v>0</v>
      </c>
      <c r="BA2373" s="295">
        <f t="shared" si="617"/>
        <v>0</v>
      </c>
      <c r="BB2373" s="296">
        <f t="shared" si="618"/>
        <v>0</v>
      </c>
      <c r="BC2373" s="293">
        <f t="shared" si="619"/>
        <v>0</v>
      </c>
      <c r="BD2373" s="294">
        <f t="shared" si="620"/>
        <v>0</v>
      </c>
      <c r="BE2373" s="295">
        <f t="shared" si="621"/>
        <v>0</v>
      </c>
      <c r="BF2373" s="296">
        <f t="shared" si="622"/>
        <v>0</v>
      </c>
      <c r="BG2373" s="293">
        <f t="shared" si="623"/>
        <v>0</v>
      </c>
      <c r="BH2373" s="294">
        <f t="shared" si="624"/>
        <v>0</v>
      </c>
      <c r="BI2373" s="295">
        <f t="shared" si="625"/>
        <v>0</v>
      </c>
      <c r="BJ2373" s="296">
        <f t="shared" si="626"/>
        <v>0</v>
      </c>
      <c r="BK2373" s="293">
        <f t="shared" si="627"/>
        <v>0</v>
      </c>
      <c r="BL2373" s="294">
        <f t="shared" si="628"/>
        <v>0</v>
      </c>
      <c r="BM2373" s="295">
        <f t="shared" si="629"/>
        <v>0</v>
      </c>
      <c r="BN2373" s="296">
        <f t="shared" si="630"/>
        <v>0</v>
      </c>
      <c r="BO2373" s="293">
        <f t="shared" si="631"/>
        <v>0</v>
      </c>
      <c r="BP2373" s="294">
        <f t="shared" si="632"/>
        <v>0</v>
      </c>
      <c r="BQ2373" s="295">
        <f t="shared" si="633"/>
        <v>0</v>
      </c>
      <c r="BR2373" s="296">
        <f t="shared" si="634"/>
        <v>0</v>
      </c>
      <c r="BS2373" s="293">
        <f t="shared" si="635"/>
        <v>0</v>
      </c>
      <c r="BT2373" s="294">
        <f t="shared" si="636"/>
        <v>0</v>
      </c>
      <c r="BU2373" s="295">
        <f t="shared" si="637"/>
        <v>0</v>
      </c>
      <c r="BV2373" s="296">
        <f t="shared" si="638"/>
        <v>0</v>
      </c>
      <c r="BW2373" s="293">
        <f t="shared" si="639"/>
        <v>0</v>
      </c>
      <c r="BX2373" s="294">
        <f t="shared" si="640"/>
        <v>0</v>
      </c>
      <c r="BY2373" s="295">
        <f t="shared" si="641"/>
        <v>0</v>
      </c>
      <c r="BZ2373" s="296">
        <f t="shared" si="642"/>
        <v>0</v>
      </c>
      <c r="CA2373" s="293">
        <f t="shared" si="643"/>
        <v>0</v>
      </c>
      <c r="CB2373" s="294">
        <f t="shared" si="644"/>
        <v>0</v>
      </c>
      <c r="CC2373" s="295">
        <f t="shared" si="645"/>
        <v>0</v>
      </c>
      <c r="CD2373" s="296">
        <f t="shared" si="646"/>
        <v>0</v>
      </c>
      <c r="CE2373" s="362">
        <f t="shared" si="647"/>
        <v>0</v>
      </c>
      <c r="CF2373" s="366">
        <f t="shared" si="648"/>
        <v>0</v>
      </c>
      <c r="CG2373" s="364">
        <f t="shared" si="649"/>
        <v>0</v>
      </c>
      <c r="CH2373" s="365">
        <f t="shared" si="650"/>
        <v>0</v>
      </c>
      <c r="CI2373" s="362">
        <f t="shared" si="651"/>
        <v>0</v>
      </c>
      <c r="CJ2373" s="366">
        <f t="shared" si="652"/>
        <v>0</v>
      </c>
      <c r="CK2373" s="364">
        <f t="shared" si="653"/>
        <v>0</v>
      </c>
      <c r="CL2373" s="365">
        <f t="shared" si="654"/>
        <v>0</v>
      </c>
      <c r="CM2373" s="362">
        <f t="shared" si="655"/>
        <v>0</v>
      </c>
      <c r="CN2373" s="366">
        <f t="shared" si="656"/>
        <v>0</v>
      </c>
      <c r="CO2373" s="364">
        <f t="shared" si="657"/>
        <v>0</v>
      </c>
      <c r="CP2373" s="365">
        <f t="shared" si="658"/>
        <v>0</v>
      </c>
      <c r="CQ2373" s="351">
        <f t="shared" si="659"/>
        <v>0</v>
      </c>
      <c r="CR2373" s="402">
        <f t="shared" si="660"/>
        <v>0</v>
      </c>
      <c r="CS2373" s="370" t="str">
        <f>IF(CR2373=0,"",
IF(SUM($CR$2285:CR2373)=1,CT2373,
IF($CR$2405&gt;SUM($CR$2285:CR2373),_xlfn.CONCAT(", ",CT2373),
IF($CR$2405=SUM($CR$2285:CR2373),_xlfn.CONCAT(" y ",CT2373)))))</f>
        <v/>
      </c>
      <c r="CT2373" s="156" t="s">
        <v>5237</v>
      </c>
      <c r="CU2373" s="402">
        <f t="shared" si="661"/>
        <v>0</v>
      </c>
      <c r="CV2373" s="370" t="str">
        <f>IF(CU2373=0,"",
IF(SUM($CU$2285:CU2373)=1,CW2373,
IF($CU$2405&gt;SUM($CU$2285:CU2373),_xlfn.CONCAT(", ",CW2373),
IF($CU$2405=SUM($CU$2285:CU2373),_xlfn.CONCAT(" y ",CW2373)))))</f>
        <v/>
      </c>
      <c r="CW2373" s="156" t="s">
        <v>5237</v>
      </c>
    </row>
    <row r="2374" spans="1:101" ht="15" customHeight="1">
      <c r="A2374" s="57"/>
      <c r="B2374" s="26"/>
      <c r="C2374" s="165" t="s">
        <v>5238</v>
      </c>
      <c r="D2374" s="884" t="str">
        <f t="shared" si="596"/>
        <v/>
      </c>
      <c r="E2374" s="884"/>
      <c r="F2374" s="884"/>
      <c r="G2374" s="884"/>
      <c r="H2374" s="884"/>
      <c r="I2374" s="884"/>
      <c r="J2374" s="884"/>
      <c r="K2374" s="884"/>
      <c r="L2374" s="884"/>
      <c r="M2374" s="617"/>
      <c r="N2374" s="617"/>
      <c r="O2374" s="617"/>
      <c r="P2374" s="617"/>
      <c r="Q2374" s="617"/>
      <c r="R2374" s="617"/>
      <c r="S2374" s="617"/>
      <c r="T2374" s="617"/>
      <c r="U2374" s="617"/>
      <c r="V2374" s="617"/>
      <c r="W2374" s="617"/>
      <c r="X2374" s="617"/>
      <c r="Y2374" s="617"/>
      <c r="Z2374" s="617"/>
      <c r="AA2374" s="617"/>
      <c r="AB2374" s="617"/>
      <c r="AC2374" s="617"/>
      <c r="AD2374" s="617"/>
      <c r="AE2374" s="164"/>
      <c r="AF2374" s="164"/>
      <c r="AG2374" s="199">
        <f t="shared" si="597"/>
        <v>0</v>
      </c>
      <c r="AH2374" s="298">
        <f t="shared" si="598"/>
        <v>0</v>
      </c>
      <c r="AI2374" s="293">
        <f t="shared" si="599"/>
        <v>0</v>
      </c>
      <c r="AJ2374" s="294">
        <f t="shared" si="600"/>
        <v>0</v>
      </c>
      <c r="AK2374" s="295">
        <f t="shared" si="601"/>
        <v>0</v>
      </c>
      <c r="AL2374" s="296">
        <f t="shared" si="602"/>
        <v>0</v>
      </c>
      <c r="AM2374" s="293">
        <f t="shared" si="603"/>
        <v>0</v>
      </c>
      <c r="AN2374" s="294">
        <f t="shared" si="604"/>
        <v>0</v>
      </c>
      <c r="AO2374" s="295">
        <f t="shared" si="605"/>
        <v>0</v>
      </c>
      <c r="AP2374" s="296">
        <f t="shared" si="606"/>
        <v>0</v>
      </c>
      <c r="AQ2374" s="293">
        <f t="shared" si="607"/>
        <v>0</v>
      </c>
      <c r="AR2374" s="294">
        <f t="shared" si="608"/>
        <v>0</v>
      </c>
      <c r="AS2374" s="295">
        <f t="shared" si="609"/>
        <v>0</v>
      </c>
      <c r="AT2374" s="296">
        <f t="shared" si="610"/>
        <v>0</v>
      </c>
      <c r="AU2374" s="293">
        <f t="shared" si="611"/>
        <v>0</v>
      </c>
      <c r="AV2374" s="294">
        <f t="shared" si="612"/>
        <v>0</v>
      </c>
      <c r="AW2374" s="295">
        <f t="shared" si="613"/>
        <v>0</v>
      </c>
      <c r="AX2374" s="296">
        <f t="shared" si="614"/>
        <v>0</v>
      </c>
      <c r="AY2374" s="293">
        <f t="shared" si="615"/>
        <v>0</v>
      </c>
      <c r="AZ2374" s="294">
        <f t="shared" si="616"/>
        <v>0</v>
      </c>
      <c r="BA2374" s="295">
        <f t="shared" si="617"/>
        <v>0</v>
      </c>
      <c r="BB2374" s="296">
        <f t="shared" si="618"/>
        <v>0</v>
      </c>
      <c r="BC2374" s="293">
        <f t="shared" si="619"/>
        <v>0</v>
      </c>
      <c r="BD2374" s="294">
        <f t="shared" si="620"/>
        <v>0</v>
      </c>
      <c r="BE2374" s="295">
        <f t="shared" si="621"/>
        <v>0</v>
      </c>
      <c r="BF2374" s="296">
        <f t="shared" si="622"/>
        <v>0</v>
      </c>
      <c r="BG2374" s="293">
        <f t="shared" si="623"/>
        <v>0</v>
      </c>
      <c r="BH2374" s="294">
        <f t="shared" si="624"/>
        <v>0</v>
      </c>
      <c r="BI2374" s="295">
        <f t="shared" si="625"/>
        <v>0</v>
      </c>
      <c r="BJ2374" s="296">
        <f t="shared" si="626"/>
        <v>0</v>
      </c>
      <c r="BK2374" s="293">
        <f t="shared" si="627"/>
        <v>0</v>
      </c>
      <c r="BL2374" s="294">
        <f t="shared" si="628"/>
        <v>0</v>
      </c>
      <c r="BM2374" s="295">
        <f t="shared" si="629"/>
        <v>0</v>
      </c>
      <c r="BN2374" s="296">
        <f t="shared" si="630"/>
        <v>0</v>
      </c>
      <c r="BO2374" s="293">
        <f t="shared" si="631"/>
        <v>0</v>
      </c>
      <c r="BP2374" s="294">
        <f t="shared" si="632"/>
        <v>0</v>
      </c>
      <c r="BQ2374" s="295">
        <f t="shared" si="633"/>
        <v>0</v>
      </c>
      <c r="BR2374" s="296">
        <f t="shared" si="634"/>
        <v>0</v>
      </c>
      <c r="BS2374" s="293">
        <f t="shared" si="635"/>
        <v>0</v>
      </c>
      <c r="BT2374" s="294">
        <f t="shared" si="636"/>
        <v>0</v>
      </c>
      <c r="BU2374" s="295">
        <f t="shared" si="637"/>
        <v>0</v>
      </c>
      <c r="BV2374" s="296">
        <f t="shared" si="638"/>
        <v>0</v>
      </c>
      <c r="BW2374" s="293">
        <f t="shared" si="639"/>
        <v>0</v>
      </c>
      <c r="BX2374" s="294">
        <f t="shared" si="640"/>
        <v>0</v>
      </c>
      <c r="BY2374" s="295">
        <f t="shared" si="641"/>
        <v>0</v>
      </c>
      <c r="BZ2374" s="296">
        <f t="shared" si="642"/>
        <v>0</v>
      </c>
      <c r="CA2374" s="293">
        <f t="shared" si="643"/>
        <v>0</v>
      </c>
      <c r="CB2374" s="294">
        <f t="shared" si="644"/>
        <v>0</v>
      </c>
      <c r="CC2374" s="295">
        <f t="shared" si="645"/>
        <v>0</v>
      </c>
      <c r="CD2374" s="296">
        <f t="shared" si="646"/>
        <v>0</v>
      </c>
      <c r="CE2374" s="362">
        <f t="shared" si="647"/>
        <v>0</v>
      </c>
      <c r="CF2374" s="366">
        <f t="shared" si="648"/>
        <v>0</v>
      </c>
      <c r="CG2374" s="364">
        <f t="shared" si="649"/>
        <v>0</v>
      </c>
      <c r="CH2374" s="365">
        <f t="shared" si="650"/>
        <v>0</v>
      </c>
      <c r="CI2374" s="362">
        <f t="shared" si="651"/>
        <v>0</v>
      </c>
      <c r="CJ2374" s="366">
        <f t="shared" si="652"/>
        <v>0</v>
      </c>
      <c r="CK2374" s="364">
        <f t="shared" si="653"/>
        <v>0</v>
      </c>
      <c r="CL2374" s="365">
        <f t="shared" si="654"/>
        <v>0</v>
      </c>
      <c r="CM2374" s="362">
        <f t="shared" si="655"/>
        <v>0</v>
      </c>
      <c r="CN2374" s="366">
        <f t="shared" si="656"/>
        <v>0</v>
      </c>
      <c r="CO2374" s="364">
        <f t="shared" si="657"/>
        <v>0</v>
      </c>
      <c r="CP2374" s="365">
        <f t="shared" si="658"/>
        <v>0</v>
      </c>
      <c r="CQ2374" s="351">
        <f t="shared" si="659"/>
        <v>0</v>
      </c>
      <c r="CR2374" s="402">
        <f t="shared" si="660"/>
        <v>0</v>
      </c>
      <c r="CS2374" s="370" t="str">
        <f>IF(CR2374=0,"",
IF(SUM($CR$2285:CR2374)=1,CT2374,
IF($CR$2405&gt;SUM($CR$2285:CR2374),_xlfn.CONCAT(", ",CT2374),
IF($CR$2405=SUM($CR$2285:CR2374),_xlfn.CONCAT(" y ",CT2374)))))</f>
        <v/>
      </c>
      <c r="CT2374" s="156" t="s">
        <v>5239</v>
      </c>
      <c r="CU2374" s="402">
        <f t="shared" si="661"/>
        <v>0</v>
      </c>
      <c r="CV2374" s="370" t="str">
        <f>IF(CU2374=0,"",
IF(SUM($CU$2285:CU2374)=1,CW2374,
IF($CU$2405&gt;SUM($CU$2285:CU2374),_xlfn.CONCAT(", ",CW2374),
IF($CU$2405=SUM($CU$2285:CU2374),_xlfn.CONCAT(" y ",CW2374)))))</f>
        <v/>
      </c>
      <c r="CW2374" s="156" t="s">
        <v>5239</v>
      </c>
    </row>
    <row r="2375" spans="1:101" ht="15" customHeight="1">
      <c r="A2375" s="57"/>
      <c r="B2375" s="26"/>
      <c r="C2375" s="165" t="s">
        <v>5240</v>
      </c>
      <c r="D2375" s="884" t="str">
        <f t="shared" si="596"/>
        <v/>
      </c>
      <c r="E2375" s="884"/>
      <c r="F2375" s="884"/>
      <c r="G2375" s="884"/>
      <c r="H2375" s="884"/>
      <c r="I2375" s="884"/>
      <c r="J2375" s="884"/>
      <c r="K2375" s="884"/>
      <c r="L2375" s="884"/>
      <c r="M2375" s="617"/>
      <c r="N2375" s="617"/>
      <c r="O2375" s="617"/>
      <c r="P2375" s="617"/>
      <c r="Q2375" s="617"/>
      <c r="R2375" s="617"/>
      <c r="S2375" s="617"/>
      <c r="T2375" s="617"/>
      <c r="U2375" s="617"/>
      <c r="V2375" s="617"/>
      <c r="W2375" s="617"/>
      <c r="X2375" s="617"/>
      <c r="Y2375" s="617"/>
      <c r="Z2375" s="617"/>
      <c r="AA2375" s="617"/>
      <c r="AB2375" s="617"/>
      <c r="AC2375" s="617"/>
      <c r="AD2375" s="617"/>
      <c r="AE2375" s="164"/>
      <c r="AF2375" s="164"/>
      <c r="AG2375" s="199">
        <f t="shared" si="597"/>
        <v>0</v>
      </c>
      <c r="AH2375" s="298">
        <f t="shared" si="598"/>
        <v>0</v>
      </c>
      <c r="AI2375" s="293">
        <f t="shared" si="599"/>
        <v>0</v>
      </c>
      <c r="AJ2375" s="294">
        <f t="shared" si="600"/>
        <v>0</v>
      </c>
      <c r="AK2375" s="295">
        <f t="shared" si="601"/>
        <v>0</v>
      </c>
      <c r="AL2375" s="296">
        <f t="shared" si="602"/>
        <v>0</v>
      </c>
      <c r="AM2375" s="293">
        <f t="shared" si="603"/>
        <v>0</v>
      </c>
      <c r="AN2375" s="294">
        <f t="shared" si="604"/>
        <v>0</v>
      </c>
      <c r="AO2375" s="295">
        <f t="shared" si="605"/>
        <v>0</v>
      </c>
      <c r="AP2375" s="296">
        <f t="shared" si="606"/>
        <v>0</v>
      </c>
      <c r="AQ2375" s="293">
        <f t="shared" si="607"/>
        <v>0</v>
      </c>
      <c r="AR2375" s="294">
        <f t="shared" si="608"/>
        <v>0</v>
      </c>
      <c r="AS2375" s="295">
        <f t="shared" si="609"/>
        <v>0</v>
      </c>
      <c r="AT2375" s="296">
        <f t="shared" si="610"/>
        <v>0</v>
      </c>
      <c r="AU2375" s="293">
        <f t="shared" si="611"/>
        <v>0</v>
      </c>
      <c r="AV2375" s="294">
        <f t="shared" si="612"/>
        <v>0</v>
      </c>
      <c r="AW2375" s="295">
        <f t="shared" si="613"/>
        <v>0</v>
      </c>
      <c r="AX2375" s="296">
        <f t="shared" si="614"/>
        <v>0</v>
      </c>
      <c r="AY2375" s="293">
        <f t="shared" si="615"/>
        <v>0</v>
      </c>
      <c r="AZ2375" s="294">
        <f t="shared" si="616"/>
        <v>0</v>
      </c>
      <c r="BA2375" s="295">
        <f t="shared" si="617"/>
        <v>0</v>
      </c>
      <c r="BB2375" s="296">
        <f t="shared" si="618"/>
        <v>0</v>
      </c>
      <c r="BC2375" s="293">
        <f t="shared" si="619"/>
        <v>0</v>
      </c>
      <c r="BD2375" s="294">
        <f t="shared" si="620"/>
        <v>0</v>
      </c>
      <c r="BE2375" s="295">
        <f t="shared" si="621"/>
        <v>0</v>
      </c>
      <c r="BF2375" s="296">
        <f t="shared" si="622"/>
        <v>0</v>
      </c>
      <c r="BG2375" s="293">
        <f t="shared" si="623"/>
        <v>0</v>
      </c>
      <c r="BH2375" s="294">
        <f t="shared" si="624"/>
        <v>0</v>
      </c>
      <c r="BI2375" s="295">
        <f t="shared" si="625"/>
        <v>0</v>
      </c>
      <c r="BJ2375" s="296">
        <f t="shared" si="626"/>
        <v>0</v>
      </c>
      <c r="BK2375" s="293">
        <f t="shared" si="627"/>
        <v>0</v>
      </c>
      <c r="BL2375" s="294">
        <f t="shared" si="628"/>
        <v>0</v>
      </c>
      <c r="BM2375" s="295">
        <f t="shared" si="629"/>
        <v>0</v>
      </c>
      <c r="BN2375" s="296">
        <f t="shared" si="630"/>
        <v>0</v>
      </c>
      <c r="BO2375" s="293">
        <f t="shared" si="631"/>
        <v>0</v>
      </c>
      <c r="BP2375" s="294">
        <f t="shared" si="632"/>
        <v>0</v>
      </c>
      <c r="BQ2375" s="295">
        <f t="shared" si="633"/>
        <v>0</v>
      </c>
      <c r="BR2375" s="296">
        <f t="shared" si="634"/>
        <v>0</v>
      </c>
      <c r="BS2375" s="293">
        <f t="shared" si="635"/>
        <v>0</v>
      </c>
      <c r="BT2375" s="294">
        <f t="shared" si="636"/>
        <v>0</v>
      </c>
      <c r="BU2375" s="295">
        <f t="shared" si="637"/>
        <v>0</v>
      </c>
      <c r="BV2375" s="296">
        <f t="shared" si="638"/>
        <v>0</v>
      </c>
      <c r="BW2375" s="293">
        <f t="shared" si="639"/>
        <v>0</v>
      </c>
      <c r="BX2375" s="294">
        <f t="shared" si="640"/>
        <v>0</v>
      </c>
      <c r="BY2375" s="295">
        <f t="shared" si="641"/>
        <v>0</v>
      </c>
      <c r="BZ2375" s="296">
        <f t="shared" si="642"/>
        <v>0</v>
      </c>
      <c r="CA2375" s="293">
        <f t="shared" si="643"/>
        <v>0</v>
      </c>
      <c r="CB2375" s="294">
        <f t="shared" si="644"/>
        <v>0</v>
      </c>
      <c r="CC2375" s="295">
        <f t="shared" si="645"/>
        <v>0</v>
      </c>
      <c r="CD2375" s="296">
        <f t="shared" si="646"/>
        <v>0</v>
      </c>
      <c r="CE2375" s="362">
        <f t="shared" si="647"/>
        <v>0</v>
      </c>
      <c r="CF2375" s="366">
        <f t="shared" si="648"/>
        <v>0</v>
      </c>
      <c r="CG2375" s="364">
        <f t="shared" si="649"/>
        <v>0</v>
      </c>
      <c r="CH2375" s="365">
        <f t="shared" si="650"/>
        <v>0</v>
      </c>
      <c r="CI2375" s="362">
        <f t="shared" si="651"/>
        <v>0</v>
      </c>
      <c r="CJ2375" s="366">
        <f t="shared" si="652"/>
        <v>0</v>
      </c>
      <c r="CK2375" s="364">
        <f t="shared" si="653"/>
        <v>0</v>
      </c>
      <c r="CL2375" s="365">
        <f t="shared" si="654"/>
        <v>0</v>
      </c>
      <c r="CM2375" s="362">
        <f t="shared" si="655"/>
        <v>0</v>
      </c>
      <c r="CN2375" s="366">
        <f t="shared" si="656"/>
        <v>0</v>
      </c>
      <c r="CO2375" s="364">
        <f t="shared" si="657"/>
        <v>0</v>
      </c>
      <c r="CP2375" s="365">
        <f t="shared" si="658"/>
        <v>0</v>
      </c>
      <c r="CQ2375" s="351">
        <f t="shared" si="659"/>
        <v>0</v>
      </c>
      <c r="CR2375" s="402">
        <f t="shared" si="660"/>
        <v>0</v>
      </c>
      <c r="CS2375" s="370" t="str">
        <f>IF(CR2375=0,"",
IF(SUM($CR$2285:CR2375)=1,CT2375,
IF($CR$2405&gt;SUM($CR$2285:CR2375),_xlfn.CONCAT(", ",CT2375),
IF($CR$2405=SUM($CR$2285:CR2375),_xlfn.CONCAT(" y ",CT2375)))))</f>
        <v/>
      </c>
      <c r="CT2375" s="156" t="s">
        <v>5241</v>
      </c>
      <c r="CU2375" s="402">
        <f t="shared" si="661"/>
        <v>0</v>
      </c>
      <c r="CV2375" s="370" t="str">
        <f>IF(CU2375=0,"",
IF(SUM($CU$2285:CU2375)=1,CW2375,
IF($CU$2405&gt;SUM($CU$2285:CU2375),_xlfn.CONCAT(", ",CW2375),
IF($CU$2405=SUM($CU$2285:CU2375),_xlfn.CONCAT(" y ",CW2375)))))</f>
        <v/>
      </c>
      <c r="CW2375" s="156" t="s">
        <v>5241</v>
      </c>
    </row>
    <row r="2376" spans="1:101" ht="15" customHeight="1">
      <c r="A2376" s="57"/>
      <c r="B2376" s="26"/>
      <c r="C2376" s="165" t="s">
        <v>5242</v>
      </c>
      <c r="D2376" s="884" t="str">
        <f t="shared" si="596"/>
        <v/>
      </c>
      <c r="E2376" s="884"/>
      <c r="F2376" s="884"/>
      <c r="G2376" s="884"/>
      <c r="H2376" s="884"/>
      <c r="I2376" s="884"/>
      <c r="J2376" s="884"/>
      <c r="K2376" s="884"/>
      <c r="L2376" s="884"/>
      <c r="M2376" s="617"/>
      <c r="N2376" s="617"/>
      <c r="O2376" s="617"/>
      <c r="P2376" s="617"/>
      <c r="Q2376" s="617"/>
      <c r="R2376" s="617"/>
      <c r="S2376" s="617"/>
      <c r="T2376" s="617"/>
      <c r="U2376" s="617"/>
      <c r="V2376" s="617"/>
      <c r="W2376" s="617"/>
      <c r="X2376" s="617"/>
      <c r="Y2376" s="617"/>
      <c r="Z2376" s="617"/>
      <c r="AA2376" s="617"/>
      <c r="AB2376" s="617"/>
      <c r="AC2376" s="617"/>
      <c r="AD2376" s="617"/>
      <c r="AE2376" s="164"/>
      <c r="AF2376" s="164"/>
      <c r="AG2376" s="199">
        <f t="shared" si="597"/>
        <v>0</v>
      </c>
      <c r="AH2376" s="298">
        <f t="shared" si="598"/>
        <v>0</v>
      </c>
      <c r="AI2376" s="293">
        <f t="shared" si="599"/>
        <v>0</v>
      </c>
      <c r="AJ2376" s="294">
        <f t="shared" si="600"/>
        <v>0</v>
      </c>
      <c r="AK2376" s="295">
        <f t="shared" si="601"/>
        <v>0</v>
      </c>
      <c r="AL2376" s="296">
        <f t="shared" si="602"/>
        <v>0</v>
      </c>
      <c r="AM2376" s="293">
        <f t="shared" si="603"/>
        <v>0</v>
      </c>
      <c r="AN2376" s="294">
        <f t="shared" si="604"/>
        <v>0</v>
      </c>
      <c r="AO2376" s="295">
        <f t="shared" si="605"/>
        <v>0</v>
      </c>
      <c r="AP2376" s="296">
        <f t="shared" si="606"/>
        <v>0</v>
      </c>
      <c r="AQ2376" s="293">
        <f t="shared" si="607"/>
        <v>0</v>
      </c>
      <c r="AR2376" s="294">
        <f t="shared" si="608"/>
        <v>0</v>
      </c>
      <c r="AS2376" s="295">
        <f t="shared" si="609"/>
        <v>0</v>
      </c>
      <c r="AT2376" s="296">
        <f t="shared" si="610"/>
        <v>0</v>
      </c>
      <c r="AU2376" s="293">
        <f t="shared" si="611"/>
        <v>0</v>
      </c>
      <c r="AV2376" s="294">
        <f t="shared" si="612"/>
        <v>0</v>
      </c>
      <c r="AW2376" s="295">
        <f t="shared" si="613"/>
        <v>0</v>
      </c>
      <c r="AX2376" s="296">
        <f t="shared" si="614"/>
        <v>0</v>
      </c>
      <c r="AY2376" s="293">
        <f t="shared" si="615"/>
        <v>0</v>
      </c>
      <c r="AZ2376" s="294">
        <f t="shared" si="616"/>
        <v>0</v>
      </c>
      <c r="BA2376" s="295">
        <f t="shared" si="617"/>
        <v>0</v>
      </c>
      <c r="BB2376" s="296">
        <f t="shared" si="618"/>
        <v>0</v>
      </c>
      <c r="BC2376" s="293">
        <f t="shared" si="619"/>
        <v>0</v>
      </c>
      <c r="BD2376" s="294">
        <f t="shared" si="620"/>
        <v>0</v>
      </c>
      <c r="BE2376" s="295">
        <f t="shared" si="621"/>
        <v>0</v>
      </c>
      <c r="BF2376" s="296">
        <f t="shared" si="622"/>
        <v>0</v>
      </c>
      <c r="BG2376" s="293">
        <f t="shared" si="623"/>
        <v>0</v>
      </c>
      <c r="BH2376" s="294">
        <f t="shared" si="624"/>
        <v>0</v>
      </c>
      <c r="BI2376" s="295">
        <f t="shared" si="625"/>
        <v>0</v>
      </c>
      <c r="BJ2376" s="296">
        <f t="shared" si="626"/>
        <v>0</v>
      </c>
      <c r="BK2376" s="293">
        <f t="shared" si="627"/>
        <v>0</v>
      </c>
      <c r="BL2376" s="294">
        <f t="shared" si="628"/>
        <v>0</v>
      </c>
      <c r="BM2376" s="295">
        <f t="shared" si="629"/>
        <v>0</v>
      </c>
      <c r="BN2376" s="296">
        <f t="shared" si="630"/>
        <v>0</v>
      </c>
      <c r="BO2376" s="293">
        <f t="shared" si="631"/>
        <v>0</v>
      </c>
      <c r="BP2376" s="294">
        <f t="shared" si="632"/>
        <v>0</v>
      </c>
      <c r="BQ2376" s="295">
        <f t="shared" si="633"/>
        <v>0</v>
      </c>
      <c r="BR2376" s="296">
        <f t="shared" si="634"/>
        <v>0</v>
      </c>
      <c r="BS2376" s="293">
        <f t="shared" si="635"/>
        <v>0</v>
      </c>
      <c r="BT2376" s="294">
        <f t="shared" si="636"/>
        <v>0</v>
      </c>
      <c r="BU2376" s="295">
        <f t="shared" si="637"/>
        <v>0</v>
      </c>
      <c r="BV2376" s="296">
        <f t="shared" si="638"/>
        <v>0</v>
      </c>
      <c r="BW2376" s="293">
        <f t="shared" si="639"/>
        <v>0</v>
      </c>
      <c r="BX2376" s="294">
        <f t="shared" si="640"/>
        <v>0</v>
      </c>
      <c r="BY2376" s="295">
        <f t="shared" si="641"/>
        <v>0</v>
      </c>
      <c r="BZ2376" s="296">
        <f t="shared" si="642"/>
        <v>0</v>
      </c>
      <c r="CA2376" s="293">
        <f t="shared" si="643"/>
        <v>0</v>
      </c>
      <c r="CB2376" s="294">
        <f t="shared" si="644"/>
        <v>0</v>
      </c>
      <c r="CC2376" s="295">
        <f t="shared" si="645"/>
        <v>0</v>
      </c>
      <c r="CD2376" s="296">
        <f t="shared" si="646"/>
        <v>0</v>
      </c>
      <c r="CE2376" s="362">
        <f t="shared" si="647"/>
        <v>0</v>
      </c>
      <c r="CF2376" s="366">
        <f t="shared" si="648"/>
        <v>0</v>
      </c>
      <c r="CG2376" s="364">
        <f t="shared" si="649"/>
        <v>0</v>
      </c>
      <c r="CH2376" s="365">
        <f t="shared" si="650"/>
        <v>0</v>
      </c>
      <c r="CI2376" s="362">
        <f t="shared" si="651"/>
        <v>0</v>
      </c>
      <c r="CJ2376" s="366">
        <f t="shared" si="652"/>
        <v>0</v>
      </c>
      <c r="CK2376" s="364">
        <f t="shared" si="653"/>
        <v>0</v>
      </c>
      <c r="CL2376" s="365">
        <f t="shared" si="654"/>
        <v>0</v>
      </c>
      <c r="CM2376" s="362">
        <f t="shared" si="655"/>
        <v>0</v>
      </c>
      <c r="CN2376" s="366">
        <f t="shared" si="656"/>
        <v>0</v>
      </c>
      <c r="CO2376" s="364">
        <f t="shared" si="657"/>
        <v>0</v>
      </c>
      <c r="CP2376" s="365">
        <f t="shared" si="658"/>
        <v>0</v>
      </c>
      <c r="CQ2376" s="351">
        <f t="shared" si="659"/>
        <v>0</v>
      </c>
      <c r="CR2376" s="402">
        <f t="shared" si="660"/>
        <v>0</v>
      </c>
      <c r="CS2376" s="370" t="str">
        <f>IF(CR2376=0,"",
IF(SUM($CR$2285:CR2376)=1,CT2376,
IF($CR$2405&gt;SUM($CR$2285:CR2376),_xlfn.CONCAT(", ",CT2376),
IF($CR$2405=SUM($CR$2285:CR2376),_xlfn.CONCAT(" y ",CT2376)))))</f>
        <v/>
      </c>
      <c r="CT2376" s="156" t="s">
        <v>5243</v>
      </c>
      <c r="CU2376" s="402">
        <f t="shared" si="661"/>
        <v>0</v>
      </c>
      <c r="CV2376" s="370" t="str">
        <f>IF(CU2376=0,"",
IF(SUM($CU$2285:CU2376)=1,CW2376,
IF($CU$2405&gt;SUM($CU$2285:CU2376),_xlfn.CONCAT(", ",CW2376),
IF($CU$2405=SUM($CU$2285:CU2376),_xlfn.CONCAT(" y ",CW2376)))))</f>
        <v/>
      </c>
      <c r="CW2376" s="156" t="s">
        <v>5243</v>
      </c>
    </row>
    <row r="2377" spans="1:101" ht="15" customHeight="1">
      <c r="A2377" s="57"/>
      <c r="B2377" s="26"/>
      <c r="C2377" s="165" t="s">
        <v>5244</v>
      </c>
      <c r="D2377" s="884" t="str">
        <f t="shared" si="596"/>
        <v/>
      </c>
      <c r="E2377" s="884"/>
      <c r="F2377" s="884"/>
      <c r="G2377" s="884"/>
      <c r="H2377" s="884"/>
      <c r="I2377" s="884"/>
      <c r="J2377" s="884"/>
      <c r="K2377" s="884"/>
      <c r="L2377" s="884"/>
      <c r="M2377" s="617"/>
      <c r="N2377" s="617"/>
      <c r="O2377" s="617"/>
      <c r="P2377" s="617"/>
      <c r="Q2377" s="617"/>
      <c r="R2377" s="617"/>
      <c r="S2377" s="617"/>
      <c r="T2377" s="617"/>
      <c r="U2377" s="617"/>
      <c r="V2377" s="617"/>
      <c r="W2377" s="617"/>
      <c r="X2377" s="617"/>
      <c r="Y2377" s="617"/>
      <c r="Z2377" s="617"/>
      <c r="AA2377" s="617"/>
      <c r="AB2377" s="617"/>
      <c r="AC2377" s="617"/>
      <c r="AD2377" s="617"/>
      <c r="AE2377" s="164"/>
      <c r="AF2377" s="164"/>
      <c r="AG2377" s="199">
        <f t="shared" si="597"/>
        <v>0</v>
      </c>
      <c r="AH2377" s="298">
        <f t="shared" si="598"/>
        <v>0</v>
      </c>
      <c r="AI2377" s="293">
        <f t="shared" si="599"/>
        <v>0</v>
      </c>
      <c r="AJ2377" s="294">
        <f t="shared" si="600"/>
        <v>0</v>
      </c>
      <c r="AK2377" s="295">
        <f t="shared" si="601"/>
        <v>0</v>
      </c>
      <c r="AL2377" s="296">
        <f t="shared" si="602"/>
        <v>0</v>
      </c>
      <c r="AM2377" s="293">
        <f t="shared" si="603"/>
        <v>0</v>
      </c>
      <c r="AN2377" s="294">
        <f t="shared" si="604"/>
        <v>0</v>
      </c>
      <c r="AO2377" s="295">
        <f t="shared" si="605"/>
        <v>0</v>
      </c>
      <c r="AP2377" s="296">
        <f t="shared" si="606"/>
        <v>0</v>
      </c>
      <c r="AQ2377" s="293">
        <f t="shared" si="607"/>
        <v>0</v>
      </c>
      <c r="AR2377" s="294">
        <f t="shared" si="608"/>
        <v>0</v>
      </c>
      <c r="AS2377" s="295">
        <f t="shared" si="609"/>
        <v>0</v>
      </c>
      <c r="AT2377" s="296">
        <f t="shared" si="610"/>
        <v>0</v>
      </c>
      <c r="AU2377" s="293">
        <f t="shared" si="611"/>
        <v>0</v>
      </c>
      <c r="AV2377" s="294">
        <f t="shared" si="612"/>
        <v>0</v>
      </c>
      <c r="AW2377" s="295">
        <f t="shared" si="613"/>
        <v>0</v>
      </c>
      <c r="AX2377" s="296">
        <f t="shared" si="614"/>
        <v>0</v>
      </c>
      <c r="AY2377" s="293">
        <f t="shared" si="615"/>
        <v>0</v>
      </c>
      <c r="AZ2377" s="294">
        <f t="shared" si="616"/>
        <v>0</v>
      </c>
      <c r="BA2377" s="295">
        <f t="shared" si="617"/>
        <v>0</v>
      </c>
      <c r="BB2377" s="296">
        <f t="shared" si="618"/>
        <v>0</v>
      </c>
      <c r="BC2377" s="293">
        <f t="shared" si="619"/>
        <v>0</v>
      </c>
      <c r="BD2377" s="294">
        <f t="shared" si="620"/>
        <v>0</v>
      </c>
      <c r="BE2377" s="295">
        <f t="shared" si="621"/>
        <v>0</v>
      </c>
      <c r="BF2377" s="296">
        <f t="shared" si="622"/>
        <v>0</v>
      </c>
      <c r="BG2377" s="293">
        <f t="shared" si="623"/>
        <v>0</v>
      </c>
      <c r="BH2377" s="294">
        <f t="shared" si="624"/>
        <v>0</v>
      </c>
      <c r="BI2377" s="295">
        <f t="shared" si="625"/>
        <v>0</v>
      </c>
      <c r="BJ2377" s="296">
        <f t="shared" si="626"/>
        <v>0</v>
      </c>
      <c r="BK2377" s="293">
        <f t="shared" si="627"/>
        <v>0</v>
      </c>
      <c r="BL2377" s="294">
        <f t="shared" si="628"/>
        <v>0</v>
      </c>
      <c r="BM2377" s="295">
        <f t="shared" si="629"/>
        <v>0</v>
      </c>
      <c r="BN2377" s="296">
        <f t="shared" si="630"/>
        <v>0</v>
      </c>
      <c r="BO2377" s="293">
        <f t="shared" si="631"/>
        <v>0</v>
      </c>
      <c r="BP2377" s="294">
        <f t="shared" si="632"/>
        <v>0</v>
      </c>
      <c r="BQ2377" s="295">
        <f t="shared" si="633"/>
        <v>0</v>
      </c>
      <c r="BR2377" s="296">
        <f t="shared" si="634"/>
        <v>0</v>
      </c>
      <c r="BS2377" s="293">
        <f t="shared" si="635"/>
        <v>0</v>
      </c>
      <c r="BT2377" s="294">
        <f t="shared" si="636"/>
        <v>0</v>
      </c>
      <c r="BU2377" s="295">
        <f t="shared" si="637"/>
        <v>0</v>
      </c>
      <c r="BV2377" s="296">
        <f t="shared" si="638"/>
        <v>0</v>
      </c>
      <c r="BW2377" s="293">
        <f t="shared" si="639"/>
        <v>0</v>
      </c>
      <c r="BX2377" s="294">
        <f t="shared" si="640"/>
        <v>0</v>
      </c>
      <c r="BY2377" s="295">
        <f t="shared" si="641"/>
        <v>0</v>
      </c>
      <c r="BZ2377" s="296">
        <f t="shared" si="642"/>
        <v>0</v>
      </c>
      <c r="CA2377" s="293">
        <f t="shared" si="643"/>
        <v>0</v>
      </c>
      <c r="CB2377" s="294">
        <f t="shared" si="644"/>
        <v>0</v>
      </c>
      <c r="CC2377" s="295">
        <f t="shared" si="645"/>
        <v>0</v>
      </c>
      <c r="CD2377" s="296">
        <f t="shared" si="646"/>
        <v>0</v>
      </c>
      <c r="CE2377" s="362">
        <f t="shared" si="647"/>
        <v>0</v>
      </c>
      <c r="CF2377" s="366">
        <f t="shared" si="648"/>
        <v>0</v>
      </c>
      <c r="CG2377" s="364">
        <f t="shared" si="649"/>
        <v>0</v>
      </c>
      <c r="CH2377" s="365">
        <f t="shared" si="650"/>
        <v>0</v>
      </c>
      <c r="CI2377" s="362">
        <f t="shared" si="651"/>
        <v>0</v>
      </c>
      <c r="CJ2377" s="366">
        <f t="shared" si="652"/>
        <v>0</v>
      </c>
      <c r="CK2377" s="364">
        <f t="shared" si="653"/>
        <v>0</v>
      </c>
      <c r="CL2377" s="365">
        <f t="shared" si="654"/>
        <v>0</v>
      </c>
      <c r="CM2377" s="362">
        <f t="shared" si="655"/>
        <v>0</v>
      </c>
      <c r="CN2377" s="366">
        <f t="shared" si="656"/>
        <v>0</v>
      </c>
      <c r="CO2377" s="364">
        <f t="shared" si="657"/>
        <v>0</v>
      </c>
      <c r="CP2377" s="365">
        <f t="shared" si="658"/>
        <v>0</v>
      </c>
      <c r="CQ2377" s="351">
        <f t="shared" si="659"/>
        <v>0</v>
      </c>
      <c r="CR2377" s="402">
        <f t="shared" si="660"/>
        <v>0</v>
      </c>
      <c r="CS2377" s="370" t="str">
        <f>IF(CR2377=0,"",
IF(SUM($CR$2285:CR2377)=1,CT2377,
IF($CR$2405&gt;SUM($CR$2285:CR2377),_xlfn.CONCAT(", ",CT2377),
IF($CR$2405=SUM($CR$2285:CR2377),_xlfn.CONCAT(" y ",CT2377)))))</f>
        <v/>
      </c>
      <c r="CT2377" s="156" t="s">
        <v>5245</v>
      </c>
      <c r="CU2377" s="402">
        <f t="shared" si="661"/>
        <v>0</v>
      </c>
      <c r="CV2377" s="370" t="str">
        <f>IF(CU2377=0,"",
IF(SUM($CU$2285:CU2377)=1,CW2377,
IF($CU$2405&gt;SUM($CU$2285:CU2377),_xlfn.CONCAT(", ",CW2377),
IF($CU$2405=SUM($CU$2285:CU2377),_xlfn.CONCAT(" y ",CW2377)))))</f>
        <v/>
      </c>
      <c r="CW2377" s="156" t="s">
        <v>5245</v>
      </c>
    </row>
    <row r="2378" spans="1:101" ht="15" customHeight="1">
      <c r="A2378" s="57"/>
      <c r="B2378" s="26"/>
      <c r="C2378" s="165" t="s">
        <v>5246</v>
      </c>
      <c r="D2378" s="884" t="str">
        <f t="shared" si="596"/>
        <v/>
      </c>
      <c r="E2378" s="884"/>
      <c r="F2378" s="884"/>
      <c r="G2378" s="884"/>
      <c r="H2378" s="884"/>
      <c r="I2378" s="884"/>
      <c r="J2378" s="884"/>
      <c r="K2378" s="884"/>
      <c r="L2378" s="884"/>
      <c r="M2378" s="617"/>
      <c r="N2378" s="617"/>
      <c r="O2378" s="617"/>
      <c r="P2378" s="617"/>
      <c r="Q2378" s="617"/>
      <c r="R2378" s="617"/>
      <c r="S2378" s="617"/>
      <c r="T2378" s="617"/>
      <c r="U2378" s="617"/>
      <c r="V2378" s="617"/>
      <c r="W2378" s="617"/>
      <c r="X2378" s="617"/>
      <c r="Y2378" s="617"/>
      <c r="Z2378" s="617"/>
      <c r="AA2378" s="617"/>
      <c r="AB2378" s="617"/>
      <c r="AC2378" s="617"/>
      <c r="AD2378" s="617"/>
      <c r="AE2378" s="164"/>
      <c r="AF2378" s="164"/>
      <c r="AG2378" s="199">
        <f t="shared" si="597"/>
        <v>0</v>
      </c>
      <c r="AH2378" s="298">
        <f t="shared" si="598"/>
        <v>0</v>
      </c>
      <c r="AI2378" s="293">
        <f t="shared" si="599"/>
        <v>0</v>
      </c>
      <c r="AJ2378" s="294">
        <f t="shared" si="600"/>
        <v>0</v>
      </c>
      <c r="AK2378" s="295">
        <f t="shared" si="601"/>
        <v>0</v>
      </c>
      <c r="AL2378" s="296">
        <f t="shared" si="602"/>
        <v>0</v>
      </c>
      <c r="AM2378" s="293">
        <f t="shared" si="603"/>
        <v>0</v>
      </c>
      <c r="AN2378" s="294">
        <f t="shared" si="604"/>
        <v>0</v>
      </c>
      <c r="AO2378" s="295">
        <f t="shared" si="605"/>
        <v>0</v>
      </c>
      <c r="AP2378" s="296">
        <f t="shared" si="606"/>
        <v>0</v>
      </c>
      <c r="AQ2378" s="293">
        <f t="shared" si="607"/>
        <v>0</v>
      </c>
      <c r="AR2378" s="294">
        <f t="shared" si="608"/>
        <v>0</v>
      </c>
      <c r="AS2378" s="295">
        <f t="shared" si="609"/>
        <v>0</v>
      </c>
      <c r="AT2378" s="296">
        <f t="shared" si="610"/>
        <v>0</v>
      </c>
      <c r="AU2378" s="293">
        <f t="shared" si="611"/>
        <v>0</v>
      </c>
      <c r="AV2378" s="294">
        <f t="shared" si="612"/>
        <v>0</v>
      </c>
      <c r="AW2378" s="295">
        <f t="shared" si="613"/>
        <v>0</v>
      </c>
      <c r="AX2378" s="296">
        <f t="shared" si="614"/>
        <v>0</v>
      </c>
      <c r="AY2378" s="293">
        <f t="shared" si="615"/>
        <v>0</v>
      </c>
      <c r="AZ2378" s="294">
        <f t="shared" si="616"/>
        <v>0</v>
      </c>
      <c r="BA2378" s="295">
        <f t="shared" si="617"/>
        <v>0</v>
      </c>
      <c r="BB2378" s="296">
        <f t="shared" si="618"/>
        <v>0</v>
      </c>
      <c r="BC2378" s="293">
        <f t="shared" si="619"/>
        <v>0</v>
      </c>
      <c r="BD2378" s="294">
        <f t="shared" si="620"/>
        <v>0</v>
      </c>
      <c r="BE2378" s="295">
        <f t="shared" si="621"/>
        <v>0</v>
      </c>
      <c r="BF2378" s="296">
        <f t="shared" si="622"/>
        <v>0</v>
      </c>
      <c r="BG2378" s="293">
        <f t="shared" si="623"/>
        <v>0</v>
      </c>
      <c r="BH2378" s="294">
        <f t="shared" si="624"/>
        <v>0</v>
      </c>
      <c r="BI2378" s="295">
        <f t="shared" si="625"/>
        <v>0</v>
      </c>
      <c r="BJ2378" s="296">
        <f t="shared" si="626"/>
        <v>0</v>
      </c>
      <c r="BK2378" s="293">
        <f t="shared" si="627"/>
        <v>0</v>
      </c>
      <c r="BL2378" s="294">
        <f t="shared" si="628"/>
        <v>0</v>
      </c>
      <c r="BM2378" s="295">
        <f t="shared" si="629"/>
        <v>0</v>
      </c>
      <c r="BN2378" s="296">
        <f t="shared" si="630"/>
        <v>0</v>
      </c>
      <c r="BO2378" s="293">
        <f t="shared" si="631"/>
        <v>0</v>
      </c>
      <c r="BP2378" s="294">
        <f t="shared" si="632"/>
        <v>0</v>
      </c>
      <c r="BQ2378" s="295">
        <f t="shared" si="633"/>
        <v>0</v>
      </c>
      <c r="BR2378" s="296">
        <f t="shared" si="634"/>
        <v>0</v>
      </c>
      <c r="BS2378" s="293">
        <f t="shared" si="635"/>
        <v>0</v>
      </c>
      <c r="BT2378" s="294">
        <f t="shared" si="636"/>
        <v>0</v>
      </c>
      <c r="BU2378" s="295">
        <f t="shared" si="637"/>
        <v>0</v>
      </c>
      <c r="BV2378" s="296">
        <f t="shared" si="638"/>
        <v>0</v>
      </c>
      <c r="BW2378" s="293">
        <f t="shared" si="639"/>
        <v>0</v>
      </c>
      <c r="BX2378" s="294">
        <f t="shared" si="640"/>
        <v>0</v>
      </c>
      <c r="BY2378" s="295">
        <f t="shared" si="641"/>
        <v>0</v>
      </c>
      <c r="BZ2378" s="296">
        <f t="shared" si="642"/>
        <v>0</v>
      </c>
      <c r="CA2378" s="293">
        <f t="shared" si="643"/>
        <v>0</v>
      </c>
      <c r="CB2378" s="294">
        <f t="shared" si="644"/>
        <v>0</v>
      </c>
      <c r="CC2378" s="295">
        <f t="shared" si="645"/>
        <v>0</v>
      </c>
      <c r="CD2378" s="296">
        <f t="shared" si="646"/>
        <v>0</v>
      </c>
      <c r="CE2378" s="362">
        <f t="shared" si="647"/>
        <v>0</v>
      </c>
      <c r="CF2378" s="366">
        <f t="shared" si="648"/>
        <v>0</v>
      </c>
      <c r="CG2378" s="364">
        <f t="shared" si="649"/>
        <v>0</v>
      </c>
      <c r="CH2378" s="365">
        <f t="shared" si="650"/>
        <v>0</v>
      </c>
      <c r="CI2378" s="362">
        <f t="shared" si="651"/>
        <v>0</v>
      </c>
      <c r="CJ2378" s="366">
        <f t="shared" si="652"/>
        <v>0</v>
      </c>
      <c r="CK2378" s="364">
        <f t="shared" si="653"/>
        <v>0</v>
      </c>
      <c r="CL2378" s="365">
        <f t="shared" si="654"/>
        <v>0</v>
      </c>
      <c r="CM2378" s="362">
        <f t="shared" si="655"/>
        <v>0</v>
      </c>
      <c r="CN2378" s="366">
        <f t="shared" si="656"/>
        <v>0</v>
      </c>
      <c r="CO2378" s="364">
        <f t="shared" si="657"/>
        <v>0</v>
      </c>
      <c r="CP2378" s="365">
        <f t="shared" si="658"/>
        <v>0</v>
      </c>
      <c r="CQ2378" s="351">
        <f t="shared" si="659"/>
        <v>0</v>
      </c>
      <c r="CR2378" s="402">
        <f t="shared" si="660"/>
        <v>0</v>
      </c>
      <c r="CS2378" s="370" t="str">
        <f>IF(CR2378=0,"",
IF(SUM($CR$2285:CR2378)=1,CT2378,
IF($CR$2405&gt;SUM($CR$2285:CR2378),_xlfn.CONCAT(", ",CT2378),
IF($CR$2405=SUM($CR$2285:CR2378),_xlfn.CONCAT(" y ",CT2378)))))</f>
        <v/>
      </c>
      <c r="CT2378" s="156" t="s">
        <v>5247</v>
      </c>
      <c r="CU2378" s="402">
        <f t="shared" si="661"/>
        <v>0</v>
      </c>
      <c r="CV2378" s="370" t="str">
        <f>IF(CU2378=0,"",
IF(SUM($CU$2285:CU2378)=1,CW2378,
IF($CU$2405&gt;SUM($CU$2285:CU2378),_xlfn.CONCAT(", ",CW2378),
IF($CU$2405=SUM($CU$2285:CU2378),_xlfn.CONCAT(" y ",CW2378)))))</f>
        <v/>
      </c>
      <c r="CW2378" s="156" t="s">
        <v>5247</v>
      </c>
    </row>
    <row r="2379" spans="1:101" ht="15" customHeight="1">
      <c r="A2379" s="57"/>
      <c r="B2379" s="26"/>
      <c r="C2379" s="165" t="s">
        <v>5248</v>
      </c>
      <c r="D2379" s="884" t="str">
        <f t="shared" si="596"/>
        <v/>
      </c>
      <c r="E2379" s="884"/>
      <c r="F2379" s="884"/>
      <c r="G2379" s="884"/>
      <c r="H2379" s="884"/>
      <c r="I2379" s="884"/>
      <c r="J2379" s="884"/>
      <c r="K2379" s="884"/>
      <c r="L2379" s="884"/>
      <c r="M2379" s="617"/>
      <c r="N2379" s="617"/>
      <c r="O2379" s="617"/>
      <c r="P2379" s="617"/>
      <c r="Q2379" s="617"/>
      <c r="R2379" s="617"/>
      <c r="S2379" s="617"/>
      <c r="T2379" s="617"/>
      <c r="U2379" s="617"/>
      <c r="V2379" s="617"/>
      <c r="W2379" s="617"/>
      <c r="X2379" s="617"/>
      <c r="Y2379" s="617"/>
      <c r="Z2379" s="617"/>
      <c r="AA2379" s="617"/>
      <c r="AB2379" s="617"/>
      <c r="AC2379" s="617"/>
      <c r="AD2379" s="617"/>
      <c r="AE2379" s="164"/>
      <c r="AF2379" s="164"/>
      <c r="AG2379" s="199">
        <f t="shared" si="597"/>
        <v>0</v>
      </c>
      <c r="AH2379" s="298">
        <f t="shared" si="598"/>
        <v>0</v>
      </c>
      <c r="AI2379" s="293">
        <f t="shared" si="599"/>
        <v>0</v>
      </c>
      <c r="AJ2379" s="294">
        <f t="shared" si="600"/>
        <v>0</v>
      </c>
      <c r="AK2379" s="295">
        <f t="shared" si="601"/>
        <v>0</v>
      </c>
      <c r="AL2379" s="296">
        <f t="shared" si="602"/>
        <v>0</v>
      </c>
      <c r="AM2379" s="293">
        <f t="shared" si="603"/>
        <v>0</v>
      </c>
      <c r="AN2379" s="294">
        <f t="shared" si="604"/>
        <v>0</v>
      </c>
      <c r="AO2379" s="295">
        <f t="shared" si="605"/>
        <v>0</v>
      </c>
      <c r="AP2379" s="296">
        <f t="shared" si="606"/>
        <v>0</v>
      </c>
      <c r="AQ2379" s="293">
        <f t="shared" si="607"/>
        <v>0</v>
      </c>
      <c r="AR2379" s="294">
        <f t="shared" si="608"/>
        <v>0</v>
      </c>
      <c r="AS2379" s="295">
        <f t="shared" si="609"/>
        <v>0</v>
      </c>
      <c r="AT2379" s="296">
        <f t="shared" si="610"/>
        <v>0</v>
      </c>
      <c r="AU2379" s="293">
        <f t="shared" si="611"/>
        <v>0</v>
      </c>
      <c r="AV2379" s="294">
        <f t="shared" si="612"/>
        <v>0</v>
      </c>
      <c r="AW2379" s="295">
        <f t="shared" si="613"/>
        <v>0</v>
      </c>
      <c r="AX2379" s="296">
        <f t="shared" si="614"/>
        <v>0</v>
      </c>
      <c r="AY2379" s="293">
        <f t="shared" si="615"/>
        <v>0</v>
      </c>
      <c r="AZ2379" s="294">
        <f t="shared" si="616"/>
        <v>0</v>
      </c>
      <c r="BA2379" s="295">
        <f t="shared" si="617"/>
        <v>0</v>
      </c>
      <c r="BB2379" s="296">
        <f t="shared" si="618"/>
        <v>0</v>
      </c>
      <c r="BC2379" s="293">
        <f t="shared" si="619"/>
        <v>0</v>
      </c>
      <c r="BD2379" s="294">
        <f t="shared" si="620"/>
        <v>0</v>
      </c>
      <c r="BE2379" s="295">
        <f t="shared" si="621"/>
        <v>0</v>
      </c>
      <c r="BF2379" s="296">
        <f t="shared" si="622"/>
        <v>0</v>
      </c>
      <c r="BG2379" s="293">
        <f t="shared" si="623"/>
        <v>0</v>
      </c>
      <c r="BH2379" s="294">
        <f t="shared" si="624"/>
        <v>0</v>
      </c>
      <c r="BI2379" s="295">
        <f t="shared" si="625"/>
        <v>0</v>
      </c>
      <c r="BJ2379" s="296">
        <f t="shared" si="626"/>
        <v>0</v>
      </c>
      <c r="BK2379" s="293">
        <f t="shared" si="627"/>
        <v>0</v>
      </c>
      <c r="BL2379" s="294">
        <f t="shared" si="628"/>
        <v>0</v>
      </c>
      <c r="BM2379" s="295">
        <f t="shared" si="629"/>
        <v>0</v>
      </c>
      <c r="BN2379" s="296">
        <f t="shared" si="630"/>
        <v>0</v>
      </c>
      <c r="BO2379" s="293">
        <f t="shared" si="631"/>
        <v>0</v>
      </c>
      <c r="BP2379" s="294">
        <f t="shared" si="632"/>
        <v>0</v>
      </c>
      <c r="BQ2379" s="295">
        <f t="shared" si="633"/>
        <v>0</v>
      </c>
      <c r="BR2379" s="296">
        <f t="shared" si="634"/>
        <v>0</v>
      </c>
      <c r="BS2379" s="293">
        <f t="shared" si="635"/>
        <v>0</v>
      </c>
      <c r="BT2379" s="294">
        <f t="shared" si="636"/>
        <v>0</v>
      </c>
      <c r="BU2379" s="295">
        <f t="shared" si="637"/>
        <v>0</v>
      </c>
      <c r="BV2379" s="296">
        <f t="shared" si="638"/>
        <v>0</v>
      </c>
      <c r="BW2379" s="293">
        <f t="shared" si="639"/>
        <v>0</v>
      </c>
      <c r="BX2379" s="294">
        <f t="shared" si="640"/>
        <v>0</v>
      </c>
      <c r="BY2379" s="295">
        <f t="shared" si="641"/>
        <v>0</v>
      </c>
      <c r="BZ2379" s="296">
        <f t="shared" si="642"/>
        <v>0</v>
      </c>
      <c r="CA2379" s="293">
        <f t="shared" si="643"/>
        <v>0</v>
      </c>
      <c r="CB2379" s="294">
        <f t="shared" si="644"/>
        <v>0</v>
      </c>
      <c r="CC2379" s="295">
        <f t="shared" si="645"/>
        <v>0</v>
      </c>
      <c r="CD2379" s="296">
        <f t="shared" si="646"/>
        <v>0</v>
      </c>
      <c r="CE2379" s="362">
        <f t="shared" si="647"/>
        <v>0</v>
      </c>
      <c r="CF2379" s="366">
        <f t="shared" si="648"/>
        <v>0</v>
      </c>
      <c r="CG2379" s="364">
        <f t="shared" si="649"/>
        <v>0</v>
      </c>
      <c r="CH2379" s="365">
        <f t="shared" si="650"/>
        <v>0</v>
      </c>
      <c r="CI2379" s="362">
        <f t="shared" si="651"/>
        <v>0</v>
      </c>
      <c r="CJ2379" s="366">
        <f t="shared" si="652"/>
        <v>0</v>
      </c>
      <c r="CK2379" s="364">
        <f t="shared" si="653"/>
        <v>0</v>
      </c>
      <c r="CL2379" s="365">
        <f t="shared" si="654"/>
        <v>0</v>
      </c>
      <c r="CM2379" s="362">
        <f t="shared" si="655"/>
        <v>0</v>
      </c>
      <c r="CN2379" s="366">
        <f t="shared" si="656"/>
        <v>0</v>
      </c>
      <c r="CO2379" s="364">
        <f t="shared" si="657"/>
        <v>0</v>
      </c>
      <c r="CP2379" s="365">
        <f t="shared" si="658"/>
        <v>0</v>
      </c>
      <c r="CQ2379" s="351">
        <f t="shared" si="659"/>
        <v>0</v>
      </c>
      <c r="CR2379" s="402">
        <f t="shared" si="660"/>
        <v>0</v>
      </c>
      <c r="CS2379" s="370" t="str">
        <f>IF(CR2379=0,"",
IF(SUM($CR$2285:CR2379)=1,CT2379,
IF($CR$2405&gt;SUM($CR$2285:CR2379),_xlfn.CONCAT(", ",CT2379),
IF($CR$2405=SUM($CR$2285:CR2379),_xlfn.CONCAT(" y ",CT2379)))))</f>
        <v/>
      </c>
      <c r="CT2379" s="156" t="s">
        <v>5249</v>
      </c>
      <c r="CU2379" s="402">
        <f t="shared" si="661"/>
        <v>0</v>
      </c>
      <c r="CV2379" s="370" t="str">
        <f>IF(CU2379=0,"",
IF(SUM($CU$2285:CU2379)=1,CW2379,
IF($CU$2405&gt;SUM($CU$2285:CU2379),_xlfn.CONCAT(", ",CW2379),
IF($CU$2405=SUM($CU$2285:CU2379),_xlfn.CONCAT(" y ",CW2379)))))</f>
        <v/>
      </c>
      <c r="CW2379" s="156" t="s">
        <v>5249</v>
      </c>
    </row>
    <row r="2380" spans="1:101" ht="15" customHeight="1">
      <c r="A2380" s="57"/>
      <c r="B2380" s="26"/>
      <c r="C2380" s="165" t="s">
        <v>5250</v>
      </c>
      <c r="D2380" s="884" t="str">
        <f t="shared" si="596"/>
        <v/>
      </c>
      <c r="E2380" s="884"/>
      <c r="F2380" s="884"/>
      <c r="G2380" s="884"/>
      <c r="H2380" s="884"/>
      <c r="I2380" s="884"/>
      <c r="J2380" s="884"/>
      <c r="K2380" s="884"/>
      <c r="L2380" s="884"/>
      <c r="M2380" s="617"/>
      <c r="N2380" s="617"/>
      <c r="O2380" s="617"/>
      <c r="P2380" s="617"/>
      <c r="Q2380" s="617"/>
      <c r="R2380" s="617"/>
      <c r="S2380" s="617"/>
      <c r="T2380" s="617"/>
      <c r="U2380" s="617"/>
      <c r="V2380" s="617"/>
      <c r="W2380" s="617"/>
      <c r="X2380" s="617"/>
      <c r="Y2380" s="617"/>
      <c r="Z2380" s="617"/>
      <c r="AA2380" s="617"/>
      <c r="AB2380" s="617"/>
      <c r="AC2380" s="617"/>
      <c r="AD2380" s="617"/>
      <c r="AE2380" s="164"/>
      <c r="AF2380" s="164"/>
      <c r="AG2380" s="199">
        <f t="shared" si="597"/>
        <v>0</v>
      </c>
      <c r="AH2380" s="298">
        <f t="shared" si="598"/>
        <v>0</v>
      </c>
      <c r="AI2380" s="293">
        <f t="shared" si="599"/>
        <v>0</v>
      </c>
      <c r="AJ2380" s="294">
        <f t="shared" si="600"/>
        <v>0</v>
      </c>
      <c r="AK2380" s="295">
        <f t="shared" si="601"/>
        <v>0</v>
      </c>
      <c r="AL2380" s="296">
        <f t="shared" si="602"/>
        <v>0</v>
      </c>
      <c r="AM2380" s="293">
        <f t="shared" si="603"/>
        <v>0</v>
      </c>
      <c r="AN2380" s="294">
        <f t="shared" si="604"/>
        <v>0</v>
      </c>
      <c r="AO2380" s="295">
        <f t="shared" si="605"/>
        <v>0</v>
      </c>
      <c r="AP2380" s="296">
        <f t="shared" si="606"/>
        <v>0</v>
      </c>
      <c r="AQ2380" s="293">
        <f t="shared" si="607"/>
        <v>0</v>
      </c>
      <c r="AR2380" s="294">
        <f t="shared" si="608"/>
        <v>0</v>
      </c>
      <c r="AS2380" s="295">
        <f t="shared" si="609"/>
        <v>0</v>
      </c>
      <c r="AT2380" s="296">
        <f t="shared" si="610"/>
        <v>0</v>
      </c>
      <c r="AU2380" s="293">
        <f t="shared" si="611"/>
        <v>0</v>
      </c>
      <c r="AV2380" s="294">
        <f t="shared" si="612"/>
        <v>0</v>
      </c>
      <c r="AW2380" s="295">
        <f t="shared" si="613"/>
        <v>0</v>
      </c>
      <c r="AX2380" s="296">
        <f t="shared" si="614"/>
        <v>0</v>
      </c>
      <c r="AY2380" s="293">
        <f t="shared" si="615"/>
        <v>0</v>
      </c>
      <c r="AZ2380" s="294">
        <f t="shared" si="616"/>
        <v>0</v>
      </c>
      <c r="BA2380" s="295">
        <f t="shared" si="617"/>
        <v>0</v>
      </c>
      <c r="BB2380" s="296">
        <f t="shared" si="618"/>
        <v>0</v>
      </c>
      <c r="BC2380" s="293">
        <f t="shared" si="619"/>
        <v>0</v>
      </c>
      <c r="BD2380" s="294">
        <f t="shared" si="620"/>
        <v>0</v>
      </c>
      <c r="BE2380" s="295">
        <f t="shared" si="621"/>
        <v>0</v>
      </c>
      <c r="BF2380" s="296">
        <f t="shared" si="622"/>
        <v>0</v>
      </c>
      <c r="BG2380" s="293">
        <f t="shared" si="623"/>
        <v>0</v>
      </c>
      <c r="BH2380" s="294">
        <f t="shared" si="624"/>
        <v>0</v>
      </c>
      <c r="BI2380" s="295">
        <f t="shared" si="625"/>
        <v>0</v>
      </c>
      <c r="BJ2380" s="296">
        <f t="shared" si="626"/>
        <v>0</v>
      </c>
      <c r="BK2380" s="293">
        <f t="shared" si="627"/>
        <v>0</v>
      </c>
      <c r="BL2380" s="294">
        <f t="shared" si="628"/>
        <v>0</v>
      </c>
      <c r="BM2380" s="295">
        <f t="shared" si="629"/>
        <v>0</v>
      </c>
      <c r="BN2380" s="296">
        <f t="shared" si="630"/>
        <v>0</v>
      </c>
      <c r="BO2380" s="293">
        <f t="shared" si="631"/>
        <v>0</v>
      </c>
      <c r="BP2380" s="294">
        <f t="shared" si="632"/>
        <v>0</v>
      </c>
      <c r="BQ2380" s="295">
        <f t="shared" si="633"/>
        <v>0</v>
      </c>
      <c r="BR2380" s="296">
        <f t="shared" si="634"/>
        <v>0</v>
      </c>
      <c r="BS2380" s="293">
        <f t="shared" si="635"/>
        <v>0</v>
      </c>
      <c r="BT2380" s="294">
        <f t="shared" si="636"/>
        <v>0</v>
      </c>
      <c r="BU2380" s="295">
        <f t="shared" si="637"/>
        <v>0</v>
      </c>
      <c r="BV2380" s="296">
        <f t="shared" si="638"/>
        <v>0</v>
      </c>
      <c r="BW2380" s="293">
        <f t="shared" si="639"/>
        <v>0</v>
      </c>
      <c r="BX2380" s="294">
        <f t="shared" si="640"/>
        <v>0</v>
      </c>
      <c r="BY2380" s="295">
        <f t="shared" si="641"/>
        <v>0</v>
      </c>
      <c r="BZ2380" s="296">
        <f t="shared" si="642"/>
        <v>0</v>
      </c>
      <c r="CA2380" s="293">
        <f t="shared" si="643"/>
        <v>0</v>
      </c>
      <c r="CB2380" s="294">
        <f t="shared" si="644"/>
        <v>0</v>
      </c>
      <c r="CC2380" s="295">
        <f t="shared" si="645"/>
        <v>0</v>
      </c>
      <c r="CD2380" s="296">
        <f t="shared" si="646"/>
        <v>0</v>
      </c>
      <c r="CE2380" s="362">
        <f t="shared" si="647"/>
        <v>0</v>
      </c>
      <c r="CF2380" s="366">
        <f t="shared" si="648"/>
        <v>0</v>
      </c>
      <c r="CG2380" s="364">
        <f t="shared" si="649"/>
        <v>0</v>
      </c>
      <c r="CH2380" s="365">
        <f t="shared" si="650"/>
        <v>0</v>
      </c>
      <c r="CI2380" s="362">
        <f t="shared" si="651"/>
        <v>0</v>
      </c>
      <c r="CJ2380" s="366">
        <f t="shared" si="652"/>
        <v>0</v>
      </c>
      <c r="CK2380" s="364">
        <f t="shared" si="653"/>
        <v>0</v>
      </c>
      <c r="CL2380" s="365">
        <f t="shared" si="654"/>
        <v>0</v>
      </c>
      <c r="CM2380" s="362">
        <f t="shared" si="655"/>
        <v>0</v>
      </c>
      <c r="CN2380" s="366">
        <f t="shared" si="656"/>
        <v>0</v>
      </c>
      <c r="CO2380" s="364">
        <f t="shared" si="657"/>
        <v>0</v>
      </c>
      <c r="CP2380" s="365">
        <f t="shared" si="658"/>
        <v>0</v>
      </c>
      <c r="CQ2380" s="351">
        <f t="shared" si="659"/>
        <v>0</v>
      </c>
      <c r="CR2380" s="402">
        <f t="shared" si="660"/>
        <v>0</v>
      </c>
      <c r="CS2380" s="370" t="str">
        <f>IF(CR2380=0,"",
IF(SUM($CR$2285:CR2380)=1,CT2380,
IF($CR$2405&gt;SUM($CR$2285:CR2380),_xlfn.CONCAT(", ",CT2380),
IF($CR$2405=SUM($CR$2285:CR2380),_xlfn.CONCAT(" y ",CT2380)))))</f>
        <v/>
      </c>
      <c r="CT2380" s="156" t="s">
        <v>5251</v>
      </c>
      <c r="CU2380" s="402">
        <f t="shared" si="661"/>
        <v>0</v>
      </c>
      <c r="CV2380" s="370" t="str">
        <f>IF(CU2380=0,"",
IF(SUM($CU$2285:CU2380)=1,CW2380,
IF($CU$2405&gt;SUM($CU$2285:CU2380),_xlfn.CONCAT(", ",CW2380),
IF($CU$2405=SUM($CU$2285:CU2380),_xlfn.CONCAT(" y ",CW2380)))))</f>
        <v/>
      </c>
      <c r="CW2380" s="156" t="s">
        <v>5251</v>
      </c>
    </row>
    <row r="2381" spans="1:101" ht="15" customHeight="1">
      <c r="A2381" s="57"/>
      <c r="B2381" s="26"/>
      <c r="C2381" s="165" t="s">
        <v>5252</v>
      </c>
      <c r="D2381" s="884" t="str">
        <f t="shared" si="596"/>
        <v/>
      </c>
      <c r="E2381" s="884"/>
      <c r="F2381" s="884"/>
      <c r="G2381" s="884"/>
      <c r="H2381" s="884"/>
      <c r="I2381" s="884"/>
      <c r="J2381" s="884"/>
      <c r="K2381" s="884"/>
      <c r="L2381" s="884"/>
      <c r="M2381" s="617"/>
      <c r="N2381" s="617"/>
      <c r="O2381" s="617"/>
      <c r="P2381" s="617"/>
      <c r="Q2381" s="617"/>
      <c r="R2381" s="617"/>
      <c r="S2381" s="617"/>
      <c r="T2381" s="617"/>
      <c r="U2381" s="617"/>
      <c r="V2381" s="617"/>
      <c r="W2381" s="617"/>
      <c r="X2381" s="617"/>
      <c r="Y2381" s="617"/>
      <c r="Z2381" s="617"/>
      <c r="AA2381" s="617"/>
      <c r="AB2381" s="617"/>
      <c r="AC2381" s="617"/>
      <c r="AD2381" s="617"/>
      <c r="AE2381" s="164"/>
      <c r="AF2381" s="164"/>
      <c r="AG2381" s="199">
        <f t="shared" si="597"/>
        <v>0</v>
      </c>
      <c r="AH2381" s="298">
        <f t="shared" si="598"/>
        <v>0</v>
      </c>
      <c r="AI2381" s="293">
        <f t="shared" si="599"/>
        <v>0</v>
      </c>
      <c r="AJ2381" s="294">
        <f t="shared" si="600"/>
        <v>0</v>
      </c>
      <c r="AK2381" s="295">
        <f t="shared" si="601"/>
        <v>0</v>
      </c>
      <c r="AL2381" s="296">
        <f t="shared" si="602"/>
        <v>0</v>
      </c>
      <c r="AM2381" s="293">
        <f t="shared" si="603"/>
        <v>0</v>
      </c>
      <c r="AN2381" s="294">
        <f t="shared" si="604"/>
        <v>0</v>
      </c>
      <c r="AO2381" s="295">
        <f t="shared" si="605"/>
        <v>0</v>
      </c>
      <c r="AP2381" s="296">
        <f t="shared" si="606"/>
        <v>0</v>
      </c>
      <c r="AQ2381" s="293">
        <f t="shared" si="607"/>
        <v>0</v>
      </c>
      <c r="AR2381" s="294">
        <f t="shared" si="608"/>
        <v>0</v>
      </c>
      <c r="AS2381" s="295">
        <f t="shared" si="609"/>
        <v>0</v>
      </c>
      <c r="AT2381" s="296">
        <f t="shared" si="610"/>
        <v>0</v>
      </c>
      <c r="AU2381" s="293">
        <f t="shared" si="611"/>
        <v>0</v>
      </c>
      <c r="AV2381" s="294">
        <f t="shared" si="612"/>
        <v>0</v>
      </c>
      <c r="AW2381" s="295">
        <f t="shared" si="613"/>
        <v>0</v>
      </c>
      <c r="AX2381" s="296">
        <f t="shared" si="614"/>
        <v>0</v>
      </c>
      <c r="AY2381" s="293">
        <f t="shared" si="615"/>
        <v>0</v>
      </c>
      <c r="AZ2381" s="294">
        <f t="shared" si="616"/>
        <v>0</v>
      </c>
      <c r="BA2381" s="295">
        <f t="shared" si="617"/>
        <v>0</v>
      </c>
      <c r="BB2381" s="296">
        <f t="shared" si="618"/>
        <v>0</v>
      </c>
      <c r="BC2381" s="293">
        <f t="shared" si="619"/>
        <v>0</v>
      </c>
      <c r="BD2381" s="294">
        <f t="shared" si="620"/>
        <v>0</v>
      </c>
      <c r="BE2381" s="295">
        <f t="shared" si="621"/>
        <v>0</v>
      </c>
      <c r="BF2381" s="296">
        <f t="shared" si="622"/>
        <v>0</v>
      </c>
      <c r="BG2381" s="293">
        <f t="shared" si="623"/>
        <v>0</v>
      </c>
      <c r="BH2381" s="294">
        <f t="shared" si="624"/>
        <v>0</v>
      </c>
      <c r="BI2381" s="295">
        <f t="shared" si="625"/>
        <v>0</v>
      </c>
      <c r="BJ2381" s="296">
        <f t="shared" si="626"/>
        <v>0</v>
      </c>
      <c r="BK2381" s="293">
        <f t="shared" si="627"/>
        <v>0</v>
      </c>
      <c r="BL2381" s="294">
        <f t="shared" si="628"/>
        <v>0</v>
      </c>
      <c r="BM2381" s="295">
        <f t="shared" si="629"/>
        <v>0</v>
      </c>
      <c r="BN2381" s="296">
        <f t="shared" si="630"/>
        <v>0</v>
      </c>
      <c r="BO2381" s="293">
        <f t="shared" si="631"/>
        <v>0</v>
      </c>
      <c r="BP2381" s="294">
        <f t="shared" si="632"/>
        <v>0</v>
      </c>
      <c r="BQ2381" s="295">
        <f t="shared" si="633"/>
        <v>0</v>
      </c>
      <c r="BR2381" s="296">
        <f t="shared" si="634"/>
        <v>0</v>
      </c>
      <c r="BS2381" s="293">
        <f t="shared" si="635"/>
        <v>0</v>
      </c>
      <c r="BT2381" s="294">
        <f t="shared" si="636"/>
        <v>0</v>
      </c>
      <c r="BU2381" s="295">
        <f t="shared" si="637"/>
        <v>0</v>
      </c>
      <c r="BV2381" s="296">
        <f t="shared" si="638"/>
        <v>0</v>
      </c>
      <c r="BW2381" s="293">
        <f t="shared" si="639"/>
        <v>0</v>
      </c>
      <c r="BX2381" s="294">
        <f t="shared" si="640"/>
        <v>0</v>
      </c>
      <c r="BY2381" s="295">
        <f t="shared" si="641"/>
        <v>0</v>
      </c>
      <c r="BZ2381" s="296">
        <f t="shared" si="642"/>
        <v>0</v>
      </c>
      <c r="CA2381" s="293">
        <f t="shared" si="643"/>
        <v>0</v>
      </c>
      <c r="CB2381" s="294">
        <f t="shared" si="644"/>
        <v>0</v>
      </c>
      <c r="CC2381" s="295">
        <f t="shared" si="645"/>
        <v>0</v>
      </c>
      <c r="CD2381" s="296">
        <f t="shared" si="646"/>
        <v>0</v>
      </c>
      <c r="CE2381" s="362">
        <f t="shared" si="647"/>
        <v>0</v>
      </c>
      <c r="CF2381" s="366">
        <f t="shared" si="648"/>
        <v>0</v>
      </c>
      <c r="CG2381" s="364">
        <f t="shared" si="649"/>
        <v>0</v>
      </c>
      <c r="CH2381" s="365">
        <f t="shared" si="650"/>
        <v>0</v>
      </c>
      <c r="CI2381" s="362">
        <f t="shared" si="651"/>
        <v>0</v>
      </c>
      <c r="CJ2381" s="366">
        <f t="shared" si="652"/>
        <v>0</v>
      </c>
      <c r="CK2381" s="364">
        <f t="shared" si="653"/>
        <v>0</v>
      </c>
      <c r="CL2381" s="365">
        <f t="shared" si="654"/>
        <v>0</v>
      </c>
      <c r="CM2381" s="362">
        <f t="shared" si="655"/>
        <v>0</v>
      </c>
      <c r="CN2381" s="366">
        <f t="shared" si="656"/>
        <v>0</v>
      </c>
      <c r="CO2381" s="364">
        <f t="shared" si="657"/>
        <v>0</v>
      </c>
      <c r="CP2381" s="365">
        <f t="shared" si="658"/>
        <v>0</v>
      </c>
      <c r="CQ2381" s="351">
        <f t="shared" si="659"/>
        <v>0</v>
      </c>
      <c r="CR2381" s="402">
        <f t="shared" si="660"/>
        <v>0</v>
      </c>
      <c r="CS2381" s="370" t="str">
        <f>IF(CR2381=0,"",
IF(SUM($CR$2285:CR2381)=1,CT2381,
IF($CR$2405&gt;SUM($CR$2285:CR2381),_xlfn.CONCAT(", ",CT2381),
IF($CR$2405=SUM($CR$2285:CR2381),_xlfn.CONCAT(" y ",CT2381)))))</f>
        <v/>
      </c>
      <c r="CT2381" s="156" t="s">
        <v>5253</v>
      </c>
      <c r="CU2381" s="402">
        <f t="shared" si="661"/>
        <v>0</v>
      </c>
      <c r="CV2381" s="370" t="str">
        <f>IF(CU2381=0,"",
IF(SUM($CU$2285:CU2381)=1,CW2381,
IF($CU$2405&gt;SUM($CU$2285:CU2381),_xlfn.CONCAT(", ",CW2381),
IF($CU$2405=SUM($CU$2285:CU2381),_xlfn.CONCAT(" y ",CW2381)))))</f>
        <v/>
      </c>
      <c r="CW2381" s="156" t="s">
        <v>5253</v>
      </c>
    </row>
    <row r="2382" spans="1:101" ht="15" customHeight="1">
      <c r="A2382" s="57"/>
      <c r="B2382" s="26"/>
      <c r="C2382" s="165" t="s">
        <v>5254</v>
      </c>
      <c r="D2382" s="884" t="str">
        <f t="shared" si="596"/>
        <v/>
      </c>
      <c r="E2382" s="884"/>
      <c r="F2382" s="884"/>
      <c r="G2382" s="884"/>
      <c r="H2382" s="884"/>
      <c r="I2382" s="884"/>
      <c r="J2382" s="884"/>
      <c r="K2382" s="884"/>
      <c r="L2382" s="884"/>
      <c r="M2382" s="617"/>
      <c r="N2382" s="617"/>
      <c r="O2382" s="617"/>
      <c r="P2382" s="617"/>
      <c r="Q2382" s="617"/>
      <c r="R2382" s="617"/>
      <c r="S2382" s="617"/>
      <c r="T2382" s="617"/>
      <c r="U2382" s="617"/>
      <c r="V2382" s="617"/>
      <c r="W2382" s="617"/>
      <c r="X2382" s="617"/>
      <c r="Y2382" s="617"/>
      <c r="Z2382" s="617"/>
      <c r="AA2382" s="617"/>
      <c r="AB2382" s="617"/>
      <c r="AC2382" s="617"/>
      <c r="AD2382" s="617"/>
      <c r="AE2382" s="164"/>
      <c r="AF2382" s="164"/>
      <c r="AG2382" s="199">
        <f t="shared" si="597"/>
        <v>0</v>
      </c>
      <c r="AH2382" s="298">
        <f t="shared" si="598"/>
        <v>0</v>
      </c>
      <c r="AI2382" s="293">
        <f t="shared" si="599"/>
        <v>0</v>
      </c>
      <c r="AJ2382" s="294">
        <f t="shared" si="600"/>
        <v>0</v>
      </c>
      <c r="AK2382" s="295">
        <f t="shared" si="601"/>
        <v>0</v>
      </c>
      <c r="AL2382" s="296">
        <f t="shared" si="602"/>
        <v>0</v>
      </c>
      <c r="AM2382" s="293">
        <f t="shared" si="603"/>
        <v>0</v>
      </c>
      <c r="AN2382" s="294">
        <f t="shared" si="604"/>
        <v>0</v>
      </c>
      <c r="AO2382" s="295">
        <f t="shared" si="605"/>
        <v>0</v>
      </c>
      <c r="AP2382" s="296">
        <f t="shared" si="606"/>
        <v>0</v>
      </c>
      <c r="AQ2382" s="293">
        <f t="shared" si="607"/>
        <v>0</v>
      </c>
      <c r="AR2382" s="294">
        <f t="shared" si="608"/>
        <v>0</v>
      </c>
      <c r="AS2382" s="295">
        <f t="shared" si="609"/>
        <v>0</v>
      </c>
      <c r="AT2382" s="296">
        <f t="shared" si="610"/>
        <v>0</v>
      </c>
      <c r="AU2382" s="293">
        <f t="shared" si="611"/>
        <v>0</v>
      </c>
      <c r="AV2382" s="294">
        <f t="shared" si="612"/>
        <v>0</v>
      </c>
      <c r="AW2382" s="295">
        <f t="shared" si="613"/>
        <v>0</v>
      </c>
      <c r="AX2382" s="296">
        <f t="shared" si="614"/>
        <v>0</v>
      </c>
      <c r="AY2382" s="293">
        <f t="shared" si="615"/>
        <v>0</v>
      </c>
      <c r="AZ2382" s="294">
        <f t="shared" si="616"/>
        <v>0</v>
      </c>
      <c r="BA2382" s="295">
        <f t="shared" si="617"/>
        <v>0</v>
      </c>
      <c r="BB2382" s="296">
        <f t="shared" si="618"/>
        <v>0</v>
      </c>
      <c r="BC2382" s="293">
        <f t="shared" si="619"/>
        <v>0</v>
      </c>
      <c r="BD2382" s="294">
        <f t="shared" si="620"/>
        <v>0</v>
      </c>
      <c r="BE2382" s="295">
        <f t="shared" si="621"/>
        <v>0</v>
      </c>
      <c r="BF2382" s="296">
        <f t="shared" si="622"/>
        <v>0</v>
      </c>
      <c r="BG2382" s="293">
        <f t="shared" si="623"/>
        <v>0</v>
      </c>
      <c r="BH2382" s="294">
        <f t="shared" si="624"/>
        <v>0</v>
      </c>
      <c r="BI2382" s="295">
        <f t="shared" si="625"/>
        <v>0</v>
      </c>
      <c r="BJ2382" s="296">
        <f t="shared" si="626"/>
        <v>0</v>
      </c>
      <c r="BK2382" s="293">
        <f t="shared" si="627"/>
        <v>0</v>
      </c>
      <c r="BL2382" s="294">
        <f t="shared" si="628"/>
        <v>0</v>
      </c>
      <c r="BM2382" s="295">
        <f t="shared" si="629"/>
        <v>0</v>
      </c>
      <c r="BN2382" s="296">
        <f t="shared" si="630"/>
        <v>0</v>
      </c>
      <c r="BO2382" s="293">
        <f t="shared" si="631"/>
        <v>0</v>
      </c>
      <c r="BP2382" s="294">
        <f t="shared" si="632"/>
        <v>0</v>
      </c>
      <c r="BQ2382" s="295">
        <f t="shared" si="633"/>
        <v>0</v>
      </c>
      <c r="BR2382" s="296">
        <f t="shared" si="634"/>
        <v>0</v>
      </c>
      <c r="BS2382" s="293">
        <f t="shared" si="635"/>
        <v>0</v>
      </c>
      <c r="BT2382" s="294">
        <f t="shared" si="636"/>
        <v>0</v>
      </c>
      <c r="BU2382" s="295">
        <f t="shared" si="637"/>
        <v>0</v>
      </c>
      <c r="BV2382" s="296">
        <f t="shared" si="638"/>
        <v>0</v>
      </c>
      <c r="BW2382" s="293">
        <f t="shared" si="639"/>
        <v>0</v>
      </c>
      <c r="BX2382" s="294">
        <f t="shared" si="640"/>
        <v>0</v>
      </c>
      <c r="BY2382" s="295">
        <f t="shared" si="641"/>
        <v>0</v>
      </c>
      <c r="BZ2382" s="296">
        <f t="shared" si="642"/>
        <v>0</v>
      </c>
      <c r="CA2382" s="293">
        <f t="shared" si="643"/>
        <v>0</v>
      </c>
      <c r="CB2382" s="294">
        <f t="shared" si="644"/>
        <v>0</v>
      </c>
      <c r="CC2382" s="295">
        <f t="shared" si="645"/>
        <v>0</v>
      </c>
      <c r="CD2382" s="296">
        <f t="shared" si="646"/>
        <v>0</v>
      </c>
      <c r="CE2382" s="362">
        <f t="shared" si="647"/>
        <v>0</v>
      </c>
      <c r="CF2382" s="366">
        <f t="shared" si="648"/>
        <v>0</v>
      </c>
      <c r="CG2382" s="364">
        <f t="shared" si="649"/>
        <v>0</v>
      </c>
      <c r="CH2382" s="365">
        <f t="shared" si="650"/>
        <v>0</v>
      </c>
      <c r="CI2382" s="362">
        <f t="shared" si="651"/>
        <v>0</v>
      </c>
      <c r="CJ2382" s="366">
        <f t="shared" si="652"/>
        <v>0</v>
      </c>
      <c r="CK2382" s="364">
        <f t="shared" si="653"/>
        <v>0</v>
      </c>
      <c r="CL2382" s="365">
        <f t="shared" si="654"/>
        <v>0</v>
      </c>
      <c r="CM2382" s="362">
        <f t="shared" si="655"/>
        <v>0</v>
      </c>
      <c r="CN2382" s="366">
        <f t="shared" si="656"/>
        <v>0</v>
      </c>
      <c r="CO2382" s="364">
        <f t="shared" si="657"/>
        <v>0</v>
      </c>
      <c r="CP2382" s="365">
        <f t="shared" si="658"/>
        <v>0</v>
      </c>
      <c r="CQ2382" s="351">
        <f t="shared" si="659"/>
        <v>0</v>
      </c>
      <c r="CR2382" s="402">
        <f t="shared" si="660"/>
        <v>0</v>
      </c>
      <c r="CS2382" s="370" t="str">
        <f>IF(CR2382=0,"",
IF(SUM($CR$2285:CR2382)=1,CT2382,
IF($CR$2405&gt;SUM($CR$2285:CR2382),_xlfn.CONCAT(", ",CT2382),
IF($CR$2405=SUM($CR$2285:CR2382),_xlfn.CONCAT(" y ",CT2382)))))</f>
        <v/>
      </c>
      <c r="CT2382" s="156" t="s">
        <v>5255</v>
      </c>
      <c r="CU2382" s="402">
        <f t="shared" si="661"/>
        <v>0</v>
      </c>
      <c r="CV2382" s="370" t="str">
        <f>IF(CU2382=0,"",
IF(SUM($CU$2285:CU2382)=1,CW2382,
IF($CU$2405&gt;SUM($CU$2285:CU2382),_xlfn.CONCAT(", ",CW2382),
IF($CU$2405=SUM($CU$2285:CU2382),_xlfn.CONCAT(" y ",CW2382)))))</f>
        <v/>
      </c>
      <c r="CW2382" s="156" t="s">
        <v>5255</v>
      </c>
    </row>
    <row r="2383" spans="1:101" ht="15" customHeight="1">
      <c r="A2383" s="57"/>
      <c r="B2383" s="26"/>
      <c r="C2383" s="165" t="s">
        <v>5256</v>
      </c>
      <c r="D2383" s="884" t="str">
        <f t="shared" si="596"/>
        <v/>
      </c>
      <c r="E2383" s="884"/>
      <c r="F2383" s="884"/>
      <c r="G2383" s="884"/>
      <c r="H2383" s="884"/>
      <c r="I2383" s="884"/>
      <c r="J2383" s="884"/>
      <c r="K2383" s="884"/>
      <c r="L2383" s="884"/>
      <c r="M2383" s="617"/>
      <c r="N2383" s="617"/>
      <c r="O2383" s="617"/>
      <c r="P2383" s="617"/>
      <c r="Q2383" s="617"/>
      <c r="R2383" s="617"/>
      <c r="S2383" s="617"/>
      <c r="T2383" s="617"/>
      <c r="U2383" s="617"/>
      <c r="V2383" s="617"/>
      <c r="W2383" s="617"/>
      <c r="X2383" s="617"/>
      <c r="Y2383" s="617"/>
      <c r="Z2383" s="617"/>
      <c r="AA2383" s="617"/>
      <c r="AB2383" s="617"/>
      <c r="AC2383" s="617"/>
      <c r="AD2383" s="617"/>
      <c r="AE2383" s="164"/>
      <c r="AF2383" s="164"/>
      <c r="AG2383" s="199">
        <f t="shared" si="597"/>
        <v>0</v>
      </c>
      <c r="AH2383" s="298">
        <f t="shared" si="598"/>
        <v>0</v>
      </c>
      <c r="AI2383" s="293">
        <f t="shared" si="599"/>
        <v>0</v>
      </c>
      <c r="AJ2383" s="294">
        <f t="shared" si="600"/>
        <v>0</v>
      </c>
      <c r="AK2383" s="295">
        <f t="shared" si="601"/>
        <v>0</v>
      </c>
      <c r="AL2383" s="296">
        <f t="shared" si="602"/>
        <v>0</v>
      </c>
      <c r="AM2383" s="293">
        <f t="shared" si="603"/>
        <v>0</v>
      </c>
      <c r="AN2383" s="294">
        <f t="shared" si="604"/>
        <v>0</v>
      </c>
      <c r="AO2383" s="295">
        <f t="shared" si="605"/>
        <v>0</v>
      </c>
      <c r="AP2383" s="296">
        <f t="shared" si="606"/>
        <v>0</v>
      </c>
      <c r="AQ2383" s="293">
        <f t="shared" si="607"/>
        <v>0</v>
      </c>
      <c r="AR2383" s="294">
        <f t="shared" si="608"/>
        <v>0</v>
      </c>
      <c r="AS2383" s="295">
        <f t="shared" si="609"/>
        <v>0</v>
      </c>
      <c r="AT2383" s="296">
        <f t="shared" si="610"/>
        <v>0</v>
      </c>
      <c r="AU2383" s="293">
        <f t="shared" si="611"/>
        <v>0</v>
      </c>
      <c r="AV2383" s="294">
        <f t="shared" si="612"/>
        <v>0</v>
      </c>
      <c r="AW2383" s="295">
        <f t="shared" si="613"/>
        <v>0</v>
      </c>
      <c r="AX2383" s="296">
        <f t="shared" si="614"/>
        <v>0</v>
      </c>
      <c r="AY2383" s="293">
        <f t="shared" si="615"/>
        <v>0</v>
      </c>
      <c r="AZ2383" s="294">
        <f t="shared" si="616"/>
        <v>0</v>
      </c>
      <c r="BA2383" s="295">
        <f t="shared" si="617"/>
        <v>0</v>
      </c>
      <c r="BB2383" s="296">
        <f t="shared" si="618"/>
        <v>0</v>
      </c>
      <c r="BC2383" s="293">
        <f t="shared" si="619"/>
        <v>0</v>
      </c>
      <c r="BD2383" s="294">
        <f t="shared" si="620"/>
        <v>0</v>
      </c>
      <c r="BE2383" s="295">
        <f t="shared" si="621"/>
        <v>0</v>
      </c>
      <c r="BF2383" s="296">
        <f t="shared" si="622"/>
        <v>0</v>
      </c>
      <c r="BG2383" s="293">
        <f t="shared" si="623"/>
        <v>0</v>
      </c>
      <c r="BH2383" s="294">
        <f t="shared" si="624"/>
        <v>0</v>
      </c>
      <c r="BI2383" s="295">
        <f t="shared" si="625"/>
        <v>0</v>
      </c>
      <c r="BJ2383" s="296">
        <f t="shared" si="626"/>
        <v>0</v>
      </c>
      <c r="BK2383" s="293">
        <f t="shared" si="627"/>
        <v>0</v>
      </c>
      <c r="BL2383" s="294">
        <f t="shared" si="628"/>
        <v>0</v>
      </c>
      <c r="BM2383" s="295">
        <f t="shared" si="629"/>
        <v>0</v>
      </c>
      <c r="BN2383" s="296">
        <f t="shared" si="630"/>
        <v>0</v>
      </c>
      <c r="BO2383" s="293">
        <f t="shared" si="631"/>
        <v>0</v>
      </c>
      <c r="BP2383" s="294">
        <f t="shared" si="632"/>
        <v>0</v>
      </c>
      <c r="BQ2383" s="295">
        <f t="shared" si="633"/>
        <v>0</v>
      </c>
      <c r="BR2383" s="296">
        <f t="shared" si="634"/>
        <v>0</v>
      </c>
      <c r="BS2383" s="293">
        <f t="shared" si="635"/>
        <v>0</v>
      </c>
      <c r="BT2383" s="294">
        <f t="shared" si="636"/>
        <v>0</v>
      </c>
      <c r="BU2383" s="295">
        <f t="shared" si="637"/>
        <v>0</v>
      </c>
      <c r="BV2383" s="296">
        <f t="shared" si="638"/>
        <v>0</v>
      </c>
      <c r="BW2383" s="293">
        <f t="shared" si="639"/>
        <v>0</v>
      </c>
      <c r="BX2383" s="294">
        <f t="shared" si="640"/>
        <v>0</v>
      </c>
      <c r="BY2383" s="295">
        <f t="shared" si="641"/>
        <v>0</v>
      </c>
      <c r="BZ2383" s="296">
        <f t="shared" si="642"/>
        <v>0</v>
      </c>
      <c r="CA2383" s="293">
        <f t="shared" si="643"/>
        <v>0</v>
      </c>
      <c r="CB2383" s="294">
        <f t="shared" si="644"/>
        <v>0</v>
      </c>
      <c r="CC2383" s="295">
        <f t="shared" si="645"/>
        <v>0</v>
      </c>
      <c r="CD2383" s="296">
        <f t="shared" si="646"/>
        <v>0</v>
      </c>
      <c r="CE2383" s="362">
        <f t="shared" si="647"/>
        <v>0</v>
      </c>
      <c r="CF2383" s="366">
        <f t="shared" si="648"/>
        <v>0</v>
      </c>
      <c r="CG2383" s="364">
        <f t="shared" si="649"/>
        <v>0</v>
      </c>
      <c r="CH2383" s="365">
        <f t="shared" si="650"/>
        <v>0</v>
      </c>
      <c r="CI2383" s="362">
        <f t="shared" si="651"/>
        <v>0</v>
      </c>
      <c r="CJ2383" s="366">
        <f t="shared" si="652"/>
        <v>0</v>
      </c>
      <c r="CK2383" s="364">
        <f t="shared" si="653"/>
        <v>0</v>
      </c>
      <c r="CL2383" s="365">
        <f t="shared" si="654"/>
        <v>0</v>
      </c>
      <c r="CM2383" s="362">
        <f t="shared" si="655"/>
        <v>0</v>
      </c>
      <c r="CN2383" s="366">
        <f t="shared" si="656"/>
        <v>0</v>
      </c>
      <c r="CO2383" s="364">
        <f t="shared" si="657"/>
        <v>0</v>
      </c>
      <c r="CP2383" s="365">
        <f t="shared" si="658"/>
        <v>0</v>
      </c>
      <c r="CQ2383" s="351">
        <f t="shared" si="659"/>
        <v>0</v>
      </c>
      <c r="CR2383" s="402">
        <f t="shared" si="660"/>
        <v>0</v>
      </c>
      <c r="CS2383" s="370" t="str">
        <f>IF(CR2383=0,"",
IF(SUM($CR$2285:CR2383)=1,CT2383,
IF($CR$2405&gt;SUM($CR$2285:CR2383),_xlfn.CONCAT(", ",CT2383),
IF($CR$2405=SUM($CR$2285:CR2383),_xlfn.CONCAT(" y ",CT2383)))))</f>
        <v/>
      </c>
      <c r="CT2383" s="156" t="s">
        <v>5257</v>
      </c>
      <c r="CU2383" s="402">
        <f t="shared" si="661"/>
        <v>0</v>
      </c>
      <c r="CV2383" s="370" t="str">
        <f>IF(CU2383=0,"",
IF(SUM($CU$2285:CU2383)=1,CW2383,
IF($CU$2405&gt;SUM($CU$2285:CU2383),_xlfn.CONCAT(", ",CW2383),
IF($CU$2405=SUM($CU$2285:CU2383),_xlfn.CONCAT(" y ",CW2383)))))</f>
        <v/>
      </c>
      <c r="CW2383" s="156" t="s">
        <v>5257</v>
      </c>
    </row>
    <row r="2384" spans="1:101" ht="15" customHeight="1">
      <c r="A2384" s="57"/>
      <c r="B2384" s="26"/>
      <c r="C2384" s="661" t="s">
        <v>5258</v>
      </c>
      <c r="D2384" s="884" t="str">
        <f t="shared" si="596"/>
        <v/>
      </c>
      <c r="E2384" s="884"/>
      <c r="F2384" s="884"/>
      <c r="G2384" s="884"/>
      <c r="H2384" s="884"/>
      <c r="I2384" s="884"/>
      <c r="J2384" s="884"/>
      <c r="K2384" s="884"/>
      <c r="L2384" s="884"/>
      <c r="M2384" s="617"/>
      <c r="N2384" s="617"/>
      <c r="O2384" s="617"/>
      <c r="P2384" s="617"/>
      <c r="Q2384" s="617"/>
      <c r="R2384" s="617"/>
      <c r="S2384" s="617"/>
      <c r="T2384" s="617"/>
      <c r="U2384" s="617"/>
      <c r="V2384" s="617"/>
      <c r="W2384" s="617"/>
      <c r="X2384" s="617"/>
      <c r="Y2384" s="617"/>
      <c r="Z2384" s="617"/>
      <c r="AA2384" s="617"/>
      <c r="AB2384" s="617"/>
      <c r="AC2384" s="617"/>
      <c r="AD2384" s="617"/>
      <c r="AE2384" s="164"/>
      <c r="AF2384" s="164"/>
      <c r="AG2384" s="199">
        <f t="shared" si="597"/>
        <v>0</v>
      </c>
      <c r="AH2384" s="298">
        <f t="shared" si="598"/>
        <v>0</v>
      </c>
      <c r="AI2384" s="293">
        <f t="shared" si="599"/>
        <v>0</v>
      </c>
      <c r="AJ2384" s="294">
        <f t="shared" si="600"/>
        <v>0</v>
      </c>
      <c r="AK2384" s="295">
        <f t="shared" si="601"/>
        <v>0</v>
      </c>
      <c r="AL2384" s="296">
        <f t="shared" si="602"/>
        <v>0</v>
      </c>
      <c r="AM2384" s="293">
        <f t="shared" si="603"/>
        <v>0</v>
      </c>
      <c r="AN2384" s="294">
        <f t="shared" si="604"/>
        <v>0</v>
      </c>
      <c r="AO2384" s="295">
        <f t="shared" si="605"/>
        <v>0</v>
      </c>
      <c r="AP2384" s="296">
        <f t="shared" si="606"/>
        <v>0</v>
      </c>
      <c r="AQ2384" s="293">
        <f t="shared" si="607"/>
        <v>0</v>
      </c>
      <c r="AR2384" s="294">
        <f t="shared" si="608"/>
        <v>0</v>
      </c>
      <c r="AS2384" s="295">
        <f t="shared" si="609"/>
        <v>0</v>
      </c>
      <c r="AT2384" s="296">
        <f t="shared" si="610"/>
        <v>0</v>
      </c>
      <c r="AU2384" s="293">
        <f t="shared" si="611"/>
        <v>0</v>
      </c>
      <c r="AV2384" s="294">
        <f t="shared" si="612"/>
        <v>0</v>
      </c>
      <c r="AW2384" s="295">
        <f t="shared" si="613"/>
        <v>0</v>
      </c>
      <c r="AX2384" s="296">
        <f t="shared" si="614"/>
        <v>0</v>
      </c>
      <c r="AY2384" s="293">
        <f t="shared" si="615"/>
        <v>0</v>
      </c>
      <c r="AZ2384" s="294">
        <f t="shared" si="616"/>
        <v>0</v>
      </c>
      <c r="BA2384" s="295">
        <f t="shared" si="617"/>
        <v>0</v>
      </c>
      <c r="BB2384" s="296">
        <f t="shared" si="618"/>
        <v>0</v>
      </c>
      <c r="BC2384" s="293">
        <f t="shared" si="619"/>
        <v>0</v>
      </c>
      <c r="BD2384" s="294">
        <f t="shared" si="620"/>
        <v>0</v>
      </c>
      <c r="BE2384" s="295">
        <f t="shared" si="621"/>
        <v>0</v>
      </c>
      <c r="BF2384" s="296">
        <f t="shared" si="622"/>
        <v>0</v>
      </c>
      <c r="BG2384" s="293">
        <f t="shared" si="623"/>
        <v>0</v>
      </c>
      <c r="BH2384" s="294">
        <f t="shared" si="624"/>
        <v>0</v>
      </c>
      <c r="BI2384" s="295">
        <f t="shared" si="625"/>
        <v>0</v>
      </c>
      <c r="BJ2384" s="296">
        <f t="shared" si="626"/>
        <v>0</v>
      </c>
      <c r="BK2384" s="293">
        <f t="shared" si="627"/>
        <v>0</v>
      </c>
      <c r="BL2384" s="294">
        <f t="shared" si="628"/>
        <v>0</v>
      </c>
      <c r="BM2384" s="295">
        <f t="shared" si="629"/>
        <v>0</v>
      </c>
      <c r="BN2384" s="296">
        <f t="shared" si="630"/>
        <v>0</v>
      </c>
      <c r="BO2384" s="293">
        <f t="shared" si="631"/>
        <v>0</v>
      </c>
      <c r="BP2384" s="294">
        <f t="shared" si="632"/>
        <v>0</v>
      </c>
      <c r="BQ2384" s="295">
        <f t="shared" si="633"/>
        <v>0</v>
      </c>
      <c r="BR2384" s="296">
        <f t="shared" si="634"/>
        <v>0</v>
      </c>
      <c r="BS2384" s="293">
        <f t="shared" si="635"/>
        <v>0</v>
      </c>
      <c r="BT2384" s="294">
        <f t="shared" si="636"/>
        <v>0</v>
      </c>
      <c r="BU2384" s="295">
        <f t="shared" si="637"/>
        <v>0</v>
      </c>
      <c r="BV2384" s="296">
        <f t="shared" si="638"/>
        <v>0</v>
      </c>
      <c r="BW2384" s="293">
        <f t="shared" si="639"/>
        <v>0</v>
      </c>
      <c r="BX2384" s="294">
        <f t="shared" si="640"/>
        <v>0</v>
      </c>
      <c r="BY2384" s="295">
        <f t="shared" si="641"/>
        <v>0</v>
      </c>
      <c r="BZ2384" s="296">
        <f t="shared" si="642"/>
        <v>0</v>
      </c>
      <c r="CA2384" s="293">
        <f t="shared" si="643"/>
        <v>0</v>
      </c>
      <c r="CB2384" s="294">
        <f t="shared" si="644"/>
        <v>0</v>
      </c>
      <c r="CC2384" s="295">
        <f t="shared" si="645"/>
        <v>0</v>
      </c>
      <c r="CD2384" s="296">
        <f t="shared" si="646"/>
        <v>0</v>
      </c>
      <c r="CE2384" s="362">
        <f t="shared" si="647"/>
        <v>0</v>
      </c>
      <c r="CF2384" s="366">
        <f t="shared" si="648"/>
        <v>0</v>
      </c>
      <c r="CG2384" s="364">
        <f t="shared" si="649"/>
        <v>0</v>
      </c>
      <c r="CH2384" s="365">
        <f t="shared" si="650"/>
        <v>0</v>
      </c>
      <c r="CI2384" s="362">
        <f t="shared" si="651"/>
        <v>0</v>
      </c>
      <c r="CJ2384" s="366">
        <f t="shared" si="652"/>
        <v>0</v>
      </c>
      <c r="CK2384" s="364">
        <f t="shared" si="653"/>
        <v>0</v>
      </c>
      <c r="CL2384" s="365">
        <f t="shared" si="654"/>
        <v>0</v>
      </c>
      <c r="CM2384" s="362">
        <f t="shared" si="655"/>
        <v>0</v>
      </c>
      <c r="CN2384" s="366">
        <f t="shared" si="656"/>
        <v>0</v>
      </c>
      <c r="CO2384" s="364">
        <f t="shared" si="657"/>
        <v>0</v>
      </c>
      <c r="CP2384" s="365">
        <f t="shared" si="658"/>
        <v>0</v>
      </c>
      <c r="CQ2384" s="351">
        <f t="shared" si="659"/>
        <v>0</v>
      </c>
      <c r="CR2384" s="402">
        <f t="shared" si="660"/>
        <v>0</v>
      </c>
      <c r="CS2384" s="370" t="str">
        <f>IF(CR2384=0,"",
IF(SUM($CR$2285:CR2384)=1,CT2384,
IF($CR$2405&gt;SUM($CR$2285:CR2384),_xlfn.CONCAT(", ",CT2384),
IF($CR$2405=SUM($CR$2285:CR2384),_xlfn.CONCAT(" y ",CT2384)))))</f>
        <v/>
      </c>
      <c r="CT2384" s="156" t="s">
        <v>5259</v>
      </c>
      <c r="CU2384" s="402">
        <f t="shared" si="661"/>
        <v>0</v>
      </c>
      <c r="CV2384" s="370" t="str">
        <f>IF(CU2384=0,"",
IF(SUM($CU$2285:CU2384)=1,CW2384,
IF($CU$2405&gt;SUM($CU$2285:CU2384),_xlfn.CONCAT(", ",CW2384),
IF($CU$2405=SUM($CU$2285:CU2384),_xlfn.CONCAT(" y ",CW2384)))))</f>
        <v/>
      </c>
      <c r="CW2384" s="156" t="s">
        <v>5259</v>
      </c>
    </row>
    <row r="2385" spans="1:101" ht="15" customHeight="1">
      <c r="A2385" s="662"/>
      <c r="B2385" s="145"/>
      <c r="C2385" s="157" t="s">
        <v>5260</v>
      </c>
      <c r="D2385" s="884" t="str">
        <f t="shared" si="596"/>
        <v/>
      </c>
      <c r="E2385" s="884"/>
      <c r="F2385" s="884"/>
      <c r="G2385" s="884"/>
      <c r="H2385" s="884"/>
      <c r="I2385" s="884"/>
      <c r="J2385" s="884"/>
      <c r="K2385" s="884"/>
      <c r="L2385" s="884"/>
      <c r="M2385" s="617"/>
      <c r="N2385" s="617"/>
      <c r="O2385" s="617"/>
      <c r="P2385" s="617"/>
      <c r="Q2385" s="617"/>
      <c r="R2385" s="617"/>
      <c r="S2385" s="617"/>
      <c r="T2385" s="617"/>
      <c r="U2385" s="617"/>
      <c r="V2385" s="617"/>
      <c r="W2385" s="617"/>
      <c r="X2385" s="617"/>
      <c r="Y2385" s="617"/>
      <c r="Z2385" s="617"/>
      <c r="AA2385" s="617"/>
      <c r="AB2385" s="617"/>
      <c r="AC2385" s="617"/>
      <c r="AD2385" s="617"/>
      <c r="AE2385" s="164"/>
      <c r="AF2385" s="164"/>
      <c r="AG2385" s="199">
        <f t="shared" si="597"/>
        <v>0</v>
      </c>
      <c r="AH2385" s="298">
        <f t="shared" si="598"/>
        <v>0</v>
      </c>
      <c r="AI2385" s="293">
        <f t="shared" si="599"/>
        <v>0</v>
      </c>
      <c r="AJ2385" s="294">
        <f t="shared" si="600"/>
        <v>0</v>
      </c>
      <c r="AK2385" s="295">
        <f t="shared" si="601"/>
        <v>0</v>
      </c>
      <c r="AL2385" s="296">
        <f t="shared" si="602"/>
        <v>0</v>
      </c>
      <c r="AM2385" s="293">
        <f t="shared" si="603"/>
        <v>0</v>
      </c>
      <c r="AN2385" s="294">
        <f t="shared" si="604"/>
        <v>0</v>
      </c>
      <c r="AO2385" s="295">
        <f t="shared" si="605"/>
        <v>0</v>
      </c>
      <c r="AP2385" s="296">
        <f t="shared" si="606"/>
        <v>0</v>
      </c>
      <c r="AQ2385" s="293">
        <f t="shared" si="607"/>
        <v>0</v>
      </c>
      <c r="AR2385" s="294">
        <f t="shared" si="608"/>
        <v>0</v>
      </c>
      <c r="AS2385" s="295">
        <f t="shared" si="609"/>
        <v>0</v>
      </c>
      <c r="AT2385" s="296">
        <f t="shared" si="610"/>
        <v>0</v>
      </c>
      <c r="AU2385" s="293">
        <f t="shared" si="611"/>
        <v>0</v>
      </c>
      <c r="AV2385" s="294">
        <f t="shared" si="612"/>
        <v>0</v>
      </c>
      <c r="AW2385" s="295">
        <f t="shared" si="613"/>
        <v>0</v>
      </c>
      <c r="AX2385" s="296">
        <f t="shared" si="614"/>
        <v>0</v>
      </c>
      <c r="AY2385" s="293">
        <f t="shared" si="615"/>
        <v>0</v>
      </c>
      <c r="AZ2385" s="294">
        <f t="shared" si="616"/>
        <v>0</v>
      </c>
      <c r="BA2385" s="295">
        <f t="shared" si="617"/>
        <v>0</v>
      </c>
      <c r="BB2385" s="296">
        <f t="shared" si="618"/>
        <v>0</v>
      </c>
      <c r="BC2385" s="293">
        <f t="shared" si="619"/>
        <v>0</v>
      </c>
      <c r="BD2385" s="294">
        <f t="shared" si="620"/>
        <v>0</v>
      </c>
      <c r="BE2385" s="295">
        <f t="shared" si="621"/>
        <v>0</v>
      </c>
      <c r="BF2385" s="296">
        <f t="shared" si="622"/>
        <v>0</v>
      </c>
      <c r="BG2385" s="293">
        <f t="shared" si="623"/>
        <v>0</v>
      </c>
      <c r="BH2385" s="294">
        <f t="shared" si="624"/>
        <v>0</v>
      </c>
      <c r="BI2385" s="295">
        <f t="shared" si="625"/>
        <v>0</v>
      </c>
      <c r="BJ2385" s="296">
        <f t="shared" si="626"/>
        <v>0</v>
      </c>
      <c r="BK2385" s="293">
        <f t="shared" si="627"/>
        <v>0</v>
      </c>
      <c r="BL2385" s="294">
        <f t="shared" si="628"/>
        <v>0</v>
      </c>
      <c r="BM2385" s="295">
        <f t="shared" si="629"/>
        <v>0</v>
      </c>
      <c r="BN2385" s="296">
        <f t="shared" si="630"/>
        <v>0</v>
      </c>
      <c r="BO2385" s="293">
        <f t="shared" si="631"/>
        <v>0</v>
      </c>
      <c r="BP2385" s="294">
        <f t="shared" si="632"/>
        <v>0</v>
      </c>
      <c r="BQ2385" s="295">
        <f t="shared" si="633"/>
        <v>0</v>
      </c>
      <c r="BR2385" s="296">
        <f t="shared" si="634"/>
        <v>0</v>
      </c>
      <c r="BS2385" s="293">
        <f t="shared" si="635"/>
        <v>0</v>
      </c>
      <c r="BT2385" s="294">
        <f t="shared" si="636"/>
        <v>0</v>
      </c>
      <c r="BU2385" s="295">
        <f t="shared" si="637"/>
        <v>0</v>
      </c>
      <c r="BV2385" s="296">
        <f t="shared" si="638"/>
        <v>0</v>
      </c>
      <c r="BW2385" s="293">
        <f t="shared" si="639"/>
        <v>0</v>
      </c>
      <c r="BX2385" s="294">
        <f t="shared" si="640"/>
        <v>0</v>
      </c>
      <c r="BY2385" s="295">
        <f t="shared" si="641"/>
        <v>0</v>
      </c>
      <c r="BZ2385" s="296">
        <f t="shared" si="642"/>
        <v>0</v>
      </c>
      <c r="CA2385" s="293">
        <f t="shared" si="643"/>
        <v>0</v>
      </c>
      <c r="CB2385" s="294">
        <f t="shared" si="644"/>
        <v>0</v>
      </c>
      <c r="CC2385" s="295">
        <f t="shared" si="645"/>
        <v>0</v>
      </c>
      <c r="CD2385" s="296">
        <f t="shared" si="646"/>
        <v>0</v>
      </c>
      <c r="CE2385" s="362">
        <f t="shared" si="647"/>
        <v>0</v>
      </c>
      <c r="CF2385" s="366">
        <f t="shared" si="648"/>
        <v>0</v>
      </c>
      <c r="CG2385" s="364">
        <f t="shared" si="649"/>
        <v>0</v>
      </c>
      <c r="CH2385" s="365">
        <f t="shared" si="650"/>
        <v>0</v>
      </c>
      <c r="CI2385" s="362">
        <f t="shared" si="651"/>
        <v>0</v>
      </c>
      <c r="CJ2385" s="366">
        <f t="shared" si="652"/>
        <v>0</v>
      </c>
      <c r="CK2385" s="364">
        <f t="shared" si="653"/>
        <v>0</v>
      </c>
      <c r="CL2385" s="365">
        <f t="shared" si="654"/>
        <v>0</v>
      </c>
      <c r="CM2385" s="362">
        <f t="shared" si="655"/>
        <v>0</v>
      </c>
      <c r="CN2385" s="366">
        <f t="shared" si="656"/>
        <v>0</v>
      </c>
      <c r="CO2385" s="364">
        <f t="shared" si="657"/>
        <v>0</v>
      </c>
      <c r="CP2385" s="365">
        <f t="shared" si="658"/>
        <v>0</v>
      </c>
      <c r="CQ2385" s="351">
        <f t="shared" si="659"/>
        <v>0</v>
      </c>
      <c r="CR2385" s="402">
        <f t="shared" si="660"/>
        <v>0</v>
      </c>
      <c r="CS2385" s="370" t="str">
        <f>IF(CR2385=0,"",
IF(SUM($CR$2285:CR2385)=1,CT2385,
IF($CR$2405&gt;SUM($CR$2285:CR2385),_xlfn.CONCAT(", ",CT2385),
IF($CR$2405=SUM($CR$2285:CR2385),_xlfn.CONCAT(" y ",CT2385)))))</f>
        <v/>
      </c>
      <c r="CT2385" s="156" t="s">
        <v>5261</v>
      </c>
      <c r="CU2385" s="402">
        <f t="shared" si="661"/>
        <v>0</v>
      </c>
      <c r="CV2385" s="370" t="str">
        <f>IF(CU2385=0,"",
IF(SUM($CU$2285:CU2385)=1,CW2385,
IF($CU$2405&gt;SUM($CU$2285:CU2385),_xlfn.CONCAT(", ",CW2385),
IF($CU$2405=SUM($CU$2285:CU2385),_xlfn.CONCAT(" y ",CW2385)))))</f>
        <v/>
      </c>
      <c r="CW2385" s="156" t="s">
        <v>5261</v>
      </c>
    </row>
    <row r="2386" spans="1:101" ht="15" customHeight="1">
      <c r="A2386" s="662"/>
      <c r="B2386" s="145"/>
      <c r="C2386" s="157" t="s">
        <v>5262</v>
      </c>
      <c r="D2386" s="884" t="str">
        <f t="shared" si="596"/>
        <v/>
      </c>
      <c r="E2386" s="884"/>
      <c r="F2386" s="884"/>
      <c r="G2386" s="884"/>
      <c r="H2386" s="884"/>
      <c r="I2386" s="884"/>
      <c r="J2386" s="884"/>
      <c r="K2386" s="884"/>
      <c r="L2386" s="884"/>
      <c r="M2386" s="617"/>
      <c r="N2386" s="617"/>
      <c r="O2386" s="617"/>
      <c r="P2386" s="617"/>
      <c r="Q2386" s="617"/>
      <c r="R2386" s="617"/>
      <c r="S2386" s="617"/>
      <c r="T2386" s="617"/>
      <c r="U2386" s="617"/>
      <c r="V2386" s="617"/>
      <c r="W2386" s="617"/>
      <c r="X2386" s="617"/>
      <c r="Y2386" s="617"/>
      <c r="Z2386" s="617"/>
      <c r="AA2386" s="617"/>
      <c r="AB2386" s="617"/>
      <c r="AC2386" s="617"/>
      <c r="AD2386" s="617"/>
      <c r="AE2386" s="164"/>
      <c r="AF2386" s="164"/>
      <c r="AG2386" s="199">
        <f t="shared" si="597"/>
        <v>0</v>
      </c>
      <c r="AH2386" s="298">
        <f t="shared" si="598"/>
        <v>0</v>
      </c>
      <c r="AI2386" s="293">
        <f t="shared" si="599"/>
        <v>0</v>
      </c>
      <c r="AJ2386" s="294">
        <f t="shared" si="600"/>
        <v>0</v>
      </c>
      <c r="AK2386" s="295">
        <f t="shared" si="601"/>
        <v>0</v>
      </c>
      <c r="AL2386" s="296">
        <f t="shared" si="602"/>
        <v>0</v>
      </c>
      <c r="AM2386" s="293">
        <f t="shared" si="603"/>
        <v>0</v>
      </c>
      <c r="AN2386" s="294">
        <f t="shared" si="604"/>
        <v>0</v>
      </c>
      <c r="AO2386" s="295">
        <f t="shared" si="605"/>
        <v>0</v>
      </c>
      <c r="AP2386" s="296">
        <f t="shared" si="606"/>
        <v>0</v>
      </c>
      <c r="AQ2386" s="293">
        <f t="shared" si="607"/>
        <v>0</v>
      </c>
      <c r="AR2386" s="294">
        <f t="shared" si="608"/>
        <v>0</v>
      </c>
      <c r="AS2386" s="295">
        <f t="shared" si="609"/>
        <v>0</v>
      </c>
      <c r="AT2386" s="296">
        <f t="shared" si="610"/>
        <v>0</v>
      </c>
      <c r="AU2386" s="293">
        <f t="shared" si="611"/>
        <v>0</v>
      </c>
      <c r="AV2386" s="294">
        <f t="shared" si="612"/>
        <v>0</v>
      </c>
      <c r="AW2386" s="295">
        <f t="shared" si="613"/>
        <v>0</v>
      </c>
      <c r="AX2386" s="296">
        <f t="shared" si="614"/>
        <v>0</v>
      </c>
      <c r="AY2386" s="293">
        <f t="shared" si="615"/>
        <v>0</v>
      </c>
      <c r="AZ2386" s="294">
        <f t="shared" si="616"/>
        <v>0</v>
      </c>
      <c r="BA2386" s="295">
        <f t="shared" si="617"/>
        <v>0</v>
      </c>
      <c r="BB2386" s="296">
        <f t="shared" si="618"/>
        <v>0</v>
      </c>
      <c r="BC2386" s="293">
        <f t="shared" si="619"/>
        <v>0</v>
      </c>
      <c r="BD2386" s="294">
        <f t="shared" si="620"/>
        <v>0</v>
      </c>
      <c r="BE2386" s="295">
        <f t="shared" si="621"/>
        <v>0</v>
      </c>
      <c r="BF2386" s="296">
        <f t="shared" si="622"/>
        <v>0</v>
      </c>
      <c r="BG2386" s="293">
        <f t="shared" si="623"/>
        <v>0</v>
      </c>
      <c r="BH2386" s="294">
        <f t="shared" si="624"/>
        <v>0</v>
      </c>
      <c r="BI2386" s="295">
        <f t="shared" si="625"/>
        <v>0</v>
      </c>
      <c r="BJ2386" s="296">
        <f t="shared" si="626"/>
        <v>0</v>
      </c>
      <c r="BK2386" s="293">
        <f t="shared" si="627"/>
        <v>0</v>
      </c>
      <c r="BL2386" s="294">
        <f t="shared" si="628"/>
        <v>0</v>
      </c>
      <c r="BM2386" s="295">
        <f t="shared" si="629"/>
        <v>0</v>
      </c>
      <c r="BN2386" s="296">
        <f t="shared" si="630"/>
        <v>0</v>
      </c>
      <c r="BO2386" s="293">
        <f t="shared" si="631"/>
        <v>0</v>
      </c>
      <c r="BP2386" s="294">
        <f t="shared" si="632"/>
        <v>0</v>
      </c>
      <c r="BQ2386" s="295">
        <f t="shared" si="633"/>
        <v>0</v>
      </c>
      <c r="BR2386" s="296">
        <f t="shared" si="634"/>
        <v>0</v>
      </c>
      <c r="BS2386" s="293">
        <f t="shared" si="635"/>
        <v>0</v>
      </c>
      <c r="BT2386" s="294">
        <f t="shared" si="636"/>
        <v>0</v>
      </c>
      <c r="BU2386" s="295">
        <f t="shared" si="637"/>
        <v>0</v>
      </c>
      <c r="BV2386" s="296">
        <f t="shared" si="638"/>
        <v>0</v>
      </c>
      <c r="BW2386" s="293">
        <f t="shared" si="639"/>
        <v>0</v>
      </c>
      <c r="BX2386" s="294">
        <f t="shared" si="640"/>
        <v>0</v>
      </c>
      <c r="BY2386" s="295">
        <f t="shared" si="641"/>
        <v>0</v>
      </c>
      <c r="BZ2386" s="296">
        <f t="shared" si="642"/>
        <v>0</v>
      </c>
      <c r="CA2386" s="293">
        <f t="shared" si="643"/>
        <v>0</v>
      </c>
      <c r="CB2386" s="294">
        <f t="shared" si="644"/>
        <v>0</v>
      </c>
      <c r="CC2386" s="295">
        <f t="shared" si="645"/>
        <v>0</v>
      </c>
      <c r="CD2386" s="296">
        <f t="shared" si="646"/>
        <v>0</v>
      </c>
      <c r="CE2386" s="362">
        <f t="shared" si="647"/>
        <v>0</v>
      </c>
      <c r="CF2386" s="366">
        <f t="shared" si="648"/>
        <v>0</v>
      </c>
      <c r="CG2386" s="364">
        <f t="shared" si="649"/>
        <v>0</v>
      </c>
      <c r="CH2386" s="365">
        <f t="shared" si="650"/>
        <v>0</v>
      </c>
      <c r="CI2386" s="362">
        <f t="shared" si="651"/>
        <v>0</v>
      </c>
      <c r="CJ2386" s="366">
        <f t="shared" si="652"/>
        <v>0</v>
      </c>
      <c r="CK2386" s="364">
        <f t="shared" si="653"/>
        <v>0</v>
      </c>
      <c r="CL2386" s="365">
        <f t="shared" si="654"/>
        <v>0</v>
      </c>
      <c r="CM2386" s="362">
        <f t="shared" si="655"/>
        <v>0</v>
      </c>
      <c r="CN2386" s="366">
        <f t="shared" si="656"/>
        <v>0</v>
      </c>
      <c r="CO2386" s="364">
        <f t="shared" si="657"/>
        <v>0</v>
      </c>
      <c r="CP2386" s="365">
        <f t="shared" si="658"/>
        <v>0</v>
      </c>
      <c r="CQ2386" s="351">
        <f t="shared" si="659"/>
        <v>0</v>
      </c>
      <c r="CR2386" s="402">
        <f t="shared" si="660"/>
        <v>0</v>
      </c>
      <c r="CS2386" s="370" t="str">
        <f>IF(CR2386=0,"",
IF(SUM($CR$2285:CR2386)=1,CT2386,
IF($CR$2405&gt;SUM($CR$2285:CR2386),_xlfn.CONCAT(", ",CT2386),
IF($CR$2405=SUM($CR$2285:CR2386),_xlfn.CONCAT(" y ",CT2386)))))</f>
        <v/>
      </c>
      <c r="CT2386" s="156" t="s">
        <v>5263</v>
      </c>
      <c r="CU2386" s="402">
        <f t="shared" si="661"/>
        <v>0</v>
      </c>
      <c r="CV2386" s="370" t="str">
        <f>IF(CU2386=0,"",
IF(SUM($CU$2285:CU2386)=1,CW2386,
IF($CU$2405&gt;SUM($CU$2285:CU2386),_xlfn.CONCAT(", ",CW2386),
IF($CU$2405=SUM($CU$2285:CU2386),_xlfn.CONCAT(" y ",CW2386)))))</f>
        <v/>
      </c>
      <c r="CW2386" s="156" t="s">
        <v>5263</v>
      </c>
    </row>
    <row r="2387" spans="1:101" ht="15" customHeight="1">
      <c r="A2387" s="662"/>
      <c r="B2387" s="145"/>
      <c r="C2387" s="157" t="s">
        <v>5264</v>
      </c>
      <c r="D2387" s="884" t="str">
        <f t="shared" si="596"/>
        <v/>
      </c>
      <c r="E2387" s="884"/>
      <c r="F2387" s="884"/>
      <c r="G2387" s="884"/>
      <c r="H2387" s="884"/>
      <c r="I2387" s="884"/>
      <c r="J2387" s="884"/>
      <c r="K2387" s="884"/>
      <c r="L2387" s="884"/>
      <c r="M2387" s="617"/>
      <c r="N2387" s="617"/>
      <c r="O2387" s="617"/>
      <c r="P2387" s="617"/>
      <c r="Q2387" s="617"/>
      <c r="R2387" s="617"/>
      <c r="S2387" s="617"/>
      <c r="T2387" s="617"/>
      <c r="U2387" s="617"/>
      <c r="V2387" s="617"/>
      <c r="W2387" s="617"/>
      <c r="X2387" s="617"/>
      <c r="Y2387" s="617"/>
      <c r="Z2387" s="617"/>
      <c r="AA2387" s="617"/>
      <c r="AB2387" s="617"/>
      <c r="AC2387" s="617"/>
      <c r="AD2387" s="617"/>
      <c r="AE2387" s="164"/>
      <c r="AF2387" s="164"/>
      <c r="AG2387" s="199">
        <f t="shared" si="597"/>
        <v>0</v>
      </c>
      <c r="AH2387" s="298">
        <f t="shared" si="598"/>
        <v>0</v>
      </c>
      <c r="AI2387" s="293">
        <f t="shared" si="599"/>
        <v>0</v>
      </c>
      <c r="AJ2387" s="294">
        <f t="shared" si="600"/>
        <v>0</v>
      </c>
      <c r="AK2387" s="295">
        <f t="shared" si="601"/>
        <v>0</v>
      </c>
      <c r="AL2387" s="296">
        <f t="shared" si="602"/>
        <v>0</v>
      </c>
      <c r="AM2387" s="293">
        <f t="shared" si="603"/>
        <v>0</v>
      </c>
      <c r="AN2387" s="294">
        <f t="shared" si="604"/>
        <v>0</v>
      </c>
      <c r="AO2387" s="295">
        <f t="shared" si="605"/>
        <v>0</v>
      </c>
      <c r="AP2387" s="296">
        <f t="shared" si="606"/>
        <v>0</v>
      </c>
      <c r="AQ2387" s="293">
        <f t="shared" si="607"/>
        <v>0</v>
      </c>
      <c r="AR2387" s="294">
        <f t="shared" si="608"/>
        <v>0</v>
      </c>
      <c r="AS2387" s="295">
        <f t="shared" si="609"/>
        <v>0</v>
      </c>
      <c r="AT2387" s="296">
        <f t="shared" si="610"/>
        <v>0</v>
      </c>
      <c r="AU2387" s="293">
        <f t="shared" si="611"/>
        <v>0</v>
      </c>
      <c r="AV2387" s="294">
        <f t="shared" si="612"/>
        <v>0</v>
      </c>
      <c r="AW2387" s="295">
        <f t="shared" si="613"/>
        <v>0</v>
      </c>
      <c r="AX2387" s="296">
        <f t="shared" si="614"/>
        <v>0</v>
      </c>
      <c r="AY2387" s="293">
        <f t="shared" si="615"/>
        <v>0</v>
      </c>
      <c r="AZ2387" s="294">
        <f t="shared" si="616"/>
        <v>0</v>
      </c>
      <c r="BA2387" s="295">
        <f t="shared" si="617"/>
        <v>0</v>
      </c>
      <c r="BB2387" s="296">
        <f t="shared" si="618"/>
        <v>0</v>
      </c>
      <c r="BC2387" s="293">
        <f t="shared" si="619"/>
        <v>0</v>
      </c>
      <c r="BD2387" s="294">
        <f t="shared" si="620"/>
        <v>0</v>
      </c>
      <c r="BE2387" s="295">
        <f t="shared" si="621"/>
        <v>0</v>
      </c>
      <c r="BF2387" s="296">
        <f t="shared" si="622"/>
        <v>0</v>
      </c>
      <c r="BG2387" s="293">
        <f t="shared" si="623"/>
        <v>0</v>
      </c>
      <c r="BH2387" s="294">
        <f t="shared" si="624"/>
        <v>0</v>
      </c>
      <c r="BI2387" s="295">
        <f t="shared" si="625"/>
        <v>0</v>
      </c>
      <c r="BJ2387" s="296">
        <f t="shared" si="626"/>
        <v>0</v>
      </c>
      <c r="BK2387" s="293">
        <f t="shared" si="627"/>
        <v>0</v>
      </c>
      <c r="BL2387" s="294">
        <f t="shared" si="628"/>
        <v>0</v>
      </c>
      <c r="BM2387" s="295">
        <f t="shared" si="629"/>
        <v>0</v>
      </c>
      <c r="BN2387" s="296">
        <f t="shared" si="630"/>
        <v>0</v>
      </c>
      <c r="BO2387" s="293">
        <f t="shared" si="631"/>
        <v>0</v>
      </c>
      <c r="BP2387" s="294">
        <f t="shared" si="632"/>
        <v>0</v>
      </c>
      <c r="BQ2387" s="295">
        <f t="shared" si="633"/>
        <v>0</v>
      </c>
      <c r="BR2387" s="296">
        <f t="shared" si="634"/>
        <v>0</v>
      </c>
      <c r="BS2387" s="293">
        <f t="shared" si="635"/>
        <v>0</v>
      </c>
      <c r="BT2387" s="294">
        <f t="shared" si="636"/>
        <v>0</v>
      </c>
      <c r="BU2387" s="295">
        <f t="shared" si="637"/>
        <v>0</v>
      </c>
      <c r="BV2387" s="296">
        <f t="shared" si="638"/>
        <v>0</v>
      </c>
      <c r="BW2387" s="293">
        <f t="shared" si="639"/>
        <v>0</v>
      </c>
      <c r="BX2387" s="294">
        <f t="shared" si="640"/>
        <v>0</v>
      </c>
      <c r="BY2387" s="295">
        <f t="shared" si="641"/>
        <v>0</v>
      </c>
      <c r="BZ2387" s="296">
        <f t="shared" si="642"/>
        <v>0</v>
      </c>
      <c r="CA2387" s="293">
        <f t="shared" si="643"/>
        <v>0</v>
      </c>
      <c r="CB2387" s="294">
        <f t="shared" si="644"/>
        <v>0</v>
      </c>
      <c r="CC2387" s="295">
        <f t="shared" si="645"/>
        <v>0</v>
      </c>
      <c r="CD2387" s="296">
        <f t="shared" si="646"/>
        <v>0</v>
      </c>
      <c r="CE2387" s="362">
        <f t="shared" si="647"/>
        <v>0</v>
      </c>
      <c r="CF2387" s="366">
        <f t="shared" si="648"/>
        <v>0</v>
      </c>
      <c r="CG2387" s="364">
        <f t="shared" si="649"/>
        <v>0</v>
      </c>
      <c r="CH2387" s="365">
        <f t="shared" si="650"/>
        <v>0</v>
      </c>
      <c r="CI2387" s="362">
        <f t="shared" si="651"/>
        <v>0</v>
      </c>
      <c r="CJ2387" s="366">
        <f t="shared" si="652"/>
        <v>0</v>
      </c>
      <c r="CK2387" s="364">
        <f t="shared" si="653"/>
        <v>0</v>
      </c>
      <c r="CL2387" s="365">
        <f t="shared" si="654"/>
        <v>0</v>
      </c>
      <c r="CM2387" s="362">
        <f t="shared" si="655"/>
        <v>0</v>
      </c>
      <c r="CN2387" s="366">
        <f t="shared" si="656"/>
        <v>0</v>
      </c>
      <c r="CO2387" s="364">
        <f t="shared" si="657"/>
        <v>0</v>
      </c>
      <c r="CP2387" s="365">
        <f t="shared" si="658"/>
        <v>0</v>
      </c>
      <c r="CQ2387" s="351">
        <f t="shared" si="659"/>
        <v>0</v>
      </c>
      <c r="CR2387" s="402">
        <f t="shared" si="660"/>
        <v>0</v>
      </c>
      <c r="CS2387" s="370" t="str">
        <f>IF(CR2387=0,"",
IF(SUM($CR$2285:CR2387)=1,CT2387,
IF($CR$2405&gt;SUM($CR$2285:CR2387),_xlfn.CONCAT(", ",CT2387),
IF($CR$2405=SUM($CR$2285:CR2387),_xlfn.CONCAT(" y ",CT2387)))))</f>
        <v/>
      </c>
      <c r="CT2387" s="156" t="s">
        <v>5265</v>
      </c>
      <c r="CU2387" s="402">
        <f t="shared" si="661"/>
        <v>0</v>
      </c>
      <c r="CV2387" s="370" t="str">
        <f>IF(CU2387=0,"",
IF(SUM($CU$2285:CU2387)=1,CW2387,
IF($CU$2405&gt;SUM($CU$2285:CU2387),_xlfn.CONCAT(", ",CW2387),
IF($CU$2405=SUM($CU$2285:CU2387),_xlfn.CONCAT(" y ",CW2387)))))</f>
        <v/>
      </c>
      <c r="CW2387" s="156" t="s">
        <v>5265</v>
      </c>
    </row>
    <row r="2388" spans="1:101" ht="15" customHeight="1">
      <c r="A2388" s="662"/>
      <c r="B2388" s="145"/>
      <c r="C2388" s="157" t="s">
        <v>5266</v>
      </c>
      <c r="D2388" s="884" t="str">
        <f t="shared" si="596"/>
        <v/>
      </c>
      <c r="E2388" s="884"/>
      <c r="F2388" s="884"/>
      <c r="G2388" s="884"/>
      <c r="H2388" s="884"/>
      <c r="I2388" s="884"/>
      <c r="J2388" s="884"/>
      <c r="K2388" s="884"/>
      <c r="L2388" s="884"/>
      <c r="M2388" s="617"/>
      <c r="N2388" s="617"/>
      <c r="O2388" s="617"/>
      <c r="P2388" s="617"/>
      <c r="Q2388" s="617"/>
      <c r="R2388" s="617"/>
      <c r="S2388" s="617"/>
      <c r="T2388" s="617"/>
      <c r="U2388" s="617"/>
      <c r="V2388" s="617"/>
      <c r="W2388" s="617"/>
      <c r="X2388" s="617"/>
      <c r="Y2388" s="617"/>
      <c r="Z2388" s="617"/>
      <c r="AA2388" s="617"/>
      <c r="AB2388" s="617"/>
      <c r="AC2388" s="617"/>
      <c r="AD2388" s="617"/>
      <c r="AE2388" s="164"/>
      <c r="AF2388" s="164"/>
      <c r="AG2388" s="199">
        <f t="shared" si="597"/>
        <v>0</v>
      </c>
      <c r="AH2388" s="298">
        <f t="shared" si="598"/>
        <v>0</v>
      </c>
      <c r="AI2388" s="293">
        <f t="shared" si="599"/>
        <v>0</v>
      </c>
      <c r="AJ2388" s="294">
        <f t="shared" si="600"/>
        <v>0</v>
      </c>
      <c r="AK2388" s="295">
        <f t="shared" si="601"/>
        <v>0</v>
      </c>
      <c r="AL2388" s="296">
        <f t="shared" si="602"/>
        <v>0</v>
      </c>
      <c r="AM2388" s="293">
        <f t="shared" si="603"/>
        <v>0</v>
      </c>
      <c r="AN2388" s="294">
        <f t="shared" si="604"/>
        <v>0</v>
      </c>
      <c r="AO2388" s="295">
        <f t="shared" si="605"/>
        <v>0</v>
      </c>
      <c r="AP2388" s="296">
        <f t="shared" si="606"/>
        <v>0</v>
      </c>
      <c r="AQ2388" s="293">
        <f t="shared" si="607"/>
        <v>0</v>
      </c>
      <c r="AR2388" s="294">
        <f t="shared" si="608"/>
        <v>0</v>
      </c>
      <c r="AS2388" s="295">
        <f t="shared" si="609"/>
        <v>0</v>
      </c>
      <c r="AT2388" s="296">
        <f t="shared" si="610"/>
        <v>0</v>
      </c>
      <c r="AU2388" s="293">
        <f t="shared" si="611"/>
        <v>0</v>
      </c>
      <c r="AV2388" s="294">
        <f t="shared" si="612"/>
        <v>0</v>
      </c>
      <c r="AW2388" s="295">
        <f t="shared" si="613"/>
        <v>0</v>
      </c>
      <c r="AX2388" s="296">
        <f t="shared" si="614"/>
        <v>0</v>
      </c>
      <c r="AY2388" s="293">
        <f t="shared" si="615"/>
        <v>0</v>
      </c>
      <c r="AZ2388" s="294">
        <f t="shared" si="616"/>
        <v>0</v>
      </c>
      <c r="BA2388" s="295">
        <f t="shared" si="617"/>
        <v>0</v>
      </c>
      <c r="BB2388" s="296">
        <f t="shared" si="618"/>
        <v>0</v>
      </c>
      <c r="BC2388" s="293">
        <f t="shared" si="619"/>
        <v>0</v>
      </c>
      <c r="BD2388" s="294">
        <f t="shared" si="620"/>
        <v>0</v>
      </c>
      <c r="BE2388" s="295">
        <f t="shared" si="621"/>
        <v>0</v>
      </c>
      <c r="BF2388" s="296">
        <f t="shared" si="622"/>
        <v>0</v>
      </c>
      <c r="BG2388" s="293">
        <f t="shared" si="623"/>
        <v>0</v>
      </c>
      <c r="BH2388" s="294">
        <f t="shared" si="624"/>
        <v>0</v>
      </c>
      <c r="BI2388" s="295">
        <f t="shared" si="625"/>
        <v>0</v>
      </c>
      <c r="BJ2388" s="296">
        <f t="shared" si="626"/>
        <v>0</v>
      </c>
      <c r="BK2388" s="293">
        <f t="shared" si="627"/>
        <v>0</v>
      </c>
      <c r="BL2388" s="294">
        <f t="shared" si="628"/>
        <v>0</v>
      </c>
      <c r="BM2388" s="295">
        <f t="shared" si="629"/>
        <v>0</v>
      </c>
      <c r="BN2388" s="296">
        <f t="shared" si="630"/>
        <v>0</v>
      </c>
      <c r="BO2388" s="293">
        <f t="shared" si="631"/>
        <v>0</v>
      </c>
      <c r="BP2388" s="294">
        <f t="shared" si="632"/>
        <v>0</v>
      </c>
      <c r="BQ2388" s="295">
        <f t="shared" si="633"/>
        <v>0</v>
      </c>
      <c r="BR2388" s="296">
        <f t="shared" si="634"/>
        <v>0</v>
      </c>
      <c r="BS2388" s="293">
        <f t="shared" si="635"/>
        <v>0</v>
      </c>
      <c r="BT2388" s="294">
        <f t="shared" si="636"/>
        <v>0</v>
      </c>
      <c r="BU2388" s="295">
        <f t="shared" si="637"/>
        <v>0</v>
      </c>
      <c r="BV2388" s="296">
        <f t="shared" si="638"/>
        <v>0</v>
      </c>
      <c r="BW2388" s="293">
        <f t="shared" si="639"/>
        <v>0</v>
      </c>
      <c r="BX2388" s="294">
        <f t="shared" si="640"/>
        <v>0</v>
      </c>
      <c r="BY2388" s="295">
        <f t="shared" si="641"/>
        <v>0</v>
      </c>
      <c r="BZ2388" s="296">
        <f t="shared" si="642"/>
        <v>0</v>
      </c>
      <c r="CA2388" s="293">
        <f t="shared" si="643"/>
        <v>0</v>
      </c>
      <c r="CB2388" s="294">
        <f t="shared" si="644"/>
        <v>0</v>
      </c>
      <c r="CC2388" s="295">
        <f t="shared" si="645"/>
        <v>0</v>
      </c>
      <c r="CD2388" s="296">
        <f t="shared" si="646"/>
        <v>0</v>
      </c>
      <c r="CE2388" s="362">
        <f t="shared" si="647"/>
        <v>0</v>
      </c>
      <c r="CF2388" s="366">
        <f t="shared" si="648"/>
        <v>0</v>
      </c>
      <c r="CG2388" s="364">
        <f t="shared" si="649"/>
        <v>0</v>
      </c>
      <c r="CH2388" s="365">
        <f t="shared" si="650"/>
        <v>0</v>
      </c>
      <c r="CI2388" s="362">
        <f t="shared" si="651"/>
        <v>0</v>
      </c>
      <c r="CJ2388" s="366">
        <f t="shared" si="652"/>
        <v>0</v>
      </c>
      <c r="CK2388" s="364">
        <f t="shared" si="653"/>
        <v>0</v>
      </c>
      <c r="CL2388" s="365">
        <f t="shared" si="654"/>
        <v>0</v>
      </c>
      <c r="CM2388" s="362">
        <f t="shared" si="655"/>
        <v>0</v>
      </c>
      <c r="CN2388" s="366">
        <f t="shared" si="656"/>
        <v>0</v>
      </c>
      <c r="CO2388" s="364">
        <f t="shared" si="657"/>
        <v>0</v>
      </c>
      <c r="CP2388" s="365">
        <f t="shared" si="658"/>
        <v>0</v>
      </c>
      <c r="CQ2388" s="351">
        <f t="shared" si="659"/>
        <v>0</v>
      </c>
      <c r="CR2388" s="402">
        <f t="shared" si="660"/>
        <v>0</v>
      </c>
      <c r="CS2388" s="370" t="str">
        <f>IF(CR2388=0,"",
IF(SUM($CR$2285:CR2388)=1,CT2388,
IF($CR$2405&gt;SUM($CR$2285:CR2388),_xlfn.CONCAT(", ",CT2388),
IF($CR$2405=SUM($CR$2285:CR2388),_xlfn.CONCAT(" y ",CT2388)))))</f>
        <v/>
      </c>
      <c r="CT2388" s="156" t="s">
        <v>5267</v>
      </c>
      <c r="CU2388" s="402">
        <f t="shared" si="661"/>
        <v>0</v>
      </c>
      <c r="CV2388" s="370" t="str">
        <f>IF(CU2388=0,"",
IF(SUM($CU$2285:CU2388)=1,CW2388,
IF($CU$2405&gt;SUM($CU$2285:CU2388),_xlfn.CONCAT(", ",CW2388),
IF($CU$2405=SUM($CU$2285:CU2388),_xlfn.CONCAT(" y ",CW2388)))))</f>
        <v/>
      </c>
      <c r="CW2388" s="156" t="s">
        <v>5267</v>
      </c>
    </row>
    <row r="2389" spans="1:101" ht="15" customHeight="1">
      <c r="A2389" s="662"/>
      <c r="B2389" s="145"/>
      <c r="C2389" s="157" t="s">
        <v>5268</v>
      </c>
      <c r="D2389" s="884" t="str">
        <f t="shared" si="596"/>
        <v/>
      </c>
      <c r="E2389" s="884"/>
      <c r="F2389" s="884"/>
      <c r="G2389" s="884"/>
      <c r="H2389" s="884"/>
      <c r="I2389" s="884"/>
      <c r="J2389" s="884"/>
      <c r="K2389" s="884"/>
      <c r="L2389" s="884"/>
      <c r="M2389" s="617"/>
      <c r="N2389" s="617"/>
      <c r="O2389" s="617"/>
      <c r="P2389" s="617"/>
      <c r="Q2389" s="617"/>
      <c r="R2389" s="617"/>
      <c r="S2389" s="617"/>
      <c r="T2389" s="617"/>
      <c r="U2389" s="617"/>
      <c r="V2389" s="617"/>
      <c r="W2389" s="617"/>
      <c r="X2389" s="617"/>
      <c r="Y2389" s="617"/>
      <c r="Z2389" s="617"/>
      <c r="AA2389" s="617"/>
      <c r="AB2389" s="617"/>
      <c r="AC2389" s="617"/>
      <c r="AD2389" s="617"/>
      <c r="AE2389" s="164"/>
      <c r="AF2389" s="164"/>
      <c r="AG2389" s="199">
        <f t="shared" si="597"/>
        <v>0</v>
      </c>
      <c r="AH2389" s="298">
        <f t="shared" si="598"/>
        <v>0</v>
      </c>
      <c r="AI2389" s="293">
        <f t="shared" si="599"/>
        <v>0</v>
      </c>
      <c r="AJ2389" s="294">
        <f t="shared" si="600"/>
        <v>0</v>
      </c>
      <c r="AK2389" s="295">
        <f t="shared" si="601"/>
        <v>0</v>
      </c>
      <c r="AL2389" s="296">
        <f t="shared" si="602"/>
        <v>0</v>
      </c>
      <c r="AM2389" s="293">
        <f t="shared" si="603"/>
        <v>0</v>
      </c>
      <c r="AN2389" s="294">
        <f t="shared" si="604"/>
        <v>0</v>
      </c>
      <c r="AO2389" s="295">
        <f t="shared" si="605"/>
        <v>0</v>
      </c>
      <c r="AP2389" s="296">
        <f t="shared" si="606"/>
        <v>0</v>
      </c>
      <c r="AQ2389" s="293">
        <f t="shared" si="607"/>
        <v>0</v>
      </c>
      <c r="AR2389" s="294">
        <f t="shared" si="608"/>
        <v>0</v>
      </c>
      <c r="AS2389" s="295">
        <f t="shared" si="609"/>
        <v>0</v>
      </c>
      <c r="AT2389" s="296">
        <f t="shared" si="610"/>
        <v>0</v>
      </c>
      <c r="AU2389" s="293">
        <f t="shared" si="611"/>
        <v>0</v>
      </c>
      <c r="AV2389" s="294">
        <f t="shared" si="612"/>
        <v>0</v>
      </c>
      <c r="AW2389" s="295">
        <f t="shared" si="613"/>
        <v>0</v>
      </c>
      <c r="AX2389" s="296">
        <f t="shared" si="614"/>
        <v>0</v>
      </c>
      <c r="AY2389" s="293">
        <f t="shared" si="615"/>
        <v>0</v>
      </c>
      <c r="AZ2389" s="294">
        <f t="shared" si="616"/>
        <v>0</v>
      </c>
      <c r="BA2389" s="295">
        <f t="shared" si="617"/>
        <v>0</v>
      </c>
      <c r="BB2389" s="296">
        <f t="shared" si="618"/>
        <v>0</v>
      </c>
      <c r="BC2389" s="293">
        <f t="shared" si="619"/>
        <v>0</v>
      </c>
      <c r="BD2389" s="294">
        <f t="shared" si="620"/>
        <v>0</v>
      </c>
      <c r="BE2389" s="295">
        <f t="shared" si="621"/>
        <v>0</v>
      </c>
      <c r="BF2389" s="296">
        <f t="shared" si="622"/>
        <v>0</v>
      </c>
      <c r="BG2389" s="293">
        <f t="shared" si="623"/>
        <v>0</v>
      </c>
      <c r="BH2389" s="294">
        <f t="shared" si="624"/>
        <v>0</v>
      </c>
      <c r="BI2389" s="295">
        <f t="shared" si="625"/>
        <v>0</v>
      </c>
      <c r="BJ2389" s="296">
        <f t="shared" si="626"/>
        <v>0</v>
      </c>
      <c r="BK2389" s="293">
        <f t="shared" si="627"/>
        <v>0</v>
      </c>
      <c r="BL2389" s="294">
        <f t="shared" si="628"/>
        <v>0</v>
      </c>
      <c r="BM2389" s="295">
        <f t="shared" si="629"/>
        <v>0</v>
      </c>
      <c r="BN2389" s="296">
        <f t="shared" si="630"/>
        <v>0</v>
      </c>
      <c r="BO2389" s="293">
        <f t="shared" si="631"/>
        <v>0</v>
      </c>
      <c r="BP2389" s="294">
        <f t="shared" si="632"/>
        <v>0</v>
      </c>
      <c r="BQ2389" s="295">
        <f t="shared" si="633"/>
        <v>0</v>
      </c>
      <c r="BR2389" s="296">
        <f t="shared" si="634"/>
        <v>0</v>
      </c>
      <c r="BS2389" s="293">
        <f t="shared" si="635"/>
        <v>0</v>
      </c>
      <c r="BT2389" s="294">
        <f t="shared" si="636"/>
        <v>0</v>
      </c>
      <c r="BU2389" s="295">
        <f t="shared" si="637"/>
        <v>0</v>
      </c>
      <c r="BV2389" s="296">
        <f t="shared" si="638"/>
        <v>0</v>
      </c>
      <c r="BW2389" s="293">
        <f t="shared" si="639"/>
        <v>0</v>
      </c>
      <c r="BX2389" s="294">
        <f t="shared" si="640"/>
        <v>0</v>
      </c>
      <c r="BY2389" s="295">
        <f t="shared" si="641"/>
        <v>0</v>
      </c>
      <c r="BZ2389" s="296">
        <f t="shared" si="642"/>
        <v>0</v>
      </c>
      <c r="CA2389" s="293">
        <f t="shared" si="643"/>
        <v>0</v>
      </c>
      <c r="CB2389" s="294">
        <f t="shared" si="644"/>
        <v>0</v>
      </c>
      <c r="CC2389" s="295">
        <f t="shared" si="645"/>
        <v>0</v>
      </c>
      <c r="CD2389" s="296">
        <f t="shared" si="646"/>
        <v>0</v>
      </c>
      <c r="CE2389" s="362">
        <f t="shared" si="647"/>
        <v>0</v>
      </c>
      <c r="CF2389" s="366">
        <f t="shared" si="648"/>
        <v>0</v>
      </c>
      <c r="CG2389" s="364">
        <f t="shared" si="649"/>
        <v>0</v>
      </c>
      <c r="CH2389" s="365">
        <f t="shared" si="650"/>
        <v>0</v>
      </c>
      <c r="CI2389" s="362">
        <f t="shared" si="651"/>
        <v>0</v>
      </c>
      <c r="CJ2389" s="366">
        <f t="shared" si="652"/>
        <v>0</v>
      </c>
      <c r="CK2389" s="364">
        <f t="shared" si="653"/>
        <v>0</v>
      </c>
      <c r="CL2389" s="365">
        <f t="shared" si="654"/>
        <v>0</v>
      </c>
      <c r="CM2389" s="362">
        <f t="shared" si="655"/>
        <v>0</v>
      </c>
      <c r="CN2389" s="366">
        <f t="shared" si="656"/>
        <v>0</v>
      </c>
      <c r="CO2389" s="364">
        <f t="shared" si="657"/>
        <v>0</v>
      </c>
      <c r="CP2389" s="365">
        <f t="shared" si="658"/>
        <v>0</v>
      </c>
      <c r="CQ2389" s="351">
        <f t="shared" si="659"/>
        <v>0</v>
      </c>
      <c r="CR2389" s="402">
        <f t="shared" si="660"/>
        <v>0</v>
      </c>
      <c r="CS2389" s="370" t="str">
        <f>IF(CR2389=0,"",
IF(SUM($CR$2285:CR2389)=1,CT2389,
IF($CR$2405&gt;SUM($CR$2285:CR2389),_xlfn.CONCAT(", ",CT2389),
IF($CR$2405=SUM($CR$2285:CR2389),_xlfn.CONCAT(" y ",CT2389)))))</f>
        <v/>
      </c>
      <c r="CT2389" s="156" t="s">
        <v>5269</v>
      </c>
      <c r="CU2389" s="402">
        <f t="shared" si="661"/>
        <v>0</v>
      </c>
      <c r="CV2389" s="370" t="str">
        <f>IF(CU2389=0,"",
IF(SUM($CU$2285:CU2389)=1,CW2389,
IF($CU$2405&gt;SUM($CU$2285:CU2389),_xlfn.CONCAT(", ",CW2389),
IF($CU$2405=SUM($CU$2285:CU2389),_xlfn.CONCAT(" y ",CW2389)))))</f>
        <v/>
      </c>
      <c r="CW2389" s="156" t="s">
        <v>5269</v>
      </c>
    </row>
    <row r="2390" spans="1:101" ht="15" customHeight="1">
      <c r="A2390" s="662"/>
      <c r="B2390" s="145"/>
      <c r="C2390" s="157" t="s">
        <v>5270</v>
      </c>
      <c r="D2390" s="884" t="str">
        <f t="shared" si="596"/>
        <v/>
      </c>
      <c r="E2390" s="884"/>
      <c r="F2390" s="884"/>
      <c r="G2390" s="884"/>
      <c r="H2390" s="884"/>
      <c r="I2390" s="884"/>
      <c r="J2390" s="884"/>
      <c r="K2390" s="884"/>
      <c r="L2390" s="884"/>
      <c r="M2390" s="617"/>
      <c r="N2390" s="617"/>
      <c r="O2390" s="617"/>
      <c r="P2390" s="617"/>
      <c r="Q2390" s="617"/>
      <c r="R2390" s="617"/>
      <c r="S2390" s="617"/>
      <c r="T2390" s="617"/>
      <c r="U2390" s="617"/>
      <c r="V2390" s="617"/>
      <c r="W2390" s="617"/>
      <c r="X2390" s="617"/>
      <c r="Y2390" s="617"/>
      <c r="Z2390" s="617"/>
      <c r="AA2390" s="617"/>
      <c r="AB2390" s="617"/>
      <c r="AC2390" s="617"/>
      <c r="AD2390" s="617"/>
      <c r="AE2390" s="164"/>
      <c r="AF2390" s="164"/>
      <c r="AG2390" s="199">
        <f t="shared" si="597"/>
        <v>0</v>
      </c>
      <c r="AH2390" s="298">
        <f t="shared" si="598"/>
        <v>0</v>
      </c>
      <c r="AI2390" s="293">
        <f t="shared" si="599"/>
        <v>0</v>
      </c>
      <c r="AJ2390" s="294">
        <f t="shared" si="600"/>
        <v>0</v>
      </c>
      <c r="AK2390" s="295">
        <f t="shared" si="601"/>
        <v>0</v>
      </c>
      <c r="AL2390" s="296">
        <f t="shared" si="602"/>
        <v>0</v>
      </c>
      <c r="AM2390" s="293">
        <f t="shared" si="603"/>
        <v>0</v>
      </c>
      <c r="AN2390" s="294">
        <f t="shared" si="604"/>
        <v>0</v>
      </c>
      <c r="AO2390" s="295">
        <f t="shared" si="605"/>
        <v>0</v>
      </c>
      <c r="AP2390" s="296">
        <f t="shared" si="606"/>
        <v>0</v>
      </c>
      <c r="AQ2390" s="293">
        <f t="shared" si="607"/>
        <v>0</v>
      </c>
      <c r="AR2390" s="294">
        <f t="shared" si="608"/>
        <v>0</v>
      </c>
      <c r="AS2390" s="295">
        <f t="shared" si="609"/>
        <v>0</v>
      </c>
      <c r="AT2390" s="296">
        <f t="shared" si="610"/>
        <v>0</v>
      </c>
      <c r="AU2390" s="293">
        <f t="shared" si="611"/>
        <v>0</v>
      </c>
      <c r="AV2390" s="294">
        <f t="shared" si="612"/>
        <v>0</v>
      </c>
      <c r="AW2390" s="295">
        <f t="shared" si="613"/>
        <v>0</v>
      </c>
      <c r="AX2390" s="296">
        <f t="shared" si="614"/>
        <v>0</v>
      </c>
      <c r="AY2390" s="293">
        <f t="shared" si="615"/>
        <v>0</v>
      </c>
      <c r="AZ2390" s="294">
        <f t="shared" si="616"/>
        <v>0</v>
      </c>
      <c r="BA2390" s="295">
        <f t="shared" si="617"/>
        <v>0</v>
      </c>
      <c r="BB2390" s="296">
        <f t="shared" si="618"/>
        <v>0</v>
      </c>
      <c r="BC2390" s="293">
        <f t="shared" si="619"/>
        <v>0</v>
      </c>
      <c r="BD2390" s="294">
        <f t="shared" si="620"/>
        <v>0</v>
      </c>
      <c r="BE2390" s="295">
        <f t="shared" si="621"/>
        <v>0</v>
      </c>
      <c r="BF2390" s="296">
        <f t="shared" si="622"/>
        <v>0</v>
      </c>
      <c r="BG2390" s="293">
        <f t="shared" si="623"/>
        <v>0</v>
      </c>
      <c r="BH2390" s="294">
        <f t="shared" si="624"/>
        <v>0</v>
      </c>
      <c r="BI2390" s="295">
        <f t="shared" si="625"/>
        <v>0</v>
      </c>
      <c r="BJ2390" s="296">
        <f t="shared" si="626"/>
        <v>0</v>
      </c>
      <c r="BK2390" s="293">
        <f t="shared" si="627"/>
        <v>0</v>
      </c>
      <c r="BL2390" s="294">
        <f t="shared" si="628"/>
        <v>0</v>
      </c>
      <c r="BM2390" s="295">
        <f t="shared" si="629"/>
        <v>0</v>
      </c>
      <c r="BN2390" s="296">
        <f t="shared" si="630"/>
        <v>0</v>
      </c>
      <c r="BO2390" s="293">
        <f t="shared" si="631"/>
        <v>0</v>
      </c>
      <c r="BP2390" s="294">
        <f t="shared" si="632"/>
        <v>0</v>
      </c>
      <c r="BQ2390" s="295">
        <f t="shared" si="633"/>
        <v>0</v>
      </c>
      <c r="BR2390" s="296">
        <f t="shared" si="634"/>
        <v>0</v>
      </c>
      <c r="BS2390" s="293">
        <f t="shared" si="635"/>
        <v>0</v>
      </c>
      <c r="BT2390" s="294">
        <f t="shared" si="636"/>
        <v>0</v>
      </c>
      <c r="BU2390" s="295">
        <f t="shared" si="637"/>
        <v>0</v>
      </c>
      <c r="BV2390" s="296">
        <f t="shared" si="638"/>
        <v>0</v>
      </c>
      <c r="BW2390" s="293">
        <f t="shared" si="639"/>
        <v>0</v>
      </c>
      <c r="BX2390" s="294">
        <f t="shared" si="640"/>
        <v>0</v>
      </c>
      <c r="BY2390" s="295">
        <f t="shared" si="641"/>
        <v>0</v>
      </c>
      <c r="BZ2390" s="296">
        <f t="shared" si="642"/>
        <v>0</v>
      </c>
      <c r="CA2390" s="293">
        <f t="shared" si="643"/>
        <v>0</v>
      </c>
      <c r="CB2390" s="294">
        <f t="shared" si="644"/>
        <v>0</v>
      </c>
      <c r="CC2390" s="295">
        <f t="shared" si="645"/>
        <v>0</v>
      </c>
      <c r="CD2390" s="296">
        <f t="shared" si="646"/>
        <v>0</v>
      </c>
      <c r="CE2390" s="362">
        <f t="shared" si="647"/>
        <v>0</v>
      </c>
      <c r="CF2390" s="366">
        <f t="shared" si="648"/>
        <v>0</v>
      </c>
      <c r="CG2390" s="364">
        <f t="shared" si="649"/>
        <v>0</v>
      </c>
      <c r="CH2390" s="365">
        <f t="shared" si="650"/>
        <v>0</v>
      </c>
      <c r="CI2390" s="362">
        <f t="shared" si="651"/>
        <v>0</v>
      </c>
      <c r="CJ2390" s="366">
        <f t="shared" si="652"/>
        <v>0</v>
      </c>
      <c r="CK2390" s="364">
        <f t="shared" si="653"/>
        <v>0</v>
      </c>
      <c r="CL2390" s="365">
        <f t="shared" si="654"/>
        <v>0</v>
      </c>
      <c r="CM2390" s="362">
        <f t="shared" si="655"/>
        <v>0</v>
      </c>
      <c r="CN2390" s="366">
        <f t="shared" si="656"/>
        <v>0</v>
      </c>
      <c r="CO2390" s="364">
        <f t="shared" si="657"/>
        <v>0</v>
      </c>
      <c r="CP2390" s="365">
        <f t="shared" si="658"/>
        <v>0</v>
      </c>
      <c r="CQ2390" s="351">
        <f t="shared" si="659"/>
        <v>0</v>
      </c>
      <c r="CR2390" s="402">
        <f t="shared" si="660"/>
        <v>0</v>
      </c>
      <c r="CS2390" s="370" t="str">
        <f>IF(CR2390=0,"",
IF(SUM($CR$2285:CR2390)=1,CT2390,
IF($CR$2405&gt;SUM($CR$2285:CR2390),_xlfn.CONCAT(", ",CT2390),
IF($CR$2405=SUM($CR$2285:CR2390),_xlfn.CONCAT(" y ",CT2390)))))</f>
        <v/>
      </c>
      <c r="CT2390" s="156" t="s">
        <v>5271</v>
      </c>
      <c r="CU2390" s="402">
        <f t="shared" si="661"/>
        <v>0</v>
      </c>
      <c r="CV2390" s="370" t="str">
        <f>IF(CU2390=0,"",
IF(SUM($CU$2285:CU2390)=1,CW2390,
IF($CU$2405&gt;SUM($CU$2285:CU2390),_xlfn.CONCAT(", ",CW2390),
IF($CU$2405=SUM($CU$2285:CU2390),_xlfn.CONCAT(" y ",CW2390)))))</f>
        <v/>
      </c>
      <c r="CW2390" s="156" t="s">
        <v>5271</v>
      </c>
    </row>
    <row r="2391" spans="1:101" ht="15" customHeight="1">
      <c r="A2391" s="662"/>
      <c r="B2391" s="145"/>
      <c r="C2391" s="157" t="s">
        <v>5272</v>
      </c>
      <c r="D2391" s="884" t="str">
        <f t="shared" si="596"/>
        <v/>
      </c>
      <c r="E2391" s="884"/>
      <c r="F2391" s="884"/>
      <c r="G2391" s="884"/>
      <c r="H2391" s="884"/>
      <c r="I2391" s="884"/>
      <c r="J2391" s="884"/>
      <c r="K2391" s="884"/>
      <c r="L2391" s="884"/>
      <c r="M2391" s="617"/>
      <c r="N2391" s="617"/>
      <c r="O2391" s="617"/>
      <c r="P2391" s="617"/>
      <c r="Q2391" s="617"/>
      <c r="R2391" s="617"/>
      <c r="S2391" s="617"/>
      <c r="T2391" s="617"/>
      <c r="U2391" s="617"/>
      <c r="V2391" s="617"/>
      <c r="W2391" s="617"/>
      <c r="X2391" s="617"/>
      <c r="Y2391" s="617"/>
      <c r="Z2391" s="617"/>
      <c r="AA2391" s="617"/>
      <c r="AB2391" s="617"/>
      <c r="AC2391" s="617"/>
      <c r="AD2391" s="617"/>
      <c r="AE2391" s="164"/>
      <c r="AF2391" s="164"/>
      <c r="AG2391" s="199">
        <f t="shared" si="597"/>
        <v>0</v>
      </c>
      <c r="AH2391" s="298">
        <f t="shared" si="598"/>
        <v>0</v>
      </c>
      <c r="AI2391" s="293">
        <f t="shared" si="599"/>
        <v>0</v>
      </c>
      <c r="AJ2391" s="294">
        <f t="shared" si="600"/>
        <v>0</v>
      </c>
      <c r="AK2391" s="295">
        <f t="shared" si="601"/>
        <v>0</v>
      </c>
      <c r="AL2391" s="296">
        <f t="shared" si="602"/>
        <v>0</v>
      </c>
      <c r="AM2391" s="293">
        <f t="shared" si="603"/>
        <v>0</v>
      </c>
      <c r="AN2391" s="294">
        <f t="shared" si="604"/>
        <v>0</v>
      </c>
      <c r="AO2391" s="295">
        <f t="shared" si="605"/>
        <v>0</v>
      </c>
      <c r="AP2391" s="296">
        <f t="shared" si="606"/>
        <v>0</v>
      </c>
      <c r="AQ2391" s="293">
        <f t="shared" si="607"/>
        <v>0</v>
      </c>
      <c r="AR2391" s="294">
        <f t="shared" si="608"/>
        <v>0</v>
      </c>
      <c r="AS2391" s="295">
        <f t="shared" si="609"/>
        <v>0</v>
      </c>
      <c r="AT2391" s="296">
        <f t="shared" si="610"/>
        <v>0</v>
      </c>
      <c r="AU2391" s="293">
        <f t="shared" si="611"/>
        <v>0</v>
      </c>
      <c r="AV2391" s="294">
        <f t="shared" si="612"/>
        <v>0</v>
      </c>
      <c r="AW2391" s="295">
        <f t="shared" si="613"/>
        <v>0</v>
      </c>
      <c r="AX2391" s="296">
        <f t="shared" si="614"/>
        <v>0</v>
      </c>
      <c r="AY2391" s="293">
        <f t="shared" si="615"/>
        <v>0</v>
      </c>
      <c r="AZ2391" s="294">
        <f t="shared" si="616"/>
        <v>0</v>
      </c>
      <c r="BA2391" s="295">
        <f t="shared" si="617"/>
        <v>0</v>
      </c>
      <c r="BB2391" s="296">
        <f t="shared" si="618"/>
        <v>0</v>
      </c>
      <c r="BC2391" s="293">
        <f t="shared" si="619"/>
        <v>0</v>
      </c>
      <c r="BD2391" s="294">
        <f t="shared" si="620"/>
        <v>0</v>
      </c>
      <c r="BE2391" s="295">
        <f t="shared" si="621"/>
        <v>0</v>
      </c>
      <c r="BF2391" s="296">
        <f t="shared" si="622"/>
        <v>0</v>
      </c>
      <c r="BG2391" s="293">
        <f t="shared" si="623"/>
        <v>0</v>
      </c>
      <c r="BH2391" s="294">
        <f t="shared" si="624"/>
        <v>0</v>
      </c>
      <c r="BI2391" s="295">
        <f t="shared" si="625"/>
        <v>0</v>
      </c>
      <c r="BJ2391" s="296">
        <f t="shared" si="626"/>
        <v>0</v>
      </c>
      <c r="BK2391" s="293">
        <f t="shared" si="627"/>
        <v>0</v>
      </c>
      <c r="BL2391" s="294">
        <f t="shared" si="628"/>
        <v>0</v>
      </c>
      <c r="BM2391" s="295">
        <f t="shared" si="629"/>
        <v>0</v>
      </c>
      <c r="BN2391" s="296">
        <f t="shared" si="630"/>
        <v>0</v>
      </c>
      <c r="BO2391" s="293">
        <f t="shared" si="631"/>
        <v>0</v>
      </c>
      <c r="BP2391" s="294">
        <f t="shared" si="632"/>
        <v>0</v>
      </c>
      <c r="BQ2391" s="295">
        <f t="shared" si="633"/>
        <v>0</v>
      </c>
      <c r="BR2391" s="296">
        <f t="shared" si="634"/>
        <v>0</v>
      </c>
      <c r="BS2391" s="293">
        <f t="shared" si="635"/>
        <v>0</v>
      </c>
      <c r="BT2391" s="294">
        <f t="shared" si="636"/>
        <v>0</v>
      </c>
      <c r="BU2391" s="295">
        <f t="shared" si="637"/>
        <v>0</v>
      </c>
      <c r="BV2391" s="296">
        <f t="shared" si="638"/>
        <v>0</v>
      </c>
      <c r="BW2391" s="293">
        <f t="shared" si="639"/>
        <v>0</v>
      </c>
      <c r="BX2391" s="294">
        <f t="shared" si="640"/>
        <v>0</v>
      </c>
      <c r="BY2391" s="295">
        <f t="shared" si="641"/>
        <v>0</v>
      </c>
      <c r="BZ2391" s="296">
        <f t="shared" si="642"/>
        <v>0</v>
      </c>
      <c r="CA2391" s="293">
        <f t="shared" si="643"/>
        <v>0</v>
      </c>
      <c r="CB2391" s="294">
        <f t="shared" si="644"/>
        <v>0</v>
      </c>
      <c r="CC2391" s="295">
        <f t="shared" si="645"/>
        <v>0</v>
      </c>
      <c r="CD2391" s="296">
        <f t="shared" si="646"/>
        <v>0</v>
      </c>
      <c r="CE2391" s="362">
        <f t="shared" si="647"/>
        <v>0</v>
      </c>
      <c r="CF2391" s="366">
        <f t="shared" si="648"/>
        <v>0</v>
      </c>
      <c r="CG2391" s="364">
        <f t="shared" si="649"/>
        <v>0</v>
      </c>
      <c r="CH2391" s="365">
        <f t="shared" si="650"/>
        <v>0</v>
      </c>
      <c r="CI2391" s="362">
        <f t="shared" si="651"/>
        <v>0</v>
      </c>
      <c r="CJ2391" s="366">
        <f t="shared" si="652"/>
        <v>0</v>
      </c>
      <c r="CK2391" s="364">
        <f t="shared" si="653"/>
        <v>0</v>
      </c>
      <c r="CL2391" s="365">
        <f t="shared" si="654"/>
        <v>0</v>
      </c>
      <c r="CM2391" s="362">
        <f t="shared" si="655"/>
        <v>0</v>
      </c>
      <c r="CN2391" s="366">
        <f t="shared" si="656"/>
        <v>0</v>
      </c>
      <c r="CO2391" s="364">
        <f t="shared" si="657"/>
        <v>0</v>
      </c>
      <c r="CP2391" s="365">
        <f t="shared" si="658"/>
        <v>0</v>
      </c>
      <c r="CQ2391" s="351">
        <f t="shared" si="659"/>
        <v>0</v>
      </c>
      <c r="CR2391" s="402">
        <f t="shared" si="660"/>
        <v>0</v>
      </c>
      <c r="CS2391" s="370" t="str">
        <f>IF(CR2391=0,"",
IF(SUM($CR$2285:CR2391)=1,CT2391,
IF($CR$2405&gt;SUM($CR$2285:CR2391),_xlfn.CONCAT(", ",CT2391),
IF($CR$2405=SUM($CR$2285:CR2391),_xlfn.CONCAT(" y ",CT2391)))))</f>
        <v/>
      </c>
      <c r="CT2391" s="156" t="s">
        <v>5273</v>
      </c>
      <c r="CU2391" s="402">
        <f t="shared" si="661"/>
        <v>0</v>
      </c>
      <c r="CV2391" s="370" t="str">
        <f>IF(CU2391=0,"",
IF(SUM($CU$2285:CU2391)=1,CW2391,
IF($CU$2405&gt;SUM($CU$2285:CU2391),_xlfn.CONCAT(", ",CW2391),
IF($CU$2405=SUM($CU$2285:CU2391),_xlfn.CONCAT(" y ",CW2391)))))</f>
        <v/>
      </c>
      <c r="CW2391" s="156" t="s">
        <v>5273</v>
      </c>
    </row>
    <row r="2392" spans="1:101" ht="15" customHeight="1">
      <c r="A2392" s="662"/>
      <c r="B2392" s="145"/>
      <c r="C2392" s="157" t="s">
        <v>5274</v>
      </c>
      <c r="D2392" s="884" t="str">
        <f t="shared" si="596"/>
        <v/>
      </c>
      <c r="E2392" s="884"/>
      <c r="F2392" s="884"/>
      <c r="G2392" s="884"/>
      <c r="H2392" s="884"/>
      <c r="I2392" s="884"/>
      <c r="J2392" s="884"/>
      <c r="K2392" s="884"/>
      <c r="L2392" s="884"/>
      <c r="M2392" s="617"/>
      <c r="N2392" s="617"/>
      <c r="O2392" s="617"/>
      <c r="P2392" s="617"/>
      <c r="Q2392" s="617"/>
      <c r="R2392" s="617"/>
      <c r="S2392" s="617"/>
      <c r="T2392" s="617"/>
      <c r="U2392" s="617"/>
      <c r="V2392" s="617"/>
      <c r="W2392" s="617"/>
      <c r="X2392" s="617"/>
      <c r="Y2392" s="617"/>
      <c r="Z2392" s="617"/>
      <c r="AA2392" s="617"/>
      <c r="AB2392" s="617"/>
      <c r="AC2392" s="617"/>
      <c r="AD2392" s="617"/>
      <c r="AE2392" s="164"/>
      <c r="AF2392" s="164"/>
      <c r="AG2392" s="199">
        <f t="shared" si="597"/>
        <v>0</v>
      </c>
      <c r="AH2392" s="298">
        <f t="shared" si="598"/>
        <v>0</v>
      </c>
      <c r="AI2392" s="293">
        <f t="shared" si="599"/>
        <v>0</v>
      </c>
      <c r="AJ2392" s="294">
        <f t="shared" si="600"/>
        <v>0</v>
      </c>
      <c r="AK2392" s="295">
        <f t="shared" si="601"/>
        <v>0</v>
      </c>
      <c r="AL2392" s="296">
        <f t="shared" si="602"/>
        <v>0</v>
      </c>
      <c r="AM2392" s="293">
        <f t="shared" si="603"/>
        <v>0</v>
      </c>
      <c r="AN2392" s="294">
        <f t="shared" si="604"/>
        <v>0</v>
      </c>
      <c r="AO2392" s="295">
        <f t="shared" si="605"/>
        <v>0</v>
      </c>
      <c r="AP2392" s="296">
        <f t="shared" si="606"/>
        <v>0</v>
      </c>
      <c r="AQ2392" s="293">
        <f t="shared" si="607"/>
        <v>0</v>
      </c>
      <c r="AR2392" s="294">
        <f t="shared" si="608"/>
        <v>0</v>
      </c>
      <c r="AS2392" s="295">
        <f t="shared" si="609"/>
        <v>0</v>
      </c>
      <c r="AT2392" s="296">
        <f t="shared" si="610"/>
        <v>0</v>
      </c>
      <c r="AU2392" s="293">
        <f t="shared" si="611"/>
        <v>0</v>
      </c>
      <c r="AV2392" s="294">
        <f t="shared" si="612"/>
        <v>0</v>
      </c>
      <c r="AW2392" s="295">
        <f t="shared" si="613"/>
        <v>0</v>
      </c>
      <c r="AX2392" s="296">
        <f t="shared" si="614"/>
        <v>0</v>
      </c>
      <c r="AY2392" s="293">
        <f t="shared" si="615"/>
        <v>0</v>
      </c>
      <c r="AZ2392" s="294">
        <f t="shared" si="616"/>
        <v>0</v>
      </c>
      <c r="BA2392" s="295">
        <f t="shared" si="617"/>
        <v>0</v>
      </c>
      <c r="BB2392" s="296">
        <f t="shared" si="618"/>
        <v>0</v>
      </c>
      <c r="BC2392" s="293">
        <f t="shared" si="619"/>
        <v>0</v>
      </c>
      <c r="BD2392" s="294">
        <f t="shared" si="620"/>
        <v>0</v>
      </c>
      <c r="BE2392" s="295">
        <f t="shared" si="621"/>
        <v>0</v>
      </c>
      <c r="BF2392" s="296">
        <f t="shared" si="622"/>
        <v>0</v>
      </c>
      <c r="BG2392" s="293">
        <f t="shared" si="623"/>
        <v>0</v>
      </c>
      <c r="BH2392" s="294">
        <f t="shared" si="624"/>
        <v>0</v>
      </c>
      <c r="BI2392" s="295">
        <f t="shared" si="625"/>
        <v>0</v>
      </c>
      <c r="BJ2392" s="296">
        <f t="shared" si="626"/>
        <v>0</v>
      </c>
      <c r="BK2392" s="293">
        <f t="shared" si="627"/>
        <v>0</v>
      </c>
      <c r="BL2392" s="294">
        <f t="shared" si="628"/>
        <v>0</v>
      </c>
      <c r="BM2392" s="295">
        <f t="shared" si="629"/>
        <v>0</v>
      </c>
      <c r="BN2392" s="296">
        <f t="shared" si="630"/>
        <v>0</v>
      </c>
      <c r="BO2392" s="293">
        <f t="shared" si="631"/>
        <v>0</v>
      </c>
      <c r="BP2392" s="294">
        <f t="shared" si="632"/>
        <v>0</v>
      </c>
      <c r="BQ2392" s="295">
        <f t="shared" si="633"/>
        <v>0</v>
      </c>
      <c r="BR2392" s="296">
        <f t="shared" si="634"/>
        <v>0</v>
      </c>
      <c r="BS2392" s="293">
        <f t="shared" si="635"/>
        <v>0</v>
      </c>
      <c r="BT2392" s="294">
        <f t="shared" si="636"/>
        <v>0</v>
      </c>
      <c r="BU2392" s="295">
        <f t="shared" si="637"/>
        <v>0</v>
      </c>
      <c r="BV2392" s="296">
        <f t="shared" si="638"/>
        <v>0</v>
      </c>
      <c r="BW2392" s="293">
        <f t="shared" si="639"/>
        <v>0</v>
      </c>
      <c r="BX2392" s="294">
        <f t="shared" si="640"/>
        <v>0</v>
      </c>
      <c r="BY2392" s="295">
        <f t="shared" si="641"/>
        <v>0</v>
      </c>
      <c r="BZ2392" s="296">
        <f t="shared" si="642"/>
        <v>0</v>
      </c>
      <c r="CA2392" s="293">
        <f t="shared" si="643"/>
        <v>0</v>
      </c>
      <c r="CB2392" s="294">
        <f t="shared" si="644"/>
        <v>0</v>
      </c>
      <c r="CC2392" s="295">
        <f t="shared" si="645"/>
        <v>0</v>
      </c>
      <c r="CD2392" s="296">
        <f t="shared" si="646"/>
        <v>0</v>
      </c>
      <c r="CE2392" s="362">
        <f t="shared" si="647"/>
        <v>0</v>
      </c>
      <c r="CF2392" s="366">
        <f t="shared" si="648"/>
        <v>0</v>
      </c>
      <c r="CG2392" s="364">
        <f t="shared" si="649"/>
        <v>0</v>
      </c>
      <c r="CH2392" s="365">
        <f t="shared" si="650"/>
        <v>0</v>
      </c>
      <c r="CI2392" s="362">
        <f t="shared" si="651"/>
        <v>0</v>
      </c>
      <c r="CJ2392" s="366">
        <f t="shared" si="652"/>
        <v>0</v>
      </c>
      <c r="CK2392" s="364">
        <f t="shared" si="653"/>
        <v>0</v>
      </c>
      <c r="CL2392" s="365">
        <f t="shared" si="654"/>
        <v>0</v>
      </c>
      <c r="CM2392" s="362">
        <f t="shared" si="655"/>
        <v>0</v>
      </c>
      <c r="CN2392" s="366">
        <f t="shared" si="656"/>
        <v>0</v>
      </c>
      <c r="CO2392" s="364">
        <f t="shared" si="657"/>
        <v>0</v>
      </c>
      <c r="CP2392" s="365">
        <f t="shared" si="658"/>
        <v>0</v>
      </c>
      <c r="CQ2392" s="351">
        <f t="shared" si="659"/>
        <v>0</v>
      </c>
      <c r="CR2392" s="402">
        <f t="shared" si="660"/>
        <v>0</v>
      </c>
      <c r="CS2392" s="370" t="str">
        <f>IF(CR2392=0,"",
IF(SUM($CR$2285:CR2392)=1,CT2392,
IF($CR$2405&gt;SUM($CR$2285:CR2392),_xlfn.CONCAT(", ",CT2392),
IF($CR$2405=SUM($CR$2285:CR2392),_xlfn.CONCAT(" y ",CT2392)))))</f>
        <v/>
      </c>
      <c r="CT2392" s="156" t="s">
        <v>5275</v>
      </c>
      <c r="CU2392" s="402">
        <f t="shared" si="661"/>
        <v>0</v>
      </c>
      <c r="CV2392" s="370" t="str">
        <f>IF(CU2392=0,"",
IF(SUM($CU$2285:CU2392)=1,CW2392,
IF($CU$2405&gt;SUM($CU$2285:CU2392),_xlfn.CONCAT(", ",CW2392),
IF($CU$2405=SUM($CU$2285:CU2392),_xlfn.CONCAT(" y ",CW2392)))))</f>
        <v/>
      </c>
      <c r="CW2392" s="156" t="s">
        <v>5275</v>
      </c>
    </row>
    <row r="2393" spans="1:101" ht="15" customHeight="1">
      <c r="A2393" s="662"/>
      <c r="B2393" s="145"/>
      <c r="C2393" s="157" t="s">
        <v>5276</v>
      </c>
      <c r="D2393" s="884" t="str">
        <f t="shared" si="596"/>
        <v/>
      </c>
      <c r="E2393" s="884"/>
      <c r="F2393" s="884"/>
      <c r="G2393" s="884"/>
      <c r="H2393" s="884"/>
      <c r="I2393" s="884"/>
      <c r="J2393" s="884"/>
      <c r="K2393" s="884"/>
      <c r="L2393" s="884"/>
      <c r="M2393" s="617"/>
      <c r="N2393" s="617"/>
      <c r="O2393" s="617"/>
      <c r="P2393" s="617"/>
      <c r="Q2393" s="617"/>
      <c r="R2393" s="617"/>
      <c r="S2393" s="617"/>
      <c r="T2393" s="617"/>
      <c r="U2393" s="617"/>
      <c r="V2393" s="617"/>
      <c r="W2393" s="617"/>
      <c r="X2393" s="617"/>
      <c r="Y2393" s="617"/>
      <c r="Z2393" s="617"/>
      <c r="AA2393" s="617"/>
      <c r="AB2393" s="617"/>
      <c r="AC2393" s="617"/>
      <c r="AD2393" s="617"/>
      <c r="AE2393" s="164"/>
      <c r="AF2393" s="164"/>
      <c r="AG2393" s="199">
        <f t="shared" si="597"/>
        <v>0</v>
      </c>
      <c r="AH2393" s="298">
        <f t="shared" si="598"/>
        <v>0</v>
      </c>
      <c r="AI2393" s="293">
        <f t="shared" si="599"/>
        <v>0</v>
      </c>
      <c r="AJ2393" s="294">
        <f t="shared" si="600"/>
        <v>0</v>
      </c>
      <c r="AK2393" s="295">
        <f t="shared" si="601"/>
        <v>0</v>
      </c>
      <c r="AL2393" s="296">
        <f t="shared" si="602"/>
        <v>0</v>
      </c>
      <c r="AM2393" s="293">
        <f t="shared" si="603"/>
        <v>0</v>
      </c>
      <c r="AN2393" s="294">
        <f t="shared" si="604"/>
        <v>0</v>
      </c>
      <c r="AO2393" s="295">
        <f t="shared" si="605"/>
        <v>0</v>
      </c>
      <c r="AP2393" s="296">
        <f t="shared" si="606"/>
        <v>0</v>
      </c>
      <c r="AQ2393" s="293">
        <f t="shared" si="607"/>
        <v>0</v>
      </c>
      <c r="AR2393" s="294">
        <f t="shared" si="608"/>
        <v>0</v>
      </c>
      <c r="AS2393" s="295">
        <f t="shared" si="609"/>
        <v>0</v>
      </c>
      <c r="AT2393" s="296">
        <f t="shared" si="610"/>
        <v>0</v>
      </c>
      <c r="AU2393" s="293">
        <f t="shared" si="611"/>
        <v>0</v>
      </c>
      <c r="AV2393" s="294">
        <f t="shared" si="612"/>
        <v>0</v>
      </c>
      <c r="AW2393" s="295">
        <f t="shared" si="613"/>
        <v>0</v>
      </c>
      <c r="AX2393" s="296">
        <f t="shared" si="614"/>
        <v>0</v>
      </c>
      <c r="AY2393" s="293">
        <f t="shared" si="615"/>
        <v>0</v>
      </c>
      <c r="AZ2393" s="294">
        <f t="shared" si="616"/>
        <v>0</v>
      </c>
      <c r="BA2393" s="295">
        <f t="shared" si="617"/>
        <v>0</v>
      </c>
      <c r="BB2393" s="296">
        <f t="shared" si="618"/>
        <v>0</v>
      </c>
      <c r="BC2393" s="293">
        <f t="shared" si="619"/>
        <v>0</v>
      </c>
      <c r="BD2393" s="294">
        <f t="shared" si="620"/>
        <v>0</v>
      </c>
      <c r="BE2393" s="295">
        <f t="shared" si="621"/>
        <v>0</v>
      </c>
      <c r="BF2393" s="296">
        <f t="shared" si="622"/>
        <v>0</v>
      </c>
      <c r="BG2393" s="293">
        <f t="shared" si="623"/>
        <v>0</v>
      </c>
      <c r="BH2393" s="294">
        <f t="shared" si="624"/>
        <v>0</v>
      </c>
      <c r="BI2393" s="295">
        <f t="shared" si="625"/>
        <v>0</v>
      </c>
      <c r="BJ2393" s="296">
        <f t="shared" si="626"/>
        <v>0</v>
      </c>
      <c r="BK2393" s="293">
        <f t="shared" si="627"/>
        <v>0</v>
      </c>
      <c r="BL2393" s="294">
        <f t="shared" si="628"/>
        <v>0</v>
      </c>
      <c r="BM2393" s="295">
        <f t="shared" si="629"/>
        <v>0</v>
      </c>
      <c r="BN2393" s="296">
        <f t="shared" si="630"/>
        <v>0</v>
      </c>
      <c r="BO2393" s="293">
        <f t="shared" si="631"/>
        <v>0</v>
      </c>
      <c r="BP2393" s="294">
        <f t="shared" si="632"/>
        <v>0</v>
      </c>
      <c r="BQ2393" s="295">
        <f t="shared" si="633"/>
        <v>0</v>
      </c>
      <c r="BR2393" s="296">
        <f t="shared" si="634"/>
        <v>0</v>
      </c>
      <c r="BS2393" s="293">
        <f t="shared" si="635"/>
        <v>0</v>
      </c>
      <c r="BT2393" s="294">
        <f t="shared" si="636"/>
        <v>0</v>
      </c>
      <c r="BU2393" s="295">
        <f t="shared" si="637"/>
        <v>0</v>
      </c>
      <c r="BV2393" s="296">
        <f t="shared" si="638"/>
        <v>0</v>
      </c>
      <c r="BW2393" s="293">
        <f t="shared" si="639"/>
        <v>0</v>
      </c>
      <c r="BX2393" s="294">
        <f t="shared" si="640"/>
        <v>0</v>
      </c>
      <c r="BY2393" s="295">
        <f t="shared" si="641"/>
        <v>0</v>
      </c>
      <c r="BZ2393" s="296">
        <f t="shared" si="642"/>
        <v>0</v>
      </c>
      <c r="CA2393" s="293">
        <f t="shared" si="643"/>
        <v>0</v>
      </c>
      <c r="CB2393" s="294">
        <f t="shared" si="644"/>
        <v>0</v>
      </c>
      <c r="CC2393" s="295">
        <f t="shared" si="645"/>
        <v>0</v>
      </c>
      <c r="CD2393" s="296">
        <f t="shared" si="646"/>
        <v>0</v>
      </c>
      <c r="CE2393" s="362">
        <f t="shared" si="647"/>
        <v>0</v>
      </c>
      <c r="CF2393" s="366">
        <f t="shared" si="648"/>
        <v>0</v>
      </c>
      <c r="CG2393" s="364">
        <f t="shared" si="649"/>
        <v>0</v>
      </c>
      <c r="CH2393" s="365">
        <f t="shared" si="650"/>
        <v>0</v>
      </c>
      <c r="CI2393" s="362">
        <f t="shared" si="651"/>
        <v>0</v>
      </c>
      <c r="CJ2393" s="366">
        <f t="shared" si="652"/>
        <v>0</v>
      </c>
      <c r="CK2393" s="364">
        <f t="shared" si="653"/>
        <v>0</v>
      </c>
      <c r="CL2393" s="365">
        <f t="shared" si="654"/>
        <v>0</v>
      </c>
      <c r="CM2393" s="362">
        <f t="shared" si="655"/>
        <v>0</v>
      </c>
      <c r="CN2393" s="366">
        <f t="shared" si="656"/>
        <v>0</v>
      </c>
      <c r="CO2393" s="364">
        <f t="shared" si="657"/>
        <v>0</v>
      </c>
      <c r="CP2393" s="365">
        <f t="shared" si="658"/>
        <v>0</v>
      </c>
      <c r="CQ2393" s="351">
        <f t="shared" si="659"/>
        <v>0</v>
      </c>
      <c r="CR2393" s="402">
        <f t="shared" si="660"/>
        <v>0</v>
      </c>
      <c r="CS2393" s="370" t="str">
        <f>IF(CR2393=0,"",
IF(SUM($CR$2285:CR2393)=1,CT2393,
IF($CR$2405&gt;SUM($CR$2285:CR2393),_xlfn.CONCAT(", ",CT2393),
IF($CR$2405=SUM($CR$2285:CR2393),_xlfn.CONCAT(" y ",CT2393)))))</f>
        <v/>
      </c>
      <c r="CT2393" s="156" t="s">
        <v>5277</v>
      </c>
      <c r="CU2393" s="402">
        <f t="shared" si="661"/>
        <v>0</v>
      </c>
      <c r="CV2393" s="370" t="str">
        <f>IF(CU2393=0,"",
IF(SUM($CU$2285:CU2393)=1,CW2393,
IF($CU$2405&gt;SUM($CU$2285:CU2393),_xlfn.CONCAT(", ",CW2393),
IF($CU$2405=SUM($CU$2285:CU2393),_xlfn.CONCAT(" y ",CW2393)))))</f>
        <v/>
      </c>
      <c r="CW2393" s="156" t="s">
        <v>5277</v>
      </c>
    </row>
    <row r="2394" spans="1:101" ht="15" customHeight="1">
      <c r="A2394" s="662"/>
      <c r="B2394" s="145"/>
      <c r="C2394" s="157" t="s">
        <v>5278</v>
      </c>
      <c r="D2394" s="884" t="str">
        <f t="shared" si="596"/>
        <v/>
      </c>
      <c r="E2394" s="884"/>
      <c r="F2394" s="884"/>
      <c r="G2394" s="884"/>
      <c r="H2394" s="884"/>
      <c r="I2394" s="884"/>
      <c r="J2394" s="884"/>
      <c r="K2394" s="884"/>
      <c r="L2394" s="884"/>
      <c r="M2394" s="617"/>
      <c r="N2394" s="617"/>
      <c r="O2394" s="617"/>
      <c r="P2394" s="617"/>
      <c r="Q2394" s="617"/>
      <c r="R2394" s="617"/>
      <c r="S2394" s="617"/>
      <c r="T2394" s="617"/>
      <c r="U2394" s="617"/>
      <c r="V2394" s="617"/>
      <c r="W2394" s="617"/>
      <c r="X2394" s="617"/>
      <c r="Y2394" s="617"/>
      <c r="Z2394" s="617"/>
      <c r="AA2394" s="617"/>
      <c r="AB2394" s="617"/>
      <c r="AC2394" s="617"/>
      <c r="AD2394" s="617"/>
      <c r="AE2394" s="164"/>
      <c r="AF2394" s="164"/>
      <c r="AG2394" s="199">
        <f t="shared" si="597"/>
        <v>0</v>
      </c>
      <c r="AH2394" s="298">
        <f t="shared" si="598"/>
        <v>0</v>
      </c>
      <c r="AI2394" s="293">
        <f t="shared" si="599"/>
        <v>0</v>
      </c>
      <c r="AJ2394" s="294">
        <f t="shared" si="600"/>
        <v>0</v>
      </c>
      <c r="AK2394" s="295">
        <f t="shared" si="601"/>
        <v>0</v>
      </c>
      <c r="AL2394" s="296">
        <f t="shared" si="602"/>
        <v>0</v>
      </c>
      <c r="AM2394" s="293">
        <f t="shared" si="603"/>
        <v>0</v>
      </c>
      <c r="AN2394" s="294">
        <f t="shared" si="604"/>
        <v>0</v>
      </c>
      <c r="AO2394" s="295">
        <f t="shared" si="605"/>
        <v>0</v>
      </c>
      <c r="AP2394" s="296">
        <f t="shared" si="606"/>
        <v>0</v>
      </c>
      <c r="AQ2394" s="293">
        <f t="shared" si="607"/>
        <v>0</v>
      </c>
      <c r="AR2394" s="294">
        <f t="shared" si="608"/>
        <v>0</v>
      </c>
      <c r="AS2394" s="295">
        <f t="shared" si="609"/>
        <v>0</v>
      </c>
      <c r="AT2394" s="296">
        <f t="shared" si="610"/>
        <v>0</v>
      </c>
      <c r="AU2394" s="293">
        <f t="shared" si="611"/>
        <v>0</v>
      </c>
      <c r="AV2394" s="294">
        <f t="shared" si="612"/>
        <v>0</v>
      </c>
      <c r="AW2394" s="295">
        <f t="shared" si="613"/>
        <v>0</v>
      </c>
      <c r="AX2394" s="296">
        <f t="shared" si="614"/>
        <v>0</v>
      </c>
      <c r="AY2394" s="293">
        <f t="shared" si="615"/>
        <v>0</v>
      </c>
      <c r="AZ2394" s="294">
        <f t="shared" si="616"/>
        <v>0</v>
      </c>
      <c r="BA2394" s="295">
        <f t="shared" si="617"/>
        <v>0</v>
      </c>
      <c r="BB2394" s="296">
        <f t="shared" si="618"/>
        <v>0</v>
      </c>
      <c r="BC2394" s="293">
        <f t="shared" si="619"/>
        <v>0</v>
      </c>
      <c r="BD2394" s="294">
        <f t="shared" si="620"/>
        <v>0</v>
      </c>
      <c r="BE2394" s="295">
        <f t="shared" si="621"/>
        <v>0</v>
      </c>
      <c r="BF2394" s="296">
        <f t="shared" si="622"/>
        <v>0</v>
      </c>
      <c r="BG2394" s="293">
        <f t="shared" si="623"/>
        <v>0</v>
      </c>
      <c r="BH2394" s="294">
        <f t="shared" si="624"/>
        <v>0</v>
      </c>
      <c r="BI2394" s="295">
        <f t="shared" si="625"/>
        <v>0</v>
      </c>
      <c r="BJ2394" s="296">
        <f t="shared" si="626"/>
        <v>0</v>
      </c>
      <c r="BK2394" s="293">
        <f t="shared" si="627"/>
        <v>0</v>
      </c>
      <c r="BL2394" s="294">
        <f t="shared" si="628"/>
        <v>0</v>
      </c>
      <c r="BM2394" s="295">
        <f t="shared" si="629"/>
        <v>0</v>
      </c>
      <c r="BN2394" s="296">
        <f t="shared" si="630"/>
        <v>0</v>
      </c>
      <c r="BO2394" s="293">
        <f t="shared" si="631"/>
        <v>0</v>
      </c>
      <c r="BP2394" s="294">
        <f t="shared" si="632"/>
        <v>0</v>
      </c>
      <c r="BQ2394" s="295">
        <f t="shared" si="633"/>
        <v>0</v>
      </c>
      <c r="BR2394" s="296">
        <f t="shared" si="634"/>
        <v>0</v>
      </c>
      <c r="BS2394" s="293">
        <f t="shared" si="635"/>
        <v>0</v>
      </c>
      <c r="BT2394" s="294">
        <f t="shared" si="636"/>
        <v>0</v>
      </c>
      <c r="BU2394" s="295">
        <f t="shared" si="637"/>
        <v>0</v>
      </c>
      <c r="BV2394" s="296">
        <f t="shared" si="638"/>
        <v>0</v>
      </c>
      <c r="BW2394" s="293">
        <f t="shared" si="639"/>
        <v>0</v>
      </c>
      <c r="BX2394" s="294">
        <f t="shared" si="640"/>
        <v>0</v>
      </c>
      <c r="BY2394" s="295">
        <f t="shared" si="641"/>
        <v>0</v>
      </c>
      <c r="BZ2394" s="296">
        <f t="shared" si="642"/>
        <v>0</v>
      </c>
      <c r="CA2394" s="293">
        <f t="shared" si="643"/>
        <v>0</v>
      </c>
      <c r="CB2394" s="294">
        <f t="shared" si="644"/>
        <v>0</v>
      </c>
      <c r="CC2394" s="295">
        <f t="shared" si="645"/>
        <v>0</v>
      </c>
      <c r="CD2394" s="296">
        <f t="shared" si="646"/>
        <v>0</v>
      </c>
      <c r="CE2394" s="362">
        <f t="shared" si="647"/>
        <v>0</v>
      </c>
      <c r="CF2394" s="366">
        <f t="shared" si="648"/>
        <v>0</v>
      </c>
      <c r="CG2394" s="364">
        <f t="shared" si="649"/>
        <v>0</v>
      </c>
      <c r="CH2394" s="365">
        <f t="shared" si="650"/>
        <v>0</v>
      </c>
      <c r="CI2394" s="362">
        <f t="shared" si="651"/>
        <v>0</v>
      </c>
      <c r="CJ2394" s="366">
        <f t="shared" si="652"/>
        <v>0</v>
      </c>
      <c r="CK2394" s="364">
        <f t="shared" si="653"/>
        <v>0</v>
      </c>
      <c r="CL2394" s="365">
        <f t="shared" si="654"/>
        <v>0</v>
      </c>
      <c r="CM2394" s="362">
        <f t="shared" si="655"/>
        <v>0</v>
      </c>
      <c r="CN2394" s="366">
        <f t="shared" si="656"/>
        <v>0</v>
      </c>
      <c r="CO2394" s="364">
        <f t="shared" si="657"/>
        <v>0</v>
      </c>
      <c r="CP2394" s="365">
        <f t="shared" si="658"/>
        <v>0</v>
      </c>
      <c r="CQ2394" s="351">
        <f t="shared" si="659"/>
        <v>0</v>
      </c>
      <c r="CR2394" s="402">
        <f t="shared" si="660"/>
        <v>0</v>
      </c>
      <c r="CS2394" s="370" t="str">
        <f>IF(CR2394=0,"",
IF(SUM($CR$2285:CR2394)=1,CT2394,
IF($CR$2405&gt;SUM($CR$2285:CR2394),_xlfn.CONCAT(", ",CT2394),
IF($CR$2405=SUM($CR$2285:CR2394),_xlfn.CONCAT(" y ",CT2394)))))</f>
        <v/>
      </c>
      <c r="CT2394" s="156" t="s">
        <v>5279</v>
      </c>
      <c r="CU2394" s="402">
        <f t="shared" si="661"/>
        <v>0</v>
      </c>
      <c r="CV2394" s="370" t="str">
        <f>IF(CU2394=0,"",
IF(SUM($CU$2285:CU2394)=1,CW2394,
IF($CU$2405&gt;SUM($CU$2285:CU2394),_xlfn.CONCAT(", ",CW2394),
IF($CU$2405=SUM($CU$2285:CU2394),_xlfn.CONCAT(" y ",CW2394)))))</f>
        <v/>
      </c>
      <c r="CW2394" s="156" t="s">
        <v>5279</v>
      </c>
    </row>
    <row r="2395" spans="1:101" ht="15" customHeight="1">
      <c r="A2395" s="662"/>
      <c r="B2395" s="145"/>
      <c r="C2395" s="157" t="s">
        <v>5280</v>
      </c>
      <c r="D2395" s="884" t="str">
        <f t="shared" si="596"/>
        <v/>
      </c>
      <c r="E2395" s="884"/>
      <c r="F2395" s="884"/>
      <c r="G2395" s="884"/>
      <c r="H2395" s="884"/>
      <c r="I2395" s="884"/>
      <c r="J2395" s="884"/>
      <c r="K2395" s="884"/>
      <c r="L2395" s="884"/>
      <c r="M2395" s="617"/>
      <c r="N2395" s="617"/>
      <c r="O2395" s="617"/>
      <c r="P2395" s="617"/>
      <c r="Q2395" s="617"/>
      <c r="R2395" s="617"/>
      <c r="S2395" s="617"/>
      <c r="T2395" s="617"/>
      <c r="U2395" s="617"/>
      <c r="V2395" s="617"/>
      <c r="W2395" s="617"/>
      <c r="X2395" s="617"/>
      <c r="Y2395" s="617"/>
      <c r="Z2395" s="617"/>
      <c r="AA2395" s="617"/>
      <c r="AB2395" s="617"/>
      <c r="AC2395" s="617"/>
      <c r="AD2395" s="617"/>
      <c r="AE2395" s="164"/>
      <c r="AF2395" s="164"/>
      <c r="AG2395" s="199">
        <f t="shared" si="597"/>
        <v>0</v>
      </c>
      <c r="AH2395" s="298">
        <f t="shared" si="598"/>
        <v>0</v>
      </c>
      <c r="AI2395" s="293">
        <f t="shared" si="599"/>
        <v>0</v>
      </c>
      <c r="AJ2395" s="294">
        <f t="shared" si="600"/>
        <v>0</v>
      </c>
      <c r="AK2395" s="295">
        <f t="shared" si="601"/>
        <v>0</v>
      </c>
      <c r="AL2395" s="296">
        <f t="shared" si="602"/>
        <v>0</v>
      </c>
      <c r="AM2395" s="293">
        <f t="shared" si="603"/>
        <v>0</v>
      </c>
      <c r="AN2395" s="294">
        <f t="shared" si="604"/>
        <v>0</v>
      </c>
      <c r="AO2395" s="295">
        <f t="shared" si="605"/>
        <v>0</v>
      </c>
      <c r="AP2395" s="296">
        <f t="shared" si="606"/>
        <v>0</v>
      </c>
      <c r="AQ2395" s="293">
        <f t="shared" si="607"/>
        <v>0</v>
      </c>
      <c r="AR2395" s="294">
        <f t="shared" si="608"/>
        <v>0</v>
      </c>
      <c r="AS2395" s="295">
        <f t="shared" si="609"/>
        <v>0</v>
      </c>
      <c r="AT2395" s="296">
        <f t="shared" si="610"/>
        <v>0</v>
      </c>
      <c r="AU2395" s="293">
        <f t="shared" si="611"/>
        <v>0</v>
      </c>
      <c r="AV2395" s="294">
        <f t="shared" si="612"/>
        <v>0</v>
      </c>
      <c r="AW2395" s="295">
        <f t="shared" si="613"/>
        <v>0</v>
      </c>
      <c r="AX2395" s="296">
        <f t="shared" si="614"/>
        <v>0</v>
      </c>
      <c r="AY2395" s="293">
        <f t="shared" si="615"/>
        <v>0</v>
      </c>
      <c r="AZ2395" s="294">
        <f t="shared" si="616"/>
        <v>0</v>
      </c>
      <c r="BA2395" s="295">
        <f t="shared" si="617"/>
        <v>0</v>
      </c>
      <c r="BB2395" s="296">
        <f t="shared" si="618"/>
        <v>0</v>
      </c>
      <c r="BC2395" s="293">
        <f t="shared" si="619"/>
        <v>0</v>
      </c>
      <c r="BD2395" s="294">
        <f t="shared" si="620"/>
        <v>0</v>
      </c>
      <c r="BE2395" s="295">
        <f t="shared" si="621"/>
        <v>0</v>
      </c>
      <c r="BF2395" s="296">
        <f t="shared" si="622"/>
        <v>0</v>
      </c>
      <c r="BG2395" s="293">
        <f t="shared" si="623"/>
        <v>0</v>
      </c>
      <c r="BH2395" s="294">
        <f t="shared" si="624"/>
        <v>0</v>
      </c>
      <c r="BI2395" s="295">
        <f t="shared" si="625"/>
        <v>0</v>
      </c>
      <c r="BJ2395" s="296">
        <f t="shared" si="626"/>
        <v>0</v>
      </c>
      <c r="BK2395" s="293">
        <f t="shared" si="627"/>
        <v>0</v>
      </c>
      <c r="BL2395" s="294">
        <f t="shared" si="628"/>
        <v>0</v>
      </c>
      <c r="BM2395" s="295">
        <f t="shared" si="629"/>
        <v>0</v>
      </c>
      <c r="BN2395" s="296">
        <f t="shared" si="630"/>
        <v>0</v>
      </c>
      <c r="BO2395" s="293">
        <f t="shared" si="631"/>
        <v>0</v>
      </c>
      <c r="BP2395" s="294">
        <f t="shared" si="632"/>
        <v>0</v>
      </c>
      <c r="BQ2395" s="295">
        <f t="shared" si="633"/>
        <v>0</v>
      </c>
      <c r="BR2395" s="296">
        <f t="shared" si="634"/>
        <v>0</v>
      </c>
      <c r="BS2395" s="293">
        <f t="shared" si="635"/>
        <v>0</v>
      </c>
      <c r="BT2395" s="294">
        <f t="shared" si="636"/>
        <v>0</v>
      </c>
      <c r="BU2395" s="295">
        <f t="shared" si="637"/>
        <v>0</v>
      </c>
      <c r="BV2395" s="296">
        <f t="shared" si="638"/>
        <v>0</v>
      </c>
      <c r="BW2395" s="293">
        <f t="shared" si="639"/>
        <v>0</v>
      </c>
      <c r="BX2395" s="294">
        <f t="shared" si="640"/>
        <v>0</v>
      </c>
      <c r="BY2395" s="295">
        <f t="shared" si="641"/>
        <v>0</v>
      </c>
      <c r="BZ2395" s="296">
        <f t="shared" si="642"/>
        <v>0</v>
      </c>
      <c r="CA2395" s="293">
        <f t="shared" si="643"/>
        <v>0</v>
      </c>
      <c r="CB2395" s="294">
        <f t="shared" si="644"/>
        <v>0</v>
      </c>
      <c r="CC2395" s="295">
        <f t="shared" si="645"/>
        <v>0</v>
      </c>
      <c r="CD2395" s="296">
        <f t="shared" si="646"/>
        <v>0</v>
      </c>
      <c r="CE2395" s="362">
        <f t="shared" si="647"/>
        <v>0</v>
      </c>
      <c r="CF2395" s="366">
        <f t="shared" si="648"/>
        <v>0</v>
      </c>
      <c r="CG2395" s="364">
        <f t="shared" si="649"/>
        <v>0</v>
      </c>
      <c r="CH2395" s="365">
        <f t="shared" si="650"/>
        <v>0</v>
      </c>
      <c r="CI2395" s="362">
        <f t="shared" si="651"/>
        <v>0</v>
      </c>
      <c r="CJ2395" s="366">
        <f t="shared" si="652"/>
        <v>0</v>
      </c>
      <c r="CK2395" s="364">
        <f t="shared" si="653"/>
        <v>0</v>
      </c>
      <c r="CL2395" s="365">
        <f t="shared" si="654"/>
        <v>0</v>
      </c>
      <c r="CM2395" s="362">
        <f t="shared" si="655"/>
        <v>0</v>
      </c>
      <c r="CN2395" s="366">
        <f t="shared" si="656"/>
        <v>0</v>
      </c>
      <c r="CO2395" s="364">
        <f t="shared" si="657"/>
        <v>0</v>
      </c>
      <c r="CP2395" s="365">
        <f t="shared" si="658"/>
        <v>0</v>
      </c>
      <c r="CQ2395" s="351">
        <f t="shared" si="659"/>
        <v>0</v>
      </c>
      <c r="CR2395" s="402">
        <f t="shared" si="660"/>
        <v>0</v>
      </c>
      <c r="CS2395" s="370" t="str">
        <f>IF(CR2395=0,"",
IF(SUM($CR$2285:CR2395)=1,CT2395,
IF($CR$2405&gt;SUM($CR$2285:CR2395),_xlfn.CONCAT(", ",CT2395),
IF($CR$2405=SUM($CR$2285:CR2395),_xlfn.CONCAT(" y ",CT2395)))))</f>
        <v/>
      </c>
      <c r="CT2395" s="156" t="s">
        <v>5281</v>
      </c>
      <c r="CU2395" s="402">
        <f t="shared" si="661"/>
        <v>0</v>
      </c>
      <c r="CV2395" s="370" t="str">
        <f>IF(CU2395=0,"",
IF(SUM($CU$2285:CU2395)=1,CW2395,
IF($CU$2405&gt;SUM($CU$2285:CU2395),_xlfn.CONCAT(", ",CW2395),
IF($CU$2405=SUM($CU$2285:CU2395),_xlfn.CONCAT(" y ",CW2395)))))</f>
        <v/>
      </c>
      <c r="CW2395" s="156" t="s">
        <v>5281</v>
      </c>
    </row>
    <row r="2396" spans="1:101" ht="15" customHeight="1">
      <c r="A2396" s="662"/>
      <c r="B2396" s="145"/>
      <c r="C2396" s="157" t="s">
        <v>5282</v>
      </c>
      <c r="D2396" s="884" t="str">
        <f t="shared" si="596"/>
        <v/>
      </c>
      <c r="E2396" s="884"/>
      <c r="F2396" s="884"/>
      <c r="G2396" s="884"/>
      <c r="H2396" s="884"/>
      <c r="I2396" s="884"/>
      <c r="J2396" s="884"/>
      <c r="K2396" s="884"/>
      <c r="L2396" s="884"/>
      <c r="M2396" s="617"/>
      <c r="N2396" s="617"/>
      <c r="O2396" s="617"/>
      <c r="P2396" s="617"/>
      <c r="Q2396" s="617"/>
      <c r="R2396" s="617"/>
      <c r="S2396" s="617"/>
      <c r="T2396" s="617"/>
      <c r="U2396" s="617"/>
      <c r="V2396" s="617"/>
      <c r="W2396" s="617"/>
      <c r="X2396" s="617"/>
      <c r="Y2396" s="617"/>
      <c r="Z2396" s="617"/>
      <c r="AA2396" s="617"/>
      <c r="AB2396" s="617"/>
      <c r="AC2396" s="617"/>
      <c r="AD2396" s="617"/>
      <c r="AE2396" s="164"/>
      <c r="AF2396" s="164"/>
      <c r="AG2396" s="199">
        <f t="shared" si="597"/>
        <v>0</v>
      </c>
      <c r="AH2396" s="298">
        <f t="shared" si="598"/>
        <v>0</v>
      </c>
      <c r="AI2396" s="293">
        <f t="shared" si="599"/>
        <v>0</v>
      </c>
      <c r="AJ2396" s="294">
        <f t="shared" si="600"/>
        <v>0</v>
      </c>
      <c r="AK2396" s="295">
        <f t="shared" si="601"/>
        <v>0</v>
      </c>
      <c r="AL2396" s="296">
        <f t="shared" si="602"/>
        <v>0</v>
      </c>
      <c r="AM2396" s="293">
        <f t="shared" si="603"/>
        <v>0</v>
      </c>
      <c r="AN2396" s="294">
        <f t="shared" si="604"/>
        <v>0</v>
      </c>
      <c r="AO2396" s="295">
        <f t="shared" si="605"/>
        <v>0</v>
      </c>
      <c r="AP2396" s="296">
        <f t="shared" si="606"/>
        <v>0</v>
      </c>
      <c r="AQ2396" s="293">
        <f t="shared" si="607"/>
        <v>0</v>
      </c>
      <c r="AR2396" s="294">
        <f t="shared" si="608"/>
        <v>0</v>
      </c>
      <c r="AS2396" s="295">
        <f t="shared" si="609"/>
        <v>0</v>
      </c>
      <c r="AT2396" s="296">
        <f t="shared" si="610"/>
        <v>0</v>
      </c>
      <c r="AU2396" s="293">
        <f t="shared" si="611"/>
        <v>0</v>
      </c>
      <c r="AV2396" s="294">
        <f t="shared" si="612"/>
        <v>0</v>
      </c>
      <c r="AW2396" s="295">
        <f t="shared" si="613"/>
        <v>0</v>
      </c>
      <c r="AX2396" s="296">
        <f t="shared" si="614"/>
        <v>0</v>
      </c>
      <c r="AY2396" s="293">
        <f t="shared" si="615"/>
        <v>0</v>
      </c>
      <c r="AZ2396" s="294">
        <f t="shared" si="616"/>
        <v>0</v>
      </c>
      <c r="BA2396" s="295">
        <f t="shared" si="617"/>
        <v>0</v>
      </c>
      <c r="BB2396" s="296">
        <f t="shared" si="618"/>
        <v>0</v>
      </c>
      <c r="BC2396" s="293">
        <f t="shared" si="619"/>
        <v>0</v>
      </c>
      <c r="BD2396" s="294">
        <f t="shared" si="620"/>
        <v>0</v>
      </c>
      <c r="BE2396" s="295">
        <f t="shared" si="621"/>
        <v>0</v>
      </c>
      <c r="BF2396" s="296">
        <f t="shared" si="622"/>
        <v>0</v>
      </c>
      <c r="BG2396" s="293">
        <f t="shared" si="623"/>
        <v>0</v>
      </c>
      <c r="BH2396" s="294">
        <f t="shared" si="624"/>
        <v>0</v>
      </c>
      <c r="BI2396" s="295">
        <f t="shared" si="625"/>
        <v>0</v>
      </c>
      <c r="BJ2396" s="296">
        <f t="shared" si="626"/>
        <v>0</v>
      </c>
      <c r="BK2396" s="293">
        <f t="shared" si="627"/>
        <v>0</v>
      </c>
      <c r="BL2396" s="294">
        <f t="shared" si="628"/>
        <v>0</v>
      </c>
      <c r="BM2396" s="295">
        <f t="shared" si="629"/>
        <v>0</v>
      </c>
      <c r="BN2396" s="296">
        <f t="shared" si="630"/>
        <v>0</v>
      </c>
      <c r="BO2396" s="293">
        <f t="shared" si="631"/>
        <v>0</v>
      </c>
      <c r="BP2396" s="294">
        <f t="shared" si="632"/>
        <v>0</v>
      </c>
      <c r="BQ2396" s="295">
        <f t="shared" si="633"/>
        <v>0</v>
      </c>
      <c r="BR2396" s="296">
        <f t="shared" si="634"/>
        <v>0</v>
      </c>
      <c r="BS2396" s="293">
        <f t="shared" si="635"/>
        <v>0</v>
      </c>
      <c r="BT2396" s="294">
        <f t="shared" si="636"/>
        <v>0</v>
      </c>
      <c r="BU2396" s="295">
        <f t="shared" si="637"/>
        <v>0</v>
      </c>
      <c r="BV2396" s="296">
        <f t="shared" si="638"/>
        <v>0</v>
      </c>
      <c r="BW2396" s="293">
        <f t="shared" si="639"/>
        <v>0</v>
      </c>
      <c r="BX2396" s="294">
        <f t="shared" si="640"/>
        <v>0</v>
      </c>
      <c r="BY2396" s="295">
        <f t="shared" si="641"/>
        <v>0</v>
      </c>
      <c r="BZ2396" s="296">
        <f t="shared" si="642"/>
        <v>0</v>
      </c>
      <c r="CA2396" s="293">
        <f t="shared" si="643"/>
        <v>0</v>
      </c>
      <c r="CB2396" s="294">
        <f t="shared" si="644"/>
        <v>0</v>
      </c>
      <c r="CC2396" s="295">
        <f t="shared" si="645"/>
        <v>0</v>
      </c>
      <c r="CD2396" s="296">
        <f t="shared" si="646"/>
        <v>0</v>
      </c>
      <c r="CE2396" s="362">
        <f t="shared" si="647"/>
        <v>0</v>
      </c>
      <c r="CF2396" s="366">
        <f t="shared" si="648"/>
        <v>0</v>
      </c>
      <c r="CG2396" s="364">
        <f t="shared" si="649"/>
        <v>0</v>
      </c>
      <c r="CH2396" s="365">
        <f t="shared" si="650"/>
        <v>0</v>
      </c>
      <c r="CI2396" s="362">
        <f t="shared" si="651"/>
        <v>0</v>
      </c>
      <c r="CJ2396" s="366">
        <f t="shared" si="652"/>
        <v>0</v>
      </c>
      <c r="CK2396" s="364">
        <f t="shared" si="653"/>
        <v>0</v>
      </c>
      <c r="CL2396" s="365">
        <f t="shared" si="654"/>
        <v>0</v>
      </c>
      <c r="CM2396" s="362">
        <f t="shared" si="655"/>
        <v>0</v>
      </c>
      <c r="CN2396" s="366">
        <f t="shared" si="656"/>
        <v>0</v>
      </c>
      <c r="CO2396" s="364">
        <f t="shared" si="657"/>
        <v>0</v>
      </c>
      <c r="CP2396" s="365">
        <f t="shared" si="658"/>
        <v>0</v>
      </c>
      <c r="CQ2396" s="351">
        <f t="shared" si="659"/>
        <v>0</v>
      </c>
      <c r="CR2396" s="402">
        <f t="shared" si="660"/>
        <v>0</v>
      </c>
      <c r="CS2396" s="370" t="str">
        <f>IF(CR2396=0,"",
IF(SUM($CR$2285:CR2396)=1,CT2396,
IF($CR$2405&gt;SUM($CR$2285:CR2396),_xlfn.CONCAT(", ",CT2396),
IF($CR$2405=SUM($CR$2285:CR2396),_xlfn.CONCAT(" y ",CT2396)))))</f>
        <v/>
      </c>
      <c r="CT2396" s="156" t="s">
        <v>5283</v>
      </c>
      <c r="CU2396" s="402">
        <f t="shared" si="661"/>
        <v>0</v>
      </c>
      <c r="CV2396" s="370" t="str">
        <f>IF(CU2396=0,"",
IF(SUM($CU$2285:CU2396)=1,CW2396,
IF($CU$2405&gt;SUM($CU$2285:CU2396),_xlfn.CONCAT(", ",CW2396),
IF($CU$2405=SUM($CU$2285:CU2396),_xlfn.CONCAT(" y ",CW2396)))))</f>
        <v/>
      </c>
      <c r="CW2396" s="156" t="s">
        <v>5283</v>
      </c>
    </row>
    <row r="2397" spans="1:101" ht="15" customHeight="1">
      <c r="A2397" s="662"/>
      <c r="B2397" s="145"/>
      <c r="C2397" s="157" t="s">
        <v>5284</v>
      </c>
      <c r="D2397" s="884" t="str">
        <f t="shared" si="596"/>
        <v/>
      </c>
      <c r="E2397" s="884"/>
      <c r="F2397" s="884"/>
      <c r="G2397" s="884"/>
      <c r="H2397" s="884"/>
      <c r="I2397" s="884"/>
      <c r="J2397" s="884"/>
      <c r="K2397" s="884"/>
      <c r="L2397" s="884"/>
      <c r="M2397" s="617"/>
      <c r="N2397" s="617"/>
      <c r="O2397" s="617"/>
      <c r="P2397" s="617"/>
      <c r="Q2397" s="617"/>
      <c r="R2397" s="617"/>
      <c r="S2397" s="617"/>
      <c r="T2397" s="617"/>
      <c r="U2397" s="617"/>
      <c r="V2397" s="617"/>
      <c r="W2397" s="617"/>
      <c r="X2397" s="617"/>
      <c r="Y2397" s="617"/>
      <c r="Z2397" s="617"/>
      <c r="AA2397" s="617"/>
      <c r="AB2397" s="617"/>
      <c r="AC2397" s="617"/>
      <c r="AD2397" s="617"/>
      <c r="AE2397" s="164"/>
      <c r="AF2397" s="164"/>
      <c r="AG2397" s="199">
        <f t="shared" si="597"/>
        <v>0</v>
      </c>
      <c r="AH2397" s="298">
        <f t="shared" si="598"/>
        <v>0</v>
      </c>
      <c r="AI2397" s="293">
        <f t="shared" si="599"/>
        <v>0</v>
      </c>
      <c r="AJ2397" s="294">
        <f t="shared" si="600"/>
        <v>0</v>
      </c>
      <c r="AK2397" s="295">
        <f t="shared" si="601"/>
        <v>0</v>
      </c>
      <c r="AL2397" s="296">
        <f t="shared" si="602"/>
        <v>0</v>
      </c>
      <c r="AM2397" s="293">
        <f t="shared" si="603"/>
        <v>0</v>
      </c>
      <c r="AN2397" s="294">
        <f t="shared" si="604"/>
        <v>0</v>
      </c>
      <c r="AO2397" s="295">
        <f t="shared" si="605"/>
        <v>0</v>
      </c>
      <c r="AP2397" s="296">
        <f t="shared" si="606"/>
        <v>0</v>
      </c>
      <c r="AQ2397" s="293">
        <f t="shared" si="607"/>
        <v>0</v>
      </c>
      <c r="AR2397" s="294">
        <f t="shared" si="608"/>
        <v>0</v>
      </c>
      <c r="AS2397" s="295">
        <f t="shared" si="609"/>
        <v>0</v>
      </c>
      <c r="AT2397" s="296">
        <f t="shared" si="610"/>
        <v>0</v>
      </c>
      <c r="AU2397" s="293">
        <f t="shared" si="611"/>
        <v>0</v>
      </c>
      <c r="AV2397" s="294">
        <f t="shared" si="612"/>
        <v>0</v>
      </c>
      <c r="AW2397" s="295">
        <f t="shared" si="613"/>
        <v>0</v>
      </c>
      <c r="AX2397" s="296">
        <f t="shared" si="614"/>
        <v>0</v>
      </c>
      <c r="AY2397" s="293">
        <f t="shared" si="615"/>
        <v>0</v>
      </c>
      <c r="AZ2397" s="294">
        <f t="shared" si="616"/>
        <v>0</v>
      </c>
      <c r="BA2397" s="295">
        <f t="shared" si="617"/>
        <v>0</v>
      </c>
      <c r="BB2397" s="296">
        <f t="shared" si="618"/>
        <v>0</v>
      </c>
      <c r="BC2397" s="293">
        <f t="shared" si="619"/>
        <v>0</v>
      </c>
      <c r="BD2397" s="294">
        <f t="shared" si="620"/>
        <v>0</v>
      </c>
      <c r="BE2397" s="295">
        <f t="shared" si="621"/>
        <v>0</v>
      </c>
      <c r="BF2397" s="296">
        <f t="shared" si="622"/>
        <v>0</v>
      </c>
      <c r="BG2397" s="293">
        <f t="shared" si="623"/>
        <v>0</v>
      </c>
      <c r="BH2397" s="294">
        <f t="shared" si="624"/>
        <v>0</v>
      </c>
      <c r="BI2397" s="295">
        <f t="shared" si="625"/>
        <v>0</v>
      </c>
      <c r="BJ2397" s="296">
        <f t="shared" si="626"/>
        <v>0</v>
      </c>
      <c r="BK2397" s="293">
        <f t="shared" si="627"/>
        <v>0</v>
      </c>
      <c r="BL2397" s="294">
        <f t="shared" si="628"/>
        <v>0</v>
      </c>
      <c r="BM2397" s="295">
        <f t="shared" si="629"/>
        <v>0</v>
      </c>
      <c r="BN2397" s="296">
        <f t="shared" si="630"/>
        <v>0</v>
      </c>
      <c r="BO2397" s="293">
        <f t="shared" si="631"/>
        <v>0</v>
      </c>
      <c r="BP2397" s="294">
        <f t="shared" si="632"/>
        <v>0</v>
      </c>
      <c r="BQ2397" s="295">
        <f t="shared" si="633"/>
        <v>0</v>
      </c>
      <c r="BR2397" s="296">
        <f t="shared" si="634"/>
        <v>0</v>
      </c>
      <c r="BS2397" s="293">
        <f t="shared" si="635"/>
        <v>0</v>
      </c>
      <c r="BT2397" s="294">
        <f t="shared" si="636"/>
        <v>0</v>
      </c>
      <c r="BU2397" s="295">
        <f t="shared" si="637"/>
        <v>0</v>
      </c>
      <c r="BV2397" s="296">
        <f t="shared" si="638"/>
        <v>0</v>
      </c>
      <c r="BW2397" s="293">
        <f t="shared" si="639"/>
        <v>0</v>
      </c>
      <c r="BX2397" s="294">
        <f t="shared" si="640"/>
        <v>0</v>
      </c>
      <c r="BY2397" s="295">
        <f t="shared" si="641"/>
        <v>0</v>
      </c>
      <c r="BZ2397" s="296">
        <f t="shared" si="642"/>
        <v>0</v>
      </c>
      <c r="CA2397" s="293">
        <f t="shared" si="643"/>
        <v>0</v>
      </c>
      <c r="CB2397" s="294">
        <f t="shared" si="644"/>
        <v>0</v>
      </c>
      <c r="CC2397" s="295">
        <f t="shared" si="645"/>
        <v>0</v>
      </c>
      <c r="CD2397" s="296">
        <f t="shared" si="646"/>
        <v>0</v>
      </c>
      <c r="CE2397" s="362">
        <f t="shared" si="647"/>
        <v>0</v>
      </c>
      <c r="CF2397" s="366">
        <f t="shared" si="648"/>
        <v>0</v>
      </c>
      <c r="CG2397" s="364">
        <f t="shared" si="649"/>
        <v>0</v>
      </c>
      <c r="CH2397" s="365">
        <f t="shared" si="650"/>
        <v>0</v>
      </c>
      <c r="CI2397" s="362">
        <f t="shared" si="651"/>
        <v>0</v>
      </c>
      <c r="CJ2397" s="366">
        <f t="shared" si="652"/>
        <v>0</v>
      </c>
      <c r="CK2397" s="364">
        <f t="shared" si="653"/>
        <v>0</v>
      </c>
      <c r="CL2397" s="365">
        <f t="shared" si="654"/>
        <v>0</v>
      </c>
      <c r="CM2397" s="362">
        <f t="shared" si="655"/>
        <v>0</v>
      </c>
      <c r="CN2397" s="366">
        <f t="shared" si="656"/>
        <v>0</v>
      </c>
      <c r="CO2397" s="364">
        <f t="shared" si="657"/>
        <v>0</v>
      </c>
      <c r="CP2397" s="365">
        <f t="shared" si="658"/>
        <v>0</v>
      </c>
      <c r="CQ2397" s="351">
        <f t="shared" si="659"/>
        <v>0</v>
      </c>
      <c r="CR2397" s="402">
        <f t="shared" si="660"/>
        <v>0</v>
      </c>
      <c r="CS2397" s="370" t="str">
        <f>IF(CR2397=0,"",
IF(SUM($CR$2285:CR2397)=1,CT2397,
IF($CR$2405&gt;SUM($CR$2285:CR2397),_xlfn.CONCAT(", ",CT2397),
IF($CR$2405=SUM($CR$2285:CR2397),_xlfn.CONCAT(" y ",CT2397)))))</f>
        <v/>
      </c>
      <c r="CT2397" s="156" t="s">
        <v>5285</v>
      </c>
      <c r="CU2397" s="402">
        <f t="shared" si="661"/>
        <v>0</v>
      </c>
      <c r="CV2397" s="370" t="str">
        <f>IF(CU2397=0,"",
IF(SUM($CU$2285:CU2397)=1,CW2397,
IF($CU$2405&gt;SUM($CU$2285:CU2397),_xlfn.CONCAT(", ",CW2397),
IF($CU$2405=SUM($CU$2285:CU2397),_xlfn.CONCAT(" y ",CW2397)))))</f>
        <v/>
      </c>
      <c r="CW2397" s="156" t="s">
        <v>5285</v>
      </c>
    </row>
    <row r="2398" spans="1:101" ht="15" customHeight="1">
      <c r="A2398" s="662"/>
      <c r="B2398" s="145"/>
      <c r="C2398" s="157" t="s">
        <v>5286</v>
      </c>
      <c r="D2398" s="884" t="str">
        <f t="shared" si="596"/>
        <v/>
      </c>
      <c r="E2398" s="884"/>
      <c r="F2398" s="884"/>
      <c r="G2398" s="884"/>
      <c r="H2398" s="884"/>
      <c r="I2398" s="884"/>
      <c r="J2398" s="884"/>
      <c r="K2398" s="884"/>
      <c r="L2398" s="884"/>
      <c r="M2398" s="617"/>
      <c r="N2398" s="617"/>
      <c r="O2398" s="617"/>
      <c r="P2398" s="617"/>
      <c r="Q2398" s="617"/>
      <c r="R2398" s="617"/>
      <c r="S2398" s="617"/>
      <c r="T2398" s="617"/>
      <c r="U2398" s="617"/>
      <c r="V2398" s="617"/>
      <c r="W2398" s="617"/>
      <c r="X2398" s="617"/>
      <c r="Y2398" s="617"/>
      <c r="Z2398" s="617"/>
      <c r="AA2398" s="617"/>
      <c r="AB2398" s="617"/>
      <c r="AC2398" s="617"/>
      <c r="AD2398" s="617"/>
      <c r="AE2398" s="164"/>
      <c r="AF2398" s="164"/>
      <c r="AG2398" s="199">
        <f t="shared" si="597"/>
        <v>0</v>
      </c>
      <c r="AH2398" s="298">
        <f t="shared" si="598"/>
        <v>0</v>
      </c>
      <c r="AI2398" s="293">
        <f t="shared" si="599"/>
        <v>0</v>
      </c>
      <c r="AJ2398" s="294">
        <f t="shared" si="600"/>
        <v>0</v>
      </c>
      <c r="AK2398" s="295">
        <f t="shared" si="601"/>
        <v>0</v>
      </c>
      <c r="AL2398" s="296">
        <f t="shared" si="602"/>
        <v>0</v>
      </c>
      <c r="AM2398" s="293">
        <f t="shared" si="603"/>
        <v>0</v>
      </c>
      <c r="AN2398" s="294">
        <f t="shared" si="604"/>
        <v>0</v>
      </c>
      <c r="AO2398" s="295">
        <f t="shared" si="605"/>
        <v>0</v>
      </c>
      <c r="AP2398" s="296">
        <f t="shared" si="606"/>
        <v>0</v>
      </c>
      <c r="AQ2398" s="293">
        <f t="shared" si="607"/>
        <v>0</v>
      </c>
      <c r="AR2398" s="294">
        <f t="shared" si="608"/>
        <v>0</v>
      </c>
      <c r="AS2398" s="295">
        <f t="shared" si="609"/>
        <v>0</v>
      </c>
      <c r="AT2398" s="296">
        <f t="shared" si="610"/>
        <v>0</v>
      </c>
      <c r="AU2398" s="293">
        <f t="shared" si="611"/>
        <v>0</v>
      </c>
      <c r="AV2398" s="294">
        <f t="shared" si="612"/>
        <v>0</v>
      </c>
      <c r="AW2398" s="295">
        <f t="shared" si="613"/>
        <v>0</v>
      </c>
      <c r="AX2398" s="296">
        <f t="shared" si="614"/>
        <v>0</v>
      </c>
      <c r="AY2398" s="293">
        <f t="shared" si="615"/>
        <v>0</v>
      </c>
      <c r="AZ2398" s="294">
        <f t="shared" si="616"/>
        <v>0</v>
      </c>
      <c r="BA2398" s="295">
        <f t="shared" si="617"/>
        <v>0</v>
      </c>
      <c r="BB2398" s="296">
        <f t="shared" si="618"/>
        <v>0</v>
      </c>
      <c r="BC2398" s="293">
        <f t="shared" si="619"/>
        <v>0</v>
      </c>
      <c r="BD2398" s="294">
        <f t="shared" si="620"/>
        <v>0</v>
      </c>
      <c r="BE2398" s="295">
        <f t="shared" si="621"/>
        <v>0</v>
      </c>
      <c r="BF2398" s="296">
        <f t="shared" si="622"/>
        <v>0</v>
      </c>
      <c r="BG2398" s="293">
        <f t="shared" si="623"/>
        <v>0</v>
      </c>
      <c r="BH2398" s="294">
        <f t="shared" si="624"/>
        <v>0</v>
      </c>
      <c r="BI2398" s="295">
        <f t="shared" si="625"/>
        <v>0</v>
      </c>
      <c r="BJ2398" s="296">
        <f t="shared" si="626"/>
        <v>0</v>
      </c>
      <c r="BK2398" s="293">
        <f t="shared" si="627"/>
        <v>0</v>
      </c>
      <c r="BL2398" s="294">
        <f t="shared" si="628"/>
        <v>0</v>
      </c>
      <c r="BM2398" s="295">
        <f t="shared" si="629"/>
        <v>0</v>
      </c>
      <c r="BN2398" s="296">
        <f t="shared" si="630"/>
        <v>0</v>
      </c>
      <c r="BO2398" s="293">
        <f t="shared" si="631"/>
        <v>0</v>
      </c>
      <c r="BP2398" s="294">
        <f t="shared" si="632"/>
        <v>0</v>
      </c>
      <c r="BQ2398" s="295">
        <f t="shared" si="633"/>
        <v>0</v>
      </c>
      <c r="BR2398" s="296">
        <f t="shared" si="634"/>
        <v>0</v>
      </c>
      <c r="BS2398" s="293">
        <f t="shared" si="635"/>
        <v>0</v>
      </c>
      <c r="BT2398" s="294">
        <f t="shared" si="636"/>
        <v>0</v>
      </c>
      <c r="BU2398" s="295">
        <f t="shared" si="637"/>
        <v>0</v>
      </c>
      <c r="BV2398" s="296">
        <f t="shared" si="638"/>
        <v>0</v>
      </c>
      <c r="BW2398" s="293">
        <f t="shared" si="639"/>
        <v>0</v>
      </c>
      <c r="BX2398" s="294">
        <f t="shared" si="640"/>
        <v>0</v>
      </c>
      <c r="BY2398" s="295">
        <f t="shared" si="641"/>
        <v>0</v>
      </c>
      <c r="BZ2398" s="296">
        <f t="shared" si="642"/>
        <v>0</v>
      </c>
      <c r="CA2398" s="293">
        <f t="shared" si="643"/>
        <v>0</v>
      </c>
      <c r="CB2398" s="294">
        <f t="shared" si="644"/>
        <v>0</v>
      </c>
      <c r="CC2398" s="295">
        <f t="shared" si="645"/>
        <v>0</v>
      </c>
      <c r="CD2398" s="296">
        <f t="shared" si="646"/>
        <v>0</v>
      </c>
      <c r="CE2398" s="362">
        <f t="shared" si="647"/>
        <v>0</v>
      </c>
      <c r="CF2398" s="366">
        <f t="shared" si="648"/>
        <v>0</v>
      </c>
      <c r="CG2398" s="364">
        <f t="shared" si="649"/>
        <v>0</v>
      </c>
      <c r="CH2398" s="365">
        <f t="shared" si="650"/>
        <v>0</v>
      </c>
      <c r="CI2398" s="362">
        <f t="shared" si="651"/>
        <v>0</v>
      </c>
      <c r="CJ2398" s="366">
        <f t="shared" si="652"/>
        <v>0</v>
      </c>
      <c r="CK2398" s="364">
        <f t="shared" si="653"/>
        <v>0</v>
      </c>
      <c r="CL2398" s="365">
        <f t="shared" si="654"/>
        <v>0</v>
      </c>
      <c r="CM2398" s="362">
        <f t="shared" si="655"/>
        <v>0</v>
      </c>
      <c r="CN2398" s="366">
        <f t="shared" si="656"/>
        <v>0</v>
      </c>
      <c r="CO2398" s="364">
        <f t="shared" si="657"/>
        <v>0</v>
      </c>
      <c r="CP2398" s="365">
        <f t="shared" si="658"/>
        <v>0</v>
      </c>
      <c r="CQ2398" s="351">
        <f t="shared" si="659"/>
        <v>0</v>
      </c>
      <c r="CR2398" s="402">
        <f t="shared" si="660"/>
        <v>0</v>
      </c>
      <c r="CS2398" s="370" t="str">
        <f>IF(CR2398=0,"",
IF(SUM($CR$2285:CR2398)=1,CT2398,
IF($CR$2405&gt;SUM($CR$2285:CR2398),_xlfn.CONCAT(", ",CT2398),
IF($CR$2405=SUM($CR$2285:CR2398),_xlfn.CONCAT(" y ",CT2398)))))</f>
        <v/>
      </c>
      <c r="CT2398" s="156" t="s">
        <v>5287</v>
      </c>
      <c r="CU2398" s="402">
        <f t="shared" si="661"/>
        <v>0</v>
      </c>
      <c r="CV2398" s="370" t="str">
        <f>IF(CU2398=0,"",
IF(SUM($CU$2285:CU2398)=1,CW2398,
IF($CU$2405&gt;SUM($CU$2285:CU2398),_xlfn.CONCAT(", ",CW2398),
IF($CU$2405=SUM($CU$2285:CU2398),_xlfn.CONCAT(" y ",CW2398)))))</f>
        <v/>
      </c>
      <c r="CW2398" s="156" t="s">
        <v>5287</v>
      </c>
    </row>
    <row r="2399" spans="1:101" ht="15" customHeight="1">
      <c r="A2399" s="662"/>
      <c r="B2399" s="145"/>
      <c r="C2399" s="157" t="s">
        <v>5288</v>
      </c>
      <c r="D2399" s="884" t="str">
        <f t="shared" si="596"/>
        <v/>
      </c>
      <c r="E2399" s="884"/>
      <c r="F2399" s="884"/>
      <c r="G2399" s="884"/>
      <c r="H2399" s="884"/>
      <c r="I2399" s="884"/>
      <c r="J2399" s="884"/>
      <c r="K2399" s="884"/>
      <c r="L2399" s="884"/>
      <c r="M2399" s="617"/>
      <c r="N2399" s="617"/>
      <c r="O2399" s="617"/>
      <c r="P2399" s="617"/>
      <c r="Q2399" s="617"/>
      <c r="R2399" s="617"/>
      <c r="S2399" s="617"/>
      <c r="T2399" s="617"/>
      <c r="U2399" s="617"/>
      <c r="V2399" s="617"/>
      <c r="W2399" s="617"/>
      <c r="X2399" s="617"/>
      <c r="Y2399" s="617"/>
      <c r="Z2399" s="617"/>
      <c r="AA2399" s="617"/>
      <c r="AB2399" s="617"/>
      <c r="AC2399" s="617"/>
      <c r="AD2399" s="617"/>
      <c r="AE2399" s="164"/>
      <c r="AF2399" s="164"/>
      <c r="AG2399" s="199">
        <f t="shared" si="597"/>
        <v>0</v>
      </c>
      <c r="AH2399" s="298">
        <f t="shared" si="598"/>
        <v>0</v>
      </c>
      <c r="AI2399" s="293">
        <f t="shared" si="599"/>
        <v>0</v>
      </c>
      <c r="AJ2399" s="294">
        <f t="shared" si="600"/>
        <v>0</v>
      </c>
      <c r="AK2399" s="295">
        <f t="shared" si="601"/>
        <v>0</v>
      </c>
      <c r="AL2399" s="296">
        <f t="shared" si="602"/>
        <v>0</v>
      </c>
      <c r="AM2399" s="293">
        <f t="shared" si="603"/>
        <v>0</v>
      </c>
      <c r="AN2399" s="294">
        <f t="shared" si="604"/>
        <v>0</v>
      </c>
      <c r="AO2399" s="295">
        <f t="shared" si="605"/>
        <v>0</v>
      </c>
      <c r="AP2399" s="296">
        <f t="shared" si="606"/>
        <v>0</v>
      </c>
      <c r="AQ2399" s="293">
        <f t="shared" si="607"/>
        <v>0</v>
      </c>
      <c r="AR2399" s="294">
        <f t="shared" si="608"/>
        <v>0</v>
      </c>
      <c r="AS2399" s="295">
        <f t="shared" si="609"/>
        <v>0</v>
      </c>
      <c r="AT2399" s="296">
        <f t="shared" si="610"/>
        <v>0</v>
      </c>
      <c r="AU2399" s="293">
        <f t="shared" si="611"/>
        <v>0</v>
      </c>
      <c r="AV2399" s="294">
        <f t="shared" si="612"/>
        <v>0</v>
      </c>
      <c r="AW2399" s="295">
        <f t="shared" si="613"/>
        <v>0</v>
      </c>
      <c r="AX2399" s="296">
        <f t="shared" si="614"/>
        <v>0</v>
      </c>
      <c r="AY2399" s="293">
        <f t="shared" si="615"/>
        <v>0</v>
      </c>
      <c r="AZ2399" s="294">
        <f t="shared" si="616"/>
        <v>0</v>
      </c>
      <c r="BA2399" s="295">
        <f t="shared" si="617"/>
        <v>0</v>
      </c>
      <c r="BB2399" s="296">
        <f t="shared" si="618"/>
        <v>0</v>
      </c>
      <c r="BC2399" s="293">
        <f t="shared" si="619"/>
        <v>0</v>
      </c>
      <c r="BD2399" s="294">
        <f t="shared" si="620"/>
        <v>0</v>
      </c>
      <c r="BE2399" s="295">
        <f t="shared" si="621"/>
        <v>0</v>
      </c>
      <c r="BF2399" s="296">
        <f t="shared" si="622"/>
        <v>0</v>
      </c>
      <c r="BG2399" s="293">
        <f t="shared" si="623"/>
        <v>0</v>
      </c>
      <c r="BH2399" s="294">
        <f t="shared" si="624"/>
        <v>0</v>
      </c>
      <c r="BI2399" s="295">
        <f t="shared" si="625"/>
        <v>0</v>
      </c>
      <c r="BJ2399" s="296">
        <f t="shared" si="626"/>
        <v>0</v>
      </c>
      <c r="BK2399" s="293">
        <f t="shared" si="627"/>
        <v>0</v>
      </c>
      <c r="BL2399" s="294">
        <f t="shared" si="628"/>
        <v>0</v>
      </c>
      <c r="BM2399" s="295">
        <f t="shared" si="629"/>
        <v>0</v>
      </c>
      <c r="BN2399" s="296">
        <f t="shared" si="630"/>
        <v>0</v>
      </c>
      <c r="BO2399" s="293">
        <f t="shared" si="631"/>
        <v>0</v>
      </c>
      <c r="BP2399" s="294">
        <f t="shared" si="632"/>
        <v>0</v>
      </c>
      <c r="BQ2399" s="295">
        <f t="shared" si="633"/>
        <v>0</v>
      </c>
      <c r="BR2399" s="296">
        <f t="shared" si="634"/>
        <v>0</v>
      </c>
      <c r="BS2399" s="293">
        <f t="shared" si="635"/>
        <v>0</v>
      </c>
      <c r="BT2399" s="294">
        <f t="shared" si="636"/>
        <v>0</v>
      </c>
      <c r="BU2399" s="295">
        <f t="shared" si="637"/>
        <v>0</v>
      </c>
      <c r="BV2399" s="296">
        <f t="shared" si="638"/>
        <v>0</v>
      </c>
      <c r="BW2399" s="293">
        <f t="shared" si="639"/>
        <v>0</v>
      </c>
      <c r="BX2399" s="294">
        <f t="shared" si="640"/>
        <v>0</v>
      </c>
      <c r="BY2399" s="295">
        <f t="shared" si="641"/>
        <v>0</v>
      </c>
      <c r="BZ2399" s="296">
        <f t="shared" si="642"/>
        <v>0</v>
      </c>
      <c r="CA2399" s="293">
        <f t="shared" si="643"/>
        <v>0</v>
      </c>
      <c r="CB2399" s="294">
        <f t="shared" si="644"/>
        <v>0</v>
      </c>
      <c r="CC2399" s="295">
        <f t="shared" si="645"/>
        <v>0</v>
      </c>
      <c r="CD2399" s="296">
        <f t="shared" si="646"/>
        <v>0</v>
      </c>
      <c r="CE2399" s="362">
        <f t="shared" si="647"/>
        <v>0</v>
      </c>
      <c r="CF2399" s="366">
        <f t="shared" si="648"/>
        <v>0</v>
      </c>
      <c r="CG2399" s="364">
        <f t="shared" si="649"/>
        <v>0</v>
      </c>
      <c r="CH2399" s="365">
        <f t="shared" si="650"/>
        <v>0</v>
      </c>
      <c r="CI2399" s="362">
        <f t="shared" si="651"/>
        <v>0</v>
      </c>
      <c r="CJ2399" s="366">
        <f t="shared" si="652"/>
        <v>0</v>
      </c>
      <c r="CK2399" s="364">
        <f t="shared" si="653"/>
        <v>0</v>
      </c>
      <c r="CL2399" s="365">
        <f t="shared" si="654"/>
        <v>0</v>
      </c>
      <c r="CM2399" s="362">
        <f t="shared" si="655"/>
        <v>0</v>
      </c>
      <c r="CN2399" s="366">
        <f t="shared" si="656"/>
        <v>0</v>
      </c>
      <c r="CO2399" s="364">
        <f t="shared" si="657"/>
        <v>0</v>
      </c>
      <c r="CP2399" s="365">
        <f t="shared" si="658"/>
        <v>0</v>
      </c>
      <c r="CQ2399" s="351">
        <f t="shared" si="659"/>
        <v>0</v>
      </c>
      <c r="CR2399" s="402">
        <f t="shared" si="660"/>
        <v>0</v>
      </c>
      <c r="CS2399" s="370" t="str">
        <f>IF(CR2399=0,"",
IF(SUM($CR$2285:CR2399)=1,CT2399,
IF($CR$2405&gt;SUM($CR$2285:CR2399),_xlfn.CONCAT(", ",CT2399),
IF($CR$2405=SUM($CR$2285:CR2399),_xlfn.CONCAT(" y ",CT2399)))))</f>
        <v/>
      </c>
      <c r="CT2399" s="156" t="s">
        <v>5289</v>
      </c>
      <c r="CU2399" s="402">
        <f t="shared" si="661"/>
        <v>0</v>
      </c>
      <c r="CV2399" s="370" t="str">
        <f>IF(CU2399=0,"",
IF(SUM($CU$2285:CU2399)=1,CW2399,
IF($CU$2405&gt;SUM($CU$2285:CU2399),_xlfn.CONCAT(", ",CW2399),
IF($CU$2405=SUM($CU$2285:CU2399),_xlfn.CONCAT(" y ",CW2399)))))</f>
        <v/>
      </c>
      <c r="CW2399" s="156" t="s">
        <v>5289</v>
      </c>
    </row>
    <row r="2400" spans="1:101" ht="15" customHeight="1">
      <c r="A2400" s="662"/>
      <c r="B2400" s="145"/>
      <c r="C2400" s="157" t="s">
        <v>5290</v>
      </c>
      <c r="D2400" s="884" t="str">
        <f t="shared" si="596"/>
        <v/>
      </c>
      <c r="E2400" s="884"/>
      <c r="F2400" s="884"/>
      <c r="G2400" s="884"/>
      <c r="H2400" s="884"/>
      <c r="I2400" s="884"/>
      <c r="J2400" s="884"/>
      <c r="K2400" s="884"/>
      <c r="L2400" s="884"/>
      <c r="M2400" s="617"/>
      <c r="N2400" s="617"/>
      <c r="O2400" s="617"/>
      <c r="P2400" s="617"/>
      <c r="Q2400" s="617"/>
      <c r="R2400" s="617"/>
      <c r="S2400" s="617"/>
      <c r="T2400" s="617"/>
      <c r="U2400" s="617"/>
      <c r="V2400" s="617"/>
      <c r="W2400" s="617"/>
      <c r="X2400" s="617"/>
      <c r="Y2400" s="617"/>
      <c r="Z2400" s="617"/>
      <c r="AA2400" s="617"/>
      <c r="AB2400" s="617"/>
      <c r="AC2400" s="617"/>
      <c r="AD2400" s="617"/>
      <c r="AE2400" s="164"/>
      <c r="AF2400" s="164"/>
      <c r="AG2400" s="199">
        <f t="shared" si="597"/>
        <v>0</v>
      </c>
      <c r="AH2400" s="298">
        <f t="shared" si="598"/>
        <v>0</v>
      </c>
      <c r="AI2400" s="293">
        <f t="shared" si="599"/>
        <v>0</v>
      </c>
      <c r="AJ2400" s="294">
        <f t="shared" si="600"/>
        <v>0</v>
      </c>
      <c r="AK2400" s="295">
        <f t="shared" si="601"/>
        <v>0</v>
      </c>
      <c r="AL2400" s="296">
        <f t="shared" si="602"/>
        <v>0</v>
      </c>
      <c r="AM2400" s="293">
        <f t="shared" si="603"/>
        <v>0</v>
      </c>
      <c r="AN2400" s="294">
        <f t="shared" si="604"/>
        <v>0</v>
      </c>
      <c r="AO2400" s="295">
        <f t="shared" si="605"/>
        <v>0</v>
      </c>
      <c r="AP2400" s="296">
        <f t="shared" si="606"/>
        <v>0</v>
      </c>
      <c r="AQ2400" s="293">
        <f t="shared" si="607"/>
        <v>0</v>
      </c>
      <c r="AR2400" s="294">
        <f t="shared" si="608"/>
        <v>0</v>
      </c>
      <c r="AS2400" s="295">
        <f t="shared" si="609"/>
        <v>0</v>
      </c>
      <c r="AT2400" s="296">
        <f t="shared" si="610"/>
        <v>0</v>
      </c>
      <c r="AU2400" s="293">
        <f t="shared" si="611"/>
        <v>0</v>
      </c>
      <c r="AV2400" s="294">
        <f t="shared" si="612"/>
        <v>0</v>
      </c>
      <c r="AW2400" s="295">
        <f t="shared" si="613"/>
        <v>0</v>
      </c>
      <c r="AX2400" s="296">
        <f t="shared" si="614"/>
        <v>0</v>
      </c>
      <c r="AY2400" s="293">
        <f t="shared" si="615"/>
        <v>0</v>
      </c>
      <c r="AZ2400" s="294">
        <f t="shared" si="616"/>
        <v>0</v>
      </c>
      <c r="BA2400" s="295">
        <f t="shared" si="617"/>
        <v>0</v>
      </c>
      <c r="BB2400" s="296">
        <f t="shared" si="618"/>
        <v>0</v>
      </c>
      <c r="BC2400" s="293">
        <f t="shared" si="619"/>
        <v>0</v>
      </c>
      <c r="BD2400" s="294">
        <f t="shared" si="620"/>
        <v>0</v>
      </c>
      <c r="BE2400" s="295">
        <f t="shared" si="621"/>
        <v>0</v>
      </c>
      <c r="BF2400" s="296">
        <f t="shared" si="622"/>
        <v>0</v>
      </c>
      <c r="BG2400" s="293">
        <f t="shared" si="623"/>
        <v>0</v>
      </c>
      <c r="BH2400" s="294">
        <f t="shared" si="624"/>
        <v>0</v>
      </c>
      <c r="BI2400" s="295">
        <f t="shared" si="625"/>
        <v>0</v>
      </c>
      <c r="BJ2400" s="296">
        <f t="shared" si="626"/>
        <v>0</v>
      </c>
      <c r="BK2400" s="293">
        <f t="shared" si="627"/>
        <v>0</v>
      </c>
      <c r="BL2400" s="294">
        <f t="shared" si="628"/>
        <v>0</v>
      </c>
      <c r="BM2400" s="295">
        <f t="shared" si="629"/>
        <v>0</v>
      </c>
      <c r="BN2400" s="296">
        <f t="shared" si="630"/>
        <v>0</v>
      </c>
      <c r="BO2400" s="293">
        <f t="shared" si="631"/>
        <v>0</v>
      </c>
      <c r="BP2400" s="294">
        <f t="shared" si="632"/>
        <v>0</v>
      </c>
      <c r="BQ2400" s="295">
        <f t="shared" si="633"/>
        <v>0</v>
      </c>
      <c r="BR2400" s="296">
        <f t="shared" si="634"/>
        <v>0</v>
      </c>
      <c r="BS2400" s="293">
        <f t="shared" si="635"/>
        <v>0</v>
      </c>
      <c r="BT2400" s="294">
        <f t="shared" si="636"/>
        <v>0</v>
      </c>
      <c r="BU2400" s="295">
        <f t="shared" si="637"/>
        <v>0</v>
      </c>
      <c r="BV2400" s="296">
        <f t="shared" si="638"/>
        <v>0</v>
      </c>
      <c r="BW2400" s="293">
        <f t="shared" si="639"/>
        <v>0</v>
      </c>
      <c r="BX2400" s="294">
        <f t="shared" si="640"/>
        <v>0</v>
      </c>
      <c r="BY2400" s="295">
        <f t="shared" si="641"/>
        <v>0</v>
      </c>
      <c r="BZ2400" s="296">
        <f t="shared" si="642"/>
        <v>0</v>
      </c>
      <c r="CA2400" s="293">
        <f t="shared" si="643"/>
        <v>0</v>
      </c>
      <c r="CB2400" s="294">
        <f t="shared" si="644"/>
        <v>0</v>
      </c>
      <c r="CC2400" s="295">
        <f t="shared" si="645"/>
        <v>0</v>
      </c>
      <c r="CD2400" s="296">
        <f t="shared" si="646"/>
        <v>0</v>
      </c>
      <c r="CE2400" s="362">
        <f t="shared" si="647"/>
        <v>0</v>
      </c>
      <c r="CF2400" s="366">
        <f t="shared" si="648"/>
        <v>0</v>
      </c>
      <c r="CG2400" s="364">
        <f t="shared" si="649"/>
        <v>0</v>
      </c>
      <c r="CH2400" s="365">
        <f t="shared" si="650"/>
        <v>0</v>
      </c>
      <c r="CI2400" s="362">
        <f t="shared" si="651"/>
        <v>0</v>
      </c>
      <c r="CJ2400" s="366">
        <f t="shared" si="652"/>
        <v>0</v>
      </c>
      <c r="CK2400" s="364">
        <f t="shared" si="653"/>
        <v>0</v>
      </c>
      <c r="CL2400" s="365">
        <f t="shared" si="654"/>
        <v>0</v>
      </c>
      <c r="CM2400" s="362">
        <f t="shared" si="655"/>
        <v>0</v>
      </c>
      <c r="CN2400" s="366">
        <f t="shared" si="656"/>
        <v>0</v>
      </c>
      <c r="CO2400" s="364">
        <f t="shared" si="657"/>
        <v>0</v>
      </c>
      <c r="CP2400" s="365">
        <f t="shared" si="658"/>
        <v>0</v>
      </c>
      <c r="CQ2400" s="351">
        <f t="shared" si="659"/>
        <v>0</v>
      </c>
      <c r="CR2400" s="402">
        <f t="shared" si="660"/>
        <v>0</v>
      </c>
      <c r="CS2400" s="370" t="str">
        <f>IF(CR2400=0,"",
IF(SUM($CR$2285:CR2400)=1,CT2400,
IF($CR$2405&gt;SUM($CR$2285:CR2400),_xlfn.CONCAT(", ",CT2400),
IF($CR$2405=SUM($CR$2285:CR2400),_xlfn.CONCAT(" y ",CT2400)))))</f>
        <v/>
      </c>
      <c r="CT2400" s="156" t="s">
        <v>5291</v>
      </c>
      <c r="CU2400" s="402">
        <f t="shared" si="661"/>
        <v>0</v>
      </c>
      <c r="CV2400" s="370" t="str">
        <f>IF(CU2400=0,"",
IF(SUM($CU$2285:CU2400)=1,CW2400,
IF($CU$2405&gt;SUM($CU$2285:CU2400),_xlfn.CONCAT(", ",CW2400),
IF($CU$2405=SUM($CU$2285:CU2400),_xlfn.CONCAT(" y ",CW2400)))))</f>
        <v/>
      </c>
      <c r="CW2400" s="156" t="s">
        <v>5291</v>
      </c>
    </row>
    <row r="2401" spans="1:101" ht="15" customHeight="1">
      <c r="A2401" s="662"/>
      <c r="B2401" s="145"/>
      <c r="C2401" s="157" t="s">
        <v>5292</v>
      </c>
      <c r="D2401" s="884" t="str">
        <f t="shared" si="596"/>
        <v/>
      </c>
      <c r="E2401" s="884"/>
      <c r="F2401" s="884"/>
      <c r="G2401" s="884"/>
      <c r="H2401" s="884"/>
      <c r="I2401" s="884"/>
      <c r="J2401" s="884"/>
      <c r="K2401" s="884"/>
      <c r="L2401" s="884"/>
      <c r="M2401" s="617"/>
      <c r="N2401" s="617"/>
      <c r="O2401" s="617"/>
      <c r="P2401" s="617"/>
      <c r="Q2401" s="617"/>
      <c r="R2401" s="617"/>
      <c r="S2401" s="617"/>
      <c r="T2401" s="617"/>
      <c r="U2401" s="617"/>
      <c r="V2401" s="617"/>
      <c r="W2401" s="617"/>
      <c r="X2401" s="617"/>
      <c r="Y2401" s="617"/>
      <c r="Z2401" s="617"/>
      <c r="AA2401" s="617"/>
      <c r="AB2401" s="617"/>
      <c r="AC2401" s="617"/>
      <c r="AD2401" s="617"/>
      <c r="AE2401" s="164"/>
      <c r="AF2401" s="164"/>
      <c r="AG2401" s="199">
        <f t="shared" si="597"/>
        <v>0</v>
      </c>
      <c r="AH2401" s="298">
        <f t="shared" si="598"/>
        <v>0</v>
      </c>
      <c r="AI2401" s="293">
        <f t="shared" si="599"/>
        <v>0</v>
      </c>
      <c r="AJ2401" s="294">
        <f t="shared" si="600"/>
        <v>0</v>
      </c>
      <c r="AK2401" s="295">
        <f t="shared" si="601"/>
        <v>0</v>
      </c>
      <c r="AL2401" s="296">
        <f t="shared" si="602"/>
        <v>0</v>
      </c>
      <c r="AM2401" s="293">
        <f t="shared" si="603"/>
        <v>0</v>
      </c>
      <c r="AN2401" s="294">
        <f t="shared" si="604"/>
        <v>0</v>
      </c>
      <c r="AO2401" s="295">
        <f t="shared" si="605"/>
        <v>0</v>
      </c>
      <c r="AP2401" s="296">
        <f t="shared" si="606"/>
        <v>0</v>
      </c>
      <c r="AQ2401" s="293">
        <f t="shared" si="607"/>
        <v>0</v>
      </c>
      <c r="AR2401" s="294">
        <f t="shared" si="608"/>
        <v>0</v>
      </c>
      <c r="AS2401" s="295">
        <f t="shared" si="609"/>
        <v>0</v>
      </c>
      <c r="AT2401" s="296">
        <f t="shared" si="610"/>
        <v>0</v>
      </c>
      <c r="AU2401" s="293">
        <f t="shared" si="611"/>
        <v>0</v>
      </c>
      <c r="AV2401" s="294">
        <f t="shared" si="612"/>
        <v>0</v>
      </c>
      <c r="AW2401" s="295">
        <f t="shared" si="613"/>
        <v>0</v>
      </c>
      <c r="AX2401" s="296">
        <f t="shared" si="614"/>
        <v>0</v>
      </c>
      <c r="AY2401" s="293">
        <f t="shared" si="615"/>
        <v>0</v>
      </c>
      <c r="AZ2401" s="294">
        <f t="shared" si="616"/>
        <v>0</v>
      </c>
      <c r="BA2401" s="295">
        <f t="shared" si="617"/>
        <v>0</v>
      </c>
      <c r="BB2401" s="296">
        <f t="shared" si="618"/>
        <v>0</v>
      </c>
      <c r="BC2401" s="293">
        <f t="shared" si="619"/>
        <v>0</v>
      </c>
      <c r="BD2401" s="294">
        <f t="shared" si="620"/>
        <v>0</v>
      </c>
      <c r="BE2401" s="295">
        <f t="shared" si="621"/>
        <v>0</v>
      </c>
      <c r="BF2401" s="296">
        <f t="shared" si="622"/>
        <v>0</v>
      </c>
      <c r="BG2401" s="293">
        <f t="shared" si="623"/>
        <v>0</v>
      </c>
      <c r="BH2401" s="294">
        <f t="shared" si="624"/>
        <v>0</v>
      </c>
      <c r="BI2401" s="295">
        <f t="shared" si="625"/>
        <v>0</v>
      </c>
      <c r="BJ2401" s="296">
        <f t="shared" si="626"/>
        <v>0</v>
      </c>
      <c r="BK2401" s="293">
        <f t="shared" si="627"/>
        <v>0</v>
      </c>
      <c r="BL2401" s="294">
        <f t="shared" si="628"/>
        <v>0</v>
      </c>
      <c r="BM2401" s="295">
        <f t="shared" si="629"/>
        <v>0</v>
      </c>
      <c r="BN2401" s="296">
        <f t="shared" si="630"/>
        <v>0</v>
      </c>
      <c r="BO2401" s="293">
        <f t="shared" si="631"/>
        <v>0</v>
      </c>
      <c r="BP2401" s="294">
        <f t="shared" si="632"/>
        <v>0</v>
      </c>
      <c r="BQ2401" s="295">
        <f t="shared" si="633"/>
        <v>0</v>
      </c>
      <c r="BR2401" s="296">
        <f t="shared" si="634"/>
        <v>0</v>
      </c>
      <c r="BS2401" s="293">
        <f t="shared" si="635"/>
        <v>0</v>
      </c>
      <c r="BT2401" s="294">
        <f t="shared" si="636"/>
        <v>0</v>
      </c>
      <c r="BU2401" s="295">
        <f t="shared" si="637"/>
        <v>0</v>
      </c>
      <c r="BV2401" s="296">
        <f t="shared" si="638"/>
        <v>0</v>
      </c>
      <c r="BW2401" s="293">
        <f t="shared" si="639"/>
        <v>0</v>
      </c>
      <c r="BX2401" s="294">
        <f t="shared" si="640"/>
        <v>0</v>
      </c>
      <c r="BY2401" s="295">
        <f t="shared" si="641"/>
        <v>0</v>
      </c>
      <c r="BZ2401" s="296">
        <f t="shared" si="642"/>
        <v>0</v>
      </c>
      <c r="CA2401" s="293">
        <f t="shared" si="643"/>
        <v>0</v>
      </c>
      <c r="CB2401" s="294">
        <f t="shared" si="644"/>
        <v>0</v>
      </c>
      <c r="CC2401" s="295">
        <f t="shared" si="645"/>
        <v>0</v>
      </c>
      <c r="CD2401" s="296">
        <f t="shared" si="646"/>
        <v>0</v>
      </c>
      <c r="CE2401" s="362">
        <f t="shared" si="647"/>
        <v>0</v>
      </c>
      <c r="CF2401" s="366">
        <f t="shared" si="648"/>
        <v>0</v>
      </c>
      <c r="CG2401" s="364">
        <f t="shared" si="649"/>
        <v>0</v>
      </c>
      <c r="CH2401" s="365">
        <f t="shared" si="650"/>
        <v>0</v>
      </c>
      <c r="CI2401" s="362">
        <f t="shared" si="651"/>
        <v>0</v>
      </c>
      <c r="CJ2401" s="366">
        <f t="shared" si="652"/>
        <v>0</v>
      </c>
      <c r="CK2401" s="364">
        <f t="shared" si="653"/>
        <v>0</v>
      </c>
      <c r="CL2401" s="365">
        <f t="shared" si="654"/>
        <v>0</v>
      </c>
      <c r="CM2401" s="362">
        <f t="shared" si="655"/>
        <v>0</v>
      </c>
      <c r="CN2401" s="366">
        <f t="shared" si="656"/>
        <v>0</v>
      </c>
      <c r="CO2401" s="364">
        <f t="shared" si="657"/>
        <v>0</v>
      </c>
      <c r="CP2401" s="365">
        <f t="shared" si="658"/>
        <v>0</v>
      </c>
      <c r="CQ2401" s="351">
        <f t="shared" si="659"/>
        <v>0</v>
      </c>
      <c r="CR2401" s="402">
        <f t="shared" si="660"/>
        <v>0</v>
      </c>
      <c r="CS2401" s="370" t="str">
        <f>IF(CR2401=0,"",
IF(SUM($CR$2285:CR2401)=1,CT2401,
IF($CR$2405&gt;SUM($CR$2285:CR2401),_xlfn.CONCAT(", ",CT2401),
IF($CR$2405=SUM($CR$2285:CR2401),_xlfn.CONCAT(" y ",CT2401)))))</f>
        <v/>
      </c>
      <c r="CT2401" s="156" t="s">
        <v>5293</v>
      </c>
      <c r="CU2401" s="402">
        <f t="shared" si="661"/>
        <v>0</v>
      </c>
      <c r="CV2401" s="370" t="str">
        <f>IF(CU2401=0,"",
IF(SUM($CU$2285:CU2401)=1,CW2401,
IF($CU$2405&gt;SUM($CU$2285:CU2401),_xlfn.CONCAT(", ",CW2401),
IF($CU$2405=SUM($CU$2285:CU2401),_xlfn.CONCAT(" y ",CW2401)))))</f>
        <v/>
      </c>
      <c r="CW2401" s="156" t="s">
        <v>5293</v>
      </c>
    </row>
    <row r="2402" spans="1:101" ht="15" customHeight="1">
      <c r="A2402" s="662"/>
      <c r="B2402" s="145"/>
      <c r="C2402" s="157" t="s">
        <v>5294</v>
      </c>
      <c r="D2402" s="884" t="str">
        <f t="shared" si="596"/>
        <v/>
      </c>
      <c r="E2402" s="884"/>
      <c r="F2402" s="884"/>
      <c r="G2402" s="884"/>
      <c r="H2402" s="884"/>
      <c r="I2402" s="884"/>
      <c r="J2402" s="884"/>
      <c r="K2402" s="884"/>
      <c r="L2402" s="884"/>
      <c r="M2402" s="617"/>
      <c r="N2402" s="617"/>
      <c r="O2402" s="617"/>
      <c r="P2402" s="617"/>
      <c r="Q2402" s="617"/>
      <c r="R2402" s="617"/>
      <c r="S2402" s="617"/>
      <c r="T2402" s="617"/>
      <c r="U2402" s="617"/>
      <c r="V2402" s="617"/>
      <c r="W2402" s="617"/>
      <c r="X2402" s="617"/>
      <c r="Y2402" s="617"/>
      <c r="Z2402" s="617"/>
      <c r="AA2402" s="617"/>
      <c r="AB2402" s="617"/>
      <c r="AC2402" s="617"/>
      <c r="AD2402" s="617"/>
      <c r="AE2402" s="164"/>
      <c r="AF2402" s="164"/>
      <c r="AG2402" s="199">
        <f t="shared" si="597"/>
        <v>0</v>
      </c>
      <c r="AH2402" s="298">
        <f t="shared" si="598"/>
        <v>0</v>
      </c>
      <c r="AI2402" s="293">
        <f t="shared" si="599"/>
        <v>0</v>
      </c>
      <c r="AJ2402" s="294">
        <f t="shared" si="600"/>
        <v>0</v>
      </c>
      <c r="AK2402" s="295">
        <f t="shared" si="601"/>
        <v>0</v>
      </c>
      <c r="AL2402" s="296">
        <f t="shared" si="602"/>
        <v>0</v>
      </c>
      <c r="AM2402" s="293">
        <f t="shared" si="603"/>
        <v>0</v>
      </c>
      <c r="AN2402" s="294">
        <f t="shared" si="604"/>
        <v>0</v>
      </c>
      <c r="AO2402" s="295">
        <f t="shared" si="605"/>
        <v>0</v>
      </c>
      <c r="AP2402" s="296">
        <f t="shared" si="606"/>
        <v>0</v>
      </c>
      <c r="AQ2402" s="293">
        <f t="shared" si="607"/>
        <v>0</v>
      </c>
      <c r="AR2402" s="294">
        <f t="shared" si="608"/>
        <v>0</v>
      </c>
      <c r="AS2402" s="295">
        <f t="shared" si="609"/>
        <v>0</v>
      </c>
      <c r="AT2402" s="296">
        <f t="shared" si="610"/>
        <v>0</v>
      </c>
      <c r="AU2402" s="293">
        <f t="shared" si="611"/>
        <v>0</v>
      </c>
      <c r="AV2402" s="294">
        <f t="shared" si="612"/>
        <v>0</v>
      </c>
      <c r="AW2402" s="295">
        <f t="shared" si="613"/>
        <v>0</v>
      </c>
      <c r="AX2402" s="296">
        <f t="shared" si="614"/>
        <v>0</v>
      </c>
      <c r="AY2402" s="293">
        <f t="shared" si="615"/>
        <v>0</v>
      </c>
      <c r="AZ2402" s="294">
        <f t="shared" si="616"/>
        <v>0</v>
      </c>
      <c r="BA2402" s="295">
        <f t="shared" si="617"/>
        <v>0</v>
      </c>
      <c r="BB2402" s="296">
        <f t="shared" si="618"/>
        <v>0</v>
      </c>
      <c r="BC2402" s="293">
        <f t="shared" si="619"/>
        <v>0</v>
      </c>
      <c r="BD2402" s="294">
        <f t="shared" si="620"/>
        <v>0</v>
      </c>
      <c r="BE2402" s="295">
        <f t="shared" si="621"/>
        <v>0</v>
      </c>
      <c r="BF2402" s="296">
        <f t="shared" si="622"/>
        <v>0</v>
      </c>
      <c r="BG2402" s="293">
        <f t="shared" si="623"/>
        <v>0</v>
      </c>
      <c r="BH2402" s="294">
        <f t="shared" si="624"/>
        <v>0</v>
      </c>
      <c r="BI2402" s="295">
        <f t="shared" si="625"/>
        <v>0</v>
      </c>
      <c r="BJ2402" s="296">
        <f t="shared" si="626"/>
        <v>0</v>
      </c>
      <c r="BK2402" s="293">
        <f t="shared" si="627"/>
        <v>0</v>
      </c>
      <c r="BL2402" s="294">
        <f t="shared" si="628"/>
        <v>0</v>
      </c>
      <c r="BM2402" s="295">
        <f t="shared" si="629"/>
        <v>0</v>
      </c>
      <c r="BN2402" s="296">
        <f t="shared" si="630"/>
        <v>0</v>
      </c>
      <c r="BO2402" s="293">
        <f t="shared" si="631"/>
        <v>0</v>
      </c>
      <c r="BP2402" s="294">
        <f t="shared" si="632"/>
        <v>0</v>
      </c>
      <c r="BQ2402" s="295">
        <f t="shared" si="633"/>
        <v>0</v>
      </c>
      <c r="BR2402" s="296">
        <f t="shared" si="634"/>
        <v>0</v>
      </c>
      <c r="BS2402" s="293">
        <f t="shared" si="635"/>
        <v>0</v>
      </c>
      <c r="BT2402" s="294">
        <f t="shared" si="636"/>
        <v>0</v>
      </c>
      <c r="BU2402" s="295">
        <f t="shared" si="637"/>
        <v>0</v>
      </c>
      <c r="BV2402" s="296">
        <f t="shared" si="638"/>
        <v>0</v>
      </c>
      <c r="BW2402" s="293">
        <f t="shared" si="639"/>
        <v>0</v>
      </c>
      <c r="BX2402" s="294">
        <f t="shared" si="640"/>
        <v>0</v>
      </c>
      <c r="BY2402" s="295">
        <f t="shared" si="641"/>
        <v>0</v>
      </c>
      <c r="BZ2402" s="296">
        <f t="shared" si="642"/>
        <v>0</v>
      </c>
      <c r="CA2402" s="293">
        <f t="shared" si="643"/>
        <v>0</v>
      </c>
      <c r="CB2402" s="294">
        <f t="shared" si="644"/>
        <v>0</v>
      </c>
      <c r="CC2402" s="295">
        <f t="shared" si="645"/>
        <v>0</v>
      </c>
      <c r="CD2402" s="296">
        <f t="shared" si="646"/>
        <v>0</v>
      </c>
      <c r="CE2402" s="362">
        <f t="shared" si="647"/>
        <v>0</v>
      </c>
      <c r="CF2402" s="366">
        <f t="shared" si="648"/>
        <v>0</v>
      </c>
      <c r="CG2402" s="364">
        <f t="shared" si="649"/>
        <v>0</v>
      </c>
      <c r="CH2402" s="365">
        <f t="shared" si="650"/>
        <v>0</v>
      </c>
      <c r="CI2402" s="362">
        <f t="shared" si="651"/>
        <v>0</v>
      </c>
      <c r="CJ2402" s="366">
        <f t="shared" si="652"/>
        <v>0</v>
      </c>
      <c r="CK2402" s="364">
        <f t="shared" si="653"/>
        <v>0</v>
      </c>
      <c r="CL2402" s="365">
        <f t="shared" si="654"/>
        <v>0</v>
      </c>
      <c r="CM2402" s="362">
        <f t="shared" si="655"/>
        <v>0</v>
      </c>
      <c r="CN2402" s="366">
        <f t="shared" si="656"/>
        <v>0</v>
      </c>
      <c r="CO2402" s="364">
        <f t="shared" si="657"/>
        <v>0</v>
      </c>
      <c r="CP2402" s="365">
        <f t="shared" si="658"/>
        <v>0</v>
      </c>
      <c r="CQ2402" s="351">
        <f t="shared" si="659"/>
        <v>0</v>
      </c>
      <c r="CR2402" s="402">
        <f t="shared" si="660"/>
        <v>0</v>
      </c>
      <c r="CS2402" s="370" t="str">
        <f>IF(CR2402=0,"",
IF(SUM($CR$2285:CR2402)=1,CT2402,
IF($CR$2405&gt;SUM($CR$2285:CR2402),_xlfn.CONCAT(", ",CT2402),
IF($CR$2405=SUM($CR$2285:CR2402),_xlfn.CONCAT(" y ",CT2402)))))</f>
        <v/>
      </c>
      <c r="CT2402" s="156" t="s">
        <v>5295</v>
      </c>
      <c r="CU2402" s="402">
        <f t="shared" si="661"/>
        <v>0</v>
      </c>
      <c r="CV2402" s="370" t="str">
        <f>IF(CU2402=0,"",
IF(SUM($CU$2285:CU2402)=1,CW2402,
IF($CU$2405&gt;SUM($CU$2285:CU2402),_xlfn.CONCAT(", ",CW2402),
IF($CU$2405=SUM($CU$2285:CU2402),_xlfn.CONCAT(" y ",CW2402)))))</f>
        <v/>
      </c>
      <c r="CW2402" s="156" t="s">
        <v>5295</v>
      </c>
    </row>
    <row r="2403" spans="1:101" ht="15" customHeight="1">
      <c r="A2403" s="662"/>
      <c r="B2403" s="145"/>
      <c r="C2403" s="157" t="s">
        <v>5296</v>
      </c>
      <c r="D2403" s="884" t="str">
        <f t="shared" si="596"/>
        <v/>
      </c>
      <c r="E2403" s="884"/>
      <c r="F2403" s="884"/>
      <c r="G2403" s="884"/>
      <c r="H2403" s="884"/>
      <c r="I2403" s="884"/>
      <c r="J2403" s="884"/>
      <c r="K2403" s="884"/>
      <c r="L2403" s="884"/>
      <c r="M2403" s="617"/>
      <c r="N2403" s="617"/>
      <c r="O2403" s="617"/>
      <c r="P2403" s="617"/>
      <c r="Q2403" s="617"/>
      <c r="R2403" s="617"/>
      <c r="S2403" s="617"/>
      <c r="T2403" s="617"/>
      <c r="U2403" s="617"/>
      <c r="V2403" s="617"/>
      <c r="W2403" s="617"/>
      <c r="X2403" s="617"/>
      <c r="Y2403" s="617"/>
      <c r="Z2403" s="617"/>
      <c r="AA2403" s="617"/>
      <c r="AB2403" s="617"/>
      <c r="AC2403" s="617"/>
      <c r="AD2403" s="617"/>
      <c r="AE2403" s="164"/>
      <c r="AF2403" s="164"/>
      <c r="AG2403" s="199">
        <f>IF(AND(COUNTBLANK(D2403)=1,COUNTA(M2403:AD2403,M2529:AD2529)=0),0,IF(AND(COUNTBLANK(D2403)=0,SUM(V1933:X1933,AB1933:AD1933)=0,COUNTA(M2403:AD2403,M2529:AD2529)=0),0,IF(AND(COUNTBLANK(D2403)=0,SUM(V1933:X1933,AB1933:AD1933)&gt;0,COUNTA(M2403:AD2403,M2529:AD2529)=36),0,1)))</f>
        <v>0</v>
      </c>
      <c r="AH2403" s="298">
        <f t="shared" si="598"/>
        <v>0</v>
      </c>
      <c r="AI2403" s="293">
        <f t="shared" si="599"/>
        <v>0</v>
      </c>
      <c r="AJ2403" s="294">
        <f t="shared" si="600"/>
        <v>0</v>
      </c>
      <c r="AK2403" s="295">
        <f t="shared" si="601"/>
        <v>0</v>
      </c>
      <c r="AL2403" s="296">
        <f t="shared" si="602"/>
        <v>0</v>
      </c>
      <c r="AM2403" s="293">
        <f t="shared" si="603"/>
        <v>0</v>
      </c>
      <c r="AN2403" s="294">
        <f t="shared" si="604"/>
        <v>0</v>
      </c>
      <c r="AO2403" s="295">
        <f t="shared" si="605"/>
        <v>0</v>
      </c>
      <c r="AP2403" s="296">
        <f t="shared" si="606"/>
        <v>0</v>
      </c>
      <c r="AQ2403" s="293">
        <f t="shared" si="607"/>
        <v>0</v>
      </c>
      <c r="AR2403" s="294">
        <f t="shared" si="608"/>
        <v>0</v>
      </c>
      <c r="AS2403" s="295">
        <f t="shared" si="609"/>
        <v>0</v>
      </c>
      <c r="AT2403" s="296">
        <f t="shared" si="610"/>
        <v>0</v>
      </c>
      <c r="AU2403" s="293">
        <f t="shared" si="611"/>
        <v>0</v>
      </c>
      <c r="AV2403" s="294">
        <f t="shared" si="612"/>
        <v>0</v>
      </c>
      <c r="AW2403" s="295">
        <f t="shared" si="613"/>
        <v>0</v>
      </c>
      <c r="AX2403" s="296">
        <f t="shared" si="614"/>
        <v>0</v>
      </c>
      <c r="AY2403" s="293">
        <f t="shared" si="615"/>
        <v>0</v>
      </c>
      <c r="AZ2403" s="294">
        <f t="shared" si="616"/>
        <v>0</v>
      </c>
      <c r="BA2403" s="295">
        <f t="shared" si="617"/>
        <v>0</v>
      </c>
      <c r="BB2403" s="296">
        <f t="shared" si="618"/>
        <v>0</v>
      </c>
      <c r="BC2403" s="293">
        <f t="shared" si="619"/>
        <v>0</v>
      </c>
      <c r="BD2403" s="294">
        <f t="shared" si="620"/>
        <v>0</v>
      </c>
      <c r="BE2403" s="295">
        <f t="shared" si="621"/>
        <v>0</v>
      </c>
      <c r="BF2403" s="296">
        <f t="shared" si="622"/>
        <v>0</v>
      </c>
      <c r="BG2403" s="293">
        <f t="shared" si="623"/>
        <v>0</v>
      </c>
      <c r="BH2403" s="294">
        <f t="shared" si="624"/>
        <v>0</v>
      </c>
      <c r="BI2403" s="295">
        <f t="shared" si="625"/>
        <v>0</v>
      </c>
      <c r="BJ2403" s="296">
        <f t="shared" si="626"/>
        <v>0</v>
      </c>
      <c r="BK2403" s="293">
        <f t="shared" si="627"/>
        <v>0</v>
      </c>
      <c r="BL2403" s="294">
        <f t="shared" si="628"/>
        <v>0</v>
      </c>
      <c r="BM2403" s="295">
        <f t="shared" si="629"/>
        <v>0</v>
      </c>
      <c r="BN2403" s="296">
        <f t="shared" si="630"/>
        <v>0</v>
      </c>
      <c r="BO2403" s="293">
        <f t="shared" si="631"/>
        <v>0</v>
      </c>
      <c r="BP2403" s="294">
        <f t="shared" si="632"/>
        <v>0</v>
      </c>
      <c r="BQ2403" s="295">
        <f t="shared" si="633"/>
        <v>0</v>
      </c>
      <c r="BR2403" s="296">
        <f t="shared" si="634"/>
        <v>0</v>
      </c>
      <c r="BS2403" s="293">
        <f t="shared" si="635"/>
        <v>0</v>
      </c>
      <c r="BT2403" s="294">
        <f t="shared" si="636"/>
        <v>0</v>
      </c>
      <c r="BU2403" s="295">
        <f t="shared" si="637"/>
        <v>0</v>
      </c>
      <c r="BV2403" s="296">
        <f t="shared" si="638"/>
        <v>0</v>
      </c>
      <c r="BW2403" s="293">
        <f t="shared" si="639"/>
        <v>0</v>
      </c>
      <c r="BX2403" s="294">
        <f t="shared" si="640"/>
        <v>0</v>
      </c>
      <c r="BY2403" s="295">
        <f t="shared" si="641"/>
        <v>0</v>
      </c>
      <c r="BZ2403" s="296">
        <f t="shared" si="642"/>
        <v>0</v>
      </c>
      <c r="CA2403" s="293">
        <f t="shared" si="643"/>
        <v>0</v>
      </c>
      <c r="CB2403" s="294">
        <f t="shared" si="644"/>
        <v>0</v>
      </c>
      <c r="CC2403" s="295">
        <f t="shared" si="645"/>
        <v>0</v>
      </c>
      <c r="CD2403" s="296">
        <f t="shared" si="646"/>
        <v>0</v>
      </c>
      <c r="CE2403" s="362">
        <f t="shared" si="647"/>
        <v>0</v>
      </c>
      <c r="CF2403" s="366">
        <f t="shared" si="648"/>
        <v>0</v>
      </c>
      <c r="CG2403" s="364">
        <f t="shared" si="649"/>
        <v>0</v>
      </c>
      <c r="CH2403" s="365">
        <f t="shared" si="650"/>
        <v>0</v>
      </c>
      <c r="CI2403" s="362">
        <f t="shared" si="651"/>
        <v>0</v>
      </c>
      <c r="CJ2403" s="366">
        <f t="shared" si="652"/>
        <v>0</v>
      </c>
      <c r="CK2403" s="364">
        <f t="shared" si="653"/>
        <v>0</v>
      </c>
      <c r="CL2403" s="365">
        <f t="shared" si="654"/>
        <v>0</v>
      </c>
      <c r="CM2403" s="362">
        <f t="shared" si="655"/>
        <v>0</v>
      </c>
      <c r="CN2403" s="366">
        <f t="shared" si="656"/>
        <v>0</v>
      </c>
      <c r="CO2403" s="364">
        <f t="shared" si="657"/>
        <v>0</v>
      </c>
      <c r="CP2403" s="365">
        <f t="shared" si="658"/>
        <v>0</v>
      </c>
      <c r="CQ2403" s="351">
        <f t="shared" si="659"/>
        <v>0</v>
      </c>
      <c r="CR2403" s="402">
        <f t="shared" si="660"/>
        <v>0</v>
      </c>
      <c r="CS2403" s="370" t="str">
        <f>IF(CR2403=0,"",
IF(SUM($CR$2285:CR2403)=1,CT2403,
IF($CR$2405&gt;SUM($CR$2285:CR2403),_xlfn.CONCAT(", ",CT2403),
IF($CR$2405=SUM($CR$2285:CR2403),_xlfn.CONCAT(" y ",CT2403)))))</f>
        <v/>
      </c>
      <c r="CT2403" s="156" t="s">
        <v>5297</v>
      </c>
      <c r="CU2403" s="402">
        <f t="shared" si="661"/>
        <v>0</v>
      </c>
      <c r="CV2403" s="370" t="str">
        <f>IF(CU2403=0,"",
IF(SUM($CU$2285:CU2403)=1,CW2403,
IF($CU$2405&gt;SUM($CU$2285:CU2403),_xlfn.CONCAT(", ",CW2403),
IF($CU$2405=SUM($CU$2285:CU2403),_xlfn.CONCAT(" y ",CW2403)))))</f>
        <v/>
      </c>
      <c r="CW2403" s="156" t="s">
        <v>5297</v>
      </c>
    </row>
    <row r="2404" spans="1:101" ht="15" customHeight="1">
      <c r="A2404" s="662"/>
      <c r="B2404" s="145"/>
      <c r="C2404" s="157" t="s">
        <v>5298</v>
      </c>
      <c r="D2404" s="884" t="str">
        <f t="shared" si="596"/>
        <v/>
      </c>
      <c r="E2404" s="884"/>
      <c r="F2404" s="884"/>
      <c r="G2404" s="884"/>
      <c r="H2404" s="884"/>
      <c r="I2404" s="884"/>
      <c r="J2404" s="884"/>
      <c r="K2404" s="884"/>
      <c r="L2404" s="884"/>
      <c r="M2404" s="617"/>
      <c r="N2404" s="617"/>
      <c r="O2404" s="617"/>
      <c r="P2404" s="617"/>
      <c r="Q2404" s="617"/>
      <c r="R2404" s="617"/>
      <c r="S2404" s="617"/>
      <c r="T2404" s="617"/>
      <c r="U2404" s="617"/>
      <c r="V2404" s="617"/>
      <c r="W2404" s="617"/>
      <c r="X2404" s="617"/>
      <c r="Y2404" s="617"/>
      <c r="Z2404" s="617"/>
      <c r="AA2404" s="617"/>
      <c r="AB2404" s="617"/>
      <c r="AC2404" s="617"/>
      <c r="AD2404" s="617"/>
      <c r="AE2404" s="164"/>
      <c r="AF2404" s="164"/>
      <c r="AG2404" s="199">
        <f t="shared" si="597"/>
        <v>0</v>
      </c>
      <c r="AH2404" s="298">
        <f t="shared" si="598"/>
        <v>0</v>
      </c>
      <c r="AI2404" s="293">
        <f t="shared" si="599"/>
        <v>0</v>
      </c>
      <c r="AJ2404" s="294">
        <f t="shared" si="600"/>
        <v>0</v>
      </c>
      <c r="AK2404" s="295">
        <f t="shared" si="601"/>
        <v>0</v>
      </c>
      <c r="AL2404" s="296">
        <f t="shared" si="602"/>
        <v>0</v>
      </c>
      <c r="AM2404" s="293">
        <f t="shared" si="603"/>
        <v>0</v>
      </c>
      <c r="AN2404" s="294">
        <f t="shared" si="604"/>
        <v>0</v>
      </c>
      <c r="AO2404" s="295">
        <f t="shared" si="605"/>
        <v>0</v>
      </c>
      <c r="AP2404" s="296">
        <f t="shared" si="606"/>
        <v>0</v>
      </c>
      <c r="AQ2404" s="293">
        <f t="shared" si="607"/>
        <v>0</v>
      </c>
      <c r="AR2404" s="294">
        <f t="shared" si="608"/>
        <v>0</v>
      </c>
      <c r="AS2404" s="295">
        <f t="shared" si="609"/>
        <v>0</v>
      </c>
      <c r="AT2404" s="296">
        <f t="shared" si="610"/>
        <v>0</v>
      </c>
      <c r="AU2404" s="293">
        <f t="shared" si="611"/>
        <v>0</v>
      </c>
      <c r="AV2404" s="294">
        <f t="shared" si="612"/>
        <v>0</v>
      </c>
      <c r="AW2404" s="295">
        <f t="shared" si="613"/>
        <v>0</v>
      </c>
      <c r="AX2404" s="296">
        <f t="shared" si="614"/>
        <v>0</v>
      </c>
      <c r="AY2404" s="293">
        <f t="shared" si="615"/>
        <v>0</v>
      </c>
      <c r="AZ2404" s="294">
        <f t="shared" si="616"/>
        <v>0</v>
      </c>
      <c r="BA2404" s="295">
        <f t="shared" si="617"/>
        <v>0</v>
      </c>
      <c r="BB2404" s="296">
        <f t="shared" si="618"/>
        <v>0</v>
      </c>
      <c r="BC2404" s="293">
        <f t="shared" si="619"/>
        <v>0</v>
      </c>
      <c r="BD2404" s="294">
        <f t="shared" si="620"/>
        <v>0</v>
      </c>
      <c r="BE2404" s="295">
        <f t="shared" si="621"/>
        <v>0</v>
      </c>
      <c r="BF2404" s="296">
        <f t="shared" si="622"/>
        <v>0</v>
      </c>
      <c r="BG2404" s="293">
        <f t="shared" si="623"/>
        <v>0</v>
      </c>
      <c r="BH2404" s="294">
        <f t="shared" si="624"/>
        <v>0</v>
      </c>
      <c r="BI2404" s="295">
        <f t="shared" si="625"/>
        <v>0</v>
      </c>
      <c r="BJ2404" s="296">
        <f t="shared" si="626"/>
        <v>0</v>
      </c>
      <c r="BK2404" s="293">
        <f t="shared" si="627"/>
        <v>0</v>
      </c>
      <c r="BL2404" s="294">
        <f t="shared" si="628"/>
        <v>0</v>
      </c>
      <c r="BM2404" s="295">
        <f t="shared" si="629"/>
        <v>0</v>
      </c>
      <c r="BN2404" s="296">
        <f t="shared" si="630"/>
        <v>0</v>
      </c>
      <c r="BO2404" s="293">
        <f t="shared" si="631"/>
        <v>0</v>
      </c>
      <c r="BP2404" s="294">
        <f t="shared" si="632"/>
        <v>0</v>
      </c>
      <c r="BQ2404" s="295">
        <f t="shared" si="633"/>
        <v>0</v>
      </c>
      <c r="BR2404" s="296">
        <f t="shared" si="634"/>
        <v>0</v>
      </c>
      <c r="BS2404" s="293">
        <f t="shared" si="635"/>
        <v>0</v>
      </c>
      <c r="BT2404" s="294">
        <f t="shared" si="636"/>
        <v>0</v>
      </c>
      <c r="BU2404" s="295">
        <f t="shared" si="637"/>
        <v>0</v>
      </c>
      <c r="BV2404" s="296">
        <f t="shared" si="638"/>
        <v>0</v>
      </c>
      <c r="BW2404" s="293">
        <f t="shared" si="639"/>
        <v>0</v>
      </c>
      <c r="BX2404" s="294">
        <f t="shared" si="640"/>
        <v>0</v>
      </c>
      <c r="BY2404" s="295">
        <f t="shared" si="641"/>
        <v>0</v>
      </c>
      <c r="BZ2404" s="296">
        <f t="shared" si="642"/>
        <v>0</v>
      </c>
      <c r="CA2404" s="293">
        <f t="shared" si="643"/>
        <v>0</v>
      </c>
      <c r="CB2404" s="294">
        <f t="shared" si="644"/>
        <v>0</v>
      </c>
      <c r="CC2404" s="295">
        <f t="shared" si="645"/>
        <v>0</v>
      </c>
      <c r="CD2404" s="296">
        <f t="shared" si="646"/>
        <v>0</v>
      </c>
      <c r="CE2404" s="362">
        <f t="shared" si="647"/>
        <v>0</v>
      </c>
      <c r="CF2404" s="366">
        <f t="shared" si="648"/>
        <v>0</v>
      </c>
      <c r="CG2404" s="364">
        <f t="shared" si="649"/>
        <v>0</v>
      </c>
      <c r="CH2404" s="365">
        <f t="shared" si="650"/>
        <v>0</v>
      </c>
      <c r="CI2404" s="362">
        <f t="shared" si="651"/>
        <v>0</v>
      </c>
      <c r="CJ2404" s="366">
        <f t="shared" si="652"/>
        <v>0</v>
      </c>
      <c r="CK2404" s="364">
        <f t="shared" si="653"/>
        <v>0</v>
      </c>
      <c r="CL2404" s="365">
        <f t="shared" si="654"/>
        <v>0</v>
      </c>
      <c r="CM2404" s="362">
        <f t="shared" si="655"/>
        <v>0</v>
      </c>
      <c r="CN2404" s="366">
        <f t="shared" si="656"/>
        <v>0</v>
      </c>
      <c r="CO2404" s="364">
        <f t="shared" si="657"/>
        <v>0</v>
      </c>
      <c r="CP2404" s="365">
        <f t="shared" si="658"/>
        <v>0</v>
      </c>
      <c r="CQ2404" s="351">
        <f t="shared" si="659"/>
        <v>0</v>
      </c>
      <c r="CR2404" s="402">
        <f t="shared" si="660"/>
        <v>0</v>
      </c>
      <c r="CS2404" s="370" t="str">
        <f>IF(CR2404=0,"",
IF(SUM($CR$2285:CR2404)=1,CT2404,
IF($CR$2405&gt;SUM($CR$2285:CR2404),_xlfn.CONCAT(", ",CT2404),
IF($CR$2405=SUM($CR$2285:CR2404),_xlfn.CONCAT(" y ",CT2404)))))</f>
        <v/>
      </c>
      <c r="CT2404" s="156" t="s">
        <v>5299</v>
      </c>
      <c r="CU2404" s="402">
        <f t="shared" si="661"/>
        <v>0</v>
      </c>
      <c r="CV2404" s="370" t="str">
        <f>IF(CU2404=0,"",
IF(SUM($CU$2285:CU2404)=1,CW2404,
IF($CU$2405&gt;SUM($CU$2285:CU2404),_xlfn.CONCAT(", ",CW2404),
IF($CU$2405=SUM($CU$2285:CU2404),_xlfn.CONCAT(" y ",CW2404)))))</f>
        <v/>
      </c>
      <c r="CW2404" s="156" t="s">
        <v>5299</v>
      </c>
    </row>
    <row r="2405" spans="1:101" ht="15" customHeight="1">
      <c r="A2405" s="57"/>
      <c r="B2405" s="26"/>
      <c r="C2405" s="26"/>
      <c r="D2405" s="26"/>
      <c r="E2405" s="26"/>
      <c r="F2405" s="26"/>
      <c r="G2405" s="26"/>
      <c r="H2405" s="26"/>
      <c r="I2405" s="26"/>
      <c r="J2405" s="26"/>
      <c r="K2405" s="26"/>
      <c r="L2405" s="77" t="s">
        <v>5527</v>
      </c>
      <c r="M2405" s="80">
        <f>IF(AND(SUM(M2285:M2404)=0,COUNTIF(M2285:M2404,"NS")&gt;0),"NS",
IF(AND(SUM(M2285:M2404)=0,COUNTIF(M2285:M2404,0)&gt;0),0,
IF(AND(SUM(M2285:M2404)=0,COUNTIF(M2285:M2404,"NA")&gt;0),"NA",
SUM(M2285:M2404))))</f>
        <v>0</v>
      </c>
      <c r="N2405" s="80">
        <f t="shared" ref="N2405:AD2405" si="662">IF(AND(SUM(N2285:N2404)=0,COUNTIF(N2285:N2404,"NS")&gt;0),"NS",
IF(AND(SUM(N2285:N2404)=0,COUNTIF(N2285:N2404,0)&gt;0),0,
IF(AND(SUM(N2285:N2404)=0,COUNTIF(N2285:N2404,"NA")&gt;0),"NA",
SUM(N2285:N2404))))</f>
        <v>0</v>
      </c>
      <c r="O2405" s="80">
        <f t="shared" si="662"/>
        <v>0</v>
      </c>
      <c r="P2405" s="80">
        <f t="shared" si="662"/>
        <v>0</v>
      </c>
      <c r="Q2405" s="80">
        <f t="shared" si="662"/>
        <v>0</v>
      </c>
      <c r="R2405" s="80">
        <f t="shared" si="662"/>
        <v>0</v>
      </c>
      <c r="S2405" s="80">
        <f t="shared" si="662"/>
        <v>0</v>
      </c>
      <c r="T2405" s="80">
        <f t="shared" si="662"/>
        <v>0</v>
      </c>
      <c r="U2405" s="80">
        <f t="shared" si="662"/>
        <v>0</v>
      </c>
      <c r="V2405" s="80">
        <f t="shared" si="662"/>
        <v>0</v>
      </c>
      <c r="W2405" s="80">
        <f t="shared" si="662"/>
        <v>0</v>
      </c>
      <c r="X2405" s="80">
        <f t="shared" si="662"/>
        <v>0</v>
      </c>
      <c r="Y2405" s="80">
        <f t="shared" si="662"/>
        <v>0</v>
      </c>
      <c r="Z2405" s="80">
        <f t="shared" si="662"/>
        <v>0</v>
      </c>
      <c r="AA2405" s="80">
        <f t="shared" si="662"/>
        <v>0</v>
      </c>
      <c r="AB2405" s="80">
        <f t="shared" si="662"/>
        <v>0</v>
      </c>
      <c r="AC2405" s="80">
        <f t="shared" si="662"/>
        <v>0</v>
      </c>
      <c r="AD2405" s="80">
        <f t="shared" si="662"/>
        <v>0</v>
      </c>
      <c r="AE2405" s="164"/>
      <c r="AF2405" s="164"/>
      <c r="AG2405" s="203">
        <f>SUM(AG2285:AG2404)</f>
        <v>0</v>
      </c>
      <c r="AH2405" s="297">
        <f>SUM(AH2285:AH2404)</f>
        <v>0</v>
      </c>
      <c r="AI2405" s="164"/>
      <c r="AJ2405" s="164"/>
      <c r="AK2405" s="164"/>
      <c r="AL2405" s="291">
        <f>SUM(AL2285:AL2404)</f>
        <v>0</v>
      </c>
      <c r="AM2405" s="164"/>
      <c r="AN2405" s="164"/>
      <c r="AO2405" s="164"/>
      <c r="AP2405" s="291">
        <f>SUM(AP2285:AP2404)</f>
        <v>0</v>
      </c>
      <c r="AQ2405" s="164"/>
      <c r="AR2405" s="164"/>
      <c r="AS2405" s="164"/>
      <c r="AT2405" s="291">
        <f>SUM(AT2285:AT2404)</f>
        <v>0</v>
      </c>
      <c r="AU2405" s="164"/>
      <c r="AV2405" s="164"/>
      <c r="AW2405" s="164"/>
      <c r="AX2405" s="291">
        <f>SUM(AX2285:AX2404)</f>
        <v>0</v>
      </c>
      <c r="AY2405" s="164"/>
      <c r="AZ2405" s="164"/>
      <c r="BA2405" s="164"/>
      <c r="BB2405" s="291">
        <f>SUM(BB2285:BB2404)</f>
        <v>0</v>
      </c>
      <c r="BC2405" s="164"/>
      <c r="BD2405" s="164"/>
      <c r="BE2405" s="164"/>
      <c r="BF2405" s="291">
        <f>SUM(BF2285:BF2404)</f>
        <v>0</v>
      </c>
      <c r="BG2405" s="164"/>
      <c r="BH2405" s="164"/>
      <c r="BI2405" s="164"/>
      <c r="BJ2405" s="291">
        <f>SUM(BJ2285:BJ2404)</f>
        <v>0</v>
      </c>
      <c r="BK2405" s="164"/>
      <c r="BL2405" s="164"/>
      <c r="BM2405" s="164"/>
      <c r="BN2405" s="291">
        <f>SUM(BN2285:BN2404)</f>
        <v>0</v>
      </c>
      <c r="BO2405" s="164"/>
      <c r="BP2405" s="164"/>
      <c r="BQ2405" s="164"/>
      <c r="BR2405" s="291">
        <f>SUM(BR2285:BR2404)</f>
        <v>0</v>
      </c>
      <c r="BS2405" s="164"/>
      <c r="BT2405" s="164"/>
      <c r="BU2405" s="164"/>
      <c r="BV2405" s="291">
        <f>SUM(BV2285:BV2404)</f>
        <v>0</v>
      </c>
      <c r="BW2405" s="164"/>
      <c r="BX2405" s="164"/>
      <c r="BY2405" s="164"/>
      <c r="BZ2405" s="291">
        <f>SUM(BZ2285:BZ2404)</f>
        <v>0</v>
      </c>
      <c r="CA2405" s="164"/>
      <c r="CB2405" s="164"/>
      <c r="CC2405" s="164"/>
      <c r="CD2405" s="291">
        <f>SUM(CD2285:CD2404)</f>
        <v>0</v>
      </c>
      <c r="CE2405" s="164"/>
      <c r="CF2405" s="164"/>
      <c r="CG2405" s="164"/>
      <c r="CH2405" s="164"/>
      <c r="CI2405" s="164"/>
      <c r="CJ2405" s="164"/>
      <c r="CK2405" s="164"/>
      <c r="CL2405" s="164"/>
      <c r="CM2405" s="164"/>
      <c r="CN2405" s="164"/>
      <c r="CO2405" s="164"/>
      <c r="CP2405" s="164"/>
      <c r="CQ2405" s="407">
        <f>SUM(CQ2285:CQ2404)</f>
        <v>0</v>
      </c>
      <c r="CR2405" s="274">
        <f>SUM(CR2285:CR2404)</f>
        <v>0</v>
      </c>
      <c r="CS2405" s="274" t="str">
        <f>IF(CR2405=0,"",_xlfn.CONCAT(CS2285:CS2404))</f>
        <v/>
      </c>
      <c r="CT2405" s="275" t="str">
        <f>IF(CR2405=0,"",
IF(CR2405&gt;1,"Favor de revisar la suma y consistencia de totales y/o subtotales por filas (numéricos y NS)",
IF(CR2405=1,_xlfn.CONCAT("Favor de revisar la sumatoria del total y/o subtotal en el numeral ",CS2405),_xlfn.CONCAT("Favor de revisar la sumatoria de los totales y/o subtotales en los numerales ",CS2405))))</f>
        <v/>
      </c>
      <c r="CU2405" s="274">
        <f>SUM(CU2285:CU2404)</f>
        <v>0</v>
      </c>
      <c r="CV2405" s="274" t="str">
        <f>IF(CU2405=0,"",_xlfn.CONCAT(CV2285:CV2404))</f>
        <v/>
      </c>
      <c r="CW2405" s="275" t="str">
        <f>IF(CU2405=0,"",
IF(CU2405&gt;10,"Favor de ingresar toda la información requerida en la pregunta y/o verifique que no tenga información en celdas sombreadas",
IF(CU2405=1,_xlfn.CONCAT("Favor de revisar la información capturada en el numeral ",CV2405),_xlfn.CONCAT("Favor de revisar la información capturada en los numerales ",CV2405))))</f>
        <v/>
      </c>
    </row>
    <row r="2406" spans="1:101" ht="15" customHeight="1">
      <c r="A2406" s="57"/>
      <c r="B2406" s="26"/>
      <c r="C2406" s="26"/>
      <c r="D2406" s="26"/>
      <c r="E2406" s="26"/>
      <c r="F2406" s="26"/>
      <c r="G2406" s="26"/>
      <c r="H2406" s="26"/>
      <c r="I2406" s="26"/>
      <c r="J2406" s="26"/>
      <c r="K2406" s="26"/>
      <c r="L2406" s="26"/>
      <c r="M2406" s="26"/>
      <c r="N2406" s="26"/>
      <c r="O2406" s="26"/>
      <c r="P2406" s="26"/>
      <c r="Q2406" s="26"/>
      <c r="R2406" s="26"/>
      <c r="S2406" s="26"/>
      <c r="T2406" s="26"/>
      <c r="U2406" s="26"/>
      <c r="V2406" s="26"/>
      <c r="W2406" s="26"/>
      <c r="X2406" s="26"/>
      <c r="Y2406" s="26"/>
      <c r="Z2406" s="26"/>
      <c r="AA2406" s="26"/>
      <c r="AB2406" s="26"/>
      <c r="AC2406" s="26"/>
      <c r="AD2406" s="26"/>
      <c r="AE2406" s="164"/>
      <c r="AF2406" s="164"/>
      <c r="AG2406" s="164"/>
      <c r="AH2406" s="164"/>
      <c r="AI2406" s="164"/>
      <c r="AJ2406" s="164"/>
      <c r="AK2406" s="164"/>
      <c r="AL2406" s="164"/>
      <c r="AM2406" s="164"/>
      <c r="AN2406" s="164"/>
      <c r="AO2406" s="164"/>
      <c r="AP2406" s="164"/>
      <c r="AQ2406" s="164"/>
      <c r="AR2406" s="164"/>
      <c r="AS2406" s="164"/>
      <c r="AT2406" s="164"/>
      <c r="AU2406" s="164"/>
      <c r="AV2406" s="164"/>
      <c r="AW2406" s="164"/>
      <c r="AX2406" s="164"/>
      <c r="AY2406" s="164"/>
      <c r="AZ2406" s="164"/>
      <c r="BA2406" s="164"/>
      <c r="BB2406" s="164"/>
      <c r="BC2406" s="164"/>
      <c r="BD2406" s="164"/>
      <c r="BE2406" s="164"/>
      <c r="BF2406" s="164"/>
      <c r="BG2406" s="164"/>
      <c r="BH2406" s="164"/>
      <c r="BI2406" s="164"/>
      <c r="BJ2406" s="164"/>
      <c r="BK2406" s="164"/>
      <c r="BL2406" s="164"/>
      <c r="BM2406" s="164"/>
      <c r="BN2406" s="164"/>
      <c r="BO2406" s="164"/>
      <c r="BP2406" s="164"/>
      <c r="BQ2406" s="164"/>
      <c r="BR2406" s="164"/>
      <c r="BS2406" s="164"/>
      <c r="BT2406" s="164"/>
      <c r="BU2406" s="164"/>
      <c r="BV2406" s="164"/>
      <c r="BW2406" s="164"/>
      <c r="BX2406" s="164"/>
      <c r="BY2406" s="164"/>
      <c r="BZ2406" s="164"/>
      <c r="CA2406" s="164"/>
      <c r="CB2406" s="164"/>
      <c r="CC2406" s="164"/>
      <c r="CD2406" s="164"/>
      <c r="CE2406" s="164"/>
      <c r="CF2406" s="164"/>
      <c r="CG2406" s="164"/>
      <c r="CH2406" s="164"/>
      <c r="CI2406" s="164"/>
      <c r="CJ2406" s="164"/>
      <c r="CK2406" s="164"/>
      <c r="CL2406" s="164"/>
      <c r="CM2406" s="164"/>
      <c r="CN2406" s="164"/>
      <c r="CO2406" s="164"/>
      <c r="CP2406" s="164"/>
      <c r="CQ2406" s="164"/>
      <c r="CR2406" s="164"/>
      <c r="CS2406" s="164"/>
      <c r="CT2406" s="164"/>
      <c r="CU2406" s="164"/>
      <c r="CV2406" s="164"/>
      <c r="CW2406" s="164"/>
    </row>
    <row r="2407" spans="1:101" ht="15" customHeight="1">
      <c r="A2407" s="57"/>
      <c r="B2407" s="26"/>
      <c r="C2407" s="26"/>
      <c r="D2407" s="26"/>
      <c r="E2407" s="26"/>
      <c r="F2407" s="26"/>
      <c r="G2407" s="26"/>
      <c r="H2407" s="26"/>
      <c r="I2407" s="26"/>
      <c r="J2407" s="26"/>
      <c r="K2407" s="26"/>
      <c r="L2407" s="79"/>
      <c r="M2407" s="26"/>
      <c r="N2407" s="26"/>
      <c r="O2407" s="26"/>
      <c r="P2407" s="26"/>
      <c r="Q2407" s="26"/>
      <c r="R2407" s="26"/>
      <c r="S2407" s="26"/>
      <c r="T2407" s="26"/>
      <c r="U2407" s="26"/>
      <c r="V2407" s="26"/>
      <c r="W2407" s="26"/>
      <c r="X2407" s="26"/>
      <c r="Y2407" s="26"/>
      <c r="Z2407" s="26"/>
      <c r="AA2407" s="888" t="s">
        <v>5629</v>
      </c>
      <c r="AB2407" s="888"/>
      <c r="AC2407" s="888"/>
      <c r="AD2407" s="888"/>
      <c r="AE2407" s="164"/>
      <c r="AF2407" s="164"/>
      <c r="AG2407" s="164"/>
      <c r="AH2407" s="164"/>
      <c r="AI2407" s="164"/>
      <c r="AJ2407" s="164"/>
      <c r="AK2407" s="164"/>
      <c r="AL2407" s="367" t="s">
        <v>5460</v>
      </c>
      <c r="AM2407" s="368">
        <f>SUM(AL2405,AP2405,AT2405,AX2405,BB2405,BF2405,BJ2405,BN2405,BR2405,BV2405,BZ2405,CD2405)</f>
        <v>0</v>
      </c>
      <c r="AN2407" s="164"/>
      <c r="AO2407" s="164"/>
      <c r="AP2407" s="164"/>
      <c r="AQ2407" s="164"/>
      <c r="AR2407" s="164"/>
      <c r="AS2407" s="164"/>
      <c r="AT2407" s="164"/>
      <c r="AU2407" s="164"/>
      <c r="AV2407" s="164"/>
      <c r="AW2407" s="164"/>
      <c r="AX2407" s="164"/>
      <c r="AY2407" s="164"/>
      <c r="AZ2407" s="164"/>
      <c r="BA2407" s="164"/>
      <c r="BB2407" s="164"/>
      <c r="BC2407" s="164"/>
      <c r="BD2407" s="164"/>
      <c r="BE2407" s="164"/>
      <c r="BF2407" s="164"/>
      <c r="BG2407" s="164"/>
      <c r="BH2407" s="164"/>
      <c r="BI2407" s="164"/>
      <c r="BJ2407" s="164"/>
      <c r="BK2407" s="164"/>
      <c r="BL2407" s="164"/>
      <c r="BM2407" s="164"/>
      <c r="BN2407" s="164"/>
      <c r="BO2407" s="164"/>
      <c r="BP2407" s="164"/>
      <c r="BQ2407" s="164"/>
      <c r="BR2407" s="164"/>
      <c r="BS2407" s="164"/>
      <c r="BT2407" s="164"/>
      <c r="BU2407" s="164"/>
      <c r="BV2407" s="164"/>
      <c r="BW2407" s="164"/>
      <c r="BX2407" s="164"/>
      <c r="BY2407" s="164"/>
      <c r="BZ2407" s="164"/>
      <c r="CA2407" s="164"/>
      <c r="CB2407" s="164"/>
      <c r="CC2407" s="164"/>
      <c r="CD2407" s="164"/>
      <c r="CE2407" s="164"/>
      <c r="CF2407" s="164"/>
      <c r="CG2407" s="164"/>
      <c r="CH2407" s="164"/>
      <c r="CI2407" s="164"/>
      <c r="CJ2407" s="164"/>
      <c r="CK2407" s="164"/>
      <c r="CL2407" s="164"/>
      <c r="CM2407" s="164"/>
      <c r="CN2407" s="164"/>
      <c r="CO2407" s="164"/>
      <c r="CP2407" s="164"/>
      <c r="CQ2407" s="164"/>
      <c r="CR2407" s="164"/>
      <c r="CS2407" s="164"/>
      <c r="CT2407" s="164"/>
      <c r="CU2407" s="164"/>
      <c r="CV2407" s="164"/>
      <c r="CW2407" s="164"/>
    </row>
    <row r="2408" spans="1:101" ht="24" customHeight="1">
      <c r="A2408" s="57"/>
      <c r="B2408" s="26"/>
      <c r="C2408" s="867" t="s">
        <v>5083</v>
      </c>
      <c r="D2408" s="868"/>
      <c r="E2408" s="868"/>
      <c r="F2408" s="868"/>
      <c r="G2408" s="868"/>
      <c r="H2408" s="868"/>
      <c r="I2408" s="868"/>
      <c r="J2408" s="868"/>
      <c r="K2408" s="868"/>
      <c r="L2408" s="868"/>
      <c r="M2408" s="889" t="s">
        <v>5834</v>
      </c>
      <c r="N2408" s="889"/>
      <c r="O2408" s="889"/>
      <c r="P2408" s="889"/>
      <c r="Q2408" s="889"/>
      <c r="R2408" s="889"/>
      <c r="S2408" s="889"/>
      <c r="T2408" s="889"/>
      <c r="U2408" s="889"/>
      <c r="V2408" s="889"/>
      <c r="W2408" s="889"/>
      <c r="X2408" s="889"/>
      <c r="Y2408" s="889"/>
      <c r="Z2408" s="889"/>
      <c r="AA2408" s="889"/>
      <c r="AB2408" s="889"/>
      <c r="AC2408" s="889"/>
      <c r="AD2408" s="889"/>
      <c r="AE2408" s="164"/>
      <c r="AF2408" s="164"/>
      <c r="AG2408" s="786" t="s">
        <v>5314</v>
      </c>
      <c r="AH2408" s="787"/>
      <c r="AI2408" s="787"/>
      <c r="AJ2408" s="787"/>
      <c r="AK2408" s="787"/>
      <c r="AL2408" s="787"/>
      <c r="AM2408" s="787"/>
      <c r="AN2408" s="787"/>
      <c r="AO2408" s="788"/>
      <c r="AP2408" s="164"/>
      <c r="AQ2408" s="789" t="s">
        <v>5081</v>
      </c>
      <c r="AR2408" s="789"/>
      <c r="AS2408" s="789"/>
      <c r="AT2408" s="789"/>
      <c r="AU2408" s="789"/>
      <c r="AV2408" s="789"/>
      <c r="AW2408" s="789"/>
      <c r="AX2408" s="789"/>
      <c r="AY2408" s="789"/>
      <c r="AZ2408" s="789"/>
      <c r="BA2408" s="789"/>
      <c r="BB2408" s="789"/>
      <c r="BC2408" s="789"/>
      <c r="BD2408" s="789"/>
      <c r="BE2408" s="789"/>
      <c r="BF2408" s="789"/>
      <c r="BG2408" s="789"/>
      <c r="BH2408" s="789"/>
      <c r="BI2408" s="789"/>
      <c r="BJ2408" s="789"/>
      <c r="BK2408" s="789"/>
      <c r="BL2408" s="789"/>
      <c r="BM2408" s="789"/>
      <c r="BN2408" s="789"/>
      <c r="BO2408" s="789"/>
      <c r="BP2408" s="789"/>
      <c r="BQ2408" s="789"/>
      <c r="BR2408" s="789"/>
      <c r="BS2408" s="789"/>
      <c r="BT2408" s="789"/>
      <c r="BU2408" s="789"/>
      <c r="BV2408" s="789"/>
      <c r="BW2408" s="789"/>
      <c r="BX2408" s="772" t="s">
        <v>5722</v>
      </c>
      <c r="BY2408" s="772"/>
      <c r="BZ2408" s="773"/>
      <c r="CA2408" s="774" t="s">
        <v>5853</v>
      </c>
      <c r="CB2408" s="775"/>
      <c r="CC2408" s="776"/>
      <c r="CD2408" s="164"/>
      <c r="CE2408" s="164"/>
      <c r="CF2408" s="164"/>
      <c r="CG2408" s="164"/>
      <c r="CH2408" s="164"/>
      <c r="CI2408" s="164"/>
      <c r="CJ2408" s="164"/>
      <c r="CK2408" s="164"/>
      <c r="CL2408" s="164"/>
      <c r="CM2408" s="164"/>
      <c r="CN2408" s="164"/>
      <c r="CO2408" s="164"/>
      <c r="CP2408" s="164"/>
      <c r="CQ2408" s="164"/>
      <c r="CR2408" s="164"/>
      <c r="CS2408" s="164"/>
      <c r="CT2408" s="164"/>
      <c r="CU2408" s="164"/>
      <c r="CV2408" s="164"/>
      <c r="CW2408" s="164"/>
    </row>
    <row r="2409" spans="1:101" ht="132" customHeight="1">
      <c r="A2409" s="57"/>
      <c r="B2409" s="26"/>
      <c r="C2409" s="870"/>
      <c r="D2409" s="871"/>
      <c r="E2409" s="871"/>
      <c r="F2409" s="871"/>
      <c r="G2409" s="871"/>
      <c r="H2409" s="871"/>
      <c r="I2409" s="871"/>
      <c r="J2409" s="871"/>
      <c r="K2409" s="871"/>
      <c r="L2409" s="871"/>
      <c r="M2409" s="883" t="s">
        <v>5854</v>
      </c>
      <c r="N2409" s="883"/>
      <c r="O2409" s="883"/>
      <c r="P2409" s="883" t="s">
        <v>5855</v>
      </c>
      <c r="Q2409" s="883"/>
      <c r="R2409" s="883"/>
      <c r="S2409" s="883" t="s">
        <v>5856</v>
      </c>
      <c r="T2409" s="883"/>
      <c r="U2409" s="883"/>
      <c r="V2409" s="883" t="s">
        <v>5857</v>
      </c>
      <c r="W2409" s="883"/>
      <c r="X2409" s="883"/>
      <c r="Y2409" s="883" t="s">
        <v>5858</v>
      </c>
      <c r="Z2409" s="883"/>
      <c r="AA2409" s="883"/>
      <c r="AB2409" s="883" t="s">
        <v>5859</v>
      </c>
      <c r="AC2409" s="883"/>
      <c r="AD2409" s="883"/>
      <c r="AE2409" s="164"/>
      <c r="AF2409" s="164"/>
      <c r="AG2409" s="800" t="s">
        <v>5860</v>
      </c>
      <c r="AH2409" s="800"/>
      <c r="AI2409" s="800"/>
      <c r="AJ2409" s="801" t="s">
        <v>5861</v>
      </c>
      <c r="AK2409" s="801"/>
      <c r="AL2409" s="801"/>
      <c r="AM2409" s="800" t="s">
        <v>5862</v>
      </c>
      <c r="AN2409" s="800"/>
      <c r="AO2409" s="800"/>
      <c r="AP2409" s="547" t="s">
        <v>5315</v>
      </c>
      <c r="AQ2409" s="802" t="s">
        <v>5863</v>
      </c>
      <c r="AR2409" s="802"/>
      <c r="AS2409" s="802"/>
      <c r="AT2409" s="803" t="s">
        <v>5864</v>
      </c>
      <c r="AU2409" s="803"/>
      <c r="AV2409" s="803"/>
      <c r="AW2409" s="802" t="s">
        <v>5865</v>
      </c>
      <c r="AX2409" s="802"/>
      <c r="AY2409" s="802"/>
      <c r="AZ2409" s="803" t="s">
        <v>5866</v>
      </c>
      <c r="BA2409" s="803"/>
      <c r="BB2409" s="803"/>
      <c r="BC2409" s="802" t="s">
        <v>5867</v>
      </c>
      <c r="BD2409" s="802"/>
      <c r="BE2409" s="802"/>
      <c r="BF2409" s="803" t="s">
        <v>5868</v>
      </c>
      <c r="BG2409" s="803"/>
      <c r="BH2409" s="803"/>
      <c r="BI2409" s="802" t="s">
        <v>5869</v>
      </c>
      <c r="BJ2409" s="802"/>
      <c r="BK2409" s="802"/>
      <c r="BL2409" s="803" t="s">
        <v>5870</v>
      </c>
      <c r="BM2409" s="803"/>
      <c r="BN2409" s="803"/>
      <c r="BO2409" s="802" t="s">
        <v>5871</v>
      </c>
      <c r="BP2409" s="802"/>
      <c r="BQ2409" s="802"/>
      <c r="BR2409" s="803" t="s">
        <v>5872</v>
      </c>
      <c r="BS2409" s="803"/>
      <c r="BT2409" s="803"/>
      <c r="BU2409" s="802" t="s">
        <v>5873</v>
      </c>
      <c r="BV2409" s="802"/>
      <c r="BW2409" s="802"/>
      <c r="BX2409" s="777" t="s">
        <v>5433</v>
      </c>
      <c r="BY2409" s="777"/>
      <c r="BZ2409" s="777"/>
      <c r="CA2409" s="778" t="s">
        <v>5434</v>
      </c>
      <c r="CB2409" s="778"/>
      <c r="CC2409" s="778"/>
      <c r="CD2409" s="164"/>
      <c r="CE2409" s="164"/>
      <c r="CF2409" s="164"/>
      <c r="CG2409" s="164"/>
      <c r="CH2409" s="164"/>
      <c r="CI2409" s="164"/>
      <c r="CJ2409" s="164"/>
      <c r="CK2409" s="164"/>
      <c r="CL2409" s="164"/>
      <c r="CM2409" s="164"/>
      <c r="CN2409" s="164"/>
      <c r="CO2409" s="164"/>
      <c r="CP2409" s="164"/>
      <c r="CQ2409" s="164"/>
      <c r="CR2409" s="164"/>
      <c r="CS2409" s="164"/>
      <c r="CT2409" s="164"/>
      <c r="CU2409" s="164"/>
      <c r="CV2409" s="164"/>
      <c r="CW2409" s="164"/>
    </row>
    <row r="2410" spans="1:101" ht="48" customHeight="1">
      <c r="A2410" s="57"/>
      <c r="B2410" s="26"/>
      <c r="C2410" s="873"/>
      <c r="D2410" s="874"/>
      <c r="E2410" s="874"/>
      <c r="F2410" s="874"/>
      <c r="G2410" s="874"/>
      <c r="H2410" s="874"/>
      <c r="I2410" s="874"/>
      <c r="J2410" s="874"/>
      <c r="K2410" s="874"/>
      <c r="L2410" s="874"/>
      <c r="M2410" s="62" t="s">
        <v>5416</v>
      </c>
      <c r="N2410" s="152" t="s">
        <v>5397</v>
      </c>
      <c r="O2410" s="152" t="s">
        <v>5398</v>
      </c>
      <c r="P2410" s="62" t="s">
        <v>5416</v>
      </c>
      <c r="Q2410" s="152" t="s">
        <v>5397</v>
      </c>
      <c r="R2410" s="152" t="s">
        <v>5398</v>
      </c>
      <c r="S2410" s="62" t="s">
        <v>5416</v>
      </c>
      <c r="T2410" s="152" t="s">
        <v>5397</v>
      </c>
      <c r="U2410" s="152" t="s">
        <v>5398</v>
      </c>
      <c r="V2410" s="62" t="s">
        <v>5416</v>
      </c>
      <c r="W2410" s="152" t="s">
        <v>5397</v>
      </c>
      <c r="X2410" s="152" t="s">
        <v>5398</v>
      </c>
      <c r="Y2410" s="62" t="s">
        <v>5416</v>
      </c>
      <c r="Z2410" s="152" t="s">
        <v>5397</v>
      </c>
      <c r="AA2410" s="152" t="s">
        <v>5398</v>
      </c>
      <c r="AB2410" s="62" t="s">
        <v>5416</v>
      </c>
      <c r="AC2410" s="152" t="s">
        <v>5397</v>
      </c>
      <c r="AD2410" s="152" t="s">
        <v>5398</v>
      </c>
      <c r="AE2410" s="164"/>
      <c r="AF2410" s="164"/>
      <c r="AG2410" s="413" t="s">
        <v>5369</v>
      </c>
      <c r="AH2410" s="414" t="s">
        <v>5423</v>
      </c>
      <c r="AI2410" s="415" t="s">
        <v>5424</v>
      </c>
      <c r="AJ2410" s="416" t="s">
        <v>5369</v>
      </c>
      <c r="AK2410" s="413" t="s">
        <v>5423</v>
      </c>
      <c r="AL2410" s="417" t="s">
        <v>5424</v>
      </c>
      <c r="AM2410" s="413" t="s">
        <v>5369</v>
      </c>
      <c r="AN2410" s="414" t="s">
        <v>5423</v>
      </c>
      <c r="AO2410" s="424" t="s">
        <v>5424</v>
      </c>
      <c r="AP2410" s="1027" t="s">
        <v>5368</v>
      </c>
      <c r="AQ2410" s="425" t="s">
        <v>5369</v>
      </c>
      <c r="AR2410" s="250" t="s">
        <v>5423</v>
      </c>
      <c r="AS2410" s="321" t="s">
        <v>5424</v>
      </c>
      <c r="AT2410" s="421" t="s">
        <v>5369</v>
      </c>
      <c r="AU2410" s="250" t="s">
        <v>5423</v>
      </c>
      <c r="AV2410" s="321" t="s">
        <v>5424</v>
      </c>
      <c r="AW2410" s="421" t="s">
        <v>5369</v>
      </c>
      <c r="AX2410" s="250" t="s">
        <v>5423</v>
      </c>
      <c r="AY2410" s="321" t="s">
        <v>5424</v>
      </c>
      <c r="AZ2410" s="421" t="s">
        <v>5369</v>
      </c>
      <c r="BA2410" s="250" t="s">
        <v>5423</v>
      </c>
      <c r="BB2410" s="321" t="s">
        <v>5424</v>
      </c>
      <c r="BC2410" s="421" t="s">
        <v>5369</v>
      </c>
      <c r="BD2410" s="250" t="s">
        <v>5423</v>
      </c>
      <c r="BE2410" s="321" t="s">
        <v>5424</v>
      </c>
      <c r="BF2410" s="421" t="s">
        <v>5369</v>
      </c>
      <c r="BG2410" s="250" t="s">
        <v>5423</v>
      </c>
      <c r="BH2410" s="321" t="s">
        <v>5424</v>
      </c>
      <c r="BI2410" s="421" t="s">
        <v>5369</v>
      </c>
      <c r="BJ2410" s="250" t="s">
        <v>5423</v>
      </c>
      <c r="BK2410" s="321" t="s">
        <v>5424</v>
      </c>
      <c r="BL2410" s="421" t="s">
        <v>5369</v>
      </c>
      <c r="BM2410" s="250" t="s">
        <v>5423</v>
      </c>
      <c r="BN2410" s="321" t="s">
        <v>5424</v>
      </c>
      <c r="BO2410" s="421" t="s">
        <v>5369</v>
      </c>
      <c r="BP2410" s="250" t="s">
        <v>5423</v>
      </c>
      <c r="BQ2410" s="321" t="s">
        <v>5424</v>
      </c>
      <c r="BR2410" s="421" t="s">
        <v>5369</v>
      </c>
      <c r="BS2410" s="250" t="s">
        <v>5423</v>
      </c>
      <c r="BT2410" s="321" t="s">
        <v>5424</v>
      </c>
      <c r="BU2410" s="421" t="s">
        <v>5369</v>
      </c>
      <c r="BV2410" s="250" t="s">
        <v>5423</v>
      </c>
      <c r="BW2410" s="321" t="s">
        <v>5424</v>
      </c>
      <c r="BX2410" s="269" t="s">
        <v>5459</v>
      </c>
      <c r="BY2410" s="270" t="s">
        <v>5093</v>
      </c>
      <c r="BZ2410" s="271" t="s">
        <v>5094</v>
      </c>
      <c r="CA2410" s="269" t="s">
        <v>5459</v>
      </c>
      <c r="CB2410" s="270" t="s">
        <v>5093</v>
      </c>
      <c r="CC2410" s="271" t="s">
        <v>5094</v>
      </c>
      <c r="CD2410" s="164"/>
      <c r="CE2410" s="164"/>
      <c r="CF2410" s="164"/>
      <c r="CG2410" s="164"/>
      <c r="CH2410" s="164"/>
      <c r="CI2410" s="164"/>
      <c r="CJ2410" s="164"/>
      <c r="CK2410" s="164"/>
      <c r="CL2410" s="164"/>
      <c r="CM2410" s="164"/>
      <c r="CN2410" s="164"/>
      <c r="CO2410" s="164"/>
      <c r="CP2410" s="164"/>
      <c r="CQ2410" s="164"/>
      <c r="CR2410" s="164"/>
      <c r="CS2410" s="164"/>
      <c r="CT2410" s="164"/>
      <c r="CU2410" s="164"/>
      <c r="CV2410" s="164"/>
      <c r="CW2410" s="164"/>
    </row>
    <row r="2411" spans="1:101" ht="15" customHeight="1">
      <c r="A2411" s="57"/>
      <c r="B2411" s="26"/>
      <c r="C2411" s="625" t="s">
        <v>5008</v>
      </c>
      <c r="D2411" s="884" t="str">
        <f>IF(D40="","",D40)</f>
        <v>OFICINA DEL C GOBERNADOR</v>
      </c>
      <c r="E2411" s="884"/>
      <c r="F2411" s="884"/>
      <c r="G2411" s="884"/>
      <c r="H2411" s="884"/>
      <c r="I2411" s="884"/>
      <c r="J2411" s="884"/>
      <c r="K2411" s="884"/>
      <c r="L2411" s="884"/>
      <c r="M2411" s="617"/>
      <c r="N2411" s="617"/>
      <c r="O2411" s="617"/>
      <c r="P2411" s="617"/>
      <c r="Q2411" s="617"/>
      <c r="R2411" s="617"/>
      <c r="S2411" s="617"/>
      <c r="T2411" s="617"/>
      <c r="U2411" s="617"/>
      <c r="V2411" s="617"/>
      <c r="W2411" s="617"/>
      <c r="X2411" s="617"/>
      <c r="Y2411" s="617"/>
      <c r="Z2411" s="617"/>
      <c r="AA2411" s="617"/>
      <c r="AB2411" s="617"/>
      <c r="AC2411" s="617"/>
      <c r="AD2411" s="617"/>
      <c r="AE2411" s="164"/>
      <c r="AF2411" s="164"/>
      <c r="AG2411" s="408">
        <f t="shared" ref="AG2411:AG2442" si="663">IF(OR(M2285="NS",M2549="NS",S1815="NS"),0,IF(AND(M2285="NA",M2549="NA",S1815="NA"),0,IF(SUM(M2285,M2549)&gt;=S1815,0,1)))</f>
        <v>0</v>
      </c>
      <c r="AH2411" s="409">
        <f>IF(OR(N2285="NS",N2549="NS",T1815="NS"),0,IF(AND(N2285="NA",N2549="NA",T1815="NA"),0,IF(SUM(N2285,N2549)&gt;=T1815,0,1)))</f>
        <v>0</v>
      </c>
      <c r="AI2411" s="410">
        <f t="shared" ref="AI2411:AI2442" si="664">IF(OR(O2285="NS",O2549="NS",U1815="NS"),0,IF(AND(O2285="NA",O2549="NA",U1815="NA"),0,IF(SUM(O2285,O2549)&gt;=U1815,0,1)))</f>
        <v>0</v>
      </c>
      <c r="AJ2411" s="411">
        <f t="shared" ref="AJ2411:AJ2442" si="665">IF(OR(M2285="NS",V1815="NS",AB1815="NS"),0,IF(AND(M2285="NA",V1815="NA",AB1815="NA"),0,IF(M2285&gt;=SUM(V1815,AB1815),0,1)))</f>
        <v>0</v>
      </c>
      <c r="AK2411" s="408">
        <f t="shared" ref="AK2411:AK2442" si="666">IF(OR(N2285="NS",W1815="NS",AC1815="NS"),0,IF(AND(N2285="NA",W1815="NA",AC1815="NA"),0,IF(N2285&gt;=SUM(W1815,AC1815),0,1)))</f>
        <v>0</v>
      </c>
      <c r="AL2411" s="412">
        <f t="shared" ref="AL2411:AL2442" si="667">IF(OR(O2285="NS",X1815="NS",AD1815="NS"),0,IF(AND(O2285="NA",X1815="NA",AD1815="NA"),0,IF(O2285&gt;=SUM(X1815,AD1815),0,1)))</f>
        <v>0</v>
      </c>
      <c r="AM2411" s="408">
        <f t="shared" ref="AM2411:AM2442" si="668">IF(OR(M2549="NS",Y1815="NS",AB1815="NS"),0,IF(AND(M2549="NA",Y1815="NA",AB1815="NA"),0,IF(M2549&gt;=SUM(Y1815,AB1815),0,1)))</f>
        <v>0</v>
      </c>
      <c r="AN2411" s="409">
        <f>IF(OR(N2549="NS",Z1815="NS",AC1815="NS"),0,IF(AND(N2549="NA",Z1815="NA",AC1815="NA"),0,IF(N2549&gt;=SUM(Z1815,AC1815),0,1)))</f>
        <v>0</v>
      </c>
      <c r="AO2411" s="410">
        <f t="shared" ref="AO2411:AO2442" si="669">IF(OR(O2549="NS",AA1815="NS",AD1815="NS"),0,IF(AND(O2549="NA",AA1815="NA",AD1815="NA"),0,IF(O2549&gt;=SUM(AA1815,AD1815),0,1)))</f>
        <v>0</v>
      </c>
      <c r="AP2411" s="1027"/>
      <c r="AQ2411" s="419">
        <f>IF(OR(P2285="NS",$V1815="NS",$AB1815="NS"),0,IF(AND(P2285="NA",$V1815="NA",$AB1815="NA"),0,IF(P2285&lt;=SUM($V1815,$AB1815),0,1)))</f>
        <v>0</v>
      </c>
      <c r="AR2411" s="420">
        <f>IF(OR(Q2285="NS",$W1815="NS",$AC1815="NS"),0,IF(AND(Q2285="NA",$W1815="NA",$AC1815="NA"),0,IF(Q2285&lt;=SUM($W1815,$AC1815),0,1)))</f>
        <v>0</v>
      </c>
      <c r="AS2411" s="313">
        <f>IF(OR(R2285="NS",$X1815="NS",$AD1815="NS"),0,IF(AND(R2285="NA",$X1815="NA",$AD1815="NA"),0,IF(R2285&lt;=SUM($X1815,$AD1815),0,1)))</f>
        <v>0</v>
      </c>
      <c r="AT2411" s="419">
        <f>IF(OR(S2285="NS",$V1815="NS",$AB1815="NS"),0,IF(AND(S2285="NA",$V1815="NA",$AB1815="NA"),0,IF(S2285&lt;=SUM($V1815,$AB1815),0,1)))</f>
        <v>0</v>
      </c>
      <c r="AU2411" s="420">
        <f>IF(OR(T2285="NS",$W1815="NS",$AC1815="NS"),0,IF(AND(T2285="NA",$W1815="NA",$AC1815="NA"),0,IF(T2285&lt;=SUM($W1815,$AC1815),0,1)))</f>
        <v>0</v>
      </c>
      <c r="AV2411" s="313">
        <f>IF(OR(U2285="NS",$X1815="NS",$AD1815="NS"),0,IF(AND(U2285="NA",$X1815="NA",$AD1815="NA"),0,IF(U2285&lt;=SUM($X1815,$AD1815),0,1)))</f>
        <v>0</v>
      </c>
      <c r="AW2411" s="419">
        <f>IF(OR(V2285="NS",$V1815="NS",$AB1815="NS"),0,IF(AND(V2285="NA",$V1815="NA",$AB1815="NA"),0,IF(V2285&lt;=SUM($V1815,$AB1815),0,1)))</f>
        <v>0</v>
      </c>
      <c r="AX2411" s="420">
        <f>IF(OR(W2285="NS",$W1815="NS",$AC1815="NS"),0,IF(AND(W2285="NA",$W1815="NA",$AC1815="NA"),0,IF(W2285&lt;=SUM($W1815,$AC1815),0,1)))</f>
        <v>0</v>
      </c>
      <c r="AY2411" s="313">
        <f>IF(OR(X2285="NS",$X1815="NS",$AD1815="NS"),0,IF(AND(X2285="NA",$X1815="NA",$AD1815="NA"),0,IF(X2285&lt;=SUM($X1815,$AD1815),0,1)))</f>
        <v>0</v>
      </c>
      <c r="AZ2411" s="419">
        <f>IF(OR(Y2285="NS",$V1815="NS",$AB1815="NS"),0,IF(AND(Y2285="NA",$V1815="NA",$AB1815="NA"),0,IF(Y2285&lt;=SUM($V1815,$AB1815),0,1)))</f>
        <v>0</v>
      </c>
      <c r="BA2411" s="420">
        <f>IF(OR(Z2285="NS",$W1815="NS",$AC1815="NS"),0,IF(AND(Z2285="NA",$W1815="NA",$AC1815="NA"),0,IF(Z2285&lt;=SUM($W1815,$AC1815),0,1)))</f>
        <v>0</v>
      </c>
      <c r="BB2411" s="313">
        <f>IF(OR(AA2285="NS",$X1815="NS",$AD1815="NS"),0,IF(AND(AA2285="NA",$X1815="NA",$AD1815="NA"),0,IF(AA2285&lt;=SUM($X1815,$AD1815),0,1)))</f>
        <v>0</v>
      </c>
      <c r="BC2411" s="419">
        <f>IF(OR(AB2285="NS",$V1815="NS",$AB1815="NS"),0,IF(AND(AB2285="NA",$V1815="NA",$AB1815="NA"),0,IF(AB2285&lt;=SUM($V1815,$AB1815),0,1)))</f>
        <v>0</v>
      </c>
      <c r="BD2411" s="420">
        <f>IF(OR(AC2285="NS",$W1815="NS",$AC1815="NS"),0,IF(AND(AC2285="NA",$W1815="NA",$AC1815="NA"),0,IF(AC2285&lt;=SUM($W1815,$AC1815),0,1)))</f>
        <v>0</v>
      </c>
      <c r="BE2411" s="313">
        <f>IF(OR(AD2285="NS",$X1815="NS",$AD1815="NS"),0,IF(AND(AD2285="NA",$X1815="NA",$AD1815="NA"),0,IF(AD2285&lt;=SUM($X1815,$AD1815),0,1)))</f>
        <v>0</v>
      </c>
      <c r="BF2411" s="419">
        <f>IF(OR(M2411="NS",$V1815="NS",$AB1815="NS"),0,IF(AND(M2411="NA",$V1815="NA",$AB1815="NA"),0,IF(M2411&lt;=SUM($V1815,$AB1815),0,1)))</f>
        <v>0</v>
      </c>
      <c r="BG2411" s="420">
        <f>IF(OR(N2411="NS",$W1815="NS",$AC1815="NS"),0,IF(AND(N2411="NA",$W1815="NA",$AC1815="NA"),0,IF(N2411&lt;=SUM($W1815,$AC1815),0,1)))</f>
        <v>0</v>
      </c>
      <c r="BH2411" s="313">
        <f>IF(OR(O2411="NS",$X1815="NS",$AD1815="NS"),0,IF(AND(O2411="NA",$X1815="NA",$AD1815="NA"),0,IF(O2411&lt;=SUM($X1815,$AD1815),0,1)))</f>
        <v>0</v>
      </c>
      <c r="BI2411" s="419">
        <f>IF(OR(P2411="NS",$V1815="NS",$AB1815="NS"),0,IF(AND(P2411="NA",$V1815="NA",$AB1815="NA"),0,IF(P2411&lt;=SUM($V1815,$AB1815),0,1)))</f>
        <v>0</v>
      </c>
      <c r="BJ2411" s="420">
        <f>IF(OR(Q2411="NS",$W1815="NS",$AC1815="NS"),0,IF(AND(Q2411="NA",$W1815="NA",$AC1815="NA"),0,IF(Q2411&lt;=SUM($W1815,$AC1815),0,1)))</f>
        <v>0</v>
      </c>
      <c r="BK2411" s="313">
        <f>IF(OR(R2411="NS",$X1815="NS",$AD1815="NS"),0,IF(AND(R2411="NA",$X1815="NA",$AD1815="NA"),0,IF(R2411&lt;=SUM($X1815,$AD1815),0,1)))</f>
        <v>0</v>
      </c>
      <c r="BL2411" s="419">
        <f>IF(OR(S2411="NS",$V1815="NS",$AB1815="NS"),0,IF(AND(S2411="NA",$V1815="NA",$AB1815="NA"),0,IF(S2411&lt;=SUM($V1815,$AB1815),0,1)))</f>
        <v>0</v>
      </c>
      <c r="BM2411" s="420">
        <f>IF(OR(T2411="NS",$W1815="NS",$AC1815="NS"),0,IF(AND(T2411="NA",$W1815="NA",$AC1815="NA"),0,IF(T2411&lt;=SUM($W1815,$AC1815),0,1)))</f>
        <v>0</v>
      </c>
      <c r="BN2411" s="313">
        <f>IF(OR(U2411="NS",$X1815="NS",$AD1815="NS"),0,IF(AND(U2411="NA",$X1815="NA",$AD1815="NA"),0,IF(U2411&lt;=SUM($X1815,$AD1815),0,1)))</f>
        <v>0</v>
      </c>
      <c r="BO2411" s="419">
        <f>IF(OR(V2411="NS",$V1815="NS",$AB1815="NS"),0,IF(AND(V2411="NA",$V1815="NA",$AB1815="NA"),0,IF(V2411&lt;=SUM($V1815,$AB1815),0,1)))</f>
        <v>0</v>
      </c>
      <c r="BP2411" s="420">
        <f>IF(OR(W2411="NS",$W1815="NS",$AC1815="NS"),0,IF(AND(W2411="NA",$W1815="NA",$AC1815="NA"),0,IF(W2411&lt;=SUM($W1815,$AC1815),0,1)))</f>
        <v>0</v>
      </c>
      <c r="BQ2411" s="313">
        <f>IF(OR(X2411="NS",$X1815="NS",$AD1815="NS"),0,IF(AND(X2411="NA",$X1815="NA",$AD1815="NA"),0,IF(X2411&lt;=SUM($X1815,$AD1815),0,1)))</f>
        <v>0</v>
      </c>
      <c r="BR2411" s="419">
        <f>IF(OR(Y2411="NS",$V1815="NS",$AB1815="NS"),0,IF(AND(Y2411="NA",$V1815="NA",$AB1815="NA"),0,IF(Y2411&lt;=SUM($V1815,$AB1815),0,1)))</f>
        <v>0</v>
      </c>
      <c r="BS2411" s="420">
        <f>IF(OR(Z2411="NS",$W1815="NS",$AC1815="NS"),0,IF(AND(Z2411="NA",$W1815="NA",$AC1815="NA"),0,IF(Z2411&lt;=SUM($W1815,$AC1815),0,1)))</f>
        <v>0</v>
      </c>
      <c r="BT2411" s="313">
        <f>IF(OR(AA2411="NS",$X1815="NS",$AD1815="NS"),0,IF(AND(AA2411="NA",$X1815="NA",$AD1815="NA"),0,IF(AA2411&lt;=SUM($X1815,$AD1815),0,1)))</f>
        <v>0</v>
      </c>
      <c r="BU2411" s="419">
        <f>IF(OR(AB2411="NS",$V1815="NS",$AB1815="NS"),0,IF(AND(AB2411="NA",$V1815="NA",$AB1815="NA"),0,IF(AB2411&lt;=SUM($V1815,$AB1815),0,1)))</f>
        <v>0</v>
      </c>
      <c r="BV2411" s="420">
        <f>IF(OR(AC2411="NS",$W1815="NS",$AC1815="NS"),0,IF(AND(AC2411="NA",$W1815="NA",$AC1815="NA"),0,IF(AC2411&lt;=SUM($W1815,$AC1815),0,1)))</f>
        <v>0</v>
      </c>
      <c r="BW2411" s="313">
        <f>IF(OR(AD2411="NS",$X1815="NS",$AD1815="NS"),0,IF(AND(AD2411="NA",$X1815="NA",$AD1815="NA"),0,IF(AD2411&lt;=SUM($X1815,$AD1815),0,1)))</f>
        <v>0</v>
      </c>
      <c r="BX2411" s="272">
        <f>IF(SUM(AG2411:AO2411)=0,0,1)</f>
        <v>0</v>
      </c>
      <c r="BY2411" s="273" t="str">
        <f>IF(BX2411=0,"",
IF(SUM($BX$2411:BX2411)=1,BZ2411,
IF($BX$2531&gt;SUM($BX$2411:BX2411),_xlfn.CONCAT(", ",BZ2411),
IF($BX$2531=SUM($BX$2411:BX2411),_xlfn.CONCAT(" y ",BZ2411)))))</f>
        <v/>
      </c>
      <c r="BZ2411" s="156" t="s">
        <v>5095</v>
      </c>
      <c r="CA2411" s="272">
        <f>IF(SUM(AQ2411:BW2411)=0,0,1)</f>
        <v>0</v>
      </c>
      <c r="CB2411" s="273" t="str">
        <f>IF(CA2411=0,"",
IF(SUM($CA$2411:CA2411)=1,CC2411,
IF($CA$2531&gt;SUM($CA$2411:CA2411),_xlfn.CONCAT(", ",CC2411),
IF($CA$2531=SUM($CA$2411:CA2411),_xlfn.CONCAT(" y ",CC2411)))))</f>
        <v/>
      </c>
      <c r="CC2411" s="156" t="s">
        <v>5095</v>
      </c>
      <c r="CD2411" s="164"/>
      <c r="CE2411" s="164"/>
      <c r="CF2411" s="164"/>
      <c r="CG2411" s="164"/>
      <c r="CH2411" s="164"/>
      <c r="CI2411" s="164"/>
      <c r="CJ2411" s="164"/>
      <c r="CK2411" s="164"/>
      <c r="CL2411" s="164"/>
      <c r="CM2411" s="164"/>
      <c r="CN2411" s="164"/>
      <c r="CO2411" s="164"/>
      <c r="CP2411" s="164"/>
      <c r="CQ2411" s="164"/>
      <c r="CR2411" s="164"/>
      <c r="CS2411" s="164"/>
      <c r="CT2411" s="164"/>
      <c r="CU2411" s="164"/>
      <c r="CV2411" s="164"/>
      <c r="CW2411" s="164"/>
    </row>
    <row r="2412" spans="1:101" ht="15" customHeight="1">
      <c r="A2412" s="57"/>
      <c r="B2412" s="26"/>
      <c r="C2412" s="165" t="s">
        <v>5010</v>
      </c>
      <c r="D2412" s="884" t="str">
        <f t="shared" ref="D2412:D2475" si="670">IF(D41="","",D41)</f>
        <v>SECRETARIA DE DESARROLLO AGROPECUARIO RURAL Y PESCA</v>
      </c>
      <c r="E2412" s="884"/>
      <c r="F2412" s="884"/>
      <c r="G2412" s="884"/>
      <c r="H2412" s="884"/>
      <c r="I2412" s="884"/>
      <c r="J2412" s="884"/>
      <c r="K2412" s="884"/>
      <c r="L2412" s="884"/>
      <c r="M2412" s="617"/>
      <c r="N2412" s="617"/>
      <c r="O2412" s="617"/>
      <c r="P2412" s="617"/>
      <c r="Q2412" s="617"/>
      <c r="R2412" s="617"/>
      <c r="S2412" s="617"/>
      <c r="T2412" s="617"/>
      <c r="U2412" s="617"/>
      <c r="V2412" s="617"/>
      <c r="W2412" s="617"/>
      <c r="X2412" s="617"/>
      <c r="Y2412" s="617"/>
      <c r="Z2412" s="617"/>
      <c r="AA2412" s="617"/>
      <c r="AB2412" s="617"/>
      <c r="AC2412" s="617"/>
      <c r="AD2412" s="617"/>
      <c r="AE2412" s="164"/>
      <c r="AF2412" s="164"/>
      <c r="AG2412" s="408">
        <f t="shared" si="663"/>
        <v>0</v>
      </c>
      <c r="AH2412" s="409">
        <f t="shared" ref="AH2412:AH2442" si="671">IF(OR(N2286="NS",N2550="NS",T1816="NS"),0,IF(AND(N2286="NA",N2550="NA",T1816="NA"),0,IF(SUM(N2286,N2550)&gt;=T1816,0,1)))</f>
        <v>0</v>
      </c>
      <c r="AI2412" s="410">
        <f t="shared" si="664"/>
        <v>0</v>
      </c>
      <c r="AJ2412" s="411">
        <f t="shared" si="665"/>
        <v>0</v>
      </c>
      <c r="AK2412" s="408">
        <f t="shared" si="666"/>
        <v>0</v>
      </c>
      <c r="AL2412" s="412">
        <f t="shared" si="667"/>
        <v>0</v>
      </c>
      <c r="AM2412" s="408">
        <f t="shared" si="668"/>
        <v>0</v>
      </c>
      <c r="AN2412" s="409">
        <f t="shared" ref="AN2412:AN2442" si="672">IF(OR(N2550="NS",Z1816="NS",AC1816="NS"),0,IF(AND(N2550="NA",Z1816="NA",AC1816="NA"),0,IF(N2550&gt;=SUM(Z1816,AC1816),0,1)))</f>
        <v>0</v>
      </c>
      <c r="AO2412" s="410">
        <f t="shared" si="669"/>
        <v>0</v>
      </c>
      <c r="AP2412" s="1028">
        <f>IF(SUM(AB2531:AD2531)&gt;0,1,0)</f>
        <v>0</v>
      </c>
      <c r="AQ2412" s="419">
        <f t="shared" ref="AQ2412:AQ2475" si="673">IF(OR(P2286="NS",$V1816="NS",$AB1816="NS"),0,IF(AND(P2286="NA",$V1816="NA",$AB1816="NA"),0,IF(P2286&lt;=SUM($V1816,$AB1816),0,1)))</f>
        <v>0</v>
      </c>
      <c r="AR2412" s="420">
        <f t="shared" ref="AR2412:AR2475" si="674">IF(OR(Q2286="NS",$W1816="NS",$AC1816="NS"),0,IF(AND(Q2286="NA",$W1816="NA",$AC1816="NA"),0,IF(Q2286&lt;=SUM($W1816,$AC1816),0,1)))</f>
        <v>0</v>
      </c>
      <c r="AS2412" s="313">
        <f t="shared" ref="AS2412:AS2475" si="675">IF(OR(R2286="NS",$X1816="NS",$AD1816="NS"),0,IF(AND(R2286="NA",$X1816="NA",$AD1816="NA"),0,IF(R2286&lt;=SUM($X1816,$AD1816),0,1)))</f>
        <v>0</v>
      </c>
      <c r="AT2412" s="419">
        <f t="shared" ref="AT2412:AT2475" si="676">IF(OR(S2286="NS",$V1816="NS",$AB1816="NS"),0,IF(AND(S2286="NA",$V1816="NA",$AB1816="NA"),0,IF(S2286&lt;=SUM($V1816,$AB1816),0,1)))</f>
        <v>0</v>
      </c>
      <c r="AU2412" s="420">
        <f t="shared" ref="AU2412:AU2475" si="677">IF(OR(T2286="NS",$W1816="NS",$AC1816="NS"),0,IF(AND(T2286="NA",$W1816="NA",$AC1816="NA"),0,IF(T2286&lt;=SUM($W1816,$AC1816),0,1)))</f>
        <v>0</v>
      </c>
      <c r="AV2412" s="313">
        <f t="shared" ref="AV2412:AV2475" si="678">IF(OR(U2286="NS",$X1816="NS",$AD1816="NS"),0,IF(AND(U2286="NA",$X1816="NA",$AD1816="NA"),0,IF(U2286&lt;=SUM($X1816,$AD1816),0,1)))</f>
        <v>0</v>
      </c>
      <c r="AW2412" s="419">
        <f t="shared" ref="AW2412:AW2475" si="679">IF(OR(V2286="NS",$V1816="NS",$AB1816="NS"),0,IF(AND(V2286="NA",$V1816="NA",$AB1816="NA"),0,IF(V2286&lt;=SUM($V1816,$AB1816),0,1)))</f>
        <v>0</v>
      </c>
      <c r="AX2412" s="420">
        <f t="shared" ref="AX2412:AX2475" si="680">IF(OR(W2286="NS",$W1816="NS",$AC1816="NS"),0,IF(AND(W2286="NA",$W1816="NA",$AC1816="NA"),0,IF(W2286&lt;=SUM($W1816,$AC1816),0,1)))</f>
        <v>0</v>
      </c>
      <c r="AY2412" s="313">
        <f t="shared" ref="AY2412:AY2475" si="681">IF(OR(X2286="NS",$X1816="NS",$AD1816="NS"),0,IF(AND(X2286="NA",$X1816="NA",$AD1816="NA"),0,IF(X2286&lt;=SUM($X1816,$AD1816),0,1)))</f>
        <v>0</v>
      </c>
      <c r="AZ2412" s="419">
        <f t="shared" ref="AZ2412:AZ2475" si="682">IF(OR(Y2286="NS",$V1816="NS",$AB1816="NS"),0,IF(AND(Y2286="NA",$V1816="NA",$AB1816="NA"),0,IF(Y2286&lt;=SUM($V1816,$AB1816),0,1)))</f>
        <v>0</v>
      </c>
      <c r="BA2412" s="420">
        <f t="shared" ref="BA2412:BA2475" si="683">IF(OR(Z2286="NS",$W1816="NS",$AC1816="NS"),0,IF(AND(Z2286="NA",$W1816="NA",$AC1816="NA"),0,IF(Z2286&lt;=SUM($W1816,$AC1816),0,1)))</f>
        <v>0</v>
      </c>
      <c r="BB2412" s="313">
        <f t="shared" ref="BB2412:BB2475" si="684">IF(OR(AA2286="NS",$X1816="NS",$AD1816="NS"),0,IF(AND(AA2286="NA",$X1816="NA",$AD1816="NA"),0,IF(AA2286&lt;=SUM($X1816,$AD1816),0,1)))</f>
        <v>0</v>
      </c>
      <c r="BC2412" s="419">
        <f t="shared" ref="BC2412:BC2475" si="685">IF(OR(AB2286="NS",$V1816="NS",$AB1816="NS"),0,IF(AND(AB2286="NA",$V1816="NA",$AB1816="NA"),0,IF(AB2286&lt;=SUM($V1816,$AB1816),0,1)))</f>
        <v>0</v>
      </c>
      <c r="BD2412" s="420">
        <f t="shared" ref="BD2412:BD2475" si="686">IF(OR(AC2286="NS",$W1816="NS",$AC1816="NS"),0,IF(AND(AC2286="NA",$W1816="NA",$AC1816="NA"),0,IF(AC2286&lt;=SUM($W1816,$AC1816),0,1)))</f>
        <v>0</v>
      </c>
      <c r="BE2412" s="313">
        <f t="shared" ref="BE2412:BE2475" si="687">IF(OR(AD2286="NS",$X1816="NS",$AD1816="NS"),0,IF(AND(AD2286="NA",$X1816="NA",$AD1816="NA"),0,IF(AD2286&lt;=SUM($X1816,$AD1816),0,1)))</f>
        <v>0</v>
      </c>
      <c r="BF2412" s="419">
        <f t="shared" ref="BF2412:BF2475" si="688">IF(OR(M2412="NS",$V1816="NS",$AB1816="NS"),0,IF(AND(M2412="NA",$V1816="NA",$AB1816="NA"),0,IF(M2412&lt;=SUM($V1816,$AB1816),0,1)))</f>
        <v>0</v>
      </c>
      <c r="BG2412" s="420">
        <f t="shared" ref="BG2412:BG2475" si="689">IF(OR(N2412="NS",$W1816="NS",$AC1816="NS"),0,IF(AND(N2412="NA",$W1816="NA",$AC1816="NA"),0,IF(N2412&lt;=SUM($W1816,$AC1816),0,1)))</f>
        <v>0</v>
      </c>
      <c r="BH2412" s="313">
        <f t="shared" ref="BH2412:BH2475" si="690">IF(OR(O2412="NS",$X1816="NS",$AD1816="NS"),0,IF(AND(O2412="NA",$X1816="NA",$AD1816="NA"),0,IF(O2412&lt;=SUM($X1816,$AD1816),0,1)))</f>
        <v>0</v>
      </c>
      <c r="BI2412" s="419">
        <f t="shared" ref="BI2412:BI2475" si="691">IF(OR(P2412="NS",$V1816="NS",$AB1816="NS"),0,IF(AND(P2412="NA",$V1816="NA",$AB1816="NA"),0,IF(P2412&lt;=SUM($V1816,$AB1816),0,1)))</f>
        <v>0</v>
      </c>
      <c r="BJ2412" s="420">
        <f t="shared" ref="BJ2412:BJ2475" si="692">IF(OR(Q2412="NS",$W1816="NS",$AC1816="NS"),0,IF(AND(Q2412="NA",$W1816="NA",$AC1816="NA"),0,IF(Q2412&lt;=SUM($W1816,$AC1816),0,1)))</f>
        <v>0</v>
      </c>
      <c r="BK2412" s="313">
        <f t="shared" ref="BK2412:BK2475" si="693">IF(OR(R2412="NS",$X1816="NS",$AD1816="NS"),0,IF(AND(R2412="NA",$X1816="NA",$AD1816="NA"),0,IF(R2412&lt;=SUM($X1816,$AD1816),0,1)))</f>
        <v>0</v>
      </c>
      <c r="BL2412" s="419">
        <f t="shared" ref="BL2412:BL2475" si="694">IF(OR(S2412="NS",$V1816="NS",$AB1816="NS"),0,IF(AND(S2412="NA",$V1816="NA",$AB1816="NA"),0,IF(S2412&lt;=SUM($V1816,$AB1816),0,1)))</f>
        <v>0</v>
      </c>
      <c r="BM2412" s="420">
        <f t="shared" ref="BM2412:BM2475" si="695">IF(OR(T2412="NS",$W1816="NS",$AC1816="NS"),0,IF(AND(T2412="NA",$W1816="NA",$AC1816="NA"),0,IF(T2412&lt;=SUM($W1816,$AC1816),0,1)))</f>
        <v>0</v>
      </c>
      <c r="BN2412" s="313">
        <f t="shared" ref="BN2412:BN2475" si="696">IF(OR(U2412="NS",$X1816="NS",$AD1816="NS"),0,IF(AND(U2412="NA",$X1816="NA",$AD1816="NA"),0,IF(U2412&lt;=SUM($X1816,$AD1816),0,1)))</f>
        <v>0</v>
      </c>
      <c r="BO2412" s="419">
        <f t="shared" ref="BO2412:BO2475" si="697">IF(OR(V2412="NS",$V1816="NS",$AB1816="NS"),0,IF(AND(V2412="NA",$V1816="NA",$AB1816="NA"),0,IF(V2412&lt;=SUM($V1816,$AB1816),0,1)))</f>
        <v>0</v>
      </c>
      <c r="BP2412" s="420">
        <f t="shared" ref="BP2412:BP2475" si="698">IF(OR(W2412="NS",$W1816="NS",$AC1816="NS"),0,IF(AND(W2412="NA",$W1816="NA",$AC1816="NA"),0,IF(W2412&lt;=SUM($W1816,$AC1816),0,1)))</f>
        <v>0</v>
      </c>
      <c r="BQ2412" s="313">
        <f t="shared" ref="BQ2412:BQ2475" si="699">IF(OR(X2412="NS",$X1816="NS",$AD1816="NS"),0,IF(AND(X2412="NA",$X1816="NA",$AD1816="NA"),0,IF(X2412&lt;=SUM($X1816,$AD1816),0,1)))</f>
        <v>0</v>
      </c>
      <c r="BR2412" s="419">
        <f t="shared" ref="BR2412:BR2475" si="700">IF(OR(Y2412="NS",$V1816="NS",$AB1816="NS"),0,IF(AND(Y2412="NA",$V1816="NA",$AB1816="NA"),0,IF(Y2412&lt;=SUM($V1816,$AB1816),0,1)))</f>
        <v>0</v>
      </c>
      <c r="BS2412" s="420">
        <f t="shared" ref="BS2412:BS2475" si="701">IF(OR(Z2412="NS",$W1816="NS",$AC1816="NS"),0,IF(AND(Z2412="NA",$W1816="NA",$AC1816="NA"),0,IF(Z2412&lt;=SUM($W1816,$AC1816),0,1)))</f>
        <v>0</v>
      </c>
      <c r="BT2412" s="313">
        <f t="shared" ref="BT2412:BT2475" si="702">IF(OR(AA2412="NS",$X1816="NS",$AD1816="NS"),0,IF(AND(AA2412="NA",$X1816="NA",$AD1816="NA"),0,IF(AA2412&lt;=SUM($X1816,$AD1816),0,1)))</f>
        <v>0</v>
      </c>
      <c r="BU2412" s="419">
        <f t="shared" ref="BU2412:BU2475" si="703">IF(OR(AB2412="NS",$V1816="NS",$AB1816="NS"),0,IF(AND(AB2412="NA",$V1816="NA",$AB1816="NA"),0,IF(AB2412&lt;=SUM($V1816,$AB1816),0,1)))</f>
        <v>0</v>
      </c>
      <c r="BV2412" s="420">
        <f t="shared" ref="BV2412:BV2475" si="704">IF(OR(AC2412="NS",$W1816="NS",$AC1816="NS"),0,IF(AND(AC2412="NA",$W1816="NA",$AC1816="NA"),0,IF(AC2412&lt;=SUM($W1816,$AC1816),0,1)))</f>
        <v>0</v>
      </c>
      <c r="BW2412" s="313">
        <f t="shared" ref="BW2412:BW2475" si="705">IF(OR(AD2412="NS",$X1816="NS",$AD1816="NS"),0,IF(AND(AD2412="NA",$X1816="NA",$AD1816="NA"),0,IF(AD2412&lt;=SUM($X1816,$AD1816),0,1)))</f>
        <v>0</v>
      </c>
      <c r="BX2412" s="272">
        <f t="shared" ref="BX2412:BX2475" si="706">IF(SUM(AG2412:AO2412)=0,0,1)</f>
        <v>0</v>
      </c>
      <c r="BY2412" s="273" t="str">
        <f>IF(BX2412=0,"",
IF(SUM($BX$2411:BX2412)=1,BZ2412,
IF($BX$2531&gt;SUM($BX$2411:BX2412),_xlfn.CONCAT(", ",BZ2412),
IF($BX$2531=SUM($BX$2411:BX2412),_xlfn.CONCAT(" y ",BZ2412)))))</f>
        <v/>
      </c>
      <c r="BZ2412" s="156" t="s">
        <v>5096</v>
      </c>
      <c r="CA2412" s="272">
        <f t="shared" ref="CA2412:CA2475" si="707">IF(SUM(AQ2412:BW2412)=0,0,1)</f>
        <v>0</v>
      </c>
      <c r="CB2412" s="273" t="str">
        <f>IF(CA2412=0,"",
IF(SUM($CA$2411:CA2412)=1,CC2412,
IF($CA$2531&gt;SUM($CA$2411:CA2412),_xlfn.CONCAT(", ",CC2412),
IF($CA$2531=SUM($CA$2411:CA2412),_xlfn.CONCAT(" y ",CC2412)))))</f>
        <v/>
      </c>
      <c r="CC2412" s="156" t="s">
        <v>5096</v>
      </c>
      <c r="CD2412" s="164"/>
      <c r="CE2412" s="164"/>
      <c r="CF2412" s="164"/>
      <c r="CG2412" s="164"/>
      <c r="CH2412" s="164"/>
      <c r="CI2412" s="164"/>
      <c r="CJ2412" s="164"/>
      <c r="CK2412" s="164"/>
      <c r="CL2412" s="164"/>
      <c r="CM2412" s="164"/>
      <c r="CN2412" s="164"/>
      <c r="CO2412" s="164"/>
      <c r="CP2412" s="164"/>
      <c r="CQ2412" s="164"/>
      <c r="CR2412" s="164"/>
      <c r="CS2412" s="164"/>
      <c r="CT2412" s="164"/>
      <c r="CU2412" s="164"/>
      <c r="CV2412" s="164"/>
      <c r="CW2412" s="164"/>
    </row>
    <row r="2413" spans="1:101" ht="15" customHeight="1">
      <c r="A2413" s="57"/>
      <c r="B2413" s="26"/>
      <c r="C2413" s="165" t="s">
        <v>5012</v>
      </c>
      <c r="D2413" s="884" t="str">
        <f t="shared" si="670"/>
        <v>SECRETARIA DE SALUD</v>
      </c>
      <c r="E2413" s="884"/>
      <c r="F2413" s="884"/>
      <c r="G2413" s="884"/>
      <c r="H2413" s="884"/>
      <c r="I2413" s="884"/>
      <c r="J2413" s="884"/>
      <c r="K2413" s="884"/>
      <c r="L2413" s="884"/>
      <c r="M2413" s="617"/>
      <c r="N2413" s="617"/>
      <c r="O2413" s="617"/>
      <c r="P2413" s="617"/>
      <c r="Q2413" s="617"/>
      <c r="R2413" s="617"/>
      <c r="S2413" s="617"/>
      <c r="T2413" s="617"/>
      <c r="U2413" s="617"/>
      <c r="V2413" s="617"/>
      <c r="W2413" s="617"/>
      <c r="X2413" s="617"/>
      <c r="Y2413" s="617"/>
      <c r="Z2413" s="617"/>
      <c r="AA2413" s="617"/>
      <c r="AB2413" s="617"/>
      <c r="AC2413" s="617"/>
      <c r="AD2413" s="617"/>
      <c r="AE2413" s="164"/>
      <c r="AF2413" s="164"/>
      <c r="AG2413" s="408">
        <f t="shared" si="663"/>
        <v>0</v>
      </c>
      <c r="AH2413" s="409">
        <f t="shared" si="671"/>
        <v>0</v>
      </c>
      <c r="AI2413" s="410">
        <f t="shared" si="664"/>
        <v>0</v>
      </c>
      <c r="AJ2413" s="411">
        <f t="shared" si="665"/>
        <v>0</v>
      </c>
      <c r="AK2413" s="408">
        <f t="shared" si="666"/>
        <v>0</v>
      </c>
      <c r="AL2413" s="412">
        <f t="shared" si="667"/>
        <v>0</v>
      </c>
      <c r="AM2413" s="408">
        <f t="shared" si="668"/>
        <v>0</v>
      </c>
      <c r="AN2413" s="409">
        <f t="shared" si="672"/>
        <v>0</v>
      </c>
      <c r="AO2413" s="410">
        <f t="shared" si="669"/>
        <v>0</v>
      </c>
      <c r="AP2413" s="1028"/>
      <c r="AQ2413" s="419">
        <f t="shared" si="673"/>
        <v>0</v>
      </c>
      <c r="AR2413" s="420">
        <f t="shared" si="674"/>
        <v>0</v>
      </c>
      <c r="AS2413" s="313">
        <f t="shared" si="675"/>
        <v>0</v>
      </c>
      <c r="AT2413" s="419">
        <f t="shared" si="676"/>
        <v>0</v>
      </c>
      <c r="AU2413" s="420">
        <f t="shared" si="677"/>
        <v>0</v>
      </c>
      <c r="AV2413" s="313">
        <f t="shared" si="678"/>
        <v>0</v>
      </c>
      <c r="AW2413" s="419">
        <f t="shared" si="679"/>
        <v>0</v>
      </c>
      <c r="AX2413" s="420">
        <f t="shared" si="680"/>
        <v>0</v>
      </c>
      <c r="AY2413" s="313">
        <f t="shared" si="681"/>
        <v>0</v>
      </c>
      <c r="AZ2413" s="419">
        <f t="shared" si="682"/>
        <v>0</v>
      </c>
      <c r="BA2413" s="420">
        <f t="shared" si="683"/>
        <v>0</v>
      </c>
      <c r="BB2413" s="313">
        <f t="shared" si="684"/>
        <v>0</v>
      </c>
      <c r="BC2413" s="419">
        <f t="shared" si="685"/>
        <v>0</v>
      </c>
      <c r="BD2413" s="420">
        <f t="shared" si="686"/>
        <v>0</v>
      </c>
      <c r="BE2413" s="313">
        <f t="shared" si="687"/>
        <v>0</v>
      </c>
      <c r="BF2413" s="419">
        <f t="shared" si="688"/>
        <v>0</v>
      </c>
      <c r="BG2413" s="420">
        <f t="shared" si="689"/>
        <v>0</v>
      </c>
      <c r="BH2413" s="313">
        <f t="shared" si="690"/>
        <v>0</v>
      </c>
      <c r="BI2413" s="419">
        <f t="shared" si="691"/>
        <v>0</v>
      </c>
      <c r="BJ2413" s="420">
        <f t="shared" si="692"/>
        <v>0</v>
      </c>
      <c r="BK2413" s="313">
        <f t="shared" si="693"/>
        <v>0</v>
      </c>
      <c r="BL2413" s="419">
        <f t="shared" si="694"/>
        <v>0</v>
      </c>
      <c r="BM2413" s="420">
        <f t="shared" si="695"/>
        <v>0</v>
      </c>
      <c r="BN2413" s="313">
        <f t="shared" si="696"/>
        <v>0</v>
      </c>
      <c r="BO2413" s="419">
        <f t="shared" si="697"/>
        <v>0</v>
      </c>
      <c r="BP2413" s="420">
        <f t="shared" si="698"/>
        <v>0</v>
      </c>
      <c r="BQ2413" s="313">
        <f t="shared" si="699"/>
        <v>0</v>
      </c>
      <c r="BR2413" s="419">
        <f t="shared" si="700"/>
        <v>0</v>
      </c>
      <c r="BS2413" s="420">
        <f t="shared" si="701"/>
        <v>0</v>
      </c>
      <c r="BT2413" s="313">
        <f t="shared" si="702"/>
        <v>0</v>
      </c>
      <c r="BU2413" s="419">
        <f t="shared" si="703"/>
        <v>0</v>
      </c>
      <c r="BV2413" s="420">
        <f t="shared" si="704"/>
        <v>0</v>
      </c>
      <c r="BW2413" s="313">
        <f t="shared" si="705"/>
        <v>0</v>
      </c>
      <c r="BX2413" s="272">
        <f t="shared" si="706"/>
        <v>0</v>
      </c>
      <c r="BY2413" s="273" t="str">
        <f>IF(BX2413=0,"",
IF(SUM($BX$2411:BX2413)=1,BZ2413,
IF($BX$2531&gt;SUM($BX$2411:BX2413),_xlfn.CONCAT(", ",BZ2413),
IF($BX$2531=SUM($BX$2411:BX2413),_xlfn.CONCAT(" y ",BZ2413)))))</f>
        <v/>
      </c>
      <c r="BZ2413" s="156" t="s">
        <v>5097</v>
      </c>
      <c r="CA2413" s="272">
        <f t="shared" si="707"/>
        <v>0</v>
      </c>
      <c r="CB2413" s="273" t="str">
        <f>IF(CA2413=0,"",
IF(SUM($CA$2411:CA2413)=1,CC2413,
IF($CA$2531&gt;SUM($CA$2411:CA2413),_xlfn.CONCAT(", ",CC2413),
IF($CA$2531=SUM($CA$2411:CA2413),_xlfn.CONCAT(" y ",CC2413)))))</f>
        <v/>
      </c>
      <c r="CC2413" s="156" t="s">
        <v>5097</v>
      </c>
      <c r="CD2413" s="164"/>
      <c r="CE2413" s="164"/>
      <c r="CF2413" s="164"/>
      <c r="CG2413" s="164"/>
      <c r="CH2413" s="164"/>
      <c r="CI2413" s="164"/>
      <c r="CJ2413" s="164"/>
      <c r="CK2413" s="164"/>
      <c r="CL2413" s="164"/>
      <c r="CM2413" s="164"/>
      <c r="CN2413" s="164"/>
      <c r="CO2413" s="164"/>
      <c r="CP2413" s="164"/>
      <c r="CQ2413" s="164"/>
      <c r="CR2413" s="164"/>
      <c r="CS2413" s="164"/>
      <c r="CT2413" s="164"/>
      <c r="CU2413" s="164"/>
      <c r="CV2413" s="164"/>
      <c r="CW2413" s="164"/>
    </row>
    <row r="2414" spans="1:101" ht="15" customHeight="1">
      <c r="A2414" s="57"/>
      <c r="B2414" s="26"/>
      <c r="C2414" s="165" t="s">
        <v>5014</v>
      </c>
      <c r="D2414" s="884" t="str">
        <f t="shared" si="670"/>
        <v>SECRETARIA DE EDUCACION</v>
      </c>
      <c r="E2414" s="884"/>
      <c r="F2414" s="884"/>
      <c r="G2414" s="884"/>
      <c r="H2414" s="884"/>
      <c r="I2414" s="884"/>
      <c r="J2414" s="884"/>
      <c r="K2414" s="884"/>
      <c r="L2414" s="884"/>
      <c r="M2414" s="617"/>
      <c r="N2414" s="617"/>
      <c r="O2414" s="617"/>
      <c r="P2414" s="617"/>
      <c r="Q2414" s="617"/>
      <c r="R2414" s="617"/>
      <c r="S2414" s="617"/>
      <c r="T2414" s="617"/>
      <c r="U2414" s="617"/>
      <c r="V2414" s="617"/>
      <c r="W2414" s="617"/>
      <c r="X2414" s="617"/>
      <c r="Y2414" s="617"/>
      <c r="Z2414" s="617"/>
      <c r="AA2414" s="617"/>
      <c r="AB2414" s="617"/>
      <c r="AC2414" s="617"/>
      <c r="AD2414" s="617"/>
      <c r="AE2414" s="164"/>
      <c r="AF2414" s="164"/>
      <c r="AG2414" s="408">
        <f t="shared" si="663"/>
        <v>0</v>
      </c>
      <c r="AH2414" s="409">
        <f t="shared" si="671"/>
        <v>0</v>
      </c>
      <c r="AI2414" s="410">
        <f t="shared" si="664"/>
        <v>0</v>
      </c>
      <c r="AJ2414" s="411">
        <f t="shared" si="665"/>
        <v>0</v>
      </c>
      <c r="AK2414" s="408">
        <f t="shared" si="666"/>
        <v>0</v>
      </c>
      <c r="AL2414" s="412">
        <f t="shared" si="667"/>
        <v>0</v>
      </c>
      <c r="AM2414" s="408">
        <f t="shared" si="668"/>
        <v>0</v>
      </c>
      <c r="AN2414" s="409">
        <f t="shared" si="672"/>
        <v>0</v>
      </c>
      <c r="AO2414" s="410">
        <f t="shared" si="669"/>
        <v>0</v>
      </c>
      <c r="AP2414" s="164"/>
      <c r="AQ2414" s="419">
        <f t="shared" si="673"/>
        <v>0</v>
      </c>
      <c r="AR2414" s="420">
        <f t="shared" si="674"/>
        <v>0</v>
      </c>
      <c r="AS2414" s="313">
        <f t="shared" si="675"/>
        <v>0</v>
      </c>
      <c r="AT2414" s="419">
        <f t="shared" si="676"/>
        <v>0</v>
      </c>
      <c r="AU2414" s="420">
        <f t="shared" si="677"/>
        <v>0</v>
      </c>
      <c r="AV2414" s="313">
        <f t="shared" si="678"/>
        <v>0</v>
      </c>
      <c r="AW2414" s="419">
        <f t="shared" si="679"/>
        <v>0</v>
      </c>
      <c r="AX2414" s="420">
        <f t="shared" si="680"/>
        <v>0</v>
      </c>
      <c r="AY2414" s="313">
        <f t="shared" si="681"/>
        <v>0</v>
      </c>
      <c r="AZ2414" s="419">
        <f t="shared" si="682"/>
        <v>0</v>
      </c>
      <c r="BA2414" s="420">
        <f t="shared" si="683"/>
        <v>0</v>
      </c>
      <c r="BB2414" s="313">
        <f t="shared" si="684"/>
        <v>0</v>
      </c>
      <c r="BC2414" s="419">
        <f t="shared" si="685"/>
        <v>0</v>
      </c>
      <c r="BD2414" s="420">
        <f t="shared" si="686"/>
        <v>0</v>
      </c>
      <c r="BE2414" s="313">
        <f t="shared" si="687"/>
        <v>0</v>
      </c>
      <c r="BF2414" s="419">
        <f t="shared" si="688"/>
        <v>0</v>
      </c>
      <c r="BG2414" s="420">
        <f t="shared" si="689"/>
        <v>0</v>
      </c>
      <c r="BH2414" s="313">
        <f t="shared" si="690"/>
        <v>0</v>
      </c>
      <c r="BI2414" s="419">
        <f t="shared" si="691"/>
        <v>0</v>
      </c>
      <c r="BJ2414" s="420">
        <f t="shared" si="692"/>
        <v>0</v>
      </c>
      <c r="BK2414" s="313">
        <f t="shared" si="693"/>
        <v>0</v>
      </c>
      <c r="BL2414" s="419">
        <f t="shared" si="694"/>
        <v>0</v>
      </c>
      <c r="BM2414" s="420">
        <f t="shared" si="695"/>
        <v>0</v>
      </c>
      <c r="BN2414" s="313">
        <f t="shared" si="696"/>
        <v>0</v>
      </c>
      <c r="BO2414" s="419">
        <f t="shared" si="697"/>
        <v>0</v>
      </c>
      <c r="BP2414" s="420">
        <f t="shared" si="698"/>
        <v>0</v>
      </c>
      <c r="BQ2414" s="313">
        <f t="shared" si="699"/>
        <v>0</v>
      </c>
      <c r="BR2414" s="419">
        <f t="shared" si="700"/>
        <v>0</v>
      </c>
      <c r="BS2414" s="420">
        <f t="shared" si="701"/>
        <v>0</v>
      </c>
      <c r="BT2414" s="313">
        <f t="shared" si="702"/>
        <v>0</v>
      </c>
      <c r="BU2414" s="419">
        <f t="shared" si="703"/>
        <v>0</v>
      </c>
      <c r="BV2414" s="420">
        <f t="shared" si="704"/>
        <v>0</v>
      </c>
      <c r="BW2414" s="313">
        <f t="shared" si="705"/>
        <v>0</v>
      </c>
      <c r="BX2414" s="272">
        <f t="shared" si="706"/>
        <v>0</v>
      </c>
      <c r="BY2414" s="273" t="str">
        <f>IF(BX2414=0,"",
IF(SUM($BX$2411:BX2414)=1,BZ2414,
IF($BX$2531&gt;SUM($BX$2411:BX2414),_xlfn.CONCAT(", ",BZ2414),
IF($BX$2531=SUM($BX$2411:BX2414),_xlfn.CONCAT(" y ",BZ2414)))))</f>
        <v/>
      </c>
      <c r="BZ2414" s="156" t="s">
        <v>5098</v>
      </c>
      <c r="CA2414" s="272">
        <f t="shared" si="707"/>
        <v>0</v>
      </c>
      <c r="CB2414" s="273" t="str">
        <f>IF(CA2414=0,"",
IF(SUM($CA$2411:CA2414)=1,CC2414,
IF($CA$2531&gt;SUM($CA$2411:CA2414),_xlfn.CONCAT(", ",CC2414),
IF($CA$2531=SUM($CA$2411:CA2414),_xlfn.CONCAT(" y ",CC2414)))))</f>
        <v/>
      </c>
      <c r="CC2414" s="156" t="s">
        <v>5098</v>
      </c>
      <c r="CD2414" s="164"/>
      <c r="CE2414" s="164"/>
      <c r="CF2414" s="164"/>
      <c r="CG2414" s="164"/>
      <c r="CH2414" s="164"/>
      <c r="CI2414" s="164"/>
      <c r="CJ2414" s="164"/>
      <c r="CK2414" s="164"/>
      <c r="CL2414" s="164"/>
      <c r="CM2414" s="164"/>
      <c r="CN2414" s="164"/>
      <c r="CO2414" s="164"/>
      <c r="CP2414" s="164"/>
      <c r="CQ2414" s="164"/>
      <c r="CR2414" s="164"/>
      <c r="CS2414" s="164"/>
      <c r="CT2414" s="164"/>
      <c r="CU2414" s="164"/>
      <c r="CV2414" s="164"/>
      <c r="CW2414" s="164"/>
    </row>
    <row r="2415" spans="1:101" ht="15" customHeight="1">
      <c r="A2415" s="57"/>
      <c r="B2415" s="26"/>
      <c r="C2415" s="165" t="s">
        <v>5016</v>
      </c>
      <c r="D2415" s="884" t="str">
        <f t="shared" si="670"/>
        <v>SECRETARIA DE DESARROLLO SOCIAL</v>
      </c>
      <c r="E2415" s="884"/>
      <c r="F2415" s="884"/>
      <c r="G2415" s="884"/>
      <c r="H2415" s="884"/>
      <c r="I2415" s="884"/>
      <c r="J2415" s="884"/>
      <c r="K2415" s="884"/>
      <c r="L2415" s="884"/>
      <c r="M2415" s="617"/>
      <c r="N2415" s="617"/>
      <c r="O2415" s="617"/>
      <c r="P2415" s="617"/>
      <c r="Q2415" s="617"/>
      <c r="R2415" s="617"/>
      <c r="S2415" s="617"/>
      <c r="T2415" s="617"/>
      <c r="U2415" s="617"/>
      <c r="V2415" s="617"/>
      <c r="W2415" s="617"/>
      <c r="X2415" s="617"/>
      <c r="Y2415" s="617"/>
      <c r="Z2415" s="617"/>
      <c r="AA2415" s="617"/>
      <c r="AB2415" s="617"/>
      <c r="AC2415" s="617"/>
      <c r="AD2415" s="617"/>
      <c r="AE2415" s="164"/>
      <c r="AF2415" s="164"/>
      <c r="AG2415" s="408">
        <f t="shared" si="663"/>
        <v>0</v>
      </c>
      <c r="AH2415" s="409">
        <f t="shared" si="671"/>
        <v>0</v>
      </c>
      <c r="AI2415" s="410">
        <f t="shared" si="664"/>
        <v>0</v>
      </c>
      <c r="AJ2415" s="411">
        <f t="shared" si="665"/>
        <v>0</v>
      </c>
      <c r="AK2415" s="408">
        <f t="shared" si="666"/>
        <v>0</v>
      </c>
      <c r="AL2415" s="412">
        <f t="shared" si="667"/>
        <v>0</v>
      </c>
      <c r="AM2415" s="408">
        <f t="shared" si="668"/>
        <v>0</v>
      </c>
      <c r="AN2415" s="409">
        <f t="shared" si="672"/>
        <v>0</v>
      </c>
      <c r="AO2415" s="410">
        <f t="shared" si="669"/>
        <v>0</v>
      </c>
      <c r="AP2415" s="164"/>
      <c r="AQ2415" s="419">
        <f t="shared" si="673"/>
        <v>0</v>
      </c>
      <c r="AR2415" s="420">
        <f t="shared" si="674"/>
        <v>0</v>
      </c>
      <c r="AS2415" s="313">
        <f t="shared" si="675"/>
        <v>0</v>
      </c>
      <c r="AT2415" s="419">
        <f t="shared" si="676"/>
        <v>0</v>
      </c>
      <c r="AU2415" s="420">
        <f t="shared" si="677"/>
        <v>0</v>
      </c>
      <c r="AV2415" s="313">
        <f t="shared" si="678"/>
        <v>0</v>
      </c>
      <c r="AW2415" s="419">
        <f t="shared" si="679"/>
        <v>0</v>
      </c>
      <c r="AX2415" s="420">
        <f t="shared" si="680"/>
        <v>0</v>
      </c>
      <c r="AY2415" s="313">
        <f t="shared" si="681"/>
        <v>0</v>
      </c>
      <c r="AZ2415" s="419">
        <f t="shared" si="682"/>
        <v>0</v>
      </c>
      <c r="BA2415" s="420">
        <f t="shared" si="683"/>
        <v>0</v>
      </c>
      <c r="BB2415" s="313">
        <f t="shared" si="684"/>
        <v>0</v>
      </c>
      <c r="BC2415" s="419">
        <f t="shared" si="685"/>
        <v>0</v>
      </c>
      <c r="BD2415" s="420">
        <f t="shared" si="686"/>
        <v>0</v>
      </c>
      <c r="BE2415" s="313">
        <f t="shared" si="687"/>
        <v>0</v>
      </c>
      <c r="BF2415" s="419">
        <f t="shared" si="688"/>
        <v>0</v>
      </c>
      <c r="BG2415" s="420">
        <f t="shared" si="689"/>
        <v>0</v>
      </c>
      <c r="BH2415" s="313">
        <f t="shared" si="690"/>
        <v>0</v>
      </c>
      <c r="BI2415" s="419">
        <f t="shared" si="691"/>
        <v>0</v>
      </c>
      <c r="BJ2415" s="420">
        <f t="shared" si="692"/>
        <v>0</v>
      </c>
      <c r="BK2415" s="313">
        <f t="shared" si="693"/>
        <v>0</v>
      </c>
      <c r="BL2415" s="419">
        <f t="shared" si="694"/>
        <v>0</v>
      </c>
      <c r="BM2415" s="420">
        <f t="shared" si="695"/>
        <v>0</v>
      </c>
      <c r="BN2415" s="313">
        <f t="shared" si="696"/>
        <v>0</v>
      </c>
      <c r="BO2415" s="419">
        <f t="shared" si="697"/>
        <v>0</v>
      </c>
      <c r="BP2415" s="420">
        <f t="shared" si="698"/>
        <v>0</v>
      </c>
      <c r="BQ2415" s="313">
        <f t="shared" si="699"/>
        <v>0</v>
      </c>
      <c r="BR2415" s="419">
        <f t="shared" si="700"/>
        <v>0</v>
      </c>
      <c r="BS2415" s="420">
        <f t="shared" si="701"/>
        <v>0</v>
      </c>
      <c r="BT2415" s="313">
        <f t="shared" si="702"/>
        <v>0</v>
      </c>
      <c r="BU2415" s="419">
        <f t="shared" si="703"/>
        <v>0</v>
      </c>
      <c r="BV2415" s="420">
        <f t="shared" si="704"/>
        <v>0</v>
      </c>
      <c r="BW2415" s="313">
        <f t="shared" si="705"/>
        <v>0</v>
      </c>
      <c r="BX2415" s="272">
        <f t="shared" si="706"/>
        <v>0</v>
      </c>
      <c r="BY2415" s="273" t="str">
        <f>IF(BX2415=0,"",
IF(SUM($BX$2411:BX2415)=1,BZ2415,
IF($BX$2531&gt;SUM($BX$2411:BX2415),_xlfn.CONCAT(", ",BZ2415),
IF($BX$2531=SUM($BX$2411:BX2415),_xlfn.CONCAT(" y ",BZ2415)))))</f>
        <v/>
      </c>
      <c r="BZ2415" s="156" t="s">
        <v>5099</v>
      </c>
      <c r="CA2415" s="272">
        <f t="shared" si="707"/>
        <v>0</v>
      </c>
      <c r="CB2415" s="273" t="str">
        <f>IF(CA2415=0,"",
IF(SUM($CA$2411:CA2415)=1,CC2415,
IF($CA$2531&gt;SUM($CA$2411:CA2415),_xlfn.CONCAT(", ",CC2415),
IF($CA$2531=SUM($CA$2411:CA2415),_xlfn.CONCAT(" y ",CC2415)))))</f>
        <v/>
      </c>
      <c r="CC2415" s="156" t="s">
        <v>5099</v>
      </c>
      <c r="CD2415" s="164"/>
      <c r="CE2415" s="164"/>
      <c r="CF2415" s="164"/>
      <c r="CG2415" s="164"/>
      <c r="CH2415" s="164"/>
      <c r="CI2415" s="164"/>
      <c r="CJ2415" s="164"/>
      <c r="CK2415" s="164"/>
      <c r="CL2415" s="164"/>
      <c r="CM2415" s="164"/>
      <c r="CN2415" s="164"/>
      <c r="CO2415" s="164"/>
      <c r="CP2415" s="164"/>
      <c r="CQ2415" s="164"/>
      <c r="CR2415" s="164"/>
      <c r="CS2415" s="164"/>
      <c r="CT2415" s="164"/>
      <c r="CU2415" s="164"/>
      <c r="CV2415" s="164"/>
      <c r="CW2415" s="164"/>
    </row>
    <row r="2416" spans="1:101" ht="15" customHeight="1">
      <c r="A2416" s="57"/>
      <c r="B2416" s="26"/>
      <c r="C2416" s="165" t="s">
        <v>5018</v>
      </c>
      <c r="D2416" s="884" t="str">
        <f t="shared" si="670"/>
        <v>SECRETARIA DE DESARROLLO ECONOMICO Y PORTUARIO</v>
      </c>
      <c r="E2416" s="884"/>
      <c r="F2416" s="884"/>
      <c r="G2416" s="884"/>
      <c r="H2416" s="884"/>
      <c r="I2416" s="884"/>
      <c r="J2416" s="884"/>
      <c r="K2416" s="884"/>
      <c r="L2416" s="884"/>
      <c r="M2416" s="617"/>
      <c r="N2416" s="617"/>
      <c r="O2416" s="617"/>
      <c r="P2416" s="617"/>
      <c r="Q2416" s="617"/>
      <c r="R2416" s="617"/>
      <c r="S2416" s="617"/>
      <c r="T2416" s="617"/>
      <c r="U2416" s="617"/>
      <c r="V2416" s="617"/>
      <c r="W2416" s="617"/>
      <c r="X2416" s="617"/>
      <c r="Y2416" s="617"/>
      <c r="Z2416" s="617"/>
      <c r="AA2416" s="617"/>
      <c r="AB2416" s="617"/>
      <c r="AC2416" s="617"/>
      <c r="AD2416" s="617"/>
      <c r="AE2416" s="164"/>
      <c r="AF2416" s="164"/>
      <c r="AG2416" s="408">
        <f t="shared" si="663"/>
        <v>0</v>
      </c>
      <c r="AH2416" s="409">
        <f t="shared" si="671"/>
        <v>0</v>
      </c>
      <c r="AI2416" s="410">
        <f t="shared" si="664"/>
        <v>0</v>
      </c>
      <c r="AJ2416" s="411">
        <f t="shared" si="665"/>
        <v>0</v>
      </c>
      <c r="AK2416" s="408">
        <f t="shared" si="666"/>
        <v>0</v>
      </c>
      <c r="AL2416" s="412">
        <f t="shared" si="667"/>
        <v>0</v>
      </c>
      <c r="AM2416" s="408">
        <f t="shared" si="668"/>
        <v>0</v>
      </c>
      <c r="AN2416" s="409">
        <f t="shared" si="672"/>
        <v>0</v>
      </c>
      <c r="AO2416" s="410">
        <f t="shared" si="669"/>
        <v>0</v>
      </c>
      <c r="AP2416" s="164"/>
      <c r="AQ2416" s="419">
        <f t="shared" si="673"/>
        <v>0</v>
      </c>
      <c r="AR2416" s="420">
        <f t="shared" si="674"/>
        <v>0</v>
      </c>
      <c r="AS2416" s="313">
        <f t="shared" si="675"/>
        <v>0</v>
      </c>
      <c r="AT2416" s="419">
        <f t="shared" si="676"/>
        <v>0</v>
      </c>
      <c r="AU2416" s="420">
        <f t="shared" si="677"/>
        <v>0</v>
      </c>
      <c r="AV2416" s="313">
        <f t="shared" si="678"/>
        <v>0</v>
      </c>
      <c r="AW2416" s="419">
        <f t="shared" si="679"/>
        <v>0</v>
      </c>
      <c r="AX2416" s="420">
        <f t="shared" si="680"/>
        <v>0</v>
      </c>
      <c r="AY2416" s="313">
        <f t="shared" si="681"/>
        <v>0</v>
      </c>
      <c r="AZ2416" s="419">
        <f t="shared" si="682"/>
        <v>0</v>
      </c>
      <c r="BA2416" s="420">
        <f t="shared" si="683"/>
        <v>0</v>
      </c>
      <c r="BB2416" s="313">
        <f t="shared" si="684"/>
        <v>0</v>
      </c>
      <c r="BC2416" s="419">
        <f t="shared" si="685"/>
        <v>0</v>
      </c>
      <c r="BD2416" s="420">
        <f t="shared" si="686"/>
        <v>0</v>
      </c>
      <c r="BE2416" s="313">
        <f t="shared" si="687"/>
        <v>0</v>
      </c>
      <c r="BF2416" s="419">
        <f t="shared" si="688"/>
        <v>0</v>
      </c>
      <c r="BG2416" s="420">
        <f t="shared" si="689"/>
        <v>0</v>
      </c>
      <c r="BH2416" s="313">
        <f t="shared" si="690"/>
        <v>0</v>
      </c>
      <c r="BI2416" s="419">
        <f t="shared" si="691"/>
        <v>0</v>
      </c>
      <c r="BJ2416" s="420">
        <f t="shared" si="692"/>
        <v>0</v>
      </c>
      <c r="BK2416" s="313">
        <f t="shared" si="693"/>
        <v>0</v>
      </c>
      <c r="BL2416" s="419">
        <f t="shared" si="694"/>
        <v>0</v>
      </c>
      <c r="BM2416" s="420">
        <f t="shared" si="695"/>
        <v>0</v>
      </c>
      <c r="BN2416" s="313">
        <f t="shared" si="696"/>
        <v>0</v>
      </c>
      <c r="BO2416" s="419">
        <f t="shared" si="697"/>
        <v>0</v>
      </c>
      <c r="BP2416" s="420">
        <f t="shared" si="698"/>
        <v>0</v>
      </c>
      <c r="BQ2416" s="313">
        <f t="shared" si="699"/>
        <v>0</v>
      </c>
      <c r="BR2416" s="419">
        <f t="shared" si="700"/>
        <v>0</v>
      </c>
      <c r="BS2416" s="420">
        <f t="shared" si="701"/>
        <v>0</v>
      </c>
      <c r="BT2416" s="313">
        <f t="shared" si="702"/>
        <v>0</v>
      </c>
      <c r="BU2416" s="419">
        <f t="shared" si="703"/>
        <v>0</v>
      </c>
      <c r="BV2416" s="420">
        <f t="shared" si="704"/>
        <v>0</v>
      </c>
      <c r="BW2416" s="313">
        <f t="shared" si="705"/>
        <v>0</v>
      </c>
      <c r="BX2416" s="272">
        <f t="shared" si="706"/>
        <v>0</v>
      </c>
      <c r="BY2416" s="273" t="str">
        <f>IF(BX2416=0,"",
IF(SUM($BX$2411:BX2416)=1,BZ2416,
IF($BX$2531&gt;SUM($BX$2411:BX2416),_xlfn.CONCAT(", ",BZ2416),
IF($BX$2531=SUM($BX$2411:BX2416),_xlfn.CONCAT(" y ",BZ2416)))))</f>
        <v/>
      </c>
      <c r="BZ2416" s="156" t="s">
        <v>5100</v>
      </c>
      <c r="CA2416" s="272">
        <f t="shared" si="707"/>
        <v>0</v>
      </c>
      <c r="CB2416" s="273" t="str">
        <f>IF(CA2416=0,"",
IF(SUM($CA$2411:CA2416)=1,CC2416,
IF($CA$2531&gt;SUM($CA$2411:CA2416),_xlfn.CONCAT(", ",CC2416),
IF($CA$2531=SUM($CA$2411:CA2416),_xlfn.CONCAT(" y ",CC2416)))))</f>
        <v/>
      </c>
      <c r="CC2416" s="156" t="s">
        <v>5100</v>
      </c>
      <c r="CD2416" s="164"/>
      <c r="CE2416" s="164"/>
      <c r="CF2416" s="164"/>
      <c r="CG2416" s="164"/>
      <c r="CH2416" s="164"/>
      <c r="CI2416" s="164"/>
      <c r="CJ2416" s="164"/>
      <c r="CK2416" s="164"/>
      <c r="CL2416" s="164"/>
      <c r="CM2416" s="164"/>
      <c r="CN2416" s="164"/>
      <c r="CO2416" s="164"/>
      <c r="CP2416" s="164"/>
      <c r="CQ2416" s="164"/>
      <c r="CR2416" s="164"/>
      <c r="CS2416" s="164"/>
      <c r="CT2416" s="164"/>
      <c r="CU2416" s="164"/>
      <c r="CV2416" s="164"/>
      <c r="CW2416" s="164"/>
    </row>
    <row r="2417" spans="1:81" ht="15" customHeight="1">
      <c r="A2417" s="57"/>
      <c r="B2417" s="26"/>
      <c r="C2417" s="165" t="s">
        <v>5020</v>
      </c>
      <c r="D2417" s="884" t="str">
        <f t="shared" si="670"/>
        <v>SECRETARIA DE GOBIERNO</v>
      </c>
      <c r="E2417" s="884"/>
      <c r="F2417" s="884"/>
      <c r="G2417" s="884"/>
      <c r="H2417" s="884"/>
      <c r="I2417" s="884"/>
      <c r="J2417" s="884"/>
      <c r="K2417" s="884"/>
      <c r="L2417" s="884"/>
      <c r="M2417" s="617"/>
      <c r="N2417" s="617"/>
      <c r="O2417" s="617"/>
      <c r="P2417" s="617"/>
      <c r="Q2417" s="617"/>
      <c r="R2417" s="617"/>
      <c r="S2417" s="617"/>
      <c r="T2417" s="617"/>
      <c r="U2417" s="617"/>
      <c r="V2417" s="617"/>
      <c r="W2417" s="617"/>
      <c r="X2417" s="617"/>
      <c r="Y2417" s="617"/>
      <c r="Z2417" s="617"/>
      <c r="AA2417" s="617"/>
      <c r="AB2417" s="617"/>
      <c r="AC2417" s="617"/>
      <c r="AD2417" s="617"/>
      <c r="AE2417" s="164"/>
      <c r="AF2417" s="164"/>
      <c r="AG2417" s="408">
        <f t="shared" si="663"/>
        <v>0</v>
      </c>
      <c r="AH2417" s="409">
        <f t="shared" si="671"/>
        <v>0</v>
      </c>
      <c r="AI2417" s="410">
        <f t="shared" si="664"/>
        <v>0</v>
      </c>
      <c r="AJ2417" s="411">
        <f t="shared" si="665"/>
        <v>0</v>
      </c>
      <c r="AK2417" s="408">
        <f t="shared" si="666"/>
        <v>0</v>
      </c>
      <c r="AL2417" s="412">
        <f t="shared" si="667"/>
        <v>0</v>
      </c>
      <c r="AM2417" s="408">
        <f t="shared" si="668"/>
        <v>0</v>
      </c>
      <c r="AN2417" s="409">
        <f t="shared" si="672"/>
        <v>0</v>
      </c>
      <c r="AO2417" s="410">
        <f t="shared" si="669"/>
        <v>0</v>
      </c>
      <c r="AP2417" s="164"/>
      <c r="AQ2417" s="419">
        <f t="shared" si="673"/>
        <v>0</v>
      </c>
      <c r="AR2417" s="420">
        <f t="shared" si="674"/>
        <v>0</v>
      </c>
      <c r="AS2417" s="313">
        <f t="shared" si="675"/>
        <v>0</v>
      </c>
      <c r="AT2417" s="419">
        <f t="shared" si="676"/>
        <v>0</v>
      </c>
      <c r="AU2417" s="420">
        <f t="shared" si="677"/>
        <v>0</v>
      </c>
      <c r="AV2417" s="313">
        <f t="shared" si="678"/>
        <v>0</v>
      </c>
      <c r="AW2417" s="419">
        <f t="shared" si="679"/>
        <v>0</v>
      </c>
      <c r="AX2417" s="420">
        <f t="shared" si="680"/>
        <v>0</v>
      </c>
      <c r="AY2417" s="313">
        <f t="shared" si="681"/>
        <v>0</v>
      </c>
      <c r="AZ2417" s="419">
        <f t="shared" si="682"/>
        <v>0</v>
      </c>
      <c r="BA2417" s="420">
        <f t="shared" si="683"/>
        <v>0</v>
      </c>
      <c r="BB2417" s="313">
        <f t="shared" si="684"/>
        <v>0</v>
      </c>
      <c r="BC2417" s="419">
        <f t="shared" si="685"/>
        <v>0</v>
      </c>
      <c r="BD2417" s="420">
        <f t="shared" si="686"/>
        <v>0</v>
      </c>
      <c r="BE2417" s="313">
        <f t="shared" si="687"/>
        <v>0</v>
      </c>
      <c r="BF2417" s="419">
        <f t="shared" si="688"/>
        <v>0</v>
      </c>
      <c r="BG2417" s="420">
        <f t="shared" si="689"/>
        <v>0</v>
      </c>
      <c r="BH2417" s="313">
        <f t="shared" si="690"/>
        <v>0</v>
      </c>
      <c r="BI2417" s="419">
        <f t="shared" si="691"/>
        <v>0</v>
      </c>
      <c r="BJ2417" s="420">
        <f t="shared" si="692"/>
        <v>0</v>
      </c>
      <c r="BK2417" s="313">
        <f t="shared" si="693"/>
        <v>0</v>
      </c>
      <c r="BL2417" s="419">
        <f t="shared" si="694"/>
        <v>0</v>
      </c>
      <c r="BM2417" s="420">
        <f t="shared" si="695"/>
        <v>0</v>
      </c>
      <c r="BN2417" s="313">
        <f t="shared" si="696"/>
        <v>0</v>
      </c>
      <c r="BO2417" s="419">
        <f t="shared" si="697"/>
        <v>0</v>
      </c>
      <c r="BP2417" s="420">
        <f t="shared" si="698"/>
        <v>0</v>
      </c>
      <c r="BQ2417" s="313">
        <f t="shared" si="699"/>
        <v>0</v>
      </c>
      <c r="BR2417" s="419">
        <f t="shared" si="700"/>
        <v>0</v>
      </c>
      <c r="BS2417" s="420">
        <f t="shared" si="701"/>
        <v>0</v>
      </c>
      <c r="BT2417" s="313">
        <f t="shared" si="702"/>
        <v>0</v>
      </c>
      <c r="BU2417" s="419">
        <f t="shared" si="703"/>
        <v>0</v>
      </c>
      <c r="BV2417" s="420">
        <f t="shared" si="704"/>
        <v>0</v>
      </c>
      <c r="BW2417" s="313">
        <f t="shared" si="705"/>
        <v>0</v>
      </c>
      <c r="BX2417" s="272">
        <f t="shared" si="706"/>
        <v>0</v>
      </c>
      <c r="BY2417" s="273" t="str">
        <f>IF(BX2417=0,"",
IF(SUM($BX$2411:BX2417)=1,BZ2417,
IF($BX$2531&gt;SUM($BX$2411:BX2417),_xlfn.CONCAT(", ",BZ2417),
IF($BX$2531=SUM($BX$2411:BX2417),_xlfn.CONCAT(" y ",BZ2417)))))</f>
        <v/>
      </c>
      <c r="BZ2417" s="156" t="s">
        <v>5101</v>
      </c>
      <c r="CA2417" s="272">
        <f t="shared" si="707"/>
        <v>0</v>
      </c>
      <c r="CB2417" s="273" t="str">
        <f>IF(CA2417=0,"",
IF(SUM($CA$2411:CA2417)=1,CC2417,
IF($CA$2531&gt;SUM($CA$2411:CA2417),_xlfn.CONCAT(", ",CC2417),
IF($CA$2531=SUM($CA$2411:CA2417),_xlfn.CONCAT(" y ",CC2417)))))</f>
        <v/>
      </c>
      <c r="CC2417" s="156" t="s">
        <v>5101</v>
      </c>
    </row>
    <row r="2418" spans="1:81" ht="15" customHeight="1">
      <c r="A2418" s="57"/>
      <c r="B2418" s="26"/>
      <c r="C2418" s="165" t="s">
        <v>5022</v>
      </c>
      <c r="D2418" s="884" t="str">
        <f t="shared" si="670"/>
        <v>SECRETARIA DE FINANZAS Y PLANEACION</v>
      </c>
      <c r="E2418" s="884"/>
      <c r="F2418" s="884"/>
      <c r="G2418" s="884"/>
      <c r="H2418" s="884"/>
      <c r="I2418" s="884"/>
      <c r="J2418" s="884"/>
      <c r="K2418" s="884"/>
      <c r="L2418" s="884"/>
      <c r="M2418" s="617"/>
      <c r="N2418" s="617"/>
      <c r="O2418" s="617"/>
      <c r="P2418" s="617"/>
      <c r="Q2418" s="617"/>
      <c r="R2418" s="617"/>
      <c r="S2418" s="617"/>
      <c r="T2418" s="617"/>
      <c r="U2418" s="617"/>
      <c r="V2418" s="617"/>
      <c r="W2418" s="617"/>
      <c r="X2418" s="617"/>
      <c r="Y2418" s="617"/>
      <c r="Z2418" s="617"/>
      <c r="AA2418" s="617"/>
      <c r="AB2418" s="617"/>
      <c r="AC2418" s="617"/>
      <c r="AD2418" s="617"/>
      <c r="AE2418" s="164"/>
      <c r="AF2418" s="164"/>
      <c r="AG2418" s="408">
        <f t="shared" si="663"/>
        <v>0</v>
      </c>
      <c r="AH2418" s="409">
        <f t="shared" si="671"/>
        <v>0</v>
      </c>
      <c r="AI2418" s="410">
        <f t="shared" si="664"/>
        <v>0</v>
      </c>
      <c r="AJ2418" s="411">
        <f t="shared" si="665"/>
        <v>0</v>
      </c>
      <c r="AK2418" s="408">
        <f t="shared" si="666"/>
        <v>0</v>
      </c>
      <c r="AL2418" s="412">
        <f t="shared" si="667"/>
        <v>0</v>
      </c>
      <c r="AM2418" s="408">
        <f t="shared" si="668"/>
        <v>0</v>
      </c>
      <c r="AN2418" s="409">
        <f t="shared" si="672"/>
        <v>0</v>
      </c>
      <c r="AO2418" s="410">
        <f t="shared" si="669"/>
        <v>0</v>
      </c>
      <c r="AP2418" s="164"/>
      <c r="AQ2418" s="419">
        <f t="shared" si="673"/>
        <v>0</v>
      </c>
      <c r="AR2418" s="420">
        <f t="shared" si="674"/>
        <v>0</v>
      </c>
      <c r="AS2418" s="313">
        <f t="shared" si="675"/>
        <v>0</v>
      </c>
      <c r="AT2418" s="419">
        <f t="shared" si="676"/>
        <v>0</v>
      </c>
      <c r="AU2418" s="420">
        <f t="shared" si="677"/>
        <v>0</v>
      </c>
      <c r="AV2418" s="313">
        <f t="shared" si="678"/>
        <v>0</v>
      </c>
      <c r="AW2418" s="419">
        <f t="shared" si="679"/>
        <v>0</v>
      </c>
      <c r="AX2418" s="420">
        <f t="shared" si="680"/>
        <v>0</v>
      </c>
      <c r="AY2418" s="313">
        <f t="shared" si="681"/>
        <v>0</v>
      </c>
      <c r="AZ2418" s="419">
        <f t="shared" si="682"/>
        <v>0</v>
      </c>
      <c r="BA2418" s="420">
        <f t="shared" si="683"/>
        <v>0</v>
      </c>
      <c r="BB2418" s="313">
        <f t="shared" si="684"/>
        <v>0</v>
      </c>
      <c r="BC2418" s="419">
        <f t="shared" si="685"/>
        <v>0</v>
      </c>
      <c r="BD2418" s="420">
        <f t="shared" si="686"/>
        <v>0</v>
      </c>
      <c r="BE2418" s="313">
        <f t="shared" si="687"/>
        <v>0</v>
      </c>
      <c r="BF2418" s="419">
        <f t="shared" si="688"/>
        <v>0</v>
      </c>
      <c r="BG2418" s="420">
        <f t="shared" si="689"/>
        <v>0</v>
      </c>
      <c r="BH2418" s="313">
        <f t="shared" si="690"/>
        <v>0</v>
      </c>
      <c r="BI2418" s="419">
        <f t="shared" si="691"/>
        <v>0</v>
      </c>
      <c r="BJ2418" s="420">
        <f t="shared" si="692"/>
        <v>0</v>
      </c>
      <c r="BK2418" s="313">
        <f t="shared" si="693"/>
        <v>0</v>
      </c>
      <c r="BL2418" s="419">
        <f t="shared" si="694"/>
        <v>0</v>
      </c>
      <c r="BM2418" s="420">
        <f t="shared" si="695"/>
        <v>0</v>
      </c>
      <c r="BN2418" s="313">
        <f t="shared" si="696"/>
        <v>0</v>
      </c>
      <c r="BO2418" s="419">
        <f t="shared" si="697"/>
        <v>0</v>
      </c>
      <c r="BP2418" s="420">
        <f t="shared" si="698"/>
        <v>0</v>
      </c>
      <c r="BQ2418" s="313">
        <f t="shared" si="699"/>
        <v>0</v>
      </c>
      <c r="BR2418" s="419">
        <f t="shared" si="700"/>
        <v>0</v>
      </c>
      <c r="BS2418" s="420">
        <f t="shared" si="701"/>
        <v>0</v>
      </c>
      <c r="BT2418" s="313">
        <f t="shared" si="702"/>
        <v>0</v>
      </c>
      <c r="BU2418" s="419">
        <f t="shared" si="703"/>
        <v>0</v>
      </c>
      <c r="BV2418" s="420">
        <f t="shared" si="704"/>
        <v>0</v>
      </c>
      <c r="BW2418" s="313">
        <f t="shared" si="705"/>
        <v>0</v>
      </c>
      <c r="BX2418" s="272">
        <f t="shared" si="706"/>
        <v>0</v>
      </c>
      <c r="BY2418" s="273" t="str">
        <f>IF(BX2418=0,"",
IF(SUM($BX$2411:BX2418)=1,BZ2418,
IF($BX$2531&gt;SUM($BX$2411:BX2418),_xlfn.CONCAT(", ",BZ2418),
IF($BX$2531=SUM($BX$2411:BX2418),_xlfn.CONCAT(" y ",BZ2418)))))</f>
        <v/>
      </c>
      <c r="BZ2418" s="156" t="s">
        <v>5102</v>
      </c>
      <c r="CA2418" s="272">
        <f t="shared" si="707"/>
        <v>0</v>
      </c>
      <c r="CB2418" s="273" t="str">
        <f>IF(CA2418=0,"",
IF(SUM($CA$2411:CA2418)=1,CC2418,
IF($CA$2531&gt;SUM($CA$2411:CA2418),_xlfn.CONCAT(", ",CC2418),
IF($CA$2531=SUM($CA$2411:CA2418),_xlfn.CONCAT(" y ",CC2418)))))</f>
        <v/>
      </c>
      <c r="CC2418" s="156" t="s">
        <v>5102</v>
      </c>
    </row>
    <row r="2419" spans="1:81" ht="15" customHeight="1">
      <c r="A2419" s="57"/>
      <c r="B2419" s="26"/>
      <c r="C2419" s="165" t="s">
        <v>5024</v>
      </c>
      <c r="D2419" s="884" t="str">
        <f t="shared" si="670"/>
        <v>COORDINACION GENERAL DE COMUNICACION SOCIAL</v>
      </c>
      <c r="E2419" s="884"/>
      <c r="F2419" s="884"/>
      <c r="G2419" s="884"/>
      <c r="H2419" s="884"/>
      <c r="I2419" s="884"/>
      <c r="J2419" s="884"/>
      <c r="K2419" s="884"/>
      <c r="L2419" s="884"/>
      <c r="M2419" s="617"/>
      <c r="N2419" s="617"/>
      <c r="O2419" s="617"/>
      <c r="P2419" s="617"/>
      <c r="Q2419" s="617"/>
      <c r="R2419" s="617"/>
      <c r="S2419" s="617"/>
      <c r="T2419" s="617"/>
      <c r="U2419" s="617"/>
      <c r="V2419" s="617"/>
      <c r="W2419" s="617"/>
      <c r="X2419" s="617"/>
      <c r="Y2419" s="617"/>
      <c r="Z2419" s="617"/>
      <c r="AA2419" s="617"/>
      <c r="AB2419" s="617"/>
      <c r="AC2419" s="617"/>
      <c r="AD2419" s="617"/>
      <c r="AE2419" s="164"/>
      <c r="AF2419" s="164"/>
      <c r="AG2419" s="408">
        <f t="shared" si="663"/>
        <v>0</v>
      </c>
      <c r="AH2419" s="409">
        <f t="shared" si="671"/>
        <v>0</v>
      </c>
      <c r="AI2419" s="410">
        <f t="shared" si="664"/>
        <v>0</v>
      </c>
      <c r="AJ2419" s="411">
        <f t="shared" si="665"/>
        <v>0</v>
      </c>
      <c r="AK2419" s="408">
        <f t="shared" si="666"/>
        <v>0</v>
      </c>
      <c r="AL2419" s="412">
        <f t="shared" si="667"/>
        <v>0</v>
      </c>
      <c r="AM2419" s="408">
        <f t="shared" si="668"/>
        <v>0</v>
      </c>
      <c r="AN2419" s="409">
        <f t="shared" si="672"/>
        <v>0</v>
      </c>
      <c r="AO2419" s="410">
        <f t="shared" si="669"/>
        <v>0</v>
      </c>
      <c r="AP2419" s="164"/>
      <c r="AQ2419" s="419">
        <f t="shared" si="673"/>
        <v>0</v>
      </c>
      <c r="AR2419" s="420">
        <f t="shared" si="674"/>
        <v>0</v>
      </c>
      <c r="AS2419" s="313">
        <f t="shared" si="675"/>
        <v>0</v>
      </c>
      <c r="AT2419" s="419">
        <f t="shared" si="676"/>
        <v>0</v>
      </c>
      <c r="AU2419" s="420">
        <f t="shared" si="677"/>
        <v>0</v>
      </c>
      <c r="AV2419" s="313">
        <f t="shared" si="678"/>
        <v>0</v>
      </c>
      <c r="AW2419" s="419">
        <f t="shared" si="679"/>
        <v>0</v>
      </c>
      <c r="AX2419" s="420">
        <f t="shared" si="680"/>
        <v>0</v>
      </c>
      <c r="AY2419" s="313">
        <f t="shared" si="681"/>
        <v>0</v>
      </c>
      <c r="AZ2419" s="419">
        <f t="shared" si="682"/>
        <v>0</v>
      </c>
      <c r="BA2419" s="420">
        <f t="shared" si="683"/>
        <v>0</v>
      </c>
      <c r="BB2419" s="313">
        <f t="shared" si="684"/>
        <v>0</v>
      </c>
      <c r="BC2419" s="419">
        <f t="shared" si="685"/>
        <v>0</v>
      </c>
      <c r="BD2419" s="420">
        <f t="shared" si="686"/>
        <v>0</v>
      </c>
      <c r="BE2419" s="313">
        <f t="shared" si="687"/>
        <v>0</v>
      </c>
      <c r="BF2419" s="419">
        <f t="shared" si="688"/>
        <v>0</v>
      </c>
      <c r="BG2419" s="420">
        <f t="shared" si="689"/>
        <v>0</v>
      </c>
      <c r="BH2419" s="313">
        <f t="shared" si="690"/>
        <v>0</v>
      </c>
      <c r="BI2419" s="419">
        <f t="shared" si="691"/>
        <v>0</v>
      </c>
      <c r="BJ2419" s="420">
        <f t="shared" si="692"/>
        <v>0</v>
      </c>
      <c r="BK2419" s="313">
        <f t="shared" si="693"/>
        <v>0</v>
      </c>
      <c r="BL2419" s="419">
        <f t="shared" si="694"/>
        <v>0</v>
      </c>
      <c r="BM2419" s="420">
        <f t="shared" si="695"/>
        <v>0</v>
      </c>
      <c r="BN2419" s="313">
        <f t="shared" si="696"/>
        <v>0</v>
      </c>
      <c r="BO2419" s="419">
        <f t="shared" si="697"/>
        <v>0</v>
      </c>
      <c r="BP2419" s="420">
        <f t="shared" si="698"/>
        <v>0</v>
      </c>
      <c r="BQ2419" s="313">
        <f t="shared" si="699"/>
        <v>0</v>
      </c>
      <c r="BR2419" s="419">
        <f t="shared" si="700"/>
        <v>0</v>
      </c>
      <c r="BS2419" s="420">
        <f t="shared" si="701"/>
        <v>0</v>
      </c>
      <c r="BT2419" s="313">
        <f t="shared" si="702"/>
        <v>0</v>
      </c>
      <c r="BU2419" s="419">
        <f t="shared" si="703"/>
        <v>0</v>
      </c>
      <c r="BV2419" s="420">
        <f t="shared" si="704"/>
        <v>0</v>
      </c>
      <c r="BW2419" s="313">
        <f t="shared" si="705"/>
        <v>0</v>
      </c>
      <c r="BX2419" s="272">
        <f t="shared" si="706"/>
        <v>0</v>
      </c>
      <c r="BY2419" s="273" t="str">
        <f>IF(BX2419=0,"",
IF(SUM($BX$2411:BX2419)=1,BZ2419,
IF($BX$2531&gt;SUM($BX$2411:BX2419),_xlfn.CONCAT(", ",BZ2419),
IF($BX$2531=SUM($BX$2411:BX2419),_xlfn.CONCAT(" y ",BZ2419)))))</f>
        <v/>
      </c>
      <c r="BZ2419" s="156" t="s">
        <v>5103</v>
      </c>
      <c r="CA2419" s="272">
        <f t="shared" si="707"/>
        <v>0</v>
      </c>
      <c r="CB2419" s="273" t="str">
        <f>IF(CA2419=0,"",
IF(SUM($CA$2411:CA2419)=1,CC2419,
IF($CA$2531&gt;SUM($CA$2411:CA2419),_xlfn.CONCAT(", ",CC2419),
IF($CA$2531=SUM($CA$2411:CA2419),_xlfn.CONCAT(" y ",CC2419)))))</f>
        <v/>
      </c>
      <c r="CC2419" s="156" t="s">
        <v>5103</v>
      </c>
    </row>
    <row r="2420" spans="1:81" ht="15" customHeight="1">
      <c r="A2420" s="57"/>
      <c r="B2420" s="26"/>
      <c r="C2420" s="165" t="s">
        <v>5025</v>
      </c>
      <c r="D2420" s="884" t="str">
        <f t="shared" si="670"/>
        <v>CONTRALORIA GENERAL</v>
      </c>
      <c r="E2420" s="884"/>
      <c r="F2420" s="884"/>
      <c r="G2420" s="884"/>
      <c r="H2420" s="884"/>
      <c r="I2420" s="884"/>
      <c r="J2420" s="884"/>
      <c r="K2420" s="884"/>
      <c r="L2420" s="884"/>
      <c r="M2420" s="617"/>
      <c r="N2420" s="617"/>
      <c r="O2420" s="617"/>
      <c r="P2420" s="617"/>
      <c r="Q2420" s="617"/>
      <c r="R2420" s="617"/>
      <c r="S2420" s="617"/>
      <c r="T2420" s="617"/>
      <c r="U2420" s="617"/>
      <c r="V2420" s="617"/>
      <c r="W2420" s="617"/>
      <c r="X2420" s="617"/>
      <c r="Y2420" s="617"/>
      <c r="Z2420" s="617"/>
      <c r="AA2420" s="617"/>
      <c r="AB2420" s="617"/>
      <c r="AC2420" s="617"/>
      <c r="AD2420" s="617"/>
      <c r="AE2420" s="164"/>
      <c r="AF2420" s="164"/>
      <c r="AG2420" s="408">
        <f t="shared" si="663"/>
        <v>0</v>
      </c>
      <c r="AH2420" s="409">
        <f t="shared" si="671"/>
        <v>0</v>
      </c>
      <c r="AI2420" s="410">
        <f t="shared" si="664"/>
        <v>0</v>
      </c>
      <c r="AJ2420" s="411">
        <f t="shared" si="665"/>
        <v>0</v>
      </c>
      <c r="AK2420" s="408">
        <f t="shared" si="666"/>
        <v>0</v>
      </c>
      <c r="AL2420" s="412">
        <f t="shared" si="667"/>
        <v>0</v>
      </c>
      <c r="AM2420" s="408">
        <f t="shared" si="668"/>
        <v>0</v>
      </c>
      <c r="AN2420" s="409">
        <f t="shared" si="672"/>
        <v>0</v>
      </c>
      <c r="AO2420" s="410">
        <f t="shared" si="669"/>
        <v>0</v>
      </c>
      <c r="AP2420" s="164"/>
      <c r="AQ2420" s="419">
        <f t="shared" si="673"/>
        <v>0</v>
      </c>
      <c r="AR2420" s="420">
        <f t="shared" si="674"/>
        <v>0</v>
      </c>
      <c r="AS2420" s="313">
        <f t="shared" si="675"/>
        <v>0</v>
      </c>
      <c r="AT2420" s="419">
        <f t="shared" si="676"/>
        <v>0</v>
      </c>
      <c r="AU2420" s="420">
        <f t="shared" si="677"/>
        <v>0</v>
      </c>
      <c r="AV2420" s="313">
        <f t="shared" si="678"/>
        <v>0</v>
      </c>
      <c r="AW2420" s="419">
        <f t="shared" si="679"/>
        <v>0</v>
      </c>
      <c r="AX2420" s="420">
        <f t="shared" si="680"/>
        <v>0</v>
      </c>
      <c r="AY2420" s="313">
        <f t="shared" si="681"/>
        <v>0</v>
      </c>
      <c r="AZ2420" s="419">
        <f t="shared" si="682"/>
        <v>0</v>
      </c>
      <c r="BA2420" s="420">
        <f t="shared" si="683"/>
        <v>0</v>
      </c>
      <c r="BB2420" s="313">
        <f t="shared" si="684"/>
        <v>0</v>
      </c>
      <c r="BC2420" s="419">
        <f t="shared" si="685"/>
        <v>0</v>
      </c>
      <c r="BD2420" s="420">
        <f t="shared" si="686"/>
        <v>0</v>
      </c>
      <c r="BE2420" s="313">
        <f t="shared" si="687"/>
        <v>0</v>
      </c>
      <c r="BF2420" s="419">
        <f t="shared" si="688"/>
        <v>0</v>
      </c>
      <c r="BG2420" s="420">
        <f t="shared" si="689"/>
        <v>0</v>
      </c>
      <c r="BH2420" s="313">
        <f t="shared" si="690"/>
        <v>0</v>
      </c>
      <c r="BI2420" s="419">
        <f t="shared" si="691"/>
        <v>0</v>
      </c>
      <c r="BJ2420" s="420">
        <f t="shared" si="692"/>
        <v>0</v>
      </c>
      <c r="BK2420" s="313">
        <f t="shared" si="693"/>
        <v>0</v>
      </c>
      <c r="BL2420" s="419">
        <f t="shared" si="694"/>
        <v>0</v>
      </c>
      <c r="BM2420" s="420">
        <f t="shared" si="695"/>
        <v>0</v>
      </c>
      <c r="BN2420" s="313">
        <f t="shared" si="696"/>
        <v>0</v>
      </c>
      <c r="BO2420" s="419">
        <f t="shared" si="697"/>
        <v>0</v>
      </c>
      <c r="BP2420" s="420">
        <f t="shared" si="698"/>
        <v>0</v>
      </c>
      <c r="BQ2420" s="313">
        <f t="shared" si="699"/>
        <v>0</v>
      </c>
      <c r="BR2420" s="419">
        <f t="shared" si="700"/>
        <v>0</v>
      </c>
      <c r="BS2420" s="420">
        <f t="shared" si="701"/>
        <v>0</v>
      </c>
      <c r="BT2420" s="313">
        <f t="shared" si="702"/>
        <v>0</v>
      </c>
      <c r="BU2420" s="419">
        <f t="shared" si="703"/>
        <v>0</v>
      </c>
      <c r="BV2420" s="420">
        <f t="shared" si="704"/>
        <v>0</v>
      </c>
      <c r="BW2420" s="313">
        <f t="shared" si="705"/>
        <v>0</v>
      </c>
      <c r="BX2420" s="272">
        <f t="shared" si="706"/>
        <v>0</v>
      </c>
      <c r="BY2420" s="273" t="str">
        <f>IF(BX2420=0,"",
IF(SUM($BX$2411:BX2420)=1,BZ2420,
IF($BX$2531&gt;SUM($BX$2411:BX2420),_xlfn.CONCAT(", ",BZ2420),
IF($BX$2531=SUM($BX$2411:BX2420),_xlfn.CONCAT(" y ",BZ2420)))))</f>
        <v/>
      </c>
      <c r="BZ2420" s="156" t="s">
        <v>5104</v>
      </c>
      <c r="CA2420" s="272">
        <f t="shared" si="707"/>
        <v>0</v>
      </c>
      <c r="CB2420" s="273" t="str">
        <f>IF(CA2420=0,"",
IF(SUM($CA$2411:CA2420)=1,CC2420,
IF($CA$2531&gt;SUM($CA$2411:CA2420),_xlfn.CONCAT(", ",CC2420),
IF($CA$2531=SUM($CA$2411:CA2420),_xlfn.CONCAT(" y ",CC2420)))))</f>
        <v/>
      </c>
      <c r="CC2420" s="156" t="s">
        <v>5104</v>
      </c>
    </row>
    <row r="2421" spans="1:81" ht="15" customHeight="1">
      <c r="A2421" s="57"/>
      <c r="B2421" s="26"/>
      <c r="C2421" s="165" t="s">
        <v>5027</v>
      </c>
      <c r="D2421" s="884" t="str">
        <f t="shared" si="670"/>
        <v>SECRETARIA DE INFRAESTRUCTURA Y OBRAS PUBLICAS</v>
      </c>
      <c r="E2421" s="884"/>
      <c r="F2421" s="884"/>
      <c r="G2421" s="884"/>
      <c r="H2421" s="884"/>
      <c r="I2421" s="884"/>
      <c r="J2421" s="884"/>
      <c r="K2421" s="884"/>
      <c r="L2421" s="884"/>
      <c r="M2421" s="617"/>
      <c r="N2421" s="617"/>
      <c r="O2421" s="617"/>
      <c r="P2421" s="617"/>
      <c r="Q2421" s="617"/>
      <c r="R2421" s="617"/>
      <c r="S2421" s="617"/>
      <c r="T2421" s="617"/>
      <c r="U2421" s="617"/>
      <c r="V2421" s="617"/>
      <c r="W2421" s="617"/>
      <c r="X2421" s="617"/>
      <c r="Y2421" s="617"/>
      <c r="Z2421" s="617"/>
      <c r="AA2421" s="617"/>
      <c r="AB2421" s="617"/>
      <c r="AC2421" s="617"/>
      <c r="AD2421" s="617"/>
      <c r="AE2421" s="164"/>
      <c r="AF2421" s="164"/>
      <c r="AG2421" s="408">
        <f t="shared" si="663"/>
        <v>0</v>
      </c>
      <c r="AH2421" s="409">
        <f t="shared" si="671"/>
        <v>0</v>
      </c>
      <c r="AI2421" s="410">
        <f t="shared" si="664"/>
        <v>0</v>
      </c>
      <c r="AJ2421" s="411">
        <f t="shared" si="665"/>
        <v>0</v>
      </c>
      <c r="AK2421" s="408">
        <f t="shared" si="666"/>
        <v>0</v>
      </c>
      <c r="AL2421" s="412">
        <f t="shared" si="667"/>
        <v>0</v>
      </c>
      <c r="AM2421" s="408">
        <f t="shared" si="668"/>
        <v>0</v>
      </c>
      <c r="AN2421" s="409">
        <f t="shared" si="672"/>
        <v>0</v>
      </c>
      <c r="AO2421" s="410">
        <f t="shared" si="669"/>
        <v>0</v>
      </c>
      <c r="AP2421" s="164"/>
      <c r="AQ2421" s="419">
        <f t="shared" si="673"/>
        <v>0</v>
      </c>
      <c r="AR2421" s="420">
        <f t="shared" si="674"/>
        <v>0</v>
      </c>
      <c r="AS2421" s="313">
        <f t="shared" si="675"/>
        <v>0</v>
      </c>
      <c r="AT2421" s="419">
        <f t="shared" si="676"/>
        <v>0</v>
      </c>
      <c r="AU2421" s="420">
        <f t="shared" si="677"/>
        <v>0</v>
      </c>
      <c r="AV2421" s="313">
        <f t="shared" si="678"/>
        <v>0</v>
      </c>
      <c r="AW2421" s="419">
        <f t="shared" si="679"/>
        <v>0</v>
      </c>
      <c r="AX2421" s="420">
        <f t="shared" si="680"/>
        <v>0</v>
      </c>
      <c r="AY2421" s="313">
        <f t="shared" si="681"/>
        <v>0</v>
      </c>
      <c r="AZ2421" s="419">
        <f t="shared" si="682"/>
        <v>0</v>
      </c>
      <c r="BA2421" s="420">
        <f t="shared" si="683"/>
        <v>0</v>
      </c>
      <c r="BB2421" s="313">
        <f t="shared" si="684"/>
        <v>0</v>
      </c>
      <c r="BC2421" s="419">
        <f t="shared" si="685"/>
        <v>0</v>
      </c>
      <c r="BD2421" s="420">
        <f t="shared" si="686"/>
        <v>0</v>
      </c>
      <c r="BE2421" s="313">
        <f t="shared" si="687"/>
        <v>0</v>
      </c>
      <c r="BF2421" s="419">
        <f t="shared" si="688"/>
        <v>0</v>
      </c>
      <c r="BG2421" s="420">
        <f t="shared" si="689"/>
        <v>0</v>
      </c>
      <c r="BH2421" s="313">
        <f t="shared" si="690"/>
        <v>0</v>
      </c>
      <c r="BI2421" s="419">
        <f t="shared" si="691"/>
        <v>0</v>
      </c>
      <c r="BJ2421" s="420">
        <f t="shared" si="692"/>
        <v>0</v>
      </c>
      <c r="BK2421" s="313">
        <f t="shared" si="693"/>
        <v>0</v>
      </c>
      <c r="BL2421" s="419">
        <f t="shared" si="694"/>
        <v>0</v>
      </c>
      <c r="BM2421" s="420">
        <f t="shared" si="695"/>
        <v>0</v>
      </c>
      <c r="BN2421" s="313">
        <f t="shared" si="696"/>
        <v>0</v>
      </c>
      <c r="BO2421" s="419">
        <f t="shared" si="697"/>
        <v>0</v>
      </c>
      <c r="BP2421" s="420">
        <f t="shared" si="698"/>
        <v>0</v>
      </c>
      <c r="BQ2421" s="313">
        <f t="shared" si="699"/>
        <v>0</v>
      </c>
      <c r="BR2421" s="419">
        <f t="shared" si="700"/>
        <v>0</v>
      </c>
      <c r="BS2421" s="420">
        <f t="shared" si="701"/>
        <v>0</v>
      </c>
      <c r="BT2421" s="313">
        <f t="shared" si="702"/>
        <v>0</v>
      </c>
      <c r="BU2421" s="419">
        <f t="shared" si="703"/>
        <v>0</v>
      </c>
      <c r="BV2421" s="420">
        <f t="shared" si="704"/>
        <v>0</v>
      </c>
      <c r="BW2421" s="313">
        <f t="shared" si="705"/>
        <v>0</v>
      </c>
      <c r="BX2421" s="272">
        <f t="shared" si="706"/>
        <v>0</v>
      </c>
      <c r="BY2421" s="273" t="str">
        <f>IF(BX2421=0,"",
IF(SUM($BX$2411:BX2421)=1,BZ2421,
IF($BX$2531&gt;SUM($BX$2411:BX2421),_xlfn.CONCAT(", ",BZ2421),
IF($BX$2531=SUM($BX$2411:BX2421),_xlfn.CONCAT(" y ",BZ2421)))))</f>
        <v/>
      </c>
      <c r="BZ2421" s="156" t="s">
        <v>5105</v>
      </c>
      <c r="CA2421" s="272">
        <f t="shared" si="707"/>
        <v>0</v>
      </c>
      <c r="CB2421" s="273" t="str">
        <f>IF(CA2421=0,"",
IF(SUM($CA$2411:CA2421)=1,CC2421,
IF($CA$2531&gt;SUM($CA$2411:CA2421),_xlfn.CONCAT(", ",CC2421),
IF($CA$2531=SUM($CA$2411:CA2421),_xlfn.CONCAT(" y ",CC2421)))))</f>
        <v/>
      </c>
      <c r="CC2421" s="156" t="s">
        <v>5105</v>
      </c>
    </row>
    <row r="2422" spans="1:81" ht="15" customHeight="1">
      <c r="A2422" s="57"/>
      <c r="B2422" s="26"/>
      <c r="C2422" s="165" t="s">
        <v>5028</v>
      </c>
      <c r="D2422" s="884" t="str">
        <f t="shared" si="670"/>
        <v>OFICINA DEL PROGRAMA DE GOBIERNO</v>
      </c>
      <c r="E2422" s="884"/>
      <c r="F2422" s="884"/>
      <c r="G2422" s="884"/>
      <c r="H2422" s="884"/>
      <c r="I2422" s="884"/>
      <c r="J2422" s="884"/>
      <c r="K2422" s="884"/>
      <c r="L2422" s="884"/>
      <c r="M2422" s="617"/>
      <c r="N2422" s="617"/>
      <c r="O2422" s="617"/>
      <c r="P2422" s="617"/>
      <c r="Q2422" s="617"/>
      <c r="R2422" s="617"/>
      <c r="S2422" s="617"/>
      <c r="T2422" s="617"/>
      <c r="U2422" s="617"/>
      <c r="V2422" s="617"/>
      <c r="W2422" s="617"/>
      <c r="X2422" s="617"/>
      <c r="Y2422" s="617"/>
      <c r="Z2422" s="617"/>
      <c r="AA2422" s="617"/>
      <c r="AB2422" s="617"/>
      <c r="AC2422" s="617"/>
      <c r="AD2422" s="617"/>
      <c r="AE2422" s="164"/>
      <c r="AF2422" s="164"/>
      <c r="AG2422" s="408">
        <f t="shared" si="663"/>
        <v>0</v>
      </c>
      <c r="AH2422" s="409">
        <f t="shared" si="671"/>
        <v>0</v>
      </c>
      <c r="AI2422" s="410">
        <f t="shared" si="664"/>
        <v>0</v>
      </c>
      <c r="AJ2422" s="411">
        <f t="shared" si="665"/>
        <v>0</v>
      </c>
      <c r="AK2422" s="408">
        <f t="shared" si="666"/>
        <v>0</v>
      </c>
      <c r="AL2422" s="412">
        <f t="shared" si="667"/>
        <v>0</v>
      </c>
      <c r="AM2422" s="408">
        <f t="shared" si="668"/>
        <v>0</v>
      </c>
      <c r="AN2422" s="409">
        <f t="shared" si="672"/>
        <v>0</v>
      </c>
      <c r="AO2422" s="410">
        <f t="shared" si="669"/>
        <v>0</v>
      </c>
      <c r="AP2422" s="164"/>
      <c r="AQ2422" s="419">
        <f t="shared" si="673"/>
        <v>0</v>
      </c>
      <c r="AR2422" s="420">
        <f t="shared" si="674"/>
        <v>0</v>
      </c>
      <c r="AS2422" s="313">
        <f t="shared" si="675"/>
        <v>0</v>
      </c>
      <c r="AT2422" s="419">
        <f t="shared" si="676"/>
        <v>0</v>
      </c>
      <c r="AU2422" s="420">
        <f t="shared" si="677"/>
        <v>0</v>
      </c>
      <c r="AV2422" s="313">
        <f t="shared" si="678"/>
        <v>0</v>
      </c>
      <c r="AW2422" s="419">
        <f t="shared" si="679"/>
        <v>0</v>
      </c>
      <c r="AX2422" s="420">
        <f t="shared" si="680"/>
        <v>0</v>
      </c>
      <c r="AY2422" s="313">
        <f t="shared" si="681"/>
        <v>0</v>
      </c>
      <c r="AZ2422" s="419">
        <f t="shared" si="682"/>
        <v>0</v>
      </c>
      <c r="BA2422" s="420">
        <f t="shared" si="683"/>
        <v>0</v>
      </c>
      <c r="BB2422" s="313">
        <f t="shared" si="684"/>
        <v>0</v>
      </c>
      <c r="BC2422" s="419">
        <f t="shared" si="685"/>
        <v>0</v>
      </c>
      <c r="BD2422" s="420">
        <f t="shared" si="686"/>
        <v>0</v>
      </c>
      <c r="BE2422" s="313">
        <f t="shared" si="687"/>
        <v>0</v>
      </c>
      <c r="BF2422" s="419">
        <f t="shared" si="688"/>
        <v>0</v>
      </c>
      <c r="BG2422" s="420">
        <f t="shared" si="689"/>
        <v>0</v>
      </c>
      <c r="BH2422" s="313">
        <f t="shared" si="690"/>
        <v>0</v>
      </c>
      <c r="BI2422" s="419">
        <f t="shared" si="691"/>
        <v>0</v>
      </c>
      <c r="BJ2422" s="420">
        <f t="shared" si="692"/>
        <v>0</v>
      </c>
      <c r="BK2422" s="313">
        <f t="shared" si="693"/>
        <v>0</v>
      </c>
      <c r="BL2422" s="419">
        <f t="shared" si="694"/>
        <v>0</v>
      </c>
      <c r="BM2422" s="420">
        <f t="shared" si="695"/>
        <v>0</v>
      </c>
      <c r="BN2422" s="313">
        <f t="shared" si="696"/>
        <v>0</v>
      </c>
      <c r="BO2422" s="419">
        <f t="shared" si="697"/>
        <v>0</v>
      </c>
      <c r="BP2422" s="420">
        <f t="shared" si="698"/>
        <v>0</v>
      </c>
      <c r="BQ2422" s="313">
        <f t="shared" si="699"/>
        <v>0</v>
      </c>
      <c r="BR2422" s="419">
        <f t="shared" si="700"/>
        <v>0</v>
      </c>
      <c r="BS2422" s="420">
        <f t="shared" si="701"/>
        <v>0</v>
      </c>
      <c r="BT2422" s="313">
        <f t="shared" si="702"/>
        <v>0</v>
      </c>
      <c r="BU2422" s="419">
        <f t="shared" si="703"/>
        <v>0</v>
      </c>
      <c r="BV2422" s="420">
        <f t="shared" si="704"/>
        <v>0</v>
      </c>
      <c r="BW2422" s="313">
        <f t="shared" si="705"/>
        <v>0</v>
      </c>
      <c r="BX2422" s="272">
        <f t="shared" si="706"/>
        <v>0</v>
      </c>
      <c r="BY2422" s="273" t="str">
        <f>IF(BX2422=0,"",
IF(SUM($BX$2411:BX2422)=1,BZ2422,
IF($BX$2531&gt;SUM($BX$2411:BX2422),_xlfn.CONCAT(", ",BZ2422),
IF($BX$2531=SUM($BX$2411:BX2422),_xlfn.CONCAT(" y ",BZ2422)))))</f>
        <v/>
      </c>
      <c r="BZ2422" s="156" t="s">
        <v>5106</v>
      </c>
      <c r="CA2422" s="272">
        <f t="shared" si="707"/>
        <v>0</v>
      </c>
      <c r="CB2422" s="273" t="str">
        <f>IF(CA2422=0,"",
IF(SUM($CA$2411:CA2422)=1,CC2422,
IF($CA$2531&gt;SUM($CA$2411:CA2422),_xlfn.CONCAT(", ",CC2422),
IF($CA$2531=SUM($CA$2411:CA2422),_xlfn.CONCAT(" y ",CC2422)))))</f>
        <v/>
      </c>
      <c r="CC2422" s="156" t="s">
        <v>5106</v>
      </c>
    </row>
    <row r="2423" spans="1:81" ht="15" customHeight="1">
      <c r="A2423" s="57"/>
      <c r="B2423" s="26"/>
      <c r="C2423" s="165" t="s">
        <v>5029</v>
      </c>
      <c r="D2423" s="884" t="str">
        <f t="shared" si="670"/>
        <v>SECRETARIA DE SEGURIDAD PUBLICA</v>
      </c>
      <c r="E2423" s="884"/>
      <c r="F2423" s="884"/>
      <c r="G2423" s="884"/>
      <c r="H2423" s="884"/>
      <c r="I2423" s="884"/>
      <c r="J2423" s="884"/>
      <c r="K2423" s="884"/>
      <c r="L2423" s="884"/>
      <c r="M2423" s="617"/>
      <c r="N2423" s="617"/>
      <c r="O2423" s="617"/>
      <c r="P2423" s="617"/>
      <c r="Q2423" s="617"/>
      <c r="R2423" s="617"/>
      <c r="S2423" s="617"/>
      <c r="T2423" s="617"/>
      <c r="U2423" s="617"/>
      <c r="V2423" s="617"/>
      <c r="W2423" s="617"/>
      <c r="X2423" s="617"/>
      <c r="Y2423" s="617"/>
      <c r="Z2423" s="617"/>
      <c r="AA2423" s="617"/>
      <c r="AB2423" s="617"/>
      <c r="AC2423" s="617"/>
      <c r="AD2423" s="617"/>
      <c r="AE2423" s="164"/>
      <c r="AF2423" s="164"/>
      <c r="AG2423" s="408">
        <f t="shared" si="663"/>
        <v>0</v>
      </c>
      <c r="AH2423" s="409">
        <f t="shared" si="671"/>
        <v>0</v>
      </c>
      <c r="AI2423" s="410">
        <f t="shared" si="664"/>
        <v>0</v>
      </c>
      <c r="AJ2423" s="411">
        <f t="shared" si="665"/>
        <v>0</v>
      </c>
      <c r="AK2423" s="408">
        <f t="shared" si="666"/>
        <v>0</v>
      </c>
      <c r="AL2423" s="412">
        <f t="shared" si="667"/>
        <v>0</v>
      </c>
      <c r="AM2423" s="408">
        <f t="shared" si="668"/>
        <v>0</v>
      </c>
      <c r="AN2423" s="409">
        <f t="shared" si="672"/>
        <v>0</v>
      </c>
      <c r="AO2423" s="410">
        <f t="shared" si="669"/>
        <v>0</v>
      </c>
      <c r="AP2423" s="164"/>
      <c r="AQ2423" s="419">
        <f t="shared" si="673"/>
        <v>0</v>
      </c>
      <c r="AR2423" s="420">
        <f t="shared" si="674"/>
        <v>0</v>
      </c>
      <c r="AS2423" s="313">
        <f t="shared" si="675"/>
        <v>0</v>
      </c>
      <c r="AT2423" s="419">
        <f t="shared" si="676"/>
        <v>0</v>
      </c>
      <c r="AU2423" s="420">
        <f t="shared" si="677"/>
        <v>0</v>
      </c>
      <c r="AV2423" s="313">
        <f t="shared" si="678"/>
        <v>0</v>
      </c>
      <c r="AW2423" s="419">
        <f t="shared" si="679"/>
        <v>0</v>
      </c>
      <c r="AX2423" s="420">
        <f t="shared" si="680"/>
        <v>0</v>
      </c>
      <c r="AY2423" s="313">
        <f t="shared" si="681"/>
        <v>0</v>
      </c>
      <c r="AZ2423" s="419">
        <f t="shared" si="682"/>
        <v>0</v>
      </c>
      <c r="BA2423" s="420">
        <f t="shared" si="683"/>
        <v>0</v>
      </c>
      <c r="BB2423" s="313">
        <f t="shared" si="684"/>
        <v>0</v>
      </c>
      <c r="BC2423" s="419">
        <f t="shared" si="685"/>
        <v>0</v>
      </c>
      <c r="BD2423" s="420">
        <f t="shared" si="686"/>
        <v>0</v>
      </c>
      <c r="BE2423" s="313">
        <f t="shared" si="687"/>
        <v>0</v>
      </c>
      <c r="BF2423" s="419">
        <f t="shared" si="688"/>
        <v>0</v>
      </c>
      <c r="BG2423" s="420">
        <f t="shared" si="689"/>
        <v>0</v>
      </c>
      <c r="BH2423" s="313">
        <f t="shared" si="690"/>
        <v>0</v>
      </c>
      <c r="BI2423" s="419">
        <f t="shared" si="691"/>
        <v>0</v>
      </c>
      <c r="BJ2423" s="420">
        <f t="shared" si="692"/>
        <v>0</v>
      </c>
      <c r="BK2423" s="313">
        <f t="shared" si="693"/>
        <v>0</v>
      </c>
      <c r="BL2423" s="419">
        <f t="shared" si="694"/>
        <v>0</v>
      </c>
      <c r="BM2423" s="420">
        <f t="shared" si="695"/>
        <v>0</v>
      </c>
      <c r="BN2423" s="313">
        <f t="shared" si="696"/>
        <v>0</v>
      </c>
      <c r="BO2423" s="419">
        <f t="shared" si="697"/>
        <v>0</v>
      </c>
      <c r="BP2423" s="420">
        <f t="shared" si="698"/>
        <v>0</v>
      </c>
      <c r="BQ2423" s="313">
        <f t="shared" si="699"/>
        <v>0</v>
      </c>
      <c r="BR2423" s="419">
        <f t="shared" si="700"/>
        <v>0</v>
      </c>
      <c r="BS2423" s="420">
        <f t="shared" si="701"/>
        <v>0</v>
      </c>
      <c r="BT2423" s="313">
        <f t="shared" si="702"/>
        <v>0</v>
      </c>
      <c r="BU2423" s="419">
        <f t="shared" si="703"/>
        <v>0</v>
      </c>
      <c r="BV2423" s="420">
        <f t="shared" si="704"/>
        <v>0</v>
      </c>
      <c r="BW2423" s="313">
        <f t="shared" si="705"/>
        <v>0</v>
      </c>
      <c r="BX2423" s="272">
        <f t="shared" si="706"/>
        <v>0</v>
      </c>
      <c r="BY2423" s="273" t="str">
        <f>IF(BX2423=0,"",
IF(SUM($BX$2411:BX2423)=1,BZ2423,
IF($BX$2531&gt;SUM($BX$2411:BX2423),_xlfn.CONCAT(", ",BZ2423),
IF($BX$2531=SUM($BX$2411:BX2423),_xlfn.CONCAT(" y ",BZ2423)))))</f>
        <v/>
      </c>
      <c r="BZ2423" s="156" t="s">
        <v>5107</v>
      </c>
      <c r="CA2423" s="272">
        <f t="shared" si="707"/>
        <v>0</v>
      </c>
      <c r="CB2423" s="273" t="str">
        <f>IF(CA2423=0,"",
IF(SUM($CA$2411:CA2423)=1,CC2423,
IF($CA$2531&gt;SUM($CA$2411:CA2423),_xlfn.CONCAT(", ",CC2423),
IF($CA$2531=SUM($CA$2411:CA2423),_xlfn.CONCAT(" y ",CC2423)))))</f>
        <v/>
      </c>
      <c r="CC2423" s="156" t="s">
        <v>5107</v>
      </c>
    </row>
    <row r="2424" spans="1:81" ht="15" customHeight="1">
      <c r="A2424" s="57"/>
      <c r="B2424" s="26"/>
      <c r="C2424" s="165" t="s">
        <v>5030</v>
      </c>
      <c r="D2424" s="884" t="str">
        <f t="shared" si="670"/>
        <v>SECRETARIA DE TRABAJO PREVISION SOCIAL Y PRODUCTIVIDAD</v>
      </c>
      <c r="E2424" s="884"/>
      <c r="F2424" s="884"/>
      <c r="G2424" s="884"/>
      <c r="H2424" s="884"/>
      <c r="I2424" s="884"/>
      <c r="J2424" s="884"/>
      <c r="K2424" s="884"/>
      <c r="L2424" s="884"/>
      <c r="M2424" s="617"/>
      <c r="N2424" s="617"/>
      <c r="O2424" s="617"/>
      <c r="P2424" s="617"/>
      <c r="Q2424" s="617"/>
      <c r="R2424" s="617"/>
      <c r="S2424" s="617"/>
      <c r="T2424" s="617"/>
      <c r="U2424" s="617"/>
      <c r="V2424" s="617"/>
      <c r="W2424" s="617"/>
      <c r="X2424" s="617"/>
      <c r="Y2424" s="617"/>
      <c r="Z2424" s="617"/>
      <c r="AA2424" s="617"/>
      <c r="AB2424" s="617"/>
      <c r="AC2424" s="617"/>
      <c r="AD2424" s="617"/>
      <c r="AE2424" s="164"/>
      <c r="AF2424" s="164"/>
      <c r="AG2424" s="408">
        <f t="shared" si="663"/>
        <v>0</v>
      </c>
      <c r="AH2424" s="409">
        <f t="shared" si="671"/>
        <v>0</v>
      </c>
      <c r="AI2424" s="410">
        <f t="shared" si="664"/>
        <v>0</v>
      </c>
      <c r="AJ2424" s="411">
        <f t="shared" si="665"/>
        <v>0</v>
      </c>
      <c r="AK2424" s="408">
        <f t="shared" si="666"/>
        <v>0</v>
      </c>
      <c r="AL2424" s="412">
        <f t="shared" si="667"/>
        <v>0</v>
      </c>
      <c r="AM2424" s="408">
        <f t="shared" si="668"/>
        <v>0</v>
      </c>
      <c r="AN2424" s="409">
        <f t="shared" si="672"/>
        <v>0</v>
      </c>
      <c r="AO2424" s="410">
        <f t="shared" si="669"/>
        <v>0</v>
      </c>
      <c r="AP2424" s="164"/>
      <c r="AQ2424" s="419">
        <f t="shared" si="673"/>
        <v>0</v>
      </c>
      <c r="AR2424" s="420">
        <f t="shared" si="674"/>
        <v>0</v>
      </c>
      <c r="AS2424" s="313">
        <f t="shared" si="675"/>
        <v>0</v>
      </c>
      <c r="AT2424" s="419">
        <f t="shared" si="676"/>
        <v>0</v>
      </c>
      <c r="AU2424" s="420">
        <f t="shared" si="677"/>
        <v>0</v>
      </c>
      <c r="AV2424" s="313">
        <f t="shared" si="678"/>
        <v>0</v>
      </c>
      <c r="AW2424" s="419">
        <f t="shared" si="679"/>
        <v>0</v>
      </c>
      <c r="AX2424" s="420">
        <f t="shared" si="680"/>
        <v>0</v>
      </c>
      <c r="AY2424" s="313">
        <f t="shared" si="681"/>
        <v>0</v>
      </c>
      <c r="AZ2424" s="419">
        <f t="shared" si="682"/>
        <v>0</v>
      </c>
      <c r="BA2424" s="420">
        <f t="shared" si="683"/>
        <v>0</v>
      </c>
      <c r="BB2424" s="313">
        <f t="shared" si="684"/>
        <v>0</v>
      </c>
      <c r="BC2424" s="419">
        <f t="shared" si="685"/>
        <v>0</v>
      </c>
      <c r="BD2424" s="420">
        <f t="shared" si="686"/>
        <v>0</v>
      </c>
      <c r="BE2424" s="313">
        <f t="shared" si="687"/>
        <v>0</v>
      </c>
      <c r="BF2424" s="419">
        <f t="shared" si="688"/>
        <v>0</v>
      </c>
      <c r="BG2424" s="420">
        <f t="shared" si="689"/>
        <v>0</v>
      </c>
      <c r="BH2424" s="313">
        <f t="shared" si="690"/>
        <v>0</v>
      </c>
      <c r="BI2424" s="419">
        <f t="shared" si="691"/>
        <v>0</v>
      </c>
      <c r="BJ2424" s="420">
        <f t="shared" si="692"/>
        <v>0</v>
      </c>
      <c r="BK2424" s="313">
        <f t="shared" si="693"/>
        <v>0</v>
      </c>
      <c r="BL2424" s="419">
        <f t="shared" si="694"/>
        <v>0</v>
      </c>
      <c r="BM2424" s="420">
        <f t="shared" si="695"/>
        <v>0</v>
      </c>
      <c r="BN2424" s="313">
        <f t="shared" si="696"/>
        <v>0</v>
      </c>
      <c r="BO2424" s="419">
        <f t="shared" si="697"/>
        <v>0</v>
      </c>
      <c r="BP2424" s="420">
        <f t="shared" si="698"/>
        <v>0</v>
      </c>
      <c r="BQ2424" s="313">
        <f t="shared" si="699"/>
        <v>0</v>
      </c>
      <c r="BR2424" s="419">
        <f t="shared" si="700"/>
        <v>0</v>
      </c>
      <c r="BS2424" s="420">
        <f t="shared" si="701"/>
        <v>0</v>
      </c>
      <c r="BT2424" s="313">
        <f t="shared" si="702"/>
        <v>0</v>
      </c>
      <c r="BU2424" s="419">
        <f t="shared" si="703"/>
        <v>0</v>
      </c>
      <c r="BV2424" s="420">
        <f t="shared" si="704"/>
        <v>0</v>
      </c>
      <c r="BW2424" s="313">
        <f t="shared" si="705"/>
        <v>0</v>
      </c>
      <c r="BX2424" s="272">
        <f t="shared" si="706"/>
        <v>0</v>
      </c>
      <c r="BY2424" s="273" t="str">
        <f>IF(BX2424=0,"",
IF(SUM($BX$2411:BX2424)=1,BZ2424,
IF($BX$2531&gt;SUM($BX$2411:BX2424),_xlfn.CONCAT(", ",BZ2424),
IF($BX$2531=SUM($BX$2411:BX2424),_xlfn.CONCAT(" y ",BZ2424)))))</f>
        <v/>
      </c>
      <c r="BZ2424" s="156" t="s">
        <v>5108</v>
      </c>
      <c r="CA2424" s="272">
        <f t="shared" si="707"/>
        <v>0</v>
      </c>
      <c r="CB2424" s="273" t="str">
        <f>IF(CA2424=0,"",
IF(SUM($CA$2411:CA2424)=1,CC2424,
IF($CA$2531&gt;SUM($CA$2411:CA2424),_xlfn.CONCAT(", ",CC2424),
IF($CA$2531=SUM($CA$2411:CA2424),_xlfn.CONCAT(" y ",CC2424)))))</f>
        <v/>
      </c>
      <c r="CC2424" s="156" t="s">
        <v>5108</v>
      </c>
    </row>
    <row r="2425" spans="1:81" ht="15" customHeight="1">
      <c r="A2425" s="57"/>
      <c r="B2425" s="26"/>
      <c r="C2425" s="165" t="s">
        <v>5031</v>
      </c>
      <c r="D2425" s="884" t="str">
        <f t="shared" si="670"/>
        <v>SECRETARIA DE TURISMO Y CULTURA</v>
      </c>
      <c r="E2425" s="884"/>
      <c r="F2425" s="884"/>
      <c r="G2425" s="884"/>
      <c r="H2425" s="884"/>
      <c r="I2425" s="884"/>
      <c r="J2425" s="884"/>
      <c r="K2425" s="884"/>
      <c r="L2425" s="884"/>
      <c r="M2425" s="617"/>
      <c r="N2425" s="617"/>
      <c r="O2425" s="617"/>
      <c r="P2425" s="617"/>
      <c r="Q2425" s="617"/>
      <c r="R2425" s="617"/>
      <c r="S2425" s="617"/>
      <c r="T2425" s="617"/>
      <c r="U2425" s="617"/>
      <c r="V2425" s="617"/>
      <c r="W2425" s="617"/>
      <c r="X2425" s="617"/>
      <c r="Y2425" s="617"/>
      <c r="Z2425" s="617"/>
      <c r="AA2425" s="617"/>
      <c r="AB2425" s="617"/>
      <c r="AC2425" s="617"/>
      <c r="AD2425" s="617"/>
      <c r="AE2425" s="164"/>
      <c r="AF2425" s="164"/>
      <c r="AG2425" s="408">
        <f t="shared" si="663"/>
        <v>0</v>
      </c>
      <c r="AH2425" s="409">
        <f t="shared" si="671"/>
        <v>0</v>
      </c>
      <c r="AI2425" s="410">
        <f t="shared" si="664"/>
        <v>0</v>
      </c>
      <c r="AJ2425" s="411">
        <f t="shared" si="665"/>
        <v>0</v>
      </c>
      <c r="AK2425" s="408">
        <f t="shared" si="666"/>
        <v>0</v>
      </c>
      <c r="AL2425" s="412">
        <f t="shared" si="667"/>
        <v>0</v>
      </c>
      <c r="AM2425" s="408">
        <f t="shared" si="668"/>
        <v>0</v>
      </c>
      <c r="AN2425" s="409">
        <f t="shared" si="672"/>
        <v>0</v>
      </c>
      <c r="AO2425" s="410">
        <f t="shared" si="669"/>
        <v>0</v>
      </c>
      <c r="AP2425" s="164"/>
      <c r="AQ2425" s="419">
        <f t="shared" si="673"/>
        <v>0</v>
      </c>
      <c r="AR2425" s="420">
        <f t="shared" si="674"/>
        <v>0</v>
      </c>
      <c r="AS2425" s="313">
        <f t="shared" si="675"/>
        <v>0</v>
      </c>
      <c r="AT2425" s="419">
        <f t="shared" si="676"/>
        <v>0</v>
      </c>
      <c r="AU2425" s="420">
        <f t="shared" si="677"/>
        <v>0</v>
      </c>
      <c r="AV2425" s="313">
        <f t="shared" si="678"/>
        <v>0</v>
      </c>
      <c r="AW2425" s="419">
        <f t="shared" si="679"/>
        <v>0</v>
      </c>
      <c r="AX2425" s="420">
        <f t="shared" si="680"/>
        <v>0</v>
      </c>
      <c r="AY2425" s="313">
        <f t="shared" si="681"/>
        <v>0</v>
      </c>
      <c r="AZ2425" s="419">
        <f t="shared" si="682"/>
        <v>0</v>
      </c>
      <c r="BA2425" s="420">
        <f t="shared" si="683"/>
        <v>0</v>
      </c>
      <c r="BB2425" s="313">
        <f t="shared" si="684"/>
        <v>0</v>
      </c>
      <c r="BC2425" s="419">
        <f t="shared" si="685"/>
        <v>0</v>
      </c>
      <c r="BD2425" s="420">
        <f t="shared" si="686"/>
        <v>0</v>
      </c>
      <c r="BE2425" s="313">
        <f t="shared" si="687"/>
        <v>0</v>
      </c>
      <c r="BF2425" s="419">
        <f t="shared" si="688"/>
        <v>0</v>
      </c>
      <c r="BG2425" s="420">
        <f t="shared" si="689"/>
        <v>0</v>
      </c>
      <c r="BH2425" s="313">
        <f t="shared" si="690"/>
        <v>0</v>
      </c>
      <c r="BI2425" s="419">
        <f t="shared" si="691"/>
        <v>0</v>
      </c>
      <c r="BJ2425" s="420">
        <f t="shared" si="692"/>
        <v>0</v>
      </c>
      <c r="BK2425" s="313">
        <f t="shared" si="693"/>
        <v>0</v>
      </c>
      <c r="BL2425" s="419">
        <f t="shared" si="694"/>
        <v>0</v>
      </c>
      <c r="BM2425" s="420">
        <f t="shared" si="695"/>
        <v>0</v>
      </c>
      <c r="BN2425" s="313">
        <f t="shared" si="696"/>
        <v>0</v>
      </c>
      <c r="BO2425" s="419">
        <f t="shared" si="697"/>
        <v>0</v>
      </c>
      <c r="BP2425" s="420">
        <f t="shared" si="698"/>
        <v>0</v>
      </c>
      <c r="BQ2425" s="313">
        <f t="shared" si="699"/>
        <v>0</v>
      </c>
      <c r="BR2425" s="419">
        <f t="shared" si="700"/>
        <v>0</v>
      </c>
      <c r="BS2425" s="420">
        <f t="shared" si="701"/>
        <v>0</v>
      </c>
      <c r="BT2425" s="313">
        <f t="shared" si="702"/>
        <v>0</v>
      </c>
      <c r="BU2425" s="419">
        <f t="shared" si="703"/>
        <v>0</v>
      </c>
      <c r="BV2425" s="420">
        <f t="shared" si="704"/>
        <v>0</v>
      </c>
      <c r="BW2425" s="313">
        <f t="shared" si="705"/>
        <v>0</v>
      </c>
      <c r="BX2425" s="272">
        <f t="shared" si="706"/>
        <v>0</v>
      </c>
      <c r="BY2425" s="273" t="str">
        <f>IF(BX2425=0,"",
IF(SUM($BX$2411:BX2425)=1,BZ2425,
IF($BX$2531&gt;SUM($BX$2411:BX2425),_xlfn.CONCAT(", ",BZ2425),
IF($BX$2531=SUM($BX$2411:BX2425),_xlfn.CONCAT(" y ",BZ2425)))))</f>
        <v/>
      </c>
      <c r="BZ2425" s="156" t="s">
        <v>5109</v>
      </c>
      <c r="CA2425" s="272">
        <f t="shared" si="707"/>
        <v>0</v>
      </c>
      <c r="CB2425" s="273" t="str">
        <f>IF(CA2425=0,"",
IF(SUM($CA$2411:CA2425)=1,CC2425,
IF($CA$2531&gt;SUM($CA$2411:CA2425),_xlfn.CONCAT(", ",CC2425),
IF($CA$2531=SUM($CA$2411:CA2425),_xlfn.CONCAT(" y ",CC2425)))))</f>
        <v/>
      </c>
      <c r="CC2425" s="156" t="s">
        <v>5109</v>
      </c>
    </row>
    <row r="2426" spans="1:81" ht="15" customHeight="1">
      <c r="A2426" s="57"/>
      <c r="B2426" s="26"/>
      <c r="C2426" s="165" t="s">
        <v>5032</v>
      </c>
      <c r="D2426" s="884" t="str">
        <f t="shared" si="670"/>
        <v>SECRETARIA DE PROTECCION CIVIL</v>
      </c>
      <c r="E2426" s="884"/>
      <c r="F2426" s="884"/>
      <c r="G2426" s="884"/>
      <c r="H2426" s="884"/>
      <c r="I2426" s="884"/>
      <c r="J2426" s="884"/>
      <c r="K2426" s="884"/>
      <c r="L2426" s="884"/>
      <c r="M2426" s="617"/>
      <c r="N2426" s="617"/>
      <c r="O2426" s="617"/>
      <c r="P2426" s="617"/>
      <c r="Q2426" s="617"/>
      <c r="R2426" s="617"/>
      <c r="S2426" s="617"/>
      <c r="T2426" s="617"/>
      <c r="U2426" s="617"/>
      <c r="V2426" s="617"/>
      <c r="W2426" s="617"/>
      <c r="X2426" s="617"/>
      <c r="Y2426" s="617"/>
      <c r="Z2426" s="617"/>
      <c r="AA2426" s="617"/>
      <c r="AB2426" s="617"/>
      <c r="AC2426" s="617"/>
      <c r="AD2426" s="617"/>
      <c r="AE2426" s="164"/>
      <c r="AF2426" s="164"/>
      <c r="AG2426" s="408">
        <f t="shared" si="663"/>
        <v>0</v>
      </c>
      <c r="AH2426" s="409">
        <f t="shared" si="671"/>
        <v>0</v>
      </c>
      <c r="AI2426" s="410">
        <f t="shared" si="664"/>
        <v>0</v>
      </c>
      <c r="AJ2426" s="411">
        <f t="shared" si="665"/>
        <v>0</v>
      </c>
      <c r="AK2426" s="408">
        <f t="shared" si="666"/>
        <v>0</v>
      </c>
      <c r="AL2426" s="412">
        <f t="shared" si="667"/>
        <v>0</v>
      </c>
      <c r="AM2426" s="408">
        <f t="shared" si="668"/>
        <v>0</v>
      </c>
      <c r="AN2426" s="409">
        <f t="shared" si="672"/>
        <v>0</v>
      </c>
      <c r="AO2426" s="410">
        <f t="shared" si="669"/>
        <v>0</v>
      </c>
      <c r="AP2426" s="164"/>
      <c r="AQ2426" s="419">
        <f t="shared" si="673"/>
        <v>0</v>
      </c>
      <c r="AR2426" s="420">
        <f t="shared" si="674"/>
        <v>0</v>
      </c>
      <c r="AS2426" s="313">
        <f t="shared" si="675"/>
        <v>0</v>
      </c>
      <c r="AT2426" s="419">
        <f t="shared" si="676"/>
        <v>0</v>
      </c>
      <c r="AU2426" s="420">
        <f t="shared" si="677"/>
        <v>0</v>
      </c>
      <c r="AV2426" s="313">
        <f t="shared" si="678"/>
        <v>0</v>
      </c>
      <c r="AW2426" s="419">
        <f t="shared" si="679"/>
        <v>0</v>
      </c>
      <c r="AX2426" s="420">
        <f t="shared" si="680"/>
        <v>0</v>
      </c>
      <c r="AY2426" s="313">
        <f t="shared" si="681"/>
        <v>0</v>
      </c>
      <c r="AZ2426" s="419">
        <f t="shared" si="682"/>
        <v>0</v>
      </c>
      <c r="BA2426" s="420">
        <f t="shared" si="683"/>
        <v>0</v>
      </c>
      <c r="BB2426" s="313">
        <f t="shared" si="684"/>
        <v>0</v>
      </c>
      <c r="BC2426" s="419">
        <f t="shared" si="685"/>
        <v>0</v>
      </c>
      <c r="BD2426" s="420">
        <f t="shared" si="686"/>
        <v>0</v>
      </c>
      <c r="BE2426" s="313">
        <f t="shared" si="687"/>
        <v>0</v>
      </c>
      <c r="BF2426" s="419">
        <f t="shared" si="688"/>
        <v>0</v>
      </c>
      <c r="BG2426" s="420">
        <f t="shared" si="689"/>
        <v>0</v>
      </c>
      <c r="BH2426" s="313">
        <f t="shared" si="690"/>
        <v>0</v>
      </c>
      <c r="BI2426" s="419">
        <f t="shared" si="691"/>
        <v>0</v>
      </c>
      <c r="BJ2426" s="420">
        <f t="shared" si="692"/>
        <v>0</v>
      </c>
      <c r="BK2426" s="313">
        <f t="shared" si="693"/>
        <v>0</v>
      </c>
      <c r="BL2426" s="419">
        <f t="shared" si="694"/>
        <v>0</v>
      </c>
      <c r="BM2426" s="420">
        <f t="shared" si="695"/>
        <v>0</v>
      </c>
      <c r="BN2426" s="313">
        <f t="shared" si="696"/>
        <v>0</v>
      </c>
      <c r="BO2426" s="419">
        <f t="shared" si="697"/>
        <v>0</v>
      </c>
      <c r="BP2426" s="420">
        <f t="shared" si="698"/>
        <v>0</v>
      </c>
      <c r="BQ2426" s="313">
        <f t="shared" si="699"/>
        <v>0</v>
      </c>
      <c r="BR2426" s="419">
        <f t="shared" si="700"/>
        <v>0</v>
      </c>
      <c r="BS2426" s="420">
        <f t="shared" si="701"/>
        <v>0</v>
      </c>
      <c r="BT2426" s="313">
        <f t="shared" si="702"/>
        <v>0</v>
      </c>
      <c r="BU2426" s="419">
        <f t="shared" si="703"/>
        <v>0</v>
      </c>
      <c r="BV2426" s="420">
        <f t="shared" si="704"/>
        <v>0</v>
      </c>
      <c r="BW2426" s="313">
        <f t="shared" si="705"/>
        <v>0</v>
      </c>
      <c r="BX2426" s="272">
        <f t="shared" si="706"/>
        <v>0</v>
      </c>
      <c r="BY2426" s="273" t="str">
        <f>IF(BX2426=0,"",
IF(SUM($BX$2411:BX2426)=1,BZ2426,
IF($BX$2531&gt;SUM($BX$2411:BX2426),_xlfn.CONCAT(", ",BZ2426),
IF($BX$2531=SUM($BX$2411:BX2426),_xlfn.CONCAT(" y ",BZ2426)))))</f>
        <v/>
      </c>
      <c r="BZ2426" s="156" t="s">
        <v>5110</v>
      </c>
      <c r="CA2426" s="272">
        <f t="shared" si="707"/>
        <v>0</v>
      </c>
      <c r="CB2426" s="273" t="str">
        <f>IF(CA2426=0,"",
IF(SUM($CA$2411:CA2426)=1,CC2426,
IF($CA$2531&gt;SUM($CA$2411:CA2426),_xlfn.CONCAT(", ",CC2426),
IF($CA$2531=SUM($CA$2411:CA2426),_xlfn.CONCAT(" y ",CC2426)))))</f>
        <v/>
      </c>
      <c r="CC2426" s="156" t="s">
        <v>5110</v>
      </c>
    </row>
    <row r="2427" spans="1:81" ht="15" customHeight="1">
      <c r="A2427" s="57"/>
      <c r="B2427" s="26"/>
      <c r="C2427" s="165" t="s">
        <v>5033</v>
      </c>
      <c r="D2427" s="884" t="str">
        <f t="shared" si="670"/>
        <v>SECRETARIA DE MEDIO AMBIENTE</v>
      </c>
      <c r="E2427" s="884"/>
      <c r="F2427" s="884"/>
      <c r="G2427" s="884"/>
      <c r="H2427" s="884"/>
      <c r="I2427" s="884"/>
      <c r="J2427" s="884"/>
      <c r="K2427" s="884"/>
      <c r="L2427" s="884"/>
      <c r="M2427" s="617"/>
      <c r="N2427" s="617"/>
      <c r="O2427" s="617"/>
      <c r="P2427" s="617"/>
      <c r="Q2427" s="617"/>
      <c r="R2427" s="617"/>
      <c r="S2427" s="617"/>
      <c r="T2427" s="617"/>
      <c r="U2427" s="617"/>
      <c r="V2427" s="617"/>
      <c r="W2427" s="617"/>
      <c r="X2427" s="617"/>
      <c r="Y2427" s="617"/>
      <c r="Z2427" s="617"/>
      <c r="AA2427" s="617"/>
      <c r="AB2427" s="617"/>
      <c r="AC2427" s="617"/>
      <c r="AD2427" s="617"/>
      <c r="AE2427" s="164"/>
      <c r="AF2427" s="164"/>
      <c r="AG2427" s="408">
        <f t="shared" si="663"/>
        <v>0</v>
      </c>
      <c r="AH2427" s="409">
        <f t="shared" si="671"/>
        <v>0</v>
      </c>
      <c r="AI2427" s="410">
        <f t="shared" si="664"/>
        <v>0</v>
      </c>
      <c r="AJ2427" s="411">
        <f t="shared" si="665"/>
        <v>0</v>
      </c>
      <c r="AK2427" s="408">
        <f t="shared" si="666"/>
        <v>0</v>
      </c>
      <c r="AL2427" s="412">
        <f t="shared" si="667"/>
        <v>0</v>
      </c>
      <c r="AM2427" s="408">
        <f t="shared" si="668"/>
        <v>0</v>
      </c>
      <c r="AN2427" s="409">
        <f t="shared" si="672"/>
        <v>0</v>
      </c>
      <c r="AO2427" s="410">
        <f t="shared" si="669"/>
        <v>0</v>
      </c>
      <c r="AP2427" s="164"/>
      <c r="AQ2427" s="419">
        <f t="shared" si="673"/>
        <v>0</v>
      </c>
      <c r="AR2427" s="420">
        <f t="shared" si="674"/>
        <v>0</v>
      </c>
      <c r="AS2427" s="313">
        <f t="shared" si="675"/>
        <v>0</v>
      </c>
      <c r="AT2427" s="419">
        <f t="shared" si="676"/>
        <v>0</v>
      </c>
      <c r="AU2427" s="420">
        <f t="shared" si="677"/>
        <v>0</v>
      </c>
      <c r="AV2427" s="313">
        <f t="shared" si="678"/>
        <v>0</v>
      </c>
      <c r="AW2427" s="419">
        <f t="shared" si="679"/>
        <v>0</v>
      </c>
      <c r="AX2427" s="420">
        <f t="shared" si="680"/>
        <v>0</v>
      </c>
      <c r="AY2427" s="313">
        <f t="shared" si="681"/>
        <v>0</v>
      </c>
      <c r="AZ2427" s="419">
        <f t="shared" si="682"/>
        <v>0</v>
      </c>
      <c r="BA2427" s="420">
        <f t="shared" si="683"/>
        <v>0</v>
      </c>
      <c r="BB2427" s="313">
        <f t="shared" si="684"/>
        <v>0</v>
      </c>
      <c r="BC2427" s="419">
        <f t="shared" si="685"/>
        <v>0</v>
      </c>
      <c r="BD2427" s="420">
        <f t="shared" si="686"/>
        <v>0</v>
      </c>
      <c r="BE2427" s="313">
        <f t="shared" si="687"/>
        <v>0</v>
      </c>
      <c r="BF2427" s="419">
        <f t="shared" si="688"/>
        <v>0</v>
      </c>
      <c r="BG2427" s="420">
        <f t="shared" si="689"/>
        <v>0</v>
      </c>
      <c r="BH2427" s="313">
        <f t="shared" si="690"/>
        <v>0</v>
      </c>
      <c r="BI2427" s="419">
        <f t="shared" si="691"/>
        <v>0</v>
      </c>
      <c r="BJ2427" s="420">
        <f t="shared" si="692"/>
        <v>0</v>
      </c>
      <c r="BK2427" s="313">
        <f t="shared" si="693"/>
        <v>0</v>
      </c>
      <c r="BL2427" s="419">
        <f t="shared" si="694"/>
        <v>0</v>
      </c>
      <c r="BM2427" s="420">
        <f t="shared" si="695"/>
        <v>0</v>
      </c>
      <c r="BN2427" s="313">
        <f t="shared" si="696"/>
        <v>0</v>
      </c>
      <c r="BO2427" s="419">
        <f t="shared" si="697"/>
        <v>0</v>
      </c>
      <c r="BP2427" s="420">
        <f t="shared" si="698"/>
        <v>0</v>
      </c>
      <c r="BQ2427" s="313">
        <f t="shared" si="699"/>
        <v>0</v>
      </c>
      <c r="BR2427" s="419">
        <f t="shared" si="700"/>
        <v>0</v>
      </c>
      <c r="BS2427" s="420">
        <f t="shared" si="701"/>
        <v>0</v>
      </c>
      <c r="BT2427" s="313">
        <f t="shared" si="702"/>
        <v>0</v>
      </c>
      <c r="BU2427" s="419">
        <f t="shared" si="703"/>
        <v>0</v>
      </c>
      <c r="BV2427" s="420">
        <f t="shared" si="704"/>
        <v>0</v>
      </c>
      <c r="BW2427" s="313">
        <f t="shared" si="705"/>
        <v>0</v>
      </c>
      <c r="BX2427" s="272">
        <f t="shared" si="706"/>
        <v>0</v>
      </c>
      <c r="BY2427" s="273" t="str">
        <f>IF(BX2427=0,"",
IF(SUM($BX$2411:BX2427)=1,BZ2427,
IF($BX$2531&gt;SUM($BX$2411:BX2427),_xlfn.CONCAT(", ",BZ2427),
IF($BX$2531=SUM($BX$2411:BX2427),_xlfn.CONCAT(" y ",BZ2427)))))</f>
        <v/>
      </c>
      <c r="BZ2427" s="156" t="s">
        <v>5111</v>
      </c>
      <c r="CA2427" s="272">
        <f t="shared" si="707"/>
        <v>0</v>
      </c>
      <c r="CB2427" s="273" t="str">
        <f>IF(CA2427=0,"",
IF(SUM($CA$2411:CA2427)=1,CC2427,
IF($CA$2531&gt;SUM($CA$2411:CA2427),_xlfn.CONCAT(", ",CC2427),
IF($CA$2531=SUM($CA$2411:CA2427),_xlfn.CONCAT(" y ",CC2427)))))</f>
        <v/>
      </c>
      <c r="CC2427" s="156" t="s">
        <v>5111</v>
      </c>
    </row>
    <row r="2428" spans="1:81" ht="15" customHeight="1">
      <c r="A2428" s="57"/>
      <c r="B2428" s="26"/>
      <c r="C2428" s="165" t="s">
        <v>5034</v>
      </c>
      <c r="D2428" s="884" t="str">
        <f t="shared" si="670"/>
        <v>SERVICIOS DE SALUD DE VERACRUZ</v>
      </c>
      <c r="E2428" s="884"/>
      <c r="F2428" s="884"/>
      <c r="G2428" s="884"/>
      <c r="H2428" s="884"/>
      <c r="I2428" s="884"/>
      <c r="J2428" s="884"/>
      <c r="K2428" s="884"/>
      <c r="L2428" s="884"/>
      <c r="M2428" s="617"/>
      <c r="N2428" s="617"/>
      <c r="O2428" s="617"/>
      <c r="P2428" s="617"/>
      <c r="Q2428" s="617"/>
      <c r="R2428" s="617"/>
      <c r="S2428" s="617"/>
      <c r="T2428" s="617"/>
      <c r="U2428" s="617"/>
      <c r="V2428" s="617"/>
      <c r="W2428" s="617"/>
      <c r="X2428" s="617"/>
      <c r="Y2428" s="617"/>
      <c r="Z2428" s="617"/>
      <c r="AA2428" s="617"/>
      <c r="AB2428" s="617"/>
      <c r="AC2428" s="617"/>
      <c r="AD2428" s="617"/>
      <c r="AE2428" s="164"/>
      <c r="AF2428" s="164"/>
      <c r="AG2428" s="408">
        <f t="shared" si="663"/>
        <v>0</v>
      </c>
      <c r="AH2428" s="409">
        <f t="shared" si="671"/>
        <v>0</v>
      </c>
      <c r="AI2428" s="410">
        <f t="shared" si="664"/>
        <v>0</v>
      </c>
      <c r="AJ2428" s="411">
        <f t="shared" si="665"/>
        <v>0</v>
      </c>
      <c r="AK2428" s="408">
        <f t="shared" si="666"/>
        <v>0</v>
      </c>
      <c r="AL2428" s="412">
        <f t="shared" si="667"/>
        <v>0</v>
      </c>
      <c r="AM2428" s="408">
        <f t="shared" si="668"/>
        <v>0</v>
      </c>
      <c r="AN2428" s="409">
        <f t="shared" si="672"/>
        <v>0</v>
      </c>
      <c r="AO2428" s="410">
        <f t="shared" si="669"/>
        <v>0</v>
      </c>
      <c r="AP2428" s="164"/>
      <c r="AQ2428" s="419">
        <f t="shared" si="673"/>
        <v>0</v>
      </c>
      <c r="AR2428" s="420">
        <f t="shared" si="674"/>
        <v>0</v>
      </c>
      <c r="AS2428" s="313">
        <f t="shared" si="675"/>
        <v>0</v>
      </c>
      <c r="AT2428" s="419">
        <f t="shared" si="676"/>
        <v>0</v>
      </c>
      <c r="AU2428" s="420">
        <f t="shared" si="677"/>
        <v>0</v>
      </c>
      <c r="AV2428" s="313">
        <f t="shared" si="678"/>
        <v>0</v>
      </c>
      <c r="AW2428" s="419">
        <f t="shared" si="679"/>
        <v>0</v>
      </c>
      <c r="AX2428" s="420">
        <f t="shared" si="680"/>
        <v>0</v>
      </c>
      <c r="AY2428" s="313">
        <f t="shared" si="681"/>
        <v>0</v>
      </c>
      <c r="AZ2428" s="419">
        <f t="shared" si="682"/>
        <v>0</v>
      </c>
      <c r="BA2428" s="420">
        <f t="shared" si="683"/>
        <v>0</v>
      </c>
      <c r="BB2428" s="313">
        <f t="shared" si="684"/>
        <v>0</v>
      </c>
      <c r="BC2428" s="419">
        <f t="shared" si="685"/>
        <v>0</v>
      </c>
      <c r="BD2428" s="420">
        <f t="shared" si="686"/>
        <v>0</v>
      </c>
      <c r="BE2428" s="313">
        <f t="shared" si="687"/>
        <v>0</v>
      </c>
      <c r="BF2428" s="419">
        <f t="shared" si="688"/>
        <v>0</v>
      </c>
      <c r="BG2428" s="420">
        <f t="shared" si="689"/>
        <v>0</v>
      </c>
      <c r="BH2428" s="313">
        <f t="shared" si="690"/>
        <v>0</v>
      </c>
      <c r="BI2428" s="419">
        <f t="shared" si="691"/>
        <v>0</v>
      </c>
      <c r="BJ2428" s="420">
        <f t="shared" si="692"/>
        <v>0</v>
      </c>
      <c r="BK2428" s="313">
        <f t="shared" si="693"/>
        <v>0</v>
      </c>
      <c r="BL2428" s="419">
        <f t="shared" si="694"/>
        <v>0</v>
      </c>
      <c r="BM2428" s="420">
        <f t="shared" si="695"/>
        <v>0</v>
      </c>
      <c r="BN2428" s="313">
        <f t="shared" si="696"/>
        <v>0</v>
      </c>
      <c r="BO2428" s="419">
        <f t="shared" si="697"/>
        <v>0</v>
      </c>
      <c r="BP2428" s="420">
        <f t="shared" si="698"/>
        <v>0</v>
      </c>
      <c r="BQ2428" s="313">
        <f t="shared" si="699"/>
        <v>0</v>
      </c>
      <c r="BR2428" s="419">
        <f t="shared" si="700"/>
        <v>0</v>
      </c>
      <c r="BS2428" s="420">
        <f t="shared" si="701"/>
        <v>0</v>
      </c>
      <c r="BT2428" s="313">
        <f t="shared" si="702"/>
        <v>0</v>
      </c>
      <c r="BU2428" s="419">
        <f t="shared" si="703"/>
        <v>0</v>
      </c>
      <c r="BV2428" s="420">
        <f t="shared" si="704"/>
        <v>0</v>
      </c>
      <c r="BW2428" s="313">
        <f t="shared" si="705"/>
        <v>0</v>
      </c>
      <c r="BX2428" s="272">
        <f t="shared" si="706"/>
        <v>0</v>
      </c>
      <c r="BY2428" s="273" t="str">
        <f>IF(BX2428=0,"",
IF(SUM($BX$2411:BX2428)=1,BZ2428,
IF($BX$2531&gt;SUM($BX$2411:BX2428),_xlfn.CONCAT(", ",BZ2428),
IF($BX$2531=SUM($BX$2411:BX2428),_xlfn.CONCAT(" y ",BZ2428)))))</f>
        <v/>
      </c>
      <c r="BZ2428" s="156" t="s">
        <v>5112</v>
      </c>
      <c r="CA2428" s="272">
        <f t="shared" si="707"/>
        <v>0</v>
      </c>
      <c r="CB2428" s="273" t="str">
        <f>IF(CA2428=0,"",
IF(SUM($CA$2411:CA2428)=1,CC2428,
IF($CA$2531&gt;SUM($CA$2411:CA2428),_xlfn.CONCAT(", ",CC2428),
IF($CA$2531=SUM($CA$2411:CA2428),_xlfn.CONCAT(" y ",CC2428)))))</f>
        <v/>
      </c>
      <c r="CC2428" s="156" t="s">
        <v>5112</v>
      </c>
    </row>
    <row r="2429" spans="1:81" ht="15" customHeight="1">
      <c r="A2429" s="57"/>
      <c r="B2429" s="26"/>
      <c r="C2429" s="165" t="s">
        <v>5035</v>
      </c>
      <c r="D2429" s="884" t="str">
        <f t="shared" si="670"/>
        <v>SISTEMA PARA EL DESARROLLO INTEGRAL DE LA FAMILIA</v>
      </c>
      <c r="E2429" s="884"/>
      <c r="F2429" s="884"/>
      <c r="G2429" s="884"/>
      <c r="H2429" s="884"/>
      <c r="I2429" s="884"/>
      <c r="J2429" s="884"/>
      <c r="K2429" s="884"/>
      <c r="L2429" s="884"/>
      <c r="M2429" s="617"/>
      <c r="N2429" s="617"/>
      <c r="O2429" s="617"/>
      <c r="P2429" s="617"/>
      <c r="Q2429" s="617"/>
      <c r="R2429" s="617"/>
      <c r="S2429" s="617"/>
      <c r="T2429" s="617"/>
      <c r="U2429" s="617"/>
      <c r="V2429" s="617"/>
      <c r="W2429" s="617"/>
      <c r="X2429" s="617"/>
      <c r="Y2429" s="617"/>
      <c r="Z2429" s="617"/>
      <c r="AA2429" s="617"/>
      <c r="AB2429" s="617"/>
      <c r="AC2429" s="617"/>
      <c r="AD2429" s="617"/>
      <c r="AE2429" s="164"/>
      <c r="AF2429" s="164"/>
      <c r="AG2429" s="408">
        <f t="shared" si="663"/>
        <v>0</v>
      </c>
      <c r="AH2429" s="409">
        <f t="shared" si="671"/>
        <v>0</v>
      </c>
      <c r="AI2429" s="410">
        <f t="shared" si="664"/>
        <v>0</v>
      </c>
      <c r="AJ2429" s="411">
        <f t="shared" si="665"/>
        <v>0</v>
      </c>
      <c r="AK2429" s="408">
        <f t="shared" si="666"/>
        <v>0</v>
      </c>
      <c r="AL2429" s="412">
        <f t="shared" si="667"/>
        <v>0</v>
      </c>
      <c r="AM2429" s="408">
        <f t="shared" si="668"/>
        <v>0</v>
      </c>
      <c r="AN2429" s="409">
        <f t="shared" si="672"/>
        <v>0</v>
      </c>
      <c r="AO2429" s="410">
        <f t="shared" si="669"/>
        <v>0</v>
      </c>
      <c r="AP2429" s="164"/>
      <c r="AQ2429" s="419">
        <f t="shared" si="673"/>
        <v>0</v>
      </c>
      <c r="AR2429" s="420">
        <f t="shared" si="674"/>
        <v>0</v>
      </c>
      <c r="AS2429" s="313">
        <f t="shared" si="675"/>
        <v>0</v>
      </c>
      <c r="AT2429" s="419">
        <f t="shared" si="676"/>
        <v>0</v>
      </c>
      <c r="AU2429" s="420">
        <f t="shared" si="677"/>
        <v>0</v>
      </c>
      <c r="AV2429" s="313">
        <f t="shared" si="678"/>
        <v>0</v>
      </c>
      <c r="AW2429" s="419">
        <f t="shared" si="679"/>
        <v>0</v>
      </c>
      <c r="AX2429" s="420">
        <f t="shared" si="680"/>
        <v>0</v>
      </c>
      <c r="AY2429" s="313">
        <f t="shared" si="681"/>
        <v>0</v>
      </c>
      <c r="AZ2429" s="419">
        <f t="shared" si="682"/>
        <v>0</v>
      </c>
      <c r="BA2429" s="420">
        <f t="shared" si="683"/>
        <v>0</v>
      </c>
      <c r="BB2429" s="313">
        <f t="shared" si="684"/>
        <v>0</v>
      </c>
      <c r="BC2429" s="419">
        <f t="shared" si="685"/>
        <v>0</v>
      </c>
      <c r="BD2429" s="420">
        <f t="shared" si="686"/>
        <v>0</v>
      </c>
      <c r="BE2429" s="313">
        <f t="shared" si="687"/>
        <v>0</v>
      </c>
      <c r="BF2429" s="419">
        <f t="shared" si="688"/>
        <v>0</v>
      </c>
      <c r="BG2429" s="420">
        <f t="shared" si="689"/>
        <v>0</v>
      </c>
      <c r="BH2429" s="313">
        <f t="shared" si="690"/>
        <v>0</v>
      </c>
      <c r="BI2429" s="419">
        <f t="shared" si="691"/>
        <v>0</v>
      </c>
      <c r="BJ2429" s="420">
        <f t="shared" si="692"/>
        <v>0</v>
      </c>
      <c r="BK2429" s="313">
        <f t="shared" si="693"/>
        <v>0</v>
      </c>
      <c r="BL2429" s="419">
        <f t="shared" si="694"/>
        <v>0</v>
      </c>
      <c r="BM2429" s="420">
        <f t="shared" si="695"/>
        <v>0</v>
      </c>
      <c r="BN2429" s="313">
        <f t="shared" si="696"/>
        <v>0</v>
      </c>
      <c r="BO2429" s="419">
        <f t="shared" si="697"/>
        <v>0</v>
      </c>
      <c r="BP2429" s="420">
        <f t="shared" si="698"/>
        <v>0</v>
      </c>
      <c r="BQ2429" s="313">
        <f t="shared" si="699"/>
        <v>0</v>
      </c>
      <c r="BR2429" s="419">
        <f t="shared" si="700"/>
        <v>0</v>
      </c>
      <c r="BS2429" s="420">
        <f t="shared" si="701"/>
        <v>0</v>
      </c>
      <c r="BT2429" s="313">
        <f t="shared" si="702"/>
        <v>0</v>
      </c>
      <c r="BU2429" s="419">
        <f t="shared" si="703"/>
        <v>0</v>
      </c>
      <c r="BV2429" s="420">
        <f t="shared" si="704"/>
        <v>0</v>
      </c>
      <c r="BW2429" s="313">
        <f t="shared" si="705"/>
        <v>0</v>
      </c>
      <c r="BX2429" s="272">
        <f t="shared" si="706"/>
        <v>0</v>
      </c>
      <c r="BY2429" s="273" t="str">
        <f>IF(BX2429=0,"",
IF(SUM($BX$2411:BX2429)=1,BZ2429,
IF($BX$2531&gt;SUM($BX$2411:BX2429),_xlfn.CONCAT(", ",BZ2429),
IF($BX$2531=SUM($BX$2411:BX2429),_xlfn.CONCAT(" y ",BZ2429)))))</f>
        <v/>
      </c>
      <c r="BZ2429" s="156" t="s">
        <v>5113</v>
      </c>
      <c r="CA2429" s="272">
        <f t="shared" si="707"/>
        <v>0</v>
      </c>
      <c r="CB2429" s="273" t="str">
        <f>IF(CA2429=0,"",
IF(SUM($CA$2411:CA2429)=1,CC2429,
IF($CA$2531&gt;SUM($CA$2411:CA2429),_xlfn.CONCAT(", ",CC2429),
IF($CA$2531=SUM($CA$2411:CA2429),_xlfn.CONCAT(" y ",CC2429)))))</f>
        <v/>
      </c>
      <c r="CC2429" s="156" t="s">
        <v>5113</v>
      </c>
    </row>
    <row r="2430" spans="1:81" ht="15" customHeight="1">
      <c r="A2430" s="57"/>
      <c r="B2430" s="26"/>
      <c r="C2430" s="165" t="s">
        <v>5036</v>
      </c>
      <c r="D2430" s="884" t="str">
        <f t="shared" si="670"/>
        <v>COMISION DE ARBITRAJE MEDICO</v>
      </c>
      <c r="E2430" s="884"/>
      <c r="F2430" s="884"/>
      <c r="G2430" s="884"/>
      <c r="H2430" s="884"/>
      <c r="I2430" s="884"/>
      <c r="J2430" s="884"/>
      <c r="K2430" s="884"/>
      <c r="L2430" s="884"/>
      <c r="M2430" s="617"/>
      <c r="N2430" s="617"/>
      <c r="O2430" s="617"/>
      <c r="P2430" s="617"/>
      <c r="Q2430" s="617"/>
      <c r="R2430" s="617"/>
      <c r="S2430" s="617"/>
      <c r="T2430" s="617"/>
      <c r="U2430" s="617"/>
      <c r="V2430" s="617"/>
      <c r="W2430" s="617"/>
      <c r="X2430" s="617"/>
      <c r="Y2430" s="617"/>
      <c r="Z2430" s="617"/>
      <c r="AA2430" s="617"/>
      <c r="AB2430" s="617"/>
      <c r="AC2430" s="617"/>
      <c r="AD2430" s="617"/>
      <c r="AE2430" s="164"/>
      <c r="AF2430" s="164"/>
      <c r="AG2430" s="408">
        <f t="shared" si="663"/>
        <v>0</v>
      </c>
      <c r="AH2430" s="409">
        <f t="shared" si="671"/>
        <v>0</v>
      </c>
      <c r="AI2430" s="410">
        <f t="shared" si="664"/>
        <v>0</v>
      </c>
      <c r="AJ2430" s="411">
        <f t="shared" si="665"/>
        <v>0</v>
      </c>
      <c r="AK2430" s="408">
        <f t="shared" si="666"/>
        <v>0</v>
      </c>
      <c r="AL2430" s="412">
        <f t="shared" si="667"/>
        <v>0</v>
      </c>
      <c r="AM2430" s="408">
        <f t="shared" si="668"/>
        <v>0</v>
      </c>
      <c r="AN2430" s="409">
        <f t="shared" si="672"/>
        <v>0</v>
      </c>
      <c r="AO2430" s="410">
        <f t="shared" si="669"/>
        <v>0</v>
      </c>
      <c r="AP2430" s="164"/>
      <c r="AQ2430" s="419">
        <f t="shared" si="673"/>
        <v>0</v>
      </c>
      <c r="AR2430" s="420">
        <f t="shared" si="674"/>
        <v>0</v>
      </c>
      <c r="AS2430" s="313">
        <f t="shared" si="675"/>
        <v>0</v>
      </c>
      <c r="AT2430" s="419">
        <f t="shared" si="676"/>
        <v>0</v>
      </c>
      <c r="AU2430" s="420">
        <f t="shared" si="677"/>
        <v>0</v>
      </c>
      <c r="AV2430" s="313">
        <f t="shared" si="678"/>
        <v>0</v>
      </c>
      <c r="AW2430" s="419">
        <f t="shared" si="679"/>
        <v>0</v>
      </c>
      <c r="AX2430" s="420">
        <f t="shared" si="680"/>
        <v>0</v>
      </c>
      <c r="AY2430" s="313">
        <f t="shared" si="681"/>
        <v>0</v>
      </c>
      <c r="AZ2430" s="419">
        <f t="shared" si="682"/>
        <v>0</v>
      </c>
      <c r="BA2430" s="420">
        <f t="shared" si="683"/>
        <v>0</v>
      </c>
      <c r="BB2430" s="313">
        <f t="shared" si="684"/>
        <v>0</v>
      </c>
      <c r="BC2430" s="419">
        <f t="shared" si="685"/>
        <v>0</v>
      </c>
      <c r="BD2430" s="420">
        <f t="shared" si="686"/>
        <v>0</v>
      </c>
      <c r="BE2430" s="313">
        <f t="shared" si="687"/>
        <v>0</v>
      </c>
      <c r="BF2430" s="419">
        <f t="shared" si="688"/>
        <v>0</v>
      </c>
      <c r="BG2430" s="420">
        <f t="shared" si="689"/>
        <v>0</v>
      </c>
      <c r="BH2430" s="313">
        <f t="shared" si="690"/>
        <v>0</v>
      </c>
      <c r="BI2430" s="419">
        <f t="shared" si="691"/>
        <v>0</v>
      </c>
      <c r="BJ2430" s="420">
        <f t="shared" si="692"/>
        <v>0</v>
      </c>
      <c r="BK2430" s="313">
        <f t="shared" si="693"/>
        <v>0</v>
      </c>
      <c r="BL2430" s="419">
        <f t="shared" si="694"/>
        <v>0</v>
      </c>
      <c r="BM2430" s="420">
        <f t="shared" si="695"/>
        <v>0</v>
      </c>
      <c r="BN2430" s="313">
        <f t="shared" si="696"/>
        <v>0</v>
      </c>
      <c r="BO2430" s="419">
        <f t="shared" si="697"/>
        <v>0</v>
      </c>
      <c r="BP2430" s="420">
        <f t="shared" si="698"/>
        <v>0</v>
      </c>
      <c r="BQ2430" s="313">
        <f t="shared" si="699"/>
        <v>0</v>
      </c>
      <c r="BR2430" s="419">
        <f t="shared" si="700"/>
        <v>0</v>
      </c>
      <c r="BS2430" s="420">
        <f t="shared" si="701"/>
        <v>0</v>
      </c>
      <c r="BT2430" s="313">
        <f t="shared" si="702"/>
        <v>0</v>
      </c>
      <c r="BU2430" s="419">
        <f t="shared" si="703"/>
        <v>0</v>
      </c>
      <c r="BV2430" s="420">
        <f t="shared" si="704"/>
        <v>0</v>
      </c>
      <c r="BW2430" s="313">
        <f t="shared" si="705"/>
        <v>0</v>
      </c>
      <c r="BX2430" s="272">
        <f t="shared" si="706"/>
        <v>0</v>
      </c>
      <c r="BY2430" s="273" t="str">
        <f>IF(BX2430=0,"",
IF(SUM($BX$2411:BX2430)=1,BZ2430,
IF($BX$2531&gt;SUM($BX$2411:BX2430),_xlfn.CONCAT(", ",BZ2430),
IF($BX$2531=SUM($BX$2411:BX2430),_xlfn.CONCAT(" y ",BZ2430)))))</f>
        <v/>
      </c>
      <c r="BZ2430" s="156" t="s">
        <v>5114</v>
      </c>
      <c r="CA2430" s="272">
        <f t="shared" si="707"/>
        <v>0</v>
      </c>
      <c r="CB2430" s="273" t="str">
        <f>IF(CA2430=0,"",
IF(SUM($CA$2411:CA2430)=1,CC2430,
IF($CA$2531&gt;SUM($CA$2411:CA2430),_xlfn.CONCAT(", ",CC2430),
IF($CA$2531=SUM($CA$2411:CA2430),_xlfn.CONCAT(" y ",CC2430)))))</f>
        <v/>
      </c>
      <c r="CC2430" s="156" t="s">
        <v>5114</v>
      </c>
    </row>
    <row r="2431" spans="1:81" ht="15" customHeight="1">
      <c r="A2431" s="57"/>
      <c r="B2431" s="26"/>
      <c r="C2431" s="165" t="s">
        <v>5037</v>
      </c>
      <c r="D2431" s="884" t="str">
        <f t="shared" si="670"/>
        <v>ACADEMIA VERACRUZANA DE LAS LENGUAS INDIGENAS</v>
      </c>
      <c r="E2431" s="884"/>
      <c r="F2431" s="884"/>
      <c r="G2431" s="884"/>
      <c r="H2431" s="884"/>
      <c r="I2431" s="884"/>
      <c r="J2431" s="884"/>
      <c r="K2431" s="884"/>
      <c r="L2431" s="884"/>
      <c r="M2431" s="617"/>
      <c r="N2431" s="617"/>
      <c r="O2431" s="617"/>
      <c r="P2431" s="617"/>
      <c r="Q2431" s="617"/>
      <c r="R2431" s="617"/>
      <c r="S2431" s="617"/>
      <c r="T2431" s="617"/>
      <c r="U2431" s="617"/>
      <c r="V2431" s="617"/>
      <c r="W2431" s="617"/>
      <c r="X2431" s="617"/>
      <c r="Y2431" s="617"/>
      <c r="Z2431" s="617"/>
      <c r="AA2431" s="617"/>
      <c r="AB2431" s="617"/>
      <c r="AC2431" s="617"/>
      <c r="AD2431" s="617"/>
      <c r="AE2431" s="164"/>
      <c r="AF2431" s="164"/>
      <c r="AG2431" s="408">
        <f t="shared" si="663"/>
        <v>0</v>
      </c>
      <c r="AH2431" s="409">
        <f t="shared" si="671"/>
        <v>0</v>
      </c>
      <c r="AI2431" s="410">
        <f t="shared" si="664"/>
        <v>0</v>
      </c>
      <c r="AJ2431" s="411">
        <f t="shared" si="665"/>
        <v>0</v>
      </c>
      <c r="AK2431" s="408">
        <f t="shared" si="666"/>
        <v>0</v>
      </c>
      <c r="AL2431" s="412">
        <f t="shared" si="667"/>
        <v>0</v>
      </c>
      <c r="AM2431" s="408">
        <f t="shared" si="668"/>
        <v>0</v>
      </c>
      <c r="AN2431" s="409">
        <f t="shared" si="672"/>
        <v>0</v>
      </c>
      <c r="AO2431" s="410">
        <f t="shared" si="669"/>
        <v>0</v>
      </c>
      <c r="AP2431" s="164"/>
      <c r="AQ2431" s="419">
        <f t="shared" si="673"/>
        <v>0</v>
      </c>
      <c r="AR2431" s="420">
        <f t="shared" si="674"/>
        <v>0</v>
      </c>
      <c r="AS2431" s="313">
        <f t="shared" si="675"/>
        <v>0</v>
      </c>
      <c r="AT2431" s="419">
        <f t="shared" si="676"/>
        <v>0</v>
      </c>
      <c r="AU2431" s="420">
        <f t="shared" si="677"/>
        <v>0</v>
      </c>
      <c r="AV2431" s="313">
        <f t="shared" si="678"/>
        <v>0</v>
      </c>
      <c r="AW2431" s="419">
        <f t="shared" si="679"/>
        <v>0</v>
      </c>
      <c r="AX2431" s="420">
        <f t="shared" si="680"/>
        <v>0</v>
      </c>
      <c r="AY2431" s="313">
        <f t="shared" si="681"/>
        <v>0</v>
      </c>
      <c r="AZ2431" s="419">
        <f t="shared" si="682"/>
        <v>0</v>
      </c>
      <c r="BA2431" s="420">
        <f t="shared" si="683"/>
        <v>0</v>
      </c>
      <c r="BB2431" s="313">
        <f t="shared" si="684"/>
        <v>0</v>
      </c>
      <c r="BC2431" s="419">
        <f t="shared" si="685"/>
        <v>0</v>
      </c>
      <c r="BD2431" s="420">
        <f t="shared" si="686"/>
        <v>0</v>
      </c>
      <c r="BE2431" s="313">
        <f t="shared" si="687"/>
        <v>0</v>
      </c>
      <c r="BF2431" s="419">
        <f t="shared" si="688"/>
        <v>0</v>
      </c>
      <c r="BG2431" s="420">
        <f t="shared" si="689"/>
        <v>0</v>
      </c>
      <c r="BH2431" s="313">
        <f t="shared" si="690"/>
        <v>0</v>
      </c>
      <c r="BI2431" s="419">
        <f t="shared" si="691"/>
        <v>0</v>
      </c>
      <c r="BJ2431" s="420">
        <f t="shared" si="692"/>
        <v>0</v>
      </c>
      <c r="BK2431" s="313">
        <f t="shared" si="693"/>
        <v>0</v>
      </c>
      <c r="BL2431" s="419">
        <f t="shared" si="694"/>
        <v>0</v>
      </c>
      <c r="BM2431" s="420">
        <f t="shared" si="695"/>
        <v>0</v>
      </c>
      <c r="BN2431" s="313">
        <f t="shared" si="696"/>
        <v>0</v>
      </c>
      <c r="BO2431" s="419">
        <f t="shared" si="697"/>
        <v>0</v>
      </c>
      <c r="BP2431" s="420">
        <f t="shared" si="698"/>
        <v>0</v>
      </c>
      <c r="BQ2431" s="313">
        <f t="shared" si="699"/>
        <v>0</v>
      </c>
      <c r="BR2431" s="419">
        <f t="shared" si="700"/>
        <v>0</v>
      </c>
      <c r="BS2431" s="420">
        <f t="shared" si="701"/>
        <v>0</v>
      </c>
      <c r="BT2431" s="313">
        <f t="shared" si="702"/>
        <v>0</v>
      </c>
      <c r="BU2431" s="419">
        <f t="shared" si="703"/>
        <v>0</v>
      </c>
      <c r="BV2431" s="420">
        <f t="shared" si="704"/>
        <v>0</v>
      </c>
      <c r="BW2431" s="313">
        <f t="shared" si="705"/>
        <v>0</v>
      </c>
      <c r="BX2431" s="272">
        <f t="shared" si="706"/>
        <v>0</v>
      </c>
      <c r="BY2431" s="273" t="str">
        <f>IF(BX2431=0,"",
IF(SUM($BX$2411:BX2431)=1,BZ2431,
IF($BX$2531&gt;SUM($BX$2411:BX2431),_xlfn.CONCAT(", ",BZ2431),
IF($BX$2531=SUM($BX$2411:BX2431),_xlfn.CONCAT(" y ",BZ2431)))))</f>
        <v/>
      </c>
      <c r="BZ2431" s="156" t="s">
        <v>5115</v>
      </c>
      <c r="CA2431" s="272">
        <f t="shared" si="707"/>
        <v>0</v>
      </c>
      <c r="CB2431" s="273" t="str">
        <f>IF(CA2431=0,"",
IF(SUM($CA$2411:CA2431)=1,CC2431,
IF($CA$2531&gt;SUM($CA$2411:CA2431),_xlfn.CONCAT(", ",CC2431),
IF($CA$2531=SUM($CA$2411:CA2431),_xlfn.CONCAT(" y ",CC2431)))))</f>
        <v/>
      </c>
      <c r="CC2431" s="156" t="s">
        <v>5115</v>
      </c>
    </row>
    <row r="2432" spans="1:81" ht="15" customHeight="1">
      <c r="A2432" s="57"/>
      <c r="B2432" s="26"/>
      <c r="C2432" s="165" t="s">
        <v>5038</v>
      </c>
      <c r="D2432" s="884" t="str">
        <f t="shared" si="670"/>
        <v>INSTITUTO VERACRUZANO DEL DEPORTE</v>
      </c>
      <c r="E2432" s="884"/>
      <c r="F2432" s="884"/>
      <c r="G2432" s="884"/>
      <c r="H2432" s="884"/>
      <c r="I2432" s="884"/>
      <c r="J2432" s="884"/>
      <c r="K2432" s="884"/>
      <c r="L2432" s="884"/>
      <c r="M2432" s="617"/>
      <c r="N2432" s="617"/>
      <c r="O2432" s="617"/>
      <c r="P2432" s="617"/>
      <c r="Q2432" s="617"/>
      <c r="R2432" s="617"/>
      <c r="S2432" s="617"/>
      <c r="T2432" s="617"/>
      <c r="U2432" s="617"/>
      <c r="V2432" s="617"/>
      <c r="W2432" s="617"/>
      <c r="X2432" s="617"/>
      <c r="Y2432" s="617"/>
      <c r="Z2432" s="617"/>
      <c r="AA2432" s="617"/>
      <c r="AB2432" s="617"/>
      <c r="AC2432" s="617"/>
      <c r="AD2432" s="617"/>
      <c r="AE2432" s="164"/>
      <c r="AF2432" s="164"/>
      <c r="AG2432" s="408">
        <f t="shared" si="663"/>
        <v>0</v>
      </c>
      <c r="AH2432" s="409">
        <f t="shared" si="671"/>
        <v>0</v>
      </c>
      <c r="AI2432" s="410">
        <f t="shared" si="664"/>
        <v>0</v>
      </c>
      <c r="AJ2432" s="411">
        <f t="shared" si="665"/>
        <v>0</v>
      </c>
      <c r="AK2432" s="408">
        <f t="shared" si="666"/>
        <v>0</v>
      </c>
      <c r="AL2432" s="412">
        <f t="shared" si="667"/>
        <v>0</v>
      </c>
      <c r="AM2432" s="408">
        <f t="shared" si="668"/>
        <v>0</v>
      </c>
      <c r="AN2432" s="409">
        <f t="shared" si="672"/>
        <v>0</v>
      </c>
      <c r="AO2432" s="410">
        <f t="shared" si="669"/>
        <v>0</v>
      </c>
      <c r="AP2432" s="164"/>
      <c r="AQ2432" s="419">
        <f t="shared" si="673"/>
        <v>0</v>
      </c>
      <c r="AR2432" s="420">
        <f t="shared" si="674"/>
        <v>0</v>
      </c>
      <c r="AS2432" s="313">
        <f t="shared" si="675"/>
        <v>0</v>
      </c>
      <c r="AT2432" s="419">
        <f t="shared" si="676"/>
        <v>0</v>
      </c>
      <c r="AU2432" s="420">
        <f t="shared" si="677"/>
        <v>0</v>
      </c>
      <c r="AV2432" s="313">
        <f t="shared" si="678"/>
        <v>0</v>
      </c>
      <c r="AW2432" s="419">
        <f t="shared" si="679"/>
        <v>0</v>
      </c>
      <c r="AX2432" s="420">
        <f t="shared" si="680"/>
        <v>0</v>
      </c>
      <c r="AY2432" s="313">
        <f t="shared" si="681"/>
        <v>0</v>
      </c>
      <c r="AZ2432" s="419">
        <f t="shared" si="682"/>
        <v>0</v>
      </c>
      <c r="BA2432" s="420">
        <f t="shared" si="683"/>
        <v>0</v>
      </c>
      <c r="BB2432" s="313">
        <f t="shared" si="684"/>
        <v>0</v>
      </c>
      <c r="BC2432" s="419">
        <f t="shared" si="685"/>
        <v>0</v>
      </c>
      <c r="BD2432" s="420">
        <f t="shared" si="686"/>
        <v>0</v>
      </c>
      <c r="BE2432" s="313">
        <f t="shared" si="687"/>
        <v>0</v>
      </c>
      <c r="BF2432" s="419">
        <f t="shared" si="688"/>
        <v>0</v>
      </c>
      <c r="BG2432" s="420">
        <f t="shared" si="689"/>
        <v>0</v>
      </c>
      <c r="BH2432" s="313">
        <f t="shared" si="690"/>
        <v>0</v>
      </c>
      <c r="BI2432" s="419">
        <f t="shared" si="691"/>
        <v>0</v>
      </c>
      <c r="BJ2432" s="420">
        <f t="shared" si="692"/>
        <v>0</v>
      </c>
      <c r="BK2432" s="313">
        <f t="shared" si="693"/>
        <v>0</v>
      </c>
      <c r="BL2432" s="419">
        <f t="shared" si="694"/>
        <v>0</v>
      </c>
      <c r="BM2432" s="420">
        <f t="shared" si="695"/>
        <v>0</v>
      </c>
      <c r="BN2432" s="313">
        <f t="shared" si="696"/>
        <v>0</v>
      </c>
      <c r="BO2432" s="419">
        <f t="shared" si="697"/>
        <v>0</v>
      </c>
      <c r="BP2432" s="420">
        <f t="shared" si="698"/>
        <v>0</v>
      </c>
      <c r="BQ2432" s="313">
        <f t="shared" si="699"/>
        <v>0</v>
      </c>
      <c r="BR2432" s="419">
        <f t="shared" si="700"/>
        <v>0</v>
      </c>
      <c r="BS2432" s="420">
        <f t="shared" si="701"/>
        <v>0</v>
      </c>
      <c r="BT2432" s="313">
        <f t="shared" si="702"/>
        <v>0</v>
      </c>
      <c r="BU2432" s="419">
        <f t="shared" si="703"/>
        <v>0</v>
      </c>
      <c r="BV2432" s="420">
        <f t="shared" si="704"/>
        <v>0</v>
      </c>
      <c r="BW2432" s="313">
        <f t="shared" si="705"/>
        <v>0</v>
      </c>
      <c r="BX2432" s="272">
        <f t="shared" si="706"/>
        <v>0</v>
      </c>
      <c r="BY2432" s="273" t="str">
        <f>IF(BX2432=0,"",
IF(SUM($BX$2411:BX2432)=1,BZ2432,
IF($BX$2531&gt;SUM($BX$2411:BX2432),_xlfn.CONCAT(", ",BZ2432),
IF($BX$2531=SUM($BX$2411:BX2432),_xlfn.CONCAT(" y ",BZ2432)))))</f>
        <v/>
      </c>
      <c r="BZ2432" s="156" t="s">
        <v>5116</v>
      </c>
      <c r="CA2432" s="272">
        <f t="shared" si="707"/>
        <v>0</v>
      </c>
      <c r="CB2432" s="273" t="str">
        <f>IF(CA2432=0,"",
IF(SUM($CA$2411:CA2432)=1,CC2432,
IF($CA$2531&gt;SUM($CA$2411:CA2432),_xlfn.CONCAT(", ",CC2432),
IF($CA$2531=SUM($CA$2411:CA2432),_xlfn.CONCAT(" y ",CC2432)))))</f>
        <v/>
      </c>
      <c r="CC2432" s="156" t="s">
        <v>5116</v>
      </c>
    </row>
    <row r="2433" spans="1:81" ht="15" customHeight="1">
      <c r="A2433" s="57"/>
      <c r="B2433" s="26"/>
      <c r="C2433" s="165" t="s">
        <v>5039</v>
      </c>
      <c r="D2433" s="884" t="str">
        <f t="shared" si="670"/>
        <v>INSTITUTO DE ESPACIOS EDUCATIVOS DEL ESTADO DE VERACRUZ</v>
      </c>
      <c r="E2433" s="884"/>
      <c r="F2433" s="884"/>
      <c r="G2433" s="884"/>
      <c r="H2433" s="884"/>
      <c r="I2433" s="884"/>
      <c r="J2433" s="884"/>
      <c r="K2433" s="884"/>
      <c r="L2433" s="884"/>
      <c r="M2433" s="617"/>
      <c r="N2433" s="617"/>
      <c r="O2433" s="617"/>
      <c r="P2433" s="617"/>
      <c r="Q2433" s="617"/>
      <c r="R2433" s="617"/>
      <c r="S2433" s="617"/>
      <c r="T2433" s="617"/>
      <c r="U2433" s="617"/>
      <c r="V2433" s="617"/>
      <c r="W2433" s="617"/>
      <c r="X2433" s="617"/>
      <c r="Y2433" s="617"/>
      <c r="Z2433" s="617"/>
      <c r="AA2433" s="617"/>
      <c r="AB2433" s="617"/>
      <c r="AC2433" s="617"/>
      <c r="AD2433" s="617"/>
      <c r="AE2433" s="164"/>
      <c r="AF2433" s="164"/>
      <c r="AG2433" s="408">
        <f t="shared" si="663"/>
        <v>0</v>
      </c>
      <c r="AH2433" s="409">
        <f t="shared" si="671"/>
        <v>0</v>
      </c>
      <c r="AI2433" s="410">
        <f t="shared" si="664"/>
        <v>0</v>
      </c>
      <c r="AJ2433" s="411">
        <f t="shared" si="665"/>
        <v>0</v>
      </c>
      <c r="AK2433" s="408">
        <f t="shared" si="666"/>
        <v>0</v>
      </c>
      <c r="AL2433" s="412">
        <f t="shared" si="667"/>
        <v>0</v>
      </c>
      <c r="AM2433" s="408">
        <f t="shared" si="668"/>
        <v>0</v>
      </c>
      <c r="AN2433" s="409">
        <f t="shared" si="672"/>
        <v>0</v>
      </c>
      <c r="AO2433" s="410">
        <f t="shared" si="669"/>
        <v>0</v>
      </c>
      <c r="AP2433" s="164"/>
      <c r="AQ2433" s="419">
        <f t="shared" si="673"/>
        <v>0</v>
      </c>
      <c r="AR2433" s="420">
        <f t="shared" si="674"/>
        <v>0</v>
      </c>
      <c r="AS2433" s="313">
        <f t="shared" si="675"/>
        <v>0</v>
      </c>
      <c r="AT2433" s="419">
        <f t="shared" si="676"/>
        <v>0</v>
      </c>
      <c r="AU2433" s="420">
        <f t="shared" si="677"/>
        <v>0</v>
      </c>
      <c r="AV2433" s="313">
        <f t="shared" si="678"/>
        <v>0</v>
      </c>
      <c r="AW2433" s="419">
        <f t="shared" si="679"/>
        <v>0</v>
      </c>
      <c r="AX2433" s="420">
        <f t="shared" si="680"/>
        <v>0</v>
      </c>
      <c r="AY2433" s="313">
        <f t="shared" si="681"/>
        <v>0</v>
      </c>
      <c r="AZ2433" s="419">
        <f t="shared" si="682"/>
        <v>0</v>
      </c>
      <c r="BA2433" s="420">
        <f t="shared" si="683"/>
        <v>0</v>
      </c>
      <c r="BB2433" s="313">
        <f t="shared" si="684"/>
        <v>0</v>
      </c>
      <c r="BC2433" s="419">
        <f t="shared" si="685"/>
        <v>0</v>
      </c>
      <c r="BD2433" s="420">
        <f t="shared" si="686"/>
        <v>0</v>
      </c>
      <c r="BE2433" s="313">
        <f t="shared" si="687"/>
        <v>0</v>
      </c>
      <c r="BF2433" s="419">
        <f t="shared" si="688"/>
        <v>0</v>
      </c>
      <c r="BG2433" s="420">
        <f t="shared" si="689"/>
        <v>0</v>
      </c>
      <c r="BH2433" s="313">
        <f t="shared" si="690"/>
        <v>0</v>
      </c>
      <c r="BI2433" s="419">
        <f t="shared" si="691"/>
        <v>0</v>
      </c>
      <c r="BJ2433" s="420">
        <f t="shared" si="692"/>
        <v>0</v>
      </c>
      <c r="BK2433" s="313">
        <f t="shared" si="693"/>
        <v>0</v>
      </c>
      <c r="BL2433" s="419">
        <f t="shared" si="694"/>
        <v>0</v>
      </c>
      <c r="BM2433" s="420">
        <f t="shared" si="695"/>
        <v>0</v>
      </c>
      <c r="BN2433" s="313">
        <f t="shared" si="696"/>
        <v>0</v>
      </c>
      <c r="BO2433" s="419">
        <f t="shared" si="697"/>
        <v>0</v>
      </c>
      <c r="BP2433" s="420">
        <f t="shared" si="698"/>
        <v>0</v>
      </c>
      <c r="BQ2433" s="313">
        <f t="shared" si="699"/>
        <v>0</v>
      </c>
      <c r="BR2433" s="419">
        <f t="shared" si="700"/>
        <v>0</v>
      </c>
      <c r="BS2433" s="420">
        <f t="shared" si="701"/>
        <v>0</v>
      </c>
      <c r="BT2433" s="313">
        <f t="shared" si="702"/>
        <v>0</v>
      </c>
      <c r="BU2433" s="419">
        <f t="shared" si="703"/>
        <v>0</v>
      </c>
      <c r="BV2433" s="420">
        <f t="shared" si="704"/>
        <v>0</v>
      </c>
      <c r="BW2433" s="313">
        <f t="shared" si="705"/>
        <v>0</v>
      </c>
      <c r="BX2433" s="272">
        <f t="shared" si="706"/>
        <v>0</v>
      </c>
      <c r="BY2433" s="273" t="str">
        <f>IF(BX2433=0,"",
IF(SUM($BX$2411:BX2433)=1,BZ2433,
IF($BX$2531&gt;SUM($BX$2411:BX2433),_xlfn.CONCAT(", ",BZ2433),
IF($BX$2531=SUM($BX$2411:BX2433),_xlfn.CONCAT(" y ",BZ2433)))))</f>
        <v/>
      </c>
      <c r="BZ2433" s="156" t="s">
        <v>5117</v>
      </c>
      <c r="CA2433" s="272">
        <f t="shared" si="707"/>
        <v>0</v>
      </c>
      <c r="CB2433" s="273" t="str">
        <f>IF(CA2433=0,"",
IF(SUM($CA$2411:CA2433)=1,CC2433,
IF($CA$2531&gt;SUM($CA$2411:CA2433),_xlfn.CONCAT(", ",CC2433),
IF($CA$2531=SUM($CA$2411:CA2433),_xlfn.CONCAT(" y ",CC2433)))))</f>
        <v/>
      </c>
      <c r="CC2433" s="156" t="s">
        <v>5117</v>
      </c>
    </row>
    <row r="2434" spans="1:81" ht="15" customHeight="1">
      <c r="A2434" s="57"/>
      <c r="B2434" s="26"/>
      <c r="C2434" s="165" t="s">
        <v>5040</v>
      </c>
      <c r="D2434" s="884" t="str">
        <f t="shared" si="670"/>
        <v>COLEGIO DE BACHILLERES DEL ESTADO DE VERACRUZ</v>
      </c>
      <c r="E2434" s="884"/>
      <c r="F2434" s="884"/>
      <c r="G2434" s="884"/>
      <c r="H2434" s="884"/>
      <c r="I2434" s="884"/>
      <c r="J2434" s="884"/>
      <c r="K2434" s="884"/>
      <c r="L2434" s="884"/>
      <c r="M2434" s="617"/>
      <c r="N2434" s="617"/>
      <c r="O2434" s="617"/>
      <c r="P2434" s="617"/>
      <c r="Q2434" s="617"/>
      <c r="R2434" s="617"/>
      <c r="S2434" s="617"/>
      <c r="T2434" s="617"/>
      <c r="U2434" s="617"/>
      <c r="V2434" s="617"/>
      <c r="W2434" s="617"/>
      <c r="X2434" s="617"/>
      <c r="Y2434" s="617"/>
      <c r="Z2434" s="617"/>
      <c r="AA2434" s="617"/>
      <c r="AB2434" s="617"/>
      <c r="AC2434" s="617"/>
      <c r="AD2434" s="617"/>
      <c r="AE2434" s="164"/>
      <c r="AF2434" s="164"/>
      <c r="AG2434" s="408">
        <f t="shared" si="663"/>
        <v>0</v>
      </c>
      <c r="AH2434" s="409">
        <f t="shared" si="671"/>
        <v>0</v>
      </c>
      <c r="AI2434" s="410">
        <f t="shared" si="664"/>
        <v>0</v>
      </c>
      <c r="AJ2434" s="411">
        <f t="shared" si="665"/>
        <v>0</v>
      </c>
      <c r="AK2434" s="408">
        <f t="shared" si="666"/>
        <v>0</v>
      </c>
      <c r="AL2434" s="412">
        <f t="shared" si="667"/>
        <v>0</v>
      </c>
      <c r="AM2434" s="408">
        <f t="shared" si="668"/>
        <v>0</v>
      </c>
      <c r="AN2434" s="409">
        <f t="shared" si="672"/>
        <v>0</v>
      </c>
      <c r="AO2434" s="410">
        <f t="shared" si="669"/>
        <v>0</v>
      </c>
      <c r="AP2434" s="164"/>
      <c r="AQ2434" s="419">
        <f t="shared" si="673"/>
        <v>0</v>
      </c>
      <c r="AR2434" s="420">
        <f t="shared" si="674"/>
        <v>0</v>
      </c>
      <c r="AS2434" s="313">
        <f t="shared" si="675"/>
        <v>0</v>
      </c>
      <c r="AT2434" s="419">
        <f t="shared" si="676"/>
        <v>0</v>
      </c>
      <c r="AU2434" s="420">
        <f t="shared" si="677"/>
        <v>0</v>
      </c>
      <c r="AV2434" s="313">
        <f t="shared" si="678"/>
        <v>0</v>
      </c>
      <c r="AW2434" s="419">
        <f t="shared" si="679"/>
        <v>0</v>
      </c>
      <c r="AX2434" s="420">
        <f t="shared" si="680"/>
        <v>0</v>
      </c>
      <c r="AY2434" s="313">
        <f t="shared" si="681"/>
        <v>0</v>
      </c>
      <c r="AZ2434" s="419">
        <f t="shared" si="682"/>
        <v>0</v>
      </c>
      <c r="BA2434" s="420">
        <f t="shared" si="683"/>
        <v>0</v>
      </c>
      <c r="BB2434" s="313">
        <f t="shared" si="684"/>
        <v>0</v>
      </c>
      <c r="BC2434" s="419">
        <f t="shared" si="685"/>
        <v>0</v>
      </c>
      <c r="BD2434" s="420">
        <f t="shared" si="686"/>
        <v>0</v>
      </c>
      <c r="BE2434" s="313">
        <f t="shared" si="687"/>
        <v>0</v>
      </c>
      <c r="BF2434" s="419">
        <f t="shared" si="688"/>
        <v>0</v>
      </c>
      <c r="BG2434" s="420">
        <f t="shared" si="689"/>
        <v>0</v>
      </c>
      <c r="BH2434" s="313">
        <f t="shared" si="690"/>
        <v>0</v>
      </c>
      <c r="BI2434" s="419">
        <f t="shared" si="691"/>
        <v>0</v>
      </c>
      <c r="BJ2434" s="420">
        <f t="shared" si="692"/>
        <v>0</v>
      </c>
      <c r="BK2434" s="313">
        <f t="shared" si="693"/>
        <v>0</v>
      </c>
      <c r="BL2434" s="419">
        <f t="shared" si="694"/>
        <v>0</v>
      </c>
      <c r="BM2434" s="420">
        <f t="shared" si="695"/>
        <v>0</v>
      </c>
      <c r="BN2434" s="313">
        <f t="shared" si="696"/>
        <v>0</v>
      </c>
      <c r="BO2434" s="419">
        <f t="shared" si="697"/>
        <v>0</v>
      </c>
      <c r="BP2434" s="420">
        <f t="shared" si="698"/>
        <v>0</v>
      </c>
      <c r="BQ2434" s="313">
        <f t="shared" si="699"/>
        <v>0</v>
      </c>
      <c r="BR2434" s="419">
        <f t="shared" si="700"/>
        <v>0</v>
      </c>
      <c r="BS2434" s="420">
        <f t="shared" si="701"/>
        <v>0</v>
      </c>
      <c r="BT2434" s="313">
        <f t="shared" si="702"/>
        <v>0</v>
      </c>
      <c r="BU2434" s="419">
        <f t="shared" si="703"/>
        <v>0</v>
      </c>
      <c r="BV2434" s="420">
        <f t="shared" si="704"/>
        <v>0</v>
      </c>
      <c r="BW2434" s="313">
        <f t="shared" si="705"/>
        <v>0</v>
      </c>
      <c r="BX2434" s="272">
        <f t="shared" si="706"/>
        <v>0</v>
      </c>
      <c r="BY2434" s="273" t="str">
        <f>IF(BX2434=0,"",
IF(SUM($BX$2411:BX2434)=1,BZ2434,
IF($BX$2531&gt;SUM($BX$2411:BX2434),_xlfn.CONCAT(", ",BZ2434),
IF($BX$2531=SUM($BX$2411:BX2434),_xlfn.CONCAT(" y ",BZ2434)))))</f>
        <v/>
      </c>
      <c r="BZ2434" s="156" t="s">
        <v>5118</v>
      </c>
      <c r="CA2434" s="272">
        <f t="shared" si="707"/>
        <v>0</v>
      </c>
      <c r="CB2434" s="273" t="str">
        <f>IF(CA2434=0,"",
IF(SUM($CA$2411:CA2434)=1,CC2434,
IF($CA$2531&gt;SUM($CA$2411:CA2434),_xlfn.CONCAT(", ",CC2434),
IF($CA$2531=SUM($CA$2411:CA2434),_xlfn.CONCAT(" y ",CC2434)))))</f>
        <v/>
      </c>
      <c r="CC2434" s="156" t="s">
        <v>5118</v>
      </c>
    </row>
    <row r="2435" spans="1:81" ht="15" customHeight="1">
      <c r="A2435" s="57"/>
      <c r="B2435" s="26"/>
      <c r="C2435" s="165" t="s">
        <v>5041</v>
      </c>
      <c r="D2435" s="884" t="str">
        <f t="shared" si="670"/>
        <v>INSTITUTO TECNOLOGICO SUPERIOR DE MISANTLA</v>
      </c>
      <c r="E2435" s="884"/>
      <c r="F2435" s="884"/>
      <c r="G2435" s="884"/>
      <c r="H2435" s="884"/>
      <c r="I2435" s="884"/>
      <c r="J2435" s="884"/>
      <c r="K2435" s="884"/>
      <c r="L2435" s="884"/>
      <c r="M2435" s="617"/>
      <c r="N2435" s="617"/>
      <c r="O2435" s="617"/>
      <c r="P2435" s="617"/>
      <c r="Q2435" s="617"/>
      <c r="R2435" s="617"/>
      <c r="S2435" s="617"/>
      <c r="T2435" s="617"/>
      <c r="U2435" s="617"/>
      <c r="V2435" s="617"/>
      <c r="W2435" s="617"/>
      <c r="X2435" s="617"/>
      <c r="Y2435" s="617"/>
      <c r="Z2435" s="617"/>
      <c r="AA2435" s="617"/>
      <c r="AB2435" s="617"/>
      <c r="AC2435" s="617"/>
      <c r="AD2435" s="617"/>
      <c r="AE2435" s="164"/>
      <c r="AF2435" s="164"/>
      <c r="AG2435" s="408">
        <f t="shared" si="663"/>
        <v>0</v>
      </c>
      <c r="AH2435" s="409">
        <f t="shared" si="671"/>
        <v>0</v>
      </c>
      <c r="AI2435" s="410">
        <f t="shared" si="664"/>
        <v>0</v>
      </c>
      <c r="AJ2435" s="411">
        <f t="shared" si="665"/>
        <v>0</v>
      </c>
      <c r="AK2435" s="408">
        <f t="shared" si="666"/>
        <v>0</v>
      </c>
      <c r="AL2435" s="412">
        <f t="shared" si="667"/>
        <v>0</v>
      </c>
      <c r="AM2435" s="408">
        <f t="shared" si="668"/>
        <v>0</v>
      </c>
      <c r="AN2435" s="409">
        <f t="shared" si="672"/>
        <v>0</v>
      </c>
      <c r="AO2435" s="410">
        <f t="shared" si="669"/>
        <v>0</v>
      </c>
      <c r="AP2435" s="164"/>
      <c r="AQ2435" s="419">
        <f t="shared" si="673"/>
        <v>0</v>
      </c>
      <c r="AR2435" s="420">
        <f t="shared" si="674"/>
        <v>0</v>
      </c>
      <c r="AS2435" s="313">
        <f t="shared" si="675"/>
        <v>0</v>
      </c>
      <c r="AT2435" s="419">
        <f t="shared" si="676"/>
        <v>0</v>
      </c>
      <c r="AU2435" s="420">
        <f t="shared" si="677"/>
        <v>0</v>
      </c>
      <c r="AV2435" s="313">
        <f t="shared" si="678"/>
        <v>0</v>
      </c>
      <c r="AW2435" s="419">
        <f t="shared" si="679"/>
        <v>0</v>
      </c>
      <c r="AX2435" s="420">
        <f t="shared" si="680"/>
        <v>0</v>
      </c>
      <c r="AY2435" s="313">
        <f t="shared" si="681"/>
        <v>0</v>
      </c>
      <c r="AZ2435" s="419">
        <f t="shared" si="682"/>
        <v>0</v>
      </c>
      <c r="BA2435" s="420">
        <f t="shared" si="683"/>
        <v>0</v>
      </c>
      <c r="BB2435" s="313">
        <f t="shared" si="684"/>
        <v>0</v>
      </c>
      <c r="BC2435" s="419">
        <f t="shared" si="685"/>
        <v>0</v>
      </c>
      <c r="BD2435" s="420">
        <f t="shared" si="686"/>
        <v>0</v>
      </c>
      <c r="BE2435" s="313">
        <f t="shared" si="687"/>
        <v>0</v>
      </c>
      <c r="BF2435" s="419">
        <f t="shared" si="688"/>
        <v>0</v>
      </c>
      <c r="BG2435" s="420">
        <f t="shared" si="689"/>
        <v>0</v>
      </c>
      <c r="BH2435" s="313">
        <f t="shared" si="690"/>
        <v>0</v>
      </c>
      <c r="BI2435" s="419">
        <f t="shared" si="691"/>
        <v>0</v>
      </c>
      <c r="BJ2435" s="420">
        <f t="shared" si="692"/>
        <v>0</v>
      </c>
      <c r="BK2435" s="313">
        <f t="shared" si="693"/>
        <v>0</v>
      </c>
      <c r="BL2435" s="419">
        <f t="shared" si="694"/>
        <v>0</v>
      </c>
      <c r="BM2435" s="420">
        <f t="shared" si="695"/>
        <v>0</v>
      </c>
      <c r="BN2435" s="313">
        <f t="shared" si="696"/>
        <v>0</v>
      </c>
      <c r="BO2435" s="419">
        <f t="shared" si="697"/>
        <v>0</v>
      </c>
      <c r="BP2435" s="420">
        <f t="shared" si="698"/>
        <v>0</v>
      </c>
      <c r="BQ2435" s="313">
        <f t="shared" si="699"/>
        <v>0</v>
      </c>
      <c r="BR2435" s="419">
        <f t="shared" si="700"/>
        <v>0</v>
      </c>
      <c r="BS2435" s="420">
        <f t="shared" si="701"/>
        <v>0</v>
      </c>
      <c r="BT2435" s="313">
        <f t="shared" si="702"/>
        <v>0</v>
      </c>
      <c r="BU2435" s="419">
        <f t="shared" si="703"/>
        <v>0</v>
      </c>
      <c r="BV2435" s="420">
        <f t="shared" si="704"/>
        <v>0</v>
      </c>
      <c r="BW2435" s="313">
        <f t="shared" si="705"/>
        <v>0</v>
      </c>
      <c r="BX2435" s="272">
        <f t="shared" si="706"/>
        <v>0</v>
      </c>
      <c r="BY2435" s="273" t="str">
        <f>IF(BX2435=0,"",
IF(SUM($BX$2411:BX2435)=1,BZ2435,
IF($BX$2531&gt;SUM($BX$2411:BX2435),_xlfn.CONCAT(", ",BZ2435),
IF($BX$2531=SUM($BX$2411:BX2435),_xlfn.CONCAT(" y ",BZ2435)))))</f>
        <v/>
      </c>
      <c r="BZ2435" s="156" t="s">
        <v>5119</v>
      </c>
      <c r="CA2435" s="272">
        <f t="shared" si="707"/>
        <v>0</v>
      </c>
      <c r="CB2435" s="273" t="str">
        <f>IF(CA2435=0,"",
IF(SUM($CA$2411:CA2435)=1,CC2435,
IF($CA$2531&gt;SUM($CA$2411:CA2435),_xlfn.CONCAT(", ",CC2435),
IF($CA$2531=SUM($CA$2411:CA2435),_xlfn.CONCAT(" y ",CC2435)))))</f>
        <v/>
      </c>
      <c r="CC2435" s="156" t="s">
        <v>5119</v>
      </c>
    </row>
    <row r="2436" spans="1:81" ht="15" customHeight="1">
      <c r="A2436" s="57"/>
      <c r="B2436" s="26"/>
      <c r="C2436" s="165" t="s">
        <v>5042</v>
      </c>
      <c r="D2436" s="884" t="str">
        <f t="shared" si="670"/>
        <v>INSTITUTO TECNOLOGICO SUPERIOR DE SAN ANDRES TUXTLA</v>
      </c>
      <c r="E2436" s="884"/>
      <c r="F2436" s="884"/>
      <c r="G2436" s="884"/>
      <c r="H2436" s="884"/>
      <c r="I2436" s="884"/>
      <c r="J2436" s="884"/>
      <c r="K2436" s="884"/>
      <c r="L2436" s="884"/>
      <c r="M2436" s="617"/>
      <c r="N2436" s="617"/>
      <c r="O2436" s="617"/>
      <c r="P2436" s="617"/>
      <c r="Q2436" s="617"/>
      <c r="R2436" s="617"/>
      <c r="S2436" s="617"/>
      <c r="T2436" s="617"/>
      <c r="U2436" s="617"/>
      <c r="V2436" s="617"/>
      <c r="W2436" s="617"/>
      <c r="X2436" s="617"/>
      <c r="Y2436" s="617"/>
      <c r="Z2436" s="617"/>
      <c r="AA2436" s="617"/>
      <c r="AB2436" s="617"/>
      <c r="AC2436" s="617"/>
      <c r="AD2436" s="617"/>
      <c r="AE2436" s="164"/>
      <c r="AF2436" s="164"/>
      <c r="AG2436" s="408">
        <f t="shared" si="663"/>
        <v>0</v>
      </c>
      <c r="AH2436" s="409">
        <f t="shared" si="671"/>
        <v>0</v>
      </c>
      <c r="AI2436" s="410">
        <f t="shared" si="664"/>
        <v>0</v>
      </c>
      <c r="AJ2436" s="411">
        <f t="shared" si="665"/>
        <v>0</v>
      </c>
      <c r="AK2436" s="408">
        <f t="shared" si="666"/>
        <v>0</v>
      </c>
      <c r="AL2436" s="412">
        <f t="shared" si="667"/>
        <v>0</v>
      </c>
      <c r="AM2436" s="408">
        <f t="shared" si="668"/>
        <v>0</v>
      </c>
      <c r="AN2436" s="409">
        <f t="shared" si="672"/>
        <v>0</v>
      </c>
      <c r="AO2436" s="410">
        <f t="shared" si="669"/>
        <v>0</v>
      </c>
      <c r="AP2436" s="164"/>
      <c r="AQ2436" s="419">
        <f t="shared" si="673"/>
        <v>0</v>
      </c>
      <c r="AR2436" s="420">
        <f t="shared" si="674"/>
        <v>0</v>
      </c>
      <c r="AS2436" s="313">
        <f t="shared" si="675"/>
        <v>0</v>
      </c>
      <c r="AT2436" s="419">
        <f t="shared" si="676"/>
        <v>0</v>
      </c>
      <c r="AU2436" s="420">
        <f t="shared" si="677"/>
        <v>0</v>
      </c>
      <c r="AV2436" s="313">
        <f t="shared" si="678"/>
        <v>0</v>
      </c>
      <c r="AW2436" s="419">
        <f t="shared" si="679"/>
        <v>0</v>
      </c>
      <c r="AX2436" s="420">
        <f t="shared" si="680"/>
        <v>0</v>
      </c>
      <c r="AY2436" s="313">
        <f t="shared" si="681"/>
        <v>0</v>
      </c>
      <c r="AZ2436" s="419">
        <f t="shared" si="682"/>
        <v>0</v>
      </c>
      <c r="BA2436" s="420">
        <f t="shared" si="683"/>
        <v>0</v>
      </c>
      <c r="BB2436" s="313">
        <f t="shared" si="684"/>
        <v>0</v>
      </c>
      <c r="BC2436" s="419">
        <f t="shared" si="685"/>
        <v>0</v>
      </c>
      <c r="BD2436" s="420">
        <f t="shared" si="686"/>
        <v>0</v>
      </c>
      <c r="BE2436" s="313">
        <f t="shared" si="687"/>
        <v>0</v>
      </c>
      <c r="BF2436" s="419">
        <f t="shared" si="688"/>
        <v>0</v>
      </c>
      <c r="BG2436" s="420">
        <f t="shared" si="689"/>
        <v>0</v>
      </c>
      <c r="BH2436" s="313">
        <f t="shared" si="690"/>
        <v>0</v>
      </c>
      <c r="BI2436" s="419">
        <f t="shared" si="691"/>
        <v>0</v>
      </c>
      <c r="BJ2436" s="420">
        <f t="shared" si="692"/>
        <v>0</v>
      </c>
      <c r="BK2436" s="313">
        <f t="shared" si="693"/>
        <v>0</v>
      </c>
      <c r="BL2436" s="419">
        <f t="shared" si="694"/>
        <v>0</v>
      </c>
      <c r="BM2436" s="420">
        <f t="shared" si="695"/>
        <v>0</v>
      </c>
      <c r="BN2436" s="313">
        <f t="shared" si="696"/>
        <v>0</v>
      </c>
      <c r="BO2436" s="419">
        <f t="shared" si="697"/>
        <v>0</v>
      </c>
      <c r="BP2436" s="420">
        <f t="shared" si="698"/>
        <v>0</v>
      </c>
      <c r="BQ2436" s="313">
        <f t="shared" si="699"/>
        <v>0</v>
      </c>
      <c r="BR2436" s="419">
        <f t="shared" si="700"/>
        <v>0</v>
      </c>
      <c r="BS2436" s="420">
        <f t="shared" si="701"/>
        <v>0</v>
      </c>
      <c r="BT2436" s="313">
        <f t="shared" si="702"/>
        <v>0</v>
      </c>
      <c r="BU2436" s="419">
        <f t="shared" si="703"/>
        <v>0</v>
      </c>
      <c r="BV2436" s="420">
        <f t="shared" si="704"/>
        <v>0</v>
      </c>
      <c r="BW2436" s="313">
        <f t="shared" si="705"/>
        <v>0</v>
      </c>
      <c r="BX2436" s="272">
        <f t="shared" si="706"/>
        <v>0</v>
      </c>
      <c r="BY2436" s="273" t="str">
        <f>IF(BX2436=0,"",
IF(SUM($BX$2411:BX2436)=1,BZ2436,
IF($BX$2531&gt;SUM($BX$2411:BX2436),_xlfn.CONCAT(", ",BZ2436),
IF($BX$2531=SUM($BX$2411:BX2436),_xlfn.CONCAT(" y ",BZ2436)))))</f>
        <v/>
      </c>
      <c r="BZ2436" s="156" t="s">
        <v>5120</v>
      </c>
      <c r="CA2436" s="272">
        <f t="shared" si="707"/>
        <v>0</v>
      </c>
      <c r="CB2436" s="273" t="str">
        <f>IF(CA2436=0,"",
IF(SUM($CA$2411:CA2436)=1,CC2436,
IF($CA$2531&gt;SUM($CA$2411:CA2436),_xlfn.CONCAT(", ",CC2436),
IF($CA$2531=SUM($CA$2411:CA2436),_xlfn.CONCAT(" y ",CC2436)))))</f>
        <v/>
      </c>
      <c r="CC2436" s="156" t="s">
        <v>5120</v>
      </c>
    </row>
    <row r="2437" spans="1:81" ht="15" customHeight="1">
      <c r="A2437" s="57"/>
      <c r="B2437" s="26"/>
      <c r="C2437" s="165" t="s">
        <v>5043</v>
      </c>
      <c r="D2437" s="884" t="str">
        <f t="shared" si="670"/>
        <v>INSTITUTO TECNOLOGICO SUPERIOR DE TANTOYUCA</v>
      </c>
      <c r="E2437" s="884"/>
      <c r="F2437" s="884"/>
      <c r="G2437" s="884"/>
      <c r="H2437" s="884"/>
      <c r="I2437" s="884"/>
      <c r="J2437" s="884"/>
      <c r="K2437" s="884"/>
      <c r="L2437" s="884"/>
      <c r="M2437" s="617"/>
      <c r="N2437" s="617"/>
      <c r="O2437" s="617"/>
      <c r="P2437" s="617"/>
      <c r="Q2437" s="617"/>
      <c r="R2437" s="617"/>
      <c r="S2437" s="617"/>
      <c r="T2437" s="617"/>
      <c r="U2437" s="617"/>
      <c r="V2437" s="617"/>
      <c r="W2437" s="617"/>
      <c r="X2437" s="617"/>
      <c r="Y2437" s="617"/>
      <c r="Z2437" s="617"/>
      <c r="AA2437" s="617"/>
      <c r="AB2437" s="617"/>
      <c r="AC2437" s="617"/>
      <c r="AD2437" s="617"/>
      <c r="AE2437" s="164"/>
      <c r="AF2437" s="164"/>
      <c r="AG2437" s="408">
        <f t="shared" si="663"/>
        <v>0</v>
      </c>
      <c r="AH2437" s="409">
        <f t="shared" si="671"/>
        <v>0</v>
      </c>
      <c r="AI2437" s="410">
        <f t="shared" si="664"/>
        <v>0</v>
      </c>
      <c r="AJ2437" s="411">
        <f t="shared" si="665"/>
        <v>0</v>
      </c>
      <c r="AK2437" s="408">
        <f t="shared" si="666"/>
        <v>0</v>
      </c>
      <c r="AL2437" s="412">
        <f t="shared" si="667"/>
        <v>0</v>
      </c>
      <c r="AM2437" s="408">
        <f t="shared" si="668"/>
        <v>0</v>
      </c>
      <c r="AN2437" s="409">
        <f t="shared" si="672"/>
        <v>0</v>
      </c>
      <c r="AO2437" s="410">
        <f t="shared" si="669"/>
        <v>0</v>
      </c>
      <c r="AP2437" s="164"/>
      <c r="AQ2437" s="419">
        <f t="shared" si="673"/>
        <v>0</v>
      </c>
      <c r="AR2437" s="420">
        <f t="shared" si="674"/>
        <v>0</v>
      </c>
      <c r="AS2437" s="313">
        <f t="shared" si="675"/>
        <v>0</v>
      </c>
      <c r="AT2437" s="419">
        <f t="shared" si="676"/>
        <v>0</v>
      </c>
      <c r="AU2437" s="420">
        <f t="shared" si="677"/>
        <v>0</v>
      </c>
      <c r="AV2437" s="313">
        <f t="shared" si="678"/>
        <v>0</v>
      </c>
      <c r="AW2437" s="419">
        <f t="shared" si="679"/>
        <v>0</v>
      </c>
      <c r="AX2437" s="420">
        <f t="shared" si="680"/>
        <v>0</v>
      </c>
      <c r="AY2437" s="313">
        <f t="shared" si="681"/>
        <v>0</v>
      </c>
      <c r="AZ2437" s="419">
        <f t="shared" si="682"/>
        <v>0</v>
      </c>
      <c r="BA2437" s="420">
        <f t="shared" si="683"/>
        <v>0</v>
      </c>
      <c r="BB2437" s="313">
        <f t="shared" si="684"/>
        <v>0</v>
      </c>
      <c r="BC2437" s="419">
        <f t="shared" si="685"/>
        <v>0</v>
      </c>
      <c r="BD2437" s="420">
        <f t="shared" si="686"/>
        <v>0</v>
      </c>
      <c r="BE2437" s="313">
        <f t="shared" si="687"/>
        <v>0</v>
      </c>
      <c r="BF2437" s="419">
        <f t="shared" si="688"/>
        <v>0</v>
      </c>
      <c r="BG2437" s="420">
        <f t="shared" si="689"/>
        <v>0</v>
      </c>
      <c r="BH2437" s="313">
        <f t="shared" si="690"/>
        <v>0</v>
      </c>
      <c r="BI2437" s="419">
        <f t="shared" si="691"/>
        <v>0</v>
      </c>
      <c r="BJ2437" s="420">
        <f t="shared" si="692"/>
        <v>0</v>
      </c>
      <c r="BK2437" s="313">
        <f t="shared" si="693"/>
        <v>0</v>
      </c>
      <c r="BL2437" s="419">
        <f t="shared" si="694"/>
        <v>0</v>
      </c>
      <c r="BM2437" s="420">
        <f t="shared" si="695"/>
        <v>0</v>
      </c>
      <c r="BN2437" s="313">
        <f t="shared" si="696"/>
        <v>0</v>
      </c>
      <c r="BO2437" s="419">
        <f t="shared" si="697"/>
        <v>0</v>
      </c>
      <c r="BP2437" s="420">
        <f t="shared" si="698"/>
        <v>0</v>
      </c>
      <c r="BQ2437" s="313">
        <f t="shared" si="699"/>
        <v>0</v>
      </c>
      <c r="BR2437" s="419">
        <f t="shared" si="700"/>
        <v>0</v>
      </c>
      <c r="BS2437" s="420">
        <f t="shared" si="701"/>
        <v>0</v>
      </c>
      <c r="BT2437" s="313">
        <f t="shared" si="702"/>
        <v>0</v>
      </c>
      <c r="BU2437" s="419">
        <f t="shared" si="703"/>
        <v>0</v>
      </c>
      <c r="BV2437" s="420">
        <f t="shared" si="704"/>
        <v>0</v>
      </c>
      <c r="BW2437" s="313">
        <f t="shared" si="705"/>
        <v>0</v>
      </c>
      <c r="BX2437" s="272">
        <f t="shared" si="706"/>
        <v>0</v>
      </c>
      <c r="BY2437" s="273" t="str">
        <f>IF(BX2437=0,"",
IF(SUM($BX$2411:BX2437)=1,BZ2437,
IF($BX$2531&gt;SUM($BX$2411:BX2437),_xlfn.CONCAT(", ",BZ2437),
IF($BX$2531=SUM($BX$2411:BX2437),_xlfn.CONCAT(" y ",BZ2437)))))</f>
        <v/>
      </c>
      <c r="BZ2437" s="156" t="s">
        <v>5121</v>
      </c>
      <c r="CA2437" s="272">
        <f t="shared" si="707"/>
        <v>0</v>
      </c>
      <c r="CB2437" s="273" t="str">
        <f>IF(CA2437=0,"",
IF(SUM($CA$2411:CA2437)=1,CC2437,
IF($CA$2531&gt;SUM($CA$2411:CA2437),_xlfn.CONCAT(", ",CC2437),
IF($CA$2531=SUM($CA$2411:CA2437),_xlfn.CONCAT(" y ",CC2437)))))</f>
        <v/>
      </c>
      <c r="CC2437" s="156" t="s">
        <v>5121</v>
      </c>
    </row>
    <row r="2438" spans="1:81" ht="15" customHeight="1">
      <c r="A2438" s="57"/>
      <c r="B2438" s="26"/>
      <c r="C2438" s="165" t="s">
        <v>5044</v>
      </c>
      <c r="D2438" s="884" t="str">
        <f t="shared" si="670"/>
        <v>INSTITUTO TECNOLOGICO SUPERIOR DE COSAMALOAPAN</v>
      </c>
      <c r="E2438" s="884"/>
      <c r="F2438" s="884"/>
      <c r="G2438" s="884"/>
      <c r="H2438" s="884"/>
      <c r="I2438" s="884"/>
      <c r="J2438" s="884"/>
      <c r="K2438" s="884"/>
      <c r="L2438" s="884"/>
      <c r="M2438" s="617"/>
      <c r="N2438" s="617"/>
      <c r="O2438" s="617"/>
      <c r="P2438" s="617"/>
      <c r="Q2438" s="617"/>
      <c r="R2438" s="617"/>
      <c r="S2438" s="617"/>
      <c r="T2438" s="617"/>
      <c r="U2438" s="617"/>
      <c r="V2438" s="617"/>
      <c r="W2438" s="617"/>
      <c r="X2438" s="617"/>
      <c r="Y2438" s="617"/>
      <c r="Z2438" s="617"/>
      <c r="AA2438" s="617"/>
      <c r="AB2438" s="617"/>
      <c r="AC2438" s="617"/>
      <c r="AD2438" s="617"/>
      <c r="AE2438" s="164"/>
      <c r="AF2438" s="164"/>
      <c r="AG2438" s="408">
        <f t="shared" si="663"/>
        <v>0</v>
      </c>
      <c r="AH2438" s="409">
        <f t="shared" si="671"/>
        <v>0</v>
      </c>
      <c r="AI2438" s="410">
        <f t="shared" si="664"/>
        <v>0</v>
      </c>
      <c r="AJ2438" s="411">
        <f t="shared" si="665"/>
        <v>0</v>
      </c>
      <c r="AK2438" s="408">
        <f t="shared" si="666"/>
        <v>0</v>
      </c>
      <c r="AL2438" s="412">
        <f t="shared" si="667"/>
        <v>0</v>
      </c>
      <c r="AM2438" s="408">
        <f t="shared" si="668"/>
        <v>0</v>
      </c>
      <c r="AN2438" s="409">
        <f t="shared" si="672"/>
        <v>0</v>
      </c>
      <c r="AO2438" s="410">
        <f t="shared" si="669"/>
        <v>0</v>
      </c>
      <c r="AP2438" s="164"/>
      <c r="AQ2438" s="419">
        <f t="shared" si="673"/>
        <v>0</v>
      </c>
      <c r="AR2438" s="420">
        <f t="shared" si="674"/>
        <v>0</v>
      </c>
      <c r="AS2438" s="313">
        <f t="shared" si="675"/>
        <v>0</v>
      </c>
      <c r="AT2438" s="419">
        <f t="shared" si="676"/>
        <v>0</v>
      </c>
      <c r="AU2438" s="420">
        <f t="shared" si="677"/>
        <v>0</v>
      </c>
      <c r="AV2438" s="313">
        <f t="shared" si="678"/>
        <v>0</v>
      </c>
      <c r="AW2438" s="419">
        <f t="shared" si="679"/>
        <v>0</v>
      </c>
      <c r="AX2438" s="420">
        <f t="shared" si="680"/>
        <v>0</v>
      </c>
      <c r="AY2438" s="313">
        <f t="shared" si="681"/>
        <v>0</v>
      </c>
      <c r="AZ2438" s="419">
        <f t="shared" si="682"/>
        <v>0</v>
      </c>
      <c r="BA2438" s="420">
        <f t="shared" si="683"/>
        <v>0</v>
      </c>
      <c r="BB2438" s="313">
        <f t="shared" si="684"/>
        <v>0</v>
      </c>
      <c r="BC2438" s="419">
        <f t="shared" si="685"/>
        <v>0</v>
      </c>
      <c r="BD2438" s="420">
        <f t="shared" si="686"/>
        <v>0</v>
      </c>
      <c r="BE2438" s="313">
        <f t="shared" si="687"/>
        <v>0</v>
      </c>
      <c r="BF2438" s="419">
        <f t="shared" si="688"/>
        <v>0</v>
      </c>
      <c r="BG2438" s="420">
        <f t="shared" si="689"/>
        <v>0</v>
      </c>
      <c r="BH2438" s="313">
        <f t="shared" si="690"/>
        <v>0</v>
      </c>
      <c r="BI2438" s="419">
        <f t="shared" si="691"/>
        <v>0</v>
      </c>
      <c r="BJ2438" s="420">
        <f t="shared" si="692"/>
        <v>0</v>
      </c>
      <c r="BK2438" s="313">
        <f t="shared" si="693"/>
        <v>0</v>
      </c>
      <c r="BL2438" s="419">
        <f t="shared" si="694"/>
        <v>0</v>
      </c>
      <c r="BM2438" s="420">
        <f t="shared" si="695"/>
        <v>0</v>
      </c>
      <c r="BN2438" s="313">
        <f t="shared" si="696"/>
        <v>0</v>
      </c>
      <c r="BO2438" s="419">
        <f t="shared" si="697"/>
        <v>0</v>
      </c>
      <c r="BP2438" s="420">
        <f t="shared" si="698"/>
        <v>0</v>
      </c>
      <c r="BQ2438" s="313">
        <f t="shared" si="699"/>
        <v>0</v>
      </c>
      <c r="BR2438" s="419">
        <f t="shared" si="700"/>
        <v>0</v>
      </c>
      <c r="BS2438" s="420">
        <f t="shared" si="701"/>
        <v>0</v>
      </c>
      <c r="BT2438" s="313">
        <f t="shared" si="702"/>
        <v>0</v>
      </c>
      <c r="BU2438" s="419">
        <f t="shared" si="703"/>
        <v>0</v>
      </c>
      <c r="BV2438" s="420">
        <f t="shared" si="704"/>
        <v>0</v>
      </c>
      <c r="BW2438" s="313">
        <f t="shared" si="705"/>
        <v>0</v>
      </c>
      <c r="BX2438" s="272">
        <f t="shared" si="706"/>
        <v>0</v>
      </c>
      <c r="BY2438" s="273" t="str">
        <f>IF(BX2438=0,"",
IF(SUM($BX$2411:BX2438)=1,BZ2438,
IF($BX$2531&gt;SUM($BX$2411:BX2438),_xlfn.CONCAT(", ",BZ2438),
IF($BX$2531=SUM($BX$2411:BX2438),_xlfn.CONCAT(" y ",BZ2438)))))</f>
        <v/>
      </c>
      <c r="BZ2438" s="156" t="s">
        <v>5122</v>
      </c>
      <c r="CA2438" s="272">
        <f t="shared" si="707"/>
        <v>0</v>
      </c>
      <c r="CB2438" s="273" t="str">
        <f>IF(CA2438=0,"",
IF(SUM($CA$2411:CA2438)=1,CC2438,
IF($CA$2531&gt;SUM($CA$2411:CA2438),_xlfn.CONCAT(", ",CC2438),
IF($CA$2531=SUM($CA$2411:CA2438),_xlfn.CONCAT(" y ",CC2438)))))</f>
        <v/>
      </c>
      <c r="CC2438" s="156" t="s">
        <v>5122</v>
      </c>
    </row>
    <row r="2439" spans="1:81" ht="15" customHeight="1">
      <c r="A2439" s="57"/>
      <c r="B2439" s="26"/>
      <c r="C2439" s="165" t="s">
        <v>5045</v>
      </c>
      <c r="D2439" s="884" t="str">
        <f t="shared" si="670"/>
        <v>INSTITUTO TECNOLOGICO SUPERIOR DE PANUCO</v>
      </c>
      <c r="E2439" s="884"/>
      <c r="F2439" s="884"/>
      <c r="G2439" s="884"/>
      <c r="H2439" s="884"/>
      <c r="I2439" s="884"/>
      <c r="J2439" s="884"/>
      <c r="K2439" s="884"/>
      <c r="L2439" s="884"/>
      <c r="M2439" s="617"/>
      <c r="N2439" s="617"/>
      <c r="O2439" s="617"/>
      <c r="P2439" s="617"/>
      <c r="Q2439" s="617"/>
      <c r="R2439" s="617"/>
      <c r="S2439" s="617"/>
      <c r="T2439" s="617"/>
      <c r="U2439" s="617"/>
      <c r="V2439" s="617"/>
      <c r="W2439" s="617"/>
      <c r="X2439" s="617"/>
      <c r="Y2439" s="617"/>
      <c r="Z2439" s="617"/>
      <c r="AA2439" s="617"/>
      <c r="AB2439" s="617"/>
      <c r="AC2439" s="617"/>
      <c r="AD2439" s="617"/>
      <c r="AE2439" s="164"/>
      <c r="AF2439" s="164"/>
      <c r="AG2439" s="408">
        <f t="shared" si="663"/>
        <v>0</v>
      </c>
      <c r="AH2439" s="409">
        <f t="shared" si="671"/>
        <v>0</v>
      </c>
      <c r="AI2439" s="410">
        <f t="shared" si="664"/>
        <v>0</v>
      </c>
      <c r="AJ2439" s="411">
        <f t="shared" si="665"/>
        <v>0</v>
      </c>
      <c r="AK2439" s="408">
        <f t="shared" si="666"/>
        <v>0</v>
      </c>
      <c r="AL2439" s="412">
        <f t="shared" si="667"/>
        <v>0</v>
      </c>
      <c r="AM2439" s="408">
        <f t="shared" si="668"/>
        <v>0</v>
      </c>
      <c r="AN2439" s="409">
        <f t="shared" si="672"/>
        <v>0</v>
      </c>
      <c r="AO2439" s="410">
        <f t="shared" si="669"/>
        <v>0</v>
      </c>
      <c r="AP2439" s="164"/>
      <c r="AQ2439" s="419">
        <f t="shared" si="673"/>
        <v>0</v>
      </c>
      <c r="AR2439" s="420">
        <f t="shared" si="674"/>
        <v>0</v>
      </c>
      <c r="AS2439" s="313">
        <f t="shared" si="675"/>
        <v>0</v>
      </c>
      <c r="AT2439" s="419">
        <f t="shared" si="676"/>
        <v>0</v>
      </c>
      <c r="AU2439" s="420">
        <f t="shared" si="677"/>
        <v>0</v>
      </c>
      <c r="AV2439" s="313">
        <f t="shared" si="678"/>
        <v>0</v>
      </c>
      <c r="AW2439" s="419">
        <f t="shared" si="679"/>
        <v>0</v>
      </c>
      <c r="AX2439" s="420">
        <f t="shared" si="680"/>
        <v>0</v>
      </c>
      <c r="AY2439" s="313">
        <f t="shared" si="681"/>
        <v>0</v>
      </c>
      <c r="AZ2439" s="419">
        <f t="shared" si="682"/>
        <v>0</v>
      </c>
      <c r="BA2439" s="420">
        <f t="shared" si="683"/>
        <v>0</v>
      </c>
      <c r="BB2439" s="313">
        <f t="shared" si="684"/>
        <v>0</v>
      </c>
      <c r="BC2439" s="419">
        <f t="shared" si="685"/>
        <v>0</v>
      </c>
      <c r="BD2439" s="420">
        <f t="shared" si="686"/>
        <v>0</v>
      </c>
      <c r="BE2439" s="313">
        <f t="shared" si="687"/>
        <v>0</v>
      </c>
      <c r="BF2439" s="419">
        <f t="shared" si="688"/>
        <v>0</v>
      </c>
      <c r="BG2439" s="420">
        <f t="shared" si="689"/>
        <v>0</v>
      </c>
      <c r="BH2439" s="313">
        <f t="shared" si="690"/>
        <v>0</v>
      </c>
      <c r="BI2439" s="419">
        <f t="shared" si="691"/>
        <v>0</v>
      </c>
      <c r="BJ2439" s="420">
        <f t="shared" si="692"/>
        <v>0</v>
      </c>
      <c r="BK2439" s="313">
        <f t="shared" si="693"/>
        <v>0</v>
      </c>
      <c r="BL2439" s="419">
        <f t="shared" si="694"/>
        <v>0</v>
      </c>
      <c r="BM2439" s="420">
        <f t="shared" si="695"/>
        <v>0</v>
      </c>
      <c r="BN2439" s="313">
        <f t="shared" si="696"/>
        <v>0</v>
      </c>
      <c r="BO2439" s="419">
        <f t="shared" si="697"/>
        <v>0</v>
      </c>
      <c r="BP2439" s="420">
        <f t="shared" si="698"/>
        <v>0</v>
      </c>
      <c r="BQ2439" s="313">
        <f t="shared" si="699"/>
        <v>0</v>
      </c>
      <c r="BR2439" s="419">
        <f t="shared" si="700"/>
        <v>0</v>
      </c>
      <c r="BS2439" s="420">
        <f t="shared" si="701"/>
        <v>0</v>
      </c>
      <c r="BT2439" s="313">
        <f t="shared" si="702"/>
        <v>0</v>
      </c>
      <c r="BU2439" s="419">
        <f t="shared" si="703"/>
        <v>0</v>
      </c>
      <c r="BV2439" s="420">
        <f t="shared" si="704"/>
        <v>0</v>
      </c>
      <c r="BW2439" s="313">
        <f t="shared" si="705"/>
        <v>0</v>
      </c>
      <c r="BX2439" s="272">
        <f t="shared" si="706"/>
        <v>0</v>
      </c>
      <c r="BY2439" s="273" t="str">
        <f>IF(BX2439=0,"",
IF(SUM($BX$2411:BX2439)=1,BZ2439,
IF($BX$2531&gt;SUM($BX$2411:BX2439),_xlfn.CONCAT(", ",BZ2439),
IF($BX$2531=SUM($BX$2411:BX2439),_xlfn.CONCAT(" y ",BZ2439)))))</f>
        <v/>
      </c>
      <c r="BZ2439" s="156" t="s">
        <v>5123</v>
      </c>
      <c r="CA2439" s="272">
        <f t="shared" si="707"/>
        <v>0</v>
      </c>
      <c r="CB2439" s="273" t="str">
        <f>IF(CA2439=0,"",
IF(SUM($CA$2411:CA2439)=1,CC2439,
IF($CA$2531&gt;SUM($CA$2411:CA2439),_xlfn.CONCAT(", ",CC2439),
IF($CA$2531=SUM($CA$2411:CA2439),_xlfn.CONCAT(" y ",CC2439)))))</f>
        <v/>
      </c>
      <c r="CC2439" s="156" t="s">
        <v>5123</v>
      </c>
    </row>
    <row r="2440" spans="1:81" ht="15" customHeight="1">
      <c r="A2440" s="57"/>
      <c r="B2440" s="26"/>
      <c r="C2440" s="165" t="s">
        <v>5046</v>
      </c>
      <c r="D2440" s="884" t="str">
        <f t="shared" si="670"/>
        <v>INSTITUTO TECNOLOGICO SUPERIOR DE POZA RICA</v>
      </c>
      <c r="E2440" s="884"/>
      <c r="F2440" s="884"/>
      <c r="G2440" s="884"/>
      <c r="H2440" s="884"/>
      <c r="I2440" s="884"/>
      <c r="J2440" s="884"/>
      <c r="K2440" s="884"/>
      <c r="L2440" s="884"/>
      <c r="M2440" s="617"/>
      <c r="N2440" s="617"/>
      <c r="O2440" s="617"/>
      <c r="P2440" s="617"/>
      <c r="Q2440" s="617"/>
      <c r="R2440" s="617"/>
      <c r="S2440" s="617"/>
      <c r="T2440" s="617"/>
      <c r="U2440" s="617"/>
      <c r="V2440" s="617"/>
      <c r="W2440" s="617"/>
      <c r="X2440" s="617"/>
      <c r="Y2440" s="617"/>
      <c r="Z2440" s="617"/>
      <c r="AA2440" s="617"/>
      <c r="AB2440" s="617"/>
      <c r="AC2440" s="617"/>
      <c r="AD2440" s="617"/>
      <c r="AE2440" s="164"/>
      <c r="AF2440" s="164"/>
      <c r="AG2440" s="408">
        <f t="shared" si="663"/>
        <v>0</v>
      </c>
      <c r="AH2440" s="409">
        <f t="shared" si="671"/>
        <v>0</v>
      </c>
      <c r="AI2440" s="410">
        <f t="shared" si="664"/>
        <v>0</v>
      </c>
      <c r="AJ2440" s="411">
        <f t="shared" si="665"/>
        <v>0</v>
      </c>
      <c r="AK2440" s="408">
        <f t="shared" si="666"/>
        <v>0</v>
      </c>
      <c r="AL2440" s="412">
        <f t="shared" si="667"/>
        <v>0</v>
      </c>
      <c r="AM2440" s="408">
        <f t="shared" si="668"/>
        <v>0</v>
      </c>
      <c r="AN2440" s="409">
        <f t="shared" si="672"/>
        <v>0</v>
      </c>
      <c r="AO2440" s="410">
        <f t="shared" si="669"/>
        <v>0</v>
      </c>
      <c r="AP2440" s="164"/>
      <c r="AQ2440" s="419">
        <f t="shared" si="673"/>
        <v>0</v>
      </c>
      <c r="AR2440" s="420">
        <f t="shared" si="674"/>
        <v>0</v>
      </c>
      <c r="AS2440" s="313">
        <f t="shared" si="675"/>
        <v>0</v>
      </c>
      <c r="AT2440" s="419">
        <f t="shared" si="676"/>
        <v>0</v>
      </c>
      <c r="AU2440" s="420">
        <f t="shared" si="677"/>
        <v>0</v>
      </c>
      <c r="AV2440" s="313">
        <f t="shared" si="678"/>
        <v>0</v>
      </c>
      <c r="AW2440" s="419">
        <f t="shared" si="679"/>
        <v>0</v>
      </c>
      <c r="AX2440" s="420">
        <f t="shared" si="680"/>
        <v>0</v>
      </c>
      <c r="AY2440" s="313">
        <f t="shared" si="681"/>
        <v>0</v>
      </c>
      <c r="AZ2440" s="419">
        <f t="shared" si="682"/>
        <v>0</v>
      </c>
      <c r="BA2440" s="420">
        <f t="shared" si="683"/>
        <v>0</v>
      </c>
      <c r="BB2440" s="313">
        <f t="shared" si="684"/>
        <v>0</v>
      </c>
      <c r="BC2440" s="419">
        <f t="shared" si="685"/>
        <v>0</v>
      </c>
      <c r="BD2440" s="420">
        <f t="shared" si="686"/>
        <v>0</v>
      </c>
      <c r="BE2440" s="313">
        <f t="shared" si="687"/>
        <v>0</v>
      </c>
      <c r="BF2440" s="419">
        <f t="shared" si="688"/>
        <v>0</v>
      </c>
      <c r="BG2440" s="420">
        <f t="shared" si="689"/>
        <v>0</v>
      </c>
      <c r="BH2440" s="313">
        <f t="shared" si="690"/>
        <v>0</v>
      </c>
      <c r="BI2440" s="419">
        <f t="shared" si="691"/>
        <v>0</v>
      </c>
      <c r="BJ2440" s="420">
        <f t="shared" si="692"/>
        <v>0</v>
      </c>
      <c r="BK2440" s="313">
        <f t="shared" si="693"/>
        <v>0</v>
      </c>
      <c r="BL2440" s="419">
        <f t="shared" si="694"/>
        <v>0</v>
      </c>
      <c r="BM2440" s="420">
        <f t="shared" si="695"/>
        <v>0</v>
      </c>
      <c r="BN2440" s="313">
        <f t="shared" si="696"/>
        <v>0</v>
      </c>
      <c r="BO2440" s="419">
        <f t="shared" si="697"/>
        <v>0</v>
      </c>
      <c r="BP2440" s="420">
        <f t="shared" si="698"/>
        <v>0</v>
      </c>
      <c r="BQ2440" s="313">
        <f t="shared" si="699"/>
        <v>0</v>
      </c>
      <c r="BR2440" s="419">
        <f t="shared" si="700"/>
        <v>0</v>
      </c>
      <c r="BS2440" s="420">
        <f t="shared" si="701"/>
        <v>0</v>
      </c>
      <c r="BT2440" s="313">
        <f t="shared" si="702"/>
        <v>0</v>
      </c>
      <c r="BU2440" s="419">
        <f t="shared" si="703"/>
        <v>0</v>
      </c>
      <c r="BV2440" s="420">
        <f t="shared" si="704"/>
        <v>0</v>
      </c>
      <c r="BW2440" s="313">
        <f t="shared" si="705"/>
        <v>0</v>
      </c>
      <c r="BX2440" s="272">
        <f t="shared" si="706"/>
        <v>0</v>
      </c>
      <c r="BY2440" s="273" t="str">
        <f>IF(BX2440=0,"",
IF(SUM($BX$2411:BX2440)=1,BZ2440,
IF($BX$2531&gt;SUM($BX$2411:BX2440),_xlfn.CONCAT(", ",BZ2440),
IF($BX$2531=SUM($BX$2411:BX2440),_xlfn.CONCAT(" y ",BZ2440)))))</f>
        <v/>
      </c>
      <c r="BZ2440" s="156" t="s">
        <v>5124</v>
      </c>
      <c r="CA2440" s="272">
        <f t="shared" si="707"/>
        <v>0</v>
      </c>
      <c r="CB2440" s="273" t="str">
        <f>IF(CA2440=0,"",
IF(SUM($CA$2411:CA2440)=1,CC2440,
IF($CA$2531&gt;SUM($CA$2411:CA2440),_xlfn.CONCAT(", ",CC2440),
IF($CA$2531=SUM($CA$2411:CA2440),_xlfn.CONCAT(" y ",CC2440)))))</f>
        <v/>
      </c>
      <c r="CC2440" s="156" t="s">
        <v>5124</v>
      </c>
    </row>
    <row r="2441" spans="1:81" ht="15" customHeight="1">
      <c r="A2441" s="57"/>
      <c r="B2441" s="26"/>
      <c r="C2441" s="165" t="s">
        <v>5047</v>
      </c>
      <c r="D2441" s="884" t="str">
        <f t="shared" si="670"/>
        <v>INSTITUTO TECNOLOGICO SUPERIOR DE XALAPA</v>
      </c>
      <c r="E2441" s="884"/>
      <c r="F2441" s="884"/>
      <c r="G2441" s="884"/>
      <c r="H2441" s="884"/>
      <c r="I2441" s="884"/>
      <c r="J2441" s="884"/>
      <c r="K2441" s="884"/>
      <c r="L2441" s="884"/>
      <c r="M2441" s="617"/>
      <c r="N2441" s="617"/>
      <c r="O2441" s="617"/>
      <c r="P2441" s="617"/>
      <c r="Q2441" s="617"/>
      <c r="R2441" s="617"/>
      <c r="S2441" s="617"/>
      <c r="T2441" s="617"/>
      <c r="U2441" s="617"/>
      <c r="V2441" s="617"/>
      <c r="W2441" s="617"/>
      <c r="X2441" s="617"/>
      <c r="Y2441" s="617"/>
      <c r="Z2441" s="617"/>
      <c r="AA2441" s="617"/>
      <c r="AB2441" s="617"/>
      <c r="AC2441" s="617"/>
      <c r="AD2441" s="617"/>
      <c r="AE2441" s="164"/>
      <c r="AF2441" s="164"/>
      <c r="AG2441" s="408">
        <f t="shared" si="663"/>
        <v>0</v>
      </c>
      <c r="AH2441" s="409">
        <f t="shared" si="671"/>
        <v>0</v>
      </c>
      <c r="AI2441" s="410">
        <f t="shared" si="664"/>
        <v>0</v>
      </c>
      <c r="AJ2441" s="411">
        <f t="shared" si="665"/>
        <v>0</v>
      </c>
      <c r="AK2441" s="408">
        <f t="shared" si="666"/>
        <v>0</v>
      </c>
      <c r="AL2441" s="412">
        <f t="shared" si="667"/>
        <v>0</v>
      </c>
      <c r="AM2441" s="408">
        <f t="shared" si="668"/>
        <v>0</v>
      </c>
      <c r="AN2441" s="409">
        <f t="shared" si="672"/>
        <v>0</v>
      </c>
      <c r="AO2441" s="410">
        <f t="shared" si="669"/>
        <v>0</v>
      </c>
      <c r="AP2441" s="164"/>
      <c r="AQ2441" s="419">
        <f t="shared" si="673"/>
        <v>0</v>
      </c>
      <c r="AR2441" s="420">
        <f t="shared" si="674"/>
        <v>0</v>
      </c>
      <c r="AS2441" s="313">
        <f t="shared" si="675"/>
        <v>0</v>
      </c>
      <c r="AT2441" s="419">
        <f t="shared" si="676"/>
        <v>0</v>
      </c>
      <c r="AU2441" s="420">
        <f t="shared" si="677"/>
        <v>0</v>
      </c>
      <c r="AV2441" s="313">
        <f t="shared" si="678"/>
        <v>0</v>
      </c>
      <c r="AW2441" s="419">
        <f t="shared" si="679"/>
        <v>0</v>
      </c>
      <c r="AX2441" s="420">
        <f t="shared" si="680"/>
        <v>0</v>
      </c>
      <c r="AY2441" s="313">
        <f t="shared" si="681"/>
        <v>0</v>
      </c>
      <c r="AZ2441" s="419">
        <f t="shared" si="682"/>
        <v>0</v>
      </c>
      <c r="BA2441" s="420">
        <f t="shared" si="683"/>
        <v>0</v>
      </c>
      <c r="BB2441" s="313">
        <f t="shared" si="684"/>
        <v>0</v>
      </c>
      <c r="BC2441" s="419">
        <f t="shared" si="685"/>
        <v>0</v>
      </c>
      <c r="BD2441" s="420">
        <f t="shared" si="686"/>
        <v>0</v>
      </c>
      <c r="BE2441" s="313">
        <f t="shared" si="687"/>
        <v>0</v>
      </c>
      <c r="BF2441" s="419">
        <f t="shared" si="688"/>
        <v>0</v>
      </c>
      <c r="BG2441" s="420">
        <f t="shared" si="689"/>
        <v>0</v>
      </c>
      <c r="BH2441" s="313">
        <f t="shared" si="690"/>
        <v>0</v>
      </c>
      <c r="BI2441" s="419">
        <f t="shared" si="691"/>
        <v>0</v>
      </c>
      <c r="BJ2441" s="420">
        <f t="shared" si="692"/>
        <v>0</v>
      </c>
      <c r="BK2441" s="313">
        <f t="shared" si="693"/>
        <v>0</v>
      </c>
      <c r="BL2441" s="419">
        <f t="shared" si="694"/>
        <v>0</v>
      </c>
      <c r="BM2441" s="420">
        <f t="shared" si="695"/>
        <v>0</v>
      </c>
      <c r="BN2441" s="313">
        <f t="shared" si="696"/>
        <v>0</v>
      </c>
      <c r="BO2441" s="419">
        <f t="shared" si="697"/>
        <v>0</v>
      </c>
      <c r="BP2441" s="420">
        <f t="shared" si="698"/>
        <v>0</v>
      </c>
      <c r="BQ2441" s="313">
        <f t="shared" si="699"/>
        <v>0</v>
      </c>
      <c r="BR2441" s="419">
        <f t="shared" si="700"/>
        <v>0</v>
      </c>
      <c r="BS2441" s="420">
        <f t="shared" si="701"/>
        <v>0</v>
      </c>
      <c r="BT2441" s="313">
        <f t="shared" si="702"/>
        <v>0</v>
      </c>
      <c r="BU2441" s="419">
        <f t="shared" si="703"/>
        <v>0</v>
      </c>
      <c r="BV2441" s="420">
        <f t="shared" si="704"/>
        <v>0</v>
      </c>
      <c r="BW2441" s="313">
        <f t="shared" si="705"/>
        <v>0</v>
      </c>
      <c r="BX2441" s="272">
        <f t="shared" si="706"/>
        <v>0</v>
      </c>
      <c r="BY2441" s="273" t="str">
        <f>IF(BX2441=0,"",
IF(SUM($BX$2411:BX2441)=1,BZ2441,
IF($BX$2531&gt;SUM($BX$2411:BX2441),_xlfn.CONCAT(", ",BZ2441),
IF($BX$2531=SUM($BX$2411:BX2441),_xlfn.CONCAT(" y ",BZ2441)))))</f>
        <v/>
      </c>
      <c r="BZ2441" s="156" t="s">
        <v>5125</v>
      </c>
      <c r="CA2441" s="272">
        <f t="shared" si="707"/>
        <v>0</v>
      </c>
      <c r="CB2441" s="273" t="str">
        <f>IF(CA2441=0,"",
IF(SUM($CA$2411:CA2441)=1,CC2441,
IF($CA$2531&gt;SUM($CA$2411:CA2441),_xlfn.CONCAT(", ",CC2441),
IF($CA$2531=SUM($CA$2411:CA2441),_xlfn.CONCAT(" y ",CC2441)))))</f>
        <v/>
      </c>
      <c r="CC2441" s="156" t="s">
        <v>5125</v>
      </c>
    </row>
    <row r="2442" spans="1:81" ht="15" customHeight="1">
      <c r="A2442" s="57"/>
      <c r="B2442" s="26"/>
      <c r="C2442" s="165" t="s">
        <v>5048</v>
      </c>
      <c r="D2442" s="884" t="str">
        <f t="shared" si="670"/>
        <v>INSTITUTO TECNOLOGICO SUPERIOR DE COATZACOALCOS</v>
      </c>
      <c r="E2442" s="884"/>
      <c r="F2442" s="884"/>
      <c r="G2442" s="884"/>
      <c r="H2442" s="884"/>
      <c r="I2442" s="884"/>
      <c r="J2442" s="884"/>
      <c r="K2442" s="884"/>
      <c r="L2442" s="884"/>
      <c r="M2442" s="617"/>
      <c r="N2442" s="617"/>
      <c r="O2442" s="617"/>
      <c r="P2442" s="617"/>
      <c r="Q2442" s="617"/>
      <c r="R2442" s="617"/>
      <c r="S2442" s="617"/>
      <c r="T2442" s="617"/>
      <c r="U2442" s="617"/>
      <c r="V2442" s="617"/>
      <c r="W2442" s="617"/>
      <c r="X2442" s="617"/>
      <c r="Y2442" s="617"/>
      <c r="Z2442" s="617"/>
      <c r="AA2442" s="617"/>
      <c r="AB2442" s="617"/>
      <c r="AC2442" s="617"/>
      <c r="AD2442" s="617"/>
      <c r="AE2442" s="164"/>
      <c r="AF2442" s="164"/>
      <c r="AG2442" s="408">
        <f t="shared" si="663"/>
        <v>0</v>
      </c>
      <c r="AH2442" s="409">
        <f t="shared" si="671"/>
        <v>0</v>
      </c>
      <c r="AI2442" s="410">
        <f t="shared" si="664"/>
        <v>0</v>
      </c>
      <c r="AJ2442" s="411">
        <f t="shared" si="665"/>
        <v>0</v>
      </c>
      <c r="AK2442" s="408">
        <f t="shared" si="666"/>
        <v>0</v>
      </c>
      <c r="AL2442" s="412">
        <f t="shared" si="667"/>
        <v>0</v>
      </c>
      <c r="AM2442" s="408">
        <f t="shared" si="668"/>
        <v>0</v>
      </c>
      <c r="AN2442" s="409">
        <f t="shared" si="672"/>
        <v>0</v>
      </c>
      <c r="AO2442" s="410">
        <f t="shared" si="669"/>
        <v>0</v>
      </c>
      <c r="AP2442" s="164"/>
      <c r="AQ2442" s="419">
        <f t="shared" si="673"/>
        <v>0</v>
      </c>
      <c r="AR2442" s="420">
        <f t="shared" si="674"/>
        <v>0</v>
      </c>
      <c r="AS2442" s="313">
        <f t="shared" si="675"/>
        <v>0</v>
      </c>
      <c r="AT2442" s="419">
        <f t="shared" si="676"/>
        <v>0</v>
      </c>
      <c r="AU2442" s="420">
        <f t="shared" si="677"/>
        <v>0</v>
      </c>
      <c r="AV2442" s="313">
        <f t="shared" si="678"/>
        <v>0</v>
      </c>
      <c r="AW2442" s="419">
        <f t="shared" si="679"/>
        <v>0</v>
      </c>
      <c r="AX2442" s="420">
        <f t="shared" si="680"/>
        <v>0</v>
      </c>
      <c r="AY2442" s="313">
        <f t="shared" si="681"/>
        <v>0</v>
      </c>
      <c r="AZ2442" s="419">
        <f t="shared" si="682"/>
        <v>0</v>
      </c>
      <c r="BA2442" s="420">
        <f t="shared" si="683"/>
        <v>0</v>
      </c>
      <c r="BB2442" s="313">
        <f t="shared" si="684"/>
        <v>0</v>
      </c>
      <c r="BC2442" s="419">
        <f t="shared" si="685"/>
        <v>0</v>
      </c>
      <c r="BD2442" s="420">
        <f t="shared" si="686"/>
        <v>0</v>
      </c>
      <c r="BE2442" s="313">
        <f t="shared" si="687"/>
        <v>0</v>
      </c>
      <c r="BF2442" s="419">
        <f t="shared" si="688"/>
        <v>0</v>
      </c>
      <c r="BG2442" s="420">
        <f t="shared" si="689"/>
        <v>0</v>
      </c>
      <c r="BH2442" s="313">
        <f t="shared" si="690"/>
        <v>0</v>
      </c>
      <c r="BI2442" s="419">
        <f t="shared" si="691"/>
        <v>0</v>
      </c>
      <c r="BJ2442" s="420">
        <f t="shared" si="692"/>
        <v>0</v>
      </c>
      <c r="BK2442" s="313">
        <f t="shared" si="693"/>
        <v>0</v>
      </c>
      <c r="BL2442" s="419">
        <f t="shared" si="694"/>
        <v>0</v>
      </c>
      <c r="BM2442" s="420">
        <f t="shared" si="695"/>
        <v>0</v>
      </c>
      <c r="BN2442" s="313">
        <f t="shared" si="696"/>
        <v>0</v>
      </c>
      <c r="BO2442" s="419">
        <f t="shared" si="697"/>
        <v>0</v>
      </c>
      <c r="BP2442" s="420">
        <f t="shared" si="698"/>
        <v>0</v>
      </c>
      <c r="BQ2442" s="313">
        <f t="shared" si="699"/>
        <v>0</v>
      </c>
      <c r="BR2442" s="419">
        <f t="shared" si="700"/>
        <v>0</v>
      </c>
      <c r="BS2442" s="420">
        <f t="shared" si="701"/>
        <v>0</v>
      </c>
      <c r="BT2442" s="313">
        <f t="shared" si="702"/>
        <v>0</v>
      </c>
      <c r="BU2442" s="419">
        <f t="shared" si="703"/>
        <v>0</v>
      </c>
      <c r="BV2442" s="420">
        <f t="shared" si="704"/>
        <v>0</v>
      </c>
      <c r="BW2442" s="313">
        <f t="shared" si="705"/>
        <v>0</v>
      </c>
      <c r="BX2442" s="272">
        <f t="shared" si="706"/>
        <v>0</v>
      </c>
      <c r="BY2442" s="273" t="str">
        <f>IF(BX2442=0,"",
IF(SUM($BX$2411:BX2442)=1,BZ2442,
IF($BX$2531&gt;SUM($BX$2411:BX2442),_xlfn.CONCAT(", ",BZ2442),
IF($BX$2531=SUM($BX$2411:BX2442),_xlfn.CONCAT(" y ",BZ2442)))))</f>
        <v/>
      </c>
      <c r="BZ2442" s="156" t="s">
        <v>5126</v>
      </c>
      <c r="CA2442" s="272">
        <f t="shared" si="707"/>
        <v>0</v>
      </c>
      <c r="CB2442" s="273" t="str">
        <f>IF(CA2442=0,"",
IF(SUM($CA$2411:CA2442)=1,CC2442,
IF($CA$2531&gt;SUM($CA$2411:CA2442),_xlfn.CONCAT(", ",CC2442),
IF($CA$2531=SUM($CA$2411:CA2442),_xlfn.CONCAT(" y ",CC2442)))))</f>
        <v/>
      </c>
      <c r="CC2442" s="156" t="s">
        <v>5126</v>
      </c>
    </row>
    <row r="2443" spans="1:81" ht="15" customHeight="1">
      <c r="A2443" s="57"/>
      <c r="B2443" s="26"/>
      <c r="C2443" s="165" t="s">
        <v>5049</v>
      </c>
      <c r="D2443" s="884" t="str">
        <f t="shared" si="670"/>
        <v>INSTITUTO TECNOLOGICO SUPERIOR DE TIERRA BLANCA</v>
      </c>
      <c r="E2443" s="884"/>
      <c r="F2443" s="884"/>
      <c r="G2443" s="884"/>
      <c r="H2443" s="884"/>
      <c r="I2443" s="884"/>
      <c r="J2443" s="884"/>
      <c r="K2443" s="884"/>
      <c r="L2443" s="884"/>
      <c r="M2443" s="617"/>
      <c r="N2443" s="617"/>
      <c r="O2443" s="617"/>
      <c r="P2443" s="617"/>
      <c r="Q2443" s="617"/>
      <c r="R2443" s="617"/>
      <c r="S2443" s="617"/>
      <c r="T2443" s="617"/>
      <c r="U2443" s="617"/>
      <c r="V2443" s="617"/>
      <c r="W2443" s="617"/>
      <c r="X2443" s="617"/>
      <c r="Y2443" s="617"/>
      <c r="Z2443" s="617"/>
      <c r="AA2443" s="617"/>
      <c r="AB2443" s="617"/>
      <c r="AC2443" s="617"/>
      <c r="AD2443" s="617"/>
      <c r="AE2443" s="164"/>
      <c r="AF2443" s="164"/>
      <c r="AG2443" s="408">
        <f t="shared" ref="AG2443:AG2474" si="708">IF(OR(M2317="NS",M2581="NS",S1847="NS"),0,IF(AND(M2317="NA",M2581="NA",S1847="NA"),0,IF(SUM(M2317,M2581)&gt;=S1847,0,1)))</f>
        <v>0</v>
      </c>
      <c r="AH2443" s="409">
        <f t="shared" ref="AH2443:AH2474" si="709">IF(OR(N2317="NS",N2581="NS",T1847="NS"),0,IF(AND(N2317="NA",N2581="NA",T1847="NA"),0,IF(SUM(N2317,N2581)&gt;=T1847,0,1)))</f>
        <v>0</v>
      </c>
      <c r="AI2443" s="410">
        <f t="shared" ref="AI2443:AI2474" si="710">IF(OR(O2317="NS",O2581="NS",U1847="NS"),0,IF(AND(O2317="NA",O2581="NA",U1847="NA"),0,IF(SUM(O2317,O2581)&gt;=U1847,0,1)))</f>
        <v>0</v>
      </c>
      <c r="AJ2443" s="411">
        <f t="shared" ref="AJ2443:AJ2474" si="711">IF(OR(M2317="NS",V1847="NS",AB1847="NS"),0,IF(AND(M2317="NA",V1847="NA",AB1847="NA"),0,IF(M2317&gt;=SUM(V1847,AB1847),0,1)))</f>
        <v>0</v>
      </c>
      <c r="AK2443" s="408">
        <f t="shared" ref="AK2443:AK2474" si="712">IF(OR(N2317="NS",W1847="NS",AC1847="NS"),0,IF(AND(N2317="NA",W1847="NA",AC1847="NA"),0,IF(N2317&gt;=SUM(W1847,AC1847),0,1)))</f>
        <v>0</v>
      </c>
      <c r="AL2443" s="412">
        <f t="shared" ref="AL2443:AL2474" si="713">IF(OR(O2317="NS",X1847="NS",AD1847="NS"),0,IF(AND(O2317="NA",X1847="NA",AD1847="NA"),0,IF(O2317&gt;=SUM(X1847,AD1847),0,1)))</f>
        <v>0</v>
      </c>
      <c r="AM2443" s="408">
        <f t="shared" ref="AM2443:AM2474" si="714">IF(OR(M2581="NS",Y1847="NS",AB1847="NS"),0,IF(AND(M2581="NA",Y1847="NA",AB1847="NA"),0,IF(M2581&gt;=SUM(Y1847,AB1847),0,1)))</f>
        <v>0</v>
      </c>
      <c r="AN2443" s="409">
        <f t="shared" ref="AN2443:AN2474" si="715">IF(OR(N2581="NS",Z1847="NS",AC1847="NS"),0,IF(AND(N2581="NA",Z1847="NA",AC1847="NA"),0,IF(N2581&gt;=SUM(Z1847,AC1847),0,1)))</f>
        <v>0</v>
      </c>
      <c r="AO2443" s="410">
        <f t="shared" ref="AO2443:AO2474" si="716">IF(OR(O2581="NS",AA1847="NS",AD1847="NS"),0,IF(AND(O2581="NA",AA1847="NA",AD1847="NA"),0,IF(O2581&gt;=SUM(AA1847,AD1847),0,1)))</f>
        <v>0</v>
      </c>
      <c r="AP2443" s="164"/>
      <c r="AQ2443" s="419">
        <f t="shared" si="673"/>
        <v>0</v>
      </c>
      <c r="AR2443" s="420">
        <f t="shared" si="674"/>
        <v>0</v>
      </c>
      <c r="AS2443" s="313">
        <f t="shared" si="675"/>
        <v>0</v>
      </c>
      <c r="AT2443" s="419">
        <f t="shared" si="676"/>
        <v>0</v>
      </c>
      <c r="AU2443" s="420">
        <f t="shared" si="677"/>
        <v>0</v>
      </c>
      <c r="AV2443" s="313">
        <f t="shared" si="678"/>
        <v>0</v>
      </c>
      <c r="AW2443" s="419">
        <f t="shared" si="679"/>
        <v>0</v>
      </c>
      <c r="AX2443" s="420">
        <f t="shared" si="680"/>
        <v>0</v>
      </c>
      <c r="AY2443" s="313">
        <f t="shared" si="681"/>
        <v>0</v>
      </c>
      <c r="AZ2443" s="419">
        <f t="shared" si="682"/>
        <v>0</v>
      </c>
      <c r="BA2443" s="420">
        <f t="shared" si="683"/>
        <v>0</v>
      </c>
      <c r="BB2443" s="313">
        <f t="shared" si="684"/>
        <v>0</v>
      </c>
      <c r="BC2443" s="419">
        <f t="shared" si="685"/>
        <v>0</v>
      </c>
      <c r="BD2443" s="420">
        <f t="shared" si="686"/>
        <v>0</v>
      </c>
      <c r="BE2443" s="313">
        <f t="shared" si="687"/>
        <v>0</v>
      </c>
      <c r="BF2443" s="419">
        <f t="shared" si="688"/>
        <v>0</v>
      </c>
      <c r="BG2443" s="420">
        <f t="shared" si="689"/>
        <v>0</v>
      </c>
      <c r="BH2443" s="313">
        <f t="shared" si="690"/>
        <v>0</v>
      </c>
      <c r="BI2443" s="419">
        <f t="shared" si="691"/>
        <v>0</v>
      </c>
      <c r="BJ2443" s="420">
        <f t="shared" si="692"/>
        <v>0</v>
      </c>
      <c r="BK2443" s="313">
        <f t="shared" si="693"/>
        <v>0</v>
      </c>
      <c r="BL2443" s="419">
        <f t="shared" si="694"/>
        <v>0</v>
      </c>
      <c r="BM2443" s="420">
        <f t="shared" si="695"/>
        <v>0</v>
      </c>
      <c r="BN2443" s="313">
        <f t="shared" si="696"/>
        <v>0</v>
      </c>
      <c r="BO2443" s="419">
        <f t="shared" si="697"/>
        <v>0</v>
      </c>
      <c r="BP2443" s="420">
        <f t="shared" si="698"/>
        <v>0</v>
      </c>
      <c r="BQ2443" s="313">
        <f t="shared" si="699"/>
        <v>0</v>
      </c>
      <c r="BR2443" s="419">
        <f t="shared" si="700"/>
        <v>0</v>
      </c>
      <c r="BS2443" s="420">
        <f t="shared" si="701"/>
        <v>0</v>
      </c>
      <c r="BT2443" s="313">
        <f t="shared" si="702"/>
        <v>0</v>
      </c>
      <c r="BU2443" s="419">
        <f t="shared" si="703"/>
        <v>0</v>
      </c>
      <c r="BV2443" s="420">
        <f t="shared" si="704"/>
        <v>0</v>
      </c>
      <c r="BW2443" s="313">
        <f t="shared" si="705"/>
        <v>0</v>
      </c>
      <c r="BX2443" s="272">
        <f t="shared" si="706"/>
        <v>0</v>
      </c>
      <c r="BY2443" s="273" t="str">
        <f>IF(BX2443=0,"",
IF(SUM($BX$2411:BX2443)=1,BZ2443,
IF($BX$2531&gt;SUM($BX$2411:BX2443),_xlfn.CONCAT(", ",BZ2443),
IF($BX$2531=SUM($BX$2411:BX2443),_xlfn.CONCAT(" y ",BZ2443)))))</f>
        <v/>
      </c>
      <c r="BZ2443" s="156" t="s">
        <v>5127</v>
      </c>
      <c r="CA2443" s="272">
        <f t="shared" si="707"/>
        <v>0</v>
      </c>
      <c r="CB2443" s="273" t="str">
        <f>IF(CA2443=0,"",
IF(SUM($CA$2411:CA2443)=1,CC2443,
IF($CA$2531&gt;SUM($CA$2411:CA2443),_xlfn.CONCAT(", ",CC2443),
IF($CA$2531=SUM($CA$2411:CA2443),_xlfn.CONCAT(" y ",CC2443)))))</f>
        <v/>
      </c>
      <c r="CC2443" s="156" t="s">
        <v>5127</v>
      </c>
    </row>
    <row r="2444" spans="1:81" ht="15" customHeight="1">
      <c r="A2444" s="57"/>
      <c r="B2444" s="26"/>
      <c r="C2444" s="165" t="s">
        <v>5050</v>
      </c>
      <c r="D2444" s="884" t="str">
        <f t="shared" si="670"/>
        <v>INSTITUTO TECNOLOGICO SUPERIOR DE ALAMO</v>
      </c>
      <c r="E2444" s="884"/>
      <c r="F2444" s="884"/>
      <c r="G2444" s="884"/>
      <c r="H2444" s="884"/>
      <c r="I2444" s="884"/>
      <c r="J2444" s="884"/>
      <c r="K2444" s="884"/>
      <c r="L2444" s="884"/>
      <c r="M2444" s="617"/>
      <c r="N2444" s="617"/>
      <c r="O2444" s="617"/>
      <c r="P2444" s="617"/>
      <c r="Q2444" s="617"/>
      <c r="R2444" s="617"/>
      <c r="S2444" s="617"/>
      <c r="T2444" s="617"/>
      <c r="U2444" s="617"/>
      <c r="V2444" s="617"/>
      <c r="W2444" s="617"/>
      <c r="X2444" s="617"/>
      <c r="Y2444" s="617"/>
      <c r="Z2444" s="617"/>
      <c r="AA2444" s="617"/>
      <c r="AB2444" s="617"/>
      <c r="AC2444" s="617"/>
      <c r="AD2444" s="617"/>
      <c r="AE2444" s="164"/>
      <c r="AF2444" s="164"/>
      <c r="AG2444" s="408">
        <f t="shared" si="708"/>
        <v>0</v>
      </c>
      <c r="AH2444" s="409">
        <f t="shared" si="709"/>
        <v>0</v>
      </c>
      <c r="AI2444" s="410">
        <f t="shared" si="710"/>
        <v>0</v>
      </c>
      <c r="AJ2444" s="411">
        <f t="shared" si="711"/>
        <v>0</v>
      </c>
      <c r="AK2444" s="408">
        <f t="shared" si="712"/>
        <v>0</v>
      </c>
      <c r="AL2444" s="412">
        <f t="shared" si="713"/>
        <v>0</v>
      </c>
      <c r="AM2444" s="408">
        <f t="shared" si="714"/>
        <v>0</v>
      </c>
      <c r="AN2444" s="409">
        <f t="shared" si="715"/>
        <v>0</v>
      </c>
      <c r="AO2444" s="410">
        <f t="shared" si="716"/>
        <v>0</v>
      </c>
      <c r="AP2444" s="164"/>
      <c r="AQ2444" s="419">
        <f t="shared" si="673"/>
        <v>0</v>
      </c>
      <c r="AR2444" s="420">
        <f t="shared" si="674"/>
        <v>0</v>
      </c>
      <c r="AS2444" s="313">
        <f t="shared" si="675"/>
        <v>0</v>
      </c>
      <c r="AT2444" s="419">
        <f t="shared" si="676"/>
        <v>0</v>
      </c>
      <c r="AU2444" s="420">
        <f t="shared" si="677"/>
        <v>0</v>
      </c>
      <c r="AV2444" s="313">
        <f t="shared" si="678"/>
        <v>0</v>
      </c>
      <c r="AW2444" s="419">
        <f t="shared" si="679"/>
        <v>0</v>
      </c>
      <c r="AX2444" s="420">
        <f t="shared" si="680"/>
        <v>0</v>
      </c>
      <c r="AY2444" s="313">
        <f t="shared" si="681"/>
        <v>0</v>
      </c>
      <c r="AZ2444" s="419">
        <f t="shared" si="682"/>
        <v>0</v>
      </c>
      <c r="BA2444" s="420">
        <f t="shared" si="683"/>
        <v>0</v>
      </c>
      <c r="BB2444" s="313">
        <f t="shared" si="684"/>
        <v>0</v>
      </c>
      <c r="BC2444" s="419">
        <f t="shared" si="685"/>
        <v>0</v>
      </c>
      <c r="BD2444" s="420">
        <f t="shared" si="686"/>
        <v>0</v>
      </c>
      <c r="BE2444" s="313">
        <f t="shared" si="687"/>
        <v>0</v>
      </c>
      <c r="BF2444" s="419">
        <f t="shared" si="688"/>
        <v>0</v>
      </c>
      <c r="BG2444" s="420">
        <f t="shared" si="689"/>
        <v>0</v>
      </c>
      <c r="BH2444" s="313">
        <f t="shared" si="690"/>
        <v>0</v>
      </c>
      <c r="BI2444" s="419">
        <f t="shared" si="691"/>
        <v>0</v>
      </c>
      <c r="BJ2444" s="420">
        <f t="shared" si="692"/>
        <v>0</v>
      </c>
      <c r="BK2444" s="313">
        <f t="shared" si="693"/>
        <v>0</v>
      </c>
      <c r="BL2444" s="419">
        <f t="shared" si="694"/>
        <v>0</v>
      </c>
      <c r="BM2444" s="420">
        <f t="shared" si="695"/>
        <v>0</v>
      </c>
      <c r="BN2444" s="313">
        <f t="shared" si="696"/>
        <v>0</v>
      </c>
      <c r="BO2444" s="419">
        <f t="shared" si="697"/>
        <v>0</v>
      </c>
      <c r="BP2444" s="420">
        <f t="shared" si="698"/>
        <v>0</v>
      </c>
      <c r="BQ2444" s="313">
        <f t="shared" si="699"/>
        <v>0</v>
      </c>
      <c r="BR2444" s="419">
        <f t="shared" si="700"/>
        <v>0</v>
      </c>
      <c r="BS2444" s="420">
        <f t="shared" si="701"/>
        <v>0</v>
      </c>
      <c r="BT2444" s="313">
        <f t="shared" si="702"/>
        <v>0</v>
      </c>
      <c r="BU2444" s="419">
        <f t="shared" si="703"/>
        <v>0</v>
      </c>
      <c r="BV2444" s="420">
        <f t="shared" si="704"/>
        <v>0</v>
      </c>
      <c r="BW2444" s="313">
        <f t="shared" si="705"/>
        <v>0</v>
      </c>
      <c r="BX2444" s="272">
        <f t="shared" si="706"/>
        <v>0</v>
      </c>
      <c r="BY2444" s="273" t="str">
        <f>IF(BX2444=0,"",
IF(SUM($BX$2411:BX2444)=1,BZ2444,
IF($BX$2531&gt;SUM($BX$2411:BX2444),_xlfn.CONCAT(", ",BZ2444),
IF($BX$2531=SUM($BX$2411:BX2444),_xlfn.CONCAT(" y ",BZ2444)))))</f>
        <v/>
      </c>
      <c r="BZ2444" s="156" t="s">
        <v>5128</v>
      </c>
      <c r="CA2444" s="272">
        <f t="shared" si="707"/>
        <v>0</v>
      </c>
      <c r="CB2444" s="273" t="str">
        <f>IF(CA2444=0,"",
IF(SUM($CA$2411:CA2444)=1,CC2444,
IF($CA$2531&gt;SUM($CA$2411:CA2444),_xlfn.CONCAT(", ",CC2444),
IF($CA$2531=SUM($CA$2411:CA2444),_xlfn.CONCAT(" y ",CC2444)))))</f>
        <v/>
      </c>
      <c r="CC2444" s="156" t="s">
        <v>5128</v>
      </c>
    </row>
    <row r="2445" spans="1:81" ht="15" customHeight="1">
      <c r="A2445" s="57"/>
      <c r="B2445" s="26"/>
      <c r="C2445" s="165" t="s">
        <v>5051</v>
      </c>
      <c r="D2445" s="884" t="str">
        <f t="shared" si="670"/>
        <v>INSTITUTO TECNOLOGICO SUPERIOR DE ACAYUCAN</v>
      </c>
      <c r="E2445" s="884"/>
      <c r="F2445" s="884"/>
      <c r="G2445" s="884"/>
      <c r="H2445" s="884"/>
      <c r="I2445" s="884"/>
      <c r="J2445" s="884"/>
      <c r="K2445" s="884"/>
      <c r="L2445" s="884"/>
      <c r="M2445" s="617"/>
      <c r="N2445" s="617"/>
      <c r="O2445" s="617"/>
      <c r="P2445" s="617"/>
      <c r="Q2445" s="617"/>
      <c r="R2445" s="617"/>
      <c r="S2445" s="617"/>
      <c r="T2445" s="617"/>
      <c r="U2445" s="617"/>
      <c r="V2445" s="617"/>
      <c r="W2445" s="617"/>
      <c r="X2445" s="617"/>
      <c r="Y2445" s="617"/>
      <c r="Z2445" s="617"/>
      <c r="AA2445" s="617"/>
      <c r="AB2445" s="617"/>
      <c r="AC2445" s="617"/>
      <c r="AD2445" s="617"/>
      <c r="AE2445" s="164"/>
      <c r="AF2445" s="164"/>
      <c r="AG2445" s="408">
        <f t="shared" si="708"/>
        <v>0</v>
      </c>
      <c r="AH2445" s="409">
        <f t="shared" si="709"/>
        <v>0</v>
      </c>
      <c r="AI2445" s="410">
        <f t="shared" si="710"/>
        <v>0</v>
      </c>
      <c r="AJ2445" s="411">
        <f t="shared" si="711"/>
        <v>0</v>
      </c>
      <c r="AK2445" s="408">
        <f t="shared" si="712"/>
        <v>0</v>
      </c>
      <c r="AL2445" s="412">
        <f t="shared" si="713"/>
        <v>0</v>
      </c>
      <c r="AM2445" s="408">
        <f t="shared" si="714"/>
        <v>0</v>
      </c>
      <c r="AN2445" s="409">
        <f t="shared" si="715"/>
        <v>0</v>
      </c>
      <c r="AO2445" s="410">
        <f t="shared" si="716"/>
        <v>0</v>
      </c>
      <c r="AP2445" s="164"/>
      <c r="AQ2445" s="419">
        <f t="shared" si="673"/>
        <v>0</v>
      </c>
      <c r="AR2445" s="420">
        <f t="shared" si="674"/>
        <v>0</v>
      </c>
      <c r="AS2445" s="313">
        <f t="shared" si="675"/>
        <v>0</v>
      </c>
      <c r="AT2445" s="419">
        <f t="shared" si="676"/>
        <v>0</v>
      </c>
      <c r="AU2445" s="420">
        <f t="shared" si="677"/>
        <v>0</v>
      </c>
      <c r="AV2445" s="313">
        <f t="shared" si="678"/>
        <v>0</v>
      </c>
      <c r="AW2445" s="419">
        <f t="shared" si="679"/>
        <v>0</v>
      </c>
      <c r="AX2445" s="420">
        <f t="shared" si="680"/>
        <v>0</v>
      </c>
      <c r="AY2445" s="313">
        <f t="shared" si="681"/>
        <v>0</v>
      </c>
      <c r="AZ2445" s="419">
        <f t="shared" si="682"/>
        <v>0</v>
      </c>
      <c r="BA2445" s="420">
        <f t="shared" si="683"/>
        <v>0</v>
      </c>
      <c r="BB2445" s="313">
        <f t="shared" si="684"/>
        <v>0</v>
      </c>
      <c r="BC2445" s="419">
        <f t="shared" si="685"/>
        <v>0</v>
      </c>
      <c r="BD2445" s="420">
        <f t="shared" si="686"/>
        <v>0</v>
      </c>
      <c r="BE2445" s="313">
        <f t="shared" si="687"/>
        <v>0</v>
      </c>
      <c r="BF2445" s="419">
        <f t="shared" si="688"/>
        <v>0</v>
      </c>
      <c r="BG2445" s="420">
        <f t="shared" si="689"/>
        <v>0</v>
      </c>
      <c r="BH2445" s="313">
        <f t="shared" si="690"/>
        <v>0</v>
      </c>
      <c r="BI2445" s="419">
        <f t="shared" si="691"/>
        <v>0</v>
      </c>
      <c r="BJ2445" s="420">
        <f t="shared" si="692"/>
        <v>0</v>
      </c>
      <c r="BK2445" s="313">
        <f t="shared" si="693"/>
        <v>0</v>
      </c>
      <c r="BL2445" s="419">
        <f t="shared" si="694"/>
        <v>0</v>
      </c>
      <c r="BM2445" s="420">
        <f t="shared" si="695"/>
        <v>0</v>
      </c>
      <c r="BN2445" s="313">
        <f t="shared" si="696"/>
        <v>0</v>
      </c>
      <c r="BO2445" s="419">
        <f t="shared" si="697"/>
        <v>0</v>
      </c>
      <c r="BP2445" s="420">
        <f t="shared" si="698"/>
        <v>0</v>
      </c>
      <c r="BQ2445" s="313">
        <f t="shared" si="699"/>
        <v>0</v>
      </c>
      <c r="BR2445" s="419">
        <f t="shared" si="700"/>
        <v>0</v>
      </c>
      <c r="BS2445" s="420">
        <f t="shared" si="701"/>
        <v>0</v>
      </c>
      <c r="BT2445" s="313">
        <f t="shared" si="702"/>
        <v>0</v>
      </c>
      <c r="BU2445" s="419">
        <f t="shared" si="703"/>
        <v>0</v>
      </c>
      <c r="BV2445" s="420">
        <f t="shared" si="704"/>
        <v>0</v>
      </c>
      <c r="BW2445" s="313">
        <f t="shared" si="705"/>
        <v>0</v>
      </c>
      <c r="BX2445" s="272">
        <f t="shared" si="706"/>
        <v>0</v>
      </c>
      <c r="BY2445" s="273" t="str">
        <f>IF(BX2445=0,"",
IF(SUM($BX$2411:BX2445)=1,BZ2445,
IF($BX$2531&gt;SUM($BX$2411:BX2445),_xlfn.CONCAT(", ",BZ2445),
IF($BX$2531=SUM($BX$2411:BX2445),_xlfn.CONCAT(" y ",BZ2445)))))</f>
        <v/>
      </c>
      <c r="BZ2445" s="156" t="s">
        <v>5129</v>
      </c>
      <c r="CA2445" s="272">
        <f t="shared" si="707"/>
        <v>0</v>
      </c>
      <c r="CB2445" s="273" t="str">
        <f>IF(CA2445=0,"",
IF(SUM($CA$2411:CA2445)=1,CC2445,
IF($CA$2531&gt;SUM($CA$2411:CA2445),_xlfn.CONCAT(", ",CC2445),
IF($CA$2531=SUM($CA$2411:CA2445),_xlfn.CONCAT(" y ",CC2445)))))</f>
        <v/>
      </c>
      <c r="CC2445" s="156" t="s">
        <v>5129</v>
      </c>
    </row>
    <row r="2446" spans="1:81" ht="15" customHeight="1">
      <c r="A2446" s="57"/>
      <c r="B2446" s="26"/>
      <c r="C2446" s="165" t="s">
        <v>5130</v>
      </c>
      <c r="D2446" s="884" t="str">
        <f t="shared" si="670"/>
        <v>INSTITUTO TECNOLOGICO SUPERIOR DE LAS CHOAPAS</v>
      </c>
      <c r="E2446" s="884"/>
      <c r="F2446" s="884"/>
      <c r="G2446" s="884"/>
      <c r="H2446" s="884"/>
      <c r="I2446" s="884"/>
      <c r="J2446" s="884"/>
      <c r="K2446" s="884"/>
      <c r="L2446" s="884"/>
      <c r="M2446" s="617"/>
      <c r="N2446" s="617"/>
      <c r="O2446" s="617"/>
      <c r="P2446" s="617"/>
      <c r="Q2446" s="617"/>
      <c r="R2446" s="617"/>
      <c r="S2446" s="617"/>
      <c r="T2446" s="617"/>
      <c r="U2446" s="617"/>
      <c r="V2446" s="617"/>
      <c r="W2446" s="617"/>
      <c r="X2446" s="617"/>
      <c r="Y2446" s="617"/>
      <c r="Z2446" s="617"/>
      <c r="AA2446" s="617"/>
      <c r="AB2446" s="617"/>
      <c r="AC2446" s="617"/>
      <c r="AD2446" s="617"/>
      <c r="AE2446" s="164"/>
      <c r="AF2446" s="164"/>
      <c r="AG2446" s="408">
        <f t="shared" si="708"/>
        <v>0</v>
      </c>
      <c r="AH2446" s="409">
        <f t="shared" si="709"/>
        <v>0</v>
      </c>
      <c r="AI2446" s="410">
        <f t="shared" si="710"/>
        <v>0</v>
      </c>
      <c r="AJ2446" s="411">
        <f t="shared" si="711"/>
        <v>0</v>
      </c>
      <c r="AK2446" s="408">
        <f t="shared" si="712"/>
        <v>0</v>
      </c>
      <c r="AL2446" s="412">
        <f t="shared" si="713"/>
        <v>0</v>
      </c>
      <c r="AM2446" s="408">
        <f t="shared" si="714"/>
        <v>0</v>
      </c>
      <c r="AN2446" s="409">
        <f t="shared" si="715"/>
        <v>0</v>
      </c>
      <c r="AO2446" s="410">
        <f t="shared" si="716"/>
        <v>0</v>
      </c>
      <c r="AP2446" s="164"/>
      <c r="AQ2446" s="419">
        <f t="shared" si="673"/>
        <v>0</v>
      </c>
      <c r="AR2446" s="420">
        <f t="shared" si="674"/>
        <v>0</v>
      </c>
      <c r="AS2446" s="313">
        <f t="shared" si="675"/>
        <v>0</v>
      </c>
      <c r="AT2446" s="419">
        <f t="shared" si="676"/>
        <v>0</v>
      </c>
      <c r="AU2446" s="420">
        <f t="shared" si="677"/>
        <v>0</v>
      </c>
      <c r="AV2446" s="313">
        <f t="shared" si="678"/>
        <v>0</v>
      </c>
      <c r="AW2446" s="419">
        <f t="shared" si="679"/>
        <v>0</v>
      </c>
      <c r="AX2446" s="420">
        <f t="shared" si="680"/>
        <v>0</v>
      </c>
      <c r="AY2446" s="313">
        <f t="shared" si="681"/>
        <v>0</v>
      </c>
      <c r="AZ2446" s="419">
        <f t="shared" si="682"/>
        <v>0</v>
      </c>
      <c r="BA2446" s="420">
        <f t="shared" si="683"/>
        <v>0</v>
      </c>
      <c r="BB2446" s="313">
        <f t="shared" si="684"/>
        <v>0</v>
      </c>
      <c r="BC2446" s="419">
        <f t="shared" si="685"/>
        <v>0</v>
      </c>
      <c r="BD2446" s="420">
        <f t="shared" si="686"/>
        <v>0</v>
      </c>
      <c r="BE2446" s="313">
        <f t="shared" si="687"/>
        <v>0</v>
      </c>
      <c r="BF2446" s="419">
        <f t="shared" si="688"/>
        <v>0</v>
      </c>
      <c r="BG2446" s="420">
        <f t="shared" si="689"/>
        <v>0</v>
      </c>
      <c r="BH2446" s="313">
        <f t="shared" si="690"/>
        <v>0</v>
      </c>
      <c r="BI2446" s="419">
        <f t="shared" si="691"/>
        <v>0</v>
      </c>
      <c r="BJ2446" s="420">
        <f t="shared" si="692"/>
        <v>0</v>
      </c>
      <c r="BK2446" s="313">
        <f t="shared" si="693"/>
        <v>0</v>
      </c>
      <c r="BL2446" s="419">
        <f t="shared" si="694"/>
        <v>0</v>
      </c>
      <c r="BM2446" s="420">
        <f t="shared" si="695"/>
        <v>0</v>
      </c>
      <c r="BN2446" s="313">
        <f t="shared" si="696"/>
        <v>0</v>
      </c>
      <c r="BO2446" s="419">
        <f t="shared" si="697"/>
        <v>0</v>
      </c>
      <c r="BP2446" s="420">
        <f t="shared" si="698"/>
        <v>0</v>
      </c>
      <c r="BQ2446" s="313">
        <f t="shared" si="699"/>
        <v>0</v>
      </c>
      <c r="BR2446" s="419">
        <f t="shared" si="700"/>
        <v>0</v>
      </c>
      <c r="BS2446" s="420">
        <f t="shared" si="701"/>
        <v>0</v>
      </c>
      <c r="BT2446" s="313">
        <f t="shared" si="702"/>
        <v>0</v>
      </c>
      <c r="BU2446" s="419">
        <f t="shared" si="703"/>
        <v>0</v>
      </c>
      <c r="BV2446" s="420">
        <f t="shared" si="704"/>
        <v>0</v>
      </c>
      <c r="BW2446" s="313">
        <f t="shared" si="705"/>
        <v>0</v>
      </c>
      <c r="BX2446" s="272">
        <f t="shared" si="706"/>
        <v>0</v>
      </c>
      <c r="BY2446" s="273" t="str">
        <f>IF(BX2446=0,"",
IF(SUM($BX$2411:BX2446)=1,BZ2446,
IF($BX$2531&gt;SUM($BX$2411:BX2446),_xlfn.CONCAT(", ",BZ2446),
IF($BX$2531=SUM($BX$2411:BX2446),_xlfn.CONCAT(" y ",BZ2446)))))</f>
        <v/>
      </c>
      <c r="BZ2446" s="156" t="s">
        <v>5131</v>
      </c>
      <c r="CA2446" s="272">
        <f t="shared" si="707"/>
        <v>0</v>
      </c>
      <c r="CB2446" s="273" t="str">
        <f>IF(CA2446=0,"",
IF(SUM($CA$2411:CA2446)=1,CC2446,
IF($CA$2531&gt;SUM($CA$2411:CA2446),_xlfn.CONCAT(", ",CC2446),
IF($CA$2531=SUM($CA$2411:CA2446),_xlfn.CONCAT(" y ",CC2446)))))</f>
        <v/>
      </c>
      <c r="CC2446" s="156" t="s">
        <v>5131</v>
      </c>
    </row>
    <row r="2447" spans="1:81" ht="15" customHeight="1">
      <c r="A2447" s="57"/>
      <c r="B2447" s="26"/>
      <c r="C2447" s="165" t="s">
        <v>5132</v>
      </c>
      <c r="D2447" s="884" t="str">
        <f t="shared" si="670"/>
        <v>INSTITUTO TECNOLOGICO SUPERIOR DE HUATUSCO</v>
      </c>
      <c r="E2447" s="884"/>
      <c r="F2447" s="884"/>
      <c r="G2447" s="884"/>
      <c r="H2447" s="884"/>
      <c r="I2447" s="884"/>
      <c r="J2447" s="884"/>
      <c r="K2447" s="884"/>
      <c r="L2447" s="884"/>
      <c r="M2447" s="617"/>
      <c r="N2447" s="617"/>
      <c r="O2447" s="617"/>
      <c r="P2447" s="617"/>
      <c r="Q2447" s="617"/>
      <c r="R2447" s="617"/>
      <c r="S2447" s="617"/>
      <c r="T2447" s="617"/>
      <c r="U2447" s="617"/>
      <c r="V2447" s="617"/>
      <c r="W2447" s="617"/>
      <c r="X2447" s="617"/>
      <c r="Y2447" s="617"/>
      <c r="Z2447" s="617"/>
      <c r="AA2447" s="617"/>
      <c r="AB2447" s="617"/>
      <c r="AC2447" s="617"/>
      <c r="AD2447" s="617"/>
      <c r="AE2447" s="164"/>
      <c r="AF2447" s="164"/>
      <c r="AG2447" s="408">
        <f t="shared" si="708"/>
        <v>0</v>
      </c>
      <c r="AH2447" s="409">
        <f t="shared" si="709"/>
        <v>0</v>
      </c>
      <c r="AI2447" s="410">
        <f t="shared" si="710"/>
        <v>0</v>
      </c>
      <c r="AJ2447" s="411">
        <f t="shared" si="711"/>
        <v>0</v>
      </c>
      <c r="AK2447" s="408">
        <f t="shared" si="712"/>
        <v>0</v>
      </c>
      <c r="AL2447" s="412">
        <f t="shared" si="713"/>
        <v>0</v>
      </c>
      <c r="AM2447" s="408">
        <f t="shared" si="714"/>
        <v>0</v>
      </c>
      <c r="AN2447" s="409">
        <f t="shared" si="715"/>
        <v>0</v>
      </c>
      <c r="AO2447" s="410">
        <f t="shared" si="716"/>
        <v>0</v>
      </c>
      <c r="AP2447" s="164"/>
      <c r="AQ2447" s="419">
        <f t="shared" si="673"/>
        <v>0</v>
      </c>
      <c r="AR2447" s="420">
        <f t="shared" si="674"/>
        <v>0</v>
      </c>
      <c r="AS2447" s="313">
        <f t="shared" si="675"/>
        <v>0</v>
      </c>
      <c r="AT2447" s="419">
        <f t="shared" si="676"/>
        <v>0</v>
      </c>
      <c r="AU2447" s="420">
        <f t="shared" si="677"/>
        <v>0</v>
      </c>
      <c r="AV2447" s="313">
        <f t="shared" si="678"/>
        <v>0</v>
      </c>
      <c r="AW2447" s="419">
        <f t="shared" si="679"/>
        <v>0</v>
      </c>
      <c r="AX2447" s="420">
        <f t="shared" si="680"/>
        <v>0</v>
      </c>
      <c r="AY2447" s="313">
        <f t="shared" si="681"/>
        <v>0</v>
      </c>
      <c r="AZ2447" s="419">
        <f t="shared" si="682"/>
        <v>0</v>
      </c>
      <c r="BA2447" s="420">
        <f t="shared" si="683"/>
        <v>0</v>
      </c>
      <c r="BB2447" s="313">
        <f t="shared" si="684"/>
        <v>0</v>
      </c>
      <c r="BC2447" s="419">
        <f t="shared" si="685"/>
        <v>0</v>
      </c>
      <c r="BD2447" s="420">
        <f t="shared" si="686"/>
        <v>0</v>
      </c>
      <c r="BE2447" s="313">
        <f t="shared" si="687"/>
        <v>0</v>
      </c>
      <c r="BF2447" s="419">
        <f t="shared" si="688"/>
        <v>0</v>
      </c>
      <c r="BG2447" s="420">
        <f t="shared" si="689"/>
        <v>0</v>
      </c>
      <c r="BH2447" s="313">
        <f t="shared" si="690"/>
        <v>0</v>
      </c>
      <c r="BI2447" s="419">
        <f t="shared" si="691"/>
        <v>0</v>
      </c>
      <c r="BJ2447" s="420">
        <f t="shared" si="692"/>
        <v>0</v>
      </c>
      <c r="BK2447" s="313">
        <f t="shared" si="693"/>
        <v>0</v>
      </c>
      <c r="BL2447" s="419">
        <f t="shared" si="694"/>
        <v>0</v>
      </c>
      <c r="BM2447" s="420">
        <f t="shared" si="695"/>
        <v>0</v>
      </c>
      <c r="BN2447" s="313">
        <f t="shared" si="696"/>
        <v>0</v>
      </c>
      <c r="BO2447" s="419">
        <f t="shared" si="697"/>
        <v>0</v>
      </c>
      <c r="BP2447" s="420">
        <f t="shared" si="698"/>
        <v>0</v>
      </c>
      <c r="BQ2447" s="313">
        <f t="shared" si="699"/>
        <v>0</v>
      </c>
      <c r="BR2447" s="419">
        <f t="shared" si="700"/>
        <v>0</v>
      </c>
      <c r="BS2447" s="420">
        <f t="shared" si="701"/>
        <v>0</v>
      </c>
      <c r="BT2447" s="313">
        <f t="shared" si="702"/>
        <v>0</v>
      </c>
      <c r="BU2447" s="419">
        <f t="shared" si="703"/>
        <v>0</v>
      </c>
      <c r="BV2447" s="420">
        <f t="shared" si="704"/>
        <v>0</v>
      </c>
      <c r="BW2447" s="313">
        <f t="shared" si="705"/>
        <v>0</v>
      </c>
      <c r="BX2447" s="272">
        <f t="shared" si="706"/>
        <v>0</v>
      </c>
      <c r="BY2447" s="273" t="str">
        <f>IF(BX2447=0,"",
IF(SUM($BX$2411:BX2447)=1,BZ2447,
IF($BX$2531&gt;SUM($BX$2411:BX2447),_xlfn.CONCAT(", ",BZ2447),
IF($BX$2531=SUM($BX$2411:BX2447),_xlfn.CONCAT(" y ",BZ2447)))))</f>
        <v/>
      </c>
      <c r="BZ2447" s="156" t="s">
        <v>5133</v>
      </c>
      <c r="CA2447" s="272">
        <f t="shared" si="707"/>
        <v>0</v>
      </c>
      <c r="CB2447" s="273" t="str">
        <f>IF(CA2447=0,"",
IF(SUM($CA$2411:CA2447)=1,CC2447,
IF($CA$2531&gt;SUM($CA$2411:CA2447),_xlfn.CONCAT(", ",CC2447),
IF($CA$2531=SUM($CA$2411:CA2447),_xlfn.CONCAT(" y ",CC2447)))))</f>
        <v/>
      </c>
      <c r="CC2447" s="156" t="s">
        <v>5133</v>
      </c>
    </row>
    <row r="2448" spans="1:81" ht="15" customHeight="1">
      <c r="A2448" s="57"/>
      <c r="B2448" s="26"/>
      <c r="C2448" s="165" t="s">
        <v>5134</v>
      </c>
      <c r="D2448" s="884" t="str">
        <f t="shared" si="670"/>
        <v>INSTITUTO TECNOLOGICO SUPERIOR DE ALVARADO</v>
      </c>
      <c r="E2448" s="884"/>
      <c r="F2448" s="884"/>
      <c r="G2448" s="884"/>
      <c r="H2448" s="884"/>
      <c r="I2448" s="884"/>
      <c r="J2448" s="884"/>
      <c r="K2448" s="884"/>
      <c r="L2448" s="884"/>
      <c r="M2448" s="617"/>
      <c r="N2448" s="617"/>
      <c r="O2448" s="617"/>
      <c r="P2448" s="617"/>
      <c r="Q2448" s="617"/>
      <c r="R2448" s="617"/>
      <c r="S2448" s="617"/>
      <c r="T2448" s="617"/>
      <c r="U2448" s="617"/>
      <c r="V2448" s="617"/>
      <c r="W2448" s="617"/>
      <c r="X2448" s="617"/>
      <c r="Y2448" s="617"/>
      <c r="Z2448" s="617"/>
      <c r="AA2448" s="617"/>
      <c r="AB2448" s="617"/>
      <c r="AC2448" s="617"/>
      <c r="AD2448" s="617"/>
      <c r="AE2448" s="164"/>
      <c r="AF2448" s="164"/>
      <c r="AG2448" s="408">
        <f t="shared" si="708"/>
        <v>0</v>
      </c>
      <c r="AH2448" s="409">
        <f t="shared" si="709"/>
        <v>0</v>
      </c>
      <c r="AI2448" s="410">
        <f t="shared" si="710"/>
        <v>0</v>
      </c>
      <c r="AJ2448" s="411">
        <f t="shared" si="711"/>
        <v>0</v>
      </c>
      <c r="AK2448" s="408">
        <f t="shared" si="712"/>
        <v>0</v>
      </c>
      <c r="AL2448" s="412">
        <f t="shared" si="713"/>
        <v>0</v>
      </c>
      <c r="AM2448" s="408">
        <f t="shared" si="714"/>
        <v>0</v>
      </c>
      <c r="AN2448" s="409">
        <f t="shared" si="715"/>
        <v>0</v>
      </c>
      <c r="AO2448" s="410">
        <f t="shared" si="716"/>
        <v>0</v>
      </c>
      <c r="AP2448" s="164"/>
      <c r="AQ2448" s="419">
        <f t="shared" si="673"/>
        <v>0</v>
      </c>
      <c r="AR2448" s="420">
        <f t="shared" si="674"/>
        <v>0</v>
      </c>
      <c r="AS2448" s="313">
        <f t="shared" si="675"/>
        <v>0</v>
      </c>
      <c r="AT2448" s="419">
        <f t="shared" si="676"/>
        <v>0</v>
      </c>
      <c r="AU2448" s="420">
        <f t="shared" si="677"/>
        <v>0</v>
      </c>
      <c r="AV2448" s="313">
        <f t="shared" si="678"/>
        <v>0</v>
      </c>
      <c r="AW2448" s="419">
        <f t="shared" si="679"/>
        <v>0</v>
      </c>
      <c r="AX2448" s="420">
        <f t="shared" si="680"/>
        <v>0</v>
      </c>
      <c r="AY2448" s="313">
        <f t="shared" si="681"/>
        <v>0</v>
      </c>
      <c r="AZ2448" s="419">
        <f t="shared" si="682"/>
        <v>0</v>
      </c>
      <c r="BA2448" s="420">
        <f t="shared" si="683"/>
        <v>0</v>
      </c>
      <c r="BB2448" s="313">
        <f t="shared" si="684"/>
        <v>0</v>
      </c>
      <c r="BC2448" s="419">
        <f t="shared" si="685"/>
        <v>0</v>
      </c>
      <c r="BD2448" s="420">
        <f t="shared" si="686"/>
        <v>0</v>
      </c>
      <c r="BE2448" s="313">
        <f t="shared" si="687"/>
        <v>0</v>
      </c>
      <c r="BF2448" s="419">
        <f t="shared" si="688"/>
        <v>0</v>
      </c>
      <c r="BG2448" s="420">
        <f t="shared" si="689"/>
        <v>0</v>
      </c>
      <c r="BH2448" s="313">
        <f t="shared" si="690"/>
        <v>0</v>
      </c>
      <c r="BI2448" s="419">
        <f t="shared" si="691"/>
        <v>0</v>
      </c>
      <c r="BJ2448" s="420">
        <f t="shared" si="692"/>
        <v>0</v>
      </c>
      <c r="BK2448" s="313">
        <f t="shared" si="693"/>
        <v>0</v>
      </c>
      <c r="BL2448" s="419">
        <f t="shared" si="694"/>
        <v>0</v>
      </c>
      <c r="BM2448" s="420">
        <f t="shared" si="695"/>
        <v>0</v>
      </c>
      <c r="BN2448" s="313">
        <f t="shared" si="696"/>
        <v>0</v>
      </c>
      <c r="BO2448" s="419">
        <f t="shared" si="697"/>
        <v>0</v>
      </c>
      <c r="BP2448" s="420">
        <f t="shared" si="698"/>
        <v>0</v>
      </c>
      <c r="BQ2448" s="313">
        <f t="shared" si="699"/>
        <v>0</v>
      </c>
      <c r="BR2448" s="419">
        <f t="shared" si="700"/>
        <v>0</v>
      </c>
      <c r="BS2448" s="420">
        <f t="shared" si="701"/>
        <v>0</v>
      </c>
      <c r="BT2448" s="313">
        <f t="shared" si="702"/>
        <v>0</v>
      </c>
      <c r="BU2448" s="419">
        <f t="shared" si="703"/>
        <v>0</v>
      </c>
      <c r="BV2448" s="420">
        <f t="shared" si="704"/>
        <v>0</v>
      </c>
      <c r="BW2448" s="313">
        <f t="shared" si="705"/>
        <v>0</v>
      </c>
      <c r="BX2448" s="272">
        <f t="shared" si="706"/>
        <v>0</v>
      </c>
      <c r="BY2448" s="273" t="str">
        <f>IF(BX2448=0,"",
IF(SUM($BX$2411:BX2448)=1,BZ2448,
IF($BX$2531&gt;SUM($BX$2411:BX2448),_xlfn.CONCAT(", ",BZ2448),
IF($BX$2531=SUM($BX$2411:BX2448),_xlfn.CONCAT(" y ",BZ2448)))))</f>
        <v/>
      </c>
      <c r="BZ2448" s="156" t="s">
        <v>5135</v>
      </c>
      <c r="CA2448" s="272">
        <f t="shared" si="707"/>
        <v>0</v>
      </c>
      <c r="CB2448" s="273" t="str">
        <f>IF(CA2448=0,"",
IF(SUM($CA$2411:CA2448)=1,CC2448,
IF($CA$2531&gt;SUM($CA$2411:CA2448),_xlfn.CONCAT(", ",CC2448),
IF($CA$2531=SUM($CA$2411:CA2448),_xlfn.CONCAT(" y ",CC2448)))))</f>
        <v/>
      </c>
      <c r="CC2448" s="156" t="s">
        <v>5135</v>
      </c>
    </row>
    <row r="2449" spans="1:81" ht="15" customHeight="1">
      <c r="A2449" s="57"/>
      <c r="B2449" s="26"/>
      <c r="C2449" s="165" t="s">
        <v>5136</v>
      </c>
      <c r="D2449" s="884" t="str">
        <f t="shared" si="670"/>
        <v>INSTITUTO TECNOLOGICO SUPERIOR DE PEROTE</v>
      </c>
      <c r="E2449" s="884"/>
      <c r="F2449" s="884"/>
      <c r="G2449" s="884"/>
      <c r="H2449" s="884"/>
      <c r="I2449" s="884"/>
      <c r="J2449" s="884"/>
      <c r="K2449" s="884"/>
      <c r="L2449" s="884"/>
      <c r="M2449" s="617"/>
      <c r="N2449" s="617"/>
      <c r="O2449" s="617"/>
      <c r="P2449" s="617"/>
      <c r="Q2449" s="617"/>
      <c r="R2449" s="617"/>
      <c r="S2449" s="617"/>
      <c r="T2449" s="617"/>
      <c r="U2449" s="617"/>
      <c r="V2449" s="617"/>
      <c r="W2449" s="617"/>
      <c r="X2449" s="617"/>
      <c r="Y2449" s="617"/>
      <c r="Z2449" s="617"/>
      <c r="AA2449" s="617"/>
      <c r="AB2449" s="617"/>
      <c r="AC2449" s="617"/>
      <c r="AD2449" s="617"/>
      <c r="AE2449" s="164"/>
      <c r="AF2449" s="164"/>
      <c r="AG2449" s="408">
        <f t="shared" si="708"/>
        <v>0</v>
      </c>
      <c r="AH2449" s="409">
        <f t="shared" si="709"/>
        <v>0</v>
      </c>
      <c r="AI2449" s="410">
        <f t="shared" si="710"/>
        <v>0</v>
      </c>
      <c r="AJ2449" s="411">
        <f t="shared" si="711"/>
        <v>0</v>
      </c>
      <c r="AK2449" s="408">
        <f t="shared" si="712"/>
        <v>0</v>
      </c>
      <c r="AL2449" s="412">
        <f t="shared" si="713"/>
        <v>0</v>
      </c>
      <c r="AM2449" s="408">
        <f t="shared" si="714"/>
        <v>0</v>
      </c>
      <c r="AN2449" s="409">
        <f t="shared" si="715"/>
        <v>0</v>
      </c>
      <c r="AO2449" s="410">
        <f t="shared" si="716"/>
        <v>0</v>
      </c>
      <c r="AP2449" s="164"/>
      <c r="AQ2449" s="419">
        <f t="shared" si="673"/>
        <v>0</v>
      </c>
      <c r="AR2449" s="420">
        <f t="shared" si="674"/>
        <v>0</v>
      </c>
      <c r="AS2449" s="313">
        <f t="shared" si="675"/>
        <v>0</v>
      </c>
      <c r="AT2449" s="419">
        <f t="shared" si="676"/>
        <v>0</v>
      </c>
      <c r="AU2449" s="420">
        <f t="shared" si="677"/>
        <v>0</v>
      </c>
      <c r="AV2449" s="313">
        <f t="shared" si="678"/>
        <v>0</v>
      </c>
      <c r="AW2449" s="419">
        <f t="shared" si="679"/>
        <v>0</v>
      </c>
      <c r="AX2449" s="420">
        <f t="shared" si="680"/>
        <v>0</v>
      </c>
      <c r="AY2449" s="313">
        <f t="shared" si="681"/>
        <v>0</v>
      </c>
      <c r="AZ2449" s="419">
        <f t="shared" si="682"/>
        <v>0</v>
      </c>
      <c r="BA2449" s="420">
        <f t="shared" si="683"/>
        <v>0</v>
      </c>
      <c r="BB2449" s="313">
        <f t="shared" si="684"/>
        <v>0</v>
      </c>
      <c r="BC2449" s="419">
        <f t="shared" si="685"/>
        <v>0</v>
      </c>
      <c r="BD2449" s="420">
        <f t="shared" si="686"/>
        <v>0</v>
      </c>
      <c r="BE2449" s="313">
        <f t="shared" si="687"/>
        <v>0</v>
      </c>
      <c r="BF2449" s="419">
        <f t="shared" si="688"/>
        <v>0</v>
      </c>
      <c r="BG2449" s="420">
        <f t="shared" si="689"/>
        <v>0</v>
      </c>
      <c r="BH2449" s="313">
        <f t="shared" si="690"/>
        <v>0</v>
      </c>
      <c r="BI2449" s="419">
        <f t="shared" si="691"/>
        <v>0</v>
      </c>
      <c r="BJ2449" s="420">
        <f t="shared" si="692"/>
        <v>0</v>
      </c>
      <c r="BK2449" s="313">
        <f t="shared" si="693"/>
        <v>0</v>
      </c>
      <c r="BL2449" s="419">
        <f t="shared" si="694"/>
        <v>0</v>
      </c>
      <c r="BM2449" s="420">
        <f t="shared" si="695"/>
        <v>0</v>
      </c>
      <c r="BN2449" s="313">
        <f t="shared" si="696"/>
        <v>0</v>
      </c>
      <c r="BO2449" s="419">
        <f t="shared" si="697"/>
        <v>0</v>
      </c>
      <c r="BP2449" s="420">
        <f t="shared" si="698"/>
        <v>0</v>
      </c>
      <c r="BQ2449" s="313">
        <f t="shared" si="699"/>
        <v>0</v>
      </c>
      <c r="BR2449" s="419">
        <f t="shared" si="700"/>
        <v>0</v>
      </c>
      <c r="BS2449" s="420">
        <f t="shared" si="701"/>
        <v>0</v>
      </c>
      <c r="BT2449" s="313">
        <f t="shared" si="702"/>
        <v>0</v>
      </c>
      <c r="BU2449" s="419">
        <f t="shared" si="703"/>
        <v>0</v>
      </c>
      <c r="BV2449" s="420">
        <f t="shared" si="704"/>
        <v>0</v>
      </c>
      <c r="BW2449" s="313">
        <f t="shared" si="705"/>
        <v>0</v>
      </c>
      <c r="BX2449" s="272">
        <f t="shared" si="706"/>
        <v>0</v>
      </c>
      <c r="BY2449" s="273" t="str">
        <f>IF(BX2449=0,"",
IF(SUM($BX$2411:BX2449)=1,BZ2449,
IF($BX$2531&gt;SUM($BX$2411:BX2449),_xlfn.CONCAT(", ",BZ2449),
IF($BX$2531=SUM($BX$2411:BX2449),_xlfn.CONCAT(" y ",BZ2449)))))</f>
        <v/>
      </c>
      <c r="BZ2449" s="156" t="s">
        <v>5137</v>
      </c>
      <c r="CA2449" s="272">
        <f t="shared" si="707"/>
        <v>0</v>
      </c>
      <c r="CB2449" s="273" t="str">
        <f>IF(CA2449=0,"",
IF(SUM($CA$2411:CA2449)=1,CC2449,
IF($CA$2531&gt;SUM($CA$2411:CA2449),_xlfn.CONCAT(", ",CC2449),
IF($CA$2531=SUM($CA$2411:CA2449),_xlfn.CONCAT(" y ",CC2449)))))</f>
        <v/>
      </c>
      <c r="CC2449" s="156" t="s">
        <v>5137</v>
      </c>
    </row>
    <row r="2450" spans="1:81" ht="15" customHeight="1">
      <c r="A2450" s="57"/>
      <c r="B2450" s="26"/>
      <c r="C2450" s="165" t="s">
        <v>5138</v>
      </c>
      <c r="D2450" s="884" t="str">
        <f t="shared" si="670"/>
        <v>INSTITUTO TECNOLOGICO SUPERIOR DE ZONGOLICA</v>
      </c>
      <c r="E2450" s="884"/>
      <c r="F2450" s="884"/>
      <c r="G2450" s="884"/>
      <c r="H2450" s="884"/>
      <c r="I2450" s="884"/>
      <c r="J2450" s="884"/>
      <c r="K2450" s="884"/>
      <c r="L2450" s="884"/>
      <c r="M2450" s="617"/>
      <c r="N2450" s="617"/>
      <c r="O2450" s="617"/>
      <c r="P2450" s="617"/>
      <c r="Q2450" s="617"/>
      <c r="R2450" s="617"/>
      <c r="S2450" s="617"/>
      <c r="T2450" s="617"/>
      <c r="U2450" s="617"/>
      <c r="V2450" s="617"/>
      <c r="W2450" s="617"/>
      <c r="X2450" s="617"/>
      <c r="Y2450" s="617"/>
      <c r="Z2450" s="617"/>
      <c r="AA2450" s="617"/>
      <c r="AB2450" s="617"/>
      <c r="AC2450" s="617"/>
      <c r="AD2450" s="617"/>
      <c r="AE2450" s="164"/>
      <c r="AF2450" s="164"/>
      <c r="AG2450" s="408">
        <f t="shared" si="708"/>
        <v>0</v>
      </c>
      <c r="AH2450" s="409">
        <f t="shared" si="709"/>
        <v>0</v>
      </c>
      <c r="AI2450" s="410">
        <f t="shared" si="710"/>
        <v>0</v>
      </c>
      <c r="AJ2450" s="411">
        <f t="shared" si="711"/>
        <v>0</v>
      </c>
      <c r="AK2450" s="408">
        <f t="shared" si="712"/>
        <v>0</v>
      </c>
      <c r="AL2450" s="412">
        <f t="shared" si="713"/>
        <v>0</v>
      </c>
      <c r="AM2450" s="408">
        <f t="shared" si="714"/>
        <v>0</v>
      </c>
      <c r="AN2450" s="409">
        <f t="shared" si="715"/>
        <v>0</v>
      </c>
      <c r="AO2450" s="410">
        <f t="shared" si="716"/>
        <v>0</v>
      </c>
      <c r="AP2450" s="164"/>
      <c r="AQ2450" s="419">
        <f t="shared" si="673"/>
        <v>0</v>
      </c>
      <c r="AR2450" s="420">
        <f t="shared" si="674"/>
        <v>0</v>
      </c>
      <c r="AS2450" s="313">
        <f t="shared" si="675"/>
        <v>0</v>
      </c>
      <c r="AT2450" s="419">
        <f t="shared" si="676"/>
        <v>0</v>
      </c>
      <c r="AU2450" s="420">
        <f t="shared" si="677"/>
        <v>0</v>
      </c>
      <c r="AV2450" s="313">
        <f t="shared" si="678"/>
        <v>0</v>
      </c>
      <c r="AW2450" s="419">
        <f t="shared" si="679"/>
        <v>0</v>
      </c>
      <c r="AX2450" s="420">
        <f t="shared" si="680"/>
        <v>0</v>
      </c>
      <c r="AY2450" s="313">
        <f t="shared" si="681"/>
        <v>0</v>
      </c>
      <c r="AZ2450" s="419">
        <f t="shared" si="682"/>
        <v>0</v>
      </c>
      <c r="BA2450" s="420">
        <f t="shared" si="683"/>
        <v>0</v>
      </c>
      <c r="BB2450" s="313">
        <f t="shared" si="684"/>
        <v>0</v>
      </c>
      <c r="BC2450" s="419">
        <f t="shared" si="685"/>
        <v>0</v>
      </c>
      <c r="BD2450" s="420">
        <f t="shared" si="686"/>
        <v>0</v>
      </c>
      <c r="BE2450" s="313">
        <f t="shared" si="687"/>
        <v>0</v>
      </c>
      <c r="BF2450" s="419">
        <f t="shared" si="688"/>
        <v>0</v>
      </c>
      <c r="BG2450" s="420">
        <f t="shared" si="689"/>
        <v>0</v>
      </c>
      <c r="BH2450" s="313">
        <f t="shared" si="690"/>
        <v>0</v>
      </c>
      <c r="BI2450" s="419">
        <f t="shared" si="691"/>
        <v>0</v>
      </c>
      <c r="BJ2450" s="420">
        <f t="shared" si="692"/>
        <v>0</v>
      </c>
      <c r="BK2450" s="313">
        <f t="shared" si="693"/>
        <v>0</v>
      </c>
      <c r="BL2450" s="419">
        <f t="shared" si="694"/>
        <v>0</v>
      </c>
      <c r="BM2450" s="420">
        <f t="shared" si="695"/>
        <v>0</v>
      </c>
      <c r="BN2450" s="313">
        <f t="shared" si="696"/>
        <v>0</v>
      </c>
      <c r="BO2450" s="419">
        <f t="shared" si="697"/>
        <v>0</v>
      </c>
      <c r="BP2450" s="420">
        <f t="shared" si="698"/>
        <v>0</v>
      </c>
      <c r="BQ2450" s="313">
        <f t="shared" si="699"/>
        <v>0</v>
      </c>
      <c r="BR2450" s="419">
        <f t="shared" si="700"/>
        <v>0</v>
      </c>
      <c r="BS2450" s="420">
        <f t="shared" si="701"/>
        <v>0</v>
      </c>
      <c r="BT2450" s="313">
        <f t="shared" si="702"/>
        <v>0</v>
      </c>
      <c r="BU2450" s="419">
        <f t="shared" si="703"/>
        <v>0</v>
      </c>
      <c r="BV2450" s="420">
        <f t="shared" si="704"/>
        <v>0</v>
      </c>
      <c r="BW2450" s="313">
        <f t="shared" si="705"/>
        <v>0</v>
      </c>
      <c r="BX2450" s="272">
        <f t="shared" si="706"/>
        <v>0</v>
      </c>
      <c r="BY2450" s="273" t="str">
        <f>IF(BX2450=0,"",
IF(SUM($BX$2411:BX2450)=1,BZ2450,
IF($BX$2531&gt;SUM($BX$2411:BX2450),_xlfn.CONCAT(", ",BZ2450),
IF($BX$2531=SUM($BX$2411:BX2450),_xlfn.CONCAT(" y ",BZ2450)))))</f>
        <v/>
      </c>
      <c r="BZ2450" s="156" t="s">
        <v>5139</v>
      </c>
      <c r="CA2450" s="272">
        <f t="shared" si="707"/>
        <v>0</v>
      </c>
      <c r="CB2450" s="273" t="str">
        <f>IF(CA2450=0,"",
IF(SUM($CA$2411:CA2450)=1,CC2450,
IF($CA$2531&gt;SUM($CA$2411:CA2450),_xlfn.CONCAT(", ",CC2450),
IF($CA$2531=SUM($CA$2411:CA2450),_xlfn.CONCAT(" y ",CC2450)))))</f>
        <v/>
      </c>
      <c r="CC2450" s="156" t="s">
        <v>5139</v>
      </c>
    </row>
    <row r="2451" spans="1:81" ht="15" customHeight="1">
      <c r="A2451" s="57"/>
      <c r="B2451" s="26"/>
      <c r="C2451" s="165" t="s">
        <v>5140</v>
      </c>
      <c r="D2451" s="884" t="str">
        <f t="shared" si="670"/>
        <v>INSTITUTO TECNOLOGICO SUPERIOR DE NARANJOS</v>
      </c>
      <c r="E2451" s="884"/>
      <c r="F2451" s="884"/>
      <c r="G2451" s="884"/>
      <c r="H2451" s="884"/>
      <c r="I2451" s="884"/>
      <c r="J2451" s="884"/>
      <c r="K2451" s="884"/>
      <c r="L2451" s="884"/>
      <c r="M2451" s="617"/>
      <c r="N2451" s="617"/>
      <c r="O2451" s="617"/>
      <c r="P2451" s="617"/>
      <c r="Q2451" s="617"/>
      <c r="R2451" s="617"/>
      <c r="S2451" s="617"/>
      <c r="T2451" s="617"/>
      <c r="U2451" s="617"/>
      <c r="V2451" s="617"/>
      <c r="W2451" s="617"/>
      <c r="X2451" s="617"/>
      <c r="Y2451" s="617"/>
      <c r="Z2451" s="617"/>
      <c r="AA2451" s="617"/>
      <c r="AB2451" s="617"/>
      <c r="AC2451" s="617"/>
      <c r="AD2451" s="617"/>
      <c r="AE2451" s="164"/>
      <c r="AF2451" s="164"/>
      <c r="AG2451" s="408">
        <f t="shared" si="708"/>
        <v>0</v>
      </c>
      <c r="AH2451" s="409">
        <f t="shared" si="709"/>
        <v>0</v>
      </c>
      <c r="AI2451" s="410">
        <f t="shared" si="710"/>
        <v>0</v>
      </c>
      <c r="AJ2451" s="411">
        <f t="shared" si="711"/>
        <v>0</v>
      </c>
      <c r="AK2451" s="408">
        <f t="shared" si="712"/>
        <v>0</v>
      </c>
      <c r="AL2451" s="412">
        <f t="shared" si="713"/>
        <v>0</v>
      </c>
      <c r="AM2451" s="408">
        <f t="shared" si="714"/>
        <v>0</v>
      </c>
      <c r="AN2451" s="409">
        <f t="shared" si="715"/>
        <v>0</v>
      </c>
      <c r="AO2451" s="410">
        <f t="shared" si="716"/>
        <v>0</v>
      </c>
      <c r="AP2451" s="164"/>
      <c r="AQ2451" s="419">
        <f t="shared" si="673"/>
        <v>0</v>
      </c>
      <c r="AR2451" s="420">
        <f t="shared" si="674"/>
        <v>0</v>
      </c>
      <c r="AS2451" s="313">
        <f t="shared" si="675"/>
        <v>0</v>
      </c>
      <c r="AT2451" s="419">
        <f t="shared" si="676"/>
        <v>0</v>
      </c>
      <c r="AU2451" s="420">
        <f t="shared" si="677"/>
        <v>0</v>
      </c>
      <c r="AV2451" s="313">
        <f t="shared" si="678"/>
        <v>0</v>
      </c>
      <c r="AW2451" s="419">
        <f t="shared" si="679"/>
        <v>0</v>
      </c>
      <c r="AX2451" s="420">
        <f t="shared" si="680"/>
        <v>0</v>
      </c>
      <c r="AY2451" s="313">
        <f t="shared" si="681"/>
        <v>0</v>
      </c>
      <c r="AZ2451" s="419">
        <f t="shared" si="682"/>
        <v>0</v>
      </c>
      <c r="BA2451" s="420">
        <f t="shared" si="683"/>
        <v>0</v>
      </c>
      <c r="BB2451" s="313">
        <f t="shared" si="684"/>
        <v>0</v>
      </c>
      <c r="BC2451" s="419">
        <f t="shared" si="685"/>
        <v>0</v>
      </c>
      <c r="BD2451" s="420">
        <f t="shared" si="686"/>
        <v>0</v>
      </c>
      <c r="BE2451" s="313">
        <f t="shared" si="687"/>
        <v>0</v>
      </c>
      <c r="BF2451" s="419">
        <f t="shared" si="688"/>
        <v>0</v>
      </c>
      <c r="BG2451" s="420">
        <f t="shared" si="689"/>
        <v>0</v>
      </c>
      <c r="BH2451" s="313">
        <f t="shared" si="690"/>
        <v>0</v>
      </c>
      <c r="BI2451" s="419">
        <f t="shared" si="691"/>
        <v>0</v>
      </c>
      <c r="BJ2451" s="420">
        <f t="shared" si="692"/>
        <v>0</v>
      </c>
      <c r="BK2451" s="313">
        <f t="shared" si="693"/>
        <v>0</v>
      </c>
      <c r="BL2451" s="419">
        <f t="shared" si="694"/>
        <v>0</v>
      </c>
      <c r="BM2451" s="420">
        <f t="shared" si="695"/>
        <v>0</v>
      </c>
      <c r="BN2451" s="313">
        <f t="shared" si="696"/>
        <v>0</v>
      </c>
      <c r="BO2451" s="419">
        <f t="shared" si="697"/>
        <v>0</v>
      </c>
      <c r="BP2451" s="420">
        <f t="shared" si="698"/>
        <v>0</v>
      </c>
      <c r="BQ2451" s="313">
        <f t="shared" si="699"/>
        <v>0</v>
      </c>
      <c r="BR2451" s="419">
        <f t="shared" si="700"/>
        <v>0</v>
      </c>
      <c r="BS2451" s="420">
        <f t="shared" si="701"/>
        <v>0</v>
      </c>
      <c r="BT2451" s="313">
        <f t="shared" si="702"/>
        <v>0</v>
      </c>
      <c r="BU2451" s="419">
        <f t="shared" si="703"/>
        <v>0</v>
      </c>
      <c r="BV2451" s="420">
        <f t="shared" si="704"/>
        <v>0</v>
      </c>
      <c r="BW2451" s="313">
        <f t="shared" si="705"/>
        <v>0</v>
      </c>
      <c r="BX2451" s="272">
        <f t="shared" si="706"/>
        <v>0</v>
      </c>
      <c r="BY2451" s="273" t="str">
        <f>IF(BX2451=0,"",
IF(SUM($BX$2411:BX2451)=1,BZ2451,
IF($BX$2531&gt;SUM($BX$2411:BX2451),_xlfn.CONCAT(", ",BZ2451),
IF($BX$2531=SUM($BX$2411:BX2451),_xlfn.CONCAT(" y ",BZ2451)))))</f>
        <v/>
      </c>
      <c r="BZ2451" s="156" t="s">
        <v>5141</v>
      </c>
      <c r="CA2451" s="272">
        <f t="shared" si="707"/>
        <v>0</v>
      </c>
      <c r="CB2451" s="273" t="str">
        <f>IF(CA2451=0,"",
IF(SUM($CA$2411:CA2451)=1,CC2451,
IF($CA$2531&gt;SUM($CA$2411:CA2451),_xlfn.CONCAT(", ",CC2451),
IF($CA$2531=SUM($CA$2411:CA2451),_xlfn.CONCAT(" y ",CC2451)))))</f>
        <v/>
      </c>
      <c r="CC2451" s="156" t="s">
        <v>5141</v>
      </c>
    </row>
    <row r="2452" spans="1:81" ht="15" customHeight="1">
      <c r="A2452" s="57"/>
      <c r="B2452" s="26"/>
      <c r="C2452" s="165" t="s">
        <v>5142</v>
      </c>
      <c r="D2452" s="884" t="str">
        <f t="shared" si="670"/>
        <v>INSTITUTO TECNOLOGICO SUPERIOR DE CHICONTEPEC</v>
      </c>
      <c r="E2452" s="884"/>
      <c r="F2452" s="884"/>
      <c r="G2452" s="884"/>
      <c r="H2452" s="884"/>
      <c r="I2452" s="884"/>
      <c r="J2452" s="884"/>
      <c r="K2452" s="884"/>
      <c r="L2452" s="884"/>
      <c r="M2452" s="617"/>
      <c r="N2452" s="617"/>
      <c r="O2452" s="617"/>
      <c r="P2452" s="617"/>
      <c r="Q2452" s="617"/>
      <c r="R2452" s="617"/>
      <c r="S2452" s="617"/>
      <c r="T2452" s="617"/>
      <c r="U2452" s="617"/>
      <c r="V2452" s="617"/>
      <c r="W2452" s="617"/>
      <c r="X2452" s="617"/>
      <c r="Y2452" s="617"/>
      <c r="Z2452" s="617"/>
      <c r="AA2452" s="617"/>
      <c r="AB2452" s="617"/>
      <c r="AC2452" s="617"/>
      <c r="AD2452" s="617"/>
      <c r="AE2452" s="164"/>
      <c r="AF2452" s="164"/>
      <c r="AG2452" s="408">
        <f t="shared" si="708"/>
        <v>0</v>
      </c>
      <c r="AH2452" s="409">
        <f t="shared" si="709"/>
        <v>0</v>
      </c>
      <c r="AI2452" s="410">
        <f t="shared" si="710"/>
        <v>0</v>
      </c>
      <c r="AJ2452" s="411">
        <f t="shared" si="711"/>
        <v>0</v>
      </c>
      <c r="AK2452" s="408">
        <f t="shared" si="712"/>
        <v>0</v>
      </c>
      <c r="AL2452" s="412">
        <f t="shared" si="713"/>
        <v>0</v>
      </c>
      <c r="AM2452" s="408">
        <f t="shared" si="714"/>
        <v>0</v>
      </c>
      <c r="AN2452" s="409">
        <f t="shared" si="715"/>
        <v>0</v>
      </c>
      <c r="AO2452" s="410">
        <f t="shared" si="716"/>
        <v>0</v>
      </c>
      <c r="AP2452" s="164"/>
      <c r="AQ2452" s="419">
        <f t="shared" si="673"/>
        <v>0</v>
      </c>
      <c r="AR2452" s="420">
        <f t="shared" si="674"/>
        <v>0</v>
      </c>
      <c r="AS2452" s="313">
        <f t="shared" si="675"/>
        <v>0</v>
      </c>
      <c r="AT2452" s="419">
        <f t="shared" si="676"/>
        <v>0</v>
      </c>
      <c r="AU2452" s="420">
        <f t="shared" si="677"/>
        <v>0</v>
      </c>
      <c r="AV2452" s="313">
        <f t="shared" si="678"/>
        <v>0</v>
      </c>
      <c r="AW2452" s="419">
        <f t="shared" si="679"/>
        <v>0</v>
      </c>
      <c r="AX2452" s="420">
        <f t="shared" si="680"/>
        <v>0</v>
      </c>
      <c r="AY2452" s="313">
        <f t="shared" si="681"/>
        <v>0</v>
      </c>
      <c r="AZ2452" s="419">
        <f t="shared" si="682"/>
        <v>0</v>
      </c>
      <c r="BA2452" s="420">
        <f t="shared" si="683"/>
        <v>0</v>
      </c>
      <c r="BB2452" s="313">
        <f t="shared" si="684"/>
        <v>0</v>
      </c>
      <c r="BC2452" s="419">
        <f t="shared" si="685"/>
        <v>0</v>
      </c>
      <c r="BD2452" s="420">
        <f t="shared" si="686"/>
        <v>0</v>
      </c>
      <c r="BE2452" s="313">
        <f t="shared" si="687"/>
        <v>0</v>
      </c>
      <c r="BF2452" s="419">
        <f t="shared" si="688"/>
        <v>0</v>
      </c>
      <c r="BG2452" s="420">
        <f t="shared" si="689"/>
        <v>0</v>
      </c>
      <c r="BH2452" s="313">
        <f t="shared" si="690"/>
        <v>0</v>
      </c>
      <c r="BI2452" s="419">
        <f t="shared" si="691"/>
        <v>0</v>
      </c>
      <c r="BJ2452" s="420">
        <f t="shared" si="692"/>
        <v>0</v>
      </c>
      <c r="BK2452" s="313">
        <f t="shared" si="693"/>
        <v>0</v>
      </c>
      <c r="BL2452" s="419">
        <f t="shared" si="694"/>
        <v>0</v>
      </c>
      <c r="BM2452" s="420">
        <f t="shared" si="695"/>
        <v>0</v>
      </c>
      <c r="BN2452" s="313">
        <f t="shared" si="696"/>
        <v>0</v>
      </c>
      <c r="BO2452" s="419">
        <f t="shared" si="697"/>
        <v>0</v>
      </c>
      <c r="BP2452" s="420">
        <f t="shared" si="698"/>
        <v>0</v>
      </c>
      <c r="BQ2452" s="313">
        <f t="shared" si="699"/>
        <v>0</v>
      </c>
      <c r="BR2452" s="419">
        <f t="shared" si="700"/>
        <v>0</v>
      </c>
      <c r="BS2452" s="420">
        <f t="shared" si="701"/>
        <v>0</v>
      </c>
      <c r="BT2452" s="313">
        <f t="shared" si="702"/>
        <v>0</v>
      </c>
      <c r="BU2452" s="419">
        <f t="shared" si="703"/>
        <v>0</v>
      </c>
      <c r="BV2452" s="420">
        <f t="shared" si="704"/>
        <v>0</v>
      </c>
      <c r="BW2452" s="313">
        <f t="shared" si="705"/>
        <v>0</v>
      </c>
      <c r="BX2452" s="272">
        <f t="shared" si="706"/>
        <v>0</v>
      </c>
      <c r="BY2452" s="273" t="str">
        <f>IF(BX2452=0,"",
IF(SUM($BX$2411:BX2452)=1,BZ2452,
IF($BX$2531&gt;SUM($BX$2411:BX2452),_xlfn.CONCAT(", ",BZ2452),
IF($BX$2531=SUM($BX$2411:BX2452),_xlfn.CONCAT(" y ",BZ2452)))))</f>
        <v/>
      </c>
      <c r="BZ2452" s="156" t="s">
        <v>5143</v>
      </c>
      <c r="CA2452" s="272">
        <f t="shared" si="707"/>
        <v>0</v>
      </c>
      <c r="CB2452" s="273" t="str">
        <f>IF(CA2452=0,"",
IF(SUM($CA$2411:CA2452)=1,CC2452,
IF($CA$2531&gt;SUM($CA$2411:CA2452),_xlfn.CONCAT(", ",CC2452),
IF($CA$2531=SUM($CA$2411:CA2452),_xlfn.CONCAT(" y ",CC2452)))))</f>
        <v/>
      </c>
      <c r="CC2452" s="156" t="s">
        <v>5143</v>
      </c>
    </row>
    <row r="2453" spans="1:81" ht="15" customHeight="1">
      <c r="A2453" s="57"/>
      <c r="B2453" s="26"/>
      <c r="C2453" s="165" t="s">
        <v>5144</v>
      </c>
      <c r="D2453" s="884" t="str">
        <f t="shared" si="670"/>
        <v>INSTITUTO TECNOLOGICO SUPERIOR DE MARTINEZ DE LA TORRE</v>
      </c>
      <c r="E2453" s="884"/>
      <c r="F2453" s="884"/>
      <c r="G2453" s="884"/>
      <c r="H2453" s="884"/>
      <c r="I2453" s="884"/>
      <c r="J2453" s="884"/>
      <c r="K2453" s="884"/>
      <c r="L2453" s="884"/>
      <c r="M2453" s="617"/>
      <c r="N2453" s="617"/>
      <c r="O2453" s="617"/>
      <c r="P2453" s="617"/>
      <c r="Q2453" s="617"/>
      <c r="R2453" s="617"/>
      <c r="S2453" s="617"/>
      <c r="T2453" s="617"/>
      <c r="U2453" s="617"/>
      <c r="V2453" s="617"/>
      <c r="W2453" s="617"/>
      <c r="X2453" s="617"/>
      <c r="Y2453" s="617"/>
      <c r="Z2453" s="617"/>
      <c r="AA2453" s="617"/>
      <c r="AB2453" s="617"/>
      <c r="AC2453" s="617"/>
      <c r="AD2453" s="617"/>
      <c r="AE2453" s="164"/>
      <c r="AF2453" s="164"/>
      <c r="AG2453" s="408">
        <f t="shared" si="708"/>
        <v>0</v>
      </c>
      <c r="AH2453" s="409">
        <f t="shared" si="709"/>
        <v>0</v>
      </c>
      <c r="AI2453" s="410">
        <f t="shared" si="710"/>
        <v>0</v>
      </c>
      <c r="AJ2453" s="411">
        <f t="shared" si="711"/>
        <v>0</v>
      </c>
      <c r="AK2453" s="408">
        <f t="shared" si="712"/>
        <v>0</v>
      </c>
      <c r="AL2453" s="412">
        <f t="shared" si="713"/>
        <v>0</v>
      </c>
      <c r="AM2453" s="408">
        <f t="shared" si="714"/>
        <v>0</v>
      </c>
      <c r="AN2453" s="409">
        <f t="shared" si="715"/>
        <v>0</v>
      </c>
      <c r="AO2453" s="410">
        <f t="shared" si="716"/>
        <v>0</v>
      </c>
      <c r="AP2453" s="164"/>
      <c r="AQ2453" s="419">
        <f t="shared" si="673"/>
        <v>0</v>
      </c>
      <c r="AR2453" s="420">
        <f t="shared" si="674"/>
        <v>0</v>
      </c>
      <c r="AS2453" s="313">
        <f t="shared" si="675"/>
        <v>0</v>
      </c>
      <c r="AT2453" s="419">
        <f t="shared" si="676"/>
        <v>0</v>
      </c>
      <c r="AU2453" s="420">
        <f t="shared" si="677"/>
        <v>0</v>
      </c>
      <c r="AV2453" s="313">
        <f t="shared" si="678"/>
        <v>0</v>
      </c>
      <c r="AW2453" s="419">
        <f t="shared" si="679"/>
        <v>0</v>
      </c>
      <c r="AX2453" s="420">
        <f t="shared" si="680"/>
        <v>0</v>
      </c>
      <c r="AY2453" s="313">
        <f t="shared" si="681"/>
        <v>0</v>
      </c>
      <c r="AZ2453" s="419">
        <f t="shared" si="682"/>
        <v>0</v>
      </c>
      <c r="BA2453" s="420">
        <f t="shared" si="683"/>
        <v>0</v>
      </c>
      <c r="BB2453" s="313">
        <f t="shared" si="684"/>
        <v>0</v>
      </c>
      <c r="BC2453" s="419">
        <f t="shared" si="685"/>
        <v>0</v>
      </c>
      <c r="BD2453" s="420">
        <f t="shared" si="686"/>
        <v>0</v>
      </c>
      <c r="BE2453" s="313">
        <f t="shared" si="687"/>
        <v>0</v>
      </c>
      <c r="BF2453" s="419">
        <f t="shared" si="688"/>
        <v>0</v>
      </c>
      <c r="BG2453" s="420">
        <f t="shared" si="689"/>
        <v>0</v>
      </c>
      <c r="BH2453" s="313">
        <f t="shared" si="690"/>
        <v>0</v>
      </c>
      <c r="BI2453" s="419">
        <f t="shared" si="691"/>
        <v>0</v>
      </c>
      <c r="BJ2453" s="420">
        <f t="shared" si="692"/>
        <v>0</v>
      </c>
      <c r="BK2453" s="313">
        <f t="shared" si="693"/>
        <v>0</v>
      </c>
      <c r="BL2453" s="419">
        <f t="shared" si="694"/>
        <v>0</v>
      </c>
      <c r="BM2453" s="420">
        <f t="shared" si="695"/>
        <v>0</v>
      </c>
      <c r="BN2453" s="313">
        <f t="shared" si="696"/>
        <v>0</v>
      </c>
      <c r="BO2453" s="419">
        <f t="shared" si="697"/>
        <v>0</v>
      </c>
      <c r="BP2453" s="420">
        <f t="shared" si="698"/>
        <v>0</v>
      </c>
      <c r="BQ2453" s="313">
        <f t="shared" si="699"/>
        <v>0</v>
      </c>
      <c r="BR2453" s="419">
        <f t="shared" si="700"/>
        <v>0</v>
      </c>
      <c r="BS2453" s="420">
        <f t="shared" si="701"/>
        <v>0</v>
      </c>
      <c r="BT2453" s="313">
        <f t="shared" si="702"/>
        <v>0</v>
      </c>
      <c r="BU2453" s="419">
        <f t="shared" si="703"/>
        <v>0</v>
      </c>
      <c r="BV2453" s="420">
        <f t="shared" si="704"/>
        <v>0</v>
      </c>
      <c r="BW2453" s="313">
        <f t="shared" si="705"/>
        <v>0</v>
      </c>
      <c r="BX2453" s="272">
        <f t="shared" si="706"/>
        <v>0</v>
      </c>
      <c r="BY2453" s="273" t="str">
        <f>IF(BX2453=0,"",
IF(SUM($BX$2411:BX2453)=1,BZ2453,
IF($BX$2531&gt;SUM($BX$2411:BX2453),_xlfn.CONCAT(", ",BZ2453),
IF($BX$2531=SUM($BX$2411:BX2453),_xlfn.CONCAT(" y ",BZ2453)))))</f>
        <v/>
      </c>
      <c r="BZ2453" s="156" t="s">
        <v>5145</v>
      </c>
      <c r="CA2453" s="272">
        <f t="shared" si="707"/>
        <v>0</v>
      </c>
      <c r="CB2453" s="273" t="str">
        <f>IF(CA2453=0,"",
IF(SUM($CA$2411:CA2453)=1,CC2453,
IF($CA$2531&gt;SUM($CA$2411:CA2453),_xlfn.CONCAT(", ",CC2453),
IF($CA$2531=SUM($CA$2411:CA2453),_xlfn.CONCAT(" y ",CC2453)))))</f>
        <v/>
      </c>
      <c r="CC2453" s="156" t="s">
        <v>5145</v>
      </c>
    </row>
    <row r="2454" spans="1:81" ht="15" customHeight="1">
      <c r="A2454" s="57"/>
      <c r="B2454" s="26"/>
      <c r="C2454" s="165" t="s">
        <v>5146</v>
      </c>
      <c r="D2454" s="884" t="str">
        <f t="shared" si="670"/>
        <v>INSTITUTO TECNOLOGICO SUPERIOR DE JESUS CARRANZA</v>
      </c>
      <c r="E2454" s="884"/>
      <c r="F2454" s="884"/>
      <c r="G2454" s="884"/>
      <c r="H2454" s="884"/>
      <c r="I2454" s="884"/>
      <c r="J2454" s="884"/>
      <c r="K2454" s="884"/>
      <c r="L2454" s="884"/>
      <c r="M2454" s="617"/>
      <c r="N2454" s="617"/>
      <c r="O2454" s="617"/>
      <c r="P2454" s="617"/>
      <c r="Q2454" s="617"/>
      <c r="R2454" s="617"/>
      <c r="S2454" s="617"/>
      <c r="T2454" s="617"/>
      <c r="U2454" s="617"/>
      <c r="V2454" s="617"/>
      <c r="W2454" s="617"/>
      <c r="X2454" s="617"/>
      <c r="Y2454" s="617"/>
      <c r="Z2454" s="617"/>
      <c r="AA2454" s="617"/>
      <c r="AB2454" s="617"/>
      <c r="AC2454" s="617"/>
      <c r="AD2454" s="617"/>
      <c r="AE2454" s="164"/>
      <c r="AF2454" s="164"/>
      <c r="AG2454" s="408">
        <f t="shared" si="708"/>
        <v>0</v>
      </c>
      <c r="AH2454" s="409">
        <f t="shared" si="709"/>
        <v>0</v>
      </c>
      <c r="AI2454" s="410">
        <f t="shared" si="710"/>
        <v>0</v>
      </c>
      <c r="AJ2454" s="411">
        <f t="shared" si="711"/>
        <v>0</v>
      </c>
      <c r="AK2454" s="408">
        <f t="shared" si="712"/>
        <v>0</v>
      </c>
      <c r="AL2454" s="412">
        <f t="shared" si="713"/>
        <v>0</v>
      </c>
      <c r="AM2454" s="408">
        <f t="shared" si="714"/>
        <v>0</v>
      </c>
      <c r="AN2454" s="409">
        <f t="shared" si="715"/>
        <v>0</v>
      </c>
      <c r="AO2454" s="410">
        <f t="shared" si="716"/>
        <v>0</v>
      </c>
      <c r="AP2454" s="164"/>
      <c r="AQ2454" s="419">
        <f t="shared" si="673"/>
        <v>0</v>
      </c>
      <c r="AR2454" s="420">
        <f t="shared" si="674"/>
        <v>0</v>
      </c>
      <c r="AS2454" s="313">
        <f t="shared" si="675"/>
        <v>0</v>
      </c>
      <c r="AT2454" s="419">
        <f t="shared" si="676"/>
        <v>0</v>
      </c>
      <c r="AU2454" s="420">
        <f t="shared" si="677"/>
        <v>0</v>
      </c>
      <c r="AV2454" s="313">
        <f t="shared" si="678"/>
        <v>0</v>
      </c>
      <c r="AW2454" s="419">
        <f t="shared" si="679"/>
        <v>0</v>
      </c>
      <c r="AX2454" s="420">
        <f t="shared" si="680"/>
        <v>0</v>
      </c>
      <c r="AY2454" s="313">
        <f t="shared" si="681"/>
        <v>0</v>
      </c>
      <c r="AZ2454" s="419">
        <f t="shared" si="682"/>
        <v>0</v>
      </c>
      <c r="BA2454" s="420">
        <f t="shared" si="683"/>
        <v>0</v>
      </c>
      <c r="BB2454" s="313">
        <f t="shared" si="684"/>
        <v>0</v>
      </c>
      <c r="BC2454" s="419">
        <f t="shared" si="685"/>
        <v>0</v>
      </c>
      <c r="BD2454" s="420">
        <f t="shared" si="686"/>
        <v>0</v>
      </c>
      <c r="BE2454" s="313">
        <f t="shared" si="687"/>
        <v>0</v>
      </c>
      <c r="BF2454" s="419">
        <f t="shared" si="688"/>
        <v>0</v>
      </c>
      <c r="BG2454" s="420">
        <f t="shared" si="689"/>
        <v>0</v>
      </c>
      <c r="BH2454" s="313">
        <f t="shared" si="690"/>
        <v>0</v>
      </c>
      <c r="BI2454" s="419">
        <f t="shared" si="691"/>
        <v>0</v>
      </c>
      <c r="BJ2454" s="420">
        <f t="shared" si="692"/>
        <v>0</v>
      </c>
      <c r="BK2454" s="313">
        <f t="shared" si="693"/>
        <v>0</v>
      </c>
      <c r="BL2454" s="419">
        <f t="shared" si="694"/>
        <v>0</v>
      </c>
      <c r="BM2454" s="420">
        <f t="shared" si="695"/>
        <v>0</v>
      </c>
      <c r="BN2454" s="313">
        <f t="shared" si="696"/>
        <v>0</v>
      </c>
      <c r="BO2454" s="419">
        <f t="shared" si="697"/>
        <v>0</v>
      </c>
      <c r="BP2454" s="420">
        <f t="shared" si="698"/>
        <v>0</v>
      </c>
      <c r="BQ2454" s="313">
        <f t="shared" si="699"/>
        <v>0</v>
      </c>
      <c r="BR2454" s="419">
        <f t="shared" si="700"/>
        <v>0</v>
      </c>
      <c r="BS2454" s="420">
        <f t="shared" si="701"/>
        <v>0</v>
      </c>
      <c r="BT2454" s="313">
        <f t="shared" si="702"/>
        <v>0</v>
      </c>
      <c r="BU2454" s="419">
        <f t="shared" si="703"/>
        <v>0</v>
      </c>
      <c r="BV2454" s="420">
        <f t="shared" si="704"/>
        <v>0</v>
      </c>
      <c r="BW2454" s="313">
        <f t="shared" si="705"/>
        <v>0</v>
      </c>
      <c r="BX2454" s="272">
        <f t="shared" si="706"/>
        <v>0</v>
      </c>
      <c r="BY2454" s="273" t="str">
        <f>IF(BX2454=0,"",
IF(SUM($BX$2411:BX2454)=1,BZ2454,
IF($BX$2531&gt;SUM($BX$2411:BX2454),_xlfn.CONCAT(", ",BZ2454),
IF($BX$2531=SUM($BX$2411:BX2454),_xlfn.CONCAT(" y ",BZ2454)))))</f>
        <v/>
      </c>
      <c r="BZ2454" s="156" t="s">
        <v>5147</v>
      </c>
      <c r="CA2454" s="272">
        <f t="shared" si="707"/>
        <v>0</v>
      </c>
      <c r="CB2454" s="273" t="str">
        <f>IF(CA2454=0,"",
IF(SUM($CA$2411:CA2454)=1,CC2454,
IF($CA$2531&gt;SUM($CA$2411:CA2454),_xlfn.CONCAT(", ",CC2454),
IF($CA$2531=SUM($CA$2411:CA2454),_xlfn.CONCAT(" y ",CC2454)))))</f>
        <v/>
      </c>
      <c r="CC2454" s="156" t="s">
        <v>5147</v>
      </c>
    </row>
    <row r="2455" spans="1:81" ht="15" customHeight="1">
      <c r="A2455" s="57"/>
      <c r="B2455" s="26"/>
      <c r="C2455" s="165" t="s">
        <v>5148</v>
      </c>
      <c r="D2455" s="884" t="str">
        <f t="shared" si="670"/>
        <v>INSTITUTO TECNOLOGICO SUPERIOR DE RODRIGUEZ CLARA</v>
      </c>
      <c r="E2455" s="884"/>
      <c r="F2455" s="884"/>
      <c r="G2455" s="884"/>
      <c r="H2455" s="884"/>
      <c r="I2455" s="884"/>
      <c r="J2455" s="884"/>
      <c r="K2455" s="884"/>
      <c r="L2455" s="884"/>
      <c r="M2455" s="617"/>
      <c r="N2455" s="617"/>
      <c r="O2455" s="617"/>
      <c r="P2455" s="617"/>
      <c r="Q2455" s="617"/>
      <c r="R2455" s="617"/>
      <c r="S2455" s="617"/>
      <c r="T2455" s="617"/>
      <c r="U2455" s="617"/>
      <c r="V2455" s="617"/>
      <c r="W2455" s="617"/>
      <c r="X2455" s="617"/>
      <c r="Y2455" s="617"/>
      <c r="Z2455" s="617"/>
      <c r="AA2455" s="617"/>
      <c r="AB2455" s="617"/>
      <c r="AC2455" s="617"/>
      <c r="AD2455" s="617"/>
      <c r="AE2455" s="164"/>
      <c r="AF2455" s="164"/>
      <c r="AG2455" s="408">
        <f t="shared" si="708"/>
        <v>0</v>
      </c>
      <c r="AH2455" s="409">
        <f t="shared" si="709"/>
        <v>0</v>
      </c>
      <c r="AI2455" s="410">
        <f t="shared" si="710"/>
        <v>0</v>
      </c>
      <c r="AJ2455" s="411">
        <f t="shared" si="711"/>
        <v>0</v>
      </c>
      <c r="AK2455" s="408">
        <f t="shared" si="712"/>
        <v>0</v>
      </c>
      <c r="AL2455" s="412">
        <f t="shared" si="713"/>
        <v>0</v>
      </c>
      <c r="AM2455" s="408">
        <f t="shared" si="714"/>
        <v>0</v>
      </c>
      <c r="AN2455" s="409">
        <f t="shared" si="715"/>
        <v>0</v>
      </c>
      <c r="AO2455" s="410">
        <f t="shared" si="716"/>
        <v>0</v>
      </c>
      <c r="AP2455" s="164"/>
      <c r="AQ2455" s="419">
        <f t="shared" si="673"/>
        <v>0</v>
      </c>
      <c r="AR2455" s="420">
        <f t="shared" si="674"/>
        <v>0</v>
      </c>
      <c r="AS2455" s="313">
        <f t="shared" si="675"/>
        <v>0</v>
      </c>
      <c r="AT2455" s="419">
        <f t="shared" si="676"/>
        <v>0</v>
      </c>
      <c r="AU2455" s="420">
        <f t="shared" si="677"/>
        <v>0</v>
      </c>
      <c r="AV2455" s="313">
        <f t="shared" si="678"/>
        <v>0</v>
      </c>
      <c r="AW2455" s="419">
        <f t="shared" si="679"/>
        <v>0</v>
      </c>
      <c r="AX2455" s="420">
        <f t="shared" si="680"/>
        <v>0</v>
      </c>
      <c r="AY2455" s="313">
        <f t="shared" si="681"/>
        <v>0</v>
      </c>
      <c r="AZ2455" s="419">
        <f t="shared" si="682"/>
        <v>0</v>
      </c>
      <c r="BA2455" s="420">
        <f t="shared" si="683"/>
        <v>0</v>
      </c>
      <c r="BB2455" s="313">
        <f t="shared" si="684"/>
        <v>0</v>
      </c>
      <c r="BC2455" s="419">
        <f t="shared" si="685"/>
        <v>0</v>
      </c>
      <c r="BD2455" s="420">
        <f t="shared" si="686"/>
        <v>0</v>
      </c>
      <c r="BE2455" s="313">
        <f t="shared" si="687"/>
        <v>0</v>
      </c>
      <c r="BF2455" s="419">
        <f t="shared" si="688"/>
        <v>0</v>
      </c>
      <c r="BG2455" s="420">
        <f t="shared" si="689"/>
        <v>0</v>
      </c>
      <c r="BH2455" s="313">
        <f t="shared" si="690"/>
        <v>0</v>
      </c>
      <c r="BI2455" s="419">
        <f t="shared" si="691"/>
        <v>0</v>
      </c>
      <c r="BJ2455" s="420">
        <f t="shared" si="692"/>
        <v>0</v>
      </c>
      <c r="BK2455" s="313">
        <f t="shared" si="693"/>
        <v>0</v>
      </c>
      <c r="BL2455" s="419">
        <f t="shared" si="694"/>
        <v>0</v>
      </c>
      <c r="BM2455" s="420">
        <f t="shared" si="695"/>
        <v>0</v>
      </c>
      <c r="BN2455" s="313">
        <f t="shared" si="696"/>
        <v>0</v>
      </c>
      <c r="BO2455" s="419">
        <f t="shared" si="697"/>
        <v>0</v>
      </c>
      <c r="BP2455" s="420">
        <f t="shared" si="698"/>
        <v>0</v>
      </c>
      <c r="BQ2455" s="313">
        <f t="shared" si="699"/>
        <v>0</v>
      </c>
      <c r="BR2455" s="419">
        <f t="shared" si="700"/>
        <v>0</v>
      </c>
      <c r="BS2455" s="420">
        <f t="shared" si="701"/>
        <v>0</v>
      </c>
      <c r="BT2455" s="313">
        <f t="shared" si="702"/>
        <v>0</v>
      </c>
      <c r="BU2455" s="419">
        <f t="shared" si="703"/>
        <v>0</v>
      </c>
      <c r="BV2455" s="420">
        <f t="shared" si="704"/>
        <v>0</v>
      </c>
      <c r="BW2455" s="313">
        <f t="shared" si="705"/>
        <v>0</v>
      </c>
      <c r="BX2455" s="272">
        <f t="shared" si="706"/>
        <v>0</v>
      </c>
      <c r="BY2455" s="273" t="str">
        <f>IF(BX2455=0,"",
IF(SUM($BX$2411:BX2455)=1,BZ2455,
IF($BX$2531&gt;SUM($BX$2411:BX2455),_xlfn.CONCAT(", ",BZ2455),
IF($BX$2531=SUM($BX$2411:BX2455),_xlfn.CONCAT(" y ",BZ2455)))))</f>
        <v/>
      </c>
      <c r="BZ2455" s="156" t="s">
        <v>5149</v>
      </c>
      <c r="CA2455" s="272">
        <f t="shared" si="707"/>
        <v>0</v>
      </c>
      <c r="CB2455" s="273" t="str">
        <f>IF(CA2455=0,"",
IF(SUM($CA$2411:CA2455)=1,CC2455,
IF($CA$2531&gt;SUM($CA$2411:CA2455),_xlfn.CONCAT(", ",CC2455),
IF($CA$2531=SUM($CA$2411:CA2455),_xlfn.CONCAT(" y ",CC2455)))))</f>
        <v/>
      </c>
      <c r="CC2455" s="156" t="s">
        <v>5149</v>
      </c>
    </row>
    <row r="2456" spans="1:81" ht="15" customHeight="1">
      <c r="A2456" s="57"/>
      <c r="B2456" s="26"/>
      <c r="C2456" s="165" t="s">
        <v>5150</v>
      </c>
      <c r="D2456" s="884" t="str">
        <f t="shared" si="670"/>
        <v>INSTITUTO VERACRUZANO DE EDUCACION PARA LOS ADULTOS</v>
      </c>
      <c r="E2456" s="884"/>
      <c r="F2456" s="884"/>
      <c r="G2456" s="884"/>
      <c r="H2456" s="884"/>
      <c r="I2456" s="884"/>
      <c r="J2456" s="884"/>
      <c r="K2456" s="884"/>
      <c r="L2456" s="884"/>
      <c r="M2456" s="617"/>
      <c r="N2456" s="617"/>
      <c r="O2456" s="617"/>
      <c r="P2456" s="617"/>
      <c r="Q2456" s="617"/>
      <c r="R2456" s="617"/>
      <c r="S2456" s="617"/>
      <c r="T2456" s="617"/>
      <c r="U2456" s="617"/>
      <c r="V2456" s="617"/>
      <c r="W2456" s="617"/>
      <c r="X2456" s="617"/>
      <c r="Y2456" s="617"/>
      <c r="Z2456" s="617"/>
      <c r="AA2456" s="617"/>
      <c r="AB2456" s="617"/>
      <c r="AC2456" s="617"/>
      <c r="AD2456" s="617"/>
      <c r="AE2456" s="164"/>
      <c r="AF2456" s="164"/>
      <c r="AG2456" s="408">
        <f t="shared" si="708"/>
        <v>0</v>
      </c>
      <c r="AH2456" s="409">
        <f t="shared" si="709"/>
        <v>0</v>
      </c>
      <c r="AI2456" s="410">
        <f t="shared" si="710"/>
        <v>0</v>
      </c>
      <c r="AJ2456" s="411">
        <f t="shared" si="711"/>
        <v>0</v>
      </c>
      <c r="AK2456" s="408">
        <f t="shared" si="712"/>
        <v>0</v>
      </c>
      <c r="AL2456" s="412">
        <f t="shared" si="713"/>
        <v>0</v>
      </c>
      <c r="AM2456" s="408">
        <f t="shared" si="714"/>
        <v>0</v>
      </c>
      <c r="AN2456" s="409">
        <f t="shared" si="715"/>
        <v>0</v>
      </c>
      <c r="AO2456" s="410">
        <f t="shared" si="716"/>
        <v>0</v>
      </c>
      <c r="AP2456" s="164"/>
      <c r="AQ2456" s="419">
        <f t="shared" si="673"/>
        <v>0</v>
      </c>
      <c r="AR2456" s="420">
        <f t="shared" si="674"/>
        <v>0</v>
      </c>
      <c r="AS2456" s="313">
        <f t="shared" si="675"/>
        <v>0</v>
      </c>
      <c r="AT2456" s="419">
        <f t="shared" si="676"/>
        <v>0</v>
      </c>
      <c r="AU2456" s="420">
        <f t="shared" si="677"/>
        <v>0</v>
      </c>
      <c r="AV2456" s="313">
        <f t="shared" si="678"/>
        <v>0</v>
      </c>
      <c r="AW2456" s="419">
        <f t="shared" si="679"/>
        <v>0</v>
      </c>
      <c r="AX2456" s="420">
        <f t="shared" si="680"/>
        <v>0</v>
      </c>
      <c r="AY2456" s="313">
        <f t="shared" si="681"/>
        <v>0</v>
      </c>
      <c r="AZ2456" s="419">
        <f t="shared" si="682"/>
        <v>0</v>
      </c>
      <c r="BA2456" s="420">
        <f t="shared" si="683"/>
        <v>0</v>
      </c>
      <c r="BB2456" s="313">
        <f t="shared" si="684"/>
        <v>0</v>
      </c>
      <c r="BC2456" s="419">
        <f t="shared" si="685"/>
        <v>0</v>
      </c>
      <c r="BD2456" s="420">
        <f t="shared" si="686"/>
        <v>0</v>
      </c>
      <c r="BE2456" s="313">
        <f t="shared" si="687"/>
        <v>0</v>
      </c>
      <c r="BF2456" s="419">
        <f t="shared" si="688"/>
        <v>0</v>
      </c>
      <c r="BG2456" s="420">
        <f t="shared" si="689"/>
        <v>0</v>
      </c>
      <c r="BH2456" s="313">
        <f t="shared" si="690"/>
        <v>0</v>
      </c>
      <c r="BI2456" s="419">
        <f t="shared" si="691"/>
        <v>0</v>
      </c>
      <c r="BJ2456" s="420">
        <f t="shared" si="692"/>
        <v>0</v>
      </c>
      <c r="BK2456" s="313">
        <f t="shared" si="693"/>
        <v>0</v>
      </c>
      <c r="BL2456" s="419">
        <f t="shared" si="694"/>
        <v>0</v>
      </c>
      <c r="BM2456" s="420">
        <f t="shared" si="695"/>
        <v>0</v>
      </c>
      <c r="BN2456" s="313">
        <f t="shared" si="696"/>
        <v>0</v>
      </c>
      <c r="BO2456" s="419">
        <f t="shared" si="697"/>
        <v>0</v>
      </c>
      <c r="BP2456" s="420">
        <f t="shared" si="698"/>
        <v>0</v>
      </c>
      <c r="BQ2456" s="313">
        <f t="shared" si="699"/>
        <v>0</v>
      </c>
      <c r="BR2456" s="419">
        <f t="shared" si="700"/>
        <v>0</v>
      </c>
      <c r="BS2456" s="420">
        <f t="shared" si="701"/>
        <v>0</v>
      </c>
      <c r="BT2456" s="313">
        <f t="shared" si="702"/>
        <v>0</v>
      </c>
      <c r="BU2456" s="419">
        <f t="shared" si="703"/>
        <v>0</v>
      </c>
      <c r="BV2456" s="420">
        <f t="shared" si="704"/>
        <v>0</v>
      </c>
      <c r="BW2456" s="313">
        <f t="shared" si="705"/>
        <v>0</v>
      </c>
      <c r="BX2456" s="272">
        <f t="shared" si="706"/>
        <v>0</v>
      </c>
      <c r="BY2456" s="273" t="str">
        <f>IF(BX2456=0,"",
IF(SUM($BX$2411:BX2456)=1,BZ2456,
IF($BX$2531&gt;SUM($BX$2411:BX2456),_xlfn.CONCAT(", ",BZ2456),
IF($BX$2531=SUM($BX$2411:BX2456),_xlfn.CONCAT(" y ",BZ2456)))))</f>
        <v/>
      </c>
      <c r="BZ2456" s="156" t="s">
        <v>5151</v>
      </c>
      <c r="CA2456" s="272">
        <f t="shared" si="707"/>
        <v>0</v>
      </c>
      <c r="CB2456" s="273" t="str">
        <f>IF(CA2456=0,"",
IF(SUM($CA$2411:CA2456)=1,CC2456,
IF($CA$2531&gt;SUM($CA$2411:CA2456),_xlfn.CONCAT(", ",CC2456),
IF($CA$2531=SUM($CA$2411:CA2456),_xlfn.CONCAT(" y ",CC2456)))))</f>
        <v/>
      </c>
      <c r="CC2456" s="156" t="s">
        <v>5151</v>
      </c>
    </row>
    <row r="2457" spans="1:81" ht="15" customHeight="1">
      <c r="A2457" s="57"/>
      <c r="B2457" s="26"/>
      <c r="C2457" s="165" t="s">
        <v>5152</v>
      </c>
      <c r="D2457" s="884" t="str">
        <f t="shared" si="670"/>
        <v>COLEGIO NACIONAL DE EDUCACION PROFESIONAL TECNICA</v>
      </c>
      <c r="E2457" s="884"/>
      <c r="F2457" s="884"/>
      <c r="G2457" s="884"/>
      <c r="H2457" s="884"/>
      <c r="I2457" s="884"/>
      <c r="J2457" s="884"/>
      <c r="K2457" s="884"/>
      <c r="L2457" s="884"/>
      <c r="M2457" s="617"/>
      <c r="N2457" s="617"/>
      <c r="O2457" s="617"/>
      <c r="P2457" s="617"/>
      <c r="Q2457" s="617"/>
      <c r="R2457" s="617"/>
      <c r="S2457" s="617"/>
      <c r="T2457" s="617"/>
      <c r="U2457" s="617"/>
      <c r="V2457" s="617"/>
      <c r="W2457" s="617"/>
      <c r="X2457" s="617"/>
      <c r="Y2457" s="617"/>
      <c r="Z2457" s="617"/>
      <c r="AA2457" s="617"/>
      <c r="AB2457" s="617"/>
      <c r="AC2457" s="617"/>
      <c r="AD2457" s="617"/>
      <c r="AE2457" s="164"/>
      <c r="AF2457" s="164"/>
      <c r="AG2457" s="408">
        <f t="shared" si="708"/>
        <v>0</v>
      </c>
      <c r="AH2457" s="409">
        <f t="shared" si="709"/>
        <v>0</v>
      </c>
      <c r="AI2457" s="410">
        <f t="shared" si="710"/>
        <v>0</v>
      </c>
      <c r="AJ2457" s="411">
        <f t="shared" si="711"/>
        <v>0</v>
      </c>
      <c r="AK2457" s="408">
        <f t="shared" si="712"/>
        <v>0</v>
      </c>
      <c r="AL2457" s="412">
        <f t="shared" si="713"/>
        <v>0</v>
      </c>
      <c r="AM2457" s="408">
        <f t="shared" si="714"/>
        <v>0</v>
      </c>
      <c r="AN2457" s="409">
        <f t="shared" si="715"/>
        <v>0</v>
      </c>
      <c r="AO2457" s="410">
        <f t="shared" si="716"/>
        <v>0</v>
      </c>
      <c r="AP2457" s="164"/>
      <c r="AQ2457" s="419">
        <f t="shared" si="673"/>
        <v>0</v>
      </c>
      <c r="AR2457" s="420">
        <f t="shared" si="674"/>
        <v>0</v>
      </c>
      <c r="AS2457" s="313">
        <f t="shared" si="675"/>
        <v>0</v>
      </c>
      <c r="AT2457" s="419">
        <f t="shared" si="676"/>
        <v>0</v>
      </c>
      <c r="AU2457" s="420">
        <f t="shared" si="677"/>
        <v>0</v>
      </c>
      <c r="AV2457" s="313">
        <f t="shared" si="678"/>
        <v>0</v>
      </c>
      <c r="AW2457" s="419">
        <f t="shared" si="679"/>
        <v>0</v>
      </c>
      <c r="AX2457" s="420">
        <f t="shared" si="680"/>
        <v>0</v>
      </c>
      <c r="AY2457" s="313">
        <f t="shared" si="681"/>
        <v>0</v>
      </c>
      <c r="AZ2457" s="419">
        <f t="shared" si="682"/>
        <v>0</v>
      </c>
      <c r="BA2457" s="420">
        <f t="shared" si="683"/>
        <v>0</v>
      </c>
      <c r="BB2457" s="313">
        <f t="shared" si="684"/>
        <v>0</v>
      </c>
      <c r="BC2457" s="419">
        <f t="shared" si="685"/>
        <v>0</v>
      </c>
      <c r="BD2457" s="420">
        <f t="shared" si="686"/>
        <v>0</v>
      </c>
      <c r="BE2457" s="313">
        <f t="shared" si="687"/>
        <v>0</v>
      </c>
      <c r="BF2457" s="419">
        <f t="shared" si="688"/>
        <v>0</v>
      </c>
      <c r="BG2457" s="420">
        <f t="shared" si="689"/>
        <v>0</v>
      </c>
      <c r="BH2457" s="313">
        <f t="shared" si="690"/>
        <v>0</v>
      </c>
      <c r="BI2457" s="419">
        <f t="shared" si="691"/>
        <v>0</v>
      </c>
      <c r="BJ2457" s="420">
        <f t="shared" si="692"/>
        <v>0</v>
      </c>
      <c r="BK2457" s="313">
        <f t="shared" si="693"/>
        <v>0</v>
      </c>
      <c r="BL2457" s="419">
        <f t="shared" si="694"/>
        <v>0</v>
      </c>
      <c r="BM2457" s="420">
        <f t="shared" si="695"/>
        <v>0</v>
      </c>
      <c r="BN2457" s="313">
        <f t="shared" si="696"/>
        <v>0</v>
      </c>
      <c r="BO2457" s="419">
        <f t="shared" si="697"/>
        <v>0</v>
      </c>
      <c r="BP2457" s="420">
        <f t="shared" si="698"/>
        <v>0</v>
      </c>
      <c r="BQ2457" s="313">
        <f t="shared" si="699"/>
        <v>0</v>
      </c>
      <c r="BR2457" s="419">
        <f t="shared" si="700"/>
        <v>0</v>
      </c>
      <c r="BS2457" s="420">
        <f t="shared" si="701"/>
        <v>0</v>
      </c>
      <c r="BT2457" s="313">
        <f t="shared" si="702"/>
        <v>0</v>
      </c>
      <c r="BU2457" s="419">
        <f t="shared" si="703"/>
        <v>0</v>
      </c>
      <c r="BV2457" s="420">
        <f t="shared" si="704"/>
        <v>0</v>
      </c>
      <c r="BW2457" s="313">
        <f t="shared" si="705"/>
        <v>0</v>
      </c>
      <c r="BX2457" s="272">
        <f t="shared" si="706"/>
        <v>0</v>
      </c>
      <c r="BY2457" s="273" t="str">
        <f>IF(BX2457=0,"",
IF(SUM($BX$2411:BX2457)=1,BZ2457,
IF($BX$2531&gt;SUM($BX$2411:BX2457),_xlfn.CONCAT(", ",BZ2457),
IF($BX$2531=SUM($BX$2411:BX2457),_xlfn.CONCAT(" y ",BZ2457)))))</f>
        <v/>
      </c>
      <c r="BZ2457" s="156" t="s">
        <v>5153</v>
      </c>
      <c r="CA2457" s="272">
        <f t="shared" si="707"/>
        <v>0</v>
      </c>
      <c r="CB2457" s="273" t="str">
        <f>IF(CA2457=0,"",
IF(SUM($CA$2411:CA2457)=1,CC2457,
IF($CA$2531&gt;SUM($CA$2411:CA2457),_xlfn.CONCAT(", ",CC2457),
IF($CA$2531=SUM($CA$2411:CA2457),_xlfn.CONCAT(" y ",CC2457)))))</f>
        <v/>
      </c>
      <c r="CC2457" s="156" t="s">
        <v>5153</v>
      </c>
    </row>
    <row r="2458" spans="1:81" ht="15" customHeight="1">
      <c r="A2458" s="57"/>
      <c r="B2458" s="26"/>
      <c r="C2458" s="165" t="s">
        <v>5154</v>
      </c>
      <c r="D2458" s="884" t="str">
        <f t="shared" si="670"/>
        <v>UNIVERSIDAD TECNOLOGICA DEL SURESTE</v>
      </c>
      <c r="E2458" s="884"/>
      <c r="F2458" s="884"/>
      <c r="G2458" s="884"/>
      <c r="H2458" s="884"/>
      <c r="I2458" s="884"/>
      <c r="J2458" s="884"/>
      <c r="K2458" s="884"/>
      <c r="L2458" s="884"/>
      <c r="M2458" s="617"/>
      <c r="N2458" s="617"/>
      <c r="O2458" s="617"/>
      <c r="P2458" s="617"/>
      <c r="Q2458" s="617"/>
      <c r="R2458" s="617"/>
      <c r="S2458" s="617"/>
      <c r="T2458" s="617"/>
      <c r="U2458" s="617"/>
      <c r="V2458" s="617"/>
      <c r="W2458" s="617"/>
      <c r="X2458" s="617"/>
      <c r="Y2458" s="617"/>
      <c r="Z2458" s="617"/>
      <c r="AA2458" s="617"/>
      <c r="AB2458" s="617"/>
      <c r="AC2458" s="617"/>
      <c r="AD2458" s="617"/>
      <c r="AE2458" s="164"/>
      <c r="AF2458" s="164"/>
      <c r="AG2458" s="408">
        <f t="shared" si="708"/>
        <v>0</v>
      </c>
      <c r="AH2458" s="409">
        <f t="shared" si="709"/>
        <v>0</v>
      </c>
      <c r="AI2458" s="410">
        <f t="shared" si="710"/>
        <v>0</v>
      </c>
      <c r="AJ2458" s="411">
        <f t="shared" si="711"/>
        <v>0</v>
      </c>
      <c r="AK2458" s="408">
        <f t="shared" si="712"/>
        <v>0</v>
      </c>
      <c r="AL2458" s="412">
        <f t="shared" si="713"/>
        <v>0</v>
      </c>
      <c r="AM2458" s="408">
        <f t="shared" si="714"/>
        <v>0</v>
      </c>
      <c r="AN2458" s="409">
        <f t="shared" si="715"/>
        <v>0</v>
      </c>
      <c r="AO2458" s="410">
        <f t="shared" si="716"/>
        <v>0</v>
      </c>
      <c r="AP2458" s="164"/>
      <c r="AQ2458" s="419">
        <f t="shared" si="673"/>
        <v>0</v>
      </c>
      <c r="AR2458" s="420">
        <f t="shared" si="674"/>
        <v>0</v>
      </c>
      <c r="AS2458" s="313">
        <f t="shared" si="675"/>
        <v>0</v>
      </c>
      <c r="AT2458" s="419">
        <f t="shared" si="676"/>
        <v>0</v>
      </c>
      <c r="AU2458" s="420">
        <f t="shared" si="677"/>
        <v>0</v>
      </c>
      <c r="AV2458" s="313">
        <f t="shared" si="678"/>
        <v>0</v>
      </c>
      <c r="AW2458" s="419">
        <f t="shared" si="679"/>
        <v>0</v>
      </c>
      <c r="AX2458" s="420">
        <f t="shared" si="680"/>
        <v>0</v>
      </c>
      <c r="AY2458" s="313">
        <f t="shared" si="681"/>
        <v>0</v>
      </c>
      <c r="AZ2458" s="419">
        <f t="shared" si="682"/>
        <v>0</v>
      </c>
      <c r="BA2458" s="420">
        <f t="shared" si="683"/>
        <v>0</v>
      </c>
      <c r="BB2458" s="313">
        <f t="shared" si="684"/>
        <v>0</v>
      </c>
      <c r="BC2458" s="419">
        <f t="shared" si="685"/>
        <v>0</v>
      </c>
      <c r="BD2458" s="420">
        <f t="shared" si="686"/>
        <v>0</v>
      </c>
      <c r="BE2458" s="313">
        <f t="shared" si="687"/>
        <v>0</v>
      </c>
      <c r="BF2458" s="419">
        <f t="shared" si="688"/>
        <v>0</v>
      </c>
      <c r="BG2458" s="420">
        <f t="shared" si="689"/>
        <v>0</v>
      </c>
      <c r="BH2458" s="313">
        <f t="shared" si="690"/>
        <v>0</v>
      </c>
      <c r="BI2458" s="419">
        <f t="shared" si="691"/>
        <v>0</v>
      </c>
      <c r="BJ2458" s="420">
        <f t="shared" si="692"/>
        <v>0</v>
      </c>
      <c r="BK2458" s="313">
        <f t="shared" si="693"/>
        <v>0</v>
      </c>
      <c r="BL2458" s="419">
        <f t="shared" si="694"/>
        <v>0</v>
      </c>
      <c r="BM2458" s="420">
        <f t="shared" si="695"/>
        <v>0</v>
      </c>
      <c r="BN2458" s="313">
        <f t="shared" si="696"/>
        <v>0</v>
      </c>
      <c r="BO2458" s="419">
        <f t="shared" si="697"/>
        <v>0</v>
      </c>
      <c r="BP2458" s="420">
        <f t="shared" si="698"/>
        <v>0</v>
      </c>
      <c r="BQ2458" s="313">
        <f t="shared" si="699"/>
        <v>0</v>
      </c>
      <c r="BR2458" s="419">
        <f t="shared" si="700"/>
        <v>0</v>
      </c>
      <c r="BS2458" s="420">
        <f t="shared" si="701"/>
        <v>0</v>
      </c>
      <c r="BT2458" s="313">
        <f t="shared" si="702"/>
        <v>0</v>
      </c>
      <c r="BU2458" s="419">
        <f t="shared" si="703"/>
        <v>0</v>
      </c>
      <c r="BV2458" s="420">
        <f t="shared" si="704"/>
        <v>0</v>
      </c>
      <c r="BW2458" s="313">
        <f t="shared" si="705"/>
        <v>0</v>
      </c>
      <c r="BX2458" s="272">
        <f t="shared" si="706"/>
        <v>0</v>
      </c>
      <c r="BY2458" s="273" t="str">
        <f>IF(BX2458=0,"",
IF(SUM($BX$2411:BX2458)=1,BZ2458,
IF($BX$2531&gt;SUM($BX$2411:BX2458),_xlfn.CONCAT(", ",BZ2458),
IF($BX$2531=SUM($BX$2411:BX2458),_xlfn.CONCAT(" y ",BZ2458)))))</f>
        <v/>
      </c>
      <c r="BZ2458" s="156" t="s">
        <v>5155</v>
      </c>
      <c r="CA2458" s="272">
        <f t="shared" si="707"/>
        <v>0</v>
      </c>
      <c r="CB2458" s="273" t="str">
        <f>IF(CA2458=0,"",
IF(SUM($CA$2411:CA2458)=1,CC2458,
IF($CA$2531&gt;SUM($CA$2411:CA2458),_xlfn.CONCAT(", ",CC2458),
IF($CA$2531=SUM($CA$2411:CA2458),_xlfn.CONCAT(" y ",CC2458)))))</f>
        <v/>
      </c>
      <c r="CC2458" s="156" t="s">
        <v>5155</v>
      </c>
    </row>
    <row r="2459" spans="1:81" ht="15" customHeight="1">
      <c r="A2459" s="57"/>
      <c r="B2459" s="26"/>
      <c r="C2459" s="165" t="s">
        <v>5156</v>
      </c>
      <c r="D2459" s="884" t="str">
        <f t="shared" si="670"/>
        <v>UNIVERSIDAD TECNOLOGICA DEL CENTRO</v>
      </c>
      <c r="E2459" s="884"/>
      <c r="F2459" s="884"/>
      <c r="G2459" s="884"/>
      <c r="H2459" s="884"/>
      <c r="I2459" s="884"/>
      <c r="J2459" s="884"/>
      <c r="K2459" s="884"/>
      <c r="L2459" s="884"/>
      <c r="M2459" s="617"/>
      <c r="N2459" s="617"/>
      <c r="O2459" s="617"/>
      <c r="P2459" s="617"/>
      <c r="Q2459" s="617"/>
      <c r="R2459" s="617"/>
      <c r="S2459" s="617"/>
      <c r="T2459" s="617"/>
      <c r="U2459" s="617"/>
      <c r="V2459" s="617"/>
      <c r="W2459" s="617"/>
      <c r="X2459" s="617"/>
      <c r="Y2459" s="617"/>
      <c r="Z2459" s="617"/>
      <c r="AA2459" s="617"/>
      <c r="AB2459" s="617"/>
      <c r="AC2459" s="617"/>
      <c r="AD2459" s="617"/>
      <c r="AE2459" s="164"/>
      <c r="AF2459" s="164"/>
      <c r="AG2459" s="408">
        <f t="shared" si="708"/>
        <v>0</v>
      </c>
      <c r="AH2459" s="409">
        <f t="shared" si="709"/>
        <v>0</v>
      </c>
      <c r="AI2459" s="410">
        <f t="shared" si="710"/>
        <v>0</v>
      </c>
      <c r="AJ2459" s="411">
        <f t="shared" si="711"/>
        <v>0</v>
      </c>
      <c r="AK2459" s="408">
        <f t="shared" si="712"/>
        <v>0</v>
      </c>
      <c r="AL2459" s="412">
        <f t="shared" si="713"/>
        <v>0</v>
      </c>
      <c r="AM2459" s="408">
        <f t="shared" si="714"/>
        <v>0</v>
      </c>
      <c r="AN2459" s="409">
        <f t="shared" si="715"/>
        <v>0</v>
      </c>
      <c r="AO2459" s="410">
        <f t="shared" si="716"/>
        <v>0</v>
      </c>
      <c r="AP2459" s="164"/>
      <c r="AQ2459" s="419">
        <f t="shared" si="673"/>
        <v>0</v>
      </c>
      <c r="AR2459" s="420">
        <f t="shared" si="674"/>
        <v>0</v>
      </c>
      <c r="AS2459" s="313">
        <f t="shared" si="675"/>
        <v>0</v>
      </c>
      <c r="AT2459" s="419">
        <f t="shared" si="676"/>
        <v>0</v>
      </c>
      <c r="AU2459" s="420">
        <f t="shared" si="677"/>
        <v>0</v>
      </c>
      <c r="AV2459" s="313">
        <f t="shared" si="678"/>
        <v>0</v>
      </c>
      <c r="AW2459" s="419">
        <f t="shared" si="679"/>
        <v>0</v>
      </c>
      <c r="AX2459" s="420">
        <f t="shared" si="680"/>
        <v>0</v>
      </c>
      <c r="AY2459" s="313">
        <f t="shared" si="681"/>
        <v>0</v>
      </c>
      <c r="AZ2459" s="419">
        <f t="shared" si="682"/>
        <v>0</v>
      </c>
      <c r="BA2459" s="420">
        <f t="shared" si="683"/>
        <v>0</v>
      </c>
      <c r="BB2459" s="313">
        <f t="shared" si="684"/>
        <v>0</v>
      </c>
      <c r="BC2459" s="419">
        <f t="shared" si="685"/>
        <v>0</v>
      </c>
      <c r="BD2459" s="420">
        <f t="shared" si="686"/>
        <v>0</v>
      </c>
      <c r="BE2459" s="313">
        <f t="shared" si="687"/>
        <v>0</v>
      </c>
      <c r="BF2459" s="419">
        <f t="shared" si="688"/>
        <v>0</v>
      </c>
      <c r="BG2459" s="420">
        <f t="shared" si="689"/>
        <v>0</v>
      </c>
      <c r="BH2459" s="313">
        <f t="shared" si="690"/>
        <v>0</v>
      </c>
      <c r="BI2459" s="419">
        <f t="shared" si="691"/>
        <v>0</v>
      </c>
      <c r="BJ2459" s="420">
        <f t="shared" si="692"/>
        <v>0</v>
      </c>
      <c r="BK2459" s="313">
        <f t="shared" si="693"/>
        <v>0</v>
      </c>
      <c r="BL2459" s="419">
        <f t="shared" si="694"/>
        <v>0</v>
      </c>
      <c r="BM2459" s="420">
        <f t="shared" si="695"/>
        <v>0</v>
      </c>
      <c r="BN2459" s="313">
        <f t="shared" si="696"/>
        <v>0</v>
      </c>
      <c r="BO2459" s="419">
        <f t="shared" si="697"/>
        <v>0</v>
      </c>
      <c r="BP2459" s="420">
        <f t="shared" si="698"/>
        <v>0</v>
      </c>
      <c r="BQ2459" s="313">
        <f t="shared" si="699"/>
        <v>0</v>
      </c>
      <c r="BR2459" s="419">
        <f t="shared" si="700"/>
        <v>0</v>
      </c>
      <c r="BS2459" s="420">
        <f t="shared" si="701"/>
        <v>0</v>
      </c>
      <c r="BT2459" s="313">
        <f t="shared" si="702"/>
        <v>0</v>
      </c>
      <c r="BU2459" s="419">
        <f t="shared" si="703"/>
        <v>0</v>
      </c>
      <c r="BV2459" s="420">
        <f t="shared" si="704"/>
        <v>0</v>
      </c>
      <c r="BW2459" s="313">
        <f t="shared" si="705"/>
        <v>0</v>
      </c>
      <c r="BX2459" s="272">
        <f t="shared" si="706"/>
        <v>0</v>
      </c>
      <c r="BY2459" s="273" t="str">
        <f>IF(BX2459=0,"",
IF(SUM($BX$2411:BX2459)=1,BZ2459,
IF($BX$2531&gt;SUM($BX$2411:BX2459),_xlfn.CONCAT(", ",BZ2459),
IF($BX$2531=SUM($BX$2411:BX2459),_xlfn.CONCAT(" y ",BZ2459)))))</f>
        <v/>
      </c>
      <c r="BZ2459" s="156" t="s">
        <v>5157</v>
      </c>
      <c r="CA2459" s="272">
        <f t="shared" si="707"/>
        <v>0</v>
      </c>
      <c r="CB2459" s="273" t="str">
        <f>IF(CA2459=0,"",
IF(SUM($CA$2411:CA2459)=1,CC2459,
IF($CA$2531&gt;SUM($CA$2411:CA2459),_xlfn.CONCAT(", ",CC2459),
IF($CA$2531=SUM($CA$2411:CA2459),_xlfn.CONCAT(" y ",CC2459)))))</f>
        <v/>
      </c>
      <c r="CC2459" s="156" t="s">
        <v>5157</v>
      </c>
    </row>
    <row r="2460" spans="1:81" ht="15" customHeight="1">
      <c r="A2460" s="57"/>
      <c r="B2460" s="26"/>
      <c r="C2460" s="165" t="s">
        <v>5158</v>
      </c>
      <c r="D2460" s="884" t="str">
        <f t="shared" si="670"/>
        <v>UNIVERSIDAD TECNOLOGICA DE GUTIERREZ ZAMORA</v>
      </c>
      <c r="E2460" s="884"/>
      <c r="F2460" s="884"/>
      <c r="G2460" s="884"/>
      <c r="H2460" s="884"/>
      <c r="I2460" s="884"/>
      <c r="J2460" s="884"/>
      <c r="K2460" s="884"/>
      <c r="L2460" s="884"/>
      <c r="M2460" s="617"/>
      <c r="N2460" s="617"/>
      <c r="O2460" s="617"/>
      <c r="P2460" s="617"/>
      <c r="Q2460" s="617"/>
      <c r="R2460" s="617"/>
      <c r="S2460" s="617"/>
      <c r="T2460" s="617"/>
      <c r="U2460" s="617"/>
      <c r="V2460" s="617"/>
      <c r="W2460" s="617"/>
      <c r="X2460" s="617"/>
      <c r="Y2460" s="617"/>
      <c r="Z2460" s="617"/>
      <c r="AA2460" s="617"/>
      <c r="AB2460" s="617"/>
      <c r="AC2460" s="617"/>
      <c r="AD2460" s="617"/>
      <c r="AE2460" s="164"/>
      <c r="AF2460" s="164"/>
      <c r="AG2460" s="408">
        <f t="shared" si="708"/>
        <v>0</v>
      </c>
      <c r="AH2460" s="409">
        <f t="shared" si="709"/>
        <v>0</v>
      </c>
      <c r="AI2460" s="410">
        <f t="shared" si="710"/>
        <v>0</v>
      </c>
      <c r="AJ2460" s="411">
        <f t="shared" si="711"/>
        <v>0</v>
      </c>
      <c r="AK2460" s="408">
        <f t="shared" si="712"/>
        <v>0</v>
      </c>
      <c r="AL2460" s="412">
        <f t="shared" si="713"/>
        <v>0</v>
      </c>
      <c r="AM2460" s="408">
        <f t="shared" si="714"/>
        <v>0</v>
      </c>
      <c r="AN2460" s="409">
        <f t="shared" si="715"/>
        <v>0</v>
      </c>
      <c r="AO2460" s="410">
        <f t="shared" si="716"/>
        <v>0</v>
      </c>
      <c r="AP2460" s="164"/>
      <c r="AQ2460" s="419">
        <f t="shared" si="673"/>
        <v>0</v>
      </c>
      <c r="AR2460" s="420">
        <f t="shared" si="674"/>
        <v>0</v>
      </c>
      <c r="AS2460" s="313">
        <f t="shared" si="675"/>
        <v>0</v>
      </c>
      <c r="AT2460" s="419">
        <f t="shared" si="676"/>
        <v>0</v>
      </c>
      <c r="AU2460" s="420">
        <f t="shared" si="677"/>
        <v>0</v>
      </c>
      <c r="AV2460" s="313">
        <f t="shared" si="678"/>
        <v>0</v>
      </c>
      <c r="AW2460" s="419">
        <f t="shared" si="679"/>
        <v>0</v>
      </c>
      <c r="AX2460" s="420">
        <f t="shared" si="680"/>
        <v>0</v>
      </c>
      <c r="AY2460" s="313">
        <f t="shared" si="681"/>
        <v>0</v>
      </c>
      <c r="AZ2460" s="419">
        <f t="shared" si="682"/>
        <v>0</v>
      </c>
      <c r="BA2460" s="420">
        <f t="shared" si="683"/>
        <v>0</v>
      </c>
      <c r="BB2460" s="313">
        <f t="shared" si="684"/>
        <v>0</v>
      </c>
      <c r="BC2460" s="419">
        <f t="shared" si="685"/>
        <v>0</v>
      </c>
      <c r="BD2460" s="420">
        <f t="shared" si="686"/>
        <v>0</v>
      </c>
      <c r="BE2460" s="313">
        <f t="shared" si="687"/>
        <v>0</v>
      </c>
      <c r="BF2460" s="419">
        <f t="shared" si="688"/>
        <v>0</v>
      </c>
      <c r="BG2460" s="420">
        <f t="shared" si="689"/>
        <v>0</v>
      </c>
      <c r="BH2460" s="313">
        <f t="shared" si="690"/>
        <v>0</v>
      </c>
      <c r="BI2460" s="419">
        <f t="shared" si="691"/>
        <v>0</v>
      </c>
      <c r="BJ2460" s="420">
        <f t="shared" si="692"/>
        <v>0</v>
      </c>
      <c r="BK2460" s="313">
        <f t="shared" si="693"/>
        <v>0</v>
      </c>
      <c r="BL2460" s="419">
        <f t="shared" si="694"/>
        <v>0</v>
      </c>
      <c r="BM2460" s="420">
        <f t="shared" si="695"/>
        <v>0</v>
      </c>
      <c r="BN2460" s="313">
        <f t="shared" si="696"/>
        <v>0</v>
      </c>
      <c r="BO2460" s="419">
        <f t="shared" si="697"/>
        <v>0</v>
      </c>
      <c r="BP2460" s="420">
        <f t="shared" si="698"/>
        <v>0</v>
      </c>
      <c r="BQ2460" s="313">
        <f t="shared" si="699"/>
        <v>0</v>
      </c>
      <c r="BR2460" s="419">
        <f t="shared" si="700"/>
        <v>0</v>
      </c>
      <c r="BS2460" s="420">
        <f t="shared" si="701"/>
        <v>0</v>
      </c>
      <c r="BT2460" s="313">
        <f t="shared" si="702"/>
        <v>0</v>
      </c>
      <c r="BU2460" s="419">
        <f t="shared" si="703"/>
        <v>0</v>
      </c>
      <c r="BV2460" s="420">
        <f t="shared" si="704"/>
        <v>0</v>
      </c>
      <c r="BW2460" s="313">
        <f t="shared" si="705"/>
        <v>0</v>
      </c>
      <c r="BX2460" s="272">
        <f t="shared" si="706"/>
        <v>0</v>
      </c>
      <c r="BY2460" s="273" t="str">
        <f>IF(BX2460=0,"",
IF(SUM($BX$2411:BX2460)=1,BZ2460,
IF($BX$2531&gt;SUM($BX$2411:BX2460),_xlfn.CONCAT(", ",BZ2460),
IF($BX$2531=SUM($BX$2411:BX2460),_xlfn.CONCAT(" y ",BZ2460)))))</f>
        <v/>
      </c>
      <c r="BZ2460" s="156" t="s">
        <v>5159</v>
      </c>
      <c r="CA2460" s="272">
        <f t="shared" si="707"/>
        <v>0</v>
      </c>
      <c r="CB2460" s="273" t="str">
        <f>IF(CA2460=0,"",
IF(SUM($CA$2411:CA2460)=1,CC2460,
IF($CA$2531&gt;SUM($CA$2411:CA2460),_xlfn.CONCAT(", ",CC2460),
IF($CA$2531=SUM($CA$2411:CA2460),_xlfn.CONCAT(" y ",CC2460)))))</f>
        <v/>
      </c>
      <c r="CC2460" s="156" t="s">
        <v>5159</v>
      </c>
    </row>
    <row r="2461" spans="1:81" ht="15" customHeight="1">
      <c r="A2461" s="57"/>
      <c r="B2461" s="26"/>
      <c r="C2461" s="165" t="s">
        <v>5160</v>
      </c>
      <c r="D2461" s="884" t="str">
        <f t="shared" si="670"/>
        <v>CONSEJO VERACRUZANO DE INVESTIGACION CIENTIFICA Y DESARROLLO TECNOLOGICO</v>
      </c>
      <c r="E2461" s="884"/>
      <c r="F2461" s="884"/>
      <c r="G2461" s="884"/>
      <c r="H2461" s="884"/>
      <c r="I2461" s="884"/>
      <c r="J2461" s="884"/>
      <c r="K2461" s="884"/>
      <c r="L2461" s="884"/>
      <c r="M2461" s="617"/>
      <c r="N2461" s="617"/>
      <c r="O2461" s="617"/>
      <c r="P2461" s="617"/>
      <c r="Q2461" s="617"/>
      <c r="R2461" s="617"/>
      <c r="S2461" s="617"/>
      <c r="T2461" s="617"/>
      <c r="U2461" s="617"/>
      <c r="V2461" s="617"/>
      <c r="W2461" s="617"/>
      <c r="X2461" s="617"/>
      <c r="Y2461" s="617"/>
      <c r="Z2461" s="617"/>
      <c r="AA2461" s="617"/>
      <c r="AB2461" s="617"/>
      <c r="AC2461" s="617"/>
      <c r="AD2461" s="617"/>
      <c r="AE2461" s="164"/>
      <c r="AF2461" s="164"/>
      <c r="AG2461" s="408">
        <f t="shared" si="708"/>
        <v>0</v>
      </c>
      <c r="AH2461" s="409">
        <f t="shared" si="709"/>
        <v>0</v>
      </c>
      <c r="AI2461" s="410">
        <f t="shared" si="710"/>
        <v>0</v>
      </c>
      <c r="AJ2461" s="411">
        <f t="shared" si="711"/>
        <v>0</v>
      </c>
      <c r="AK2461" s="408">
        <f t="shared" si="712"/>
        <v>0</v>
      </c>
      <c r="AL2461" s="412">
        <f t="shared" si="713"/>
        <v>0</v>
      </c>
      <c r="AM2461" s="408">
        <f t="shared" si="714"/>
        <v>0</v>
      </c>
      <c r="AN2461" s="409">
        <f t="shared" si="715"/>
        <v>0</v>
      </c>
      <c r="AO2461" s="410">
        <f t="shared" si="716"/>
        <v>0</v>
      </c>
      <c r="AP2461" s="164"/>
      <c r="AQ2461" s="419">
        <f t="shared" si="673"/>
        <v>0</v>
      </c>
      <c r="AR2461" s="420">
        <f t="shared" si="674"/>
        <v>0</v>
      </c>
      <c r="AS2461" s="313">
        <f t="shared" si="675"/>
        <v>0</v>
      </c>
      <c r="AT2461" s="419">
        <f t="shared" si="676"/>
        <v>0</v>
      </c>
      <c r="AU2461" s="420">
        <f t="shared" si="677"/>
        <v>0</v>
      </c>
      <c r="AV2461" s="313">
        <f t="shared" si="678"/>
        <v>0</v>
      </c>
      <c r="AW2461" s="419">
        <f t="shared" si="679"/>
        <v>0</v>
      </c>
      <c r="AX2461" s="420">
        <f t="shared" si="680"/>
        <v>0</v>
      </c>
      <c r="AY2461" s="313">
        <f t="shared" si="681"/>
        <v>0</v>
      </c>
      <c r="AZ2461" s="419">
        <f t="shared" si="682"/>
        <v>0</v>
      </c>
      <c r="BA2461" s="420">
        <f t="shared" si="683"/>
        <v>0</v>
      </c>
      <c r="BB2461" s="313">
        <f t="shared" si="684"/>
        <v>0</v>
      </c>
      <c r="BC2461" s="419">
        <f t="shared" si="685"/>
        <v>0</v>
      </c>
      <c r="BD2461" s="420">
        <f t="shared" si="686"/>
        <v>0</v>
      </c>
      <c r="BE2461" s="313">
        <f t="shared" si="687"/>
        <v>0</v>
      </c>
      <c r="BF2461" s="419">
        <f t="shared" si="688"/>
        <v>0</v>
      </c>
      <c r="BG2461" s="420">
        <f t="shared" si="689"/>
        <v>0</v>
      </c>
      <c r="BH2461" s="313">
        <f t="shared" si="690"/>
        <v>0</v>
      </c>
      <c r="BI2461" s="419">
        <f t="shared" si="691"/>
        <v>0</v>
      </c>
      <c r="BJ2461" s="420">
        <f t="shared" si="692"/>
        <v>0</v>
      </c>
      <c r="BK2461" s="313">
        <f t="shared" si="693"/>
        <v>0</v>
      </c>
      <c r="BL2461" s="419">
        <f t="shared" si="694"/>
        <v>0</v>
      </c>
      <c r="BM2461" s="420">
        <f t="shared" si="695"/>
        <v>0</v>
      </c>
      <c r="BN2461" s="313">
        <f t="shared" si="696"/>
        <v>0</v>
      </c>
      <c r="BO2461" s="419">
        <f t="shared" si="697"/>
        <v>0</v>
      </c>
      <c r="BP2461" s="420">
        <f t="shared" si="698"/>
        <v>0</v>
      </c>
      <c r="BQ2461" s="313">
        <f t="shared" si="699"/>
        <v>0</v>
      </c>
      <c r="BR2461" s="419">
        <f t="shared" si="700"/>
        <v>0</v>
      </c>
      <c r="BS2461" s="420">
        <f t="shared" si="701"/>
        <v>0</v>
      </c>
      <c r="BT2461" s="313">
        <f t="shared" si="702"/>
        <v>0</v>
      </c>
      <c r="BU2461" s="419">
        <f t="shared" si="703"/>
        <v>0</v>
      </c>
      <c r="BV2461" s="420">
        <f t="shared" si="704"/>
        <v>0</v>
      </c>
      <c r="BW2461" s="313">
        <f t="shared" si="705"/>
        <v>0</v>
      </c>
      <c r="BX2461" s="272">
        <f t="shared" si="706"/>
        <v>0</v>
      </c>
      <c r="BY2461" s="273" t="str">
        <f>IF(BX2461=0,"",
IF(SUM($BX$2411:BX2461)=1,BZ2461,
IF($BX$2531&gt;SUM($BX$2411:BX2461),_xlfn.CONCAT(", ",BZ2461),
IF($BX$2531=SUM($BX$2411:BX2461),_xlfn.CONCAT(" y ",BZ2461)))))</f>
        <v/>
      </c>
      <c r="BZ2461" s="156" t="s">
        <v>5161</v>
      </c>
      <c r="CA2461" s="272">
        <f t="shared" si="707"/>
        <v>0</v>
      </c>
      <c r="CB2461" s="273" t="str">
        <f>IF(CA2461=0,"",
IF(SUM($CA$2411:CA2461)=1,CC2461,
IF($CA$2531&gt;SUM($CA$2411:CA2461),_xlfn.CONCAT(", ",CC2461),
IF($CA$2531=SUM($CA$2411:CA2461),_xlfn.CONCAT(" y ",CC2461)))))</f>
        <v/>
      </c>
      <c r="CC2461" s="156" t="s">
        <v>5161</v>
      </c>
    </row>
    <row r="2462" spans="1:81" ht="15" customHeight="1">
      <c r="A2462" s="57"/>
      <c r="B2462" s="26"/>
      <c r="C2462" s="165" t="s">
        <v>5162</v>
      </c>
      <c r="D2462" s="884" t="str">
        <f t="shared" si="670"/>
        <v>COLEGIO DE ESTUDIOS CIENTIFICOS Y TECNOLOGICOS</v>
      </c>
      <c r="E2462" s="884"/>
      <c r="F2462" s="884"/>
      <c r="G2462" s="884"/>
      <c r="H2462" s="884"/>
      <c r="I2462" s="884"/>
      <c r="J2462" s="884"/>
      <c r="K2462" s="884"/>
      <c r="L2462" s="884"/>
      <c r="M2462" s="617"/>
      <c r="N2462" s="617"/>
      <c r="O2462" s="617"/>
      <c r="P2462" s="617"/>
      <c r="Q2462" s="617"/>
      <c r="R2462" s="617"/>
      <c r="S2462" s="617"/>
      <c r="T2462" s="617"/>
      <c r="U2462" s="617"/>
      <c r="V2462" s="617"/>
      <c r="W2462" s="617"/>
      <c r="X2462" s="617"/>
      <c r="Y2462" s="617"/>
      <c r="Z2462" s="617"/>
      <c r="AA2462" s="617"/>
      <c r="AB2462" s="617"/>
      <c r="AC2462" s="617"/>
      <c r="AD2462" s="617"/>
      <c r="AE2462" s="164"/>
      <c r="AF2462" s="164"/>
      <c r="AG2462" s="408">
        <f t="shared" si="708"/>
        <v>0</v>
      </c>
      <c r="AH2462" s="409">
        <f t="shared" si="709"/>
        <v>0</v>
      </c>
      <c r="AI2462" s="410">
        <f t="shared" si="710"/>
        <v>0</v>
      </c>
      <c r="AJ2462" s="411">
        <f t="shared" si="711"/>
        <v>0</v>
      </c>
      <c r="AK2462" s="408">
        <f t="shared" si="712"/>
        <v>0</v>
      </c>
      <c r="AL2462" s="412">
        <f t="shared" si="713"/>
        <v>0</v>
      </c>
      <c r="AM2462" s="408">
        <f t="shared" si="714"/>
        <v>0</v>
      </c>
      <c r="AN2462" s="409">
        <f t="shared" si="715"/>
        <v>0</v>
      </c>
      <c r="AO2462" s="410">
        <f t="shared" si="716"/>
        <v>0</v>
      </c>
      <c r="AP2462" s="164"/>
      <c r="AQ2462" s="419">
        <f t="shared" si="673"/>
        <v>0</v>
      </c>
      <c r="AR2462" s="420">
        <f t="shared" si="674"/>
        <v>0</v>
      </c>
      <c r="AS2462" s="313">
        <f t="shared" si="675"/>
        <v>0</v>
      </c>
      <c r="AT2462" s="419">
        <f t="shared" si="676"/>
        <v>0</v>
      </c>
      <c r="AU2462" s="420">
        <f t="shared" si="677"/>
        <v>0</v>
      </c>
      <c r="AV2462" s="313">
        <f t="shared" si="678"/>
        <v>0</v>
      </c>
      <c r="AW2462" s="419">
        <f t="shared" si="679"/>
        <v>0</v>
      </c>
      <c r="AX2462" s="420">
        <f t="shared" si="680"/>
        <v>0</v>
      </c>
      <c r="AY2462" s="313">
        <f t="shared" si="681"/>
        <v>0</v>
      </c>
      <c r="AZ2462" s="419">
        <f t="shared" si="682"/>
        <v>0</v>
      </c>
      <c r="BA2462" s="420">
        <f t="shared" si="683"/>
        <v>0</v>
      </c>
      <c r="BB2462" s="313">
        <f t="shared" si="684"/>
        <v>0</v>
      </c>
      <c r="BC2462" s="419">
        <f t="shared" si="685"/>
        <v>0</v>
      </c>
      <c r="BD2462" s="420">
        <f t="shared" si="686"/>
        <v>0</v>
      </c>
      <c r="BE2462" s="313">
        <f t="shared" si="687"/>
        <v>0</v>
      </c>
      <c r="BF2462" s="419">
        <f t="shared" si="688"/>
        <v>0</v>
      </c>
      <c r="BG2462" s="420">
        <f t="shared" si="689"/>
        <v>0</v>
      </c>
      <c r="BH2462" s="313">
        <f t="shared" si="690"/>
        <v>0</v>
      </c>
      <c r="BI2462" s="419">
        <f t="shared" si="691"/>
        <v>0</v>
      </c>
      <c r="BJ2462" s="420">
        <f t="shared" si="692"/>
        <v>0</v>
      </c>
      <c r="BK2462" s="313">
        <f t="shared" si="693"/>
        <v>0</v>
      </c>
      <c r="BL2462" s="419">
        <f t="shared" si="694"/>
        <v>0</v>
      </c>
      <c r="BM2462" s="420">
        <f t="shared" si="695"/>
        <v>0</v>
      </c>
      <c r="BN2462" s="313">
        <f t="shared" si="696"/>
        <v>0</v>
      </c>
      <c r="BO2462" s="419">
        <f t="shared" si="697"/>
        <v>0</v>
      </c>
      <c r="BP2462" s="420">
        <f t="shared" si="698"/>
        <v>0</v>
      </c>
      <c r="BQ2462" s="313">
        <f t="shared" si="699"/>
        <v>0</v>
      </c>
      <c r="BR2462" s="419">
        <f t="shared" si="700"/>
        <v>0</v>
      </c>
      <c r="BS2462" s="420">
        <f t="shared" si="701"/>
        <v>0</v>
      </c>
      <c r="BT2462" s="313">
        <f t="shared" si="702"/>
        <v>0</v>
      </c>
      <c r="BU2462" s="419">
        <f t="shared" si="703"/>
        <v>0</v>
      </c>
      <c r="BV2462" s="420">
        <f t="shared" si="704"/>
        <v>0</v>
      </c>
      <c r="BW2462" s="313">
        <f t="shared" si="705"/>
        <v>0</v>
      </c>
      <c r="BX2462" s="272">
        <f t="shared" si="706"/>
        <v>0</v>
      </c>
      <c r="BY2462" s="273" t="str">
        <f>IF(BX2462=0,"",
IF(SUM($BX$2411:BX2462)=1,BZ2462,
IF($BX$2531&gt;SUM($BX$2411:BX2462),_xlfn.CONCAT(", ",BZ2462),
IF($BX$2531=SUM($BX$2411:BX2462),_xlfn.CONCAT(" y ",BZ2462)))))</f>
        <v/>
      </c>
      <c r="BZ2462" s="156" t="s">
        <v>5163</v>
      </c>
      <c r="CA2462" s="272">
        <f t="shared" si="707"/>
        <v>0</v>
      </c>
      <c r="CB2462" s="273" t="str">
        <f>IF(CA2462=0,"",
IF(SUM($CA$2411:CA2462)=1,CC2462,
IF($CA$2531&gt;SUM($CA$2411:CA2462),_xlfn.CONCAT(", ",CC2462),
IF($CA$2531=SUM($CA$2411:CA2462),_xlfn.CONCAT(" y ",CC2462)))))</f>
        <v/>
      </c>
      <c r="CC2462" s="156" t="s">
        <v>5163</v>
      </c>
    </row>
    <row r="2463" spans="1:81" ht="15" customHeight="1">
      <c r="A2463" s="57"/>
      <c r="B2463" s="26"/>
      <c r="C2463" s="165" t="s">
        <v>5164</v>
      </c>
      <c r="D2463" s="884" t="str">
        <f t="shared" si="670"/>
        <v>COLEGIO DE VERACRUZ</v>
      </c>
      <c r="E2463" s="884"/>
      <c r="F2463" s="884"/>
      <c r="G2463" s="884"/>
      <c r="H2463" s="884"/>
      <c r="I2463" s="884"/>
      <c r="J2463" s="884"/>
      <c r="K2463" s="884"/>
      <c r="L2463" s="884"/>
      <c r="M2463" s="617"/>
      <c r="N2463" s="617"/>
      <c r="O2463" s="617"/>
      <c r="P2463" s="617"/>
      <c r="Q2463" s="617"/>
      <c r="R2463" s="617"/>
      <c r="S2463" s="617"/>
      <c r="T2463" s="617"/>
      <c r="U2463" s="617"/>
      <c r="V2463" s="617"/>
      <c r="W2463" s="617"/>
      <c r="X2463" s="617"/>
      <c r="Y2463" s="617"/>
      <c r="Z2463" s="617"/>
      <c r="AA2463" s="617"/>
      <c r="AB2463" s="617"/>
      <c r="AC2463" s="617"/>
      <c r="AD2463" s="617"/>
      <c r="AE2463" s="164"/>
      <c r="AF2463" s="164"/>
      <c r="AG2463" s="408">
        <f t="shared" si="708"/>
        <v>0</v>
      </c>
      <c r="AH2463" s="409">
        <f t="shared" si="709"/>
        <v>0</v>
      </c>
      <c r="AI2463" s="410">
        <f t="shared" si="710"/>
        <v>0</v>
      </c>
      <c r="AJ2463" s="411">
        <f t="shared" si="711"/>
        <v>0</v>
      </c>
      <c r="AK2463" s="408">
        <f t="shared" si="712"/>
        <v>0</v>
      </c>
      <c r="AL2463" s="412">
        <f t="shared" si="713"/>
        <v>0</v>
      </c>
      <c r="AM2463" s="408">
        <f t="shared" si="714"/>
        <v>0</v>
      </c>
      <c r="AN2463" s="409">
        <f t="shared" si="715"/>
        <v>0</v>
      </c>
      <c r="AO2463" s="410">
        <f t="shared" si="716"/>
        <v>0</v>
      </c>
      <c r="AP2463" s="164"/>
      <c r="AQ2463" s="419">
        <f t="shared" si="673"/>
        <v>0</v>
      </c>
      <c r="AR2463" s="420">
        <f t="shared" si="674"/>
        <v>0</v>
      </c>
      <c r="AS2463" s="313">
        <f t="shared" si="675"/>
        <v>0</v>
      </c>
      <c r="AT2463" s="419">
        <f t="shared" si="676"/>
        <v>0</v>
      </c>
      <c r="AU2463" s="420">
        <f t="shared" si="677"/>
        <v>0</v>
      </c>
      <c r="AV2463" s="313">
        <f t="shared" si="678"/>
        <v>0</v>
      </c>
      <c r="AW2463" s="419">
        <f t="shared" si="679"/>
        <v>0</v>
      </c>
      <c r="AX2463" s="420">
        <f t="shared" si="680"/>
        <v>0</v>
      </c>
      <c r="AY2463" s="313">
        <f t="shared" si="681"/>
        <v>0</v>
      </c>
      <c r="AZ2463" s="419">
        <f t="shared" si="682"/>
        <v>0</v>
      </c>
      <c r="BA2463" s="420">
        <f t="shared" si="683"/>
        <v>0</v>
      </c>
      <c r="BB2463" s="313">
        <f t="shared" si="684"/>
        <v>0</v>
      </c>
      <c r="BC2463" s="419">
        <f t="shared" si="685"/>
        <v>0</v>
      </c>
      <c r="BD2463" s="420">
        <f t="shared" si="686"/>
        <v>0</v>
      </c>
      <c r="BE2463" s="313">
        <f t="shared" si="687"/>
        <v>0</v>
      </c>
      <c r="BF2463" s="419">
        <f t="shared" si="688"/>
        <v>0</v>
      </c>
      <c r="BG2463" s="420">
        <f t="shared" si="689"/>
        <v>0</v>
      </c>
      <c r="BH2463" s="313">
        <f t="shared" si="690"/>
        <v>0</v>
      </c>
      <c r="BI2463" s="419">
        <f t="shared" si="691"/>
        <v>0</v>
      </c>
      <c r="BJ2463" s="420">
        <f t="shared" si="692"/>
        <v>0</v>
      </c>
      <c r="BK2463" s="313">
        <f t="shared" si="693"/>
        <v>0</v>
      </c>
      <c r="BL2463" s="419">
        <f t="shared" si="694"/>
        <v>0</v>
      </c>
      <c r="BM2463" s="420">
        <f t="shared" si="695"/>
        <v>0</v>
      </c>
      <c r="BN2463" s="313">
        <f t="shared" si="696"/>
        <v>0</v>
      </c>
      <c r="BO2463" s="419">
        <f t="shared" si="697"/>
        <v>0</v>
      </c>
      <c r="BP2463" s="420">
        <f t="shared" si="698"/>
        <v>0</v>
      </c>
      <c r="BQ2463" s="313">
        <f t="shared" si="699"/>
        <v>0</v>
      </c>
      <c r="BR2463" s="419">
        <f t="shared" si="700"/>
        <v>0</v>
      </c>
      <c r="BS2463" s="420">
        <f t="shared" si="701"/>
        <v>0</v>
      </c>
      <c r="BT2463" s="313">
        <f t="shared" si="702"/>
        <v>0</v>
      </c>
      <c r="BU2463" s="419">
        <f t="shared" si="703"/>
        <v>0</v>
      </c>
      <c r="BV2463" s="420">
        <f t="shared" si="704"/>
        <v>0</v>
      </c>
      <c r="BW2463" s="313">
        <f t="shared" si="705"/>
        <v>0</v>
      </c>
      <c r="BX2463" s="272">
        <f t="shared" si="706"/>
        <v>0</v>
      </c>
      <c r="BY2463" s="273" t="str">
        <f>IF(BX2463=0,"",
IF(SUM($BX$2411:BX2463)=1,BZ2463,
IF($BX$2531&gt;SUM($BX$2411:BX2463),_xlfn.CONCAT(", ",BZ2463),
IF($BX$2531=SUM($BX$2411:BX2463),_xlfn.CONCAT(" y ",BZ2463)))))</f>
        <v/>
      </c>
      <c r="BZ2463" s="156" t="s">
        <v>5165</v>
      </c>
      <c r="CA2463" s="272">
        <f t="shared" si="707"/>
        <v>0</v>
      </c>
      <c r="CB2463" s="273" t="str">
        <f>IF(CA2463=0,"",
IF(SUM($CA$2411:CA2463)=1,CC2463,
IF($CA$2531&gt;SUM($CA$2411:CA2463),_xlfn.CONCAT(", ",CC2463),
IF($CA$2531=SUM($CA$2411:CA2463),_xlfn.CONCAT(" y ",CC2463)))))</f>
        <v/>
      </c>
      <c r="CC2463" s="156" t="s">
        <v>5165</v>
      </c>
    </row>
    <row r="2464" spans="1:81" ht="15" customHeight="1">
      <c r="A2464" s="57"/>
      <c r="B2464" s="26"/>
      <c r="C2464" s="165" t="s">
        <v>5166</v>
      </c>
      <c r="D2464" s="884" t="str">
        <f t="shared" si="670"/>
        <v>UNIVERSIDAD POLITECNICA DE HUATUSCO</v>
      </c>
      <c r="E2464" s="884"/>
      <c r="F2464" s="884"/>
      <c r="G2464" s="884"/>
      <c r="H2464" s="884"/>
      <c r="I2464" s="884"/>
      <c r="J2464" s="884"/>
      <c r="K2464" s="884"/>
      <c r="L2464" s="884"/>
      <c r="M2464" s="617"/>
      <c r="N2464" s="617"/>
      <c r="O2464" s="617"/>
      <c r="P2464" s="617"/>
      <c r="Q2464" s="617"/>
      <c r="R2464" s="617"/>
      <c r="S2464" s="617"/>
      <c r="T2464" s="617"/>
      <c r="U2464" s="617"/>
      <c r="V2464" s="617"/>
      <c r="W2464" s="617"/>
      <c r="X2464" s="617"/>
      <c r="Y2464" s="617"/>
      <c r="Z2464" s="617"/>
      <c r="AA2464" s="617"/>
      <c r="AB2464" s="617"/>
      <c r="AC2464" s="617"/>
      <c r="AD2464" s="617"/>
      <c r="AE2464" s="164"/>
      <c r="AF2464" s="164"/>
      <c r="AG2464" s="408">
        <f t="shared" si="708"/>
        <v>0</v>
      </c>
      <c r="AH2464" s="409">
        <f t="shared" si="709"/>
        <v>0</v>
      </c>
      <c r="AI2464" s="410">
        <f t="shared" si="710"/>
        <v>0</v>
      </c>
      <c r="AJ2464" s="411">
        <f t="shared" si="711"/>
        <v>0</v>
      </c>
      <c r="AK2464" s="408">
        <f t="shared" si="712"/>
        <v>0</v>
      </c>
      <c r="AL2464" s="412">
        <f t="shared" si="713"/>
        <v>0</v>
      </c>
      <c r="AM2464" s="408">
        <f t="shared" si="714"/>
        <v>0</v>
      </c>
      <c r="AN2464" s="409">
        <f t="shared" si="715"/>
        <v>0</v>
      </c>
      <c r="AO2464" s="410">
        <f t="shared" si="716"/>
        <v>0</v>
      </c>
      <c r="AP2464" s="164"/>
      <c r="AQ2464" s="419">
        <f t="shared" si="673"/>
        <v>0</v>
      </c>
      <c r="AR2464" s="420">
        <f t="shared" si="674"/>
        <v>0</v>
      </c>
      <c r="AS2464" s="313">
        <f t="shared" si="675"/>
        <v>0</v>
      </c>
      <c r="AT2464" s="419">
        <f t="shared" si="676"/>
        <v>0</v>
      </c>
      <c r="AU2464" s="420">
        <f t="shared" si="677"/>
        <v>0</v>
      </c>
      <c r="AV2464" s="313">
        <f t="shared" si="678"/>
        <v>0</v>
      </c>
      <c r="AW2464" s="419">
        <f t="shared" si="679"/>
        <v>0</v>
      </c>
      <c r="AX2464" s="420">
        <f t="shared" si="680"/>
        <v>0</v>
      </c>
      <c r="AY2464" s="313">
        <f t="shared" si="681"/>
        <v>0</v>
      </c>
      <c r="AZ2464" s="419">
        <f t="shared" si="682"/>
        <v>0</v>
      </c>
      <c r="BA2464" s="420">
        <f t="shared" si="683"/>
        <v>0</v>
      </c>
      <c r="BB2464" s="313">
        <f t="shared" si="684"/>
        <v>0</v>
      </c>
      <c r="BC2464" s="419">
        <f t="shared" si="685"/>
        <v>0</v>
      </c>
      <c r="BD2464" s="420">
        <f t="shared" si="686"/>
        <v>0</v>
      </c>
      <c r="BE2464" s="313">
        <f t="shared" si="687"/>
        <v>0</v>
      </c>
      <c r="BF2464" s="419">
        <f t="shared" si="688"/>
        <v>0</v>
      </c>
      <c r="BG2464" s="420">
        <f t="shared" si="689"/>
        <v>0</v>
      </c>
      <c r="BH2464" s="313">
        <f t="shared" si="690"/>
        <v>0</v>
      </c>
      <c r="BI2464" s="419">
        <f t="shared" si="691"/>
        <v>0</v>
      </c>
      <c r="BJ2464" s="420">
        <f t="shared" si="692"/>
        <v>0</v>
      </c>
      <c r="BK2464" s="313">
        <f t="shared" si="693"/>
        <v>0</v>
      </c>
      <c r="BL2464" s="419">
        <f t="shared" si="694"/>
        <v>0</v>
      </c>
      <c r="BM2464" s="420">
        <f t="shared" si="695"/>
        <v>0</v>
      </c>
      <c r="BN2464" s="313">
        <f t="shared" si="696"/>
        <v>0</v>
      </c>
      <c r="BO2464" s="419">
        <f t="shared" si="697"/>
        <v>0</v>
      </c>
      <c r="BP2464" s="420">
        <f t="shared" si="698"/>
        <v>0</v>
      </c>
      <c r="BQ2464" s="313">
        <f t="shared" si="699"/>
        <v>0</v>
      </c>
      <c r="BR2464" s="419">
        <f t="shared" si="700"/>
        <v>0</v>
      </c>
      <c r="BS2464" s="420">
        <f t="shared" si="701"/>
        <v>0</v>
      </c>
      <c r="BT2464" s="313">
        <f t="shared" si="702"/>
        <v>0</v>
      </c>
      <c r="BU2464" s="419">
        <f t="shared" si="703"/>
        <v>0</v>
      </c>
      <c r="BV2464" s="420">
        <f t="shared" si="704"/>
        <v>0</v>
      </c>
      <c r="BW2464" s="313">
        <f t="shared" si="705"/>
        <v>0</v>
      </c>
      <c r="BX2464" s="272">
        <f t="shared" si="706"/>
        <v>0</v>
      </c>
      <c r="BY2464" s="273" t="str">
        <f>IF(BX2464=0,"",
IF(SUM($BX$2411:BX2464)=1,BZ2464,
IF($BX$2531&gt;SUM($BX$2411:BX2464),_xlfn.CONCAT(", ",BZ2464),
IF($BX$2531=SUM($BX$2411:BX2464),_xlfn.CONCAT(" y ",BZ2464)))))</f>
        <v/>
      </c>
      <c r="BZ2464" s="156" t="s">
        <v>5167</v>
      </c>
      <c r="CA2464" s="272">
        <f t="shared" si="707"/>
        <v>0</v>
      </c>
      <c r="CB2464" s="273" t="str">
        <f>IF(CA2464=0,"",
IF(SUM($CA$2411:CA2464)=1,CC2464,
IF($CA$2531&gt;SUM($CA$2411:CA2464),_xlfn.CONCAT(", ",CC2464),
IF($CA$2531=SUM($CA$2411:CA2464),_xlfn.CONCAT(" y ",CC2464)))))</f>
        <v/>
      </c>
      <c r="CC2464" s="156" t="s">
        <v>5167</v>
      </c>
    </row>
    <row r="2465" spans="1:81" ht="15" customHeight="1">
      <c r="A2465" s="57"/>
      <c r="B2465" s="26"/>
      <c r="C2465" s="165" t="s">
        <v>5168</v>
      </c>
      <c r="D2465" s="884" t="str">
        <f t="shared" si="670"/>
        <v>UNIVERSIDAD POPULAR AUTONOMA DE VERACRUZ</v>
      </c>
      <c r="E2465" s="884"/>
      <c r="F2465" s="884"/>
      <c r="G2465" s="884"/>
      <c r="H2465" s="884"/>
      <c r="I2465" s="884"/>
      <c r="J2465" s="884"/>
      <c r="K2465" s="884"/>
      <c r="L2465" s="884"/>
      <c r="M2465" s="617"/>
      <c r="N2465" s="617"/>
      <c r="O2465" s="617"/>
      <c r="P2465" s="617"/>
      <c r="Q2465" s="617"/>
      <c r="R2465" s="617"/>
      <c r="S2465" s="617"/>
      <c r="T2465" s="617"/>
      <c r="U2465" s="617"/>
      <c r="V2465" s="617"/>
      <c r="W2465" s="617"/>
      <c r="X2465" s="617"/>
      <c r="Y2465" s="617"/>
      <c r="Z2465" s="617"/>
      <c r="AA2465" s="617"/>
      <c r="AB2465" s="617"/>
      <c r="AC2465" s="617"/>
      <c r="AD2465" s="617"/>
      <c r="AE2465" s="164"/>
      <c r="AF2465" s="164"/>
      <c r="AG2465" s="408">
        <f t="shared" si="708"/>
        <v>0</v>
      </c>
      <c r="AH2465" s="409">
        <f t="shared" si="709"/>
        <v>0</v>
      </c>
      <c r="AI2465" s="410">
        <f t="shared" si="710"/>
        <v>0</v>
      </c>
      <c r="AJ2465" s="411">
        <f t="shared" si="711"/>
        <v>0</v>
      </c>
      <c r="AK2465" s="408">
        <f t="shared" si="712"/>
        <v>0</v>
      </c>
      <c r="AL2465" s="412">
        <f t="shared" si="713"/>
        <v>0</v>
      </c>
      <c r="AM2465" s="408">
        <f t="shared" si="714"/>
        <v>0</v>
      </c>
      <c r="AN2465" s="409">
        <f t="shared" si="715"/>
        <v>0</v>
      </c>
      <c r="AO2465" s="410">
        <f t="shared" si="716"/>
        <v>0</v>
      </c>
      <c r="AP2465" s="164"/>
      <c r="AQ2465" s="419">
        <f t="shared" si="673"/>
        <v>0</v>
      </c>
      <c r="AR2465" s="420">
        <f t="shared" si="674"/>
        <v>0</v>
      </c>
      <c r="AS2465" s="313">
        <f t="shared" si="675"/>
        <v>0</v>
      </c>
      <c r="AT2465" s="419">
        <f t="shared" si="676"/>
        <v>0</v>
      </c>
      <c r="AU2465" s="420">
        <f t="shared" si="677"/>
        <v>0</v>
      </c>
      <c r="AV2465" s="313">
        <f t="shared" si="678"/>
        <v>0</v>
      </c>
      <c r="AW2465" s="419">
        <f t="shared" si="679"/>
        <v>0</v>
      </c>
      <c r="AX2465" s="420">
        <f t="shared" si="680"/>
        <v>0</v>
      </c>
      <c r="AY2465" s="313">
        <f t="shared" si="681"/>
        <v>0</v>
      </c>
      <c r="AZ2465" s="419">
        <f t="shared" si="682"/>
        <v>0</v>
      </c>
      <c r="BA2465" s="420">
        <f t="shared" si="683"/>
        <v>0</v>
      </c>
      <c r="BB2465" s="313">
        <f t="shared" si="684"/>
        <v>0</v>
      </c>
      <c r="BC2465" s="419">
        <f t="shared" si="685"/>
        <v>0</v>
      </c>
      <c r="BD2465" s="420">
        <f t="shared" si="686"/>
        <v>0</v>
      </c>
      <c r="BE2465" s="313">
        <f t="shared" si="687"/>
        <v>0</v>
      </c>
      <c r="BF2465" s="419">
        <f t="shared" si="688"/>
        <v>0</v>
      </c>
      <c r="BG2465" s="420">
        <f t="shared" si="689"/>
        <v>0</v>
      </c>
      <c r="BH2465" s="313">
        <f t="shared" si="690"/>
        <v>0</v>
      </c>
      <c r="BI2465" s="419">
        <f t="shared" si="691"/>
        <v>0</v>
      </c>
      <c r="BJ2465" s="420">
        <f t="shared" si="692"/>
        <v>0</v>
      </c>
      <c r="BK2465" s="313">
        <f t="shared" si="693"/>
        <v>0</v>
      </c>
      <c r="BL2465" s="419">
        <f t="shared" si="694"/>
        <v>0</v>
      </c>
      <c r="BM2465" s="420">
        <f t="shared" si="695"/>
        <v>0</v>
      </c>
      <c r="BN2465" s="313">
        <f t="shared" si="696"/>
        <v>0</v>
      </c>
      <c r="BO2465" s="419">
        <f t="shared" si="697"/>
        <v>0</v>
      </c>
      <c r="BP2465" s="420">
        <f t="shared" si="698"/>
        <v>0</v>
      </c>
      <c r="BQ2465" s="313">
        <f t="shared" si="699"/>
        <v>0</v>
      </c>
      <c r="BR2465" s="419">
        <f t="shared" si="700"/>
        <v>0</v>
      </c>
      <c r="BS2465" s="420">
        <f t="shared" si="701"/>
        <v>0</v>
      </c>
      <c r="BT2465" s="313">
        <f t="shared" si="702"/>
        <v>0</v>
      </c>
      <c r="BU2465" s="419">
        <f t="shared" si="703"/>
        <v>0</v>
      </c>
      <c r="BV2465" s="420">
        <f t="shared" si="704"/>
        <v>0</v>
      </c>
      <c r="BW2465" s="313">
        <f t="shared" si="705"/>
        <v>0</v>
      </c>
      <c r="BX2465" s="272">
        <f t="shared" si="706"/>
        <v>0</v>
      </c>
      <c r="BY2465" s="273" t="str">
        <f>IF(BX2465=0,"",
IF(SUM($BX$2411:BX2465)=1,BZ2465,
IF($BX$2531&gt;SUM($BX$2411:BX2465),_xlfn.CONCAT(", ",BZ2465),
IF($BX$2531=SUM($BX$2411:BX2465),_xlfn.CONCAT(" y ",BZ2465)))))</f>
        <v/>
      </c>
      <c r="BZ2465" s="156" t="s">
        <v>5169</v>
      </c>
      <c r="CA2465" s="272">
        <f t="shared" si="707"/>
        <v>0</v>
      </c>
      <c r="CB2465" s="273" t="str">
        <f>IF(CA2465=0,"",
IF(SUM($CA$2411:CA2465)=1,CC2465,
IF($CA$2531&gt;SUM($CA$2411:CA2465),_xlfn.CONCAT(", ",CC2465),
IF($CA$2531=SUM($CA$2411:CA2465),_xlfn.CONCAT(" y ",CC2465)))))</f>
        <v/>
      </c>
      <c r="CC2465" s="156" t="s">
        <v>5169</v>
      </c>
    </row>
    <row r="2466" spans="1:81" ht="15" customHeight="1">
      <c r="A2466" s="57"/>
      <c r="B2466" s="26"/>
      <c r="C2466" s="165" t="s">
        <v>5170</v>
      </c>
      <c r="D2466" s="884" t="str">
        <f t="shared" si="670"/>
        <v>INSTITUTO VERACRUZANO DE LA VIVIENDA</v>
      </c>
      <c r="E2466" s="884"/>
      <c r="F2466" s="884"/>
      <c r="G2466" s="884"/>
      <c r="H2466" s="884"/>
      <c r="I2466" s="884"/>
      <c r="J2466" s="884"/>
      <c r="K2466" s="884"/>
      <c r="L2466" s="884"/>
      <c r="M2466" s="617"/>
      <c r="N2466" s="617"/>
      <c r="O2466" s="617"/>
      <c r="P2466" s="617"/>
      <c r="Q2466" s="617"/>
      <c r="R2466" s="617"/>
      <c r="S2466" s="617"/>
      <c r="T2466" s="617"/>
      <c r="U2466" s="617"/>
      <c r="V2466" s="617"/>
      <c r="W2466" s="617"/>
      <c r="X2466" s="617"/>
      <c r="Y2466" s="617"/>
      <c r="Z2466" s="617"/>
      <c r="AA2466" s="617"/>
      <c r="AB2466" s="617"/>
      <c r="AC2466" s="617"/>
      <c r="AD2466" s="617"/>
      <c r="AE2466" s="164"/>
      <c r="AF2466" s="164"/>
      <c r="AG2466" s="408">
        <f t="shared" si="708"/>
        <v>0</v>
      </c>
      <c r="AH2466" s="409">
        <f t="shared" si="709"/>
        <v>0</v>
      </c>
      <c r="AI2466" s="410">
        <f t="shared" si="710"/>
        <v>0</v>
      </c>
      <c r="AJ2466" s="411">
        <f t="shared" si="711"/>
        <v>0</v>
      </c>
      <c r="AK2466" s="408">
        <f t="shared" si="712"/>
        <v>0</v>
      </c>
      <c r="AL2466" s="412">
        <f t="shared" si="713"/>
        <v>0</v>
      </c>
      <c r="AM2466" s="408">
        <f t="shared" si="714"/>
        <v>0</v>
      </c>
      <c r="AN2466" s="409">
        <f t="shared" si="715"/>
        <v>0</v>
      </c>
      <c r="AO2466" s="410">
        <f t="shared" si="716"/>
        <v>0</v>
      </c>
      <c r="AP2466" s="164"/>
      <c r="AQ2466" s="419">
        <f t="shared" si="673"/>
        <v>0</v>
      </c>
      <c r="AR2466" s="420">
        <f t="shared" si="674"/>
        <v>0</v>
      </c>
      <c r="AS2466" s="313">
        <f t="shared" si="675"/>
        <v>0</v>
      </c>
      <c r="AT2466" s="419">
        <f t="shared" si="676"/>
        <v>0</v>
      </c>
      <c r="AU2466" s="420">
        <f t="shared" si="677"/>
        <v>0</v>
      </c>
      <c r="AV2466" s="313">
        <f t="shared" si="678"/>
        <v>0</v>
      </c>
      <c r="AW2466" s="419">
        <f t="shared" si="679"/>
        <v>0</v>
      </c>
      <c r="AX2466" s="420">
        <f t="shared" si="680"/>
        <v>0</v>
      </c>
      <c r="AY2466" s="313">
        <f t="shared" si="681"/>
        <v>0</v>
      </c>
      <c r="AZ2466" s="419">
        <f t="shared" si="682"/>
        <v>0</v>
      </c>
      <c r="BA2466" s="420">
        <f t="shared" si="683"/>
        <v>0</v>
      </c>
      <c r="BB2466" s="313">
        <f t="shared" si="684"/>
        <v>0</v>
      </c>
      <c r="BC2466" s="419">
        <f t="shared" si="685"/>
        <v>0</v>
      </c>
      <c r="BD2466" s="420">
        <f t="shared" si="686"/>
        <v>0</v>
      </c>
      <c r="BE2466" s="313">
        <f t="shared" si="687"/>
        <v>0</v>
      </c>
      <c r="BF2466" s="419">
        <f t="shared" si="688"/>
        <v>0</v>
      </c>
      <c r="BG2466" s="420">
        <f t="shared" si="689"/>
        <v>0</v>
      </c>
      <c r="BH2466" s="313">
        <f t="shared" si="690"/>
        <v>0</v>
      </c>
      <c r="BI2466" s="419">
        <f t="shared" si="691"/>
        <v>0</v>
      </c>
      <c r="BJ2466" s="420">
        <f t="shared" si="692"/>
        <v>0</v>
      </c>
      <c r="BK2466" s="313">
        <f t="shared" si="693"/>
        <v>0</v>
      </c>
      <c r="BL2466" s="419">
        <f t="shared" si="694"/>
        <v>0</v>
      </c>
      <c r="BM2466" s="420">
        <f t="shared" si="695"/>
        <v>0</v>
      </c>
      <c r="BN2466" s="313">
        <f t="shared" si="696"/>
        <v>0</v>
      </c>
      <c r="BO2466" s="419">
        <f t="shared" si="697"/>
        <v>0</v>
      </c>
      <c r="BP2466" s="420">
        <f t="shared" si="698"/>
        <v>0</v>
      </c>
      <c r="BQ2466" s="313">
        <f t="shared" si="699"/>
        <v>0</v>
      </c>
      <c r="BR2466" s="419">
        <f t="shared" si="700"/>
        <v>0</v>
      </c>
      <c r="BS2466" s="420">
        <f t="shared" si="701"/>
        <v>0</v>
      </c>
      <c r="BT2466" s="313">
        <f t="shared" si="702"/>
        <v>0</v>
      </c>
      <c r="BU2466" s="419">
        <f t="shared" si="703"/>
        <v>0</v>
      </c>
      <c r="BV2466" s="420">
        <f t="shared" si="704"/>
        <v>0</v>
      </c>
      <c r="BW2466" s="313">
        <f t="shared" si="705"/>
        <v>0</v>
      </c>
      <c r="BX2466" s="272">
        <f t="shared" si="706"/>
        <v>0</v>
      </c>
      <c r="BY2466" s="273" t="str">
        <f>IF(BX2466=0,"",
IF(SUM($BX$2411:BX2466)=1,BZ2466,
IF($BX$2531&gt;SUM($BX$2411:BX2466),_xlfn.CONCAT(", ",BZ2466),
IF($BX$2531=SUM($BX$2411:BX2466),_xlfn.CONCAT(" y ",BZ2466)))))</f>
        <v/>
      </c>
      <c r="BZ2466" s="156" t="s">
        <v>5171</v>
      </c>
      <c r="CA2466" s="272">
        <f t="shared" si="707"/>
        <v>0</v>
      </c>
      <c r="CB2466" s="273" t="str">
        <f>IF(CA2466=0,"",
IF(SUM($CA$2411:CA2466)=1,CC2466,
IF($CA$2531&gt;SUM($CA$2411:CA2466),_xlfn.CONCAT(", ",CC2466),
IF($CA$2531=SUM($CA$2411:CA2466),_xlfn.CONCAT(" y ",CC2466)))))</f>
        <v/>
      </c>
      <c r="CC2466" s="156" t="s">
        <v>5171</v>
      </c>
    </row>
    <row r="2467" spans="1:81" ht="15" customHeight="1">
      <c r="A2467" s="57"/>
      <c r="B2467" s="26"/>
      <c r="C2467" s="165" t="s">
        <v>5172</v>
      </c>
      <c r="D2467" s="884" t="str">
        <f t="shared" si="670"/>
        <v>AGENCIA ESTATAL DE ENERGIA DEL ESTADO DE VERACRUZ</v>
      </c>
      <c r="E2467" s="884"/>
      <c r="F2467" s="884"/>
      <c r="G2467" s="884"/>
      <c r="H2467" s="884"/>
      <c r="I2467" s="884"/>
      <c r="J2467" s="884"/>
      <c r="K2467" s="884"/>
      <c r="L2467" s="884"/>
      <c r="M2467" s="617"/>
      <c r="N2467" s="617"/>
      <c r="O2467" s="617"/>
      <c r="P2467" s="617"/>
      <c r="Q2467" s="617"/>
      <c r="R2467" s="617"/>
      <c r="S2467" s="617"/>
      <c r="T2467" s="617"/>
      <c r="U2467" s="617"/>
      <c r="V2467" s="617"/>
      <c r="W2467" s="617"/>
      <c r="X2467" s="617"/>
      <c r="Y2467" s="617"/>
      <c r="Z2467" s="617"/>
      <c r="AA2467" s="617"/>
      <c r="AB2467" s="617"/>
      <c r="AC2467" s="617"/>
      <c r="AD2467" s="617"/>
      <c r="AE2467" s="164"/>
      <c r="AF2467" s="164"/>
      <c r="AG2467" s="408">
        <f t="shared" si="708"/>
        <v>0</v>
      </c>
      <c r="AH2467" s="409">
        <f t="shared" si="709"/>
        <v>0</v>
      </c>
      <c r="AI2467" s="410">
        <f t="shared" si="710"/>
        <v>0</v>
      </c>
      <c r="AJ2467" s="411">
        <f t="shared" si="711"/>
        <v>0</v>
      </c>
      <c r="AK2467" s="408">
        <f t="shared" si="712"/>
        <v>0</v>
      </c>
      <c r="AL2467" s="412">
        <f t="shared" si="713"/>
        <v>0</v>
      </c>
      <c r="AM2467" s="408">
        <f t="shared" si="714"/>
        <v>0</v>
      </c>
      <c r="AN2467" s="409">
        <f t="shared" si="715"/>
        <v>0</v>
      </c>
      <c r="AO2467" s="410">
        <f t="shared" si="716"/>
        <v>0</v>
      </c>
      <c r="AP2467" s="164"/>
      <c r="AQ2467" s="419">
        <f t="shared" si="673"/>
        <v>0</v>
      </c>
      <c r="AR2467" s="420">
        <f t="shared" si="674"/>
        <v>0</v>
      </c>
      <c r="AS2467" s="313">
        <f t="shared" si="675"/>
        <v>0</v>
      </c>
      <c r="AT2467" s="419">
        <f t="shared" si="676"/>
        <v>0</v>
      </c>
      <c r="AU2467" s="420">
        <f t="shared" si="677"/>
        <v>0</v>
      </c>
      <c r="AV2467" s="313">
        <f t="shared" si="678"/>
        <v>0</v>
      </c>
      <c r="AW2467" s="419">
        <f t="shared" si="679"/>
        <v>0</v>
      </c>
      <c r="AX2467" s="420">
        <f t="shared" si="680"/>
        <v>0</v>
      </c>
      <c r="AY2467" s="313">
        <f t="shared" si="681"/>
        <v>0</v>
      </c>
      <c r="AZ2467" s="419">
        <f t="shared" si="682"/>
        <v>0</v>
      </c>
      <c r="BA2467" s="420">
        <f t="shared" si="683"/>
        <v>0</v>
      </c>
      <c r="BB2467" s="313">
        <f t="shared" si="684"/>
        <v>0</v>
      </c>
      <c r="BC2467" s="419">
        <f t="shared" si="685"/>
        <v>0</v>
      </c>
      <c r="BD2467" s="420">
        <f t="shared" si="686"/>
        <v>0</v>
      </c>
      <c r="BE2467" s="313">
        <f t="shared" si="687"/>
        <v>0</v>
      </c>
      <c r="BF2467" s="419">
        <f t="shared" si="688"/>
        <v>0</v>
      </c>
      <c r="BG2467" s="420">
        <f t="shared" si="689"/>
        <v>0</v>
      </c>
      <c r="BH2467" s="313">
        <f t="shared" si="690"/>
        <v>0</v>
      </c>
      <c r="BI2467" s="419">
        <f t="shared" si="691"/>
        <v>0</v>
      </c>
      <c r="BJ2467" s="420">
        <f t="shared" si="692"/>
        <v>0</v>
      </c>
      <c r="BK2467" s="313">
        <f t="shared" si="693"/>
        <v>0</v>
      </c>
      <c r="BL2467" s="419">
        <f t="shared" si="694"/>
        <v>0</v>
      </c>
      <c r="BM2467" s="420">
        <f t="shared" si="695"/>
        <v>0</v>
      </c>
      <c r="BN2467" s="313">
        <f t="shared" si="696"/>
        <v>0</v>
      </c>
      <c r="BO2467" s="419">
        <f t="shared" si="697"/>
        <v>0</v>
      </c>
      <c r="BP2467" s="420">
        <f t="shared" si="698"/>
        <v>0</v>
      </c>
      <c r="BQ2467" s="313">
        <f t="shared" si="699"/>
        <v>0</v>
      </c>
      <c r="BR2467" s="419">
        <f t="shared" si="700"/>
        <v>0</v>
      </c>
      <c r="BS2467" s="420">
        <f t="shared" si="701"/>
        <v>0</v>
      </c>
      <c r="BT2467" s="313">
        <f t="shared" si="702"/>
        <v>0</v>
      </c>
      <c r="BU2467" s="419">
        <f t="shared" si="703"/>
        <v>0</v>
      </c>
      <c r="BV2467" s="420">
        <f t="shared" si="704"/>
        <v>0</v>
      </c>
      <c r="BW2467" s="313">
        <f t="shared" si="705"/>
        <v>0</v>
      </c>
      <c r="BX2467" s="272">
        <f t="shared" si="706"/>
        <v>0</v>
      </c>
      <c r="BY2467" s="273" t="str">
        <f>IF(BX2467=0,"",
IF(SUM($BX$2411:BX2467)=1,BZ2467,
IF($BX$2531&gt;SUM($BX$2411:BX2467),_xlfn.CONCAT(", ",BZ2467),
IF($BX$2531=SUM($BX$2411:BX2467),_xlfn.CONCAT(" y ",BZ2467)))))</f>
        <v/>
      </c>
      <c r="BZ2467" s="156" t="s">
        <v>5173</v>
      </c>
      <c r="CA2467" s="272">
        <f t="shared" si="707"/>
        <v>0</v>
      </c>
      <c r="CB2467" s="273" t="str">
        <f>IF(CA2467=0,"",
IF(SUM($CA$2411:CA2467)=1,CC2467,
IF($CA$2531&gt;SUM($CA$2411:CA2467),_xlfn.CONCAT(", ",CC2467),
IF($CA$2531=SUM($CA$2411:CA2467),_xlfn.CONCAT(" y ",CC2467)))))</f>
        <v/>
      </c>
      <c r="CC2467" s="156" t="s">
        <v>5173</v>
      </c>
    </row>
    <row r="2468" spans="1:81" ht="15" customHeight="1">
      <c r="A2468" s="57"/>
      <c r="B2468" s="26"/>
      <c r="C2468" s="165" t="s">
        <v>5174</v>
      </c>
      <c r="D2468" s="884" t="str">
        <f t="shared" si="670"/>
        <v>INSTITUTO VERACRUZANO DE LAS MUJERES</v>
      </c>
      <c r="E2468" s="884"/>
      <c r="F2468" s="884"/>
      <c r="G2468" s="884"/>
      <c r="H2468" s="884"/>
      <c r="I2468" s="884"/>
      <c r="J2468" s="884"/>
      <c r="K2468" s="884"/>
      <c r="L2468" s="884"/>
      <c r="M2468" s="617"/>
      <c r="N2468" s="617"/>
      <c r="O2468" s="617"/>
      <c r="P2468" s="617"/>
      <c r="Q2468" s="617"/>
      <c r="R2468" s="617"/>
      <c r="S2468" s="617"/>
      <c r="T2468" s="617"/>
      <c r="U2468" s="617"/>
      <c r="V2468" s="617"/>
      <c r="W2468" s="617"/>
      <c r="X2468" s="617"/>
      <c r="Y2468" s="617"/>
      <c r="Z2468" s="617"/>
      <c r="AA2468" s="617"/>
      <c r="AB2468" s="617"/>
      <c r="AC2468" s="617"/>
      <c r="AD2468" s="617"/>
      <c r="AE2468" s="164"/>
      <c r="AF2468" s="164"/>
      <c r="AG2468" s="408">
        <f t="shared" si="708"/>
        <v>0</v>
      </c>
      <c r="AH2468" s="409">
        <f t="shared" si="709"/>
        <v>0</v>
      </c>
      <c r="AI2468" s="410">
        <f t="shared" si="710"/>
        <v>0</v>
      </c>
      <c r="AJ2468" s="411">
        <f t="shared" si="711"/>
        <v>0</v>
      </c>
      <c r="AK2468" s="408">
        <f t="shared" si="712"/>
        <v>0</v>
      </c>
      <c r="AL2468" s="412">
        <f t="shared" si="713"/>
        <v>0</v>
      </c>
      <c r="AM2468" s="408">
        <f t="shared" si="714"/>
        <v>0</v>
      </c>
      <c r="AN2468" s="409">
        <f t="shared" si="715"/>
        <v>0</v>
      </c>
      <c r="AO2468" s="410">
        <f t="shared" si="716"/>
        <v>0</v>
      </c>
      <c r="AP2468" s="164"/>
      <c r="AQ2468" s="419">
        <f t="shared" si="673"/>
        <v>0</v>
      </c>
      <c r="AR2468" s="420">
        <f t="shared" si="674"/>
        <v>0</v>
      </c>
      <c r="AS2468" s="313">
        <f t="shared" si="675"/>
        <v>0</v>
      </c>
      <c r="AT2468" s="419">
        <f t="shared" si="676"/>
        <v>0</v>
      </c>
      <c r="AU2468" s="420">
        <f t="shared" si="677"/>
        <v>0</v>
      </c>
      <c r="AV2468" s="313">
        <f t="shared" si="678"/>
        <v>0</v>
      </c>
      <c r="AW2468" s="419">
        <f t="shared" si="679"/>
        <v>0</v>
      </c>
      <c r="AX2468" s="420">
        <f t="shared" si="680"/>
        <v>0</v>
      </c>
      <c r="AY2468" s="313">
        <f t="shared" si="681"/>
        <v>0</v>
      </c>
      <c r="AZ2468" s="419">
        <f t="shared" si="682"/>
        <v>0</v>
      </c>
      <c r="BA2468" s="420">
        <f t="shared" si="683"/>
        <v>0</v>
      </c>
      <c r="BB2468" s="313">
        <f t="shared" si="684"/>
        <v>0</v>
      </c>
      <c r="BC2468" s="419">
        <f t="shared" si="685"/>
        <v>0</v>
      </c>
      <c r="BD2468" s="420">
        <f t="shared" si="686"/>
        <v>0</v>
      </c>
      <c r="BE2468" s="313">
        <f t="shared" si="687"/>
        <v>0</v>
      </c>
      <c r="BF2468" s="419">
        <f t="shared" si="688"/>
        <v>0</v>
      </c>
      <c r="BG2468" s="420">
        <f t="shared" si="689"/>
        <v>0</v>
      </c>
      <c r="BH2468" s="313">
        <f t="shared" si="690"/>
        <v>0</v>
      </c>
      <c r="BI2468" s="419">
        <f t="shared" si="691"/>
        <v>0</v>
      </c>
      <c r="BJ2468" s="420">
        <f t="shared" si="692"/>
        <v>0</v>
      </c>
      <c r="BK2468" s="313">
        <f t="shared" si="693"/>
        <v>0</v>
      </c>
      <c r="BL2468" s="419">
        <f t="shared" si="694"/>
        <v>0</v>
      </c>
      <c r="BM2468" s="420">
        <f t="shared" si="695"/>
        <v>0</v>
      </c>
      <c r="BN2468" s="313">
        <f t="shared" si="696"/>
        <v>0</v>
      </c>
      <c r="BO2468" s="419">
        <f t="shared" si="697"/>
        <v>0</v>
      </c>
      <c r="BP2468" s="420">
        <f t="shared" si="698"/>
        <v>0</v>
      </c>
      <c r="BQ2468" s="313">
        <f t="shared" si="699"/>
        <v>0</v>
      </c>
      <c r="BR2468" s="419">
        <f t="shared" si="700"/>
        <v>0</v>
      </c>
      <c r="BS2468" s="420">
        <f t="shared" si="701"/>
        <v>0</v>
      </c>
      <c r="BT2468" s="313">
        <f t="shared" si="702"/>
        <v>0</v>
      </c>
      <c r="BU2468" s="419">
        <f t="shared" si="703"/>
        <v>0</v>
      </c>
      <c r="BV2468" s="420">
        <f t="shared" si="704"/>
        <v>0</v>
      </c>
      <c r="BW2468" s="313">
        <f t="shared" si="705"/>
        <v>0</v>
      </c>
      <c r="BX2468" s="272">
        <f t="shared" si="706"/>
        <v>0</v>
      </c>
      <c r="BY2468" s="273" t="str">
        <f>IF(BX2468=0,"",
IF(SUM($BX$2411:BX2468)=1,BZ2468,
IF($BX$2531&gt;SUM($BX$2411:BX2468),_xlfn.CONCAT(", ",BZ2468),
IF($BX$2531=SUM($BX$2411:BX2468),_xlfn.CONCAT(" y ",BZ2468)))))</f>
        <v/>
      </c>
      <c r="BZ2468" s="156" t="s">
        <v>5175</v>
      </c>
      <c r="CA2468" s="272">
        <f t="shared" si="707"/>
        <v>0</v>
      </c>
      <c r="CB2468" s="273" t="str">
        <f>IF(CA2468=0,"",
IF(SUM($CA$2411:CA2468)=1,CC2468,
IF($CA$2531&gt;SUM($CA$2411:CA2468),_xlfn.CONCAT(", ",CC2468),
IF($CA$2531=SUM($CA$2411:CA2468),_xlfn.CONCAT(" y ",CC2468)))))</f>
        <v/>
      </c>
      <c r="CC2468" s="156" t="s">
        <v>5175</v>
      </c>
    </row>
    <row r="2469" spans="1:81" ht="15" customHeight="1">
      <c r="A2469" s="57"/>
      <c r="B2469" s="26"/>
      <c r="C2469" s="165" t="s">
        <v>5176</v>
      </c>
      <c r="D2469" s="884" t="str">
        <f t="shared" si="670"/>
        <v>INSTITUTO VERACRUZANO DE DESARROLLO MUNICIPAL</v>
      </c>
      <c r="E2469" s="884"/>
      <c r="F2469" s="884"/>
      <c r="G2469" s="884"/>
      <c r="H2469" s="884"/>
      <c r="I2469" s="884"/>
      <c r="J2469" s="884"/>
      <c r="K2469" s="884"/>
      <c r="L2469" s="884"/>
      <c r="M2469" s="617"/>
      <c r="N2469" s="617"/>
      <c r="O2469" s="617"/>
      <c r="P2469" s="617"/>
      <c r="Q2469" s="617"/>
      <c r="R2469" s="617"/>
      <c r="S2469" s="617"/>
      <c r="T2469" s="617"/>
      <c r="U2469" s="617"/>
      <c r="V2469" s="617"/>
      <c r="W2469" s="617"/>
      <c r="X2469" s="617"/>
      <c r="Y2469" s="617"/>
      <c r="Z2469" s="617"/>
      <c r="AA2469" s="617"/>
      <c r="AB2469" s="617"/>
      <c r="AC2469" s="617"/>
      <c r="AD2469" s="617"/>
      <c r="AE2469" s="164"/>
      <c r="AF2469" s="164"/>
      <c r="AG2469" s="408">
        <f t="shared" si="708"/>
        <v>0</v>
      </c>
      <c r="AH2469" s="409">
        <f t="shared" si="709"/>
        <v>0</v>
      </c>
      <c r="AI2469" s="410">
        <f t="shared" si="710"/>
        <v>0</v>
      </c>
      <c r="AJ2469" s="411">
        <f t="shared" si="711"/>
        <v>0</v>
      </c>
      <c r="AK2469" s="408">
        <f t="shared" si="712"/>
        <v>0</v>
      </c>
      <c r="AL2469" s="412">
        <f t="shared" si="713"/>
        <v>0</v>
      </c>
      <c r="AM2469" s="408">
        <f t="shared" si="714"/>
        <v>0</v>
      </c>
      <c r="AN2469" s="409">
        <f t="shared" si="715"/>
        <v>0</v>
      </c>
      <c r="AO2469" s="410">
        <f t="shared" si="716"/>
        <v>0</v>
      </c>
      <c r="AP2469" s="164"/>
      <c r="AQ2469" s="419">
        <f t="shared" si="673"/>
        <v>0</v>
      </c>
      <c r="AR2469" s="420">
        <f t="shared" si="674"/>
        <v>0</v>
      </c>
      <c r="AS2469" s="313">
        <f t="shared" si="675"/>
        <v>0</v>
      </c>
      <c r="AT2469" s="419">
        <f t="shared" si="676"/>
        <v>0</v>
      </c>
      <c r="AU2469" s="420">
        <f t="shared" si="677"/>
        <v>0</v>
      </c>
      <c r="AV2469" s="313">
        <f t="shared" si="678"/>
        <v>0</v>
      </c>
      <c r="AW2469" s="419">
        <f t="shared" si="679"/>
        <v>0</v>
      </c>
      <c r="AX2469" s="420">
        <f t="shared" si="680"/>
        <v>0</v>
      </c>
      <c r="AY2469" s="313">
        <f t="shared" si="681"/>
        <v>0</v>
      </c>
      <c r="AZ2469" s="419">
        <f t="shared" si="682"/>
        <v>0</v>
      </c>
      <c r="BA2469" s="420">
        <f t="shared" si="683"/>
        <v>0</v>
      </c>
      <c r="BB2469" s="313">
        <f t="shared" si="684"/>
        <v>0</v>
      </c>
      <c r="BC2469" s="419">
        <f t="shared" si="685"/>
        <v>0</v>
      </c>
      <c r="BD2469" s="420">
        <f t="shared" si="686"/>
        <v>0</v>
      </c>
      <c r="BE2469" s="313">
        <f t="shared" si="687"/>
        <v>0</v>
      </c>
      <c r="BF2469" s="419">
        <f t="shared" si="688"/>
        <v>0</v>
      </c>
      <c r="BG2469" s="420">
        <f t="shared" si="689"/>
        <v>0</v>
      </c>
      <c r="BH2469" s="313">
        <f t="shared" si="690"/>
        <v>0</v>
      </c>
      <c r="BI2469" s="419">
        <f t="shared" si="691"/>
        <v>0</v>
      </c>
      <c r="BJ2469" s="420">
        <f t="shared" si="692"/>
        <v>0</v>
      </c>
      <c r="BK2469" s="313">
        <f t="shared" si="693"/>
        <v>0</v>
      </c>
      <c r="BL2469" s="419">
        <f t="shared" si="694"/>
        <v>0</v>
      </c>
      <c r="BM2469" s="420">
        <f t="shared" si="695"/>
        <v>0</v>
      </c>
      <c r="BN2469" s="313">
        <f t="shared" si="696"/>
        <v>0</v>
      </c>
      <c r="BO2469" s="419">
        <f t="shared" si="697"/>
        <v>0</v>
      </c>
      <c r="BP2469" s="420">
        <f t="shared" si="698"/>
        <v>0</v>
      </c>
      <c r="BQ2469" s="313">
        <f t="shared" si="699"/>
        <v>0</v>
      </c>
      <c r="BR2469" s="419">
        <f t="shared" si="700"/>
        <v>0</v>
      </c>
      <c r="BS2469" s="420">
        <f t="shared" si="701"/>
        <v>0</v>
      </c>
      <c r="BT2469" s="313">
        <f t="shared" si="702"/>
        <v>0</v>
      </c>
      <c r="BU2469" s="419">
        <f t="shared" si="703"/>
        <v>0</v>
      </c>
      <c r="BV2469" s="420">
        <f t="shared" si="704"/>
        <v>0</v>
      </c>
      <c r="BW2469" s="313">
        <f t="shared" si="705"/>
        <v>0</v>
      </c>
      <c r="BX2469" s="272">
        <f t="shared" si="706"/>
        <v>0</v>
      </c>
      <c r="BY2469" s="273" t="str">
        <f>IF(BX2469=0,"",
IF(SUM($BX$2411:BX2469)=1,BZ2469,
IF($BX$2531&gt;SUM($BX$2411:BX2469),_xlfn.CONCAT(", ",BZ2469),
IF($BX$2531=SUM($BX$2411:BX2469),_xlfn.CONCAT(" y ",BZ2469)))))</f>
        <v/>
      </c>
      <c r="BZ2469" s="156" t="s">
        <v>5177</v>
      </c>
      <c r="CA2469" s="272">
        <f t="shared" si="707"/>
        <v>0</v>
      </c>
      <c r="CB2469" s="273" t="str">
        <f>IF(CA2469=0,"",
IF(SUM($CA$2411:CA2469)=1,CC2469,
IF($CA$2531&gt;SUM($CA$2411:CA2469),_xlfn.CONCAT(", ",CC2469),
IF($CA$2531=SUM($CA$2411:CA2469),_xlfn.CONCAT(" y ",CC2469)))))</f>
        <v/>
      </c>
      <c r="CC2469" s="156" t="s">
        <v>5177</v>
      </c>
    </row>
    <row r="2470" spans="1:81" ht="15" customHeight="1">
      <c r="A2470" s="57"/>
      <c r="B2470" s="26"/>
      <c r="C2470" s="165" t="s">
        <v>5178</v>
      </c>
      <c r="D2470" s="884" t="str">
        <f t="shared" si="670"/>
        <v>COMISION EJECUTIVA PARA LA ATENCION INTEGRAL A VICTIMAS DEL DELITO</v>
      </c>
      <c r="E2470" s="884"/>
      <c r="F2470" s="884"/>
      <c r="G2470" s="884"/>
      <c r="H2470" s="884"/>
      <c r="I2470" s="884"/>
      <c r="J2470" s="884"/>
      <c r="K2470" s="884"/>
      <c r="L2470" s="884"/>
      <c r="M2470" s="617"/>
      <c r="N2470" s="617"/>
      <c r="O2470" s="617"/>
      <c r="P2470" s="617"/>
      <c r="Q2470" s="617"/>
      <c r="R2470" s="617"/>
      <c r="S2470" s="617"/>
      <c r="T2470" s="617"/>
      <c r="U2470" s="617"/>
      <c r="V2470" s="617"/>
      <c r="W2470" s="617"/>
      <c r="X2470" s="617"/>
      <c r="Y2470" s="617"/>
      <c r="Z2470" s="617"/>
      <c r="AA2470" s="617"/>
      <c r="AB2470" s="617"/>
      <c r="AC2470" s="617"/>
      <c r="AD2470" s="617"/>
      <c r="AE2470" s="164"/>
      <c r="AF2470" s="164"/>
      <c r="AG2470" s="408">
        <f t="shared" si="708"/>
        <v>0</v>
      </c>
      <c r="AH2470" s="409">
        <f t="shared" si="709"/>
        <v>0</v>
      </c>
      <c r="AI2470" s="410">
        <f t="shared" si="710"/>
        <v>0</v>
      </c>
      <c r="AJ2470" s="411">
        <f t="shared" si="711"/>
        <v>0</v>
      </c>
      <c r="AK2470" s="408">
        <f t="shared" si="712"/>
        <v>0</v>
      </c>
      <c r="AL2470" s="412">
        <f t="shared" si="713"/>
        <v>0</v>
      </c>
      <c r="AM2470" s="408">
        <f t="shared" si="714"/>
        <v>0</v>
      </c>
      <c r="AN2470" s="409">
        <f t="shared" si="715"/>
        <v>0</v>
      </c>
      <c r="AO2470" s="410">
        <f t="shared" si="716"/>
        <v>0</v>
      </c>
      <c r="AP2470" s="164"/>
      <c r="AQ2470" s="419">
        <f t="shared" si="673"/>
        <v>0</v>
      </c>
      <c r="AR2470" s="420">
        <f t="shared" si="674"/>
        <v>0</v>
      </c>
      <c r="AS2470" s="313">
        <f t="shared" si="675"/>
        <v>0</v>
      </c>
      <c r="AT2470" s="419">
        <f t="shared" si="676"/>
        <v>0</v>
      </c>
      <c r="AU2470" s="420">
        <f t="shared" si="677"/>
        <v>0</v>
      </c>
      <c r="AV2470" s="313">
        <f t="shared" si="678"/>
        <v>0</v>
      </c>
      <c r="AW2470" s="419">
        <f t="shared" si="679"/>
        <v>0</v>
      </c>
      <c r="AX2470" s="420">
        <f t="shared" si="680"/>
        <v>0</v>
      </c>
      <c r="AY2470" s="313">
        <f t="shared" si="681"/>
        <v>0</v>
      </c>
      <c r="AZ2470" s="419">
        <f t="shared" si="682"/>
        <v>0</v>
      </c>
      <c r="BA2470" s="420">
        <f t="shared" si="683"/>
        <v>0</v>
      </c>
      <c r="BB2470" s="313">
        <f t="shared" si="684"/>
        <v>0</v>
      </c>
      <c r="BC2470" s="419">
        <f t="shared" si="685"/>
        <v>0</v>
      </c>
      <c r="BD2470" s="420">
        <f t="shared" si="686"/>
        <v>0</v>
      </c>
      <c r="BE2470" s="313">
        <f t="shared" si="687"/>
        <v>0</v>
      </c>
      <c r="BF2470" s="419">
        <f t="shared" si="688"/>
        <v>0</v>
      </c>
      <c r="BG2470" s="420">
        <f t="shared" si="689"/>
        <v>0</v>
      </c>
      <c r="BH2470" s="313">
        <f t="shared" si="690"/>
        <v>0</v>
      </c>
      <c r="BI2470" s="419">
        <f t="shared" si="691"/>
        <v>0</v>
      </c>
      <c r="BJ2470" s="420">
        <f t="shared" si="692"/>
        <v>0</v>
      </c>
      <c r="BK2470" s="313">
        <f t="shared" si="693"/>
        <v>0</v>
      </c>
      <c r="BL2470" s="419">
        <f t="shared" si="694"/>
        <v>0</v>
      </c>
      <c r="BM2470" s="420">
        <f t="shared" si="695"/>
        <v>0</v>
      </c>
      <c r="BN2470" s="313">
        <f t="shared" si="696"/>
        <v>0</v>
      </c>
      <c r="BO2470" s="419">
        <f t="shared" si="697"/>
        <v>0</v>
      </c>
      <c r="BP2470" s="420">
        <f t="shared" si="698"/>
        <v>0</v>
      </c>
      <c r="BQ2470" s="313">
        <f t="shared" si="699"/>
        <v>0</v>
      </c>
      <c r="BR2470" s="419">
        <f t="shared" si="700"/>
        <v>0</v>
      </c>
      <c r="BS2470" s="420">
        <f t="shared" si="701"/>
        <v>0</v>
      </c>
      <c r="BT2470" s="313">
        <f t="shared" si="702"/>
        <v>0</v>
      </c>
      <c r="BU2470" s="419">
        <f t="shared" si="703"/>
        <v>0</v>
      </c>
      <c r="BV2470" s="420">
        <f t="shared" si="704"/>
        <v>0</v>
      </c>
      <c r="BW2470" s="313">
        <f t="shared" si="705"/>
        <v>0</v>
      </c>
      <c r="BX2470" s="272">
        <f t="shared" si="706"/>
        <v>0</v>
      </c>
      <c r="BY2470" s="273" t="str">
        <f>IF(BX2470=0,"",
IF(SUM($BX$2411:BX2470)=1,BZ2470,
IF($BX$2531&gt;SUM($BX$2411:BX2470),_xlfn.CONCAT(", ",BZ2470),
IF($BX$2531=SUM($BX$2411:BX2470),_xlfn.CONCAT(" y ",BZ2470)))))</f>
        <v/>
      </c>
      <c r="BZ2470" s="156" t="s">
        <v>5179</v>
      </c>
      <c r="CA2470" s="272">
        <f t="shared" si="707"/>
        <v>0</v>
      </c>
      <c r="CB2470" s="273" t="str">
        <f>IF(CA2470=0,"",
IF(SUM($CA$2411:CA2470)=1,CC2470,
IF($CA$2531&gt;SUM($CA$2411:CA2470),_xlfn.CONCAT(", ",CC2470),
IF($CA$2531=SUM($CA$2411:CA2470),_xlfn.CONCAT(" y ",CC2470)))))</f>
        <v/>
      </c>
      <c r="CC2470" s="156" t="s">
        <v>5179</v>
      </c>
    </row>
    <row r="2471" spans="1:81" ht="15" customHeight="1">
      <c r="A2471" s="57"/>
      <c r="B2471" s="26"/>
      <c r="C2471" s="165" t="s">
        <v>5180</v>
      </c>
      <c r="D2471" s="884" t="str">
        <f t="shared" si="670"/>
        <v>CENTRO DE JUSTICIA PARA MUJERES DEL ESTADO DE VERACRUZ</v>
      </c>
      <c r="E2471" s="884"/>
      <c r="F2471" s="884"/>
      <c r="G2471" s="884"/>
      <c r="H2471" s="884"/>
      <c r="I2471" s="884"/>
      <c r="J2471" s="884"/>
      <c r="K2471" s="884"/>
      <c r="L2471" s="884"/>
      <c r="M2471" s="617"/>
      <c r="N2471" s="617"/>
      <c r="O2471" s="617"/>
      <c r="P2471" s="617"/>
      <c r="Q2471" s="617"/>
      <c r="R2471" s="617"/>
      <c r="S2471" s="617"/>
      <c r="T2471" s="617"/>
      <c r="U2471" s="617"/>
      <c r="V2471" s="617"/>
      <c r="W2471" s="617"/>
      <c r="X2471" s="617"/>
      <c r="Y2471" s="617"/>
      <c r="Z2471" s="617"/>
      <c r="AA2471" s="617"/>
      <c r="AB2471" s="617"/>
      <c r="AC2471" s="617"/>
      <c r="AD2471" s="617"/>
      <c r="AE2471" s="164"/>
      <c r="AF2471" s="164"/>
      <c r="AG2471" s="408">
        <f t="shared" si="708"/>
        <v>0</v>
      </c>
      <c r="AH2471" s="409">
        <f t="shared" si="709"/>
        <v>0</v>
      </c>
      <c r="AI2471" s="410">
        <f t="shared" si="710"/>
        <v>0</v>
      </c>
      <c r="AJ2471" s="411">
        <f t="shared" si="711"/>
        <v>0</v>
      </c>
      <c r="AK2471" s="408">
        <f t="shared" si="712"/>
        <v>0</v>
      </c>
      <c r="AL2471" s="412">
        <f t="shared" si="713"/>
        <v>0</v>
      </c>
      <c r="AM2471" s="408">
        <f t="shared" si="714"/>
        <v>0</v>
      </c>
      <c r="AN2471" s="409">
        <f t="shared" si="715"/>
        <v>0</v>
      </c>
      <c r="AO2471" s="410">
        <f t="shared" si="716"/>
        <v>0</v>
      </c>
      <c r="AP2471" s="164"/>
      <c r="AQ2471" s="419">
        <f t="shared" si="673"/>
        <v>0</v>
      </c>
      <c r="AR2471" s="420">
        <f t="shared" si="674"/>
        <v>0</v>
      </c>
      <c r="AS2471" s="313">
        <f t="shared" si="675"/>
        <v>0</v>
      </c>
      <c r="AT2471" s="419">
        <f t="shared" si="676"/>
        <v>0</v>
      </c>
      <c r="AU2471" s="420">
        <f t="shared" si="677"/>
        <v>0</v>
      </c>
      <c r="AV2471" s="313">
        <f t="shared" si="678"/>
        <v>0</v>
      </c>
      <c r="AW2471" s="419">
        <f t="shared" si="679"/>
        <v>0</v>
      </c>
      <c r="AX2471" s="420">
        <f t="shared" si="680"/>
        <v>0</v>
      </c>
      <c r="AY2471" s="313">
        <f t="shared" si="681"/>
        <v>0</v>
      </c>
      <c r="AZ2471" s="419">
        <f t="shared" si="682"/>
        <v>0</v>
      </c>
      <c r="BA2471" s="420">
        <f t="shared" si="683"/>
        <v>0</v>
      </c>
      <c r="BB2471" s="313">
        <f t="shared" si="684"/>
        <v>0</v>
      </c>
      <c r="BC2471" s="419">
        <f t="shared" si="685"/>
        <v>0</v>
      </c>
      <c r="BD2471" s="420">
        <f t="shared" si="686"/>
        <v>0</v>
      </c>
      <c r="BE2471" s="313">
        <f t="shared" si="687"/>
        <v>0</v>
      </c>
      <c r="BF2471" s="419">
        <f t="shared" si="688"/>
        <v>0</v>
      </c>
      <c r="BG2471" s="420">
        <f t="shared" si="689"/>
        <v>0</v>
      </c>
      <c r="BH2471" s="313">
        <f t="shared" si="690"/>
        <v>0</v>
      </c>
      <c r="BI2471" s="419">
        <f t="shared" si="691"/>
        <v>0</v>
      </c>
      <c r="BJ2471" s="420">
        <f t="shared" si="692"/>
        <v>0</v>
      </c>
      <c r="BK2471" s="313">
        <f t="shared" si="693"/>
        <v>0</v>
      </c>
      <c r="BL2471" s="419">
        <f t="shared" si="694"/>
        <v>0</v>
      </c>
      <c r="BM2471" s="420">
        <f t="shared" si="695"/>
        <v>0</v>
      </c>
      <c r="BN2471" s="313">
        <f t="shared" si="696"/>
        <v>0</v>
      </c>
      <c r="BO2471" s="419">
        <f t="shared" si="697"/>
        <v>0</v>
      </c>
      <c r="BP2471" s="420">
        <f t="shared" si="698"/>
        <v>0</v>
      </c>
      <c r="BQ2471" s="313">
        <f t="shared" si="699"/>
        <v>0</v>
      </c>
      <c r="BR2471" s="419">
        <f t="shared" si="700"/>
        <v>0</v>
      </c>
      <c r="BS2471" s="420">
        <f t="shared" si="701"/>
        <v>0</v>
      </c>
      <c r="BT2471" s="313">
        <f t="shared" si="702"/>
        <v>0</v>
      </c>
      <c r="BU2471" s="419">
        <f t="shared" si="703"/>
        <v>0</v>
      </c>
      <c r="BV2471" s="420">
        <f t="shared" si="704"/>
        <v>0</v>
      </c>
      <c r="BW2471" s="313">
        <f t="shared" si="705"/>
        <v>0</v>
      </c>
      <c r="BX2471" s="272">
        <f t="shared" si="706"/>
        <v>0</v>
      </c>
      <c r="BY2471" s="273" t="str">
        <f>IF(BX2471=0,"",
IF(SUM($BX$2411:BX2471)=1,BZ2471,
IF($BX$2531&gt;SUM($BX$2411:BX2471),_xlfn.CONCAT(", ",BZ2471),
IF($BX$2531=SUM($BX$2411:BX2471),_xlfn.CONCAT(" y ",BZ2471)))))</f>
        <v/>
      </c>
      <c r="BZ2471" s="156" t="s">
        <v>5181</v>
      </c>
      <c r="CA2471" s="272">
        <f t="shared" si="707"/>
        <v>0</v>
      </c>
      <c r="CB2471" s="273" t="str">
        <f>IF(CA2471=0,"",
IF(SUM($CA$2411:CA2471)=1,CC2471,
IF($CA$2531&gt;SUM($CA$2411:CA2471),_xlfn.CONCAT(", ",CC2471),
IF($CA$2531=SUM($CA$2411:CA2471),_xlfn.CONCAT(" y ",CC2471)))))</f>
        <v/>
      </c>
      <c r="CC2471" s="156" t="s">
        <v>5181</v>
      </c>
    </row>
    <row r="2472" spans="1:81" ht="15" customHeight="1">
      <c r="A2472" s="57"/>
      <c r="B2472" s="26"/>
      <c r="C2472" s="165" t="s">
        <v>5182</v>
      </c>
      <c r="D2472" s="884" t="str">
        <f t="shared" si="670"/>
        <v>INSTITUTO DE PENSIONES DEL ESTADO</v>
      </c>
      <c r="E2472" s="884"/>
      <c r="F2472" s="884"/>
      <c r="G2472" s="884"/>
      <c r="H2472" s="884"/>
      <c r="I2472" s="884"/>
      <c r="J2472" s="884"/>
      <c r="K2472" s="884"/>
      <c r="L2472" s="884"/>
      <c r="M2472" s="617"/>
      <c r="N2472" s="617"/>
      <c r="O2472" s="617"/>
      <c r="P2472" s="617"/>
      <c r="Q2472" s="617"/>
      <c r="R2472" s="617"/>
      <c r="S2472" s="617"/>
      <c r="T2472" s="617"/>
      <c r="U2472" s="617"/>
      <c r="V2472" s="617"/>
      <c r="W2472" s="617"/>
      <c r="X2472" s="617"/>
      <c r="Y2472" s="617"/>
      <c r="Z2472" s="617"/>
      <c r="AA2472" s="617"/>
      <c r="AB2472" s="617"/>
      <c r="AC2472" s="617"/>
      <c r="AD2472" s="617"/>
      <c r="AE2472" s="164"/>
      <c r="AF2472" s="164"/>
      <c r="AG2472" s="408">
        <f t="shared" si="708"/>
        <v>0</v>
      </c>
      <c r="AH2472" s="409">
        <f t="shared" si="709"/>
        <v>0</v>
      </c>
      <c r="AI2472" s="410">
        <f t="shared" si="710"/>
        <v>0</v>
      </c>
      <c r="AJ2472" s="411">
        <f t="shared" si="711"/>
        <v>0</v>
      </c>
      <c r="AK2472" s="408">
        <f t="shared" si="712"/>
        <v>0</v>
      </c>
      <c r="AL2472" s="412">
        <f t="shared" si="713"/>
        <v>0</v>
      </c>
      <c r="AM2472" s="408">
        <f t="shared" si="714"/>
        <v>0</v>
      </c>
      <c r="AN2472" s="409">
        <f t="shared" si="715"/>
        <v>0</v>
      </c>
      <c r="AO2472" s="410">
        <f t="shared" si="716"/>
        <v>0</v>
      </c>
      <c r="AP2472" s="164"/>
      <c r="AQ2472" s="419">
        <f t="shared" si="673"/>
        <v>0</v>
      </c>
      <c r="AR2472" s="420">
        <f t="shared" si="674"/>
        <v>0</v>
      </c>
      <c r="AS2472" s="313">
        <f t="shared" si="675"/>
        <v>0</v>
      </c>
      <c r="AT2472" s="419">
        <f t="shared" si="676"/>
        <v>0</v>
      </c>
      <c r="AU2472" s="420">
        <f t="shared" si="677"/>
        <v>0</v>
      </c>
      <c r="AV2472" s="313">
        <f t="shared" si="678"/>
        <v>0</v>
      </c>
      <c r="AW2472" s="419">
        <f t="shared" si="679"/>
        <v>0</v>
      </c>
      <c r="AX2472" s="420">
        <f t="shared" si="680"/>
        <v>0</v>
      </c>
      <c r="AY2472" s="313">
        <f t="shared" si="681"/>
        <v>0</v>
      </c>
      <c r="AZ2472" s="419">
        <f t="shared" si="682"/>
        <v>0</v>
      </c>
      <c r="BA2472" s="420">
        <f t="shared" si="683"/>
        <v>0</v>
      </c>
      <c r="BB2472" s="313">
        <f t="shared" si="684"/>
        <v>0</v>
      </c>
      <c r="BC2472" s="419">
        <f t="shared" si="685"/>
        <v>0</v>
      </c>
      <c r="BD2472" s="420">
        <f t="shared" si="686"/>
        <v>0</v>
      </c>
      <c r="BE2472" s="313">
        <f t="shared" si="687"/>
        <v>0</v>
      </c>
      <c r="BF2472" s="419">
        <f t="shared" si="688"/>
        <v>0</v>
      </c>
      <c r="BG2472" s="420">
        <f t="shared" si="689"/>
        <v>0</v>
      </c>
      <c r="BH2472" s="313">
        <f t="shared" si="690"/>
        <v>0</v>
      </c>
      <c r="BI2472" s="419">
        <f t="shared" si="691"/>
        <v>0</v>
      </c>
      <c r="BJ2472" s="420">
        <f t="shared" si="692"/>
        <v>0</v>
      </c>
      <c r="BK2472" s="313">
        <f t="shared" si="693"/>
        <v>0</v>
      </c>
      <c r="BL2472" s="419">
        <f t="shared" si="694"/>
        <v>0</v>
      </c>
      <c r="BM2472" s="420">
        <f t="shared" si="695"/>
        <v>0</v>
      </c>
      <c r="BN2472" s="313">
        <f t="shared" si="696"/>
        <v>0</v>
      </c>
      <c r="BO2472" s="419">
        <f t="shared" si="697"/>
        <v>0</v>
      </c>
      <c r="BP2472" s="420">
        <f t="shared" si="698"/>
        <v>0</v>
      </c>
      <c r="BQ2472" s="313">
        <f t="shared" si="699"/>
        <v>0</v>
      </c>
      <c r="BR2472" s="419">
        <f t="shared" si="700"/>
        <v>0</v>
      </c>
      <c r="BS2472" s="420">
        <f t="shared" si="701"/>
        <v>0</v>
      </c>
      <c r="BT2472" s="313">
        <f t="shared" si="702"/>
        <v>0</v>
      </c>
      <c r="BU2472" s="419">
        <f t="shared" si="703"/>
        <v>0</v>
      </c>
      <c r="BV2472" s="420">
        <f t="shared" si="704"/>
        <v>0</v>
      </c>
      <c r="BW2472" s="313">
        <f t="shared" si="705"/>
        <v>0</v>
      </c>
      <c r="BX2472" s="272">
        <f t="shared" si="706"/>
        <v>0</v>
      </c>
      <c r="BY2472" s="273" t="str">
        <f>IF(BX2472=0,"",
IF(SUM($BX$2411:BX2472)=1,BZ2472,
IF($BX$2531&gt;SUM($BX$2411:BX2472),_xlfn.CONCAT(", ",BZ2472),
IF($BX$2531=SUM($BX$2411:BX2472),_xlfn.CONCAT(" y ",BZ2472)))))</f>
        <v/>
      </c>
      <c r="BZ2472" s="156" t="s">
        <v>5183</v>
      </c>
      <c r="CA2472" s="272">
        <f t="shared" si="707"/>
        <v>0</v>
      </c>
      <c r="CB2472" s="273" t="str">
        <f>IF(CA2472=0,"",
IF(SUM($CA$2411:CA2472)=1,CC2472,
IF($CA$2531&gt;SUM($CA$2411:CA2472),_xlfn.CONCAT(", ",CC2472),
IF($CA$2531=SUM($CA$2411:CA2472),_xlfn.CONCAT(" y ",CC2472)))))</f>
        <v/>
      </c>
      <c r="CC2472" s="156" t="s">
        <v>5183</v>
      </c>
    </row>
    <row r="2473" spans="1:81" ht="15" customHeight="1">
      <c r="A2473" s="57"/>
      <c r="B2473" s="26"/>
      <c r="C2473" s="165" t="s">
        <v>5184</v>
      </c>
      <c r="D2473" s="884" t="str">
        <f t="shared" si="670"/>
        <v>COMISION DEL AGUA DEL ESTADO DE VERACRUZ</v>
      </c>
      <c r="E2473" s="884"/>
      <c r="F2473" s="884"/>
      <c r="G2473" s="884"/>
      <c r="H2473" s="884"/>
      <c r="I2473" s="884"/>
      <c r="J2473" s="884"/>
      <c r="K2473" s="884"/>
      <c r="L2473" s="884"/>
      <c r="M2473" s="617"/>
      <c r="N2473" s="617"/>
      <c r="O2473" s="617"/>
      <c r="P2473" s="617"/>
      <c r="Q2473" s="617"/>
      <c r="R2473" s="617"/>
      <c r="S2473" s="617"/>
      <c r="T2473" s="617"/>
      <c r="U2473" s="617"/>
      <c r="V2473" s="617"/>
      <c r="W2473" s="617"/>
      <c r="X2473" s="617"/>
      <c r="Y2473" s="617"/>
      <c r="Z2473" s="617"/>
      <c r="AA2473" s="617"/>
      <c r="AB2473" s="617"/>
      <c r="AC2473" s="617"/>
      <c r="AD2473" s="617"/>
      <c r="AE2473" s="164"/>
      <c r="AF2473" s="164"/>
      <c r="AG2473" s="408">
        <f t="shared" si="708"/>
        <v>0</v>
      </c>
      <c r="AH2473" s="409">
        <f t="shared" si="709"/>
        <v>0</v>
      </c>
      <c r="AI2473" s="410">
        <f t="shared" si="710"/>
        <v>0</v>
      </c>
      <c r="AJ2473" s="411">
        <f t="shared" si="711"/>
        <v>0</v>
      </c>
      <c r="AK2473" s="408">
        <f t="shared" si="712"/>
        <v>0</v>
      </c>
      <c r="AL2473" s="412">
        <f t="shared" si="713"/>
        <v>0</v>
      </c>
      <c r="AM2473" s="408">
        <f t="shared" si="714"/>
        <v>0</v>
      </c>
      <c r="AN2473" s="409">
        <f t="shared" si="715"/>
        <v>0</v>
      </c>
      <c r="AO2473" s="410">
        <f t="shared" si="716"/>
        <v>0</v>
      </c>
      <c r="AP2473" s="164"/>
      <c r="AQ2473" s="419">
        <f t="shared" si="673"/>
        <v>0</v>
      </c>
      <c r="AR2473" s="420">
        <f t="shared" si="674"/>
        <v>0</v>
      </c>
      <c r="AS2473" s="313">
        <f t="shared" si="675"/>
        <v>0</v>
      </c>
      <c r="AT2473" s="419">
        <f t="shared" si="676"/>
        <v>0</v>
      </c>
      <c r="AU2473" s="420">
        <f t="shared" si="677"/>
        <v>0</v>
      </c>
      <c r="AV2473" s="313">
        <f t="shared" si="678"/>
        <v>0</v>
      </c>
      <c r="AW2473" s="419">
        <f t="shared" si="679"/>
        <v>0</v>
      </c>
      <c r="AX2473" s="420">
        <f t="shared" si="680"/>
        <v>0</v>
      </c>
      <c r="AY2473" s="313">
        <f t="shared" si="681"/>
        <v>0</v>
      </c>
      <c r="AZ2473" s="419">
        <f t="shared" si="682"/>
        <v>0</v>
      </c>
      <c r="BA2473" s="420">
        <f t="shared" si="683"/>
        <v>0</v>
      </c>
      <c r="BB2473" s="313">
        <f t="shared" si="684"/>
        <v>0</v>
      </c>
      <c r="BC2473" s="419">
        <f t="shared" si="685"/>
        <v>0</v>
      </c>
      <c r="BD2473" s="420">
        <f t="shared" si="686"/>
        <v>0</v>
      </c>
      <c r="BE2473" s="313">
        <f t="shared" si="687"/>
        <v>0</v>
      </c>
      <c r="BF2473" s="419">
        <f t="shared" si="688"/>
        <v>0</v>
      </c>
      <c r="BG2473" s="420">
        <f t="shared" si="689"/>
        <v>0</v>
      </c>
      <c r="BH2473" s="313">
        <f t="shared" si="690"/>
        <v>0</v>
      </c>
      <c r="BI2473" s="419">
        <f t="shared" si="691"/>
        <v>0</v>
      </c>
      <c r="BJ2473" s="420">
        <f t="shared" si="692"/>
        <v>0</v>
      </c>
      <c r="BK2473" s="313">
        <f t="shared" si="693"/>
        <v>0</v>
      </c>
      <c r="BL2473" s="419">
        <f t="shared" si="694"/>
        <v>0</v>
      </c>
      <c r="BM2473" s="420">
        <f t="shared" si="695"/>
        <v>0</v>
      </c>
      <c r="BN2473" s="313">
        <f t="shared" si="696"/>
        <v>0</v>
      </c>
      <c r="BO2473" s="419">
        <f t="shared" si="697"/>
        <v>0</v>
      </c>
      <c r="BP2473" s="420">
        <f t="shared" si="698"/>
        <v>0</v>
      </c>
      <c r="BQ2473" s="313">
        <f t="shared" si="699"/>
        <v>0</v>
      </c>
      <c r="BR2473" s="419">
        <f t="shared" si="700"/>
        <v>0</v>
      </c>
      <c r="BS2473" s="420">
        <f t="shared" si="701"/>
        <v>0</v>
      </c>
      <c r="BT2473" s="313">
        <f t="shared" si="702"/>
        <v>0</v>
      </c>
      <c r="BU2473" s="419">
        <f t="shared" si="703"/>
        <v>0</v>
      </c>
      <c r="BV2473" s="420">
        <f t="shared" si="704"/>
        <v>0</v>
      </c>
      <c r="BW2473" s="313">
        <f t="shared" si="705"/>
        <v>0</v>
      </c>
      <c r="BX2473" s="272">
        <f t="shared" si="706"/>
        <v>0</v>
      </c>
      <c r="BY2473" s="273" t="str">
        <f>IF(BX2473=0,"",
IF(SUM($BX$2411:BX2473)=1,BZ2473,
IF($BX$2531&gt;SUM($BX$2411:BX2473),_xlfn.CONCAT(", ",BZ2473),
IF($BX$2531=SUM($BX$2411:BX2473),_xlfn.CONCAT(" y ",BZ2473)))))</f>
        <v/>
      </c>
      <c r="BZ2473" s="156" t="s">
        <v>5185</v>
      </c>
      <c r="CA2473" s="272">
        <f t="shared" si="707"/>
        <v>0</v>
      </c>
      <c r="CB2473" s="273" t="str">
        <f>IF(CA2473=0,"",
IF(SUM($CA$2411:CA2473)=1,CC2473,
IF($CA$2531&gt;SUM($CA$2411:CA2473),_xlfn.CONCAT(", ",CC2473),
IF($CA$2531=SUM($CA$2411:CA2473),_xlfn.CONCAT(" y ",CC2473)))))</f>
        <v/>
      </c>
      <c r="CC2473" s="156" t="s">
        <v>5185</v>
      </c>
    </row>
    <row r="2474" spans="1:81" ht="15" customHeight="1">
      <c r="A2474" s="57"/>
      <c r="B2474" s="26"/>
      <c r="C2474" s="165" t="s">
        <v>5186</v>
      </c>
      <c r="D2474" s="884" t="str">
        <f t="shared" si="670"/>
        <v>RADIOTELEVISION DE VERACRUZ</v>
      </c>
      <c r="E2474" s="884"/>
      <c r="F2474" s="884"/>
      <c r="G2474" s="884"/>
      <c r="H2474" s="884"/>
      <c r="I2474" s="884"/>
      <c r="J2474" s="884"/>
      <c r="K2474" s="884"/>
      <c r="L2474" s="884"/>
      <c r="M2474" s="617"/>
      <c r="N2474" s="617"/>
      <c r="O2474" s="617"/>
      <c r="P2474" s="617"/>
      <c r="Q2474" s="617"/>
      <c r="R2474" s="617"/>
      <c r="S2474" s="617"/>
      <c r="T2474" s="617"/>
      <c r="U2474" s="617"/>
      <c r="V2474" s="617"/>
      <c r="W2474" s="617"/>
      <c r="X2474" s="617"/>
      <c r="Y2474" s="617"/>
      <c r="Z2474" s="617"/>
      <c r="AA2474" s="617"/>
      <c r="AB2474" s="617"/>
      <c r="AC2474" s="617"/>
      <c r="AD2474" s="617"/>
      <c r="AE2474" s="164"/>
      <c r="AF2474" s="164"/>
      <c r="AG2474" s="408">
        <f t="shared" si="708"/>
        <v>0</v>
      </c>
      <c r="AH2474" s="409">
        <f t="shared" si="709"/>
        <v>0</v>
      </c>
      <c r="AI2474" s="410">
        <f t="shared" si="710"/>
        <v>0</v>
      </c>
      <c r="AJ2474" s="411">
        <f t="shared" si="711"/>
        <v>0</v>
      </c>
      <c r="AK2474" s="408">
        <f t="shared" si="712"/>
        <v>0</v>
      </c>
      <c r="AL2474" s="412">
        <f t="shared" si="713"/>
        <v>0</v>
      </c>
      <c r="AM2474" s="408">
        <f t="shared" si="714"/>
        <v>0</v>
      </c>
      <c r="AN2474" s="409">
        <f t="shared" si="715"/>
        <v>0</v>
      </c>
      <c r="AO2474" s="410">
        <f t="shared" si="716"/>
        <v>0</v>
      </c>
      <c r="AP2474" s="164"/>
      <c r="AQ2474" s="419">
        <f t="shared" si="673"/>
        <v>0</v>
      </c>
      <c r="AR2474" s="420">
        <f t="shared" si="674"/>
        <v>0</v>
      </c>
      <c r="AS2474" s="313">
        <f t="shared" si="675"/>
        <v>0</v>
      </c>
      <c r="AT2474" s="419">
        <f t="shared" si="676"/>
        <v>0</v>
      </c>
      <c r="AU2474" s="420">
        <f t="shared" si="677"/>
        <v>0</v>
      </c>
      <c r="AV2474" s="313">
        <f t="shared" si="678"/>
        <v>0</v>
      </c>
      <c r="AW2474" s="419">
        <f t="shared" si="679"/>
        <v>0</v>
      </c>
      <c r="AX2474" s="420">
        <f t="shared" si="680"/>
        <v>0</v>
      </c>
      <c r="AY2474" s="313">
        <f t="shared" si="681"/>
        <v>0</v>
      </c>
      <c r="AZ2474" s="419">
        <f t="shared" si="682"/>
        <v>0</v>
      </c>
      <c r="BA2474" s="420">
        <f t="shared" si="683"/>
        <v>0</v>
      </c>
      <c r="BB2474" s="313">
        <f t="shared" si="684"/>
        <v>0</v>
      </c>
      <c r="BC2474" s="419">
        <f t="shared" si="685"/>
        <v>0</v>
      </c>
      <c r="BD2474" s="420">
        <f t="shared" si="686"/>
        <v>0</v>
      </c>
      <c r="BE2474" s="313">
        <f t="shared" si="687"/>
        <v>0</v>
      </c>
      <c r="BF2474" s="419">
        <f t="shared" si="688"/>
        <v>0</v>
      </c>
      <c r="BG2474" s="420">
        <f t="shared" si="689"/>
        <v>0</v>
      </c>
      <c r="BH2474" s="313">
        <f t="shared" si="690"/>
        <v>0</v>
      </c>
      <c r="BI2474" s="419">
        <f t="shared" si="691"/>
        <v>0</v>
      </c>
      <c r="BJ2474" s="420">
        <f t="shared" si="692"/>
        <v>0</v>
      </c>
      <c r="BK2474" s="313">
        <f t="shared" si="693"/>
        <v>0</v>
      </c>
      <c r="BL2474" s="419">
        <f t="shared" si="694"/>
        <v>0</v>
      </c>
      <c r="BM2474" s="420">
        <f t="shared" si="695"/>
        <v>0</v>
      </c>
      <c r="BN2474" s="313">
        <f t="shared" si="696"/>
        <v>0</v>
      </c>
      <c r="BO2474" s="419">
        <f t="shared" si="697"/>
        <v>0</v>
      </c>
      <c r="BP2474" s="420">
        <f t="shared" si="698"/>
        <v>0</v>
      </c>
      <c r="BQ2474" s="313">
        <f t="shared" si="699"/>
        <v>0</v>
      </c>
      <c r="BR2474" s="419">
        <f t="shared" si="700"/>
        <v>0</v>
      </c>
      <c r="BS2474" s="420">
        <f t="shared" si="701"/>
        <v>0</v>
      </c>
      <c r="BT2474" s="313">
        <f t="shared" si="702"/>
        <v>0</v>
      </c>
      <c r="BU2474" s="419">
        <f t="shared" si="703"/>
        <v>0</v>
      </c>
      <c r="BV2474" s="420">
        <f t="shared" si="704"/>
        <v>0</v>
      </c>
      <c r="BW2474" s="313">
        <f t="shared" si="705"/>
        <v>0</v>
      </c>
      <c r="BX2474" s="272">
        <f t="shared" si="706"/>
        <v>0</v>
      </c>
      <c r="BY2474" s="273" t="str">
        <f>IF(BX2474=0,"",
IF(SUM($BX$2411:BX2474)=1,BZ2474,
IF($BX$2531&gt;SUM($BX$2411:BX2474),_xlfn.CONCAT(", ",BZ2474),
IF($BX$2531=SUM($BX$2411:BX2474),_xlfn.CONCAT(" y ",BZ2474)))))</f>
        <v/>
      </c>
      <c r="BZ2474" s="156" t="s">
        <v>5187</v>
      </c>
      <c r="CA2474" s="272">
        <f t="shared" si="707"/>
        <v>0</v>
      </c>
      <c r="CB2474" s="273" t="str">
        <f>IF(CA2474=0,"",
IF(SUM($CA$2411:CA2474)=1,CC2474,
IF($CA$2531&gt;SUM($CA$2411:CA2474),_xlfn.CONCAT(", ",CC2474),
IF($CA$2531=SUM($CA$2411:CA2474),_xlfn.CONCAT(" y ",CC2474)))))</f>
        <v/>
      </c>
      <c r="CC2474" s="156" t="s">
        <v>5187</v>
      </c>
    </row>
    <row r="2475" spans="1:81" ht="15" customHeight="1">
      <c r="A2475" s="57"/>
      <c r="B2475" s="26"/>
      <c r="C2475" s="165" t="s">
        <v>5188</v>
      </c>
      <c r="D2475" s="884" t="str">
        <f t="shared" si="670"/>
        <v>SECRETARIA EJECUTIVA DEL SISTEMA ESTATAL ANTICORRUPCION</v>
      </c>
      <c r="E2475" s="884"/>
      <c r="F2475" s="884"/>
      <c r="G2475" s="884"/>
      <c r="H2475" s="884"/>
      <c r="I2475" s="884"/>
      <c r="J2475" s="884"/>
      <c r="K2475" s="884"/>
      <c r="L2475" s="884"/>
      <c r="M2475" s="617"/>
      <c r="N2475" s="617"/>
      <c r="O2475" s="617"/>
      <c r="P2475" s="617"/>
      <c r="Q2475" s="617"/>
      <c r="R2475" s="617"/>
      <c r="S2475" s="617"/>
      <c r="T2475" s="617"/>
      <c r="U2475" s="617"/>
      <c r="V2475" s="617"/>
      <c r="W2475" s="617"/>
      <c r="X2475" s="617"/>
      <c r="Y2475" s="617"/>
      <c r="Z2475" s="617"/>
      <c r="AA2475" s="617"/>
      <c r="AB2475" s="617"/>
      <c r="AC2475" s="617"/>
      <c r="AD2475" s="617"/>
      <c r="AE2475" s="164"/>
      <c r="AF2475" s="164"/>
      <c r="AG2475" s="408">
        <f t="shared" ref="AG2475:AG2506" si="717">IF(OR(M2349="NS",M2613="NS",S1879="NS"),0,IF(AND(M2349="NA",M2613="NA",S1879="NA"),0,IF(SUM(M2349,M2613)&gt;=S1879,0,1)))</f>
        <v>0</v>
      </c>
      <c r="AH2475" s="409">
        <f t="shared" ref="AH2475:AH2506" si="718">IF(OR(N2349="NS",N2613="NS",T1879="NS"),0,IF(AND(N2349="NA",N2613="NA",T1879="NA"),0,IF(SUM(N2349,N2613)&gt;=T1879,0,1)))</f>
        <v>0</v>
      </c>
      <c r="AI2475" s="410">
        <f t="shared" ref="AI2475:AI2506" si="719">IF(OR(O2349="NS",O2613="NS",U1879="NS"),0,IF(AND(O2349="NA",O2613="NA",U1879="NA"),0,IF(SUM(O2349,O2613)&gt;=U1879,0,1)))</f>
        <v>0</v>
      </c>
      <c r="AJ2475" s="411">
        <f t="shared" ref="AJ2475:AJ2506" si="720">IF(OR(M2349="NS",V1879="NS",AB1879="NS"),0,IF(AND(M2349="NA",V1879="NA",AB1879="NA"),0,IF(M2349&gt;=SUM(V1879,AB1879),0,1)))</f>
        <v>0</v>
      </c>
      <c r="AK2475" s="408">
        <f t="shared" ref="AK2475:AK2506" si="721">IF(OR(N2349="NS",W1879="NS",AC1879="NS"),0,IF(AND(N2349="NA",W1879="NA",AC1879="NA"),0,IF(N2349&gt;=SUM(W1879,AC1879),0,1)))</f>
        <v>0</v>
      </c>
      <c r="AL2475" s="412">
        <f t="shared" ref="AL2475:AL2506" si="722">IF(OR(O2349="NS",X1879="NS",AD1879="NS"),0,IF(AND(O2349="NA",X1879="NA",AD1879="NA"),0,IF(O2349&gt;=SUM(X1879,AD1879),0,1)))</f>
        <v>0</v>
      </c>
      <c r="AM2475" s="408">
        <f t="shared" ref="AM2475:AM2506" si="723">IF(OR(M2613="NS",Y1879="NS",AB1879="NS"),0,IF(AND(M2613="NA",Y1879="NA",AB1879="NA"),0,IF(M2613&gt;=SUM(Y1879,AB1879),0,1)))</f>
        <v>0</v>
      </c>
      <c r="AN2475" s="409">
        <f t="shared" ref="AN2475:AN2506" si="724">IF(OR(N2613="NS",Z1879="NS",AC1879="NS"),0,IF(AND(N2613="NA",Z1879="NA",AC1879="NA"),0,IF(N2613&gt;=SUM(Z1879,AC1879),0,1)))</f>
        <v>0</v>
      </c>
      <c r="AO2475" s="410">
        <f t="shared" ref="AO2475:AO2506" si="725">IF(OR(O2613="NS",AA1879="NS",AD1879="NS"),0,IF(AND(O2613="NA",AA1879="NA",AD1879="NA"),0,IF(O2613&gt;=SUM(AA1879,AD1879),0,1)))</f>
        <v>0</v>
      </c>
      <c r="AP2475" s="164"/>
      <c r="AQ2475" s="419">
        <f t="shared" si="673"/>
        <v>0</v>
      </c>
      <c r="AR2475" s="420">
        <f t="shared" si="674"/>
        <v>0</v>
      </c>
      <c r="AS2475" s="313">
        <f t="shared" si="675"/>
        <v>0</v>
      </c>
      <c r="AT2475" s="419">
        <f t="shared" si="676"/>
        <v>0</v>
      </c>
      <c r="AU2475" s="420">
        <f t="shared" si="677"/>
        <v>0</v>
      </c>
      <c r="AV2475" s="313">
        <f t="shared" si="678"/>
        <v>0</v>
      </c>
      <c r="AW2475" s="419">
        <f t="shared" si="679"/>
        <v>0</v>
      </c>
      <c r="AX2475" s="420">
        <f t="shared" si="680"/>
        <v>0</v>
      </c>
      <c r="AY2475" s="313">
        <f t="shared" si="681"/>
        <v>0</v>
      </c>
      <c r="AZ2475" s="419">
        <f t="shared" si="682"/>
        <v>0</v>
      </c>
      <c r="BA2475" s="420">
        <f t="shared" si="683"/>
        <v>0</v>
      </c>
      <c r="BB2475" s="313">
        <f t="shared" si="684"/>
        <v>0</v>
      </c>
      <c r="BC2475" s="419">
        <f t="shared" si="685"/>
        <v>0</v>
      </c>
      <c r="BD2475" s="420">
        <f t="shared" si="686"/>
        <v>0</v>
      </c>
      <c r="BE2475" s="313">
        <f t="shared" si="687"/>
        <v>0</v>
      </c>
      <c r="BF2475" s="419">
        <f t="shared" si="688"/>
        <v>0</v>
      </c>
      <c r="BG2475" s="420">
        <f t="shared" si="689"/>
        <v>0</v>
      </c>
      <c r="BH2475" s="313">
        <f t="shared" si="690"/>
        <v>0</v>
      </c>
      <c r="BI2475" s="419">
        <f t="shared" si="691"/>
        <v>0</v>
      </c>
      <c r="BJ2475" s="420">
        <f t="shared" si="692"/>
        <v>0</v>
      </c>
      <c r="BK2475" s="313">
        <f t="shared" si="693"/>
        <v>0</v>
      </c>
      <c r="BL2475" s="419">
        <f t="shared" si="694"/>
        <v>0</v>
      </c>
      <c r="BM2475" s="420">
        <f t="shared" si="695"/>
        <v>0</v>
      </c>
      <c r="BN2475" s="313">
        <f t="shared" si="696"/>
        <v>0</v>
      </c>
      <c r="BO2475" s="419">
        <f t="shared" si="697"/>
        <v>0</v>
      </c>
      <c r="BP2475" s="420">
        <f t="shared" si="698"/>
        <v>0</v>
      </c>
      <c r="BQ2475" s="313">
        <f t="shared" si="699"/>
        <v>0</v>
      </c>
      <c r="BR2475" s="419">
        <f t="shared" si="700"/>
        <v>0</v>
      </c>
      <c r="BS2475" s="420">
        <f t="shared" si="701"/>
        <v>0</v>
      </c>
      <c r="BT2475" s="313">
        <f t="shared" si="702"/>
        <v>0</v>
      </c>
      <c r="BU2475" s="419">
        <f t="shared" si="703"/>
        <v>0</v>
      </c>
      <c r="BV2475" s="420">
        <f t="shared" si="704"/>
        <v>0</v>
      </c>
      <c r="BW2475" s="313">
        <f t="shared" si="705"/>
        <v>0</v>
      </c>
      <c r="BX2475" s="272">
        <f t="shared" si="706"/>
        <v>0</v>
      </c>
      <c r="BY2475" s="273" t="str">
        <f>IF(BX2475=0,"",
IF(SUM($BX$2411:BX2475)=1,BZ2475,
IF($BX$2531&gt;SUM($BX$2411:BX2475),_xlfn.CONCAT(", ",BZ2475),
IF($BX$2531=SUM($BX$2411:BX2475),_xlfn.CONCAT(" y ",BZ2475)))))</f>
        <v/>
      </c>
      <c r="BZ2475" s="156" t="s">
        <v>5189</v>
      </c>
      <c r="CA2475" s="272">
        <f t="shared" si="707"/>
        <v>0</v>
      </c>
      <c r="CB2475" s="273" t="str">
        <f>IF(CA2475=0,"",
IF(SUM($CA$2411:CA2475)=1,CC2475,
IF($CA$2531&gt;SUM($CA$2411:CA2475),_xlfn.CONCAT(", ",CC2475),
IF($CA$2531=SUM($CA$2411:CA2475),_xlfn.CONCAT(" y ",CC2475)))))</f>
        <v/>
      </c>
      <c r="CC2475" s="156" t="s">
        <v>5189</v>
      </c>
    </row>
    <row r="2476" spans="1:81" ht="15" customHeight="1">
      <c r="A2476" s="57"/>
      <c r="B2476" s="26"/>
      <c r="C2476" s="165" t="s">
        <v>5190</v>
      </c>
      <c r="D2476" s="884" t="str">
        <f t="shared" ref="D2476:D2530" si="726">IF(D105="","",D105)</f>
        <v>INSTITUTO DE LA POLICIA AUXILIAR Y PROTECCION PATRIMONIAL</v>
      </c>
      <c r="E2476" s="884"/>
      <c r="F2476" s="884"/>
      <c r="G2476" s="884"/>
      <c r="H2476" s="884"/>
      <c r="I2476" s="884"/>
      <c r="J2476" s="884"/>
      <c r="K2476" s="884"/>
      <c r="L2476" s="884"/>
      <c r="M2476" s="617"/>
      <c r="N2476" s="617"/>
      <c r="O2476" s="617"/>
      <c r="P2476" s="617"/>
      <c r="Q2476" s="617"/>
      <c r="R2476" s="617"/>
      <c r="S2476" s="617"/>
      <c r="T2476" s="617"/>
      <c r="U2476" s="617"/>
      <c r="V2476" s="617"/>
      <c r="W2476" s="617"/>
      <c r="X2476" s="617"/>
      <c r="Y2476" s="617"/>
      <c r="Z2476" s="617"/>
      <c r="AA2476" s="617"/>
      <c r="AB2476" s="617"/>
      <c r="AC2476" s="617"/>
      <c r="AD2476" s="617"/>
      <c r="AE2476" s="164"/>
      <c r="AF2476" s="164"/>
      <c r="AG2476" s="408">
        <f t="shared" si="717"/>
        <v>0</v>
      </c>
      <c r="AH2476" s="409">
        <f t="shared" si="718"/>
        <v>0</v>
      </c>
      <c r="AI2476" s="410">
        <f t="shared" si="719"/>
        <v>0</v>
      </c>
      <c r="AJ2476" s="411">
        <f t="shared" si="720"/>
        <v>0</v>
      </c>
      <c r="AK2476" s="408">
        <f t="shared" si="721"/>
        <v>0</v>
      </c>
      <c r="AL2476" s="412">
        <f t="shared" si="722"/>
        <v>0</v>
      </c>
      <c r="AM2476" s="408">
        <f t="shared" si="723"/>
        <v>0</v>
      </c>
      <c r="AN2476" s="409">
        <f t="shared" si="724"/>
        <v>0</v>
      </c>
      <c r="AO2476" s="410">
        <f t="shared" si="725"/>
        <v>0</v>
      </c>
      <c r="AP2476" s="164"/>
      <c r="AQ2476" s="419">
        <f t="shared" ref="AQ2476:AQ2530" si="727">IF(OR(P2350="NS",$V1880="NS",$AB1880="NS"),0,IF(AND(P2350="NA",$V1880="NA",$AB1880="NA"),0,IF(P2350&lt;=SUM($V1880,$AB1880),0,1)))</f>
        <v>0</v>
      </c>
      <c r="AR2476" s="420">
        <f t="shared" ref="AR2476:AR2530" si="728">IF(OR(Q2350="NS",$W1880="NS",$AC1880="NS"),0,IF(AND(Q2350="NA",$W1880="NA",$AC1880="NA"),0,IF(Q2350&lt;=SUM($W1880,$AC1880),0,1)))</f>
        <v>0</v>
      </c>
      <c r="AS2476" s="313">
        <f t="shared" ref="AS2476:AS2530" si="729">IF(OR(R2350="NS",$X1880="NS",$AD1880="NS"),0,IF(AND(R2350="NA",$X1880="NA",$AD1880="NA"),0,IF(R2350&lt;=SUM($X1880,$AD1880),0,1)))</f>
        <v>0</v>
      </c>
      <c r="AT2476" s="419">
        <f t="shared" ref="AT2476:AT2530" si="730">IF(OR(S2350="NS",$V1880="NS",$AB1880="NS"),0,IF(AND(S2350="NA",$V1880="NA",$AB1880="NA"),0,IF(S2350&lt;=SUM($V1880,$AB1880),0,1)))</f>
        <v>0</v>
      </c>
      <c r="AU2476" s="420">
        <f t="shared" ref="AU2476:AU2530" si="731">IF(OR(T2350="NS",$W1880="NS",$AC1880="NS"),0,IF(AND(T2350="NA",$W1880="NA",$AC1880="NA"),0,IF(T2350&lt;=SUM($W1880,$AC1880),0,1)))</f>
        <v>0</v>
      </c>
      <c r="AV2476" s="313">
        <f t="shared" ref="AV2476:AV2530" si="732">IF(OR(U2350="NS",$X1880="NS",$AD1880="NS"),0,IF(AND(U2350="NA",$X1880="NA",$AD1880="NA"),0,IF(U2350&lt;=SUM($X1880,$AD1880),0,1)))</f>
        <v>0</v>
      </c>
      <c r="AW2476" s="419">
        <f t="shared" ref="AW2476:AW2530" si="733">IF(OR(V2350="NS",$V1880="NS",$AB1880="NS"),0,IF(AND(V2350="NA",$V1880="NA",$AB1880="NA"),0,IF(V2350&lt;=SUM($V1880,$AB1880),0,1)))</f>
        <v>0</v>
      </c>
      <c r="AX2476" s="420">
        <f t="shared" ref="AX2476:AX2530" si="734">IF(OR(W2350="NS",$W1880="NS",$AC1880="NS"),0,IF(AND(W2350="NA",$W1880="NA",$AC1880="NA"),0,IF(W2350&lt;=SUM($W1880,$AC1880),0,1)))</f>
        <v>0</v>
      </c>
      <c r="AY2476" s="313">
        <f t="shared" ref="AY2476:AY2530" si="735">IF(OR(X2350="NS",$X1880="NS",$AD1880="NS"),0,IF(AND(X2350="NA",$X1880="NA",$AD1880="NA"),0,IF(X2350&lt;=SUM($X1880,$AD1880),0,1)))</f>
        <v>0</v>
      </c>
      <c r="AZ2476" s="419">
        <f t="shared" ref="AZ2476:AZ2530" si="736">IF(OR(Y2350="NS",$V1880="NS",$AB1880="NS"),0,IF(AND(Y2350="NA",$V1880="NA",$AB1880="NA"),0,IF(Y2350&lt;=SUM($V1880,$AB1880),0,1)))</f>
        <v>0</v>
      </c>
      <c r="BA2476" s="420">
        <f t="shared" ref="BA2476:BA2530" si="737">IF(OR(Z2350="NS",$W1880="NS",$AC1880="NS"),0,IF(AND(Z2350="NA",$W1880="NA",$AC1880="NA"),0,IF(Z2350&lt;=SUM($W1880,$AC1880),0,1)))</f>
        <v>0</v>
      </c>
      <c r="BB2476" s="313">
        <f t="shared" ref="BB2476:BB2530" si="738">IF(OR(AA2350="NS",$X1880="NS",$AD1880="NS"),0,IF(AND(AA2350="NA",$X1880="NA",$AD1880="NA"),0,IF(AA2350&lt;=SUM($X1880,$AD1880),0,1)))</f>
        <v>0</v>
      </c>
      <c r="BC2476" s="419">
        <f t="shared" ref="BC2476:BC2530" si="739">IF(OR(AB2350="NS",$V1880="NS",$AB1880="NS"),0,IF(AND(AB2350="NA",$V1880="NA",$AB1880="NA"),0,IF(AB2350&lt;=SUM($V1880,$AB1880),0,1)))</f>
        <v>0</v>
      </c>
      <c r="BD2476" s="420">
        <f t="shared" ref="BD2476:BD2530" si="740">IF(OR(AC2350="NS",$W1880="NS",$AC1880="NS"),0,IF(AND(AC2350="NA",$W1880="NA",$AC1880="NA"),0,IF(AC2350&lt;=SUM($W1880,$AC1880),0,1)))</f>
        <v>0</v>
      </c>
      <c r="BE2476" s="313">
        <f t="shared" ref="BE2476:BE2530" si="741">IF(OR(AD2350="NS",$X1880="NS",$AD1880="NS"),0,IF(AND(AD2350="NA",$X1880="NA",$AD1880="NA"),0,IF(AD2350&lt;=SUM($X1880,$AD1880),0,1)))</f>
        <v>0</v>
      </c>
      <c r="BF2476" s="419">
        <f t="shared" ref="BF2476:BF2530" si="742">IF(OR(M2476="NS",$V1880="NS",$AB1880="NS"),0,IF(AND(M2476="NA",$V1880="NA",$AB1880="NA"),0,IF(M2476&lt;=SUM($V1880,$AB1880),0,1)))</f>
        <v>0</v>
      </c>
      <c r="BG2476" s="420">
        <f t="shared" ref="BG2476:BG2530" si="743">IF(OR(N2476="NS",$W1880="NS",$AC1880="NS"),0,IF(AND(N2476="NA",$W1880="NA",$AC1880="NA"),0,IF(N2476&lt;=SUM($W1880,$AC1880),0,1)))</f>
        <v>0</v>
      </c>
      <c r="BH2476" s="313">
        <f t="shared" ref="BH2476:BH2530" si="744">IF(OR(O2476="NS",$X1880="NS",$AD1880="NS"),0,IF(AND(O2476="NA",$X1880="NA",$AD1880="NA"),0,IF(O2476&lt;=SUM($X1880,$AD1880),0,1)))</f>
        <v>0</v>
      </c>
      <c r="BI2476" s="419">
        <f t="shared" ref="BI2476:BI2530" si="745">IF(OR(P2476="NS",$V1880="NS",$AB1880="NS"),0,IF(AND(P2476="NA",$V1880="NA",$AB1880="NA"),0,IF(P2476&lt;=SUM($V1880,$AB1880),0,1)))</f>
        <v>0</v>
      </c>
      <c r="BJ2476" s="420">
        <f t="shared" ref="BJ2476:BJ2530" si="746">IF(OR(Q2476="NS",$W1880="NS",$AC1880="NS"),0,IF(AND(Q2476="NA",$W1880="NA",$AC1880="NA"),0,IF(Q2476&lt;=SUM($W1880,$AC1880),0,1)))</f>
        <v>0</v>
      </c>
      <c r="BK2476" s="313">
        <f t="shared" ref="BK2476:BK2530" si="747">IF(OR(R2476="NS",$X1880="NS",$AD1880="NS"),0,IF(AND(R2476="NA",$X1880="NA",$AD1880="NA"),0,IF(R2476&lt;=SUM($X1880,$AD1880),0,1)))</f>
        <v>0</v>
      </c>
      <c r="BL2476" s="419">
        <f t="shared" ref="BL2476:BL2530" si="748">IF(OR(S2476="NS",$V1880="NS",$AB1880="NS"),0,IF(AND(S2476="NA",$V1880="NA",$AB1880="NA"),0,IF(S2476&lt;=SUM($V1880,$AB1880),0,1)))</f>
        <v>0</v>
      </c>
      <c r="BM2476" s="420">
        <f t="shared" ref="BM2476:BM2530" si="749">IF(OR(T2476="NS",$W1880="NS",$AC1880="NS"),0,IF(AND(T2476="NA",$W1880="NA",$AC1880="NA"),0,IF(T2476&lt;=SUM($W1880,$AC1880),0,1)))</f>
        <v>0</v>
      </c>
      <c r="BN2476" s="313">
        <f t="shared" ref="BN2476:BN2530" si="750">IF(OR(U2476="NS",$X1880="NS",$AD1880="NS"),0,IF(AND(U2476="NA",$X1880="NA",$AD1880="NA"),0,IF(U2476&lt;=SUM($X1880,$AD1880),0,1)))</f>
        <v>0</v>
      </c>
      <c r="BO2476" s="419">
        <f t="shared" ref="BO2476:BO2530" si="751">IF(OR(V2476="NS",$V1880="NS",$AB1880="NS"),0,IF(AND(V2476="NA",$V1880="NA",$AB1880="NA"),0,IF(V2476&lt;=SUM($V1880,$AB1880),0,1)))</f>
        <v>0</v>
      </c>
      <c r="BP2476" s="420">
        <f t="shared" ref="BP2476:BP2530" si="752">IF(OR(W2476="NS",$W1880="NS",$AC1880="NS"),0,IF(AND(W2476="NA",$W1880="NA",$AC1880="NA"),0,IF(W2476&lt;=SUM($W1880,$AC1880),0,1)))</f>
        <v>0</v>
      </c>
      <c r="BQ2476" s="313">
        <f t="shared" ref="BQ2476:BQ2530" si="753">IF(OR(X2476="NS",$X1880="NS",$AD1880="NS"),0,IF(AND(X2476="NA",$X1880="NA",$AD1880="NA"),0,IF(X2476&lt;=SUM($X1880,$AD1880),0,1)))</f>
        <v>0</v>
      </c>
      <c r="BR2476" s="419">
        <f t="shared" ref="BR2476:BR2530" si="754">IF(OR(Y2476="NS",$V1880="NS",$AB1880="NS"),0,IF(AND(Y2476="NA",$V1880="NA",$AB1880="NA"),0,IF(Y2476&lt;=SUM($V1880,$AB1880),0,1)))</f>
        <v>0</v>
      </c>
      <c r="BS2476" s="420">
        <f t="shared" ref="BS2476:BS2530" si="755">IF(OR(Z2476="NS",$W1880="NS",$AC1880="NS"),0,IF(AND(Z2476="NA",$W1880="NA",$AC1880="NA"),0,IF(Z2476&lt;=SUM($W1880,$AC1880),0,1)))</f>
        <v>0</v>
      </c>
      <c r="BT2476" s="313">
        <f t="shared" ref="BT2476:BT2530" si="756">IF(OR(AA2476="NS",$X1880="NS",$AD1880="NS"),0,IF(AND(AA2476="NA",$X1880="NA",$AD1880="NA"),0,IF(AA2476&lt;=SUM($X1880,$AD1880),0,1)))</f>
        <v>0</v>
      </c>
      <c r="BU2476" s="419">
        <f t="shared" ref="BU2476:BU2530" si="757">IF(OR(AB2476="NS",$V1880="NS",$AB1880="NS"),0,IF(AND(AB2476="NA",$V1880="NA",$AB1880="NA"),0,IF(AB2476&lt;=SUM($V1880,$AB1880),0,1)))</f>
        <v>0</v>
      </c>
      <c r="BV2476" s="420">
        <f t="shared" ref="BV2476:BV2530" si="758">IF(OR(AC2476="NS",$W1880="NS",$AC1880="NS"),0,IF(AND(AC2476="NA",$W1880="NA",$AC1880="NA"),0,IF(AC2476&lt;=SUM($W1880,$AC1880),0,1)))</f>
        <v>0</v>
      </c>
      <c r="BW2476" s="313">
        <f t="shared" ref="BW2476:BW2530" si="759">IF(OR(AD2476="NS",$X1880="NS",$AD1880="NS"),0,IF(AND(AD2476="NA",$X1880="NA",$AD1880="NA"),0,IF(AD2476&lt;=SUM($X1880,$AD1880),0,1)))</f>
        <v>0</v>
      </c>
      <c r="BX2476" s="272">
        <f t="shared" ref="BX2476:BX2530" si="760">IF(SUM(AG2476:AO2476)=0,0,1)</f>
        <v>0</v>
      </c>
      <c r="BY2476" s="273" t="str">
        <f>IF(BX2476=0,"",
IF(SUM($BX$2411:BX2476)=1,BZ2476,
IF($BX$2531&gt;SUM($BX$2411:BX2476),_xlfn.CONCAT(", ",BZ2476),
IF($BX$2531=SUM($BX$2411:BX2476),_xlfn.CONCAT(" y ",BZ2476)))))</f>
        <v/>
      </c>
      <c r="BZ2476" s="156" t="s">
        <v>5191</v>
      </c>
      <c r="CA2476" s="272">
        <f t="shared" ref="CA2476:CA2530" si="761">IF(SUM(AQ2476:BW2476)=0,0,1)</f>
        <v>0</v>
      </c>
      <c r="CB2476" s="273" t="str">
        <f>IF(CA2476=0,"",
IF(SUM($CA$2411:CA2476)=1,CC2476,
IF($CA$2531&gt;SUM($CA$2411:CA2476),_xlfn.CONCAT(", ",CC2476),
IF($CA$2531=SUM($CA$2411:CA2476),_xlfn.CONCAT(" y ",CC2476)))))</f>
        <v/>
      </c>
      <c r="CC2476" s="156" t="s">
        <v>5191</v>
      </c>
    </row>
    <row r="2477" spans="1:81" ht="15" customHeight="1">
      <c r="A2477" s="57"/>
      <c r="B2477" s="26"/>
      <c r="C2477" s="165" t="s">
        <v>5192</v>
      </c>
      <c r="D2477" s="884" t="str">
        <f t="shared" si="726"/>
        <v>ACADEMIA REGIONAL DE SEGURIDAD PUBLICA DEL SURESTE</v>
      </c>
      <c r="E2477" s="884"/>
      <c r="F2477" s="884"/>
      <c r="G2477" s="884"/>
      <c r="H2477" s="884"/>
      <c r="I2477" s="884"/>
      <c r="J2477" s="884"/>
      <c r="K2477" s="884"/>
      <c r="L2477" s="884"/>
      <c r="M2477" s="617"/>
      <c r="N2477" s="617"/>
      <c r="O2477" s="617"/>
      <c r="P2477" s="617"/>
      <c r="Q2477" s="617"/>
      <c r="R2477" s="617"/>
      <c r="S2477" s="617"/>
      <c r="T2477" s="617"/>
      <c r="U2477" s="617"/>
      <c r="V2477" s="617"/>
      <c r="W2477" s="617"/>
      <c r="X2477" s="617"/>
      <c r="Y2477" s="617"/>
      <c r="Z2477" s="617"/>
      <c r="AA2477" s="617"/>
      <c r="AB2477" s="617"/>
      <c r="AC2477" s="617"/>
      <c r="AD2477" s="617"/>
      <c r="AE2477" s="164"/>
      <c r="AF2477" s="164"/>
      <c r="AG2477" s="408">
        <f t="shared" si="717"/>
        <v>0</v>
      </c>
      <c r="AH2477" s="409">
        <f t="shared" si="718"/>
        <v>0</v>
      </c>
      <c r="AI2477" s="410">
        <f t="shared" si="719"/>
        <v>0</v>
      </c>
      <c r="AJ2477" s="411">
        <f t="shared" si="720"/>
        <v>0</v>
      </c>
      <c r="AK2477" s="408">
        <f t="shared" si="721"/>
        <v>0</v>
      </c>
      <c r="AL2477" s="412">
        <f t="shared" si="722"/>
        <v>0</v>
      </c>
      <c r="AM2477" s="408">
        <f t="shared" si="723"/>
        <v>0</v>
      </c>
      <c r="AN2477" s="409">
        <f t="shared" si="724"/>
        <v>0</v>
      </c>
      <c r="AO2477" s="410">
        <f t="shared" si="725"/>
        <v>0</v>
      </c>
      <c r="AP2477" s="164"/>
      <c r="AQ2477" s="419">
        <f t="shared" si="727"/>
        <v>0</v>
      </c>
      <c r="AR2477" s="420">
        <f t="shared" si="728"/>
        <v>0</v>
      </c>
      <c r="AS2477" s="313">
        <f t="shared" si="729"/>
        <v>0</v>
      </c>
      <c r="AT2477" s="419">
        <f t="shared" si="730"/>
        <v>0</v>
      </c>
      <c r="AU2477" s="420">
        <f t="shared" si="731"/>
        <v>0</v>
      </c>
      <c r="AV2477" s="313">
        <f t="shared" si="732"/>
        <v>0</v>
      </c>
      <c r="AW2477" s="419">
        <f t="shared" si="733"/>
        <v>0</v>
      </c>
      <c r="AX2477" s="420">
        <f t="shared" si="734"/>
        <v>0</v>
      </c>
      <c r="AY2477" s="313">
        <f t="shared" si="735"/>
        <v>0</v>
      </c>
      <c r="AZ2477" s="419">
        <f t="shared" si="736"/>
        <v>0</v>
      </c>
      <c r="BA2477" s="420">
        <f t="shared" si="737"/>
        <v>0</v>
      </c>
      <c r="BB2477" s="313">
        <f t="shared" si="738"/>
        <v>0</v>
      </c>
      <c r="BC2477" s="419">
        <f t="shared" si="739"/>
        <v>0</v>
      </c>
      <c r="BD2477" s="420">
        <f t="shared" si="740"/>
        <v>0</v>
      </c>
      <c r="BE2477" s="313">
        <f t="shared" si="741"/>
        <v>0</v>
      </c>
      <c r="BF2477" s="419">
        <f t="shared" si="742"/>
        <v>0</v>
      </c>
      <c r="BG2477" s="420">
        <f t="shared" si="743"/>
        <v>0</v>
      </c>
      <c r="BH2477" s="313">
        <f t="shared" si="744"/>
        <v>0</v>
      </c>
      <c r="BI2477" s="419">
        <f t="shared" si="745"/>
        <v>0</v>
      </c>
      <c r="BJ2477" s="420">
        <f t="shared" si="746"/>
        <v>0</v>
      </c>
      <c r="BK2477" s="313">
        <f t="shared" si="747"/>
        <v>0</v>
      </c>
      <c r="BL2477" s="419">
        <f t="shared" si="748"/>
        <v>0</v>
      </c>
      <c r="BM2477" s="420">
        <f t="shared" si="749"/>
        <v>0</v>
      </c>
      <c r="BN2477" s="313">
        <f t="shared" si="750"/>
        <v>0</v>
      </c>
      <c r="BO2477" s="419">
        <f t="shared" si="751"/>
        <v>0</v>
      </c>
      <c r="BP2477" s="420">
        <f t="shared" si="752"/>
        <v>0</v>
      </c>
      <c r="BQ2477" s="313">
        <f t="shared" si="753"/>
        <v>0</v>
      </c>
      <c r="BR2477" s="419">
        <f t="shared" si="754"/>
        <v>0</v>
      </c>
      <c r="BS2477" s="420">
        <f t="shared" si="755"/>
        <v>0</v>
      </c>
      <c r="BT2477" s="313">
        <f t="shared" si="756"/>
        <v>0</v>
      </c>
      <c r="BU2477" s="419">
        <f t="shared" si="757"/>
        <v>0</v>
      </c>
      <c r="BV2477" s="420">
        <f t="shared" si="758"/>
        <v>0</v>
      </c>
      <c r="BW2477" s="313">
        <f t="shared" si="759"/>
        <v>0</v>
      </c>
      <c r="BX2477" s="272">
        <f t="shared" si="760"/>
        <v>0</v>
      </c>
      <c r="BY2477" s="273" t="str">
        <f>IF(BX2477=0,"",
IF(SUM($BX$2411:BX2477)=1,BZ2477,
IF($BX$2531&gt;SUM($BX$2411:BX2477),_xlfn.CONCAT(", ",BZ2477),
IF($BX$2531=SUM($BX$2411:BX2477),_xlfn.CONCAT(" y ",BZ2477)))))</f>
        <v/>
      </c>
      <c r="BZ2477" s="156" t="s">
        <v>5193</v>
      </c>
      <c r="CA2477" s="272">
        <f t="shared" si="761"/>
        <v>0</v>
      </c>
      <c r="CB2477" s="273" t="str">
        <f>IF(CA2477=0,"",
IF(SUM($CA$2411:CA2477)=1,CC2477,
IF($CA$2531&gt;SUM($CA$2411:CA2477),_xlfn.CONCAT(", ",CC2477),
IF($CA$2531=SUM($CA$2411:CA2477),_xlfn.CONCAT(" y ",CC2477)))))</f>
        <v/>
      </c>
      <c r="CC2477" s="156" t="s">
        <v>5193</v>
      </c>
    </row>
    <row r="2478" spans="1:81" ht="15" customHeight="1">
      <c r="A2478" s="57"/>
      <c r="B2478" s="26"/>
      <c r="C2478" s="165" t="s">
        <v>5194</v>
      </c>
      <c r="D2478" s="884" t="str">
        <f t="shared" si="726"/>
        <v>INSTITUTO DE CAPACITACION PARA EL TRABAJO</v>
      </c>
      <c r="E2478" s="884"/>
      <c r="F2478" s="884"/>
      <c r="G2478" s="884"/>
      <c r="H2478" s="884"/>
      <c r="I2478" s="884"/>
      <c r="J2478" s="884"/>
      <c r="K2478" s="884"/>
      <c r="L2478" s="884"/>
      <c r="M2478" s="617"/>
      <c r="N2478" s="617"/>
      <c r="O2478" s="617"/>
      <c r="P2478" s="617"/>
      <c r="Q2478" s="617"/>
      <c r="R2478" s="617"/>
      <c r="S2478" s="617"/>
      <c r="T2478" s="617"/>
      <c r="U2478" s="617"/>
      <c r="V2478" s="617"/>
      <c r="W2478" s="617"/>
      <c r="X2478" s="617"/>
      <c r="Y2478" s="617"/>
      <c r="Z2478" s="617"/>
      <c r="AA2478" s="617"/>
      <c r="AB2478" s="617"/>
      <c r="AC2478" s="617"/>
      <c r="AD2478" s="617"/>
      <c r="AE2478" s="164"/>
      <c r="AF2478" s="164"/>
      <c r="AG2478" s="408">
        <f t="shared" si="717"/>
        <v>0</v>
      </c>
      <c r="AH2478" s="409">
        <f t="shared" si="718"/>
        <v>0</v>
      </c>
      <c r="AI2478" s="410">
        <f t="shared" si="719"/>
        <v>0</v>
      </c>
      <c r="AJ2478" s="411">
        <f t="shared" si="720"/>
        <v>0</v>
      </c>
      <c r="AK2478" s="408">
        <f t="shared" si="721"/>
        <v>0</v>
      </c>
      <c r="AL2478" s="412">
        <f t="shared" si="722"/>
        <v>0</v>
      </c>
      <c r="AM2478" s="408">
        <f t="shared" si="723"/>
        <v>0</v>
      </c>
      <c r="AN2478" s="409">
        <f t="shared" si="724"/>
        <v>0</v>
      </c>
      <c r="AO2478" s="410">
        <f t="shared" si="725"/>
        <v>0</v>
      </c>
      <c r="AP2478" s="164"/>
      <c r="AQ2478" s="419">
        <f t="shared" si="727"/>
        <v>0</v>
      </c>
      <c r="AR2478" s="420">
        <f t="shared" si="728"/>
        <v>0</v>
      </c>
      <c r="AS2478" s="313">
        <f t="shared" si="729"/>
        <v>0</v>
      </c>
      <c r="AT2478" s="419">
        <f t="shared" si="730"/>
        <v>0</v>
      </c>
      <c r="AU2478" s="420">
        <f t="shared" si="731"/>
        <v>0</v>
      </c>
      <c r="AV2478" s="313">
        <f t="shared" si="732"/>
        <v>0</v>
      </c>
      <c r="AW2478" s="419">
        <f t="shared" si="733"/>
        <v>0</v>
      </c>
      <c r="AX2478" s="420">
        <f t="shared" si="734"/>
        <v>0</v>
      </c>
      <c r="AY2478" s="313">
        <f t="shared" si="735"/>
        <v>0</v>
      </c>
      <c r="AZ2478" s="419">
        <f t="shared" si="736"/>
        <v>0</v>
      </c>
      <c r="BA2478" s="420">
        <f t="shared" si="737"/>
        <v>0</v>
      </c>
      <c r="BB2478" s="313">
        <f t="shared" si="738"/>
        <v>0</v>
      </c>
      <c r="BC2478" s="419">
        <f t="shared" si="739"/>
        <v>0</v>
      </c>
      <c r="BD2478" s="420">
        <f t="shared" si="740"/>
        <v>0</v>
      </c>
      <c r="BE2478" s="313">
        <f t="shared" si="741"/>
        <v>0</v>
      </c>
      <c r="BF2478" s="419">
        <f t="shared" si="742"/>
        <v>0</v>
      </c>
      <c r="BG2478" s="420">
        <f t="shared" si="743"/>
        <v>0</v>
      </c>
      <c r="BH2478" s="313">
        <f t="shared" si="744"/>
        <v>0</v>
      </c>
      <c r="BI2478" s="419">
        <f t="shared" si="745"/>
        <v>0</v>
      </c>
      <c r="BJ2478" s="420">
        <f t="shared" si="746"/>
        <v>0</v>
      </c>
      <c r="BK2478" s="313">
        <f t="shared" si="747"/>
        <v>0</v>
      </c>
      <c r="BL2478" s="419">
        <f t="shared" si="748"/>
        <v>0</v>
      </c>
      <c r="BM2478" s="420">
        <f t="shared" si="749"/>
        <v>0</v>
      </c>
      <c r="BN2478" s="313">
        <f t="shared" si="750"/>
        <v>0</v>
      </c>
      <c r="BO2478" s="419">
        <f t="shared" si="751"/>
        <v>0</v>
      </c>
      <c r="BP2478" s="420">
        <f t="shared" si="752"/>
        <v>0</v>
      </c>
      <c r="BQ2478" s="313">
        <f t="shared" si="753"/>
        <v>0</v>
      </c>
      <c r="BR2478" s="419">
        <f t="shared" si="754"/>
        <v>0</v>
      </c>
      <c r="BS2478" s="420">
        <f t="shared" si="755"/>
        <v>0</v>
      </c>
      <c r="BT2478" s="313">
        <f t="shared" si="756"/>
        <v>0</v>
      </c>
      <c r="BU2478" s="419">
        <f t="shared" si="757"/>
        <v>0</v>
      </c>
      <c r="BV2478" s="420">
        <f t="shared" si="758"/>
        <v>0</v>
      </c>
      <c r="BW2478" s="313">
        <f t="shared" si="759"/>
        <v>0</v>
      </c>
      <c r="BX2478" s="272">
        <f t="shared" si="760"/>
        <v>0</v>
      </c>
      <c r="BY2478" s="273" t="str">
        <f>IF(BX2478=0,"",
IF(SUM($BX$2411:BX2478)=1,BZ2478,
IF($BX$2531&gt;SUM($BX$2411:BX2478),_xlfn.CONCAT(", ",BZ2478),
IF($BX$2531=SUM($BX$2411:BX2478),_xlfn.CONCAT(" y ",BZ2478)))))</f>
        <v/>
      </c>
      <c r="BZ2478" s="156" t="s">
        <v>5195</v>
      </c>
      <c r="CA2478" s="272">
        <f t="shared" si="761"/>
        <v>0</v>
      </c>
      <c r="CB2478" s="273" t="str">
        <f>IF(CA2478=0,"",
IF(SUM($CA$2411:CA2478)=1,CC2478,
IF($CA$2531&gt;SUM($CA$2411:CA2478),_xlfn.CONCAT(", ",CC2478),
IF($CA$2531=SUM($CA$2411:CA2478),_xlfn.CONCAT(" y ",CC2478)))))</f>
        <v/>
      </c>
      <c r="CC2478" s="156" t="s">
        <v>5195</v>
      </c>
    </row>
    <row r="2479" spans="1:81" ht="15" customHeight="1">
      <c r="A2479" s="57"/>
      <c r="B2479" s="26"/>
      <c r="C2479" s="165" t="s">
        <v>5196</v>
      </c>
      <c r="D2479" s="884" t="str">
        <f t="shared" si="726"/>
        <v>CENTRO DE CONCILIACION LABORAL DEL ESTADO DE VERACRUZ DE IGNACIO DE LA LLAVE</v>
      </c>
      <c r="E2479" s="884"/>
      <c r="F2479" s="884"/>
      <c r="G2479" s="884"/>
      <c r="H2479" s="884"/>
      <c r="I2479" s="884"/>
      <c r="J2479" s="884"/>
      <c r="K2479" s="884"/>
      <c r="L2479" s="884"/>
      <c r="M2479" s="617"/>
      <c r="N2479" s="617"/>
      <c r="O2479" s="617"/>
      <c r="P2479" s="617"/>
      <c r="Q2479" s="617"/>
      <c r="R2479" s="617"/>
      <c r="S2479" s="617"/>
      <c r="T2479" s="617"/>
      <c r="U2479" s="617"/>
      <c r="V2479" s="617"/>
      <c r="W2479" s="617"/>
      <c r="X2479" s="617"/>
      <c r="Y2479" s="617"/>
      <c r="Z2479" s="617"/>
      <c r="AA2479" s="617"/>
      <c r="AB2479" s="617"/>
      <c r="AC2479" s="617"/>
      <c r="AD2479" s="617"/>
      <c r="AE2479" s="164"/>
      <c r="AF2479" s="164"/>
      <c r="AG2479" s="408">
        <f t="shared" si="717"/>
        <v>0</v>
      </c>
      <c r="AH2479" s="409">
        <f t="shared" si="718"/>
        <v>0</v>
      </c>
      <c r="AI2479" s="410">
        <f t="shared" si="719"/>
        <v>0</v>
      </c>
      <c r="AJ2479" s="411">
        <f t="shared" si="720"/>
        <v>0</v>
      </c>
      <c r="AK2479" s="408">
        <f t="shared" si="721"/>
        <v>0</v>
      </c>
      <c r="AL2479" s="412">
        <f t="shared" si="722"/>
        <v>0</v>
      </c>
      <c r="AM2479" s="408">
        <f t="shared" si="723"/>
        <v>0</v>
      </c>
      <c r="AN2479" s="409">
        <f t="shared" si="724"/>
        <v>0</v>
      </c>
      <c r="AO2479" s="410">
        <f t="shared" si="725"/>
        <v>0</v>
      </c>
      <c r="AP2479" s="164"/>
      <c r="AQ2479" s="419">
        <f t="shared" si="727"/>
        <v>0</v>
      </c>
      <c r="AR2479" s="420">
        <f t="shared" si="728"/>
        <v>0</v>
      </c>
      <c r="AS2479" s="313">
        <f t="shared" si="729"/>
        <v>0</v>
      </c>
      <c r="AT2479" s="419">
        <f t="shared" si="730"/>
        <v>0</v>
      </c>
      <c r="AU2479" s="420">
        <f t="shared" si="731"/>
        <v>0</v>
      </c>
      <c r="AV2479" s="313">
        <f t="shared" si="732"/>
        <v>0</v>
      </c>
      <c r="AW2479" s="419">
        <f t="shared" si="733"/>
        <v>0</v>
      </c>
      <c r="AX2479" s="420">
        <f t="shared" si="734"/>
        <v>0</v>
      </c>
      <c r="AY2479" s="313">
        <f t="shared" si="735"/>
        <v>0</v>
      </c>
      <c r="AZ2479" s="419">
        <f t="shared" si="736"/>
        <v>0</v>
      </c>
      <c r="BA2479" s="420">
        <f t="shared" si="737"/>
        <v>0</v>
      </c>
      <c r="BB2479" s="313">
        <f t="shared" si="738"/>
        <v>0</v>
      </c>
      <c r="BC2479" s="419">
        <f t="shared" si="739"/>
        <v>0</v>
      </c>
      <c r="BD2479" s="420">
        <f t="shared" si="740"/>
        <v>0</v>
      </c>
      <c r="BE2479" s="313">
        <f t="shared" si="741"/>
        <v>0</v>
      </c>
      <c r="BF2479" s="419">
        <f t="shared" si="742"/>
        <v>0</v>
      </c>
      <c r="BG2479" s="420">
        <f t="shared" si="743"/>
        <v>0</v>
      </c>
      <c r="BH2479" s="313">
        <f t="shared" si="744"/>
        <v>0</v>
      </c>
      <c r="BI2479" s="419">
        <f t="shared" si="745"/>
        <v>0</v>
      </c>
      <c r="BJ2479" s="420">
        <f t="shared" si="746"/>
        <v>0</v>
      </c>
      <c r="BK2479" s="313">
        <f t="shared" si="747"/>
        <v>0</v>
      </c>
      <c r="BL2479" s="419">
        <f t="shared" si="748"/>
        <v>0</v>
      </c>
      <c r="BM2479" s="420">
        <f t="shared" si="749"/>
        <v>0</v>
      </c>
      <c r="BN2479" s="313">
        <f t="shared" si="750"/>
        <v>0</v>
      </c>
      <c r="BO2479" s="419">
        <f t="shared" si="751"/>
        <v>0</v>
      </c>
      <c r="BP2479" s="420">
        <f t="shared" si="752"/>
        <v>0</v>
      </c>
      <c r="BQ2479" s="313">
        <f t="shared" si="753"/>
        <v>0</v>
      </c>
      <c r="BR2479" s="419">
        <f t="shared" si="754"/>
        <v>0</v>
      </c>
      <c r="BS2479" s="420">
        <f t="shared" si="755"/>
        <v>0</v>
      </c>
      <c r="BT2479" s="313">
        <f t="shared" si="756"/>
        <v>0</v>
      </c>
      <c r="BU2479" s="419">
        <f t="shared" si="757"/>
        <v>0</v>
      </c>
      <c r="BV2479" s="420">
        <f t="shared" si="758"/>
        <v>0</v>
      </c>
      <c r="BW2479" s="313">
        <f t="shared" si="759"/>
        <v>0</v>
      </c>
      <c r="BX2479" s="272">
        <f t="shared" si="760"/>
        <v>0</v>
      </c>
      <c r="BY2479" s="273" t="str">
        <f>IF(BX2479=0,"",
IF(SUM($BX$2411:BX2479)=1,BZ2479,
IF($BX$2531&gt;SUM($BX$2411:BX2479),_xlfn.CONCAT(", ",BZ2479),
IF($BX$2531=SUM($BX$2411:BX2479),_xlfn.CONCAT(" y ",BZ2479)))))</f>
        <v/>
      </c>
      <c r="BZ2479" s="156" t="s">
        <v>5197</v>
      </c>
      <c r="CA2479" s="272">
        <f t="shared" si="761"/>
        <v>0</v>
      </c>
      <c r="CB2479" s="273" t="str">
        <f>IF(CA2479=0,"",
IF(SUM($CA$2411:CA2479)=1,CC2479,
IF($CA$2531&gt;SUM($CA$2411:CA2479),_xlfn.CONCAT(", ",CC2479),
IF($CA$2531=SUM($CA$2411:CA2479),_xlfn.CONCAT(" y ",CC2479)))))</f>
        <v/>
      </c>
      <c r="CC2479" s="156" t="s">
        <v>5197</v>
      </c>
    </row>
    <row r="2480" spans="1:81" ht="15" customHeight="1">
      <c r="A2480" s="57"/>
      <c r="B2480" s="26"/>
      <c r="C2480" s="165" t="s">
        <v>5198</v>
      </c>
      <c r="D2480" s="884" t="str">
        <f t="shared" si="726"/>
        <v>INSTITUTO VERACRUZANO DE LA CULTURA</v>
      </c>
      <c r="E2480" s="884"/>
      <c r="F2480" s="884"/>
      <c r="G2480" s="884"/>
      <c r="H2480" s="884"/>
      <c r="I2480" s="884"/>
      <c r="J2480" s="884"/>
      <c r="K2480" s="884"/>
      <c r="L2480" s="884"/>
      <c r="M2480" s="617"/>
      <c r="N2480" s="617"/>
      <c r="O2480" s="617"/>
      <c r="P2480" s="617"/>
      <c r="Q2480" s="617"/>
      <c r="R2480" s="617"/>
      <c r="S2480" s="617"/>
      <c r="T2480" s="617"/>
      <c r="U2480" s="617"/>
      <c r="V2480" s="617"/>
      <c r="W2480" s="617"/>
      <c r="X2480" s="617"/>
      <c r="Y2480" s="617"/>
      <c r="Z2480" s="617"/>
      <c r="AA2480" s="617"/>
      <c r="AB2480" s="617"/>
      <c r="AC2480" s="617"/>
      <c r="AD2480" s="617"/>
      <c r="AE2480" s="164"/>
      <c r="AF2480" s="164"/>
      <c r="AG2480" s="408">
        <f t="shared" si="717"/>
        <v>0</v>
      </c>
      <c r="AH2480" s="409">
        <f t="shared" si="718"/>
        <v>0</v>
      </c>
      <c r="AI2480" s="410">
        <f t="shared" si="719"/>
        <v>0</v>
      </c>
      <c r="AJ2480" s="411">
        <f t="shared" si="720"/>
        <v>0</v>
      </c>
      <c r="AK2480" s="408">
        <f t="shared" si="721"/>
        <v>0</v>
      </c>
      <c r="AL2480" s="412">
        <f t="shared" si="722"/>
        <v>0</v>
      </c>
      <c r="AM2480" s="408">
        <f t="shared" si="723"/>
        <v>0</v>
      </c>
      <c r="AN2480" s="409">
        <f t="shared" si="724"/>
        <v>0</v>
      </c>
      <c r="AO2480" s="410">
        <f t="shared" si="725"/>
        <v>0</v>
      </c>
      <c r="AP2480" s="164"/>
      <c r="AQ2480" s="419">
        <f t="shared" si="727"/>
        <v>0</v>
      </c>
      <c r="AR2480" s="420">
        <f t="shared" si="728"/>
        <v>0</v>
      </c>
      <c r="AS2480" s="313">
        <f t="shared" si="729"/>
        <v>0</v>
      </c>
      <c r="AT2480" s="419">
        <f t="shared" si="730"/>
        <v>0</v>
      </c>
      <c r="AU2480" s="420">
        <f t="shared" si="731"/>
        <v>0</v>
      </c>
      <c r="AV2480" s="313">
        <f t="shared" si="732"/>
        <v>0</v>
      </c>
      <c r="AW2480" s="419">
        <f t="shared" si="733"/>
        <v>0</v>
      </c>
      <c r="AX2480" s="420">
        <f t="shared" si="734"/>
        <v>0</v>
      </c>
      <c r="AY2480" s="313">
        <f t="shared" si="735"/>
        <v>0</v>
      </c>
      <c r="AZ2480" s="419">
        <f t="shared" si="736"/>
        <v>0</v>
      </c>
      <c r="BA2480" s="420">
        <f t="shared" si="737"/>
        <v>0</v>
      </c>
      <c r="BB2480" s="313">
        <f t="shared" si="738"/>
        <v>0</v>
      </c>
      <c r="BC2480" s="419">
        <f t="shared" si="739"/>
        <v>0</v>
      </c>
      <c r="BD2480" s="420">
        <f t="shared" si="740"/>
        <v>0</v>
      </c>
      <c r="BE2480" s="313">
        <f t="shared" si="741"/>
        <v>0</v>
      </c>
      <c r="BF2480" s="419">
        <f t="shared" si="742"/>
        <v>0</v>
      </c>
      <c r="BG2480" s="420">
        <f t="shared" si="743"/>
        <v>0</v>
      </c>
      <c r="BH2480" s="313">
        <f t="shared" si="744"/>
        <v>0</v>
      </c>
      <c r="BI2480" s="419">
        <f t="shared" si="745"/>
        <v>0</v>
      </c>
      <c r="BJ2480" s="420">
        <f t="shared" si="746"/>
        <v>0</v>
      </c>
      <c r="BK2480" s="313">
        <f t="shared" si="747"/>
        <v>0</v>
      </c>
      <c r="BL2480" s="419">
        <f t="shared" si="748"/>
        <v>0</v>
      </c>
      <c r="BM2480" s="420">
        <f t="shared" si="749"/>
        <v>0</v>
      </c>
      <c r="BN2480" s="313">
        <f t="shared" si="750"/>
        <v>0</v>
      </c>
      <c r="BO2480" s="419">
        <f t="shared" si="751"/>
        <v>0</v>
      </c>
      <c r="BP2480" s="420">
        <f t="shared" si="752"/>
        <v>0</v>
      </c>
      <c r="BQ2480" s="313">
        <f t="shared" si="753"/>
        <v>0</v>
      </c>
      <c r="BR2480" s="419">
        <f t="shared" si="754"/>
        <v>0</v>
      </c>
      <c r="BS2480" s="420">
        <f t="shared" si="755"/>
        <v>0</v>
      </c>
      <c r="BT2480" s="313">
        <f t="shared" si="756"/>
        <v>0</v>
      </c>
      <c r="BU2480" s="419">
        <f t="shared" si="757"/>
        <v>0</v>
      </c>
      <c r="BV2480" s="420">
        <f t="shared" si="758"/>
        <v>0</v>
      </c>
      <c r="BW2480" s="313">
        <f t="shared" si="759"/>
        <v>0</v>
      </c>
      <c r="BX2480" s="272">
        <f t="shared" si="760"/>
        <v>0</v>
      </c>
      <c r="BY2480" s="273" t="str">
        <f>IF(BX2480=0,"",
IF(SUM($BX$2411:BX2480)=1,BZ2480,
IF($BX$2531&gt;SUM($BX$2411:BX2480),_xlfn.CONCAT(", ",BZ2480),
IF($BX$2531=SUM($BX$2411:BX2480),_xlfn.CONCAT(" y ",BZ2480)))))</f>
        <v/>
      </c>
      <c r="BZ2480" s="156" t="s">
        <v>5199</v>
      </c>
      <c r="CA2480" s="272">
        <f t="shared" si="761"/>
        <v>0</v>
      </c>
      <c r="CB2480" s="273" t="str">
        <f>IF(CA2480=0,"",
IF(SUM($CA$2411:CA2480)=1,CC2480,
IF($CA$2531&gt;SUM($CA$2411:CA2480),_xlfn.CONCAT(", ",CC2480),
IF($CA$2531=SUM($CA$2411:CA2480),_xlfn.CONCAT(" y ",CC2480)))))</f>
        <v/>
      </c>
      <c r="CC2480" s="156" t="s">
        <v>5199</v>
      </c>
    </row>
    <row r="2481" spans="1:81" ht="15" customHeight="1">
      <c r="A2481" s="57"/>
      <c r="B2481" s="26"/>
      <c r="C2481" s="165" t="s">
        <v>5200</v>
      </c>
      <c r="D2481" s="884" t="str">
        <f t="shared" si="726"/>
        <v>PROCURADURIA ESTATAL DE PROTECCION AL MEDIO AMBIENTE</v>
      </c>
      <c r="E2481" s="884"/>
      <c r="F2481" s="884"/>
      <c r="G2481" s="884"/>
      <c r="H2481" s="884"/>
      <c r="I2481" s="884"/>
      <c r="J2481" s="884"/>
      <c r="K2481" s="884"/>
      <c r="L2481" s="884"/>
      <c r="M2481" s="617"/>
      <c r="N2481" s="617"/>
      <c r="O2481" s="617"/>
      <c r="P2481" s="617"/>
      <c r="Q2481" s="617"/>
      <c r="R2481" s="617"/>
      <c r="S2481" s="617"/>
      <c r="T2481" s="617"/>
      <c r="U2481" s="617"/>
      <c r="V2481" s="617"/>
      <c r="W2481" s="617"/>
      <c r="X2481" s="617"/>
      <c r="Y2481" s="617"/>
      <c r="Z2481" s="617"/>
      <c r="AA2481" s="617"/>
      <c r="AB2481" s="617"/>
      <c r="AC2481" s="617"/>
      <c r="AD2481" s="617"/>
      <c r="AE2481" s="164"/>
      <c r="AF2481" s="164"/>
      <c r="AG2481" s="408">
        <f t="shared" si="717"/>
        <v>0</v>
      </c>
      <c r="AH2481" s="409">
        <f t="shared" si="718"/>
        <v>0</v>
      </c>
      <c r="AI2481" s="410">
        <f t="shared" si="719"/>
        <v>0</v>
      </c>
      <c r="AJ2481" s="411">
        <f t="shared" si="720"/>
        <v>0</v>
      </c>
      <c r="AK2481" s="408">
        <f t="shared" si="721"/>
        <v>0</v>
      </c>
      <c r="AL2481" s="412">
        <f t="shared" si="722"/>
        <v>0</v>
      </c>
      <c r="AM2481" s="408">
        <f t="shared" si="723"/>
        <v>0</v>
      </c>
      <c r="AN2481" s="409">
        <f t="shared" si="724"/>
        <v>0</v>
      </c>
      <c r="AO2481" s="410">
        <f t="shared" si="725"/>
        <v>0</v>
      </c>
      <c r="AP2481" s="164"/>
      <c r="AQ2481" s="419">
        <f t="shared" si="727"/>
        <v>0</v>
      </c>
      <c r="AR2481" s="420">
        <f t="shared" si="728"/>
        <v>0</v>
      </c>
      <c r="AS2481" s="313">
        <f t="shared" si="729"/>
        <v>0</v>
      </c>
      <c r="AT2481" s="419">
        <f t="shared" si="730"/>
        <v>0</v>
      </c>
      <c r="AU2481" s="420">
        <f t="shared" si="731"/>
        <v>0</v>
      </c>
      <c r="AV2481" s="313">
        <f t="shared" si="732"/>
        <v>0</v>
      </c>
      <c r="AW2481" s="419">
        <f t="shared" si="733"/>
        <v>0</v>
      </c>
      <c r="AX2481" s="420">
        <f t="shared" si="734"/>
        <v>0</v>
      </c>
      <c r="AY2481" s="313">
        <f t="shared" si="735"/>
        <v>0</v>
      </c>
      <c r="AZ2481" s="419">
        <f t="shared" si="736"/>
        <v>0</v>
      </c>
      <c r="BA2481" s="420">
        <f t="shared" si="737"/>
        <v>0</v>
      </c>
      <c r="BB2481" s="313">
        <f t="shared" si="738"/>
        <v>0</v>
      </c>
      <c r="BC2481" s="419">
        <f t="shared" si="739"/>
        <v>0</v>
      </c>
      <c r="BD2481" s="420">
        <f t="shared" si="740"/>
        <v>0</v>
      </c>
      <c r="BE2481" s="313">
        <f t="shared" si="741"/>
        <v>0</v>
      </c>
      <c r="BF2481" s="419">
        <f t="shared" si="742"/>
        <v>0</v>
      </c>
      <c r="BG2481" s="420">
        <f t="shared" si="743"/>
        <v>0</v>
      </c>
      <c r="BH2481" s="313">
        <f t="shared" si="744"/>
        <v>0</v>
      </c>
      <c r="BI2481" s="419">
        <f t="shared" si="745"/>
        <v>0</v>
      </c>
      <c r="BJ2481" s="420">
        <f t="shared" si="746"/>
        <v>0</v>
      </c>
      <c r="BK2481" s="313">
        <f t="shared" si="747"/>
        <v>0</v>
      </c>
      <c r="BL2481" s="419">
        <f t="shared" si="748"/>
        <v>0</v>
      </c>
      <c r="BM2481" s="420">
        <f t="shared" si="749"/>
        <v>0</v>
      </c>
      <c r="BN2481" s="313">
        <f t="shared" si="750"/>
        <v>0</v>
      </c>
      <c r="BO2481" s="419">
        <f t="shared" si="751"/>
        <v>0</v>
      </c>
      <c r="BP2481" s="420">
        <f t="shared" si="752"/>
        <v>0</v>
      </c>
      <c r="BQ2481" s="313">
        <f t="shared" si="753"/>
        <v>0</v>
      </c>
      <c r="BR2481" s="419">
        <f t="shared" si="754"/>
        <v>0</v>
      </c>
      <c r="BS2481" s="420">
        <f t="shared" si="755"/>
        <v>0</v>
      </c>
      <c r="BT2481" s="313">
        <f t="shared" si="756"/>
        <v>0</v>
      </c>
      <c r="BU2481" s="419">
        <f t="shared" si="757"/>
        <v>0</v>
      </c>
      <c r="BV2481" s="420">
        <f t="shared" si="758"/>
        <v>0</v>
      </c>
      <c r="BW2481" s="313">
        <f t="shared" si="759"/>
        <v>0</v>
      </c>
      <c r="BX2481" s="272">
        <f t="shared" si="760"/>
        <v>0</v>
      </c>
      <c r="BY2481" s="273" t="str">
        <f>IF(BX2481=0,"",
IF(SUM($BX$2411:BX2481)=1,BZ2481,
IF($BX$2531&gt;SUM($BX$2411:BX2481),_xlfn.CONCAT(", ",BZ2481),
IF($BX$2531=SUM($BX$2411:BX2481),_xlfn.CONCAT(" y ",BZ2481)))))</f>
        <v/>
      </c>
      <c r="BZ2481" s="156" t="s">
        <v>5201</v>
      </c>
      <c r="CA2481" s="272">
        <f t="shared" si="761"/>
        <v>0</v>
      </c>
      <c r="CB2481" s="273" t="str">
        <f>IF(CA2481=0,"",
IF(SUM($CA$2411:CA2481)=1,CC2481,
IF($CA$2531&gt;SUM($CA$2411:CA2481),_xlfn.CONCAT(", ",CC2481),
IF($CA$2531=SUM($CA$2411:CA2481),_xlfn.CONCAT(" y ",CC2481)))))</f>
        <v/>
      </c>
      <c r="CC2481" s="156" t="s">
        <v>5201</v>
      </c>
    </row>
    <row r="2482" spans="1:81" ht="15" customHeight="1">
      <c r="A2482" s="57"/>
      <c r="B2482" s="26"/>
      <c r="C2482" s="165" t="s">
        <v>5202</v>
      </c>
      <c r="D2482" s="884" t="str">
        <f t="shared" si="726"/>
        <v>FIDEICOMISO FONDO DEL FUTURO</v>
      </c>
      <c r="E2482" s="884"/>
      <c r="F2482" s="884"/>
      <c r="G2482" s="884"/>
      <c r="H2482" s="884"/>
      <c r="I2482" s="884"/>
      <c r="J2482" s="884"/>
      <c r="K2482" s="884"/>
      <c r="L2482" s="884"/>
      <c r="M2482" s="617"/>
      <c r="N2482" s="617"/>
      <c r="O2482" s="617"/>
      <c r="P2482" s="617"/>
      <c r="Q2482" s="617"/>
      <c r="R2482" s="617"/>
      <c r="S2482" s="617"/>
      <c r="T2482" s="617"/>
      <c r="U2482" s="617"/>
      <c r="V2482" s="617"/>
      <c r="W2482" s="617"/>
      <c r="X2482" s="617"/>
      <c r="Y2482" s="617"/>
      <c r="Z2482" s="617"/>
      <c r="AA2482" s="617"/>
      <c r="AB2482" s="617"/>
      <c r="AC2482" s="617"/>
      <c r="AD2482" s="617"/>
      <c r="AE2482" s="164"/>
      <c r="AF2482" s="164"/>
      <c r="AG2482" s="408">
        <f t="shared" si="717"/>
        <v>0</v>
      </c>
      <c r="AH2482" s="409">
        <f t="shared" si="718"/>
        <v>0</v>
      </c>
      <c r="AI2482" s="410">
        <f t="shared" si="719"/>
        <v>0</v>
      </c>
      <c r="AJ2482" s="411">
        <f t="shared" si="720"/>
        <v>0</v>
      </c>
      <c r="AK2482" s="408">
        <f t="shared" si="721"/>
        <v>0</v>
      </c>
      <c r="AL2482" s="412">
        <f t="shared" si="722"/>
        <v>0</v>
      </c>
      <c r="AM2482" s="408">
        <f t="shared" si="723"/>
        <v>0</v>
      </c>
      <c r="AN2482" s="409">
        <f t="shared" si="724"/>
        <v>0</v>
      </c>
      <c r="AO2482" s="410">
        <f t="shared" si="725"/>
        <v>0</v>
      </c>
      <c r="AP2482" s="164"/>
      <c r="AQ2482" s="419">
        <f t="shared" si="727"/>
        <v>0</v>
      </c>
      <c r="AR2482" s="420">
        <f t="shared" si="728"/>
        <v>0</v>
      </c>
      <c r="AS2482" s="313">
        <f t="shared" si="729"/>
        <v>0</v>
      </c>
      <c r="AT2482" s="419">
        <f t="shared" si="730"/>
        <v>0</v>
      </c>
      <c r="AU2482" s="420">
        <f t="shared" si="731"/>
        <v>0</v>
      </c>
      <c r="AV2482" s="313">
        <f t="shared" si="732"/>
        <v>0</v>
      </c>
      <c r="AW2482" s="419">
        <f t="shared" si="733"/>
        <v>0</v>
      </c>
      <c r="AX2482" s="420">
        <f t="shared" si="734"/>
        <v>0</v>
      </c>
      <c r="AY2482" s="313">
        <f t="shared" si="735"/>
        <v>0</v>
      </c>
      <c r="AZ2482" s="419">
        <f t="shared" si="736"/>
        <v>0</v>
      </c>
      <c r="BA2482" s="420">
        <f t="shared" si="737"/>
        <v>0</v>
      </c>
      <c r="BB2482" s="313">
        <f t="shared" si="738"/>
        <v>0</v>
      </c>
      <c r="BC2482" s="419">
        <f t="shared" si="739"/>
        <v>0</v>
      </c>
      <c r="BD2482" s="420">
        <f t="shared" si="740"/>
        <v>0</v>
      </c>
      <c r="BE2482" s="313">
        <f t="shared" si="741"/>
        <v>0</v>
      </c>
      <c r="BF2482" s="419">
        <f t="shared" si="742"/>
        <v>0</v>
      </c>
      <c r="BG2482" s="420">
        <f t="shared" si="743"/>
        <v>0</v>
      </c>
      <c r="BH2482" s="313">
        <f t="shared" si="744"/>
        <v>0</v>
      </c>
      <c r="BI2482" s="419">
        <f t="shared" si="745"/>
        <v>0</v>
      </c>
      <c r="BJ2482" s="420">
        <f t="shared" si="746"/>
        <v>0</v>
      </c>
      <c r="BK2482" s="313">
        <f t="shared" si="747"/>
        <v>0</v>
      </c>
      <c r="BL2482" s="419">
        <f t="shared" si="748"/>
        <v>0</v>
      </c>
      <c r="BM2482" s="420">
        <f t="shared" si="749"/>
        <v>0</v>
      </c>
      <c r="BN2482" s="313">
        <f t="shared" si="750"/>
        <v>0</v>
      </c>
      <c r="BO2482" s="419">
        <f t="shared" si="751"/>
        <v>0</v>
      </c>
      <c r="BP2482" s="420">
        <f t="shared" si="752"/>
        <v>0</v>
      </c>
      <c r="BQ2482" s="313">
        <f t="shared" si="753"/>
        <v>0</v>
      </c>
      <c r="BR2482" s="419">
        <f t="shared" si="754"/>
        <v>0</v>
      </c>
      <c r="BS2482" s="420">
        <f t="shared" si="755"/>
        <v>0</v>
      </c>
      <c r="BT2482" s="313">
        <f t="shared" si="756"/>
        <v>0</v>
      </c>
      <c r="BU2482" s="419">
        <f t="shared" si="757"/>
        <v>0</v>
      </c>
      <c r="BV2482" s="420">
        <f t="shared" si="758"/>
        <v>0</v>
      </c>
      <c r="BW2482" s="313">
        <f t="shared" si="759"/>
        <v>0</v>
      </c>
      <c r="BX2482" s="272">
        <f t="shared" si="760"/>
        <v>0</v>
      </c>
      <c r="BY2482" s="273" t="str">
        <f>IF(BX2482=0,"",
IF(SUM($BX$2411:BX2482)=1,BZ2482,
IF($BX$2531&gt;SUM($BX$2411:BX2482),_xlfn.CONCAT(", ",BZ2482),
IF($BX$2531=SUM($BX$2411:BX2482),_xlfn.CONCAT(" y ",BZ2482)))))</f>
        <v/>
      </c>
      <c r="BZ2482" s="156" t="s">
        <v>5203</v>
      </c>
      <c r="CA2482" s="272">
        <f t="shared" si="761"/>
        <v>0</v>
      </c>
      <c r="CB2482" s="273" t="str">
        <f>IF(CA2482=0,"",
IF(SUM($CA$2411:CA2482)=1,CC2482,
IF($CA$2531&gt;SUM($CA$2411:CA2482),_xlfn.CONCAT(", ",CC2482),
IF($CA$2531=SUM($CA$2411:CA2482),_xlfn.CONCAT(" y ",CC2482)))))</f>
        <v/>
      </c>
      <c r="CC2482" s="156" t="s">
        <v>5203</v>
      </c>
    </row>
    <row r="2483" spans="1:81" ht="15" customHeight="1">
      <c r="A2483" s="57"/>
      <c r="B2483" s="26"/>
      <c r="C2483" s="165" t="s">
        <v>5204</v>
      </c>
      <c r="D2483" s="884" t="str">
        <f t="shared" si="726"/>
        <v/>
      </c>
      <c r="E2483" s="884"/>
      <c r="F2483" s="884"/>
      <c r="G2483" s="884"/>
      <c r="H2483" s="884"/>
      <c r="I2483" s="884"/>
      <c r="J2483" s="884"/>
      <c r="K2483" s="884"/>
      <c r="L2483" s="884"/>
      <c r="M2483" s="617"/>
      <c r="N2483" s="617"/>
      <c r="O2483" s="617"/>
      <c r="P2483" s="617"/>
      <c r="Q2483" s="617"/>
      <c r="R2483" s="617"/>
      <c r="S2483" s="617"/>
      <c r="T2483" s="617"/>
      <c r="U2483" s="617"/>
      <c r="V2483" s="617"/>
      <c r="W2483" s="617"/>
      <c r="X2483" s="617"/>
      <c r="Y2483" s="617"/>
      <c r="Z2483" s="617"/>
      <c r="AA2483" s="617"/>
      <c r="AB2483" s="617"/>
      <c r="AC2483" s="617"/>
      <c r="AD2483" s="617"/>
      <c r="AE2483" s="164"/>
      <c r="AF2483" s="164"/>
      <c r="AG2483" s="408">
        <f t="shared" si="717"/>
        <v>0</v>
      </c>
      <c r="AH2483" s="409">
        <f t="shared" si="718"/>
        <v>0</v>
      </c>
      <c r="AI2483" s="410">
        <f t="shared" si="719"/>
        <v>0</v>
      </c>
      <c r="AJ2483" s="411">
        <f t="shared" si="720"/>
        <v>0</v>
      </c>
      <c r="AK2483" s="408">
        <f t="shared" si="721"/>
        <v>0</v>
      </c>
      <c r="AL2483" s="412">
        <f t="shared" si="722"/>
        <v>0</v>
      </c>
      <c r="AM2483" s="408">
        <f t="shared" si="723"/>
        <v>0</v>
      </c>
      <c r="AN2483" s="409">
        <f t="shared" si="724"/>
        <v>0</v>
      </c>
      <c r="AO2483" s="410">
        <f t="shared" si="725"/>
        <v>0</v>
      </c>
      <c r="AP2483" s="164"/>
      <c r="AQ2483" s="419">
        <f t="shared" si="727"/>
        <v>0</v>
      </c>
      <c r="AR2483" s="420">
        <f t="shared" si="728"/>
        <v>0</v>
      </c>
      <c r="AS2483" s="313">
        <f t="shared" si="729"/>
        <v>0</v>
      </c>
      <c r="AT2483" s="419">
        <f t="shared" si="730"/>
        <v>0</v>
      </c>
      <c r="AU2483" s="420">
        <f t="shared" si="731"/>
        <v>0</v>
      </c>
      <c r="AV2483" s="313">
        <f t="shared" si="732"/>
        <v>0</v>
      </c>
      <c r="AW2483" s="419">
        <f t="shared" si="733"/>
        <v>0</v>
      </c>
      <c r="AX2483" s="420">
        <f t="shared" si="734"/>
        <v>0</v>
      </c>
      <c r="AY2483" s="313">
        <f t="shared" si="735"/>
        <v>0</v>
      </c>
      <c r="AZ2483" s="419">
        <f t="shared" si="736"/>
        <v>0</v>
      </c>
      <c r="BA2483" s="420">
        <f t="shared" si="737"/>
        <v>0</v>
      </c>
      <c r="BB2483" s="313">
        <f t="shared" si="738"/>
        <v>0</v>
      </c>
      <c r="BC2483" s="419">
        <f t="shared" si="739"/>
        <v>0</v>
      </c>
      <c r="BD2483" s="420">
        <f t="shared" si="740"/>
        <v>0</v>
      </c>
      <c r="BE2483" s="313">
        <f t="shared" si="741"/>
        <v>0</v>
      </c>
      <c r="BF2483" s="419">
        <f t="shared" si="742"/>
        <v>0</v>
      </c>
      <c r="BG2483" s="420">
        <f t="shared" si="743"/>
        <v>0</v>
      </c>
      <c r="BH2483" s="313">
        <f t="shared" si="744"/>
        <v>0</v>
      </c>
      <c r="BI2483" s="419">
        <f t="shared" si="745"/>
        <v>0</v>
      </c>
      <c r="BJ2483" s="420">
        <f t="shared" si="746"/>
        <v>0</v>
      </c>
      <c r="BK2483" s="313">
        <f t="shared" si="747"/>
        <v>0</v>
      </c>
      <c r="BL2483" s="419">
        <f t="shared" si="748"/>
        <v>0</v>
      </c>
      <c r="BM2483" s="420">
        <f t="shared" si="749"/>
        <v>0</v>
      </c>
      <c r="BN2483" s="313">
        <f t="shared" si="750"/>
        <v>0</v>
      </c>
      <c r="BO2483" s="419">
        <f t="shared" si="751"/>
        <v>0</v>
      </c>
      <c r="BP2483" s="420">
        <f t="shared" si="752"/>
        <v>0</v>
      </c>
      <c r="BQ2483" s="313">
        <f t="shared" si="753"/>
        <v>0</v>
      </c>
      <c r="BR2483" s="419">
        <f t="shared" si="754"/>
        <v>0</v>
      </c>
      <c r="BS2483" s="420">
        <f t="shared" si="755"/>
        <v>0</v>
      </c>
      <c r="BT2483" s="313">
        <f t="shared" si="756"/>
        <v>0</v>
      </c>
      <c r="BU2483" s="419">
        <f t="shared" si="757"/>
        <v>0</v>
      </c>
      <c r="BV2483" s="420">
        <f t="shared" si="758"/>
        <v>0</v>
      </c>
      <c r="BW2483" s="313">
        <f t="shared" si="759"/>
        <v>0</v>
      </c>
      <c r="BX2483" s="272">
        <f t="shared" si="760"/>
        <v>0</v>
      </c>
      <c r="BY2483" s="273" t="str">
        <f>IF(BX2483=0,"",
IF(SUM($BX$2411:BX2483)=1,BZ2483,
IF($BX$2531&gt;SUM($BX$2411:BX2483),_xlfn.CONCAT(", ",BZ2483),
IF($BX$2531=SUM($BX$2411:BX2483),_xlfn.CONCAT(" y ",BZ2483)))))</f>
        <v/>
      </c>
      <c r="BZ2483" s="156" t="s">
        <v>5205</v>
      </c>
      <c r="CA2483" s="272">
        <f t="shared" si="761"/>
        <v>0</v>
      </c>
      <c r="CB2483" s="273" t="str">
        <f>IF(CA2483=0,"",
IF(SUM($CA$2411:CA2483)=1,CC2483,
IF($CA$2531&gt;SUM($CA$2411:CA2483),_xlfn.CONCAT(", ",CC2483),
IF($CA$2531=SUM($CA$2411:CA2483),_xlfn.CONCAT(" y ",CC2483)))))</f>
        <v/>
      </c>
      <c r="CC2483" s="156" t="s">
        <v>5205</v>
      </c>
    </row>
    <row r="2484" spans="1:81" ht="15" customHeight="1">
      <c r="A2484" s="57"/>
      <c r="B2484" s="26"/>
      <c r="C2484" s="165" t="s">
        <v>5206</v>
      </c>
      <c r="D2484" s="884" t="str">
        <f t="shared" si="726"/>
        <v/>
      </c>
      <c r="E2484" s="884"/>
      <c r="F2484" s="884"/>
      <c r="G2484" s="884"/>
      <c r="H2484" s="884"/>
      <c r="I2484" s="884"/>
      <c r="J2484" s="884"/>
      <c r="K2484" s="884"/>
      <c r="L2484" s="884"/>
      <c r="M2484" s="617"/>
      <c r="N2484" s="617"/>
      <c r="O2484" s="617"/>
      <c r="P2484" s="617"/>
      <c r="Q2484" s="617"/>
      <c r="R2484" s="617"/>
      <c r="S2484" s="617"/>
      <c r="T2484" s="617"/>
      <c r="U2484" s="617"/>
      <c r="V2484" s="617"/>
      <c r="W2484" s="617"/>
      <c r="X2484" s="617"/>
      <c r="Y2484" s="617"/>
      <c r="Z2484" s="617"/>
      <c r="AA2484" s="617"/>
      <c r="AB2484" s="617"/>
      <c r="AC2484" s="617"/>
      <c r="AD2484" s="617"/>
      <c r="AE2484" s="164"/>
      <c r="AF2484" s="164"/>
      <c r="AG2484" s="408">
        <f t="shared" si="717"/>
        <v>0</v>
      </c>
      <c r="AH2484" s="409">
        <f t="shared" si="718"/>
        <v>0</v>
      </c>
      <c r="AI2484" s="410">
        <f t="shared" si="719"/>
        <v>0</v>
      </c>
      <c r="AJ2484" s="411">
        <f t="shared" si="720"/>
        <v>0</v>
      </c>
      <c r="AK2484" s="408">
        <f t="shared" si="721"/>
        <v>0</v>
      </c>
      <c r="AL2484" s="412">
        <f t="shared" si="722"/>
        <v>0</v>
      </c>
      <c r="AM2484" s="408">
        <f t="shared" si="723"/>
        <v>0</v>
      </c>
      <c r="AN2484" s="409">
        <f t="shared" si="724"/>
        <v>0</v>
      </c>
      <c r="AO2484" s="410">
        <f t="shared" si="725"/>
        <v>0</v>
      </c>
      <c r="AP2484" s="164"/>
      <c r="AQ2484" s="419">
        <f t="shared" si="727"/>
        <v>0</v>
      </c>
      <c r="AR2484" s="420">
        <f t="shared" si="728"/>
        <v>0</v>
      </c>
      <c r="AS2484" s="313">
        <f t="shared" si="729"/>
        <v>0</v>
      </c>
      <c r="AT2484" s="419">
        <f t="shared" si="730"/>
        <v>0</v>
      </c>
      <c r="AU2484" s="420">
        <f t="shared" si="731"/>
        <v>0</v>
      </c>
      <c r="AV2484" s="313">
        <f t="shared" si="732"/>
        <v>0</v>
      </c>
      <c r="AW2484" s="419">
        <f t="shared" si="733"/>
        <v>0</v>
      </c>
      <c r="AX2484" s="420">
        <f t="shared" si="734"/>
        <v>0</v>
      </c>
      <c r="AY2484" s="313">
        <f t="shared" si="735"/>
        <v>0</v>
      </c>
      <c r="AZ2484" s="419">
        <f t="shared" si="736"/>
        <v>0</v>
      </c>
      <c r="BA2484" s="420">
        <f t="shared" si="737"/>
        <v>0</v>
      </c>
      <c r="BB2484" s="313">
        <f t="shared" si="738"/>
        <v>0</v>
      </c>
      <c r="BC2484" s="419">
        <f t="shared" si="739"/>
        <v>0</v>
      </c>
      <c r="BD2484" s="420">
        <f t="shared" si="740"/>
        <v>0</v>
      </c>
      <c r="BE2484" s="313">
        <f t="shared" si="741"/>
        <v>0</v>
      </c>
      <c r="BF2484" s="419">
        <f t="shared" si="742"/>
        <v>0</v>
      </c>
      <c r="BG2484" s="420">
        <f t="shared" si="743"/>
        <v>0</v>
      </c>
      <c r="BH2484" s="313">
        <f t="shared" si="744"/>
        <v>0</v>
      </c>
      <c r="BI2484" s="419">
        <f t="shared" si="745"/>
        <v>0</v>
      </c>
      <c r="BJ2484" s="420">
        <f t="shared" si="746"/>
        <v>0</v>
      </c>
      <c r="BK2484" s="313">
        <f t="shared" si="747"/>
        <v>0</v>
      </c>
      <c r="BL2484" s="419">
        <f t="shared" si="748"/>
        <v>0</v>
      </c>
      <c r="BM2484" s="420">
        <f t="shared" si="749"/>
        <v>0</v>
      </c>
      <c r="BN2484" s="313">
        <f t="shared" si="750"/>
        <v>0</v>
      </c>
      <c r="BO2484" s="419">
        <f t="shared" si="751"/>
        <v>0</v>
      </c>
      <c r="BP2484" s="420">
        <f t="shared" si="752"/>
        <v>0</v>
      </c>
      <c r="BQ2484" s="313">
        <f t="shared" si="753"/>
        <v>0</v>
      </c>
      <c r="BR2484" s="419">
        <f t="shared" si="754"/>
        <v>0</v>
      </c>
      <c r="BS2484" s="420">
        <f t="shared" si="755"/>
        <v>0</v>
      </c>
      <c r="BT2484" s="313">
        <f t="shared" si="756"/>
        <v>0</v>
      </c>
      <c r="BU2484" s="419">
        <f t="shared" si="757"/>
        <v>0</v>
      </c>
      <c r="BV2484" s="420">
        <f t="shared" si="758"/>
        <v>0</v>
      </c>
      <c r="BW2484" s="313">
        <f t="shared" si="759"/>
        <v>0</v>
      </c>
      <c r="BX2484" s="272">
        <f t="shared" si="760"/>
        <v>0</v>
      </c>
      <c r="BY2484" s="273" t="str">
        <f>IF(BX2484=0,"",
IF(SUM($BX$2411:BX2484)=1,BZ2484,
IF($BX$2531&gt;SUM($BX$2411:BX2484),_xlfn.CONCAT(", ",BZ2484),
IF($BX$2531=SUM($BX$2411:BX2484),_xlfn.CONCAT(" y ",BZ2484)))))</f>
        <v/>
      </c>
      <c r="BZ2484" s="156" t="s">
        <v>5207</v>
      </c>
      <c r="CA2484" s="272">
        <f t="shared" si="761"/>
        <v>0</v>
      </c>
      <c r="CB2484" s="273" t="str">
        <f>IF(CA2484=0,"",
IF(SUM($CA$2411:CA2484)=1,CC2484,
IF($CA$2531&gt;SUM($CA$2411:CA2484),_xlfn.CONCAT(", ",CC2484),
IF($CA$2531=SUM($CA$2411:CA2484),_xlfn.CONCAT(" y ",CC2484)))))</f>
        <v/>
      </c>
      <c r="CC2484" s="156" t="s">
        <v>5207</v>
      </c>
    </row>
    <row r="2485" spans="1:81" ht="15" customHeight="1">
      <c r="A2485" s="57"/>
      <c r="B2485" s="26"/>
      <c r="C2485" s="165" t="s">
        <v>5208</v>
      </c>
      <c r="D2485" s="884" t="str">
        <f t="shared" si="726"/>
        <v/>
      </c>
      <c r="E2485" s="884"/>
      <c r="F2485" s="884"/>
      <c r="G2485" s="884"/>
      <c r="H2485" s="884"/>
      <c r="I2485" s="884"/>
      <c r="J2485" s="884"/>
      <c r="K2485" s="884"/>
      <c r="L2485" s="884"/>
      <c r="M2485" s="617"/>
      <c r="N2485" s="617"/>
      <c r="O2485" s="617"/>
      <c r="P2485" s="617"/>
      <c r="Q2485" s="617"/>
      <c r="R2485" s="617"/>
      <c r="S2485" s="617"/>
      <c r="T2485" s="617"/>
      <c r="U2485" s="617"/>
      <c r="V2485" s="617"/>
      <c r="W2485" s="617"/>
      <c r="X2485" s="617"/>
      <c r="Y2485" s="617"/>
      <c r="Z2485" s="617"/>
      <c r="AA2485" s="617"/>
      <c r="AB2485" s="617"/>
      <c r="AC2485" s="617"/>
      <c r="AD2485" s="617"/>
      <c r="AE2485" s="164"/>
      <c r="AF2485" s="164"/>
      <c r="AG2485" s="408">
        <f t="shared" si="717"/>
        <v>0</v>
      </c>
      <c r="AH2485" s="409">
        <f t="shared" si="718"/>
        <v>0</v>
      </c>
      <c r="AI2485" s="410">
        <f t="shared" si="719"/>
        <v>0</v>
      </c>
      <c r="AJ2485" s="411">
        <f t="shared" si="720"/>
        <v>0</v>
      </c>
      <c r="AK2485" s="408">
        <f t="shared" si="721"/>
        <v>0</v>
      </c>
      <c r="AL2485" s="412">
        <f t="shared" si="722"/>
        <v>0</v>
      </c>
      <c r="AM2485" s="408">
        <f t="shared" si="723"/>
        <v>0</v>
      </c>
      <c r="AN2485" s="409">
        <f t="shared" si="724"/>
        <v>0</v>
      </c>
      <c r="AO2485" s="410">
        <f t="shared" si="725"/>
        <v>0</v>
      </c>
      <c r="AP2485" s="164"/>
      <c r="AQ2485" s="419">
        <f t="shared" si="727"/>
        <v>0</v>
      </c>
      <c r="AR2485" s="420">
        <f t="shared" si="728"/>
        <v>0</v>
      </c>
      <c r="AS2485" s="313">
        <f t="shared" si="729"/>
        <v>0</v>
      </c>
      <c r="AT2485" s="419">
        <f t="shared" si="730"/>
        <v>0</v>
      </c>
      <c r="AU2485" s="420">
        <f t="shared" si="731"/>
        <v>0</v>
      </c>
      <c r="AV2485" s="313">
        <f t="shared" si="732"/>
        <v>0</v>
      </c>
      <c r="AW2485" s="419">
        <f t="shared" si="733"/>
        <v>0</v>
      </c>
      <c r="AX2485" s="420">
        <f t="shared" si="734"/>
        <v>0</v>
      </c>
      <c r="AY2485" s="313">
        <f t="shared" si="735"/>
        <v>0</v>
      </c>
      <c r="AZ2485" s="419">
        <f t="shared" si="736"/>
        <v>0</v>
      </c>
      <c r="BA2485" s="420">
        <f t="shared" si="737"/>
        <v>0</v>
      </c>
      <c r="BB2485" s="313">
        <f t="shared" si="738"/>
        <v>0</v>
      </c>
      <c r="BC2485" s="419">
        <f t="shared" si="739"/>
        <v>0</v>
      </c>
      <c r="BD2485" s="420">
        <f t="shared" si="740"/>
        <v>0</v>
      </c>
      <c r="BE2485" s="313">
        <f t="shared" si="741"/>
        <v>0</v>
      </c>
      <c r="BF2485" s="419">
        <f t="shared" si="742"/>
        <v>0</v>
      </c>
      <c r="BG2485" s="420">
        <f t="shared" si="743"/>
        <v>0</v>
      </c>
      <c r="BH2485" s="313">
        <f t="shared" si="744"/>
        <v>0</v>
      </c>
      <c r="BI2485" s="419">
        <f t="shared" si="745"/>
        <v>0</v>
      </c>
      <c r="BJ2485" s="420">
        <f t="shared" si="746"/>
        <v>0</v>
      </c>
      <c r="BK2485" s="313">
        <f t="shared" si="747"/>
        <v>0</v>
      </c>
      <c r="BL2485" s="419">
        <f t="shared" si="748"/>
        <v>0</v>
      </c>
      <c r="BM2485" s="420">
        <f t="shared" si="749"/>
        <v>0</v>
      </c>
      <c r="BN2485" s="313">
        <f t="shared" si="750"/>
        <v>0</v>
      </c>
      <c r="BO2485" s="419">
        <f t="shared" si="751"/>
        <v>0</v>
      </c>
      <c r="BP2485" s="420">
        <f t="shared" si="752"/>
        <v>0</v>
      </c>
      <c r="BQ2485" s="313">
        <f t="shared" si="753"/>
        <v>0</v>
      </c>
      <c r="BR2485" s="419">
        <f t="shared" si="754"/>
        <v>0</v>
      </c>
      <c r="BS2485" s="420">
        <f t="shared" si="755"/>
        <v>0</v>
      </c>
      <c r="BT2485" s="313">
        <f t="shared" si="756"/>
        <v>0</v>
      </c>
      <c r="BU2485" s="419">
        <f t="shared" si="757"/>
        <v>0</v>
      </c>
      <c r="BV2485" s="420">
        <f t="shared" si="758"/>
        <v>0</v>
      </c>
      <c r="BW2485" s="313">
        <f t="shared" si="759"/>
        <v>0</v>
      </c>
      <c r="BX2485" s="272">
        <f t="shared" si="760"/>
        <v>0</v>
      </c>
      <c r="BY2485" s="273" t="str">
        <f>IF(BX2485=0,"",
IF(SUM($BX$2411:BX2485)=1,BZ2485,
IF($BX$2531&gt;SUM($BX$2411:BX2485),_xlfn.CONCAT(", ",BZ2485),
IF($BX$2531=SUM($BX$2411:BX2485),_xlfn.CONCAT(" y ",BZ2485)))))</f>
        <v/>
      </c>
      <c r="BZ2485" s="156" t="s">
        <v>5209</v>
      </c>
      <c r="CA2485" s="272">
        <f t="shared" si="761"/>
        <v>0</v>
      </c>
      <c r="CB2485" s="273" t="str">
        <f>IF(CA2485=0,"",
IF(SUM($CA$2411:CA2485)=1,CC2485,
IF($CA$2531&gt;SUM($CA$2411:CA2485),_xlfn.CONCAT(", ",CC2485),
IF($CA$2531=SUM($CA$2411:CA2485),_xlfn.CONCAT(" y ",CC2485)))))</f>
        <v/>
      </c>
      <c r="CC2485" s="156" t="s">
        <v>5209</v>
      </c>
    </row>
    <row r="2486" spans="1:81" ht="15" customHeight="1">
      <c r="A2486" s="57"/>
      <c r="B2486" s="26"/>
      <c r="C2486" s="165" t="s">
        <v>5210</v>
      </c>
      <c r="D2486" s="884" t="str">
        <f t="shared" si="726"/>
        <v/>
      </c>
      <c r="E2486" s="884"/>
      <c r="F2486" s="884"/>
      <c r="G2486" s="884"/>
      <c r="H2486" s="884"/>
      <c r="I2486" s="884"/>
      <c r="J2486" s="884"/>
      <c r="K2486" s="884"/>
      <c r="L2486" s="884"/>
      <c r="M2486" s="617"/>
      <c r="N2486" s="617"/>
      <c r="O2486" s="617"/>
      <c r="P2486" s="617"/>
      <c r="Q2486" s="617"/>
      <c r="R2486" s="617"/>
      <c r="S2486" s="617"/>
      <c r="T2486" s="617"/>
      <c r="U2486" s="617"/>
      <c r="V2486" s="617"/>
      <c r="W2486" s="617"/>
      <c r="X2486" s="617"/>
      <c r="Y2486" s="617"/>
      <c r="Z2486" s="617"/>
      <c r="AA2486" s="617"/>
      <c r="AB2486" s="617"/>
      <c r="AC2486" s="617"/>
      <c r="AD2486" s="617"/>
      <c r="AE2486" s="164"/>
      <c r="AF2486" s="164"/>
      <c r="AG2486" s="408">
        <f t="shared" si="717"/>
        <v>0</v>
      </c>
      <c r="AH2486" s="409">
        <f t="shared" si="718"/>
        <v>0</v>
      </c>
      <c r="AI2486" s="410">
        <f t="shared" si="719"/>
        <v>0</v>
      </c>
      <c r="AJ2486" s="411">
        <f t="shared" si="720"/>
        <v>0</v>
      </c>
      <c r="AK2486" s="408">
        <f t="shared" si="721"/>
        <v>0</v>
      </c>
      <c r="AL2486" s="412">
        <f t="shared" si="722"/>
        <v>0</v>
      </c>
      <c r="AM2486" s="408">
        <f t="shared" si="723"/>
        <v>0</v>
      </c>
      <c r="AN2486" s="409">
        <f t="shared" si="724"/>
        <v>0</v>
      </c>
      <c r="AO2486" s="410">
        <f t="shared" si="725"/>
        <v>0</v>
      </c>
      <c r="AP2486" s="164"/>
      <c r="AQ2486" s="419">
        <f t="shared" si="727"/>
        <v>0</v>
      </c>
      <c r="AR2486" s="420">
        <f t="shared" si="728"/>
        <v>0</v>
      </c>
      <c r="AS2486" s="313">
        <f t="shared" si="729"/>
        <v>0</v>
      </c>
      <c r="AT2486" s="419">
        <f t="shared" si="730"/>
        <v>0</v>
      </c>
      <c r="AU2486" s="420">
        <f t="shared" si="731"/>
        <v>0</v>
      </c>
      <c r="AV2486" s="313">
        <f t="shared" si="732"/>
        <v>0</v>
      </c>
      <c r="AW2486" s="419">
        <f t="shared" si="733"/>
        <v>0</v>
      </c>
      <c r="AX2486" s="420">
        <f t="shared" si="734"/>
        <v>0</v>
      </c>
      <c r="AY2486" s="313">
        <f t="shared" si="735"/>
        <v>0</v>
      </c>
      <c r="AZ2486" s="419">
        <f t="shared" si="736"/>
        <v>0</v>
      </c>
      <c r="BA2486" s="420">
        <f t="shared" si="737"/>
        <v>0</v>
      </c>
      <c r="BB2486" s="313">
        <f t="shared" si="738"/>
        <v>0</v>
      </c>
      <c r="BC2486" s="419">
        <f t="shared" si="739"/>
        <v>0</v>
      </c>
      <c r="BD2486" s="420">
        <f t="shared" si="740"/>
        <v>0</v>
      </c>
      <c r="BE2486" s="313">
        <f t="shared" si="741"/>
        <v>0</v>
      </c>
      <c r="BF2486" s="419">
        <f t="shared" si="742"/>
        <v>0</v>
      </c>
      <c r="BG2486" s="420">
        <f t="shared" si="743"/>
        <v>0</v>
      </c>
      <c r="BH2486" s="313">
        <f t="shared" si="744"/>
        <v>0</v>
      </c>
      <c r="BI2486" s="419">
        <f t="shared" si="745"/>
        <v>0</v>
      </c>
      <c r="BJ2486" s="420">
        <f t="shared" si="746"/>
        <v>0</v>
      </c>
      <c r="BK2486" s="313">
        <f t="shared" si="747"/>
        <v>0</v>
      </c>
      <c r="BL2486" s="419">
        <f t="shared" si="748"/>
        <v>0</v>
      </c>
      <c r="BM2486" s="420">
        <f t="shared" si="749"/>
        <v>0</v>
      </c>
      <c r="BN2486" s="313">
        <f t="shared" si="750"/>
        <v>0</v>
      </c>
      <c r="BO2486" s="419">
        <f t="shared" si="751"/>
        <v>0</v>
      </c>
      <c r="BP2486" s="420">
        <f t="shared" si="752"/>
        <v>0</v>
      </c>
      <c r="BQ2486" s="313">
        <f t="shared" si="753"/>
        <v>0</v>
      </c>
      <c r="BR2486" s="419">
        <f t="shared" si="754"/>
        <v>0</v>
      </c>
      <c r="BS2486" s="420">
        <f t="shared" si="755"/>
        <v>0</v>
      </c>
      <c r="BT2486" s="313">
        <f t="shared" si="756"/>
        <v>0</v>
      </c>
      <c r="BU2486" s="419">
        <f t="shared" si="757"/>
        <v>0</v>
      </c>
      <c r="BV2486" s="420">
        <f t="shared" si="758"/>
        <v>0</v>
      </c>
      <c r="BW2486" s="313">
        <f t="shared" si="759"/>
        <v>0</v>
      </c>
      <c r="BX2486" s="272">
        <f t="shared" si="760"/>
        <v>0</v>
      </c>
      <c r="BY2486" s="273" t="str">
        <f>IF(BX2486=0,"",
IF(SUM($BX$2411:BX2486)=1,BZ2486,
IF($BX$2531&gt;SUM($BX$2411:BX2486),_xlfn.CONCAT(", ",BZ2486),
IF($BX$2531=SUM($BX$2411:BX2486),_xlfn.CONCAT(" y ",BZ2486)))))</f>
        <v/>
      </c>
      <c r="BZ2486" s="156" t="s">
        <v>5211</v>
      </c>
      <c r="CA2486" s="272">
        <f t="shared" si="761"/>
        <v>0</v>
      </c>
      <c r="CB2486" s="273" t="str">
        <f>IF(CA2486=0,"",
IF(SUM($CA$2411:CA2486)=1,CC2486,
IF($CA$2531&gt;SUM($CA$2411:CA2486),_xlfn.CONCAT(", ",CC2486),
IF($CA$2531=SUM($CA$2411:CA2486),_xlfn.CONCAT(" y ",CC2486)))))</f>
        <v/>
      </c>
      <c r="CC2486" s="156" t="s">
        <v>5211</v>
      </c>
    </row>
    <row r="2487" spans="1:81" ht="15" customHeight="1">
      <c r="A2487" s="57"/>
      <c r="B2487" s="26"/>
      <c r="C2487" s="165" t="s">
        <v>5212</v>
      </c>
      <c r="D2487" s="884" t="str">
        <f t="shared" si="726"/>
        <v/>
      </c>
      <c r="E2487" s="884"/>
      <c r="F2487" s="884"/>
      <c r="G2487" s="884"/>
      <c r="H2487" s="884"/>
      <c r="I2487" s="884"/>
      <c r="J2487" s="884"/>
      <c r="K2487" s="884"/>
      <c r="L2487" s="884"/>
      <c r="M2487" s="617"/>
      <c r="N2487" s="617"/>
      <c r="O2487" s="617"/>
      <c r="P2487" s="617"/>
      <c r="Q2487" s="617"/>
      <c r="R2487" s="617"/>
      <c r="S2487" s="617"/>
      <c r="T2487" s="617"/>
      <c r="U2487" s="617"/>
      <c r="V2487" s="617"/>
      <c r="W2487" s="617"/>
      <c r="X2487" s="617"/>
      <c r="Y2487" s="617"/>
      <c r="Z2487" s="617"/>
      <c r="AA2487" s="617"/>
      <c r="AB2487" s="617"/>
      <c r="AC2487" s="617"/>
      <c r="AD2487" s="617"/>
      <c r="AE2487" s="164"/>
      <c r="AF2487" s="164"/>
      <c r="AG2487" s="408">
        <f t="shared" si="717"/>
        <v>0</v>
      </c>
      <c r="AH2487" s="409">
        <f t="shared" si="718"/>
        <v>0</v>
      </c>
      <c r="AI2487" s="410">
        <f t="shared" si="719"/>
        <v>0</v>
      </c>
      <c r="AJ2487" s="411">
        <f t="shared" si="720"/>
        <v>0</v>
      </c>
      <c r="AK2487" s="408">
        <f t="shared" si="721"/>
        <v>0</v>
      </c>
      <c r="AL2487" s="412">
        <f t="shared" si="722"/>
        <v>0</v>
      </c>
      <c r="AM2487" s="408">
        <f t="shared" si="723"/>
        <v>0</v>
      </c>
      <c r="AN2487" s="409">
        <f t="shared" si="724"/>
        <v>0</v>
      </c>
      <c r="AO2487" s="410">
        <f t="shared" si="725"/>
        <v>0</v>
      </c>
      <c r="AP2487" s="164"/>
      <c r="AQ2487" s="419">
        <f t="shared" si="727"/>
        <v>0</v>
      </c>
      <c r="AR2487" s="420">
        <f t="shared" si="728"/>
        <v>0</v>
      </c>
      <c r="AS2487" s="313">
        <f t="shared" si="729"/>
        <v>0</v>
      </c>
      <c r="AT2487" s="419">
        <f t="shared" si="730"/>
        <v>0</v>
      </c>
      <c r="AU2487" s="420">
        <f t="shared" si="731"/>
        <v>0</v>
      </c>
      <c r="AV2487" s="313">
        <f t="shared" si="732"/>
        <v>0</v>
      </c>
      <c r="AW2487" s="419">
        <f t="shared" si="733"/>
        <v>0</v>
      </c>
      <c r="AX2487" s="420">
        <f t="shared" si="734"/>
        <v>0</v>
      </c>
      <c r="AY2487" s="313">
        <f t="shared" si="735"/>
        <v>0</v>
      </c>
      <c r="AZ2487" s="419">
        <f t="shared" si="736"/>
        <v>0</v>
      </c>
      <c r="BA2487" s="420">
        <f t="shared" si="737"/>
        <v>0</v>
      </c>
      <c r="BB2487" s="313">
        <f t="shared" si="738"/>
        <v>0</v>
      </c>
      <c r="BC2487" s="419">
        <f t="shared" si="739"/>
        <v>0</v>
      </c>
      <c r="BD2487" s="420">
        <f t="shared" si="740"/>
        <v>0</v>
      </c>
      <c r="BE2487" s="313">
        <f t="shared" si="741"/>
        <v>0</v>
      </c>
      <c r="BF2487" s="419">
        <f t="shared" si="742"/>
        <v>0</v>
      </c>
      <c r="BG2487" s="420">
        <f t="shared" si="743"/>
        <v>0</v>
      </c>
      <c r="BH2487" s="313">
        <f t="shared" si="744"/>
        <v>0</v>
      </c>
      <c r="BI2487" s="419">
        <f t="shared" si="745"/>
        <v>0</v>
      </c>
      <c r="BJ2487" s="420">
        <f t="shared" si="746"/>
        <v>0</v>
      </c>
      <c r="BK2487" s="313">
        <f t="shared" si="747"/>
        <v>0</v>
      </c>
      <c r="BL2487" s="419">
        <f t="shared" si="748"/>
        <v>0</v>
      </c>
      <c r="BM2487" s="420">
        <f t="shared" si="749"/>
        <v>0</v>
      </c>
      <c r="BN2487" s="313">
        <f t="shared" si="750"/>
        <v>0</v>
      </c>
      <c r="BO2487" s="419">
        <f t="shared" si="751"/>
        <v>0</v>
      </c>
      <c r="BP2487" s="420">
        <f t="shared" si="752"/>
        <v>0</v>
      </c>
      <c r="BQ2487" s="313">
        <f t="shared" si="753"/>
        <v>0</v>
      </c>
      <c r="BR2487" s="419">
        <f t="shared" si="754"/>
        <v>0</v>
      </c>
      <c r="BS2487" s="420">
        <f t="shared" si="755"/>
        <v>0</v>
      </c>
      <c r="BT2487" s="313">
        <f t="shared" si="756"/>
        <v>0</v>
      </c>
      <c r="BU2487" s="419">
        <f t="shared" si="757"/>
        <v>0</v>
      </c>
      <c r="BV2487" s="420">
        <f t="shared" si="758"/>
        <v>0</v>
      </c>
      <c r="BW2487" s="313">
        <f t="shared" si="759"/>
        <v>0</v>
      </c>
      <c r="BX2487" s="272">
        <f t="shared" si="760"/>
        <v>0</v>
      </c>
      <c r="BY2487" s="273" t="str">
        <f>IF(BX2487=0,"",
IF(SUM($BX$2411:BX2487)=1,BZ2487,
IF($BX$2531&gt;SUM($BX$2411:BX2487),_xlfn.CONCAT(", ",BZ2487),
IF($BX$2531=SUM($BX$2411:BX2487),_xlfn.CONCAT(" y ",BZ2487)))))</f>
        <v/>
      </c>
      <c r="BZ2487" s="156" t="s">
        <v>5213</v>
      </c>
      <c r="CA2487" s="272">
        <f t="shared" si="761"/>
        <v>0</v>
      </c>
      <c r="CB2487" s="273" t="str">
        <f>IF(CA2487=0,"",
IF(SUM($CA$2411:CA2487)=1,CC2487,
IF($CA$2531&gt;SUM($CA$2411:CA2487),_xlfn.CONCAT(", ",CC2487),
IF($CA$2531=SUM($CA$2411:CA2487),_xlfn.CONCAT(" y ",CC2487)))))</f>
        <v/>
      </c>
      <c r="CC2487" s="156" t="s">
        <v>5213</v>
      </c>
    </row>
    <row r="2488" spans="1:81" ht="15" customHeight="1">
      <c r="A2488" s="57"/>
      <c r="B2488" s="26"/>
      <c r="C2488" s="165" t="s">
        <v>5214</v>
      </c>
      <c r="D2488" s="884" t="str">
        <f t="shared" si="726"/>
        <v/>
      </c>
      <c r="E2488" s="884"/>
      <c r="F2488" s="884"/>
      <c r="G2488" s="884"/>
      <c r="H2488" s="884"/>
      <c r="I2488" s="884"/>
      <c r="J2488" s="884"/>
      <c r="K2488" s="884"/>
      <c r="L2488" s="884"/>
      <c r="M2488" s="617"/>
      <c r="N2488" s="617"/>
      <c r="O2488" s="617"/>
      <c r="P2488" s="617"/>
      <c r="Q2488" s="617"/>
      <c r="R2488" s="617"/>
      <c r="S2488" s="617"/>
      <c r="T2488" s="617"/>
      <c r="U2488" s="617"/>
      <c r="V2488" s="617"/>
      <c r="W2488" s="617"/>
      <c r="X2488" s="617"/>
      <c r="Y2488" s="617"/>
      <c r="Z2488" s="617"/>
      <c r="AA2488" s="617"/>
      <c r="AB2488" s="617"/>
      <c r="AC2488" s="617"/>
      <c r="AD2488" s="617"/>
      <c r="AE2488" s="164"/>
      <c r="AF2488" s="164"/>
      <c r="AG2488" s="408">
        <f t="shared" si="717"/>
        <v>0</v>
      </c>
      <c r="AH2488" s="409">
        <f t="shared" si="718"/>
        <v>0</v>
      </c>
      <c r="AI2488" s="410">
        <f t="shared" si="719"/>
        <v>0</v>
      </c>
      <c r="AJ2488" s="411">
        <f t="shared" si="720"/>
        <v>0</v>
      </c>
      <c r="AK2488" s="408">
        <f t="shared" si="721"/>
        <v>0</v>
      </c>
      <c r="AL2488" s="412">
        <f t="shared" si="722"/>
        <v>0</v>
      </c>
      <c r="AM2488" s="408">
        <f t="shared" si="723"/>
        <v>0</v>
      </c>
      <c r="AN2488" s="409">
        <f t="shared" si="724"/>
        <v>0</v>
      </c>
      <c r="AO2488" s="410">
        <f t="shared" si="725"/>
        <v>0</v>
      </c>
      <c r="AP2488" s="164"/>
      <c r="AQ2488" s="419">
        <f t="shared" si="727"/>
        <v>0</v>
      </c>
      <c r="AR2488" s="420">
        <f t="shared" si="728"/>
        <v>0</v>
      </c>
      <c r="AS2488" s="313">
        <f t="shared" si="729"/>
        <v>0</v>
      </c>
      <c r="AT2488" s="419">
        <f t="shared" si="730"/>
        <v>0</v>
      </c>
      <c r="AU2488" s="420">
        <f t="shared" si="731"/>
        <v>0</v>
      </c>
      <c r="AV2488" s="313">
        <f t="shared" si="732"/>
        <v>0</v>
      </c>
      <c r="AW2488" s="419">
        <f t="shared" si="733"/>
        <v>0</v>
      </c>
      <c r="AX2488" s="420">
        <f t="shared" si="734"/>
        <v>0</v>
      </c>
      <c r="AY2488" s="313">
        <f t="shared" si="735"/>
        <v>0</v>
      </c>
      <c r="AZ2488" s="419">
        <f t="shared" si="736"/>
        <v>0</v>
      </c>
      <c r="BA2488" s="420">
        <f t="shared" si="737"/>
        <v>0</v>
      </c>
      <c r="BB2488" s="313">
        <f t="shared" si="738"/>
        <v>0</v>
      </c>
      <c r="BC2488" s="419">
        <f t="shared" si="739"/>
        <v>0</v>
      </c>
      <c r="BD2488" s="420">
        <f t="shared" si="740"/>
        <v>0</v>
      </c>
      <c r="BE2488" s="313">
        <f t="shared" si="741"/>
        <v>0</v>
      </c>
      <c r="BF2488" s="419">
        <f t="shared" si="742"/>
        <v>0</v>
      </c>
      <c r="BG2488" s="420">
        <f t="shared" si="743"/>
        <v>0</v>
      </c>
      <c r="BH2488" s="313">
        <f t="shared" si="744"/>
        <v>0</v>
      </c>
      <c r="BI2488" s="419">
        <f t="shared" si="745"/>
        <v>0</v>
      </c>
      <c r="BJ2488" s="420">
        <f t="shared" si="746"/>
        <v>0</v>
      </c>
      <c r="BK2488" s="313">
        <f t="shared" si="747"/>
        <v>0</v>
      </c>
      <c r="BL2488" s="419">
        <f t="shared" si="748"/>
        <v>0</v>
      </c>
      <c r="BM2488" s="420">
        <f t="shared" si="749"/>
        <v>0</v>
      </c>
      <c r="BN2488" s="313">
        <f t="shared" si="750"/>
        <v>0</v>
      </c>
      <c r="BO2488" s="419">
        <f t="shared" si="751"/>
        <v>0</v>
      </c>
      <c r="BP2488" s="420">
        <f t="shared" si="752"/>
        <v>0</v>
      </c>
      <c r="BQ2488" s="313">
        <f t="shared" si="753"/>
        <v>0</v>
      </c>
      <c r="BR2488" s="419">
        <f t="shared" si="754"/>
        <v>0</v>
      </c>
      <c r="BS2488" s="420">
        <f t="shared" si="755"/>
        <v>0</v>
      </c>
      <c r="BT2488" s="313">
        <f t="shared" si="756"/>
        <v>0</v>
      </c>
      <c r="BU2488" s="419">
        <f t="shared" si="757"/>
        <v>0</v>
      </c>
      <c r="BV2488" s="420">
        <f t="shared" si="758"/>
        <v>0</v>
      </c>
      <c r="BW2488" s="313">
        <f t="shared" si="759"/>
        <v>0</v>
      </c>
      <c r="BX2488" s="272">
        <f t="shared" si="760"/>
        <v>0</v>
      </c>
      <c r="BY2488" s="273" t="str">
        <f>IF(BX2488=0,"",
IF(SUM($BX$2411:BX2488)=1,BZ2488,
IF($BX$2531&gt;SUM($BX$2411:BX2488),_xlfn.CONCAT(", ",BZ2488),
IF($BX$2531=SUM($BX$2411:BX2488),_xlfn.CONCAT(" y ",BZ2488)))))</f>
        <v/>
      </c>
      <c r="BZ2488" s="156" t="s">
        <v>5215</v>
      </c>
      <c r="CA2488" s="272">
        <f t="shared" si="761"/>
        <v>0</v>
      </c>
      <c r="CB2488" s="273" t="str">
        <f>IF(CA2488=0,"",
IF(SUM($CA$2411:CA2488)=1,CC2488,
IF($CA$2531&gt;SUM($CA$2411:CA2488),_xlfn.CONCAT(", ",CC2488),
IF($CA$2531=SUM($CA$2411:CA2488),_xlfn.CONCAT(" y ",CC2488)))))</f>
        <v/>
      </c>
      <c r="CC2488" s="156" t="s">
        <v>5215</v>
      </c>
    </row>
    <row r="2489" spans="1:81" ht="15" customHeight="1">
      <c r="A2489" s="57"/>
      <c r="B2489" s="26"/>
      <c r="C2489" s="165" t="s">
        <v>5216</v>
      </c>
      <c r="D2489" s="884" t="str">
        <f t="shared" si="726"/>
        <v/>
      </c>
      <c r="E2489" s="884"/>
      <c r="F2489" s="884"/>
      <c r="G2489" s="884"/>
      <c r="H2489" s="884"/>
      <c r="I2489" s="884"/>
      <c r="J2489" s="884"/>
      <c r="K2489" s="884"/>
      <c r="L2489" s="884"/>
      <c r="M2489" s="617"/>
      <c r="N2489" s="617"/>
      <c r="O2489" s="617"/>
      <c r="P2489" s="617"/>
      <c r="Q2489" s="617"/>
      <c r="R2489" s="617"/>
      <c r="S2489" s="617"/>
      <c r="T2489" s="617"/>
      <c r="U2489" s="617"/>
      <c r="V2489" s="617"/>
      <c r="W2489" s="617"/>
      <c r="X2489" s="617"/>
      <c r="Y2489" s="617"/>
      <c r="Z2489" s="617"/>
      <c r="AA2489" s="617"/>
      <c r="AB2489" s="617"/>
      <c r="AC2489" s="617"/>
      <c r="AD2489" s="617"/>
      <c r="AE2489" s="164"/>
      <c r="AF2489" s="164"/>
      <c r="AG2489" s="408">
        <f t="shared" si="717"/>
        <v>0</v>
      </c>
      <c r="AH2489" s="409">
        <f t="shared" si="718"/>
        <v>0</v>
      </c>
      <c r="AI2489" s="410">
        <f t="shared" si="719"/>
        <v>0</v>
      </c>
      <c r="AJ2489" s="411">
        <f t="shared" si="720"/>
        <v>0</v>
      </c>
      <c r="AK2489" s="408">
        <f t="shared" si="721"/>
        <v>0</v>
      </c>
      <c r="AL2489" s="412">
        <f t="shared" si="722"/>
        <v>0</v>
      </c>
      <c r="AM2489" s="408">
        <f t="shared" si="723"/>
        <v>0</v>
      </c>
      <c r="AN2489" s="409">
        <f t="shared" si="724"/>
        <v>0</v>
      </c>
      <c r="AO2489" s="410">
        <f t="shared" si="725"/>
        <v>0</v>
      </c>
      <c r="AP2489" s="164"/>
      <c r="AQ2489" s="419">
        <f t="shared" si="727"/>
        <v>0</v>
      </c>
      <c r="AR2489" s="420">
        <f t="shared" si="728"/>
        <v>0</v>
      </c>
      <c r="AS2489" s="313">
        <f t="shared" si="729"/>
        <v>0</v>
      </c>
      <c r="AT2489" s="419">
        <f t="shared" si="730"/>
        <v>0</v>
      </c>
      <c r="AU2489" s="420">
        <f t="shared" si="731"/>
        <v>0</v>
      </c>
      <c r="AV2489" s="313">
        <f t="shared" si="732"/>
        <v>0</v>
      </c>
      <c r="AW2489" s="419">
        <f t="shared" si="733"/>
        <v>0</v>
      </c>
      <c r="AX2489" s="420">
        <f t="shared" si="734"/>
        <v>0</v>
      </c>
      <c r="AY2489" s="313">
        <f t="shared" si="735"/>
        <v>0</v>
      </c>
      <c r="AZ2489" s="419">
        <f t="shared" si="736"/>
        <v>0</v>
      </c>
      <c r="BA2489" s="420">
        <f t="shared" si="737"/>
        <v>0</v>
      </c>
      <c r="BB2489" s="313">
        <f t="shared" si="738"/>
        <v>0</v>
      </c>
      <c r="BC2489" s="419">
        <f t="shared" si="739"/>
        <v>0</v>
      </c>
      <c r="BD2489" s="420">
        <f t="shared" si="740"/>
        <v>0</v>
      </c>
      <c r="BE2489" s="313">
        <f t="shared" si="741"/>
        <v>0</v>
      </c>
      <c r="BF2489" s="419">
        <f t="shared" si="742"/>
        <v>0</v>
      </c>
      <c r="BG2489" s="420">
        <f t="shared" si="743"/>
        <v>0</v>
      </c>
      <c r="BH2489" s="313">
        <f t="shared" si="744"/>
        <v>0</v>
      </c>
      <c r="BI2489" s="419">
        <f t="shared" si="745"/>
        <v>0</v>
      </c>
      <c r="BJ2489" s="420">
        <f t="shared" si="746"/>
        <v>0</v>
      </c>
      <c r="BK2489" s="313">
        <f t="shared" si="747"/>
        <v>0</v>
      </c>
      <c r="BL2489" s="419">
        <f t="shared" si="748"/>
        <v>0</v>
      </c>
      <c r="BM2489" s="420">
        <f t="shared" si="749"/>
        <v>0</v>
      </c>
      <c r="BN2489" s="313">
        <f t="shared" si="750"/>
        <v>0</v>
      </c>
      <c r="BO2489" s="419">
        <f t="shared" si="751"/>
        <v>0</v>
      </c>
      <c r="BP2489" s="420">
        <f t="shared" si="752"/>
        <v>0</v>
      </c>
      <c r="BQ2489" s="313">
        <f t="shared" si="753"/>
        <v>0</v>
      </c>
      <c r="BR2489" s="419">
        <f t="shared" si="754"/>
        <v>0</v>
      </c>
      <c r="BS2489" s="420">
        <f t="shared" si="755"/>
        <v>0</v>
      </c>
      <c r="BT2489" s="313">
        <f t="shared" si="756"/>
        <v>0</v>
      </c>
      <c r="BU2489" s="419">
        <f t="shared" si="757"/>
        <v>0</v>
      </c>
      <c r="BV2489" s="420">
        <f t="shared" si="758"/>
        <v>0</v>
      </c>
      <c r="BW2489" s="313">
        <f t="shared" si="759"/>
        <v>0</v>
      </c>
      <c r="BX2489" s="272">
        <f t="shared" si="760"/>
        <v>0</v>
      </c>
      <c r="BY2489" s="273" t="str">
        <f>IF(BX2489=0,"",
IF(SUM($BX$2411:BX2489)=1,BZ2489,
IF($BX$2531&gt;SUM($BX$2411:BX2489),_xlfn.CONCAT(", ",BZ2489),
IF($BX$2531=SUM($BX$2411:BX2489),_xlfn.CONCAT(" y ",BZ2489)))))</f>
        <v/>
      </c>
      <c r="BZ2489" s="156" t="s">
        <v>5217</v>
      </c>
      <c r="CA2489" s="272">
        <f t="shared" si="761"/>
        <v>0</v>
      </c>
      <c r="CB2489" s="273" t="str">
        <f>IF(CA2489=0,"",
IF(SUM($CA$2411:CA2489)=1,CC2489,
IF($CA$2531&gt;SUM($CA$2411:CA2489),_xlfn.CONCAT(", ",CC2489),
IF($CA$2531=SUM($CA$2411:CA2489),_xlfn.CONCAT(" y ",CC2489)))))</f>
        <v/>
      </c>
      <c r="CC2489" s="156" t="s">
        <v>5217</v>
      </c>
    </row>
    <row r="2490" spans="1:81" ht="15" customHeight="1">
      <c r="A2490" s="57"/>
      <c r="B2490" s="26"/>
      <c r="C2490" s="165" t="s">
        <v>5218</v>
      </c>
      <c r="D2490" s="884" t="str">
        <f t="shared" si="726"/>
        <v/>
      </c>
      <c r="E2490" s="884"/>
      <c r="F2490" s="884"/>
      <c r="G2490" s="884"/>
      <c r="H2490" s="884"/>
      <c r="I2490" s="884"/>
      <c r="J2490" s="884"/>
      <c r="K2490" s="884"/>
      <c r="L2490" s="884"/>
      <c r="M2490" s="617"/>
      <c r="N2490" s="617"/>
      <c r="O2490" s="617"/>
      <c r="P2490" s="617"/>
      <c r="Q2490" s="617"/>
      <c r="R2490" s="617"/>
      <c r="S2490" s="617"/>
      <c r="T2490" s="617"/>
      <c r="U2490" s="617"/>
      <c r="V2490" s="617"/>
      <c r="W2490" s="617"/>
      <c r="X2490" s="617"/>
      <c r="Y2490" s="617"/>
      <c r="Z2490" s="617"/>
      <c r="AA2490" s="617"/>
      <c r="AB2490" s="617"/>
      <c r="AC2490" s="617"/>
      <c r="AD2490" s="617"/>
      <c r="AE2490" s="164"/>
      <c r="AF2490" s="164"/>
      <c r="AG2490" s="408">
        <f t="shared" si="717"/>
        <v>0</v>
      </c>
      <c r="AH2490" s="409">
        <f t="shared" si="718"/>
        <v>0</v>
      </c>
      <c r="AI2490" s="410">
        <f t="shared" si="719"/>
        <v>0</v>
      </c>
      <c r="AJ2490" s="411">
        <f t="shared" si="720"/>
        <v>0</v>
      </c>
      <c r="AK2490" s="408">
        <f t="shared" si="721"/>
        <v>0</v>
      </c>
      <c r="AL2490" s="412">
        <f t="shared" si="722"/>
        <v>0</v>
      </c>
      <c r="AM2490" s="408">
        <f t="shared" si="723"/>
        <v>0</v>
      </c>
      <c r="AN2490" s="409">
        <f t="shared" si="724"/>
        <v>0</v>
      </c>
      <c r="AO2490" s="410">
        <f t="shared" si="725"/>
        <v>0</v>
      </c>
      <c r="AP2490" s="164"/>
      <c r="AQ2490" s="419">
        <f t="shared" si="727"/>
        <v>0</v>
      </c>
      <c r="AR2490" s="420">
        <f t="shared" si="728"/>
        <v>0</v>
      </c>
      <c r="AS2490" s="313">
        <f t="shared" si="729"/>
        <v>0</v>
      </c>
      <c r="AT2490" s="419">
        <f t="shared" si="730"/>
        <v>0</v>
      </c>
      <c r="AU2490" s="420">
        <f t="shared" si="731"/>
        <v>0</v>
      </c>
      <c r="AV2490" s="313">
        <f t="shared" si="732"/>
        <v>0</v>
      </c>
      <c r="AW2490" s="419">
        <f t="shared" si="733"/>
        <v>0</v>
      </c>
      <c r="AX2490" s="420">
        <f t="shared" si="734"/>
        <v>0</v>
      </c>
      <c r="AY2490" s="313">
        <f t="shared" si="735"/>
        <v>0</v>
      </c>
      <c r="AZ2490" s="419">
        <f t="shared" si="736"/>
        <v>0</v>
      </c>
      <c r="BA2490" s="420">
        <f t="shared" si="737"/>
        <v>0</v>
      </c>
      <c r="BB2490" s="313">
        <f t="shared" si="738"/>
        <v>0</v>
      </c>
      <c r="BC2490" s="419">
        <f t="shared" si="739"/>
        <v>0</v>
      </c>
      <c r="BD2490" s="420">
        <f t="shared" si="740"/>
        <v>0</v>
      </c>
      <c r="BE2490" s="313">
        <f t="shared" si="741"/>
        <v>0</v>
      </c>
      <c r="BF2490" s="419">
        <f t="shared" si="742"/>
        <v>0</v>
      </c>
      <c r="BG2490" s="420">
        <f t="shared" si="743"/>
        <v>0</v>
      </c>
      <c r="BH2490" s="313">
        <f t="shared" si="744"/>
        <v>0</v>
      </c>
      <c r="BI2490" s="419">
        <f t="shared" si="745"/>
        <v>0</v>
      </c>
      <c r="BJ2490" s="420">
        <f t="shared" si="746"/>
        <v>0</v>
      </c>
      <c r="BK2490" s="313">
        <f t="shared" si="747"/>
        <v>0</v>
      </c>
      <c r="BL2490" s="419">
        <f t="shared" si="748"/>
        <v>0</v>
      </c>
      <c r="BM2490" s="420">
        <f t="shared" si="749"/>
        <v>0</v>
      </c>
      <c r="BN2490" s="313">
        <f t="shared" si="750"/>
        <v>0</v>
      </c>
      <c r="BO2490" s="419">
        <f t="shared" si="751"/>
        <v>0</v>
      </c>
      <c r="BP2490" s="420">
        <f t="shared" si="752"/>
        <v>0</v>
      </c>
      <c r="BQ2490" s="313">
        <f t="shared" si="753"/>
        <v>0</v>
      </c>
      <c r="BR2490" s="419">
        <f t="shared" si="754"/>
        <v>0</v>
      </c>
      <c r="BS2490" s="420">
        <f t="shared" si="755"/>
        <v>0</v>
      </c>
      <c r="BT2490" s="313">
        <f t="shared" si="756"/>
        <v>0</v>
      </c>
      <c r="BU2490" s="419">
        <f t="shared" si="757"/>
        <v>0</v>
      </c>
      <c r="BV2490" s="420">
        <f t="shared" si="758"/>
        <v>0</v>
      </c>
      <c r="BW2490" s="313">
        <f t="shared" si="759"/>
        <v>0</v>
      </c>
      <c r="BX2490" s="272">
        <f t="shared" si="760"/>
        <v>0</v>
      </c>
      <c r="BY2490" s="273" t="str">
        <f>IF(BX2490=0,"",
IF(SUM($BX$2411:BX2490)=1,BZ2490,
IF($BX$2531&gt;SUM($BX$2411:BX2490),_xlfn.CONCAT(", ",BZ2490),
IF($BX$2531=SUM($BX$2411:BX2490),_xlfn.CONCAT(" y ",BZ2490)))))</f>
        <v/>
      </c>
      <c r="BZ2490" s="156" t="s">
        <v>5219</v>
      </c>
      <c r="CA2490" s="272">
        <f t="shared" si="761"/>
        <v>0</v>
      </c>
      <c r="CB2490" s="273" t="str">
        <f>IF(CA2490=0,"",
IF(SUM($CA$2411:CA2490)=1,CC2490,
IF($CA$2531&gt;SUM($CA$2411:CA2490),_xlfn.CONCAT(", ",CC2490),
IF($CA$2531=SUM($CA$2411:CA2490),_xlfn.CONCAT(" y ",CC2490)))))</f>
        <v/>
      </c>
      <c r="CC2490" s="156" t="s">
        <v>5219</v>
      </c>
    </row>
    <row r="2491" spans="1:81" ht="15" customHeight="1">
      <c r="A2491" s="57"/>
      <c r="B2491" s="26"/>
      <c r="C2491" s="165" t="s">
        <v>5220</v>
      </c>
      <c r="D2491" s="884" t="str">
        <f t="shared" si="726"/>
        <v/>
      </c>
      <c r="E2491" s="884"/>
      <c r="F2491" s="884"/>
      <c r="G2491" s="884"/>
      <c r="H2491" s="884"/>
      <c r="I2491" s="884"/>
      <c r="J2491" s="884"/>
      <c r="K2491" s="884"/>
      <c r="L2491" s="884"/>
      <c r="M2491" s="617"/>
      <c r="N2491" s="617"/>
      <c r="O2491" s="617"/>
      <c r="P2491" s="617"/>
      <c r="Q2491" s="617"/>
      <c r="R2491" s="617"/>
      <c r="S2491" s="617"/>
      <c r="T2491" s="617"/>
      <c r="U2491" s="617"/>
      <c r="V2491" s="617"/>
      <c r="W2491" s="617"/>
      <c r="X2491" s="617"/>
      <c r="Y2491" s="617"/>
      <c r="Z2491" s="617"/>
      <c r="AA2491" s="617"/>
      <c r="AB2491" s="617"/>
      <c r="AC2491" s="617"/>
      <c r="AD2491" s="617"/>
      <c r="AE2491" s="164"/>
      <c r="AF2491" s="164"/>
      <c r="AG2491" s="408">
        <f t="shared" si="717"/>
        <v>0</v>
      </c>
      <c r="AH2491" s="409">
        <f t="shared" si="718"/>
        <v>0</v>
      </c>
      <c r="AI2491" s="410">
        <f t="shared" si="719"/>
        <v>0</v>
      </c>
      <c r="AJ2491" s="411">
        <f t="shared" si="720"/>
        <v>0</v>
      </c>
      <c r="AK2491" s="408">
        <f t="shared" si="721"/>
        <v>0</v>
      </c>
      <c r="AL2491" s="412">
        <f t="shared" si="722"/>
        <v>0</v>
      </c>
      <c r="AM2491" s="408">
        <f t="shared" si="723"/>
        <v>0</v>
      </c>
      <c r="AN2491" s="409">
        <f t="shared" si="724"/>
        <v>0</v>
      </c>
      <c r="AO2491" s="410">
        <f t="shared" si="725"/>
        <v>0</v>
      </c>
      <c r="AP2491" s="164"/>
      <c r="AQ2491" s="419">
        <f t="shared" si="727"/>
        <v>0</v>
      </c>
      <c r="AR2491" s="420">
        <f t="shared" si="728"/>
        <v>0</v>
      </c>
      <c r="AS2491" s="313">
        <f t="shared" si="729"/>
        <v>0</v>
      </c>
      <c r="AT2491" s="419">
        <f t="shared" si="730"/>
        <v>0</v>
      </c>
      <c r="AU2491" s="420">
        <f t="shared" si="731"/>
        <v>0</v>
      </c>
      <c r="AV2491" s="313">
        <f t="shared" si="732"/>
        <v>0</v>
      </c>
      <c r="AW2491" s="419">
        <f t="shared" si="733"/>
        <v>0</v>
      </c>
      <c r="AX2491" s="420">
        <f t="shared" si="734"/>
        <v>0</v>
      </c>
      <c r="AY2491" s="313">
        <f t="shared" si="735"/>
        <v>0</v>
      </c>
      <c r="AZ2491" s="419">
        <f t="shared" si="736"/>
        <v>0</v>
      </c>
      <c r="BA2491" s="420">
        <f t="shared" si="737"/>
        <v>0</v>
      </c>
      <c r="BB2491" s="313">
        <f t="shared" si="738"/>
        <v>0</v>
      </c>
      <c r="BC2491" s="419">
        <f t="shared" si="739"/>
        <v>0</v>
      </c>
      <c r="BD2491" s="420">
        <f t="shared" si="740"/>
        <v>0</v>
      </c>
      <c r="BE2491" s="313">
        <f t="shared" si="741"/>
        <v>0</v>
      </c>
      <c r="BF2491" s="419">
        <f t="shared" si="742"/>
        <v>0</v>
      </c>
      <c r="BG2491" s="420">
        <f t="shared" si="743"/>
        <v>0</v>
      </c>
      <c r="BH2491" s="313">
        <f t="shared" si="744"/>
        <v>0</v>
      </c>
      <c r="BI2491" s="419">
        <f t="shared" si="745"/>
        <v>0</v>
      </c>
      <c r="BJ2491" s="420">
        <f t="shared" si="746"/>
        <v>0</v>
      </c>
      <c r="BK2491" s="313">
        <f t="shared" si="747"/>
        <v>0</v>
      </c>
      <c r="BL2491" s="419">
        <f t="shared" si="748"/>
        <v>0</v>
      </c>
      <c r="BM2491" s="420">
        <f t="shared" si="749"/>
        <v>0</v>
      </c>
      <c r="BN2491" s="313">
        <f t="shared" si="750"/>
        <v>0</v>
      </c>
      <c r="BO2491" s="419">
        <f t="shared" si="751"/>
        <v>0</v>
      </c>
      <c r="BP2491" s="420">
        <f t="shared" si="752"/>
        <v>0</v>
      </c>
      <c r="BQ2491" s="313">
        <f t="shared" si="753"/>
        <v>0</v>
      </c>
      <c r="BR2491" s="419">
        <f t="shared" si="754"/>
        <v>0</v>
      </c>
      <c r="BS2491" s="420">
        <f t="shared" si="755"/>
        <v>0</v>
      </c>
      <c r="BT2491" s="313">
        <f t="shared" si="756"/>
        <v>0</v>
      </c>
      <c r="BU2491" s="419">
        <f t="shared" si="757"/>
        <v>0</v>
      </c>
      <c r="BV2491" s="420">
        <f t="shared" si="758"/>
        <v>0</v>
      </c>
      <c r="BW2491" s="313">
        <f t="shared" si="759"/>
        <v>0</v>
      </c>
      <c r="BX2491" s="272">
        <f t="shared" si="760"/>
        <v>0</v>
      </c>
      <c r="BY2491" s="273" t="str">
        <f>IF(BX2491=0,"",
IF(SUM($BX$2411:BX2491)=1,BZ2491,
IF($BX$2531&gt;SUM($BX$2411:BX2491),_xlfn.CONCAT(", ",BZ2491),
IF($BX$2531=SUM($BX$2411:BX2491),_xlfn.CONCAT(" y ",BZ2491)))))</f>
        <v/>
      </c>
      <c r="BZ2491" s="156" t="s">
        <v>5221</v>
      </c>
      <c r="CA2491" s="272">
        <f t="shared" si="761"/>
        <v>0</v>
      </c>
      <c r="CB2491" s="273" t="str">
        <f>IF(CA2491=0,"",
IF(SUM($CA$2411:CA2491)=1,CC2491,
IF($CA$2531&gt;SUM($CA$2411:CA2491),_xlfn.CONCAT(", ",CC2491),
IF($CA$2531=SUM($CA$2411:CA2491),_xlfn.CONCAT(" y ",CC2491)))))</f>
        <v/>
      </c>
      <c r="CC2491" s="156" t="s">
        <v>5221</v>
      </c>
    </row>
    <row r="2492" spans="1:81" ht="15" customHeight="1">
      <c r="A2492" s="57"/>
      <c r="B2492" s="26"/>
      <c r="C2492" s="165" t="s">
        <v>5222</v>
      </c>
      <c r="D2492" s="884" t="str">
        <f t="shared" si="726"/>
        <v/>
      </c>
      <c r="E2492" s="884"/>
      <c r="F2492" s="884"/>
      <c r="G2492" s="884"/>
      <c r="H2492" s="884"/>
      <c r="I2492" s="884"/>
      <c r="J2492" s="884"/>
      <c r="K2492" s="884"/>
      <c r="L2492" s="884"/>
      <c r="M2492" s="617"/>
      <c r="N2492" s="617"/>
      <c r="O2492" s="617"/>
      <c r="P2492" s="617"/>
      <c r="Q2492" s="617"/>
      <c r="R2492" s="617"/>
      <c r="S2492" s="617"/>
      <c r="T2492" s="617"/>
      <c r="U2492" s="617"/>
      <c r="V2492" s="617"/>
      <c r="W2492" s="617"/>
      <c r="X2492" s="617"/>
      <c r="Y2492" s="617"/>
      <c r="Z2492" s="617"/>
      <c r="AA2492" s="617"/>
      <c r="AB2492" s="617"/>
      <c r="AC2492" s="617"/>
      <c r="AD2492" s="617"/>
      <c r="AE2492" s="164"/>
      <c r="AF2492" s="164"/>
      <c r="AG2492" s="408">
        <f t="shared" si="717"/>
        <v>0</v>
      </c>
      <c r="AH2492" s="409">
        <f t="shared" si="718"/>
        <v>0</v>
      </c>
      <c r="AI2492" s="410">
        <f t="shared" si="719"/>
        <v>0</v>
      </c>
      <c r="AJ2492" s="411">
        <f t="shared" si="720"/>
        <v>0</v>
      </c>
      <c r="AK2492" s="408">
        <f t="shared" si="721"/>
        <v>0</v>
      </c>
      <c r="AL2492" s="412">
        <f t="shared" si="722"/>
        <v>0</v>
      </c>
      <c r="AM2492" s="408">
        <f t="shared" si="723"/>
        <v>0</v>
      </c>
      <c r="AN2492" s="409">
        <f t="shared" si="724"/>
        <v>0</v>
      </c>
      <c r="AO2492" s="410">
        <f t="shared" si="725"/>
        <v>0</v>
      </c>
      <c r="AP2492" s="164"/>
      <c r="AQ2492" s="419">
        <f t="shared" si="727"/>
        <v>0</v>
      </c>
      <c r="AR2492" s="420">
        <f t="shared" si="728"/>
        <v>0</v>
      </c>
      <c r="AS2492" s="313">
        <f t="shared" si="729"/>
        <v>0</v>
      </c>
      <c r="AT2492" s="419">
        <f t="shared" si="730"/>
        <v>0</v>
      </c>
      <c r="AU2492" s="420">
        <f t="shared" si="731"/>
        <v>0</v>
      </c>
      <c r="AV2492" s="313">
        <f t="shared" si="732"/>
        <v>0</v>
      </c>
      <c r="AW2492" s="419">
        <f t="shared" si="733"/>
        <v>0</v>
      </c>
      <c r="AX2492" s="420">
        <f t="shared" si="734"/>
        <v>0</v>
      </c>
      <c r="AY2492" s="313">
        <f t="shared" si="735"/>
        <v>0</v>
      </c>
      <c r="AZ2492" s="419">
        <f t="shared" si="736"/>
        <v>0</v>
      </c>
      <c r="BA2492" s="420">
        <f t="shared" si="737"/>
        <v>0</v>
      </c>
      <c r="BB2492" s="313">
        <f t="shared" si="738"/>
        <v>0</v>
      </c>
      <c r="BC2492" s="419">
        <f t="shared" si="739"/>
        <v>0</v>
      </c>
      <c r="BD2492" s="420">
        <f t="shared" si="740"/>
        <v>0</v>
      </c>
      <c r="BE2492" s="313">
        <f t="shared" si="741"/>
        <v>0</v>
      </c>
      <c r="BF2492" s="419">
        <f t="shared" si="742"/>
        <v>0</v>
      </c>
      <c r="BG2492" s="420">
        <f t="shared" si="743"/>
        <v>0</v>
      </c>
      <c r="BH2492" s="313">
        <f t="shared" si="744"/>
        <v>0</v>
      </c>
      <c r="BI2492" s="419">
        <f t="shared" si="745"/>
        <v>0</v>
      </c>
      <c r="BJ2492" s="420">
        <f t="shared" si="746"/>
        <v>0</v>
      </c>
      <c r="BK2492" s="313">
        <f t="shared" si="747"/>
        <v>0</v>
      </c>
      <c r="BL2492" s="419">
        <f t="shared" si="748"/>
        <v>0</v>
      </c>
      <c r="BM2492" s="420">
        <f t="shared" si="749"/>
        <v>0</v>
      </c>
      <c r="BN2492" s="313">
        <f t="shared" si="750"/>
        <v>0</v>
      </c>
      <c r="BO2492" s="419">
        <f t="shared" si="751"/>
        <v>0</v>
      </c>
      <c r="BP2492" s="420">
        <f t="shared" si="752"/>
        <v>0</v>
      </c>
      <c r="BQ2492" s="313">
        <f t="shared" si="753"/>
        <v>0</v>
      </c>
      <c r="BR2492" s="419">
        <f t="shared" si="754"/>
        <v>0</v>
      </c>
      <c r="BS2492" s="420">
        <f t="shared" si="755"/>
        <v>0</v>
      </c>
      <c r="BT2492" s="313">
        <f t="shared" si="756"/>
        <v>0</v>
      </c>
      <c r="BU2492" s="419">
        <f t="shared" si="757"/>
        <v>0</v>
      </c>
      <c r="BV2492" s="420">
        <f t="shared" si="758"/>
        <v>0</v>
      </c>
      <c r="BW2492" s="313">
        <f t="shared" si="759"/>
        <v>0</v>
      </c>
      <c r="BX2492" s="272">
        <f t="shared" si="760"/>
        <v>0</v>
      </c>
      <c r="BY2492" s="273" t="str">
        <f>IF(BX2492=0,"",
IF(SUM($BX$2411:BX2492)=1,BZ2492,
IF($BX$2531&gt;SUM($BX$2411:BX2492),_xlfn.CONCAT(", ",BZ2492),
IF($BX$2531=SUM($BX$2411:BX2492),_xlfn.CONCAT(" y ",BZ2492)))))</f>
        <v/>
      </c>
      <c r="BZ2492" s="156" t="s">
        <v>5223</v>
      </c>
      <c r="CA2492" s="272">
        <f t="shared" si="761"/>
        <v>0</v>
      </c>
      <c r="CB2492" s="273" t="str">
        <f>IF(CA2492=0,"",
IF(SUM($CA$2411:CA2492)=1,CC2492,
IF($CA$2531&gt;SUM($CA$2411:CA2492),_xlfn.CONCAT(", ",CC2492),
IF($CA$2531=SUM($CA$2411:CA2492),_xlfn.CONCAT(" y ",CC2492)))))</f>
        <v/>
      </c>
      <c r="CC2492" s="156" t="s">
        <v>5223</v>
      </c>
    </row>
    <row r="2493" spans="1:81" ht="15" customHeight="1">
      <c r="A2493" s="57"/>
      <c r="B2493" s="26"/>
      <c r="C2493" s="165" t="s">
        <v>5224</v>
      </c>
      <c r="D2493" s="884" t="str">
        <f t="shared" si="726"/>
        <v/>
      </c>
      <c r="E2493" s="884"/>
      <c r="F2493" s="884"/>
      <c r="G2493" s="884"/>
      <c r="H2493" s="884"/>
      <c r="I2493" s="884"/>
      <c r="J2493" s="884"/>
      <c r="K2493" s="884"/>
      <c r="L2493" s="884"/>
      <c r="M2493" s="617"/>
      <c r="N2493" s="617"/>
      <c r="O2493" s="617"/>
      <c r="P2493" s="617"/>
      <c r="Q2493" s="617"/>
      <c r="R2493" s="617"/>
      <c r="S2493" s="617"/>
      <c r="T2493" s="617"/>
      <c r="U2493" s="617"/>
      <c r="V2493" s="617"/>
      <c r="W2493" s="617"/>
      <c r="X2493" s="617"/>
      <c r="Y2493" s="617"/>
      <c r="Z2493" s="617"/>
      <c r="AA2493" s="617"/>
      <c r="AB2493" s="617"/>
      <c r="AC2493" s="617"/>
      <c r="AD2493" s="617"/>
      <c r="AE2493" s="164"/>
      <c r="AF2493" s="164"/>
      <c r="AG2493" s="408">
        <f t="shared" si="717"/>
        <v>0</v>
      </c>
      <c r="AH2493" s="409">
        <f t="shared" si="718"/>
        <v>0</v>
      </c>
      <c r="AI2493" s="410">
        <f t="shared" si="719"/>
        <v>0</v>
      </c>
      <c r="AJ2493" s="411">
        <f t="shared" si="720"/>
        <v>0</v>
      </c>
      <c r="AK2493" s="408">
        <f t="shared" si="721"/>
        <v>0</v>
      </c>
      <c r="AL2493" s="412">
        <f t="shared" si="722"/>
        <v>0</v>
      </c>
      <c r="AM2493" s="408">
        <f t="shared" si="723"/>
        <v>0</v>
      </c>
      <c r="AN2493" s="409">
        <f t="shared" si="724"/>
        <v>0</v>
      </c>
      <c r="AO2493" s="410">
        <f t="shared" si="725"/>
        <v>0</v>
      </c>
      <c r="AP2493" s="164"/>
      <c r="AQ2493" s="419">
        <f t="shared" si="727"/>
        <v>0</v>
      </c>
      <c r="AR2493" s="420">
        <f t="shared" si="728"/>
        <v>0</v>
      </c>
      <c r="AS2493" s="313">
        <f t="shared" si="729"/>
        <v>0</v>
      </c>
      <c r="AT2493" s="419">
        <f t="shared" si="730"/>
        <v>0</v>
      </c>
      <c r="AU2493" s="420">
        <f t="shared" si="731"/>
        <v>0</v>
      </c>
      <c r="AV2493" s="313">
        <f t="shared" si="732"/>
        <v>0</v>
      </c>
      <c r="AW2493" s="419">
        <f t="shared" si="733"/>
        <v>0</v>
      </c>
      <c r="AX2493" s="420">
        <f t="shared" si="734"/>
        <v>0</v>
      </c>
      <c r="AY2493" s="313">
        <f t="shared" si="735"/>
        <v>0</v>
      </c>
      <c r="AZ2493" s="419">
        <f t="shared" si="736"/>
        <v>0</v>
      </c>
      <c r="BA2493" s="420">
        <f t="shared" si="737"/>
        <v>0</v>
      </c>
      <c r="BB2493" s="313">
        <f t="shared" si="738"/>
        <v>0</v>
      </c>
      <c r="BC2493" s="419">
        <f t="shared" si="739"/>
        <v>0</v>
      </c>
      <c r="BD2493" s="420">
        <f t="shared" si="740"/>
        <v>0</v>
      </c>
      <c r="BE2493" s="313">
        <f t="shared" si="741"/>
        <v>0</v>
      </c>
      <c r="BF2493" s="419">
        <f t="shared" si="742"/>
        <v>0</v>
      </c>
      <c r="BG2493" s="420">
        <f t="shared" si="743"/>
        <v>0</v>
      </c>
      <c r="BH2493" s="313">
        <f t="shared" si="744"/>
        <v>0</v>
      </c>
      <c r="BI2493" s="419">
        <f t="shared" si="745"/>
        <v>0</v>
      </c>
      <c r="BJ2493" s="420">
        <f t="shared" si="746"/>
        <v>0</v>
      </c>
      <c r="BK2493" s="313">
        <f t="shared" si="747"/>
        <v>0</v>
      </c>
      <c r="BL2493" s="419">
        <f t="shared" si="748"/>
        <v>0</v>
      </c>
      <c r="BM2493" s="420">
        <f t="shared" si="749"/>
        <v>0</v>
      </c>
      <c r="BN2493" s="313">
        <f t="shared" si="750"/>
        <v>0</v>
      </c>
      <c r="BO2493" s="419">
        <f t="shared" si="751"/>
        <v>0</v>
      </c>
      <c r="BP2493" s="420">
        <f t="shared" si="752"/>
        <v>0</v>
      </c>
      <c r="BQ2493" s="313">
        <f t="shared" si="753"/>
        <v>0</v>
      </c>
      <c r="BR2493" s="419">
        <f t="shared" si="754"/>
        <v>0</v>
      </c>
      <c r="BS2493" s="420">
        <f t="shared" si="755"/>
        <v>0</v>
      </c>
      <c r="BT2493" s="313">
        <f t="shared" si="756"/>
        <v>0</v>
      </c>
      <c r="BU2493" s="419">
        <f t="shared" si="757"/>
        <v>0</v>
      </c>
      <c r="BV2493" s="420">
        <f t="shared" si="758"/>
        <v>0</v>
      </c>
      <c r="BW2493" s="313">
        <f t="shared" si="759"/>
        <v>0</v>
      </c>
      <c r="BX2493" s="272">
        <f t="shared" si="760"/>
        <v>0</v>
      </c>
      <c r="BY2493" s="273" t="str">
        <f>IF(BX2493=0,"",
IF(SUM($BX$2411:BX2493)=1,BZ2493,
IF($BX$2531&gt;SUM($BX$2411:BX2493),_xlfn.CONCAT(", ",BZ2493),
IF($BX$2531=SUM($BX$2411:BX2493),_xlfn.CONCAT(" y ",BZ2493)))))</f>
        <v/>
      </c>
      <c r="BZ2493" s="156" t="s">
        <v>5225</v>
      </c>
      <c r="CA2493" s="272">
        <f t="shared" si="761"/>
        <v>0</v>
      </c>
      <c r="CB2493" s="273" t="str">
        <f>IF(CA2493=0,"",
IF(SUM($CA$2411:CA2493)=1,CC2493,
IF($CA$2531&gt;SUM($CA$2411:CA2493),_xlfn.CONCAT(", ",CC2493),
IF($CA$2531=SUM($CA$2411:CA2493),_xlfn.CONCAT(" y ",CC2493)))))</f>
        <v/>
      </c>
      <c r="CC2493" s="156" t="s">
        <v>5225</v>
      </c>
    </row>
    <row r="2494" spans="1:81" ht="15" customHeight="1">
      <c r="A2494" s="57"/>
      <c r="B2494" s="26"/>
      <c r="C2494" s="165" t="s">
        <v>5226</v>
      </c>
      <c r="D2494" s="884" t="str">
        <f t="shared" si="726"/>
        <v/>
      </c>
      <c r="E2494" s="884"/>
      <c r="F2494" s="884"/>
      <c r="G2494" s="884"/>
      <c r="H2494" s="884"/>
      <c r="I2494" s="884"/>
      <c r="J2494" s="884"/>
      <c r="K2494" s="884"/>
      <c r="L2494" s="884"/>
      <c r="M2494" s="617"/>
      <c r="N2494" s="617"/>
      <c r="O2494" s="617"/>
      <c r="P2494" s="617"/>
      <c r="Q2494" s="617"/>
      <c r="R2494" s="617"/>
      <c r="S2494" s="617"/>
      <c r="T2494" s="617"/>
      <c r="U2494" s="617"/>
      <c r="V2494" s="617"/>
      <c r="W2494" s="617"/>
      <c r="X2494" s="617"/>
      <c r="Y2494" s="617"/>
      <c r="Z2494" s="617"/>
      <c r="AA2494" s="617"/>
      <c r="AB2494" s="617"/>
      <c r="AC2494" s="617"/>
      <c r="AD2494" s="617"/>
      <c r="AE2494" s="164"/>
      <c r="AF2494" s="164"/>
      <c r="AG2494" s="408">
        <f t="shared" si="717"/>
        <v>0</v>
      </c>
      <c r="AH2494" s="409">
        <f t="shared" si="718"/>
        <v>0</v>
      </c>
      <c r="AI2494" s="410">
        <f t="shared" si="719"/>
        <v>0</v>
      </c>
      <c r="AJ2494" s="411">
        <f t="shared" si="720"/>
        <v>0</v>
      </c>
      <c r="AK2494" s="408">
        <f t="shared" si="721"/>
        <v>0</v>
      </c>
      <c r="AL2494" s="412">
        <f t="shared" si="722"/>
        <v>0</v>
      </c>
      <c r="AM2494" s="408">
        <f t="shared" si="723"/>
        <v>0</v>
      </c>
      <c r="AN2494" s="409">
        <f t="shared" si="724"/>
        <v>0</v>
      </c>
      <c r="AO2494" s="410">
        <f t="shared" si="725"/>
        <v>0</v>
      </c>
      <c r="AP2494" s="164"/>
      <c r="AQ2494" s="419">
        <f t="shared" si="727"/>
        <v>0</v>
      </c>
      <c r="AR2494" s="420">
        <f t="shared" si="728"/>
        <v>0</v>
      </c>
      <c r="AS2494" s="313">
        <f t="shared" si="729"/>
        <v>0</v>
      </c>
      <c r="AT2494" s="419">
        <f t="shared" si="730"/>
        <v>0</v>
      </c>
      <c r="AU2494" s="420">
        <f t="shared" si="731"/>
        <v>0</v>
      </c>
      <c r="AV2494" s="313">
        <f t="shared" si="732"/>
        <v>0</v>
      </c>
      <c r="AW2494" s="419">
        <f t="shared" si="733"/>
        <v>0</v>
      </c>
      <c r="AX2494" s="420">
        <f t="shared" si="734"/>
        <v>0</v>
      </c>
      <c r="AY2494" s="313">
        <f t="shared" si="735"/>
        <v>0</v>
      </c>
      <c r="AZ2494" s="419">
        <f t="shared" si="736"/>
        <v>0</v>
      </c>
      <c r="BA2494" s="420">
        <f t="shared" si="737"/>
        <v>0</v>
      </c>
      <c r="BB2494" s="313">
        <f t="shared" si="738"/>
        <v>0</v>
      </c>
      <c r="BC2494" s="419">
        <f t="shared" si="739"/>
        <v>0</v>
      </c>
      <c r="BD2494" s="420">
        <f t="shared" si="740"/>
        <v>0</v>
      </c>
      <c r="BE2494" s="313">
        <f t="shared" si="741"/>
        <v>0</v>
      </c>
      <c r="BF2494" s="419">
        <f t="shared" si="742"/>
        <v>0</v>
      </c>
      <c r="BG2494" s="420">
        <f t="shared" si="743"/>
        <v>0</v>
      </c>
      <c r="BH2494" s="313">
        <f t="shared" si="744"/>
        <v>0</v>
      </c>
      <c r="BI2494" s="419">
        <f t="shared" si="745"/>
        <v>0</v>
      </c>
      <c r="BJ2494" s="420">
        <f t="shared" si="746"/>
        <v>0</v>
      </c>
      <c r="BK2494" s="313">
        <f t="shared" si="747"/>
        <v>0</v>
      </c>
      <c r="BL2494" s="419">
        <f t="shared" si="748"/>
        <v>0</v>
      </c>
      <c r="BM2494" s="420">
        <f t="shared" si="749"/>
        <v>0</v>
      </c>
      <c r="BN2494" s="313">
        <f t="shared" si="750"/>
        <v>0</v>
      </c>
      <c r="BO2494" s="419">
        <f t="shared" si="751"/>
        <v>0</v>
      </c>
      <c r="BP2494" s="420">
        <f t="shared" si="752"/>
        <v>0</v>
      </c>
      <c r="BQ2494" s="313">
        <f t="shared" si="753"/>
        <v>0</v>
      </c>
      <c r="BR2494" s="419">
        <f t="shared" si="754"/>
        <v>0</v>
      </c>
      <c r="BS2494" s="420">
        <f t="shared" si="755"/>
        <v>0</v>
      </c>
      <c r="BT2494" s="313">
        <f t="shared" si="756"/>
        <v>0</v>
      </c>
      <c r="BU2494" s="419">
        <f t="shared" si="757"/>
        <v>0</v>
      </c>
      <c r="BV2494" s="420">
        <f t="shared" si="758"/>
        <v>0</v>
      </c>
      <c r="BW2494" s="313">
        <f t="shared" si="759"/>
        <v>0</v>
      </c>
      <c r="BX2494" s="272">
        <f t="shared" si="760"/>
        <v>0</v>
      </c>
      <c r="BY2494" s="273" t="str">
        <f>IF(BX2494=0,"",
IF(SUM($BX$2411:BX2494)=1,BZ2494,
IF($BX$2531&gt;SUM($BX$2411:BX2494),_xlfn.CONCAT(", ",BZ2494),
IF($BX$2531=SUM($BX$2411:BX2494),_xlfn.CONCAT(" y ",BZ2494)))))</f>
        <v/>
      </c>
      <c r="BZ2494" s="156" t="s">
        <v>5227</v>
      </c>
      <c r="CA2494" s="272">
        <f t="shared" si="761"/>
        <v>0</v>
      </c>
      <c r="CB2494" s="273" t="str">
        <f>IF(CA2494=0,"",
IF(SUM($CA$2411:CA2494)=1,CC2494,
IF($CA$2531&gt;SUM($CA$2411:CA2494),_xlfn.CONCAT(", ",CC2494),
IF($CA$2531=SUM($CA$2411:CA2494),_xlfn.CONCAT(" y ",CC2494)))))</f>
        <v/>
      </c>
      <c r="CC2494" s="156" t="s">
        <v>5227</v>
      </c>
    </row>
    <row r="2495" spans="1:81" ht="15" customHeight="1">
      <c r="A2495" s="57"/>
      <c r="B2495" s="26"/>
      <c r="C2495" s="165" t="s">
        <v>5228</v>
      </c>
      <c r="D2495" s="884" t="str">
        <f t="shared" si="726"/>
        <v/>
      </c>
      <c r="E2495" s="884"/>
      <c r="F2495" s="884"/>
      <c r="G2495" s="884"/>
      <c r="H2495" s="884"/>
      <c r="I2495" s="884"/>
      <c r="J2495" s="884"/>
      <c r="K2495" s="884"/>
      <c r="L2495" s="884"/>
      <c r="M2495" s="617"/>
      <c r="N2495" s="617"/>
      <c r="O2495" s="617"/>
      <c r="P2495" s="617"/>
      <c r="Q2495" s="617"/>
      <c r="R2495" s="617"/>
      <c r="S2495" s="617"/>
      <c r="T2495" s="617"/>
      <c r="U2495" s="617"/>
      <c r="V2495" s="617"/>
      <c r="W2495" s="617"/>
      <c r="X2495" s="617"/>
      <c r="Y2495" s="617"/>
      <c r="Z2495" s="617"/>
      <c r="AA2495" s="617"/>
      <c r="AB2495" s="617"/>
      <c r="AC2495" s="617"/>
      <c r="AD2495" s="617"/>
      <c r="AE2495" s="164"/>
      <c r="AF2495" s="164"/>
      <c r="AG2495" s="408">
        <f t="shared" si="717"/>
        <v>0</v>
      </c>
      <c r="AH2495" s="409">
        <f t="shared" si="718"/>
        <v>0</v>
      </c>
      <c r="AI2495" s="410">
        <f t="shared" si="719"/>
        <v>0</v>
      </c>
      <c r="AJ2495" s="411">
        <f t="shared" si="720"/>
        <v>0</v>
      </c>
      <c r="AK2495" s="408">
        <f t="shared" si="721"/>
        <v>0</v>
      </c>
      <c r="AL2495" s="412">
        <f t="shared" si="722"/>
        <v>0</v>
      </c>
      <c r="AM2495" s="408">
        <f t="shared" si="723"/>
        <v>0</v>
      </c>
      <c r="AN2495" s="409">
        <f t="shared" si="724"/>
        <v>0</v>
      </c>
      <c r="AO2495" s="410">
        <f t="shared" si="725"/>
        <v>0</v>
      </c>
      <c r="AP2495" s="164"/>
      <c r="AQ2495" s="419">
        <f t="shared" si="727"/>
        <v>0</v>
      </c>
      <c r="AR2495" s="420">
        <f t="shared" si="728"/>
        <v>0</v>
      </c>
      <c r="AS2495" s="313">
        <f t="shared" si="729"/>
        <v>0</v>
      </c>
      <c r="AT2495" s="419">
        <f t="shared" si="730"/>
        <v>0</v>
      </c>
      <c r="AU2495" s="420">
        <f t="shared" si="731"/>
        <v>0</v>
      </c>
      <c r="AV2495" s="313">
        <f t="shared" si="732"/>
        <v>0</v>
      </c>
      <c r="AW2495" s="419">
        <f t="shared" si="733"/>
        <v>0</v>
      </c>
      <c r="AX2495" s="420">
        <f t="shared" si="734"/>
        <v>0</v>
      </c>
      <c r="AY2495" s="313">
        <f t="shared" si="735"/>
        <v>0</v>
      </c>
      <c r="AZ2495" s="419">
        <f t="shared" si="736"/>
        <v>0</v>
      </c>
      <c r="BA2495" s="420">
        <f t="shared" si="737"/>
        <v>0</v>
      </c>
      <c r="BB2495" s="313">
        <f t="shared" si="738"/>
        <v>0</v>
      </c>
      <c r="BC2495" s="419">
        <f t="shared" si="739"/>
        <v>0</v>
      </c>
      <c r="BD2495" s="420">
        <f t="shared" si="740"/>
        <v>0</v>
      </c>
      <c r="BE2495" s="313">
        <f t="shared" si="741"/>
        <v>0</v>
      </c>
      <c r="BF2495" s="419">
        <f t="shared" si="742"/>
        <v>0</v>
      </c>
      <c r="BG2495" s="420">
        <f t="shared" si="743"/>
        <v>0</v>
      </c>
      <c r="BH2495" s="313">
        <f t="shared" si="744"/>
        <v>0</v>
      </c>
      <c r="BI2495" s="419">
        <f t="shared" si="745"/>
        <v>0</v>
      </c>
      <c r="BJ2495" s="420">
        <f t="shared" si="746"/>
        <v>0</v>
      </c>
      <c r="BK2495" s="313">
        <f t="shared" si="747"/>
        <v>0</v>
      </c>
      <c r="BL2495" s="419">
        <f t="shared" si="748"/>
        <v>0</v>
      </c>
      <c r="BM2495" s="420">
        <f t="shared" si="749"/>
        <v>0</v>
      </c>
      <c r="BN2495" s="313">
        <f t="shared" si="750"/>
        <v>0</v>
      </c>
      <c r="BO2495" s="419">
        <f t="shared" si="751"/>
        <v>0</v>
      </c>
      <c r="BP2495" s="420">
        <f t="shared" si="752"/>
        <v>0</v>
      </c>
      <c r="BQ2495" s="313">
        <f t="shared" si="753"/>
        <v>0</v>
      </c>
      <c r="BR2495" s="419">
        <f t="shared" si="754"/>
        <v>0</v>
      </c>
      <c r="BS2495" s="420">
        <f t="shared" si="755"/>
        <v>0</v>
      </c>
      <c r="BT2495" s="313">
        <f t="shared" si="756"/>
        <v>0</v>
      </c>
      <c r="BU2495" s="419">
        <f t="shared" si="757"/>
        <v>0</v>
      </c>
      <c r="BV2495" s="420">
        <f t="shared" si="758"/>
        <v>0</v>
      </c>
      <c r="BW2495" s="313">
        <f t="shared" si="759"/>
        <v>0</v>
      </c>
      <c r="BX2495" s="272">
        <f t="shared" si="760"/>
        <v>0</v>
      </c>
      <c r="BY2495" s="273" t="str">
        <f>IF(BX2495=0,"",
IF(SUM($BX$2411:BX2495)=1,BZ2495,
IF($BX$2531&gt;SUM($BX$2411:BX2495),_xlfn.CONCAT(", ",BZ2495),
IF($BX$2531=SUM($BX$2411:BX2495),_xlfn.CONCAT(" y ",BZ2495)))))</f>
        <v/>
      </c>
      <c r="BZ2495" s="156" t="s">
        <v>5229</v>
      </c>
      <c r="CA2495" s="272">
        <f t="shared" si="761"/>
        <v>0</v>
      </c>
      <c r="CB2495" s="273" t="str">
        <f>IF(CA2495=0,"",
IF(SUM($CA$2411:CA2495)=1,CC2495,
IF($CA$2531&gt;SUM($CA$2411:CA2495),_xlfn.CONCAT(", ",CC2495),
IF($CA$2531=SUM($CA$2411:CA2495),_xlfn.CONCAT(" y ",CC2495)))))</f>
        <v/>
      </c>
      <c r="CC2495" s="156" t="s">
        <v>5229</v>
      </c>
    </row>
    <row r="2496" spans="1:81" ht="15" customHeight="1">
      <c r="A2496" s="57"/>
      <c r="B2496" s="26"/>
      <c r="C2496" s="165" t="s">
        <v>5230</v>
      </c>
      <c r="D2496" s="884" t="str">
        <f t="shared" si="726"/>
        <v/>
      </c>
      <c r="E2496" s="884"/>
      <c r="F2496" s="884"/>
      <c r="G2496" s="884"/>
      <c r="H2496" s="884"/>
      <c r="I2496" s="884"/>
      <c r="J2496" s="884"/>
      <c r="K2496" s="884"/>
      <c r="L2496" s="884"/>
      <c r="M2496" s="617"/>
      <c r="N2496" s="617"/>
      <c r="O2496" s="617"/>
      <c r="P2496" s="617"/>
      <c r="Q2496" s="617"/>
      <c r="R2496" s="617"/>
      <c r="S2496" s="617"/>
      <c r="T2496" s="617"/>
      <c r="U2496" s="617"/>
      <c r="V2496" s="617"/>
      <c r="W2496" s="617"/>
      <c r="X2496" s="617"/>
      <c r="Y2496" s="617"/>
      <c r="Z2496" s="617"/>
      <c r="AA2496" s="617"/>
      <c r="AB2496" s="617"/>
      <c r="AC2496" s="617"/>
      <c r="AD2496" s="617"/>
      <c r="AE2496" s="164"/>
      <c r="AF2496" s="164"/>
      <c r="AG2496" s="408">
        <f t="shared" si="717"/>
        <v>0</v>
      </c>
      <c r="AH2496" s="409">
        <f t="shared" si="718"/>
        <v>0</v>
      </c>
      <c r="AI2496" s="410">
        <f t="shared" si="719"/>
        <v>0</v>
      </c>
      <c r="AJ2496" s="411">
        <f t="shared" si="720"/>
        <v>0</v>
      </c>
      <c r="AK2496" s="408">
        <f t="shared" si="721"/>
        <v>0</v>
      </c>
      <c r="AL2496" s="412">
        <f t="shared" si="722"/>
        <v>0</v>
      </c>
      <c r="AM2496" s="408">
        <f t="shared" si="723"/>
        <v>0</v>
      </c>
      <c r="AN2496" s="409">
        <f t="shared" si="724"/>
        <v>0</v>
      </c>
      <c r="AO2496" s="410">
        <f t="shared" si="725"/>
        <v>0</v>
      </c>
      <c r="AP2496" s="164"/>
      <c r="AQ2496" s="419">
        <f t="shared" si="727"/>
        <v>0</v>
      </c>
      <c r="AR2496" s="420">
        <f t="shared" si="728"/>
        <v>0</v>
      </c>
      <c r="AS2496" s="313">
        <f t="shared" si="729"/>
        <v>0</v>
      </c>
      <c r="AT2496" s="419">
        <f t="shared" si="730"/>
        <v>0</v>
      </c>
      <c r="AU2496" s="420">
        <f t="shared" si="731"/>
        <v>0</v>
      </c>
      <c r="AV2496" s="313">
        <f t="shared" si="732"/>
        <v>0</v>
      </c>
      <c r="AW2496" s="419">
        <f t="shared" si="733"/>
        <v>0</v>
      </c>
      <c r="AX2496" s="420">
        <f t="shared" si="734"/>
        <v>0</v>
      </c>
      <c r="AY2496" s="313">
        <f t="shared" si="735"/>
        <v>0</v>
      </c>
      <c r="AZ2496" s="419">
        <f t="shared" si="736"/>
        <v>0</v>
      </c>
      <c r="BA2496" s="420">
        <f t="shared" si="737"/>
        <v>0</v>
      </c>
      <c r="BB2496" s="313">
        <f t="shared" si="738"/>
        <v>0</v>
      </c>
      <c r="BC2496" s="419">
        <f t="shared" si="739"/>
        <v>0</v>
      </c>
      <c r="BD2496" s="420">
        <f t="shared" si="740"/>
        <v>0</v>
      </c>
      <c r="BE2496" s="313">
        <f t="shared" si="741"/>
        <v>0</v>
      </c>
      <c r="BF2496" s="419">
        <f t="shared" si="742"/>
        <v>0</v>
      </c>
      <c r="BG2496" s="420">
        <f t="shared" si="743"/>
        <v>0</v>
      </c>
      <c r="BH2496" s="313">
        <f t="shared" si="744"/>
        <v>0</v>
      </c>
      <c r="BI2496" s="419">
        <f t="shared" si="745"/>
        <v>0</v>
      </c>
      <c r="BJ2496" s="420">
        <f t="shared" si="746"/>
        <v>0</v>
      </c>
      <c r="BK2496" s="313">
        <f t="shared" si="747"/>
        <v>0</v>
      </c>
      <c r="BL2496" s="419">
        <f t="shared" si="748"/>
        <v>0</v>
      </c>
      <c r="BM2496" s="420">
        <f t="shared" si="749"/>
        <v>0</v>
      </c>
      <c r="BN2496" s="313">
        <f t="shared" si="750"/>
        <v>0</v>
      </c>
      <c r="BO2496" s="419">
        <f t="shared" si="751"/>
        <v>0</v>
      </c>
      <c r="BP2496" s="420">
        <f t="shared" si="752"/>
        <v>0</v>
      </c>
      <c r="BQ2496" s="313">
        <f t="shared" si="753"/>
        <v>0</v>
      </c>
      <c r="BR2496" s="419">
        <f t="shared" si="754"/>
        <v>0</v>
      </c>
      <c r="BS2496" s="420">
        <f t="shared" si="755"/>
        <v>0</v>
      </c>
      <c r="BT2496" s="313">
        <f t="shared" si="756"/>
        <v>0</v>
      </c>
      <c r="BU2496" s="419">
        <f t="shared" si="757"/>
        <v>0</v>
      </c>
      <c r="BV2496" s="420">
        <f t="shared" si="758"/>
        <v>0</v>
      </c>
      <c r="BW2496" s="313">
        <f t="shared" si="759"/>
        <v>0</v>
      </c>
      <c r="BX2496" s="272">
        <f t="shared" si="760"/>
        <v>0</v>
      </c>
      <c r="BY2496" s="273" t="str">
        <f>IF(BX2496=0,"",
IF(SUM($BX$2411:BX2496)=1,BZ2496,
IF($BX$2531&gt;SUM($BX$2411:BX2496),_xlfn.CONCAT(", ",BZ2496),
IF($BX$2531=SUM($BX$2411:BX2496),_xlfn.CONCAT(" y ",BZ2496)))))</f>
        <v/>
      </c>
      <c r="BZ2496" s="156" t="s">
        <v>5231</v>
      </c>
      <c r="CA2496" s="272">
        <f t="shared" si="761"/>
        <v>0</v>
      </c>
      <c r="CB2496" s="273" t="str">
        <f>IF(CA2496=0,"",
IF(SUM($CA$2411:CA2496)=1,CC2496,
IF($CA$2531&gt;SUM($CA$2411:CA2496),_xlfn.CONCAT(", ",CC2496),
IF($CA$2531=SUM($CA$2411:CA2496),_xlfn.CONCAT(" y ",CC2496)))))</f>
        <v/>
      </c>
      <c r="CC2496" s="156" t="s">
        <v>5231</v>
      </c>
    </row>
    <row r="2497" spans="1:81" ht="15" customHeight="1">
      <c r="A2497" s="57"/>
      <c r="B2497" s="26"/>
      <c r="C2497" s="165" t="s">
        <v>5232</v>
      </c>
      <c r="D2497" s="884" t="str">
        <f t="shared" si="726"/>
        <v/>
      </c>
      <c r="E2497" s="884"/>
      <c r="F2497" s="884"/>
      <c r="G2497" s="884"/>
      <c r="H2497" s="884"/>
      <c r="I2497" s="884"/>
      <c r="J2497" s="884"/>
      <c r="K2497" s="884"/>
      <c r="L2497" s="884"/>
      <c r="M2497" s="617"/>
      <c r="N2497" s="617"/>
      <c r="O2497" s="617"/>
      <c r="P2497" s="617"/>
      <c r="Q2497" s="617"/>
      <c r="R2497" s="617"/>
      <c r="S2497" s="617"/>
      <c r="T2497" s="617"/>
      <c r="U2497" s="617"/>
      <c r="V2497" s="617"/>
      <c r="W2497" s="617"/>
      <c r="X2497" s="617"/>
      <c r="Y2497" s="617"/>
      <c r="Z2497" s="617"/>
      <c r="AA2497" s="617"/>
      <c r="AB2497" s="617"/>
      <c r="AC2497" s="617"/>
      <c r="AD2497" s="617"/>
      <c r="AE2497" s="164"/>
      <c r="AF2497" s="164"/>
      <c r="AG2497" s="408">
        <f t="shared" si="717"/>
        <v>0</v>
      </c>
      <c r="AH2497" s="409">
        <f t="shared" si="718"/>
        <v>0</v>
      </c>
      <c r="AI2497" s="410">
        <f t="shared" si="719"/>
        <v>0</v>
      </c>
      <c r="AJ2497" s="411">
        <f t="shared" si="720"/>
        <v>0</v>
      </c>
      <c r="AK2497" s="408">
        <f t="shared" si="721"/>
        <v>0</v>
      </c>
      <c r="AL2497" s="412">
        <f t="shared" si="722"/>
        <v>0</v>
      </c>
      <c r="AM2497" s="408">
        <f t="shared" si="723"/>
        <v>0</v>
      </c>
      <c r="AN2497" s="409">
        <f t="shared" si="724"/>
        <v>0</v>
      </c>
      <c r="AO2497" s="410">
        <f t="shared" si="725"/>
        <v>0</v>
      </c>
      <c r="AP2497" s="164"/>
      <c r="AQ2497" s="419">
        <f t="shared" si="727"/>
        <v>0</v>
      </c>
      <c r="AR2497" s="420">
        <f t="shared" si="728"/>
        <v>0</v>
      </c>
      <c r="AS2497" s="313">
        <f t="shared" si="729"/>
        <v>0</v>
      </c>
      <c r="AT2497" s="419">
        <f t="shared" si="730"/>
        <v>0</v>
      </c>
      <c r="AU2497" s="420">
        <f t="shared" si="731"/>
        <v>0</v>
      </c>
      <c r="AV2497" s="313">
        <f t="shared" si="732"/>
        <v>0</v>
      </c>
      <c r="AW2497" s="419">
        <f t="shared" si="733"/>
        <v>0</v>
      </c>
      <c r="AX2497" s="420">
        <f t="shared" si="734"/>
        <v>0</v>
      </c>
      <c r="AY2497" s="313">
        <f t="shared" si="735"/>
        <v>0</v>
      </c>
      <c r="AZ2497" s="419">
        <f t="shared" si="736"/>
        <v>0</v>
      </c>
      <c r="BA2497" s="420">
        <f t="shared" si="737"/>
        <v>0</v>
      </c>
      <c r="BB2497" s="313">
        <f t="shared" si="738"/>
        <v>0</v>
      </c>
      <c r="BC2497" s="419">
        <f t="shared" si="739"/>
        <v>0</v>
      </c>
      <c r="BD2497" s="420">
        <f t="shared" si="740"/>
        <v>0</v>
      </c>
      <c r="BE2497" s="313">
        <f t="shared" si="741"/>
        <v>0</v>
      </c>
      <c r="BF2497" s="419">
        <f t="shared" si="742"/>
        <v>0</v>
      </c>
      <c r="BG2497" s="420">
        <f t="shared" si="743"/>
        <v>0</v>
      </c>
      <c r="BH2497" s="313">
        <f t="shared" si="744"/>
        <v>0</v>
      </c>
      <c r="BI2497" s="419">
        <f t="shared" si="745"/>
        <v>0</v>
      </c>
      <c r="BJ2497" s="420">
        <f t="shared" si="746"/>
        <v>0</v>
      </c>
      <c r="BK2497" s="313">
        <f t="shared" si="747"/>
        <v>0</v>
      </c>
      <c r="BL2497" s="419">
        <f t="shared" si="748"/>
        <v>0</v>
      </c>
      <c r="BM2497" s="420">
        <f t="shared" si="749"/>
        <v>0</v>
      </c>
      <c r="BN2497" s="313">
        <f t="shared" si="750"/>
        <v>0</v>
      </c>
      <c r="BO2497" s="419">
        <f t="shared" si="751"/>
        <v>0</v>
      </c>
      <c r="BP2497" s="420">
        <f t="shared" si="752"/>
        <v>0</v>
      </c>
      <c r="BQ2497" s="313">
        <f t="shared" si="753"/>
        <v>0</v>
      </c>
      <c r="BR2497" s="419">
        <f t="shared" si="754"/>
        <v>0</v>
      </c>
      <c r="BS2497" s="420">
        <f t="shared" si="755"/>
        <v>0</v>
      </c>
      <c r="BT2497" s="313">
        <f t="shared" si="756"/>
        <v>0</v>
      </c>
      <c r="BU2497" s="419">
        <f t="shared" si="757"/>
        <v>0</v>
      </c>
      <c r="BV2497" s="420">
        <f t="shared" si="758"/>
        <v>0</v>
      </c>
      <c r="BW2497" s="313">
        <f t="shared" si="759"/>
        <v>0</v>
      </c>
      <c r="BX2497" s="272">
        <f t="shared" si="760"/>
        <v>0</v>
      </c>
      <c r="BY2497" s="273" t="str">
        <f>IF(BX2497=0,"",
IF(SUM($BX$2411:BX2497)=1,BZ2497,
IF($BX$2531&gt;SUM($BX$2411:BX2497),_xlfn.CONCAT(", ",BZ2497),
IF($BX$2531=SUM($BX$2411:BX2497),_xlfn.CONCAT(" y ",BZ2497)))))</f>
        <v/>
      </c>
      <c r="BZ2497" s="156" t="s">
        <v>5233</v>
      </c>
      <c r="CA2497" s="272">
        <f t="shared" si="761"/>
        <v>0</v>
      </c>
      <c r="CB2497" s="273" t="str">
        <f>IF(CA2497=0,"",
IF(SUM($CA$2411:CA2497)=1,CC2497,
IF($CA$2531&gt;SUM($CA$2411:CA2497),_xlfn.CONCAT(", ",CC2497),
IF($CA$2531=SUM($CA$2411:CA2497),_xlfn.CONCAT(" y ",CC2497)))))</f>
        <v/>
      </c>
      <c r="CC2497" s="156" t="s">
        <v>5233</v>
      </c>
    </row>
    <row r="2498" spans="1:81" ht="15" customHeight="1">
      <c r="A2498" s="57"/>
      <c r="B2498" s="26"/>
      <c r="C2498" s="165" t="s">
        <v>5234</v>
      </c>
      <c r="D2498" s="884" t="str">
        <f t="shared" si="726"/>
        <v/>
      </c>
      <c r="E2498" s="884"/>
      <c r="F2498" s="884"/>
      <c r="G2498" s="884"/>
      <c r="H2498" s="884"/>
      <c r="I2498" s="884"/>
      <c r="J2498" s="884"/>
      <c r="K2498" s="884"/>
      <c r="L2498" s="884"/>
      <c r="M2498" s="617"/>
      <c r="N2498" s="617"/>
      <c r="O2498" s="617"/>
      <c r="P2498" s="617"/>
      <c r="Q2498" s="617"/>
      <c r="R2498" s="617"/>
      <c r="S2498" s="617"/>
      <c r="T2498" s="617"/>
      <c r="U2498" s="617"/>
      <c r="V2498" s="617"/>
      <c r="W2498" s="617"/>
      <c r="X2498" s="617"/>
      <c r="Y2498" s="617"/>
      <c r="Z2498" s="617"/>
      <c r="AA2498" s="617"/>
      <c r="AB2498" s="617"/>
      <c r="AC2498" s="617"/>
      <c r="AD2498" s="617"/>
      <c r="AE2498" s="164"/>
      <c r="AF2498" s="164"/>
      <c r="AG2498" s="408">
        <f t="shared" si="717"/>
        <v>0</v>
      </c>
      <c r="AH2498" s="409">
        <f t="shared" si="718"/>
        <v>0</v>
      </c>
      <c r="AI2498" s="410">
        <f t="shared" si="719"/>
        <v>0</v>
      </c>
      <c r="AJ2498" s="411">
        <f t="shared" si="720"/>
        <v>0</v>
      </c>
      <c r="AK2498" s="408">
        <f t="shared" si="721"/>
        <v>0</v>
      </c>
      <c r="AL2498" s="412">
        <f t="shared" si="722"/>
        <v>0</v>
      </c>
      <c r="AM2498" s="408">
        <f t="shared" si="723"/>
        <v>0</v>
      </c>
      <c r="AN2498" s="409">
        <f t="shared" si="724"/>
        <v>0</v>
      </c>
      <c r="AO2498" s="410">
        <f t="shared" si="725"/>
        <v>0</v>
      </c>
      <c r="AP2498" s="164"/>
      <c r="AQ2498" s="419">
        <f t="shared" si="727"/>
        <v>0</v>
      </c>
      <c r="AR2498" s="420">
        <f t="shared" si="728"/>
        <v>0</v>
      </c>
      <c r="AS2498" s="313">
        <f t="shared" si="729"/>
        <v>0</v>
      </c>
      <c r="AT2498" s="419">
        <f t="shared" si="730"/>
        <v>0</v>
      </c>
      <c r="AU2498" s="420">
        <f t="shared" si="731"/>
        <v>0</v>
      </c>
      <c r="AV2498" s="313">
        <f t="shared" si="732"/>
        <v>0</v>
      </c>
      <c r="AW2498" s="419">
        <f t="shared" si="733"/>
        <v>0</v>
      </c>
      <c r="AX2498" s="420">
        <f t="shared" si="734"/>
        <v>0</v>
      </c>
      <c r="AY2498" s="313">
        <f t="shared" si="735"/>
        <v>0</v>
      </c>
      <c r="AZ2498" s="419">
        <f t="shared" si="736"/>
        <v>0</v>
      </c>
      <c r="BA2498" s="420">
        <f t="shared" si="737"/>
        <v>0</v>
      </c>
      <c r="BB2498" s="313">
        <f t="shared" si="738"/>
        <v>0</v>
      </c>
      <c r="BC2498" s="419">
        <f t="shared" si="739"/>
        <v>0</v>
      </c>
      <c r="BD2498" s="420">
        <f t="shared" si="740"/>
        <v>0</v>
      </c>
      <c r="BE2498" s="313">
        <f t="shared" si="741"/>
        <v>0</v>
      </c>
      <c r="BF2498" s="419">
        <f t="shared" si="742"/>
        <v>0</v>
      </c>
      <c r="BG2498" s="420">
        <f t="shared" si="743"/>
        <v>0</v>
      </c>
      <c r="BH2498" s="313">
        <f t="shared" si="744"/>
        <v>0</v>
      </c>
      <c r="BI2498" s="419">
        <f t="shared" si="745"/>
        <v>0</v>
      </c>
      <c r="BJ2498" s="420">
        <f t="shared" si="746"/>
        <v>0</v>
      </c>
      <c r="BK2498" s="313">
        <f t="shared" si="747"/>
        <v>0</v>
      </c>
      <c r="BL2498" s="419">
        <f t="shared" si="748"/>
        <v>0</v>
      </c>
      <c r="BM2498" s="420">
        <f t="shared" si="749"/>
        <v>0</v>
      </c>
      <c r="BN2498" s="313">
        <f t="shared" si="750"/>
        <v>0</v>
      </c>
      <c r="BO2498" s="419">
        <f t="shared" si="751"/>
        <v>0</v>
      </c>
      <c r="BP2498" s="420">
        <f t="shared" si="752"/>
        <v>0</v>
      </c>
      <c r="BQ2498" s="313">
        <f t="shared" si="753"/>
        <v>0</v>
      </c>
      <c r="BR2498" s="419">
        <f t="shared" si="754"/>
        <v>0</v>
      </c>
      <c r="BS2498" s="420">
        <f t="shared" si="755"/>
        <v>0</v>
      </c>
      <c r="BT2498" s="313">
        <f t="shared" si="756"/>
        <v>0</v>
      </c>
      <c r="BU2498" s="419">
        <f t="shared" si="757"/>
        <v>0</v>
      </c>
      <c r="BV2498" s="420">
        <f t="shared" si="758"/>
        <v>0</v>
      </c>
      <c r="BW2498" s="313">
        <f t="shared" si="759"/>
        <v>0</v>
      </c>
      <c r="BX2498" s="272">
        <f t="shared" si="760"/>
        <v>0</v>
      </c>
      <c r="BY2498" s="273" t="str">
        <f>IF(BX2498=0,"",
IF(SUM($BX$2411:BX2498)=1,BZ2498,
IF($BX$2531&gt;SUM($BX$2411:BX2498),_xlfn.CONCAT(", ",BZ2498),
IF($BX$2531=SUM($BX$2411:BX2498),_xlfn.CONCAT(" y ",BZ2498)))))</f>
        <v/>
      </c>
      <c r="BZ2498" s="156" t="s">
        <v>5235</v>
      </c>
      <c r="CA2498" s="272">
        <f t="shared" si="761"/>
        <v>0</v>
      </c>
      <c r="CB2498" s="273" t="str">
        <f>IF(CA2498=0,"",
IF(SUM($CA$2411:CA2498)=1,CC2498,
IF($CA$2531&gt;SUM($CA$2411:CA2498),_xlfn.CONCAT(", ",CC2498),
IF($CA$2531=SUM($CA$2411:CA2498),_xlfn.CONCAT(" y ",CC2498)))))</f>
        <v/>
      </c>
      <c r="CC2498" s="156" t="s">
        <v>5235</v>
      </c>
    </row>
    <row r="2499" spans="1:81" ht="15" customHeight="1">
      <c r="A2499" s="57"/>
      <c r="B2499" s="26"/>
      <c r="C2499" s="165" t="s">
        <v>5236</v>
      </c>
      <c r="D2499" s="884" t="str">
        <f t="shared" si="726"/>
        <v/>
      </c>
      <c r="E2499" s="884"/>
      <c r="F2499" s="884"/>
      <c r="G2499" s="884"/>
      <c r="H2499" s="884"/>
      <c r="I2499" s="884"/>
      <c r="J2499" s="884"/>
      <c r="K2499" s="884"/>
      <c r="L2499" s="884"/>
      <c r="M2499" s="617"/>
      <c r="N2499" s="617"/>
      <c r="O2499" s="617"/>
      <c r="P2499" s="617"/>
      <c r="Q2499" s="617"/>
      <c r="R2499" s="617"/>
      <c r="S2499" s="617"/>
      <c r="T2499" s="617"/>
      <c r="U2499" s="617"/>
      <c r="V2499" s="617"/>
      <c r="W2499" s="617"/>
      <c r="X2499" s="617"/>
      <c r="Y2499" s="617"/>
      <c r="Z2499" s="617"/>
      <c r="AA2499" s="617"/>
      <c r="AB2499" s="617"/>
      <c r="AC2499" s="617"/>
      <c r="AD2499" s="617"/>
      <c r="AE2499" s="164"/>
      <c r="AF2499" s="164"/>
      <c r="AG2499" s="408">
        <f t="shared" si="717"/>
        <v>0</v>
      </c>
      <c r="AH2499" s="409">
        <f t="shared" si="718"/>
        <v>0</v>
      </c>
      <c r="AI2499" s="410">
        <f t="shared" si="719"/>
        <v>0</v>
      </c>
      <c r="AJ2499" s="411">
        <f t="shared" si="720"/>
        <v>0</v>
      </c>
      <c r="AK2499" s="408">
        <f t="shared" si="721"/>
        <v>0</v>
      </c>
      <c r="AL2499" s="412">
        <f t="shared" si="722"/>
        <v>0</v>
      </c>
      <c r="AM2499" s="408">
        <f t="shared" si="723"/>
        <v>0</v>
      </c>
      <c r="AN2499" s="409">
        <f t="shared" si="724"/>
        <v>0</v>
      </c>
      <c r="AO2499" s="410">
        <f t="shared" si="725"/>
        <v>0</v>
      </c>
      <c r="AP2499" s="164"/>
      <c r="AQ2499" s="419">
        <f t="shared" si="727"/>
        <v>0</v>
      </c>
      <c r="AR2499" s="420">
        <f t="shared" si="728"/>
        <v>0</v>
      </c>
      <c r="AS2499" s="313">
        <f t="shared" si="729"/>
        <v>0</v>
      </c>
      <c r="AT2499" s="419">
        <f t="shared" si="730"/>
        <v>0</v>
      </c>
      <c r="AU2499" s="420">
        <f t="shared" si="731"/>
        <v>0</v>
      </c>
      <c r="AV2499" s="313">
        <f t="shared" si="732"/>
        <v>0</v>
      </c>
      <c r="AW2499" s="419">
        <f t="shared" si="733"/>
        <v>0</v>
      </c>
      <c r="AX2499" s="420">
        <f t="shared" si="734"/>
        <v>0</v>
      </c>
      <c r="AY2499" s="313">
        <f t="shared" si="735"/>
        <v>0</v>
      </c>
      <c r="AZ2499" s="419">
        <f t="shared" si="736"/>
        <v>0</v>
      </c>
      <c r="BA2499" s="420">
        <f t="shared" si="737"/>
        <v>0</v>
      </c>
      <c r="BB2499" s="313">
        <f t="shared" si="738"/>
        <v>0</v>
      </c>
      <c r="BC2499" s="419">
        <f t="shared" si="739"/>
        <v>0</v>
      </c>
      <c r="BD2499" s="420">
        <f t="shared" si="740"/>
        <v>0</v>
      </c>
      <c r="BE2499" s="313">
        <f t="shared" si="741"/>
        <v>0</v>
      </c>
      <c r="BF2499" s="419">
        <f t="shared" si="742"/>
        <v>0</v>
      </c>
      <c r="BG2499" s="420">
        <f t="shared" si="743"/>
        <v>0</v>
      </c>
      <c r="BH2499" s="313">
        <f t="shared" si="744"/>
        <v>0</v>
      </c>
      <c r="BI2499" s="419">
        <f t="shared" si="745"/>
        <v>0</v>
      </c>
      <c r="BJ2499" s="420">
        <f t="shared" si="746"/>
        <v>0</v>
      </c>
      <c r="BK2499" s="313">
        <f t="shared" si="747"/>
        <v>0</v>
      </c>
      <c r="BL2499" s="419">
        <f t="shared" si="748"/>
        <v>0</v>
      </c>
      <c r="BM2499" s="420">
        <f t="shared" si="749"/>
        <v>0</v>
      </c>
      <c r="BN2499" s="313">
        <f t="shared" si="750"/>
        <v>0</v>
      </c>
      <c r="BO2499" s="419">
        <f t="shared" si="751"/>
        <v>0</v>
      </c>
      <c r="BP2499" s="420">
        <f t="shared" si="752"/>
        <v>0</v>
      </c>
      <c r="BQ2499" s="313">
        <f t="shared" si="753"/>
        <v>0</v>
      </c>
      <c r="BR2499" s="419">
        <f t="shared" si="754"/>
        <v>0</v>
      </c>
      <c r="BS2499" s="420">
        <f t="shared" si="755"/>
        <v>0</v>
      </c>
      <c r="BT2499" s="313">
        <f t="shared" si="756"/>
        <v>0</v>
      </c>
      <c r="BU2499" s="419">
        <f t="shared" si="757"/>
        <v>0</v>
      </c>
      <c r="BV2499" s="420">
        <f t="shared" si="758"/>
        <v>0</v>
      </c>
      <c r="BW2499" s="313">
        <f t="shared" si="759"/>
        <v>0</v>
      </c>
      <c r="BX2499" s="272">
        <f t="shared" si="760"/>
        <v>0</v>
      </c>
      <c r="BY2499" s="273" t="str">
        <f>IF(BX2499=0,"",
IF(SUM($BX$2411:BX2499)=1,BZ2499,
IF($BX$2531&gt;SUM($BX$2411:BX2499),_xlfn.CONCAT(", ",BZ2499),
IF($BX$2531=SUM($BX$2411:BX2499),_xlfn.CONCAT(" y ",BZ2499)))))</f>
        <v/>
      </c>
      <c r="BZ2499" s="156" t="s">
        <v>5237</v>
      </c>
      <c r="CA2499" s="272">
        <f t="shared" si="761"/>
        <v>0</v>
      </c>
      <c r="CB2499" s="273" t="str">
        <f>IF(CA2499=0,"",
IF(SUM($CA$2411:CA2499)=1,CC2499,
IF($CA$2531&gt;SUM($CA$2411:CA2499),_xlfn.CONCAT(", ",CC2499),
IF($CA$2531=SUM($CA$2411:CA2499),_xlfn.CONCAT(" y ",CC2499)))))</f>
        <v/>
      </c>
      <c r="CC2499" s="156" t="s">
        <v>5237</v>
      </c>
    </row>
    <row r="2500" spans="1:81" ht="15" customHeight="1">
      <c r="A2500" s="57"/>
      <c r="B2500" s="26"/>
      <c r="C2500" s="165" t="s">
        <v>5238</v>
      </c>
      <c r="D2500" s="884" t="str">
        <f t="shared" si="726"/>
        <v/>
      </c>
      <c r="E2500" s="884"/>
      <c r="F2500" s="884"/>
      <c r="G2500" s="884"/>
      <c r="H2500" s="884"/>
      <c r="I2500" s="884"/>
      <c r="J2500" s="884"/>
      <c r="K2500" s="884"/>
      <c r="L2500" s="884"/>
      <c r="M2500" s="617"/>
      <c r="N2500" s="617"/>
      <c r="O2500" s="617"/>
      <c r="P2500" s="617"/>
      <c r="Q2500" s="617"/>
      <c r="R2500" s="617"/>
      <c r="S2500" s="617"/>
      <c r="T2500" s="617"/>
      <c r="U2500" s="617"/>
      <c r="V2500" s="617"/>
      <c r="W2500" s="617"/>
      <c r="X2500" s="617"/>
      <c r="Y2500" s="617"/>
      <c r="Z2500" s="617"/>
      <c r="AA2500" s="617"/>
      <c r="AB2500" s="617"/>
      <c r="AC2500" s="617"/>
      <c r="AD2500" s="617"/>
      <c r="AE2500" s="164"/>
      <c r="AF2500" s="164"/>
      <c r="AG2500" s="408">
        <f t="shared" si="717"/>
        <v>0</v>
      </c>
      <c r="AH2500" s="409">
        <f t="shared" si="718"/>
        <v>0</v>
      </c>
      <c r="AI2500" s="410">
        <f t="shared" si="719"/>
        <v>0</v>
      </c>
      <c r="AJ2500" s="411">
        <f t="shared" si="720"/>
        <v>0</v>
      </c>
      <c r="AK2500" s="408">
        <f t="shared" si="721"/>
        <v>0</v>
      </c>
      <c r="AL2500" s="412">
        <f t="shared" si="722"/>
        <v>0</v>
      </c>
      <c r="AM2500" s="408">
        <f t="shared" si="723"/>
        <v>0</v>
      </c>
      <c r="AN2500" s="409">
        <f t="shared" si="724"/>
        <v>0</v>
      </c>
      <c r="AO2500" s="410">
        <f t="shared" si="725"/>
        <v>0</v>
      </c>
      <c r="AP2500" s="164"/>
      <c r="AQ2500" s="419">
        <f t="shared" si="727"/>
        <v>0</v>
      </c>
      <c r="AR2500" s="420">
        <f t="shared" si="728"/>
        <v>0</v>
      </c>
      <c r="AS2500" s="313">
        <f t="shared" si="729"/>
        <v>0</v>
      </c>
      <c r="AT2500" s="419">
        <f t="shared" si="730"/>
        <v>0</v>
      </c>
      <c r="AU2500" s="420">
        <f t="shared" si="731"/>
        <v>0</v>
      </c>
      <c r="AV2500" s="313">
        <f t="shared" si="732"/>
        <v>0</v>
      </c>
      <c r="AW2500" s="419">
        <f t="shared" si="733"/>
        <v>0</v>
      </c>
      <c r="AX2500" s="420">
        <f t="shared" si="734"/>
        <v>0</v>
      </c>
      <c r="AY2500" s="313">
        <f t="shared" si="735"/>
        <v>0</v>
      </c>
      <c r="AZ2500" s="419">
        <f t="shared" si="736"/>
        <v>0</v>
      </c>
      <c r="BA2500" s="420">
        <f t="shared" si="737"/>
        <v>0</v>
      </c>
      <c r="BB2500" s="313">
        <f t="shared" si="738"/>
        <v>0</v>
      </c>
      <c r="BC2500" s="419">
        <f t="shared" si="739"/>
        <v>0</v>
      </c>
      <c r="BD2500" s="420">
        <f t="shared" si="740"/>
        <v>0</v>
      </c>
      <c r="BE2500" s="313">
        <f t="shared" si="741"/>
        <v>0</v>
      </c>
      <c r="BF2500" s="419">
        <f t="shared" si="742"/>
        <v>0</v>
      </c>
      <c r="BG2500" s="420">
        <f t="shared" si="743"/>
        <v>0</v>
      </c>
      <c r="BH2500" s="313">
        <f t="shared" si="744"/>
        <v>0</v>
      </c>
      <c r="BI2500" s="419">
        <f t="shared" si="745"/>
        <v>0</v>
      </c>
      <c r="BJ2500" s="420">
        <f t="shared" si="746"/>
        <v>0</v>
      </c>
      <c r="BK2500" s="313">
        <f t="shared" si="747"/>
        <v>0</v>
      </c>
      <c r="BL2500" s="419">
        <f t="shared" si="748"/>
        <v>0</v>
      </c>
      <c r="BM2500" s="420">
        <f t="shared" si="749"/>
        <v>0</v>
      </c>
      <c r="BN2500" s="313">
        <f t="shared" si="750"/>
        <v>0</v>
      </c>
      <c r="BO2500" s="419">
        <f t="shared" si="751"/>
        <v>0</v>
      </c>
      <c r="BP2500" s="420">
        <f t="shared" si="752"/>
        <v>0</v>
      </c>
      <c r="BQ2500" s="313">
        <f t="shared" si="753"/>
        <v>0</v>
      </c>
      <c r="BR2500" s="419">
        <f t="shared" si="754"/>
        <v>0</v>
      </c>
      <c r="BS2500" s="420">
        <f t="shared" si="755"/>
        <v>0</v>
      </c>
      <c r="BT2500" s="313">
        <f t="shared" si="756"/>
        <v>0</v>
      </c>
      <c r="BU2500" s="419">
        <f t="shared" si="757"/>
        <v>0</v>
      </c>
      <c r="BV2500" s="420">
        <f t="shared" si="758"/>
        <v>0</v>
      </c>
      <c r="BW2500" s="313">
        <f t="shared" si="759"/>
        <v>0</v>
      </c>
      <c r="BX2500" s="272">
        <f t="shared" si="760"/>
        <v>0</v>
      </c>
      <c r="BY2500" s="273" t="str">
        <f>IF(BX2500=0,"",
IF(SUM($BX$2411:BX2500)=1,BZ2500,
IF($BX$2531&gt;SUM($BX$2411:BX2500),_xlfn.CONCAT(", ",BZ2500),
IF($BX$2531=SUM($BX$2411:BX2500),_xlfn.CONCAT(" y ",BZ2500)))))</f>
        <v/>
      </c>
      <c r="BZ2500" s="156" t="s">
        <v>5239</v>
      </c>
      <c r="CA2500" s="272">
        <f t="shared" si="761"/>
        <v>0</v>
      </c>
      <c r="CB2500" s="273" t="str">
        <f>IF(CA2500=0,"",
IF(SUM($CA$2411:CA2500)=1,CC2500,
IF($CA$2531&gt;SUM($CA$2411:CA2500),_xlfn.CONCAT(", ",CC2500),
IF($CA$2531=SUM($CA$2411:CA2500),_xlfn.CONCAT(" y ",CC2500)))))</f>
        <v/>
      </c>
      <c r="CC2500" s="156" t="s">
        <v>5239</v>
      </c>
    </row>
    <row r="2501" spans="1:81" ht="15" customHeight="1">
      <c r="A2501" s="57"/>
      <c r="B2501" s="26"/>
      <c r="C2501" s="165" t="s">
        <v>5240</v>
      </c>
      <c r="D2501" s="884" t="str">
        <f t="shared" si="726"/>
        <v/>
      </c>
      <c r="E2501" s="884"/>
      <c r="F2501" s="884"/>
      <c r="G2501" s="884"/>
      <c r="H2501" s="884"/>
      <c r="I2501" s="884"/>
      <c r="J2501" s="884"/>
      <c r="K2501" s="884"/>
      <c r="L2501" s="884"/>
      <c r="M2501" s="617"/>
      <c r="N2501" s="617"/>
      <c r="O2501" s="617"/>
      <c r="P2501" s="617"/>
      <c r="Q2501" s="617"/>
      <c r="R2501" s="617"/>
      <c r="S2501" s="617"/>
      <c r="T2501" s="617"/>
      <c r="U2501" s="617"/>
      <c r="V2501" s="617"/>
      <c r="W2501" s="617"/>
      <c r="X2501" s="617"/>
      <c r="Y2501" s="617"/>
      <c r="Z2501" s="617"/>
      <c r="AA2501" s="617"/>
      <c r="AB2501" s="617"/>
      <c r="AC2501" s="617"/>
      <c r="AD2501" s="617"/>
      <c r="AE2501" s="164"/>
      <c r="AF2501" s="164"/>
      <c r="AG2501" s="408">
        <f t="shared" si="717"/>
        <v>0</v>
      </c>
      <c r="AH2501" s="409">
        <f t="shared" si="718"/>
        <v>0</v>
      </c>
      <c r="AI2501" s="410">
        <f t="shared" si="719"/>
        <v>0</v>
      </c>
      <c r="AJ2501" s="411">
        <f t="shared" si="720"/>
        <v>0</v>
      </c>
      <c r="AK2501" s="408">
        <f t="shared" si="721"/>
        <v>0</v>
      </c>
      <c r="AL2501" s="412">
        <f t="shared" si="722"/>
        <v>0</v>
      </c>
      <c r="AM2501" s="408">
        <f t="shared" si="723"/>
        <v>0</v>
      </c>
      <c r="AN2501" s="409">
        <f t="shared" si="724"/>
        <v>0</v>
      </c>
      <c r="AO2501" s="410">
        <f t="shared" si="725"/>
        <v>0</v>
      </c>
      <c r="AP2501" s="164"/>
      <c r="AQ2501" s="419">
        <f t="shared" si="727"/>
        <v>0</v>
      </c>
      <c r="AR2501" s="420">
        <f t="shared" si="728"/>
        <v>0</v>
      </c>
      <c r="AS2501" s="313">
        <f t="shared" si="729"/>
        <v>0</v>
      </c>
      <c r="AT2501" s="419">
        <f t="shared" si="730"/>
        <v>0</v>
      </c>
      <c r="AU2501" s="420">
        <f t="shared" si="731"/>
        <v>0</v>
      </c>
      <c r="AV2501" s="313">
        <f t="shared" si="732"/>
        <v>0</v>
      </c>
      <c r="AW2501" s="419">
        <f t="shared" si="733"/>
        <v>0</v>
      </c>
      <c r="AX2501" s="420">
        <f t="shared" si="734"/>
        <v>0</v>
      </c>
      <c r="AY2501" s="313">
        <f t="shared" si="735"/>
        <v>0</v>
      </c>
      <c r="AZ2501" s="419">
        <f t="shared" si="736"/>
        <v>0</v>
      </c>
      <c r="BA2501" s="420">
        <f t="shared" si="737"/>
        <v>0</v>
      </c>
      <c r="BB2501" s="313">
        <f t="shared" si="738"/>
        <v>0</v>
      </c>
      <c r="BC2501" s="419">
        <f t="shared" si="739"/>
        <v>0</v>
      </c>
      <c r="BD2501" s="420">
        <f t="shared" si="740"/>
        <v>0</v>
      </c>
      <c r="BE2501" s="313">
        <f t="shared" si="741"/>
        <v>0</v>
      </c>
      <c r="BF2501" s="419">
        <f t="shared" si="742"/>
        <v>0</v>
      </c>
      <c r="BG2501" s="420">
        <f t="shared" si="743"/>
        <v>0</v>
      </c>
      <c r="BH2501" s="313">
        <f t="shared" si="744"/>
        <v>0</v>
      </c>
      <c r="BI2501" s="419">
        <f t="shared" si="745"/>
        <v>0</v>
      </c>
      <c r="BJ2501" s="420">
        <f t="shared" si="746"/>
        <v>0</v>
      </c>
      <c r="BK2501" s="313">
        <f t="shared" si="747"/>
        <v>0</v>
      </c>
      <c r="BL2501" s="419">
        <f t="shared" si="748"/>
        <v>0</v>
      </c>
      <c r="BM2501" s="420">
        <f t="shared" si="749"/>
        <v>0</v>
      </c>
      <c r="BN2501" s="313">
        <f t="shared" si="750"/>
        <v>0</v>
      </c>
      <c r="BO2501" s="419">
        <f t="shared" si="751"/>
        <v>0</v>
      </c>
      <c r="BP2501" s="420">
        <f t="shared" si="752"/>
        <v>0</v>
      </c>
      <c r="BQ2501" s="313">
        <f t="shared" si="753"/>
        <v>0</v>
      </c>
      <c r="BR2501" s="419">
        <f t="shared" si="754"/>
        <v>0</v>
      </c>
      <c r="BS2501" s="420">
        <f t="shared" si="755"/>
        <v>0</v>
      </c>
      <c r="BT2501" s="313">
        <f t="shared" si="756"/>
        <v>0</v>
      </c>
      <c r="BU2501" s="419">
        <f t="shared" si="757"/>
        <v>0</v>
      </c>
      <c r="BV2501" s="420">
        <f t="shared" si="758"/>
        <v>0</v>
      </c>
      <c r="BW2501" s="313">
        <f t="shared" si="759"/>
        <v>0</v>
      </c>
      <c r="BX2501" s="272">
        <f t="shared" si="760"/>
        <v>0</v>
      </c>
      <c r="BY2501" s="273" t="str">
        <f>IF(BX2501=0,"",
IF(SUM($BX$2411:BX2501)=1,BZ2501,
IF($BX$2531&gt;SUM($BX$2411:BX2501),_xlfn.CONCAT(", ",BZ2501),
IF($BX$2531=SUM($BX$2411:BX2501),_xlfn.CONCAT(" y ",BZ2501)))))</f>
        <v/>
      </c>
      <c r="BZ2501" s="156" t="s">
        <v>5241</v>
      </c>
      <c r="CA2501" s="272">
        <f t="shared" si="761"/>
        <v>0</v>
      </c>
      <c r="CB2501" s="273" t="str">
        <f>IF(CA2501=0,"",
IF(SUM($CA$2411:CA2501)=1,CC2501,
IF($CA$2531&gt;SUM($CA$2411:CA2501),_xlfn.CONCAT(", ",CC2501),
IF($CA$2531=SUM($CA$2411:CA2501),_xlfn.CONCAT(" y ",CC2501)))))</f>
        <v/>
      </c>
      <c r="CC2501" s="156" t="s">
        <v>5241</v>
      </c>
    </row>
    <row r="2502" spans="1:81" ht="15" customHeight="1">
      <c r="A2502" s="57"/>
      <c r="B2502" s="26"/>
      <c r="C2502" s="165" t="s">
        <v>5242</v>
      </c>
      <c r="D2502" s="884" t="str">
        <f t="shared" si="726"/>
        <v/>
      </c>
      <c r="E2502" s="884"/>
      <c r="F2502" s="884"/>
      <c r="G2502" s="884"/>
      <c r="H2502" s="884"/>
      <c r="I2502" s="884"/>
      <c r="J2502" s="884"/>
      <c r="K2502" s="884"/>
      <c r="L2502" s="884"/>
      <c r="M2502" s="617"/>
      <c r="N2502" s="617"/>
      <c r="O2502" s="617"/>
      <c r="P2502" s="617"/>
      <c r="Q2502" s="617"/>
      <c r="R2502" s="617"/>
      <c r="S2502" s="617"/>
      <c r="T2502" s="617"/>
      <c r="U2502" s="617"/>
      <c r="V2502" s="617"/>
      <c r="W2502" s="617"/>
      <c r="X2502" s="617"/>
      <c r="Y2502" s="617"/>
      <c r="Z2502" s="617"/>
      <c r="AA2502" s="617"/>
      <c r="AB2502" s="617"/>
      <c r="AC2502" s="617"/>
      <c r="AD2502" s="617"/>
      <c r="AE2502" s="164"/>
      <c r="AF2502" s="164"/>
      <c r="AG2502" s="408">
        <f t="shared" si="717"/>
        <v>0</v>
      </c>
      <c r="AH2502" s="409">
        <f t="shared" si="718"/>
        <v>0</v>
      </c>
      <c r="AI2502" s="410">
        <f t="shared" si="719"/>
        <v>0</v>
      </c>
      <c r="AJ2502" s="411">
        <f t="shared" si="720"/>
        <v>0</v>
      </c>
      <c r="AK2502" s="408">
        <f t="shared" si="721"/>
        <v>0</v>
      </c>
      <c r="AL2502" s="412">
        <f t="shared" si="722"/>
        <v>0</v>
      </c>
      <c r="AM2502" s="408">
        <f t="shared" si="723"/>
        <v>0</v>
      </c>
      <c r="AN2502" s="409">
        <f t="shared" si="724"/>
        <v>0</v>
      </c>
      <c r="AO2502" s="410">
        <f t="shared" si="725"/>
        <v>0</v>
      </c>
      <c r="AP2502" s="164"/>
      <c r="AQ2502" s="419">
        <f t="shared" si="727"/>
        <v>0</v>
      </c>
      <c r="AR2502" s="420">
        <f t="shared" si="728"/>
        <v>0</v>
      </c>
      <c r="AS2502" s="313">
        <f t="shared" si="729"/>
        <v>0</v>
      </c>
      <c r="AT2502" s="419">
        <f t="shared" si="730"/>
        <v>0</v>
      </c>
      <c r="AU2502" s="420">
        <f t="shared" si="731"/>
        <v>0</v>
      </c>
      <c r="AV2502" s="313">
        <f t="shared" si="732"/>
        <v>0</v>
      </c>
      <c r="AW2502" s="419">
        <f t="shared" si="733"/>
        <v>0</v>
      </c>
      <c r="AX2502" s="420">
        <f t="shared" si="734"/>
        <v>0</v>
      </c>
      <c r="AY2502" s="313">
        <f t="shared" si="735"/>
        <v>0</v>
      </c>
      <c r="AZ2502" s="419">
        <f t="shared" si="736"/>
        <v>0</v>
      </c>
      <c r="BA2502" s="420">
        <f t="shared" si="737"/>
        <v>0</v>
      </c>
      <c r="BB2502" s="313">
        <f t="shared" si="738"/>
        <v>0</v>
      </c>
      <c r="BC2502" s="419">
        <f t="shared" si="739"/>
        <v>0</v>
      </c>
      <c r="BD2502" s="420">
        <f t="shared" si="740"/>
        <v>0</v>
      </c>
      <c r="BE2502" s="313">
        <f t="shared" si="741"/>
        <v>0</v>
      </c>
      <c r="BF2502" s="419">
        <f t="shared" si="742"/>
        <v>0</v>
      </c>
      <c r="BG2502" s="420">
        <f t="shared" si="743"/>
        <v>0</v>
      </c>
      <c r="BH2502" s="313">
        <f t="shared" si="744"/>
        <v>0</v>
      </c>
      <c r="BI2502" s="419">
        <f t="shared" si="745"/>
        <v>0</v>
      </c>
      <c r="BJ2502" s="420">
        <f t="shared" si="746"/>
        <v>0</v>
      </c>
      <c r="BK2502" s="313">
        <f t="shared" si="747"/>
        <v>0</v>
      </c>
      <c r="BL2502" s="419">
        <f t="shared" si="748"/>
        <v>0</v>
      </c>
      <c r="BM2502" s="420">
        <f t="shared" si="749"/>
        <v>0</v>
      </c>
      <c r="BN2502" s="313">
        <f t="shared" si="750"/>
        <v>0</v>
      </c>
      <c r="BO2502" s="419">
        <f t="shared" si="751"/>
        <v>0</v>
      </c>
      <c r="BP2502" s="420">
        <f t="shared" si="752"/>
        <v>0</v>
      </c>
      <c r="BQ2502" s="313">
        <f t="shared" si="753"/>
        <v>0</v>
      </c>
      <c r="BR2502" s="419">
        <f t="shared" si="754"/>
        <v>0</v>
      </c>
      <c r="BS2502" s="420">
        <f t="shared" si="755"/>
        <v>0</v>
      </c>
      <c r="BT2502" s="313">
        <f t="shared" si="756"/>
        <v>0</v>
      </c>
      <c r="BU2502" s="419">
        <f t="shared" si="757"/>
        <v>0</v>
      </c>
      <c r="BV2502" s="420">
        <f t="shared" si="758"/>
        <v>0</v>
      </c>
      <c r="BW2502" s="313">
        <f t="shared" si="759"/>
        <v>0</v>
      </c>
      <c r="BX2502" s="272">
        <f t="shared" si="760"/>
        <v>0</v>
      </c>
      <c r="BY2502" s="273" t="str">
        <f>IF(BX2502=0,"",
IF(SUM($BX$2411:BX2502)=1,BZ2502,
IF($BX$2531&gt;SUM($BX$2411:BX2502),_xlfn.CONCAT(", ",BZ2502),
IF($BX$2531=SUM($BX$2411:BX2502),_xlfn.CONCAT(" y ",BZ2502)))))</f>
        <v/>
      </c>
      <c r="BZ2502" s="156" t="s">
        <v>5243</v>
      </c>
      <c r="CA2502" s="272">
        <f t="shared" si="761"/>
        <v>0</v>
      </c>
      <c r="CB2502" s="273" t="str">
        <f>IF(CA2502=0,"",
IF(SUM($CA$2411:CA2502)=1,CC2502,
IF($CA$2531&gt;SUM($CA$2411:CA2502),_xlfn.CONCAT(", ",CC2502),
IF($CA$2531=SUM($CA$2411:CA2502),_xlfn.CONCAT(" y ",CC2502)))))</f>
        <v/>
      </c>
      <c r="CC2502" s="156" t="s">
        <v>5243</v>
      </c>
    </row>
    <row r="2503" spans="1:81" ht="15" customHeight="1">
      <c r="A2503" s="57"/>
      <c r="B2503" s="26"/>
      <c r="C2503" s="165" t="s">
        <v>5244</v>
      </c>
      <c r="D2503" s="884" t="str">
        <f t="shared" si="726"/>
        <v/>
      </c>
      <c r="E2503" s="884"/>
      <c r="F2503" s="884"/>
      <c r="G2503" s="884"/>
      <c r="H2503" s="884"/>
      <c r="I2503" s="884"/>
      <c r="J2503" s="884"/>
      <c r="K2503" s="884"/>
      <c r="L2503" s="884"/>
      <c r="M2503" s="617"/>
      <c r="N2503" s="617"/>
      <c r="O2503" s="617"/>
      <c r="P2503" s="617"/>
      <c r="Q2503" s="617"/>
      <c r="R2503" s="617"/>
      <c r="S2503" s="617"/>
      <c r="T2503" s="617"/>
      <c r="U2503" s="617"/>
      <c r="V2503" s="617"/>
      <c r="W2503" s="617"/>
      <c r="X2503" s="617"/>
      <c r="Y2503" s="617"/>
      <c r="Z2503" s="617"/>
      <c r="AA2503" s="617"/>
      <c r="AB2503" s="617"/>
      <c r="AC2503" s="617"/>
      <c r="AD2503" s="617"/>
      <c r="AE2503" s="164"/>
      <c r="AF2503" s="164"/>
      <c r="AG2503" s="408">
        <f t="shared" si="717"/>
        <v>0</v>
      </c>
      <c r="AH2503" s="409">
        <f t="shared" si="718"/>
        <v>0</v>
      </c>
      <c r="AI2503" s="410">
        <f t="shared" si="719"/>
        <v>0</v>
      </c>
      <c r="AJ2503" s="411">
        <f t="shared" si="720"/>
        <v>0</v>
      </c>
      <c r="AK2503" s="408">
        <f t="shared" si="721"/>
        <v>0</v>
      </c>
      <c r="AL2503" s="412">
        <f t="shared" si="722"/>
        <v>0</v>
      </c>
      <c r="AM2503" s="408">
        <f t="shared" si="723"/>
        <v>0</v>
      </c>
      <c r="AN2503" s="409">
        <f t="shared" si="724"/>
        <v>0</v>
      </c>
      <c r="AO2503" s="410">
        <f t="shared" si="725"/>
        <v>0</v>
      </c>
      <c r="AP2503" s="164"/>
      <c r="AQ2503" s="419">
        <f t="shared" si="727"/>
        <v>0</v>
      </c>
      <c r="AR2503" s="420">
        <f t="shared" si="728"/>
        <v>0</v>
      </c>
      <c r="AS2503" s="313">
        <f t="shared" si="729"/>
        <v>0</v>
      </c>
      <c r="AT2503" s="419">
        <f t="shared" si="730"/>
        <v>0</v>
      </c>
      <c r="AU2503" s="420">
        <f t="shared" si="731"/>
        <v>0</v>
      </c>
      <c r="AV2503" s="313">
        <f t="shared" si="732"/>
        <v>0</v>
      </c>
      <c r="AW2503" s="419">
        <f t="shared" si="733"/>
        <v>0</v>
      </c>
      <c r="AX2503" s="420">
        <f t="shared" si="734"/>
        <v>0</v>
      </c>
      <c r="AY2503" s="313">
        <f t="shared" si="735"/>
        <v>0</v>
      </c>
      <c r="AZ2503" s="419">
        <f t="shared" si="736"/>
        <v>0</v>
      </c>
      <c r="BA2503" s="420">
        <f t="shared" si="737"/>
        <v>0</v>
      </c>
      <c r="BB2503" s="313">
        <f t="shared" si="738"/>
        <v>0</v>
      </c>
      <c r="BC2503" s="419">
        <f t="shared" si="739"/>
        <v>0</v>
      </c>
      <c r="BD2503" s="420">
        <f t="shared" si="740"/>
        <v>0</v>
      </c>
      <c r="BE2503" s="313">
        <f t="shared" si="741"/>
        <v>0</v>
      </c>
      <c r="BF2503" s="419">
        <f t="shared" si="742"/>
        <v>0</v>
      </c>
      <c r="BG2503" s="420">
        <f t="shared" si="743"/>
        <v>0</v>
      </c>
      <c r="BH2503" s="313">
        <f t="shared" si="744"/>
        <v>0</v>
      </c>
      <c r="BI2503" s="419">
        <f t="shared" si="745"/>
        <v>0</v>
      </c>
      <c r="BJ2503" s="420">
        <f t="shared" si="746"/>
        <v>0</v>
      </c>
      <c r="BK2503" s="313">
        <f t="shared" si="747"/>
        <v>0</v>
      </c>
      <c r="BL2503" s="419">
        <f t="shared" si="748"/>
        <v>0</v>
      </c>
      <c r="BM2503" s="420">
        <f t="shared" si="749"/>
        <v>0</v>
      </c>
      <c r="BN2503" s="313">
        <f t="shared" si="750"/>
        <v>0</v>
      </c>
      <c r="BO2503" s="419">
        <f t="shared" si="751"/>
        <v>0</v>
      </c>
      <c r="BP2503" s="420">
        <f t="shared" si="752"/>
        <v>0</v>
      </c>
      <c r="BQ2503" s="313">
        <f t="shared" si="753"/>
        <v>0</v>
      </c>
      <c r="BR2503" s="419">
        <f t="shared" si="754"/>
        <v>0</v>
      </c>
      <c r="BS2503" s="420">
        <f t="shared" si="755"/>
        <v>0</v>
      </c>
      <c r="BT2503" s="313">
        <f t="shared" si="756"/>
        <v>0</v>
      </c>
      <c r="BU2503" s="419">
        <f t="shared" si="757"/>
        <v>0</v>
      </c>
      <c r="BV2503" s="420">
        <f t="shared" si="758"/>
        <v>0</v>
      </c>
      <c r="BW2503" s="313">
        <f t="shared" si="759"/>
        <v>0</v>
      </c>
      <c r="BX2503" s="272">
        <f t="shared" si="760"/>
        <v>0</v>
      </c>
      <c r="BY2503" s="273" t="str">
        <f>IF(BX2503=0,"",
IF(SUM($BX$2411:BX2503)=1,BZ2503,
IF($BX$2531&gt;SUM($BX$2411:BX2503),_xlfn.CONCAT(", ",BZ2503),
IF($BX$2531=SUM($BX$2411:BX2503),_xlfn.CONCAT(" y ",BZ2503)))))</f>
        <v/>
      </c>
      <c r="BZ2503" s="156" t="s">
        <v>5245</v>
      </c>
      <c r="CA2503" s="272">
        <f t="shared" si="761"/>
        <v>0</v>
      </c>
      <c r="CB2503" s="273" t="str">
        <f>IF(CA2503=0,"",
IF(SUM($CA$2411:CA2503)=1,CC2503,
IF($CA$2531&gt;SUM($CA$2411:CA2503),_xlfn.CONCAT(", ",CC2503),
IF($CA$2531=SUM($CA$2411:CA2503),_xlfn.CONCAT(" y ",CC2503)))))</f>
        <v/>
      </c>
      <c r="CC2503" s="156" t="s">
        <v>5245</v>
      </c>
    </row>
    <row r="2504" spans="1:81" ht="15" customHeight="1">
      <c r="A2504" s="57"/>
      <c r="B2504" s="26"/>
      <c r="C2504" s="165" t="s">
        <v>5246</v>
      </c>
      <c r="D2504" s="884" t="str">
        <f t="shared" si="726"/>
        <v/>
      </c>
      <c r="E2504" s="884"/>
      <c r="F2504" s="884"/>
      <c r="G2504" s="884"/>
      <c r="H2504" s="884"/>
      <c r="I2504" s="884"/>
      <c r="J2504" s="884"/>
      <c r="K2504" s="884"/>
      <c r="L2504" s="884"/>
      <c r="M2504" s="617"/>
      <c r="N2504" s="617"/>
      <c r="O2504" s="617"/>
      <c r="P2504" s="617"/>
      <c r="Q2504" s="617"/>
      <c r="R2504" s="617"/>
      <c r="S2504" s="617"/>
      <c r="T2504" s="617"/>
      <c r="U2504" s="617"/>
      <c r="V2504" s="617"/>
      <c r="W2504" s="617"/>
      <c r="X2504" s="617"/>
      <c r="Y2504" s="617"/>
      <c r="Z2504" s="617"/>
      <c r="AA2504" s="617"/>
      <c r="AB2504" s="617"/>
      <c r="AC2504" s="617"/>
      <c r="AD2504" s="617"/>
      <c r="AE2504" s="164"/>
      <c r="AF2504" s="164"/>
      <c r="AG2504" s="408">
        <f t="shared" si="717"/>
        <v>0</v>
      </c>
      <c r="AH2504" s="409">
        <f t="shared" si="718"/>
        <v>0</v>
      </c>
      <c r="AI2504" s="410">
        <f t="shared" si="719"/>
        <v>0</v>
      </c>
      <c r="AJ2504" s="411">
        <f t="shared" si="720"/>
        <v>0</v>
      </c>
      <c r="AK2504" s="408">
        <f t="shared" si="721"/>
        <v>0</v>
      </c>
      <c r="AL2504" s="412">
        <f t="shared" si="722"/>
        <v>0</v>
      </c>
      <c r="AM2504" s="408">
        <f t="shared" si="723"/>
        <v>0</v>
      </c>
      <c r="AN2504" s="409">
        <f t="shared" si="724"/>
        <v>0</v>
      </c>
      <c r="AO2504" s="410">
        <f t="shared" si="725"/>
        <v>0</v>
      </c>
      <c r="AP2504" s="164"/>
      <c r="AQ2504" s="419">
        <f t="shared" si="727"/>
        <v>0</v>
      </c>
      <c r="AR2504" s="420">
        <f t="shared" si="728"/>
        <v>0</v>
      </c>
      <c r="AS2504" s="313">
        <f t="shared" si="729"/>
        <v>0</v>
      </c>
      <c r="AT2504" s="419">
        <f t="shared" si="730"/>
        <v>0</v>
      </c>
      <c r="AU2504" s="420">
        <f t="shared" si="731"/>
        <v>0</v>
      </c>
      <c r="AV2504" s="313">
        <f t="shared" si="732"/>
        <v>0</v>
      </c>
      <c r="AW2504" s="419">
        <f t="shared" si="733"/>
        <v>0</v>
      </c>
      <c r="AX2504" s="420">
        <f t="shared" si="734"/>
        <v>0</v>
      </c>
      <c r="AY2504" s="313">
        <f t="shared" si="735"/>
        <v>0</v>
      </c>
      <c r="AZ2504" s="419">
        <f t="shared" si="736"/>
        <v>0</v>
      </c>
      <c r="BA2504" s="420">
        <f t="shared" si="737"/>
        <v>0</v>
      </c>
      <c r="BB2504" s="313">
        <f t="shared" si="738"/>
        <v>0</v>
      </c>
      <c r="BC2504" s="419">
        <f t="shared" si="739"/>
        <v>0</v>
      </c>
      <c r="BD2504" s="420">
        <f t="shared" si="740"/>
        <v>0</v>
      </c>
      <c r="BE2504" s="313">
        <f t="shared" si="741"/>
        <v>0</v>
      </c>
      <c r="BF2504" s="419">
        <f t="shared" si="742"/>
        <v>0</v>
      </c>
      <c r="BG2504" s="420">
        <f t="shared" si="743"/>
        <v>0</v>
      </c>
      <c r="BH2504" s="313">
        <f t="shared" si="744"/>
        <v>0</v>
      </c>
      <c r="BI2504" s="419">
        <f t="shared" si="745"/>
        <v>0</v>
      </c>
      <c r="BJ2504" s="420">
        <f t="shared" si="746"/>
        <v>0</v>
      </c>
      <c r="BK2504" s="313">
        <f t="shared" si="747"/>
        <v>0</v>
      </c>
      <c r="BL2504" s="419">
        <f t="shared" si="748"/>
        <v>0</v>
      </c>
      <c r="BM2504" s="420">
        <f t="shared" si="749"/>
        <v>0</v>
      </c>
      <c r="BN2504" s="313">
        <f t="shared" si="750"/>
        <v>0</v>
      </c>
      <c r="BO2504" s="419">
        <f t="shared" si="751"/>
        <v>0</v>
      </c>
      <c r="BP2504" s="420">
        <f t="shared" si="752"/>
        <v>0</v>
      </c>
      <c r="BQ2504" s="313">
        <f t="shared" si="753"/>
        <v>0</v>
      </c>
      <c r="BR2504" s="419">
        <f t="shared" si="754"/>
        <v>0</v>
      </c>
      <c r="BS2504" s="420">
        <f t="shared" si="755"/>
        <v>0</v>
      </c>
      <c r="BT2504" s="313">
        <f t="shared" si="756"/>
        <v>0</v>
      </c>
      <c r="BU2504" s="419">
        <f t="shared" si="757"/>
        <v>0</v>
      </c>
      <c r="BV2504" s="420">
        <f t="shared" si="758"/>
        <v>0</v>
      </c>
      <c r="BW2504" s="313">
        <f t="shared" si="759"/>
        <v>0</v>
      </c>
      <c r="BX2504" s="272">
        <f t="shared" si="760"/>
        <v>0</v>
      </c>
      <c r="BY2504" s="273" t="str">
        <f>IF(BX2504=0,"",
IF(SUM($BX$2411:BX2504)=1,BZ2504,
IF($BX$2531&gt;SUM($BX$2411:BX2504),_xlfn.CONCAT(", ",BZ2504),
IF($BX$2531=SUM($BX$2411:BX2504),_xlfn.CONCAT(" y ",BZ2504)))))</f>
        <v/>
      </c>
      <c r="BZ2504" s="156" t="s">
        <v>5247</v>
      </c>
      <c r="CA2504" s="272">
        <f t="shared" si="761"/>
        <v>0</v>
      </c>
      <c r="CB2504" s="273" t="str">
        <f>IF(CA2504=0,"",
IF(SUM($CA$2411:CA2504)=1,CC2504,
IF($CA$2531&gt;SUM($CA$2411:CA2504),_xlfn.CONCAT(", ",CC2504),
IF($CA$2531=SUM($CA$2411:CA2504),_xlfn.CONCAT(" y ",CC2504)))))</f>
        <v/>
      </c>
      <c r="CC2504" s="156" t="s">
        <v>5247</v>
      </c>
    </row>
    <row r="2505" spans="1:81" ht="15" customHeight="1">
      <c r="A2505" s="57"/>
      <c r="B2505" s="26"/>
      <c r="C2505" s="165" t="s">
        <v>5248</v>
      </c>
      <c r="D2505" s="884" t="str">
        <f t="shared" si="726"/>
        <v/>
      </c>
      <c r="E2505" s="884"/>
      <c r="F2505" s="884"/>
      <c r="G2505" s="884"/>
      <c r="H2505" s="884"/>
      <c r="I2505" s="884"/>
      <c r="J2505" s="884"/>
      <c r="K2505" s="884"/>
      <c r="L2505" s="884"/>
      <c r="M2505" s="617"/>
      <c r="N2505" s="617"/>
      <c r="O2505" s="617"/>
      <c r="P2505" s="617"/>
      <c r="Q2505" s="617"/>
      <c r="R2505" s="617"/>
      <c r="S2505" s="617"/>
      <c r="T2505" s="617"/>
      <c r="U2505" s="617"/>
      <c r="V2505" s="617"/>
      <c r="W2505" s="617"/>
      <c r="X2505" s="617"/>
      <c r="Y2505" s="617"/>
      <c r="Z2505" s="617"/>
      <c r="AA2505" s="617"/>
      <c r="AB2505" s="617"/>
      <c r="AC2505" s="617"/>
      <c r="AD2505" s="617"/>
      <c r="AE2505" s="164"/>
      <c r="AF2505" s="164"/>
      <c r="AG2505" s="408">
        <f t="shared" si="717"/>
        <v>0</v>
      </c>
      <c r="AH2505" s="409">
        <f t="shared" si="718"/>
        <v>0</v>
      </c>
      <c r="AI2505" s="410">
        <f t="shared" si="719"/>
        <v>0</v>
      </c>
      <c r="AJ2505" s="411">
        <f t="shared" si="720"/>
        <v>0</v>
      </c>
      <c r="AK2505" s="408">
        <f t="shared" si="721"/>
        <v>0</v>
      </c>
      <c r="AL2505" s="412">
        <f t="shared" si="722"/>
        <v>0</v>
      </c>
      <c r="AM2505" s="408">
        <f t="shared" si="723"/>
        <v>0</v>
      </c>
      <c r="AN2505" s="409">
        <f t="shared" si="724"/>
        <v>0</v>
      </c>
      <c r="AO2505" s="410">
        <f t="shared" si="725"/>
        <v>0</v>
      </c>
      <c r="AP2505" s="164"/>
      <c r="AQ2505" s="419">
        <f t="shared" si="727"/>
        <v>0</v>
      </c>
      <c r="AR2505" s="420">
        <f t="shared" si="728"/>
        <v>0</v>
      </c>
      <c r="AS2505" s="313">
        <f t="shared" si="729"/>
        <v>0</v>
      </c>
      <c r="AT2505" s="419">
        <f t="shared" si="730"/>
        <v>0</v>
      </c>
      <c r="AU2505" s="420">
        <f t="shared" si="731"/>
        <v>0</v>
      </c>
      <c r="AV2505" s="313">
        <f t="shared" si="732"/>
        <v>0</v>
      </c>
      <c r="AW2505" s="419">
        <f t="shared" si="733"/>
        <v>0</v>
      </c>
      <c r="AX2505" s="420">
        <f t="shared" si="734"/>
        <v>0</v>
      </c>
      <c r="AY2505" s="313">
        <f t="shared" si="735"/>
        <v>0</v>
      </c>
      <c r="AZ2505" s="419">
        <f t="shared" si="736"/>
        <v>0</v>
      </c>
      <c r="BA2505" s="420">
        <f t="shared" si="737"/>
        <v>0</v>
      </c>
      <c r="BB2505" s="313">
        <f t="shared" si="738"/>
        <v>0</v>
      </c>
      <c r="BC2505" s="419">
        <f t="shared" si="739"/>
        <v>0</v>
      </c>
      <c r="BD2505" s="420">
        <f t="shared" si="740"/>
        <v>0</v>
      </c>
      <c r="BE2505" s="313">
        <f t="shared" si="741"/>
        <v>0</v>
      </c>
      <c r="BF2505" s="419">
        <f t="shared" si="742"/>
        <v>0</v>
      </c>
      <c r="BG2505" s="420">
        <f t="shared" si="743"/>
        <v>0</v>
      </c>
      <c r="BH2505" s="313">
        <f t="shared" si="744"/>
        <v>0</v>
      </c>
      <c r="BI2505" s="419">
        <f t="shared" si="745"/>
        <v>0</v>
      </c>
      <c r="BJ2505" s="420">
        <f t="shared" si="746"/>
        <v>0</v>
      </c>
      <c r="BK2505" s="313">
        <f t="shared" si="747"/>
        <v>0</v>
      </c>
      <c r="BL2505" s="419">
        <f t="shared" si="748"/>
        <v>0</v>
      </c>
      <c r="BM2505" s="420">
        <f t="shared" si="749"/>
        <v>0</v>
      </c>
      <c r="BN2505" s="313">
        <f t="shared" si="750"/>
        <v>0</v>
      </c>
      <c r="BO2505" s="419">
        <f t="shared" si="751"/>
        <v>0</v>
      </c>
      <c r="BP2505" s="420">
        <f t="shared" si="752"/>
        <v>0</v>
      </c>
      <c r="BQ2505" s="313">
        <f t="shared" si="753"/>
        <v>0</v>
      </c>
      <c r="BR2505" s="419">
        <f t="shared" si="754"/>
        <v>0</v>
      </c>
      <c r="BS2505" s="420">
        <f t="shared" si="755"/>
        <v>0</v>
      </c>
      <c r="BT2505" s="313">
        <f t="shared" si="756"/>
        <v>0</v>
      </c>
      <c r="BU2505" s="419">
        <f t="shared" si="757"/>
        <v>0</v>
      </c>
      <c r="BV2505" s="420">
        <f t="shared" si="758"/>
        <v>0</v>
      </c>
      <c r="BW2505" s="313">
        <f t="shared" si="759"/>
        <v>0</v>
      </c>
      <c r="BX2505" s="272">
        <f t="shared" si="760"/>
        <v>0</v>
      </c>
      <c r="BY2505" s="273" t="str">
        <f>IF(BX2505=0,"",
IF(SUM($BX$2411:BX2505)=1,BZ2505,
IF($BX$2531&gt;SUM($BX$2411:BX2505),_xlfn.CONCAT(", ",BZ2505),
IF($BX$2531=SUM($BX$2411:BX2505),_xlfn.CONCAT(" y ",BZ2505)))))</f>
        <v/>
      </c>
      <c r="BZ2505" s="156" t="s">
        <v>5249</v>
      </c>
      <c r="CA2505" s="272">
        <f t="shared" si="761"/>
        <v>0</v>
      </c>
      <c r="CB2505" s="273" t="str">
        <f>IF(CA2505=0,"",
IF(SUM($CA$2411:CA2505)=1,CC2505,
IF($CA$2531&gt;SUM($CA$2411:CA2505),_xlfn.CONCAT(", ",CC2505),
IF($CA$2531=SUM($CA$2411:CA2505),_xlfn.CONCAT(" y ",CC2505)))))</f>
        <v/>
      </c>
      <c r="CC2505" s="156" t="s">
        <v>5249</v>
      </c>
    </row>
    <row r="2506" spans="1:81" ht="15" customHeight="1">
      <c r="A2506" s="57"/>
      <c r="B2506" s="26"/>
      <c r="C2506" s="165" t="s">
        <v>5250</v>
      </c>
      <c r="D2506" s="884" t="str">
        <f t="shared" si="726"/>
        <v/>
      </c>
      <c r="E2506" s="884"/>
      <c r="F2506" s="884"/>
      <c r="G2506" s="884"/>
      <c r="H2506" s="884"/>
      <c r="I2506" s="884"/>
      <c r="J2506" s="884"/>
      <c r="K2506" s="884"/>
      <c r="L2506" s="884"/>
      <c r="M2506" s="617"/>
      <c r="N2506" s="617"/>
      <c r="O2506" s="617"/>
      <c r="P2506" s="617"/>
      <c r="Q2506" s="617"/>
      <c r="R2506" s="617"/>
      <c r="S2506" s="617"/>
      <c r="T2506" s="617"/>
      <c r="U2506" s="617"/>
      <c r="V2506" s="617"/>
      <c r="W2506" s="617"/>
      <c r="X2506" s="617"/>
      <c r="Y2506" s="617"/>
      <c r="Z2506" s="617"/>
      <c r="AA2506" s="617"/>
      <c r="AB2506" s="617"/>
      <c r="AC2506" s="617"/>
      <c r="AD2506" s="617"/>
      <c r="AE2506" s="164"/>
      <c r="AF2506" s="164"/>
      <c r="AG2506" s="408">
        <f t="shared" si="717"/>
        <v>0</v>
      </c>
      <c r="AH2506" s="409">
        <f t="shared" si="718"/>
        <v>0</v>
      </c>
      <c r="AI2506" s="410">
        <f t="shared" si="719"/>
        <v>0</v>
      </c>
      <c r="AJ2506" s="411">
        <f t="shared" si="720"/>
        <v>0</v>
      </c>
      <c r="AK2506" s="408">
        <f t="shared" si="721"/>
        <v>0</v>
      </c>
      <c r="AL2506" s="412">
        <f t="shared" si="722"/>
        <v>0</v>
      </c>
      <c r="AM2506" s="408">
        <f t="shared" si="723"/>
        <v>0</v>
      </c>
      <c r="AN2506" s="409">
        <f t="shared" si="724"/>
        <v>0</v>
      </c>
      <c r="AO2506" s="410">
        <f t="shared" si="725"/>
        <v>0</v>
      </c>
      <c r="AP2506" s="164"/>
      <c r="AQ2506" s="419">
        <f t="shared" si="727"/>
        <v>0</v>
      </c>
      <c r="AR2506" s="420">
        <f t="shared" si="728"/>
        <v>0</v>
      </c>
      <c r="AS2506" s="313">
        <f t="shared" si="729"/>
        <v>0</v>
      </c>
      <c r="AT2506" s="419">
        <f t="shared" si="730"/>
        <v>0</v>
      </c>
      <c r="AU2506" s="420">
        <f t="shared" si="731"/>
        <v>0</v>
      </c>
      <c r="AV2506" s="313">
        <f t="shared" si="732"/>
        <v>0</v>
      </c>
      <c r="AW2506" s="419">
        <f t="shared" si="733"/>
        <v>0</v>
      </c>
      <c r="AX2506" s="420">
        <f t="shared" si="734"/>
        <v>0</v>
      </c>
      <c r="AY2506" s="313">
        <f t="shared" si="735"/>
        <v>0</v>
      </c>
      <c r="AZ2506" s="419">
        <f t="shared" si="736"/>
        <v>0</v>
      </c>
      <c r="BA2506" s="420">
        <f t="shared" si="737"/>
        <v>0</v>
      </c>
      <c r="BB2506" s="313">
        <f t="shared" si="738"/>
        <v>0</v>
      </c>
      <c r="BC2506" s="419">
        <f t="shared" si="739"/>
        <v>0</v>
      </c>
      <c r="BD2506" s="420">
        <f t="shared" si="740"/>
        <v>0</v>
      </c>
      <c r="BE2506" s="313">
        <f t="shared" si="741"/>
        <v>0</v>
      </c>
      <c r="BF2506" s="419">
        <f t="shared" si="742"/>
        <v>0</v>
      </c>
      <c r="BG2506" s="420">
        <f t="shared" si="743"/>
        <v>0</v>
      </c>
      <c r="BH2506" s="313">
        <f t="shared" si="744"/>
        <v>0</v>
      </c>
      <c r="BI2506" s="419">
        <f t="shared" si="745"/>
        <v>0</v>
      </c>
      <c r="BJ2506" s="420">
        <f t="shared" si="746"/>
        <v>0</v>
      </c>
      <c r="BK2506" s="313">
        <f t="shared" si="747"/>
        <v>0</v>
      </c>
      <c r="BL2506" s="419">
        <f t="shared" si="748"/>
        <v>0</v>
      </c>
      <c r="BM2506" s="420">
        <f t="shared" si="749"/>
        <v>0</v>
      </c>
      <c r="BN2506" s="313">
        <f t="shared" si="750"/>
        <v>0</v>
      </c>
      <c r="BO2506" s="419">
        <f t="shared" si="751"/>
        <v>0</v>
      </c>
      <c r="BP2506" s="420">
        <f t="shared" si="752"/>
        <v>0</v>
      </c>
      <c r="BQ2506" s="313">
        <f t="shared" si="753"/>
        <v>0</v>
      </c>
      <c r="BR2506" s="419">
        <f t="shared" si="754"/>
        <v>0</v>
      </c>
      <c r="BS2506" s="420">
        <f t="shared" si="755"/>
        <v>0</v>
      </c>
      <c r="BT2506" s="313">
        <f t="shared" si="756"/>
        <v>0</v>
      </c>
      <c r="BU2506" s="419">
        <f t="shared" si="757"/>
        <v>0</v>
      </c>
      <c r="BV2506" s="420">
        <f t="shared" si="758"/>
        <v>0</v>
      </c>
      <c r="BW2506" s="313">
        <f t="shared" si="759"/>
        <v>0</v>
      </c>
      <c r="BX2506" s="272">
        <f t="shared" si="760"/>
        <v>0</v>
      </c>
      <c r="BY2506" s="273" t="str">
        <f>IF(BX2506=0,"",
IF(SUM($BX$2411:BX2506)=1,BZ2506,
IF($BX$2531&gt;SUM($BX$2411:BX2506),_xlfn.CONCAT(", ",BZ2506),
IF($BX$2531=SUM($BX$2411:BX2506),_xlfn.CONCAT(" y ",BZ2506)))))</f>
        <v/>
      </c>
      <c r="BZ2506" s="156" t="s">
        <v>5251</v>
      </c>
      <c r="CA2506" s="272">
        <f t="shared" si="761"/>
        <v>0</v>
      </c>
      <c r="CB2506" s="273" t="str">
        <f>IF(CA2506=0,"",
IF(SUM($CA$2411:CA2506)=1,CC2506,
IF($CA$2531&gt;SUM($CA$2411:CA2506),_xlfn.CONCAT(", ",CC2506),
IF($CA$2531=SUM($CA$2411:CA2506),_xlfn.CONCAT(" y ",CC2506)))))</f>
        <v/>
      </c>
      <c r="CC2506" s="156" t="s">
        <v>5251</v>
      </c>
    </row>
    <row r="2507" spans="1:81" ht="15" customHeight="1">
      <c r="A2507" s="57"/>
      <c r="B2507" s="26"/>
      <c r="C2507" s="165" t="s">
        <v>5252</v>
      </c>
      <c r="D2507" s="884" t="str">
        <f t="shared" si="726"/>
        <v/>
      </c>
      <c r="E2507" s="884"/>
      <c r="F2507" s="884"/>
      <c r="G2507" s="884"/>
      <c r="H2507" s="884"/>
      <c r="I2507" s="884"/>
      <c r="J2507" s="884"/>
      <c r="K2507" s="884"/>
      <c r="L2507" s="884"/>
      <c r="M2507" s="617"/>
      <c r="N2507" s="617"/>
      <c r="O2507" s="617"/>
      <c r="P2507" s="617"/>
      <c r="Q2507" s="617"/>
      <c r="R2507" s="617"/>
      <c r="S2507" s="617"/>
      <c r="T2507" s="617"/>
      <c r="U2507" s="617"/>
      <c r="V2507" s="617"/>
      <c r="W2507" s="617"/>
      <c r="X2507" s="617"/>
      <c r="Y2507" s="617"/>
      <c r="Z2507" s="617"/>
      <c r="AA2507" s="617"/>
      <c r="AB2507" s="617"/>
      <c r="AC2507" s="617"/>
      <c r="AD2507" s="617"/>
      <c r="AE2507" s="164"/>
      <c r="AF2507" s="164"/>
      <c r="AG2507" s="408">
        <f t="shared" ref="AG2507:AG2530" si="762">IF(OR(M2381="NS",M2645="NS",S1911="NS"),0,IF(AND(M2381="NA",M2645="NA",S1911="NA"),0,IF(SUM(M2381,M2645)&gt;=S1911,0,1)))</f>
        <v>0</v>
      </c>
      <c r="AH2507" s="409">
        <f t="shared" ref="AH2507:AH2530" si="763">IF(OR(N2381="NS",N2645="NS",T1911="NS"),0,IF(AND(N2381="NA",N2645="NA",T1911="NA"),0,IF(SUM(N2381,N2645)&gt;=T1911,0,1)))</f>
        <v>0</v>
      </c>
      <c r="AI2507" s="410">
        <f t="shared" ref="AI2507:AI2530" si="764">IF(OR(O2381="NS",O2645="NS",U1911="NS"),0,IF(AND(O2381="NA",O2645="NA",U1911="NA"),0,IF(SUM(O2381,O2645)&gt;=U1911,0,1)))</f>
        <v>0</v>
      </c>
      <c r="AJ2507" s="411">
        <f t="shared" ref="AJ2507:AJ2530" si="765">IF(OR(M2381="NS",V1911="NS",AB1911="NS"),0,IF(AND(M2381="NA",V1911="NA",AB1911="NA"),0,IF(M2381&gt;=SUM(V1911,AB1911),0,1)))</f>
        <v>0</v>
      </c>
      <c r="AK2507" s="408">
        <f t="shared" ref="AK2507:AK2530" si="766">IF(OR(N2381="NS",W1911="NS",AC1911="NS"),0,IF(AND(N2381="NA",W1911="NA",AC1911="NA"),0,IF(N2381&gt;=SUM(W1911,AC1911),0,1)))</f>
        <v>0</v>
      </c>
      <c r="AL2507" s="412">
        <f t="shared" ref="AL2507:AL2530" si="767">IF(OR(O2381="NS",X1911="NS",AD1911="NS"),0,IF(AND(O2381="NA",X1911="NA",AD1911="NA"),0,IF(O2381&gt;=SUM(X1911,AD1911),0,1)))</f>
        <v>0</v>
      </c>
      <c r="AM2507" s="408">
        <f t="shared" ref="AM2507:AM2530" si="768">IF(OR(M2645="NS",Y1911="NS",AB1911="NS"),0,IF(AND(M2645="NA",Y1911="NA",AB1911="NA"),0,IF(M2645&gt;=SUM(Y1911,AB1911),0,1)))</f>
        <v>0</v>
      </c>
      <c r="AN2507" s="409">
        <f t="shared" ref="AN2507:AN2530" si="769">IF(OR(N2645="NS",Z1911="NS",AC1911="NS"),0,IF(AND(N2645="NA",Z1911="NA",AC1911="NA"),0,IF(N2645&gt;=SUM(Z1911,AC1911),0,1)))</f>
        <v>0</v>
      </c>
      <c r="AO2507" s="410">
        <f t="shared" ref="AO2507:AO2530" si="770">IF(OR(O2645="NS",AA1911="NS",AD1911="NS"),0,IF(AND(O2645="NA",AA1911="NA",AD1911="NA"),0,IF(O2645&gt;=SUM(AA1911,AD1911),0,1)))</f>
        <v>0</v>
      </c>
      <c r="AP2507" s="164"/>
      <c r="AQ2507" s="419">
        <f t="shared" si="727"/>
        <v>0</v>
      </c>
      <c r="AR2507" s="420">
        <f t="shared" si="728"/>
        <v>0</v>
      </c>
      <c r="AS2507" s="313">
        <f t="shared" si="729"/>
        <v>0</v>
      </c>
      <c r="AT2507" s="419">
        <f t="shared" si="730"/>
        <v>0</v>
      </c>
      <c r="AU2507" s="420">
        <f t="shared" si="731"/>
        <v>0</v>
      </c>
      <c r="AV2507" s="313">
        <f t="shared" si="732"/>
        <v>0</v>
      </c>
      <c r="AW2507" s="419">
        <f t="shared" si="733"/>
        <v>0</v>
      </c>
      <c r="AX2507" s="420">
        <f t="shared" si="734"/>
        <v>0</v>
      </c>
      <c r="AY2507" s="313">
        <f t="shared" si="735"/>
        <v>0</v>
      </c>
      <c r="AZ2507" s="419">
        <f t="shared" si="736"/>
        <v>0</v>
      </c>
      <c r="BA2507" s="420">
        <f t="shared" si="737"/>
        <v>0</v>
      </c>
      <c r="BB2507" s="313">
        <f t="shared" si="738"/>
        <v>0</v>
      </c>
      <c r="BC2507" s="419">
        <f t="shared" si="739"/>
        <v>0</v>
      </c>
      <c r="BD2507" s="420">
        <f t="shared" si="740"/>
        <v>0</v>
      </c>
      <c r="BE2507" s="313">
        <f t="shared" si="741"/>
        <v>0</v>
      </c>
      <c r="BF2507" s="419">
        <f t="shared" si="742"/>
        <v>0</v>
      </c>
      <c r="BG2507" s="420">
        <f t="shared" si="743"/>
        <v>0</v>
      </c>
      <c r="BH2507" s="313">
        <f t="shared" si="744"/>
        <v>0</v>
      </c>
      <c r="BI2507" s="419">
        <f t="shared" si="745"/>
        <v>0</v>
      </c>
      <c r="BJ2507" s="420">
        <f t="shared" si="746"/>
        <v>0</v>
      </c>
      <c r="BK2507" s="313">
        <f t="shared" si="747"/>
        <v>0</v>
      </c>
      <c r="BL2507" s="419">
        <f t="shared" si="748"/>
        <v>0</v>
      </c>
      <c r="BM2507" s="420">
        <f t="shared" si="749"/>
        <v>0</v>
      </c>
      <c r="BN2507" s="313">
        <f t="shared" si="750"/>
        <v>0</v>
      </c>
      <c r="BO2507" s="419">
        <f t="shared" si="751"/>
        <v>0</v>
      </c>
      <c r="BP2507" s="420">
        <f t="shared" si="752"/>
        <v>0</v>
      </c>
      <c r="BQ2507" s="313">
        <f t="shared" si="753"/>
        <v>0</v>
      </c>
      <c r="BR2507" s="419">
        <f t="shared" si="754"/>
        <v>0</v>
      </c>
      <c r="BS2507" s="420">
        <f t="shared" si="755"/>
        <v>0</v>
      </c>
      <c r="BT2507" s="313">
        <f t="shared" si="756"/>
        <v>0</v>
      </c>
      <c r="BU2507" s="419">
        <f t="shared" si="757"/>
        <v>0</v>
      </c>
      <c r="BV2507" s="420">
        <f t="shared" si="758"/>
        <v>0</v>
      </c>
      <c r="BW2507" s="313">
        <f t="shared" si="759"/>
        <v>0</v>
      </c>
      <c r="BX2507" s="272">
        <f t="shared" si="760"/>
        <v>0</v>
      </c>
      <c r="BY2507" s="273" t="str">
        <f>IF(BX2507=0,"",
IF(SUM($BX$2411:BX2507)=1,BZ2507,
IF($BX$2531&gt;SUM($BX$2411:BX2507),_xlfn.CONCAT(", ",BZ2507),
IF($BX$2531=SUM($BX$2411:BX2507),_xlfn.CONCAT(" y ",BZ2507)))))</f>
        <v/>
      </c>
      <c r="BZ2507" s="156" t="s">
        <v>5253</v>
      </c>
      <c r="CA2507" s="272">
        <f t="shared" si="761"/>
        <v>0</v>
      </c>
      <c r="CB2507" s="273" t="str">
        <f>IF(CA2507=0,"",
IF(SUM($CA$2411:CA2507)=1,CC2507,
IF($CA$2531&gt;SUM($CA$2411:CA2507),_xlfn.CONCAT(", ",CC2507),
IF($CA$2531=SUM($CA$2411:CA2507),_xlfn.CONCAT(" y ",CC2507)))))</f>
        <v/>
      </c>
      <c r="CC2507" s="156" t="s">
        <v>5253</v>
      </c>
    </row>
    <row r="2508" spans="1:81" ht="15" customHeight="1">
      <c r="A2508" s="57"/>
      <c r="B2508" s="26"/>
      <c r="C2508" s="165" t="s">
        <v>5254</v>
      </c>
      <c r="D2508" s="884" t="str">
        <f t="shared" si="726"/>
        <v/>
      </c>
      <c r="E2508" s="884"/>
      <c r="F2508" s="884"/>
      <c r="G2508" s="884"/>
      <c r="H2508" s="884"/>
      <c r="I2508" s="884"/>
      <c r="J2508" s="884"/>
      <c r="K2508" s="884"/>
      <c r="L2508" s="884"/>
      <c r="M2508" s="617"/>
      <c r="N2508" s="617"/>
      <c r="O2508" s="617"/>
      <c r="P2508" s="617"/>
      <c r="Q2508" s="617"/>
      <c r="R2508" s="617"/>
      <c r="S2508" s="617"/>
      <c r="T2508" s="617"/>
      <c r="U2508" s="617"/>
      <c r="V2508" s="617"/>
      <c r="W2508" s="617"/>
      <c r="X2508" s="617"/>
      <c r="Y2508" s="617"/>
      <c r="Z2508" s="617"/>
      <c r="AA2508" s="617"/>
      <c r="AB2508" s="617"/>
      <c r="AC2508" s="617"/>
      <c r="AD2508" s="617"/>
      <c r="AE2508" s="164"/>
      <c r="AF2508" s="164"/>
      <c r="AG2508" s="408">
        <f t="shared" si="762"/>
        <v>0</v>
      </c>
      <c r="AH2508" s="409">
        <f t="shared" si="763"/>
        <v>0</v>
      </c>
      <c r="AI2508" s="410">
        <f t="shared" si="764"/>
        <v>0</v>
      </c>
      <c r="AJ2508" s="411">
        <f t="shared" si="765"/>
        <v>0</v>
      </c>
      <c r="AK2508" s="408">
        <f t="shared" si="766"/>
        <v>0</v>
      </c>
      <c r="AL2508" s="412">
        <f t="shared" si="767"/>
        <v>0</v>
      </c>
      <c r="AM2508" s="408">
        <f t="shared" si="768"/>
        <v>0</v>
      </c>
      <c r="AN2508" s="409">
        <f t="shared" si="769"/>
        <v>0</v>
      </c>
      <c r="AO2508" s="410">
        <f t="shared" si="770"/>
        <v>0</v>
      </c>
      <c r="AP2508" s="164"/>
      <c r="AQ2508" s="419">
        <f t="shared" si="727"/>
        <v>0</v>
      </c>
      <c r="AR2508" s="420">
        <f t="shared" si="728"/>
        <v>0</v>
      </c>
      <c r="AS2508" s="313">
        <f t="shared" si="729"/>
        <v>0</v>
      </c>
      <c r="AT2508" s="419">
        <f t="shared" si="730"/>
        <v>0</v>
      </c>
      <c r="AU2508" s="420">
        <f t="shared" si="731"/>
        <v>0</v>
      </c>
      <c r="AV2508" s="313">
        <f t="shared" si="732"/>
        <v>0</v>
      </c>
      <c r="AW2508" s="419">
        <f t="shared" si="733"/>
        <v>0</v>
      </c>
      <c r="AX2508" s="420">
        <f t="shared" si="734"/>
        <v>0</v>
      </c>
      <c r="AY2508" s="313">
        <f t="shared" si="735"/>
        <v>0</v>
      </c>
      <c r="AZ2508" s="419">
        <f t="shared" si="736"/>
        <v>0</v>
      </c>
      <c r="BA2508" s="420">
        <f t="shared" si="737"/>
        <v>0</v>
      </c>
      <c r="BB2508" s="313">
        <f t="shared" si="738"/>
        <v>0</v>
      </c>
      <c r="BC2508" s="419">
        <f t="shared" si="739"/>
        <v>0</v>
      </c>
      <c r="BD2508" s="420">
        <f t="shared" si="740"/>
        <v>0</v>
      </c>
      <c r="BE2508" s="313">
        <f t="shared" si="741"/>
        <v>0</v>
      </c>
      <c r="BF2508" s="419">
        <f t="shared" si="742"/>
        <v>0</v>
      </c>
      <c r="BG2508" s="420">
        <f t="shared" si="743"/>
        <v>0</v>
      </c>
      <c r="BH2508" s="313">
        <f t="shared" si="744"/>
        <v>0</v>
      </c>
      <c r="BI2508" s="419">
        <f t="shared" si="745"/>
        <v>0</v>
      </c>
      <c r="BJ2508" s="420">
        <f t="shared" si="746"/>
        <v>0</v>
      </c>
      <c r="BK2508" s="313">
        <f t="shared" si="747"/>
        <v>0</v>
      </c>
      <c r="BL2508" s="419">
        <f t="shared" si="748"/>
        <v>0</v>
      </c>
      <c r="BM2508" s="420">
        <f t="shared" si="749"/>
        <v>0</v>
      </c>
      <c r="BN2508" s="313">
        <f t="shared" si="750"/>
        <v>0</v>
      </c>
      <c r="BO2508" s="419">
        <f t="shared" si="751"/>
        <v>0</v>
      </c>
      <c r="BP2508" s="420">
        <f t="shared" si="752"/>
        <v>0</v>
      </c>
      <c r="BQ2508" s="313">
        <f t="shared" si="753"/>
        <v>0</v>
      </c>
      <c r="BR2508" s="419">
        <f t="shared" si="754"/>
        <v>0</v>
      </c>
      <c r="BS2508" s="420">
        <f t="shared" si="755"/>
        <v>0</v>
      </c>
      <c r="BT2508" s="313">
        <f t="shared" si="756"/>
        <v>0</v>
      </c>
      <c r="BU2508" s="419">
        <f t="shared" si="757"/>
        <v>0</v>
      </c>
      <c r="BV2508" s="420">
        <f t="shared" si="758"/>
        <v>0</v>
      </c>
      <c r="BW2508" s="313">
        <f t="shared" si="759"/>
        <v>0</v>
      </c>
      <c r="BX2508" s="272">
        <f t="shared" si="760"/>
        <v>0</v>
      </c>
      <c r="BY2508" s="273" t="str">
        <f>IF(BX2508=0,"",
IF(SUM($BX$2411:BX2508)=1,BZ2508,
IF($BX$2531&gt;SUM($BX$2411:BX2508),_xlfn.CONCAT(", ",BZ2508),
IF($BX$2531=SUM($BX$2411:BX2508),_xlfn.CONCAT(" y ",BZ2508)))))</f>
        <v/>
      </c>
      <c r="BZ2508" s="156" t="s">
        <v>5255</v>
      </c>
      <c r="CA2508" s="272">
        <f t="shared" si="761"/>
        <v>0</v>
      </c>
      <c r="CB2508" s="273" t="str">
        <f>IF(CA2508=0,"",
IF(SUM($CA$2411:CA2508)=1,CC2508,
IF($CA$2531&gt;SUM($CA$2411:CA2508),_xlfn.CONCAT(", ",CC2508),
IF($CA$2531=SUM($CA$2411:CA2508),_xlfn.CONCAT(" y ",CC2508)))))</f>
        <v/>
      </c>
      <c r="CC2508" s="156" t="s">
        <v>5255</v>
      </c>
    </row>
    <row r="2509" spans="1:81" ht="15" customHeight="1">
      <c r="A2509" s="57"/>
      <c r="B2509" s="26"/>
      <c r="C2509" s="165" t="s">
        <v>5256</v>
      </c>
      <c r="D2509" s="884" t="str">
        <f t="shared" si="726"/>
        <v/>
      </c>
      <c r="E2509" s="884"/>
      <c r="F2509" s="884"/>
      <c r="G2509" s="884"/>
      <c r="H2509" s="884"/>
      <c r="I2509" s="884"/>
      <c r="J2509" s="884"/>
      <c r="K2509" s="884"/>
      <c r="L2509" s="884"/>
      <c r="M2509" s="617"/>
      <c r="N2509" s="617"/>
      <c r="O2509" s="617"/>
      <c r="P2509" s="617"/>
      <c r="Q2509" s="617"/>
      <c r="R2509" s="617"/>
      <c r="S2509" s="617"/>
      <c r="T2509" s="617"/>
      <c r="U2509" s="617"/>
      <c r="V2509" s="617"/>
      <c r="W2509" s="617"/>
      <c r="X2509" s="617"/>
      <c r="Y2509" s="617"/>
      <c r="Z2509" s="617"/>
      <c r="AA2509" s="617"/>
      <c r="AB2509" s="617"/>
      <c r="AC2509" s="617"/>
      <c r="AD2509" s="617"/>
      <c r="AE2509" s="164"/>
      <c r="AF2509" s="164"/>
      <c r="AG2509" s="408">
        <f t="shared" si="762"/>
        <v>0</v>
      </c>
      <c r="AH2509" s="409">
        <f t="shared" si="763"/>
        <v>0</v>
      </c>
      <c r="AI2509" s="410">
        <f t="shared" si="764"/>
        <v>0</v>
      </c>
      <c r="AJ2509" s="411">
        <f t="shared" si="765"/>
        <v>0</v>
      </c>
      <c r="AK2509" s="408">
        <f t="shared" si="766"/>
        <v>0</v>
      </c>
      <c r="AL2509" s="412">
        <f t="shared" si="767"/>
        <v>0</v>
      </c>
      <c r="AM2509" s="408">
        <f t="shared" si="768"/>
        <v>0</v>
      </c>
      <c r="AN2509" s="409">
        <f t="shared" si="769"/>
        <v>0</v>
      </c>
      <c r="AO2509" s="410">
        <f t="shared" si="770"/>
        <v>0</v>
      </c>
      <c r="AP2509" s="164"/>
      <c r="AQ2509" s="419">
        <f t="shared" si="727"/>
        <v>0</v>
      </c>
      <c r="AR2509" s="420">
        <f t="shared" si="728"/>
        <v>0</v>
      </c>
      <c r="AS2509" s="313">
        <f t="shared" si="729"/>
        <v>0</v>
      </c>
      <c r="AT2509" s="419">
        <f t="shared" si="730"/>
        <v>0</v>
      </c>
      <c r="AU2509" s="420">
        <f t="shared" si="731"/>
        <v>0</v>
      </c>
      <c r="AV2509" s="313">
        <f t="shared" si="732"/>
        <v>0</v>
      </c>
      <c r="AW2509" s="419">
        <f t="shared" si="733"/>
        <v>0</v>
      </c>
      <c r="AX2509" s="420">
        <f t="shared" si="734"/>
        <v>0</v>
      </c>
      <c r="AY2509" s="313">
        <f t="shared" si="735"/>
        <v>0</v>
      </c>
      <c r="AZ2509" s="419">
        <f t="shared" si="736"/>
        <v>0</v>
      </c>
      <c r="BA2509" s="420">
        <f t="shared" si="737"/>
        <v>0</v>
      </c>
      <c r="BB2509" s="313">
        <f t="shared" si="738"/>
        <v>0</v>
      </c>
      <c r="BC2509" s="419">
        <f t="shared" si="739"/>
        <v>0</v>
      </c>
      <c r="BD2509" s="420">
        <f t="shared" si="740"/>
        <v>0</v>
      </c>
      <c r="BE2509" s="313">
        <f t="shared" si="741"/>
        <v>0</v>
      </c>
      <c r="BF2509" s="419">
        <f t="shared" si="742"/>
        <v>0</v>
      </c>
      <c r="BG2509" s="420">
        <f t="shared" si="743"/>
        <v>0</v>
      </c>
      <c r="BH2509" s="313">
        <f t="shared" si="744"/>
        <v>0</v>
      </c>
      <c r="BI2509" s="419">
        <f t="shared" si="745"/>
        <v>0</v>
      </c>
      <c r="BJ2509" s="420">
        <f t="shared" si="746"/>
        <v>0</v>
      </c>
      <c r="BK2509" s="313">
        <f t="shared" si="747"/>
        <v>0</v>
      </c>
      <c r="BL2509" s="419">
        <f t="shared" si="748"/>
        <v>0</v>
      </c>
      <c r="BM2509" s="420">
        <f t="shared" si="749"/>
        <v>0</v>
      </c>
      <c r="BN2509" s="313">
        <f t="shared" si="750"/>
        <v>0</v>
      </c>
      <c r="BO2509" s="419">
        <f t="shared" si="751"/>
        <v>0</v>
      </c>
      <c r="BP2509" s="420">
        <f t="shared" si="752"/>
        <v>0</v>
      </c>
      <c r="BQ2509" s="313">
        <f t="shared" si="753"/>
        <v>0</v>
      </c>
      <c r="BR2509" s="419">
        <f t="shared" si="754"/>
        <v>0</v>
      </c>
      <c r="BS2509" s="420">
        <f t="shared" si="755"/>
        <v>0</v>
      </c>
      <c r="BT2509" s="313">
        <f t="shared" si="756"/>
        <v>0</v>
      </c>
      <c r="BU2509" s="419">
        <f t="shared" si="757"/>
        <v>0</v>
      </c>
      <c r="BV2509" s="420">
        <f t="shared" si="758"/>
        <v>0</v>
      </c>
      <c r="BW2509" s="313">
        <f t="shared" si="759"/>
        <v>0</v>
      </c>
      <c r="BX2509" s="272">
        <f t="shared" si="760"/>
        <v>0</v>
      </c>
      <c r="BY2509" s="273" t="str">
        <f>IF(BX2509=0,"",
IF(SUM($BX$2411:BX2509)=1,BZ2509,
IF($BX$2531&gt;SUM($BX$2411:BX2509),_xlfn.CONCAT(", ",BZ2509),
IF($BX$2531=SUM($BX$2411:BX2509),_xlfn.CONCAT(" y ",BZ2509)))))</f>
        <v/>
      </c>
      <c r="BZ2509" s="156" t="s">
        <v>5257</v>
      </c>
      <c r="CA2509" s="272">
        <f t="shared" si="761"/>
        <v>0</v>
      </c>
      <c r="CB2509" s="273" t="str">
        <f>IF(CA2509=0,"",
IF(SUM($CA$2411:CA2509)=1,CC2509,
IF($CA$2531&gt;SUM($CA$2411:CA2509),_xlfn.CONCAT(", ",CC2509),
IF($CA$2531=SUM($CA$2411:CA2509),_xlfn.CONCAT(" y ",CC2509)))))</f>
        <v/>
      </c>
      <c r="CC2509" s="156" t="s">
        <v>5257</v>
      </c>
    </row>
    <row r="2510" spans="1:81" ht="15" customHeight="1">
      <c r="A2510" s="57"/>
      <c r="B2510" s="26"/>
      <c r="C2510" s="661" t="s">
        <v>5258</v>
      </c>
      <c r="D2510" s="884" t="str">
        <f t="shared" si="726"/>
        <v/>
      </c>
      <c r="E2510" s="884"/>
      <c r="F2510" s="884"/>
      <c r="G2510" s="884"/>
      <c r="H2510" s="884"/>
      <c r="I2510" s="884"/>
      <c r="J2510" s="884"/>
      <c r="K2510" s="884"/>
      <c r="L2510" s="884"/>
      <c r="M2510" s="617"/>
      <c r="N2510" s="617"/>
      <c r="O2510" s="617"/>
      <c r="P2510" s="617"/>
      <c r="Q2510" s="617"/>
      <c r="R2510" s="617"/>
      <c r="S2510" s="617"/>
      <c r="T2510" s="617"/>
      <c r="U2510" s="617"/>
      <c r="V2510" s="617"/>
      <c r="W2510" s="617"/>
      <c r="X2510" s="617"/>
      <c r="Y2510" s="617"/>
      <c r="Z2510" s="617"/>
      <c r="AA2510" s="617"/>
      <c r="AB2510" s="617"/>
      <c r="AC2510" s="617"/>
      <c r="AD2510" s="617"/>
      <c r="AE2510" s="164"/>
      <c r="AF2510" s="164"/>
      <c r="AG2510" s="408">
        <f t="shared" si="762"/>
        <v>0</v>
      </c>
      <c r="AH2510" s="409">
        <f t="shared" si="763"/>
        <v>0</v>
      </c>
      <c r="AI2510" s="410">
        <f t="shared" si="764"/>
        <v>0</v>
      </c>
      <c r="AJ2510" s="411">
        <f t="shared" si="765"/>
        <v>0</v>
      </c>
      <c r="AK2510" s="408">
        <f t="shared" si="766"/>
        <v>0</v>
      </c>
      <c r="AL2510" s="412">
        <f t="shared" si="767"/>
        <v>0</v>
      </c>
      <c r="AM2510" s="408">
        <f t="shared" si="768"/>
        <v>0</v>
      </c>
      <c r="AN2510" s="409">
        <f t="shared" si="769"/>
        <v>0</v>
      </c>
      <c r="AO2510" s="410">
        <f t="shared" si="770"/>
        <v>0</v>
      </c>
      <c r="AP2510" s="164"/>
      <c r="AQ2510" s="419">
        <f t="shared" si="727"/>
        <v>0</v>
      </c>
      <c r="AR2510" s="420">
        <f t="shared" si="728"/>
        <v>0</v>
      </c>
      <c r="AS2510" s="313">
        <f t="shared" si="729"/>
        <v>0</v>
      </c>
      <c r="AT2510" s="419">
        <f t="shared" si="730"/>
        <v>0</v>
      </c>
      <c r="AU2510" s="420">
        <f t="shared" si="731"/>
        <v>0</v>
      </c>
      <c r="AV2510" s="313">
        <f t="shared" si="732"/>
        <v>0</v>
      </c>
      <c r="AW2510" s="419">
        <f t="shared" si="733"/>
        <v>0</v>
      </c>
      <c r="AX2510" s="420">
        <f t="shared" si="734"/>
        <v>0</v>
      </c>
      <c r="AY2510" s="313">
        <f t="shared" si="735"/>
        <v>0</v>
      </c>
      <c r="AZ2510" s="419">
        <f t="shared" si="736"/>
        <v>0</v>
      </c>
      <c r="BA2510" s="420">
        <f t="shared" si="737"/>
        <v>0</v>
      </c>
      <c r="BB2510" s="313">
        <f t="shared" si="738"/>
        <v>0</v>
      </c>
      <c r="BC2510" s="419">
        <f t="shared" si="739"/>
        <v>0</v>
      </c>
      <c r="BD2510" s="420">
        <f t="shared" si="740"/>
        <v>0</v>
      </c>
      <c r="BE2510" s="313">
        <f t="shared" si="741"/>
        <v>0</v>
      </c>
      <c r="BF2510" s="419">
        <f t="shared" si="742"/>
        <v>0</v>
      </c>
      <c r="BG2510" s="420">
        <f t="shared" si="743"/>
        <v>0</v>
      </c>
      <c r="BH2510" s="313">
        <f t="shared" si="744"/>
        <v>0</v>
      </c>
      <c r="BI2510" s="419">
        <f t="shared" si="745"/>
        <v>0</v>
      </c>
      <c r="BJ2510" s="420">
        <f t="shared" si="746"/>
        <v>0</v>
      </c>
      <c r="BK2510" s="313">
        <f t="shared" si="747"/>
        <v>0</v>
      </c>
      <c r="BL2510" s="419">
        <f t="shared" si="748"/>
        <v>0</v>
      </c>
      <c r="BM2510" s="420">
        <f t="shared" si="749"/>
        <v>0</v>
      </c>
      <c r="BN2510" s="313">
        <f t="shared" si="750"/>
        <v>0</v>
      </c>
      <c r="BO2510" s="419">
        <f t="shared" si="751"/>
        <v>0</v>
      </c>
      <c r="BP2510" s="420">
        <f t="shared" si="752"/>
        <v>0</v>
      </c>
      <c r="BQ2510" s="313">
        <f t="shared" si="753"/>
        <v>0</v>
      </c>
      <c r="BR2510" s="419">
        <f t="shared" si="754"/>
        <v>0</v>
      </c>
      <c r="BS2510" s="420">
        <f t="shared" si="755"/>
        <v>0</v>
      </c>
      <c r="BT2510" s="313">
        <f t="shared" si="756"/>
        <v>0</v>
      </c>
      <c r="BU2510" s="419">
        <f t="shared" si="757"/>
        <v>0</v>
      </c>
      <c r="BV2510" s="420">
        <f t="shared" si="758"/>
        <v>0</v>
      </c>
      <c r="BW2510" s="313">
        <f t="shared" si="759"/>
        <v>0</v>
      </c>
      <c r="BX2510" s="272">
        <f t="shared" si="760"/>
        <v>0</v>
      </c>
      <c r="BY2510" s="273" t="str">
        <f>IF(BX2510=0,"",
IF(SUM($BX$2411:BX2510)=1,BZ2510,
IF($BX$2531&gt;SUM($BX$2411:BX2510),_xlfn.CONCAT(", ",BZ2510),
IF($BX$2531=SUM($BX$2411:BX2510),_xlfn.CONCAT(" y ",BZ2510)))))</f>
        <v/>
      </c>
      <c r="BZ2510" s="156" t="s">
        <v>5259</v>
      </c>
      <c r="CA2510" s="272">
        <f t="shared" si="761"/>
        <v>0</v>
      </c>
      <c r="CB2510" s="273" t="str">
        <f>IF(CA2510=0,"",
IF(SUM($CA$2411:CA2510)=1,CC2510,
IF($CA$2531&gt;SUM($CA$2411:CA2510),_xlfn.CONCAT(", ",CC2510),
IF($CA$2531=SUM($CA$2411:CA2510),_xlfn.CONCAT(" y ",CC2510)))))</f>
        <v/>
      </c>
      <c r="CC2510" s="156" t="s">
        <v>5259</v>
      </c>
    </row>
    <row r="2511" spans="1:81" ht="15" customHeight="1">
      <c r="A2511" s="662"/>
      <c r="B2511" s="145"/>
      <c r="C2511" s="157" t="s">
        <v>5260</v>
      </c>
      <c r="D2511" s="884" t="str">
        <f t="shared" si="726"/>
        <v/>
      </c>
      <c r="E2511" s="884"/>
      <c r="F2511" s="884"/>
      <c r="G2511" s="884"/>
      <c r="H2511" s="884"/>
      <c r="I2511" s="884"/>
      <c r="J2511" s="884"/>
      <c r="K2511" s="884"/>
      <c r="L2511" s="884"/>
      <c r="M2511" s="617"/>
      <c r="N2511" s="617"/>
      <c r="O2511" s="617"/>
      <c r="P2511" s="617"/>
      <c r="Q2511" s="617"/>
      <c r="R2511" s="617"/>
      <c r="S2511" s="617"/>
      <c r="T2511" s="617"/>
      <c r="U2511" s="617"/>
      <c r="V2511" s="617"/>
      <c r="W2511" s="617"/>
      <c r="X2511" s="617"/>
      <c r="Y2511" s="617"/>
      <c r="Z2511" s="617"/>
      <c r="AA2511" s="617"/>
      <c r="AB2511" s="617"/>
      <c r="AC2511" s="617"/>
      <c r="AD2511" s="617"/>
      <c r="AE2511" s="164"/>
      <c r="AF2511" s="164"/>
      <c r="AG2511" s="408">
        <f t="shared" si="762"/>
        <v>0</v>
      </c>
      <c r="AH2511" s="409">
        <f t="shared" si="763"/>
        <v>0</v>
      </c>
      <c r="AI2511" s="410">
        <f t="shared" si="764"/>
        <v>0</v>
      </c>
      <c r="AJ2511" s="411">
        <f t="shared" si="765"/>
        <v>0</v>
      </c>
      <c r="AK2511" s="408">
        <f t="shared" si="766"/>
        <v>0</v>
      </c>
      <c r="AL2511" s="412">
        <f t="shared" si="767"/>
        <v>0</v>
      </c>
      <c r="AM2511" s="408">
        <f t="shared" si="768"/>
        <v>0</v>
      </c>
      <c r="AN2511" s="409">
        <f t="shared" si="769"/>
        <v>0</v>
      </c>
      <c r="AO2511" s="410">
        <f t="shared" si="770"/>
        <v>0</v>
      </c>
      <c r="AP2511" s="164"/>
      <c r="AQ2511" s="419">
        <f t="shared" si="727"/>
        <v>0</v>
      </c>
      <c r="AR2511" s="420">
        <f t="shared" si="728"/>
        <v>0</v>
      </c>
      <c r="AS2511" s="313">
        <f t="shared" si="729"/>
        <v>0</v>
      </c>
      <c r="AT2511" s="419">
        <f t="shared" si="730"/>
        <v>0</v>
      </c>
      <c r="AU2511" s="420">
        <f t="shared" si="731"/>
        <v>0</v>
      </c>
      <c r="AV2511" s="313">
        <f t="shared" si="732"/>
        <v>0</v>
      </c>
      <c r="AW2511" s="419">
        <f t="shared" si="733"/>
        <v>0</v>
      </c>
      <c r="AX2511" s="420">
        <f t="shared" si="734"/>
        <v>0</v>
      </c>
      <c r="AY2511" s="313">
        <f t="shared" si="735"/>
        <v>0</v>
      </c>
      <c r="AZ2511" s="419">
        <f t="shared" si="736"/>
        <v>0</v>
      </c>
      <c r="BA2511" s="420">
        <f t="shared" si="737"/>
        <v>0</v>
      </c>
      <c r="BB2511" s="313">
        <f t="shared" si="738"/>
        <v>0</v>
      </c>
      <c r="BC2511" s="419">
        <f t="shared" si="739"/>
        <v>0</v>
      </c>
      <c r="BD2511" s="420">
        <f t="shared" si="740"/>
        <v>0</v>
      </c>
      <c r="BE2511" s="313">
        <f t="shared" si="741"/>
        <v>0</v>
      </c>
      <c r="BF2511" s="419">
        <f t="shared" si="742"/>
        <v>0</v>
      </c>
      <c r="BG2511" s="420">
        <f t="shared" si="743"/>
        <v>0</v>
      </c>
      <c r="BH2511" s="313">
        <f t="shared" si="744"/>
        <v>0</v>
      </c>
      <c r="BI2511" s="419">
        <f t="shared" si="745"/>
        <v>0</v>
      </c>
      <c r="BJ2511" s="420">
        <f t="shared" si="746"/>
        <v>0</v>
      </c>
      <c r="BK2511" s="313">
        <f t="shared" si="747"/>
        <v>0</v>
      </c>
      <c r="BL2511" s="419">
        <f t="shared" si="748"/>
        <v>0</v>
      </c>
      <c r="BM2511" s="420">
        <f t="shared" si="749"/>
        <v>0</v>
      </c>
      <c r="BN2511" s="313">
        <f t="shared" si="750"/>
        <v>0</v>
      </c>
      <c r="BO2511" s="419">
        <f t="shared" si="751"/>
        <v>0</v>
      </c>
      <c r="BP2511" s="420">
        <f t="shared" si="752"/>
        <v>0</v>
      </c>
      <c r="BQ2511" s="313">
        <f t="shared" si="753"/>
        <v>0</v>
      </c>
      <c r="BR2511" s="419">
        <f t="shared" si="754"/>
        <v>0</v>
      </c>
      <c r="BS2511" s="420">
        <f t="shared" si="755"/>
        <v>0</v>
      </c>
      <c r="BT2511" s="313">
        <f t="shared" si="756"/>
        <v>0</v>
      </c>
      <c r="BU2511" s="419">
        <f t="shared" si="757"/>
        <v>0</v>
      </c>
      <c r="BV2511" s="420">
        <f t="shared" si="758"/>
        <v>0</v>
      </c>
      <c r="BW2511" s="313">
        <f t="shared" si="759"/>
        <v>0</v>
      </c>
      <c r="BX2511" s="272">
        <f t="shared" si="760"/>
        <v>0</v>
      </c>
      <c r="BY2511" s="273" t="str">
        <f>IF(BX2511=0,"",
IF(SUM($BX$2411:BX2511)=1,BZ2511,
IF($BX$2531&gt;SUM($BX$2411:BX2511),_xlfn.CONCAT(", ",BZ2511),
IF($BX$2531=SUM($BX$2411:BX2511),_xlfn.CONCAT(" y ",BZ2511)))))</f>
        <v/>
      </c>
      <c r="BZ2511" s="156" t="s">
        <v>5261</v>
      </c>
      <c r="CA2511" s="272">
        <f t="shared" si="761"/>
        <v>0</v>
      </c>
      <c r="CB2511" s="273" t="str">
        <f>IF(CA2511=0,"",
IF(SUM($CA$2411:CA2511)=1,CC2511,
IF($CA$2531&gt;SUM($CA$2411:CA2511),_xlfn.CONCAT(", ",CC2511),
IF($CA$2531=SUM($CA$2411:CA2511),_xlfn.CONCAT(" y ",CC2511)))))</f>
        <v/>
      </c>
      <c r="CC2511" s="156" t="s">
        <v>5261</v>
      </c>
    </row>
    <row r="2512" spans="1:81" ht="15" customHeight="1">
      <c r="A2512" s="662"/>
      <c r="B2512" s="145"/>
      <c r="C2512" s="157" t="s">
        <v>5262</v>
      </c>
      <c r="D2512" s="884" t="str">
        <f t="shared" si="726"/>
        <v/>
      </c>
      <c r="E2512" s="884"/>
      <c r="F2512" s="884"/>
      <c r="G2512" s="884"/>
      <c r="H2512" s="884"/>
      <c r="I2512" s="884"/>
      <c r="J2512" s="884"/>
      <c r="K2512" s="884"/>
      <c r="L2512" s="884"/>
      <c r="M2512" s="617"/>
      <c r="N2512" s="617"/>
      <c r="O2512" s="617"/>
      <c r="P2512" s="617"/>
      <c r="Q2512" s="617"/>
      <c r="R2512" s="617"/>
      <c r="S2512" s="617"/>
      <c r="T2512" s="617"/>
      <c r="U2512" s="617"/>
      <c r="V2512" s="617"/>
      <c r="W2512" s="617"/>
      <c r="X2512" s="617"/>
      <c r="Y2512" s="617"/>
      <c r="Z2512" s="617"/>
      <c r="AA2512" s="617"/>
      <c r="AB2512" s="617"/>
      <c r="AC2512" s="617"/>
      <c r="AD2512" s="617"/>
      <c r="AE2512" s="164"/>
      <c r="AF2512" s="164"/>
      <c r="AG2512" s="408">
        <f t="shared" si="762"/>
        <v>0</v>
      </c>
      <c r="AH2512" s="409">
        <f t="shared" si="763"/>
        <v>0</v>
      </c>
      <c r="AI2512" s="410">
        <f t="shared" si="764"/>
        <v>0</v>
      </c>
      <c r="AJ2512" s="411">
        <f t="shared" si="765"/>
        <v>0</v>
      </c>
      <c r="AK2512" s="408">
        <f t="shared" si="766"/>
        <v>0</v>
      </c>
      <c r="AL2512" s="412">
        <f t="shared" si="767"/>
        <v>0</v>
      </c>
      <c r="AM2512" s="408">
        <f t="shared" si="768"/>
        <v>0</v>
      </c>
      <c r="AN2512" s="409">
        <f t="shared" si="769"/>
        <v>0</v>
      </c>
      <c r="AO2512" s="410">
        <f t="shared" si="770"/>
        <v>0</v>
      </c>
      <c r="AP2512" s="164"/>
      <c r="AQ2512" s="419">
        <f t="shared" si="727"/>
        <v>0</v>
      </c>
      <c r="AR2512" s="420">
        <f t="shared" si="728"/>
        <v>0</v>
      </c>
      <c r="AS2512" s="313">
        <f t="shared" si="729"/>
        <v>0</v>
      </c>
      <c r="AT2512" s="419">
        <f t="shared" si="730"/>
        <v>0</v>
      </c>
      <c r="AU2512" s="420">
        <f t="shared" si="731"/>
        <v>0</v>
      </c>
      <c r="AV2512" s="313">
        <f t="shared" si="732"/>
        <v>0</v>
      </c>
      <c r="AW2512" s="419">
        <f t="shared" si="733"/>
        <v>0</v>
      </c>
      <c r="AX2512" s="420">
        <f t="shared" si="734"/>
        <v>0</v>
      </c>
      <c r="AY2512" s="313">
        <f t="shared" si="735"/>
        <v>0</v>
      </c>
      <c r="AZ2512" s="419">
        <f t="shared" si="736"/>
        <v>0</v>
      </c>
      <c r="BA2512" s="420">
        <f t="shared" si="737"/>
        <v>0</v>
      </c>
      <c r="BB2512" s="313">
        <f t="shared" si="738"/>
        <v>0</v>
      </c>
      <c r="BC2512" s="419">
        <f t="shared" si="739"/>
        <v>0</v>
      </c>
      <c r="BD2512" s="420">
        <f t="shared" si="740"/>
        <v>0</v>
      </c>
      <c r="BE2512" s="313">
        <f t="shared" si="741"/>
        <v>0</v>
      </c>
      <c r="BF2512" s="419">
        <f t="shared" si="742"/>
        <v>0</v>
      </c>
      <c r="BG2512" s="420">
        <f t="shared" si="743"/>
        <v>0</v>
      </c>
      <c r="BH2512" s="313">
        <f t="shared" si="744"/>
        <v>0</v>
      </c>
      <c r="BI2512" s="419">
        <f t="shared" si="745"/>
        <v>0</v>
      </c>
      <c r="BJ2512" s="420">
        <f t="shared" si="746"/>
        <v>0</v>
      </c>
      <c r="BK2512" s="313">
        <f t="shared" si="747"/>
        <v>0</v>
      </c>
      <c r="BL2512" s="419">
        <f t="shared" si="748"/>
        <v>0</v>
      </c>
      <c r="BM2512" s="420">
        <f t="shared" si="749"/>
        <v>0</v>
      </c>
      <c r="BN2512" s="313">
        <f t="shared" si="750"/>
        <v>0</v>
      </c>
      <c r="BO2512" s="419">
        <f t="shared" si="751"/>
        <v>0</v>
      </c>
      <c r="BP2512" s="420">
        <f t="shared" si="752"/>
        <v>0</v>
      </c>
      <c r="BQ2512" s="313">
        <f t="shared" si="753"/>
        <v>0</v>
      </c>
      <c r="BR2512" s="419">
        <f t="shared" si="754"/>
        <v>0</v>
      </c>
      <c r="BS2512" s="420">
        <f t="shared" si="755"/>
        <v>0</v>
      </c>
      <c r="BT2512" s="313">
        <f t="shared" si="756"/>
        <v>0</v>
      </c>
      <c r="BU2512" s="419">
        <f t="shared" si="757"/>
        <v>0</v>
      </c>
      <c r="BV2512" s="420">
        <f t="shared" si="758"/>
        <v>0</v>
      </c>
      <c r="BW2512" s="313">
        <f t="shared" si="759"/>
        <v>0</v>
      </c>
      <c r="BX2512" s="272">
        <f t="shared" si="760"/>
        <v>0</v>
      </c>
      <c r="BY2512" s="273" t="str">
        <f>IF(BX2512=0,"",
IF(SUM($BX$2411:BX2512)=1,BZ2512,
IF($BX$2531&gt;SUM($BX$2411:BX2512),_xlfn.CONCAT(", ",BZ2512),
IF($BX$2531=SUM($BX$2411:BX2512),_xlfn.CONCAT(" y ",BZ2512)))))</f>
        <v/>
      </c>
      <c r="BZ2512" s="156" t="s">
        <v>5263</v>
      </c>
      <c r="CA2512" s="272">
        <f t="shared" si="761"/>
        <v>0</v>
      </c>
      <c r="CB2512" s="273" t="str">
        <f>IF(CA2512=0,"",
IF(SUM($CA$2411:CA2512)=1,CC2512,
IF($CA$2531&gt;SUM($CA$2411:CA2512),_xlfn.CONCAT(", ",CC2512),
IF($CA$2531=SUM($CA$2411:CA2512),_xlfn.CONCAT(" y ",CC2512)))))</f>
        <v/>
      </c>
      <c r="CC2512" s="156" t="s">
        <v>5263</v>
      </c>
    </row>
    <row r="2513" spans="1:81" ht="15" customHeight="1">
      <c r="A2513" s="662"/>
      <c r="B2513" s="145"/>
      <c r="C2513" s="157" t="s">
        <v>5264</v>
      </c>
      <c r="D2513" s="884" t="str">
        <f t="shared" si="726"/>
        <v/>
      </c>
      <c r="E2513" s="884"/>
      <c r="F2513" s="884"/>
      <c r="G2513" s="884"/>
      <c r="H2513" s="884"/>
      <c r="I2513" s="884"/>
      <c r="J2513" s="884"/>
      <c r="K2513" s="884"/>
      <c r="L2513" s="884"/>
      <c r="M2513" s="617"/>
      <c r="N2513" s="617"/>
      <c r="O2513" s="617"/>
      <c r="P2513" s="617"/>
      <c r="Q2513" s="617"/>
      <c r="R2513" s="617"/>
      <c r="S2513" s="617"/>
      <c r="T2513" s="617"/>
      <c r="U2513" s="617"/>
      <c r="V2513" s="617"/>
      <c r="W2513" s="617"/>
      <c r="X2513" s="617"/>
      <c r="Y2513" s="617"/>
      <c r="Z2513" s="617"/>
      <c r="AA2513" s="617"/>
      <c r="AB2513" s="617"/>
      <c r="AC2513" s="617"/>
      <c r="AD2513" s="617"/>
      <c r="AE2513" s="164"/>
      <c r="AF2513" s="164"/>
      <c r="AG2513" s="408">
        <f t="shared" si="762"/>
        <v>0</v>
      </c>
      <c r="AH2513" s="409">
        <f t="shared" si="763"/>
        <v>0</v>
      </c>
      <c r="AI2513" s="410">
        <f t="shared" si="764"/>
        <v>0</v>
      </c>
      <c r="AJ2513" s="411">
        <f t="shared" si="765"/>
        <v>0</v>
      </c>
      <c r="AK2513" s="408">
        <f t="shared" si="766"/>
        <v>0</v>
      </c>
      <c r="AL2513" s="412">
        <f t="shared" si="767"/>
        <v>0</v>
      </c>
      <c r="AM2513" s="408">
        <f t="shared" si="768"/>
        <v>0</v>
      </c>
      <c r="AN2513" s="409">
        <f t="shared" si="769"/>
        <v>0</v>
      </c>
      <c r="AO2513" s="410">
        <f t="shared" si="770"/>
        <v>0</v>
      </c>
      <c r="AP2513" s="164"/>
      <c r="AQ2513" s="419">
        <f t="shared" si="727"/>
        <v>0</v>
      </c>
      <c r="AR2513" s="420">
        <f t="shared" si="728"/>
        <v>0</v>
      </c>
      <c r="AS2513" s="313">
        <f t="shared" si="729"/>
        <v>0</v>
      </c>
      <c r="AT2513" s="419">
        <f t="shared" si="730"/>
        <v>0</v>
      </c>
      <c r="AU2513" s="420">
        <f t="shared" si="731"/>
        <v>0</v>
      </c>
      <c r="AV2513" s="313">
        <f t="shared" si="732"/>
        <v>0</v>
      </c>
      <c r="AW2513" s="419">
        <f t="shared" si="733"/>
        <v>0</v>
      </c>
      <c r="AX2513" s="420">
        <f t="shared" si="734"/>
        <v>0</v>
      </c>
      <c r="AY2513" s="313">
        <f t="shared" si="735"/>
        <v>0</v>
      </c>
      <c r="AZ2513" s="419">
        <f t="shared" si="736"/>
        <v>0</v>
      </c>
      <c r="BA2513" s="420">
        <f t="shared" si="737"/>
        <v>0</v>
      </c>
      <c r="BB2513" s="313">
        <f t="shared" si="738"/>
        <v>0</v>
      </c>
      <c r="BC2513" s="419">
        <f t="shared" si="739"/>
        <v>0</v>
      </c>
      <c r="BD2513" s="420">
        <f t="shared" si="740"/>
        <v>0</v>
      </c>
      <c r="BE2513" s="313">
        <f t="shared" si="741"/>
        <v>0</v>
      </c>
      <c r="BF2513" s="419">
        <f t="shared" si="742"/>
        <v>0</v>
      </c>
      <c r="BG2513" s="420">
        <f t="shared" si="743"/>
        <v>0</v>
      </c>
      <c r="BH2513" s="313">
        <f t="shared" si="744"/>
        <v>0</v>
      </c>
      <c r="BI2513" s="419">
        <f t="shared" si="745"/>
        <v>0</v>
      </c>
      <c r="BJ2513" s="420">
        <f t="shared" si="746"/>
        <v>0</v>
      </c>
      <c r="BK2513" s="313">
        <f t="shared" si="747"/>
        <v>0</v>
      </c>
      <c r="BL2513" s="419">
        <f t="shared" si="748"/>
        <v>0</v>
      </c>
      <c r="BM2513" s="420">
        <f t="shared" si="749"/>
        <v>0</v>
      </c>
      <c r="BN2513" s="313">
        <f t="shared" si="750"/>
        <v>0</v>
      </c>
      <c r="BO2513" s="419">
        <f t="shared" si="751"/>
        <v>0</v>
      </c>
      <c r="BP2513" s="420">
        <f t="shared" si="752"/>
        <v>0</v>
      </c>
      <c r="BQ2513" s="313">
        <f t="shared" si="753"/>
        <v>0</v>
      </c>
      <c r="BR2513" s="419">
        <f t="shared" si="754"/>
        <v>0</v>
      </c>
      <c r="BS2513" s="420">
        <f t="shared" si="755"/>
        <v>0</v>
      </c>
      <c r="BT2513" s="313">
        <f t="shared" si="756"/>
        <v>0</v>
      </c>
      <c r="BU2513" s="419">
        <f t="shared" si="757"/>
        <v>0</v>
      </c>
      <c r="BV2513" s="420">
        <f t="shared" si="758"/>
        <v>0</v>
      </c>
      <c r="BW2513" s="313">
        <f t="shared" si="759"/>
        <v>0</v>
      </c>
      <c r="BX2513" s="272">
        <f t="shared" si="760"/>
        <v>0</v>
      </c>
      <c r="BY2513" s="273" t="str">
        <f>IF(BX2513=0,"",
IF(SUM($BX$2411:BX2513)=1,BZ2513,
IF($BX$2531&gt;SUM($BX$2411:BX2513),_xlfn.CONCAT(", ",BZ2513),
IF($BX$2531=SUM($BX$2411:BX2513),_xlfn.CONCAT(" y ",BZ2513)))))</f>
        <v/>
      </c>
      <c r="BZ2513" s="156" t="s">
        <v>5265</v>
      </c>
      <c r="CA2513" s="272">
        <f t="shared" si="761"/>
        <v>0</v>
      </c>
      <c r="CB2513" s="273" t="str">
        <f>IF(CA2513=0,"",
IF(SUM($CA$2411:CA2513)=1,CC2513,
IF($CA$2531&gt;SUM($CA$2411:CA2513),_xlfn.CONCAT(", ",CC2513),
IF($CA$2531=SUM($CA$2411:CA2513),_xlfn.CONCAT(" y ",CC2513)))))</f>
        <v/>
      </c>
      <c r="CC2513" s="156" t="s">
        <v>5265</v>
      </c>
    </row>
    <row r="2514" spans="1:81" ht="15" customHeight="1">
      <c r="A2514" s="662"/>
      <c r="B2514" s="145"/>
      <c r="C2514" s="157" t="s">
        <v>5266</v>
      </c>
      <c r="D2514" s="884" t="str">
        <f t="shared" si="726"/>
        <v/>
      </c>
      <c r="E2514" s="884"/>
      <c r="F2514" s="884"/>
      <c r="G2514" s="884"/>
      <c r="H2514" s="884"/>
      <c r="I2514" s="884"/>
      <c r="J2514" s="884"/>
      <c r="K2514" s="884"/>
      <c r="L2514" s="884"/>
      <c r="M2514" s="617"/>
      <c r="N2514" s="617"/>
      <c r="O2514" s="617"/>
      <c r="P2514" s="617"/>
      <c r="Q2514" s="617"/>
      <c r="R2514" s="617"/>
      <c r="S2514" s="617"/>
      <c r="T2514" s="617"/>
      <c r="U2514" s="617"/>
      <c r="V2514" s="617"/>
      <c r="W2514" s="617"/>
      <c r="X2514" s="617"/>
      <c r="Y2514" s="617"/>
      <c r="Z2514" s="617"/>
      <c r="AA2514" s="617"/>
      <c r="AB2514" s="617"/>
      <c r="AC2514" s="617"/>
      <c r="AD2514" s="617"/>
      <c r="AE2514" s="164"/>
      <c r="AF2514" s="164"/>
      <c r="AG2514" s="408">
        <f t="shared" si="762"/>
        <v>0</v>
      </c>
      <c r="AH2514" s="409">
        <f t="shared" si="763"/>
        <v>0</v>
      </c>
      <c r="AI2514" s="410">
        <f t="shared" si="764"/>
        <v>0</v>
      </c>
      <c r="AJ2514" s="411">
        <f t="shared" si="765"/>
        <v>0</v>
      </c>
      <c r="AK2514" s="408">
        <f t="shared" si="766"/>
        <v>0</v>
      </c>
      <c r="AL2514" s="412">
        <f t="shared" si="767"/>
        <v>0</v>
      </c>
      <c r="AM2514" s="408">
        <f t="shared" si="768"/>
        <v>0</v>
      </c>
      <c r="AN2514" s="409">
        <f t="shared" si="769"/>
        <v>0</v>
      </c>
      <c r="AO2514" s="410">
        <f t="shared" si="770"/>
        <v>0</v>
      </c>
      <c r="AP2514" s="164"/>
      <c r="AQ2514" s="419">
        <f t="shared" si="727"/>
        <v>0</v>
      </c>
      <c r="AR2514" s="420">
        <f t="shared" si="728"/>
        <v>0</v>
      </c>
      <c r="AS2514" s="313">
        <f t="shared" si="729"/>
        <v>0</v>
      </c>
      <c r="AT2514" s="419">
        <f t="shared" si="730"/>
        <v>0</v>
      </c>
      <c r="AU2514" s="420">
        <f t="shared" si="731"/>
        <v>0</v>
      </c>
      <c r="AV2514" s="313">
        <f t="shared" si="732"/>
        <v>0</v>
      </c>
      <c r="AW2514" s="419">
        <f t="shared" si="733"/>
        <v>0</v>
      </c>
      <c r="AX2514" s="420">
        <f t="shared" si="734"/>
        <v>0</v>
      </c>
      <c r="AY2514" s="313">
        <f t="shared" si="735"/>
        <v>0</v>
      </c>
      <c r="AZ2514" s="419">
        <f t="shared" si="736"/>
        <v>0</v>
      </c>
      <c r="BA2514" s="420">
        <f t="shared" si="737"/>
        <v>0</v>
      </c>
      <c r="BB2514" s="313">
        <f t="shared" si="738"/>
        <v>0</v>
      </c>
      <c r="BC2514" s="419">
        <f t="shared" si="739"/>
        <v>0</v>
      </c>
      <c r="BD2514" s="420">
        <f t="shared" si="740"/>
        <v>0</v>
      </c>
      <c r="BE2514" s="313">
        <f t="shared" si="741"/>
        <v>0</v>
      </c>
      <c r="BF2514" s="419">
        <f t="shared" si="742"/>
        <v>0</v>
      </c>
      <c r="BG2514" s="420">
        <f t="shared" si="743"/>
        <v>0</v>
      </c>
      <c r="BH2514" s="313">
        <f t="shared" si="744"/>
        <v>0</v>
      </c>
      <c r="BI2514" s="419">
        <f t="shared" si="745"/>
        <v>0</v>
      </c>
      <c r="BJ2514" s="420">
        <f t="shared" si="746"/>
        <v>0</v>
      </c>
      <c r="BK2514" s="313">
        <f t="shared" si="747"/>
        <v>0</v>
      </c>
      <c r="BL2514" s="419">
        <f t="shared" si="748"/>
        <v>0</v>
      </c>
      <c r="BM2514" s="420">
        <f t="shared" si="749"/>
        <v>0</v>
      </c>
      <c r="BN2514" s="313">
        <f t="shared" si="750"/>
        <v>0</v>
      </c>
      <c r="BO2514" s="419">
        <f t="shared" si="751"/>
        <v>0</v>
      </c>
      <c r="BP2514" s="420">
        <f t="shared" si="752"/>
        <v>0</v>
      </c>
      <c r="BQ2514" s="313">
        <f t="shared" si="753"/>
        <v>0</v>
      </c>
      <c r="BR2514" s="419">
        <f t="shared" si="754"/>
        <v>0</v>
      </c>
      <c r="BS2514" s="420">
        <f t="shared" si="755"/>
        <v>0</v>
      </c>
      <c r="BT2514" s="313">
        <f t="shared" si="756"/>
        <v>0</v>
      </c>
      <c r="BU2514" s="419">
        <f t="shared" si="757"/>
        <v>0</v>
      </c>
      <c r="BV2514" s="420">
        <f t="shared" si="758"/>
        <v>0</v>
      </c>
      <c r="BW2514" s="313">
        <f t="shared" si="759"/>
        <v>0</v>
      </c>
      <c r="BX2514" s="272">
        <f t="shared" si="760"/>
        <v>0</v>
      </c>
      <c r="BY2514" s="273" t="str">
        <f>IF(BX2514=0,"",
IF(SUM($BX$2411:BX2514)=1,BZ2514,
IF($BX$2531&gt;SUM($BX$2411:BX2514),_xlfn.CONCAT(", ",BZ2514),
IF($BX$2531=SUM($BX$2411:BX2514),_xlfn.CONCAT(" y ",BZ2514)))))</f>
        <v/>
      </c>
      <c r="BZ2514" s="156" t="s">
        <v>5267</v>
      </c>
      <c r="CA2514" s="272">
        <f t="shared" si="761"/>
        <v>0</v>
      </c>
      <c r="CB2514" s="273" t="str">
        <f>IF(CA2514=0,"",
IF(SUM($CA$2411:CA2514)=1,CC2514,
IF($CA$2531&gt;SUM($CA$2411:CA2514),_xlfn.CONCAT(", ",CC2514),
IF($CA$2531=SUM($CA$2411:CA2514),_xlfn.CONCAT(" y ",CC2514)))))</f>
        <v/>
      </c>
      <c r="CC2514" s="156" t="s">
        <v>5267</v>
      </c>
    </row>
    <row r="2515" spans="1:81" ht="15" customHeight="1">
      <c r="A2515" s="662"/>
      <c r="B2515" s="145"/>
      <c r="C2515" s="157" t="s">
        <v>5268</v>
      </c>
      <c r="D2515" s="884" t="str">
        <f t="shared" si="726"/>
        <v/>
      </c>
      <c r="E2515" s="884"/>
      <c r="F2515" s="884"/>
      <c r="G2515" s="884"/>
      <c r="H2515" s="884"/>
      <c r="I2515" s="884"/>
      <c r="J2515" s="884"/>
      <c r="K2515" s="884"/>
      <c r="L2515" s="884"/>
      <c r="M2515" s="617"/>
      <c r="N2515" s="617"/>
      <c r="O2515" s="617"/>
      <c r="P2515" s="617"/>
      <c r="Q2515" s="617"/>
      <c r="R2515" s="617"/>
      <c r="S2515" s="617"/>
      <c r="T2515" s="617"/>
      <c r="U2515" s="617"/>
      <c r="V2515" s="617"/>
      <c r="W2515" s="617"/>
      <c r="X2515" s="617"/>
      <c r="Y2515" s="617"/>
      <c r="Z2515" s="617"/>
      <c r="AA2515" s="617"/>
      <c r="AB2515" s="617"/>
      <c r="AC2515" s="617"/>
      <c r="AD2515" s="617"/>
      <c r="AE2515" s="164"/>
      <c r="AF2515" s="164"/>
      <c r="AG2515" s="408">
        <f t="shared" si="762"/>
        <v>0</v>
      </c>
      <c r="AH2515" s="409">
        <f t="shared" si="763"/>
        <v>0</v>
      </c>
      <c r="AI2515" s="410">
        <f t="shared" si="764"/>
        <v>0</v>
      </c>
      <c r="AJ2515" s="411">
        <f t="shared" si="765"/>
        <v>0</v>
      </c>
      <c r="AK2515" s="408">
        <f t="shared" si="766"/>
        <v>0</v>
      </c>
      <c r="AL2515" s="412">
        <f t="shared" si="767"/>
        <v>0</v>
      </c>
      <c r="AM2515" s="408">
        <f t="shared" si="768"/>
        <v>0</v>
      </c>
      <c r="AN2515" s="409">
        <f t="shared" si="769"/>
        <v>0</v>
      </c>
      <c r="AO2515" s="410">
        <f t="shared" si="770"/>
        <v>0</v>
      </c>
      <c r="AP2515" s="164"/>
      <c r="AQ2515" s="419">
        <f t="shared" si="727"/>
        <v>0</v>
      </c>
      <c r="AR2515" s="420">
        <f t="shared" si="728"/>
        <v>0</v>
      </c>
      <c r="AS2515" s="313">
        <f t="shared" si="729"/>
        <v>0</v>
      </c>
      <c r="AT2515" s="419">
        <f t="shared" si="730"/>
        <v>0</v>
      </c>
      <c r="AU2515" s="420">
        <f t="shared" si="731"/>
        <v>0</v>
      </c>
      <c r="AV2515" s="313">
        <f t="shared" si="732"/>
        <v>0</v>
      </c>
      <c r="AW2515" s="419">
        <f t="shared" si="733"/>
        <v>0</v>
      </c>
      <c r="AX2515" s="420">
        <f t="shared" si="734"/>
        <v>0</v>
      </c>
      <c r="AY2515" s="313">
        <f t="shared" si="735"/>
        <v>0</v>
      </c>
      <c r="AZ2515" s="419">
        <f t="shared" si="736"/>
        <v>0</v>
      </c>
      <c r="BA2515" s="420">
        <f t="shared" si="737"/>
        <v>0</v>
      </c>
      <c r="BB2515" s="313">
        <f t="shared" si="738"/>
        <v>0</v>
      </c>
      <c r="BC2515" s="419">
        <f t="shared" si="739"/>
        <v>0</v>
      </c>
      <c r="BD2515" s="420">
        <f t="shared" si="740"/>
        <v>0</v>
      </c>
      <c r="BE2515" s="313">
        <f t="shared" si="741"/>
        <v>0</v>
      </c>
      <c r="BF2515" s="419">
        <f t="shared" si="742"/>
        <v>0</v>
      </c>
      <c r="BG2515" s="420">
        <f t="shared" si="743"/>
        <v>0</v>
      </c>
      <c r="BH2515" s="313">
        <f t="shared" si="744"/>
        <v>0</v>
      </c>
      <c r="BI2515" s="419">
        <f t="shared" si="745"/>
        <v>0</v>
      </c>
      <c r="BJ2515" s="420">
        <f t="shared" si="746"/>
        <v>0</v>
      </c>
      <c r="BK2515" s="313">
        <f t="shared" si="747"/>
        <v>0</v>
      </c>
      <c r="BL2515" s="419">
        <f t="shared" si="748"/>
        <v>0</v>
      </c>
      <c r="BM2515" s="420">
        <f t="shared" si="749"/>
        <v>0</v>
      </c>
      <c r="BN2515" s="313">
        <f t="shared" si="750"/>
        <v>0</v>
      </c>
      <c r="BO2515" s="419">
        <f t="shared" si="751"/>
        <v>0</v>
      </c>
      <c r="BP2515" s="420">
        <f t="shared" si="752"/>
        <v>0</v>
      </c>
      <c r="BQ2515" s="313">
        <f t="shared" si="753"/>
        <v>0</v>
      </c>
      <c r="BR2515" s="419">
        <f t="shared" si="754"/>
        <v>0</v>
      </c>
      <c r="BS2515" s="420">
        <f t="shared" si="755"/>
        <v>0</v>
      </c>
      <c r="BT2515" s="313">
        <f t="shared" si="756"/>
        <v>0</v>
      </c>
      <c r="BU2515" s="419">
        <f t="shared" si="757"/>
        <v>0</v>
      </c>
      <c r="BV2515" s="420">
        <f t="shared" si="758"/>
        <v>0</v>
      </c>
      <c r="BW2515" s="313">
        <f t="shared" si="759"/>
        <v>0</v>
      </c>
      <c r="BX2515" s="272">
        <f t="shared" si="760"/>
        <v>0</v>
      </c>
      <c r="BY2515" s="273" t="str">
        <f>IF(BX2515=0,"",
IF(SUM($BX$2411:BX2515)=1,BZ2515,
IF($BX$2531&gt;SUM($BX$2411:BX2515),_xlfn.CONCAT(", ",BZ2515),
IF($BX$2531=SUM($BX$2411:BX2515),_xlfn.CONCAT(" y ",BZ2515)))))</f>
        <v/>
      </c>
      <c r="BZ2515" s="156" t="s">
        <v>5269</v>
      </c>
      <c r="CA2515" s="272">
        <f t="shared" si="761"/>
        <v>0</v>
      </c>
      <c r="CB2515" s="273" t="str">
        <f>IF(CA2515=0,"",
IF(SUM($CA$2411:CA2515)=1,CC2515,
IF($CA$2531&gt;SUM($CA$2411:CA2515),_xlfn.CONCAT(", ",CC2515),
IF($CA$2531=SUM($CA$2411:CA2515),_xlfn.CONCAT(" y ",CC2515)))))</f>
        <v/>
      </c>
      <c r="CC2515" s="156" t="s">
        <v>5269</v>
      </c>
    </row>
    <row r="2516" spans="1:81" ht="15" customHeight="1">
      <c r="A2516" s="662"/>
      <c r="B2516" s="145"/>
      <c r="C2516" s="157" t="s">
        <v>5270</v>
      </c>
      <c r="D2516" s="884" t="str">
        <f t="shared" si="726"/>
        <v/>
      </c>
      <c r="E2516" s="884"/>
      <c r="F2516" s="884"/>
      <c r="G2516" s="884"/>
      <c r="H2516" s="884"/>
      <c r="I2516" s="884"/>
      <c r="J2516" s="884"/>
      <c r="K2516" s="884"/>
      <c r="L2516" s="884"/>
      <c r="M2516" s="617"/>
      <c r="N2516" s="617"/>
      <c r="O2516" s="617"/>
      <c r="P2516" s="617"/>
      <c r="Q2516" s="617"/>
      <c r="R2516" s="617"/>
      <c r="S2516" s="617"/>
      <c r="T2516" s="617"/>
      <c r="U2516" s="617"/>
      <c r="V2516" s="617"/>
      <c r="W2516" s="617"/>
      <c r="X2516" s="617"/>
      <c r="Y2516" s="617"/>
      <c r="Z2516" s="617"/>
      <c r="AA2516" s="617"/>
      <c r="AB2516" s="617"/>
      <c r="AC2516" s="617"/>
      <c r="AD2516" s="617"/>
      <c r="AE2516" s="164"/>
      <c r="AF2516" s="164"/>
      <c r="AG2516" s="408">
        <f t="shared" si="762"/>
        <v>0</v>
      </c>
      <c r="AH2516" s="409">
        <f t="shared" si="763"/>
        <v>0</v>
      </c>
      <c r="AI2516" s="410">
        <f t="shared" si="764"/>
        <v>0</v>
      </c>
      <c r="AJ2516" s="411">
        <f t="shared" si="765"/>
        <v>0</v>
      </c>
      <c r="AK2516" s="408">
        <f t="shared" si="766"/>
        <v>0</v>
      </c>
      <c r="AL2516" s="412">
        <f t="shared" si="767"/>
        <v>0</v>
      </c>
      <c r="AM2516" s="408">
        <f t="shared" si="768"/>
        <v>0</v>
      </c>
      <c r="AN2516" s="409">
        <f t="shared" si="769"/>
        <v>0</v>
      </c>
      <c r="AO2516" s="410">
        <f t="shared" si="770"/>
        <v>0</v>
      </c>
      <c r="AP2516" s="164"/>
      <c r="AQ2516" s="419">
        <f t="shared" si="727"/>
        <v>0</v>
      </c>
      <c r="AR2516" s="420">
        <f t="shared" si="728"/>
        <v>0</v>
      </c>
      <c r="AS2516" s="313">
        <f t="shared" si="729"/>
        <v>0</v>
      </c>
      <c r="AT2516" s="419">
        <f t="shared" si="730"/>
        <v>0</v>
      </c>
      <c r="AU2516" s="420">
        <f t="shared" si="731"/>
        <v>0</v>
      </c>
      <c r="AV2516" s="313">
        <f t="shared" si="732"/>
        <v>0</v>
      </c>
      <c r="AW2516" s="419">
        <f t="shared" si="733"/>
        <v>0</v>
      </c>
      <c r="AX2516" s="420">
        <f t="shared" si="734"/>
        <v>0</v>
      </c>
      <c r="AY2516" s="313">
        <f t="shared" si="735"/>
        <v>0</v>
      </c>
      <c r="AZ2516" s="419">
        <f t="shared" si="736"/>
        <v>0</v>
      </c>
      <c r="BA2516" s="420">
        <f t="shared" si="737"/>
        <v>0</v>
      </c>
      <c r="BB2516" s="313">
        <f t="shared" si="738"/>
        <v>0</v>
      </c>
      <c r="BC2516" s="419">
        <f t="shared" si="739"/>
        <v>0</v>
      </c>
      <c r="BD2516" s="420">
        <f t="shared" si="740"/>
        <v>0</v>
      </c>
      <c r="BE2516" s="313">
        <f t="shared" si="741"/>
        <v>0</v>
      </c>
      <c r="BF2516" s="419">
        <f t="shared" si="742"/>
        <v>0</v>
      </c>
      <c r="BG2516" s="420">
        <f t="shared" si="743"/>
        <v>0</v>
      </c>
      <c r="BH2516" s="313">
        <f t="shared" si="744"/>
        <v>0</v>
      </c>
      <c r="BI2516" s="419">
        <f t="shared" si="745"/>
        <v>0</v>
      </c>
      <c r="BJ2516" s="420">
        <f t="shared" si="746"/>
        <v>0</v>
      </c>
      <c r="BK2516" s="313">
        <f t="shared" si="747"/>
        <v>0</v>
      </c>
      <c r="BL2516" s="419">
        <f t="shared" si="748"/>
        <v>0</v>
      </c>
      <c r="BM2516" s="420">
        <f t="shared" si="749"/>
        <v>0</v>
      </c>
      <c r="BN2516" s="313">
        <f t="shared" si="750"/>
        <v>0</v>
      </c>
      <c r="BO2516" s="419">
        <f t="shared" si="751"/>
        <v>0</v>
      </c>
      <c r="BP2516" s="420">
        <f t="shared" si="752"/>
        <v>0</v>
      </c>
      <c r="BQ2516" s="313">
        <f t="shared" si="753"/>
        <v>0</v>
      </c>
      <c r="BR2516" s="419">
        <f t="shared" si="754"/>
        <v>0</v>
      </c>
      <c r="BS2516" s="420">
        <f t="shared" si="755"/>
        <v>0</v>
      </c>
      <c r="BT2516" s="313">
        <f t="shared" si="756"/>
        <v>0</v>
      </c>
      <c r="BU2516" s="419">
        <f t="shared" si="757"/>
        <v>0</v>
      </c>
      <c r="BV2516" s="420">
        <f t="shared" si="758"/>
        <v>0</v>
      </c>
      <c r="BW2516" s="313">
        <f t="shared" si="759"/>
        <v>0</v>
      </c>
      <c r="BX2516" s="272">
        <f t="shared" si="760"/>
        <v>0</v>
      </c>
      <c r="BY2516" s="273" t="str">
        <f>IF(BX2516=0,"",
IF(SUM($BX$2411:BX2516)=1,BZ2516,
IF($BX$2531&gt;SUM($BX$2411:BX2516),_xlfn.CONCAT(", ",BZ2516),
IF($BX$2531=SUM($BX$2411:BX2516),_xlfn.CONCAT(" y ",BZ2516)))))</f>
        <v/>
      </c>
      <c r="BZ2516" s="156" t="s">
        <v>5271</v>
      </c>
      <c r="CA2516" s="272">
        <f t="shared" si="761"/>
        <v>0</v>
      </c>
      <c r="CB2516" s="273" t="str">
        <f>IF(CA2516=0,"",
IF(SUM($CA$2411:CA2516)=1,CC2516,
IF($CA$2531&gt;SUM($CA$2411:CA2516),_xlfn.CONCAT(", ",CC2516),
IF($CA$2531=SUM($CA$2411:CA2516),_xlfn.CONCAT(" y ",CC2516)))))</f>
        <v/>
      </c>
      <c r="CC2516" s="156" t="s">
        <v>5271</v>
      </c>
    </row>
    <row r="2517" spans="1:81" ht="15" customHeight="1">
      <c r="A2517" s="662"/>
      <c r="B2517" s="145"/>
      <c r="C2517" s="157" t="s">
        <v>5272</v>
      </c>
      <c r="D2517" s="884" t="str">
        <f t="shared" si="726"/>
        <v/>
      </c>
      <c r="E2517" s="884"/>
      <c r="F2517" s="884"/>
      <c r="G2517" s="884"/>
      <c r="H2517" s="884"/>
      <c r="I2517" s="884"/>
      <c r="J2517" s="884"/>
      <c r="K2517" s="884"/>
      <c r="L2517" s="884"/>
      <c r="M2517" s="617"/>
      <c r="N2517" s="617"/>
      <c r="O2517" s="617"/>
      <c r="P2517" s="617"/>
      <c r="Q2517" s="617"/>
      <c r="R2517" s="617"/>
      <c r="S2517" s="617"/>
      <c r="T2517" s="617"/>
      <c r="U2517" s="617"/>
      <c r="V2517" s="617"/>
      <c r="W2517" s="617"/>
      <c r="X2517" s="617"/>
      <c r="Y2517" s="617"/>
      <c r="Z2517" s="617"/>
      <c r="AA2517" s="617"/>
      <c r="AB2517" s="617"/>
      <c r="AC2517" s="617"/>
      <c r="AD2517" s="617"/>
      <c r="AE2517" s="164"/>
      <c r="AF2517" s="164"/>
      <c r="AG2517" s="408">
        <f t="shared" si="762"/>
        <v>0</v>
      </c>
      <c r="AH2517" s="409">
        <f t="shared" si="763"/>
        <v>0</v>
      </c>
      <c r="AI2517" s="410">
        <f t="shared" si="764"/>
        <v>0</v>
      </c>
      <c r="AJ2517" s="411">
        <f t="shared" si="765"/>
        <v>0</v>
      </c>
      <c r="AK2517" s="408">
        <f t="shared" si="766"/>
        <v>0</v>
      </c>
      <c r="AL2517" s="412">
        <f t="shared" si="767"/>
        <v>0</v>
      </c>
      <c r="AM2517" s="408">
        <f t="shared" si="768"/>
        <v>0</v>
      </c>
      <c r="AN2517" s="409">
        <f t="shared" si="769"/>
        <v>0</v>
      </c>
      <c r="AO2517" s="410">
        <f t="shared" si="770"/>
        <v>0</v>
      </c>
      <c r="AP2517" s="164"/>
      <c r="AQ2517" s="419">
        <f t="shared" si="727"/>
        <v>0</v>
      </c>
      <c r="AR2517" s="420">
        <f t="shared" si="728"/>
        <v>0</v>
      </c>
      <c r="AS2517" s="313">
        <f t="shared" si="729"/>
        <v>0</v>
      </c>
      <c r="AT2517" s="419">
        <f t="shared" si="730"/>
        <v>0</v>
      </c>
      <c r="AU2517" s="420">
        <f t="shared" si="731"/>
        <v>0</v>
      </c>
      <c r="AV2517" s="313">
        <f t="shared" si="732"/>
        <v>0</v>
      </c>
      <c r="AW2517" s="419">
        <f t="shared" si="733"/>
        <v>0</v>
      </c>
      <c r="AX2517" s="420">
        <f t="shared" si="734"/>
        <v>0</v>
      </c>
      <c r="AY2517" s="313">
        <f t="shared" si="735"/>
        <v>0</v>
      </c>
      <c r="AZ2517" s="419">
        <f t="shared" si="736"/>
        <v>0</v>
      </c>
      <c r="BA2517" s="420">
        <f t="shared" si="737"/>
        <v>0</v>
      </c>
      <c r="BB2517" s="313">
        <f t="shared" si="738"/>
        <v>0</v>
      </c>
      <c r="BC2517" s="419">
        <f t="shared" si="739"/>
        <v>0</v>
      </c>
      <c r="BD2517" s="420">
        <f t="shared" si="740"/>
        <v>0</v>
      </c>
      <c r="BE2517" s="313">
        <f t="shared" si="741"/>
        <v>0</v>
      </c>
      <c r="BF2517" s="419">
        <f t="shared" si="742"/>
        <v>0</v>
      </c>
      <c r="BG2517" s="420">
        <f t="shared" si="743"/>
        <v>0</v>
      </c>
      <c r="BH2517" s="313">
        <f t="shared" si="744"/>
        <v>0</v>
      </c>
      <c r="BI2517" s="419">
        <f t="shared" si="745"/>
        <v>0</v>
      </c>
      <c r="BJ2517" s="420">
        <f t="shared" si="746"/>
        <v>0</v>
      </c>
      <c r="BK2517" s="313">
        <f t="shared" si="747"/>
        <v>0</v>
      </c>
      <c r="BL2517" s="419">
        <f t="shared" si="748"/>
        <v>0</v>
      </c>
      <c r="BM2517" s="420">
        <f t="shared" si="749"/>
        <v>0</v>
      </c>
      <c r="BN2517" s="313">
        <f t="shared" si="750"/>
        <v>0</v>
      </c>
      <c r="BO2517" s="419">
        <f t="shared" si="751"/>
        <v>0</v>
      </c>
      <c r="BP2517" s="420">
        <f t="shared" si="752"/>
        <v>0</v>
      </c>
      <c r="BQ2517" s="313">
        <f t="shared" si="753"/>
        <v>0</v>
      </c>
      <c r="BR2517" s="419">
        <f t="shared" si="754"/>
        <v>0</v>
      </c>
      <c r="BS2517" s="420">
        <f t="shared" si="755"/>
        <v>0</v>
      </c>
      <c r="BT2517" s="313">
        <f t="shared" si="756"/>
        <v>0</v>
      </c>
      <c r="BU2517" s="419">
        <f t="shared" si="757"/>
        <v>0</v>
      </c>
      <c r="BV2517" s="420">
        <f t="shared" si="758"/>
        <v>0</v>
      </c>
      <c r="BW2517" s="313">
        <f t="shared" si="759"/>
        <v>0</v>
      </c>
      <c r="BX2517" s="272">
        <f t="shared" si="760"/>
        <v>0</v>
      </c>
      <c r="BY2517" s="273" t="str">
        <f>IF(BX2517=0,"",
IF(SUM($BX$2411:BX2517)=1,BZ2517,
IF($BX$2531&gt;SUM($BX$2411:BX2517),_xlfn.CONCAT(", ",BZ2517),
IF($BX$2531=SUM($BX$2411:BX2517),_xlfn.CONCAT(" y ",BZ2517)))))</f>
        <v/>
      </c>
      <c r="BZ2517" s="156" t="s">
        <v>5273</v>
      </c>
      <c r="CA2517" s="272">
        <f t="shared" si="761"/>
        <v>0</v>
      </c>
      <c r="CB2517" s="273" t="str">
        <f>IF(CA2517=0,"",
IF(SUM($CA$2411:CA2517)=1,CC2517,
IF($CA$2531&gt;SUM($CA$2411:CA2517),_xlfn.CONCAT(", ",CC2517),
IF($CA$2531=SUM($CA$2411:CA2517),_xlfn.CONCAT(" y ",CC2517)))))</f>
        <v/>
      </c>
      <c r="CC2517" s="156" t="s">
        <v>5273</v>
      </c>
    </row>
    <row r="2518" spans="1:81" ht="15" customHeight="1">
      <c r="A2518" s="662"/>
      <c r="B2518" s="145"/>
      <c r="C2518" s="157" t="s">
        <v>5274</v>
      </c>
      <c r="D2518" s="884" t="str">
        <f t="shared" si="726"/>
        <v/>
      </c>
      <c r="E2518" s="884"/>
      <c r="F2518" s="884"/>
      <c r="G2518" s="884"/>
      <c r="H2518" s="884"/>
      <c r="I2518" s="884"/>
      <c r="J2518" s="884"/>
      <c r="K2518" s="884"/>
      <c r="L2518" s="884"/>
      <c r="M2518" s="617"/>
      <c r="N2518" s="617"/>
      <c r="O2518" s="617"/>
      <c r="P2518" s="617"/>
      <c r="Q2518" s="617"/>
      <c r="R2518" s="617"/>
      <c r="S2518" s="617"/>
      <c r="T2518" s="617"/>
      <c r="U2518" s="617"/>
      <c r="V2518" s="617"/>
      <c r="W2518" s="617"/>
      <c r="X2518" s="617"/>
      <c r="Y2518" s="617"/>
      <c r="Z2518" s="617"/>
      <c r="AA2518" s="617"/>
      <c r="AB2518" s="617"/>
      <c r="AC2518" s="617"/>
      <c r="AD2518" s="617"/>
      <c r="AE2518" s="164"/>
      <c r="AF2518" s="164"/>
      <c r="AG2518" s="408">
        <f t="shared" si="762"/>
        <v>0</v>
      </c>
      <c r="AH2518" s="409">
        <f t="shared" si="763"/>
        <v>0</v>
      </c>
      <c r="AI2518" s="410">
        <f t="shared" si="764"/>
        <v>0</v>
      </c>
      <c r="AJ2518" s="411">
        <f t="shared" si="765"/>
        <v>0</v>
      </c>
      <c r="AK2518" s="408">
        <f t="shared" si="766"/>
        <v>0</v>
      </c>
      <c r="AL2518" s="412">
        <f t="shared" si="767"/>
        <v>0</v>
      </c>
      <c r="AM2518" s="408">
        <f t="shared" si="768"/>
        <v>0</v>
      </c>
      <c r="AN2518" s="409">
        <f t="shared" si="769"/>
        <v>0</v>
      </c>
      <c r="AO2518" s="410">
        <f t="shared" si="770"/>
        <v>0</v>
      </c>
      <c r="AP2518" s="164"/>
      <c r="AQ2518" s="419">
        <f t="shared" si="727"/>
        <v>0</v>
      </c>
      <c r="AR2518" s="420">
        <f t="shared" si="728"/>
        <v>0</v>
      </c>
      <c r="AS2518" s="313">
        <f t="shared" si="729"/>
        <v>0</v>
      </c>
      <c r="AT2518" s="419">
        <f t="shared" si="730"/>
        <v>0</v>
      </c>
      <c r="AU2518" s="420">
        <f t="shared" si="731"/>
        <v>0</v>
      </c>
      <c r="AV2518" s="313">
        <f t="shared" si="732"/>
        <v>0</v>
      </c>
      <c r="AW2518" s="419">
        <f t="shared" si="733"/>
        <v>0</v>
      </c>
      <c r="AX2518" s="420">
        <f t="shared" si="734"/>
        <v>0</v>
      </c>
      <c r="AY2518" s="313">
        <f t="shared" si="735"/>
        <v>0</v>
      </c>
      <c r="AZ2518" s="419">
        <f t="shared" si="736"/>
        <v>0</v>
      </c>
      <c r="BA2518" s="420">
        <f t="shared" si="737"/>
        <v>0</v>
      </c>
      <c r="BB2518" s="313">
        <f t="shared" si="738"/>
        <v>0</v>
      </c>
      <c r="BC2518" s="419">
        <f t="shared" si="739"/>
        <v>0</v>
      </c>
      <c r="BD2518" s="420">
        <f t="shared" si="740"/>
        <v>0</v>
      </c>
      <c r="BE2518" s="313">
        <f t="shared" si="741"/>
        <v>0</v>
      </c>
      <c r="BF2518" s="419">
        <f t="shared" si="742"/>
        <v>0</v>
      </c>
      <c r="BG2518" s="420">
        <f t="shared" si="743"/>
        <v>0</v>
      </c>
      <c r="BH2518" s="313">
        <f t="shared" si="744"/>
        <v>0</v>
      </c>
      <c r="BI2518" s="419">
        <f t="shared" si="745"/>
        <v>0</v>
      </c>
      <c r="BJ2518" s="420">
        <f t="shared" si="746"/>
        <v>0</v>
      </c>
      <c r="BK2518" s="313">
        <f t="shared" si="747"/>
        <v>0</v>
      </c>
      <c r="BL2518" s="419">
        <f t="shared" si="748"/>
        <v>0</v>
      </c>
      <c r="BM2518" s="420">
        <f t="shared" si="749"/>
        <v>0</v>
      </c>
      <c r="BN2518" s="313">
        <f t="shared" si="750"/>
        <v>0</v>
      </c>
      <c r="BO2518" s="419">
        <f t="shared" si="751"/>
        <v>0</v>
      </c>
      <c r="BP2518" s="420">
        <f t="shared" si="752"/>
        <v>0</v>
      </c>
      <c r="BQ2518" s="313">
        <f t="shared" si="753"/>
        <v>0</v>
      </c>
      <c r="BR2518" s="419">
        <f t="shared" si="754"/>
        <v>0</v>
      </c>
      <c r="BS2518" s="420">
        <f t="shared" si="755"/>
        <v>0</v>
      </c>
      <c r="BT2518" s="313">
        <f t="shared" si="756"/>
        <v>0</v>
      </c>
      <c r="BU2518" s="419">
        <f t="shared" si="757"/>
        <v>0</v>
      </c>
      <c r="BV2518" s="420">
        <f t="shared" si="758"/>
        <v>0</v>
      </c>
      <c r="BW2518" s="313">
        <f t="shared" si="759"/>
        <v>0</v>
      </c>
      <c r="BX2518" s="272">
        <f t="shared" si="760"/>
        <v>0</v>
      </c>
      <c r="BY2518" s="273" t="str">
        <f>IF(BX2518=0,"",
IF(SUM($BX$2411:BX2518)=1,BZ2518,
IF($BX$2531&gt;SUM($BX$2411:BX2518),_xlfn.CONCAT(", ",BZ2518),
IF($BX$2531=SUM($BX$2411:BX2518),_xlfn.CONCAT(" y ",BZ2518)))))</f>
        <v/>
      </c>
      <c r="BZ2518" s="156" t="s">
        <v>5275</v>
      </c>
      <c r="CA2518" s="272">
        <f t="shared" si="761"/>
        <v>0</v>
      </c>
      <c r="CB2518" s="273" t="str">
        <f>IF(CA2518=0,"",
IF(SUM($CA$2411:CA2518)=1,CC2518,
IF($CA$2531&gt;SUM($CA$2411:CA2518),_xlfn.CONCAT(", ",CC2518),
IF($CA$2531=SUM($CA$2411:CA2518),_xlfn.CONCAT(" y ",CC2518)))))</f>
        <v/>
      </c>
      <c r="CC2518" s="156" t="s">
        <v>5275</v>
      </c>
    </row>
    <row r="2519" spans="1:81" ht="15" customHeight="1">
      <c r="A2519" s="662"/>
      <c r="B2519" s="145"/>
      <c r="C2519" s="157" t="s">
        <v>5276</v>
      </c>
      <c r="D2519" s="884" t="str">
        <f t="shared" si="726"/>
        <v/>
      </c>
      <c r="E2519" s="884"/>
      <c r="F2519" s="884"/>
      <c r="G2519" s="884"/>
      <c r="H2519" s="884"/>
      <c r="I2519" s="884"/>
      <c r="J2519" s="884"/>
      <c r="K2519" s="884"/>
      <c r="L2519" s="884"/>
      <c r="M2519" s="617"/>
      <c r="N2519" s="617"/>
      <c r="O2519" s="617"/>
      <c r="P2519" s="617"/>
      <c r="Q2519" s="617"/>
      <c r="R2519" s="617"/>
      <c r="S2519" s="617"/>
      <c r="T2519" s="617"/>
      <c r="U2519" s="617"/>
      <c r="V2519" s="617"/>
      <c r="W2519" s="617"/>
      <c r="X2519" s="617"/>
      <c r="Y2519" s="617"/>
      <c r="Z2519" s="617"/>
      <c r="AA2519" s="617"/>
      <c r="AB2519" s="617"/>
      <c r="AC2519" s="617"/>
      <c r="AD2519" s="617"/>
      <c r="AE2519" s="164"/>
      <c r="AF2519" s="164"/>
      <c r="AG2519" s="408">
        <f t="shared" si="762"/>
        <v>0</v>
      </c>
      <c r="AH2519" s="409">
        <f t="shared" si="763"/>
        <v>0</v>
      </c>
      <c r="AI2519" s="410">
        <f t="shared" si="764"/>
        <v>0</v>
      </c>
      <c r="AJ2519" s="411">
        <f t="shared" si="765"/>
        <v>0</v>
      </c>
      <c r="AK2519" s="408">
        <f t="shared" si="766"/>
        <v>0</v>
      </c>
      <c r="AL2519" s="412">
        <f t="shared" si="767"/>
        <v>0</v>
      </c>
      <c r="AM2519" s="408">
        <f t="shared" si="768"/>
        <v>0</v>
      </c>
      <c r="AN2519" s="409">
        <f t="shared" si="769"/>
        <v>0</v>
      </c>
      <c r="AO2519" s="410">
        <f t="shared" si="770"/>
        <v>0</v>
      </c>
      <c r="AP2519" s="164"/>
      <c r="AQ2519" s="419">
        <f t="shared" si="727"/>
        <v>0</v>
      </c>
      <c r="AR2519" s="420">
        <f t="shared" si="728"/>
        <v>0</v>
      </c>
      <c r="AS2519" s="313">
        <f t="shared" si="729"/>
        <v>0</v>
      </c>
      <c r="AT2519" s="419">
        <f t="shared" si="730"/>
        <v>0</v>
      </c>
      <c r="AU2519" s="420">
        <f t="shared" si="731"/>
        <v>0</v>
      </c>
      <c r="AV2519" s="313">
        <f t="shared" si="732"/>
        <v>0</v>
      </c>
      <c r="AW2519" s="419">
        <f t="shared" si="733"/>
        <v>0</v>
      </c>
      <c r="AX2519" s="420">
        <f t="shared" si="734"/>
        <v>0</v>
      </c>
      <c r="AY2519" s="313">
        <f t="shared" si="735"/>
        <v>0</v>
      </c>
      <c r="AZ2519" s="419">
        <f t="shared" si="736"/>
        <v>0</v>
      </c>
      <c r="BA2519" s="420">
        <f t="shared" si="737"/>
        <v>0</v>
      </c>
      <c r="BB2519" s="313">
        <f t="shared" si="738"/>
        <v>0</v>
      </c>
      <c r="BC2519" s="419">
        <f t="shared" si="739"/>
        <v>0</v>
      </c>
      <c r="BD2519" s="420">
        <f t="shared" si="740"/>
        <v>0</v>
      </c>
      <c r="BE2519" s="313">
        <f t="shared" si="741"/>
        <v>0</v>
      </c>
      <c r="BF2519" s="419">
        <f t="shared" si="742"/>
        <v>0</v>
      </c>
      <c r="BG2519" s="420">
        <f t="shared" si="743"/>
        <v>0</v>
      </c>
      <c r="BH2519" s="313">
        <f t="shared" si="744"/>
        <v>0</v>
      </c>
      <c r="BI2519" s="419">
        <f t="shared" si="745"/>
        <v>0</v>
      </c>
      <c r="BJ2519" s="420">
        <f t="shared" si="746"/>
        <v>0</v>
      </c>
      <c r="BK2519" s="313">
        <f t="shared" si="747"/>
        <v>0</v>
      </c>
      <c r="BL2519" s="419">
        <f t="shared" si="748"/>
        <v>0</v>
      </c>
      <c r="BM2519" s="420">
        <f t="shared" si="749"/>
        <v>0</v>
      </c>
      <c r="BN2519" s="313">
        <f t="shared" si="750"/>
        <v>0</v>
      </c>
      <c r="BO2519" s="419">
        <f t="shared" si="751"/>
        <v>0</v>
      </c>
      <c r="BP2519" s="420">
        <f t="shared" si="752"/>
        <v>0</v>
      </c>
      <c r="BQ2519" s="313">
        <f t="shared" si="753"/>
        <v>0</v>
      </c>
      <c r="BR2519" s="419">
        <f t="shared" si="754"/>
        <v>0</v>
      </c>
      <c r="BS2519" s="420">
        <f t="shared" si="755"/>
        <v>0</v>
      </c>
      <c r="BT2519" s="313">
        <f t="shared" si="756"/>
        <v>0</v>
      </c>
      <c r="BU2519" s="419">
        <f t="shared" si="757"/>
        <v>0</v>
      </c>
      <c r="BV2519" s="420">
        <f t="shared" si="758"/>
        <v>0</v>
      </c>
      <c r="BW2519" s="313">
        <f t="shared" si="759"/>
        <v>0</v>
      </c>
      <c r="BX2519" s="272">
        <f t="shared" si="760"/>
        <v>0</v>
      </c>
      <c r="BY2519" s="273" t="str">
        <f>IF(BX2519=0,"",
IF(SUM($BX$2411:BX2519)=1,BZ2519,
IF($BX$2531&gt;SUM($BX$2411:BX2519),_xlfn.CONCAT(", ",BZ2519),
IF($BX$2531=SUM($BX$2411:BX2519),_xlfn.CONCAT(" y ",BZ2519)))))</f>
        <v/>
      </c>
      <c r="BZ2519" s="156" t="s">
        <v>5277</v>
      </c>
      <c r="CA2519" s="272">
        <f t="shared" si="761"/>
        <v>0</v>
      </c>
      <c r="CB2519" s="273" t="str">
        <f>IF(CA2519=0,"",
IF(SUM($CA$2411:CA2519)=1,CC2519,
IF($CA$2531&gt;SUM($CA$2411:CA2519),_xlfn.CONCAT(", ",CC2519),
IF($CA$2531=SUM($CA$2411:CA2519),_xlfn.CONCAT(" y ",CC2519)))))</f>
        <v/>
      </c>
      <c r="CC2519" s="156" t="s">
        <v>5277</v>
      </c>
    </row>
    <row r="2520" spans="1:81" ht="15" customHeight="1">
      <c r="A2520" s="662"/>
      <c r="B2520" s="145"/>
      <c r="C2520" s="157" t="s">
        <v>5278</v>
      </c>
      <c r="D2520" s="884" t="str">
        <f t="shared" si="726"/>
        <v/>
      </c>
      <c r="E2520" s="884"/>
      <c r="F2520" s="884"/>
      <c r="G2520" s="884"/>
      <c r="H2520" s="884"/>
      <c r="I2520" s="884"/>
      <c r="J2520" s="884"/>
      <c r="K2520" s="884"/>
      <c r="L2520" s="884"/>
      <c r="M2520" s="617"/>
      <c r="N2520" s="617"/>
      <c r="O2520" s="617"/>
      <c r="P2520" s="617"/>
      <c r="Q2520" s="617"/>
      <c r="R2520" s="617"/>
      <c r="S2520" s="617"/>
      <c r="T2520" s="617"/>
      <c r="U2520" s="617"/>
      <c r="V2520" s="617"/>
      <c r="W2520" s="617"/>
      <c r="X2520" s="617"/>
      <c r="Y2520" s="617"/>
      <c r="Z2520" s="617"/>
      <c r="AA2520" s="617"/>
      <c r="AB2520" s="617"/>
      <c r="AC2520" s="617"/>
      <c r="AD2520" s="617"/>
      <c r="AE2520" s="164"/>
      <c r="AF2520" s="164"/>
      <c r="AG2520" s="408">
        <f t="shared" si="762"/>
        <v>0</v>
      </c>
      <c r="AH2520" s="409">
        <f t="shared" si="763"/>
        <v>0</v>
      </c>
      <c r="AI2520" s="410">
        <f t="shared" si="764"/>
        <v>0</v>
      </c>
      <c r="AJ2520" s="411">
        <f t="shared" si="765"/>
        <v>0</v>
      </c>
      <c r="AK2520" s="408">
        <f t="shared" si="766"/>
        <v>0</v>
      </c>
      <c r="AL2520" s="412">
        <f t="shared" si="767"/>
        <v>0</v>
      </c>
      <c r="AM2520" s="408">
        <f t="shared" si="768"/>
        <v>0</v>
      </c>
      <c r="AN2520" s="409">
        <f t="shared" si="769"/>
        <v>0</v>
      </c>
      <c r="AO2520" s="410">
        <f t="shared" si="770"/>
        <v>0</v>
      </c>
      <c r="AP2520" s="164"/>
      <c r="AQ2520" s="419">
        <f t="shared" si="727"/>
        <v>0</v>
      </c>
      <c r="AR2520" s="420">
        <f t="shared" si="728"/>
        <v>0</v>
      </c>
      <c r="AS2520" s="313">
        <f t="shared" si="729"/>
        <v>0</v>
      </c>
      <c r="AT2520" s="419">
        <f t="shared" si="730"/>
        <v>0</v>
      </c>
      <c r="AU2520" s="420">
        <f t="shared" si="731"/>
        <v>0</v>
      </c>
      <c r="AV2520" s="313">
        <f t="shared" si="732"/>
        <v>0</v>
      </c>
      <c r="AW2520" s="419">
        <f t="shared" si="733"/>
        <v>0</v>
      </c>
      <c r="AX2520" s="420">
        <f t="shared" si="734"/>
        <v>0</v>
      </c>
      <c r="AY2520" s="313">
        <f t="shared" si="735"/>
        <v>0</v>
      </c>
      <c r="AZ2520" s="419">
        <f t="shared" si="736"/>
        <v>0</v>
      </c>
      <c r="BA2520" s="420">
        <f t="shared" si="737"/>
        <v>0</v>
      </c>
      <c r="BB2520" s="313">
        <f t="shared" si="738"/>
        <v>0</v>
      </c>
      <c r="BC2520" s="419">
        <f t="shared" si="739"/>
        <v>0</v>
      </c>
      <c r="BD2520" s="420">
        <f t="shared" si="740"/>
        <v>0</v>
      </c>
      <c r="BE2520" s="313">
        <f t="shared" si="741"/>
        <v>0</v>
      </c>
      <c r="BF2520" s="419">
        <f t="shared" si="742"/>
        <v>0</v>
      </c>
      <c r="BG2520" s="420">
        <f t="shared" si="743"/>
        <v>0</v>
      </c>
      <c r="BH2520" s="313">
        <f t="shared" si="744"/>
        <v>0</v>
      </c>
      <c r="BI2520" s="419">
        <f t="shared" si="745"/>
        <v>0</v>
      </c>
      <c r="BJ2520" s="420">
        <f t="shared" si="746"/>
        <v>0</v>
      </c>
      <c r="BK2520" s="313">
        <f t="shared" si="747"/>
        <v>0</v>
      </c>
      <c r="BL2520" s="419">
        <f t="shared" si="748"/>
        <v>0</v>
      </c>
      <c r="BM2520" s="420">
        <f t="shared" si="749"/>
        <v>0</v>
      </c>
      <c r="BN2520" s="313">
        <f t="shared" si="750"/>
        <v>0</v>
      </c>
      <c r="BO2520" s="419">
        <f t="shared" si="751"/>
        <v>0</v>
      </c>
      <c r="BP2520" s="420">
        <f t="shared" si="752"/>
        <v>0</v>
      </c>
      <c r="BQ2520" s="313">
        <f t="shared" si="753"/>
        <v>0</v>
      </c>
      <c r="BR2520" s="419">
        <f t="shared" si="754"/>
        <v>0</v>
      </c>
      <c r="BS2520" s="420">
        <f t="shared" si="755"/>
        <v>0</v>
      </c>
      <c r="BT2520" s="313">
        <f t="shared" si="756"/>
        <v>0</v>
      </c>
      <c r="BU2520" s="419">
        <f t="shared" si="757"/>
        <v>0</v>
      </c>
      <c r="BV2520" s="420">
        <f t="shared" si="758"/>
        <v>0</v>
      </c>
      <c r="BW2520" s="313">
        <f t="shared" si="759"/>
        <v>0</v>
      </c>
      <c r="BX2520" s="272">
        <f t="shared" si="760"/>
        <v>0</v>
      </c>
      <c r="BY2520" s="273" t="str">
        <f>IF(BX2520=0,"",
IF(SUM($BX$2411:BX2520)=1,BZ2520,
IF($BX$2531&gt;SUM($BX$2411:BX2520),_xlfn.CONCAT(", ",BZ2520),
IF($BX$2531=SUM($BX$2411:BX2520),_xlfn.CONCAT(" y ",BZ2520)))))</f>
        <v/>
      </c>
      <c r="BZ2520" s="156" t="s">
        <v>5279</v>
      </c>
      <c r="CA2520" s="272">
        <f t="shared" si="761"/>
        <v>0</v>
      </c>
      <c r="CB2520" s="273" t="str">
        <f>IF(CA2520=0,"",
IF(SUM($CA$2411:CA2520)=1,CC2520,
IF($CA$2531&gt;SUM($CA$2411:CA2520),_xlfn.CONCAT(", ",CC2520),
IF($CA$2531=SUM($CA$2411:CA2520),_xlfn.CONCAT(" y ",CC2520)))))</f>
        <v/>
      </c>
      <c r="CC2520" s="156" t="s">
        <v>5279</v>
      </c>
    </row>
    <row r="2521" spans="1:81" ht="15" customHeight="1">
      <c r="A2521" s="662"/>
      <c r="B2521" s="145"/>
      <c r="C2521" s="157" t="s">
        <v>5280</v>
      </c>
      <c r="D2521" s="884" t="str">
        <f t="shared" si="726"/>
        <v/>
      </c>
      <c r="E2521" s="884"/>
      <c r="F2521" s="884"/>
      <c r="G2521" s="884"/>
      <c r="H2521" s="884"/>
      <c r="I2521" s="884"/>
      <c r="J2521" s="884"/>
      <c r="K2521" s="884"/>
      <c r="L2521" s="884"/>
      <c r="M2521" s="617"/>
      <c r="N2521" s="617"/>
      <c r="O2521" s="617"/>
      <c r="P2521" s="617"/>
      <c r="Q2521" s="617"/>
      <c r="R2521" s="617"/>
      <c r="S2521" s="617"/>
      <c r="T2521" s="617"/>
      <c r="U2521" s="617"/>
      <c r="V2521" s="617"/>
      <c r="W2521" s="617"/>
      <c r="X2521" s="617"/>
      <c r="Y2521" s="617"/>
      <c r="Z2521" s="617"/>
      <c r="AA2521" s="617"/>
      <c r="AB2521" s="617"/>
      <c r="AC2521" s="617"/>
      <c r="AD2521" s="617"/>
      <c r="AE2521" s="164"/>
      <c r="AF2521" s="164"/>
      <c r="AG2521" s="408">
        <f t="shared" si="762"/>
        <v>0</v>
      </c>
      <c r="AH2521" s="409">
        <f t="shared" si="763"/>
        <v>0</v>
      </c>
      <c r="AI2521" s="410">
        <f t="shared" si="764"/>
        <v>0</v>
      </c>
      <c r="AJ2521" s="411">
        <f t="shared" si="765"/>
        <v>0</v>
      </c>
      <c r="AK2521" s="408">
        <f t="shared" si="766"/>
        <v>0</v>
      </c>
      <c r="AL2521" s="412">
        <f t="shared" si="767"/>
        <v>0</v>
      </c>
      <c r="AM2521" s="408">
        <f t="shared" si="768"/>
        <v>0</v>
      </c>
      <c r="AN2521" s="409">
        <f t="shared" si="769"/>
        <v>0</v>
      </c>
      <c r="AO2521" s="410">
        <f t="shared" si="770"/>
        <v>0</v>
      </c>
      <c r="AP2521" s="164"/>
      <c r="AQ2521" s="419">
        <f t="shared" si="727"/>
        <v>0</v>
      </c>
      <c r="AR2521" s="420">
        <f t="shared" si="728"/>
        <v>0</v>
      </c>
      <c r="AS2521" s="313">
        <f t="shared" si="729"/>
        <v>0</v>
      </c>
      <c r="AT2521" s="419">
        <f t="shared" si="730"/>
        <v>0</v>
      </c>
      <c r="AU2521" s="420">
        <f t="shared" si="731"/>
        <v>0</v>
      </c>
      <c r="AV2521" s="313">
        <f t="shared" si="732"/>
        <v>0</v>
      </c>
      <c r="AW2521" s="419">
        <f t="shared" si="733"/>
        <v>0</v>
      </c>
      <c r="AX2521" s="420">
        <f t="shared" si="734"/>
        <v>0</v>
      </c>
      <c r="AY2521" s="313">
        <f t="shared" si="735"/>
        <v>0</v>
      </c>
      <c r="AZ2521" s="419">
        <f t="shared" si="736"/>
        <v>0</v>
      </c>
      <c r="BA2521" s="420">
        <f t="shared" si="737"/>
        <v>0</v>
      </c>
      <c r="BB2521" s="313">
        <f t="shared" si="738"/>
        <v>0</v>
      </c>
      <c r="BC2521" s="419">
        <f t="shared" si="739"/>
        <v>0</v>
      </c>
      <c r="BD2521" s="420">
        <f t="shared" si="740"/>
        <v>0</v>
      </c>
      <c r="BE2521" s="313">
        <f t="shared" si="741"/>
        <v>0</v>
      </c>
      <c r="BF2521" s="419">
        <f t="shared" si="742"/>
        <v>0</v>
      </c>
      <c r="BG2521" s="420">
        <f t="shared" si="743"/>
        <v>0</v>
      </c>
      <c r="BH2521" s="313">
        <f t="shared" si="744"/>
        <v>0</v>
      </c>
      <c r="BI2521" s="419">
        <f t="shared" si="745"/>
        <v>0</v>
      </c>
      <c r="BJ2521" s="420">
        <f t="shared" si="746"/>
        <v>0</v>
      </c>
      <c r="BK2521" s="313">
        <f t="shared" si="747"/>
        <v>0</v>
      </c>
      <c r="BL2521" s="419">
        <f t="shared" si="748"/>
        <v>0</v>
      </c>
      <c r="BM2521" s="420">
        <f t="shared" si="749"/>
        <v>0</v>
      </c>
      <c r="BN2521" s="313">
        <f t="shared" si="750"/>
        <v>0</v>
      </c>
      <c r="BO2521" s="419">
        <f t="shared" si="751"/>
        <v>0</v>
      </c>
      <c r="BP2521" s="420">
        <f t="shared" si="752"/>
        <v>0</v>
      </c>
      <c r="BQ2521" s="313">
        <f t="shared" si="753"/>
        <v>0</v>
      </c>
      <c r="BR2521" s="419">
        <f t="shared" si="754"/>
        <v>0</v>
      </c>
      <c r="BS2521" s="420">
        <f t="shared" si="755"/>
        <v>0</v>
      </c>
      <c r="BT2521" s="313">
        <f t="shared" si="756"/>
        <v>0</v>
      </c>
      <c r="BU2521" s="419">
        <f t="shared" si="757"/>
        <v>0</v>
      </c>
      <c r="BV2521" s="420">
        <f t="shared" si="758"/>
        <v>0</v>
      </c>
      <c r="BW2521" s="313">
        <f t="shared" si="759"/>
        <v>0</v>
      </c>
      <c r="BX2521" s="272">
        <f t="shared" si="760"/>
        <v>0</v>
      </c>
      <c r="BY2521" s="273" t="str">
        <f>IF(BX2521=0,"",
IF(SUM($BX$2411:BX2521)=1,BZ2521,
IF($BX$2531&gt;SUM($BX$2411:BX2521),_xlfn.CONCAT(", ",BZ2521),
IF($BX$2531=SUM($BX$2411:BX2521),_xlfn.CONCAT(" y ",BZ2521)))))</f>
        <v/>
      </c>
      <c r="BZ2521" s="156" t="s">
        <v>5281</v>
      </c>
      <c r="CA2521" s="272">
        <f t="shared" si="761"/>
        <v>0</v>
      </c>
      <c r="CB2521" s="273" t="str">
        <f>IF(CA2521=0,"",
IF(SUM($CA$2411:CA2521)=1,CC2521,
IF($CA$2531&gt;SUM($CA$2411:CA2521),_xlfn.CONCAT(", ",CC2521),
IF($CA$2531=SUM($CA$2411:CA2521),_xlfn.CONCAT(" y ",CC2521)))))</f>
        <v/>
      </c>
      <c r="CC2521" s="156" t="s">
        <v>5281</v>
      </c>
    </row>
    <row r="2522" spans="1:81" ht="15" customHeight="1">
      <c r="A2522" s="662"/>
      <c r="B2522" s="145"/>
      <c r="C2522" s="157" t="s">
        <v>5282</v>
      </c>
      <c r="D2522" s="884" t="str">
        <f t="shared" si="726"/>
        <v/>
      </c>
      <c r="E2522" s="884"/>
      <c r="F2522" s="884"/>
      <c r="G2522" s="884"/>
      <c r="H2522" s="884"/>
      <c r="I2522" s="884"/>
      <c r="J2522" s="884"/>
      <c r="K2522" s="884"/>
      <c r="L2522" s="884"/>
      <c r="M2522" s="617"/>
      <c r="N2522" s="617"/>
      <c r="O2522" s="617"/>
      <c r="P2522" s="617"/>
      <c r="Q2522" s="617"/>
      <c r="R2522" s="617"/>
      <c r="S2522" s="617"/>
      <c r="T2522" s="617"/>
      <c r="U2522" s="617"/>
      <c r="V2522" s="617"/>
      <c r="W2522" s="617"/>
      <c r="X2522" s="617"/>
      <c r="Y2522" s="617"/>
      <c r="Z2522" s="617"/>
      <c r="AA2522" s="617"/>
      <c r="AB2522" s="617"/>
      <c r="AC2522" s="617"/>
      <c r="AD2522" s="617"/>
      <c r="AE2522" s="164"/>
      <c r="AF2522" s="164"/>
      <c r="AG2522" s="408">
        <f t="shared" si="762"/>
        <v>0</v>
      </c>
      <c r="AH2522" s="409">
        <f t="shared" si="763"/>
        <v>0</v>
      </c>
      <c r="AI2522" s="410">
        <f t="shared" si="764"/>
        <v>0</v>
      </c>
      <c r="AJ2522" s="411">
        <f t="shared" si="765"/>
        <v>0</v>
      </c>
      <c r="AK2522" s="408">
        <f t="shared" si="766"/>
        <v>0</v>
      </c>
      <c r="AL2522" s="412">
        <f t="shared" si="767"/>
        <v>0</v>
      </c>
      <c r="AM2522" s="408">
        <f t="shared" si="768"/>
        <v>0</v>
      </c>
      <c r="AN2522" s="409">
        <f t="shared" si="769"/>
        <v>0</v>
      </c>
      <c r="AO2522" s="410">
        <f t="shared" si="770"/>
        <v>0</v>
      </c>
      <c r="AP2522" s="164"/>
      <c r="AQ2522" s="419">
        <f t="shared" si="727"/>
        <v>0</v>
      </c>
      <c r="AR2522" s="420">
        <f t="shared" si="728"/>
        <v>0</v>
      </c>
      <c r="AS2522" s="313">
        <f t="shared" si="729"/>
        <v>0</v>
      </c>
      <c r="AT2522" s="419">
        <f t="shared" si="730"/>
        <v>0</v>
      </c>
      <c r="AU2522" s="420">
        <f t="shared" si="731"/>
        <v>0</v>
      </c>
      <c r="AV2522" s="313">
        <f t="shared" si="732"/>
        <v>0</v>
      </c>
      <c r="AW2522" s="419">
        <f t="shared" si="733"/>
        <v>0</v>
      </c>
      <c r="AX2522" s="420">
        <f t="shared" si="734"/>
        <v>0</v>
      </c>
      <c r="AY2522" s="313">
        <f t="shared" si="735"/>
        <v>0</v>
      </c>
      <c r="AZ2522" s="419">
        <f t="shared" si="736"/>
        <v>0</v>
      </c>
      <c r="BA2522" s="420">
        <f t="shared" si="737"/>
        <v>0</v>
      </c>
      <c r="BB2522" s="313">
        <f t="shared" si="738"/>
        <v>0</v>
      </c>
      <c r="BC2522" s="419">
        <f t="shared" si="739"/>
        <v>0</v>
      </c>
      <c r="BD2522" s="420">
        <f t="shared" si="740"/>
        <v>0</v>
      </c>
      <c r="BE2522" s="313">
        <f t="shared" si="741"/>
        <v>0</v>
      </c>
      <c r="BF2522" s="419">
        <f t="shared" si="742"/>
        <v>0</v>
      </c>
      <c r="BG2522" s="420">
        <f t="shared" si="743"/>
        <v>0</v>
      </c>
      <c r="BH2522" s="313">
        <f t="shared" si="744"/>
        <v>0</v>
      </c>
      <c r="BI2522" s="419">
        <f t="shared" si="745"/>
        <v>0</v>
      </c>
      <c r="BJ2522" s="420">
        <f t="shared" si="746"/>
        <v>0</v>
      </c>
      <c r="BK2522" s="313">
        <f t="shared" si="747"/>
        <v>0</v>
      </c>
      <c r="BL2522" s="419">
        <f t="shared" si="748"/>
        <v>0</v>
      </c>
      <c r="BM2522" s="420">
        <f t="shared" si="749"/>
        <v>0</v>
      </c>
      <c r="BN2522" s="313">
        <f t="shared" si="750"/>
        <v>0</v>
      </c>
      <c r="BO2522" s="419">
        <f t="shared" si="751"/>
        <v>0</v>
      </c>
      <c r="BP2522" s="420">
        <f t="shared" si="752"/>
        <v>0</v>
      </c>
      <c r="BQ2522" s="313">
        <f t="shared" si="753"/>
        <v>0</v>
      </c>
      <c r="BR2522" s="419">
        <f t="shared" si="754"/>
        <v>0</v>
      </c>
      <c r="BS2522" s="420">
        <f t="shared" si="755"/>
        <v>0</v>
      </c>
      <c r="BT2522" s="313">
        <f t="shared" si="756"/>
        <v>0</v>
      </c>
      <c r="BU2522" s="419">
        <f t="shared" si="757"/>
        <v>0</v>
      </c>
      <c r="BV2522" s="420">
        <f t="shared" si="758"/>
        <v>0</v>
      </c>
      <c r="BW2522" s="313">
        <f t="shared" si="759"/>
        <v>0</v>
      </c>
      <c r="BX2522" s="272">
        <f t="shared" si="760"/>
        <v>0</v>
      </c>
      <c r="BY2522" s="273" t="str">
        <f>IF(BX2522=0,"",
IF(SUM($BX$2411:BX2522)=1,BZ2522,
IF($BX$2531&gt;SUM($BX$2411:BX2522),_xlfn.CONCAT(", ",BZ2522),
IF($BX$2531=SUM($BX$2411:BX2522),_xlfn.CONCAT(" y ",BZ2522)))))</f>
        <v/>
      </c>
      <c r="BZ2522" s="156" t="s">
        <v>5283</v>
      </c>
      <c r="CA2522" s="272">
        <f t="shared" si="761"/>
        <v>0</v>
      </c>
      <c r="CB2522" s="273" t="str">
        <f>IF(CA2522=0,"",
IF(SUM($CA$2411:CA2522)=1,CC2522,
IF($CA$2531&gt;SUM($CA$2411:CA2522),_xlfn.CONCAT(", ",CC2522),
IF($CA$2531=SUM($CA$2411:CA2522),_xlfn.CONCAT(" y ",CC2522)))))</f>
        <v/>
      </c>
      <c r="CC2522" s="156" t="s">
        <v>5283</v>
      </c>
    </row>
    <row r="2523" spans="1:81" ht="15" customHeight="1">
      <c r="A2523" s="662"/>
      <c r="B2523" s="145"/>
      <c r="C2523" s="157" t="s">
        <v>5284</v>
      </c>
      <c r="D2523" s="884" t="str">
        <f t="shared" si="726"/>
        <v/>
      </c>
      <c r="E2523" s="884"/>
      <c r="F2523" s="884"/>
      <c r="G2523" s="884"/>
      <c r="H2523" s="884"/>
      <c r="I2523" s="884"/>
      <c r="J2523" s="884"/>
      <c r="K2523" s="884"/>
      <c r="L2523" s="884"/>
      <c r="M2523" s="617"/>
      <c r="N2523" s="617"/>
      <c r="O2523" s="617"/>
      <c r="P2523" s="617"/>
      <c r="Q2523" s="617"/>
      <c r="R2523" s="617"/>
      <c r="S2523" s="617"/>
      <c r="T2523" s="617"/>
      <c r="U2523" s="617"/>
      <c r="V2523" s="617"/>
      <c r="W2523" s="617"/>
      <c r="X2523" s="617"/>
      <c r="Y2523" s="617"/>
      <c r="Z2523" s="617"/>
      <c r="AA2523" s="617"/>
      <c r="AB2523" s="617"/>
      <c r="AC2523" s="617"/>
      <c r="AD2523" s="617"/>
      <c r="AE2523" s="164"/>
      <c r="AF2523" s="164"/>
      <c r="AG2523" s="408">
        <f t="shared" si="762"/>
        <v>0</v>
      </c>
      <c r="AH2523" s="409">
        <f t="shared" si="763"/>
        <v>0</v>
      </c>
      <c r="AI2523" s="410">
        <f t="shared" si="764"/>
        <v>0</v>
      </c>
      <c r="AJ2523" s="411">
        <f t="shared" si="765"/>
        <v>0</v>
      </c>
      <c r="AK2523" s="408">
        <f t="shared" si="766"/>
        <v>0</v>
      </c>
      <c r="AL2523" s="412">
        <f t="shared" si="767"/>
        <v>0</v>
      </c>
      <c r="AM2523" s="408">
        <f t="shared" si="768"/>
        <v>0</v>
      </c>
      <c r="AN2523" s="409">
        <f t="shared" si="769"/>
        <v>0</v>
      </c>
      <c r="AO2523" s="410">
        <f t="shared" si="770"/>
        <v>0</v>
      </c>
      <c r="AP2523" s="164"/>
      <c r="AQ2523" s="419">
        <f t="shared" si="727"/>
        <v>0</v>
      </c>
      <c r="AR2523" s="420">
        <f t="shared" si="728"/>
        <v>0</v>
      </c>
      <c r="AS2523" s="313">
        <f t="shared" si="729"/>
        <v>0</v>
      </c>
      <c r="AT2523" s="419">
        <f t="shared" si="730"/>
        <v>0</v>
      </c>
      <c r="AU2523" s="420">
        <f t="shared" si="731"/>
        <v>0</v>
      </c>
      <c r="AV2523" s="313">
        <f t="shared" si="732"/>
        <v>0</v>
      </c>
      <c r="AW2523" s="419">
        <f t="shared" si="733"/>
        <v>0</v>
      </c>
      <c r="AX2523" s="420">
        <f t="shared" si="734"/>
        <v>0</v>
      </c>
      <c r="AY2523" s="313">
        <f t="shared" si="735"/>
        <v>0</v>
      </c>
      <c r="AZ2523" s="419">
        <f t="shared" si="736"/>
        <v>0</v>
      </c>
      <c r="BA2523" s="420">
        <f t="shared" si="737"/>
        <v>0</v>
      </c>
      <c r="BB2523" s="313">
        <f t="shared" si="738"/>
        <v>0</v>
      </c>
      <c r="BC2523" s="419">
        <f t="shared" si="739"/>
        <v>0</v>
      </c>
      <c r="BD2523" s="420">
        <f t="shared" si="740"/>
        <v>0</v>
      </c>
      <c r="BE2523" s="313">
        <f t="shared" si="741"/>
        <v>0</v>
      </c>
      <c r="BF2523" s="419">
        <f t="shared" si="742"/>
        <v>0</v>
      </c>
      <c r="BG2523" s="420">
        <f t="shared" si="743"/>
        <v>0</v>
      </c>
      <c r="BH2523" s="313">
        <f t="shared" si="744"/>
        <v>0</v>
      </c>
      <c r="BI2523" s="419">
        <f t="shared" si="745"/>
        <v>0</v>
      </c>
      <c r="BJ2523" s="420">
        <f t="shared" si="746"/>
        <v>0</v>
      </c>
      <c r="BK2523" s="313">
        <f t="shared" si="747"/>
        <v>0</v>
      </c>
      <c r="BL2523" s="419">
        <f t="shared" si="748"/>
        <v>0</v>
      </c>
      <c r="BM2523" s="420">
        <f t="shared" si="749"/>
        <v>0</v>
      </c>
      <c r="BN2523" s="313">
        <f t="shared" si="750"/>
        <v>0</v>
      </c>
      <c r="BO2523" s="419">
        <f t="shared" si="751"/>
        <v>0</v>
      </c>
      <c r="BP2523" s="420">
        <f t="shared" si="752"/>
        <v>0</v>
      </c>
      <c r="BQ2523" s="313">
        <f t="shared" si="753"/>
        <v>0</v>
      </c>
      <c r="BR2523" s="419">
        <f t="shared" si="754"/>
        <v>0</v>
      </c>
      <c r="BS2523" s="420">
        <f t="shared" si="755"/>
        <v>0</v>
      </c>
      <c r="BT2523" s="313">
        <f t="shared" si="756"/>
        <v>0</v>
      </c>
      <c r="BU2523" s="419">
        <f t="shared" si="757"/>
        <v>0</v>
      </c>
      <c r="BV2523" s="420">
        <f t="shared" si="758"/>
        <v>0</v>
      </c>
      <c r="BW2523" s="313">
        <f t="shared" si="759"/>
        <v>0</v>
      </c>
      <c r="BX2523" s="272">
        <f t="shared" si="760"/>
        <v>0</v>
      </c>
      <c r="BY2523" s="273" t="str">
        <f>IF(BX2523=0,"",
IF(SUM($BX$2411:BX2523)=1,BZ2523,
IF($BX$2531&gt;SUM($BX$2411:BX2523),_xlfn.CONCAT(", ",BZ2523),
IF($BX$2531=SUM($BX$2411:BX2523),_xlfn.CONCAT(" y ",BZ2523)))))</f>
        <v/>
      </c>
      <c r="BZ2523" s="156" t="s">
        <v>5285</v>
      </c>
      <c r="CA2523" s="272">
        <f t="shared" si="761"/>
        <v>0</v>
      </c>
      <c r="CB2523" s="273" t="str">
        <f>IF(CA2523=0,"",
IF(SUM($CA$2411:CA2523)=1,CC2523,
IF($CA$2531&gt;SUM($CA$2411:CA2523),_xlfn.CONCAT(", ",CC2523),
IF($CA$2531=SUM($CA$2411:CA2523),_xlfn.CONCAT(" y ",CC2523)))))</f>
        <v/>
      </c>
      <c r="CC2523" s="156" t="s">
        <v>5285</v>
      </c>
    </row>
    <row r="2524" spans="1:81" ht="15" customHeight="1">
      <c r="A2524" s="662"/>
      <c r="B2524" s="145"/>
      <c r="C2524" s="157" t="s">
        <v>5286</v>
      </c>
      <c r="D2524" s="884" t="str">
        <f t="shared" si="726"/>
        <v/>
      </c>
      <c r="E2524" s="884"/>
      <c r="F2524" s="884"/>
      <c r="G2524" s="884"/>
      <c r="H2524" s="884"/>
      <c r="I2524" s="884"/>
      <c r="J2524" s="884"/>
      <c r="K2524" s="884"/>
      <c r="L2524" s="884"/>
      <c r="M2524" s="617"/>
      <c r="N2524" s="617"/>
      <c r="O2524" s="617"/>
      <c r="P2524" s="617"/>
      <c r="Q2524" s="617"/>
      <c r="R2524" s="617"/>
      <c r="S2524" s="617"/>
      <c r="T2524" s="617"/>
      <c r="U2524" s="617"/>
      <c r="V2524" s="617"/>
      <c r="W2524" s="617"/>
      <c r="X2524" s="617"/>
      <c r="Y2524" s="617"/>
      <c r="Z2524" s="617"/>
      <c r="AA2524" s="617"/>
      <c r="AB2524" s="617"/>
      <c r="AC2524" s="617"/>
      <c r="AD2524" s="617"/>
      <c r="AE2524" s="164"/>
      <c r="AF2524" s="164"/>
      <c r="AG2524" s="408">
        <f t="shared" si="762"/>
        <v>0</v>
      </c>
      <c r="AH2524" s="409">
        <f t="shared" si="763"/>
        <v>0</v>
      </c>
      <c r="AI2524" s="410">
        <f t="shared" si="764"/>
        <v>0</v>
      </c>
      <c r="AJ2524" s="411">
        <f t="shared" si="765"/>
        <v>0</v>
      </c>
      <c r="AK2524" s="408">
        <f t="shared" si="766"/>
        <v>0</v>
      </c>
      <c r="AL2524" s="412">
        <f t="shared" si="767"/>
        <v>0</v>
      </c>
      <c r="AM2524" s="408">
        <f t="shared" si="768"/>
        <v>0</v>
      </c>
      <c r="AN2524" s="409">
        <f t="shared" si="769"/>
        <v>0</v>
      </c>
      <c r="AO2524" s="410">
        <f t="shared" si="770"/>
        <v>0</v>
      </c>
      <c r="AP2524" s="164"/>
      <c r="AQ2524" s="419">
        <f t="shared" si="727"/>
        <v>0</v>
      </c>
      <c r="AR2524" s="420">
        <f t="shared" si="728"/>
        <v>0</v>
      </c>
      <c r="AS2524" s="313">
        <f t="shared" si="729"/>
        <v>0</v>
      </c>
      <c r="AT2524" s="419">
        <f t="shared" si="730"/>
        <v>0</v>
      </c>
      <c r="AU2524" s="420">
        <f t="shared" si="731"/>
        <v>0</v>
      </c>
      <c r="AV2524" s="313">
        <f t="shared" si="732"/>
        <v>0</v>
      </c>
      <c r="AW2524" s="419">
        <f t="shared" si="733"/>
        <v>0</v>
      </c>
      <c r="AX2524" s="420">
        <f t="shared" si="734"/>
        <v>0</v>
      </c>
      <c r="AY2524" s="313">
        <f t="shared" si="735"/>
        <v>0</v>
      </c>
      <c r="AZ2524" s="419">
        <f t="shared" si="736"/>
        <v>0</v>
      </c>
      <c r="BA2524" s="420">
        <f t="shared" si="737"/>
        <v>0</v>
      </c>
      <c r="BB2524" s="313">
        <f t="shared" si="738"/>
        <v>0</v>
      </c>
      <c r="BC2524" s="419">
        <f t="shared" si="739"/>
        <v>0</v>
      </c>
      <c r="BD2524" s="420">
        <f t="shared" si="740"/>
        <v>0</v>
      </c>
      <c r="BE2524" s="313">
        <f t="shared" si="741"/>
        <v>0</v>
      </c>
      <c r="BF2524" s="419">
        <f t="shared" si="742"/>
        <v>0</v>
      </c>
      <c r="BG2524" s="420">
        <f t="shared" si="743"/>
        <v>0</v>
      </c>
      <c r="BH2524" s="313">
        <f t="shared" si="744"/>
        <v>0</v>
      </c>
      <c r="BI2524" s="419">
        <f t="shared" si="745"/>
        <v>0</v>
      </c>
      <c r="BJ2524" s="420">
        <f t="shared" si="746"/>
        <v>0</v>
      </c>
      <c r="BK2524" s="313">
        <f t="shared" si="747"/>
        <v>0</v>
      </c>
      <c r="BL2524" s="419">
        <f t="shared" si="748"/>
        <v>0</v>
      </c>
      <c r="BM2524" s="420">
        <f t="shared" si="749"/>
        <v>0</v>
      </c>
      <c r="BN2524" s="313">
        <f t="shared" si="750"/>
        <v>0</v>
      </c>
      <c r="BO2524" s="419">
        <f t="shared" si="751"/>
        <v>0</v>
      </c>
      <c r="BP2524" s="420">
        <f t="shared" si="752"/>
        <v>0</v>
      </c>
      <c r="BQ2524" s="313">
        <f t="shared" si="753"/>
        <v>0</v>
      </c>
      <c r="BR2524" s="419">
        <f t="shared" si="754"/>
        <v>0</v>
      </c>
      <c r="BS2524" s="420">
        <f t="shared" si="755"/>
        <v>0</v>
      </c>
      <c r="BT2524" s="313">
        <f t="shared" si="756"/>
        <v>0</v>
      </c>
      <c r="BU2524" s="419">
        <f t="shared" si="757"/>
        <v>0</v>
      </c>
      <c r="BV2524" s="420">
        <f t="shared" si="758"/>
        <v>0</v>
      </c>
      <c r="BW2524" s="313">
        <f t="shared" si="759"/>
        <v>0</v>
      </c>
      <c r="BX2524" s="272">
        <f t="shared" si="760"/>
        <v>0</v>
      </c>
      <c r="BY2524" s="273" t="str">
        <f>IF(BX2524=0,"",
IF(SUM($BX$2411:BX2524)=1,BZ2524,
IF($BX$2531&gt;SUM($BX$2411:BX2524),_xlfn.CONCAT(", ",BZ2524),
IF($BX$2531=SUM($BX$2411:BX2524),_xlfn.CONCAT(" y ",BZ2524)))))</f>
        <v/>
      </c>
      <c r="BZ2524" s="156" t="s">
        <v>5287</v>
      </c>
      <c r="CA2524" s="272">
        <f t="shared" si="761"/>
        <v>0</v>
      </c>
      <c r="CB2524" s="273" t="str">
        <f>IF(CA2524=0,"",
IF(SUM($CA$2411:CA2524)=1,CC2524,
IF($CA$2531&gt;SUM($CA$2411:CA2524),_xlfn.CONCAT(", ",CC2524),
IF($CA$2531=SUM($CA$2411:CA2524),_xlfn.CONCAT(" y ",CC2524)))))</f>
        <v/>
      </c>
      <c r="CC2524" s="156" t="s">
        <v>5287</v>
      </c>
    </row>
    <row r="2525" spans="1:81" ht="15" customHeight="1">
      <c r="A2525" s="662"/>
      <c r="B2525" s="145"/>
      <c r="C2525" s="157" t="s">
        <v>5288</v>
      </c>
      <c r="D2525" s="884" t="str">
        <f t="shared" si="726"/>
        <v/>
      </c>
      <c r="E2525" s="884"/>
      <c r="F2525" s="884"/>
      <c r="G2525" s="884"/>
      <c r="H2525" s="884"/>
      <c r="I2525" s="884"/>
      <c r="J2525" s="884"/>
      <c r="K2525" s="884"/>
      <c r="L2525" s="884"/>
      <c r="M2525" s="617"/>
      <c r="N2525" s="617"/>
      <c r="O2525" s="617"/>
      <c r="P2525" s="617"/>
      <c r="Q2525" s="617"/>
      <c r="R2525" s="617"/>
      <c r="S2525" s="617"/>
      <c r="T2525" s="617"/>
      <c r="U2525" s="617"/>
      <c r="V2525" s="617"/>
      <c r="W2525" s="617"/>
      <c r="X2525" s="617"/>
      <c r="Y2525" s="617"/>
      <c r="Z2525" s="617"/>
      <c r="AA2525" s="617"/>
      <c r="AB2525" s="617"/>
      <c r="AC2525" s="617"/>
      <c r="AD2525" s="617"/>
      <c r="AE2525" s="164"/>
      <c r="AF2525" s="164"/>
      <c r="AG2525" s="408">
        <f t="shared" si="762"/>
        <v>0</v>
      </c>
      <c r="AH2525" s="409">
        <f t="shared" si="763"/>
        <v>0</v>
      </c>
      <c r="AI2525" s="410">
        <f t="shared" si="764"/>
        <v>0</v>
      </c>
      <c r="AJ2525" s="411">
        <f t="shared" si="765"/>
        <v>0</v>
      </c>
      <c r="AK2525" s="408">
        <f t="shared" si="766"/>
        <v>0</v>
      </c>
      <c r="AL2525" s="412">
        <f t="shared" si="767"/>
        <v>0</v>
      </c>
      <c r="AM2525" s="408">
        <f t="shared" si="768"/>
        <v>0</v>
      </c>
      <c r="AN2525" s="409">
        <f t="shared" si="769"/>
        <v>0</v>
      </c>
      <c r="AO2525" s="410">
        <f t="shared" si="770"/>
        <v>0</v>
      </c>
      <c r="AP2525" s="164"/>
      <c r="AQ2525" s="419">
        <f t="shared" si="727"/>
        <v>0</v>
      </c>
      <c r="AR2525" s="420">
        <f t="shared" si="728"/>
        <v>0</v>
      </c>
      <c r="AS2525" s="313">
        <f t="shared" si="729"/>
        <v>0</v>
      </c>
      <c r="AT2525" s="419">
        <f t="shared" si="730"/>
        <v>0</v>
      </c>
      <c r="AU2525" s="420">
        <f t="shared" si="731"/>
        <v>0</v>
      </c>
      <c r="AV2525" s="313">
        <f t="shared" si="732"/>
        <v>0</v>
      </c>
      <c r="AW2525" s="419">
        <f t="shared" si="733"/>
        <v>0</v>
      </c>
      <c r="AX2525" s="420">
        <f t="shared" si="734"/>
        <v>0</v>
      </c>
      <c r="AY2525" s="313">
        <f t="shared" si="735"/>
        <v>0</v>
      </c>
      <c r="AZ2525" s="419">
        <f t="shared" si="736"/>
        <v>0</v>
      </c>
      <c r="BA2525" s="420">
        <f t="shared" si="737"/>
        <v>0</v>
      </c>
      <c r="BB2525" s="313">
        <f t="shared" si="738"/>
        <v>0</v>
      </c>
      <c r="BC2525" s="419">
        <f t="shared" si="739"/>
        <v>0</v>
      </c>
      <c r="BD2525" s="420">
        <f t="shared" si="740"/>
        <v>0</v>
      </c>
      <c r="BE2525" s="313">
        <f t="shared" si="741"/>
        <v>0</v>
      </c>
      <c r="BF2525" s="419">
        <f t="shared" si="742"/>
        <v>0</v>
      </c>
      <c r="BG2525" s="420">
        <f t="shared" si="743"/>
        <v>0</v>
      </c>
      <c r="BH2525" s="313">
        <f t="shared" si="744"/>
        <v>0</v>
      </c>
      <c r="BI2525" s="419">
        <f t="shared" si="745"/>
        <v>0</v>
      </c>
      <c r="BJ2525" s="420">
        <f t="shared" si="746"/>
        <v>0</v>
      </c>
      <c r="BK2525" s="313">
        <f t="shared" si="747"/>
        <v>0</v>
      </c>
      <c r="BL2525" s="419">
        <f t="shared" si="748"/>
        <v>0</v>
      </c>
      <c r="BM2525" s="420">
        <f t="shared" si="749"/>
        <v>0</v>
      </c>
      <c r="BN2525" s="313">
        <f t="shared" si="750"/>
        <v>0</v>
      </c>
      <c r="BO2525" s="419">
        <f t="shared" si="751"/>
        <v>0</v>
      </c>
      <c r="BP2525" s="420">
        <f t="shared" si="752"/>
        <v>0</v>
      </c>
      <c r="BQ2525" s="313">
        <f t="shared" si="753"/>
        <v>0</v>
      </c>
      <c r="BR2525" s="419">
        <f t="shared" si="754"/>
        <v>0</v>
      </c>
      <c r="BS2525" s="420">
        <f t="shared" si="755"/>
        <v>0</v>
      </c>
      <c r="BT2525" s="313">
        <f t="shared" si="756"/>
        <v>0</v>
      </c>
      <c r="BU2525" s="419">
        <f t="shared" si="757"/>
        <v>0</v>
      </c>
      <c r="BV2525" s="420">
        <f t="shared" si="758"/>
        <v>0</v>
      </c>
      <c r="BW2525" s="313">
        <f t="shared" si="759"/>
        <v>0</v>
      </c>
      <c r="BX2525" s="272">
        <f t="shared" si="760"/>
        <v>0</v>
      </c>
      <c r="BY2525" s="273" t="str">
        <f>IF(BX2525=0,"",
IF(SUM($BX$2411:BX2525)=1,BZ2525,
IF($BX$2531&gt;SUM($BX$2411:BX2525),_xlfn.CONCAT(", ",BZ2525),
IF($BX$2531=SUM($BX$2411:BX2525),_xlfn.CONCAT(" y ",BZ2525)))))</f>
        <v/>
      </c>
      <c r="BZ2525" s="156" t="s">
        <v>5289</v>
      </c>
      <c r="CA2525" s="272">
        <f t="shared" si="761"/>
        <v>0</v>
      </c>
      <c r="CB2525" s="273" t="str">
        <f>IF(CA2525=0,"",
IF(SUM($CA$2411:CA2525)=1,CC2525,
IF($CA$2531&gt;SUM($CA$2411:CA2525),_xlfn.CONCAT(", ",CC2525),
IF($CA$2531=SUM($CA$2411:CA2525),_xlfn.CONCAT(" y ",CC2525)))))</f>
        <v/>
      </c>
      <c r="CC2525" s="156" t="s">
        <v>5289</v>
      </c>
    </row>
    <row r="2526" spans="1:81" ht="15" customHeight="1">
      <c r="A2526" s="662"/>
      <c r="B2526" s="145"/>
      <c r="C2526" s="157" t="s">
        <v>5290</v>
      </c>
      <c r="D2526" s="884" t="str">
        <f t="shared" si="726"/>
        <v/>
      </c>
      <c r="E2526" s="884"/>
      <c r="F2526" s="884"/>
      <c r="G2526" s="884"/>
      <c r="H2526" s="884"/>
      <c r="I2526" s="884"/>
      <c r="J2526" s="884"/>
      <c r="K2526" s="884"/>
      <c r="L2526" s="884"/>
      <c r="M2526" s="617"/>
      <c r="N2526" s="617"/>
      <c r="O2526" s="617"/>
      <c r="P2526" s="617"/>
      <c r="Q2526" s="617"/>
      <c r="R2526" s="617"/>
      <c r="S2526" s="617"/>
      <c r="T2526" s="617"/>
      <c r="U2526" s="617"/>
      <c r="V2526" s="617"/>
      <c r="W2526" s="617"/>
      <c r="X2526" s="617"/>
      <c r="Y2526" s="617"/>
      <c r="Z2526" s="617"/>
      <c r="AA2526" s="617"/>
      <c r="AB2526" s="617"/>
      <c r="AC2526" s="617"/>
      <c r="AD2526" s="617"/>
      <c r="AE2526" s="164"/>
      <c r="AF2526" s="164"/>
      <c r="AG2526" s="408">
        <f t="shared" si="762"/>
        <v>0</v>
      </c>
      <c r="AH2526" s="409">
        <f t="shared" si="763"/>
        <v>0</v>
      </c>
      <c r="AI2526" s="410">
        <f t="shared" si="764"/>
        <v>0</v>
      </c>
      <c r="AJ2526" s="411">
        <f t="shared" si="765"/>
        <v>0</v>
      </c>
      <c r="AK2526" s="408">
        <f t="shared" si="766"/>
        <v>0</v>
      </c>
      <c r="AL2526" s="412">
        <f t="shared" si="767"/>
        <v>0</v>
      </c>
      <c r="AM2526" s="408">
        <f t="shared" si="768"/>
        <v>0</v>
      </c>
      <c r="AN2526" s="409">
        <f t="shared" si="769"/>
        <v>0</v>
      </c>
      <c r="AO2526" s="410">
        <f t="shared" si="770"/>
        <v>0</v>
      </c>
      <c r="AP2526" s="164"/>
      <c r="AQ2526" s="419">
        <f t="shared" si="727"/>
        <v>0</v>
      </c>
      <c r="AR2526" s="420">
        <f t="shared" si="728"/>
        <v>0</v>
      </c>
      <c r="AS2526" s="313">
        <f t="shared" si="729"/>
        <v>0</v>
      </c>
      <c r="AT2526" s="419">
        <f t="shared" si="730"/>
        <v>0</v>
      </c>
      <c r="AU2526" s="420">
        <f t="shared" si="731"/>
        <v>0</v>
      </c>
      <c r="AV2526" s="313">
        <f t="shared" si="732"/>
        <v>0</v>
      </c>
      <c r="AW2526" s="419">
        <f t="shared" si="733"/>
        <v>0</v>
      </c>
      <c r="AX2526" s="420">
        <f t="shared" si="734"/>
        <v>0</v>
      </c>
      <c r="AY2526" s="313">
        <f t="shared" si="735"/>
        <v>0</v>
      </c>
      <c r="AZ2526" s="419">
        <f t="shared" si="736"/>
        <v>0</v>
      </c>
      <c r="BA2526" s="420">
        <f t="shared" si="737"/>
        <v>0</v>
      </c>
      <c r="BB2526" s="313">
        <f t="shared" si="738"/>
        <v>0</v>
      </c>
      <c r="BC2526" s="419">
        <f t="shared" si="739"/>
        <v>0</v>
      </c>
      <c r="BD2526" s="420">
        <f t="shared" si="740"/>
        <v>0</v>
      </c>
      <c r="BE2526" s="313">
        <f t="shared" si="741"/>
        <v>0</v>
      </c>
      <c r="BF2526" s="419">
        <f t="shared" si="742"/>
        <v>0</v>
      </c>
      <c r="BG2526" s="420">
        <f t="shared" si="743"/>
        <v>0</v>
      </c>
      <c r="BH2526" s="313">
        <f t="shared" si="744"/>
        <v>0</v>
      </c>
      <c r="BI2526" s="419">
        <f t="shared" si="745"/>
        <v>0</v>
      </c>
      <c r="BJ2526" s="420">
        <f t="shared" si="746"/>
        <v>0</v>
      </c>
      <c r="BK2526" s="313">
        <f t="shared" si="747"/>
        <v>0</v>
      </c>
      <c r="BL2526" s="419">
        <f t="shared" si="748"/>
        <v>0</v>
      </c>
      <c r="BM2526" s="420">
        <f t="shared" si="749"/>
        <v>0</v>
      </c>
      <c r="BN2526" s="313">
        <f t="shared" si="750"/>
        <v>0</v>
      </c>
      <c r="BO2526" s="419">
        <f t="shared" si="751"/>
        <v>0</v>
      </c>
      <c r="BP2526" s="420">
        <f t="shared" si="752"/>
        <v>0</v>
      </c>
      <c r="BQ2526" s="313">
        <f t="shared" si="753"/>
        <v>0</v>
      </c>
      <c r="BR2526" s="419">
        <f t="shared" si="754"/>
        <v>0</v>
      </c>
      <c r="BS2526" s="420">
        <f t="shared" si="755"/>
        <v>0</v>
      </c>
      <c r="BT2526" s="313">
        <f t="shared" si="756"/>
        <v>0</v>
      </c>
      <c r="BU2526" s="419">
        <f t="shared" si="757"/>
        <v>0</v>
      </c>
      <c r="BV2526" s="420">
        <f t="shared" si="758"/>
        <v>0</v>
      </c>
      <c r="BW2526" s="313">
        <f t="shared" si="759"/>
        <v>0</v>
      </c>
      <c r="BX2526" s="272">
        <f t="shared" si="760"/>
        <v>0</v>
      </c>
      <c r="BY2526" s="273" t="str">
        <f>IF(BX2526=0,"",
IF(SUM($BX$2411:BX2526)=1,BZ2526,
IF($BX$2531&gt;SUM($BX$2411:BX2526),_xlfn.CONCAT(", ",BZ2526),
IF($BX$2531=SUM($BX$2411:BX2526),_xlfn.CONCAT(" y ",BZ2526)))))</f>
        <v/>
      </c>
      <c r="BZ2526" s="156" t="s">
        <v>5291</v>
      </c>
      <c r="CA2526" s="272">
        <f t="shared" si="761"/>
        <v>0</v>
      </c>
      <c r="CB2526" s="273" t="str">
        <f>IF(CA2526=0,"",
IF(SUM($CA$2411:CA2526)=1,CC2526,
IF($CA$2531&gt;SUM($CA$2411:CA2526),_xlfn.CONCAT(", ",CC2526),
IF($CA$2531=SUM($CA$2411:CA2526),_xlfn.CONCAT(" y ",CC2526)))))</f>
        <v/>
      </c>
      <c r="CC2526" s="156" t="s">
        <v>5291</v>
      </c>
    </row>
    <row r="2527" spans="1:81" ht="15" customHeight="1">
      <c r="A2527" s="662"/>
      <c r="B2527" s="145"/>
      <c r="C2527" s="157" t="s">
        <v>5292</v>
      </c>
      <c r="D2527" s="884" t="str">
        <f t="shared" si="726"/>
        <v/>
      </c>
      <c r="E2527" s="884"/>
      <c r="F2527" s="884"/>
      <c r="G2527" s="884"/>
      <c r="H2527" s="884"/>
      <c r="I2527" s="884"/>
      <c r="J2527" s="884"/>
      <c r="K2527" s="884"/>
      <c r="L2527" s="884"/>
      <c r="M2527" s="617"/>
      <c r="N2527" s="617"/>
      <c r="O2527" s="617"/>
      <c r="P2527" s="617"/>
      <c r="Q2527" s="617"/>
      <c r="R2527" s="617"/>
      <c r="S2527" s="617"/>
      <c r="T2527" s="617"/>
      <c r="U2527" s="617"/>
      <c r="V2527" s="617"/>
      <c r="W2527" s="617"/>
      <c r="X2527" s="617"/>
      <c r="Y2527" s="617"/>
      <c r="Z2527" s="617"/>
      <c r="AA2527" s="617"/>
      <c r="AB2527" s="617"/>
      <c r="AC2527" s="617"/>
      <c r="AD2527" s="617"/>
      <c r="AE2527" s="164"/>
      <c r="AF2527" s="164"/>
      <c r="AG2527" s="408">
        <f t="shared" si="762"/>
        <v>0</v>
      </c>
      <c r="AH2527" s="409">
        <f t="shared" si="763"/>
        <v>0</v>
      </c>
      <c r="AI2527" s="410">
        <f t="shared" si="764"/>
        <v>0</v>
      </c>
      <c r="AJ2527" s="411">
        <f t="shared" si="765"/>
        <v>0</v>
      </c>
      <c r="AK2527" s="408">
        <f t="shared" si="766"/>
        <v>0</v>
      </c>
      <c r="AL2527" s="412">
        <f t="shared" si="767"/>
        <v>0</v>
      </c>
      <c r="AM2527" s="408">
        <f t="shared" si="768"/>
        <v>0</v>
      </c>
      <c r="AN2527" s="409">
        <f t="shared" si="769"/>
        <v>0</v>
      </c>
      <c r="AO2527" s="410">
        <f t="shared" si="770"/>
        <v>0</v>
      </c>
      <c r="AP2527" s="164"/>
      <c r="AQ2527" s="419">
        <f t="shared" si="727"/>
        <v>0</v>
      </c>
      <c r="AR2527" s="420">
        <f t="shared" si="728"/>
        <v>0</v>
      </c>
      <c r="AS2527" s="313">
        <f t="shared" si="729"/>
        <v>0</v>
      </c>
      <c r="AT2527" s="419">
        <f t="shared" si="730"/>
        <v>0</v>
      </c>
      <c r="AU2527" s="420">
        <f t="shared" si="731"/>
        <v>0</v>
      </c>
      <c r="AV2527" s="313">
        <f t="shared" si="732"/>
        <v>0</v>
      </c>
      <c r="AW2527" s="419">
        <f t="shared" si="733"/>
        <v>0</v>
      </c>
      <c r="AX2527" s="420">
        <f t="shared" si="734"/>
        <v>0</v>
      </c>
      <c r="AY2527" s="313">
        <f t="shared" si="735"/>
        <v>0</v>
      </c>
      <c r="AZ2527" s="419">
        <f t="shared" si="736"/>
        <v>0</v>
      </c>
      <c r="BA2527" s="420">
        <f t="shared" si="737"/>
        <v>0</v>
      </c>
      <c r="BB2527" s="313">
        <f t="shared" si="738"/>
        <v>0</v>
      </c>
      <c r="BC2527" s="419">
        <f t="shared" si="739"/>
        <v>0</v>
      </c>
      <c r="BD2527" s="420">
        <f t="shared" si="740"/>
        <v>0</v>
      </c>
      <c r="BE2527" s="313">
        <f t="shared" si="741"/>
        <v>0</v>
      </c>
      <c r="BF2527" s="419">
        <f t="shared" si="742"/>
        <v>0</v>
      </c>
      <c r="BG2527" s="420">
        <f t="shared" si="743"/>
        <v>0</v>
      </c>
      <c r="BH2527" s="313">
        <f t="shared" si="744"/>
        <v>0</v>
      </c>
      <c r="BI2527" s="419">
        <f t="shared" si="745"/>
        <v>0</v>
      </c>
      <c r="BJ2527" s="420">
        <f t="shared" si="746"/>
        <v>0</v>
      </c>
      <c r="BK2527" s="313">
        <f t="shared" si="747"/>
        <v>0</v>
      </c>
      <c r="BL2527" s="419">
        <f t="shared" si="748"/>
        <v>0</v>
      </c>
      <c r="BM2527" s="420">
        <f t="shared" si="749"/>
        <v>0</v>
      </c>
      <c r="BN2527" s="313">
        <f t="shared" si="750"/>
        <v>0</v>
      </c>
      <c r="BO2527" s="419">
        <f t="shared" si="751"/>
        <v>0</v>
      </c>
      <c r="BP2527" s="420">
        <f t="shared" si="752"/>
        <v>0</v>
      </c>
      <c r="BQ2527" s="313">
        <f t="shared" si="753"/>
        <v>0</v>
      </c>
      <c r="BR2527" s="419">
        <f t="shared" si="754"/>
        <v>0</v>
      </c>
      <c r="BS2527" s="420">
        <f t="shared" si="755"/>
        <v>0</v>
      </c>
      <c r="BT2527" s="313">
        <f t="shared" si="756"/>
        <v>0</v>
      </c>
      <c r="BU2527" s="419">
        <f t="shared" si="757"/>
        <v>0</v>
      </c>
      <c r="BV2527" s="420">
        <f t="shared" si="758"/>
        <v>0</v>
      </c>
      <c r="BW2527" s="313">
        <f t="shared" si="759"/>
        <v>0</v>
      </c>
      <c r="BX2527" s="272">
        <f t="shared" si="760"/>
        <v>0</v>
      </c>
      <c r="BY2527" s="273" t="str">
        <f>IF(BX2527=0,"",
IF(SUM($BX$2411:BX2527)=1,BZ2527,
IF($BX$2531&gt;SUM($BX$2411:BX2527),_xlfn.CONCAT(", ",BZ2527),
IF($BX$2531=SUM($BX$2411:BX2527),_xlfn.CONCAT(" y ",BZ2527)))))</f>
        <v/>
      </c>
      <c r="BZ2527" s="156" t="s">
        <v>5293</v>
      </c>
      <c r="CA2527" s="272">
        <f t="shared" si="761"/>
        <v>0</v>
      </c>
      <c r="CB2527" s="273" t="str">
        <f>IF(CA2527=0,"",
IF(SUM($CA$2411:CA2527)=1,CC2527,
IF($CA$2531&gt;SUM($CA$2411:CA2527),_xlfn.CONCAT(", ",CC2527),
IF($CA$2531=SUM($CA$2411:CA2527),_xlfn.CONCAT(" y ",CC2527)))))</f>
        <v/>
      </c>
      <c r="CC2527" s="156" t="s">
        <v>5293</v>
      </c>
    </row>
    <row r="2528" spans="1:81" ht="15" customHeight="1">
      <c r="A2528" s="662"/>
      <c r="B2528" s="145"/>
      <c r="C2528" s="157" t="s">
        <v>5294</v>
      </c>
      <c r="D2528" s="884" t="str">
        <f t="shared" si="726"/>
        <v/>
      </c>
      <c r="E2528" s="884"/>
      <c r="F2528" s="884"/>
      <c r="G2528" s="884"/>
      <c r="H2528" s="884"/>
      <c r="I2528" s="884"/>
      <c r="J2528" s="884"/>
      <c r="K2528" s="884"/>
      <c r="L2528" s="884"/>
      <c r="M2528" s="617"/>
      <c r="N2528" s="617"/>
      <c r="O2528" s="617"/>
      <c r="P2528" s="617"/>
      <c r="Q2528" s="617"/>
      <c r="R2528" s="617"/>
      <c r="S2528" s="617"/>
      <c r="T2528" s="617"/>
      <c r="U2528" s="617"/>
      <c r="V2528" s="617"/>
      <c r="W2528" s="617"/>
      <c r="X2528" s="617"/>
      <c r="Y2528" s="617"/>
      <c r="Z2528" s="617"/>
      <c r="AA2528" s="617"/>
      <c r="AB2528" s="617"/>
      <c r="AC2528" s="617"/>
      <c r="AD2528" s="617"/>
      <c r="AE2528" s="164"/>
      <c r="AF2528" s="164"/>
      <c r="AG2528" s="408">
        <f t="shared" si="762"/>
        <v>0</v>
      </c>
      <c r="AH2528" s="409">
        <f t="shared" si="763"/>
        <v>0</v>
      </c>
      <c r="AI2528" s="410">
        <f t="shared" si="764"/>
        <v>0</v>
      </c>
      <c r="AJ2528" s="411">
        <f t="shared" si="765"/>
        <v>0</v>
      </c>
      <c r="AK2528" s="408">
        <f t="shared" si="766"/>
        <v>0</v>
      </c>
      <c r="AL2528" s="412">
        <f t="shared" si="767"/>
        <v>0</v>
      </c>
      <c r="AM2528" s="408">
        <f t="shared" si="768"/>
        <v>0</v>
      </c>
      <c r="AN2528" s="409">
        <f t="shared" si="769"/>
        <v>0</v>
      </c>
      <c r="AO2528" s="410">
        <f t="shared" si="770"/>
        <v>0</v>
      </c>
      <c r="AP2528" s="164"/>
      <c r="AQ2528" s="419">
        <f t="shared" si="727"/>
        <v>0</v>
      </c>
      <c r="AR2528" s="420">
        <f t="shared" si="728"/>
        <v>0</v>
      </c>
      <c r="AS2528" s="313">
        <f t="shared" si="729"/>
        <v>0</v>
      </c>
      <c r="AT2528" s="419">
        <f t="shared" si="730"/>
        <v>0</v>
      </c>
      <c r="AU2528" s="420">
        <f t="shared" si="731"/>
        <v>0</v>
      </c>
      <c r="AV2528" s="313">
        <f t="shared" si="732"/>
        <v>0</v>
      </c>
      <c r="AW2528" s="419">
        <f t="shared" si="733"/>
        <v>0</v>
      </c>
      <c r="AX2528" s="420">
        <f t="shared" si="734"/>
        <v>0</v>
      </c>
      <c r="AY2528" s="313">
        <f t="shared" si="735"/>
        <v>0</v>
      </c>
      <c r="AZ2528" s="419">
        <f t="shared" si="736"/>
        <v>0</v>
      </c>
      <c r="BA2528" s="420">
        <f t="shared" si="737"/>
        <v>0</v>
      </c>
      <c r="BB2528" s="313">
        <f t="shared" si="738"/>
        <v>0</v>
      </c>
      <c r="BC2528" s="419">
        <f t="shared" si="739"/>
        <v>0</v>
      </c>
      <c r="BD2528" s="420">
        <f t="shared" si="740"/>
        <v>0</v>
      </c>
      <c r="BE2528" s="313">
        <f t="shared" si="741"/>
        <v>0</v>
      </c>
      <c r="BF2528" s="419">
        <f t="shared" si="742"/>
        <v>0</v>
      </c>
      <c r="BG2528" s="420">
        <f t="shared" si="743"/>
        <v>0</v>
      </c>
      <c r="BH2528" s="313">
        <f t="shared" si="744"/>
        <v>0</v>
      </c>
      <c r="BI2528" s="419">
        <f t="shared" si="745"/>
        <v>0</v>
      </c>
      <c r="BJ2528" s="420">
        <f t="shared" si="746"/>
        <v>0</v>
      </c>
      <c r="BK2528" s="313">
        <f t="shared" si="747"/>
        <v>0</v>
      </c>
      <c r="BL2528" s="419">
        <f t="shared" si="748"/>
        <v>0</v>
      </c>
      <c r="BM2528" s="420">
        <f t="shared" si="749"/>
        <v>0</v>
      </c>
      <c r="BN2528" s="313">
        <f t="shared" si="750"/>
        <v>0</v>
      </c>
      <c r="BO2528" s="419">
        <f t="shared" si="751"/>
        <v>0</v>
      </c>
      <c r="BP2528" s="420">
        <f t="shared" si="752"/>
        <v>0</v>
      </c>
      <c r="BQ2528" s="313">
        <f t="shared" si="753"/>
        <v>0</v>
      </c>
      <c r="BR2528" s="419">
        <f t="shared" si="754"/>
        <v>0</v>
      </c>
      <c r="BS2528" s="420">
        <f t="shared" si="755"/>
        <v>0</v>
      </c>
      <c r="BT2528" s="313">
        <f t="shared" si="756"/>
        <v>0</v>
      </c>
      <c r="BU2528" s="419">
        <f t="shared" si="757"/>
        <v>0</v>
      </c>
      <c r="BV2528" s="420">
        <f t="shared" si="758"/>
        <v>0</v>
      </c>
      <c r="BW2528" s="313">
        <f t="shared" si="759"/>
        <v>0</v>
      </c>
      <c r="BX2528" s="272">
        <f t="shared" si="760"/>
        <v>0</v>
      </c>
      <c r="BY2528" s="273" t="str">
        <f>IF(BX2528=0,"",
IF(SUM($BX$2411:BX2528)=1,BZ2528,
IF($BX$2531&gt;SUM($BX$2411:BX2528),_xlfn.CONCAT(", ",BZ2528),
IF($BX$2531=SUM($BX$2411:BX2528),_xlfn.CONCAT(" y ",BZ2528)))))</f>
        <v/>
      </c>
      <c r="BZ2528" s="156" t="s">
        <v>5295</v>
      </c>
      <c r="CA2528" s="272">
        <f t="shared" si="761"/>
        <v>0</v>
      </c>
      <c r="CB2528" s="273" t="str">
        <f>IF(CA2528=0,"",
IF(SUM($CA$2411:CA2528)=1,CC2528,
IF($CA$2531&gt;SUM($CA$2411:CA2528),_xlfn.CONCAT(", ",CC2528),
IF($CA$2531=SUM($CA$2411:CA2528),_xlfn.CONCAT(" y ",CC2528)))))</f>
        <v/>
      </c>
      <c r="CC2528" s="156" t="s">
        <v>5295</v>
      </c>
    </row>
    <row r="2529" spans="1:81" ht="15" customHeight="1">
      <c r="A2529" s="662"/>
      <c r="B2529" s="145"/>
      <c r="C2529" s="157" t="s">
        <v>5296</v>
      </c>
      <c r="D2529" s="884" t="str">
        <f t="shared" si="726"/>
        <v/>
      </c>
      <c r="E2529" s="884"/>
      <c r="F2529" s="884"/>
      <c r="G2529" s="884"/>
      <c r="H2529" s="884"/>
      <c r="I2529" s="884"/>
      <c r="J2529" s="884"/>
      <c r="K2529" s="884"/>
      <c r="L2529" s="884"/>
      <c r="M2529" s="617"/>
      <c r="N2529" s="617"/>
      <c r="O2529" s="617"/>
      <c r="P2529" s="617"/>
      <c r="Q2529" s="617"/>
      <c r="R2529" s="617"/>
      <c r="S2529" s="617"/>
      <c r="T2529" s="617"/>
      <c r="U2529" s="617"/>
      <c r="V2529" s="617"/>
      <c r="W2529" s="617"/>
      <c r="X2529" s="617"/>
      <c r="Y2529" s="617"/>
      <c r="Z2529" s="617"/>
      <c r="AA2529" s="617"/>
      <c r="AB2529" s="617"/>
      <c r="AC2529" s="617"/>
      <c r="AD2529" s="617"/>
      <c r="AE2529" s="164"/>
      <c r="AF2529" s="164"/>
      <c r="AG2529" s="408">
        <f t="shared" si="762"/>
        <v>0</v>
      </c>
      <c r="AH2529" s="409">
        <f t="shared" si="763"/>
        <v>0</v>
      </c>
      <c r="AI2529" s="410">
        <f t="shared" si="764"/>
        <v>0</v>
      </c>
      <c r="AJ2529" s="411">
        <f t="shared" si="765"/>
        <v>0</v>
      </c>
      <c r="AK2529" s="408">
        <f t="shared" si="766"/>
        <v>0</v>
      </c>
      <c r="AL2529" s="412">
        <f t="shared" si="767"/>
        <v>0</v>
      </c>
      <c r="AM2529" s="408">
        <f t="shared" si="768"/>
        <v>0</v>
      </c>
      <c r="AN2529" s="409">
        <f t="shared" si="769"/>
        <v>0</v>
      </c>
      <c r="AO2529" s="410">
        <f t="shared" si="770"/>
        <v>0</v>
      </c>
      <c r="AP2529" s="164"/>
      <c r="AQ2529" s="419">
        <f t="shared" si="727"/>
        <v>0</v>
      </c>
      <c r="AR2529" s="420">
        <f t="shared" si="728"/>
        <v>0</v>
      </c>
      <c r="AS2529" s="313">
        <f t="shared" si="729"/>
        <v>0</v>
      </c>
      <c r="AT2529" s="419">
        <f t="shared" si="730"/>
        <v>0</v>
      </c>
      <c r="AU2529" s="420">
        <f t="shared" si="731"/>
        <v>0</v>
      </c>
      <c r="AV2529" s="313">
        <f t="shared" si="732"/>
        <v>0</v>
      </c>
      <c r="AW2529" s="419">
        <f t="shared" si="733"/>
        <v>0</v>
      </c>
      <c r="AX2529" s="420">
        <f t="shared" si="734"/>
        <v>0</v>
      </c>
      <c r="AY2529" s="313">
        <f t="shared" si="735"/>
        <v>0</v>
      </c>
      <c r="AZ2529" s="419">
        <f t="shared" si="736"/>
        <v>0</v>
      </c>
      <c r="BA2529" s="420">
        <f t="shared" si="737"/>
        <v>0</v>
      </c>
      <c r="BB2529" s="313">
        <f t="shared" si="738"/>
        <v>0</v>
      </c>
      <c r="BC2529" s="419">
        <f t="shared" si="739"/>
        <v>0</v>
      </c>
      <c r="BD2529" s="420">
        <f t="shared" si="740"/>
        <v>0</v>
      </c>
      <c r="BE2529" s="313">
        <f t="shared" si="741"/>
        <v>0</v>
      </c>
      <c r="BF2529" s="419">
        <f t="shared" si="742"/>
        <v>0</v>
      </c>
      <c r="BG2529" s="420">
        <f t="shared" si="743"/>
        <v>0</v>
      </c>
      <c r="BH2529" s="313">
        <f t="shared" si="744"/>
        <v>0</v>
      </c>
      <c r="BI2529" s="419">
        <f t="shared" si="745"/>
        <v>0</v>
      </c>
      <c r="BJ2529" s="420">
        <f t="shared" si="746"/>
        <v>0</v>
      </c>
      <c r="BK2529" s="313">
        <f t="shared" si="747"/>
        <v>0</v>
      </c>
      <c r="BL2529" s="419">
        <f t="shared" si="748"/>
        <v>0</v>
      </c>
      <c r="BM2529" s="420">
        <f t="shared" si="749"/>
        <v>0</v>
      </c>
      <c r="BN2529" s="313">
        <f t="shared" si="750"/>
        <v>0</v>
      </c>
      <c r="BO2529" s="419">
        <f t="shared" si="751"/>
        <v>0</v>
      </c>
      <c r="BP2529" s="420">
        <f t="shared" si="752"/>
        <v>0</v>
      </c>
      <c r="BQ2529" s="313">
        <f t="shared" si="753"/>
        <v>0</v>
      </c>
      <c r="BR2529" s="419">
        <f t="shared" si="754"/>
        <v>0</v>
      </c>
      <c r="BS2529" s="420">
        <f t="shared" si="755"/>
        <v>0</v>
      </c>
      <c r="BT2529" s="313">
        <f t="shared" si="756"/>
        <v>0</v>
      </c>
      <c r="BU2529" s="419">
        <f t="shared" si="757"/>
        <v>0</v>
      </c>
      <c r="BV2529" s="420">
        <f t="shared" si="758"/>
        <v>0</v>
      </c>
      <c r="BW2529" s="313">
        <f t="shared" si="759"/>
        <v>0</v>
      </c>
      <c r="BX2529" s="272">
        <f t="shared" si="760"/>
        <v>0</v>
      </c>
      <c r="BY2529" s="273" t="str">
        <f>IF(BX2529=0,"",
IF(SUM($BX$2411:BX2529)=1,BZ2529,
IF($BX$2531&gt;SUM($BX$2411:BX2529),_xlfn.CONCAT(", ",BZ2529),
IF($BX$2531=SUM($BX$2411:BX2529),_xlfn.CONCAT(" y ",BZ2529)))))</f>
        <v/>
      </c>
      <c r="BZ2529" s="156" t="s">
        <v>5297</v>
      </c>
      <c r="CA2529" s="272">
        <f t="shared" si="761"/>
        <v>0</v>
      </c>
      <c r="CB2529" s="273" t="str">
        <f>IF(CA2529=0,"",
IF(SUM($CA$2411:CA2529)=1,CC2529,
IF($CA$2531&gt;SUM($CA$2411:CA2529),_xlfn.CONCAT(", ",CC2529),
IF($CA$2531=SUM($CA$2411:CA2529),_xlfn.CONCAT(" y ",CC2529)))))</f>
        <v/>
      </c>
      <c r="CC2529" s="156" t="s">
        <v>5297</v>
      </c>
    </row>
    <row r="2530" spans="1:81" ht="15" customHeight="1">
      <c r="A2530" s="662"/>
      <c r="B2530" s="145"/>
      <c r="C2530" s="157" t="s">
        <v>5298</v>
      </c>
      <c r="D2530" s="884" t="str">
        <f t="shared" si="726"/>
        <v/>
      </c>
      <c r="E2530" s="884"/>
      <c r="F2530" s="884"/>
      <c r="G2530" s="884"/>
      <c r="H2530" s="884"/>
      <c r="I2530" s="884"/>
      <c r="J2530" s="884"/>
      <c r="K2530" s="884"/>
      <c r="L2530" s="884"/>
      <c r="M2530" s="617"/>
      <c r="N2530" s="617"/>
      <c r="O2530" s="617"/>
      <c r="P2530" s="617"/>
      <c r="Q2530" s="617"/>
      <c r="R2530" s="617"/>
      <c r="S2530" s="617"/>
      <c r="T2530" s="617"/>
      <c r="U2530" s="617"/>
      <c r="V2530" s="617"/>
      <c r="W2530" s="617"/>
      <c r="X2530" s="617"/>
      <c r="Y2530" s="617"/>
      <c r="Z2530" s="617"/>
      <c r="AA2530" s="617"/>
      <c r="AB2530" s="617"/>
      <c r="AC2530" s="617"/>
      <c r="AD2530" s="617"/>
      <c r="AE2530" s="164"/>
      <c r="AF2530" s="164"/>
      <c r="AG2530" s="408">
        <f t="shared" si="762"/>
        <v>0</v>
      </c>
      <c r="AH2530" s="409">
        <f t="shared" si="763"/>
        <v>0</v>
      </c>
      <c r="AI2530" s="410">
        <f t="shared" si="764"/>
        <v>0</v>
      </c>
      <c r="AJ2530" s="411">
        <f t="shared" si="765"/>
        <v>0</v>
      </c>
      <c r="AK2530" s="408">
        <f t="shared" si="766"/>
        <v>0</v>
      </c>
      <c r="AL2530" s="412">
        <f t="shared" si="767"/>
        <v>0</v>
      </c>
      <c r="AM2530" s="408">
        <f t="shared" si="768"/>
        <v>0</v>
      </c>
      <c r="AN2530" s="409">
        <f t="shared" si="769"/>
        <v>0</v>
      </c>
      <c r="AO2530" s="410">
        <f t="shared" si="770"/>
        <v>0</v>
      </c>
      <c r="AP2530" s="164"/>
      <c r="AQ2530" s="419">
        <f t="shared" si="727"/>
        <v>0</v>
      </c>
      <c r="AR2530" s="420">
        <f t="shared" si="728"/>
        <v>0</v>
      </c>
      <c r="AS2530" s="313">
        <f t="shared" si="729"/>
        <v>0</v>
      </c>
      <c r="AT2530" s="419">
        <f t="shared" si="730"/>
        <v>0</v>
      </c>
      <c r="AU2530" s="420">
        <f t="shared" si="731"/>
        <v>0</v>
      </c>
      <c r="AV2530" s="313">
        <f t="shared" si="732"/>
        <v>0</v>
      </c>
      <c r="AW2530" s="419">
        <f t="shared" si="733"/>
        <v>0</v>
      </c>
      <c r="AX2530" s="420">
        <f t="shared" si="734"/>
        <v>0</v>
      </c>
      <c r="AY2530" s="313">
        <f t="shared" si="735"/>
        <v>0</v>
      </c>
      <c r="AZ2530" s="419">
        <f t="shared" si="736"/>
        <v>0</v>
      </c>
      <c r="BA2530" s="420">
        <f t="shared" si="737"/>
        <v>0</v>
      </c>
      <c r="BB2530" s="313">
        <f t="shared" si="738"/>
        <v>0</v>
      </c>
      <c r="BC2530" s="419">
        <f t="shared" si="739"/>
        <v>0</v>
      </c>
      <c r="BD2530" s="420">
        <f t="shared" si="740"/>
        <v>0</v>
      </c>
      <c r="BE2530" s="313">
        <f t="shared" si="741"/>
        <v>0</v>
      </c>
      <c r="BF2530" s="419">
        <f t="shared" si="742"/>
        <v>0</v>
      </c>
      <c r="BG2530" s="420">
        <f t="shared" si="743"/>
        <v>0</v>
      </c>
      <c r="BH2530" s="313">
        <f t="shared" si="744"/>
        <v>0</v>
      </c>
      <c r="BI2530" s="419">
        <f t="shared" si="745"/>
        <v>0</v>
      </c>
      <c r="BJ2530" s="420">
        <f t="shared" si="746"/>
        <v>0</v>
      </c>
      <c r="BK2530" s="313">
        <f t="shared" si="747"/>
        <v>0</v>
      </c>
      <c r="BL2530" s="419">
        <f t="shared" si="748"/>
        <v>0</v>
      </c>
      <c r="BM2530" s="420">
        <f t="shared" si="749"/>
        <v>0</v>
      </c>
      <c r="BN2530" s="313">
        <f t="shared" si="750"/>
        <v>0</v>
      </c>
      <c r="BO2530" s="419">
        <f t="shared" si="751"/>
        <v>0</v>
      </c>
      <c r="BP2530" s="420">
        <f t="shared" si="752"/>
        <v>0</v>
      </c>
      <c r="BQ2530" s="313">
        <f t="shared" si="753"/>
        <v>0</v>
      </c>
      <c r="BR2530" s="419">
        <f t="shared" si="754"/>
        <v>0</v>
      </c>
      <c r="BS2530" s="420">
        <f t="shared" si="755"/>
        <v>0</v>
      </c>
      <c r="BT2530" s="313">
        <f t="shared" si="756"/>
        <v>0</v>
      </c>
      <c r="BU2530" s="419">
        <f t="shared" si="757"/>
        <v>0</v>
      </c>
      <c r="BV2530" s="420">
        <f t="shared" si="758"/>
        <v>0</v>
      </c>
      <c r="BW2530" s="313">
        <f t="shared" si="759"/>
        <v>0</v>
      </c>
      <c r="BX2530" s="272">
        <f t="shared" si="760"/>
        <v>0</v>
      </c>
      <c r="BY2530" s="273" t="str">
        <f>IF(BX2530=0,"",
IF(SUM($BX$2411:BX2530)=1,BZ2530,
IF($BX$2531&gt;SUM($BX$2411:BX2530),_xlfn.CONCAT(", ",BZ2530),
IF($BX$2531=SUM($BX$2411:BX2530),_xlfn.CONCAT(" y ",BZ2530)))))</f>
        <v/>
      </c>
      <c r="BZ2530" s="156" t="s">
        <v>5299</v>
      </c>
      <c r="CA2530" s="272">
        <f t="shared" si="761"/>
        <v>0</v>
      </c>
      <c r="CB2530" s="273" t="str">
        <f>IF(CA2530=0,"",
IF(SUM($CA$2411:CA2530)=1,CC2530,
IF($CA$2531&gt;SUM($CA$2411:CA2530),_xlfn.CONCAT(", ",CC2530),
IF($CA$2531=SUM($CA$2411:CA2530),_xlfn.CONCAT(" y ",CC2530)))))</f>
        <v/>
      </c>
      <c r="CC2530" s="156" t="s">
        <v>5299</v>
      </c>
    </row>
    <row r="2531" spans="1:81" ht="15" customHeight="1">
      <c r="A2531" s="57"/>
      <c r="B2531" s="26"/>
      <c r="C2531" s="26"/>
      <c r="D2531" s="26"/>
      <c r="E2531" s="26"/>
      <c r="F2531" s="26"/>
      <c r="G2531" s="26"/>
      <c r="H2531" s="26"/>
      <c r="I2531" s="26"/>
      <c r="J2531" s="26"/>
      <c r="K2531" s="26"/>
      <c r="L2531" s="77"/>
      <c r="M2531" s="80">
        <f>IF(AND(SUM(M2411:M2530)=0,COUNTIF(M2411:M2530,"NS")&gt;0),"NS",
IF(AND(SUM(M2411:M2530)=0,COUNTIF(M2411:M2530,0)&gt;0),0,
IF(AND(SUM(M2411:M2530)=0,COUNTIF(M2411:M2530,"NA")&gt;0),"NA",
SUM(M2411:M2530))))</f>
        <v>0</v>
      </c>
      <c r="N2531" s="80">
        <f t="shared" ref="N2531:AD2531" si="771">IF(AND(SUM(N2411:N2530)=0,COUNTIF(N2411:N2530,"NS")&gt;0),"NS",
IF(AND(SUM(N2411:N2530)=0,COUNTIF(N2411:N2530,0)&gt;0),0,
IF(AND(SUM(N2411:N2530)=0,COUNTIF(N2411:N2530,"NA")&gt;0),"NA",
SUM(N2411:N2530))))</f>
        <v>0</v>
      </c>
      <c r="O2531" s="80">
        <f t="shared" si="771"/>
        <v>0</v>
      </c>
      <c r="P2531" s="80">
        <f t="shared" si="771"/>
        <v>0</v>
      </c>
      <c r="Q2531" s="80">
        <f t="shared" si="771"/>
        <v>0</v>
      </c>
      <c r="R2531" s="80">
        <f t="shared" si="771"/>
        <v>0</v>
      </c>
      <c r="S2531" s="80">
        <f t="shared" si="771"/>
        <v>0</v>
      </c>
      <c r="T2531" s="80">
        <f t="shared" si="771"/>
        <v>0</v>
      </c>
      <c r="U2531" s="80">
        <f t="shared" si="771"/>
        <v>0</v>
      </c>
      <c r="V2531" s="80">
        <f t="shared" si="771"/>
        <v>0</v>
      </c>
      <c r="W2531" s="80">
        <f t="shared" si="771"/>
        <v>0</v>
      </c>
      <c r="X2531" s="80">
        <f t="shared" si="771"/>
        <v>0</v>
      </c>
      <c r="Y2531" s="80">
        <f t="shared" si="771"/>
        <v>0</v>
      </c>
      <c r="Z2531" s="80">
        <f t="shared" si="771"/>
        <v>0</v>
      </c>
      <c r="AA2531" s="80">
        <f t="shared" si="771"/>
        <v>0</v>
      </c>
      <c r="AB2531" s="80">
        <f t="shared" si="771"/>
        <v>0</v>
      </c>
      <c r="AC2531" s="80">
        <f t="shared" si="771"/>
        <v>0</v>
      </c>
      <c r="AD2531" s="80">
        <f t="shared" si="771"/>
        <v>0</v>
      </c>
      <c r="AE2531" s="164"/>
      <c r="AF2531" s="164"/>
      <c r="AG2531" s="164"/>
      <c r="AH2531" s="164"/>
      <c r="AI2531" s="164"/>
      <c r="AJ2531" s="164"/>
      <c r="AK2531" s="164"/>
      <c r="AL2531" s="164"/>
      <c r="AM2531" s="164"/>
      <c r="AN2531" s="164"/>
      <c r="AO2531" s="418">
        <f>SUM(AG2411:AO2530)</f>
        <v>0</v>
      </c>
      <c r="AP2531" s="164"/>
      <c r="AQ2531" s="164"/>
      <c r="AR2531" s="164"/>
      <c r="AS2531" s="164"/>
      <c r="AT2531" s="164"/>
      <c r="AU2531" s="164"/>
      <c r="AV2531" s="164"/>
      <c r="AW2531" s="164"/>
      <c r="AX2531" s="164"/>
      <c r="AY2531" s="164"/>
      <c r="AZ2531" s="164"/>
      <c r="BA2531" s="164"/>
      <c r="BB2531" s="164"/>
      <c r="BC2531" s="164"/>
      <c r="BD2531" s="164"/>
      <c r="BE2531" s="164"/>
      <c r="BF2531" s="164"/>
      <c r="BG2531" s="164"/>
      <c r="BH2531" s="164"/>
      <c r="BI2531" s="164"/>
      <c r="BJ2531" s="164"/>
      <c r="BK2531" s="164"/>
      <c r="BL2531" s="164"/>
      <c r="BM2531" s="164"/>
      <c r="BN2531" s="164"/>
      <c r="BO2531" s="164"/>
      <c r="BP2531" s="164"/>
      <c r="BQ2531" s="164"/>
      <c r="BR2531" s="164"/>
      <c r="BS2531" s="164"/>
      <c r="BT2531" s="164"/>
      <c r="BU2531" s="164"/>
      <c r="BV2531" s="164"/>
      <c r="BW2531" s="422">
        <f>SUM(AQ2411:BW2530)</f>
        <v>0</v>
      </c>
      <c r="BX2531" s="274">
        <f>SUM(BX2446:BX2530)</f>
        <v>0</v>
      </c>
      <c r="BY2531" s="274" t="str">
        <f>IF(BX2531=0,"",_xlfn.CONCAT(BY2446:BY2530))</f>
        <v/>
      </c>
      <c r="BZ2531" s="275" t="str">
        <f>IF(BX2531=0,"",
IF(BX2531&gt;8,"Favor de revisar la instrucción 3, ya que no se cumplen los criterios establecidos",
IF(BX2531=1,_xlfn.CONCAT("Favor de revisar la instrucción 3, ya que no se cumplen los criterios establecidos en el numeral  ",BY2531),_xlfn.CONCAT("Favor de revisar la instrucción 3, ya que no se cumplen los criterios establecidos en los numerales  ",BY2531))))</f>
        <v/>
      </c>
      <c r="CA2531" s="274">
        <f>SUM(CA2446:CA2530)</f>
        <v>0</v>
      </c>
      <c r="CB2531" s="274" t="str">
        <f>IF(CA2531=0,"",_xlfn.CONCAT(CB2446:CB2530))</f>
        <v/>
      </c>
      <c r="CC2531" s="275" t="str">
        <f>IF(CA2531=0,"",
IF(CA2531&gt;8,"Alerta: debe de proporcionar una justificación de acuerdo a lo establecido en la instrucción 4",
IF(CA2531=1,_xlfn.CONCAT("Alerta: debe de proporcionar una justificación de acuerdo a lo establecido en la instrucción 4 en el numeral  ",CB2531),_xlfn.CONCAT("Alerta: debe de proporcionar una justificación de acuerdo a lo establecido en la instrucción 4 en los numerales  ",CB2531))))</f>
        <v/>
      </c>
    </row>
    <row r="2532" spans="1:81" ht="15" customHeight="1">
      <c r="A2532" s="57"/>
      <c r="B2532" s="26"/>
      <c r="C2532" s="26"/>
      <c r="D2532" s="26"/>
      <c r="E2532" s="26"/>
      <c r="F2532" s="26"/>
      <c r="G2532" s="26"/>
      <c r="H2532" s="26"/>
      <c r="I2532" s="26"/>
      <c r="J2532" s="26"/>
      <c r="K2532" s="26"/>
      <c r="L2532" s="26"/>
      <c r="M2532" s="26"/>
      <c r="N2532" s="26"/>
      <c r="O2532" s="26"/>
      <c r="P2532" s="26"/>
      <c r="Q2532" s="26"/>
      <c r="R2532" s="26"/>
      <c r="S2532" s="26"/>
      <c r="T2532" s="26"/>
      <c r="U2532" s="26"/>
      <c r="V2532" s="26"/>
      <c r="W2532" s="26"/>
      <c r="X2532" s="26"/>
      <c r="Y2532" s="26"/>
      <c r="Z2532" s="26"/>
      <c r="AA2532" s="26"/>
      <c r="AB2532" s="26"/>
      <c r="AC2532" s="26"/>
      <c r="AD2532" s="26"/>
      <c r="AE2532" s="26"/>
      <c r="AF2532" s="164"/>
      <c r="AG2532" s="164"/>
      <c r="AH2532" s="164"/>
      <c r="AI2532" s="164"/>
      <c r="AJ2532" s="164"/>
      <c r="AK2532" s="164"/>
      <c r="AL2532" s="164"/>
      <c r="AM2532" s="164"/>
      <c r="AN2532" s="164"/>
      <c r="AO2532" s="164"/>
      <c r="AP2532" s="164"/>
      <c r="AQ2532" s="164"/>
      <c r="AR2532" s="164"/>
      <c r="AS2532" s="164"/>
      <c r="AT2532" s="164"/>
      <c r="AU2532" s="164"/>
      <c r="AV2532" s="164"/>
      <c r="AW2532" s="164"/>
      <c r="AX2532" s="164"/>
      <c r="AY2532" s="164"/>
      <c r="AZ2532" s="164"/>
      <c r="BA2532" s="164"/>
      <c r="BB2532" s="164"/>
      <c r="BC2532" s="164"/>
      <c r="BD2532" s="164"/>
      <c r="BE2532" s="164"/>
      <c r="BF2532" s="164"/>
      <c r="BG2532" s="164"/>
      <c r="BH2532" s="164"/>
      <c r="BI2532" s="164"/>
      <c r="BJ2532" s="164"/>
      <c r="BK2532" s="164"/>
      <c r="BL2532" s="164"/>
      <c r="BM2532" s="164"/>
      <c r="BN2532" s="164"/>
      <c r="BO2532" s="164"/>
      <c r="BP2532" s="164"/>
      <c r="BQ2532" s="164"/>
      <c r="BR2532" s="164"/>
      <c r="BS2532" s="164"/>
      <c r="BT2532" s="164"/>
      <c r="BU2532" s="164"/>
      <c r="BV2532" s="164"/>
      <c r="BW2532" s="164"/>
      <c r="BX2532" s="164"/>
      <c r="BY2532" s="164"/>
      <c r="BZ2532" s="164"/>
      <c r="CA2532" s="164"/>
      <c r="CB2532" s="164"/>
      <c r="CC2532" s="164"/>
    </row>
    <row r="2533" spans="1:81" ht="45" customHeight="1">
      <c r="A2533" s="57"/>
      <c r="B2533" s="26"/>
      <c r="C2533" s="968" t="s">
        <v>5874</v>
      </c>
      <c r="D2533" s="968"/>
      <c r="E2533" s="968"/>
      <c r="F2533" s="968"/>
      <c r="G2533" s="940"/>
      <c r="H2533" s="940"/>
      <c r="I2533" s="940"/>
      <c r="J2533" s="940"/>
      <c r="K2533" s="940"/>
      <c r="L2533" s="940"/>
      <c r="M2533" s="940"/>
      <c r="N2533" s="940"/>
      <c r="O2533" s="940"/>
      <c r="P2533" s="940"/>
      <c r="Q2533" s="940"/>
      <c r="R2533" s="940"/>
      <c r="S2533" s="940"/>
      <c r="T2533" s="940"/>
      <c r="U2533" s="940"/>
      <c r="V2533" s="940"/>
      <c r="W2533" s="940"/>
      <c r="X2533" s="940"/>
      <c r="Y2533" s="940"/>
      <c r="Z2533" s="940"/>
      <c r="AA2533" s="940"/>
      <c r="AB2533" s="940"/>
      <c r="AC2533" s="940"/>
      <c r="AD2533" s="940"/>
      <c r="AE2533" s="164"/>
      <c r="AF2533" s="164"/>
      <c r="AG2533" s="164"/>
      <c r="AH2533" s="164"/>
      <c r="AI2533" s="164"/>
      <c r="AJ2533" s="164"/>
      <c r="AK2533" s="164"/>
      <c r="AL2533" s="164"/>
      <c r="AM2533" s="164"/>
      <c r="AN2533" s="164"/>
      <c r="AO2533" s="164"/>
      <c r="AP2533" s="164"/>
      <c r="AQ2533" s="164"/>
      <c r="AR2533" s="164"/>
      <c r="AS2533" s="164"/>
      <c r="AT2533" s="164"/>
      <c r="AU2533" s="164"/>
      <c r="AV2533" s="164"/>
      <c r="AW2533" s="164"/>
      <c r="AX2533" s="164"/>
      <c r="AY2533" s="164"/>
      <c r="AZ2533" s="164"/>
      <c r="BA2533" s="164"/>
      <c r="BB2533" s="164"/>
      <c r="BC2533" s="164"/>
      <c r="BD2533" s="164"/>
      <c r="BE2533" s="164"/>
      <c r="BF2533" s="164"/>
      <c r="BG2533" s="164"/>
      <c r="BH2533" s="164"/>
      <c r="BI2533" s="164"/>
      <c r="BJ2533" s="164"/>
      <c r="BK2533" s="164"/>
      <c r="BL2533" s="164"/>
      <c r="BM2533" s="164"/>
      <c r="BN2533" s="164"/>
      <c r="BO2533" s="164"/>
      <c r="BP2533" s="164"/>
      <c r="BQ2533" s="164"/>
      <c r="BR2533" s="164"/>
      <c r="BS2533" s="164"/>
      <c r="BT2533" s="164"/>
      <c r="BU2533" s="164"/>
      <c r="BV2533" s="164"/>
      <c r="BW2533" s="164"/>
      <c r="BX2533" s="164"/>
      <c r="BY2533" s="164"/>
      <c r="BZ2533" s="164"/>
      <c r="CA2533" s="164"/>
      <c r="CB2533" s="164"/>
      <c r="CC2533" s="164"/>
    </row>
    <row r="2534" spans="1:81" ht="15" customHeight="1">
      <c r="A2534" s="57"/>
      <c r="B2534" s="811" t="str">
        <f>IF(AND(AP2412&gt;0,G2533=""),"Ha registrado un valor mayor a cero en la col. Otro tipo de falta admin. no grave, debe anotar el nombre de dicho(s) tipo(s) de falta(s)","")</f>
        <v/>
      </c>
      <c r="C2534" s="811"/>
      <c r="D2534" s="811"/>
      <c r="E2534" s="811"/>
      <c r="F2534" s="811"/>
      <c r="G2534" s="811"/>
      <c r="H2534" s="811"/>
      <c r="I2534" s="811"/>
      <c r="J2534" s="811"/>
      <c r="K2534" s="811"/>
      <c r="L2534" s="811"/>
      <c r="M2534" s="811"/>
      <c r="N2534" s="811"/>
      <c r="O2534" s="811"/>
      <c r="P2534" s="811"/>
      <c r="Q2534" s="811"/>
      <c r="R2534" s="811"/>
      <c r="S2534" s="811"/>
      <c r="T2534" s="811"/>
      <c r="U2534" s="811"/>
      <c r="V2534" s="811"/>
      <c r="W2534" s="811"/>
      <c r="X2534" s="811"/>
      <c r="Y2534" s="811"/>
      <c r="Z2534" s="811"/>
      <c r="AA2534" s="811"/>
      <c r="AB2534" s="811"/>
      <c r="AC2534" s="811"/>
      <c r="AD2534" s="811"/>
      <c r="AE2534" s="811"/>
      <c r="AF2534" s="164"/>
      <c r="AG2534" s="164"/>
      <c r="AH2534" s="164"/>
      <c r="AI2534" s="164"/>
      <c r="AJ2534" s="164"/>
      <c r="AK2534" s="164"/>
      <c r="AL2534" s="164"/>
      <c r="AM2534" s="164"/>
      <c r="AN2534" s="164"/>
      <c r="AO2534" s="164"/>
      <c r="AP2534" s="164"/>
      <c r="AQ2534" s="164"/>
      <c r="AR2534" s="164"/>
      <c r="AS2534" s="164"/>
      <c r="AT2534" s="164"/>
      <c r="AU2534" s="164"/>
      <c r="AV2534" s="164"/>
      <c r="AW2534" s="164"/>
      <c r="AX2534" s="164"/>
      <c r="AY2534" s="164"/>
      <c r="AZ2534" s="164"/>
      <c r="BA2534" s="164"/>
      <c r="BB2534" s="164"/>
      <c r="BC2534" s="164"/>
      <c r="BD2534" s="164"/>
      <c r="BE2534" s="164"/>
      <c r="BF2534" s="164"/>
      <c r="BG2534" s="164"/>
      <c r="BH2534" s="164"/>
      <c r="BI2534" s="164"/>
      <c r="BJ2534" s="164"/>
      <c r="BK2534" s="164"/>
      <c r="BL2534" s="164"/>
      <c r="BM2534" s="164"/>
      <c r="BN2534" s="164"/>
      <c r="BO2534" s="164"/>
      <c r="BP2534" s="164"/>
      <c r="BQ2534" s="164"/>
      <c r="BR2534" s="164"/>
      <c r="BS2534" s="164"/>
      <c r="BT2534" s="164"/>
      <c r="BU2534" s="164"/>
      <c r="BV2534" s="164"/>
      <c r="BW2534" s="164"/>
      <c r="BX2534" s="164"/>
      <c r="BY2534" s="164"/>
      <c r="BZ2534" s="164"/>
      <c r="CA2534" s="164"/>
      <c r="CB2534" s="164"/>
      <c r="CC2534" s="164"/>
    </row>
    <row r="2535" spans="1:81" ht="24" customHeight="1">
      <c r="A2535" s="57"/>
      <c r="B2535" s="26"/>
      <c r="C2535" s="862" t="s">
        <v>5300</v>
      </c>
      <c r="D2535" s="862"/>
      <c r="E2535" s="862"/>
      <c r="F2535" s="862"/>
      <c r="G2535" s="862"/>
      <c r="H2535" s="862"/>
      <c r="I2535" s="862"/>
      <c r="J2535" s="862"/>
      <c r="K2535" s="862"/>
      <c r="L2535" s="862"/>
      <c r="M2535" s="862"/>
      <c r="N2535" s="862"/>
      <c r="O2535" s="862"/>
      <c r="P2535" s="862"/>
      <c r="Q2535" s="862"/>
      <c r="R2535" s="862"/>
      <c r="S2535" s="862"/>
      <c r="T2535" s="862"/>
      <c r="U2535" s="862"/>
      <c r="V2535" s="862"/>
      <c r="W2535" s="862"/>
      <c r="X2535" s="862"/>
      <c r="Y2535" s="862"/>
      <c r="Z2535" s="862"/>
      <c r="AA2535" s="862"/>
      <c r="AB2535" s="862"/>
      <c r="AC2535" s="862"/>
      <c r="AD2535" s="862"/>
      <c r="AE2535" s="164"/>
      <c r="AF2535" s="164"/>
      <c r="AG2535" s="164"/>
      <c r="AH2535" s="164"/>
      <c r="AI2535" s="164"/>
      <c r="AJ2535" s="164"/>
      <c r="AK2535" s="164"/>
      <c r="AL2535" s="164"/>
      <c r="AM2535" s="164"/>
      <c r="AN2535" s="164"/>
      <c r="AO2535" s="164"/>
      <c r="AP2535" s="164"/>
      <c r="AQ2535" s="164"/>
      <c r="AR2535" s="164"/>
      <c r="AS2535" s="164"/>
      <c r="AT2535" s="164"/>
      <c r="AU2535" s="164"/>
      <c r="AV2535" s="164"/>
      <c r="AW2535" s="164"/>
      <c r="AX2535" s="164"/>
      <c r="AY2535" s="164"/>
      <c r="AZ2535" s="164"/>
      <c r="BA2535" s="164"/>
      <c r="BB2535" s="164"/>
      <c r="BC2535" s="164"/>
      <c r="BD2535" s="164"/>
      <c r="BE2535" s="164"/>
      <c r="BF2535" s="164"/>
      <c r="BG2535" s="164"/>
      <c r="BH2535" s="164"/>
      <c r="BI2535" s="164"/>
      <c r="BJ2535" s="164"/>
      <c r="BK2535" s="164"/>
      <c r="BL2535" s="164"/>
      <c r="BM2535" s="164"/>
      <c r="BN2535" s="164"/>
      <c r="BO2535" s="164"/>
      <c r="BP2535" s="164"/>
      <c r="BQ2535" s="164"/>
      <c r="BR2535" s="164"/>
      <c r="BS2535" s="164"/>
      <c r="BT2535" s="164"/>
      <c r="BU2535" s="164"/>
      <c r="BV2535" s="164"/>
      <c r="BW2535" s="164"/>
      <c r="BX2535" s="164"/>
      <c r="BY2535" s="164"/>
      <c r="BZ2535" s="164"/>
      <c r="CA2535" s="164"/>
      <c r="CB2535" s="164"/>
      <c r="CC2535" s="164"/>
    </row>
    <row r="2536" spans="1:81" ht="60" customHeight="1">
      <c r="A2536" s="57"/>
      <c r="B2536" s="26"/>
      <c r="C2536" s="941"/>
      <c r="D2536" s="942"/>
      <c r="E2536" s="942"/>
      <c r="F2536" s="942"/>
      <c r="G2536" s="942"/>
      <c r="H2536" s="942"/>
      <c r="I2536" s="942"/>
      <c r="J2536" s="942"/>
      <c r="K2536" s="942"/>
      <c r="L2536" s="942"/>
      <c r="M2536" s="942"/>
      <c r="N2536" s="942"/>
      <c r="O2536" s="942"/>
      <c r="P2536" s="942"/>
      <c r="Q2536" s="942"/>
      <c r="R2536" s="942"/>
      <c r="S2536" s="942"/>
      <c r="T2536" s="942"/>
      <c r="U2536" s="942"/>
      <c r="V2536" s="942"/>
      <c r="W2536" s="942"/>
      <c r="X2536" s="942"/>
      <c r="Y2536" s="942"/>
      <c r="Z2536" s="942"/>
      <c r="AA2536" s="942"/>
      <c r="AB2536" s="942"/>
      <c r="AC2536" s="942"/>
      <c r="AD2536" s="943"/>
      <c r="AE2536" s="164"/>
      <c r="AF2536" s="164"/>
      <c r="AG2536" s="164"/>
      <c r="AH2536" s="164"/>
      <c r="AI2536" s="164"/>
      <c r="AJ2536" s="164"/>
      <c r="AK2536" s="164"/>
      <c r="AL2536" s="164"/>
      <c r="AM2536" s="164"/>
      <c r="AN2536" s="164"/>
      <c r="AO2536" s="164"/>
      <c r="AP2536" s="164"/>
      <c r="AQ2536" s="164"/>
      <c r="AR2536" s="164"/>
      <c r="AS2536" s="164"/>
      <c r="AT2536" s="164"/>
      <c r="AU2536" s="164"/>
      <c r="AV2536" s="164"/>
      <c r="AW2536" s="164"/>
      <c r="AX2536" s="164"/>
      <c r="AY2536" s="164"/>
      <c r="AZ2536" s="164"/>
      <c r="BA2536" s="164"/>
      <c r="BB2536" s="164"/>
      <c r="BC2536" s="164"/>
      <c r="BD2536" s="164"/>
      <c r="BE2536" s="164"/>
      <c r="BF2536" s="164"/>
      <c r="BG2536" s="164"/>
      <c r="BH2536" s="164"/>
      <c r="BI2536" s="164"/>
      <c r="BJ2536" s="164"/>
      <c r="BK2536" s="164"/>
      <c r="BL2536" s="164"/>
      <c r="BM2536" s="164"/>
      <c r="BN2536" s="164"/>
      <c r="BO2536" s="164"/>
      <c r="BP2536" s="164"/>
      <c r="BQ2536" s="164"/>
      <c r="BR2536" s="164"/>
      <c r="BS2536" s="164"/>
      <c r="BT2536" s="164"/>
      <c r="BU2536" s="164"/>
      <c r="BV2536" s="164"/>
      <c r="BW2536" s="164"/>
      <c r="BX2536" s="164"/>
      <c r="BY2536" s="164"/>
      <c r="BZ2536" s="164"/>
      <c r="CA2536" s="164"/>
      <c r="CB2536" s="164"/>
      <c r="CC2536" s="164"/>
    </row>
    <row r="2537" spans="1:81" ht="15" customHeight="1">
      <c r="A2537" s="57"/>
      <c r="B2537" s="811" t="str">
        <f>CW2405</f>
        <v/>
      </c>
      <c r="C2537" s="811"/>
      <c r="D2537" s="811"/>
      <c r="E2537" s="811"/>
      <c r="F2537" s="811"/>
      <c r="G2537" s="811"/>
      <c r="H2537" s="811"/>
      <c r="I2537" s="811"/>
      <c r="J2537" s="811"/>
      <c r="K2537" s="811"/>
      <c r="L2537" s="811"/>
      <c r="M2537" s="811"/>
      <c r="N2537" s="811"/>
      <c r="O2537" s="811"/>
      <c r="P2537" s="811"/>
      <c r="Q2537" s="811"/>
      <c r="R2537" s="811"/>
      <c r="S2537" s="811"/>
      <c r="T2537" s="811"/>
      <c r="U2537" s="811"/>
      <c r="V2537" s="811"/>
      <c r="W2537" s="811"/>
      <c r="X2537" s="811"/>
      <c r="Y2537" s="811"/>
      <c r="Z2537" s="811"/>
      <c r="AA2537" s="811"/>
      <c r="AB2537" s="811"/>
      <c r="AC2537" s="811"/>
      <c r="AD2537" s="811"/>
      <c r="AE2537" s="164"/>
      <c r="AF2537" s="164"/>
      <c r="AG2537" s="164"/>
      <c r="AH2537" s="164"/>
      <c r="AI2537" s="164"/>
      <c r="AJ2537" s="164"/>
      <c r="AK2537" s="164"/>
      <c r="AL2537" s="164"/>
      <c r="AM2537" s="164"/>
      <c r="AN2537" s="164"/>
      <c r="AO2537" s="164"/>
      <c r="AP2537" s="164"/>
      <c r="AQ2537" s="164"/>
      <c r="AR2537" s="164"/>
      <c r="AS2537" s="164"/>
      <c r="AT2537" s="164"/>
      <c r="AU2537" s="164"/>
      <c r="AV2537" s="164"/>
      <c r="AW2537" s="164"/>
      <c r="AX2537" s="164"/>
      <c r="AY2537" s="164"/>
      <c r="AZ2537" s="164"/>
      <c r="BA2537" s="164"/>
      <c r="BB2537" s="164"/>
      <c r="BC2537" s="164"/>
      <c r="BD2537" s="164"/>
      <c r="BE2537" s="164"/>
      <c r="BF2537" s="164"/>
      <c r="BG2537" s="164"/>
      <c r="BH2537" s="164"/>
      <c r="BI2537" s="164"/>
      <c r="BJ2537" s="164"/>
      <c r="BK2537" s="164"/>
      <c r="BL2537" s="164"/>
      <c r="BM2537" s="164"/>
      <c r="BN2537" s="164"/>
      <c r="BO2537" s="164"/>
      <c r="BP2537" s="164"/>
      <c r="BQ2537" s="164"/>
      <c r="BR2537" s="164"/>
      <c r="BS2537" s="164"/>
      <c r="BT2537" s="164"/>
      <c r="BU2537" s="164"/>
      <c r="BV2537" s="164"/>
      <c r="BW2537" s="164"/>
      <c r="BX2537" s="164"/>
      <c r="BY2537" s="164"/>
      <c r="BZ2537" s="164"/>
      <c r="CA2537" s="164"/>
      <c r="CB2537" s="164"/>
      <c r="CC2537" s="164"/>
    </row>
    <row r="2538" spans="1:81" ht="15" customHeight="1">
      <c r="A2538" s="57"/>
      <c r="B2538" s="809" t="str">
        <f>IF(AH2405&gt;0,"Alerta: debido a que cuenta con registros NS, debe proporcionar una justificación en el area de comentarios al final de la pregunta","")</f>
        <v/>
      </c>
      <c r="C2538" s="809"/>
      <c r="D2538" s="809"/>
      <c r="E2538" s="809"/>
      <c r="F2538" s="809"/>
      <c r="G2538" s="809"/>
      <c r="H2538" s="809"/>
      <c r="I2538" s="809"/>
      <c r="J2538" s="809"/>
      <c r="K2538" s="809"/>
      <c r="L2538" s="809"/>
      <c r="M2538" s="809"/>
      <c r="N2538" s="809"/>
      <c r="O2538" s="809"/>
      <c r="P2538" s="809"/>
      <c r="Q2538" s="809"/>
      <c r="R2538" s="809"/>
      <c r="S2538" s="809"/>
      <c r="T2538" s="809"/>
      <c r="U2538" s="809"/>
      <c r="V2538" s="809"/>
      <c r="W2538" s="809"/>
      <c r="X2538" s="809"/>
      <c r="Y2538" s="809"/>
      <c r="Z2538" s="809"/>
      <c r="AA2538" s="809"/>
      <c r="AB2538" s="809"/>
      <c r="AC2538" s="809"/>
      <c r="AD2538" s="809"/>
      <c r="AE2538" s="164"/>
      <c r="AF2538" s="164"/>
      <c r="AG2538" s="164"/>
      <c r="AH2538" s="164"/>
      <c r="AI2538" s="164"/>
      <c r="AJ2538" s="164"/>
      <c r="AK2538" s="164"/>
      <c r="AL2538" s="164"/>
      <c r="AM2538" s="164"/>
      <c r="AN2538" s="164"/>
      <c r="AO2538" s="164"/>
      <c r="AP2538" s="164"/>
      <c r="AQ2538" s="164"/>
      <c r="AR2538" s="164"/>
      <c r="AS2538" s="164"/>
      <c r="AT2538" s="164"/>
      <c r="AU2538" s="164"/>
      <c r="AV2538" s="164"/>
      <c r="AW2538" s="164"/>
      <c r="AX2538" s="164"/>
      <c r="AY2538" s="164"/>
      <c r="AZ2538" s="164"/>
      <c r="BA2538" s="164"/>
      <c r="BB2538" s="164"/>
      <c r="BC2538" s="164"/>
      <c r="BD2538" s="164"/>
      <c r="BE2538" s="164"/>
      <c r="BF2538" s="164"/>
      <c r="BG2538" s="164"/>
      <c r="BH2538" s="164"/>
      <c r="BI2538" s="164"/>
      <c r="BJ2538" s="164"/>
      <c r="BK2538" s="164"/>
      <c r="BL2538" s="164"/>
      <c r="BM2538" s="164"/>
      <c r="BN2538" s="164"/>
      <c r="BO2538" s="164"/>
      <c r="BP2538" s="164"/>
      <c r="BQ2538" s="164"/>
      <c r="BR2538" s="164"/>
      <c r="BS2538" s="164"/>
      <c r="BT2538" s="164"/>
      <c r="BU2538" s="164"/>
      <c r="BV2538" s="164"/>
      <c r="BW2538" s="164"/>
      <c r="BX2538" s="164"/>
      <c r="BY2538" s="164"/>
      <c r="BZ2538" s="164"/>
      <c r="CA2538" s="164"/>
      <c r="CB2538" s="164"/>
      <c r="CC2538" s="164"/>
    </row>
    <row r="2539" spans="1:81" ht="15" customHeight="1">
      <c r="A2539" s="57"/>
      <c r="B2539" s="844" t="str">
        <f>CC2531</f>
        <v/>
      </c>
      <c r="C2539" s="844"/>
      <c r="D2539" s="844"/>
      <c r="E2539" s="844"/>
      <c r="F2539" s="844"/>
      <c r="G2539" s="844"/>
      <c r="H2539" s="844"/>
      <c r="I2539" s="844"/>
      <c r="J2539" s="844"/>
      <c r="K2539" s="844"/>
      <c r="L2539" s="844"/>
      <c r="M2539" s="844"/>
      <c r="N2539" s="844"/>
      <c r="O2539" s="844"/>
      <c r="P2539" s="844"/>
      <c r="Q2539" s="844"/>
      <c r="R2539" s="844"/>
      <c r="S2539" s="844"/>
      <c r="T2539" s="844"/>
      <c r="U2539" s="844"/>
      <c r="V2539" s="844"/>
      <c r="W2539" s="844"/>
      <c r="X2539" s="844"/>
      <c r="Y2539" s="844"/>
      <c r="Z2539" s="844"/>
      <c r="AA2539" s="844"/>
      <c r="AB2539" s="844"/>
      <c r="AC2539" s="844"/>
      <c r="AD2539" s="844"/>
      <c r="AE2539" s="844"/>
      <c r="AF2539" s="164"/>
      <c r="AG2539" s="164"/>
      <c r="AH2539" s="164"/>
      <c r="AI2539" s="164"/>
      <c r="AJ2539" s="164"/>
      <c r="AK2539" s="164"/>
      <c r="AL2539" s="164"/>
      <c r="AM2539" s="164"/>
      <c r="AN2539" s="164"/>
      <c r="AO2539" s="164"/>
      <c r="AP2539" s="164"/>
      <c r="AQ2539" s="164"/>
      <c r="AR2539" s="164"/>
      <c r="AS2539" s="164"/>
      <c r="AT2539" s="164"/>
      <c r="AU2539" s="164"/>
      <c r="AV2539" s="164"/>
      <c r="AW2539" s="164"/>
      <c r="AX2539" s="164"/>
      <c r="AY2539" s="164"/>
      <c r="AZ2539" s="164"/>
      <c r="BA2539" s="164"/>
      <c r="BB2539" s="164"/>
      <c r="BC2539" s="164"/>
      <c r="BD2539" s="164"/>
      <c r="BE2539" s="164"/>
      <c r="BF2539" s="164"/>
      <c r="BG2539" s="164"/>
      <c r="BH2539" s="164"/>
      <c r="BI2539" s="164"/>
      <c r="BJ2539" s="164"/>
      <c r="BK2539" s="164"/>
      <c r="BL2539" s="164"/>
      <c r="BM2539" s="164"/>
      <c r="BN2539" s="164"/>
      <c r="BO2539" s="164"/>
      <c r="BP2539" s="164"/>
      <c r="BQ2539" s="164"/>
      <c r="BR2539" s="164"/>
      <c r="BS2539" s="164"/>
      <c r="BT2539" s="164"/>
      <c r="BU2539" s="164"/>
      <c r="BV2539" s="164"/>
      <c r="BW2539" s="164"/>
      <c r="BX2539" s="164"/>
      <c r="BY2539" s="164"/>
      <c r="BZ2539" s="164"/>
      <c r="CA2539" s="164"/>
      <c r="CB2539" s="164"/>
      <c r="CC2539" s="164"/>
    </row>
    <row r="2540" spans="1:81" ht="15" customHeight="1">
      <c r="A2540" s="57"/>
      <c r="B2540" s="811" t="str">
        <f>BZ2531</f>
        <v/>
      </c>
      <c r="C2540" s="811"/>
      <c r="D2540" s="811"/>
      <c r="E2540" s="811"/>
      <c r="F2540" s="811"/>
      <c r="G2540" s="811"/>
      <c r="H2540" s="811"/>
      <c r="I2540" s="811"/>
      <c r="J2540" s="811"/>
      <c r="K2540" s="811"/>
      <c r="L2540" s="811"/>
      <c r="M2540" s="811"/>
      <c r="N2540" s="811"/>
      <c r="O2540" s="811"/>
      <c r="P2540" s="811"/>
      <c r="Q2540" s="811"/>
      <c r="R2540" s="811"/>
      <c r="S2540" s="811"/>
      <c r="T2540" s="811"/>
      <c r="U2540" s="811"/>
      <c r="V2540" s="811"/>
      <c r="W2540" s="811"/>
      <c r="X2540" s="811"/>
      <c r="Y2540" s="811"/>
      <c r="Z2540" s="811"/>
      <c r="AA2540" s="811"/>
      <c r="AB2540" s="811"/>
      <c r="AC2540" s="811"/>
      <c r="AD2540" s="811"/>
      <c r="AE2540" s="811"/>
      <c r="AF2540" s="164"/>
      <c r="AG2540" s="164"/>
      <c r="AH2540" s="164"/>
      <c r="AI2540" s="164"/>
      <c r="AJ2540" s="164"/>
      <c r="AK2540" s="164"/>
      <c r="AL2540" s="164"/>
      <c r="AM2540" s="164"/>
      <c r="AN2540" s="164"/>
      <c r="AO2540" s="164"/>
      <c r="AP2540" s="164"/>
      <c r="AQ2540" s="164"/>
      <c r="AR2540" s="164"/>
      <c r="AS2540" s="164"/>
      <c r="AT2540" s="164"/>
      <c r="AU2540" s="164"/>
      <c r="AV2540" s="164"/>
      <c r="AW2540" s="164"/>
      <c r="AX2540" s="164"/>
      <c r="AY2540" s="164"/>
      <c r="AZ2540" s="164"/>
      <c r="BA2540" s="164"/>
      <c r="BB2540" s="164"/>
      <c r="BC2540" s="164"/>
      <c r="BD2540" s="164"/>
      <c r="BE2540" s="164"/>
      <c r="BF2540" s="164"/>
      <c r="BG2540" s="164"/>
      <c r="BH2540" s="164"/>
      <c r="BI2540" s="164"/>
      <c r="BJ2540" s="164"/>
      <c r="BK2540" s="164"/>
      <c r="BL2540" s="164"/>
      <c r="BM2540" s="164"/>
      <c r="BN2540" s="164"/>
      <c r="BO2540" s="164"/>
      <c r="BP2540" s="164"/>
      <c r="BQ2540" s="164"/>
      <c r="BR2540" s="164"/>
      <c r="BS2540" s="164"/>
      <c r="BT2540" s="164"/>
      <c r="BU2540" s="164"/>
      <c r="BV2540" s="164"/>
      <c r="BW2540" s="164"/>
      <c r="BX2540" s="164"/>
      <c r="BY2540" s="164"/>
      <c r="BZ2540" s="164"/>
      <c r="CA2540" s="164"/>
      <c r="CB2540" s="164"/>
      <c r="CC2540" s="164"/>
    </row>
    <row r="2541" spans="1:81" ht="15" customHeight="1">
      <c r="A2541" s="57"/>
      <c r="B2541" s="807" t="str">
        <f>IF(CT2405&lt;&gt;"",CT2405,IF(OR(AM2407&gt;0),"Favor de revisar la suma y consistencia de totales y/o subtotales por filas (numéricos y NS)",""))</f>
        <v/>
      </c>
      <c r="C2541" s="807"/>
      <c r="D2541" s="807"/>
      <c r="E2541" s="807"/>
      <c r="F2541" s="807"/>
      <c r="G2541" s="807"/>
      <c r="H2541" s="807"/>
      <c r="I2541" s="807"/>
      <c r="J2541" s="807"/>
      <c r="K2541" s="807"/>
      <c r="L2541" s="807"/>
      <c r="M2541" s="807"/>
      <c r="N2541" s="807"/>
      <c r="O2541" s="807"/>
      <c r="P2541" s="807"/>
      <c r="Q2541" s="807"/>
      <c r="R2541" s="807"/>
      <c r="S2541" s="807"/>
      <c r="T2541" s="807"/>
      <c r="U2541" s="807"/>
      <c r="V2541" s="807"/>
      <c r="W2541" s="807"/>
      <c r="X2541" s="807"/>
      <c r="Y2541" s="807"/>
      <c r="Z2541" s="807"/>
      <c r="AA2541" s="807"/>
      <c r="AB2541" s="807"/>
      <c r="AC2541" s="807"/>
      <c r="AD2541" s="807"/>
      <c r="AE2541" s="164"/>
      <c r="AF2541" s="164"/>
      <c r="AG2541" s="164"/>
      <c r="AH2541" s="164"/>
      <c r="AI2541" s="164"/>
      <c r="AJ2541" s="164"/>
      <c r="AK2541" s="164"/>
      <c r="AL2541" s="164"/>
      <c r="AM2541" s="164"/>
      <c r="AN2541" s="164"/>
      <c r="AO2541" s="164"/>
      <c r="AP2541" s="164"/>
      <c r="AQ2541" s="164"/>
      <c r="AR2541" s="164"/>
      <c r="AS2541" s="164"/>
      <c r="AT2541" s="164"/>
      <c r="AU2541" s="164"/>
      <c r="AV2541" s="164"/>
      <c r="AW2541" s="164"/>
      <c r="AX2541" s="164"/>
      <c r="AY2541" s="164"/>
      <c r="AZ2541" s="164"/>
      <c r="BA2541" s="164"/>
      <c r="BB2541" s="164"/>
      <c r="BC2541" s="164"/>
      <c r="BD2541" s="164"/>
      <c r="BE2541" s="164"/>
      <c r="BF2541" s="164"/>
      <c r="BG2541" s="164"/>
      <c r="BH2541" s="164"/>
      <c r="BI2541" s="164"/>
      <c r="BJ2541" s="164"/>
      <c r="BK2541" s="164"/>
      <c r="BL2541" s="164"/>
      <c r="BM2541" s="164"/>
      <c r="BN2541" s="164"/>
      <c r="BO2541" s="164"/>
      <c r="BP2541" s="164"/>
      <c r="BQ2541" s="164"/>
      <c r="BR2541" s="164"/>
      <c r="BS2541" s="164"/>
      <c r="BT2541" s="164"/>
      <c r="BU2541" s="164"/>
      <c r="BV2541" s="164"/>
      <c r="BW2541" s="164"/>
      <c r="BX2541" s="164"/>
      <c r="BY2541" s="164"/>
      <c r="BZ2541" s="164"/>
      <c r="CA2541" s="164"/>
      <c r="CB2541" s="164"/>
      <c r="CC2541" s="164"/>
    </row>
    <row r="2542" spans="1:81" ht="15" customHeight="1">
      <c r="A2542" s="57"/>
      <c r="B2542" s="26"/>
      <c r="C2542" s="26"/>
      <c r="D2542" s="26"/>
      <c r="E2542" s="26"/>
      <c r="F2542" s="26"/>
      <c r="G2542" s="26"/>
      <c r="H2542" s="26"/>
      <c r="I2542" s="26"/>
      <c r="J2542" s="26"/>
      <c r="K2542" s="26"/>
      <c r="L2542" s="26"/>
      <c r="M2542" s="26"/>
      <c r="N2542" s="26"/>
      <c r="O2542" s="26"/>
      <c r="P2542" s="26"/>
      <c r="Q2542" s="26"/>
      <c r="R2542" s="26"/>
      <c r="S2542" s="26"/>
      <c r="T2542" s="26"/>
      <c r="U2542" s="26"/>
      <c r="V2542" s="26"/>
      <c r="W2542" s="26"/>
      <c r="X2542" s="26"/>
      <c r="Y2542" s="26"/>
      <c r="Z2542" s="26"/>
      <c r="AA2542" s="26"/>
      <c r="AB2542" s="26"/>
      <c r="AC2542" s="26"/>
      <c r="AD2542" s="26"/>
      <c r="AE2542" s="164"/>
      <c r="AF2542" s="164"/>
      <c r="AG2542" s="164"/>
      <c r="AH2542" s="164"/>
      <c r="AI2542" s="164"/>
      <c r="AJ2542" s="164"/>
      <c r="AK2542" s="164"/>
      <c r="AL2542" s="164"/>
      <c r="AM2542" s="164"/>
      <c r="AN2542" s="164"/>
      <c r="AO2542" s="164"/>
      <c r="AP2542" s="164"/>
      <c r="AQ2542" s="164"/>
      <c r="AR2542" s="164"/>
      <c r="AS2542" s="164"/>
      <c r="AT2542" s="164"/>
      <c r="AU2542" s="164"/>
      <c r="AV2542" s="164"/>
      <c r="AW2542" s="164"/>
      <c r="AX2542" s="164"/>
      <c r="AY2542" s="164"/>
      <c r="AZ2542" s="164"/>
      <c r="BA2542" s="164"/>
      <c r="BB2542" s="164"/>
      <c r="BC2542" s="164"/>
      <c r="BD2542" s="164"/>
      <c r="BE2542" s="164"/>
      <c r="BF2542" s="164"/>
      <c r="BG2542" s="164"/>
      <c r="BH2542" s="164"/>
      <c r="BI2542" s="164"/>
      <c r="BJ2542" s="164"/>
      <c r="BK2542" s="164"/>
      <c r="BL2542" s="164"/>
      <c r="BM2542" s="164"/>
      <c r="BN2542" s="164"/>
      <c r="BO2542" s="164"/>
      <c r="BP2542" s="164"/>
      <c r="BQ2542" s="164"/>
      <c r="BR2542" s="164"/>
      <c r="BS2542" s="164"/>
      <c r="BT2542" s="164"/>
      <c r="BU2542" s="164"/>
      <c r="BV2542" s="164"/>
      <c r="BW2542" s="164"/>
      <c r="BX2542" s="164"/>
      <c r="BY2542" s="164"/>
      <c r="BZ2542" s="164"/>
      <c r="CA2542" s="164"/>
      <c r="CB2542" s="164"/>
      <c r="CC2542" s="164"/>
    </row>
    <row r="2543" spans="1:81" ht="15" customHeight="1">
      <c r="A2543" s="57"/>
      <c r="B2543" s="26"/>
      <c r="C2543" s="78" t="s">
        <v>5875</v>
      </c>
      <c r="D2543" s="26"/>
      <c r="E2543" s="26"/>
      <c r="F2543" s="26"/>
      <c r="G2543" s="26"/>
      <c r="H2543" s="26"/>
      <c r="I2543" s="26"/>
      <c r="J2543" s="26"/>
      <c r="K2543" s="26"/>
      <c r="L2543" s="26"/>
      <c r="M2543" s="26"/>
      <c r="N2543" s="26"/>
      <c r="O2543" s="26"/>
      <c r="P2543" s="26"/>
      <c r="Q2543" s="26"/>
      <c r="R2543" s="26"/>
      <c r="S2543" s="26"/>
      <c r="T2543" s="26"/>
      <c r="U2543" s="26"/>
      <c r="V2543" s="26"/>
      <c r="W2543" s="26"/>
      <c r="X2543" s="26"/>
      <c r="Y2543" s="26"/>
      <c r="Z2543" s="26"/>
      <c r="AA2543" s="26"/>
      <c r="AB2543" s="26"/>
      <c r="AC2543" s="26"/>
      <c r="AD2543" s="26"/>
      <c r="AE2543" s="164"/>
      <c r="AF2543" s="164"/>
      <c r="AG2543" s="164"/>
      <c r="AH2543" s="164"/>
      <c r="AI2543" s="164"/>
      <c r="AJ2543" s="164"/>
      <c r="AK2543" s="164"/>
      <c r="AL2543" s="164"/>
      <c r="AM2543" s="164"/>
      <c r="AN2543" s="164"/>
      <c r="AO2543" s="164"/>
      <c r="AP2543" s="164"/>
      <c r="AQ2543" s="164"/>
      <c r="AR2543" s="164"/>
      <c r="AS2543" s="164"/>
      <c r="AT2543" s="164"/>
      <c r="AU2543" s="164"/>
      <c r="AV2543" s="164"/>
      <c r="AW2543" s="164"/>
      <c r="AX2543" s="164"/>
      <c r="AY2543" s="164"/>
      <c r="AZ2543" s="164"/>
      <c r="BA2543" s="164"/>
      <c r="BB2543" s="164"/>
      <c r="BC2543" s="164"/>
      <c r="BD2543" s="164"/>
      <c r="BE2543" s="164"/>
      <c r="BF2543" s="164"/>
      <c r="BG2543" s="164"/>
      <c r="BH2543" s="164"/>
      <c r="BI2543" s="164"/>
      <c r="BJ2543" s="164"/>
      <c r="BK2543" s="164"/>
      <c r="BL2543" s="164"/>
      <c r="BM2543" s="164"/>
      <c r="BN2543" s="164"/>
      <c r="BO2543" s="164"/>
      <c r="BP2543" s="164"/>
      <c r="BQ2543" s="164"/>
      <c r="BR2543" s="164"/>
      <c r="BS2543" s="164"/>
      <c r="BT2543" s="164"/>
      <c r="BU2543" s="164"/>
      <c r="BV2543" s="164"/>
      <c r="BW2543" s="164"/>
      <c r="BX2543" s="164"/>
      <c r="BY2543" s="164"/>
      <c r="BZ2543" s="164"/>
      <c r="CA2543" s="164"/>
      <c r="CB2543" s="164"/>
      <c r="CC2543" s="164"/>
    </row>
    <row r="2544" spans="1:81" ht="15" customHeight="1">
      <c r="A2544" s="57"/>
      <c r="B2544" s="26"/>
      <c r="C2544" s="26"/>
      <c r="D2544" s="26"/>
      <c r="E2544" s="26"/>
      <c r="F2544" s="26"/>
      <c r="G2544" s="26"/>
      <c r="H2544" s="26"/>
      <c r="I2544" s="26"/>
      <c r="J2544" s="26"/>
      <c r="K2544" s="26"/>
      <c r="L2544" s="26"/>
      <c r="M2544" s="26"/>
      <c r="N2544" s="26"/>
      <c r="O2544" s="26"/>
      <c r="P2544" s="26"/>
      <c r="Q2544" s="26"/>
      <c r="R2544" s="26"/>
      <c r="S2544" s="26"/>
      <c r="T2544" s="26"/>
      <c r="U2544" s="26"/>
      <c r="V2544" s="26"/>
      <c r="W2544" s="26"/>
      <c r="X2544" s="26"/>
      <c r="Y2544" s="26"/>
      <c r="Z2544" s="26"/>
      <c r="AA2544" s="26"/>
      <c r="AB2544" s="26"/>
      <c r="AC2544" s="26"/>
      <c r="AD2544" s="26"/>
      <c r="AE2544" s="164"/>
      <c r="AF2544" s="164"/>
      <c r="AG2544" s="164"/>
      <c r="AH2544" s="164"/>
      <c r="AI2544" s="164"/>
      <c r="AJ2544" s="164"/>
      <c r="AK2544" s="164"/>
      <c r="AL2544" s="164"/>
      <c r="AM2544" s="164"/>
      <c r="AN2544" s="164"/>
      <c r="AO2544" s="164"/>
      <c r="AP2544" s="164"/>
      <c r="AQ2544" s="164"/>
      <c r="AR2544" s="164"/>
      <c r="AS2544" s="164"/>
      <c r="AT2544" s="164"/>
      <c r="AU2544" s="164"/>
      <c r="AV2544" s="164"/>
      <c r="AW2544" s="164"/>
      <c r="AX2544" s="164"/>
      <c r="AY2544" s="164"/>
      <c r="AZ2544" s="164"/>
      <c r="BA2544" s="164"/>
      <c r="BB2544" s="164"/>
      <c r="BC2544" s="164"/>
      <c r="BD2544" s="164"/>
      <c r="BE2544" s="164"/>
      <c r="BF2544" s="164"/>
      <c r="BG2544" s="164"/>
      <c r="BH2544" s="164"/>
      <c r="BI2544" s="164"/>
      <c r="BJ2544" s="164"/>
      <c r="BK2544" s="164"/>
      <c r="BL2544" s="164"/>
      <c r="BM2544" s="164"/>
      <c r="BN2544" s="164"/>
      <c r="BO2544" s="164"/>
      <c r="BP2544" s="164"/>
      <c r="BQ2544" s="164"/>
      <c r="BR2544" s="164"/>
      <c r="BS2544" s="164"/>
      <c r="BT2544" s="164"/>
      <c r="BU2544" s="164"/>
      <c r="BV2544" s="164"/>
      <c r="BW2544" s="164"/>
      <c r="BX2544" s="164"/>
      <c r="BY2544" s="164"/>
      <c r="BZ2544" s="164"/>
      <c r="CA2544" s="164"/>
      <c r="CB2544" s="164"/>
      <c r="CC2544" s="164"/>
    </row>
    <row r="2545" spans="1:125" ht="15" customHeight="1">
      <c r="A2545" s="57"/>
      <c r="B2545" s="26"/>
      <c r="C2545" s="26"/>
      <c r="D2545" s="26"/>
      <c r="E2545" s="26"/>
      <c r="F2545" s="26"/>
      <c r="G2545" s="26"/>
      <c r="H2545" s="26"/>
      <c r="I2545" s="26"/>
      <c r="J2545" s="26"/>
      <c r="K2545" s="26"/>
      <c r="L2545" s="26"/>
      <c r="M2545" s="26"/>
      <c r="N2545" s="26"/>
      <c r="O2545" s="26"/>
      <c r="P2545" s="26"/>
      <c r="Q2545" s="26"/>
      <c r="R2545" s="26"/>
      <c r="S2545" s="26"/>
      <c r="T2545" s="26"/>
      <c r="U2545" s="26"/>
      <c r="V2545" s="26"/>
      <c r="W2545" s="26"/>
      <c r="X2545" s="26"/>
      <c r="Y2545" s="26"/>
      <c r="Z2545" s="26"/>
      <c r="AA2545" s="888" t="s">
        <v>5876</v>
      </c>
      <c r="AB2545" s="888"/>
      <c r="AC2545" s="888"/>
      <c r="AD2545" s="888"/>
      <c r="AE2545" s="164"/>
      <c r="AF2545" s="164"/>
      <c r="AG2545" s="164"/>
      <c r="AH2545" s="164"/>
      <c r="AI2545" s="164"/>
      <c r="AJ2545" s="164"/>
      <c r="AK2545" s="164"/>
      <c r="AL2545" s="164"/>
      <c r="AM2545" s="164"/>
      <c r="AN2545" s="164"/>
      <c r="AO2545" s="164"/>
      <c r="AP2545" s="164"/>
      <c r="AQ2545" s="164"/>
      <c r="AR2545" s="164"/>
      <c r="AS2545" s="164"/>
      <c r="AT2545" s="164"/>
      <c r="AU2545" s="164"/>
      <c r="AV2545" s="164"/>
      <c r="AW2545" s="164"/>
      <c r="AX2545" s="164"/>
      <c r="AY2545" s="164"/>
      <c r="AZ2545" s="164"/>
      <c r="BA2545" s="164"/>
      <c r="BB2545" s="164"/>
      <c r="BC2545" s="164"/>
      <c r="BD2545" s="164"/>
      <c r="BE2545" s="164"/>
      <c r="BF2545" s="164"/>
      <c r="BG2545" s="164"/>
      <c r="BH2545" s="164"/>
      <c r="BI2545" s="164"/>
      <c r="BJ2545" s="164"/>
      <c r="BK2545" s="164"/>
      <c r="BL2545" s="164"/>
      <c r="BM2545" s="164"/>
      <c r="BN2545" s="164"/>
      <c r="BO2545" s="164"/>
      <c r="BP2545" s="164"/>
      <c r="BQ2545" s="164"/>
      <c r="BR2545" s="164"/>
      <c r="BS2545" s="164"/>
      <c r="BT2545" s="164"/>
      <c r="BU2545" s="164"/>
      <c r="BV2545" s="164"/>
      <c r="BW2545" s="164"/>
      <c r="BX2545" s="164"/>
      <c r="BY2545" s="164"/>
      <c r="BZ2545" s="164"/>
      <c r="CA2545" s="164"/>
      <c r="CB2545" s="164"/>
      <c r="CC2545" s="164"/>
      <c r="CD2545" s="164"/>
      <c r="CE2545" s="164"/>
      <c r="CF2545" s="164"/>
      <c r="CG2545" s="164"/>
      <c r="CH2545" s="164"/>
      <c r="CI2545" s="164"/>
      <c r="CJ2545" s="164"/>
      <c r="CK2545" s="164"/>
      <c r="CL2545" s="164"/>
      <c r="CM2545" s="164"/>
      <c r="CN2545" s="164"/>
      <c r="CO2545" s="164"/>
      <c r="CP2545" s="164"/>
      <c r="CQ2545" s="164"/>
      <c r="CR2545" s="164"/>
      <c r="CS2545" s="164"/>
      <c r="CT2545" s="164"/>
      <c r="CU2545" s="164"/>
      <c r="CV2545" s="164"/>
      <c r="CW2545" s="164"/>
      <c r="CX2545" s="164"/>
      <c r="CY2545" s="164"/>
      <c r="CZ2545" s="164"/>
      <c r="DA2545" s="164"/>
      <c r="DB2545" s="164"/>
      <c r="DC2545" s="164"/>
      <c r="DD2545" s="164"/>
      <c r="DE2545" s="164"/>
      <c r="DF2545" s="164"/>
      <c r="DG2545" s="164"/>
      <c r="DH2545" s="164"/>
      <c r="DI2545" s="164"/>
      <c r="DJ2545" s="164"/>
      <c r="DK2545" s="164"/>
      <c r="DL2545" s="164"/>
      <c r="DM2545" s="164"/>
      <c r="DN2545" s="164"/>
      <c r="DO2545" s="164"/>
      <c r="DP2545" s="164"/>
      <c r="DQ2545" s="164"/>
      <c r="DR2545" s="164"/>
      <c r="DS2545" s="164"/>
      <c r="DT2545" s="164"/>
      <c r="DU2545" s="164"/>
    </row>
    <row r="2546" spans="1:125" ht="24" customHeight="1">
      <c r="A2546" s="57"/>
      <c r="B2546" s="26"/>
      <c r="C2546" s="867" t="s">
        <v>5083</v>
      </c>
      <c r="D2546" s="868"/>
      <c r="E2546" s="868"/>
      <c r="F2546" s="868"/>
      <c r="G2546" s="868"/>
      <c r="H2546" s="868"/>
      <c r="I2546" s="868"/>
      <c r="J2546" s="868"/>
      <c r="K2546" s="868"/>
      <c r="L2546" s="869"/>
      <c r="M2546" s="707" t="s">
        <v>5877</v>
      </c>
      <c r="N2546" s="708"/>
      <c r="O2546" s="708"/>
      <c r="P2546" s="708"/>
      <c r="Q2546" s="708"/>
      <c r="R2546" s="708"/>
      <c r="S2546" s="708"/>
      <c r="T2546" s="708"/>
      <c r="U2546" s="708"/>
      <c r="V2546" s="708"/>
      <c r="W2546" s="708"/>
      <c r="X2546" s="708"/>
      <c r="Y2546" s="708"/>
      <c r="Z2546" s="708"/>
      <c r="AA2546" s="708"/>
      <c r="AB2546" s="708"/>
      <c r="AC2546" s="708"/>
      <c r="AD2546" s="709"/>
      <c r="AE2546" s="164"/>
      <c r="AF2546" s="164"/>
      <c r="AG2546" s="164"/>
      <c r="AH2546" s="164"/>
      <c r="AI2546" s="164"/>
      <c r="AJ2546" s="164"/>
      <c r="AK2546" s="164"/>
      <c r="AL2546" s="164"/>
      <c r="AM2546" s="164"/>
      <c r="AN2546" s="164"/>
      <c r="AO2546" s="164"/>
      <c r="AP2546" s="164"/>
      <c r="AQ2546" s="164"/>
      <c r="AR2546" s="164"/>
      <c r="AS2546" s="164"/>
      <c r="AT2546" s="164"/>
      <c r="AU2546" s="164"/>
      <c r="AV2546" s="164"/>
      <c r="AW2546" s="164"/>
      <c r="AX2546" s="164"/>
      <c r="AY2546" s="164"/>
      <c r="AZ2546" s="164"/>
      <c r="BA2546" s="164"/>
      <c r="BB2546" s="164"/>
      <c r="BC2546" s="164"/>
      <c r="BD2546" s="164"/>
      <c r="BE2546" s="164"/>
      <c r="BF2546" s="164"/>
      <c r="BG2546" s="164"/>
      <c r="BH2546" s="164"/>
      <c r="BI2546" s="164"/>
      <c r="BJ2546" s="164"/>
      <c r="BK2546" s="164"/>
      <c r="BL2546" s="164"/>
      <c r="BM2546" s="164"/>
      <c r="BN2546" s="164"/>
      <c r="BO2546" s="164"/>
      <c r="BP2546" s="164"/>
      <c r="BQ2546" s="164"/>
      <c r="BR2546" s="164"/>
      <c r="BS2546" s="164"/>
      <c r="BT2546" s="164"/>
      <c r="BU2546" s="164"/>
      <c r="BV2546" s="164"/>
      <c r="BW2546" s="164"/>
      <c r="BX2546" s="164"/>
      <c r="BY2546" s="164"/>
      <c r="BZ2546" s="164"/>
      <c r="CA2546" s="164"/>
      <c r="CB2546" s="164"/>
      <c r="CC2546" s="164"/>
      <c r="CD2546" s="164"/>
      <c r="CE2546" s="164"/>
      <c r="CF2546" s="164"/>
      <c r="CG2546" s="164"/>
      <c r="CH2546" s="164"/>
      <c r="CI2546" s="164"/>
      <c r="CJ2546" s="164"/>
      <c r="CK2546" s="164"/>
      <c r="CL2546" s="164"/>
      <c r="CM2546" s="164"/>
      <c r="CN2546" s="164"/>
      <c r="CO2546" s="164"/>
      <c r="CP2546" s="164"/>
      <c r="CQ2546" s="164"/>
      <c r="CR2546" s="164"/>
      <c r="CS2546" s="164"/>
      <c r="CT2546" s="164"/>
      <c r="CU2546" s="164"/>
      <c r="CV2546" s="164"/>
      <c r="CW2546" s="164"/>
      <c r="CX2546" s="164"/>
      <c r="CY2546" s="164"/>
      <c r="CZ2546" s="164"/>
      <c r="DA2546" s="164"/>
      <c r="DB2546" s="164"/>
      <c r="DC2546" s="164"/>
      <c r="DD2546" s="164"/>
      <c r="DE2546" s="164"/>
      <c r="DF2546" s="164"/>
      <c r="DG2546" s="164"/>
      <c r="DH2546" s="164"/>
      <c r="DI2546" s="164"/>
      <c r="DJ2546" s="164"/>
      <c r="DK2546" s="164"/>
      <c r="DL2546" s="164"/>
      <c r="DM2546" s="164"/>
      <c r="DN2546" s="164"/>
      <c r="DO2546" s="164"/>
      <c r="DP2546" s="164"/>
      <c r="DQ2546" s="164"/>
      <c r="DR2546" s="164"/>
      <c r="DS2546" s="164"/>
      <c r="DT2546" s="164"/>
      <c r="DU2546" s="164"/>
    </row>
    <row r="2547" spans="1:125" ht="132" customHeight="1">
      <c r="A2547" s="57"/>
      <c r="B2547" s="26"/>
      <c r="C2547" s="870"/>
      <c r="D2547" s="871"/>
      <c r="E2547" s="871"/>
      <c r="F2547" s="871"/>
      <c r="G2547" s="871"/>
      <c r="H2547" s="871"/>
      <c r="I2547" s="871"/>
      <c r="J2547" s="871"/>
      <c r="K2547" s="871"/>
      <c r="L2547" s="872"/>
      <c r="M2547" s="895" t="s">
        <v>5362</v>
      </c>
      <c r="N2547" s="897" t="s">
        <v>5397</v>
      </c>
      <c r="O2547" s="897" t="s">
        <v>5398</v>
      </c>
      <c r="P2547" s="951" t="s">
        <v>5878</v>
      </c>
      <c r="Q2547" s="969"/>
      <c r="R2547" s="952"/>
      <c r="S2547" s="951" t="s">
        <v>5879</v>
      </c>
      <c r="T2547" s="969"/>
      <c r="U2547" s="952"/>
      <c r="V2547" s="951" t="s">
        <v>5880</v>
      </c>
      <c r="W2547" s="969"/>
      <c r="X2547" s="952"/>
      <c r="Y2547" s="951" t="s">
        <v>5881</v>
      </c>
      <c r="Z2547" s="969"/>
      <c r="AA2547" s="952"/>
      <c r="AB2547" s="951" t="s">
        <v>5882</v>
      </c>
      <c r="AC2547" s="969"/>
      <c r="AD2547" s="952"/>
      <c r="AE2547" s="164"/>
      <c r="AF2547" s="164"/>
      <c r="AG2547" s="164"/>
      <c r="AH2547" s="164"/>
      <c r="AI2547" s="164"/>
      <c r="AJ2547" s="164"/>
      <c r="AK2547" s="164"/>
      <c r="AL2547" s="164"/>
      <c r="AM2547" s="164"/>
      <c r="AN2547" s="164"/>
      <c r="AO2547" s="164"/>
      <c r="AP2547" s="164"/>
      <c r="AQ2547" s="164"/>
      <c r="AR2547" s="164"/>
      <c r="AS2547" s="164"/>
      <c r="AT2547" s="164"/>
      <c r="AU2547" s="164"/>
      <c r="AV2547" s="164"/>
      <c r="AW2547" s="164"/>
      <c r="AX2547" s="164"/>
      <c r="AY2547" s="164"/>
      <c r="AZ2547" s="164"/>
      <c r="BA2547" s="164"/>
      <c r="BB2547" s="164"/>
      <c r="BC2547" s="164"/>
      <c r="BD2547" s="164"/>
      <c r="BE2547" s="164"/>
      <c r="BF2547" s="164"/>
      <c r="BG2547" s="164"/>
      <c r="BH2547" s="164"/>
      <c r="BI2547" s="164"/>
      <c r="BJ2547" s="164"/>
      <c r="BK2547" s="164"/>
      <c r="BL2547" s="164"/>
      <c r="BM2547" s="164"/>
      <c r="BN2547" s="164"/>
      <c r="BO2547" s="164"/>
      <c r="BP2547" s="164"/>
      <c r="BQ2547" s="164"/>
      <c r="BR2547" s="164"/>
      <c r="BS2547" s="164"/>
      <c r="BT2547" s="164"/>
      <c r="BU2547" s="164"/>
      <c r="BV2547" s="164"/>
      <c r="BW2547" s="164"/>
      <c r="BX2547" s="164"/>
      <c r="BY2547" s="164"/>
      <c r="BZ2547" s="164"/>
      <c r="CA2547" s="164"/>
      <c r="CB2547" s="164"/>
      <c r="CC2547" s="164"/>
      <c r="CD2547" s="164"/>
      <c r="CE2547" s="164"/>
      <c r="CF2547" s="164"/>
      <c r="CG2547" s="164"/>
      <c r="CH2547" s="164"/>
      <c r="CI2547" s="164"/>
      <c r="CJ2547" s="164"/>
      <c r="CK2547" s="164"/>
      <c r="CL2547" s="164"/>
      <c r="CM2547" s="164"/>
      <c r="CN2547" s="164"/>
      <c r="CO2547" s="164"/>
      <c r="CP2547" s="164"/>
      <c r="CQ2547" s="164"/>
      <c r="CR2547" s="164"/>
      <c r="CS2547" s="164"/>
      <c r="CT2547" s="164"/>
      <c r="CU2547" s="164"/>
      <c r="CV2547" s="164"/>
      <c r="CW2547" s="164"/>
      <c r="CX2547" s="164"/>
      <c r="CY2547" s="164"/>
      <c r="CZ2547" s="164"/>
      <c r="DA2547" s="164"/>
      <c r="DB2547" s="164"/>
      <c r="DC2547" s="798" t="s">
        <v>5369</v>
      </c>
      <c r="DD2547" s="798"/>
      <c r="DE2547" s="798"/>
      <c r="DF2547" s="798"/>
      <c r="DG2547" s="799" t="s">
        <v>5423</v>
      </c>
      <c r="DH2547" s="799"/>
      <c r="DI2547" s="799"/>
      <c r="DJ2547" s="799"/>
      <c r="DK2547" s="798" t="s">
        <v>5424</v>
      </c>
      <c r="DL2547" s="798"/>
      <c r="DM2547" s="798"/>
      <c r="DN2547" s="798"/>
      <c r="DO2547" s="351" t="s">
        <v>5080</v>
      </c>
      <c r="DP2547" s="771" t="s">
        <v>5432</v>
      </c>
      <c r="DQ2547" s="771"/>
      <c r="DR2547" s="771"/>
      <c r="DS2547" s="770" t="s">
        <v>5082</v>
      </c>
      <c r="DT2547" s="770"/>
      <c r="DU2547" s="770"/>
    </row>
    <row r="2548" spans="1:125" ht="48" customHeight="1">
      <c r="A2548" s="57"/>
      <c r="B2548" s="26"/>
      <c r="C2548" s="873"/>
      <c r="D2548" s="874"/>
      <c r="E2548" s="874"/>
      <c r="F2548" s="874"/>
      <c r="G2548" s="874"/>
      <c r="H2548" s="874"/>
      <c r="I2548" s="874"/>
      <c r="J2548" s="874"/>
      <c r="K2548" s="874"/>
      <c r="L2548" s="875"/>
      <c r="M2548" s="896"/>
      <c r="N2548" s="898"/>
      <c r="O2548" s="898"/>
      <c r="P2548" s="62" t="s">
        <v>5416</v>
      </c>
      <c r="Q2548" s="152" t="s">
        <v>5397</v>
      </c>
      <c r="R2548" s="152" t="s">
        <v>5398</v>
      </c>
      <c r="S2548" s="62" t="s">
        <v>5416</v>
      </c>
      <c r="T2548" s="152" t="s">
        <v>5397</v>
      </c>
      <c r="U2548" s="152" t="s">
        <v>5398</v>
      </c>
      <c r="V2548" s="62" t="s">
        <v>5416</v>
      </c>
      <c r="W2548" s="152" t="s">
        <v>5397</v>
      </c>
      <c r="X2548" s="152" t="s">
        <v>5398</v>
      </c>
      <c r="Y2548" s="62" t="s">
        <v>5416</v>
      </c>
      <c r="Z2548" s="152" t="s">
        <v>5397</v>
      </c>
      <c r="AA2548" s="152" t="s">
        <v>5398</v>
      </c>
      <c r="AB2548" s="62" t="s">
        <v>5416</v>
      </c>
      <c r="AC2548" s="152" t="s">
        <v>5397</v>
      </c>
      <c r="AD2548" s="152" t="s">
        <v>5398</v>
      </c>
      <c r="AE2548" s="164"/>
      <c r="AF2548" s="164"/>
      <c r="AG2548" s="287" t="s">
        <v>5088</v>
      </c>
      <c r="AH2548" s="297" t="s">
        <v>5089</v>
      </c>
      <c r="AI2548" s="288" t="s">
        <v>5435</v>
      </c>
      <c r="AJ2548" s="289" t="s">
        <v>5436</v>
      </c>
      <c r="AK2548" s="290" t="s">
        <v>5437</v>
      </c>
      <c r="AL2548" s="291" t="s">
        <v>5438</v>
      </c>
      <c r="AM2548" s="288" t="s">
        <v>5439</v>
      </c>
      <c r="AN2548" s="289" t="s">
        <v>5440</v>
      </c>
      <c r="AO2548" s="290" t="s">
        <v>5441</v>
      </c>
      <c r="AP2548" s="291" t="s">
        <v>5442</v>
      </c>
      <c r="AQ2548" s="288" t="s">
        <v>5443</v>
      </c>
      <c r="AR2548" s="289" t="s">
        <v>5444</v>
      </c>
      <c r="AS2548" s="290" t="s">
        <v>5445</v>
      </c>
      <c r="AT2548" s="291" t="s">
        <v>5446</v>
      </c>
      <c r="AU2548" s="288" t="s">
        <v>5447</v>
      </c>
      <c r="AV2548" s="289" t="s">
        <v>5448</v>
      </c>
      <c r="AW2548" s="290" t="s">
        <v>5449</v>
      </c>
      <c r="AX2548" s="291" t="s">
        <v>5450</v>
      </c>
      <c r="AY2548" s="288" t="s">
        <v>5451</v>
      </c>
      <c r="AZ2548" s="289" t="s">
        <v>5452</v>
      </c>
      <c r="BA2548" s="290" t="s">
        <v>5453</v>
      </c>
      <c r="BB2548" s="291" t="s">
        <v>5454</v>
      </c>
      <c r="BC2548" s="288" t="s">
        <v>5455</v>
      </c>
      <c r="BD2548" s="289" t="s">
        <v>5456</v>
      </c>
      <c r="BE2548" s="290" t="s">
        <v>5457</v>
      </c>
      <c r="BF2548" s="291" t="s">
        <v>5458</v>
      </c>
      <c r="BG2548" s="288" t="s">
        <v>5758</v>
      </c>
      <c r="BH2548" s="289" t="s">
        <v>5759</v>
      </c>
      <c r="BI2548" s="290" t="s">
        <v>5760</v>
      </c>
      <c r="BJ2548" s="291" t="s">
        <v>5761</v>
      </c>
      <c r="BK2548" s="288" t="s">
        <v>5762</v>
      </c>
      <c r="BL2548" s="289" t="s">
        <v>5763</v>
      </c>
      <c r="BM2548" s="290" t="s">
        <v>5764</v>
      </c>
      <c r="BN2548" s="291" t="s">
        <v>5765</v>
      </c>
      <c r="BO2548" s="288" t="s">
        <v>5766</v>
      </c>
      <c r="BP2548" s="289" t="s">
        <v>5767</v>
      </c>
      <c r="BQ2548" s="290" t="s">
        <v>5768</v>
      </c>
      <c r="BR2548" s="291" t="s">
        <v>5769</v>
      </c>
      <c r="BS2548" s="288" t="s">
        <v>5840</v>
      </c>
      <c r="BT2548" s="289" t="s">
        <v>5841</v>
      </c>
      <c r="BU2548" s="290" t="s">
        <v>5842</v>
      </c>
      <c r="BV2548" s="291" t="s">
        <v>5843</v>
      </c>
      <c r="BW2548" s="288" t="s">
        <v>5844</v>
      </c>
      <c r="BX2548" s="289" t="s">
        <v>5845</v>
      </c>
      <c r="BY2548" s="290" t="s">
        <v>5846</v>
      </c>
      <c r="BZ2548" s="291" t="s">
        <v>5847</v>
      </c>
      <c r="CA2548" s="288" t="s">
        <v>5848</v>
      </c>
      <c r="CB2548" s="289" t="s">
        <v>5849</v>
      </c>
      <c r="CC2548" s="290" t="s">
        <v>5850</v>
      </c>
      <c r="CD2548" s="291" t="s">
        <v>5851</v>
      </c>
      <c r="CE2548" s="288" t="s">
        <v>5883</v>
      </c>
      <c r="CF2548" s="289" t="s">
        <v>5884</v>
      </c>
      <c r="CG2548" s="290" t="s">
        <v>5885</v>
      </c>
      <c r="CH2548" s="291" t="s">
        <v>5886</v>
      </c>
      <c r="CI2548" s="288" t="s">
        <v>5887</v>
      </c>
      <c r="CJ2548" s="289" t="s">
        <v>5888</v>
      </c>
      <c r="CK2548" s="290" t="s">
        <v>5889</v>
      </c>
      <c r="CL2548" s="291" t="s">
        <v>5890</v>
      </c>
      <c r="CM2548" s="288" t="s">
        <v>5891</v>
      </c>
      <c r="CN2548" s="289" t="s">
        <v>5892</v>
      </c>
      <c r="CO2548" s="290" t="s">
        <v>5893</v>
      </c>
      <c r="CP2548" s="291" t="s">
        <v>5894</v>
      </c>
      <c r="CQ2548" s="288" t="s">
        <v>5895</v>
      </c>
      <c r="CR2548" s="289" t="s">
        <v>5896</v>
      </c>
      <c r="CS2548" s="290" t="s">
        <v>5897</v>
      </c>
      <c r="CT2548" s="291" t="s">
        <v>5898</v>
      </c>
      <c r="CU2548" s="288" t="s">
        <v>5899</v>
      </c>
      <c r="CV2548" s="289" t="s">
        <v>5900</v>
      </c>
      <c r="CW2548" s="290" t="s">
        <v>5901</v>
      </c>
      <c r="CX2548" s="291" t="s">
        <v>5902</v>
      </c>
      <c r="CY2548" s="288" t="s">
        <v>5903</v>
      </c>
      <c r="CZ2548" s="289" t="s">
        <v>5904</v>
      </c>
      <c r="DA2548" s="290" t="s">
        <v>5905</v>
      </c>
      <c r="DB2548" s="291" t="s">
        <v>5906</v>
      </c>
      <c r="DC2548" s="358" t="s">
        <v>5369</v>
      </c>
      <c r="DD2548" s="359" t="s">
        <v>5089</v>
      </c>
      <c r="DE2548" s="360" t="s">
        <v>5523</v>
      </c>
      <c r="DF2548" s="361" t="s">
        <v>5524</v>
      </c>
      <c r="DG2548" s="358" t="s">
        <v>5369</v>
      </c>
      <c r="DH2548" s="359" t="s">
        <v>5089</v>
      </c>
      <c r="DI2548" s="360" t="s">
        <v>5523</v>
      </c>
      <c r="DJ2548" s="361" t="s">
        <v>5524</v>
      </c>
      <c r="DK2548" s="358" t="s">
        <v>5369</v>
      </c>
      <c r="DL2548" s="359" t="s">
        <v>5089</v>
      </c>
      <c r="DM2548" s="360" t="s">
        <v>5523</v>
      </c>
      <c r="DN2548" s="361" t="s">
        <v>5524</v>
      </c>
      <c r="DO2548" s="405" t="s">
        <v>5907</v>
      </c>
      <c r="DP2548" s="401" t="s">
        <v>5459</v>
      </c>
      <c r="DQ2548" s="270" t="s">
        <v>5093</v>
      </c>
      <c r="DR2548" s="369" t="s">
        <v>5094</v>
      </c>
      <c r="DS2548" s="401" t="s">
        <v>5092</v>
      </c>
      <c r="DT2548" s="270" t="s">
        <v>5093</v>
      </c>
      <c r="DU2548" s="369" t="s">
        <v>5094</v>
      </c>
    </row>
    <row r="2549" spans="1:125" ht="15" customHeight="1">
      <c r="A2549" s="57"/>
      <c r="B2549" s="26"/>
      <c r="C2549" s="625" t="s">
        <v>5008</v>
      </c>
      <c r="D2549" s="852" t="str">
        <f>IF(D40="","",D40)</f>
        <v>OFICINA DEL C GOBERNADOR</v>
      </c>
      <c r="E2549" s="853"/>
      <c r="F2549" s="853"/>
      <c r="G2549" s="853"/>
      <c r="H2549" s="853"/>
      <c r="I2549" s="853"/>
      <c r="J2549" s="853"/>
      <c r="K2549" s="853"/>
      <c r="L2549" s="854"/>
      <c r="M2549" s="614"/>
      <c r="N2549" s="614"/>
      <c r="O2549" s="614"/>
      <c r="P2549" s="614"/>
      <c r="Q2549" s="614"/>
      <c r="R2549" s="614"/>
      <c r="S2549" s="614"/>
      <c r="T2549" s="614"/>
      <c r="U2549" s="614"/>
      <c r="V2549" s="614"/>
      <c r="W2549" s="614"/>
      <c r="X2549" s="614"/>
      <c r="Y2549" s="614"/>
      <c r="Z2549" s="614"/>
      <c r="AA2549" s="614"/>
      <c r="AB2549" s="614"/>
      <c r="AC2549" s="614"/>
      <c r="AD2549" s="614"/>
      <c r="AE2549" s="164"/>
      <c r="AF2549" s="164"/>
      <c r="AG2549" s="199">
        <f>IF(AND(COUNTBLANK(D2549)=1,COUNTA(M2549:AD2549,M2675:AD2675,M2801:AD2801)=0),0,IF(AND(COUNTBLANK(D2549)=0,SUM(Y1815:AD1815)=0,COUNTA(M2549:AD2549,M2675:AD2675,M2801:AD2801)=0),0,IF(AND(COUNTBLANK(D2549)=0,SUM(Y1815:AD1815)&gt;0,COUNTA(M2549:AD2549,M2675:AD2675,M2801:AD2801)=54),0,1)))</f>
        <v>0</v>
      </c>
      <c r="AH2549" s="298">
        <f>COUNTIF(M2549:AD2549,"NS")+COUNTIF(M2675:AD2675,"NS")+COUNTIF(M2801:AD2801,"NS")</f>
        <v>0</v>
      </c>
      <c r="AI2549" s="293">
        <f>M2549</f>
        <v>0</v>
      </c>
      <c r="AJ2549" s="294">
        <f>COUNTIF(N2549:O2549,"NS")</f>
        <v>0</v>
      </c>
      <c r="AK2549" s="295">
        <f>SUM(N2549:O2549)</f>
        <v>0</v>
      </c>
      <c r="AL2549" s="296">
        <f>IF(OR(AND(AI2549=0, AJ2549&gt;0),AND(AI2549="NS", AK2549&gt;0), AND(AI2549="NS", AJ2549=0, AK2549=0)), 1, IF(OR(AND(AI2549&gt;0, AJ2549&gt;1,AI2549&gt;AK2549), AND(AI2549="NS", AJ2549=2), AND(AI2549="NS", AK2549=0, AJ2549&gt;0), AI2549=AK2549), 0, 1))</f>
        <v>0</v>
      </c>
      <c r="AM2549" s="293">
        <f>P2549</f>
        <v>0</v>
      </c>
      <c r="AN2549" s="294">
        <f>COUNTIF(Q2549:R2549,"NS")</f>
        <v>0</v>
      </c>
      <c r="AO2549" s="295">
        <f>SUM(Q2549:R2549)</f>
        <v>0</v>
      </c>
      <c r="AP2549" s="296">
        <f>IF(OR(AND(AM2549=0, AN2549&gt;0),AND(AM2549="NS", AO2549&gt;0), AND(AM2549="NS", AN2549=0, AO2549=0)), 1, IF(OR(AND(AM2549&gt;0, AN2549&gt;1,AM2549&gt;AO2549), AND(AM2549="NS", AN2549=2), AND(AM2549="NS", AO2549=0, AN2549&gt;0), AM2549=AO2549), 0, 1))</f>
        <v>0</v>
      </c>
      <c r="AQ2549" s="293">
        <f>S2549</f>
        <v>0</v>
      </c>
      <c r="AR2549" s="294">
        <f>COUNTIF(T2549:U2549,"NS")</f>
        <v>0</v>
      </c>
      <c r="AS2549" s="295">
        <f>SUM(T2549:U2549)</f>
        <v>0</v>
      </c>
      <c r="AT2549" s="296">
        <f>IF(OR(AND(AQ2549=0, AR2549&gt;0),AND(AQ2549="NS", AS2549&gt;0), AND(AQ2549="NS", AR2549=0, AS2549=0)), 1, IF(OR(AND(AQ2549&gt;0, AR2549&gt;1,AQ2549&gt;AS2549), AND(AQ2549="NS", AR2549=2), AND(AQ2549="NS", AS2549=0, AR2549&gt;0), AQ2549=AS2549), 0, 1))</f>
        <v>0</v>
      </c>
      <c r="AU2549" s="293">
        <f>V2549</f>
        <v>0</v>
      </c>
      <c r="AV2549" s="294">
        <f>COUNTIF(W2549:X2549,"NS")</f>
        <v>0</v>
      </c>
      <c r="AW2549" s="295">
        <f>SUM(W2549:X2549)</f>
        <v>0</v>
      </c>
      <c r="AX2549" s="296">
        <f>IF(OR(AND(AU2549=0, AV2549&gt;0),AND(AU2549="NS", AW2549&gt;0), AND(AU2549="NS", AV2549=0, AW2549=0)), 1, IF(OR(AND(AU2549&gt;0, AV2549&gt;1,AU2549&gt;AW2549), AND(AU2549="NS", AV2549=2), AND(AU2549="NS", AW2549=0, AV2549&gt;0), AU2549=AW2549), 0, 1))</f>
        <v>0</v>
      </c>
      <c r="AY2549" s="293">
        <f>Y2549</f>
        <v>0</v>
      </c>
      <c r="AZ2549" s="294">
        <f>COUNTIF(Z2549:AA2549,"NS")</f>
        <v>0</v>
      </c>
      <c r="BA2549" s="295">
        <f>SUM(Z2549:AA2549)</f>
        <v>0</v>
      </c>
      <c r="BB2549" s="296">
        <f>IF(OR(AND(AY2549=0, AZ2549&gt;0),AND(AY2549="NS", BA2549&gt;0), AND(AY2549="NS", AZ2549=0, BA2549=0)), 1, IF(OR(AND(AY2549&gt;0, AZ2549&gt;1,AY2549&gt;BA2549), AND(AY2549="NS", AZ2549=2), AND(AY2549="NS", BA2549=0, AZ2549&gt;0), AY2549=BA2549), 0, 1))</f>
        <v>0</v>
      </c>
      <c r="BC2549" s="293">
        <f>AB2549</f>
        <v>0</v>
      </c>
      <c r="BD2549" s="294">
        <f>COUNTIF(AC2549:AD2549,"NS")</f>
        <v>0</v>
      </c>
      <c r="BE2549" s="295">
        <f>SUM(AC2549:AD2549)</f>
        <v>0</v>
      </c>
      <c r="BF2549" s="296">
        <f>IF(OR(AND(BC2549=0, BD2549&gt;0),AND(BC2549="NS", BE2549&gt;0), AND(BC2549="NS", BD2549=0, BE2549=0)), 1, IF(OR(AND(BC2549&gt;0, BD2549&gt;1,BC2549&gt;BE2549), AND(BC2549="NS", BD2549=2), AND(BC2549="NS", BE2549=0, BD2549&gt;0), BC2549=BE2549), 0, 1))</f>
        <v>0</v>
      </c>
      <c r="BG2549" s="293">
        <f>M2675</f>
        <v>0</v>
      </c>
      <c r="BH2549" s="294">
        <f>COUNTIF(N2675:O2675,"NS")</f>
        <v>0</v>
      </c>
      <c r="BI2549" s="295">
        <f>SUM(N2675:O2675)</f>
        <v>0</v>
      </c>
      <c r="BJ2549" s="296">
        <f>IF(OR(AND(BG2549=0, BH2549&gt;0),AND(BG2549="NS", BI2549&gt;0), AND(BG2549="NS", BH2549=0, BI2549=0)), 1, IF(OR(AND(BG2549&gt;0, BH2549&gt;1,BG2549&gt;BI2549), AND(BG2549="NS", BH2549=2), AND(BG2549="NS", BI2549=0, BH2549&gt;0), BG2549=BI2549), 0, 1))</f>
        <v>0</v>
      </c>
      <c r="BK2549" s="293">
        <f>P2675</f>
        <v>0</v>
      </c>
      <c r="BL2549" s="294">
        <f>COUNTIF(Q2675:R2675,"NS")</f>
        <v>0</v>
      </c>
      <c r="BM2549" s="295">
        <f>SUM(Q2675:R2675)</f>
        <v>0</v>
      </c>
      <c r="BN2549" s="296">
        <f>IF(OR(AND(BK2549=0, BL2549&gt;0),AND(BK2549="NS", BM2549&gt;0), AND(BK2549="NS", BL2549=0, BM2549=0)), 1, IF(OR(AND(BK2549&gt;0, BL2549&gt;1,BK2549&gt;BM2549), AND(BK2549="NS", BL2549=2), AND(BK2549="NS", BM2549=0, BL2549&gt;0), BK2549=BM2549), 0, 1))</f>
        <v>0</v>
      </c>
      <c r="BO2549" s="293">
        <f>S2675</f>
        <v>0</v>
      </c>
      <c r="BP2549" s="294">
        <f>COUNTIF(T2675:U2675,"NS")</f>
        <v>0</v>
      </c>
      <c r="BQ2549" s="295">
        <f>SUM(T2675:U2675)</f>
        <v>0</v>
      </c>
      <c r="BR2549" s="296">
        <f>IF(OR(AND(BO2549=0, BP2549&gt;0),AND(BO2549="NS", BQ2549&gt;0), AND(BO2549="NS", BP2549=0, BQ2549=0)), 1, IF(OR(AND(BO2549&gt;0, BP2549&gt;1,BO2549&gt;BQ2549), AND(BO2549="NS", BP2549=2), AND(BO2549="NS", BQ2549=0, BP2549&gt;0), BO2549=BQ2549), 0, 1))</f>
        <v>0</v>
      </c>
      <c r="BS2549" s="293">
        <f>V2675</f>
        <v>0</v>
      </c>
      <c r="BT2549" s="294">
        <f>COUNTIF(W2675:X2675,"NS")</f>
        <v>0</v>
      </c>
      <c r="BU2549" s="295">
        <f>SUM(W2675:X2675)</f>
        <v>0</v>
      </c>
      <c r="BV2549" s="296">
        <f>IF(OR(AND(BS2549=0, BT2549&gt;0),AND(BS2549="NS", BU2549&gt;0), AND(BS2549="NS", BT2549=0, BU2549=0)), 1, IF(OR(AND(BS2549&gt;0, BT2549&gt;1,BS2549&gt;BU2549), AND(BS2549="NS", BT2549=2), AND(BS2549="NS", BU2549=0, BT2549&gt;0), BS2549=BU2549), 0, 1))</f>
        <v>0</v>
      </c>
      <c r="BW2549" s="293">
        <f>Y2675</f>
        <v>0</v>
      </c>
      <c r="BX2549" s="294">
        <f>COUNTIF(Z2675:AA2675,"NS")</f>
        <v>0</v>
      </c>
      <c r="BY2549" s="295">
        <f>SUM(Z2675:AA2675)</f>
        <v>0</v>
      </c>
      <c r="BZ2549" s="296">
        <f>IF(OR(AND(BW2549=0, BX2549&gt;0),AND(BW2549="NS", BY2549&gt;0), AND(BW2549="NS", BX2549=0, BY2549=0)), 1, IF(OR(AND(BW2549&gt;0, BX2549&gt;1,BW2549&gt;BY2549), AND(BW2549="NS", BX2549=2), AND(BW2549="NS", BY2549=0, BX2549&gt;0), BW2549=BY2549), 0, 1))</f>
        <v>0</v>
      </c>
      <c r="CA2549" s="293">
        <f>AB2675</f>
        <v>0</v>
      </c>
      <c r="CB2549" s="294">
        <f>COUNTIF(AC2675:AD2675,"NS")</f>
        <v>0</v>
      </c>
      <c r="CC2549" s="295">
        <f>SUM(AC2675:AD2675)</f>
        <v>0</v>
      </c>
      <c r="CD2549" s="296">
        <f>IF(OR(AND(CA2549=0, CB2549&gt;0),AND(CA2549="NS", CC2549&gt;0), AND(CA2549="NS", CB2549=0, CC2549=0)), 1, IF(OR(AND(CA2549&gt;0, CB2549&gt;1,CA2549&gt;CC2549), AND(CA2549="NS", CB2549=2), AND(CA2549="NS", CC2549=0, CB2549&gt;0), CA2549=CC2549), 0, 1))</f>
        <v>0</v>
      </c>
      <c r="CE2549" s="293">
        <f>M2801</f>
        <v>0</v>
      </c>
      <c r="CF2549" s="294">
        <f>COUNTIF(N2801:O2801,"NS")</f>
        <v>0</v>
      </c>
      <c r="CG2549" s="295">
        <f>SUM(N2801:O2801)</f>
        <v>0</v>
      </c>
      <c r="CH2549" s="296">
        <f>IF(OR(AND(CE2549=0, CF2549&gt;0),AND(CE2549="NS", CG2549&gt;0), AND(CE2549="NS", CF2549=0, CG2549=0)), 1, IF(OR(AND(CE2549&gt;0, CF2549&gt;1,CE2549&gt;CG2549), AND(CE2549="NS", CF2549=2), AND(CE2549="NS", CG2549=0, CF2549&gt;0), CE2549=CG2549), 0, 1))</f>
        <v>0</v>
      </c>
      <c r="CI2549" s="293">
        <f>P2801</f>
        <v>0</v>
      </c>
      <c r="CJ2549" s="294">
        <f>COUNTIF(Q2801:R2801,"NS")</f>
        <v>0</v>
      </c>
      <c r="CK2549" s="295">
        <f>SUM(Q2801:R2801)</f>
        <v>0</v>
      </c>
      <c r="CL2549" s="296">
        <f>IF(OR(AND(CI2549=0, CJ2549&gt;0),AND(CI2549="NS", CK2549&gt;0), AND(CI2549="NS", CJ2549=0, CK2549=0)), 1, IF(OR(AND(CI2549&gt;0, CJ2549&gt;1,CI2549&gt;CK2549), AND(CI2549="NS", CJ2549=2), AND(CI2549="NS", CK2549=0, CJ2549&gt;0), CI2549=CK2549), 0, 1))</f>
        <v>0</v>
      </c>
      <c r="CM2549" s="293">
        <f>S2801</f>
        <v>0</v>
      </c>
      <c r="CN2549" s="294">
        <f>COUNTIF(T2801:U2801,"NS")</f>
        <v>0</v>
      </c>
      <c r="CO2549" s="295">
        <f>SUM(T2801:U2801)</f>
        <v>0</v>
      </c>
      <c r="CP2549" s="296">
        <f>IF(OR(AND(CM2549=0, CN2549&gt;0),AND(CM2549="NS", CO2549&gt;0), AND(CM2549="NS", CN2549=0, CO2549=0)), 1, IF(OR(AND(CM2549&gt;0, CN2549&gt;1,CM2549&gt;CO2549), AND(CM2549="NS", CN2549=2), AND(CM2549="NS", CO2549=0, CN2549&gt;0), CM2549=CO2549), 0, 1))</f>
        <v>0</v>
      </c>
      <c r="CQ2549" s="293">
        <f>V2801</f>
        <v>0</v>
      </c>
      <c r="CR2549" s="294">
        <f>COUNTIF(W2801:X2801,"NS")</f>
        <v>0</v>
      </c>
      <c r="CS2549" s="295">
        <f>SUM(W2801:X2801)</f>
        <v>0</v>
      </c>
      <c r="CT2549" s="296">
        <f>IF(OR(AND(CQ2549=0, CR2549&gt;0),AND(CQ2549="NS", CS2549&gt;0), AND(CQ2549="NS", CR2549=0, CS2549=0)), 1, IF(OR(AND(CQ2549&gt;0, CR2549&gt;1,CQ2549&gt;CS2549), AND(CQ2549="NS", CR2549=2), AND(CQ2549="NS", CS2549=0, CR2549&gt;0), CQ2549=CS2549), 0, 1))</f>
        <v>0</v>
      </c>
      <c r="CU2549" s="293">
        <f>Y2801</f>
        <v>0</v>
      </c>
      <c r="CV2549" s="294">
        <f>COUNTIF(Z2801:AA2801,"NS")</f>
        <v>0</v>
      </c>
      <c r="CW2549" s="295">
        <f>SUM(Z2801:AA2801)</f>
        <v>0</v>
      </c>
      <c r="CX2549" s="296">
        <f>IF(OR(AND(CU2549=0, CV2549&gt;0),AND(CU2549="NS", CW2549&gt;0), AND(CU2549="NS", CV2549=0, CW2549=0)), 1, IF(OR(AND(CU2549&gt;0, CV2549&gt;1,CU2549&gt;CW2549), AND(CU2549="NS", CV2549=2), AND(CU2549="NS", CW2549=0, CV2549&gt;0), CU2549=CW2549), 0, 1))</f>
        <v>0</v>
      </c>
      <c r="CY2549" s="293">
        <f>AB2801</f>
        <v>0</v>
      </c>
      <c r="CZ2549" s="294">
        <f>COUNTIF(AC2801:AD2801,"NS")</f>
        <v>0</v>
      </c>
      <c r="DA2549" s="295">
        <f>SUM(AC2801:AD2801)</f>
        <v>0</v>
      </c>
      <c r="DB2549" s="296">
        <f>IF(OR(AND(CY2549=0, CZ2549&gt;0),AND(CY2549="NS", DA2549&gt;0), AND(CY2549="NS", CZ2549=0, DA2549=0)), 1, IF(OR(AND(CY2549&gt;0, CZ2549&gt;1,CY2549&gt;DA2549), AND(CY2549="NS", CZ2549=2), AND(CY2549="NS", DA2549=0, CZ2549&gt;0), CY2549=DA2549), 0, 1))</f>
        <v>0</v>
      </c>
      <c r="DC2549" s="404">
        <f>M2549</f>
        <v>0</v>
      </c>
      <c r="DD2549" s="366">
        <f>COUNTIF(P2549,"NS")+COUNTIF(S2549,"NS") + COUNTIF(V2549,"NS")+ COUNTIF(Y2549,"NS")+ COUNTIF(AB2549,"NS")+ COUNTIF(M2675,"NS")+ COUNTIF(P2675,"NS")+ COUNTIF(S2675,"NS")+ COUNTIF(V2675,"NS")+ COUNTIF(Y2675,"NS")+ COUNTIF(AB2675,"NS")+ COUNTIF(M2801,"NS")+ COUNTIF(P2801,"NS")+ COUNTIF(S2801,"NS")+ COUNTIF(V2801,"NS")+ COUNTIF(Y2801,"NS")+ COUNTIF(AB2801,"NS")</f>
        <v>0</v>
      </c>
      <c r="DE2549" s="364">
        <f>SUM(P2549,S2549,V2549,Y2549,AB2549,M2675,P2675,S2675,V2675,Y2675,AB2675,M2801,P2801,S2801,V2801,Y2801,AB2801)</f>
        <v>0</v>
      </c>
      <c r="DF2549" s="365">
        <f>IF(OR(AND(DC2549=0, DD2549&gt;0),AND(DC2549="NS", DE2549&gt;0), AND(DC2549="NS", DD2549=0, DE2549=0)), 1, IF(OR(AND(DC2549&gt;0, DD2549&gt;1,DC2549&gt;DE2549), AND(DC2549="NS", DD2549=2), AND(DC2549="NS", DE2549=0, DD2549&gt;0), DC2549=DE2549), 0, 1))</f>
        <v>0</v>
      </c>
      <c r="DG2549" s="404">
        <f>N2549</f>
        <v>0</v>
      </c>
      <c r="DH2549" s="366">
        <f>COUNTIF(Q2549,"NS")+COUNTIF(T2549,"NS") + COUNTIF(W2549,"NS")+ COUNTIF(Z2549,"NS")+ COUNTIF(AC2549,"NS")+ COUNTIF(N2675,"NS")+ COUNTIF(Q2675,"NS")+ COUNTIF(T2675,"NS")+ COUNTIF(W2675,"NS")+ COUNTIF(Z2675,"NS")+ COUNTIF(AC2675,"NS")+ COUNTIF(N2801,"NS")+ COUNTIF(Q2801,"NS")+ COUNTIF(T2801,"NS")+ COUNTIF(W2801,"NS")+ COUNTIF(Z2801,"NS")+ COUNTIF(AC2801,"NS")</f>
        <v>0</v>
      </c>
      <c r="DI2549" s="364">
        <f>SUM(Q2549,T2549,W2549,Z2549,AC2549,N2675,Q2675,T2675,W2675,Z2675,AC2675,N2801,Q2801,T2801,W2801,Z2801,AC2801)</f>
        <v>0</v>
      </c>
      <c r="DJ2549" s="365">
        <f>IF(OR(AND(DG2549=0, DH2549&gt;0),AND(DG2549="NS", DI2549&gt;0), AND(DG2549="NS", DH2549=0, DI2549=0)), 1, IF(OR(AND(DG2549&gt;0, DH2549&gt;1,DG2549&gt;DI2549), AND(DG2549="NS", DH2549=2), AND(DG2549="NS", DI2549=0, DH2549&gt;0), DG2549=DI2549), 0, 1))</f>
        <v>0</v>
      </c>
      <c r="DK2549" s="362">
        <f>O2549</f>
        <v>0</v>
      </c>
      <c r="DL2549" s="366">
        <f>COUNTIF(R2549,"NS")+COUNTIF(U2549,"NS") + COUNTIF(X2549,"NS")+ COUNTIF(AA2549,"NS")+ COUNTIF(AD2549,"NS")+ COUNTIF(O2675,"NS")+ COUNTIF(R2675,"NS")+ COUNTIF(U2675,"NS")+ COUNTIF(X2675,"NS")+ COUNTIF(AA2675,"NS")+ COUNTIF(AD2675,"NS")+ COUNTIF(O2801,"NS")+ COUNTIF(R2801,"NS")+ COUNTIF(U2801,"NS")+ COUNTIF(X2801,"NS")+ COUNTIF(AA2801,"NS")+ COUNTIF(AD2801,"NS")</f>
        <v>0</v>
      </c>
      <c r="DM2549" s="364">
        <f>SUM(R2549,U2549,X2549,AA2549,AD2549,O2675,R2675,U2675,X2675,AA2675,AD2675,O2801,R2801,U2801,X2801,AA2801,AD2801)</f>
        <v>0</v>
      </c>
      <c r="DN2549" s="365">
        <f>IF(OR(AND(DK2549=0, DL2549&gt;0),AND(DK2549="NS", DM2549&gt;0), AND(DK2549="NS", DL2549=0, DM2549=0)), 1, IF(OR(AND(DK2549&gt;0, DL2549&gt;1,DK2549&gt;DM2549), AND(DK2549="NS", DL2549=2), AND(DK2549="NS", DM2549=0, DL2549&gt;0), DK2549=DM2549), 0, 1))</f>
        <v>0</v>
      </c>
      <c r="DO2549" s="351">
        <f>IF(AND(SUM($Y1815:$AD1815)=0,COUNTA(M2549:AD2549,M2675:AD2675,M2801:AD2801)&gt;0),1,0)</f>
        <v>0</v>
      </c>
      <c r="DP2549" s="402">
        <f>IF(SUM(DF2549,DJ2549,DN2549)=0,0,1)</f>
        <v>0</v>
      </c>
      <c r="DQ2549" s="370" t="str">
        <f>IF(DP2549=0,"",
IF(SUM($DP$2549:DP2549)=1,DR2549,
IF($DP$2669&gt;SUM($DP$2549:DP2549),_xlfn.CONCAT(", ",DR2549),
IF($DP$2669=SUM($DP$2549:DP2549),_xlfn.CONCAT(" y ",DR2549)))))</f>
        <v/>
      </c>
      <c r="DR2549" s="156" t="s">
        <v>5095</v>
      </c>
      <c r="DS2549" s="402">
        <f>IF(AG2549=0,0,1)</f>
        <v>0</v>
      </c>
      <c r="DT2549" s="370" t="str">
        <f>IF(DS2549=0,"",
IF(SUM($DS$2549:DS2549)=1,DU2549,
IF($DS$2669&gt;SUM($DS$2549:DS2549),_xlfn.CONCAT(", ",DU2549),
IF($DS$2669=SUM($DS$2549:DS2549),_xlfn.CONCAT(" y ",DU2549)))))</f>
        <v/>
      </c>
      <c r="DU2549" s="156" t="s">
        <v>5095</v>
      </c>
    </row>
    <row r="2550" spans="1:125" ht="15" customHeight="1">
      <c r="A2550" s="57"/>
      <c r="B2550" s="26"/>
      <c r="C2550" s="165" t="s">
        <v>5010</v>
      </c>
      <c r="D2550" s="852" t="str">
        <f t="shared" ref="D2550:D2613" si="772">IF(D41="","",D41)</f>
        <v>SECRETARIA DE DESARROLLO AGROPECUARIO RURAL Y PESCA</v>
      </c>
      <c r="E2550" s="853"/>
      <c r="F2550" s="853"/>
      <c r="G2550" s="853"/>
      <c r="H2550" s="853"/>
      <c r="I2550" s="853"/>
      <c r="J2550" s="853"/>
      <c r="K2550" s="853"/>
      <c r="L2550" s="854"/>
      <c r="M2550" s="614"/>
      <c r="N2550" s="614"/>
      <c r="O2550" s="614"/>
      <c r="P2550" s="614"/>
      <c r="Q2550" s="614"/>
      <c r="R2550" s="614"/>
      <c r="S2550" s="614"/>
      <c r="T2550" s="614"/>
      <c r="U2550" s="614"/>
      <c r="V2550" s="614"/>
      <c r="W2550" s="614"/>
      <c r="X2550" s="614"/>
      <c r="Y2550" s="614"/>
      <c r="Z2550" s="614"/>
      <c r="AA2550" s="614"/>
      <c r="AB2550" s="614"/>
      <c r="AC2550" s="614"/>
      <c r="AD2550" s="614"/>
      <c r="AE2550" s="164"/>
      <c r="AF2550" s="164"/>
      <c r="AG2550" s="199">
        <f t="shared" ref="AG2550:AG2613" si="773">IF(AND(COUNTBLANK(D2550)=1,COUNTA(M2550:AD2550,M2676:AD2676,M2802:AD2802)=0),0,IF(AND(COUNTBLANK(D2550)=0,SUM(Y1816:AD1816)=0,COUNTA(M2550:AD2550,M2676:AD2676,M2802:AD2802)=0),0,IF(AND(COUNTBLANK(D2550)=0,SUM(Y1816:AD1816)&gt;0,COUNTA(M2550:AD2550,M2676:AD2676,M2802:AD2802)=54),0,1)))</f>
        <v>0</v>
      </c>
      <c r="AH2550" s="298">
        <f t="shared" ref="AH2550:AH2613" si="774">COUNTIF(M2550:AD2550,"NS")+COUNTIF(M2676:AD2676,"NS")+COUNTIF(M2802:AD2802,"NS")</f>
        <v>0</v>
      </c>
      <c r="AI2550" s="293">
        <f t="shared" ref="AI2550:AI2613" si="775">M2550</f>
        <v>0</v>
      </c>
      <c r="AJ2550" s="294">
        <f t="shared" ref="AJ2550:AJ2613" si="776">COUNTIF(N2550:O2550,"NS")</f>
        <v>0</v>
      </c>
      <c r="AK2550" s="295">
        <f t="shared" ref="AK2550:AK2613" si="777">SUM(N2550:O2550)</f>
        <v>0</v>
      </c>
      <c r="AL2550" s="296">
        <f t="shared" ref="AL2550:AL2613" si="778">IF(OR(AND(AI2550=0, AJ2550&gt;0),AND(AI2550="NS", AK2550&gt;0), AND(AI2550="NS", AJ2550=0, AK2550=0)), 1, IF(OR(AND(AI2550&gt;0, AJ2550&gt;1,AI2550&gt;AK2550), AND(AI2550="NS", AJ2550=2), AND(AI2550="NS", AK2550=0, AJ2550&gt;0), AI2550=AK2550), 0, 1))</f>
        <v>0</v>
      </c>
      <c r="AM2550" s="293">
        <f t="shared" ref="AM2550:AM2613" si="779">P2550</f>
        <v>0</v>
      </c>
      <c r="AN2550" s="294">
        <f t="shared" ref="AN2550:AN2613" si="780">COUNTIF(Q2550:R2550,"NS")</f>
        <v>0</v>
      </c>
      <c r="AO2550" s="295">
        <f t="shared" ref="AO2550:AO2613" si="781">SUM(Q2550:R2550)</f>
        <v>0</v>
      </c>
      <c r="AP2550" s="296">
        <f t="shared" ref="AP2550:AP2613" si="782">IF(OR(AND(AM2550=0, AN2550&gt;0),AND(AM2550="NS", AO2550&gt;0), AND(AM2550="NS", AN2550=0, AO2550=0)), 1, IF(OR(AND(AM2550&gt;0, AN2550&gt;1,AM2550&gt;AO2550), AND(AM2550="NS", AN2550=2), AND(AM2550="NS", AO2550=0, AN2550&gt;0), AM2550=AO2550), 0, 1))</f>
        <v>0</v>
      </c>
      <c r="AQ2550" s="293">
        <f t="shared" ref="AQ2550:AQ2613" si="783">S2550</f>
        <v>0</v>
      </c>
      <c r="AR2550" s="294">
        <f t="shared" ref="AR2550:AR2613" si="784">COUNTIF(T2550:U2550,"NS")</f>
        <v>0</v>
      </c>
      <c r="AS2550" s="295">
        <f t="shared" ref="AS2550:AS2613" si="785">SUM(T2550:U2550)</f>
        <v>0</v>
      </c>
      <c r="AT2550" s="296">
        <f t="shared" ref="AT2550:AT2613" si="786">IF(OR(AND(AQ2550=0, AR2550&gt;0),AND(AQ2550="NS", AS2550&gt;0), AND(AQ2550="NS", AR2550=0, AS2550=0)), 1, IF(OR(AND(AQ2550&gt;0, AR2550&gt;1,AQ2550&gt;AS2550), AND(AQ2550="NS", AR2550=2), AND(AQ2550="NS", AS2550=0, AR2550&gt;0), AQ2550=AS2550), 0, 1))</f>
        <v>0</v>
      </c>
      <c r="AU2550" s="293">
        <f t="shared" ref="AU2550:AU2613" si="787">V2550</f>
        <v>0</v>
      </c>
      <c r="AV2550" s="294">
        <f t="shared" ref="AV2550:AV2613" si="788">COUNTIF(W2550:X2550,"NS")</f>
        <v>0</v>
      </c>
      <c r="AW2550" s="295">
        <f t="shared" ref="AW2550:AW2613" si="789">SUM(W2550:X2550)</f>
        <v>0</v>
      </c>
      <c r="AX2550" s="296">
        <f t="shared" ref="AX2550:AX2613" si="790">IF(OR(AND(AU2550=0, AV2550&gt;0),AND(AU2550="NS", AW2550&gt;0), AND(AU2550="NS", AV2550=0, AW2550=0)), 1, IF(OR(AND(AU2550&gt;0, AV2550&gt;1,AU2550&gt;AW2550), AND(AU2550="NS", AV2550=2), AND(AU2550="NS", AW2550=0, AV2550&gt;0), AU2550=AW2550), 0, 1))</f>
        <v>0</v>
      </c>
      <c r="AY2550" s="293">
        <f t="shared" ref="AY2550:AY2613" si="791">Y2550</f>
        <v>0</v>
      </c>
      <c r="AZ2550" s="294">
        <f t="shared" ref="AZ2550:AZ2613" si="792">COUNTIF(Z2550:AA2550,"NS")</f>
        <v>0</v>
      </c>
      <c r="BA2550" s="295">
        <f t="shared" ref="BA2550:BA2613" si="793">SUM(Z2550:AA2550)</f>
        <v>0</v>
      </c>
      <c r="BB2550" s="296">
        <f t="shared" ref="BB2550:BB2613" si="794">IF(OR(AND(AY2550=0, AZ2550&gt;0),AND(AY2550="NS", BA2550&gt;0), AND(AY2550="NS", AZ2550=0, BA2550=0)), 1, IF(OR(AND(AY2550&gt;0, AZ2550&gt;1,AY2550&gt;BA2550), AND(AY2550="NS", AZ2550=2), AND(AY2550="NS", BA2550=0, AZ2550&gt;0), AY2550=BA2550), 0, 1))</f>
        <v>0</v>
      </c>
      <c r="BC2550" s="293">
        <f t="shared" ref="BC2550:BC2613" si="795">AB2550</f>
        <v>0</v>
      </c>
      <c r="BD2550" s="294">
        <f t="shared" ref="BD2550:BD2613" si="796">COUNTIF(AC2550:AD2550,"NS")</f>
        <v>0</v>
      </c>
      <c r="BE2550" s="295">
        <f t="shared" ref="BE2550:BE2613" si="797">SUM(AC2550:AD2550)</f>
        <v>0</v>
      </c>
      <c r="BF2550" s="296">
        <f t="shared" ref="BF2550:BF2613" si="798">IF(OR(AND(BC2550=0, BD2550&gt;0),AND(BC2550="NS", BE2550&gt;0), AND(BC2550="NS", BD2550=0, BE2550=0)), 1, IF(OR(AND(BC2550&gt;0, BD2550&gt;1,BC2550&gt;BE2550), AND(BC2550="NS", BD2550=2), AND(BC2550="NS", BE2550=0, BD2550&gt;0), BC2550=BE2550), 0, 1))</f>
        <v>0</v>
      </c>
      <c r="BG2550" s="293">
        <f t="shared" ref="BG2550:BG2613" si="799">M2676</f>
        <v>0</v>
      </c>
      <c r="BH2550" s="294">
        <f t="shared" ref="BH2550:BH2613" si="800">COUNTIF(N2676:O2676,"NS")</f>
        <v>0</v>
      </c>
      <c r="BI2550" s="295">
        <f t="shared" ref="BI2550:BI2613" si="801">SUM(N2676:O2676)</f>
        <v>0</v>
      </c>
      <c r="BJ2550" s="296">
        <f t="shared" ref="BJ2550:BJ2613" si="802">IF(OR(AND(BG2550=0, BH2550&gt;0),AND(BG2550="NS", BI2550&gt;0), AND(BG2550="NS", BH2550=0, BI2550=0)), 1, IF(OR(AND(BG2550&gt;0, BH2550&gt;1,BG2550&gt;BI2550), AND(BG2550="NS", BH2550=2), AND(BG2550="NS", BI2550=0, BH2550&gt;0), BG2550=BI2550), 0, 1))</f>
        <v>0</v>
      </c>
      <c r="BK2550" s="293">
        <f t="shared" ref="BK2550:BK2613" si="803">P2676</f>
        <v>0</v>
      </c>
      <c r="BL2550" s="294">
        <f t="shared" ref="BL2550:BL2613" si="804">COUNTIF(Q2676:R2676,"NS")</f>
        <v>0</v>
      </c>
      <c r="BM2550" s="295">
        <f t="shared" ref="BM2550:BM2613" si="805">SUM(Q2676:R2676)</f>
        <v>0</v>
      </c>
      <c r="BN2550" s="296">
        <f t="shared" ref="BN2550:BN2613" si="806">IF(OR(AND(BK2550=0, BL2550&gt;0),AND(BK2550="NS", BM2550&gt;0), AND(BK2550="NS", BL2550=0, BM2550=0)), 1, IF(OR(AND(BK2550&gt;0, BL2550&gt;1,BK2550&gt;BM2550), AND(BK2550="NS", BL2550=2), AND(BK2550="NS", BM2550=0, BL2550&gt;0), BK2550=BM2550), 0, 1))</f>
        <v>0</v>
      </c>
      <c r="BO2550" s="293">
        <f t="shared" ref="BO2550:BO2613" si="807">S2676</f>
        <v>0</v>
      </c>
      <c r="BP2550" s="294">
        <f t="shared" ref="BP2550:BP2613" si="808">COUNTIF(T2676:U2676,"NS")</f>
        <v>0</v>
      </c>
      <c r="BQ2550" s="295">
        <f t="shared" ref="BQ2550:BQ2613" si="809">SUM(T2676:U2676)</f>
        <v>0</v>
      </c>
      <c r="BR2550" s="296">
        <f t="shared" ref="BR2550:BR2613" si="810">IF(OR(AND(BO2550=0, BP2550&gt;0),AND(BO2550="NS", BQ2550&gt;0), AND(BO2550="NS", BP2550=0, BQ2550=0)), 1, IF(OR(AND(BO2550&gt;0, BP2550&gt;1,BO2550&gt;BQ2550), AND(BO2550="NS", BP2550=2), AND(BO2550="NS", BQ2550=0, BP2550&gt;0), BO2550=BQ2550), 0, 1))</f>
        <v>0</v>
      </c>
      <c r="BS2550" s="293">
        <f t="shared" ref="BS2550:BS2613" si="811">V2676</f>
        <v>0</v>
      </c>
      <c r="BT2550" s="294">
        <f t="shared" ref="BT2550:BT2613" si="812">COUNTIF(W2676:X2676,"NS")</f>
        <v>0</v>
      </c>
      <c r="BU2550" s="295">
        <f t="shared" ref="BU2550:BU2613" si="813">SUM(W2676:X2676)</f>
        <v>0</v>
      </c>
      <c r="BV2550" s="296">
        <f t="shared" ref="BV2550:BV2613" si="814">IF(OR(AND(BS2550=0, BT2550&gt;0),AND(BS2550="NS", BU2550&gt;0), AND(BS2550="NS", BT2550=0, BU2550=0)), 1, IF(OR(AND(BS2550&gt;0, BT2550&gt;1,BS2550&gt;BU2550), AND(BS2550="NS", BT2550=2), AND(BS2550="NS", BU2550=0, BT2550&gt;0), BS2550=BU2550), 0, 1))</f>
        <v>0</v>
      </c>
      <c r="BW2550" s="293">
        <f t="shared" ref="BW2550:BW2613" si="815">Y2676</f>
        <v>0</v>
      </c>
      <c r="BX2550" s="294">
        <f t="shared" ref="BX2550:BX2613" si="816">COUNTIF(Z2676:AA2676,"NS")</f>
        <v>0</v>
      </c>
      <c r="BY2550" s="295">
        <f t="shared" ref="BY2550:BY2613" si="817">SUM(Z2676:AA2676)</f>
        <v>0</v>
      </c>
      <c r="BZ2550" s="296">
        <f t="shared" ref="BZ2550:BZ2613" si="818">IF(OR(AND(BW2550=0, BX2550&gt;0),AND(BW2550="NS", BY2550&gt;0), AND(BW2550="NS", BX2550=0, BY2550=0)), 1, IF(OR(AND(BW2550&gt;0, BX2550&gt;1,BW2550&gt;BY2550), AND(BW2550="NS", BX2550=2), AND(BW2550="NS", BY2550=0, BX2550&gt;0), BW2550=BY2550), 0, 1))</f>
        <v>0</v>
      </c>
      <c r="CA2550" s="293">
        <f t="shared" ref="CA2550:CA2613" si="819">AB2676</f>
        <v>0</v>
      </c>
      <c r="CB2550" s="294">
        <f t="shared" ref="CB2550:CB2613" si="820">COUNTIF(AC2676:AD2676,"NS")</f>
        <v>0</v>
      </c>
      <c r="CC2550" s="295">
        <f t="shared" ref="CC2550:CC2613" si="821">SUM(AC2676:AD2676)</f>
        <v>0</v>
      </c>
      <c r="CD2550" s="296">
        <f t="shared" ref="CD2550:CD2613" si="822">IF(OR(AND(CA2550=0, CB2550&gt;0),AND(CA2550="NS", CC2550&gt;0), AND(CA2550="NS", CB2550=0, CC2550=0)), 1, IF(OR(AND(CA2550&gt;0, CB2550&gt;1,CA2550&gt;CC2550), AND(CA2550="NS", CB2550=2), AND(CA2550="NS", CC2550=0, CB2550&gt;0), CA2550=CC2550), 0, 1))</f>
        <v>0</v>
      </c>
      <c r="CE2550" s="293">
        <f t="shared" ref="CE2550:CE2613" si="823">M2802</f>
        <v>0</v>
      </c>
      <c r="CF2550" s="294">
        <f t="shared" ref="CF2550:CF2613" si="824">COUNTIF(N2802:O2802,"NS")</f>
        <v>0</v>
      </c>
      <c r="CG2550" s="295">
        <f t="shared" ref="CG2550:CG2613" si="825">SUM(N2802:O2802)</f>
        <v>0</v>
      </c>
      <c r="CH2550" s="296">
        <f t="shared" ref="CH2550:CH2613" si="826">IF(OR(AND(CE2550=0, CF2550&gt;0),AND(CE2550="NS", CG2550&gt;0), AND(CE2550="NS", CF2550=0, CG2550=0)), 1, IF(OR(AND(CE2550&gt;0, CF2550&gt;1,CE2550&gt;CG2550), AND(CE2550="NS", CF2550=2), AND(CE2550="NS", CG2550=0, CF2550&gt;0), CE2550=CG2550), 0, 1))</f>
        <v>0</v>
      </c>
      <c r="CI2550" s="293">
        <f t="shared" ref="CI2550:CI2613" si="827">P2802</f>
        <v>0</v>
      </c>
      <c r="CJ2550" s="294">
        <f t="shared" ref="CJ2550:CJ2613" si="828">COUNTIF(Q2802:R2802,"NS")</f>
        <v>0</v>
      </c>
      <c r="CK2550" s="295">
        <f t="shared" ref="CK2550:CK2613" si="829">SUM(Q2802:R2802)</f>
        <v>0</v>
      </c>
      <c r="CL2550" s="296">
        <f t="shared" ref="CL2550:CL2613" si="830">IF(OR(AND(CI2550=0, CJ2550&gt;0),AND(CI2550="NS", CK2550&gt;0), AND(CI2550="NS", CJ2550=0, CK2550=0)), 1, IF(OR(AND(CI2550&gt;0, CJ2550&gt;1,CI2550&gt;CK2550), AND(CI2550="NS", CJ2550=2), AND(CI2550="NS", CK2550=0, CJ2550&gt;0), CI2550=CK2550), 0, 1))</f>
        <v>0</v>
      </c>
      <c r="CM2550" s="293">
        <f t="shared" ref="CM2550:CM2613" si="831">S2802</f>
        <v>0</v>
      </c>
      <c r="CN2550" s="294">
        <f t="shared" ref="CN2550:CN2613" si="832">COUNTIF(T2802:U2802,"NS")</f>
        <v>0</v>
      </c>
      <c r="CO2550" s="295">
        <f t="shared" ref="CO2550:CO2613" si="833">SUM(T2802:U2802)</f>
        <v>0</v>
      </c>
      <c r="CP2550" s="296">
        <f t="shared" ref="CP2550:CP2613" si="834">IF(OR(AND(CM2550=0, CN2550&gt;0),AND(CM2550="NS", CO2550&gt;0), AND(CM2550="NS", CN2550=0, CO2550=0)), 1, IF(OR(AND(CM2550&gt;0, CN2550&gt;1,CM2550&gt;CO2550), AND(CM2550="NS", CN2550=2), AND(CM2550="NS", CO2550=0, CN2550&gt;0), CM2550=CO2550), 0, 1))</f>
        <v>0</v>
      </c>
      <c r="CQ2550" s="293">
        <f t="shared" ref="CQ2550:CQ2613" si="835">V2802</f>
        <v>0</v>
      </c>
      <c r="CR2550" s="294">
        <f t="shared" ref="CR2550:CR2613" si="836">COUNTIF(W2802:X2802,"NS")</f>
        <v>0</v>
      </c>
      <c r="CS2550" s="295">
        <f t="shared" ref="CS2550:CS2613" si="837">SUM(W2802:X2802)</f>
        <v>0</v>
      </c>
      <c r="CT2550" s="296">
        <f t="shared" ref="CT2550:CT2613" si="838">IF(OR(AND(CQ2550=0, CR2550&gt;0),AND(CQ2550="NS", CS2550&gt;0), AND(CQ2550="NS", CR2550=0, CS2550=0)), 1, IF(OR(AND(CQ2550&gt;0, CR2550&gt;1,CQ2550&gt;CS2550), AND(CQ2550="NS", CR2550=2), AND(CQ2550="NS", CS2550=0, CR2550&gt;0), CQ2550=CS2550), 0, 1))</f>
        <v>0</v>
      </c>
      <c r="CU2550" s="293">
        <f t="shared" ref="CU2550:CU2613" si="839">Y2802</f>
        <v>0</v>
      </c>
      <c r="CV2550" s="294">
        <f t="shared" ref="CV2550:CV2613" si="840">COUNTIF(Z2802:AA2802,"NS")</f>
        <v>0</v>
      </c>
      <c r="CW2550" s="295">
        <f t="shared" ref="CW2550:CW2613" si="841">SUM(Z2802:AA2802)</f>
        <v>0</v>
      </c>
      <c r="CX2550" s="296">
        <f t="shared" ref="CX2550:CX2613" si="842">IF(OR(AND(CU2550=0, CV2550&gt;0),AND(CU2550="NS", CW2550&gt;0), AND(CU2550="NS", CV2550=0, CW2550=0)), 1, IF(OR(AND(CU2550&gt;0, CV2550&gt;1,CU2550&gt;CW2550), AND(CU2550="NS", CV2550=2), AND(CU2550="NS", CW2550=0, CV2550&gt;0), CU2550=CW2550), 0, 1))</f>
        <v>0</v>
      </c>
      <c r="CY2550" s="293">
        <f t="shared" ref="CY2550:CY2613" si="843">AB2802</f>
        <v>0</v>
      </c>
      <c r="CZ2550" s="294">
        <f t="shared" ref="CZ2550:CZ2613" si="844">COUNTIF(AC2802:AD2802,"NS")</f>
        <v>0</v>
      </c>
      <c r="DA2550" s="295">
        <f t="shared" ref="DA2550:DA2613" si="845">SUM(AC2802:AD2802)</f>
        <v>0</v>
      </c>
      <c r="DB2550" s="296">
        <f t="shared" ref="DB2550:DB2613" si="846">IF(OR(AND(CY2550=0, CZ2550&gt;0),AND(CY2550="NS", DA2550&gt;0), AND(CY2550="NS", CZ2550=0, DA2550=0)), 1, IF(OR(AND(CY2550&gt;0, CZ2550&gt;1,CY2550&gt;DA2550), AND(CY2550="NS", CZ2550=2), AND(CY2550="NS", DA2550=0, CZ2550&gt;0), CY2550=DA2550), 0, 1))</f>
        <v>0</v>
      </c>
      <c r="DC2550" s="404">
        <f t="shared" ref="DC2550:DC2613" si="847">M2550</f>
        <v>0</v>
      </c>
      <c r="DD2550" s="366">
        <f t="shared" ref="DD2550:DD2613" si="848">COUNTIF(P2550,"NS")+COUNTIF(S2550,"NS") + COUNTIF(V2550,"NS")+ COUNTIF(Y2550,"NS")+ COUNTIF(AB2550,"NS")+ COUNTIF(M2676,"NS")+ COUNTIF(P2676,"NS")+ COUNTIF(S2676,"NS")+ COUNTIF(V2676,"NS")+ COUNTIF(Y2676,"NS")+ COUNTIF(AB2676,"NS")+ COUNTIF(M2802,"NS")+ COUNTIF(P2802,"NS")+ COUNTIF(S2802,"NS")+ COUNTIF(V2802,"NS")+ COUNTIF(Y2802,"NS")+ COUNTIF(AB2802,"NS")</f>
        <v>0</v>
      </c>
      <c r="DE2550" s="364">
        <f t="shared" ref="DE2550:DE2613" si="849">SUM(P2550,S2550,V2550,Y2550,AB2550,M2676,P2676,S2676,V2676,Y2676,AB2676,M2802,P2802,S2802,V2802,Y2802,AB2802)</f>
        <v>0</v>
      </c>
      <c r="DF2550" s="365">
        <f t="shared" ref="DF2550:DF2613" si="850">IF(OR(AND(DC2550=0, DD2550&gt;0),AND(DC2550="NS", DE2550&gt;0), AND(DC2550="NS", DD2550=0, DE2550=0)), 1, IF(OR(AND(DC2550&gt;0, DD2550&gt;1,DC2550&gt;DE2550), AND(DC2550="NS", DD2550=2), AND(DC2550="NS", DE2550=0, DD2550&gt;0), DC2550=DE2550), 0, 1))</f>
        <v>0</v>
      </c>
      <c r="DG2550" s="404">
        <f t="shared" ref="DG2550:DG2613" si="851">N2550</f>
        <v>0</v>
      </c>
      <c r="DH2550" s="366">
        <f t="shared" ref="DH2550:DH2613" si="852">COUNTIF(Q2550,"NS")+COUNTIF(T2550,"NS") + COUNTIF(W2550,"NS")+ COUNTIF(Z2550,"NS")+ COUNTIF(AC2550,"NS")+ COUNTIF(N2676,"NS")+ COUNTIF(Q2676,"NS")+ COUNTIF(T2676,"NS")+ COUNTIF(W2676,"NS")+ COUNTIF(Z2676,"NS")+ COUNTIF(AC2676,"NS")+ COUNTIF(N2802,"NS")+ COUNTIF(Q2802,"NS")+ COUNTIF(T2802,"NS")+ COUNTIF(W2802,"NS")+ COUNTIF(Z2802,"NS")+ COUNTIF(AC2802,"NS")</f>
        <v>0</v>
      </c>
      <c r="DI2550" s="364">
        <f t="shared" ref="DI2550:DI2613" si="853">SUM(Q2550,T2550,W2550,Z2550,AC2550,N2676,Q2676,T2676,W2676,Z2676,AC2676,N2802,Q2802,T2802,W2802,Z2802,AC2802)</f>
        <v>0</v>
      </c>
      <c r="DJ2550" s="365">
        <f t="shared" ref="DJ2550:DJ2613" si="854">IF(OR(AND(DG2550=0, DH2550&gt;0),AND(DG2550="NS", DI2550&gt;0), AND(DG2550="NS", DH2550=0, DI2550=0)), 1, IF(OR(AND(DG2550&gt;0, DH2550&gt;1,DG2550&gt;DI2550), AND(DG2550="NS", DH2550=2), AND(DG2550="NS", DI2550=0, DH2550&gt;0), DG2550=DI2550), 0, 1))</f>
        <v>0</v>
      </c>
      <c r="DK2550" s="362">
        <f t="shared" ref="DK2550:DK2613" si="855">O2550</f>
        <v>0</v>
      </c>
      <c r="DL2550" s="366">
        <f t="shared" ref="DL2550:DL2613" si="856">COUNTIF(R2550,"NS")+COUNTIF(U2550,"NS") + COUNTIF(X2550,"NS")+ COUNTIF(AA2550,"NS")+ COUNTIF(AD2550,"NS")+ COUNTIF(O2676,"NS")+ COUNTIF(R2676,"NS")+ COUNTIF(U2676,"NS")+ COUNTIF(X2676,"NS")+ COUNTIF(AA2676,"NS")+ COUNTIF(AD2676,"NS")+ COUNTIF(O2802,"NS")+ COUNTIF(R2802,"NS")+ COUNTIF(U2802,"NS")+ COUNTIF(X2802,"NS")+ COUNTIF(AA2802,"NS")+ COUNTIF(AD2802,"NS")</f>
        <v>0</v>
      </c>
      <c r="DM2550" s="364">
        <f t="shared" ref="DM2550:DM2613" si="857">SUM(R2550,U2550,X2550,AA2550,AD2550,O2676,R2676,U2676,X2676,AA2676,AD2676,O2802,R2802,U2802,X2802,AA2802,AD2802)</f>
        <v>0</v>
      </c>
      <c r="DN2550" s="365">
        <f t="shared" ref="DN2550:DN2613" si="858">IF(OR(AND(DK2550=0, DL2550&gt;0),AND(DK2550="NS", DM2550&gt;0), AND(DK2550="NS", DL2550=0, DM2550=0)), 1, IF(OR(AND(DK2550&gt;0, DL2550&gt;1,DK2550&gt;DM2550), AND(DK2550="NS", DL2550=2), AND(DK2550="NS", DM2550=0, DL2550&gt;0), DK2550=DM2550), 0, 1))</f>
        <v>0</v>
      </c>
      <c r="DO2550" s="351">
        <f t="shared" ref="DO2550:DO2613" si="859">IF(AND(SUM($Y1816:$AD1816)=0,COUNTA(M2550:AD2550,M2676:AD2676,M2802:AD2802)&gt;0),1,0)</f>
        <v>0</v>
      </c>
      <c r="DP2550" s="402">
        <f t="shared" ref="DP2550:DP2613" si="860">IF(SUM(DF2550,DJ2550,DN2550)=0,0,1)</f>
        <v>0</v>
      </c>
      <c r="DQ2550" s="370" t="str">
        <f>IF(DP2550=0,"",
IF(SUM($DP$2549:DP2550)=1,DR2550,
IF($DP$2669&gt;SUM($DP$2549:DP2550),_xlfn.CONCAT(", ",DR2550),
IF($DP$2669=SUM($DP$2549:DP2550),_xlfn.CONCAT(" y ",DR2550)))))</f>
        <v/>
      </c>
      <c r="DR2550" s="156" t="s">
        <v>5096</v>
      </c>
      <c r="DS2550" s="402">
        <f t="shared" ref="DS2550:DS2613" si="861">IF(AG2550=0,0,1)</f>
        <v>0</v>
      </c>
      <c r="DT2550" s="370" t="str">
        <f>IF(DS2550=0,"",
IF(SUM($DS$2549:DS2550)=1,DU2550,
IF($DS$2669&gt;SUM($DS$2549:DS2550),_xlfn.CONCAT(", ",DU2550),
IF($DS$2669=SUM($DS$2549:DS2550),_xlfn.CONCAT(" y ",DU2550)))))</f>
        <v/>
      </c>
      <c r="DU2550" s="156" t="s">
        <v>5096</v>
      </c>
    </row>
    <row r="2551" spans="1:125" ht="15" customHeight="1">
      <c r="A2551" s="57"/>
      <c r="B2551" s="26"/>
      <c r="C2551" s="165" t="s">
        <v>5012</v>
      </c>
      <c r="D2551" s="852" t="str">
        <f t="shared" si="772"/>
        <v>SECRETARIA DE SALUD</v>
      </c>
      <c r="E2551" s="853"/>
      <c r="F2551" s="853"/>
      <c r="G2551" s="853"/>
      <c r="H2551" s="853"/>
      <c r="I2551" s="853"/>
      <c r="J2551" s="853"/>
      <c r="K2551" s="853"/>
      <c r="L2551" s="854"/>
      <c r="M2551" s="614"/>
      <c r="N2551" s="614"/>
      <c r="O2551" s="614"/>
      <c r="P2551" s="614"/>
      <c r="Q2551" s="614"/>
      <c r="R2551" s="614"/>
      <c r="S2551" s="614"/>
      <c r="T2551" s="614"/>
      <c r="U2551" s="614"/>
      <c r="V2551" s="614"/>
      <c r="W2551" s="614"/>
      <c r="X2551" s="614"/>
      <c r="Y2551" s="614"/>
      <c r="Z2551" s="614"/>
      <c r="AA2551" s="614"/>
      <c r="AB2551" s="614"/>
      <c r="AC2551" s="614"/>
      <c r="AD2551" s="614"/>
      <c r="AE2551" s="164"/>
      <c r="AF2551" s="164"/>
      <c r="AG2551" s="199">
        <f t="shared" si="773"/>
        <v>0</v>
      </c>
      <c r="AH2551" s="298">
        <f t="shared" si="774"/>
        <v>0</v>
      </c>
      <c r="AI2551" s="293">
        <f t="shared" si="775"/>
        <v>0</v>
      </c>
      <c r="AJ2551" s="294">
        <f t="shared" si="776"/>
        <v>0</v>
      </c>
      <c r="AK2551" s="295">
        <f t="shared" si="777"/>
        <v>0</v>
      </c>
      <c r="AL2551" s="296">
        <f t="shared" si="778"/>
        <v>0</v>
      </c>
      <c r="AM2551" s="293">
        <f t="shared" si="779"/>
        <v>0</v>
      </c>
      <c r="AN2551" s="294">
        <f t="shared" si="780"/>
        <v>0</v>
      </c>
      <c r="AO2551" s="295">
        <f t="shared" si="781"/>
        <v>0</v>
      </c>
      <c r="AP2551" s="296">
        <f t="shared" si="782"/>
        <v>0</v>
      </c>
      <c r="AQ2551" s="293">
        <f t="shared" si="783"/>
        <v>0</v>
      </c>
      <c r="AR2551" s="294">
        <f t="shared" si="784"/>
        <v>0</v>
      </c>
      <c r="AS2551" s="295">
        <f t="shared" si="785"/>
        <v>0</v>
      </c>
      <c r="AT2551" s="296">
        <f t="shared" si="786"/>
        <v>0</v>
      </c>
      <c r="AU2551" s="293">
        <f t="shared" si="787"/>
        <v>0</v>
      </c>
      <c r="AV2551" s="294">
        <f t="shared" si="788"/>
        <v>0</v>
      </c>
      <c r="AW2551" s="295">
        <f t="shared" si="789"/>
        <v>0</v>
      </c>
      <c r="AX2551" s="296">
        <f t="shared" si="790"/>
        <v>0</v>
      </c>
      <c r="AY2551" s="293">
        <f t="shared" si="791"/>
        <v>0</v>
      </c>
      <c r="AZ2551" s="294">
        <f t="shared" si="792"/>
        <v>0</v>
      </c>
      <c r="BA2551" s="295">
        <f t="shared" si="793"/>
        <v>0</v>
      </c>
      <c r="BB2551" s="296">
        <f t="shared" si="794"/>
        <v>0</v>
      </c>
      <c r="BC2551" s="293">
        <f t="shared" si="795"/>
        <v>0</v>
      </c>
      <c r="BD2551" s="294">
        <f t="shared" si="796"/>
        <v>0</v>
      </c>
      <c r="BE2551" s="295">
        <f t="shared" si="797"/>
        <v>0</v>
      </c>
      <c r="BF2551" s="296">
        <f t="shared" si="798"/>
        <v>0</v>
      </c>
      <c r="BG2551" s="293">
        <f t="shared" si="799"/>
        <v>0</v>
      </c>
      <c r="BH2551" s="294">
        <f t="shared" si="800"/>
        <v>0</v>
      </c>
      <c r="BI2551" s="295">
        <f t="shared" si="801"/>
        <v>0</v>
      </c>
      <c r="BJ2551" s="296">
        <f t="shared" si="802"/>
        <v>0</v>
      </c>
      <c r="BK2551" s="293">
        <f t="shared" si="803"/>
        <v>0</v>
      </c>
      <c r="BL2551" s="294">
        <f t="shared" si="804"/>
        <v>0</v>
      </c>
      <c r="BM2551" s="295">
        <f t="shared" si="805"/>
        <v>0</v>
      </c>
      <c r="BN2551" s="296">
        <f t="shared" si="806"/>
        <v>0</v>
      </c>
      <c r="BO2551" s="293">
        <f t="shared" si="807"/>
        <v>0</v>
      </c>
      <c r="BP2551" s="294">
        <f t="shared" si="808"/>
        <v>0</v>
      </c>
      <c r="BQ2551" s="295">
        <f t="shared" si="809"/>
        <v>0</v>
      </c>
      <c r="BR2551" s="296">
        <f t="shared" si="810"/>
        <v>0</v>
      </c>
      <c r="BS2551" s="293">
        <f t="shared" si="811"/>
        <v>0</v>
      </c>
      <c r="BT2551" s="294">
        <f t="shared" si="812"/>
        <v>0</v>
      </c>
      <c r="BU2551" s="295">
        <f t="shared" si="813"/>
        <v>0</v>
      </c>
      <c r="BV2551" s="296">
        <f t="shared" si="814"/>
        <v>0</v>
      </c>
      <c r="BW2551" s="293">
        <f t="shared" si="815"/>
        <v>0</v>
      </c>
      <c r="BX2551" s="294">
        <f t="shared" si="816"/>
        <v>0</v>
      </c>
      <c r="BY2551" s="295">
        <f t="shared" si="817"/>
        <v>0</v>
      </c>
      <c r="BZ2551" s="296">
        <f t="shared" si="818"/>
        <v>0</v>
      </c>
      <c r="CA2551" s="293">
        <f t="shared" si="819"/>
        <v>0</v>
      </c>
      <c r="CB2551" s="294">
        <f t="shared" si="820"/>
        <v>0</v>
      </c>
      <c r="CC2551" s="295">
        <f t="shared" si="821"/>
        <v>0</v>
      </c>
      <c r="CD2551" s="296">
        <f t="shared" si="822"/>
        <v>0</v>
      </c>
      <c r="CE2551" s="293">
        <f t="shared" si="823"/>
        <v>0</v>
      </c>
      <c r="CF2551" s="294">
        <f t="shared" si="824"/>
        <v>0</v>
      </c>
      <c r="CG2551" s="295">
        <f t="shared" si="825"/>
        <v>0</v>
      </c>
      <c r="CH2551" s="296">
        <f t="shared" si="826"/>
        <v>0</v>
      </c>
      <c r="CI2551" s="293">
        <f t="shared" si="827"/>
        <v>0</v>
      </c>
      <c r="CJ2551" s="294">
        <f t="shared" si="828"/>
        <v>0</v>
      </c>
      <c r="CK2551" s="295">
        <f t="shared" si="829"/>
        <v>0</v>
      </c>
      <c r="CL2551" s="296">
        <f t="shared" si="830"/>
        <v>0</v>
      </c>
      <c r="CM2551" s="293">
        <f t="shared" si="831"/>
        <v>0</v>
      </c>
      <c r="CN2551" s="294">
        <f t="shared" si="832"/>
        <v>0</v>
      </c>
      <c r="CO2551" s="295">
        <f t="shared" si="833"/>
        <v>0</v>
      </c>
      <c r="CP2551" s="296">
        <f t="shared" si="834"/>
        <v>0</v>
      </c>
      <c r="CQ2551" s="293">
        <f t="shared" si="835"/>
        <v>0</v>
      </c>
      <c r="CR2551" s="294">
        <f t="shared" si="836"/>
        <v>0</v>
      </c>
      <c r="CS2551" s="295">
        <f t="shared" si="837"/>
        <v>0</v>
      </c>
      <c r="CT2551" s="296">
        <f t="shared" si="838"/>
        <v>0</v>
      </c>
      <c r="CU2551" s="293">
        <f t="shared" si="839"/>
        <v>0</v>
      </c>
      <c r="CV2551" s="294">
        <f t="shared" si="840"/>
        <v>0</v>
      </c>
      <c r="CW2551" s="295">
        <f t="shared" si="841"/>
        <v>0</v>
      </c>
      <c r="CX2551" s="296">
        <f t="shared" si="842"/>
        <v>0</v>
      </c>
      <c r="CY2551" s="293">
        <f t="shared" si="843"/>
        <v>0</v>
      </c>
      <c r="CZ2551" s="294">
        <f t="shared" si="844"/>
        <v>0</v>
      </c>
      <c r="DA2551" s="295">
        <f t="shared" si="845"/>
        <v>0</v>
      </c>
      <c r="DB2551" s="296">
        <f t="shared" si="846"/>
        <v>0</v>
      </c>
      <c r="DC2551" s="404">
        <f t="shared" si="847"/>
        <v>0</v>
      </c>
      <c r="DD2551" s="366">
        <f t="shared" si="848"/>
        <v>0</v>
      </c>
      <c r="DE2551" s="364">
        <f t="shared" si="849"/>
        <v>0</v>
      </c>
      <c r="DF2551" s="365">
        <f t="shared" si="850"/>
        <v>0</v>
      </c>
      <c r="DG2551" s="404">
        <f t="shared" si="851"/>
        <v>0</v>
      </c>
      <c r="DH2551" s="366">
        <f t="shared" si="852"/>
        <v>0</v>
      </c>
      <c r="DI2551" s="364">
        <f t="shared" si="853"/>
        <v>0</v>
      </c>
      <c r="DJ2551" s="365">
        <f t="shared" si="854"/>
        <v>0</v>
      </c>
      <c r="DK2551" s="362">
        <f t="shared" si="855"/>
        <v>0</v>
      </c>
      <c r="DL2551" s="366">
        <f t="shared" si="856"/>
        <v>0</v>
      </c>
      <c r="DM2551" s="364">
        <f t="shared" si="857"/>
        <v>0</v>
      </c>
      <c r="DN2551" s="365">
        <f t="shared" si="858"/>
        <v>0</v>
      </c>
      <c r="DO2551" s="351">
        <f t="shared" si="859"/>
        <v>0</v>
      </c>
      <c r="DP2551" s="402">
        <f t="shared" si="860"/>
        <v>0</v>
      </c>
      <c r="DQ2551" s="370" t="str">
        <f>IF(DP2551=0,"",
IF(SUM($DP$2549:DP2551)=1,DR2551,
IF($DP$2669&gt;SUM($DP$2549:DP2551),_xlfn.CONCAT(", ",DR2551),
IF($DP$2669=SUM($DP$2549:DP2551),_xlfn.CONCAT(" y ",DR2551)))))</f>
        <v/>
      </c>
      <c r="DR2551" s="156" t="s">
        <v>5097</v>
      </c>
      <c r="DS2551" s="402">
        <f t="shared" si="861"/>
        <v>0</v>
      </c>
      <c r="DT2551" s="370" t="str">
        <f>IF(DS2551=0,"",
IF(SUM($DS$2549:DS2551)=1,DU2551,
IF($DS$2669&gt;SUM($DS$2549:DS2551),_xlfn.CONCAT(", ",DU2551),
IF($DS$2669=SUM($DS$2549:DS2551),_xlfn.CONCAT(" y ",DU2551)))))</f>
        <v/>
      </c>
      <c r="DU2551" s="156" t="s">
        <v>5097</v>
      </c>
    </row>
    <row r="2552" spans="1:125" ht="15" customHeight="1">
      <c r="A2552" s="57"/>
      <c r="B2552" s="26"/>
      <c r="C2552" s="165" t="s">
        <v>5014</v>
      </c>
      <c r="D2552" s="852" t="str">
        <f t="shared" si="772"/>
        <v>SECRETARIA DE EDUCACION</v>
      </c>
      <c r="E2552" s="853"/>
      <c r="F2552" s="853"/>
      <c r="G2552" s="853"/>
      <c r="H2552" s="853"/>
      <c r="I2552" s="853"/>
      <c r="J2552" s="853"/>
      <c r="K2552" s="853"/>
      <c r="L2552" s="854"/>
      <c r="M2552" s="614"/>
      <c r="N2552" s="614"/>
      <c r="O2552" s="614"/>
      <c r="P2552" s="614"/>
      <c r="Q2552" s="614"/>
      <c r="R2552" s="614"/>
      <c r="S2552" s="614"/>
      <c r="T2552" s="614"/>
      <c r="U2552" s="614"/>
      <c r="V2552" s="614"/>
      <c r="W2552" s="614"/>
      <c r="X2552" s="614"/>
      <c r="Y2552" s="614"/>
      <c r="Z2552" s="614"/>
      <c r="AA2552" s="614"/>
      <c r="AB2552" s="614"/>
      <c r="AC2552" s="614"/>
      <c r="AD2552" s="614"/>
      <c r="AE2552" s="164"/>
      <c r="AF2552" s="164"/>
      <c r="AG2552" s="199">
        <f t="shared" si="773"/>
        <v>0</v>
      </c>
      <c r="AH2552" s="298">
        <f t="shared" si="774"/>
        <v>0</v>
      </c>
      <c r="AI2552" s="293">
        <f t="shared" si="775"/>
        <v>0</v>
      </c>
      <c r="AJ2552" s="294">
        <f t="shared" si="776"/>
        <v>0</v>
      </c>
      <c r="AK2552" s="295">
        <f t="shared" si="777"/>
        <v>0</v>
      </c>
      <c r="AL2552" s="296">
        <f t="shared" si="778"/>
        <v>0</v>
      </c>
      <c r="AM2552" s="293">
        <f t="shared" si="779"/>
        <v>0</v>
      </c>
      <c r="AN2552" s="294">
        <f t="shared" si="780"/>
        <v>0</v>
      </c>
      <c r="AO2552" s="295">
        <f t="shared" si="781"/>
        <v>0</v>
      </c>
      <c r="AP2552" s="296">
        <f t="shared" si="782"/>
        <v>0</v>
      </c>
      <c r="AQ2552" s="293">
        <f t="shared" si="783"/>
        <v>0</v>
      </c>
      <c r="AR2552" s="294">
        <f t="shared" si="784"/>
        <v>0</v>
      </c>
      <c r="AS2552" s="295">
        <f t="shared" si="785"/>
        <v>0</v>
      </c>
      <c r="AT2552" s="296">
        <f t="shared" si="786"/>
        <v>0</v>
      </c>
      <c r="AU2552" s="293">
        <f t="shared" si="787"/>
        <v>0</v>
      </c>
      <c r="AV2552" s="294">
        <f t="shared" si="788"/>
        <v>0</v>
      </c>
      <c r="AW2552" s="295">
        <f t="shared" si="789"/>
        <v>0</v>
      </c>
      <c r="AX2552" s="296">
        <f t="shared" si="790"/>
        <v>0</v>
      </c>
      <c r="AY2552" s="293">
        <f t="shared" si="791"/>
        <v>0</v>
      </c>
      <c r="AZ2552" s="294">
        <f t="shared" si="792"/>
        <v>0</v>
      </c>
      <c r="BA2552" s="295">
        <f t="shared" si="793"/>
        <v>0</v>
      </c>
      <c r="BB2552" s="296">
        <f t="shared" si="794"/>
        <v>0</v>
      </c>
      <c r="BC2552" s="293">
        <f t="shared" si="795"/>
        <v>0</v>
      </c>
      <c r="BD2552" s="294">
        <f t="shared" si="796"/>
        <v>0</v>
      </c>
      <c r="BE2552" s="295">
        <f t="shared" si="797"/>
        <v>0</v>
      </c>
      <c r="BF2552" s="296">
        <f t="shared" si="798"/>
        <v>0</v>
      </c>
      <c r="BG2552" s="293">
        <f t="shared" si="799"/>
        <v>0</v>
      </c>
      <c r="BH2552" s="294">
        <f t="shared" si="800"/>
        <v>0</v>
      </c>
      <c r="BI2552" s="295">
        <f t="shared" si="801"/>
        <v>0</v>
      </c>
      <c r="BJ2552" s="296">
        <f t="shared" si="802"/>
        <v>0</v>
      </c>
      <c r="BK2552" s="293">
        <f t="shared" si="803"/>
        <v>0</v>
      </c>
      <c r="BL2552" s="294">
        <f t="shared" si="804"/>
        <v>0</v>
      </c>
      <c r="BM2552" s="295">
        <f t="shared" si="805"/>
        <v>0</v>
      </c>
      <c r="BN2552" s="296">
        <f t="shared" si="806"/>
        <v>0</v>
      </c>
      <c r="BO2552" s="293">
        <f t="shared" si="807"/>
        <v>0</v>
      </c>
      <c r="BP2552" s="294">
        <f t="shared" si="808"/>
        <v>0</v>
      </c>
      <c r="BQ2552" s="295">
        <f t="shared" si="809"/>
        <v>0</v>
      </c>
      <c r="BR2552" s="296">
        <f t="shared" si="810"/>
        <v>0</v>
      </c>
      <c r="BS2552" s="293">
        <f t="shared" si="811"/>
        <v>0</v>
      </c>
      <c r="BT2552" s="294">
        <f t="shared" si="812"/>
        <v>0</v>
      </c>
      <c r="BU2552" s="295">
        <f t="shared" si="813"/>
        <v>0</v>
      </c>
      <c r="BV2552" s="296">
        <f t="shared" si="814"/>
        <v>0</v>
      </c>
      <c r="BW2552" s="293">
        <f t="shared" si="815"/>
        <v>0</v>
      </c>
      <c r="BX2552" s="294">
        <f t="shared" si="816"/>
        <v>0</v>
      </c>
      <c r="BY2552" s="295">
        <f t="shared" si="817"/>
        <v>0</v>
      </c>
      <c r="BZ2552" s="296">
        <f t="shared" si="818"/>
        <v>0</v>
      </c>
      <c r="CA2552" s="293">
        <f t="shared" si="819"/>
        <v>0</v>
      </c>
      <c r="CB2552" s="294">
        <f t="shared" si="820"/>
        <v>0</v>
      </c>
      <c r="CC2552" s="295">
        <f t="shared" si="821"/>
        <v>0</v>
      </c>
      <c r="CD2552" s="296">
        <f t="shared" si="822"/>
        <v>0</v>
      </c>
      <c r="CE2552" s="293">
        <f t="shared" si="823"/>
        <v>0</v>
      </c>
      <c r="CF2552" s="294">
        <f t="shared" si="824"/>
        <v>0</v>
      </c>
      <c r="CG2552" s="295">
        <f t="shared" si="825"/>
        <v>0</v>
      </c>
      <c r="CH2552" s="296">
        <f t="shared" si="826"/>
        <v>0</v>
      </c>
      <c r="CI2552" s="293">
        <f t="shared" si="827"/>
        <v>0</v>
      </c>
      <c r="CJ2552" s="294">
        <f t="shared" si="828"/>
        <v>0</v>
      </c>
      <c r="CK2552" s="295">
        <f t="shared" si="829"/>
        <v>0</v>
      </c>
      <c r="CL2552" s="296">
        <f t="shared" si="830"/>
        <v>0</v>
      </c>
      <c r="CM2552" s="293">
        <f t="shared" si="831"/>
        <v>0</v>
      </c>
      <c r="CN2552" s="294">
        <f t="shared" si="832"/>
        <v>0</v>
      </c>
      <c r="CO2552" s="295">
        <f t="shared" si="833"/>
        <v>0</v>
      </c>
      <c r="CP2552" s="296">
        <f t="shared" si="834"/>
        <v>0</v>
      </c>
      <c r="CQ2552" s="293">
        <f t="shared" si="835"/>
        <v>0</v>
      </c>
      <c r="CR2552" s="294">
        <f t="shared" si="836"/>
        <v>0</v>
      </c>
      <c r="CS2552" s="295">
        <f t="shared" si="837"/>
        <v>0</v>
      </c>
      <c r="CT2552" s="296">
        <f t="shared" si="838"/>
        <v>0</v>
      </c>
      <c r="CU2552" s="293">
        <f t="shared" si="839"/>
        <v>0</v>
      </c>
      <c r="CV2552" s="294">
        <f t="shared" si="840"/>
        <v>0</v>
      </c>
      <c r="CW2552" s="295">
        <f t="shared" si="841"/>
        <v>0</v>
      </c>
      <c r="CX2552" s="296">
        <f t="shared" si="842"/>
        <v>0</v>
      </c>
      <c r="CY2552" s="293">
        <f t="shared" si="843"/>
        <v>0</v>
      </c>
      <c r="CZ2552" s="294">
        <f t="shared" si="844"/>
        <v>0</v>
      </c>
      <c r="DA2552" s="295">
        <f t="shared" si="845"/>
        <v>0</v>
      </c>
      <c r="DB2552" s="296">
        <f t="shared" si="846"/>
        <v>0</v>
      </c>
      <c r="DC2552" s="404">
        <f t="shared" si="847"/>
        <v>0</v>
      </c>
      <c r="DD2552" s="366">
        <f t="shared" si="848"/>
        <v>0</v>
      </c>
      <c r="DE2552" s="364">
        <f t="shared" si="849"/>
        <v>0</v>
      </c>
      <c r="DF2552" s="365">
        <f t="shared" si="850"/>
        <v>0</v>
      </c>
      <c r="DG2552" s="404">
        <f t="shared" si="851"/>
        <v>0</v>
      </c>
      <c r="DH2552" s="366">
        <f t="shared" si="852"/>
        <v>0</v>
      </c>
      <c r="DI2552" s="364">
        <f t="shared" si="853"/>
        <v>0</v>
      </c>
      <c r="DJ2552" s="365">
        <f t="shared" si="854"/>
        <v>0</v>
      </c>
      <c r="DK2552" s="362">
        <f t="shared" si="855"/>
        <v>0</v>
      </c>
      <c r="DL2552" s="366">
        <f t="shared" si="856"/>
        <v>0</v>
      </c>
      <c r="DM2552" s="364">
        <f t="shared" si="857"/>
        <v>0</v>
      </c>
      <c r="DN2552" s="365">
        <f t="shared" si="858"/>
        <v>0</v>
      </c>
      <c r="DO2552" s="351">
        <f t="shared" si="859"/>
        <v>0</v>
      </c>
      <c r="DP2552" s="402">
        <f t="shared" si="860"/>
        <v>0</v>
      </c>
      <c r="DQ2552" s="370" t="str">
        <f>IF(DP2552=0,"",
IF(SUM($DP$2549:DP2552)=1,DR2552,
IF($DP$2669&gt;SUM($DP$2549:DP2552),_xlfn.CONCAT(", ",DR2552),
IF($DP$2669=SUM($DP$2549:DP2552),_xlfn.CONCAT(" y ",DR2552)))))</f>
        <v/>
      </c>
      <c r="DR2552" s="156" t="s">
        <v>5098</v>
      </c>
      <c r="DS2552" s="402">
        <f t="shared" si="861"/>
        <v>0</v>
      </c>
      <c r="DT2552" s="370" t="str">
        <f>IF(DS2552=0,"",
IF(SUM($DS$2549:DS2552)=1,DU2552,
IF($DS$2669&gt;SUM($DS$2549:DS2552),_xlfn.CONCAT(", ",DU2552),
IF($DS$2669=SUM($DS$2549:DS2552),_xlfn.CONCAT(" y ",DU2552)))))</f>
        <v/>
      </c>
      <c r="DU2552" s="156" t="s">
        <v>5098</v>
      </c>
    </row>
    <row r="2553" spans="1:125" ht="15" customHeight="1">
      <c r="A2553" s="57"/>
      <c r="B2553" s="26"/>
      <c r="C2553" s="165" t="s">
        <v>5016</v>
      </c>
      <c r="D2553" s="852" t="str">
        <f t="shared" si="772"/>
        <v>SECRETARIA DE DESARROLLO SOCIAL</v>
      </c>
      <c r="E2553" s="853"/>
      <c r="F2553" s="853"/>
      <c r="G2553" s="853"/>
      <c r="H2553" s="853"/>
      <c r="I2553" s="853"/>
      <c r="J2553" s="853"/>
      <c r="K2553" s="853"/>
      <c r="L2553" s="854"/>
      <c r="M2553" s="614"/>
      <c r="N2553" s="614"/>
      <c r="O2553" s="614"/>
      <c r="P2553" s="614"/>
      <c r="Q2553" s="614"/>
      <c r="R2553" s="614"/>
      <c r="S2553" s="614"/>
      <c r="T2553" s="614"/>
      <c r="U2553" s="614"/>
      <c r="V2553" s="614"/>
      <c r="W2553" s="614"/>
      <c r="X2553" s="614"/>
      <c r="Y2553" s="614"/>
      <c r="Z2553" s="614"/>
      <c r="AA2553" s="614"/>
      <c r="AB2553" s="614"/>
      <c r="AC2553" s="614"/>
      <c r="AD2553" s="614"/>
      <c r="AE2553" s="164"/>
      <c r="AF2553" s="164"/>
      <c r="AG2553" s="199">
        <f t="shared" si="773"/>
        <v>0</v>
      </c>
      <c r="AH2553" s="298">
        <f t="shared" si="774"/>
        <v>0</v>
      </c>
      <c r="AI2553" s="293">
        <f t="shared" si="775"/>
        <v>0</v>
      </c>
      <c r="AJ2553" s="294">
        <f t="shared" si="776"/>
        <v>0</v>
      </c>
      <c r="AK2553" s="295">
        <f t="shared" si="777"/>
        <v>0</v>
      </c>
      <c r="AL2553" s="296">
        <f t="shared" si="778"/>
        <v>0</v>
      </c>
      <c r="AM2553" s="293">
        <f t="shared" si="779"/>
        <v>0</v>
      </c>
      <c r="AN2553" s="294">
        <f t="shared" si="780"/>
        <v>0</v>
      </c>
      <c r="AO2553" s="295">
        <f t="shared" si="781"/>
        <v>0</v>
      </c>
      <c r="AP2553" s="296">
        <f t="shared" si="782"/>
        <v>0</v>
      </c>
      <c r="AQ2553" s="293">
        <f t="shared" si="783"/>
        <v>0</v>
      </c>
      <c r="AR2553" s="294">
        <f t="shared" si="784"/>
        <v>0</v>
      </c>
      <c r="AS2553" s="295">
        <f t="shared" si="785"/>
        <v>0</v>
      </c>
      <c r="AT2553" s="296">
        <f t="shared" si="786"/>
        <v>0</v>
      </c>
      <c r="AU2553" s="293">
        <f t="shared" si="787"/>
        <v>0</v>
      </c>
      <c r="AV2553" s="294">
        <f t="shared" si="788"/>
        <v>0</v>
      </c>
      <c r="AW2553" s="295">
        <f t="shared" si="789"/>
        <v>0</v>
      </c>
      <c r="AX2553" s="296">
        <f t="shared" si="790"/>
        <v>0</v>
      </c>
      <c r="AY2553" s="293">
        <f t="shared" si="791"/>
        <v>0</v>
      </c>
      <c r="AZ2553" s="294">
        <f t="shared" si="792"/>
        <v>0</v>
      </c>
      <c r="BA2553" s="295">
        <f t="shared" si="793"/>
        <v>0</v>
      </c>
      <c r="BB2553" s="296">
        <f t="shared" si="794"/>
        <v>0</v>
      </c>
      <c r="BC2553" s="293">
        <f t="shared" si="795"/>
        <v>0</v>
      </c>
      <c r="BD2553" s="294">
        <f t="shared" si="796"/>
        <v>0</v>
      </c>
      <c r="BE2553" s="295">
        <f t="shared" si="797"/>
        <v>0</v>
      </c>
      <c r="BF2553" s="296">
        <f t="shared" si="798"/>
        <v>0</v>
      </c>
      <c r="BG2553" s="293">
        <f t="shared" si="799"/>
        <v>0</v>
      </c>
      <c r="BH2553" s="294">
        <f t="shared" si="800"/>
        <v>0</v>
      </c>
      <c r="BI2553" s="295">
        <f t="shared" si="801"/>
        <v>0</v>
      </c>
      <c r="BJ2553" s="296">
        <f t="shared" si="802"/>
        <v>0</v>
      </c>
      <c r="BK2553" s="293">
        <f t="shared" si="803"/>
        <v>0</v>
      </c>
      <c r="BL2553" s="294">
        <f t="shared" si="804"/>
        <v>0</v>
      </c>
      <c r="BM2553" s="295">
        <f t="shared" si="805"/>
        <v>0</v>
      </c>
      <c r="BN2553" s="296">
        <f t="shared" si="806"/>
        <v>0</v>
      </c>
      <c r="BO2553" s="293">
        <f t="shared" si="807"/>
        <v>0</v>
      </c>
      <c r="BP2553" s="294">
        <f t="shared" si="808"/>
        <v>0</v>
      </c>
      <c r="BQ2553" s="295">
        <f t="shared" si="809"/>
        <v>0</v>
      </c>
      <c r="BR2553" s="296">
        <f t="shared" si="810"/>
        <v>0</v>
      </c>
      <c r="BS2553" s="293">
        <f t="shared" si="811"/>
        <v>0</v>
      </c>
      <c r="BT2553" s="294">
        <f t="shared" si="812"/>
        <v>0</v>
      </c>
      <c r="BU2553" s="295">
        <f t="shared" si="813"/>
        <v>0</v>
      </c>
      <c r="BV2553" s="296">
        <f t="shared" si="814"/>
        <v>0</v>
      </c>
      <c r="BW2553" s="293">
        <f t="shared" si="815"/>
        <v>0</v>
      </c>
      <c r="BX2553" s="294">
        <f t="shared" si="816"/>
        <v>0</v>
      </c>
      <c r="BY2553" s="295">
        <f t="shared" si="817"/>
        <v>0</v>
      </c>
      <c r="BZ2553" s="296">
        <f t="shared" si="818"/>
        <v>0</v>
      </c>
      <c r="CA2553" s="293">
        <f t="shared" si="819"/>
        <v>0</v>
      </c>
      <c r="CB2553" s="294">
        <f t="shared" si="820"/>
        <v>0</v>
      </c>
      <c r="CC2553" s="295">
        <f t="shared" si="821"/>
        <v>0</v>
      </c>
      <c r="CD2553" s="296">
        <f t="shared" si="822"/>
        <v>0</v>
      </c>
      <c r="CE2553" s="293">
        <f t="shared" si="823"/>
        <v>0</v>
      </c>
      <c r="CF2553" s="294">
        <f t="shared" si="824"/>
        <v>0</v>
      </c>
      <c r="CG2553" s="295">
        <f t="shared" si="825"/>
        <v>0</v>
      </c>
      <c r="CH2553" s="296">
        <f t="shared" si="826"/>
        <v>0</v>
      </c>
      <c r="CI2553" s="293">
        <f t="shared" si="827"/>
        <v>0</v>
      </c>
      <c r="CJ2553" s="294">
        <f t="shared" si="828"/>
        <v>0</v>
      </c>
      <c r="CK2553" s="295">
        <f t="shared" si="829"/>
        <v>0</v>
      </c>
      <c r="CL2553" s="296">
        <f t="shared" si="830"/>
        <v>0</v>
      </c>
      <c r="CM2553" s="293">
        <f t="shared" si="831"/>
        <v>0</v>
      </c>
      <c r="CN2553" s="294">
        <f t="shared" si="832"/>
        <v>0</v>
      </c>
      <c r="CO2553" s="295">
        <f t="shared" si="833"/>
        <v>0</v>
      </c>
      <c r="CP2553" s="296">
        <f t="shared" si="834"/>
        <v>0</v>
      </c>
      <c r="CQ2553" s="293">
        <f t="shared" si="835"/>
        <v>0</v>
      </c>
      <c r="CR2553" s="294">
        <f t="shared" si="836"/>
        <v>0</v>
      </c>
      <c r="CS2553" s="295">
        <f t="shared" si="837"/>
        <v>0</v>
      </c>
      <c r="CT2553" s="296">
        <f t="shared" si="838"/>
        <v>0</v>
      </c>
      <c r="CU2553" s="293">
        <f t="shared" si="839"/>
        <v>0</v>
      </c>
      <c r="CV2553" s="294">
        <f t="shared" si="840"/>
        <v>0</v>
      </c>
      <c r="CW2553" s="295">
        <f t="shared" si="841"/>
        <v>0</v>
      </c>
      <c r="CX2553" s="296">
        <f t="shared" si="842"/>
        <v>0</v>
      </c>
      <c r="CY2553" s="293">
        <f t="shared" si="843"/>
        <v>0</v>
      </c>
      <c r="CZ2553" s="294">
        <f t="shared" si="844"/>
        <v>0</v>
      </c>
      <c r="DA2553" s="295">
        <f t="shared" si="845"/>
        <v>0</v>
      </c>
      <c r="DB2553" s="296">
        <f t="shared" si="846"/>
        <v>0</v>
      </c>
      <c r="DC2553" s="404">
        <f t="shared" si="847"/>
        <v>0</v>
      </c>
      <c r="DD2553" s="366">
        <f t="shared" si="848"/>
        <v>0</v>
      </c>
      <c r="DE2553" s="364">
        <f t="shared" si="849"/>
        <v>0</v>
      </c>
      <c r="DF2553" s="365">
        <f t="shared" si="850"/>
        <v>0</v>
      </c>
      <c r="DG2553" s="404">
        <f t="shared" si="851"/>
        <v>0</v>
      </c>
      <c r="DH2553" s="366">
        <f t="shared" si="852"/>
        <v>0</v>
      </c>
      <c r="DI2553" s="364">
        <f t="shared" si="853"/>
        <v>0</v>
      </c>
      <c r="DJ2553" s="365">
        <f t="shared" si="854"/>
        <v>0</v>
      </c>
      <c r="DK2553" s="362">
        <f t="shared" si="855"/>
        <v>0</v>
      </c>
      <c r="DL2553" s="366">
        <f t="shared" si="856"/>
        <v>0</v>
      </c>
      <c r="DM2553" s="364">
        <f t="shared" si="857"/>
        <v>0</v>
      </c>
      <c r="DN2553" s="365">
        <f t="shared" si="858"/>
        <v>0</v>
      </c>
      <c r="DO2553" s="351">
        <f t="shared" si="859"/>
        <v>0</v>
      </c>
      <c r="DP2553" s="402">
        <f t="shared" si="860"/>
        <v>0</v>
      </c>
      <c r="DQ2553" s="370" t="str">
        <f>IF(DP2553=0,"",
IF(SUM($DP$2549:DP2553)=1,DR2553,
IF($DP$2669&gt;SUM($DP$2549:DP2553),_xlfn.CONCAT(", ",DR2553),
IF($DP$2669=SUM($DP$2549:DP2553),_xlfn.CONCAT(" y ",DR2553)))))</f>
        <v/>
      </c>
      <c r="DR2553" s="156" t="s">
        <v>5099</v>
      </c>
      <c r="DS2553" s="402">
        <f t="shared" si="861"/>
        <v>0</v>
      </c>
      <c r="DT2553" s="370" t="str">
        <f>IF(DS2553=0,"",
IF(SUM($DS$2549:DS2553)=1,DU2553,
IF($DS$2669&gt;SUM($DS$2549:DS2553),_xlfn.CONCAT(", ",DU2553),
IF($DS$2669=SUM($DS$2549:DS2553),_xlfn.CONCAT(" y ",DU2553)))))</f>
        <v/>
      </c>
      <c r="DU2553" s="156" t="s">
        <v>5099</v>
      </c>
    </row>
    <row r="2554" spans="1:125" ht="15" customHeight="1">
      <c r="A2554" s="57"/>
      <c r="B2554" s="26"/>
      <c r="C2554" s="165" t="s">
        <v>5018</v>
      </c>
      <c r="D2554" s="852" t="str">
        <f t="shared" si="772"/>
        <v>SECRETARIA DE DESARROLLO ECONOMICO Y PORTUARIO</v>
      </c>
      <c r="E2554" s="853"/>
      <c r="F2554" s="853"/>
      <c r="G2554" s="853"/>
      <c r="H2554" s="853"/>
      <c r="I2554" s="853"/>
      <c r="J2554" s="853"/>
      <c r="K2554" s="853"/>
      <c r="L2554" s="854"/>
      <c r="M2554" s="614"/>
      <c r="N2554" s="614"/>
      <c r="O2554" s="614"/>
      <c r="P2554" s="614"/>
      <c r="Q2554" s="614"/>
      <c r="R2554" s="614"/>
      <c r="S2554" s="614"/>
      <c r="T2554" s="614"/>
      <c r="U2554" s="614"/>
      <c r="V2554" s="614"/>
      <c r="W2554" s="614"/>
      <c r="X2554" s="614"/>
      <c r="Y2554" s="614"/>
      <c r="Z2554" s="614"/>
      <c r="AA2554" s="614"/>
      <c r="AB2554" s="614"/>
      <c r="AC2554" s="614"/>
      <c r="AD2554" s="614"/>
      <c r="AE2554" s="164"/>
      <c r="AF2554" s="164"/>
      <c r="AG2554" s="199">
        <f t="shared" si="773"/>
        <v>0</v>
      </c>
      <c r="AH2554" s="298">
        <f t="shared" si="774"/>
        <v>0</v>
      </c>
      <c r="AI2554" s="293">
        <f t="shared" si="775"/>
        <v>0</v>
      </c>
      <c r="AJ2554" s="294">
        <f t="shared" si="776"/>
        <v>0</v>
      </c>
      <c r="AK2554" s="295">
        <f t="shared" si="777"/>
        <v>0</v>
      </c>
      <c r="AL2554" s="296">
        <f t="shared" si="778"/>
        <v>0</v>
      </c>
      <c r="AM2554" s="293">
        <f t="shared" si="779"/>
        <v>0</v>
      </c>
      <c r="AN2554" s="294">
        <f t="shared" si="780"/>
        <v>0</v>
      </c>
      <c r="AO2554" s="295">
        <f t="shared" si="781"/>
        <v>0</v>
      </c>
      <c r="AP2554" s="296">
        <f t="shared" si="782"/>
        <v>0</v>
      </c>
      <c r="AQ2554" s="293">
        <f t="shared" si="783"/>
        <v>0</v>
      </c>
      <c r="AR2554" s="294">
        <f t="shared" si="784"/>
        <v>0</v>
      </c>
      <c r="AS2554" s="295">
        <f t="shared" si="785"/>
        <v>0</v>
      </c>
      <c r="AT2554" s="296">
        <f t="shared" si="786"/>
        <v>0</v>
      </c>
      <c r="AU2554" s="293">
        <f t="shared" si="787"/>
        <v>0</v>
      </c>
      <c r="AV2554" s="294">
        <f t="shared" si="788"/>
        <v>0</v>
      </c>
      <c r="AW2554" s="295">
        <f t="shared" si="789"/>
        <v>0</v>
      </c>
      <c r="AX2554" s="296">
        <f t="shared" si="790"/>
        <v>0</v>
      </c>
      <c r="AY2554" s="293">
        <f t="shared" si="791"/>
        <v>0</v>
      </c>
      <c r="AZ2554" s="294">
        <f t="shared" si="792"/>
        <v>0</v>
      </c>
      <c r="BA2554" s="295">
        <f t="shared" si="793"/>
        <v>0</v>
      </c>
      <c r="BB2554" s="296">
        <f t="shared" si="794"/>
        <v>0</v>
      </c>
      <c r="BC2554" s="293">
        <f t="shared" si="795"/>
        <v>0</v>
      </c>
      <c r="BD2554" s="294">
        <f t="shared" si="796"/>
        <v>0</v>
      </c>
      <c r="BE2554" s="295">
        <f t="shared" si="797"/>
        <v>0</v>
      </c>
      <c r="BF2554" s="296">
        <f t="shared" si="798"/>
        <v>0</v>
      </c>
      <c r="BG2554" s="293">
        <f t="shared" si="799"/>
        <v>0</v>
      </c>
      <c r="BH2554" s="294">
        <f t="shared" si="800"/>
        <v>0</v>
      </c>
      <c r="BI2554" s="295">
        <f t="shared" si="801"/>
        <v>0</v>
      </c>
      <c r="BJ2554" s="296">
        <f t="shared" si="802"/>
        <v>0</v>
      </c>
      <c r="BK2554" s="293">
        <f t="shared" si="803"/>
        <v>0</v>
      </c>
      <c r="BL2554" s="294">
        <f t="shared" si="804"/>
        <v>0</v>
      </c>
      <c r="BM2554" s="295">
        <f t="shared" si="805"/>
        <v>0</v>
      </c>
      <c r="BN2554" s="296">
        <f t="shared" si="806"/>
        <v>0</v>
      </c>
      <c r="BO2554" s="293">
        <f t="shared" si="807"/>
        <v>0</v>
      </c>
      <c r="BP2554" s="294">
        <f t="shared" si="808"/>
        <v>0</v>
      </c>
      <c r="BQ2554" s="295">
        <f t="shared" si="809"/>
        <v>0</v>
      </c>
      <c r="BR2554" s="296">
        <f t="shared" si="810"/>
        <v>0</v>
      </c>
      <c r="BS2554" s="293">
        <f t="shared" si="811"/>
        <v>0</v>
      </c>
      <c r="BT2554" s="294">
        <f t="shared" si="812"/>
        <v>0</v>
      </c>
      <c r="BU2554" s="295">
        <f t="shared" si="813"/>
        <v>0</v>
      </c>
      <c r="BV2554" s="296">
        <f t="shared" si="814"/>
        <v>0</v>
      </c>
      <c r="BW2554" s="293">
        <f t="shared" si="815"/>
        <v>0</v>
      </c>
      <c r="BX2554" s="294">
        <f t="shared" si="816"/>
        <v>0</v>
      </c>
      <c r="BY2554" s="295">
        <f t="shared" si="817"/>
        <v>0</v>
      </c>
      <c r="BZ2554" s="296">
        <f t="shared" si="818"/>
        <v>0</v>
      </c>
      <c r="CA2554" s="293">
        <f t="shared" si="819"/>
        <v>0</v>
      </c>
      <c r="CB2554" s="294">
        <f t="shared" si="820"/>
        <v>0</v>
      </c>
      <c r="CC2554" s="295">
        <f t="shared" si="821"/>
        <v>0</v>
      </c>
      <c r="CD2554" s="296">
        <f t="shared" si="822"/>
        <v>0</v>
      </c>
      <c r="CE2554" s="293">
        <f t="shared" si="823"/>
        <v>0</v>
      </c>
      <c r="CF2554" s="294">
        <f t="shared" si="824"/>
        <v>0</v>
      </c>
      <c r="CG2554" s="295">
        <f t="shared" si="825"/>
        <v>0</v>
      </c>
      <c r="CH2554" s="296">
        <f t="shared" si="826"/>
        <v>0</v>
      </c>
      <c r="CI2554" s="293">
        <f t="shared" si="827"/>
        <v>0</v>
      </c>
      <c r="CJ2554" s="294">
        <f t="shared" si="828"/>
        <v>0</v>
      </c>
      <c r="CK2554" s="295">
        <f t="shared" si="829"/>
        <v>0</v>
      </c>
      <c r="CL2554" s="296">
        <f t="shared" si="830"/>
        <v>0</v>
      </c>
      <c r="CM2554" s="293">
        <f t="shared" si="831"/>
        <v>0</v>
      </c>
      <c r="CN2554" s="294">
        <f t="shared" si="832"/>
        <v>0</v>
      </c>
      <c r="CO2554" s="295">
        <f t="shared" si="833"/>
        <v>0</v>
      </c>
      <c r="CP2554" s="296">
        <f t="shared" si="834"/>
        <v>0</v>
      </c>
      <c r="CQ2554" s="293">
        <f t="shared" si="835"/>
        <v>0</v>
      </c>
      <c r="CR2554" s="294">
        <f t="shared" si="836"/>
        <v>0</v>
      </c>
      <c r="CS2554" s="295">
        <f t="shared" si="837"/>
        <v>0</v>
      </c>
      <c r="CT2554" s="296">
        <f t="shared" si="838"/>
        <v>0</v>
      </c>
      <c r="CU2554" s="293">
        <f t="shared" si="839"/>
        <v>0</v>
      </c>
      <c r="CV2554" s="294">
        <f t="shared" si="840"/>
        <v>0</v>
      </c>
      <c r="CW2554" s="295">
        <f t="shared" si="841"/>
        <v>0</v>
      </c>
      <c r="CX2554" s="296">
        <f t="shared" si="842"/>
        <v>0</v>
      </c>
      <c r="CY2554" s="293">
        <f t="shared" si="843"/>
        <v>0</v>
      </c>
      <c r="CZ2554" s="294">
        <f t="shared" si="844"/>
        <v>0</v>
      </c>
      <c r="DA2554" s="295">
        <f t="shared" si="845"/>
        <v>0</v>
      </c>
      <c r="DB2554" s="296">
        <f t="shared" si="846"/>
        <v>0</v>
      </c>
      <c r="DC2554" s="404">
        <f t="shared" si="847"/>
        <v>0</v>
      </c>
      <c r="DD2554" s="366">
        <f t="shared" si="848"/>
        <v>0</v>
      </c>
      <c r="DE2554" s="364">
        <f t="shared" si="849"/>
        <v>0</v>
      </c>
      <c r="DF2554" s="365">
        <f t="shared" si="850"/>
        <v>0</v>
      </c>
      <c r="DG2554" s="404">
        <f t="shared" si="851"/>
        <v>0</v>
      </c>
      <c r="DH2554" s="366">
        <f t="shared" si="852"/>
        <v>0</v>
      </c>
      <c r="DI2554" s="364">
        <f t="shared" si="853"/>
        <v>0</v>
      </c>
      <c r="DJ2554" s="365">
        <f t="shared" si="854"/>
        <v>0</v>
      </c>
      <c r="DK2554" s="362">
        <f t="shared" si="855"/>
        <v>0</v>
      </c>
      <c r="DL2554" s="366">
        <f t="shared" si="856"/>
        <v>0</v>
      </c>
      <c r="DM2554" s="364">
        <f t="shared" si="857"/>
        <v>0</v>
      </c>
      <c r="DN2554" s="365">
        <f t="shared" si="858"/>
        <v>0</v>
      </c>
      <c r="DO2554" s="351">
        <f t="shared" si="859"/>
        <v>0</v>
      </c>
      <c r="DP2554" s="402">
        <f t="shared" si="860"/>
        <v>0</v>
      </c>
      <c r="DQ2554" s="370" t="str">
        <f>IF(DP2554=0,"",
IF(SUM($DP$2549:DP2554)=1,DR2554,
IF($DP$2669&gt;SUM($DP$2549:DP2554),_xlfn.CONCAT(", ",DR2554),
IF($DP$2669=SUM($DP$2549:DP2554),_xlfn.CONCAT(" y ",DR2554)))))</f>
        <v/>
      </c>
      <c r="DR2554" s="156" t="s">
        <v>5100</v>
      </c>
      <c r="DS2554" s="402">
        <f t="shared" si="861"/>
        <v>0</v>
      </c>
      <c r="DT2554" s="370" t="str">
        <f>IF(DS2554=0,"",
IF(SUM($DS$2549:DS2554)=1,DU2554,
IF($DS$2669&gt;SUM($DS$2549:DS2554),_xlfn.CONCAT(", ",DU2554),
IF($DS$2669=SUM($DS$2549:DS2554),_xlfn.CONCAT(" y ",DU2554)))))</f>
        <v/>
      </c>
      <c r="DU2554" s="156" t="s">
        <v>5100</v>
      </c>
    </row>
    <row r="2555" spans="1:125" ht="15" customHeight="1">
      <c r="A2555" s="57"/>
      <c r="B2555" s="26"/>
      <c r="C2555" s="165" t="s">
        <v>5020</v>
      </c>
      <c r="D2555" s="852" t="str">
        <f t="shared" si="772"/>
        <v>SECRETARIA DE GOBIERNO</v>
      </c>
      <c r="E2555" s="853"/>
      <c r="F2555" s="853"/>
      <c r="G2555" s="853"/>
      <c r="H2555" s="853"/>
      <c r="I2555" s="853"/>
      <c r="J2555" s="853"/>
      <c r="K2555" s="853"/>
      <c r="L2555" s="854"/>
      <c r="M2555" s="614"/>
      <c r="N2555" s="614"/>
      <c r="O2555" s="614"/>
      <c r="P2555" s="614"/>
      <c r="Q2555" s="614"/>
      <c r="R2555" s="614"/>
      <c r="S2555" s="614"/>
      <c r="T2555" s="614"/>
      <c r="U2555" s="614"/>
      <c r="V2555" s="614"/>
      <c r="W2555" s="614"/>
      <c r="X2555" s="614"/>
      <c r="Y2555" s="614"/>
      <c r="Z2555" s="614"/>
      <c r="AA2555" s="614"/>
      <c r="AB2555" s="614"/>
      <c r="AC2555" s="614"/>
      <c r="AD2555" s="614"/>
      <c r="AE2555" s="164"/>
      <c r="AF2555" s="164"/>
      <c r="AG2555" s="199">
        <f t="shared" si="773"/>
        <v>0</v>
      </c>
      <c r="AH2555" s="298">
        <f t="shared" si="774"/>
        <v>0</v>
      </c>
      <c r="AI2555" s="293">
        <f t="shared" si="775"/>
        <v>0</v>
      </c>
      <c r="AJ2555" s="294">
        <f t="shared" si="776"/>
        <v>0</v>
      </c>
      <c r="AK2555" s="295">
        <f t="shared" si="777"/>
        <v>0</v>
      </c>
      <c r="AL2555" s="296">
        <f t="shared" si="778"/>
        <v>0</v>
      </c>
      <c r="AM2555" s="293">
        <f t="shared" si="779"/>
        <v>0</v>
      </c>
      <c r="AN2555" s="294">
        <f t="shared" si="780"/>
        <v>0</v>
      </c>
      <c r="AO2555" s="295">
        <f t="shared" si="781"/>
        <v>0</v>
      </c>
      <c r="AP2555" s="296">
        <f t="shared" si="782"/>
        <v>0</v>
      </c>
      <c r="AQ2555" s="293">
        <f t="shared" si="783"/>
        <v>0</v>
      </c>
      <c r="AR2555" s="294">
        <f t="shared" si="784"/>
        <v>0</v>
      </c>
      <c r="AS2555" s="295">
        <f t="shared" si="785"/>
        <v>0</v>
      </c>
      <c r="AT2555" s="296">
        <f t="shared" si="786"/>
        <v>0</v>
      </c>
      <c r="AU2555" s="293">
        <f t="shared" si="787"/>
        <v>0</v>
      </c>
      <c r="AV2555" s="294">
        <f t="shared" si="788"/>
        <v>0</v>
      </c>
      <c r="AW2555" s="295">
        <f t="shared" si="789"/>
        <v>0</v>
      </c>
      <c r="AX2555" s="296">
        <f t="shared" si="790"/>
        <v>0</v>
      </c>
      <c r="AY2555" s="293">
        <f t="shared" si="791"/>
        <v>0</v>
      </c>
      <c r="AZ2555" s="294">
        <f t="shared" si="792"/>
        <v>0</v>
      </c>
      <c r="BA2555" s="295">
        <f t="shared" si="793"/>
        <v>0</v>
      </c>
      <c r="BB2555" s="296">
        <f t="shared" si="794"/>
        <v>0</v>
      </c>
      <c r="BC2555" s="293">
        <f t="shared" si="795"/>
        <v>0</v>
      </c>
      <c r="BD2555" s="294">
        <f t="shared" si="796"/>
        <v>0</v>
      </c>
      <c r="BE2555" s="295">
        <f t="shared" si="797"/>
        <v>0</v>
      </c>
      <c r="BF2555" s="296">
        <f t="shared" si="798"/>
        <v>0</v>
      </c>
      <c r="BG2555" s="293">
        <f t="shared" si="799"/>
        <v>0</v>
      </c>
      <c r="BH2555" s="294">
        <f t="shared" si="800"/>
        <v>0</v>
      </c>
      <c r="BI2555" s="295">
        <f t="shared" si="801"/>
        <v>0</v>
      </c>
      <c r="BJ2555" s="296">
        <f t="shared" si="802"/>
        <v>0</v>
      </c>
      <c r="BK2555" s="293">
        <f t="shared" si="803"/>
        <v>0</v>
      </c>
      <c r="BL2555" s="294">
        <f t="shared" si="804"/>
        <v>0</v>
      </c>
      <c r="BM2555" s="295">
        <f t="shared" si="805"/>
        <v>0</v>
      </c>
      <c r="BN2555" s="296">
        <f t="shared" si="806"/>
        <v>0</v>
      </c>
      <c r="BO2555" s="293">
        <f t="shared" si="807"/>
        <v>0</v>
      </c>
      <c r="BP2555" s="294">
        <f t="shared" si="808"/>
        <v>0</v>
      </c>
      <c r="BQ2555" s="295">
        <f t="shared" si="809"/>
        <v>0</v>
      </c>
      <c r="BR2555" s="296">
        <f t="shared" si="810"/>
        <v>0</v>
      </c>
      <c r="BS2555" s="293">
        <f t="shared" si="811"/>
        <v>0</v>
      </c>
      <c r="BT2555" s="294">
        <f t="shared" si="812"/>
        <v>0</v>
      </c>
      <c r="BU2555" s="295">
        <f t="shared" si="813"/>
        <v>0</v>
      </c>
      <c r="BV2555" s="296">
        <f t="shared" si="814"/>
        <v>0</v>
      </c>
      <c r="BW2555" s="293">
        <f t="shared" si="815"/>
        <v>0</v>
      </c>
      <c r="BX2555" s="294">
        <f t="shared" si="816"/>
        <v>0</v>
      </c>
      <c r="BY2555" s="295">
        <f t="shared" si="817"/>
        <v>0</v>
      </c>
      <c r="BZ2555" s="296">
        <f t="shared" si="818"/>
        <v>0</v>
      </c>
      <c r="CA2555" s="293">
        <f t="shared" si="819"/>
        <v>0</v>
      </c>
      <c r="CB2555" s="294">
        <f t="shared" si="820"/>
        <v>0</v>
      </c>
      <c r="CC2555" s="295">
        <f t="shared" si="821"/>
        <v>0</v>
      </c>
      <c r="CD2555" s="296">
        <f t="shared" si="822"/>
        <v>0</v>
      </c>
      <c r="CE2555" s="293">
        <f t="shared" si="823"/>
        <v>0</v>
      </c>
      <c r="CF2555" s="294">
        <f t="shared" si="824"/>
        <v>0</v>
      </c>
      <c r="CG2555" s="295">
        <f t="shared" si="825"/>
        <v>0</v>
      </c>
      <c r="CH2555" s="296">
        <f t="shared" si="826"/>
        <v>0</v>
      </c>
      <c r="CI2555" s="293">
        <f t="shared" si="827"/>
        <v>0</v>
      </c>
      <c r="CJ2555" s="294">
        <f t="shared" si="828"/>
        <v>0</v>
      </c>
      <c r="CK2555" s="295">
        <f t="shared" si="829"/>
        <v>0</v>
      </c>
      <c r="CL2555" s="296">
        <f t="shared" si="830"/>
        <v>0</v>
      </c>
      <c r="CM2555" s="293">
        <f t="shared" si="831"/>
        <v>0</v>
      </c>
      <c r="CN2555" s="294">
        <f t="shared" si="832"/>
        <v>0</v>
      </c>
      <c r="CO2555" s="295">
        <f t="shared" si="833"/>
        <v>0</v>
      </c>
      <c r="CP2555" s="296">
        <f t="shared" si="834"/>
        <v>0</v>
      </c>
      <c r="CQ2555" s="293">
        <f t="shared" si="835"/>
        <v>0</v>
      </c>
      <c r="CR2555" s="294">
        <f t="shared" si="836"/>
        <v>0</v>
      </c>
      <c r="CS2555" s="295">
        <f t="shared" si="837"/>
        <v>0</v>
      </c>
      <c r="CT2555" s="296">
        <f t="shared" si="838"/>
        <v>0</v>
      </c>
      <c r="CU2555" s="293">
        <f t="shared" si="839"/>
        <v>0</v>
      </c>
      <c r="CV2555" s="294">
        <f t="shared" si="840"/>
        <v>0</v>
      </c>
      <c r="CW2555" s="295">
        <f t="shared" si="841"/>
        <v>0</v>
      </c>
      <c r="CX2555" s="296">
        <f t="shared" si="842"/>
        <v>0</v>
      </c>
      <c r="CY2555" s="293">
        <f t="shared" si="843"/>
        <v>0</v>
      </c>
      <c r="CZ2555" s="294">
        <f t="shared" si="844"/>
        <v>0</v>
      </c>
      <c r="DA2555" s="295">
        <f t="shared" si="845"/>
        <v>0</v>
      </c>
      <c r="DB2555" s="296">
        <f t="shared" si="846"/>
        <v>0</v>
      </c>
      <c r="DC2555" s="404">
        <f t="shared" si="847"/>
        <v>0</v>
      </c>
      <c r="DD2555" s="366">
        <f t="shared" si="848"/>
        <v>0</v>
      </c>
      <c r="DE2555" s="364">
        <f t="shared" si="849"/>
        <v>0</v>
      </c>
      <c r="DF2555" s="365">
        <f t="shared" si="850"/>
        <v>0</v>
      </c>
      <c r="DG2555" s="404">
        <f t="shared" si="851"/>
        <v>0</v>
      </c>
      <c r="DH2555" s="366">
        <f t="shared" si="852"/>
        <v>0</v>
      </c>
      <c r="DI2555" s="364">
        <f t="shared" si="853"/>
        <v>0</v>
      </c>
      <c r="DJ2555" s="365">
        <f t="shared" si="854"/>
        <v>0</v>
      </c>
      <c r="DK2555" s="362">
        <f t="shared" si="855"/>
        <v>0</v>
      </c>
      <c r="DL2555" s="366">
        <f t="shared" si="856"/>
        <v>0</v>
      </c>
      <c r="DM2555" s="364">
        <f t="shared" si="857"/>
        <v>0</v>
      </c>
      <c r="DN2555" s="365">
        <f t="shared" si="858"/>
        <v>0</v>
      </c>
      <c r="DO2555" s="351">
        <f t="shared" si="859"/>
        <v>0</v>
      </c>
      <c r="DP2555" s="402">
        <f t="shared" si="860"/>
        <v>0</v>
      </c>
      <c r="DQ2555" s="370" t="str">
        <f>IF(DP2555=0,"",
IF(SUM($DP$2549:DP2555)=1,DR2555,
IF($DP$2669&gt;SUM($DP$2549:DP2555),_xlfn.CONCAT(", ",DR2555),
IF($DP$2669=SUM($DP$2549:DP2555),_xlfn.CONCAT(" y ",DR2555)))))</f>
        <v/>
      </c>
      <c r="DR2555" s="156" t="s">
        <v>5101</v>
      </c>
      <c r="DS2555" s="402">
        <f t="shared" si="861"/>
        <v>0</v>
      </c>
      <c r="DT2555" s="370" t="str">
        <f>IF(DS2555=0,"",
IF(SUM($DS$2549:DS2555)=1,DU2555,
IF($DS$2669&gt;SUM($DS$2549:DS2555),_xlfn.CONCAT(", ",DU2555),
IF($DS$2669=SUM($DS$2549:DS2555),_xlfn.CONCAT(" y ",DU2555)))))</f>
        <v/>
      </c>
      <c r="DU2555" s="156" t="s">
        <v>5101</v>
      </c>
    </row>
    <row r="2556" spans="1:125" ht="15" customHeight="1">
      <c r="A2556" s="57"/>
      <c r="B2556" s="26"/>
      <c r="C2556" s="165" t="s">
        <v>5022</v>
      </c>
      <c r="D2556" s="852" t="str">
        <f t="shared" si="772"/>
        <v>SECRETARIA DE FINANZAS Y PLANEACION</v>
      </c>
      <c r="E2556" s="853"/>
      <c r="F2556" s="853"/>
      <c r="G2556" s="853"/>
      <c r="H2556" s="853"/>
      <c r="I2556" s="853"/>
      <c r="J2556" s="853"/>
      <c r="K2556" s="853"/>
      <c r="L2556" s="854"/>
      <c r="M2556" s="614"/>
      <c r="N2556" s="614"/>
      <c r="O2556" s="614"/>
      <c r="P2556" s="614"/>
      <c r="Q2556" s="614"/>
      <c r="R2556" s="614"/>
      <c r="S2556" s="614"/>
      <c r="T2556" s="614"/>
      <c r="U2556" s="614"/>
      <c r="V2556" s="614"/>
      <c r="W2556" s="614"/>
      <c r="X2556" s="614"/>
      <c r="Y2556" s="614"/>
      <c r="Z2556" s="614"/>
      <c r="AA2556" s="614"/>
      <c r="AB2556" s="614"/>
      <c r="AC2556" s="614"/>
      <c r="AD2556" s="614"/>
      <c r="AE2556" s="164"/>
      <c r="AF2556" s="164"/>
      <c r="AG2556" s="199">
        <f t="shared" si="773"/>
        <v>0</v>
      </c>
      <c r="AH2556" s="298">
        <f t="shared" si="774"/>
        <v>0</v>
      </c>
      <c r="AI2556" s="293">
        <f t="shared" si="775"/>
        <v>0</v>
      </c>
      <c r="AJ2556" s="294">
        <f t="shared" si="776"/>
        <v>0</v>
      </c>
      <c r="AK2556" s="295">
        <f t="shared" si="777"/>
        <v>0</v>
      </c>
      <c r="AL2556" s="296">
        <f t="shared" si="778"/>
        <v>0</v>
      </c>
      <c r="AM2556" s="293">
        <f t="shared" si="779"/>
        <v>0</v>
      </c>
      <c r="AN2556" s="294">
        <f t="shared" si="780"/>
        <v>0</v>
      </c>
      <c r="AO2556" s="295">
        <f t="shared" si="781"/>
        <v>0</v>
      </c>
      <c r="AP2556" s="296">
        <f t="shared" si="782"/>
        <v>0</v>
      </c>
      <c r="AQ2556" s="293">
        <f t="shared" si="783"/>
        <v>0</v>
      </c>
      <c r="AR2556" s="294">
        <f t="shared" si="784"/>
        <v>0</v>
      </c>
      <c r="AS2556" s="295">
        <f t="shared" si="785"/>
        <v>0</v>
      </c>
      <c r="AT2556" s="296">
        <f t="shared" si="786"/>
        <v>0</v>
      </c>
      <c r="AU2556" s="293">
        <f t="shared" si="787"/>
        <v>0</v>
      </c>
      <c r="AV2556" s="294">
        <f t="shared" si="788"/>
        <v>0</v>
      </c>
      <c r="AW2556" s="295">
        <f t="shared" si="789"/>
        <v>0</v>
      </c>
      <c r="AX2556" s="296">
        <f t="shared" si="790"/>
        <v>0</v>
      </c>
      <c r="AY2556" s="293">
        <f t="shared" si="791"/>
        <v>0</v>
      </c>
      <c r="AZ2556" s="294">
        <f t="shared" si="792"/>
        <v>0</v>
      </c>
      <c r="BA2556" s="295">
        <f t="shared" si="793"/>
        <v>0</v>
      </c>
      <c r="BB2556" s="296">
        <f t="shared" si="794"/>
        <v>0</v>
      </c>
      <c r="BC2556" s="293">
        <f t="shared" si="795"/>
        <v>0</v>
      </c>
      <c r="BD2556" s="294">
        <f t="shared" si="796"/>
        <v>0</v>
      </c>
      <c r="BE2556" s="295">
        <f t="shared" si="797"/>
        <v>0</v>
      </c>
      <c r="BF2556" s="296">
        <f t="shared" si="798"/>
        <v>0</v>
      </c>
      <c r="BG2556" s="293">
        <f t="shared" si="799"/>
        <v>0</v>
      </c>
      <c r="BH2556" s="294">
        <f t="shared" si="800"/>
        <v>0</v>
      </c>
      <c r="BI2556" s="295">
        <f t="shared" si="801"/>
        <v>0</v>
      </c>
      <c r="BJ2556" s="296">
        <f t="shared" si="802"/>
        <v>0</v>
      </c>
      <c r="BK2556" s="293">
        <f t="shared" si="803"/>
        <v>0</v>
      </c>
      <c r="BL2556" s="294">
        <f t="shared" si="804"/>
        <v>0</v>
      </c>
      <c r="BM2556" s="295">
        <f t="shared" si="805"/>
        <v>0</v>
      </c>
      <c r="BN2556" s="296">
        <f t="shared" si="806"/>
        <v>0</v>
      </c>
      <c r="BO2556" s="293">
        <f t="shared" si="807"/>
        <v>0</v>
      </c>
      <c r="BP2556" s="294">
        <f t="shared" si="808"/>
        <v>0</v>
      </c>
      <c r="BQ2556" s="295">
        <f t="shared" si="809"/>
        <v>0</v>
      </c>
      <c r="BR2556" s="296">
        <f t="shared" si="810"/>
        <v>0</v>
      </c>
      <c r="BS2556" s="293">
        <f t="shared" si="811"/>
        <v>0</v>
      </c>
      <c r="BT2556" s="294">
        <f t="shared" si="812"/>
        <v>0</v>
      </c>
      <c r="BU2556" s="295">
        <f t="shared" si="813"/>
        <v>0</v>
      </c>
      <c r="BV2556" s="296">
        <f t="shared" si="814"/>
        <v>0</v>
      </c>
      <c r="BW2556" s="293">
        <f t="shared" si="815"/>
        <v>0</v>
      </c>
      <c r="BX2556" s="294">
        <f t="shared" si="816"/>
        <v>0</v>
      </c>
      <c r="BY2556" s="295">
        <f t="shared" si="817"/>
        <v>0</v>
      </c>
      <c r="BZ2556" s="296">
        <f t="shared" si="818"/>
        <v>0</v>
      </c>
      <c r="CA2556" s="293">
        <f t="shared" si="819"/>
        <v>0</v>
      </c>
      <c r="CB2556" s="294">
        <f t="shared" si="820"/>
        <v>0</v>
      </c>
      <c r="CC2556" s="295">
        <f t="shared" si="821"/>
        <v>0</v>
      </c>
      <c r="CD2556" s="296">
        <f t="shared" si="822"/>
        <v>0</v>
      </c>
      <c r="CE2556" s="293">
        <f t="shared" si="823"/>
        <v>0</v>
      </c>
      <c r="CF2556" s="294">
        <f t="shared" si="824"/>
        <v>0</v>
      </c>
      <c r="CG2556" s="295">
        <f t="shared" si="825"/>
        <v>0</v>
      </c>
      <c r="CH2556" s="296">
        <f t="shared" si="826"/>
        <v>0</v>
      </c>
      <c r="CI2556" s="293">
        <f t="shared" si="827"/>
        <v>0</v>
      </c>
      <c r="CJ2556" s="294">
        <f t="shared" si="828"/>
        <v>0</v>
      </c>
      <c r="CK2556" s="295">
        <f t="shared" si="829"/>
        <v>0</v>
      </c>
      <c r="CL2556" s="296">
        <f t="shared" si="830"/>
        <v>0</v>
      </c>
      <c r="CM2556" s="293">
        <f t="shared" si="831"/>
        <v>0</v>
      </c>
      <c r="CN2556" s="294">
        <f t="shared" si="832"/>
        <v>0</v>
      </c>
      <c r="CO2556" s="295">
        <f t="shared" si="833"/>
        <v>0</v>
      </c>
      <c r="CP2556" s="296">
        <f t="shared" si="834"/>
        <v>0</v>
      </c>
      <c r="CQ2556" s="293">
        <f t="shared" si="835"/>
        <v>0</v>
      </c>
      <c r="CR2556" s="294">
        <f t="shared" si="836"/>
        <v>0</v>
      </c>
      <c r="CS2556" s="295">
        <f t="shared" si="837"/>
        <v>0</v>
      </c>
      <c r="CT2556" s="296">
        <f t="shared" si="838"/>
        <v>0</v>
      </c>
      <c r="CU2556" s="293">
        <f t="shared" si="839"/>
        <v>0</v>
      </c>
      <c r="CV2556" s="294">
        <f t="shared" si="840"/>
        <v>0</v>
      </c>
      <c r="CW2556" s="295">
        <f t="shared" si="841"/>
        <v>0</v>
      </c>
      <c r="CX2556" s="296">
        <f t="shared" si="842"/>
        <v>0</v>
      </c>
      <c r="CY2556" s="293">
        <f t="shared" si="843"/>
        <v>0</v>
      </c>
      <c r="CZ2556" s="294">
        <f t="shared" si="844"/>
        <v>0</v>
      </c>
      <c r="DA2556" s="295">
        <f t="shared" si="845"/>
        <v>0</v>
      </c>
      <c r="DB2556" s="296">
        <f t="shared" si="846"/>
        <v>0</v>
      </c>
      <c r="DC2556" s="404">
        <f t="shared" si="847"/>
        <v>0</v>
      </c>
      <c r="DD2556" s="366">
        <f t="shared" si="848"/>
        <v>0</v>
      </c>
      <c r="DE2556" s="364">
        <f t="shared" si="849"/>
        <v>0</v>
      </c>
      <c r="DF2556" s="365">
        <f t="shared" si="850"/>
        <v>0</v>
      </c>
      <c r="DG2556" s="404">
        <f t="shared" si="851"/>
        <v>0</v>
      </c>
      <c r="DH2556" s="366">
        <f t="shared" si="852"/>
        <v>0</v>
      </c>
      <c r="DI2556" s="364">
        <f t="shared" si="853"/>
        <v>0</v>
      </c>
      <c r="DJ2556" s="365">
        <f t="shared" si="854"/>
        <v>0</v>
      </c>
      <c r="DK2556" s="362">
        <f t="shared" si="855"/>
        <v>0</v>
      </c>
      <c r="DL2556" s="366">
        <f t="shared" si="856"/>
        <v>0</v>
      </c>
      <c r="DM2556" s="364">
        <f t="shared" si="857"/>
        <v>0</v>
      </c>
      <c r="DN2556" s="365">
        <f t="shared" si="858"/>
        <v>0</v>
      </c>
      <c r="DO2556" s="351">
        <f t="shared" si="859"/>
        <v>0</v>
      </c>
      <c r="DP2556" s="402">
        <f t="shared" si="860"/>
        <v>0</v>
      </c>
      <c r="DQ2556" s="370" t="str">
        <f>IF(DP2556=0,"",
IF(SUM($DP$2549:DP2556)=1,DR2556,
IF($DP$2669&gt;SUM($DP$2549:DP2556),_xlfn.CONCAT(", ",DR2556),
IF($DP$2669=SUM($DP$2549:DP2556),_xlfn.CONCAT(" y ",DR2556)))))</f>
        <v/>
      </c>
      <c r="DR2556" s="156" t="s">
        <v>5102</v>
      </c>
      <c r="DS2556" s="402">
        <f t="shared" si="861"/>
        <v>0</v>
      </c>
      <c r="DT2556" s="370" t="str">
        <f>IF(DS2556=0,"",
IF(SUM($DS$2549:DS2556)=1,DU2556,
IF($DS$2669&gt;SUM($DS$2549:DS2556),_xlfn.CONCAT(", ",DU2556),
IF($DS$2669=SUM($DS$2549:DS2556),_xlfn.CONCAT(" y ",DU2556)))))</f>
        <v/>
      </c>
      <c r="DU2556" s="156" t="s">
        <v>5102</v>
      </c>
    </row>
    <row r="2557" spans="1:125" ht="15" customHeight="1">
      <c r="A2557" s="57"/>
      <c r="B2557" s="26"/>
      <c r="C2557" s="165" t="s">
        <v>5024</v>
      </c>
      <c r="D2557" s="852" t="str">
        <f t="shared" si="772"/>
        <v>COORDINACION GENERAL DE COMUNICACION SOCIAL</v>
      </c>
      <c r="E2557" s="853"/>
      <c r="F2557" s="853"/>
      <c r="G2557" s="853"/>
      <c r="H2557" s="853"/>
      <c r="I2557" s="853"/>
      <c r="J2557" s="853"/>
      <c r="K2557" s="853"/>
      <c r="L2557" s="854"/>
      <c r="M2557" s="614"/>
      <c r="N2557" s="614"/>
      <c r="O2557" s="614"/>
      <c r="P2557" s="614"/>
      <c r="Q2557" s="614"/>
      <c r="R2557" s="614"/>
      <c r="S2557" s="614"/>
      <c r="T2557" s="614"/>
      <c r="U2557" s="614"/>
      <c r="V2557" s="614"/>
      <c r="W2557" s="614"/>
      <c r="X2557" s="614"/>
      <c r="Y2557" s="614"/>
      <c r="Z2557" s="614"/>
      <c r="AA2557" s="614"/>
      <c r="AB2557" s="614"/>
      <c r="AC2557" s="614"/>
      <c r="AD2557" s="614"/>
      <c r="AE2557" s="164"/>
      <c r="AF2557" s="164"/>
      <c r="AG2557" s="199">
        <f t="shared" si="773"/>
        <v>0</v>
      </c>
      <c r="AH2557" s="298">
        <f t="shared" si="774"/>
        <v>0</v>
      </c>
      <c r="AI2557" s="293">
        <f t="shared" si="775"/>
        <v>0</v>
      </c>
      <c r="AJ2557" s="294">
        <f t="shared" si="776"/>
        <v>0</v>
      </c>
      <c r="AK2557" s="295">
        <f t="shared" si="777"/>
        <v>0</v>
      </c>
      <c r="AL2557" s="296">
        <f t="shared" si="778"/>
        <v>0</v>
      </c>
      <c r="AM2557" s="293">
        <f t="shared" si="779"/>
        <v>0</v>
      </c>
      <c r="AN2557" s="294">
        <f t="shared" si="780"/>
        <v>0</v>
      </c>
      <c r="AO2557" s="295">
        <f t="shared" si="781"/>
        <v>0</v>
      </c>
      <c r="AP2557" s="296">
        <f t="shared" si="782"/>
        <v>0</v>
      </c>
      <c r="AQ2557" s="293">
        <f t="shared" si="783"/>
        <v>0</v>
      </c>
      <c r="AR2557" s="294">
        <f t="shared" si="784"/>
        <v>0</v>
      </c>
      <c r="AS2557" s="295">
        <f t="shared" si="785"/>
        <v>0</v>
      </c>
      <c r="AT2557" s="296">
        <f t="shared" si="786"/>
        <v>0</v>
      </c>
      <c r="AU2557" s="293">
        <f t="shared" si="787"/>
        <v>0</v>
      </c>
      <c r="AV2557" s="294">
        <f t="shared" si="788"/>
        <v>0</v>
      </c>
      <c r="AW2557" s="295">
        <f t="shared" si="789"/>
        <v>0</v>
      </c>
      <c r="AX2557" s="296">
        <f t="shared" si="790"/>
        <v>0</v>
      </c>
      <c r="AY2557" s="293">
        <f t="shared" si="791"/>
        <v>0</v>
      </c>
      <c r="AZ2557" s="294">
        <f t="shared" si="792"/>
        <v>0</v>
      </c>
      <c r="BA2557" s="295">
        <f t="shared" si="793"/>
        <v>0</v>
      </c>
      <c r="BB2557" s="296">
        <f t="shared" si="794"/>
        <v>0</v>
      </c>
      <c r="BC2557" s="293">
        <f t="shared" si="795"/>
        <v>0</v>
      </c>
      <c r="BD2557" s="294">
        <f t="shared" si="796"/>
        <v>0</v>
      </c>
      <c r="BE2557" s="295">
        <f t="shared" si="797"/>
        <v>0</v>
      </c>
      <c r="BF2557" s="296">
        <f t="shared" si="798"/>
        <v>0</v>
      </c>
      <c r="BG2557" s="293">
        <f t="shared" si="799"/>
        <v>0</v>
      </c>
      <c r="BH2557" s="294">
        <f t="shared" si="800"/>
        <v>0</v>
      </c>
      <c r="BI2557" s="295">
        <f t="shared" si="801"/>
        <v>0</v>
      </c>
      <c r="BJ2557" s="296">
        <f t="shared" si="802"/>
        <v>0</v>
      </c>
      <c r="BK2557" s="293">
        <f t="shared" si="803"/>
        <v>0</v>
      </c>
      <c r="BL2557" s="294">
        <f t="shared" si="804"/>
        <v>0</v>
      </c>
      <c r="BM2557" s="295">
        <f t="shared" si="805"/>
        <v>0</v>
      </c>
      <c r="BN2557" s="296">
        <f t="shared" si="806"/>
        <v>0</v>
      </c>
      <c r="BO2557" s="293">
        <f t="shared" si="807"/>
        <v>0</v>
      </c>
      <c r="BP2557" s="294">
        <f t="shared" si="808"/>
        <v>0</v>
      </c>
      <c r="BQ2557" s="295">
        <f t="shared" si="809"/>
        <v>0</v>
      </c>
      <c r="BR2557" s="296">
        <f t="shared" si="810"/>
        <v>0</v>
      </c>
      <c r="BS2557" s="293">
        <f t="shared" si="811"/>
        <v>0</v>
      </c>
      <c r="BT2557" s="294">
        <f t="shared" si="812"/>
        <v>0</v>
      </c>
      <c r="BU2557" s="295">
        <f t="shared" si="813"/>
        <v>0</v>
      </c>
      <c r="BV2557" s="296">
        <f t="shared" si="814"/>
        <v>0</v>
      </c>
      <c r="BW2557" s="293">
        <f t="shared" si="815"/>
        <v>0</v>
      </c>
      <c r="BX2557" s="294">
        <f t="shared" si="816"/>
        <v>0</v>
      </c>
      <c r="BY2557" s="295">
        <f t="shared" si="817"/>
        <v>0</v>
      </c>
      <c r="BZ2557" s="296">
        <f t="shared" si="818"/>
        <v>0</v>
      </c>
      <c r="CA2557" s="293">
        <f t="shared" si="819"/>
        <v>0</v>
      </c>
      <c r="CB2557" s="294">
        <f t="shared" si="820"/>
        <v>0</v>
      </c>
      <c r="CC2557" s="295">
        <f t="shared" si="821"/>
        <v>0</v>
      </c>
      <c r="CD2557" s="296">
        <f t="shared" si="822"/>
        <v>0</v>
      </c>
      <c r="CE2557" s="293">
        <f t="shared" si="823"/>
        <v>0</v>
      </c>
      <c r="CF2557" s="294">
        <f t="shared" si="824"/>
        <v>0</v>
      </c>
      <c r="CG2557" s="295">
        <f t="shared" si="825"/>
        <v>0</v>
      </c>
      <c r="CH2557" s="296">
        <f t="shared" si="826"/>
        <v>0</v>
      </c>
      <c r="CI2557" s="293">
        <f t="shared" si="827"/>
        <v>0</v>
      </c>
      <c r="CJ2557" s="294">
        <f t="shared" si="828"/>
        <v>0</v>
      </c>
      <c r="CK2557" s="295">
        <f t="shared" si="829"/>
        <v>0</v>
      </c>
      <c r="CL2557" s="296">
        <f t="shared" si="830"/>
        <v>0</v>
      </c>
      <c r="CM2557" s="293">
        <f t="shared" si="831"/>
        <v>0</v>
      </c>
      <c r="CN2557" s="294">
        <f t="shared" si="832"/>
        <v>0</v>
      </c>
      <c r="CO2557" s="295">
        <f t="shared" si="833"/>
        <v>0</v>
      </c>
      <c r="CP2557" s="296">
        <f t="shared" si="834"/>
        <v>0</v>
      </c>
      <c r="CQ2557" s="293">
        <f t="shared" si="835"/>
        <v>0</v>
      </c>
      <c r="CR2557" s="294">
        <f t="shared" si="836"/>
        <v>0</v>
      </c>
      <c r="CS2557" s="295">
        <f t="shared" si="837"/>
        <v>0</v>
      </c>
      <c r="CT2557" s="296">
        <f t="shared" si="838"/>
        <v>0</v>
      </c>
      <c r="CU2557" s="293">
        <f t="shared" si="839"/>
        <v>0</v>
      </c>
      <c r="CV2557" s="294">
        <f t="shared" si="840"/>
        <v>0</v>
      </c>
      <c r="CW2557" s="295">
        <f t="shared" si="841"/>
        <v>0</v>
      </c>
      <c r="CX2557" s="296">
        <f t="shared" si="842"/>
        <v>0</v>
      </c>
      <c r="CY2557" s="293">
        <f t="shared" si="843"/>
        <v>0</v>
      </c>
      <c r="CZ2557" s="294">
        <f t="shared" si="844"/>
        <v>0</v>
      </c>
      <c r="DA2557" s="295">
        <f t="shared" si="845"/>
        <v>0</v>
      </c>
      <c r="DB2557" s="296">
        <f t="shared" si="846"/>
        <v>0</v>
      </c>
      <c r="DC2557" s="404">
        <f t="shared" si="847"/>
        <v>0</v>
      </c>
      <c r="DD2557" s="366">
        <f t="shared" si="848"/>
        <v>0</v>
      </c>
      <c r="DE2557" s="364">
        <f t="shared" si="849"/>
        <v>0</v>
      </c>
      <c r="DF2557" s="365">
        <f t="shared" si="850"/>
        <v>0</v>
      </c>
      <c r="DG2557" s="404">
        <f t="shared" si="851"/>
        <v>0</v>
      </c>
      <c r="DH2557" s="366">
        <f t="shared" si="852"/>
        <v>0</v>
      </c>
      <c r="DI2557" s="364">
        <f t="shared" si="853"/>
        <v>0</v>
      </c>
      <c r="DJ2557" s="365">
        <f t="shared" si="854"/>
        <v>0</v>
      </c>
      <c r="DK2557" s="362">
        <f t="shared" si="855"/>
        <v>0</v>
      </c>
      <c r="DL2557" s="366">
        <f t="shared" si="856"/>
        <v>0</v>
      </c>
      <c r="DM2557" s="364">
        <f t="shared" si="857"/>
        <v>0</v>
      </c>
      <c r="DN2557" s="365">
        <f t="shared" si="858"/>
        <v>0</v>
      </c>
      <c r="DO2557" s="351">
        <f t="shared" si="859"/>
        <v>0</v>
      </c>
      <c r="DP2557" s="402">
        <f t="shared" si="860"/>
        <v>0</v>
      </c>
      <c r="DQ2557" s="370" t="str">
        <f>IF(DP2557=0,"",
IF(SUM($DP$2549:DP2557)=1,DR2557,
IF($DP$2669&gt;SUM($DP$2549:DP2557),_xlfn.CONCAT(", ",DR2557),
IF($DP$2669=SUM($DP$2549:DP2557),_xlfn.CONCAT(" y ",DR2557)))))</f>
        <v/>
      </c>
      <c r="DR2557" s="156" t="s">
        <v>5103</v>
      </c>
      <c r="DS2557" s="402">
        <f t="shared" si="861"/>
        <v>0</v>
      </c>
      <c r="DT2557" s="370" t="str">
        <f>IF(DS2557=0,"",
IF(SUM($DS$2549:DS2557)=1,DU2557,
IF($DS$2669&gt;SUM($DS$2549:DS2557),_xlfn.CONCAT(", ",DU2557),
IF($DS$2669=SUM($DS$2549:DS2557),_xlfn.CONCAT(" y ",DU2557)))))</f>
        <v/>
      </c>
      <c r="DU2557" s="156" t="s">
        <v>5103</v>
      </c>
    </row>
    <row r="2558" spans="1:125" ht="15" customHeight="1">
      <c r="A2558" s="57"/>
      <c r="B2558" s="26"/>
      <c r="C2558" s="165" t="s">
        <v>5025</v>
      </c>
      <c r="D2558" s="852" t="str">
        <f t="shared" si="772"/>
        <v>CONTRALORIA GENERAL</v>
      </c>
      <c r="E2558" s="853"/>
      <c r="F2558" s="853"/>
      <c r="G2558" s="853"/>
      <c r="H2558" s="853"/>
      <c r="I2558" s="853"/>
      <c r="J2558" s="853"/>
      <c r="K2558" s="853"/>
      <c r="L2558" s="854"/>
      <c r="M2558" s="614"/>
      <c r="N2558" s="614"/>
      <c r="O2558" s="614"/>
      <c r="P2558" s="614"/>
      <c r="Q2558" s="614"/>
      <c r="R2558" s="614"/>
      <c r="S2558" s="614"/>
      <c r="T2558" s="614"/>
      <c r="U2558" s="614"/>
      <c r="V2558" s="614"/>
      <c r="W2558" s="614"/>
      <c r="X2558" s="614"/>
      <c r="Y2558" s="614"/>
      <c r="Z2558" s="614"/>
      <c r="AA2558" s="614"/>
      <c r="AB2558" s="614"/>
      <c r="AC2558" s="614"/>
      <c r="AD2558" s="614"/>
      <c r="AE2558" s="164"/>
      <c r="AF2558" s="164"/>
      <c r="AG2558" s="199">
        <f t="shared" si="773"/>
        <v>0</v>
      </c>
      <c r="AH2558" s="298">
        <f t="shared" si="774"/>
        <v>0</v>
      </c>
      <c r="AI2558" s="293">
        <f t="shared" si="775"/>
        <v>0</v>
      </c>
      <c r="AJ2558" s="294">
        <f t="shared" si="776"/>
        <v>0</v>
      </c>
      <c r="AK2558" s="295">
        <f t="shared" si="777"/>
        <v>0</v>
      </c>
      <c r="AL2558" s="296">
        <f t="shared" si="778"/>
        <v>0</v>
      </c>
      <c r="AM2558" s="293">
        <f t="shared" si="779"/>
        <v>0</v>
      </c>
      <c r="AN2558" s="294">
        <f t="shared" si="780"/>
        <v>0</v>
      </c>
      <c r="AO2558" s="295">
        <f t="shared" si="781"/>
        <v>0</v>
      </c>
      <c r="AP2558" s="296">
        <f t="shared" si="782"/>
        <v>0</v>
      </c>
      <c r="AQ2558" s="293">
        <f t="shared" si="783"/>
        <v>0</v>
      </c>
      <c r="AR2558" s="294">
        <f t="shared" si="784"/>
        <v>0</v>
      </c>
      <c r="AS2558" s="295">
        <f t="shared" si="785"/>
        <v>0</v>
      </c>
      <c r="AT2558" s="296">
        <f t="shared" si="786"/>
        <v>0</v>
      </c>
      <c r="AU2558" s="293">
        <f t="shared" si="787"/>
        <v>0</v>
      </c>
      <c r="AV2558" s="294">
        <f t="shared" si="788"/>
        <v>0</v>
      </c>
      <c r="AW2558" s="295">
        <f t="shared" si="789"/>
        <v>0</v>
      </c>
      <c r="AX2558" s="296">
        <f t="shared" si="790"/>
        <v>0</v>
      </c>
      <c r="AY2558" s="293">
        <f t="shared" si="791"/>
        <v>0</v>
      </c>
      <c r="AZ2558" s="294">
        <f t="shared" si="792"/>
        <v>0</v>
      </c>
      <c r="BA2558" s="295">
        <f t="shared" si="793"/>
        <v>0</v>
      </c>
      <c r="BB2558" s="296">
        <f t="shared" si="794"/>
        <v>0</v>
      </c>
      <c r="BC2558" s="293">
        <f t="shared" si="795"/>
        <v>0</v>
      </c>
      <c r="BD2558" s="294">
        <f t="shared" si="796"/>
        <v>0</v>
      </c>
      <c r="BE2558" s="295">
        <f t="shared" si="797"/>
        <v>0</v>
      </c>
      <c r="BF2558" s="296">
        <f t="shared" si="798"/>
        <v>0</v>
      </c>
      <c r="BG2558" s="293">
        <f t="shared" si="799"/>
        <v>0</v>
      </c>
      <c r="BH2558" s="294">
        <f t="shared" si="800"/>
        <v>0</v>
      </c>
      <c r="BI2558" s="295">
        <f t="shared" si="801"/>
        <v>0</v>
      </c>
      <c r="BJ2558" s="296">
        <f t="shared" si="802"/>
        <v>0</v>
      </c>
      <c r="BK2558" s="293">
        <f t="shared" si="803"/>
        <v>0</v>
      </c>
      <c r="BL2558" s="294">
        <f t="shared" si="804"/>
        <v>0</v>
      </c>
      <c r="BM2558" s="295">
        <f t="shared" si="805"/>
        <v>0</v>
      </c>
      <c r="BN2558" s="296">
        <f t="shared" si="806"/>
        <v>0</v>
      </c>
      <c r="BO2558" s="293">
        <f t="shared" si="807"/>
        <v>0</v>
      </c>
      <c r="BP2558" s="294">
        <f t="shared" si="808"/>
        <v>0</v>
      </c>
      <c r="BQ2558" s="295">
        <f t="shared" si="809"/>
        <v>0</v>
      </c>
      <c r="BR2558" s="296">
        <f t="shared" si="810"/>
        <v>0</v>
      </c>
      <c r="BS2558" s="293">
        <f t="shared" si="811"/>
        <v>0</v>
      </c>
      <c r="BT2558" s="294">
        <f t="shared" si="812"/>
        <v>0</v>
      </c>
      <c r="BU2558" s="295">
        <f t="shared" si="813"/>
        <v>0</v>
      </c>
      <c r="BV2558" s="296">
        <f t="shared" si="814"/>
        <v>0</v>
      </c>
      <c r="BW2558" s="293">
        <f t="shared" si="815"/>
        <v>0</v>
      </c>
      <c r="BX2558" s="294">
        <f t="shared" si="816"/>
        <v>0</v>
      </c>
      <c r="BY2558" s="295">
        <f t="shared" si="817"/>
        <v>0</v>
      </c>
      <c r="BZ2558" s="296">
        <f t="shared" si="818"/>
        <v>0</v>
      </c>
      <c r="CA2558" s="293">
        <f t="shared" si="819"/>
        <v>0</v>
      </c>
      <c r="CB2558" s="294">
        <f t="shared" si="820"/>
        <v>0</v>
      </c>
      <c r="CC2558" s="295">
        <f t="shared" si="821"/>
        <v>0</v>
      </c>
      <c r="CD2558" s="296">
        <f t="shared" si="822"/>
        <v>0</v>
      </c>
      <c r="CE2558" s="293">
        <f t="shared" si="823"/>
        <v>0</v>
      </c>
      <c r="CF2558" s="294">
        <f t="shared" si="824"/>
        <v>0</v>
      </c>
      <c r="CG2558" s="295">
        <f t="shared" si="825"/>
        <v>0</v>
      </c>
      <c r="CH2558" s="296">
        <f t="shared" si="826"/>
        <v>0</v>
      </c>
      <c r="CI2558" s="293">
        <f t="shared" si="827"/>
        <v>0</v>
      </c>
      <c r="CJ2558" s="294">
        <f t="shared" si="828"/>
        <v>0</v>
      </c>
      <c r="CK2558" s="295">
        <f t="shared" si="829"/>
        <v>0</v>
      </c>
      <c r="CL2558" s="296">
        <f t="shared" si="830"/>
        <v>0</v>
      </c>
      <c r="CM2558" s="293">
        <f t="shared" si="831"/>
        <v>0</v>
      </c>
      <c r="CN2558" s="294">
        <f t="shared" si="832"/>
        <v>0</v>
      </c>
      <c r="CO2558" s="295">
        <f t="shared" si="833"/>
        <v>0</v>
      </c>
      <c r="CP2558" s="296">
        <f t="shared" si="834"/>
        <v>0</v>
      </c>
      <c r="CQ2558" s="293">
        <f t="shared" si="835"/>
        <v>0</v>
      </c>
      <c r="CR2558" s="294">
        <f t="shared" si="836"/>
        <v>0</v>
      </c>
      <c r="CS2558" s="295">
        <f t="shared" si="837"/>
        <v>0</v>
      </c>
      <c r="CT2558" s="296">
        <f t="shared" si="838"/>
        <v>0</v>
      </c>
      <c r="CU2558" s="293">
        <f t="shared" si="839"/>
        <v>0</v>
      </c>
      <c r="CV2558" s="294">
        <f t="shared" si="840"/>
        <v>0</v>
      </c>
      <c r="CW2558" s="295">
        <f t="shared" si="841"/>
        <v>0</v>
      </c>
      <c r="CX2558" s="296">
        <f t="shared" si="842"/>
        <v>0</v>
      </c>
      <c r="CY2558" s="293">
        <f t="shared" si="843"/>
        <v>0</v>
      </c>
      <c r="CZ2558" s="294">
        <f t="shared" si="844"/>
        <v>0</v>
      </c>
      <c r="DA2558" s="295">
        <f t="shared" si="845"/>
        <v>0</v>
      </c>
      <c r="DB2558" s="296">
        <f t="shared" si="846"/>
        <v>0</v>
      </c>
      <c r="DC2558" s="404">
        <f t="shared" si="847"/>
        <v>0</v>
      </c>
      <c r="DD2558" s="366">
        <f t="shared" si="848"/>
        <v>0</v>
      </c>
      <c r="DE2558" s="364">
        <f t="shared" si="849"/>
        <v>0</v>
      </c>
      <c r="DF2558" s="365">
        <f t="shared" si="850"/>
        <v>0</v>
      </c>
      <c r="DG2558" s="404">
        <f t="shared" si="851"/>
        <v>0</v>
      </c>
      <c r="DH2558" s="366">
        <f t="shared" si="852"/>
        <v>0</v>
      </c>
      <c r="DI2558" s="364">
        <f t="shared" si="853"/>
        <v>0</v>
      </c>
      <c r="DJ2558" s="365">
        <f t="shared" si="854"/>
        <v>0</v>
      </c>
      <c r="DK2558" s="362">
        <f t="shared" si="855"/>
        <v>0</v>
      </c>
      <c r="DL2558" s="366">
        <f t="shared" si="856"/>
        <v>0</v>
      </c>
      <c r="DM2558" s="364">
        <f t="shared" si="857"/>
        <v>0</v>
      </c>
      <c r="DN2558" s="365">
        <f t="shared" si="858"/>
        <v>0</v>
      </c>
      <c r="DO2558" s="351">
        <f t="shared" si="859"/>
        <v>0</v>
      </c>
      <c r="DP2558" s="402">
        <f t="shared" si="860"/>
        <v>0</v>
      </c>
      <c r="DQ2558" s="370" t="str">
        <f>IF(DP2558=0,"",
IF(SUM($DP$2549:DP2558)=1,DR2558,
IF($DP$2669&gt;SUM($DP$2549:DP2558),_xlfn.CONCAT(", ",DR2558),
IF($DP$2669=SUM($DP$2549:DP2558),_xlfn.CONCAT(" y ",DR2558)))))</f>
        <v/>
      </c>
      <c r="DR2558" s="156" t="s">
        <v>5104</v>
      </c>
      <c r="DS2558" s="402">
        <f t="shared" si="861"/>
        <v>0</v>
      </c>
      <c r="DT2558" s="370" t="str">
        <f>IF(DS2558=0,"",
IF(SUM($DS$2549:DS2558)=1,DU2558,
IF($DS$2669&gt;SUM($DS$2549:DS2558),_xlfn.CONCAT(", ",DU2558),
IF($DS$2669=SUM($DS$2549:DS2558),_xlfn.CONCAT(" y ",DU2558)))))</f>
        <v/>
      </c>
      <c r="DU2558" s="156" t="s">
        <v>5104</v>
      </c>
    </row>
    <row r="2559" spans="1:125" ht="15" customHeight="1">
      <c r="A2559" s="57"/>
      <c r="B2559" s="26"/>
      <c r="C2559" s="165" t="s">
        <v>5027</v>
      </c>
      <c r="D2559" s="852" t="str">
        <f t="shared" si="772"/>
        <v>SECRETARIA DE INFRAESTRUCTURA Y OBRAS PUBLICAS</v>
      </c>
      <c r="E2559" s="853"/>
      <c r="F2559" s="853"/>
      <c r="G2559" s="853"/>
      <c r="H2559" s="853"/>
      <c r="I2559" s="853"/>
      <c r="J2559" s="853"/>
      <c r="K2559" s="853"/>
      <c r="L2559" s="854"/>
      <c r="M2559" s="614"/>
      <c r="N2559" s="614"/>
      <c r="O2559" s="614"/>
      <c r="P2559" s="614"/>
      <c r="Q2559" s="614"/>
      <c r="R2559" s="614"/>
      <c r="S2559" s="614"/>
      <c r="T2559" s="614"/>
      <c r="U2559" s="614"/>
      <c r="V2559" s="614"/>
      <c r="W2559" s="614"/>
      <c r="X2559" s="614"/>
      <c r="Y2559" s="614"/>
      <c r="Z2559" s="614"/>
      <c r="AA2559" s="614"/>
      <c r="AB2559" s="614"/>
      <c r="AC2559" s="614"/>
      <c r="AD2559" s="614"/>
      <c r="AE2559" s="164"/>
      <c r="AF2559" s="164"/>
      <c r="AG2559" s="199">
        <f t="shared" si="773"/>
        <v>0</v>
      </c>
      <c r="AH2559" s="298">
        <f t="shared" si="774"/>
        <v>0</v>
      </c>
      <c r="AI2559" s="293">
        <f t="shared" si="775"/>
        <v>0</v>
      </c>
      <c r="AJ2559" s="294">
        <f t="shared" si="776"/>
        <v>0</v>
      </c>
      <c r="AK2559" s="295">
        <f t="shared" si="777"/>
        <v>0</v>
      </c>
      <c r="AL2559" s="296">
        <f t="shared" si="778"/>
        <v>0</v>
      </c>
      <c r="AM2559" s="293">
        <f t="shared" si="779"/>
        <v>0</v>
      </c>
      <c r="AN2559" s="294">
        <f t="shared" si="780"/>
        <v>0</v>
      </c>
      <c r="AO2559" s="295">
        <f t="shared" si="781"/>
        <v>0</v>
      </c>
      <c r="AP2559" s="296">
        <f t="shared" si="782"/>
        <v>0</v>
      </c>
      <c r="AQ2559" s="293">
        <f t="shared" si="783"/>
        <v>0</v>
      </c>
      <c r="AR2559" s="294">
        <f t="shared" si="784"/>
        <v>0</v>
      </c>
      <c r="AS2559" s="295">
        <f t="shared" si="785"/>
        <v>0</v>
      </c>
      <c r="AT2559" s="296">
        <f t="shared" si="786"/>
        <v>0</v>
      </c>
      <c r="AU2559" s="293">
        <f t="shared" si="787"/>
        <v>0</v>
      </c>
      <c r="AV2559" s="294">
        <f t="shared" si="788"/>
        <v>0</v>
      </c>
      <c r="AW2559" s="295">
        <f t="shared" si="789"/>
        <v>0</v>
      </c>
      <c r="AX2559" s="296">
        <f t="shared" si="790"/>
        <v>0</v>
      </c>
      <c r="AY2559" s="293">
        <f t="shared" si="791"/>
        <v>0</v>
      </c>
      <c r="AZ2559" s="294">
        <f t="shared" si="792"/>
        <v>0</v>
      </c>
      <c r="BA2559" s="295">
        <f t="shared" si="793"/>
        <v>0</v>
      </c>
      <c r="BB2559" s="296">
        <f t="shared" si="794"/>
        <v>0</v>
      </c>
      <c r="BC2559" s="293">
        <f t="shared" si="795"/>
        <v>0</v>
      </c>
      <c r="BD2559" s="294">
        <f t="shared" si="796"/>
        <v>0</v>
      </c>
      <c r="BE2559" s="295">
        <f t="shared" si="797"/>
        <v>0</v>
      </c>
      <c r="BF2559" s="296">
        <f t="shared" si="798"/>
        <v>0</v>
      </c>
      <c r="BG2559" s="293">
        <f t="shared" si="799"/>
        <v>0</v>
      </c>
      <c r="BH2559" s="294">
        <f t="shared" si="800"/>
        <v>0</v>
      </c>
      <c r="BI2559" s="295">
        <f t="shared" si="801"/>
        <v>0</v>
      </c>
      <c r="BJ2559" s="296">
        <f t="shared" si="802"/>
        <v>0</v>
      </c>
      <c r="BK2559" s="293">
        <f t="shared" si="803"/>
        <v>0</v>
      </c>
      <c r="BL2559" s="294">
        <f t="shared" si="804"/>
        <v>0</v>
      </c>
      <c r="BM2559" s="295">
        <f t="shared" si="805"/>
        <v>0</v>
      </c>
      <c r="BN2559" s="296">
        <f t="shared" si="806"/>
        <v>0</v>
      </c>
      <c r="BO2559" s="293">
        <f t="shared" si="807"/>
        <v>0</v>
      </c>
      <c r="BP2559" s="294">
        <f t="shared" si="808"/>
        <v>0</v>
      </c>
      <c r="BQ2559" s="295">
        <f t="shared" si="809"/>
        <v>0</v>
      </c>
      <c r="BR2559" s="296">
        <f t="shared" si="810"/>
        <v>0</v>
      </c>
      <c r="BS2559" s="293">
        <f t="shared" si="811"/>
        <v>0</v>
      </c>
      <c r="BT2559" s="294">
        <f t="shared" si="812"/>
        <v>0</v>
      </c>
      <c r="BU2559" s="295">
        <f t="shared" si="813"/>
        <v>0</v>
      </c>
      <c r="BV2559" s="296">
        <f t="shared" si="814"/>
        <v>0</v>
      </c>
      <c r="BW2559" s="293">
        <f t="shared" si="815"/>
        <v>0</v>
      </c>
      <c r="BX2559" s="294">
        <f t="shared" si="816"/>
        <v>0</v>
      </c>
      <c r="BY2559" s="295">
        <f t="shared" si="817"/>
        <v>0</v>
      </c>
      <c r="BZ2559" s="296">
        <f t="shared" si="818"/>
        <v>0</v>
      </c>
      <c r="CA2559" s="293">
        <f t="shared" si="819"/>
        <v>0</v>
      </c>
      <c r="CB2559" s="294">
        <f t="shared" si="820"/>
        <v>0</v>
      </c>
      <c r="CC2559" s="295">
        <f t="shared" si="821"/>
        <v>0</v>
      </c>
      <c r="CD2559" s="296">
        <f t="shared" si="822"/>
        <v>0</v>
      </c>
      <c r="CE2559" s="293">
        <f t="shared" si="823"/>
        <v>0</v>
      </c>
      <c r="CF2559" s="294">
        <f t="shared" si="824"/>
        <v>0</v>
      </c>
      <c r="CG2559" s="295">
        <f t="shared" si="825"/>
        <v>0</v>
      </c>
      <c r="CH2559" s="296">
        <f t="shared" si="826"/>
        <v>0</v>
      </c>
      <c r="CI2559" s="293">
        <f t="shared" si="827"/>
        <v>0</v>
      </c>
      <c r="CJ2559" s="294">
        <f t="shared" si="828"/>
        <v>0</v>
      </c>
      <c r="CK2559" s="295">
        <f t="shared" si="829"/>
        <v>0</v>
      </c>
      <c r="CL2559" s="296">
        <f t="shared" si="830"/>
        <v>0</v>
      </c>
      <c r="CM2559" s="293">
        <f t="shared" si="831"/>
        <v>0</v>
      </c>
      <c r="CN2559" s="294">
        <f t="shared" si="832"/>
        <v>0</v>
      </c>
      <c r="CO2559" s="295">
        <f t="shared" si="833"/>
        <v>0</v>
      </c>
      <c r="CP2559" s="296">
        <f t="shared" si="834"/>
        <v>0</v>
      </c>
      <c r="CQ2559" s="293">
        <f t="shared" si="835"/>
        <v>0</v>
      </c>
      <c r="CR2559" s="294">
        <f t="shared" si="836"/>
        <v>0</v>
      </c>
      <c r="CS2559" s="295">
        <f t="shared" si="837"/>
        <v>0</v>
      </c>
      <c r="CT2559" s="296">
        <f t="shared" si="838"/>
        <v>0</v>
      </c>
      <c r="CU2559" s="293">
        <f t="shared" si="839"/>
        <v>0</v>
      </c>
      <c r="CV2559" s="294">
        <f t="shared" si="840"/>
        <v>0</v>
      </c>
      <c r="CW2559" s="295">
        <f t="shared" si="841"/>
        <v>0</v>
      </c>
      <c r="CX2559" s="296">
        <f t="shared" si="842"/>
        <v>0</v>
      </c>
      <c r="CY2559" s="293">
        <f t="shared" si="843"/>
        <v>0</v>
      </c>
      <c r="CZ2559" s="294">
        <f t="shared" si="844"/>
        <v>0</v>
      </c>
      <c r="DA2559" s="295">
        <f t="shared" si="845"/>
        <v>0</v>
      </c>
      <c r="DB2559" s="296">
        <f t="shared" si="846"/>
        <v>0</v>
      </c>
      <c r="DC2559" s="404">
        <f t="shared" si="847"/>
        <v>0</v>
      </c>
      <c r="DD2559" s="366">
        <f t="shared" si="848"/>
        <v>0</v>
      </c>
      <c r="DE2559" s="364">
        <f t="shared" si="849"/>
        <v>0</v>
      </c>
      <c r="DF2559" s="365">
        <f t="shared" si="850"/>
        <v>0</v>
      </c>
      <c r="DG2559" s="404">
        <f t="shared" si="851"/>
        <v>0</v>
      </c>
      <c r="DH2559" s="366">
        <f t="shared" si="852"/>
        <v>0</v>
      </c>
      <c r="DI2559" s="364">
        <f t="shared" si="853"/>
        <v>0</v>
      </c>
      <c r="DJ2559" s="365">
        <f t="shared" si="854"/>
        <v>0</v>
      </c>
      <c r="DK2559" s="362">
        <f t="shared" si="855"/>
        <v>0</v>
      </c>
      <c r="DL2559" s="366">
        <f t="shared" si="856"/>
        <v>0</v>
      </c>
      <c r="DM2559" s="364">
        <f t="shared" si="857"/>
        <v>0</v>
      </c>
      <c r="DN2559" s="365">
        <f t="shared" si="858"/>
        <v>0</v>
      </c>
      <c r="DO2559" s="351">
        <f t="shared" si="859"/>
        <v>0</v>
      </c>
      <c r="DP2559" s="402">
        <f t="shared" si="860"/>
        <v>0</v>
      </c>
      <c r="DQ2559" s="370" t="str">
        <f>IF(DP2559=0,"",
IF(SUM($DP$2549:DP2559)=1,DR2559,
IF($DP$2669&gt;SUM($DP$2549:DP2559),_xlfn.CONCAT(", ",DR2559),
IF($DP$2669=SUM($DP$2549:DP2559),_xlfn.CONCAT(" y ",DR2559)))))</f>
        <v/>
      </c>
      <c r="DR2559" s="156" t="s">
        <v>5105</v>
      </c>
      <c r="DS2559" s="402">
        <f t="shared" si="861"/>
        <v>0</v>
      </c>
      <c r="DT2559" s="370" t="str">
        <f>IF(DS2559=0,"",
IF(SUM($DS$2549:DS2559)=1,DU2559,
IF($DS$2669&gt;SUM($DS$2549:DS2559),_xlfn.CONCAT(", ",DU2559),
IF($DS$2669=SUM($DS$2549:DS2559),_xlfn.CONCAT(" y ",DU2559)))))</f>
        <v/>
      </c>
      <c r="DU2559" s="156" t="s">
        <v>5105</v>
      </c>
    </row>
    <row r="2560" spans="1:125" ht="15" customHeight="1">
      <c r="A2560" s="57"/>
      <c r="B2560" s="26"/>
      <c r="C2560" s="165" t="s">
        <v>5028</v>
      </c>
      <c r="D2560" s="852" t="str">
        <f t="shared" si="772"/>
        <v>OFICINA DEL PROGRAMA DE GOBIERNO</v>
      </c>
      <c r="E2560" s="853"/>
      <c r="F2560" s="853"/>
      <c r="G2560" s="853"/>
      <c r="H2560" s="853"/>
      <c r="I2560" s="853"/>
      <c r="J2560" s="853"/>
      <c r="K2560" s="853"/>
      <c r="L2560" s="854"/>
      <c r="M2560" s="614"/>
      <c r="N2560" s="614"/>
      <c r="O2560" s="614"/>
      <c r="P2560" s="614"/>
      <c r="Q2560" s="614"/>
      <c r="R2560" s="614"/>
      <c r="S2560" s="614"/>
      <c r="T2560" s="614"/>
      <c r="U2560" s="614"/>
      <c r="V2560" s="614"/>
      <c r="W2560" s="614"/>
      <c r="X2560" s="614"/>
      <c r="Y2560" s="614"/>
      <c r="Z2560" s="614"/>
      <c r="AA2560" s="614"/>
      <c r="AB2560" s="614"/>
      <c r="AC2560" s="614"/>
      <c r="AD2560" s="614"/>
      <c r="AE2560" s="164"/>
      <c r="AF2560" s="164"/>
      <c r="AG2560" s="199">
        <f t="shared" si="773"/>
        <v>0</v>
      </c>
      <c r="AH2560" s="298">
        <f t="shared" si="774"/>
        <v>0</v>
      </c>
      <c r="AI2560" s="293">
        <f t="shared" si="775"/>
        <v>0</v>
      </c>
      <c r="AJ2560" s="294">
        <f t="shared" si="776"/>
        <v>0</v>
      </c>
      <c r="AK2560" s="295">
        <f t="shared" si="777"/>
        <v>0</v>
      </c>
      <c r="AL2560" s="296">
        <f t="shared" si="778"/>
        <v>0</v>
      </c>
      <c r="AM2560" s="293">
        <f t="shared" si="779"/>
        <v>0</v>
      </c>
      <c r="AN2560" s="294">
        <f t="shared" si="780"/>
        <v>0</v>
      </c>
      <c r="AO2560" s="295">
        <f t="shared" si="781"/>
        <v>0</v>
      </c>
      <c r="AP2560" s="296">
        <f t="shared" si="782"/>
        <v>0</v>
      </c>
      <c r="AQ2560" s="293">
        <f t="shared" si="783"/>
        <v>0</v>
      </c>
      <c r="AR2560" s="294">
        <f t="shared" si="784"/>
        <v>0</v>
      </c>
      <c r="AS2560" s="295">
        <f t="shared" si="785"/>
        <v>0</v>
      </c>
      <c r="AT2560" s="296">
        <f t="shared" si="786"/>
        <v>0</v>
      </c>
      <c r="AU2560" s="293">
        <f t="shared" si="787"/>
        <v>0</v>
      </c>
      <c r="AV2560" s="294">
        <f t="shared" si="788"/>
        <v>0</v>
      </c>
      <c r="AW2560" s="295">
        <f t="shared" si="789"/>
        <v>0</v>
      </c>
      <c r="AX2560" s="296">
        <f t="shared" si="790"/>
        <v>0</v>
      </c>
      <c r="AY2560" s="293">
        <f t="shared" si="791"/>
        <v>0</v>
      </c>
      <c r="AZ2560" s="294">
        <f t="shared" si="792"/>
        <v>0</v>
      </c>
      <c r="BA2560" s="295">
        <f t="shared" si="793"/>
        <v>0</v>
      </c>
      <c r="BB2560" s="296">
        <f t="shared" si="794"/>
        <v>0</v>
      </c>
      <c r="BC2560" s="293">
        <f t="shared" si="795"/>
        <v>0</v>
      </c>
      <c r="BD2560" s="294">
        <f t="shared" si="796"/>
        <v>0</v>
      </c>
      <c r="BE2560" s="295">
        <f t="shared" si="797"/>
        <v>0</v>
      </c>
      <c r="BF2560" s="296">
        <f t="shared" si="798"/>
        <v>0</v>
      </c>
      <c r="BG2560" s="293">
        <f t="shared" si="799"/>
        <v>0</v>
      </c>
      <c r="BH2560" s="294">
        <f t="shared" si="800"/>
        <v>0</v>
      </c>
      <c r="BI2560" s="295">
        <f t="shared" si="801"/>
        <v>0</v>
      </c>
      <c r="BJ2560" s="296">
        <f t="shared" si="802"/>
        <v>0</v>
      </c>
      <c r="BK2560" s="293">
        <f t="shared" si="803"/>
        <v>0</v>
      </c>
      <c r="BL2560" s="294">
        <f t="shared" si="804"/>
        <v>0</v>
      </c>
      <c r="BM2560" s="295">
        <f t="shared" si="805"/>
        <v>0</v>
      </c>
      <c r="BN2560" s="296">
        <f t="shared" si="806"/>
        <v>0</v>
      </c>
      <c r="BO2560" s="293">
        <f t="shared" si="807"/>
        <v>0</v>
      </c>
      <c r="BP2560" s="294">
        <f t="shared" si="808"/>
        <v>0</v>
      </c>
      <c r="BQ2560" s="295">
        <f t="shared" si="809"/>
        <v>0</v>
      </c>
      <c r="BR2560" s="296">
        <f t="shared" si="810"/>
        <v>0</v>
      </c>
      <c r="BS2560" s="293">
        <f t="shared" si="811"/>
        <v>0</v>
      </c>
      <c r="BT2560" s="294">
        <f t="shared" si="812"/>
        <v>0</v>
      </c>
      <c r="BU2560" s="295">
        <f t="shared" si="813"/>
        <v>0</v>
      </c>
      <c r="BV2560" s="296">
        <f t="shared" si="814"/>
        <v>0</v>
      </c>
      <c r="BW2560" s="293">
        <f t="shared" si="815"/>
        <v>0</v>
      </c>
      <c r="BX2560" s="294">
        <f t="shared" si="816"/>
        <v>0</v>
      </c>
      <c r="BY2560" s="295">
        <f t="shared" si="817"/>
        <v>0</v>
      </c>
      <c r="BZ2560" s="296">
        <f t="shared" si="818"/>
        <v>0</v>
      </c>
      <c r="CA2560" s="293">
        <f t="shared" si="819"/>
        <v>0</v>
      </c>
      <c r="CB2560" s="294">
        <f t="shared" si="820"/>
        <v>0</v>
      </c>
      <c r="CC2560" s="295">
        <f t="shared" si="821"/>
        <v>0</v>
      </c>
      <c r="CD2560" s="296">
        <f t="shared" si="822"/>
        <v>0</v>
      </c>
      <c r="CE2560" s="293">
        <f t="shared" si="823"/>
        <v>0</v>
      </c>
      <c r="CF2560" s="294">
        <f t="shared" si="824"/>
        <v>0</v>
      </c>
      <c r="CG2560" s="295">
        <f t="shared" si="825"/>
        <v>0</v>
      </c>
      <c r="CH2560" s="296">
        <f t="shared" si="826"/>
        <v>0</v>
      </c>
      <c r="CI2560" s="293">
        <f t="shared" si="827"/>
        <v>0</v>
      </c>
      <c r="CJ2560" s="294">
        <f t="shared" si="828"/>
        <v>0</v>
      </c>
      <c r="CK2560" s="295">
        <f t="shared" si="829"/>
        <v>0</v>
      </c>
      <c r="CL2560" s="296">
        <f t="shared" si="830"/>
        <v>0</v>
      </c>
      <c r="CM2560" s="293">
        <f t="shared" si="831"/>
        <v>0</v>
      </c>
      <c r="CN2560" s="294">
        <f t="shared" si="832"/>
        <v>0</v>
      </c>
      <c r="CO2560" s="295">
        <f t="shared" si="833"/>
        <v>0</v>
      </c>
      <c r="CP2560" s="296">
        <f t="shared" si="834"/>
        <v>0</v>
      </c>
      <c r="CQ2560" s="293">
        <f t="shared" si="835"/>
        <v>0</v>
      </c>
      <c r="CR2560" s="294">
        <f t="shared" si="836"/>
        <v>0</v>
      </c>
      <c r="CS2560" s="295">
        <f t="shared" si="837"/>
        <v>0</v>
      </c>
      <c r="CT2560" s="296">
        <f t="shared" si="838"/>
        <v>0</v>
      </c>
      <c r="CU2560" s="293">
        <f t="shared" si="839"/>
        <v>0</v>
      </c>
      <c r="CV2560" s="294">
        <f t="shared" si="840"/>
        <v>0</v>
      </c>
      <c r="CW2560" s="295">
        <f t="shared" si="841"/>
        <v>0</v>
      </c>
      <c r="CX2560" s="296">
        <f t="shared" si="842"/>
        <v>0</v>
      </c>
      <c r="CY2560" s="293">
        <f t="shared" si="843"/>
        <v>0</v>
      </c>
      <c r="CZ2560" s="294">
        <f t="shared" si="844"/>
        <v>0</v>
      </c>
      <c r="DA2560" s="295">
        <f t="shared" si="845"/>
        <v>0</v>
      </c>
      <c r="DB2560" s="296">
        <f t="shared" si="846"/>
        <v>0</v>
      </c>
      <c r="DC2560" s="404">
        <f t="shared" si="847"/>
        <v>0</v>
      </c>
      <c r="DD2560" s="366">
        <f t="shared" si="848"/>
        <v>0</v>
      </c>
      <c r="DE2560" s="364">
        <f t="shared" si="849"/>
        <v>0</v>
      </c>
      <c r="DF2560" s="365">
        <f t="shared" si="850"/>
        <v>0</v>
      </c>
      <c r="DG2560" s="404">
        <f t="shared" si="851"/>
        <v>0</v>
      </c>
      <c r="DH2560" s="366">
        <f t="shared" si="852"/>
        <v>0</v>
      </c>
      <c r="DI2560" s="364">
        <f t="shared" si="853"/>
        <v>0</v>
      </c>
      <c r="DJ2560" s="365">
        <f t="shared" si="854"/>
        <v>0</v>
      </c>
      <c r="DK2560" s="362">
        <f t="shared" si="855"/>
        <v>0</v>
      </c>
      <c r="DL2560" s="366">
        <f t="shared" si="856"/>
        <v>0</v>
      </c>
      <c r="DM2560" s="364">
        <f t="shared" si="857"/>
        <v>0</v>
      </c>
      <c r="DN2560" s="365">
        <f t="shared" si="858"/>
        <v>0</v>
      </c>
      <c r="DO2560" s="351">
        <f t="shared" si="859"/>
        <v>0</v>
      </c>
      <c r="DP2560" s="402">
        <f t="shared" si="860"/>
        <v>0</v>
      </c>
      <c r="DQ2560" s="370" t="str">
        <f>IF(DP2560=0,"",
IF(SUM($DP$2549:DP2560)=1,DR2560,
IF($DP$2669&gt;SUM($DP$2549:DP2560),_xlfn.CONCAT(", ",DR2560),
IF($DP$2669=SUM($DP$2549:DP2560),_xlfn.CONCAT(" y ",DR2560)))))</f>
        <v/>
      </c>
      <c r="DR2560" s="156" t="s">
        <v>5106</v>
      </c>
      <c r="DS2560" s="402">
        <f t="shared" si="861"/>
        <v>0</v>
      </c>
      <c r="DT2560" s="370" t="str">
        <f>IF(DS2560=0,"",
IF(SUM($DS$2549:DS2560)=1,DU2560,
IF($DS$2669&gt;SUM($DS$2549:DS2560),_xlfn.CONCAT(", ",DU2560),
IF($DS$2669=SUM($DS$2549:DS2560),_xlfn.CONCAT(" y ",DU2560)))))</f>
        <v/>
      </c>
      <c r="DU2560" s="156" t="s">
        <v>5106</v>
      </c>
    </row>
    <row r="2561" spans="1:125" ht="15" customHeight="1">
      <c r="A2561" s="57"/>
      <c r="B2561" s="26"/>
      <c r="C2561" s="165" t="s">
        <v>5029</v>
      </c>
      <c r="D2561" s="852" t="str">
        <f t="shared" si="772"/>
        <v>SECRETARIA DE SEGURIDAD PUBLICA</v>
      </c>
      <c r="E2561" s="853"/>
      <c r="F2561" s="853"/>
      <c r="G2561" s="853"/>
      <c r="H2561" s="853"/>
      <c r="I2561" s="853"/>
      <c r="J2561" s="853"/>
      <c r="K2561" s="853"/>
      <c r="L2561" s="854"/>
      <c r="M2561" s="614"/>
      <c r="N2561" s="614"/>
      <c r="O2561" s="614"/>
      <c r="P2561" s="614"/>
      <c r="Q2561" s="614"/>
      <c r="R2561" s="614"/>
      <c r="S2561" s="614"/>
      <c r="T2561" s="614"/>
      <c r="U2561" s="614"/>
      <c r="V2561" s="614"/>
      <c r="W2561" s="614"/>
      <c r="X2561" s="614"/>
      <c r="Y2561" s="614"/>
      <c r="Z2561" s="614"/>
      <c r="AA2561" s="614"/>
      <c r="AB2561" s="614"/>
      <c r="AC2561" s="614"/>
      <c r="AD2561" s="614"/>
      <c r="AE2561" s="164"/>
      <c r="AF2561" s="164"/>
      <c r="AG2561" s="199">
        <f t="shared" si="773"/>
        <v>0</v>
      </c>
      <c r="AH2561" s="298">
        <f t="shared" si="774"/>
        <v>0</v>
      </c>
      <c r="AI2561" s="293">
        <f t="shared" si="775"/>
        <v>0</v>
      </c>
      <c r="AJ2561" s="294">
        <f t="shared" si="776"/>
        <v>0</v>
      </c>
      <c r="AK2561" s="295">
        <f t="shared" si="777"/>
        <v>0</v>
      </c>
      <c r="AL2561" s="296">
        <f t="shared" si="778"/>
        <v>0</v>
      </c>
      <c r="AM2561" s="293">
        <f t="shared" si="779"/>
        <v>0</v>
      </c>
      <c r="AN2561" s="294">
        <f t="shared" si="780"/>
        <v>0</v>
      </c>
      <c r="AO2561" s="295">
        <f t="shared" si="781"/>
        <v>0</v>
      </c>
      <c r="AP2561" s="296">
        <f t="shared" si="782"/>
        <v>0</v>
      </c>
      <c r="AQ2561" s="293">
        <f t="shared" si="783"/>
        <v>0</v>
      </c>
      <c r="AR2561" s="294">
        <f t="shared" si="784"/>
        <v>0</v>
      </c>
      <c r="AS2561" s="295">
        <f t="shared" si="785"/>
        <v>0</v>
      </c>
      <c r="AT2561" s="296">
        <f t="shared" si="786"/>
        <v>0</v>
      </c>
      <c r="AU2561" s="293">
        <f t="shared" si="787"/>
        <v>0</v>
      </c>
      <c r="AV2561" s="294">
        <f t="shared" si="788"/>
        <v>0</v>
      </c>
      <c r="AW2561" s="295">
        <f t="shared" si="789"/>
        <v>0</v>
      </c>
      <c r="AX2561" s="296">
        <f t="shared" si="790"/>
        <v>0</v>
      </c>
      <c r="AY2561" s="293">
        <f t="shared" si="791"/>
        <v>0</v>
      </c>
      <c r="AZ2561" s="294">
        <f t="shared" si="792"/>
        <v>0</v>
      </c>
      <c r="BA2561" s="295">
        <f t="shared" si="793"/>
        <v>0</v>
      </c>
      <c r="BB2561" s="296">
        <f t="shared" si="794"/>
        <v>0</v>
      </c>
      <c r="BC2561" s="293">
        <f t="shared" si="795"/>
        <v>0</v>
      </c>
      <c r="BD2561" s="294">
        <f t="shared" si="796"/>
        <v>0</v>
      </c>
      <c r="BE2561" s="295">
        <f t="shared" si="797"/>
        <v>0</v>
      </c>
      <c r="BF2561" s="296">
        <f t="shared" si="798"/>
        <v>0</v>
      </c>
      <c r="BG2561" s="293">
        <f t="shared" si="799"/>
        <v>0</v>
      </c>
      <c r="BH2561" s="294">
        <f t="shared" si="800"/>
        <v>0</v>
      </c>
      <c r="BI2561" s="295">
        <f t="shared" si="801"/>
        <v>0</v>
      </c>
      <c r="BJ2561" s="296">
        <f t="shared" si="802"/>
        <v>0</v>
      </c>
      <c r="BK2561" s="293">
        <f t="shared" si="803"/>
        <v>0</v>
      </c>
      <c r="BL2561" s="294">
        <f t="shared" si="804"/>
        <v>0</v>
      </c>
      <c r="BM2561" s="295">
        <f t="shared" si="805"/>
        <v>0</v>
      </c>
      <c r="BN2561" s="296">
        <f t="shared" si="806"/>
        <v>0</v>
      </c>
      <c r="BO2561" s="293">
        <f t="shared" si="807"/>
        <v>0</v>
      </c>
      <c r="BP2561" s="294">
        <f t="shared" si="808"/>
        <v>0</v>
      </c>
      <c r="BQ2561" s="295">
        <f t="shared" si="809"/>
        <v>0</v>
      </c>
      <c r="BR2561" s="296">
        <f t="shared" si="810"/>
        <v>0</v>
      </c>
      <c r="BS2561" s="293">
        <f t="shared" si="811"/>
        <v>0</v>
      </c>
      <c r="BT2561" s="294">
        <f t="shared" si="812"/>
        <v>0</v>
      </c>
      <c r="BU2561" s="295">
        <f t="shared" si="813"/>
        <v>0</v>
      </c>
      <c r="BV2561" s="296">
        <f t="shared" si="814"/>
        <v>0</v>
      </c>
      <c r="BW2561" s="293">
        <f t="shared" si="815"/>
        <v>0</v>
      </c>
      <c r="BX2561" s="294">
        <f t="shared" si="816"/>
        <v>0</v>
      </c>
      <c r="BY2561" s="295">
        <f t="shared" si="817"/>
        <v>0</v>
      </c>
      <c r="BZ2561" s="296">
        <f t="shared" si="818"/>
        <v>0</v>
      </c>
      <c r="CA2561" s="293">
        <f t="shared" si="819"/>
        <v>0</v>
      </c>
      <c r="CB2561" s="294">
        <f t="shared" si="820"/>
        <v>0</v>
      </c>
      <c r="CC2561" s="295">
        <f t="shared" si="821"/>
        <v>0</v>
      </c>
      <c r="CD2561" s="296">
        <f t="shared" si="822"/>
        <v>0</v>
      </c>
      <c r="CE2561" s="293">
        <f t="shared" si="823"/>
        <v>0</v>
      </c>
      <c r="CF2561" s="294">
        <f t="shared" si="824"/>
        <v>0</v>
      </c>
      <c r="CG2561" s="295">
        <f t="shared" si="825"/>
        <v>0</v>
      </c>
      <c r="CH2561" s="296">
        <f t="shared" si="826"/>
        <v>0</v>
      </c>
      <c r="CI2561" s="293">
        <f t="shared" si="827"/>
        <v>0</v>
      </c>
      <c r="CJ2561" s="294">
        <f t="shared" si="828"/>
        <v>0</v>
      </c>
      <c r="CK2561" s="295">
        <f t="shared" si="829"/>
        <v>0</v>
      </c>
      <c r="CL2561" s="296">
        <f t="shared" si="830"/>
        <v>0</v>
      </c>
      <c r="CM2561" s="293">
        <f t="shared" si="831"/>
        <v>0</v>
      </c>
      <c r="CN2561" s="294">
        <f t="shared" si="832"/>
        <v>0</v>
      </c>
      <c r="CO2561" s="295">
        <f t="shared" si="833"/>
        <v>0</v>
      </c>
      <c r="CP2561" s="296">
        <f t="shared" si="834"/>
        <v>0</v>
      </c>
      <c r="CQ2561" s="293">
        <f t="shared" si="835"/>
        <v>0</v>
      </c>
      <c r="CR2561" s="294">
        <f t="shared" si="836"/>
        <v>0</v>
      </c>
      <c r="CS2561" s="295">
        <f t="shared" si="837"/>
        <v>0</v>
      </c>
      <c r="CT2561" s="296">
        <f t="shared" si="838"/>
        <v>0</v>
      </c>
      <c r="CU2561" s="293">
        <f t="shared" si="839"/>
        <v>0</v>
      </c>
      <c r="CV2561" s="294">
        <f t="shared" si="840"/>
        <v>0</v>
      </c>
      <c r="CW2561" s="295">
        <f t="shared" si="841"/>
        <v>0</v>
      </c>
      <c r="CX2561" s="296">
        <f t="shared" si="842"/>
        <v>0</v>
      </c>
      <c r="CY2561" s="293">
        <f t="shared" si="843"/>
        <v>0</v>
      </c>
      <c r="CZ2561" s="294">
        <f t="shared" si="844"/>
        <v>0</v>
      </c>
      <c r="DA2561" s="295">
        <f t="shared" si="845"/>
        <v>0</v>
      </c>
      <c r="DB2561" s="296">
        <f t="shared" si="846"/>
        <v>0</v>
      </c>
      <c r="DC2561" s="404">
        <f t="shared" si="847"/>
        <v>0</v>
      </c>
      <c r="DD2561" s="366">
        <f t="shared" si="848"/>
        <v>0</v>
      </c>
      <c r="DE2561" s="364">
        <f t="shared" si="849"/>
        <v>0</v>
      </c>
      <c r="DF2561" s="365">
        <f t="shared" si="850"/>
        <v>0</v>
      </c>
      <c r="DG2561" s="404">
        <f t="shared" si="851"/>
        <v>0</v>
      </c>
      <c r="DH2561" s="366">
        <f t="shared" si="852"/>
        <v>0</v>
      </c>
      <c r="DI2561" s="364">
        <f t="shared" si="853"/>
        <v>0</v>
      </c>
      <c r="DJ2561" s="365">
        <f t="shared" si="854"/>
        <v>0</v>
      </c>
      <c r="DK2561" s="362">
        <f t="shared" si="855"/>
        <v>0</v>
      </c>
      <c r="DL2561" s="366">
        <f t="shared" si="856"/>
        <v>0</v>
      </c>
      <c r="DM2561" s="364">
        <f t="shared" si="857"/>
        <v>0</v>
      </c>
      <c r="DN2561" s="365">
        <f t="shared" si="858"/>
        <v>0</v>
      </c>
      <c r="DO2561" s="351">
        <f t="shared" si="859"/>
        <v>0</v>
      </c>
      <c r="DP2561" s="402">
        <f t="shared" si="860"/>
        <v>0</v>
      </c>
      <c r="DQ2561" s="370" t="str">
        <f>IF(DP2561=0,"",
IF(SUM($DP$2549:DP2561)=1,DR2561,
IF($DP$2669&gt;SUM($DP$2549:DP2561),_xlfn.CONCAT(", ",DR2561),
IF($DP$2669=SUM($DP$2549:DP2561),_xlfn.CONCAT(" y ",DR2561)))))</f>
        <v/>
      </c>
      <c r="DR2561" s="156" t="s">
        <v>5107</v>
      </c>
      <c r="DS2561" s="402">
        <f t="shared" si="861"/>
        <v>0</v>
      </c>
      <c r="DT2561" s="370" t="str">
        <f>IF(DS2561=0,"",
IF(SUM($DS$2549:DS2561)=1,DU2561,
IF($DS$2669&gt;SUM($DS$2549:DS2561),_xlfn.CONCAT(", ",DU2561),
IF($DS$2669=SUM($DS$2549:DS2561),_xlfn.CONCAT(" y ",DU2561)))))</f>
        <v/>
      </c>
      <c r="DU2561" s="156" t="s">
        <v>5107</v>
      </c>
    </row>
    <row r="2562" spans="1:125" ht="15" customHeight="1">
      <c r="A2562" s="57"/>
      <c r="B2562" s="26"/>
      <c r="C2562" s="165" t="s">
        <v>5030</v>
      </c>
      <c r="D2562" s="852" t="str">
        <f t="shared" si="772"/>
        <v>SECRETARIA DE TRABAJO PREVISION SOCIAL Y PRODUCTIVIDAD</v>
      </c>
      <c r="E2562" s="853"/>
      <c r="F2562" s="853"/>
      <c r="G2562" s="853"/>
      <c r="H2562" s="853"/>
      <c r="I2562" s="853"/>
      <c r="J2562" s="853"/>
      <c r="K2562" s="853"/>
      <c r="L2562" s="854"/>
      <c r="M2562" s="614"/>
      <c r="N2562" s="614"/>
      <c r="O2562" s="614"/>
      <c r="P2562" s="614"/>
      <c r="Q2562" s="614"/>
      <c r="R2562" s="614"/>
      <c r="S2562" s="614"/>
      <c r="T2562" s="614"/>
      <c r="U2562" s="614"/>
      <c r="V2562" s="614"/>
      <c r="W2562" s="614"/>
      <c r="X2562" s="614"/>
      <c r="Y2562" s="614"/>
      <c r="Z2562" s="614"/>
      <c r="AA2562" s="614"/>
      <c r="AB2562" s="614"/>
      <c r="AC2562" s="614"/>
      <c r="AD2562" s="614"/>
      <c r="AE2562" s="164"/>
      <c r="AF2562" s="164"/>
      <c r="AG2562" s="199">
        <f t="shared" si="773"/>
        <v>0</v>
      </c>
      <c r="AH2562" s="298">
        <f t="shared" si="774"/>
        <v>0</v>
      </c>
      <c r="AI2562" s="293">
        <f t="shared" si="775"/>
        <v>0</v>
      </c>
      <c r="AJ2562" s="294">
        <f t="shared" si="776"/>
        <v>0</v>
      </c>
      <c r="AK2562" s="295">
        <f t="shared" si="777"/>
        <v>0</v>
      </c>
      <c r="AL2562" s="296">
        <f t="shared" si="778"/>
        <v>0</v>
      </c>
      <c r="AM2562" s="293">
        <f t="shared" si="779"/>
        <v>0</v>
      </c>
      <c r="AN2562" s="294">
        <f t="shared" si="780"/>
        <v>0</v>
      </c>
      <c r="AO2562" s="295">
        <f t="shared" si="781"/>
        <v>0</v>
      </c>
      <c r="AP2562" s="296">
        <f t="shared" si="782"/>
        <v>0</v>
      </c>
      <c r="AQ2562" s="293">
        <f t="shared" si="783"/>
        <v>0</v>
      </c>
      <c r="AR2562" s="294">
        <f t="shared" si="784"/>
        <v>0</v>
      </c>
      <c r="AS2562" s="295">
        <f t="shared" si="785"/>
        <v>0</v>
      </c>
      <c r="AT2562" s="296">
        <f t="shared" si="786"/>
        <v>0</v>
      </c>
      <c r="AU2562" s="293">
        <f t="shared" si="787"/>
        <v>0</v>
      </c>
      <c r="AV2562" s="294">
        <f t="shared" si="788"/>
        <v>0</v>
      </c>
      <c r="AW2562" s="295">
        <f t="shared" si="789"/>
        <v>0</v>
      </c>
      <c r="AX2562" s="296">
        <f t="shared" si="790"/>
        <v>0</v>
      </c>
      <c r="AY2562" s="293">
        <f t="shared" si="791"/>
        <v>0</v>
      </c>
      <c r="AZ2562" s="294">
        <f t="shared" si="792"/>
        <v>0</v>
      </c>
      <c r="BA2562" s="295">
        <f t="shared" si="793"/>
        <v>0</v>
      </c>
      <c r="BB2562" s="296">
        <f t="shared" si="794"/>
        <v>0</v>
      </c>
      <c r="BC2562" s="293">
        <f t="shared" si="795"/>
        <v>0</v>
      </c>
      <c r="BD2562" s="294">
        <f t="shared" si="796"/>
        <v>0</v>
      </c>
      <c r="BE2562" s="295">
        <f t="shared" si="797"/>
        <v>0</v>
      </c>
      <c r="BF2562" s="296">
        <f t="shared" si="798"/>
        <v>0</v>
      </c>
      <c r="BG2562" s="293">
        <f t="shared" si="799"/>
        <v>0</v>
      </c>
      <c r="BH2562" s="294">
        <f t="shared" si="800"/>
        <v>0</v>
      </c>
      <c r="BI2562" s="295">
        <f t="shared" si="801"/>
        <v>0</v>
      </c>
      <c r="BJ2562" s="296">
        <f t="shared" si="802"/>
        <v>0</v>
      </c>
      <c r="BK2562" s="293">
        <f t="shared" si="803"/>
        <v>0</v>
      </c>
      <c r="BL2562" s="294">
        <f t="shared" si="804"/>
        <v>0</v>
      </c>
      <c r="BM2562" s="295">
        <f t="shared" si="805"/>
        <v>0</v>
      </c>
      <c r="BN2562" s="296">
        <f t="shared" si="806"/>
        <v>0</v>
      </c>
      <c r="BO2562" s="293">
        <f t="shared" si="807"/>
        <v>0</v>
      </c>
      <c r="BP2562" s="294">
        <f t="shared" si="808"/>
        <v>0</v>
      </c>
      <c r="BQ2562" s="295">
        <f t="shared" si="809"/>
        <v>0</v>
      </c>
      <c r="BR2562" s="296">
        <f t="shared" si="810"/>
        <v>0</v>
      </c>
      <c r="BS2562" s="293">
        <f t="shared" si="811"/>
        <v>0</v>
      </c>
      <c r="BT2562" s="294">
        <f t="shared" si="812"/>
        <v>0</v>
      </c>
      <c r="BU2562" s="295">
        <f t="shared" si="813"/>
        <v>0</v>
      </c>
      <c r="BV2562" s="296">
        <f t="shared" si="814"/>
        <v>0</v>
      </c>
      <c r="BW2562" s="293">
        <f t="shared" si="815"/>
        <v>0</v>
      </c>
      <c r="BX2562" s="294">
        <f t="shared" si="816"/>
        <v>0</v>
      </c>
      <c r="BY2562" s="295">
        <f t="shared" si="817"/>
        <v>0</v>
      </c>
      <c r="BZ2562" s="296">
        <f t="shared" si="818"/>
        <v>0</v>
      </c>
      <c r="CA2562" s="293">
        <f t="shared" si="819"/>
        <v>0</v>
      </c>
      <c r="CB2562" s="294">
        <f t="shared" si="820"/>
        <v>0</v>
      </c>
      <c r="CC2562" s="295">
        <f t="shared" si="821"/>
        <v>0</v>
      </c>
      <c r="CD2562" s="296">
        <f t="shared" si="822"/>
        <v>0</v>
      </c>
      <c r="CE2562" s="293">
        <f t="shared" si="823"/>
        <v>0</v>
      </c>
      <c r="CF2562" s="294">
        <f t="shared" si="824"/>
        <v>0</v>
      </c>
      <c r="CG2562" s="295">
        <f t="shared" si="825"/>
        <v>0</v>
      </c>
      <c r="CH2562" s="296">
        <f t="shared" si="826"/>
        <v>0</v>
      </c>
      <c r="CI2562" s="293">
        <f t="shared" si="827"/>
        <v>0</v>
      </c>
      <c r="CJ2562" s="294">
        <f t="shared" si="828"/>
        <v>0</v>
      </c>
      <c r="CK2562" s="295">
        <f t="shared" si="829"/>
        <v>0</v>
      </c>
      <c r="CL2562" s="296">
        <f t="shared" si="830"/>
        <v>0</v>
      </c>
      <c r="CM2562" s="293">
        <f t="shared" si="831"/>
        <v>0</v>
      </c>
      <c r="CN2562" s="294">
        <f t="shared" si="832"/>
        <v>0</v>
      </c>
      <c r="CO2562" s="295">
        <f t="shared" si="833"/>
        <v>0</v>
      </c>
      <c r="CP2562" s="296">
        <f t="shared" si="834"/>
        <v>0</v>
      </c>
      <c r="CQ2562" s="293">
        <f t="shared" si="835"/>
        <v>0</v>
      </c>
      <c r="CR2562" s="294">
        <f t="shared" si="836"/>
        <v>0</v>
      </c>
      <c r="CS2562" s="295">
        <f t="shared" si="837"/>
        <v>0</v>
      </c>
      <c r="CT2562" s="296">
        <f t="shared" si="838"/>
        <v>0</v>
      </c>
      <c r="CU2562" s="293">
        <f t="shared" si="839"/>
        <v>0</v>
      </c>
      <c r="CV2562" s="294">
        <f t="shared" si="840"/>
        <v>0</v>
      </c>
      <c r="CW2562" s="295">
        <f t="shared" si="841"/>
        <v>0</v>
      </c>
      <c r="CX2562" s="296">
        <f t="shared" si="842"/>
        <v>0</v>
      </c>
      <c r="CY2562" s="293">
        <f t="shared" si="843"/>
        <v>0</v>
      </c>
      <c r="CZ2562" s="294">
        <f t="shared" si="844"/>
        <v>0</v>
      </c>
      <c r="DA2562" s="295">
        <f t="shared" si="845"/>
        <v>0</v>
      </c>
      <c r="DB2562" s="296">
        <f t="shared" si="846"/>
        <v>0</v>
      </c>
      <c r="DC2562" s="404">
        <f t="shared" si="847"/>
        <v>0</v>
      </c>
      <c r="DD2562" s="366">
        <f t="shared" si="848"/>
        <v>0</v>
      </c>
      <c r="DE2562" s="364">
        <f t="shared" si="849"/>
        <v>0</v>
      </c>
      <c r="DF2562" s="365">
        <f t="shared" si="850"/>
        <v>0</v>
      </c>
      <c r="DG2562" s="404">
        <f t="shared" si="851"/>
        <v>0</v>
      </c>
      <c r="DH2562" s="366">
        <f t="shared" si="852"/>
        <v>0</v>
      </c>
      <c r="DI2562" s="364">
        <f t="shared" si="853"/>
        <v>0</v>
      </c>
      <c r="DJ2562" s="365">
        <f t="shared" si="854"/>
        <v>0</v>
      </c>
      <c r="DK2562" s="362">
        <f t="shared" si="855"/>
        <v>0</v>
      </c>
      <c r="DL2562" s="366">
        <f t="shared" si="856"/>
        <v>0</v>
      </c>
      <c r="DM2562" s="364">
        <f t="shared" si="857"/>
        <v>0</v>
      </c>
      <c r="DN2562" s="365">
        <f t="shared" si="858"/>
        <v>0</v>
      </c>
      <c r="DO2562" s="351">
        <f t="shared" si="859"/>
        <v>0</v>
      </c>
      <c r="DP2562" s="402">
        <f t="shared" si="860"/>
        <v>0</v>
      </c>
      <c r="DQ2562" s="370" t="str">
        <f>IF(DP2562=0,"",
IF(SUM($DP$2549:DP2562)=1,DR2562,
IF($DP$2669&gt;SUM($DP$2549:DP2562),_xlfn.CONCAT(", ",DR2562),
IF($DP$2669=SUM($DP$2549:DP2562),_xlfn.CONCAT(" y ",DR2562)))))</f>
        <v/>
      </c>
      <c r="DR2562" s="156" t="s">
        <v>5108</v>
      </c>
      <c r="DS2562" s="402">
        <f t="shared" si="861"/>
        <v>0</v>
      </c>
      <c r="DT2562" s="370" t="str">
        <f>IF(DS2562=0,"",
IF(SUM($DS$2549:DS2562)=1,DU2562,
IF($DS$2669&gt;SUM($DS$2549:DS2562),_xlfn.CONCAT(", ",DU2562),
IF($DS$2669=SUM($DS$2549:DS2562),_xlfn.CONCAT(" y ",DU2562)))))</f>
        <v/>
      </c>
      <c r="DU2562" s="156" t="s">
        <v>5108</v>
      </c>
    </row>
    <row r="2563" spans="1:125" ht="15" customHeight="1">
      <c r="A2563" s="57"/>
      <c r="B2563" s="26"/>
      <c r="C2563" s="165" t="s">
        <v>5031</v>
      </c>
      <c r="D2563" s="852" t="str">
        <f t="shared" si="772"/>
        <v>SECRETARIA DE TURISMO Y CULTURA</v>
      </c>
      <c r="E2563" s="853"/>
      <c r="F2563" s="853"/>
      <c r="G2563" s="853"/>
      <c r="H2563" s="853"/>
      <c r="I2563" s="853"/>
      <c r="J2563" s="853"/>
      <c r="K2563" s="853"/>
      <c r="L2563" s="854"/>
      <c r="M2563" s="614"/>
      <c r="N2563" s="614"/>
      <c r="O2563" s="614"/>
      <c r="P2563" s="614"/>
      <c r="Q2563" s="614"/>
      <c r="R2563" s="614"/>
      <c r="S2563" s="614"/>
      <c r="T2563" s="614"/>
      <c r="U2563" s="614"/>
      <c r="V2563" s="614"/>
      <c r="W2563" s="614"/>
      <c r="X2563" s="614"/>
      <c r="Y2563" s="614"/>
      <c r="Z2563" s="614"/>
      <c r="AA2563" s="614"/>
      <c r="AB2563" s="614"/>
      <c r="AC2563" s="614"/>
      <c r="AD2563" s="614"/>
      <c r="AE2563" s="164"/>
      <c r="AF2563" s="164"/>
      <c r="AG2563" s="199">
        <f t="shared" si="773"/>
        <v>0</v>
      </c>
      <c r="AH2563" s="298">
        <f t="shared" si="774"/>
        <v>0</v>
      </c>
      <c r="AI2563" s="293">
        <f t="shared" si="775"/>
        <v>0</v>
      </c>
      <c r="AJ2563" s="294">
        <f t="shared" si="776"/>
        <v>0</v>
      </c>
      <c r="AK2563" s="295">
        <f t="shared" si="777"/>
        <v>0</v>
      </c>
      <c r="AL2563" s="296">
        <f t="shared" si="778"/>
        <v>0</v>
      </c>
      <c r="AM2563" s="293">
        <f t="shared" si="779"/>
        <v>0</v>
      </c>
      <c r="AN2563" s="294">
        <f t="shared" si="780"/>
        <v>0</v>
      </c>
      <c r="AO2563" s="295">
        <f t="shared" si="781"/>
        <v>0</v>
      </c>
      <c r="AP2563" s="296">
        <f t="shared" si="782"/>
        <v>0</v>
      </c>
      <c r="AQ2563" s="293">
        <f t="shared" si="783"/>
        <v>0</v>
      </c>
      <c r="AR2563" s="294">
        <f t="shared" si="784"/>
        <v>0</v>
      </c>
      <c r="AS2563" s="295">
        <f t="shared" si="785"/>
        <v>0</v>
      </c>
      <c r="AT2563" s="296">
        <f t="shared" si="786"/>
        <v>0</v>
      </c>
      <c r="AU2563" s="293">
        <f t="shared" si="787"/>
        <v>0</v>
      </c>
      <c r="AV2563" s="294">
        <f t="shared" si="788"/>
        <v>0</v>
      </c>
      <c r="AW2563" s="295">
        <f t="shared" si="789"/>
        <v>0</v>
      </c>
      <c r="AX2563" s="296">
        <f t="shared" si="790"/>
        <v>0</v>
      </c>
      <c r="AY2563" s="293">
        <f t="shared" si="791"/>
        <v>0</v>
      </c>
      <c r="AZ2563" s="294">
        <f t="shared" si="792"/>
        <v>0</v>
      </c>
      <c r="BA2563" s="295">
        <f t="shared" si="793"/>
        <v>0</v>
      </c>
      <c r="BB2563" s="296">
        <f t="shared" si="794"/>
        <v>0</v>
      </c>
      <c r="BC2563" s="293">
        <f t="shared" si="795"/>
        <v>0</v>
      </c>
      <c r="BD2563" s="294">
        <f t="shared" si="796"/>
        <v>0</v>
      </c>
      <c r="BE2563" s="295">
        <f t="shared" si="797"/>
        <v>0</v>
      </c>
      <c r="BF2563" s="296">
        <f t="shared" si="798"/>
        <v>0</v>
      </c>
      <c r="BG2563" s="293">
        <f t="shared" si="799"/>
        <v>0</v>
      </c>
      <c r="BH2563" s="294">
        <f t="shared" si="800"/>
        <v>0</v>
      </c>
      <c r="BI2563" s="295">
        <f t="shared" si="801"/>
        <v>0</v>
      </c>
      <c r="BJ2563" s="296">
        <f t="shared" si="802"/>
        <v>0</v>
      </c>
      <c r="BK2563" s="293">
        <f t="shared" si="803"/>
        <v>0</v>
      </c>
      <c r="BL2563" s="294">
        <f t="shared" si="804"/>
        <v>0</v>
      </c>
      <c r="BM2563" s="295">
        <f t="shared" si="805"/>
        <v>0</v>
      </c>
      <c r="BN2563" s="296">
        <f t="shared" si="806"/>
        <v>0</v>
      </c>
      <c r="BO2563" s="293">
        <f t="shared" si="807"/>
        <v>0</v>
      </c>
      <c r="BP2563" s="294">
        <f t="shared" si="808"/>
        <v>0</v>
      </c>
      <c r="BQ2563" s="295">
        <f t="shared" si="809"/>
        <v>0</v>
      </c>
      <c r="BR2563" s="296">
        <f t="shared" si="810"/>
        <v>0</v>
      </c>
      <c r="BS2563" s="293">
        <f t="shared" si="811"/>
        <v>0</v>
      </c>
      <c r="BT2563" s="294">
        <f t="shared" si="812"/>
        <v>0</v>
      </c>
      <c r="BU2563" s="295">
        <f t="shared" si="813"/>
        <v>0</v>
      </c>
      <c r="BV2563" s="296">
        <f t="shared" si="814"/>
        <v>0</v>
      </c>
      <c r="BW2563" s="293">
        <f t="shared" si="815"/>
        <v>0</v>
      </c>
      <c r="BX2563" s="294">
        <f t="shared" si="816"/>
        <v>0</v>
      </c>
      <c r="BY2563" s="295">
        <f t="shared" si="817"/>
        <v>0</v>
      </c>
      <c r="BZ2563" s="296">
        <f t="shared" si="818"/>
        <v>0</v>
      </c>
      <c r="CA2563" s="293">
        <f t="shared" si="819"/>
        <v>0</v>
      </c>
      <c r="CB2563" s="294">
        <f t="shared" si="820"/>
        <v>0</v>
      </c>
      <c r="CC2563" s="295">
        <f t="shared" si="821"/>
        <v>0</v>
      </c>
      <c r="CD2563" s="296">
        <f t="shared" si="822"/>
        <v>0</v>
      </c>
      <c r="CE2563" s="293">
        <f t="shared" si="823"/>
        <v>0</v>
      </c>
      <c r="CF2563" s="294">
        <f t="shared" si="824"/>
        <v>0</v>
      </c>
      <c r="CG2563" s="295">
        <f t="shared" si="825"/>
        <v>0</v>
      </c>
      <c r="CH2563" s="296">
        <f t="shared" si="826"/>
        <v>0</v>
      </c>
      <c r="CI2563" s="293">
        <f t="shared" si="827"/>
        <v>0</v>
      </c>
      <c r="CJ2563" s="294">
        <f t="shared" si="828"/>
        <v>0</v>
      </c>
      <c r="CK2563" s="295">
        <f t="shared" si="829"/>
        <v>0</v>
      </c>
      <c r="CL2563" s="296">
        <f t="shared" si="830"/>
        <v>0</v>
      </c>
      <c r="CM2563" s="293">
        <f t="shared" si="831"/>
        <v>0</v>
      </c>
      <c r="CN2563" s="294">
        <f t="shared" si="832"/>
        <v>0</v>
      </c>
      <c r="CO2563" s="295">
        <f t="shared" si="833"/>
        <v>0</v>
      </c>
      <c r="CP2563" s="296">
        <f t="shared" si="834"/>
        <v>0</v>
      </c>
      <c r="CQ2563" s="293">
        <f t="shared" si="835"/>
        <v>0</v>
      </c>
      <c r="CR2563" s="294">
        <f t="shared" si="836"/>
        <v>0</v>
      </c>
      <c r="CS2563" s="295">
        <f t="shared" si="837"/>
        <v>0</v>
      </c>
      <c r="CT2563" s="296">
        <f t="shared" si="838"/>
        <v>0</v>
      </c>
      <c r="CU2563" s="293">
        <f t="shared" si="839"/>
        <v>0</v>
      </c>
      <c r="CV2563" s="294">
        <f t="shared" si="840"/>
        <v>0</v>
      </c>
      <c r="CW2563" s="295">
        <f t="shared" si="841"/>
        <v>0</v>
      </c>
      <c r="CX2563" s="296">
        <f t="shared" si="842"/>
        <v>0</v>
      </c>
      <c r="CY2563" s="293">
        <f t="shared" si="843"/>
        <v>0</v>
      </c>
      <c r="CZ2563" s="294">
        <f t="shared" si="844"/>
        <v>0</v>
      </c>
      <c r="DA2563" s="295">
        <f t="shared" si="845"/>
        <v>0</v>
      </c>
      <c r="DB2563" s="296">
        <f t="shared" si="846"/>
        <v>0</v>
      </c>
      <c r="DC2563" s="404">
        <f t="shared" si="847"/>
        <v>0</v>
      </c>
      <c r="DD2563" s="366">
        <f t="shared" si="848"/>
        <v>0</v>
      </c>
      <c r="DE2563" s="364">
        <f t="shared" si="849"/>
        <v>0</v>
      </c>
      <c r="DF2563" s="365">
        <f t="shared" si="850"/>
        <v>0</v>
      </c>
      <c r="DG2563" s="404">
        <f t="shared" si="851"/>
        <v>0</v>
      </c>
      <c r="DH2563" s="366">
        <f t="shared" si="852"/>
        <v>0</v>
      </c>
      <c r="DI2563" s="364">
        <f t="shared" si="853"/>
        <v>0</v>
      </c>
      <c r="DJ2563" s="365">
        <f t="shared" si="854"/>
        <v>0</v>
      </c>
      <c r="DK2563" s="362">
        <f t="shared" si="855"/>
        <v>0</v>
      </c>
      <c r="DL2563" s="366">
        <f t="shared" si="856"/>
        <v>0</v>
      </c>
      <c r="DM2563" s="364">
        <f t="shared" si="857"/>
        <v>0</v>
      </c>
      <c r="DN2563" s="365">
        <f t="shared" si="858"/>
        <v>0</v>
      </c>
      <c r="DO2563" s="351">
        <f t="shared" si="859"/>
        <v>0</v>
      </c>
      <c r="DP2563" s="402">
        <f t="shared" si="860"/>
        <v>0</v>
      </c>
      <c r="DQ2563" s="370" t="str">
        <f>IF(DP2563=0,"",
IF(SUM($DP$2549:DP2563)=1,DR2563,
IF($DP$2669&gt;SUM($DP$2549:DP2563),_xlfn.CONCAT(", ",DR2563),
IF($DP$2669=SUM($DP$2549:DP2563),_xlfn.CONCAT(" y ",DR2563)))))</f>
        <v/>
      </c>
      <c r="DR2563" s="156" t="s">
        <v>5109</v>
      </c>
      <c r="DS2563" s="402">
        <f t="shared" si="861"/>
        <v>0</v>
      </c>
      <c r="DT2563" s="370" t="str">
        <f>IF(DS2563=0,"",
IF(SUM($DS$2549:DS2563)=1,DU2563,
IF($DS$2669&gt;SUM($DS$2549:DS2563),_xlfn.CONCAT(", ",DU2563),
IF($DS$2669=SUM($DS$2549:DS2563),_xlfn.CONCAT(" y ",DU2563)))))</f>
        <v/>
      </c>
      <c r="DU2563" s="156" t="s">
        <v>5109</v>
      </c>
    </row>
    <row r="2564" spans="1:125" ht="15" customHeight="1">
      <c r="A2564" s="57"/>
      <c r="B2564" s="26"/>
      <c r="C2564" s="165" t="s">
        <v>5032</v>
      </c>
      <c r="D2564" s="852" t="str">
        <f t="shared" si="772"/>
        <v>SECRETARIA DE PROTECCION CIVIL</v>
      </c>
      <c r="E2564" s="853"/>
      <c r="F2564" s="853"/>
      <c r="G2564" s="853"/>
      <c r="H2564" s="853"/>
      <c r="I2564" s="853"/>
      <c r="J2564" s="853"/>
      <c r="K2564" s="853"/>
      <c r="L2564" s="854"/>
      <c r="M2564" s="614"/>
      <c r="N2564" s="614"/>
      <c r="O2564" s="614"/>
      <c r="P2564" s="614"/>
      <c r="Q2564" s="614"/>
      <c r="R2564" s="614"/>
      <c r="S2564" s="614"/>
      <c r="T2564" s="614"/>
      <c r="U2564" s="614"/>
      <c r="V2564" s="614"/>
      <c r="W2564" s="614"/>
      <c r="X2564" s="614"/>
      <c r="Y2564" s="614"/>
      <c r="Z2564" s="614"/>
      <c r="AA2564" s="614"/>
      <c r="AB2564" s="614"/>
      <c r="AC2564" s="614"/>
      <c r="AD2564" s="614"/>
      <c r="AE2564" s="164"/>
      <c r="AF2564" s="164"/>
      <c r="AG2564" s="199">
        <f t="shared" si="773"/>
        <v>0</v>
      </c>
      <c r="AH2564" s="298">
        <f t="shared" si="774"/>
        <v>0</v>
      </c>
      <c r="AI2564" s="293">
        <f t="shared" si="775"/>
        <v>0</v>
      </c>
      <c r="AJ2564" s="294">
        <f t="shared" si="776"/>
        <v>0</v>
      </c>
      <c r="AK2564" s="295">
        <f t="shared" si="777"/>
        <v>0</v>
      </c>
      <c r="AL2564" s="296">
        <f t="shared" si="778"/>
        <v>0</v>
      </c>
      <c r="AM2564" s="293">
        <f t="shared" si="779"/>
        <v>0</v>
      </c>
      <c r="AN2564" s="294">
        <f t="shared" si="780"/>
        <v>0</v>
      </c>
      <c r="AO2564" s="295">
        <f t="shared" si="781"/>
        <v>0</v>
      </c>
      <c r="AP2564" s="296">
        <f t="shared" si="782"/>
        <v>0</v>
      </c>
      <c r="AQ2564" s="293">
        <f t="shared" si="783"/>
        <v>0</v>
      </c>
      <c r="AR2564" s="294">
        <f t="shared" si="784"/>
        <v>0</v>
      </c>
      <c r="AS2564" s="295">
        <f t="shared" si="785"/>
        <v>0</v>
      </c>
      <c r="AT2564" s="296">
        <f t="shared" si="786"/>
        <v>0</v>
      </c>
      <c r="AU2564" s="293">
        <f t="shared" si="787"/>
        <v>0</v>
      </c>
      <c r="AV2564" s="294">
        <f t="shared" si="788"/>
        <v>0</v>
      </c>
      <c r="AW2564" s="295">
        <f t="shared" si="789"/>
        <v>0</v>
      </c>
      <c r="AX2564" s="296">
        <f t="shared" si="790"/>
        <v>0</v>
      </c>
      <c r="AY2564" s="293">
        <f t="shared" si="791"/>
        <v>0</v>
      </c>
      <c r="AZ2564" s="294">
        <f t="shared" si="792"/>
        <v>0</v>
      </c>
      <c r="BA2564" s="295">
        <f t="shared" si="793"/>
        <v>0</v>
      </c>
      <c r="BB2564" s="296">
        <f t="shared" si="794"/>
        <v>0</v>
      </c>
      <c r="BC2564" s="293">
        <f t="shared" si="795"/>
        <v>0</v>
      </c>
      <c r="BD2564" s="294">
        <f t="shared" si="796"/>
        <v>0</v>
      </c>
      <c r="BE2564" s="295">
        <f t="shared" si="797"/>
        <v>0</v>
      </c>
      <c r="BF2564" s="296">
        <f t="shared" si="798"/>
        <v>0</v>
      </c>
      <c r="BG2564" s="293">
        <f t="shared" si="799"/>
        <v>0</v>
      </c>
      <c r="BH2564" s="294">
        <f t="shared" si="800"/>
        <v>0</v>
      </c>
      <c r="BI2564" s="295">
        <f t="shared" si="801"/>
        <v>0</v>
      </c>
      <c r="BJ2564" s="296">
        <f t="shared" si="802"/>
        <v>0</v>
      </c>
      <c r="BK2564" s="293">
        <f t="shared" si="803"/>
        <v>0</v>
      </c>
      <c r="BL2564" s="294">
        <f t="shared" si="804"/>
        <v>0</v>
      </c>
      <c r="BM2564" s="295">
        <f t="shared" si="805"/>
        <v>0</v>
      </c>
      <c r="BN2564" s="296">
        <f t="shared" si="806"/>
        <v>0</v>
      </c>
      <c r="BO2564" s="293">
        <f t="shared" si="807"/>
        <v>0</v>
      </c>
      <c r="BP2564" s="294">
        <f t="shared" si="808"/>
        <v>0</v>
      </c>
      <c r="BQ2564" s="295">
        <f t="shared" si="809"/>
        <v>0</v>
      </c>
      <c r="BR2564" s="296">
        <f t="shared" si="810"/>
        <v>0</v>
      </c>
      <c r="BS2564" s="293">
        <f t="shared" si="811"/>
        <v>0</v>
      </c>
      <c r="BT2564" s="294">
        <f t="shared" si="812"/>
        <v>0</v>
      </c>
      <c r="BU2564" s="295">
        <f t="shared" si="813"/>
        <v>0</v>
      </c>
      <c r="BV2564" s="296">
        <f t="shared" si="814"/>
        <v>0</v>
      </c>
      <c r="BW2564" s="293">
        <f t="shared" si="815"/>
        <v>0</v>
      </c>
      <c r="BX2564" s="294">
        <f t="shared" si="816"/>
        <v>0</v>
      </c>
      <c r="BY2564" s="295">
        <f t="shared" si="817"/>
        <v>0</v>
      </c>
      <c r="BZ2564" s="296">
        <f t="shared" si="818"/>
        <v>0</v>
      </c>
      <c r="CA2564" s="293">
        <f t="shared" si="819"/>
        <v>0</v>
      </c>
      <c r="CB2564" s="294">
        <f t="shared" si="820"/>
        <v>0</v>
      </c>
      <c r="CC2564" s="295">
        <f t="shared" si="821"/>
        <v>0</v>
      </c>
      <c r="CD2564" s="296">
        <f t="shared" si="822"/>
        <v>0</v>
      </c>
      <c r="CE2564" s="293">
        <f t="shared" si="823"/>
        <v>0</v>
      </c>
      <c r="CF2564" s="294">
        <f t="shared" si="824"/>
        <v>0</v>
      </c>
      <c r="CG2564" s="295">
        <f t="shared" si="825"/>
        <v>0</v>
      </c>
      <c r="CH2564" s="296">
        <f t="shared" si="826"/>
        <v>0</v>
      </c>
      <c r="CI2564" s="293">
        <f t="shared" si="827"/>
        <v>0</v>
      </c>
      <c r="CJ2564" s="294">
        <f t="shared" si="828"/>
        <v>0</v>
      </c>
      <c r="CK2564" s="295">
        <f t="shared" si="829"/>
        <v>0</v>
      </c>
      <c r="CL2564" s="296">
        <f t="shared" si="830"/>
        <v>0</v>
      </c>
      <c r="CM2564" s="293">
        <f t="shared" si="831"/>
        <v>0</v>
      </c>
      <c r="CN2564" s="294">
        <f t="shared" si="832"/>
        <v>0</v>
      </c>
      <c r="CO2564" s="295">
        <f t="shared" si="833"/>
        <v>0</v>
      </c>
      <c r="CP2564" s="296">
        <f t="shared" si="834"/>
        <v>0</v>
      </c>
      <c r="CQ2564" s="293">
        <f t="shared" si="835"/>
        <v>0</v>
      </c>
      <c r="CR2564" s="294">
        <f t="shared" si="836"/>
        <v>0</v>
      </c>
      <c r="CS2564" s="295">
        <f t="shared" si="837"/>
        <v>0</v>
      </c>
      <c r="CT2564" s="296">
        <f t="shared" si="838"/>
        <v>0</v>
      </c>
      <c r="CU2564" s="293">
        <f t="shared" si="839"/>
        <v>0</v>
      </c>
      <c r="CV2564" s="294">
        <f t="shared" si="840"/>
        <v>0</v>
      </c>
      <c r="CW2564" s="295">
        <f t="shared" si="841"/>
        <v>0</v>
      </c>
      <c r="CX2564" s="296">
        <f t="shared" si="842"/>
        <v>0</v>
      </c>
      <c r="CY2564" s="293">
        <f t="shared" si="843"/>
        <v>0</v>
      </c>
      <c r="CZ2564" s="294">
        <f t="shared" si="844"/>
        <v>0</v>
      </c>
      <c r="DA2564" s="295">
        <f t="shared" si="845"/>
        <v>0</v>
      </c>
      <c r="DB2564" s="296">
        <f t="shared" si="846"/>
        <v>0</v>
      </c>
      <c r="DC2564" s="404">
        <f t="shared" si="847"/>
        <v>0</v>
      </c>
      <c r="DD2564" s="366">
        <f t="shared" si="848"/>
        <v>0</v>
      </c>
      <c r="DE2564" s="364">
        <f t="shared" si="849"/>
        <v>0</v>
      </c>
      <c r="DF2564" s="365">
        <f t="shared" si="850"/>
        <v>0</v>
      </c>
      <c r="DG2564" s="404">
        <f t="shared" si="851"/>
        <v>0</v>
      </c>
      <c r="DH2564" s="366">
        <f t="shared" si="852"/>
        <v>0</v>
      </c>
      <c r="DI2564" s="364">
        <f t="shared" si="853"/>
        <v>0</v>
      </c>
      <c r="DJ2564" s="365">
        <f t="shared" si="854"/>
        <v>0</v>
      </c>
      <c r="DK2564" s="362">
        <f t="shared" si="855"/>
        <v>0</v>
      </c>
      <c r="DL2564" s="366">
        <f t="shared" si="856"/>
        <v>0</v>
      </c>
      <c r="DM2564" s="364">
        <f t="shared" si="857"/>
        <v>0</v>
      </c>
      <c r="DN2564" s="365">
        <f t="shared" si="858"/>
        <v>0</v>
      </c>
      <c r="DO2564" s="351">
        <f t="shared" si="859"/>
        <v>0</v>
      </c>
      <c r="DP2564" s="402">
        <f t="shared" si="860"/>
        <v>0</v>
      </c>
      <c r="DQ2564" s="370" t="str">
        <f>IF(DP2564=0,"",
IF(SUM($DP$2549:DP2564)=1,DR2564,
IF($DP$2669&gt;SUM($DP$2549:DP2564),_xlfn.CONCAT(", ",DR2564),
IF($DP$2669=SUM($DP$2549:DP2564),_xlfn.CONCAT(" y ",DR2564)))))</f>
        <v/>
      </c>
      <c r="DR2564" s="156" t="s">
        <v>5110</v>
      </c>
      <c r="DS2564" s="402">
        <f t="shared" si="861"/>
        <v>0</v>
      </c>
      <c r="DT2564" s="370" t="str">
        <f>IF(DS2564=0,"",
IF(SUM($DS$2549:DS2564)=1,DU2564,
IF($DS$2669&gt;SUM($DS$2549:DS2564),_xlfn.CONCAT(", ",DU2564),
IF($DS$2669=SUM($DS$2549:DS2564),_xlfn.CONCAT(" y ",DU2564)))))</f>
        <v/>
      </c>
      <c r="DU2564" s="156" t="s">
        <v>5110</v>
      </c>
    </row>
    <row r="2565" spans="1:125" ht="15" customHeight="1">
      <c r="A2565" s="57"/>
      <c r="B2565" s="26"/>
      <c r="C2565" s="165" t="s">
        <v>5033</v>
      </c>
      <c r="D2565" s="852" t="str">
        <f t="shared" si="772"/>
        <v>SECRETARIA DE MEDIO AMBIENTE</v>
      </c>
      <c r="E2565" s="853"/>
      <c r="F2565" s="853"/>
      <c r="G2565" s="853"/>
      <c r="H2565" s="853"/>
      <c r="I2565" s="853"/>
      <c r="J2565" s="853"/>
      <c r="K2565" s="853"/>
      <c r="L2565" s="854"/>
      <c r="M2565" s="614"/>
      <c r="N2565" s="614"/>
      <c r="O2565" s="614"/>
      <c r="P2565" s="614"/>
      <c r="Q2565" s="614"/>
      <c r="R2565" s="614"/>
      <c r="S2565" s="614"/>
      <c r="T2565" s="614"/>
      <c r="U2565" s="614"/>
      <c r="V2565" s="614"/>
      <c r="W2565" s="614"/>
      <c r="X2565" s="614"/>
      <c r="Y2565" s="614"/>
      <c r="Z2565" s="614"/>
      <c r="AA2565" s="614"/>
      <c r="AB2565" s="614"/>
      <c r="AC2565" s="614"/>
      <c r="AD2565" s="614"/>
      <c r="AE2565" s="164"/>
      <c r="AF2565" s="164"/>
      <c r="AG2565" s="199">
        <f t="shared" si="773"/>
        <v>0</v>
      </c>
      <c r="AH2565" s="298">
        <f t="shared" si="774"/>
        <v>0</v>
      </c>
      <c r="AI2565" s="293">
        <f t="shared" si="775"/>
        <v>0</v>
      </c>
      <c r="AJ2565" s="294">
        <f t="shared" si="776"/>
        <v>0</v>
      </c>
      <c r="AK2565" s="295">
        <f t="shared" si="777"/>
        <v>0</v>
      </c>
      <c r="AL2565" s="296">
        <f t="shared" si="778"/>
        <v>0</v>
      </c>
      <c r="AM2565" s="293">
        <f t="shared" si="779"/>
        <v>0</v>
      </c>
      <c r="AN2565" s="294">
        <f t="shared" si="780"/>
        <v>0</v>
      </c>
      <c r="AO2565" s="295">
        <f t="shared" si="781"/>
        <v>0</v>
      </c>
      <c r="AP2565" s="296">
        <f t="shared" si="782"/>
        <v>0</v>
      </c>
      <c r="AQ2565" s="293">
        <f t="shared" si="783"/>
        <v>0</v>
      </c>
      <c r="AR2565" s="294">
        <f t="shared" si="784"/>
        <v>0</v>
      </c>
      <c r="AS2565" s="295">
        <f t="shared" si="785"/>
        <v>0</v>
      </c>
      <c r="AT2565" s="296">
        <f t="shared" si="786"/>
        <v>0</v>
      </c>
      <c r="AU2565" s="293">
        <f t="shared" si="787"/>
        <v>0</v>
      </c>
      <c r="AV2565" s="294">
        <f t="shared" si="788"/>
        <v>0</v>
      </c>
      <c r="AW2565" s="295">
        <f t="shared" si="789"/>
        <v>0</v>
      </c>
      <c r="AX2565" s="296">
        <f t="shared" si="790"/>
        <v>0</v>
      </c>
      <c r="AY2565" s="293">
        <f t="shared" si="791"/>
        <v>0</v>
      </c>
      <c r="AZ2565" s="294">
        <f t="shared" si="792"/>
        <v>0</v>
      </c>
      <c r="BA2565" s="295">
        <f t="shared" si="793"/>
        <v>0</v>
      </c>
      <c r="BB2565" s="296">
        <f t="shared" si="794"/>
        <v>0</v>
      </c>
      <c r="BC2565" s="293">
        <f t="shared" si="795"/>
        <v>0</v>
      </c>
      <c r="BD2565" s="294">
        <f t="shared" si="796"/>
        <v>0</v>
      </c>
      <c r="BE2565" s="295">
        <f t="shared" si="797"/>
        <v>0</v>
      </c>
      <c r="BF2565" s="296">
        <f t="shared" si="798"/>
        <v>0</v>
      </c>
      <c r="BG2565" s="293">
        <f t="shared" si="799"/>
        <v>0</v>
      </c>
      <c r="BH2565" s="294">
        <f t="shared" si="800"/>
        <v>0</v>
      </c>
      <c r="BI2565" s="295">
        <f t="shared" si="801"/>
        <v>0</v>
      </c>
      <c r="BJ2565" s="296">
        <f t="shared" si="802"/>
        <v>0</v>
      </c>
      <c r="BK2565" s="293">
        <f t="shared" si="803"/>
        <v>0</v>
      </c>
      <c r="BL2565" s="294">
        <f t="shared" si="804"/>
        <v>0</v>
      </c>
      <c r="BM2565" s="295">
        <f t="shared" si="805"/>
        <v>0</v>
      </c>
      <c r="BN2565" s="296">
        <f t="shared" si="806"/>
        <v>0</v>
      </c>
      <c r="BO2565" s="293">
        <f t="shared" si="807"/>
        <v>0</v>
      </c>
      <c r="BP2565" s="294">
        <f t="shared" si="808"/>
        <v>0</v>
      </c>
      <c r="BQ2565" s="295">
        <f t="shared" si="809"/>
        <v>0</v>
      </c>
      <c r="BR2565" s="296">
        <f t="shared" si="810"/>
        <v>0</v>
      </c>
      <c r="BS2565" s="293">
        <f t="shared" si="811"/>
        <v>0</v>
      </c>
      <c r="BT2565" s="294">
        <f t="shared" si="812"/>
        <v>0</v>
      </c>
      <c r="BU2565" s="295">
        <f t="shared" si="813"/>
        <v>0</v>
      </c>
      <c r="BV2565" s="296">
        <f t="shared" si="814"/>
        <v>0</v>
      </c>
      <c r="BW2565" s="293">
        <f t="shared" si="815"/>
        <v>0</v>
      </c>
      <c r="BX2565" s="294">
        <f t="shared" si="816"/>
        <v>0</v>
      </c>
      <c r="BY2565" s="295">
        <f t="shared" si="817"/>
        <v>0</v>
      </c>
      <c r="BZ2565" s="296">
        <f t="shared" si="818"/>
        <v>0</v>
      </c>
      <c r="CA2565" s="293">
        <f t="shared" si="819"/>
        <v>0</v>
      </c>
      <c r="CB2565" s="294">
        <f t="shared" si="820"/>
        <v>0</v>
      </c>
      <c r="CC2565" s="295">
        <f t="shared" si="821"/>
        <v>0</v>
      </c>
      <c r="CD2565" s="296">
        <f t="shared" si="822"/>
        <v>0</v>
      </c>
      <c r="CE2565" s="293">
        <f t="shared" si="823"/>
        <v>0</v>
      </c>
      <c r="CF2565" s="294">
        <f t="shared" si="824"/>
        <v>0</v>
      </c>
      <c r="CG2565" s="295">
        <f t="shared" si="825"/>
        <v>0</v>
      </c>
      <c r="CH2565" s="296">
        <f t="shared" si="826"/>
        <v>0</v>
      </c>
      <c r="CI2565" s="293">
        <f t="shared" si="827"/>
        <v>0</v>
      </c>
      <c r="CJ2565" s="294">
        <f t="shared" si="828"/>
        <v>0</v>
      </c>
      <c r="CK2565" s="295">
        <f t="shared" si="829"/>
        <v>0</v>
      </c>
      <c r="CL2565" s="296">
        <f t="shared" si="830"/>
        <v>0</v>
      </c>
      <c r="CM2565" s="293">
        <f t="shared" si="831"/>
        <v>0</v>
      </c>
      <c r="CN2565" s="294">
        <f t="shared" si="832"/>
        <v>0</v>
      </c>
      <c r="CO2565" s="295">
        <f t="shared" si="833"/>
        <v>0</v>
      </c>
      <c r="CP2565" s="296">
        <f t="shared" si="834"/>
        <v>0</v>
      </c>
      <c r="CQ2565" s="293">
        <f t="shared" si="835"/>
        <v>0</v>
      </c>
      <c r="CR2565" s="294">
        <f t="shared" si="836"/>
        <v>0</v>
      </c>
      <c r="CS2565" s="295">
        <f t="shared" si="837"/>
        <v>0</v>
      </c>
      <c r="CT2565" s="296">
        <f t="shared" si="838"/>
        <v>0</v>
      </c>
      <c r="CU2565" s="293">
        <f t="shared" si="839"/>
        <v>0</v>
      </c>
      <c r="CV2565" s="294">
        <f t="shared" si="840"/>
        <v>0</v>
      </c>
      <c r="CW2565" s="295">
        <f t="shared" si="841"/>
        <v>0</v>
      </c>
      <c r="CX2565" s="296">
        <f t="shared" si="842"/>
        <v>0</v>
      </c>
      <c r="CY2565" s="293">
        <f t="shared" si="843"/>
        <v>0</v>
      </c>
      <c r="CZ2565" s="294">
        <f t="shared" si="844"/>
        <v>0</v>
      </c>
      <c r="DA2565" s="295">
        <f t="shared" si="845"/>
        <v>0</v>
      </c>
      <c r="DB2565" s="296">
        <f t="shared" si="846"/>
        <v>0</v>
      </c>
      <c r="DC2565" s="404">
        <f t="shared" si="847"/>
        <v>0</v>
      </c>
      <c r="DD2565" s="366">
        <f t="shared" si="848"/>
        <v>0</v>
      </c>
      <c r="DE2565" s="364">
        <f t="shared" si="849"/>
        <v>0</v>
      </c>
      <c r="DF2565" s="365">
        <f t="shared" si="850"/>
        <v>0</v>
      </c>
      <c r="DG2565" s="404">
        <f t="shared" si="851"/>
        <v>0</v>
      </c>
      <c r="DH2565" s="366">
        <f t="shared" si="852"/>
        <v>0</v>
      </c>
      <c r="DI2565" s="364">
        <f t="shared" si="853"/>
        <v>0</v>
      </c>
      <c r="DJ2565" s="365">
        <f t="shared" si="854"/>
        <v>0</v>
      </c>
      <c r="DK2565" s="362">
        <f t="shared" si="855"/>
        <v>0</v>
      </c>
      <c r="DL2565" s="366">
        <f t="shared" si="856"/>
        <v>0</v>
      </c>
      <c r="DM2565" s="364">
        <f t="shared" si="857"/>
        <v>0</v>
      </c>
      <c r="DN2565" s="365">
        <f t="shared" si="858"/>
        <v>0</v>
      </c>
      <c r="DO2565" s="351">
        <f t="shared" si="859"/>
        <v>0</v>
      </c>
      <c r="DP2565" s="402">
        <f t="shared" si="860"/>
        <v>0</v>
      </c>
      <c r="DQ2565" s="370" t="str">
        <f>IF(DP2565=0,"",
IF(SUM($DP$2549:DP2565)=1,DR2565,
IF($DP$2669&gt;SUM($DP$2549:DP2565),_xlfn.CONCAT(", ",DR2565),
IF($DP$2669=SUM($DP$2549:DP2565),_xlfn.CONCAT(" y ",DR2565)))))</f>
        <v/>
      </c>
      <c r="DR2565" s="156" t="s">
        <v>5111</v>
      </c>
      <c r="DS2565" s="402">
        <f t="shared" si="861"/>
        <v>0</v>
      </c>
      <c r="DT2565" s="370" t="str">
        <f>IF(DS2565=0,"",
IF(SUM($DS$2549:DS2565)=1,DU2565,
IF($DS$2669&gt;SUM($DS$2549:DS2565),_xlfn.CONCAT(", ",DU2565),
IF($DS$2669=SUM($DS$2549:DS2565),_xlfn.CONCAT(" y ",DU2565)))))</f>
        <v/>
      </c>
      <c r="DU2565" s="156" t="s">
        <v>5111</v>
      </c>
    </row>
    <row r="2566" spans="1:125" ht="15" customHeight="1">
      <c r="A2566" s="57"/>
      <c r="B2566" s="26"/>
      <c r="C2566" s="165" t="s">
        <v>5034</v>
      </c>
      <c r="D2566" s="852" t="str">
        <f t="shared" si="772"/>
        <v>SERVICIOS DE SALUD DE VERACRUZ</v>
      </c>
      <c r="E2566" s="853"/>
      <c r="F2566" s="853"/>
      <c r="G2566" s="853"/>
      <c r="H2566" s="853"/>
      <c r="I2566" s="853"/>
      <c r="J2566" s="853"/>
      <c r="K2566" s="853"/>
      <c r="L2566" s="854"/>
      <c r="M2566" s="614"/>
      <c r="N2566" s="614"/>
      <c r="O2566" s="614"/>
      <c r="P2566" s="614"/>
      <c r="Q2566" s="614"/>
      <c r="R2566" s="614"/>
      <c r="S2566" s="614"/>
      <c r="T2566" s="614"/>
      <c r="U2566" s="614"/>
      <c r="V2566" s="614"/>
      <c r="W2566" s="614"/>
      <c r="X2566" s="614"/>
      <c r="Y2566" s="614"/>
      <c r="Z2566" s="614"/>
      <c r="AA2566" s="614"/>
      <c r="AB2566" s="614"/>
      <c r="AC2566" s="614"/>
      <c r="AD2566" s="614"/>
      <c r="AE2566" s="164"/>
      <c r="AF2566" s="164"/>
      <c r="AG2566" s="199">
        <f t="shared" si="773"/>
        <v>0</v>
      </c>
      <c r="AH2566" s="298">
        <f t="shared" si="774"/>
        <v>0</v>
      </c>
      <c r="AI2566" s="293">
        <f t="shared" si="775"/>
        <v>0</v>
      </c>
      <c r="AJ2566" s="294">
        <f t="shared" si="776"/>
        <v>0</v>
      </c>
      <c r="AK2566" s="295">
        <f t="shared" si="777"/>
        <v>0</v>
      </c>
      <c r="AL2566" s="296">
        <f t="shared" si="778"/>
        <v>0</v>
      </c>
      <c r="AM2566" s="293">
        <f t="shared" si="779"/>
        <v>0</v>
      </c>
      <c r="AN2566" s="294">
        <f t="shared" si="780"/>
        <v>0</v>
      </c>
      <c r="AO2566" s="295">
        <f t="shared" si="781"/>
        <v>0</v>
      </c>
      <c r="AP2566" s="296">
        <f t="shared" si="782"/>
        <v>0</v>
      </c>
      <c r="AQ2566" s="293">
        <f t="shared" si="783"/>
        <v>0</v>
      </c>
      <c r="AR2566" s="294">
        <f t="shared" si="784"/>
        <v>0</v>
      </c>
      <c r="AS2566" s="295">
        <f t="shared" si="785"/>
        <v>0</v>
      </c>
      <c r="AT2566" s="296">
        <f t="shared" si="786"/>
        <v>0</v>
      </c>
      <c r="AU2566" s="293">
        <f t="shared" si="787"/>
        <v>0</v>
      </c>
      <c r="AV2566" s="294">
        <f t="shared" si="788"/>
        <v>0</v>
      </c>
      <c r="AW2566" s="295">
        <f t="shared" si="789"/>
        <v>0</v>
      </c>
      <c r="AX2566" s="296">
        <f t="shared" si="790"/>
        <v>0</v>
      </c>
      <c r="AY2566" s="293">
        <f t="shared" si="791"/>
        <v>0</v>
      </c>
      <c r="AZ2566" s="294">
        <f t="shared" si="792"/>
        <v>0</v>
      </c>
      <c r="BA2566" s="295">
        <f t="shared" si="793"/>
        <v>0</v>
      </c>
      <c r="BB2566" s="296">
        <f t="shared" si="794"/>
        <v>0</v>
      </c>
      <c r="BC2566" s="293">
        <f t="shared" si="795"/>
        <v>0</v>
      </c>
      <c r="BD2566" s="294">
        <f t="shared" si="796"/>
        <v>0</v>
      </c>
      <c r="BE2566" s="295">
        <f t="shared" si="797"/>
        <v>0</v>
      </c>
      <c r="BF2566" s="296">
        <f t="shared" si="798"/>
        <v>0</v>
      </c>
      <c r="BG2566" s="293">
        <f t="shared" si="799"/>
        <v>0</v>
      </c>
      <c r="BH2566" s="294">
        <f t="shared" si="800"/>
        <v>0</v>
      </c>
      <c r="BI2566" s="295">
        <f t="shared" si="801"/>
        <v>0</v>
      </c>
      <c r="BJ2566" s="296">
        <f t="shared" si="802"/>
        <v>0</v>
      </c>
      <c r="BK2566" s="293">
        <f t="shared" si="803"/>
        <v>0</v>
      </c>
      <c r="BL2566" s="294">
        <f t="shared" si="804"/>
        <v>0</v>
      </c>
      <c r="BM2566" s="295">
        <f t="shared" si="805"/>
        <v>0</v>
      </c>
      <c r="BN2566" s="296">
        <f t="shared" si="806"/>
        <v>0</v>
      </c>
      <c r="BO2566" s="293">
        <f t="shared" si="807"/>
        <v>0</v>
      </c>
      <c r="BP2566" s="294">
        <f t="shared" si="808"/>
        <v>0</v>
      </c>
      <c r="BQ2566" s="295">
        <f t="shared" si="809"/>
        <v>0</v>
      </c>
      <c r="BR2566" s="296">
        <f t="shared" si="810"/>
        <v>0</v>
      </c>
      <c r="BS2566" s="293">
        <f t="shared" si="811"/>
        <v>0</v>
      </c>
      <c r="BT2566" s="294">
        <f t="shared" si="812"/>
        <v>0</v>
      </c>
      <c r="BU2566" s="295">
        <f t="shared" si="813"/>
        <v>0</v>
      </c>
      <c r="BV2566" s="296">
        <f t="shared" si="814"/>
        <v>0</v>
      </c>
      <c r="BW2566" s="293">
        <f t="shared" si="815"/>
        <v>0</v>
      </c>
      <c r="BX2566" s="294">
        <f t="shared" si="816"/>
        <v>0</v>
      </c>
      <c r="BY2566" s="295">
        <f t="shared" si="817"/>
        <v>0</v>
      </c>
      <c r="BZ2566" s="296">
        <f t="shared" si="818"/>
        <v>0</v>
      </c>
      <c r="CA2566" s="293">
        <f t="shared" si="819"/>
        <v>0</v>
      </c>
      <c r="CB2566" s="294">
        <f t="shared" si="820"/>
        <v>0</v>
      </c>
      <c r="CC2566" s="295">
        <f t="shared" si="821"/>
        <v>0</v>
      </c>
      <c r="CD2566" s="296">
        <f t="shared" si="822"/>
        <v>0</v>
      </c>
      <c r="CE2566" s="293">
        <f t="shared" si="823"/>
        <v>0</v>
      </c>
      <c r="CF2566" s="294">
        <f t="shared" si="824"/>
        <v>0</v>
      </c>
      <c r="CG2566" s="295">
        <f t="shared" si="825"/>
        <v>0</v>
      </c>
      <c r="CH2566" s="296">
        <f t="shared" si="826"/>
        <v>0</v>
      </c>
      <c r="CI2566" s="293">
        <f t="shared" si="827"/>
        <v>0</v>
      </c>
      <c r="CJ2566" s="294">
        <f t="shared" si="828"/>
        <v>0</v>
      </c>
      <c r="CK2566" s="295">
        <f t="shared" si="829"/>
        <v>0</v>
      </c>
      <c r="CL2566" s="296">
        <f t="shared" si="830"/>
        <v>0</v>
      </c>
      <c r="CM2566" s="293">
        <f t="shared" si="831"/>
        <v>0</v>
      </c>
      <c r="CN2566" s="294">
        <f t="shared" si="832"/>
        <v>0</v>
      </c>
      <c r="CO2566" s="295">
        <f t="shared" si="833"/>
        <v>0</v>
      </c>
      <c r="CP2566" s="296">
        <f t="shared" si="834"/>
        <v>0</v>
      </c>
      <c r="CQ2566" s="293">
        <f t="shared" si="835"/>
        <v>0</v>
      </c>
      <c r="CR2566" s="294">
        <f t="shared" si="836"/>
        <v>0</v>
      </c>
      <c r="CS2566" s="295">
        <f t="shared" si="837"/>
        <v>0</v>
      </c>
      <c r="CT2566" s="296">
        <f t="shared" si="838"/>
        <v>0</v>
      </c>
      <c r="CU2566" s="293">
        <f t="shared" si="839"/>
        <v>0</v>
      </c>
      <c r="CV2566" s="294">
        <f t="shared" si="840"/>
        <v>0</v>
      </c>
      <c r="CW2566" s="295">
        <f t="shared" si="841"/>
        <v>0</v>
      </c>
      <c r="CX2566" s="296">
        <f t="shared" si="842"/>
        <v>0</v>
      </c>
      <c r="CY2566" s="293">
        <f t="shared" si="843"/>
        <v>0</v>
      </c>
      <c r="CZ2566" s="294">
        <f t="shared" si="844"/>
        <v>0</v>
      </c>
      <c r="DA2566" s="295">
        <f t="shared" si="845"/>
        <v>0</v>
      </c>
      <c r="DB2566" s="296">
        <f t="shared" si="846"/>
        <v>0</v>
      </c>
      <c r="DC2566" s="404">
        <f t="shared" si="847"/>
        <v>0</v>
      </c>
      <c r="DD2566" s="366">
        <f t="shared" si="848"/>
        <v>0</v>
      </c>
      <c r="DE2566" s="364">
        <f t="shared" si="849"/>
        <v>0</v>
      </c>
      <c r="DF2566" s="365">
        <f t="shared" si="850"/>
        <v>0</v>
      </c>
      <c r="DG2566" s="404">
        <f t="shared" si="851"/>
        <v>0</v>
      </c>
      <c r="DH2566" s="366">
        <f t="shared" si="852"/>
        <v>0</v>
      </c>
      <c r="DI2566" s="364">
        <f t="shared" si="853"/>
        <v>0</v>
      </c>
      <c r="DJ2566" s="365">
        <f t="shared" si="854"/>
        <v>0</v>
      </c>
      <c r="DK2566" s="362">
        <f t="shared" si="855"/>
        <v>0</v>
      </c>
      <c r="DL2566" s="366">
        <f t="shared" si="856"/>
        <v>0</v>
      </c>
      <c r="DM2566" s="364">
        <f t="shared" si="857"/>
        <v>0</v>
      </c>
      <c r="DN2566" s="365">
        <f t="shared" si="858"/>
        <v>0</v>
      </c>
      <c r="DO2566" s="351">
        <f t="shared" si="859"/>
        <v>0</v>
      </c>
      <c r="DP2566" s="402">
        <f t="shared" si="860"/>
        <v>0</v>
      </c>
      <c r="DQ2566" s="370" t="str">
        <f>IF(DP2566=0,"",
IF(SUM($DP$2549:DP2566)=1,DR2566,
IF($DP$2669&gt;SUM($DP$2549:DP2566),_xlfn.CONCAT(", ",DR2566),
IF($DP$2669=SUM($DP$2549:DP2566),_xlfn.CONCAT(" y ",DR2566)))))</f>
        <v/>
      </c>
      <c r="DR2566" s="156" t="s">
        <v>5112</v>
      </c>
      <c r="DS2566" s="402">
        <f t="shared" si="861"/>
        <v>0</v>
      </c>
      <c r="DT2566" s="370" t="str">
        <f>IF(DS2566=0,"",
IF(SUM($DS$2549:DS2566)=1,DU2566,
IF($DS$2669&gt;SUM($DS$2549:DS2566),_xlfn.CONCAT(", ",DU2566),
IF($DS$2669=SUM($DS$2549:DS2566),_xlfn.CONCAT(" y ",DU2566)))))</f>
        <v/>
      </c>
      <c r="DU2566" s="156" t="s">
        <v>5112</v>
      </c>
    </row>
    <row r="2567" spans="1:125" ht="15" customHeight="1">
      <c r="A2567" s="57"/>
      <c r="B2567" s="26"/>
      <c r="C2567" s="165" t="s">
        <v>5035</v>
      </c>
      <c r="D2567" s="852" t="str">
        <f t="shared" si="772"/>
        <v>SISTEMA PARA EL DESARROLLO INTEGRAL DE LA FAMILIA</v>
      </c>
      <c r="E2567" s="853"/>
      <c r="F2567" s="853"/>
      <c r="G2567" s="853"/>
      <c r="H2567" s="853"/>
      <c r="I2567" s="853"/>
      <c r="J2567" s="853"/>
      <c r="K2567" s="853"/>
      <c r="L2567" s="854"/>
      <c r="M2567" s="614"/>
      <c r="N2567" s="614"/>
      <c r="O2567" s="614"/>
      <c r="P2567" s="614"/>
      <c r="Q2567" s="614"/>
      <c r="R2567" s="614"/>
      <c r="S2567" s="614"/>
      <c r="T2567" s="614"/>
      <c r="U2567" s="614"/>
      <c r="V2567" s="614"/>
      <c r="W2567" s="614"/>
      <c r="X2567" s="614"/>
      <c r="Y2567" s="614"/>
      <c r="Z2567" s="614"/>
      <c r="AA2567" s="614"/>
      <c r="AB2567" s="614"/>
      <c r="AC2567" s="614"/>
      <c r="AD2567" s="614"/>
      <c r="AE2567" s="164"/>
      <c r="AF2567" s="164"/>
      <c r="AG2567" s="199">
        <f t="shared" si="773"/>
        <v>0</v>
      </c>
      <c r="AH2567" s="298">
        <f t="shared" si="774"/>
        <v>0</v>
      </c>
      <c r="AI2567" s="293">
        <f t="shared" si="775"/>
        <v>0</v>
      </c>
      <c r="AJ2567" s="294">
        <f t="shared" si="776"/>
        <v>0</v>
      </c>
      <c r="AK2567" s="295">
        <f t="shared" si="777"/>
        <v>0</v>
      </c>
      <c r="AL2567" s="296">
        <f t="shared" si="778"/>
        <v>0</v>
      </c>
      <c r="AM2567" s="293">
        <f t="shared" si="779"/>
        <v>0</v>
      </c>
      <c r="AN2567" s="294">
        <f t="shared" si="780"/>
        <v>0</v>
      </c>
      <c r="AO2567" s="295">
        <f t="shared" si="781"/>
        <v>0</v>
      </c>
      <c r="AP2567" s="296">
        <f t="shared" si="782"/>
        <v>0</v>
      </c>
      <c r="AQ2567" s="293">
        <f t="shared" si="783"/>
        <v>0</v>
      </c>
      <c r="AR2567" s="294">
        <f t="shared" si="784"/>
        <v>0</v>
      </c>
      <c r="AS2567" s="295">
        <f t="shared" si="785"/>
        <v>0</v>
      </c>
      <c r="AT2567" s="296">
        <f t="shared" si="786"/>
        <v>0</v>
      </c>
      <c r="AU2567" s="293">
        <f t="shared" si="787"/>
        <v>0</v>
      </c>
      <c r="AV2567" s="294">
        <f t="shared" si="788"/>
        <v>0</v>
      </c>
      <c r="AW2567" s="295">
        <f t="shared" si="789"/>
        <v>0</v>
      </c>
      <c r="AX2567" s="296">
        <f t="shared" si="790"/>
        <v>0</v>
      </c>
      <c r="AY2567" s="293">
        <f t="shared" si="791"/>
        <v>0</v>
      </c>
      <c r="AZ2567" s="294">
        <f t="shared" si="792"/>
        <v>0</v>
      </c>
      <c r="BA2567" s="295">
        <f t="shared" si="793"/>
        <v>0</v>
      </c>
      <c r="BB2567" s="296">
        <f t="shared" si="794"/>
        <v>0</v>
      </c>
      <c r="BC2567" s="293">
        <f t="shared" si="795"/>
        <v>0</v>
      </c>
      <c r="BD2567" s="294">
        <f t="shared" si="796"/>
        <v>0</v>
      </c>
      <c r="BE2567" s="295">
        <f t="shared" si="797"/>
        <v>0</v>
      </c>
      <c r="BF2567" s="296">
        <f t="shared" si="798"/>
        <v>0</v>
      </c>
      <c r="BG2567" s="293">
        <f t="shared" si="799"/>
        <v>0</v>
      </c>
      <c r="BH2567" s="294">
        <f t="shared" si="800"/>
        <v>0</v>
      </c>
      <c r="BI2567" s="295">
        <f t="shared" si="801"/>
        <v>0</v>
      </c>
      <c r="BJ2567" s="296">
        <f t="shared" si="802"/>
        <v>0</v>
      </c>
      <c r="BK2567" s="293">
        <f t="shared" si="803"/>
        <v>0</v>
      </c>
      <c r="BL2567" s="294">
        <f t="shared" si="804"/>
        <v>0</v>
      </c>
      <c r="BM2567" s="295">
        <f t="shared" si="805"/>
        <v>0</v>
      </c>
      <c r="BN2567" s="296">
        <f t="shared" si="806"/>
        <v>0</v>
      </c>
      <c r="BO2567" s="293">
        <f t="shared" si="807"/>
        <v>0</v>
      </c>
      <c r="BP2567" s="294">
        <f t="shared" si="808"/>
        <v>0</v>
      </c>
      <c r="BQ2567" s="295">
        <f t="shared" si="809"/>
        <v>0</v>
      </c>
      <c r="BR2567" s="296">
        <f t="shared" si="810"/>
        <v>0</v>
      </c>
      <c r="BS2567" s="293">
        <f t="shared" si="811"/>
        <v>0</v>
      </c>
      <c r="BT2567" s="294">
        <f t="shared" si="812"/>
        <v>0</v>
      </c>
      <c r="BU2567" s="295">
        <f t="shared" si="813"/>
        <v>0</v>
      </c>
      <c r="BV2567" s="296">
        <f t="shared" si="814"/>
        <v>0</v>
      </c>
      <c r="BW2567" s="293">
        <f t="shared" si="815"/>
        <v>0</v>
      </c>
      <c r="BX2567" s="294">
        <f t="shared" si="816"/>
        <v>0</v>
      </c>
      <c r="BY2567" s="295">
        <f t="shared" si="817"/>
        <v>0</v>
      </c>
      <c r="BZ2567" s="296">
        <f t="shared" si="818"/>
        <v>0</v>
      </c>
      <c r="CA2567" s="293">
        <f t="shared" si="819"/>
        <v>0</v>
      </c>
      <c r="CB2567" s="294">
        <f t="shared" si="820"/>
        <v>0</v>
      </c>
      <c r="CC2567" s="295">
        <f t="shared" si="821"/>
        <v>0</v>
      </c>
      <c r="CD2567" s="296">
        <f t="shared" si="822"/>
        <v>0</v>
      </c>
      <c r="CE2567" s="293">
        <f t="shared" si="823"/>
        <v>0</v>
      </c>
      <c r="CF2567" s="294">
        <f t="shared" si="824"/>
        <v>0</v>
      </c>
      <c r="CG2567" s="295">
        <f t="shared" si="825"/>
        <v>0</v>
      </c>
      <c r="CH2567" s="296">
        <f t="shared" si="826"/>
        <v>0</v>
      </c>
      <c r="CI2567" s="293">
        <f t="shared" si="827"/>
        <v>0</v>
      </c>
      <c r="CJ2567" s="294">
        <f t="shared" si="828"/>
        <v>0</v>
      </c>
      <c r="CK2567" s="295">
        <f t="shared" si="829"/>
        <v>0</v>
      </c>
      <c r="CL2567" s="296">
        <f t="shared" si="830"/>
        <v>0</v>
      </c>
      <c r="CM2567" s="293">
        <f t="shared" si="831"/>
        <v>0</v>
      </c>
      <c r="CN2567" s="294">
        <f t="shared" si="832"/>
        <v>0</v>
      </c>
      <c r="CO2567" s="295">
        <f t="shared" si="833"/>
        <v>0</v>
      </c>
      <c r="CP2567" s="296">
        <f t="shared" si="834"/>
        <v>0</v>
      </c>
      <c r="CQ2567" s="293">
        <f t="shared" si="835"/>
        <v>0</v>
      </c>
      <c r="CR2567" s="294">
        <f t="shared" si="836"/>
        <v>0</v>
      </c>
      <c r="CS2567" s="295">
        <f t="shared" si="837"/>
        <v>0</v>
      </c>
      <c r="CT2567" s="296">
        <f t="shared" si="838"/>
        <v>0</v>
      </c>
      <c r="CU2567" s="293">
        <f t="shared" si="839"/>
        <v>0</v>
      </c>
      <c r="CV2567" s="294">
        <f t="shared" si="840"/>
        <v>0</v>
      </c>
      <c r="CW2567" s="295">
        <f t="shared" si="841"/>
        <v>0</v>
      </c>
      <c r="CX2567" s="296">
        <f t="shared" si="842"/>
        <v>0</v>
      </c>
      <c r="CY2567" s="293">
        <f t="shared" si="843"/>
        <v>0</v>
      </c>
      <c r="CZ2567" s="294">
        <f t="shared" si="844"/>
        <v>0</v>
      </c>
      <c r="DA2567" s="295">
        <f t="shared" si="845"/>
        <v>0</v>
      </c>
      <c r="DB2567" s="296">
        <f t="shared" si="846"/>
        <v>0</v>
      </c>
      <c r="DC2567" s="404">
        <f t="shared" si="847"/>
        <v>0</v>
      </c>
      <c r="DD2567" s="366">
        <f t="shared" si="848"/>
        <v>0</v>
      </c>
      <c r="DE2567" s="364">
        <f t="shared" si="849"/>
        <v>0</v>
      </c>
      <c r="DF2567" s="365">
        <f t="shared" si="850"/>
        <v>0</v>
      </c>
      <c r="DG2567" s="404">
        <f t="shared" si="851"/>
        <v>0</v>
      </c>
      <c r="DH2567" s="366">
        <f t="shared" si="852"/>
        <v>0</v>
      </c>
      <c r="DI2567" s="364">
        <f t="shared" si="853"/>
        <v>0</v>
      </c>
      <c r="DJ2567" s="365">
        <f t="shared" si="854"/>
        <v>0</v>
      </c>
      <c r="DK2567" s="362">
        <f t="shared" si="855"/>
        <v>0</v>
      </c>
      <c r="DL2567" s="366">
        <f t="shared" si="856"/>
        <v>0</v>
      </c>
      <c r="DM2567" s="364">
        <f t="shared" si="857"/>
        <v>0</v>
      </c>
      <c r="DN2567" s="365">
        <f t="shared" si="858"/>
        <v>0</v>
      </c>
      <c r="DO2567" s="351">
        <f t="shared" si="859"/>
        <v>0</v>
      </c>
      <c r="DP2567" s="402">
        <f t="shared" si="860"/>
        <v>0</v>
      </c>
      <c r="DQ2567" s="370" t="str">
        <f>IF(DP2567=0,"",
IF(SUM($DP$2549:DP2567)=1,DR2567,
IF($DP$2669&gt;SUM($DP$2549:DP2567),_xlfn.CONCAT(", ",DR2567),
IF($DP$2669=SUM($DP$2549:DP2567),_xlfn.CONCAT(" y ",DR2567)))))</f>
        <v/>
      </c>
      <c r="DR2567" s="156" t="s">
        <v>5113</v>
      </c>
      <c r="DS2567" s="402">
        <f t="shared" si="861"/>
        <v>0</v>
      </c>
      <c r="DT2567" s="370" t="str">
        <f>IF(DS2567=0,"",
IF(SUM($DS$2549:DS2567)=1,DU2567,
IF($DS$2669&gt;SUM($DS$2549:DS2567),_xlfn.CONCAT(", ",DU2567),
IF($DS$2669=SUM($DS$2549:DS2567),_xlfn.CONCAT(" y ",DU2567)))))</f>
        <v/>
      </c>
      <c r="DU2567" s="156" t="s">
        <v>5113</v>
      </c>
    </row>
    <row r="2568" spans="1:125" ht="15" customHeight="1">
      <c r="A2568" s="57"/>
      <c r="B2568" s="26"/>
      <c r="C2568" s="165" t="s">
        <v>5036</v>
      </c>
      <c r="D2568" s="852" t="str">
        <f t="shared" si="772"/>
        <v>COMISION DE ARBITRAJE MEDICO</v>
      </c>
      <c r="E2568" s="853"/>
      <c r="F2568" s="853"/>
      <c r="G2568" s="853"/>
      <c r="H2568" s="853"/>
      <c r="I2568" s="853"/>
      <c r="J2568" s="853"/>
      <c r="K2568" s="853"/>
      <c r="L2568" s="854"/>
      <c r="M2568" s="614"/>
      <c r="N2568" s="614"/>
      <c r="O2568" s="614"/>
      <c r="P2568" s="614"/>
      <c r="Q2568" s="614"/>
      <c r="R2568" s="614"/>
      <c r="S2568" s="614"/>
      <c r="T2568" s="614"/>
      <c r="U2568" s="614"/>
      <c r="V2568" s="614"/>
      <c r="W2568" s="614"/>
      <c r="X2568" s="614"/>
      <c r="Y2568" s="614"/>
      <c r="Z2568" s="614"/>
      <c r="AA2568" s="614"/>
      <c r="AB2568" s="614"/>
      <c r="AC2568" s="614"/>
      <c r="AD2568" s="614"/>
      <c r="AE2568" s="164"/>
      <c r="AF2568" s="164"/>
      <c r="AG2568" s="199">
        <f t="shared" si="773"/>
        <v>0</v>
      </c>
      <c r="AH2568" s="298">
        <f t="shared" si="774"/>
        <v>0</v>
      </c>
      <c r="AI2568" s="293">
        <f t="shared" si="775"/>
        <v>0</v>
      </c>
      <c r="AJ2568" s="294">
        <f t="shared" si="776"/>
        <v>0</v>
      </c>
      <c r="AK2568" s="295">
        <f t="shared" si="777"/>
        <v>0</v>
      </c>
      <c r="AL2568" s="296">
        <f t="shared" si="778"/>
        <v>0</v>
      </c>
      <c r="AM2568" s="293">
        <f t="shared" si="779"/>
        <v>0</v>
      </c>
      <c r="AN2568" s="294">
        <f t="shared" si="780"/>
        <v>0</v>
      </c>
      <c r="AO2568" s="295">
        <f t="shared" si="781"/>
        <v>0</v>
      </c>
      <c r="AP2568" s="296">
        <f t="shared" si="782"/>
        <v>0</v>
      </c>
      <c r="AQ2568" s="293">
        <f t="shared" si="783"/>
        <v>0</v>
      </c>
      <c r="AR2568" s="294">
        <f t="shared" si="784"/>
        <v>0</v>
      </c>
      <c r="AS2568" s="295">
        <f t="shared" si="785"/>
        <v>0</v>
      </c>
      <c r="AT2568" s="296">
        <f t="shared" si="786"/>
        <v>0</v>
      </c>
      <c r="AU2568" s="293">
        <f t="shared" si="787"/>
        <v>0</v>
      </c>
      <c r="AV2568" s="294">
        <f t="shared" si="788"/>
        <v>0</v>
      </c>
      <c r="AW2568" s="295">
        <f t="shared" si="789"/>
        <v>0</v>
      </c>
      <c r="AX2568" s="296">
        <f t="shared" si="790"/>
        <v>0</v>
      </c>
      <c r="AY2568" s="293">
        <f t="shared" si="791"/>
        <v>0</v>
      </c>
      <c r="AZ2568" s="294">
        <f t="shared" si="792"/>
        <v>0</v>
      </c>
      <c r="BA2568" s="295">
        <f t="shared" si="793"/>
        <v>0</v>
      </c>
      <c r="BB2568" s="296">
        <f t="shared" si="794"/>
        <v>0</v>
      </c>
      <c r="BC2568" s="293">
        <f t="shared" si="795"/>
        <v>0</v>
      </c>
      <c r="BD2568" s="294">
        <f t="shared" si="796"/>
        <v>0</v>
      </c>
      <c r="BE2568" s="295">
        <f t="shared" si="797"/>
        <v>0</v>
      </c>
      <c r="BF2568" s="296">
        <f t="shared" si="798"/>
        <v>0</v>
      </c>
      <c r="BG2568" s="293">
        <f t="shared" si="799"/>
        <v>0</v>
      </c>
      <c r="BH2568" s="294">
        <f t="shared" si="800"/>
        <v>0</v>
      </c>
      <c r="BI2568" s="295">
        <f t="shared" si="801"/>
        <v>0</v>
      </c>
      <c r="BJ2568" s="296">
        <f t="shared" si="802"/>
        <v>0</v>
      </c>
      <c r="BK2568" s="293">
        <f t="shared" si="803"/>
        <v>0</v>
      </c>
      <c r="BL2568" s="294">
        <f t="shared" si="804"/>
        <v>0</v>
      </c>
      <c r="BM2568" s="295">
        <f t="shared" si="805"/>
        <v>0</v>
      </c>
      <c r="BN2568" s="296">
        <f t="shared" si="806"/>
        <v>0</v>
      </c>
      <c r="BO2568" s="293">
        <f t="shared" si="807"/>
        <v>0</v>
      </c>
      <c r="BP2568" s="294">
        <f t="shared" si="808"/>
        <v>0</v>
      </c>
      <c r="BQ2568" s="295">
        <f t="shared" si="809"/>
        <v>0</v>
      </c>
      <c r="BR2568" s="296">
        <f t="shared" si="810"/>
        <v>0</v>
      </c>
      <c r="BS2568" s="293">
        <f t="shared" si="811"/>
        <v>0</v>
      </c>
      <c r="BT2568" s="294">
        <f t="shared" si="812"/>
        <v>0</v>
      </c>
      <c r="BU2568" s="295">
        <f t="shared" si="813"/>
        <v>0</v>
      </c>
      <c r="BV2568" s="296">
        <f t="shared" si="814"/>
        <v>0</v>
      </c>
      <c r="BW2568" s="293">
        <f t="shared" si="815"/>
        <v>0</v>
      </c>
      <c r="BX2568" s="294">
        <f t="shared" si="816"/>
        <v>0</v>
      </c>
      <c r="BY2568" s="295">
        <f t="shared" si="817"/>
        <v>0</v>
      </c>
      <c r="BZ2568" s="296">
        <f t="shared" si="818"/>
        <v>0</v>
      </c>
      <c r="CA2568" s="293">
        <f t="shared" si="819"/>
        <v>0</v>
      </c>
      <c r="CB2568" s="294">
        <f t="shared" si="820"/>
        <v>0</v>
      </c>
      <c r="CC2568" s="295">
        <f t="shared" si="821"/>
        <v>0</v>
      </c>
      <c r="CD2568" s="296">
        <f t="shared" si="822"/>
        <v>0</v>
      </c>
      <c r="CE2568" s="293">
        <f t="shared" si="823"/>
        <v>0</v>
      </c>
      <c r="CF2568" s="294">
        <f t="shared" si="824"/>
        <v>0</v>
      </c>
      <c r="CG2568" s="295">
        <f t="shared" si="825"/>
        <v>0</v>
      </c>
      <c r="CH2568" s="296">
        <f t="shared" si="826"/>
        <v>0</v>
      </c>
      <c r="CI2568" s="293">
        <f t="shared" si="827"/>
        <v>0</v>
      </c>
      <c r="CJ2568" s="294">
        <f t="shared" si="828"/>
        <v>0</v>
      </c>
      <c r="CK2568" s="295">
        <f t="shared" si="829"/>
        <v>0</v>
      </c>
      <c r="CL2568" s="296">
        <f t="shared" si="830"/>
        <v>0</v>
      </c>
      <c r="CM2568" s="293">
        <f t="shared" si="831"/>
        <v>0</v>
      </c>
      <c r="CN2568" s="294">
        <f t="shared" si="832"/>
        <v>0</v>
      </c>
      <c r="CO2568" s="295">
        <f t="shared" si="833"/>
        <v>0</v>
      </c>
      <c r="CP2568" s="296">
        <f t="shared" si="834"/>
        <v>0</v>
      </c>
      <c r="CQ2568" s="293">
        <f t="shared" si="835"/>
        <v>0</v>
      </c>
      <c r="CR2568" s="294">
        <f t="shared" si="836"/>
        <v>0</v>
      </c>
      <c r="CS2568" s="295">
        <f t="shared" si="837"/>
        <v>0</v>
      </c>
      <c r="CT2568" s="296">
        <f t="shared" si="838"/>
        <v>0</v>
      </c>
      <c r="CU2568" s="293">
        <f t="shared" si="839"/>
        <v>0</v>
      </c>
      <c r="CV2568" s="294">
        <f t="shared" si="840"/>
        <v>0</v>
      </c>
      <c r="CW2568" s="295">
        <f t="shared" si="841"/>
        <v>0</v>
      </c>
      <c r="CX2568" s="296">
        <f t="shared" si="842"/>
        <v>0</v>
      </c>
      <c r="CY2568" s="293">
        <f t="shared" si="843"/>
        <v>0</v>
      </c>
      <c r="CZ2568" s="294">
        <f t="shared" si="844"/>
        <v>0</v>
      </c>
      <c r="DA2568" s="295">
        <f t="shared" si="845"/>
        <v>0</v>
      </c>
      <c r="DB2568" s="296">
        <f t="shared" si="846"/>
        <v>0</v>
      </c>
      <c r="DC2568" s="404">
        <f t="shared" si="847"/>
        <v>0</v>
      </c>
      <c r="DD2568" s="366">
        <f t="shared" si="848"/>
        <v>0</v>
      </c>
      <c r="DE2568" s="364">
        <f t="shared" si="849"/>
        <v>0</v>
      </c>
      <c r="DF2568" s="365">
        <f t="shared" si="850"/>
        <v>0</v>
      </c>
      <c r="DG2568" s="404">
        <f t="shared" si="851"/>
        <v>0</v>
      </c>
      <c r="DH2568" s="366">
        <f t="shared" si="852"/>
        <v>0</v>
      </c>
      <c r="DI2568" s="364">
        <f t="shared" si="853"/>
        <v>0</v>
      </c>
      <c r="DJ2568" s="365">
        <f t="shared" si="854"/>
        <v>0</v>
      </c>
      <c r="DK2568" s="362">
        <f t="shared" si="855"/>
        <v>0</v>
      </c>
      <c r="DL2568" s="366">
        <f t="shared" si="856"/>
        <v>0</v>
      </c>
      <c r="DM2568" s="364">
        <f t="shared" si="857"/>
        <v>0</v>
      </c>
      <c r="DN2568" s="365">
        <f t="shared" si="858"/>
        <v>0</v>
      </c>
      <c r="DO2568" s="351">
        <f t="shared" si="859"/>
        <v>0</v>
      </c>
      <c r="DP2568" s="402">
        <f t="shared" si="860"/>
        <v>0</v>
      </c>
      <c r="DQ2568" s="370" t="str">
        <f>IF(DP2568=0,"",
IF(SUM($DP$2549:DP2568)=1,DR2568,
IF($DP$2669&gt;SUM($DP$2549:DP2568),_xlfn.CONCAT(", ",DR2568),
IF($DP$2669=SUM($DP$2549:DP2568),_xlfn.CONCAT(" y ",DR2568)))))</f>
        <v/>
      </c>
      <c r="DR2568" s="156" t="s">
        <v>5114</v>
      </c>
      <c r="DS2568" s="402">
        <f t="shared" si="861"/>
        <v>0</v>
      </c>
      <c r="DT2568" s="370" t="str">
        <f>IF(DS2568=0,"",
IF(SUM($DS$2549:DS2568)=1,DU2568,
IF($DS$2669&gt;SUM($DS$2549:DS2568),_xlfn.CONCAT(", ",DU2568),
IF($DS$2669=SUM($DS$2549:DS2568),_xlfn.CONCAT(" y ",DU2568)))))</f>
        <v/>
      </c>
      <c r="DU2568" s="156" t="s">
        <v>5114</v>
      </c>
    </row>
    <row r="2569" spans="1:125" ht="15" customHeight="1">
      <c r="A2569" s="57"/>
      <c r="B2569" s="26"/>
      <c r="C2569" s="165" t="s">
        <v>5037</v>
      </c>
      <c r="D2569" s="852" t="str">
        <f t="shared" si="772"/>
        <v>ACADEMIA VERACRUZANA DE LAS LENGUAS INDIGENAS</v>
      </c>
      <c r="E2569" s="853"/>
      <c r="F2569" s="853"/>
      <c r="G2569" s="853"/>
      <c r="H2569" s="853"/>
      <c r="I2569" s="853"/>
      <c r="J2569" s="853"/>
      <c r="K2569" s="853"/>
      <c r="L2569" s="854"/>
      <c r="M2569" s="614"/>
      <c r="N2569" s="614"/>
      <c r="O2569" s="614"/>
      <c r="P2569" s="614"/>
      <c r="Q2569" s="614"/>
      <c r="R2569" s="614"/>
      <c r="S2569" s="614"/>
      <c r="T2569" s="614"/>
      <c r="U2569" s="614"/>
      <c r="V2569" s="614"/>
      <c r="W2569" s="614"/>
      <c r="X2569" s="614"/>
      <c r="Y2569" s="614"/>
      <c r="Z2569" s="614"/>
      <c r="AA2569" s="614"/>
      <c r="AB2569" s="614"/>
      <c r="AC2569" s="614"/>
      <c r="AD2569" s="614"/>
      <c r="AE2569" s="164"/>
      <c r="AF2569" s="164"/>
      <c r="AG2569" s="199">
        <f t="shared" si="773"/>
        <v>0</v>
      </c>
      <c r="AH2569" s="298">
        <f t="shared" si="774"/>
        <v>0</v>
      </c>
      <c r="AI2569" s="293">
        <f t="shared" si="775"/>
        <v>0</v>
      </c>
      <c r="AJ2569" s="294">
        <f t="shared" si="776"/>
        <v>0</v>
      </c>
      <c r="AK2569" s="295">
        <f t="shared" si="777"/>
        <v>0</v>
      </c>
      <c r="AL2569" s="296">
        <f t="shared" si="778"/>
        <v>0</v>
      </c>
      <c r="AM2569" s="293">
        <f t="shared" si="779"/>
        <v>0</v>
      </c>
      <c r="AN2569" s="294">
        <f t="shared" si="780"/>
        <v>0</v>
      </c>
      <c r="AO2569" s="295">
        <f t="shared" si="781"/>
        <v>0</v>
      </c>
      <c r="AP2569" s="296">
        <f t="shared" si="782"/>
        <v>0</v>
      </c>
      <c r="AQ2569" s="293">
        <f t="shared" si="783"/>
        <v>0</v>
      </c>
      <c r="AR2569" s="294">
        <f t="shared" si="784"/>
        <v>0</v>
      </c>
      <c r="AS2569" s="295">
        <f t="shared" si="785"/>
        <v>0</v>
      </c>
      <c r="AT2569" s="296">
        <f t="shared" si="786"/>
        <v>0</v>
      </c>
      <c r="AU2569" s="293">
        <f t="shared" si="787"/>
        <v>0</v>
      </c>
      <c r="AV2569" s="294">
        <f t="shared" si="788"/>
        <v>0</v>
      </c>
      <c r="AW2569" s="295">
        <f t="shared" si="789"/>
        <v>0</v>
      </c>
      <c r="AX2569" s="296">
        <f t="shared" si="790"/>
        <v>0</v>
      </c>
      <c r="AY2569" s="293">
        <f t="shared" si="791"/>
        <v>0</v>
      </c>
      <c r="AZ2569" s="294">
        <f t="shared" si="792"/>
        <v>0</v>
      </c>
      <c r="BA2569" s="295">
        <f t="shared" si="793"/>
        <v>0</v>
      </c>
      <c r="BB2569" s="296">
        <f t="shared" si="794"/>
        <v>0</v>
      </c>
      <c r="BC2569" s="293">
        <f t="shared" si="795"/>
        <v>0</v>
      </c>
      <c r="BD2569" s="294">
        <f t="shared" si="796"/>
        <v>0</v>
      </c>
      <c r="BE2569" s="295">
        <f t="shared" si="797"/>
        <v>0</v>
      </c>
      <c r="BF2569" s="296">
        <f t="shared" si="798"/>
        <v>0</v>
      </c>
      <c r="BG2569" s="293">
        <f t="shared" si="799"/>
        <v>0</v>
      </c>
      <c r="BH2569" s="294">
        <f t="shared" si="800"/>
        <v>0</v>
      </c>
      <c r="BI2569" s="295">
        <f t="shared" si="801"/>
        <v>0</v>
      </c>
      <c r="BJ2569" s="296">
        <f t="shared" si="802"/>
        <v>0</v>
      </c>
      <c r="BK2569" s="293">
        <f t="shared" si="803"/>
        <v>0</v>
      </c>
      <c r="BL2569" s="294">
        <f t="shared" si="804"/>
        <v>0</v>
      </c>
      <c r="BM2569" s="295">
        <f t="shared" si="805"/>
        <v>0</v>
      </c>
      <c r="BN2569" s="296">
        <f t="shared" si="806"/>
        <v>0</v>
      </c>
      <c r="BO2569" s="293">
        <f t="shared" si="807"/>
        <v>0</v>
      </c>
      <c r="BP2569" s="294">
        <f t="shared" si="808"/>
        <v>0</v>
      </c>
      <c r="BQ2569" s="295">
        <f t="shared" si="809"/>
        <v>0</v>
      </c>
      <c r="BR2569" s="296">
        <f t="shared" si="810"/>
        <v>0</v>
      </c>
      <c r="BS2569" s="293">
        <f t="shared" si="811"/>
        <v>0</v>
      </c>
      <c r="BT2569" s="294">
        <f t="shared" si="812"/>
        <v>0</v>
      </c>
      <c r="BU2569" s="295">
        <f t="shared" si="813"/>
        <v>0</v>
      </c>
      <c r="BV2569" s="296">
        <f t="shared" si="814"/>
        <v>0</v>
      </c>
      <c r="BW2569" s="293">
        <f t="shared" si="815"/>
        <v>0</v>
      </c>
      <c r="BX2569" s="294">
        <f t="shared" si="816"/>
        <v>0</v>
      </c>
      <c r="BY2569" s="295">
        <f t="shared" si="817"/>
        <v>0</v>
      </c>
      <c r="BZ2569" s="296">
        <f t="shared" si="818"/>
        <v>0</v>
      </c>
      <c r="CA2569" s="293">
        <f t="shared" si="819"/>
        <v>0</v>
      </c>
      <c r="CB2569" s="294">
        <f t="shared" si="820"/>
        <v>0</v>
      </c>
      <c r="CC2569" s="295">
        <f t="shared" si="821"/>
        <v>0</v>
      </c>
      <c r="CD2569" s="296">
        <f t="shared" si="822"/>
        <v>0</v>
      </c>
      <c r="CE2569" s="293">
        <f t="shared" si="823"/>
        <v>0</v>
      </c>
      <c r="CF2569" s="294">
        <f t="shared" si="824"/>
        <v>0</v>
      </c>
      <c r="CG2569" s="295">
        <f t="shared" si="825"/>
        <v>0</v>
      </c>
      <c r="CH2569" s="296">
        <f t="shared" si="826"/>
        <v>0</v>
      </c>
      <c r="CI2569" s="293">
        <f t="shared" si="827"/>
        <v>0</v>
      </c>
      <c r="CJ2569" s="294">
        <f t="shared" si="828"/>
        <v>0</v>
      </c>
      <c r="CK2569" s="295">
        <f t="shared" si="829"/>
        <v>0</v>
      </c>
      <c r="CL2569" s="296">
        <f t="shared" si="830"/>
        <v>0</v>
      </c>
      <c r="CM2569" s="293">
        <f t="shared" si="831"/>
        <v>0</v>
      </c>
      <c r="CN2569" s="294">
        <f t="shared" si="832"/>
        <v>0</v>
      </c>
      <c r="CO2569" s="295">
        <f t="shared" si="833"/>
        <v>0</v>
      </c>
      <c r="CP2569" s="296">
        <f t="shared" si="834"/>
        <v>0</v>
      </c>
      <c r="CQ2569" s="293">
        <f t="shared" si="835"/>
        <v>0</v>
      </c>
      <c r="CR2569" s="294">
        <f t="shared" si="836"/>
        <v>0</v>
      </c>
      <c r="CS2569" s="295">
        <f t="shared" si="837"/>
        <v>0</v>
      </c>
      <c r="CT2569" s="296">
        <f t="shared" si="838"/>
        <v>0</v>
      </c>
      <c r="CU2569" s="293">
        <f t="shared" si="839"/>
        <v>0</v>
      </c>
      <c r="CV2569" s="294">
        <f t="shared" si="840"/>
        <v>0</v>
      </c>
      <c r="CW2569" s="295">
        <f t="shared" si="841"/>
        <v>0</v>
      </c>
      <c r="CX2569" s="296">
        <f t="shared" si="842"/>
        <v>0</v>
      </c>
      <c r="CY2569" s="293">
        <f t="shared" si="843"/>
        <v>0</v>
      </c>
      <c r="CZ2569" s="294">
        <f t="shared" si="844"/>
        <v>0</v>
      </c>
      <c r="DA2569" s="295">
        <f t="shared" si="845"/>
        <v>0</v>
      </c>
      <c r="DB2569" s="296">
        <f t="shared" si="846"/>
        <v>0</v>
      </c>
      <c r="DC2569" s="404">
        <f t="shared" si="847"/>
        <v>0</v>
      </c>
      <c r="DD2569" s="366">
        <f t="shared" si="848"/>
        <v>0</v>
      </c>
      <c r="DE2569" s="364">
        <f t="shared" si="849"/>
        <v>0</v>
      </c>
      <c r="DF2569" s="365">
        <f t="shared" si="850"/>
        <v>0</v>
      </c>
      <c r="DG2569" s="404">
        <f t="shared" si="851"/>
        <v>0</v>
      </c>
      <c r="DH2569" s="366">
        <f t="shared" si="852"/>
        <v>0</v>
      </c>
      <c r="DI2569" s="364">
        <f t="shared" si="853"/>
        <v>0</v>
      </c>
      <c r="DJ2569" s="365">
        <f t="shared" si="854"/>
        <v>0</v>
      </c>
      <c r="DK2569" s="362">
        <f t="shared" si="855"/>
        <v>0</v>
      </c>
      <c r="DL2569" s="366">
        <f t="shared" si="856"/>
        <v>0</v>
      </c>
      <c r="DM2569" s="364">
        <f t="shared" si="857"/>
        <v>0</v>
      </c>
      <c r="DN2569" s="365">
        <f t="shared" si="858"/>
        <v>0</v>
      </c>
      <c r="DO2569" s="351">
        <f t="shared" si="859"/>
        <v>0</v>
      </c>
      <c r="DP2569" s="402">
        <f t="shared" si="860"/>
        <v>0</v>
      </c>
      <c r="DQ2569" s="370" t="str">
        <f>IF(DP2569=0,"",
IF(SUM($DP$2549:DP2569)=1,DR2569,
IF($DP$2669&gt;SUM($DP$2549:DP2569),_xlfn.CONCAT(", ",DR2569),
IF($DP$2669=SUM($DP$2549:DP2569),_xlfn.CONCAT(" y ",DR2569)))))</f>
        <v/>
      </c>
      <c r="DR2569" s="156" t="s">
        <v>5115</v>
      </c>
      <c r="DS2569" s="402">
        <f t="shared" si="861"/>
        <v>0</v>
      </c>
      <c r="DT2569" s="370" t="str">
        <f>IF(DS2569=0,"",
IF(SUM($DS$2549:DS2569)=1,DU2569,
IF($DS$2669&gt;SUM($DS$2549:DS2569),_xlfn.CONCAT(", ",DU2569),
IF($DS$2669=SUM($DS$2549:DS2569),_xlfn.CONCAT(" y ",DU2569)))))</f>
        <v/>
      </c>
      <c r="DU2569" s="156" t="s">
        <v>5115</v>
      </c>
    </row>
    <row r="2570" spans="1:125" ht="15" customHeight="1">
      <c r="A2570" s="57"/>
      <c r="B2570" s="26"/>
      <c r="C2570" s="165" t="s">
        <v>5038</v>
      </c>
      <c r="D2570" s="852" t="str">
        <f t="shared" si="772"/>
        <v>INSTITUTO VERACRUZANO DEL DEPORTE</v>
      </c>
      <c r="E2570" s="853"/>
      <c r="F2570" s="853"/>
      <c r="G2570" s="853"/>
      <c r="H2570" s="853"/>
      <c r="I2570" s="853"/>
      <c r="J2570" s="853"/>
      <c r="K2570" s="853"/>
      <c r="L2570" s="854"/>
      <c r="M2570" s="614"/>
      <c r="N2570" s="614"/>
      <c r="O2570" s="614"/>
      <c r="P2570" s="614"/>
      <c r="Q2570" s="614"/>
      <c r="R2570" s="614"/>
      <c r="S2570" s="614"/>
      <c r="T2570" s="614"/>
      <c r="U2570" s="614"/>
      <c r="V2570" s="614"/>
      <c r="W2570" s="614"/>
      <c r="X2570" s="614"/>
      <c r="Y2570" s="614"/>
      <c r="Z2570" s="614"/>
      <c r="AA2570" s="614"/>
      <c r="AB2570" s="614"/>
      <c r="AC2570" s="614"/>
      <c r="AD2570" s="614"/>
      <c r="AE2570" s="164"/>
      <c r="AF2570" s="164"/>
      <c r="AG2570" s="199">
        <f t="shared" si="773"/>
        <v>0</v>
      </c>
      <c r="AH2570" s="298">
        <f t="shared" si="774"/>
        <v>0</v>
      </c>
      <c r="AI2570" s="293">
        <f t="shared" si="775"/>
        <v>0</v>
      </c>
      <c r="AJ2570" s="294">
        <f t="shared" si="776"/>
        <v>0</v>
      </c>
      <c r="AK2570" s="295">
        <f t="shared" si="777"/>
        <v>0</v>
      </c>
      <c r="AL2570" s="296">
        <f t="shared" si="778"/>
        <v>0</v>
      </c>
      <c r="AM2570" s="293">
        <f t="shared" si="779"/>
        <v>0</v>
      </c>
      <c r="AN2570" s="294">
        <f t="shared" si="780"/>
        <v>0</v>
      </c>
      <c r="AO2570" s="295">
        <f t="shared" si="781"/>
        <v>0</v>
      </c>
      <c r="AP2570" s="296">
        <f t="shared" si="782"/>
        <v>0</v>
      </c>
      <c r="AQ2570" s="293">
        <f t="shared" si="783"/>
        <v>0</v>
      </c>
      <c r="AR2570" s="294">
        <f t="shared" si="784"/>
        <v>0</v>
      </c>
      <c r="AS2570" s="295">
        <f t="shared" si="785"/>
        <v>0</v>
      </c>
      <c r="AT2570" s="296">
        <f t="shared" si="786"/>
        <v>0</v>
      </c>
      <c r="AU2570" s="293">
        <f t="shared" si="787"/>
        <v>0</v>
      </c>
      <c r="AV2570" s="294">
        <f t="shared" si="788"/>
        <v>0</v>
      </c>
      <c r="AW2570" s="295">
        <f t="shared" si="789"/>
        <v>0</v>
      </c>
      <c r="AX2570" s="296">
        <f t="shared" si="790"/>
        <v>0</v>
      </c>
      <c r="AY2570" s="293">
        <f t="shared" si="791"/>
        <v>0</v>
      </c>
      <c r="AZ2570" s="294">
        <f t="shared" si="792"/>
        <v>0</v>
      </c>
      <c r="BA2570" s="295">
        <f t="shared" si="793"/>
        <v>0</v>
      </c>
      <c r="BB2570" s="296">
        <f t="shared" si="794"/>
        <v>0</v>
      </c>
      <c r="BC2570" s="293">
        <f t="shared" si="795"/>
        <v>0</v>
      </c>
      <c r="BD2570" s="294">
        <f t="shared" si="796"/>
        <v>0</v>
      </c>
      <c r="BE2570" s="295">
        <f t="shared" si="797"/>
        <v>0</v>
      </c>
      <c r="BF2570" s="296">
        <f t="shared" si="798"/>
        <v>0</v>
      </c>
      <c r="BG2570" s="293">
        <f t="shared" si="799"/>
        <v>0</v>
      </c>
      <c r="BH2570" s="294">
        <f t="shared" si="800"/>
        <v>0</v>
      </c>
      <c r="BI2570" s="295">
        <f t="shared" si="801"/>
        <v>0</v>
      </c>
      <c r="BJ2570" s="296">
        <f t="shared" si="802"/>
        <v>0</v>
      </c>
      <c r="BK2570" s="293">
        <f t="shared" si="803"/>
        <v>0</v>
      </c>
      <c r="BL2570" s="294">
        <f t="shared" si="804"/>
        <v>0</v>
      </c>
      <c r="BM2570" s="295">
        <f t="shared" si="805"/>
        <v>0</v>
      </c>
      <c r="BN2570" s="296">
        <f t="shared" si="806"/>
        <v>0</v>
      </c>
      <c r="BO2570" s="293">
        <f t="shared" si="807"/>
        <v>0</v>
      </c>
      <c r="BP2570" s="294">
        <f t="shared" si="808"/>
        <v>0</v>
      </c>
      <c r="BQ2570" s="295">
        <f t="shared" si="809"/>
        <v>0</v>
      </c>
      <c r="BR2570" s="296">
        <f t="shared" si="810"/>
        <v>0</v>
      </c>
      <c r="BS2570" s="293">
        <f t="shared" si="811"/>
        <v>0</v>
      </c>
      <c r="BT2570" s="294">
        <f t="shared" si="812"/>
        <v>0</v>
      </c>
      <c r="BU2570" s="295">
        <f t="shared" si="813"/>
        <v>0</v>
      </c>
      <c r="BV2570" s="296">
        <f t="shared" si="814"/>
        <v>0</v>
      </c>
      <c r="BW2570" s="293">
        <f t="shared" si="815"/>
        <v>0</v>
      </c>
      <c r="BX2570" s="294">
        <f t="shared" si="816"/>
        <v>0</v>
      </c>
      <c r="BY2570" s="295">
        <f t="shared" si="817"/>
        <v>0</v>
      </c>
      <c r="BZ2570" s="296">
        <f t="shared" si="818"/>
        <v>0</v>
      </c>
      <c r="CA2570" s="293">
        <f t="shared" si="819"/>
        <v>0</v>
      </c>
      <c r="CB2570" s="294">
        <f t="shared" si="820"/>
        <v>0</v>
      </c>
      <c r="CC2570" s="295">
        <f t="shared" si="821"/>
        <v>0</v>
      </c>
      <c r="CD2570" s="296">
        <f t="shared" si="822"/>
        <v>0</v>
      </c>
      <c r="CE2570" s="293">
        <f t="shared" si="823"/>
        <v>0</v>
      </c>
      <c r="CF2570" s="294">
        <f t="shared" si="824"/>
        <v>0</v>
      </c>
      <c r="CG2570" s="295">
        <f t="shared" si="825"/>
        <v>0</v>
      </c>
      <c r="CH2570" s="296">
        <f t="shared" si="826"/>
        <v>0</v>
      </c>
      <c r="CI2570" s="293">
        <f t="shared" si="827"/>
        <v>0</v>
      </c>
      <c r="CJ2570" s="294">
        <f t="shared" si="828"/>
        <v>0</v>
      </c>
      <c r="CK2570" s="295">
        <f t="shared" si="829"/>
        <v>0</v>
      </c>
      <c r="CL2570" s="296">
        <f t="shared" si="830"/>
        <v>0</v>
      </c>
      <c r="CM2570" s="293">
        <f t="shared" si="831"/>
        <v>0</v>
      </c>
      <c r="CN2570" s="294">
        <f t="shared" si="832"/>
        <v>0</v>
      </c>
      <c r="CO2570" s="295">
        <f t="shared" si="833"/>
        <v>0</v>
      </c>
      <c r="CP2570" s="296">
        <f t="shared" si="834"/>
        <v>0</v>
      </c>
      <c r="CQ2570" s="293">
        <f t="shared" si="835"/>
        <v>0</v>
      </c>
      <c r="CR2570" s="294">
        <f t="shared" si="836"/>
        <v>0</v>
      </c>
      <c r="CS2570" s="295">
        <f t="shared" si="837"/>
        <v>0</v>
      </c>
      <c r="CT2570" s="296">
        <f t="shared" si="838"/>
        <v>0</v>
      </c>
      <c r="CU2570" s="293">
        <f t="shared" si="839"/>
        <v>0</v>
      </c>
      <c r="CV2570" s="294">
        <f t="shared" si="840"/>
        <v>0</v>
      </c>
      <c r="CW2570" s="295">
        <f t="shared" si="841"/>
        <v>0</v>
      </c>
      <c r="CX2570" s="296">
        <f t="shared" si="842"/>
        <v>0</v>
      </c>
      <c r="CY2570" s="293">
        <f t="shared" si="843"/>
        <v>0</v>
      </c>
      <c r="CZ2570" s="294">
        <f t="shared" si="844"/>
        <v>0</v>
      </c>
      <c r="DA2570" s="295">
        <f t="shared" si="845"/>
        <v>0</v>
      </c>
      <c r="DB2570" s="296">
        <f t="shared" si="846"/>
        <v>0</v>
      </c>
      <c r="DC2570" s="404">
        <f t="shared" si="847"/>
        <v>0</v>
      </c>
      <c r="DD2570" s="366">
        <f t="shared" si="848"/>
        <v>0</v>
      </c>
      <c r="DE2570" s="364">
        <f t="shared" si="849"/>
        <v>0</v>
      </c>
      <c r="DF2570" s="365">
        <f t="shared" si="850"/>
        <v>0</v>
      </c>
      <c r="DG2570" s="404">
        <f t="shared" si="851"/>
        <v>0</v>
      </c>
      <c r="DH2570" s="366">
        <f t="shared" si="852"/>
        <v>0</v>
      </c>
      <c r="DI2570" s="364">
        <f t="shared" si="853"/>
        <v>0</v>
      </c>
      <c r="DJ2570" s="365">
        <f t="shared" si="854"/>
        <v>0</v>
      </c>
      <c r="DK2570" s="362">
        <f t="shared" si="855"/>
        <v>0</v>
      </c>
      <c r="DL2570" s="366">
        <f t="shared" si="856"/>
        <v>0</v>
      </c>
      <c r="DM2570" s="364">
        <f t="shared" si="857"/>
        <v>0</v>
      </c>
      <c r="DN2570" s="365">
        <f t="shared" si="858"/>
        <v>0</v>
      </c>
      <c r="DO2570" s="351">
        <f t="shared" si="859"/>
        <v>0</v>
      </c>
      <c r="DP2570" s="402">
        <f t="shared" si="860"/>
        <v>0</v>
      </c>
      <c r="DQ2570" s="370" t="str">
        <f>IF(DP2570=0,"",
IF(SUM($DP$2549:DP2570)=1,DR2570,
IF($DP$2669&gt;SUM($DP$2549:DP2570),_xlfn.CONCAT(", ",DR2570),
IF($DP$2669=SUM($DP$2549:DP2570),_xlfn.CONCAT(" y ",DR2570)))))</f>
        <v/>
      </c>
      <c r="DR2570" s="156" t="s">
        <v>5116</v>
      </c>
      <c r="DS2570" s="402">
        <f t="shared" si="861"/>
        <v>0</v>
      </c>
      <c r="DT2570" s="370" t="str">
        <f>IF(DS2570=0,"",
IF(SUM($DS$2549:DS2570)=1,DU2570,
IF($DS$2669&gt;SUM($DS$2549:DS2570),_xlfn.CONCAT(", ",DU2570),
IF($DS$2669=SUM($DS$2549:DS2570),_xlfn.CONCAT(" y ",DU2570)))))</f>
        <v/>
      </c>
      <c r="DU2570" s="156" t="s">
        <v>5116</v>
      </c>
    </row>
    <row r="2571" spans="1:125" ht="15" customHeight="1">
      <c r="A2571" s="57"/>
      <c r="B2571" s="26"/>
      <c r="C2571" s="165" t="s">
        <v>5039</v>
      </c>
      <c r="D2571" s="852" t="str">
        <f t="shared" si="772"/>
        <v>INSTITUTO DE ESPACIOS EDUCATIVOS DEL ESTADO DE VERACRUZ</v>
      </c>
      <c r="E2571" s="853"/>
      <c r="F2571" s="853"/>
      <c r="G2571" s="853"/>
      <c r="H2571" s="853"/>
      <c r="I2571" s="853"/>
      <c r="J2571" s="853"/>
      <c r="K2571" s="853"/>
      <c r="L2571" s="854"/>
      <c r="M2571" s="614"/>
      <c r="N2571" s="614"/>
      <c r="O2571" s="614"/>
      <c r="P2571" s="614"/>
      <c r="Q2571" s="614"/>
      <c r="R2571" s="614"/>
      <c r="S2571" s="614"/>
      <c r="T2571" s="614"/>
      <c r="U2571" s="614"/>
      <c r="V2571" s="614"/>
      <c r="W2571" s="614"/>
      <c r="X2571" s="614"/>
      <c r="Y2571" s="614"/>
      <c r="Z2571" s="614"/>
      <c r="AA2571" s="614"/>
      <c r="AB2571" s="614"/>
      <c r="AC2571" s="614"/>
      <c r="AD2571" s="614"/>
      <c r="AE2571" s="164"/>
      <c r="AF2571" s="164"/>
      <c r="AG2571" s="199">
        <f t="shared" si="773"/>
        <v>0</v>
      </c>
      <c r="AH2571" s="298">
        <f t="shared" si="774"/>
        <v>0</v>
      </c>
      <c r="AI2571" s="293">
        <f t="shared" si="775"/>
        <v>0</v>
      </c>
      <c r="AJ2571" s="294">
        <f t="shared" si="776"/>
        <v>0</v>
      </c>
      <c r="AK2571" s="295">
        <f t="shared" si="777"/>
        <v>0</v>
      </c>
      <c r="AL2571" s="296">
        <f t="shared" si="778"/>
        <v>0</v>
      </c>
      <c r="AM2571" s="293">
        <f t="shared" si="779"/>
        <v>0</v>
      </c>
      <c r="AN2571" s="294">
        <f t="shared" si="780"/>
        <v>0</v>
      </c>
      <c r="AO2571" s="295">
        <f t="shared" si="781"/>
        <v>0</v>
      </c>
      <c r="AP2571" s="296">
        <f t="shared" si="782"/>
        <v>0</v>
      </c>
      <c r="AQ2571" s="293">
        <f t="shared" si="783"/>
        <v>0</v>
      </c>
      <c r="AR2571" s="294">
        <f t="shared" si="784"/>
        <v>0</v>
      </c>
      <c r="AS2571" s="295">
        <f t="shared" si="785"/>
        <v>0</v>
      </c>
      <c r="AT2571" s="296">
        <f t="shared" si="786"/>
        <v>0</v>
      </c>
      <c r="AU2571" s="293">
        <f t="shared" si="787"/>
        <v>0</v>
      </c>
      <c r="AV2571" s="294">
        <f t="shared" si="788"/>
        <v>0</v>
      </c>
      <c r="AW2571" s="295">
        <f t="shared" si="789"/>
        <v>0</v>
      </c>
      <c r="AX2571" s="296">
        <f t="shared" si="790"/>
        <v>0</v>
      </c>
      <c r="AY2571" s="293">
        <f t="shared" si="791"/>
        <v>0</v>
      </c>
      <c r="AZ2571" s="294">
        <f t="shared" si="792"/>
        <v>0</v>
      </c>
      <c r="BA2571" s="295">
        <f t="shared" si="793"/>
        <v>0</v>
      </c>
      <c r="BB2571" s="296">
        <f t="shared" si="794"/>
        <v>0</v>
      </c>
      <c r="BC2571" s="293">
        <f t="shared" si="795"/>
        <v>0</v>
      </c>
      <c r="BD2571" s="294">
        <f t="shared" si="796"/>
        <v>0</v>
      </c>
      <c r="BE2571" s="295">
        <f t="shared" si="797"/>
        <v>0</v>
      </c>
      <c r="BF2571" s="296">
        <f t="shared" si="798"/>
        <v>0</v>
      </c>
      <c r="BG2571" s="293">
        <f t="shared" si="799"/>
        <v>0</v>
      </c>
      <c r="BH2571" s="294">
        <f t="shared" si="800"/>
        <v>0</v>
      </c>
      <c r="BI2571" s="295">
        <f t="shared" si="801"/>
        <v>0</v>
      </c>
      <c r="BJ2571" s="296">
        <f t="shared" si="802"/>
        <v>0</v>
      </c>
      <c r="BK2571" s="293">
        <f t="shared" si="803"/>
        <v>0</v>
      </c>
      <c r="BL2571" s="294">
        <f t="shared" si="804"/>
        <v>0</v>
      </c>
      <c r="BM2571" s="295">
        <f t="shared" si="805"/>
        <v>0</v>
      </c>
      <c r="BN2571" s="296">
        <f t="shared" si="806"/>
        <v>0</v>
      </c>
      <c r="BO2571" s="293">
        <f t="shared" si="807"/>
        <v>0</v>
      </c>
      <c r="BP2571" s="294">
        <f t="shared" si="808"/>
        <v>0</v>
      </c>
      <c r="BQ2571" s="295">
        <f t="shared" si="809"/>
        <v>0</v>
      </c>
      <c r="BR2571" s="296">
        <f t="shared" si="810"/>
        <v>0</v>
      </c>
      <c r="BS2571" s="293">
        <f t="shared" si="811"/>
        <v>0</v>
      </c>
      <c r="BT2571" s="294">
        <f t="shared" si="812"/>
        <v>0</v>
      </c>
      <c r="BU2571" s="295">
        <f t="shared" si="813"/>
        <v>0</v>
      </c>
      <c r="BV2571" s="296">
        <f t="shared" si="814"/>
        <v>0</v>
      </c>
      <c r="BW2571" s="293">
        <f t="shared" si="815"/>
        <v>0</v>
      </c>
      <c r="BX2571" s="294">
        <f t="shared" si="816"/>
        <v>0</v>
      </c>
      <c r="BY2571" s="295">
        <f t="shared" si="817"/>
        <v>0</v>
      </c>
      <c r="BZ2571" s="296">
        <f t="shared" si="818"/>
        <v>0</v>
      </c>
      <c r="CA2571" s="293">
        <f t="shared" si="819"/>
        <v>0</v>
      </c>
      <c r="CB2571" s="294">
        <f t="shared" si="820"/>
        <v>0</v>
      </c>
      <c r="CC2571" s="295">
        <f t="shared" si="821"/>
        <v>0</v>
      </c>
      <c r="CD2571" s="296">
        <f t="shared" si="822"/>
        <v>0</v>
      </c>
      <c r="CE2571" s="293">
        <f t="shared" si="823"/>
        <v>0</v>
      </c>
      <c r="CF2571" s="294">
        <f t="shared" si="824"/>
        <v>0</v>
      </c>
      <c r="CG2571" s="295">
        <f t="shared" si="825"/>
        <v>0</v>
      </c>
      <c r="CH2571" s="296">
        <f t="shared" si="826"/>
        <v>0</v>
      </c>
      <c r="CI2571" s="293">
        <f t="shared" si="827"/>
        <v>0</v>
      </c>
      <c r="CJ2571" s="294">
        <f t="shared" si="828"/>
        <v>0</v>
      </c>
      <c r="CK2571" s="295">
        <f t="shared" si="829"/>
        <v>0</v>
      </c>
      <c r="CL2571" s="296">
        <f t="shared" si="830"/>
        <v>0</v>
      </c>
      <c r="CM2571" s="293">
        <f t="shared" si="831"/>
        <v>0</v>
      </c>
      <c r="CN2571" s="294">
        <f t="shared" si="832"/>
        <v>0</v>
      </c>
      <c r="CO2571" s="295">
        <f t="shared" si="833"/>
        <v>0</v>
      </c>
      <c r="CP2571" s="296">
        <f t="shared" si="834"/>
        <v>0</v>
      </c>
      <c r="CQ2571" s="293">
        <f t="shared" si="835"/>
        <v>0</v>
      </c>
      <c r="CR2571" s="294">
        <f t="shared" si="836"/>
        <v>0</v>
      </c>
      <c r="CS2571" s="295">
        <f t="shared" si="837"/>
        <v>0</v>
      </c>
      <c r="CT2571" s="296">
        <f t="shared" si="838"/>
        <v>0</v>
      </c>
      <c r="CU2571" s="293">
        <f t="shared" si="839"/>
        <v>0</v>
      </c>
      <c r="CV2571" s="294">
        <f t="shared" si="840"/>
        <v>0</v>
      </c>
      <c r="CW2571" s="295">
        <f t="shared" si="841"/>
        <v>0</v>
      </c>
      <c r="CX2571" s="296">
        <f t="shared" si="842"/>
        <v>0</v>
      </c>
      <c r="CY2571" s="293">
        <f t="shared" si="843"/>
        <v>0</v>
      </c>
      <c r="CZ2571" s="294">
        <f t="shared" si="844"/>
        <v>0</v>
      </c>
      <c r="DA2571" s="295">
        <f t="shared" si="845"/>
        <v>0</v>
      </c>
      <c r="DB2571" s="296">
        <f t="shared" si="846"/>
        <v>0</v>
      </c>
      <c r="DC2571" s="404">
        <f t="shared" si="847"/>
        <v>0</v>
      </c>
      <c r="DD2571" s="366">
        <f t="shared" si="848"/>
        <v>0</v>
      </c>
      <c r="DE2571" s="364">
        <f t="shared" si="849"/>
        <v>0</v>
      </c>
      <c r="DF2571" s="365">
        <f t="shared" si="850"/>
        <v>0</v>
      </c>
      <c r="DG2571" s="404">
        <f t="shared" si="851"/>
        <v>0</v>
      </c>
      <c r="DH2571" s="366">
        <f t="shared" si="852"/>
        <v>0</v>
      </c>
      <c r="DI2571" s="364">
        <f t="shared" si="853"/>
        <v>0</v>
      </c>
      <c r="DJ2571" s="365">
        <f t="shared" si="854"/>
        <v>0</v>
      </c>
      <c r="DK2571" s="362">
        <f t="shared" si="855"/>
        <v>0</v>
      </c>
      <c r="DL2571" s="366">
        <f t="shared" si="856"/>
        <v>0</v>
      </c>
      <c r="DM2571" s="364">
        <f t="shared" si="857"/>
        <v>0</v>
      </c>
      <c r="DN2571" s="365">
        <f t="shared" si="858"/>
        <v>0</v>
      </c>
      <c r="DO2571" s="351">
        <f t="shared" si="859"/>
        <v>0</v>
      </c>
      <c r="DP2571" s="402">
        <f t="shared" si="860"/>
        <v>0</v>
      </c>
      <c r="DQ2571" s="370" t="str">
        <f>IF(DP2571=0,"",
IF(SUM($DP$2549:DP2571)=1,DR2571,
IF($DP$2669&gt;SUM($DP$2549:DP2571),_xlfn.CONCAT(", ",DR2571),
IF($DP$2669=SUM($DP$2549:DP2571),_xlfn.CONCAT(" y ",DR2571)))))</f>
        <v/>
      </c>
      <c r="DR2571" s="156" t="s">
        <v>5117</v>
      </c>
      <c r="DS2571" s="402">
        <f t="shared" si="861"/>
        <v>0</v>
      </c>
      <c r="DT2571" s="370" t="str">
        <f>IF(DS2571=0,"",
IF(SUM($DS$2549:DS2571)=1,DU2571,
IF($DS$2669&gt;SUM($DS$2549:DS2571),_xlfn.CONCAT(", ",DU2571),
IF($DS$2669=SUM($DS$2549:DS2571),_xlfn.CONCAT(" y ",DU2571)))))</f>
        <v/>
      </c>
      <c r="DU2571" s="156" t="s">
        <v>5117</v>
      </c>
    </row>
    <row r="2572" spans="1:125" ht="15" customHeight="1">
      <c r="A2572" s="57"/>
      <c r="B2572" s="26"/>
      <c r="C2572" s="165" t="s">
        <v>5040</v>
      </c>
      <c r="D2572" s="852" t="str">
        <f t="shared" si="772"/>
        <v>COLEGIO DE BACHILLERES DEL ESTADO DE VERACRUZ</v>
      </c>
      <c r="E2572" s="853"/>
      <c r="F2572" s="853"/>
      <c r="G2572" s="853"/>
      <c r="H2572" s="853"/>
      <c r="I2572" s="853"/>
      <c r="J2572" s="853"/>
      <c r="K2572" s="853"/>
      <c r="L2572" s="854"/>
      <c r="M2572" s="614"/>
      <c r="N2572" s="614"/>
      <c r="O2572" s="614"/>
      <c r="P2572" s="614"/>
      <c r="Q2572" s="614"/>
      <c r="R2572" s="614"/>
      <c r="S2572" s="614"/>
      <c r="T2572" s="614"/>
      <c r="U2572" s="614"/>
      <c r="V2572" s="614"/>
      <c r="W2572" s="614"/>
      <c r="X2572" s="614"/>
      <c r="Y2572" s="614"/>
      <c r="Z2572" s="614"/>
      <c r="AA2572" s="614"/>
      <c r="AB2572" s="614"/>
      <c r="AC2572" s="614"/>
      <c r="AD2572" s="614"/>
      <c r="AE2572" s="164"/>
      <c r="AF2572" s="164"/>
      <c r="AG2572" s="199">
        <f t="shared" si="773"/>
        <v>0</v>
      </c>
      <c r="AH2572" s="298">
        <f t="shared" si="774"/>
        <v>0</v>
      </c>
      <c r="AI2572" s="293">
        <f t="shared" si="775"/>
        <v>0</v>
      </c>
      <c r="AJ2572" s="294">
        <f t="shared" si="776"/>
        <v>0</v>
      </c>
      <c r="AK2572" s="295">
        <f t="shared" si="777"/>
        <v>0</v>
      </c>
      <c r="AL2572" s="296">
        <f t="shared" si="778"/>
        <v>0</v>
      </c>
      <c r="AM2572" s="293">
        <f t="shared" si="779"/>
        <v>0</v>
      </c>
      <c r="AN2572" s="294">
        <f t="shared" si="780"/>
        <v>0</v>
      </c>
      <c r="AO2572" s="295">
        <f t="shared" si="781"/>
        <v>0</v>
      </c>
      <c r="AP2572" s="296">
        <f t="shared" si="782"/>
        <v>0</v>
      </c>
      <c r="AQ2572" s="293">
        <f t="shared" si="783"/>
        <v>0</v>
      </c>
      <c r="AR2572" s="294">
        <f t="shared" si="784"/>
        <v>0</v>
      </c>
      <c r="AS2572" s="295">
        <f t="shared" si="785"/>
        <v>0</v>
      </c>
      <c r="AT2572" s="296">
        <f t="shared" si="786"/>
        <v>0</v>
      </c>
      <c r="AU2572" s="293">
        <f t="shared" si="787"/>
        <v>0</v>
      </c>
      <c r="AV2572" s="294">
        <f t="shared" si="788"/>
        <v>0</v>
      </c>
      <c r="AW2572" s="295">
        <f t="shared" si="789"/>
        <v>0</v>
      </c>
      <c r="AX2572" s="296">
        <f t="shared" si="790"/>
        <v>0</v>
      </c>
      <c r="AY2572" s="293">
        <f t="shared" si="791"/>
        <v>0</v>
      </c>
      <c r="AZ2572" s="294">
        <f t="shared" si="792"/>
        <v>0</v>
      </c>
      <c r="BA2572" s="295">
        <f t="shared" si="793"/>
        <v>0</v>
      </c>
      <c r="BB2572" s="296">
        <f t="shared" si="794"/>
        <v>0</v>
      </c>
      <c r="BC2572" s="293">
        <f t="shared" si="795"/>
        <v>0</v>
      </c>
      <c r="BD2572" s="294">
        <f t="shared" si="796"/>
        <v>0</v>
      </c>
      <c r="BE2572" s="295">
        <f t="shared" si="797"/>
        <v>0</v>
      </c>
      <c r="BF2572" s="296">
        <f t="shared" si="798"/>
        <v>0</v>
      </c>
      <c r="BG2572" s="293">
        <f t="shared" si="799"/>
        <v>0</v>
      </c>
      <c r="BH2572" s="294">
        <f t="shared" si="800"/>
        <v>0</v>
      </c>
      <c r="BI2572" s="295">
        <f t="shared" si="801"/>
        <v>0</v>
      </c>
      <c r="BJ2572" s="296">
        <f t="shared" si="802"/>
        <v>0</v>
      </c>
      <c r="BK2572" s="293">
        <f t="shared" si="803"/>
        <v>0</v>
      </c>
      <c r="BL2572" s="294">
        <f t="shared" si="804"/>
        <v>0</v>
      </c>
      <c r="BM2572" s="295">
        <f t="shared" si="805"/>
        <v>0</v>
      </c>
      <c r="BN2572" s="296">
        <f t="shared" si="806"/>
        <v>0</v>
      </c>
      <c r="BO2572" s="293">
        <f t="shared" si="807"/>
        <v>0</v>
      </c>
      <c r="BP2572" s="294">
        <f t="shared" si="808"/>
        <v>0</v>
      </c>
      <c r="BQ2572" s="295">
        <f t="shared" si="809"/>
        <v>0</v>
      </c>
      <c r="BR2572" s="296">
        <f t="shared" si="810"/>
        <v>0</v>
      </c>
      <c r="BS2572" s="293">
        <f t="shared" si="811"/>
        <v>0</v>
      </c>
      <c r="BT2572" s="294">
        <f t="shared" si="812"/>
        <v>0</v>
      </c>
      <c r="BU2572" s="295">
        <f t="shared" si="813"/>
        <v>0</v>
      </c>
      <c r="BV2572" s="296">
        <f t="shared" si="814"/>
        <v>0</v>
      </c>
      <c r="BW2572" s="293">
        <f t="shared" si="815"/>
        <v>0</v>
      </c>
      <c r="BX2572" s="294">
        <f t="shared" si="816"/>
        <v>0</v>
      </c>
      <c r="BY2572" s="295">
        <f t="shared" si="817"/>
        <v>0</v>
      </c>
      <c r="BZ2572" s="296">
        <f t="shared" si="818"/>
        <v>0</v>
      </c>
      <c r="CA2572" s="293">
        <f t="shared" si="819"/>
        <v>0</v>
      </c>
      <c r="CB2572" s="294">
        <f t="shared" si="820"/>
        <v>0</v>
      </c>
      <c r="CC2572" s="295">
        <f t="shared" si="821"/>
        <v>0</v>
      </c>
      <c r="CD2572" s="296">
        <f t="shared" si="822"/>
        <v>0</v>
      </c>
      <c r="CE2572" s="293">
        <f t="shared" si="823"/>
        <v>0</v>
      </c>
      <c r="CF2572" s="294">
        <f t="shared" si="824"/>
        <v>0</v>
      </c>
      <c r="CG2572" s="295">
        <f t="shared" si="825"/>
        <v>0</v>
      </c>
      <c r="CH2572" s="296">
        <f t="shared" si="826"/>
        <v>0</v>
      </c>
      <c r="CI2572" s="293">
        <f t="shared" si="827"/>
        <v>0</v>
      </c>
      <c r="CJ2572" s="294">
        <f t="shared" si="828"/>
        <v>0</v>
      </c>
      <c r="CK2572" s="295">
        <f t="shared" si="829"/>
        <v>0</v>
      </c>
      <c r="CL2572" s="296">
        <f t="shared" si="830"/>
        <v>0</v>
      </c>
      <c r="CM2572" s="293">
        <f t="shared" si="831"/>
        <v>0</v>
      </c>
      <c r="CN2572" s="294">
        <f t="shared" si="832"/>
        <v>0</v>
      </c>
      <c r="CO2572" s="295">
        <f t="shared" si="833"/>
        <v>0</v>
      </c>
      <c r="CP2572" s="296">
        <f t="shared" si="834"/>
        <v>0</v>
      </c>
      <c r="CQ2572" s="293">
        <f t="shared" si="835"/>
        <v>0</v>
      </c>
      <c r="CR2572" s="294">
        <f t="shared" si="836"/>
        <v>0</v>
      </c>
      <c r="CS2572" s="295">
        <f t="shared" si="837"/>
        <v>0</v>
      </c>
      <c r="CT2572" s="296">
        <f t="shared" si="838"/>
        <v>0</v>
      </c>
      <c r="CU2572" s="293">
        <f t="shared" si="839"/>
        <v>0</v>
      </c>
      <c r="CV2572" s="294">
        <f t="shared" si="840"/>
        <v>0</v>
      </c>
      <c r="CW2572" s="295">
        <f t="shared" si="841"/>
        <v>0</v>
      </c>
      <c r="CX2572" s="296">
        <f t="shared" si="842"/>
        <v>0</v>
      </c>
      <c r="CY2572" s="293">
        <f t="shared" si="843"/>
        <v>0</v>
      </c>
      <c r="CZ2572" s="294">
        <f t="shared" si="844"/>
        <v>0</v>
      </c>
      <c r="DA2572" s="295">
        <f t="shared" si="845"/>
        <v>0</v>
      </c>
      <c r="DB2572" s="296">
        <f t="shared" si="846"/>
        <v>0</v>
      </c>
      <c r="DC2572" s="404">
        <f t="shared" si="847"/>
        <v>0</v>
      </c>
      <c r="DD2572" s="366">
        <f t="shared" si="848"/>
        <v>0</v>
      </c>
      <c r="DE2572" s="364">
        <f t="shared" si="849"/>
        <v>0</v>
      </c>
      <c r="DF2572" s="365">
        <f t="shared" si="850"/>
        <v>0</v>
      </c>
      <c r="DG2572" s="404">
        <f t="shared" si="851"/>
        <v>0</v>
      </c>
      <c r="DH2572" s="366">
        <f t="shared" si="852"/>
        <v>0</v>
      </c>
      <c r="DI2572" s="364">
        <f t="shared" si="853"/>
        <v>0</v>
      </c>
      <c r="DJ2572" s="365">
        <f t="shared" si="854"/>
        <v>0</v>
      </c>
      <c r="DK2572" s="362">
        <f t="shared" si="855"/>
        <v>0</v>
      </c>
      <c r="DL2572" s="366">
        <f t="shared" si="856"/>
        <v>0</v>
      </c>
      <c r="DM2572" s="364">
        <f t="shared" si="857"/>
        <v>0</v>
      </c>
      <c r="DN2572" s="365">
        <f t="shared" si="858"/>
        <v>0</v>
      </c>
      <c r="DO2572" s="351">
        <f t="shared" si="859"/>
        <v>0</v>
      </c>
      <c r="DP2572" s="402">
        <f t="shared" si="860"/>
        <v>0</v>
      </c>
      <c r="DQ2572" s="370" t="str">
        <f>IF(DP2572=0,"",
IF(SUM($DP$2549:DP2572)=1,DR2572,
IF($DP$2669&gt;SUM($DP$2549:DP2572),_xlfn.CONCAT(", ",DR2572),
IF($DP$2669=SUM($DP$2549:DP2572),_xlfn.CONCAT(" y ",DR2572)))))</f>
        <v/>
      </c>
      <c r="DR2572" s="156" t="s">
        <v>5118</v>
      </c>
      <c r="DS2572" s="402">
        <f t="shared" si="861"/>
        <v>0</v>
      </c>
      <c r="DT2572" s="370" t="str">
        <f>IF(DS2572=0,"",
IF(SUM($DS$2549:DS2572)=1,DU2572,
IF($DS$2669&gt;SUM($DS$2549:DS2572),_xlfn.CONCAT(", ",DU2572),
IF($DS$2669=SUM($DS$2549:DS2572),_xlfn.CONCAT(" y ",DU2572)))))</f>
        <v/>
      </c>
      <c r="DU2572" s="156" t="s">
        <v>5118</v>
      </c>
    </row>
    <row r="2573" spans="1:125" ht="15" customHeight="1">
      <c r="A2573" s="57"/>
      <c r="B2573" s="26"/>
      <c r="C2573" s="165" t="s">
        <v>5041</v>
      </c>
      <c r="D2573" s="852" t="str">
        <f t="shared" si="772"/>
        <v>INSTITUTO TECNOLOGICO SUPERIOR DE MISANTLA</v>
      </c>
      <c r="E2573" s="853"/>
      <c r="F2573" s="853"/>
      <c r="G2573" s="853"/>
      <c r="H2573" s="853"/>
      <c r="I2573" s="853"/>
      <c r="J2573" s="853"/>
      <c r="K2573" s="853"/>
      <c r="L2573" s="854"/>
      <c r="M2573" s="614"/>
      <c r="N2573" s="614"/>
      <c r="O2573" s="614"/>
      <c r="P2573" s="614"/>
      <c r="Q2573" s="614"/>
      <c r="R2573" s="614"/>
      <c r="S2573" s="614"/>
      <c r="T2573" s="614"/>
      <c r="U2573" s="614"/>
      <c r="V2573" s="614"/>
      <c r="W2573" s="614"/>
      <c r="X2573" s="614"/>
      <c r="Y2573" s="614"/>
      <c r="Z2573" s="614"/>
      <c r="AA2573" s="614"/>
      <c r="AB2573" s="614"/>
      <c r="AC2573" s="614"/>
      <c r="AD2573" s="614"/>
      <c r="AE2573" s="164"/>
      <c r="AF2573" s="164"/>
      <c r="AG2573" s="199">
        <f t="shared" si="773"/>
        <v>0</v>
      </c>
      <c r="AH2573" s="298">
        <f t="shared" si="774"/>
        <v>0</v>
      </c>
      <c r="AI2573" s="293">
        <f t="shared" si="775"/>
        <v>0</v>
      </c>
      <c r="AJ2573" s="294">
        <f t="shared" si="776"/>
        <v>0</v>
      </c>
      <c r="AK2573" s="295">
        <f t="shared" si="777"/>
        <v>0</v>
      </c>
      <c r="AL2573" s="296">
        <f t="shared" si="778"/>
        <v>0</v>
      </c>
      <c r="AM2573" s="293">
        <f t="shared" si="779"/>
        <v>0</v>
      </c>
      <c r="AN2573" s="294">
        <f t="shared" si="780"/>
        <v>0</v>
      </c>
      <c r="AO2573" s="295">
        <f t="shared" si="781"/>
        <v>0</v>
      </c>
      <c r="AP2573" s="296">
        <f t="shared" si="782"/>
        <v>0</v>
      </c>
      <c r="AQ2573" s="293">
        <f t="shared" si="783"/>
        <v>0</v>
      </c>
      <c r="AR2573" s="294">
        <f t="shared" si="784"/>
        <v>0</v>
      </c>
      <c r="AS2573" s="295">
        <f t="shared" si="785"/>
        <v>0</v>
      </c>
      <c r="AT2573" s="296">
        <f t="shared" si="786"/>
        <v>0</v>
      </c>
      <c r="AU2573" s="293">
        <f t="shared" si="787"/>
        <v>0</v>
      </c>
      <c r="AV2573" s="294">
        <f t="shared" si="788"/>
        <v>0</v>
      </c>
      <c r="AW2573" s="295">
        <f t="shared" si="789"/>
        <v>0</v>
      </c>
      <c r="AX2573" s="296">
        <f t="shared" si="790"/>
        <v>0</v>
      </c>
      <c r="AY2573" s="293">
        <f t="shared" si="791"/>
        <v>0</v>
      </c>
      <c r="AZ2573" s="294">
        <f t="shared" si="792"/>
        <v>0</v>
      </c>
      <c r="BA2573" s="295">
        <f t="shared" si="793"/>
        <v>0</v>
      </c>
      <c r="BB2573" s="296">
        <f t="shared" si="794"/>
        <v>0</v>
      </c>
      <c r="BC2573" s="293">
        <f t="shared" si="795"/>
        <v>0</v>
      </c>
      <c r="BD2573" s="294">
        <f t="shared" si="796"/>
        <v>0</v>
      </c>
      <c r="BE2573" s="295">
        <f t="shared" si="797"/>
        <v>0</v>
      </c>
      <c r="BF2573" s="296">
        <f t="shared" si="798"/>
        <v>0</v>
      </c>
      <c r="BG2573" s="293">
        <f t="shared" si="799"/>
        <v>0</v>
      </c>
      <c r="BH2573" s="294">
        <f t="shared" si="800"/>
        <v>0</v>
      </c>
      <c r="BI2573" s="295">
        <f t="shared" si="801"/>
        <v>0</v>
      </c>
      <c r="BJ2573" s="296">
        <f t="shared" si="802"/>
        <v>0</v>
      </c>
      <c r="BK2573" s="293">
        <f t="shared" si="803"/>
        <v>0</v>
      </c>
      <c r="BL2573" s="294">
        <f t="shared" si="804"/>
        <v>0</v>
      </c>
      <c r="BM2573" s="295">
        <f t="shared" si="805"/>
        <v>0</v>
      </c>
      <c r="BN2573" s="296">
        <f t="shared" si="806"/>
        <v>0</v>
      </c>
      <c r="BO2573" s="293">
        <f t="shared" si="807"/>
        <v>0</v>
      </c>
      <c r="BP2573" s="294">
        <f t="shared" si="808"/>
        <v>0</v>
      </c>
      <c r="BQ2573" s="295">
        <f t="shared" si="809"/>
        <v>0</v>
      </c>
      <c r="BR2573" s="296">
        <f t="shared" si="810"/>
        <v>0</v>
      </c>
      <c r="BS2573" s="293">
        <f t="shared" si="811"/>
        <v>0</v>
      </c>
      <c r="BT2573" s="294">
        <f t="shared" si="812"/>
        <v>0</v>
      </c>
      <c r="BU2573" s="295">
        <f t="shared" si="813"/>
        <v>0</v>
      </c>
      <c r="BV2573" s="296">
        <f t="shared" si="814"/>
        <v>0</v>
      </c>
      <c r="BW2573" s="293">
        <f t="shared" si="815"/>
        <v>0</v>
      </c>
      <c r="BX2573" s="294">
        <f t="shared" si="816"/>
        <v>0</v>
      </c>
      <c r="BY2573" s="295">
        <f t="shared" si="817"/>
        <v>0</v>
      </c>
      <c r="BZ2573" s="296">
        <f t="shared" si="818"/>
        <v>0</v>
      </c>
      <c r="CA2573" s="293">
        <f t="shared" si="819"/>
        <v>0</v>
      </c>
      <c r="CB2573" s="294">
        <f t="shared" si="820"/>
        <v>0</v>
      </c>
      <c r="CC2573" s="295">
        <f t="shared" si="821"/>
        <v>0</v>
      </c>
      <c r="CD2573" s="296">
        <f t="shared" si="822"/>
        <v>0</v>
      </c>
      <c r="CE2573" s="293">
        <f t="shared" si="823"/>
        <v>0</v>
      </c>
      <c r="CF2573" s="294">
        <f t="shared" si="824"/>
        <v>0</v>
      </c>
      <c r="CG2573" s="295">
        <f t="shared" si="825"/>
        <v>0</v>
      </c>
      <c r="CH2573" s="296">
        <f t="shared" si="826"/>
        <v>0</v>
      </c>
      <c r="CI2573" s="293">
        <f t="shared" si="827"/>
        <v>0</v>
      </c>
      <c r="CJ2573" s="294">
        <f t="shared" si="828"/>
        <v>0</v>
      </c>
      <c r="CK2573" s="295">
        <f t="shared" si="829"/>
        <v>0</v>
      </c>
      <c r="CL2573" s="296">
        <f t="shared" si="830"/>
        <v>0</v>
      </c>
      <c r="CM2573" s="293">
        <f t="shared" si="831"/>
        <v>0</v>
      </c>
      <c r="CN2573" s="294">
        <f t="shared" si="832"/>
        <v>0</v>
      </c>
      <c r="CO2573" s="295">
        <f t="shared" si="833"/>
        <v>0</v>
      </c>
      <c r="CP2573" s="296">
        <f t="shared" si="834"/>
        <v>0</v>
      </c>
      <c r="CQ2573" s="293">
        <f t="shared" si="835"/>
        <v>0</v>
      </c>
      <c r="CR2573" s="294">
        <f t="shared" si="836"/>
        <v>0</v>
      </c>
      <c r="CS2573" s="295">
        <f t="shared" si="837"/>
        <v>0</v>
      </c>
      <c r="CT2573" s="296">
        <f t="shared" si="838"/>
        <v>0</v>
      </c>
      <c r="CU2573" s="293">
        <f t="shared" si="839"/>
        <v>0</v>
      </c>
      <c r="CV2573" s="294">
        <f t="shared" si="840"/>
        <v>0</v>
      </c>
      <c r="CW2573" s="295">
        <f t="shared" si="841"/>
        <v>0</v>
      </c>
      <c r="CX2573" s="296">
        <f t="shared" si="842"/>
        <v>0</v>
      </c>
      <c r="CY2573" s="293">
        <f t="shared" si="843"/>
        <v>0</v>
      </c>
      <c r="CZ2573" s="294">
        <f t="shared" si="844"/>
        <v>0</v>
      </c>
      <c r="DA2573" s="295">
        <f t="shared" si="845"/>
        <v>0</v>
      </c>
      <c r="DB2573" s="296">
        <f t="shared" si="846"/>
        <v>0</v>
      </c>
      <c r="DC2573" s="404">
        <f t="shared" si="847"/>
        <v>0</v>
      </c>
      <c r="DD2573" s="366">
        <f t="shared" si="848"/>
        <v>0</v>
      </c>
      <c r="DE2573" s="364">
        <f t="shared" si="849"/>
        <v>0</v>
      </c>
      <c r="DF2573" s="365">
        <f t="shared" si="850"/>
        <v>0</v>
      </c>
      <c r="DG2573" s="404">
        <f t="shared" si="851"/>
        <v>0</v>
      </c>
      <c r="DH2573" s="366">
        <f t="shared" si="852"/>
        <v>0</v>
      </c>
      <c r="DI2573" s="364">
        <f t="shared" si="853"/>
        <v>0</v>
      </c>
      <c r="DJ2573" s="365">
        <f t="shared" si="854"/>
        <v>0</v>
      </c>
      <c r="DK2573" s="362">
        <f t="shared" si="855"/>
        <v>0</v>
      </c>
      <c r="DL2573" s="366">
        <f t="shared" si="856"/>
        <v>0</v>
      </c>
      <c r="DM2573" s="364">
        <f t="shared" si="857"/>
        <v>0</v>
      </c>
      <c r="DN2573" s="365">
        <f t="shared" si="858"/>
        <v>0</v>
      </c>
      <c r="DO2573" s="351">
        <f t="shared" si="859"/>
        <v>0</v>
      </c>
      <c r="DP2573" s="402">
        <f t="shared" si="860"/>
        <v>0</v>
      </c>
      <c r="DQ2573" s="370" t="str">
        <f>IF(DP2573=0,"",
IF(SUM($DP$2549:DP2573)=1,DR2573,
IF($DP$2669&gt;SUM($DP$2549:DP2573),_xlfn.CONCAT(", ",DR2573),
IF($DP$2669=SUM($DP$2549:DP2573),_xlfn.CONCAT(" y ",DR2573)))))</f>
        <v/>
      </c>
      <c r="DR2573" s="156" t="s">
        <v>5119</v>
      </c>
      <c r="DS2573" s="402">
        <f t="shared" si="861"/>
        <v>0</v>
      </c>
      <c r="DT2573" s="370" t="str">
        <f>IF(DS2573=0,"",
IF(SUM($DS$2549:DS2573)=1,DU2573,
IF($DS$2669&gt;SUM($DS$2549:DS2573),_xlfn.CONCAT(", ",DU2573),
IF($DS$2669=SUM($DS$2549:DS2573),_xlfn.CONCAT(" y ",DU2573)))))</f>
        <v/>
      </c>
      <c r="DU2573" s="156" t="s">
        <v>5119</v>
      </c>
    </row>
    <row r="2574" spans="1:125" ht="15" customHeight="1">
      <c r="A2574" s="57"/>
      <c r="B2574" s="26"/>
      <c r="C2574" s="165" t="s">
        <v>5042</v>
      </c>
      <c r="D2574" s="852" t="str">
        <f t="shared" si="772"/>
        <v>INSTITUTO TECNOLOGICO SUPERIOR DE SAN ANDRES TUXTLA</v>
      </c>
      <c r="E2574" s="853"/>
      <c r="F2574" s="853"/>
      <c r="G2574" s="853"/>
      <c r="H2574" s="853"/>
      <c r="I2574" s="853"/>
      <c r="J2574" s="853"/>
      <c r="K2574" s="853"/>
      <c r="L2574" s="854"/>
      <c r="M2574" s="614"/>
      <c r="N2574" s="614"/>
      <c r="O2574" s="614"/>
      <c r="P2574" s="614"/>
      <c r="Q2574" s="614"/>
      <c r="R2574" s="614"/>
      <c r="S2574" s="614"/>
      <c r="T2574" s="614"/>
      <c r="U2574" s="614"/>
      <c r="V2574" s="614"/>
      <c r="W2574" s="614"/>
      <c r="X2574" s="614"/>
      <c r="Y2574" s="614"/>
      <c r="Z2574" s="614"/>
      <c r="AA2574" s="614"/>
      <c r="AB2574" s="614"/>
      <c r="AC2574" s="614"/>
      <c r="AD2574" s="614"/>
      <c r="AE2574" s="164"/>
      <c r="AF2574" s="164"/>
      <c r="AG2574" s="199">
        <f t="shared" si="773"/>
        <v>0</v>
      </c>
      <c r="AH2574" s="298">
        <f t="shared" si="774"/>
        <v>0</v>
      </c>
      <c r="AI2574" s="293">
        <f t="shared" si="775"/>
        <v>0</v>
      </c>
      <c r="AJ2574" s="294">
        <f t="shared" si="776"/>
        <v>0</v>
      </c>
      <c r="AK2574" s="295">
        <f t="shared" si="777"/>
        <v>0</v>
      </c>
      <c r="AL2574" s="296">
        <f t="shared" si="778"/>
        <v>0</v>
      </c>
      <c r="AM2574" s="293">
        <f t="shared" si="779"/>
        <v>0</v>
      </c>
      <c r="AN2574" s="294">
        <f t="shared" si="780"/>
        <v>0</v>
      </c>
      <c r="AO2574" s="295">
        <f t="shared" si="781"/>
        <v>0</v>
      </c>
      <c r="AP2574" s="296">
        <f t="shared" si="782"/>
        <v>0</v>
      </c>
      <c r="AQ2574" s="293">
        <f t="shared" si="783"/>
        <v>0</v>
      </c>
      <c r="AR2574" s="294">
        <f t="shared" si="784"/>
        <v>0</v>
      </c>
      <c r="AS2574" s="295">
        <f t="shared" si="785"/>
        <v>0</v>
      </c>
      <c r="AT2574" s="296">
        <f t="shared" si="786"/>
        <v>0</v>
      </c>
      <c r="AU2574" s="293">
        <f t="shared" si="787"/>
        <v>0</v>
      </c>
      <c r="AV2574" s="294">
        <f t="shared" si="788"/>
        <v>0</v>
      </c>
      <c r="AW2574" s="295">
        <f t="shared" si="789"/>
        <v>0</v>
      </c>
      <c r="AX2574" s="296">
        <f t="shared" si="790"/>
        <v>0</v>
      </c>
      <c r="AY2574" s="293">
        <f t="shared" si="791"/>
        <v>0</v>
      </c>
      <c r="AZ2574" s="294">
        <f t="shared" si="792"/>
        <v>0</v>
      </c>
      <c r="BA2574" s="295">
        <f t="shared" si="793"/>
        <v>0</v>
      </c>
      <c r="BB2574" s="296">
        <f t="shared" si="794"/>
        <v>0</v>
      </c>
      <c r="BC2574" s="293">
        <f t="shared" si="795"/>
        <v>0</v>
      </c>
      <c r="BD2574" s="294">
        <f t="shared" si="796"/>
        <v>0</v>
      </c>
      <c r="BE2574" s="295">
        <f t="shared" si="797"/>
        <v>0</v>
      </c>
      <c r="BF2574" s="296">
        <f t="shared" si="798"/>
        <v>0</v>
      </c>
      <c r="BG2574" s="293">
        <f t="shared" si="799"/>
        <v>0</v>
      </c>
      <c r="BH2574" s="294">
        <f t="shared" si="800"/>
        <v>0</v>
      </c>
      <c r="BI2574" s="295">
        <f t="shared" si="801"/>
        <v>0</v>
      </c>
      <c r="BJ2574" s="296">
        <f t="shared" si="802"/>
        <v>0</v>
      </c>
      <c r="BK2574" s="293">
        <f t="shared" si="803"/>
        <v>0</v>
      </c>
      <c r="BL2574" s="294">
        <f t="shared" si="804"/>
        <v>0</v>
      </c>
      <c r="BM2574" s="295">
        <f t="shared" si="805"/>
        <v>0</v>
      </c>
      <c r="BN2574" s="296">
        <f t="shared" si="806"/>
        <v>0</v>
      </c>
      <c r="BO2574" s="293">
        <f t="shared" si="807"/>
        <v>0</v>
      </c>
      <c r="BP2574" s="294">
        <f t="shared" si="808"/>
        <v>0</v>
      </c>
      <c r="BQ2574" s="295">
        <f t="shared" si="809"/>
        <v>0</v>
      </c>
      <c r="BR2574" s="296">
        <f t="shared" si="810"/>
        <v>0</v>
      </c>
      <c r="BS2574" s="293">
        <f t="shared" si="811"/>
        <v>0</v>
      </c>
      <c r="BT2574" s="294">
        <f t="shared" si="812"/>
        <v>0</v>
      </c>
      <c r="BU2574" s="295">
        <f t="shared" si="813"/>
        <v>0</v>
      </c>
      <c r="BV2574" s="296">
        <f t="shared" si="814"/>
        <v>0</v>
      </c>
      <c r="BW2574" s="293">
        <f t="shared" si="815"/>
        <v>0</v>
      </c>
      <c r="BX2574" s="294">
        <f t="shared" si="816"/>
        <v>0</v>
      </c>
      <c r="BY2574" s="295">
        <f t="shared" si="817"/>
        <v>0</v>
      </c>
      <c r="BZ2574" s="296">
        <f t="shared" si="818"/>
        <v>0</v>
      </c>
      <c r="CA2574" s="293">
        <f t="shared" si="819"/>
        <v>0</v>
      </c>
      <c r="CB2574" s="294">
        <f t="shared" si="820"/>
        <v>0</v>
      </c>
      <c r="CC2574" s="295">
        <f t="shared" si="821"/>
        <v>0</v>
      </c>
      <c r="CD2574" s="296">
        <f t="shared" si="822"/>
        <v>0</v>
      </c>
      <c r="CE2574" s="293">
        <f t="shared" si="823"/>
        <v>0</v>
      </c>
      <c r="CF2574" s="294">
        <f t="shared" si="824"/>
        <v>0</v>
      </c>
      <c r="CG2574" s="295">
        <f t="shared" si="825"/>
        <v>0</v>
      </c>
      <c r="CH2574" s="296">
        <f t="shared" si="826"/>
        <v>0</v>
      </c>
      <c r="CI2574" s="293">
        <f t="shared" si="827"/>
        <v>0</v>
      </c>
      <c r="CJ2574" s="294">
        <f t="shared" si="828"/>
        <v>0</v>
      </c>
      <c r="CK2574" s="295">
        <f t="shared" si="829"/>
        <v>0</v>
      </c>
      <c r="CL2574" s="296">
        <f t="shared" si="830"/>
        <v>0</v>
      </c>
      <c r="CM2574" s="293">
        <f t="shared" si="831"/>
        <v>0</v>
      </c>
      <c r="CN2574" s="294">
        <f t="shared" si="832"/>
        <v>0</v>
      </c>
      <c r="CO2574" s="295">
        <f t="shared" si="833"/>
        <v>0</v>
      </c>
      <c r="CP2574" s="296">
        <f t="shared" si="834"/>
        <v>0</v>
      </c>
      <c r="CQ2574" s="293">
        <f t="shared" si="835"/>
        <v>0</v>
      </c>
      <c r="CR2574" s="294">
        <f t="shared" si="836"/>
        <v>0</v>
      </c>
      <c r="CS2574" s="295">
        <f t="shared" si="837"/>
        <v>0</v>
      </c>
      <c r="CT2574" s="296">
        <f t="shared" si="838"/>
        <v>0</v>
      </c>
      <c r="CU2574" s="293">
        <f t="shared" si="839"/>
        <v>0</v>
      </c>
      <c r="CV2574" s="294">
        <f t="shared" si="840"/>
        <v>0</v>
      </c>
      <c r="CW2574" s="295">
        <f t="shared" si="841"/>
        <v>0</v>
      </c>
      <c r="CX2574" s="296">
        <f t="shared" si="842"/>
        <v>0</v>
      </c>
      <c r="CY2574" s="293">
        <f t="shared" si="843"/>
        <v>0</v>
      </c>
      <c r="CZ2574" s="294">
        <f t="shared" si="844"/>
        <v>0</v>
      </c>
      <c r="DA2574" s="295">
        <f t="shared" si="845"/>
        <v>0</v>
      </c>
      <c r="DB2574" s="296">
        <f t="shared" si="846"/>
        <v>0</v>
      </c>
      <c r="DC2574" s="404">
        <f t="shared" si="847"/>
        <v>0</v>
      </c>
      <c r="DD2574" s="366">
        <f t="shared" si="848"/>
        <v>0</v>
      </c>
      <c r="DE2574" s="364">
        <f t="shared" si="849"/>
        <v>0</v>
      </c>
      <c r="DF2574" s="365">
        <f t="shared" si="850"/>
        <v>0</v>
      </c>
      <c r="DG2574" s="404">
        <f t="shared" si="851"/>
        <v>0</v>
      </c>
      <c r="DH2574" s="366">
        <f t="shared" si="852"/>
        <v>0</v>
      </c>
      <c r="DI2574" s="364">
        <f t="shared" si="853"/>
        <v>0</v>
      </c>
      <c r="DJ2574" s="365">
        <f t="shared" si="854"/>
        <v>0</v>
      </c>
      <c r="DK2574" s="362">
        <f t="shared" si="855"/>
        <v>0</v>
      </c>
      <c r="DL2574" s="366">
        <f t="shared" si="856"/>
        <v>0</v>
      </c>
      <c r="DM2574" s="364">
        <f t="shared" si="857"/>
        <v>0</v>
      </c>
      <c r="DN2574" s="365">
        <f t="shared" si="858"/>
        <v>0</v>
      </c>
      <c r="DO2574" s="351">
        <f t="shared" si="859"/>
        <v>0</v>
      </c>
      <c r="DP2574" s="402">
        <f t="shared" si="860"/>
        <v>0</v>
      </c>
      <c r="DQ2574" s="370" t="str">
        <f>IF(DP2574=0,"",
IF(SUM($DP$2549:DP2574)=1,DR2574,
IF($DP$2669&gt;SUM($DP$2549:DP2574),_xlfn.CONCAT(", ",DR2574),
IF($DP$2669=SUM($DP$2549:DP2574),_xlfn.CONCAT(" y ",DR2574)))))</f>
        <v/>
      </c>
      <c r="DR2574" s="156" t="s">
        <v>5120</v>
      </c>
      <c r="DS2574" s="402">
        <f t="shared" si="861"/>
        <v>0</v>
      </c>
      <c r="DT2574" s="370" t="str">
        <f>IF(DS2574=0,"",
IF(SUM($DS$2549:DS2574)=1,DU2574,
IF($DS$2669&gt;SUM($DS$2549:DS2574),_xlfn.CONCAT(", ",DU2574),
IF($DS$2669=SUM($DS$2549:DS2574),_xlfn.CONCAT(" y ",DU2574)))))</f>
        <v/>
      </c>
      <c r="DU2574" s="156" t="s">
        <v>5120</v>
      </c>
    </row>
    <row r="2575" spans="1:125" ht="15" customHeight="1">
      <c r="A2575" s="57"/>
      <c r="B2575" s="26"/>
      <c r="C2575" s="165" t="s">
        <v>5043</v>
      </c>
      <c r="D2575" s="852" t="str">
        <f t="shared" si="772"/>
        <v>INSTITUTO TECNOLOGICO SUPERIOR DE TANTOYUCA</v>
      </c>
      <c r="E2575" s="853"/>
      <c r="F2575" s="853"/>
      <c r="G2575" s="853"/>
      <c r="H2575" s="853"/>
      <c r="I2575" s="853"/>
      <c r="J2575" s="853"/>
      <c r="K2575" s="853"/>
      <c r="L2575" s="854"/>
      <c r="M2575" s="614"/>
      <c r="N2575" s="614"/>
      <c r="O2575" s="614"/>
      <c r="P2575" s="614"/>
      <c r="Q2575" s="614"/>
      <c r="R2575" s="614"/>
      <c r="S2575" s="614"/>
      <c r="T2575" s="614"/>
      <c r="U2575" s="614"/>
      <c r="V2575" s="614"/>
      <c r="W2575" s="614"/>
      <c r="X2575" s="614"/>
      <c r="Y2575" s="614"/>
      <c r="Z2575" s="614"/>
      <c r="AA2575" s="614"/>
      <c r="AB2575" s="614"/>
      <c r="AC2575" s="614"/>
      <c r="AD2575" s="614"/>
      <c r="AE2575" s="164"/>
      <c r="AF2575" s="164"/>
      <c r="AG2575" s="199">
        <f t="shared" si="773"/>
        <v>0</v>
      </c>
      <c r="AH2575" s="298">
        <f t="shared" si="774"/>
        <v>0</v>
      </c>
      <c r="AI2575" s="293">
        <f t="shared" si="775"/>
        <v>0</v>
      </c>
      <c r="AJ2575" s="294">
        <f t="shared" si="776"/>
        <v>0</v>
      </c>
      <c r="AK2575" s="295">
        <f t="shared" si="777"/>
        <v>0</v>
      </c>
      <c r="AL2575" s="296">
        <f t="shared" si="778"/>
        <v>0</v>
      </c>
      <c r="AM2575" s="293">
        <f t="shared" si="779"/>
        <v>0</v>
      </c>
      <c r="AN2575" s="294">
        <f t="shared" si="780"/>
        <v>0</v>
      </c>
      <c r="AO2575" s="295">
        <f t="shared" si="781"/>
        <v>0</v>
      </c>
      <c r="AP2575" s="296">
        <f t="shared" si="782"/>
        <v>0</v>
      </c>
      <c r="AQ2575" s="293">
        <f t="shared" si="783"/>
        <v>0</v>
      </c>
      <c r="AR2575" s="294">
        <f t="shared" si="784"/>
        <v>0</v>
      </c>
      <c r="AS2575" s="295">
        <f t="shared" si="785"/>
        <v>0</v>
      </c>
      <c r="AT2575" s="296">
        <f t="shared" si="786"/>
        <v>0</v>
      </c>
      <c r="AU2575" s="293">
        <f t="shared" si="787"/>
        <v>0</v>
      </c>
      <c r="AV2575" s="294">
        <f t="shared" si="788"/>
        <v>0</v>
      </c>
      <c r="AW2575" s="295">
        <f t="shared" si="789"/>
        <v>0</v>
      </c>
      <c r="AX2575" s="296">
        <f t="shared" si="790"/>
        <v>0</v>
      </c>
      <c r="AY2575" s="293">
        <f t="shared" si="791"/>
        <v>0</v>
      </c>
      <c r="AZ2575" s="294">
        <f t="shared" si="792"/>
        <v>0</v>
      </c>
      <c r="BA2575" s="295">
        <f t="shared" si="793"/>
        <v>0</v>
      </c>
      <c r="BB2575" s="296">
        <f t="shared" si="794"/>
        <v>0</v>
      </c>
      <c r="BC2575" s="293">
        <f t="shared" si="795"/>
        <v>0</v>
      </c>
      <c r="BD2575" s="294">
        <f t="shared" si="796"/>
        <v>0</v>
      </c>
      <c r="BE2575" s="295">
        <f t="shared" si="797"/>
        <v>0</v>
      </c>
      <c r="BF2575" s="296">
        <f t="shared" si="798"/>
        <v>0</v>
      </c>
      <c r="BG2575" s="293">
        <f t="shared" si="799"/>
        <v>0</v>
      </c>
      <c r="BH2575" s="294">
        <f t="shared" si="800"/>
        <v>0</v>
      </c>
      <c r="BI2575" s="295">
        <f t="shared" si="801"/>
        <v>0</v>
      </c>
      <c r="BJ2575" s="296">
        <f t="shared" si="802"/>
        <v>0</v>
      </c>
      <c r="BK2575" s="293">
        <f t="shared" si="803"/>
        <v>0</v>
      </c>
      <c r="BL2575" s="294">
        <f t="shared" si="804"/>
        <v>0</v>
      </c>
      <c r="BM2575" s="295">
        <f t="shared" si="805"/>
        <v>0</v>
      </c>
      <c r="BN2575" s="296">
        <f t="shared" si="806"/>
        <v>0</v>
      </c>
      <c r="BO2575" s="293">
        <f t="shared" si="807"/>
        <v>0</v>
      </c>
      <c r="BP2575" s="294">
        <f t="shared" si="808"/>
        <v>0</v>
      </c>
      <c r="BQ2575" s="295">
        <f t="shared" si="809"/>
        <v>0</v>
      </c>
      <c r="BR2575" s="296">
        <f t="shared" si="810"/>
        <v>0</v>
      </c>
      <c r="BS2575" s="293">
        <f t="shared" si="811"/>
        <v>0</v>
      </c>
      <c r="BT2575" s="294">
        <f t="shared" si="812"/>
        <v>0</v>
      </c>
      <c r="BU2575" s="295">
        <f t="shared" si="813"/>
        <v>0</v>
      </c>
      <c r="BV2575" s="296">
        <f t="shared" si="814"/>
        <v>0</v>
      </c>
      <c r="BW2575" s="293">
        <f t="shared" si="815"/>
        <v>0</v>
      </c>
      <c r="BX2575" s="294">
        <f t="shared" si="816"/>
        <v>0</v>
      </c>
      <c r="BY2575" s="295">
        <f t="shared" si="817"/>
        <v>0</v>
      </c>
      <c r="BZ2575" s="296">
        <f t="shared" si="818"/>
        <v>0</v>
      </c>
      <c r="CA2575" s="293">
        <f t="shared" si="819"/>
        <v>0</v>
      </c>
      <c r="CB2575" s="294">
        <f t="shared" si="820"/>
        <v>0</v>
      </c>
      <c r="CC2575" s="295">
        <f t="shared" si="821"/>
        <v>0</v>
      </c>
      <c r="CD2575" s="296">
        <f t="shared" si="822"/>
        <v>0</v>
      </c>
      <c r="CE2575" s="293">
        <f t="shared" si="823"/>
        <v>0</v>
      </c>
      <c r="CF2575" s="294">
        <f t="shared" si="824"/>
        <v>0</v>
      </c>
      <c r="CG2575" s="295">
        <f t="shared" si="825"/>
        <v>0</v>
      </c>
      <c r="CH2575" s="296">
        <f t="shared" si="826"/>
        <v>0</v>
      </c>
      <c r="CI2575" s="293">
        <f t="shared" si="827"/>
        <v>0</v>
      </c>
      <c r="CJ2575" s="294">
        <f t="shared" si="828"/>
        <v>0</v>
      </c>
      <c r="CK2575" s="295">
        <f t="shared" si="829"/>
        <v>0</v>
      </c>
      <c r="CL2575" s="296">
        <f t="shared" si="830"/>
        <v>0</v>
      </c>
      <c r="CM2575" s="293">
        <f t="shared" si="831"/>
        <v>0</v>
      </c>
      <c r="CN2575" s="294">
        <f t="shared" si="832"/>
        <v>0</v>
      </c>
      <c r="CO2575" s="295">
        <f t="shared" si="833"/>
        <v>0</v>
      </c>
      <c r="CP2575" s="296">
        <f t="shared" si="834"/>
        <v>0</v>
      </c>
      <c r="CQ2575" s="293">
        <f t="shared" si="835"/>
        <v>0</v>
      </c>
      <c r="CR2575" s="294">
        <f t="shared" si="836"/>
        <v>0</v>
      </c>
      <c r="CS2575" s="295">
        <f t="shared" si="837"/>
        <v>0</v>
      </c>
      <c r="CT2575" s="296">
        <f t="shared" si="838"/>
        <v>0</v>
      </c>
      <c r="CU2575" s="293">
        <f t="shared" si="839"/>
        <v>0</v>
      </c>
      <c r="CV2575" s="294">
        <f t="shared" si="840"/>
        <v>0</v>
      </c>
      <c r="CW2575" s="295">
        <f t="shared" si="841"/>
        <v>0</v>
      </c>
      <c r="CX2575" s="296">
        <f t="shared" si="842"/>
        <v>0</v>
      </c>
      <c r="CY2575" s="293">
        <f t="shared" si="843"/>
        <v>0</v>
      </c>
      <c r="CZ2575" s="294">
        <f t="shared" si="844"/>
        <v>0</v>
      </c>
      <c r="DA2575" s="295">
        <f t="shared" si="845"/>
        <v>0</v>
      </c>
      <c r="DB2575" s="296">
        <f t="shared" si="846"/>
        <v>0</v>
      </c>
      <c r="DC2575" s="404">
        <f t="shared" si="847"/>
        <v>0</v>
      </c>
      <c r="DD2575" s="366">
        <f t="shared" si="848"/>
        <v>0</v>
      </c>
      <c r="DE2575" s="364">
        <f t="shared" si="849"/>
        <v>0</v>
      </c>
      <c r="DF2575" s="365">
        <f t="shared" si="850"/>
        <v>0</v>
      </c>
      <c r="DG2575" s="404">
        <f t="shared" si="851"/>
        <v>0</v>
      </c>
      <c r="DH2575" s="366">
        <f t="shared" si="852"/>
        <v>0</v>
      </c>
      <c r="DI2575" s="364">
        <f t="shared" si="853"/>
        <v>0</v>
      </c>
      <c r="DJ2575" s="365">
        <f t="shared" si="854"/>
        <v>0</v>
      </c>
      <c r="DK2575" s="362">
        <f t="shared" si="855"/>
        <v>0</v>
      </c>
      <c r="DL2575" s="366">
        <f t="shared" si="856"/>
        <v>0</v>
      </c>
      <c r="DM2575" s="364">
        <f t="shared" si="857"/>
        <v>0</v>
      </c>
      <c r="DN2575" s="365">
        <f t="shared" si="858"/>
        <v>0</v>
      </c>
      <c r="DO2575" s="351">
        <f t="shared" si="859"/>
        <v>0</v>
      </c>
      <c r="DP2575" s="402">
        <f t="shared" si="860"/>
        <v>0</v>
      </c>
      <c r="DQ2575" s="370" t="str">
        <f>IF(DP2575=0,"",
IF(SUM($DP$2549:DP2575)=1,DR2575,
IF($DP$2669&gt;SUM($DP$2549:DP2575),_xlfn.CONCAT(", ",DR2575),
IF($DP$2669=SUM($DP$2549:DP2575),_xlfn.CONCAT(" y ",DR2575)))))</f>
        <v/>
      </c>
      <c r="DR2575" s="156" t="s">
        <v>5121</v>
      </c>
      <c r="DS2575" s="402">
        <f t="shared" si="861"/>
        <v>0</v>
      </c>
      <c r="DT2575" s="370" t="str">
        <f>IF(DS2575=0,"",
IF(SUM($DS$2549:DS2575)=1,DU2575,
IF($DS$2669&gt;SUM($DS$2549:DS2575),_xlfn.CONCAT(", ",DU2575),
IF($DS$2669=SUM($DS$2549:DS2575),_xlfn.CONCAT(" y ",DU2575)))))</f>
        <v/>
      </c>
      <c r="DU2575" s="156" t="s">
        <v>5121</v>
      </c>
    </row>
    <row r="2576" spans="1:125" ht="15" customHeight="1">
      <c r="A2576" s="57"/>
      <c r="B2576" s="26"/>
      <c r="C2576" s="165" t="s">
        <v>5044</v>
      </c>
      <c r="D2576" s="852" t="str">
        <f t="shared" si="772"/>
        <v>INSTITUTO TECNOLOGICO SUPERIOR DE COSAMALOAPAN</v>
      </c>
      <c r="E2576" s="853"/>
      <c r="F2576" s="853"/>
      <c r="G2576" s="853"/>
      <c r="H2576" s="853"/>
      <c r="I2576" s="853"/>
      <c r="J2576" s="853"/>
      <c r="K2576" s="853"/>
      <c r="L2576" s="854"/>
      <c r="M2576" s="614"/>
      <c r="N2576" s="614"/>
      <c r="O2576" s="614"/>
      <c r="P2576" s="614"/>
      <c r="Q2576" s="614"/>
      <c r="R2576" s="614"/>
      <c r="S2576" s="614"/>
      <c r="T2576" s="614"/>
      <c r="U2576" s="614"/>
      <c r="V2576" s="614"/>
      <c r="W2576" s="614"/>
      <c r="X2576" s="614"/>
      <c r="Y2576" s="614"/>
      <c r="Z2576" s="614"/>
      <c r="AA2576" s="614"/>
      <c r="AB2576" s="614"/>
      <c r="AC2576" s="614"/>
      <c r="AD2576" s="614"/>
      <c r="AE2576" s="164"/>
      <c r="AF2576" s="164"/>
      <c r="AG2576" s="199">
        <f t="shared" si="773"/>
        <v>0</v>
      </c>
      <c r="AH2576" s="298">
        <f t="shared" si="774"/>
        <v>0</v>
      </c>
      <c r="AI2576" s="293">
        <f t="shared" si="775"/>
        <v>0</v>
      </c>
      <c r="AJ2576" s="294">
        <f t="shared" si="776"/>
        <v>0</v>
      </c>
      <c r="AK2576" s="295">
        <f t="shared" si="777"/>
        <v>0</v>
      </c>
      <c r="AL2576" s="296">
        <f t="shared" si="778"/>
        <v>0</v>
      </c>
      <c r="AM2576" s="293">
        <f t="shared" si="779"/>
        <v>0</v>
      </c>
      <c r="AN2576" s="294">
        <f t="shared" si="780"/>
        <v>0</v>
      </c>
      <c r="AO2576" s="295">
        <f t="shared" si="781"/>
        <v>0</v>
      </c>
      <c r="AP2576" s="296">
        <f t="shared" si="782"/>
        <v>0</v>
      </c>
      <c r="AQ2576" s="293">
        <f t="shared" si="783"/>
        <v>0</v>
      </c>
      <c r="AR2576" s="294">
        <f t="shared" si="784"/>
        <v>0</v>
      </c>
      <c r="AS2576" s="295">
        <f t="shared" si="785"/>
        <v>0</v>
      </c>
      <c r="AT2576" s="296">
        <f t="shared" si="786"/>
        <v>0</v>
      </c>
      <c r="AU2576" s="293">
        <f t="shared" si="787"/>
        <v>0</v>
      </c>
      <c r="AV2576" s="294">
        <f t="shared" si="788"/>
        <v>0</v>
      </c>
      <c r="AW2576" s="295">
        <f t="shared" si="789"/>
        <v>0</v>
      </c>
      <c r="AX2576" s="296">
        <f t="shared" si="790"/>
        <v>0</v>
      </c>
      <c r="AY2576" s="293">
        <f t="shared" si="791"/>
        <v>0</v>
      </c>
      <c r="AZ2576" s="294">
        <f t="shared" si="792"/>
        <v>0</v>
      </c>
      <c r="BA2576" s="295">
        <f t="shared" si="793"/>
        <v>0</v>
      </c>
      <c r="BB2576" s="296">
        <f t="shared" si="794"/>
        <v>0</v>
      </c>
      <c r="BC2576" s="293">
        <f t="shared" si="795"/>
        <v>0</v>
      </c>
      <c r="BD2576" s="294">
        <f t="shared" si="796"/>
        <v>0</v>
      </c>
      <c r="BE2576" s="295">
        <f t="shared" si="797"/>
        <v>0</v>
      </c>
      <c r="BF2576" s="296">
        <f t="shared" si="798"/>
        <v>0</v>
      </c>
      <c r="BG2576" s="293">
        <f t="shared" si="799"/>
        <v>0</v>
      </c>
      <c r="BH2576" s="294">
        <f t="shared" si="800"/>
        <v>0</v>
      </c>
      <c r="BI2576" s="295">
        <f t="shared" si="801"/>
        <v>0</v>
      </c>
      <c r="BJ2576" s="296">
        <f t="shared" si="802"/>
        <v>0</v>
      </c>
      <c r="BK2576" s="293">
        <f t="shared" si="803"/>
        <v>0</v>
      </c>
      <c r="BL2576" s="294">
        <f t="shared" si="804"/>
        <v>0</v>
      </c>
      <c r="BM2576" s="295">
        <f t="shared" si="805"/>
        <v>0</v>
      </c>
      <c r="BN2576" s="296">
        <f t="shared" si="806"/>
        <v>0</v>
      </c>
      <c r="BO2576" s="293">
        <f t="shared" si="807"/>
        <v>0</v>
      </c>
      <c r="BP2576" s="294">
        <f t="shared" si="808"/>
        <v>0</v>
      </c>
      <c r="BQ2576" s="295">
        <f t="shared" si="809"/>
        <v>0</v>
      </c>
      <c r="BR2576" s="296">
        <f t="shared" si="810"/>
        <v>0</v>
      </c>
      <c r="BS2576" s="293">
        <f t="shared" si="811"/>
        <v>0</v>
      </c>
      <c r="BT2576" s="294">
        <f t="shared" si="812"/>
        <v>0</v>
      </c>
      <c r="BU2576" s="295">
        <f t="shared" si="813"/>
        <v>0</v>
      </c>
      <c r="BV2576" s="296">
        <f t="shared" si="814"/>
        <v>0</v>
      </c>
      <c r="BW2576" s="293">
        <f t="shared" si="815"/>
        <v>0</v>
      </c>
      <c r="BX2576" s="294">
        <f t="shared" si="816"/>
        <v>0</v>
      </c>
      <c r="BY2576" s="295">
        <f t="shared" si="817"/>
        <v>0</v>
      </c>
      <c r="BZ2576" s="296">
        <f t="shared" si="818"/>
        <v>0</v>
      </c>
      <c r="CA2576" s="293">
        <f t="shared" si="819"/>
        <v>0</v>
      </c>
      <c r="CB2576" s="294">
        <f t="shared" si="820"/>
        <v>0</v>
      </c>
      <c r="CC2576" s="295">
        <f t="shared" si="821"/>
        <v>0</v>
      </c>
      <c r="CD2576" s="296">
        <f t="shared" si="822"/>
        <v>0</v>
      </c>
      <c r="CE2576" s="293">
        <f t="shared" si="823"/>
        <v>0</v>
      </c>
      <c r="CF2576" s="294">
        <f t="shared" si="824"/>
        <v>0</v>
      </c>
      <c r="CG2576" s="295">
        <f t="shared" si="825"/>
        <v>0</v>
      </c>
      <c r="CH2576" s="296">
        <f t="shared" si="826"/>
        <v>0</v>
      </c>
      <c r="CI2576" s="293">
        <f t="shared" si="827"/>
        <v>0</v>
      </c>
      <c r="CJ2576" s="294">
        <f t="shared" si="828"/>
        <v>0</v>
      </c>
      <c r="CK2576" s="295">
        <f t="shared" si="829"/>
        <v>0</v>
      </c>
      <c r="CL2576" s="296">
        <f t="shared" si="830"/>
        <v>0</v>
      </c>
      <c r="CM2576" s="293">
        <f t="shared" si="831"/>
        <v>0</v>
      </c>
      <c r="CN2576" s="294">
        <f t="shared" si="832"/>
        <v>0</v>
      </c>
      <c r="CO2576" s="295">
        <f t="shared" si="833"/>
        <v>0</v>
      </c>
      <c r="CP2576" s="296">
        <f t="shared" si="834"/>
        <v>0</v>
      </c>
      <c r="CQ2576" s="293">
        <f t="shared" si="835"/>
        <v>0</v>
      </c>
      <c r="CR2576" s="294">
        <f t="shared" si="836"/>
        <v>0</v>
      </c>
      <c r="CS2576" s="295">
        <f t="shared" si="837"/>
        <v>0</v>
      </c>
      <c r="CT2576" s="296">
        <f t="shared" si="838"/>
        <v>0</v>
      </c>
      <c r="CU2576" s="293">
        <f t="shared" si="839"/>
        <v>0</v>
      </c>
      <c r="CV2576" s="294">
        <f t="shared" si="840"/>
        <v>0</v>
      </c>
      <c r="CW2576" s="295">
        <f t="shared" si="841"/>
        <v>0</v>
      </c>
      <c r="CX2576" s="296">
        <f t="shared" si="842"/>
        <v>0</v>
      </c>
      <c r="CY2576" s="293">
        <f t="shared" si="843"/>
        <v>0</v>
      </c>
      <c r="CZ2576" s="294">
        <f t="shared" si="844"/>
        <v>0</v>
      </c>
      <c r="DA2576" s="295">
        <f t="shared" si="845"/>
        <v>0</v>
      </c>
      <c r="DB2576" s="296">
        <f t="shared" si="846"/>
        <v>0</v>
      </c>
      <c r="DC2576" s="404">
        <f t="shared" si="847"/>
        <v>0</v>
      </c>
      <c r="DD2576" s="366">
        <f t="shared" si="848"/>
        <v>0</v>
      </c>
      <c r="DE2576" s="364">
        <f t="shared" si="849"/>
        <v>0</v>
      </c>
      <c r="DF2576" s="365">
        <f t="shared" si="850"/>
        <v>0</v>
      </c>
      <c r="DG2576" s="404">
        <f t="shared" si="851"/>
        <v>0</v>
      </c>
      <c r="DH2576" s="366">
        <f t="shared" si="852"/>
        <v>0</v>
      </c>
      <c r="DI2576" s="364">
        <f t="shared" si="853"/>
        <v>0</v>
      </c>
      <c r="DJ2576" s="365">
        <f t="shared" si="854"/>
        <v>0</v>
      </c>
      <c r="DK2576" s="362">
        <f t="shared" si="855"/>
        <v>0</v>
      </c>
      <c r="DL2576" s="366">
        <f t="shared" si="856"/>
        <v>0</v>
      </c>
      <c r="DM2576" s="364">
        <f t="shared" si="857"/>
        <v>0</v>
      </c>
      <c r="DN2576" s="365">
        <f t="shared" si="858"/>
        <v>0</v>
      </c>
      <c r="DO2576" s="351">
        <f t="shared" si="859"/>
        <v>0</v>
      </c>
      <c r="DP2576" s="402">
        <f t="shared" si="860"/>
        <v>0</v>
      </c>
      <c r="DQ2576" s="370" t="str">
        <f>IF(DP2576=0,"",
IF(SUM($DP$2549:DP2576)=1,DR2576,
IF($DP$2669&gt;SUM($DP$2549:DP2576),_xlfn.CONCAT(", ",DR2576),
IF($DP$2669=SUM($DP$2549:DP2576),_xlfn.CONCAT(" y ",DR2576)))))</f>
        <v/>
      </c>
      <c r="DR2576" s="156" t="s">
        <v>5122</v>
      </c>
      <c r="DS2576" s="402">
        <f t="shared" si="861"/>
        <v>0</v>
      </c>
      <c r="DT2576" s="370" t="str">
        <f>IF(DS2576=0,"",
IF(SUM($DS$2549:DS2576)=1,DU2576,
IF($DS$2669&gt;SUM($DS$2549:DS2576),_xlfn.CONCAT(", ",DU2576),
IF($DS$2669=SUM($DS$2549:DS2576),_xlfn.CONCAT(" y ",DU2576)))))</f>
        <v/>
      </c>
      <c r="DU2576" s="156" t="s">
        <v>5122</v>
      </c>
    </row>
    <row r="2577" spans="1:125" ht="15" customHeight="1">
      <c r="A2577" s="57"/>
      <c r="B2577" s="26"/>
      <c r="C2577" s="165" t="s">
        <v>5045</v>
      </c>
      <c r="D2577" s="852" t="str">
        <f t="shared" si="772"/>
        <v>INSTITUTO TECNOLOGICO SUPERIOR DE PANUCO</v>
      </c>
      <c r="E2577" s="853"/>
      <c r="F2577" s="853"/>
      <c r="G2577" s="853"/>
      <c r="H2577" s="853"/>
      <c r="I2577" s="853"/>
      <c r="J2577" s="853"/>
      <c r="K2577" s="853"/>
      <c r="L2577" s="854"/>
      <c r="M2577" s="614"/>
      <c r="N2577" s="614"/>
      <c r="O2577" s="614"/>
      <c r="P2577" s="614"/>
      <c r="Q2577" s="614"/>
      <c r="R2577" s="614"/>
      <c r="S2577" s="614"/>
      <c r="T2577" s="614"/>
      <c r="U2577" s="614"/>
      <c r="V2577" s="614"/>
      <c r="W2577" s="614"/>
      <c r="X2577" s="614"/>
      <c r="Y2577" s="614"/>
      <c r="Z2577" s="614"/>
      <c r="AA2577" s="614"/>
      <c r="AB2577" s="614"/>
      <c r="AC2577" s="614"/>
      <c r="AD2577" s="614"/>
      <c r="AE2577" s="164"/>
      <c r="AF2577" s="164"/>
      <c r="AG2577" s="199">
        <f t="shared" si="773"/>
        <v>0</v>
      </c>
      <c r="AH2577" s="298">
        <f t="shared" si="774"/>
        <v>0</v>
      </c>
      <c r="AI2577" s="293">
        <f t="shared" si="775"/>
        <v>0</v>
      </c>
      <c r="AJ2577" s="294">
        <f t="shared" si="776"/>
        <v>0</v>
      </c>
      <c r="AK2577" s="295">
        <f t="shared" si="777"/>
        <v>0</v>
      </c>
      <c r="AL2577" s="296">
        <f t="shared" si="778"/>
        <v>0</v>
      </c>
      <c r="AM2577" s="293">
        <f t="shared" si="779"/>
        <v>0</v>
      </c>
      <c r="AN2577" s="294">
        <f t="shared" si="780"/>
        <v>0</v>
      </c>
      <c r="AO2577" s="295">
        <f t="shared" si="781"/>
        <v>0</v>
      </c>
      <c r="AP2577" s="296">
        <f t="shared" si="782"/>
        <v>0</v>
      </c>
      <c r="AQ2577" s="293">
        <f t="shared" si="783"/>
        <v>0</v>
      </c>
      <c r="AR2577" s="294">
        <f t="shared" si="784"/>
        <v>0</v>
      </c>
      <c r="AS2577" s="295">
        <f t="shared" si="785"/>
        <v>0</v>
      </c>
      <c r="AT2577" s="296">
        <f t="shared" si="786"/>
        <v>0</v>
      </c>
      <c r="AU2577" s="293">
        <f t="shared" si="787"/>
        <v>0</v>
      </c>
      <c r="AV2577" s="294">
        <f t="shared" si="788"/>
        <v>0</v>
      </c>
      <c r="AW2577" s="295">
        <f t="shared" si="789"/>
        <v>0</v>
      </c>
      <c r="AX2577" s="296">
        <f t="shared" si="790"/>
        <v>0</v>
      </c>
      <c r="AY2577" s="293">
        <f t="shared" si="791"/>
        <v>0</v>
      </c>
      <c r="AZ2577" s="294">
        <f t="shared" si="792"/>
        <v>0</v>
      </c>
      <c r="BA2577" s="295">
        <f t="shared" si="793"/>
        <v>0</v>
      </c>
      <c r="BB2577" s="296">
        <f t="shared" si="794"/>
        <v>0</v>
      </c>
      <c r="BC2577" s="293">
        <f t="shared" si="795"/>
        <v>0</v>
      </c>
      <c r="BD2577" s="294">
        <f t="shared" si="796"/>
        <v>0</v>
      </c>
      <c r="BE2577" s="295">
        <f t="shared" si="797"/>
        <v>0</v>
      </c>
      <c r="BF2577" s="296">
        <f t="shared" si="798"/>
        <v>0</v>
      </c>
      <c r="BG2577" s="293">
        <f t="shared" si="799"/>
        <v>0</v>
      </c>
      <c r="BH2577" s="294">
        <f t="shared" si="800"/>
        <v>0</v>
      </c>
      <c r="BI2577" s="295">
        <f t="shared" si="801"/>
        <v>0</v>
      </c>
      <c r="BJ2577" s="296">
        <f t="shared" si="802"/>
        <v>0</v>
      </c>
      <c r="BK2577" s="293">
        <f t="shared" si="803"/>
        <v>0</v>
      </c>
      <c r="BL2577" s="294">
        <f t="shared" si="804"/>
        <v>0</v>
      </c>
      <c r="BM2577" s="295">
        <f t="shared" si="805"/>
        <v>0</v>
      </c>
      <c r="BN2577" s="296">
        <f t="shared" si="806"/>
        <v>0</v>
      </c>
      <c r="BO2577" s="293">
        <f t="shared" si="807"/>
        <v>0</v>
      </c>
      <c r="BP2577" s="294">
        <f t="shared" si="808"/>
        <v>0</v>
      </c>
      <c r="BQ2577" s="295">
        <f t="shared" si="809"/>
        <v>0</v>
      </c>
      <c r="BR2577" s="296">
        <f t="shared" si="810"/>
        <v>0</v>
      </c>
      <c r="BS2577" s="293">
        <f t="shared" si="811"/>
        <v>0</v>
      </c>
      <c r="BT2577" s="294">
        <f t="shared" si="812"/>
        <v>0</v>
      </c>
      <c r="BU2577" s="295">
        <f t="shared" si="813"/>
        <v>0</v>
      </c>
      <c r="BV2577" s="296">
        <f t="shared" si="814"/>
        <v>0</v>
      </c>
      <c r="BW2577" s="293">
        <f t="shared" si="815"/>
        <v>0</v>
      </c>
      <c r="BX2577" s="294">
        <f t="shared" si="816"/>
        <v>0</v>
      </c>
      <c r="BY2577" s="295">
        <f t="shared" si="817"/>
        <v>0</v>
      </c>
      <c r="BZ2577" s="296">
        <f t="shared" si="818"/>
        <v>0</v>
      </c>
      <c r="CA2577" s="293">
        <f t="shared" si="819"/>
        <v>0</v>
      </c>
      <c r="CB2577" s="294">
        <f t="shared" si="820"/>
        <v>0</v>
      </c>
      <c r="CC2577" s="295">
        <f t="shared" si="821"/>
        <v>0</v>
      </c>
      <c r="CD2577" s="296">
        <f t="shared" si="822"/>
        <v>0</v>
      </c>
      <c r="CE2577" s="293">
        <f t="shared" si="823"/>
        <v>0</v>
      </c>
      <c r="CF2577" s="294">
        <f t="shared" si="824"/>
        <v>0</v>
      </c>
      <c r="CG2577" s="295">
        <f t="shared" si="825"/>
        <v>0</v>
      </c>
      <c r="CH2577" s="296">
        <f t="shared" si="826"/>
        <v>0</v>
      </c>
      <c r="CI2577" s="293">
        <f t="shared" si="827"/>
        <v>0</v>
      </c>
      <c r="CJ2577" s="294">
        <f t="shared" si="828"/>
        <v>0</v>
      </c>
      <c r="CK2577" s="295">
        <f t="shared" si="829"/>
        <v>0</v>
      </c>
      <c r="CL2577" s="296">
        <f t="shared" si="830"/>
        <v>0</v>
      </c>
      <c r="CM2577" s="293">
        <f t="shared" si="831"/>
        <v>0</v>
      </c>
      <c r="CN2577" s="294">
        <f t="shared" si="832"/>
        <v>0</v>
      </c>
      <c r="CO2577" s="295">
        <f t="shared" si="833"/>
        <v>0</v>
      </c>
      <c r="CP2577" s="296">
        <f t="shared" si="834"/>
        <v>0</v>
      </c>
      <c r="CQ2577" s="293">
        <f t="shared" si="835"/>
        <v>0</v>
      </c>
      <c r="CR2577" s="294">
        <f t="shared" si="836"/>
        <v>0</v>
      </c>
      <c r="CS2577" s="295">
        <f t="shared" si="837"/>
        <v>0</v>
      </c>
      <c r="CT2577" s="296">
        <f t="shared" si="838"/>
        <v>0</v>
      </c>
      <c r="CU2577" s="293">
        <f t="shared" si="839"/>
        <v>0</v>
      </c>
      <c r="CV2577" s="294">
        <f t="shared" si="840"/>
        <v>0</v>
      </c>
      <c r="CW2577" s="295">
        <f t="shared" si="841"/>
        <v>0</v>
      </c>
      <c r="CX2577" s="296">
        <f t="shared" si="842"/>
        <v>0</v>
      </c>
      <c r="CY2577" s="293">
        <f t="shared" si="843"/>
        <v>0</v>
      </c>
      <c r="CZ2577" s="294">
        <f t="shared" si="844"/>
        <v>0</v>
      </c>
      <c r="DA2577" s="295">
        <f t="shared" si="845"/>
        <v>0</v>
      </c>
      <c r="DB2577" s="296">
        <f t="shared" si="846"/>
        <v>0</v>
      </c>
      <c r="DC2577" s="404">
        <f t="shared" si="847"/>
        <v>0</v>
      </c>
      <c r="DD2577" s="366">
        <f t="shared" si="848"/>
        <v>0</v>
      </c>
      <c r="DE2577" s="364">
        <f t="shared" si="849"/>
        <v>0</v>
      </c>
      <c r="DF2577" s="365">
        <f t="shared" si="850"/>
        <v>0</v>
      </c>
      <c r="DG2577" s="404">
        <f t="shared" si="851"/>
        <v>0</v>
      </c>
      <c r="DH2577" s="366">
        <f t="shared" si="852"/>
        <v>0</v>
      </c>
      <c r="DI2577" s="364">
        <f t="shared" si="853"/>
        <v>0</v>
      </c>
      <c r="DJ2577" s="365">
        <f t="shared" si="854"/>
        <v>0</v>
      </c>
      <c r="DK2577" s="362">
        <f t="shared" si="855"/>
        <v>0</v>
      </c>
      <c r="DL2577" s="366">
        <f t="shared" si="856"/>
        <v>0</v>
      </c>
      <c r="DM2577" s="364">
        <f t="shared" si="857"/>
        <v>0</v>
      </c>
      <c r="DN2577" s="365">
        <f t="shared" si="858"/>
        <v>0</v>
      </c>
      <c r="DO2577" s="351">
        <f t="shared" si="859"/>
        <v>0</v>
      </c>
      <c r="DP2577" s="402">
        <f t="shared" si="860"/>
        <v>0</v>
      </c>
      <c r="DQ2577" s="370" t="str">
        <f>IF(DP2577=0,"",
IF(SUM($DP$2549:DP2577)=1,DR2577,
IF($DP$2669&gt;SUM($DP$2549:DP2577),_xlfn.CONCAT(", ",DR2577),
IF($DP$2669=SUM($DP$2549:DP2577),_xlfn.CONCAT(" y ",DR2577)))))</f>
        <v/>
      </c>
      <c r="DR2577" s="156" t="s">
        <v>5123</v>
      </c>
      <c r="DS2577" s="402">
        <f t="shared" si="861"/>
        <v>0</v>
      </c>
      <c r="DT2577" s="370" t="str">
        <f>IF(DS2577=0,"",
IF(SUM($DS$2549:DS2577)=1,DU2577,
IF($DS$2669&gt;SUM($DS$2549:DS2577),_xlfn.CONCAT(", ",DU2577),
IF($DS$2669=SUM($DS$2549:DS2577),_xlfn.CONCAT(" y ",DU2577)))))</f>
        <v/>
      </c>
      <c r="DU2577" s="156" t="s">
        <v>5123</v>
      </c>
    </row>
    <row r="2578" spans="1:125" ht="15" customHeight="1">
      <c r="A2578" s="57"/>
      <c r="B2578" s="26"/>
      <c r="C2578" s="165" t="s">
        <v>5046</v>
      </c>
      <c r="D2578" s="852" t="str">
        <f t="shared" si="772"/>
        <v>INSTITUTO TECNOLOGICO SUPERIOR DE POZA RICA</v>
      </c>
      <c r="E2578" s="853"/>
      <c r="F2578" s="853"/>
      <c r="G2578" s="853"/>
      <c r="H2578" s="853"/>
      <c r="I2578" s="853"/>
      <c r="J2578" s="853"/>
      <c r="K2578" s="853"/>
      <c r="L2578" s="854"/>
      <c r="M2578" s="614"/>
      <c r="N2578" s="614"/>
      <c r="O2578" s="614"/>
      <c r="P2578" s="614"/>
      <c r="Q2578" s="614"/>
      <c r="R2578" s="614"/>
      <c r="S2578" s="614"/>
      <c r="T2578" s="614"/>
      <c r="U2578" s="614"/>
      <c r="V2578" s="614"/>
      <c r="W2578" s="614"/>
      <c r="X2578" s="614"/>
      <c r="Y2578" s="614"/>
      <c r="Z2578" s="614"/>
      <c r="AA2578" s="614"/>
      <c r="AB2578" s="614"/>
      <c r="AC2578" s="614"/>
      <c r="AD2578" s="614"/>
      <c r="AE2578" s="164"/>
      <c r="AF2578" s="164"/>
      <c r="AG2578" s="199">
        <f t="shared" si="773"/>
        <v>0</v>
      </c>
      <c r="AH2578" s="298">
        <f t="shared" si="774"/>
        <v>0</v>
      </c>
      <c r="AI2578" s="293">
        <f t="shared" si="775"/>
        <v>0</v>
      </c>
      <c r="AJ2578" s="294">
        <f t="shared" si="776"/>
        <v>0</v>
      </c>
      <c r="AK2578" s="295">
        <f t="shared" si="777"/>
        <v>0</v>
      </c>
      <c r="AL2578" s="296">
        <f t="shared" si="778"/>
        <v>0</v>
      </c>
      <c r="AM2578" s="293">
        <f t="shared" si="779"/>
        <v>0</v>
      </c>
      <c r="AN2578" s="294">
        <f t="shared" si="780"/>
        <v>0</v>
      </c>
      <c r="AO2578" s="295">
        <f t="shared" si="781"/>
        <v>0</v>
      </c>
      <c r="AP2578" s="296">
        <f t="shared" si="782"/>
        <v>0</v>
      </c>
      <c r="AQ2578" s="293">
        <f t="shared" si="783"/>
        <v>0</v>
      </c>
      <c r="AR2578" s="294">
        <f t="shared" si="784"/>
        <v>0</v>
      </c>
      <c r="AS2578" s="295">
        <f t="shared" si="785"/>
        <v>0</v>
      </c>
      <c r="AT2578" s="296">
        <f t="shared" si="786"/>
        <v>0</v>
      </c>
      <c r="AU2578" s="293">
        <f t="shared" si="787"/>
        <v>0</v>
      </c>
      <c r="AV2578" s="294">
        <f t="shared" si="788"/>
        <v>0</v>
      </c>
      <c r="AW2578" s="295">
        <f t="shared" si="789"/>
        <v>0</v>
      </c>
      <c r="AX2578" s="296">
        <f t="shared" si="790"/>
        <v>0</v>
      </c>
      <c r="AY2578" s="293">
        <f t="shared" si="791"/>
        <v>0</v>
      </c>
      <c r="AZ2578" s="294">
        <f t="shared" si="792"/>
        <v>0</v>
      </c>
      <c r="BA2578" s="295">
        <f t="shared" si="793"/>
        <v>0</v>
      </c>
      <c r="BB2578" s="296">
        <f t="shared" si="794"/>
        <v>0</v>
      </c>
      <c r="BC2578" s="293">
        <f t="shared" si="795"/>
        <v>0</v>
      </c>
      <c r="BD2578" s="294">
        <f t="shared" si="796"/>
        <v>0</v>
      </c>
      <c r="BE2578" s="295">
        <f t="shared" si="797"/>
        <v>0</v>
      </c>
      <c r="BF2578" s="296">
        <f t="shared" si="798"/>
        <v>0</v>
      </c>
      <c r="BG2578" s="293">
        <f t="shared" si="799"/>
        <v>0</v>
      </c>
      <c r="BH2578" s="294">
        <f t="shared" si="800"/>
        <v>0</v>
      </c>
      <c r="BI2578" s="295">
        <f t="shared" si="801"/>
        <v>0</v>
      </c>
      <c r="BJ2578" s="296">
        <f t="shared" si="802"/>
        <v>0</v>
      </c>
      <c r="BK2578" s="293">
        <f t="shared" si="803"/>
        <v>0</v>
      </c>
      <c r="BL2578" s="294">
        <f t="shared" si="804"/>
        <v>0</v>
      </c>
      <c r="BM2578" s="295">
        <f t="shared" si="805"/>
        <v>0</v>
      </c>
      <c r="BN2578" s="296">
        <f t="shared" si="806"/>
        <v>0</v>
      </c>
      <c r="BO2578" s="293">
        <f t="shared" si="807"/>
        <v>0</v>
      </c>
      <c r="BP2578" s="294">
        <f t="shared" si="808"/>
        <v>0</v>
      </c>
      <c r="BQ2578" s="295">
        <f t="shared" si="809"/>
        <v>0</v>
      </c>
      <c r="BR2578" s="296">
        <f t="shared" si="810"/>
        <v>0</v>
      </c>
      <c r="BS2578" s="293">
        <f t="shared" si="811"/>
        <v>0</v>
      </c>
      <c r="BT2578" s="294">
        <f t="shared" si="812"/>
        <v>0</v>
      </c>
      <c r="BU2578" s="295">
        <f t="shared" si="813"/>
        <v>0</v>
      </c>
      <c r="BV2578" s="296">
        <f t="shared" si="814"/>
        <v>0</v>
      </c>
      <c r="BW2578" s="293">
        <f t="shared" si="815"/>
        <v>0</v>
      </c>
      <c r="BX2578" s="294">
        <f t="shared" si="816"/>
        <v>0</v>
      </c>
      <c r="BY2578" s="295">
        <f t="shared" si="817"/>
        <v>0</v>
      </c>
      <c r="BZ2578" s="296">
        <f t="shared" si="818"/>
        <v>0</v>
      </c>
      <c r="CA2578" s="293">
        <f t="shared" si="819"/>
        <v>0</v>
      </c>
      <c r="CB2578" s="294">
        <f t="shared" si="820"/>
        <v>0</v>
      </c>
      <c r="CC2578" s="295">
        <f t="shared" si="821"/>
        <v>0</v>
      </c>
      <c r="CD2578" s="296">
        <f t="shared" si="822"/>
        <v>0</v>
      </c>
      <c r="CE2578" s="293">
        <f t="shared" si="823"/>
        <v>0</v>
      </c>
      <c r="CF2578" s="294">
        <f t="shared" si="824"/>
        <v>0</v>
      </c>
      <c r="CG2578" s="295">
        <f t="shared" si="825"/>
        <v>0</v>
      </c>
      <c r="CH2578" s="296">
        <f t="shared" si="826"/>
        <v>0</v>
      </c>
      <c r="CI2578" s="293">
        <f t="shared" si="827"/>
        <v>0</v>
      </c>
      <c r="CJ2578" s="294">
        <f t="shared" si="828"/>
        <v>0</v>
      </c>
      <c r="CK2578" s="295">
        <f t="shared" si="829"/>
        <v>0</v>
      </c>
      <c r="CL2578" s="296">
        <f t="shared" si="830"/>
        <v>0</v>
      </c>
      <c r="CM2578" s="293">
        <f t="shared" si="831"/>
        <v>0</v>
      </c>
      <c r="CN2578" s="294">
        <f t="shared" si="832"/>
        <v>0</v>
      </c>
      <c r="CO2578" s="295">
        <f t="shared" si="833"/>
        <v>0</v>
      </c>
      <c r="CP2578" s="296">
        <f t="shared" si="834"/>
        <v>0</v>
      </c>
      <c r="CQ2578" s="293">
        <f t="shared" si="835"/>
        <v>0</v>
      </c>
      <c r="CR2578" s="294">
        <f t="shared" si="836"/>
        <v>0</v>
      </c>
      <c r="CS2578" s="295">
        <f t="shared" si="837"/>
        <v>0</v>
      </c>
      <c r="CT2578" s="296">
        <f t="shared" si="838"/>
        <v>0</v>
      </c>
      <c r="CU2578" s="293">
        <f t="shared" si="839"/>
        <v>0</v>
      </c>
      <c r="CV2578" s="294">
        <f t="shared" si="840"/>
        <v>0</v>
      </c>
      <c r="CW2578" s="295">
        <f t="shared" si="841"/>
        <v>0</v>
      </c>
      <c r="CX2578" s="296">
        <f t="shared" si="842"/>
        <v>0</v>
      </c>
      <c r="CY2578" s="293">
        <f t="shared" si="843"/>
        <v>0</v>
      </c>
      <c r="CZ2578" s="294">
        <f t="shared" si="844"/>
        <v>0</v>
      </c>
      <c r="DA2578" s="295">
        <f t="shared" si="845"/>
        <v>0</v>
      </c>
      <c r="DB2578" s="296">
        <f t="shared" si="846"/>
        <v>0</v>
      </c>
      <c r="DC2578" s="404">
        <f t="shared" si="847"/>
        <v>0</v>
      </c>
      <c r="DD2578" s="366">
        <f t="shared" si="848"/>
        <v>0</v>
      </c>
      <c r="DE2578" s="364">
        <f t="shared" si="849"/>
        <v>0</v>
      </c>
      <c r="DF2578" s="365">
        <f t="shared" si="850"/>
        <v>0</v>
      </c>
      <c r="DG2578" s="404">
        <f t="shared" si="851"/>
        <v>0</v>
      </c>
      <c r="DH2578" s="366">
        <f t="shared" si="852"/>
        <v>0</v>
      </c>
      <c r="DI2578" s="364">
        <f t="shared" si="853"/>
        <v>0</v>
      </c>
      <c r="DJ2578" s="365">
        <f t="shared" si="854"/>
        <v>0</v>
      </c>
      <c r="DK2578" s="362">
        <f t="shared" si="855"/>
        <v>0</v>
      </c>
      <c r="DL2578" s="366">
        <f t="shared" si="856"/>
        <v>0</v>
      </c>
      <c r="DM2578" s="364">
        <f t="shared" si="857"/>
        <v>0</v>
      </c>
      <c r="DN2578" s="365">
        <f t="shared" si="858"/>
        <v>0</v>
      </c>
      <c r="DO2578" s="351">
        <f t="shared" si="859"/>
        <v>0</v>
      </c>
      <c r="DP2578" s="402">
        <f t="shared" si="860"/>
        <v>0</v>
      </c>
      <c r="DQ2578" s="370" t="str">
        <f>IF(DP2578=0,"",
IF(SUM($DP$2549:DP2578)=1,DR2578,
IF($DP$2669&gt;SUM($DP$2549:DP2578),_xlfn.CONCAT(", ",DR2578),
IF($DP$2669=SUM($DP$2549:DP2578),_xlfn.CONCAT(" y ",DR2578)))))</f>
        <v/>
      </c>
      <c r="DR2578" s="156" t="s">
        <v>5124</v>
      </c>
      <c r="DS2578" s="402">
        <f t="shared" si="861"/>
        <v>0</v>
      </c>
      <c r="DT2578" s="370" t="str">
        <f>IF(DS2578=0,"",
IF(SUM($DS$2549:DS2578)=1,DU2578,
IF($DS$2669&gt;SUM($DS$2549:DS2578),_xlfn.CONCAT(", ",DU2578),
IF($DS$2669=SUM($DS$2549:DS2578),_xlfn.CONCAT(" y ",DU2578)))))</f>
        <v/>
      </c>
      <c r="DU2578" s="156" t="s">
        <v>5124</v>
      </c>
    </row>
    <row r="2579" spans="1:125" ht="15" customHeight="1">
      <c r="A2579" s="57"/>
      <c r="B2579" s="26"/>
      <c r="C2579" s="165" t="s">
        <v>5047</v>
      </c>
      <c r="D2579" s="852" t="str">
        <f t="shared" si="772"/>
        <v>INSTITUTO TECNOLOGICO SUPERIOR DE XALAPA</v>
      </c>
      <c r="E2579" s="853"/>
      <c r="F2579" s="853"/>
      <c r="G2579" s="853"/>
      <c r="H2579" s="853"/>
      <c r="I2579" s="853"/>
      <c r="J2579" s="853"/>
      <c r="K2579" s="853"/>
      <c r="L2579" s="854"/>
      <c r="M2579" s="614"/>
      <c r="N2579" s="614"/>
      <c r="O2579" s="614"/>
      <c r="P2579" s="614"/>
      <c r="Q2579" s="614"/>
      <c r="R2579" s="614"/>
      <c r="S2579" s="614"/>
      <c r="T2579" s="614"/>
      <c r="U2579" s="614"/>
      <c r="V2579" s="614"/>
      <c r="W2579" s="614"/>
      <c r="X2579" s="614"/>
      <c r="Y2579" s="614"/>
      <c r="Z2579" s="614"/>
      <c r="AA2579" s="614"/>
      <c r="AB2579" s="614"/>
      <c r="AC2579" s="614"/>
      <c r="AD2579" s="614"/>
      <c r="AE2579" s="164"/>
      <c r="AF2579" s="164"/>
      <c r="AG2579" s="199">
        <f t="shared" si="773"/>
        <v>0</v>
      </c>
      <c r="AH2579" s="298">
        <f t="shared" si="774"/>
        <v>0</v>
      </c>
      <c r="AI2579" s="293">
        <f t="shared" si="775"/>
        <v>0</v>
      </c>
      <c r="AJ2579" s="294">
        <f t="shared" si="776"/>
        <v>0</v>
      </c>
      <c r="AK2579" s="295">
        <f t="shared" si="777"/>
        <v>0</v>
      </c>
      <c r="AL2579" s="296">
        <f t="shared" si="778"/>
        <v>0</v>
      </c>
      <c r="AM2579" s="293">
        <f t="shared" si="779"/>
        <v>0</v>
      </c>
      <c r="AN2579" s="294">
        <f t="shared" si="780"/>
        <v>0</v>
      </c>
      <c r="AO2579" s="295">
        <f t="shared" si="781"/>
        <v>0</v>
      </c>
      <c r="AP2579" s="296">
        <f t="shared" si="782"/>
        <v>0</v>
      </c>
      <c r="AQ2579" s="293">
        <f t="shared" si="783"/>
        <v>0</v>
      </c>
      <c r="AR2579" s="294">
        <f t="shared" si="784"/>
        <v>0</v>
      </c>
      <c r="AS2579" s="295">
        <f t="shared" si="785"/>
        <v>0</v>
      </c>
      <c r="AT2579" s="296">
        <f t="shared" si="786"/>
        <v>0</v>
      </c>
      <c r="AU2579" s="293">
        <f t="shared" si="787"/>
        <v>0</v>
      </c>
      <c r="AV2579" s="294">
        <f t="shared" si="788"/>
        <v>0</v>
      </c>
      <c r="AW2579" s="295">
        <f t="shared" si="789"/>
        <v>0</v>
      </c>
      <c r="AX2579" s="296">
        <f t="shared" si="790"/>
        <v>0</v>
      </c>
      <c r="AY2579" s="293">
        <f t="shared" si="791"/>
        <v>0</v>
      </c>
      <c r="AZ2579" s="294">
        <f t="shared" si="792"/>
        <v>0</v>
      </c>
      <c r="BA2579" s="295">
        <f t="shared" si="793"/>
        <v>0</v>
      </c>
      <c r="BB2579" s="296">
        <f t="shared" si="794"/>
        <v>0</v>
      </c>
      <c r="BC2579" s="293">
        <f t="shared" si="795"/>
        <v>0</v>
      </c>
      <c r="BD2579" s="294">
        <f t="shared" si="796"/>
        <v>0</v>
      </c>
      <c r="BE2579" s="295">
        <f t="shared" si="797"/>
        <v>0</v>
      </c>
      <c r="BF2579" s="296">
        <f t="shared" si="798"/>
        <v>0</v>
      </c>
      <c r="BG2579" s="293">
        <f t="shared" si="799"/>
        <v>0</v>
      </c>
      <c r="BH2579" s="294">
        <f t="shared" si="800"/>
        <v>0</v>
      </c>
      <c r="BI2579" s="295">
        <f t="shared" si="801"/>
        <v>0</v>
      </c>
      <c r="BJ2579" s="296">
        <f t="shared" si="802"/>
        <v>0</v>
      </c>
      <c r="BK2579" s="293">
        <f t="shared" si="803"/>
        <v>0</v>
      </c>
      <c r="BL2579" s="294">
        <f t="shared" si="804"/>
        <v>0</v>
      </c>
      <c r="BM2579" s="295">
        <f t="shared" si="805"/>
        <v>0</v>
      </c>
      <c r="BN2579" s="296">
        <f t="shared" si="806"/>
        <v>0</v>
      </c>
      <c r="BO2579" s="293">
        <f t="shared" si="807"/>
        <v>0</v>
      </c>
      <c r="BP2579" s="294">
        <f t="shared" si="808"/>
        <v>0</v>
      </c>
      <c r="BQ2579" s="295">
        <f t="shared" si="809"/>
        <v>0</v>
      </c>
      <c r="BR2579" s="296">
        <f t="shared" si="810"/>
        <v>0</v>
      </c>
      <c r="BS2579" s="293">
        <f t="shared" si="811"/>
        <v>0</v>
      </c>
      <c r="BT2579" s="294">
        <f t="shared" si="812"/>
        <v>0</v>
      </c>
      <c r="BU2579" s="295">
        <f t="shared" si="813"/>
        <v>0</v>
      </c>
      <c r="BV2579" s="296">
        <f t="shared" si="814"/>
        <v>0</v>
      </c>
      <c r="BW2579" s="293">
        <f t="shared" si="815"/>
        <v>0</v>
      </c>
      <c r="BX2579" s="294">
        <f t="shared" si="816"/>
        <v>0</v>
      </c>
      <c r="BY2579" s="295">
        <f t="shared" si="817"/>
        <v>0</v>
      </c>
      <c r="BZ2579" s="296">
        <f t="shared" si="818"/>
        <v>0</v>
      </c>
      <c r="CA2579" s="293">
        <f t="shared" si="819"/>
        <v>0</v>
      </c>
      <c r="CB2579" s="294">
        <f t="shared" si="820"/>
        <v>0</v>
      </c>
      <c r="CC2579" s="295">
        <f t="shared" si="821"/>
        <v>0</v>
      </c>
      <c r="CD2579" s="296">
        <f t="shared" si="822"/>
        <v>0</v>
      </c>
      <c r="CE2579" s="293">
        <f t="shared" si="823"/>
        <v>0</v>
      </c>
      <c r="CF2579" s="294">
        <f t="shared" si="824"/>
        <v>0</v>
      </c>
      <c r="CG2579" s="295">
        <f t="shared" si="825"/>
        <v>0</v>
      </c>
      <c r="CH2579" s="296">
        <f t="shared" si="826"/>
        <v>0</v>
      </c>
      <c r="CI2579" s="293">
        <f t="shared" si="827"/>
        <v>0</v>
      </c>
      <c r="CJ2579" s="294">
        <f t="shared" si="828"/>
        <v>0</v>
      </c>
      <c r="CK2579" s="295">
        <f t="shared" si="829"/>
        <v>0</v>
      </c>
      <c r="CL2579" s="296">
        <f t="shared" si="830"/>
        <v>0</v>
      </c>
      <c r="CM2579" s="293">
        <f t="shared" si="831"/>
        <v>0</v>
      </c>
      <c r="CN2579" s="294">
        <f t="shared" si="832"/>
        <v>0</v>
      </c>
      <c r="CO2579" s="295">
        <f t="shared" si="833"/>
        <v>0</v>
      </c>
      <c r="CP2579" s="296">
        <f t="shared" si="834"/>
        <v>0</v>
      </c>
      <c r="CQ2579" s="293">
        <f t="shared" si="835"/>
        <v>0</v>
      </c>
      <c r="CR2579" s="294">
        <f t="shared" si="836"/>
        <v>0</v>
      </c>
      <c r="CS2579" s="295">
        <f t="shared" si="837"/>
        <v>0</v>
      </c>
      <c r="CT2579" s="296">
        <f t="shared" si="838"/>
        <v>0</v>
      </c>
      <c r="CU2579" s="293">
        <f t="shared" si="839"/>
        <v>0</v>
      </c>
      <c r="CV2579" s="294">
        <f t="shared" si="840"/>
        <v>0</v>
      </c>
      <c r="CW2579" s="295">
        <f t="shared" si="841"/>
        <v>0</v>
      </c>
      <c r="CX2579" s="296">
        <f t="shared" si="842"/>
        <v>0</v>
      </c>
      <c r="CY2579" s="293">
        <f t="shared" si="843"/>
        <v>0</v>
      </c>
      <c r="CZ2579" s="294">
        <f t="shared" si="844"/>
        <v>0</v>
      </c>
      <c r="DA2579" s="295">
        <f t="shared" si="845"/>
        <v>0</v>
      </c>
      <c r="DB2579" s="296">
        <f t="shared" si="846"/>
        <v>0</v>
      </c>
      <c r="DC2579" s="404">
        <f t="shared" si="847"/>
        <v>0</v>
      </c>
      <c r="DD2579" s="366">
        <f t="shared" si="848"/>
        <v>0</v>
      </c>
      <c r="DE2579" s="364">
        <f t="shared" si="849"/>
        <v>0</v>
      </c>
      <c r="DF2579" s="365">
        <f t="shared" si="850"/>
        <v>0</v>
      </c>
      <c r="DG2579" s="404">
        <f t="shared" si="851"/>
        <v>0</v>
      </c>
      <c r="DH2579" s="366">
        <f t="shared" si="852"/>
        <v>0</v>
      </c>
      <c r="DI2579" s="364">
        <f t="shared" si="853"/>
        <v>0</v>
      </c>
      <c r="DJ2579" s="365">
        <f t="shared" si="854"/>
        <v>0</v>
      </c>
      <c r="DK2579" s="362">
        <f t="shared" si="855"/>
        <v>0</v>
      </c>
      <c r="DL2579" s="366">
        <f t="shared" si="856"/>
        <v>0</v>
      </c>
      <c r="DM2579" s="364">
        <f t="shared" si="857"/>
        <v>0</v>
      </c>
      <c r="DN2579" s="365">
        <f t="shared" si="858"/>
        <v>0</v>
      </c>
      <c r="DO2579" s="351">
        <f t="shared" si="859"/>
        <v>0</v>
      </c>
      <c r="DP2579" s="402">
        <f t="shared" si="860"/>
        <v>0</v>
      </c>
      <c r="DQ2579" s="370" t="str">
        <f>IF(DP2579=0,"",
IF(SUM($DP$2549:DP2579)=1,DR2579,
IF($DP$2669&gt;SUM($DP$2549:DP2579),_xlfn.CONCAT(", ",DR2579),
IF($DP$2669=SUM($DP$2549:DP2579),_xlfn.CONCAT(" y ",DR2579)))))</f>
        <v/>
      </c>
      <c r="DR2579" s="156" t="s">
        <v>5125</v>
      </c>
      <c r="DS2579" s="402">
        <f t="shared" si="861"/>
        <v>0</v>
      </c>
      <c r="DT2579" s="370" t="str">
        <f>IF(DS2579=0,"",
IF(SUM($DS$2549:DS2579)=1,DU2579,
IF($DS$2669&gt;SUM($DS$2549:DS2579),_xlfn.CONCAT(", ",DU2579),
IF($DS$2669=SUM($DS$2549:DS2579),_xlfn.CONCAT(" y ",DU2579)))))</f>
        <v/>
      </c>
      <c r="DU2579" s="156" t="s">
        <v>5125</v>
      </c>
    </row>
    <row r="2580" spans="1:125" ht="15" customHeight="1">
      <c r="A2580" s="57"/>
      <c r="B2580" s="26"/>
      <c r="C2580" s="165" t="s">
        <v>5048</v>
      </c>
      <c r="D2580" s="852" t="str">
        <f t="shared" si="772"/>
        <v>INSTITUTO TECNOLOGICO SUPERIOR DE COATZACOALCOS</v>
      </c>
      <c r="E2580" s="853"/>
      <c r="F2580" s="853"/>
      <c r="G2580" s="853"/>
      <c r="H2580" s="853"/>
      <c r="I2580" s="853"/>
      <c r="J2580" s="853"/>
      <c r="K2580" s="853"/>
      <c r="L2580" s="854"/>
      <c r="M2580" s="614"/>
      <c r="N2580" s="614"/>
      <c r="O2580" s="614"/>
      <c r="P2580" s="614"/>
      <c r="Q2580" s="614"/>
      <c r="R2580" s="614"/>
      <c r="S2580" s="614"/>
      <c r="T2580" s="614"/>
      <c r="U2580" s="614"/>
      <c r="V2580" s="614"/>
      <c r="W2580" s="614"/>
      <c r="X2580" s="614"/>
      <c r="Y2580" s="614"/>
      <c r="Z2580" s="614"/>
      <c r="AA2580" s="614"/>
      <c r="AB2580" s="614"/>
      <c r="AC2580" s="614"/>
      <c r="AD2580" s="614"/>
      <c r="AE2580" s="164"/>
      <c r="AF2580" s="164"/>
      <c r="AG2580" s="199">
        <f t="shared" si="773"/>
        <v>0</v>
      </c>
      <c r="AH2580" s="298">
        <f t="shared" si="774"/>
        <v>0</v>
      </c>
      <c r="AI2580" s="293">
        <f t="shared" si="775"/>
        <v>0</v>
      </c>
      <c r="AJ2580" s="294">
        <f t="shared" si="776"/>
        <v>0</v>
      </c>
      <c r="AK2580" s="295">
        <f t="shared" si="777"/>
        <v>0</v>
      </c>
      <c r="AL2580" s="296">
        <f t="shared" si="778"/>
        <v>0</v>
      </c>
      <c r="AM2580" s="293">
        <f t="shared" si="779"/>
        <v>0</v>
      </c>
      <c r="AN2580" s="294">
        <f t="shared" si="780"/>
        <v>0</v>
      </c>
      <c r="AO2580" s="295">
        <f t="shared" si="781"/>
        <v>0</v>
      </c>
      <c r="AP2580" s="296">
        <f t="shared" si="782"/>
        <v>0</v>
      </c>
      <c r="AQ2580" s="293">
        <f t="shared" si="783"/>
        <v>0</v>
      </c>
      <c r="AR2580" s="294">
        <f t="shared" si="784"/>
        <v>0</v>
      </c>
      <c r="AS2580" s="295">
        <f t="shared" si="785"/>
        <v>0</v>
      </c>
      <c r="AT2580" s="296">
        <f t="shared" si="786"/>
        <v>0</v>
      </c>
      <c r="AU2580" s="293">
        <f t="shared" si="787"/>
        <v>0</v>
      </c>
      <c r="AV2580" s="294">
        <f t="shared" si="788"/>
        <v>0</v>
      </c>
      <c r="AW2580" s="295">
        <f t="shared" si="789"/>
        <v>0</v>
      </c>
      <c r="AX2580" s="296">
        <f t="shared" si="790"/>
        <v>0</v>
      </c>
      <c r="AY2580" s="293">
        <f t="shared" si="791"/>
        <v>0</v>
      </c>
      <c r="AZ2580" s="294">
        <f t="shared" si="792"/>
        <v>0</v>
      </c>
      <c r="BA2580" s="295">
        <f t="shared" si="793"/>
        <v>0</v>
      </c>
      <c r="BB2580" s="296">
        <f t="shared" si="794"/>
        <v>0</v>
      </c>
      <c r="BC2580" s="293">
        <f t="shared" si="795"/>
        <v>0</v>
      </c>
      <c r="BD2580" s="294">
        <f t="shared" si="796"/>
        <v>0</v>
      </c>
      <c r="BE2580" s="295">
        <f t="shared" si="797"/>
        <v>0</v>
      </c>
      <c r="BF2580" s="296">
        <f t="shared" si="798"/>
        <v>0</v>
      </c>
      <c r="BG2580" s="293">
        <f t="shared" si="799"/>
        <v>0</v>
      </c>
      <c r="BH2580" s="294">
        <f t="shared" si="800"/>
        <v>0</v>
      </c>
      <c r="BI2580" s="295">
        <f t="shared" si="801"/>
        <v>0</v>
      </c>
      <c r="BJ2580" s="296">
        <f t="shared" si="802"/>
        <v>0</v>
      </c>
      <c r="BK2580" s="293">
        <f t="shared" si="803"/>
        <v>0</v>
      </c>
      <c r="BL2580" s="294">
        <f t="shared" si="804"/>
        <v>0</v>
      </c>
      <c r="BM2580" s="295">
        <f t="shared" si="805"/>
        <v>0</v>
      </c>
      <c r="BN2580" s="296">
        <f t="shared" si="806"/>
        <v>0</v>
      </c>
      <c r="BO2580" s="293">
        <f t="shared" si="807"/>
        <v>0</v>
      </c>
      <c r="BP2580" s="294">
        <f t="shared" si="808"/>
        <v>0</v>
      </c>
      <c r="BQ2580" s="295">
        <f t="shared" si="809"/>
        <v>0</v>
      </c>
      <c r="BR2580" s="296">
        <f t="shared" si="810"/>
        <v>0</v>
      </c>
      <c r="BS2580" s="293">
        <f t="shared" si="811"/>
        <v>0</v>
      </c>
      <c r="BT2580" s="294">
        <f t="shared" si="812"/>
        <v>0</v>
      </c>
      <c r="BU2580" s="295">
        <f t="shared" si="813"/>
        <v>0</v>
      </c>
      <c r="BV2580" s="296">
        <f t="shared" si="814"/>
        <v>0</v>
      </c>
      <c r="BW2580" s="293">
        <f t="shared" si="815"/>
        <v>0</v>
      </c>
      <c r="BX2580" s="294">
        <f t="shared" si="816"/>
        <v>0</v>
      </c>
      <c r="BY2580" s="295">
        <f t="shared" si="817"/>
        <v>0</v>
      </c>
      <c r="BZ2580" s="296">
        <f t="shared" si="818"/>
        <v>0</v>
      </c>
      <c r="CA2580" s="293">
        <f t="shared" si="819"/>
        <v>0</v>
      </c>
      <c r="CB2580" s="294">
        <f t="shared" si="820"/>
        <v>0</v>
      </c>
      <c r="CC2580" s="295">
        <f t="shared" si="821"/>
        <v>0</v>
      </c>
      <c r="CD2580" s="296">
        <f t="shared" si="822"/>
        <v>0</v>
      </c>
      <c r="CE2580" s="293">
        <f t="shared" si="823"/>
        <v>0</v>
      </c>
      <c r="CF2580" s="294">
        <f t="shared" si="824"/>
        <v>0</v>
      </c>
      <c r="CG2580" s="295">
        <f t="shared" si="825"/>
        <v>0</v>
      </c>
      <c r="CH2580" s="296">
        <f t="shared" si="826"/>
        <v>0</v>
      </c>
      <c r="CI2580" s="293">
        <f t="shared" si="827"/>
        <v>0</v>
      </c>
      <c r="CJ2580" s="294">
        <f t="shared" si="828"/>
        <v>0</v>
      </c>
      <c r="CK2580" s="295">
        <f t="shared" si="829"/>
        <v>0</v>
      </c>
      <c r="CL2580" s="296">
        <f t="shared" si="830"/>
        <v>0</v>
      </c>
      <c r="CM2580" s="293">
        <f t="shared" si="831"/>
        <v>0</v>
      </c>
      <c r="CN2580" s="294">
        <f t="shared" si="832"/>
        <v>0</v>
      </c>
      <c r="CO2580" s="295">
        <f t="shared" si="833"/>
        <v>0</v>
      </c>
      <c r="CP2580" s="296">
        <f t="shared" si="834"/>
        <v>0</v>
      </c>
      <c r="CQ2580" s="293">
        <f t="shared" si="835"/>
        <v>0</v>
      </c>
      <c r="CR2580" s="294">
        <f t="shared" si="836"/>
        <v>0</v>
      </c>
      <c r="CS2580" s="295">
        <f t="shared" si="837"/>
        <v>0</v>
      </c>
      <c r="CT2580" s="296">
        <f t="shared" si="838"/>
        <v>0</v>
      </c>
      <c r="CU2580" s="293">
        <f t="shared" si="839"/>
        <v>0</v>
      </c>
      <c r="CV2580" s="294">
        <f t="shared" si="840"/>
        <v>0</v>
      </c>
      <c r="CW2580" s="295">
        <f t="shared" si="841"/>
        <v>0</v>
      </c>
      <c r="CX2580" s="296">
        <f t="shared" si="842"/>
        <v>0</v>
      </c>
      <c r="CY2580" s="293">
        <f t="shared" si="843"/>
        <v>0</v>
      </c>
      <c r="CZ2580" s="294">
        <f t="shared" si="844"/>
        <v>0</v>
      </c>
      <c r="DA2580" s="295">
        <f t="shared" si="845"/>
        <v>0</v>
      </c>
      <c r="DB2580" s="296">
        <f t="shared" si="846"/>
        <v>0</v>
      </c>
      <c r="DC2580" s="404">
        <f t="shared" si="847"/>
        <v>0</v>
      </c>
      <c r="DD2580" s="366">
        <f t="shared" si="848"/>
        <v>0</v>
      </c>
      <c r="DE2580" s="364">
        <f t="shared" si="849"/>
        <v>0</v>
      </c>
      <c r="DF2580" s="365">
        <f t="shared" si="850"/>
        <v>0</v>
      </c>
      <c r="DG2580" s="404">
        <f t="shared" si="851"/>
        <v>0</v>
      </c>
      <c r="DH2580" s="366">
        <f t="shared" si="852"/>
        <v>0</v>
      </c>
      <c r="DI2580" s="364">
        <f t="shared" si="853"/>
        <v>0</v>
      </c>
      <c r="DJ2580" s="365">
        <f t="shared" si="854"/>
        <v>0</v>
      </c>
      <c r="DK2580" s="362">
        <f t="shared" si="855"/>
        <v>0</v>
      </c>
      <c r="DL2580" s="366">
        <f t="shared" si="856"/>
        <v>0</v>
      </c>
      <c r="DM2580" s="364">
        <f t="shared" si="857"/>
        <v>0</v>
      </c>
      <c r="DN2580" s="365">
        <f t="shared" si="858"/>
        <v>0</v>
      </c>
      <c r="DO2580" s="351">
        <f t="shared" si="859"/>
        <v>0</v>
      </c>
      <c r="DP2580" s="402">
        <f t="shared" si="860"/>
        <v>0</v>
      </c>
      <c r="DQ2580" s="370" t="str">
        <f>IF(DP2580=0,"",
IF(SUM($DP$2549:DP2580)=1,DR2580,
IF($DP$2669&gt;SUM($DP$2549:DP2580),_xlfn.CONCAT(", ",DR2580),
IF($DP$2669=SUM($DP$2549:DP2580),_xlfn.CONCAT(" y ",DR2580)))))</f>
        <v/>
      </c>
      <c r="DR2580" s="156" t="s">
        <v>5126</v>
      </c>
      <c r="DS2580" s="402">
        <f t="shared" si="861"/>
        <v>0</v>
      </c>
      <c r="DT2580" s="370" t="str">
        <f>IF(DS2580=0,"",
IF(SUM($DS$2549:DS2580)=1,DU2580,
IF($DS$2669&gt;SUM($DS$2549:DS2580),_xlfn.CONCAT(", ",DU2580),
IF($DS$2669=SUM($DS$2549:DS2580),_xlfn.CONCAT(" y ",DU2580)))))</f>
        <v/>
      </c>
      <c r="DU2580" s="156" t="s">
        <v>5126</v>
      </c>
    </row>
    <row r="2581" spans="1:125" ht="15" customHeight="1">
      <c r="A2581" s="57"/>
      <c r="B2581" s="26"/>
      <c r="C2581" s="165" t="s">
        <v>5049</v>
      </c>
      <c r="D2581" s="852" t="str">
        <f t="shared" si="772"/>
        <v>INSTITUTO TECNOLOGICO SUPERIOR DE TIERRA BLANCA</v>
      </c>
      <c r="E2581" s="853"/>
      <c r="F2581" s="853"/>
      <c r="G2581" s="853"/>
      <c r="H2581" s="853"/>
      <c r="I2581" s="853"/>
      <c r="J2581" s="853"/>
      <c r="K2581" s="853"/>
      <c r="L2581" s="854"/>
      <c r="M2581" s="614"/>
      <c r="N2581" s="614"/>
      <c r="O2581" s="614"/>
      <c r="P2581" s="614"/>
      <c r="Q2581" s="614"/>
      <c r="R2581" s="614"/>
      <c r="S2581" s="614"/>
      <c r="T2581" s="614"/>
      <c r="U2581" s="614"/>
      <c r="V2581" s="614"/>
      <c r="W2581" s="614"/>
      <c r="X2581" s="614"/>
      <c r="Y2581" s="614"/>
      <c r="Z2581" s="614"/>
      <c r="AA2581" s="614"/>
      <c r="AB2581" s="614"/>
      <c r="AC2581" s="614"/>
      <c r="AD2581" s="614"/>
      <c r="AE2581" s="164"/>
      <c r="AF2581" s="164"/>
      <c r="AG2581" s="199">
        <f t="shared" si="773"/>
        <v>0</v>
      </c>
      <c r="AH2581" s="298">
        <f t="shared" si="774"/>
        <v>0</v>
      </c>
      <c r="AI2581" s="293">
        <f t="shared" si="775"/>
        <v>0</v>
      </c>
      <c r="AJ2581" s="294">
        <f t="shared" si="776"/>
        <v>0</v>
      </c>
      <c r="AK2581" s="295">
        <f t="shared" si="777"/>
        <v>0</v>
      </c>
      <c r="AL2581" s="296">
        <f t="shared" si="778"/>
        <v>0</v>
      </c>
      <c r="AM2581" s="293">
        <f t="shared" si="779"/>
        <v>0</v>
      </c>
      <c r="AN2581" s="294">
        <f t="shared" si="780"/>
        <v>0</v>
      </c>
      <c r="AO2581" s="295">
        <f t="shared" si="781"/>
        <v>0</v>
      </c>
      <c r="AP2581" s="296">
        <f t="shared" si="782"/>
        <v>0</v>
      </c>
      <c r="AQ2581" s="293">
        <f t="shared" si="783"/>
        <v>0</v>
      </c>
      <c r="AR2581" s="294">
        <f t="shared" si="784"/>
        <v>0</v>
      </c>
      <c r="AS2581" s="295">
        <f t="shared" si="785"/>
        <v>0</v>
      </c>
      <c r="AT2581" s="296">
        <f t="shared" si="786"/>
        <v>0</v>
      </c>
      <c r="AU2581" s="293">
        <f t="shared" si="787"/>
        <v>0</v>
      </c>
      <c r="AV2581" s="294">
        <f t="shared" si="788"/>
        <v>0</v>
      </c>
      <c r="AW2581" s="295">
        <f t="shared" si="789"/>
        <v>0</v>
      </c>
      <c r="AX2581" s="296">
        <f t="shared" si="790"/>
        <v>0</v>
      </c>
      <c r="AY2581" s="293">
        <f t="shared" si="791"/>
        <v>0</v>
      </c>
      <c r="AZ2581" s="294">
        <f t="shared" si="792"/>
        <v>0</v>
      </c>
      <c r="BA2581" s="295">
        <f t="shared" si="793"/>
        <v>0</v>
      </c>
      <c r="BB2581" s="296">
        <f t="shared" si="794"/>
        <v>0</v>
      </c>
      <c r="BC2581" s="293">
        <f t="shared" si="795"/>
        <v>0</v>
      </c>
      <c r="BD2581" s="294">
        <f t="shared" si="796"/>
        <v>0</v>
      </c>
      <c r="BE2581" s="295">
        <f t="shared" si="797"/>
        <v>0</v>
      </c>
      <c r="BF2581" s="296">
        <f t="shared" si="798"/>
        <v>0</v>
      </c>
      <c r="BG2581" s="293">
        <f t="shared" si="799"/>
        <v>0</v>
      </c>
      <c r="BH2581" s="294">
        <f t="shared" si="800"/>
        <v>0</v>
      </c>
      <c r="BI2581" s="295">
        <f t="shared" si="801"/>
        <v>0</v>
      </c>
      <c r="BJ2581" s="296">
        <f t="shared" si="802"/>
        <v>0</v>
      </c>
      <c r="BK2581" s="293">
        <f t="shared" si="803"/>
        <v>0</v>
      </c>
      <c r="BL2581" s="294">
        <f t="shared" si="804"/>
        <v>0</v>
      </c>
      <c r="BM2581" s="295">
        <f t="shared" si="805"/>
        <v>0</v>
      </c>
      <c r="BN2581" s="296">
        <f t="shared" si="806"/>
        <v>0</v>
      </c>
      <c r="BO2581" s="293">
        <f t="shared" si="807"/>
        <v>0</v>
      </c>
      <c r="BP2581" s="294">
        <f t="shared" si="808"/>
        <v>0</v>
      </c>
      <c r="BQ2581" s="295">
        <f t="shared" si="809"/>
        <v>0</v>
      </c>
      <c r="BR2581" s="296">
        <f t="shared" si="810"/>
        <v>0</v>
      </c>
      <c r="BS2581" s="293">
        <f t="shared" si="811"/>
        <v>0</v>
      </c>
      <c r="BT2581" s="294">
        <f t="shared" si="812"/>
        <v>0</v>
      </c>
      <c r="BU2581" s="295">
        <f t="shared" si="813"/>
        <v>0</v>
      </c>
      <c r="BV2581" s="296">
        <f t="shared" si="814"/>
        <v>0</v>
      </c>
      <c r="BW2581" s="293">
        <f t="shared" si="815"/>
        <v>0</v>
      </c>
      <c r="BX2581" s="294">
        <f t="shared" si="816"/>
        <v>0</v>
      </c>
      <c r="BY2581" s="295">
        <f t="shared" si="817"/>
        <v>0</v>
      </c>
      <c r="BZ2581" s="296">
        <f t="shared" si="818"/>
        <v>0</v>
      </c>
      <c r="CA2581" s="293">
        <f t="shared" si="819"/>
        <v>0</v>
      </c>
      <c r="CB2581" s="294">
        <f t="shared" si="820"/>
        <v>0</v>
      </c>
      <c r="CC2581" s="295">
        <f t="shared" si="821"/>
        <v>0</v>
      </c>
      <c r="CD2581" s="296">
        <f t="shared" si="822"/>
        <v>0</v>
      </c>
      <c r="CE2581" s="293">
        <f t="shared" si="823"/>
        <v>0</v>
      </c>
      <c r="CF2581" s="294">
        <f t="shared" si="824"/>
        <v>0</v>
      </c>
      <c r="CG2581" s="295">
        <f t="shared" si="825"/>
        <v>0</v>
      </c>
      <c r="CH2581" s="296">
        <f t="shared" si="826"/>
        <v>0</v>
      </c>
      <c r="CI2581" s="293">
        <f t="shared" si="827"/>
        <v>0</v>
      </c>
      <c r="CJ2581" s="294">
        <f t="shared" si="828"/>
        <v>0</v>
      </c>
      <c r="CK2581" s="295">
        <f t="shared" si="829"/>
        <v>0</v>
      </c>
      <c r="CL2581" s="296">
        <f t="shared" si="830"/>
        <v>0</v>
      </c>
      <c r="CM2581" s="293">
        <f t="shared" si="831"/>
        <v>0</v>
      </c>
      <c r="CN2581" s="294">
        <f t="shared" si="832"/>
        <v>0</v>
      </c>
      <c r="CO2581" s="295">
        <f t="shared" si="833"/>
        <v>0</v>
      </c>
      <c r="CP2581" s="296">
        <f t="shared" si="834"/>
        <v>0</v>
      </c>
      <c r="CQ2581" s="293">
        <f t="shared" si="835"/>
        <v>0</v>
      </c>
      <c r="CR2581" s="294">
        <f t="shared" si="836"/>
        <v>0</v>
      </c>
      <c r="CS2581" s="295">
        <f t="shared" si="837"/>
        <v>0</v>
      </c>
      <c r="CT2581" s="296">
        <f t="shared" si="838"/>
        <v>0</v>
      </c>
      <c r="CU2581" s="293">
        <f t="shared" si="839"/>
        <v>0</v>
      </c>
      <c r="CV2581" s="294">
        <f t="shared" si="840"/>
        <v>0</v>
      </c>
      <c r="CW2581" s="295">
        <f t="shared" si="841"/>
        <v>0</v>
      </c>
      <c r="CX2581" s="296">
        <f t="shared" si="842"/>
        <v>0</v>
      </c>
      <c r="CY2581" s="293">
        <f t="shared" si="843"/>
        <v>0</v>
      </c>
      <c r="CZ2581" s="294">
        <f t="shared" si="844"/>
        <v>0</v>
      </c>
      <c r="DA2581" s="295">
        <f t="shared" si="845"/>
        <v>0</v>
      </c>
      <c r="DB2581" s="296">
        <f t="shared" si="846"/>
        <v>0</v>
      </c>
      <c r="DC2581" s="404">
        <f t="shared" si="847"/>
        <v>0</v>
      </c>
      <c r="DD2581" s="366">
        <f t="shared" si="848"/>
        <v>0</v>
      </c>
      <c r="DE2581" s="364">
        <f t="shared" si="849"/>
        <v>0</v>
      </c>
      <c r="DF2581" s="365">
        <f t="shared" si="850"/>
        <v>0</v>
      </c>
      <c r="DG2581" s="404">
        <f t="shared" si="851"/>
        <v>0</v>
      </c>
      <c r="DH2581" s="366">
        <f t="shared" si="852"/>
        <v>0</v>
      </c>
      <c r="DI2581" s="364">
        <f t="shared" si="853"/>
        <v>0</v>
      </c>
      <c r="DJ2581" s="365">
        <f t="shared" si="854"/>
        <v>0</v>
      </c>
      <c r="DK2581" s="362">
        <f t="shared" si="855"/>
        <v>0</v>
      </c>
      <c r="DL2581" s="366">
        <f t="shared" si="856"/>
        <v>0</v>
      </c>
      <c r="DM2581" s="364">
        <f t="shared" si="857"/>
        <v>0</v>
      </c>
      <c r="DN2581" s="365">
        <f t="shared" si="858"/>
        <v>0</v>
      </c>
      <c r="DO2581" s="351">
        <f t="shared" si="859"/>
        <v>0</v>
      </c>
      <c r="DP2581" s="402">
        <f t="shared" si="860"/>
        <v>0</v>
      </c>
      <c r="DQ2581" s="370" t="str">
        <f>IF(DP2581=0,"",
IF(SUM($DP$2549:DP2581)=1,DR2581,
IF($DP$2669&gt;SUM($DP$2549:DP2581),_xlfn.CONCAT(", ",DR2581),
IF($DP$2669=SUM($DP$2549:DP2581),_xlfn.CONCAT(" y ",DR2581)))))</f>
        <v/>
      </c>
      <c r="DR2581" s="156" t="s">
        <v>5127</v>
      </c>
      <c r="DS2581" s="402">
        <f t="shared" si="861"/>
        <v>0</v>
      </c>
      <c r="DT2581" s="370" t="str">
        <f>IF(DS2581=0,"",
IF(SUM($DS$2549:DS2581)=1,DU2581,
IF($DS$2669&gt;SUM($DS$2549:DS2581),_xlfn.CONCAT(", ",DU2581),
IF($DS$2669=SUM($DS$2549:DS2581),_xlfn.CONCAT(" y ",DU2581)))))</f>
        <v/>
      </c>
      <c r="DU2581" s="156" t="s">
        <v>5127</v>
      </c>
    </row>
    <row r="2582" spans="1:125" ht="15" customHeight="1">
      <c r="A2582" s="57"/>
      <c r="B2582" s="26"/>
      <c r="C2582" s="165" t="s">
        <v>5050</v>
      </c>
      <c r="D2582" s="852" t="str">
        <f t="shared" si="772"/>
        <v>INSTITUTO TECNOLOGICO SUPERIOR DE ALAMO</v>
      </c>
      <c r="E2582" s="853"/>
      <c r="F2582" s="853"/>
      <c r="G2582" s="853"/>
      <c r="H2582" s="853"/>
      <c r="I2582" s="853"/>
      <c r="J2582" s="853"/>
      <c r="K2582" s="853"/>
      <c r="L2582" s="854"/>
      <c r="M2582" s="614"/>
      <c r="N2582" s="614"/>
      <c r="O2582" s="614"/>
      <c r="P2582" s="614"/>
      <c r="Q2582" s="614"/>
      <c r="R2582" s="614"/>
      <c r="S2582" s="614"/>
      <c r="T2582" s="614"/>
      <c r="U2582" s="614"/>
      <c r="V2582" s="614"/>
      <c r="W2582" s="614"/>
      <c r="X2582" s="614"/>
      <c r="Y2582" s="614"/>
      <c r="Z2582" s="614"/>
      <c r="AA2582" s="614"/>
      <c r="AB2582" s="614"/>
      <c r="AC2582" s="614"/>
      <c r="AD2582" s="614"/>
      <c r="AE2582" s="164"/>
      <c r="AF2582" s="164"/>
      <c r="AG2582" s="199">
        <f t="shared" si="773"/>
        <v>0</v>
      </c>
      <c r="AH2582" s="298">
        <f t="shared" si="774"/>
        <v>0</v>
      </c>
      <c r="AI2582" s="293">
        <f t="shared" si="775"/>
        <v>0</v>
      </c>
      <c r="AJ2582" s="294">
        <f t="shared" si="776"/>
        <v>0</v>
      </c>
      <c r="AK2582" s="295">
        <f t="shared" si="777"/>
        <v>0</v>
      </c>
      <c r="AL2582" s="296">
        <f t="shared" si="778"/>
        <v>0</v>
      </c>
      <c r="AM2582" s="293">
        <f t="shared" si="779"/>
        <v>0</v>
      </c>
      <c r="AN2582" s="294">
        <f t="shared" si="780"/>
        <v>0</v>
      </c>
      <c r="AO2582" s="295">
        <f t="shared" si="781"/>
        <v>0</v>
      </c>
      <c r="AP2582" s="296">
        <f t="shared" si="782"/>
        <v>0</v>
      </c>
      <c r="AQ2582" s="293">
        <f t="shared" si="783"/>
        <v>0</v>
      </c>
      <c r="AR2582" s="294">
        <f t="shared" si="784"/>
        <v>0</v>
      </c>
      <c r="AS2582" s="295">
        <f t="shared" si="785"/>
        <v>0</v>
      </c>
      <c r="AT2582" s="296">
        <f t="shared" si="786"/>
        <v>0</v>
      </c>
      <c r="AU2582" s="293">
        <f t="shared" si="787"/>
        <v>0</v>
      </c>
      <c r="AV2582" s="294">
        <f t="shared" si="788"/>
        <v>0</v>
      </c>
      <c r="AW2582" s="295">
        <f t="shared" si="789"/>
        <v>0</v>
      </c>
      <c r="AX2582" s="296">
        <f t="shared" si="790"/>
        <v>0</v>
      </c>
      <c r="AY2582" s="293">
        <f t="shared" si="791"/>
        <v>0</v>
      </c>
      <c r="AZ2582" s="294">
        <f t="shared" si="792"/>
        <v>0</v>
      </c>
      <c r="BA2582" s="295">
        <f t="shared" si="793"/>
        <v>0</v>
      </c>
      <c r="BB2582" s="296">
        <f t="shared" si="794"/>
        <v>0</v>
      </c>
      <c r="BC2582" s="293">
        <f t="shared" si="795"/>
        <v>0</v>
      </c>
      <c r="BD2582" s="294">
        <f t="shared" si="796"/>
        <v>0</v>
      </c>
      <c r="BE2582" s="295">
        <f t="shared" si="797"/>
        <v>0</v>
      </c>
      <c r="BF2582" s="296">
        <f t="shared" si="798"/>
        <v>0</v>
      </c>
      <c r="BG2582" s="293">
        <f t="shared" si="799"/>
        <v>0</v>
      </c>
      <c r="BH2582" s="294">
        <f t="shared" si="800"/>
        <v>0</v>
      </c>
      <c r="BI2582" s="295">
        <f t="shared" si="801"/>
        <v>0</v>
      </c>
      <c r="BJ2582" s="296">
        <f t="shared" si="802"/>
        <v>0</v>
      </c>
      <c r="BK2582" s="293">
        <f t="shared" si="803"/>
        <v>0</v>
      </c>
      <c r="BL2582" s="294">
        <f t="shared" si="804"/>
        <v>0</v>
      </c>
      <c r="BM2582" s="295">
        <f t="shared" si="805"/>
        <v>0</v>
      </c>
      <c r="BN2582" s="296">
        <f t="shared" si="806"/>
        <v>0</v>
      </c>
      <c r="BO2582" s="293">
        <f t="shared" si="807"/>
        <v>0</v>
      </c>
      <c r="BP2582" s="294">
        <f t="shared" si="808"/>
        <v>0</v>
      </c>
      <c r="BQ2582" s="295">
        <f t="shared" si="809"/>
        <v>0</v>
      </c>
      <c r="BR2582" s="296">
        <f t="shared" si="810"/>
        <v>0</v>
      </c>
      <c r="BS2582" s="293">
        <f t="shared" si="811"/>
        <v>0</v>
      </c>
      <c r="BT2582" s="294">
        <f t="shared" si="812"/>
        <v>0</v>
      </c>
      <c r="BU2582" s="295">
        <f t="shared" si="813"/>
        <v>0</v>
      </c>
      <c r="BV2582" s="296">
        <f t="shared" si="814"/>
        <v>0</v>
      </c>
      <c r="BW2582" s="293">
        <f t="shared" si="815"/>
        <v>0</v>
      </c>
      <c r="BX2582" s="294">
        <f t="shared" si="816"/>
        <v>0</v>
      </c>
      <c r="BY2582" s="295">
        <f t="shared" si="817"/>
        <v>0</v>
      </c>
      <c r="BZ2582" s="296">
        <f t="shared" si="818"/>
        <v>0</v>
      </c>
      <c r="CA2582" s="293">
        <f t="shared" si="819"/>
        <v>0</v>
      </c>
      <c r="CB2582" s="294">
        <f t="shared" si="820"/>
        <v>0</v>
      </c>
      <c r="CC2582" s="295">
        <f t="shared" si="821"/>
        <v>0</v>
      </c>
      <c r="CD2582" s="296">
        <f t="shared" si="822"/>
        <v>0</v>
      </c>
      <c r="CE2582" s="293">
        <f t="shared" si="823"/>
        <v>0</v>
      </c>
      <c r="CF2582" s="294">
        <f t="shared" si="824"/>
        <v>0</v>
      </c>
      <c r="CG2582" s="295">
        <f t="shared" si="825"/>
        <v>0</v>
      </c>
      <c r="CH2582" s="296">
        <f t="shared" si="826"/>
        <v>0</v>
      </c>
      <c r="CI2582" s="293">
        <f t="shared" si="827"/>
        <v>0</v>
      </c>
      <c r="CJ2582" s="294">
        <f t="shared" si="828"/>
        <v>0</v>
      </c>
      <c r="CK2582" s="295">
        <f t="shared" si="829"/>
        <v>0</v>
      </c>
      <c r="CL2582" s="296">
        <f t="shared" si="830"/>
        <v>0</v>
      </c>
      <c r="CM2582" s="293">
        <f t="shared" si="831"/>
        <v>0</v>
      </c>
      <c r="CN2582" s="294">
        <f t="shared" si="832"/>
        <v>0</v>
      </c>
      <c r="CO2582" s="295">
        <f t="shared" si="833"/>
        <v>0</v>
      </c>
      <c r="CP2582" s="296">
        <f t="shared" si="834"/>
        <v>0</v>
      </c>
      <c r="CQ2582" s="293">
        <f t="shared" si="835"/>
        <v>0</v>
      </c>
      <c r="CR2582" s="294">
        <f t="shared" si="836"/>
        <v>0</v>
      </c>
      <c r="CS2582" s="295">
        <f t="shared" si="837"/>
        <v>0</v>
      </c>
      <c r="CT2582" s="296">
        <f t="shared" si="838"/>
        <v>0</v>
      </c>
      <c r="CU2582" s="293">
        <f t="shared" si="839"/>
        <v>0</v>
      </c>
      <c r="CV2582" s="294">
        <f t="shared" si="840"/>
        <v>0</v>
      </c>
      <c r="CW2582" s="295">
        <f t="shared" si="841"/>
        <v>0</v>
      </c>
      <c r="CX2582" s="296">
        <f t="shared" si="842"/>
        <v>0</v>
      </c>
      <c r="CY2582" s="293">
        <f t="shared" si="843"/>
        <v>0</v>
      </c>
      <c r="CZ2582" s="294">
        <f t="shared" si="844"/>
        <v>0</v>
      </c>
      <c r="DA2582" s="295">
        <f t="shared" si="845"/>
        <v>0</v>
      </c>
      <c r="DB2582" s="296">
        <f t="shared" si="846"/>
        <v>0</v>
      </c>
      <c r="DC2582" s="404">
        <f t="shared" si="847"/>
        <v>0</v>
      </c>
      <c r="DD2582" s="366">
        <f t="shared" si="848"/>
        <v>0</v>
      </c>
      <c r="DE2582" s="364">
        <f t="shared" si="849"/>
        <v>0</v>
      </c>
      <c r="DF2582" s="365">
        <f t="shared" si="850"/>
        <v>0</v>
      </c>
      <c r="DG2582" s="404">
        <f t="shared" si="851"/>
        <v>0</v>
      </c>
      <c r="DH2582" s="366">
        <f t="shared" si="852"/>
        <v>0</v>
      </c>
      <c r="DI2582" s="364">
        <f t="shared" si="853"/>
        <v>0</v>
      </c>
      <c r="DJ2582" s="365">
        <f t="shared" si="854"/>
        <v>0</v>
      </c>
      <c r="DK2582" s="362">
        <f t="shared" si="855"/>
        <v>0</v>
      </c>
      <c r="DL2582" s="366">
        <f t="shared" si="856"/>
        <v>0</v>
      </c>
      <c r="DM2582" s="364">
        <f t="shared" si="857"/>
        <v>0</v>
      </c>
      <c r="DN2582" s="365">
        <f t="shared" si="858"/>
        <v>0</v>
      </c>
      <c r="DO2582" s="351">
        <f t="shared" si="859"/>
        <v>0</v>
      </c>
      <c r="DP2582" s="402">
        <f t="shared" si="860"/>
        <v>0</v>
      </c>
      <c r="DQ2582" s="370" t="str">
        <f>IF(DP2582=0,"",
IF(SUM($DP$2549:DP2582)=1,DR2582,
IF($DP$2669&gt;SUM($DP$2549:DP2582),_xlfn.CONCAT(", ",DR2582),
IF($DP$2669=SUM($DP$2549:DP2582),_xlfn.CONCAT(" y ",DR2582)))))</f>
        <v/>
      </c>
      <c r="DR2582" s="156" t="s">
        <v>5128</v>
      </c>
      <c r="DS2582" s="402">
        <f t="shared" si="861"/>
        <v>0</v>
      </c>
      <c r="DT2582" s="370" t="str">
        <f>IF(DS2582=0,"",
IF(SUM($DS$2549:DS2582)=1,DU2582,
IF($DS$2669&gt;SUM($DS$2549:DS2582),_xlfn.CONCAT(", ",DU2582),
IF($DS$2669=SUM($DS$2549:DS2582),_xlfn.CONCAT(" y ",DU2582)))))</f>
        <v/>
      </c>
      <c r="DU2582" s="156" t="s">
        <v>5128</v>
      </c>
    </row>
    <row r="2583" spans="1:125" ht="15" customHeight="1">
      <c r="A2583" s="57"/>
      <c r="B2583" s="26"/>
      <c r="C2583" s="165" t="s">
        <v>5051</v>
      </c>
      <c r="D2583" s="852" t="str">
        <f t="shared" si="772"/>
        <v>INSTITUTO TECNOLOGICO SUPERIOR DE ACAYUCAN</v>
      </c>
      <c r="E2583" s="853"/>
      <c r="F2583" s="853"/>
      <c r="G2583" s="853"/>
      <c r="H2583" s="853"/>
      <c r="I2583" s="853"/>
      <c r="J2583" s="853"/>
      <c r="K2583" s="853"/>
      <c r="L2583" s="854"/>
      <c r="M2583" s="614"/>
      <c r="N2583" s="614"/>
      <c r="O2583" s="614"/>
      <c r="P2583" s="614"/>
      <c r="Q2583" s="614"/>
      <c r="R2583" s="614"/>
      <c r="S2583" s="614"/>
      <c r="T2583" s="614"/>
      <c r="U2583" s="614"/>
      <c r="V2583" s="614"/>
      <c r="W2583" s="614"/>
      <c r="X2583" s="614"/>
      <c r="Y2583" s="614"/>
      <c r="Z2583" s="614"/>
      <c r="AA2583" s="614"/>
      <c r="AB2583" s="614"/>
      <c r="AC2583" s="614"/>
      <c r="AD2583" s="614"/>
      <c r="AE2583" s="164"/>
      <c r="AF2583" s="164"/>
      <c r="AG2583" s="199">
        <f t="shared" si="773"/>
        <v>0</v>
      </c>
      <c r="AH2583" s="298">
        <f t="shared" si="774"/>
        <v>0</v>
      </c>
      <c r="AI2583" s="293">
        <f t="shared" si="775"/>
        <v>0</v>
      </c>
      <c r="AJ2583" s="294">
        <f t="shared" si="776"/>
        <v>0</v>
      </c>
      <c r="AK2583" s="295">
        <f t="shared" si="777"/>
        <v>0</v>
      </c>
      <c r="AL2583" s="296">
        <f t="shared" si="778"/>
        <v>0</v>
      </c>
      <c r="AM2583" s="293">
        <f t="shared" si="779"/>
        <v>0</v>
      </c>
      <c r="AN2583" s="294">
        <f t="shared" si="780"/>
        <v>0</v>
      </c>
      <c r="AO2583" s="295">
        <f t="shared" si="781"/>
        <v>0</v>
      </c>
      <c r="AP2583" s="296">
        <f t="shared" si="782"/>
        <v>0</v>
      </c>
      <c r="AQ2583" s="293">
        <f t="shared" si="783"/>
        <v>0</v>
      </c>
      <c r="AR2583" s="294">
        <f t="shared" si="784"/>
        <v>0</v>
      </c>
      <c r="AS2583" s="295">
        <f t="shared" si="785"/>
        <v>0</v>
      </c>
      <c r="AT2583" s="296">
        <f t="shared" si="786"/>
        <v>0</v>
      </c>
      <c r="AU2583" s="293">
        <f t="shared" si="787"/>
        <v>0</v>
      </c>
      <c r="AV2583" s="294">
        <f t="shared" si="788"/>
        <v>0</v>
      </c>
      <c r="AW2583" s="295">
        <f t="shared" si="789"/>
        <v>0</v>
      </c>
      <c r="AX2583" s="296">
        <f t="shared" si="790"/>
        <v>0</v>
      </c>
      <c r="AY2583" s="293">
        <f t="shared" si="791"/>
        <v>0</v>
      </c>
      <c r="AZ2583" s="294">
        <f t="shared" si="792"/>
        <v>0</v>
      </c>
      <c r="BA2583" s="295">
        <f t="shared" si="793"/>
        <v>0</v>
      </c>
      <c r="BB2583" s="296">
        <f t="shared" si="794"/>
        <v>0</v>
      </c>
      <c r="BC2583" s="293">
        <f t="shared" si="795"/>
        <v>0</v>
      </c>
      <c r="BD2583" s="294">
        <f t="shared" si="796"/>
        <v>0</v>
      </c>
      <c r="BE2583" s="295">
        <f t="shared" si="797"/>
        <v>0</v>
      </c>
      <c r="BF2583" s="296">
        <f t="shared" si="798"/>
        <v>0</v>
      </c>
      <c r="BG2583" s="293">
        <f t="shared" si="799"/>
        <v>0</v>
      </c>
      <c r="BH2583" s="294">
        <f t="shared" si="800"/>
        <v>0</v>
      </c>
      <c r="BI2583" s="295">
        <f t="shared" si="801"/>
        <v>0</v>
      </c>
      <c r="BJ2583" s="296">
        <f t="shared" si="802"/>
        <v>0</v>
      </c>
      <c r="BK2583" s="293">
        <f t="shared" si="803"/>
        <v>0</v>
      </c>
      <c r="BL2583" s="294">
        <f t="shared" si="804"/>
        <v>0</v>
      </c>
      <c r="BM2583" s="295">
        <f t="shared" si="805"/>
        <v>0</v>
      </c>
      <c r="BN2583" s="296">
        <f t="shared" si="806"/>
        <v>0</v>
      </c>
      <c r="BO2583" s="293">
        <f t="shared" si="807"/>
        <v>0</v>
      </c>
      <c r="BP2583" s="294">
        <f t="shared" si="808"/>
        <v>0</v>
      </c>
      <c r="BQ2583" s="295">
        <f t="shared" si="809"/>
        <v>0</v>
      </c>
      <c r="BR2583" s="296">
        <f t="shared" si="810"/>
        <v>0</v>
      </c>
      <c r="BS2583" s="293">
        <f t="shared" si="811"/>
        <v>0</v>
      </c>
      <c r="BT2583" s="294">
        <f t="shared" si="812"/>
        <v>0</v>
      </c>
      <c r="BU2583" s="295">
        <f t="shared" si="813"/>
        <v>0</v>
      </c>
      <c r="BV2583" s="296">
        <f t="shared" si="814"/>
        <v>0</v>
      </c>
      <c r="BW2583" s="293">
        <f t="shared" si="815"/>
        <v>0</v>
      </c>
      <c r="BX2583" s="294">
        <f t="shared" si="816"/>
        <v>0</v>
      </c>
      <c r="BY2583" s="295">
        <f t="shared" si="817"/>
        <v>0</v>
      </c>
      <c r="BZ2583" s="296">
        <f t="shared" si="818"/>
        <v>0</v>
      </c>
      <c r="CA2583" s="293">
        <f t="shared" si="819"/>
        <v>0</v>
      </c>
      <c r="CB2583" s="294">
        <f t="shared" si="820"/>
        <v>0</v>
      </c>
      <c r="CC2583" s="295">
        <f t="shared" si="821"/>
        <v>0</v>
      </c>
      <c r="CD2583" s="296">
        <f t="shared" si="822"/>
        <v>0</v>
      </c>
      <c r="CE2583" s="293">
        <f t="shared" si="823"/>
        <v>0</v>
      </c>
      <c r="CF2583" s="294">
        <f t="shared" si="824"/>
        <v>0</v>
      </c>
      <c r="CG2583" s="295">
        <f t="shared" si="825"/>
        <v>0</v>
      </c>
      <c r="CH2583" s="296">
        <f t="shared" si="826"/>
        <v>0</v>
      </c>
      <c r="CI2583" s="293">
        <f t="shared" si="827"/>
        <v>0</v>
      </c>
      <c r="CJ2583" s="294">
        <f t="shared" si="828"/>
        <v>0</v>
      </c>
      <c r="CK2583" s="295">
        <f t="shared" si="829"/>
        <v>0</v>
      </c>
      <c r="CL2583" s="296">
        <f t="shared" si="830"/>
        <v>0</v>
      </c>
      <c r="CM2583" s="293">
        <f t="shared" si="831"/>
        <v>0</v>
      </c>
      <c r="CN2583" s="294">
        <f t="shared" si="832"/>
        <v>0</v>
      </c>
      <c r="CO2583" s="295">
        <f t="shared" si="833"/>
        <v>0</v>
      </c>
      <c r="CP2583" s="296">
        <f t="shared" si="834"/>
        <v>0</v>
      </c>
      <c r="CQ2583" s="293">
        <f t="shared" si="835"/>
        <v>0</v>
      </c>
      <c r="CR2583" s="294">
        <f t="shared" si="836"/>
        <v>0</v>
      </c>
      <c r="CS2583" s="295">
        <f t="shared" si="837"/>
        <v>0</v>
      </c>
      <c r="CT2583" s="296">
        <f t="shared" si="838"/>
        <v>0</v>
      </c>
      <c r="CU2583" s="293">
        <f t="shared" si="839"/>
        <v>0</v>
      </c>
      <c r="CV2583" s="294">
        <f t="shared" si="840"/>
        <v>0</v>
      </c>
      <c r="CW2583" s="295">
        <f t="shared" si="841"/>
        <v>0</v>
      </c>
      <c r="CX2583" s="296">
        <f t="shared" si="842"/>
        <v>0</v>
      </c>
      <c r="CY2583" s="293">
        <f t="shared" si="843"/>
        <v>0</v>
      </c>
      <c r="CZ2583" s="294">
        <f t="shared" si="844"/>
        <v>0</v>
      </c>
      <c r="DA2583" s="295">
        <f t="shared" si="845"/>
        <v>0</v>
      </c>
      <c r="DB2583" s="296">
        <f t="shared" si="846"/>
        <v>0</v>
      </c>
      <c r="DC2583" s="404">
        <f t="shared" si="847"/>
        <v>0</v>
      </c>
      <c r="DD2583" s="366">
        <f t="shared" si="848"/>
        <v>0</v>
      </c>
      <c r="DE2583" s="364">
        <f t="shared" si="849"/>
        <v>0</v>
      </c>
      <c r="DF2583" s="365">
        <f t="shared" si="850"/>
        <v>0</v>
      </c>
      <c r="DG2583" s="404">
        <f t="shared" si="851"/>
        <v>0</v>
      </c>
      <c r="DH2583" s="366">
        <f t="shared" si="852"/>
        <v>0</v>
      </c>
      <c r="DI2583" s="364">
        <f t="shared" si="853"/>
        <v>0</v>
      </c>
      <c r="DJ2583" s="365">
        <f t="shared" si="854"/>
        <v>0</v>
      </c>
      <c r="DK2583" s="362">
        <f t="shared" si="855"/>
        <v>0</v>
      </c>
      <c r="DL2583" s="366">
        <f t="shared" si="856"/>
        <v>0</v>
      </c>
      <c r="DM2583" s="364">
        <f t="shared" si="857"/>
        <v>0</v>
      </c>
      <c r="DN2583" s="365">
        <f t="shared" si="858"/>
        <v>0</v>
      </c>
      <c r="DO2583" s="351">
        <f t="shared" si="859"/>
        <v>0</v>
      </c>
      <c r="DP2583" s="402">
        <f t="shared" si="860"/>
        <v>0</v>
      </c>
      <c r="DQ2583" s="370" t="str">
        <f>IF(DP2583=0,"",
IF(SUM($DP$2549:DP2583)=1,DR2583,
IF($DP$2669&gt;SUM($DP$2549:DP2583),_xlfn.CONCAT(", ",DR2583),
IF($DP$2669=SUM($DP$2549:DP2583),_xlfn.CONCAT(" y ",DR2583)))))</f>
        <v/>
      </c>
      <c r="DR2583" s="156" t="s">
        <v>5129</v>
      </c>
      <c r="DS2583" s="402">
        <f t="shared" si="861"/>
        <v>0</v>
      </c>
      <c r="DT2583" s="370" t="str">
        <f>IF(DS2583=0,"",
IF(SUM($DS$2549:DS2583)=1,DU2583,
IF($DS$2669&gt;SUM($DS$2549:DS2583),_xlfn.CONCAT(", ",DU2583),
IF($DS$2669=SUM($DS$2549:DS2583),_xlfn.CONCAT(" y ",DU2583)))))</f>
        <v/>
      </c>
      <c r="DU2583" s="156" t="s">
        <v>5129</v>
      </c>
    </row>
    <row r="2584" spans="1:125" ht="15" customHeight="1">
      <c r="A2584" s="57"/>
      <c r="B2584" s="26"/>
      <c r="C2584" s="165" t="s">
        <v>5130</v>
      </c>
      <c r="D2584" s="852" t="str">
        <f t="shared" si="772"/>
        <v>INSTITUTO TECNOLOGICO SUPERIOR DE LAS CHOAPAS</v>
      </c>
      <c r="E2584" s="853"/>
      <c r="F2584" s="853"/>
      <c r="G2584" s="853"/>
      <c r="H2584" s="853"/>
      <c r="I2584" s="853"/>
      <c r="J2584" s="853"/>
      <c r="K2584" s="853"/>
      <c r="L2584" s="854"/>
      <c r="M2584" s="614"/>
      <c r="N2584" s="614"/>
      <c r="O2584" s="614"/>
      <c r="P2584" s="614"/>
      <c r="Q2584" s="614"/>
      <c r="R2584" s="614"/>
      <c r="S2584" s="614"/>
      <c r="T2584" s="614"/>
      <c r="U2584" s="614"/>
      <c r="V2584" s="614"/>
      <c r="W2584" s="614"/>
      <c r="X2584" s="614"/>
      <c r="Y2584" s="614"/>
      <c r="Z2584" s="614"/>
      <c r="AA2584" s="614"/>
      <c r="AB2584" s="614"/>
      <c r="AC2584" s="614"/>
      <c r="AD2584" s="614"/>
      <c r="AE2584" s="164"/>
      <c r="AF2584" s="164"/>
      <c r="AG2584" s="199">
        <f t="shared" si="773"/>
        <v>0</v>
      </c>
      <c r="AH2584" s="298">
        <f t="shared" si="774"/>
        <v>0</v>
      </c>
      <c r="AI2584" s="293">
        <f t="shared" si="775"/>
        <v>0</v>
      </c>
      <c r="AJ2584" s="294">
        <f t="shared" si="776"/>
        <v>0</v>
      </c>
      <c r="AK2584" s="295">
        <f t="shared" si="777"/>
        <v>0</v>
      </c>
      <c r="AL2584" s="296">
        <f t="shared" si="778"/>
        <v>0</v>
      </c>
      <c r="AM2584" s="293">
        <f t="shared" si="779"/>
        <v>0</v>
      </c>
      <c r="AN2584" s="294">
        <f t="shared" si="780"/>
        <v>0</v>
      </c>
      <c r="AO2584" s="295">
        <f t="shared" si="781"/>
        <v>0</v>
      </c>
      <c r="AP2584" s="296">
        <f t="shared" si="782"/>
        <v>0</v>
      </c>
      <c r="AQ2584" s="293">
        <f t="shared" si="783"/>
        <v>0</v>
      </c>
      <c r="AR2584" s="294">
        <f t="shared" si="784"/>
        <v>0</v>
      </c>
      <c r="AS2584" s="295">
        <f t="shared" si="785"/>
        <v>0</v>
      </c>
      <c r="AT2584" s="296">
        <f t="shared" si="786"/>
        <v>0</v>
      </c>
      <c r="AU2584" s="293">
        <f t="shared" si="787"/>
        <v>0</v>
      </c>
      <c r="AV2584" s="294">
        <f t="shared" si="788"/>
        <v>0</v>
      </c>
      <c r="AW2584" s="295">
        <f t="shared" si="789"/>
        <v>0</v>
      </c>
      <c r="AX2584" s="296">
        <f t="shared" si="790"/>
        <v>0</v>
      </c>
      <c r="AY2584" s="293">
        <f t="shared" si="791"/>
        <v>0</v>
      </c>
      <c r="AZ2584" s="294">
        <f t="shared" si="792"/>
        <v>0</v>
      </c>
      <c r="BA2584" s="295">
        <f t="shared" si="793"/>
        <v>0</v>
      </c>
      <c r="BB2584" s="296">
        <f t="shared" si="794"/>
        <v>0</v>
      </c>
      <c r="BC2584" s="293">
        <f t="shared" si="795"/>
        <v>0</v>
      </c>
      <c r="BD2584" s="294">
        <f t="shared" si="796"/>
        <v>0</v>
      </c>
      <c r="BE2584" s="295">
        <f t="shared" si="797"/>
        <v>0</v>
      </c>
      <c r="BF2584" s="296">
        <f t="shared" si="798"/>
        <v>0</v>
      </c>
      <c r="BG2584" s="293">
        <f t="shared" si="799"/>
        <v>0</v>
      </c>
      <c r="BH2584" s="294">
        <f t="shared" si="800"/>
        <v>0</v>
      </c>
      <c r="BI2584" s="295">
        <f t="shared" si="801"/>
        <v>0</v>
      </c>
      <c r="BJ2584" s="296">
        <f t="shared" si="802"/>
        <v>0</v>
      </c>
      <c r="BK2584" s="293">
        <f t="shared" si="803"/>
        <v>0</v>
      </c>
      <c r="BL2584" s="294">
        <f t="shared" si="804"/>
        <v>0</v>
      </c>
      <c r="BM2584" s="295">
        <f t="shared" si="805"/>
        <v>0</v>
      </c>
      <c r="BN2584" s="296">
        <f t="shared" si="806"/>
        <v>0</v>
      </c>
      <c r="BO2584" s="293">
        <f t="shared" si="807"/>
        <v>0</v>
      </c>
      <c r="BP2584" s="294">
        <f t="shared" si="808"/>
        <v>0</v>
      </c>
      <c r="BQ2584" s="295">
        <f t="shared" si="809"/>
        <v>0</v>
      </c>
      <c r="BR2584" s="296">
        <f t="shared" si="810"/>
        <v>0</v>
      </c>
      <c r="BS2584" s="293">
        <f t="shared" si="811"/>
        <v>0</v>
      </c>
      <c r="BT2584" s="294">
        <f t="shared" si="812"/>
        <v>0</v>
      </c>
      <c r="BU2584" s="295">
        <f t="shared" si="813"/>
        <v>0</v>
      </c>
      <c r="BV2584" s="296">
        <f t="shared" si="814"/>
        <v>0</v>
      </c>
      <c r="BW2584" s="293">
        <f t="shared" si="815"/>
        <v>0</v>
      </c>
      <c r="BX2584" s="294">
        <f t="shared" si="816"/>
        <v>0</v>
      </c>
      <c r="BY2584" s="295">
        <f t="shared" si="817"/>
        <v>0</v>
      </c>
      <c r="BZ2584" s="296">
        <f t="shared" si="818"/>
        <v>0</v>
      </c>
      <c r="CA2584" s="293">
        <f t="shared" si="819"/>
        <v>0</v>
      </c>
      <c r="CB2584" s="294">
        <f t="shared" si="820"/>
        <v>0</v>
      </c>
      <c r="CC2584" s="295">
        <f t="shared" si="821"/>
        <v>0</v>
      </c>
      <c r="CD2584" s="296">
        <f t="shared" si="822"/>
        <v>0</v>
      </c>
      <c r="CE2584" s="293">
        <f t="shared" si="823"/>
        <v>0</v>
      </c>
      <c r="CF2584" s="294">
        <f t="shared" si="824"/>
        <v>0</v>
      </c>
      <c r="CG2584" s="295">
        <f t="shared" si="825"/>
        <v>0</v>
      </c>
      <c r="CH2584" s="296">
        <f t="shared" si="826"/>
        <v>0</v>
      </c>
      <c r="CI2584" s="293">
        <f t="shared" si="827"/>
        <v>0</v>
      </c>
      <c r="CJ2584" s="294">
        <f t="shared" si="828"/>
        <v>0</v>
      </c>
      <c r="CK2584" s="295">
        <f t="shared" si="829"/>
        <v>0</v>
      </c>
      <c r="CL2584" s="296">
        <f t="shared" si="830"/>
        <v>0</v>
      </c>
      <c r="CM2584" s="293">
        <f t="shared" si="831"/>
        <v>0</v>
      </c>
      <c r="CN2584" s="294">
        <f t="shared" si="832"/>
        <v>0</v>
      </c>
      <c r="CO2584" s="295">
        <f t="shared" si="833"/>
        <v>0</v>
      </c>
      <c r="CP2584" s="296">
        <f t="shared" si="834"/>
        <v>0</v>
      </c>
      <c r="CQ2584" s="293">
        <f t="shared" si="835"/>
        <v>0</v>
      </c>
      <c r="CR2584" s="294">
        <f t="shared" si="836"/>
        <v>0</v>
      </c>
      <c r="CS2584" s="295">
        <f t="shared" si="837"/>
        <v>0</v>
      </c>
      <c r="CT2584" s="296">
        <f t="shared" si="838"/>
        <v>0</v>
      </c>
      <c r="CU2584" s="293">
        <f t="shared" si="839"/>
        <v>0</v>
      </c>
      <c r="CV2584" s="294">
        <f t="shared" si="840"/>
        <v>0</v>
      </c>
      <c r="CW2584" s="295">
        <f t="shared" si="841"/>
        <v>0</v>
      </c>
      <c r="CX2584" s="296">
        <f t="shared" si="842"/>
        <v>0</v>
      </c>
      <c r="CY2584" s="293">
        <f t="shared" si="843"/>
        <v>0</v>
      </c>
      <c r="CZ2584" s="294">
        <f t="shared" si="844"/>
        <v>0</v>
      </c>
      <c r="DA2584" s="295">
        <f t="shared" si="845"/>
        <v>0</v>
      </c>
      <c r="DB2584" s="296">
        <f t="shared" si="846"/>
        <v>0</v>
      </c>
      <c r="DC2584" s="404">
        <f t="shared" si="847"/>
        <v>0</v>
      </c>
      <c r="DD2584" s="366">
        <f t="shared" si="848"/>
        <v>0</v>
      </c>
      <c r="DE2584" s="364">
        <f t="shared" si="849"/>
        <v>0</v>
      </c>
      <c r="DF2584" s="365">
        <f t="shared" si="850"/>
        <v>0</v>
      </c>
      <c r="DG2584" s="404">
        <f t="shared" si="851"/>
        <v>0</v>
      </c>
      <c r="DH2584" s="366">
        <f t="shared" si="852"/>
        <v>0</v>
      </c>
      <c r="DI2584" s="364">
        <f t="shared" si="853"/>
        <v>0</v>
      </c>
      <c r="DJ2584" s="365">
        <f t="shared" si="854"/>
        <v>0</v>
      </c>
      <c r="DK2584" s="362">
        <f t="shared" si="855"/>
        <v>0</v>
      </c>
      <c r="DL2584" s="366">
        <f t="shared" si="856"/>
        <v>0</v>
      </c>
      <c r="DM2584" s="364">
        <f t="shared" si="857"/>
        <v>0</v>
      </c>
      <c r="DN2584" s="365">
        <f t="shared" si="858"/>
        <v>0</v>
      </c>
      <c r="DO2584" s="351">
        <f t="shared" si="859"/>
        <v>0</v>
      </c>
      <c r="DP2584" s="402">
        <f t="shared" si="860"/>
        <v>0</v>
      </c>
      <c r="DQ2584" s="370" t="str">
        <f>IF(DP2584=0,"",
IF(SUM($DP$2549:DP2584)=1,DR2584,
IF($DP$2669&gt;SUM($DP$2549:DP2584),_xlfn.CONCAT(", ",DR2584),
IF($DP$2669=SUM($DP$2549:DP2584),_xlfn.CONCAT(" y ",DR2584)))))</f>
        <v/>
      </c>
      <c r="DR2584" s="156" t="s">
        <v>5131</v>
      </c>
      <c r="DS2584" s="402">
        <f t="shared" si="861"/>
        <v>0</v>
      </c>
      <c r="DT2584" s="370" t="str">
        <f>IF(DS2584=0,"",
IF(SUM($DS$2549:DS2584)=1,DU2584,
IF($DS$2669&gt;SUM($DS$2549:DS2584),_xlfn.CONCAT(", ",DU2584),
IF($DS$2669=SUM($DS$2549:DS2584),_xlfn.CONCAT(" y ",DU2584)))))</f>
        <v/>
      </c>
      <c r="DU2584" s="156" t="s">
        <v>5131</v>
      </c>
    </row>
    <row r="2585" spans="1:125" ht="15" customHeight="1">
      <c r="A2585" s="57"/>
      <c r="B2585" s="26"/>
      <c r="C2585" s="165" t="s">
        <v>5132</v>
      </c>
      <c r="D2585" s="852" t="str">
        <f t="shared" si="772"/>
        <v>INSTITUTO TECNOLOGICO SUPERIOR DE HUATUSCO</v>
      </c>
      <c r="E2585" s="853"/>
      <c r="F2585" s="853"/>
      <c r="G2585" s="853"/>
      <c r="H2585" s="853"/>
      <c r="I2585" s="853"/>
      <c r="J2585" s="853"/>
      <c r="K2585" s="853"/>
      <c r="L2585" s="854"/>
      <c r="M2585" s="614"/>
      <c r="N2585" s="614"/>
      <c r="O2585" s="614"/>
      <c r="P2585" s="614"/>
      <c r="Q2585" s="614"/>
      <c r="R2585" s="614"/>
      <c r="S2585" s="614"/>
      <c r="T2585" s="614"/>
      <c r="U2585" s="614"/>
      <c r="V2585" s="614"/>
      <c r="W2585" s="614"/>
      <c r="X2585" s="614"/>
      <c r="Y2585" s="614"/>
      <c r="Z2585" s="614"/>
      <c r="AA2585" s="614"/>
      <c r="AB2585" s="614"/>
      <c r="AC2585" s="614"/>
      <c r="AD2585" s="614"/>
      <c r="AE2585" s="164"/>
      <c r="AF2585" s="164"/>
      <c r="AG2585" s="199">
        <f t="shared" si="773"/>
        <v>0</v>
      </c>
      <c r="AH2585" s="298">
        <f t="shared" si="774"/>
        <v>0</v>
      </c>
      <c r="AI2585" s="293">
        <f t="shared" si="775"/>
        <v>0</v>
      </c>
      <c r="AJ2585" s="294">
        <f t="shared" si="776"/>
        <v>0</v>
      </c>
      <c r="AK2585" s="295">
        <f t="shared" si="777"/>
        <v>0</v>
      </c>
      <c r="AL2585" s="296">
        <f t="shared" si="778"/>
        <v>0</v>
      </c>
      <c r="AM2585" s="293">
        <f t="shared" si="779"/>
        <v>0</v>
      </c>
      <c r="AN2585" s="294">
        <f t="shared" si="780"/>
        <v>0</v>
      </c>
      <c r="AO2585" s="295">
        <f t="shared" si="781"/>
        <v>0</v>
      </c>
      <c r="AP2585" s="296">
        <f t="shared" si="782"/>
        <v>0</v>
      </c>
      <c r="AQ2585" s="293">
        <f t="shared" si="783"/>
        <v>0</v>
      </c>
      <c r="AR2585" s="294">
        <f t="shared" si="784"/>
        <v>0</v>
      </c>
      <c r="AS2585" s="295">
        <f t="shared" si="785"/>
        <v>0</v>
      </c>
      <c r="AT2585" s="296">
        <f t="shared" si="786"/>
        <v>0</v>
      </c>
      <c r="AU2585" s="293">
        <f t="shared" si="787"/>
        <v>0</v>
      </c>
      <c r="AV2585" s="294">
        <f t="shared" si="788"/>
        <v>0</v>
      </c>
      <c r="AW2585" s="295">
        <f t="shared" si="789"/>
        <v>0</v>
      </c>
      <c r="AX2585" s="296">
        <f t="shared" si="790"/>
        <v>0</v>
      </c>
      <c r="AY2585" s="293">
        <f t="shared" si="791"/>
        <v>0</v>
      </c>
      <c r="AZ2585" s="294">
        <f t="shared" si="792"/>
        <v>0</v>
      </c>
      <c r="BA2585" s="295">
        <f t="shared" si="793"/>
        <v>0</v>
      </c>
      <c r="BB2585" s="296">
        <f t="shared" si="794"/>
        <v>0</v>
      </c>
      <c r="BC2585" s="293">
        <f t="shared" si="795"/>
        <v>0</v>
      </c>
      <c r="BD2585" s="294">
        <f t="shared" si="796"/>
        <v>0</v>
      </c>
      <c r="BE2585" s="295">
        <f t="shared" si="797"/>
        <v>0</v>
      </c>
      <c r="BF2585" s="296">
        <f t="shared" si="798"/>
        <v>0</v>
      </c>
      <c r="BG2585" s="293">
        <f t="shared" si="799"/>
        <v>0</v>
      </c>
      <c r="BH2585" s="294">
        <f t="shared" si="800"/>
        <v>0</v>
      </c>
      <c r="BI2585" s="295">
        <f t="shared" si="801"/>
        <v>0</v>
      </c>
      <c r="BJ2585" s="296">
        <f t="shared" si="802"/>
        <v>0</v>
      </c>
      <c r="BK2585" s="293">
        <f t="shared" si="803"/>
        <v>0</v>
      </c>
      <c r="BL2585" s="294">
        <f t="shared" si="804"/>
        <v>0</v>
      </c>
      <c r="BM2585" s="295">
        <f t="shared" si="805"/>
        <v>0</v>
      </c>
      <c r="BN2585" s="296">
        <f t="shared" si="806"/>
        <v>0</v>
      </c>
      <c r="BO2585" s="293">
        <f t="shared" si="807"/>
        <v>0</v>
      </c>
      <c r="BP2585" s="294">
        <f t="shared" si="808"/>
        <v>0</v>
      </c>
      <c r="BQ2585" s="295">
        <f t="shared" si="809"/>
        <v>0</v>
      </c>
      <c r="BR2585" s="296">
        <f t="shared" si="810"/>
        <v>0</v>
      </c>
      <c r="BS2585" s="293">
        <f t="shared" si="811"/>
        <v>0</v>
      </c>
      <c r="BT2585" s="294">
        <f t="shared" si="812"/>
        <v>0</v>
      </c>
      <c r="BU2585" s="295">
        <f t="shared" si="813"/>
        <v>0</v>
      </c>
      <c r="BV2585" s="296">
        <f t="shared" si="814"/>
        <v>0</v>
      </c>
      <c r="BW2585" s="293">
        <f t="shared" si="815"/>
        <v>0</v>
      </c>
      <c r="BX2585" s="294">
        <f t="shared" si="816"/>
        <v>0</v>
      </c>
      <c r="BY2585" s="295">
        <f t="shared" si="817"/>
        <v>0</v>
      </c>
      <c r="BZ2585" s="296">
        <f t="shared" si="818"/>
        <v>0</v>
      </c>
      <c r="CA2585" s="293">
        <f t="shared" si="819"/>
        <v>0</v>
      </c>
      <c r="CB2585" s="294">
        <f t="shared" si="820"/>
        <v>0</v>
      </c>
      <c r="CC2585" s="295">
        <f t="shared" si="821"/>
        <v>0</v>
      </c>
      <c r="CD2585" s="296">
        <f t="shared" si="822"/>
        <v>0</v>
      </c>
      <c r="CE2585" s="293">
        <f t="shared" si="823"/>
        <v>0</v>
      </c>
      <c r="CF2585" s="294">
        <f t="shared" si="824"/>
        <v>0</v>
      </c>
      <c r="CG2585" s="295">
        <f t="shared" si="825"/>
        <v>0</v>
      </c>
      <c r="CH2585" s="296">
        <f t="shared" si="826"/>
        <v>0</v>
      </c>
      <c r="CI2585" s="293">
        <f t="shared" si="827"/>
        <v>0</v>
      </c>
      <c r="CJ2585" s="294">
        <f t="shared" si="828"/>
        <v>0</v>
      </c>
      <c r="CK2585" s="295">
        <f t="shared" si="829"/>
        <v>0</v>
      </c>
      <c r="CL2585" s="296">
        <f t="shared" si="830"/>
        <v>0</v>
      </c>
      <c r="CM2585" s="293">
        <f t="shared" si="831"/>
        <v>0</v>
      </c>
      <c r="CN2585" s="294">
        <f t="shared" si="832"/>
        <v>0</v>
      </c>
      <c r="CO2585" s="295">
        <f t="shared" si="833"/>
        <v>0</v>
      </c>
      <c r="CP2585" s="296">
        <f t="shared" si="834"/>
        <v>0</v>
      </c>
      <c r="CQ2585" s="293">
        <f t="shared" si="835"/>
        <v>0</v>
      </c>
      <c r="CR2585" s="294">
        <f t="shared" si="836"/>
        <v>0</v>
      </c>
      <c r="CS2585" s="295">
        <f t="shared" si="837"/>
        <v>0</v>
      </c>
      <c r="CT2585" s="296">
        <f t="shared" si="838"/>
        <v>0</v>
      </c>
      <c r="CU2585" s="293">
        <f t="shared" si="839"/>
        <v>0</v>
      </c>
      <c r="CV2585" s="294">
        <f t="shared" si="840"/>
        <v>0</v>
      </c>
      <c r="CW2585" s="295">
        <f t="shared" si="841"/>
        <v>0</v>
      </c>
      <c r="CX2585" s="296">
        <f t="shared" si="842"/>
        <v>0</v>
      </c>
      <c r="CY2585" s="293">
        <f t="shared" si="843"/>
        <v>0</v>
      </c>
      <c r="CZ2585" s="294">
        <f t="shared" si="844"/>
        <v>0</v>
      </c>
      <c r="DA2585" s="295">
        <f t="shared" si="845"/>
        <v>0</v>
      </c>
      <c r="DB2585" s="296">
        <f t="shared" si="846"/>
        <v>0</v>
      </c>
      <c r="DC2585" s="404">
        <f t="shared" si="847"/>
        <v>0</v>
      </c>
      <c r="DD2585" s="366">
        <f t="shared" si="848"/>
        <v>0</v>
      </c>
      <c r="DE2585" s="364">
        <f t="shared" si="849"/>
        <v>0</v>
      </c>
      <c r="DF2585" s="365">
        <f t="shared" si="850"/>
        <v>0</v>
      </c>
      <c r="DG2585" s="404">
        <f t="shared" si="851"/>
        <v>0</v>
      </c>
      <c r="DH2585" s="366">
        <f t="shared" si="852"/>
        <v>0</v>
      </c>
      <c r="DI2585" s="364">
        <f t="shared" si="853"/>
        <v>0</v>
      </c>
      <c r="DJ2585" s="365">
        <f t="shared" si="854"/>
        <v>0</v>
      </c>
      <c r="DK2585" s="362">
        <f t="shared" si="855"/>
        <v>0</v>
      </c>
      <c r="DL2585" s="366">
        <f t="shared" si="856"/>
        <v>0</v>
      </c>
      <c r="DM2585" s="364">
        <f t="shared" si="857"/>
        <v>0</v>
      </c>
      <c r="DN2585" s="365">
        <f t="shared" si="858"/>
        <v>0</v>
      </c>
      <c r="DO2585" s="351">
        <f t="shared" si="859"/>
        <v>0</v>
      </c>
      <c r="DP2585" s="402">
        <f t="shared" si="860"/>
        <v>0</v>
      </c>
      <c r="DQ2585" s="370" t="str">
        <f>IF(DP2585=0,"",
IF(SUM($DP$2549:DP2585)=1,DR2585,
IF($DP$2669&gt;SUM($DP$2549:DP2585),_xlfn.CONCAT(", ",DR2585),
IF($DP$2669=SUM($DP$2549:DP2585),_xlfn.CONCAT(" y ",DR2585)))))</f>
        <v/>
      </c>
      <c r="DR2585" s="156" t="s">
        <v>5133</v>
      </c>
      <c r="DS2585" s="402">
        <f t="shared" si="861"/>
        <v>0</v>
      </c>
      <c r="DT2585" s="370" t="str">
        <f>IF(DS2585=0,"",
IF(SUM($DS$2549:DS2585)=1,DU2585,
IF($DS$2669&gt;SUM($DS$2549:DS2585),_xlfn.CONCAT(", ",DU2585),
IF($DS$2669=SUM($DS$2549:DS2585),_xlfn.CONCAT(" y ",DU2585)))))</f>
        <v/>
      </c>
      <c r="DU2585" s="156" t="s">
        <v>5133</v>
      </c>
    </row>
    <row r="2586" spans="1:125" ht="15" customHeight="1">
      <c r="A2586" s="57"/>
      <c r="B2586" s="26"/>
      <c r="C2586" s="165" t="s">
        <v>5134</v>
      </c>
      <c r="D2586" s="852" t="str">
        <f t="shared" si="772"/>
        <v>INSTITUTO TECNOLOGICO SUPERIOR DE ALVARADO</v>
      </c>
      <c r="E2586" s="853"/>
      <c r="F2586" s="853"/>
      <c r="G2586" s="853"/>
      <c r="H2586" s="853"/>
      <c r="I2586" s="853"/>
      <c r="J2586" s="853"/>
      <c r="K2586" s="853"/>
      <c r="L2586" s="854"/>
      <c r="M2586" s="614"/>
      <c r="N2586" s="614"/>
      <c r="O2586" s="614"/>
      <c r="P2586" s="614"/>
      <c r="Q2586" s="614"/>
      <c r="R2586" s="614"/>
      <c r="S2586" s="614"/>
      <c r="T2586" s="614"/>
      <c r="U2586" s="614"/>
      <c r="V2586" s="614"/>
      <c r="W2586" s="614"/>
      <c r="X2586" s="614"/>
      <c r="Y2586" s="614"/>
      <c r="Z2586" s="614"/>
      <c r="AA2586" s="614"/>
      <c r="AB2586" s="614"/>
      <c r="AC2586" s="614"/>
      <c r="AD2586" s="614"/>
      <c r="AE2586" s="164"/>
      <c r="AF2586" s="164"/>
      <c r="AG2586" s="199">
        <f t="shared" si="773"/>
        <v>0</v>
      </c>
      <c r="AH2586" s="298">
        <f t="shared" si="774"/>
        <v>0</v>
      </c>
      <c r="AI2586" s="293">
        <f t="shared" si="775"/>
        <v>0</v>
      </c>
      <c r="AJ2586" s="294">
        <f t="shared" si="776"/>
        <v>0</v>
      </c>
      <c r="AK2586" s="295">
        <f t="shared" si="777"/>
        <v>0</v>
      </c>
      <c r="AL2586" s="296">
        <f t="shared" si="778"/>
        <v>0</v>
      </c>
      <c r="AM2586" s="293">
        <f t="shared" si="779"/>
        <v>0</v>
      </c>
      <c r="AN2586" s="294">
        <f t="shared" si="780"/>
        <v>0</v>
      </c>
      <c r="AO2586" s="295">
        <f t="shared" si="781"/>
        <v>0</v>
      </c>
      <c r="AP2586" s="296">
        <f t="shared" si="782"/>
        <v>0</v>
      </c>
      <c r="AQ2586" s="293">
        <f t="shared" si="783"/>
        <v>0</v>
      </c>
      <c r="AR2586" s="294">
        <f t="shared" si="784"/>
        <v>0</v>
      </c>
      <c r="AS2586" s="295">
        <f t="shared" si="785"/>
        <v>0</v>
      </c>
      <c r="AT2586" s="296">
        <f t="shared" si="786"/>
        <v>0</v>
      </c>
      <c r="AU2586" s="293">
        <f t="shared" si="787"/>
        <v>0</v>
      </c>
      <c r="AV2586" s="294">
        <f t="shared" si="788"/>
        <v>0</v>
      </c>
      <c r="AW2586" s="295">
        <f t="shared" si="789"/>
        <v>0</v>
      </c>
      <c r="AX2586" s="296">
        <f t="shared" si="790"/>
        <v>0</v>
      </c>
      <c r="AY2586" s="293">
        <f t="shared" si="791"/>
        <v>0</v>
      </c>
      <c r="AZ2586" s="294">
        <f t="shared" si="792"/>
        <v>0</v>
      </c>
      <c r="BA2586" s="295">
        <f t="shared" si="793"/>
        <v>0</v>
      </c>
      <c r="BB2586" s="296">
        <f t="shared" si="794"/>
        <v>0</v>
      </c>
      <c r="BC2586" s="293">
        <f t="shared" si="795"/>
        <v>0</v>
      </c>
      <c r="BD2586" s="294">
        <f t="shared" si="796"/>
        <v>0</v>
      </c>
      <c r="BE2586" s="295">
        <f t="shared" si="797"/>
        <v>0</v>
      </c>
      <c r="BF2586" s="296">
        <f t="shared" si="798"/>
        <v>0</v>
      </c>
      <c r="BG2586" s="293">
        <f t="shared" si="799"/>
        <v>0</v>
      </c>
      <c r="BH2586" s="294">
        <f t="shared" si="800"/>
        <v>0</v>
      </c>
      <c r="BI2586" s="295">
        <f t="shared" si="801"/>
        <v>0</v>
      </c>
      <c r="BJ2586" s="296">
        <f t="shared" si="802"/>
        <v>0</v>
      </c>
      <c r="BK2586" s="293">
        <f t="shared" si="803"/>
        <v>0</v>
      </c>
      <c r="BL2586" s="294">
        <f t="shared" si="804"/>
        <v>0</v>
      </c>
      <c r="BM2586" s="295">
        <f t="shared" si="805"/>
        <v>0</v>
      </c>
      <c r="BN2586" s="296">
        <f t="shared" si="806"/>
        <v>0</v>
      </c>
      <c r="BO2586" s="293">
        <f t="shared" si="807"/>
        <v>0</v>
      </c>
      <c r="BP2586" s="294">
        <f t="shared" si="808"/>
        <v>0</v>
      </c>
      <c r="BQ2586" s="295">
        <f t="shared" si="809"/>
        <v>0</v>
      </c>
      <c r="BR2586" s="296">
        <f t="shared" si="810"/>
        <v>0</v>
      </c>
      <c r="BS2586" s="293">
        <f t="shared" si="811"/>
        <v>0</v>
      </c>
      <c r="BT2586" s="294">
        <f t="shared" si="812"/>
        <v>0</v>
      </c>
      <c r="BU2586" s="295">
        <f t="shared" si="813"/>
        <v>0</v>
      </c>
      <c r="BV2586" s="296">
        <f t="shared" si="814"/>
        <v>0</v>
      </c>
      <c r="BW2586" s="293">
        <f t="shared" si="815"/>
        <v>0</v>
      </c>
      <c r="BX2586" s="294">
        <f t="shared" si="816"/>
        <v>0</v>
      </c>
      <c r="BY2586" s="295">
        <f t="shared" si="817"/>
        <v>0</v>
      </c>
      <c r="BZ2586" s="296">
        <f t="shared" si="818"/>
        <v>0</v>
      </c>
      <c r="CA2586" s="293">
        <f t="shared" si="819"/>
        <v>0</v>
      </c>
      <c r="CB2586" s="294">
        <f t="shared" si="820"/>
        <v>0</v>
      </c>
      <c r="CC2586" s="295">
        <f t="shared" si="821"/>
        <v>0</v>
      </c>
      <c r="CD2586" s="296">
        <f t="shared" si="822"/>
        <v>0</v>
      </c>
      <c r="CE2586" s="293">
        <f t="shared" si="823"/>
        <v>0</v>
      </c>
      <c r="CF2586" s="294">
        <f t="shared" si="824"/>
        <v>0</v>
      </c>
      <c r="CG2586" s="295">
        <f t="shared" si="825"/>
        <v>0</v>
      </c>
      <c r="CH2586" s="296">
        <f t="shared" si="826"/>
        <v>0</v>
      </c>
      <c r="CI2586" s="293">
        <f t="shared" si="827"/>
        <v>0</v>
      </c>
      <c r="CJ2586" s="294">
        <f t="shared" si="828"/>
        <v>0</v>
      </c>
      <c r="CK2586" s="295">
        <f t="shared" si="829"/>
        <v>0</v>
      </c>
      <c r="CL2586" s="296">
        <f t="shared" si="830"/>
        <v>0</v>
      </c>
      <c r="CM2586" s="293">
        <f t="shared" si="831"/>
        <v>0</v>
      </c>
      <c r="CN2586" s="294">
        <f t="shared" si="832"/>
        <v>0</v>
      </c>
      <c r="CO2586" s="295">
        <f t="shared" si="833"/>
        <v>0</v>
      </c>
      <c r="CP2586" s="296">
        <f t="shared" si="834"/>
        <v>0</v>
      </c>
      <c r="CQ2586" s="293">
        <f t="shared" si="835"/>
        <v>0</v>
      </c>
      <c r="CR2586" s="294">
        <f t="shared" si="836"/>
        <v>0</v>
      </c>
      <c r="CS2586" s="295">
        <f t="shared" si="837"/>
        <v>0</v>
      </c>
      <c r="CT2586" s="296">
        <f t="shared" si="838"/>
        <v>0</v>
      </c>
      <c r="CU2586" s="293">
        <f t="shared" si="839"/>
        <v>0</v>
      </c>
      <c r="CV2586" s="294">
        <f t="shared" si="840"/>
        <v>0</v>
      </c>
      <c r="CW2586" s="295">
        <f t="shared" si="841"/>
        <v>0</v>
      </c>
      <c r="CX2586" s="296">
        <f t="shared" si="842"/>
        <v>0</v>
      </c>
      <c r="CY2586" s="293">
        <f t="shared" si="843"/>
        <v>0</v>
      </c>
      <c r="CZ2586" s="294">
        <f t="shared" si="844"/>
        <v>0</v>
      </c>
      <c r="DA2586" s="295">
        <f t="shared" si="845"/>
        <v>0</v>
      </c>
      <c r="DB2586" s="296">
        <f t="shared" si="846"/>
        <v>0</v>
      </c>
      <c r="DC2586" s="404">
        <f t="shared" si="847"/>
        <v>0</v>
      </c>
      <c r="DD2586" s="366">
        <f t="shared" si="848"/>
        <v>0</v>
      </c>
      <c r="DE2586" s="364">
        <f t="shared" si="849"/>
        <v>0</v>
      </c>
      <c r="DF2586" s="365">
        <f t="shared" si="850"/>
        <v>0</v>
      </c>
      <c r="DG2586" s="404">
        <f t="shared" si="851"/>
        <v>0</v>
      </c>
      <c r="DH2586" s="366">
        <f t="shared" si="852"/>
        <v>0</v>
      </c>
      <c r="DI2586" s="364">
        <f t="shared" si="853"/>
        <v>0</v>
      </c>
      <c r="DJ2586" s="365">
        <f t="shared" si="854"/>
        <v>0</v>
      </c>
      <c r="DK2586" s="362">
        <f t="shared" si="855"/>
        <v>0</v>
      </c>
      <c r="DL2586" s="366">
        <f t="shared" si="856"/>
        <v>0</v>
      </c>
      <c r="DM2586" s="364">
        <f t="shared" si="857"/>
        <v>0</v>
      </c>
      <c r="DN2586" s="365">
        <f t="shared" si="858"/>
        <v>0</v>
      </c>
      <c r="DO2586" s="351">
        <f t="shared" si="859"/>
        <v>0</v>
      </c>
      <c r="DP2586" s="402">
        <f t="shared" si="860"/>
        <v>0</v>
      </c>
      <c r="DQ2586" s="370" t="str">
        <f>IF(DP2586=0,"",
IF(SUM($DP$2549:DP2586)=1,DR2586,
IF($DP$2669&gt;SUM($DP$2549:DP2586),_xlfn.CONCAT(", ",DR2586),
IF($DP$2669=SUM($DP$2549:DP2586),_xlfn.CONCAT(" y ",DR2586)))))</f>
        <v/>
      </c>
      <c r="DR2586" s="156" t="s">
        <v>5135</v>
      </c>
      <c r="DS2586" s="402">
        <f t="shared" si="861"/>
        <v>0</v>
      </c>
      <c r="DT2586" s="370" t="str">
        <f>IF(DS2586=0,"",
IF(SUM($DS$2549:DS2586)=1,DU2586,
IF($DS$2669&gt;SUM($DS$2549:DS2586),_xlfn.CONCAT(", ",DU2586),
IF($DS$2669=SUM($DS$2549:DS2586),_xlfn.CONCAT(" y ",DU2586)))))</f>
        <v/>
      </c>
      <c r="DU2586" s="156" t="s">
        <v>5135</v>
      </c>
    </row>
    <row r="2587" spans="1:125" ht="15" customHeight="1">
      <c r="A2587" s="57"/>
      <c r="B2587" s="26"/>
      <c r="C2587" s="165" t="s">
        <v>5136</v>
      </c>
      <c r="D2587" s="852" t="str">
        <f t="shared" si="772"/>
        <v>INSTITUTO TECNOLOGICO SUPERIOR DE PEROTE</v>
      </c>
      <c r="E2587" s="853"/>
      <c r="F2587" s="853"/>
      <c r="G2587" s="853"/>
      <c r="H2587" s="853"/>
      <c r="I2587" s="853"/>
      <c r="J2587" s="853"/>
      <c r="K2587" s="853"/>
      <c r="L2587" s="854"/>
      <c r="M2587" s="614"/>
      <c r="N2587" s="614"/>
      <c r="O2587" s="614"/>
      <c r="P2587" s="614"/>
      <c r="Q2587" s="614"/>
      <c r="R2587" s="614"/>
      <c r="S2587" s="614"/>
      <c r="T2587" s="614"/>
      <c r="U2587" s="614"/>
      <c r="V2587" s="614"/>
      <c r="W2587" s="614"/>
      <c r="X2587" s="614"/>
      <c r="Y2587" s="614"/>
      <c r="Z2587" s="614"/>
      <c r="AA2587" s="614"/>
      <c r="AB2587" s="614"/>
      <c r="AC2587" s="614"/>
      <c r="AD2587" s="614"/>
      <c r="AE2587" s="164"/>
      <c r="AF2587" s="164"/>
      <c r="AG2587" s="199">
        <f t="shared" si="773"/>
        <v>0</v>
      </c>
      <c r="AH2587" s="298">
        <f t="shared" si="774"/>
        <v>0</v>
      </c>
      <c r="AI2587" s="293">
        <f t="shared" si="775"/>
        <v>0</v>
      </c>
      <c r="AJ2587" s="294">
        <f t="shared" si="776"/>
        <v>0</v>
      </c>
      <c r="AK2587" s="295">
        <f t="shared" si="777"/>
        <v>0</v>
      </c>
      <c r="AL2587" s="296">
        <f t="shared" si="778"/>
        <v>0</v>
      </c>
      <c r="AM2587" s="293">
        <f t="shared" si="779"/>
        <v>0</v>
      </c>
      <c r="AN2587" s="294">
        <f t="shared" si="780"/>
        <v>0</v>
      </c>
      <c r="AO2587" s="295">
        <f t="shared" si="781"/>
        <v>0</v>
      </c>
      <c r="AP2587" s="296">
        <f t="shared" si="782"/>
        <v>0</v>
      </c>
      <c r="AQ2587" s="293">
        <f t="shared" si="783"/>
        <v>0</v>
      </c>
      <c r="AR2587" s="294">
        <f t="shared" si="784"/>
        <v>0</v>
      </c>
      <c r="AS2587" s="295">
        <f t="shared" si="785"/>
        <v>0</v>
      </c>
      <c r="AT2587" s="296">
        <f t="shared" si="786"/>
        <v>0</v>
      </c>
      <c r="AU2587" s="293">
        <f t="shared" si="787"/>
        <v>0</v>
      </c>
      <c r="AV2587" s="294">
        <f t="shared" si="788"/>
        <v>0</v>
      </c>
      <c r="AW2587" s="295">
        <f t="shared" si="789"/>
        <v>0</v>
      </c>
      <c r="AX2587" s="296">
        <f t="shared" si="790"/>
        <v>0</v>
      </c>
      <c r="AY2587" s="293">
        <f t="shared" si="791"/>
        <v>0</v>
      </c>
      <c r="AZ2587" s="294">
        <f t="shared" si="792"/>
        <v>0</v>
      </c>
      <c r="BA2587" s="295">
        <f t="shared" si="793"/>
        <v>0</v>
      </c>
      <c r="BB2587" s="296">
        <f t="shared" si="794"/>
        <v>0</v>
      </c>
      <c r="BC2587" s="293">
        <f t="shared" si="795"/>
        <v>0</v>
      </c>
      <c r="BD2587" s="294">
        <f t="shared" si="796"/>
        <v>0</v>
      </c>
      <c r="BE2587" s="295">
        <f t="shared" si="797"/>
        <v>0</v>
      </c>
      <c r="BF2587" s="296">
        <f t="shared" si="798"/>
        <v>0</v>
      </c>
      <c r="BG2587" s="293">
        <f t="shared" si="799"/>
        <v>0</v>
      </c>
      <c r="BH2587" s="294">
        <f t="shared" si="800"/>
        <v>0</v>
      </c>
      <c r="BI2587" s="295">
        <f t="shared" si="801"/>
        <v>0</v>
      </c>
      <c r="BJ2587" s="296">
        <f t="shared" si="802"/>
        <v>0</v>
      </c>
      <c r="BK2587" s="293">
        <f t="shared" si="803"/>
        <v>0</v>
      </c>
      <c r="BL2587" s="294">
        <f t="shared" si="804"/>
        <v>0</v>
      </c>
      <c r="BM2587" s="295">
        <f t="shared" si="805"/>
        <v>0</v>
      </c>
      <c r="BN2587" s="296">
        <f t="shared" si="806"/>
        <v>0</v>
      </c>
      <c r="BO2587" s="293">
        <f t="shared" si="807"/>
        <v>0</v>
      </c>
      <c r="BP2587" s="294">
        <f t="shared" si="808"/>
        <v>0</v>
      </c>
      <c r="BQ2587" s="295">
        <f t="shared" si="809"/>
        <v>0</v>
      </c>
      <c r="BR2587" s="296">
        <f t="shared" si="810"/>
        <v>0</v>
      </c>
      <c r="BS2587" s="293">
        <f t="shared" si="811"/>
        <v>0</v>
      </c>
      <c r="BT2587" s="294">
        <f t="shared" si="812"/>
        <v>0</v>
      </c>
      <c r="BU2587" s="295">
        <f t="shared" si="813"/>
        <v>0</v>
      </c>
      <c r="BV2587" s="296">
        <f t="shared" si="814"/>
        <v>0</v>
      </c>
      <c r="BW2587" s="293">
        <f t="shared" si="815"/>
        <v>0</v>
      </c>
      <c r="BX2587" s="294">
        <f t="shared" si="816"/>
        <v>0</v>
      </c>
      <c r="BY2587" s="295">
        <f t="shared" si="817"/>
        <v>0</v>
      </c>
      <c r="BZ2587" s="296">
        <f t="shared" si="818"/>
        <v>0</v>
      </c>
      <c r="CA2587" s="293">
        <f t="shared" si="819"/>
        <v>0</v>
      </c>
      <c r="CB2587" s="294">
        <f t="shared" si="820"/>
        <v>0</v>
      </c>
      <c r="CC2587" s="295">
        <f t="shared" si="821"/>
        <v>0</v>
      </c>
      <c r="CD2587" s="296">
        <f t="shared" si="822"/>
        <v>0</v>
      </c>
      <c r="CE2587" s="293">
        <f t="shared" si="823"/>
        <v>0</v>
      </c>
      <c r="CF2587" s="294">
        <f t="shared" si="824"/>
        <v>0</v>
      </c>
      <c r="CG2587" s="295">
        <f t="shared" si="825"/>
        <v>0</v>
      </c>
      <c r="CH2587" s="296">
        <f t="shared" si="826"/>
        <v>0</v>
      </c>
      <c r="CI2587" s="293">
        <f t="shared" si="827"/>
        <v>0</v>
      </c>
      <c r="CJ2587" s="294">
        <f t="shared" si="828"/>
        <v>0</v>
      </c>
      <c r="CK2587" s="295">
        <f t="shared" si="829"/>
        <v>0</v>
      </c>
      <c r="CL2587" s="296">
        <f t="shared" si="830"/>
        <v>0</v>
      </c>
      <c r="CM2587" s="293">
        <f t="shared" si="831"/>
        <v>0</v>
      </c>
      <c r="CN2587" s="294">
        <f t="shared" si="832"/>
        <v>0</v>
      </c>
      <c r="CO2587" s="295">
        <f t="shared" si="833"/>
        <v>0</v>
      </c>
      <c r="CP2587" s="296">
        <f t="shared" si="834"/>
        <v>0</v>
      </c>
      <c r="CQ2587" s="293">
        <f t="shared" si="835"/>
        <v>0</v>
      </c>
      <c r="CR2587" s="294">
        <f t="shared" si="836"/>
        <v>0</v>
      </c>
      <c r="CS2587" s="295">
        <f t="shared" si="837"/>
        <v>0</v>
      </c>
      <c r="CT2587" s="296">
        <f t="shared" si="838"/>
        <v>0</v>
      </c>
      <c r="CU2587" s="293">
        <f t="shared" si="839"/>
        <v>0</v>
      </c>
      <c r="CV2587" s="294">
        <f t="shared" si="840"/>
        <v>0</v>
      </c>
      <c r="CW2587" s="295">
        <f t="shared" si="841"/>
        <v>0</v>
      </c>
      <c r="CX2587" s="296">
        <f t="shared" si="842"/>
        <v>0</v>
      </c>
      <c r="CY2587" s="293">
        <f t="shared" si="843"/>
        <v>0</v>
      </c>
      <c r="CZ2587" s="294">
        <f t="shared" si="844"/>
        <v>0</v>
      </c>
      <c r="DA2587" s="295">
        <f t="shared" si="845"/>
        <v>0</v>
      </c>
      <c r="DB2587" s="296">
        <f t="shared" si="846"/>
        <v>0</v>
      </c>
      <c r="DC2587" s="404">
        <f t="shared" si="847"/>
        <v>0</v>
      </c>
      <c r="DD2587" s="366">
        <f t="shared" si="848"/>
        <v>0</v>
      </c>
      <c r="DE2587" s="364">
        <f t="shared" si="849"/>
        <v>0</v>
      </c>
      <c r="DF2587" s="365">
        <f t="shared" si="850"/>
        <v>0</v>
      </c>
      <c r="DG2587" s="404">
        <f t="shared" si="851"/>
        <v>0</v>
      </c>
      <c r="DH2587" s="366">
        <f t="shared" si="852"/>
        <v>0</v>
      </c>
      <c r="DI2587" s="364">
        <f t="shared" si="853"/>
        <v>0</v>
      </c>
      <c r="DJ2587" s="365">
        <f t="shared" si="854"/>
        <v>0</v>
      </c>
      <c r="DK2587" s="362">
        <f t="shared" si="855"/>
        <v>0</v>
      </c>
      <c r="DL2587" s="366">
        <f t="shared" si="856"/>
        <v>0</v>
      </c>
      <c r="DM2587" s="364">
        <f t="shared" si="857"/>
        <v>0</v>
      </c>
      <c r="DN2587" s="365">
        <f t="shared" si="858"/>
        <v>0</v>
      </c>
      <c r="DO2587" s="351">
        <f t="shared" si="859"/>
        <v>0</v>
      </c>
      <c r="DP2587" s="402">
        <f t="shared" si="860"/>
        <v>0</v>
      </c>
      <c r="DQ2587" s="370" t="str">
        <f>IF(DP2587=0,"",
IF(SUM($DP$2549:DP2587)=1,DR2587,
IF($DP$2669&gt;SUM($DP$2549:DP2587),_xlfn.CONCAT(", ",DR2587),
IF($DP$2669=SUM($DP$2549:DP2587),_xlfn.CONCAT(" y ",DR2587)))))</f>
        <v/>
      </c>
      <c r="DR2587" s="156" t="s">
        <v>5137</v>
      </c>
      <c r="DS2587" s="402">
        <f t="shared" si="861"/>
        <v>0</v>
      </c>
      <c r="DT2587" s="370" t="str">
        <f>IF(DS2587=0,"",
IF(SUM($DS$2549:DS2587)=1,DU2587,
IF($DS$2669&gt;SUM($DS$2549:DS2587),_xlfn.CONCAT(", ",DU2587),
IF($DS$2669=SUM($DS$2549:DS2587),_xlfn.CONCAT(" y ",DU2587)))))</f>
        <v/>
      </c>
      <c r="DU2587" s="156" t="s">
        <v>5137</v>
      </c>
    </row>
    <row r="2588" spans="1:125" ht="15" customHeight="1">
      <c r="A2588" s="57"/>
      <c r="B2588" s="26"/>
      <c r="C2588" s="165" t="s">
        <v>5138</v>
      </c>
      <c r="D2588" s="852" t="str">
        <f t="shared" si="772"/>
        <v>INSTITUTO TECNOLOGICO SUPERIOR DE ZONGOLICA</v>
      </c>
      <c r="E2588" s="853"/>
      <c r="F2588" s="853"/>
      <c r="G2588" s="853"/>
      <c r="H2588" s="853"/>
      <c r="I2588" s="853"/>
      <c r="J2588" s="853"/>
      <c r="K2588" s="853"/>
      <c r="L2588" s="854"/>
      <c r="M2588" s="614"/>
      <c r="N2588" s="614"/>
      <c r="O2588" s="614"/>
      <c r="P2588" s="614"/>
      <c r="Q2588" s="614"/>
      <c r="R2588" s="614"/>
      <c r="S2588" s="614"/>
      <c r="T2588" s="614"/>
      <c r="U2588" s="614"/>
      <c r="V2588" s="614"/>
      <c r="W2588" s="614"/>
      <c r="X2588" s="614"/>
      <c r="Y2588" s="614"/>
      <c r="Z2588" s="614"/>
      <c r="AA2588" s="614"/>
      <c r="AB2588" s="614"/>
      <c r="AC2588" s="614"/>
      <c r="AD2588" s="614"/>
      <c r="AE2588" s="164"/>
      <c r="AF2588" s="164"/>
      <c r="AG2588" s="199">
        <f t="shared" si="773"/>
        <v>0</v>
      </c>
      <c r="AH2588" s="298">
        <f t="shared" si="774"/>
        <v>0</v>
      </c>
      <c r="AI2588" s="293">
        <f t="shared" si="775"/>
        <v>0</v>
      </c>
      <c r="AJ2588" s="294">
        <f t="shared" si="776"/>
        <v>0</v>
      </c>
      <c r="AK2588" s="295">
        <f t="shared" si="777"/>
        <v>0</v>
      </c>
      <c r="AL2588" s="296">
        <f t="shared" si="778"/>
        <v>0</v>
      </c>
      <c r="AM2588" s="293">
        <f t="shared" si="779"/>
        <v>0</v>
      </c>
      <c r="AN2588" s="294">
        <f t="shared" si="780"/>
        <v>0</v>
      </c>
      <c r="AO2588" s="295">
        <f t="shared" si="781"/>
        <v>0</v>
      </c>
      <c r="AP2588" s="296">
        <f t="shared" si="782"/>
        <v>0</v>
      </c>
      <c r="AQ2588" s="293">
        <f t="shared" si="783"/>
        <v>0</v>
      </c>
      <c r="AR2588" s="294">
        <f t="shared" si="784"/>
        <v>0</v>
      </c>
      <c r="AS2588" s="295">
        <f t="shared" si="785"/>
        <v>0</v>
      </c>
      <c r="AT2588" s="296">
        <f t="shared" si="786"/>
        <v>0</v>
      </c>
      <c r="AU2588" s="293">
        <f t="shared" si="787"/>
        <v>0</v>
      </c>
      <c r="AV2588" s="294">
        <f t="shared" si="788"/>
        <v>0</v>
      </c>
      <c r="AW2588" s="295">
        <f t="shared" si="789"/>
        <v>0</v>
      </c>
      <c r="AX2588" s="296">
        <f t="shared" si="790"/>
        <v>0</v>
      </c>
      <c r="AY2588" s="293">
        <f t="shared" si="791"/>
        <v>0</v>
      </c>
      <c r="AZ2588" s="294">
        <f t="shared" si="792"/>
        <v>0</v>
      </c>
      <c r="BA2588" s="295">
        <f t="shared" si="793"/>
        <v>0</v>
      </c>
      <c r="BB2588" s="296">
        <f t="shared" si="794"/>
        <v>0</v>
      </c>
      <c r="BC2588" s="293">
        <f t="shared" si="795"/>
        <v>0</v>
      </c>
      <c r="BD2588" s="294">
        <f t="shared" si="796"/>
        <v>0</v>
      </c>
      <c r="BE2588" s="295">
        <f t="shared" si="797"/>
        <v>0</v>
      </c>
      <c r="BF2588" s="296">
        <f t="shared" si="798"/>
        <v>0</v>
      </c>
      <c r="BG2588" s="293">
        <f t="shared" si="799"/>
        <v>0</v>
      </c>
      <c r="BH2588" s="294">
        <f t="shared" si="800"/>
        <v>0</v>
      </c>
      <c r="BI2588" s="295">
        <f t="shared" si="801"/>
        <v>0</v>
      </c>
      <c r="BJ2588" s="296">
        <f t="shared" si="802"/>
        <v>0</v>
      </c>
      <c r="BK2588" s="293">
        <f t="shared" si="803"/>
        <v>0</v>
      </c>
      <c r="BL2588" s="294">
        <f t="shared" si="804"/>
        <v>0</v>
      </c>
      <c r="BM2588" s="295">
        <f t="shared" si="805"/>
        <v>0</v>
      </c>
      <c r="BN2588" s="296">
        <f t="shared" si="806"/>
        <v>0</v>
      </c>
      <c r="BO2588" s="293">
        <f t="shared" si="807"/>
        <v>0</v>
      </c>
      <c r="BP2588" s="294">
        <f t="shared" si="808"/>
        <v>0</v>
      </c>
      <c r="BQ2588" s="295">
        <f t="shared" si="809"/>
        <v>0</v>
      </c>
      <c r="BR2588" s="296">
        <f t="shared" si="810"/>
        <v>0</v>
      </c>
      <c r="BS2588" s="293">
        <f t="shared" si="811"/>
        <v>0</v>
      </c>
      <c r="BT2588" s="294">
        <f t="shared" si="812"/>
        <v>0</v>
      </c>
      <c r="BU2588" s="295">
        <f t="shared" si="813"/>
        <v>0</v>
      </c>
      <c r="BV2588" s="296">
        <f t="shared" si="814"/>
        <v>0</v>
      </c>
      <c r="BW2588" s="293">
        <f t="shared" si="815"/>
        <v>0</v>
      </c>
      <c r="BX2588" s="294">
        <f t="shared" si="816"/>
        <v>0</v>
      </c>
      <c r="BY2588" s="295">
        <f t="shared" si="817"/>
        <v>0</v>
      </c>
      <c r="BZ2588" s="296">
        <f t="shared" si="818"/>
        <v>0</v>
      </c>
      <c r="CA2588" s="293">
        <f t="shared" si="819"/>
        <v>0</v>
      </c>
      <c r="CB2588" s="294">
        <f t="shared" si="820"/>
        <v>0</v>
      </c>
      <c r="CC2588" s="295">
        <f t="shared" si="821"/>
        <v>0</v>
      </c>
      <c r="CD2588" s="296">
        <f t="shared" si="822"/>
        <v>0</v>
      </c>
      <c r="CE2588" s="293">
        <f t="shared" si="823"/>
        <v>0</v>
      </c>
      <c r="CF2588" s="294">
        <f t="shared" si="824"/>
        <v>0</v>
      </c>
      <c r="CG2588" s="295">
        <f t="shared" si="825"/>
        <v>0</v>
      </c>
      <c r="CH2588" s="296">
        <f t="shared" si="826"/>
        <v>0</v>
      </c>
      <c r="CI2588" s="293">
        <f t="shared" si="827"/>
        <v>0</v>
      </c>
      <c r="CJ2588" s="294">
        <f t="shared" si="828"/>
        <v>0</v>
      </c>
      <c r="CK2588" s="295">
        <f t="shared" si="829"/>
        <v>0</v>
      </c>
      <c r="CL2588" s="296">
        <f t="shared" si="830"/>
        <v>0</v>
      </c>
      <c r="CM2588" s="293">
        <f t="shared" si="831"/>
        <v>0</v>
      </c>
      <c r="CN2588" s="294">
        <f t="shared" si="832"/>
        <v>0</v>
      </c>
      <c r="CO2588" s="295">
        <f t="shared" si="833"/>
        <v>0</v>
      </c>
      <c r="CP2588" s="296">
        <f t="shared" si="834"/>
        <v>0</v>
      </c>
      <c r="CQ2588" s="293">
        <f t="shared" si="835"/>
        <v>0</v>
      </c>
      <c r="CR2588" s="294">
        <f t="shared" si="836"/>
        <v>0</v>
      </c>
      <c r="CS2588" s="295">
        <f t="shared" si="837"/>
        <v>0</v>
      </c>
      <c r="CT2588" s="296">
        <f t="shared" si="838"/>
        <v>0</v>
      </c>
      <c r="CU2588" s="293">
        <f t="shared" si="839"/>
        <v>0</v>
      </c>
      <c r="CV2588" s="294">
        <f t="shared" si="840"/>
        <v>0</v>
      </c>
      <c r="CW2588" s="295">
        <f t="shared" si="841"/>
        <v>0</v>
      </c>
      <c r="CX2588" s="296">
        <f t="shared" si="842"/>
        <v>0</v>
      </c>
      <c r="CY2588" s="293">
        <f t="shared" si="843"/>
        <v>0</v>
      </c>
      <c r="CZ2588" s="294">
        <f t="shared" si="844"/>
        <v>0</v>
      </c>
      <c r="DA2588" s="295">
        <f t="shared" si="845"/>
        <v>0</v>
      </c>
      <c r="DB2588" s="296">
        <f t="shared" si="846"/>
        <v>0</v>
      </c>
      <c r="DC2588" s="404">
        <f t="shared" si="847"/>
        <v>0</v>
      </c>
      <c r="DD2588" s="366">
        <f t="shared" si="848"/>
        <v>0</v>
      </c>
      <c r="DE2588" s="364">
        <f t="shared" si="849"/>
        <v>0</v>
      </c>
      <c r="DF2588" s="365">
        <f t="shared" si="850"/>
        <v>0</v>
      </c>
      <c r="DG2588" s="404">
        <f t="shared" si="851"/>
        <v>0</v>
      </c>
      <c r="DH2588" s="366">
        <f t="shared" si="852"/>
        <v>0</v>
      </c>
      <c r="DI2588" s="364">
        <f t="shared" si="853"/>
        <v>0</v>
      </c>
      <c r="DJ2588" s="365">
        <f t="shared" si="854"/>
        <v>0</v>
      </c>
      <c r="DK2588" s="362">
        <f t="shared" si="855"/>
        <v>0</v>
      </c>
      <c r="DL2588" s="366">
        <f t="shared" si="856"/>
        <v>0</v>
      </c>
      <c r="DM2588" s="364">
        <f t="shared" si="857"/>
        <v>0</v>
      </c>
      <c r="DN2588" s="365">
        <f t="shared" si="858"/>
        <v>0</v>
      </c>
      <c r="DO2588" s="351">
        <f t="shared" si="859"/>
        <v>0</v>
      </c>
      <c r="DP2588" s="402">
        <f t="shared" si="860"/>
        <v>0</v>
      </c>
      <c r="DQ2588" s="370" t="str">
        <f>IF(DP2588=0,"",
IF(SUM($DP$2549:DP2588)=1,DR2588,
IF($DP$2669&gt;SUM($DP$2549:DP2588),_xlfn.CONCAT(", ",DR2588),
IF($DP$2669=SUM($DP$2549:DP2588),_xlfn.CONCAT(" y ",DR2588)))))</f>
        <v/>
      </c>
      <c r="DR2588" s="156" t="s">
        <v>5139</v>
      </c>
      <c r="DS2588" s="402">
        <f t="shared" si="861"/>
        <v>0</v>
      </c>
      <c r="DT2588" s="370" t="str">
        <f>IF(DS2588=0,"",
IF(SUM($DS$2549:DS2588)=1,DU2588,
IF($DS$2669&gt;SUM($DS$2549:DS2588),_xlfn.CONCAT(", ",DU2588),
IF($DS$2669=SUM($DS$2549:DS2588),_xlfn.CONCAT(" y ",DU2588)))))</f>
        <v/>
      </c>
      <c r="DU2588" s="156" t="s">
        <v>5139</v>
      </c>
    </row>
    <row r="2589" spans="1:125" ht="15" customHeight="1">
      <c r="A2589" s="57"/>
      <c r="B2589" s="26"/>
      <c r="C2589" s="165" t="s">
        <v>5140</v>
      </c>
      <c r="D2589" s="852" t="str">
        <f t="shared" si="772"/>
        <v>INSTITUTO TECNOLOGICO SUPERIOR DE NARANJOS</v>
      </c>
      <c r="E2589" s="853"/>
      <c r="F2589" s="853"/>
      <c r="G2589" s="853"/>
      <c r="H2589" s="853"/>
      <c r="I2589" s="853"/>
      <c r="J2589" s="853"/>
      <c r="K2589" s="853"/>
      <c r="L2589" s="854"/>
      <c r="M2589" s="614"/>
      <c r="N2589" s="614"/>
      <c r="O2589" s="614"/>
      <c r="P2589" s="614"/>
      <c r="Q2589" s="614"/>
      <c r="R2589" s="614"/>
      <c r="S2589" s="614"/>
      <c r="T2589" s="614"/>
      <c r="U2589" s="614"/>
      <c r="V2589" s="614"/>
      <c r="W2589" s="614"/>
      <c r="X2589" s="614"/>
      <c r="Y2589" s="614"/>
      <c r="Z2589" s="614"/>
      <c r="AA2589" s="614"/>
      <c r="AB2589" s="614"/>
      <c r="AC2589" s="614"/>
      <c r="AD2589" s="614"/>
      <c r="AE2589" s="164"/>
      <c r="AF2589" s="164"/>
      <c r="AG2589" s="199">
        <f t="shared" si="773"/>
        <v>0</v>
      </c>
      <c r="AH2589" s="298">
        <f t="shared" si="774"/>
        <v>0</v>
      </c>
      <c r="AI2589" s="293">
        <f t="shared" si="775"/>
        <v>0</v>
      </c>
      <c r="AJ2589" s="294">
        <f t="shared" si="776"/>
        <v>0</v>
      </c>
      <c r="AK2589" s="295">
        <f t="shared" si="777"/>
        <v>0</v>
      </c>
      <c r="AL2589" s="296">
        <f t="shared" si="778"/>
        <v>0</v>
      </c>
      <c r="AM2589" s="293">
        <f t="shared" si="779"/>
        <v>0</v>
      </c>
      <c r="AN2589" s="294">
        <f t="shared" si="780"/>
        <v>0</v>
      </c>
      <c r="AO2589" s="295">
        <f t="shared" si="781"/>
        <v>0</v>
      </c>
      <c r="AP2589" s="296">
        <f t="shared" si="782"/>
        <v>0</v>
      </c>
      <c r="AQ2589" s="293">
        <f t="shared" si="783"/>
        <v>0</v>
      </c>
      <c r="AR2589" s="294">
        <f t="shared" si="784"/>
        <v>0</v>
      </c>
      <c r="AS2589" s="295">
        <f t="shared" si="785"/>
        <v>0</v>
      </c>
      <c r="AT2589" s="296">
        <f t="shared" si="786"/>
        <v>0</v>
      </c>
      <c r="AU2589" s="293">
        <f t="shared" si="787"/>
        <v>0</v>
      </c>
      <c r="AV2589" s="294">
        <f t="shared" si="788"/>
        <v>0</v>
      </c>
      <c r="AW2589" s="295">
        <f t="shared" si="789"/>
        <v>0</v>
      </c>
      <c r="AX2589" s="296">
        <f t="shared" si="790"/>
        <v>0</v>
      </c>
      <c r="AY2589" s="293">
        <f t="shared" si="791"/>
        <v>0</v>
      </c>
      <c r="AZ2589" s="294">
        <f t="shared" si="792"/>
        <v>0</v>
      </c>
      <c r="BA2589" s="295">
        <f t="shared" si="793"/>
        <v>0</v>
      </c>
      <c r="BB2589" s="296">
        <f t="shared" si="794"/>
        <v>0</v>
      </c>
      <c r="BC2589" s="293">
        <f t="shared" si="795"/>
        <v>0</v>
      </c>
      <c r="BD2589" s="294">
        <f t="shared" si="796"/>
        <v>0</v>
      </c>
      <c r="BE2589" s="295">
        <f t="shared" si="797"/>
        <v>0</v>
      </c>
      <c r="BF2589" s="296">
        <f t="shared" si="798"/>
        <v>0</v>
      </c>
      <c r="BG2589" s="293">
        <f t="shared" si="799"/>
        <v>0</v>
      </c>
      <c r="BH2589" s="294">
        <f t="shared" si="800"/>
        <v>0</v>
      </c>
      <c r="BI2589" s="295">
        <f t="shared" si="801"/>
        <v>0</v>
      </c>
      <c r="BJ2589" s="296">
        <f t="shared" si="802"/>
        <v>0</v>
      </c>
      <c r="BK2589" s="293">
        <f t="shared" si="803"/>
        <v>0</v>
      </c>
      <c r="BL2589" s="294">
        <f t="shared" si="804"/>
        <v>0</v>
      </c>
      <c r="BM2589" s="295">
        <f t="shared" si="805"/>
        <v>0</v>
      </c>
      <c r="BN2589" s="296">
        <f t="shared" si="806"/>
        <v>0</v>
      </c>
      <c r="BO2589" s="293">
        <f t="shared" si="807"/>
        <v>0</v>
      </c>
      <c r="BP2589" s="294">
        <f t="shared" si="808"/>
        <v>0</v>
      </c>
      <c r="BQ2589" s="295">
        <f t="shared" si="809"/>
        <v>0</v>
      </c>
      <c r="BR2589" s="296">
        <f t="shared" si="810"/>
        <v>0</v>
      </c>
      <c r="BS2589" s="293">
        <f t="shared" si="811"/>
        <v>0</v>
      </c>
      <c r="BT2589" s="294">
        <f t="shared" si="812"/>
        <v>0</v>
      </c>
      <c r="BU2589" s="295">
        <f t="shared" si="813"/>
        <v>0</v>
      </c>
      <c r="BV2589" s="296">
        <f t="shared" si="814"/>
        <v>0</v>
      </c>
      <c r="BW2589" s="293">
        <f t="shared" si="815"/>
        <v>0</v>
      </c>
      <c r="BX2589" s="294">
        <f t="shared" si="816"/>
        <v>0</v>
      </c>
      <c r="BY2589" s="295">
        <f t="shared" si="817"/>
        <v>0</v>
      </c>
      <c r="BZ2589" s="296">
        <f t="shared" si="818"/>
        <v>0</v>
      </c>
      <c r="CA2589" s="293">
        <f t="shared" si="819"/>
        <v>0</v>
      </c>
      <c r="CB2589" s="294">
        <f t="shared" si="820"/>
        <v>0</v>
      </c>
      <c r="CC2589" s="295">
        <f t="shared" si="821"/>
        <v>0</v>
      </c>
      <c r="CD2589" s="296">
        <f t="shared" si="822"/>
        <v>0</v>
      </c>
      <c r="CE2589" s="293">
        <f t="shared" si="823"/>
        <v>0</v>
      </c>
      <c r="CF2589" s="294">
        <f t="shared" si="824"/>
        <v>0</v>
      </c>
      <c r="CG2589" s="295">
        <f t="shared" si="825"/>
        <v>0</v>
      </c>
      <c r="CH2589" s="296">
        <f t="shared" si="826"/>
        <v>0</v>
      </c>
      <c r="CI2589" s="293">
        <f t="shared" si="827"/>
        <v>0</v>
      </c>
      <c r="CJ2589" s="294">
        <f t="shared" si="828"/>
        <v>0</v>
      </c>
      <c r="CK2589" s="295">
        <f t="shared" si="829"/>
        <v>0</v>
      </c>
      <c r="CL2589" s="296">
        <f t="shared" si="830"/>
        <v>0</v>
      </c>
      <c r="CM2589" s="293">
        <f t="shared" si="831"/>
        <v>0</v>
      </c>
      <c r="CN2589" s="294">
        <f t="shared" si="832"/>
        <v>0</v>
      </c>
      <c r="CO2589" s="295">
        <f t="shared" si="833"/>
        <v>0</v>
      </c>
      <c r="CP2589" s="296">
        <f t="shared" si="834"/>
        <v>0</v>
      </c>
      <c r="CQ2589" s="293">
        <f t="shared" si="835"/>
        <v>0</v>
      </c>
      <c r="CR2589" s="294">
        <f t="shared" si="836"/>
        <v>0</v>
      </c>
      <c r="CS2589" s="295">
        <f t="shared" si="837"/>
        <v>0</v>
      </c>
      <c r="CT2589" s="296">
        <f t="shared" si="838"/>
        <v>0</v>
      </c>
      <c r="CU2589" s="293">
        <f t="shared" si="839"/>
        <v>0</v>
      </c>
      <c r="CV2589" s="294">
        <f t="shared" si="840"/>
        <v>0</v>
      </c>
      <c r="CW2589" s="295">
        <f t="shared" si="841"/>
        <v>0</v>
      </c>
      <c r="CX2589" s="296">
        <f t="shared" si="842"/>
        <v>0</v>
      </c>
      <c r="CY2589" s="293">
        <f t="shared" si="843"/>
        <v>0</v>
      </c>
      <c r="CZ2589" s="294">
        <f t="shared" si="844"/>
        <v>0</v>
      </c>
      <c r="DA2589" s="295">
        <f t="shared" si="845"/>
        <v>0</v>
      </c>
      <c r="DB2589" s="296">
        <f t="shared" si="846"/>
        <v>0</v>
      </c>
      <c r="DC2589" s="404">
        <f t="shared" si="847"/>
        <v>0</v>
      </c>
      <c r="DD2589" s="366">
        <f t="shared" si="848"/>
        <v>0</v>
      </c>
      <c r="DE2589" s="364">
        <f t="shared" si="849"/>
        <v>0</v>
      </c>
      <c r="DF2589" s="365">
        <f t="shared" si="850"/>
        <v>0</v>
      </c>
      <c r="DG2589" s="404">
        <f t="shared" si="851"/>
        <v>0</v>
      </c>
      <c r="DH2589" s="366">
        <f t="shared" si="852"/>
        <v>0</v>
      </c>
      <c r="DI2589" s="364">
        <f t="shared" si="853"/>
        <v>0</v>
      </c>
      <c r="DJ2589" s="365">
        <f t="shared" si="854"/>
        <v>0</v>
      </c>
      <c r="DK2589" s="362">
        <f t="shared" si="855"/>
        <v>0</v>
      </c>
      <c r="DL2589" s="366">
        <f t="shared" si="856"/>
        <v>0</v>
      </c>
      <c r="DM2589" s="364">
        <f t="shared" si="857"/>
        <v>0</v>
      </c>
      <c r="DN2589" s="365">
        <f t="shared" si="858"/>
        <v>0</v>
      </c>
      <c r="DO2589" s="351">
        <f t="shared" si="859"/>
        <v>0</v>
      </c>
      <c r="DP2589" s="402">
        <f t="shared" si="860"/>
        <v>0</v>
      </c>
      <c r="DQ2589" s="370" t="str">
        <f>IF(DP2589=0,"",
IF(SUM($DP$2549:DP2589)=1,DR2589,
IF($DP$2669&gt;SUM($DP$2549:DP2589),_xlfn.CONCAT(", ",DR2589),
IF($DP$2669=SUM($DP$2549:DP2589),_xlfn.CONCAT(" y ",DR2589)))))</f>
        <v/>
      </c>
      <c r="DR2589" s="156" t="s">
        <v>5141</v>
      </c>
      <c r="DS2589" s="402">
        <f t="shared" si="861"/>
        <v>0</v>
      </c>
      <c r="DT2589" s="370" t="str">
        <f>IF(DS2589=0,"",
IF(SUM($DS$2549:DS2589)=1,DU2589,
IF($DS$2669&gt;SUM($DS$2549:DS2589),_xlfn.CONCAT(", ",DU2589),
IF($DS$2669=SUM($DS$2549:DS2589),_xlfn.CONCAT(" y ",DU2589)))))</f>
        <v/>
      </c>
      <c r="DU2589" s="156" t="s">
        <v>5141</v>
      </c>
    </row>
    <row r="2590" spans="1:125" ht="15" customHeight="1">
      <c r="A2590" s="57"/>
      <c r="B2590" s="26"/>
      <c r="C2590" s="165" t="s">
        <v>5142</v>
      </c>
      <c r="D2590" s="852" t="str">
        <f t="shared" si="772"/>
        <v>INSTITUTO TECNOLOGICO SUPERIOR DE CHICONTEPEC</v>
      </c>
      <c r="E2590" s="853"/>
      <c r="F2590" s="853"/>
      <c r="G2590" s="853"/>
      <c r="H2590" s="853"/>
      <c r="I2590" s="853"/>
      <c r="J2590" s="853"/>
      <c r="K2590" s="853"/>
      <c r="L2590" s="854"/>
      <c r="M2590" s="614"/>
      <c r="N2590" s="614"/>
      <c r="O2590" s="614"/>
      <c r="P2590" s="614"/>
      <c r="Q2590" s="614"/>
      <c r="R2590" s="614"/>
      <c r="S2590" s="614"/>
      <c r="T2590" s="614"/>
      <c r="U2590" s="614"/>
      <c r="V2590" s="614"/>
      <c r="W2590" s="614"/>
      <c r="X2590" s="614"/>
      <c r="Y2590" s="614"/>
      <c r="Z2590" s="614"/>
      <c r="AA2590" s="614"/>
      <c r="AB2590" s="614"/>
      <c r="AC2590" s="614"/>
      <c r="AD2590" s="614"/>
      <c r="AE2590" s="164"/>
      <c r="AF2590" s="164"/>
      <c r="AG2590" s="199">
        <f t="shared" si="773"/>
        <v>0</v>
      </c>
      <c r="AH2590" s="298">
        <f t="shared" si="774"/>
        <v>0</v>
      </c>
      <c r="AI2590" s="293">
        <f t="shared" si="775"/>
        <v>0</v>
      </c>
      <c r="AJ2590" s="294">
        <f t="shared" si="776"/>
        <v>0</v>
      </c>
      <c r="AK2590" s="295">
        <f t="shared" si="777"/>
        <v>0</v>
      </c>
      <c r="AL2590" s="296">
        <f t="shared" si="778"/>
        <v>0</v>
      </c>
      <c r="AM2590" s="293">
        <f t="shared" si="779"/>
        <v>0</v>
      </c>
      <c r="AN2590" s="294">
        <f t="shared" si="780"/>
        <v>0</v>
      </c>
      <c r="AO2590" s="295">
        <f t="shared" si="781"/>
        <v>0</v>
      </c>
      <c r="AP2590" s="296">
        <f t="shared" si="782"/>
        <v>0</v>
      </c>
      <c r="AQ2590" s="293">
        <f t="shared" si="783"/>
        <v>0</v>
      </c>
      <c r="AR2590" s="294">
        <f t="shared" si="784"/>
        <v>0</v>
      </c>
      <c r="AS2590" s="295">
        <f t="shared" si="785"/>
        <v>0</v>
      </c>
      <c r="AT2590" s="296">
        <f t="shared" si="786"/>
        <v>0</v>
      </c>
      <c r="AU2590" s="293">
        <f t="shared" si="787"/>
        <v>0</v>
      </c>
      <c r="AV2590" s="294">
        <f t="shared" si="788"/>
        <v>0</v>
      </c>
      <c r="AW2590" s="295">
        <f t="shared" si="789"/>
        <v>0</v>
      </c>
      <c r="AX2590" s="296">
        <f t="shared" si="790"/>
        <v>0</v>
      </c>
      <c r="AY2590" s="293">
        <f t="shared" si="791"/>
        <v>0</v>
      </c>
      <c r="AZ2590" s="294">
        <f t="shared" si="792"/>
        <v>0</v>
      </c>
      <c r="BA2590" s="295">
        <f t="shared" si="793"/>
        <v>0</v>
      </c>
      <c r="BB2590" s="296">
        <f t="shared" si="794"/>
        <v>0</v>
      </c>
      <c r="BC2590" s="293">
        <f t="shared" si="795"/>
        <v>0</v>
      </c>
      <c r="BD2590" s="294">
        <f t="shared" si="796"/>
        <v>0</v>
      </c>
      <c r="BE2590" s="295">
        <f t="shared" si="797"/>
        <v>0</v>
      </c>
      <c r="BF2590" s="296">
        <f t="shared" si="798"/>
        <v>0</v>
      </c>
      <c r="BG2590" s="293">
        <f t="shared" si="799"/>
        <v>0</v>
      </c>
      <c r="BH2590" s="294">
        <f t="shared" si="800"/>
        <v>0</v>
      </c>
      <c r="BI2590" s="295">
        <f t="shared" si="801"/>
        <v>0</v>
      </c>
      <c r="BJ2590" s="296">
        <f t="shared" si="802"/>
        <v>0</v>
      </c>
      <c r="BK2590" s="293">
        <f t="shared" si="803"/>
        <v>0</v>
      </c>
      <c r="BL2590" s="294">
        <f t="shared" si="804"/>
        <v>0</v>
      </c>
      <c r="BM2590" s="295">
        <f t="shared" si="805"/>
        <v>0</v>
      </c>
      <c r="BN2590" s="296">
        <f t="shared" si="806"/>
        <v>0</v>
      </c>
      <c r="BO2590" s="293">
        <f t="shared" si="807"/>
        <v>0</v>
      </c>
      <c r="BP2590" s="294">
        <f t="shared" si="808"/>
        <v>0</v>
      </c>
      <c r="BQ2590" s="295">
        <f t="shared" si="809"/>
        <v>0</v>
      </c>
      <c r="BR2590" s="296">
        <f t="shared" si="810"/>
        <v>0</v>
      </c>
      <c r="BS2590" s="293">
        <f t="shared" si="811"/>
        <v>0</v>
      </c>
      <c r="BT2590" s="294">
        <f t="shared" si="812"/>
        <v>0</v>
      </c>
      <c r="BU2590" s="295">
        <f t="shared" si="813"/>
        <v>0</v>
      </c>
      <c r="BV2590" s="296">
        <f t="shared" si="814"/>
        <v>0</v>
      </c>
      <c r="BW2590" s="293">
        <f t="shared" si="815"/>
        <v>0</v>
      </c>
      <c r="BX2590" s="294">
        <f t="shared" si="816"/>
        <v>0</v>
      </c>
      <c r="BY2590" s="295">
        <f t="shared" si="817"/>
        <v>0</v>
      </c>
      <c r="BZ2590" s="296">
        <f t="shared" si="818"/>
        <v>0</v>
      </c>
      <c r="CA2590" s="293">
        <f t="shared" si="819"/>
        <v>0</v>
      </c>
      <c r="CB2590" s="294">
        <f t="shared" si="820"/>
        <v>0</v>
      </c>
      <c r="CC2590" s="295">
        <f t="shared" si="821"/>
        <v>0</v>
      </c>
      <c r="CD2590" s="296">
        <f t="shared" si="822"/>
        <v>0</v>
      </c>
      <c r="CE2590" s="293">
        <f t="shared" si="823"/>
        <v>0</v>
      </c>
      <c r="CF2590" s="294">
        <f t="shared" si="824"/>
        <v>0</v>
      </c>
      <c r="CG2590" s="295">
        <f t="shared" si="825"/>
        <v>0</v>
      </c>
      <c r="CH2590" s="296">
        <f t="shared" si="826"/>
        <v>0</v>
      </c>
      <c r="CI2590" s="293">
        <f t="shared" si="827"/>
        <v>0</v>
      </c>
      <c r="CJ2590" s="294">
        <f t="shared" si="828"/>
        <v>0</v>
      </c>
      <c r="CK2590" s="295">
        <f t="shared" si="829"/>
        <v>0</v>
      </c>
      <c r="CL2590" s="296">
        <f t="shared" si="830"/>
        <v>0</v>
      </c>
      <c r="CM2590" s="293">
        <f t="shared" si="831"/>
        <v>0</v>
      </c>
      <c r="CN2590" s="294">
        <f t="shared" si="832"/>
        <v>0</v>
      </c>
      <c r="CO2590" s="295">
        <f t="shared" si="833"/>
        <v>0</v>
      </c>
      <c r="CP2590" s="296">
        <f t="shared" si="834"/>
        <v>0</v>
      </c>
      <c r="CQ2590" s="293">
        <f t="shared" si="835"/>
        <v>0</v>
      </c>
      <c r="CR2590" s="294">
        <f t="shared" si="836"/>
        <v>0</v>
      </c>
      <c r="CS2590" s="295">
        <f t="shared" si="837"/>
        <v>0</v>
      </c>
      <c r="CT2590" s="296">
        <f t="shared" si="838"/>
        <v>0</v>
      </c>
      <c r="CU2590" s="293">
        <f t="shared" si="839"/>
        <v>0</v>
      </c>
      <c r="CV2590" s="294">
        <f t="shared" si="840"/>
        <v>0</v>
      </c>
      <c r="CW2590" s="295">
        <f t="shared" si="841"/>
        <v>0</v>
      </c>
      <c r="CX2590" s="296">
        <f t="shared" si="842"/>
        <v>0</v>
      </c>
      <c r="CY2590" s="293">
        <f t="shared" si="843"/>
        <v>0</v>
      </c>
      <c r="CZ2590" s="294">
        <f t="shared" si="844"/>
        <v>0</v>
      </c>
      <c r="DA2590" s="295">
        <f t="shared" si="845"/>
        <v>0</v>
      </c>
      <c r="DB2590" s="296">
        <f t="shared" si="846"/>
        <v>0</v>
      </c>
      <c r="DC2590" s="404">
        <f t="shared" si="847"/>
        <v>0</v>
      </c>
      <c r="DD2590" s="366">
        <f t="shared" si="848"/>
        <v>0</v>
      </c>
      <c r="DE2590" s="364">
        <f t="shared" si="849"/>
        <v>0</v>
      </c>
      <c r="DF2590" s="365">
        <f t="shared" si="850"/>
        <v>0</v>
      </c>
      <c r="DG2590" s="404">
        <f t="shared" si="851"/>
        <v>0</v>
      </c>
      <c r="DH2590" s="366">
        <f t="shared" si="852"/>
        <v>0</v>
      </c>
      <c r="DI2590" s="364">
        <f t="shared" si="853"/>
        <v>0</v>
      </c>
      <c r="DJ2590" s="365">
        <f t="shared" si="854"/>
        <v>0</v>
      </c>
      <c r="DK2590" s="362">
        <f t="shared" si="855"/>
        <v>0</v>
      </c>
      <c r="DL2590" s="366">
        <f t="shared" si="856"/>
        <v>0</v>
      </c>
      <c r="DM2590" s="364">
        <f t="shared" si="857"/>
        <v>0</v>
      </c>
      <c r="DN2590" s="365">
        <f t="shared" si="858"/>
        <v>0</v>
      </c>
      <c r="DO2590" s="351">
        <f t="shared" si="859"/>
        <v>0</v>
      </c>
      <c r="DP2590" s="402">
        <f t="shared" si="860"/>
        <v>0</v>
      </c>
      <c r="DQ2590" s="370" t="str">
        <f>IF(DP2590=0,"",
IF(SUM($DP$2549:DP2590)=1,DR2590,
IF($DP$2669&gt;SUM($DP$2549:DP2590),_xlfn.CONCAT(", ",DR2590),
IF($DP$2669=SUM($DP$2549:DP2590),_xlfn.CONCAT(" y ",DR2590)))))</f>
        <v/>
      </c>
      <c r="DR2590" s="156" t="s">
        <v>5143</v>
      </c>
      <c r="DS2590" s="402">
        <f t="shared" si="861"/>
        <v>0</v>
      </c>
      <c r="DT2590" s="370" t="str">
        <f>IF(DS2590=0,"",
IF(SUM($DS$2549:DS2590)=1,DU2590,
IF($DS$2669&gt;SUM($DS$2549:DS2590),_xlfn.CONCAT(", ",DU2590),
IF($DS$2669=SUM($DS$2549:DS2590),_xlfn.CONCAT(" y ",DU2590)))))</f>
        <v/>
      </c>
      <c r="DU2590" s="156" t="s">
        <v>5143</v>
      </c>
    </row>
    <row r="2591" spans="1:125" ht="15" customHeight="1">
      <c r="A2591" s="57"/>
      <c r="B2591" s="26"/>
      <c r="C2591" s="165" t="s">
        <v>5144</v>
      </c>
      <c r="D2591" s="852" t="str">
        <f t="shared" si="772"/>
        <v>INSTITUTO TECNOLOGICO SUPERIOR DE MARTINEZ DE LA TORRE</v>
      </c>
      <c r="E2591" s="853"/>
      <c r="F2591" s="853"/>
      <c r="G2591" s="853"/>
      <c r="H2591" s="853"/>
      <c r="I2591" s="853"/>
      <c r="J2591" s="853"/>
      <c r="K2591" s="853"/>
      <c r="L2591" s="854"/>
      <c r="M2591" s="614"/>
      <c r="N2591" s="614"/>
      <c r="O2591" s="614"/>
      <c r="P2591" s="614"/>
      <c r="Q2591" s="614"/>
      <c r="R2591" s="614"/>
      <c r="S2591" s="614"/>
      <c r="T2591" s="614"/>
      <c r="U2591" s="614"/>
      <c r="V2591" s="614"/>
      <c r="W2591" s="614"/>
      <c r="X2591" s="614"/>
      <c r="Y2591" s="614"/>
      <c r="Z2591" s="614"/>
      <c r="AA2591" s="614"/>
      <c r="AB2591" s="614"/>
      <c r="AC2591" s="614"/>
      <c r="AD2591" s="614"/>
      <c r="AE2591" s="164"/>
      <c r="AF2591" s="164"/>
      <c r="AG2591" s="199">
        <f t="shared" si="773"/>
        <v>0</v>
      </c>
      <c r="AH2591" s="298">
        <f t="shared" si="774"/>
        <v>0</v>
      </c>
      <c r="AI2591" s="293">
        <f t="shared" si="775"/>
        <v>0</v>
      </c>
      <c r="AJ2591" s="294">
        <f t="shared" si="776"/>
        <v>0</v>
      </c>
      <c r="AK2591" s="295">
        <f t="shared" si="777"/>
        <v>0</v>
      </c>
      <c r="AL2591" s="296">
        <f t="shared" si="778"/>
        <v>0</v>
      </c>
      <c r="AM2591" s="293">
        <f t="shared" si="779"/>
        <v>0</v>
      </c>
      <c r="AN2591" s="294">
        <f t="shared" si="780"/>
        <v>0</v>
      </c>
      <c r="AO2591" s="295">
        <f t="shared" si="781"/>
        <v>0</v>
      </c>
      <c r="AP2591" s="296">
        <f t="shared" si="782"/>
        <v>0</v>
      </c>
      <c r="AQ2591" s="293">
        <f t="shared" si="783"/>
        <v>0</v>
      </c>
      <c r="AR2591" s="294">
        <f t="shared" si="784"/>
        <v>0</v>
      </c>
      <c r="AS2591" s="295">
        <f t="shared" si="785"/>
        <v>0</v>
      </c>
      <c r="AT2591" s="296">
        <f t="shared" si="786"/>
        <v>0</v>
      </c>
      <c r="AU2591" s="293">
        <f t="shared" si="787"/>
        <v>0</v>
      </c>
      <c r="AV2591" s="294">
        <f t="shared" si="788"/>
        <v>0</v>
      </c>
      <c r="AW2591" s="295">
        <f t="shared" si="789"/>
        <v>0</v>
      </c>
      <c r="AX2591" s="296">
        <f t="shared" si="790"/>
        <v>0</v>
      </c>
      <c r="AY2591" s="293">
        <f t="shared" si="791"/>
        <v>0</v>
      </c>
      <c r="AZ2591" s="294">
        <f t="shared" si="792"/>
        <v>0</v>
      </c>
      <c r="BA2591" s="295">
        <f t="shared" si="793"/>
        <v>0</v>
      </c>
      <c r="BB2591" s="296">
        <f t="shared" si="794"/>
        <v>0</v>
      </c>
      <c r="BC2591" s="293">
        <f t="shared" si="795"/>
        <v>0</v>
      </c>
      <c r="BD2591" s="294">
        <f t="shared" si="796"/>
        <v>0</v>
      </c>
      <c r="BE2591" s="295">
        <f t="shared" si="797"/>
        <v>0</v>
      </c>
      <c r="BF2591" s="296">
        <f t="shared" si="798"/>
        <v>0</v>
      </c>
      <c r="BG2591" s="293">
        <f t="shared" si="799"/>
        <v>0</v>
      </c>
      <c r="BH2591" s="294">
        <f t="shared" si="800"/>
        <v>0</v>
      </c>
      <c r="BI2591" s="295">
        <f t="shared" si="801"/>
        <v>0</v>
      </c>
      <c r="BJ2591" s="296">
        <f t="shared" si="802"/>
        <v>0</v>
      </c>
      <c r="BK2591" s="293">
        <f t="shared" si="803"/>
        <v>0</v>
      </c>
      <c r="BL2591" s="294">
        <f t="shared" si="804"/>
        <v>0</v>
      </c>
      <c r="BM2591" s="295">
        <f t="shared" si="805"/>
        <v>0</v>
      </c>
      <c r="BN2591" s="296">
        <f t="shared" si="806"/>
        <v>0</v>
      </c>
      <c r="BO2591" s="293">
        <f t="shared" si="807"/>
        <v>0</v>
      </c>
      <c r="BP2591" s="294">
        <f t="shared" si="808"/>
        <v>0</v>
      </c>
      <c r="BQ2591" s="295">
        <f t="shared" si="809"/>
        <v>0</v>
      </c>
      <c r="BR2591" s="296">
        <f t="shared" si="810"/>
        <v>0</v>
      </c>
      <c r="BS2591" s="293">
        <f t="shared" si="811"/>
        <v>0</v>
      </c>
      <c r="BT2591" s="294">
        <f t="shared" si="812"/>
        <v>0</v>
      </c>
      <c r="BU2591" s="295">
        <f t="shared" si="813"/>
        <v>0</v>
      </c>
      <c r="BV2591" s="296">
        <f t="shared" si="814"/>
        <v>0</v>
      </c>
      <c r="BW2591" s="293">
        <f t="shared" si="815"/>
        <v>0</v>
      </c>
      <c r="BX2591" s="294">
        <f t="shared" si="816"/>
        <v>0</v>
      </c>
      <c r="BY2591" s="295">
        <f t="shared" si="817"/>
        <v>0</v>
      </c>
      <c r="BZ2591" s="296">
        <f t="shared" si="818"/>
        <v>0</v>
      </c>
      <c r="CA2591" s="293">
        <f t="shared" si="819"/>
        <v>0</v>
      </c>
      <c r="CB2591" s="294">
        <f t="shared" si="820"/>
        <v>0</v>
      </c>
      <c r="CC2591" s="295">
        <f t="shared" si="821"/>
        <v>0</v>
      </c>
      <c r="CD2591" s="296">
        <f t="shared" si="822"/>
        <v>0</v>
      </c>
      <c r="CE2591" s="293">
        <f t="shared" si="823"/>
        <v>0</v>
      </c>
      <c r="CF2591" s="294">
        <f t="shared" si="824"/>
        <v>0</v>
      </c>
      <c r="CG2591" s="295">
        <f t="shared" si="825"/>
        <v>0</v>
      </c>
      <c r="CH2591" s="296">
        <f t="shared" si="826"/>
        <v>0</v>
      </c>
      <c r="CI2591" s="293">
        <f t="shared" si="827"/>
        <v>0</v>
      </c>
      <c r="CJ2591" s="294">
        <f t="shared" si="828"/>
        <v>0</v>
      </c>
      <c r="CK2591" s="295">
        <f t="shared" si="829"/>
        <v>0</v>
      </c>
      <c r="CL2591" s="296">
        <f t="shared" si="830"/>
        <v>0</v>
      </c>
      <c r="CM2591" s="293">
        <f t="shared" si="831"/>
        <v>0</v>
      </c>
      <c r="CN2591" s="294">
        <f t="shared" si="832"/>
        <v>0</v>
      </c>
      <c r="CO2591" s="295">
        <f t="shared" si="833"/>
        <v>0</v>
      </c>
      <c r="CP2591" s="296">
        <f t="shared" si="834"/>
        <v>0</v>
      </c>
      <c r="CQ2591" s="293">
        <f t="shared" si="835"/>
        <v>0</v>
      </c>
      <c r="CR2591" s="294">
        <f t="shared" si="836"/>
        <v>0</v>
      </c>
      <c r="CS2591" s="295">
        <f t="shared" si="837"/>
        <v>0</v>
      </c>
      <c r="CT2591" s="296">
        <f t="shared" si="838"/>
        <v>0</v>
      </c>
      <c r="CU2591" s="293">
        <f t="shared" si="839"/>
        <v>0</v>
      </c>
      <c r="CV2591" s="294">
        <f t="shared" si="840"/>
        <v>0</v>
      </c>
      <c r="CW2591" s="295">
        <f t="shared" si="841"/>
        <v>0</v>
      </c>
      <c r="CX2591" s="296">
        <f t="shared" si="842"/>
        <v>0</v>
      </c>
      <c r="CY2591" s="293">
        <f t="shared" si="843"/>
        <v>0</v>
      </c>
      <c r="CZ2591" s="294">
        <f t="shared" si="844"/>
        <v>0</v>
      </c>
      <c r="DA2591" s="295">
        <f t="shared" si="845"/>
        <v>0</v>
      </c>
      <c r="DB2591" s="296">
        <f t="shared" si="846"/>
        <v>0</v>
      </c>
      <c r="DC2591" s="404">
        <f t="shared" si="847"/>
        <v>0</v>
      </c>
      <c r="DD2591" s="366">
        <f t="shared" si="848"/>
        <v>0</v>
      </c>
      <c r="DE2591" s="364">
        <f t="shared" si="849"/>
        <v>0</v>
      </c>
      <c r="DF2591" s="365">
        <f t="shared" si="850"/>
        <v>0</v>
      </c>
      <c r="DG2591" s="404">
        <f t="shared" si="851"/>
        <v>0</v>
      </c>
      <c r="DH2591" s="366">
        <f t="shared" si="852"/>
        <v>0</v>
      </c>
      <c r="DI2591" s="364">
        <f t="shared" si="853"/>
        <v>0</v>
      </c>
      <c r="DJ2591" s="365">
        <f t="shared" si="854"/>
        <v>0</v>
      </c>
      <c r="DK2591" s="362">
        <f t="shared" si="855"/>
        <v>0</v>
      </c>
      <c r="DL2591" s="366">
        <f t="shared" si="856"/>
        <v>0</v>
      </c>
      <c r="DM2591" s="364">
        <f t="shared" si="857"/>
        <v>0</v>
      </c>
      <c r="DN2591" s="365">
        <f t="shared" si="858"/>
        <v>0</v>
      </c>
      <c r="DO2591" s="351">
        <f t="shared" si="859"/>
        <v>0</v>
      </c>
      <c r="DP2591" s="402">
        <f t="shared" si="860"/>
        <v>0</v>
      </c>
      <c r="DQ2591" s="370" t="str">
        <f>IF(DP2591=0,"",
IF(SUM($DP$2549:DP2591)=1,DR2591,
IF($DP$2669&gt;SUM($DP$2549:DP2591),_xlfn.CONCAT(", ",DR2591),
IF($DP$2669=SUM($DP$2549:DP2591),_xlfn.CONCAT(" y ",DR2591)))))</f>
        <v/>
      </c>
      <c r="DR2591" s="156" t="s">
        <v>5145</v>
      </c>
      <c r="DS2591" s="402">
        <f t="shared" si="861"/>
        <v>0</v>
      </c>
      <c r="DT2591" s="370" t="str">
        <f>IF(DS2591=0,"",
IF(SUM($DS$2549:DS2591)=1,DU2591,
IF($DS$2669&gt;SUM($DS$2549:DS2591),_xlfn.CONCAT(", ",DU2591),
IF($DS$2669=SUM($DS$2549:DS2591),_xlfn.CONCAT(" y ",DU2591)))))</f>
        <v/>
      </c>
      <c r="DU2591" s="156" t="s">
        <v>5145</v>
      </c>
    </row>
    <row r="2592" spans="1:125" ht="15" customHeight="1">
      <c r="A2592" s="57"/>
      <c r="B2592" s="26"/>
      <c r="C2592" s="165" t="s">
        <v>5146</v>
      </c>
      <c r="D2592" s="852" t="str">
        <f t="shared" si="772"/>
        <v>INSTITUTO TECNOLOGICO SUPERIOR DE JESUS CARRANZA</v>
      </c>
      <c r="E2592" s="853"/>
      <c r="F2592" s="853"/>
      <c r="G2592" s="853"/>
      <c r="H2592" s="853"/>
      <c r="I2592" s="853"/>
      <c r="J2592" s="853"/>
      <c r="K2592" s="853"/>
      <c r="L2592" s="854"/>
      <c r="M2592" s="614"/>
      <c r="N2592" s="614"/>
      <c r="O2592" s="614"/>
      <c r="P2592" s="614"/>
      <c r="Q2592" s="614"/>
      <c r="R2592" s="614"/>
      <c r="S2592" s="614"/>
      <c r="T2592" s="614"/>
      <c r="U2592" s="614"/>
      <c r="V2592" s="614"/>
      <c r="W2592" s="614"/>
      <c r="X2592" s="614"/>
      <c r="Y2592" s="614"/>
      <c r="Z2592" s="614"/>
      <c r="AA2592" s="614"/>
      <c r="AB2592" s="614"/>
      <c r="AC2592" s="614"/>
      <c r="AD2592" s="614"/>
      <c r="AE2592" s="164"/>
      <c r="AF2592" s="164"/>
      <c r="AG2592" s="199">
        <f t="shared" si="773"/>
        <v>0</v>
      </c>
      <c r="AH2592" s="298">
        <f t="shared" si="774"/>
        <v>0</v>
      </c>
      <c r="AI2592" s="293">
        <f t="shared" si="775"/>
        <v>0</v>
      </c>
      <c r="AJ2592" s="294">
        <f t="shared" si="776"/>
        <v>0</v>
      </c>
      <c r="AK2592" s="295">
        <f t="shared" si="777"/>
        <v>0</v>
      </c>
      <c r="AL2592" s="296">
        <f t="shared" si="778"/>
        <v>0</v>
      </c>
      <c r="AM2592" s="293">
        <f t="shared" si="779"/>
        <v>0</v>
      </c>
      <c r="AN2592" s="294">
        <f t="shared" si="780"/>
        <v>0</v>
      </c>
      <c r="AO2592" s="295">
        <f t="shared" si="781"/>
        <v>0</v>
      </c>
      <c r="AP2592" s="296">
        <f t="shared" si="782"/>
        <v>0</v>
      </c>
      <c r="AQ2592" s="293">
        <f t="shared" si="783"/>
        <v>0</v>
      </c>
      <c r="AR2592" s="294">
        <f t="shared" si="784"/>
        <v>0</v>
      </c>
      <c r="AS2592" s="295">
        <f t="shared" si="785"/>
        <v>0</v>
      </c>
      <c r="AT2592" s="296">
        <f t="shared" si="786"/>
        <v>0</v>
      </c>
      <c r="AU2592" s="293">
        <f t="shared" si="787"/>
        <v>0</v>
      </c>
      <c r="AV2592" s="294">
        <f t="shared" si="788"/>
        <v>0</v>
      </c>
      <c r="AW2592" s="295">
        <f t="shared" si="789"/>
        <v>0</v>
      </c>
      <c r="AX2592" s="296">
        <f t="shared" si="790"/>
        <v>0</v>
      </c>
      <c r="AY2592" s="293">
        <f t="shared" si="791"/>
        <v>0</v>
      </c>
      <c r="AZ2592" s="294">
        <f t="shared" si="792"/>
        <v>0</v>
      </c>
      <c r="BA2592" s="295">
        <f t="shared" si="793"/>
        <v>0</v>
      </c>
      <c r="BB2592" s="296">
        <f t="shared" si="794"/>
        <v>0</v>
      </c>
      <c r="BC2592" s="293">
        <f t="shared" si="795"/>
        <v>0</v>
      </c>
      <c r="BD2592" s="294">
        <f t="shared" si="796"/>
        <v>0</v>
      </c>
      <c r="BE2592" s="295">
        <f t="shared" si="797"/>
        <v>0</v>
      </c>
      <c r="BF2592" s="296">
        <f t="shared" si="798"/>
        <v>0</v>
      </c>
      <c r="BG2592" s="293">
        <f t="shared" si="799"/>
        <v>0</v>
      </c>
      <c r="BH2592" s="294">
        <f t="shared" si="800"/>
        <v>0</v>
      </c>
      <c r="BI2592" s="295">
        <f t="shared" si="801"/>
        <v>0</v>
      </c>
      <c r="BJ2592" s="296">
        <f t="shared" si="802"/>
        <v>0</v>
      </c>
      <c r="BK2592" s="293">
        <f t="shared" si="803"/>
        <v>0</v>
      </c>
      <c r="BL2592" s="294">
        <f t="shared" si="804"/>
        <v>0</v>
      </c>
      <c r="BM2592" s="295">
        <f t="shared" si="805"/>
        <v>0</v>
      </c>
      <c r="BN2592" s="296">
        <f t="shared" si="806"/>
        <v>0</v>
      </c>
      <c r="BO2592" s="293">
        <f t="shared" si="807"/>
        <v>0</v>
      </c>
      <c r="BP2592" s="294">
        <f t="shared" si="808"/>
        <v>0</v>
      </c>
      <c r="BQ2592" s="295">
        <f t="shared" si="809"/>
        <v>0</v>
      </c>
      <c r="BR2592" s="296">
        <f t="shared" si="810"/>
        <v>0</v>
      </c>
      <c r="BS2592" s="293">
        <f t="shared" si="811"/>
        <v>0</v>
      </c>
      <c r="BT2592" s="294">
        <f t="shared" si="812"/>
        <v>0</v>
      </c>
      <c r="BU2592" s="295">
        <f t="shared" si="813"/>
        <v>0</v>
      </c>
      <c r="BV2592" s="296">
        <f t="shared" si="814"/>
        <v>0</v>
      </c>
      <c r="BW2592" s="293">
        <f t="shared" si="815"/>
        <v>0</v>
      </c>
      <c r="BX2592" s="294">
        <f t="shared" si="816"/>
        <v>0</v>
      </c>
      <c r="BY2592" s="295">
        <f t="shared" si="817"/>
        <v>0</v>
      </c>
      <c r="BZ2592" s="296">
        <f t="shared" si="818"/>
        <v>0</v>
      </c>
      <c r="CA2592" s="293">
        <f t="shared" si="819"/>
        <v>0</v>
      </c>
      <c r="CB2592" s="294">
        <f t="shared" si="820"/>
        <v>0</v>
      </c>
      <c r="CC2592" s="295">
        <f t="shared" si="821"/>
        <v>0</v>
      </c>
      <c r="CD2592" s="296">
        <f t="shared" si="822"/>
        <v>0</v>
      </c>
      <c r="CE2592" s="293">
        <f t="shared" si="823"/>
        <v>0</v>
      </c>
      <c r="CF2592" s="294">
        <f t="shared" si="824"/>
        <v>0</v>
      </c>
      <c r="CG2592" s="295">
        <f t="shared" si="825"/>
        <v>0</v>
      </c>
      <c r="CH2592" s="296">
        <f t="shared" si="826"/>
        <v>0</v>
      </c>
      <c r="CI2592" s="293">
        <f t="shared" si="827"/>
        <v>0</v>
      </c>
      <c r="CJ2592" s="294">
        <f t="shared" si="828"/>
        <v>0</v>
      </c>
      <c r="CK2592" s="295">
        <f t="shared" si="829"/>
        <v>0</v>
      </c>
      <c r="CL2592" s="296">
        <f t="shared" si="830"/>
        <v>0</v>
      </c>
      <c r="CM2592" s="293">
        <f t="shared" si="831"/>
        <v>0</v>
      </c>
      <c r="CN2592" s="294">
        <f t="shared" si="832"/>
        <v>0</v>
      </c>
      <c r="CO2592" s="295">
        <f t="shared" si="833"/>
        <v>0</v>
      </c>
      <c r="CP2592" s="296">
        <f t="shared" si="834"/>
        <v>0</v>
      </c>
      <c r="CQ2592" s="293">
        <f t="shared" si="835"/>
        <v>0</v>
      </c>
      <c r="CR2592" s="294">
        <f t="shared" si="836"/>
        <v>0</v>
      </c>
      <c r="CS2592" s="295">
        <f t="shared" si="837"/>
        <v>0</v>
      </c>
      <c r="CT2592" s="296">
        <f t="shared" si="838"/>
        <v>0</v>
      </c>
      <c r="CU2592" s="293">
        <f t="shared" si="839"/>
        <v>0</v>
      </c>
      <c r="CV2592" s="294">
        <f t="shared" si="840"/>
        <v>0</v>
      </c>
      <c r="CW2592" s="295">
        <f t="shared" si="841"/>
        <v>0</v>
      </c>
      <c r="CX2592" s="296">
        <f t="shared" si="842"/>
        <v>0</v>
      </c>
      <c r="CY2592" s="293">
        <f t="shared" si="843"/>
        <v>0</v>
      </c>
      <c r="CZ2592" s="294">
        <f t="shared" si="844"/>
        <v>0</v>
      </c>
      <c r="DA2592" s="295">
        <f t="shared" si="845"/>
        <v>0</v>
      </c>
      <c r="DB2592" s="296">
        <f t="shared" si="846"/>
        <v>0</v>
      </c>
      <c r="DC2592" s="404">
        <f t="shared" si="847"/>
        <v>0</v>
      </c>
      <c r="DD2592" s="366">
        <f t="shared" si="848"/>
        <v>0</v>
      </c>
      <c r="DE2592" s="364">
        <f t="shared" si="849"/>
        <v>0</v>
      </c>
      <c r="DF2592" s="365">
        <f t="shared" si="850"/>
        <v>0</v>
      </c>
      <c r="DG2592" s="404">
        <f t="shared" si="851"/>
        <v>0</v>
      </c>
      <c r="DH2592" s="366">
        <f t="shared" si="852"/>
        <v>0</v>
      </c>
      <c r="DI2592" s="364">
        <f t="shared" si="853"/>
        <v>0</v>
      </c>
      <c r="DJ2592" s="365">
        <f t="shared" si="854"/>
        <v>0</v>
      </c>
      <c r="DK2592" s="362">
        <f t="shared" si="855"/>
        <v>0</v>
      </c>
      <c r="DL2592" s="366">
        <f t="shared" si="856"/>
        <v>0</v>
      </c>
      <c r="DM2592" s="364">
        <f t="shared" si="857"/>
        <v>0</v>
      </c>
      <c r="DN2592" s="365">
        <f t="shared" si="858"/>
        <v>0</v>
      </c>
      <c r="DO2592" s="351">
        <f t="shared" si="859"/>
        <v>0</v>
      </c>
      <c r="DP2592" s="402">
        <f t="shared" si="860"/>
        <v>0</v>
      </c>
      <c r="DQ2592" s="370" t="str">
        <f>IF(DP2592=0,"",
IF(SUM($DP$2549:DP2592)=1,DR2592,
IF($DP$2669&gt;SUM($DP$2549:DP2592),_xlfn.CONCAT(", ",DR2592),
IF($DP$2669=SUM($DP$2549:DP2592),_xlfn.CONCAT(" y ",DR2592)))))</f>
        <v/>
      </c>
      <c r="DR2592" s="156" t="s">
        <v>5147</v>
      </c>
      <c r="DS2592" s="402">
        <f t="shared" si="861"/>
        <v>0</v>
      </c>
      <c r="DT2592" s="370" t="str">
        <f>IF(DS2592=0,"",
IF(SUM($DS$2549:DS2592)=1,DU2592,
IF($DS$2669&gt;SUM($DS$2549:DS2592),_xlfn.CONCAT(", ",DU2592),
IF($DS$2669=SUM($DS$2549:DS2592),_xlfn.CONCAT(" y ",DU2592)))))</f>
        <v/>
      </c>
      <c r="DU2592" s="156" t="s">
        <v>5147</v>
      </c>
    </row>
    <row r="2593" spans="1:125" ht="15" customHeight="1">
      <c r="A2593" s="57"/>
      <c r="B2593" s="26"/>
      <c r="C2593" s="165" t="s">
        <v>5148</v>
      </c>
      <c r="D2593" s="852" t="str">
        <f t="shared" si="772"/>
        <v>INSTITUTO TECNOLOGICO SUPERIOR DE RODRIGUEZ CLARA</v>
      </c>
      <c r="E2593" s="853"/>
      <c r="F2593" s="853"/>
      <c r="G2593" s="853"/>
      <c r="H2593" s="853"/>
      <c r="I2593" s="853"/>
      <c r="J2593" s="853"/>
      <c r="K2593" s="853"/>
      <c r="L2593" s="854"/>
      <c r="M2593" s="614"/>
      <c r="N2593" s="614"/>
      <c r="O2593" s="614"/>
      <c r="P2593" s="614"/>
      <c r="Q2593" s="614"/>
      <c r="R2593" s="614"/>
      <c r="S2593" s="614"/>
      <c r="T2593" s="614"/>
      <c r="U2593" s="614"/>
      <c r="V2593" s="614"/>
      <c r="W2593" s="614"/>
      <c r="X2593" s="614"/>
      <c r="Y2593" s="614"/>
      <c r="Z2593" s="614"/>
      <c r="AA2593" s="614"/>
      <c r="AB2593" s="614"/>
      <c r="AC2593" s="614"/>
      <c r="AD2593" s="614"/>
      <c r="AE2593" s="164"/>
      <c r="AF2593" s="164"/>
      <c r="AG2593" s="199">
        <f t="shared" si="773"/>
        <v>0</v>
      </c>
      <c r="AH2593" s="298">
        <f t="shared" si="774"/>
        <v>0</v>
      </c>
      <c r="AI2593" s="293">
        <f t="shared" si="775"/>
        <v>0</v>
      </c>
      <c r="AJ2593" s="294">
        <f t="shared" si="776"/>
        <v>0</v>
      </c>
      <c r="AK2593" s="295">
        <f t="shared" si="777"/>
        <v>0</v>
      </c>
      <c r="AL2593" s="296">
        <f t="shared" si="778"/>
        <v>0</v>
      </c>
      <c r="AM2593" s="293">
        <f t="shared" si="779"/>
        <v>0</v>
      </c>
      <c r="AN2593" s="294">
        <f t="shared" si="780"/>
        <v>0</v>
      </c>
      <c r="AO2593" s="295">
        <f t="shared" si="781"/>
        <v>0</v>
      </c>
      <c r="AP2593" s="296">
        <f t="shared" si="782"/>
        <v>0</v>
      </c>
      <c r="AQ2593" s="293">
        <f t="shared" si="783"/>
        <v>0</v>
      </c>
      <c r="AR2593" s="294">
        <f t="shared" si="784"/>
        <v>0</v>
      </c>
      <c r="AS2593" s="295">
        <f t="shared" si="785"/>
        <v>0</v>
      </c>
      <c r="AT2593" s="296">
        <f t="shared" si="786"/>
        <v>0</v>
      </c>
      <c r="AU2593" s="293">
        <f t="shared" si="787"/>
        <v>0</v>
      </c>
      <c r="AV2593" s="294">
        <f t="shared" si="788"/>
        <v>0</v>
      </c>
      <c r="AW2593" s="295">
        <f t="shared" si="789"/>
        <v>0</v>
      </c>
      <c r="AX2593" s="296">
        <f t="shared" si="790"/>
        <v>0</v>
      </c>
      <c r="AY2593" s="293">
        <f t="shared" si="791"/>
        <v>0</v>
      </c>
      <c r="AZ2593" s="294">
        <f t="shared" si="792"/>
        <v>0</v>
      </c>
      <c r="BA2593" s="295">
        <f t="shared" si="793"/>
        <v>0</v>
      </c>
      <c r="BB2593" s="296">
        <f t="shared" si="794"/>
        <v>0</v>
      </c>
      <c r="BC2593" s="293">
        <f t="shared" si="795"/>
        <v>0</v>
      </c>
      <c r="BD2593" s="294">
        <f t="shared" si="796"/>
        <v>0</v>
      </c>
      <c r="BE2593" s="295">
        <f t="shared" si="797"/>
        <v>0</v>
      </c>
      <c r="BF2593" s="296">
        <f t="shared" si="798"/>
        <v>0</v>
      </c>
      <c r="BG2593" s="293">
        <f t="shared" si="799"/>
        <v>0</v>
      </c>
      <c r="BH2593" s="294">
        <f t="shared" si="800"/>
        <v>0</v>
      </c>
      <c r="BI2593" s="295">
        <f t="shared" si="801"/>
        <v>0</v>
      </c>
      <c r="BJ2593" s="296">
        <f t="shared" si="802"/>
        <v>0</v>
      </c>
      <c r="BK2593" s="293">
        <f t="shared" si="803"/>
        <v>0</v>
      </c>
      <c r="BL2593" s="294">
        <f t="shared" si="804"/>
        <v>0</v>
      </c>
      <c r="BM2593" s="295">
        <f t="shared" si="805"/>
        <v>0</v>
      </c>
      <c r="BN2593" s="296">
        <f t="shared" si="806"/>
        <v>0</v>
      </c>
      <c r="BO2593" s="293">
        <f t="shared" si="807"/>
        <v>0</v>
      </c>
      <c r="BP2593" s="294">
        <f t="shared" si="808"/>
        <v>0</v>
      </c>
      <c r="BQ2593" s="295">
        <f t="shared" si="809"/>
        <v>0</v>
      </c>
      <c r="BR2593" s="296">
        <f t="shared" si="810"/>
        <v>0</v>
      </c>
      <c r="BS2593" s="293">
        <f t="shared" si="811"/>
        <v>0</v>
      </c>
      <c r="BT2593" s="294">
        <f t="shared" si="812"/>
        <v>0</v>
      </c>
      <c r="BU2593" s="295">
        <f t="shared" si="813"/>
        <v>0</v>
      </c>
      <c r="BV2593" s="296">
        <f t="shared" si="814"/>
        <v>0</v>
      </c>
      <c r="BW2593" s="293">
        <f t="shared" si="815"/>
        <v>0</v>
      </c>
      <c r="BX2593" s="294">
        <f t="shared" si="816"/>
        <v>0</v>
      </c>
      <c r="BY2593" s="295">
        <f t="shared" si="817"/>
        <v>0</v>
      </c>
      <c r="BZ2593" s="296">
        <f t="shared" si="818"/>
        <v>0</v>
      </c>
      <c r="CA2593" s="293">
        <f t="shared" si="819"/>
        <v>0</v>
      </c>
      <c r="CB2593" s="294">
        <f t="shared" si="820"/>
        <v>0</v>
      </c>
      <c r="CC2593" s="295">
        <f t="shared" si="821"/>
        <v>0</v>
      </c>
      <c r="CD2593" s="296">
        <f t="shared" si="822"/>
        <v>0</v>
      </c>
      <c r="CE2593" s="293">
        <f t="shared" si="823"/>
        <v>0</v>
      </c>
      <c r="CF2593" s="294">
        <f t="shared" si="824"/>
        <v>0</v>
      </c>
      <c r="CG2593" s="295">
        <f t="shared" si="825"/>
        <v>0</v>
      </c>
      <c r="CH2593" s="296">
        <f t="shared" si="826"/>
        <v>0</v>
      </c>
      <c r="CI2593" s="293">
        <f t="shared" si="827"/>
        <v>0</v>
      </c>
      <c r="CJ2593" s="294">
        <f t="shared" si="828"/>
        <v>0</v>
      </c>
      <c r="CK2593" s="295">
        <f t="shared" si="829"/>
        <v>0</v>
      </c>
      <c r="CL2593" s="296">
        <f t="shared" si="830"/>
        <v>0</v>
      </c>
      <c r="CM2593" s="293">
        <f t="shared" si="831"/>
        <v>0</v>
      </c>
      <c r="CN2593" s="294">
        <f t="shared" si="832"/>
        <v>0</v>
      </c>
      <c r="CO2593" s="295">
        <f t="shared" si="833"/>
        <v>0</v>
      </c>
      <c r="CP2593" s="296">
        <f t="shared" si="834"/>
        <v>0</v>
      </c>
      <c r="CQ2593" s="293">
        <f t="shared" si="835"/>
        <v>0</v>
      </c>
      <c r="CR2593" s="294">
        <f t="shared" si="836"/>
        <v>0</v>
      </c>
      <c r="CS2593" s="295">
        <f t="shared" si="837"/>
        <v>0</v>
      </c>
      <c r="CT2593" s="296">
        <f t="shared" si="838"/>
        <v>0</v>
      </c>
      <c r="CU2593" s="293">
        <f t="shared" si="839"/>
        <v>0</v>
      </c>
      <c r="CV2593" s="294">
        <f t="shared" si="840"/>
        <v>0</v>
      </c>
      <c r="CW2593" s="295">
        <f t="shared" si="841"/>
        <v>0</v>
      </c>
      <c r="CX2593" s="296">
        <f t="shared" si="842"/>
        <v>0</v>
      </c>
      <c r="CY2593" s="293">
        <f t="shared" si="843"/>
        <v>0</v>
      </c>
      <c r="CZ2593" s="294">
        <f t="shared" si="844"/>
        <v>0</v>
      </c>
      <c r="DA2593" s="295">
        <f t="shared" si="845"/>
        <v>0</v>
      </c>
      <c r="DB2593" s="296">
        <f t="shared" si="846"/>
        <v>0</v>
      </c>
      <c r="DC2593" s="404">
        <f t="shared" si="847"/>
        <v>0</v>
      </c>
      <c r="DD2593" s="366">
        <f t="shared" si="848"/>
        <v>0</v>
      </c>
      <c r="DE2593" s="364">
        <f t="shared" si="849"/>
        <v>0</v>
      </c>
      <c r="DF2593" s="365">
        <f t="shared" si="850"/>
        <v>0</v>
      </c>
      <c r="DG2593" s="404">
        <f t="shared" si="851"/>
        <v>0</v>
      </c>
      <c r="DH2593" s="366">
        <f t="shared" si="852"/>
        <v>0</v>
      </c>
      <c r="DI2593" s="364">
        <f t="shared" si="853"/>
        <v>0</v>
      </c>
      <c r="DJ2593" s="365">
        <f t="shared" si="854"/>
        <v>0</v>
      </c>
      <c r="DK2593" s="362">
        <f t="shared" si="855"/>
        <v>0</v>
      </c>
      <c r="DL2593" s="366">
        <f t="shared" si="856"/>
        <v>0</v>
      </c>
      <c r="DM2593" s="364">
        <f t="shared" si="857"/>
        <v>0</v>
      </c>
      <c r="DN2593" s="365">
        <f t="shared" si="858"/>
        <v>0</v>
      </c>
      <c r="DO2593" s="351">
        <f t="shared" si="859"/>
        <v>0</v>
      </c>
      <c r="DP2593" s="402">
        <f t="shared" si="860"/>
        <v>0</v>
      </c>
      <c r="DQ2593" s="370" t="str">
        <f>IF(DP2593=0,"",
IF(SUM($DP$2549:DP2593)=1,DR2593,
IF($DP$2669&gt;SUM($DP$2549:DP2593),_xlfn.CONCAT(", ",DR2593),
IF($DP$2669=SUM($DP$2549:DP2593),_xlfn.CONCAT(" y ",DR2593)))))</f>
        <v/>
      </c>
      <c r="DR2593" s="156" t="s">
        <v>5149</v>
      </c>
      <c r="DS2593" s="402">
        <f t="shared" si="861"/>
        <v>0</v>
      </c>
      <c r="DT2593" s="370" t="str">
        <f>IF(DS2593=0,"",
IF(SUM($DS$2549:DS2593)=1,DU2593,
IF($DS$2669&gt;SUM($DS$2549:DS2593),_xlfn.CONCAT(", ",DU2593),
IF($DS$2669=SUM($DS$2549:DS2593),_xlfn.CONCAT(" y ",DU2593)))))</f>
        <v/>
      </c>
      <c r="DU2593" s="156" t="s">
        <v>5149</v>
      </c>
    </row>
    <row r="2594" spans="1:125" ht="15" customHeight="1">
      <c r="A2594" s="57"/>
      <c r="B2594" s="26"/>
      <c r="C2594" s="165" t="s">
        <v>5150</v>
      </c>
      <c r="D2594" s="852" t="str">
        <f t="shared" si="772"/>
        <v>INSTITUTO VERACRUZANO DE EDUCACION PARA LOS ADULTOS</v>
      </c>
      <c r="E2594" s="853"/>
      <c r="F2594" s="853"/>
      <c r="G2594" s="853"/>
      <c r="H2594" s="853"/>
      <c r="I2594" s="853"/>
      <c r="J2594" s="853"/>
      <c r="K2594" s="853"/>
      <c r="L2594" s="854"/>
      <c r="M2594" s="614"/>
      <c r="N2594" s="614"/>
      <c r="O2594" s="614"/>
      <c r="P2594" s="614"/>
      <c r="Q2594" s="614"/>
      <c r="R2594" s="614"/>
      <c r="S2594" s="614"/>
      <c r="T2594" s="614"/>
      <c r="U2594" s="614"/>
      <c r="V2594" s="614"/>
      <c r="W2594" s="614"/>
      <c r="X2594" s="614"/>
      <c r="Y2594" s="614"/>
      <c r="Z2594" s="614"/>
      <c r="AA2594" s="614"/>
      <c r="AB2594" s="614"/>
      <c r="AC2594" s="614"/>
      <c r="AD2594" s="614"/>
      <c r="AE2594" s="164"/>
      <c r="AF2594" s="164"/>
      <c r="AG2594" s="199">
        <f t="shared" si="773"/>
        <v>0</v>
      </c>
      <c r="AH2594" s="298">
        <f t="shared" si="774"/>
        <v>0</v>
      </c>
      <c r="AI2594" s="293">
        <f t="shared" si="775"/>
        <v>0</v>
      </c>
      <c r="AJ2594" s="294">
        <f t="shared" si="776"/>
        <v>0</v>
      </c>
      <c r="AK2594" s="295">
        <f t="shared" si="777"/>
        <v>0</v>
      </c>
      <c r="AL2594" s="296">
        <f t="shared" si="778"/>
        <v>0</v>
      </c>
      <c r="AM2594" s="293">
        <f t="shared" si="779"/>
        <v>0</v>
      </c>
      <c r="AN2594" s="294">
        <f t="shared" si="780"/>
        <v>0</v>
      </c>
      <c r="AO2594" s="295">
        <f t="shared" si="781"/>
        <v>0</v>
      </c>
      <c r="AP2594" s="296">
        <f t="shared" si="782"/>
        <v>0</v>
      </c>
      <c r="AQ2594" s="293">
        <f t="shared" si="783"/>
        <v>0</v>
      </c>
      <c r="AR2594" s="294">
        <f t="shared" si="784"/>
        <v>0</v>
      </c>
      <c r="AS2594" s="295">
        <f t="shared" si="785"/>
        <v>0</v>
      </c>
      <c r="AT2594" s="296">
        <f t="shared" si="786"/>
        <v>0</v>
      </c>
      <c r="AU2594" s="293">
        <f t="shared" si="787"/>
        <v>0</v>
      </c>
      <c r="AV2594" s="294">
        <f t="shared" si="788"/>
        <v>0</v>
      </c>
      <c r="AW2594" s="295">
        <f t="shared" si="789"/>
        <v>0</v>
      </c>
      <c r="AX2594" s="296">
        <f t="shared" si="790"/>
        <v>0</v>
      </c>
      <c r="AY2594" s="293">
        <f t="shared" si="791"/>
        <v>0</v>
      </c>
      <c r="AZ2594" s="294">
        <f t="shared" si="792"/>
        <v>0</v>
      </c>
      <c r="BA2594" s="295">
        <f t="shared" si="793"/>
        <v>0</v>
      </c>
      <c r="BB2594" s="296">
        <f t="shared" si="794"/>
        <v>0</v>
      </c>
      <c r="BC2594" s="293">
        <f t="shared" si="795"/>
        <v>0</v>
      </c>
      <c r="BD2594" s="294">
        <f t="shared" si="796"/>
        <v>0</v>
      </c>
      <c r="BE2594" s="295">
        <f t="shared" si="797"/>
        <v>0</v>
      </c>
      <c r="BF2594" s="296">
        <f t="shared" si="798"/>
        <v>0</v>
      </c>
      <c r="BG2594" s="293">
        <f t="shared" si="799"/>
        <v>0</v>
      </c>
      <c r="BH2594" s="294">
        <f t="shared" si="800"/>
        <v>0</v>
      </c>
      <c r="BI2594" s="295">
        <f t="shared" si="801"/>
        <v>0</v>
      </c>
      <c r="BJ2594" s="296">
        <f t="shared" si="802"/>
        <v>0</v>
      </c>
      <c r="BK2594" s="293">
        <f t="shared" si="803"/>
        <v>0</v>
      </c>
      <c r="BL2594" s="294">
        <f t="shared" si="804"/>
        <v>0</v>
      </c>
      <c r="BM2594" s="295">
        <f t="shared" si="805"/>
        <v>0</v>
      </c>
      <c r="BN2594" s="296">
        <f t="shared" si="806"/>
        <v>0</v>
      </c>
      <c r="BO2594" s="293">
        <f t="shared" si="807"/>
        <v>0</v>
      </c>
      <c r="BP2594" s="294">
        <f t="shared" si="808"/>
        <v>0</v>
      </c>
      <c r="BQ2594" s="295">
        <f t="shared" si="809"/>
        <v>0</v>
      </c>
      <c r="BR2594" s="296">
        <f t="shared" si="810"/>
        <v>0</v>
      </c>
      <c r="BS2594" s="293">
        <f t="shared" si="811"/>
        <v>0</v>
      </c>
      <c r="BT2594" s="294">
        <f t="shared" si="812"/>
        <v>0</v>
      </c>
      <c r="BU2594" s="295">
        <f t="shared" si="813"/>
        <v>0</v>
      </c>
      <c r="BV2594" s="296">
        <f t="shared" si="814"/>
        <v>0</v>
      </c>
      <c r="BW2594" s="293">
        <f t="shared" si="815"/>
        <v>0</v>
      </c>
      <c r="BX2594" s="294">
        <f t="shared" si="816"/>
        <v>0</v>
      </c>
      <c r="BY2594" s="295">
        <f t="shared" si="817"/>
        <v>0</v>
      </c>
      <c r="BZ2594" s="296">
        <f t="shared" si="818"/>
        <v>0</v>
      </c>
      <c r="CA2594" s="293">
        <f t="shared" si="819"/>
        <v>0</v>
      </c>
      <c r="CB2594" s="294">
        <f t="shared" si="820"/>
        <v>0</v>
      </c>
      <c r="CC2594" s="295">
        <f t="shared" si="821"/>
        <v>0</v>
      </c>
      <c r="CD2594" s="296">
        <f t="shared" si="822"/>
        <v>0</v>
      </c>
      <c r="CE2594" s="293">
        <f t="shared" si="823"/>
        <v>0</v>
      </c>
      <c r="CF2594" s="294">
        <f t="shared" si="824"/>
        <v>0</v>
      </c>
      <c r="CG2594" s="295">
        <f t="shared" si="825"/>
        <v>0</v>
      </c>
      <c r="CH2594" s="296">
        <f t="shared" si="826"/>
        <v>0</v>
      </c>
      <c r="CI2594" s="293">
        <f t="shared" si="827"/>
        <v>0</v>
      </c>
      <c r="CJ2594" s="294">
        <f t="shared" si="828"/>
        <v>0</v>
      </c>
      <c r="CK2594" s="295">
        <f t="shared" si="829"/>
        <v>0</v>
      </c>
      <c r="CL2594" s="296">
        <f t="shared" si="830"/>
        <v>0</v>
      </c>
      <c r="CM2594" s="293">
        <f t="shared" si="831"/>
        <v>0</v>
      </c>
      <c r="CN2594" s="294">
        <f t="shared" si="832"/>
        <v>0</v>
      </c>
      <c r="CO2594" s="295">
        <f t="shared" si="833"/>
        <v>0</v>
      </c>
      <c r="CP2594" s="296">
        <f t="shared" si="834"/>
        <v>0</v>
      </c>
      <c r="CQ2594" s="293">
        <f t="shared" si="835"/>
        <v>0</v>
      </c>
      <c r="CR2594" s="294">
        <f t="shared" si="836"/>
        <v>0</v>
      </c>
      <c r="CS2594" s="295">
        <f t="shared" si="837"/>
        <v>0</v>
      </c>
      <c r="CT2594" s="296">
        <f t="shared" si="838"/>
        <v>0</v>
      </c>
      <c r="CU2594" s="293">
        <f t="shared" si="839"/>
        <v>0</v>
      </c>
      <c r="CV2594" s="294">
        <f t="shared" si="840"/>
        <v>0</v>
      </c>
      <c r="CW2594" s="295">
        <f t="shared" si="841"/>
        <v>0</v>
      </c>
      <c r="CX2594" s="296">
        <f t="shared" si="842"/>
        <v>0</v>
      </c>
      <c r="CY2594" s="293">
        <f t="shared" si="843"/>
        <v>0</v>
      </c>
      <c r="CZ2594" s="294">
        <f t="shared" si="844"/>
        <v>0</v>
      </c>
      <c r="DA2594" s="295">
        <f t="shared" si="845"/>
        <v>0</v>
      </c>
      <c r="DB2594" s="296">
        <f t="shared" si="846"/>
        <v>0</v>
      </c>
      <c r="DC2594" s="404">
        <f t="shared" si="847"/>
        <v>0</v>
      </c>
      <c r="DD2594" s="366">
        <f t="shared" si="848"/>
        <v>0</v>
      </c>
      <c r="DE2594" s="364">
        <f t="shared" si="849"/>
        <v>0</v>
      </c>
      <c r="DF2594" s="365">
        <f t="shared" si="850"/>
        <v>0</v>
      </c>
      <c r="DG2594" s="404">
        <f t="shared" si="851"/>
        <v>0</v>
      </c>
      <c r="DH2594" s="366">
        <f t="shared" si="852"/>
        <v>0</v>
      </c>
      <c r="DI2594" s="364">
        <f t="shared" si="853"/>
        <v>0</v>
      </c>
      <c r="DJ2594" s="365">
        <f t="shared" si="854"/>
        <v>0</v>
      </c>
      <c r="DK2594" s="362">
        <f t="shared" si="855"/>
        <v>0</v>
      </c>
      <c r="DL2594" s="366">
        <f t="shared" si="856"/>
        <v>0</v>
      </c>
      <c r="DM2594" s="364">
        <f t="shared" si="857"/>
        <v>0</v>
      </c>
      <c r="DN2594" s="365">
        <f t="shared" si="858"/>
        <v>0</v>
      </c>
      <c r="DO2594" s="351">
        <f t="shared" si="859"/>
        <v>0</v>
      </c>
      <c r="DP2594" s="402">
        <f t="shared" si="860"/>
        <v>0</v>
      </c>
      <c r="DQ2594" s="370" t="str">
        <f>IF(DP2594=0,"",
IF(SUM($DP$2549:DP2594)=1,DR2594,
IF($DP$2669&gt;SUM($DP$2549:DP2594),_xlfn.CONCAT(", ",DR2594),
IF($DP$2669=SUM($DP$2549:DP2594),_xlfn.CONCAT(" y ",DR2594)))))</f>
        <v/>
      </c>
      <c r="DR2594" s="156" t="s">
        <v>5151</v>
      </c>
      <c r="DS2594" s="402">
        <f t="shared" si="861"/>
        <v>0</v>
      </c>
      <c r="DT2594" s="370" t="str">
        <f>IF(DS2594=0,"",
IF(SUM($DS$2549:DS2594)=1,DU2594,
IF($DS$2669&gt;SUM($DS$2549:DS2594),_xlfn.CONCAT(", ",DU2594),
IF($DS$2669=SUM($DS$2549:DS2594),_xlfn.CONCAT(" y ",DU2594)))))</f>
        <v/>
      </c>
      <c r="DU2594" s="156" t="s">
        <v>5151</v>
      </c>
    </row>
    <row r="2595" spans="1:125" ht="15" customHeight="1">
      <c r="A2595" s="57"/>
      <c r="B2595" s="26"/>
      <c r="C2595" s="165" t="s">
        <v>5152</v>
      </c>
      <c r="D2595" s="852" t="str">
        <f t="shared" si="772"/>
        <v>COLEGIO NACIONAL DE EDUCACION PROFESIONAL TECNICA</v>
      </c>
      <c r="E2595" s="853"/>
      <c r="F2595" s="853"/>
      <c r="G2595" s="853"/>
      <c r="H2595" s="853"/>
      <c r="I2595" s="853"/>
      <c r="J2595" s="853"/>
      <c r="K2595" s="853"/>
      <c r="L2595" s="854"/>
      <c r="M2595" s="614"/>
      <c r="N2595" s="614"/>
      <c r="O2595" s="614"/>
      <c r="P2595" s="614"/>
      <c r="Q2595" s="614"/>
      <c r="R2595" s="614"/>
      <c r="S2595" s="614"/>
      <c r="T2595" s="614"/>
      <c r="U2595" s="614"/>
      <c r="V2595" s="614"/>
      <c r="W2595" s="614"/>
      <c r="X2595" s="614"/>
      <c r="Y2595" s="614"/>
      <c r="Z2595" s="614"/>
      <c r="AA2595" s="614"/>
      <c r="AB2595" s="614"/>
      <c r="AC2595" s="614"/>
      <c r="AD2595" s="614"/>
      <c r="AE2595" s="164"/>
      <c r="AF2595" s="164"/>
      <c r="AG2595" s="199">
        <f t="shared" si="773"/>
        <v>0</v>
      </c>
      <c r="AH2595" s="298">
        <f t="shared" si="774"/>
        <v>0</v>
      </c>
      <c r="AI2595" s="293">
        <f t="shared" si="775"/>
        <v>0</v>
      </c>
      <c r="AJ2595" s="294">
        <f t="shared" si="776"/>
        <v>0</v>
      </c>
      <c r="AK2595" s="295">
        <f t="shared" si="777"/>
        <v>0</v>
      </c>
      <c r="AL2595" s="296">
        <f t="shared" si="778"/>
        <v>0</v>
      </c>
      <c r="AM2595" s="293">
        <f t="shared" si="779"/>
        <v>0</v>
      </c>
      <c r="AN2595" s="294">
        <f t="shared" si="780"/>
        <v>0</v>
      </c>
      <c r="AO2595" s="295">
        <f t="shared" si="781"/>
        <v>0</v>
      </c>
      <c r="AP2595" s="296">
        <f t="shared" si="782"/>
        <v>0</v>
      </c>
      <c r="AQ2595" s="293">
        <f t="shared" si="783"/>
        <v>0</v>
      </c>
      <c r="AR2595" s="294">
        <f t="shared" si="784"/>
        <v>0</v>
      </c>
      <c r="AS2595" s="295">
        <f t="shared" si="785"/>
        <v>0</v>
      </c>
      <c r="AT2595" s="296">
        <f t="shared" si="786"/>
        <v>0</v>
      </c>
      <c r="AU2595" s="293">
        <f t="shared" si="787"/>
        <v>0</v>
      </c>
      <c r="AV2595" s="294">
        <f t="shared" si="788"/>
        <v>0</v>
      </c>
      <c r="AW2595" s="295">
        <f t="shared" si="789"/>
        <v>0</v>
      </c>
      <c r="AX2595" s="296">
        <f t="shared" si="790"/>
        <v>0</v>
      </c>
      <c r="AY2595" s="293">
        <f t="shared" si="791"/>
        <v>0</v>
      </c>
      <c r="AZ2595" s="294">
        <f t="shared" si="792"/>
        <v>0</v>
      </c>
      <c r="BA2595" s="295">
        <f t="shared" si="793"/>
        <v>0</v>
      </c>
      <c r="BB2595" s="296">
        <f t="shared" si="794"/>
        <v>0</v>
      </c>
      <c r="BC2595" s="293">
        <f t="shared" si="795"/>
        <v>0</v>
      </c>
      <c r="BD2595" s="294">
        <f t="shared" si="796"/>
        <v>0</v>
      </c>
      <c r="BE2595" s="295">
        <f t="shared" si="797"/>
        <v>0</v>
      </c>
      <c r="BF2595" s="296">
        <f t="shared" si="798"/>
        <v>0</v>
      </c>
      <c r="BG2595" s="293">
        <f t="shared" si="799"/>
        <v>0</v>
      </c>
      <c r="BH2595" s="294">
        <f t="shared" si="800"/>
        <v>0</v>
      </c>
      <c r="BI2595" s="295">
        <f t="shared" si="801"/>
        <v>0</v>
      </c>
      <c r="BJ2595" s="296">
        <f t="shared" si="802"/>
        <v>0</v>
      </c>
      <c r="BK2595" s="293">
        <f t="shared" si="803"/>
        <v>0</v>
      </c>
      <c r="BL2595" s="294">
        <f t="shared" si="804"/>
        <v>0</v>
      </c>
      <c r="BM2595" s="295">
        <f t="shared" si="805"/>
        <v>0</v>
      </c>
      <c r="BN2595" s="296">
        <f t="shared" si="806"/>
        <v>0</v>
      </c>
      <c r="BO2595" s="293">
        <f t="shared" si="807"/>
        <v>0</v>
      </c>
      <c r="BP2595" s="294">
        <f t="shared" si="808"/>
        <v>0</v>
      </c>
      <c r="BQ2595" s="295">
        <f t="shared" si="809"/>
        <v>0</v>
      </c>
      <c r="BR2595" s="296">
        <f t="shared" si="810"/>
        <v>0</v>
      </c>
      <c r="BS2595" s="293">
        <f t="shared" si="811"/>
        <v>0</v>
      </c>
      <c r="BT2595" s="294">
        <f t="shared" si="812"/>
        <v>0</v>
      </c>
      <c r="BU2595" s="295">
        <f t="shared" si="813"/>
        <v>0</v>
      </c>
      <c r="BV2595" s="296">
        <f t="shared" si="814"/>
        <v>0</v>
      </c>
      <c r="BW2595" s="293">
        <f t="shared" si="815"/>
        <v>0</v>
      </c>
      <c r="BX2595" s="294">
        <f t="shared" si="816"/>
        <v>0</v>
      </c>
      <c r="BY2595" s="295">
        <f t="shared" si="817"/>
        <v>0</v>
      </c>
      <c r="BZ2595" s="296">
        <f t="shared" si="818"/>
        <v>0</v>
      </c>
      <c r="CA2595" s="293">
        <f t="shared" si="819"/>
        <v>0</v>
      </c>
      <c r="CB2595" s="294">
        <f t="shared" si="820"/>
        <v>0</v>
      </c>
      <c r="CC2595" s="295">
        <f t="shared" si="821"/>
        <v>0</v>
      </c>
      <c r="CD2595" s="296">
        <f t="shared" si="822"/>
        <v>0</v>
      </c>
      <c r="CE2595" s="293">
        <f t="shared" si="823"/>
        <v>0</v>
      </c>
      <c r="CF2595" s="294">
        <f t="shared" si="824"/>
        <v>0</v>
      </c>
      <c r="CG2595" s="295">
        <f t="shared" si="825"/>
        <v>0</v>
      </c>
      <c r="CH2595" s="296">
        <f t="shared" si="826"/>
        <v>0</v>
      </c>
      <c r="CI2595" s="293">
        <f t="shared" si="827"/>
        <v>0</v>
      </c>
      <c r="CJ2595" s="294">
        <f t="shared" si="828"/>
        <v>0</v>
      </c>
      <c r="CK2595" s="295">
        <f t="shared" si="829"/>
        <v>0</v>
      </c>
      <c r="CL2595" s="296">
        <f t="shared" si="830"/>
        <v>0</v>
      </c>
      <c r="CM2595" s="293">
        <f t="shared" si="831"/>
        <v>0</v>
      </c>
      <c r="CN2595" s="294">
        <f t="shared" si="832"/>
        <v>0</v>
      </c>
      <c r="CO2595" s="295">
        <f t="shared" si="833"/>
        <v>0</v>
      </c>
      <c r="CP2595" s="296">
        <f t="shared" si="834"/>
        <v>0</v>
      </c>
      <c r="CQ2595" s="293">
        <f t="shared" si="835"/>
        <v>0</v>
      </c>
      <c r="CR2595" s="294">
        <f t="shared" si="836"/>
        <v>0</v>
      </c>
      <c r="CS2595" s="295">
        <f t="shared" si="837"/>
        <v>0</v>
      </c>
      <c r="CT2595" s="296">
        <f t="shared" si="838"/>
        <v>0</v>
      </c>
      <c r="CU2595" s="293">
        <f t="shared" si="839"/>
        <v>0</v>
      </c>
      <c r="CV2595" s="294">
        <f t="shared" si="840"/>
        <v>0</v>
      </c>
      <c r="CW2595" s="295">
        <f t="shared" si="841"/>
        <v>0</v>
      </c>
      <c r="CX2595" s="296">
        <f t="shared" si="842"/>
        <v>0</v>
      </c>
      <c r="CY2595" s="293">
        <f t="shared" si="843"/>
        <v>0</v>
      </c>
      <c r="CZ2595" s="294">
        <f t="shared" si="844"/>
        <v>0</v>
      </c>
      <c r="DA2595" s="295">
        <f t="shared" si="845"/>
        <v>0</v>
      </c>
      <c r="DB2595" s="296">
        <f t="shared" si="846"/>
        <v>0</v>
      </c>
      <c r="DC2595" s="404">
        <f t="shared" si="847"/>
        <v>0</v>
      </c>
      <c r="DD2595" s="366">
        <f t="shared" si="848"/>
        <v>0</v>
      </c>
      <c r="DE2595" s="364">
        <f t="shared" si="849"/>
        <v>0</v>
      </c>
      <c r="DF2595" s="365">
        <f t="shared" si="850"/>
        <v>0</v>
      </c>
      <c r="DG2595" s="404">
        <f t="shared" si="851"/>
        <v>0</v>
      </c>
      <c r="DH2595" s="366">
        <f t="shared" si="852"/>
        <v>0</v>
      </c>
      <c r="DI2595" s="364">
        <f t="shared" si="853"/>
        <v>0</v>
      </c>
      <c r="DJ2595" s="365">
        <f t="shared" si="854"/>
        <v>0</v>
      </c>
      <c r="DK2595" s="362">
        <f t="shared" si="855"/>
        <v>0</v>
      </c>
      <c r="DL2595" s="366">
        <f t="shared" si="856"/>
        <v>0</v>
      </c>
      <c r="DM2595" s="364">
        <f t="shared" si="857"/>
        <v>0</v>
      </c>
      <c r="DN2595" s="365">
        <f t="shared" si="858"/>
        <v>0</v>
      </c>
      <c r="DO2595" s="351">
        <f t="shared" si="859"/>
        <v>0</v>
      </c>
      <c r="DP2595" s="402">
        <f t="shared" si="860"/>
        <v>0</v>
      </c>
      <c r="DQ2595" s="370" t="str">
        <f>IF(DP2595=0,"",
IF(SUM($DP$2549:DP2595)=1,DR2595,
IF($DP$2669&gt;SUM($DP$2549:DP2595),_xlfn.CONCAT(", ",DR2595),
IF($DP$2669=SUM($DP$2549:DP2595),_xlfn.CONCAT(" y ",DR2595)))))</f>
        <v/>
      </c>
      <c r="DR2595" s="156" t="s">
        <v>5153</v>
      </c>
      <c r="DS2595" s="402">
        <f t="shared" si="861"/>
        <v>0</v>
      </c>
      <c r="DT2595" s="370" t="str">
        <f>IF(DS2595=0,"",
IF(SUM($DS$2549:DS2595)=1,DU2595,
IF($DS$2669&gt;SUM($DS$2549:DS2595),_xlfn.CONCAT(", ",DU2595),
IF($DS$2669=SUM($DS$2549:DS2595),_xlfn.CONCAT(" y ",DU2595)))))</f>
        <v/>
      </c>
      <c r="DU2595" s="156" t="s">
        <v>5153</v>
      </c>
    </row>
    <row r="2596" spans="1:125" ht="15" customHeight="1">
      <c r="A2596" s="57"/>
      <c r="B2596" s="26"/>
      <c r="C2596" s="165" t="s">
        <v>5154</v>
      </c>
      <c r="D2596" s="852" t="str">
        <f t="shared" si="772"/>
        <v>UNIVERSIDAD TECNOLOGICA DEL SURESTE</v>
      </c>
      <c r="E2596" s="853"/>
      <c r="F2596" s="853"/>
      <c r="G2596" s="853"/>
      <c r="H2596" s="853"/>
      <c r="I2596" s="853"/>
      <c r="J2596" s="853"/>
      <c r="K2596" s="853"/>
      <c r="L2596" s="854"/>
      <c r="M2596" s="614"/>
      <c r="N2596" s="614"/>
      <c r="O2596" s="614"/>
      <c r="P2596" s="614"/>
      <c r="Q2596" s="614"/>
      <c r="R2596" s="614"/>
      <c r="S2596" s="614"/>
      <c r="T2596" s="614"/>
      <c r="U2596" s="614"/>
      <c r="V2596" s="614"/>
      <c r="W2596" s="614"/>
      <c r="X2596" s="614"/>
      <c r="Y2596" s="614"/>
      <c r="Z2596" s="614"/>
      <c r="AA2596" s="614"/>
      <c r="AB2596" s="614"/>
      <c r="AC2596" s="614"/>
      <c r="AD2596" s="614"/>
      <c r="AE2596" s="164"/>
      <c r="AF2596" s="164"/>
      <c r="AG2596" s="199">
        <f t="shared" si="773"/>
        <v>0</v>
      </c>
      <c r="AH2596" s="298">
        <f t="shared" si="774"/>
        <v>0</v>
      </c>
      <c r="AI2596" s="293">
        <f t="shared" si="775"/>
        <v>0</v>
      </c>
      <c r="AJ2596" s="294">
        <f t="shared" si="776"/>
        <v>0</v>
      </c>
      <c r="AK2596" s="295">
        <f t="shared" si="777"/>
        <v>0</v>
      </c>
      <c r="AL2596" s="296">
        <f t="shared" si="778"/>
        <v>0</v>
      </c>
      <c r="AM2596" s="293">
        <f t="shared" si="779"/>
        <v>0</v>
      </c>
      <c r="AN2596" s="294">
        <f t="shared" si="780"/>
        <v>0</v>
      </c>
      <c r="AO2596" s="295">
        <f t="shared" si="781"/>
        <v>0</v>
      </c>
      <c r="AP2596" s="296">
        <f t="shared" si="782"/>
        <v>0</v>
      </c>
      <c r="AQ2596" s="293">
        <f t="shared" si="783"/>
        <v>0</v>
      </c>
      <c r="AR2596" s="294">
        <f t="shared" si="784"/>
        <v>0</v>
      </c>
      <c r="AS2596" s="295">
        <f t="shared" si="785"/>
        <v>0</v>
      </c>
      <c r="AT2596" s="296">
        <f t="shared" si="786"/>
        <v>0</v>
      </c>
      <c r="AU2596" s="293">
        <f t="shared" si="787"/>
        <v>0</v>
      </c>
      <c r="AV2596" s="294">
        <f t="shared" si="788"/>
        <v>0</v>
      </c>
      <c r="AW2596" s="295">
        <f t="shared" si="789"/>
        <v>0</v>
      </c>
      <c r="AX2596" s="296">
        <f t="shared" si="790"/>
        <v>0</v>
      </c>
      <c r="AY2596" s="293">
        <f t="shared" si="791"/>
        <v>0</v>
      </c>
      <c r="AZ2596" s="294">
        <f t="shared" si="792"/>
        <v>0</v>
      </c>
      <c r="BA2596" s="295">
        <f t="shared" si="793"/>
        <v>0</v>
      </c>
      <c r="BB2596" s="296">
        <f t="shared" si="794"/>
        <v>0</v>
      </c>
      <c r="BC2596" s="293">
        <f t="shared" si="795"/>
        <v>0</v>
      </c>
      <c r="BD2596" s="294">
        <f t="shared" si="796"/>
        <v>0</v>
      </c>
      <c r="BE2596" s="295">
        <f t="shared" si="797"/>
        <v>0</v>
      </c>
      <c r="BF2596" s="296">
        <f t="shared" si="798"/>
        <v>0</v>
      </c>
      <c r="BG2596" s="293">
        <f t="shared" si="799"/>
        <v>0</v>
      </c>
      <c r="BH2596" s="294">
        <f t="shared" si="800"/>
        <v>0</v>
      </c>
      <c r="BI2596" s="295">
        <f t="shared" si="801"/>
        <v>0</v>
      </c>
      <c r="BJ2596" s="296">
        <f t="shared" si="802"/>
        <v>0</v>
      </c>
      <c r="BK2596" s="293">
        <f t="shared" si="803"/>
        <v>0</v>
      </c>
      <c r="BL2596" s="294">
        <f t="shared" si="804"/>
        <v>0</v>
      </c>
      <c r="BM2596" s="295">
        <f t="shared" si="805"/>
        <v>0</v>
      </c>
      <c r="BN2596" s="296">
        <f t="shared" si="806"/>
        <v>0</v>
      </c>
      <c r="BO2596" s="293">
        <f t="shared" si="807"/>
        <v>0</v>
      </c>
      <c r="BP2596" s="294">
        <f t="shared" si="808"/>
        <v>0</v>
      </c>
      <c r="BQ2596" s="295">
        <f t="shared" si="809"/>
        <v>0</v>
      </c>
      <c r="BR2596" s="296">
        <f t="shared" si="810"/>
        <v>0</v>
      </c>
      <c r="BS2596" s="293">
        <f t="shared" si="811"/>
        <v>0</v>
      </c>
      <c r="BT2596" s="294">
        <f t="shared" si="812"/>
        <v>0</v>
      </c>
      <c r="BU2596" s="295">
        <f t="shared" si="813"/>
        <v>0</v>
      </c>
      <c r="BV2596" s="296">
        <f t="shared" si="814"/>
        <v>0</v>
      </c>
      <c r="BW2596" s="293">
        <f t="shared" si="815"/>
        <v>0</v>
      </c>
      <c r="BX2596" s="294">
        <f t="shared" si="816"/>
        <v>0</v>
      </c>
      <c r="BY2596" s="295">
        <f t="shared" si="817"/>
        <v>0</v>
      </c>
      <c r="BZ2596" s="296">
        <f t="shared" si="818"/>
        <v>0</v>
      </c>
      <c r="CA2596" s="293">
        <f t="shared" si="819"/>
        <v>0</v>
      </c>
      <c r="CB2596" s="294">
        <f t="shared" si="820"/>
        <v>0</v>
      </c>
      <c r="CC2596" s="295">
        <f t="shared" si="821"/>
        <v>0</v>
      </c>
      <c r="CD2596" s="296">
        <f t="shared" si="822"/>
        <v>0</v>
      </c>
      <c r="CE2596" s="293">
        <f t="shared" si="823"/>
        <v>0</v>
      </c>
      <c r="CF2596" s="294">
        <f t="shared" si="824"/>
        <v>0</v>
      </c>
      <c r="CG2596" s="295">
        <f t="shared" si="825"/>
        <v>0</v>
      </c>
      <c r="CH2596" s="296">
        <f t="shared" si="826"/>
        <v>0</v>
      </c>
      <c r="CI2596" s="293">
        <f t="shared" si="827"/>
        <v>0</v>
      </c>
      <c r="CJ2596" s="294">
        <f t="shared" si="828"/>
        <v>0</v>
      </c>
      <c r="CK2596" s="295">
        <f t="shared" si="829"/>
        <v>0</v>
      </c>
      <c r="CL2596" s="296">
        <f t="shared" si="830"/>
        <v>0</v>
      </c>
      <c r="CM2596" s="293">
        <f t="shared" si="831"/>
        <v>0</v>
      </c>
      <c r="CN2596" s="294">
        <f t="shared" si="832"/>
        <v>0</v>
      </c>
      <c r="CO2596" s="295">
        <f t="shared" si="833"/>
        <v>0</v>
      </c>
      <c r="CP2596" s="296">
        <f t="shared" si="834"/>
        <v>0</v>
      </c>
      <c r="CQ2596" s="293">
        <f t="shared" si="835"/>
        <v>0</v>
      </c>
      <c r="CR2596" s="294">
        <f t="shared" si="836"/>
        <v>0</v>
      </c>
      <c r="CS2596" s="295">
        <f t="shared" si="837"/>
        <v>0</v>
      </c>
      <c r="CT2596" s="296">
        <f t="shared" si="838"/>
        <v>0</v>
      </c>
      <c r="CU2596" s="293">
        <f t="shared" si="839"/>
        <v>0</v>
      </c>
      <c r="CV2596" s="294">
        <f t="shared" si="840"/>
        <v>0</v>
      </c>
      <c r="CW2596" s="295">
        <f t="shared" si="841"/>
        <v>0</v>
      </c>
      <c r="CX2596" s="296">
        <f t="shared" si="842"/>
        <v>0</v>
      </c>
      <c r="CY2596" s="293">
        <f t="shared" si="843"/>
        <v>0</v>
      </c>
      <c r="CZ2596" s="294">
        <f t="shared" si="844"/>
        <v>0</v>
      </c>
      <c r="DA2596" s="295">
        <f t="shared" si="845"/>
        <v>0</v>
      </c>
      <c r="DB2596" s="296">
        <f t="shared" si="846"/>
        <v>0</v>
      </c>
      <c r="DC2596" s="404">
        <f t="shared" si="847"/>
        <v>0</v>
      </c>
      <c r="DD2596" s="366">
        <f t="shared" si="848"/>
        <v>0</v>
      </c>
      <c r="DE2596" s="364">
        <f t="shared" si="849"/>
        <v>0</v>
      </c>
      <c r="DF2596" s="365">
        <f t="shared" si="850"/>
        <v>0</v>
      </c>
      <c r="DG2596" s="404">
        <f t="shared" si="851"/>
        <v>0</v>
      </c>
      <c r="DH2596" s="366">
        <f t="shared" si="852"/>
        <v>0</v>
      </c>
      <c r="DI2596" s="364">
        <f t="shared" si="853"/>
        <v>0</v>
      </c>
      <c r="DJ2596" s="365">
        <f t="shared" si="854"/>
        <v>0</v>
      </c>
      <c r="DK2596" s="362">
        <f t="shared" si="855"/>
        <v>0</v>
      </c>
      <c r="DL2596" s="366">
        <f t="shared" si="856"/>
        <v>0</v>
      </c>
      <c r="DM2596" s="364">
        <f t="shared" si="857"/>
        <v>0</v>
      </c>
      <c r="DN2596" s="365">
        <f t="shared" si="858"/>
        <v>0</v>
      </c>
      <c r="DO2596" s="351">
        <f t="shared" si="859"/>
        <v>0</v>
      </c>
      <c r="DP2596" s="402">
        <f t="shared" si="860"/>
        <v>0</v>
      </c>
      <c r="DQ2596" s="370" t="str">
        <f>IF(DP2596=0,"",
IF(SUM($DP$2549:DP2596)=1,DR2596,
IF($DP$2669&gt;SUM($DP$2549:DP2596),_xlfn.CONCAT(", ",DR2596),
IF($DP$2669=SUM($DP$2549:DP2596),_xlfn.CONCAT(" y ",DR2596)))))</f>
        <v/>
      </c>
      <c r="DR2596" s="156" t="s">
        <v>5155</v>
      </c>
      <c r="DS2596" s="402">
        <f t="shared" si="861"/>
        <v>0</v>
      </c>
      <c r="DT2596" s="370" t="str">
        <f>IF(DS2596=0,"",
IF(SUM($DS$2549:DS2596)=1,DU2596,
IF($DS$2669&gt;SUM($DS$2549:DS2596),_xlfn.CONCAT(", ",DU2596),
IF($DS$2669=SUM($DS$2549:DS2596),_xlfn.CONCAT(" y ",DU2596)))))</f>
        <v/>
      </c>
      <c r="DU2596" s="156" t="s">
        <v>5155</v>
      </c>
    </row>
    <row r="2597" spans="1:125" ht="15" customHeight="1">
      <c r="A2597" s="57"/>
      <c r="B2597" s="26"/>
      <c r="C2597" s="165" t="s">
        <v>5156</v>
      </c>
      <c r="D2597" s="852" t="str">
        <f t="shared" si="772"/>
        <v>UNIVERSIDAD TECNOLOGICA DEL CENTRO</v>
      </c>
      <c r="E2597" s="853"/>
      <c r="F2597" s="853"/>
      <c r="G2597" s="853"/>
      <c r="H2597" s="853"/>
      <c r="I2597" s="853"/>
      <c r="J2597" s="853"/>
      <c r="K2597" s="853"/>
      <c r="L2597" s="854"/>
      <c r="M2597" s="614"/>
      <c r="N2597" s="614"/>
      <c r="O2597" s="614"/>
      <c r="P2597" s="614"/>
      <c r="Q2597" s="614"/>
      <c r="R2597" s="614"/>
      <c r="S2597" s="614"/>
      <c r="T2597" s="614"/>
      <c r="U2597" s="614"/>
      <c r="V2597" s="614"/>
      <c r="W2597" s="614"/>
      <c r="X2597" s="614"/>
      <c r="Y2597" s="614"/>
      <c r="Z2597" s="614"/>
      <c r="AA2597" s="614"/>
      <c r="AB2597" s="614"/>
      <c r="AC2597" s="614"/>
      <c r="AD2597" s="614"/>
      <c r="AE2597" s="164"/>
      <c r="AF2597" s="164"/>
      <c r="AG2597" s="199">
        <f t="shared" si="773"/>
        <v>0</v>
      </c>
      <c r="AH2597" s="298">
        <f t="shared" si="774"/>
        <v>0</v>
      </c>
      <c r="AI2597" s="293">
        <f t="shared" si="775"/>
        <v>0</v>
      </c>
      <c r="AJ2597" s="294">
        <f t="shared" si="776"/>
        <v>0</v>
      </c>
      <c r="AK2597" s="295">
        <f t="shared" si="777"/>
        <v>0</v>
      </c>
      <c r="AL2597" s="296">
        <f t="shared" si="778"/>
        <v>0</v>
      </c>
      <c r="AM2597" s="293">
        <f t="shared" si="779"/>
        <v>0</v>
      </c>
      <c r="AN2597" s="294">
        <f t="shared" si="780"/>
        <v>0</v>
      </c>
      <c r="AO2597" s="295">
        <f t="shared" si="781"/>
        <v>0</v>
      </c>
      <c r="AP2597" s="296">
        <f t="shared" si="782"/>
        <v>0</v>
      </c>
      <c r="AQ2597" s="293">
        <f t="shared" si="783"/>
        <v>0</v>
      </c>
      <c r="AR2597" s="294">
        <f t="shared" si="784"/>
        <v>0</v>
      </c>
      <c r="AS2597" s="295">
        <f t="shared" si="785"/>
        <v>0</v>
      </c>
      <c r="AT2597" s="296">
        <f t="shared" si="786"/>
        <v>0</v>
      </c>
      <c r="AU2597" s="293">
        <f t="shared" si="787"/>
        <v>0</v>
      </c>
      <c r="AV2597" s="294">
        <f t="shared" si="788"/>
        <v>0</v>
      </c>
      <c r="AW2597" s="295">
        <f t="shared" si="789"/>
        <v>0</v>
      </c>
      <c r="AX2597" s="296">
        <f t="shared" si="790"/>
        <v>0</v>
      </c>
      <c r="AY2597" s="293">
        <f t="shared" si="791"/>
        <v>0</v>
      </c>
      <c r="AZ2597" s="294">
        <f t="shared" si="792"/>
        <v>0</v>
      </c>
      <c r="BA2597" s="295">
        <f t="shared" si="793"/>
        <v>0</v>
      </c>
      <c r="BB2597" s="296">
        <f t="shared" si="794"/>
        <v>0</v>
      </c>
      <c r="BC2597" s="293">
        <f t="shared" si="795"/>
        <v>0</v>
      </c>
      <c r="BD2597" s="294">
        <f t="shared" si="796"/>
        <v>0</v>
      </c>
      <c r="BE2597" s="295">
        <f t="shared" si="797"/>
        <v>0</v>
      </c>
      <c r="BF2597" s="296">
        <f t="shared" si="798"/>
        <v>0</v>
      </c>
      <c r="BG2597" s="293">
        <f t="shared" si="799"/>
        <v>0</v>
      </c>
      <c r="BH2597" s="294">
        <f t="shared" si="800"/>
        <v>0</v>
      </c>
      <c r="BI2597" s="295">
        <f t="shared" si="801"/>
        <v>0</v>
      </c>
      <c r="BJ2597" s="296">
        <f t="shared" si="802"/>
        <v>0</v>
      </c>
      <c r="BK2597" s="293">
        <f t="shared" si="803"/>
        <v>0</v>
      </c>
      <c r="BL2597" s="294">
        <f t="shared" si="804"/>
        <v>0</v>
      </c>
      <c r="BM2597" s="295">
        <f t="shared" si="805"/>
        <v>0</v>
      </c>
      <c r="BN2597" s="296">
        <f t="shared" si="806"/>
        <v>0</v>
      </c>
      <c r="BO2597" s="293">
        <f t="shared" si="807"/>
        <v>0</v>
      </c>
      <c r="BP2597" s="294">
        <f t="shared" si="808"/>
        <v>0</v>
      </c>
      <c r="BQ2597" s="295">
        <f t="shared" si="809"/>
        <v>0</v>
      </c>
      <c r="BR2597" s="296">
        <f t="shared" si="810"/>
        <v>0</v>
      </c>
      <c r="BS2597" s="293">
        <f t="shared" si="811"/>
        <v>0</v>
      </c>
      <c r="BT2597" s="294">
        <f t="shared" si="812"/>
        <v>0</v>
      </c>
      <c r="BU2597" s="295">
        <f t="shared" si="813"/>
        <v>0</v>
      </c>
      <c r="BV2597" s="296">
        <f t="shared" si="814"/>
        <v>0</v>
      </c>
      <c r="BW2597" s="293">
        <f t="shared" si="815"/>
        <v>0</v>
      </c>
      <c r="BX2597" s="294">
        <f t="shared" si="816"/>
        <v>0</v>
      </c>
      <c r="BY2597" s="295">
        <f t="shared" si="817"/>
        <v>0</v>
      </c>
      <c r="BZ2597" s="296">
        <f t="shared" si="818"/>
        <v>0</v>
      </c>
      <c r="CA2597" s="293">
        <f t="shared" si="819"/>
        <v>0</v>
      </c>
      <c r="CB2597" s="294">
        <f t="shared" si="820"/>
        <v>0</v>
      </c>
      <c r="CC2597" s="295">
        <f t="shared" si="821"/>
        <v>0</v>
      </c>
      <c r="CD2597" s="296">
        <f t="shared" si="822"/>
        <v>0</v>
      </c>
      <c r="CE2597" s="293">
        <f t="shared" si="823"/>
        <v>0</v>
      </c>
      <c r="CF2597" s="294">
        <f t="shared" si="824"/>
        <v>0</v>
      </c>
      <c r="CG2597" s="295">
        <f t="shared" si="825"/>
        <v>0</v>
      </c>
      <c r="CH2597" s="296">
        <f t="shared" si="826"/>
        <v>0</v>
      </c>
      <c r="CI2597" s="293">
        <f t="shared" si="827"/>
        <v>0</v>
      </c>
      <c r="CJ2597" s="294">
        <f t="shared" si="828"/>
        <v>0</v>
      </c>
      <c r="CK2597" s="295">
        <f t="shared" si="829"/>
        <v>0</v>
      </c>
      <c r="CL2597" s="296">
        <f t="shared" si="830"/>
        <v>0</v>
      </c>
      <c r="CM2597" s="293">
        <f t="shared" si="831"/>
        <v>0</v>
      </c>
      <c r="CN2597" s="294">
        <f t="shared" si="832"/>
        <v>0</v>
      </c>
      <c r="CO2597" s="295">
        <f t="shared" si="833"/>
        <v>0</v>
      </c>
      <c r="CP2597" s="296">
        <f t="shared" si="834"/>
        <v>0</v>
      </c>
      <c r="CQ2597" s="293">
        <f t="shared" si="835"/>
        <v>0</v>
      </c>
      <c r="CR2597" s="294">
        <f t="shared" si="836"/>
        <v>0</v>
      </c>
      <c r="CS2597" s="295">
        <f t="shared" si="837"/>
        <v>0</v>
      </c>
      <c r="CT2597" s="296">
        <f t="shared" si="838"/>
        <v>0</v>
      </c>
      <c r="CU2597" s="293">
        <f t="shared" si="839"/>
        <v>0</v>
      </c>
      <c r="CV2597" s="294">
        <f t="shared" si="840"/>
        <v>0</v>
      </c>
      <c r="CW2597" s="295">
        <f t="shared" si="841"/>
        <v>0</v>
      </c>
      <c r="CX2597" s="296">
        <f t="shared" si="842"/>
        <v>0</v>
      </c>
      <c r="CY2597" s="293">
        <f t="shared" si="843"/>
        <v>0</v>
      </c>
      <c r="CZ2597" s="294">
        <f t="shared" si="844"/>
        <v>0</v>
      </c>
      <c r="DA2597" s="295">
        <f t="shared" si="845"/>
        <v>0</v>
      </c>
      <c r="DB2597" s="296">
        <f t="shared" si="846"/>
        <v>0</v>
      </c>
      <c r="DC2597" s="404">
        <f t="shared" si="847"/>
        <v>0</v>
      </c>
      <c r="DD2597" s="366">
        <f t="shared" si="848"/>
        <v>0</v>
      </c>
      <c r="DE2597" s="364">
        <f t="shared" si="849"/>
        <v>0</v>
      </c>
      <c r="DF2597" s="365">
        <f t="shared" si="850"/>
        <v>0</v>
      </c>
      <c r="DG2597" s="404">
        <f t="shared" si="851"/>
        <v>0</v>
      </c>
      <c r="DH2597" s="366">
        <f t="shared" si="852"/>
        <v>0</v>
      </c>
      <c r="DI2597" s="364">
        <f t="shared" si="853"/>
        <v>0</v>
      </c>
      <c r="DJ2597" s="365">
        <f t="shared" si="854"/>
        <v>0</v>
      </c>
      <c r="DK2597" s="362">
        <f t="shared" si="855"/>
        <v>0</v>
      </c>
      <c r="DL2597" s="366">
        <f t="shared" si="856"/>
        <v>0</v>
      </c>
      <c r="DM2597" s="364">
        <f t="shared" si="857"/>
        <v>0</v>
      </c>
      <c r="DN2597" s="365">
        <f t="shared" si="858"/>
        <v>0</v>
      </c>
      <c r="DO2597" s="351">
        <f t="shared" si="859"/>
        <v>0</v>
      </c>
      <c r="DP2597" s="402">
        <f t="shared" si="860"/>
        <v>0</v>
      </c>
      <c r="DQ2597" s="370" t="str">
        <f>IF(DP2597=0,"",
IF(SUM($DP$2549:DP2597)=1,DR2597,
IF($DP$2669&gt;SUM($DP$2549:DP2597),_xlfn.CONCAT(", ",DR2597),
IF($DP$2669=SUM($DP$2549:DP2597),_xlfn.CONCAT(" y ",DR2597)))))</f>
        <v/>
      </c>
      <c r="DR2597" s="156" t="s">
        <v>5157</v>
      </c>
      <c r="DS2597" s="402">
        <f t="shared" si="861"/>
        <v>0</v>
      </c>
      <c r="DT2597" s="370" t="str">
        <f>IF(DS2597=0,"",
IF(SUM($DS$2549:DS2597)=1,DU2597,
IF($DS$2669&gt;SUM($DS$2549:DS2597),_xlfn.CONCAT(", ",DU2597),
IF($DS$2669=SUM($DS$2549:DS2597),_xlfn.CONCAT(" y ",DU2597)))))</f>
        <v/>
      </c>
      <c r="DU2597" s="156" t="s">
        <v>5157</v>
      </c>
    </row>
    <row r="2598" spans="1:125" ht="15" customHeight="1">
      <c r="A2598" s="57"/>
      <c r="B2598" s="26"/>
      <c r="C2598" s="165" t="s">
        <v>5158</v>
      </c>
      <c r="D2598" s="852" t="str">
        <f t="shared" si="772"/>
        <v>UNIVERSIDAD TECNOLOGICA DE GUTIERREZ ZAMORA</v>
      </c>
      <c r="E2598" s="853"/>
      <c r="F2598" s="853"/>
      <c r="G2598" s="853"/>
      <c r="H2598" s="853"/>
      <c r="I2598" s="853"/>
      <c r="J2598" s="853"/>
      <c r="K2598" s="853"/>
      <c r="L2598" s="854"/>
      <c r="M2598" s="614"/>
      <c r="N2598" s="614"/>
      <c r="O2598" s="614"/>
      <c r="P2598" s="614"/>
      <c r="Q2598" s="614"/>
      <c r="R2598" s="614"/>
      <c r="S2598" s="614"/>
      <c r="T2598" s="614"/>
      <c r="U2598" s="614"/>
      <c r="V2598" s="614"/>
      <c r="W2598" s="614"/>
      <c r="X2598" s="614"/>
      <c r="Y2598" s="614"/>
      <c r="Z2598" s="614"/>
      <c r="AA2598" s="614"/>
      <c r="AB2598" s="614"/>
      <c r="AC2598" s="614"/>
      <c r="AD2598" s="614"/>
      <c r="AE2598" s="164"/>
      <c r="AF2598" s="164"/>
      <c r="AG2598" s="199">
        <f t="shared" si="773"/>
        <v>0</v>
      </c>
      <c r="AH2598" s="298">
        <f t="shared" si="774"/>
        <v>0</v>
      </c>
      <c r="AI2598" s="293">
        <f t="shared" si="775"/>
        <v>0</v>
      </c>
      <c r="AJ2598" s="294">
        <f t="shared" si="776"/>
        <v>0</v>
      </c>
      <c r="AK2598" s="295">
        <f t="shared" si="777"/>
        <v>0</v>
      </c>
      <c r="AL2598" s="296">
        <f t="shared" si="778"/>
        <v>0</v>
      </c>
      <c r="AM2598" s="293">
        <f t="shared" si="779"/>
        <v>0</v>
      </c>
      <c r="AN2598" s="294">
        <f t="shared" si="780"/>
        <v>0</v>
      </c>
      <c r="AO2598" s="295">
        <f t="shared" si="781"/>
        <v>0</v>
      </c>
      <c r="AP2598" s="296">
        <f t="shared" si="782"/>
        <v>0</v>
      </c>
      <c r="AQ2598" s="293">
        <f t="shared" si="783"/>
        <v>0</v>
      </c>
      <c r="AR2598" s="294">
        <f t="shared" si="784"/>
        <v>0</v>
      </c>
      <c r="AS2598" s="295">
        <f t="shared" si="785"/>
        <v>0</v>
      </c>
      <c r="AT2598" s="296">
        <f t="shared" si="786"/>
        <v>0</v>
      </c>
      <c r="AU2598" s="293">
        <f t="shared" si="787"/>
        <v>0</v>
      </c>
      <c r="AV2598" s="294">
        <f t="shared" si="788"/>
        <v>0</v>
      </c>
      <c r="AW2598" s="295">
        <f t="shared" si="789"/>
        <v>0</v>
      </c>
      <c r="AX2598" s="296">
        <f t="shared" si="790"/>
        <v>0</v>
      </c>
      <c r="AY2598" s="293">
        <f t="shared" si="791"/>
        <v>0</v>
      </c>
      <c r="AZ2598" s="294">
        <f t="shared" si="792"/>
        <v>0</v>
      </c>
      <c r="BA2598" s="295">
        <f t="shared" si="793"/>
        <v>0</v>
      </c>
      <c r="BB2598" s="296">
        <f t="shared" si="794"/>
        <v>0</v>
      </c>
      <c r="BC2598" s="293">
        <f t="shared" si="795"/>
        <v>0</v>
      </c>
      <c r="BD2598" s="294">
        <f t="shared" si="796"/>
        <v>0</v>
      </c>
      <c r="BE2598" s="295">
        <f t="shared" si="797"/>
        <v>0</v>
      </c>
      <c r="BF2598" s="296">
        <f t="shared" si="798"/>
        <v>0</v>
      </c>
      <c r="BG2598" s="293">
        <f t="shared" si="799"/>
        <v>0</v>
      </c>
      <c r="BH2598" s="294">
        <f t="shared" si="800"/>
        <v>0</v>
      </c>
      <c r="BI2598" s="295">
        <f t="shared" si="801"/>
        <v>0</v>
      </c>
      <c r="BJ2598" s="296">
        <f t="shared" si="802"/>
        <v>0</v>
      </c>
      <c r="BK2598" s="293">
        <f t="shared" si="803"/>
        <v>0</v>
      </c>
      <c r="BL2598" s="294">
        <f t="shared" si="804"/>
        <v>0</v>
      </c>
      <c r="BM2598" s="295">
        <f t="shared" si="805"/>
        <v>0</v>
      </c>
      <c r="BN2598" s="296">
        <f t="shared" si="806"/>
        <v>0</v>
      </c>
      <c r="BO2598" s="293">
        <f t="shared" si="807"/>
        <v>0</v>
      </c>
      <c r="BP2598" s="294">
        <f t="shared" si="808"/>
        <v>0</v>
      </c>
      <c r="BQ2598" s="295">
        <f t="shared" si="809"/>
        <v>0</v>
      </c>
      <c r="BR2598" s="296">
        <f t="shared" si="810"/>
        <v>0</v>
      </c>
      <c r="BS2598" s="293">
        <f t="shared" si="811"/>
        <v>0</v>
      </c>
      <c r="BT2598" s="294">
        <f t="shared" si="812"/>
        <v>0</v>
      </c>
      <c r="BU2598" s="295">
        <f t="shared" si="813"/>
        <v>0</v>
      </c>
      <c r="BV2598" s="296">
        <f t="shared" si="814"/>
        <v>0</v>
      </c>
      <c r="BW2598" s="293">
        <f t="shared" si="815"/>
        <v>0</v>
      </c>
      <c r="BX2598" s="294">
        <f t="shared" si="816"/>
        <v>0</v>
      </c>
      <c r="BY2598" s="295">
        <f t="shared" si="817"/>
        <v>0</v>
      </c>
      <c r="BZ2598" s="296">
        <f t="shared" si="818"/>
        <v>0</v>
      </c>
      <c r="CA2598" s="293">
        <f t="shared" si="819"/>
        <v>0</v>
      </c>
      <c r="CB2598" s="294">
        <f t="shared" si="820"/>
        <v>0</v>
      </c>
      <c r="CC2598" s="295">
        <f t="shared" si="821"/>
        <v>0</v>
      </c>
      <c r="CD2598" s="296">
        <f t="shared" si="822"/>
        <v>0</v>
      </c>
      <c r="CE2598" s="293">
        <f t="shared" si="823"/>
        <v>0</v>
      </c>
      <c r="CF2598" s="294">
        <f t="shared" si="824"/>
        <v>0</v>
      </c>
      <c r="CG2598" s="295">
        <f t="shared" si="825"/>
        <v>0</v>
      </c>
      <c r="CH2598" s="296">
        <f t="shared" si="826"/>
        <v>0</v>
      </c>
      <c r="CI2598" s="293">
        <f t="shared" si="827"/>
        <v>0</v>
      </c>
      <c r="CJ2598" s="294">
        <f t="shared" si="828"/>
        <v>0</v>
      </c>
      <c r="CK2598" s="295">
        <f t="shared" si="829"/>
        <v>0</v>
      </c>
      <c r="CL2598" s="296">
        <f t="shared" si="830"/>
        <v>0</v>
      </c>
      <c r="CM2598" s="293">
        <f t="shared" si="831"/>
        <v>0</v>
      </c>
      <c r="CN2598" s="294">
        <f t="shared" si="832"/>
        <v>0</v>
      </c>
      <c r="CO2598" s="295">
        <f t="shared" si="833"/>
        <v>0</v>
      </c>
      <c r="CP2598" s="296">
        <f t="shared" si="834"/>
        <v>0</v>
      </c>
      <c r="CQ2598" s="293">
        <f t="shared" si="835"/>
        <v>0</v>
      </c>
      <c r="CR2598" s="294">
        <f t="shared" si="836"/>
        <v>0</v>
      </c>
      <c r="CS2598" s="295">
        <f t="shared" si="837"/>
        <v>0</v>
      </c>
      <c r="CT2598" s="296">
        <f t="shared" si="838"/>
        <v>0</v>
      </c>
      <c r="CU2598" s="293">
        <f t="shared" si="839"/>
        <v>0</v>
      </c>
      <c r="CV2598" s="294">
        <f t="shared" si="840"/>
        <v>0</v>
      </c>
      <c r="CW2598" s="295">
        <f t="shared" si="841"/>
        <v>0</v>
      </c>
      <c r="CX2598" s="296">
        <f t="shared" si="842"/>
        <v>0</v>
      </c>
      <c r="CY2598" s="293">
        <f t="shared" si="843"/>
        <v>0</v>
      </c>
      <c r="CZ2598" s="294">
        <f t="shared" si="844"/>
        <v>0</v>
      </c>
      <c r="DA2598" s="295">
        <f t="shared" si="845"/>
        <v>0</v>
      </c>
      <c r="DB2598" s="296">
        <f t="shared" si="846"/>
        <v>0</v>
      </c>
      <c r="DC2598" s="404">
        <f t="shared" si="847"/>
        <v>0</v>
      </c>
      <c r="DD2598" s="366">
        <f t="shared" si="848"/>
        <v>0</v>
      </c>
      <c r="DE2598" s="364">
        <f t="shared" si="849"/>
        <v>0</v>
      </c>
      <c r="DF2598" s="365">
        <f t="shared" si="850"/>
        <v>0</v>
      </c>
      <c r="DG2598" s="404">
        <f t="shared" si="851"/>
        <v>0</v>
      </c>
      <c r="DH2598" s="366">
        <f t="shared" si="852"/>
        <v>0</v>
      </c>
      <c r="DI2598" s="364">
        <f t="shared" si="853"/>
        <v>0</v>
      </c>
      <c r="DJ2598" s="365">
        <f t="shared" si="854"/>
        <v>0</v>
      </c>
      <c r="DK2598" s="362">
        <f t="shared" si="855"/>
        <v>0</v>
      </c>
      <c r="DL2598" s="366">
        <f t="shared" si="856"/>
        <v>0</v>
      </c>
      <c r="DM2598" s="364">
        <f t="shared" si="857"/>
        <v>0</v>
      </c>
      <c r="DN2598" s="365">
        <f t="shared" si="858"/>
        <v>0</v>
      </c>
      <c r="DO2598" s="351">
        <f t="shared" si="859"/>
        <v>0</v>
      </c>
      <c r="DP2598" s="402">
        <f t="shared" si="860"/>
        <v>0</v>
      </c>
      <c r="DQ2598" s="370" t="str">
        <f>IF(DP2598=0,"",
IF(SUM($DP$2549:DP2598)=1,DR2598,
IF($DP$2669&gt;SUM($DP$2549:DP2598),_xlfn.CONCAT(", ",DR2598),
IF($DP$2669=SUM($DP$2549:DP2598),_xlfn.CONCAT(" y ",DR2598)))))</f>
        <v/>
      </c>
      <c r="DR2598" s="156" t="s">
        <v>5159</v>
      </c>
      <c r="DS2598" s="402">
        <f t="shared" si="861"/>
        <v>0</v>
      </c>
      <c r="DT2598" s="370" t="str">
        <f>IF(DS2598=0,"",
IF(SUM($DS$2549:DS2598)=1,DU2598,
IF($DS$2669&gt;SUM($DS$2549:DS2598),_xlfn.CONCAT(", ",DU2598),
IF($DS$2669=SUM($DS$2549:DS2598),_xlfn.CONCAT(" y ",DU2598)))))</f>
        <v/>
      </c>
      <c r="DU2598" s="156" t="s">
        <v>5159</v>
      </c>
    </row>
    <row r="2599" spans="1:125" ht="15" customHeight="1">
      <c r="A2599" s="57"/>
      <c r="B2599" s="26"/>
      <c r="C2599" s="165" t="s">
        <v>5160</v>
      </c>
      <c r="D2599" s="852" t="str">
        <f t="shared" si="772"/>
        <v>CONSEJO VERACRUZANO DE INVESTIGACION CIENTIFICA Y DESARROLLO TECNOLOGICO</v>
      </c>
      <c r="E2599" s="853"/>
      <c r="F2599" s="853"/>
      <c r="G2599" s="853"/>
      <c r="H2599" s="853"/>
      <c r="I2599" s="853"/>
      <c r="J2599" s="853"/>
      <c r="K2599" s="853"/>
      <c r="L2599" s="854"/>
      <c r="M2599" s="614"/>
      <c r="N2599" s="614"/>
      <c r="O2599" s="614"/>
      <c r="P2599" s="614"/>
      <c r="Q2599" s="614"/>
      <c r="R2599" s="614"/>
      <c r="S2599" s="614"/>
      <c r="T2599" s="614"/>
      <c r="U2599" s="614"/>
      <c r="V2599" s="614"/>
      <c r="W2599" s="614"/>
      <c r="X2599" s="614"/>
      <c r="Y2599" s="614"/>
      <c r="Z2599" s="614"/>
      <c r="AA2599" s="614"/>
      <c r="AB2599" s="614"/>
      <c r="AC2599" s="614"/>
      <c r="AD2599" s="614"/>
      <c r="AE2599" s="164"/>
      <c r="AF2599" s="164"/>
      <c r="AG2599" s="199">
        <f t="shared" si="773"/>
        <v>0</v>
      </c>
      <c r="AH2599" s="298">
        <f t="shared" si="774"/>
        <v>0</v>
      </c>
      <c r="AI2599" s="293">
        <f t="shared" si="775"/>
        <v>0</v>
      </c>
      <c r="AJ2599" s="294">
        <f t="shared" si="776"/>
        <v>0</v>
      </c>
      <c r="AK2599" s="295">
        <f t="shared" si="777"/>
        <v>0</v>
      </c>
      <c r="AL2599" s="296">
        <f t="shared" si="778"/>
        <v>0</v>
      </c>
      <c r="AM2599" s="293">
        <f t="shared" si="779"/>
        <v>0</v>
      </c>
      <c r="AN2599" s="294">
        <f t="shared" si="780"/>
        <v>0</v>
      </c>
      <c r="AO2599" s="295">
        <f t="shared" si="781"/>
        <v>0</v>
      </c>
      <c r="AP2599" s="296">
        <f t="shared" si="782"/>
        <v>0</v>
      </c>
      <c r="AQ2599" s="293">
        <f t="shared" si="783"/>
        <v>0</v>
      </c>
      <c r="AR2599" s="294">
        <f t="shared" si="784"/>
        <v>0</v>
      </c>
      <c r="AS2599" s="295">
        <f t="shared" si="785"/>
        <v>0</v>
      </c>
      <c r="AT2599" s="296">
        <f t="shared" si="786"/>
        <v>0</v>
      </c>
      <c r="AU2599" s="293">
        <f t="shared" si="787"/>
        <v>0</v>
      </c>
      <c r="AV2599" s="294">
        <f t="shared" si="788"/>
        <v>0</v>
      </c>
      <c r="AW2599" s="295">
        <f t="shared" si="789"/>
        <v>0</v>
      </c>
      <c r="AX2599" s="296">
        <f t="shared" si="790"/>
        <v>0</v>
      </c>
      <c r="AY2599" s="293">
        <f t="shared" si="791"/>
        <v>0</v>
      </c>
      <c r="AZ2599" s="294">
        <f t="shared" si="792"/>
        <v>0</v>
      </c>
      <c r="BA2599" s="295">
        <f t="shared" si="793"/>
        <v>0</v>
      </c>
      <c r="BB2599" s="296">
        <f t="shared" si="794"/>
        <v>0</v>
      </c>
      <c r="BC2599" s="293">
        <f t="shared" si="795"/>
        <v>0</v>
      </c>
      <c r="BD2599" s="294">
        <f t="shared" si="796"/>
        <v>0</v>
      </c>
      <c r="BE2599" s="295">
        <f t="shared" si="797"/>
        <v>0</v>
      </c>
      <c r="BF2599" s="296">
        <f t="shared" si="798"/>
        <v>0</v>
      </c>
      <c r="BG2599" s="293">
        <f t="shared" si="799"/>
        <v>0</v>
      </c>
      <c r="BH2599" s="294">
        <f t="shared" si="800"/>
        <v>0</v>
      </c>
      <c r="BI2599" s="295">
        <f t="shared" si="801"/>
        <v>0</v>
      </c>
      <c r="BJ2599" s="296">
        <f t="shared" si="802"/>
        <v>0</v>
      </c>
      <c r="BK2599" s="293">
        <f t="shared" si="803"/>
        <v>0</v>
      </c>
      <c r="BL2599" s="294">
        <f t="shared" si="804"/>
        <v>0</v>
      </c>
      <c r="BM2599" s="295">
        <f t="shared" si="805"/>
        <v>0</v>
      </c>
      <c r="BN2599" s="296">
        <f t="shared" si="806"/>
        <v>0</v>
      </c>
      <c r="BO2599" s="293">
        <f t="shared" si="807"/>
        <v>0</v>
      </c>
      <c r="BP2599" s="294">
        <f t="shared" si="808"/>
        <v>0</v>
      </c>
      <c r="BQ2599" s="295">
        <f t="shared" si="809"/>
        <v>0</v>
      </c>
      <c r="BR2599" s="296">
        <f t="shared" si="810"/>
        <v>0</v>
      </c>
      <c r="BS2599" s="293">
        <f t="shared" si="811"/>
        <v>0</v>
      </c>
      <c r="BT2599" s="294">
        <f t="shared" si="812"/>
        <v>0</v>
      </c>
      <c r="BU2599" s="295">
        <f t="shared" si="813"/>
        <v>0</v>
      </c>
      <c r="BV2599" s="296">
        <f t="shared" si="814"/>
        <v>0</v>
      </c>
      <c r="BW2599" s="293">
        <f t="shared" si="815"/>
        <v>0</v>
      </c>
      <c r="BX2599" s="294">
        <f t="shared" si="816"/>
        <v>0</v>
      </c>
      <c r="BY2599" s="295">
        <f t="shared" si="817"/>
        <v>0</v>
      </c>
      <c r="BZ2599" s="296">
        <f t="shared" si="818"/>
        <v>0</v>
      </c>
      <c r="CA2599" s="293">
        <f t="shared" si="819"/>
        <v>0</v>
      </c>
      <c r="CB2599" s="294">
        <f t="shared" si="820"/>
        <v>0</v>
      </c>
      <c r="CC2599" s="295">
        <f t="shared" si="821"/>
        <v>0</v>
      </c>
      <c r="CD2599" s="296">
        <f t="shared" si="822"/>
        <v>0</v>
      </c>
      <c r="CE2599" s="293">
        <f t="shared" si="823"/>
        <v>0</v>
      </c>
      <c r="CF2599" s="294">
        <f t="shared" si="824"/>
        <v>0</v>
      </c>
      <c r="CG2599" s="295">
        <f t="shared" si="825"/>
        <v>0</v>
      </c>
      <c r="CH2599" s="296">
        <f t="shared" si="826"/>
        <v>0</v>
      </c>
      <c r="CI2599" s="293">
        <f t="shared" si="827"/>
        <v>0</v>
      </c>
      <c r="CJ2599" s="294">
        <f t="shared" si="828"/>
        <v>0</v>
      </c>
      <c r="CK2599" s="295">
        <f t="shared" si="829"/>
        <v>0</v>
      </c>
      <c r="CL2599" s="296">
        <f t="shared" si="830"/>
        <v>0</v>
      </c>
      <c r="CM2599" s="293">
        <f t="shared" si="831"/>
        <v>0</v>
      </c>
      <c r="CN2599" s="294">
        <f t="shared" si="832"/>
        <v>0</v>
      </c>
      <c r="CO2599" s="295">
        <f t="shared" si="833"/>
        <v>0</v>
      </c>
      <c r="CP2599" s="296">
        <f t="shared" si="834"/>
        <v>0</v>
      </c>
      <c r="CQ2599" s="293">
        <f t="shared" si="835"/>
        <v>0</v>
      </c>
      <c r="CR2599" s="294">
        <f t="shared" si="836"/>
        <v>0</v>
      </c>
      <c r="CS2599" s="295">
        <f t="shared" si="837"/>
        <v>0</v>
      </c>
      <c r="CT2599" s="296">
        <f t="shared" si="838"/>
        <v>0</v>
      </c>
      <c r="CU2599" s="293">
        <f t="shared" si="839"/>
        <v>0</v>
      </c>
      <c r="CV2599" s="294">
        <f t="shared" si="840"/>
        <v>0</v>
      </c>
      <c r="CW2599" s="295">
        <f t="shared" si="841"/>
        <v>0</v>
      </c>
      <c r="CX2599" s="296">
        <f t="shared" si="842"/>
        <v>0</v>
      </c>
      <c r="CY2599" s="293">
        <f t="shared" si="843"/>
        <v>0</v>
      </c>
      <c r="CZ2599" s="294">
        <f t="shared" si="844"/>
        <v>0</v>
      </c>
      <c r="DA2599" s="295">
        <f t="shared" si="845"/>
        <v>0</v>
      </c>
      <c r="DB2599" s="296">
        <f t="shared" si="846"/>
        <v>0</v>
      </c>
      <c r="DC2599" s="404">
        <f t="shared" si="847"/>
        <v>0</v>
      </c>
      <c r="DD2599" s="366">
        <f t="shared" si="848"/>
        <v>0</v>
      </c>
      <c r="DE2599" s="364">
        <f t="shared" si="849"/>
        <v>0</v>
      </c>
      <c r="DF2599" s="365">
        <f t="shared" si="850"/>
        <v>0</v>
      </c>
      <c r="DG2599" s="404">
        <f t="shared" si="851"/>
        <v>0</v>
      </c>
      <c r="DH2599" s="366">
        <f t="shared" si="852"/>
        <v>0</v>
      </c>
      <c r="DI2599" s="364">
        <f t="shared" si="853"/>
        <v>0</v>
      </c>
      <c r="DJ2599" s="365">
        <f t="shared" si="854"/>
        <v>0</v>
      </c>
      <c r="DK2599" s="362">
        <f t="shared" si="855"/>
        <v>0</v>
      </c>
      <c r="DL2599" s="366">
        <f t="shared" si="856"/>
        <v>0</v>
      </c>
      <c r="DM2599" s="364">
        <f t="shared" si="857"/>
        <v>0</v>
      </c>
      <c r="DN2599" s="365">
        <f t="shared" si="858"/>
        <v>0</v>
      </c>
      <c r="DO2599" s="351">
        <f t="shared" si="859"/>
        <v>0</v>
      </c>
      <c r="DP2599" s="402">
        <f t="shared" si="860"/>
        <v>0</v>
      </c>
      <c r="DQ2599" s="370" t="str">
        <f>IF(DP2599=0,"",
IF(SUM($DP$2549:DP2599)=1,DR2599,
IF($DP$2669&gt;SUM($DP$2549:DP2599),_xlfn.CONCAT(", ",DR2599),
IF($DP$2669=SUM($DP$2549:DP2599),_xlfn.CONCAT(" y ",DR2599)))))</f>
        <v/>
      </c>
      <c r="DR2599" s="156" t="s">
        <v>5161</v>
      </c>
      <c r="DS2599" s="402">
        <f t="shared" si="861"/>
        <v>0</v>
      </c>
      <c r="DT2599" s="370" t="str">
        <f>IF(DS2599=0,"",
IF(SUM($DS$2549:DS2599)=1,DU2599,
IF($DS$2669&gt;SUM($DS$2549:DS2599),_xlfn.CONCAT(", ",DU2599),
IF($DS$2669=SUM($DS$2549:DS2599),_xlfn.CONCAT(" y ",DU2599)))))</f>
        <v/>
      </c>
      <c r="DU2599" s="156" t="s">
        <v>5161</v>
      </c>
    </row>
    <row r="2600" spans="1:125" ht="15" customHeight="1">
      <c r="A2600" s="57"/>
      <c r="B2600" s="26"/>
      <c r="C2600" s="165" t="s">
        <v>5162</v>
      </c>
      <c r="D2600" s="852" t="str">
        <f t="shared" si="772"/>
        <v>COLEGIO DE ESTUDIOS CIENTIFICOS Y TECNOLOGICOS</v>
      </c>
      <c r="E2600" s="853"/>
      <c r="F2600" s="853"/>
      <c r="G2600" s="853"/>
      <c r="H2600" s="853"/>
      <c r="I2600" s="853"/>
      <c r="J2600" s="853"/>
      <c r="K2600" s="853"/>
      <c r="L2600" s="854"/>
      <c r="M2600" s="614"/>
      <c r="N2600" s="614"/>
      <c r="O2600" s="614"/>
      <c r="P2600" s="614"/>
      <c r="Q2600" s="614"/>
      <c r="R2600" s="614"/>
      <c r="S2600" s="614"/>
      <c r="T2600" s="614"/>
      <c r="U2600" s="614"/>
      <c r="V2600" s="614"/>
      <c r="W2600" s="614"/>
      <c r="X2600" s="614"/>
      <c r="Y2600" s="614"/>
      <c r="Z2600" s="614"/>
      <c r="AA2600" s="614"/>
      <c r="AB2600" s="614"/>
      <c r="AC2600" s="614"/>
      <c r="AD2600" s="614"/>
      <c r="AE2600" s="164"/>
      <c r="AF2600" s="164"/>
      <c r="AG2600" s="199">
        <f t="shared" si="773"/>
        <v>0</v>
      </c>
      <c r="AH2600" s="298">
        <f t="shared" si="774"/>
        <v>0</v>
      </c>
      <c r="AI2600" s="293">
        <f t="shared" si="775"/>
        <v>0</v>
      </c>
      <c r="AJ2600" s="294">
        <f t="shared" si="776"/>
        <v>0</v>
      </c>
      <c r="AK2600" s="295">
        <f t="shared" si="777"/>
        <v>0</v>
      </c>
      <c r="AL2600" s="296">
        <f t="shared" si="778"/>
        <v>0</v>
      </c>
      <c r="AM2600" s="293">
        <f t="shared" si="779"/>
        <v>0</v>
      </c>
      <c r="AN2600" s="294">
        <f t="shared" si="780"/>
        <v>0</v>
      </c>
      <c r="AO2600" s="295">
        <f t="shared" si="781"/>
        <v>0</v>
      </c>
      <c r="AP2600" s="296">
        <f t="shared" si="782"/>
        <v>0</v>
      </c>
      <c r="AQ2600" s="293">
        <f t="shared" si="783"/>
        <v>0</v>
      </c>
      <c r="AR2600" s="294">
        <f t="shared" si="784"/>
        <v>0</v>
      </c>
      <c r="AS2600" s="295">
        <f t="shared" si="785"/>
        <v>0</v>
      </c>
      <c r="AT2600" s="296">
        <f t="shared" si="786"/>
        <v>0</v>
      </c>
      <c r="AU2600" s="293">
        <f t="shared" si="787"/>
        <v>0</v>
      </c>
      <c r="AV2600" s="294">
        <f t="shared" si="788"/>
        <v>0</v>
      </c>
      <c r="AW2600" s="295">
        <f t="shared" si="789"/>
        <v>0</v>
      </c>
      <c r="AX2600" s="296">
        <f t="shared" si="790"/>
        <v>0</v>
      </c>
      <c r="AY2600" s="293">
        <f t="shared" si="791"/>
        <v>0</v>
      </c>
      <c r="AZ2600" s="294">
        <f t="shared" si="792"/>
        <v>0</v>
      </c>
      <c r="BA2600" s="295">
        <f t="shared" si="793"/>
        <v>0</v>
      </c>
      <c r="BB2600" s="296">
        <f t="shared" si="794"/>
        <v>0</v>
      </c>
      <c r="BC2600" s="293">
        <f t="shared" si="795"/>
        <v>0</v>
      </c>
      <c r="BD2600" s="294">
        <f t="shared" si="796"/>
        <v>0</v>
      </c>
      <c r="BE2600" s="295">
        <f t="shared" si="797"/>
        <v>0</v>
      </c>
      <c r="BF2600" s="296">
        <f t="shared" si="798"/>
        <v>0</v>
      </c>
      <c r="BG2600" s="293">
        <f t="shared" si="799"/>
        <v>0</v>
      </c>
      <c r="BH2600" s="294">
        <f t="shared" si="800"/>
        <v>0</v>
      </c>
      <c r="BI2600" s="295">
        <f t="shared" si="801"/>
        <v>0</v>
      </c>
      <c r="BJ2600" s="296">
        <f t="shared" si="802"/>
        <v>0</v>
      </c>
      <c r="BK2600" s="293">
        <f t="shared" si="803"/>
        <v>0</v>
      </c>
      <c r="BL2600" s="294">
        <f t="shared" si="804"/>
        <v>0</v>
      </c>
      <c r="BM2600" s="295">
        <f t="shared" si="805"/>
        <v>0</v>
      </c>
      <c r="BN2600" s="296">
        <f t="shared" si="806"/>
        <v>0</v>
      </c>
      <c r="BO2600" s="293">
        <f t="shared" si="807"/>
        <v>0</v>
      </c>
      <c r="BP2600" s="294">
        <f t="shared" si="808"/>
        <v>0</v>
      </c>
      <c r="BQ2600" s="295">
        <f t="shared" si="809"/>
        <v>0</v>
      </c>
      <c r="BR2600" s="296">
        <f t="shared" si="810"/>
        <v>0</v>
      </c>
      <c r="BS2600" s="293">
        <f t="shared" si="811"/>
        <v>0</v>
      </c>
      <c r="BT2600" s="294">
        <f t="shared" si="812"/>
        <v>0</v>
      </c>
      <c r="BU2600" s="295">
        <f t="shared" si="813"/>
        <v>0</v>
      </c>
      <c r="BV2600" s="296">
        <f t="shared" si="814"/>
        <v>0</v>
      </c>
      <c r="BW2600" s="293">
        <f t="shared" si="815"/>
        <v>0</v>
      </c>
      <c r="BX2600" s="294">
        <f t="shared" si="816"/>
        <v>0</v>
      </c>
      <c r="BY2600" s="295">
        <f t="shared" si="817"/>
        <v>0</v>
      </c>
      <c r="BZ2600" s="296">
        <f t="shared" si="818"/>
        <v>0</v>
      </c>
      <c r="CA2600" s="293">
        <f t="shared" si="819"/>
        <v>0</v>
      </c>
      <c r="CB2600" s="294">
        <f t="shared" si="820"/>
        <v>0</v>
      </c>
      <c r="CC2600" s="295">
        <f t="shared" si="821"/>
        <v>0</v>
      </c>
      <c r="CD2600" s="296">
        <f t="shared" si="822"/>
        <v>0</v>
      </c>
      <c r="CE2600" s="293">
        <f t="shared" si="823"/>
        <v>0</v>
      </c>
      <c r="CF2600" s="294">
        <f t="shared" si="824"/>
        <v>0</v>
      </c>
      <c r="CG2600" s="295">
        <f t="shared" si="825"/>
        <v>0</v>
      </c>
      <c r="CH2600" s="296">
        <f t="shared" si="826"/>
        <v>0</v>
      </c>
      <c r="CI2600" s="293">
        <f t="shared" si="827"/>
        <v>0</v>
      </c>
      <c r="CJ2600" s="294">
        <f t="shared" si="828"/>
        <v>0</v>
      </c>
      <c r="CK2600" s="295">
        <f t="shared" si="829"/>
        <v>0</v>
      </c>
      <c r="CL2600" s="296">
        <f t="shared" si="830"/>
        <v>0</v>
      </c>
      <c r="CM2600" s="293">
        <f t="shared" si="831"/>
        <v>0</v>
      </c>
      <c r="CN2600" s="294">
        <f t="shared" si="832"/>
        <v>0</v>
      </c>
      <c r="CO2600" s="295">
        <f t="shared" si="833"/>
        <v>0</v>
      </c>
      <c r="CP2600" s="296">
        <f t="shared" si="834"/>
        <v>0</v>
      </c>
      <c r="CQ2600" s="293">
        <f t="shared" si="835"/>
        <v>0</v>
      </c>
      <c r="CR2600" s="294">
        <f t="shared" si="836"/>
        <v>0</v>
      </c>
      <c r="CS2600" s="295">
        <f t="shared" si="837"/>
        <v>0</v>
      </c>
      <c r="CT2600" s="296">
        <f t="shared" si="838"/>
        <v>0</v>
      </c>
      <c r="CU2600" s="293">
        <f t="shared" si="839"/>
        <v>0</v>
      </c>
      <c r="CV2600" s="294">
        <f t="shared" si="840"/>
        <v>0</v>
      </c>
      <c r="CW2600" s="295">
        <f t="shared" si="841"/>
        <v>0</v>
      </c>
      <c r="CX2600" s="296">
        <f t="shared" si="842"/>
        <v>0</v>
      </c>
      <c r="CY2600" s="293">
        <f t="shared" si="843"/>
        <v>0</v>
      </c>
      <c r="CZ2600" s="294">
        <f t="shared" si="844"/>
        <v>0</v>
      </c>
      <c r="DA2600" s="295">
        <f t="shared" si="845"/>
        <v>0</v>
      </c>
      <c r="DB2600" s="296">
        <f t="shared" si="846"/>
        <v>0</v>
      </c>
      <c r="DC2600" s="404">
        <f t="shared" si="847"/>
        <v>0</v>
      </c>
      <c r="DD2600" s="366">
        <f t="shared" si="848"/>
        <v>0</v>
      </c>
      <c r="DE2600" s="364">
        <f t="shared" si="849"/>
        <v>0</v>
      </c>
      <c r="DF2600" s="365">
        <f t="shared" si="850"/>
        <v>0</v>
      </c>
      <c r="DG2600" s="404">
        <f t="shared" si="851"/>
        <v>0</v>
      </c>
      <c r="DH2600" s="366">
        <f t="shared" si="852"/>
        <v>0</v>
      </c>
      <c r="DI2600" s="364">
        <f t="shared" si="853"/>
        <v>0</v>
      </c>
      <c r="DJ2600" s="365">
        <f t="shared" si="854"/>
        <v>0</v>
      </c>
      <c r="DK2600" s="362">
        <f t="shared" si="855"/>
        <v>0</v>
      </c>
      <c r="DL2600" s="366">
        <f t="shared" si="856"/>
        <v>0</v>
      </c>
      <c r="DM2600" s="364">
        <f t="shared" si="857"/>
        <v>0</v>
      </c>
      <c r="DN2600" s="365">
        <f t="shared" si="858"/>
        <v>0</v>
      </c>
      <c r="DO2600" s="351">
        <f t="shared" si="859"/>
        <v>0</v>
      </c>
      <c r="DP2600" s="402">
        <f t="shared" si="860"/>
        <v>0</v>
      </c>
      <c r="DQ2600" s="370" t="str">
        <f>IF(DP2600=0,"",
IF(SUM($DP$2549:DP2600)=1,DR2600,
IF($DP$2669&gt;SUM($DP$2549:DP2600),_xlfn.CONCAT(", ",DR2600),
IF($DP$2669=SUM($DP$2549:DP2600),_xlfn.CONCAT(" y ",DR2600)))))</f>
        <v/>
      </c>
      <c r="DR2600" s="156" t="s">
        <v>5163</v>
      </c>
      <c r="DS2600" s="402">
        <f t="shared" si="861"/>
        <v>0</v>
      </c>
      <c r="DT2600" s="370" t="str">
        <f>IF(DS2600=0,"",
IF(SUM($DS$2549:DS2600)=1,DU2600,
IF($DS$2669&gt;SUM($DS$2549:DS2600),_xlfn.CONCAT(", ",DU2600),
IF($DS$2669=SUM($DS$2549:DS2600),_xlfn.CONCAT(" y ",DU2600)))))</f>
        <v/>
      </c>
      <c r="DU2600" s="156" t="s">
        <v>5163</v>
      </c>
    </row>
    <row r="2601" spans="1:125" ht="15" customHeight="1">
      <c r="A2601" s="57"/>
      <c r="B2601" s="26"/>
      <c r="C2601" s="165" t="s">
        <v>5164</v>
      </c>
      <c r="D2601" s="852" t="str">
        <f t="shared" si="772"/>
        <v>COLEGIO DE VERACRUZ</v>
      </c>
      <c r="E2601" s="853"/>
      <c r="F2601" s="853"/>
      <c r="G2601" s="853"/>
      <c r="H2601" s="853"/>
      <c r="I2601" s="853"/>
      <c r="J2601" s="853"/>
      <c r="K2601" s="853"/>
      <c r="L2601" s="854"/>
      <c r="M2601" s="614"/>
      <c r="N2601" s="614"/>
      <c r="O2601" s="614"/>
      <c r="P2601" s="614"/>
      <c r="Q2601" s="614"/>
      <c r="R2601" s="614"/>
      <c r="S2601" s="614"/>
      <c r="T2601" s="614"/>
      <c r="U2601" s="614"/>
      <c r="V2601" s="614"/>
      <c r="W2601" s="614"/>
      <c r="X2601" s="614"/>
      <c r="Y2601" s="614"/>
      <c r="Z2601" s="614"/>
      <c r="AA2601" s="614"/>
      <c r="AB2601" s="614"/>
      <c r="AC2601" s="614"/>
      <c r="AD2601" s="614"/>
      <c r="AE2601" s="164"/>
      <c r="AF2601" s="164"/>
      <c r="AG2601" s="199">
        <f t="shared" si="773"/>
        <v>0</v>
      </c>
      <c r="AH2601" s="298">
        <f t="shared" si="774"/>
        <v>0</v>
      </c>
      <c r="AI2601" s="293">
        <f t="shared" si="775"/>
        <v>0</v>
      </c>
      <c r="AJ2601" s="294">
        <f t="shared" si="776"/>
        <v>0</v>
      </c>
      <c r="AK2601" s="295">
        <f t="shared" si="777"/>
        <v>0</v>
      </c>
      <c r="AL2601" s="296">
        <f t="shared" si="778"/>
        <v>0</v>
      </c>
      <c r="AM2601" s="293">
        <f t="shared" si="779"/>
        <v>0</v>
      </c>
      <c r="AN2601" s="294">
        <f t="shared" si="780"/>
        <v>0</v>
      </c>
      <c r="AO2601" s="295">
        <f t="shared" si="781"/>
        <v>0</v>
      </c>
      <c r="AP2601" s="296">
        <f t="shared" si="782"/>
        <v>0</v>
      </c>
      <c r="AQ2601" s="293">
        <f t="shared" si="783"/>
        <v>0</v>
      </c>
      <c r="AR2601" s="294">
        <f t="shared" si="784"/>
        <v>0</v>
      </c>
      <c r="AS2601" s="295">
        <f t="shared" si="785"/>
        <v>0</v>
      </c>
      <c r="AT2601" s="296">
        <f t="shared" si="786"/>
        <v>0</v>
      </c>
      <c r="AU2601" s="293">
        <f t="shared" si="787"/>
        <v>0</v>
      </c>
      <c r="AV2601" s="294">
        <f t="shared" si="788"/>
        <v>0</v>
      </c>
      <c r="AW2601" s="295">
        <f t="shared" si="789"/>
        <v>0</v>
      </c>
      <c r="AX2601" s="296">
        <f t="shared" si="790"/>
        <v>0</v>
      </c>
      <c r="AY2601" s="293">
        <f t="shared" si="791"/>
        <v>0</v>
      </c>
      <c r="AZ2601" s="294">
        <f t="shared" si="792"/>
        <v>0</v>
      </c>
      <c r="BA2601" s="295">
        <f t="shared" si="793"/>
        <v>0</v>
      </c>
      <c r="BB2601" s="296">
        <f t="shared" si="794"/>
        <v>0</v>
      </c>
      <c r="BC2601" s="293">
        <f t="shared" si="795"/>
        <v>0</v>
      </c>
      <c r="BD2601" s="294">
        <f t="shared" si="796"/>
        <v>0</v>
      </c>
      <c r="BE2601" s="295">
        <f t="shared" si="797"/>
        <v>0</v>
      </c>
      <c r="BF2601" s="296">
        <f t="shared" si="798"/>
        <v>0</v>
      </c>
      <c r="BG2601" s="293">
        <f t="shared" si="799"/>
        <v>0</v>
      </c>
      <c r="BH2601" s="294">
        <f t="shared" si="800"/>
        <v>0</v>
      </c>
      <c r="BI2601" s="295">
        <f t="shared" si="801"/>
        <v>0</v>
      </c>
      <c r="BJ2601" s="296">
        <f t="shared" si="802"/>
        <v>0</v>
      </c>
      <c r="BK2601" s="293">
        <f t="shared" si="803"/>
        <v>0</v>
      </c>
      <c r="BL2601" s="294">
        <f t="shared" si="804"/>
        <v>0</v>
      </c>
      <c r="BM2601" s="295">
        <f t="shared" si="805"/>
        <v>0</v>
      </c>
      <c r="BN2601" s="296">
        <f t="shared" si="806"/>
        <v>0</v>
      </c>
      <c r="BO2601" s="293">
        <f t="shared" si="807"/>
        <v>0</v>
      </c>
      <c r="BP2601" s="294">
        <f t="shared" si="808"/>
        <v>0</v>
      </c>
      <c r="BQ2601" s="295">
        <f t="shared" si="809"/>
        <v>0</v>
      </c>
      <c r="BR2601" s="296">
        <f t="shared" si="810"/>
        <v>0</v>
      </c>
      <c r="BS2601" s="293">
        <f t="shared" si="811"/>
        <v>0</v>
      </c>
      <c r="BT2601" s="294">
        <f t="shared" si="812"/>
        <v>0</v>
      </c>
      <c r="BU2601" s="295">
        <f t="shared" si="813"/>
        <v>0</v>
      </c>
      <c r="BV2601" s="296">
        <f t="shared" si="814"/>
        <v>0</v>
      </c>
      <c r="BW2601" s="293">
        <f t="shared" si="815"/>
        <v>0</v>
      </c>
      <c r="BX2601" s="294">
        <f t="shared" si="816"/>
        <v>0</v>
      </c>
      <c r="BY2601" s="295">
        <f t="shared" si="817"/>
        <v>0</v>
      </c>
      <c r="BZ2601" s="296">
        <f t="shared" si="818"/>
        <v>0</v>
      </c>
      <c r="CA2601" s="293">
        <f t="shared" si="819"/>
        <v>0</v>
      </c>
      <c r="CB2601" s="294">
        <f t="shared" si="820"/>
        <v>0</v>
      </c>
      <c r="CC2601" s="295">
        <f t="shared" si="821"/>
        <v>0</v>
      </c>
      <c r="CD2601" s="296">
        <f t="shared" si="822"/>
        <v>0</v>
      </c>
      <c r="CE2601" s="293">
        <f t="shared" si="823"/>
        <v>0</v>
      </c>
      <c r="CF2601" s="294">
        <f t="shared" si="824"/>
        <v>0</v>
      </c>
      <c r="CG2601" s="295">
        <f t="shared" si="825"/>
        <v>0</v>
      </c>
      <c r="CH2601" s="296">
        <f t="shared" si="826"/>
        <v>0</v>
      </c>
      <c r="CI2601" s="293">
        <f t="shared" si="827"/>
        <v>0</v>
      </c>
      <c r="CJ2601" s="294">
        <f t="shared" si="828"/>
        <v>0</v>
      </c>
      <c r="CK2601" s="295">
        <f t="shared" si="829"/>
        <v>0</v>
      </c>
      <c r="CL2601" s="296">
        <f t="shared" si="830"/>
        <v>0</v>
      </c>
      <c r="CM2601" s="293">
        <f t="shared" si="831"/>
        <v>0</v>
      </c>
      <c r="CN2601" s="294">
        <f t="shared" si="832"/>
        <v>0</v>
      </c>
      <c r="CO2601" s="295">
        <f t="shared" si="833"/>
        <v>0</v>
      </c>
      <c r="CP2601" s="296">
        <f t="shared" si="834"/>
        <v>0</v>
      </c>
      <c r="CQ2601" s="293">
        <f t="shared" si="835"/>
        <v>0</v>
      </c>
      <c r="CR2601" s="294">
        <f t="shared" si="836"/>
        <v>0</v>
      </c>
      <c r="CS2601" s="295">
        <f t="shared" si="837"/>
        <v>0</v>
      </c>
      <c r="CT2601" s="296">
        <f t="shared" si="838"/>
        <v>0</v>
      </c>
      <c r="CU2601" s="293">
        <f t="shared" si="839"/>
        <v>0</v>
      </c>
      <c r="CV2601" s="294">
        <f t="shared" si="840"/>
        <v>0</v>
      </c>
      <c r="CW2601" s="295">
        <f t="shared" si="841"/>
        <v>0</v>
      </c>
      <c r="CX2601" s="296">
        <f t="shared" si="842"/>
        <v>0</v>
      </c>
      <c r="CY2601" s="293">
        <f t="shared" si="843"/>
        <v>0</v>
      </c>
      <c r="CZ2601" s="294">
        <f t="shared" si="844"/>
        <v>0</v>
      </c>
      <c r="DA2601" s="295">
        <f t="shared" si="845"/>
        <v>0</v>
      </c>
      <c r="DB2601" s="296">
        <f t="shared" si="846"/>
        <v>0</v>
      </c>
      <c r="DC2601" s="404">
        <f t="shared" si="847"/>
        <v>0</v>
      </c>
      <c r="DD2601" s="366">
        <f t="shared" si="848"/>
        <v>0</v>
      </c>
      <c r="DE2601" s="364">
        <f t="shared" si="849"/>
        <v>0</v>
      </c>
      <c r="DF2601" s="365">
        <f t="shared" si="850"/>
        <v>0</v>
      </c>
      <c r="DG2601" s="404">
        <f t="shared" si="851"/>
        <v>0</v>
      </c>
      <c r="DH2601" s="366">
        <f t="shared" si="852"/>
        <v>0</v>
      </c>
      <c r="DI2601" s="364">
        <f t="shared" si="853"/>
        <v>0</v>
      </c>
      <c r="DJ2601" s="365">
        <f t="shared" si="854"/>
        <v>0</v>
      </c>
      <c r="DK2601" s="362">
        <f t="shared" si="855"/>
        <v>0</v>
      </c>
      <c r="DL2601" s="366">
        <f t="shared" si="856"/>
        <v>0</v>
      </c>
      <c r="DM2601" s="364">
        <f t="shared" si="857"/>
        <v>0</v>
      </c>
      <c r="DN2601" s="365">
        <f t="shared" si="858"/>
        <v>0</v>
      </c>
      <c r="DO2601" s="351">
        <f t="shared" si="859"/>
        <v>0</v>
      </c>
      <c r="DP2601" s="402">
        <f t="shared" si="860"/>
        <v>0</v>
      </c>
      <c r="DQ2601" s="370" t="str">
        <f>IF(DP2601=0,"",
IF(SUM($DP$2549:DP2601)=1,DR2601,
IF($DP$2669&gt;SUM($DP$2549:DP2601),_xlfn.CONCAT(", ",DR2601),
IF($DP$2669=SUM($DP$2549:DP2601),_xlfn.CONCAT(" y ",DR2601)))))</f>
        <v/>
      </c>
      <c r="DR2601" s="156" t="s">
        <v>5165</v>
      </c>
      <c r="DS2601" s="402">
        <f t="shared" si="861"/>
        <v>0</v>
      </c>
      <c r="DT2601" s="370" t="str">
        <f>IF(DS2601=0,"",
IF(SUM($DS$2549:DS2601)=1,DU2601,
IF($DS$2669&gt;SUM($DS$2549:DS2601),_xlfn.CONCAT(", ",DU2601),
IF($DS$2669=SUM($DS$2549:DS2601),_xlfn.CONCAT(" y ",DU2601)))))</f>
        <v/>
      </c>
      <c r="DU2601" s="156" t="s">
        <v>5165</v>
      </c>
    </row>
    <row r="2602" spans="1:125" ht="15" customHeight="1">
      <c r="A2602" s="57"/>
      <c r="B2602" s="26"/>
      <c r="C2602" s="165" t="s">
        <v>5166</v>
      </c>
      <c r="D2602" s="852" t="str">
        <f t="shared" si="772"/>
        <v>UNIVERSIDAD POLITECNICA DE HUATUSCO</v>
      </c>
      <c r="E2602" s="853"/>
      <c r="F2602" s="853"/>
      <c r="G2602" s="853"/>
      <c r="H2602" s="853"/>
      <c r="I2602" s="853"/>
      <c r="J2602" s="853"/>
      <c r="K2602" s="853"/>
      <c r="L2602" s="854"/>
      <c r="M2602" s="614"/>
      <c r="N2602" s="614"/>
      <c r="O2602" s="614"/>
      <c r="P2602" s="614"/>
      <c r="Q2602" s="614"/>
      <c r="R2602" s="614"/>
      <c r="S2602" s="614"/>
      <c r="T2602" s="614"/>
      <c r="U2602" s="614"/>
      <c r="V2602" s="614"/>
      <c r="W2602" s="614"/>
      <c r="X2602" s="614"/>
      <c r="Y2602" s="614"/>
      <c r="Z2602" s="614"/>
      <c r="AA2602" s="614"/>
      <c r="AB2602" s="614"/>
      <c r="AC2602" s="614"/>
      <c r="AD2602" s="614"/>
      <c r="AE2602" s="164"/>
      <c r="AF2602" s="164"/>
      <c r="AG2602" s="199">
        <f t="shared" si="773"/>
        <v>0</v>
      </c>
      <c r="AH2602" s="298">
        <f t="shared" si="774"/>
        <v>0</v>
      </c>
      <c r="AI2602" s="293">
        <f t="shared" si="775"/>
        <v>0</v>
      </c>
      <c r="AJ2602" s="294">
        <f t="shared" si="776"/>
        <v>0</v>
      </c>
      <c r="AK2602" s="295">
        <f t="shared" si="777"/>
        <v>0</v>
      </c>
      <c r="AL2602" s="296">
        <f t="shared" si="778"/>
        <v>0</v>
      </c>
      <c r="AM2602" s="293">
        <f t="shared" si="779"/>
        <v>0</v>
      </c>
      <c r="AN2602" s="294">
        <f t="shared" si="780"/>
        <v>0</v>
      </c>
      <c r="AO2602" s="295">
        <f t="shared" si="781"/>
        <v>0</v>
      </c>
      <c r="AP2602" s="296">
        <f t="shared" si="782"/>
        <v>0</v>
      </c>
      <c r="AQ2602" s="293">
        <f t="shared" si="783"/>
        <v>0</v>
      </c>
      <c r="AR2602" s="294">
        <f t="shared" si="784"/>
        <v>0</v>
      </c>
      <c r="AS2602" s="295">
        <f t="shared" si="785"/>
        <v>0</v>
      </c>
      <c r="AT2602" s="296">
        <f t="shared" si="786"/>
        <v>0</v>
      </c>
      <c r="AU2602" s="293">
        <f t="shared" si="787"/>
        <v>0</v>
      </c>
      <c r="AV2602" s="294">
        <f t="shared" si="788"/>
        <v>0</v>
      </c>
      <c r="AW2602" s="295">
        <f t="shared" si="789"/>
        <v>0</v>
      </c>
      <c r="AX2602" s="296">
        <f t="shared" si="790"/>
        <v>0</v>
      </c>
      <c r="AY2602" s="293">
        <f t="shared" si="791"/>
        <v>0</v>
      </c>
      <c r="AZ2602" s="294">
        <f t="shared" si="792"/>
        <v>0</v>
      </c>
      <c r="BA2602" s="295">
        <f t="shared" si="793"/>
        <v>0</v>
      </c>
      <c r="BB2602" s="296">
        <f t="shared" si="794"/>
        <v>0</v>
      </c>
      <c r="BC2602" s="293">
        <f t="shared" si="795"/>
        <v>0</v>
      </c>
      <c r="BD2602" s="294">
        <f t="shared" si="796"/>
        <v>0</v>
      </c>
      <c r="BE2602" s="295">
        <f t="shared" si="797"/>
        <v>0</v>
      </c>
      <c r="BF2602" s="296">
        <f t="shared" si="798"/>
        <v>0</v>
      </c>
      <c r="BG2602" s="293">
        <f t="shared" si="799"/>
        <v>0</v>
      </c>
      <c r="BH2602" s="294">
        <f t="shared" si="800"/>
        <v>0</v>
      </c>
      <c r="BI2602" s="295">
        <f t="shared" si="801"/>
        <v>0</v>
      </c>
      <c r="BJ2602" s="296">
        <f t="shared" si="802"/>
        <v>0</v>
      </c>
      <c r="BK2602" s="293">
        <f t="shared" si="803"/>
        <v>0</v>
      </c>
      <c r="BL2602" s="294">
        <f t="shared" si="804"/>
        <v>0</v>
      </c>
      <c r="BM2602" s="295">
        <f t="shared" si="805"/>
        <v>0</v>
      </c>
      <c r="BN2602" s="296">
        <f t="shared" si="806"/>
        <v>0</v>
      </c>
      <c r="BO2602" s="293">
        <f t="shared" si="807"/>
        <v>0</v>
      </c>
      <c r="BP2602" s="294">
        <f t="shared" si="808"/>
        <v>0</v>
      </c>
      <c r="BQ2602" s="295">
        <f t="shared" si="809"/>
        <v>0</v>
      </c>
      <c r="BR2602" s="296">
        <f t="shared" si="810"/>
        <v>0</v>
      </c>
      <c r="BS2602" s="293">
        <f t="shared" si="811"/>
        <v>0</v>
      </c>
      <c r="BT2602" s="294">
        <f t="shared" si="812"/>
        <v>0</v>
      </c>
      <c r="BU2602" s="295">
        <f t="shared" si="813"/>
        <v>0</v>
      </c>
      <c r="BV2602" s="296">
        <f t="shared" si="814"/>
        <v>0</v>
      </c>
      <c r="BW2602" s="293">
        <f t="shared" si="815"/>
        <v>0</v>
      </c>
      <c r="BX2602" s="294">
        <f t="shared" si="816"/>
        <v>0</v>
      </c>
      <c r="BY2602" s="295">
        <f t="shared" si="817"/>
        <v>0</v>
      </c>
      <c r="BZ2602" s="296">
        <f t="shared" si="818"/>
        <v>0</v>
      </c>
      <c r="CA2602" s="293">
        <f t="shared" si="819"/>
        <v>0</v>
      </c>
      <c r="CB2602" s="294">
        <f t="shared" si="820"/>
        <v>0</v>
      </c>
      <c r="CC2602" s="295">
        <f t="shared" si="821"/>
        <v>0</v>
      </c>
      <c r="CD2602" s="296">
        <f t="shared" si="822"/>
        <v>0</v>
      </c>
      <c r="CE2602" s="293">
        <f t="shared" si="823"/>
        <v>0</v>
      </c>
      <c r="CF2602" s="294">
        <f t="shared" si="824"/>
        <v>0</v>
      </c>
      <c r="CG2602" s="295">
        <f t="shared" si="825"/>
        <v>0</v>
      </c>
      <c r="CH2602" s="296">
        <f t="shared" si="826"/>
        <v>0</v>
      </c>
      <c r="CI2602" s="293">
        <f t="shared" si="827"/>
        <v>0</v>
      </c>
      <c r="CJ2602" s="294">
        <f t="shared" si="828"/>
        <v>0</v>
      </c>
      <c r="CK2602" s="295">
        <f t="shared" si="829"/>
        <v>0</v>
      </c>
      <c r="CL2602" s="296">
        <f t="shared" si="830"/>
        <v>0</v>
      </c>
      <c r="CM2602" s="293">
        <f t="shared" si="831"/>
        <v>0</v>
      </c>
      <c r="CN2602" s="294">
        <f t="shared" si="832"/>
        <v>0</v>
      </c>
      <c r="CO2602" s="295">
        <f t="shared" si="833"/>
        <v>0</v>
      </c>
      <c r="CP2602" s="296">
        <f t="shared" si="834"/>
        <v>0</v>
      </c>
      <c r="CQ2602" s="293">
        <f t="shared" si="835"/>
        <v>0</v>
      </c>
      <c r="CR2602" s="294">
        <f t="shared" si="836"/>
        <v>0</v>
      </c>
      <c r="CS2602" s="295">
        <f t="shared" si="837"/>
        <v>0</v>
      </c>
      <c r="CT2602" s="296">
        <f t="shared" si="838"/>
        <v>0</v>
      </c>
      <c r="CU2602" s="293">
        <f t="shared" si="839"/>
        <v>0</v>
      </c>
      <c r="CV2602" s="294">
        <f t="shared" si="840"/>
        <v>0</v>
      </c>
      <c r="CW2602" s="295">
        <f t="shared" si="841"/>
        <v>0</v>
      </c>
      <c r="CX2602" s="296">
        <f t="shared" si="842"/>
        <v>0</v>
      </c>
      <c r="CY2602" s="293">
        <f t="shared" si="843"/>
        <v>0</v>
      </c>
      <c r="CZ2602" s="294">
        <f t="shared" si="844"/>
        <v>0</v>
      </c>
      <c r="DA2602" s="295">
        <f t="shared" si="845"/>
        <v>0</v>
      </c>
      <c r="DB2602" s="296">
        <f t="shared" si="846"/>
        <v>0</v>
      </c>
      <c r="DC2602" s="404">
        <f t="shared" si="847"/>
        <v>0</v>
      </c>
      <c r="DD2602" s="366">
        <f t="shared" si="848"/>
        <v>0</v>
      </c>
      <c r="DE2602" s="364">
        <f t="shared" si="849"/>
        <v>0</v>
      </c>
      <c r="DF2602" s="365">
        <f t="shared" si="850"/>
        <v>0</v>
      </c>
      <c r="DG2602" s="404">
        <f t="shared" si="851"/>
        <v>0</v>
      </c>
      <c r="DH2602" s="366">
        <f t="shared" si="852"/>
        <v>0</v>
      </c>
      <c r="DI2602" s="364">
        <f t="shared" si="853"/>
        <v>0</v>
      </c>
      <c r="DJ2602" s="365">
        <f t="shared" si="854"/>
        <v>0</v>
      </c>
      <c r="DK2602" s="362">
        <f t="shared" si="855"/>
        <v>0</v>
      </c>
      <c r="DL2602" s="366">
        <f t="shared" si="856"/>
        <v>0</v>
      </c>
      <c r="DM2602" s="364">
        <f t="shared" si="857"/>
        <v>0</v>
      </c>
      <c r="DN2602" s="365">
        <f t="shared" si="858"/>
        <v>0</v>
      </c>
      <c r="DO2602" s="351">
        <f t="shared" si="859"/>
        <v>0</v>
      </c>
      <c r="DP2602" s="402">
        <f t="shared" si="860"/>
        <v>0</v>
      </c>
      <c r="DQ2602" s="370" t="str">
        <f>IF(DP2602=0,"",
IF(SUM($DP$2549:DP2602)=1,DR2602,
IF($DP$2669&gt;SUM($DP$2549:DP2602),_xlfn.CONCAT(", ",DR2602),
IF($DP$2669=SUM($DP$2549:DP2602),_xlfn.CONCAT(" y ",DR2602)))))</f>
        <v/>
      </c>
      <c r="DR2602" s="156" t="s">
        <v>5167</v>
      </c>
      <c r="DS2602" s="402">
        <f t="shared" si="861"/>
        <v>0</v>
      </c>
      <c r="DT2602" s="370" t="str">
        <f>IF(DS2602=0,"",
IF(SUM($DS$2549:DS2602)=1,DU2602,
IF($DS$2669&gt;SUM($DS$2549:DS2602),_xlfn.CONCAT(", ",DU2602),
IF($DS$2669=SUM($DS$2549:DS2602),_xlfn.CONCAT(" y ",DU2602)))))</f>
        <v/>
      </c>
      <c r="DU2602" s="156" t="s">
        <v>5167</v>
      </c>
    </row>
    <row r="2603" spans="1:125" ht="15" customHeight="1">
      <c r="A2603" s="57"/>
      <c r="B2603" s="26"/>
      <c r="C2603" s="165" t="s">
        <v>5168</v>
      </c>
      <c r="D2603" s="852" t="str">
        <f t="shared" si="772"/>
        <v>UNIVERSIDAD POPULAR AUTONOMA DE VERACRUZ</v>
      </c>
      <c r="E2603" s="853"/>
      <c r="F2603" s="853"/>
      <c r="G2603" s="853"/>
      <c r="H2603" s="853"/>
      <c r="I2603" s="853"/>
      <c r="J2603" s="853"/>
      <c r="K2603" s="853"/>
      <c r="L2603" s="854"/>
      <c r="M2603" s="614"/>
      <c r="N2603" s="614"/>
      <c r="O2603" s="614"/>
      <c r="P2603" s="614"/>
      <c r="Q2603" s="614"/>
      <c r="R2603" s="614"/>
      <c r="S2603" s="614"/>
      <c r="T2603" s="614"/>
      <c r="U2603" s="614"/>
      <c r="V2603" s="614"/>
      <c r="W2603" s="614"/>
      <c r="X2603" s="614"/>
      <c r="Y2603" s="614"/>
      <c r="Z2603" s="614"/>
      <c r="AA2603" s="614"/>
      <c r="AB2603" s="614"/>
      <c r="AC2603" s="614"/>
      <c r="AD2603" s="614"/>
      <c r="AE2603" s="164"/>
      <c r="AF2603" s="164"/>
      <c r="AG2603" s="199">
        <f t="shared" si="773"/>
        <v>0</v>
      </c>
      <c r="AH2603" s="298">
        <f t="shared" si="774"/>
        <v>0</v>
      </c>
      <c r="AI2603" s="293">
        <f t="shared" si="775"/>
        <v>0</v>
      </c>
      <c r="AJ2603" s="294">
        <f t="shared" si="776"/>
        <v>0</v>
      </c>
      <c r="AK2603" s="295">
        <f t="shared" si="777"/>
        <v>0</v>
      </c>
      <c r="AL2603" s="296">
        <f t="shared" si="778"/>
        <v>0</v>
      </c>
      <c r="AM2603" s="293">
        <f t="shared" si="779"/>
        <v>0</v>
      </c>
      <c r="AN2603" s="294">
        <f t="shared" si="780"/>
        <v>0</v>
      </c>
      <c r="AO2603" s="295">
        <f t="shared" si="781"/>
        <v>0</v>
      </c>
      <c r="AP2603" s="296">
        <f t="shared" si="782"/>
        <v>0</v>
      </c>
      <c r="AQ2603" s="293">
        <f t="shared" si="783"/>
        <v>0</v>
      </c>
      <c r="AR2603" s="294">
        <f t="shared" si="784"/>
        <v>0</v>
      </c>
      <c r="AS2603" s="295">
        <f t="shared" si="785"/>
        <v>0</v>
      </c>
      <c r="AT2603" s="296">
        <f t="shared" si="786"/>
        <v>0</v>
      </c>
      <c r="AU2603" s="293">
        <f t="shared" si="787"/>
        <v>0</v>
      </c>
      <c r="AV2603" s="294">
        <f t="shared" si="788"/>
        <v>0</v>
      </c>
      <c r="AW2603" s="295">
        <f t="shared" si="789"/>
        <v>0</v>
      </c>
      <c r="AX2603" s="296">
        <f t="shared" si="790"/>
        <v>0</v>
      </c>
      <c r="AY2603" s="293">
        <f t="shared" si="791"/>
        <v>0</v>
      </c>
      <c r="AZ2603" s="294">
        <f t="shared" si="792"/>
        <v>0</v>
      </c>
      <c r="BA2603" s="295">
        <f t="shared" si="793"/>
        <v>0</v>
      </c>
      <c r="BB2603" s="296">
        <f t="shared" si="794"/>
        <v>0</v>
      </c>
      <c r="BC2603" s="293">
        <f t="shared" si="795"/>
        <v>0</v>
      </c>
      <c r="BD2603" s="294">
        <f t="shared" si="796"/>
        <v>0</v>
      </c>
      <c r="BE2603" s="295">
        <f t="shared" si="797"/>
        <v>0</v>
      </c>
      <c r="BF2603" s="296">
        <f t="shared" si="798"/>
        <v>0</v>
      </c>
      <c r="BG2603" s="293">
        <f t="shared" si="799"/>
        <v>0</v>
      </c>
      <c r="BH2603" s="294">
        <f t="shared" si="800"/>
        <v>0</v>
      </c>
      <c r="BI2603" s="295">
        <f t="shared" si="801"/>
        <v>0</v>
      </c>
      <c r="BJ2603" s="296">
        <f t="shared" si="802"/>
        <v>0</v>
      </c>
      <c r="BK2603" s="293">
        <f t="shared" si="803"/>
        <v>0</v>
      </c>
      <c r="BL2603" s="294">
        <f t="shared" si="804"/>
        <v>0</v>
      </c>
      <c r="BM2603" s="295">
        <f t="shared" si="805"/>
        <v>0</v>
      </c>
      <c r="BN2603" s="296">
        <f t="shared" si="806"/>
        <v>0</v>
      </c>
      <c r="BO2603" s="293">
        <f t="shared" si="807"/>
        <v>0</v>
      </c>
      <c r="BP2603" s="294">
        <f t="shared" si="808"/>
        <v>0</v>
      </c>
      <c r="BQ2603" s="295">
        <f t="shared" si="809"/>
        <v>0</v>
      </c>
      <c r="BR2603" s="296">
        <f t="shared" si="810"/>
        <v>0</v>
      </c>
      <c r="BS2603" s="293">
        <f t="shared" si="811"/>
        <v>0</v>
      </c>
      <c r="BT2603" s="294">
        <f t="shared" si="812"/>
        <v>0</v>
      </c>
      <c r="BU2603" s="295">
        <f t="shared" si="813"/>
        <v>0</v>
      </c>
      <c r="BV2603" s="296">
        <f t="shared" si="814"/>
        <v>0</v>
      </c>
      <c r="BW2603" s="293">
        <f t="shared" si="815"/>
        <v>0</v>
      </c>
      <c r="BX2603" s="294">
        <f t="shared" si="816"/>
        <v>0</v>
      </c>
      <c r="BY2603" s="295">
        <f t="shared" si="817"/>
        <v>0</v>
      </c>
      <c r="BZ2603" s="296">
        <f t="shared" si="818"/>
        <v>0</v>
      </c>
      <c r="CA2603" s="293">
        <f t="shared" si="819"/>
        <v>0</v>
      </c>
      <c r="CB2603" s="294">
        <f t="shared" si="820"/>
        <v>0</v>
      </c>
      <c r="CC2603" s="295">
        <f t="shared" si="821"/>
        <v>0</v>
      </c>
      <c r="CD2603" s="296">
        <f t="shared" si="822"/>
        <v>0</v>
      </c>
      <c r="CE2603" s="293">
        <f t="shared" si="823"/>
        <v>0</v>
      </c>
      <c r="CF2603" s="294">
        <f t="shared" si="824"/>
        <v>0</v>
      </c>
      <c r="CG2603" s="295">
        <f t="shared" si="825"/>
        <v>0</v>
      </c>
      <c r="CH2603" s="296">
        <f t="shared" si="826"/>
        <v>0</v>
      </c>
      <c r="CI2603" s="293">
        <f t="shared" si="827"/>
        <v>0</v>
      </c>
      <c r="CJ2603" s="294">
        <f t="shared" si="828"/>
        <v>0</v>
      </c>
      <c r="CK2603" s="295">
        <f t="shared" si="829"/>
        <v>0</v>
      </c>
      <c r="CL2603" s="296">
        <f t="shared" si="830"/>
        <v>0</v>
      </c>
      <c r="CM2603" s="293">
        <f t="shared" si="831"/>
        <v>0</v>
      </c>
      <c r="CN2603" s="294">
        <f t="shared" si="832"/>
        <v>0</v>
      </c>
      <c r="CO2603" s="295">
        <f t="shared" si="833"/>
        <v>0</v>
      </c>
      <c r="CP2603" s="296">
        <f t="shared" si="834"/>
        <v>0</v>
      </c>
      <c r="CQ2603" s="293">
        <f t="shared" si="835"/>
        <v>0</v>
      </c>
      <c r="CR2603" s="294">
        <f t="shared" si="836"/>
        <v>0</v>
      </c>
      <c r="CS2603" s="295">
        <f t="shared" si="837"/>
        <v>0</v>
      </c>
      <c r="CT2603" s="296">
        <f t="shared" si="838"/>
        <v>0</v>
      </c>
      <c r="CU2603" s="293">
        <f t="shared" si="839"/>
        <v>0</v>
      </c>
      <c r="CV2603" s="294">
        <f t="shared" si="840"/>
        <v>0</v>
      </c>
      <c r="CW2603" s="295">
        <f t="shared" si="841"/>
        <v>0</v>
      </c>
      <c r="CX2603" s="296">
        <f t="shared" si="842"/>
        <v>0</v>
      </c>
      <c r="CY2603" s="293">
        <f t="shared" si="843"/>
        <v>0</v>
      </c>
      <c r="CZ2603" s="294">
        <f t="shared" si="844"/>
        <v>0</v>
      </c>
      <c r="DA2603" s="295">
        <f t="shared" si="845"/>
        <v>0</v>
      </c>
      <c r="DB2603" s="296">
        <f t="shared" si="846"/>
        <v>0</v>
      </c>
      <c r="DC2603" s="404">
        <f t="shared" si="847"/>
        <v>0</v>
      </c>
      <c r="DD2603" s="366">
        <f t="shared" si="848"/>
        <v>0</v>
      </c>
      <c r="DE2603" s="364">
        <f t="shared" si="849"/>
        <v>0</v>
      </c>
      <c r="DF2603" s="365">
        <f t="shared" si="850"/>
        <v>0</v>
      </c>
      <c r="DG2603" s="404">
        <f t="shared" si="851"/>
        <v>0</v>
      </c>
      <c r="DH2603" s="366">
        <f t="shared" si="852"/>
        <v>0</v>
      </c>
      <c r="DI2603" s="364">
        <f t="shared" si="853"/>
        <v>0</v>
      </c>
      <c r="DJ2603" s="365">
        <f t="shared" si="854"/>
        <v>0</v>
      </c>
      <c r="DK2603" s="362">
        <f t="shared" si="855"/>
        <v>0</v>
      </c>
      <c r="DL2603" s="366">
        <f t="shared" si="856"/>
        <v>0</v>
      </c>
      <c r="DM2603" s="364">
        <f t="shared" si="857"/>
        <v>0</v>
      </c>
      <c r="DN2603" s="365">
        <f t="shared" si="858"/>
        <v>0</v>
      </c>
      <c r="DO2603" s="351">
        <f t="shared" si="859"/>
        <v>0</v>
      </c>
      <c r="DP2603" s="402">
        <f t="shared" si="860"/>
        <v>0</v>
      </c>
      <c r="DQ2603" s="370" t="str">
        <f>IF(DP2603=0,"",
IF(SUM($DP$2549:DP2603)=1,DR2603,
IF($DP$2669&gt;SUM($DP$2549:DP2603),_xlfn.CONCAT(", ",DR2603),
IF($DP$2669=SUM($DP$2549:DP2603),_xlfn.CONCAT(" y ",DR2603)))))</f>
        <v/>
      </c>
      <c r="DR2603" s="156" t="s">
        <v>5169</v>
      </c>
      <c r="DS2603" s="402">
        <f t="shared" si="861"/>
        <v>0</v>
      </c>
      <c r="DT2603" s="370" t="str">
        <f>IF(DS2603=0,"",
IF(SUM($DS$2549:DS2603)=1,DU2603,
IF($DS$2669&gt;SUM($DS$2549:DS2603),_xlfn.CONCAT(", ",DU2603),
IF($DS$2669=SUM($DS$2549:DS2603),_xlfn.CONCAT(" y ",DU2603)))))</f>
        <v/>
      </c>
      <c r="DU2603" s="156" t="s">
        <v>5169</v>
      </c>
    </row>
    <row r="2604" spans="1:125" ht="15" customHeight="1">
      <c r="A2604" s="57"/>
      <c r="B2604" s="26"/>
      <c r="C2604" s="165" t="s">
        <v>5170</v>
      </c>
      <c r="D2604" s="852" t="str">
        <f t="shared" si="772"/>
        <v>INSTITUTO VERACRUZANO DE LA VIVIENDA</v>
      </c>
      <c r="E2604" s="853"/>
      <c r="F2604" s="853"/>
      <c r="G2604" s="853"/>
      <c r="H2604" s="853"/>
      <c r="I2604" s="853"/>
      <c r="J2604" s="853"/>
      <c r="K2604" s="853"/>
      <c r="L2604" s="854"/>
      <c r="M2604" s="614"/>
      <c r="N2604" s="614"/>
      <c r="O2604" s="614"/>
      <c r="P2604" s="614"/>
      <c r="Q2604" s="614"/>
      <c r="R2604" s="614"/>
      <c r="S2604" s="614"/>
      <c r="T2604" s="614"/>
      <c r="U2604" s="614"/>
      <c r="V2604" s="614"/>
      <c r="W2604" s="614"/>
      <c r="X2604" s="614"/>
      <c r="Y2604" s="614"/>
      <c r="Z2604" s="614"/>
      <c r="AA2604" s="614"/>
      <c r="AB2604" s="614"/>
      <c r="AC2604" s="614"/>
      <c r="AD2604" s="614"/>
      <c r="AE2604" s="164"/>
      <c r="AF2604" s="164"/>
      <c r="AG2604" s="199">
        <f t="shared" si="773"/>
        <v>0</v>
      </c>
      <c r="AH2604" s="298">
        <f t="shared" si="774"/>
        <v>0</v>
      </c>
      <c r="AI2604" s="293">
        <f t="shared" si="775"/>
        <v>0</v>
      </c>
      <c r="AJ2604" s="294">
        <f t="shared" si="776"/>
        <v>0</v>
      </c>
      <c r="AK2604" s="295">
        <f t="shared" si="777"/>
        <v>0</v>
      </c>
      <c r="AL2604" s="296">
        <f t="shared" si="778"/>
        <v>0</v>
      </c>
      <c r="AM2604" s="293">
        <f t="shared" si="779"/>
        <v>0</v>
      </c>
      <c r="AN2604" s="294">
        <f t="shared" si="780"/>
        <v>0</v>
      </c>
      <c r="AO2604" s="295">
        <f t="shared" si="781"/>
        <v>0</v>
      </c>
      <c r="AP2604" s="296">
        <f t="shared" si="782"/>
        <v>0</v>
      </c>
      <c r="AQ2604" s="293">
        <f t="shared" si="783"/>
        <v>0</v>
      </c>
      <c r="AR2604" s="294">
        <f t="shared" si="784"/>
        <v>0</v>
      </c>
      <c r="AS2604" s="295">
        <f t="shared" si="785"/>
        <v>0</v>
      </c>
      <c r="AT2604" s="296">
        <f t="shared" si="786"/>
        <v>0</v>
      </c>
      <c r="AU2604" s="293">
        <f t="shared" si="787"/>
        <v>0</v>
      </c>
      <c r="AV2604" s="294">
        <f t="shared" si="788"/>
        <v>0</v>
      </c>
      <c r="AW2604" s="295">
        <f t="shared" si="789"/>
        <v>0</v>
      </c>
      <c r="AX2604" s="296">
        <f t="shared" si="790"/>
        <v>0</v>
      </c>
      <c r="AY2604" s="293">
        <f t="shared" si="791"/>
        <v>0</v>
      </c>
      <c r="AZ2604" s="294">
        <f t="shared" si="792"/>
        <v>0</v>
      </c>
      <c r="BA2604" s="295">
        <f t="shared" si="793"/>
        <v>0</v>
      </c>
      <c r="BB2604" s="296">
        <f t="shared" si="794"/>
        <v>0</v>
      </c>
      <c r="BC2604" s="293">
        <f t="shared" si="795"/>
        <v>0</v>
      </c>
      <c r="BD2604" s="294">
        <f t="shared" si="796"/>
        <v>0</v>
      </c>
      <c r="BE2604" s="295">
        <f t="shared" si="797"/>
        <v>0</v>
      </c>
      <c r="BF2604" s="296">
        <f t="shared" si="798"/>
        <v>0</v>
      </c>
      <c r="BG2604" s="293">
        <f t="shared" si="799"/>
        <v>0</v>
      </c>
      <c r="BH2604" s="294">
        <f t="shared" si="800"/>
        <v>0</v>
      </c>
      <c r="BI2604" s="295">
        <f t="shared" si="801"/>
        <v>0</v>
      </c>
      <c r="BJ2604" s="296">
        <f t="shared" si="802"/>
        <v>0</v>
      </c>
      <c r="BK2604" s="293">
        <f t="shared" si="803"/>
        <v>0</v>
      </c>
      <c r="BL2604" s="294">
        <f t="shared" si="804"/>
        <v>0</v>
      </c>
      <c r="BM2604" s="295">
        <f t="shared" si="805"/>
        <v>0</v>
      </c>
      <c r="BN2604" s="296">
        <f t="shared" si="806"/>
        <v>0</v>
      </c>
      <c r="BO2604" s="293">
        <f t="shared" si="807"/>
        <v>0</v>
      </c>
      <c r="BP2604" s="294">
        <f t="shared" si="808"/>
        <v>0</v>
      </c>
      <c r="BQ2604" s="295">
        <f t="shared" si="809"/>
        <v>0</v>
      </c>
      <c r="BR2604" s="296">
        <f t="shared" si="810"/>
        <v>0</v>
      </c>
      <c r="BS2604" s="293">
        <f t="shared" si="811"/>
        <v>0</v>
      </c>
      <c r="BT2604" s="294">
        <f t="shared" si="812"/>
        <v>0</v>
      </c>
      <c r="BU2604" s="295">
        <f t="shared" si="813"/>
        <v>0</v>
      </c>
      <c r="BV2604" s="296">
        <f t="shared" si="814"/>
        <v>0</v>
      </c>
      <c r="BW2604" s="293">
        <f t="shared" si="815"/>
        <v>0</v>
      </c>
      <c r="BX2604" s="294">
        <f t="shared" si="816"/>
        <v>0</v>
      </c>
      <c r="BY2604" s="295">
        <f t="shared" si="817"/>
        <v>0</v>
      </c>
      <c r="BZ2604" s="296">
        <f t="shared" si="818"/>
        <v>0</v>
      </c>
      <c r="CA2604" s="293">
        <f t="shared" si="819"/>
        <v>0</v>
      </c>
      <c r="CB2604" s="294">
        <f t="shared" si="820"/>
        <v>0</v>
      </c>
      <c r="CC2604" s="295">
        <f t="shared" si="821"/>
        <v>0</v>
      </c>
      <c r="CD2604" s="296">
        <f t="shared" si="822"/>
        <v>0</v>
      </c>
      <c r="CE2604" s="293">
        <f t="shared" si="823"/>
        <v>0</v>
      </c>
      <c r="CF2604" s="294">
        <f t="shared" si="824"/>
        <v>0</v>
      </c>
      <c r="CG2604" s="295">
        <f t="shared" si="825"/>
        <v>0</v>
      </c>
      <c r="CH2604" s="296">
        <f t="shared" si="826"/>
        <v>0</v>
      </c>
      <c r="CI2604" s="293">
        <f t="shared" si="827"/>
        <v>0</v>
      </c>
      <c r="CJ2604" s="294">
        <f t="shared" si="828"/>
        <v>0</v>
      </c>
      <c r="CK2604" s="295">
        <f t="shared" si="829"/>
        <v>0</v>
      </c>
      <c r="CL2604" s="296">
        <f t="shared" si="830"/>
        <v>0</v>
      </c>
      <c r="CM2604" s="293">
        <f t="shared" si="831"/>
        <v>0</v>
      </c>
      <c r="CN2604" s="294">
        <f t="shared" si="832"/>
        <v>0</v>
      </c>
      <c r="CO2604" s="295">
        <f t="shared" si="833"/>
        <v>0</v>
      </c>
      <c r="CP2604" s="296">
        <f t="shared" si="834"/>
        <v>0</v>
      </c>
      <c r="CQ2604" s="293">
        <f t="shared" si="835"/>
        <v>0</v>
      </c>
      <c r="CR2604" s="294">
        <f t="shared" si="836"/>
        <v>0</v>
      </c>
      <c r="CS2604" s="295">
        <f t="shared" si="837"/>
        <v>0</v>
      </c>
      <c r="CT2604" s="296">
        <f t="shared" si="838"/>
        <v>0</v>
      </c>
      <c r="CU2604" s="293">
        <f t="shared" si="839"/>
        <v>0</v>
      </c>
      <c r="CV2604" s="294">
        <f t="shared" si="840"/>
        <v>0</v>
      </c>
      <c r="CW2604" s="295">
        <f t="shared" si="841"/>
        <v>0</v>
      </c>
      <c r="CX2604" s="296">
        <f t="shared" si="842"/>
        <v>0</v>
      </c>
      <c r="CY2604" s="293">
        <f t="shared" si="843"/>
        <v>0</v>
      </c>
      <c r="CZ2604" s="294">
        <f t="shared" si="844"/>
        <v>0</v>
      </c>
      <c r="DA2604" s="295">
        <f t="shared" si="845"/>
        <v>0</v>
      </c>
      <c r="DB2604" s="296">
        <f t="shared" si="846"/>
        <v>0</v>
      </c>
      <c r="DC2604" s="404">
        <f t="shared" si="847"/>
        <v>0</v>
      </c>
      <c r="DD2604" s="366">
        <f t="shared" si="848"/>
        <v>0</v>
      </c>
      <c r="DE2604" s="364">
        <f t="shared" si="849"/>
        <v>0</v>
      </c>
      <c r="DF2604" s="365">
        <f t="shared" si="850"/>
        <v>0</v>
      </c>
      <c r="DG2604" s="404">
        <f t="shared" si="851"/>
        <v>0</v>
      </c>
      <c r="DH2604" s="366">
        <f t="shared" si="852"/>
        <v>0</v>
      </c>
      <c r="DI2604" s="364">
        <f t="shared" si="853"/>
        <v>0</v>
      </c>
      <c r="DJ2604" s="365">
        <f t="shared" si="854"/>
        <v>0</v>
      </c>
      <c r="DK2604" s="362">
        <f t="shared" si="855"/>
        <v>0</v>
      </c>
      <c r="DL2604" s="366">
        <f t="shared" si="856"/>
        <v>0</v>
      </c>
      <c r="DM2604" s="364">
        <f t="shared" si="857"/>
        <v>0</v>
      </c>
      <c r="DN2604" s="365">
        <f t="shared" si="858"/>
        <v>0</v>
      </c>
      <c r="DO2604" s="351">
        <f t="shared" si="859"/>
        <v>0</v>
      </c>
      <c r="DP2604" s="402">
        <f t="shared" si="860"/>
        <v>0</v>
      </c>
      <c r="DQ2604" s="370" t="str">
        <f>IF(DP2604=0,"",
IF(SUM($DP$2549:DP2604)=1,DR2604,
IF($DP$2669&gt;SUM($DP$2549:DP2604),_xlfn.CONCAT(", ",DR2604),
IF($DP$2669=SUM($DP$2549:DP2604),_xlfn.CONCAT(" y ",DR2604)))))</f>
        <v/>
      </c>
      <c r="DR2604" s="156" t="s">
        <v>5171</v>
      </c>
      <c r="DS2604" s="402">
        <f t="shared" si="861"/>
        <v>0</v>
      </c>
      <c r="DT2604" s="370" t="str">
        <f>IF(DS2604=0,"",
IF(SUM($DS$2549:DS2604)=1,DU2604,
IF($DS$2669&gt;SUM($DS$2549:DS2604),_xlfn.CONCAT(", ",DU2604),
IF($DS$2669=SUM($DS$2549:DS2604),_xlfn.CONCAT(" y ",DU2604)))))</f>
        <v/>
      </c>
      <c r="DU2604" s="156" t="s">
        <v>5171</v>
      </c>
    </row>
    <row r="2605" spans="1:125" ht="15" customHeight="1">
      <c r="A2605" s="57"/>
      <c r="B2605" s="26"/>
      <c r="C2605" s="165" t="s">
        <v>5172</v>
      </c>
      <c r="D2605" s="852" t="str">
        <f t="shared" si="772"/>
        <v>AGENCIA ESTATAL DE ENERGIA DEL ESTADO DE VERACRUZ</v>
      </c>
      <c r="E2605" s="853"/>
      <c r="F2605" s="853"/>
      <c r="G2605" s="853"/>
      <c r="H2605" s="853"/>
      <c r="I2605" s="853"/>
      <c r="J2605" s="853"/>
      <c r="K2605" s="853"/>
      <c r="L2605" s="854"/>
      <c r="M2605" s="614"/>
      <c r="N2605" s="614"/>
      <c r="O2605" s="614"/>
      <c r="P2605" s="614"/>
      <c r="Q2605" s="614"/>
      <c r="R2605" s="614"/>
      <c r="S2605" s="614"/>
      <c r="T2605" s="614"/>
      <c r="U2605" s="614"/>
      <c r="V2605" s="614"/>
      <c r="W2605" s="614"/>
      <c r="X2605" s="614"/>
      <c r="Y2605" s="614"/>
      <c r="Z2605" s="614"/>
      <c r="AA2605" s="614"/>
      <c r="AB2605" s="614"/>
      <c r="AC2605" s="614"/>
      <c r="AD2605" s="614"/>
      <c r="AE2605" s="164"/>
      <c r="AF2605" s="164"/>
      <c r="AG2605" s="199">
        <f t="shared" si="773"/>
        <v>0</v>
      </c>
      <c r="AH2605" s="298">
        <f t="shared" si="774"/>
        <v>0</v>
      </c>
      <c r="AI2605" s="293">
        <f t="shared" si="775"/>
        <v>0</v>
      </c>
      <c r="AJ2605" s="294">
        <f t="shared" si="776"/>
        <v>0</v>
      </c>
      <c r="AK2605" s="295">
        <f t="shared" si="777"/>
        <v>0</v>
      </c>
      <c r="AL2605" s="296">
        <f t="shared" si="778"/>
        <v>0</v>
      </c>
      <c r="AM2605" s="293">
        <f t="shared" si="779"/>
        <v>0</v>
      </c>
      <c r="AN2605" s="294">
        <f t="shared" si="780"/>
        <v>0</v>
      </c>
      <c r="AO2605" s="295">
        <f t="shared" si="781"/>
        <v>0</v>
      </c>
      <c r="AP2605" s="296">
        <f t="shared" si="782"/>
        <v>0</v>
      </c>
      <c r="AQ2605" s="293">
        <f t="shared" si="783"/>
        <v>0</v>
      </c>
      <c r="AR2605" s="294">
        <f t="shared" si="784"/>
        <v>0</v>
      </c>
      <c r="AS2605" s="295">
        <f t="shared" si="785"/>
        <v>0</v>
      </c>
      <c r="AT2605" s="296">
        <f t="shared" si="786"/>
        <v>0</v>
      </c>
      <c r="AU2605" s="293">
        <f t="shared" si="787"/>
        <v>0</v>
      </c>
      <c r="AV2605" s="294">
        <f t="shared" si="788"/>
        <v>0</v>
      </c>
      <c r="AW2605" s="295">
        <f t="shared" si="789"/>
        <v>0</v>
      </c>
      <c r="AX2605" s="296">
        <f t="shared" si="790"/>
        <v>0</v>
      </c>
      <c r="AY2605" s="293">
        <f t="shared" si="791"/>
        <v>0</v>
      </c>
      <c r="AZ2605" s="294">
        <f t="shared" si="792"/>
        <v>0</v>
      </c>
      <c r="BA2605" s="295">
        <f t="shared" si="793"/>
        <v>0</v>
      </c>
      <c r="BB2605" s="296">
        <f t="shared" si="794"/>
        <v>0</v>
      </c>
      <c r="BC2605" s="293">
        <f t="shared" si="795"/>
        <v>0</v>
      </c>
      <c r="BD2605" s="294">
        <f t="shared" si="796"/>
        <v>0</v>
      </c>
      <c r="BE2605" s="295">
        <f t="shared" si="797"/>
        <v>0</v>
      </c>
      <c r="BF2605" s="296">
        <f t="shared" si="798"/>
        <v>0</v>
      </c>
      <c r="BG2605" s="293">
        <f t="shared" si="799"/>
        <v>0</v>
      </c>
      <c r="BH2605" s="294">
        <f t="shared" si="800"/>
        <v>0</v>
      </c>
      <c r="BI2605" s="295">
        <f t="shared" si="801"/>
        <v>0</v>
      </c>
      <c r="BJ2605" s="296">
        <f t="shared" si="802"/>
        <v>0</v>
      </c>
      <c r="BK2605" s="293">
        <f t="shared" si="803"/>
        <v>0</v>
      </c>
      <c r="BL2605" s="294">
        <f t="shared" si="804"/>
        <v>0</v>
      </c>
      <c r="BM2605" s="295">
        <f t="shared" si="805"/>
        <v>0</v>
      </c>
      <c r="BN2605" s="296">
        <f t="shared" si="806"/>
        <v>0</v>
      </c>
      <c r="BO2605" s="293">
        <f t="shared" si="807"/>
        <v>0</v>
      </c>
      <c r="BP2605" s="294">
        <f t="shared" si="808"/>
        <v>0</v>
      </c>
      <c r="BQ2605" s="295">
        <f t="shared" si="809"/>
        <v>0</v>
      </c>
      <c r="BR2605" s="296">
        <f t="shared" si="810"/>
        <v>0</v>
      </c>
      <c r="BS2605" s="293">
        <f t="shared" si="811"/>
        <v>0</v>
      </c>
      <c r="BT2605" s="294">
        <f t="shared" si="812"/>
        <v>0</v>
      </c>
      <c r="BU2605" s="295">
        <f t="shared" si="813"/>
        <v>0</v>
      </c>
      <c r="BV2605" s="296">
        <f t="shared" si="814"/>
        <v>0</v>
      </c>
      <c r="BW2605" s="293">
        <f t="shared" si="815"/>
        <v>0</v>
      </c>
      <c r="BX2605" s="294">
        <f t="shared" si="816"/>
        <v>0</v>
      </c>
      <c r="BY2605" s="295">
        <f t="shared" si="817"/>
        <v>0</v>
      </c>
      <c r="BZ2605" s="296">
        <f t="shared" si="818"/>
        <v>0</v>
      </c>
      <c r="CA2605" s="293">
        <f t="shared" si="819"/>
        <v>0</v>
      </c>
      <c r="CB2605" s="294">
        <f t="shared" si="820"/>
        <v>0</v>
      </c>
      <c r="CC2605" s="295">
        <f t="shared" si="821"/>
        <v>0</v>
      </c>
      <c r="CD2605" s="296">
        <f t="shared" si="822"/>
        <v>0</v>
      </c>
      <c r="CE2605" s="293">
        <f t="shared" si="823"/>
        <v>0</v>
      </c>
      <c r="CF2605" s="294">
        <f t="shared" si="824"/>
        <v>0</v>
      </c>
      <c r="CG2605" s="295">
        <f t="shared" si="825"/>
        <v>0</v>
      </c>
      <c r="CH2605" s="296">
        <f t="shared" si="826"/>
        <v>0</v>
      </c>
      <c r="CI2605" s="293">
        <f t="shared" si="827"/>
        <v>0</v>
      </c>
      <c r="CJ2605" s="294">
        <f t="shared" si="828"/>
        <v>0</v>
      </c>
      <c r="CK2605" s="295">
        <f t="shared" si="829"/>
        <v>0</v>
      </c>
      <c r="CL2605" s="296">
        <f t="shared" si="830"/>
        <v>0</v>
      </c>
      <c r="CM2605" s="293">
        <f t="shared" si="831"/>
        <v>0</v>
      </c>
      <c r="CN2605" s="294">
        <f t="shared" si="832"/>
        <v>0</v>
      </c>
      <c r="CO2605" s="295">
        <f t="shared" si="833"/>
        <v>0</v>
      </c>
      <c r="CP2605" s="296">
        <f t="shared" si="834"/>
        <v>0</v>
      </c>
      <c r="CQ2605" s="293">
        <f t="shared" si="835"/>
        <v>0</v>
      </c>
      <c r="CR2605" s="294">
        <f t="shared" si="836"/>
        <v>0</v>
      </c>
      <c r="CS2605" s="295">
        <f t="shared" si="837"/>
        <v>0</v>
      </c>
      <c r="CT2605" s="296">
        <f t="shared" si="838"/>
        <v>0</v>
      </c>
      <c r="CU2605" s="293">
        <f t="shared" si="839"/>
        <v>0</v>
      </c>
      <c r="CV2605" s="294">
        <f t="shared" si="840"/>
        <v>0</v>
      </c>
      <c r="CW2605" s="295">
        <f t="shared" si="841"/>
        <v>0</v>
      </c>
      <c r="CX2605" s="296">
        <f t="shared" si="842"/>
        <v>0</v>
      </c>
      <c r="CY2605" s="293">
        <f t="shared" si="843"/>
        <v>0</v>
      </c>
      <c r="CZ2605" s="294">
        <f t="shared" si="844"/>
        <v>0</v>
      </c>
      <c r="DA2605" s="295">
        <f t="shared" si="845"/>
        <v>0</v>
      </c>
      <c r="DB2605" s="296">
        <f t="shared" si="846"/>
        <v>0</v>
      </c>
      <c r="DC2605" s="404">
        <f t="shared" si="847"/>
        <v>0</v>
      </c>
      <c r="DD2605" s="366">
        <f t="shared" si="848"/>
        <v>0</v>
      </c>
      <c r="DE2605" s="364">
        <f t="shared" si="849"/>
        <v>0</v>
      </c>
      <c r="DF2605" s="365">
        <f t="shared" si="850"/>
        <v>0</v>
      </c>
      <c r="DG2605" s="404">
        <f t="shared" si="851"/>
        <v>0</v>
      </c>
      <c r="DH2605" s="366">
        <f t="shared" si="852"/>
        <v>0</v>
      </c>
      <c r="DI2605" s="364">
        <f t="shared" si="853"/>
        <v>0</v>
      </c>
      <c r="DJ2605" s="365">
        <f t="shared" si="854"/>
        <v>0</v>
      </c>
      <c r="DK2605" s="362">
        <f t="shared" si="855"/>
        <v>0</v>
      </c>
      <c r="DL2605" s="366">
        <f t="shared" si="856"/>
        <v>0</v>
      </c>
      <c r="DM2605" s="364">
        <f t="shared" si="857"/>
        <v>0</v>
      </c>
      <c r="DN2605" s="365">
        <f t="shared" si="858"/>
        <v>0</v>
      </c>
      <c r="DO2605" s="351">
        <f t="shared" si="859"/>
        <v>0</v>
      </c>
      <c r="DP2605" s="402">
        <f t="shared" si="860"/>
        <v>0</v>
      </c>
      <c r="DQ2605" s="370" t="str">
        <f>IF(DP2605=0,"",
IF(SUM($DP$2549:DP2605)=1,DR2605,
IF($DP$2669&gt;SUM($DP$2549:DP2605),_xlfn.CONCAT(", ",DR2605),
IF($DP$2669=SUM($DP$2549:DP2605),_xlfn.CONCAT(" y ",DR2605)))))</f>
        <v/>
      </c>
      <c r="DR2605" s="156" t="s">
        <v>5173</v>
      </c>
      <c r="DS2605" s="402">
        <f t="shared" si="861"/>
        <v>0</v>
      </c>
      <c r="DT2605" s="370" t="str">
        <f>IF(DS2605=0,"",
IF(SUM($DS$2549:DS2605)=1,DU2605,
IF($DS$2669&gt;SUM($DS$2549:DS2605),_xlfn.CONCAT(", ",DU2605),
IF($DS$2669=SUM($DS$2549:DS2605),_xlfn.CONCAT(" y ",DU2605)))))</f>
        <v/>
      </c>
      <c r="DU2605" s="156" t="s">
        <v>5173</v>
      </c>
    </row>
    <row r="2606" spans="1:125" ht="15" customHeight="1">
      <c r="A2606" s="57"/>
      <c r="B2606" s="26"/>
      <c r="C2606" s="165" t="s">
        <v>5174</v>
      </c>
      <c r="D2606" s="852" t="str">
        <f t="shared" si="772"/>
        <v>INSTITUTO VERACRUZANO DE LAS MUJERES</v>
      </c>
      <c r="E2606" s="853"/>
      <c r="F2606" s="853"/>
      <c r="G2606" s="853"/>
      <c r="H2606" s="853"/>
      <c r="I2606" s="853"/>
      <c r="J2606" s="853"/>
      <c r="K2606" s="853"/>
      <c r="L2606" s="854"/>
      <c r="M2606" s="614"/>
      <c r="N2606" s="614"/>
      <c r="O2606" s="614"/>
      <c r="P2606" s="614"/>
      <c r="Q2606" s="614"/>
      <c r="R2606" s="614"/>
      <c r="S2606" s="614"/>
      <c r="T2606" s="614"/>
      <c r="U2606" s="614"/>
      <c r="V2606" s="614"/>
      <c r="W2606" s="614"/>
      <c r="X2606" s="614"/>
      <c r="Y2606" s="614"/>
      <c r="Z2606" s="614"/>
      <c r="AA2606" s="614"/>
      <c r="AB2606" s="614"/>
      <c r="AC2606" s="614"/>
      <c r="AD2606" s="614"/>
      <c r="AE2606" s="164"/>
      <c r="AF2606" s="164"/>
      <c r="AG2606" s="199">
        <f t="shared" si="773"/>
        <v>0</v>
      </c>
      <c r="AH2606" s="298">
        <f t="shared" si="774"/>
        <v>0</v>
      </c>
      <c r="AI2606" s="293">
        <f t="shared" si="775"/>
        <v>0</v>
      </c>
      <c r="AJ2606" s="294">
        <f t="shared" si="776"/>
        <v>0</v>
      </c>
      <c r="AK2606" s="295">
        <f t="shared" si="777"/>
        <v>0</v>
      </c>
      <c r="AL2606" s="296">
        <f t="shared" si="778"/>
        <v>0</v>
      </c>
      <c r="AM2606" s="293">
        <f t="shared" si="779"/>
        <v>0</v>
      </c>
      <c r="AN2606" s="294">
        <f t="shared" si="780"/>
        <v>0</v>
      </c>
      <c r="AO2606" s="295">
        <f t="shared" si="781"/>
        <v>0</v>
      </c>
      <c r="AP2606" s="296">
        <f t="shared" si="782"/>
        <v>0</v>
      </c>
      <c r="AQ2606" s="293">
        <f t="shared" si="783"/>
        <v>0</v>
      </c>
      <c r="AR2606" s="294">
        <f t="shared" si="784"/>
        <v>0</v>
      </c>
      <c r="AS2606" s="295">
        <f t="shared" si="785"/>
        <v>0</v>
      </c>
      <c r="AT2606" s="296">
        <f t="shared" si="786"/>
        <v>0</v>
      </c>
      <c r="AU2606" s="293">
        <f t="shared" si="787"/>
        <v>0</v>
      </c>
      <c r="AV2606" s="294">
        <f t="shared" si="788"/>
        <v>0</v>
      </c>
      <c r="AW2606" s="295">
        <f t="shared" si="789"/>
        <v>0</v>
      </c>
      <c r="AX2606" s="296">
        <f t="shared" si="790"/>
        <v>0</v>
      </c>
      <c r="AY2606" s="293">
        <f t="shared" si="791"/>
        <v>0</v>
      </c>
      <c r="AZ2606" s="294">
        <f t="shared" si="792"/>
        <v>0</v>
      </c>
      <c r="BA2606" s="295">
        <f t="shared" si="793"/>
        <v>0</v>
      </c>
      <c r="BB2606" s="296">
        <f t="shared" si="794"/>
        <v>0</v>
      </c>
      <c r="BC2606" s="293">
        <f t="shared" si="795"/>
        <v>0</v>
      </c>
      <c r="BD2606" s="294">
        <f t="shared" si="796"/>
        <v>0</v>
      </c>
      <c r="BE2606" s="295">
        <f t="shared" si="797"/>
        <v>0</v>
      </c>
      <c r="BF2606" s="296">
        <f t="shared" si="798"/>
        <v>0</v>
      </c>
      <c r="BG2606" s="293">
        <f t="shared" si="799"/>
        <v>0</v>
      </c>
      <c r="BH2606" s="294">
        <f t="shared" si="800"/>
        <v>0</v>
      </c>
      <c r="BI2606" s="295">
        <f t="shared" si="801"/>
        <v>0</v>
      </c>
      <c r="BJ2606" s="296">
        <f t="shared" si="802"/>
        <v>0</v>
      </c>
      <c r="BK2606" s="293">
        <f t="shared" si="803"/>
        <v>0</v>
      </c>
      <c r="BL2606" s="294">
        <f t="shared" si="804"/>
        <v>0</v>
      </c>
      <c r="BM2606" s="295">
        <f t="shared" si="805"/>
        <v>0</v>
      </c>
      <c r="BN2606" s="296">
        <f t="shared" si="806"/>
        <v>0</v>
      </c>
      <c r="BO2606" s="293">
        <f t="shared" si="807"/>
        <v>0</v>
      </c>
      <c r="BP2606" s="294">
        <f t="shared" si="808"/>
        <v>0</v>
      </c>
      <c r="BQ2606" s="295">
        <f t="shared" si="809"/>
        <v>0</v>
      </c>
      <c r="BR2606" s="296">
        <f t="shared" si="810"/>
        <v>0</v>
      </c>
      <c r="BS2606" s="293">
        <f t="shared" si="811"/>
        <v>0</v>
      </c>
      <c r="BT2606" s="294">
        <f t="shared" si="812"/>
        <v>0</v>
      </c>
      <c r="BU2606" s="295">
        <f t="shared" si="813"/>
        <v>0</v>
      </c>
      <c r="BV2606" s="296">
        <f t="shared" si="814"/>
        <v>0</v>
      </c>
      <c r="BW2606" s="293">
        <f t="shared" si="815"/>
        <v>0</v>
      </c>
      <c r="BX2606" s="294">
        <f t="shared" si="816"/>
        <v>0</v>
      </c>
      <c r="BY2606" s="295">
        <f t="shared" si="817"/>
        <v>0</v>
      </c>
      <c r="BZ2606" s="296">
        <f t="shared" si="818"/>
        <v>0</v>
      </c>
      <c r="CA2606" s="293">
        <f t="shared" si="819"/>
        <v>0</v>
      </c>
      <c r="CB2606" s="294">
        <f t="shared" si="820"/>
        <v>0</v>
      </c>
      <c r="CC2606" s="295">
        <f t="shared" si="821"/>
        <v>0</v>
      </c>
      <c r="CD2606" s="296">
        <f t="shared" si="822"/>
        <v>0</v>
      </c>
      <c r="CE2606" s="293">
        <f t="shared" si="823"/>
        <v>0</v>
      </c>
      <c r="CF2606" s="294">
        <f t="shared" si="824"/>
        <v>0</v>
      </c>
      <c r="CG2606" s="295">
        <f t="shared" si="825"/>
        <v>0</v>
      </c>
      <c r="CH2606" s="296">
        <f t="shared" si="826"/>
        <v>0</v>
      </c>
      <c r="CI2606" s="293">
        <f t="shared" si="827"/>
        <v>0</v>
      </c>
      <c r="CJ2606" s="294">
        <f t="shared" si="828"/>
        <v>0</v>
      </c>
      <c r="CK2606" s="295">
        <f t="shared" si="829"/>
        <v>0</v>
      </c>
      <c r="CL2606" s="296">
        <f t="shared" si="830"/>
        <v>0</v>
      </c>
      <c r="CM2606" s="293">
        <f t="shared" si="831"/>
        <v>0</v>
      </c>
      <c r="CN2606" s="294">
        <f t="shared" si="832"/>
        <v>0</v>
      </c>
      <c r="CO2606" s="295">
        <f t="shared" si="833"/>
        <v>0</v>
      </c>
      <c r="CP2606" s="296">
        <f t="shared" si="834"/>
        <v>0</v>
      </c>
      <c r="CQ2606" s="293">
        <f t="shared" si="835"/>
        <v>0</v>
      </c>
      <c r="CR2606" s="294">
        <f t="shared" si="836"/>
        <v>0</v>
      </c>
      <c r="CS2606" s="295">
        <f t="shared" si="837"/>
        <v>0</v>
      </c>
      <c r="CT2606" s="296">
        <f t="shared" si="838"/>
        <v>0</v>
      </c>
      <c r="CU2606" s="293">
        <f t="shared" si="839"/>
        <v>0</v>
      </c>
      <c r="CV2606" s="294">
        <f t="shared" si="840"/>
        <v>0</v>
      </c>
      <c r="CW2606" s="295">
        <f t="shared" si="841"/>
        <v>0</v>
      </c>
      <c r="CX2606" s="296">
        <f t="shared" si="842"/>
        <v>0</v>
      </c>
      <c r="CY2606" s="293">
        <f t="shared" si="843"/>
        <v>0</v>
      </c>
      <c r="CZ2606" s="294">
        <f t="shared" si="844"/>
        <v>0</v>
      </c>
      <c r="DA2606" s="295">
        <f t="shared" si="845"/>
        <v>0</v>
      </c>
      <c r="DB2606" s="296">
        <f t="shared" si="846"/>
        <v>0</v>
      </c>
      <c r="DC2606" s="404">
        <f t="shared" si="847"/>
        <v>0</v>
      </c>
      <c r="DD2606" s="366">
        <f t="shared" si="848"/>
        <v>0</v>
      </c>
      <c r="DE2606" s="364">
        <f t="shared" si="849"/>
        <v>0</v>
      </c>
      <c r="DF2606" s="365">
        <f t="shared" si="850"/>
        <v>0</v>
      </c>
      <c r="DG2606" s="404">
        <f t="shared" si="851"/>
        <v>0</v>
      </c>
      <c r="DH2606" s="366">
        <f t="shared" si="852"/>
        <v>0</v>
      </c>
      <c r="DI2606" s="364">
        <f t="shared" si="853"/>
        <v>0</v>
      </c>
      <c r="DJ2606" s="365">
        <f t="shared" si="854"/>
        <v>0</v>
      </c>
      <c r="DK2606" s="362">
        <f t="shared" si="855"/>
        <v>0</v>
      </c>
      <c r="DL2606" s="366">
        <f t="shared" si="856"/>
        <v>0</v>
      </c>
      <c r="DM2606" s="364">
        <f t="shared" si="857"/>
        <v>0</v>
      </c>
      <c r="DN2606" s="365">
        <f t="shared" si="858"/>
        <v>0</v>
      </c>
      <c r="DO2606" s="351">
        <f t="shared" si="859"/>
        <v>0</v>
      </c>
      <c r="DP2606" s="402">
        <f t="shared" si="860"/>
        <v>0</v>
      </c>
      <c r="DQ2606" s="370" t="str">
        <f>IF(DP2606=0,"",
IF(SUM($DP$2549:DP2606)=1,DR2606,
IF($DP$2669&gt;SUM($DP$2549:DP2606),_xlfn.CONCAT(", ",DR2606),
IF($DP$2669=SUM($DP$2549:DP2606),_xlfn.CONCAT(" y ",DR2606)))))</f>
        <v/>
      </c>
      <c r="DR2606" s="156" t="s">
        <v>5175</v>
      </c>
      <c r="DS2606" s="402">
        <f t="shared" si="861"/>
        <v>0</v>
      </c>
      <c r="DT2606" s="370" t="str">
        <f>IF(DS2606=0,"",
IF(SUM($DS$2549:DS2606)=1,DU2606,
IF($DS$2669&gt;SUM($DS$2549:DS2606),_xlfn.CONCAT(", ",DU2606),
IF($DS$2669=SUM($DS$2549:DS2606),_xlfn.CONCAT(" y ",DU2606)))))</f>
        <v/>
      </c>
      <c r="DU2606" s="156" t="s">
        <v>5175</v>
      </c>
    </row>
    <row r="2607" spans="1:125" ht="15" customHeight="1">
      <c r="A2607" s="57"/>
      <c r="B2607" s="26"/>
      <c r="C2607" s="165" t="s">
        <v>5176</v>
      </c>
      <c r="D2607" s="852" t="str">
        <f t="shared" si="772"/>
        <v>INSTITUTO VERACRUZANO DE DESARROLLO MUNICIPAL</v>
      </c>
      <c r="E2607" s="853"/>
      <c r="F2607" s="853"/>
      <c r="G2607" s="853"/>
      <c r="H2607" s="853"/>
      <c r="I2607" s="853"/>
      <c r="J2607" s="853"/>
      <c r="K2607" s="853"/>
      <c r="L2607" s="854"/>
      <c r="M2607" s="614"/>
      <c r="N2607" s="614"/>
      <c r="O2607" s="614"/>
      <c r="P2607" s="614"/>
      <c r="Q2607" s="614"/>
      <c r="R2607" s="614"/>
      <c r="S2607" s="614"/>
      <c r="T2607" s="614"/>
      <c r="U2607" s="614"/>
      <c r="V2607" s="614"/>
      <c r="W2607" s="614"/>
      <c r="X2607" s="614"/>
      <c r="Y2607" s="614"/>
      <c r="Z2607" s="614"/>
      <c r="AA2607" s="614"/>
      <c r="AB2607" s="614"/>
      <c r="AC2607" s="614"/>
      <c r="AD2607" s="614"/>
      <c r="AE2607" s="164"/>
      <c r="AF2607" s="164"/>
      <c r="AG2607" s="199">
        <f t="shared" si="773"/>
        <v>0</v>
      </c>
      <c r="AH2607" s="298">
        <f t="shared" si="774"/>
        <v>0</v>
      </c>
      <c r="AI2607" s="293">
        <f t="shared" si="775"/>
        <v>0</v>
      </c>
      <c r="AJ2607" s="294">
        <f t="shared" si="776"/>
        <v>0</v>
      </c>
      <c r="AK2607" s="295">
        <f t="shared" si="777"/>
        <v>0</v>
      </c>
      <c r="AL2607" s="296">
        <f t="shared" si="778"/>
        <v>0</v>
      </c>
      <c r="AM2607" s="293">
        <f t="shared" si="779"/>
        <v>0</v>
      </c>
      <c r="AN2607" s="294">
        <f t="shared" si="780"/>
        <v>0</v>
      </c>
      <c r="AO2607" s="295">
        <f t="shared" si="781"/>
        <v>0</v>
      </c>
      <c r="AP2607" s="296">
        <f t="shared" si="782"/>
        <v>0</v>
      </c>
      <c r="AQ2607" s="293">
        <f t="shared" si="783"/>
        <v>0</v>
      </c>
      <c r="AR2607" s="294">
        <f t="shared" si="784"/>
        <v>0</v>
      </c>
      <c r="AS2607" s="295">
        <f t="shared" si="785"/>
        <v>0</v>
      </c>
      <c r="AT2607" s="296">
        <f t="shared" si="786"/>
        <v>0</v>
      </c>
      <c r="AU2607" s="293">
        <f t="shared" si="787"/>
        <v>0</v>
      </c>
      <c r="AV2607" s="294">
        <f t="shared" si="788"/>
        <v>0</v>
      </c>
      <c r="AW2607" s="295">
        <f t="shared" si="789"/>
        <v>0</v>
      </c>
      <c r="AX2607" s="296">
        <f t="shared" si="790"/>
        <v>0</v>
      </c>
      <c r="AY2607" s="293">
        <f t="shared" si="791"/>
        <v>0</v>
      </c>
      <c r="AZ2607" s="294">
        <f t="shared" si="792"/>
        <v>0</v>
      </c>
      <c r="BA2607" s="295">
        <f t="shared" si="793"/>
        <v>0</v>
      </c>
      <c r="BB2607" s="296">
        <f t="shared" si="794"/>
        <v>0</v>
      </c>
      <c r="BC2607" s="293">
        <f t="shared" si="795"/>
        <v>0</v>
      </c>
      <c r="BD2607" s="294">
        <f t="shared" si="796"/>
        <v>0</v>
      </c>
      <c r="BE2607" s="295">
        <f t="shared" si="797"/>
        <v>0</v>
      </c>
      <c r="BF2607" s="296">
        <f t="shared" si="798"/>
        <v>0</v>
      </c>
      <c r="BG2607" s="293">
        <f t="shared" si="799"/>
        <v>0</v>
      </c>
      <c r="BH2607" s="294">
        <f t="shared" si="800"/>
        <v>0</v>
      </c>
      <c r="BI2607" s="295">
        <f t="shared" si="801"/>
        <v>0</v>
      </c>
      <c r="BJ2607" s="296">
        <f t="shared" si="802"/>
        <v>0</v>
      </c>
      <c r="BK2607" s="293">
        <f t="shared" si="803"/>
        <v>0</v>
      </c>
      <c r="BL2607" s="294">
        <f t="shared" si="804"/>
        <v>0</v>
      </c>
      <c r="BM2607" s="295">
        <f t="shared" si="805"/>
        <v>0</v>
      </c>
      <c r="BN2607" s="296">
        <f t="shared" si="806"/>
        <v>0</v>
      </c>
      <c r="BO2607" s="293">
        <f t="shared" si="807"/>
        <v>0</v>
      </c>
      <c r="BP2607" s="294">
        <f t="shared" si="808"/>
        <v>0</v>
      </c>
      <c r="BQ2607" s="295">
        <f t="shared" si="809"/>
        <v>0</v>
      </c>
      <c r="BR2607" s="296">
        <f t="shared" si="810"/>
        <v>0</v>
      </c>
      <c r="BS2607" s="293">
        <f t="shared" si="811"/>
        <v>0</v>
      </c>
      <c r="BT2607" s="294">
        <f t="shared" si="812"/>
        <v>0</v>
      </c>
      <c r="BU2607" s="295">
        <f t="shared" si="813"/>
        <v>0</v>
      </c>
      <c r="BV2607" s="296">
        <f t="shared" si="814"/>
        <v>0</v>
      </c>
      <c r="BW2607" s="293">
        <f t="shared" si="815"/>
        <v>0</v>
      </c>
      <c r="BX2607" s="294">
        <f t="shared" si="816"/>
        <v>0</v>
      </c>
      <c r="BY2607" s="295">
        <f t="shared" si="817"/>
        <v>0</v>
      </c>
      <c r="BZ2607" s="296">
        <f t="shared" si="818"/>
        <v>0</v>
      </c>
      <c r="CA2607" s="293">
        <f t="shared" si="819"/>
        <v>0</v>
      </c>
      <c r="CB2607" s="294">
        <f t="shared" si="820"/>
        <v>0</v>
      </c>
      <c r="CC2607" s="295">
        <f t="shared" si="821"/>
        <v>0</v>
      </c>
      <c r="CD2607" s="296">
        <f t="shared" si="822"/>
        <v>0</v>
      </c>
      <c r="CE2607" s="293">
        <f t="shared" si="823"/>
        <v>0</v>
      </c>
      <c r="CF2607" s="294">
        <f t="shared" si="824"/>
        <v>0</v>
      </c>
      <c r="CG2607" s="295">
        <f t="shared" si="825"/>
        <v>0</v>
      </c>
      <c r="CH2607" s="296">
        <f t="shared" si="826"/>
        <v>0</v>
      </c>
      <c r="CI2607" s="293">
        <f t="shared" si="827"/>
        <v>0</v>
      </c>
      <c r="CJ2607" s="294">
        <f t="shared" si="828"/>
        <v>0</v>
      </c>
      <c r="CK2607" s="295">
        <f t="shared" si="829"/>
        <v>0</v>
      </c>
      <c r="CL2607" s="296">
        <f t="shared" si="830"/>
        <v>0</v>
      </c>
      <c r="CM2607" s="293">
        <f t="shared" si="831"/>
        <v>0</v>
      </c>
      <c r="CN2607" s="294">
        <f t="shared" si="832"/>
        <v>0</v>
      </c>
      <c r="CO2607" s="295">
        <f t="shared" si="833"/>
        <v>0</v>
      </c>
      <c r="CP2607" s="296">
        <f t="shared" si="834"/>
        <v>0</v>
      </c>
      <c r="CQ2607" s="293">
        <f t="shared" si="835"/>
        <v>0</v>
      </c>
      <c r="CR2607" s="294">
        <f t="shared" si="836"/>
        <v>0</v>
      </c>
      <c r="CS2607" s="295">
        <f t="shared" si="837"/>
        <v>0</v>
      </c>
      <c r="CT2607" s="296">
        <f t="shared" si="838"/>
        <v>0</v>
      </c>
      <c r="CU2607" s="293">
        <f t="shared" si="839"/>
        <v>0</v>
      </c>
      <c r="CV2607" s="294">
        <f t="shared" si="840"/>
        <v>0</v>
      </c>
      <c r="CW2607" s="295">
        <f t="shared" si="841"/>
        <v>0</v>
      </c>
      <c r="CX2607" s="296">
        <f t="shared" si="842"/>
        <v>0</v>
      </c>
      <c r="CY2607" s="293">
        <f t="shared" si="843"/>
        <v>0</v>
      </c>
      <c r="CZ2607" s="294">
        <f t="shared" si="844"/>
        <v>0</v>
      </c>
      <c r="DA2607" s="295">
        <f t="shared" si="845"/>
        <v>0</v>
      </c>
      <c r="DB2607" s="296">
        <f t="shared" si="846"/>
        <v>0</v>
      </c>
      <c r="DC2607" s="404">
        <f t="shared" si="847"/>
        <v>0</v>
      </c>
      <c r="DD2607" s="366">
        <f t="shared" si="848"/>
        <v>0</v>
      </c>
      <c r="DE2607" s="364">
        <f t="shared" si="849"/>
        <v>0</v>
      </c>
      <c r="DF2607" s="365">
        <f t="shared" si="850"/>
        <v>0</v>
      </c>
      <c r="DG2607" s="404">
        <f t="shared" si="851"/>
        <v>0</v>
      </c>
      <c r="DH2607" s="366">
        <f t="shared" si="852"/>
        <v>0</v>
      </c>
      <c r="DI2607" s="364">
        <f t="shared" si="853"/>
        <v>0</v>
      </c>
      <c r="DJ2607" s="365">
        <f t="shared" si="854"/>
        <v>0</v>
      </c>
      <c r="DK2607" s="362">
        <f t="shared" si="855"/>
        <v>0</v>
      </c>
      <c r="DL2607" s="366">
        <f t="shared" si="856"/>
        <v>0</v>
      </c>
      <c r="DM2607" s="364">
        <f t="shared" si="857"/>
        <v>0</v>
      </c>
      <c r="DN2607" s="365">
        <f t="shared" si="858"/>
        <v>0</v>
      </c>
      <c r="DO2607" s="351">
        <f t="shared" si="859"/>
        <v>0</v>
      </c>
      <c r="DP2607" s="402">
        <f t="shared" si="860"/>
        <v>0</v>
      </c>
      <c r="DQ2607" s="370" t="str">
        <f>IF(DP2607=0,"",
IF(SUM($DP$2549:DP2607)=1,DR2607,
IF($DP$2669&gt;SUM($DP$2549:DP2607),_xlfn.CONCAT(", ",DR2607),
IF($DP$2669=SUM($DP$2549:DP2607),_xlfn.CONCAT(" y ",DR2607)))))</f>
        <v/>
      </c>
      <c r="DR2607" s="156" t="s">
        <v>5177</v>
      </c>
      <c r="DS2607" s="402">
        <f t="shared" si="861"/>
        <v>0</v>
      </c>
      <c r="DT2607" s="370" t="str">
        <f>IF(DS2607=0,"",
IF(SUM($DS$2549:DS2607)=1,DU2607,
IF($DS$2669&gt;SUM($DS$2549:DS2607),_xlfn.CONCAT(", ",DU2607),
IF($DS$2669=SUM($DS$2549:DS2607),_xlfn.CONCAT(" y ",DU2607)))))</f>
        <v/>
      </c>
      <c r="DU2607" s="156" t="s">
        <v>5177</v>
      </c>
    </row>
    <row r="2608" spans="1:125" ht="15" customHeight="1">
      <c r="A2608" s="57"/>
      <c r="B2608" s="26"/>
      <c r="C2608" s="165" t="s">
        <v>5178</v>
      </c>
      <c r="D2608" s="852" t="str">
        <f t="shared" si="772"/>
        <v>COMISION EJECUTIVA PARA LA ATENCION INTEGRAL A VICTIMAS DEL DELITO</v>
      </c>
      <c r="E2608" s="853"/>
      <c r="F2608" s="853"/>
      <c r="G2608" s="853"/>
      <c r="H2608" s="853"/>
      <c r="I2608" s="853"/>
      <c r="J2608" s="853"/>
      <c r="K2608" s="853"/>
      <c r="L2608" s="854"/>
      <c r="M2608" s="614"/>
      <c r="N2608" s="614"/>
      <c r="O2608" s="614"/>
      <c r="P2608" s="614"/>
      <c r="Q2608" s="614"/>
      <c r="R2608" s="614"/>
      <c r="S2608" s="614"/>
      <c r="T2608" s="614"/>
      <c r="U2608" s="614"/>
      <c r="V2608" s="614"/>
      <c r="W2608" s="614"/>
      <c r="X2608" s="614"/>
      <c r="Y2608" s="614"/>
      <c r="Z2608" s="614"/>
      <c r="AA2608" s="614"/>
      <c r="AB2608" s="614"/>
      <c r="AC2608" s="614"/>
      <c r="AD2608" s="614"/>
      <c r="AE2608" s="164"/>
      <c r="AF2608" s="164"/>
      <c r="AG2608" s="199">
        <f t="shared" si="773"/>
        <v>0</v>
      </c>
      <c r="AH2608" s="298">
        <f t="shared" si="774"/>
        <v>0</v>
      </c>
      <c r="AI2608" s="293">
        <f t="shared" si="775"/>
        <v>0</v>
      </c>
      <c r="AJ2608" s="294">
        <f t="shared" si="776"/>
        <v>0</v>
      </c>
      <c r="AK2608" s="295">
        <f t="shared" si="777"/>
        <v>0</v>
      </c>
      <c r="AL2608" s="296">
        <f t="shared" si="778"/>
        <v>0</v>
      </c>
      <c r="AM2608" s="293">
        <f t="shared" si="779"/>
        <v>0</v>
      </c>
      <c r="AN2608" s="294">
        <f t="shared" si="780"/>
        <v>0</v>
      </c>
      <c r="AO2608" s="295">
        <f t="shared" si="781"/>
        <v>0</v>
      </c>
      <c r="AP2608" s="296">
        <f t="shared" si="782"/>
        <v>0</v>
      </c>
      <c r="AQ2608" s="293">
        <f t="shared" si="783"/>
        <v>0</v>
      </c>
      <c r="AR2608" s="294">
        <f t="shared" si="784"/>
        <v>0</v>
      </c>
      <c r="AS2608" s="295">
        <f t="shared" si="785"/>
        <v>0</v>
      </c>
      <c r="AT2608" s="296">
        <f t="shared" si="786"/>
        <v>0</v>
      </c>
      <c r="AU2608" s="293">
        <f t="shared" si="787"/>
        <v>0</v>
      </c>
      <c r="AV2608" s="294">
        <f t="shared" si="788"/>
        <v>0</v>
      </c>
      <c r="AW2608" s="295">
        <f t="shared" si="789"/>
        <v>0</v>
      </c>
      <c r="AX2608" s="296">
        <f t="shared" si="790"/>
        <v>0</v>
      </c>
      <c r="AY2608" s="293">
        <f t="shared" si="791"/>
        <v>0</v>
      </c>
      <c r="AZ2608" s="294">
        <f t="shared" si="792"/>
        <v>0</v>
      </c>
      <c r="BA2608" s="295">
        <f t="shared" si="793"/>
        <v>0</v>
      </c>
      <c r="BB2608" s="296">
        <f t="shared" si="794"/>
        <v>0</v>
      </c>
      <c r="BC2608" s="293">
        <f t="shared" si="795"/>
        <v>0</v>
      </c>
      <c r="BD2608" s="294">
        <f t="shared" si="796"/>
        <v>0</v>
      </c>
      <c r="BE2608" s="295">
        <f t="shared" si="797"/>
        <v>0</v>
      </c>
      <c r="BF2608" s="296">
        <f t="shared" si="798"/>
        <v>0</v>
      </c>
      <c r="BG2608" s="293">
        <f t="shared" si="799"/>
        <v>0</v>
      </c>
      <c r="BH2608" s="294">
        <f t="shared" si="800"/>
        <v>0</v>
      </c>
      <c r="BI2608" s="295">
        <f t="shared" si="801"/>
        <v>0</v>
      </c>
      <c r="BJ2608" s="296">
        <f t="shared" si="802"/>
        <v>0</v>
      </c>
      <c r="BK2608" s="293">
        <f t="shared" si="803"/>
        <v>0</v>
      </c>
      <c r="BL2608" s="294">
        <f t="shared" si="804"/>
        <v>0</v>
      </c>
      <c r="BM2608" s="295">
        <f t="shared" si="805"/>
        <v>0</v>
      </c>
      <c r="BN2608" s="296">
        <f t="shared" si="806"/>
        <v>0</v>
      </c>
      <c r="BO2608" s="293">
        <f t="shared" si="807"/>
        <v>0</v>
      </c>
      <c r="BP2608" s="294">
        <f t="shared" si="808"/>
        <v>0</v>
      </c>
      <c r="BQ2608" s="295">
        <f t="shared" si="809"/>
        <v>0</v>
      </c>
      <c r="BR2608" s="296">
        <f t="shared" si="810"/>
        <v>0</v>
      </c>
      <c r="BS2608" s="293">
        <f t="shared" si="811"/>
        <v>0</v>
      </c>
      <c r="BT2608" s="294">
        <f t="shared" si="812"/>
        <v>0</v>
      </c>
      <c r="BU2608" s="295">
        <f t="shared" si="813"/>
        <v>0</v>
      </c>
      <c r="BV2608" s="296">
        <f t="shared" si="814"/>
        <v>0</v>
      </c>
      <c r="BW2608" s="293">
        <f t="shared" si="815"/>
        <v>0</v>
      </c>
      <c r="BX2608" s="294">
        <f t="shared" si="816"/>
        <v>0</v>
      </c>
      <c r="BY2608" s="295">
        <f t="shared" si="817"/>
        <v>0</v>
      </c>
      <c r="BZ2608" s="296">
        <f t="shared" si="818"/>
        <v>0</v>
      </c>
      <c r="CA2608" s="293">
        <f t="shared" si="819"/>
        <v>0</v>
      </c>
      <c r="CB2608" s="294">
        <f t="shared" si="820"/>
        <v>0</v>
      </c>
      <c r="CC2608" s="295">
        <f t="shared" si="821"/>
        <v>0</v>
      </c>
      <c r="CD2608" s="296">
        <f t="shared" si="822"/>
        <v>0</v>
      </c>
      <c r="CE2608" s="293">
        <f t="shared" si="823"/>
        <v>0</v>
      </c>
      <c r="CF2608" s="294">
        <f t="shared" si="824"/>
        <v>0</v>
      </c>
      <c r="CG2608" s="295">
        <f t="shared" si="825"/>
        <v>0</v>
      </c>
      <c r="CH2608" s="296">
        <f t="shared" si="826"/>
        <v>0</v>
      </c>
      <c r="CI2608" s="293">
        <f t="shared" si="827"/>
        <v>0</v>
      </c>
      <c r="CJ2608" s="294">
        <f t="shared" si="828"/>
        <v>0</v>
      </c>
      <c r="CK2608" s="295">
        <f t="shared" si="829"/>
        <v>0</v>
      </c>
      <c r="CL2608" s="296">
        <f t="shared" si="830"/>
        <v>0</v>
      </c>
      <c r="CM2608" s="293">
        <f t="shared" si="831"/>
        <v>0</v>
      </c>
      <c r="CN2608" s="294">
        <f t="shared" si="832"/>
        <v>0</v>
      </c>
      <c r="CO2608" s="295">
        <f t="shared" si="833"/>
        <v>0</v>
      </c>
      <c r="CP2608" s="296">
        <f t="shared" si="834"/>
        <v>0</v>
      </c>
      <c r="CQ2608" s="293">
        <f t="shared" si="835"/>
        <v>0</v>
      </c>
      <c r="CR2608" s="294">
        <f t="shared" si="836"/>
        <v>0</v>
      </c>
      <c r="CS2608" s="295">
        <f t="shared" si="837"/>
        <v>0</v>
      </c>
      <c r="CT2608" s="296">
        <f t="shared" si="838"/>
        <v>0</v>
      </c>
      <c r="CU2608" s="293">
        <f t="shared" si="839"/>
        <v>0</v>
      </c>
      <c r="CV2608" s="294">
        <f t="shared" si="840"/>
        <v>0</v>
      </c>
      <c r="CW2608" s="295">
        <f t="shared" si="841"/>
        <v>0</v>
      </c>
      <c r="CX2608" s="296">
        <f t="shared" si="842"/>
        <v>0</v>
      </c>
      <c r="CY2608" s="293">
        <f t="shared" si="843"/>
        <v>0</v>
      </c>
      <c r="CZ2608" s="294">
        <f t="shared" si="844"/>
        <v>0</v>
      </c>
      <c r="DA2608" s="295">
        <f t="shared" si="845"/>
        <v>0</v>
      </c>
      <c r="DB2608" s="296">
        <f t="shared" si="846"/>
        <v>0</v>
      </c>
      <c r="DC2608" s="404">
        <f t="shared" si="847"/>
        <v>0</v>
      </c>
      <c r="DD2608" s="366">
        <f t="shared" si="848"/>
        <v>0</v>
      </c>
      <c r="DE2608" s="364">
        <f t="shared" si="849"/>
        <v>0</v>
      </c>
      <c r="DF2608" s="365">
        <f t="shared" si="850"/>
        <v>0</v>
      </c>
      <c r="DG2608" s="404">
        <f t="shared" si="851"/>
        <v>0</v>
      </c>
      <c r="DH2608" s="366">
        <f t="shared" si="852"/>
        <v>0</v>
      </c>
      <c r="DI2608" s="364">
        <f t="shared" si="853"/>
        <v>0</v>
      </c>
      <c r="DJ2608" s="365">
        <f t="shared" si="854"/>
        <v>0</v>
      </c>
      <c r="DK2608" s="362">
        <f t="shared" si="855"/>
        <v>0</v>
      </c>
      <c r="DL2608" s="366">
        <f t="shared" si="856"/>
        <v>0</v>
      </c>
      <c r="DM2608" s="364">
        <f t="shared" si="857"/>
        <v>0</v>
      </c>
      <c r="DN2608" s="365">
        <f t="shared" si="858"/>
        <v>0</v>
      </c>
      <c r="DO2608" s="351">
        <f t="shared" si="859"/>
        <v>0</v>
      </c>
      <c r="DP2608" s="402">
        <f t="shared" si="860"/>
        <v>0</v>
      </c>
      <c r="DQ2608" s="370" t="str">
        <f>IF(DP2608=0,"",
IF(SUM($DP$2549:DP2608)=1,DR2608,
IF($DP$2669&gt;SUM($DP$2549:DP2608),_xlfn.CONCAT(", ",DR2608),
IF($DP$2669=SUM($DP$2549:DP2608),_xlfn.CONCAT(" y ",DR2608)))))</f>
        <v/>
      </c>
      <c r="DR2608" s="156" t="s">
        <v>5179</v>
      </c>
      <c r="DS2608" s="402">
        <f t="shared" si="861"/>
        <v>0</v>
      </c>
      <c r="DT2608" s="370" t="str">
        <f>IF(DS2608=0,"",
IF(SUM($DS$2549:DS2608)=1,DU2608,
IF($DS$2669&gt;SUM($DS$2549:DS2608),_xlfn.CONCAT(", ",DU2608),
IF($DS$2669=SUM($DS$2549:DS2608),_xlfn.CONCAT(" y ",DU2608)))))</f>
        <v/>
      </c>
      <c r="DU2608" s="156" t="s">
        <v>5179</v>
      </c>
    </row>
    <row r="2609" spans="1:125" ht="15" customHeight="1">
      <c r="A2609" s="57"/>
      <c r="B2609" s="26"/>
      <c r="C2609" s="165" t="s">
        <v>5180</v>
      </c>
      <c r="D2609" s="852" t="str">
        <f t="shared" si="772"/>
        <v>CENTRO DE JUSTICIA PARA MUJERES DEL ESTADO DE VERACRUZ</v>
      </c>
      <c r="E2609" s="853"/>
      <c r="F2609" s="853"/>
      <c r="G2609" s="853"/>
      <c r="H2609" s="853"/>
      <c r="I2609" s="853"/>
      <c r="J2609" s="853"/>
      <c r="K2609" s="853"/>
      <c r="L2609" s="854"/>
      <c r="M2609" s="614"/>
      <c r="N2609" s="614"/>
      <c r="O2609" s="614"/>
      <c r="P2609" s="614"/>
      <c r="Q2609" s="614"/>
      <c r="R2609" s="614"/>
      <c r="S2609" s="614"/>
      <c r="T2609" s="614"/>
      <c r="U2609" s="614"/>
      <c r="V2609" s="614"/>
      <c r="W2609" s="614"/>
      <c r="X2609" s="614"/>
      <c r="Y2609" s="614"/>
      <c r="Z2609" s="614"/>
      <c r="AA2609" s="614"/>
      <c r="AB2609" s="614"/>
      <c r="AC2609" s="614"/>
      <c r="AD2609" s="614"/>
      <c r="AE2609" s="164"/>
      <c r="AF2609" s="164"/>
      <c r="AG2609" s="199">
        <f t="shared" si="773"/>
        <v>0</v>
      </c>
      <c r="AH2609" s="298">
        <f t="shared" si="774"/>
        <v>0</v>
      </c>
      <c r="AI2609" s="293">
        <f t="shared" si="775"/>
        <v>0</v>
      </c>
      <c r="AJ2609" s="294">
        <f t="shared" si="776"/>
        <v>0</v>
      </c>
      <c r="AK2609" s="295">
        <f t="shared" si="777"/>
        <v>0</v>
      </c>
      <c r="AL2609" s="296">
        <f t="shared" si="778"/>
        <v>0</v>
      </c>
      <c r="AM2609" s="293">
        <f t="shared" si="779"/>
        <v>0</v>
      </c>
      <c r="AN2609" s="294">
        <f t="shared" si="780"/>
        <v>0</v>
      </c>
      <c r="AO2609" s="295">
        <f t="shared" si="781"/>
        <v>0</v>
      </c>
      <c r="AP2609" s="296">
        <f t="shared" si="782"/>
        <v>0</v>
      </c>
      <c r="AQ2609" s="293">
        <f t="shared" si="783"/>
        <v>0</v>
      </c>
      <c r="AR2609" s="294">
        <f t="shared" si="784"/>
        <v>0</v>
      </c>
      <c r="AS2609" s="295">
        <f t="shared" si="785"/>
        <v>0</v>
      </c>
      <c r="AT2609" s="296">
        <f t="shared" si="786"/>
        <v>0</v>
      </c>
      <c r="AU2609" s="293">
        <f t="shared" si="787"/>
        <v>0</v>
      </c>
      <c r="AV2609" s="294">
        <f t="shared" si="788"/>
        <v>0</v>
      </c>
      <c r="AW2609" s="295">
        <f t="shared" si="789"/>
        <v>0</v>
      </c>
      <c r="AX2609" s="296">
        <f t="shared" si="790"/>
        <v>0</v>
      </c>
      <c r="AY2609" s="293">
        <f t="shared" si="791"/>
        <v>0</v>
      </c>
      <c r="AZ2609" s="294">
        <f t="shared" si="792"/>
        <v>0</v>
      </c>
      <c r="BA2609" s="295">
        <f t="shared" si="793"/>
        <v>0</v>
      </c>
      <c r="BB2609" s="296">
        <f t="shared" si="794"/>
        <v>0</v>
      </c>
      <c r="BC2609" s="293">
        <f t="shared" si="795"/>
        <v>0</v>
      </c>
      <c r="BD2609" s="294">
        <f t="shared" si="796"/>
        <v>0</v>
      </c>
      <c r="BE2609" s="295">
        <f t="shared" si="797"/>
        <v>0</v>
      </c>
      <c r="BF2609" s="296">
        <f t="shared" si="798"/>
        <v>0</v>
      </c>
      <c r="BG2609" s="293">
        <f t="shared" si="799"/>
        <v>0</v>
      </c>
      <c r="BH2609" s="294">
        <f t="shared" si="800"/>
        <v>0</v>
      </c>
      <c r="BI2609" s="295">
        <f t="shared" si="801"/>
        <v>0</v>
      </c>
      <c r="BJ2609" s="296">
        <f t="shared" si="802"/>
        <v>0</v>
      </c>
      <c r="BK2609" s="293">
        <f t="shared" si="803"/>
        <v>0</v>
      </c>
      <c r="BL2609" s="294">
        <f t="shared" si="804"/>
        <v>0</v>
      </c>
      <c r="BM2609" s="295">
        <f t="shared" si="805"/>
        <v>0</v>
      </c>
      <c r="BN2609" s="296">
        <f t="shared" si="806"/>
        <v>0</v>
      </c>
      <c r="BO2609" s="293">
        <f t="shared" si="807"/>
        <v>0</v>
      </c>
      <c r="BP2609" s="294">
        <f t="shared" si="808"/>
        <v>0</v>
      </c>
      <c r="BQ2609" s="295">
        <f t="shared" si="809"/>
        <v>0</v>
      </c>
      <c r="BR2609" s="296">
        <f t="shared" si="810"/>
        <v>0</v>
      </c>
      <c r="BS2609" s="293">
        <f t="shared" si="811"/>
        <v>0</v>
      </c>
      <c r="BT2609" s="294">
        <f t="shared" si="812"/>
        <v>0</v>
      </c>
      <c r="BU2609" s="295">
        <f t="shared" si="813"/>
        <v>0</v>
      </c>
      <c r="BV2609" s="296">
        <f t="shared" si="814"/>
        <v>0</v>
      </c>
      <c r="BW2609" s="293">
        <f t="shared" si="815"/>
        <v>0</v>
      </c>
      <c r="BX2609" s="294">
        <f t="shared" si="816"/>
        <v>0</v>
      </c>
      <c r="BY2609" s="295">
        <f t="shared" si="817"/>
        <v>0</v>
      </c>
      <c r="BZ2609" s="296">
        <f t="shared" si="818"/>
        <v>0</v>
      </c>
      <c r="CA2609" s="293">
        <f t="shared" si="819"/>
        <v>0</v>
      </c>
      <c r="CB2609" s="294">
        <f t="shared" si="820"/>
        <v>0</v>
      </c>
      <c r="CC2609" s="295">
        <f t="shared" si="821"/>
        <v>0</v>
      </c>
      <c r="CD2609" s="296">
        <f t="shared" si="822"/>
        <v>0</v>
      </c>
      <c r="CE2609" s="293">
        <f t="shared" si="823"/>
        <v>0</v>
      </c>
      <c r="CF2609" s="294">
        <f t="shared" si="824"/>
        <v>0</v>
      </c>
      <c r="CG2609" s="295">
        <f t="shared" si="825"/>
        <v>0</v>
      </c>
      <c r="CH2609" s="296">
        <f t="shared" si="826"/>
        <v>0</v>
      </c>
      <c r="CI2609" s="293">
        <f t="shared" si="827"/>
        <v>0</v>
      </c>
      <c r="CJ2609" s="294">
        <f t="shared" si="828"/>
        <v>0</v>
      </c>
      <c r="CK2609" s="295">
        <f t="shared" si="829"/>
        <v>0</v>
      </c>
      <c r="CL2609" s="296">
        <f t="shared" si="830"/>
        <v>0</v>
      </c>
      <c r="CM2609" s="293">
        <f t="shared" si="831"/>
        <v>0</v>
      </c>
      <c r="CN2609" s="294">
        <f t="shared" si="832"/>
        <v>0</v>
      </c>
      <c r="CO2609" s="295">
        <f t="shared" si="833"/>
        <v>0</v>
      </c>
      <c r="CP2609" s="296">
        <f t="shared" si="834"/>
        <v>0</v>
      </c>
      <c r="CQ2609" s="293">
        <f t="shared" si="835"/>
        <v>0</v>
      </c>
      <c r="CR2609" s="294">
        <f t="shared" si="836"/>
        <v>0</v>
      </c>
      <c r="CS2609" s="295">
        <f t="shared" si="837"/>
        <v>0</v>
      </c>
      <c r="CT2609" s="296">
        <f t="shared" si="838"/>
        <v>0</v>
      </c>
      <c r="CU2609" s="293">
        <f t="shared" si="839"/>
        <v>0</v>
      </c>
      <c r="CV2609" s="294">
        <f t="shared" si="840"/>
        <v>0</v>
      </c>
      <c r="CW2609" s="295">
        <f t="shared" si="841"/>
        <v>0</v>
      </c>
      <c r="CX2609" s="296">
        <f t="shared" si="842"/>
        <v>0</v>
      </c>
      <c r="CY2609" s="293">
        <f t="shared" si="843"/>
        <v>0</v>
      </c>
      <c r="CZ2609" s="294">
        <f t="shared" si="844"/>
        <v>0</v>
      </c>
      <c r="DA2609" s="295">
        <f t="shared" si="845"/>
        <v>0</v>
      </c>
      <c r="DB2609" s="296">
        <f t="shared" si="846"/>
        <v>0</v>
      </c>
      <c r="DC2609" s="404">
        <f t="shared" si="847"/>
        <v>0</v>
      </c>
      <c r="DD2609" s="366">
        <f t="shared" si="848"/>
        <v>0</v>
      </c>
      <c r="DE2609" s="364">
        <f t="shared" si="849"/>
        <v>0</v>
      </c>
      <c r="DF2609" s="365">
        <f t="shared" si="850"/>
        <v>0</v>
      </c>
      <c r="DG2609" s="404">
        <f t="shared" si="851"/>
        <v>0</v>
      </c>
      <c r="DH2609" s="366">
        <f t="shared" si="852"/>
        <v>0</v>
      </c>
      <c r="DI2609" s="364">
        <f t="shared" si="853"/>
        <v>0</v>
      </c>
      <c r="DJ2609" s="365">
        <f t="shared" si="854"/>
        <v>0</v>
      </c>
      <c r="DK2609" s="362">
        <f t="shared" si="855"/>
        <v>0</v>
      </c>
      <c r="DL2609" s="366">
        <f t="shared" si="856"/>
        <v>0</v>
      </c>
      <c r="DM2609" s="364">
        <f t="shared" si="857"/>
        <v>0</v>
      </c>
      <c r="DN2609" s="365">
        <f t="shared" si="858"/>
        <v>0</v>
      </c>
      <c r="DO2609" s="351">
        <f t="shared" si="859"/>
        <v>0</v>
      </c>
      <c r="DP2609" s="402">
        <f t="shared" si="860"/>
        <v>0</v>
      </c>
      <c r="DQ2609" s="370" t="str">
        <f>IF(DP2609=0,"",
IF(SUM($DP$2549:DP2609)=1,DR2609,
IF($DP$2669&gt;SUM($DP$2549:DP2609),_xlfn.CONCAT(", ",DR2609),
IF($DP$2669=SUM($DP$2549:DP2609),_xlfn.CONCAT(" y ",DR2609)))))</f>
        <v/>
      </c>
      <c r="DR2609" s="156" t="s">
        <v>5181</v>
      </c>
      <c r="DS2609" s="402">
        <f t="shared" si="861"/>
        <v>0</v>
      </c>
      <c r="DT2609" s="370" t="str">
        <f>IF(DS2609=0,"",
IF(SUM($DS$2549:DS2609)=1,DU2609,
IF($DS$2669&gt;SUM($DS$2549:DS2609),_xlfn.CONCAT(", ",DU2609),
IF($DS$2669=SUM($DS$2549:DS2609),_xlfn.CONCAT(" y ",DU2609)))))</f>
        <v/>
      </c>
      <c r="DU2609" s="156" t="s">
        <v>5181</v>
      </c>
    </row>
    <row r="2610" spans="1:125" ht="15" customHeight="1">
      <c r="A2610" s="57"/>
      <c r="B2610" s="26"/>
      <c r="C2610" s="165" t="s">
        <v>5182</v>
      </c>
      <c r="D2610" s="852" t="str">
        <f t="shared" si="772"/>
        <v>INSTITUTO DE PENSIONES DEL ESTADO</v>
      </c>
      <c r="E2610" s="853"/>
      <c r="F2610" s="853"/>
      <c r="G2610" s="853"/>
      <c r="H2610" s="853"/>
      <c r="I2610" s="853"/>
      <c r="J2610" s="853"/>
      <c r="K2610" s="853"/>
      <c r="L2610" s="854"/>
      <c r="M2610" s="614"/>
      <c r="N2610" s="614"/>
      <c r="O2610" s="614"/>
      <c r="P2610" s="614"/>
      <c r="Q2610" s="614"/>
      <c r="R2610" s="614"/>
      <c r="S2610" s="614"/>
      <c r="T2610" s="614"/>
      <c r="U2610" s="614"/>
      <c r="V2610" s="614"/>
      <c r="W2610" s="614"/>
      <c r="X2610" s="614"/>
      <c r="Y2610" s="614"/>
      <c r="Z2610" s="614"/>
      <c r="AA2610" s="614"/>
      <c r="AB2610" s="614"/>
      <c r="AC2610" s="614"/>
      <c r="AD2610" s="614"/>
      <c r="AE2610" s="164"/>
      <c r="AF2610" s="164"/>
      <c r="AG2610" s="199">
        <f t="shared" si="773"/>
        <v>0</v>
      </c>
      <c r="AH2610" s="298">
        <f t="shared" si="774"/>
        <v>0</v>
      </c>
      <c r="AI2610" s="293">
        <f t="shared" si="775"/>
        <v>0</v>
      </c>
      <c r="AJ2610" s="294">
        <f t="shared" si="776"/>
        <v>0</v>
      </c>
      <c r="AK2610" s="295">
        <f t="shared" si="777"/>
        <v>0</v>
      </c>
      <c r="AL2610" s="296">
        <f t="shared" si="778"/>
        <v>0</v>
      </c>
      <c r="AM2610" s="293">
        <f t="shared" si="779"/>
        <v>0</v>
      </c>
      <c r="AN2610" s="294">
        <f t="shared" si="780"/>
        <v>0</v>
      </c>
      <c r="AO2610" s="295">
        <f t="shared" si="781"/>
        <v>0</v>
      </c>
      <c r="AP2610" s="296">
        <f t="shared" si="782"/>
        <v>0</v>
      </c>
      <c r="AQ2610" s="293">
        <f t="shared" si="783"/>
        <v>0</v>
      </c>
      <c r="AR2610" s="294">
        <f t="shared" si="784"/>
        <v>0</v>
      </c>
      <c r="AS2610" s="295">
        <f t="shared" si="785"/>
        <v>0</v>
      </c>
      <c r="AT2610" s="296">
        <f t="shared" si="786"/>
        <v>0</v>
      </c>
      <c r="AU2610" s="293">
        <f t="shared" si="787"/>
        <v>0</v>
      </c>
      <c r="AV2610" s="294">
        <f t="shared" si="788"/>
        <v>0</v>
      </c>
      <c r="AW2610" s="295">
        <f t="shared" si="789"/>
        <v>0</v>
      </c>
      <c r="AX2610" s="296">
        <f t="shared" si="790"/>
        <v>0</v>
      </c>
      <c r="AY2610" s="293">
        <f t="shared" si="791"/>
        <v>0</v>
      </c>
      <c r="AZ2610" s="294">
        <f t="shared" si="792"/>
        <v>0</v>
      </c>
      <c r="BA2610" s="295">
        <f t="shared" si="793"/>
        <v>0</v>
      </c>
      <c r="BB2610" s="296">
        <f t="shared" si="794"/>
        <v>0</v>
      </c>
      <c r="BC2610" s="293">
        <f t="shared" si="795"/>
        <v>0</v>
      </c>
      <c r="BD2610" s="294">
        <f t="shared" si="796"/>
        <v>0</v>
      </c>
      <c r="BE2610" s="295">
        <f t="shared" si="797"/>
        <v>0</v>
      </c>
      <c r="BF2610" s="296">
        <f t="shared" si="798"/>
        <v>0</v>
      </c>
      <c r="BG2610" s="293">
        <f t="shared" si="799"/>
        <v>0</v>
      </c>
      <c r="BH2610" s="294">
        <f t="shared" si="800"/>
        <v>0</v>
      </c>
      <c r="BI2610" s="295">
        <f t="shared" si="801"/>
        <v>0</v>
      </c>
      <c r="BJ2610" s="296">
        <f t="shared" si="802"/>
        <v>0</v>
      </c>
      <c r="BK2610" s="293">
        <f t="shared" si="803"/>
        <v>0</v>
      </c>
      <c r="BL2610" s="294">
        <f t="shared" si="804"/>
        <v>0</v>
      </c>
      <c r="BM2610" s="295">
        <f t="shared" si="805"/>
        <v>0</v>
      </c>
      <c r="BN2610" s="296">
        <f t="shared" si="806"/>
        <v>0</v>
      </c>
      <c r="BO2610" s="293">
        <f t="shared" si="807"/>
        <v>0</v>
      </c>
      <c r="BP2610" s="294">
        <f t="shared" si="808"/>
        <v>0</v>
      </c>
      <c r="BQ2610" s="295">
        <f t="shared" si="809"/>
        <v>0</v>
      </c>
      <c r="BR2610" s="296">
        <f t="shared" si="810"/>
        <v>0</v>
      </c>
      <c r="BS2610" s="293">
        <f t="shared" si="811"/>
        <v>0</v>
      </c>
      <c r="BT2610" s="294">
        <f t="shared" si="812"/>
        <v>0</v>
      </c>
      <c r="BU2610" s="295">
        <f t="shared" si="813"/>
        <v>0</v>
      </c>
      <c r="BV2610" s="296">
        <f t="shared" si="814"/>
        <v>0</v>
      </c>
      <c r="BW2610" s="293">
        <f t="shared" si="815"/>
        <v>0</v>
      </c>
      <c r="BX2610" s="294">
        <f t="shared" si="816"/>
        <v>0</v>
      </c>
      <c r="BY2610" s="295">
        <f t="shared" si="817"/>
        <v>0</v>
      </c>
      <c r="BZ2610" s="296">
        <f t="shared" si="818"/>
        <v>0</v>
      </c>
      <c r="CA2610" s="293">
        <f t="shared" si="819"/>
        <v>0</v>
      </c>
      <c r="CB2610" s="294">
        <f t="shared" si="820"/>
        <v>0</v>
      </c>
      <c r="CC2610" s="295">
        <f t="shared" si="821"/>
        <v>0</v>
      </c>
      <c r="CD2610" s="296">
        <f t="shared" si="822"/>
        <v>0</v>
      </c>
      <c r="CE2610" s="293">
        <f t="shared" si="823"/>
        <v>0</v>
      </c>
      <c r="CF2610" s="294">
        <f t="shared" si="824"/>
        <v>0</v>
      </c>
      <c r="CG2610" s="295">
        <f t="shared" si="825"/>
        <v>0</v>
      </c>
      <c r="CH2610" s="296">
        <f t="shared" si="826"/>
        <v>0</v>
      </c>
      <c r="CI2610" s="293">
        <f t="shared" si="827"/>
        <v>0</v>
      </c>
      <c r="CJ2610" s="294">
        <f t="shared" si="828"/>
        <v>0</v>
      </c>
      <c r="CK2610" s="295">
        <f t="shared" si="829"/>
        <v>0</v>
      </c>
      <c r="CL2610" s="296">
        <f t="shared" si="830"/>
        <v>0</v>
      </c>
      <c r="CM2610" s="293">
        <f t="shared" si="831"/>
        <v>0</v>
      </c>
      <c r="CN2610" s="294">
        <f t="shared" si="832"/>
        <v>0</v>
      </c>
      <c r="CO2610" s="295">
        <f t="shared" si="833"/>
        <v>0</v>
      </c>
      <c r="CP2610" s="296">
        <f t="shared" si="834"/>
        <v>0</v>
      </c>
      <c r="CQ2610" s="293">
        <f t="shared" si="835"/>
        <v>0</v>
      </c>
      <c r="CR2610" s="294">
        <f t="shared" si="836"/>
        <v>0</v>
      </c>
      <c r="CS2610" s="295">
        <f t="shared" si="837"/>
        <v>0</v>
      </c>
      <c r="CT2610" s="296">
        <f t="shared" si="838"/>
        <v>0</v>
      </c>
      <c r="CU2610" s="293">
        <f t="shared" si="839"/>
        <v>0</v>
      </c>
      <c r="CV2610" s="294">
        <f t="shared" si="840"/>
        <v>0</v>
      </c>
      <c r="CW2610" s="295">
        <f t="shared" si="841"/>
        <v>0</v>
      </c>
      <c r="CX2610" s="296">
        <f t="shared" si="842"/>
        <v>0</v>
      </c>
      <c r="CY2610" s="293">
        <f t="shared" si="843"/>
        <v>0</v>
      </c>
      <c r="CZ2610" s="294">
        <f t="shared" si="844"/>
        <v>0</v>
      </c>
      <c r="DA2610" s="295">
        <f t="shared" si="845"/>
        <v>0</v>
      </c>
      <c r="DB2610" s="296">
        <f t="shared" si="846"/>
        <v>0</v>
      </c>
      <c r="DC2610" s="404">
        <f t="shared" si="847"/>
        <v>0</v>
      </c>
      <c r="DD2610" s="366">
        <f t="shared" si="848"/>
        <v>0</v>
      </c>
      <c r="DE2610" s="364">
        <f t="shared" si="849"/>
        <v>0</v>
      </c>
      <c r="DF2610" s="365">
        <f t="shared" si="850"/>
        <v>0</v>
      </c>
      <c r="DG2610" s="404">
        <f t="shared" si="851"/>
        <v>0</v>
      </c>
      <c r="DH2610" s="366">
        <f t="shared" si="852"/>
        <v>0</v>
      </c>
      <c r="DI2610" s="364">
        <f t="shared" si="853"/>
        <v>0</v>
      </c>
      <c r="DJ2610" s="365">
        <f t="shared" si="854"/>
        <v>0</v>
      </c>
      <c r="DK2610" s="362">
        <f t="shared" si="855"/>
        <v>0</v>
      </c>
      <c r="DL2610" s="366">
        <f t="shared" si="856"/>
        <v>0</v>
      </c>
      <c r="DM2610" s="364">
        <f t="shared" si="857"/>
        <v>0</v>
      </c>
      <c r="DN2610" s="365">
        <f t="shared" si="858"/>
        <v>0</v>
      </c>
      <c r="DO2610" s="351">
        <f t="shared" si="859"/>
        <v>0</v>
      </c>
      <c r="DP2610" s="402">
        <f t="shared" si="860"/>
        <v>0</v>
      </c>
      <c r="DQ2610" s="370" t="str">
        <f>IF(DP2610=0,"",
IF(SUM($DP$2549:DP2610)=1,DR2610,
IF($DP$2669&gt;SUM($DP$2549:DP2610),_xlfn.CONCAT(", ",DR2610),
IF($DP$2669=SUM($DP$2549:DP2610),_xlfn.CONCAT(" y ",DR2610)))))</f>
        <v/>
      </c>
      <c r="DR2610" s="156" t="s">
        <v>5183</v>
      </c>
      <c r="DS2610" s="402">
        <f t="shared" si="861"/>
        <v>0</v>
      </c>
      <c r="DT2610" s="370" t="str">
        <f>IF(DS2610=0,"",
IF(SUM($DS$2549:DS2610)=1,DU2610,
IF($DS$2669&gt;SUM($DS$2549:DS2610),_xlfn.CONCAT(", ",DU2610),
IF($DS$2669=SUM($DS$2549:DS2610),_xlfn.CONCAT(" y ",DU2610)))))</f>
        <v/>
      </c>
      <c r="DU2610" s="156" t="s">
        <v>5183</v>
      </c>
    </row>
    <row r="2611" spans="1:125" ht="15" customHeight="1">
      <c r="A2611" s="57"/>
      <c r="B2611" s="26"/>
      <c r="C2611" s="165" t="s">
        <v>5184</v>
      </c>
      <c r="D2611" s="852" t="str">
        <f t="shared" si="772"/>
        <v>COMISION DEL AGUA DEL ESTADO DE VERACRUZ</v>
      </c>
      <c r="E2611" s="853"/>
      <c r="F2611" s="853"/>
      <c r="G2611" s="853"/>
      <c r="H2611" s="853"/>
      <c r="I2611" s="853"/>
      <c r="J2611" s="853"/>
      <c r="K2611" s="853"/>
      <c r="L2611" s="854"/>
      <c r="M2611" s="614"/>
      <c r="N2611" s="614"/>
      <c r="O2611" s="614"/>
      <c r="P2611" s="614"/>
      <c r="Q2611" s="614"/>
      <c r="R2611" s="614"/>
      <c r="S2611" s="614"/>
      <c r="T2611" s="614"/>
      <c r="U2611" s="614"/>
      <c r="V2611" s="614"/>
      <c r="W2611" s="614"/>
      <c r="X2611" s="614"/>
      <c r="Y2611" s="614"/>
      <c r="Z2611" s="614"/>
      <c r="AA2611" s="614"/>
      <c r="AB2611" s="614"/>
      <c r="AC2611" s="614"/>
      <c r="AD2611" s="614"/>
      <c r="AE2611" s="164"/>
      <c r="AF2611" s="164"/>
      <c r="AG2611" s="199">
        <f t="shared" si="773"/>
        <v>0</v>
      </c>
      <c r="AH2611" s="298">
        <f t="shared" si="774"/>
        <v>0</v>
      </c>
      <c r="AI2611" s="293">
        <f t="shared" si="775"/>
        <v>0</v>
      </c>
      <c r="AJ2611" s="294">
        <f t="shared" si="776"/>
        <v>0</v>
      </c>
      <c r="AK2611" s="295">
        <f t="shared" si="777"/>
        <v>0</v>
      </c>
      <c r="AL2611" s="296">
        <f t="shared" si="778"/>
        <v>0</v>
      </c>
      <c r="AM2611" s="293">
        <f t="shared" si="779"/>
        <v>0</v>
      </c>
      <c r="AN2611" s="294">
        <f t="shared" si="780"/>
        <v>0</v>
      </c>
      <c r="AO2611" s="295">
        <f t="shared" si="781"/>
        <v>0</v>
      </c>
      <c r="AP2611" s="296">
        <f t="shared" si="782"/>
        <v>0</v>
      </c>
      <c r="AQ2611" s="293">
        <f t="shared" si="783"/>
        <v>0</v>
      </c>
      <c r="AR2611" s="294">
        <f t="shared" si="784"/>
        <v>0</v>
      </c>
      <c r="AS2611" s="295">
        <f t="shared" si="785"/>
        <v>0</v>
      </c>
      <c r="AT2611" s="296">
        <f t="shared" si="786"/>
        <v>0</v>
      </c>
      <c r="AU2611" s="293">
        <f t="shared" si="787"/>
        <v>0</v>
      </c>
      <c r="AV2611" s="294">
        <f t="shared" si="788"/>
        <v>0</v>
      </c>
      <c r="AW2611" s="295">
        <f t="shared" si="789"/>
        <v>0</v>
      </c>
      <c r="AX2611" s="296">
        <f t="shared" si="790"/>
        <v>0</v>
      </c>
      <c r="AY2611" s="293">
        <f t="shared" si="791"/>
        <v>0</v>
      </c>
      <c r="AZ2611" s="294">
        <f t="shared" si="792"/>
        <v>0</v>
      </c>
      <c r="BA2611" s="295">
        <f t="shared" si="793"/>
        <v>0</v>
      </c>
      <c r="BB2611" s="296">
        <f t="shared" si="794"/>
        <v>0</v>
      </c>
      <c r="BC2611" s="293">
        <f t="shared" si="795"/>
        <v>0</v>
      </c>
      <c r="BD2611" s="294">
        <f t="shared" si="796"/>
        <v>0</v>
      </c>
      <c r="BE2611" s="295">
        <f t="shared" si="797"/>
        <v>0</v>
      </c>
      <c r="BF2611" s="296">
        <f t="shared" si="798"/>
        <v>0</v>
      </c>
      <c r="BG2611" s="293">
        <f t="shared" si="799"/>
        <v>0</v>
      </c>
      <c r="BH2611" s="294">
        <f t="shared" si="800"/>
        <v>0</v>
      </c>
      <c r="BI2611" s="295">
        <f t="shared" si="801"/>
        <v>0</v>
      </c>
      <c r="BJ2611" s="296">
        <f t="shared" si="802"/>
        <v>0</v>
      </c>
      <c r="BK2611" s="293">
        <f t="shared" si="803"/>
        <v>0</v>
      </c>
      <c r="BL2611" s="294">
        <f t="shared" si="804"/>
        <v>0</v>
      </c>
      <c r="BM2611" s="295">
        <f t="shared" si="805"/>
        <v>0</v>
      </c>
      <c r="BN2611" s="296">
        <f t="shared" si="806"/>
        <v>0</v>
      </c>
      <c r="BO2611" s="293">
        <f t="shared" si="807"/>
        <v>0</v>
      </c>
      <c r="BP2611" s="294">
        <f t="shared" si="808"/>
        <v>0</v>
      </c>
      <c r="BQ2611" s="295">
        <f t="shared" si="809"/>
        <v>0</v>
      </c>
      <c r="BR2611" s="296">
        <f t="shared" si="810"/>
        <v>0</v>
      </c>
      <c r="BS2611" s="293">
        <f t="shared" si="811"/>
        <v>0</v>
      </c>
      <c r="BT2611" s="294">
        <f t="shared" si="812"/>
        <v>0</v>
      </c>
      <c r="BU2611" s="295">
        <f t="shared" si="813"/>
        <v>0</v>
      </c>
      <c r="BV2611" s="296">
        <f t="shared" si="814"/>
        <v>0</v>
      </c>
      <c r="BW2611" s="293">
        <f t="shared" si="815"/>
        <v>0</v>
      </c>
      <c r="BX2611" s="294">
        <f t="shared" si="816"/>
        <v>0</v>
      </c>
      <c r="BY2611" s="295">
        <f t="shared" si="817"/>
        <v>0</v>
      </c>
      <c r="BZ2611" s="296">
        <f t="shared" si="818"/>
        <v>0</v>
      </c>
      <c r="CA2611" s="293">
        <f t="shared" si="819"/>
        <v>0</v>
      </c>
      <c r="CB2611" s="294">
        <f t="shared" si="820"/>
        <v>0</v>
      </c>
      <c r="CC2611" s="295">
        <f t="shared" si="821"/>
        <v>0</v>
      </c>
      <c r="CD2611" s="296">
        <f t="shared" si="822"/>
        <v>0</v>
      </c>
      <c r="CE2611" s="293">
        <f t="shared" si="823"/>
        <v>0</v>
      </c>
      <c r="CF2611" s="294">
        <f t="shared" si="824"/>
        <v>0</v>
      </c>
      <c r="CG2611" s="295">
        <f t="shared" si="825"/>
        <v>0</v>
      </c>
      <c r="CH2611" s="296">
        <f t="shared" si="826"/>
        <v>0</v>
      </c>
      <c r="CI2611" s="293">
        <f t="shared" si="827"/>
        <v>0</v>
      </c>
      <c r="CJ2611" s="294">
        <f t="shared" si="828"/>
        <v>0</v>
      </c>
      <c r="CK2611" s="295">
        <f t="shared" si="829"/>
        <v>0</v>
      </c>
      <c r="CL2611" s="296">
        <f t="shared" si="830"/>
        <v>0</v>
      </c>
      <c r="CM2611" s="293">
        <f t="shared" si="831"/>
        <v>0</v>
      </c>
      <c r="CN2611" s="294">
        <f t="shared" si="832"/>
        <v>0</v>
      </c>
      <c r="CO2611" s="295">
        <f t="shared" si="833"/>
        <v>0</v>
      </c>
      <c r="CP2611" s="296">
        <f t="shared" si="834"/>
        <v>0</v>
      </c>
      <c r="CQ2611" s="293">
        <f t="shared" si="835"/>
        <v>0</v>
      </c>
      <c r="CR2611" s="294">
        <f t="shared" si="836"/>
        <v>0</v>
      </c>
      <c r="CS2611" s="295">
        <f t="shared" si="837"/>
        <v>0</v>
      </c>
      <c r="CT2611" s="296">
        <f t="shared" si="838"/>
        <v>0</v>
      </c>
      <c r="CU2611" s="293">
        <f t="shared" si="839"/>
        <v>0</v>
      </c>
      <c r="CV2611" s="294">
        <f t="shared" si="840"/>
        <v>0</v>
      </c>
      <c r="CW2611" s="295">
        <f t="shared" si="841"/>
        <v>0</v>
      </c>
      <c r="CX2611" s="296">
        <f t="shared" si="842"/>
        <v>0</v>
      </c>
      <c r="CY2611" s="293">
        <f t="shared" si="843"/>
        <v>0</v>
      </c>
      <c r="CZ2611" s="294">
        <f t="shared" si="844"/>
        <v>0</v>
      </c>
      <c r="DA2611" s="295">
        <f t="shared" si="845"/>
        <v>0</v>
      </c>
      <c r="DB2611" s="296">
        <f t="shared" si="846"/>
        <v>0</v>
      </c>
      <c r="DC2611" s="404">
        <f t="shared" si="847"/>
        <v>0</v>
      </c>
      <c r="DD2611" s="366">
        <f t="shared" si="848"/>
        <v>0</v>
      </c>
      <c r="DE2611" s="364">
        <f t="shared" si="849"/>
        <v>0</v>
      </c>
      <c r="DF2611" s="365">
        <f t="shared" si="850"/>
        <v>0</v>
      </c>
      <c r="DG2611" s="404">
        <f t="shared" si="851"/>
        <v>0</v>
      </c>
      <c r="DH2611" s="366">
        <f t="shared" si="852"/>
        <v>0</v>
      </c>
      <c r="DI2611" s="364">
        <f t="shared" si="853"/>
        <v>0</v>
      </c>
      <c r="DJ2611" s="365">
        <f t="shared" si="854"/>
        <v>0</v>
      </c>
      <c r="DK2611" s="362">
        <f t="shared" si="855"/>
        <v>0</v>
      </c>
      <c r="DL2611" s="366">
        <f t="shared" si="856"/>
        <v>0</v>
      </c>
      <c r="DM2611" s="364">
        <f t="shared" si="857"/>
        <v>0</v>
      </c>
      <c r="DN2611" s="365">
        <f t="shared" si="858"/>
        <v>0</v>
      </c>
      <c r="DO2611" s="351">
        <f t="shared" si="859"/>
        <v>0</v>
      </c>
      <c r="DP2611" s="402">
        <f t="shared" si="860"/>
        <v>0</v>
      </c>
      <c r="DQ2611" s="370" t="str">
        <f>IF(DP2611=0,"",
IF(SUM($DP$2549:DP2611)=1,DR2611,
IF($DP$2669&gt;SUM($DP$2549:DP2611),_xlfn.CONCAT(", ",DR2611),
IF($DP$2669=SUM($DP$2549:DP2611),_xlfn.CONCAT(" y ",DR2611)))))</f>
        <v/>
      </c>
      <c r="DR2611" s="156" t="s">
        <v>5185</v>
      </c>
      <c r="DS2611" s="402">
        <f t="shared" si="861"/>
        <v>0</v>
      </c>
      <c r="DT2611" s="370" t="str">
        <f>IF(DS2611=0,"",
IF(SUM($DS$2549:DS2611)=1,DU2611,
IF($DS$2669&gt;SUM($DS$2549:DS2611),_xlfn.CONCAT(", ",DU2611),
IF($DS$2669=SUM($DS$2549:DS2611),_xlfn.CONCAT(" y ",DU2611)))))</f>
        <v/>
      </c>
      <c r="DU2611" s="156" t="s">
        <v>5185</v>
      </c>
    </row>
    <row r="2612" spans="1:125" ht="15" customHeight="1">
      <c r="A2612" s="57"/>
      <c r="B2612" s="26"/>
      <c r="C2612" s="165" t="s">
        <v>5186</v>
      </c>
      <c r="D2612" s="852" t="str">
        <f t="shared" si="772"/>
        <v>RADIOTELEVISION DE VERACRUZ</v>
      </c>
      <c r="E2612" s="853"/>
      <c r="F2612" s="853"/>
      <c r="G2612" s="853"/>
      <c r="H2612" s="853"/>
      <c r="I2612" s="853"/>
      <c r="J2612" s="853"/>
      <c r="K2612" s="853"/>
      <c r="L2612" s="854"/>
      <c r="M2612" s="614"/>
      <c r="N2612" s="614"/>
      <c r="O2612" s="614"/>
      <c r="P2612" s="614"/>
      <c r="Q2612" s="614"/>
      <c r="R2612" s="614"/>
      <c r="S2612" s="614"/>
      <c r="T2612" s="614"/>
      <c r="U2612" s="614"/>
      <c r="V2612" s="614"/>
      <c r="W2612" s="614"/>
      <c r="X2612" s="614"/>
      <c r="Y2612" s="614"/>
      <c r="Z2612" s="614"/>
      <c r="AA2612" s="614"/>
      <c r="AB2612" s="614"/>
      <c r="AC2612" s="614"/>
      <c r="AD2612" s="614"/>
      <c r="AE2612" s="164"/>
      <c r="AF2612" s="164"/>
      <c r="AG2612" s="199">
        <f t="shared" si="773"/>
        <v>0</v>
      </c>
      <c r="AH2612" s="298">
        <f t="shared" si="774"/>
        <v>0</v>
      </c>
      <c r="AI2612" s="293">
        <f t="shared" si="775"/>
        <v>0</v>
      </c>
      <c r="AJ2612" s="294">
        <f t="shared" si="776"/>
        <v>0</v>
      </c>
      <c r="AK2612" s="295">
        <f t="shared" si="777"/>
        <v>0</v>
      </c>
      <c r="AL2612" s="296">
        <f t="shared" si="778"/>
        <v>0</v>
      </c>
      <c r="AM2612" s="293">
        <f t="shared" si="779"/>
        <v>0</v>
      </c>
      <c r="AN2612" s="294">
        <f t="shared" si="780"/>
        <v>0</v>
      </c>
      <c r="AO2612" s="295">
        <f t="shared" si="781"/>
        <v>0</v>
      </c>
      <c r="AP2612" s="296">
        <f t="shared" si="782"/>
        <v>0</v>
      </c>
      <c r="AQ2612" s="293">
        <f t="shared" si="783"/>
        <v>0</v>
      </c>
      <c r="AR2612" s="294">
        <f t="shared" si="784"/>
        <v>0</v>
      </c>
      <c r="AS2612" s="295">
        <f t="shared" si="785"/>
        <v>0</v>
      </c>
      <c r="AT2612" s="296">
        <f t="shared" si="786"/>
        <v>0</v>
      </c>
      <c r="AU2612" s="293">
        <f t="shared" si="787"/>
        <v>0</v>
      </c>
      <c r="AV2612" s="294">
        <f t="shared" si="788"/>
        <v>0</v>
      </c>
      <c r="AW2612" s="295">
        <f t="shared" si="789"/>
        <v>0</v>
      </c>
      <c r="AX2612" s="296">
        <f t="shared" si="790"/>
        <v>0</v>
      </c>
      <c r="AY2612" s="293">
        <f t="shared" si="791"/>
        <v>0</v>
      </c>
      <c r="AZ2612" s="294">
        <f t="shared" si="792"/>
        <v>0</v>
      </c>
      <c r="BA2612" s="295">
        <f t="shared" si="793"/>
        <v>0</v>
      </c>
      <c r="BB2612" s="296">
        <f t="shared" si="794"/>
        <v>0</v>
      </c>
      <c r="BC2612" s="293">
        <f t="shared" si="795"/>
        <v>0</v>
      </c>
      <c r="BD2612" s="294">
        <f t="shared" si="796"/>
        <v>0</v>
      </c>
      <c r="BE2612" s="295">
        <f t="shared" si="797"/>
        <v>0</v>
      </c>
      <c r="BF2612" s="296">
        <f t="shared" si="798"/>
        <v>0</v>
      </c>
      <c r="BG2612" s="293">
        <f t="shared" si="799"/>
        <v>0</v>
      </c>
      <c r="BH2612" s="294">
        <f t="shared" si="800"/>
        <v>0</v>
      </c>
      <c r="BI2612" s="295">
        <f t="shared" si="801"/>
        <v>0</v>
      </c>
      <c r="BJ2612" s="296">
        <f t="shared" si="802"/>
        <v>0</v>
      </c>
      <c r="BK2612" s="293">
        <f t="shared" si="803"/>
        <v>0</v>
      </c>
      <c r="BL2612" s="294">
        <f t="shared" si="804"/>
        <v>0</v>
      </c>
      <c r="BM2612" s="295">
        <f t="shared" si="805"/>
        <v>0</v>
      </c>
      <c r="BN2612" s="296">
        <f t="shared" si="806"/>
        <v>0</v>
      </c>
      <c r="BO2612" s="293">
        <f t="shared" si="807"/>
        <v>0</v>
      </c>
      <c r="BP2612" s="294">
        <f t="shared" si="808"/>
        <v>0</v>
      </c>
      <c r="BQ2612" s="295">
        <f t="shared" si="809"/>
        <v>0</v>
      </c>
      <c r="BR2612" s="296">
        <f t="shared" si="810"/>
        <v>0</v>
      </c>
      <c r="BS2612" s="293">
        <f t="shared" si="811"/>
        <v>0</v>
      </c>
      <c r="BT2612" s="294">
        <f t="shared" si="812"/>
        <v>0</v>
      </c>
      <c r="BU2612" s="295">
        <f t="shared" si="813"/>
        <v>0</v>
      </c>
      <c r="BV2612" s="296">
        <f t="shared" si="814"/>
        <v>0</v>
      </c>
      <c r="BW2612" s="293">
        <f t="shared" si="815"/>
        <v>0</v>
      </c>
      <c r="BX2612" s="294">
        <f t="shared" si="816"/>
        <v>0</v>
      </c>
      <c r="BY2612" s="295">
        <f t="shared" si="817"/>
        <v>0</v>
      </c>
      <c r="BZ2612" s="296">
        <f t="shared" si="818"/>
        <v>0</v>
      </c>
      <c r="CA2612" s="293">
        <f t="shared" si="819"/>
        <v>0</v>
      </c>
      <c r="CB2612" s="294">
        <f t="shared" si="820"/>
        <v>0</v>
      </c>
      <c r="CC2612" s="295">
        <f t="shared" si="821"/>
        <v>0</v>
      </c>
      <c r="CD2612" s="296">
        <f t="shared" si="822"/>
        <v>0</v>
      </c>
      <c r="CE2612" s="293">
        <f t="shared" si="823"/>
        <v>0</v>
      </c>
      <c r="CF2612" s="294">
        <f t="shared" si="824"/>
        <v>0</v>
      </c>
      <c r="CG2612" s="295">
        <f t="shared" si="825"/>
        <v>0</v>
      </c>
      <c r="CH2612" s="296">
        <f t="shared" si="826"/>
        <v>0</v>
      </c>
      <c r="CI2612" s="293">
        <f t="shared" si="827"/>
        <v>0</v>
      </c>
      <c r="CJ2612" s="294">
        <f t="shared" si="828"/>
        <v>0</v>
      </c>
      <c r="CK2612" s="295">
        <f t="shared" si="829"/>
        <v>0</v>
      </c>
      <c r="CL2612" s="296">
        <f t="shared" si="830"/>
        <v>0</v>
      </c>
      <c r="CM2612" s="293">
        <f t="shared" si="831"/>
        <v>0</v>
      </c>
      <c r="CN2612" s="294">
        <f t="shared" si="832"/>
        <v>0</v>
      </c>
      <c r="CO2612" s="295">
        <f t="shared" si="833"/>
        <v>0</v>
      </c>
      <c r="CP2612" s="296">
        <f t="shared" si="834"/>
        <v>0</v>
      </c>
      <c r="CQ2612" s="293">
        <f t="shared" si="835"/>
        <v>0</v>
      </c>
      <c r="CR2612" s="294">
        <f t="shared" si="836"/>
        <v>0</v>
      </c>
      <c r="CS2612" s="295">
        <f t="shared" si="837"/>
        <v>0</v>
      </c>
      <c r="CT2612" s="296">
        <f t="shared" si="838"/>
        <v>0</v>
      </c>
      <c r="CU2612" s="293">
        <f t="shared" si="839"/>
        <v>0</v>
      </c>
      <c r="CV2612" s="294">
        <f t="shared" si="840"/>
        <v>0</v>
      </c>
      <c r="CW2612" s="295">
        <f t="shared" si="841"/>
        <v>0</v>
      </c>
      <c r="CX2612" s="296">
        <f t="shared" si="842"/>
        <v>0</v>
      </c>
      <c r="CY2612" s="293">
        <f t="shared" si="843"/>
        <v>0</v>
      </c>
      <c r="CZ2612" s="294">
        <f t="shared" si="844"/>
        <v>0</v>
      </c>
      <c r="DA2612" s="295">
        <f t="shared" si="845"/>
        <v>0</v>
      </c>
      <c r="DB2612" s="296">
        <f t="shared" si="846"/>
        <v>0</v>
      </c>
      <c r="DC2612" s="404">
        <f t="shared" si="847"/>
        <v>0</v>
      </c>
      <c r="DD2612" s="366">
        <f t="shared" si="848"/>
        <v>0</v>
      </c>
      <c r="DE2612" s="364">
        <f t="shared" si="849"/>
        <v>0</v>
      </c>
      <c r="DF2612" s="365">
        <f t="shared" si="850"/>
        <v>0</v>
      </c>
      <c r="DG2612" s="404">
        <f t="shared" si="851"/>
        <v>0</v>
      </c>
      <c r="DH2612" s="366">
        <f t="shared" si="852"/>
        <v>0</v>
      </c>
      <c r="DI2612" s="364">
        <f t="shared" si="853"/>
        <v>0</v>
      </c>
      <c r="DJ2612" s="365">
        <f t="shared" si="854"/>
        <v>0</v>
      </c>
      <c r="DK2612" s="362">
        <f t="shared" si="855"/>
        <v>0</v>
      </c>
      <c r="DL2612" s="366">
        <f t="shared" si="856"/>
        <v>0</v>
      </c>
      <c r="DM2612" s="364">
        <f t="shared" si="857"/>
        <v>0</v>
      </c>
      <c r="DN2612" s="365">
        <f t="shared" si="858"/>
        <v>0</v>
      </c>
      <c r="DO2612" s="351">
        <f t="shared" si="859"/>
        <v>0</v>
      </c>
      <c r="DP2612" s="402">
        <f t="shared" si="860"/>
        <v>0</v>
      </c>
      <c r="DQ2612" s="370" t="str">
        <f>IF(DP2612=0,"",
IF(SUM($DP$2549:DP2612)=1,DR2612,
IF($DP$2669&gt;SUM($DP$2549:DP2612),_xlfn.CONCAT(", ",DR2612),
IF($DP$2669=SUM($DP$2549:DP2612),_xlfn.CONCAT(" y ",DR2612)))))</f>
        <v/>
      </c>
      <c r="DR2612" s="156" t="s">
        <v>5187</v>
      </c>
      <c r="DS2612" s="402">
        <f t="shared" si="861"/>
        <v>0</v>
      </c>
      <c r="DT2612" s="370" t="str">
        <f>IF(DS2612=0,"",
IF(SUM($DS$2549:DS2612)=1,DU2612,
IF($DS$2669&gt;SUM($DS$2549:DS2612),_xlfn.CONCAT(", ",DU2612),
IF($DS$2669=SUM($DS$2549:DS2612),_xlfn.CONCAT(" y ",DU2612)))))</f>
        <v/>
      </c>
      <c r="DU2612" s="156" t="s">
        <v>5187</v>
      </c>
    </row>
    <row r="2613" spans="1:125" ht="15" customHeight="1">
      <c r="A2613" s="57"/>
      <c r="B2613" s="26"/>
      <c r="C2613" s="165" t="s">
        <v>5188</v>
      </c>
      <c r="D2613" s="852" t="str">
        <f t="shared" si="772"/>
        <v>SECRETARIA EJECUTIVA DEL SISTEMA ESTATAL ANTICORRUPCION</v>
      </c>
      <c r="E2613" s="853"/>
      <c r="F2613" s="853"/>
      <c r="G2613" s="853"/>
      <c r="H2613" s="853"/>
      <c r="I2613" s="853"/>
      <c r="J2613" s="853"/>
      <c r="K2613" s="853"/>
      <c r="L2613" s="854"/>
      <c r="M2613" s="614"/>
      <c r="N2613" s="614"/>
      <c r="O2613" s="614"/>
      <c r="P2613" s="614"/>
      <c r="Q2613" s="614"/>
      <c r="R2613" s="614"/>
      <c r="S2613" s="614"/>
      <c r="T2613" s="614"/>
      <c r="U2613" s="614"/>
      <c r="V2613" s="614"/>
      <c r="W2613" s="614"/>
      <c r="X2613" s="614"/>
      <c r="Y2613" s="614"/>
      <c r="Z2613" s="614"/>
      <c r="AA2613" s="614"/>
      <c r="AB2613" s="614"/>
      <c r="AC2613" s="614"/>
      <c r="AD2613" s="614"/>
      <c r="AE2613" s="164"/>
      <c r="AF2613" s="164"/>
      <c r="AG2613" s="199">
        <f t="shared" si="773"/>
        <v>0</v>
      </c>
      <c r="AH2613" s="298">
        <f t="shared" si="774"/>
        <v>0</v>
      </c>
      <c r="AI2613" s="293">
        <f t="shared" si="775"/>
        <v>0</v>
      </c>
      <c r="AJ2613" s="294">
        <f t="shared" si="776"/>
        <v>0</v>
      </c>
      <c r="AK2613" s="295">
        <f t="shared" si="777"/>
        <v>0</v>
      </c>
      <c r="AL2613" s="296">
        <f t="shared" si="778"/>
        <v>0</v>
      </c>
      <c r="AM2613" s="293">
        <f t="shared" si="779"/>
        <v>0</v>
      </c>
      <c r="AN2613" s="294">
        <f t="shared" si="780"/>
        <v>0</v>
      </c>
      <c r="AO2613" s="295">
        <f t="shared" si="781"/>
        <v>0</v>
      </c>
      <c r="AP2613" s="296">
        <f t="shared" si="782"/>
        <v>0</v>
      </c>
      <c r="AQ2613" s="293">
        <f t="shared" si="783"/>
        <v>0</v>
      </c>
      <c r="AR2613" s="294">
        <f t="shared" si="784"/>
        <v>0</v>
      </c>
      <c r="AS2613" s="295">
        <f t="shared" si="785"/>
        <v>0</v>
      </c>
      <c r="AT2613" s="296">
        <f t="shared" si="786"/>
        <v>0</v>
      </c>
      <c r="AU2613" s="293">
        <f t="shared" si="787"/>
        <v>0</v>
      </c>
      <c r="AV2613" s="294">
        <f t="shared" si="788"/>
        <v>0</v>
      </c>
      <c r="AW2613" s="295">
        <f t="shared" si="789"/>
        <v>0</v>
      </c>
      <c r="AX2613" s="296">
        <f t="shared" si="790"/>
        <v>0</v>
      </c>
      <c r="AY2613" s="293">
        <f t="shared" si="791"/>
        <v>0</v>
      </c>
      <c r="AZ2613" s="294">
        <f t="shared" si="792"/>
        <v>0</v>
      </c>
      <c r="BA2613" s="295">
        <f t="shared" si="793"/>
        <v>0</v>
      </c>
      <c r="BB2613" s="296">
        <f t="shared" si="794"/>
        <v>0</v>
      </c>
      <c r="BC2613" s="293">
        <f t="shared" si="795"/>
        <v>0</v>
      </c>
      <c r="BD2613" s="294">
        <f t="shared" si="796"/>
        <v>0</v>
      </c>
      <c r="BE2613" s="295">
        <f t="shared" si="797"/>
        <v>0</v>
      </c>
      <c r="BF2613" s="296">
        <f t="shared" si="798"/>
        <v>0</v>
      </c>
      <c r="BG2613" s="293">
        <f t="shared" si="799"/>
        <v>0</v>
      </c>
      <c r="BH2613" s="294">
        <f t="shared" si="800"/>
        <v>0</v>
      </c>
      <c r="BI2613" s="295">
        <f t="shared" si="801"/>
        <v>0</v>
      </c>
      <c r="BJ2613" s="296">
        <f t="shared" si="802"/>
        <v>0</v>
      </c>
      <c r="BK2613" s="293">
        <f t="shared" si="803"/>
        <v>0</v>
      </c>
      <c r="BL2613" s="294">
        <f t="shared" si="804"/>
        <v>0</v>
      </c>
      <c r="BM2613" s="295">
        <f t="shared" si="805"/>
        <v>0</v>
      </c>
      <c r="BN2613" s="296">
        <f t="shared" si="806"/>
        <v>0</v>
      </c>
      <c r="BO2613" s="293">
        <f t="shared" si="807"/>
        <v>0</v>
      </c>
      <c r="BP2613" s="294">
        <f t="shared" si="808"/>
        <v>0</v>
      </c>
      <c r="BQ2613" s="295">
        <f t="shared" si="809"/>
        <v>0</v>
      </c>
      <c r="BR2613" s="296">
        <f t="shared" si="810"/>
        <v>0</v>
      </c>
      <c r="BS2613" s="293">
        <f t="shared" si="811"/>
        <v>0</v>
      </c>
      <c r="BT2613" s="294">
        <f t="shared" si="812"/>
        <v>0</v>
      </c>
      <c r="BU2613" s="295">
        <f t="shared" si="813"/>
        <v>0</v>
      </c>
      <c r="BV2613" s="296">
        <f t="shared" si="814"/>
        <v>0</v>
      </c>
      <c r="BW2613" s="293">
        <f t="shared" si="815"/>
        <v>0</v>
      </c>
      <c r="BX2613" s="294">
        <f t="shared" si="816"/>
        <v>0</v>
      </c>
      <c r="BY2613" s="295">
        <f t="shared" si="817"/>
        <v>0</v>
      </c>
      <c r="BZ2613" s="296">
        <f t="shared" si="818"/>
        <v>0</v>
      </c>
      <c r="CA2613" s="293">
        <f t="shared" si="819"/>
        <v>0</v>
      </c>
      <c r="CB2613" s="294">
        <f t="shared" si="820"/>
        <v>0</v>
      </c>
      <c r="CC2613" s="295">
        <f t="shared" si="821"/>
        <v>0</v>
      </c>
      <c r="CD2613" s="296">
        <f t="shared" si="822"/>
        <v>0</v>
      </c>
      <c r="CE2613" s="293">
        <f t="shared" si="823"/>
        <v>0</v>
      </c>
      <c r="CF2613" s="294">
        <f t="shared" si="824"/>
        <v>0</v>
      </c>
      <c r="CG2613" s="295">
        <f t="shared" si="825"/>
        <v>0</v>
      </c>
      <c r="CH2613" s="296">
        <f t="shared" si="826"/>
        <v>0</v>
      </c>
      <c r="CI2613" s="293">
        <f t="shared" si="827"/>
        <v>0</v>
      </c>
      <c r="CJ2613" s="294">
        <f t="shared" si="828"/>
        <v>0</v>
      </c>
      <c r="CK2613" s="295">
        <f t="shared" si="829"/>
        <v>0</v>
      </c>
      <c r="CL2613" s="296">
        <f t="shared" si="830"/>
        <v>0</v>
      </c>
      <c r="CM2613" s="293">
        <f t="shared" si="831"/>
        <v>0</v>
      </c>
      <c r="CN2613" s="294">
        <f t="shared" si="832"/>
        <v>0</v>
      </c>
      <c r="CO2613" s="295">
        <f t="shared" si="833"/>
        <v>0</v>
      </c>
      <c r="CP2613" s="296">
        <f t="shared" si="834"/>
        <v>0</v>
      </c>
      <c r="CQ2613" s="293">
        <f t="shared" si="835"/>
        <v>0</v>
      </c>
      <c r="CR2613" s="294">
        <f t="shared" si="836"/>
        <v>0</v>
      </c>
      <c r="CS2613" s="295">
        <f t="shared" si="837"/>
        <v>0</v>
      </c>
      <c r="CT2613" s="296">
        <f t="shared" si="838"/>
        <v>0</v>
      </c>
      <c r="CU2613" s="293">
        <f t="shared" si="839"/>
        <v>0</v>
      </c>
      <c r="CV2613" s="294">
        <f t="shared" si="840"/>
        <v>0</v>
      </c>
      <c r="CW2613" s="295">
        <f t="shared" si="841"/>
        <v>0</v>
      </c>
      <c r="CX2613" s="296">
        <f t="shared" si="842"/>
        <v>0</v>
      </c>
      <c r="CY2613" s="293">
        <f t="shared" si="843"/>
        <v>0</v>
      </c>
      <c r="CZ2613" s="294">
        <f t="shared" si="844"/>
        <v>0</v>
      </c>
      <c r="DA2613" s="295">
        <f t="shared" si="845"/>
        <v>0</v>
      </c>
      <c r="DB2613" s="296">
        <f t="shared" si="846"/>
        <v>0</v>
      </c>
      <c r="DC2613" s="404">
        <f t="shared" si="847"/>
        <v>0</v>
      </c>
      <c r="DD2613" s="366">
        <f t="shared" si="848"/>
        <v>0</v>
      </c>
      <c r="DE2613" s="364">
        <f t="shared" si="849"/>
        <v>0</v>
      </c>
      <c r="DF2613" s="365">
        <f t="shared" si="850"/>
        <v>0</v>
      </c>
      <c r="DG2613" s="404">
        <f t="shared" si="851"/>
        <v>0</v>
      </c>
      <c r="DH2613" s="366">
        <f t="shared" si="852"/>
        <v>0</v>
      </c>
      <c r="DI2613" s="364">
        <f t="shared" si="853"/>
        <v>0</v>
      </c>
      <c r="DJ2613" s="365">
        <f t="shared" si="854"/>
        <v>0</v>
      </c>
      <c r="DK2613" s="362">
        <f t="shared" si="855"/>
        <v>0</v>
      </c>
      <c r="DL2613" s="366">
        <f t="shared" si="856"/>
        <v>0</v>
      </c>
      <c r="DM2613" s="364">
        <f t="shared" si="857"/>
        <v>0</v>
      </c>
      <c r="DN2613" s="365">
        <f t="shared" si="858"/>
        <v>0</v>
      </c>
      <c r="DO2613" s="351">
        <f t="shared" si="859"/>
        <v>0</v>
      </c>
      <c r="DP2613" s="402">
        <f t="shared" si="860"/>
        <v>0</v>
      </c>
      <c r="DQ2613" s="370" t="str">
        <f>IF(DP2613=0,"",
IF(SUM($DP$2549:DP2613)=1,DR2613,
IF($DP$2669&gt;SUM($DP$2549:DP2613),_xlfn.CONCAT(", ",DR2613),
IF($DP$2669=SUM($DP$2549:DP2613),_xlfn.CONCAT(" y ",DR2613)))))</f>
        <v/>
      </c>
      <c r="DR2613" s="156" t="s">
        <v>5189</v>
      </c>
      <c r="DS2613" s="402">
        <f t="shared" si="861"/>
        <v>0</v>
      </c>
      <c r="DT2613" s="370" t="str">
        <f>IF(DS2613=0,"",
IF(SUM($DS$2549:DS2613)=1,DU2613,
IF($DS$2669&gt;SUM($DS$2549:DS2613),_xlfn.CONCAT(", ",DU2613),
IF($DS$2669=SUM($DS$2549:DS2613),_xlfn.CONCAT(" y ",DU2613)))))</f>
        <v/>
      </c>
      <c r="DU2613" s="156" t="s">
        <v>5189</v>
      </c>
    </row>
    <row r="2614" spans="1:125" ht="15" customHeight="1">
      <c r="A2614" s="57"/>
      <c r="B2614" s="26"/>
      <c r="C2614" s="165" t="s">
        <v>5190</v>
      </c>
      <c r="D2614" s="852" t="str">
        <f t="shared" ref="D2614:D2668" si="862">IF(D105="","",D105)</f>
        <v>INSTITUTO DE LA POLICIA AUXILIAR Y PROTECCION PATRIMONIAL</v>
      </c>
      <c r="E2614" s="853"/>
      <c r="F2614" s="853"/>
      <c r="G2614" s="853"/>
      <c r="H2614" s="853"/>
      <c r="I2614" s="853"/>
      <c r="J2614" s="853"/>
      <c r="K2614" s="853"/>
      <c r="L2614" s="854"/>
      <c r="M2614" s="614"/>
      <c r="N2614" s="614"/>
      <c r="O2614" s="614"/>
      <c r="P2614" s="614"/>
      <c r="Q2614" s="614"/>
      <c r="R2614" s="614"/>
      <c r="S2614" s="614"/>
      <c r="T2614" s="614"/>
      <c r="U2614" s="614"/>
      <c r="V2614" s="614"/>
      <c r="W2614" s="614"/>
      <c r="X2614" s="614"/>
      <c r="Y2614" s="614"/>
      <c r="Z2614" s="614"/>
      <c r="AA2614" s="614"/>
      <c r="AB2614" s="614"/>
      <c r="AC2614" s="614"/>
      <c r="AD2614" s="614"/>
      <c r="AE2614" s="164"/>
      <c r="AF2614" s="164"/>
      <c r="AG2614" s="199">
        <f t="shared" ref="AG2614:AG2668" si="863">IF(AND(COUNTBLANK(D2614)=1,COUNTA(M2614:AD2614,M2740:AD2740,M2866:AD2866)=0),0,IF(AND(COUNTBLANK(D2614)=0,SUM(Y1880:AD1880)=0,COUNTA(M2614:AD2614,M2740:AD2740,M2866:AD2866)=0),0,IF(AND(COUNTBLANK(D2614)=0,SUM(Y1880:AD1880)&gt;0,COUNTA(M2614:AD2614,M2740:AD2740,M2866:AD2866)=54),0,1)))</f>
        <v>0</v>
      </c>
      <c r="AH2614" s="298">
        <f t="shared" ref="AH2614:AH2668" si="864">COUNTIF(M2614:AD2614,"NS")+COUNTIF(M2740:AD2740,"NS")+COUNTIF(M2866:AD2866,"NS")</f>
        <v>0</v>
      </c>
      <c r="AI2614" s="293">
        <f t="shared" ref="AI2614:AI2668" si="865">M2614</f>
        <v>0</v>
      </c>
      <c r="AJ2614" s="294">
        <f t="shared" ref="AJ2614:AJ2668" si="866">COUNTIF(N2614:O2614,"NS")</f>
        <v>0</v>
      </c>
      <c r="AK2614" s="295">
        <f t="shared" ref="AK2614:AK2668" si="867">SUM(N2614:O2614)</f>
        <v>0</v>
      </c>
      <c r="AL2614" s="296">
        <f t="shared" ref="AL2614:AL2668" si="868">IF(OR(AND(AI2614=0, AJ2614&gt;0),AND(AI2614="NS", AK2614&gt;0), AND(AI2614="NS", AJ2614=0, AK2614=0)), 1, IF(OR(AND(AI2614&gt;0, AJ2614&gt;1,AI2614&gt;AK2614), AND(AI2614="NS", AJ2614=2), AND(AI2614="NS", AK2614=0, AJ2614&gt;0), AI2614=AK2614), 0, 1))</f>
        <v>0</v>
      </c>
      <c r="AM2614" s="293">
        <f t="shared" ref="AM2614:AM2668" si="869">P2614</f>
        <v>0</v>
      </c>
      <c r="AN2614" s="294">
        <f t="shared" ref="AN2614:AN2668" si="870">COUNTIF(Q2614:R2614,"NS")</f>
        <v>0</v>
      </c>
      <c r="AO2614" s="295">
        <f t="shared" ref="AO2614:AO2668" si="871">SUM(Q2614:R2614)</f>
        <v>0</v>
      </c>
      <c r="AP2614" s="296">
        <f t="shared" ref="AP2614:AP2668" si="872">IF(OR(AND(AM2614=0, AN2614&gt;0),AND(AM2614="NS", AO2614&gt;0), AND(AM2614="NS", AN2614=0, AO2614=0)), 1, IF(OR(AND(AM2614&gt;0, AN2614&gt;1,AM2614&gt;AO2614), AND(AM2614="NS", AN2614=2), AND(AM2614="NS", AO2614=0, AN2614&gt;0), AM2614=AO2614), 0, 1))</f>
        <v>0</v>
      </c>
      <c r="AQ2614" s="293">
        <f t="shared" ref="AQ2614:AQ2668" si="873">S2614</f>
        <v>0</v>
      </c>
      <c r="AR2614" s="294">
        <f t="shared" ref="AR2614:AR2668" si="874">COUNTIF(T2614:U2614,"NS")</f>
        <v>0</v>
      </c>
      <c r="AS2614" s="295">
        <f t="shared" ref="AS2614:AS2668" si="875">SUM(T2614:U2614)</f>
        <v>0</v>
      </c>
      <c r="AT2614" s="296">
        <f t="shared" ref="AT2614:AT2668" si="876">IF(OR(AND(AQ2614=0, AR2614&gt;0),AND(AQ2614="NS", AS2614&gt;0), AND(AQ2614="NS", AR2614=0, AS2614=0)), 1, IF(OR(AND(AQ2614&gt;0, AR2614&gt;1,AQ2614&gt;AS2614), AND(AQ2614="NS", AR2614=2), AND(AQ2614="NS", AS2614=0, AR2614&gt;0), AQ2614=AS2614), 0, 1))</f>
        <v>0</v>
      </c>
      <c r="AU2614" s="293">
        <f t="shared" ref="AU2614:AU2668" si="877">V2614</f>
        <v>0</v>
      </c>
      <c r="AV2614" s="294">
        <f t="shared" ref="AV2614:AV2668" si="878">COUNTIF(W2614:X2614,"NS")</f>
        <v>0</v>
      </c>
      <c r="AW2614" s="295">
        <f t="shared" ref="AW2614:AW2668" si="879">SUM(W2614:X2614)</f>
        <v>0</v>
      </c>
      <c r="AX2614" s="296">
        <f t="shared" ref="AX2614:AX2668" si="880">IF(OR(AND(AU2614=0, AV2614&gt;0),AND(AU2614="NS", AW2614&gt;0), AND(AU2614="NS", AV2614=0, AW2614=0)), 1, IF(OR(AND(AU2614&gt;0, AV2614&gt;1,AU2614&gt;AW2614), AND(AU2614="NS", AV2614=2), AND(AU2614="NS", AW2614=0, AV2614&gt;0), AU2614=AW2614), 0, 1))</f>
        <v>0</v>
      </c>
      <c r="AY2614" s="293">
        <f t="shared" ref="AY2614:AY2668" si="881">Y2614</f>
        <v>0</v>
      </c>
      <c r="AZ2614" s="294">
        <f t="shared" ref="AZ2614:AZ2668" si="882">COUNTIF(Z2614:AA2614,"NS")</f>
        <v>0</v>
      </c>
      <c r="BA2614" s="295">
        <f t="shared" ref="BA2614:BA2668" si="883">SUM(Z2614:AA2614)</f>
        <v>0</v>
      </c>
      <c r="BB2614" s="296">
        <f t="shared" ref="BB2614:BB2668" si="884">IF(OR(AND(AY2614=0, AZ2614&gt;0),AND(AY2614="NS", BA2614&gt;0), AND(AY2614="NS", AZ2614=0, BA2614=0)), 1, IF(OR(AND(AY2614&gt;0, AZ2614&gt;1,AY2614&gt;BA2614), AND(AY2614="NS", AZ2614=2), AND(AY2614="NS", BA2614=0, AZ2614&gt;0), AY2614=BA2614), 0, 1))</f>
        <v>0</v>
      </c>
      <c r="BC2614" s="293">
        <f t="shared" ref="BC2614:BC2668" si="885">AB2614</f>
        <v>0</v>
      </c>
      <c r="BD2614" s="294">
        <f t="shared" ref="BD2614:BD2668" si="886">COUNTIF(AC2614:AD2614,"NS")</f>
        <v>0</v>
      </c>
      <c r="BE2614" s="295">
        <f t="shared" ref="BE2614:BE2668" si="887">SUM(AC2614:AD2614)</f>
        <v>0</v>
      </c>
      <c r="BF2614" s="296">
        <f t="shared" ref="BF2614:BF2668" si="888">IF(OR(AND(BC2614=0, BD2614&gt;0),AND(BC2614="NS", BE2614&gt;0), AND(BC2614="NS", BD2614=0, BE2614=0)), 1, IF(OR(AND(BC2614&gt;0, BD2614&gt;1,BC2614&gt;BE2614), AND(BC2614="NS", BD2614=2), AND(BC2614="NS", BE2614=0, BD2614&gt;0), BC2614=BE2614), 0, 1))</f>
        <v>0</v>
      </c>
      <c r="BG2614" s="293">
        <f t="shared" ref="BG2614:BG2668" si="889">M2740</f>
        <v>0</v>
      </c>
      <c r="BH2614" s="294">
        <f t="shared" ref="BH2614:BH2668" si="890">COUNTIF(N2740:O2740,"NS")</f>
        <v>0</v>
      </c>
      <c r="BI2614" s="295">
        <f t="shared" ref="BI2614:BI2668" si="891">SUM(N2740:O2740)</f>
        <v>0</v>
      </c>
      <c r="BJ2614" s="296">
        <f t="shared" ref="BJ2614:BJ2668" si="892">IF(OR(AND(BG2614=0, BH2614&gt;0),AND(BG2614="NS", BI2614&gt;0), AND(BG2614="NS", BH2614=0, BI2614=0)), 1, IF(OR(AND(BG2614&gt;0, BH2614&gt;1,BG2614&gt;BI2614), AND(BG2614="NS", BH2614=2), AND(BG2614="NS", BI2614=0, BH2614&gt;0), BG2614=BI2614), 0, 1))</f>
        <v>0</v>
      </c>
      <c r="BK2614" s="293">
        <f t="shared" ref="BK2614:BK2668" si="893">P2740</f>
        <v>0</v>
      </c>
      <c r="BL2614" s="294">
        <f t="shared" ref="BL2614:BL2668" si="894">COUNTIF(Q2740:R2740,"NS")</f>
        <v>0</v>
      </c>
      <c r="BM2614" s="295">
        <f t="shared" ref="BM2614:BM2668" si="895">SUM(Q2740:R2740)</f>
        <v>0</v>
      </c>
      <c r="BN2614" s="296">
        <f t="shared" ref="BN2614:BN2668" si="896">IF(OR(AND(BK2614=0, BL2614&gt;0),AND(BK2614="NS", BM2614&gt;0), AND(BK2614="NS", BL2614=0, BM2614=0)), 1, IF(OR(AND(BK2614&gt;0, BL2614&gt;1,BK2614&gt;BM2614), AND(BK2614="NS", BL2614=2), AND(BK2614="NS", BM2614=0, BL2614&gt;0), BK2614=BM2614), 0, 1))</f>
        <v>0</v>
      </c>
      <c r="BO2614" s="293">
        <f t="shared" ref="BO2614:BO2668" si="897">S2740</f>
        <v>0</v>
      </c>
      <c r="BP2614" s="294">
        <f t="shared" ref="BP2614:BP2668" si="898">COUNTIF(T2740:U2740,"NS")</f>
        <v>0</v>
      </c>
      <c r="BQ2614" s="295">
        <f t="shared" ref="BQ2614:BQ2668" si="899">SUM(T2740:U2740)</f>
        <v>0</v>
      </c>
      <c r="BR2614" s="296">
        <f t="shared" ref="BR2614:BR2668" si="900">IF(OR(AND(BO2614=0, BP2614&gt;0),AND(BO2614="NS", BQ2614&gt;0), AND(BO2614="NS", BP2614=0, BQ2614=0)), 1, IF(OR(AND(BO2614&gt;0, BP2614&gt;1,BO2614&gt;BQ2614), AND(BO2614="NS", BP2614=2), AND(BO2614="NS", BQ2614=0, BP2614&gt;0), BO2614=BQ2614), 0, 1))</f>
        <v>0</v>
      </c>
      <c r="BS2614" s="293">
        <f t="shared" ref="BS2614:BS2668" si="901">V2740</f>
        <v>0</v>
      </c>
      <c r="BT2614" s="294">
        <f t="shared" ref="BT2614:BT2668" si="902">COUNTIF(W2740:X2740,"NS")</f>
        <v>0</v>
      </c>
      <c r="BU2614" s="295">
        <f t="shared" ref="BU2614:BU2668" si="903">SUM(W2740:X2740)</f>
        <v>0</v>
      </c>
      <c r="BV2614" s="296">
        <f t="shared" ref="BV2614:BV2668" si="904">IF(OR(AND(BS2614=0, BT2614&gt;0),AND(BS2614="NS", BU2614&gt;0), AND(BS2614="NS", BT2614=0, BU2614=0)), 1, IF(OR(AND(BS2614&gt;0, BT2614&gt;1,BS2614&gt;BU2614), AND(BS2614="NS", BT2614=2), AND(BS2614="NS", BU2614=0, BT2614&gt;0), BS2614=BU2614), 0, 1))</f>
        <v>0</v>
      </c>
      <c r="BW2614" s="293">
        <f t="shared" ref="BW2614:BW2668" si="905">Y2740</f>
        <v>0</v>
      </c>
      <c r="BX2614" s="294">
        <f t="shared" ref="BX2614:BX2668" si="906">COUNTIF(Z2740:AA2740,"NS")</f>
        <v>0</v>
      </c>
      <c r="BY2614" s="295">
        <f t="shared" ref="BY2614:BY2668" si="907">SUM(Z2740:AA2740)</f>
        <v>0</v>
      </c>
      <c r="BZ2614" s="296">
        <f t="shared" ref="BZ2614:BZ2668" si="908">IF(OR(AND(BW2614=0, BX2614&gt;0),AND(BW2614="NS", BY2614&gt;0), AND(BW2614="NS", BX2614=0, BY2614=0)), 1, IF(OR(AND(BW2614&gt;0, BX2614&gt;1,BW2614&gt;BY2614), AND(BW2614="NS", BX2614=2), AND(BW2614="NS", BY2614=0, BX2614&gt;0), BW2614=BY2614), 0, 1))</f>
        <v>0</v>
      </c>
      <c r="CA2614" s="293">
        <f t="shared" ref="CA2614:CA2668" si="909">AB2740</f>
        <v>0</v>
      </c>
      <c r="CB2614" s="294">
        <f t="shared" ref="CB2614:CB2668" si="910">COUNTIF(AC2740:AD2740,"NS")</f>
        <v>0</v>
      </c>
      <c r="CC2614" s="295">
        <f t="shared" ref="CC2614:CC2668" si="911">SUM(AC2740:AD2740)</f>
        <v>0</v>
      </c>
      <c r="CD2614" s="296">
        <f t="shared" ref="CD2614:CD2668" si="912">IF(OR(AND(CA2614=0, CB2614&gt;0),AND(CA2614="NS", CC2614&gt;0), AND(CA2614="NS", CB2614=0, CC2614=0)), 1, IF(OR(AND(CA2614&gt;0, CB2614&gt;1,CA2614&gt;CC2614), AND(CA2614="NS", CB2614=2), AND(CA2614="NS", CC2614=0, CB2614&gt;0), CA2614=CC2614), 0, 1))</f>
        <v>0</v>
      </c>
      <c r="CE2614" s="293">
        <f t="shared" ref="CE2614:CE2668" si="913">M2866</f>
        <v>0</v>
      </c>
      <c r="CF2614" s="294">
        <f t="shared" ref="CF2614:CF2668" si="914">COUNTIF(N2866:O2866,"NS")</f>
        <v>0</v>
      </c>
      <c r="CG2614" s="295">
        <f t="shared" ref="CG2614:CG2668" si="915">SUM(N2866:O2866)</f>
        <v>0</v>
      </c>
      <c r="CH2614" s="296">
        <f t="shared" ref="CH2614:CH2668" si="916">IF(OR(AND(CE2614=0, CF2614&gt;0),AND(CE2614="NS", CG2614&gt;0), AND(CE2614="NS", CF2614=0, CG2614=0)), 1, IF(OR(AND(CE2614&gt;0, CF2614&gt;1,CE2614&gt;CG2614), AND(CE2614="NS", CF2614=2), AND(CE2614="NS", CG2614=0, CF2614&gt;0), CE2614=CG2614), 0, 1))</f>
        <v>0</v>
      </c>
      <c r="CI2614" s="293">
        <f t="shared" ref="CI2614:CI2668" si="917">P2866</f>
        <v>0</v>
      </c>
      <c r="CJ2614" s="294">
        <f t="shared" ref="CJ2614:CJ2668" si="918">COUNTIF(Q2866:R2866,"NS")</f>
        <v>0</v>
      </c>
      <c r="CK2614" s="295">
        <f t="shared" ref="CK2614:CK2668" si="919">SUM(Q2866:R2866)</f>
        <v>0</v>
      </c>
      <c r="CL2614" s="296">
        <f t="shared" ref="CL2614:CL2668" si="920">IF(OR(AND(CI2614=0, CJ2614&gt;0),AND(CI2614="NS", CK2614&gt;0), AND(CI2614="NS", CJ2614=0, CK2614=0)), 1, IF(OR(AND(CI2614&gt;0, CJ2614&gt;1,CI2614&gt;CK2614), AND(CI2614="NS", CJ2614=2), AND(CI2614="NS", CK2614=0, CJ2614&gt;0), CI2614=CK2614), 0, 1))</f>
        <v>0</v>
      </c>
      <c r="CM2614" s="293">
        <f t="shared" ref="CM2614:CM2668" si="921">S2866</f>
        <v>0</v>
      </c>
      <c r="CN2614" s="294">
        <f t="shared" ref="CN2614:CN2668" si="922">COUNTIF(T2866:U2866,"NS")</f>
        <v>0</v>
      </c>
      <c r="CO2614" s="295">
        <f t="shared" ref="CO2614:CO2668" si="923">SUM(T2866:U2866)</f>
        <v>0</v>
      </c>
      <c r="CP2614" s="296">
        <f t="shared" ref="CP2614:CP2668" si="924">IF(OR(AND(CM2614=0, CN2614&gt;0),AND(CM2614="NS", CO2614&gt;0), AND(CM2614="NS", CN2614=0, CO2614=0)), 1, IF(OR(AND(CM2614&gt;0, CN2614&gt;1,CM2614&gt;CO2614), AND(CM2614="NS", CN2614=2), AND(CM2614="NS", CO2614=0, CN2614&gt;0), CM2614=CO2614), 0, 1))</f>
        <v>0</v>
      </c>
      <c r="CQ2614" s="293">
        <f t="shared" ref="CQ2614:CQ2668" si="925">V2866</f>
        <v>0</v>
      </c>
      <c r="CR2614" s="294">
        <f t="shared" ref="CR2614:CR2668" si="926">COUNTIF(W2866:X2866,"NS")</f>
        <v>0</v>
      </c>
      <c r="CS2614" s="295">
        <f t="shared" ref="CS2614:CS2668" si="927">SUM(W2866:X2866)</f>
        <v>0</v>
      </c>
      <c r="CT2614" s="296">
        <f t="shared" ref="CT2614:CT2668" si="928">IF(OR(AND(CQ2614=0, CR2614&gt;0),AND(CQ2614="NS", CS2614&gt;0), AND(CQ2614="NS", CR2614=0, CS2614=0)), 1, IF(OR(AND(CQ2614&gt;0, CR2614&gt;1,CQ2614&gt;CS2614), AND(CQ2614="NS", CR2614=2), AND(CQ2614="NS", CS2614=0, CR2614&gt;0), CQ2614=CS2614), 0, 1))</f>
        <v>0</v>
      </c>
      <c r="CU2614" s="293">
        <f t="shared" ref="CU2614:CU2668" si="929">Y2866</f>
        <v>0</v>
      </c>
      <c r="CV2614" s="294">
        <f t="shared" ref="CV2614:CV2668" si="930">COUNTIF(Z2866:AA2866,"NS")</f>
        <v>0</v>
      </c>
      <c r="CW2614" s="295">
        <f t="shared" ref="CW2614:CW2668" si="931">SUM(Z2866:AA2866)</f>
        <v>0</v>
      </c>
      <c r="CX2614" s="296">
        <f t="shared" ref="CX2614:CX2668" si="932">IF(OR(AND(CU2614=0, CV2614&gt;0),AND(CU2614="NS", CW2614&gt;0), AND(CU2614="NS", CV2614=0, CW2614=0)), 1, IF(OR(AND(CU2614&gt;0, CV2614&gt;1,CU2614&gt;CW2614), AND(CU2614="NS", CV2614=2), AND(CU2614="NS", CW2614=0, CV2614&gt;0), CU2614=CW2614), 0, 1))</f>
        <v>0</v>
      </c>
      <c r="CY2614" s="293">
        <f t="shared" ref="CY2614:CY2668" si="933">AB2866</f>
        <v>0</v>
      </c>
      <c r="CZ2614" s="294">
        <f t="shared" ref="CZ2614:CZ2668" si="934">COUNTIF(AC2866:AD2866,"NS")</f>
        <v>0</v>
      </c>
      <c r="DA2614" s="295">
        <f t="shared" ref="DA2614:DA2668" si="935">SUM(AC2866:AD2866)</f>
        <v>0</v>
      </c>
      <c r="DB2614" s="296">
        <f t="shared" ref="DB2614:DB2668" si="936">IF(OR(AND(CY2614=0, CZ2614&gt;0),AND(CY2614="NS", DA2614&gt;0), AND(CY2614="NS", CZ2614=0, DA2614=0)), 1, IF(OR(AND(CY2614&gt;0, CZ2614&gt;1,CY2614&gt;DA2614), AND(CY2614="NS", CZ2614=2), AND(CY2614="NS", DA2614=0, CZ2614&gt;0), CY2614=DA2614), 0, 1))</f>
        <v>0</v>
      </c>
      <c r="DC2614" s="404">
        <f t="shared" ref="DC2614:DC2668" si="937">M2614</f>
        <v>0</v>
      </c>
      <c r="DD2614" s="366">
        <f t="shared" ref="DD2614:DD2668" si="938">COUNTIF(P2614,"NS")+COUNTIF(S2614,"NS") + COUNTIF(V2614,"NS")+ COUNTIF(Y2614,"NS")+ COUNTIF(AB2614,"NS")+ COUNTIF(M2740,"NS")+ COUNTIF(P2740,"NS")+ COUNTIF(S2740,"NS")+ COUNTIF(V2740,"NS")+ COUNTIF(Y2740,"NS")+ COUNTIF(AB2740,"NS")+ COUNTIF(M2866,"NS")+ COUNTIF(P2866,"NS")+ COUNTIF(S2866,"NS")+ COUNTIF(V2866,"NS")+ COUNTIF(Y2866,"NS")+ COUNTIF(AB2866,"NS")</f>
        <v>0</v>
      </c>
      <c r="DE2614" s="364">
        <f t="shared" ref="DE2614:DE2668" si="939">SUM(P2614,S2614,V2614,Y2614,AB2614,M2740,P2740,S2740,V2740,Y2740,AB2740,M2866,P2866,S2866,V2866,Y2866,AB2866)</f>
        <v>0</v>
      </c>
      <c r="DF2614" s="365">
        <f t="shared" ref="DF2614:DF2668" si="940">IF(OR(AND(DC2614=0, DD2614&gt;0),AND(DC2614="NS", DE2614&gt;0), AND(DC2614="NS", DD2614=0, DE2614=0)), 1, IF(OR(AND(DC2614&gt;0, DD2614&gt;1,DC2614&gt;DE2614), AND(DC2614="NS", DD2614=2), AND(DC2614="NS", DE2614=0, DD2614&gt;0), DC2614=DE2614), 0, 1))</f>
        <v>0</v>
      </c>
      <c r="DG2614" s="404">
        <f t="shared" ref="DG2614:DG2668" si="941">N2614</f>
        <v>0</v>
      </c>
      <c r="DH2614" s="366">
        <f t="shared" ref="DH2614:DH2668" si="942">COUNTIF(Q2614,"NS")+COUNTIF(T2614,"NS") + COUNTIF(W2614,"NS")+ COUNTIF(Z2614,"NS")+ COUNTIF(AC2614,"NS")+ COUNTIF(N2740,"NS")+ COUNTIF(Q2740,"NS")+ COUNTIF(T2740,"NS")+ COUNTIF(W2740,"NS")+ COUNTIF(Z2740,"NS")+ COUNTIF(AC2740,"NS")+ COUNTIF(N2866,"NS")+ COUNTIF(Q2866,"NS")+ COUNTIF(T2866,"NS")+ COUNTIF(W2866,"NS")+ COUNTIF(Z2866,"NS")+ COUNTIF(AC2866,"NS")</f>
        <v>0</v>
      </c>
      <c r="DI2614" s="364">
        <f t="shared" ref="DI2614:DI2668" si="943">SUM(Q2614,T2614,W2614,Z2614,AC2614,N2740,Q2740,T2740,W2740,Z2740,AC2740,N2866,Q2866,T2866,W2866,Z2866,AC2866)</f>
        <v>0</v>
      </c>
      <c r="DJ2614" s="365">
        <f t="shared" ref="DJ2614:DJ2668" si="944">IF(OR(AND(DG2614=0, DH2614&gt;0),AND(DG2614="NS", DI2614&gt;0), AND(DG2614="NS", DH2614=0, DI2614=0)), 1, IF(OR(AND(DG2614&gt;0, DH2614&gt;1,DG2614&gt;DI2614), AND(DG2614="NS", DH2614=2), AND(DG2614="NS", DI2614=0, DH2614&gt;0), DG2614=DI2614), 0, 1))</f>
        <v>0</v>
      </c>
      <c r="DK2614" s="362">
        <f t="shared" ref="DK2614:DK2668" si="945">O2614</f>
        <v>0</v>
      </c>
      <c r="DL2614" s="366">
        <f t="shared" ref="DL2614:DL2668" si="946">COUNTIF(R2614,"NS")+COUNTIF(U2614,"NS") + COUNTIF(X2614,"NS")+ COUNTIF(AA2614,"NS")+ COUNTIF(AD2614,"NS")+ COUNTIF(O2740,"NS")+ COUNTIF(R2740,"NS")+ COUNTIF(U2740,"NS")+ COUNTIF(X2740,"NS")+ COUNTIF(AA2740,"NS")+ COUNTIF(AD2740,"NS")+ COUNTIF(O2866,"NS")+ COUNTIF(R2866,"NS")+ COUNTIF(U2866,"NS")+ COUNTIF(X2866,"NS")+ COUNTIF(AA2866,"NS")+ COUNTIF(AD2866,"NS")</f>
        <v>0</v>
      </c>
      <c r="DM2614" s="364">
        <f t="shared" ref="DM2614:DM2668" si="947">SUM(R2614,U2614,X2614,AA2614,AD2614,O2740,R2740,U2740,X2740,AA2740,AD2740,O2866,R2866,U2866,X2866,AA2866,AD2866)</f>
        <v>0</v>
      </c>
      <c r="DN2614" s="365">
        <f t="shared" ref="DN2614:DN2668" si="948">IF(OR(AND(DK2614=0, DL2614&gt;0),AND(DK2614="NS", DM2614&gt;0), AND(DK2614="NS", DL2614=0, DM2614=0)), 1, IF(OR(AND(DK2614&gt;0, DL2614&gt;1,DK2614&gt;DM2614), AND(DK2614="NS", DL2614=2), AND(DK2614="NS", DM2614=0, DL2614&gt;0), DK2614=DM2614), 0, 1))</f>
        <v>0</v>
      </c>
      <c r="DO2614" s="351">
        <f t="shared" ref="DO2614:DO2668" si="949">IF(AND(SUM($Y1880:$AD1880)=0,COUNTA(M2614:AD2614,M2740:AD2740,M2866:AD2866)&gt;0),1,0)</f>
        <v>0</v>
      </c>
      <c r="DP2614" s="402">
        <f t="shared" ref="DP2614:DP2668" si="950">IF(SUM(DF2614,DJ2614,DN2614)=0,0,1)</f>
        <v>0</v>
      </c>
      <c r="DQ2614" s="370" t="str">
        <f>IF(DP2614=0,"",
IF(SUM($DP$2549:DP2614)=1,DR2614,
IF($DP$2669&gt;SUM($DP$2549:DP2614),_xlfn.CONCAT(", ",DR2614),
IF($DP$2669=SUM($DP$2549:DP2614),_xlfn.CONCAT(" y ",DR2614)))))</f>
        <v/>
      </c>
      <c r="DR2614" s="156" t="s">
        <v>5191</v>
      </c>
      <c r="DS2614" s="402">
        <f t="shared" ref="DS2614:DS2668" si="951">IF(AG2614=0,0,1)</f>
        <v>0</v>
      </c>
      <c r="DT2614" s="370" t="str">
        <f>IF(DS2614=0,"",
IF(SUM($DS$2549:DS2614)=1,DU2614,
IF($DS$2669&gt;SUM($DS$2549:DS2614),_xlfn.CONCAT(", ",DU2614),
IF($DS$2669=SUM($DS$2549:DS2614),_xlfn.CONCAT(" y ",DU2614)))))</f>
        <v/>
      </c>
      <c r="DU2614" s="156" t="s">
        <v>5191</v>
      </c>
    </row>
    <row r="2615" spans="1:125" ht="15" customHeight="1">
      <c r="A2615" s="57"/>
      <c r="B2615" s="26"/>
      <c r="C2615" s="165" t="s">
        <v>5192</v>
      </c>
      <c r="D2615" s="852" t="str">
        <f t="shared" si="862"/>
        <v>ACADEMIA REGIONAL DE SEGURIDAD PUBLICA DEL SURESTE</v>
      </c>
      <c r="E2615" s="853"/>
      <c r="F2615" s="853"/>
      <c r="G2615" s="853"/>
      <c r="H2615" s="853"/>
      <c r="I2615" s="853"/>
      <c r="J2615" s="853"/>
      <c r="K2615" s="853"/>
      <c r="L2615" s="854"/>
      <c r="M2615" s="614"/>
      <c r="N2615" s="614"/>
      <c r="O2615" s="614"/>
      <c r="P2615" s="614"/>
      <c r="Q2615" s="614"/>
      <c r="R2615" s="614"/>
      <c r="S2615" s="614"/>
      <c r="T2615" s="614"/>
      <c r="U2615" s="614"/>
      <c r="V2615" s="614"/>
      <c r="W2615" s="614"/>
      <c r="X2615" s="614"/>
      <c r="Y2615" s="614"/>
      <c r="Z2615" s="614"/>
      <c r="AA2615" s="614"/>
      <c r="AB2615" s="614"/>
      <c r="AC2615" s="614"/>
      <c r="AD2615" s="614"/>
      <c r="AE2615" s="164"/>
      <c r="AF2615" s="164"/>
      <c r="AG2615" s="199">
        <f t="shared" si="863"/>
        <v>0</v>
      </c>
      <c r="AH2615" s="298">
        <f t="shared" si="864"/>
        <v>0</v>
      </c>
      <c r="AI2615" s="293">
        <f t="shared" si="865"/>
        <v>0</v>
      </c>
      <c r="AJ2615" s="294">
        <f t="shared" si="866"/>
        <v>0</v>
      </c>
      <c r="AK2615" s="295">
        <f t="shared" si="867"/>
        <v>0</v>
      </c>
      <c r="AL2615" s="296">
        <f t="shared" si="868"/>
        <v>0</v>
      </c>
      <c r="AM2615" s="293">
        <f t="shared" si="869"/>
        <v>0</v>
      </c>
      <c r="AN2615" s="294">
        <f t="shared" si="870"/>
        <v>0</v>
      </c>
      <c r="AO2615" s="295">
        <f t="shared" si="871"/>
        <v>0</v>
      </c>
      <c r="AP2615" s="296">
        <f t="shared" si="872"/>
        <v>0</v>
      </c>
      <c r="AQ2615" s="293">
        <f t="shared" si="873"/>
        <v>0</v>
      </c>
      <c r="AR2615" s="294">
        <f t="shared" si="874"/>
        <v>0</v>
      </c>
      <c r="AS2615" s="295">
        <f t="shared" si="875"/>
        <v>0</v>
      </c>
      <c r="AT2615" s="296">
        <f t="shared" si="876"/>
        <v>0</v>
      </c>
      <c r="AU2615" s="293">
        <f t="shared" si="877"/>
        <v>0</v>
      </c>
      <c r="AV2615" s="294">
        <f t="shared" si="878"/>
        <v>0</v>
      </c>
      <c r="AW2615" s="295">
        <f t="shared" si="879"/>
        <v>0</v>
      </c>
      <c r="AX2615" s="296">
        <f t="shared" si="880"/>
        <v>0</v>
      </c>
      <c r="AY2615" s="293">
        <f t="shared" si="881"/>
        <v>0</v>
      </c>
      <c r="AZ2615" s="294">
        <f t="shared" si="882"/>
        <v>0</v>
      </c>
      <c r="BA2615" s="295">
        <f t="shared" si="883"/>
        <v>0</v>
      </c>
      <c r="BB2615" s="296">
        <f t="shared" si="884"/>
        <v>0</v>
      </c>
      <c r="BC2615" s="293">
        <f t="shared" si="885"/>
        <v>0</v>
      </c>
      <c r="BD2615" s="294">
        <f t="shared" si="886"/>
        <v>0</v>
      </c>
      <c r="BE2615" s="295">
        <f t="shared" si="887"/>
        <v>0</v>
      </c>
      <c r="BF2615" s="296">
        <f t="shared" si="888"/>
        <v>0</v>
      </c>
      <c r="BG2615" s="293">
        <f t="shared" si="889"/>
        <v>0</v>
      </c>
      <c r="BH2615" s="294">
        <f t="shared" si="890"/>
        <v>0</v>
      </c>
      <c r="BI2615" s="295">
        <f t="shared" si="891"/>
        <v>0</v>
      </c>
      <c r="BJ2615" s="296">
        <f t="shared" si="892"/>
        <v>0</v>
      </c>
      <c r="BK2615" s="293">
        <f t="shared" si="893"/>
        <v>0</v>
      </c>
      <c r="BL2615" s="294">
        <f t="shared" si="894"/>
        <v>0</v>
      </c>
      <c r="BM2615" s="295">
        <f t="shared" si="895"/>
        <v>0</v>
      </c>
      <c r="BN2615" s="296">
        <f t="shared" si="896"/>
        <v>0</v>
      </c>
      <c r="BO2615" s="293">
        <f t="shared" si="897"/>
        <v>0</v>
      </c>
      <c r="BP2615" s="294">
        <f t="shared" si="898"/>
        <v>0</v>
      </c>
      <c r="BQ2615" s="295">
        <f t="shared" si="899"/>
        <v>0</v>
      </c>
      <c r="BR2615" s="296">
        <f t="shared" si="900"/>
        <v>0</v>
      </c>
      <c r="BS2615" s="293">
        <f t="shared" si="901"/>
        <v>0</v>
      </c>
      <c r="BT2615" s="294">
        <f t="shared" si="902"/>
        <v>0</v>
      </c>
      <c r="BU2615" s="295">
        <f t="shared" si="903"/>
        <v>0</v>
      </c>
      <c r="BV2615" s="296">
        <f t="shared" si="904"/>
        <v>0</v>
      </c>
      <c r="BW2615" s="293">
        <f t="shared" si="905"/>
        <v>0</v>
      </c>
      <c r="BX2615" s="294">
        <f t="shared" si="906"/>
        <v>0</v>
      </c>
      <c r="BY2615" s="295">
        <f t="shared" si="907"/>
        <v>0</v>
      </c>
      <c r="BZ2615" s="296">
        <f t="shared" si="908"/>
        <v>0</v>
      </c>
      <c r="CA2615" s="293">
        <f t="shared" si="909"/>
        <v>0</v>
      </c>
      <c r="CB2615" s="294">
        <f t="shared" si="910"/>
        <v>0</v>
      </c>
      <c r="CC2615" s="295">
        <f t="shared" si="911"/>
        <v>0</v>
      </c>
      <c r="CD2615" s="296">
        <f t="shared" si="912"/>
        <v>0</v>
      </c>
      <c r="CE2615" s="293">
        <f t="shared" si="913"/>
        <v>0</v>
      </c>
      <c r="CF2615" s="294">
        <f t="shared" si="914"/>
        <v>0</v>
      </c>
      <c r="CG2615" s="295">
        <f t="shared" si="915"/>
        <v>0</v>
      </c>
      <c r="CH2615" s="296">
        <f t="shared" si="916"/>
        <v>0</v>
      </c>
      <c r="CI2615" s="293">
        <f t="shared" si="917"/>
        <v>0</v>
      </c>
      <c r="CJ2615" s="294">
        <f t="shared" si="918"/>
        <v>0</v>
      </c>
      <c r="CK2615" s="295">
        <f t="shared" si="919"/>
        <v>0</v>
      </c>
      <c r="CL2615" s="296">
        <f t="shared" si="920"/>
        <v>0</v>
      </c>
      <c r="CM2615" s="293">
        <f t="shared" si="921"/>
        <v>0</v>
      </c>
      <c r="CN2615" s="294">
        <f t="shared" si="922"/>
        <v>0</v>
      </c>
      <c r="CO2615" s="295">
        <f t="shared" si="923"/>
        <v>0</v>
      </c>
      <c r="CP2615" s="296">
        <f t="shared" si="924"/>
        <v>0</v>
      </c>
      <c r="CQ2615" s="293">
        <f t="shared" si="925"/>
        <v>0</v>
      </c>
      <c r="CR2615" s="294">
        <f t="shared" si="926"/>
        <v>0</v>
      </c>
      <c r="CS2615" s="295">
        <f t="shared" si="927"/>
        <v>0</v>
      </c>
      <c r="CT2615" s="296">
        <f t="shared" si="928"/>
        <v>0</v>
      </c>
      <c r="CU2615" s="293">
        <f t="shared" si="929"/>
        <v>0</v>
      </c>
      <c r="CV2615" s="294">
        <f t="shared" si="930"/>
        <v>0</v>
      </c>
      <c r="CW2615" s="295">
        <f t="shared" si="931"/>
        <v>0</v>
      </c>
      <c r="CX2615" s="296">
        <f t="shared" si="932"/>
        <v>0</v>
      </c>
      <c r="CY2615" s="293">
        <f t="shared" si="933"/>
        <v>0</v>
      </c>
      <c r="CZ2615" s="294">
        <f t="shared" si="934"/>
        <v>0</v>
      </c>
      <c r="DA2615" s="295">
        <f t="shared" si="935"/>
        <v>0</v>
      </c>
      <c r="DB2615" s="296">
        <f t="shared" si="936"/>
        <v>0</v>
      </c>
      <c r="DC2615" s="404">
        <f t="shared" si="937"/>
        <v>0</v>
      </c>
      <c r="DD2615" s="366">
        <f t="shared" si="938"/>
        <v>0</v>
      </c>
      <c r="DE2615" s="364">
        <f t="shared" si="939"/>
        <v>0</v>
      </c>
      <c r="DF2615" s="365">
        <f t="shared" si="940"/>
        <v>0</v>
      </c>
      <c r="DG2615" s="404">
        <f t="shared" si="941"/>
        <v>0</v>
      </c>
      <c r="DH2615" s="366">
        <f t="shared" si="942"/>
        <v>0</v>
      </c>
      <c r="DI2615" s="364">
        <f t="shared" si="943"/>
        <v>0</v>
      </c>
      <c r="DJ2615" s="365">
        <f t="shared" si="944"/>
        <v>0</v>
      </c>
      <c r="DK2615" s="362">
        <f t="shared" si="945"/>
        <v>0</v>
      </c>
      <c r="DL2615" s="366">
        <f t="shared" si="946"/>
        <v>0</v>
      </c>
      <c r="DM2615" s="364">
        <f t="shared" si="947"/>
        <v>0</v>
      </c>
      <c r="DN2615" s="365">
        <f t="shared" si="948"/>
        <v>0</v>
      </c>
      <c r="DO2615" s="351">
        <f t="shared" si="949"/>
        <v>0</v>
      </c>
      <c r="DP2615" s="402">
        <f t="shared" si="950"/>
        <v>0</v>
      </c>
      <c r="DQ2615" s="370" t="str">
        <f>IF(DP2615=0,"",
IF(SUM($DP$2549:DP2615)=1,DR2615,
IF($DP$2669&gt;SUM($DP$2549:DP2615),_xlfn.CONCAT(", ",DR2615),
IF($DP$2669=SUM($DP$2549:DP2615),_xlfn.CONCAT(" y ",DR2615)))))</f>
        <v/>
      </c>
      <c r="DR2615" s="156" t="s">
        <v>5193</v>
      </c>
      <c r="DS2615" s="402">
        <f t="shared" si="951"/>
        <v>0</v>
      </c>
      <c r="DT2615" s="370" t="str">
        <f>IF(DS2615=0,"",
IF(SUM($DS$2549:DS2615)=1,DU2615,
IF($DS$2669&gt;SUM($DS$2549:DS2615),_xlfn.CONCAT(", ",DU2615),
IF($DS$2669=SUM($DS$2549:DS2615),_xlfn.CONCAT(" y ",DU2615)))))</f>
        <v/>
      </c>
      <c r="DU2615" s="156" t="s">
        <v>5193</v>
      </c>
    </row>
    <row r="2616" spans="1:125" ht="15" customHeight="1">
      <c r="A2616" s="57"/>
      <c r="B2616" s="26"/>
      <c r="C2616" s="165" t="s">
        <v>5194</v>
      </c>
      <c r="D2616" s="852" t="str">
        <f t="shared" si="862"/>
        <v>INSTITUTO DE CAPACITACION PARA EL TRABAJO</v>
      </c>
      <c r="E2616" s="853"/>
      <c r="F2616" s="853"/>
      <c r="G2616" s="853"/>
      <c r="H2616" s="853"/>
      <c r="I2616" s="853"/>
      <c r="J2616" s="853"/>
      <c r="K2616" s="853"/>
      <c r="L2616" s="854"/>
      <c r="M2616" s="614"/>
      <c r="N2616" s="614"/>
      <c r="O2616" s="614"/>
      <c r="P2616" s="614"/>
      <c r="Q2616" s="614"/>
      <c r="R2616" s="614"/>
      <c r="S2616" s="614"/>
      <c r="T2616" s="614"/>
      <c r="U2616" s="614"/>
      <c r="V2616" s="614"/>
      <c r="W2616" s="614"/>
      <c r="X2616" s="614"/>
      <c r="Y2616" s="614"/>
      <c r="Z2616" s="614"/>
      <c r="AA2616" s="614"/>
      <c r="AB2616" s="614"/>
      <c r="AC2616" s="614"/>
      <c r="AD2616" s="614"/>
      <c r="AE2616" s="164"/>
      <c r="AF2616" s="164"/>
      <c r="AG2616" s="199">
        <f t="shared" si="863"/>
        <v>0</v>
      </c>
      <c r="AH2616" s="298">
        <f t="shared" si="864"/>
        <v>0</v>
      </c>
      <c r="AI2616" s="293">
        <f t="shared" si="865"/>
        <v>0</v>
      </c>
      <c r="AJ2616" s="294">
        <f t="shared" si="866"/>
        <v>0</v>
      </c>
      <c r="AK2616" s="295">
        <f t="shared" si="867"/>
        <v>0</v>
      </c>
      <c r="AL2616" s="296">
        <f t="shared" si="868"/>
        <v>0</v>
      </c>
      <c r="AM2616" s="293">
        <f t="shared" si="869"/>
        <v>0</v>
      </c>
      <c r="AN2616" s="294">
        <f t="shared" si="870"/>
        <v>0</v>
      </c>
      <c r="AO2616" s="295">
        <f t="shared" si="871"/>
        <v>0</v>
      </c>
      <c r="AP2616" s="296">
        <f t="shared" si="872"/>
        <v>0</v>
      </c>
      <c r="AQ2616" s="293">
        <f t="shared" si="873"/>
        <v>0</v>
      </c>
      <c r="AR2616" s="294">
        <f t="shared" si="874"/>
        <v>0</v>
      </c>
      <c r="AS2616" s="295">
        <f t="shared" si="875"/>
        <v>0</v>
      </c>
      <c r="AT2616" s="296">
        <f t="shared" si="876"/>
        <v>0</v>
      </c>
      <c r="AU2616" s="293">
        <f t="shared" si="877"/>
        <v>0</v>
      </c>
      <c r="AV2616" s="294">
        <f t="shared" si="878"/>
        <v>0</v>
      </c>
      <c r="AW2616" s="295">
        <f t="shared" si="879"/>
        <v>0</v>
      </c>
      <c r="AX2616" s="296">
        <f t="shared" si="880"/>
        <v>0</v>
      </c>
      <c r="AY2616" s="293">
        <f t="shared" si="881"/>
        <v>0</v>
      </c>
      <c r="AZ2616" s="294">
        <f t="shared" si="882"/>
        <v>0</v>
      </c>
      <c r="BA2616" s="295">
        <f t="shared" si="883"/>
        <v>0</v>
      </c>
      <c r="BB2616" s="296">
        <f t="shared" si="884"/>
        <v>0</v>
      </c>
      <c r="BC2616" s="293">
        <f t="shared" si="885"/>
        <v>0</v>
      </c>
      <c r="BD2616" s="294">
        <f t="shared" si="886"/>
        <v>0</v>
      </c>
      <c r="BE2616" s="295">
        <f t="shared" si="887"/>
        <v>0</v>
      </c>
      <c r="BF2616" s="296">
        <f t="shared" si="888"/>
        <v>0</v>
      </c>
      <c r="BG2616" s="293">
        <f t="shared" si="889"/>
        <v>0</v>
      </c>
      <c r="BH2616" s="294">
        <f t="shared" si="890"/>
        <v>0</v>
      </c>
      <c r="BI2616" s="295">
        <f t="shared" si="891"/>
        <v>0</v>
      </c>
      <c r="BJ2616" s="296">
        <f t="shared" si="892"/>
        <v>0</v>
      </c>
      <c r="BK2616" s="293">
        <f t="shared" si="893"/>
        <v>0</v>
      </c>
      <c r="BL2616" s="294">
        <f t="shared" si="894"/>
        <v>0</v>
      </c>
      <c r="BM2616" s="295">
        <f t="shared" si="895"/>
        <v>0</v>
      </c>
      <c r="BN2616" s="296">
        <f t="shared" si="896"/>
        <v>0</v>
      </c>
      <c r="BO2616" s="293">
        <f t="shared" si="897"/>
        <v>0</v>
      </c>
      <c r="BP2616" s="294">
        <f t="shared" si="898"/>
        <v>0</v>
      </c>
      <c r="BQ2616" s="295">
        <f t="shared" si="899"/>
        <v>0</v>
      </c>
      <c r="BR2616" s="296">
        <f t="shared" si="900"/>
        <v>0</v>
      </c>
      <c r="BS2616" s="293">
        <f t="shared" si="901"/>
        <v>0</v>
      </c>
      <c r="BT2616" s="294">
        <f t="shared" si="902"/>
        <v>0</v>
      </c>
      <c r="BU2616" s="295">
        <f t="shared" si="903"/>
        <v>0</v>
      </c>
      <c r="BV2616" s="296">
        <f t="shared" si="904"/>
        <v>0</v>
      </c>
      <c r="BW2616" s="293">
        <f t="shared" si="905"/>
        <v>0</v>
      </c>
      <c r="BX2616" s="294">
        <f t="shared" si="906"/>
        <v>0</v>
      </c>
      <c r="BY2616" s="295">
        <f t="shared" si="907"/>
        <v>0</v>
      </c>
      <c r="BZ2616" s="296">
        <f t="shared" si="908"/>
        <v>0</v>
      </c>
      <c r="CA2616" s="293">
        <f t="shared" si="909"/>
        <v>0</v>
      </c>
      <c r="CB2616" s="294">
        <f t="shared" si="910"/>
        <v>0</v>
      </c>
      <c r="CC2616" s="295">
        <f t="shared" si="911"/>
        <v>0</v>
      </c>
      <c r="CD2616" s="296">
        <f t="shared" si="912"/>
        <v>0</v>
      </c>
      <c r="CE2616" s="293">
        <f t="shared" si="913"/>
        <v>0</v>
      </c>
      <c r="CF2616" s="294">
        <f t="shared" si="914"/>
        <v>0</v>
      </c>
      <c r="CG2616" s="295">
        <f t="shared" si="915"/>
        <v>0</v>
      </c>
      <c r="CH2616" s="296">
        <f t="shared" si="916"/>
        <v>0</v>
      </c>
      <c r="CI2616" s="293">
        <f t="shared" si="917"/>
        <v>0</v>
      </c>
      <c r="CJ2616" s="294">
        <f t="shared" si="918"/>
        <v>0</v>
      </c>
      <c r="CK2616" s="295">
        <f t="shared" si="919"/>
        <v>0</v>
      </c>
      <c r="CL2616" s="296">
        <f t="shared" si="920"/>
        <v>0</v>
      </c>
      <c r="CM2616" s="293">
        <f t="shared" si="921"/>
        <v>0</v>
      </c>
      <c r="CN2616" s="294">
        <f t="shared" si="922"/>
        <v>0</v>
      </c>
      <c r="CO2616" s="295">
        <f t="shared" si="923"/>
        <v>0</v>
      </c>
      <c r="CP2616" s="296">
        <f t="shared" si="924"/>
        <v>0</v>
      </c>
      <c r="CQ2616" s="293">
        <f t="shared" si="925"/>
        <v>0</v>
      </c>
      <c r="CR2616" s="294">
        <f t="shared" si="926"/>
        <v>0</v>
      </c>
      <c r="CS2616" s="295">
        <f t="shared" si="927"/>
        <v>0</v>
      </c>
      <c r="CT2616" s="296">
        <f t="shared" si="928"/>
        <v>0</v>
      </c>
      <c r="CU2616" s="293">
        <f t="shared" si="929"/>
        <v>0</v>
      </c>
      <c r="CV2616" s="294">
        <f t="shared" si="930"/>
        <v>0</v>
      </c>
      <c r="CW2616" s="295">
        <f t="shared" si="931"/>
        <v>0</v>
      </c>
      <c r="CX2616" s="296">
        <f t="shared" si="932"/>
        <v>0</v>
      </c>
      <c r="CY2616" s="293">
        <f t="shared" si="933"/>
        <v>0</v>
      </c>
      <c r="CZ2616" s="294">
        <f t="shared" si="934"/>
        <v>0</v>
      </c>
      <c r="DA2616" s="295">
        <f t="shared" si="935"/>
        <v>0</v>
      </c>
      <c r="DB2616" s="296">
        <f t="shared" si="936"/>
        <v>0</v>
      </c>
      <c r="DC2616" s="404">
        <f t="shared" si="937"/>
        <v>0</v>
      </c>
      <c r="DD2616" s="366">
        <f t="shared" si="938"/>
        <v>0</v>
      </c>
      <c r="DE2616" s="364">
        <f t="shared" si="939"/>
        <v>0</v>
      </c>
      <c r="DF2616" s="365">
        <f t="shared" si="940"/>
        <v>0</v>
      </c>
      <c r="DG2616" s="404">
        <f t="shared" si="941"/>
        <v>0</v>
      </c>
      <c r="DH2616" s="366">
        <f t="shared" si="942"/>
        <v>0</v>
      </c>
      <c r="DI2616" s="364">
        <f t="shared" si="943"/>
        <v>0</v>
      </c>
      <c r="DJ2616" s="365">
        <f t="shared" si="944"/>
        <v>0</v>
      </c>
      <c r="DK2616" s="362">
        <f t="shared" si="945"/>
        <v>0</v>
      </c>
      <c r="DL2616" s="366">
        <f t="shared" si="946"/>
        <v>0</v>
      </c>
      <c r="DM2616" s="364">
        <f t="shared" si="947"/>
        <v>0</v>
      </c>
      <c r="DN2616" s="365">
        <f t="shared" si="948"/>
        <v>0</v>
      </c>
      <c r="DO2616" s="351">
        <f t="shared" si="949"/>
        <v>0</v>
      </c>
      <c r="DP2616" s="402">
        <f t="shared" si="950"/>
        <v>0</v>
      </c>
      <c r="DQ2616" s="370" t="str">
        <f>IF(DP2616=0,"",
IF(SUM($DP$2549:DP2616)=1,DR2616,
IF($DP$2669&gt;SUM($DP$2549:DP2616),_xlfn.CONCAT(", ",DR2616),
IF($DP$2669=SUM($DP$2549:DP2616),_xlfn.CONCAT(" y ",DR2616)))))</f>
        <v/>
      </c>
      <c r="DR2616" s="156" t="s">
        <v>5195</v>
      </c>
      <c r="DS2616" s="402">
        <f t="shared" si="951"/>
        <v>0</v>
      </c>
      <c r="DT2616" s="370" t="str">
        <f>IF(DS2616=0,"",
IF(SUM($DS$2549:DS2616)=1,DU2616,
IF($DS$2669&gt;SUM($DS$2549:DS2616),_xlfn.CONCAT(", ",DU2616),
IF($DS$2669=SUM($DS$2549:DS2616),_xlfn.CONCAT(" y ",DU2616)))))</f>
        <v/>
      </c>
      <c r="DU2616" s="156" t="s">
        <v>5195</v>
      </c>
    </row>
    <row r="2617" spans="1:125" ht="15" customHeight="1">
      <c r="A2617" s="57"/>
      <c r="B2617" s="26"/>
      <c r="C2617" s="165" t="s">
        <v>5196</v>
      </c>
      <c r="D2617" s="852" t="str">
        <f t="shared" si="862"/>
        <v>CENTRO DE CONCILIACION LABORAL DEL ESTADO DE VERACRUZ DE IGNACIO DE LA LLAVE</v>
      </c>
      <c r="E2617" s="853"/>
      <c r="F2617" s="853"/>
      <c r="G2617" s="853"/>
      <c r="H2617" s="853"/>
      <c r="I2617" s="853"/>
      <c r="J2617" s="853"/>
      <c r="K2617" s="853"/>
      <c r="L2617" s="854"/>
      <c r="M2617" s="614"/>
      <c r="N2617" s="614"/>
      <c r="O2617" s="614"/>
      <c r="P2617" s="614"/>
      <c r="Q2617" s="614"/>
      <c r="R2617" s="614"/>
      <c r="S2617" s="614"/>
      <c r="T2617" s="614"/>
      <c r="U2617" s="614"/>
      <c r="V2617" s="614"/>
      <c r="W2617" s="614"/>
      <c r="X2617" s="614"/>
      <c r="Y2617" s="614"/>
      <c r="Z2617" s="614"/>
      <c r="AA2617" s="614"/>
      <c r="AB2617" s="614"/>
      <c r="AC2617" s="614"/>
      <c r="AD2617" s="614"/>
      <c r="AE2617" s="164"/>
      <c r="AF2617" s="164"/>
      <c r="AG2617" s="199">
        <f t="shared" si="863"/>
        <v>0</v>
      </c>
      <c r="AH2617" s="298">
        <f t="shared" si="864"/>
        <v>0</v>
      </c>
      <c r="AI2617" s="293">
        <f t="shared" si="865"/>
        <v>0</v>
      </c>
      <c r="AJ2617" s="294">
        <f t="shared" si="866"/>
        <v>0</v>
      </c>
      <c r="AK2617" s="295">
        <f t="shared" si="867"/>
        <v>0</v>
      </c>
      <c r="AL2617" s="296">
        <f t="shared" si="868"/>
        <v>0</v>
      </c>
      <c r="AM2617" s="293">
        <f t="shared" si="869"/>
        <v>0</v>
      </c>
      <c r="AN2617" s="294">
        <f t="shared" si="870"/>
        <v>0</v>
      </c>
      <c r="AO2617" s="295">
        <f t="shared" si="871"/>
        <v>0</v>
      </c>
      <c r="AP2617" s="296">
        <f t="shared" si="872"/>
        <v>0</v>
      </c>
      <c r="AQ2617" s="293">
        <f t="shared" si="873"/>
        <v>0</v>
      </c>
      <c r="AR2617" s="294">
        <f t="shared" si="874"/>
        <v>0</v>
      </c>
      <c r="AS2617" s="295">
        <f t="shared" si="875"/>
        <v>0</v>
      </c>
      <c r="AT2617" s="296">
        <f t="shared" si="876"/>
        <v>0</v>
      </c>
      <c r="AU2617" s="293">
        <f t="shared" si="877"/>
        <v>0</v>
      </c>
      <c r="AV2617" s="294">
        <f t="shared" si="878"/>
        <v>0</v>
      </c>
      <c r="AW2617" s="295">
        <f t="shared" si="879"/>
        <v>0</v>
      </c>
      <c r="AX2617" s="296">
        <f t="shared" si="880"/>
        <v>0</v>
      </c>
      <c r="AY2617" s="293">
        <f t="shared" si="881"/>
        <v>0</v>
      </c>
      <c r="AZ2617" s="294">
        <f t="shared" si="882"/>
        <v>0</v>
      </c>
      <c r="BA2617" s="295">
        <f t="shared" si="883"/>
        <v>0</v>
      </c>
      <c r="BB2617" s="296">
        <f t="shared" si="884"/>
        <v>0</v>
      </c>
      <c r="BC2617" s="293">
        <f t="shared" si="885"/>
        <v>0</v>
      </c>
      <c r="BD2617" s="294">
        <f t="shared" si="886"/>
        <v>0</v>
      </c>
      <c r="BE2617" s="295">
        <f t="shared" si="887"/>
        <v>0</v>
      </c>
      <c r="BF2617" s="296">
        <f t="shared" si="888"/>
        <v>0</v>
      </c>
      <c r="BG2617" s="293">
        <f t="shared" si="889"/>
        <v>0</v>
      </c>
      <c r="BH2617" s="294">
        <f t="shared" si="890"/>
        <v>0</v>
      </c>
      <c r="BI2617" s="295">
        <f t="shared" si="891"/>
        <v>0</v>
      </c>
      <c r="BJ2617" s="296">
        <f t="shared" si="892"/>
        <v>0</v>
      </c>
      <c r="BK2617" s="293">
        <f t="shared" si="893"/>
        <v>0</v>
      </c>
      <c r="BL2617" s="294">
        <f t="shared" si="894"/>
        <v>0</v>
      </c>
      <c r="BM2617" s="295">
        <f t="shared" si="895"/>
        <v>0</v>
      </c>
      <c r="BN2617" s="296">
        <f t="shared" si="896"/>
        <v>0</v>
      </c>
      <c r="BO2617" s="293">
        <f t="shared" si="897"/>
        <v>0</v>
      </c>
      <c r="BP2617" s="294">
        <f t="shared" si="898"/>
        <v>0</v>
      </c>
      <c r="BQ2617" s="295">
        <f t="shared" si="899"/>
        <v>0</v>
      </c>
      <c r="BR2617" s="296">
        <f t="shared" si="900"/>
        <v>0</v>
      </c>
      <c r="BS2617" s="293">
        <f t="shared" si="901"/>
        <v>0</v>
      </c>
      <c r="BT2617" s="294">
        <f t="shared" si="902"/>
        <v>0</v>
      </c>
      <c r="BU2617" s="295">
        <f t="shared" si="903"/>
        <v>0</v>
      </c>
      <c r="BV2617" s="296">
        <f t="shared" si="904"/>
        <v>0</v>
      </c>
      <c r="BW2617" s="293">
        <f t="shared" si="905"/>
        <v>0</v>
      </c>
      <c r="BX2617" s="294">
        <f t="shared" si="906"/>
        <v>0</v>
      </c>
      <c r="BY2617" s="295">
        <f t="shared" si="907"/>
        <v>0</v>
      </c>
      <c r="BZ2617" s="296">
        <f t="shared" si="908"/>
        <v>0</v>
      </c>
      <c r="CA2617" s="293">
        <f t="shared" si="909"/>
        <v>0</v>
      </c>
      <c r="CB2617" s="294">
        <f t="shared" si="910"/>
        <v>0</v>
      </c>
      <c r="CC2617" s="295">
        <f t="shared" si="911"/>
        <v>0</v>
      </c>
      <c r="CD2617" s="296">
        <f t="shared" si="912"/>
        <v>0</v>
      </c>
      <c r="CE2617" s="293">
        <f t="shared" si="913"/>
        <v>0</v>
      </c>
      <c r="CF2617" s="294">
        <f t="shared" si="914"/>
        <v>0</v>
      </c>
      <c r="CG2617" s="295">
        <f t="shared" si="915"/>
        <v>0</v>
      </c>
      <c r="CH2617" s="296">
        <f t="shared" si="916"/>
        <v>0</v>
      </c>
      <c r="CI2617" s="293">
        <f t="shared" si="917"/>
        <v>0</v>
      </c>
      <c r="CJ2617" s="294">
        <f t="shared" si="918"/>
        <v>0</v>
      </c>
      <c r="CK2617" s="295">
        <f t="shared" si="919"/>
        <v>0</v>
      </c>
      <c r="CL2617" s="296">
        <f t="shared" si="920"/>
        <v>0</v>
      </c>
      <c r="CM2617" s="293">
        <f t="shared" si="921"/>
        <v>0</v>
      </c>
      <c r="CN2617" s="294">
        <f t="shared" si="922"/>
        <v>0</v>
      </c>
      <c r="CO2617" s="295">
        <f t="shared" si="923"/>
        <v>0</v>
      </c>
      <c r="CP2617" s="296">
        <f t="shared" si="924"/>
        <v>0</v>
      </c>
      <c r="CQ2617" s="293">
        <f t="shared" si="925"/>
        <v>0</v>
      </c>
      <c r="CR2617" s="294">
        <f t="shared" si="926"/>
        <v>0</v>
      </c>
      <c r="CS2617" s="295">
        <f t="shared" si="927"/>
        <v>0</v>
      </c>
      <c r="CT2617" s="296">
        <f t="shared" si="928"/>
        <v>0</v>
      </c>
      <c r="CU2617" s="293">
        <f t="shared" si="929"/>
        <v>0</v>
      </c>
      <c r="CV2617" s="294">
        <f t="shared" si="930"/>
        <v>0</v>
      </c>
      <c r="CW2617" s="295">
        <f t="shared" si="931"/>
        <v>0</v>
      </c>
      <c r="CX2617" s="296">
        <f t="shared" si="932"/>
        <v>0</v>
      </c>
      <c r="CY2617" s="293">
        <f t="shared" si="933"/>
        <v>0</v>
      </c>
      <c r="CZ2617" s="294">
        <f t="shared" si="934"/>
        <v>0</v>
      </c>
      <c r="DA2617" s="295">
        <f t="shared" si="935"/>
        <v>0</v>
      </c>
      <c r="DB2617" s="296">
        <f t="shared" si="936"/>
        <v>0</v>
      </c>
      <c r="DC2617" s="404">
        <f t="shared" si="937"/>
        <v>0</v>
      </c>
      <c r="DD2617" s="366">
        <f t="shared" si="938"/>
        <v>0</v>
      </c>
      <c r="DE2617" s="364">
        <f t="shared" si="939"/>
        <v>0</v>
      </c>
      <c r="DF2617" s="365">
        <f t="shared" si="940"/>
        <v>0</v>
      </c>
      <c r="DG2617" s="404">
        <f t="shared" si="941"/>
        <v>0</v>
      </c>
      <c r="DH2617" s="366">
        <f t="shared" si="942"/>
        <v>0</v>
      </c>
      <c r="DI2617" s="364">
        <f t="shared" si="943"/>
        <v>0</v>
      </c>
      <c r="DJ2617" s="365">
        <f t="shared" si="944"/>
        <v>0</v>
      </c>
      <c r="DK2617" s="362">
        <f t="shared" si="945"/>
        <v>0</v>
      </c>
      <c r="DL2617" s="366">
        <f t="shared" si="946"/>
        <v>0</v>
      </c>
      <c r="DM2617" s="364">
        <f t="shared" si="947"/>
        <v>0</v>
      </c>
      <c r="DN2617" s="365">
        <f t="shared" si="948"/>
        <v>0</v>
      </c>
      <c r="DO2617" s="351">
        <f t="shared" si="949"/>
        <v>0</v>
      </c>
      <c r="DP2617" s="402">
        <f t="shared" si="950"/>
        <v>0</v>
      </c>
      <c r="DQ2617" s="370" t="str">
        <f>IF(DP2617=0,"",
IF(SUM($DP$2549:DP2617)=1,DR2617,
IF($DP$2669&gt;SUM($DP$2549:DP2617),_xlfn.CONCAT(", ",DR2617),
IF($DP$2669=SUM($DP$2549:DP2617),_xlfn.CONCAT(" y ",DR2617)))))</f>
        <v/>
      </c>
      <c r="DR2617" s="156" t="s">
        <v>5197</v>
      </c>
      <c r="DS2617" s="402">
        <f t="shared" si="951"/>
        <v>0</v>
      </c>
      <c r="DT2617" s="370" t="str">
        <f>IF(DS2617=0,"",
IF(SUM($DS$2549:DS2617)=1,DU2617,
IF($DS$2669&gt;SUM($DS$2549:DS2617),_xlfn.CONCAT(", ",DU2617),
IF($DS$2669=SUM($DS$2549:DS2617),_xlfn.CONCAT(" y ",DU2617)))))</f>
        <v/>
      </c>
      <c r="DU2617" s="156" t="s">
        <v>5197</v>
      </c>
    </row>
    <row r="2618" spans="1:125" ht="15" customHeight="1">
      <c r="A2618" s="57"/>
      <c r="B2618" s="26"/>
      <c r="C2618" s="165" t="s">
        <v>5198</v>
      </c>
      <c r="D2618" s="852" t="str">
        <f t="shared" si="862"/>
        <v>INSTITUTO VERACRUZANO DE LA CULTURA</v>
      </c>
      <c r="E2618" s="853"/>
      <c r="F2618" s="853"/>
      <c r="G2618" s="853"/>
      <c r="H2618" s="853"/>
      <c r="I2618" s="853"/>
      <c r="J2618" s="853"/>
      <c r="K2618" s="853"/>
      <c r="L2618" s="854"/>
      <c r="M2618" s="614"/>
      <c r="N2618" s="614"/>
      <c r="O2618" s="614"/>
      <c r="P2618" s="614"/>
      <c r="Q2618" s="614"/>
      <c r="R2618" s="614"/>
      <c r="S2618" s="614"/>
      <c r="T2618" s="614"/>
      <c r="U2618" s="614"/>
      <c r="V2618" s="614"/>
      <c r="W2618" s="614"/>
      <c r="X2618" s="614"/>
      <c r="Y2618" s="614"/>
      <c r="Z2618" s="614"/>
      <c r="AA2618" s="614"/>
      <c r="AB2618" s="614"/>
      <c r="AC2618" s="614"/>
      <c r="AD2618" s="614"/>
      <c r="AE2618" s="164"/>
      <c r="AF2618" s="164"/>
      <c r="AG2618" s="199">
        <f t="shared" si="863"/>
        <v>0</v>
      </c>
      <c r="AH2618" s="298">
        <f t="shared" si="864"/>
        <v>0</v>
      </c>
      <c r="AI2618" s="293">
        <f t="shared" si="865"/>
        <v>0</v>
      </c>
      <c r="AJ2618" s="294">
        <f t="shared" si="866"/>
        <v>0</v>
      </c>
      <c r="AK2618" s="295">
        <f t="shared" si="867"/>
        <v>0</v>
      </c>
      <c r="AL2618" s="296">
        <f t="shared" si="868"/>
        <v>0</v>
      </c>
      <c r="AM2618" s="293">
        <f t="shared" si="869"/>
        <v>0</v>
      </c>
      <c r="AN2618" s="294">
        <f t="shared" si="870"/>
        <v>0</v>
      </c>
      <c r="AO2618" s="295">
        <f t="shared" si="871"/>
        <v>0</v>
      </c>
      <c r="AP2618" s="296">
        <f t="shared" si="872"/>
        <v>0</v>
      </c>
      <c r="AQ2618" s="293">
        <f t="shared" si="873"/>
        <v>0</v>
      </c>
      <c r="AR2618" s="294">
        <f t="shared" si="874"/>
        <v>0</v>
      </c>
      <c r="AS2618" s="295">
        <f t="shared" si="875"/>
        <v>0</v>
      </c>
      <c r="AT2618" s="296">
        <f t="shared" si="876"/>
        <v>0</v>
      </c>
      <c r="AU2618" s="293">
        <f t="shared" si="877"/>
        <v>0</v>
      </c>
      <c r="AV2618" s="294">
        <f t="shared" si="878"/>
        <v>0</v>
      </c>
      <c r="AW2618" s="295">
        <f t="shared" si="879"/>
        <v>0</v>
      </c>
      <c r="AX2618" s="296">
        <f t="shared" si="880"/>
        <v>0</v>
      </c>
      <c r="AY2618" s="293">
        <f t="shared" si="881"/>
        <v>0</v>
      </c>
      <c r="AZ2618" s="294">
        <f t="shared" si="882"/>
        <v>0</v>
      </c>
      <c r="BA2618" s="295">
        <f t="shared" si="883"/>
        <v>0</v>
      </c>
      <c r="BB2618" s="296">
        <f t="shared" si="884"/>
        <v>0</v>
      </c>
      <c r="BC2618" s="293">
        <f t="shared" si="885"/>
        <v>0</v>
      </c>
      <c r="BD2618" s="294">
        <f t="shared" si="886"/>
        <v>0</v>
      </c>
      <c r="BE2618" s="295">
        <f t="shared" si="887"/>
        <v>0</v>
      </c>
      <c r="BF2618" s="296">
        <f t="shared" si="888"/>
        <v>0</v>
      </c>
      <c r="BG2618" s="293">
        <f t="shared" si="889"/>
        <v>0</v>
      </c>
      <c r="BH2618" s="294">
        <f t="shared" si="890"/>
        <v>0</v>
      </c>
      <c r="BI2618" s="295">
        <f t="shared" si="891"/>
        <v>0</v>
      </c>
      <c r="BJ2618" s="296">
        <f t="shared" si="892"/>
        <v>0</v>
      </c>
      <c r="BK2618" s="293">
        <f t="shared" si="893"/>
        <v>0</v>
      </c>
      <c r="BL2618" s="294">
        <f t="shared" si="894"/>
        <v>0</v>
      </c>
      <c r="BM2618" s="295">
        <f t="shared" si="895"/>
        <v>0</v>
      </c>
      <c r="BN2618" s="296">
        <f t="shared" si="896"/>
        <v>0</v>
      </c>
      <c r="BO2618" s="293">
        <f t="shared" si="897"/>
        <v>0</v>
      </c>
      <c r="BP2618" s="294">
        <f t="shared" si="898"/>
        <v>0</v>
      </c>
      <c r="BQ2618" s="295">
        <f t="shared" si="899"/>
        <v>0</v>
      </c>
      <c r="BR2618" s="296">
        <f t="shared" si="900"/>
        <v>0</v>
      </c>
      <c r="BS2618" s="293">
        <f t="shared" si="901"/>
        <v>0</v>
      </c>
      <c r="BT2618" s="294">
        <f t="shared" si="902"/>
        <v>0</v>
      </c>
      <c r="BU2618" s="295">
        <f t="shared" si="903"/>
        <v>0</v>
      </c>
      <c r="BV2618" s="296">
        <f t="shared" si="904"/>
        <v>0</v>
      </c>
      <c r="BW2618" s="293">
        <f t="shared" si="905"/>
        <v>0</v>
      </c>
      <c r="BX2618" s="294">
        <f t="shared" si="906"/>
        <v>0</v>
      </c>
      <c r="BY2618" s="295">
        <f t="shared" si="907"/>
        <v>0</v>
      </c>
      <c r="BZ2618" s="296">
        <f t="shared" si="908"/>
        <v>0</v>
      </c>
      <c r="CA2618" s="293">
        <f t="shared" si="909"/>
        <v>0</v>
      </c>
      <c r="CB2618" s="294">
        <f t="shared" si="910"/>
        <v>0</v>
      </c>
      <c r="CC2618" s="295">
        <f t="shared" si="911"/>
        <v>0</v>
      </c>
      <c r="CD2618" s="296">
        <f t="shared" si="912"/>
        <v>0</v>
      </c>
      <c r="CE2618" s="293">
        <f t="shared" si="913"/>
        <v>0</v>
      </c>
      <c r="CF2618" s="294">
        <f t="shared" si="914"/>
        <v>0</v>
      </c>
      <c r="CG2618" s="295">
        <f t="shared" si="915"/>
        <v>0</v>
      </c>
      <c r="CH2618" s="296">
        <f t="shared" si="916"/>
        <v>0</v>
      </c>
      <c r="CI2618" s="293">
        <f t="shared" si="917"/>
        <v>0</v>
      </c>
      <c r="CJ2618" s="294">
        <f t="shared" si="918"/>
        <v>0</v>
      </c>
      <c r="CK2618" s="295">
        <f t="shared" si="919"/>
        <v>0</v>
      </c>
      <c r="CL2618" s="296">
        <f t="shared" si="920"/>
        <v>0</v>
      </c>
      <c r="CM2618" s="293">
        <f t="shared" si="921"/>
        <v>0</v>
      </c>
      <c r="CN2618" s="294">
        <f t="shared" si="922"/>
        <v>0</v>
      </c>
      <c r="CO2618" s="295">
        <f t="shared" si="923"/>
        <v>0</v>
      </c>
      <c r="CP2618" s="296">
        <f t="shared" si="924"/>
        <v>0</v>
      </c>
      <c r="CQ2618" s="293">
        <f t="shared" si="925"/>
        <v>0</v>
      </c>
      <c r="CR2618" s="294">
        <f t="shared" si="926"/>
        <v>0</v>
      </c>
      <c r="CS2618" s="295">
        <f t="shared" si="927"/>
        <v>0</v>
      </c>
      <c r="CT2618" s="296">
        <f t="shared" si="928"/>
        <v>0</v>
      </c>
      <c r="CU2618" s="293">
        <f t="shared" si="929"/>
        <v>0</v>
      </c>
      <c r="CV2618" s="294">
        <f t="shared" si="930"/>
        <v>0</v>
      </c>
      <c r="CW2618" s="295">
        <f t="shared" si="931"/>
        <v>0</v>
      </c>
      <c r="CX2618" s="296">
        <f t="shared" si="932"/>
        <v>0</v>
      </c>
      <c r="CY2618" s="293">
        <f t="shared" si="933"/>
        <v>0</v>
      </c>
      <c r="CZ2618" s="294">
        <f t="shared" si="934"/>
        <v>0</v>
      </c>
      <c r="DA2618" s="295">
        <f t="shared" si="935"/>
        <v>0</v>
      </c>
      <c r="DB2618" s="296">
        <f t="shared" si="936"/>
        <v>0</v>
      </c>
      <c r="DC2618" s="404">
        <f t="shared" si="937"/>
        <v>0</v>
      </c>
      <c r="DD2618" s="366">
        <f t="shared" si="938"/>
        <v>0</v>
      </c>
      <c r="DE2618" s="364">
        <f t="shared" si="939"/>
        <v>0</v>
      </c>
      <c r="DF2618" s="365">
        <f t="shared" si="940"/>
        <v>0</v>
      </c>
      <c r="DG2618" s="404">
        <f t="shared" si="941"/>
        <v>0</v>
      </c>
      <c r="DH2618" s="366">
        <f t="shared" si="942"/>
        <v>0</v>
      </c>
      <c r="DI2618" s="364">
        <f t="shared" si="943"/>
        <v>0</v>
      </c>
      <c r="DJ2618" s="365">
        <f t="shared" si="944"/>
        <v>0</v>
      </c>
      <c r="DK2618" s="362">
        <f t="shared" si="945"/>
        <v>0</v>
      </c>
      <c r="DL2618" s="366">
        <f t="shared" si="946"/>
        <v>0</v>
      </c>
      <c r="DM2618" s="364">
        <f t="shared" si="947"/>
        <v>0</v>
      </c>
      <c r="DN2618" s="365">
        <f t="shared" si="948"/>
        <v>0</v>
      </c>
      <c r="DO2618" s="351">
        <f t="shared" si="949"/>
        <v>0</v>
      </c>
      <c r="DP2618" s="402">
        <f t="shared" si="950"/>
        <v>0</v>
      </c>
      <c r="DQ2618" s="370" t="str">
        <f>IF(DP2618=0,"",
IF(SUM($DP$2549:DP2618)=1,DR2618,
IF($DP$2669&gt;SUM($DP$2549:DP2618),_xlfn.CONCAT(", ",DR2618),
IF($DP$2669=SUM($DP$2549:DP2618),_xlfn.CONCAT(" y ",DR2618)))))</f>
        <v/>
      </c>
      <c r="DR2618" s="156" t="s">
        <v>5199</v>
      </c>
      <c r="DS2618" s="402">
        <f t="shared" si="951"/>
        <v>0</v>
      </c>
      <c r="DT2618" s="370" t="str">
        <f>IF(DS2618=0,"",
IF(SUM($DS$2549:DS2618)=1,DU2618,
IF($DS$2669&gt;SUM($DS$2549:DS2618),_xlfn.CONCAT(", ",DU2618),
IF($DS$2669=SUM($DS$2549:DS2618),_xlfn.CONCAT(" y ",DU2618)))))</f>
        <v/>
      </c>
      <c r="DU2618" s="156" t="s">
        <v>5199</v>
      </c>
    </row>
    <row r="2619" spans="1:125" ht="15" customHeight="1">
      <c r="A2619" s="57"/>
      <c r="B2619" s="26"/>
      <c r="C2619" s="165" t="s">
        <v>5200</v>
      </c>
      <c r="D2619" s="852" t="str">
        <f t="shared" si="862"/>
        <v>PROCURADURIA ESTATAL DE PROTECCION AL MEDIO AMBIENTE</v>
      </c>
      <c r="E2619" s="853"/>
      <c r="F2619" s="853"/>
      <c r="G2619" s="853"/>
      <c r="H2619" s="853"/>
      <c r="I2619" s="853"/>
      <c r="J2619" s="853"/>
      <c r="K2619" s="853"/>
      <c r="L2619" s="854"/>
      <c r="M2619" s="614"/>
      <c r="N2619" s="614"/>
      <c r="O2619" s="614"/>
      <c r="P2619" s="614"/>
      <c r="Q2619" s="614"/>
      <c r="R2619" s="614"/>
      <c r="S2619" s="614"/>
      <c r="T2619" s="614"/>
      <c r="U2619" s="614"/>
      <c r="V2619" s="614"/>
      <c r="W2619" s="614"/>
      <c r="X2619" s="614"/>
      <c r="Y2619" s="614"/>
      <c r="Z2619" s="614"/>
      <c r="AA2619" s="614"/>
      <c r="AB2619" s="614"/>
      <c r="AC2619" s="614"/>
      <c r="AD2619" s="614"/>
      <c r="AE2619" s="164"/>
      <c r="AF2619" s="164"/>
      <c r="AG2619" s="199">
        <f t="shared" si="863"/>
        <v>0</v>
      </c>
      <c r="AH2619" s="298">
        <f t="shared" si="864"/>
        <v>0</v>
      </c>
      <c r="AI2619" s="293">
        <f t="shared" si="865"/>
        <v>0</v>
      </c>
      <c r="AJ2619" s="294">
        <f t="shared" si="866"/>
        <v>0</v>
      </c>
      <c r="AK2619" s="295">
        <f t="shared" si="867"/>
        <v>0</v>
      </c>
      <c r="AL2619" s="296">
        <f t="shared" si="868"/>
        <v>0</v>
      </c>
      <c r="AM2619" s="293">
        <f t="shared" si="869"/>
        <v>0</v>
      </c>
      <c r="AN2619" s="294">
        <f t="shared" si="870"/>
        <v>0</v>
      </c>
      <c r="AO2619" s="295">
        <f t="shared" si="871"/>
        <v>0</v>
      </c>
      <c r="AP2619" s="296">
        <f t="shared" si="872"/>
        <v>0</v>
      </c>
      <c r="AQ2619" s="293">
        <f t="shared" si="873"/>
        <v>0</v>
      </c>
      <c r="AR2619" s="294">
        <f t="shared" si="874"/>
        <v>0</v>
      </c>
      <c r="AS2619" s="295">
        <f t="shared" si="875"/>
        <v>0</v>
      </c>
      <c r="AT2619" s="296">
        <f t="shared" si="876"/>
        <v>0</v>
      </c>
      <c r="AU2619" s="293">
        <f t="shared" si="877"/>
        <v>0</v>
      </c>
      <c r="AV2619" s="294">
        <f t="shared" si="878"/>
        <v>0</v>
      </c>
      <c r="AW2619" s="295">
        <f t="shared" si="879"/>
        <v>0</v>
      </c>
      <c r="AX2619" s="296">
        <f t="shared" si="880"/>
        <v>0</v>
      </c>
      <c r="AY2619" s="293">
        <f t="shared" si="881"/>
        <v>0</v>
      </c>
      <c r="AZ2619" s="294">
        <f t="shared" si="882"/>
        <v>0</v>
      </c>
      <c r="BA2619" s="295">
        <f t="shared" si="883"/>
        <v>0</v>
      </c>
      <c r="BB2619" s="296">
        <f t="shared" si="884"/>
        <v>0</v>
      </c>
      <c r="BC2619" s="293">
        <f t="shared" si="885"/>
        <v>0</v>
      </c>
      <c r="BD2619" s="294">
        <f t="shared" si="886"/>
        <v>0</v>
      </c>
      <c r="BE2619" s="295">
        <f t="shared" si="887"/>
        <v>0</v>
      </c>
      <c r="BF2619" s="296">
        <f t="shared" si="888"/>
        <v>0</v>
      </c>
      <c r="BG2619" s="293">
        <f t="shared" si="889"/>
        <v>0</v>
      </c>
      <c r="BH2619" s="294">
        <f t="shared" si="890"/>
        <v>0</v>
      </c>
      <c r="BI2619" s="295">
        <f t="shared" si="891"/>
        <v>0</v>
      </c>
      <c r="BJ2619" s="296">
        <f t="shared" si="892"/>
        <v>0</v>
      </c>
      <c r="BK2619" s="293">
        <f t="shared" si="893"/>
        <v>0</v>
      </c>
      <c r="BL2619" s="294">
        <f t="shared" si="894"/>
        <v>0</v>
      </c>
      <c r="BM2619" s="295">
        <f t="shared" si="895"/>
        <v>0</v>
      </c>
      <c r="BN2619" s="296">
        <f t="shared" si="896"/>
        <v>0</v>
      </c>
      <c r="BO2619" s="293">
        <f t="shared" si="897"/>
        <v>0</v>
      </c>
      <c r="BP2619" s="294">
        <f t="shared" si="898"/>
        <v>0</v>
      </c>
      <c r="BQ2619" s="295">
        <f t="shared" si="899"/>
        <v>0</v>
      </c>
      <c r="BR2619" s="296">
        <f t="shared" si="900"/>
        <v>0</v>
      </c>
      <c r="BS2619" s="293">
        <f t="shared" si="901"/>
        <v>0</v>
      </c>
      <c r="BT2619" s="294">
        <f t="shared" si="902"/>
        <v>0</v>
      </c>
      <c r="BU2619" s="295">
        <f t="shared" si="903"/>
        <v>0</v>
      </c>
      <c r="BV2619" s="296">
        <f t="shared" si="904"/>
        <v>0</v>
      </c>
      <c r="BW2619" s="293">
        <f t="shared" si="905"/>
        <v>0</v>
      </c>
      <c r="BX2619" s="294">
        <f t="shared" si="906"/>
        <v>0</v>
      </c>
      <c r="BY2619" s="295">
        <f t="shared" si="907"/>
        <v>0</v>
      </c>
      <c r="BZ2619" s="296">
        <f t="shared" si="908"/>
        <v>0</v>
      </c>
      <c r="CA2619" s="293">
        <f t="shared" si="909"/>
        <v>0</v>
      </c>
      <c r="CB2619" s="294">
        <f t="shared" si="910"/>
        <v>0</v>
      </c>
      <c r="CC2619" s="295">
        <f t="shared" si="911"/>
        <v>0</v>
      </c>
      <c r="CD2619" s="296">
        <f t="shared" si="912"/>
        <v>0</v>
      </c>
      <c r="CE2619" s="293">
        <f t="shared" si="913"/>
        <v>0</v>
      </c>
      <c r="CF2619" s="294">
        <f t="shared" si="914"/>
        <v>0</v>
      </c>
      <c r="CG2619" s="295">
        <f t="shared" si="915"/>
        <v>0</v>
      </c>
      <c r="CH2619" s="296">
        <f t="shared" si="916"/>
        <v>0</v>
      </c>
      <c r="CI2619" s="293">
        <f t="shared" si="917"/>
        <v>0</v>
      </c>
      <c r="CJ2619" s="294">
        <f t="shared" si="918"/>
        <v>0</v>
      </c>
      <c r="CK2619" s="295">
        <f t="shared" si="919"/>
        <v>0</v>
      </c>
      <c r="CL2619" s="296">
        <f t="shared" si="920"/>
        <v>0</v>
      </c>
      <c r="CM2619" s="293">
        <f t="shared" si="921"/>
        <v>0</v>
      </c>
      <c r="CN2619" s="294">
        <f t="shared" si="922"/>
        <v>0</v>
      </c>
      <c r="CO2619" s="295">
        <f t="shared" si="923"/>
        <v>0</v>
      </c>
      <c r="CP2619" s="296">
        <f t="shared" si="924"/>
        <v>0</v>
      </c>
      <c r="CQ2619" s="293">
        <f t="shared" si="925"/>
        <v>0</v>
      </c>
      <c r="CR2619" s="294">
        <f t="shared" si="926"/>
        <v>0</v>
      </c>
      <c r="CS2619" s="295">
        <f t="shared" si="927"/>
        <v>0</v>
      </c>
      <c r="CT2619" s="296">
        <f t="shared" si="928"/>
        <v>0</v>
      </c>
      <c r="CU2619" s="293">
        <f t="shared" si="929"/>
        <v>0</v>
      </c>
      <c r="CV2619" s="294">
        <f t="shared" si="930"/>
        <v>0</v>
      </c>
      <c r="CW2619" s="295">
        <f t="shared" si="931"/>
        <v>0</v>
      </c>
      <c r="CX2619" s="296">
        <f t="shared" si="932"/>
        <v>0</v>
      </c>
      <c r="CY2619" s="293">
        <f t="shared" si="933"/>
        <v>0</v>
      </c>
      <c r="CZ2619" s="294">
        <f t="shared" si="934"/>
        <v>0</v>
      </c>
      <c r="DA2619" s="295">
        <f t="shared" si="935"/>
        <v>0</v>
      </c>
      <c r="DB2619" s="296">
        <f t="shared" si="936"/>
        <v>0</v>
      </c>
      <c r="DC2619" s="404">
        <f t="shared" si="937"/>
        <v>0</v>
      </c>
      <c r="DD2619" s="366">
        <f t="shared" si="938"/>
        <v>0</v>
      </c>
      <c r="DE2619" s="364">
        <f t="shared" si="939"/>
        <v>0</v>
      </c>
      <c r="DF2619" s="365">
        <f t="shared" si="940"/>
        <v>0</v>
      </c>
      <c r="DG2619" s="404">
        <f t="shared" si="941"/>
        <v>0</v>
      </c>
      <c r="DH2619" s="366">
        <f t="shared" si="942"/>
        <v>0</v>
      </c>
      <c r="DI2619" s="364">
        <f t="shared" si="943"/>
        <v>0</v>
      </c>
      <c r="DJ2619" s="365">
        <f t="shared" si="944"/>
        <v>0</v>
      </c>
      <c r="DK2619" s="362">
        <f t="shared" si="945"/>
        <v>0</v>
      </c>
      <c r="DL2619" s="366">
        <f t="shared" si="946"/>
        <v>0</v>
      </c>
      <c r="DM2619" s="364">
        <f t="shared" si="947"/>
        <v>0</v>
      </c>
      <c r="DN2619" s="365">
        <f t="shared" si="948"/>
        <v>0</v>
      </c>
      <c r="DO2619" s="351">
        <f t="shared" si="949"/>
        <v>0</v>
      </c>
      <c r="DP2619" s="402">
        <f t="shared" si="950"/>
        <v>0</v>
      </c>
      <c r="DQ2619" s="370" t="str">
        <f>IF(DP2619=0,"",
IF(SUM($DP$2549:DP2619)=1,DR2619,
IF($DP$2669&gt;SUM($DP$2549:DP2619),_xlfn.CONCAT(", ",DR2619),
IF($DP$2669=SUM($DP$2549:DP2619),_xlfn.CONCAT(" y ",DR2619)))))</f>
        <v/>
      </c>
      <c r="DR2619" s="156" t="s">
        <v>5201</v>
      </c>
      <c r="DS2619" s="402">
        <f t="shared" si="951"/>
        <v>0</v>
      </c>
      <c r="DT2619" s="370" t="str">
        <f>IF(DS2619=0,"",
IF(SUM($DS$2549:DS2619)=1,DU2619,
IF($DS$2669&gt;SUM($DS$2549:DS2619),_xlfn.CONCAT(", ",DU2619),
IF($DS$2669=SUM($DS$2549:DS2619),_xlfn.CONCAT(" y ",DU2619)))))</f>
        <v/>
      </c>
      <c r="DU2619" s="156" t="s">
        <v>5201</v>
      </c>
    </row>
    <row r="2620" spans="1:125" ht="15" customHeight="1">
      <c r="A2620" s="57"/>
      <c r="B2620" s="26"/>
      <c r="C2620" s="165" t="s">
        <v>5202</v>
      </c>
      <c r="D2620" s="852" t="str">
        <f t="shared" si="862"/>
        <v>FIDEICOMISO FONDO DEL FUTURO</v>
      </c>
      <c r="E2620" s="853"/>
      <c r="F2620" s="853"/>
      <c r="G2620" s="853"/>
      <c r="H2620" s="853"/>
      <c r="I2620" s="853"/>
      <c r="J2620" s="853"/>
      <c r="K2620" s="853"/>
      <c r="L2620" s="854"/>
      <c r="M2620" s="614"/>
      <c r="N2620" s="614"/>
      <c r="O2620" s="614"/>
      <c r="P2620" s="614"/>
      <c r="Q2620" s="614"/>
      <c r="R2620" s="614"/>
      <c r="S2620" s="614"/>
      <c r="T2620" s="614"/>
      <c r="U2620" s="614"/>
      <c r="V2620" s="614"/>
      <c r="W2620" s="614"/>
      <c r="X2620" s="614"/>
      <c r="Y2620" s="614"/>
      <c r="Z2620" s="614"/>
      <c r="AA2620" s="614"/>
      <c r="AB2620" s="614"/>
      <c r="AC2620" s="614"/>
      <c r="AD2620" s="614"/>
      <c r="AE2620" s="164"/>
      <c r="AF2620" s="164"/>
      <c r="AG2620" s="199">
        <f t="shared" si="863"/>
        <v>0</v>
      </c>
      <c r="AH2620" s="298">
        <f t="shared" si="864"/>
        <v>0</v>
      </c>
      <c r="AI2620" s="293">
        <f t="shared" si="865"/>
        <v>0</v>
      </c>
      <c r="AJ2620" s="294">
        <f t="shared" si="866"/>
        <v>0</v>
      </c>
      <c r="AK2620" s="295">
        <f t="shared" si="867"/>
        <v>0</v>
      </c>
      <c r="AL2620" s="296">
        <f t="shared" si="868"/>
        <v>0</v>
      </c>
      <c r="AM2620" s="293">
        <f t="shared" si="869"/>
        <v>0</v>
      </c>
      <c r="AN2620" s="294">
        <f t="shared" si="870"/>
        <v>0</v>
      </c>
      <c r="AO2620" s="295">
        <f t="shared" si="871"/>
        <v>0</v>
      </c>
      <c r="AP2620" s="296">
        <f t="shared" si="872"/>
        <v>0</v>
      </c>
      <c r="AQ2620" s="293">
        <f t="shared" si="873"/>
        <v>0</v>
      </c>
      <c r="AR2620" s="294">
        <f t="shared" si="874"/>
        <v>0</v>
      </c>
      <c r="AS2620" s="295">
        <f t="shared" si="875"/>
        <v>0</v>
      </c>
      <c r="AT2620" s="296">
        <f t="shared" si="876"/>
        <v>0</v>
      </c>
      <c r="AU2620" s="293">
        <f t="shared" si="877"/>
        <v>0</v>
      </c>
      <c r="AV2620" s="294">
        <f t="shared" si="878"/>
        <v>0</v>
      </c>
      <c r="AW2620" s="295">
        <f t="shared" si="879"/>
        <v>0</v>
      </c>
      <c r="AX2620" s="296">
        <f t="shared" si="880"/>
        <v>0</v>
      </c>
      <c r="AY2620" s="293">
        <f t="shared" si="881"/>
        <v>0</v>
      </c>
      <c r="AZ2620" s="294">
        <f t="shared" si="882"/>
        <v>0</v>
      </c>
      <c r="BA2620" s="295">
        <f t="shared" si="883"/>
        <v>0</v>
      </c>
      <c r="BB2620" s="296">
        <f t="shared" si="884"/>
        <v>0</v>
      </c>
      <c r="BC2620" s="293">
        <f t="shared" si="885"/>
        <v>0</v>
      </c>
      <c r="BD2620" s="294">
        <f t="shared" si="886"/>
        <v>0</v>
      </c>
      <c r="BE2620" s="295">
        <f t="shared" si="887"/>
        <v>0</v>
      </c>
      <c r="BF2620" s="296">
        <f t="shared" si="888"/>
        <v>0</v>
      </c>
      <c r="BG2620" s="293">
        <f t="shared" si="889"/>
        <v>0</v>
      </c>
      <c r="BH2620" s="294">
        <f t="shared" si="890"/>
        <v>0</v>
      </c>
      <c r="BI2620" s="295">
        <f t="shared" si="891"/>
        <v>0</v>
      </c>
      <c r="BJ2620" s="296">
        <f t="shared" si="892"/>
        <v>0</v>
      </c>
      <c r="BK2620" s="293">
        <f t="shared" si="893"/>
        <v>0</v>
      </c>
      <c r="BL2620" s="294">
        <f t="shared" si="894"/>
        <v>0</v>
      </c>
      <c r="BM2620" s="295">
        <f t="shared" si="895"/>
        <v>0</v>
      </c>
      <c r="BN2620" s="296">
        <f t="shared" si="896"/>
        <v>0</v>
      </c>
      <c r="BO2620" s="293">
        <f t="shared" si="897"/>
        <v>0</v>
      </c>
      <c r="BP2620" s="294">
        <f t="shared" si="898"/>
        <v>0</v>
      </c>
      <c r="BQ2620" s="295">
        <f t="shared" si="899"/>
        <v>0</v>
      </c>
      <c r="BR2620" s="296">
        <f t="shared" si="900"/>
        <v>0</v>
      </c>
      <c r="BS2620" s="293">
        <f t="shared" si="901"/>
        <v>0</v>
      </c>
      <c r="BT2620" s="294">
        <f t="shared" si="902"/>
        <v>0</v>
      </c>
      <c r="BU2620" s="295">
        <f t="shared" si="903"/>
        <v>0</v>
      </c>
      <c r="BV2620" s="296">
        <f t="shared" si="904"/>
        <v>0</v>
      </c>
      <c r="BW2620" s="293">
        <f t="shared" si="905"/>
        <v>0</v>
      </c>
      <c r="BX2620" s="294">
        <f t="shared" si="906"/>
        <v>0</v>
      </c>
      <c r="BY2620" s="295">
        <f t="shared" si="907"/>
        <v>0</v>
      </c>
      <c r="BZ2620" s="296">
        <f t="shared" si="908"/>
        <v>0</v>
      </c>
      <c r="CA2620" s="293">
        <f t="shared" si="909"/>
        <v>0</v>
      </c>
      <c r="CB2620" s="294">
        <f t="shared" si="910"/>
        <v>0</v>
      </c>
      <c r="CC2620" s="295">
        <f t="shared" si="911"/>
        <v>0</v>
      </c>
      <c r="CD2620" s="296">
        <f t="shared" si="912"/>
        <v>0</v>
      </c>
      <c r="CE2620" s="293">
        <f t="shared" si="913"/>
        <v>0</v>
      </c>
      <c r="CF2620" s="294">
        <f t="shared" si="914"/>
        <v>0</v>
      </c>
      <c r="CG2620" s="295">
        <f t="shared" si="915"/>
        <v>0</v>
      </c>
      <c r="CH2620" s="296">
        <f t="shared" si="916"/>
        <v>0</v>
      </c>
      <c r="CI2620" s="293">
        <f t="shared" si="917"/>
        <v>0</v>
      </c>
      <c r="CJ2620" s="294">
        <f t="shared" si="918"/>
        <v>0</v>
      </c>
      <c r="CK2620" s="295">
        <f t="shared" si="919"/>
        <v>0</v>
      </c>
      <c r="CL2620" s="296">
        <f t="shared" si="920"/>
        <v>0</v>
      </c>
      <c r="CM2620" s="293">
        <f t="shared" si="921"/>
        <v>0</v>
      </c>
      <c r="CN2620" s="294">
        <f t="shared" si="922"/>
        <v>0</v>
      </c>
      <c r="CO2620" s="295">
        <f t="shared" si="923"/>
        <v>0</v>
      </c>
      <c r="CP2620" s="296">
        <f t="shared" si="924"/>
        <v>0</v>
      </c>
      <c r="CQ2620" s="293">
        <f t="shared" si="925"/>
        <v>0</v>
      </c>
      <c r="CR2620" s="294">
        <f t="shared" si="926"/>
        <v>0</v>
      </c>
      <c r="CS2620" s="295">
        <f t="shared" si="927"/>
        <v>0</v>
      </c>
      <c r="CT2620" s="296">
        <f t="shared" si="928"/>
        <v>0</v>
      </c>
      <c r="CU2620" s="293">
        <f t="shared" si="929"/>
        <v>0</v>
      </c>
      <c r="CV2620" s="294">
        <f t="shared" si="930"/>
        <v>0</v>
      </c>
      <c r="CW2620" s="295">
        <f t="shared" si="931"/>
        <v>0</v>
      </c>
      <c r="CX2620" s="296">
        <f t="shared" si="932"/>
        <v>0</v>
      </c>
      <c r="CY2620" s="293">
        <f t="shared" si="933"/>
        <v>0</v>
      </c>
      <c r="CZ2620" s="294">
        <f t="shared" si="934"/>
        <v>0</v>
      </c>
      <c r="DA2620" s="295">
        <f t="shared" si="935"/>
        <v>0</v>
      </c>
      <c r="DB2620" s="296">
        <f t="shared" si="936"/>
        <v>0</v>
      </c>
      <c r="DC2620" s="404">
        <f t="shared" si="937"/>
        <v>0</v>
      </c>
      <c r="DD2620" s="366">
        <f t="shared" si="938"/>
        <v>0</v>
      </c>
      <c r="DE2620" s="364">
        <f t="shared" si="939"/>
        <v>0</v>
      </c>
      <c r="DF2620" s="365">
        <f t="shared" si="940"/>
        <v>0</v>
      </c>
      <c r="DG2620" s="404">
        <f t="shared" si="941"/>
        <v>0</v>
      </c>
      <c r="DH2620" s="366">
        <f t="shared" si="942"/>
        <v>0</v>
      </c>
      <c r="DI2620" s="364">
        <f t="shared" si="943"/>
        <v>0</v>
      </c>
      <c r="DJ2620" s="365">
        <f t="shared" si="944"/>
        <v>0</v>
      </c>
      <c r="DK2620" s="362">
        <f t="shared" si="945"/>
        <v>0</v>
      </c>
      <c r="DL2620" s="366">
        <f t="shared" si="946"/>
        <v>0</v>
      </c>
      <c r="DM2620" s="364">
        <f t="shared" si="947"/>
        <v>0</v>
      </c>
      <c r="DN2620" s="365">
        <f t="shared" si="948"/>
        <v>0</v>
      </c>
      <c r="DO2620" s="351">
        <f t="shared" si="949"/>
        <v>0</v>
      </c>
      <c r="DP2620" s="402">
        <f t="shared" si="950"/>
        <v>0</v>
      </c>
      <c r="DQ2620" s="370" t="str">
        <f>IF(DP2620=0,"",
IF(SUM($DP$2549:DP2620)=1,DR2620,
IF($DP$2669&gt;SUM($DP$2549:DP2620),_xlfn.CONCAT(", ",DR2620),
IF($DP$2669=SUM($DP$2549:DP2620),_xlfn.CONCAT(" y ",DR2620)))))</f>
        <v/>
      </c>
      <c r="DR2620" s="156" t="s">
        <v>5203</v>
      </c>
      <c r="DS2620" s="402">
        <f t="shared" si="951"/>
        <v>0</v>
      </c>
      <c r="DT2620" s="370" t="str">
        <f>IF(DS2620=0,"",
IF(SUM($DS$2549:DS2620)=1,DU2620,
IF($DS$2669&gt;SUM($DS$2549:DS2620),_xlfn.CONCAT(", ",DU2620),
IF($DS$2669=SUM($DS$2549:DS2620),_xlfn.CONCAT(" y ",DU2620)))))</f>
        <v/>
      </c>
      <c r="DU2620" s="156" t="s">
        <v>5203</v>
      </c>
    </row>
    <row r="2621" spans="1:125" ht="15" customHeight="1">
      <c r="A2621" s="57"/>
      <c r="B2621" s="26"/>
      <c r="C2621" s="165" t="s">
        <v>5204</v>
      </c>
      <c r="D2621" s="852" t="str">
        <f t="shared" si="862"/>
        <v/>
      </c>
      <c r="E2621" s="853"/>
      <c r="F2621" s="853"/>
      <c r="G2621" s="853"/>
      <c r="H2621" s="853"/>
      <c r="I2621" s="853"/>
      <c r="J2621" s="853"/>
      <c r="K2621" s="853"/>
      <c r="L2621" s="854"/>
      <c r="M2621" s="614"/>
      <c r="N2621" s="614"/>
      <c r="O2621" s="614"/>
      <c r="P2621" s="614"/>
      <c r="Q2621" s="614"/>
      <c r="R2621" s="614"/>
      <c r="S2621" s="614"/>
      <c r="T2621" s="614"/>
      <c r="U2621" s="614"/>
      <c r="V2621" s="614"/>
      <c r="W2621" s="614"/>
      <c r="X2621" s="614"/>
      <c r="Y2621" s="614"/>
      <c r="Z2621" s="614"/>
      <c r="AA2621" s="614"/>
      <c r="AB2621" s="614"/>
      <c r="AC2621" s="614"/>
      <c r="AD2621" s="614"/>
      <c r="AE2621" s="164"/>
      <c r="AF2621" s="164"/>
      <c r="AG2621" s="199">
        <f t="shared" si="863"/>
        <v>0</v>
      </c>
      <c r="AH2621" s="298">
        <f t="shared" si="864"/>
        <v>0</v>
      </c>
      <c r="AI2621" s="293">
        <f t="shared" si="865"/>
        <v>0</v>
      </c>
      <c r="AJ2621" s="294">
        <f t="shared" si="866"/>
        <v>0</v>
      </c>
      <c r="AK2621" s="295">
        <f t="shared" si="867"/>
        <v>0</v>
      </c>
      <c r="AL2621" s="296">
        <f t="shared" si="868"/>
        <v>0</v>
      </c>
      <c r="AM2621" s="293">
        <f t="shared" si="869"/>
        <v>0</v>
      </c>
      <c r="AN2621" s="294">
        <f t="shared" si="870"/>
        <v>0</v>
      </c>
      <c r="AO2621" s="295">
        <f t="shared" si="871"/>
        <v>0</v>
      </c>
      <c r="AP2621" s="296">
        <f t="shared" si="872"/>
        <v>0</v>
      </c>
      <c r="AQ2621" s="293">
        <f t="shared" si="873"/>
        <v>0</v>
      </c>
      <c r="AR2621" s="294">
        <f t="shared" si="874"/>
        <v>0</v>
      </c>
      <c r="AS2621" s="295">
        <f t="shared" si="875"/>
        <v>0</v>
      </c>
      <c r="AT2621" s="296">
        <f t="shared" si="876"/>
        <v>0</v>
      </c>
      <c r="AU2621" s="293">
        <f t="shared" si="877"/>
        <v>0</v>
      </c>
      <c r="AV2621" s="294">
        <f t="shared" si="878"/>
        <v>0</v>
      </c>
      <c r="AW2621" s="295">
        <f t="shared" si="879"/>
        <v>0</v>
      </c>
      <c r="AX2621" s="296">
        <f t="shared" si="880"/>
        <v>0</v>
      </c>
      <c r="AY2621" s="293">
        <f t="shared" si="881"/>
        <v>0</v>
      </c>
      <c r="AZ2621" s="294">
        <f t="shared" si="882"/>
        <v>0</v>
      </c>
      <c r="BA2621" s="295">
        <f t="shared" si="883"/>
        <v>0</v>
      </c>
      <c r="BB2621" s="296">
        <f t="shared" si="884"/>
        <v>0</v>
      </c>
      <c r="BC2621" s="293">
        <f t="shared" si="885"/>
        <v>0</v>
      </c>
      <c r="BD2621" s="294">
        <f t="shared" si="886"/>
        <v>0</v>
      </c>
      <c r="BE2621" s="295">
        <f t="shared" si="887"/>
        <v>0</v>
      </c>
      <c r="BF2621" s="296">
        <f t="shared" si="888"/>
        <v>0</v>
      </c>
      <c r="BG2621" s="293">
        <f t="shared" si="889"/>
        <v>0</v>
      </c>
      <c r="BH2621" s="294">
        <f t="shared" si="890"/>
        <v>0</v>
      </c>
      <c r="BI2621" s="295">
        <f t="shared" si="891"/>
        <v>0</v>
      </c>
      <c r="BJ2621" s="296">
        <f t="shared" si="892"/>
        <v>0</v>
      </c>
      <c r="BK2621" s="293">
        <f t="shared" si="893"/>
        <v>0</v>
      </c>
      <c r="BL2621" s="294">
        <f t="shared" si="894"/>
        <v>0</v>
      </c>
      <c r="BM2621" s="295">
        <f t="shared" si="895"/>
        <v>0</v>
      </c>
      <c r="BN2621" s="296">
        <f t="shared" si="896"/>
        <v>0</v>
      </c>
      <c r="BO2621" s="293">
        <f t="shared" si="897"/>
        <v>0</v>
      </c>
      <c r="BP2621" s="294">
        <f t="shared" si="898"/>
        <v>0</v>
      </c>
      <c r="BQ2621" s="295">
        <f t="shared" si="899"/>
        <v>0</v>
      </c>
      <c r="BR2621" s="296">
        <f t="shared" si="900"/>
        <v>0</v>
      </c>
      <c r="BS2621" s="293">
        <f t="shared" si="901"/>
        <v>0</v>
      </c>
      <c r="BT2621" s="294">
        <f t="shared" si="902"/>
        <v>0</v>
      </c>
      <c r="BU2621" s="295">
        <f t="shared" si="903"/>
        <v>0</v>
      </c>
      <c r="BV2621" s="296">
        <f t="shared" si="904"/>
        <v>0</v>
      </c>
      <c r="BW2621" s="293">
        <f t="shared" si="905"/>
        <v>0</v>
      </c>
      <c r="BX2621" s="294">
        <f t="shared" si="906"/>
        <v>0</v>
      </c>
      <c r="BY2621" s="295">
        <f t="shared" si="907"/>
        <v>0</v>
      </c>
      <c r="BZ2621" s="296">
        <f t="shared" si="908"/>
        <v>0</v>
      </c>
      <c r="CA2621" s="293">
        <f t="shared" si="909"/>
        <v>0</v>
      </c>
      <c r="CB2621" s="294">
        <f t="shared" si="910"/>
        <v>0</v>
      </c>
      <c r="CC2621" s="295">
        <f t="shared" si="911"/>
        <v>0</v>
      </c>
      <c r="CD2621" s="296">
        <f t="shared" si="912"/>
        <v>0</v>
      </c>
      <c r="CE2621" s="293">
        <f t="shared" si="913"/>
        <v>0</v>
      </c>
      <c r="CF2621" s="294">
        <f t="shared" si="914"/>
        <v>0</v>
      </c>
      <c r="CG2621" s="295">
        <f t="shared" si="915"/>
        <v>0</v>
      </c>
      <c r="CH2621" s="296">
        <f t="shared" si="916"/>
        <v>0</v>
      </c>
      <c r="CI2621" s="293">
        <f t="shared" si="917"/>
        <v>0</v>
      </c>
      <c r="CJ2621" s="294">
        <f t="shared" si="918"/>
        <v>0</v>
      </c>
      <c r="CK2621" s="295">
        <f t="shared" si="919"/>
        <v>0</v>
      </c>
      <c r="CL2621" s="296">
        <f t="shared" si="920"/>
        <v>0</v>
      </c>
      <c r="CM2621" s="293">
        <f t="shared" si="921"/>
        <v>0</v>
      </c>
      <c r="CN2621" s="294">
        <f t="shared" si="922"/>
        <v>0</v>
      </c>
      <c r="CO2621" s="295">
        <f t="shared" si="923"/>
        <v>0</v>
      </c>
      <c r="CP2621" s="296">
        <f t="shared" si="924"/>
        <v>0</v>
      </c>
      <c r="CQ2621" s="293">
        <f t="shared" si="925"/>
        <v>0</v>
      </c>
      <c r="CR2621" s="294">
        <f t="shared" si="926"/>
        <v>0</v>
      </c>
      <c r="CS2621" s="295">
        <f t="shared" si="927"/>
        <v>0</v>
      </c>
      <c r="CT2621" s="296">
        <f t="shared" si="928"/>
        <v>0</v>
      </c>
      <c r="CU2621" s="293">
        <f t="shared" si="929"/>
        <v>0</v>
      </c>
      <c r="CV2621" s="294">
        <f t="shared" si="930"/>
        <v>0</v>
      </c>
      <c r="CW2621" s="295">
        <f t="shared" si="931"/>
        <v>0</v>
      </c>
      <c r="CX2621" s="296">
        <f t="shared" si="932"/>
        <v>0</v>
      </c>
      <c r="CY2621" s="293">
        <f t="shared" si="933"/>
        <v>0</v>
      </c>
      <c r="CZ2621" s="294">
        <f t="shared" si="934"/>
        <v>0</v>
      </c>
      <c r="DA2621" s="295">
        <f t="shared" si="935"/>
        <v>0</v>
      </c>
      <c r="DB2621" s="296">
        <f t="shared" si="936"/>
        <v>0</v>
      </c>
      <c r="DC2621" s="404">
        <f t="shared" si="937"/>
        <v>0</v>
      </c>
      <c r="DD2621" s="366">
        <f t="shared" si="938"/>
        <v>0</v>
      </c>
      <c r="DE2621" s="364">
        <f t="shared" si="939"/>
        <v>0</v>
      </c>
      <c r="DF2621" s="365">
        <f t="shared" si="940"/>
        <v>0</v>
      </c>
      <c r="DG2621" s="404">
        <f t="shared" si="941"/>
        <v>0</v>
      </c>
      <c r="DH2621" s="366">
        <f t="shared" si="942"/>
        <v>0</v>
      </c>
      <c r="DI2621" s="364">
        <f t="shared" si="943"/>
        <v>0</v>
      </c>
      <c r="DJ2621" s="365">
        <f t="shared" si="944"/>
        <v>0</v>
      </c>
      <c r="DK2621" s="362">
        <f t="shared" si="945"/>
        <v>0</v>
      </c>
      <c r="DL2621" s="366">
        <f t="shared" si="946"/>
        <v>0</v>
      </c>
      <c r="DM2621" s="364">
        <f t="shared" si="947"/>
        <v>0</v>
      </c>
      <c r="DN2621" s="365">
        <f t="shared" si="948"/>
        <v>0</v>
      </c>
      <c r="DO2621" s="351">
        <f t="shared" si="949"/>
        <v>0</v>
      </c>
      <c r="DP2621" s="402">
        <f t="shared" si="950"/>
        <v>0</v>
      </c>
      <c r="DQ2621" s="370" t="str">
        <f>IF(DP2621=0,"",
IF(SUM($DP$2549:DP2621)=1,DR2621,
IF($DP$2669&gt;SUM($DP$2549:DP2621),_xlfn.CONCAT(", ",DR2621),
IF($DP$2669=SUM($DP$2549:DP2621),_xlfn.CONCAT(" y ",DR2621)))))</f>
        <v/>
      </c>
      <c r="DR2621" s="156" t="s">
        <v>5205</v>
      </c>
      <c r="DS2621" s="402">
        <f t="shared" si="951"/>
        <v>0</v>
      </c>
      <c r="DT2621" s="370" t="str">
        <f>IF(DS2621=0,"",
IF(SUM($DS$2549:DS2621)=1,DU2621,
IF($DS$2669&gt;SUM($DS$2549:DS2621),_xlfn.CONCAT(", ",DU2621),
IF($DS$2669=SUM($DS$2549:DS2621),_xlfn.CONCAT(" y ",DU2621)))))</f>
        <v/>
      </c>
      <c r="DU2621" s="156" t="s">
        <v>5205</v>
      </c>
    </row>
    <row r="2622" spans="1:125" ht="15" customHeight="1">
      <c r="A2622" s="57"/>
      <c r="B2622" s="26"/>
      <c r="C2622" s="165" t="s">
        <v>5206</v>
      </c>
      <c r="D2622" s="852" t="str">
        <f t="shared" si="862"/>
        <v/>
      </c>
      <c r="E2622" s="853"/>
      <c r="F2622" s="853"/>
      <c r="G2622" s="853"/>
      <c r="H2622" s="853"/>
      <c r="I2622" s="853"/>
      <c r="J2622" s="853"/>
      <c r="K2622" s="853"/>
      <c r="L2622" s="854"/>
      <c r="M2622" s="614"/>
      <c r="N2622" s="614"/>
      <c r="O2622" s="614"/>
      <c r="P2622" s="614"/>
      <c r="Q2622" s="614"/>
      <c r="R2622" s="614"/>
      <c r="S2622" s="614"/>
      <c r="T2622" s="614"/>
      <c r="U2622" s="614"/>
      <c r="V2622" s="614"/>
      <c r="W2622" s="614"/>
      <c r="X2622" s="614"/>
      <c r="Y2622" s="614"/>
      <c r="Z2622" s="614"/>
      <c r="AA2622" s="614"/>
      <c r="AB2622" s="614"/>
      <c r="AC2622" s="614"/>
      <c r="AD2622" s="614"/>
      <c r="AE2622" s="164"/>
      <c r="AF2622" s="164"/>
      <c r="AG2622" s="199">
        <f t="shared" si="863"/>
        <v>0</v>
      </c>
      <c r="AH2622" s="298">
        <f t="shared" si="864"/>
        <v>0</v>
      </c>
      <c r="AI2622" s="293">
        <f t="shared" si="865"/>
        <v>0</v>
      </c>
      <c r="AJ2622" s="294">
        <f t="shared" si="866"/>
        <v>0</v>
      </c>
      <c r="AK2622" s="295">
        <f t="shared" si="867"/>
        <v>0</v>
      </c>
      <c r="AL2622" s="296">
        <f t="shared" si="868"/>
        <v>0</v>
      </c>
      <c r="AM2622" s="293">
        <f t="shared" si="869"/>
        <v>0</v>
      </c>
      <c r="AN2622" s="294">
        <f t="shared" si="870"/>
        <v>0</v>
      </c>
      <c r="AO2622" s="295">
        <f t="shared" si="871"/>
        <v>0</v>
      </c>
      <c r="AP2622" s="296">
        <f t="shared" si="872"/>
        <v>0</v>
      </c>
      <c r="AQ2622" s="293">
        <f t="shared" si="873"/>
        <v>0</v>
      </c>
      <c r="AR2622" s="294">
        <f t="shared" si="874"/>
        <v>0</v>
      </c>
      <c r="AS2622" s="295">
        <f t="shared" si="875"/>
        <v>0</v>
      </c>
      <c r="AT2622" s="296">
        <f t="shared" si="876"/>
        <v>0</v>
      </c>
      <c r="AU2622" s="293">
        <f t="shared" si="877"/>
        <v>0</v>
      </c>
      <c r="AV2622" s="294">
        <f t="shared" si="878"/>
        <v>0</v>
      </c>
      <c r="AW2622" s="295">
        <f t="shared" si="879"/>
        <v>0</v>
      </c>
      <c r="AX2622" s="296">
        <f t="shared" si="880"/>
        <v>0</v>
      </c>
      <c r="AY2622" s="293">
        <f t="shared" si="881"/>
        <v>0</v>
      </c>
      <c r="AZ2622" s="294">
        <f t="shared" si="882"/>
        <v>0</v>
      </c>
      <c r="BA2622" s="295">
        <f t="shared" si="883"/>
        <v>0</v>
      </c>
      <c r="BB2622" s="296">
        <f t="shared" si="884"/>
        <v>0</v>
      </c>
      <c r="BC2622" s="293">
        <f t="shared" si="885"/>
        <v>0</v>
      </c>
      <c r="BD2622" s="294">
        <f t="shared" si="886"/>
        <v>0</v>
      </c>
      <c r="BE2622" s="295">
        <f t="shared" si="887"/>
        <v>0</v>
      </c>
      <c r="BF2622" s="296">
        <f t="shared" si="888"/>
        <v>0</v>
      </c>
      <c r="BG2622" s="293">
        <f t="shared" si="889"/>
        <v>0</v>
      </c>
      <c r="BH2622" s="294">
        <f t="shared" si="890"/>
        <v>0</v>
      </c>
      <c r="BI2622" s="295">
        <f t="shared" si="891"/>
        <v>0</v>
      </c>
      <c r="BJ2622" s="296">
        <f t="shared" si="892"/>
        <v>0</v>
      </c>
      <c r="BK2622" s="293">
        <f t="shared" si="893"/>
        <v>0</v>
      </c>
      <c r="BL2622" s="294">
        <f t="shared" si="894"/>
        <v>0</v>
      </c>
      <c r="BM2622" s="295">
        <f t="shared" si="895"/>
        <v>0</v>
      </c>
      <c r="BN2622" s="296">
        <f t="shared" si="896"/>
        <v>0</v>
      </c>
      <c r="BO2622" s="293">
        <f t="shared" si="897"/>
        <v>0</v>
      </c>
      <c r="BP2622" s="294">
        <f t="shared" si="898"/>
        <v>0</v>
      </c>
      <c r="BQ2622" s="295">
        <f t="shared" si="899"/>
        <v>0</v>
      </c>
      <c r="BR2622" s="296">
        <f t="shared" si="900"/>
        <v>0</v>
      </c>
      <c r="BS2622" s="293">
        <f t="shared" si="901"/>
        <v>0</v>
      </c>
      <c r="BT2622" s="294">
        <f t="shared" si="902"/>
        <v>0</v>
      </c>
      <c r="BU2622" s="295">
        <f t="shared" si="903"/>
        <v>0</v>
      </c>
      <c r="BV2622" s="296">
        <f t="shared" si="904"/>
        <v>0</v>
      </c>
      <c r="BW2622" s="293">
        <f t="shared" si="905"/>
        <v>0</v>
      </c>
      <c r="BX2622" s="294">
        <f t="shared" si="906"/>
        <v>0</v>
      </c>
      <c r="BY2622" s="295">
        <f t="shared" si="907"/>
        <v>0</v>
      </c>
      <c r="BZ2622" s="296">
        <f t="shared" si="908"/>
        <v>0</v>
      </c>
      <c r="CA2622" s="293">
        <f t="shared" si="909"/>
        <v>0</v>
      </c>
      <c r="CB2622" s="294">
        <f t="shared" si="910"/>
        <v>0</v>
      </c>
      <c r="CC2622" s="295">
        <f t="shared" si="911"/>
        <v>0</v>
      </c>
      <c r="CD2622" s="296">
        <f t="shared" si="912"/>
        <v>0</v>
      </c>
      <c r="CE2622" s="293">
        <f t="shared" si="913"/>
        <v>0</v>
      </c>
      <c r="CF2622" s="294">
        <f t="shared" si="914"/>
        <v>0</v>
      </c>
      <c r="CG2622" s="295">
        <f t="shared" si="915"/>
        <v>0</v>
      </c>
      <c r="CH2622" s="296">
        <f t="shared" si="916"/>
        <v>0</v>
      </c>
      <c r="CI2622" s="293">
        <f t="shared" si="917"/>
        <v>0</v>
      </c>
      <c r="CJ2622" s="294">
        <f t="shared" si="918"/>
        <v>0</v>
      </c>
      <c r="CK2622" s="295">
        <f t="shared" si="919"/>
        <v>0</v>
      </c>
      <c r="CL2622" s="296">
        <f t="shared" si="920"/>
        <v>0</v>
      </c>
      <c r="CM2622" s="293">
        <f t="shared" si="921"/>
        <v>0</v>
      </c>
      <c r="CN2622" s="294">
        <f t="shared" si="922"/>
        <v>0</v>
      </c>
      <c r="CO2622" s="295">
        <f t="shared" si="923"/>
        <v>0</v>
      </c>
      <c r="CP2622" s="296">
        <f t="shared" si="924"/>
        <v>0</v>
      </c>
      <c r="CQ2622" s="293">
        <f t="shared" si="925"/>
        <v>0</v>
      </c>
      <c r="CR2622" s="294">
        <f t="shared" si="926"/>
        <v>0</v>
      </c>
      <c r="CS2622" s="295">
        <f t="shared" si="927"/>
        <v>0</v>
      </c>
      <c r="CT2622" s="296">
        <f t="shared" si="928"/>
        <v>0</v>
      </c>
      <c r="CU2622" s="293">
        <f t="shared" si="929"/>
        <v>0</v>
      </c>
      <c r="CV2622" s="294">
        <f t="shared" si="930"/>
        <v>0</v>
      </c>
      <c r="CW2622" s="295">
        <f t="shared" si="931"/>
        <v>0</v>
      </c>
      <c r="CX2622" s="296">
        <f t="shared" si="932"/>
        <v>0</v>
      </c>
      <c r="CY2622" s="293">
        <f t="shared" si="933"/>
        <v>0</v>
      </c>
      <c r="CZ2622" s="294">
        <f t="shared" si="934"/>
        <v>0</v>
      </c>
      <c r="DA2622" s="295">
        <f t="shared" si="935"/>
        <v>0</v>
      </c>
      <c r="DB2622" s="296">
        <f t="shared" si="936"/>
        <v>0</v>
      </c>
      <c r="DC2622" s="404">
        <f t="shared" si="937"/>
        <v>0</v>
      </c>
      <c r="DD2622" s="366">
        <f t="shared" si="938"/>
        <v>0</v>
      </c>
      <c r="DE2622" s="364">
        <f t="shared" si="939"/>
        <v>0</v>
      </c>
      <c r="DF2622" s="365">
        <f t="shared" si="940"/>
        <v>0</v>
      </c>
      <c r="DG2622" s="404">
        <f t="shared" si="941"/>
        <v>0</v>
      </c>
      <c r="DH2622" s="366">
        <f t="shared" si="942"/>
        <v>0</v>
      </c>
      <c r="DI2622" s="364">
        <f t="shared" si="943"/>
        <v>0</v>
      </c>
      <c r="DJ2622" s="365">
        <f t="shared" si="944"/>
        <v>0</v>
      </c>
      <c r="DK2622" s="362">
        <f t="shared" si="945"/>
        <v>0</v>
      </c>
      <c r="DL2622" s="366">
        <f t="shared" si="946"/>
        <v>0</v>
      </c>
      <c r="DM2622" s="364">
        <f t="shared" si="947"/>
        <v>0</v>
      </c>
      <c r="DN2622" s="365">
        <f t="shared" si="948"/>
        <v>0</v>
      </c>
      <c r="DO2622" s="351">
        <f t="shared" si="949"/>
        <v>0</v>
      </c>
      <c r="DP2622" s="402">
        <f t="shared" si="950"/>
        <v>0</v>
      </c>
      <c r="DQ2622" s="370" t="str">
        <f>IF(DP2622=0,"",
IF(SUM($DP$2549:DP2622)=1,DR2622,
IF($DP$2669&gt;SUM($DP$2549:DP2622),_xlfn.CONCAT(", ",DR2622),
IF($DP$2669=SUM($DP$2549:DP2622),_xlfn.CONCAT(" y ",DR2622)))))</f>
        <v/>
      </c>
      <c r="DR2622" s="156" t="s">
        <v>5207</v>
      </c>
      <c r="DS2622" s="402">
        <f t="shared" si="951"/>
        <v>0</v>
      </c>
      <c r="DT2622" s="370" t="str">
        <f>IF(DS2622=0,"",
IF(SUM($DS$2549:DS2622)=1,DU2622,
IF($DS$2669&gt;SUM($DS$2549:DS2622),_xlfn.CONCAT(", ",DU2622),
IF($DS$2669=SUM($DS$2549:DS2622),_xlfn.CONCAT(" y ",DU2622)))))</f>
        <v/>
      </c>
      <c r="DU2622" s="156" t="s">
        <v>5207</v>
      </c>
    </row>
    <row r="2623" spans="1:125" ht="15" customHeight="1">
      <c r="A2623" s="57"/>
      <c r="B2623" s="26"/>
      <c r="C2623" s="165" t="s">
        <v>5208</v>
      </c>
      <c r="D2623" s="852" t="str">
        <f t="shared" si="862"/>
        <v/>
      </c>
      <c r="E2623" s="853"/>
      <c r="F2623" s="853"/>
      <c r="G2623" s="853"/>
      <c r="H2623" s="853"/>
      <c r="I2623" s="853"/>
      <c r="J2623" s="853"/>
      <c r="K2623" s="853"/>
      <c r="L2623" s="854"/>
      <c r="M2623" s="614"/>
      <c r="N2623" s="614"/>
      <c r="O2623" s="614"/>
      <c r="P2623" s="614"/>
      <c r="Q2623" s="614"/>
      <c r="R2623" s="614"/>
      <c r="S2623" s="614"/>
      <c r="T2623" s="614"/>
      <c r="U2623" s="614"/>
      <c r="V2623" s="614"/>
      <c r="W2623" s="614"/>
      <c r="X2623" s="614"/>
      <c r="Y2623" s="614"/>
      <c r="Z2623" s="614"/>
      <c r="AA2623" s="614"/>
      <c r="AB2623" s="614"/>
      <c r="AC2623" s="614"/>
      <c r="AD2623" s="614"/>
      <c r="AE2623" s="164"/>
      <c r="AF2623" s="164"/>
      <c r="AG2623" s="199">
        <f t="shared" si="863"/>
        <v>0</v>
      </c>
      <c r="AH2623" s="298">
        <f t="shared" si="864"/>
        <v>0</v>
      </c>
      <c r="AI2623" s="293">
        <f t="shared" si="865"/>
        <v>0</v>
      </c>
      <c r="AJ2623" s="294">
        <f t="shared" si="866"/>
        <v>0</v>
      </c>
      <c r="AK2623" s="295">
        <f t="shared" si="867"/>
        <v>0</v>
      </c>
      <c r="AL2623" s="296">
        <f t="shared" si="868"/>
        <v>0</v>
      </c>
      <c r="AM2623" s="293">
        <f t="shared" si="869"/>
        <v>0</v>
      </c>
      <c r="AN2623" s="294">
        <f t="shared" si="870"/>
        <v>0</v>
      </c>
      <c r="AO2623" s="295">
        <f t="shared" si="871"/>
        <v>0</v>
      </c>
      <c r="AP2623" s="296">
        <f t="shared" si="872"/>
        <v>0</v>
      </c>
      <c r="AQ2623" s="293">
        <f t="shared" si="873"/>
        <v>0</v>
      </c>
      <c r="AR2623" s="294">
        <f t="shared" si="874"/>
        <v>0</v>
      </c>
      <c r="AS2623" s="295">
        <f t="shared" si="875"/>
        <v>0</v>
      </c>
      <c r="AT2623" s="296">
        <f t="shared" si="876"/>
        <v>0</v>
      </c>
      <c r="AU2623" s="293">
        <f t="shared" si="877"/>
        <v>0</v>
      </c>
      <c r="AV2623" s="294">
        <f t="shared" si="878"/>
        <v>0</v>
      </c>
      <c r="AW2623" s="295">
        <f t="shared" si="879"/>
        <v>0</v>
      </c>
      <c r="AX2623" s="296">
        <f t="shared" si="880"/>
        <v>0</v>
      </c>
      <c r="AY2623" s="293">
        <f t="shared" si="881"/>
        <v>0</v>
      </c>
      <c r="AZ2623" s="294">
        <f t="shared" si="882"/>
        <v>0</v>
      </c>
      <c r="BA2623" s="295">
        <f t="shared" si="883"/>
        <v>0</v>
      </c>
      <c r="BB2623" s="296">
        <f t="shared" si="884"/>
        <v>0</v>
      </c>
      <c r="BC2623" s="293">
        <f t="shared" si="885"/>
        <v>0</v>
      </c>
      <c r="BD2623" s="294">
        <f t="shared" si="886"/>
        <v>0</v>
      </c>
      <c r="BE2623" s="295">
        <f t="shared" si="887"/>
        <v>0</v>
      </c>
      <c r="BF2623" s="296">
        <f t="shared" si="888"/>
        <v>0</v>
      </c>
      <c r="BG2623" s="293">
        <f t="shared" si="889"/>
        <v>0</v>
      </c>
      <c r="BH2623" s="294">
        <f t="shared" si="890"/>
        <v>0</v>
      </c>
      <c r="BI2623" s="295">
        <f t="shared" si="891"/>
        <v>0</v>
      </c>
      <c r="BJ2623" s="296">
        <f t="shared" si="892"/>
        <v>0</v>
      </c>
      <c r="BK2623" s="293">
        <f t="shared" si="893"/>
        <v>0</v>
      </c>
      <c r="BL2623" s="294">
        <f t="shared" si="894"/>
        <v>0</v>
      </c>
      <c r="BM2623" s="295">
        <f t="shared" si="895"/>
        <v>0</v>
      </c>
      <c r="BN2623" s="296">
        <f t="shared" si="896"/>
        <v>0</v>
      </c>
      <c r="BO2623" s="293">
        <f t="shared" si="897"/>
        <v>0</v>
      </c>
      <c r="BP2623" s="294">
        <f t="shared" si="898"/>
        <v>0</v>
      </c>
      <c r="BQ2623" s="295">
        <f t="shared" si="899"/>
        <v>0</v>
      </c>
      <c r="BR2623" s="296">
        <f t="shared" si="900"/>
        <v>0</v>
      </c>
      <c r="BS2623" s="293">
        <f t="shared" si="901"/>
        <v>0</v>
      </c>
      <c r="BT2623" s="294">
        <f t="shared" si="902"/>
        <v>0</v>
      </c>
      <c r="BU2623" s="295">
        <f t="shared" si="903"/>
        <v>0</v>
      </c>
      <c r="BV2623" s="296">
        <f t="shared" si="904"/>
        <v>0</v>
      </c>
      <c r="BW2623" s="293">
        <f t="shared" si="905"/>
        <v>0</v>
      </c>
      <c r="BX2623" s="294">
        <f t="shared" si="906"/>
        <v>0</v>
      </c>
      <c r="BY2623" s="295">
        <f t="shared" si="907"/>
        <v>0</v>
      </c>
      <c r="BZ2623" s="296">
        <f t="shared" si="908"/>
        <v>0</v>
      </c>
      <c r="CA2623" s="293">
        <f t="shared" si="909"/>
        <v>0</v>
      </c>
      <c r="CB2623" s="294">
        <f t="shared" si="910"/>
        <v>0</v>
      </c>
      <c r="CC2623" s="295">
        <f t="shared" si="911"/>
        <v>0</v>
      </c>
      <c r="CD2623" s="296">
        <f t="shared" si="912"/>
        <v>0</v>
      </c>
      <c r="CE2623" s="293">
        <f t="shared" si="913"/>
        <v>0</v>
      </c>
      <c r="CF2623" s="294">
        <f t="shared" si="914"/>
        <v>0</v>
      </c>
      <c r="CG2623" s="295">
        <f t="shared" si="915"/>
        <v>0</v>
      </c>
      <c r="CH2623" s="296">
        <f t="shared" si="916"/>
        <v>0</v>
      </c>
      <c r="CI2623" s="293">
        <f t="shared" si="917"/>
        <v>0</v>
      </c>
      <c r="CJ2623" s="294">
        <f t="shared" si="918"/>
        <v>0</v>
      </c>
      <c r="CK2623" s="295">
        <f t="shared" si="919"/>
        <v>0</v>
      </c>
      <c r="CL2623" s="296">
        <f t="shared" si="920"/>
        <v>0</v>
      </c>
      <c r="CM2623" s="293">
        <f t="shared" si="921"/>
        <v>0</v>
      </c>
      <c r="CN2623" s="294">
        <f t="shared" si="922"/>
        <v>0</v>
      </c>
      <c r="CO2623" s="295">
        <f t="shared" si="923"/>
        <v>0</v>
      </c>
      <c r="CP2623" s="296">
        <f t="shared" si="924"/>
        <v>0</v>
      </c>
      <c r="CQ2623" s="293">
        <f t="shared" si="925"/>
        <v>0</v>
      </c>
      <c r="CR2623" s="294">
        <f t="shared" si="926"/>
        <v>0</v>
      </c>
      <c r="CS2623" s="295">
        <f t="shared" si="927"/>
        <v>0</v>
      </c>
      <c r="CT2623" s="296">
        <f t="shared" si="928"/>
        <v>0</v>
      </c>
      <c r="CU2623" s="293">
        <f t="shared" si="929"/>
        <v>0</v>
      </c>
      <c r="CV2623" s="294">
        <f t="shared" si="930"/>
        <v>0</v>
      </c>
      <c r="CW2623" s="295">
        <f t="shared" si="931"/>
        <v>0</v>
      </c>
      <c r="CX2623" s="296">
        <f t="shared" si="932"/>
        <v>0</v>
      </c>
      <c r="CY2623" s="293">
        <f t="shared" si="933"/>
        <v>0</v>
      </c>
      <c r="CZ2623" s="294">
        <f t="shared" si="934"/>
        <v>0</v>
      </c>
      <c r="DA2623" s="295">
        <f t="shared" si="935"/>
        <v>0</v>
      </c>
      <c r="DB2623" s="296">
        <f t="shared" si="936"/>
        <v>0</v>
      </c>
      <c r="DC2623" s="404">
        <f t="shared" si="937"/>
        <v>0</v>
      </c>
      <c r="DD2623" s="366">
        <f t="shared" si="938"/>
        <v>0</v>
      </c>
      <c r="DE2623" s="364">
        <f t="shared" si="939"/>
        <v>0</v>
      </c>
      <c r="DF2623" s="365">
        <f t="shared" si="940"/>
        <v>0</v>
      </c>
      <c r="DG2623" s="404">
        <f t="shared" si="941"/>
        <v>0</v>
      </c>
      <c r="DH2623" s="366">
        <f t="shared" si="942"/>
        <v>0</v>
      </c>
      <c r="DI2623" s="364">
        <f t="shared" si="943"/>
        <v>0</v>
      </c>
      <c r="DJ2623" s="365">
        <f t="shared" si="944"/>
        <v>0</v>
      </c>
      <c r="DK2623" s="362">
        <f t="shared" si="945"/>
        <v>0</v>
      </c>
      <c r="DL2623" s="366">
        <f t="shared" si="946"/>
        <v>0</v>
      </c>
      <c r="DM2623" s="364">
        <f t="shared" si="947"/>
        <v>0</v>
      </c>
      <c r="DN2623" s="365">
        <f t="shared" si="948"/>
        <v>0</v>
      </c>
      <c r="DO2623" s="351">
        <f t="shared" si="949"/>
        <v>0</v>
      </c>
      <c r="DP2623" s="402">
        <f t="shared" si="950"/>
        <v>0</v>
      </c>
      <c r="DQ2623" s="370" t="str">
        <f>IF(DP2623=0,"",
IF(SUM($DP$2549:DP2623)=1,DR2623,
IF($DP$2669&gt;SUM($DP$2549:DP2623),_xlfn.CONCAT(", ",DR2623),
IF($DP$2669=SUM($DP$2549:DP2623),_xlfn.CONCAT(" y ",DR2623)))))</f>
        <v/>
      </c>
      <c r="DR2623" s="156" t="s">
        <v>5209</v>
      </c>
      <c r="DS2623" s="402">
        <f t="shared" si="951"/>
        <v>0</v>
      </c>
      <c r="DT2623" s="370" t="str">
        <f>IF(DS2623=0,"",
IF(SUM($DS$2549:DS2623)=1,DU2623,
IF($DS$2669&gt;SUM($DS$2549:DS2623),_xlfn.CONCAT(", ",DU2623),
IF($DS$2669=SUM($DS$2549:DS2623),_xlfn.CONCAT(" y ",DU2623)))))</f>
        <v/>
      </c>
      <c r="DU2623" s="156" t="s">
        <v>5209</v>
      </c>
    </row>
    <row r="2624" spans="1:125" ht="15" customHeight="1">
      <c r="A2624" s="57"/>
      <c r="B2624" s="26"/>
      <c r="C2624" s="165" t="s">
        <v>5210</v>
      </c>
      <c r="D2624" s="852" t="str">
        <f t="shared" si="862"/>
        <v/>
      </c>
      <c r="E2624" s="853"/>
      <c r="F2624" s="853"/>
      <c r="G2624" s="853"/>
      <c r="H2624" s="853"/>
      <c r="I2624" s="853"/>
      <c r="J2624" s="853"/>
      <c r="K2624" s="853"/>
      <c r="L2624" s="854"/>
      <c r="M2624" s="614"/>
      <c r="N2624" s="614"/>
      <c r="O2624" s="614"/>
      <c r="P2624" s="614"/>
      <c r="Q2624" s="614"/>
      <c r="R2624" s="614"/>
      <c r="S2624" s="614"/>
      <c r="T2624" s="614"/>
      <c r="U2624" s="614"/>
      <c r="V2624" s="614"/>
      <c r="W2624" s="614"/>
      <c r="X2624" s="614"/>
      <c r="Y2624" s="614"/>
      <c r="Z2624" s="614"/>
      <c r="AA2624" s="614"/>
      <c r="AB2624" s="614"/>
      <c r="AC2624" s="614"/>
      <c r="AD2624" s="614"/>
      <c r="AE2624" s="164"/>
      <c r="AF2624" s="164"/>
      <c r="AG2624" s="199">
        <f t="shared" si="863"/>
        <v>0</v>
      </c>
      <c r="AH2624" s="298">
        <f t="shared" si="864"/>
        <v>0</v>
      </c>
      <c r="AI2624" s="293">
        <f t="shared" si="865"/>
        <v>0</v>
      </c>
      <c r="AJ2624" s="294">
        <f t="shared" si="866"/>
        <v>0</v>
      </c>
      <c r="AK2624" s="295">
        <f t="shared" si="867"/>
        <v>0</v>
      </c>
      <c r="AL2624" s="296">
        <f t="shared" si="868"/>
        <v>0</v>
      </c>
      <c r="AM2624" s="293">
        <f t="shared" si="869"/>
        <v>0</v>
      </c>
      <c r="AN2624" s="294">
        <f t="shared" si="870"/>
        <v>0</v>
      </c>
      <c r="AO2624" s="295">
        <f t="shared" si="871"/>
        <v>0</v>
      </c>
      <c r="AP2624" s="296">
        <f t="shared" si="872"/>
        <v>0</v>
      </c>
      <c r="AQ2624" s="293">
        <f t="shared" si="873"/>
        <v>0</v>
      </c>
      <c r="AR2624" s="294">
        <f t="shared" si="874"/>
        <v>0</v>
      </c>
      <c r="AS2624" s="295">
        <f t="shared" si="875"/>
        <v>0</v>
      </c>
      <c r="AT2624" s="296">
        <f t="shared" si="876"/>
        <v>0</v>
      </c>
      <c r="AU2624" s="293">
        <f t="shared" si="877"/>
        <v>0</v>
      </c>
      <c r="AV2624" s="294">
        <f t="shared" si="878"/>
        <v>0</v>
      </c>
      <c r="AW2624" s="295">
        <f t="shared" si="879"/>
        <v>0</v>
      </c>
      <c r="AX2624" s="296">
        <f t="shared" si="880"/>
        <v>0</v>
      </c>
      <c r="AY2624" s="293">
        <f t="shared" si="881"/>
        <v>0</v>
      </c>
      <c r="AZ2624" s="294">
        <f t="shared" si="882"/>
        <v>0</v>
      </c>
      <c r="BA2624" s="295">
        <f t="shared" si="883"/>
        <v>0</v>
      </c>
      <c r="BB2624" s="296">
        <f t="shared" si="884"/>
        <v>0</v>
      </c>
      <c r="BC2624" s="293">
        <f t="shared" si="885"/>
        <v>0</v>
      </c>
      <c r="BD2624" s="294">
        <f t="shared" si="886"/>
        <v>0</v>
      </c>
      <c r="BE2624" s="295">
        <f t="shared" si="887"/>
        <v>0</v>
      </c>
      <c r="BF2624" s="296">
        <f t="shared" si="888"/>
        <v>0</v>
      </c>
      <c r="BG2624" s="293">
        <f t="shared" si="889"/>
        <v>0</v>
      </c>
      <c r="BH2624" s="294">
        <f t="shared" si="890"/>
        <v>0</v>
      </c>
      <c r="BI2624" s="295">
        <f t="shared" si="891"/>
        <v>0</v>
      </c>
      <c r="BJ2624" s="296">
        <f t="shared" si="892"/>
        <v>0</v>
      </c>
      <c r="BK2624" s="293">
        <f t="shared" si="893"/>
        <v>0</v>
      </c>
      <c r="BL2624" s="294">
        <f t="shared" si="894"/>
        <v>0</v>
      </c>
      <c r="BM2624" s="295">
        <f t="shared" si="895"/>
        <v>0</v>
      </c>
      <c r="BN2624" s="296">
        <f t="shared" si="896"/>
        <v>0</v>
      </c>
      <c r="BO2624" s="293">
        <f t="shared" si="897"/>
        <v>0</v>
      </c>
      <c r="BP2624" s="294">
        <f t="shared" si="898"/>
        <v>0</v>
      </c>
      <c r="BQ2624" s="295">
        <f t="shared" si="899"/>
        <v>0</v>
      </c>
      <c r="BR2624" s="296">
        <f t="shared" si="900"/>
        <v>0</v>
      </c>
      <c r="BS2624" s="293">
        <f t="shared" si="901"/>
        <v>0</v>
      </c>
      <c r="BT2624" s="294">
        <f t="shared" si="902"/>
        <v>0</v>
      </c>
      <c r="BU2624" s="295">
        <f t="shared" si="903"/>
        <v>0</v>
      </c>
      <c r="BV2624" s="296">
        <f t="shared" si="904"/>
        <v>0</v>
      </c>
      <c r="BW2624" s="293">
        <f t="shared" si="905"/>
        <v>0</v>
      </c>
      <c r="BX2624" s="294">
        <f t="shared" si="906"/>
        <v>0</v>
      </c>
      <c r="BY2624" s="295">
        <f t="shared" si="907"/>
        <v>0</v>
      </c>
      <c r="BZ2624" s="296">
        <f t="shared" si="908"/>
        <v>0</v>
      </c>
      <c r="CA2624" s="293">
        <f t="shared" si="909"/>
        <v>0</v>
      </c>
      <c r="CB2624" s="294">
        <f t="shared" si="910"/>
        <v>0</v>
      </c>
      <c r="CC2624" s="295">
        <f t="shared" si="911"/>
        <v>0</v>
      </c>
      <c r="CD2624" s="296">
        <f t="shared" si="912"/>
        <v>0</v>
      </c>
      <c r="CE2624" s="293">
        <f t="shared" si="913"/>
        <v>0</v>
      </c>
      <c r="CF2624" s="294">
        <f t="shared" si="914"/>
        <v>0</v>
      </c>
      <c r="CG2624" s="295">
        <f t="shared" si="915"/>
        <v>0</v>
      </c>
      <c r="CH2624" s="296">
        <f t="shared" si="916"/>
        <v>0</v>
      </c>
      <c r="CI2624" s="293">
        <f t="shared" si="917"/>
        <v>0</v>
      </c>
      <c r="CJ2624" s="294">
        <f t="shared" si="918"/>
        <v>0</v>
      </c>
      <c r="CK2624" s="295">
        <f t="shared" si="919"/>
        <v>0</v>
      </c>
      <c r="CL2624" s="296">
        <f t="shared" si="920"/>
        <v>0</v>
      </c>
      <c r="CM2624" s="293">
        <f t="shared" si="921"/>
        <v>0</v>
      </c>
      <c r="CN2624" s="294">
        <f t="shared" si="922"/>
        <v>0</v>
      </c>
      <c r="CO2624" s="295">
        <f t="shared" si="923"/>
        <v>0</v>
      </c>
      <c r="CP2624" s="296">
        <f t="shared" si="924"/>
        <v>0</v>
      </c>
      <c r="CQ2624" s="293">
        <f t="shared" si="925"/>
        <v>0</v>
      </c>
      <c r="CR2624" s="294">
        <f t="shared" si="926"/>
        <v>0</v>
      </c>
      <c r="CS2624" s="295">
        <f t="shared" si="927"/>
        <v>0</v>
      </c>
      <c r="CT2624" s="296">
        <f t="shared" si="928"/>
        <v>0</v>
      </c>
      <c r="CU2624" s="293">
        <f t="shared" si="929"/>
        <v>0</v>
      </c>
      <c r="CV2624" s="294">
        <f t="shared" si="930"/>
        <v>0</v>
      </c>
      <c r="CW2624" s="295">
        <f t="shared" si="931"/>
        <v>0</v>
      </c>
      <c r="CX2624" s="296">
        <f t="shared" si="932"/>
        <v>0</v>
      </c>
      <c r="CY2624" s="293">
        <f t="shared" si="933"/>
        <v>0</v>
      </c>
      <c r="CZ2624" s="294">
        <f t="shared" si="934"/>
        <v>0</v>
      </c>
      <c r="DA2624" s="295">
        <f t="shared" si="935"/>
        <v>0</v>
      </c>
      <c r="DB2624" s="296">
        <f t="shared" si="936"/>
        <v>0</v>
      </c>
      <c r="DC2624" s="404">
        <f t="shared" si="937"/>
        <v>0</v>
      </c>
      <c r="DD2624" s="366">
        <f t="shared" si="938"/>
        <v>0</v>
      </c>
      <c r="DE2624" s="364">
        <f t="shared" si="939"/>
        <v>0</v>
      </c>
      <c r="DF2624" s="365">
        <f t="shared" si="940"/>
        <v>0</v>
      </c>
      <c r="DG2624" s="404">
        <f t="shared" si="941"/>
        <v>0</v>
      </c>
      <c r="DH2624" s="366">
        <f t="shared" si="942"/>
        <v>0</v>
      </c>
      <c r="DI2624" s="364">
        <f t="shared" si="943"/>
        <v>0</v>
      </c>
      <c r="DJ2624" s="365">
        <f t="shared" si="944"/>
        <v>0</v>
      </c>
      <c r="DK2624" s="362">
        <f t="shared" si="945"/>
        <v>0</v>
      </c>
      <c r="DL2624" s="366">
        <f t="shared" si="946"/>
        <v>0</v>
      </c>
      <c r="DM2624" s="364">
        <f t="shared" si="947"/>
        <v>0</v>
      </c>
      <c r="DN2624" s="365">
        <f t="shared" si="948"/>
        <v>0</v>
      </c>
      <c r="DO2624" s="351">
        <f t="shared" si="949"/>
        <v>0</v>
      </c>
      <c r="DP2624" s="402">
        <f t="shared" si="950"/>
        <v>0</v>
      </c>
      <c r="DQ2624" s="370" t="str">
        <f>IF(DP2624=0,"",
IF(SUM($DP$2549:DP2624)=1,DR2624,
IF($DP$2669&gt;SUM($DP$2549:DP2624),_xlfn.CONCAT(", ",DR2624),
IF($DP$2669=SUM($DP$2549:DP2624),_xlfn.CONCAT(" y ",DR2624)))))</f>
        <v/>
      </c>
      <c r="DR2624" s="156" t="s">
        <v>5211</v>
      </c>
      <c r="DS2624" s="402">
        <f t="shared" si="951"/>
        <v>0</v>
      </c>
      <c r="DT2624" s="370" t="str">
        <f>IF(DS2624=0,"",
IF(SUM($DS$2549:DS2624)=1,DU2624,
IF($DS$2669&gt;SUM($DS$2549:DS2624),_xlfn.CONCAT(", ",DU2624),
IF($DS$2669=SUM($DS$2549:DS2624),_xlfn.CONCAT(" y ",DU2624)))))</f>
        <v/>
      </c>
      <c r="DU2624" s="156" t="s">
        <v>5211</v>
      </c>
    </row>
    <row r="2625" spans="1:125" ht="15" customHeight="1">
      <c r="A2625" s="57"/>
      <c r="B2625" s="26"/>
      <c r="C2625" s="165" t="s">
        <v>5212</v>
      </c>
      <c r="D2625" s="852" t="str">
        <f t="shared" si="862"/>
        <v/>
      </c>
      <c r="E2625" s="853"/>
      <c r="F2625" s="853"/>
      <c r="G2625" s="853"/>
      <c r="H2625" s="853"/>
      <c r="I2625" s="853"/>
      <c r="J2625" s="853"/>
      <c r="K2625" s="853"/>
      <c r="L2625" s="854"/>
      <c r="M2625" s="614"/>
      <c r="N2625" s="614"/>
      <c r="O2625" s="614"/>
      <c r="P2625" s="614"/>
      <c r="Q2625" s="614"/>
      <c r="R2625" s="614"/>
      <c r="S2625" s="614"/>
      <c r="T2625" s="614"/>
      <c r="U2625" s="614"/>
      <c r="V2625" s="614"/>
      <c r="W2625" s="614"/>
      <c r="X2625" s="614"/>
      <c r="Y2625" s="614"/>
      <c r="Z2625" s="614"/>
      <c r="AA2625" s="614"/>
      <c r="AB2625" s="614"/>
      <c r="AC2625" s="614"/>
      <c r="AD2625" s="614"/>
      <c r="AE2625" s="164"/>
      <c r="AF2625" s="164"/>
      <c r="AG2625" s="199">
        <f t="shared" si="863"/>
        <v>0</v>
      </c>
      <c r="AH2625" s="298">
        <f t="shared" si="864"/>
        <v>0</v>
      </c>
      <c r="AI2625" s="293">
        <f t="shared" si="865"/>
        <v>0</v>
      </c>
      <c r="AJ2625" s="294">
        <f t="shared" si="866"/>
        <v>0</v>
      </c>
      <c r="AK2625" s="295">
        <f t="shared" si="867"/>
        <v>0</v>
      </c>
      <c r="AL2625" s="296">
        <f t="shared" si="868"/>
        <v>0</v>
      </c>
      <c r="AM2625" s="293">
        <f t="shared" si="869"/>
        <v>0</v>
      </c>
      <c r="AN2625" s="294">
        <f t="shared" si="870"/>
        <v>0</v>
      </c>
      <c r="AO2625" s="295">
        <f t="shared" si="871"/>
        <v>0</v>
      </c>
      <c r="AP2625" s="296">
        <f t="shared" si="872"/>
        <v>0</v>
      </c>
      <c r="AQ2625" s="293">
        <f t="shared" si="873"/>
        <v>0</v>
      </c>
      <c r="AR2625" s="294">
        <f t="shared" si="874"/>
        <v>0</v>
      </c>
      <c r="AS2625" s="295">
        <f t="shared" si="875"/>
        <v>0</v>
      </c>
      <c r="AT2625" s="296">
        <f t="shared" si="876"/>
        <v>0</v>
      </c>
      <c r="AU2625" s="293">
        <f t="shared" si="877"/>
        <v>0</v>
      </c>
      <c r="AV2625" s="294">
        <f t="shared" si="878"/>
        <v>0</v>
      </c>
      <c r="AW2625" s="295">
        <f t="shared" si="879"/>
        <v>0</v>
      </c>
      <c r="AX2625" s="296">
        <f t="shared" si="880"/>
        <v>0</v>
      </c>
      <c r="AY2625" s="293">
        <f t="shared" si="881"/>
        <v>0</v>
      </c>
      <c r="AZ2625" s="294">
        <f t="shared" si="882"/>
        <v>0</v>
      </c>
      <c r="BA2625" s="295">
        <f t="shared" si="883"/>
        <v>0</v>
      </c>
      <c r="BB2625" s="296">
        <f t="shared" si="884"/>
        <v>0</v>
      </c>
      <c r="BC2625" s="293">
        <f t="shared" si="885"/>
        <v>0</v>
      </c>
      <c r="BD2625" s="294">
        <f t="shared" si="886"/>
        <v>0</v>
      </c>
      <c r="BE2625" s="295">
        <f t="shared" si="887"/>
        <v>0</v>
      </c>
      <c r="BF2625" s="296">
        <f t="shared" si="888"/>
        <v>0</v>
      </c>
      <c r="BG2625" s="293">
        <f t="shared" si="889"/>
        <v>0</v>
      </c>
      <c r="BH2625" s="294">
        <f t="shared" si="890"/>
        <v>0</v>
      </c>
      <c r="BI2625" s="295">
        <f t="shared" si="891"/>
        <v>0</v>
      </c>
      <c r="BJ2625" s="296">
        <f t="shared" si="892"/>
        <v>0</v>
      </c>
      <c r="BK2625" s="293">
        <f t="shared" si="893"/>
        <v>0</v>
      </c>
      <c r="BL2625" s="294">
        <f t="shared" si="894"/>
        <v>0</v>
      </c>
      <c r="BM2625" s="295">
        <f t="shared" si="895"/>
        <v>0</v>
      </c>
      <c r="BN2625" s="296">
        <f t="shared" si="896"/>
        <v>0</v>
      </c>
      <c r="BO2625" s="293">
        <f t="shared" si="897"/>
        <v>0</v>
      </c>
      <c r="BP2625" s="294">
        <f t="shared" si="898"/>
        <v>0</v>
      </c>
      <c r="BQ2625" s="295">
        <f t="shared" si="899"/>
        <v>0</v>
      </c>
      <c r="BR2625" s="296">
        <f t="shared" si="900"/>
        <v>0</v>
      </c>
      <c r="BS2625" s="293">
        <f t="shared" si="901"/>
        <v>0</v>
      </c>
      <c r="BT2625" s="294">
        <f t="shared" si="902"/>
        <v>0</v>
      </c>
      <c r="BU2625" s="295">
        <f t="shared" si="903"/>
        <v>0</v>
      </c>
      <c r="BV2625" s="296">
        <f t="shared" si="904"/>
        <v>0</v>
      </c>
      <c r="BW2625" s="293">
        <f t="shared" si="905"/>
        <v>0</v>
      </c>
      <c r="BX2625" s="294">
        <f t="shared" si="906"/>
        <v>0</v>
      </c>
      <c r="BY2625" s="295">
        <f t="shared" si="907"/>
        <v>0</v>
      </c>
      <c r="BZ2625" s="296">
        <f t="shared" si="908"/>
        <v>0</v>
      </c>
      <c r="CA2625" s="293">
        <f t="shared" si="909"/>
        <v>0</v>
      </c>
      <c r="CB2625" s="294">
        <f t="shared" si="910"/>
        <v>0</v>
      </c>
      <c r="CC2625" s="295">
        <f t="shared" si="911"/>
        <v>0</v>
      </c>
      <c r="CD2625" s="296">
        <f t="shared" si="912"/>
        <v>0</v>
      </c>
      <c r="CE2625" s="293">
        <f t="shared" si="913"/>
        <v>0</v>
      </c>
      <c r="CF2625" s="294">
        <f t="shared" si="914"/>
        <v>0</v>
      </c>
      <c r="CG2625" s="295">
        <f t="shared" si="915"/>
        <v>0</v>
      </c>
      <c r="CH2625" s="296">
        <f t="shared" si="916"/>
        <v>0</v>
      </c>
      <c r="CI2625" s="293">
        <f t="shared" si="917"/>
        <v>0</v>
      </c>
      <c r="CJ2625" s="294">
        <f t="shared" si="918"/>
        <v>0</v>
      </c>
      <c r="CK2625" s="295">
        <f t="shared" si="919"/>
        <v>0</v>
      </c>
      <c r="CL2625" s="296">
        <f t="shared" si="920"/>
        <v>0</v>
      </c>
      <c r="CM2625" s="293">
        <f t="shared" si="921"/>
        <v>0</v>
      </c>
      <c r="CN2625" s="294">
        <f t="shared" si="922"/>
        <v>0</v>
      </c>
      <c r="CO2625" s="295">
        <f t="shared" si="923"/>
        <v>0</v>
      </c>
      <c r="CP2625" s="296">
        <f t="shared" si="924"/>
        <v>0</v>
      </c>
      <c r="CQ2625" s="293">
        <f t="shared" si="925"/>
        <v>0</v>
      </c>
      <c r="CR2625" s="294">
        <f t="shared" si="926"/>
        <v>0</v>
      </c>
      <c r="CS2625" s="295">
        <f t="shared" si="927"/>
        <v>0</v>
      </c>
      <c r="CT2625" s="296">
        <f t="shared" si="928"/>
        <v>0</v>
      </c>
      <c r="CU2625" s="293">
        <f t="shared" si="929"/>
        <v>0</v>
      </c>
      <c r="CV2625" s="294">
        <f t="shared" si="930"/>
        <v>0</v>
      </c>
      <c r="CW2625" s="295">
        <f t="shared" si="931"/>
        <v>0</v>
      </c>
      <c r="CX2625" s="296">
        <f t="shared" si="932"/>
        <v>0</v>
      </c>
      <c r="CY2625" s="293">
        <f t="shared" si="933"/>
        <v>0</v>
      </c>
      <c r="CZ2625" s="294">
        <f t="shared" si="934"/>
        <v>0</v>
      </c>
      <c r="DA2625" s="295">
        <f t="shared" si="935"/>
        <v>0</v>
      </c>
      <c r="DB2625" s="296">
        <f t="shared" si="936"/>
        <v>0</v>
      </c>
      <c r="DC2625" s="404">
        <f t="shared" si="937"/>
        <v>0</v>
      </c>
      <c r="DD2625" s="366">
        <f t="shared" si="938"/>
        <v>0</v>
      </c>
      <c r="DE2625" s="364">
        <f t="shared" si="939"/>
        <v>0</v>
      </c>
      <c r="DF2625" s="365">
        <f t="shared" si="940"/>
        <v>0</v>
      </c>
      <c r="DG2625" s="404">
        <f t="shared" si="941"/>
        <v>0</v>
      </c>
      <c r="DH2625" s="366">
        <f t="shared" si="942"/>
        <v>0</v>
      </c>
      <c r="DI2625" s="364">
        <f t="shared" si="943"/>
        <v>0</v>
      </c>
      <c r="DJ2625" s="365">
        <f t="shared" si="944"/>
        <v>0</v>
      </c>
      <c r="DK2625" s="362">
        <f t="shared" si="945"/>
        <v>0</v>
      </c>
      <c r="DL2625" s="366">
        <f t="shared" si="946"/>
        <v>0</v>
      </c>
      <c r="DM2625" s="364">
        <f t="shared" si="947"/>
        <v>0</v>
      </c>
      <c r="DN2625" s="365">
        <f t="shared" si="948"/>
        <v>0</v>
      </c>
      <c r="DO2625" s="351">
        <f t="shared" si="949"/>
        <v>0</v>
      </c>
      <c r="DP2625" s="402">
        <f t="shared" si="950"/>
        <v>0</v>
      </c>
      <c r="DQ2625" s="370" t="str">
        <f>IF(DP2625=0,"",
IF(SUM($DP$2549:DP2625)=1,DR2625,
IF($DP$2669&gt;SUM($DP$2549:DP2625),_xlfn.CONCAT(", ",DR2625),
IF($DP$2669=SUM($DP$2549:DP2625),_xlfn.CONCAT(" y ",DR2625)))))</f>
        <v/>
      </c>
      <c r="DR2625" s="156" t="s">
        <v>5213</v>
      </c>
      <c r="DS2625" s="402">
        <f t="shared" si="951"/>
        <v>0</v>
      </c>
      <c r="DT2625" s="370" t="str">
        <f>IF(DS2625=0,"",
IF(SUM($DS$2549:DS2625)=1,DU2625,
IF($DS$2669&gt;SUM($DS$2549:DS2625),_xlfn.CONCAT(", ",DU2625),
IF($DS$2669=SUM($DS$2549:DS2625),_xlfn.CONCAT(" y ",DU2625)))))</f>
        <v/>
      </c>
      <c r="DU2625" s="156" t="s">
        <v>5213</v>
      </c>
    </row>
    <row r="2626" spans="1:125" ht="15" customHeight="1">
      <c r="A2626" s="57"/>
      <c r="B2626" s="26"/>
      <c r="C2626" s="165" t="s">
        <v>5214</v>
      </c>
      <c r="D2626" s="852" t="str">
        <f t="shared" si="862"/>
        <v/>
      </c>
      <c r="E2626" s="853"/>
      <c r="F2626" s="853"/>
      <c r="G2626" s="853"/>
      <c r="H2626" s="853"/>
      <c r="I2626" s="853"/>
      <c r="J2626" s="853"/>
      <c r="K2626" s="853"/>
      <c r="L2626" s="854"/>
      <c r="M2626" s="614"/>
      <c r="N2626" s="614"/>
      <c r="O2626" s="614"/>
      <c r="P2626" s="614"/>
      <c r="Q2626" s="614"/>
      <c r="R2626" s="614"/>
      <c r="S2626" s="614"/>
      <c r="T2626" s="614"/>
      <c r="U2626" s="614"/>
      <c r="V2626" s="614"/>
      <c r="W2626" s="614"/>
      <c r="X2626" s="614"/>
      <c r="Y2626" s="614"/>
      <c r="Z2626" s="614"/>
      <c r="AA2626" s="614"/>
      <c r="AB2626" s="614"/>
      <c r="AC2626" s="614"/>
      <c r="AD2626" s="614"/>
      <c r="AE2626" s="164"/>
      <c r="AF2626" s="164"/>
      <c r="AG2626" s="199">
        <f t="shared" si="863"/>
        <v>0</v>
      </c>
      <c r="AH2626" s="298">
        <f t="shared" si="864"/>
        <v>0</v>
      </c>
      <c r="AI2626" s="293">
        <f t="shared" si="865"/>
        <v>0</v>
      </c>
      <c r="AJ2626" s="294">
        <f t="shared" si="866"/>
        <v>0</v>
      </c>
      <c r="AK2626" s="295">
        <f t="shared" si="867"/>
        <v>0</v>
      </c>
      <c r="AL2626" s="296">
        <f t="shared" si="868"/>
        <v>0</v>
      </c>
      <c r="AM2626" s="293">
        <f t="shared" si="869"/>
        <v>0</v>
      </c>
      <c r="AN2626" s="294">
        <f t="shared" si="870"/>
        <v>0</v>
      </c>
      <c r="AO2626" s="295">
        <f t="shared" si="871"/>
        <v>0</v>
      </c>
      <c r="AP2626" s="296">
        <f t="shared" si="872"/>
        <v>0</v>
      </c>
      <c r="AQ2626" s="293">
        <f t="shared" si="873"/>
        <v>0</v>
      </c>
      <c r="AR2626" s="294">
        <f t="shared" si="874"/>
        <v>0</v>
      </c>
      <c r="AS2626" s="295">
        <f t="shared" si="875"/>
        <v>0</v>
      </c>
      <c r="AT2626" s="296">
        <f t="shared" si="876"/>
        <v>0</v>
      </c>
      <c r="AU2626" s="293">
        <f t="shared" si="877"/>
        <v>0</v>
      </c>
      <c r="AV2626" s="294">
        <f t="shared" si="878"/>
        <v>0</v>
      </c>
      <c r="AW2626" s="295">
        <f t="shared" si="879"/>
        <v>0</v>
      </c>
      <c r="AX2626" s="296">
        <f t="shared" si="880"/>
        <v>0</v>
      </c>
      <c r="AY2626" s="293">
        <f t="shared" si="881"/>
        <v>0</v>
      </c>
      <c r="AZ2626" s="294">
        <f t="shared" si="882"/>
        <v>0</v>
      </c>
      <c r="BA2626" s="295">
        <f t="shared" si="883"/>
        <v>0</v>
      </c>
      <c r="BB2626" s="296">
        <f t="shared" si="884"/>
        <v>0</v>
      </c>
      <c r="BC2626" s="293">
        <f t="shared" si="885"/>
        <v>0</v>
      </c>
      <c r="BD2626" s="294">
        <f t="shared" si="886"/>
        <v>0</v>
      </c>
      <c r="BE2626" s="295">
        <f t="shared" si="887"/>
        <v>0</v>
      </c>
      <c r="BF2626" s="296">
        <f t="shared" si="888"/>
        <v>0</v>
      </c>
      <c r="BG2626" s="293">
        <f t="shared" si="889"/>
        <v>0</v>
      </c>
      <c r="BH2626" s="294">
        <f t="shared" si="890"/>
        <v>0</v>
      </c>
      <c r="BI2626" s="295">
        <f t="shared" si="891"/>
        <v>0</v>
      </c>
      <c r="BJ2626" s="296">
        <f t="shared" si="892"/>
        <v>0</v>
      </c>
      <c r="BK2626" s="293">
        <f t="shared" si="893"/>
        <v>0</v>
      </c>
      <c r="BL2626" s="294">
        <f t="shared" si="894"/>
        <v>0</v>
      </c>
      <c r="BM2626" s="295">
        <f t="shared" si="895"/>
        <v>0</v>
      </c>
      <c r="BN2626" s="296">
        <f t="shared" si="896"/>
        <v>0</v>
      </c>
      <c r="BO2626" s="293">
        <f t="shared" si="897"/>
        <v>0</v>
      </c>
      <c r="BP2626" s="294">
        <f t="shared" si="898"/>
        <v>0</v>
      </c>
      <c r="BQ2626" s="295">
        <f t="shared" si="899"/>
        <v>0</v>
      </c>
      <c r="BR2626" s="296">
        <f t="shared" si="900"/>
        <v>0</v>
      </c>
      <c r="BS2626" s="293">
        <f t="shared" si="901"/>
        <v>0</v>
      </c>
      <c r="BT2626" s="294">
        <f t="shared" si="902"/>
        <v>0</v>
      </c>
      <c r="BU2626" s="295">
        <f t="shared" si="903"/>
        <v>0</v>
      </c>
      <c r="BV2626" s="296">
        <f t="shared" si="904"/>
        <v>0</v>
      </c>
      <c r="BW2626" s="293">
        <f t="shared" si="905"/>
        <v>0</v>
      </c>
      <c r="BX2626" s="294">
        <f t="shared" si="906"/>
        <v>0</v>
      </c>
      <c r="BY2626" s="295">
        <f t="shared" si="907"/>
        <v>0</v>
      </c>
      <c r="BZ2626" s="296">
        <f t="shared" si="908"/>
        <v>0</v>
      </c>
      <c r="CA2626" s="293">
        <f t="shared" si="909"/>
        <v>0</v>
      </c>
      <c r="CB2626" s="294">
        <f t="shared" si="910"/>
        <v>0</v>
      </c>
      <c r="CC2626" s="295">
        <f t="shared" si="911"/>
        <v>0</v>
      </c>
      <c r="CD2626" s="296">
        <f t="shared" si="912"/>
        <v>0</v>
      </c>
      <c r="CE2626" s="293">
        <f t="shared" si="913"/>
        <v>0</v>
      </c>
      <c r="CF2626" s="294">
        <f t="shared" si="914"/>
        <v>0</v>
      </c>
      <c r="CG2626" s="295">
        <f t="shared" si="915"/>
        <v>0</v>
      </c>
      <c r="CH2626" s="296">
        <f t="shared" si="916"/>
        <v>0</v>
      </c>
      <c r="CI2626" s="293">
        <f t="shared" si="917"/>
        <v>0</v>
      </c>
      <c r="CJ2626" s="294">
        <f t="shared" si="918"/>
        <v>0</v>
      </c>
      <c r="CK2626" s="295">
        <f t="shared" si="919"/>
        <v>0</v>
      </c>
      <c r="CL2626" s="296">
        <f t="shared" si="920"/>
        <v>0</v>
      </c>
      <c r="CM2626" s="293">
        <f t="shared" si="921"/>
        <v>0</v>
      </c>
      <c r="CN2626" s="294">
        <f t="shared" si="922"/>
        <v>0</v>
      </c>
      <c r="CO2626" s="295">
        <f t="shared" si="923"/>
        <v>0</v>
      </c>
      <c r="CP2626" s="296">
        <f t="shared" si="924"/>
        <v>0</v>
      </c>
      <c r="CQ2626" s="293">
        <f t="shared" si="925"/>
        <v>0</v>
      </c>
      <c r="CR2626" s="294">
        <f t="shared" si="926"/>
        <v>0</v>
      </c>
      <c r="CS2626" s="295">
        <f t="shared" si="927"/>
        <v>0</v>
      </c>
      <c r="CT2626" s="296">
        <f t="shared" si="928"/>
        <v>0</v>
      </c>
      <c r="CU2626" s="293">
        <f t="shared" si="929"/>
        <v>0</v>
      </c>
      <c r="CV2626" s="294">
        <f t="shared" si="930"/>
        <v>0</v>
      </c>
      <c r="CW2626" s="295">
        <f t="shared" si="931"/>
        <v>0</v>
      </c>
      <c r="CX2626" s="296">
        <f t="shared" si="932"/>
        <v>0</v>
      </c>
      <c r="CY2626" s="293">
        <f t="shared" si="933"/>
        <v>0</v>
      </c>
      <c r="CZ2626" s="294">
        <f t="shared" si="934"/>
        <v>0</v>
      </c>
      <c r="DA2626" s="295">
        <f t="shared" si="935"/>
        <v>0</v>
      </c>
      <c r="DB2626" s="296">
        <f t="shared" si="936"/>
        <v>0</v>
      </c>
      <c r="DC2626" s="404">
        <f t="shared" si="937"/>
        <v>0</v>
      </c>
      <c r="DD2626" s="366">
        <f t="shared" si="938"/>
        <v>0</v>
      </c>
      <c r="DE2626" s="364">
        <f t="shared" si="939"/>
        <v>0</v>
      </c>
      <c r="DF2626" s="365">
        <f t="shared" si="940"/>
        <v>0</v>
      </c>
      <c r="DG2626" s="404">
        <f t="shared" si="941"/>
        <v>0</v>
      </c>
      <c r="DH2626" s="366">
        <f t="shared" si="942"/>
        <v>0</v>
      </c>
      <c r="DI2626" s="364">
        <f t="shared" si="943"/>
        <v>0</v>
      </c>
      <c r="DJ2626" s="365">
        <f t="shared" si="944"/>
        <v>0</v>
      </c>
      <c r="DK2626" s="362">
        <f t="shared" si="945"/>
        <v>0</v>
      </c>
      <c r="DL2626" s="366">
        <f t="shared" si="946"/>
        <v>0</v>
      </c>
      <c r="DM2626" s="364">
        <f t="shared" si="947"/>
        <v>0</v>
      </c>
      <c r="DN2626" s="365">
        <f t="shared" si="948"/>
        <v>0</v>
      </c>
      <c r="DO2626" s="351">
        <f t="shared" si="949"/>
        <v>0</v>
      </c>
      <c r="DP2626" s="402">
        <f t="shared" si="950"/>
        <v>0</v>
      </c>
      <c r="DQ2626" s="370" t="str">
        <f>IF(DP2626=0,"",
IF(SUM($DP$2549:DP2626)=1,DR2626,
IF($DP$2669&gt;SUM($DP$2549:DP2626),_xlfn.CONCAT(", ",DR2626),
IF($DP$2669=SUM($DP$2549:DP2626),_xlfn.CONCAT(" y ",DR2626)))))</f>
        <v/>
      </c>
      <c r="DR2626" s="156" t="s">
        <v>5215</v>
      </c>
      <c r="DS2626" s="402">
        <f t="shared" si="951"/>
        <v>0</v>
      </c>
      <c r="DT2626" s="370" t="str">
        <f>IF(DS2626=0,"",
IF(SUM($DS$2549:DS2626)=1,DU2626,
IF($DS$2669&gt;SUM($DS$2549:DS2626),_xlfn.CONCAT(", ",DU2626),
IF($DS$2669=SUM($DS$2549:DS2626),_xlfn.CONCAT(" y ",DU2626)))))</f>
        <v/>
      </c>
      <c r="DU2626" s="156" t="s">
        <v>5215</v>
      </c>
    </row>
    <row r="2627" spans="1:125" ht="15" customHeight="1">
      <c r="A2627" s="57"/>
      <c r="B2627" s="26"/>
      <c r="C2627" s="165" t="s">
        <v>5216</v>
      </c>
      <c r="D2627" s="852" t="str">
        <f t="shared" si="862"/>
        <v/>
      </c>
      <c r="E2627" s="853"/>
      <c r="F2627" s="853"/>
      <c r="G2627" s="853"/>
      <c r="H2627" s="853"/>
      <c r="I2627" s="853"/>
      <c r="J2627" s="853"/>
      <c r="K2627" s="853"/>
      <c r="L2627" s="854"/>
      <c r="M2627" s="614"/>
      <c r="N2627" s="614"/>
      <c r="O2627" s="614"/>
      <c r="P2627" s="614"/>
      <c r="Q2627" s="614"/>
      <c r="R2627" s="614"/>
      <c r="S2627" s="614"/>
      <c r="T2627" s="614"/>
      <c r="U2627" s="614"/>
      <c r="V2627" s="614"/>
      <c r="W2627" s="614"/>
      <c r="X2627" s="614"/>
      <c r="Y2627" s="614"/>
      <c r="Z2627" s="614"/>
      <c r="AA2627" s="614"/>
      <c r="AB2627" s="614"/>
      <c r="AC2627" s="614"/>
      <c r="AD2627" s="614"/>
      <c r="AE2627" s="164"/>
      <c r="AF2627" s="164"/>
      <c r="AG2627" s="199">
        <f t="shared" si="863"/>
        <v>0</v>
      </c>
      <c r="AH2627" s="298">
        <f t="shared" si="864"/>
        <v>0</v>
      </c>
      <c r="AI2627" s="293">
        <f t="shared" si="865"/>
        <v>0</v>
      </c>
      <c r="AJ2627" s="294">
        <f t="shared" si="866"/>
        <v>0</v>
      </c>
      <c r="AK2627" s="295">
        <f t="shared" si="867"/>
        <v>0</v>
      </c>
      <c r="AL2627" s="296">
        <f t="shared" si="868"/>
        <v>0</v>
      </c>
      <c r="AM2627" s="293">
        <f t="shared" si="869"/>
        <v>0</v>
      </c>
      <c r="AN2627" s="294">
        <f t="shared" si="870"/>
        <v>0</v>
      </c>
      <c r="AO2627" s="295">
        <f t="shared" si="871"/>
        <v>0</v>
      </c>
      <c r="AP2627" s="296">
        <f t="shared" si="872"/>
        <v>0</v>
      </c>
      <c r="AQ2627" s="293">
        <f t="shared" si="873"/>
        <v>0</v>
      </c>
      <c r="AR2627" s="294">
        <f t="shared" si="874"/>
        <v>0</v>
      </c>
      <c r="AS2627" s="295">
        <f t="shared" si="875"/>
        <v>0</v>
      </c>
      <c r="AT2627" s="296">
        <f t="shared" si="876"/>
        <v>0</v>
      </c>
      <c r="AU2627" s="293">
        <f t="shared" si="877"/>
        <v>0</v>
      </c>
      <c r="AV2627" s="294">
        <f t="shared" si="878"/>
        <v>0</v>
      </c>
      <c r="AW2627" s="295">
        <f t="shared" si="879"/>
        <v>0</v>
      </c>
      <c r="AX2627" s="296">
        <f t="shared" si="880"/>
        <v>0</v>
      </c>
      <c r="AY2627" s="293">
        <f t="shared" si="881"/>
        <v>0</v>
      </c>
      <c r="AZ2627" s="294">
        <f t="shared" si="882"/>
        <v>0</v>
      </c>
      <c r="BA2627" s="295">
        <f t="shared" si="883"/>
        <v>0</v>
      </c>
      <c r="BB2627" s="296">
        <f t="shared" si="884"/>
        <v>0</v>
      </c>
      <c r="BC2627" s="293">
        <f t="shared" si="885"/>
        <v>0</v>
      </c>
      <c r="BD2627" s="294">
        <f t="shared" si="886"/>
        <v>0</v>
      </c>
      <c r="BE2627" s="295">
        <f t="shared" si="887"/>
        <v>0</v>
      </c>
      <c r="BF2627" s="296">
        <f t="shared" si="888"/>
        <v>0</v>
      </c>
      <c r="BG2627" s="293">
        <f t="shared" si="889"/>
        <v>0</v>
      </c>
      <c r="BH2627" s="294">
        <f t="shared" si="890"/>
        <v>0</v>
      </c>
      <c r="BI2627" s="295">
        <f t="shared" si="891"/>
        <v>0</v>
      </c>
      <c r="BJ2627" s="296">
        <f t="shared" si="892"/>
        <v>0</v>
      </c>
      <c r="BK2627" s="293">
        <f t="shared" si="893"/>
        <v>0</v>
      </c>
      <c r="BL2627" s="294">
        <f t="shared" si="894"/>
        <v>0</v>
      </c>
      <c r="BM2627" s="295">
        <f t="shared" si="895"/>
        <v>0</v>
      </c>
      <c r="BN2627" s="296">
        <f t="shared" si="896"/>
        <v>0</v>
      </c>
      <c r="BO2627" s="293">
        <f t="shared" si="897"/>
        <v>0</v>
      </c>
      <c r="BP2627" s="294">
        <f t="shared" si="898"/>
        <v>0</v>
      </c>
      <c r="BQ2627" s="295">
        <f t="shared" si="899"/>
        <v>0</v>
      </c>
      <c r="BR2627" s="296">
        <f t="shared" si="900"/>
        <v>0</v>
      </c>
      <c r="BS2627" s="293">
        <f t="shared" si="901"/>
        <v>0</v>
      </c>
      <c r="BT2627" s="294">
        <f t="shared" si="902"/>
        <v>0</v>
      </c>
      <c r="BU2627" s="295">
        <f t="shared" si="903"/>
        <v>0</v>
      </c>
      <c r="BV2627" s="296">
        <f t="shared" si="904"/>
        <v>0</v>
      </c>
      <c r="BW2627" s="293">
        <f t="shared" si="905"/>
        <v>0</v>
      </c>
      <c r="BX2627" s="294">
        <f t="shared" si="906"/>
        <v>0</v>
      </c>
      <c r="BY2627" s="295">
        <f t="shared" si="907"/>
        <v>0</v>
      </c>
      <c r="BZ2627" s="296">
        <f t="shared" si="908"/>
        <v>0</v>
      </c>
      <c r="CA2627" s="293">
        <f t="shared" si="909"/>
        <v>0</v>
      </c>
      <c r="CB2627" s="294">
        <f t="shared" si="910"/>
        <v>0</v>
      </c>
      <c r="CC2627" s="295">
        <f t="shared" si="911"/>
        <v>0</v>
      </c>
      <c r="CD2627" s="296">
        <f t="shared" si="912"/>
        <v>0</v>
      </c>
      <c r="CE2627" s="293">
        <f t="shared" si="913"/>
        <v>0</v>
      </c>
      <c r="CF2627" s="294">
        <f t="shared" si="914"/>
        <v>0</v>
      </c>
      <c r="CG2627" s="295">
        <f t="shared" si="915"/>
        <v>0</v>
      </c>
      <c r="CH2627" s="296">
        <f t="shared" si="916"/>
        <v>0</v>
      </c>
      <c r="CI2627" s="293">
        <f t="shared" si="917"/>
        <v>0</v>
      </c>
      <c r="CJ2627" s="294">
        <f t="shared" si="918"/>
        <v>0</v>
      </c>
      <c r="CK2627" s="295">
        <f t="shared" si="919"/>
        <v>0</v>
      </c>
      <c r="CL2627" s="296">
        <f t="shared" si="920"/>
        <v>0</v>
      </c>
      <c r="CM2627" s="293">
        <f t="shared" si="921"/>
        <v>0</v>
      </c>
      <c r="CN2627" s="294">
        <f t="shared" si="922"/>
        <v>0</v>
      </c>
      <c r="CO2627" s="295">
        <f t="shared" si="923"/>
        <v>0</v>
      </c>
      <c r="CP2627" s="296">
        <f t="shared" si="924"/>
        <v>0</v>
      </c>
      <c r="CQ2627" s="293">
        <f t="shared" si="925"/>
        <v>0</v>
      </c>
      <c r="CR2627" s="294">
        <f t="shared" si="926"/>
        <v>0</v>
      </c>
      <c r="CS2627" s="295">
        <f t="shared" si="927"/>
        <v>0</v>
      </c>
      <c r="CT2627" s="296">
        <f t="shared" si="928"/>
        <v>0</v>
      </c>
      <c r="CU2627" s="293">
        <f t="shared" si="929"/>
        <v>0</v>
      </c>
      <c r="CV2627" s="294">
        <f t="shared" si="930"/>
        <v>0</v>
      </c>
      <c r="CW2627" s="295">
        <f t="shared" si="931"/>
        <v>0</v>
      </c>
      <c r="CX2627" s="296">
        <f t="shared" si="932"/>
        <v>0</v>
      </c>
      <c r="CY2627" s="293">
        <f t="shared" si="933"/>
        <v>0</v>
      </c>
      <c r="CZ2627" s="294">
        <f t="shared" si="934"/>
        <v>0</v>
      </c>
      <c r="DA2627" s="295">
        <f t="shared" si="935"/>
        <v>0</v>
      </c>
      <c r="DB2627" s="296">
        <f t="shared" si="936"/>
        <v>0</v>
      </c>
      <c r="DC2627" s="404">
        <f t="shared" si="937"/>
        <v>0</v>
      </c>
      <c r="DD2627" s="366">
        <f t="shared" si="938"/>
        <v>0</v>
      </c>
      <c r="DE2627" s="364">
        <f t="shared" si="939"/>
        <v>0</v>
      </c>
      <c r="DF2627" s="365">
        <f t="shared" si="940"/>
        <v>0</v>
      </c>
      <c r="DG2627" s="404">
        <f t="shared" si="941"/>
        <v>0</v>
      </c>
      <c r="DH2627" s="366">
        <f t="shared" si="942"/>
        <v>0</v>
      </c>
      <c r="DI2627" s="364">
        <f t="shared" si="943"/>
        <v>0</v>
      </c>
      <c r="DJ2627" s="365">
        <f t="shared" si="944"/>
        <v>0</v>
      </c>
      <c r="DK2627" s="362">
        <f t="shared" si="945"/>
        <v>0</v>
      </c>
      <c r="DL2627" s="366">
        <f t="shared" si="946"/>
        <v>0</v>
      </c>
      <c r="DM2627" s="364">
        <f t="shared" si="947"/>
        <v>0</v>
      </c>
      <c r="DN2627" s="365">
        <f t="shared" si="948"/>
        <v>0</v>
      </c>
      <c r="DO2627" s="351">
        <f t="shared" si="949"/>
        <v>0</v>
      </c>
      <c r="DP2627" s="402">
        <f t="shared" si="950"/>
        <v>0</v>
      </c>
      <c r="DQ2627" s="370" t="str">
        <f>IF(DP2627=0,"",
IF(SUM($DP$2549:DP2627)=1,DR2627,
IF($DP$2669&gt;SUM($DP$2549:DP2627),_xlfn.CONCAT(", ",DR2627),
IF($DP$2669=SUM($DP$2549:DP2627),_xlfn.CONCAT(" y ",DR2627)))))</f>
        <v/>
      </c>
      <c r="DR2627" s="156" t="s">
        <v>5217</v>
      </c>
      <c r="DS2627" s="402">
        <f t="shared" si="951"/>
        <v>0</v>
      </c>
      <c r="DT2627" s="370" t="str">
        <f>IF(DS2627=0,"",
IF(SUM($DS$2549:DS2627)=1,DU2627,
IF($DS$2669&gt;SUM($DS$2549:DS2627),_xlfn.CONCAT(", ",DU2627),
IF($DS$2669=SUM($DS$2549:DS2627),_xlfn.CONCAT(" y ",DU2627)))))</f>
        <v/>
      </c>
      <c r="DU2627" s="156" t="s">
        <v>5217</v>
      </c>
    </row>
    <row r="2628" spans="1:125" ht="15" customHeight="1">
      <c r="A2628" s="57"/>
      <c r="B2628" s="26"/>
      <c r="C2628" s="165" t="s">
        <v>5218</v>
      </c>
      <c r="D2628" s="852" t="str">
        <f t="shared" si="862"/>
        <v/>
      </c>
      <c r="E2628" s="853"/>
      <c r="F2628" s="853"/>
      <c r="G2628" s="853"/>
      <c r="H2628" s="853"/>
      <c r="I2628" s="853"/>
      <c r="J2628" s="853"/>
      <c r="K2628" s="853"/>
      <c r="L2628" s="854"/>
      <c r="M2628" s="614"/>
      <c r="N2628" s="614"/>
      <c r="O2628" s="614"/>
      <c r="P2628" s="614"/>
      <c r="Q2628" s="614"/>
      <c r="R2628" s="614"/>
      <c r="S2628" s="614"/>
      <c r="T2628" s="614"/>
      <c r="U2628" s="614"/>
      <c r="V2628" s="614"/>
      <c r="W2628" s="614"/>
      <c r="X2628" s="614"/>
      <c r="Y2628" s="614"/>
      <c r="Z2628" s="614"/>
      <c r="AA2628" s="614"/>
      <c r="AB2628" s="614"/>
      <c r="AC2628" s="614"/>
      <c r="AD2628" s="614"/>
      <c r="AE2628" s="164"/>
      <c r="AF2628" s="164"/>
      <c r="AG2628" s="199">
        <f t="shared" si="863"/>
        <v>0</v>
      </c>
      <c r="AH2628" s="298">
        <f t="shared" si="864"/>
        <v>0</v>
      </c>
      <c r="AI2628" s="293">
        <f t="shared" si="865"/>
        <v>0</v>
      </c>
      <c r="AJ2628" s="294">
        <f t="shared" si="866"/>
        <v>0</v>
      </c>
      <c r="AK2628" s="295">
        <f t="shared" si="867"/>
        <v>0</v>
      </c>
      <c r="AL2628" s="296">
        <f t="shared" si="868"/>
        <v>0</v>
      </c>
      <c r="AM2628" s="293">
        <f t="shared" si="869"/>
        <v>0</v>
      </c>
      <c r="AN2628" s="294">
        <f t="shared" si="870"/>
        <v>0</v>
      </c>
      <c r="AO2628" s="295">
        <f t="shared" si="871"/>
        <v>0</v>
      </c>
      <c r="AP2628" s="296">
        <f t="shared" si="872"/>
        <v>0</v>
      </c>
      <c r="AQ2628" s="293">
        <f t="shared" si="873"/>
        <v>0</v>
      </c>
      <c r="AR2628" s="294">
        <f t="shared" si="874"/>
        <v>0</v>
      </c>
      <c r="AS2628" s="295">
        <f t="shared" si="875"/>
        <v>0</v>
      </c>
      <c r="AT2628" s="296">
        <f t="shared" si="876"/>
        <v>0</v>
      </c>
      <c r="AU2628" s="293">
        <f t="shared" si="877"/>
        <v>0</v>
      </c>
      <c r="AV2628" s="294">
        <f t="shared" si="878"/>
        <v>0</v>
      </c>
      <c r="AW2628" s="295">
        <f t="shared" si="879"/>
        <v>0</v>
      </c>
      <c r="AX2628" s="296">
        <f t="shared" si="880"/>
        <v>0</v>
      </c>
      <c r="AY2628" s="293">
        <f t="shared" si="881"/>
        <v>0</v>
      </c>
      <c r="AZ2628" s="294">
        <f t="shared" si="882"/>
        <v>0</v>
      </c>
      <c r="BA2628" s="295">
        <f t="shared" si="883"/>
        <v>0</v>
      </c>
      <c r="BB2628" s="296">
        <f t="shared" si="884"/>
        <v>0</v>
      </c>
      <c r="BC2628" s="293">
        <f t="shared" si="885"/>
        <v>0</v>
      </c>
      <c r="BD2628" s="294">
        <f t="shared" si="886"/>
        <v>0</v>
      </c>
      <c r="BE2628" s="295">
        <f t="shared" si="887"/>
        <v>0</v>
      </c>
      <c r="BF2628" s="296">
        <f t="shared" si="888"/>
        <v>0</v>
      </c>
      <c r="BG2628" s="293">
        <f t="shared" si="889"/>
        <v>0</v>
      </c>
      <c r="BH2628" s="294">
        <f t="shared" si="890"/>
        <v>0</v>
      </c>
      <c r="BI2628" s="295">
        <f t="shared" si="891"/>
        <v>0</v>
      </c>
      <c r="BJ2628" s="296">
        <f t="shared" si="892"/>
        <v>0</v>
      </c>
      <c r="BK2628" s="293">
        <f t="shared" si="893"/>
        <v>0</v>
      </c>
      <c r="BL2628" s="294">
        <f t="shared" si="894"/>
        <v>0</v>
      </c>
      <c r="BM2628" s="295">
        <f t="shared" si="895"/>
        <v>0</v>
      </c>
      <c r="BN2628" s="296">
        <f t="shared" si="896"/>
        <v>0</v>
      </c>
      <c r="BO2628" s="293">
        <f t="shared" si="897"/>
        <v>0</v>
      </c>
      <c r="BP2628" s="294">
        <f t="shared" si="898"/>
        <v>0</v>
      </c>
      <c r="BQ2628" s="295">
        <f t="shared" si="899"/>
        <v>0</v>
      </c>
      <c r="BR2628" s="296">
        <f t="shared" si="900"/>
        <v>0</v>
      </c>
      <c r="BS2628" s="293">
        <f t="shared" si="901"/>
        <v>0</v>
      </c>
      <c r="BT2628" s="294">
        <f t="shared" si="902"/>
        <v>0</v>
      </c>
      <c r="BU2628" s="295">
        <f t="shared" si="903"/>
        <v>0</v>
      </c>
      <c r="BV2628" s="296">
        <f t="shared" si="904"/>
        <v>0</v>
      </c>
      <c r="BW2628" s="293">
        <f t="shared" si="905"/>
        <v>0</v>
      </c>
      <c r="BX2628" s="294">
        <f t="shared" si="906"/>
        <v>0</v>
      </c>
      <c r="BY2628" s="295">
        <f t="shared" si="907"/>
        <v>0</v>
      </c>
      <c r="BZ2628" s="296">
        <f t="shared" si="908"/>
        <v>0</v>
      </c>
      <c r="CA2628" s="293">
        <f t="shared" si="909"/>
        <v>0</v>
      </c>
      <c r="CB2628" s="294">
        <f t="shared" si="910"/>
        <v>0</v>
      </c>
      <c r="CC2628" s="295">
        <f t="shared" si="911"/>
        <v>0</v>
      </c>
      <c r="CD2628" s="296">
        <f t="shared" si="912"/>
        <v>0</v>
      </c>
      <c r="CE2628" s="293">
        <f t="shared" si="913"/>
        <v>0</v>
      </c>
      <c r="CF2628" s="294">
        <f t="shared" si="914"/>
        <v>0</v>
      </c>
      <c r="CG2628" s="295">
        <f t="shared" si="915"/>
        <v>0</v>
      </c>
      <c r="CH2628" s="296">
        <f t="shared" si="916"/>
        <v>0</v>
      </c>
      <c r="CI2628" s="293">
        <f t="shared" si="917"/>
        <v>0</v>
      </c>
      <c r="CJ2628" s="294">
        <f t="shared" si="918"/>
        <v>0</v>
      </c>
      <c r="CK2628" s="295">
        <f t="shared" si="919"/>
        <v>0</v>
      </c>
      <c r="CL2628" s="296">
        <f t="shared" si="920"/>
        <v>0</v>
      </c>
      <c r="CM2628" s="293">
        <f t="shared" si="921"/>
        <v>0</v>
      </c>
      <c r="CN2628" s="294">
        <f t="shared" si="922"/>
        <v>0</v>
      </c>
      <c r="CO2628" s="295">
        <f t="shared" si="923"/>
        <v>0</v>
      </c>
      <c r="CP2628" s="296">
        <f t="shared" si="924"/>
        <v>0</v>
      </c>
      <c r="CQ2628" s="293">
        <f t="shared" si="925"/>
        <v>0</v>
      </c>
      <c r="CR2628" s="294">
        <f t="shared" si="926"/>
        <v>0</v>
      </c>
      <c r="CS2628" s="295">
        <f t="shared" si="927"/>
        <v>0</v>
      </c>
      <c r="CT2628" s="296">
        <f t="shared" si="928"/>
        <v>0</v>
      </c>
      <c r="CU2628" s="293">
        <f t="shared" si="929"/>
        <v>0</v>
      </c>
      <c r="CV2628" s="294">
        <f t="shared" si="930"/>
        <v>0</v>
      </c>
      <c r="CW2628" s="295">
        <f t="shared" si="931"/>
        <v>0</v>
      </c>
      <c r="CX2628" s="296">
        <f t="shared" si="932"/>
        <v>0</v>
      </c>
      <c r="CY2628" s="293">
        <f t="shared" si="933"/>
        <v>0</v>
      </c>
      <c r="CZ2628" s="294">
        <f t="shared" si="934"/>
        <v>0</v>
      </c>
      <c r="DA2628" s="295">
        <f t="shared" si="935"/>
        <v>0</v>
      </c>
      <c r="DB2628" s="296">
        <f t="shared" si="936"/>
        <v>0</v>
      </c>
      <c r="DC2628" s="404">
        <f t="shared" si="937"/>
        <v>0</v>
      </c>
      <c r="DD2628" s="366">
        <f t="shared" si="938"/>
        <v>0</v>
      </c>
      <c r="DE2628" s="364">
        <f t="shared" si="939"/>
        <v>0</v>
      </c>
      <c r="DF2628" s="365">
        <f t="shared" si="940"/>
        <v>0</v>
      </c>
      <c r="DG2628" s="404">
        <f t="shared" si="941"/>
        <v>0</v>
      </c>
      <c r="DH2628" s="366">
        <f t="shared" si="942"/>
        <v>0</v>
      </c>
      <c r="DI2628" s="364">
        <f t="shared" si="943"/>
        <v>0</v>
      </c>
      <c r="DJ2628" s="365">
        <f t="shared" si="944"/>
        <v>0</v>
      </c>
      <c r="DK2628" s="362">
        <f t="shared" si="945"/>
        <v>0</v>
      </c>
      <c r="DL2628" s="366">
        <f t="shared" si="946"/>
        <v>0</v>
      </c>
      <c r="DM2628" s="364">
        <f t="shared" si="947"/>
        <v>0</v>
      </c>
      <c r="DN2628" s="365">
        <f t="shared" si="948"/>
        <v>0</v>
      </c>
      <c r="DO2628" s="351">
        <f t="shared" si="949"/>
        <v>0</v>
      </c>
      <c r="DP2628" s="402">
        <f t="shared" si="950"/>
        <v>0</v>
      </c>
      <c r="DQ2628" s="370" t="str">
        <f>IF(DP2628=0,"",
IF(SUM($DP$2549:DP2628)=1,DR2628,
IF($DP$2669&gt;SUM($DP$2549:DP2628),_xlfn.CONCAT(", ",DR2628),
IF($DP$2669=SUM($DP$2549:DP2628),_xlfn.CONCAT(" y ",DR2628)))))</f>
        <v/>
      </c>
      <c r="DR2628" s="156" t="s">
        <v>5219</v>
      </c>
      <c r="DS2628" s="402">
        <f t="shared" si="951"/>
        <v>0</v>
      </c>
      <c r="DT2628" s="370" t="str">
        <f>IF(DS2628=0,"",
IF(SUM($DS$2549:DS2628)=1,DU2628,
IF($DS$2669&gt;SUM($DS$2549:DS2628),_xlfn.CONCAT(", ",DU2628),
IF($DS$2669=SUM($DS$2549:DS2628),_xlfn.CONCAT(" y ",DU2628)))))</f>
        <v/>
      </c>
      <c r="DU2628" s="156" t="s">
        <v>5219</v>
      </c>
    </row>
    <row r="2629" spans="1:125" ht="15" customHeight="1">
      <c r="A2629" s="57"/>
      <c r="B2629" s="26"/>
      <c r="C2629" s="165" t="s">
        <v>5220</v>
      </c>
      <c r="D2629" s="852" t="str">
        <f t="shared" si="862"/>
        <v/>
      </c>
      <c r="E2629" s="853"/>
      <c r="F2629" s="853"/>
      <c r="G2629" s="853"/>
      <c r="H2629" s="853"/>
      <c r="I2629" s="853"/>
      <c r="J2629" s="853"/>
      <c r="K2629" s="853"/>
      <c r="L2629" s="854"/>
      <c r="M2629" s="614"/>
      <c r="N2629" s="614"/>
      <c r="O2629" s="614"/>
      <c r="P2629" s="614"/>
      <c r="Q2629" s="614"/>
      <c r="R2629" s="614"/>
      <c r="S2629" s="614"/>
      <c r="T2629" s="614"/>
      <c r="U2629" s="614"/>
      <c r="V2629" s="614"/>
      <c r="W2629" s="614"/>
      <c r="X2629" s="614"/>
      <c r="Y2629" s="614"/>
      <c r="Z2629" s="614"/>
      <c r="AA2629" s="614"/>
      <c r="AB2629" s="614"/>
      <c r="AC2629" s="614"/>
      <c r="AD2629" s="614"/>
      <c r="AE2629" s="164"/>
      <c r="AF2629" s="164"/>
      <c r="AG2629" s="199">
        <f t="shared" si="863"/>
        <v>0</v>
      </c>
      <c r="AH2629" s="298">
        <f t="shared" si="864"/>
        <v>0</v>
      </c>
      <c r="AI2629" s="293">
        <f t="shared" si="865"/>
        <v>0</v>
      </c>
      <c r="AJ2629" s="294">
        <f t="shared" si="866"/>
        <v>0</v>
      </c>
      <c r="AK2629" s="295">
        <f t="shared" si="867"/>
        <v>0</v>
      </c>
      <c r="AL2629" s="296">
        <f t="shared" si="868"/>
        <v>0</v>
      </c>
      <c r="AM2629" s="293">
        <f t="shared" si="869"/>
        <v>0</v>
      </c>
      <c r="AN2629" s="294">
        <f t="shared" si="870"/>
        <v>0</v>
      </c>
      <c r="AO2629" s="295">
        <f t="shared" si="871"/>
        <v>0</v>
      </c>
      <c r="AP2629" s="296">
        <f t="shared" si="872"/>
        <v>0</v>
      </c>
      <c r="AQ2629" s="293">
        <f t="shared" si="873"/>
        <v>0</v>
      </c>
      <c r="AR2629" s="294">
        <f t="shared" si="874"/>
        <v>0</v>
      </c>
      <c r="AS2629" s="295">
        <f t="shared" si="875"/>
        <v>0</v>
      </c>
      <c r="AT2629" s="296">
        <f t="shared" si="876"/>
        <v>0</v>
      </c>
      <c r="AU2629" s="293">
        <f t="shared" si="877"/>
        <v>0</v>
      </c>
      <c r="AV2629" s="294">
        <f t="shared" si="878"/>
        <v>0</v>
      </c>
      <c r="AW2629" s="295">
        <f t="shared" si="879"/>
        <v>0</v>
      </c>
      <c r="AX2629" s="296">
        <f t="shared" si="880"/>
        <v>0</v>
      </c>
      <c r="AY2629" s="293">
        <f t="shared" si="881"/>
        <v>0</v>
      </c>
      <c r="AZ2629" s="294">
        <f t="shared" si="882"/>
        <v>0</v>
      </c>
      <c r="BA2629" s="295">
        <f t="shared" si="883"/>
        <v>0</v>
      </c>
      <c r="BB2629" s="296">
        <f t="shared" si="884"/>
        <v>0</v>
      </c>
      <c r="BC2629" s="293">
        <f t="shared" si="885"/>
        <v>0</v>
      </c>
      <c r="BD2629" s="294">
        <f t="shared" si="886"/>
        <v>0</v>
      </c>
      <c r="BE2629" s="295">
        <f t="shared" si="887"/>
        <v>0</v>
      </c>
      <c r="BF2629" s="296">
        <f t="shared" si="888"/>
        <v>0</v>
      </c>
      <c r="BG2629" s="293">
        <f t="shared" si="889"/>
        <v>0</v>
      </c>
      <c r="BH2629" s="294">
        <f t="shared" si="890"/>
        <v>0</v>
      </c>
      <c r="BI2629" s="295">
        <f t="shared" si="891"/>
        <v>0</v>
      </c>
      <c r="BJ2629" s="296">
        <f t="shared" si="892"/>
        <v>0</v>
      </c>
      <c r="BK2629" s="293">
        <f t="shared" si="893"/>
        <v>0</v>
      </c>
      <c r="BL2629" s="294">
        <f t="shared" si="894"/>
        <v>0</v>
      </c>
      <c r="BM2629" s="295">
        <f t="shared" si="895"/>
        <v>0</v>
      </c>
      <c r="BN2629" s="296">
        <f t="shared" si="896"/>
        <v>0</v>
      </c>
      <c r="BO2629" s="293">
        <f t="shared" si="897"/>
        <v>0</v>
      </c>
      <c r="BP2629" s="294">
        <f t="shared" si="898"/>
        <v>0</v>
      </c>
      <c r="BQ2629" s="295">
        <f t="shared" si="899"/>
        <v>0</v>
      </c>
      <c r="BR2629" s="296">
        <f t="shared" si="900"/>
        <v>0</v>
      </c>
      <c r="BS2629" s="293">
        <f t="shared" si="901"/>
        <v>0</v>
      </c>
      <c r="BT2629" s="294">
        <f t="shared" si="902"/>
        <v>0</v>
      </c>
      <c r="BU2629" s="295">
        <f t="shared" si="903"/>
        <v>0</v>
      </c>
      <c r="BV2629" s="296">
        <f t="shared" si="904"/>
        <v>0</v>
      </c>
      <c r="BW2629" s="293">
        <f t="shared" si="905"/>
        <v>0</v>
      </c>
      <c r="BX2629" s="294">
        <f t="shared" si="906"/>
        <v>0</v>
      </c>
      <c r="BY2629" s="295">
        <f t="shared" si="907"/>
        <v>0</v>
      </c>
      <c r="BZ2629" s="296">
        <f t="shared" si="908"/>
        <v>0</v>
      </c>
      <c r="CA2629" s="293">
        <f t="shared" si="909"/>
        <v>0</v>
      </c>
      <c r="CB2629" s="294">
        <f t="shared" si="910"/>
        <v>0</v>
      </c>
      <c r="CC2629" s="295">
        <f t="shared" si="911"/>
        <v>0</v>
      </c>
      <c r="CD2629" s="296">
        <f t="shared" si="912"/>
        <v>0</v>
      </c>
      <c r="CE2629" s="293">
        <f t="shared" si="913"/>
        <v>0</v>
      </c>
      <c r="CF2629" s="294">
        <f t="shared" si="914"/>
        <v>0</v>
      </c>
      <c r="CG2629" s="295">
        <f t="shared" si="915"/>
        <v>0</v>
      </c>
      <c r="CH2629" s="296">
        <f t="shared" si="916"/>
        <v>0</v>
      </c>
      <c r="CI2629" s="293">
        <f t="shared" si="917"/>
        <v>0</v>
      </c>
      <c r="CJ2629" s="294">
        <f t="shared" si="918"/>
        <v>0</v>
      </c>
      <c r="CK2629" s="295">
        <f t="shared" si="919"/>
        <v>0</v>
      </c>
      <c r="CL2629" s="296">
        <f t="shared" si="920"/>
        <v>0</v>
      </c>
      <c r="CM2629" s="293">
        <f t="shared" si="921"/>
        <v>0</v>
      </c>
      <c r="CN2629" s="294">
        <f t="shared" si="922"/>
        <v>0</v>
      </c>
      <c r="CO2629" s="295">
        <f t="shared" si="923"/>
        <v>0</v>
      </c>
      <c r="CP2629" s="296">
        <f t="shared" si="924"/>
        <v>0</v>
      </c>
      <c r="CQ2629" s="293">
        <f t="shared" si="925"/>
        <v>0</v>
      </c>
      <c r="CR2629" s="294">
        <f t="shared" si="926"/>
        <v>0</v>
      </c>
      <c r="CS2629" s="295">
        <f t="shared" si="927"/>
        <v>0</v>
      </c>
      <c r="CT2629" s="296">
        <f t="shared" si="928"/>
        <v>0</v>
      </c>
      <c r="CU2629" s="293">
        <f t="shared" si="929"/>
        <v>0</v>
      </c>
      <c r="CV2629" s="294">
        <f t="shared" si="930"/>
        <v>0</v>
      </c>
      <c r="CW2629" s="295">
        <f t="shared" si="931"/>
        <v>0</v>
      </c>
      <c r="CX2629" s="296">
        <f t="shared" si="932"/>
        <v>0</v>
      </c>
      <c r="CY2629" s="293">
        <f t="shared" si="933"/>
        <v>0</v>
      </c>
      <c r="CZ2629" s="294">
        <f t="shared" si="934"/>
        <v>0</v>
      </c>
      <c r="DA2629" s="295">
        <f t="shared" si="935"/>
        <v>0</v>
      </c>
      <c r="DB2629" s="296">
        <f t="shared" si="936"/>
        <v>0</v>
      </c>
      <c r="DC2629" s="404">
        <f t="shared" si="937"/>
        <v>0</v>
      </c>
      <c r="DD2629" s="366">
        <f t="shared" si="938"/>
        <v>0</v>
      </c>
      <c r="DE2629" s="364">
        <f t="shared" si="939"/>
        <v>0</v>
      </c>
      <c r="DF2629" s="365">
        <f t="shared" si="940"/>
        <v>0</v>
      </c>
      <c r="DG2629" s="404">
        <f t="shared" si="941"/>
        <v>0</v>
      </c>
      <c r="DH2629" s="366">
        <f t="shared" si="942"/>
        <v>0</v>
      </c>
      <c r="DI2629" s="364">
        <f t="shared" si="943"/>
        <v>0</v>
      </c>
      <c r="DJ2629" s="365">
        <f t="shared" si="944"/>
        <v>0</v>
      </c>
      <c r="DK2629" s="362">
        <f t="shared" si="945"/>
        <v>0</v>
      </c>
      <c r="DL2629" s="366">
        <f t="shared" si="946"/>
        <v>0</v>
      </c>
      <c r="DM2629" s="364">
        <f t="shared" si="947"/>
        <v>0</v>
      </c>
      <c r="DN2629" s="365">
        <f t="shared" si="948"/>
        <v>0</v>
      </c>
      <c r="DO2629" s="351">
        <f t="shared" si="949"/>
        <v>0</v>
      </c>
      <c r="DP2629" s="402">
        <f t="shared" si="950"/>
        <v>0</v>
      </c>
      <c r="DQ2629" s="370" t="str">
        <f>IF(DP2629=0,"",
IF(SUM($DP$2549:DP2629)=1,DR2629,
IF($DP$2669&gt;SUM($DP$2549:DP2629),_xlfn.CONCAT(", ",DR2629),
IF($DP$2669=SUM($DP$2549:DP2629),_xlfn.CONCAT(" y ",DR2629)))))</f>
        <v/>
      </c>
      <c r="DR2629" s="156" t="s">
        <v>5221</v>
      </c>
      <c r="DS2629" s="402">
        <f t="shared" si="951"/>
        <v>0</v>
      </c>
      <c r="DT2629" s="370" t="str">
        <f>IF(DS2629=0,"",
IF(SUM($DS$2549:DS2629)=1,DU2629,
IF($DS$2669&gt;SUM($DS$2549:DS2629),_xlfn.CONCAT(", ",DU2629),
IF($DS$2669=SUM($DS$2549:DS2629),_xlfn.CONCAT(" y ",DU2629)))))</f>
        <v/>
      </c>
      <c r="DU2629" s="156" t="s">
        <v>5221</v>
      </c>
    </row>
    <row r="2630" spans="1:125" ht="15" customHeight="1">
      <c r="A2630" s="57"/>
      <c r="B2630" s="26"/>
      <c r="C2630" s="165" t="s">
        <v>5222</v>
      </c>
      <c r="D2630" s="852" t="str">
        <f t="shared" si="862"/>
        <v/>
      </c>
      <c r="E2630" s="853"/>
      <c r="F2630" s="853"/>
      <c r="G2630" s="853"/>
      <c r="H2630" s="853"/>
      <c r="I2630" s="853"/>
      <c r="J2630" s="853"/>
      <c r="K2630" s="853"/>
      <c r="L2630" s="854"/>
      <c r="M2630" s="614"/>
      <c r="N2630" s="614"/>
      <c r="O2630" s="614"/>
      <c r="P2630" s="614"/>
      <c r="Q2630" s="614"/>
      <c r="R2630" s="614"/>
      <c r="S2630" s="614"/>
      <c r="T2630" s="614"/>
      <c r="U2630" s="614"/>
      <c r="V2630" s="614"/>
      <c r="W2630" s="614"/>
      <c r="X2630" s="614"/>
      <c r="Y2630" s="614"/>
      <c r="Z2630" s="614"/>
      <c r="AA2630" s="614"/>
      <c r="AB2630" s="614"/>
      <c r="AC2630" s="614"/>
      <c r="AD2630" s="614"/>
      <c r="AE2630" s="164"/>
      <c r="AF2630" s="164"/>
      <c r="AG2630" s="199">
        <f t="shared" si="863"/>
        <v>0</v>
      </c>
      <c r="AH2630" s="298">
        <f t="shared" si="864"/>
        <v>0</v>
      </c>
      <c r="AI2630" s="293">
        <f t="shared" si="865"/>
        <v>0</v>
      </c>
      <c r="AJ2630" s="294">
        <f t="shared" si="866"/>
        <v>0</v>
      </c>
      <c r="AK2630" s="295">
        <f t="shared" si="867"/>
        <v>0</v>
      </c>
      <c r="AL2630" s="296">
        <f t="shared" si="868"/>
        <v>0</v>
      </c>
      <c r="AM2630" s="293">
        <f t="shared" si="869"/>
        <v>0</v>
      </c>
      <c r="AN2630" s="294">
        <f t="shared" si="870"/>
        <v>0</v>
      </c>
      <c r="AO2630" s="295">
        <f t="shared" si="871"/>
        <v>0</v>
      </c>
      <c r="AP2630" s="296">
        <f t="shared" si="872"/>
        <v>0</v>
      </c>
      <c r="AQ2630" s="293">
        <f t="shared" si="873"/>
        <v>0</v>
      </c>
      <c r="AR2630" s="294">
        <f t="shared" si="874"/>
        <v>0</v>
      </c>
      <c r="AS2630" s="295">
        <f t="shared" si="875"/>
        <v>0</v>
      </c>
      <c r="AT2630" s="296">
        <f t="shared" si="876"/>
        <v>0</v>
      </c>
      <c r="AU2630" s="293">
        <f t="shared" si="877"/>
        <v>0</v>
      </c>
      <c r="AV2630" s="294">
        <f t="shared" si="878"/>
        <v>0</v>
      </c>
      <c r="AW2630" s="295">
        <f t="shared" si="879"/>
        <v>0</v>
      </c>
      <c r="AX2630" s="296">
        <f t="shared" si="880"/>
        <v>0</v>
      </c>
      <c r="AY2630" s="293">
        <f t="shared" si="881"/>
        <v>0</v>
      </c>
      <c r="AZ2630" s="294">
        <f t="shared" si="882"/>
        <v>0</v>
      </c>
      <c r="BA2630" s="295">
        <f t="shared" si="883"/>
        <v>0</v>
      </c>
      <c r="BB2630" s="296">
        <f t="shared" si="884"/>
        <v>0</v>
      </c>
      <c r="BC2630" s="293">
        <f t="shared" si="885"/>
        <v>0</v>
      </c>
      <c r="BD2630" s="294">
        <f t="shared" si="886"/>
        <v>0</v>
      </c>
      <c r="BE2630" s="295">
        <f t="shared" si="887"/>
        <v>0</v>
      </c>
      <c r="BF2630" s="296">
        <f t="shared" si="888"/>
        <v>0</v>
      </c>
      <c r="BG2630" s="293">
        <f t="shared" si="889"/>
        <v>0</v>
      </c>
      <c r="BH2630" s="294">
        <f t="shared" si="890"/>
        <v>0</v>
      </c>
      <c r="BI2630" s="295">
        <f t="shared" si="891"/>
        <v>0</v>
      </c>
      <c r="BJ2630" s="296">
        <f t="shared" si="892"/>
        <v>0</v>
      </c>
      <c r="BK2630" s="293">
        <f t="shared" si="893"/>
        <v>0</v>
      </c>
      <c r="BL2630" s="294">
        <f t="shared" si="894"/>
        <v>0</v>
      </c>
      <c r="BM2630" s="295">
        <f t="shared" si="895"/>
        <v>0</v>
      </c>
      <c r="BN2630" s="296">
        <f t="shared" si="896"/>
        <v>0</v>
      </c>
      <c r="BO2630" s="293">
        <f t="shared" si="897"/>
        <v>0</v>
      </c>
      <c r="BP2630" s="294">
        <f t="shared" si="898"/>
        <v>0</v>
      </c>
      <c r="BQ2630" s="295">
        <f t="shared" si="899"/>
        <v>0</v>
      </c>
      <c r="BR2630" s="296">
        <f t="shared" si="900"/>
        <v>0</v>
      </c>
      <c r="BS2630" s="293">
        <f t="shared" si="901"/>
        <v>0</v>
      </c>
      <c r="BT2630" s="294">
        <f t="shared" si="902"/>
        <v>0</v>
      </c>
      <c r="BU2630" s="295">
        <f t="shared" si="903"/>
        <v>0</v>
      </c>
      <c r="BV2630" s="296">
        <f t="shared" si="904"/>
        <v>0</v>
      </c>
      <c r="BW2630" s="293">
        <f t="shared" si="905"/>
        <v>0</v>
      </c>
      <c r="BX2630" s="294">
        <f t="shared" si="906"/>
        <v>0</v>
      </c>
      <c r="BY2630" s="295">
        <f t="shared" si="907"/>
        <v>0</v>
      </c>
      <c r="BZ2630" s="296">
        <f t="shared" si="908"/>
        <v>0</v>
      </c>
      <c r="CA2630" s="293">
        <f t="shared" si="909"/>
        <v>0</v>
      </c>
      <c r="CB2630" s="294">
        <f t="shared" si="910"/>
        <v>0</v>
      </c>
      <c r="CC2630" s="295">
        <f t="shared" si="911"/>
        <v>0</v>
      </c>
      <c r="CD2630" s="296">
        <f t="shared" si="912"/>
        <v>0</v>
      </c>
      <c r="CE2630" s="293">
        <f t="shared" si="913"/>
        <v>0</v>
      </c>
      <c r="CF2630" s="294">
        <f t="shared" si="914"/>
        <v>0</v>
      </c>
      <c r="CG2630" s="295">
        <f t="shared" si="915"/>
        <v>0</v>
      </c>
      <c r="CH2630" s="296">
        <f t="shared" si="916"/>
        <v>0</v>
      </c>
      <c r="CI2630" s="293">
        <f t="shared" si="917"/>
        <v>0</v>
      </c>
      <c r="CJ2630" s="294">
        <f t="shared" si="918"/>
        <v>0</v>
      </c>
      <c r="CK2630" s="295">
        <f t="shared" si="919"/>
        <v>0</v>
      </c>
      <c r="CL2630" s="296">
        <f t="shared" si="920"/>
        <v>0</v>
      </c>
      <c r="CM2630" s="293">
        <f t="shared" si="921"/>
        <v>0</v>
      </c>
      <c r="CN2630" s="294">
        <f t="shared" si="922"/>
        <v>0</v>
      </c>
      <c r="CO2630" s="295">
        <f t="shared" si="923"/>
        <v>0</v>
      </c>
      <c r="CP2630" s="296">
        <f t="shared" si="924"/>
        <v>0</v>
      </c>
      <c r="CQ2630" s="293">
        <f t="shared" si="925"/>
        <v>0</v>
      </c>
      <c r="CR2630" s="294">
        <f t="shared" si="926"/>
        <v>0</v>
      </c>
      <c r="CS2630" s="295">
        <f t="shared" si="927"/>
        <v>0</v>
      </c>
      <c r="CT2630" s="296">
        <f t="shared" si="928"/>
        <v>0</v>
      </c>
      <c r="CU2630" s="293">
        <f t="shared" si="929"/>
        <v>0</v>
      </c>
      <c r="CV2630" s="294">
        <f t="shared" si="930"/>
        <v>0</v>
      </c>
      <c r="CW2630" s="295">
        <f t="shared" si="931"/>
        <v>0</v>
      </c>
      <c r="CX2630" s="296">
        <f t="shared" si="932"/>
        <v>0</v>
      </c>
      <c r="CY2630" s="293">
        <f t="shared" si="933"/>
        <v>0</v>
      </c>
      <c r="CZ2630" s="294">
        <f t="shared" si="934"/>
        <v>0</v>
      </c>
      <c r="DA2630" s="295">
        <f t="shared" si="935"/>
        <v>0</v>
      </c>
      <c r="DB2630" s="296">
        <f t="shared" si="936"/>
        <v>0</v>
      </c>
      <c r="DC2630" s="404">
        <f t="shared" si="937"/>
        <v>0</v>
      </c>
      <c r="DD2630" s="366">
        <f t="shared" si="938"/>
        <v>0</v>
      </c>
      <c r="DE2630" s="364">
        <f t="shared" si="939"/>
        <v>0</v>
      </c>
      <c r="DF2630" s="365">
        <f t="shared" si="940"/>
        <v>0</v>
      </c>
      <c r="DG2630" s="404">
        <f t="shared" si="941"/>
        <v>0</v>
      </c>
      <c r="DH2630" s="366">
        <f t="shared" si="942"/>
        <v>0</v>
      </c>
      <c r="DI2630" s="364">
        <f t="shared" si="943"/>
        <v>0</v>
      </c>
      <c r="DJ2630" s="365">
        <f t="shared" si="944"/>
        <v>0</v>
      </c>
      <c r="DK2630" s="362">
        <f t="shared" si="945"/>
        <v>0</v>
      </c>
      <c r="DL2630" s="366">
        <f t="shared" si="946"/>
        <v>0</v>
      </c>
      <c r="DM2630" s="364">
        <f t="shared" si="947"/>
        <v>0</v>
      </c>
      <c r="DN2630" s="365">
        <f t="shared" si="948"/>
        <v>0</v>
      </c>
      <c r="DO2630" s="351">
        <f t="shared" si="949"/>
        <v>0</v>
      </c>
      <c r="DP2630" s="402">
        <f t="shared" si="950"/>
        <v>0</v>
      </c>
      <c r="DQ2630" s="370" t="str">
        <f>IF(DP2630=0,"",
IF(SUM($DP$2549:DP2630)=1,DR2630,
IF($DP$2669&gt;SUM($DP$2549:DP2630),_xlfn.CONCAT(", ",DR2630),
IF($DP$2669=SUM($DP$2549:DP2630),_xlfn.CONCAT(" y ",DR2630)))))</f>
        <v/>
      </c>
      <c r="DR2630" s="156" t="s">
        <v>5223</v>
      </c>
      <c r="DS2630" s="402">
        <f t="shared" si="951"/>
        <v>0</v>
      </c>
      <c r="DT2630" s="370" t="str">
        <f>IF(DS2630=0,"",
IF(SUM($DS$2549:DS2630)=1,DU2630,
IF($DS$2669&gt;SUM($DS$2549:DS2630),_xlfn.CONCAT(", ",DU2630),
IF($DS$2669=SUM($DS$2549:DS2630),_xlfn.CONCAT(" y ",DU2630)))))</f>
        <v/>
      </c>
      <c r="DU2630" s="156" t="s">
        <v>5223</v>
      </c>
    </row>
    <row r="2631" spans="1:125" ht="15" customHeight="1">
      <c r="A2631" s="57"/>
      <c r="B2631" s="26"/>
      <c r="C2631" s="165" t="s">
        <v>5224</v>
      </c>
      <c r="D2631" s="852" t="str">
        <f t="shared" si="862"/>
        <v/>
      </c>
      <c r="E2631" s="853"/>
      <c r="F2631" s="853"/>
      <c r="G2631" s="853"/>
      <c r="H2631" s="853"/>
      <c r="I2631" s="853"/>
      <c r="J2631" s="853"/>
      <c r="K2631" s="853"/>
      <c r="L2631" s="854"/>
      <c r="M2631" s="614"/>
      <c r="N2631" s="614"/>
      <c r="O2631" s="614"/>
      <c r="P2631" s="614"/>
      <c r="Q2631" s="614"/>
      <c r="R2631" s="614"/>
      <c r="S2631" s="614"/>
      <c r="T2631" s="614"/>
      <c r="U2631" s="614"/>
      <c r="V2631" s="614"/>
      <c r="W2631" s="614"/>
      <c r="X2631" s="614"/>
      <c r="Y2631" s="614"/>
      <c r="Z2631" s="614"/>
      <c r="AA2631" s="614"/>
      <c r="AB2631" s="614"/>
      <c r="AC2631" s="614"/>
      <c r="AD2631" s="614"/>
      <c r="AE2631" s="164"/>
      <c r="AF2631" s="164"/>
      <c r="AG2631" s="199">
        <f t="shared" si="863"/>
        <v>0</v>
      </c>
      <c r="AH2631" s="298">
        <f t="shared" si="864"/>
        <v>0</v>
      </c>
      <c r="AI2631" s="293">
        <f t="shared" si="865"/>
        <v>0</v>
      </c>
      <c r="AJ2631" s="294">
        <f t="shared" si="866"/>
        <v>0</v>
      </c>
      <c r="AK2631" s="295">
        <f t="shared" si="867"/>
        <v>0</v>
      </c>
      <c r="AL2631" s="296">
        <f t="shared" si="868"/>
        <v>0</v>
      </c>
      <c r="AM2631" s="293">
        <f t="shared" si="869"/>
        <v>0</v>
      </c>
      <c r="AN2631" s="294">
        <f t="shared" si="870"/>
        <v>0</v>
      </c>
      <c r="AO2631" s="295">
        <f t="shared" si="871"/>
        <v>0</v>
      </c>
      <c r="AP2631" s="296">
        <f t="shared" si="872"/>
        <v>0</v>
      </c>
      <c r="AQ2631" s="293">
        <f t="shared" si="873"/>
        <v>0</v>
      </c>
      <c r="AR2631" s="294">
        <f t="shared" si="874"/>
        <v>0</v>
      </c>
      <c r="AS2631" s="295">
        <f t="shared" si="875"/>
        <v>0</v>
      </c>
      <c r="AT2631" s="296">
        <f t="shared" si="876"/>
        <v>0</v>
      </c>
      <c r="AU2631" s="293">
        <f t="shared" si="877"/>
        <v>0</v>
      </c>
      <c r="AV2631" s="294">
        <f t="shared" si="878"/>
        <v>0</v>
      </c>
      <c r="AW2631" s="295">
        <f t="shared" si="879"/>
        <v>0</v>
      </c>
      <c r="AX2631" s="296">
        <f t="shared" si="880"/>
        <v>0</v>
      </c>
      <c r="AY2631" s="293">
        <f t="shared" si="881"/>
        <v>0</v>
      </c>
      <c r="AZ2631" s="294">
        <f t="shared" si="882"/>
        <v>0</v>
      </c>
      <c r="BA2631" s="295">
        <f t="shared" si="883"/>
        <v>0</v>
      </c>
      <c r="BB2631" s="296">
        <f t="shared" si="884"/>
        <v>0</v>
      </c>
      <c r="BC2631" s="293">
        <f t="shared" si="885"/>
        <v>0</v>
      </c>
      <c r="BD2631" s="294">
        <f t="shared" si="886"/>
        <v>0</v>
      </c>
      <c r="BE2631" s="295">
        <f t="shared" si="887"/>
        <v>0</v>
      </c>
      <c r="BF2631" s="296">
        <f t="shared" si="888"/>
        <v>0</v>
      </c>
      <c r="BG2631" s="293">
        <f t="shared" si="889"/>
        <v>0</v>
      </c>
      <c r="BH2631" s="294">
        <f t="shared" si="890"/>
        <v>0</v>
      </c>
      <c r="BI2631" s="295">
        <f t="shared" si="891"/>
        <v>0</v>
      </c>
      <c r="BJ2631" s="296">
        <f t="shared" si="892"/>
        <v>0</v>
      </c>
      <c r="BK2631" s="293">
        <f t="shared" si="893"/>
        <v>0</v>
      </c>
      <c r="BL2631" s="294">
        <f t="shared" si="894"/>
        <v>0</v>
      </c>
      <c r="BM2631" s="295">
        <f t="shared" si="895"/>
        <v>0</v>
      </c>
      <c r="BN2631" s="296">
        <f t="shared" si="896"/>
        <v>0</v>
      </c>
      <c r="BO2631" s="293">
        <f t="shared" si="897"/>
        <v>0</v>
      </c>
      <c r="BP2631" s="294">
        <f t="shared" si="898"/>
        <v>0</v>
      </c>
      <c r="BQ2631" s="295">
        <f t="shared" si="899"/>
        <v>0</v>
      </c>
      <c r="BR2631" s="296">
        <f t="shared" si="900"/>
        <v>0</v>
      </c>
      <c r="BS2631" s="293">
        <f t="shared" si="901"/>
        <v>0</v>
      </c>
      <c r="BT2631" s="294">
        <f t="shared" si="902"/>
        <v>0</v>
      </c>
      <c r="BU2631" s="295">
        <f t="shared" si="903"/>
        <v>0</v>
      </c>
      <c r="BV2631" s="296">
        <f t="shared" si="904"/>
        <v>0</v>
      </c>
      <c r="BW2631" s="293">
        <f t="shared" si="905"/>
        <v>0</v>
      </c>
      <c r="BX2631" s="294">
        <f t="shared" si="906"/>
        <v>0</v>
      </c>
      <c r="BY2631" s="295">
        <f t="shared" si="907"/>
        <v>0</v>
      </c>
      <c r="BZ2631" s="296">
        <f t="shared" si="908"/>
        <v>0</v>
      </c>
      <c r="CA2631" s="293">
        <f t="shared" si="909"/>
        <v>0</v>
      </c>
      <c r="CB2631" s="294">
        <f t="shared" si="910"/>
        <v>0</v>
      </c>
      <c r="CC2631" s="295">
        <f t="shared" si="911"/>
        <v>0</v>
      </c>
      <c r="CD2631" s="296">
        <f t="shared" si="912"/>
        <v>0</v>
      </c>
      <c r="CE2631" s="293">
        <f t="shared" si="913"/>
        <v>0</v>
      </c>
      <c r="CF2631" s="294">
        <f t="shared" si="914"/>
        <v>0</v>
      </c>
      <c r="CG2631" s="295">
        <f t="shared" si="915"/>
        <v>0</v>
      </c>
      <c r="CH2631" s="296">
        <f t="shared" si="916"/>
        <v>0</v>
      </c>
      <c r="CI2631" s="293">
        <f t="shared" si="917"/>
        <v>0</v>
      </c>
      <c r="CJ2631" s="294">
        <f t="shared" si="918"/>
        <v>0</v>
      </c>
      <c r="CK2631" s="295">
        <f t="shared" si="919"/>
        <v>0</v>
      </c>
      <c r="CL2631" s="296">
        <f t="shared" si="920"/>
        <v>0</v>
      </c>
      <c r="CM2631" s="293">
        <f t="shared" si="921"/>
        <v>0</v>
      </c>
      <c r="CN2631" s="294">
        <f t="shared" si="922"/>
        <v>0</v>
      </c>
      <c r="CO2631" s="295">
        <f t="shared" si="923"/>
        <v>0</v>
      </c>
      <c r="CP2631" s="296">
        <f t="shared" si="924"/>
        <v>0</v>
      </c>
      <c r="CQ2631" s="293">
        <f t="shared" si="925"/>
        <v>0</v>
      </c>
      <c r="CR2631" s="294">
        <f t="shared" si="926"/>
        <v>0</v>
      </c>
      <c r="CS2631" s="295">
        <f t="shared" si="927"/>
        <v>0</v>
      </c>
      <c r="CT2631" s="296">
        <f t="shared" si="928"/>
        <v>0</v>
      </c>
      <c r="CU2631" s="293">
        <f t="shared" si="929"/>
        <v>0</v>
      </c>
      <c r="CV2631" s="294">
        <f t="shared" si="930"/>
        <v>0</v>
      </c>
      <c r="CW2631" s="295">
        <f t="shared" si="931"/>
        <v>0</v>
      </c>
      <c r="CX2631" s="296">
        <f t="shared" si="932"/>
        <v>0</v>
      </c>
      <c r="CY2631" s="293">
        <f t="shared" si="933"/>
        <v>0</v>
      </c>
      <c r="CZ2631" s="294">
        <f t="shared" si="934"/>
        <v>0</v>
      </c>
      <c r="DA2631" s="295">
        <f t="shared" si="935"/>
        <v>0</v>
      </c>
      <c r="DB2631" s="296">
        <f t="shared" si="936"/>
        <v>0</v>
      </c>
      <c r="DC2631" s="404">
        <f t="shared" si="937"/>
        <v>0</v>
      </c>
      <c r="DD2631" s="366">
        <f t="shared" si="938"/>
        <v>0</v>
      </c>
      <c r="DE2631" s="364">
        <f t="shared" si="939"/>
        <v>0</v>
      </c>
      <c r="DF2631" s="365">
        <f t="shared" si="940"/>
        <v>0</v>
      </c>
      <c r="DG2631" s="404">
        <f t="shared" si="941"/>
        <v>0</v>
      </c>
      <c r="DH2631" s="366">
        <f t="shared" si="942"/>
        <v>0</v>
      </c>
      <c r="DI2631" s="364">
        <f t="shared" si="943"/>
        <v>0</v>
      </c>
      <c r="DJ2631" s="365">
        <f t="shared" si="944"/>
        <v>0</v>
      </c>
      <c r="DK2631" s="362">
        <f t="shared" si="945"/>
        <v>0</v>
      </c>
      <c r="DL2631" s="366">
        <f t="shared" si="946"/>
        <v>0</v>
      </c>
      <c r="DM2631" s="364">
        <f t="shared" si="947"/>
        <v>0</v>
      </c>
      <c r="DN2631" s="365">
        <f t="shared" si="948"/>
        <v>0</v>
      </c>
      <c r="DO2631" s="351">
        <f t="shared" si="949"/>
        <v>0</v>
      </c>
      <c r="DP2631" s="402">
        <f t="shared" si="950"/>
        <v>0</v>
      </c>
      <c r="DQ2631" s="370" t="str">
        <f>IF(DP2631=0,"",
IF(SUM($DP$2549:DP2631)=1,DR2631,
IF($DP$2669&gt;SUM($DP$2549:DP2631),_xlfn.CONCAT(", ",DR2631),
IF($DP$2669=SUM($DP$2549:DP2631),_xlfn.CONCAT(" y ",DR2631)))))</f>
        <v/>
      </c>
      <c r="DR2631" s="156" t="s">
        <v>5225</v>
      </c>
      <c r="DS2631" s="402">
        <f t="shared" si="951"/>
        <v>0</v>
      </c>
      <c r="DT2631" s="370" t="str">
        <f>IF(DS2631=0,"",
IF(SUM($DS$2549:DS2631)=1,DU2631,
IF($DS$2669&gt;SUM($DS$2549:DS2631),_xlfn.CONCAT(", ",DU2631),
IF($DS$2669=SUM($DS$2549:DS2631),_xlfn.CONCAT(" y ",DU2631)))))</f>
        <v/>
      </c>
      <c r="DU2631" s="156" t="s">
        <v>5225</v>
      </c>
    </row>
    <row r="2632" spans="1:125" ht="15" customHeight="1">
      <c r="A2632" s="57"/>
      <c r="B2632" s="26"/>
      <c r="C2632" s="165" t="s">
        <v>5226</v>
      </c>
      <c r="D2632" s="852" t="str">
        <f t="shared" si="862"/>
        <v/>
      </c>
      <c r="E2632" s="853"/>
      <c r="F2632" s="853"/>
      <c r="G2632" s="853"/>
      <c r="H2632" s="853"/>
      <c r="I2632" s="853"/>
      <c r="J2632" s="853"/>
      <c r="K2632" s="853"/>
      <c r="L2632" s="854"/>
      <c r="M2632" s="614"/>
      <c r="N2632" s="614"/>
      <c r="O2632" s="614"/>
      <c r="P2632" s="614"/>
      <c r="Q2632" s="614"/>
      <c r="R2632" s="614"/>
      <c r="S2632" s="614"/>
      <c r="T2632" s="614"/>
      <c r="U2632" s="614"/>
      <c r="V2632" s="614"/>
      <c r="W2632" s="614"/>
      <c r="X2632" s="614"/>
      <c r="Y2632" s="614"/>
      <c r="Z2632" s="614"/>
      <c r="AA2632" s="614"/>
      <c r="AB2632" s="614"/>
      <c r="AC2632" s="614"/>
      <c r="AD2632" s="614"/>
      <c r="AE2632" s="164"/>
      <c r="AF2632" s="164"/>
      <c r="AG2632" s="199">
        <f t="shared" si="863"/>
        <v>0</v>
      </c>
      <c r="AH2632" s="298">
        <f t="shared" si="864"/>
        <v>0</v>
      </c>
      <c r="AI2632" s="293">
        <f t="shared" si="865"/>
        <v>0</v>
      </c>
      <c r="AJ2632" s="294">
        <f t="shared" si="866"/>
        <v>0</v>
      </c>
      <c r="AK2632" s="295">
        <f t="shared" si="867"/>
        <v>0</v>
      </c>
      <c r="AL2632" s="296">
        <f t="shared" si="868"/>
        <v>0</v>
      </c>
      <c r="AM2632" s="293">
        <f t="shared" si="869"/>
        <v>0</v>
      </c>
      <c r="AN2632" s="294">
        <f t="shared" si="870"/>
        <v>0</v>
      </c>
      <c r="AO2632" s="295">
        <f t="shared" si="871"/>
        <v>0</v>
      </c>
      <c r="AP2632" s="296">
        <f t="shared" si="872"/>
        <v>0</v>
      </c>
      <c r="AQ2632" s="293">
        <f t="shared" si="873"/>
        <v>0</v>
      </c>
      <c r="AR2632" s="294">
        <f t="shared" si="874"/>
        <v>0</v>
      </c>
      <c r="AS2632" s="295">
        <f t="shared" si="875"/>
        <v>0</v>
      </c>
      <c r="AT2632" s="296">
        <f t="shared" si="876"/>
        <v>0</v>
      </c>
      <c r="AU2632" s="293">
        <f t="shared" si="877"/>
        <v>0</v>
      </c>
      <c r="AV2632" s="294">
        <f t="shared" si="878"/>
        <v>0</v>
      </c>
      <c r="AW2632" s="295">
        <f t="shared" si="879"/>
        <v>0</v>
      </c>
      <c r="AX2632" s="296">
        <f t="shared" si="880"/>
        <v>0</v>
      </c>
      <c r="AY2632" s="293">
        <f t="shared" si="881"/>
        <v>0</v>
      </c>
      <c r="AZ2632" s="294">
        <f t="shared" si="882"/>
        <v>0</v>
      </c>
      <c r="BA2632" s="295">
        <f t="shared" si="883"/>
        <v>0</v>
      </c>
      <c r="BB2632" s="296">
        <f t="shared" si="884"/>
        <v>0</v>
      </c>
      <c r="BC2632" s="293">
        <f t="shared" si="885"/>
        <v>0</v>
      </c>
      <c r="BD2632" s="294">
        <f t="shared" si="886"/>
        <v>0</v>
      </c>
      <c r="BE2632" s="295">
        <f t="shared" si="887"/>
        <v>0</v>
      </c>
      <c r="BF2632" s="296">
        <f t="shared" si="888"/>
        <v>0</v>
      </c>
      <c r="BG2632" s="293">
        <f t="shared" si="889"/>
        <v>0</v>
      </c>
      <c r="BH2632" s="294">
        <f t="shared" si="890"/>
        <v>0</v>
      </c>
      <c r="BI2632" s="295">
        <f t="shared" si="891"/>
        <v>0</v>
      </c>
      <c r="BJ2632" s="296">
        <f t="shared" si="892"/>
        <v>0</v>
      </c>
      <c r="BK2632" s="293">
        <f t="shared" si="893"/>
        <v>0</v>
      </c>
      <c r="BL2632" s="294">
        <f t="shared" si="894"/>
        <v>0</v>
      </c>
      <c r="BM2632" s="295">
        <f t="shared" si="895"/>
        <v>0</v>
      </c>
      <c r="BN2632" s="296">
        <f t="shared" si="896"/>
        <v>0</v>
      </c>
      <c r="BO2632" s="293">
        <f t="shared" si="897"/>
        <v>0</v>
      </c>
      <c r="BP2632" s="294">
        <f t="shared" si="898"/>
        <v>0</v>
      </c>
      <c r="BQ2632" s="295">
        <f t="shared" si="899"/>
        <v>0</v>
      </c>
      <c r="BR2632" s="296">
        <f t="shared" si="900"/>
        <v>0</v>
      </c>
      <c r="BS2632" s="293">
        <f t="shared" si="901"/>
        <v>0</v>
      </c>
      <c r="BT2632" s="294">
        <f t="shared" si="902"/>
        <v>0</v>
      </c>
      <c r="BU2632" s="295">
        <f t="shared" si="903"/>
        <v>0</v>
      </c>
      <c r="BV2632" s="296">
        <f t="shared" si="904"/>
        <v>0</v>
      </c>
      <c r="BW2632" s="293">
        <f t="shared" si="905"/>
        <v>0</v>
      </c>
      <c r="BX2632" s="294">
        <f t="shared" si="906"/>
        <v>0</v>
      </c>
      <c r="BY2632" s="295">
        <f t="shared" si="907"/>
        <v>0</v>
      </c>
      <c r="BZ2632" s="296">
        <f t="shared" si="908"/>
        <v>0</v>
      </c>
      <c r="CA2632" s="293">
        <f t="shared" si="909"/>
        <v>0</v>
      </c>
      <c r="CB2632" s="294">
        <f t="shared" si="910"/>
        <v>0</v>
      </c>
      <c r="CC2632" s="295">
        <f t="shared" si="911"/>
        <v>0</v>
      </c>
      <c r="CD2632" s="296">
        <f t="shared" si="912"/>
        <v>0</v>
      </c>
      <c r="CE2632" s="293">
        <f t="shared" si="913"/>
        <v>0</v>
      </c>
      <c r="CF2632" s="294">
        <f t="shared" si="914"/>
        <v>0</v>
      </c>
      <c r="CG2632" s="295">
        <f t="shared" si="915"/>
        <v>0</v>
      </c>
      <c r="CH2632" s="296">
        <f t="shared" si="916"/>
        <v>0</v>
      </c>
      <c r="CI2632" s="293">
        <f t="shared" si="917"/>
        <v>0</v>
      </c>
      <c r="CJ2632" s="294">
        <f t="shared" si="918"/>
        <v>0</v>
      </c>
      <c r="CK2632" s="295">
        <f t="shared" si="919"/>
        <v>0</v>
      </c>
      <c r="CL2632" s="296">
        <f t="shared" si="920"/>
        <v>0</v>
      </c>
      <c r="CM2632" s="293">
        <f t="shared" si="921"/>
        <v>0</v>
      </c>
      <c r="CN2632" s="294">
        <f t="shared" si="922"/>
        <v>0</v>
      </c>
      <c r="CO2632" s="295">
        <f t="shared" si="923"/>
        <v>0</v>
      </c>
      <c r="CP2632" s="296">
        <f t="shared" si="924"/>
        <v>0</v>
      </c>
      <c r="CQ2632" s="293">
        <f t="shared" si="925"/>
        <v>0</v>
      </c>
      <c r="CR2632" s="294">
        <f t="shared" si="926"/>
        <v>0</v>
      </c>
      <c r="CS2632" s="295">
        <f t="shared" si="927"/>
        <v>0</v>
      </c>
      <c r="CT2632" s="296">
        <f t="shared" si="928"/>
        <v>0</v>
      </c>
      <c r="CU2632" s="293">
        <f t="shared" si="929"/>
        <v>0</v>
      </c>
      <c r="CV2632" s="294">
        <f t="shared" si="930"/>
        <v>0</v>
      </c>
      <c r="CW2632" s="295">
        <f t="shared" si="931"/>
        <v>0</v>
      </c>
      <c r="CX2632" s="296">
        <f t="shared" si="932"/>
        <v>0</v>
      </c>
      <c r="CY2632" s="293">
        <f t="shared" si="933"/>
        <v>0</v>
      </c>
      <c r="CZ2632" s="294">
        <f t="shared" si="934"/>
        <v>0</v>
      </c>
      <c r="DA2632" s="295">
        <f t="shared" si="935"/>
        <v>0</v>
      </c>
      <c r="DB2632" s="296">
        <f t="shared" si="936"/>
        <v>0</v>
      </c>
      <c r="DC2632" s="404">
        <f t="shared" si="937"/>
        <v>0</v>
      </c>
      <c r="DD2632" s="366">
        <f t="shared" si="938"/>
        <v>0</v>
      </c>
      <c r="DE2632" s="364">
        <f t="shared" si="939"/>
        <v>0</v>
      </c>
      <c r="DF2632" s="365">
        <f t="shared" si="940"/>
        <v>0</v>
      </c>
      <c r="DG2632" s="404">
        <f t="shared" si="941"/>
        <v>0</v>
      </c>
      <c r="DH2632" s="366">
        <f t="shared" si="942"/>
        <v>0</v>
      </c>
      <c r="DI2632" s="364">
        <f t="shared" si="943"/>
        <v>0</v>
      </c>
      <c r="DJ2632" s="365">
        <f t="shared" si="944"/>
        <v>0</v>
      </c>
      <c r="DK2632" s="362">
        <f t="shared" si="945"/>
        <v>0</v>
      </c>
      <c r="DL2632" s="366">
        <f t="shared" si="946"/>
        <v>0</v>
      </c>
      <c r="DM2632" s="364">
        <f t="shared" si="947"/>
        <v>0</v>
      </c>
      <c r="DN2632" s="365">
        <f t="shared" si="948"/>
        <v>0</v>
      </c>
      <c r="DO2632" s="351">
        <f t="shared" si="949"/>
        <v>0</v>
      </c>
      <c r="DP2632" s="402">
        <f t="shared" si="950"/>
        <v>0</v>
      </c>
      <c r="DQ2632" s="370" t="str">
        <f>IF(DP2632=0,"",
IF(SUM($DP$2549:DP2632)=1,DR2632,
IF($DP$2669&gt;SUM($DP$2549:DP2632),_xlfn.CONCAT(", ",DR2632),
IF($DP$2669=SUM($DP$2549:DP2632),_xlfn.CONCAT(" y ",DR2632)))))</f>
        <v/>
      </c>
      <c r="DR2632" s="156" t="s">
        <v>5227</v>
      </c>
      <c r="DS2632" s="402">
        <f t="shared" si="951"/>
        <v>0</v>
      </c>
      <c r="DT2632" s="370" t="str">
        <f>IF(DS2632=0,"",
IF(SUM($DS$2549:DS2632)=1,DU2632,
IF($DS$2669&gt;SUM($DS$2549:DS2632),_xlfn.CONCAT(", ",DU2632),
IF($DS$2669=SUM($DS$2549:DS2632),_xlfn.CONCAT(" y ",DU2632)))))</f>
        <v/>
      </c>
      <c r="DU2632" s="156" t="s">
        <v>5227</v>
      </c>
    </row>
    <row r="2633" spans="1:125" ht="15" customHeight="1">
      <c r="A2633" s="57"/>
      <c r="B2633" s="26"/>
      <c r="C2633" s="165" t="s">
        <v>5228</v>
      </c>
      <c r="D2633" s="852" t="str">
        <f t="shared" si="862"/>
        <v/>
      </c>
      <c r="E2633" s="853"/>
      <c r="F2633" s="853"/>
      <c r="G2633" s="853"/>
      <c r="H2633" s="853"/>
      <c r="I2633" s="853"/>
      <c r="J2633" s="853"/>
      <c r="K2633" s="853"/>
      <c r="L2633" s="854"/>
      <c r="M2633" s="614"/>
      <c r="N2633" s="614"/>
      <c r="O2633" s="614"/>
      <c r="P2633" s="614"/>
      <c r="Q2633" s="614"/>
      <c r="R2633" s="614"/>
      <c r="S2633" s="614"/>
      <c r="T2633" s="614"/>
      <c r="U2633" s="614"/>
      <c r="V2633" s="614"/>
      <c r="W2633" s="614"/>
      <c r="X2633" s="614"/>
      <c r="Y2633" s="614"/>
      <c r="Z2633" s="614"/>
      <c r="AA2633" s="614"/>
      <c r="AB2633" s="614"/>
      <c r="AC2633" s="614"/>
      <c r="AD2633" s="614"/>
      <c r="AE2633" s="164"/>
      <c r="AF2633" s="164"/>
      <c r="AG2633" s="199">
        <f t="shared" si="863"/>
        <v>0</v>
      </c>
      <c r="AH2633" s="298">
        <f t="shared" si="864"/>
        <v>0</v>
      </c>
      <c r="AI2633" s="293">
        <f t="shared" si="865"/>
        <v>0</v>
      </c>
      <c r="AJ2633" s="294">
        <f t="shared" si="866"/>
        <v>0</v>
      </c>
      <c r="AK2633" s="295">
        <f t="shared" si="867"/>
        <v>0</v>
      </c>
      <c r="AL2633" s="296">
        <f t="shared" si="868"/>
        <v>0</v>
      </c>
      <c r="AM2633" s="293">
        <f t="shared" si="869"/>
        <v>0</v>
      </c>
      <c r="AN2633" s="294">
        <f t="shared" si="870"/>
        <v>0</v>
      </c>
      <c r="AO2633" s="295">
        <f t="shared" si="871"/>
        <v>0</v>
      </c>
      <c r="AP2633" s="296">
        <f t="shared" si="872"/>
        <v>0</v>
      </c>
      <c r="AQ2633" s="293">
        <f t="shared" si="873"/>
        <v>0</v>
      </c>
      <c r="AR2633" s="294">
        <f t="shared" si="874"/>
        <v>0</v>
      </c>
      <c r="AS2633" s="295">
        <f t="shared" si="875"/>
        <v>0</v>
      </c>
      <c r="AT2633" s="296">
        <f t="shared" si="876"/>
        <v>0</v>
      </c>
      <c r="AU2633" s="293">
        <f t="shared" si="877"/>
        <v>0</v>
      </c>
      <c r="AV2633" s="294">
        <f t="shared" si="878"/>
        <v>0</v>
      </c>
      <c r="AW2633" s="295">
        <f t="shared" si="879"/>
        <v>0</v>
      </c>
      <c r="AX2633" s="296">
        <f t="shared" si="880"/>
        <v>0</v>
      </c>
      <c r="AY2633" s="293">
        <f t="shared" si="881"/>
        <v>0</v>
      </c>
      <c r="AZ2633" s="294">
        <f t="shared" si="882"/>
        <v>0</v>
      </c>
      <c r="BA2633" s="295">
        <f t="shared" si="883"/>
        <v>0</v>
      </c>
      <c r="BB2633" s="296">
        <f t="shared" si="884"/>
        <v>0</v>
      </c>
      <c r="BC2633" s="293">
        <f t="shared" si="885"/>
        <v>0</v>
      </c>
      <c r="BD2633" s="294">
        <f t="shared" si="886"/>
        <v>0</v>
      </c>
      <c r="BE2633" s="295">
        <f t="shared" si="887"/>
        <v>0</v>
      </c>
      <c r="BF2633" s="296">
        <f t="shared" si="888"/>
        <v>0</v>
      </c>
      <c r="BG2633" s="293">
        <f t="shared" si="889"/>
        <v>0</v>
      </c>
      <c r="BH2633" s="294">
        <f t="shared" si="890"/>
        <v>0</v>
      </c>
      <c r="BI2633" s="295">
        <f t="shared" si="891"/>
        <v>0</v>
      </c>
      <c r="BJ2633" s="296">
        <f t="shared" si="892"/>
        <v>0</v>
      </c>
      <c r="BK2633" s="293">
        <f t="shared" si="893"/>
        <v>0</v>
      </c>
      <c r="BL2633" s="294">
        <f t="shared" si="894"/>
        <v>0</v>
      </c>
      <c r="BM2633" s="295">
        <f t="shared" si="895"/>
        <v>0</v>
      </c>
      <c r="BN2633" s="296">
        <f t="shared" si="896"/>
        <v>0</v>
      </c>
      <c r="BO2633" s="293">
        <f t="shared" si="897"/>
        <v>0</v>
      </c>
      <c r="BP2633" s="294">
        <f t="shared" si="898"/>
        <v>0</v>
      </c>
      <c r="BQ2633" s="295">
        <f t="shared" si="899"/>
        <v>0</v>
      </c>
      <c r="BR2633" s="296">
        <f t="shared" si="900"/>
        <v>0</v>
      </c>
      <c r="BS2633" s="293">
        <f t="shared" si="901"/>
        <v>0</v>
      </c>
      <c r="BT2633" s="294">
        <f t="shared" si="902"/>
        <v>0</v>
      </c>
      <c r="BU2633" s="295">
        <f t="shared" si="903"/>
        <v>0</v>
      </c>
      <c r="BV2633" s="296">
        <f t="shared" si="904"/>
        <v>0</v>
      </c>
      <c r="BW2633" s="293">
        <f t="shared" si="905"/>
        <v>0</v>
      </c>
      <c r="BX2633" s="294">
        <f t="shared" si="906"/>
        <v>0</v>
      </c>
      <c r="BY2633" s="295">
        <f t="shared" si="907"/>
        <v>0</v>
      </c>
      <c r="BZ2633" s="296">
        <f t="shared" si="908"/>
        <v>0</v>
      </c>
      <c r="CA2633" s="293">
        <f t="shared" si="909"/>
        <v>0</v>
      </c>
      <c r="CB2633" s="294">
        <f t="shared" si="910"/>
        <v>0</v>
      </c>
      <c r="CC2633" s="295">
        <f t="shared" si="911"/>
        <v>0</v>
      </c>
      <c r="CD2633" s="296">
        <f t="shared" si="912"/>
        <v>0</v>
      </c>
      <c r="CE2633" s="293">
        <f t="shared" si="913"/>
        <v>0</v>
      </c>
      <c r="CF2633" s="294">
        <f t="shared" si="914"/>
        <v>0</v>
      </c>
      <c r="CG2633" s="295">
        <f t="shared" si="915"/>
        <v>0</v>
      </c>
      <c r="CH2633" s="296">
        <f t="shared" si="916"/>
        <v>0</v>
      </c>
      <c r="CI2633" s="293">
        <f t="shared" si="917"/>
        <v>0</v>
      </c>
      <c r="CJ2633" s="294">
        <f t="shared" si="918"/>
        <v>0</v>
      </c>
      <c r="CK2633" s="295">
        <f t="shared" si="919"/>
        <v>0</v>
      </c>
      <c r="CL2633" s="296">
        <f t="shared" si="920"/>
        <v>0</v>
      </c>
      <c r="CM2633" s="293">
        <f t="shared" si="921"/>
        <v>0</v>
      </c>
      <c r="CN2633" s="294">
        <f t="shared" si="922"/>
        <v>0</v>
      </c>
      <c r="CO2633" s="295">
        <f t="shared" si="923"/>
        <v>0</v>
      </c>
      <c r="CP2633" s="296">
        <f t="shared" si="924"/>
        <v>0</v>
      </c>
      <c r="CQ2633" s="293">
        <f t="shared" si="925"/>
        <v>0</v>
      </c>
      <c r="CR2633" s="294">
        <f t="shared" si="926"/>
        <v>0</v>
      </c>
      <c r="CS2633" s="295">
        <f t="shared" si="927"/>
        <v>0</v>
      </c>
      <c r="CT2633" s="296">
        <f t="shared" si="928"/>
        <v>0</v>
      </c>
      <c r="CU2633" s="293">
        <f t="shared" si="929"/>
        <v>0</v>
      </c>
      <c r="CV2633" s="294">
        <f t="shared" si="930"/>
        <v>0</v>
      </c>
      <c r="CW2633" s="295">
        <f t="shared" si="931"/>
        <v>0</v>
      </c>
      <c r="CX2633" s="296">
        <f t="shared" si="932"/>
        <v>0</v>
      </c>
      <c r="CY2633" s="293">
        <f t="shared" si="933"/>
        <v>0</v>
      </c>
      <c r="CZ2633" s="294">
        <f t="shared" si="934"/>
        <v>0</v>
      </c>
      <c r="DA2633" s="295">
        <f t="shared" si="935"/>
        <v>0</v>
      </c>
      <c r="DB2633" s="296">
        <f t="shared" si="936"/>
        <v>0</v>
      </c>
      <c r="DC2633" s="404">
        <f t="shared" si="937"/>
        <v>0</v>
      </c>
      <c r="DD2633" s="366">
        <f t="shared" si="938"/>
        <v>0</v>
      </c>
      <c r="DE2633" s="364">
        <f t="shared" si="939"/>
        <v>0</v>
      </c>
      <c r="DF2633" s="365">
        <f t="shared" si="940"/>
        <v>0</v>
      </c>
      <c r="DG2633" s="404">
        <f t="shared" si="941"/>
        <v>0</v>
      </c>
      <c r="DH2633" s="366">
        <f t="shared" si="942"/>
        <v>0</v>
      </c>
      <c r="DI2633" s="364">
        <f t="shared" si="943"/>
        <v>0</v>
      </c>
      <c r="DJ2633" s="365">
        <f t="shared" si="944"/>
        <v>0</v>
      </c>
      <c r="DK2633" s="362">
        <f t="shared" si="945"/>
        <v>0</v>
      </c>
      <c r="DL2633" s="366">
        <f t="shared" si="946"/>
        <v>0</v>
      </c>
      <c r="DM2633" s="364">
        <f t="shared" si="947"/>
        <v>0</v>
      </c>
      <c r="DN2633" s="365">
        <f t="shared" si="948"/>
        <v>0</v>
      </c>
      <c r="DO2633" s="351">
        <f t="shared" si="949"/>
        <v>0</v>
      </c>
      <c r="DP2633" s="402">
        <f t="shared" si="950"/>
        <v>0</v>
      </c>
      <c r="DQ2633" s="370" t="str">
        <f>IF(DP2633=0,"",
IF(SUM($DP$2549:DP2633)=1,DR2633,
IF($DP$2669&gt;SUM($DP$2549:DP2633),_xlfn.CONCAT(", ",DR2633),
IF($DP$2669=SUM($DP$2549:DP2633),_xlfn.CONCAT(" y ",DR2633)))))</f>
        <v/>
      </c>
      <c r="DR2633" s="156" t="s">
        <v>5229</v>
      </c>
      <c r="DS2633" s="402">
        <f t="shared" si="951"/>
        <v>0</v>
      </c>
      <c r="DT2633" s="370" t="str">
        <f>IF(DS2633=0,"",
IF(SUM($DS$2549:DS2633)=1,DU2633,
IF($DS$2669&gt;SUM($DS$2549:DS2633),_xlfn.CONCAT(", ",DU2633),
IF($DS$2669=SUM($DS$2549:DS2633),_xlfn.CONCAT(" y ",DU2633)))))</f>
        <v/>
      </c>
      <c r="DU2633" s="156" t="s">
        <v>5229</v>
      </c>
    </row>
    <row r="2634" spans="1:125" ht="15" customHeight="1">
      <c r="A2634" s="57"/>
      <c r="B2634" s="26"/>
      <c r="C2634" s="165" t="s">
        <v>5230</v>
      </c>
      <c r="D2634" s="852" t="str">
        <f t="shared" si="862"/>
        <v/>
      </c>
      <c r="E2634" s="853"/>
      <c r="F2634" s="853"/>
      <c r="G2634" s="853"/>
      <c r="H2634" s="853"/>
      <c r="I2634" s="853"/>
      <c r="J2634" s="853"/>
      <c r="K2634" s="853"/>
      <c r="L2634" s="854"/>
      <c r="M2634" s="614"/>
      <c r="N2634" s="614"/>
      <c r="O2634" s="614"/>
      <c r="P2634" s="614"/>
      <c r="Q2634" s="614"/>
      <c r="R2634" s="614"/>
      <c r="S2634" s="614"/>
      <c r="T2634" s="614"/>
      <c r="U2634" s="614"/>
      <c r="V2634" s="614"/>
      <c r="W2634" s="614"/>
      <c r="X2634" s="614"/>
      <c r="Y2634" s="614"/>
      <c r="Z2634" s="614"/>
      <c r="AA2634" s="614"/>
      <c r="AB2634" s="614"/>
      <c r="AC2634" s="614"/>
      <c r="AD2634" s="614"/>
      <c r="AE2634" s="164"/>
      <c r="AF2634" s="164"/>
      <c r="AG2634" s="199">
        <f t="shared" si="863"/>
        <v>0</v>
      </c>
      <c r="AH2634" s="298">
        <f t="shared" si="864"/>
        <v>0</v>
      </c>
      <c r="AI2634" s="293">
        <f t="shared" si="865"/>
        <v>0</v>
      </c>
      <c r="AJ2634" s="294">
        <f t="shared" si="866"/>
        <v>0</v>
      </c>
      <c r="AK2634" s="295">
        <f t="shared" si="867"/>
        <v>0</v>
      </c>
      <c r="AL2634" s="296">
        <f t="shared" si="868"/>
        <v>0</v>
      </c>
      <c r="AM2634" s="293">
        <f t="shared" si="869"/>
        <v>0</v>
      </c>
      <c r="AN2634" s="294">
        <f t="shared" si="870"/>
        <v>0</v>
      </c>
      <c r="AO2634" s="295">
        <f t="shared" si="871"/>
        <v>0</v>
      </c>
      <c r="AP2634" s="296">
        <f t="shared" si="872"/>
        <v>0</v>
      </c>
      <c r="AQ2634" s="293">
        <f t="shared" si="873"/>
        <v>0</v>
      </c>
      <c r="AR2634" s="294">
        <f t="shared" si="874"/>
        <v>0</v>
      </c>
      <c r="AS2634" s="295">
        <f t="shared" si="875"/>
        <v>0</v>
      </c>
      <c r="AT2634" s="296">
        <f t="shared" si="876"/>
        <v>0</v>
      </c>
      <c r="AU2634" s="293">
        <f t="shared" si="877"/>
        <v>0</v>
      </c>
      <c r="AV2634" s="294">
        <f t="shared" si="878"/>
        <v>0</v>
      </c>
      <c r="AW2634" s="295">
        <f t="shared" si="879"/>
        <v>0</v>
      </c>
      <c r="AX2634" s="296">
        <f t="shared" si="880"/>
        <v>0</v>
      </c>
      <c r="AY2634" s="293">
        <f t="shared" si="881"/>
        <v>0</v>
      </c>
      <c r="AZ2634" s="294">
        <f t="shared" si="882"/>
        <v>0</v>
      </c>
      <c r="BA2634" s="295">
        <f t="shared" si="883"/>
        <v>0</v>
      </c>
      <c r="BB2634" s="296">
        <f t="shared" si="884"/>
        <v>0</v>
      </c>
      <c r="BC2634" s="293">
        <f t="shared" si="885"/>
        <v>0</v>
      </c>
      <c r="BD2634" s="294">
        <f t="shared" si="886"/>
        <v>0</v>
      </c>
      <c r="BE2634" s="295">
        <f t="shared" si="887"/>
        <v>0</v>
      </c>
      <c r="BF2634" s="296">
        <f t="shared" si="888"/>
        <v>0</v>
      </c>
      <c r="BG2634" s="293">
        <f t="shared" si="889"/>
        <v>0</v>
      </c>
      <c r="BH2634" s="294">
        <f t="shared" si="890"/>
        <v>0</v>
      </c>
      <c r="BI2634" s="295">
        <f t="shared" si="891"/>
        <v>0</v>
      </c>
      <c r="BJ2634" s="296">
        <f t="shared" si="892"/>
        <v>0</v>
      </c>
      <c r="BK2634" s="293">
        <f t="shared" si="893"/>
        <v>0</v>
      </c>
      <c r="BL2634" s="294">
        <f t="shared" si="894"/>
        <v>0</v>
      </c>
      <c r="BM2634" s="295">
        <f t="shared" si="895"/>
        <v>0</v>
      </c>
      <c r="BN2634" s="296">
        <f t="shared" si="896"/>
        <v>0</v>
      </c>
      <c r="BO2634" s="293">
        <f t="shared" si="897"/>
        <v>0</v>
      </c>
      <c r="BP2634" s="294">
        <f t="shared" si="898"/>
        <v>0</v>
      </c>
      <c r="BQ2634" s="295">
        <f t="shared" si="899"/>
        <v>0</v>
      </c>
      <c r="BR2634" s="296">
        <f t="shared" si="900"/>
        <v>0</v>
      </c>
      <c r="BS2634" s="293">
        <f t="shared" si="901"/>
        <v>0</v>
      </c>
      <c r="BT2634" s="294">
        <f t="shared" si="902"/>
        <v>0</v>
      </c>
      <c r="BU2634" s="295">
        <f t="shared" si="903"/>
        <v>0</v>
      </c>
      <c r="BV2634" s="296">
        <f t="shared" si="904"/>
        <v>0</v>
      </c>
      <c r="BW2634" s="293">
        <f t="shared" si="905"/>
        <v>0</v>
      </c>
      <c r="BX2634" s="294">
        <f t="shared" si="906"/>
        <v>0</v>
      </c>
      <c r="BY2634" s="295">
        <f t="shared" si="907"/>
        <v>0</v>
      </c>
      <c r="BZ2634" s="296">
        <f t="shared" si="908"/>
        <v>0</v>
      </c>
      <c r="CA2634" s="293">
        <f t="shared" si="909"/>
        <v>0</v>
      </c>
      <c r="CB2634" s="294">
        <f t="shared" si="910"/>
        <v>0</v>
      </c>
      <c r="CC2634" s="295">
        <f t="shared" si="911"/>
        <v>0</v>
      </c>
      <c r="CD2634" s="296">
        <f t="shared" si="912"/>
        <v>0</v>
      </c>
      <c r="CE2634" s="293">
        <f t="shared" si="913"/>
        <v>0</v>
      </c>
      <c r="CF2634" s="294">
        <f t="shared" si="914"/>
        <v>0</v>
      </c>
      <c r="CG2634" s="295">
        <f t="shared" si="915"/>
        <v>0</v>
      </c>
      <c r="CH2634" s="296">
        <f t="shared" si="916"/>
        <v>0</v>
      </c>
      <c r="CI2634" s="293">
        <f t="shared" si="917"/>
        <v>0</v>
      </c>
      <c r="CJ2634" s="294">
        <f t="shared" si="918"/>
        <v>0</v>
      </c>
      <c r="CK2634" s="295">
        <f t="shared" si="919"/>
        <v>0</v>
      </c>
      <c r="CL2634" s="296">
        <f t="shared" si="920"/>
        <v>0</v>
      </c>
      <c r="CM2634" s="293">
        <f t="shared" si="921"/>
        <v>0</v>
      </c>
      <c r="CN2634" s="294">
        <f t="shared" si="922"/>
        <v>0</v>
      </c>
      <c r="CO2634" s="295">
        <f t="shared" si="923"/>
        <v>0</v>
      </c>
      <c r="CP2634" s="296">
        <f t="shared" si="924"/>
        <v>0</v>
      </c>
      <c r="CQ2634" s="293">
        <f t="shared" si="925"/>
        <v>0</v>
      </c>
      <c r="CR2634" s="294">
        <f t="shared" si="926"/>
        <v>0</v>
      </c>
      <c r="CS2634" s="295">
        <f t="shared" si="927"/>
        <v>0</v>
      </c>
      <c r="CT2634" s="296">
        <f t="shared" si="928"/>
        <v>0</v>
      </c>
      <c r="CU2634" s="293">
        <f t="shared" si="929"/>
        <v>0</v>
      </c>
      <c r="CV2634" s="294">
        <f t="shared" si="930"/>
        <v>0</v>
      </c>
      <c r="CW2634" s="295">
        <f t="shared" si="931"/>
        <v>0</v>
      </c>
      <c r="CX2634" s="296">
        <f t="shared" si="932"/>
        <v>0</v>
      </c>
      <c r="CY2634" s="293">
        <f t="shared" si="933"/>
        <v>0</v>
      </c>
      <c r="CZ2634" s="294">
        <f t="shared" si="934"/>
        <v>0</v>
      </c>
      <c r="DA2634" s="295">
        <f t="shared" si="935"/>
        <v>0</v>
      </c>
      <c r="DB2634" s="296">
        <f t="shared" si="936"/>
        <v>0</v>
      </c>
      <c r="DC2634" s="404">
        <f t="shared" si="937"/>
        <v>0</v>
      </c>
      <c r="DD2634" s="366">
        <f t="shared" si="938"/>
        <v>0</v>
      </c>
      <c r="DE2634" s="364">
        <f t="shared" si="939"/>
        <v>0</v>
      </c>
      <c r="DF2634" s="365">
        <f t="shared" si="940"/>
        <v>0</v>
      </c>
      <c r="DG2634" s="404">
        <f t="shared" si="941"/>
        <v>0</v>
      </c>
      <c r="DH2634" s="366">
        <f t="shared" si="942"/>
        <v>0</v>
      </c>
      <c r="DI2634" s="364">
        <f t="shared" si="943"/>
        <v>0</v>
      </c>
      <c r="DJ2634" s="365">
        <f t="shared" si="944"/>
        <v>0</v>
      </c>
      <c r="DK2634" s="362">
        <f t="shared" si="945"/>
        <v>0</v>
      </c>
      <c r="DL2634" s="366">
        <f t="shared" si="946"/>
        <v>0</v>
      </c>
      <c r="DM2634" s="364">
        <f t="shared" si="947"/>
        <v>0</v>
      </c>
      <c r="DN2634" s="365">
        <f t="shared" si="948"/>
        <v>0</v>
      </c>
      <c r="DO2634" s="351">
        <f t="shared" si="949"/>
        <v>0</v>
      </c>
      <c r="DP2634" s="402">
        <f t="shared" si="950"/>
        <v>0</v>
      </c>
      <c r="DQ2634" s="370" t="str">
        <f>IF(DP2634=0,"",
IF(SUM($DP$2549:DP2634)=1,DR2634,
IF($DP$2669&gt;SUM($DP$2549:DP2634),_xlfn.CONCAT(", ",DR2634),
IF($DP$2669=SUM($DP$2549:DP2634),_xlfn.CONCAT(" y ",DR2634)))))</f>
        <v/>
      </c>
      <c r="DR2634" s="156" t="s">
        <v>5231</v>
      </c>
      <c r="DS2634" s="402">
        <f t="shared" si="951"/>
        <v>0</v>
      </c>
      <c r="DT2634" s="370" t="str">
        <f>IF(DS2634=0,"",
IF(SUM($DS$2549:DS2634)=1,DU2634,
IF($DS$2669&gt;SUM($DS$2549:DS2634),_xlfn.CONCAT(", ",DU2634),
IF($DS$2669=SUM($DS$2549:DS2634),_xlfn.CONCAT(" y ",DU2634)))))</f>
        <v/>
      </c>
      <c r="DU2634" s="156" t="s">
        <v>5231</v>
      </c>
    </row>
    <row r="2635" spans="1:125" ht="15" customHeight="1">
      <c r="A2635" s="57"/>
      <c r="B2635" s="26"/>
      <c r="C2635" s="165" t="s">
        <v>5232</v>
      </c>
      <c r="D2635" s="852" t="str">
        <f t="shared" si="862"/>
        <v/>
      </c>
      <c r="E2635" s="853"/>
      <c r="F2635" s="853"/>
      <c r="G2635" s="853"/>
      <c r="H2635" s="853"/>
      <c r="I2635" s="853"/>
      <c r="J2635" s="853"/>
      <c r="K2635" s="853"/>
      <c r="L2635" s="854"/>
      <c r="M2635" s="614"/>
      <c r="N2635" s="614"/>
      <c r="O2635" s="614"/>
      <c r="P2635" s="614"/>
      <c r="Q2635" s="614"/>
      <c r="R2635" s="614"/>
      <c r="S2635" s="614"/>
      <c r="T2635" s="614"/>
      <c r="U2635" s="614"/>
      <c r="V2635" s="614"/>
      <c r="W2635" s="614"/>
      <c r="X2635" s="614"/>
      <c r="Y2635" s="614"/>
      <c r="Z2635" s="614"/>
      <c r="AA2635" s="614"/>
      <c r="AB2635" s="614"/>
      <c r="AC2635" s="614"/>
      <c r="AD2635" s="614"/>
      <c r="AE2635" s="164"/>
      <c r="AF2635" s="164"/>
      <c r="AG2635" s="199">
        <f t="shared" si="863"/>
        <v>0</v>
      </c>
      <c r="AH2635" s="298">
        <f t="shared" si="864"/>
        <v>0</v>
      </c>
      <c r="AI2635" s="293">
        <f t="shared" si="865"/>
        <v>0</v>
      </c>
      <c r="AJ2635" s="294">
        <f t="shared" si="866"/>
        <v>0</v>
      </c>
      <c r="AK2635" s="295">
        <f t="shared" si="867"/>
        <v>0</v>
      </c>
      <c r="AL2635" s="296">
        <f t="shared" si="868"/>
        <v>0</v>
      </c>
      <c r="AM2635" s="293">
        <f t="shared" si="869"/>
        <v>0</v>
      </c>
      <c r="AN2635" s="294">
        <f t="shared" si="870"/>
        <v>0</v>
      </c>
      <c r="AO2635" s="295">
        <f t="shared" si="871"/>
        <v>0</v>
      </c>
      <c r="AP2635" s="296">
        <f t="shared" si="872"/>
        <v>0</v>
      </c>
      <c r="AQ2635" s="293">
        <f t="shared" si="873"/>
        <v>0</v>
      </c>
      <c r="AR2635" s="294">
        <f t="shared" si="874"/>
        <v>0</v>
      </c>
      <c r="AS2635" s="295">
        <f t="shared" si="875"/>
        <v>0</v>
      </c>
      <c r="AT2635" s="296">
        <f t="shared" si="876"/>
        <v>0</v>
      </c>
      <c r="AU2635" s="293">
        <f t="shared" si="877"/>
        <v>0</v>
      </c>
      <c r="AV2635" s="294">
        <f t="shared" si="878"/>
        <v>0</v>
      </c>
      <c r="AW2635" s="295">
        <f t="shared" si="879"/>
        <v>0</v>
      </c>
      <c r="AX2635" s="296">
        <f t="shared" si="880"/>
        <v>0</v>
      </c>
      <c r="AY2635" s="293">
        <f t="shared" si="881"/>
        <v>0</v>
      </c>
      <c r="AZ2635" s="294">
        <f t="shared" si="882"/>
        <v>0</v>
      </c>
      <c r="BA2635" s="295">
        <f t="shared" si="883"/>
        <v>0</v>
      </c>
      <c r="BB2635" s="296">
        <f t="shared" si="884"/>
        <v>0</v>
      </c>
      <c r="BC2635" s="293">
        <f t="shared" si="885"/>
        <v>0</v>
      </c>
      <c r="BD2635" s="294">
        <f t="shared" si="886"/>
        <v>0</v>
      </c>
      <c r="BE2635" s="295">
        <f t="shared" si="887"/>
        <v>0</v>
      </c>
      <c r="BF2635" s="296">
        <f t="shared" si="888"/>
        <v>0</v>
      </c>
      <c r="BG2635" s="293">
        <f t="shared" si="889"/>
        <v>0</v>
      </c>
      <c r="BH2635" s="294">
        <f t="shared" si="890"/>
        <v>0</v>
      </c>
      <c r="BI2635" s="295">
        <f t="shared" si="891"/>
        <v>0</v>
      </c>
      <c r="BJ2635" s="296">
        <f t="shared" si="892"/>
        <v>0</v>
      </c>
      <c r="BK2635" s="293">
        <f t="shared" si="893"/>
        <v>0</v>
      </c>
      <c r="BL2635" s="294">
        <f t="shared" si="894"/>
        <v>0</v>
      </c>
      <c r="BM2635" s="295">
        <f t="shared" si="895"/>
        <v>0</v>
      </c>
      <c r="BN2635" s="296">
        <f t="shared" si="896"/>
        <v>0</v>
      </c>
      <c r="BO2635" s="293">
        <f t="shared" si="897"/>
        <v>0</v>
      </c>
      <c r="BP2635" s="294">
        <f t="shared" si="898"/>
        <v>0</v>
      </c>
      <c r="BQ2635" s="295">
        <f t="shared" si="899"/>
        <v>0</v>
      </c>
      <c r="BR2635" s="296">
        <f t="shared" si="900"/>
        <v>0</v>
      </c>
      <c r="BS2635" s="293">
        <f t="shared" si="901"/>
        <v>0</v>
      </c>
      <c r="BT2635" s="294">
        <f t="shared" si="902"/>
        <v>0</v>
      </c>
      <c r="BU2635" s="295">
        <f t="shared" si="903"/>
        <v>0</v>
      </c>
      <c r="BV2635" s="296">
        <f t="shared" si="904"/>
        <v>0</v>
      </c>
      <c r="BW2635" s="293">
        <f t="shared" si="905"/>
        <v>0</v>
      </c>
      <c r="BX2635" s="294">
        <f t="shared" si="906"/>
        <v>0</v>
      </c>
      <c r="BY2635" s="295">
        <f t="shared" si="907"/>
        <v>0</v>
      </c>
      <c r="BZ2635" s="296">
        <f t="shared" si="908"/>
        <v>0</v>
      </c>
      <c r="CA2635" s="293">
        <f t="shared" si="909"/>
        <v>0</v>
      </c>
      <c r="CB2635" s="294">
        <f t="shared" si="910"/>
        <v>0</v>
      </c>
      <c r="CC2635" s="295">
        <f t="shared" si="911"/>
        <v>0</v>
      </c>
      <c r="CD2635" s="296">
        <f t="shared" si="912"/>
        <v>0</v>
      </c>
      <c r="CE2635" s="293">
        <f t="shared" si="913"/>
        <v>0</v>
      </c>
      <c r="CF2635" s="294">
        <f t="shared" si="914"/>
        <v>0</v>
      </c>
      <c r="CG2635" s="295">
        <f t="shared" si="915"/>
        <v>0</v>
      </c>
      <c r="CH2635" s="296">
        <f t="shared" si="916"/>
        <v>0</v>
      </c>
      <c r="CI2635" s="293">
        <f t="shared" si="917"/>
        <v>0</v>
      </c>
      <c r="CJ2635" s="294">
        <f t="shared" si="918"/>
        <v>0</v>
      </c>
      <c r="CK2635" s="295">
        <f t="shared" si="919"/>
        <v>0</v>
      </c>
      <c r="CL2635" s="296">
        <f t="shared" si="920"/>
        <v>0</v>
      </c>
      <c r="CM2635" s="293">
        <f t="shared" si="921"/>
        <v>0</v>
      </c>
      <c r="CN2635" s="294">
        <f t="shared" si="922"/>
        <v>0</v>
      </c>
      <c r="CO2635" s="295">
        <f t="shared" si="923"/>
        <v>0</v>
      </c>
      <c r="CP2635" s="296">
        <f t="shared" si="924"/>
        <v>0</v>
      </c>
      <c r="CQ2635" s="293">
        <f t="shared" si="925"/>
        <v>0</v>
      </c>
      <c r="CR2635" s="294">
        <f t="shared" si="926"/>
        <v>0</v>
      </c>
      <c r="CS2635" s="295">
        <f t="shared" si="927"/>
        <v>0</v>
      </c>
      <c r="CT2635" s="296">
        <f t="shared" si="928"/>
        <v>0</v>
      </c>
      <c r="CU2635" s="293">
        <f t="shared" si="929"/>
        <v>0</v>
      </c>
      <c r="CV2635" s="294">
        <f t="shared" si="930"/>
        <v>0</v>
      </c>
      <c r="CW2635" s="295">
        <f t="shared" si="931"/>
        <v>0</v>
      </c>
      <c r="CX2635" s="296">
        <f t="shared" si="932"/>
        <v>0</v>
      </c>
      <c r="CY2635" s="293">
        <f t="shared" si="933"/>
        <v>0</v>
      </c>
      <c r="CZ2635" s="294">
        <f t="shared" si="934"/>
        <v>0</v>
      </c>
      <c r="DA2635" s="295">
        <f t="shared" si="935"/>
        <v>0</v>
      </c>
      <c r="DB2635" s="296">
        <f t="shared" si="936"/>
        <v>0</v>
      </c>
      <c r="DC2635" s="404">
        <f t="shared" si="937"/>
        <v>0</v>
      </c>
      <c r="DD2635" s="366">
        <f t="shared" si="938"/>
        <v>0</v>
      </c>
      <c r="DE2635" s="364">
        <f t="shared" si="939"/>
        <v>0</v>
      </c>
      <c r="DF2635" s="365">
        <f t="shared" si="940"/>
        <v>0</v>
      </c>
      <c r="DG2635" s="404">
        <f t="shared" si="941"/>
        <v>0</v>
      </c>
      <c r="DH2635" s="366">
        <f t="shared" si="942"/>
        <v>0</v>
      </c>
      <c r="DI2635" s="364">
        <f t="shared" si="943"/>
        <v>0</v>
      </c>
      <c r="DJ2635" s="365">
        <f t="shared" si="944"/>
        <v>0</v>
      </c>
      <c r="DK2635" s="362">
        <f t="shared" si="945"/>
        <v>0</v>
      </c>
      <c r="DL2635" s="366">
        <f t="shared" si="946"/>
        <v>0</v>
      </c>
      <c r="DM2635" s="364">
        <f t="shared" si="947"/>
        <v>0</v>
      </c>
      <c r="DN2635" s="365">
        <f t="shared" si="948"/>
        <v>0</v>
      </c>
      <c r="DO2635" s="351">
        <f t="shared" si="949"/>
        <v>0</v>
      </c>
      <c r="DP2635" s="402">
        <f t="shared" si="950"/>
        <v>0</v>
      </c>
      <c r="DQ2635" s="370" t="str">
        <f>IF(DP2635=0,"",
IF(SUM($DP$2549:DP2635)=1,DR2635,
IF($DP$2669&gt;SUM($DP$2549:DP2635),_xlfn.CONCAT(", ",DR2635),
IF($DP$2669=SUM($DP$2549:DP2635),_xlfn.CONCAT(" y ",DR2635)))))</f>
        <v/>
      </c>
      <c r="DR2635" s="156" t="s">
        <v>5233</v>
      </c>
      <c r="DS2635" s="402">
        <f t="shared" si="951"/>
        <v>0</v>
      </c>
      <c r="DT2635" s="370" t="str">
        <f>IF(DS2635=0,"",
IF(SUM($DS$2549:DS2635)=1,DU2635,
IF($DS$2669&gt;SUM($DS$2549:DS2635),_xlfn.CONCAT(", ",DU2635),
IF($DS$2669=SUM($DS$2549:DS2635),_xlfn.CONCAT(" y ",DU2635)))))</f>
        <v/>
      </c>
      <c r="DU2635" s="156" t="s">
        <v>5233</v>
      </c>
    </row>
    <row r="2636" spans="1:125" ht="15" customHeight="1">
      <c r="A2636" s="57"/>
      <c r="B2636" s="26"/>
      <c r="C2636" s="165" t="s">
        <v>5234</v>
      </c>
      <c r="D2636" s="852" t="str">
        <f t="shared" si="862"/>
        <v/>
      </c>
      <c r="E2636" s="853"/>
      <c r="F2636" s="853"/>
      <c r="G2636" s="853"/>
      <c r="H2636" s="853"/>
      <c r="I2636" s="853"/>
      <c r="J2636" s="853"/>
      <c r="K2636" s="853"/>
      <c r="L2636" s="854"/>
      <c r="M2636" s="614"/>
      <c r="N2636" s="614"/>
      <c r="O2636" s="614"/>
      <c r="P2636" s="614"/>
      <c r="Q2636" s="614"/>
      <c r="R2636" s="614"/>
      <c r="S2636" s="614"/>
      <c r="T2636" s="614"/>
      <c r="U2636" s="614"/>
      <c r="V2636" s="614"/>
      <c r="W2636" s="614"/>
      <c r="X2636" s="614"/>
      <c r="Y2636" s="614"/>
      <c r="Z2636" s="614"/>
      <c r="AA2636" s="614"/>
      <c r="AB2636" s="614"/>
      <c r="AC2636" s="614"/>
      <c r="AD2636" s="614"/>
      <c r="AE2636" s="164"/>
      <c r="AF2636" s="164"/>
      <c r="AG2636" s="199">
        <f t="shared" si="863"/>
        <v>0</v>
      </c>
      <c r="AH2636" s="298">
        <f t="shared" si="864"/>
        <v>0</v>
      </c>
      <c r="AI2636" s="293">
        <f t="shared" si="865"/>
        <v>0</v>
      </c>
      <c r="AJ2636" s="294">
        <f t="shared" si="866"/>
        <v>0</v>
      </c>
      <c r="AK2636" s="295">
        <f t="shared" si="867"/>
        <v>0</v>
      </c>
      <c r="AL2636" s="296">
        <f t="shared" si="868"/>
        <v>0</v>
      </c>
      <c r="AM2636" s="293">
        <f t="shared" si="869"/>
        <v>0</v>
      </c>
      <c r="AN2636" s="294">
        <f t="shared" si="870"/>
        <v>0</v>
      </c>
      <c r="AO2636" s="295">
        <f t="shared" si="871"/>
        <v>0</v>
      </c>
      <c r="AP2636" s="296">
        <f t="shared" si="872"/>
        <v>0</v>
      </c>
      <c r="AQ2636" s="293">
        <f t="shared" si="873"/>
        <v>0</v>
      </c>
      <c r="AR2636" s="294">
        <f t="shared" si="874"/>
        <v>0</v>
      </c>
      <c r="AS2636" s="295">
        <f t="shared" si="875"/>
        <v>0</v>
      </c>
      <c r="AT2636" s="296">
        <f t="shared" si="876"/>
        <v>0</v>
      </c>
      <c r="AU2636" s="293">
        <f t="shared" si="877"/>
        <v>0</v>
      </c>
      <c r="AV2636" s="294">
        <f t="shared" si="878"/>
        <v>0</v>
      </c>
      <c r="AW2636" s="295">
        <f t="shared" si="879"/>
        <v>0</v>
      </c>
      <c r="AX2636" s="296">
        <f t="shared" si="880"/>
        <v>0</v>
      </c>
      <c r="AY2636" s="293">
        <f t="shared" si="881"/>
        <v>0</v>
      </c>
      <c r="AZ2636" s="294">
        <f t="shared" si="882"/>
        <v>0</v>
      </c>
      <c r="BA2636" s="295">
        <f t="shared" si="883"/>
        <v>0</v>
      </c>
      <c r="BB2636" s="296">
        <f t="shared" si="884"/>
        <v>0</v>
      </c>
      <c r="BC2636" s="293">
        <f t="shared" si="885"/>
        <v>0</v>
      </c>
      <c r="BD2636" s="294">
        <f t="shared" si="886"/>
        <v>0</v>
      </c>
      <c r="BE2636" s="295">
        <f t="shared" si="887"/>
        <v>0</v>
      </c>
      <c r="BF2636" s="296">
        <f t="shared" si="888"/>
        <v>0</v>
      </c>
      <c r="BG2636" s="293">
        <f t="shared" si="889"/>
        <v>0</v>
      </c>
      <c r="BH2636" s="294">
        <f t="shared" si="890"/>
        <v>0</v>
      </c>
      <c r="BI2636" s="295">
        <f t="shared" si="891"/>
        <v>0</v>
      </c>
      <c r="BJ2636" s="296">
        <f t="shared" si="892"/>
        <v>0</v>
      </c>
      <c r="BK2636" s="293">
        <f t="shared" si="893"/>
        <v>0</v>
      </c>
      <c r="BL2636" s="294">
        <f t="shared" si="894"/>
        <v>0</v>
      </c>
      <c r="BM2636" s="295">
        <f t="shared" si="895"/>
        <v>0</v>
      </c>
      <c r="BN2636" s="296">
        <f t="shared" si="896"/>
        <v>0</v>
      </c>
      <c r="BO2636" s="293">
        <f t="shared" si="897"/>
        <v>0</v>
      </c>
      <c r="BP2636" s="294">
        <f t="shared" si="898"/>
        <v>0</v>
      </c>
      <c r="BQ2636" s="295">
        <f t="shared" si="899"/>
        <v>0</v>
      </c>
      <c r="BR2636" s="296">
        <f t="shared" si="900"/>
        <v>0</v>
      </c>
      <c r="BS2636" s="293">
        <f t="shared" si="901"/>
        <v>0</v>
      </c>
      <c r="BT2636" s="294">
        <f t="shared" si="902"/>
        <v>0</v>
      </c>
      <c r="BU2636" s="295">
        <f t="shared" si="903"/>
        <v>0</v>
      </c>
      <c r="BV2636" s="296">
        <f t="shared" si="904"/>
        <v>0</v>
      </c>
      <c r="BW2636" s="293">
        <f t="shared" si="905"/>
        <v>0</v>
      </c>
      <c r="BX2636" s="294">
        <f t="shared" si="906"/>
        <v>0</v>
      </c>
      <c r="BY2636" s="295">
        <f t="shared" si="907"/>
        <v>0</v>
      </c>
      <c r="BZ2636" s="296">
        <f t="shared" si="908"/>
        <v>0</v>
      </c>
      <c r="CA2636" s="293">
        <f t="shared" si="909"/>
        <v>0</v>
      </c>
      <c r="CB2636" s="294">
        <f t="shared" si="910"/>
        <v>0</v>
      </c>
      <c r="CC2636" s="295">
        <f t="shared" si="911"/>
        <v>0</v>
      </c>
      <c r="CD2636" s="296">
        <f t="shared" si="912"/>
        <v>0</v>
      </c>
      <c r="CE2636" s="293">
        <f t="shared" si="913"/>
        <v>0</v>
      </c>
      <c r="CF2636" s="294">
        <f t="shared" si="914"/>
        <v>0</v>
      </c>
      <c r="CG2636" s="295">
        <f t="shared" si="915"/>
        <v>0</v>
      </c>
      <c r="CH2636" s="296">
        <f t="shared" si="916"/>
        <v>0</v>
      </c>
      <c r="CI2636" s="293">
        <f t="shared" si="917"/>
        <v>0</v>
      </c>
      <c r="CJ2636" s="294">
        <f t="shared" si="918"/>
        <v>0</v>
      </c>
      <c r="CK2636" s="295">
        <f t="shared" si="919"/>
        <v>0</v>
      </c>
      <c r="CL2636" s="296">
        <f t="shared" si="920"/>
        <v>0</v>
      </c>
      <c r="CM2636" s="293">
        <f t="shared" si="921"/>
        <v>0</v>
      </c>
      <c r="CN2636" s="294">
        <f t="shared" si="922"/>
        <v>0</v>
      </c>
      <c r="CO2636" s="295">
        <f t="shared" si="923"/>
        <v>0</v>
      </c>
      <c r="CP2636" s="296">
        <f t="shared" si="924"/>
        <v>0</v>
      </c>
      <c r="CQ2636" s="293">
        <f t="shared" si="925"/>
        <v>0</v>
      </c>
      <c r="CR2636" s="294">
        <f t="shared" si="926"/>
        <v>0</v>
      </c>
      <c r="CS2636" s="295">
        <f t="shared" si="927"/>
        <v>0</v>
      </c>
      <c r="CT2636" s="296">
        <f t="shared" si="928"/>
        <v>0</v>
      </c>
      <c r="CU2636" s="293">
        <f t="shared" si="929"/>
        <v>0</v>
      </c>
      <c r="CV2636" s="294">
        <f t="shared" si="930"/>
        <v>0</v>
      </c>
      <c r="CW2636" s="295">
        <f t="shared" si="931"/>
        <v>0</v>
      </c>
      <c r="CX2636" s="296">
        <f t="shared" si="932"/>
        <v>0</v>
      </c>
      <c r="CY2636" s="293">
        <f t="shared" si="933"/>
        <v>0</v>
      </c>
      <c r="CZ2636" s="294">
        <f t="shared" si="934"/>
        <v>0</v>
      </c>
      <c r="DA2636" s="295">
        <f t="shared" si="935"/>
        <v>0</v>
      </c>
      <c r="DB2636" s="296">
        <f t="shared" si="936"/>
        <v>0</v>
      </c>
      <c r="DC2636" s="404">
        <f t="shared" si="937"/>
        <v>0</v>
      </c>
      <c r="DD2636" s="366">
        <f t="shared" si="938"/>
        <v>0</v>
      </c>
      <c r="DE2636" s="364">
        <f t="shared" si="939"/>
        <v>0</v>
      </c>
      <c r="DF2636" s="365">
        <f t="shared" si="940"/>
        <v>0</v>
      </c>
      <c r="DG2636" s="404">
        <f t="shared" si="941"/>
        <v>0</v>
      </c>
      <c r="DH2636" s="366">
        <f t="shared" si="942"/>
        <v>0</v>
      </c>
      <c r="DI2636" s="364">
        <f t="shared" si="943"/>
        <v>0</v>
      </c>
      <c r="DJ2636" s="365">
        <f t="shared" si="944"/>
        <v>0</v>
      </c>
      <c r="DK2636" s="362">
        <f t="shared" si="945"/>
        <v>0</v>
      </c>
      <c r="DL2636" s="366">
        <f t="shared" si="946"/>
        <v>0</v>
      </c>
      <c r="DM2636" s="364">
        <f t="shared" si="947"/>
        <v>0</v>
      </c>
      <c r="DN2636" s="365">
        <f t="shared" si="948"/>
        <v>0</v>
      </c>
      <c r="DO2636" s="351">
        <f t="shared" si="949"/>
        <v>0</v>
      </c>
      <c r="DP2636" s="402">
        <f t="shared" si="950"/>
        <v>0</v>
      </c>
      <c r="DQ2636" s="370" t="str">
        <f>IF(DP2636=0,"",
IF(SUM($DP$2549:DP2636)=1,DR2636,
IF($DP$2669&gt;SUM($DP$2549:DP2636),_xlfn.CONCAT(", ",DR2636),
IF($DP$2669=SUM($DP$2549:DP2636),_xlfn.CONCAT(" y ",DR2636)))))</f>
        <v/>
      </c>
      <c r="DR2636" s="156" t="s">
        <v>5235</v>
      </c>
      <c r="DS2636" s="402">
        <f t="shared" si="951"/>
        <v>0</v>
      </c>
      <c r="DT2636" s="370" t="str">
        <f>IF(DS2636=0,"",
IF(SUM($DS$2549:DS2636)=1,DU2636,
IF($DS$2669&gt;SUM($DS$2549:DS2636),_xlfn.CONCAT(", ",DU2636),
IF($DS$2669=SUM($DS$2549:DS2636),_xlfn.CONCAT(" y ",DU2636)))))</f>
        <v/>
      </c>
      <c r="DU2636" s="156" t="s">
        <v>5235</v>
      </c>
    </row>
    <row r="2637" spans="1:125" ht="15" customHeight="1">
      <c r="A2637" s="57"/>
      <c r="B2637" s="26"/>
      <c r="C2637" s="165" t="s">
        <v>5236</v>
      </c>
      <c r="D2637" s="852" t="str">
        <f t="shared" si="862"/>
        <v/>
      </c>
      <c r="E2637" s="853"/>
      <c r="F2637" s="853"/>
      <c r="G2637" s="853"/>
      <c r="H2637" s="853"/>
      <c r="I2637" s="853"/>
      <c r="J2637" s="853"/>
      <c r="K2637" s="853"/>
      <c r="L2637" s="854"/>
      <c r="M2637" s="614"/>
      <c r="N2637" s="614"/>
      <c r="O2637" s="614"/>
      <c r="P2637" s="614"/>
      <c r="Q2637" s="614"/>
      <c r="R2637" s="614"/>
      <c r="S2637" s="614"/>
      <c r="T2637" s="614"/>
      <c r="U2637" s="614"/>
      <c r="V2637" s="614"/>
      <c r="W2637" s="614"/>
      <c r="X2637" s="614"/>
      <c r="Y2637" s="614"/>
      <c r="Z2637" s="614"/>
      <c r="AA2637" s="614"/>
      <c r="AB2637" s="614"/>
      <c r="AC2637" s="614"/>
      <c r="AD2637" s="614"/>
      <c r="AE2637" s="164"/>
      <c r="AF2637" s="164"/>
      <c r="AG2637" s="199">
        <f t="shared" si="863"/>
        <v>0</v>
      </c>
      <c r="AH2637" s="298">
        <f t="shared" si="864"/>
        <v>0</v>
      </c>
      <c r="AI2637" s="293">
        <f t="shared" si="865"/>
        <v>0</v>
      </c>
      <c r="AJ2637" s="294">
        <f t="shared" si="866"/>
        <v>0</v>
      </c>
      <c r="AK2637" s="295">
        <f t="shared" si="867"/>
        <v>0</v>
      </c>
      <c r="AL2637" s="296">
        <f t="shared" si="868"/>
        <v>0</v>
      </c>
      <c r="AM2637" s="293">
        <f t="shared" si="869"/>
        <v>0</v>
      </c>
      <c r="AN2637" s="294">
        <f t="shared" si="870"/>
        <v>0</v>
      </c>
      <c r="AO2637" s="295">
        <f t="shared" si="871"/>
        <v>0</v>
      </c>
      <c r="AP2637" s="296">
        <f t="shared" si="872"/>
        <v>0</v>
      </c>
      <c r="AQ2637" s="293">
        <f t="shared" si="873"/>
        <v>0</v>
      </c>
      <c r="AR2637" s="294">
        <f t="shared" si="874"/>
        <v>0</v>
      </c>
      <c r="AS2637" s="295">
        <f t="shared" si="875"/>
        <v>0</v>
      </c>
      <c r="AT2637" s="296">
        <f t="shared" si="876"/>
        <v>0</v>
      </c>
      <c r="AU2637" s="293">
        <f t="shared" si="877"/>
        <v>0</v>
      </c>
      <c r="AV2637" s="294">
        <f t="shared" si="878"/>
        <v>0</v>
      </c>
      <c r="AW2637" s="295">
        <f t="shared" si="879"/>
        <v>0</v>
      </c>
      <c r="AX2637" s="296">
        <f t="shared" si="880"/>
        <v>0</v>
      </c>
      <c r="AY2637" s="293">
        <f t="shared" si="881"/>
        <v>0</v>
      </c>
      <c r="AZ2637" s="294">
        <f t="shared" si="882"/>
        <v>0</v>
      </c>
      <c r="BA2637" s="295">
        <f t="shared" si="883"/>
        <v>0</v>
      </c>
      <c r="BB2637" s="296">
        <f t="shared" si="884"/>
        <v>0</v>
      </c>
      <c r="BC2637" s="293">
        <f t="shared" si="885"/>
        <v>0</v>
      </c>
      <c r="BD2637" s="294">
        <f t="shared" si="886"/>
        <v>0</v>
      </c>
      <c r="BE2637" s="295">
        <f t="shared" si="887"/>
        <v>0</v>
      </c>
      <c r="BF2637" s="296">
        <f t="shared" si="888"/>
        <v>0</v>
      </c>
      <c r="BG2637" s="293">
        <f t="shared" si="889"/>
        <v>0</v>
      </c>
      <c r="BH2637" s="294">
        <f t="shared" si="890"/>
        <v>0</v>
      </c>
      <c r="BI2637" s="295">
        <f t="shared" si="891"/>
        <v>0</v>
      </c>
      <c r="BJ2637" s="296">
        <f t="shared" si="892"/>
        <v>0</v>
      </c>
      <c r="BK2637" s="293">
        <f t="shared" si="893"/>
        <v>0</v>
      </c>
      <c r="BL2637" s="294">
        <f t="shared" si="894"/>
        <v>0</v>
      </c>
      <c r="BM2637" s="295">
        <f t="shared" si="895"/>
        <v>0</v>
      </c>
      <c r="BN2637" s="296">
        <f t="shared" si="896"/>
        <v>0</v>
      </c>
      <c r="BO2637" s="293">
        <f t="shared" si="897"/>
        <v>0</v>
      </c>
      <c r="BP2637" s="294">
        <f t="shared" si="898"/>
        <v>0</v>
      </c>
      <c r="BQ2637" s="295">
        <f t="shared" si="899"/>
        <v>0</v>
      </c>
      <c r="BR2637" s="296">
        <f t="shared" si="900"/>
        <v>0</v>
      </c>
      <c r="BS2637" s="293">
        <f t="shared" si="901"/>
        <v>0</v>
      </c>
      <c r="BT2637" s="294">
        <f t="shared" si="902"/>
        <v>0</v>
      </c>
      <c r="BU2637" s="295">
        <f t="shared" si="903"/>
        <v>0</v>
      </c>
      <c r="BV2637" s="296">
        <f t="shared" si="904"/>
        <v>0</v>
      </c>
      <c r="BW2637" s="293">
        <f t="shared" si="905"/>
        <v>0</v>
      </c>
      <c r="BX2637" s="294">
        <f t="shared" si="906"/>
        <v>0</v>
      </c>
      <c r="BY2637" s="295">
        <f t="shared" si="907"/>
        <v>0</v>
      </c>
      <c r="BZ2637" s="296">
        <f t="shared" si="908"/>
        <v>0</v>
      </c>
      <c r="CA2637" s="293">
        <f t="shared" si="909"/>
        <v>0</v>
      </c>
      <c r="CB2637" s="294">
        <f t="shared" si="910"/>
        <v>0</v>
      </c>
      <c r="CC2637" s="295">
        <f t="shared" si="911"/>
        <v>0</v>
      </c>
      <c r="CD2637" s="296">
        <f t="shared" si="912"/>
        <v>0</v>
      </c>
      <c r="CE2637" s="293">
        <f t="shared" si="913"/>
        <v>0</v>
      </c>
      <c r="CF2637" s="294">
        <f t="shared" si="914"/>
        <v>0</v>
      </c>
      <c r="CG2637" s="295">
        <f t="shared" si="915"/>
        <v>0</v>
      </c>
      <c r="CH2637" s="296">
        <f t="shared" si="916"/>
        <v>0</v>
      </c>
      <c r="CI2637" s="293">
        <f t="shared" si="917"/>
        <v>0</v>
      </c>
      <c r="CJ2637" s="294">
        <f t="shared" si="918"/>
        <v>0</v>
      </c>
      <c r="CK2637" s="295">
        <f t="shared" si="919"/>
        <v>0</v>
      </c>
      <c r="CL2637" s="296">
        <f t="shared" si="920"/>
        <v>0</v>
      </c>
      <c r="CM2637" s="293">
        <f t="shared" si="921"/>
        <v>0</v>
      </c>
      <c r="CN2637" s="294">
        <f t="shared" si="922"/>
        <v>0</v>
      </c>
      <c r="CO2637" s="295">
        <f t="shared" si="923"/>
        <v>0</v>
      </c>
      <c r="CP2637" s="296">
        <f t="shared" si="924"/>
        <v>0</v>
      </c>
      <c r="CQ2637" s="293">
        <f t="shared" si="925"/>
        <v>0</v>
      </c>
      <c r="CR2637" s="294">
        <f t="shared" si="926"/>
        <v>0</v>
      </c>
      <c r="CS2637" s="295">
        <f t="shared" si="927"/>
        <v>0</v>
      </c>
      <c r="CT2637" s="296">
        <f t="shared" si="928"/>
        <v>0</v>
      </c>
      <c r="CU2637" s="293">
        <f t="shared" si="929"/>
        <v>0</v>
      </c>
      <c r="CV2637" s="294">
        <f t="shared" si="930"/>
        <v>0</v>
      </c>
      <c r="CW2637" s="295">
        <f t="shared" si="931"/>
        <v>0</v>
      </c>
      <c r="CX2637" s="296">
        <f t="shared" si="932"/>
        <v>0</v>
      </c>
      <c r="CY2637" s="293">
        <f t="shared" si="933"/>
        <v>0</v>
      </c>
      <c r="CZ2637" s="294">
        <f t="shared" si="934"/>
        <v>0</v>
      </c>
      <c r="DA2637" s="295">
        <f t="shared" si="935"/>
        <v>0</v>
      </c>
      <c r="DB2637" s="296">
        <f t="shared" si="936"/>
        <v>0</v>
      </c>
      <c r="DC2637" s="404">
        <f t="shared" si="937"/>
        <v>0</v>
      </c>
      <c r="DD2637" s="366">
        <f t="shared" si="938"/>
        <v>0</v>
      </c>
      <c r="DE2637" s="364">
        <f t="shared" si="939"/>
        <v>0</v>
      </c>
      <c r="DF2637" s="365">
        <f t="shared" si="940"/>
        <v>0</v>
      </c>
      <c r="DG2637" s="404">
        <f t="shared" si="941"/>
        <v>0</v>
      </c>
      <c r="DH2637" s="366">
        <f t="shared" si="942"/>
        <v>0</v>
      </c>
      <c r="DI2637" s="364">
        <f t="shared" si="943"/>
        <v>0</v>
      </c>
      <c r="DJ2637" s="365">
        <f t="shared" si="944"/>
        <v>0</v>
      </c>
      <c r="DK2637" s="362">
        <f t="shared" si="945"/>
        <v>0</v>
      </c>
      <c r="DL2637" s="366">
        <f t="shared" si="946"/>
        <v>0</v>
      </c>
      <c r="DM2637" s="364">
        <f t="shared" si="947"/>
        <v>0</v>
      </c>
      <c r="DN2637" s="365">
        <f t="shared" si="948"/>
        <v>0</v>
      </c>
      <c r="DO2637" s="351">
        <f t="shared" si="949"/>
        <v>0</v>
      </c>
      <c r="DP2637" s="402">
        <f t="shared" si="950"/>
        <v>0</v>
      </c>
      <c r="DQ2637" s="370" t="str">
        <f>IF(DP2637=0,"",
IF(SUM($DP$2549:DP2637)=1,DR2637,
IF($DP$2669&gt;SUM($DP$2549:DP2637),_xlfn.CONCAT(", ",DR2637),
IF($DP$2669=SUM($DP$2549:DP2637),_xlfn.CONCAT(" y ",DR2637)))))</f>
        <v/>
      </c>
      <c r="DR2637" s="156" t="s">
        <v>5237</v>
      </c>
      <c r="DS2637" s="402">
        <f t="shared" si="951"/>
        <v>0</v>
      </c>
      <c r="DT2637" s="370" t="str">
        <f>IF(DS2637=0,"",
IF(SUM($DS$2549:DS2637)=1,DU2637,
IF($DS$2669&gt;SUM($DS$2549:DS2637),_xlfn.CONCAT(", ",DU2637),
IF($DS$2669=SUM($DS$2549:DS2637),_xlfn.CONCAT(" y ",DU2637)))))</f>
        <v/>
      </c>
      <c r="DU2637" s="156" t="s">
        <v>5237</v>
      </c>
    </row>
    <row r="2638" spans="1:125" ht="15" customHeight="1">
      <c r="A2638" s="57"/>
      <c r="B2638" s="26"/>
      <c r="C2638" s="165" t="s">
        <v>5238</v>
      </c>
      <c r="D2638" s="852" t="str">
        <f t="shared" si="862"/>
        <v/>
      </c>
      <c r="E2638" s="853"/>
      <c r="F2638" s="853"/>
      <c r="G2638" s="853"/>
      <c r="H2638" s="853"/>
      <c r="I2638" s="853"/>
      <c r="J2638" s="853"/>
      <c r="K2638" s="853"/>
      <c r="L2638" s="854"/>
      <c r="M2638" s="614"/>
      <c r="N2638" s="614"/>
      <c r="O2638" s="614"/>
      <c r="P2638" s="614"/>
      <c r="Q2638" s="614"/>
      <c r="R2638" s="614"/>
      <c r="S2638" s="614"/>
      <c r="T2638" s="614"/>
      <c r="U2638" s="614"/>
      <c r="V2638" s="614"/>
      <c r="W2638" s="614"/>
      <c r="X2638" s="614"/>
      <c r="Y2638" s="614"/>
      <c r="Z2638" s="614"/>
      <c r="AA2638" s="614"/>
      <c r="AB2638" s="614"/>
      <c r="AC2638" s="614"/>
      <c r="AD2638" s="614"/>
      <c r="AE2638" s="164"/>
      <c r="AF2638" s="164"/>
      <c r="AG2638" s="199">
        <f t="shared" si="863"/>
        <v>0</v>
      </c>
      <c r="AH2638" s="298">
        <f t="shared" si="864"/>
        <v>0</v>
      </c>
      <c r="AI2638" s="293">
        <f t="shared" si="865"/>
        <v>0</v>
      </c>
      <c r="AJ2638" s="294">
        <f t="shared" si="866"/>
        <v>0</v>
      </c>
      <c r="AK2638" s="295">
        <f t="shared" si="867"/>
        <v>0</v>
      </c>
      <c r="AL2638" s="296">
        <f t="shared" si="868"/>
        <v>0</v>
      </c>
      <c r="AM2638" s="293">
        <f t="shared" si="869"/>
        <v>0</v>
      </c>
      <c r="AN2638" s="294">
        <f t="shared" si="870"/>
        <v>0</v>
      </c>
      <c r="AO2638" s="295">
        <f t="shared" si="871"/>
        <v>0</v>
      </c>
      <c r="AP2638" s="296">
        <f t="shared" si="872"/>
        <v>0</v>
      </c>
      <c r="AQ2638" s="293">
        <f t="shared" si="873"/>
        <v>0</v>
      </c>
      <c r="AR2638" s="294">
        <f t="shared" si="874"/>
        <v>0</v>
      </c>
      <c r="AS2638" s="295">
        <f t="shared" si="875"/>
        <v>0</v>
      </c>
      <c r="AT2638" s="296">
        <f t="shared" si="876"/>
        <v>0</v>
      </c>
      <c r="AU2638" s="293">
        <f t="shared" si="877"/>
        <v>0</v>
      </c>
      <c r="AV2638" s="294">
        <f t="shared" si="878"/>
        <v>0</v>
      </c>
      <c r="AW2638" s="295">
        <f t="shared" si="879"/>
        <v>0</v>
      </c>
      <c r="AX2638" s="296">
        <f t="shared" si="880"/>
        <v>0</v>
      </c>
      <c r="AY2638" s="293">
        <f t="shared" si="881"/>
        <v>0</v>
      </c>
      <c r="AZ2638" s="294">
        <f t="shared" si="882"/>
        <v>0</v>
      </c>
      <c r="BA2638" s="295">
        <f t="shared" si="883"/>
        <v>0</v>
      </c>
      <c r="BB2638" s="296">
        <f t="shared" si="884"/>
        <v>0</v>
      </c>
      <c r="BC2638" s="293">
        <f t="shared" si="885"/>
        <v>0</v>
      </c>
      <c r="BD2638" s="294">
        <f t="shared" si="886"/>
        <v>0</v>
      </c>
      <c r="BE2638" s="295">
        <f t="shared" si="887"/>
        <v>0</v>
      </c>
      <c r="BF2638" s="296">
        <f t="shared" si="888"/>
        <v>0</v>
      </c>
      <c r="BG2638" s="293">
        <f t="shared" si="889"/>
        <v>0</v>
      </c>
      <c r="BH2638" s="294">
        <f t="shared" si="890"/>
        <v>0</v>
      </c>
      <c r="BI2638" s="295">
        <f t="shared" si="891"/>
        <v>0</v>
      </c>
      <c r="BJ2638" s="296">
        <f t="shared" si="892"/>
        <v>0</v>
      </c>
      <c r="BK2638" s="293">
        <f t="shared" si="893"/>
        <v>0</v>
      </c>
      <c r="BL2638" s="294">
        <f t="shared" si="894"/>
        <v>0</v>
      </c>
      <c r="BM2638" s="295">
        <f t="shared" si="895"/>
        <v>0</v>
      </c>
      <c r="BN2638" s="296">
        <f t="shared" si="896"/>
        <v>0</v>
      </c>
      <c r="BO2638" s="293">
        <f t="shared" si="897"/>
        <v>0</v>
      </c>
      <c r="BP2638" s="294">
        <f t="shared" si="898"/>
        <v>0</v>
      </c>
      <c r="BQ2638" s="295">
        <f t="shared" si="899"/>
        <v>0</v>
      </c>
      <c r="BR2638" s="296">
        <f t="shared" si="900"/>
        <v>0</v>
      </c>
      <c r="BS2638" s="293">
        <f t="shared" si="901"/>
        <v>0</v>
      </c>
      <c r="BT2638" s="294">
        <f t="shared" si="902"/>
        <v>0</v>
      </c>
      <c r="BU2638" s="295">
        <f t="shared" si="903"/>
        <v>0</v>
      </c>
      <c r="BV2638" s="296">
        <f t="shared" si="904"/>
        <v>0</v>
      </c>
      <c r="BW2638" s="293">
        <f t="shared" si="905"/>
        <v>0</v>
      </c>
      <c r="BX2638" s="294">
        <f t="shared" si="906"/>
        <v>0</v>
      </c>
      <c r="BY2638" s="295">
        <f t="shared" si="907"/>
        <v>0</v>
      </c>
      <c r="BZ2638" s="296">
        <f t="shared" si="908"/>
        <v>0</v>
      </c>
      <c r="CA2638" s="293">
        <f t="shared" si="909"/>
        <v>0</v>
      </c>
      <c r="CB2638" s="294">
        <f t="shared" si="910"/>
        <v>0</v>
      </c>
      <c r="CC2638" s="295">
        <f t="shared" si="911"/>
        <v>0</v>
      </c>
      <c r="CD2638" s="296">
        <f t="shared" si="912"/>
        <v>0</v>
      </c>
      <c r="CE2638" s="293">
        <f t="shared" si="913"/>
        <v>0</v>
      </c>
      <c r="CF2638" s="294">
        <f t="shared" si="914"/>
        <v>0</v>
      </c>
      <c r="CG2638" s="295">
        <f t="shared" si="915"/>
        <v>0</v>
      </c>
      <c r="CH2638" s="296">
        <f t="shared" si="916"/>
        <v>0</v>
      </c>
      <c r="CI2638" s="293">
        <f t="shared" si="917"/>
        <v>0</v>
      </c>
      <c r="CJ2638" s="294">
        <f t="shared" si="918"/>
        <v>0</v>
      </c>
      <c r="CK2638" s="295">
        <f t="shared" si="919"/>
        <v>0</v>
      </c>
      <c r="CL2638" s="296">
        <f t="shared" si="920"/>
        <v>0</v>
      </c>
      <c r="CM2638" s="293">
        <f t="shared" si="921"/>
        <v>0</v>
      </c>
      <c r="CN2638" s="294">
        <f t="shared" si="922"/>
        <v>0</v>
      </c>
      <c r="CO2638" s="295">
        <f t="shared" si="923"/>
        <v>0</v>
      </c>
      <c r="CP2638" s="296">
        <f t="shared" si="924"/>
        <v>0</v>
      </c>
      <c r="CQ2638" s="293">
        <f t="shared" si="925"/>
        <v>0</v>
      </c>
      <c r="CR2638" s="294">
        <f t="shared" si="926"/>
        <v>0</v>
      </c>
      <c r="CS2638" s="295">
        <f t="shared" si="927"/>
        <v>0</v>
      </c>
      <c r="CT2638" s="296">
        <f t="shared" si="928"/>
        <v>0</v>
      </c>
      <c r="CU2638" s="293">
        <f t="shared" si="929"/>
        <v>0</v>
      </c>
      <c r="CV2638" s="294">
        <f t="shared" si="930"/>
        <v>0</v>
      </c>
      <c r="CW2638" s="295">
        <f t="shared" si="931"/>
        <v>0</v>
      </c>
      <c r="CX2638" s="296">
        <f t="shared" si="932"/>
        <v>0</v>
      </c>
      <c r="CY2638" s="293">
        <f t="shared" si="933"/>
        <v>0</v>
      </c>
      <c r="CZ2638" s="294">
        <f t="shared" si="934"/>
        <v>0</v>
      </c>
      <c r="DA2638" s="295">
        <f t="shared" si="935"/>
        <v>0</v>
      </c>
      <c r="DB2638" s="296">
        <f t="shared" si="936"/>
        <v>0</v>
      </c>
      <c r="DC2638" s="404">
        <f t="shared" si="937"/>
        <v>0</v>
      </c>
      <c r="DD2638" s="366">
        <f t="shared" si="938"/>
        <v>0</v>
      </c>
      <c r="DE2638" s="364">
        <f t="shared" si="939"/>
        <v>0</v>
      </c>
      <c r="DF2638" s="365">
        <f t="shared" si="940"/>
        <v>0</v>
      </c>
      <c r="DG2638" s="404">
        <f t="shared" si="941"/>
        <v>0</v>
      </c>
      <c r="DH2638" s="366">
        <f t="shared" si="942"/>
        <v>0</v>
      </c>
      <c r="DI2638" s="364">
        <f t="shared" si="943"/>
        <v>0</v>
      </c>
      <c r="DJ2638" s="365">
        <f t="shared" si="944"/>
        <v>0</v>
      </c>
      <c r="DK2638" s="362">
        <f t="shared" si="945"/>
        <v>0</v>
      </c>
      <c r="DL2638" s="366">
        <f t="shared" si="946"/>
        <v>0</v>
      </c>
      <c r="DM2638" s="364">
        <f t="shared" si="947"/>
        <v>0</v>
      </c>
      <c r="DN2638" s="365">
        <f t="shared" si="948"/>
        <v>0</v>
      </c>
      <c r="DO2638" s="351">
        <f t="shared" si="949"/>
        <v>0</v>
      </c>
      <c r="DP2638" s="402">
        <f t="shared" si="950"/>
        <v>0</v>
      </c>
      <c r="DQ2638" s="370" t="str">
        <f>IF(DP2638=0,"",
IF(SUM($DP$2549:DP2638)=1,DR2638,
IF($DP$2669&gt;SUM($DP$2549:DP2638),_xlfn.CONCAT(", ",DR2638),
IF($DP$2669=SUM($DP$2549:DP2638),_xlfn.CONCAT(" y ",DR2638)))))</f>
        <v/>
      </c>
      <c r="DR2638" s="156" t="s">
        <v>5239</v>
      </c>
      <c r="DS2638" s="402">
        <f t="shared" si="951"/>
        <v>0</v>
      </c>
      <c r="DT2638" s="370" t="str">
        <f>IF(DS2638=0,"",
IF(SUM($DS$2549:DS2638)=1,DU2638,
IF($DS$2669&gt;SUM($DS$2549:DS2638),_xlfn.CONCAT(", ",DU2638),
IF($DS$2669=SUM($DS$2549:DS2638),_xlfn.CONCAT(" y ",DU2638)))))</f>
        <v/>
      </c>
      <c r="DU2638" s="156" t="s">
        <v>5239</v>
      </c>
    </row>
    <row r="2639" spans="1:125" ht="15" customHeight="1">
      <c r="A2639" s="57"/>
      <c r="B2639" s="26"/>
      <c r="C2639" s="165" t="s">
        <v>5240</v>
      </c>
      <c r="D2639" s="852" t="str">
        <f t="shared" si="862"/>
        <v/>
      </c>
      <c r="E2639" s="853"/>
      <c r="F2639" s="853"/>
      <c r="G2639" s="853"/>
      <c r="H2639" s="853"/>
      <c r="I2639" s="853"/>
      <c r="J2639" s="853"/>
      <c r="K2639" s="853"/>
      <c r="L2639" s="854"/>
      <c r="M2639" s="614"/>
      <c r="N2639" s="614"/>
      <c r="O2639" s="614"/>
      <c r="P2639" s="614"/>
      <c r="Q2639" s="614"/>
      <c r="R2639" s="614"/>
      <c r="S2639" s="614"/>
      <c r="T2639" s="614"/>
      <c r="U2639" s="614"/>
      <c r="V2639" s="614"/>
      <c r="W2639" s="614"/>
      <c r="X2639" s="614"/>
      <c r="Y2639" s="614"/>
      <c r="Z2639" s="614"/>
      <c r="AA2639" s="614"/>
      <c r="AB2639" s="614"/>
      <c r="AC2639" s="614"/>
      <c r="AD2639" s="614"/>
      <c r="AE2639" s="164"/>
      <c r="AF2639" s="164"/>
      <c r="AG2639" s="199">
        <f t="shared" si="863"/>
        <v>0</v>
      </c>
      <c r="AH2639" s="298">
        <f t="shared" si="864"/>
        <v>0</v>
      </c>
      <c r="AI2639" s="293">
        <f t="shared" si="865"/>
        <v>0</v>
      </c>
      <c r="AJ2639" s="294">
        <f t="shared" si="866"/>
        <v>0</v>
      </c>
      <c r="AK2639" s="295">
        <f t="shared" si="867"/>
        <v>0</v>
      </c>
      <c r="AL2639" s="296">
        <f t="shared" si="868"/>
        <v>0</v>
      </c>
      <c r="AM2639" s="293">
        <f t="shared" si="869"/>
        <v>0</v>
      </c>
      <c r="AN2639" s="294">
        <f t="shared" si="870"/>
        <v>0</v>
      </c>
      <c r="AO2639" s="295">
        <f t="shared" si="871"/>
        <v>0</v>
      </c>
      <c r="AP2639" s="296">
        <f t="shared" si="872"/>
        <v>0</v>
      </c>
      <c r="AQ2639" s="293">
        <f t="shared" si="873"/>
        <v>0</v>
      </c>
      <c r="AR2639" s="294">
        <f t="shared" si="874"/>
        <v>0</v>
      </c>
      <c r="AS2639" s="295">
        <f t="shared" si="875"/>
        <v>0</v>
      </c>
      <c r="AT2639" s="296">
        <f t="shared" si="876"/>
        <v>0</v>
      </c>
      <c r="AU2639" s="293">
        <f t="shared" si="877"/>
        <v>0</v>
      </c>
      <c r="AV2639" s="294">
        <f t="shared" si="878"/>
        <v>0</v>
      </c>
      <c r="AW2639" s="295">
        <f t="shared" si="879"/>
        <v>0</v>
      </c>
      <c r="AX2639" s="296">
        <f t="shared" si="880"/>
        <v>0</v>
      </c>
      <c r="AY2639" s="293">
        <f t="shared" si="881"/>
        <v>0</v>
      </c>
      <c r="AZ2639" s="294">
        <f t="shared" si="882"/>
        <v>0</v>
      </c>
      <c r="BA2639" s="295">
        <f t="shared" si="883"/>
        <v>0</v>
      </c>
      <c r="BB2639" s="296">
        <f t="shared" si="884"/>
        <v>0</v>
      </c>
      <c r="BC2639" s="293">
        <f t="shared" si="885"/>
        <v>0</v>
      </c>
      <c r="BD2639" s="294">
        <f t="shared" si="886"/>
        <v>0</v>
      </c>
      <c r="BE2639" s="295">
        <f t="shared" si="887"/>
        <v>0</v>
      </c>
      <c r="BF2639" s="296">
        <f t="shared" si="888"/>
        <v>0</v>
      </c>
      <c r="BG2639" s="293">
        <f t="shared" si="889"/>
        <v>0</v>
      </c>
      <c r="BH2639" s="294">
        <f t="shared" si="890"/>
        <v>0</v>
      </c>
      <c r="BI2639" s="295">
        <f t="shared" si="891"/>
        <v>0</v>
      </c>
      <c r="BJ2639" s="296">
        <f t="shared" si="892"/>
        <v>0</v>
      </c>
      <c r="BK2639" s="293">
        <f t="shared" si="893"/>
        <v>0</v>
      </c>
      <c r="BL2639" s="294">
        <f t="shared" si="894"/>
        <v>0</v>
      </c>
      <c r="BM2639" s="295">
        <f t="shared" si="895"/>
        <v>0</v>
      </c>
      <c r="BN2639" s="296">
        <f t="shared" si="896"/>
        <v>0</v>
      </c>
      <c r="BO2639" s="293">
        <f t="shared" si="897"/>
        <v>0</v>
      </c>
      <c r="BP2639" s="294">
        <f t="shared" si="898"/>
        <v>0</v>
      </c>
      <c r="BQ2639" s="295">
        <f t="shared" si="899"/>
        <v>0</v>
      </c>
      <c r="BR2639" s="296">
        <f t="shared" si="900"/>
        <v>0</v>
      </c>
      <c r="BS2639" s="293">
        <f t="shared" si="901"/>
        <v>0</v>
      </c>
      <c r="BT2639" s="294">
        <f t="shared" si="902"/>
        <v>0</v>
      </c>
      <c r="BU2639" s="295">
        <f t="shared" si="903"/>
        <v>0</v>
      </c>
      <c r="BV2639" s="296">
        <f t="shared" si="904"/>
        <v>0</v>
      </c>
      <c r="BW2639" s="293">
        <f t="shared" si="905"/>
        <v>0</v>
      </c>
      <c r="BX2639" s="294">
        <f t="shared" si="906"/>
        <v>0</v>
      </c>
      <c r="BY2639" s="295">
        <f t="shared" si="907"/>
        <v>0</v>
      </c>
      <c r="BZ2639" s="296">
        <f t="shared" si="908"/>
        <v>0</v>
      </c>
      <c r="CA2639" s="293">
        <f t="shared" si="909"/>
        <v>0</v>
      </c>
      <c r="CB2639" s="294">
        <f t="shared" si="910"/>
        <v>0</v>
      </c>
      <c r="CC2639" s="295">
        <f t="shared" si="911"/>
        <v>0</v>
      </c>
      <c r="CD2639" s="296">
        <f t="shared" si="912"/>
        <v>0</v>
      </c>
      <c r="CE2639" s="293">
        <f t="shared" si="913"/>
        <v>0</v>
      </c>
      <c r="CF2639" s="294">
        <f t="shared" si="914"/>
        <v>0</v>
      </c>
      <c r="CG2639" s="295">
        <f t="shared" si="915"/>
        <v>0</v>
      </c>
      <c r="CH2639" s="296">
        <f t="shared" si="916"/>
        <v>0</v>
      </c>
      <c r="CI2639" s="293">
        <f t="shared" si="917"/>
        <v>0</v>
      </c>
      <c r="CJ2639" s="294">
        <f t="shared" si="918"/>
        <v>0</v>
      </c>
      <c r="CK2639" s="295">
        <f t="shared" si="919"/>
        <v>0</v>
      </c>
      <c r="CL2639" s="296">
        <f t="shared" si="920"/>
        <v>0</v>
      </c>
      <c r="CM2639" s="293">
        <f t="shared" si="921"/>
        <v>0</v>
      </c>
      <c r="CN2639" s="294">
        <f t="shared" si="922"/>
        <v>0</v>
      </c>
      <c r="CO2639" s="295">
        <f t="shared" si="923"/>
        <v>0</v>
      </c>
      <c r="CP2639" s="296">
        <f t="shared" si="924"/>
        <v>0</v>
      </c>
      <c r="CQ2639" s="293">
        <f t="shared" si="925"/>
        <v>0</v>
      </c>
      <c r="CR2639" s="294">
        <f t="shared" si="926"/>
        <v>0</v>
      </c>
      <c r="CS2639" s="295">
        <f t="shared" si="927"/>
        <v>0</v>
      </c>
      <c r="CT2639" s="296">
        <f t="shared" si="928"/>
        <v>0</v>
      </c>
      <c r="CU2639" s="293">
        <f t="shared" si="929"/>
        <v>0</v>
      </c>
      <c r="CV2639" s="294">
        <f t="shared" si="930"/>
        <v>0</v>
      </c>
      <c r="CW2639" s="295">
        <f t="shared" si="931"/>
        <v>0</v>
      </c>
      <c r="CX2639" s="296">
        <f t="shared" si="932"/>
        <v>0</v>
      </c>
      <c r="CY2639" s="293">
        <f t="shared" si="933"/>
        <v>0</v>
      </c>
      <c r="CZ2639" s="294">
        <f t="shared" si="934"/>
        <v>0</v>
      </c>
      <c r="DA2639" s="295">
        <f t="shared" si="935"/>
        <v>0</v>
      </c>
      <c r="DB2639" s="296">
        <f t="shared" si="936"/>
        <v>0</v>
      </c>
      <c r="DC2639" s="404">
        <f t="shared" si="937"/>
        <v>0</v>
      </c>
      <c r="DD2639" s="366">
        <f t="shared" si="938"/>
        <v>0</v>
      </c>
      <c r="DE2639" s="364">
        <f t="shared" si="939"/>
        <v>0</v>
      </c>
      <c r="DF2639" s="365">
        <f t="shared" si="940"/>
        <v>0</v>
      </c>
      <c r="DG2639" s="404">
        <f t="shared" si="941"/>
        <v>0</v>
      </c>
      <c r="DH2639" s="366">
        <f t="shared" si="942"/>
        <v>0</v>
      </c>
      <c r="DI2639" s="364">
        <f t="shared" si="943"/>
        <v>0</v>
      </c>
      <c r="DJ2639" s="365">
        <f t="shared" si="944"/>
        <v>0</v>
      </c>
      <c r="DK2639" s="362">
        <f t="shared" si="945"/>
        <v>0</v>
      </c>
      <c r="DL2639" s="366">
        <f t="shared" si="946"/>
        <v>0</v>
      </c>
      <c r="DM2639" s="364">
        <f t="shared" si="947"/>
        <v>0</v>
      </c>
      <c r="DN2639" s="365">
        <f t="shared" si="948"/>
        <v>0</v>
      </c>
      <c r="DO2639" s="351">
        <f t="shared" si="949"/>
        <v>0</v>
      </c>
      <c r="DP2639" s="402">
        <f t="shared" si="950"/>
        <v>0</v>
      </c>
      <c r="DQ2639" s="370" t="str">
        <f>IF(DP2639=0,"",
IF(SUM($DP$2549:DP2639)=1,DR2639,
IF($DP$2669&gt;SUM($DP$2549:DP2639),_xlfn.CONCAT(", ",DR2639),
IF($DP$2669=SUM($DP$2549:DP2639),_xlfn.CONCAT(" y ",DR2639)))))</f>
        <v/>
      </c>
      <c r="DR2639" s="156" t="s">
        <v>5241</v>
      </c>
      <c r="DS2639" s="402">
        <f t="shared" si="951"/>
        <v>0</v>
      </c>
      <c r="DT2639" s="370" t="str">
        <f>IF(DS2639=0,"",
IF(SUM($DS$2549:DS2639)=1,DU2639,
IF($DS$2669&gt;SUM($DS$2549:DS2639),_xlfn.CONCAT(", ",DU2639),
IF($DS$2669=SUM($DS$2549:DS2639),_xlfn.CONCAT(" y ",DU2639)))))</f>
        <v/>
      </c>
      <c r="DU2639" s="156" t="s">
        <v>5241</v>
      </c>
    </row>
    <row r="2640" spans="1:125" ht="15" customHeight="1">
      <c r="A2640" s="57"/>
      <c r="B2640" s="26"/>
      <c r="C2640" s="165" t="s">
        <v>5242</v>
      </c>
      <c r="D2640" s="852" t="str">
        <f t="shared" si="862"/>
        <v/>
      </c>
      <c r="E2640" s="853"/>
      <c r="F2640" s="853"/>
      <c r="G2640" s="853"/>
      <c r="H2640" s="853"/>
      <c r="I2640" s="853"/>
      <c r="J2640" s="853"/>
      <c r="K2640" s="853"/>
      <c r="L2640" s="854"/>
      <c r="M2640" s="614"/>
      <c r="N2640" s="614"/>
      <c r="O2640" s="614"/>
      <c r="P2640" s="614"/>
      <c r="Q2640" s="614"/>
      <c r="R2640" s="614"/>
      <c r="S2640" s="614"/>
      <c r="T2640" s="614"/>
      <c r="U2640" s="614"/>
      <c r="V2640" s="614"/>
      <c r="W2640" s="614"/>
      <c r="X2640" s="614"/>
      <c r="Y2640" s="614"/>
      <c r="Z2640" s="614"/>
      <c r="AA2640" s="614"/>
      <c r="AB2640" s="614"/>
      <c r="AC2640" s="614"/>
      <c r="AD2640" s="614"/>
      <c r="AE2640" s="164"/>
      <c r="AF2640" s="164"/>
      <c r="AG2640" s="199">
        <f t="shared" si="863"/>
        <v>0</v>
      </c>
      <c r="AH2640" s="298">
        <f t="shared" si="864"/>
        <v>0</v>
      </c>
      <c r="AI2640" s="293">
        <f t="shared" si="865"/>
        <v>0</v>
      </c>
      <c r="AJ2640" s="294">
        <f t="shared" si="866"/>
        <v>0</v>
      </c>
      <c r="AK2640" s="295">
        <f t="shared" si="867"/>
        <v>0</v>
      </c>
      <c r="AL2640" s="296">
        <f t="shared" si="868"/>
        <v>0</v>
      </c>
      <c r="AM2640" s="293">
        <f t="shared" si="869"/>
        <v>0</v>
      </c>
      <c r="AN2640" s="294">
        <f t="shared" si="870"/>
        <v>0</v>
      </c>
      <c r="AO2640" s="295">
        <f t="shared" si="871"/>
        <v>0</v>
      </c>
      <c r="AP2640" s="296">
        <f t="shared" si="872"/>
        <v>0</v>
      </c>
      <c r="AQ2640" s="293">
        <f t="shared" si="873"/>
        <v>0</v>
      </c>
      <c r="AR2640" s="294">
        <f t="shared" si="874"/>
        <v>0</v>
      </c>
      <c r="AS2640" s="295">
        <f t="shared" si="875"/>
        <v>0</v>
      </c>
      <c r="AT2640" s="296">
        <f t="shared" si="876"/>
        <v>0</v>
      </c>
      <c r="AU2640" s="293">
        <f t="shared" si="877"/>
        <v>0</v>
      </c>
      <c r="AV2640" s="294">
        <f t="shared" si="878"/>
        <v>0</v>
      </c>
      <c r="AW2640" s="295">
        <f t="shared" si="879"/>
        <v>0</v>
      </c>
      <c r="AX2640" s="296">
        <f t="shared" si="880"/>
        <v>0</v>
      </c>
      <c r="AY2640" s="293">
        <f t="shared" si="881"/>
        <v>0</v>
      </c>
      <c r="AZ2640" s="294">
        <f t="shared" si="882"/>
        <v>0</v>
      </c>
      <c r="BA2640" s="295">
        <f t="shared" si="883"/>
        <v>0</v>
      </c>
      <c r="BB2640" s="296">
        <f t="shared" si="884"/>
        <v>0</v>
      </c>
      <c r="BC2640" s="293">
        <f t="shared" si="885"/>
        <v>0</v>
      </c>
      <c r="BD2640" s="294">
        <f t="shared" si="886"/>
        <v>0</v>
      </c>
      <c r="BE2640" s="295">
        <f t="shared" si="887"/>
        <v>0</v>
      </c>
      <c r="BF2640" s="296">
        <f t="shared" si="888"/>
        <v>0</v>
      </c>
      <c r="BG2640" s="293">
        <f t="shared" si="889"/>
        <v>0</v>
      </c>
      <c r="BH2640" s="294">
        <f t="shared" si="890"/>
        <v>0</v>
      </c>
      <c r="BI2640" s="295">
        <f t="shared" si="891"/>
        <v>0</v>
      </c>
      <c r="BJ2640" s="296">
        <f t="shared" si="892"/>
        <v>0</v>
      </c>
      <c r="BK2640" s="293">
        <f t="shared" si="893"/>
        <v>0</v>
      </c>
      <c r="BL2640" s="294">
        <f t="shared" si="894"/>
        <v>0</v>
      </c>
      <c r="BM2640" s="295">
        <f t="shared" si="895"/>
        <v>0</v>
      </c>
      <c r="BN2640" s="296">
        <f t="shared" si="896"/>
        <v>0</v>
      </c>
      <c r="BO2640" s="293">
        <f t="shared" si="897"/>
        <v>0</v>
      </c>
      <c r="BP2640" s="294">
        <f t="shared" si="898"/>
        <v>0</v>
      </c>
      <c r="BQ2640" s="295">
        <f t="shared" si="899"/>
        <v>0</v>
      </c>
      <c r="BR2640" s="296">
        <f t="shared" si="900"/>
        <v>0</v>
      </c>
      <c r="BS2640" s="293">
        <f t="shared" si="901"/>
        <v>0</v>
      </c>
      <c r="BT2640" s="294">
        <f t="shared" si="902"/>
        <v>0</v>
      </c>
      <c r="BU2640" s="295">
        <f t="shared" si="903"/>
        <v>0</v>
      </c>
      <c r="BV2640" s="296">
        <f t="shared" si="904"/>
        <v>0</v>
      </c>
      <c r="BW2640" s="293">
        <f t="shared" si="905"/>
        <v>0</v>
      </c>
      <c r="BX2640" s="294">
        <f t="shared" si="906"/>
        <v>0</v>
      </c>
      <c r="BY2640" s="295">
        <f t="shared" si="907"/>
        <v>0</v>
      </c>
      <c r="BZ2640" s="296">
        <f t="shared" si="908"/>
        <v>0</v>
      </c>
      <c r="CA2640" s="293">
        <f t="shared" si="909"/>
        <v>0</v>
      </c>
      <c r="CB2640" s="294">
        <f t="shared" si="910"/>
        <v>0</v>
      </c>
      <c r="CC2640" s="295">
        <f t="shared" si="911"/>
        <v>0</v>
      </c>
      <c r="CD2640" s="296">
        <f t="shared" si="912"/>
        <v>0</v>
      </c>
      <c r="CE2640" s="293">
        <f t="shared" si="913"/>
        <v>0</v>
      </c>
      <c r="CF2640" s="294">
        <f t="shared" si="914"/>
        <v>0</v>
      </c>
      <c r="CG2640" s="295">
        <f t="shared" si="915"/>
        <v>0</v>
      </c>
      <c r="CH2640" s="296">
        <f t="shared" si="916"/>
        <v>0</v>
      </c>
      <c r="CI2640" s="293">
        <f t="shared" si="917"/>
        <v>0</v>
      </c>
      <c r="CJ2640" s="294">
        <f t="shared" si="918"/>
        <v>0</v>
      </c>
      <c r="CK2640" s="295">
        <f t="shared" si="919"/>
        <v>0</v>
      </c>
      <c r="CL2640" s="296">
        <f t="shared" si="920"/>
        <v>0</v>
      </c>
      <c r="CM2640" s="293">
        <f t="shared" si="921"/>
        <v>0</v>
      </c>
      <c r="CN2640" s="294">
        <f t="shared" si="922"/>
        <v>0</v>
      </c>
      <c r="CO2640" s="295">
        <f t="shared" si="923"/>
        <v>0</v>
      </c>
      <c r="CP2640" s="296">
        <f t="shared" si="924"/>
        <v>0</v>
      </c>
      <c r="CQ2640" s="293">
        <f t="shared" si="925"/>
        <v>0</v>
      </c>
      <c r="CR2640" s="294">
        <f t="shared" si="926"/>
        <v>0</v>
      </c>
      <c r="CS2640" s="295">
        <f t="shared" si="927"/>
        <v>0</v>
      </c>
      <c r="CT2640" s="296">
        <f t="shared" si="928"/>
        <v>0</v>
      </c>
      <c r="CU2640" s="293">
        <f t="shared" si="929"/>
        <v>0</v>
      </c>
      <c r="CV2640" s="294">
        <f t="shared" si="930"/>
        <v>0</v>
      </c>
      <c r="CW2640" s="295">
        <f t="shared" si="931"/>
        <v>0</v>
      </c>
      <c r="CX2640" s="296">
        <f t="shared" si="932"/>
        <v>0</v>
      </c>
      <c r="CY2640" s="293">
        <f t="shared" si="933"/>
        <v>0</v>
      </c>
      <c r="CZ2640" s="294">
        <f t="shared" si="934"/>
        <v>0</v>
      </c>
      <c r="DA2640" s="295">
        <f t="shared" si="935"/>
        <v>0</v>
      </c>
      <c r="DB2640" s="296">
        <f t="shared" si="936"/>
        <v>0</v>
      </c>
      <c r="DC2640" s="404">
        <f t="shared" si="937"/>
        <v>0</v>
      </c>
      <c r="DD2640" s="366">
        <f t="shared" si="938"/>
        <v>0</v>
      </c>
      <c r="DE2640" s="364">
        <f t="shared" si="939"/>
        <v>0</v>
      </c>
      <c r="DF2640" s="365">
        <f t="shared" si="940"/>
        <v>0</v>
      </c>
      <c r="DG2640" s="404">
        <f t="shared" si="941"/>
        <v>0</v>
      </c>
      <c r="DH2640" s="366">
        <f t="shared" si="942"/>
        <v>0</v>
      </c>
      <c r="DI2640" s="364">
        <f t="shared" si="943"/>
        <v>0</v>
      </c>
      <c r="DJ2640" s="365">
        <f t="shared" si="944"/>
        <v>0</v>
      </c>
      <c r="DK2640" s="362">
        <f t="shared" si="945"/>
        <v>0</v>
      </c>
      <c r="DL2640" s="366">
        <f t="shared" si="946"/>
        <v>0</v>
      </c>
      <c r="DM2640" s="364">
        <f t="shared" si="947"/>
        <v>0</v>
      </c>
      <c r="DN2640" s="365">
        <f t="shared" si="948"/>
        <v>0</v>
      </c>
      <c r="DO2640" s="351">
        <f t="shared" si="949"/>
        <v>0</v>
      </c>
      <c r="DP2640" s="402">
        <f t="shared" si="950"/>
        <v>0</v>
      </c>
      <c r="DQ2640" s="370" t="str">
        <f>IF(DP2640=0,"",
IF(SUM($DP$2549:DP2640)=1,DR2640,
IF($DP$2669&gt;SUM($DP$2549:DP2640),_xlfn.CONCAT(", ",DR2640),
IF($DP$2669=SUM($DP$2549:DP2640),_xlfn.CONCAT(" y ",DR2640)))))</f>
        <v/>
      </c>
      <c r="DR2640" s="156" t="s">
        <v>5243</v>
      </c>
      <c r="DS2640" s="402">
        <f t="shared" si="951"/>
        <v>0</v>
      </c>
      <c r="DT2640" s="370" t="str">
        <f>IF(DS2640=0,"",
IF(SUM($DS$2549:DS2640)=1,DU2640,
IF($DS$2669&gt;SUM($DS$2549:DS2640),_xlfn.CONCAT(", ",DU2640),
IF($DS$2669=SUM($DS$2549:DS2640),_xlfn.CONCAT(" y ",DU2640)))))</f>
        <v/>
      </c>
      <c r="DU2640" s="156" t="s">
        <v>5243</v>
      </c>
    </row>
    <row r="2641" spans="1:125" ht="15" customHeight="1">
      <c r="A2641" s="57"/>
      <c r="B2641" s="26"/>
      <c r="C2641" s="165" t="s">
        <v>5244</v>
      </c>
      <c r="D2641" s="852" t="str">
        <f t="shared" si="862"/>
        <v/>
      </c>
      <c r="E2641" s="853"/>
      <c r="F2641" s="853"/>
      <c r="G2641" s="853"/>
      <c r="H2641" s="853"/>
      <c r="I2641" s="853"/>
      <c r="J2641" s="853"/>
      <c r="K2641" s="853"/>
      <c r="L2641" s="854"/>
      <c r="M2641" s="614"/>
      <c r="N2641" s="614"/>
      <c r="O2641" s="614"/>
      <c r="P2641" s="614"/>
      <c r="Q2641" s="614"/>
      <c r="R2641" s="614"/>
      <c r="S2641" s="614"/>
      <c r="T2641" s="614"/>
      <c r="U2641" s="614"/>
      <c r="V2641" s="614"/>
      <c r="W2641" s="614"/>
      <c r="X2641" s="614"/>
      <c r="Y2641" s="614"/>
      <c r="Z2641" s="614"/>
      <c r="AA2641" s="614"/>
      <c r="AB2641" s="614"/>
      <c r="AC2641" s="614"/>
      <c r="AD2641" s="614"/>
      <c r="AE2641" s="164"/>
      <c r="AF2641" s="164"/>
      <c r="AG2641" s="199">
        <f t="shared" si="863"/>
        <v>0</v>
      </c>
      <c r="AH2641" s="298">
        <f t="shared" si="864"/>
        <v>0</v>
      </c>
      <c r="AI2641" s="293">
        <f t="shared" si="865"/>
        <v>0</v>
      </c>
      <c r="AJ2641" s="294">
        <f t="shared" si="866"/>
        <v>0</v>
      </c>
      <c r="AK2641" s="295">
        <f t="shared" si="867"/>
        <v>0</v>
      </c>
      <c r="AL2641" s="296">
        <f t="shared" si="868"/>
        <v>0</v>
      </c>
      <c r="AM2641" s="293">
        <f t="shared" si="869"/>
        <v>0</v>
      </c>
      <c r="AN2641" s="294">
        <f t="shared" si="870"/>
        <v>0</v>
      </c>
      <c r="AO2641" s="295">
        <f t="shared" si="871"/>
        <v>0</v>
      </c>
      <c r="AP2641" s="296">
        <f t="shared" si="872"/>
        <v>0</v>
      </c>
      <c r="AQ2641" s="293">
        <f t="shared" si="873"/>
        <v>0</v>
      </c>
      <c r="AR2641" s="294">
        <f t="shared" si="874"/>
        <v>0</v>
      </c>
      <c r="AS2641" s="295">
        <f t="shared" si="875"/>
        <v>0</v>
      </c>
      <c r="AT2641" s="296">
        <f t="shared" si="876"/>
        <v>0</v>
      </c>
      <c r="AU2641" s="293">
        <f t="shared" si="877"/>
        <v>0</v>
      </c>
      <c r="AV2641" s="294">
        <f t="shared" si="878"/>
        <v>0</v>
      </c>
      <c r="AW2641" s="295">
        <f t="shared" si="879"/>
        <v>0</v>
      </c>
      <c r="AX2641" s="296">
        <f t="shared" si="880"/>
        <v>0</v>
      </c>
      <c r="AY2641" s="293">
        <f t="shared" si="881"/>
        <v>0</v>
      </c>
      <c r="AZ2641" s="294">
        <f t="shared" si="882"/>
        <v>0</v>
      </c>
      <c r="BA2641" s="295">
        <f t="shared" si="883"/>
        <v>0</v>
      </c>
      <c r="BB2641" s="296">
        <f t="shared" si="884"/>
        <v>0</v>
      </c>
      <c r="BC2641" s="293">
        <f t="shared" si="885"/>
        <v>0</v>
      </c>
      <c r="BD2641" s="294">
        <f t="shared" si="886"/>
        <v>0</v>
      </c>
      <c r="BE2641" s="295">
        <f t="shared" si="887"/>
        <v>0</v>
      </c>
      <c r="BF2641" s="296">
        <f t="shared" si="888"/>
        <v>0</v>
      </c>
      <c r="BG2641" s="293">
        <f t="shared" si="889"/>
        <v>0</v>
      </c>
      <c r="BH2641" s="294">
        <f t="shared" si="890"/>
        <v>0</v>
      </c>
      <c r="BI2641" s="295">
        <f t="shared" si="891"/>
        <v>0</v>
      </c>
      <c r="BJ2641" s="296">
        <f t="shared" si="892"/>
        <v>0</v>
      </c>
      <c r="BK2641" s="293">
        <f t="shared" si="893"/>
        <v>0</v>
      </c>
      <c r="BL2641" s="294">
        <f t="shared" si="894"/>
        <v>0</v>
      </c>
      <c r="BM2641" s="295">
        <f t="shared" si="895"/>
        <v>0</v>
      </c>
      <c r="BN2641" s="296">
        <f t="shared" si="896"/>
        <v>0</v>
      </c>
      <c r="BO2641" s="293">
        <f t="shared" si="897"/>
        <v>0</v>
      </c>
      <c r="BP2641" s="294">
        <f t="shared" si="898"/>
        <v>0</v>
      </c>
      <c r="BQ2641" s="295">
        <f t="shared" si="899"/>
        <v>0</v>
      </c>
      <c r="BR2641" s="296">
        <f t="shared" si="900"/>
        <v>0</v>
      </c>
      <c r="BS2641" s="293">
        <f t="shared" si="901"/>
        <v>0</v>
      </c>
      <c r="BT2641" s="294">
        <f t="shared" si="902"/>
        <v>0</v>
      </c>
      <c r="BU2641" s="295">
        <f t="shared" si="903"/>
        <v>0</v>
      </c>
      <c r="BV2641" s="296">
        <f t="shared" si="904"/>
        <v>0</v>
      </c>
      <c r="BW2641" s="293">
        <f t="shared" si="905"/>
        <v>0</v>
      </c>
      <c r="BX2641" s="294">
        <f t="shared" si="906"/>
        <v>0</v>
      </c>
      <c r="BY2641" s="295">
        <f t="shared" si="907"/>
        <v>0</v>
      </c>
      <c r="BZ2641" s="296">
        <f t="shared" si="908"/>
        <v>0</v>
      </c>
      <c r="CA2641" s="293">
        <f t="shared" si="909"/>
        <v>0</v>
      </c>
      <c r="CB2641" s="294">
        <f t="shared" si="910"/>
        <v>0</v>
      </c>
      <c r="CC2641" s="295">
        <f t="shared" si="911"/>
        <v>0</v>
      </c>
      <c r="CD2641" s="296">
        <f t="shared" si="912"/>
        <v>0</v>
      </c>
      <c r="CE2641" s="293">
        <f t="shared" si="913"/>
        <v>0</v>
      </c>
      <c r="CF2641" s="294">
        <f t="shared" si="914"/>
        <v>0</v>
      </c>
      <c r="CG2641" s="295">
        <f t="shared" si="915"/>
        <v>0</v>
      </c>
      <c r="CH2641" s="296">
        <f t="shared" si="916"/>
        <v>0</v>
      </c>
      <c r="CI2641" s="293">
        <f t="shared" si="917"/>
        <v>0</v>
      </c>
      <c r="CJ2641" s="294">
        <f t="shared" si="918"/>
        <v>0</v>
      </c>
      <c r="CK2641" s="295">
        <f t="shared" si="919"/>
        <v>0</v>
      </c>
      <c r="CL2641" s="296">
        <f t="shared" si="920"/>
        <v>0</v>
      </c>
      <c r="CM2641" s="293">
        <f t="shared" si="921"/>
        <v>0</v>
      </c>
      <c r="CN2641" s="294">
        <f t="shared" si="922"/>
        <v>0</v>
      </c>
      <c r="CO2641" s="295">
        <f t="shared" si="923"/>
        <v>0</v>
      </c>
      <c r="CP2641" s="296">
        <f t="shared" si="924"/>
        <v>0</v>
      </c>
      <c r="CQ2641" s="293">
        <f t="shared" si="925"/>
        <v>0</v>
      </c>
      <c r="CR2641" s="294">
        <f t="shared" si="926"/>
        <v>0</v>
      </c>
      <c r="CS2641" s="295">
        <f t="shared" si="927"/>
        <v>0</v>
      </c>
      <c r="CT2641" s="296">
        <f t="shared" si="928"/>
        <v>0</v>
      </c>
      <c r="CU2641" s="293">
        <f t="shared" si="929"/>
        <v>0</v>
      </c>
      <c r="CV2641" s="294">
        <f t="shared" si="930"/>
        <v>0</v>
      </c>
      <c r="CW2641" s="295">
        <f t="shared" si="931"/>
        <v>0</v>
      </c>
      <c r="CX2641" s="296">
        <f t="shared" si="932"/>
        <v>0</v>
      </c>
      <c r="CY2641" s="293">
        <f t="shared" si="933"/>
        <v>0</v>
      </c>
      <c r="CZ2641" s="294">
        <f t="shared" si="934"/>
        <v>0</v>
      </c>
      <c r="DA2641" s="295">
        <f t="shared" si="935"/>
        <v>0</v>
      </c>
      <c r="DB2641" s="296">
        <f t="shared" si="936"/>
        <v>0</v>
      </c>
      <c r="DC2641" s="404">
        <f t="shared" si="937"/>
        <v>0</v>
      </c>
      <c r="DD2641" s="366">
        <f t="shared" si="938"/>
        <v>0</v>
      </c>
      <c r="DE2641" s="364">
        <f t="shared" si="939"/>
        <v>0</v>
      </c>
      <c r="DF2641" s="365">
        <f t="shared" si="940"/>
        <v>0</v>
      </c>
      <c r="DG2641" s="404">
        <f t="shared" si="941"/>
        <v>0</v>
      </c>
      <c r="DH2641" s="366">
        <f t="shared" si="942"/>
        <v>0</v>
      </c>
      <c r="DI2641" s="364">
        <f t="shared" si="943"/>
        <v>0</v>
      </c>
      <c r="DJ2641" s="365">
        <f t="shared" si="944"/>
        <v>0</v>
      </c>
      <c r="DK2641" s="362">
        <f t="shared" si="945"/>
        <v>0</v>
      </c>
      <c r="DL2641" s="366">
        <f t="shared" si="946"/>
        <v>0</v>
      </c>
      <c r="DM2641" s="364">
        <f t="shared" si="947"/>
        <v>0</v>
      </c>
      <c r="DN2641" s="365">
        <f t="shared" si="948"/>
        <v>0</v>
      </c>
      <c r="DO2641" s="351">
        <f t="shared" si="949"/>
        <v>0</v>
      </c>
      <c r="DP2641" s="402">
        <f t="shared" si="950"/>
        <v>0</v>
      </c>
      <c r="DQ2641" s="370" t="str">
        <f>IF(DP2641=0,"",
IF(SUM($DP$2549:DP2641)=1,DR2641,
IF($DP$2669&gt;SUM($DP$2549:DP2641),_xlfn.CONCAT(", ",DR2641),
IF($DP$2669=SUM($DP$2549:DP2641),_xlfn.CONCAT(" y ",DR2641)))))</f>
        <v/>
      </c>
      <c r="DR2641" s="156" t="s">
        <v>5245</v>
      </c>
      <c r="DS2641" s="402">
        <f t="shared" si="951"/>
        <v>0</v>
      </c>
      <c r="DT2641" s="370" t="str">
        <f>IF(DS2641=0,"",
IF(SUM($DS$2549:DS2641)=1,DU2641,
IF($DS$2669&gt;SUM($DS$2549:DS2641),_xlfn.CONCAT(", ",DU2641),
IF($DS$2669=SUM($DS$2549:DS2641),_xlfn.CONCAT(" y ",DU2641)))))</f>
        <v/>
      </c>
      <c r="DU2641" s="156" t="s">
        <v>5245</v>
      </c>
    </row>
    <row r="2642" spans="1:125" ht="15" customHeight="1">
      <c r="A2642" s="57"/>
      <c r="B2642" s="26"/>
      <c r="C2642" s="165" t="s">
        <v>5246</v>
      </c>
      <c r="D2642" s="852" t="str">
        <f t="shared" si="862"/>
        <v/>
      </c>
      <c r="E2642" s="853"/>
      <c r="F2642" s="853"/>
      <c r="G2642" s="853"/>
      <c r="H2642" s="853"/>
      <c r="I2642" s="853"/>
      <c r="J2642" s="853"/>
      <c r="K2642" s="853"/>
      <c r="L2642" s="854"/>
      <c r="M2642" s="614"/>
      <c r="N2642" s="614"/>
      <c r="O2642" s="614"/>
      <c r="P2642" s="614"/>
      <c r="Q2642" s="614"/>
      <c r="R2642" s="614"/>
      <c r="S2642" s="614"/>
      <c r="T2642" s="614"/>
      <c r="U2642" s="614"/>
      <c r="V2642" s="614"/>
      <c r="W2642" s="614"/>
      <c r="X2642" s="614"/>
      <c r="Y2642" s="614"/>
      <c r="Z2642" s="614"/>
      <c r="AA2642" s="614"/>
      <c r="AB2642" s="614"/>
      <c r="AC2642" s="614"/>
      <c r="AD2642" s="614"/>
      <c r="AE2642" s="164"/>
      <c r="AF2642" s="164"/>
      <c r="AG2642" s="199">
        <f t="shared" si="863"/>
        <v>0</v>
      </c>
      <c r="AH2642" s="298">
        <f t="shared" si="864"/>
        <v>0</v>
      </c>
      <c r="AI2642" s="293">
        <f t="shared" si="865"/>
        <v>0</v>
      </c>
      <c r="AJ2642" s="294">
        <f t="shared" si="866"/>
        <v>0</v>
      </c>
      <c r="AK2642" s="295">
        <f t="shared" si="867"/>
        <v>0</v>
      </c>
      <c r="AL2642" s="296">
        <f t="shared" si="868"/>
        <v>0</v>
      </c>
      <c r="AM2642" s="293">
        <f t="shared" si="869"/>
        <v>0</v>
      </c>
      <c r="AN2642" s="294">
        <f t="shared" si="870"/>
        <v>0</v>
      </c>
      <c r="AO2642" s="295">
        <f t="shared" si="871"/>
        <v>0</v>
      </c>
      <c r="AP2642" s="296">
        <f t="shared" si="872"/>
        <v>0</v>
      </c>
      <c r="AQ2642" s="293">
        <f t="shared" si="873"/>
        <v>0</v>
      </c>
      <c r="AR2642" s="294">
        <f t="shared" si="874"/>
        <v>0</v>
      </c>
      <c r="AS2642" s="295">
        <f t="shared" si="875"/>
        <v>0</v>
      </c>
      <c r="AT2642" s="296">
        <f t="shared" si="876"/>
        <v>0</v>
      </c>
      <c r="AU2642" s="293">
        <f t="shared" si="877"/>
        <v>0</v>
      </c>
      <c r="AV2642" s="294">
        <f t="shared" si="878"/>
        <v>0</v>
      </c>
      <c r="AW2642" s="295">
        <f t="shared" si="879"/>
        <v>0</v>
      </c>
      <c r="AX2642" s="296">
        <f t="shared" si="880"/>
        <v>0</v>
      </c>
      <c r="AY2642" s="293">
        <f t="shared" si="881"/>
        <v>0</v>
      </c>
      <c r="AZ2642" s="294">
        <f t="shared" si="882"/>
        <v>0</v>
      </c>
      <c r="BA2642" s="295">
        <f t="shared" si="883"/>
        <v>0</v>
      </c>
      <c r="BB2642" s="296">
        <f t="shared" si="884"/>
        <v>0</v>
      </c>
      <c r="BC2642" s="293">
        <f t="shared" si="885"/>
        <v>0</v>
      </c>
      <c r="BD2642" s="294">
        <f t="shared" si="886"/>
        <v>0</v>
      </c>
      <c r="BE2642" s="295">
        <f t="shared" si="887"/>
        <v>0</v>
      </c>
      <c r="BF2642" s="296">
        <f t="shared" si="888"/>
        <v>0</v>
      </c>
      <c r="BG2642" s="293">
        <f t="shared" si="889"/>
        <v>0</v>
      </c>
      <c r="BH2642" s="294">
        <f t="shared" si="890"/>
        <v>0</v>
      </c>
      <c r="BI2642" s="295">
        <f t="shared" si="891"/>
        <v>0</v>
      </c>
      <c r="BJ2642" s="296">
        <f t="shared" si="892"/>
        <v>0</v>
      </c>
      <c r="BK2642" s="293">
        <f t="shared" si="893"/>
        <v>0</v>
      </c>
      <c r="BL2642" s="294">
        <f t="shared" si="894"/>
        <v>0</v>
      </c>
      <c r="BM2642" s="295">
        <f t="shared" si="895"/>
        <v>0</v>
      </c>
      <c r="BN2642" s="296">
        <f t="shared" si="896"/>
        <v>0</v>
      </c>
      <c r="BO2642" s="293">
        <f t="shared" si="897"/>
        <v>0</v>
      </c>
      <c r="BP2642" s="294">
        <f t="shared" si="898"/>
        <v>0</v>
      </c>
      <c r="BQ2642" s="295">
        <f t="shared" si="899"/>
        <v>0</v>
      </c>
      <c r="BR2642" s="296">
        <f t="shared" si="900"/>
        <v>0</v>
      </c>
      <c r="BS2642" s="293">
        <f t="shared" si="901"/>
        <v>0</v>
      </c>
      <c r="BT2642" s="294">
        <f t="shared" si="902"/>
        <v>0</v>
      </c>
      <c r="BU2642" s="295">
        <f t="shared" si="903"/>
        <v>0</v>
      </c>
      <c r="BV2642" s="296">
        <f t="shared" si="904"/>
        <v>0</v>
      </c>
      <c r="BW2642" s="293">
        <f t="shared" si="905"/>
        <v>0</v>
      </c>
      <c r="BX2642" s="294">
        <f t="shared" si="906"/>
        <v>0</v>
      </c>
      <c r="BY2642" s="295">
        <f t="shared" si="907"/>
        <v>0</v>
      </c>
      <c r="BZ2642" s="296">
        <f t="shared" si="908"/>
        <v>0</v>
      </c>
      <c r="CA2642" s="293">
        <f t="shared" si="909"/>
        <v>0</v>
      </c>
      <c r="CB2642" s="294">
        <f t="shared" si="910"/>
        <v>0</v>
      </c>
      <c r="CC2642" s="295">
        <f t="shared" si="911"/>
        <v>0</v>
      </c>
      <c r="CD2642" s="296">
        <f t="shared" si="912"/>
        <v>0</v>
      </c>
      <c r="CE2642" s="293">
        <f t="shared" si="913"/>
        <v>0</v>
      </c>
      <c r="CF2642" s="294">
        <f t="shared" si="914"/>
        <v>0</v>
      </c>
      <c r="CG2642" s="295">
        <f t="shared" si="915"/>
        <v>0</v>
      </c>
      <c r="CH2642" s="296">
        <f t="shared" si="916"/>
        <v>0</v>
      </c>
      <c r="CI2642" s="293">
        <f t="shared" si="917"/>
        <v>0</v>
      </c>
      <c r="CJ2642" s="294">
        <f t="shared" si="918"/>
        <v>0</v>
      </c>
      <c r="CK2642" s="295">
        <f t="shared" si="919"/>
        <v>0</v>
      </c>
      <c r="CL2642" s="296">
        <f t="shared" si="920"/>
        <v>0</v>
      </c>
      <c r="CM2642" s="293">
        <f t="shared" si="921"/>
        <v>0</v>
      </c>
      <c r="CN2642" s="294">
        <f t="shared" si="922"/>
        <v>0</v>
      </c>
      <c r="CO2642" s="295">
        <f t="shared" si="923"/>
        <v>0</v>
      </c>
      <c r="CP2642" s="296">
        <f t="shared" si="924"/>
        <v>0</v>
      </c>
      <c r="CQ2642" s="293">
        <f t="shared" si="925"/>
        <v>0</v>
      </c>
      <c r="CR2642" s="294">
        <f t="shared" si="926"/>
        <v>0</v>
      </c>
      <c r="CS2642" s="295">
        <f t="shared" si="927"/>
        <v>0</v>
      </c>
      <c r="CT2642" s="296">
        <f t="shared" si="928"/>
        <v>0</v>
      </c>
      <c r="CU2642" s="293">
        <f t="shared" si="929"/>
        <v>0</v>
      </c>
      <c r="CV2642" s="294">
        <f t="shared" si="930"/>
        <v>0</v>
      </c>
      <c r="CW2642" s="295">
        <f t="shared" si="931"/>
        <v>0</v>
      </c>
      <c r="CX2642" s="296">
        <f t="shared" si="932"/>
        <v>0</v>
      </c>
      <c r="CY2642" s="293">
        <f t="shared" si="933"/>
        <v>0</v>
      </c>
      <c r="CZ2642" s="294">
        <f t="shared" si="934"/>
        <v>0</v>
      </c>
      <c r="DA2642" s="295">
        <f t="shared" si="935"/>
        <v>0</v>
      </c>
      <c r="DB2642" s="296">
        <f t="shared" si="936"/>
        <v>0</v>
      </c>
      <c r="DC2642" s="404">
        <f t="shared" si="937"/>
        <v>0</v>
      </c>
      <c r="DD2642" s="366">
        <f t="shared" si="938"/>
        <v>0</v>
      </c>
      <c r="DE2642" s="364">
        <f t="shared" si="939"/>
        <v>0</v>
      </c>
      <c r="DF2642" s="365">
        <f t="shared" si="940"/>
        <v>0</v>
      </c>
      <c r="DG2642" s="404">
        <f t="shared" si="941"/>
        <v>0</v>
      </c>
      <c r="DH2642" s="366">
        <f t="shared" si="942"/>
        <v>0</v>
      </c>
      <c r="DI2642" s="364">
        <f t="shared" si="943"/>
        <v>0</v>
      </c>
      <c r="DJ2642" s="365">
        <f t="shared" si="944"/>
        <v>0</v>
      </c>
      <c r="DK2642" s="362">
        <f t="shared" si="945"/>
        <v>0</v>
      </c>
      <c r="DL2642" s="366">
        <f t="shared" si="946"/>
        <v>0</v>
      </c>
      <c r="DM2642" s="364">
        <f t="shared" si="947"/>
        <v>0</v>
      </c>
      <c r="DN2642" s="365">
        <f t="shared" si="948"/>
        <v>0</v>
      </c>
      <c r="DO2642" s="351">
        <f t="shared" si="949"/>
        <v>0</v>
      </c>
      <c r="DP2642" s="402">
        <f t="shared" si="950"/>
        <v>0</v>
      </c>
      <c r="DQ2642" s="370" t="str">
        <f>IF(DP2642=0,"",
IF(SUM($DP$2549:DP2642)=1,DR2642,
IF($DP$2669&gt;SUM($DP$2549:DP2642),_xlfn.CONCAT(", ",DR2642),
IF($DP$2669=SUM($DP$2549:DP2642),_xlfn.CONCAT(" y ",DR2642)))))</f>
        <v/>
      </c>
      <c r="DR2642" s="156" t="s">
        <v>5247</v>
      </c>
      <c r="DS2642" s="402">
        <f t="shared" si="951"/>
        <v>0</v>
      </c>
      <c r="DT2642" s="370" t="str">
        <f>IF(DS2642=0,"",
IF(SUM($DS$2549:DS2642)=1,DU2642,
IF($DS$2669&gt;SUM($DS$2549:DS2642),_xlfn.CONCAT(", ",DU2642),
IF($DS$2669=SUM($DS$2549:DS2642),_xlfn.CONCAT(" y ",DU2642)))))</f>
        <v/>
      </c>
      <c r="DU2642" s="156" t="s">
        <v>5247</v>
      </c>
    </row>
    <row r="2643" spans="1:125" ht="15" customHeight="1">
      <c r="A2643" s="57"/>
      <c r="B2643" s="26"/>
      <c r="C2643" s="165" t="s">
        <v>5248</v>
      </c>
      <c r="D2643" s="852" t="str">
        <f t="shared" si="862"/>
        <v/>
      </c>
      <c r="E2643" s="853"/>
      <c r="F2643" s="853"/>
      <c r="G2643" s="853"/>
      <c r="H2643" s="853"/>
      <c r="I2643" s="853"/>
      <c r="J2643" s="853"/>
      <c r="K2643" s="853"/>
      <c r="L2643" s="854"/>
      <c r="M2643" s="614"/>
      <c r="N2643" s="614"/>
      <c r="O2643" s="614"/>
      <c r="P2643" s="614"/>
      <c r="Q2643" s="614"/>
      <c r="R2643" s="614"/>
      <c r="S2643" s="614"/>
      <c r="T2643" s="614"/>
      <c r="U2643" s="614"/>
      <c r="V2643" s="614"/>
      <c r="W2643" s="614"/>
      <c r="X2643" s="614"/>
      <c r="Y2643" s="614"/>
      <c r="Z2643" s="614"/>
      <c r="AA2643" s="614"/>
      <c r="AB2643" s="614"/>
      <c r="AC2643" s="614"/>
      <c r="AD2643" s="614"/>
      <c r="AE2643" s="164"/>
      <c r="AF2643" s="164"/>
      <c r="AG2643" s="199">
        <f t="shared" si="863"/>
        <v>0</v>
      </c>
      <c r="AH2643" s="298">
        <f t="shared" si="864"/>
        <v>0</v>
      </c>
      <c r="AI2643" s="293">
        <f t="shared" si="865"/>
        <v>0</v>
      </c>
      <c r="AJ2643" s="294">
        <f t="shared" si="866"/>
        <v>0</v>
      </c>
      <c r="AK2643" s="295">
        <f t="shared" si="867"/>
        <v>0</v>
      </c>
      <c r="AL2643" s="296">
        <f t="shared" si="868"/>
        <v>0</v>
      </c>
      <c r="AM2643" s="293">
        <f t="shared" si="869"/>
        <v>0</v>
      </c>
      <c r="AN2643" s="294">
        <f t="shared" si="870"/>
        <v>0</v>
      </c>
      <c r="AO2643" s="295">
        <f t="shared" si="871"/>
        <v>0</v>
      </c>
      <c r="AP2643" s="296">
        <f t="shared" si="872"/>
        <v>0</v>
      </c>
      <c r="AQ2643" s="293">
        <f t="shared" si="873"/>
        <v>0</v>
      </c>
      <c r="AR2643" s="294">
        <f t="shared" si="874"/>
        <v>0</v>
      </c>
      <c r="AS2643" s="295">
        <f t="shared" si="875"/>
        <v>0</v>
      </c>
      <c r="AT2643" s="296">
        <f t="shared" si="876"/>
        <v>0</v>
      </c>
      <c r="AU2643" s="293">
        <f t="shared" si="877"/>
        <v>0</v>
      </c>
      <c r="AV2643" s="294">
        <f t="shared" si="878"/>
        <v>0</v>
      </c>
      <c r="AW2643" s="295">
        <f t="shared" si="879"/>
        <v>0</v>
      </c>
      <c r="AX2643" s="296">
        <f t="shared" si="880"/>
        <v>0</v>
      </c>
      <c r="AY2643" s="293">
        <f t="shared" si="881"/>
        <v>0</v>
      </c>
      <c r="AZ2643" s="294">
        <f t="shared" si="882"/>
        <v>0</v>
      </c>
      <c r="BA2643" s="295">
        <f t="shared" si="883"/>
        <v>0</v>
      </c>
      <c r="BB2643" s="296">
        <f t="shared" si="884"/>
        <v>0</v>
      </c>
      <c r="BC2643" s="293">
        <f t="shared" si="885"/>
        <v>0</v>
      </c>
      <c r="BD2643" s="294">
        <f t="shared" si="886"/>
        <v>0</v>
      </c>
      <c r="BE2643" s="295">
        <f t="shared" si="887"/>
        <v>0</v>
      </c>
      <c r="BF2643" s="296">
        <f t="shared" si="888"/>
        <v>0</v>
      </c>
      <c r="BG2643" s="293">
        <f t="shared" si="889"/>
        <v>0</v>
      </c>
      <c r="BH2643" s="294">
        <f t="shared" si="890"/>
        <v>0</v>
      </c>
      <c r="BI2643" s="295">
        <f t="shared" si="891"/>
        <v>0</v>
      </c>
      <c r="BJ2643" s="296">
        <f t="shared" si="892"/>
        <v>0</v>
      </c>
      <c r="BK2643" s="293">
        <f t="shared" si="893"/>
        <v>0</v>
      </c>
      <c r="BL2643" s="294">
        <f t="shared" si="894"/>
        <v>0</v>
      </c>
      <c r="BM2643" s="295">
        <f t="shared" si="895"/>
        <v>0</v>
      </c>
      <c r="BN2643" s="296">
        <f t="shared" si="896"/>
        <v>0</v>
      </c>
      <c r="BO2643" s="293">
        <f t="shared" si="897"/>
        <v>0</v>
      </c>
      <c r="BP2643" s="294">
        <f t="shared" si="898"/>
        <v>0</v>
      </c>
      <c r="BQ2643" s="295">
        <f t="shared" si="899"/>
        <v>0</v>
      </c>
      <c r="BR2643" s="296">
        <f t="shared" si="900"/>
        <v>0</v>
      </c>
      <c r="BS2643" s="293">
        <f t="shared" si="901"/>
        <v>0</v>
      </c>
      <c r="BT2643" s="294">
        <f t="shared" si="902"/>
        <v>0</v>
      </c>
      <c r="BU2643" s="295">
        <f t="shared" si="903"/>
        <v>0</v>
      </c>
      <c r="BV2643" s="296">
        <f t="shared" si="904"/>
        <v>0</v>
      </c>
      <c r="BW2643" s="293">
        <f t="shared" si="905"/>
        <v>0</v>
      </c>
      <c r="BX2643" s="294">
        <f t="shared" si="906"/>
        <v>0</v>
      </c>
      <c r="BY2643" s="295">
        <f t="shared" si="907"/>
        <v>0</v>
      </c>
      <c r="BZ2643" s="296">
        <f t="shared" si="908"/>
        <v>0</v>
      </c>
      <c r="CA2643" s="293">
        <f t="shared" si="909"/>
        <v>0</v>
      </c>
      <c r="CB2643" s="294">
        <f t="shared" si="910"/>
        <v>0</v>
      </c>
      <c r="CC2643" s="295">
        <f t="shared" si="911"/>
        <v>0</v>
      </c>
      <c r="CD2643" s="296">
        <f t="shared" si="912"/>
        <v>0</v>
      </c>
      <c r="CE2643" s="293">
        <f t="shared" si="913"/>
        <v>0</v>
      </c>
      <c r="CF2643" s="294">
        <f t="shared" si="914"/>
        <v>0</v>
      </c>
      <c r="CG2643" s="295">
        <f t="shared" si="915"/>
        <v>0</v>
      </c>
      <c r="CH2643" s="296">
        <f t="shared" si="916"/>
        <v>0</v>
      </c>
      <c r="CI2643" s="293">
        <f t="shared" si="917"/>
        <v>0</v>
      </c>
      <c r="CJ2643" s="294">
        <f t="shared" si="918"/>
        <v>0</v>
      </c>
      <c r="CK2643" s="295">
        <f t="shared" si="919"/>
        <v>0</v>
      </c>
      <c r="CL2643" s="296">
        <f t="shared" si="920"/>
        <v>0</v>
      </c>
      <c r="CM2643" s="293">
        <f t="shared" si="921"/>
        <v>0</v>
      </c>
      <c r="CN2643" s="294">
        <f t="shared" si="922"/>
        <v>0</v>
      </c>
      <c r="CO2643" s="295">
        <f t="shared" si="923"/>
        <v>0</v>
      </c>
      <c r="CP2643" s="296">
        <f t="shared" si="924"/>
        <v>0</v>
      </c>
      <c r="CQ2643" s="293">
        <f t="shared" si="925"/>
        <v>0</v>
      </c>
      <c r="CR2643" s="294">
        <f t="shared" si="926"/>
        <v>0</v>
      </c>
      <c r="CS2643" s="295">
        <f t="shared" si="927"/>
        <v>0</v>
      </c>
      <c r="CT2643" s="296">
        <f t="shared" si="928"/>
        <v>0</v>
      </c>
      <c r="CU2643" s="293">
        <f t="shared" si="929"/>
        <v>0</v>
      </c>
      <c r="CV2643" s="294">
        <f t="shared" si="930"/>
        <v>0</v>
      </c>
      <c r="CW2643" s="295">
        <f t="shared" si="931"/>
        <v>0</v>
      </c>
      <c r="CX2643" s="296">
        <f t="shared" si="932"/>
        <v>0</v>
      </c>
      <c r="CY2643" s="293">
        <f t="shared" si="933"/>
        <v>0</v>
      </c>
      <c r="CZ2643" s="294">
        <f t="shared" si="934"/>
        <v>0</v>
      </c>
      <c r="DA2643" s="295">
        <f t="shared" si="935"/>
        <v>0</v>
      </c>
      <c r="DB2643" s="296">
        <f t="shared" si="936"/>
        <v>0</v>
      </c>
      <c r="DC2643" s="404">
        <f t="shared" si="937"/>
        <v>0</v>
      </c>
      <c r="DD2643" s="366">
        <f t="shared" si="938"/>
        <v>0</v>
      </c>
      <c r="DE2643" s="364">
        <f t="shared" si="939"/>
        <v>0</v>
      </c>
      <c r="DF2643" s="365">
        <f t="shared" si="940"/>
        <v>0</v>
      </c>
      <c r="DG2643" s="404">
        <f t="shared" si="941"/>
        <v>0</v>
      </c>
      <c r="DH2643" s="366">
        <f t="shared" si="942"/>
        <v>0</v>
      </c>
      <c r="DI2643" s="364">
        <f t="shared" si="943"/>
        <v>0</v>
      </c>
      <c r="DJ2643" s="365">
        <f t="shared" si="944"/>
        <v>0</v>
      </c>
      <c r="DK2643" s="362">
        <f t="shared" si="945"/>
        <v>0</v>
      </c>
      <c r="DL2643" s="366">
        <f t="shared" si="946"/>
        <v>0</v>
      </c>
      <c r="DM2643" s="364">
        <f t="shared" si="947"/>
        <v>0</v>
      </c>
      <c r="DN2643" s="365">
        <f t="shared" si="948"/>
        <v>0</v>
      </c>
      <c r="DO2643" s="351">
        <f t="shared" si="949"/>
        <v>0</v>
      </c>
      <c r="DP2643" s="402">
        <f t="shared" si="950"/>
        <v>0</v>
      </c>
      <c r="DQ2643" s="370" t="str">
        <f>IF(DP2643=0,"",
IF(SUM($DP$2549:DP2643)=1,DR2643,
IF($DP$2669&gt;SUM($DP$2549:DP2643),_xlfn.CONCAT(", ",DR2643),
IF($DP$2669=SUM($DP$2549:DP2643),_xlfn.CONCAT(" y ",DR2643)))))</f>
        <v/>
      </c>
      <c r="DR2643" s="156" t="s">
        <v>5249</v>
      </c>
      <c r="DS2643" s="402">
        <f t="shared" si="951"/>
        <v>0</v>
      </c>
      <c r="DT2643" s="370" t="str">
        <f>IF(DS2643=0,"",
IF(SUM($DS$2549:DS2643)=1,DU2643,
IF($DS$2669&gt;SUM($DS$2549:DS2643),_xlfn.CONCAT(", ",DU2643),
IF($DS$2669=SUM($DS$2549:DS2643),_xlfn.CONCAT(" y ",DU2643)))))</f>
        <v/>
      </c>
      <c r="DU2643" s="156" t="s">
        <v>5249</v>
      </c>
    </row>
    <row r="2644" spans="1:125" ht="15" customHeight="1">
      <c r="A2644" s="57"/>
      <c r="B2644" s="26"/>
      <c r="C2644" s="165" t="s">
        <v>5250</v>
      </c>
      <c r="D2644" s="852" t="str">
        <f t="shared" si="862"/>
        <v/>
      </c>
      <c r="E2644" s="853"/>
      <c r="F2644" s="853"/>
      <c r="G2644" s="853"/>
      <c r="H2644" s="853"/>
      <c r="I2644" s="853"/>
      <c r="J2644" s="853"/>
      <c r="K2644" s="853"/>
      <c r="L2644" s="854"/>
      <c r="M2644" s="614"/>
      <c r="N2644" s="614"/>
      <c r="O2644" s="614"/>
      <c r="P2644" s="614"/>
      <c r="Q2644" s="614"/>
      <c r="R2644" s="614"/>
      <c r="S2644" s="614"/>
      <c r="T2644" s="614"/>
      <c r="U2644" s="614"/>
      <c r="V2644" s="614"/>
      <c r="W2644" s="614"/>
      <c r="X2644" s="614"/>
      <c r="Y2644" s="614"/>
      <c r="Z2644" s="614"/>
      <c r="AA2644" s="614"/>
      <c r="AB2644" s="614"/>
      <c r="AC2644" s="614"/>
      <c r="AD2644" s="614"/>
      <c r="AE2644" s="164"/>
      <c r="AF2644" s="164"/>
      <c r="AG2644" s="199">
        <f t="shared" si="863"/>
        <v>0</v>
      </c>
      <c r="AH2644" s="298">
        <f t="shared" si="864"/>
        <v>0</v>
      </c>
      <c r="AI2644" s="293">
        <f t="shared" si="865"/>
        <v>0</v>
      </c>
      <c r="AJ2644" s="294">
        <f t="shared" si="866"/>
        <v>0</v>
      </c>
      <c r="AK2644" s="295">
        <f t="shared" si="867"/>
        <v>0</v>
      </c>
      <c r="AL2644" s="296">
        <f t="shared" si="868"/>
        <v>0</v>
      </c>
      <c r="AM2644" s="293">
        <f t="shared" si="869"/>
        <v>0</v>
      </c>
      <c r="AN2644" s="294">
        <f t="shared" si="870"/>
        <v>0</v>
      </c>
      <c r="AO2644" s="295">
        <f t="shared" si="871"/>
        <v>0</v>
      </c>
      <c r="AP2644" s="296">
        <f t="shared" si="872"/>
        <v>0</v>
      </c>
      <c r="AQ2644" s="293">
        <f t="shared" si="873"/>
        <v>0</v>
      </c>
      <c r="AR2644" s="294">
        <f t="shared" si="874"/>
        <v>0</v>
      </c>
      <c r="AS2644" s="295">
        <f t="shared" si="875"/>
        <v>0</v>
      </c>
      <c r="AT2644" s="296">
        <f t="shared" si="876"/>
        <v>0</v>
      </c>
      <c r="AU2644" s="293">
        <f t="shared" si="877"/>
        <v>0</v>
      </c>
      <c r="AV2644" s="294">
        <f t="shared" si="878"/>
        <v>0</v>
      </c>
      <c r="AW2644" s="295">
        <f t="shared" si="879"/>
        <v>0</v>
      </c>
      <c r="AX2644" s="296">
        <f t="shared" si="880"/>
        <v>0</v>
      </c>
      <c r="AY2644" s="293">
        <f t="shared" si="881"/>
        <v>0</v>
      </c>
      <c r="AZ2644" s="294">
        <f t="shared" si="882"/>
        <v>0</v>
      </c>
      <c r="BA2644" s="295">
        <f t="shared" si="883"/>
        <v>0</v>
      </c>
      <c r="BB2644" s="296">
        <f t="shared" si="884"/>
        <v>0</v>
      </c>
      <c r="BC2644" s="293">
        <f t="shared" si="885"/>
        <v>0</v>
      </c>
      <c r="BD2644" s="294">
        <f t="shared" si="886"/>
        <v>0</v>
      </c>
      <c r="BE2644" s="295">
        <f t="shared" si="887"/>
        <v>0</v>
      </c>
      <c r="BF2644" s="296">
        <f t="shared" si="888"/>
        <v>0</v>
      </c>
      <c r="BG2644" s="293">
        <f t="shared" si="889"/>
        <v>0</v>
      </c>
      <c r="BH2644" s="294">
        <f t="shared" si="890"/>
        <v>0</v>
      </c>
      <c r="BI2644" s="295">
        <f t="shared" si="891"/>
        <v>0</v>
      </c>
      <c r="BJ2644" s="296">
        <f t="shared" si="892"/>
        <v>0</v>
      </c>
      <c r="BK2644" s="293">
        <f t="shared" si="893"/>
        <v>0</v>
      </c>
      <c r="BL2644" s="294">
        <f t="shared" si="894"/>
        <v>0</v>
      </c>
      <c r="BM2644" s="295">
        <f t="shared" si="895"/>
        <v>0</v>
      </c>
      <c r="BN2644" s="296">
        <f t="shared" si="896"/>
        <v>0</v>
      </c>
      <c r="BO2644" s="293">
        <f t="shared" si="897"/>
        <v>0</v>
      </c>
      <c r="BP2644" s="294">
        <f t="shared" si="898"/>
        <v>0</v>
      </c>
      <c r="BQ2644" s="295">
        <f t="shared" si="899"/>
        <v>0</v>
      </c>
      <c r="BR2644" s="296">
        <f t="shared" si="900"/>
        <v>0</v>
      </c>
      <c r="BS2644" s="293">
        <f t="shared" si="901"/>
        <v>0</v>
      </c>
      <c r="BT2644" s="294">
        <f t="shared" si="902"/>
        <v>0</v>
      </c>
      <c r="BU2644" s="295">
        <f t="shared" si="903"/>
        <v>0</v>
      </c>
      <c r="BV2644" s="296">
        <f t="shared" si="904"/>
        <v>0</v>
      </c>
      <c r="BW2644" s="293">
        <f t="shared" si="905"/>
        <v>0</v>
      </c>
      <c r="BX2644" s="294">
        <f t="shared" si="906"/>
        <v>0</v>
      </c>
      <c r="BY2644" s="295">
        <f t="shared" si="907"/>
        <v>0</v>
      </c>
      <c r="BZ2644" s="296">
        <f t="shared" si="908"/>
        <v>0</v>
      </c>
      <c r="CA2644" s="293">
        <f t="shared" si="909"/>
        <v>0</v>
      </c>
      <c r="CB2644" s="294">
        <f t="shared" si="910"/>
        <v>0</v>
      </c>
      <c r="CC2644" s="295">
        <f t="shared" si="911"/>
        <v>0</v>
      </c>
      <c r="CD2644" s="296">
        <f t="shared" si="912"/>
        <v>0</v>
      </c>
      <c r="CE2644" s="293">
        <f t="shared" si="913"/>
        <v>0</v>
      </c>
      <c r="CF2644" s="294">
        <f t="shared" si="914"/>
        <v>0</v>
      </c>
      <c r="CG2644" s="295">
        <f t="shared" si="915"/>
        <v>0</v>
      </c>
      <c r="CH2644" s="296">
        <f t="shared" si="916"/>
        <v>0</v>
      </c>
      <c r="CI2644" s="293">
        <f t="shared" si="917"/>
        <v>0</v>
      </c>
      <c r="CJ2644" s="294">
        <f t="shared" si="918"/>
        <v>0</v>
      </c>
      <c r="CK2644" s="295">
        <f t="shared" si="919"/>
        <v>0</v>
      </c>
      <c r="CL2644" s="296">
        <f t="shared" si="920"/>
        <v>0</v>
      </c>
      <c r="CM2644" s="293">
        <f t="shared" si="921"/>
        <v>0</v>
      </c>
      <c r="CN2644" s="294">
        <f t="shared" si="922"/>
        <v>0</v>
      </c>
      <c r="CO2644" s="295">
        <f t="shared" si="923"/>
        <v>0</v>
      </c>
      <c r="CP2644" s="296">
        <f t="shared" si="924"/>
        <v>0</v>
      </c>
      <c r="CQ2644" s="293">
        <f t="shared" si="925"/>
        <v>0</v>
      </c>
      <c r="CR2644" s="294">
        <f t="shared" si="926"/>
        <v>0</v>
      </c>
      <c r="CS2644" s="295">
        <f t="shared" si="927"/>
        <v>0</v>
      </c>
      <c r="CT2644" s="296">
        <f t="shared" si="928"/>
        <v>0</v>
      </c>
      <c r="CU2644" s="293">
        <f t="shared" si="929"/>
        <v>0</v>
      </c>
      <c r="CV2644" s="294">
        <f t="shared" si="930"/>
        <v>0</v>
      </c>
      <c r="CW2644" s="295">
        <f t="shared" si="931"/>
        <v>0</v>
      </c>
      <c r="CX2644" s="296">
        <f t="shared" si="932"/>
        <v>0</v>
      </c>
      <c r="CY2644" s="293">
        <f t="shared" si="933"/>
        <v>0</v>
      </c>
      <c r="CZ2644" s="294">
        <f t="shared" si="934"/>
        <v>0</v>
      </c>
      <c r="DA2644" s="295">
        <f t="shared" si="935"/>
        <v>0</v>
      </c>
      <c r="DB2644" s="296">
        <f t="shared" si="936"/>
        <v>0</v>
      </c>
      <c r="DC2644" s="404">
        <f t="shared" si="937"/>
        <v>0</v>
      </c>
      <c r="DD2644" s="366">
        <f t="shared" si="938"/>
        <v>0</v>
      </c>
      <c r="DE2644" s="364">
        <f t="shared" si="939"/>
        <v>0</v>
      </c>
      <c r="DF2644" s="365">
        <f t="shared" si="940"/>
        <v>0</v>
      </c>
      <c r="DG2644" s="404">
        <f t="shared" si="941"/>
        <v>0</v>
      </c>
      <c r="DH2644" s="366">
        <f t="shared" si="942"/>
        <v>0</v>
      </c>
      <c r="DI2644" s="364">
        <f t="shared" si="943"/>
        <v>0</v>
      </c>
      <c r="DJ2644" s="365">
        <f t="shared" si="944"/>
        <v>0</v>
      </c>
      <c r="DK2644" s="362">
        <f t="shared" si="945"/>
        <v>0</v>
      </c>
      <c r="DL2644" s="366">
        <f t="shared" si="946"/>
        <v>0</v>
      </c>
      <c r="DM2644" s="364">
        <f t="shared" si="947"/>
        <v>0</v>
      </c>
      <c r="DN2644" s="365">
        <f t="shared" si="948"/>
        <v>0</v>
      </c>
      <c r="DO2644" s="351">
        <f t="shared" si="949"/>
        <v>0</v>
      </c>
      <c r="DP2644" s="402">
        <f t="shared" si="950"/>
        <v>0</v>
      </c>
      <c r="DQ2644" s="370" t="str">
        <f>IF(DP2644=0,"",
IF(SUM($DP$2549:DP2644)=1,DR2644,
IF($DP$2669&gt;SUM($DP$2549:DP2644),_xlfn.CONCAT(", ",DR2644),
IF($DP$2669=SUM($DP$2549:DP2644),_xlfn.CONCAT(" y ",DR2644)))))</f>
        <v/>
      </c>
      <c r="DR2644" s="156" t="s">
        <v>5251</v>
      </c>
      <c r="DS2644" s="402">
        <f t="shared" si="951"/>
        <v>0</v>
      </c>
      <c r="DT2644" s="370" t="str">
        <f>IF(DS2644=0,"",
IF(SUM($DS$2549:DS2644)=1,DU2644,
IF($DS$2669&gt;SUM($DS$2549:DS2644),_xlfn.CONCAT(", ",DU2644),
IF($DS$2669=SUM($DS$2549:DS2644),_xlfn.CONCAT(" y ",DU2644)))))</f>
        <v/>
      </c>
      <c r="DU2644" s="156" t="s">
        <v>5251</v>
      </c>
    </row>
    <row r="2645" spans="1:125" ht="15" customHeight="1">
      <c r="A2645" s="57"/>
      <c r="B2645" s="26"/>
      <c r="C2645" s="165" t="s">
        <v>5252</v>
      </c>
      <c r="D2645" s="852" t="str">
        <f t="shared" si="862"/>
        <v/>
      </c>
      <c r="E2645" s="853"/>
      <c r="F2645" s="853"/>
      <c r="G2645" s="853"/>
      <c r="H2645" s="853"/>
      <c r="I2645" s="853"/>
      <c r="J2645" s="853"/>
      <c r="K2645" s="853"/>
      <c r="L2645" s="854"/>
      <c r="M2645" s="614"/>
      <c r="N2645" s="614"/>
      <c r="O2645" s="614"/>
      <c r="P2645" s="614"/>
      <c r="Q2645" s="614"/>
      <c r="R2645" s="614"/>
      <c r="S2645" s="614"/>
      <c r="T2645" s="614"/>
      <c r="U2645" s="614"/>
      <c r="V2645" s="614"/>
      <c r="W2645" s="614"/>
      <c r="X2645" s="614"/>
      <c r="Y2645" s="614"/>
      <c r="Z2645" s="614"/>
      <c r="AA2645" s="614"/>
      <c r="AB2645" s="614"/>
      <c r="AC2645" s="614"/>
      <c r="AD2645" s="614"/>
      <c r="AE2645" s="164"/>
      <c r="AF2645" s="164"/>
      <c r="AG2645" s="199">
        <f t="shared" si="863"/>
        <v>0</v>
      </c>
      <c r="AH2645" s="298">
        <f t="shared" si="864"/>
        <v>0</v>
      </c>
      <c r="AI2645" s="293">
        <f t="shared" si="865"/>
        <v>0</v>
      </c>
      <c r="AJ2645" s="294">
        <f t="shared" si="866"/>
        <v>0</v>
      </c>
      <c r="AK2645" s="295">
        <f t="shared" si="867"/>
        <v>0</v>
      </c>
      <c r="AL2645" s="296">
        <f t="shared" si="868"/>
        <v>0</v>
      </c>
      <c r="AM2645" s="293">
        <f t="shared" si="869"/>
        <v>0</v>
      </c>
      <c r="AN2645" s="294">
        <f t="shared" si="870"/>
        <v>0</v>
      </c>
      <c r="AO2645" s="295">
        <f t="shared" si="871"/>
        <v>0</v>
      </c>
      <c r="AP2645" s="296">
        <f t="shared" si="872"/>
        <v>0</v>
      </c>
      <c r="AQ2645" s="293">
        <f t="shared" si="873"/>
        <v>0</v>
      </c>
      <c r="AR2645" s="294">
        <f t="shared" si="874"/>
        <v>0</v>
      </c>
      <c r="AS2645" s="295">
        <f t="shared" si="875"/>
        <v>0</v>
      </c>
      <c r="AT2645" s="296">
        <f t="shared" si="876"/>
        <v>0</v>
      </c>
      <c r="AU2645" s="293">
        <f t="shared" si="877"/>
        <v>0</v>
      </c>
      <c r="AV2645" s="294">
        <f t="shared" si="878"/>
        <v>0</v>
      </c>
      <c r="AW2645" s="295">
        <f t="shared" si="879"/>
        <v>0</v>
      </c>
      <c r="AX2645" s="296">
        <f t="shared" si="880"/>
        <v>0</v>
      </c>
      <c r="AY2645" s="293">
        <f t="shared" si="881"/>
        <v>0</v>
      </c>
      <c r="AZ2645" s="294">
        <f t="shared" si="882"/>
        <v>0</v>
      </c>
      <c r="BA2645" s="295">
        <f t="shared" si="883"/>
        <v>0</v>
      </c>
      <c r="BB2645" s="296">
        <f t="shared" si="884"/>
        <v>0</v>
      </c>
      <c r="BC2645" s="293">
        <f t="shared" si="885"/>
        <v>0</v>
      </c>
      <c r="BD2645" s="294">
        <f t="shared" si="886"/>
        <v>0</v>
      </c>
      <c r="BE2645" s="295">
        <f t="shared" si="887"/>
        <v>0</v>
      </c>
      <c r="BF2645" s="296">
        <f t="shared" si="888"/>
        <v>0</v>
      </c>
      <c r="BG2645" s="293">
        <f t="shared" si="889"/>
        <v>0</v>
      </c>
      <c r="BH2645" s="294">
        <f t="shared" si="890"/>
        <v>0</v>
      </c>
      <c r="BI2645" s="295">
        <f t="shared" si="891"/>
        <v>0</v>
      </c>
      <c r="BJ2645" s="296">
        <f t="shared" si="892"/>
        <v>0</v>
      </c>
      <c r="BK2645" s="293">
        <f t="shared" si="893"/>
        <v>0</v>
      </c>
      <c r="BL2645" s="294">
        <f t="shared" si="894"/>
        <v>0</v>
      </c>
      <c r="BM2645" s="295">
        <f t="shared" si="895"/>
        <v>0</v>
      </c>
      <c r="BN2645" s="296">
        <f t="shared" si="896"/>
        <v>0</v>
      </c>
      <c r="BO2645" s="293">
        <f t="shared" si="897"/>
        <v>0</v>
      </c>
      <c r="BP2645" s="294">
        <f t="shared" si="898"/>
        <v>0</v>
      </c>
      <c r="BQ2645" s="295">
        <f t="shared" si="899"/>
        <v>0</v>
      </c>
      <c r="BR2645" s="296">
        <f t="shared" si="900"/>
        <v>0</v>
      </c>
      <c r="BS2645" s="293">
        <f t="shared" si="901"/>
        <v>0</v>
      </c>
      <c r="BT2645" s="294">
        <f t="shared" si="902"/>
        <v>0</v>
      </c>
      <c r="BU2645" s="295">
        <f t="shared" si="903"/>
        <v>0</v>
      </c>
      <c r="BV2645" s="296">
        <f t="shared" si="904"/>
        <v>0</v>
      </c>
      <c r="BW2645" s="293">
        <f t="shared" si="905"/>
        <v>0</v>
      </c>
      <c r="BX2645" s="294">
        <f t="shared" si="906"/>
        <v>0</v>
      </c>
      <c r="BY2645" s="295">
        <f t="shared" si="907"/>
        <v>0</v>
      </c>
      <c r="BZ2645" s="296">
        <f t="shared" si="908"/>
        <v>0</v>
      </c>
      <c r="CA2645" s="293">
        <f t="shared" si="909"/>
        <v>0</v>
      </c>
      <c r="CB2645" s="294">
        <f t="shared" si="910"/>
        <v>0</v>
      </c>
      <c r="CC2645" s="295">
        <f t="shared" si="911"/>
        <v>0</v>
      </c>
      <c r="CD2645" s="296">
        <f t="shared" si="912"/>
        <v>0</v>
      </c>
      <c r="CE2645" s="293">
        <f t="shared" si="913"/>
        <v>0</v>
      </c>
      <c r="CF2645" s="294">
        <f t="shared" si="914"/>
        <v>0</v>
      </c>
      <c r="CG2645" s="295">
        <f t="shared" si="915"/>
        <v>0</v>
      </c>
      <c r="CH2645" s="296">
        <f t="shared" si="916"/>
        <v>0</v>
      </c>
      <c r="CI2645" s="293">
        <f t="shared" si="917"/>
        <v>0</v>
      </c>
      <c r="CJ2645" s="294">
        <f t="shared" si="918"/>
        <v>0</v>
      </c>
      <c r="CK2645" s="295">
        <f t="shared" si="919"/>
        <v>0</v>
      </c>
      <c r="CL2645" s="296">
        <f t="shared" si="920"/>
        <v>0</v>
      </c>
      <c r="CM2645" s="293">
        <f t="shared" si="921"/>
        <v>0</v>
      </c>
      <c r="CN2645" s="294">
        <f t="shared" si="922"/>
        <v>0</v>
      </c>
      <c r="CO2645" s="295">
        <f t="shared" si="923"/>
        <v>0</v>
      </c>
      <c r="CP2645" s="296">
        <f t="shared" si="924"/>
        <v>0</v>
      </c>
      <c r="CQ2645" s="293">
        <f t="shared" si="925"/>
        <v>0</v>
      </c>
      <c r="CR2645" s="294">
        <f t="shared" si="926"/>
        <v>0</v>
      </c>
      <c r="CS2645" s="295">
        <f t="shared" si="927"/>
        <v>0</v>
      </c>
      <c r="CT2645" s="296">
        <f t="shared" si="928"/>
        <v>0</v>
      </c>
      <c r="CU2645" s="293">
        <f t="shared" si="929"/>
        <v>0</v>
      </c>
      <c r="CV2645" s="294">
        <f t="shared" si="930"/>
        <v>0</v>
      </c>
      <c r="CW2645" s="295">
        <f t="shared" si="931"/>
        <v>0</v>
      </c>
      <c r="CX2645" s="296">
        <f t="shared" si="932"/>
        <v>0</v>
      </c>
      <c r="CY2645" s="293">
        <f t="shared" si="933"/>
        <v>0</v>
      </c>
      <c r="CZ2645" s="294">
        <f t="shared" si="934"/>
        <v>0</v>
      </c>
      <c r="DA2645" s="295">
        <f t="shared" si="935"/>
        <v>0</v>
      </c>
      <c r="DB2645" s="296">
        <f t="shared" si="936"/>
        <v>0</v>
      </c>
      <c r="DC2645" s="404">
        <f t="shared" si="937"/>
        <v>0</v>
      </c>
      <c r="DD2645" s="366">
        <f t="shared" si="938"/>
        <v>0</v>
      </c>
      <c r="DE2645" s="364">
        <f t="shared" si="939"/>
        <v>0</v>
      </c>
      <c r="DF2645" s="365">
        <f t="shared" si="940"/>
        <v>0</v>
      </c>
      <c r="DG2645" s="404">
        <f t="shared" si="941"/>
        <v>0</v>
      </c>
      <c r="DH2645" s="366">
        <f t="shared" si="942"/>
        <v>0</v>
      </c>
      <c r="DI2645" s="364">
        <f t="shared" si="943"/>
        <v>0</v>
      </c>
      <c r="DJ2645" s="365">
        <f t="shared" si="944"/>
        <v>0</v>
      </c>
      <c r="DK2645" s="362">
        <f t="shared" si="945"/>
        <v>0</v>
      </c>
      <c r="DL2645" s="366">
        <f t="shared" si="946"/>
        <v>0</v>
      </c>
      <c r="DM2645" s="364">
        <f t="shared" si="947"/>
        <v>0</v>
      </c>
      <c r="DN2645" s="365">
        <f t="shared" si="948"/>
        <v>0</v>
      </c>
      <c r="DO2645" s="351">
        <f t="shared" si="949"/>
        <v>0</v>
      </c>
      <c r="DP2645" s="402">
        <f t="shared" si="950"/>
        <v>0</v>
      </c>
      <c r="DQ2645" s="370" t="str">
        <f>IF(DP2645=0,"",
IF(SUM($DP$2549:DP2645)=1,DR2645,
IF($DP$2669&gt;SUM($DP$2549:DP2645),_xlfn.CONCAT(", ",DR2645),
IF($DP$2669=SUM($DP$2549:DP2645),_xlfn.CONCAT(" y ",DR2645)))))</f>
        <v/>
      </c>
      <c r="DR2645" s="156" t="s">
        <v>5253</v>
      </c>
      <c r="DS2645" s="402">
        <f t="shared" si="951"/>
        <v>0</v>
      </c>
      <c r="DT2645" s="370" t="str">
        <f>IF(DS2645=0,"",
IF(SUM($DS$2549:DS2645)=1,DU2645,
IF($DS$2669&gt;SUM($DS$2549:DS2645),_xlfn.CONCAT(", ",DU2645),
IF($DS$2669=SUM($DS$2549:DS2645),_xlfn.CONCAT(" y ",DU2645)))))</f>
        <v/>
      </c>
      <c r="DU2645" s="156" t="s">
        <v>5253</v>
      </c>
    </row>
    <row r="2646" spans="1:125" ht="15" customHeight="1">
      <c r="A2646" s="57"/>
      <c r="B2646" s="26"/>
      <c r="C2646" s="165" t="s">
        <v>5254</v>
      </c>
      <c r="D2646" s="852" t="str">
        <f t="shared" si="862"/>
        <v/>
      </c>
      <c r="E2646" s="853"/>
      <c r="F2646" s="853"/>
      <c r="G2646" s="853"/>
      <c r="H2646" s="853"/>
      <c r="I2646" s="853"/>
      <c r="J2646" s="853"/>
      <c r="K2646" s="853"/>
      <c r="L2646" s="854"/>
      <c r="M2646" s="614"/>
      <c r="N2646" s="614"/>
      <c r="O2646" s="614"/>
      <c r="P2646" s="614"/>
      <c r="Q2646" s="614"/>
      <c r="R2646" s="614"/>
      <c r="S2646" s="614"/>
      <c r="T2646" s="614"/>
      <c r="U2646" s="614"/>
      <c r="V2646" s="614"/>
      <c r="W2646" s="614"/>
      <c r="X2646" s="614"/>
      <c r="Y2646" s="614"/>
      <c r="Z2646" s="614"/>
      <c r="AA2646" s="614"/>
      <c r="AB2646" s="614"/>
      <c r="AC2646" s="614"/>
      <c r="AD2646" s="614"/>
      <c r="AE2646" s="164"/>
      <c r="AF2646" s="164"/>
      <c r="AG2646" s="199">
        <f t="shared" si="863"/>
        <v>0</v>
      </c>
      <c r="AH2646" s="298">
        <f t="shared" si="864"/>
        <v>0</v>
      </c>
      <c r="AI2646" s="293">
        <f t="shared" si="865"/>
        <v>0</v>
      </c>
      <c r="AJ2646" s="294">
        <f t="shared" si="866"/>
        <v>0</v>
      </c>
      <c r="AK2646" s="295">
        <f t="shared" si="867"/>
        <v>0</v>
      </c>
      <c r="AL2646" s="296">
        <f t="shared" si="868"/>
        <v>0</v>
      </c>
      <c r="AM2646" s="293">
        <f t="shared" si="869"/>
        <v>0</v>
      </c>
      <c r="AN2646" s="294">
        <f t="shared" si="870"/>
        <v>0</v>
      </c>
      <c r="AO2646" s="295">
        <f t="shared" si="871"/>
        <v>0</v>
      </c>
      <c r="AP2646" s="296">
        <f t="shared" si="872"/>
        <v>0</v>
      </c>
      <c r="AQ2646" s="293">
        <f t="shared" si="873"/>
        <v>0</v>
      </c>
      <c r="AR2646" s="294">
        <f t="shared" si="874"/>
        <v>0</v>
      </c>
      <c r="AS2646" s="295">
        <f t="shared" si="875"/>
        <v>0</v>
      </c>
      <c r="AT2646" s="296">
        <f t="shared" si="876"/>
        <v>0</v>
      </c>
      <c r="AU2646" s="293">
        <f t="shared" si="877"/>
        <v>0</v>
      </c>
      <c r="AV2646" s="294">
        <f t="shared" si="878"/>
        <v>0</v>
      </c>
      <c r="AW2646" s="295">
        <f t="shared" si="879"/>
        <v>0</v>
      </c>
      <c r="AX2646" s="296">
        <f t="shared" si="880"/>
        <v>0</v>
      </c>
      <c r="AY2646" s="293">
        <f t="shared" si="881"/>
        <v>0</v>
      </c>
      <c r="AZ2646" s="294">
        <f t="shared" si="882"/>
        <v>0</v>
      </c>
      <c r="BA2646" s="295">
        <f t="shared" si="883"/>
        <v>0</v>
      </c>
      <c r="BB2646" s="296">
        <f t="shared" si="884"/>
        <v>0</v>
      </c>
      <c r="BC2646" s="293">
        <f t="shared" si="885"/>
        <v>0</v>
      </c>
      <c r="BD2646" s="294">
        <f t="shared" si="886"/>
        <v>0</v>
      </c>
      <c r="BE2646" s="295">
        <f t="shared" si="887"/>
        <v>0</v>
      </c>
      <c r="BF2646" s="296">
        <f t="shared" si="888"/>
        <v>0</v>
      </c>
      <c r="BG2646" s="293">
        <f t="shared" si="889"/>
        <v>0</v>
      </c>
      <c r="BH2646" s="294">
        <f t="shared" si="890"/>
        <v>0</v>
      </c>
      <c r="BI2646" s="295">
        <f t="shared" si="891"/>
        <v>0</v>
      </c>
      <c r="BJ2646" s="296">
        <f t="shared" si="892"/>
        <v>0</v>
      </c>
      <c r="BK2646" s="293">
        <f t="shared" si="893"/>
        <v>0</v>
      </c>
      <c r="BL2646" s="294">
        <f t="shared" si="894"/>
        <v>0</v>
      </c>
      <c r="BM2646" s="295">
        <f t="shared" si="895"/>
        <v>0</v>
      </c>
      <c r="BN2646" s="296">
        <f t="shared" si="896"/>
        <v>0</v>
      </c>
      <c r="BO2646" s="293">
        <f t="shared" si="897"/>
        <v>0</v>
      </c>
      <c r="BP2646" s="294">
        <f t="shared" si="898"/>
        <v>0</v>
      </c>
      <c r="BQ2646" s="295">
        <f t="shared" si="899"/>
        <v>0</v>
      </c>
      <c r="BR2646" s="296">
        <f t="shared" si="900"/>
        <v>0</v>
      </c>
      <c r="BS2646" s="293">
        <f t="shared" si="901"/>
        <v>0</v>
      </c>
      <c r="BT2646" s="294">
        <f t="shared" si="902"/>
        <v>0</v>
      </c>
      <c r="BU2646" s="295">
        <f t="shared" si="903"/>
        <v>0</v>
      </c>
      <c r="BV2646" s="296">
        <f t="shared" si="904"/>
        <v>0</v>
      </c>
      <c r="BW2646" s="293">
        <f t="shared" si="905"/>
        <v>0</v>
      </c>
      <c r="BX2646" s="294">
        <f t="shared" si="906"/>
        <v>0</v>
      </c>
      <c r="BY2646" s="295">
        <f t="shared" si="907"/>
        <v>0</v>
      </c>
      <c r="BZ2646" s="296">
        <f t="shared" si="908"/>
        <v>0</v>
      </c>
      <c r="CA2646" s="293">
        <f t="shared" si="909"/>
        <v>0</v>
      </c>
      <c r="CB2646" s="294">
        <f t="shared" si="910"/>
        <v>0</v>
      </c>
      <c r="CC2646" s="295">
        <f t="shared" si="911"/>
        <v>0</v>
      </c>
      <c r="CD2646" s="296">
        <f t="shared" si="912"/>
        <v>0</v>
      </c>
      <c r="CE2646" s="293">
        <f t="shared" si="913"/>
        <v>0</v>
      </c>
      <c r="CF2646" s="294">
        <f t="shared" si="914"/>
        <v>0</v>
      </c>
      <c r="CG2646" s="295">
        <f t="shared" si="915"/>
        <v>0</v>
      </c>
      <c r="CH2646" s="296">
        <f t="shared" si="916"/>
        <v>0</v>
      </c>
      <c r="CI2646" s="293">
        <f t="shared" si="917"/>
        <v>0</v>
      </c>
      <c r="CJ2646" s="294">
        <f t="shared" si="918"/>
        <v>0</v>
      </c>
      <c r="CK2646" s="295">
        <f t="shared" si="919"/>
        <v>0</v>
      </c>
      <c r="CL2646" s="296">
        <f t="shared" si="920"/>
        <v>0</v>
      </c>
      <c r="CM2646" s="293">
        <f t="shared" si="921"/>
        <v>0</v>
      </c>
      <c r="CN2646" s="294">
        <f t="shared" si="922"/>
        <v>0</v>
      </c>
      <c r="CO2646" s="295">
        <f t="shared" si="923"/>
        <v>0</v>
      </c>
      <c r="CP2646" s="296">
        <f t="shared" si="924"/>
        <v>0</v>
      </c>
      <c r="CQ2646" s="293">
        <f t="shared" si="925"/>
        <v>0</v>
      </c>
      <c r="CR2646" s="294">
        <f t="shared" si="926"/>
        <v>0</v>
      </c>
      <c r="CS2646" s="295">
        <f t="shared" si="927"/>
        <v>0</v>
      </c>
      <c r="CT2646" s="296">
        <f t="shared" si="928"/>
        <v>0</v>
      </c>
      <c r="CU2646" s="293">
        <f t="shared" si="929"/>
        <v>0</v>
      </c>
      <c r="CV2646" s="294">
        <f t="shared" si="930"/>
        <v>0</v>
      </c>
      <c r="CW2646" s="295">
        <f t="shared" si="931"/>
        <v>0</v>
      </c>
      <c r="CX2646" s="296">
        <f t="shared" si="932"/>
        <v>0</v>
      </c>
      <c r="CY2646" s="293">
        <f t="shared" si="933"/>
        <v>0</v>
      </c>
      <c r="CZ2646" s="294">
        <f t="shared" si="934"/>
        <v>0</v>
      </c>
      <c r="DA2646" s="295">
        <f t="shared" si="935"/>
        <v>0</v>
      </c>
      <c r="DB2646" s="296">
        <f t="shared" si="936"/>
        <v>0</v>
      </c>
      <c r="DC2646" s="404">
        <f t="shared" si="937"/>
        <v>0</v>
      </c>
      <c r="DD2646" s="366">
        <f t="shared" si="938"/>
        <v>0</v>
      </c>
      <c r="DE2646" s="364">
        <f t="shared" si="939"/>
        <v>0</v>
      </c>
      <c r="DF2646" s="365">
        <f t="shared" si="940"/>
        <v>0</v>
      </c>
      <c r="DG2646" s="404">
        <f t="shared" si="941"/>
        <v>0</v>
      </c>
      <c r="DH2646" s="366">
        <f t="shared" si="942"/>
        <v>0</v>
      </c>
      <c r="DI2646" s="364">
        <f t="shared" si="943"/>
        <v>0</v>
      </c>
      <c r="DJ2646" s="365">
        <f t="shared" si="944"/>
        <v>0</v>
      </c>
      <c r="DK2646" s="362">
        <f t="shared" si="945"/>
        <v>0</v>
      </c>
      <c r="DL2646" s="366">
        <f t="shared" si="946"/>
        <v>0</v>
      </c>
      <c r="DM2646" s="364">
        <f t="shared" si="947"/>
        <v>0</v>
      </c>
      <c r="DN2646" s="365">
        <f t="shared" si="948"/>
        <v>0</v>
      </c>
      <c r="DO2646" s="351">
        <f t="shared" si="949"/>
        <v>0</v>
      </c>
      <c r="DP2646" s="402">
        <f t="shared" si="950"/>
        <v>0</v>
      </c>
      <c r="DQ2646" s="370" t="str">
        <f>IF(DP2646=0,"",
IF(SUM($DP$2549:DP2646)=1,DR2646,
IF($DP$2669&gt;SUM($DP$2549:DP2646),_xlfn.CONCAT(", ",DR2646),
IF($DP$2669=SUM($DP$2549:DP2646),_xlfn.CONCAT(" y ",DR2646)))))</f>
        <v/>
      </c>
      <c r="DR2646" s="156" t="s">
        <v>5255</v>
      </c>
      <c r="DS2646" s="402">
        <f t="shared" si="951"/>
        <v>0</v>
      </c>
      <c r="DT2646" s="370" t="str">
        <f>IF(DS2646=0,"",
IF(SUM($DS$2549:DS2646)=1,DU2646,
IF($DS$2669&gt;SUM($DS$2549:DS2646),_xlfn.CONCAT(", ",DU2646),
IF($DS$2669=SUM($DS$2549:DS2646),_xlfn.CONCAT(" y ",DU2646)))))</f>
        <v/>
      </c>
      <c r="DU2646" s="156" t="s">
        <v>5255</v>
      </c>
    </row>
    <row r="2647" spans="1:125" ht="15" customHeight="1">
      <c r="A2647" s="57"/>
      <c r="B2647" s="26"/>
      <c r="C2647" s="165" t="s">
        <v>5256</v>
      </c>
      <c r="D2647" s="852" t="str">
        <f t="shared" si="862"/>
        <v/>
      </c>
      <c r="E2647" s="853"/>
      <c r="F2647" s="853"/>
      <c r="G2647" s="853"/>
      <c r="H2647" s="853"/>
      <c r="I2647" s="853"/>
      <c r="J2647" s="853"/>
      <c r="K2647" s="853"/>
      <c r="L2647" s="854"/>
      <c r="M2647" s="614"/>
      <c r="N2647" s="614"/>
      <c r="O2647" s="614"/>
      <c r="P2647" s="614"/>
      <c r="Q2647" s="614"/>
      <c r="R2647" s="614"/>
      <c r="S2647" s="614"/>
      <c r="T2647" s="614"/>
      <c r="U2647" s="614"/>
      <c r="V2647" s="614"/>
      <c r="W2647" s="614"/>
      <c r="X2647" s="614"/>
      <c r="Y2647" s="614"/>
      <c r="Z2647" s="614"/>
      <c r="AA2647" s="614"/>
      <c r="AB2647" s="614"/>
      <c r="AC2647" s="614"/>
      <c r="AD2647" s="614"/>
      <c r="AE2647" s="164"/>
      <c r="AF2647" s="164"/>
      <c r="AG2647" s="199">
        <f t="shared" si="863"/>
        <v>0</v>
      </c>
      <c r="AH2647" s="298">
        <f t="shared" si="864"/>
        <v>0</v>
      </c>
      <c r="AI2647" s="293">
        <f t="shared" si="865"/>
        <v>0</v>
      </c>
      <c r="AJ2647" s="294">
        <f t="shared" si="866"/>
        <v>0</v>
      </c>
      <c r="AK2647" s="295">
        <f t="shared" si="867"/>
        <v>0</v>
      </c>
      <c r="AL2647" s="296">
        <f t="shared" si="868"/>
        <v>0</v>
      </c>
      <c r="AM2647" s="293">
        <f t="shared" si="869"/>
        <v>0</v>
      </c>
      <c r="AN2647" s="294">
        <f t="shared" si="870"/>
        <v>0</v>
      </c>
      <c r="AO2647" s="295">
        <f t="shared" si="871"/>
        <v>0</v>
      </c>
      <c r="AP2647" s="296">
        <f t="shared" si="872"/>
        <v>0</v>
      </c>
      <c r="AQ2647" s="293">
        <f t="shared" si="873"/>
        <v>0</v>
      </c>
      <c r="AR2647" s="294">
        <f t="shared" si="874"/>
        <v>0</v>
      </c>
      <c r="AS2647" s="295">
        <f t="shared" si="875"/>
        <v>0</v>
      </c>
      <c r="AT2647" s="296">
        <f t="shared" si="876"/>
        <v>0</v>
      </c>
      <c r="AU2647" s="293">
        <f t="shared" si="877"/>
        <v>0</v>
      </c>
      <c r="AV2647" s="294">
        <f t="shared" si="878"/>
        <v>0</v>
      </c>
      <c r="AW2647" s="295">
        <f t="shared" si="879"/>
        <v>0</v>
      </c>
      <c r="AX2647" s="296">
        <f t="shared" si="880"/>
        <v>0</v>
      </c>
      <c r="AY2647" s="293">
        <f t="shared" si="881"/>
        <v>0</v>
      </c>
      <c r="AZ2647" s="294">
        <f t="shared" si="882"/>
        <v>0</v>
      </c>
      <c r="BA2647" s="295">
        <f t="shared" si="883"/>
        <v>0</v>
      </c>
      <c r="BB2647" s="296">
        <f t="shared" si="884"/>
        <v>0</v>
      </c>
      <c r="BC2647" s="293">
        <f t="shared" si="885"/>
        <v>0</v>
      </c>
      <c r="BD2647" s="294">
        <f t="shared" si="886"/>
        <v>0</v>
      </c>
      <c r="BE2647" s="295">
        <f t="shared" si="887"/>
        <v>0</v>
      </c>
      <c r="BF2647" s="296">
        <f t="shared" si="888"/>
        <v>0</v>
      </c>
      <c r="BG2647" s="293">
        <f t="shared" si="889"/>
        <v>0</v>
      </c>
      <c r="BH2647" s="294">
        <f t="shared" si="890"/>
        <v>0</v>
      </c>
      <c r="BI2647" s="295">
        <f t="shared" si="891"/>
        <v>0</v>
      </c>
      <c r="BJ2647" s="296">
        <f t="shared" si="892"/>
        <v>0</v>
      </c>
      <c r="BK2647" s="293">
        <f t="shared" si="893"/>
        <v>0</v>
      </c>
      <c r="BL2647" s="294">
        <f t="shared" si="894"/>
        <v>0</v>
      </c>
      <c r="BM2647" s="295">
        <f t="shared" si="895"/>
        <v>0</v>
      </c>
      <c r="BN2647" s="296">
        <f t="shared" si="896"/>
        <v>0</v>
      </c>
      <c r="BO2647" s="293">
        <f t="shared" si="897"/>
        <v>0</v>
      </c>
      <c r="BP2647" s="294">
        <f t="shared" si="898"/>
        <v>0</v>
      </c>
      <c r="BQ2647" s="295">
        <f t="shared" si="899"/>
        <v>0</v>
      </c>
      <c r="BR2647" s="296">
        <f t="shared" si="900"/>
        <v>0</v>
      </c>
      <c r="BS2647" s="293">
        <f t="shared" si="901"/>
        <v>0</v>
      </c>
      <c r="BT2647" s="294">
        <f t="shared" si="902"/>
        <v>0</v>
      </c>
      <c r="BU2647" s="295">
        <f t="shared" si="903"/>
        <v>0</v>
      </c>
      <c r="BV2647" s="296">
        <f t="shared" si="904"/>
        <v>0</v>
      </c>
      <c r="BW2647" s="293">
        <f t="shared" si="905"/>
        <v>0</v>
      </c>
      <c r="BX2647" s="294">
        <f t="shared" si="906"/>
        <v>0</v>
      </c>
      <c r="BY2647" s="295">
        <f t="shared" si="907"/>
        <v>0</v>
      </c>
      <c r="BZ2647" s="296">
        <f t="shared" si="908"/>
        <v>0</v>
      </c>
      <c r="CA2647" s="293">
        <f t="shared" si="909"/>
        <v>0</v>
      </c>
      <c r="CB2647" s="294">
        <f t="shared" si="910"/>
        <v>0</v>
      </c>
      <c r="CC2647" s="295">
        <f t="shared" si="911"/>
        <v>0</v>
      </c>
      <c r="CD2647" s="296">
        <f t="shared" si="912"/>
        <v>0</v>
      </c>
      <c r="CE2647" s="293">
        <f t="shared" si="913"/>
        <v>0</v>
      </c>
      <c r="CF2647" s="294">
        <f t="shared" si="914"/>
        <v>0</v>
      </c>
      <c r="CG2647" s="295">
        <f t="shared" si="915"/>
        <v>0</v>
      </c>
      <c r="CH2647" s="296">
        <f t="shared" si="916"/>
        <v>0</v>
      </c>
      <c r="CI2647" s="293">
        <f t="shared" si="917"/>
        <v>0</v>
      </c>
      <c r="CJ2647" s="294">
        <f t="shared" si="918"/>
        <v>0</v>
      </c>
      <c r="CK2647" s="295">
        <f t="shared" si="919"/>
        <v>0</v>
      </c>
      <c r="CL2647" s="296">
        <f t="shared" si="920"/>
        <v>0</v>
      </c>
      <c r="CM2647" s="293">
        <f t="shared" si="921"/>
        <v>0</v>
      </c>
      <c r="CN2647" s="294">
        <f t="shared" si="922"/>
        <v>0</v>
      </c>
      <c r="CO2647" s="295">
        <f t="shared" si="923"/>
        <v>0</v>
      </c>
      <c r="CP2647" s="296">
        <f t="shared" si="924"/>
        <v>0</v>
      </c>
      <c r="CQ2647" s="293">
        <f t="shared" si="925"/>
        <v>0</v>
      </c>
      <c r="CR2647" s="294">
        <f t="shared" si="926"/>
        <v>0</v>
      </c>
      <c r="CS2647" s="295">
        <f t="shared" si="927"/>
        <v>0</v>
      </c>
      <c r="CT2647" s="296">
        <f t="shared" si="928"/>
        <v>0</v>
      </c>
      <c r="CU2647" s="293">
        <f t="shared" si="929"/>
        <v>0</v>
      </c>
      <c r="CV2647" s="294">
        <f t="shared" si="930"/>
        <v>0</v>
      </c>
      <c r="CW2647" s="295">
        <f t="shared" si="931"/>
        <v>0</v>
      </c>
      <c r="CX2647" s="296">
        <f t="shared" si="932"/>
        <v>0</v>
      </c>
      <c r="CY2647" s="293">
        <f t="shared" si="933"/>
        <v>0</v>
      </c>
      <c r="CZ2647" s="294">
        <f t="shared" si="934"/>
        <v>0</v>
      </c>
      <c r="DA2647" s="295">
        <f t="shared" si="935"/>
        <v>0</v>
      </c>
      <c r="DB2647" s="296">
        <f t="shared" si="936"/>
        <v>0</v>
      </c>
      <c r="DC2647" s="404">
        <f t="shared" si="937"/>
        <v>0</v>
      </c>
      <c r="DD2647" s="366">
        <f t="shared" si="938"/>
        <v>0</v>
      </c>
      <c r="DE2647" s="364">
        <f t="shared" si="939"/>
        <v>0</v>
      </c>
      <c r="DF2647" s="365">
        <f t="shared" si="940"/>
        <v>0</v>
      </c>
      <c r="DG2647" s="404">
        <f t="shared" si="941"/>
        <v>0</v>
      </c>
      <c r="DH2647" s="366">
        <f t="shared" si="942"/>
        <v>0</v>
      </c>
      <c r="DI2647" s="364">
        <f t="shared" si="943"/>
        <v>0</v>
      </c>
      <c r="DJ2647" s="365">
        <f t="shared" si="944"/>
        <v>0</v>
      </c>
      <c r="DK2647" s="362">
        <f t="shared" si="945"/>
        <v>0</v>
      </c>
      <c r="DL2647" s="366">
        <f t="shared" si="946"/>
        <v>0</v>
      </c>
      <c r="DM2647" s="364">
        <f t="shared" si="947"/>
        <v>0</v>
      </c>
      <c r="DN2647" s="365">
        <f t="shared" si="948"/>
        <v>0</v>
      </c>
      <c r="DO2647" s="351">
        <f t="shared" si="949"/>
        <v>0</v>
      </c>
      <c r="DP2647" s="402">
        <f t="shared" si="950"/>
        <v>0</v>
      </c>
      <c r="DQ2647" s="370" t="str">
        <f>IF(DP2647=0,"",
IF(SUM($DP$2549:DP2647)=1,DR2647,
IF($DP$2669&gt;SUM($DP$2549:DP2647),_xlfn.CONCAT(", ",DR2647),
IF($DP$2669=SUM($DP$2549:DP2647),_xlfn.CONCAT(" y ",DR2647)))))</f>
        <v/>
      </c>
      <c r="DR2647" s="156" t="s">
        <v>5257</v>
      </c>
      <c r="DS2647" s="402">
        <f t="shared" si="951"/>
        <v>0</v>
      </c>
      <c r="DT2647" s="370" t="str">
        <f>IF(DS2647=0,"",
IF(SUM($DS$2549:DS2647)=1,DU2647,
IF($DS$2669&gt;SUM($DS$2549:DS2647),_xlfn.CONCAT(", ",DU2647),
IF($DS$2669=SUM($DS$2549:DS2647),_xlfn.CONCAT(" y ",DU2647)))))</f>
        <v/>
      </c>
      <c r="DU2647" s="156" t="s">
        <v>5257</v>
      </c>
    </row>
    <row r="2648" spans="1:125" ht="15" customHeight="1">
      <c r="A2648" s="57"/>
      <c r="B2648" s="26"/>
      <c r="C2648" s="661" t="s">
        <v>5258</v>
      </c>
      <c r="D2648" s="852" t="str">
        <f t="shared" si="862"/>
        <v/>
      </c>
      <c r="E2648" s="853"/>
      <c r="F2648" s="853"/>
      <c r="G2648" s="853"/>
      <c r="H2648" s="853"/>
      <c r="I2648" s="853"/>
      <c r="J2648" s="853"/>
      <c r="K2648" s="853"/>
      <c r="L2648" s="854"/>
      <c r="M2648" s="614"/>
      <c r="N2648" s="614"/>
      <c r="O2648" s="614"/>
      <c r="P2648" s="614"/>
      <c r="Q2648" s="614"/>
      <c r="R2648" s="614"/>
      <c r="S2648" s="614"/>
      <c r="T2648" s="614"/>
      <c r="U2648" s="614"/>
      <c r="V2648" s="614"/>
      <c r="W2648" s="614"/>
      <c r="X2648" s="614"/>
      <c r="Y2648" s="614"/>
      <c r="Z2648" s="614"/>
      <c r="AA2648" s="614"/>
      <c r="AB2648" s="614"/>
      <c r="AC2648" s="614"/>
      <c r="AD2648" s="614"/>
      <c r="AE2648" s="164"/>
      <c r="AF2648" s="164"/>
      <c r="AG2648" s="199">
        <f t="shared" si="863"/>
        <v>0</v>
      </c>
      <c r="AH2648" s="298">
        <f t="shared" si="864"/>
        <v>0</v>
      </c>
      <c r="AI2648" s="293">
        <f t="shared" si="865"/>
        <v>0</v>
      </c>
      <c r="AJ2648" s="294">
        <f t="shared" si="866"/>
        <v>0</v>
      </c>
      <c r="AK2648" s="295">
        <f t="shared" si="867"/>
        <v>0</v>
      </c>
      <c r="AL2648" s="296">
        <f t="shared" si="868"/>
        <v>0</v>
      </c>
      <c r="AM2648" s="293">
        <f t="shared" si="869"/>
        <v>0</v>
      </c>
      <c r="AN2648" s="294">
        <f t="shared" si="870"/>
        <v>0</v>
      </c>
      <c r="AO2648" s="295">
        <f t="shared" si="871"/>
        <v>0</v>
      </c>
      <c r="AP2648" s="296">
        <f t="shared" si="872"/>
        <v>0</v>
      </c>
      <c r="AQ2648" s="293">
        <f t="shared" si="873"/>
        <v>0</v>
      </c>
      <c r="AR2648" s="294">
        <f t="shared" si="874"/>
        <v>0</v>
      </c>
      <c r="AS2648" s="295">
        <f t="shared" si="875"/>
        <v>0</v>
      </c>
      <c r="AT2648" s="296">
        <f t="shared" si="876"/>
        <v>0</v>
      </c>
      <c r="AU2648" s="293">
        <f t="shared" si="877"/>
        <v>0</v>
      </c>
      <c r="AV2648" s="294">
        <f t="shared" si="878"/>
        <v>0</v>
      </c>
      <c r="AW2648" s="295">
        <f t="shared" si="879"/>
        <v>0</v>
      </c>
      <c r="AX2648" s="296">
        <f t="shared" si="880"/>
        <v>0</v>
      </c>
      <c r="AY2648" s="293">
        <f t="shared" si="881"/>
        <v>0</v>
      </c>
      <c r="AZ2648" s="294">
        <f t="shared" si="882"/>
        <v>0</v>
      </c>
      <c r="BA2648" s="295">
        <f t="shared" si="883"/>
        <v>0</v>
      </c>
      <c r="BB2648" s="296">
        <f t="shared" si="884"/>
        <v>0</v>
      </c>
      <c r="BC2648" s="293">
        <f t="shared" si="885"/>
        <v>0</v>
      </c>
      <c r="BD2648" s="294">
        <f t="shared" si="886"/>
        <v>0</v>
      </c>
      <c r="BE2648" s="295">
        <f t="shared" si="887"/>
        <v>0</v>
      </c>
      <c r="BF2648" s="296">
        <f t="shared" si="888"/>
        <v>0</v>
      </c>
      <c r="BG2648" s="293">
        <f t="shared" si="889"/>
        <v>0</v>
      </c>
      <c r="BH2648" s="294">
        <f t="shared" si="890"/>
        <v>0</v>
      </c>
      <c r="BI2648" s="295">
        <f t="shared" si="891"/>
        <v>0</v>
      </c>
      <c r="BJ2648" s="296">
        <f t="shared" si="892"/>
        <v>0</v>
      </c>
      <c r="BK2648" s="293">
        <f t="shared" si="893"/>
        <v>0</v>
      </c>
      <c r="BL2648" s="294">
        <f t="shared" si="894"/>
        <v>0</v>
      </c>
      <c r="BM2648" s="295">
        <f t="shared" si="895"/>
        <v>0</v>
      </c>
      <c r="BN2648" s="296">
        <f t="shared" si="896"/>
        <v>0</v>
      </c>
      <c r="BO2648" s="293">
        <f t="shared" si="897"/>
        <v>0</v>
      </c>
      <c r="BP2648" s="294">
        <f t="shared" si="898"/>
        <v>0</v>
      </c>
      <c r="BQ2648" s="295">
        <f t="shared" si="899"/>
        <v>0</v>
      </c>
      <c r="BR2648" s="296">
        <f t="shared" si="900"/>
        <v>0</v>
      </c>
      <c r="BS2648" s="293">
        <f t="shared" si="901"/>
        <v>0</v>
      </c>
      <c r="BT2648" s="294">
        <f t="shared" si="902"/>
        <v>0</v>
      </c>
      <c r="BU2648" s="295">
        <f t="shared" si="903"/>
        <v>0</v>
      </c>
      <c r="BV2648" s="296">
        <f t="shared" si="904"/>
        <v>0</v>
      </c>
      <c r="BW2648" s="293">
        <f t="shared" si="905"/>
        <v>0</v>
      </c>
      <c r="BX2648" s="294">
        <f t="shared" si="906"/>
        <v>0</v>
      </c>
      <c r="BY2648" s="295">
        <f t="shared" si="907"/>
        <v>0</v>
      </c>
      <c r="BZ2648" s="296">
        <f t="shared" si="908"/>
        <v>0</v>
      </c>
      <c r="CA2648" s="293">
        <f t="shared" si="909"/>
        <v>0</v>
      </c>
      <c r="CB2648" s="294">
        <f t="shared" si="910"/>
        <v>0</v>
      </c>
      <c r="CC2648" s="295">
        <f t="shared" si="911"/>
        <v>0</v>
      </c>
      <c r="CD2648" s="296">
        <f t="shared" si="912"/>
        <v>0</v>
      </c>
      <c r="CE2648" s="293">
        <f t="shared" si="913"/>
        <v>0</v>
      </c>
      <c r="CF2648" s="294">
        <f t="shared" si="914"/>
        <v>0</v>
      </c>
      <c r="CG2648" s="295">
        <f t="shared" si="915"/>
        <v>0</v>
      </c>
      <c r="CH2648" s="296">
        <f t="shared" si="916"/>
        <v>0</v>
      </c>
      <c r="CI2648" s="293">
        <f t="shared" si="917"/>
        <v>0</v>
      </c>
      <c r="CJ2648" s="294">
        <f t="shared" si="918"/>
        <v>0</v>
      </c>
      <c r="CK2648" s="295">
        <f t="shared" si="919"/>
        <v>0</v>
      </c>
      <c r="CL2648" s="296">
        <f t="shared" si="920"/>
        <v>0</v>
      </c>
      <c r="CM2648" s="293">
        <f t="shared" si="921"/>
        <v>0</v>
      </c>
      <c r="CN2648" s="294">
        <f t="shared" si="922"/>
        <v>0</v>
      </c>
      <c r="CO2648" s="295">
        <f t="shared" si="923"/>
        <v>0</v>
      </c>
      <c r="CP2648" s="296">
        <f t="shared" si="924"/>
        <v>0</v>
      </c>
      <c r="CQ2648" s="293">
        <f t="shared" si="925"/>
        <v>0</v>
      </c>
      <c r="CR2648" s="294">
        <f t="shared" si="926"/>
        <v>0</v>
      </c>
      <c r="CS2648" s="295">
        <f t="shared" si="927"/>
        <v>0</v>
      </c>
      <c r="CT2648" s="296">
        <f t="shared" si="928"/>
        <v>0</v>
      </c>
      <c r="CU2648" s="293">
        <f t="shared" si="929"/>
        <v>0</v>
      </c>
      <c r="CV2648" s="294">
        <f t="shared" si="930"/>
        <v>0</v>
      </c>
      <c r="CW2648" s="295">
        <f t="shared" si="931"/>
        <v>0</v>
      </c>
      <c r="CX2648" s="296">
        <f t="shared" si="932"/>
        <v>0</v>
      </c>
      <c r="CY2648" s="293">
        <f t="shared" si="933"/>
        <v>0</v>
      </c>
      <c r="CZ2648" s="294">
        <f t="shared" si="934"/>
        <v>0</v>
      </c>
      <c r="DA2648" s="295">
        <f t="shared" si="935"/>
        <v>0</v>
      </c>
      <c r="DB2648" s="296">
        <f t="shared" si="936"/>
        <v>0</v>
      </c>
      <c r="DC2648" s="404">
        <f t="shared" si="937"/>
        <v>0</v>
      </c>
      <c r="DD2648" s="366">
        <f t="shared" si="938"/>
        <v>0</v>
      </c>
      <c r="DE2648" s="364">
        <f t="shared" si="939"/>
        <v>0</v>
      </c>
      <c r="DF2648" s="365">
        <f t="shared" si="940"/>
        <v>0</v>
      </c>
      <c r="DG2648" s="404">
        <f t="shared" si="941"/>
        <v>0</v>
      </c>
      <c r="DH2648" s="366">
        <f t="shared" si="942"/>
        <v>0</v>
      </c>
      <c r="DI2648" s="364">
        <f t="shared" si="943"/>
        <v>0</v>
      </c>
      <c r="DJ2648" s="365">
        <f t="shared" si="944"/>
        <v>0</v>
      </c>
      <c r="DK2648" s="362">
        <f t="shared" si="945"/>
        <v>0</v>
      </c>
      <c r="DL2648" s="366">
        <f t="shared" si="946"/>
        <v>0</v>
      </c>
      <c r="DM2648" s="364">
        <f t="shared" si="947"/>
        <v>0</v>
      </c>
      <c r="DN2648" s="365">
        <f t="shared" si="948"/>
        <v>0</v>
      </c>
      <c r="DO2648" s="351">
        <f t="shared" si="949"/>
        <v>0</v>
      </c>
      <c r="DP2648" s="402">
        <f t="shared" si="950"/>
        <v>0</v>
      </c>
      <c r="DQ2648" s="370" t="str">
        <f>IF(DP2648=0,"",
IF(SUM($DP$2549:DP2648)=1,DR2648,
IF($DP$2669&gt;SUM($DP$2549:DP2648),_xlfn.CONCAT(", ",DR2648),
IF($DP$2669=SUM($DP$2549:DP2648),_xlfn.CONCAT(" y ",DR2648)))))</f>
        <v/>
      </c>
      <c r="DR2648" s="156" t="s">
        <v>5259</v>
      </c>
      <c r="DS2648" s="402">
        <f t="shared" si="951"/>
        <v>0</v>
      </c>
      <c r="DT2648" s="370" t="str">
        <f>IF(DS2648=0,"",
IF(SUM($DS$2549:DS2648)=1,DU2648,
IF($DS$2669&gt;SUM($DS$2549:DS2648),_xlfn.CONCAT(", ",DU2648),
IF($DS$2669=SUM($DS$2549:DS2648),_xlfn.CONCAT(" y ",DU2648)))))</f>
        <v/>
      </c>
      <c r="DU2648" s="156" t="s">
        <v>5259</v>
      </c>
    </row>
    <row r="2649" spans="1:125" ht="15" customHeight="1">
      <c r="A2649" s="57"/>
      <c r="B2649" s="26"/>
      <c r="C2649" s="157" t="s">
        <v>5260</v>
      </c>
      <c r="D2649" s="852" t="str">
        <f t="shared" si="862"/>
        <v/>
      </c>
      <c r="E2649" s="853"/>
      <c r="F2649" s="853"/>
      <c r="G2649" s="853"/>
      <c r="H2649" s="853"/>
      <c r="I2649" s="853"/>
      <c r="J2649" s="853"/>
      <c r="K2649" s="853"/>
      <c r="L2649" s="854"/>
      <c r="M2649" s="617"/>
      <c r="N2649" s="617"/>
      <c r="O2649" s="617"/>
      <c r="P2649" s="617"/>
      <c r="Q2649" s="617"/>
      <c r="R2649" s="617"/>
      <c r="S2649" s="617"/>
      <c r="T2649" s="617"/>
      <c r="U2649" s="617"/>
      <c r="V2649" s="617"/>
      <c r="W2649" s="617"/>
      <c r="X2649" s="617"/>
      <c r="Y2649" s="617"/>
      <c r="Z2649" s="617"/>
      <c r="AA2649" s="617"/>
      <c r="AB2649" s="617"/>
      <c r="AC2649" s="617"/>
      <c r="AD2649" s="617"/>
      <c r="AE2649" s="164"/>
      <c r="AF2649" s="164"/>
      <c r="AG2649" s="199">
        <f t="shared" si="863"/>
        <v>0</v>
      </c>
      <c r="AH2649" s="298">
        <f t="shared" si="864"/>
        <v>0</v>
      </c>
      <c r="AI2649" s="293">
        <f t="shared" si="865"/>
        <v>0</v>
      </c>
      <c r="AJ2649" s="294">
        <f t="shared" si="866"/>
        <v>0</v>
      </c>
      <c r="AK2649" s="295">
        <f t="shared" si="867"/>
        <v>0</v>
      </c>
      <c r="AL2649" s="296">
        <f t="shared" si="868"/>
        <v>0</v>
      </c>
      <c r="AM2649" s="293">
        <f t="shared" si="869"/>
        <v>0</v>
      </c>
      <c r="AN2649" s="294">
        <f t="shared" si="870"/>
        <v>0</v>
      </c>
      <c r="AO2649" s="295">
        <f t="shared" si="871"/>
        <v>0</v>
      </c>
      <c r="AP2649" s="296">
        <f t="shared" si="872"/>
        <v>0</v>
      </c>
      <c r="AQ2649" s="293">
        <f t="shared" si="873"/>
        <v>0</v>
      </c>
      <c r="AR2649" s="294">
        <f t="shared" si="874"/>
        <v>0</v>
      </c>
      <c r="AS2649" s="295">
        <f t="shared" si="875"/>
        <v>0</v>
      </c>
      <c r="AT2649" s="296">
        <f t="shared" si="876"/>
        <v>0</v>
      </c>
      <c r="AU2649" s="293">
        <f t="shared" si="877"/>
        <v>0</v>
      </c>
      <c r="AV2649" s="294">
        <f t="shared" si="878"/>
        <v>0</v>
      </c>
      <c r="AW2649" s="295">
        <f t="shared" si="879"/>
        <v>0</v>
      </c>
      <c r="AX2649" s="296">
        <f t="shared" si="880"/>
        <v>0</v>
      </c>
      <c r="AY2649" s="293">
        <f t="shared" si="881"/>
        <v>0</v>
      </c>
      <c r="AZ2649" s="294">
        <f t="shared" si="882"/>
        <v>0</v>
      </c>
      <c r="BA2649" s="295">
        <f t="shared" si="883"/>
        <v>0</v>
      </c>
      <c r="BB2649" s="296">
        <f t="shared" si="884"/>
        <v>0</v>
      </c>
      <c r="BC2649" s="293">
        <f t="shared" si="885"/>
        <v>0</v>
      </c>
      <c r="BD2649" s="294">
        <f t="shared" si="886"/>
        <v>0</v>
      </c>
      <c r="BE2649" s="295">
        <f t="shared" si="887"/>
        <v>0</v>
      </c>
      <c r="BF2649" s="296">
        <f t="shared" si="888"/>
        <v>0</v>
      </c>
      <c r="BG2649" s="293">
        <f t="shared" si="889"/>
        <v>0</v>
      </c>
      <c r="BH2649" s="294">
        <f t="shared" si="890"/>
        <v>0</v>
      </c>
      <c r="BI2649" s="295">
        <f t="shared" si="891"/>
        <v>0</v>
      </c>
      <c r="BJ2649" s="296">
        <f t="shared" si="892"/>
        <v>0</v>
      </c>
      <c r="BK2649" s="293">
        <f t="shared" si="893"/>
        <v>0</v>
      </c>
      <c r="BL2649" s="294">
        <f t="shared" si="894"/>
        <v>0</v>
      </c>
      <c r="BM2649" s="295">
        <f t="shared" si="895"/>
        <v>0</v>
      </c>
      <c r="BN2649" s="296">
        <f t="shared" si="896"/>
        <v>0</v>
      </c>
      <c r="BO2649" s="293">
        <f t="shared" si="897"/>
        <v>0</v>
      </c>
      <c r="BP2649" s="294">
        <f t="shared" si="898"/>
        <v>0</v>
      </c>
      <c r="BQ2649" s="295">
        <f t="shared" si="899"/>
        <v>0</v>
      </c>
      <c r="BR2649" s="296">
        <f t="shared" si="900"/>
        <v>0</v>
      </c>
      <c r="BS2649" s="293">
        <f t="shared" si="901"/>
        <v>0</v>
      </c>
      <c r="BT2649" s="294">
        <f t="shared" si="902"/>
        <v>0</v>
      </c>
      <c r="BU2649" s="295">
        <f t="shared" si="903"/>
        <v>0</v>
      </c>
      <c r="BV2649" s="296">
        <f t="shared" si="904"/>
        <v>0</v>
      </c>
      <c r="BW2649" s="293">
        <f t="shared" si="905"/>
        <v>0</v>
      </c>
      <c r="BX2649" s="294">
        <f t="shared" si="906"/>
        <v>0</v>
      </c>
      <c r="BY2649" s="295">
        <f t="shared" si="907"/>
        <v>0</v>
      </c>
      <c r="BZ2649" s="296">
        <f t="shared" si="908"/>
        <v>0</v>
      </c>
      <c r="CA2649" s="293">
        <f t="shared" si="909"/>
        <v>0</v>
      </c>
      <c r="CB2649" s="294">
        <f t="shared" si="910"/>
        <v>0</v>
      </c>
      <c r="CC2649" s="295">
        <f t="shared" si="911"/>
        <v>0</v>
      </c>
      <c r="CD2649" s="296">
        <f t="shared" si="912"/>
        <v>0</v>
      </c>
      <c r="CE2649" s="293">
        <f t="shared" si="913"/>
        <v>0</v>
      </c>
      <c r="CF2649" s="294">
        <f t="shared" si="914"/>
        <v>0</v>
      </c>
      <c r="CG2649" s="295">
        <f t="shared" si="915"/>
        <v>0</v>
      </c>
      <c r="CH2649" s="296">
        <f t="shared" si="916"/>
        <v>0</v>
      </c>
      <c r="CI2649" s="293">
        <f t="shared" si="917"/>
        <v>0</v>
      </c>
      <c r="CJ2649" s="294">
        <f t="shared" si="918"/>
        <v>0</v>
      </c>
      <c r="CK2649" s="295">
        <f t="shared" si="919"/>
        <v>0</v>
      </c>
      <c r="CL2649" s="296">
        <f t="shared" si="920"/>
        <v>0</v>
      </c>
      <c r="CM2649" s="293">
        <f t="shared" si="921"/>
        <v>0</v>
      </c>
      <c r="CN2649" s="294">
        <f t="shared" si="922"/>
        <v>0</v>
      </c>
      <c r="CO2649" s="295">
        <f t="shared" si="923"/>
        <v>0</v>
      </c>
      <c r="CP2649" s="296">
        <f t="shared" si="924"/>
        <v>0</v>
      </c>
      <c r="CQ2649" s="293">
        <f t="shared" si="925"/>
        <v>0</v>
      </c>
      <c r="CR2649" s="294">
        <f t="shared" si="926"/>
        <v>0</v>
      </c>
      <c r="CS2649" s="295">
        <f t="shared" si="927"/>
        <v>0</v>
      </c>
      <c r="CT2649" s="296">
        <f t="shared" si="928"/>
        <v>0</v>
      </c>
      <c r="CU2649" s="293">
        <f t="shared" si="929"/>
        <v>0</v>
      </c>
      <c r="CV2649" s="294">
        <f t="shared" si="930"/>
        <v>0</v>
      </c>
      <c r="CW2649" s="295">
        <f t="shared" si="931"/>
        <v>0</v>
      </c>
      <c r="CX2649" s="296">
        <f t="shared" si="932"/>
        <v>0</v>
      </c>
      <c r="CY2649" s="293">
        <f t="shared" si="933"/>
        <v>0</v>
      </c>
      <c r="CZ2649" s="294">
        <f t="shared" si="934"/>
        <v>0</v>
      </c>
      <c r="DA2649" s="295">
        <f t="shared" si="935"/>
        <v>0</v>
      </c>
      <c r="DB2649" s="296">
        <f t="shared" si="936"/>
        <v>0</v>
      </c>
      <c r="DC2649" s="404">
        <f t="shared" si="937"/>
        <v>0</v>
      </c>
      <c r="DD2649" s="366">
        <f t="shared" si="938"/>
        <v>0</v>
      </c>
      <c r="DE2649" s="364">
        <f t="shared" si="939"/>
        <v>0</v>
      </c>
      <c r="DF2649" s="365">
        <f t="shared" si="940"/>
        <v>0</v>
      </c>
      <c r="DG2649" s="404">
        <f t="shared" si="941"/>
        <v>0</v>
      </c>
      <c r="DH2649" s="366">
        <f t="shared" si="942"/>
        <v>0</v>
      </c>
      <c r="DI2649" s="364">
        <f t="shared" si="943"/>
        <v>0</v>
      </c>
      <c r="DJ2649" s="365">
        <f t="shared" si="944"/>
        <v>0</v>
      </c>
      <c r="DK2649" s="362">
        <f t="shared" si="945"/>
        <v>0</v>
      </c>
      <c r="DL2649" s="366">
        <f t="shared" si="946"/>
        <v>0</v>
      </c>
      <c r="DM2649" s="364">
        <f t="shared" si="947"/>
        <v>0</v>
      </c>
      <c r="DN2649" s="365">
        <f t="shared" si="948"/>
        <v>0</v>
      </c>
      <c r="DO2649" s="351">
        <f t="shared" si="949"/>
        <v>0</v>
      </c>
      <c r="DP2649" s="402">
        <f t="shared" si="950"/>
        <v>0</v>
      </c>
      <c r="DQ2649" s="370" t="str">
        <f>IF(DP2649=0,"",
IF(SUM($DP$2549:DP2649)=1,DR2649,
IF($DP$2669&gt;SUM($DP$2549:DP2649),_xlfn.CONCAT(", ",DR2649),
IF($DP$2669=SUM($DP$2549:DP2649),_xlfn.CONCAT(" y ",DR2649)))))</f>
        <v/>
      </c>
      <c r="DR2649" s="156" t="s">
        <v>5261</v>
      </c>
      <c r="DS2649" s="402">
        <f t="shared" si="951"/>
        <v>0</v>
      </c>
      <c r="DT2649" s="370" t="str">
        <f>IF(DS2649=0,"",
IF(SUM($DS$2549:DS2649)=1,DU2649,
IF($DS$2669&gt;SUM($DS$2549:DS2649),_xlfn.CONCAT(", ",DU2649),
IF($DS$2669=SUM($DS$2549:DS2649),_xlfn.CONCAT(" y ",DU2649)))))</f>
        <v/>
      </c>
      <c r="DU2649" s="156" t="s">
        <v>5261</v>
      </c>
    </row>
    <row r="2650" spans="1:125" ht="15" customHeight="1">
      <c r="A2650" s="57"/>
      <c r="B2650" s="26"/>
      <c r="C2650" s="157" t="s">
        <v>5262</v>
      </c>
      <c r="D2650" s="852" t="str">
        <f t="shared" si="862"/>
        <v/>
      </c>
      <c r="E2650" s="853"/>
      <c r="F2650" s="853"/>
      <c r="G2650" s="853"/>
      <c r="H2650" s="853"/>
      <c r="I2650" s="853"/>
      <c r="J2650" s="853"/>
      <c r="K2650" s="853"/>
      <c r="L2650" s="854"/>
      <c r="M2650" s="617"/>
      <c r="N2650" s="617"/>
      <c r="O2650" s="617"/>
      <c r="P2650" s="617"/>
      <c r="Q2650" s="617"/>
      <c r="R2650" s="617"/>
      <c r="S2650" s="617"/>
      <c r="T2650" s="617"/>
      <c r="U2650" s="617"/>
      <c r="V2650" s="617"/>
      <c r="W2650" s="617"/>
      <c r="X2650" s="617"/>
      <c r="Y2650" s="617"/>
      <c r="Z2650" s="617"/>
      <c r="AA2650" s="617"/>
      <c r="AB2650" s="617"/>
      <c r="AC2650" s="617"/>
      <c r="AD2650" s="617"/>
      <c r="AE2650" s="164"/>
      <c r="AF2650" s="164"/>
      <c r="AG2650" s="199">
        <f t="shared" si="863"/>
        <v>0</v>
      </c>
      <c r="AH2650" s="298">
        <f t="shared" si="864"/>
        <v>0</v>
      </c>
      <c r="AI2650" s="293">
        <f t="shared" si="865"/>
        <v>0</v>
      </c>
      <c r="AJ2650" s="294">
        <f t="shared" si="866"/>
        <v>0</v>
      </c>
      <c r="AK2650" s="295">
        <f t="shared" si="867"/>
        <v>0</v>
      </c>
      <c r="AL2650" s="296">
        <f t="shared" si="868"/>
        <v>0</v>
      </c>
      <c r="AM2650" s="293">
        <f t="shared" si="869"/>
        <v>0</v>
      </c>
      <c r="AN2650" s="294">
        <f t="shared" si="870"/>
        <v>0</v>
      </c>
      <c r="AO2650" s="295">
        <f t="shared" si="871"/>
        <v>0</v>
      </c>
      <c r="AP2650" s="296">
        <f t="shared" si="872"/>
        <v>0</v>
      </c>
      <c r="AQ2650" s="293">
        <f t="shared" si="873"/>
        <v>0</v>
      </c>
      <c r="AR2650" s="294">
        <f t="shared" si="874"/>
        <v>0</v>
      </c>
      <c r="AS2650" s="295">
        <f t="shared" si="875"/>
        <v>0</v>
      </c>
      <c r="AT2650" s="296">
        <f t="shared" si="876"/>
        <v>0</v>
      </c>
      <c r="AU2650" s="293">
        <f t="shared" si="877"/>
        <v>0</v>
      </c>
      <c r="AV2650" s="294">
        <f t="shared" si="878"/>
        <v>0</v>
      </c>
      <c r="AW2650" s="295">
        <f t="shared" si="879"/>
        <v>0</v>
      </c>
      <c r="AX2650" s="296">
        <f t="shared" si="880"/>
        <v>0</v>
      </c>
      <c r="AY2650" s="293">
        <f t="shared" si="881"/>
        <v>0</v>
      </c>
      <c r="AZ2650" s="294">
        <f t="shared" si="882"/>
        <v>0</v>
      </c>
      <c r="BA2650" s="295">
        <f t="shared" si="883"/>
        <v>0</v>
      </c>
      <c r="BB2650" s="296">
        <f t="shared" si="884"/>
        <v>0</v>
      </c>
      <c r="BC2650" s="293">
        <f t="shared" si="885"/>
        <v>0</v>
      </c>
      <c r="BD2650" s="294">
        <f t="shared" si="886"/>
        <v>0</v>
      </c>
      <c r="BE2650" s="295">
        <f t="shared" si="887"/>
        <v>0</v>
      </c>
      <c r="BF2650" s="296">
        <f t="shared" si="888"/>
        <v>0</v>
      </c>
      <c r="BG2650" s="293">
        <f t="shared" si="889"/>
        <v>0</v>
      </c>
      <c r="BH2650" s="294">
        <f t="shared" si="890"/>
        <v>0</v>
      </c>
      <c r="BI2650" s="295">
        <f t="shared" si="891"/>
        <v>0</v>
      </c>
      <c r="BJ2650" s="296">
        <f t="shared" si="892"/>
        <v>0</v>
      </c>
      <c r="BK2650" s="293">
        <f t="shared" si="893"/>
        <v>0</v>
      </c>
      <c r="BL2650" s="294">
        <f t="shared" si="894"/>
        <v>0</v>
      </c>
      <c r="BM2650" s="295">
        <f t="shared" si="895"/>
        <v>0</v>
      </c>
      <c r="BN2650" s="296">
        <f t="shared" si="896"/>
        <v>0</v>
      </c>
      <c r="BO2650" s="293">
        <f t="shared" si="897"/>
        <v>0</v>
      </c>
      <c r="BP2650" s="294">
        <f t="shared" si="898"/>
        <v>0</v>
      </c>
      <c r="BQ2650" s="295">
        <f t="shared" si="899"/>
        <v>0</v>
      </c>
      <c r="BR2650" s="296">
        <f t="shared" si="900"/>
        <v>0</v>
      </c>
      <c r="BS2650" s="293">
        <f t="shared" si="901"/>
        <v>0</v>
      </c>
      <c r="BT2650" s="294">
        <f t="shared" si="902"/>
        <v>0</v>
      </c>
      <c r="BU2650" s="295">
        <f t="shared" si="903"/>
        <v>0</v>
      </c>
      <c r="BV2650" s="296">
        <f t="shared" si="904"/>
        <v>0</v>
      </c>
      <c r="BW2650" s="293">
        <f t="shared" si="905"/>
        <v>0</v>
      </c>
      <c r="BX2650" s="294">
        <f t="shared" si="906"/>
        <v>0</v>
      </c>
      <c r="BY2650" s="295">
        <f t="shared" si="907"/>
        <v>0</v>
      </c>
      <c r="BZ2650" s="296">
        <f t="shared" si="908"/>
        <v>0</v>
      </c>
      <c r="CA2650" s="293">
        <f t="shared" si="909"/>
        <v>0</v>
      </c>
      <c r="CB2650" s="294">
        <f t="shared" si="910"/>
        <v>0</v>
      </c>
      <c r="CC2650" s="295">
        <f t="shared" si="911"/>
        <v>0</v>
      </c>
      <c r="CD2650" s="296">
        <f t="shared" si="912"/>
        <v>0</v>
      </c>
      <c r="CE2650" s="293">
        <f t="shared" si="913"/>
        <v>0</v>
      </c>
      <c r="CF2650" s="294">
        <f t="shared" si="914"/>
        <v>0</v>
      </c>
      <c r="CG2650" s="295">
        <f t="shared" si="915"/>
        <v>0</v>
      </c>
      <c r="CH2650" s="296">
        <f t="shared" si="916"/>
        <v>0</v>
      </c>
      <c r="CI2650" s="293">
        <f t="shared" si="917"/>
        <v>0</v>
      </c>
      <c r="CJ2650" s="294">
        <f t="shared" si="918"/>
        <v>0</v>
      </c>
      <c r="CK2650" s="295">
        <f t="shared" si="919"/>
        <v>0</v>
      </c>
      <c r="CL2650" s="296">
        <f t="shared" si="920"/>
        <v>0</v>
      </c>
      <c r="CM2650" s="293">
        <f t="shared" si="921"/>
        <v>0</v>
      </c>
      <c r="CN2650" s="294">
        <f t="shared" si="922"/>
        <v>0</v>
      </c>
      <c r="CO2650" s="295">
        <f t="shared" si="923"/>
        <v>0</v>
      </c>
      <c r="CP2650" s="296">
        <f t="shared" si="924"/>
        <v>0</v>
      </c>
      <c r="CQ2650" s="293">
        <f t="shared" si="925"/>
        <v>0</v>
      </c>
      <c r="CR2650" s="294">
        <f t="shared" si="926"/>
        <v>0</v>
      </c>
      <c r="CS2650" s="295">
        <f t="shared" si="927"/>
        <v>0</v>
      </c>
      <c r="CT2650" s="296">
        <f t="shared" si="928"/>
        <v>0</v>
      </c>
      <c r="CU2650" s="293">
        <f t="shared" si="929"/>
        <v>0</v>
      </c>
      <c r="CV2650" s="294">
        <f t="shared" si="930"/>
        <v>0</v>
      </c>
      <c r="CW2650" s="295">
        <f t="shared" si="931"/>
        <v>0</v>
      </c>
      <c r="CX2650" s="296">
        <f t="shared" si="932"/>
        <v>0</v>
      </c>
      <c r="CY2650" s="293">
        <f t="shared" si="933"/>
        <v>0</v>
      </c>
      <c r="CZ2650" s="294">
        <f t="shared" si="934"/>
        <v>0</v>
      </c>
      <c r="DA2650" s="295">
        <f t="shared" si="935"/>
        <v>0</v>
      </c>
      <c r="DB2650" s="296">
        <f t="shared" si="936"/>
        <v>0</v>
      </c>
      <c r="DC2650" s="404">
        <f t="shared" si="937"/>
        <v>0</v>
      </c>
      <c r="DD2650" s="366">
        <f t="shared" si="938"/>
        <v>0</v>
      </c>
      <c r="DE2650" s="364">
        <f t="shared" si="939"/>
        <v>0</v>
      </c>
      <c r="DF2650" s="365">
        <f t="shared" si="940"/>
        <v>0</v>
      </c>
      <c r="DG2650" s="404">
        <f t="shared" si="941"/>
        <v>0</v>
      </c>
      <c r="DH2650" s="366">
        <f t="shared" si="942"/>
        <v>0</v>
      </c>
      <c r="DI2650" s="364">
        <f t="shared" si="943"/>
        <v>0</v>
      </c>
      <c r="DJ2650" s="365">
        <f t="shared" si="944"/>
        <v>0</v>
      </c>
      <c r="DK2650" s="362">
        <f t="shared" si="945"/>
        <v>0</v>
      </c>
      <c r="DL2650" s="366">
        <f t="shared" si="946"/>
        <v>0</v>
      </c>
      <c r="DM2650" s="364">
        <f t="shared" si="947"/>
        <v>0</v>
      </c>
      <c r="DN2650" s="365">
        <f t="shared" si="948"/>
        <v>0</v>
      </c>
      <c r="DO2650" s="351">
        <f t="shared" si="949"/>
        <v>0</v>
      </c>
      <c r="DP2650" s="402">
        <f t="shared" si="950"/>
        <v>0</v>
      </c>
      <c r="DQ2650" s="370" t="str">
        <f>IF(DP2650=0,"",
IF(SUM($DP$2549:DP2650)=1,DR2650,
IF($DP$2669&gt;SUM($DP$2549:DP2650),_xlfn.CONCAT(", ",DR2650),
IF($DP$2669=SUM($DP$2549:DP2650),_xlfn.CONCAT(" y ",DR2650)))))</f>
        <v/>
      </c>
      <c r="DR2650" s="156" t="s">
        <v>5263</v>
      </c>
      <c r="DS2650" s="402">
        <f t="shared" si="951"/>
        <v>0</v>
      </c>
      <c r="DT2650" s="370" t="str">
        <f>IF(DS2650=0,"",
IF(SUM($DS$2549:DS2650)=1,DU2650,
IF($DS$2669&gt;SUM($DS$2549:DS2650),_xlfn.CONCAT(", ",DU2650),
IF($DS$2669=SUM($DS$2549:DS2650),_xlfn.CONCAT(" y ",DU2650)))))</f>
        <v/>
      </c>
      <c r="DU2650" s="156" t="s">
        <v>5263</v>
      </c>
    </row>
    <row r="2651" spans="1:125" ht="15" customHeight="1">
      <c r="A2651" s="57"/>
      <c r="B2651" s="26"/>
      <c r="C2651" s="157" t="s">
        <v>5264</v>
      </c>
      <c r="D2651" s="852" t="str">
        <f t="shared" si="862"/>
        <v/>
      </c>
      <c r="E2651" s="853"/>
      <c r="F2651" s="853"/>
      <c r="G2651" s="853"/>
      <c r="H2651" s="853"/>
      <c r="I2651" s="853"/>
      <c r="J2651" s="853"/>
      <c r="K2651" s="853"/>
      <c r="L2651" s="854"/>
      <c r="M2651" s="617"/>
      <c r="N2651" s="617"/>
      <c r="O2651" s="617"/>
      <c r="P2651" s="617"/>
      <c r="Q2651" s="617"/>
      <c r="R2651" s="617"/>
      <c r="S2651" s="617"/>
      <c r="T2651" s="617"/>
      <c r="U2651" s="617"/>
      <c r="V2651" s="617"/>
      <c r="W2651" s="617"/>
      <c r="X2651" s="617"/>
      <c r="Y2651" s="617"/>
      <c r="Z2651" s="617"/>
      <c r="AA2651" s="617"/>
      <c r="AB2651" s="617"/>
      <c r="AC2651" s="617"/>
      <c r="AD2651" s="617"/>
      <c r="AE2651" s="164"/>
      <c r="AF2651" s="164"/>
      <c r="AG2651" s="199">
        <f t="shared" si="863"/>
        <v>0</v>
      </c>
      <c r="AH2651" s="298">
        <f t="shared" si="864"/>
        <v>0</v>
      </c>
      <c r="AI2651" s="293">
        <f t="shared" si="865"/>
        <v>0</v>
      </c>
      <c r="AJ2651" s="294">
        <f t="shared" si="866"/>
        <v>0</v>
      </c>
      <c r="AK2651" s="295">
        <f t="shared" si="867"/>
        <v>0</v>
      </c>
      <c r="AL2651" s="296">
        <f t="shared" si="868"/>
        <v>0</v>
      </c>
      <c r="AM2651" s="293">
        <f t="shared" si="869"/>
        <v>0</v>
      </c>
      <c r="AN2651" s="294">
        <f t="shared" si="870"/>
        <v>0</v>
      </c>
      <c r="AO2651" s="295">
        <f t="shared" si="871"/>
        <v>0</v>
      </c>
      <c r="AP2651" s="296">
        <f t="shared" si="872"/>
        <v>0</v>
      </c>
      <c r="AQ2651" s="293">
        <f t="shared" si="873"/>
        <v>0</v>
      </c>
      <c r="AR2651" s="294">
        <f t="shared" si="874"/>
        <v>0</v>
      </c>
      <c r="AS2651" s="295">
        <f t="shared" si="875"/>
        <v>0</v>
      </c>
      <c r="AT2651" s="296">
        <f t="shared" si="876"/>
        <v>0</v>
      </c>
      <c r="AU2651" s="293">
        <f t="shared" si="877"/>
        <v>0</v>
      </c>
      <c r="AV2651" s="294">
        <f t="shared" si="878"/>
        <v>0</v>
      </c>
      <c r="AW2651" s="295">
        <f t="shared" si="879"/>
        <v>0</v>
      </c>
      <c r="AX2651" s="296">
        <f t="shared" si="880"/>
        <v>0</v>
      </c>
      <c r="AY2651" s="293">
        <f t="shared" si="881"/>
        <v>0</v>
      </c>
      <c r="AZ2651" s="294">
        <f t="shared" si="882"/>
        <v>0</v>
      </c>
      <c r="BA2651" s="295">
        <f t="shared" si="883"/>
        <v>0</v>
      </c>
      <c r="BB2651" s="296">
        <f t="shared" si="884"/>
        <v>0</v>
      </c>
      <c r="BC2651" s="293">
        <f t="shared" si="885"/>
        <v>0</v>
      </c>
      <c r="BD2651" s="294">
        <f t="shared" si="886"/>
        <v>0</v>
      </c>
      <c r="BE2651" s="295">
        <f t="shared" si="887"/>
        <v>0</v>
      </c>
      <c r="BF2651" s="296">
        <f t="shared" si="888"/>
        <v>0</v>
      </c>
      <c r="BG2651" s="293">
        <f t="shared" si="889"/>
        <v>0</v>
      </c>
      <c r="BH2651" s="294">
        <f t="shared" si="890"/>
        <v>0</v>
      </c>
      <c r="BI2651" s="295">
        <f t="shared" si="891"/>
        <v>0</v>
      </c>
      <c r="BJ2651" s="296">
        <f t="shared" si="892"/>
        <v>0</v>
      </c>
      <c r="BK2651" s="293">
        <f t="shared" si="893"/>
        <v>0</v>
      </c>
      <c r="BL2651" s="294">
        <f t="shared" si="894"/>
        <v>0</v>
      </c>
      <c r="BM2651" s="295">
        <f t="shared" si="895"/>
        <v>0</v>
      </c>
      <c r="BN2651" s="296">
        <f t="shared" si="896"/>
        <v>0</v>
      </c>
      <c r="BO2651" s="293">
        <f t="shared" si="897"/>
        <v>0</v>
      </c>
      <c r="BP2651" s="294">
        <f t="shared" si="898"/>
        <v>0</v>
      </c>
      <c r="BQ2651" s="295">
        <f t="shared" si="899"/>
        <v>0</v>
      </c>
      <c r="BR2651" s="296">
        <f t="shared" si="900"/>
        <v>0</v>
      </c>
      <c r="BS2651" s="293">
        <f t="shared" si="901"/>
        <v>0</v>
      </c>
      <c r="BT2651" s="294">
        <f t="shared" si="902"/>
        <v>0</v>
      </c>
      <c r="BU2651" s="295">
        <f t="shared" si="903"/>
        <v>0</v>
      </c>
      <c r="BV2651" s="296">
        <f t="shared" si="904"/>
        <v>0</v>
      </c>
      <c r="BW2651" s="293">
        <f t="shared" si="905"/>
        <v>0</v>
      </c>
      <c r="BX2651" s="294">
        <f t="shared" si="906"/>
        <v>0</v>
      </c>
      <c r="BY2651" s="295">
        <f t="shared" si="907"/>
        <v>0</v>
      </c>
      <c r="BZ2651" s="296">
        <f t="shared" si="908"/>
        <v>0</v>
      </c>
      <c r="CA2651" s="293">
        <f t="shared" si="909"/>
        <v>0</v>
      </c>
      <c r="CB2651" s="294">
        <f t="shared" si="910"/>
        <v>0</v>
      </c>
      <c r="CC2651" s="295">
        <f t="shared" si="911"/>
        <v>0</v>
      </c>
      <c r="CD2651" s="296">
        <f t="shared" si="912"/>
        <v>0</v>
      </c>
      <c r="CE2651" s="293">
        <f t="shared" si="913"/>
        <v>0</v>
      </c>
      <c r="CF2651" s="294">
        <f t="shared" si="914"/>
        <v>0</v>
      </c>
      <c r="CG2651" s="295">
        <f t="shared" si="915"/>
        <v>0</v>
      </c>
      <c r="CH2651" s="296">
        <f t="shared" si="916"/>
        <v>0</v>
      </c>
      <c r="CI2651" s="293">
        <f t="shared" si="917"/>
        <v>0</v>
      </c>
      <c r="CJ2651" s="294">
        <f t="shared" si="918"/>
        <v>0</v>
      </c>
      <c r="CK2651" s="295">
        <f t="shared" si="919"/>
        <v>0</v>
      </c>
      <c r="CL2651" s="296">
        <f t="shared" si="920"/>
        <v>0</v>
      </c>
      <c r="CM2651" s="293">
        <f t="shared" si="921"/>
        <v>0</v>
      </c>
      <c r="CN2651" s="294">
        <f t="shared" si="922"/>
        <v>0</v>
      </c>
      <c r="CO2651" s="295">
        <f t="shared" si="923"/>
        <v>0</v>
      </c>
      <c r="CP2651" s="296">
        <f t="shared" si="924"/>
        <v>0</v>
      </c>
      <c r="CQ2651" s="293">
        <f t="shared" si="925"/>
        <v>0</v>
      </c>
      <c r="CR2651" s="294">
        <f t="shared" si="926"/>
        <v>0</v>
      </c>
      <c r="CS2651" s="295">
        <f t="shared" si="927"/>
        <v>0</v>
      </c>
      <c r="CT2651" s="296">
        <f t="shared" si="928"/>
        <v>0</v>
      </c>
      <c r="CU2651" s="293">
        <f t="shared" si="929"/>
        <v>0</v>
      </c>
      <c r="CV2651" s="294">
        <f t="shared" si="930"/>
        <v>0</v>
      </c>
      <c r="CW2651" s="295">
        <f t="shared" si="931"/>
        <v>0</v>
      </c>
      <c r="CX2651" s="296">
        <f t="shared" si="932"/>
        <v>0</v>
      </c>
      <c r="CY2651" s="293">
        <f t="shared" si="933"/>
        <v>0</v>
      </c>
      <c r="CZ2651" s="294">
        <f t="shared" si="934"/>
        <v>0</v>
      </c>
      <c r="DA2651" s="295">
        <f t="shared" si="935"/>
        <v>0</v>
      </c>
      <c r="DB2651" s="296">
        <f t="shared" si="936"/>
        <v>0</v>
      </c>
      <c r="DC2651" s="404">
        <f t="shared" si="937"/>
        <v>0</v>
      </c>
      <c r="DD2651" s="366">
        <f t="shared" si="938"/>
        <v>0</v>
      </c>
      <c r="DE2651" s="364">
        <f t="shared" si="939"/>
        <v>0</v>
      </c>
      <c r="DF2651" s="365">
        <f t="shared" si="940"/>
        <v>0</v>
      </c>
      <c r="DG2651" s="404">
        <f t="shared" si="941"/>
        <v>0</v>
      </c>
      <c r="DH2651" s="366">
        <f t="shared" si="942"/>
        <v>0</v>
      </c>
      <c r="DI2651" s="364">
        <f t="shared" si="943"/>
        <v>0</v>
      </c>
      <c r="DJ2651" s="365">
        <f t="shared" si="944"/>
        <v>0</v>
      </c>
      <c r="DK2651" s="362">
        <f t="shared" si="945"/>
        <v>0</v>
      </c>
      <c r="DL2651" s="366">
        <f t="shared" si="946"/>
        <v>0</v>
      </c>
      <c r="DM2651" s="364">
        <f t="shared" si="947"/>
        <v>0</v>
      </c>
      <c r="DN2651" s="365">
        <f t="shared" si="948"/>
        <v>0</v>
      </c>
      <c r="DO2651" s="351">
        <f t="shared" si="949"/>
        <v>0</v>
      </c>
      <c r="DP2651" s="402">
        <f t="shared" si="950"/>
        <v>0</v>
      </c>
      <c r="DQ2651" s="370" t="str">
        <f>IF(DP2651=0,"",
IF(SUM($DP$2549:DP2651)=1,DR2651,
IF($DP$2669&gt;SUM($DP$2549:DP2651),_xlfn.CONCAT(", ",DR2651),
IF($DP$2669=SUM($DP$2549:DP2651),_xlfn.CONCAT(" y ",DR2651)))))</f>
        <v/>
      </c>
      <c r="DR2651" s="156" t="s">
        <v>5265</v>
      </c>
      <c r="DS2651" s="402">
        <f t="shared" si="951"/>
        <v>0</v>
      </c>
      <c r="DT2651" s="370" t="str">
        <f>IF(DS2651=0,"",
IF(SUM($DS$2549:DS2651)=1,DU2651,
IF($DS$2669&gt;SUM($DS$2549:DS2651),_xlfn.CONCAT(", ",DU2651),
IF($DS$2669=SUM($DS$2549:DS2651),_xlfn.CONCAT(" y ",DU2651)))))</f>
        <v/>
      </c>
      <c r="DU2651" s="156" t="s">
        <v>5265</v>
      </c>
    </row>
    <row r="2652" spans="1:125" ht="15" customHeight="1">
      <c r="A2652" s="57"/>
      <c r="B2652" s="26"/>
      <c r="C2652" s="157" t="s">
        <v>5266</v>
      </c>
      <c r="D2652" s="852" t="str">
        <f t="shared" si="862"/>
        <v/>
      </c>
      <c r="E2652" s="853"/>
      <c r="F2652" s="853"/>
      <c r="G2652" s="853"/>
      <c r="H2652" s="853"/>
      <c r="I2652" s="853"/>
      <c r="J2652" s="853"/>
      <c r="K2652" s="853"/>
      <c r="L2652" s="854"/>
      <c r="M2652" s="617"/>
      <c r="N2652" s="617"/>
      <c r="O2652" s="617"/>
      <c r="P2652" s="617"/>
      <c r="Q2652" s="617"/>
      <c r="R2652" s="617"/>
      <c r="S2652" s="617"/>
      <c r="T2652" s="617"/>
      <c r="U2652" s="617"/>
      <c r="V2652" s="617"/>
      <c r="W2652" s="617"/>
      <c r="X2652" s="617"/>
      <c r="Y2652" s="617"/>
      <c r="Z2652" s="617"/>
      <c r="AA2652" s="617"/>
      <c r="AB2652" s="617"/>
      <c r="AC2652" s="617"/>
      <c r="AD2652" s="617"/>
      <c r="AE2652" s="164"/>
      <c r="AF2652" s="164"/>
      <c r="AG2652" s="199">
        <f t="shared" si="863"/>
        <v>0</v>
      </c>
      <c r="AH2652" s="298">
        <f t="shared" si="864"/>
        <v>0</v>
      </c>
      <c r="AI2652" s="293">
        <f t="shared" si="865"/>
        <v>0</v>
      </c>
      <c r="AJ2652" s="294">
        <f t="shared" si="866"/>
        <v>0</v>
      </c>
      <c r="AK2652" s="295">
        <f t="shared" si="867"/>
        <v>0</v>
      </c>
      <c r="AL2652" s="296">
        <f t="shared" si="868"/>
        <v>0</v>
      </c>
      <c r="AM2652" s="293">
        <f t="shared" si="869"/>
        <v>0</v>
      </c>
      <c r="AN2652" s="294">
        <f t="shared" si="870"/>
        <v>0</v>
      </c>
      <c r="AO2652" s="295">
        <f t="shared" si="871"/>
        <v>0</v>
      </c>
      <c r="AP2652" s="296">
        <f t="shared" si="872"/>
        <v>0</v>
      </c>
      <c r="AQ2652" s="293">
        <f t="shared" si="873"/>
        <v>0</v>
      </c>
      <c r="AR2652" s="294">
        <f t="shared" si="874"/>
        <v>0</v>
      </c>
      <c r="AS2652" s="295">
        <f t="shared" si="875"/>
        <v>0</v>
      </c>
      <c r="AT2652" s="296">
        <f t="shared" si="876"/>
        <v>0</v>
      </c>
      <c r="AU2652" s="293">
        <f t="shared" si="877"/>
        <v>0</v>
      </c>
      <c r="AV2652" s="294">
        <f t="shared" si="878"/>
        <v>0</v>
      </c>
      <c r="AW2652" s="295">
        <f t="shared" si="879"/>
        <v>0</v>
      </c>
      <c r="AX2652" s="296">
        <f t="shared" si="880"/>
        <v>0</v>
      </c>
      <c r="AY2652" s="293">
        <f t="shared" si="881"/>
        <v>0</v>
      </c>
      <c r="AZ2652" s="294">
        <f t="shared" si="882"/>
        <v>0</v>
      </c>
      <c r="BA2652" s="295">
        <f t="shared" si="883"/>
        <v>0</v>
      </c>
      <c r="BB2652" s="296">
        <f t="shared" si="884"/>
        <v>0</v>
      </c>
      <c r="BC2652" s="293">
        <f t="shared" si="885"/>
        <v>0</v>
      </c>
      <c r="BD2652" s="294">
        <f t="shared" si="886"/>
        <v>0</v>
      </c>
      <c r="BE2652" s="295">
        <f t="shared" si="887"/>
        <v>0</v>
      </c>
      <c r="BF2652" s="296">
        <f t="shared" si="888"/>
        <v>0</v>
      </c>
      <c r="BG2652" s="293">
        <f t="shared" si="889"/>
        <v>0</v>
      </c>
      <c r="BH2652" s="294">
        <f t="shared" si="890"/>
        <v>0</v>
      </c>
      <c r="BI2652" s="295">
        <f t="shared" si="891"/>
        <v>0</v>
      </c>
      <c r="BJ2652" s="296">
        <f t="shared" si="892"/>
        <v>0</v>
      </c>
      <c r="BK2652" s="293">
        <f t="shared" si="893"/>
        <v>0</v>
      </c>
      <c r="BL2652" s="294">
        <f t="shared" si="894"/>
        <v>0</v>
      </c>
      <c r="BM2652" s="295">
        <f t="shared" si="895"/>
        <v>0</v>
      </c>
      <c r="BN2652" s="296">
        <f t="shared" si="896"/>
        <v>0</v>
      </c>
      <c r="BO2652" s="293">
        <f t="shared" si="897"/>
        <v>0</v>
      </c>
      <c r="BP2652" s="294">
        <f t="shared" si="898"/>
        <v>0</v>
      </c>
      <c r="BQ2652" s="295">
        <f t="shared" si="899"/>
        <v>0</v>
      </c>
      <c r="BR2652" s="296">
        <f t="shared" si="900"/>
        <v>0</v>
      </c>
      <c r="BS2652" s="293">
        <f t="shared" si="901"/>
        <v>0</v>
      </c>
      <c r="BT2652" s="294">
        <f t="shared" si="902"/>
        <v>0</v>
      </c>
      <c r="BU2652" s="295">
        <f t="shared" si="903"/>
        <v>0</v>
      </c>
      <c r="BV2652" s="296">
        <f t="shared" si="904"/>
        <v>0</v>
      </c>
      <c r="BW2652" s="293">
        <f t="shared" si="905"/>
        <v>0</v>
      </c>
      <c r="BX2652" s="294">
        <f t="shared" si="906"/>
        <v>0</v>
      </c>
      <c r="BY2652" s="295">
        <f t="shared" si="907"/>
        <v>0</v>
      </c>
      <c r="BZ2652" s="296">
        <f t="shared" si="908"/>
        <v>0</v>
      </c>
      <c r="CA2652" s="293">
        <f t="shared" si="909"/>
        <v>0</v>
      </c>
      <c r="CB2652" s="294">
        <f t="shared" si="910"/>
        <v>0</v>
      </c>
      <c r="CC2652" s="295">
        <f t="shared" si="911"/>
        <v>0</v>
      </c>
      <c r="CD2652" s="296">
        <f t="shared" si="912"/>
        <v>0</v>
      </c>
      <c r="CE2652" s="293">
        <f t="shared" si="913"/>
        <v>0</v>
      </c>
      <c r="CF2652" s="294">
        <f t="shared" si="914"/>
        <v>0</v>
      </c>
      <c r="CG2652" s="295">
        <f t="shared" si="915"/>
        <v>0</v>
      </c>
      <c r="CH2652" s="296">
        <f t="shared" si="916"/>
        <v>0</v>
      </c>
      <c r="CI2652" s="293">
        <f t="shared" si="917"/>
        <v>0</v>
      </c>
      <c r="CJ2652" s="294">
        <f t="shared" si="918"/>
        <v>0</v>
      </c>
      <c r="CK2652" s="295">
        <f t="shared" si="919"/>
        <v>0</v>
      </c>
      <c r="CL2652" s="296">
        <f t="shared" si="920"/>
        <v>0</v>
      </c>
      <c r="CM2652" s="293">
        <f t="shared" si="921"/>
        <v>0</v>
      </c>
      <c r="CN2652" s="294">
        <f t="shared" si="922"/>
        <v>0</v>
      </c>
      <c r="CO2652" s="295">
        <f t="shared" si="923"/>
        <v>0</v>
      </c>
      <c r="CP2652" s="296">
        <f t="shared" si="924"/>
        <v>0</v>
      </c>
      <c r="CQ2652" s="293">
        <f t="shared" si="925"/>
        <v>0</v>
      </c>
      <c r="CR2652" s="294">
        <f t="shared" si="926"/>
        <v>0</v>
      </c>
      <c r="CS2652" s="295">
        <f t="shared" si="927"/>
        <v>0</v>
      </c>
      <c r="CT2652" s="296">
        <f t="shared" si="928"/>
        <v>0</v>
      </c>
      <c r="CU2652" s="293">
        <f t="shared" si="929"/>
        <v>0</v>
      </c>
      <c r="CV2652" s="294">
        <f t="shared" si="930"/>
        <v>0</v>
      </c>
      <c r="CW2652" s="295">
        <f t="shared" si="931"/>
        <v>0</v>
      </c>
      <c r="CX2652" s="296">
        <f t="shared" si="932"/>
        <v>0</v>
      </c>
      <c r="CY2652" s="293">
        <f t="shared" si="933"/>
        <v>0</v>
      </c>
      <c r="CZ2652" s="294">
        <f t="shared" si="934"/>
        <v>0</v>
      </c>
      <c r="DA2652" s="295">
        <f t="shared" si="935"/>
        <v>0</v>
      </c>
      <c r="DB2652" s="296">
        <f t="shared" si="936"/>
        <v>0</v>
      </c>
      <c r="DC2652" s="404">
        <f t="shared" si="937"/>
        <v>0</v>
      </c>
      <c r="DD2652" s="366">
        <f t="shared" si="938"/>
        <v>0</v>
      </c>
      <c r="DE2652" s="364">
        <f t="shared" si="939"/>
        <v>0</v>
      </c>
      <c r="DF2652" s="365">
        <f t="shared" si="940"/>
        <v>0</v>
      </c>
      <c r="DG2652" s="404">
        <f t="shared" si="941"/>
        <v>0</v>
      </c>
      <c r="DH2652" s="366">
        <f t="shared" si="942"/>
        <v>0</v>
      </c>
      <c r="DI2652" s="364">
        <f t="shared" si="943"/>
        <v>0</v>
      </c>
      <c r="DJ2652" s="365">
        <f t="shared" si="944"/>
        <v>0</v>
      </c>
      <c r="DK2652" s="362">
        <f t="shared" si="945"/>
        <v>0</v>
      </c>
      <c r="DL2652" s="366">
        <f t="shared" si="946"/>
        <v>0</v>
      </c>
      <c r="DM2652" s="364">
        <f t="shared" si="947"/>
        <v>0</v>
      </c>
      <c r="DN2652" s="365">
        <f t="shared" si="948"/>
        <v>0</v>
      </c>
      <c r="DO2652" s="351">
        <f t="shared" si="949"/>
        <v>0</v>
      </c>
      <c r="DP2652" s="402">
        <f t="shared" si="950"/>
        <v>0</v>
      </c>
      <c r="DQ2652" s="370" t="str">
        <f>IF(DP2652=0,"",
IF(SUM($DP$2549:DP2652)=1,DR2652,
IF($DP$2669&gt;SUM($DP$2549:DP2652),_xlfn.CONCAT(", ",DR2652),
IF($DP$2669=SUM($DP$2549:DP2652),_xlfn.CONCAT(" y ",DR2652)))))</f>
        <v/>
      </c>
      <c r="DR2652" s="156" t="s">
        <v>5267</v>
      </c>
      <c r="DS2652" s="402">
        <f t="shared" si="951"/>
        <v>0</v>
      </c>
      <c r="DT2652" s="370" t="str">
        <f>IF(DS2652=0,"",
IF(SUM($DS$2549:DS2652)=1,DU2652,
IF($DS$2669&gt;SUM($DS$2549:DS2652),_xlfn.CONCAT(", ",DU2652),
IF($DS$2669=SUM($DS$2549:DS2652),_xlfn.CONCAT(" y ",DU2652)))))</f>
        <v/>
      </c>
      <c r="DU2652" s="156" t="s">
        <v>5267</v>
      </c>
    </row>
    <row r="2653" spans="1:125" ht="15" customHeight="1">
      <c r="A2653" s="57"/>
      <c r="B2653" s="26"/>
      <c r="C2653" s="157" t="s">
        <v>5268</v>
      </c>
      <c r="D2653" s="852" t="str">
        <f t="shared" si="862"/>
        <v/>
      </c>
      <c r="E2653" s="853"/>
      <c r="F2653" s="853"/>
      <c r="G2653" s="853"/>
      <c r="H2653" s="853"/>
      <c r="I2653" s="853"/>
      <c r="J2653" s="853"/>
      <c r="K2653" s="853"/>
      <c r="L2653" s="854"/>
      <c r="M2653" s="617"/>
      <c r="N2653" s="617"/>
      <c r="O2653" s="617"/>
      <c r="P2653" s="617"/>
      <c r="Q2653" s="617"/>
      <c r="R2653" s="617"/>
      <c r="S2653" s="617"/>
      <c r="T2653" s="617"/>
      <c r="U2653" s="617"/>
      <c r="V2653" s="617"/>
      <c r="W2653" s="617"/>
      <c r="X2653" s="617"/>
      <c r="Y2653" s="617"/>
      <c r="Z2653" s="617"/>
      <c r="AA2653" s="617"/>
      <c r="AB2653" s="617"/>
      <c r="AC2653" s="617"/>
      <c r="AD2653" s="617"/>
      <c r="AE2653" s="164"/>
      <c r="AF2653" s="164"/>
      <c r="AG2653" s="199">
        <f t="shared" si="863"/>
        <v>0</v>
      </c>
      <c r="AH2653" s="298">
        <f t="shared" si="864"/>
        <v>0</v>
      </c>
      <c r="AI2653" s="293">
        <f t="shared" si="865"/>
        <v>0</v>
      </c>
      <c r="AJ2653" s="294">
        <f t="shared" si="866"/>
        <v>0</v>
      </c>
      <c r="AK2653" s="295">
        <f t="shared" si="867"/>
        <v>0</v>
      </c>
      <c r="AL2653" s="296">
        <f t="shared" si="868"/>
        <v>0</v>
      </c>
      <c r="AM2653" s="293">
        <f t="shared" si="869"/>
        <v>0</v>
      </c>
      <c r="AN2653" s="294">
        <f t="shared" si="870"/>
        <v>0</v>
      </c>
      <c r="AO2653" s="295">
        <f t="shared" si="871"/>
        <v>0</v>
      </c>
      <c r="AP2653" s="296">
        <f t="shared" si="872"/>
        <v>0</v>
      </c>
      <c r="AQ2653" s="293">
        <f t="shared" si="873"/>
        <v>0</v>
      </c>
      <c r="AR2653" s="294">
        <f t="shared" si="874"/>
        <v>0</v>
      </c>
      <c r="AS2653" s="295">
        <f t="shared" si="875"/>
        <v>0</v>
      </c>
      <c r="AT2653" s="296">
        <f t="shared" si="876"/>
        <v>0</v>
      </c>
      <c r="AU2653" s="293">
        <f t="shared" si="877"/>
        <v>0</v>
      </c>
      <c r="AV2653" s="294">
        <f t="shared" si="878"/>
        <v>0</v>
      </c>
      <c r="AW2653" s="295">
        <f t="shared" si="879"/>
        <v>0</v>
      </c>
      <c r="AX2653" s="296">
        <f t="shared" si="880"/>
        <v>0</v>
      </c>
      <c r="AY2653" s="293">
        <f t="shared" si="881"/>
        <v>0</v>
      </c>
      <c r="AZ2653" s="294">
        <f t="shared" si="882"/>
        <v>0</v>
      </c>
      <c r="BA2653" s="295">
        <f t="shared" si="883"/>
        <v>0</v>
      </c>
      <c r="BB2653" s="296">
        <f t="shared" si="884"/>
        <v>0</v>
      </c>
      <c r="BC2653" s="293">
        <f t="shared" si="885"/>
        <v>0</v>
      </c>
      <c r="BD2653" s="294">
        <f t="shared" si="886"/>
        <v>0</v>
      </c>
      <c r="BE2653" s="295">
        <f t="shared" si="887"/>
        <v>0</v>
      </c>
      <c r="BF2653" s="296">
        <f t="shared" si="888"/>
        <v>0</v>
      </c>
      <c r="BG2653" s="293">
        <f t="shared" si="889"/>
        <v>0</v>
      </c>
      <c r="BH2653" s="294">
        <f t="shared" si="890"/>
        <v>0</v>
      </c>
      <c r="BI2653" s="295">
        <f t="shared" si="891"/>
        <v>0</v>
      </c>
      <c r="BJ2653" s="296">
        <f t="shared" si="892"/>
        <v>0</v>
      </c>
      <c r="BK2653" s="293">
        <f t="shared" si="893"/>
        <v>0</v>
      </c>
      <c r="BL2653" s="294">
        <f t="shared" si="894"/>
        <v>0</v>
      </c>
      <c r="BM2653" s="295">
        <f t="shared" si="895"/>
        <v>0</v>
      </c>
      <c r="BN2653" s="296">
        <f t="shared" si="896"/>
        <v>0</v>
      </c>
      <c r="BO2653" s="293">
        <f t="shared" si="897"/>
        <v>0</v>
      </c>
      <c r="BP2653" s="294">
        <f t="shared" si="898"/>
        <v>0</v>
      </c>
      <c r="BQ2653" s="295">
        <f t="shared" si="899"/>
        <v>0</v>
      </c>
      <c r="BR2653" s="296">
        <f t="shared" si="900"/>
        <v>0</v>
      </c>
      <c r="BS2653" s="293">
        <f t="shared" si="901"/>
        <v>0</v>
      </c>
      <c r="BT2653" s="294">
        <f t="shared" si="902"/>
        <v>0</v>
      </c>
      <c r="BU2653" s="295">
        <f t="shared" si="903"/>
        <v>0</v>
      </c>
      <c r="BV2653" s="296">
        <f t="shared" si="904"/>
        <v>0</v>
      </c>
      <c r="BW2653" s="293">
        <f t="shared" si="905"/>
        <v>0</v>
      </c>
      <c r="BX2653" s="294">
        <f t="shared" si="906"/>
        <v>0</v>
      </c>
      <c r="BY2653" s="295">
        <f t="shared" si="907"/>
        <v>0</v>
      </c>
      <c r="BZ2653" s="296">
        <f t="shared" si="908"/>
        <v>0</v>
      </c>
      <c r="CA2653" s="293">
        <f t="shared" si="909"/>
        <v>0</v>
      </c>
      <c r="CB2653" s="294">
        <f t="shared" si="910"/>
        <v>0</v>
      </c>
      <c r="CC2653" s="295">
        <f t="shared" si="911"/>
        <v>0</v>
      </c>
      <c r="CD2653" s="296">
        <f t="shared" si="912"/>
        <v>0</v>
      </c>
      <c r="CE2653" s="293">
        <f t="shared" si="913"/>
        <v>0</v>
      </c>
      <c r="CF2653" s="294">
        <f t="shared" si="914"/>
        <v>0</v>
      </c>
      <c r="CG2653" s="295">
        <f t="shared" si="915"/>
        <v>0</v>
      </c>
      <c r="CH2653" s="296">
        <f t="shared" si="916"/>
        <v>0</v>
      </c>
      <c r="CI2653" s="293">
        <f t="shared" si="917"/>
        <v>0</v>
      </c>
      <c r="CJ2653" s="294">
        <f t="shared" si="918"/>
        <v>0</v>
      </c>
      <c r="CK2653" s="295">
        <f t="shared" si="919"/>
        <v>0</v>
      </c>
      <c r="CL2653" s="296">
        <f t="shared" si="920"/>
        <v>0</v>
      </c>
      <c r="CM2653" s="293">
        <f t="shared" si="921"/>
        <v>0</v>
      </c>
      <c r="CN2653" s="294">
        <f t="shared" si="922"/>
        <v>0</v>
      </c>
      <c r="CO2653" s="295">
        <f t="shared" si="923"/>
        <v>0</v>
      </c>
      <c r="CP2653" s="296">
        <f t="shared" si="924"/>
        <v>0</v>
      </c>
      <c r="CQ2653" s="293">
        <f t="shared" si="925"/>
        <v>0</v>
      </c>
      <c r="CR2653" s="294">
        <f t="shared" si="926"/>
        <v>0</v>
      </c>
      <c r="CS2653" s="295">
        <f t="shared" si="927"/>
        <v>0</v>
      </c>
      <c r="CT2653" s="296">
        <f t="shared" si="928"/>
        <v>0</v>
      </c>
      <c r="CU2653" s="293">
        <f t="shared" si="929"/>
        <v>0</v>
      </c>
      <c r="CV2653" s="294">
        <f t="shared" si="930"/>
        <v>0</v>
      </c>
      <c r="CW2653" s="295">
        <f t="shared" si="931"/>
        <v>0</v>
      </c>
      <c r="CX2653" s="296">
        <f t="shared" si="932"/>
        <v>0</v>
      </c>
      <c r="CY2653" s="293">
        <f t="shared" si="933"/>
        <v>0</v>
      </c>
      <c r="CZ2653" s="294">
        <f t="shared" si="934"/>
        <v>0</v>
      </c>
      <c r="DA2653" s="295">
        <f t="shared" si="935"/>
        <v>0</v>
      </c>
      <c r="DB2653" s="296">
        <f t="shared" si="936"/>
        <v>0</v>
      </c>
      <c r="DC2653" s="404">
        <f t="shared" si="937"/>
        <v>0</v>
      </c>
      <c r="DD2653" s="366">
        <f t="shared" si="938"/>
        <v>0</v>
      </c>
      <c r="DE2653" s="364">
        <f t="shared" si="939"/>
        <v>0</v>
      </c>
      <c r="DF2653" s="365">
        <f t="shared" si="940"/>
        <v>0</v>
      </c>
      <c r="DG2653" s="404">
        <f t="shared" si="941"/>
        <v>0</v>
      </c>
      <c r="DH2653" s="366">
        <f t="shared" si="942"/>
        <v>0</v>
      </c>
      <c r="DI2653" s="364">
        <f t="shared" si="943"/>
        <v>0</v>
      </c>
      <c r="DJ2653" s="365">
        <f t="shared" si="944"/>
        <v>0</v>
      </c>
      <c r="DK2653" s="362">
        <f t="shared" si="945"/>
        <v>0</v>
      </c>
      <c r="DL2653" s="366">
        <f t="shared" si="946"/>
        <v>0</v>
      </c>
      <c r="DM2653" s="364">
        <f t="shared" si="947"/>
        <v>0</v>
      </c>
      <c r="DN2653" s="365">
        <f t="shared" si="948"/>
        <v>0</v>
      </c>
      <c r="DO2653" s="351">
        <f t="shared" si="949"/>
        <v>0</v>
      </c>
      <c r="DP2653" s="402">
        <f t="shared" si="950"/>
        <v>0</v>
      </c>
      <c r="DQ2653" s="370" t="str">
        <f>IF(DP2653=0,"",
IF(SUM($DP$2549:DP2653)=1,DR2653,
IF($DP$2669&gt;SUM($DP$2549:DP2653),_xlfn.CONCAT(", ",DR2653),
IF($DP$2669=SUM($DP$2549:DP2653),_xlfn.CONCAT(" y ",DR2653)))))</f>
        <v/>
      </c>
      <c r="DR2653" s="156" t="s">
        <v>5269</v>
      </c>
      <c r="DS2653" s="402">
        <f t="shared" si="951"/>
        <v>0</v>
      </c>
      <c r="DT2653" s="370" t="str">
        <f>IF(DS2653=0,"",
IF(SUM($DS$2549:DS2653)=1,DU2653,
IF($DS$2669&gt;SUM($DS$2549:DS2653),_xlfn.CONCAT(", ",DU2653),
IF($DS$2669=SUM($DS$2549:DS2653),_xlfn.CONCAT(" y ",DU2653)))))</f>
        <v/>
      </c>
      <c r="DU2653" s="156" t="s">
        <v>5269</v>
      </c>
    </row>
    <row r="2654" spans="1:125" ht="15" customHeight="1">
      <c r="A2654" s="57"/>
      <c r="B2654" s="26"/>
      <c r="C2654" s="157" t="s">
        <v>5270</v>
      </c>
      <c r="D2654" s="852" t="str">
        <f t="shared" si="862"/>
        <v/>
      </c>
      <c r="E2654" s="853"/>
      <c r="F2654" s="853"/>
      <c r="G2654" s="853"/>
      <c r="H2654" s="853"/>
      <c r="I2654" s="853"/>
      <c r="J2654" s="853"/>
      <c r="K2654" s="853"/>
      <c r="L2654" s="854"/>
      <c r="M2654" s="617"/>
      <c r="N2654" s="617"/>
      <c r="O2654" s="617"/>
      <c r="P2654" s="617"/>
      <c r="Q2654" s="617"/>
      <c r="R2654" s="617"/>
      <c r="S2654" s="617"/>
      <c r="T2654" s="617"/>
      <c r="U2654" s="617"/>
      <c r="V2654" s="617"/>
      <c r="W2654" s="617"/>
      <c r="X2654" s="617"/>
      <c r="Y2654" s="617"/>
      <c r="Z2654" s="617"/>
      <c r="AA2654" s="617"/>
      <c r="AB2654" s="617"/>
      <c r="AC2654" s="617"/>
      <c r="AD2654" s="617"/>
      <c r="AE2654" s="164"/>
      <c r="AF2654" s="164"/>
      <c r="AG2654" s="199">
        <f t="shared" si="863"/>
        <v>0</v>
      </c>
      <c r="AH2654" s="298">
        <f t="shared" si="864"/>
        <v>0</v>
      </c>
      <c r="AI2654" s="293">
        <f t="shared" si="865"/>
        <v>0</v>
      </c>
      <c r="AJ2654" s="294">
        <f t="shared" si="866"/>
        <v>0</v>
      </c>
      <c r="AK2654" s="295">
        <f t="shared" si="867"/>
        <v>0</v>
      </c>
      <c r="AL2654" s="296">
        <f t="shared" si="868"/>
        <v>0</v>
      </c>
      <c r="AM2654" s="293">
        <f t="shared" si="869"/>
        <v>0</v>
      </c>
      <c r="AN2654" s="294">
        <f t="shared" si="870"/>
        <v>0</v>
      </c>
      <c r="AO2654" s="295">
        <f t="shared" si="871"/>
        <v>0</v>
      </c>
      <c r="AP2654" s="296">
        <f t="shared" si="872"/>
        <v>0</v>
      </c>
      <c r="AQ2654" s="293">
        <f t="shared" si="873"/>
        <v>0</v>
      </c>
      <c r="AR2654" s="294">
        <f t="shared" si="874"/>
        <v>0</v>
      </c>
      <c r="AS2654" s="295">
        <f t="shared" si="875"/>
        <v>0</v>
      </c>
      <c r="AT2654" s="296">
        <f t="shared" si="876"/>
        <v>0</v>
      </c>
      <c r="AU2654" s="293">
        <f t="shared" si="877"/>
        <v>0</v>
      </c>
      <c r="AV2654" s="294">
        <f t="shared" si="878"/>
        <v>0</v>
      </c>
      <c r="AW2654" s="295">
        <f t="shared" si="879"/>
        <v>0</v>
      </c>
      <c r="AX2654" s="296">
        <f t="shared" si="880"/>
        <v>0</v>
      </c>
      <c r="AY2654" s="293">
        <f t="shared" si="881"/>
        <v>0</v>
      </c>
      <c r="AZ2654" s="294">
        <f t="shared" si="882"/>
        <v>0</v>
      </c>
      <c r="BA2654" s="295">
        <f t="shared" si="883"/>
        <v>0</v>
      </c>
      <c r="BB2654" s="296">
        <f t="shared" si="884"/>
        <v>0</v>
      </c>
      <c r="BC2654" s="293">
        <f t="shared" si="885"/>
        <v>0</v>
      </c>
      <c r="BD2654" s="294">
        <f t="shared" si="886"/>
        <v>0</v>
      </c>
      <c r="BE2654" s="295">
        <f t="shared" si="887"/>
        <v>0</v>
      </c>
      <c r="BF2654" s="296">
        <f t="shared" si="888"/>
        <v>0</v>
      </c>
      <c r="BG2654" s="293">
        <f t="shared" si="889"/>
        <v>0</v>
      </c>
      <c r="BH2654" s="294">
        <f t="shared" si="890"/>
        <v>0</v>
      </c>
      <c r="BI2654" s="295">
        <f t="shared" si="891"/>
        <v>0</v>
      </c>
      <c r="BJ2654" s="296">
        <f t="shared" si="892"/>
        <v>0</v>
      </c>
      <c r="BK2654" s="293">
        <f t="shared" si="893"/>
        <v>0</v>
      </c>
      <c r="BL2654" s="294">
        <f t="shared" si="894"/>
        <v>0</v>
      </c>
      <c r="BM2654" s="295">
        <f t="shared" si="895"/>
        <v>0</v>
      </c>
      <c r="BN2654" s="296">
        <f t="shared" si="896"/>
        <v>0</v>
      </c>
      <c r="BO2654" s="293">
        <f t="shared" si="897"/>
        <v>0</v>
      </c>
      <c r="BP2654" s="294">
        <f t="shared" si="898"/>
        <v>0</v>
      </c>
      <c r="BQ2654" s="295">
        <f t="shared" si="899"/>
        <v>0</v>
      </c>
      <c r="BR2654" s="296">
        <f t="shared" si="900"/>
        <v>0</v>
      </c>
      <c r="BS2654" s="293">
        <f t="shared" si="901"/>
        <v>0</v>
      </c>
      <c r="BT2654" s="294">
        <f t="shared" si="902"/>
        <v>0</v>
      </c>
      <c r="BU2654" s="295">
        <f t="shared" si="903"/>
        <v>0</v>
      </c>
      <c r="BV2654" s="296">
        <f t="shared" si="904"/>
        <v>0</v>
      </c>
      <c r="BW2654" s="293">
        <f t="shared" si="905"/>
        <v>0</v>
      </c>
      <c r="BX2654" s="294">
        <f t="shared" si="906"/>
        <v>0</v>
      </c>
      <c r="BY2654" s="295">
        <f t="shared" si="907"/>
        <v>0</v>
      </c>
      <c r="BZ2654" s="296">
        <f t="shared" si="908"/>
        <v>0</v>
      </c>
      <c r="CA2654" s="293">
        <f t="shared" si="909"/>
        <v>0</v>
      </c>
      <c r="CB2654" s="294">
        <f t="shared" si="910"/>
        <v>0</v>
      </c>
      <c r="CC2654" s="295">
        <f t="shared" si="911"/>
        <v>0</v>
      </c>
      <c r="CD2654" s="296">
        <f t="shared" si="912"/>
        <v>0</v>
      </c>
      <c r="CE2654" s="293">
        <f t="shared" si="913"/>
        <v>0</v>
      </c>
      <c r="CF2654" s="294">
        <f t="shared" si="914"/>
        <v>0</v>
      </c>
      <c r="CG2654" s="295">
        <f t="shared" si="915"/>
        <v>0</v>
      </c>
      <c r="CH2654" s="296">
        <f t="shared" si="916"/>
        <v>0</v>
      </c>
      <c r="CI2654" s="293">
        <f t="shared" si="917"/>
        <v>0</v>
      </c>
      <c r="CJ2654" s="294">
        <f t="shared" si="918"/>
        <v>0</v>
      </c>
      <c r="CK2654" s="295">
        <f t="shared" si="919"/>
        <v>0</v>
      </c>
      <c r="CL2654" s="296">
        <f t="shared" si="920"/>
        <v>0</v>
      </c>
      <c r="CM2654" s="293">
        <f t="shared" si="921"/>
        <v>0</v>
      </c>
      <c r="CN2654" s="294">
        <f t="shared" si="922"/>
        <v>0</v>
      </c>
      <c r="CO2654" s="295">
        <f t="shared" si="923"/>
        <v>0</v>
      </c>
      <c r="CP2654" s="296">
        <f t="shared" si="924"/>
        <v>0</v>
      </c>
      <c r="CQ2654" s="293">
        <f t="shared" si="925"/>
        <v>0</v>
      </c>
      <c r="CR2654" s="294">
        <f t="shared" si="926"/>
        <v>0</v>
      </c>
      <c r="CS2654" s="295">
        <f t="shared" si="927"/>
        <v>0</v>
      </c>
      <c r="CT2654" s="296">
        <f t="shared" si="928"/>
        <v>0</v>
      </c>
      <c r="CU2654" s="293">
        <f t="shared" si="929"/>
        <v>0</v>
      </c>
      <c r="CV2654" s="294">
        <f t="shared" si="930"/>
        <v>0</v>
      </c>
      <c r="CW2654" s="295">
        <f t="shared" si="931"/>
        <v>0</v>
      </c>
      <c r="CX2654" s="296">
        <f t="shared" si="932"/>
        <v>0</v>
      </c>
      <c r="CY2654" s="293">
        <f t="shared" si="933"/>
        <v>0</v>
      </c>
      <c r="CZ2654" s="294">
        <f t="shared" si="934"/>
        <v>0</v>
      </c>
      <c r="DA2654" s="295">
        <f t="shared" si="935"/>
        <v>0</v>
      </c>
      <c r="DB2654" s="296">
        <f t="shared" si="936"/>
        <v>0</v>
      </c>
      <c r="DC2654" s="404">
        <f t="shared" si="937"/>
        <v>0</v>
      </c>
      <c r="DD2654" s="366">
        <f t="shared" si="938"/>
        <v>0</v>
      </c>
      <c r="DE2654" s="364">
        <f t="shared" si="939"/>
        <v>0</v>
      </c>
      <c r="DF2654" s="365">
        <f t="shared" si="940"/>
        <v>0</v>
      </c>
      <c r="DG2654" s="404">
        <f t="shared" si="941"/>
        <v>0</v>
      </c>
      <c r="DH2654" s="366">
        <f t="shared" si="942"/>
        <v>0</v>
      </c>
      <c r="DI2654" s="364">
        <f t="shared" si="943"/>
        <v>0</v>
      </c>
      <c r="DJ2654" s="365">
        <f t="shared" si="944"/>
        <v>0</v>
      </c>
      <c r="DK2654" s="362">
        <f t="shared" si="945"/>
        <v>0</v>
      </c>
      <c r="DL2654" s="366">
        <f t="shared" si="946"/>
        <v>0</v>
      </c>
      <c r="DM2654" s="364">
        <f t="shared" si="947"/>
        <v>0</v>
      </c>
      <c r="DN2654" s="365">
        <f t="shared" si="948"/>
        <v>0</v>
      </c>
      <c r="DO2654" s="351">
        <f t="shared" si="949"/>
        <v>0</v>
      </c>
      <c r="DP2654" s="402">
        <f t="shared" si="950"/>
        <v>0</v>
      </c>
      <c r="DQ2654" s="370" t="str">
        <f>IF(DP2654=0,"",
IF(SUM($DP$2549:DP2654)=1,DR2654,
IF($DP$2669&gt;SUM($DP$2549:DP2654),_xlfn.CONCAT(", ",DR2654),
IF($DP$2669=SUM($DP$2549:DP2654),_xlfn.CONCAT(" y ",DR2654)))))</f>
        <v/>
      </c>
      <c r="DR2654" s="156" t="s">
        <v>5271</v>
      </c>
      <c r="DS2654" s="402">
        <f t="shared" si="951"/>
        <v>0</v>
      </c>
      <c r="DT2654" s="370" t="str">
        <f>IF(DS2654=0,"",
IF(SUM($DS$2549:DS2654)=1,DU2654,
IF($DS$2669&gt;SUM($DS$2549:DS2654),_xlfn.CONCAT(", ",DU2654),
IF($DS$2669=SUM($DS$2549:DS2654),_xlfn.CONCAT(" y ",DU2654)))))</f>
        <v/>
      </c>
      <c r="DU2654" s="156" t="s">
        <v>5271</v>
      </c>
    </row>
    <row r="2655" spans="1:125" ht="15" customHeight="1">
      <c r="A2655" s="57"/>
      <c r="B2655" s="26"/>
      <c r="C2655" s="157" t="s">
        <v>5272</v>
      </c>
      <c r="D2655" s="852" t="str">
        <f t="shared" si="862"/>
        <v/>
      </c>
      <c r="E2655" s="853"/>
      <c r="F2655" s="853"/>
      <c r="G2655" s="853"/>
      <c r="H2655" s="853"/>
      <c r="I2655" s="853"/>
      <c r="J2655" s="853"/>
      <c r="K2655" s="853"/>
      <c r="L2655" s="854"/>
      <c r="M2655" s="617"/>
      <c r="N2655" s="617"/>
      <c r="O2655" s="617"/>
      <c r="P2655" s="617"/>
      <c r="Q2655" s="617"/>
      <c r="R2655" s="617"/>
      <c r="S2655" s="617"/>
      <c r="T2655" s="617"/>
      <c r="U2655" s="617"/>
      <c r="V2655" s="617"/>
      <c r="W2655" s="617"/>
      <c r="X2655" s="617"/>
      <c r="Y2655" s="617"/>
      <c r="Z2655" s="617"/>
      <c r="AA2655" s="617"/>
      <c r="AB2655" s="617"/>
      <c r="AC2655" s="617"/>
      <c r="AD2655" s="617"/>
      <c r="AE2655" s="164"/>
      <c r="AF2655" s="164"/>
      <c r="AG2655" s="199">
        <f t="shared" si="863"/>
        <v>0</v>
      </c>
      <c r="AH2655" s="298">
        <f t="shared" si="864"/>
        <v>0</v>
      </c>
      <c r="AI2655" s="293">
        <f t="shared" si="865"/>
        <v>0</v>
      </c>
      <c r="AJ2655" s="294">
        <f t="shared" si="866"/>
        <v>0</v>
      </c>
      <c r="AK2655" s="295">
        <f t="shared" si="867"/>
        <v>0</v>
      </c>
      <c r="AL2655" s="296">
        <f t="shared" si="868"/>
        <v>0</v>
      </c>
      <c r="AM2655" s="293">
        <f t="shared" si="869"/>
        <v>0</v>
      </c>
      <c r="AN2655" s="294">
        <f t="shared" si="870"/>
        <v>0</v>
      </c>
      <c r="AO2655" s="295">
        <f t="shared" si="871"/>
        <v>0</v>
      </c>
      <c r="AP2655" s="296">
        <f t="shared" si="872"/>
        <v>0</v>
      </c>
      <c r="AQ2655" s="293">
        <f t="shared" si="873"/>
        <v>0</v>
      </c>
      <c r="AR2655" s="294">
        <f t="shared" si="874"/>
        <v>0</v>
      </c>
      <c r="AS2655" s="295">
        <f t="shared" si="875"/>
        <v>0</v>
      </c>
      <c r="AT2655" s="296">
        <f t="shared" si="876"/>
        <v>0</v>
      </c>
      <c r="AU2655" s="293">
        <f t="shared" si="877"/>
        <v>0</v>
      </c>
      <c r="AV2655" s="294">
        <f t="shared" si="878"/>
        <v>0</v>
      </c>
      <c r="AW2655" s="295">
        <f t="shared" si="879"/>
        <v>0</v>
      </c>
      <c r="AX2655" s="296">
        <f t="shared" si="880"/>
        <v>0</v>
      </c>
      <c r="AY2655" s="293">
        <f t="shared" si="881"/>
        <v>0</v>
      </c>
      <c r="AZ2655" s="294">
        <f t="shared" si="882"/>
        <v>0</v>
      </c>
      <c r="BA2655" s="295">
        <f t="shared" si="883"/>
        <v>0</v>
      </c>
      <c r="BB2655" s="296">
        <f t="shared" si="884"/>
        <v>0</v>
      </c>
      <c r="BC2655" s="293">
        <f t="shared" si="885"/>
        <v>0</v>
      </c>
      <c r="BD2655" s="294">
        <f t="shared" si="886"/>
        <v>0</v>
      </c>
      <c r="BE2655" s="295">
        <f t="shared" si="887"/>
        <v>0</v>
      </c>
      <c r="BF2655" s="296">
        <f t="shared" si="888"/>
        <v>0</v>
      </c>
      <c r="BG2655" s="293">
        <f t="shared" si="889"/>
        <v>0</v>
      </c>
      <c r="BH2655" s="294">
        <f t="shared" si="890"/>
        <v>0</v>
      </c>
      <c r="BI2655" s="295">
        <f t="shared" si="891"/>
        <v>0</v>
      </c>
      <c r="BJ2655" s="296">
        <f t="shared" si="892"/>
        <v>0</v>
      </c>
      <c r="BK2655" s="293">
        <f t="shared" si="893"/>
        <v>0</v>
      </c>
      <c r="BL2655" s="294">
        <f t="shared" si="894"/>
        <v>0</v>
      </c>
      <c r="BM2655" s="295">
        <f t="shared" si="895"/>
        <v>0</v>
      </c>
      <c r="BN2655" s="296">
        <f t="shared" si="896"/>
        <v>0</v>
      </c>
      <c r="BO2655" s="293">
        <f t="shared" si="897"/>
        <v>0</v>
      </c>
      <c r="BP2655" s="294">
        <f t="shared" si="898"/>
        <v>0</v>
      </c>
      <c r="BQ2655" s="295">
        <f t="shared" si="899"/>
        <v>0</v>
      </c>
      <c r="BR2655" s="296">
        <f t="shared" si="900"/>
        <v>0</v>
      </c>
      <c r="BS2655" s="293">
        <f t="shared" si="901"/>
        <v>0</v>
      </c>
      <c r="BT2655" s="294">
        <f t="shared" si="902"/>
        <v>0</v>
      </c>
      <c r="BU2655" s="295">
        <f t="shared" si="903"/>
        <v>0</v>
      </c>
      <c r="BV2655" s="296">
        <f t="shared" si="904"/>
        <v>0</v>
      </c>
      <c r="BW2655" s="293">
        <f t="shared" si="905"/>
        <v>0</v>
      </c>
      <c r="BX2655" s="294">
        <f t="shared" si="906"/>
        <v>0</v>
      </c>
      <c r="BY2655" s="295">
        <f t="shared" si="907"/>
        <v>0</v>
      </c>
      <c r="BZ2655" s="296">
        <f t="shared" si="908"/>
        <v>0</v>
      </c>
      <c r="CA2655" s="293">
        <f t="shared" si="909"/>
        <v>0</v>
      </c>
      <c r="CB2655" s="294">
        <f t="shared" si="910"/>
        <v>0</v>
      </c>
      <c r="CC2655" s="295">
        <f t="shared" si="911"/>
        <v>0</v>
      </c>
      <c r="CD2655" s="296">
        <f t="shared" si="912"/>
        <v>0</v>
      </c>
      <c r="CE2655" s="293">
        <f t="shared" si="913"/>
        <v>0</v>
      </c>
      <c r="CF2655" s="294">
        <f t="shared" si="914"/>
        <v>0</v>
      </c>
      <c r="CG2655" s="295">
        <f t="shared" si="915"/>
        <v>0</v>
      </c>
      <c r="CH2655" s="296">
        <f t="shared" si="916"/>
        <v>0</v>
      </c>
      <c r="CI2655" s="293">
        <f t="shared" si="917"/>
        <v>0</v>
      </c>
      <c r="CJ2655" s="294">
        <f t="shared" si="918"/>
        <v>0</v>
      </c>
      <c r="CK2655" s="295">
        <f t="shared" si="919"/>
        <v>0</v>
      </c>
      <c r="CL2655" s="296">
        <f t="shared" si="920"/>
        <v>0</v>
      </c>
      <c r="CM2655" s="293">
        <f t="shared" si="921"/>
        <v>0</v>
      </c>
      <c r="CN2655" s="294">
        <f t="shared" si="922"/>
        <v>0</v>
      </c>
      <c r="CO2655" s="295">
        <f t="shared" si="923"/>
        <v>0</v>
      </c>
      <c r="CP2655" s="296">
        <f t="shared" si="924"/>
        <v>0</v>
      </c>
      <c r="CQ2655" s="293">
        <f t="shared" si="925"/>
        <v>0</v>
      </c>
      <c r="CR2655" s="294">
        <f t="shared" si="926"/>
        <v>0</v>
      </c>
      <c r="CS2655" s="295">
        <f t="shared" si="927"/>
        <v>0</v>
      </c>
      <c r="CT2655" s="296">
        <f t="shared" si="928"/>
        <v>0</v>
      </c>
      <c r="CU2655" s="293">
        <f t="shared" si="929"/>
        <v>0</v>
      </c>
      <c r="CV2655" s="294">
        <f t="shared" si="930"/>
        <v>0</v>
      </c>
      <c r="CW2655" s="295">
        <f t="shared" si="931"/>
        <v>0</v>
      </c>
      <c r="CX2655" s="296">
        <f t="shared" si="932"/>
        <v>0</v>
      </c>
      <c r="CY2655" s="293">
        <f t="shared" si="933"/>
        <v>0</v>
      </c>
      <c r="CZ2655" s="294">
        <f t="shared" si="934"/>
        <v>0</v>
      </c>
      <c r="DA2655" s="295">
        <f t="shared" si="935"/>
        <v>0</v>
      </c>
      <c r="DB2655" s="296">
        <f t="shared" si="936"/>
        <v>0</v>
      </c>
      <c r="DC2655" s="404">
        <f t="shared" si="937"/>
        <v>0</v>
      </c>
      <c r="DD2655" s="366">
        <f t="shared" si="938"/>
        <v>0</v>
      </c>
      <c r="DE2655" s="364">
        <f t="shared" si="939"/>
        <v>0</v>
      </c>
      <c r="DF2655" s="365">
        <f t="shared" si="940"/>
        <v>0</v>
      </c>
      <c r="DG2655" s="404">
        <f t="shared" si="941"/>
        <v>0</v>
      </c>
      <c r="DH2655" s="366">
        <f t="shared" si="942"/>
        <v>0</v>
      </c>
      <c r="DI2655" s="364">
        <f t="shared" si="943"/>
        <v>0</v>
      </c>
      <c r="DJ2655" s="365">
        <f t="shared" si="944"/>
        <v>0</v>
      </c>
      <c r="DK2655" s="362">
        <f t="shared" si="945"/>
        <v>0</v>
      </c>
      <c r="DL2655" s="366">
        <f t="shared" si="946"/>
        <v>0</v>
      </c>
      <c r="DM2655" s="364">
        <f t="shared" si="947"/>
        <v>0</v>
      </c>
      <c r="DN2655" s="365">
        <f t="shared" si="948"/>
        <v>0</v>
      </c>
      <c r="DO2655" s="351">
        <f t="shared" si="949"/>
        <v>0</v>
      </c>
      <c r="DP2655" s="402">
        <f t="shared" si="950"/>
        <v>0</v>
      </c>
      <c r="DQ2655" s="370" t="str">
        <f>IF(DP2655=0,"",
IF(SUM($DP$2549:DP2655)=1,DR2655,
IF($DP$2669&gt;SUM($DP$2549:DP2655),_xlfn.CONCAT(", ",DR2655),
IF($DP$2669=SUM($DP$2549:DP2655),_xlfn.CONCAT(" y ",DR2655)))))</f>
        <v/>
      </c>
      <c r="DR2655" s="156" t="s">
        <v>5273</v>
      </c>
      <c r="DS2655" s="402">
        <f t="shared" si="951"/>
        <v>0</v>
      </c>
      <c r="DT2655" s="370" t="str">
        <f>IF(DS2655=0,"",
IF(SUM($DS$2549:DS2655)=1,DU2655,
IF($DS$2669&gt;SUM($DS$2549:DS2655),_xlfn.CONCAT(", ",DU2655),
IF($DS$2669=SUM($DS$2549:DS2655),_xlfn.CONCAT(" y ",DU2655)))))</f>
        <v/>
      </c>
      <c r="DU2655" s="156" t="s">
        <v>5273</v>
      </c>
    </row>
    <row r="2656" spans="1:125" ht="15" customHeight="1">
      <c r="A2656" s="57"/>
      <c r="B2656" s="26"/>
      <c r="C2656" s="157" t="s">
        <v>5274</v>
      </c>
      <c r="D2656" s="852" t="str">
        <f t="shared" si="862"/>
        <v/>
      </c>
      <c r="E2656" s="853"/>
      <c r="F2656" s="853"/>
      <c r="G2656" s="853"/>
      <c r="H2656" s="853"/>
      <c r="I2656" s="853"/>
      <c r="J2656" s="853"/>
      <c r="K2656" s="853"/>
      <c r="L2656" s="854"/>
      <c r="M2656" s="617"/>
      <c r="N2656" s="617"/>
      <c r="O2656" s="617"/>
      <c r="P2656" s="617"/>
      <c r="Q2656" s="617"/>
      <c r="R2656" s="617"/>
      <c r="S2656" s="617"/>
      <c r="T2656" s="617"/>
      <c r="U2656" s="617"/>
      <c r="V2656" s="617"/>
      <c r="W2656" s="617"/>
      <c r="X2656" s="617"/>
      <c r="Y2656" s="617"/>
      <c r="Z2656" s="617"/>
      <c r="AA2656" s="617"/>
      <c r="AB2656" s="617"/>
      <c r="AC2656" s="617"/>
      <c r="AD2656" s="617"/>
      <c r="AE2656" s="164"/>
      <c r="AF2656" s="164"/>
      <c r="AG2656" s="199">
        <f t="shared" si="863"/>
        <v>0</v>
      </c>
      <c r="AH2656" s="298">
        <f t="shared" si="864"/>
        <v>0</v>
      </c>
      <c r="AI2656" s="293">
        <f t="shared" si="865"/>
        <v>0</v>
      </c>
      <c r="AJ2656" s="294">
        <f t="shared" si="866"/>
        <v>0</v>
      </c>
      <c r="AK2656" s="295">
        <f t="shared" si="867"/>
        <v>0</v>
      </c>
      <c r="AL2656" s="296">
        <f t="shared" si="868"/>
        <v>0</v>
      </c>
      <c r="AM2656" s="293">
        <f t="shared" si="869"/>
        <v>0</v>
      </c>
      <c r="AN2656" s="294">
        <f t="shared" si="870"/>
        <v>0</v>
      </c>
      <c r="AO2656" s="295">
        <f t="shared" si="871"/>
        <v>0</v>
      </c>
      <c r="AP2656" s="296">
        <f t="shared" si="872"/>
        <v>0</v>
      </c>
      <c r="AQ2656" s="293">
        <f t="shared" si="873"/>
        <v>0</v>
      </c>
      <c r="AR2656" s="294">
        <f t="shared" si="874"/>
        <v>0</v>
      </c>
      <c r="AS2656" s="295">
        <f t="shared" si="875"/>
        <v>0</v>
      </c>
      <c r="AT2656" s="296">
        <f t="shared" si="876"/>
        <v>0</v>
      </c>
      <c r="AU2656" s="293">
        <f t="shared" si="877"/>
        <v>0</v>
      </c>
      <c r="AV2656" s="294">
        <f t="shared" si="878"/>
        <v>0</v>
      </c>
      <c r="AW2656" s="295">
        <f t="shared" si="879"/>
        <v>0</v>
      </c>
      <c r="AX2656" s="296">
        <f t="shared" si="880"/>
        <v>0</v>
      </c>
      <c r="AY2656" s="293">
        <f t="shared" si="881"/>
        <v>0</v>
      </c>
      <c r="AZ2656" s="294">
        <f t="shared" si="882"/>
        <v>0</v>
      </c>
      <c r="BA2656" s="295">
        <f t="shared" si="883"/>
        <v>0</v>
      </c>
      <c r="BB2656" s="296">
        <f t="shared" si="884"/>
        <v>0</v>
      </c>
      <c r="BC2656" s="293">
        <f t="shared" si="885"/>
        <v>0</v>
      </c>
      <c r="BD2656" s="294">
        <f t="shared" si="886"/>
        <v>0</v>
      </c>
      <c r="BE2656" s="295">
        <f t="shared" si="887"/>
        <v>0</v>
      </c>
      <c r="BF2656" s="296">
        <f t="shared" si="888"/>
        <v>0</v>
      </c>
      <c r="BG2656" s="293">
        <f t="shared" si="889"/>
        <v>0</v>
      </c>
      <c r="BH2656" s="294">
        <f t="shared" si="890"/>
        <v>0</v>
      </c>
      <c r="BI2656" s="295">
        <f t="shared" si="891"/>
        <v>0</v>
      </c>
      <c r="BJ2656" s="296">
        <f t="shared" si="892"/>
        <v>0</v>
      </c>
      <c r="BK2656" s="293">
        <f t="shared" si="893"/>
        <v>0</v>
      </c>
      <c r="BL2656" s="294">
        <f t="shared" si="894"/>
        <v>0</v>
      </c>
      <c r="BM2656" s="295">
        <f t="shared" si="895"/>
        <v>0</v>
      </c>
      <c r="BN2656" s="296">
        <f t="shared" si="896"/>
        <v>0</v>
      </c>
      <c r="BO2656" s="293">
        <f t="shared" si="897"/>
        <v>0</v>
      </c>
      <c r="BP2656" s="294">
        <f t="shared" si="898"/>
        <v>0</v>
      </c>
      <c r="BQ2656" s="295">
        <f t="shared" si="899"/>
        <v>0</v>
      </c>
      <c r="BR2656" s="296">
        <f t="shared" si="900"/>
        <v>0</v>
      </c>
      <c r="BS2656" s="293">
        <f t="shared" si="901"/>
        <v>0</v>
      </c>
      <c r="BT2656" s="294">
        <f t="shared" si="902"/>
        <v>0</v>
      </c>
      <c r="BU2656" s="295">
        <f t="shared" si="903"/>
        <v>0</v>
      </c>
      <c r="BV2656" s="296">
        <f t="shared" si="904"/>
        <v>0</v>
      </c>
      <c r="BW2656" s="293">
        <f t="shared" si="905"/>
        <v>0</v>
      </c>
      <c r="BX2656" s="294">
        <f t="shared" si="906"/>
        <v>0</v>
      </c>
      <c r="BY2656" s="295">
        <f t="shared" si="907"/>
        <v>0</v>
      </c>
      <c r="BZ2656" s="296">
        <f t="shared" si="908"/>
        <v>0</v>
      </c>
      <c r="CA2656" s="293">
        <f t="shared" si="909"/>
        <v>0</v>
      </c>
      <c r="CB2656" s="294">
        <f t="shared" si="910"/>
        <v>0</v>
      </c>
      <c r="CC2656" s="295">
        <f t="shared" si="911"/>
        <v>0</v>
      </c>
      <c r="CD2656" s="296">
        <f t="shared" si="912"/>
        <v>0</v>
      </c>
      <c r="CE2656" s="293">
        <f t="shared" si="913"/>
        <v>0</v>
      </c>
      <c r="CF2656" s="294">
        <f t="shared" si="914"/>
        <v>0</v>
      </c>
      <c r="CG2656" s="295">
        <f t="shared" si="915"/>
        <v>0</v>
      </c>
      <c r="CH2656" s="296">
        <f t="shared" si="916"/>
        <v>0</v>
      </c>
      <c r="CI2656" s="293">
        <f t="shared" si="917"/>
        <v>0</v>
      </c>
      <c r="CJ2656" s="294">
        <f t="shared" si="918"/>
        <v>0</v>
      </c>
      <c r="CK2656" s="295">
        <f t="shared" si="919"/>
        <v>0</v>
      </c>
      <c r="CL2656" s="296">
        <f t="shared" si="920"/>
        <v>0</v>
      </c>
      <c r="CM2656" s="293">
        <f t="shared" si="921"/>
        <v>0</v>
      </c>
      <c r="CN2656" s="294">
        <f t="shared" si="922"/>
        <v>0</v>
      </c>
      <c r="CO2656" s="295">
        <f t="shared" si="923"/>
        <v>0</v>
      </c>
      <c r="CP2656" s="296">
        <f t="shared" si="924"/>
        <v>0</v>
      </c>
      <c r="CQ2656" s="293">
        <f t="shared" si="925"/>
        <v>0</v>
      </c>
      <c r="CR2656" s="294">
        <f t="shared" si="926"/>
        <v>0</v>
      </c>
      <c r="CS2656" s="295">
        <f t="shared" si="927"/>
        <v>0</v>
      </c>
      <c r="CT2656" s="296">
        <f t="shared" si="928"/>
        <v>0</v>
      </c>
      <c r="CU2656" s="293">
        <f t="shared" si="929"/>
        <v>0</v>
      </c>
      <c r="CV2656" s="294">
        <f t="shared" si="930"/>
        <v>0</v>
      </c>
      <c r="CW2656" s="295">
        <f t="shared" si="931"/>
        <v>0</v>
      </c>
      <c r="CX2656" s="296">
        <f t="shared" si="932"/>
        <v>0</v>
      </c>
      <c r="CY2656" s="293">
        <f t="shared" si="933"/>
        <v>0</v>
      </c>
      <c r="CZ2656" s="294">
        <f t="shared" si="934"/>
        <v>0</v>
      </c>
      <c r="DA2656" s="295">
        <f t="shared" si="935"/>
        <v>0</v>
      </c>
      <c r="DB2656" s="296">
        <f t="shared" si="936"/>
        <v>0</v>
      </c>
      <c r="DC2656" s="404">
        <f t="shared" si="937"/>
        <v>0</v>
      </c>
      <c r="DD2656" s="366">
        <f t="shared" si="938"/>
        <v>0</v>
      </c>
      <c r="DE2656" s="364">
        <f t="shared" si="939"/>
        <v>0</v>
      </c>
      <c r="DF2656" s="365">
        <f t="shared" si="940"/>
        <v>0</v>
      </c>
      <c r="DG2656" s="404">
        <f t="shared" si="941"/>
        <v>0</v>
      </c>
      <c r="DH2656" s="366">
        <f t="shared" si="942"/>
        <v>0</v>
      </c>
      <c r="DI2656" s="364">
        <f t="shared" si="943"/>
        <v>0</v>
      </c>
      <c r="DJ2656" s="365">
        <f t="shared" si="944"/>
        <v>0</v>
      </c>
      <c r="DK2656" s="362">
        <f t="shared" si="945"/>
        <v>0</v>
      </c>
      <c r="DL2656" s="366">
        <f t="shared" si="946"/>
        <v>0</v>
      </c>
      <c r="DM2656" s="364">
        <f t="shared" si="947"/>
        <v>0</v>
      </c>
      <c r="DN2656" s="365">
        <f t="shared" si="948"/>
        <v>0</v>
      </c>
      <c r="DO2656" s="351">
        <f t="shared" si="949"/>
        <v>0</v>
      </c>
      <c r="DP2656" s="402">
        <f t="shared" si="950"/>
        <v>0</v>
      </c>
      <c r="DQ2656" s="370" t="str">
        <f>IF(DP2656=0,"",
IF(SUM($DP$2549:DP2656)=1,DR2656,
IF($DP$2669&gt;SUM($DP$2549:DP2656),_xlfn.CONCAT(", ",DR2656),
IF($DP$2669=SUM($DP$2549:DP2656),_xlfn.CONCAT(" y ",DR2656)))))</f>
        <v/>
      </c>
      <c r="DR2656" s="156" t="s">
        <v>5275</v>
      </c>
      <c r="DS2656" s="402">
        <f t="shared" si="951"/>
        <v>0</v>
      </c>
      <c r="DT2656" s="370" t="str">
        <f>IF(DS2656=0,"",
IF(SUM($DS$2549:DS2656)=1,DU2656,
IF($DS$2669&gt;SUM($DS$2549:DS2656),_xlfn.CONCAT(", ",DU2656),
IF($DS$2669=SUM($DS$2549:DS2656),_xlfn.CONCAT(" y ",DU2656)))))</f>
        <v/>
      </c>
      <c r="DU2656" s="156" t="s">
        <v>5275</v>
      </c>
    </row>
    <row r="2657" spans="1:125" ht="15" customHeight="1">
      <c r="A2657" s="57"/>
      <c r="B2657" s="26"/>
      <c r="C2657" s="157" t="s">
        <v>5276</v>
      </c>
      <c r="D2657" s="852" t="str">
        <f t="shared" si="862"/>
        <v/>
      </c>
      <c r="E2657" s="853"/>
      <c r="F2657" s="853"/>
      <c r="G2657" s="853"/>
      <c r="H2657" s="853"/>
      <c r="I2657" s="853"/>
      <c r="J2657" s="853"/>
      <c r="K2657" s="853"/>
      <c r="L2657" s="854"/>
      <c r="M2657" s="617"/>
      <c r="N2657" s="617"/>
      <c r="O2657" s="617"/>
      <c r="P2657" s="617"/>
      <c r="Q2657" s="617"/>
      <c r="R2657" s="617"/>
      <c r="S2657" s="617"/>
      <c r="T2657" s="617"/>
      <c r="U2657" s="617"/>
      <c r="V2657" s="617"/>
      <c r="W2657" s="617"/>
      <c r="X2657" s="617"/>
      <c r="Y2657" s="617"/>
      <c r="Z2657" s="617"/>
      <c r="AA2657" s="617"/>
      <c r="AB2657" s="617"/>
      <c r="AC2657" s="617"/>
      <c r="AD2657" s="617"/>
      <c r="AE2657" s="164"/>
      <c r="AF2657" s="164"/>
      <c r="AG2657" s="199">
        <f t="shared" si="863"/>
        <v>0</v>
      </c>
      <c r="AH2657" s="298">
        <f t="shared" si="864"/>
        <v>0</v>
      </c>
      <c r="AI2657" s="293">
        <f t="shared" si="865"/>
        <v>0</v>
      </c>
      <c r="AJ2657" s="294">
        <f t="shared" si="866"/>
        <v>0</v>
      </c>
      <c r="AK2657" s="295">
        <f t="shared" si="867"/>
        <v>0</v>
      </c>
      <c r="AL2657" s="296">
        <f t="shared" si="868"/>
        <v>0</v>
      </c>
      <c r="AM2657" s="293">
        <f t="shared" si="869"/>
        <v>0</v>
      </c>
      <c r="AN2657" s="294">
        <f t="shared" si="870"/>
        <v>0</v>
      </c>
      <c r="AO2657" s="295">
        <f t="shared" si="871"/>
        <v>0</v>
      </c>
      <c r="AP2657" s="296">
        <f t="shared" si="872"/>
        <v>0</v>
      </c>
      <c r="AQ2657" s="293">
        <f t="shared" si="873"/>
        <v>0</v>
      </c>
      <c r="AR2657" s="294">
        <f t="shared" si="874"/>
        <v>0</v>
      </c>
      <c r="AS2657" s="295">
        <f t="shared" si="875"/>
        <v>0</v>
      </c>
      <c r="AT2657" s="296">
        <f t="shared" si="876"/>
        <v>0</v>
      </c>
      <c r="AU2657" s="293">
        <f t="shared" si="877"/>
        <v>0</v>
      </c>
      <c r="AV2657" s="294">
        <f t="shared" si="878"/>
        <v>0</v>
      </c>
      <c r="AW2657" s="295">
        <f t="shared" si="879"/>
        <v>0</v>
      </c>
      <c r="AX2657" s="296">
        <f t="shared" si="880"/>
        <v>0</v>
      </c>
      <c r="AY2657" s="293">
        <f t="shared" si="881"/>
        <v>0</v>
      </c>
      <c r="AZ2657" s="294">
        <f t="shared" si="882"/>
        <v>0</v>
      </c>
      <c r="BA2657" s="295">
        <f t="shared" si="883"/>
        <v>0</v>
      </c>
      <c r="BB2657" s="296">
        <f t="shared" si="884"/>
        <v>0</v>
      </c>
      <c r="BC2657" s="293">
        <f t="shared" si="885"/>
        <v>0</v>
      </c>
      <c r="BD2657" s="294">
        <f t="shared" si="886"/>
        <v>0</v>
      </c>
      <c r="BE2657" s="295">
        <f t="shared" si="887"/>
        <v>0</v>
      </c>
      <c r="BF2657" s="296">
        <f t="shared" si="888"/>
        <v>0</v>
      </c>
      <c r="BG2657" s="293">
        <f t="shared" si="889"/>
        <v>0</v>
      </c>
      <c r="BH2657" s="294">
        <f t="shared" si="890"/>
        <v>0</v>
      </c>
      <c r="BI2657" s="295">
        <f t="shared" si="891"/>
        <v>0</v>
      </c>
      <c r="BJ2657" s="296">
        <f t="shared" si="892"/>
        <v>0</v>
      </c>
      <c r="BK2657" s="293">
        <f t="shared" si="893"/>
        <v>0</v>
      </c>
      <c r="BL2657" s="294">
        <f t="shared" si="894"/>
        <v>0</v>
      </c>
      <c r="BM2657" s="295">
        <f t="shared" si="895"/>
        <v>0</v>
      </c>
      <c r="BN2657" s="296">
        <f t="shared" si="896"/>
        <v>0</v>
      </c>
      <c r="BO2657" s="293">
        <f t="shared" si="897"/>
        <v>0</v>
      </c>
      <c r="BP2657" s="294">
        <f t="shared" si="898"/>
        <v>0</v>
      </c>
      <c r="BQ2657" s="295">
        <f t="shared" si="899"/>
        <v>0</v>
      </c>
      <c r="BR2657" s="296">
        <f t="shared" si="900"/>
        <v>0</v>
      </c>
      <c r="BS2657" s="293">
        <f t="shared" si="901"/>
        <v>0</v>
      </c>
      <c r="BT2657" s="294">
        <f t="shared" si="902"/>
        <v>0</v>
      </c>
      <c r="BU2657" s="295">
        <f t="shared" si="903"/>
        <v>0</v>
      </c>
      <c r="BV2657" s="296">
        <f t="shared" si="904"/>
        <v>0</v>
      </c>
      <c r="BW2657" s="293">
        <f t="shared" si="905"/>
        <v>0</v>
      </c>
      <c r="BX2657" s="294">
        <f t="shared" si="906"/>
        <v>0</v>
      </c>
      <c r="BY2657" s="295">
        <f t="shared" si="907"/>
        <v>0</v>
      </c>
      <c r="BZ2657" s="296">
        <f t="shared" si="908"/>
        <v>0</v>
      </c>
      <c r="CA2657" s="293">
        <f t="shared" si="909"/>
        <v>0</v>
      </c>
      <c r="CB2657" s="294">
        <f t="shared" si="910"/>
        <v>0</v>
      </c>
      <c r="CC2657" s="295">
        <f t="shared" si="911"/>
        <v>0</v>
      </c>
      <c r="CD2657" s="296">
        <f t="shared" si="912"/>
        <v>0</v>
      </c>
      <c r="CE2657" s="293">
        <f t="shared" si="913"/>
        <v>0</v>
      </c>
      <c r="CF2657" s="294">
        <f t="shared" si="914"/>
        <v>0</v>
      </c>
      <c r="CG2657" s="295">
        <f t="shared" si="915"/>
        <v>0</v>
      </c>
      <c r="CH2657" s="296">
        <f t="shared" si="916"/>
        <v>0</v>
      </c>
      <c r="CI2657" s="293">
        <f t="shared" si="917"/>
        <v>0</v>
      </c>
      <c r="CJ2657" s="294">
        <f t="shared" si="918"/>
        <v>0</v>
      </c>
      <c r="CK2657" s="295">
        <f t="shared" si="919"/>
        <v>0</v>
      </c>
      <c r="CL2657" s="296">
        <f t="shared" si="920"/>
        <v>0</v>
      </c>
      <c r="CM2657" s="293">
        <f t="shared" si="921"/>
        <v>0</v>
      </c>
      <c r="CN2657" s="294">
        <f t="shared" si="922"/>
        <v>0</v>
      </c>
      <c r="CO2657" s="295">
        <f t="shared" si="923"/>
        <v>0</v>
      </c>
      <c r="CP2657" s="296">
        <f t="shared" si="924"/>
        <v>0</v>
      </c>
      <c r="CQ2657" s="293">
        <f t="shared" si="925"/>
        <v>0</v>
      </c>
      <c r="CR2657" s="294">
        <f t="shared" si="926"/>
        <v>0</v>
      </c>
      <c r="CS2657" s="295">
        <f t="shared" si="927"/>
        <v>0</v>
      </c>
      <c r="CT2657" s="296">
        <f t="shared" si="928"/>
        <v>0</v>
      </c>
      <c r="CU2657" s="293">
        <f t="shared" si="929"/>
        <v>0</v>
      </c>
      <c r="CV2657" s="294">
        <f t="shared" si="930"/>
        <v>0</v>
      </c>
      <c r="CW2657" s="295">
        <f t="shared" si="931"/>
        <v>0</v>
      </c>
      <c r="CX2657" s="296">
        <f t="shared" si="932"/>
        <v>0</v>
      </c>
      <c r="CY2657" s="293">
        <f t="shared" si="933"/>
        <v>0</v>
      </c>
      <c r="CZ2657" s="294">
        <f t="shared" si="934"/>
        <v>0</v>
      </c>
      <c r="DA2657" s="295">
        <f t="shared" si="935"/>
        <v>0</v>
      </c>
      <c r="DB2657" s="296">
        <f t="shared" si="936"/>
        <v>0</v>
      </c>
      <c r="DC2657" s="404">
        <f t="shared" si="937"/>
        <v>0</v>
      </c>
      <c r="DD2657" s="366">
        <f t="shared" si="938"/>
        <v>0</v>
      </c>
      <c r="DE2657" s="364">
        <f t="shared" si="939"/>
        <v>0</v>
      </c>
      <c r="DF2657" s="365">
        <f t="shared" si="940"/>
        <v>0</v>
      </c>
      <c r="DG2657" s="404">
        <f t="shared" si="941"/>
        <v>0</v>
      </c>
      <c r="DH2657" s="366">
        <f t="shared" si="942"/>
        <v>0</v>
      </c>
      <c r="DI2657" s="364">
        <f t="shared" si="943"/>
        <v>0</v>
      </c>
      <c r="DJ2657" s="365">
        <f t="shared" si="944"/>
        <v>0</v>
      </c>
      <c r="DK2657" s="362">
        <f t="shared" si="945"/>
        <v>0</v>
      </c>
      <c r="DL2657" s="366">
        <f t="shared" si="946"/>
        <v>0</v>
      </c>
      <c r="DM2657" s="364">
        <f t="shared" si="947"/>
        <v>0</v>
      </c>
      <c r="DN2657" s="365">
        <f t="shared" si="948"/>
        <v>0</v>
      </c>
      <c r="DO2657" s="351">
        <f t="shared" si="949"/>
        <v>0</v>
      </c>
      <c r="DP2657" s="402">
        <f t="shared" si="950"/>
        <v>0</v>
      </c>
      <c r="DQ2657" s="370" t="str">
        <f>IF(DP2657=0,"",
IF(SUM($DP$2549:DP2657)=1,DR2657,
IF($DP$2669&gt;SUM($DP$2549:DP2657),_xlfn.CONCAT(", ",DR2657),
IF($DP$2669=SUM($DP$2549:DP2657),_xlfn.CONCAT(" y ",DR2657)))))</f>
        <v/>
      </c>
      <c r="DR2657" s="156" t="s">
        <v>5277</v>
      </c>
      <c r="DS2657" s="402">
        <f t="shared" si="951"/>
        <v>0</v>
      </c>
      <c r="DT2657" s="370" t="str">
        <f>IF(DS2657=0,"",
IF(SUM($DS$2549:DS2657)=1,DU2657,
IF($DS$2669&gt;SUM($DS$2549:DS2657),_xlfn.CONCAT(", ",DU2657),
IF($DS$2669=SUM($DS$2549:DS2657),_xlfn.CONCAT(" y ",DU2657)))))</f>
        <v/>
      </c>
      <c r="DU2657" s="156" t="s">
        <v>5277</v>
      </c>
    </row>
    <row r="2658" spans="1:125" ht="15" customHeight="1">
      <c r="A2658" s="57"/>
      <c r="B2658" s="26"/>
      <c r="C2658" s="157" t="s">
        <v>5278</v>
      </c>
      <c r="D2658" s="852" t="str">
        <f t="shared" si="862"/>
        <v/>
      </c>
      <c r="E2658" s="853"/>
      <c r="F2658" s="853"/>
      <c r="G2658" s="853"/>
      <c r="H2658" s="853"/>
      <c r="I2658" s="853"/>
      <c r="J2658" s="853"/>
      <c r="K2658" s="853"/>
      <c r="L2658" s="854"/>
      <c r="M2658" s="617"/>
      <c r="N2658" s="617"/>
      <c r="O2658" s="617"/>
      <c r="P2658" s="617"/>
      <c r="Q2658" s="617"/>
      <c r="R2658" s="617"/>
      <c r="S2658" s="617"/>
      <c r="T2658" s="617"/>
      <c r="U2658" s="617"/>
      <c r="V2658" s="617"/>
      <c r="W2658" s="617"/>
      <c r="X2658" s="617"/>
      <c r="Y2658" s="617"/>
      <c r="Z2658" s="617"/>
      <c r="AA2658" s="617"/>
      <c r="AB2658" s="617"/>
      <c r="AC2658" s="617"/>
      <c r="AD2658" s="617"/>
      <c r="AE2658" s="164"/>
      <c r="AF2658" s="164"/>
      <c r="AG2658" s="199">
        <f t="shared" si="863"/>
        <v>0</v>
      </c>
      <c r="AH2658" s="298">
        <f t="shared" si="864"/>
        <v>0</v>
      </c>
      <c r="AI2658" s="293">
        <f t="shared" si="865"/>
        <v>0</v>
      </c>
      <c r="AJ2658" s="294">
        <f t="shared" si="866"/>
        <v>0</v>
      </c>
      <c r="AK2658" s="295">
        <f t="shared" si="867"/>
        <v>0</v>
      </c>
      <c r="AL2658" s="296">
        <f t="shared" si="868"/>
        <v>0</v>
      </c>
      <c r="AM2658" s="293">
        <f t="shared" si="869"/>
        <v>0</v>
      </c>
      <c r="AN2658" s="294">
        <f t="shared" si="870"/>
        <v>0</v>
      </c>
      <c r="AO2658" s="295">
        <f t="shared" si="871"/>
        <v>0</v>
      </c>
      <c r="AP2658" s="296">
        <f t="shared" si="872"/>
        <v>0</v>
      </c>
      <c r="AQ2658" s="293">
        <f t="shared" si="873"/>
        <v>0</v>
      </c>
      <c r="AR2658" s="294">
        <f t="shared" si="874"/>
        <v>0</v>
      </c>
      <c r="AS2658" s="295">
        <f t="shared" si="875"/>
        <v>0</v>
      </c>
      <c r="AT2658" s="296">
        <f t="shared" si="876"/>
        <v>0</v>
      </c>
      <c r="AU2658" s="293">
        <f t="shared" si="877"/>
        <v>0</v>
      </c>
      <c r="AV2658" s="294">
        <f t="shared" si="878"/>
        <v>0</v>
      </c>
      <c r="AW2658" s="295">
        <f t="shared" si="879"/>
        <v>0</v>
      </c>
      <c r="AX2658" s="296">
        <f t="shared" si="880"/>
        <v>0</v>
      </c>
      <c r="AY2658" s="293">
        <f t="shared" si="881"/>
        <v>0</v>
      </c>
      <c r="AZ2658" s="294">
        <f t="shared" si="882"/>
        <v>0</v>
      </c>
      <c r="BA2658" s="295">
        <f t="shared" si="883"/>
        <v>0</v>
      </c>
      <c r="BB2658" s="296">
        <f t="shared" si="884"/>
        <v>0</v>
      </c>
      <c r="BC2658" s="293">
        <f t="shared" si="885"/>
        <v>0</v>
      </c>
      <c r="BD2658" s="294">
        <f t="shared" si="886"/>
        <v>0</v>
      </c>
      <c r="BE2658" s="295">
        <f t="shared" si="887"/>
        <v>0</v>
      </c>
      <c r="BF2658" s="296">
        <f t="shared" si="888"/>
        <v>0</v>
      </c>
      <c r="BG2658" s="293">
        <f t="shared" si="889"/>
        <v>0</v>
      </c>
      <c r="BH2658" s="294">
        <f t="shared" si="890"/>
        <v>0</v>
      </c>
      <c r="BI2658" s="295">
        <f t="shared" si="891"/>
        <v>0</v>
      </c>
      <c r="BJ2658" s="296">
        <f t="shared" si="892"/>
        <v>0</v>
      </c>
      <c r="BK2658" s="293">
        <f t="shared" si="893"/>
        <v>0</v>
      </c>
      <c r="BL2658" s="294">
        <f t="shared" si="894"/>
        <v>0</v>
      </c>
      <c r="BM2658" s="295">
        <f t="shared" si="895"/>
        <v>0</v>
      </c>
      <c r="BN2658" s="296">
        <f t="shared" si="896"/>
        <v>0</v>
      </c>
      <c r="BO2658" s="293">
        <f t="shared" si="897"/>
        <v>0</v>
      </c>
      <c r="BP2658" s="294">
        <f t="shared" si="898"/>
        <v>0</v>
      </c>
      <c r="BQ2658" s="295">
        <f t="shared" si="899"/>
        <v>0</v>
      </c>
      <c r="BR2658" s="296">
        <f t="shared" si="900"/>
        <v>0</v>
      </c>
      <c r="BS2658" s="293">
        <f t="shared" si="901"/>
        <v>0</v>
      </c>
      <c r="BT2658" s="294">
        <f t="shared" si="902"/>
        <v>0</v>
      </c>
      <c r="BU2658" s="295">
        <f t="shared" si="903"/>
        <v>0</v>
      </c>
      <c r="BV2658" s="296">
        <f t="shared" si="904"/>
        <v>0</v>
      </c>
      <c r="BW2658" s="293">
        <f t="shared" si="905"/>
        <v>0</v>
      </c>
      <c r="BX2658" s="294">
        <f t="shared" si="906"/>
        <v>0</v>
      </c>
      <c r="BY2658" s="295">
        <f t="shared" si="907"/>
        <v>0</v>
      </c>
      <c r="BZ2658" s="296">
        <f t="shared" si="908"/>
        <v>0</v>
      </c>
      <c r="CA2658" s="293">
        <f t="shared" si="909"/>
        <v>0</v>
      </c>
      <c r="CB2658" s="294">
        <f t="shared" si="910"/>
        <v>0</v>
      </c>
      <c r="CC2658" s="295">
        <f t="shared" si="911"/>
        <v>0</v>
      </c>
      <c r="CD2658" s="296">
        <f t="shared" si="912"/>
        <v>0</v>
      </c>
      <c r="CE2658" s="293">
        <f t="shared" si="913"/>
        <v>0</v>
      </c>
      <c r="CF2658" s="294">
        <f t="shared" si="914"/>
        <v>0</v>
      </c>
      <c r="CG2658" s="295">
        <f t="shared" si="915"/>
        <v>0</v>
      </c>
      <c r="CH2658" s="296">
        <f t="shared" si="916"/>
        <v>0</v>
      </c>
      <c r="CI2658" s="293">
        <f t="shared" si="917"/>
        <v>0</v>
      </c>
      <c r="CJ2658" s="294">
        <f t="shared" si="918"/>
        <v>0</v>
      </c>
      <c r="CK2658" s="295">
        <f t="shared" si="919"/>
        <v>0</v>
      </c>
      <c r="CL2658" s="296">
        <f t="shared" si="920"/>
        <v>0</v>
      </c>
      <c r="CM2658" s="293">
        <f t="shared" si="921"/>
        <v>0</v>
      </c>
      <c r="CN2658" s="294">
        <f t="shared" si="922"/>
        <v>0</v>
      </c>
      <c r="CO2658" s="295">
        <f t="shared" si="923"/>
        <v>0</v>
      </c>
      <c r="CP2658" s="296">
        <f t="shared" si="924"/>
        <v>0</v>
      </c>
      <c r="CQ2658" s="293">
        <f t="shared" si="925"/>
        <v>0</v>
      </c>
      <c r="CR2658" s="294">
        <f t="shared" si="926"/>
        <v>0</v>
      </c>
      <c r="CS2658" s="295">
        <f t="shared" si="927"/>
        <v>0</v>
      </c>
      <c r="CT2658" s="296">
        <f t="shared" si="928"/>
        <v>0</v>
      </c>
      <c r="CU2658" s="293">
        <f t="shared" si="929"/>
        <v>0</v>
      </c>
      <c r="CV2658" s="294">
        <f t="shared" si="930"/>
        <v>0</v>
      </c>
      <c r="CW2658" s="295">
        <f t="shared" si="931"/>
        <v>0</v>
      </c>
      <c r="CX2658" s="296">
        <f t="shared" si="932"/>
        <v>0</v>
      </c>
      <c r="CY2658" s="293">
        <f t="shared" si="933"/>
        <v>0</v>
      </c>
      <c r="CZ2658" s="294">
        <f t="shared" si="934"/>
        <v>0</v>
      </c>
      <c r="DA2658" s="295">
        <f t="shared" si="935"/>
        <v>0</v>
      </c>
      <c r="DB2658" s="296">
        <f t="shared" si="936"/>
        <v>0</v>
      </c>
      <c r="DC2658" s="404">
        <f t="shared" si="937"/>
        <v>0</v>
      </c>
      <c r="DD2658" s="366">
        <f t="shared" si="938"/>
        <v>0</v>
      </c>
      <c r="DE2658" s="364">
        <f t="shared" si="939"/>
        <v>0</v>
      </c>
      <c r="DF2658" s="365">
        <f t="shared" si="940"/>
        <v>0</v>
      </c>
      <c r="DG2658" s="404">
        <f t="shared" si="941"/>
        <v>0</v>
      </c>
      <c r="DH2658" s="366">
        <f t="shared" si="942"/>
        <v>0</v>
      </c>
      <c r="DI2658" s="364">
        <f t="shared" si="943"/>
        <v>0</v>
      </c>
      <c r="DJ2658" s="365">
        <f t="shared" si="944"/>
        <v>0</v>
      </c>
      <c r="DK2658" s="362">
        <f t="shared" si="945"/>
        <v>0</v>
      </c>
      <c r="DL2658" s="366">
        <f t="shared" si="946"/>
        <v>0</v>
      </c>
      <c r="DM2658" s="364">
        <f t="shared" si="947"/>
        <v>0</v>
      </c>
      <c r="DN2658" s="365">
        <f t="shared" si="948"/>
        <v>0</v>
      </c>
      <c r="DO2658" s="351">
        <f t="shared" si="949"/>
        <v>0</v>
      </c>
      <c r="DP2658" s="402">
        <f t="shared" si="950"/>
        <v>0</v>
      </c>
      <c r="DQ2658" s="370" t="str">
        <f>IF(DP2658=0,"",
IF(SUM($DP$2549:DP2658)=1,DR2658,
IF($DP$2669&gt;SUM($DP$2549:DP2658),_xlfn.CONCAT(", ",DR2658),
IF($DP$2669=SUM($DP$2549:DP2658),_xlfn.CONCAT(" y ",DR2658)))))</f>
        <v/>
      </c>
      <c r="DR2658" s="156" t="s">
        <v>5279</v>
      </c>
      <c r="DS2658" s="402">
        <f t="shared" si="951"/>
        <v>0</v>
      </c>
      <c r="DT2658" s="370" t="str">
        <f>IF(DS2658=0,"",
IF(SUM($DS$2549:DS2658)=1,DU2658,
IF($DS$2669&gt;SUM($DS$2549:DS2658),_xlfn.CONCAT(", ",DU2658),
IF($DS$2669=SUM($DS$2549:DS2658),_xlfn.CONCAT(" y ",DU2658)))))</f>
        <v/>
      </c>
      <c r="DU2658" s="156" t="s">
        <v>5279</v>
      </c>
    </row>
    <row r="2659" spans="1:125" ht="15" customHeight="1">
      <c r="A2659" s="57"/>
      <c r="B2659" s="26"/>
      <c r="C2659" s="157" t="s">
        <v>5280</v>
      </c>
      <c r="D2659" s="852" t="str">
        <f t="shared" si="862"/>
        <v/>
      </c>
      <c r="E2659" s="853"/>
      <c r="F2659" s="853"/>
      <c r="G2659" s="853"/>
      <c r="H2659" s="853"/>
      <c r="I2659" s="853"/>
      <c r="J2659" s="853"/>
      <c r="K2659" s="853"/>
      <c r="L2659" s="854"/>
      <c r="M2659" s="617"/>
      <c r="N2659" s="617"/>
      <c r="O2659" s="617"/>
      <c r="P2659" s="617"/>
      <c r="Q2659" s="617"/>
      <c r="R2659" s="617"/>
      <c r="S2659" s="617"/>
      <c r="T2659" s="617"/>
      <c r="U2659" s="617"/>
      <c r="V2659" s="617"/>
      <c r="W2659" s="617"/>
      <c r="X2659" s="617"/>
      <c r="Y2659" s="617"/>
      <c r="Z2659" s="617"/>
      <c r="AA2659" s="617"/>
      <c r="AB2659" s="617"/>
      <c r="AC2659" s="617"/>
      <c r="AD2659" s="617"/>
      <c r="AE2659" s="164"/>
      <c r="AF2659" s="164"/>
      <c r="AG2659" s="199">
        <f t="shared" si="863"/>
        <v>0</v>
      </c>
      <c r="AH2659" s="298">
        <f t="shared" si="864"/>
        <v>0</v>
      </c>
      <c r="AI2659" s="293">
        <f t="shared" si="865"/>
        <v>0</v>
      </c>
      <c r="AJ2659" s="294">
        <f t="shared" si="866"/>
        <v>0</v>
      </c>
      <c r="AK2659" s="295">
        <f t="shared" si="867"/>
        <v>0</v>
      </c>
      <c r="AL2659" s="296">
        <f t="shared" si="868"/>
        <v>0</v>
      </c>
      <c r="AM2659" s="293">
        <f t="shared" si="869"/>
        <v>0</v>
      </c>
      <c r="AN2659" s="294">
        <f t="shared" si="870"/>
        <v>0</v>
      </c>
      <c r="AO2659" s="295">
        <f t="shared" si="871"/>
        <v>0</v>
      </c>
      <c r="AP2659" s="296">
        <f t="shared" si="872"/>
        <v>0</v>
      </c>
      <c r="AQ2659" s="293">
        <f t="shared" si="873"/>
        <v>0</v>
      </c>
      <c r="AR2659" s="294">
        <f t="shared" si="874"/>
        <v>0</v>
      </c>
      <c r="AS2659" s="295">
        <f t="shared" si="875"/>
        <v>0</v>
      </c>
      <c r="AT2659" s="296">
        <f t="shared" si="876"/>
        <v>0</v>
      </c>
      <c r="AU2659" s="293">
        <f t="shared" si="877"/>
        <v>0</v>
      </c>
      <c r="AV2659" s="294">
        <f t="shared" si="878"/>
        <v>0</v>
      </c>
      <c r="AW2659" s="295">
        <f t="shared" si="879"/>
        <v>0</v>
      </c>
      <c r="AX2659" s="296">
        <f t="shared" si="880"/>
        <v>0</v>
      </c>
      <c r="AY2659" s="293">
        <f t="shared" si="881"/>
        <v>0</v>
      </c>
      <c r="AZ2659" s="294">
        <f t="shared" si="882"/>
        <v>0</v>
      </c>
      <c r="BA2659" s="295">
        <f t="shared" si="883"/>
        <v>0</v>
      </c>
      <c r="BB2659" s="296">
        <f t="shared" si="884"/>
        <v>0</v>
      </c>
      <c r="BC2659" s="293">
        <f t="shared" si="885"/>
        <v>0</v>
      </c>
      <c r="BD2659" s="294">
        <f t="shared" si="886"/>
        <v>0</v>
      </c>
      <c r="BE2659" s="295">
        <f t="shared" si="887"/>
        <v>0</v>
      </c>
      <c r="BF2659" s="296">
        <f t="shared" si="888"/>
        <v>0</v>
      </c>
      <c r="BG2659" s="293">
        <f t="shared" si="889"/>
        <v>0</v>
      </c>
      <c r="BH2659" s="294">
        <f t="shared" si="890"/>
        <v>0</v>
      </c>
      <c r="BI2659" s="295">
        <f t="shared" si="891"/>
        <v>0</v>
      </c>
      <c r="BJ2659" s="296">
        <f t="shared" si="892"/>
        <v>0</v>
      </c>
      <c r="BK2659" s="293">
        <f t="shared" si="893"/>
        <v>0</v>
      </c>
      <c r="BL2659" s="294">
        <f t="shared" si="894"/>
        <v>0</v>
      </c>
      <c r="BM2659" s="295">
        <f t="shared" si="895"/>
        <v>0</v>
      </c>
      <c r="BN2659" s="296">
        <f t="shared" si="896"/>
        <v>0</v>
      </c>
      <c r="BO2659" s="293">
        <f t="shared" si="897"/>
        <v>0</v>
      </c>
      <c r="BP2659" s="294">
        <f t="shared" si="898"/>
        <v>0</v>
      </c>
      <c r="BQ2659" s="295">
        <f t="shared" si="899"/>
        <v>0</v>
      </c>
      <c r="BR2659" s="296">
        <f t="shared" si="900"/>
        <v>0</v>
      </c>
      <c r="BS2659" s="293">
        <f t="shared" si="901"/>
        <v>0</v>
      </c>
      <c r="BT2659" s="294">
        <f t="shared" si="902"/>
        <v>0</v>
      </c>
      <c r="BU2659" s="295">
        <f t="shared" si="903"/>
        <v>0</v>
      </c>
      <c r="BV2659" s="296">
        <f t="shared" si="904"/>
        <v>0</v>
      </c>
      <c r="BW2659" s="293">
        <f t="shared" si="905"/>
        <v>0</v>
      </c>
      <c r="BX2659" s="294">
        <f t="shared" si="906"/>
        <v>0</v>
      </c>
      <c r="BY2659" s="295">
        <f t="shared" si="907"/>
        <v>0</v>
      </c>
      <c r="BZ2659" s="296">
        <f t="shared" si="908"/>
        <v>0</v>
      </c>
      <c r="CA2659" s="293">
        <f t="shared" si="909"/>
        <v>0</v>
      </c>
      <c r="CB2659" s="294">
        <f t="shared" si="910"/>
        <v>0</v>
      </c>
      <c r="CC2659" s="295">
        <f t="shared" si="911"/>
        <v>0</v>
      </c>
      <c r="CD2659" s="296">
        <f t="shared" si="912"/>
        <v>0</v>
      </c>
      <c r="CE2659" s="293">
        <f t="shared" si="913"/>
        <v>0</v>
      </c>
      <c r="CF2659" s="294">
        <f t="shared" si="914"/>
        <v>0</v>
      </c>
      <c r="CG2659" s="295">
        <f t="shared" si="915"/>
        <v>0</v>
      </c>
      <c r="CH2659" s="296">
        <f t="shared" si="916"/>
        <v>0</v>
      </c>
      <c r="CI2659" s="293">
        <f t="shared" si="917"/>
        <v>0</v>
      </c>
      <c r="CJ2659" s="294">
        <f t="shared" si="918"/>
        <v>0</v>
      </c>
      <c r="CK2659" s="295">
        <f t="shared" si="919"/>
        <v>0</v>
      </c>
      <c r="CL2659" s="296">
        <f t="shared" si="920"/>
        <v>0</v>
      </c>
      <c r="CM2659" s="293">
        <f t="shared" si="921"/>
        <v>0</v>
      </c>
      <c r="CN2659" s="294">
        <f t="shared" si="922"/>
        <v>0</v>
      </c>
      <c r="CO2659" s="295">
        <f t="shared" si="923"/>
        <v>0</v>
      </c>
      <c r="CP2659" s="296">
        <f t="shared" si="924"/>
        <v>0</v>
      </c>
      <c r="CQ2659" s="293">
        <f t="shared" si="925"/>
        <v>0</v>
      </c>
      <c r="CR2659" s="294">
        <f t="shared" si="926"/>
        <v>0</v>
      </c>
      <c r="CS2659" s="295">
        <f t="shared" si="927"/>
        <v>0</v>
      </c>
      <c r="CT2659" s="296">
        <f t="shared" si="928"/>
        <v>0</v>
      </c>
      <c r="CU2659" s="293">
        <f t="shared" si="929"/>
        <v>0</v>
      </c>
      <c r="CV2659" s="294">
        <f t="shared" si="930"/>
        <v>0</v>
      </c>
      <c r="CW2659" s="295">
        <f t="shared" si="931"/>
        <v>0</v>
      </c>
      <c r="CX2659" s="296">
        <f t="shared" si="932"/>
        <v>0</v>
      </c>
      <c r="CY2659" s="293">
        <f t="shared" si="933"/>
        <v>0</v>
      </c>
      <c r="CZ2659" s="294">
        <f t="shared" si="934"/>
        <v>0</v>
      </c>
      <c r="DA2659" s="295">
        <f t="shared" si="935"/>
        <v>0</v>
      </c>
      <c r="DB2659" s="296">
        <f t="shared" si="936"/>
        <v>0</v>
      </c>
      <c r="DC2659" s="404">
        <f t="shared" si="937"/>
        <v>0</v>
      </c>
      <c r="DD2659" s="366">
        <f t="shared" si="938"/>
        <v>0</v>
      </c>
      <c r="DE2659" s="364">
        <f t="shared" si="939"/>
        <v>0</v>
      </c>
      <c r="DF2659" s="365">
        <f t="shared" si="940"/>
        <v>0</v>
      </c>
      <c r="DG2659" s="404">
        <f t="shared" si="941"/>
        <v>0</v>
      </c>
      <c r="DH2659" s="366">
        <f t="shared" si="942"/>
        <v>0</v>
      </c>
      <c r="DI2659" s="364">
        <f t="shared" si="943"/>
        <v>0</v>
      </c>
      <c r="DJ2659" s="365">
        <f t="shared" si="944"/>
        <v>0</v>
      </c>
      <c r="DK2659" s="362">
        <f t="shared" si="945"/>
        <v>0</v>
      </c>
      <c r="DL2659" s="366">
        <f t="shared" si="946"/>
        <v>0</v>
      </c>
      <c r="DM2659" s="364">
        <f t="shared" si="947"/>
        <v>0</v>
      </c>
      <c r="DN2659" s="365">
        <f t="shared" si="948"/>
        <v>0</v>
      </c>
      <c r="DO2659" s="351">
        <f t="shared" si="949"/>
        <v>0</v>
      </c>
      <c r="DP2659" s="402">
        <f t="shared" si="950"/>
        <v>0</v>
      </c>
      <c r="DQ2659" s="370" t="str">
        <f>IF(DP2659=0,"",
IF(SUM($DP$2549:DP2659)=1,DR2659,
IF($DP$2669&gt;SUM($DP$2549:DP2659),_xlfn.CONCAT(", ",DR2659),
IF($DP$2669=SUM($DP$2549:DP2659),_xlfn.CONCAT(" y ",DR2659)))))</f>
        <v/>
      </c>
      <c r="DR2659" s="156" t="s">
        <v>5281</v>
      </c>
      <c r="DS2659" s="402">
        <f t="shared" si="951"/>
        <v>0</v>
      </c>
      <c r="DT2659" s="370" t="str">
        <f>IF(DS2659=0,"",
IF(SUM($DS$2549:DS2659)=1,DU2659,
IF($DS$2669&gt;SUM($DS$2549:DS2659),_xlfn.CONCAT(", ",DU2659),
IF($DS$2669=SUM($DS$2549:DS2659),_xlfn.CONCAT(" y ",DU2659)))))</f>
        <v/>
      </c>
      <c r="DU2659" s="156" t="s">
        <v>5281</v>
      </c>
    </row>
    <row r="2660" spans="1:125" ht="15" customHeight="1">
      <c r="A2660" s="57"/>
      <c r="B2660" s="26"/>
      <c r="C2660" s="157" t="s">
        <v>5282</v>
      </c>
      <c r="D2660" s="852" t="str">
        <f t="shared" si="862"/>
        <v/>
      </c>
      <c r="E2660" s="853"/>
      <c r="F2660" s="853"/>
      <c r="G2660" s="853"/>
      <c r="H2660" s="853"/>
      <c r="I2660" s="853"/>
      <c r="J2660" s="853"/>
      <c r="K2660" s="853"/>
      <c r="L2660" s="854"/>
      <c r="M2660" s="617"/>
      <c r="N2660" s="617"/>
      <c r="O2660" s="617"/>
      <c r="P2660" s="617"/>
      <c r="Q2660" s="617"/>
      <c r="R2660" s="617"/>
      <c r="S2660" s="617"/>
      <c r="T2660" s="617"/>
      <c r="U2660" s="617"/>
      <c r="V2660" s="617"/>
      <c r="W2660" s="617"/>
      <c r="X2660" s="617"/>
      <c r="Y2660" s="617"/>
      <c r="Z2660" s="617"/>
      <c r="AA2660" s="617"/>
      <c r="AB2660" s="617"/>
      <c r="AC2660" s="617"/>
      <c r="AD2660" s="617"/>
      <c r="AE2660" s="164"/>
      <c r="AF2660" s="164"/>
      <c r="AG2660" s="199">
        <f t="shared" si="863"/>
        <v>0</v>
      </c>
      <c r="AH2660" s="298">
        <f t="shared" si="864"/>
        <v>0</v>
      </c>
      <c r="AI2660" s="293">
        <f t="shared" si="865"/>
        <v>0</v>
      </c>
      <c r="AJ2660" s="294">
        <f t="shared" si="866"/>
        <v>0</v>
      </c>
      <c r="AK2660" s="295">
        <f t="shared" si="867"/>
        <v>0</v>
      </c>
      <c r="AL2660" s="296">
        <f t="shared" si="868"/>
        <v>0</v>
      </c>
      <c r="AM2660" s="293">
        <f t="shared" si="869"/>
        <v>0</v>
      </c>
      <c r="AN2660" s="294">
        <f t="shared" si="870"/>
        <v>0</v>
      </c>
      <c r="AO2660" s="295">
        <f t="shared" si="871"/>
        <v>0</v>
      </c>
      <c r="AP2660" s="296">
        <f t="shared" si="872"/>
        <v>0</v>
      </c>
      <c r="AQ2660" s="293">
        <f t="shared" si="873"/>
        <v>0</v>
      </c>
      <c r="AR2660" s="294">
        <f t="shared" si="874"/>
        <v>0</v>
      </c>
      <c r="AS2660" s="295">
        <f t="shared" si="875"/>
        <v>0</v>
      </c>
      <c r="AT2660" s="296">
        <f t="shared" si="876"/>
        <v>0</v>
      </c>
      <c r="AU2660" s="293">
        <f t="shared" si="877"/>
        <v>0</v>
      </c>
      <c r="AV2660" s="294">
        <f t="shared" si="878"/>
        <v>0</v>
      </c>
      <c r="AW2660" s="295">
        <f t="shared" si="879"/>
        <v>0</v>
      </c>
      <c r="AX2660" s="296">
        <f t="shared" si="880"/>
        <v>0</v>
      </c>
      <c r="AY2660" s="293">
        <f t="shared" si="881"/>
        <v>0</v>
      </c>
      <c r="AZ2660" s="294">
        <f t="shared" si="882"/>
        <v>0</v>
      </c>
      <c r="BA2660" s="295">
        <f t="shared" si="883"/>
        <v>0</v>
      </c>
      <c r="BB2660" s="296">
        <f t="shared" si="884"/>
        <v>0</v>
      </c>
      <c r="BC2660" s="293">
        <f t="shared" si="885"/>
        <v>0</v>
      </c>
      <c r="BD2660" s="294">
        <f t="shared" si="886"/>
        <v>0</v>
      </c>
      <c r="BE2660" s="295">
        <f t="shared" si="887"/>
        <v>0</v>
      </c>
      <c r="BF2660" s="296">
        <f t="shared" si="888"/>
        <v>0</v>
      </c>
      <c r="BG2660" s="293">
        <f t="shared" si="889"/>
        <v>0</v>
      </c>
      <c r="BH2660" s="294">
        <f t="shared" si="890"/>
        <v>0</v>
      </c>
      <c r="BI2660" s="295">
        <f t="shared" si="891"/>
        <v>0</v>
      </c>
      <c r="BJ2660" s="296">
        <f t="shared" si="892"/>
        <v>0</v>
      </c>
      <c r="BK2660" s="293">
        <f t="shared" si="893"/>
        <v>0</v>
      </c>
      <c r="BL2660" s="294">
        <f t="shared" si="894"/>
        <v>0</v>
      </c>
      <c r="BM2660" s="295">
        <f t="shared" si="895"/>
        <v>0</v>
      </c>
      <c r="BN2660" s="296">
        <f t="shared" si="896"/>
        <v>0</v>
      </c>
      <c r="BO2660" s="293">
        <f t="shared" si="897"/>
        <v>0</v>
      </c>
      <c r="BP2660" s="294">
        <f t="shared" si="898"/>
        <v>0</v>
      </c>
      <c r="BQ2660" s="295">
        <f t="shared" si="899"/>
        <v>0</v>
      </c>
      <c r="BR2660" s="296">
        <f t="shared" si="900"/>
        <v>0</v>
      </c>
      <c r="BS2660" s="293">
        <f t="shared" si="901"/>
        <v>0</v>
      </c>
      <c r="BT2660" s="294">
        <f t="shared" si="902"/>
        <v>0</v>
      </c>
      <c r="BU2660" s="295">
        <f t="shared" si="903"/>
        <v>0</v>
      </c>
      <c r="BV2660" s="296">
        <f t="shared" si="904"/>
        <v>0</v>
      </c>
      <c r="BW2660" s="293">
        <f t="shared" si="905"/>
        <v>0</v>
      </c>
      <c r="BX2660" s="294">
        <f t="shared" si="906"/>
        <v>0</v>
      </c>
      <c r="BY2660" s="295">
        <f t="shared" si="907"/>
        <v>0</v>
      </c>
      <c r="BZ2660" s="296">
        <f t="shared" si="908"/>
        <v>0</v>
      </c>
      <c r="CA2660" s="293">
        <f t="shared" si="909"/>
        <v>0</v>
      </c>
      <c r="CB2660" s="294">
        <f t="shared" si="910"/>
        <v>0</v>
      </c>
      <c r="CC2660" s="295">
        <f t="shared" si="911"/>
        <v>0</v>
      </c>
      <c r="CD2660" s="296">
        <f t="shared" si="912"/>
        <v>0</v>
      </c>
      <c r="CE2660" s="293">
        <f t="shared" si="913"/>
        <v>0</v>
      </c>
      <c r="CF2660" s="294">
        <f t="shared" si="914"/>
        <v>0</v>
      </c>
      <c r="CG2660" s="295">
        <f t="shared" si="915"/>
        <v>0</v>
      </c>
      <c r="CH2660" s="296">
        <f t="shared" si="916"/>
        <v>0</v>
      </c>
      <c r="CI2660" s="293">
        <f t="shared" si="917"/>
        <v>0</v>
      </c>
      <c r="CJ2660" s="294">
        <f t="shared" si="918"/>
        <v>0</v>
      </c>
      <c r="CK2660" s="295">
        <f t="shared" si="919"/>
        <v>0</v>
      </c>
      <c r="CL2660" s="296">
        <f t="shared" si="920"/>
        <v>0</v>
      </c>
      <c r="CM2660" s="293">
        <f t="shared" si="921"/>
        <v>0</v>
      </c>
      <c r="CN2660" s="294">
        <f t="shared" si="922"/>
        <v>0</v>
      </c>
      <c r="CO2660" s="295">
        <f t="shared" si="923"/>
        <v>0</v>
      </c>
      <c r="CP2660" s="296">
        <f t="shared" si="924"/>
        <v>0</v>
      </c>
      <c r="CQ2660" s="293">
        <f t="shared" si="925"/>
        <v>0</v>
      </c>
      <c r="CR2660" s="294">
        <f t="shared" si="926"/>
        <v>0</v>
      </c>
      <c r="CS2660" s="295">
        <f t="shared" si="927"/>
        <v>0</v>
      </c>
      <c r="CT2660" s="296">
        <f t="shared" si="928"/>
        <v>0</v>
      </c>
      <c r="CU2660" s="293">
        <f t="shared" si="929"/>
        <v>0</v>
      </c>
      <c r="CV2660" s="294">
        <f t="shared" si="930"/>
        <v>0</v>
      </c>
      <c r="CW2660" s="295">
        <f t="shared" si="931"/>
        <v>0</v>
      </c>
      <c r="CX2660" s="296">
        <f t="shared" si="932"/>
        <v>0</v>
      </c>
      <c r="CY2660" s="293">
        <f t="shared" si="933"/>
        <v>0</v>
      </c>
      <c r="CZ2660" s="294">
        <f t="shared" si="934"/>
        <v>0</v>
      </c>
      <c r="DA2660" s="295">
        <f t="shared" si="935"/>
        <v>0</v>
      </c>
      <c r="DB2660" s="296">
        <f t="shared" si="936"/>
        <v>0</v>
      </c>
      <c r="DC2660" s="404">
        <f t="shared" si="937"/>
        <v>0</v>
      </c>
      <c r="DD2660" s="366">
        <f t="shared" si="938"/>
        <v>0</v>
      </c>
      <c r="DE2660" s="364">
        <f t="shared" si="939"/>
        <v>0</v>
      </c>
      <c r="DF2660" s="365">
        <f t="shared" si="940"/>
        <v>0</v>
      </c>
      <c r="DG2660" s="404">
        <f t="shared" si="941"/>
        <v>0</v>
      </c>
      <c r="DH2660" s="366">
        <f t="shared" si="942"/>
        <v>0</v>
      </c>
      <c r="DI2660" s="364">
        <f t="shared" si="943"/>
        <v>0</v>
      </c>
      <c r="DJ2660" s="365">
        <f t="shared" si="944"/>
        <v>0</v>
      </c>
      <c r="DK2660" s="362">
        <f t="shared" si="945"/>
        <v>0</v>
      </c>
      <c r="DL2660" s="366">
        <f t="shared" si="946"/>
        <v>0</v>
      </c>
      <c r="DM2660" s="364">
        <f t="shared" si="947"/>
        <v>0</v>
      </c>
      <c r="DN2660" s="365">
        <f t="shared" si="948"/>
        <v>0</v>
      </c>
      <c r="DO2660" s="351">
        <f t="shared" si="949"/>
        <v>0</v>
      </c>
      <c r="DP2660" s="402">
        <f t="shared" si="950"/>
        <v>0</v>
      </c>
      <c r="DQ2660" s="370" t="str">
        <f>IF(DP2660=0,"",
IF(SUM($DP$2549:DP2660)=1,DR2660,
IF($DP$2669&gt;SUM($DP$2549:DP2660),_xlfn.CONCAT(", ",DR2660),
IF($DP$2669=SUM($DP$2549:DP2660),_xlfn.CONCAT(" y ",DR2660)))))</f>
        <v/>
      </c>
      <c r="DR2660" s="156" t="s">
        <v>5283</v>
      </c>
      <c r="DS2660" s="402">
        <f t="shared" si="951"/>
        <v>0</v>
      </c>
      <c r="DT2660" s="370" t="str">
        <f>IF(DS2660=0,"",
IF(SUM($DS$2549:DS2660)=1,DU2660,
IF($DS$2669&gt;SUM($DS$2549:DS2660),_xlfn.CONCAT(", ",DU2660),
IF($DS$2669=SUM($DS$2549:DS2660),_xlfn.CONCAT(" y ",DU2660)))))</f>
        <v/>
      </c>
      <c r="DU2660" s="156" t="s">
        <v>5283</v>
      </c>
    </row>
    <row r="2661" spans="1:125" ht="15" customHeight="1">
      <c r="A2661" s="57"/>
      <c r="B2661" s="26"/>
      <c r="C2661" s="157" t="s">
        <v>5284</v>
      </c>
      <c r="D2661" s="852" t="str">
        <f t="shared" si="862"/>
        <v/>
      </c>
      <c r="E2661" s="853"/>
      <c r="F2661" s="853"/>
      <c r="G2661" s="853"/>
      <c r="H2661" s="853"/>
      <c r="I2661" s="853"/>
      <c r="J2661" s="853"/>
      <c r="K2661" s="853"/>
      <c r="L2661" s="854"/>
      <c r="M2661" s="617"/>
      <c r="N2661" s="617"/>
      <c r="O2661" s="617"/>
      <c r="P2661" s="617"/>
      <c r="Q2661" s="617"/>
      <c r="R2661" s="617"/>
      <c r="S2661" s="617"/>
      <c r="T2661" s="617"/>
      <c r="U2661" s="617"/>
      <c r="V2661" s="617"/>
      <c r="W2661" s="617"/>
      <c r="X2661" s="617"/>
      <c r="Y2661" s="617"/>
      <c r="Z2661" s="617"/>
      <c r="AA2661" s="617"/>
      <c r="AB2661" s="617"/>
      <c r="AC2661" s="617"/>
      <c r="AD2661" s="617"/>
      <c r="AE2661" s="164"/>
      <c r="AF2661" s="164"/>
      <c r="AG2661" s="199">
        <f t="shared" si="863"/>
        <v>0</v>
      </c>
      <c r="AH2661" s="298">
        <f t="shared" si="864"/>
        <v>0</v>
      </c>
      <c r="AI2661" s="293">
        <f t="shared" si="865"/>
        <v>0</v>
      </c>
      <c r="AJ2661" s="294">
        <f t="shared" si="866"/>
        <v>0</v>
      </c>
      <c r="AK2661" s="295">
        <f t="shared" si="867"/>
        <v>0</v>
      </c>
      <c r="AL2661" s="296">
        <f t="shared" si="868"/>
        <v>0</v>
      </c>
      <c r="AM2661" s="293">
        <f t="shared" si="869"/>
        <v>0</v>
      </c>
      <c r="AN2661" s="294">
        <f t="shared" si="870"/>
        <v>0</v>
      </c>
      <c r="AO2661" s="295">
        <f t="shared" si="871"/>
        <v>0</v>
      </c>
      <c r="AP2661" s="296">
        <f t="shared" si="872"/>
        <v>0</v>
      </c>
      <c r="AQ2661" s="293">
        <f t="shared" si="873"/>
        <v>0</v>
      </c>
      <c r="AR2661" s="294">
        <f t="shared" si="874"/>
        <v>0</v>
      </c>
      <c r="AS2661" s="295">
        <f t="shared" si="875"/>
        <v>0</v>
      </c>
      <c r="AT2661" s="296">
        <f t="shared" si="876"/>
        <v>0</v>
      </c>
      <c r="AU2661" s="293">
        <f t="shared" si="877"/>
        <v>0</v>
      </c>
      <c r="AV2661" s="294">
        <f t="shared" si="878"/>
        <v>0</v>
      </c>
      <c r="AW2661" s="295">
        <f t="shared" si="879"/>
        <v>0</v>
      </c>
      <c r="AX2661" s="296">
        <f t="shared" si="880"/>
        <v>0</v>
      </c>
      <c r="AY2661" s="293">
        <f t="shared" si="881"/>
        <v>0</v>
      </c>
      <c r="AZ2661" s="294">
        <f t="shared" si="882"/>
        <v>0</v>
      </c>
      <c r="BA2661" s="295">
        <f t="shared" si="883"/>
        <v>0</v>
      </c>
      <c r="BB2661" s="296">
        <f t="shared" si="884"/>
        <v>0</v>
      </c>
      <c r="BC2661" s="293">
        <f t="shared" si="885"/>
        <v>0</v>
      </c>
      <c r="BD2661" s="294">
        <f t="shared" si="886"/>
        <v>0</v>
      </c>
      <c r="BE2661" s="295">
        <f t="shared" si="887"/>
        <v>0</v>
      </c>
      <c r="BF2661" s="296">
        <f t="shared" si="888"/>
        <v>0</v>
      </c>
      <c r="BG2661" s="293">
        <f t="shared" si="889"/>
        <v>0</v>
      </c>
      <c r="BH2661" s="294">
        <f t="shared" si="890"/>
        <v>0</v>
      </c>
      <c r="BI2661" s="295">
        <f t="shared" si="891"/>
        <v>0</v>
      </c>
      <c r="BJ2661" s="296">
        <f t="shared" si="892"/>
        <v>0</v>
      </c>
      <c r="BK2661" s="293">
        <f t="shared" si="893"/>
        <v>0</v>
      </c>
      <c r="BL2661" s="294">
        <f t="shared" si="894"/>
        <v>0</v>
      </c>
      <c r="BM2661" s="295">
        <f t="shared" si="895"/>
        <v>0</v>
      </c>
      <c r="BN2661" s="296">
        <f t="shared" si="896"/>
        <v>0</v>
      </c>
      <c r="BO2661" s="293">
        <f t="shared" si="897"/>
        <v>0</v>
      </c>
      <c r="BP2661" s="294">
        <f t="shared" si="898"/>
        <v>0</v>
      </c>
      <c r="BQ2661" s="295">
        <f t="shared" si="899"/>
        <v>0</v>
      </c>
      <c r="BR2661" s="296">
        <f t="shared" si="900"/>
        <v>0</v>
      </c>
      <c r="BS2661" s="293">
        <f t="shared" si="901"/>
        <v>0</v>
      </c>
      <c r="BT2661" s="294">
        <f t="shared" si="902"/>
        <v>0</v>
      </c>
      <c r="BU2661" s="295">
        <f t="shared" si="903"/>
        <v>0</v>
      </c>
      <c r="BV2661" s="296">
        <f t="shared" si="904"/>
        <v>0</v>
      </c>
      <c r="BW2661" s="293">
        <f t="shared" si="905"/>
        <v>0</v>
      </c>
      <c r="BX2661" s="294">
        <f t="shared" si="906"/>
        <v>0</v>
      </c>
      <c r="BY2661" s="295">
        <f t="shared" si="907"/>
        <v>0</v>
      </c>
      <c r="BZ2661" s="296">
        <f t="shared" si="908"/>
        <v>0</v>
      </c>
      <c r="CA2661" s="293">
        <f t="shared" si="909"/>
        <v>0</v>
      </c>
      <c r="CB2661" s="294">
        <f t="shared" si="910"/>
        <v>0</v>
      </c>
      <c r="CC2661" s="295">
        <f t="shared" si="911"/>
        <v>0</v>
      </c>
      <c r="CD2661" s="296">
        <f t="shared" si="912"/>
        <v>0</v>
      </c>
      <c r="CE2661" s="293">
        <f t="shared" si="913"/>
        <v>0</v>
      </c>
      <c r="CF2661" s="294">
        <f t="shared" si="914"/>
        <v>0</v>
      </c>
      <c r="CG2661" s="295">
        <f t="shared" si="915"/>
        <v>0</v>
      </c>
      <c r="CH2661" s="296">
        <f t="shared" si="916"/>
        <v>0</v>
      </c>
      <c r="CI2661" s="293">
        <f t="shared" si="917"/>
        <v>0</v>
      </c>
      <c r="CJ2661" s="294">
        <f t="shared" si="918"/>
        <v>0</v>
      </c>
      <c r="CK2661" s="295">
        <f t="shared" si="919"/>
        <v>0</v>
      </c>
      <c r="CL2661" s="296">
        <f t="shared" si="920"/>
        <v>0</v>
      </c>
      <c r="CM2661" s="293">
        <f t="shared" si="921"/>
        <v>0</v>
      </c>
      <c r="CN2661" s="294">
        <f t="shared" si="922"/>
        <v>0</v>
      </c>
      <c r="CO2661" s="295">
        <f t="shared" si="923"/>
        <v>0</v>
      </c>
      <c r="CP2661" s="296">
        <f t="shared" si="924"/>
        <v>0</v>
      </c>
      <c r="CQ2661" s="293">
        <f t="shared" si="925"/>
        <v>0</v>
      </c>
      <c r="CR2661" s="294">
        <f t="shared" si="926"/>
        <v>0</v>
      </c>
      <c r="CS2661" s="295">
        <f t="shared" si="927"/>
        <v>0</v>
      </c>
      <c r="CT2661" s="296">
        <f t="shared" si="928"/>
        <v>0</v>
      </c>
      <c r="CU2661" s="293">
        <f t="shared" si="929"/>
        <v>0</v>
      </c>
      <c r="CV2661" s="294">
        <f t="shared" si="930"/>
        <v>0</v>
      </c>
      <c r="CW2661" s="295">
        <f t="shared" si="931"/>
        <v>0</v>
      </c>
      <c r="CX2661" s="296">
        <f t="shared" si="932"/>
        <v>0</v>
      </c>
      <c r="CY2661" s="293">
        <f t="shared" si="933"/>
        <v>0</v>
      </c>
      <c r="CZ2661" s="294">
        <f t="shared" si="934"/>
        <v>0</v>
      </c>
      <c r="DA2661" s="295">
        <f t="shared" si="935"/>
        <v>0</v>
      </c>
      <c r="DB2661" s="296">
        <f t="shared" si="936"/>
        <v>0</v>
      </c>
      <c r="DC2661" s="404">
        <f t="shared" si="937"/>
        <v>0</v>
      </c>
      <c r="DD2661" s="366">
        <f t="shared" si="938"/>
        <v>0</v>
      </c>
      <c r="DE2661" s="364">
        <f t="shared" si="939"/>
        <v>0</v>
      </c>
      <c r="DF2661" s="365">
        <f t="shared" si="940"/>
        <v>0</v>
      </c>
      <c r="DG2661" s="404">
        <f t="shared" si="941"/>
        <v>0</v>
      </c>
      <c r="DH2661" s="366">
        <f t="shared" si="942"/>
        <v>0</v>
      </c>
      <c r="DI2661" s="364">
        <f t="shared" si="943"/>
        <v>0</v>
      </c>
      <c r="DJ2661" s="365">
        <f t="shared" si="944"/>
        <v>0</v>
      </c>
      <c r="DK2661" s="362">
        <f t="shared" si="945"/>
        <v>0</v>
      </c>
      <c r="DL2661" s="366">
        <f t="shared" si="946"/>
        <v>0</v>
      </c>
      <c r="DM2661" s="364">
        <f t="shared" si="947"/>
        <v>0</v>
      </c>
      <c r="DN2661" s="365">
        <f t="shared" si="948"/>
        <v>0</v>
      </c>
      <c r="DO2661" s="351">
        <f t="shared" si="949"/>
        <v>0</v>
      </c>
      <c r="DP2661" s="402">
        <f t="shared" si="950"/>
        <v>0</v>
      </c>
      <c r="DQ2661" s="370" t="str">
        <f>IF(DP2661=0,"",
IF(SUM($DP$2549:DP2661)=1,DR2661,
IF($DP$2669&gt;SUM($DP$2549:DP2661),_xlfn.CONCAT(", ",DR2661),
IF($DP$2669=SUM($DP$2549:DP2661),_xlfn.CONCAT(" y ",DR2661)))))</f>
        <v/>
      </c>
      <c r="DR2661" s="156" t="s">
        <v>5285</v>
      </c>
      <c r="DS2661" s="402">
        <f t="shared" si="951"/>
        <v>0</v>
      </c>
      <c r="DT2661" s="370" t="str">
        <f>IF(DS2661=0,"",
IF(SUM($DS$2549:DS2661)=1,DU2661,
IF($DS$2669&gt;SUM($DS$2549:DS2661),_xlfn.CONCAT(", ",DU2661),
IF($DS$2669=SUM($DS$2549:DS2661),_xlfn.CONCAT(" y ",DU2661)))))</f>
        <v/>
      </c>
      <c r="DU2661" s="156" t="s">
        <v>5285</v>
      </c>
    </row>
    <row r="2662" spans="1:125" ht="15" customHeight="1">
      <c r="A2662" s="57"/>
      <c r="B2662" s="26"/>
      <c r="C2662" s="157" t="s">
        <v>5286</v>
      </c>
      <c r="D2662" s="852" t="str">
        <f t="shared" si="862"/>
        <v/>
      </c>
      <c r="E2662" s="853"/>
      <c r="F2662" s="853"/>
      <c r="G2662" s="853"/>
      <c r="H2662" s="853"/>
      <c r="I2662" s="853"/>
      <c r="J2662" s="853"/>
      <c r="K2662" s="853"/>
      <c r="L2662" s="854"/>
      <c r="M2662" s="617"/>
      <c r="N2662" s="617"/>
      <c r="O2662" s="617"/>
      <c r="P2662" s="617"/>
      <c r="Q2662" s="617"/>
      <c r="R2662" s="617"/>
      <c r="S2662" s="617"/>
      <c r="T2662" s="617"/>
      <c r="U2662" s="617"/>
      <c r="V2662" s="617"/>
      <c r="W2662" s="617"/>
      <c r="X2662" s="617"/>
      <c r="Y2662" s="617"/>
      <c r="Z2662" s="617"/>
      <c r="AA2662" s="617"/>
      <c r="AB2662" s="617"/>
      <c r="AC2662" s="617"/>
      <c r="AD2662" s="617"/>
      <c r="AE2662" s="164"/>
      <c r="AF2662" s="164"/>
      <c r="AG2662" s="199">
        <f t="shared" si="863"/>
        <v>0</v>
      </c>
      <c r="AH2662" s="298">
        <f t="shared" si="864"/>
        <v>0</v>
      </c>
      <c r="AI2662" s="293">
        <f t="shared" si="865"/>
        <v>0</v>
      </c>
      <c r="AJ2662" s="294">
        <f t="shared" si="866"/>
        <v>0</v>
      </c>
      <c r="AK2662" s="295">
        <f t="shared" si="867"/>
        <v>0</v>
      </c>
      <c r="AL2662" s="296">
        <f t="shared" si="868"/>
        <v>0</v>
      </c>
      <c r="AM2662" s="293">
        <f t="shared" si="869"/>
        <v>0</v>
      </c>
      <c r="AN2662" s="294">
        <f t="shared" si="870"/>
        <v>0</v>
      </c>
      <c r="AO2662" s="295">
        <f t="shared" si="871"/>
        <v>0</v>
      </c>
      <c r="AP2662" s="296">
        <f t="shared" si="872"/>
        <v>0</v>
      </c>
      <c r="AQ2662" s="293">
        <f t="shared" si="873"/>
        <v>0</v>
      </c>
      <c r="AR2662" s="294">
        <f t="shared" si="874"/>
        <v>0</v>
      </c>
      <c r="AS2662" s="295">
        <f t="shared" si="875"/>
        <v>0</v>
      </c>
      <c r="AT2662" s="296">
        <f t="shared" si="876"/>
        <v>0</v>
      </c>
      <c r="AU2662" s="293">
        <f t="shared" si="877"/>
        <v>0</v>
      </c>
      <c r="AV2662" s="294">
        <f t="shared" si="878"/>
        <v>0</v>
      </c>
      <c r="AW2662" s="295">
        <f t="shared" si="879"/>
        <v>0</v>
      </c>
      <c r="AX2662" s="296">
        <f t="shared" si="880"/>
        <v>0</v>
      </c>
      <c r="AY2662" s="293">
        <f t="shared" si="881"/>
        <v>0</v>
      </c>
      <c r="AZ2662" s="294">
        <f t="shared" si="882"/>
        <v>0</v>
      </c>
      <c r="BA2662" s="295">
        <f t="shared" si="883"/>
        <v>0</v>
      </c>
      <c r="BB2662" s="296">
        <f t="shared" si="884"/>
        <v>0</v>
      </c>
      <c r="BC2662" s="293">
        <f t="shared" si="885"/>
        <v>0</v>
      </c>
      <c r="BD2662" s="294">
        <f t="shared" si="886"/>
        <v>0</v>
      </c>
      <c r="BE2662" s="295">
        <f t="shared" si="887"/>
        <v>0</v>
      </c>
      <c r="BF2662" s="296">
        <f t="shared" si="888"/>
        <v>0</v>
      </c>
      <c r="BG2662" s="293">
        <f t="shared" si="889"/>
        <v>0</v>
      </c>
      <c r="BH2662" s="294">
        <f t="shared" si="890"/>
        <v>0</v>
      </c>
      <c r="BI2662" s="295">
        <f t="shared" si="891"/>
        <v>0</v>
      </c>
      <c r="BJ2662" s="296">
        <f t="shared" si="892"/>
        <v>0</v>
      </c>
      <c r="BK2662" s="293">
        <f t="shared" si="893"/>
        <v>0</v>
      </c>
      <c r="BL2662" s="294">
        <f t="shared" si="894"/>
        <v>0</v>
      </c>
      <c r="BM2662" s="295">
        <f t="shared" si="895"/>
        <v>0</v>
      </c>
      <c r="BN2662" s="296">
        <f t="shared" si="896"/>
        <v>0</v>
      </c>
      <c r="BO2662" s="293">
        <f t="shared" si="897"/>
        <v>0</v>
      </c>
      <c r="BP2662" s="294">
        <f t="shared" si="898"/>
        <v>0</v>
      </c>
      <c r="BQ2662" s="295">
        <f t="shared" si="899"/>
        <v>0</v>
      </c>
      <c r="BR2662" s="296">
        <f t="shared" si="900"/>
        <v>0</v>
      </c>
      <c r="BS2662" s="293">
        <f t="shared" si="901"/>
        <v>0</v>
      </c>
      <c r="BT2662" s="294">
        <f t="shared" si="902"/>
        <v>0</v>
      </c>
      <c r="BU2662" s="295">
        <f t="shared" si="903"/>
        <v>0</v>
      </c>
      <c r="BV2662" s="296">
        <f t="shared" si="904"/>
        <v>0</v>
      </c>
      <c r="BW2662" s="293">
        <f t="shared" si="905"/>
        <v>0</v>
      </c>
      <c r="BX2662" s="294">
        <f t="shared" si="906"/>
        <v>0</v>
      </c>
      <c r="BY2662" s="295">
        <f t="shared" si="907"/>
        <v>0</v>
      </c>
      <c r="BZ2662" s="296">
        <f t="shared" si="908"/>
        <v>0</v>
      </c>
      <c r="CA2662" s="293">
        <f t="shared" si="909"/>
        <v>0</v>
      </c>
      <c r="CB2662" s="294">
        <f t="shared" si="910"/>
        <v>0</v>
      </c>
      <c r="CC2662" s="295">
        <f t="shared" si="911"/>
        <v>0</v>
      </c>
      <c r="CD2662" s="296">
        <f t="shared" si="912"/>
        <v>0</v>
      </c>
      <c r="CE2662" s="293">
        <f t="shared" si="913"/>
        <v>0</v>
      </c>
      <c r="CF2662" s="294">
        <f t="shared" si="914"/>
        <v>0</v>
      </c>
      <c r="CG2662" s="295">
        <f t="shared" si="915"/>
        <v>0</v>
      </c>
      <c r="CH2662" s="296">
        <f t="shared" si="916"/>
        <v>0</v>
      </c>
      <c r="CI2662" s="293">
        <f t="shared" si="917"/>
        <v>0</v>
      </c>
      <c r="CJ2662" s="294">
        <f t="shared" si="918"/>
        <v>0</v>
      </c>
      <c r="CK2662" s="295">
        <f t="shared" si="919"/>
        <v>0</v>
      </c>
      <c r="CL2662" s="296">
        <f t="shared" si="920"/>
        <v>0</v>
      </c>
      <c r="CM2662" s="293">
        <f t="shared" si="921"/>
        <v>0</v>
      </c>
      <c r="CN2662" s="294">
        <f t="shared" si="922"/>
        <v>0</v>
      </c>
      <c r="CO2662" s="295">
        <f t="shared" si="923"/>
        <v>0</v>
      </c>
      <c r="CP2662" s="296">
        <f t="shared" si="924"/>
        <v>0</v>
      </c>
      <c r="CQ2662" s="293">
        <f t="shared" si="925"/>
        <v>0</v>
      </c>
      <c r="CR2662" s="294">
        <f t="shared" si="926"/>
        <v>0</v>
      </c>
      <c r="CS2662" s="295">
        <f t="shared" si="927"/>
        <v>0</v>
      </c>
      <c r="CT2662" s="296">
        <f t="shared" si="928"/>
        <v>0</v>
      </c>
      <c r="CU2662" s="293">
        <f t="shared" si="929"/>
        <v>0</v>
      </c>
      <c r="CV2662" s="294">
        <f t="shared" si="930"/>
        <v>0</v>
      </c>
      <c r="CW2662" s="295">
        <f t="shared" si="931"/>
        <v>0</v>
      </c>
      <c r="CX2662" s="296">
        <f t="shared" si="932"/>
        <v>0</v>
      </c>
      <c r="CY2662" s="293">
        <f t="shared" si="933"/>
        <v>0</v>
      </c>
      <c r="CZ2662" s="294">
        <f t="shared" si="934"/>
        <v>0</v>
      </c>
      <c r="DA2662" s="295">
        <f t="shared" si="935"/>
        <v>0</v>
      </c>
      <c r="DB2662" s="296">
        <f t="shared" si="936"/>
        <v>0</v>
      </c>
      <c r="DC2662" s="404">
        <f t="shared" si="937"/>
        <v>0</v>
      </c>
      <c r="DD2662" s="366">
        <f t="shared" si="938"/>
        <v>0</v>
      </c>
      <c r="DE2662" s="364">
        <f t="shared" si="939"/>
        <v>0</v>
      </c>
      <c r="DF2662" s="365">
        <f t="shared" si="940"/>
        <v>0</v>
      </c>
      <c r="DG2662" s="404">
        <f t="shared" si="941"/>
        <v>0</v>
      </c>
      <c r="DH2662" s="366">
        <f t="shared" si="942"/>
        <v>0</v>
      </c>
      <c r="DI2662" s="364">
        <f t="shared" si="943"/>
        <v>0</v>
      </c>
      <c r="DJ2662" s="365">
        <f t="shared" si="944"/>
        <v>0</v>
      </c>
      <c r="DK2662" s="362">
        <f t="shared" si="945"/>
        <v>0</v>
      </c>
      <c r="DL2662" s="366">
        <f t="shared" si="946"/>
        <v>0</v>
      </c>
      <c r="DM2662" s="364">
        <f t="shared" si="947"/>
        <v>0</v>
      </c>
      <c r="DN2662" s="365">
        <f t="shared" si="948"/>
        <v>0</v>
      </c>
      <c r="DO2662" s="351">
        <f t="shared" si="949"/>
        <v>0</v>
      </c>
      <c r="DP2662" s="402">
        <f t="shared" si="950"/>
        <v>0</v>
      </c>
      <c r="DQ2662" s="370" t="str">
        <f>IF(DP2662=0,"",
IF(SUM($DP$2549:DP2662)=1,DR2662,
IF($DP$2669&gt;SUM($DP$2549:DP2662),_xlfn.CONCAT(", ",DR2662),
IF($DP$2669=SUM($DP$2549:DP2662),_xlfn.CONCAT(" y ",DR2662)))))</f>
        <v/>
      </c>
      <c r="DR2662" s="156" t="s">
        <v>5287</v>
      </c>
      <c r="DS2662" s="402">
        <f t="shared" si="951"/>
        <v>0</v>
      </c>
      <c r="DT2662" s="370" t="str">
        <f>IF(DS2662=0,"",
IF(SUM($DS$2549:DS2662)=1,DU2662,
IF($DS$2669&gt;SUM($DS$2549:DS2662),_xlfn.CONCAT(", ",DU2662),
IF($DS$2669=SUM($DS$2549:DS2662),_xlfn.CONCAT(" y ",DU2662)))))</f>
        <v/>
      </c>
      <c r="DU2662" s="156" t="s">
        <v>5287</v>
      </c>
    </row>
    <row r="2663" spans="1:125" ht="15" customHeight="1">
      <c r="A2663" s="57"/>
      <c r="B2663" s="26"/>
      <c r="C2663" s="157" t="s">
        <v>5288</v>
      </c>
      <c r="D2663" s="852" t="str">
        <f t="shared" si="862"/>
        <v/>
      </c>
      <c r="E2663" s="853"/>
      <c r="F2663" s="853"/>
      <c r="G2663" s="853"/>
      <c r="H2663" s="853"/>
      <c r="I2663" s="853"/>
      <c r="J2663" s="853"/>
      <c r="K2663" s="853"/>
      <c r="L2663" s="854"/>
      <c r="M2663" s="617"/>
      <c r="N2663" s="617"/>
      <c r="O2663" s="617"/>
      <c r="P2663" s="617"/>
      <c r="Q2663" s="617"/>
      <c r="R2663" s="617"/>
      <c r="S2663" s="617"/>
      <c r="T2663" s="617"/>
      <c r="U2663" s="617"/>
      <c r="V2663" s="617"/>
      <c r="W2663" s="617"/>
      <c r="X2663" s="617"/>
      <c r="Y2663" s="617"/>
      <c r="Z2663" s="617"/>
      <c r="AA2663" s="617"/>
      <c r="AB2663" s="617"/>
      <c r="AC2663" s="617"/>
      <c r="AD2663" s="617"/>
      <c r="AE2663" s="164"/>
      <c r="AF2663" s="164"/>
      <c r="AG2663" s="199">
        <f t="shared" si="863"/>
        <v>0</v>
      </c>
      <c r="AH2663" s="298">
        <f t="shared" si="864"/>
        <v>0</v>
      </c>
      <c r="AI2663" s="293">
        <f t="shared" si="865"/>
        <v>0</v>
      </c>
      <c r="AJ2663" s="294">
        <f t="shared" si="866"/>
        <v>0</v>
      </c>
      <c r="AK2663" s="295">
        <f t="shared" si="867"/>
        <v>0</v>
      </c>
      <c r="AL2663" s="296">
        <f t="shared" si="868"/>
        <v>0</v>
      </c>
      <c r="AM2663" s="293">
        <f t="shared" si="869"/>
        <v>0</v>
      </c>
      <c r="AN2663" s="294">
        <f t="shared" si="870"/>
        <v>0</v>
      </c>
      <c r="AO2663" s="295">
        <f t="shared" si="871"/>
        <v>0</v>
      </c>
      <c r="AP2663" s="296">
        <f t="shared" si="872"/>
        <v>0</v>
      </c>
      <c r="AQ2663" s="293">
        <f t="shared" si="873"/>
        <v>0</v>
      </c>
      <c r="AR2663" s="294">
        <f t="shared" si="874"/>
        <v>0</v>
      </c>
      <c r="AS2663" s="295">
        <f t="shared" si="875"/>
        <v>0</v>
      </c>
      <c r="AT2663" s="296">
        <f t="shared" si="876"/>
        <v>0</v>
      </c>
      <c r="AU2663" s="293">
        <f t="shared" si="877"/>
        <v>0</v>
      </c>
      <c r="AV2663" s="294">
        <f t="shared" si="878"/>
        <v>0</v>
      </c>
      <c r="AW2663" s="295">
        <f t="shared" si="879"/>
        <v>0</v>
      </c>
      <c r="AX2663" s="296">
        <f t="shared" si="880"/>
        <v>0</v>
      </c>
      <c r="AY2663" s="293">
        <f t="shared" si="881"/>
        <v>0</v>
      </c>
      <c r="AZ2663" s="294">
        <f t="shared" si="882"/>
        <v>0</v>
      </c>
      <c r="BA2663" s="295">
        <f t="shared" si="883"/>
        <v>0</v>
      </c>
      <c r="BB2663" s="296">
        <f t="shared" si="884"/>
        <v>0</v>
      </c>
      <c r="BC2663" s="293">
        <f t="shared" si="885"/>
        <v>0</v>
      </c>
      <c r="BD2663" s="294">
        <f t="shared" si="886"/>
        <v>0</v>
      </c>
      <c r="BE2663" s="295">
        <f t="shared" si="887"/>
        <v>0</v>
      </c>
      <c r="BF2663" s="296">
        <f t="shared" si="888"/>
        <v>0</v>
      </c>
      <c r="BG2663" s="293">
        <f t="shared" si="889"/>
        <v>0</v>
      </c>
      <c r="BH2663" s="294">
        <f t="shared" si="890"/>
        <v>0</v>
      </c>
      <c r="BI2663" s="295">
        <f t="shared" si="891"/>
        <v>0</v>
      </c>
      <c r="BJ2663" s="296">
        <f t="shared" si="892"/>
        <v>0</v>
      </c>
      <c r="BK2663" s="293">
        <f t="shared" si="893"/>
        <v>0</v>
      </c>
      <c r="BL2663" s="294">
        <f t="shared" si="894"/>
        <v>0</v>
      </c>
      <c r="BM2663" s="295">
        <f t="shared" si="895"/>
        <v>0</v>
      </c>
      <c r="BN2663" s="296">
        <f t="shared" si="896"/>
        <v>0</v>
      </c>
      <c r="BO2663" s="293">
        <f t="shared" si="897"/>
        <v>0</v>
      </c>
      <c r="BP2663" s="294">
        <f t="shared" si="898"/>
        <v>0</v>
      </c>
      <c r="BQ2663" s="295">
        <f t="shared" si="899"/>
        <v>0</v>
      </c>
      <c r="BR2663" s="296">
        <f t="shared" si="900"/>
        <v>0</v>
      </c>
      <c r="BS2663" s="293">
        <f t="shared" si="901"/>
        <v>0</v>
      </c>
      <c r="BT2663" s="294">
        <f t="shared" si="902"/>
        <v>0</v>
      </c>
      <c r="BU2663" s="295">
        <f t="shared" si="903"/>
        <v>0</v>
      </c>
      <c r="BV2663" s="296">
        <f t="shared" si="904"/>
        <v>0</v>
      </c>
      <c r="BW2663" s="293">
        <f t="shared" si="905"/>
        <v>0</v>
      </c>
      <c r="BX2663" s="294">
        <f t="shared" si="906"/>
        <v>0</v>
      </c>
      <c r="BY2663" s="295">
        <f t="shared" si="907"/>
        <v>0</v>
      </c>
      <c r="BZ2663" s="296">
        <f t="shared" si="908"/>
        <v>0</v>
      </c>
      <c r="CA2663" s="293">
        <f t="shared" si="909"/>
        <v>0</v>
      </c>
      <c r="CB2663" s="294">
        <f t="shared" si="910"/>
        <v>0</v>
      </c>
      <c r="CC2663" s="295">
        <f t="shared" si="911"/>
        <v>0</v>
      </c>
      <c r="CD2663" s="296">
        <f t="shared" si="912"/>
        <v>0</v>
      </c>
      <c r="CE2663" s="293">
        <f t="shared" si="913"/>
        <v>0</v>
      </c>
      <c r="CF2663" s="294">
        <f t="shared" si="914"/>
        <v>0</v>
      </c>
      <c r="CG2663" s="295">
        <f t="shared" si="915"/>
        <v>0</v>
      </c>
      <c r="CH2663" s="296">
        <f t="shared" si="916"/>
        <v>0</v>
      </c>
      <c r="CI2663" s="293">
        <f t="shared" si="917"/>
        <v>0</v>
      </c>
      <c r="CJ2663" s="294">
        <f t="shared" si="918"/>
        <v>0</v>
      </c>
      <c r="CK2663" s="295">
        <f t="shared" si="919"/>
        <v>0</v>
      </c>
      <c r="CL2663" s="296">
        <f t="shared" si="920"/>
        <v>0</v>
      </c>
      <c r="CM2663" s="293">
        <f t="shared" si="921"/>
        <v>0</v>
      </c>
      <c r="CN2663" s="294">
        <f t="shared" si="922"/>
        <v>0</v>
      </c>
      <c r="CO2663" s="295">
        <f t="shared" si="923"/>
        <v>0</v>
      </c>
      <c r="CP2663" s="296">
        <f t="shared" si="924"/>
        <v>0</v>
      </c>
      <c r="CQ2663" s="293">
        <f t="shared" si="925"/>
        <v>0</v>
      </c>
      <c r="CR2663" s="294">
        <f t="shared" si="926"/>
        <v>0</v>
      </c>
      <c r="CS2663" s="295">
        <f t="shared" si="927"/>
        <v>0</v>
      </c>
      <c r="CT2663" s="296">
        <f t="shared" si="928"/>
        <v>0</v>
      </c>
      <c r="CU2663" s="293">
        <f t="shared" si="929"/>
        <v>0</v>
      </c>
      <c r="CV2663" s="294">
        <f t="shared" si="930"/>
        <v>0</v>
      </c>
      <c r="CW2663" s="295">
        <f t="shared" si="931"/>
        <v>0</v>
      </c>
      <c r="CX2663" s="296">
        <f t="shared" si="932"/>
        <v>0</v>
      </c>
      <c r="CY2663" s="293">
        <f t="shared" si="933"/>
        <v>0</v>
      </c>
      <c r="CZ2663" s="294">
        <f t="shared" si="934"/>
        <v>0</v>
      </c>
      <c r="DA2663" s="295">
        <f t="shared" si="935"/>
        <v>0</v>
      </c>
      <c r="DB2663" s="296">
        <f t="shared" si="936"/>
        <v>0</v>
      </c>
      <c r="DC2663" s="404">
        <f t="shared" si="937"/>
        <v>0</v>
      </c>
      <c r="DD2663" s="366">
        <f t="shared" si="938"/>
        <v>0</v>
      </c>
      <c r="DE2663" s="364">
        <f t="shared" si="939"/>
        <v>0</v>
      </c>
      <c r="DF2663" s="365">
        <f t="shared" si="940"/>
        <v>0</v>
      </c>
      <c r="DG2663" s="404">
        <f t="shared" si="941"/>
        <v>0</v>
      </c>
      <c r="DH2663" s="366">
        <f t="shared" si="942"/>
        <v>0</v>
      </c>
      <c r="DI2663" s="364">
        <f t="shared" si="943"/>
        <v>0</v>
      </c>
      <c r="DJ2663" s="365">
        <f t="shared" si="944"/>
        <v>0</v>
      </c>
      <c r="DK2663" s="362">
        <f t="shared" si="945"/>
        <v>0</v>
      </c>
      <c r="DL2663" s="366">
        <f t="shared" si="946"/>
        <v>0</v>
      </c>
      <c r="DM2663" s="364">
        <f t="shared" si="947"/>
        <v>0</v>
      </c>
      <c r="DN2663" s="365">
        <f t="shared" si="948"/>
        <v>0</v>
      </c>
      <c r="DO2663" s="351">
        <f t="shared" si="949"/>
        <v>0</v>
      </c>
      <c r="DP2663" s="402">
        <f t="shared" si="950"/>
        <v>0</v>
      </c>
      <c r="DQ2663" s="370" t="str">
        <f>IF(DP2663=0,"",
IF(SUM($DP$2549:DP2663)=1,DR2663,
IF($DP$2669&gt;SUM($DP$2549:DP2663),_xlfn.CONCAT(", ",DR2663),
IF($DP$2669=SUM($DP$2549:DP2663),_xlfn.CONCAT(" y ",DR2663)))))</f>
        <v/>
      </c>
      <c r="DR2663" s="156" t="s">
        <v>5289</v>
      </c>
      <c r="DS2663" s="402">
        <f t="shared" si="951"/>
        <v>0</v>
      </c>
      <c r="DT2663" s="370" t="str">
        <f>IF(DS2663=0,"",
IF(SUM($DS$2549:DS2663)=1,DU2663,
IF($DS$2669&gt;SUM($DS$2549:DS2663),_xlfn.CONCAT(", ",DU2663),
IF($DS$2669=SUM($DS$2549:DS2663),_xlfn.CONCAT(" y ",DU2663)))))</f>
        <v/>
      </c>
      <c r="DU2663" s="156" t="s">
        <v>5289</v>
      </c>
    </row>
    <row r="2664" spans="1:125" ht="15" customHeight="1">
      <c r="A2664" s="57"/>
      <c r="B2664" s="26"/>
      <c r="C2664" s="157" t="s">
        <v>5290</v>
      </c>
      <c r="D2664" s="852" t="str">
        <f t="shared" si="862"/>
        <v/>
      </c>
      <c r="E2664" s="853"/>
      <c r="F2664" s="853"/>
      <c r="G2664" s="853"/>
      <c r="H2664" s="853"/>
      <c r="I2664" s="853"/>
      <c r="J2664" s="853"/>
      <c r="K2664" s="853"/>
      <c r="L2664" s="854"/>
      <c r="M2664" s="617"/>
      <c r="N2664" s="617"/>
      <c r="O2664" s="617"/>
      <c r="P2664" s="617"/>
      <c r="Q2664" s="617"/>
      <c r="R2664" s="617"/>
      <c r="S2664" s="617"/>
      <c r="T2664" s="617"/>
      <c r="U2664" s="617"/>
      <c r="V2664" s="617"/>
      <c r="W2664" s="617"/>
      <c r="X2664" s="617"/>
      <c r="Y2664" s="617"/>
      <c r="Z2664" s="617"/>
      <c r="AA2664" s="617"/>
      <c r="AB2664" s="617"/>
      <c r="AC2664" s="617"/>
      <c r="AD2664" s="617"/>
      <c r="AE2664" s="164"/>
      <c r="AF2664" s="164"/>
      <c r="AG2664" s="199">
        <f t="shared" si="863"/>
        <v>0</v>
      </c>
      <c r="AH2664" s="298">
        <f t="shared" si="864"/>
        <v>0</v>
      </c>
      <c r="AI2664" s="293">
        <f t="shared" si="865"/>
        <v>0</v>
      </c>
      <c r="AJ2664" s="294">
        <f t="shared" si="866"/>
        <v>0</v>
      </c>
      <c r="AK2664" s="295">
        <f t="shared" si="867"/>
        <v>0</v>
      </c>
      <c r="AL2664" s="296">
        <f t="shared" si="868"/>
        <v>0</v>
      </c>
      <c r="AM2664" s="293">
        <f t="shared" si="869"/>
        <v>0</v>
      </c>
      <c r="AN2664" s="294">
        <f t="shared" si="870"/>
        <v>0</v>
      </c>
      <c r="AO2664" s="295">
        <f t="shared" si="871"/>
        <v>0</v>
      </c>
      <c r="AP2664" s="296">
        <f t="shared" si="872"/>
        <v>0</v>
      </c>
      <c r="AQ2664" s="293">
        <f t="shared" si="873"/>
        <v>0</v>
      </c>
      <c r="AR2664" s="294">
        <f t="shared" si="874"/>
        <v>0</v>
      </c>
      <c r="AS2664" s="295">
        <f t="shared" si="875"/>
        <v>0</v>
      </c>
      <c r="AT2664" s="296">
        <f t="shared" si="876"/>
        <v>0</v>
      </c>
      <c r="AU2664" s="293">
        <f t="shared" si="877"/>
        <v>0</v>
      </c>
      <c r="AV2664" s="294">
        <f t="shared" si="878"/>
        <v>0</v>
      </c>
      <c r="AW2664" s="295">
        <f t="shared" si="879"/>
        <v>0</v>
      </c>
      <c r="AX2664" s="296">
        <f t="shared" si="880"/>
        <v>0</v>
      </c>
      <c r="AY2664" s="293">
        <f t="shared" si="881"/>
        <v>0</v>
      </c>
      <c r="AZ2664" s="294">
        <f t="shared" si="882"/>
        <v>0</v>
      </c>
      <c r="BA2664" s="295">
        <f t="shared" si="883"/>
        <v>0</v>
      </c>
      <c r="BB2664" s="296">
        <f t="shared" si="884"/>
        <v>0</v>
      </c>
      <c r="BC2664" s="293">
        <f t="shared" si="885"/>
        <v>0</v>
      </c>
      <c r="BD2664" s="294">
        <f t="shared" si="886"/>
        <v>0</v>
      </c>
      <c r="BE2664" s="295">
        <f t="shared" si="887"/>
        <v>0</v>
      </c>
      <c r="BF2664" s="296">
        <f t="shared" si="888"/>
        <v>0</v>
      </c>
      <c r="BG2664" s="293">
        <f t="shared" si="889"/>
        <v>0</v>
      </c>
      <c r="BH2664" s="294">
        <f t="shared" si="890"/>
        <v>0</v>
      </c>
      <c r="BI2664" s="295">
        <f t="shared" si="891"/>
        <v>0</v>
      </c>
      <c r="BJ2664" s="296">
        <f t="shared" si="892"/>
        <v>0</v>
      </c>
      <c r="BK2664" s="293">
        <f t="shared" si="893"/>
        <v>0</v>
      </c>
      <c r="BL2664" s="294">
        <f t="shared" si="894"/>
        <v>0</v>
      </c>
      <c r="BM2664" s="295">
        <f t="shared" si="895"/>
        <v>0</v>
      </c>
      <c r="BN2664" s="296">
        <f t="shared" si="896"/>
        <v>0</v>
      </c>
      <c r="BO2664" s="293">
        <f t="shared" si="897"/>
        <v>0</v>
      </c>
      <c r="BP2664" s="294">
        <f t="shared" si="898"/>
        <v>0</v>
      </c>
      <c r="BQ2664" s="295">
        <f t="shared" si="899"/>
        <v>0</v>
      </c>
      <c r="BR2664" s="296">
        <f t="shared" si="900"/>
        <v>0</v>
      </c>
      <c r="BS2664" s="293">
        <f t="shared" si="901"/>
        <v>0</v>
      </c>
      <c r="BT2664" s="294">
        <f t="shared" si="902"/>
        <v>0</v>
      </c>
      <c r="BU2664" s="295">
        <f t="shared" si="903"/>
        <v>0</v>
      </c>
      <c r="BV2664" s="296">
        <f t="shared" si="904"/>
        <v>0</v>
      </c>
      <c r="BW2664" s="293">
        <f t="shared" si="905"/>
        <v>0</v>
      </c>
      <c r="BX2664" s="294">
        <f t="shared" si="906"/>
        <v>0</v>
      </c>
      <c r="BY2664" s="295">
        <f t="shared" si="907"/>
        <v>0</v>
      </c>
      <c r="BZ2664" s="296">
        <f t="shared" si="908"/>
        <v>0</v>
      </c>
      <c r="CA2664" s="293">
        <f t="shared" si="909"/>
        <v>0</v>
      </c>
      <c r="CB2664" s="294">
        <f t="shared" si="910"/>
        <v>0</v>
      </c>
      <c r="CC2664" s="295">
        <f t="shared" si="911"/>
        <v>0</v>
      </c>
      <c r="CD2664" s="296">
        <f t="shared" si="912"/>
        <v>0</v>
      </c>
      <c r="CE2664" s="293">
        <f t="shared" si="913"/>
        <v>0</v>
      </c>
      <c r="CF2664" s="294">
        <f t="shared" si="914"/>
        <v>0</v>
      </c>
      <c r="CG2664" s="295">
        <f t="shared" si="915"/>
        <v>0</v>
      </c>
      <c r="CH2664" s="296">
        <f t="shared" si="916"/>
        <v>0</v>
      </c>
      <c r="CI2664" s="293">
        <f t="shared" si="917"/>
        <v>0</v>
      </c>
      <c r="CJ2664" s="294">
        <f t="shared" si="918"/>
        <v>0</v>
      </c>
      <c r="CK2664" s="295">
        <f t="shared" si="919"/>
        <v>0</v>
      </c>
      <c r="CL2664" s="296">
        <f t="shared" si="920"/>
        <v>0</v>
      </c>
      <c r="CM2664" s="293">
        <f t="shared" si="921"/>
        <v>0</v>
      </c>
      <c r="CN2664" s="294">
        <f t="shared" si="922"/>
        <v>0</v>
      </c>
      <c r="CO2664" s="295">
        <f t="shared" si="923"/>
        <v>0</v>
      </c>
      <c r="CP2664" s="296">
        <f t="shared" si="924"/>
        <v>0</v>
      </c>
      <c r="CQ2664" s="293">
        <f t="shared" si="925"/>
        <v>0</v>
      </c>
      <c r="CR2664" s="294">
        <f t="shared" si="926"/>
        <v>0</v>
      </c>
      <c r="CS2664" s="295">
        <f t="shared" si="927"/>
        <v>0</v>
      </c>
      <c r="CT2664" s="296">
        <f t="shared" si="928"/>
        <v>0</v>
      </c>
      <c r="CU2664" s="293">
        <f t="shared" si="929"/>
        <v>0</v>
      </c>
      <c r="CV2664" s="294">
        <f t="shared" si="930"/>
        <v>0</v>
      </c>
      <c r="CW2664" s="295">
        <f t="shared" si="931"/>
        <v>0</v>
      </c>
      <c r="CX2664" s="296">
        <f t="shared" si="932"/>
        <v>0</v>
      </c>
      <c r="CY2664" s="293">
        <f t="shared" si="933"/>
        <v>0</v>
      </c>
      <c r="CZ2664" s="294">
        <f t="shared" si="934"/>
        <v>0</v>
      </c>
      <c r="DA2664" s="295">
        <f t="shared" si="935"/>
        <v>0</v>
      </c>
      <c r="DB2664" s="296">
        <f t="shared" si="936"/>
        <v>0</v>
      </c>
      <c r="DC2664" s="404">
        <f t="shared" si="937"/>
        <v>0</v>
      </c>
      <c r="DD2664" s="366">
        <f t="shared" si="938"/>
        <v>0</v>
      </c>
      <c r="DE2664" s="364">
        <f t="shared" si="939"/>
        <v>0</v>
      </c>
      <c r="DF2664" s="365">
        <f t="shared" si="940"/>
        <v>0</v>
      </c>
      <c r="DG2664" s="404">
        <f t="shared" si="941"/>
        <v>0</v>
      </c>
      <c r="DH2664" s="366">
        <f t="shared" si="942"/>
        <v>0</v>
      </c>
      <c r="DI2664" s="364">
        <f t="shared" si="943"/>
        <v>0</v>
      </c>
      <c r="DJ2664" s="365">
        <f t="shared" si="944"/>
        <v>0</v>
      </c>
      <c r="DK2664" s="362">
        <f t="shared" si="945"/>
        <v>0</v>
      </c>
      <c r="DL2664" s="366">
        <f t="shared" si="946"/>
        <v>0</v>
      </c>
      <c r="DM2664" s="364">
        <f t="shared" si="947"/>
        <v>0</v>
      </c>
      <c r="DN2664" s="365">
        <f t="shared" si="948"/>
        <v>0</v>
      </c>
      <c r="DO2664" s="351">
        <f t="shared" si="949"/>
        <v>0</v>
      </c>
      <c r="DP2664" s="402">
        <f t="shared" si="950"/>
        <v>0</v>
      </c>
      <c r="DQ2664" s="370" t="str">
        <f>IF(DP2664=0,"",
IF(SUM($DP$2549:DP2664)=1,DR2664,
IF($DP$2669&gt;SUM($DP$2549:DP2664),_xlfn.CONCAT(", ",DR2664),
IF($DP$2669=SUM($DP$2549:DP2664),_xlfn.CONCAT(" y ",DR2664)))))</f>
        <v/>
      </c>
      <c r="DR2664" s="156" t="s">
        <v>5291</v>
      </c>
      <c r="DS2664" s="402">
        <f t="shared" si="951"/>
        <v>0</v>
      </c>
      <c r="DT2664" s="370" t="str">
        <f>IF(DS2664=0,"",
IF(SUM($DS$2549:DS2664)=1,DU2664,
IF($DS$2669&gt;SUM($DS$2549:DS2664),_xlfn.CONCAT(", ",DU2664),
IF($DS$2669=SUM($DS$2549:DS2664),_xlfn.CONCAT(" y ",DU2664)))))</f>
        <v/>
      </c>
      <c r="DU2664" s="156" t="s">
        <v>5291</v>
      </c>
    </row>
    <row r="2665" spans="1:125" ht="15" customHeight="1">
      <c r="A2665" s="57"/>
      <c r="B2665" s="26"/>
      <c r="C2665" s="157" t="s">
        <v>5292</v>
      </c>
      <c r="D2665" s="852" t="str">
        <f t="shared" si="862"/>
        <v/>
      </c>
      <c r="E2665" s="853"/>
      <c r="F2665" s="853"/>
      <c r="G2665" s="853"/>
      <c r="H2665" s="853"/>
      <c r="I2665" s="853"/>
      <c r="J2665" s="853"/>
      <c r="K2665" s="853"/>
      <c r="L2665" s="854"/>
      <c r="M2665" s="617"/>
      <c r="N2665" s="617"/>
      <c r="O2665" s="617"/>
      <c r="P2665" s="617"/>
      <c r="Q2665" s="617"/>
      <c r="R2665" s="617"/>
      <c r="S2665" s="617"/>
      <c r="T2665" s="617"/>
      <c r="U2665" s="617"/>
      <c r="V2665" s="617"/>
      <c r="W2665" s="617"/>
      <c r="X2665" s="617"/>
      <c r="Y2665" s="617"/>
      <c r="Z2665" s="617"/>
      <c r="AA2665" s="617"/>
      <c r="AB2665" s="617"/>
      <c r="AC2665" s="617"/>
      <c r="AD2665" s="617"/>
      <c r="AE2665" s="164"/>
      <c r="AF2665" s="164"/>
      <c r="AG2665" s="199">
        <f t="shared" si="863"/>
        <v>0</v>
      </c>
      <c r="AH2665" s="298">
        <f t="shared" si="864"/>
        <v>0</v>
      </c>
      <c r="AI2665" s="293">
        <f t="shared" si="865"/>
        <v>0</v>
      </c>
      <c r="AJ2665" s="294">
        <f t="shared" si="866"/>
        <v>0</v>
      </c>
      <c r="AK2665" s="295">
        <f t="shared" si="867"/>
        <v>0</v>
      </c>
      <c r="AL2665" s="296">
        <f t="shared" si="868"/>
        <v>0</v>
      </c>
      <c r="AM2665" s="293">
        <f t="shared" si="869"/>
        <v>0</v>
      </c>
      <c r="AN2665" s="294">
        <f t="shared" si="870"/>
        <v>0</v>
      </c>
      <c r="AO2665" s="295">
        <f t="shared" si="871"/>
        <v>0</v>
      </c>
      <c r="AP2665" s="296">
        <f t="shared" si="872"/>
        <v>0</v>
      </c>
      <c r="AQ2665" s="293">
        <f t="shared" si="873"/>
        <v>0</v>
      </c>
      <c r="AR2665" s="294">
        <f t="shared" si="874"/>
        <v>0</v>
      </c>
      <c r="AS2665" s="295">
        <f t="shared" si="875"/>
        <v>0</v>
      </c>
      <c r="AT2665" s="296">
        <f t="shared" si="876"/>
        <v>0</v>
      </c>
      <c r="AU2665" s="293">
        <f t="shared" si="877"/>
        <v>0</v>
      </c>
      <c r="AV2665" s="294">
        <f t="shared" si="878"/>
        <v>0</v>
      </c>
      <c r="AW2665" s="295">
        <f t="shared" si="879"/>
        <v>0</v>
      </c>
      <c r="AX2665" s="296">
        <f t="shared" si="880"/>
        <v>0</v>
      </c>
      <c r="AY2665" s="293">
        <f t="shared" si="881"/>
        <v>0</v>
      </c>
      <c r="AZ2665" s="294">
        <f t="shared" si="882"/>
        <v>0</v>
      </c>
      <c r="BA2665" s="295">
        <f t="shared" si="883"/>
        <v>0</v>
      </c>
      <c r="BB2665" s="296">
        <f t="shared" si="884"/>
        <v>0</v>
      </c>
      <c r="BC2665" s="293">
        <f t="shared" si="885"/>
        <v>0</v>
      </c>
      <c r="BD2665" s="294">
        <f t="shared" si="886"/>
        <v>0</v>
      </c>
      <c r="BE2665" s="295">
        <f t="shared" si="887"/>
        <v>0</v>
      </c>
      <c r="BF2665" s="296">
        <f t="shared" si="888"/>
        <v>0</v>
      </c>
      <c r="BG2665" s="293">
        <f t="shared" si="889"/>
        <v>0</v>
      </c>
      <c r="BH2665" s="294">
        <f t="shared" si="890"/>
        <v>0</v>
      </c>
      <c r="BI2665" s="295">
        <f t="shared" si="891"/>
        <v>0</v>
      </c>
      <c r="BJ2665" s="296">
        <f t="shared" si="892"/>
        <v>0</v>
      </c>
      <c r="BK2665" s="293">
        <f t="shared" si="893"/>
        <v>0</v>
      </c>
      <c r="BL2665" s="294">
        <f t="shared" si="894"/>
        <v>0</v>
      </c>
      <c r="BM2665" s="295">
        <f t="shared" si="895"/>
        <v>0</v>
      </c>
      <c r="BN2665" s="296">
        <f t="shared" si="896"/>
        <v>0</v>
      </c>
      <c r="BO2665" s="293">
        <f t="shared" si="897"/>
        <v>0</v>
      </c>
      <c r="BP2665" s="294">
        <f t="shared" si="898"/>
        <v>0</v>
      </c>
      <c r="BQ2665" s="295">
        <f t="shared" si="899"/>
        <v>0</v>
      </c>
      <c r="BR2665" s="296">
        <f t="shared" si="900"/>
        <v>0</v>
      </c>
      <c r="BS2665" s="293">
        <f t="shared" si="901"/>
        <v>0</v>
      </c>
      <c r="BT2665" s="294">
        <f t="shared" si="902"/>
        <v>0</v>
      </c>
      <c r="BU2665" s="295">
        <f t="shared" si="903"/>
        <v>0</v>
      </c>
      <c r="BV2665" s="296">
        <f t="shared" si="904"/>
        <v>0</v>
      </c>
      <c r="BW2665" s="293">
        <f t="shared" si="905"/>
        <v>0</v>
      </c>
      <c r="BX2665" s="294">
        <f t="shared" si="906"/>
        <v>0</v>
      </c>
      <c r="BY2665" s="295">
        <f t="shared" si="907"/>
        <v>0</v>
      </c>
      <c r="BZ2665" s="296">
        <f t="shared" si="908"/>
        <v>0</v>
      </c>
      <c r="CA2665" s="293">
        <f t="shared" si="909"/>
        <v>0</v>
      </c>
      <c r="CB2665" s="294">
        <f t="shared" si="910"/>
        <v>0</v>
      </c>
      <c r="CC2665" s="295">
        <f t="shared" si="911"/>
        <v>0</v>
      </c>
      <c r="CD2665" s="296">
        <f t="shared" si="912"/>
        <v>0</v>
      </c>
      <c r="CE2665" s="293">
        <f t="shared" si="913"/>
        <v>0</v>
      </c>
      <c r="CF2665" s="294">
        <f t="shared" si="914"/>
        <v>0</v>
      </c>
      <c r="CG2665" s="295">
        <f t="shared" si="915"/>
        <v>0</v>
      </c>
      <c r="CH2665" s="296">
        <f t="shared" si="916"/>
        <v>0</v>
      </c>
      <c r="CI2665" s="293">
        <f t="shared" si="917"/>
        <v>0</v>
      </c>
      <c r="CJ2665" s="294">
        <f t="shared" si="918"/>
        <v>0</v>
      </c>
      <c r="CK2665" s="295">
        <f t="shared" si="919"/>
        <v>0</v>
      </c>
      <c r="CL2665" s="296">
        <f t="shared" si="920"/>
        <v>0</v>
      </c>
      <c r="CM2665" s="293">
        <f t="shared" si="921"/>
        <v>0</v>
      </c>
      <c r="CN2665" s="294">
        <f t="shared" si="922"/>
        <v>0</v>
      </c>
      <c r="CO2665" s="295">
        <f t="shared" si="923"/>
        <v>0</v>
      </c>
      <c r="CP2665" s="296">
        <f t="shared" si="924"/>
        <v>0</v>
      </c>
      <c r="CQ2665" s="293">
        <f t="shared" si="925"/>
        <v>0</v>
      </c>
      <c r="CR2665" s="294">
        <f t="shared" si="926"/>
        <v>0</v>
      </c>
      <c r="CS2665" s="295">
        <f t="shared" si="927"/>
        <v>0</v>
      </c>
      <c r="CT2665" s="296">
        <f t="shared" si="928"/>
        <v>0</v>
      </c>
      <c r="CU2665" s="293">
        <f t="shared" si="929"/>
        <v>0</v>
      </c>
      <c r="CV2665" s="294">
        <f t="shared" si="930"/>
        <v>0</v>
      </c>
      <c r="CW2665" s="295">
        <f t="shared" si="931"/>
        <v>0</v>
      </c>
      <c r="CX2665" s="296">
        <f t="shared" si="932"/>
        <v>0</v>
      </c>
      <c r="CY2665" s="293">
        <f t="shared" si="933"/>
        <v>0</v>
      </c>
      <c r="CZ2665" s="294">
        <f t="shared" si="934"/>
        <v>0</v>
      </c>
      <c r="DA2665" s="295">
        <f t="shared" si="935"/>
        <v>0</v>
      </c>
      <c r="DB2665" s="296">
        <f t="shared" si="936"/>
        <v>0</v>
      </c>
      <c r="DC2665" s="404">
        <f t="shared" si="937"/>
        <v>0</v>
      </c>
      <c r="DD2665" s="366">
        <f t="shared" si="938"/>
        <v>0</v>
      </c>
      <c r="DE2665" s="364">
        <f t="shared" si="939"/>
        <v>0</v>
      </c>
      <c r="DF2665" s="365">
        <f t="shared" si="940"/>
        <v>0</v>
      </c>
      <c r="DG2665" s="404">
        <f t="shared" si="941"/>
        <v>0</v>
      </c>
      <c r="DH2665" s="366">
        <f t="shared" si="942"/>
        <v>0</v>
      </c>
      <c r="DI2665" s="364">
        <f t="shared" si="943"/>
        <v>0</v>
      </c>
      <c r="DJ2665" s="365">
        <f t="shared" si="944"/>
        <v>0</v>
      </c>
      <c r="DK2665" s="362">
        <f t="shared" si="945"/>
        <v>0</v>
      </c>
      <c r="DL2665" s="366">
        <f t="shared" si="946"/>
        <v>0</v>
      </c>
      <c r="DM2665" s="364">
        <f t="shared" si="947"/>
        <v>0</v>
      </c>
      <c r="DN2665" s="365">
        <f t="shared" si="948"/>
        <v>0</v>
      </c>
      <c r="DO2665" s="351">
        <f t="shared" si="949"/>
        <v>0</v>
      </c>
      <c r="DP2665" s="402">
        <f t="shared" si="950"/>
        <v>0</v>
      </c>
      <c r="DQ2665" s="370" t="str">
        <f>IF(DP2665=0,"",
IF(SUM($DP$2549:DP2665)=1,DR2665,
IF($DP$2669&gt;SUM($DP$2549:DP2665),_xlfn.CONCAT(", ",DR2665),
IF($DP$2669=SUM($DP$2549:DP2665),_xlfn.CONCAT(" y ",DR2665)))))</f>
        <v/>
      </c>
      <c r="DR2665" s="156" t="s">
        <v>5293</v>
      </c>
      <c r="DS2665" s="402">
        <f t="shared" si="951"/>
        <v>0</v>
      </c>
      <c r="DT2665" s="370" t="str">
        <f>IF(DS2665=0,"",
IF(SUM($DS$2549:DS2665)=1,DU2665,
IF($DS$2669&gt;SUM($DS$2549:DS2665),_xlfn.CONCAT(", ",DU2665),
IF($DS$2669=SUM($DS$2549:DS2665),_xlfn.CONCAT(" y ",DU2665)))))</f>
        <v/>
      </c>
      <c r="DU2665" s="156" t="s">
        <v>5293</v>
      </c>
    </row>
    <row r="2666" spans="1:125" ht="15" customHeight="1">
      <c r="A2666" s="57"/>
      <c r="B2666" s="26"/>
      <c r="C2666" s="157" t="s">
        <v>5294</v>
      </c>
      <c r="D2666" s="852" t="str">
        <f t="shared" si="862"/>
        <v/>
      </c>
      <c r="E2666" s="853"/>
      <c r="F2666" s="853"/>
      <c r="G2666" s="853"/>
      <c r="H2666" s="853"/>
      <c r="I2666" s="853"/>
      <c r="J2666" s="853"/>
      <c r="K2666" s="853"/>
      <c r="L2666" s="854"/>
      <c r="M2666" s="617"/>
      <c r="N2666" s="617"/>
      <c r="O2666" s="617"/>
      <c r="P2666" s="617"/>
      <c r="Q2666" s="617"/>
      <c r="R2666" s="617"/>
      <c r="S2666" s="617"/>
      <c r="T2666" s="617"/>
      <c r="U2666" s="617"/>
      <c r="V2666" s="617"/>
      <c r="W2666" s="617"/>
      <c r="X2666" s="617"/>
      <c r="Y2666" s="617"/>
      <c r="Z2666" s="617"/>
      <c r="AA2666" s="617"/>
      <c r="AB2666" s="617"/>
      <c r="AC2666" s="617"/>
      <c r="AD2666" s="617"/>
      <c r="AE2666" s="164"/>
      <c r="AF2666" s="164"/>
      <c r="AG2666" s="199">
        <f t="shared" si="863"/>
        <v>0</v>
      </c>
      <c r="AH2666" s="298">
        <f t="shared" si="864"/>
        <v>0</v>
      </c>
      <c r="AI2666" s="293">
        <f t="shared" si="865"/>
        <v>0</v>
      </c>
      <c r="AJ2666" s="294">
        <f t="shared" si="866"/>
        <v>0</v>
      </c>
      <c r="AK2666" s="295">
        <f t="shared" si="867"/>
        <v>0</v>
      </c>
      <c r="AL2666" s="296">
        <f t="shared" si="868"/>
        <v>0</v>
      </c>
      <c r="AM2666" s="293">
        <f t="shared" si="869"/>
        <v>0</v>
      </c>
      <c r="AN2666" s="294">
        <f t="shared" si="870"/>
        <v>0</v>
      </c>
      <c r="AO2666" s="295">
        <f t="shared" si="871"/>
        <v>0</v>
      </c>
      <c r="AP2666" s="296">
        <f t="shared" si="872"/>
        <v>0</v>
      </c>
      <c r="AQ2666" s="293">
        <f t="shared" si="873"/>
        <v>0</v>
      </c>
      <c r="AR2666" s="294">
        <f t="shared" si="874"/>
        <v>0</v>
      </c>
      <c r="AS2666" s="295">
        <f t="shared" si="875"/>
        <v>0</v>
      </c>
      <c r="AT2666" s="296">
        <f t="shared" si="876"/>
        <v>0</v>
      </c>
      <c r="AU2666" s="293">
        <f t="shared" si="877"/>
        <v>0</v>
      </c>
      <c r="AV2666" s="294">
        <f t="shared" si="878"/>
        <v>0</v>
      </c>
      <c r="AW2666" s="295">
        <f t="shared" si="879"/>
        <v>0</v>
      </c>
      <c r="AX2666" s="296">
        <f t="shared" si="880"/>
        <v>0</v>
      </c>
      <c r="AY2666" s="293">
        <f t="shared" si="881"/>
        <v>0</v>
      </c>
      <c r="AZ2666" s="294">
        <f t="shared" si="882"/>
        <v>0</v>
      </c>
      <c r="BA2666" s="295">
        <f t="shared" si="883"/>
        <v>0</v>
      </c>
      <c r="BB2666" s="296">
        <f t="shared" si="884"/>
        <v>0</v>
      </c>
      <c r="BC2666" s="293">
        <f t="shared" si="885"/>
        <v>0</v>
      </c>
      <c r="BD2666" s="294">
        <f t="shared" si="886"/>
        <v>0</v>
      </c>
      <c r="BE2666" s="295">
        <f t="shared" si="887"/>
        <v>0</v>
      </c>
      <c r="BF2666" s="296">
        <f t="shared" si="888"/>
        <v>0</v>
      </c>
      <c r="BG2666" s="293">
        <f t="shared" si="889"/>
        <v>0</v>
      </c>
      <c r="BH2666" s="294">
        <f t="shared" si="890"/>
        <v>0</v>
      </c>
      <c r="BI2666" s="295">
        <f t="shared" si="891"/>
        <v>0</v>
      </c>
      <c r="BJ2666" s="296">
        <f t="shared" si="892"/>
        <v>0</v>
      </c>
      <c r="BK2666" s="293">
        <f t="shared" si="893"/>
        <v>0</v>
      </c>
      <c r="BL2666" s="294">
        <f t="shared" si="894"/>
        <v>0</v>
      </c>
      <c r="BM2666" s="295">
        <f t="shared" si="895"/>
        <v>0</v>
      </c>
      <c r="BN2666" s="296">
        <f t="shared" si="896"/>
        <v>0</v>
      </c>
      <c r="BO2666" s="293">
        <f t="shared" si="897"/>
        <v>0</v>
      </c>
      <c r="BP2666" s="294">
        <f t="shared" si="898"/>
        <v>0</v>
      </c>
      <c r="BQ2666" s="295">
        <f t="shared" si="899"/>
        <v>0</v>
      </c>
      <c r="BR2666" s="296">
        <f t="shared" si="900"/>
        <v>0</v>
      </c>
      <c r="BS2666" s="293">
        <f t="shared" si="901"/>
        <v>0</v>
      </c>
      <c r="BT2666" s="294">
        <f t="shared" si="902"/>
        <v>0</v>
      </c>
      <c r="BU2666" s="295">
        <f t="shared" si="903"/>
        <v>0</v>
      </c>
      <c r="BV2666" s="296">
        <f t="shared" si="904"/>
        <v>0</v>
      </c>
      <c r="BW2666" s="293">
        <f t="shared" si="905"/>
        <v>0</v>
      </c>
      <c r="BX2666" s="294">
        <f t="shared" si="906"/>
        <v>0</v>
      </c>
      <c r="BY2666" s="295">
        <f t="shared" si="907"/>
        <v>0</v>
      </c>
      <c r="BZ2666" s="296">
        <f t="shared" si="908"/>
        <v>0</v>
      </c>
      <c r="CA2666" s="293">
        <f t="shared" si="909"/>
        <v>0</v>
      </c>
      <c r="CB2666" s="294">
        <f t="shared" si="910"/>
        <v>0</v>
      </c>
      <c r="CC2666" s="295">
        <f t="shared" si="911"/>
        <v>0</v>
      </c>
      <c r="CD2666" s="296">
        <f t="shared" si="912"/>
        <v>0</v>
      </c>
      <c r="CE2666" s="293">
        <f t="shared" si="913"/>
        <v>0</v>
      </c>
      <c r="CF2666" s="294">
        <f t="shared" si="914"/>
        <v>0</v>
      </c>
      <c r="CG2666" s="295">
        <f t="shared" si="915"/>
        <v>0</v>
      </c>
      <c r="CH2666" s="296">
        <f t="shared" si="916"/>
        <v>0</v>
      </c>
      <c r="CI2666" s="293">
        <f t="shared" si="917"/>
        <v>0</v>
      </c>
      <c r="CJ2666" s="294">
        <f t="shared" si="918"/>
        <v>0</v>
      </c>
      <c r="CK2666" s="295">
        <f t="shared" si="919"/>
        <v>0</v>
      </c>
      <c r="CL2666" s="296">
        <f t="shared" si="920"/>
        <v>0</v>
      </c>
      <c r="CM2666" s="293">
        <f t="shared" si="921"/>
        <v>0</v>
      </c>
      <c r="CN2666" s="294">
        <f t="shared" si="922"/>
        <v>0</v>
      </c>
      <c r="CO2666" s="295">
        <f t="shared" si="923"/>
        <v>0</v>
      </c>
      <c r="CP2666" s="296">
        <f t="shared" si="924"/>
        <v>0</v>
      </c>
      <c r="CQ2666" s="293">
        <f t="shared" si="925"/>
        <v>0</v>
      </c>
      <c r="CR2666" s="294">
        <f t="shared" si="926"/>
        <v>0</v>
      </c>
      <c r="CS2666" s="295">
        <f t="shared" si="927"/>
        <v>0</v>
      </c>
      <c r="CT2666" s="296">
        <f t="shared" si="928"/>
        <v>0</v>
      </c>
      <c r="CU2666" s="293">
        <f t="shared" si="929"/>
        <v>0</v>
      </c>
      <c r="CV2666" s="294">
        <f t="shared" si="930"/>
        <v>0</v>
      </c>
      <c r="CW2666" s="295">
        <f t="shared" si="931"/>
        <v>0</v>
      </c>
      <c r="CX2666" s="296">
        <f t="shared" si="932"/>
        <v>0</v>
      </c>
      <c r="CY2666" s="293">
        <f t="shared" si="933"/>
        <v>0</v>
      </c>
      <c r="CZ2666" s="294">
        <f t="shared" si="934"/>
        <v>0</v>
      </c>
      <c r="DA2666" s="295">
        <f t="shared" si="935"/>
        <v>0</v>
      </c>
      <c r="DB2666" s="296">
        <f t="shared" si="936"/>
        <v>0</v>
      </c>
      <c r="DC2666" s="404">
        <f t="shared" si="937"/>
        <v>0</v>
      </c>
      <c r="DD2666" s="366">
        <f t="shared" si="938"/>
        <v>0</v>
      </c>
      <c r="DE2666" s="364">
        <f t="shared" si="939"/>
        <v>0</v>
      </c>
      <c r="DF2666" s="365">
        <f t="shared" si="940"/>
        <v>0</v>
      </c>
      <c r="DG2666" s="404">
        <f t="shared" si="941"/>
        <v>0</v>
      </c>
      <c r="DH2666" s="366">
        <f t="shared" si="942"/>
        <v>0</v>
      </c>
      <c r="DI2666" s="364">
        <f t="shared" si="943"/>
        <v>0</v>
      </c>
      <c r="DJ2666" s="365">
        <f t="shared" si="944"/>
        <v>0</v>
      </c>
      <c r="DK2666" s="362">
        <f t="shared" si="945"/>
        <v>0</v>
      </c>
      <c r="DL2666" s="366">
        <f t="shared" si="946"/>
        <v>0</v>
      </c>
      <c r="DM2666" s="364">
        <f t="shared" si="947"/>
        <v>0</v>
      </c>
      <c r="DN2666" s="365">
        <f t="shared" si="948"/>
        <v>0</v>
      </c>
      <c r="DO2666" s="351">
        <f t="shared" si="949"/>
        <v>0</v>
      </c>
      <c r="DP2666" s="402">
        <f t="shared" si="950"/>
        <v>0</v>
      </c>
      <c r="DQ2666" s="370" t="str">
        <f>IF(DP2666=0,"",
IF(SUM($DP$2549:DP2666)=1,DR2666,
IF($DP$2669&gt;SUM($DP$2549:DP2666),_xlfn.CONCAT(", ",DR2666),
IF($DP$2669=SUM($DP$2549:DP2666),_xlfn.CONCAT(" y ",DR2666)))))</f>
        <v/>
      </c>
      <c r="DR2666" s="156" t="s">
        <v>5295</v>
      </c>
      <c r="DS2666" s="402">
        <f t="shared" si="951"/>
        <v>0</v>
      </c>
      <c r="DT2666" s="370" t="str">
        <f>IF(DS2666=0,"",
IF(SUM($DS$2549:DS2666)=1,DU2666,
IF($DS$2669&gt;SUM($DS$2549:DS2666),_xlfn.CONCAT(", ",DU2666),
IF($DS$2669=SUM($DS$2549:DS2666),_xlfn.CONCAT(" y ",DU2666)))))</f>
        <v/>
      </c>
      <c r="DU2666" s="156" t="s">
        <v>5295</v>
      </c>
    </row>
    <row r="2667" spans="1:125" ht="15" customHeight="1">
      <c r="A2667" s="57"/>
      <c r="B2667" s="26"/>
      <c r="C2667" s="157" t="s">
        <v>5296</v>
      </c>
      <c r="D2667" s="852" t="str">
        <f t="shared" si="862"/>
        <v/>
      </c>
      <c r="E2667" s="853"/>
      <c r="F2667" s="853"/>
      <c r="G2667" s="853"/>
      <c r="H2667" s="853"/>
      <c r="I2667" s="853"/>
      <c r="J2667" s="853"/>
      <c r="K2667" s="853"/>
      <c r="L2667" s="854"/>
      <c r="M2667" s="617"/>
      <c r="N2667" s="617"/>
      <c r="O2667" s="617"/>
      <c r="P2667" s="617"/>
      <c r="Q2667" s="617"/>
      <c r="R2667" s="617"/>
      <c r="S2667" s="617"/>
      <c r="T2667" s="617"/>
      <c r="U2667" s="617"/>
      <c r="V2667" s="617"/>
      <c r="W2667" s="617"/>
      <c r="X2667" s="617"/>
      <c r="Y2667" s="617"/>
      <c r="Z2667" s="617"/>
      <c r="AA2667" s="617"/>
      <c r="AB2667" s="617"/>
      <c r="AC2667" s="617"/>
      <c r="AD2667" s="617"/>
      <c r="AE2667" s="164"/>
      <c r="AF2667" s="164"/>
      <c r="AG2667" s="199">
        <f t="shared" si="863"/>
        <v>0</v>
      </c>
      <c r="AH2667" s="298">
        <f t="shared" si="864"/>
        <v>0</v>
      </c>
      <c r="AI2667" s="293">
        <f t="shared" si="865"/>
        <v>0</v>
      </c>
      <c r="AJ2667" s="294">
        <f t="shared" si="866"/>
        <v>0</v>
      </c>
      <c r="AK2667" s="295">
        <f t="shared" si="867"/>
        <v>0</v>
      </c>
      <c r="AL2667" s="296">
        <f t="shared" si="868"/>
        <v>0</v>
      </c>
      <c r="AM2667" s="293">
        <f t="shared" si="869"/>
        <v>0</v>
      </c>
      <c r="AN2667" s="294">
        <f t="shared" si="870"/>
        <v>0</v>
      </c>
      <c r="AO2667" s="295">
        <f t="shared" si="871"/>
        <v>0</v>
      </c>
      <c r="AP2667" s="296">
        <f t="shared" si="872"/>
        <v>0</v>
      </c>
      <c r="AQ2667" s="293">
        <f t="shared" si="873"/>
        <v>0</v>
      </c>
      <c r="AR2667" s="294">
        <f t="shared" si="874"/>
        <v>0</v>
      </c>
      <c r="AS2667" s="295">
        <f t="shared" si="875"/>
        <v>0</v>
      </c>
      <c r="AT2667" s="296">
        <f t="shared" si="876"/>
        <v>0</v>
      </c>
      <c r="AU2667" s="293">
        <f t="shared" si="877"/>
        <v>0</v>
      </c>
      <c r="AV2667" s="294">
        <f t="shared" si="878"/>
        <v>0</v>
      </c>
      <c r="AW2667" s="295">
        <f t="shared" si="879"/>
        <v>0</v>
      </c>
      <c r="AX2667" s="296">
        <f t="shared" si="880"/>
        <v>0</v>
      </c>
      <c r="AY2667" s="293">
        <f t="shared" si="881"/>
        <v>0</v>
      </c>
      <c r="AZ2667" s="294">
        <f t="shared" si="882"/>
        <v>0</v>
      </c>
      <c r="BA2667" s="295">
        <f t="shared" si="883"/>
        <v>0</v>
      </c>
      <c r="BB2667" s="296">
        <f t="shared" si="884"/>
        <v>0</v>
      </c>
      <c r="BC2667" s="293">
        <f t="shared" si="885"/>
        <v>0</v>
      </c>
      <c r="BD2667" s="294">
        <f t="shared" si="886"/>
        <v>0</v>
      </c>
      <c r="BE2667" s="295">
        <f t="shared" si="887"/>
        <v>0</v>
      </c>
      <c r="BF2667" s="296">
        <f t="shared" si="888"/>
        <v>0</v>
      </c>
      <c r="BG2667" s="293">
        <f t="shared" si="889"/>
        <v>0</v>
      </c>
      <c r="BH2667" s="294">
        <f t="shared" si="890"/>
        <v>0</v>
      </c>
      <c r="BI2667" s="295">
        <f t="shared" si="891"/>
        <v>0</v>
      </c>
      <c r="BJ2667" s="296">
        <f t="shared" si="892"/>
        <v>0</v>
      </c>
      <c r="BK2667" s="293">
        <f t="shared" si="893"/>
        <v>0</v>
      </c>
      <c r="BL2667" s="294">
        <f t="shared" si="894"/>
        <v>0</v>
      </c>
      <c r="BM2667" s="295">
        <f t="shared" si="895"/>
        <v>0</v>
      </c>
      <c r="BN2667" s="296">
        <f t="shared" si="896"/>
        <v>0</v>
      </c>
      <c r="BO2667" s="293">
        <f t="shared" si="897"/>
        <v>0</v>
      </c>
      <c r="BP2667" s="294">
        <f t="shared" si="898"/>
        <v>0</v>
      </c>
      <c r="BQ2667" s="295">
        <f t="shared" si="899"/>
        <v>0</v>
      </c>
      <c r="BR2667" s="296">
        <f t="shared" si="900"/>
        <v>0</v>
      </c>
      <c r="BS2667" s="293">
        <f t="shared" si="901"/>
        <v>0</v>
      </c>
      <c r="BT2667" s="294">
        <f t="shared" si="902"/>
        <v>0</v>
      </c>
      <c r="BU2667" s="295">
        <f t="shared" si="903"/>
        <v>0</v>
      </c>
      <c r="BV2667" s="296">
        <f t="shared" si="904"/>
        <v>0</v>
      </c>
      <c r="BW2667" s="293">
        <f t="shared" si="905"/>
        <v>0</v>
      </c>
      <c r="BX2667" s="294">
        <f t="shared" si="906"/>
        <v>0</v>
      </c>
      <c r="BY2667" s="295">
        <f t="shared" si="907"/>
        <v>0</v>
      </c>
      <c r="BZ2667" s="296">
        <f t="shared" si="908"/>
        <v>0</v>
      </c>
      <c r="CA2667" s="293">
        <f t="shared" si="909"/>
        <v>0</v>
      </c>
      <c r="CB2667" s="294">
        <f t="shared" si="910"/>
        <v>0</v>
      </c>
      <c r="CC2667" s="295">
        <f t="shared" si="911"/>
        <v>0</v>
      </c>
      <c r="CD2667" s="296">
        <f t="shared" si="912"/>
        <v>0</v>
      </c>
      <c r="CE2667" s="293">
        <f t="shared" si="913"/>
        <v>0</v>
      </c>
      <c r="CF2667" s="294">
        <f t="shared" si="914"/>
        <v>0</v>
      </c>
      <c r="CG2667" s="295">
        <f t="shared" si="915"/>
        <v>0</v>
      </c>
      <c r="CH2667" s="296">
        <f t="shared" si="916"/>
        <v>0</v>
      </c>
      <c r="CI2667" s="293">
        <f t="shared" si="917"/>
        <v>0</v>
      </c>
      <c r="CJ2667" s="294">
        <f t="shared" si="918"/>
        <v>0</v>
      </c>
      <c r="CK2667" s="295">
        <f t="shared" si="919"/>
        <v>0</v>
      </c>
      <c r="CL2667" s="296">
        <f t="shared" si="920"/>
        <v>0</v>
      </c>
      <c r="CM2667" s="293">
        <f t="shared" si="921"/>
        <v>0</v>
      </c>
      <c r="CN2667" s="294">
        <f t="shared" si="922"/>
        <v>0</v>
      </c>
      <c r="CO2667" s="295">
        <f t="shared" si="923"/>
        <v>0</v>
      </c>
      <c r="CP2667" s="296">
        <f t="shared" si="924"/>
        <v>0</v>
      </c>
      <c r="CQ2667" s="293">
        <f t="shared" si="925"/>
        <v>0</v>
      </c>
      <c r="CR2667" s="294">
        <f t="shared" si="926"/>
        <v>0</v>
      </c>
      <c r="CS2667" s="295">
        <f t="shared" si="927"/>
        <v>0</v>
      </c>
      <c r="CT2667" s="296">
        <f t="shared" si="928"/>
        <v>0</v>
      </c>
      <c r="CU2667" s="293">
        <f t="shared" si="929"/>
        <v>0</v>
      </c>
      <c r="CV2667" s="294">
        <f t="shared" si="930"/>
        <v>0</v>
      </c>
      <c r="CW2667" s="295">
        <f t="shared" si="931"/>
        <v>0</v>
      </c>
      <c r="CX2667" s="296">
        <f t="shared" si="932"/>
        <v>0</v>
      </c>
      <c r="CY2667" s="293">
        <f t="shared" si="933"/>
        <v>0</v>
      </c>
      <c r="CZ2667" s="294">
        <f t="shared" si="934"/>
        <v>0</v>
      </c>
      <c r="DA2667" s="295">
        <f t="shared" si="935"/>
        <v>0</v>
      </c>
      <c r="DB2667" s="296">
        <f t="shared" si="936"/>
        <v>0</v>
      </c>
      <c r="DC2667" s="404">
        <f t="shared" si="937"/>
        <v>0</v>
      </c>
      <c r="DD2667" s="366">
        <f t="shared" si="938"/>
        <v>0</v>
      </c>
      <c r="DE2667" s="364">
        <f t="shared" si="939"/>
        <v>0</v>
      </c>
      <c r="DF2667" s="365">
        <f t="shared" si="940"/>
        <v>0</v>
      </c>
      <c r="DG2667" s="404">
        <f t="shared" si="941"/>
        <v>0</v>
      </c>
      <c r="DH2667" s="366">
        <f t="shared" si="942"/>
        <v>0</v>
      </c>
      <c r="DI2667" s="364">
        <f t="shared" si="943"/>
        <v>0</v>
      </c>
      <c r="DJ2667" s="365">
        <f t="shared" si="944"/>
        <v>0</v>
      </c>
      <c r="DK2667" s="362">
        <f t="shared" si="945"/>
        <v>0</v>
      </c>
      <c r="DL2667" s="366">
        <f t="shared" si="946"/>
        <v>0</v>
      </c>
      <c r="DM2667" s="364">
        <f t="shared" si="947"/>
        <v>0</v>
      </c>
      <c r="DN2667" s="365">
        <f t="shared" si="948"/>
        <v>0</v>
      </c>
      <c r="DO2667" s="351">
        <f t="shared" si="949"/>
        <v>0</v>
      </c>
      <c r="DP2667" s="402">
        <f t="shared" si="950"/>
        <v>0</v>
      </c>
      <c r="DQ2667" s="370" t="str">
        <f>IF(DP2667=0,"",
IF(SUM($DP$2549:DP2667)=1,DR2667,
IF($DP$2669&gt;SUM($DP$2549:DP2667),_xlfn.CONCAT(", ",DR2667),
IF($DP$2669=SUM($DP$2549:DP2667),_xlfn.CONCAT(" y ",DR2667)))))</f>
        <v/>
      </c>
      <c r="DR2667" s="156" t="s">
        <v>5297</v>
      </c>
      <c r="DS2667" s="402">
        <f t="shared" si="951"/>
        <v>0</v>
      </c>
      <c r="DT2667" s="370" t="str">
        <f>IF(DS2667=0,"",
IF(SUM($DS$2549:DS2667)=1,DU2667,
IF($DS$2669&gt;SUM($DS$2549:DS2667),_xlfn.CONCAT(", ",DU2667),
IF($DS$2669=SUM($DS$2549:DS2667),_xlfn.CONCAT(" y ",DU2667)))))</f>
        <v/>
      </c>
      <c r="DU2667" s="156" t="s">
        <v>5297</v>
      </c>
    </row>
    <row r="2668" spans="1:125" ht="15" customHeight="1">
      <c r="A2668" s="57"/>
      <c r="B2668" s="26"/>
      <c r="C2668" s="157" t="s">
        <v>5298</v>
      </c>
      <c r="D2668" s="852" t="str">
        <f t="shared" si="862"/>
        <v/>
      </c>
      <c r="E2668" s="853"/>
      <c r="F2668" s="853"/>
      <c r="G2668" s="853"/>
      <c r="H2668" s="853"/>
      <c r="I2668" s="853"/>
      <c r="J2668" s="853"/>
      <c r="K2668" s="853"/>
      <c r="L2668" s="854"/>
      <c r="M2668" s="617"/>
      <c r="N2668" s="617"/>
      <c r="O2668" s="617"/>
      <c r="P2668" s="617"/>
      <c r="Q2668" s="617"/>
      <c r="R2668" s="617"/>
      <c r="S2668" s="617"/>
      <c r="T2668" s="617"/>
      <c r="U2668" s="617"/>
      <c r="V2668" s="617"/>
      <c r="W2668" s="617"/>
      <c r="X2668" s="617"/>
      <c r="Y2668" s="617"/>
      <c r="Z2668" s="617"/>
      <c r="AA2668" s="617"/>
      <c r="AB2668" s="617"/>
      <c r="AC2668" s="617"/>
      <c r="AD2668" s="617"/>
      <c r="AE2668" s="164"/>
      <c r="AF2668" s="164"/>
      <c r="AG2668" s="199">
        <f t="shared" si="863"/>
        <v>0</v>
      </c>
      <c r="AH2668" s="298">
        <f t="shared" si="864"/>
        <v>0</v>
      </c>
      <c r="AI2668" s="293">
        <f t="shared" si="865"/>
        <v>0</v>
      </c>
      <c r="AJ2668" s="294">
        <f t="shared" si="866"/>
        <v>0</v>
      </c>
      <c r="AK2668" s="295">
        <f t="shared" si="867"/>
        <v>0</v>
      </c>
      <c r="AL2668" s="296">
        <f t="shared" si="868"/>
        <v>0</v>
      </c>
      <c r="AM2668" s="293">
        <f t="shared" si="869"/>
        <v>0</v>
      </c>
      <c r="AN2668" s="294">
        <f t="shared" si="870"/>
        <v>0</v>
      </c>
      <c r="AO2668" s="295">
        <f t="shared" si="871"/>
        <v>0</v>
      </c>
      <c r="AP2668" s="296">
        <f t="shared" si="872"/>
        <v>0</v>
      </c>
      <c r="AQ2668" s="293">
        <f t="shared" si="873"/>
        <v>0</v>
      </c>
      <c r="AR2668" s="294">
        <f t="shared" si="874"/>
        <v>0</v>
      </c>
      <c r="AS2668" s="295">
        <f t="shared" si="875"/>
        <v>0</v>
      </c>
      <c r="AT2668" s="296">
        <f t="shared" si="876"/>
        <v>0</v>
      </c>
      <c r="AU2668" s="293">
        <f t="shared" si="877"/>
        <v>0</v>
      </c>
      <c r="AV2668" s="294">
        <f t="shared" si="878"/>
        <v>0</v>
      </c>
      <c r="AW2668" s="295">
        <f t="shared" si="879"/>
        <v>0</v>
      </c>
      <c r="AX2668" s="296">
        <f t="shared" si="880"/>
        <v>0</v>
      </c>
      <c r="AY2668" s="293">
        <f t="shared" si="881"/>
        <v>0</v>
      </c>
      <c r="AZ2668" s="294">
        <f t="shared" si="882"/>
        <v>0</v>
      </c>
      <c r="BA2668" s="295">
        <f t="shared" si="883"/>
        <v>0</v>
      </c>
      <c r="BB2668" s="296">
        <f t="shared" si="884"/>
        <v>0</v>
      </c>
      <c r="BC2668" s="293">
        <f t="shared" si="885"/>
        <v>0</v>
      </c>
      <c r="BD2668" s="294">
        <f t="shared" si="886"/>
        <v>0</v>
      </c>
      <c r="BE2668" s="295">
        <f t="shared" si="887"/>
        <v>0</v>
      </c>
      <c r="BF2668" s="296">
        <f t="shared" si="888"/>
        <v>0</v>
      </c>
      <c r="BG2668" s="293">
        <f t="shared" si="889"/>
        <v>0</v>
      </c>
      <c r="BH2668" s="294">
        <f t="shared" si="890"/>
        <v>0</v>
      </c>
      <c r="BI2668" s="295">
        <f t="shared" si="891"/>
        <v>0</v>
      </c>
      <c r="BJ2668" s="296">
        <f t="shared" si="892"/>
        <v>0</v>
      </c>
      <c r="BK2668" s="293">
        <f t="shared" si="893"/>
        <v>0</v>
      </c>
      <c r="BL2668" s="294">
        <f t="shared" si="894"/>
        <v>0</v>
      </c>
      <c r="BM2668" s="295">
        <f t="shared" si="895"/>
        <v>0</v>
      </c>
      <c r="BN2668" s="296">
        <f t="shared" si="896"/>
        <v>0</v>
      </c>
      <c r="BO2668" s="293">
        <f t="shared" si="897"/>
        <v>0</v>
      </c>
      <c r="BP2668" s="294">
        <f t="shared" si="898"/>
        <v>0</v>
      </c>
      <c r="BQ2668" s="295">
        <f t="shared" si="899"/>
        <v>0</v>
      </c>
      <c r="BR2668" s="296">
        <f t="shared" si="900"/>
        <v>0</v>
      </c>
      <c r="BS2668" s="293">
        <f t="shared" si="901"/>
        <v>0</v>
      </c>
      <c r="BT2668" s="294">
        <f t="shared" si="902"/>
        <v>0</v>
      </c>
      <c r="BU2668" s="295">
        <f t="shared" si="903"/>
        <v>0</v>
      </c>
      <c r="BV2668" s="296">
        <f t="shared" si="904"/>
        <v>0</v>
      </c>
      <c r="BW2668" s="293">
        <f t="shared" si="905"/>
        <v>0</v>
      </c>
      <c r="BX2668" s="294">
        <f t="shared" si="906"/>
        <v>0</v>
      </c>
      <c r="BY2668" s="295">
        <f t="shared" si="907"/>
        <v>0</v>
      </c>
      <c r="BZ2668" s="296">
        <f t="shared" si="908"/>
        <v>0</v>
      </c>
      <c r="CA2668" s="293">
        <f t="shared" si="909"/>
        <v>0</v>
      </c>
      <c r="CB2668" s="294">
        <f t="shared" si="910"/>
        <v>0</v>
      </c>
      <c r="CC2668" s="295">
        <f t="shared" si="911"/>
        <v>0</v>
      </c>
      <c r="CD2668" s="296">
        <f t="shared" si="912"/>
        <v>0</v>
      </c>
      <c r="CE2668" s="293">
        <f t="shared" si="913"/>
        <v>0</v>
      </c>
      <c r="CF2668" s="294">
        <f t="shared" si="914"/>
        <v>0</v>
      </c>
      <c r="CG2668" s="295">
        <f t="shared" si="915"/>
        <v>0</v>
      </c>
      <c r="CH2668" s="296">
        <f t="shared" si="916"/>
        <v>0</v>
      </c>
      <c r="CI2668" s="293">
        <f t="shared" si="917"/>
        <v>0</v>
      </c>
      <c r="CJ2668" s="294">
        <f t="shared" si="918"/>
        <v>0</v>
      </c>
      <c r="CK2668" s="295">
        <f t="shared" si="919"/>
        <v>0</v>
      </c>
      <c r="CL2668" s="296">
        <f t="shared" si="920"/>
        <v>0</v>
      </c>
      <c r="CM2668" s="293">
        <f t="shared" si="921"/>
        <v>0</v>
      </c>
      <c r="CN2668" s="294">
        <f t="shared" si="922"/>
        <v>0</v>
      </c>
      <c r="CO2668" s="295">
        <f t="shared" si="923"/>
        <v>0</v>
      </c>
      <c r="CP2668" s="296">
        <f t="shared" si="924"/>
        <v>0</v>
      </c>
      <c r="CQ2668" s="293">
        <f t="shared" si="925"/>
        <v>0</v>
      </c>
      <c r="CR2668" s="294">
        <f t="shared" si="926"/>
        <v>0</v>
      </c>
      <c r="CS2668" s="295">
        <f t="shared" si="927"/>
        <v>0</v>
      </c>
      <c r="CT2668" s="296">
        <f t="shared" si="928"/>
        <v>0</v>
      </c>
      <c r="CU2668" s="293">
        <f t="shared" si="929"/>
        <v>0</v>
      </c>
      <c r="CV2668" s="294">
        <f t="shared" si="930"/>
        <v>0</v>
      </c>
      <c r="CW2668" s="295">
        <f t="shared" si="931"/>
        <v>0</v>
      </c>
      <c r="CX2668" s="296">
        <f t="shared" si="932"/>
        <v>0</v>
      </c>
      <c r="CY2668" s="293">
        <f t="shared" si="933"/>
        <v>0</v>
      </c>
      <c r="CZ2668" s="294">
        <f t="shared" si="934"/>
        <v>0</v>
      </c>
      <c r="DA2668" s="295">
        <f t="shared" si="935"/>
        <v>0</v>
      </c>
      <c r="DB2668" s="296">
        <f t="shared" si="936"/>
        <v>0</v>
      </c>
      <c r="DC2668" s="404">
        <f t="shared" si="937"/>
        <v>0</v>
      </c>
      <c r="DD2668" s="366">
        <f t="shared" si="938"/>
        <v>0</v>
      </c>
      <c r="DE2668" s="364">
        <f t="shared" si="939"/>
        <v>0</v>
      </c>
      <c r="DF2668" s="365">
        <f t="shared" si="940"/>
        <v>0</v>
      </c>
      <c r="DG2668" s="404">
        <f t="shared" si="941"/>
        <v>0</v>
      </c>
      <c r="DH2668" s="366">
        <f t="shared" si="942"/>
        <v>0</v>
      </c>
      <c r="DI2668" s="364">
        <f t="shared" si="943"/>
        <v>0</v>
      </c>
      <c r="DJ2668" s="365">
        <f t="shared" si="944"/>
        <v>0</v>
      </c>
      <c r="DK2668" s="362">
        <f t="shared" si="945"/>
        <v>0</v>
      </c>
      <c r="DL2668" s="366">
        <f t="shared" si="946"/>
        <v>0</v>
      </c>
      <c r="DM2668" s="364">
        <f t="shared" si="947"/>
        <v>0</v>
      </c>
      <c r="DN2668" s="365">
        <f t="shared" si="948"/>
        <v>0</v>
      </c>
      <c r="DO2668" s="351">
        <f t="shared" si="949"/>
        <v>0</v>
      </c>
      <c r="DP2668" s="402">
        <f t="shared" si="950"/>
        <v>0</v>
      </c>
      <c r="DQ2668" s="370" t="str">
        <f>IF(DP2668=0,"",
IF(SUM($DP$2549:DP2668)=1,DR2668,
IF($DP$2669&gt;SUM($DP$2549:DP2668),_xlfn.CONCAT(", ",DR2668),
IF($DP$2669=SUM($DP$2549:DP2668),_xlfn.CONCAT(" y ",DR2668)))))</f>
        <v/>
      </c>
      <c r="DR2668" s="156" t="s">
        <v>5299</v>
      </c>
      <c r="DS2668" s="402">
        <f t="shared" si="951"/>
        <v>0</v>
      </c>
      <c r="DT2668" s="370" t="str">
        <f>IF(DS2668=0,"",
IF(SUM($DS$2549:DS2668)=1,DU2668,
IF($DS$2669&gt;SUM($DS$2549:DS2668),_xlfn.CONCAT(", ",DU2668),
IF($DS$2669=SUM($DS$2549:DS2668),_xlfn.CONCAT(" y ",DU2668)))))</f>
        <v/>
      </c>
      <c r="DU2668" s="156" t="s">
        <v>5299</v>
      </c>
    </row>
    <row r="2669" spans="1:125" ht="15" customHeight="1">
      <c r="A2669" s="57"/>
      <c r="B2669" s="26"/>
      <c r="C2669" s="26"/>
      <c r="D2669" s="26"/>
      <c r="E2669" s="26"/>
      <c r="F2669" s="67"/>
      <c r="G2669" s="65"/>
      <c r="H2669" s="65"/>
      <c r="I2669" s="65"/>
      <c r="J2669" s="65"/>
      <c r="K2669" s="65"/>
      <c r="L2669" s="74" t="s">
        <v>5527</v>
      </c>
      <c r="M2669" s="63">
        <f>IF(AND(SUM(M2549:M2668)=0,COUNTIF(M2549:M2668,"NS")&gt;0),"NS",
IF(AND(SUM(M2549:M2668)=0,COUNTIF(M2549:M2668,0)&gt;0),0,
IF(AND(SUM(M2549:M2668)=0,COUNTIF(M2549:M2668,"NA")&gt;0),"NA",
SUM(M2549:M2668))))</f>
        <v>0</v>
      </c>
      <c r="N2669" s="63">
        <f t="shared" ref="N2669:AD2669" si="952">IF(AND(SUM(N2549:N2668)=0,COUNTIF(N2549:N2668,"NS")&gt;0),"NS",
IF(AND(SUM(N2549:N2668)=0,COUNTIF(N2549:N2668,0)&gt;0),0,
IF(AND(SUM(N2549:N2668)=0,COUNTIF(N2549:N2668,"NA")&gt;0),"NA",
SUM(N2549:N2668))))</f>
        <v>0</v>
      </c>
      <c r="O2669" s="63">
        <f t="shared" si="952"/>
        <v>0</v>
      </c>
      <c r="P2669" s="63">
        <f t="shared" si="952"/>
        <v>0</v>
      </c>
      <c r="Q2669" s="63">
        <f t="shared" si="952"/>
        <v>0</v>
      </c>
      <c r="R2669" s="63">
        <f t="shared" si="952"/>
        <v>0</v>
      </c>
      <c r="S2669" s="63">
        <f t="shared" si="952"/>
        <v>0</v>
      </c>
      <c r="T2669" s="63">
        <f t="shared" si="952"/>
        <v>0</v>
      </c>
      <c r="U2669" s="63">
        <f t="shared" si="952"/>
        <v>0</v>
      </c>
      <c r="V2669" s="63">
        <f t="shared" si="952"/>
        <v>0</v>
      </c>
      <c r="W2669" s="63">
        <f t="shared" si="952"/>
        <v>0</v>
      </c>
      <c r="X2669" s="63">
        <f t="shared" si="952"/>
        <v>0</v>
      </c>
      <c r="Y2669" s="63">
        <f t="shared" si="952"/>
        <v>0</v>
      </c>
      <c r="Z2669" s="63">
        <f t="shared" si="952"/>
        <v>0</v>
      </c>
      <c r="AA2669" s="63">
        <f t="shared" si="952"/>
        <v>0</v>
      </c>
      <c r="AB2669" s="63">
        <f t="shared" si="952"/>
        <v>0</v>
      </c>
      <c r="AC2669" s="63">
        <f t="shared" si="952"/>
        <v>0</v>
      </c>
      <c r="AD2669" s="63">
        <f t="shared" si="952"/>
        <v>0</v>
      </c>
      <c r="AE2669" s="164"/>
      <c r="AF2669" s="164"/>
      <c r="AG2669" s="203">
        <f>SUM(AG2549:AG2668)</f>
        <v>0</v>
      </c>
      <c r="AH2669" s="297">
        <f>SUM(AH2549:AH2668)</f>
        <v>0</v>
      </c>
      <c r="AI2669" s="164"/>
      <c r="AJ2669" s="164"/>
      <c r="AK2669" s="164"/>
      <c r="AL2669" s="291">
        <f>SUM(AL2549:AL2668)</f>
        <v>0</v>
      </c>
      <c r="AM2669" s="164"/>
      <c r="AN2669" s="164"/>
      <c r="AO2669" s="164"/>
      <c r="AP2669" s="291">
        <f>SUM(AP2549:AP2668)</f>
        <v>0</v>
      </c>
      <c r="AQ2669" s="164"/>
      <c r="AR2669" s="164"/>
      <c r="AS2669" s="164"/>
      <c r="AT2669" s="291">
        <f>SUM(AT2549:AT2668)</f>
        <v>0</v>
      </c>
      <c r="AU2669" s="164"/>
      <c r="AV2669" s="164"/>
      <c r="AW2669" s="164"/>
      <c r="AX2669" s="291">
        <f>SUM(AX2549:AX2668)</f>
        <v>0</v>
      </c>
      <c r="AY2669" s="164"/>
      <c r="AZ2669" s="164"/>
      <c r="BA2669" s="164"/>
      <c r="BB2669" s="291">
        <f>SUM(BB2549:BB2668)</f>
        <v>0</v>
      </c>
      <c r="BC2669" s="164"/>
      <c r="BD2669" s="164"/>
      <c r="BE2669" s="164"/>
      <c r="BF2669" s="291">
        <f>SUM(BF2549:BF2668)</f>
        <v>0</v>
      </c>
      <c r="BG2669" s="164"/>
      <c r="BH2669" s="164"/>
      <c r="BI2669" s="164"/>
      <c r="BJ2669" s="291">
        <f>SUM(BJ2549:BJ2668)</f>
        <v>0</v>
      </c>
      <c r="BK2669" s="164"/>
      <c r="BL2669" s="164"/>
      <c r="BM2669" s="164"/>
      <c r="BN2669" s="291">
        <f>SUM(BN2549:BN2668)</f>
        <v>0</v>
      </c>
      <c r="BO2669" s="164"/>
      <c r="BP2669" s="164"/>
      <c r="BQ2669" s="164"/>
      <c r="BR2669" s="291">
        <f>SUM(BR2549:BR2668)</f>
        <v>0</v>
      </c>
      <c r="BS2669" s="164"/>
      <c r="BT2669" s="164"/>
      <c r="BU2669" s="164"/>
      <c r="BV2669" s="291">
        <f>SUM(BV2549:BV2668)</f>
        <v>0</v>
      </c>
      <c r="BW2669" s="164"/>
      <c r="BX2669" s="164"/>
      <c r="BY2669" s="164"/>
      <c r="BZ2669" s="291">
        <f>SUM(BZ2549:BZ2668)</f>
        <v>0</v>
      </c>
      <c r="CA2669" s="164"/>
      <c r="CB2669" s="164"/>
      <c r="CC2669" s="164"/>
      <c r="CD2669" s="291">
        <f>SUM(CD2549:CD2668)</f>
        <v>0</v>
      </c>
      <c r="CE2669" s="164"/>
      <c r="CF2669" s="164"/>
      <c r="CG2669" s="164"/>
      <c r="CH2669" s="291">
        <f>SUM(CH2549:CH2668)</f>
        <v>0</v>
      </c>
      <c r="CI2669" s="164"/>
      <c r="CJ2669" s="164"/>
      <c r="CK2669" s="164"/>
      <c r="CL2669" s="291">
        <f>SUM(CL2549:CL2668)</f>
        <v>0</v>
      </c>
      <c r="CM2669" s="164"/>
      <c r="CN2669" s="164"/>
      <c r="CO2669" s="164"/>
      <c r="CP2669" s="291">
        <f>SUM(CP2549:CP2668)</f>
        <v>0</v>
      </c>
      <c r="CQ2669" s="164"/>
      <c r="CR2669" s="164"/>
      <c r="CS2669" s="164"/>
      <c r="CT2669" s="291">
        <f>SUM(CT2549:CT2668)</f>
        <v>0</v>
      </c>
      <c r="CU2669" s="164"/>
      <c r="CV2669" s="164"/>
      <c r="CW2669" s="164"/>
      <c r="CX2669" s="291">
        <f>SUM(CX2549:CX2668)</f>
        <v>0</v>
      </c>
      <c r="CY2669" s="164"/>
      <c r="CZ2669" s="164"/>
      <c r="DA2669" s="164"/>
      <c r="DB2669" s="291">
        <f>SUM(DB2549:DB2668)</f>
        <v>0</v>
      </c>
      <c r="DC2669" s="164"/>
      <c r="DD2669" s="164"/>
      <c r="DE2669" s="164"/>
      <c r="DF2669" s="164"/>
      <c r="DG2669" s="164"/>
      <c r="DH2669" s="164"/>
      <c r="DI2669" s="164"/>
      <c r="DJ2669" s="164"/>
      <c r="DK2669" s="164"/>
      <c r="DL2669" s="164"/>
      <c r="DM2669" s="164"/>
      <c r="DN2669" s="164"/>
      <c r="DO2669" s="407">
        <f>SUM(DO2549:DO2668)</f>
        <v>0</v>
      </c>
      <c r="DP2669" s="274">
        <f>SUM(DP2549:DP2668)</f>
        <v>0</v>
      </c>
      <c r="DQ2669" s="274" t="str">
        <f>IF(DP2669=0,"",_xlfn.CONCAT(DQ2549:DQ2668))</f>
        <v/>
      </c>
      <c r="DR2669" s="275" t="str">
        <f>IF(DP2669=0,"",
IF(DP2669&gt;1,"Favor de revisar la suma y consistencia de totales y/o subtotales por filas (numéricos y NS)",
IF(DP2669=1,_xlfn.CONCAT("Favor de revisar la sumatoria del total y/o subtotal en el numeral ",DQ2669),_xlfn.CONCAT("Favor de revisar la sumatoria de los totales y/o subtotales en los numerales ",DQ2669))))</f>
        <v/>
      </c>
      <c r="DS2669" s="274">
        <f>SUM(DS2549:DS2668)</f>
        <v>0</v>
      </c>
      <c r="DT2669" s="274" t="str">
        <f>IF(DS2669=0,"",_xlfn.CONCAT(DT2549:DT2668))</f>
        <v/>
      </c>
      <c r="DU2669" s="275" t="str">
        <f>IF(DS2669=0,"",
IF(DS2669&gt;10,"Favor de ingresar toda la información requerida en la pregunta y/o verifique que no tenga información en celdas sombreadas",
IF(DS2669=1,_xlfn.CONCAT("Favor de revisar la información capturada en el numeral ",DT2669),_xlfn.CONCAT("Favor de revisar la información capturada en los numerales ",DT2669))))</f>
        <v/>
      </c>
    </row>
    <row r="2670" spans="1:125" ht="15" customHeight="1">
      <c r="A2670" s="57"/>
      <c r="B2670" s="26"/>
      <c r="C2670" s="26"/>
      <c r="D2670" s="26"/>
      <c r="E2670" s="26"/>
      <c r="F2670" s="26"/>
      <c r="G2670" s="26"/>
      <c r="H2670" s="26"/>
      <c r="I2670" s="26"/>
      <c r="J2670" s="26"/>
      <c r="K2670" s="26"/>
      <c r="L2670" s="26"/>
      <c r="M2670" s="26"/>
      <c r="N2670" s="26"/>
      <c r="O2670" s="26"/>
      <c r="P2670" s="26"/>
      <c r="Q2670" s="26"/>
      <c r="R2670" s="26"/>
      <c r="S2670" s="26"/>
      <c r="T2670" s="26"/>
      <c r="U2670" s="26"/>
      <c r="V2670" s="26"/>
      <c r="W2670" s="26"/>
      <c r="X2670" s="26"/>
      <c r="Y2670" s="26"/>
      <c r="Z2670" s="26"/>
      <c r="AA2670" s="26"/>
      <c r="AB2670" s="26"/>
      <c r="AC2670" s="26"/>
      <c r="AD2670" s="26"/>
      <c r="AE2670" s="164"/>
      <c r="AF2670" s="164"/>
      <c r="AG2670" s="164"/>
      <c r="AH2670" s="164"/>
      <c r="AI2670" s="164"/>
      <c r="AJ2670" s="164"/>
      <c r="AK2670" s="164"/>
      <c r="AL2670" s="164"/>
      <c r="AM2670" s="164"/>
      <c r="AN2670" s="164"/>
      <c r="AO2670" s="164"/>
      <c r="AP2670" s="164"/>
      <c r="AQ2670" s="164"/>
      <c r="AR2670" s="164"/>
      <c r="AS2670" s="164"/>
      <c r="AT2670" s="164"/>
      <c r="AU2670" s="164"/>
      <c r="AV2670" s="164"/>
      <c r="AW2670" s="164"/>
      <c r="AX2670" s="164"/>
      <c r="AY2670" s="164"/>
      <c r="AZ2670" s="164"/>
      <c r="BA2670" s="164"/>
      <c r="BB2670" s="164"/>
      <c r="BC2670" s="164"/>
      <c r="BD2670" s="164"/>
      <c r="BE2670" s="164"/>
      <c r="BF2670" s="164"/>
      <c r="BG2670" s="164"/>
      <c r="BH2670" s="164"/>
      <c r="BI2670" s="164"/>
      <c r="BJ2670" s="164"/>
      <c r="BK2670" s="164"/>
      <c r="BL2670" s="164"/>
      <c r="BM2670" s="164"/>
      <c r="BN2670" s="164"/>
      <c r="BO2670" s="164"/>
      <c r="BP2670" s="164"/>
      <c r="BQ2670" s="164"/>
      <c r="BR2670" s="164"/>
      <c r="BS2670" s="164"/>
      <c r="BT2670" s="164"/>
      <c r="BU2670" s="164"/>
      <c r="BV2670" s="164"/>
      <c r="BW2670" s="164"/>
      <c r="BX2670" s="164"/>
      <c r="BY2670" s="164"/>
      <c r="BZ2670" s="164"/>
      <c r="CA2670" s="164"/>
      <c r="CB2670" s="164"/>
      <c r="CC2670" s="164"/>
      <c r="CD2670" s="164"/>
      <c r="CE2670" s="164"/>
      <c r="CF2670" s="164"/>
      <c r="CG2670" s="164"/>
      <c r="CH2670" s="164"/>
      <c r="CI2670" s="164"/>
      <c r="CJ2670" s="164"/>
      <c r="CK2670" s="164"/>
      <c r="CL2670" s="164"/>
      <c r="CM2670" s="164"/>
      <c r="CN2670" s="164"/>
      <c r="CO2670" s="164"/>
      <c r="CP2670" s="164"/>
      <c r="CQ2670" s="164"/>
      <c r="CR2670" s="164"/>
      <c r="CS2670" s="164"/>
      <c r="CT2670" s="164"/>
      <c r="CU2670" s="164"/>
      <c r="CV2670" s="164"/>
      <c r="CW2670" s="164"/>
      <c r="CX2670" s="164"/>
      <c r="CY2670" s="164"/>
      <c r="CZ2670" s="164"/>
      <c r="DA2670" s="164"/>
      <c r="DB2670" s="164"/>
      <c r="DC2670" s="164"/>
      <c r="DD2670" s="164"/>
      <c r="DE2670" s="164"/>
      <c r="DF2670" s="164"/>
      <c r="DG2670" s="164"/>
      <c r="DH2670" s="164"/>
      <c r="DI2670" s="164"/>
      <c r="DJ2670" s="164"/>
      <c r="DK2670" s="164"/>
      <c r="DL2670" s="164"/>
      <c r="DM2670" s="164"/>
      <c r="DN2670" s="164"/>
      <c r="DO2670" s="164"/>
      <c r="DP2670" s="164"/>
      <c r="DQ2670" s="164"/>
      <c r="DR2670" s="164"/>
      <c r="DS2670" s="164"/>
      <c r="DT2670" s="164"/>
      <c r="DU2670" s="164"/>
    </row>
    <row r="2671" spans="1:125" ht="15" customHeight="1">
      <c r="A2671" s="57"/>
      <c r="B2671" s="26"/>
      <c r="C2671" s="26"/>
      <c r="D2671" s="26"/>
      <c r="E2671" s="26"/>
      <c r="F2671" s="26"/>
      <c r="G2671" s="26"/>
      <c r="H2671" s="26"/>
      <c r="I2671" s="26"/>
      <c r="J2671" s="26"/>
      <c r="K2671" s="26"/>
      <c r="L2671" s="26"/>
      <c r="M2671" s="26"/>
      <c r="N2671" s="26"/>
      <c r="O2671" s="26"/>
      <c r="P2671" s="26"/>
      <c r="Q2671" s="26"/>
      <c r="R2671" s="26"/>
      <c r="S2671" s="26"/>
      <c r="T2671" s="26"/>
      <c r="U2671" s="26"/>
      <c r="V2671" s="26"/>
      <c r="W2671" s="26"/>
      <c r="X2671" s="26"/>
      <c r="Y2671" s="26"/>
      <c r="Z2671" s="26"/>
      <c r="AA2671" s="888" t="s">
        <v>5908</v>
      </c>
      <c r="AB2671" s="888"/>
      <c r="AC2671" s="888"/>
      <c r="AD2671" s="888"/>
      <c r="AE2671" s="164"/>
      <c r="AF2671" s="164"/>
      <c r="AG2671" s="164"/>
      <c r="AH2671" s="164"/>
      <c r="AI2671" s="164"/>
      <c r="AJ2671" s="164"/>
      <c r="AK2671" s="164"/>
      <c r="AL2671" s="367" t="s">
        <v>5460</v>
      </c>
      <c r="AM2671" s="368">
        <f>SUM(AL2669,AP2669,AT2669,AX2669,BB2669,BF2669,BJ2669,BN2669,BR2669,BV2669,BZ2669,CD2669,CH2669,CL2669,CP2669,CT2669,CX2669,DB2669)</f>
        <v>0</v>
      </c>
      <c r="AN2671" s="164"/>
      <c r="AO2671" s="164"/>
      <c r="AP2671" s="164"/>
      <c r="AQ2671" s="164"/>
      <c r="AR2671" s="164"/>
      <c r="AS2671" s="164"/>
      <c r="AT2671" s="164"/>
      <c r="AU2671" s="164"/>
      <c r="AV2671" s="164"/>
      <c r="AW2671" s="164"/>
      <c r="AX2671" s="164"/>
      <c r="AY2671" s="164"/>
      <c r="AZ2671" s="164"/>
      <c r="BA2671" s="164"/>
      <c r="BB2671" s="164"/>
      <c r="BC2671" s="164"/>
      <c r="BD2671" s="164"/>
      <c r="BE2671" s="164"/>
      <c r="BF2671" s="164"/>
      <c r="BG2671" s="164"/>
      <c r="BH2671" s="164"/>
      <c r="BI2671" s="164"/>
      <c r="BJ2671" s="164"/>
      <c r="BK2671" s="164"/>
      <c r="BL2671" s="164"/>
      <c r="BM2671" s="164"/>
      <c r="BN2671" s="164"/>
      <c r="BO2671" s="164"/>
      <c r="BP2671" s="164"/>
      <c r="BQ2671" s="164"/>
      <c r="BR2671" s="164"/>
      <c r="BS2671" s="164"/>
      <c r="BT2671" s="164"/>
      <c r="BU2671" s="164"/>
      <c r="BV2671" s="164"/>
      <c r="BW2671" s="164"/>
      <c r="BX2671" s="164"/>
      <c r="BY2671" s="164"/>
      <c r="BZ2671" s="164"/>
      <c r="CA2671" s="164"/>
      <c r="CB2671" s="164"/>
      <c r="CC2671" s="164"/>
      <c r="CD2671" s="164"/>
      <c r="CE2671" s="164"/>
      <c r="CF2671" s="164"/>
      <c r="CG2671" s="164"/>
      <c r="CH2671" s="164"/>
      <c r="CI2671" s="164"/>
      <c r="CJ2671" s="164"/>
      <c r="CK2671" s="164"/>
      <c r="CL2671" s="164"/>
      <c r="CM2671" s="164"/>
      <c r="CN2671" s="164"/>
      <c r="CO2671" s="164"/>
      <c r="CP2671" s="164"/>
      <c r="CQ2671" s="164"/>
      <c r="CR2671" s="164"/>
      <c r="CS2671" s="164"/>
      <c r="CT2671" s="164"/>
      <c r="CU2671" s="164"/>
      <c r="CV2671" s="164"/>
      <c r="CW2671" s="164"/>
      <c r="CX2671" s="164"/>
      <c r="CY2671" s="164"/>
      <c r="CZ2671" s="164"/>
      <c r="DA2671" s="164"/>
      <c r="DB2671" s="164"/>
      <c r="DC2671" s="164"/>
      <c r="DD2671" s="164"/>
      <c r="DE2671" s="164"/>
      <c r="DF2671" s="164"/>
      <c r="DG2671" s="164"/>
      <c r="DH2671" s="164"/>
      <c r="DI2671" s="164"/>
      <c r="DJ2671" s="164"/>
      <c r="DK2671" s="164"/>
      <c r="DL2671" s="164"/>
      <c r="DM2671" s="164"/>
      <c r="DN2671" s="164"/>
      <c r="DO2671" s="164"/>
      <c r="DP2671" s="164"/>
      <c r="DQ2671" s="164"/>
      <c r="DR2671" s="164"/>
      <c r="DS2671" s="164"/>
      <c r="DT2671" s="164"/>
      <c r="DU2671" s="164"/>
    </row>
    <row r="2672" spans="1:125" ht="24" customHeight="1">
      <c r="A2672" s="57"/>
      <c r="B2672" s="26"/>
      <c r="C2672" s="867" t="s">
        <v>5083</v>
      </c>
      <c r="D2672" s="868"/>
      <c r="E2672" s="868"/>
      <c r="F2672" s="868"/>
      <c r="G2672" s="868"/>
      <c r="H2672" s="868"/>
      <c r="I2672" s="868"/>
      <c r="J2672" s="868"/>
      <c r="K2672" s="868"/>
      <c r="L2672" s="869"/>
      <c r="M2672" s="707" t="s">
        <v>5877</v>
      </c>
      <c r="N2672" s="708"/>
      <c r="O2672" s="708"/>
      <c r="P2672" s="708"/>
      <c r="Q2672" s="708"/>
      <c r="R2672" s="708"/>
      <c r="S2672" s="708"/>
      <c r="T2672" s="708"/>
      <c r="U2672" s="708"/>
      <c r="V2672" s="708"/>
      <c r="W2672" s="708"/>
      <c r="X2672" s="708"/>
      <c r="Y2672" s="708"/>
      <c r="Z2672" s="708"/>
      <c r="AA2672" s="708"/>
      <c r="AB2672" s="708"/>
      <c r="AC2672" s="708"/>
      <c r="AD2672" s="709"/>
      <c r="AE2672" s="164"/>
      <c r="AF2672" s="164"/>
      <c r="AG2672" s="789" t="s">
        <v>5081</v>
      </c>
      <c r="AH2672" s="789"/>
      <c r="AI2672" s="789"/>
      <c r="AJ2672" s="789"/>
      <c r="AK2672" s="789"/>
      <c r="AL2672" s="789"/>
      <c r="AM2672" s="789"/>
      <c r="AN2672" s="789"/>
      <c r="AO2672" s="789"/>
      <c r="AP2672" s="789"/>
      <c r="AQ2672" s="789"/>
      <c r="AR2672" s="789"/>
      <c r="AS2672" s="789"/>
      <c r="AT2672" s="789"/>
      <c r="AU2672" s="789"/>
      <c r="AV2672" s="789"/>
      <c r="AW2672" s="789"/>
      <c r="AX2672" s="789"/>
      <c r="AY2672" s="789"/>
      <c r="AZ2672" s="789"/>
      <c r="BA2672" s="789"/>
      <c r="BB2672" s="789"/>
      <c r="BC2672" s="789"/>
      <c r="BD2672" s="789"/>
      <c r="BE2672" s="789"/>
      <c r="BF2672" s="789"/>
      <c r="BG2672" s="789"/>
      <c r="BH2672" s="789"/>
      <c r="BI2672" s="789"/>
      <c r="BJ2672" s="789"/>
      <c r="BK2672" s="789"/>
      <c r="BL2672" s="789"/>
      <c r="BM2672" s="789"/>
      <c r="BN2672" s="789"/>
      <c r="BO2672" s="789"/>
      <c r="BP2672" s="789"/>
      <c r="BQ2672" s="789"/>
      <c r="BR2672" s="789"/>
      <c r="BS2672" s="789"/>
      <c r="BT2672" s="789"/>
      <c r="BU2672" s="789"/>
      <c r="BV2672" s="789"/>
      <c r="BW2672" s="789"/>
      <c r="BX2672" s="789"/>
      <c r="BY2672" s="789"/>
      <c r="BZ2672" s="789"/>
      <c r="CA2672" s="789"/>
      <c r="CB2672" s="789"/>
      <c r="CC2672" s="789"/>
      <c r="CD2672" s="789"/>
      <c r="CE2672" s="789"/>
      <c r="CF2672" s="164"/>
      <c r="CG2672" s="774" t="s">
        <v>5853</v>
      </c>
      <c r="CH2672" s="775"/>
      <c r="CI2672" s="776"/>
      <c r="CJ2672" s="164"/>
      <c r="CK2672" s="164"/>
      <c r="CL2672" s="164"/>
      <c r="CM2672" s="164"/>
      <c r="CN2672" s="164"/>
      <c r="CO2672" s="164"/>
      <c r="CP2672" s="164"/>
      <c r="CQ2672" s="164"/>
      <c r="CR2672" s="164"/>
      <c r="CS2672" s="164"/>
      <c r="CT2672" s="164"/>
      <c r="CU2672" s="164"/>
      <c r="CV2672" s="164"/>
      <c r="CW2672" s="164"/>
      <c r="CX2672" s="164"/>
      <c r="CY2672" s="164"/>
      <c r="CZ2672" s="164"/>
      <c r="DA2672" s="164"/>
      <c r="DB2672" s="164"/>
      <c r="DC2672" s="164"/>
      <c r="DD2672" s="164"/>
      <c r="DE2672" s="164"/>
      <c r="DF2672" s="164"/>
      <c r="DG2672" s="164"/>
      <c r="DH2672" s="164"/>
      <c r="DI2672" s="164"/>
      <c r="DJ2672" s="164"/>
      <c r="DK2672" s="164"/>
      <c r="DL2672" s="164"/>
      <c r="DM2672" s="164"/>
      <c r="DN2672" s="164"/>
      <c r="DO2672" s="164"/>
      <c r="DP2672" s="164"/>
      <c r="DQ2672" s="164"/>
      <c r="DR2672" s="164"/>
      <c r="DS2672" s="164"/>
      <c r="DT2672" s="164"/>
      <c r="DU2672" s="164"/>
    </row>
    <row r="2673" spans="1:87" ht="132" customHeight="1">
      <c r="A2673" s="57"/>
      <c r="B2673" s="26"/>
      <c r="C2673" s="870"/>
      <c r="D2673" s="871"/>
      <c r="E2673" s="871"/>
      <c r="F2673" s="871"/>
      <c r="G2673" s="871"/>
      <c r="H2673" s="871"/>
      <c r="I2673" s="871"/>
      <c r="J2673" s="871"/>
      <c r="K2673" s="871"/>
      <c r="L2673" s="872"/>
      <c r="M2673" s="951" t="s">
        <v>5909</v>
      </c>
      <c r="N2673" s="969"/>
      <c r="O2673" s="952"/>
      <c r="P2673" s="951" t="s">
        <v>5910</v>
      </c>
      <c r="Q2673" s="969"/>
      <c r="R2673" s="952"/>
      <c r="S2673" s="951" t="s">
        <v>5911</v>
      </c>
      <c r="T2673" s="969"/>
      <c r="U2673" s="952"/>
      <c r="V2673" s="951" t="s">
        <v>5912</v>
      </c>
      <c r="W2673" s="969"/>
      <c r="X2673" s="952"/>
      <c r="Y2673" s="951" t="s">
        <v>5913</v>
      </c>
      <c r="Z2673" s="969"/>
      <c r="AA2673" s="952"/>
      <c r="AB2673" s="951" t="s">
        <v>5914</v>
      </c>
      <c r="AC2673" s="969"/>
      <c r="AD2673" s="952"/>
      <c r="AE2673" s="164"/>
      <c r="AF2673" s="164"/>
      <c r="AG2673" s="802" t="s">
        <v>5878</v>
      </c>
      <c r="AH2673" s="802"/>
      <c r="AI2673" s="802"/>
      <c r="AJ2673" s="803" t="s">
        <v>5915</v>
      </c>
      <c r="AK2673" s="803"/>
      <c r="AL2673" s="803"/>
      <c r="AM2673" s="802" t="s">
        <v>5916</v>
      </c>
      <c r="AN2673" s="802"/>
      <c r="AO2673" s="802"/>
      <c r="AP2673" s="803" t="s">
        <v>5917</v>
      </c>
      <c r="AQ2673" s="803"/>
      <c r="AR2673" s="803"/>
      <c r="AS2673" s="803" t="s">
        <v>5918</v>
      </c>
      <c r="AT2673" s="803"/>
      <c r="AU2673" s="803"/>
      <c r="AV2673" s="802" t="s">
        <v>5919</v>
      </c>
      <c r="AW2673" s="802"/>
      <c r="AX2673" s="802"/>
      <c r="AY2673" s="803" t="s">
        <v>5920</v>
      </c>
      <c r="AZ2673" s="803"/>
      <c r="BA2673" s="803"/>
      <c r="BB2673" s="802" t="s">
        <v>5921</v>
      </c>
      <c r="BC2673" s="802"/>
      <c r="BD2673" s="802"/>
      <c r="BE2673" s="803" t="s">
        <v>5922</v>
      </c>
      <c r="BF2673" s="803"/>
      <c r="BG2673" s="803"/>
      <c r="BH2673" s="802" t="s">
        <v>5923</v>
      </c>
      <c r="BI2673" s="802"/>
      <c r="BJ2673" s="802"/>
      <c r="BK2673" s="803" t="s">
        <v>5914</v>
      </c>
      <c r="BL2673" s="803"/>
      <c r="BM2673" s="803"/>
      <c r="BN2673" s="802" t="s">
        <v>5924</v>
      </c>
      <c r="BO2673" s="802"/>
      <c r="BP2673" s="802"/>
      <c r="BQ2673" s="803" t="s">
        <v>5925</v>
      </c>
      <c r="BR2673" s="803"/>
      <c r="BS2673" s="803"/>
      <c r="BT2673" s="802" t="s">
        <v>5926</v>
      </c>
      <c r="BU2673" s="802"/>
      <c r="BV2673" s="802"/>
      <c r="BW2673" s="803" t="s">
        <v>5927</v>
      </c>
      <c r="BX2673" s="803"/>
      <c r="BY2673" s="803"/>
      <c r="BZ2673" s="802" t="s">
        <v>5928</v>
      </c>
      <c r="CA2673" s="802"/>
      <c r="CB2673" s="802"/>
      <c r="CC2673" s="803" t="s">
        <v>5929</v>
      </c>
      <c r="CD2673" s="803"/>
      <c r="CE2673" s="803"/>
      <c r="CF2673" s="547" t="s">
        <v>5315</v>
      </c>
      <c r="CG2673" s="778" t="s">
        <v>5434</v>
      </c>
      <c r="CH2673" s="778"/>
      <c r="CI2673" s="778"/>
    </row>
    <row r="2674" spans="1:87" ht="48" customHeight="1">
      <c r="A2674" s="57"/>
      <c r="B2674" s="26"/>
      <c r="C2674" s="873"/>
      <c r="D2674" s="874"/>
      <c r="E2674" s="874"/>
      <c r="F2674" s="874"/>
      <c r="G2674" s="874"/>
      <c r="H2674" s="874"/>
      <c r="I2674" s="874"/>
      <c r="J2674" s="874"/>
      <c r="K2674" s="874"/>
      <c r="L2674" s="875"/>
      <c r="M2674" s="62" t="s">
        <v>5416</v>
      </c>
      <c r="N2674" s="152" t="s">
        <v>5397</v>
      </c>
      <c r="O2674" s="152" t="s">
        <v>5398</v>
      </c>
      <c r="P2674" s="62" t="s">
        <v>5416</v>
      </c>
      <c r="Q2674" s="152" t="s">
        <v>5397</v>
      </c>
      <c r="R2674" s="152" t="s">
        <v>5398</v>
      </c>
      <c r="S2674" s="62" t="s">
        <v>5416</v>
      </c>
      <c r="T2674" s="152" t="s">
        <v>5397</v>
      </c>
      <c r="U2674" s="152" t="s">
        <v>5398</v>
      </c>
      <c r="V2674" s="62" t="s">
        <v>5416</v>
      </c>
      <c r="W2674" s="152" t="s">
        <v>5397</v>
      </c>
      <c r="X2674" s="152" t="s">
        <v>5398</v>
      </c>
      <c r="Y2674" s="62" t="s">
        <v>5416</v>
      </c>
      <c r="Z2674" s="152" t="s">
        <v>5397</v>
      </c>
      <c r="AA2674" s="152" t="s">
        <v>5398</v>
      </c>
      <c r="AB2674" s="62" t="s">
        <v>5416</v>
      </c>
      <c r="AC2674" s="152" t="s">
        <v>5397</v>
      </c>
      <c r="AD2674" s="152" t="s">
        <v>5398</v>
      </c>
      <c r="AE2674" s="164"/>
      <c r="AF2674" s="164"/>
      <c r="AG2674" s="421" t="s">
        <v>5369</v>
      </c>
      <c r="AH2674" s="250" t="s">
        <v>5423</v>
      </c>
      <c r="AI2674" s="321" t="s">
        <v>5424</v>
      </c>
      <c r="AJ2674" s="421" t="s">
        <v>5369</v>
      </c>
      <c r="AK2674" s="250" t="s">
        <v>5423</v>
      </c>
      <c r="AL2674" s="321" t="s">
        <v>5424</v>
      </c>
      <c r="AM2674" s="421" t="s">
        <v>5369</v>
      </c>
      <c r="AN2674" s="250" t="s">
        <v>5423</v>
      </c>
      <c r="AO2674" s="321" t="s">
        <v>5424</v>
      </c>
      <c r="AP2674" s="421" t="s">
        <v>5369</v>
      </c>
      <c r="AQ2674" s="250" t="s">
        <v>5423</v>
      </c>
      <c r="AR2674" s="321" t="s">
        <v>5424</v>
      </c>
      <c r="AS2674" s="421" t="s">
        <v>5369</v>
      </c>
      <c r="AT2674" s="250" t="s">
        <v>5423</v>
      </c>
      <c r="AU2674" s="321" t="s">
        <v>5424</v>
      </c>
      <c r="AV2674" s="421" t="s">
        <v>5369</v>
      </c>
      <c r="AW2674" s="250" t="s">
        <v>5423</v>
      </c>
      <c r="AX2674" s="321" t="s">
        <v>5424</v>
      </c>
      <c r="AY2674" s="421" t="s">
        <v>5369</v>
      </c>
      <c r="AZ2674" s="250" t="s">
        <v>5423</v>
      </c>
      <c r="BA2674" s="321" t="s">
        <v>5424</v>
      </c>
      <c r="BB2674" s="421" t="s">
        <v>5369</v>
      </c>
      <c r="BC2674" s="250" t="s">
        <v>5423</v>
      </c>
      <c r="BD2674" s="321" t="s">
        <v>5424</v>
      </c>
      <c r="BE2674" s="421" t="s">
        <v>5369</v>
      </c>
      <c r="BF2674" s="250" t="s">
        <v>5423</v>
      </c>
      <c r="BG2674" s="321" t="s">
        <v>5424</v>
      </c>
      <c r="BH2674" s="421" t="s">
        <v>5369</v>
      </c>
      <c r="BI2674" s="250" t="s">
        <v>5423</v>
      </c>
      <c r="BJ2674" s="321" t="s">
        <v>5424</v>
      </c>
      <c r="BK2674" s="421" t="s">
        <v>5369</v>
      </c>
      <c r="BL2674" s="250" t="s">
        <v>5423</v>
      </c>
      <c r="BM2674" s="321" t="s">
        <v>5424</v>
      </c>
      <c r="BN2674" s="421" t="s">
        <v>5369</v>
      </c>
      <c r="BO2674" s="250" t="s">
        <v>5423</v>
      </c>
      <c r="BP2674" s="321" t="s">
        <v>5424</v>
      </c>
      <c r="BQ2674" s="421" t="s">
        <v>5369</v>
      </c>
      <c r="BR2674" s="250" t="s">
        <v>5423</v>
      </c>
      <c r="BS2674" s="321" t="s">
        <v>5424</v>
      </c>
      <c r="BT2674" s="421" t="s">
        <v>5369</v>
      </c>
      <c r="BU2674" s="250" t="s">
        <v>5423</v>
      </c>
      <c r="BV2674" s="321" t="s">
        <v>5424</v>
      </c>
      <c r="BW2674" s="421" t="s">
        <v>5369</v>
      </c>
      <c r="BX2674" s="250" t="s">
        <v>5423</v>
      </c>
      <c r="BY2674" s="321" t="s">
        <v>5424</v>
      </c>
      <c r="BZ2674" s="421" t="s">
        <v>5369</v>
      </c>
      <c r="CA2674" s="250" t="s">
        <v>5423</v>
      </c>
      <c r="CB2674" s="321" t="s">
        <v>5424</v>
      </c>
      <c r="CC2674" s="421" t="s">
        <v>5369</v>
      </c>
      <c r="CD2674" s="250" t="s">
        <v>5423</v>
      </c>
      <c r="CE2674" s="321" t="s">
        <v>5424</v>
      </c>
      <c r="CF2674" s="1027" t="s">
        <v>5368</v>
      </c>
      <c r="CG2674" s="269" t="s">
        <v>5459</v>
      </c>
      <c r="CH2674" s="270" t="s">
        <v>5093</v>
      </c>
      <c r="CI2674" s="271" t="s">
        <v>5094</v>
      </c>
    </row>
    <row r="2675" spans="1:87" ht="15" customHeight="1">
      <c r="A2675" s="57"/>
      <c r="B2675" s="26"/>
      <c r="C2675" s="625" t="s">
        <v>5008</v>
      </c>
      <c r="D2675" s="852" t="str">
        <f>IF(D40="","",D40)</f>
        <v>OFICINA DEL C GOBERNADOR</v>
      </c>
      <c r="E2675" s="853"/>
      <c r="F2675" s="853"/>
      <c r="G2675" s="853"/>
      <c r="H2675" s="853"/>
      <c r="I2675" s="853"/>
      <c r="J2675" s="853"/>
      <c r="K2675" s="853"/>
      <c r="L2675" s="854"/>
      <c r="M2675" s="614"/>
      <c r="N2675" s="614"/>
      <c r="O2675" s="614"/>
      <c r="P2675" s="614"/>
      <c r="Q2675" s="614"/>
      <c r="R2675" s="614"/>
      <c r="S2675" s="614"/>
      <c r="T2675" s="614"/>
      <c r="U2675" s="614"/>
      <c r="V2675" s="614"/>
      <c r="W2675" s="614"/>
      <c r="X2675" s="614"/>
      <c r="Y2675" s="614"/>
      <c r="Z2675" s="614"/>
      <c r="AA2675" s="614"/>
      <c r="AB2675" s="614"/>
      <c r="AC2675" s="614"/>
      <c r="AD2675" s="614"/>
      <c r="AE2675" s="164"/>
      <c r="AF2675" s="164"/>
      <c r="AG2675" s="419">
        <f>IF(OR(P2549="NS",$Y1815="NS",$AB1815="NS"),0,IF(AND(P2549="NA",$Y1815="NA",$AB1815="NA"),0,IF(P2549&lt;=SUM($Y1815,$AB1815),0,1)))</f>
        <v>0</v>
      </c>
      <c r="AH2675" s="420">
        <f>IF(OR(Q2549="NS",$Z1815="NS",$AC1815="NS"),0,IF(AND(Q2549="NA",$Z1815="NA",$AC1815="NA"),0,IF(Q2549&lt;=SUM($Z1815,$AC1815),0,1)))</f>
        <v>0</v>
      </c>
      <c r="AI2675" s="313">
        <f>IF(OR(R2549="NS",$AA1815="NS",$AD1815="NS"),0,IF(AND(R2549="NA",$AA1815="NA",$AD1815="NA"),0,IF(R2549&lt;=SUM($AA1815,$AD1815),0,1)))</f>
        <v>0</v>
      </c>
      <c r="AJ2675" s="419">
        <f>IF(OR(S2549="NS",$Y1815="NS",$AB1815="NS"),0,IF(AND(S2549="NA",$Y1815="NA",$AB1815="NA"),0,IF(S2549&lt;=SUM($Y1815,$AB1815),0,1)))</f>
        <v>0</v>
      </c>
      <c r="AK2675" s="420">
        <f>IF(OR(T2549="NS",$Z1815="NS",$AC1815="NS"),0,IF(AND(T2549="NA",$Z1815="NA",$AC1815="NA"),0,IF(T2549&lt;=SUM($Z1815,$AC1815),0,1)))</f>
        <v>0</v>
      </c>
      <c r="AL2675" s="313">
        <f>IF(OR(U2549="NS",$AA1815="NS",$AD1815="NS"),0,IF(AND(U2549="NA",$AA1815="NA",$AD1815="NA"),0,IF(U2549&lt;=SUM($AA1815,$AD1815),0,1)))</f>
        <v>0</v>
      </c>
      <c r="AM2675" s="419">
        <f>IF(OR(V2549="NS",$Y1815="NS",$AB1815="NS"),0,IF(AND(V2549="NA",$Y1815="NA",$AB1815="NA"),0,IF(V2549&lt;=SUM($Y1815,$AB1815),0,1)))</f>
        <v>0</v>
      </c>
      <c r="AN2675" s="420">
        <f>IF(OR(W2549="NS",$Z1815="NS",$AC1815="NS"),0,IF(AND(W2549="NA",$Z1815="NA",$AC1815="NA"),0,IF(W2549&lt;=SUM($Z1815,$AC1815),0,1)))</f>
        <v>0</v>
      </c>
      <c r="AO2675" s="313">
        <f>IF(OR(X2549="NS",$AA1815="NS",$AD1815="NS"),0,IF(AND(X2549="NA",$AA1815="NA",$AD1815="NA"),0,IF(X2549&lt;=SUM($AA1815,$AD1815),0,1)))</f>
        <v>0</v>
      </c>
      <c r="AP2675" s="419">
        <f>IF(OR(Y2549="NS",$Y1815="NS",$AB1815="NS"),0,IF(AND(Y2549="NA",$Y1815="NA",$AB1815="NA"),0,IF(Y2549&lt;=SUM($Y1815,$AB1815),0,1)))</f>
        <v>0</v>
      </c>
      <c r="AQ2675" s="420">
        <f>IF(OR(Z2549="NS",$Z1815="NS",$AC1815="NS"),0,IF(AND(Z2549="NA",$Z1815="NA",$AC1815="NA"),0,IF(Z2549&lt;=SUM($Z1815,$AC1815),0,1)))</f>
        <v>0</v>
      </c>
      <c r="AR2675" s="313">
        <f>IF(OR(AA2549="NS",$AA1815="NS",$AD1815="NS"),0,IF(AND(AA2549="NA",$AA1815="NA",$AD1815="NA"),0,IF(AA2549&lt;=SUM($AA1815,$AD1815),0,1)))</f>
        <v>0</v>
      </c>
      <c r="AS2675" s="419">
        <f>IF(OR(AB2549="NS",$Y1815="NS",$AB1815="NS"),0,IF(AND(AB2549="NA",$Y1815="NA",$AB1815="NA"),0,IF(AB2549&lt;=SUM($Y1815,$AB1815),0,1)))</f>
        <v>0</v>
      </c>
      <c r="AT2675" s="420">
        <f>IF(OR(AC2549="NS",$Z1815="NS",$AC1815="NS"),0,IF(AND(AC2549="NA",$Z1815="NA",$AC1815="NA"),0,IF(AC2549&lt;=SUM($Z1815,$AC1815),0,1)))</f>
        <v>0</v>
      </c>
      <c r="AU2675" s="313">
        <f>IF(OR(AD2549="NS",$AA1815="NS",$AD1815="NS"),0,IF(AND(AD2549="NA",$AA1815="NA",$AD1815="NA"),0,IF(AD2549&lt;=SUM($AA1815,$AD1815),0,1)))</f>
        <v>0</v>
      </c>
      <c r="AV2675" s="419">
        <f>IF(OR(M2675="NS",$Y1815="NS",$AB1815="NS"),0,IF(AND(M2675="NA",$Y1815="NA",$AB1815="NA"),0,IF(M2675&lt;=SUM($Y1815,$AB1815),0,1)))</f>
        <v>0</v>
      </c>
      <c r="AW2675" s="420">
        <f>IF(OR(N2675="NS",$Z1815="NS",$AC1815="NS"),0,IF(AND(N2675="NA",$Z1815="NA",$AC1815="NA"),0,IF(N2675&lt;=SUM($Z1815,$AC1815),0,1)))</f>
        <v>0</v>
      </c>
      <c r="AX2675" s="313">
        <f>IF(OR(O2675="NS",$AA1815="NS",$AD1815="NS"),0,IF(AND(O2675="NA",$AA1815="NA",$AD1815="NA"),0,IF(O2675&lt;=SUM($AA1815,$AD1815),0,1)))</f>
        <v>0</v>
      </c>
      <c r="AY2675" s="419">
        <f>IF(OR(P2675="NS",$Y1815="NS",$AB1815="NS"),0,IF(AND(P2675="NA",$Y1815="NA",$AB1815="NA"),0,IF(P2675&lt;=SUM($Y1815,$AB1815),0,1)))</f>
        <v>0</v>
      </c>
      <c r="AZ2675" s="420">
        <f>IF(OR(Q2675="NS",$Z1815="NS",$AC1815="NS"),0,IF(AND(Q2675="NA",$Z1815="NA",$AC1815="NA"),0,IF(Q2675&lt;=SUM($Z1815,$AC1815),0,1)))</f>
        <v>0</v>
      </c>
      <c r="BA2675" s="313">
        <f>IF(OR(R2675="NS",$AA1815="NS",$AD1815="NS"),0,IF(AND(R2675="NA",$AA1815="NA",$AD1815="NA"),0,IF(R2675&lt;=SUM($AA1815,$AD1815),0,1)))</f>
        <v>0</v>
      </c>
      <c r="BB2675" s="419">
        <f>IF(OR(S2675="NS",$Y1815="NS",$AB1815="NS"),0,IF(AND(S2675="NA",$Y1815="NA",$AB1815="NA"),0,IF(S2675&lt;=SUM($Y1815,$AB1815),0,1)))</f>
        <v>0</v>
      </c>
      <c r="BC2675" s="420">
        <f>IF(OR(T2675="NS",$Z1815="NS",$AC1815="NS"),0,IF(AND(T2675="NA",$Z1815="NA",$AC1815="NA"),0,IF(T2675&lt;=SUM($Z1815,$AC1815),0,1)))</f>
        <v>0</v>
      </c>
      <c r="BD2675" s="313">
        <f>IF(OR(U2675="NS",$AA1815="NS",$AD1815="NS"),0,IF(AND(U2675="NA",$AA1815="NA",$AD1815="NA"),0,IF(U2675&lt;=SUM($AA1815,$AD1815),0,1)))</f>
        <v>0</v>
      </c>
      <c r="BE2675" s="419">
        <f>IF(OR(V2675="NS",$Y1815="NS",$AB1815="NS"),0,IF(AND(V2675="NA",$Y1815="NA",$AB1815="NA"),0,IF(V2675&lt;=SUM($Y1815,$AB1815),0,1)))</f>
        <v>0</v>
      </c>
      <c r="BF2675" s="420">
        <f>IF(OR(W2675="NS",$Z1815="NS",$AC1815="NS"),0,IF(AND(W2675="NA",$Z1815="NA",$AC1815="NA"),0,IF(W2675&lt;=SUM($Z1815,$AC1815),0,1)))</f>
        <v>0</v>
      </c>
      <c r="BG2675" s="313">
        <f>IF(OR(X2675="NS",$AA1815="NS",$AD1815="NS"),0,IF(AND(X2675="NA",$AA1815="NA",$AD1815="NA"),0,IF(X2675&lt;=SUM($AA1815,$AD1815),0,1)))</f>
        <v>0</v>
      </c>
      <c r="BH2675" s="419">
        <f>IF(OR(Y2675="NS",$Y1815="NS",$AB1815="NS"),0,IF(AND(Y2675="NA",$Y1815="NA",$AB1815="NA"),0,IF(Y2675&lt;=SUM($Y1815,$AB1815),0,1)))</f>
        <v>0</v>
      </c>
      <c r="BI2675" s="420">
        <f>IF(OR(Z2675="NS",$Z1815="NS",$AC1815="NS"),0,IF(AND(Z2675="NA",$Z1815="NA",$AC1815="NA"),0,IF(Z2675&lt;=SUM($Z1815,$AC1815),0,1)))</f>
        <v>0</v>
      </c>
      <c r="BJ2675" s="313">
        <f>IF(OR(AA2675="NS",$AA1815="NS",$AD1815="NS"),0,IF(AND(AA2675="NA",$AA1815="NA",$AD1815="NA"),0,IF(AA2675&lt;=SUM($AA1815,$AD1815),0,1)))</f>
        <v>0</v>
      </c>
      <c r="BK2675" s="419">
        <f>IF(OR(AB2675="NS",$Y1815="NS",$AB1815="NS"),0,IF(AND(AB2675="NA",$Y1815="NA",$AB1815="NA"),0,IF(AB2675&lt;=SUM($Y1815,$AB1815),0,1)))</f>
        <v>0</v>
      </c>
      <c r="BL2675" s="420">
        <f>IF(OR(AC2675="NS",$Z1815="NS",$AC1815="NS"),0,IF(AND(AC2675="NA",$Z1815="NA",$AC1815="NA"),0,IF(AC2675&lt;=SUM($Z1815,$AC1815),0,1)))</f>
        <v>0</v>
      </c>
      <c r="BM2675" s="313">
        <f>IF(OR(AD2675="NS",$AA1815="NS",$AD1815="NS"),0,IF(AND(AD2675="NA",$AA1815="NA",$AD1815="NA"),0,IF(AD2675&lt;=SUM($AA1815,$AD1815),0,1)))</f>
        <v>0</v>
      </c>
      <c r="BN2675" s="419">
        <f>IF(OR(M2801="NS",$Y1815="NS",$AB1815="NS"),0,IF(AND(M2801="NA",$Y1815="NA",$AB1815="NA"),0,IF(M2801&lt;=SUM($Y1815,$AB1815),0,1)))</f>
        <v>0</v>
      </c>
      <c r="BO2675" s="420">
        <f>IF(OR(N2801="NS",$Z1815="NS",$AC1815="NS"),0,IF(AND(N2801="NA",$Z1815="NA",$AC1815="NA"),0,IF(N2801&lt;=SUM($Z1815,$AC1815),0,1)))</f>
        <v>0</v>
      </c>
      <c r="BP2675" s="313">
        <f>IF(OR(O2801="NS",$AA1815="NS",$AD1815="NS"),0,IF(AND(O2801="NA",$AA1815="NA",$AD1815="NA"),0,IF(O2801&lt;=SUM($AA1815,$AD1815),0,1)))</f>
        <v>0</v>
      </c>
      <c r="BQ2675" s="419">
        <f>IF(OR(P2801="NS",$Y1815="NS",$AB1815="NS"),0,IF(AND(P2801="NA",$Y1815="NA",$AB1815="NA"),0,IF(P2801&lt;=SUM($Y1815,$AB1815),0,1)))</f>
        <v>0</v>
      </c>
      <c r="BR2675" s="420">
        <f>IF(OR(Q2801="NS",$Z1815="NS",$AC1815="NS"),0,IF(AND(Q2801="NA",$Z1815="NA",$AC1815="NA"),0,IF(Q2801&lt;=SUM($Z1815,$AC1815),0,1)))</f>
        <v>0</v>
      </c>
      <c r="BS2675" s="313">
        <f>IF(OR(R2801="NS",$AA1815="NS",$AD1815="NS"),0,IF(AND(R2801="NA",$AA1815="NA",$AD1815="NA"),0,IF(R2801&lt;=SUM($AA1815,$AD1815),0,1)))</f>
        <v>0</v>
      </c>
      <c r="BT2675" s="419">
        <f>IF(OR(S2801="NS",$Y1815="NS",$AB1815="NS"),0,IF(AND(S2801="NA",$Y1815="NA",$AB1815="NA"),0,IF(S2801&lt;=SUM($Y1815,$AB1815),0,1)))</f>
        <v>0</v>
      </c>
      <c r="BU2675" s="420">
        <f>IF(OR(T2801="NS",$Z1815="NS",$AC1815="NS"),0,IF(AND(T2801="NA",$Z1815="NA",$AC1815="NA"),0,IF(T2801&lt;=SUM($Z1815,$AC1815),0,1)))</f>
        <v>0</v>
      </c>
      <c r="BV2675" s="313">
        <f>IF(OR(U2801="NS",$AA1815="NS",$AD1815="NS"),0,IF(AND(U2801="NA",$AA1815="NA",$AD1815="NA"),0,IF(U2801&lt;=SUM($AA1815,$AD1815),0,1)))</f>
        <v>0</v>
      </c>
      <c r="BW2675" s="419">
        <f>IF(OR(V2801="NS",$Y1815="NS",$AB1815="NS"),0,IF(AND(V2801="NA",$Y1815="NA",$AB1815="NA"),0,IF(V2801&lt;=SUM($Y1815,$AB1815),0,1)))</f>
        <v>0</v>
      </c>
      <c r="BX2675" s="420">
        <f>IF(OR(W2801="NS",$Z1815="NS",$AC1815="NS"),0,IF(AND(W2801="NA",$Z1815="NA",$AC1815="NA"),0,IF(W2801&lt;=SUM($Z1815,$AC1815),0,1)))</f>
        <v>0</v>
      </c>
      <c r="BY2675" s="313">
        <f>IF(OR(X2801="NS",$AA1815="NS",$AD1815="NS"),0,IF(AND(X2801="NA",$AA1815="NA",$AD1815="NA"),0,IF(X2801&lt;=SUM($AA1815,$AD1815),0,1)))</f>
        <v>0</v>
      </c>
      <c r="BZ2675" s="419">
        <f>IF(OR(Y2801="NS",$Y1815="NS",$AB1815="NS"),0,IF(AND(Y2801="NA",$Y1815="NA",$AB1815="NA"),0,IF(Y2801&lt;=SUM($Y1815,$AB1815),0,1)))</f>
        <v>0</v>
      </c>
      <c r="CA2675" s="420">
        <f>IF(OR(Z2801="NS",$Z1815="NS",$AC1815="NS"),0,IF(AND(Z2801="NA",$Z1815="NA",$AC1815="NA"),0,IF(Z2801&lt;=SUM($Z1815,$AC1815),0,1)))</f>
        <v>0</v>
      </c>
      <c r="CB2675" s="313">
        <f>IF(OR(AA2801="NS",$AA1815="NS",$AD1815="NS"),0,IF(AND(AA2801="NA",$AA1815="NA",$AD1815="NA"),0,IF(AA2801&lt;=SUM($AA1815,$AD1815),0,1)))</f>
        <v>0</v>
      </c>
      <c r="CC2675" s="419">
        <f>IF(OR(AB2801="NS",$Y1815="NS",$AB1815="NS"),0,IF(AND(AB2801="NA",$Y1815="NA",$AB1815="NA"),0,IF(AB2801&lt;=SUM($Y1815,$AB1815),0,1)))</f>
        <v>0</v>
      </c>
      <c r="CD2675" s="420">
        <f>IF(OR(AC2801="NS",$Z1815="NS",$AC1815="NS"),0,IF(AND(AC2801="NA",$Z1815="NA",$AC1815="NA"),0,IF(AC2801&lt;=SUM($Z1815,$AC1815),0,1)))</f>
        <v>0</v>
      </c>
      <c r="CE2675" s="313">
        <f>IF(OR(AD2801="NS",$AA1815="NS",$AD1815="NS"),0,IF(AND(AD2801="NA",$AA1815="NA",$AD1815="NA"),0,IF(AD2801&lt;=SUM($AA1815,$AD1815),0,1)))</f>
        <v>0</v>
      </c>
      <c r="CF2675" s="1027"/>
      <c r="CG2675" s="272">
        <f>IF(SUM(AG2675:CE2675)=0,0,1)</f>
        <v>0</v>
      </c>
      <c r="CH2675" s="273" t="str">
        <f>IF(CG2675=0,"",
IF(SUM($CG$2675:CG2675)=1,CI2675,
IF($CG$2795&gt;SUM($CG$2675:CG2675),_xlfn.CONCAT(", ",CI2675),
IF($CG$2795=SUM($CG$2675:CG2675),_xlfn.CONCAT(" y ",CI2675)))))</f>
        <v/>
      </c>
      <c r="CI2675" s="156" t="s">
        <v>5095</v>
      </c>
    </row>
    <row r="2676" spans="1:87" ht="15" customHeight="1">
      <c r="A2676" s="57"/>
      <c r="B2676" s="26"/>
      <c r="C2676" s="165" t="s">
        <v>5010</v>
      </c>
      <c r="D2676" s="852" t="str">
        <f t="shared" ref="D2676:D2739" si="953">IF(D41="","",D41)</f>
        <v>SECRETARIA DE DESARROLLO AGROPECUARIO RURAL Y PESCA</v>
      </c>
      <c r="E2676" s="853"/>
      <c r="F2676" s="853"/>
      <c r="G2676" s="853"/>
      <c r="H2676" s="853"/>
      <c r="I2676" s="853"/>
      <c r="J2676" s="853"/>
      <c r="K2676" s="853"/>
      <c r="L2676" s="854"/>
      <c r="M2676" s="614"/>
      <c r="N2676" s="614"/>
      <c r="O2676" s="614"/>
      <c r="P2676" s="614"/>
      <c r="Q2676" s="614"/>
      <c r="R2676" s="614"/>
      <c r="S2676" s="614"/>
      <c r="T2676" s="614"/>
      <c r="U2676" s="614"/>
      <c r="V2676" s="614"/>
      <c r="W2676" s="614"/>
      <c r="X2676" s="614"/>
      <c r="Y2676" s="614"/>
      <c r="Z2676" s="614"/>
      <c r="AA2676" s="614"/>
      <c r="AB2676" s="614"/>
      <c r="AC2676" s="614"/>
      <c r="AD2676" s="614"/>
      <c r="AE2676" s="164"/>
      <c r="AF2676" s="164"/>
      <c r="AG2676" s="419">
        <f t="shared" ref="AG2676:AG2739" si="954">IF(OR(P2550="NS",$Y1816="NS",$AB1816="NS"),0,IF(AND(P2550="NA",$Y1816="NA",$AB1816="NA"),0,IF(P2550&lt;=SUM($Y1816,$AB1816),0,1)))</f>
        <v>0</v>
      </c>
      <c r="AH2676" s="420">
        <f t="shared" ref="AH2676:AH2739" si="955">IF(OR(Q2550="NS",$Z1816="NS",$AC1816="NS"),0,IF(AND(Q2550="NA",$Z1816="NA",$AC1816="NA"),0,IF(Q2550&lt;=SUM($Z1816,$AC1816),0,1)))</f>
        <v>0</v>
      </c>
      <c r="AI2676" s="313">
        <f t="shared" ref="AI2676:AI2739" si="956">IF(OR(R2550="NS",$AA1816="NS",$AD1816="NS"),0,IF(AND(R2550="NA",$AA1816="NA",$AD1816="NA"),0,IF(R2550&lt;=SUM($AA1816,$AD1816),0,1)))</f>
        <v>0</v>
      </c>
      <c r="AJ2676" s="419">
        <f t="shared" ref="AJ2676:AJ2739" si="957">IF(OR(S2550="NS",$Y1816="NS",$AB1816="NS"),0,IF(AND(S2550="NA",$Y1816="NA",$AB1816="NA"),0,IF(S2550&lt;=SUM($Y1816,$AB1816),0,1)))</f>
        <v>0</v>
      </c>
      <c r="AK2676" s="420">
        <f t="shared" ref="AK2676:AK2739" si="958">IF(OR(T2550="NS",$Z1816="NS",$AC1816="NS"),0,IF(AND(T2550="NA",$Z1816="NA",$AC1816="NA"),0,IF(T2550&lt;=SUM($Z1816,$AC1816),0,1)))</f>
        <v>0</v>
      </c>
      <c r="AL2676" s="313">
        <f t="shared" ref="AL2676:AL2739" si="959">IF(OR(U2550="NS",$AA1816="NS",$AD1816="NS"),0,IF(AND(U2550="NA",$AA1816="NA",$AD1816="NA"),0,IF(U2550&lt;=SUM($AA1816,$AD1816),0,1)))</f>
        <v>0</v>
      </c>
      <c r="AM2676" s="419">
        <f t="shared" ref="AM2676:AM2739" si="960">IF(OR(V2550="NS",$Y1816="NS",$AB1816="NS"),0,IF(AND(V2550="NA",$Y1816="NA",$AB1816="NA"),0,IF(V2550&lt;=SUM($Y1816,$AB1816),0,1)))</f>
        <v>0</v>
      </c>
      <c r="AN2676" s="420">
        <f t="shared" ref="AN2676:AN2739" si="961">IF(OR(W2550="NS",$Z1816="NS",$AC1816="NS"),0,IF(AND(W2550="NA",$Z1816="NA",$AC1816="NA"),0,IF(W2550&lt;=SUM($Z1816,$AC1816),0,1)))</f>
        <v>0</v>
      </c>
      <c r="AO2676" s="313">
        <f t="shared" ref="AO2676:AO2739" si="962">IF(OR(X2550="NS",$AA1816="NS",$AD1816="NS"),0,IF(AND(X2550="NA",$AA1816="NA",$AD1816="NA"),0,IF(X2550&lt;=SUM($AA1816,$AD1816),0,1)))</f>
        <v>0</v>
      </c>
      <c r="AP2676" s="419">
        <f t="shared" ref="AP2676:AP2739" si="963">IF(OR(Y2550="NS",$Y1816="NS",$AB1816="NS"),0,IF(AND(Y2550="NA",$Y1816="NA",$AB1816="NA"),0,IF(Y2550&lt;=SUM($Y1816,$AB1816),0,1)))</f>
        <v>0</v>
      </c>
      <c r="AQ2676" s="420">
        <f t="shared" ref="AQ2676:AQ2739" si="964">IF(OR(Z2550="NS",$Z1816="NS",$AC1816="NS"),0,IF(AND(Z2550="NA",$Z1816="NA",$AC1816="NA"),0,IF(Z2550&lt;=SUM($Z1816,$AC1816),0,1)))</f>
        <v>0</v>
      </c>
      <c r="AR2676" s="313">
        <f t="shared" ref="AR2676:AR2739" si="965">IF(OR(AA2550="NS",$AA1816="NS",$AD1816="NS"),0,IF(AND(AA2550="NA",$AA1816="NA",$AD1816="NA"),0,IF(AA2550&lt;=SUM($AA1816,$AD1816),0,1)))</f>
        <v>0</v>
      </c>
      <c r="AS2676" s="419">
        <f t="shared" ref="AS2676:AS2739" si="966">IF(OR(AB2550="NS",$Y1816="NS",$AB1816="NS"),0,IF(AND(AB2550="NA",$Y1816="NA",$AB1816="NA"),0,IF(AB2550&lt;=SUM($Y1816,$AB1816),0,1)))</f>
        <v>0</v>
      </c>
      <c r="AT2676" s="420">
        <f t="shared" ref="AT2676:AT2739" si="967">IF(OR(AC2550="NS",$Z1816="NS",$AC1816="NS"),0,IF(AND(AC2550="NA",$Z1816="NA",$AC1816="NA"),0,IF(AC2550&lt;=SUM($Z1816,$AC1816),0,1)))</f>
        <v>0</v>
      </c>
      <c r="AU2676" s="313">
        <f t="shared" ref="AU2676:AU2739" si="968">IF(OR(AD2550="NS",$AA1816="NS",$AD1816="NS"),0,IF(AND(AD2550="NA",$AA1816="NA",$AD1816="NA"),0,IF(AD2550&lt;=SUM($AA1816,$AD1816),0,1)))</f>
        <v>0</v>
      </c>
      <c r="AV2676" s="419">
        <f t="shared" ref="AV2676:AV2739" si="969">IF(OR(M2676="NS",$Y1816="NS",$AB1816="NS"),0,IF(AND(M2676="NA",$Y1816="NA",$AB1816="NA"),0,IF(M2676&lt;=SUM($Y1816,$AB1816),0,1)))</f>
        <v>0</v>
      </c>
      <c r="AW2676" s="420">
        <f t="shared" ref="AW2676:AW2739" si="970">IF(OR(N2676="NS",$Z1816="NS",$AC1816="NS"),0,IF(AND(N2676="NA",$Z1816="NA",$AC1816="NA"),0,IF(N2676&lt;=SUM($Z1816,$AC1816),0,1)))</f>
        <v>0</v>
      </c>
      <c r="AX2676" s="313">
        <f t="shared" ref="AX2676:AX2739" si="971">IF(OR(O2676="NS",$AA1816="NS",$AD1816="NS"),0,IF(AND(O2676="NA",$AA1816="NA",$AD1816="NA"),0,IF(O2676&lt;=SUM($AA1816,$AD1816),0,1)))</f>
        <v>0</v>
      </c>
      <c r="AY2676" s="419">
        <f t="shared" ref="AY2676:AY2739" si="972">IF(OR(P2676="NS",$Y1816="NS",$AB1816="NS"),0,IF(AND(P2676="NA",$Y1816="NA",$AB1816="NA"),0,IF(P2676&lt;=SUM($Y1816,$AB1816),0,1)))</f>
        <v>0</v>
      </c>
      <c r="AZ2676" s="420">
        <f t="shared" ref="AZ2676:AZ2739" si="973">IF(OR(Q2676="NS",$Z1816="NS",$AC1816="NS"),0,IF(AND(Q2676="NA",$Z1816="NA",$AC1816="NA"),0,IF(Q2676&lt;=SUM($Z1816,$AC1816),0,1)))</f>
        <v>0</v>
      </c>
      <c r="BA2676" s="313">
        <f t="shared" ref="BA2676:BA2739" si="974">IF(OR(R2676="NS",$AA1816="NS",$AD1816="NS"),0,IF(AND(R2676="NA",$AA1816="NA",$AD1816="NA"),0,IF(R2676&lt;=SUM($AA1816,$AD1816),0,1)))</f>
        <v>0</v>
      </c>
      <c r="BB2676" s="419">
        <f t="shared" ref="BB2676:BB2739" si="975">IF(OR(S2676="NS",$Y1816="NS",$AB1816="NS"),0,IF(AND(S2676="NA",$Y1816="NA",$AB1816="NA"),0,IF(S2676&lt;=SUM($Y1816,$AB1816),0,1)))</f>
        <v>0</v>
      </c>
      <c r="BC2676" s="420">
        <f t="shared" ref="BC2676:BC2739" si="976">IF(OR(T2676="NS",$Z1816="NS",$AC1816="NS"),0,IF(AND(T2676="NA",$Z1816="NA",$AC1816="NA"),0,IF(T2676&lt;=SUM($Z1816,$AC1816),0,1)))</f>
        <v>0</v>
      </c>
      <c r="BD2676" s="313">
        <f t="shared" ref="BD2676:BD2739" si="977">IF(OR(U2676="NS",$AA1816="NS",$AD1816="NS"),0,IF(AND(U2676="NA",$AA1816="NA",$AD1816="NA"),0,IF(U2676&lt;=SUM($AA1816,$AD1816),0,1)))</f>
        <v>0</v>
      </c>
      <c r="BE2676" s="419">
        <f t="shared" ref="BE2676:BE2739" si="978">IF(OR(V2676="NS",$Y1816="NS",$AB1816="NS"),0,IF(AND(V2676="NA",$Y1816="NA",$AB1816="NA"),0,IF(V2676&lt;=SUM($Y1816,$AB1816),0,1)))</f>
        <v>0</v>
      </c>
      <c r="BF2676" s="420">
        <f t="shared" ref="BF2676:BF2739" si="979">IF(OR(W2676="NS",$Z1816="NS",$AC1816="NS"),0,IF(AND(W2676="NA",$Z1816="NA",$AC1816="NA"),0,IF(W2676&lt;=SUM($Z1816,$AC1816),0,1)))</f>
        <v>0</v>
      </c>
      <c r="BG2676" s="313">
        <f t="shared" ref="BG2676:BG2739" si="980">IF(OR(X2676="NS",$AA1816="NS",$AD1816="NS"),0,IF(AND(X2676="NA",$AA1816="NA",$AD1816="NA"),0,IF(X2676&lt;=SUM($AA1816,$AD1816),0,1)))</f>
        <v>0</v>
      </c>
      <c r="BH2676" s="419">
        <f t="shared" ref="BH2676:BH2739" si="981">IF(OR(Y2676="NS",$Y1816="NS",$AB1816="NS"),0,IF(AND(Y2676="NA",$Y1816="NA",$AB1816="NA"),0,IF(Y2676&lt;=SUM($Y1816,$AB1816),0,1)))</f>
        <v>0</v>
      </c>
      <c r="BI2676" s="420">
        <f t="shared" ref="BI2676:BI2739" si="982">IF(OR(Z2676="NS",$Z1816="NS",$AC1816="NS"),0,IF(AND(Z2676="NA",$Z1816="NA",$AC1816="NA"),0,IF(Z2676&lt;=SUM($Z1816,$AC1816),0,1)))</f>
        <v>0</v>
      </c>
      <c r="BJ2676" s="313">
        <f t="shared" ref="BJ2676:BJ2739" si="983">IF(OR(AA2676="NS",$AA1816="NS",$AD1816="NS"),0,IF(AND(AA2676="NA",$AA1816="NA",$AD1816="NA"),0,IF(AA2676&lt;=SUM($AA1816,$AD1816),0,1)))</f>
        <v>0</v>
      </c>
      <c r="BK2676" s="419">
        <f t="shared" ref="BK2676:BK2739" si="984">IF(OR(AB2676="NS",$Y1816="NS",$AB1816="NS"),0,IF(AND(AB2676="NA",$Y1816="NA",$AB1816="NA"),0,IF(AB2676&lt;=SUM($Y1816,$AB1816),0,1)))</f>
        <v>0</v>
      </c>
      <c r="BL2676" s="420">
        <f t="shared" ref="BL2676:BL2739" si="985">IF(OR(AC2676="NS",$Z1816="NS",$AC1816="NS"),0,IF(AND(AC2676="NA",$Z1816="NA",$AC1816="NA"),0,IF(AC2676&lt;=SUM($Z1816,$AC1816),0,1)))</f>
        <v>0</v>
      </c>
      <c r="BM2676" s="313">
        <f t="shared" ref="BM2676:BM2739" si="986">IF(OR(AD2676="NS",$AA1816="NS",$AD1816="NS"),0,IF(AND(AD2676="NA",$AA1816="NA",$AD1816="NA"),0,IF(AD2676&lt;=SUM($AA1816,$AD1816),0,1)))</f>
        <v>0</v>
      </c>
      <c r="BN2676" s="419">
        <f t="shared" ref="BN2676:BN2739" si="987">IF(OR(M2802="NS",$Y1816="NS",$AB1816="NS"),0,IF(AND(M2802="NA",$Y1816="NA",$AB1816="NA"),0,IF(M2802&lt;=SUM($Y1816,$AB1816),0,1)))</f>
        <v>0</v>
      </c>
      <c r="BO2676" s="420">
        <f t="shared" ref="BO2676:BO2739" si="988">IF(OR(N2802="NS",$Z1816="NS",$AC1816="NS"),0,IF(AND(N2802="NA",$Z1816="NA",$AC1816="NA"),0,IF(N2802&lt;=SUM($Z1816,$AC1816),0,1)))</f>
        <v>0</v>
      </c>
      <c r="BP2676" s="313">
        <f t="shared" ref="BP2676:BP2739" si="989">IF(OR(O2802="NS",$AA1816="NS",$AD1816="NS"),0,IF(AND(O2802="NA",$AA1816="NA",$AD1816="NA"),0,IF(O2802&lt;=SUM($AA1816,$AD1816),0,1)))</f>
        <v>0</v>
      </c>
      <c r="BQ2676" s="419">
        <f t="shared" ref="BQ2676:BQ2739" si="990">IF(OR(P2802="NS",$Y1816="NS",$AB1816="NS"),0,IF(AND(P2802="NA",$Y1816="NA",$AB1816="NA"),0,IF(P2802&lt;=SUM($Y1816,$AB1816),0,1)))</f>
        <v>0</v>
      </c>
      <c r="BR2676" s="420">
        <f t="shared" ref="BR2676:BR2739" si="991">IF(OR(Q2802="NS",$Z1816="NS",$AC1816="NS"),0,IF(AND(Q2802="NA",$Z1816="NA",$AC1816="NA"),0,IF(Q2802&lt;=SUM($Z1816,$AC1816),0,1)))</f>
        <v>0</v>
      </c>
      <c r="BS2676" s="313">
        <f t="shared" ref="BS2676:BS2739" si="992">IF(OR(R2802="NS",$AA1816="NS",$AD1816="NS"),0,IF(AND(R2802="NA",$AA1816="NA",$AD1816="NA"),0,IF(R2802&lt;=SUM($AA1816,$AD1816),0,1)))</f>
        <v>0</v>
      </c>
      <c r="BT2676" s="419">
        <f t="shared" ref="BT2676:BT2739" si="993">IF(OR(S2802="NS",$Y1816="NS",$AB1816="NS"),0,IF(AND(S2802="NA",$Y1816="NA",$AB1816="NA"),0,IF(S2802&lt;=SUM($Y1816,$AB1816),0,1)))</f>
        <v>0</v>
      </c>
      <c r="BU2676" s="420">
        <f t="shared" ref="BU2676:BU2739" si="994">IF(OR(T2802="NS",$Z1816="NS",$AC1816="NS"),0,IF(AND(T2802="NA",$Z1816="NA",$AC1816="NA"),0,IF(T2802&lt;=SUM($Z1816,$AC1816),0,1)))</f>
        <v>0</v>
      </c>
      <c r="BV2676" s="313">
        <f t="shared" ref="BV2676:BV2739" si="995">IF(OR(U2802="NS",$AA1816="NS",$AD1816="NS"),0,IF(AND(U2802="NA",$AA1816="NA",$AD1816="NA"),0,IF(U2802&lt;=SUM($AA1816,$AD1816),0,1)))</f>
        <v>0</v>
      </c>
      <c r="BW2676" s="419">
        <f t="shared" ref="BW2676:BW2739" si="996">IF(OR(V2802="NS",$Y1816="NS",$AB1816="NS"),0,IF(AND(V2802="NA",$Y1816="NA",$AB1816="NA"),0,IF(V2802&lt;=SUM($Y1816,$AB1816),0,1)))</f>
        <v>0</v>
      </c>
      <c r="BX2676" s="420">
        <f t="shared" ref="BX2676:BX2739" si="997">IF(OR(W2802="NS",$Z1816="NS",$AC1816="NS"),0,IF(AND(W2802="NA",$Z1816="NA",$AC1816="NA"),0,IF(W2802&lt;=SUM($Z1816,$AC1816),0,1)))</f>
        <v>0</v>
      </c>
      <c r="BY2676" s="313">
        <f t="shared" ref="BY2676:BY2739" si="998">IF(OR(X2802="NS",$AA1816="NS",$AD1816="NS"),0,IF(AND(X2802="NA",$AA1816="NA",$AD1816="NA"),0,IF(X2802&lt;=SUM($AA1816,$AD1816),0,1)))</f>
        <v>0</v>
      </c>
      <c r="BZ2676" s="419">
        <f t="shared" ref="BZ2676:BZ2739" si="999">IF(OR(Y2802="NS",$Y1816="NS",$AB1816="NS"),0,IF(AND(Y2802="NA",$Y1816="NA",$AB1816="NA"),0,IF(Y2802&lt;=SUM($Y1816,$AB1816),0,1)))</f>
        <v>0</v>
      </c>
      <c r="CA2676" s="420">
        <f t="shared" ref="CA2676:CA2739" si="1000">IF(OR(Z2802="NS",$Z1816="NS",$AC1816="NS"),0,IF(AND(Z2802="NA",$Z1816="NA",$AC1816="NA"),0,IF(Z2802&lt;=SUM($Z1816,$AC1816),0,1)))</f>
        <v>0</v>
      </c>
      <c r="CB2676" s="313">
        <f t="shared" ref="CB2676:CB2739" si="1001">IF(OR(AA2802="NS",$AA1816="NS",$AD1816="NS"),0,IF(AND(AA2802="NA",$AA1816="NA",$AD1816="NA"),0,IF(AA2802&lt;=SUM($AA1816,$AD1816),0,1)))</f>
        <v>0</v>
      </c>
      <c r="CC2676" s="419">
        <f t="shared" ref="CC2676:CC2739" si="1002">IF(OR(AB2802="NS",$Y1816="NS",$AB1816="NS"),0,IF(AND(AB2802="NA",$Y1816="NA",$AB1816="NA"),0,IF(AB2802&lt;=SUM($Y1816,$AB1816),0,1)))</f>
        <v>0</v>
      </c>
      <c r="CD2676" s="420">
        <f t="shared" ref="CD2676:CD2739" si="1003">IF(OR(AC2802="NS",$Z1816="NS",$AC1816="NS"),0,IF(AND(AC2802="NA",$Z1816="NA",$AC1816="NA"),0,IF(AC2802&lt;=SUM($Z1816,$AC1816),0,1)))</f>
        <v>0</v>
      </c>
      <c r="CE2676" s="313">
        <f t="shared" ref="CE2676:CE2739" si="1004">IF(OR(AD2802="NS",$AA1816="NS",$AD1816="NS"),0,IF(AND(AD2802="NA",$AA1816="NA",$AD1816="NA"),0,IF(AD2802&lt;=SUM($AA1816,$AD1816),0,1)))</f>
        <v>0</v>
      </c>
      <c r="CF2676" s="1028">
        <f>IF(SUM(AB2921:AD2921)&gt;0,1,0)</f>
        <v>0</v>
      </c>
      <c r="CG2676" s="272">
        <f t="shared" ref="CG2676:CG2739" si="1005">IF(SUM(AG2676:CE2676)=0,0,1)</f>
        <v>0</v>
      </c>
      <c r="CH2676" s="273" t="str">
        <f>IF(CG2676=0,"",
IF(SUM($CG$2675:CG2676)=1,CI2676,
IF($CG$2795&gt;SUM($CG$2675:CG2676),_xlfn.CONCAT(", ",CI2676),
IF($CG$2795=SUM($CG$2675:CG2676),_xlfn.CONCAT(" y ",CI2676)))))</f>
        <v/>
      </c>
      <c r="CI2676" s="156" t="s">
        <v>5096</v>
      </c>
    </row>
    <row r="2677" spans="1:87" ht="15" customHeight="1">
      <c r="A2677" s="57"/>
      <c r="B2677" s="26"/>
      <c r="C2677" s="165" t="s">
        <v>5012</v>
      </c>
      <c r="D2677" s="852" t="str">
        <f t="shared" si="953"/>
        <v>SECRETARIA DE SALUD</v>
      </c>
      <c r="E2677" s="853"/>
      <c r="F2677" s="853"/>
      <c r="G2677" s="853"/>
      <c r="H2677" s="853"/>
      <c r="I2677" s="853"/>
      <c r="J2677" s="853"/>
      <c r="K2677" s="853"/>
      <c r="L2677" s="854"/>
      <c r="M2677" s="614"/>
      <c r="N2677" s="614"/>
      <c r="O2677" s="614"/>
      <c r="P2677" s="614"/>
      <c r="Q2677" s="614"/>
      <c r="R2677" s="614"/>
      <c r="S2677" s="614"/>
      <c r="T2677" s="614"/>
      <c r="U2677" s="614"/>
      <c r="V2677" s="614"/>
      <c r="W2677" s="614"/>
      <c r="X2677" s="614"/>
      <c r="Y2677" s="614"/>
      <c r="Z2677" s="614"/>
      <c r="AA2677" s="614"/>
      <c r="AB2677" s="614"/>
      <c r="AC2677" s="614"/>
      <c r="AD2677" s="614"/>
      <c r="AE2677" s="164"/>
      <c r="AF2677" s="164"/>
      <c r="AG2677" s="419">
        <f t="shared" si="954"/>
        <v>0</v>
      </c>
      <c r="AH2677" s="420">
        <f t="shared" si="955"/>
        <v>0</v>
      </c>
      <c r="AI2677" s="313">
        <f t="shared" si="956"/>
        <v>0</v>
      </c>
      <c r="AJ2677" s="419">
        <f t="shared" si="957"/>
        <v>0</v>
      </c>
      <c r="AK2677" s="420">
        <f t="shared" si="958"/>
        <v>0</v>
      </c>
      <c r="AL2677" s="313">
        <f t="shared" si="959"/>
        <v>0</v>
      </c>
      <c r="AM2677" s="419">
        <f t="shared" si="960"/>
        <v>0</v>
      </c>
      <c r="AN2677" s="420">
        <f t="shared" si="961"/>
        <v>0</v>
      </c>
      <c r="AO2677" s="313">
        <f t="shared" si="962"/>
        <v>0</v>
      </c>
      <c r="AP2677" s="419">
        <f t="shared" si="963"/>
        <v>0</v>
      </c>
      <c r="AQ2677" s="420">
        <f t="shared" si="964"/>
        <v>0</v>
      </c>
      <c r="AR2677" s="313">
        <f t="shared" si="965"/>
        <v>0</v>
      </c>
      <c r="AS2677" s="419">
        <f t="shared" si="966"/>
        <v>0</v>
      </c>
      <c r="AT2677" s="420">
        <f t="shared" si="967"/>
        <v>0</v>
      </c>
      <c r="AU2677" s="313">
        <f t="shared" si="968"/>
        <v>0</v>
      </c>
      <c r="AV2677" s="419">
        <f t="shared" si="969"/>
        <v>0</v>
      </c>
      <c r="AW2677" s="420">
        <f t="shared" si="970"/>
        <v>0</v>
      </c>
      <c r="AX2677" s="313">
        <f t="shared" si="971"/>
        <v>0</v>
      </c>
      <c r="AY2677" s="419">
        <f t="shared" si="972"/>
        <v>0</v>
      </c>
      <c r="AZ2677" s="420">
        <f t="shared" si="973"/>
        <v>0</v>
      </c>
      <c r="BA2677" s="313">
        <f t="shared" si="974"/>
        <v>0</v>
      </c>
      <c r="BB2677" s="419">
        <f t="shared" si="975"/>
        <v>0</v>
      </c>
      <c r="BC2677" s="420">
        <f t="shared" si="976"/>
        <v>0</v>
      </c>
      <c r="BD2677" s="313">
        <f t="shared" si="977"/>
        <v>0</v>
      </c>
      <c r="BE2677" s="419">
        <f t="shared" si="978"/>
        <v>0</v>
      </c>
      <c r="BF2677" s="420">
        <f t="shared" si="979"/>
        <v>0</v>
      </c>
      <c r="BG2677" s="313">
        <f t="shared" si="980"/>
        <v>0</v>
      </c>
      <c r="BH2677" s="419">
        <f t="shared" si="981"/>
        <v>0</v>
      </c>
      <c r="BI2677" s="420">
        <f t="shared" si="982"/>
        <v>0</v>
      </c>
      <c r="BJ2677" s="313">
        <f t="shared" si="983"/>
        <v>0</v>
      </c>
      <c r="BK2677" s="419">
        <f t="shared" si="984"/>
        <v>0</v>
      </c>
      <c r="BL2677" s="420">
        <f t="shared" si="985"/>
        <v>0</v>
      </c>
      <c r="BM2677" s="313">
        <f t="shared" si="986"/>
        <v>0</v>
      </c>
      <c r="BN2677" s="419">
        <f t="shared" si="987"/>
        <v>0</v>
      </c>
      <c r="BO2677" s="420">
        <f t="shared" si="988"/>
        <v>0</v>
      </c>
      <c r="BP2677" s="313">
        <f t="shared" si="989"/>
        <v>0</v>
      </c>
      <c r="BQ2677" s="419">
        <f t="shared" si="990"/>
        <v>0</v>
      </c>
      <c r="BR2677" s="420">
        <f t="shared" si="991"/>
        <v>0</v>
      </c>
      <c r="BS2677" s="313">
        <f t="shared" si="992"/>
        <v>0</v>
      </c>
      <c r="BT2677" s="419">
        <f t="shared" si="993"/>
        <v>0</v>
      </c>
      <c r="BU2677" s="420">
        <f t="shared" si="994"/>
        <v>0</v>
      </c>
      <c r="BV2677" s="313">
        <f t="shared" si="995"/>
        <v>0</v>
      </c>
      <c r="BW2677" s="419">
        <f t="shared" si="996"/>
        <v>0</v>
      </c>
      <c r="BX2677" s="420">
        <f t="shared" si="997"/>
        <v>0</v>
      </c>
      <c r="BY2677" s="313">
        <f t="shared" si="998"/>
        <v>0</v>
      </c>
      <c r="BZ2677" s="419">
        <f t="shared" si="999"/>
        <v>0</v>
      </c>
      <c r="CA2677" s="420">
        <f t="shared" si="1000"/>
        <v>0</v>
      </c>
      <c r="CB2677" s="313">
        <f t="shared" si="1001"/>
        <v>0</v>
      </c>
      <c r="CC2677" s="419">
        <f t="shared" si="1002"/>
        <v>0</v>
      </c>
      <c r="CD2677" s="420">
        <f t="shared" si="1003"/>
        <v>0</v>
      </c>
      <c r="CE2677" s="313">
        <f t="shared" si="1004"/>
        <v>0</v>
      </c>
      <c r="CF2677" s="1028"/>
      <c r="CG2677" s="272">
        <f t="shared" si="1005"/>
        <v>0</v>
      </c>
      <c r="CH2677" s="273" t="str">
        <f>IF(CG2677=0,"",
IF(SUM($CG$2675:CG2677)=1,CI2677,
IF($CG$2795&gt;SUM($CG$2675:CG2677),_xlfn.CONCAT(", ",CI2677),
IF($CG$2795=SUM($CG$2675:CG2677),_xlfn.CONCAT(" y ",CI2677)))))</f>
        <v/>
      </c>
      <c r="CI2677" s="156" t="s">
        <v>5097</v>
      </c>
    </row>
    <row r="2678" spans="1:87" ht="15" customHeight="1">
      <c r="A2678" s="57"/>
      <c r="B2678" s="26"/>
      <c r="C2678" s="165" t="s">
        <v>5014</v>
      </c>
      <c r="D2678" s="852" t="str">
        <f t="shared" si="953"/>
        <v>SECRETARIA DE EDUCACION</v>
      </c>
      <c r="E2678" s="853"/>
      <c r="F2678" s="853"/>
      <c r="G2678" s="853"/>
      <c r="H2678" s="853"/>
      <c r="I2678" s="853"/>
      <c r="J2678" s="853"/>
      <c r="K2678" s="853"/>
      <c r="L2678" s="854"/>
      <c r="M2678" s="614"/>
      <c r="N2678" s="614"/>
      <c r="O2678" s="614"/>
      <c r="P2678" s="614"/>
      <c r="Q2678" s="614"/>
      <c r="R2678" s="614"/>
      <c r="S2678" s="614"/>
      <c r="T2678" s="614"/>
      <c r="U2678" s="614"/>
      <c r="V2678" s="614"/>
      <c r="W2678" s="614"/>
      <c r="X2678" s="614"/>
      <c r="Y2678" s="614"/>
      <c r="Z2678" s="614"/>
      <c r="AA2678" s="614"/>
      <c r="AB2678" s="614"/>
      <c r="AC2678" s="614"/>
      <c r="AD2678" s="614"/>
      <c r="AE2678" s="164"/>
      <c r="AF2678" s="164"/>
      <c r="AG2678" s="419">
        <f t="shared" si="954"/>
        <v>0</v>
      </c>
      <c r="AH2678" s="420">
        <f t="shared" si="955"/>
        <v>0</v>
      </c>
      <c r="AI2678" s="313">
        <f t="shared" si="956"/>
        <v>0</v>
      </c>
      <c r="AJ2678" s="419">
        <f t="shared" si="957"/>
        <v>0</v>
      </c>
      <c r="AK2678" s="420">
        <f t="shared" si="958"/>
        <v>0</v>
      </c>
      <c r="AL2678" s="313">
        <f t="shared" si="959"/>
        <v>0</v>
      </c>
      <c r="AM2678" s="419">
        <f t="shared" si="960"/>
        <v>0</v>
      </c>
      <c r="AN2678" s="420">
        <f t="shared" si="961"/>
        <v>0</v>
      </c>
      <c r="AO2678" s="313">
        <f t="shared" si="962"/>
        <v>0</v>
      </c>
      <c r="AP2678" s="419">
        <f t="shared" si="963"/>
        <v>0</v>
      </c>
      <c r="AQ2678" s="420">
        <f t="shared" si="964"/>
        <v>0</v>
      </c>
      <c r="AR2678" s="313">
        <f t="shared" si="965"/>
        <v>0</v>
      </c>
      <c r="AS2678" s="419">
        <f t="shared" si="966"/>
        <v>0</v>
      </c>
      <c r="AT2678" s="420">
        <f t="shared" si="967"/>
        <v>0</v>
      </c>
      <c r="AU2678" s="313">
        <f t="shared" si="968"/>
        <v>0</v>
      </c>
      <c r="AV2678" s="419">
        <f t="shared" si="969"/>
        <v>0</v>
      </c>
      <c r="AW2678" s="420">
        <f t="shared" si="970"/>
        <v>0</v>
      </c>
      <c r="AX2678" s="313">
        <f t="shared" si="971"/>
        <v>0</v>
      </c>
      <c r="AY2678" s="419">
        <f t="shared" si="972"/>
        <v>0</v>
      </c>
      <c r="AZ2678" s="420">
        <f t="shared" si="973"/>
        <v>0</v>
      </c>
      <c r="BA2678" s="313">
        <f t="shared" si="974"/>
        <v>0</v>
      </c>
      <c r="BB2678" s="419">
        <f t="shared" si="975"/>
        <v>0</v>
      </c>
      <c r="BC2678" s="420">
        <f t="shared" si="976"/>
        <v>0</v>
      </c>
      <c r="BD2678" s="313">
        <f t="shared" si="977"/>
        <v>0</v>
      </c>
      <c r="BE2678" s="419">
        <f t="shared" si="978"/>
        <v>0</v>
      </c>
      <c r="BF2678" s="420">
        <f t="shared" si="979"/>
        <v>0</v>
      </c>
      <c r="BG2678" s="313">
        <f t="shared" si="980"/>
        <v>0</v>
      </c>
      <c r="BH2678" s="419">
        <f t="shared" si="981"/>
        <v>0</v>
      </c>
      <c r="BI2678" s="420">
        <f t="shared" si="982"/>
        <v>0</v>
      </c>
      <c r="BJ2678" s="313">
        <f t="shared" si="983"/>
        <v>0</v>
      </c>
      <c r="BK2678" s="419">
        <f t="shared" si="984"/>
        <v>0</v>
      </c>
      <c r="BL2678" s="420">
        <f t="shared" si="985"/>
        <v>0</v>
      </c>
      <c r="BM2678" s="313">
        <f t="shared" si="986"/>
        <v>0</v>
      </c>
      <c r="BN2678" s="419">
        <f t="shared" si="987"/>
        <v>0</v>
      </c>
      <c r="BO2678" s="420">
        <f t="shared" si="988"/>
        <v>0</v>
      </c>
      <c r="BP2678" s="313">
        <f t="shared" si="989"/>
        <v>0</v>
      </c>
      <c r="BQ2678" s="419">
        <f t="shared" si="990"/>
        <v>0</v>
      </c>
      <c r="BR2678" s="420">
        <f t="shared" si="991"/>
        <v>0</v>
      </c>
      <c r="BS2678" s="313">
        <f t="shared" si="992"/>
        <v>0</v>
      </c>
      <c r="BT2678" s="419">
        <f t="shared" si="993"/>
        <v>0</v>
      </c>
      <c r="BU2678" s="420">
        <f t="shared" si="994"/>
        <v>0</v>
      </c>
      <c r="BV2678" s="313">
        <f t="shared" si="995"/>
        <v>0</v>
      </c>
      <c r="BW2678" s="419">
        <f t="shared" si="996"/>
        <v>0</v>
      </c>
      <c r="BX2678" s="420">
        <f t="shared" si="997"/>
        <v>0</v>
      </c>
      <c r="BY2678" s="313">
        <f t="shared" si="998"/>
        <v>0</v>
      </c>
      <c r="BZ2678" s="419">
        <f t="shared" si="999"/>
        <v>0</v>
      </c>
      <c r="CA2678" s="420">
        <f t="shared" si="1000"/>
        <v>0</v>
      </c>
      <c r="CB2678" s="313">
        <f t="shared" si="1001"/>
        <v>0</v>
      </c>
      <c r="CC2678" s="419">
        <f t="shared" si="1002"/>
        <v>0</v>
      </c>
      <c r="CD2678" s="420">
        <f t="shared" si="1003"/>
        <v>0</v>
      </c>
      <c r="CE2678" s="313">
        <f t="shared" si="1004"/>
        <v>0</v>
      </c>
      <c r="CF2678" s="164"/>
      <c r="CG2678" s="272">
        <f t="shared" si="1005"/>
        <v>0</v>
      </c>
      <c r="CH2678" s="273" t="str">
        <f>IF(CG2678=0,"",
IF(SUM($CG$2675:CG2678)=1,CI2678,
IF($CG$2795&gt;SUM($CG$2675:CG2678),_xlfn.CONCAT(", ",CI2678),
IF($CG$2795=SUM($CG$2675:CG2678),_xlfn.CONCAT(" y ",CI2678)))))</f>
        <v/>
      </c>
      <c r="CI2678" s="156" t="s">
        <v>5098</v>
      </c>
    </row>
    <row r="2679" spans="1:87" ht="15" customHeight="1">
      <c r="A2679" s="57"/>
      <c r="B2679" s="26"/>
      <c r="C2679" s="165" t="s">
        <v>5016</v>
      </c>
      <c r="D2679" s="852" t="str">
        <f t="shared" si="953"/>
        <v>SECRETARIA DE DESARROLLO SOCIAL</v>
      </c>
      <c r="E2679" s="853"/>
      <c r="F2679" s="853"/>
      <c r="G2679" s="853"/>
      <c r="H2679" s="853"/>
      <c r="I2679" s="853"/>
      <c r="J2679" s="853"/>
      <c r="K2679" s="853"/>
      <c r="L2679" s="854"/>
      <c r="M2679" s="614"/>
      <c r="N2679" s="614"/>
      <c r="O2679" s="614"/>
      <c r="P2679" s="614"/>
      <c r="Q2679" s="614"/>
      <c r="R2679" s="614"/>
      <c r="S2679" s="614"/>
      <c r="T2679" s="614"/>
      <c r="U2679" s="614"/>
      <c r="V2679" s="614"/>
      <c r="W2679" s="614"/>
      <c r="X2679" s="614"/>
      <c r="Y2679" s="614"/>
      <c r="Z2679" s="614"/>
      <c r="AA2679" s="614"/>
      <c r="AB2679" s="614"/>
      <c r="AC2679" s="614"/>
      <c r="AD2679" s="614"/>
      <c r="AE2679" s="164"/>
      <c r="AF2679" s="164"/>
      <c r="AG2679" s="419">
        <f t="shared" si="954"/>
        <v>0</v>
      </c>
      <c r="AH2679" s="420">
        <f t="shared" si="955"/>
        <v>0</v>
      </c>
      <c r="AI2679" s="313">
        <f t="shared" si="956"/>
        <v>0</v>
      </c>
      <c r="AJ2679" s="419">
        <f t="shared" si="957"/>
        <v>0</v>
      </c>
      <c r="AK2679" s="420">
        <f t="shared" si="958"/>
        <v>0</v>
      </c>
      <c r="AL2679" s="313">
        <f t="shared" si="959"/>
        <v>0</v>
      </c>
      <c r="AM2679" s="419">
        <f t="shared" si="960"/>
        <v>0</v>
      </c>
      <c r="AN2679" s="420">
        <f t="shared" si="961"/>
        <v>0</v>
      </c>
      <c r="AO2679" s="313">
        <f t="shared" si="962"/>
        <v>0</v>
      </c>
      <c r="AP2679" s="419">
        <f t="shared" si="963"/>
        <v>0</v>
      </c>
      <c r="AQ2679" s="420">
        <f t="shared" si="964"/>
        <v>0</v>
      </c>
      <c r="AR2679" s="313">
        <f t="shared" si="965"/>
        <v>0</v>
      </c>
      <c r="AS2679" s="419">
        <f t="shared" si="966"/>
        <v>0</v>
      </c>
      <c r="AT2679" s="420">
        <f t="shared" si="967"/>
        <v>0</v>
      </c>
      <c r="AU2679" s="313">
        <f t="shared" si="968"/>
        <v>0</v>
      </c>
      <c r="AV2679" s="419">
        <f t="shared" si="969"/>
        <v>0</v>
      </c>
      <c r="AW2679" s="420">
        <f t="shared" si="970"/>
        <v>0</v>
      </c>
      <c r="AX2679" s="313">
        <f t="shared" si="971"/>
        <v>0</v>
      </c>
      <c r="AY2679" s="419">
        <f t="shared" si="972"/>
        <v>0</v>
      </c>
      <c r="AZ2679" s="420">
        <f t="shared" si="973"/>
        <v>0</v>
      </c>
      <c r="BA2679" s="313">
        <f t="shared" si="974"/>
        <v>0</v>
      </c>
      <c r="BB2679" s="419">
        <f t="shared" si="975"/>
        <v>0</v>
      </c>
      <c r="BC2679" s="420">
        <f t="shared" si="976"/>
        <v>0</v>
      </c>
      <c r="BD2679" s="313">
        <f t="shared" si="977"/>
        <v>0</v>
      </c>
      <c r="BE2679" s="419">
        <f t="shared" si="978"/>
        <v>0</v>
      </c>
      <c r="BF2679" s="420">
        <f t="shared" si="979"/>
        <v>0</v>
      </c>
      <c r="BG2679" s="313">
        <f t="shared" si="980"/>
        <v>0</v>
      </c>
      <c r="BH2679" s="419">
        <f t="shared" si="981"/>
        <v>0</v>
      </c>
      <c r="BI2679" s="420">
        <f t="shared" si="982"/>
        <v>0</v>
      </c>
      <c r="BJ2679" s="313">
        <f t="shared" si="983"/>
        <v>0</v>
      </c>
      <c r="BK2679" s="419">
        <f t="shared" si="984"/>
        <v>0</v>
      </c>
      <c r="BL2679" s="420">
        <f t="shared" si="985"/>
        <v>0</v>
      </c>
      <c r="BM2679" s="313">
        <f t="shared" si="986"/>
        <v>0</v>
      </c>
      <c r="BN2679" s="419">
        <f t="shared" si="987"/>
        <v>0</v>
      </c>
      <c r="BO2679" s="420">
        <f t="shared" si="988"/>
        <v>0</v>
      </c>
      <c r="BP2679" s="313">
        <f t="shared" si="989"/>
        <v>0</v>
      </c>
      <c r="BQ2679" s="419">
        <f t="shared" si="990"/>
        <v>0</v>
      </c>
      <c r="BR2679" s="420">
        <f t="shared" si="991"/>
        <v>0</v>
      </c>
      <c r="BS2679" s="313">
        <f t="shared" si="992"/>
        <v>0</v>
      </c>
      <c r="BT2679" s="419">
        <f t="shared" si="993"/>
        <v>0</v>
      </c>
      <c r="BU2679" s="420">
        <f t="shared" si="994"/>
        <v>0</v>
      </c>
      <c r="BV2679" s="313">
        <f t="shared" si="995"/>
        <v>0</v>
      </c>
      <c r="BW2679" s="419">
        <f t="shared" si="996"/>
        <v>0</v>
      </c>
      <c r="BX2679" s="420">
        <f t="shared" si="997"/>
        <v>0</v>
      </c>
      <c r="BY2679" s="313">
        <f t="shared" si="998"/>
        <v>0</v>
      </c>
      <c r="BZ2679" s="419">
        <f t="shared" si="999"/>
        <v>0</v>
      </c>
      <c r="CA2679" s="420">
        <f t="shared" si="1000"/>
        <v>0</v>
      </c>
      <c r="CB2679" s="313">
        <f t="shared" si="1001"/>
        <v>0</v>
      </c>
      <c r="CC2679" s="419">
        <f t="shared" si="1002"/>
        <v>0</v>
      </c>
      <c r="CD2679" s="420">
        <f t="shared" si="1003"/>
        <v>0</v>
      </c>
      <c r="CE2679" s="313">
        <f t="shared" si="1004"/>
        <v>0</v>
      </c>
      <c r="CF2679" s="164"/>
      <c r="CG2679" s="272">
        <f t="shared" si="1005"/>
        <v>0</v>
      </c>
      <c r="CH2679" s="273" t="str">
        <f>IF(CG2679=0,"",
IF(SUM($CG$2675:CG2679)=1,CI2679,
IF($CG$2795&gt;SUM($CG$2675:CG2679),_xlfn.CONCAT(", ",CI2679),
IF($CG$2795=SUM($CG$2675:CG2679),_xlfn.CONCAT(" y ",CI2679)))))</f>
        <v/>
      </c>
      <c r="CI2679" s="156" t="s">
        <v>5099</v>
      </c>
    </row>
    <row r="2680" spans="1:87" ht="15" customHeight="1">
      <c r="A2680" s="57"/>
      <c r="B2680" s="26"/>
      <c r="C2680" s="165" t="s">
        <v>5018</v>
      </c>
      <c r="D2680" s="852" t="str">
        <f t="shared" si="953"/>
        <v>SECRETARIA DE DESARROLLO ECONOMICO Y PORTUARIO</v>
      </c>
      <c r="E2680" s="853"/>
      <c r="F2680" s="853"/>
      <c r="G2680" s="853"/>
      <c r="H2680" s="853"/>
      <c r="I2680" s="853"/>
      <c r="J2680" s="853"/>
      <c r="K2680" s="853"/>
      <c r="L2680" s="854"/>
      <c r="M2680" s="614"/>
      <c r="N2680" s="614"/>
      <c r="O2680" s="614"/>
      <c r="P2680" s="614"/>
      <c r="Q2680" s="614"/>
      <c r="R2680" s="614"/>
      <c r="S2680" s="614"/>
      <c r="T2680" s="614"/>
      <c r="U2680" s="614"/>
      <c r="V2680" s="614"/>
      <c r="W2680" s="614"/>
      <c r="X2680" s="614"/>
      <c r="Y2680" s="614"/>
      <c r="Z2680" s="614"/>
      <c r="AA2680" s="614"/>
      <c r="AB2680" s="614"/>
      <c r="AC2680" s="614"/>
      <c r="AD2680" s="614"/>
      <c r="AE2680" s="164"/>
      <c r="AF2680" s="164"/>
      <c r="AG2680" s="419">
        <f t="shared" si="954"/>
        <v>0</v>
      </c>
      <c r="AH2680" s="420">
        <f t="shared" si="955"/>
        <v>0</v>
      </c>
      <c r="AI2680" s="313">
        <f t="shared" si="956"/>
        <v>0</v>
      </c>
      <c r="AJ2680" s="419">
        <f t="shared" si="957"/>
        <v>0</v>
      </c>
      <c r="AK2680" s="420">
        <f t="shared" si="958"/>
        <v>0</v>
      </c>
      <c r="AL2680" s="313">
        <f t="shared" si="959"/>
        <v>0</v>
      </c>
      <c r="AM2680" s="419">
        <f t="shared" si="960"/>
        <v>0</v>
      </c>
      <c r="AN2680" s="420">
        <f t="shared" si="961"/>
        <v>0</v>
      </c>
      <c r="AO2680" s="313">
        <f t="shared" si="962"/>
        <v>0</v>
      </c>
      <c r="AP2680" s="419">
        <f t="shared" si="963"/>
        <v>0</v>
      </c>
      <c r="AQ2680" s="420">
        <f t="shared" si="964"/>
        <v>0</v>
      </c>
      <c r="AR2680" s="313">
        <f t="shared" si="965"/>
        <v>0</v>
      </c>
      <c r="AS2680" s="419">
        <f t="shared" si="966"/>
        <v>0</v>
      </c>
      <c r="AT2680" s="420">
        <f t="shared" si="967"/>
        <v>0</v>
      </c>
      <c r="AU2680" s="313">
        <f t="shared" si="968"/>
        <v>0</v>
      </c>
      <c r="AV2680" s="419">
        <f t="shared" si="969"/>
        <v>0</v>
      </c>
      <c r="AW2680" s="420">
        <f t="shared" si="970"/>
        <v>0</v>
      </c>
      <c r="AX2680" s="313">
        <f t="shared" si="971"/>
        <v>0</v>
      </c>
      <c r="AY2680" s="419">
        <f t="shared" si="972"/>
        <v>0</v>
      </c>
      <c r="AZ2680" s="420">
        <f t="shared" si="973"/>
        <v>0</v>
      </c>
      <c r="BA2680" s="313">
        <f t="shared" si="974"/>
        <v>0</v>
      </c>
      <c r="BB2680" s="419">
        <f t="shared" si="975"/>
        <v>0</v>
      </c>
      <c r="BC2680" s="420">
        <f t="shared" si="976"/>
        <v>0</v>
      </c>
      <c r="BD2680" s="313">
        <f t="shared" si="977"/>
        <v>0</v>
      </c>
      <c r="BE2680" s="419">
        <f t="shared" si="978"/>
        <v>0</v>
      </c>
      <c r="BF2680" s="420">
        <f t="shared" si="979"/>
        <v>0</v>
      </c>
      <c r="BG2680" s="313">
        <f t="shared" si="980"/>
        <v>0</v>
      </c>
      <c r="BH2680" s="419">
        <f t="shared" si="981"/>
        <v>0</v>
      </c>
      <c r="BI2680" s="420">
        <f t="shared" si="982"/>
        <v>0</v>
      </c>
      <c r="BJ2680" s="313">
        <f t="shared" si="983"/>
        <v>0</v>
      </c>
      <c r="BK2680" s="419">
        <f t="shared" si="984"/>
        <v>0</v>
      </c>
      <c r="BL2680" s="420">
        <f t="shared" si="985"/>
        <v>0</v>
      </c>
      <c r="BM2680" s="313">
        <f t="shared" si="986"/>
        <v>0</v>
      </c>
      <c r="BN2680" s="419">
        <f t="shared" si="987"/>
        <v>0</v>
      </c>
      <c r="BO2680" s="420">
        <f t="shared" si="988"/>
        <v>0</v>
      </c>
      <c r="BP2680" s="313">
        <f t="shared" si="989"/>
        <v>0</v>
      </c>
      <c r="BQ2680" s="419">
        <f t="shared" si="990"/>
        <v>0</v>
      </c>
      <c r="BR2680" s="420">
        <f t="shared" si="991"/>
        <v>0</v>
      </c>
      <c r="BS2680" s="313">
        <f t="shared" si="992"/>
        <v>0</v>
      </c>
      <c r="BT2680" s="419">
        <f t="shared" si="993"/>
        <v>0</v>
      </c>
      <c r="BU2680" s="420">
        <f t="shared" si="994"/>
        <v>0</v>
      </c>
      <c r="BV2680" s="313">
        <f t="shared" si="995"/>
        <v>0</v>
      </c>
      <c r="BW2680" s="419">
        <f t="shared" si="996"/>
        <v>0</v>
      </c>
      <c r="BX2680" s="420">
        <f t="shared" si="997"/>
        <v>0</v>
      </c>
      <c r="BY2680" s="313">
        <f t="shared" si="998"/>
        <v>0</v>
      </c>
      <c r="BZ2680" s="419">
        <f t="shared" si="999"/>
        <v>0</v>
      </c>
      <c r="CA2680" s="420">
        <f t="shared" si="1000"/>
        <v>0</v>
      </c>
      <c r="CB2680" s="313">
        <f t="shared" si="1001"/>
        <v>0</v>
      </c>
      <c r="CC2680" s="419">
        <f t="shared" si="1002"/>
        <v>0</v>
      </c>
      <c r="CD2680" s="420">
        <f t="shared" si="1003"/>
        <v>0</v>
      </c>
      <c r="CE2680" s="313">
        <f t="shared" si="1004"/>
        <v>0</v>
      </c>
      <c r="CF2680" s="164"/>
      <c r="CG2680" s="272">
        <f t="shared" si="1005"/>
        <v>0</v>
      </c>
      <c r="CH2680" s="273" t="str">
        <f>IF(CG2680=0,"",
IF(SUM($CG$2675:CG2680)=1,CI2680,
IF($CG$2795&gt;SUM($CG$2675:CG2680),_xlfn.CONCAT(", ",CI2680),
IF($CG$2795=SUM($CG$2675:CG2680),_xlfn.CONCAT(" y ",CI2680)))))</f>
        <v/>
      </c>
      <c r="CI2680" s="156" t="s">
        <v>5100</v>
      </c>
    </row>
    <row r="2681" spans="1:87" ht="15" customHeight="1">
      <c r="A2681" s="57"/>
      <c r="B2681" s="26"/>
      <c r="C2681" s="165" t="s">
        <v>5020</v>
      </c>
      <c r="D2681" s="852" t="str">
        <f t="shared" si="953"/>
        <v>SECRETARIA DE GOBIERNO</v>
      </c>
      <c r="E2681" s="853"/>
      <c r="F2681" s="853"/>
      <c r="G2681" s="853"/>
      <c r="H2681" s="853"/>
      <c r="I2681" s="853"/>
      <c r="J2681" s="853"/>
      <c r="K2681" s="853"/>
      <c r="L2681" s="854"/>
      <c r="M2681" s="614"/>
      <c r="N2681" s="614"/>
      <c r="O2681" s="614"/>
      <c r="P2681" s="614"/>
      <c r="Q2681" s="614"/>
      <c r="R2681" s="614"/>
      <c r="S2681" s="614"/>
      <c r="T2681" s="614"/>
      <c r="U2681" s="614"/>
      <c r="V2681" s="614"/>
      <c r="W2681" s="614"/>
      <c r="X2681" s="614"/>
      <c r="Y2681" s="614"/>
      <c r="Z2681" s="614"/>
      <c r="AA2681" s="614"/>
      <c r="AB2681" s="614"/>
      <c r="AC2681" s="614"/>
      <c r="AD2681" s="614"/>
      <c r="AE2681" s="164"/>
      <c r="AF2681" s="164"/>
      <c r="AG2681" s="419">
        <f t="shared" si="954"/>
        <v>0</v>
      </c>
      <c r="AH2681" s="420">
        <f t="shared" si="955"/>
        <v>0</v>
      </c>
      <c r="AI2681" s="313">
        <f t="shared" si="956"/>
        <v>0</v>
      </c>
      <c r="AJ2681" s="419">
        <f t="shared" si="957"/>
        <v>0</v>
      </c>
      <c r="AK2681" s="420">
        <f t="shared" si="958"/>
        <v>0</v>
      </c>
      <c r="AL2681" s="313">
        <f t="shared" si="959"/>
        <v>0</v>
      </c>
      <c r="AM2681" s="419">
        <f t="shared" si="960"/>
        <v>0</v>
      </c>
      <c r="AN2681" s="420">
        <f t="shared" si="961"/>
        <v>0</v>
      </c>
      <c r="AO2681" s="313">
        <f t="shared" si="962"/>
        <v>0</v>
      </c>
      <c r="AP2681" s="419">
        <f t="shared" si="963"/>
        <v>0</v>
      </c>
      <c r="AQ2681" s="420">
        <f t="shared" si="964"/>
        <v>0</v>
      </c>
      <c r="AR2681" s="313">
        <f t="shared" si="965"/>
        <v>0</v>
      </c>
      <c r="AS2681" s="419">
        <f t="shared" si="966"/>
        <v>0</v>
      </c>
      <c r="AT2681" s="420">
        <f t="shared" si="967"/>
        <v>0</v>
      </c>
      <c r="AU2681" s="313">
        <f t="shared" si="968"/>
        <v>0</v>
      </c>
      <c r="AV2681" s="419">
        <f t="shared" si="969"/>
        <v>0</v>
      </c>
      <c r="AW2681" s="420">
        <f t="shared" si="970"/>
        <v>0</v>
      </c>
      <c r="AX2681" s="313">
        <f t="shared" si="971"/>
        <v>0</v>
      </c>
      <c r="AY2681" s="419">
        <f t="shared" si="972"/>
        <v>0</v>
      </c>
      <c r="AZ2681" s="420">
        <f t="shared" si="973"/>
        <v>0</v>
      </c>
      <c r="BA2681" s="313">
        <f t="shared" si="974"/>
        <v>0</v>
      </c>
      <c r="BB2681" s="419">
        <f t="shared" si="975"/>
        <v>0</v>
      </c>
      <c r="BC2681" s="420">
        <f t="shared" si="976"/>
        <v>0</v>
      </c>
      <c r="BD2681" s="313">
        <f t="shared" si="977"/>
        <v>0</v>
      </c>
      <c r="BE2681" s="419">
        <f t="shared" si="978"/>
        <v>0</v>
      </c>
      <c r="BF2681" s="420">
        <f t="shared" si="979"/>
        <v>0</v>
      </c>
      <c r="BG2681" s="313">
        <f t="shared" si="980"/>
        <v>0</v>
      </c>
      <c r="BH2681" s="419">
        <f t="shared" si="981"/>
        <v>0</v>
      </c>
      <c r="BI2681" s="420">
        <f t="shared" si="982"/>
        <v>0</v>
      </c>
      <c r="BJ2681" s="313">
        <f t="shared" si="983"/>
        <v>0</v>
      </c>
      <c r="BK2681" s="419">
        <f t="shared" si="984"/>
        <v>0</v>
      </c>
      <c r="BL2681" s="420">
        <f t="shared" si="985"/>
        <v>0</v>
      </c>
      <c r="BM2681" s="313">
        <f t="shared" si="986"/>
        <v>0</v>
      </c>
      <c r="BN2681" s="419">
        <f t="shared" si="987"/>
        <v>0</v>
      </c>
      <c r="BO2681" s="420">
        <f t="shared" si="988"/>
        <v>0</v>
      </c>
      <c r="BP2681" s="313">
        <f t="shared" si="989"/>
        <v>0</v>
      </c>
      <c r="BQ2681" s="419">
        <f t="shared" si="990"/>
        <v>0</v>
      </c>
      <c r="BR2681" s="420">
        <f t="shared" si="991"/>
        <v>0</v>
      </c>
      <c r="BS2681" s="313">
        <f t="shared" si="992"/>
        <v>0</v>
      </c>
      <c r="BT2681" s="419">
        <f t="shared" si="993"/>
        <v>0</v>
      </c>
      <c r="BU2681" s="420">
        <f t="shared" si="994"/>
        <v>0</v>
      </c>
      <c r="BV2681" s="313">
        <f t="shared" si="995"/>
        <v>0</v>
      </c>
      <c r="BW2681" s="419">
        <f t="shared" si="996"/>
        <v>0</v>
      </c>
      <c r="BX2681" s="420">
        <f t="shared" si="997"/>
        <v>0</v>
      </c>
      <c r="BY2681" s="313">
        <f t="shared" si="998"/>
        <v>0</v>
      </c>
      <c r="BZ2681" s="419">
        <f t="shared" si="999"/>
        <v>0</v>
      </c>
      <c r="CA2681" s="420">
        <f t="shared" si="1000"/>
        <v>0</v>
      </c>
      <c r="CB2681" s="313">
        <f t="shared" si="1001"/>
        <v>0</v>
      </c>
      <c r="CC2681" s="419">
        <f t="shared" si="1002"/>
        <v>0</v>
      </c>
      <c r="CD2681" s="420">
        <f t="shared" si="1003"/>
        <v>0</v>
      </c>
      <c r="CE2681" s="313">
        <f t="shared" si="1004"/>
        <v>0</v>
      </c>
      <c r="CF2681" s="164"/>
      <c r="CG2681" s="272">
        <f t="shared" si="1005"/>
        <v>0</v>
      </c>
      <c r="CH2681" s="273" t="str">
        <f>IF(CG2681=0,"",
IF(SUM($CG$2675:CG2681)=1,CI2681,
IF($CG$2795&gt;SUM($CG$2675:CG2681),_xlfn.CONCAT(", ",CI2681),
IF($CG$2795=SUM($CG$2675:CG2681),_xlfn.CONCAT(" y ",CI2681)))))</f>
        <v/>
      </c>
      <c r="CI2681" s="156" t="s">
        <v>5101</v>
      </c>
    </row>
    <row r="2682" spans="1:87" ht="15" customHeight="1">
      <c r="A2682" s="57"/>
      <c r="B2682" s="26"/>
      <c r="C2682" s="165" t="s">
        <v>5022</v>
      </c>
      <c r="D2682" s="852" t="str">
        <f t="shared" si="953"/>
        <v>SECRETARIA DE FINANZAS Y PLANEACION</v>
      </c>
      <c r="E2682" s="853"/>
      <c r="F2682" s="853"/>
      <c r="G2682" s="853"/>
      <c r="H2682" s="853"/>
      <c r="I2682" s="853"/>
      <c r="J2682" s="853"/>
      <c r="K2682" s="853"/>
      <c r="L2682" s="854"/>
      <c r="M2682" s="614"/>
      <c r="N2682" s="614"/>
      <c r="O2682" s="614"/>
      <c r="P2682" s="614"/>
      <c r="Q2682" s="614"/>
      <c r="R2682" s="614"/>
      <c r="S2682" s="614"/>
      <c r="T2682" s="614"/>
      <c r="U2682" s="614"/>
      <c r="V2682" s="614"/>
      <c r="W2682" s="614"/>
      <c r="X2682" s="614"/>
      <c r="Y2682" s="614"/>
      <c r="Z2682" s="614"/>
      <c r="AA2682" s="614"/>
      <c r="AB2682" s="614"/>
      <c r="AC2682" s="614"/>
      <c r="AD2682" s="614"/>
      <c r="AE2682" s="164"/>
      <c r="AF2682" s="164"/>
      <c r="AG2682" s="419">
        <f t="shared" si="954"/>
        <v>0</v>
      </c>
      <c r="AH2682" s="420">
        <f t="shared" si="955"/>
        <v>0</v>
      </c>
      <c r="AI2682" s="313">
        <f t="shared" si="956"/>
        <v>0</v>
      </c>
      <c r="AJ2682" s="419">
        <f t="shared" si="957"/>
        <v>0</v>
      </c>
      <c r="AK2682" s="420">
        <f t="shared" si="958"/>
        <v>0</v>
      </c>
      <c r="AL2682" s="313">
        <f t="shared" si="959"/>
        <v>0</v>
      </c>
      <c r="AM2682" s="419">
        <f t="shared" si="960"/>
        <v>0</v>
      </c>
      <c r="AN2682" s="420">
        <f t="shared" si="961"/>
        <v>0</v>
      </c>
      <c r="AO2682" s="313">
        <f t="shared" si="962"/>
        <v>0</v>
      </c>
      <c r="AP2682" s="419">
        <f t="shared" si="963"/>
        <v>0</v>
      </c>
      <c r="AQ2682" s="420">
        <f t="shared" si="964"/>
        <v>0</v>
      </c>
      <c r="AR2682" s="313">
        <f t="shared" si="965"/>
        <v>0</v>
      </c>
      <c r="AS2682" s="419">
        <f t="shared" si="966"/>
        <v>0</v>
      </c>
      <c r="AT2682" s="420">
        <f t="shared" si="967"/>
        <v>0</v>
      </c>
      <c r="AU2682" s="313">
        <f t="shared" si="968"/>
        <v>0</v>
      </c>
      <c r="AV2682" s="419">
        <f t="shared" si="969"/>
        <v>0</v>
      </c>
      <c r="AW2682" s="420">
        <f t="shared" si="970"/>
        <v>0</v>
      </c>
      <c r="AX2682" s="313">
        <f t="shared" si="971"/>
        <v>0</v>
      </c>
      <c r="AY2682" s="419">
        <f t="shared" si="972"/>
        <v>0</v>
      </c>
      <c r="AZ2682" s="420">
        <f t="shared" si="973"/>
        <v>0</v>
      </c>
      <c r="BA2682" s="313">
        <f t="shared" si="974"/>
        <v>0</v>
      </c>
      <c r="BB2682" s="419">
        <f t="shared" si="975"/>
        <v>0</v>
      </c>
      <c r="BC2682" s="420">
        <f t="shared" si="976"/>
        <v>0</v>
      </c>
      <c r="BD2682" s="313">
        <f t="shared" si="977"/>
        <v>0</v>
      </c>
      <c r="BE2682" s="419">
        <f t="shared" si="978"/>
        <v>0</v>
      </c>
      <c r="BF2682" s="420">
        <f t="shared" si="979"/>
        <v>0</v>
      </c>
      <c r="BG2682" s="313">
        <f t="shared" si="980"/>
        <v>0</v>
      </c>
      <c r="BH2682" s="419">
        <f t="shared" si="981"/>
        <v>0</v>
      </c>
      <c r="BI2682" s="420">
        <f t="shared" si="982"/>
        <v>0</v>
      </c>
      <c r="BJ2682" s="313">
        <f t="shared" si="983"/>
        <v>0</v>
      </c>
      <c r="BK2682" s="419">
        <f t="shared" si="984"/>
        <v>0</v>
      </c>
      <c r="BL2682" s="420">
        <f t="shared" si="985"/>
        <v>0</v>
      </c>
      <c r="BM2682" s="313">
        <f t="shared" si="986"/>
        <v>0</v>
      </c>
      <c r="BN2682" s="419">
        <f t="shared" si="987"/>
        <v>0</v>
      </c>
      <c r="BO2682" s="420">
        <f t="shared" si="988"/>
        <v>0</v>
      </c>
      <c r="BP2682" s="313">
        <f t="shared" si="989"/>
        <v>0</v>
      </c>
      <c r="BQ2682" s="419">
        <f t="shared" si="990"/>
        <v>0</v>
      </c>
      <c r="BR2682" s="420">
        <f t="shared" si="991"/>
        <v>0</v>
      </c>
      <c r="BS2682" s="313">
        <f t="shared" si="992"/>
        <v>0</v>
      </c>
      <c r="BT2682" s="419">
        <f t="shared" si="993"/>
        <v>0</v>
      </c>
      <c r="BU2682" s="420">
        <f t="shared" si="994"/>
        <v>0</v>
      </c>
      <c r="BV2682" s="313">
        <f t="shared" si="995"/>
        <v>0</v>
      </c>
      <c r="BW2682" s="419">
        <f t="shared" si="996"/>
        <v>0</v>
      </c>
      <c r="BX2682" s="420">
        <f t="shared" si="997"/>
        <v>0</v>
      </c>
      <c r="BY2682" s="313">
        <f t="shared" si="998"/>
        <v>0</v>
      </c>
      <c r="BZ2682" s="419">
        <f t="shared" si="999"/>
        <v>0</v>
      </c>
      <c r="CA2682" s="420">
        <f t="shared" si="1000"/>
        <v>0</v>
      </c>
      <c r="CB2682" s="313">
        <f t="shared" si="1001"/>
        <v>0</v>
      </c>
      <c r="CC2682" s="419">
        <f t="shared" si="1002"/>
        <v>0</v>
      </c>
      <c r="CD2682" s="420">
        <f t="shared" si="1003"/>
        <v>0</v>
      </c>
      <c r="CE2682" s="313">
        <f t="shared" si="1004"/>
        <v>0</v>
      </c>
      <c r="CF2682" s="164"/>
      <c r="CG2682" s="272">
        <f t="shared" si="1005"/>
        <v>0</v>
      </c>
      <c r="CH2682" s="273" t="str">
        <f>IF(CG2682=0,"",
IF(SUM($CG$2675:CG2682)=1,CI2682,
IF($CG$2795&gt;SUM($CG$2675:CG2682),_xlfn.CONCAT(", ",CI2682),
IF($CG$2795=SUM($CG$2675:CG2682),_xlfn.CONCAT(" y ",CI2682)))))</f>
        <v/>
      </c>
      <c r="CI2682" s="156" t="s">
        <v>5102</v>
      </c>
    </row>
    <row r="2683" spans="1:87" ht="15" customHeight="1">
      <c r="A2683" s="57"/>
      <c r="B2683" s="26"/>
      <c r="C2683" s="165" t="s">
        <v>5024</v>
      </c>
      <c r="D2683" s="852" t="str">
        <f t="shared" si="953"/>
        <v>COORDINACION GENERAL DE COMUNICACION SOCIAL</v>
      </c>
      <c r="E2683" s="853"/>
      <c r="F2683" s="853"/>
      <c r="G2683" s="853"/>
      <c r="H2683" s="853"/>
      <c r="I2683" s="853"/>
      <c r="J2683" s="853"/>
      <c r="K2683" s="853"/>
      <c r="L2683" s="854"/>
      <c r="M2683" s="614"/>
      <c r="N2683" s="614"/>
      <c r="O2683" s="614"/>
      <c r="P2683" s="614"/>
      <c r="Q2683" s="614"/>
      <c r="R2683" s="614"/>
      <c r="S2683" s="614"/>
      <c r="T2683" s="614"/>
      <c r="U2683" s="614"/>
      <c r="V2683" s="614"/>
      <c r="W2683" s="614"/>
      <c r="X2683" s="614"/>
      <c r="Y2683" s="614"/>
      <c r="Z2683" s="614"/>
      <c r="AA2683" s="614"/>
      <c r="AB2683" s="614"/>
      <c r="AC2683" s="614"/>
      <c r="AD2683" s="614"/>
      <c r="AE2683" s="164"/>
      <c r="AF2683" s="164"/>
      <c r="AG2683" s="419">
        <f t="shared" si="954"/>
        <v>0</v>
      </c>
      <c r="AH2683" s="420">
        <f t="shared" si="955"/>
        <v>0</v>
      </c>
      <c r="AI2683" s="313">
        <f t="shared" si="956"/>
        <v>0</v>
      </c>
      <c r="AJ2683" s="419">
        <f t="shared" si="957"/>
        <v>0</v>
      </c>
      <c r="AK2683" s="420">
        <f t="shared" si="958"/>
        <v>0</v>
      </c>
      <c r="AL2683" s="313">
        <f t="shared" si="959"/>
        <v>0</v>
      </c>
      <c r="AM2683" s="419">
        <f t="shared" si="960"/>
        <v>0</v>
      </c>
      <c r="AN2683" s="420">
        <f t="shared" si="961"/>
        <v>0</v>
      </c>
      <c r="AO2683" s="313">
        <f t="shared" si="962"/>
        <v>0</v>
      </c>
      <c r="AP2683" s="419">
        <f t="shared" si="963"/>
        <v>0</v>
      </c>
      <c r="AQ2683" s="420">
        <f t="shared" si="964"/>
        <v>0</v>
      </c>
      <c r="AR2683" s="313">
        <f t="shared" si="965"/>
        <v>0</v>
      </c>
      <c r="AS2683" s="419">
        <f t="shared" si="966"/>
        <v>0</v>
      </c>
      <c r="AT2683" s="420">
        <f t="shared" si="967"/>
        <v>0</v>
      </c>
      <c r="AU2683" s="313">
        <f t="shared" si="968"/>
        <v>0</v>
      </c>
      <c r="AV2683" s="419">
        <f t="shared" si="969"/>
        <v>0</v>
      </c>
      <c r="AW2683" s="420">
        <f t="shared" si="970"/>
        <v>0</v>
      </c>
      <c r="AX2683" s="313">
        <f t="shared" si="971"/>
        <v>0</v>
      </c>
      <c r="AY2683" s="419">
        <f t="shared" si="972"/>
        <v>0</v>
      </c>
      <c r="AZ2683" s="420">
        <f t="shared" si="973"/>
        <v>0</v>
      </c>
      <c r="BA2683" s="313">
        <f t="shared" si="974"/>
        <v>0</v>
      </c>
      <c r="BB2683" s="419">
        <f t="shared" si="975"/>
        <v>0</v>
      </c>
      <c r="BC2683" s="420">
        <f t="shared" si="976"/>
        <v>0</v>
      </c>
      <c r="BD2683" s="313">
        <f t="shared" si="977"/>
        <v>0</v>
      </c>
      <c r="BE2683" s="419">
        <f t="shared" si="978"/>
        <v>0</v>
      </c>
      <c r="BF2683" s="420">
        <f t="shared" si="979"/>
        <v>0</v>
      </c>
      <c r="BG2683" s="313">
        <f t="shared" si="980"/>
        <v>0</v>
      </c>
      <c r="BH2683" s="419">
        <f t="shared" si="981"/>
        <v>0</v>
      </c>
      <c r="BI2683" s="420">
        <f t="shared" si="982"/>
        <v>0</v>
      </c>
      <c r="BJ2683" s="313">
        <f t="shared" si="983"/>
        <v>0</v>
      </c>
      <c r="BK2683" s="419">
        <f t="shared" si="984"/>
        <v>0</v>
      </c>
      <c r="BL2683" s="420">
        <f t="shared" si="985"/>
        <v>0</v>
      </c>
      <c r="BM2683" s="313">
        <f t="shared" si="986"/>
        <v>0</v>
      </c>
      <c r="BN2683" s="419">
        <f t="shared" si="987"/>
        <v>0</v>
      </c>
      <c r="BO2683" s="420">
        <f t="shared" si="988"/>
        <v>0</v>
      </c>
      <c r="BP2683" s="313">
        <f t="shared" si="989"/>
        <v>0</v>
      </c>
      <c r="BQ2683" s="419">
        <f t="shared" si="990"/>
        <v>0</v>
      </c>
      <c r="BR2683" s="420">
        <f t="shared" si="991"/>
        <v>0</v>
      </c>
      <c r="BS2683" s="313">
        <f t="shared" si="992"/>
        <v>0</v>
      </c>
      <c r="BT2683" s="419">
        <f t="shared" si="993"/>
        <v>0</v>
      </c>
      <c r="BU2683" s="420">
        <f t="shared" si="994"/>
        <v>0</v>
      </c>
      <c r="BV2683" s="313">
        <f t="shared" si="995"/>
        <v>0</v>
      </c>
      <c r="BW2683" s="419">
        <f t="shared" si="996"/>
        <v>0</v>
      </c>
      <c r="BX2683" s="420">
        <f t="shared" si="997"/>
        <v>0</v>
      </c>
      <c r="BY2683" s="313">
        <f t="shared" si="998"/>
        <v>0</v>
      </c>
      <c r="BZ2683" s="419">
        <f t="shared" si="999"/>
        <v>0</v>
      </c>
      <c r="CA2683" s="420">
        <f t="shared" si="1000"/>
        <v>0</v>
      </c>
      <c r="CB2683" s="313">
        <f t="shared" si="1001"/>
        <v>0</v>
      </c>
      <c r="CC2683" s="419">
        <f t="shared" si="1002"/>
        <v>0</v>
      </c>
      <c r="CD2683" s="420">
        <f t="shared" si="1003"/>
        <v>0</v>
      </c>
      <c r="CE2683" s="313">
        <f t="shared" si="1004"/>
        <v>0</v>
      </c>
      <c r="CF2683" s="164"/>
      <c r="CG2683" s="272">
        <f t="shared" si="1005"/>
        <v>0</v>
      </c>
      <c r="CH2683" s="273" t="str">
        <f>IF(CG2683=0,"",
IF(SUM($CG$2675:CG2683)=1,CI2683,
IF($CG$2795&gt;SUM($CG$2675:CG2683),_xlfn.CONCAT(", ",CI2683),
IF($CG$2795=SUM($CG$2675:CG2683),_xlfn.CONCAT(" y ",CI2683)))))</f>
        <v/>
      </c>
      <c r="CI2683" s="156" t="s">
        <v>5103</v>
      </c>
    </row>
    <row r="2684" spans="1:87" ht="15" customHeight="1">
      <c r="A2684" s="57"/>
      <c r="B2684" s="26"/>
      <c r="C2684" s="165" t="s">
        <v>5025</v>
      </c>
      <c r="D2684" s="852" t="str">
        <f t="shared" si="953"/>
        <v>CONTRALORIA GENERAL</v>
      </c>
      <c r="E2684" s="853"/>
      <c r="F2684" s="853"/>
      <c r="G2684" s="853"/>
      <c r="H2684" s="853"/>
      <c r="I2684" s="853"/>
      <c r="J2684" s="853"/>
      <c r="K2684" s="853"/>
      <c r="L2684" s="854"/>
      <c r="M2684" s="614"/>
      <c r="N2684" s="614"/>
      <c r="O2684" s="614"/>
      <c r="P2684" s="614"/>
      <c r="Q2684" s="614"/>
      <c r="R2684" s="614"/>
      <c r="S2684" s="614"/>
      <c r="T2684" s="614"/>
      <c r="U2684" s="614"/>
      <c r="V2684" s="614"/>
      <c r="W2684" s="614"/>
      <c r="X2684" s="614"/>
      <c r="Y2684" s="614"/>
      <c r="Z2684" s="614"/>
      <c r="AA2684" s="614"/>
      <c r="AB2684" s="614"/>
      <c r="AC2684" s="614"/>
      <c r="AD2684" s="614"/>
      <c r="AE2684" s="164"/>
      <c r="AF2684" s="164"/>
      <c r="AG2684" s="419">
        <f t="shared" si="954"/>
        <v>0</v>
      </c>
      <c r="AH2684" s="420">
        <f t="shared" si="955"/>
        <v>0</v>
      </c>
      <c r="AI2684" s="313">
        <f t="shared" si="956"/>
        <v>0</v>
      </c>
      <c r="AJ2684" s="419">
        <f t="shared" si="957"/>
        <v>0</v>
      </c>
      <c r="AK2684" s="420">
        <f t="shared" si="958"/>
        <v>0</v>
      </c>
      <c r="AL2684" s="313">
        <f t="shared" si="959"/>
        <v>0</v>
      </c>
      <c r="AM2684" s="419">
        <f t="shared" si="960"/>
        <v>0</v>
      </c>
      <c r="AN2684" s="420">
        <f t="shared" si="961"/>
        <v>0</v>
      </c>
      <c r="AO2684" s="313">
        <f t="shared" si="962"/>
        <v>0</v>
      </c>
      <c r="AP2684" s="419">
        <f t="shared" si="963"/>
        <v>0</v>
      </c>
      <c r="AQ2684" s="420">
        <f t="shared" si="964"/>
        <v>0</v>
      </c>
      <c r="AR2684" s="313">
        <f t="shared" si="965"/>
        <v>0</v>
      </c>
      <c r="AS2684" s="419">
        <f t="shared" si="966"/>
        <v>0</v>
      </c>
      <c r="AT2684" s="420">
        <f t="shared" si="967"/>
        <v>0</v>
      </c>
      <c r="AU2684" s="313">
        <f t="shared" si="968"/>
        <v>0</v>
      </c>
      <c r="AV2684" s="419">
        <f t="shared" si="969"/>
        <v>0</v>
      </c>
      <c r="AW2684" s="420">
        <f t="shared" si="970"/>
        <v>0</v>
      </c>
      <c r="AX2684" s="313">
        <f t="shared" si="971"/>
        <v>0</v>
      </c>
      <c r="AY2684" s="419">
        <f t="shared" si="972"/>
        <v>0</v>
      </c>
      <c r="AZ2684" s="420">
        <f t="shared" si="973"/>
        <v>0</v>
      </c>
      <c r="BA2684" s="313">
        <f t="shared" si="974"/>
        <v>0</v>
      </c>
      <c r="BB2684" s="419">
        <f t="shared" si="975"/>
        <v>0</v>
      </c>
      <c r="BC2684" s="420">
        <f t="shared" si="976"/>
        <v>0</v>
      </c>
      <c r="BD2684" s="313">
        <f t="shared" si="977"/>
        <v>0</v>
      </c>
      <c r="BE2684" s="419">
        <f t="shared" si="978"/>
        <v>0</v>
      </c>
      <c r="BF2684" s="420">
        <f t="shared" si="979"/>
        <v>0</v>
      </c>
      <c r="BG2684" s="313">
        <f t="shared" si="980"/>
        <v>0</v>
      </c>
      <c r="BH2684" s="419">
        <f t="shared" si="981"/>
        <v>0</v>
      </c>
      <c r="BI2684" s="420">
        <f t="shared" si="982"/>
        <v>0</v>
      </c>
      <c r="BJ2684" s="313">
        <f t="shared" si="983"/>
        <v>0</v>
      </c>
      <c r="BK2684" s="419">
        <f t="shared" si="984"/>
        <v>0</v>
      </c>
      <c r="BL2684" s="420">
        <f t="shared" si="985"/>
        <v>0</v>
      </c>
      <c r="BM2684" s="313">
        <f t="shared" si="986"/>
        <v>0</v>
      </c>
      <c r="BN2684" s="419">
        <f t="shared" si="987"/>
        <v>0</v>
      </c>
      <c r="BO2684" s="420">
        <f t="shared" si="988"/>
        <v>0</v>
      </c>
      <c r="BP2684" s="313">
        <f t="shared" si="989"/>
        <v>0</v>
      </c>
      <c r="BQ2684" s="419">
        <f t="shared" si="990"/>
        <v>0</v>
      </c>
      <c r="BR2684" s="420">
        <f t="shared" si="991"/>
        <v>0</v>
      </c>
      <c r="BS2684" s="313">
        <f t="shared" si="992"/>
        <v>0</v>
      </c>
      <c r="BT2684" s="419">
        <f t="shared" si="993"/>
        <v>0</v>
      </c>
      <c r="BU2684" s="420">
        <f t="shared" si="994"/>
        <v>0</v>
      </c>
      <c r="BV2684" s="313">
        <f t="shared" si="995"/>
        <v>0</v>
      </c>
      <c r="BW2684" s="419">
        <f t="shared" si="996"/>
        <v>0</v>
      </c>
      <c r="BX2684" s="420">
        <f t="shared" si="997"/>
        <v>0</v>
      </c>
      <c r="BY2684" s="313">
        <f t="shared" si="998"/>
        <v>0</v>
      </c>
      <c r="BZ2684" s="419">
        <f t="shared" si="999"/>
        <v>0</v>
      </c>
      <c r="CA2684" s="420">
        <f t="shared" si="1000"/>
        <v>0</v>
      </c>
      <c r="CB2684" s="313">
        <f t="shared" si="1001"/>
        <v>0</v>
      </c>
      <c r="CC2684" s="419">
        <f t="shared" si="1002"/>
        <v>0</v>
      </c>
      <c r="CD2684" s="420">
        <f t="shared" si="1003"/>
        <v>0</v>
      </c>
      <c r="CE2684" s="313">
        <f t="shared" si="1004"/>
        <v>0</v>
      </c>
      <c r="CF2684" s="164"/>
      <c r="CG2684" s="272">
        <f t="shared" si="1005"/>
        <v>0</v>
      </c>
      <c r="CH2684" s="273" t="str">
        <f>IF(CG2684=0,"",
IF(SUM($CG$2675:CG2684)=1,CI2684,
IF($CG$2795&gt;SUM($CG$2675:CG2684),_xlfn.CONCAT(", ",CI2684),
IF($CG$2795=SUM($CG$2675:CG2684),_xlfn.CONCAT(" y ",CI2684)))))</f>
        <v/>
      </c>
      <c r="CI2684" s="156" t="s">
        <v>5104</v>
      </c>
    </row>
    <row r="2685" spans="1:87" ht="15" customHeight="1">
      <c r="A2685" s="57"/>
      <c r="B2685" s="26"/>
      <c r="C2685" s="165" t="s">
        <v>5027</v>
      </c>
      <c r="D2685" s="852" t="str">
        <f t="shared" si="953"/>
        <v>SECRETARIA DE INFRAESTRUCTURA Y OBRAS PUBLICAS</v>
      </c>
      <c r="E2685" s="853"/>
      <c r="F2685" s="853"/>
      <c r="G2685" s="853"/>
      <c r="H2685" s="853"/>
      <c r="I2685" s="853"/>
      <c r="J2685" s="853"/>
      <c r="K2685" s="853"/>
      <c r="L2685" s="854"/>
      <c r="M2685" s="614"/>
      <c r="N2685" s="614"/>
      <c r="O2685" s="614"/>
      <c r="P2685" s="614"/>
      <c r="Q2685" s="614"/>
      <c r="R2685" s="614"/>
      <c r="S2685" s="614"/>
      <c r="T2685" s="614"/>
      <c r="U2685" s="614"/>
      <c r="V2685" s="614"/>
      <c r="W2685" s="614"/>
      <c r="X2685" s="614"/>
      <c r="Y2685" s="614"/>
      <c r="Z2685" s="614"/>
      <c r="AA2685" s="614"/>
      <c r="AB2685" s="614"/>
      <c r="AC2685" s="614"/>
      <c r="AD2685" s="614"/>
      <c r="AE2685" s="164"/>
      <c r="AF2685" s="164"/>
      <c r="AG2685" s="419">
        <f t="shared" si="954"/>
        <v>0</v>
      </c>
      <c r="AH2685" s="420">
        <f t="shared" si="955"/>
        <v>0</v>
      </c>
      <c r="AI2685" s="313">
        <f t="shared" si="956"/>
        <v>0</v>
      </c>
      <c r="AJ2685" s="419">
        <f t="shared" si="957"/>
        <v>0</v>
      </c>
      <c r="AK2685" s="420">
        <f t="shared" si="958"/>
        <v>0</v>
      </c>
      <c r="AL2685" s="313">
        <f t="shared" si="959"/>
        <v>0</v>
      </c>
      <c r="AM2685" s="419">
        <f t="shared" si="960"/>
        <v>0</v>
      </c>
      <c r="AN2685" s="420">
        <f t="shared" si="961"/>
        <v>0</v>
      </c>
      <c r="AO2685" s="313">
        <f t="shared" si="962"/>
        <v>0</v>
      </c>
      <c r="AP2685" s="419">
        <f t="shared" si="963"/>
        <v>0</v>
      </c>
      <c r="AQ2685" s="420">
        <f t="shared" si="964"/>
        <v>0</v>
      </c>
      <c r="AR2685" s="313">
        <f t="shared" si="965"/>
        <v>0</v>
      </c>
      <c r="AS2685" s="419">
        <f t="shared" si="966"/>
        <v>0</v>
      </c>
      <c r="AT2685" s="420">
        <f t="shared" si="967"/>
        <v>0</v>
      </c>
      <c r="AU2685" s="313">
        <f t="shared" si="968"/>
        <v>0</v>
      </c>
      <c r="AV2685" s="419">
        <f t="shared" si="969"/>
        <v>0</v>
      </c>
      <c r="AW2685" s="420">
        <f t="shared" si="970"/>
        <v>0</v>
      </c>
      <c r="AX2685" s="313">
        <f t="shared" si="971"/>
        <v>0</v>
      </c>
      <c r="AY2685" s="419">
        <f t="shared" si="972"/>
        <v>0</v>
      </c>
      <c r="AZ2685" s="420">
        <f t="shared" si="973"/>
        <v>0</v>
      </c>
      <c r="BA2685" s="313">
        <f t="shared" si="974"/>
        <v>0</v>
      </c>
      <c r="BB2685" s="419">
        <f t="shared" si="975"/>
        <v>0</v>
      </c>
      <c r="BC2685" s="420">
        <f t="shared" si="976"/>
        <v>0</v>
      </c>
      <c r="BD2685" s="313">
        <f t="shared" si="977"/>
        <v>0</v>
      </c>
      <c r="BE2685" s="419">
        <f t="shared" si="978"/>
        <v>0</v>
      </c>
      <c r="BF2685" s="420">
        <f t="shared" si="979"/>
        <v>0</v>
      </c>
      <c r="BG2685" s="313">
        <f t="shared" si="980"/>
        <v>0</v>
      </c>
      <c r="BH2685" s="419">
        <f t="shared" si="981"/>
        <v>0</v>
      </c>
      <c r="BI2685" s="420">
        <f t="shared" si="982"/>
        <v>0</v>
      </c>
      <c r="BJ2685" s="313">
        <f t="shared" si="983"/>
        <v>0</v>
      </c>
      <c r="BK2685" s="419">
        <f t="shared" si="984"/>
        <v>0</v>
      </c>
      <c r="BL2685" s="420">
        <f t="shared" si="985"/>
        <v>0</v>
      </c>
      <c r="BM2685" s="313">
        <f t="shared" si="986"/>
        <v>0</v>
      </c>
      <c r="BN2685" s="419">
        <f t="shared" si="987"/>
        <v>0</v>
      </c>
      <c r="BO2685" s="420">
        <f t="shared" si="988"/>
        <v>0</v>
      </c>
      <c r="BP2685" s="313">
        <f t="shared" si="989"/>
        <v>0</v>
      </c>
      <c r="BQ2685" s="419">
        <f t="shared" si="990"/>
        <v>0</v>
      </c>
      <c r="BR2685" s="420">
        <f t="shared" si="991"/>
        <v>0</v>
      </c>
      <c r="BS2685" s="313">
        <f t="shared" si="992"/>
        <v>0</v>
      </c>
      <c r="BT2685" s="419">
        <f t="shared" si="993"/>
        <v>0</v>
      </c>
      <c r="BU2685" s="420">
        <f t="shared" si="994"/>
        <v>0</v>
      </c>
      <c r="BV2685" s="313">
        <f t="shared" si="995"/>
        <v>0</v>
      </c>
      <c r="BW2685" s="419">
        <f t="shared" si="996"/>
        <v>0</v>
      </c>
      <c r="BX2685" s="420">
        <f t="shared" si="997"/>
        <v>0</v>
      </c>
      <c r="BY2685" s="313">
        <f t="shared" si="998"/>
        <v>0</v>
      </c>
      <c r="BZ2685" s="419">
        <f t="shared" si="999"/>
        <v>0</v>
      </c>
      <c r="CA2685" s="420">
        <f t="shared" si="1000"/>
        <v>0</v>
      </c>
      <c r="CB2685" s="313">
        <f t="shared" si="1001"/>
        <v>0</v>
      </c>
      <c r="CC2685" s="419">
        <f t="shared" si="1002"/>
        <v>0</v>
      </c>
      <c r="CD2685" s="420">
        <f t="shared" si="1003"/>
        <v>0</v>
      </c>
      <c r="CE2685" s="313">
        <f t="shared" si="1004"/>
        <v>0</v>
      </c>
      <c r="CF2685" s="164"/>
      <c r="CG2685" s="272">
        <f t="shared" si="1005"/>
        <v>0</v>
      </c>
      <c r="CH2685" s="273" t="str">
        <f>IF(CG2685=0,"",
IF(SUM($CG$2675:CG2685)=1,CI2685,
IF($CG$2795&gt;SUM($CG$2675:CG2685),_xlfn.CONCAT(", ",CI2685),
IF($CG$2795=SUM($CG$2675:CG2685),_xlfn.CONCAT(" y ",CI2685)))))</f>
        <v/>
      </c>
      <c r="CI2685" s="156" t="s">
        <v>5105</v>
      </c>
    </row>
    <row r="2686" spans="1:87" ht="15" customHeight="1">
      <c r="A2686" s="57"/>
      <c r="B2686" s="26"/>
      <c r="C2686" s="165" t="s">
        <v>5028</v>
      </c>
      <c r="D2686" s="852" t="str">
        <f t="shared" si="953"/>
        <v>OFICINA DEL PROGRAMA DE GOBIERNO</v>
      </c>
      <c r="E2686" s="853"/>
      <c r="F2686" s="853"/>
      <c r="G2686" s="853"/>
      <c r="H2686" s="853"/>
      <c r="I2686" s="853"/>
      <c r="J2686" s="853"/>
      <c r="K2686" s="853"/>
      <c r="L2686" s="854"/>
      <c r="M2686" s="614"/>
      <c r="N2686" s="614"/>
      <c r="O2686" s="614"/>
      <c r="P2686" s="614"/>
      <c r="Q2686" s="614"/>
      <c r="R2686" s="614"/>
      <c r="S2686" s="614"/>
      <c r="T2686" s="614"/>
      <c r="U2686" s="614"/>
      <c r="V2686" s="614"/>
      <c r="W2686" s="614"/>
      <c r="X2686" s="614"/>
      <c r="Y2686" s="614"/>
      <c r="Z2686" s="614"/>
      <c r="AA2686" s="614"/>
      <c r="AB2686" s="614"/>
      <c r="AC2686" s="614"/>
      <c r="AD2686" s="614"/>
      <c r="AE2686" s="164"/>
      <c r="AF2686" s="164"/>
      <c r="AG2686" s="419">
        <f t="shared" si="954"/>
        <v>0</v>
      </c>
      <c r="AH2686" s="420">
        <f t="shared" si="955"/>
        <v>0</v>
      </c>
      <c r="AI2686" s="313">
        <f t="shared" si="956"/>
        <v>0</v>
      </c>
      <c r="AJ2686" s="419">
        <f t="shared" si="957"/>
        <v>0</v>
      </c>
      <c r="AK2686" s="420">
        <f t="shared" si="958"/>
        <v>0</v>
      </c>
      <c r="AL2686" s="313">
        <f t="shared" si="959"/>
        <v>0</v>
      </c>
      <c r="AM2686" s="419">
        <f t="shared" si="960"/>
        <v>0</v>
      </c>
      <c r="AN2686" s="420">
        <f t="shared" si="961"/>
        <v>0</v>
      </c>
      <c r="AO2686" s="313">
        <f t="shared" si="962"/>
        <v>0</v>
      </c>
      <c r="AP2686" s="419">
        <f t="shared" si="963"/>
        <v>0</v>
      </c>
      <c r="AQ2686" s="420">
        <f t="shared" si="964"/>
        <v>0</v>
      </c>
      <c r="AR2686" s="313">
        <f t="shared" si="965"/>
        <v>0</v>
      </c>
      <c r="AS2686" s="419">
        <f t="shared" si="966"/>
        <v>0</v>
      </c>
      <c r="AT2686" s="420">
        <f t="shared" si="967"/>
        <v>0</v>
      </c>
      <c r="AU2686" s="313">
        <f t="shared" si="968"/>
        <v>0</v>
      </c>
      <c r="AV2686" s="419">
        <f t="shared" si="969"/>
        <v>0</v>
      </c>
      <c r="AW2686" s="420">
        <f t="shared" si="970"/>
        <v>0</v>
      </c>
      <c r="AX2686" s="313">
        <f t="shared" si="971"/>
        <v>0</v>
      </c>
      <c r="AY2686" s="419">
        <f t="shared" si="972"/>
        <v>0</v>
      </c>
      <c r="AZ2686" s="420">
        <f t="shared" si="973"/>
        <v>0</v>
      </c>
      <c r="BA2686" s="313">
        <f t="shared" si="974"/>
        <v>0</v>
      </c>
      <c r="BB2686" s="419">
        <f t="shared" si="975"/>
        <v>0</v>
      </c>
      <c r="BC2686" s="420">
        <f t="shared" si="976"/>
        <v>0</v>
      </c>
      <c r="BD2686" s="313">
        <f t="shared" si="977"/>
        <v>0</v>
      </c>
      <c r="BE2686" s="419">
        <f t="shared" si="978"/>
        <v>0</v>
      </c>
      <c r="BF2686" s="420">
        <f t="shared" si="979"/>
        <v>0</v>
      </c>
      <c r="BG2686" s="313">
        <f t="shared" si="980"/>
        <v>0</v>
      </c>
      <c r="BH2686" s="419">
        <f t="shared" si="981"/>
        <v>0</v>
      </c>
      <c r="BI2686" s="420">
        <f t="shared" si="982"/>
        <v>0</v>
      </c>
      <c r="BJ2686" s="313">
        <f t="shared" si="983"/>
        <v>0</v>
      </c>
      <c r="BK2686" s="419">
        <f t="shared" si="984"/>
        <v>0</v>
      </c>
      <c r="BL2686" s="420">
        <f t="shared" si="985"/>
        <v>0</v>
      </c>
      <c r="BM2686" s="313">
        <f t="shared" si="986"/>
        <v>0</v>
      </c>
      <c r="BN2686" s="419">
        <f t="shared" si="987"/>
        <v>0</v>
      </c>
      <c r="BO2686" s="420">
        <f t="shared" si="988"/>
        <v>0</v>
      </c>
      <c r="BP2686" s="313">
        <f t="shared" si="989"/>
        <v>0</v>
      </c>
      <c r="BQ2686" s="419">
        <f t="shared" si="990"/>
        <v>0</v>
      </c>
      <c r="BR2686" s="420">
        <f t="shared" si="991"/>
        <v>0</v>
      </c>
      <c r="BS2686" s="313">
        <f t="shared" si="992"/>
        <v>0</v>
      </c>
      <c r="BT2686" s="419">
        <f t="shared" si="993"/>
        <v>0</v>
      </c>
      <c r="BU2686" s="420">
        <f t="shared" si="994"/>
        <v>0</v>
      </c>
      <c r="BV2686" s="313">
        <f t="shared" si="995"/>
        <v>0</v>
      </c>
      <c r="BW2686" s="419">
        <f t="shared" si="996"/>
        <v>0</v>
      </c>
      <c r="BX2686" s="420">
        <f t="shared" si="997"/>
        <v>0</v>
      </c>
      <c r="BY2686" s="313">
        <f t="shared" si="998"/>
        <v>0</v>
      </c>
      <c r="BZ2686" s="419">
        <f t="shared" si="999"/>
        <v>0</v>
      </c>
      <c r="CA2686" s="420">
        <f t="shared" si="1000"/>
        <v>0</v>
      </c>
      <c r="CB2686" s="313">
        <f t="shared" si="1001"/>
        <v>0</v>
      </c>
      <c r="CC2686" s="419">
        <f t="shared" si="1002"/>
        <v>0</v>
      </c>
      <c r="CD2686" s="420">
        <f t="shared" si="1003"/>
        <v>0</v>
      </c>
      <c r="CE2686" s="313">
        <f t="shared" si="1004"/>
        <v>0</v>
      </c>
      <c r="CF2686" s="164"/>
      <c r="CG2686" s="272">
        <f t="shared" si="1005"/>
        <v>0</v>
      </c>
      <c r="CH2686" s="273" t="str">
        <f>IF(CG2686=0,"",
IF(SUM($CG$2675:CG2686)=1,CI2686,
IF($CG$2795&gt;SUM($CG$2675:CG2686),_xlfn.CONCAT(", ",CI2686),
IF($CG$2795=SUM($CG$2675:CG2686),_xlfn.CONCAT(" y ",CI2686)))))</f>
        <v/>
      </c>
      <c r="CI2686" s="156" t="s">
        <v>5106</v>
      </c>
    </row>
    <row r="2687" spans="1:87" ht="15" customHeight="1">
      <c r="A2687" s="57"/>
      <c r="B2687" s="26"/>
      <c r="C2687" s="165" t="s">
        <v>5029</v>
      </c>
      <c r="D2687" s="852" t="str">
        <f t="shared" si="953"/>
        <v>SECRETARIA DE SEGURIDAD PUBLICA</v>
      </c>
      <c r="E2687" s="853"/>
      <c r="F2687" s="853"/>
      <c r="G2687" s="853"/>
      <c r="H2687" s="853"/>
      <c r="I2687" s="853"/>
      <c r="J2687" s="853"/>
      <c r="K2687" s="853"/>
      <c r="L2687" s="854"/>
      <c r="M2687" s="614"/>
      <c r="N2687" s="614"/>
      <c r="O2687" s="614"/>
      <c r="P2687" s="614"/>
      <c r="Q2687" s="614"/>
      <c r="R2687" s="614"/>
      <c r="S2687" s="614"/>
      <c r="T2687" s="614"/>
      <c r="U2687" s="614"/>
      <c r="V2687" s="614"/>
      <c r="W2687" s="614"/>
      <c r="X2687" s="614"/>
      <c r="Y2687" s="614"/>
      <c r="Z2687" s="614"/>
      <c r="AA2687" s="614"/>
      <c r="AB2687" s="614"/>
      <c r="AC2687" s="614"/>
      <c r="AD2687" s="614"/>
      <c r="AE2687" s="164"/>
      <c r="AF2687" s="164"/>
      <c r="AG2687" s="419">
        <f t="shared" si="954"/>
        <v>0</v>
      </c>
      <c r="AH2687" s="420">
        <f t="shared" si="955"/>
        <v>0</v>
      </c>
      <c r="AI2687" s="313">
        <f t="shared" si="956"/>
        <v>0</v>
      </c>
      <c r="AJ2687" s="419">
        <f t="shared" si="957"/>
        <v>0</v>
      </c>
      <c r="AK2687" s="420">
        <f t="shared" si="958"/>
        <v>0</v>
      </c>
      <c r="AL2687" s="313">
        <f t="shared" si="959"/>
        <v>0</v>
      </c>
      <c r="AM2687" s="419">
        <f t="shared" si="960"/>
        <v>0</v>
      </c>
      <c r="AN2687" s="420">
        <f t="shared" si="961"/>
        <v>0</v>
      </c>
      <c r="AO2687" s="313">
        <f t="shared" si="962"/>
        <v>0</v>
      </c>
      <c r="AP2687" s="419">
        <f t="shared" si="963"/>
        <v>0</v>
      </c>
      <c r="AQ2687" s="420">
        <f t="shared" si="964"/>
        <v>0</v>
      </c>
      <c r="AR2687" s="313">
        <f t="shared" si="965"/>
        <v>0</v>
      </c>
      <c r="AS2687" s="419">
        <f t="shared" si="966"/>
        <v>0</v>
      </c>
      <c r="AT2687" s="420">
        <f t="shared" si="967"/>
        <v>0</v>
      </c>
      <c r="AU2687" s="313">
        <f t="shared" si="968"/>
        <v>0</v>
      </c>
      <c r="AV2687" s="419">
        <f t="shared" si="969"/>
        <v>0</v>
      </c>
      <c r="AW2687" s="420">
        <f t="shared" si="970"/>
        <v>0</v>
      </c>
      <c r="AX2687" s="313">
        <f t="shared" si="971"/>
        <v>0</v>
      </c>
      <c r="AY2687" s="419">
        <f t="shared" si="972"/>
        <v>0</v>
      </c>
      <c r="AZ2687" s="420">
        <f t="shared" si="973"/>
        <v>0</v>
      </c>
      <c r="BA2687" s="313">
        <f t="shared" si="974"/>
        <v>0</v>
      </c>
      <c r="BB2687" s="419">
        <f t="shared" si="975"/>
        <v>0</v>
      </c>
      <c r="BC2687" s="420">
        <f t="shared" si="976"/>
        <v>0</v>
      </c>
      <c r="BD2687" s="313">
        <f t="shared" si="977"/>
        <v>0</v>
      </c>
      <c r="BE2687" s="419">
        <f t="shared" si="978"/>
        <v>0</v>
      </c>
      <c r="BF2687" s="420">
        <f t="shared" si="979"/>
        <v>0</v>
      </c>
      <c r="BG2687" s="313">
        <f t="shared" si="980"/>
        <v>0</v>
      </c>
      <c r="BH2687" s="419">
        <f t="shared" si="981"/>
        <v>0</v>
      </c>
      <c r="BI2687" s="420">
        <f t="shared" si="982"/>
        <v>0</v>
      </c>
      <c r="BJ2687" s="313">
        <f t="shared" si="983"/>
        <v>0</v>
      </c>
      <c r="BK2687" s="419">
        <f t="shared" si="984"/>
        <v>0</v>
      </c>
      <c r="BL2687" s="420">
        <f t="shared" si="985"/>
        <v>0</v>
      </c>
      <c r="BM2687" s="313">
        <f t="shared" si="986"/>
        <v>0</v>
      </c>
      <c r="BN2687" s="419">
        <f t="shared" si="987"/>
        <v>0</v>
      </c>
      <c r="BO2687" s="420">
        <f t="shared" si="988"/>
        <v>0</v>
      </c>
      <c r="BP2687" s="313">
        <f t="shared" si="989"/>
        <v>0</v>
      </c>
      <c r="BQ2687" s="419">
        <f t="shared" si="990"/>
        <v>0</v>
      </c>
      <c r="BR2687" s="420">
        <f t="shared" si="991"/>
        <v>0</v>
      </c>
      <c r="BS2687" s="313">
        <f t="shared" si="992"/>
        <v>0</v>
      </c>
      <c r="BT2687" s="419">
        <f t="shared" si="993"/>
        <v>0</v>
      </c>
      <c r="BU2687" s="420">
        <f t="shared" si="994"/>
        <v>0</v>
      </c>
      <c r="BV2687" s="313">
        <f t="shared" si="995"/>
        <v>0</v>
      </c>
      <c r="BW2687" s="419">
        <f t="shared" si="996"/>
        <v>0</v>
      </c>
      <c r="BX2687" s="420">
        <f t="shared" si="997"/>
        <v>0</v>
      </c>
      <c r="BY2687" s="313">
        <f t="shared" si="998"/>
        <v>0</v>
      </c>
      <c r="BZ2687" s="419">
        <f t="shared" si="999"/>
        <v>0</v>
      </c>
      <c r="CA2687" s="420">
        <f t="shared" si="1000"/>
        <v>0</v>
      </c>
      <c r="CB2687" s="313">
        <f t="shared" si="1001"/>
        <v>0</v>
      </c>
      <c r="CC2687" s="419">
        <f t="shared" si="1002"/>
        <v>0</v>
      </c>
      <c r="CD2687" s="420">
        <f t="shared" si="1003"/>
        <v>0</v>
      </c>
      <c r="CE2687" s="313">
        <f t="shared" si="1004"/>
        <v>0</v>
      </c>
      <c r="CF2687" s="164"/>
      <c r="CG2687" s="272">
        <f t="shared" si="1005"/>
        <v>0</v>
      </c>
      <c r="CH2687" s="273" t="str">
        <f>IF(CG2687=0,"",
IF(SUM($CG$2675:CG2687)=1,CI2687,
IF($CG$2795&gt;SUM($CG$2675:CG2687),_xlfn.CONCAT(", ",CI2687),
IF($CG$2795=SUM($CG$2675:CG2687),_xlfn.CONCAT(" y ",CI2687)))))</f>
        <v/>
      </c>
      <c r="CI2687" s="156" t="s">
        <v>5107</v>
      </c>
    </row>
    <row r="2688" spans="1:87" ht="15" customHeight="1">
      <c r="A2688" s="57"/>
      <c r="B2688" s="26"/>
      <c r="C2688" s="165" t="s">
        <v>5030</v>
      </c>
      <c r="D2688" s="852" t="str">
        <f t="shared" si="953"/>
        <v>SECRETARIA DE TRABAJO PREVISION SOCIAL Y PRODUCTIVIDAD</v>
      </c>
      <c r="E2688" s="853"/>
      <c r="F2688" s="853"/>
      <c r="G2688" s="853"/>
      <c r="H2688" s="853"/>
      <c r="I2688" s="853"/>
      <c r="J2688" s="853"/>
      <c r="K2688" s="853"/>
      <c r="L2688" s="854"/>
      <c r="M2688" s="614"/>
      <c r="N2688" s="614"/>
      <c r="O2688" s="614"/>
      <c r="P2688" s="614"/>
      <c r="Q2688" s="614"/>
      <c r="R2688" s="614"/>
      <c r="S2688" s="614"/>
      <c r="T2688" s="614"/>
      <c r="U2688" s="614"/>
      <c r="V2688" s="614"/>
      <c r="W2688" s="614"/>
      <c r="X2688" s="614"/>
      <c r="Y2688" s="614"/>
      <c r="Z2688" s="614"/>
      <c r="AA2688" s="614"/>
      <c r="AB2688" s="614"/>
      <c r="AC2688" s="614"/>
      <c r="AD2688" s="614"/>
      <c r="AE2688" s="164"/>
      <c r="AF2688" s="164"/>
      <c r="AG2688" s="419">
        <f t="shared" si="954"/>
        <v>0</v>
      </c>
      <c r="AH2688" s="420">
        <f t="shared" si="955"/>
        <v>0</v>
      </c>
      <c r="AI2688" s="313">
        <f t="shared" si="956"/>
        <v>0</v>
      </c>
      <c r="AJ2688" s="419">
        <f t="shared" si="957"/>
        <v>0</v>
      </c>
      <c r="AK2688" s="420">
        <f t="shared" si="958"/>
        <v>0</v>
      </c>
      <c r="AL2688" s="313">
        <f t="shared" si="959"/>
        <v>0</v>
      </c>
      <c r="AM2688" s="419">
        <f t="shared" si="960"/>
        <v>0</v>
      </c>
      <c r="AN2688" s="420">
        <f t="shared" si="961"/>
        <v>0</v>
      </c>
      <c r="AO2688" s="313">
        <f t="shared" si="962"/>
        <v>0</v>
      </c>
      <c r="AP2688" s="419">
        <f t="shared" si="963"/>
        <v>0</v>
      </c>
      <c r="AQ2688" s="420">
        <f t="shared" si="964"/>
        <v>0</v>
      </c>
      <c r="AR2688" s="313">
        <f t="shared" si="965"/>
        <v>0</v>
      </c>
      <c r="AS2688" s="419">
        <f t="shared" si="966"/>
        <v>0</v>
      </c>
      <c r="AT2688" s="420">
        <f t="shared" si="967"/>
        <v>0</v>
      </c>
      <c r="AU2688" s="313">
        <f t="shared" si="968"/>
        <v>0</v>
      </c>
      <c r="AV2688" s="419">
        <f t="shared" si="969"/>
        <v>0</v>
      </c>
      <c r="AW2688" s="420">
        <f t="shared" si="970"/>
        <v>0</v>
      </c>
      <c r="AX2688" s="313">
        <f t="shared" si="971"/>
        <v>0</v>
      </c>
      <c r="AY2688" s="419">
        <f t="shared" si="972"/>
        <v>0</v>
      </c>
      <c r="AZ2688" s="420">
        <f t="shared" si="973"/>
        <v>0</v>
      </c>
      <c r="BA2688" s="313">
        <f t="shared" si="974"/>
        <v>0</v>
      </c>
      <c r="BB2688" s="419">
        <f t="shared" si="975"/>
        <v>0</v>
      </c>
      <c r="BC2688" s="420">
        <f t="shared" si="976"/>
        <v>0</v>
      </c>
      <c r="BD2688" s="313">
        <f t="shared" si="977"/>
        <v>0</v>
      </c>
      <c r="BE2688" s="419">
        <f t="shared" si="978"/>
        <v>0</v>
      </c>
      <c r="BF2688" s="420">
        <f t="shared" si="979"/>
        <v>0</v>
      </c>
      <c r="BG2688" s="313">
        <f t="shared" si="980"/>
        <v>0</v>
      </c>
      <c r="BH2688" s="419">
        <f t="shared" si="981"/>
        <v>0</v>
      </c>
      <c r="BI2688" s="420">
        <f t="shared" si="982"/>
        <v>0</v>
      </c>
      <c r="BJ2688" s="313">
        <f t="shared" si="983"/>
        <v>0</v>
      </c>
      <c r="BK2688" s="419">
        <f t="shared" si="984"/>
        <v>0</v>
      </c>
      <c r="BL2688" s="420">
        <f t="shared" si="985"/>
        <v>0</v>
      </c>
      <c r="BM2688" s="313">
        <f t="shared" si="986"/>
        <v>0</v>
      </c>
      <c r="BN2688" s="419">
        <f t="shared" si="987"/>
        <v>0</v>
      </c>
      <c r="BO2688" s="420">
        <f t="shared" si="988"/>
        <v>0</v>
      </c>
      <c r="BP2688" s="313">
        <f t="shared" si="989"/>
        <v>0</v>
      </c>
      <c r="BQ2688" s="419">
        <f t="shared" si="990"/>
        <v>0</v>
      </c>
      <c r="BR2688" s="420">
        <f t="shared" si="991"/>
        <v>0</v>
      </c>
      <c r="BS2688" s="313">
        <f t="shared" si="992"/>
        <v>0</v>
      </c>
      <c r="BT2688" s="419">
        <f t="shared" si="993"/>
        <v>0</v>
      </c>
      <c r="BU2688" s="420">
        <f t="shared" si="994"/>
        <v>0</v>
      </c>
      <c r="BV2688" s="313">
        <f t="shared" si="995"/>
        <v>0</v>
      </c>
      <c r="BW2688" s="419">
        <f t="shared" si="996"/>
        <v>0</v>
      </c>
      <c r="BX2688" s="420">
        <f t="shared" si="997"/>
        <v>0</v>
      </c>
      <c r="BY2688" s="313">
        <f t="shared" si="998"/>
        <v>0</v>
      </c>
      <c r="BZ2688" s="419">
        <f t="shared" si="999"/>
        <v>0</v>
      </c>
      <c r="CA2688" s="420">
        <f t="shared" si="1000"/>
        <v>0</v>
      </c>
      <c r="CB2688" s="313">
        <f t="shared" si="1001"/>
        <v>0</v>
      </c>
      <c r="CC2688" s="419">
        <f t="shared" si="1002"/>
        <v>0</v>
      </c>
      <c r="CD2688" s="420">
        <f t="shared" si="1003"/>
        <v>0</v>
      </c>
      <c r="CE2688" s="313">
        <f t="shared" si="1004"/>
        <v>0</v>
      </c>
      <c r="CF2688" s="164"/>
      <c r="CG2688" s="272">
        <f t="shared" si="1005"/>
        <v>0</v>
      </c>
      <c r="CH2688" s="273" t="str">
        <f>IF(CG2688=0,"",
IF(SUM($CG$2675:CG2688)=1,CI2688,
IF($CG$2795&gt;SUM($CG$2675:CG2688),_xlfn.CONCAT(", ",CI2688),
IF($CG$2795=SUM($CG$2675:CG2688),_xlfn.CONCAT(" y ",CI2688)))))</f>
        <v/>
      </c>
      <c r="CI2688" s="156" t="s">
        <v>5108</v>
      </c>
    </row>
    <row r="2689" spans="1:87" ht="15" customHeight="1">
      <c r="A2689" s="57"/>
      <c r="B2689" s="26"/>
      <c r="C2689" s="165" t="s">
        <v>5031</v>
      </c>
      <c r="D2689" s="852" t="str">
        <f t="shared" si="953"/>
        <v>SECRETARIA DE TURISMO Y CULTURA</v>
      </c>
      <c r="E2689" s="853"/>
      <c r="F2689" s="853"/>
      <c r="G2689" s="853"/>
      <c r="H2689" s="853"/>
      <c r="I2689" s="853"/>
      <c r="J2689" s="853"/>
      <c r="K2689" s="853"/>
      <c r="L2689" s="854"/>
      <c r="M2689" s="614"/>
      <c r="N2689" s="614"/>
      <c r="O2689" s="614"/>
      <c r="P2689" s="614"/>
      <c r="Q2689" s="614"/>
      <c r="R2689" s="614"/>
      <c r="S2689" s="614"/>
      <c r="T2689" s="614"/>
      <c r="U2689" s="614"/>
      <c r="V2689" s="614"/>
      <c r="W2689" s="614"/>
      <c r="X2689" s="614"/>
      <c r="Y2689" s="614"/>
      <c r="Z2689" s="614"/>
      <c r="AA2689" s="614"/>
      <c r="AB2689" s="614"/>
      <c r="AC2689" s="614"/>
      <c r="AD2689" s="614"/>
      <c r="AE2689" s="164"/>
      <c r="AF2689" s="164"/>
      <c r="AG2689" s="419">
        <f t="shared" si="954"/>
        <v>0</v>
      </c>
      <c r="AH2689" s="420">
        <f t="shared" si="955"/>
        <v>0</v>
      </c>
      <c r="AI2689" s="313">
        <f t="shared" si="956"/>
        <v>0</v>
      </c>
      <c r="AJ2689" s="419">
        <f t="shared" si="957"/>
        <v>0</v>
      </c>
      <c r="AK2689" s="420">
        <f t="shared" si="958"/>
        <v>0</v>
      </c>
      <c r="AL2689" s="313">
        <f t="shared" si="959"/>
        <v>0</v>
      </c>
      <c r="AM2689" s="419">
        <f t="shared" si="960"/>
        <v>0</v>
      </c>
      <c r="AN2689" s="420">
        <f t="shared" si="961"/>
        <v>0</v>
      </c>
      <c r="AO2689" s="313">
        <f t="shared" si="962"/>
        <v>0</v>
      </c>
      <c r="AP2689" s="419">
        <f t="shared" si="963"/>
        <v>0</v>
      </c>
      <c r="AQ2689" s="420">
        <f t="shared" si="964"/>
        <v>0</v>
      </c>
      <c r="AR2689" s="313">
        <f t="shared" si="965"/>
        <v>0</v>
      </c>
      <c r="AS2689" s="419">
        <f t="shared" si="966"/>
        <v>0</v>
      </c>
      <c r="AT2689" s="420">
        <f t="shared" si="967"/>
        <v>0</v>
      </c>
      <c r="AU2689" s="313">
        <f t="shared" si="968"/>
        <v>0</v>
      </c>
      <c r="AV2689" s="419">
        <f t="shared" si="969"/>
        <v>0</v>
      </c>
      <c r="AW2689" s="420">
        <f t="shared" si="970"/>
        <v>0</v>
      </c>
      <c r="AX2689" s="313">
        <f t="shared" si="971"/>
        <v>0</v>
      </c>
      <c r="AY2689" s="419">
        <f t="shared" si="972"/>
        <v>0</v>
      </c>
      <c r="AZ2689" s="420">
        <f t="shared" si="973"/>
        <v>0</v>
      </c>
      <c r="BA2689" s="313">
        <f t="shared" si="974"/>
        <v>0</v>
      </c>
      <c r="BB2689" s="419">
        <f t="shared" si="975"/>
        <v>0</v>
      </c>
      <c r="BC2689" s="420">
        <f t="shared" si="976"/>
        <v>0</v>
      </c>
      <c r="BD2689" s="313">
        <f t="shared" si="977"/>
        <v>0</v>
      </c>
      <c r="BE2689" s="419">
        <f t="shared" si="978"/>
        <v>0</v>
      </c>
      <c r="BF2689" s="420">
        <f t="shared" si="979"/>
        <v>0</v>
      </c>
      <c r="BG2689" s="313">
        <f t="shared" si="980"/>
        <v>0</v>
      </c>
      <c r="BH2689" s="419">
        <f t="shared" si="981"/>
        <v>0</v>
      </c>
      <c r="BI2689" s="420">
        <f t="shared" si="982"/>
        <v>0</v>
      </c>
      <c r="BJ2689" s="313">
        <f t="shared" si="983"/>
        <v>0</v>
      </c>
      <c r="BK2689" s="419">
        <f t="shared" si="984"/>
        <v>0</v>
      </c>
      <c r="BL2689" s="420">
        <f t="shared" si="985"/>
        <v>0</v>
      </c>
      <c r="BM2689" s="313">
        <f t="shared" si="986"/>
        <v>0</v>
      </c>
      <c r="BN2689" s="419">
        <f t="shared" si="987"/>
        <v>0</v>
      </c>
      <c r="BO2689" s="420">
        <f t="shared" si="988"/>
        <v>0</v>
      </c>
      <c r="BP2689" s="313">
        <f t="shared" si="989"/>
        <v>0</v>
      </c>
      <c r="BQ2689" s="419">
        <f t="shared" si="990"/>
        <v>0</v>
      </c>
      <c r="BR2689" s="420">
        <f t="shared" si="991"/>
        <v>0</v>
      </c>
      <c r="BS2689" s="313">
        <f t="shared" si="992"/>
        <v>0</v>
      </c>
      <c r="BT2689" s="419">
        <f t="shared" si="993"/>
        <v>0</v>
      </c>
      <c r="BU2689" s="420">
        <f t="shared" si="994"/>
        <v>0</v>
      </c>
      <c r="BV2689" s="313">
        <f t="shared" si="995"/>
        <v>0</v>
      </c>
      <c r="BW2689" s="419">
        <f t="shared" si="996"/>
        <v>0</v>
      </c>
      <c r="BX2689" s="420">
        <f t="shared" si="997"/>
        <v>0</v>
      </c>
      <c r="BY2689" s="313">
        <f t="shared" si="998"/>
        <v>0</v>
      </c>
      <c r="BZ2689" s="419">
        <f t="shared" si="999"/>
        <v>0</v>
      </c>
      <c r="CA2689" s="420">
        <f t="shared" si="1000"/>
        <v>0</v>
      </c>
      <c r="CB2689" s="313">
        <f t="shared" si="1001"/>
        <v>0</v>
      </c>
      <c r="CC2689" s="419">
        <f t="shared" si="1002"/>
        <v>0</v>
      </c>
      <c r="CD2689" s="420">
        <f t="shared" si="1003"/>
        <v>0</v>
      </c>
      <c r="CE2689" s="313">
        <f t="shared" si="1004"/>
        <v>0</v>
      </c>
      <c r="CF2689" s="164"/>
      <c r="CG2689" s="272">
        <f t="shared" si="1005"/>
        <v>0</v>
      </c>
      <c r="CH2689" s="273" t="str">
        <f>IF(CG2689=0,"",
IF(SUM($CG$2675:CG2689)=1,CI2689,
IF($CG$2795&gt;SUM($CG$2675:CG2689),_xlfn.CONCAT(", ",CI2689),
IF($CG$2795=SUM($CG$2675:CG2689),_xlfn.CONCAT(" y ",CI2689)))))</f>
        <v/>
      </c>
      <c r="CI2689" s="156" t="s">
        <v>5109</v>
      </c>
    </row>
    <row r="2690" spans="1:87" ht="15" customHeight="1">
      <c r="A2690" s="57"/>
      <c r="B2690" s="26"/>
      <c r="C2690" s="165" t="s">
        <v>5032</v>
      </c>
      <c r="D2690" s="852" t="str">
        <f t="shared" si="953"/>
        <v>SECRETARIA DE PROTECCION CIVIL</v>
      </c>
      <c r="E2690" s="853"/>
      <c r="F2690" s="853"/>
      <c r="G2690" s="853"/>
      <c r="H2690" s="853"/>
      <c r="I2690" s="853"/>
      <c r="J2690" s="853"/>
      <c r="K2690" s="853"/>
      <c r="L2690" s="854"/>
      <c r="M2690" s="614"/>
      <c r="N2690" s="614"/>
      <c r="O2690" s="614"/>
      <c r="P2690" s="614"/>
      <c r="Q2690" s="614"/>
      <c r="R2690" s="614"/>
      <c r="S2690" s="614"/>
      <c r="T2690" s="614"/>
      <c r="U2690" s="614"/>
      <c r="V2690" s="614"/>
      <c r="W2690" s="614"/>
      <c r="X2690" s="614"/>
      <c r="Y2690" s="614"/>
      <c r="Z2690" s="614"/>
      <c r="AA2690" s="614"/>
      <c r="AB2690" s="614"/>
      <c r="AC2690" s="614"/>
      <c r="AD2690" s="614"/>
      <c r="AE2690" s="164"/>
      <c r="AF2690" s="164"/>
      <c r="AG2690" s="419">
        <f t="shared" si="954"/>
        <v>0</v>
      </c>
      <c r="AH2690" s="420">
        <f t="shared" si="955"/>
        <v>0</v>
      </c>
      <c r="AI2690" s="313">
        <f t="shared" si="956"/>
        <v>0</v>
      </c>
      <c r="AJ2690" s="419">
        <f t="shared" si="957"/>
        <v>0</v>
      </c>
      <c r="AK2690" s="420">
        <f t="shared" si="958"/>
        <v>0</v>
      </c>
      <c r="AL2690" s="313">
        <f t="shared" si="959"/>
        <v>0</v>
      </c>
      <c r="AM2690" s="419">
        <f t="shared" si="960"/>
        <v>0</v>
      </c>
      <c r="AN2690" s="420">
        <f t="shared" si="961"/>
        <v>0</v>
      </c>
      <c r="AO2690" s="313">
        <f t="shared" si="962"/>
        <v>0</v>
      </c>
      <c r="AP2690" s="419">
        <f t="shared" si="963"/>
        <v>0</v>
      </c>
      <c r="AQ2690" s="420">
        <f t="shared" si="964"/>
        <v>0</v>
      </c>
      <c r="AR2690" s="313">
        <f t="shared" si="965"/>
        <v>0</v>
      </c>
      <c r="AS2690" s="419">
        <f t="shared" si="966"/>
        <v>0</v>
      </c>
      <c r="AT2690" s="420">
        <f t="shared" si="967"/>
        <v>0</v>
      </c>
      <c r="AU2690" s="313">
        <f t="shared" si="968"/>
        <v>0</v>
      </c>
      <c r="AV2690" s="419">
        <f t="shared" si="969"/>
        <v>0</v>
      </c>
      <c r="AW2690" s="420">
        <f t="shared" si="970"/>
        <v>0</v>
      </c>
      <c r="AX2690" s="313">
        <f t="shared" si="971"/>
        <v>0</v>
      </c>
      <c r="AY2690" s="419">
        <f t="shared" si="972"/>
        <v>0</v>
      </c>
      <c r="AZ2690" s="420">
        <f t="shared" si="973"/>
        <v>0</v>
      </c>
      <c r="BA2690" s="313">
        <f t="shared" si="974"/>
        <v>0</v>
      </c>
      <c r="BB2690" s="419">
        <f t="shared" si="975"/>
        <v>0</v>
      </c>
      <c r="BC2690" s="420">
        <f t="shared" si="976"/>
        <v>0</v>
      </c>
      <c r="BD2690" s="313">
        <f t="shared" si="977"/>
        <v>0</v>
      </c>
      <c r="BE2690" s="419">
        <f t="shared" si="978"/>
        <v>0</v>
      </c>
      <c r="BF2690" s="420">
        <f t="shared" si="979"/>
        <v>0</v>
      </c>
      <c r="BG2690" s="313">
        <f t="shared" si="980"/>
        <v>0</v>
      </c>
      <c r="BH2690" s="419">
        <f t="shared" si="981"/>
        <v>0</v>
      </c>
      <c r="BI2690" s="420">
        <f t="shared" si="982"/>
        <v>0</v>
      </c>
      <c r="BJ2690" s="313">
        <f t="shared" si="983"/>
        <v>0</v>
      </c>
      <c r="BK2690" s="419">
        <f t="shared" si="984"/>
        <v>0</v>
      </c>
      <c r="BL2690" s="420">
        <f t="shared" si="985"/>
        <v>0</v>
      </c>
      <c r="BM2690" s="313">
        <f t="shared" si="986"/>
        <v>0</v>
      </c>
      <c r="BN2690" s="419">
        <f t="shared" si="987"/>
        <v>0</v>
      </c>
      <c r="BO2690" s="420">
        <f t="shared" si="988"/>
        <v>0</v>
      </c>
      <c r="BP2690" s="313">
        <f t="shared" si="989"/>
        <v>0</v>
      </c>
      <c r="BQ2690" s="419">
        <f t="shared" si="990"/>
        <v>0</v>
      </c>
      <c r="BR2690" s="420">
        <f t="shared" si="991"/>
        <v>0</v>
      </c>
      <c r="BS2690" s="313">
        <f t="shared" si="992"/>
        <v>0</v>
      </c>
      <c r="BT2690" s="419">
        <f t="shared" si="993"/>
        <v>0</v>
      </c>
      <c r="BU2690" s="420">
        <f t="shared" si="994"/>
        <v>0</v>
      </c>
      <c r="BV2690" s="313">
        <f t="shared" si="995"/>
        <v>0</v>
      </c>
      <c r="BW2690" s="419">
        <f t="shared" si="996"/>
        <v>0</v>
      </c>
      <c r="BX2690" s="420">
        <f t="shared" si="997"/>
        <v>0</v>
      </c>
      <c r="BY2690" s="313">
        <f t="shared" si="998"/>
        <v>0</v>
      </c>
      <c r="BZ2690" s="419">
        <f t="shared" si="999"/>
        <v>0</v>
      </c>
      <c r="CA2690" s="420">
        <f t="shared" si="1000"/>
        <v>0</v>
      </c>
      <c r="CB2690" s="313">
        <f t="shared" si="1001"/>
        <v>0</v>
      </c>
      <c r="CC2690" s="419">
        <f t="shared" si="1002"/>
        <v>0</v>
      </c>
      <c r="CD2690" s="420">
        <f t="shared" si="1003"/>
        <v>0</v>
      </c>
      <c r="CE2690" s="313">
        <f t="shared" si="1004"/>
        <v>0</v>
      </c>
      <c r="CF2690" s="164"/>
      <c r="CG2690" s="272">
        <f t="shared" si="1005"/>
        <v>0</v>
      </c>
      <c r="CH2690" s="273" t="str">
        <f>IF(CG2690=0,"",
IF(SUM($CG$2675:CG2690)=1,CI2690,
IF($CG$2795&gt;SUM($CG$2675:CG2690),_xlfn.CONCAT(", ",CI2690),
IF($CG$2795=SUM($CG$2675:CG2690),_xlfn.CONCAT(" y ",CI2690)))))</f>
        <v/>
      </c>
      <c r="CI2690" s="156" t="s">
        <v>5110</v>
      </c>
    </row>
    <row r="2691" spans="1:87" ht="15" customHeight="1">
      <c r="A2691" s="57"/>
      <c r="B2691" s="26"/>
      <c r="C2691" s="165" t="s">
        <v>5033</v>
      </c>
      <c r="D2691" s="852" t="str">
        <f t="shared" si="953"/>
        <v>SECRETARIA DE MEDIO AMBIENTE</v>
      </c>
      <c r="E2691" s="853"/>
      <c r="F2691" s="853"/>
      <c r="G2691" s="853"/>
      <c r="H2691" s="853"/>
      <c r="I2691" s="853"/>
      <c r="J2691" s="853"/>
      <c r="K2691" s="853"/>
      <c r="L2691" s="854"/>
      <c r="M2691" s="614"/>
      <c r="N2691" s="614"/>
      <c r="O2691" s="614"/>
      <c r="P2691" s="614"/>
      <c r="Q2691" s="614"/>
      <c r="R2691" s="614"/>
      <c r="S2691" s="614"/>
      <c r="T2691" s="614"/>
      <c r="U2691" s="614"/>
      <c r="V2691" s="614"/>
      <c r="W2691" s="614"/>
      <c r="X2691" s="614"/>
      <c r="Y2691" s="614"/>
      <c r="Z2691" s="614"/>
      <c r="AA2691" s="614"/>
      <c r="AB2691" s="614"/>
      <c r="AC2691" s="614"/>
      <c r="AD2691" s="614"/>
      <c r="AE2691" s="164"/>
      <c r="AF2691" s="164"/>
      <c r="AG2691" s="419">
        <f t="shared" si="954"/>
        <v>0</v>
      </c>
      <c r="AH2691" s="420">
        <f t="shared" si="955"/>
        <v>0</v>
      </c>
      <c r="AI2691" s="313">
        <f t="shared" si="956"/>
        <v>0</v>
      </c>
      <c r="AJ2691" s="419">
        <f t="shared" si="957"/>
        <v>0</v>
      </c>
      <c r="AK2691" s="420">
        <f t="shared" si="958"/>
        <v>0</v>
      </c>
      <c r="AL2691" s="313">
        <f t="shared" si="959"/>
        <v>0</v>
      </c>
      <c r="AM2691" s="419">
        <f t="shared" si="960"/>
        <v>0</v>
      </c>
      <c r="AN2691" s="420">
        <f t="shared" si="961"/>
        <v>0</v>
      </c>
      <c r="AO2691" s="313">
        <f t="shared" si="962"/>
        <v>0</v>
      </c>
      <c r="AP2691" s="419">
        <f t="shared" si="963"/>
        <v>0</v>
      </c>
      <c r="AQ2691" s="420">
        <f t="shared" si="964"/>
        <v>0</v>
      </c>
      <c r="AR2691" s="313">
        <f t="shared" si="965"/>
        <v>0</v>
      </c>
      <c r="AS2691" s="419">
        <f t="shared" si="966"/>
        <v>0</v>
      </c>
      <c r="AT2691" s="420">
        <f t="shared" si="967"/>
        <v>0</v>
      </c>
      <c r="AU2691" s="313">
        <f t="shared" si="968"/>
        <v>0</v>
      </c>
      <c r="AV2691" s="419">
        <f t="shared" si="969"/>
        <v>0</v>
      </c>
      <c r="AW2691" s="420">
        <f t="shared" si="970"/>
        <v>0</v>
      </c>
      <c r="AX2691" s="313">
        <f t="shared" si="971"/>
        <v>0</v>
      </c>
      <c r="AY2691" s="419">
        <f t="shared" si="972"/>
        <v>0</v>
      </c>
      <c r="AZ2691" s="420">
        <f t="shared" si="973"/>
        <v>0</v>
      </c>
      <c r="BA2691" s="313">
        <f t="shared" si="974"/>
        <v>0</v>
      </c>
      <c r="BB2691" s="419">
        <f t="shared" si="975"/>
        <v>0</v>
      </c>
      <c r="BC2691" s="420">
        <f t="shared" si="976"/>
        <v>0</v>
      </c>
      <c r="BD2691" s="313">
        <f t="shared" si="977"/>
        <v>0</v>
      </c>
      <c r="BE2691" s="419">
        <f t="shared" si="978"/>
        <v>0</v>
      </c>
      <c r="BF2691" s="420">
        <f t="shared" si="979"/>
        <v>0</v>
      </c>
      <c r="BG2691" s="313">
        <f t="shared" si="980"/>
        <v>0</v>
      </c>
      <c r="BH2691" s="419">
        <f t="shared" si="981"/>
        <v>0</v>
      </c>
      <c r="BI2691" s="420">
        <f t="shared" si="982"/>
        <v>0</v>
      </c>
      <c r="BJ2691" s="313">
        <f t="shared" si="983"/>
        <v>0</v>
      </c>
      <c r="BK2691" s="419">
        <f t="shared" si="984"/>
        <v>0</v>
      </c>
      <c r="BL2691" s="420">
        <f t="shared" si="985"/>
        <v>0</v>
      </c>
      <c r="BM2691" s="313">
        <f t="shared" si="986"/>
        <v>0</v>
      </c>
      <c r="BN2691" s="419">
        <f t="shared" si="987"/>
        <v>0</v>
      </c>
      <c r="BO2691" s="420">
        <f t="shared" si="988"/>
        <v>0</v>
      </c>
      <c r="BP2691" s="313">
        <f t="shared" si="989"/>
        <v>0</v>
      </c>
      <c r="BQ2691" s="419">
        <f t="shared" si="990"/>
        <v>0</v>
      </c>
      <c r="BR2691" s="420">
        <f t="shared" si="991"/>
        <v>0</v>
      </c>
      <c r="BS2691" s="313">
        <f t="shared" si="992"/>
        <v>0</v>
      </c>
      <c r="BT2691" s="419">
        <f t="shared" si="993"/>
        <v>0</v>
      </c>
      <c r="BU2691" s="420">
        <f t="shared" si="994"/>
        <v>0</v>
      </c>
      <c r="BV2691" s="313">
        <f t="shared" si="995"/>
        <v>0</v>
      </c>
      <c r="BW2691" s="419">
        <f t="shared" si="996"/>
        <v>0</v>
      </c>
      <c r="BX2691" s="420">
        <f t="shared" si="997"/>
        <v>0</v>
      </c>
      <c r="BY2691" s="313">
        <f t="shared" si="998"/>
        <v>0</v>
      </c>
      <c r="BZ2691" s="419">
        <f t="shared" si="999"/>
        <v>0</v>
      </c>
      <c r="CA2691" s="420">
        <f t="shared" si="1000"/>
        <v>0</v>
      </c>
      <c r="CB2691" s="313">
        <f t="shared" si="1001"/>
        <v>0</v>
      </c>
      <c r="CC2691" s="419">
        <f t="shared" si="1002"/>
        <v>0</v>
      </c>
      <c r="CD2691" s="420">
        <f t="shared" si="1003"/>
        <v>0</v>
      </c>
      <c r="CE2691" s="313">
        <f t="shared" si="1004"/>
        <v>0</v>
      </c>
      <c r="CF2691" s="164"/>
      <c r="CG2691" s="272">
        <f t="shared" si="1005"/>
        <v>0</v>
      </c>
      <c r="CH2691" s="273" t="str">
        <f>IF(CG2691=0,"",
IF(SUM($CG$2675:CG2691)=1,CI2691,
IF($CG$2795&gt;SUM($CG$2675:CG2691),_xlfn.CONCAT(", ",CI2691),
IF($CG$2795=SUM($CG$2675:CG2691),_xlfn.CONCAT(" y ",CI2691)))))</f>
        <v/>
      </c>
      <c r="CI2691" s="156" t="s">
        <v>5111</v>
      </c>
    </row>
    <row r="2692" spans="1:87" ht="15" customHeight="1">
      <c r="A2692" s="57"/>
      <c r="B2692" s="26"/>
      <c r="C2692" s="165" t="s">
        <v>5034</v>
      </c>
      <c r="D2692" s="852" t="str">
        <f t="shared" si="953"/>
        <v>SERVICIOS DE SALUD DE VERACRUZ</v>
      </c>
      <c r="E2692" s="853"/>
      <c r="F2692" s="853"/>
      <c r="G2692" s="853"/>
      <c r="H2692" s="853"/>
      <c r="I2692" s="853"/>
      <c r="J2692" s="853"/>
      <c r="K2692" s="853"/>
      <c r="L2692" s="854"/>
      <c r="M2692" s="614"/>
      <c r="N2692" s="614"/>
      <c r="O2692" s="614"/>
      <c r="P2692" s="614"/>
      <c r="Q2692" s="614"/>
      <c r="R2692" s="614"/>
      <c r="S2692" s="614"/>
      <c r="T2692" s="614"/>
      <c r="U2692" s="614"/>
      <c r="V2692" s="614"/>
      <c r="W2692" s="614"/>
      <c r="X2692" s="614"/>
      <c r="Y2692" s="614"/>
      <c r="Z2692" s="614"/>
      <c r="AA2692" s="614"/>
      <c r="AB2692" s="614"/>
      <c r="AC2692" s="614"/>
      <c r="AD2692" s="614"/>
      <c r="AE2692" s="164"/>
      <c r="AF2692" s="164"/>
      <c r="AG2692" s="419">
        <f t="shared" si="954"/>
        <v>0</v>
      </c>
      <c r="AH2692" s="420">
        <f t="shared" si="955"/>
        <v>0</v>
      </c>
      <c r="AI2692" s="313">
        <f t="shared" si="956"/>
        <v>0</v>
      </c>
      <c r="AJ2692" s="419">
        <f t="shared" si="957"/>
        <v>0</v>
      </c>
      <c r="AK2692" s="420">
        <f t="shared" si="958"/>
        <v>0</v>
      </c>
      <c r="AL2692" s="313">
        <f t="shared" si="959"/>
        <v>0</v>
      </c>
      <c r="AM2692" s="419">
        <f t="shared" si="960"/>
        <v>0</v>
      </c>
      <c r="AN2692" s="420">
        <f t="shared" si="961"/>
        <v>0</v>
      </c>
      <c r="AO2692" s="313">
        <f t="shared" si="962"/>
        <v>0</v>
      </c>
      <c r="AP2692" s="419">
        <f t="shared" si="963"/>
        <v>0</v>
      </c>
      <c r="AQ2692" s="420">
        <f t="shared" si="964"/>
        <v>0</v>
      </c>
      <c r="AR2692" s="313">
        <f t="shared" si="965"/>
        <v>0</v>
      </c>
      <c r="AS2692" s="419">
        <f t="shared" si="966"/>
        <v>0</v>
      </c>
      <c r="AT2692" s="420">
        <f t="shared" si="967"/>
        <v>0</v>
      </c>
      <c r="AU2692" s="313">
        <f t="shared" si="968"/>
        <v>0</v>
      </c>
      <c r="AV2692" s="419">
        <f t="shared" si="969"/>
        <v>0</v>
      </c>
      <c r="AW2692" s="420">
        <f t="shared" si="970"/>
        <v>0</v>
      </c>
      <c r="AX2692" s="313">
        <f t="shared" si="971"/>
        <v>0</v>
      </c>
      <c r="AY2692" s="419">
        <f t="shared" si="972"/>
        <v>0</v>
      </c>
      <c r="AZ2692" s="420">
        <f t="shared" si="973"/>
        <v>0</v>
      </c>
      <c r="BA2692" s="313">
        <f t="shared" si="974"/>
        <v>0</v>
      </c>
      <c r="BB2692" s="419">
        <f t="shared" si="975"/>
        <v>0</v>
      </c>
      <c r="BC2692" s="420">
        <f t="shared" si="976"/>
        <v>0</v>
      </c>
      <c r="BD2692" s="313">
        <f t="shared" si="977"/>
        <v>0</v>
      </c>
      <c r="BE2692" s="419">
        <f t="shared" si="978"/>
        <v>0</v>
      </c>
      <c r="BF2692" s="420">
        <f t="shared" si="979"/>
        <v>0</v>
      </c>
      <c r="BG2692" s="313">
        <f t="shared" si="980"/>
        <v>0</v>
      </c>
      <c r="BH2692" s="419">
        <f t="shared" si="981"/>
        <v>0</v>
      </c>
      <c r="BI2692" s="420">
        <f t="shared" si="982"/>
        <v>0</v>
      </c>
      <c r="BJ2692" s="313">
        <f t="shared" si="983"/>
        <v>0</v>
      </c>
      <c r="BK2692" s="419">
        <f t="shared" si="984"/>
        <v>0</v>
      </c>
      <c r="BL2692" s="420">
        <f t="shared" si="985"/>
        <v>0</v>
      </c>
      <c r="BM2692" s="313">
        <f t="shared" si="986"/>
        <v>0</v>
      </c>
      <c r="BN2692" s="419">
        <f t="shared" si="987"/>
        <v>0</v>
      </c>
      <c r="BO2692" s="420">
        <f t="shared" si="988"/>
        <v>0</v>
      </c>
      <c r="BP2692" s="313">
        <f t="shared" si="989"/>
        <v>0</v>
      </c>
      <c r="BQ2692" s="419">
        <f t="shared" si="990"/>
        <v>0</v>
      </c>
      <c r="BR2692" s="420">
        <f t="shared" si="991"/>
        <v>0</v>
      </c>
      <c r="BS2692" s="313">
        <f t="shared" si="992"/>
        <v>0</v>
      </c>
      <c r="BT2692" s="419">
        <f t="shared" si="993"/>
        <v>0</v>
      </c>
      <c r="BU2692" s="420">
        <f t="shared" si="994"/>
        <v>0</v>
      </c>
      <c r="BV2692" s="313">
        <f t="shared" si="995"/>
        <v>0</v>
      </c>
      <c r="BW2692" s="419">
        <f t="shared" si="996"/>
        <v>0</v>
      </c>
      <c r="BX2692" s="420">
        <f t="shared" si="997"/>
        <v>0</v>
      </c>
      <c r="BY2692" s="313">
        <f t="shared" si="998"/>
        <v>0</v>
      </c>
      <c r="BZ2692" s="419">
        <f t="shared" si="999"/>
        <v>0</v>
      </c>
      <c r="CA2692" s="420">
        <f t="shared" si="1000"/>
        <v>0</v>
      </c>
      <c r="CB2692" s="313">
        <f t="shared" si="1001"/>
        <v>0</v>
      </c>
      <c r="CC2692" s="419">
        <f t="shared" si="1002"/>
        <v>0</v>
      </c>
      <c r="CD2692" s="420">
        <f t="shared" si="1003"/>
        <v>0</v>
      </c>
      <c r="CE2692" s="313">
        <f t="shared" si="1004"/>
        <v>0</v>
      </c>
      <c r="CF2692" s="164"/>
      <c r="CG2692" s="272">
        <f t="shared" si="1005"/>
        <v>0</v>
      </c>
      <c r="CH2692" s="273" t="str">
        <f>IF(CG2692=0,"",
IF(SUM($CG$2675:CG2692)=1,CI2692,
IF($CG$2795&gt;SUM($CG$2675:CG2692),_xlfn.CONCAT(", ",CI2692),
IF($CG$2795=SUM($CG$2675:CG2692),_xlfn.CONCAT(" y ",CI2692)))))</f>
        <v/>
      </c>
      <c r="CI2692" s="156" t="s">
        <v>5112</v>
      </c>
    </row>
    <row r="2693" spans="1:87" ht="15" customHeight="1">
      <c r="A2693" s="57"/>
      <c r="B2693" s="26"/>
      <c r="C2693" s="165" t="s">
        <v>5035</v>
      </c>
      <c r="D2693" s="852" t="str">
        <f t="shared" si="953"/>
        <v>SISTEMA PARA EL DESARROLLO INTEGRAL DE LA FAMILIA</v>
      </c>
      <c r="E2693" s="853"/>
      <c r="F2693" s="853"/>
      <c r="G2693" s="853"/>
      <c r="H2693" s="853"/>
      <c r="I2693" s="853"/>
      <c r="J2693" s="853"/>
      <c r="K2693" s="853"/>
      <c r="L2693" s="854"/>
      <c r="M2693" s="614"/>
      <c r="N2693" s="614"/>
      <c r="O2693" s="614"/>
      <c r="P2693" s="614"/>
      <c r="Q2693" s="614"/>
      <c r="R2693" s="614"/>
      <c r="S2693" s="614"/>
      <c r="T2693" s="614"/>
      <c r="U2693" s="614"/>
      <c r="V2693" s="614"/>
      <c r="W2693" s="614"/>
      <c r="X2693" s="614"/>
      <c r="Y2693" s="614"/>
      <c r="Z2693" s="614"/>
      <c r="AA2693" s="614"/>
      <c r="AB2693" s="614"/>
      <c r="AC2693" s="614"/>
      <c r="AD2693" s="614"/>
      <c r="AE2693" s="164"/>
      <c r="AF2693" s="164"/>
      <c r="AG2693" s="419">
        <f t="shared" si="954"/>
        <v>0</v>
      </c>
      <c r="AH2693" s="420">
        <f t="shared" si="955"/>
        <v>0</v>
      </c>
      <c r="AI2693" s="313">
        <f t="shared" si="956"/>
        <v>0</v>
      </c>
      <c r="AJ2693" s="419">
        <f t="shared" si="957"/>
        <v>0</v>
      </c>
      <c r="AK2693" s="420">
        <f t="shared" si="958"/>
        <v>0</v>
      </c>
      <c r="AL2693" s="313">
        <f t="shared" si="959"/>
        <v>0</v>
      </c>
      <c r="AM2693" s="419">
        <f t="shared" si="960"/>
        <v>0</v>
      </c>
      <c r="AN2693" s="420">
        <f t="shared" si="961"/>
        <v>0</v>
      </c>
      <c r="AO2693" s="313">
        <f t="shared" si="962"/>
        <v>0</v>
      </c>
      <c r="AP2693" s="419">
        <f t="shared" si="963"/>
        <v>0</v>
      </c>
      <c r="AQ2693" s="420">
        <f t="shared" si="964"/>
        <v>0</v>
      </c>
      <c r="AR2693" s="313">
        <f t="shared" si="965"/>
        <v>0</v>
      </c>
      <c r="AS2693" s="419">
        <f t="shared" si="966"/>
        <v>0</v>
      </c>
      <c r="AT2693" s="420">
        <f t="shared" si="967"/>
        <v>0</v>
      </c>
      <c r="AU2693" s="313">
        <f t="shared" si="968"/>
        <v>0</v>
      </c>
      <c r="AV2693" s="419">
        <f t="shared" si="969"/>
        <v>0</v>
      </c>
      <c r="AW2693" s="420">
        <f t="shared" si="970"/>
        <v>0</v>
      </c>
      <c r="AX2693" s="313">
        <f t="shared" si="971"/>
        <v>0</v>
      </c>
      <c r="AY2693" s="419">
        <f t="shared" si="972"/>
        <v>0</v>
      </c>
      <c r="AZ2693" s="420">
        <f t="shared" si="973"/>
        <v>0</v>
      </c>
      <c r="BA2693" s="313">
        <f t="shared" si="974"/>
        <v>0</v>
      </c>
      <c r="BB2693" s="419">
        <f t="shared" si="975"/>
        <v>0</v>
      </c>
      <c r="BC2693" s="420">
        <f t="shared" si="976"/>
        <v>0</v>
      </c>
      <c r="BD2693" s="313">
        <f t="shared" si="977"/>
        <v>0</v>
      </c>
      <c r="BE2693" s="419">
        <f t="shared" si="978"/>
        <v>0</v>
      </c>
      <c r="BF2693" s="420">
        <f t="shared" si="979"/>
        <v>0</v>
      </c>
      <c r="BG2693" s="313">
        <f t="shared" si="980"/>
        <v>0</v>
      </c>
      <c r="BH2693" s="419">
        <f t="shared" si="981"/>
        <v>0</v>
      </c>
      <c r="BI2693" s="420">
        <f t="shared" si="982"/>
        <v>0</v>
      </c>
      <c r="BJ2693" s="313">
        <f t="shared" si="983"/>
        <v>0</v>
      </c>
      <c r="BK2693" s="419">
        <f t="shared" si="984"/>
        <v>0</v>
      </c>
      <c r="BL2693" s="420">
        <f t="shared" si="985"/>
        <v>0</v>
      </c>
      <c r="BM2693" s="313">
        <f t="shared" si="986"/>
        <v>0</v>
      </c>
      <c r="BN2693" s="419">
        <f t="shared" si="987"/>
        <v>0</v>
      </c>
      <c r="BO2693" s="420">
        <f t="shared" si="988"/>
        <v>0</v>
      </c>
      <c r="BP2693" s="313">
        <f t="shared" si="989"/>
        <v>0</v>
      </c>
      <c r="BQ2693" s="419">
        <f t="shared" si="990"/>
        <v>0</v>
      </c>
      <c r="BR2693" s="420">
        <f t="shared" si="991"/>
        <v>0</v>
      </c>
      <c r="BS2693" s="313">
        <f t="shared" si="992"/>
        <v>0</v>
      </c>
      <c r="BT2693" s="419">
        <f t="shared" si="993"/>
        <v>0</v>
      </c>
      <c r="BU2693" s="420">
        <f t="shared" si="994"/>
        <v>0</v>
      </c>
      <c r="BV2693" s="313">
        <f t="shared" si="995"/>
        <v>0</v>
      </c>
      <c r="BW2693" s="419">
        <f t="shared" si="996"/>
        <v>0</v>
      </c>
      <c r="BX2693" s="420">
        <f t="shared" si="997"/>
        <v>0</v>
      </c>
      <c r="BY2693" s="313">
        <f t="shared" si="998"/>
        <v>0</v>
      </c>
      <c r="BZ2693" s="419">
        <f t="shared" si="999"/>
        <v>0</v>
      </c>
      <c r="CA2693" s="420">
        <f t="shared" si="1000"/>
        <v>0</v>
      </c>
      <c r="CB2693" s="313">
        <f t="shared" si="1001"/>
        <v>0</v>
      </c>
      <c r="CC2693" s="419">
        <f t="shared" si="1002"/>
        <v>0</v>
      </c>
      <c r="CD2693" s="420">
        <f t="shared" si="1003"/>
        <v>0</v>
      </c>
      <c r="CE2693" s="313">
        <f t="shared" si="1004"/>
        <v>0</v>
      </c>
      <c r="CF2693" s="164"/>
      <c r="CG2693" s="272">
        <f t="shared" si="1005"/>
        <v>0</v>
      </c>
      <c r="CH2693" s="273" t="str">
        <f>IF(CG2693=0,"",
IF(SUM($CG$2675:CG2693)=1,CI2693,
IF($CG$2795&gt;SUM($CG$2675:CG2693),_xlfn.CONCAT(", ",CI2693),
IF($CG$2795=SUM($CG$2675:CG2693),_xlfn.CONCAT(" y ",CI2693)))))</f>
        <v/>
      </c>
      <c r="CI2693" s="156" t="s">
        <v>5113</v>
      </c>
    </row>
    <row r="2694" spans="1:87" ht="15" customHeight="1">
      <c r="A2694" s="57"/>
      <c r="B2694" s="26"/>
      <c r="C2694" s="165" t="s">
        <v>5036</v>
      </c>
      <c r="D2694" s="852" t="str">
        <f t="shared" si="953"/>
        <v>COMISION DE ARBITRAJE MEDICO</v>
      </c>
      <c r="E2694" s="853"/>
      <c r="F2694" s="853"/>
      <c r="G2694" s="853"/>
      <c r="H2694" s="853"/>
      <c r="I2694" s="853"/>
      <c r="J2694" s="853"/>
      <c r="K2694" s="853"/>
      <c r="L2694" s="854"/>
      <c r="M2694" s="614"/>
      <c r="N2694" s="614"/>
      <c r="O2694" s="614"/>
      <c r="P2694" s="614"/>
      <c r="Q2694" s="614"/>
      <c r="R2694" s="614"/>
      <c r="S2694" s="614"/>
      <c r="T2694" s="614"/>
      <c r="U2694" s="614"/>
      <c r="V2694" s="614"/>
      <c r="W2694" s="614"/>
      <c r="X2694" s="614"/>
      <c r="Y2694" s="614"/>
      <c r="Z2694" s="614"/>
      <c r="AA2694" s="614"/>
      <c r="AB2694" s="614"/>
      <c r="AC2694" s="614"/>
      <c r="AD2694" s="614"/>
      <c r="AE2694" s="164"/>
      <c r="AF2694" s="164"/>
      <c r="AG2694" s="419">
        <f t="shared" si="954"/>
        <v>0</v>
      </c>
      <c r="AH2694" s="420">
        <f t="shared" si="955"/>
        <v>0</v>
      </c>
      <c r="AI2694" s="313">
        <f t="shared" si="956"/>
        <v>0</v>
      </c>
      <c r="AJ2694" s="419">
        <f t="shared" si="957"/>
        <v>0</v>
      </c>
      <c r="AK2694" s="420">
        <f t="shared" si="958"/>
        <v>0</v>
      </c>
      <c r="AL2694" s="313">
        <f t="shared" si="959"/>
        <v>0</v>
      </c>
      <c r="AM2694" s="419">
        <f t="shared" si="960"/>
        <v>0</v>
      </c>
      <c r="AN2694" s="420">
        <f t="shared" si="961"/>
        <v>0</v>
      </c>
      <c r="AO2694" s="313">
        <f t="shared" si="962"/>
        <v>0</v>
      </c>
      <c r="AP2694" s="419">
        <f t="shared" si="963"/>
        <v>0</v>
      </c>
      <c r="AQ2694" s="420">
        <f t="shared" si="964"/>
        <v>0</v>
      </c>
      <c r="AR2694" s="313">
        <f t="shared" si="965"/>
        <v>0</v>
      </c>
      <c r="AS2694" s="419">
        <f t="shared" si="966"/>
        <v>0</v>
      </c>
      <c r="AT2694" s="420">
        <f t="shared" si="967"/>
        <v>0</v>
      </c>
      <c r="AU2694" s="313">
        <f t="shared" si="968"/>
        <v>0</v>
      </c>
      <c r="AV2694" s="419">
        <f t="shared" si="969"/>
        <v>0</v>
      </c>
      <c r="AW2694" s="420">
        <f t="shared" si="970"/>
        <v>0</v>
      </c>
      <c r="AX2694" s="313">
        <f t="shared" si="971"/>
        <v>0</v>
      </c>
      <c r="AY2694" s="419">
        <f t="shared" si="972"/>
        <v>0</v>
      </c>
      <c r="AZ2694" s="420">
        <f t="shared" si="973"/>
        <v>0</v>
      </c>
      <c r="BA2694" s="313">
        <f t="shared" si="974"/>
        <v>0</v>
      </c>
      <c r="BB2694" s="419">
        <f t="shared" si="975"/>
        <v>0</v>
      </c>
      <c r="BC2694" s="420">
        <f t="shared" si="976"/>
        <v>0</v>
      </c>
      <c r="BD2694" s="313">
        <f t="shared" si="977"/>
        <v>0</v>
      </c>
      <c r="BE2694" s="419">
        <f t="shared" si="978"/>
        <v>0</v>
      </c>
      <c r="BF2694" s="420">
        <f t="shared" si="979"/>
        <v>0</v>
      </c>
      <c r="BG2694" s="313">
        <f t="shared" si="980"/>
        <v>0</v>
      </c>
      <c r="BH2694" s="419">
        <f t="shared" si="981"/>
        <v>0</v>
      </c>
      <c r="BI2694" s="420">
        <f t="shared" si="982"/>
        <v>0</v>
      </c>
      <c r="BJ2694" s="313">
        <f t="shared" si="983"/>
        <v>0</v>
      </c>
      <c r="BK2694" s="419">
        <f t="shared" si="984"/>
        <v>0</v>
      </c>
      <c r="BL2694" s="420">
        <f t="shared" si="985"/>
        <v>0</v>
      </c>
      <c r="BM2694" s="313">
        <f t="shared" si="986"/>
        <v>0</v>
      </c>
      <c r="BN2694" s="419">
        <f t="shared" si="987"/>
        <v>0</v>
      </c>
      <c r="BO2694" s="420">
        <f t="shared" si="988"/>
        <v>0</v>
      </c>
      <c r="BP2694" s="313">
        <f t="shared" si="989"/>
        <v>0</v>
      </c>
      <c r="BQ2694" s="419">
        <f t="shared" si="990"/>
        <v>0</v>
      </c>
      <c r="BR2694" s="420">
        <f t="shared" si="991"/>
        <v>0</v>
      </c>
      <c r="BS2694" s="313">
        <f t="shared" si="992"/>
        <v>0</v>
      </c>
      <c r="BT2694" s="419">
        <f t="shared" si="993"/>
        <v>0</v>
      </c>
      <c r="BU2694" s="420">
        <f t="shared" si="994"/>
        <v>0</v>
      </c>
      <c r="BV2694" s="313">
        <f t="shared" si="995"/>
        <v>0</v>
      </c>
      <c r="BW2694" s="419">
        <f t="shared" si="996"/>
        <v>0</v>
      </c>
      <c r="BX2694" s="420">
        <f t="shared" si="997"/>
        <v>0</v>
      </c>
      <c r="BY2694" s="313">
        <f t="shared" si="998"/>
        <v>0</v>
      </c>
      <c r="BZ2694" s="419">
        <f t="shared" si="999"/>
        <v>0</v>
      </c>
      <c r="CA2694" s="420">
        <f t="shared" si="1000"/>
        <v>0</v>
      </c>
      <c r="CB2694" s="313">
        <f t="shared" si="1001"/>
        <v>0</v>
      </c>
      <c r="CC2694" s="419">
        <f t="shared" si="1002"/>
        <v>0</v>
      </c>
      <c r="CD2694" s="420">
        <f t="shared" si="1003"/>
        <v>0</v>
      </c>
      <c r="CE2694" s="313">
        <f t="shared" si="1004"/>
        <v>0</v>
      </c>
      <c r="CF2694" s="164"/>
      <c r="CG2694" s="272">
        <f t="shared" si="1005"/>
        <v>0</v>
      </c>
      <c r="CH2694" s="273" t="str">
        <f>IF(CG2694=0,"",
IF(SUM($CG$2675:CG2694)=1,CI2694,
IF($CG$2795&gt;SUM($CG$2675:CG2694),_xlfn.CONCAT(", ",CI2694),
IF($CG$2795=SUM($CG$2675:CG2694),_xlfn.CONCAT(" y ",CI2694)))))</f>
        <v/>
      </c>
      <c r="CI2694" s="156" t="s">
        <v>5114</v>
      </c>
    </row>
    <row r="2695" spans="1:87" ht="15" customHeight="1">
      <c r="A2695" s="57"/>
      <c r="B2695" s="26"/>
      <c r="C2695" s="165" t="s">
        <v>5037</v>
      </c>
      <c r="D2695" s="852" t="str">
        <f t="shared" si="953"/>
        <v>ACADEMIA VERACRUZANA DE LAS LENGUAS INDIGENAS</v>
      </c>
      <c r="E2695" s="853"/>
      <c r="F2695" s="853"/>
      <c r="G2695" s="853"/>
      <c r="H2695" s="853"/>
      <c r="I2695" s="853"/>
      <c r="J2695" s="853"/>
      <c r="K2695" s="853"/>
      <c r="L2695" s="854"/>
      <c r="M2695" s="614"/>
      <c r="N2695" s="614"/>
      <c r="O2695" s="614"/>
      <c r="P2695" s="614"/>
      <c r="Q2695" s="614"/>
      <c r="R2695" s="614"/>
      <c r="S2695" s="614"/>
      <c r="T2695" s="614"/>
      <c r="U2695" s="614"/>
      <c r="V2695" s="614"/>
      <c r="W2695" s="614"/>
      <c r="X2695" s="614"/>
      <c r="Y2695" s="614"/>
      <c r="Z2695" s="614"/>
      <c r="AA2695" s="614"/>
      <c r="AB2695" s="614"/>
      <c r="AC2695" s="614"/>
      <c r="AD2695" s="614"/>
      <c r="AE2695" s="164"/>
      <c r="AF2695" s="164"/>
      <c r="AG2695" s="419">
        <f t="shared" si="954"/>
        <v>0</v>
      </c>
      <c r="AH2695" s="420">
        <f t="shared" si="955"/>
        <v>0</v>
      </c>
      <c r="AI2695" s="313">
        <f t="shared" si="956"/>
        <v>0</v>
      </c>
      <c r="AJ2695" s="419">
        <f t="shared" si="957"/>
        <v>0</v>
      </c>
      <c r="AK2695" s="420">
        <f t="shared" si="958"/>
        <v>0</v>
      </c>
      <c r="AL2695" s="313">
        <f t="shared" si="959"/>
        <v>0</v>
      </c>
      <c r="AM2695" s="419">
        <f t="shared" si="960"/>
        <v>0</v>
      </c>
      <c r="AN2695" s="420">
        <f t="shared" si="961"/>
        <v>0</v>
      </c>
      <c r="AO2695" s="313">
        <f t="shared" si="962"/>
        <v>0</v>
      </c>
      <c r="AP2695" s="419">
        <f t="shared" si="963"/>
        <v>0</v>
      </c>
      <c r="AQ2695" s="420">
        <f t="shared" si="964"/>
        <v>0</v>
      </c>
      <c r="AR2695" s="313">
        <f t="shared" si="965"/>
        <v>0</v>
      </c>
      <c r="AS2695" s="419">
        <f t="shared" si="966"/>
        <v>0</v>
      </c>
      <c r="AT2695" s="420">
        <f t="shared" si="967"/>
        <v>0</v>
      </c>
      <c r="AU2695" s="313">
        <f t="shared" si="968"/>
        <v>0</v>
      </c>
      <c r="AV2695" s="419">
        <f t="shared" si="969"/>
        <v>0</v>
      </c>
      <c r="AW2695" s="420">
        <f t="shared" si="970"/>
        <v>0</v>
      </c>
      <c r="AX2695" s="313">
        <f t="shared" si="971"/>
        <v>0</v>
      </c>
      <c r="AY2695" s="419">
        <f t="shared" si="972"/>
        <v>0</v>
      </c>
      <c r="AZ2695" s="420">
        <f t="shared" si="973"/>
        <v>0</v>
      </c>
      <c r="BA2695" s="313">
        <f t="shared" si="974"/>
        <v>0</v>
      </c>
      <c r="BB2695" s="419">
        <f t="shared" si="975"/>
        <v>0</v>
      </c>
      <c r="BC2695" s="420">
        <f t="shared" si="976"/>
        <v>0</v>
      </c>
      <c r="BD2695" s="313">
        <f t="shared" si="977"/>
        <v>0</v>
      </c>
      <c r="BE2695" s="419">
        <f t="shared" si="978"/>
        <v>0</v>
      </c>
      <c r="BF2695" s="420">
        <f t="shared" si="979"/>
        <v>0</v>
      </c>
      <c r="BG2695" s="313">
        <f t="shared" si="980"/>
        <v>0</v>
      </c>
      <c r="BH2695" s="419">
        <f t="shared" si="981"/>
        <v>0</v>
      </c>
      <c r="BI2695" s="420">
        <f t="shared" si="982"/>
        <v>0</v>
      </c>
      <c r="BJ2695" s="313">
        <f t="shared" si="983"/>
        <v>0</v>
      </c>
      <c r="BK2695" s="419">
        <f t="shared" si="984"/>
        <v>0</v>
      </c>
      <c r="BL2695" s="420">
        <f t="shared" si="985"/>
        <v>0</v>
      </c>
      <c r="BM2695" s="313">
        <f t="shared" si="986"/>
        <v>0</v>
      </c>
      <c r="BN2695" s="419">
        <f t="shared" si="987"/>
        <v>0</v>
      </c>
      <c r="BO2695" s="420">
        <f t="shared" si="988"/>
        <v>0</v>
      </c>
      <c r="BP2695" s="313">
        <f t="shared" si="989"/>
        <v>0</v>
      </c>
      <c r="BQ2695" s="419">
        <f t="shared" si="990"/>
        <v>0</v>
      </c>
      <c r="BR2695" s="420">
        <f t="shared" si="991"/>
        <v>0</v>
      </c>
      <c r="BS2695" s="313">
        <f t="shared" si="992"/>
        <v>0</v>
      </c>
      <c r="BT2695" s="419">
        <f t="shared" si="993"/>
        <v>0</v>
      </c>
      <c r="BU2695" s="420">
        <f t="shared" si="994"/>
        <v>0</v>
      </c>
      <c r="BV2695" s="313">
        <f t="shared" si="995"/>
        <v>0</v>
      </c>
      <c r="BW2695" s="419">
        <f t="shared" si="996"/>
        <v>0</v>
      </c>
      <c r="BX2695" s="420">
        <f t="shared" si="997"/>
        <v>0</v>
      </c>
      <c r="BY2695" s="313">
        <f t="shared" si="998"/>
        <v>0</v>
      </c>
      <c r="BZ2695" s="419">
        <f t="shared" si="999"/>
        <v>0</v>
      </c>
      <c r="CA2695" s="420">
        <f t="shared" si="1000"/>
        <v>0</v>
      </c>
      <c r="CB2695" s="313">
        <f t="shared" si="1001"/>
        <v>0</v>
      </c>
      <c r="CC2695" s="419">
        <f t="shared" si="1002"/>
        <v>0</v>
      </c>
      <c r="CD2695" s="420">
        <f t="shared" si="1003"/>
        <v>0</v>
      </c>
      <c r="CE2695" s="313">
        <f t="shared" si="1004"/>
        <v>0</v>
      </c>
      <c r="CF2695" s="164"/>
      <c r="CG2695" s="272">
        <f t="shared" si="1005"/>
        <v>0</v>
      </c>
      <c r="CH2695" s="273" t="str">
        <f>IF(CG2695=0,"",
IF(SUM($CG$2675:CG2695)=1,CI2695,
IF($CG$2795&gt;SUM($CG$2675:CG2695),_xlfn.CONCAT(", ",CI2695),
IF($CG$2795=SUM($CG$2675:CG2695),_xlfn.CONCAT(" y ",CI2695)))))</f>
        <v/>
      </c>
      <c r="CI2695" s="156" t="s">
        <v>5115</v>
      </c>
    </row>
    <row r="2696" spans="1:87" ht="15" customHeight="1">
      <c r="A2696" s="57"/>
      <c r="B2696" s="26"/>
      <c r="C2696" s="165" t="s">
        <v>5038</v>
      </c>
      <c r="D2696" s="852" t="str">
        <f t="shared" si="953"/>
        <v>INSTITUTO VERACRUZANO DEL DEPORTE</v>
      </c>
      <c r="E2696" s="853"/>
      <c r="F2696" s="853"/>
      <c r="G2696" s="853"/>
      <c r="H2696" s="853"/>
      <c r="I2696" s="853"/>
      <c r="J2696" s="853"/>
      <c r="K2696" s="853"/>
      <c r="L2696" s="854"/>
      <c r="M2696" s="614"/>
      <c r="N2696" s="614"/>
      <c r="O2696" s="614"/>
      <c r="P2696" s="614"/>
      <c r="Q2696" s="614"/>
      <c r="R2696" s="614"/>
      <c r="S2696" s="614"/>
      <c r="T2696" s="614"/>
      <c r="U2696" s="614"/>
      <c r="V2696" s="614"/>
      <c r="W2696" s="614"/>
      <c r="X2696" s="614"/>
      <c r="Y2696" s="614"/>
      <c r="Z2696" s="614"/>
      <c r="AA2696" s="614"/>
      <c r="AB2696" s="614"/>
      <c r="AC2696" s="614"/>
      <c r="AD2696" s="614"/>
      <c r="AE2696" s="164"/>
      <c r="AF2696" s="164"/>
      <c r="AG2696" s="419">
        <f t="shared" si="954"/>
        <v>0</v>
      </c>
      <c r="AH2696" s="420">
        <f t="shared" si="955"/>
        <v>0</v>
      </c>
      <c r="AI2696" s="313">
        <f t="shared" si="956"/>
        <v>0</v>
      </c>
      <c r="AJ2696" s="419">
        <f t="shared" si="957"/>
        <v>0</v>
      </c>
      <c r="AK2696" s="420">
        <f t="shared" si="958"/>
        <v>0</v>
      </c>
      <c r="AL2696" s="313">
        <f t="shared" si="959"/>
        <v>0</v>
      </c>
      <c r="AM2696" s="419">
        <f t="shared" si="960"/>
        <v>0</v>
      </c>
      <c r="AN2696" s="420">
        <f t="shared" si="961"/>
        <v>0</v>
      </c>
      <c r="AO2696" s="313">
        <f t="shared" si="962"/>
        <v>0</v>
      </c>
      <c r="AP2696" s="419">
        <f t="shared" si="963"/>
        <v>0</v>
      </c>
      <c r="AQ2696" s="420">
        <f t="shared" si="964"/>
        <v>0</v>
      </c>
      <c r="AR2696" s="313">
        <f t="shared" si="965"/>
        <v>0</v>
      </c>
      <c r="AS2696" s="419">
        <f t="shared" si="966"/>
        <v>0</v>
      </c>
      <c r="AT2696" s="420">
        <f t="shared" si="967"/>
        <v>0</v>
      </c>
      <c r="AU2696" s="313">
        <f t="shared" si="968"/>
        <v>0</v>
      </c>
      <c r="AV2696" s="419">
        <f t="shared" si="969"/>
        <v>0</v>
      </c>
      <c r="AW2696" s="420">
        <f t="shared" si="970"/>
        <v>0</v>
      </c>
      <c r="AX2696" s="313">
        <f t="shared" si="971"/>
        <v>0</v>
      </c>
      <c r="AY2696" s="419">
        <f t="shared" si="972"/>
        <v>0</v>
      </c>
      <c r="AZ2696" s="420">
        <f t="shared" si="973"/>
        <v>0</v>
      </c>
      <c r="BA2696" s="313">
        <f t="shared" si="974"/>
        <v>0</v>
      </c>
      <c r="BB2696" s="419">
        <f t="shared" si="975"/>
        <v>0</v>
      </c>
      <c r="BC2696" s="420">
        <f t="shared" si="976"/>
        <v>0</v>
      </c>
      <c r="BD2696" s="313">
        <f t="shared" si="977"/>
        <v>0</v>
      </c>
      <c r="BE2696" s="419">
        <f t="shared" si="978"/>
        <v>0</v>
      </c>
      <c r="BF2696" s="420">
        <f t="shared" si="979"/>
        <v>0</v>
      </c>
      <c r="BG2696" s="313">
        <f t="shared" si="980"/>
        <v>0</v>
      </c>
      <c r="BH2696" s="419">
        <f t="shared" si="981"/>
        <v>0</v>
      </c>
      <c r="BI2696" s="420">
        <f t="shared" si="982"/>
        <v>0</v>
      </c>
      <c r="BJ2696" s="313">
        <f t="shared" si="983"/>
        <v>0</v>
      </c>
      <c r="BK2696" s="419">
        <f t="shared" si="984"/>
        <v>0</v>
      </c>
      <c r="BL2696" s="420">
        <f t="shared" si="985"/>
        <v>0</v>
      </c>
      <c r="BM2696" s="313">
        <f t="shared" si="986"/>
        <v>0</v>
      </c>
      <c r="BN2696" s="419">
        <f t="shared" si="987"/>
        <v>0</v>
      </c>
      <c r="BO2696" s="420">
        <f t="shared" si="988"/>
        <v>0</v>
      </c>
      <c r="BP2696" s="313">
        <f t="shared" si="989"/>
        <v>0</v>
      </c>
      <c r="BQ2696" s="419">
        <f t="shared" si="990"/>
        <v>0</v>
      </c>
      <c r="BR2696" s="420">
        <f t="shared" si="991"/>
        <v>0</v>
      </c>
      <c r="BS2696" s="313">
        <f t="shared" si="992"/>
        <v>0</v>
      </c>
      <c r="BT2696" s="419">
        <f t="shared" si="993"/>
        <v>0</v>
      </c>
      <c r="BU2696" s="420">
        <f t="shared" si="994"/>
        <v>0</v>
      </c>
      <c r="BV2696" s="313">
        <f t="shared" si="995"/>
        <v>0</v>
      </c>
      <c r="BW2696" s="419">
        <f t="shared" si="996"/>
        <v>0</v>
      </c>
      <c r="BX2696" s="420">
        <f t="shared" si="997"/>
        <v>0</v>
      </c>
      <c r="BY2696" s="313">
        <f t="shared" si="998"/>
        <v>0</v>
      </c>
      <c r="BZ2696" s="419">
        <f t="shared" si="999"/>
        <v>0</v>
      </c>
      <c r="CA2696" s="420">
        <f t="shared" si="1000"/>
        <v>0</v>
      </c>
      <c r="CB2696" s="313">
        <f t="shared" si="1001"/>
        <v>0</v>
      </c>
      <c r="CC2696" s="419">
        <f t="shared" si="1002"/>
        <v>0</v>
      </c>
      <c r="CD2696" s="420">
        <f t="shared" si="1003"/>
        <v>0</v>
      </c>
      <c r="CE2696" s="313">
        <f t="shared" si="1004"/>
        <v>0</v>
      </c>
      <c r="CF2696" s="164"/>
      <c r="CG2696" s="272">
        <f t="shared" si="1005"/>
        <v>0</v>
      </c>
      <c r="CH2696" s="273" t="str">
        <f>IF(CG2696=0,"",
IF(SUM($CG$2675:CG2696)=1,CI2696,
IF($CG$2795&gt;SUM($CG$2675:CG2696),_xlfn.CONCAT(", ",CI2696),
IF($CG$2795=SUM($CG$2675:CG2696),_xlfn.CONCAT(" y ",CI2696)))))</f>
        <v/>
      </c>
      <c r="CI2696" s="156" t="s">
        <v>5116</v>
      </c>
    </row>
    <row r="2697" spans="1:87" ht="15" customHeight="1">
      <c r="A2697" s="57"/>
      <c r="B2697" s="26"/>
      <c r="C2697" s="165" t="s">
        <v>5039</v>
      </c>
      <c r="D2697" s="852" t="str">
        <f t="shared" si="953"/>
        <v>INSTITUTO DE ESPACIOS EDUCATIVOS DEL ESTADO DE VERACRUZ</v>
      </c>
      <c r="E2697" s="853"/>
      <c r="F2697" s="853"/>
      <c r="G2697" s="853"/>
      <c r="H2697" s="853"/>
      <c r="I2697" s="853"/>
      <c r="J2697" s="853"/>
      <c r="K2697" s="853"/>
      <c r="L2697" s="854"/>
      <c r="M2697" s="614"/>
      <c r="N2697" s="614"/>
      <c r="O2697" s="614"/>
      <c r="P2697" s="614"/>
      <c r="Q2697" s="614"/>
      <c r="R2697" s="614"/>
      <c r="S2697" s="614"/>
      <c r="T2697" s="614"/>
      <c r="U2697" s="614"/>
      <c r="V2697" s="614"/>
      <c r="W2697" s="614"/>
      <c r="X2697" s="614"/>
      <c r="Y2697" s="614"/>
      <c r="Z2697" s="614"/>
      <c r="AA2697" s="614"/>
      <c r="AB2697" s="614"/>
      <c r="AC2697" s="614"/>
      <c r="AD2697" s="614"/>
      <c r="AE2697" s="164"/>
      <c r="AF2697" s="164"/>
      <c r="AG2697" s="419">
        <f t="shared" si="954"/>
        <v>0</v>
      </c>
      <c r="AH2697" s="420">
        <f t="shared" si="955"/>
        <v>0</v>
      </c>
      <c r="AI2697" s="313">
        <f t="shared" si="956"/>
        <v>0</v>
      </c>
      <c r="AJ2697" s="419">
        <f t="shared" si="957"/>
        <v>0</v>
      </c>
      <c r="AK2697" s="420">
        <f t="shared" si="958"/>
        <v>0</v>
      </c>
      <c r="AL2697" s="313">
        <f t="shared" si="959"/>
        <v>0</v>
      </c>
      <c r="AM2697" s="419">
        <f t="shared" si="960"/>
        <v>0</v>
      </c>
      <c r="AN2697" s="420">
        <f t="shared" si="961"/>
        <v>0</v>
      </c>
      <c r="AO2697" s="313">
        <f t="shared" si="962"/>
        <v>0</v>
      </c>
      <c r="AP2697" s="419">
        <f t="shared" si="963"/>
        <v>0</v>
      </c>
      <c r="AQ2697" s="420">
        <f t="shared" si="964"/>
        <v>0</v>
      </c>
      <c r="AR2697" s="313">
        <f t="shared" si="965"/>
        <v>0</v>
      </c>
      <c r="AS2697" s="419">
        <f t="shared" si="966"/>
        <v>0</v>
      </c>
      <c r="AT2697" s="420">
        <f t="shared" si="967"/>
        <v>0</v>
      </c>
      <c r="AU2697" s="313">
        <f t="shared" si="968"/>
        <v>0</v>
      </c>
      <c r="AV2697" s="419">
        <f t="shared" si="969"/>
        <v>0</v>
      </c>
      <c r="AW2697" s="420">
        <f t="shared" si="970"/>
        <v>0</v>
      </c>
      <c r="AX2697" s="313">
        <f t="shared" si="971"/>
        <v>0</v>
      </c>
      <c r="AY2697" s="419">
        <f t="shared" si="972"/>
        <v>0</v>
      </c>
      <c r="AZ2697" s="420">
        <f t="shared" si="973"/>
        <v>0</v>
      </c>
      <c r="BA2697" s="313">
        <f t="shared" si="974"/>
        <v>0</v>
      </c>
      <c r="BB2697" s="419">
        <f t="shared" si="975"/>
        <v>0</v>
      </c>
      <c r="BC2697" s="420">
        <f t="shared" si="976"/>
        <v>0</v>
      </c>
      <c r="BD2697" s="313">
        <f t="shared" si="977"/>
        <v>0</v>
      </c>
      <c r="BE2697" s="419">
        <f t="shared" si="978"/>
        <v>0</v>
      </c>
      <c r="BF2697" s="420">
        <f t="shared" si="979"/>
        <v>0</v>
      </c>
      <c r="BG2697" s="313">
        <f t="shared" si="980"/>
        <v>0</v>
      </c>
      <c r="BH2697" s="419">
        <f t="shared" si="981"/>
        <v>0</v>
      </c>
      <c r="BI2697" s="420">
        <f t="shared" si="982"/>
        <v>0</v>
      </c>
      <c r="BJ2697" s="313">
        <f t="shared" si="983"/>
        <v>0</v>
      </c>
      <c r="BK2697" s="419">
        <f t="shared" si="984"/>
        <v>0</v>
      </c>
      <c r="BL2697" s="420">
        <f t="shared" si="985"/>
        <v>0</v>
      </c>
      <c r="BM2697" s="313">
        <f t="shared" si="986"/>
        <v>0</v>
      </c>
      <c r="BN2697" s="419">
        <f t="shared" si="987"/>
        <v>0</v>
      </c>
      <c r="BO2697" s="420">
        <f t="shared" si="988"/>
        <v>0</v>
      </c>
      <c r="BP2697" s="313">
        <f t="shared" si="989"/>
        <v>0</v>
      </c>
      <c r="BQ2697" s="419">
        <f t="shared" si="990"/>
        <v>0</v>
      </c>
      <c r="BR2697" s="420">
        <f t="shared" si="991"/>
        <v>0</v>
      </c>
      <c r="BS2697" s="313">
        <f t="shared" si="992"/>
        <v>0</v>
      </c>
      <c r="BT2697" s="419">
        <f t="shared" si="993"/>
        <v>0</v>
      </c>
      <c r="BU2697" s="420">
        <f t="shared" si="994"/>
        <v>0</v>
      </c>
      <c r="BV2697" s="313">
        <f t="shared" si="995"/>
        <v>0</v>
      </c>
      <c r="BW2697" s="419">
        <f t="shared" si="996"/>
        <v>0</v>
      </c>
      <c r="BX2697" s="420">
        <f t="shared" si="997"/>
        <v>0</v>
      </c>
      <c r="BY2697" s="313">
        <f t="shared" si="998"/>
        <v>0</v>
      </c>
      <c r="BZ2697" s="419">
        <f t="shared" si="999"/>
        <v>0</v>
      </c>
      <c r="CA2697" s="420">
        <f t="shared" si="1000"/>
        <v>0</v>
      </c>
      <c r="CB2697" s="313">
        <f t="shared" si="1001"/>
        <v>0</v>
      </c>
      <c r="CC2697" s="419">
        <f t="shared" si="1002"/>
        <v>0</v>
      </c>
      <c r="CD2697" s="420">
        <f t="shared" si="1003"/>
        <v>0</v>
      </c>
      <c r="CE2697" s="313">
        <f t="shared" si="1004"/>
        <v>0</v>
      </c>
      <c r="CF2697" s="164"/>
      <c r="CG2697" s="272">
        <f t="shared" si="1005"/>
        <v>0</v>
      </c>
      <c r="CH2697" s="273" t="str">
        <f>IF(CG2697=0,"",
IF(SUM($CG$2675:CG2697)=1,CI2697,
IF($CG$2795&gt;SUM($CG$2675:CG2697),_xlfn.CONCAT(", ",CI2697),
IF($CG$2795=SUM($CG$2675:CG2697),_xlfn.CONCAT(" y ",CI2697)))))</f>
        <v/>
      </c>
      <c r="CI2697" s="156" t="s">
        <v>5117</v>
      </c>
    </row>
    <row r="2698" spans="1:87" ht="15" customHeight="1">
      <c r="A2698" s="57"/>
      <c r="B2698" s="26"/>
      <c r="C2698" s="165" t="s">
        <v>5040</v>
      </c>
      <c r="D2698" s="852" t="str">
        <f t="shared" si="953"/>
        <v>COLEGIO DE BACHILLERES DEL ESTADO DE VERACRUZ</v>
      </c>
      <c r="E2698" s="853"/>
      <c r="F2698" s="853"/>
      <c r="G2698" s="853"/>
      <c r="H2698" s="853"/>
      <c r="I2698" s="853"/>
      <c r="J2698" s="853"/>
      <c r="K2698" s="853"/>
      <c r="L2698" s="854"/>
      <c r="M2698" s="614"/>
      <c r="N2698" s="614"/>
      <c r="O2698" s="614"/>
      <c r="P2698" s="614"/>
      <c r="Q2698" s="614"/>
      <c r="R2698" s="614"/>
      <c r="S2698" s="614"/>
      <c r="T2698" s="614"/>
      <c r="U2698" s="614"/>
      <c r="V2698" s="614"/>
      <c r="W2698" s="614"/>
      <c r="X2698" s="614"/>
      <c r="Y2698" s="614"/>
      <c r="Z2698" s="614"/>
      <c r="AA2698" s="614"/>
      <c r="AB2698" s="614"/>
      <c r="AC2698" s="614"/>
      <c r="AD2698" s="614"/>
      <c r="AE2698" s="164"/>
      <c r="AF2698" s="164"/>
      <c r="AG2698" s="419">
        <f t="shared" si="954"/>
        <v>0</v>
      </c>
      <c r="AH2698" s="420">
        <f t="shared" si="955"/>
        <v>0</v>
      </c>
      <c r="AI2698" s="313">
        <f t="shared" si="956"/>
        <v>0</v>
      </c>
      <c r="AJ2698" s="419">
        <f t="shared" si="957"/>
        <v>0</v>
      </c>
      <c r="AK2698" s="420">
        <f t="shared" si="958"/>
        <v>0</v>
      </c>
      <c r="AL2698" s="313">
        <f t="shared" si="959"/>
        <v>0</v>
      </c>
      <c r="AM2698" s="419">
        <f t="shared" si="960"/>
        <v>0</v>
      </c>
      <c r="AN2698" s="420">
        <f t="shared" si="961"/>
        <v>0</v>
      </c>
      <c r="AO2698" s="313">
        <f t="shared" si="962"/>
        <v>0</v>
      </c>
      <c r="AP2698" s="419">
        <f t="shared" si="963"/>
        <v>0</v>
      </c>
      <c r="AQ2698" s="420">
        <f t="shared" si="964"/>
        <v>0</v>
      </c>
      <c r="AR2698" s="313">
        <f t="shared" si="965"/>
        <v>0</v>
      </c>
      <c r="AS2698" s="419">
        <f t="shared" si="966"/>
        <v>0</v>
      </c>
      <c r="AT2698" s="420">
        <f t="shared" si="967"/>
        <v>0</v>
      </c>
      <c r="AU2698" s="313">
        <f t="shared" si="968"/>
        <v>0</v>
      </c>
      <c r="AV2698" s="419">
        <f t="shared" si="969"/>
        <v>0</v>
      </c>
      <c r="AW2698" s="420">
        <f t="shared" si="970"/>
        <v>0</v>
      </c>
      <c r="AX2698" s="313">
        <f t="shared" si="971"/>
        <v>0</v>
      </c>
      <c r="AY2698" s="419">
        <f t="shared" si="972"/>
        <v>0</v>
      </c>
      <c r="AZ2698" s="420">
        <f t="shared" si="973"/>
        <v>0</v>
      </c>
      <c r="BA2698" s="313">
        <f t="shared" si="974"/>
        <v>0</v>
      </c>
      <c r="BB2698" s="419">
        <f t="shared" si="975"/>
        <v>0</v>
      </c>
      <c r="BC2698" s="420">
        <f t="shared" si="976"/>
        <v>0</v>
      </c>
      <c r="BD2698" s="313">
        <f t="shared" si="977"/>
        <v>0</v>
      </c>
      <c r="BE2698" s="419">
        <f t="shared" si="978"/>
        <v>0</v>
      </c>
      <c r="BF2698" s="420">
        <f t="shared" si="979"/>
        <v>0</v>
      </c>
      <c r="BG2698" s="313">
        <f t="shared" si="980"/>
        <v>0</v>
      </c>
      <c r="BH2698" s="419">
        <f t="shared" si="981"/>
        <v>0</v>
      </c>
      <c r="BI2698" s="420">
        <f t="shared" si="982"/>
        <v>0</v>
      </c>
      <c r="BJ2698" s="313">
        <f t="shared" si="983"/>
        <v>0</v>
      </c>
      <c r="BK2698" s="419">
        <f t="shared" si="984"/>
        <v>0</v>
      </c>
      <c r="BL2698" s="420">
        <f t="shared" si="985"/>
        <v>0</v>
      </c>
      <c r="BM2698" s="313">
        <f t="shared" si="986"/>
        <v>0</v>
      </c>
      <c r="BN2698" s="419">
        <f t="shared" si="987"/>
        <v>0</v>
      </c>
      <c r="BO2698" s="420">
        <f t="shared" si="988"/>
        <v>0</v>
      </c>
      <c r="BP2698" s="313">
        <f t="shared" si="989"/>
        <v>0</v>
      </c>
      <c r="BQ2698" s="419">
        <f t="shared" si="990"/>
        <v>0</v>
      </c>
      <c r="BR2698" s="420">
        <f t="shared" si="991"/>
        <v>0</v>
      </c>
      <c r="BS2698" s="313">
        <f t="shared" si="992"/>
        <v>0</v>
      </c>
      <c r="BT2698" s="419">
        <f t="shared" si="993"/>
        <v>0</v>
      </c>
      <c r="BU2698" s="420">
        <f t="shared" si="994"/>
        <v>0</v>
      </c>
      <c r="BV2698" s="313">
        <f t="shared" si="995"/>
        <v>0</v>
      </c>
      <c r="BW2698" s="419">
        <f t="shared" si="996"/>
        <v>0</v>
      </c>
      <c r="BX2698" s="420">
        <f t="shared" si="997"/>
        <v>0</v>
      </c>
      <c r="BY2698" s="313">
        <f t="shared" si="998"/>
        <v>0</v>
      </c>
      <c r="BZ2698" s="419">
        <f t="shared" si="999"/>
        <v>0</v>
      </c>
      <c r="CA2698" s="420">
        <f t="shared" si="1000"/>
        <v>0</v>
      </c>
      <c r="CB2698" s="313">
        <f t="shared" si="1001"/>
        <v>0</v>
      </c>
      <c r="CC2698" s="419">
        <f t="shared" si="1002"/>
        <v>0</v>
      </c>
      <c r="CD2698" s="420">
        <f t="shared" si="1003"/>
        <v>0</v>
      </c>
      <c r="CE2698" s="313">
        <f t="shared" si="1004"/>
        <v>0</v>
      </c>
      <c r="CF2698" s="164"/>
      <c r="CG2698" s="272">
        <f t="shared" si="1005"/>
        <v>0</v>
      </c>
      <c r="CH2698" s="273" t="str">
        <f>IF(CG2698=0,"",
IF(SUM($CG$2675:CG2698)=1,CI2698,
IF($CG$2795&gt;SUM($CG$2675:CG2698),_xlfn.CONCAT(", ",CI2698),
IF($CG$2795=SUM($CG$2675:CG2698),_xlfn.CONCAT(" y ",CI2698)))))</f>
        <v/>
      </c>
      <c r="CI2698" s="156" t="s">
        <v>5118</v>
      </c>
    </row>
    <row r="2699" spans="1:87" ht="15" customHeight="1">
      <c r="A2699" s="57"/>
      <c r="B2699" s="26"/>
      <c r="C2699" s="165" t="s">
        <v>5041</v>
      </c>
      <c r="D2699" s="852" t="str">
        <f t="shared" si="953"/>
        <v>INSTITUTO TECNOLOGICO SUPERIOR DE MISANTLA</v>
      </c>
      <c r="E2699" s="853"/>
      <c r="F2699" s="853"/>
      <c r="G2699" s="853"/>
      <c r="H2699" s="853"/>
      <c r="I2699" s="853"/>
      <c r="J2699" s="853"/>
      <c r="K2699" s="853"/>
      <c r="L2699" s="854"/>
      <c r="M2699" s="614"/>
      <c r="N2699" s="614"/>
      <c r="O2699" s="614"/>
      <c r="P2699" s="614"/>
      <c r="Q2699" s="614"/>
      <c r="R2699" s="614"/>
      <c r="S2699" s="614"/>
      <c r="T2699" s="614"/>
      <c r="U2699" s="614"/>
      <c r="V2699" s="614"/>
      <c r="W2699" s="614"/>
      <c r="X2699" s="614"/>
      <c r="Y2699" s="614"/>
      <c r="Z2699" s="614"/>
      <c r="AA2699" s="614"/>
      <c r="AB2699" s="614"/>
      <c r="AC2699" s="614"/>
      <c r="AD2699" s="614"/>
      <c r="AE2699" s="164"/>
      <c r="AF2699" s="164"/>
      <c r="AG2699" s="419">
        <f t="shared" si="954"/>
        <v>0</v>
      </c>
      <c r="AH2699" s="420">
        <f t="shared" si="955"/>
        <v>0</v>
      </c>
      <c r="AI2699" s="313">
        <f t="shared" si="956"/>
        <v>0</v>
      </c>
      <c r="AJ2699" s="419">
        <f t="shared" si="957"/>
        <v>0</v>
      </c>
      <c r="AK2699" s="420">
        <f t="shared" si="958"/>
        <v>0</v>
      </c>
      <c r="AL2699" s="313">
        <f t="shared" si="959"/>
        <v>0</v>
      </c>
      <c r="AM2699" s="419">
        <f t="shared" si="960"/>
        <v>0</v>
      </c>
      <c r="AN2699" s="420">
        <f t="shared" si="961"/>
        <v>0</v>
      </c>
      <c r="AO2699" s="313">
        <f t="shared" si="962"/>
        <v>0</v>
      </c>
      <c r="AP2699" s="419">
        <f t="shared" si="963"/>
        <v>0</v>
      </c>
      <c r="AQ2699" s="420">
        <f t="shared" si="964"/>
        <v>0</v>
      </c>
      <c r="AR2699" s="313">
        <f t="shared" si="965"/>
        <v>0</v>
      </c>
      <c r="AS2699" s="419">
        <f t="shared" si="966"/>
        <v>0</v>
      </c>
      <c r="AT2699" s="420">
        <f t="shared" si="967"/>
        <v>0</v>
      </c>
      <c r="AU2699" s="313">
        <f t="shared" si="968"/>
        <v>0</v>
      </c>
      <c r="AV2699" s="419">
        <f t="shared" si="969"/>
        <v>0</v>
      </c>
      <c r="AW2699" s="420">
        <f t="shared" si="970"/>
        <v>0</v>
      </c>
      <c r="AX2699" s="313">
        <f t="shared" si="971"/>
        <v>0</v>
      </c>
      <c r="AY2699" s="419">
        <f t="shared" si="972"/>
        <v>0</v>
      </c>
      <c r="AZ2699" s="420">
        <f t="shared" si="973"/>
        <v>0</v>
      </c>
      <c r="BA2699" s="313">
        <f t="shared" si="974"/>
        <v>0</v>
      </c>
      <c r="BB2699" s="419">
        <f t="shared" si="975"/>
        <v>0</v>
      </c>
      <c r="BC2699" s="420">
        <f t="shared" si="976"/>
        <v>0</v>
      </c>
      <c r="BD2699" s="313">
        <f t="shared" si="977"/>
        <v>0</v>
      </c>
      <c r="BE2699" s="419">
        <f t="shared" si="978"/>
        <v>0</v>
      </c>
      <c r="BF2699" s="420">
        <f t="shared" si="979"/>
        <v>0</v>
      </c>
      <c r="BG2699" s="313">
        <f t="shared" si="980"/>
        <v>0</v>
      </c>
      <c r="BH2699" s="419">
        <f t="shared" si="981"/>
        <v>0</v>
      </c>
      <c r="BI2699" s="420">
        <f t="shared" si="982"/>
        <v>0</v>
      </c>
      <c r="BJ2699" s="313">
        <f t="shared" si="983"/>
        <v>0</v>
      </c>
      <c r="BK2699" s="419">
        <f t="shared" si="984"/>
        <v>0</v>
      </c>
      <c r="BL2699" s="420">
        <f t="shared" si="985"/>
        <v>0</v>
      </c>
      <c r="BM2699" s="313">
        <f t="shared" si="986"/>
        <v>0</v>
      </c>
      <c r="BN2699" s="419">
        <f t="shared" si="987"/>
        <v>0</v>
      </c>
      <c r="BO2699" s="420">
        <f t="shared" si="988"/>
        <v>0</v>
      </c>
      <c r="BP2699" s="313">
        <f t="shared" si="989"/>
        <v>0</v>
      </c>
      <c r="BQ2699" s="419">
        <f t="shared" si="990"/>
        <v>0</v>
      </c>
      <c r="BR2699" s="420">
        <f t="shared" si="991"/>
        <v>0</v>
      </c>
      <c r="BS2699" s="313">
        <f t="shared" si="992"/>
        <v>0</v>
      </c>
      <c r="BT2699" s="419">
        <f t="shared" si="993"/>
        <v>0</v>
      </c>
      <c r="BU2699" s="420">
        <f t="shared" si="994"/>
        <v>0</v>
      </c>
      <c r="BV2699" s="313">
        <f t="shared" si="995"/>
        <v>0</v>
      </c>
      <c r="BW2699" s="419">
        <f t="shared" si="996"/>
        <v>0</v>
      </c>
      <c r="BX2699" s="420">
        <f t="shared" si="997"/>
        <v>0</v>
      </c>
      <c r="BY2699" s="313">
        <f t="shared" si="998"/>
        <v>0</v>
      </c>
      <c r="BZ2699" s="419">
        <f t="shared" si="999"/>
        <v>0</v>
      </c>
      <c r="CA2699" s="420">
        <f t="shared" si="1000"/>
        <v>0</v>
      </c>
      <c r="CB2699" s="313">
        <f t="shared" si="1001"/>
        <v>0</v>
      </c>
      <c r="CC2699" s="419">
        <f t="shared" si="1002"/>
        <v>0</v>
      </c>
      <c r="CD2699" s="420">
        <f t="shared" si="1003"/>
        <v>0</v>
      </c>
      <c r="CE2699" s="313">
        <f t="shared" si="1004"/>
        <v>0</v>
      </c>
      <c r="CF2699" s="164"/>
      <c r="CG2699" s="272">
        <f t="shared" si="1005"/>
        <v>0</v>
      </c>
      <c r="CH2699" s="273" t="str">
        <f>IF(CG2699=0,"",
IF(SUM($CG$2675:CG2699)=1,CI2699,
IF($CG$2795&gt;SUM($CG$2675:CG2699),_xlfn.CONCAT(", ",CI2699),
IF($CG$2795=SUM($CG$2675:CG2699),_xlfn.CONCAT(" y ",CI2699)))))</f>
        <v/>
      </c>
      <c r="CI2699" s="156" t="s">
        <v>5119</v>
      </c>
    </row>
    <row r="2700" spans="1:87" ht="15" customHeight="1">
      <c r="A2700" s="57"/>
      <c r="B2700" s="26"/>
      <c r="C2700" s="165" t="s">
        <v>5042</v>
      </c>
      <c r="D2700" s="852" t="str">
        <f t="shared" si="953"/>
        <v>INSTITUTO TECNOLOGICO SUPERIOR DE SAN ANDRES TUXTLA</v>
      </c>
      <c r="E2700" s="853"/>
      <c r="F2700" s="853"/>
      <c r="G2700" s="853"/>
      <c r="H2700" s="853"/>
      <c r="I2700" s="853"/>
      <c r="J2700" s="853"/>
      <c r="K2700" s="853"/>
      <c r="L2700" s="854"/>
      <c r="M2700" s="614"/>
      <c r="N2700" s="614"/>
      <c r="O2700" s="614"/>
      <c r="P2700" s="614"/>
      <c r="Q2700" s="614"/>
      <c r="R2700" s="614"/>
      <c r="S2700" s="614"/>
      <c r="T2700" s="614"/>
      <c r="U2700" s="614"/>
      <c r="V2700" s="614"/>
      <c r="W2700" s="614"/>
      <c r="X2700" s="614"/>
      <c r="Y2700" s="614"/>
      <c r="Z2700" s="614"/>
      <c r="AA2700" s="614"/>
      <c r="AB2700" s="614"/>
      <c r="AC2700" s="614"/>
      <c r="AD2700" s="614"/>
      <c r="AE2700" s="164"/>
      <c r="AF2700" s="164"/>
      <c r="AG2700" s="419">
        <f t="shared" si="954"/>
        <v>0</v>
      </c>
      <c r="AH2700" s="420">
        <f t="shared" si="955"/>
        <v>0</v>
      </c>
      <c r="AI2700" s="313">
        <f t="shared" si="956"/>
        <v>0</v>
      </c>
      <c r="AJ2700" s="419">
        <f t="shared" si="957"/>
        <v>0</v>
      </c>
      <c r="AK2700" s="420">
        <f t="shared" si="958"/>
        <v>0</v>
      </c>
      <c r="AL2700" s="313">
        <f t="shared" si="959"/>
        <v>0</v>
      </c>
      <c r="AM2700" s="419">
        <f t="shared" si="960"/>
        <v>0</v>
      </c>
      <c r="AN2700" s="420">
        <f t="shared" si="961"/>
        <v>0</v>
      </c>
      <c r="AO2700" s="313">
        <f t="shared" si="962"/>
        <v>0</v>
      </c>
      <c r="AP2700" s="419">
        <f t="shared" si="963"/>
        <v>0</v>
      </c>
      <c r="AQ2700" s="420">
        <f t="shared" si="964"/>
        <v>0</v>
      </c>
      <c r="AR2700" s="313">
        <f t="shared" si="965"/>
        <v>0</v>
      </c>
      <c r="AS2700" s="419">
        <f t="shared" si="966"/>
        <v>0</v>
      </c>
      <c r="AT2700" s="420">
        <f t="shared" si="967"/>
        <v>0</v>
      </c>
      <c r="AU2700" s="313">
        <f t="shared" si="968"/>
        <v>0</v>
      </c>
      <c r="AV2700" s="419">
        <f t="shared" si="969"/>
        <v>0</v>
      </c>
      <c r="AW2700" s="420">
        <f t="shared" si="970"/>
        <v>0</v>
      </c>
      <c r="AX2700" s="313">
        <f t="shared" si="971"/>
        <v>0</v>
      </c>
      <c r="AY2700" s="419">
        <f t="shared" si="972"/>
        <v>0</v>
      </c>
      <c r="AZ2700" s="420">
        <f t="shared" si="973"/>
        <v>0</v>
      </c>
      <c r="BA2700" s="313">
        <f t="shared" si="974"/>
        <v>0</v>
      </c>
      <c r="BB2700" s="419">
        <f t="shared" si="975"/>
        <v>0</v>
      </c>
      <c r="BC2700" s="420">
        <f t="shared" si="976"/>
        <v>0</v>
      </c>
      <c r="BD2700" s="313">
        <f t="shared" si="977"/>
        <v>0</v>
      </c>
      <c r="BE2700" s="419">
        <f t="shared" si="978"/>
        <v>0</v>
      </c>
      <c r="BF2700" s="420">
        <f t="shared" si="979"/>
        <v>0</v>
      </c>
      <c r="BG2700" s="313">
        <f t="shared" si="980"/>
        <v>0</v>
      </c>
      <c r="BH2700" s="419">
        <f t="shared" si="981"/>
        <v>0</v>
      </c>
      <c r="BI2700" s="420">
        <f t="shared" si="982"/>
        <v>0</v>
      </c>
      <c r="BJ2700" s="313">
        <f t="shared" si="983"/>
        <v>0</v>
      </c>
      <c r="BK2700" s="419">
        <f t="shared" si="984"/>
        <v>0</v>
      </c>
      <c r="BL2700" s="420">
        <f t="shared" si="985"/>
        <v>0</v>
      </c>
      <c r="BM2700" s="313">
        <f t="shared" si="986"/>
        <v>0</v>
      </c>
      <c r="BN2700" s="419">
        <f t="shared" si="987"/>
        <v>0</v>
      </c>
      <c r="BO2700" s="420">
        <f t="shared" si="988"/>
        <v>0</v>
      </c>
      <c r="BP2700" s="313">
        <f t="shared" si="989"/>
        <v>0</v>
      </c>
      <c r="BQ2700" s="419">
        <f t="shared" si="990"/>
        <v>0</v>
      </c>
      <c r="BR2700" s="420">
        <f t="shared" si="991"/>
        <v>0</v>
      </c>
      <c r="BS2700" s="313">
        <f t="shared" si="992"/>
        <v>0</v>
      </c>
      <c r="BT2700" s="419">
        <f t="shared" si="993"/>
        <v>0</v>
      </c>
      <c r="BU2700" s="420">
        <f t="shared" si="994"/>
        <v>0</v>
      </c>
      <c r="BV2700" s="313">
        <f t="shared" si="995"/>
        <v>0</v>
      </c>
      <c r="BW2700" s="419">
        <f t="shared" si="996"/>
        <v>0</v>
      </c>
      <c r="BX2700" s="420">
        <f t="shared" si="997"/>
        <v>0</v>
      </c>
      <c r="BY2700" s="313">
        <f t="shared" si="998"/>
        <v>0</v>
      </c>
      <c r="BZ2700" s="419">
        <f t="shared" si="999"/>
        <v>0</v>
      </c>
      <c r="CA2700" s="420">
        <f t="shared" si="1000"/>
        <v>0</v>
      </c>
      <c r="CB2700" s="313">
        <f t="shared" si="1001"/>
        <v>0</v>
      </c>
      <c r="CC2700" s="419">
        <f t="shared" si="1002"/>
        <v>0</v>
      </c>
      <c r="CD2700" s="420">
        <f t="shared" si="1003"/>
        <v>0</v>
      </c>
      <c r="CE2700" s="313">
        <f t="shared" si="1004"/>
        <v>0</v>
      </c>
      <c r="CF2700" s="164"/>
      <c r="CG2700" s="272">
        <f t="shared" si="1005"/>
        <v>0</v>
      </c>
      <c r="CH2700" s="273" t="str">
        <f>IF(CG2700=0,"",
IF(SUM($CG$2675:CG2700)=1,CI2700,
IF($CG$2795&gt;SUM($CG$2675:CG2700),_xlfn.CONCAT(", ",CI2700),
IF($CG$2795=SUM($CG$2675:CG2700),_xlfn.CONCAT(" y ",CI2700)))))</f>
        <v/>
      </c>
      <c r="CI2700" s="156" t="s">
        <v>5120</v>
      </c>
    </row>
    <row r="2701" spans="1:87" ht="15" customHeight="1">
      <c r="A2701" s="57"/>
      <c r="B2701" s="26"/>
      <c r="C2701" s="165" t="s">
        <v>5043</v>
      </c>
      <c r="D2701" s="852" t="str">
        <f t="shared" si="953"/>
        <v>INSTITUTO TECNOLOGICO SUPERIOR DE TANTOYUCA</v>
      </c>
      <c r="E2701" s="853"/>
      <c r="F2701" s="853"/>
      <c r="G2701" s="853"/>
      <c r="H2701" s="853"/>
      <c r="I2701" s="853"/>
      <c r="J2701" s="853"/>
      <c r="K2701" s="853"/>
      <c r="L2701" s="854"/>
      <c r="M2701" s="614"/>
      <c r="N2701" s="614"/>
      <c r="O2701" s="614"/>
      <c r="P2701" s="614"/>
      <c r="Q2701" s="614"/>
      <c r="R2701" s="614"/>
      <c r="S2701" s="614"/>
      <c r="T2701" s="614"/>
      <c r="U2701" s="614"/>
      <c r="V2701" s="614"/>
      <c r="W2701" s="614"/>
      <c r="X2701" s="614"/>
      <c r="Y2701" s="614"/>
      <c r="Z2701" s="614"/>
      <c r="AA2701" s="614"/>
      <c r="AB2701" s="614"/>
      <c r="AC2701" s="614"/>
      <c r="AD2701" s="614"/>
      <c r="AE2701" s="164"/>
      <c r="AF2701" s="164"/>
      <c r="AG2701" s="419">
        <f t="shared" si="954"/>
        <v>0</v>
      </c>
      <c r="AH2701" s="420">
        <f t="shared" si="955"/>
        <v>0</v>
      </c>
      <c r="AI2701" s="313">
        <f t="shared" si="956"/>
        <v>0</v>
      </c>
      <c r="AJ2701" s="419">
        <f t="shared" si="957"/>
        <v>0</v>
      </c>
      <c r="AK2701" s="420">
        <f t="shared" si="958"/>
        <v>0</v>
      </c>
      <c r="AL2701" s="313">
        <f t="shared" si="959"/>
        <v>0</v>
      </c>
      <c r="AM2701" s="419">
        <f t="shared" si="960"/>
        <v>0</v>
      </c>
      <c r="AN2701" s="420">
        <f t="shared" si="961"/>
        <v>0</v>
      </c>
      <c r="AO2701" s="313">
        <f t="shared" si="962"/>
        <v>0</v>
      </c>
      <c r="AP2701" s="419">
        <f t="shared" si="963"/>
        <v>0</v>
      </c>
      <c r="AQ2701" s="420">
        <f t="shared" si="964"/>
        <v>0</v>
      </c>
      <c r="AR2701" s="313">
        <f t="shared" si="965"/>
        <v>0</v>
      </c>
      <c r="AS2701" s="419">
        <f t="shared" si="966"/>
        <v>0</v>
      </c>
      <c r="AT2701" s="420">
        <f t="shared" si="967"/>
        <v>0</v>
      </c>
      <c r="AU2701" s="313">
        <f t="shared" si="968"/>
        <v>0</v>
      </c>
      <c r="AV2701" s="419">
        <f t="shared" si="969"/>
        <v>0</v>
      </c>
      <c r="AW2701" s="420">
        <f t="shared" si="970"/>
        <v>0</v>
      </c>
      <c r="AX2701" s="313">
        <f t="shared" si="971"/>
        <v>0</v>
      </c>
      <c r="AY2701" s="419">
        <f t="shared" si="972"/>
        <v>0</v>
      </c>
      <c r="AZ2701" s="420">
        <f t="shared" si="973"/>
        <v>0</v>
      </c>
      <c r="BA2701" s="313">
        <f t="shared" si="974"/>
        <v>0</v>
      </c>
      <c r="BB2701" s="419">
        <f t="shared" si="975"/>
        <v>0</v>
      </c>
      <c r="BC2701" s="420">
        <f t="shared" si="976"/>
        <v>0</v>
      </c>
      <c r="BD2701" s="313">
        <f t="shared" si="977"/>
        <v>0</v>
      </c>
      <c r="BE2701" s="419">
        <f t="shared" si="978"/>
        <v>0</v>
      </c>
      <c r="BF2701" s="420">
        <f t="shared" si="979"/>
        <v>0</v>
      </c>
      <c r="BG2701" s="313">
        <f t="shared" si="980"/>
        <v>0</v>
      </c>
      <c r="BH2701" s="419">
        <f t="shared" si="981"/>
        <v>0</v>
      </c>
      <c r="BI2701" s="420">
        <f t="shared" si="982"/>
        <v>0</v>
      </c>
      <c r="BJ2701" s="313">
        <f t="shared" si="983"/>
        <v>0</v>
      </c>
      <c r="BK2701" s="419">
        <f t="shared" si="984"/>
        <v>0</v>
      </c>
      <c r="BL2701" s="420">
        <f t="shared" si="985"/>
        <v>0</v>
      </c>
      <c r="BM2701" s="313">
        <f t="shared" si="986"/>
        <v>0</v>
      </c>
      <c r="BN2701" s="419">
        <f t="shared" si="987"/>
        <v>0</v>
      </c>
      <c r="BO2701" s="420">
        <f t="shared" si="988"/>
        <v>0</v>
      </c>
      <c r="BP2701" s="313">
        <f t="shared" si="989"/>
        <v>0</v>
      </c>
      <c r="BQ2701" s="419">
        <f t="shared" si="990"/>
        <v>0</v>
      </c>
      <c r="BR2701" s="420">
        <f t="shared" si="991"/>
        <v>0</v>
      </c>
      <c r="BS2701" s="313">
        <f t="shared" si="992"/>
        <v>0</v>
      </c>
      <c r="BT2701" s="419">
        <f t="shared" si="993"/>
        <v>0</v>
      </c>
      <c r="BU2701" s="420">
        <f t="shared" si="994"/>
        <v>0</v>
      </c>
      <c r="BV2701" s="313">
        <f t="shared" si="995"/>
        <v>0</v>
      </c>
      <c r="BW2701" s="419">
        <f t="shared" si="996"/>
        <v>0</v>
      </c>
      <c r="BX2701" s="420">
        <f t="shared" si="997"/>
        <v>0</v>
      </c>
      <c r="BY2701" s="313">
        <f t="shared" si="998"/>
        <v>0</v>
      </c>
      <c r="BZ2701" s="419">
        <f t="shared" si="999"/>
        <v>0</v>
      </c>
      <c r="CA2701" s="420">
        <f t="shared" si="1000"/>
        <v>0</v>
      </c>
      <c r="CB2701" s="313">
        <f t="shared" si="1001"/>
        <v>0</v>
      </c>
      <c r="CC2701" s="419">
        <f t="shared" si="1002"/>
        <v>0</v>
      </c>
      <c r="CD2701" s="420">
        <f t="shared" si="1003"/>
        <v>0</v>
      </c>
      <c r="CE2701" s="313">
        <f t="shared" si="1004"/>
        <v>0</v>
      </c>
      <c r="CF2701" s="164"/>
      <c r="CG2701" s="272">
        <f t="shared" si="1005"/>
        <v>0</v>
      </c>
      <c r="CH2701" s="273" t="str">
        <f>IF(CG2701=0,"",
IF(SUM($CG$2675:CG2701)=1,CI2701,
IF($CG$2795&gt;SUM($CG$2675:CG2701),_xlfn.CONCAT(", ",CI2701),
IF($CG$2795=SUM($CG$2675:CG2701),_xlfn.CONCAT(" y ",CI2701)))))</f>
        <v/>
      </c>
      <c r="CI2701" s="156" t="s">
        <v>5121</v>
      </c>
    </row>
    <row r="2702" spans="1:87" ht="15" customHeight="1">
      <c r="A2702" s="57"/>
      <c r="B2702" s="26"/>
      <c r="C2702" s="165" t="s">
        <v>5044</v>
      </c>
      <c r="D2702" s="852" t="str">
        <f t="shared" si="953"/>
        <v>INSTITUTO TECNOLOGICO SUPERIOR DE COSAMALOAPAN</v>
      </c>
      <c r="E2702" s="853"/>
      <c r="F2702" s="853"/>
      <c r="G2702" s="853"/>
      <c r="H2702" s="853"/>
      <c r="I2702" s="853"/>
      <c r="J2702" s="853"/>
      <c r="K2702" s="853"/>
      <c r="L2702" s="854"/>
      <c r="M2702" s="614"/>
      <c r="N2702" s="614"/>
      <c r="O2702" s="614"/>
      <c r="P2702" s="614"/>
      <c r="Q2702" s="614"/>
      <c r="R2702" s="614"/>
      <c r="S2702" s="614"/>
      <c r="T2702" s="614"/>
      <c r="U2702" s="614"/>
      <c r="V2702" s="614"/>
      <c r="W2702" s="614"/>
      <c r="X2702" s="614"/>
      <c r="Y2702" s="614"/>
      <c r="Z2702" s="614"/>
      <c r="AA2702" s="614"/>
      <c r="AB2702" s="614"/>
      <c r="AC2702" s="614"/>
      <c r="AD2702" s="614"/>
      <c r="AE2702" s="164"/>
      <c r="AF2702" s="164"/>
      <c r="AG2702" s="419">
        <f t="shared" si="954"/>
        <v>0</v>
      </c>
      <c r="AH2702" s="420">
        <f t="shared" si="955"/>
        <v>0</v>
      </c>
      <c r="AI2702" s="313">
        <f t="shared" si="956"/>
        <v>0</v>
      </c>
      <c r="AJ2702" s="419">
        <f t="shared" si="957"/>
        <v>0</v>
      </c>
      <c r="AK2702" s="420">
        <f t="shared" si="958"/>
        <v>0</v>
      </c>
      <c r="AL2702" s="313">
        <f t="shared" si="959"/>
        <v>0</v>
      </c>
      <c r="AM2702" s="419">
        <f t="shared" si="960"/>
        <v>0</v>
      </c>
      <c r="AN2702" s="420">
        <f t="shared" si="961"/>
        <v>0</v>
      </c>
      <c r="AO2702" s="313">
        <f t="shared" si="962"/>
        <v>0</v>
      </c>
      <c r="AP2702" s="419">
        <f t="shared" si="963"/>
        <v>0</v>
      </c>
      <c r="AQ2702" s="420">
        <f t="shared" si="964"/>
        <v>0</v>
      </c>
      <c r="AR2702" s="313">
        <f t="shared" si="965"/>
        <v>0</v>
      </c>
      <c r="AS2702" s="419">
        <f t="shared" si="966"/>
        <v>0</v>
      </c>
      <c r="AT2702" s="420">
        <f t="shared" si="967"/>
        <v>0</v>
      </c>
      <c r="AU2702" s="313">
        <f t="shared" si="968"/>
        <v>0</v>
      </c>
      <c r="AV2702" s="419">
        <f t="shared" si="969"/>
        <v>0</v>
      </c>
      <c r="AW2702" s="420">
        <f t="shared" si="970"/>
        <v>0</v>
      </c>
      <c r="AX2702" s="313">
        <f t="shared" si="971"/>
        <v>0</v>
      </c>
      <c r="AY2702" s="419">
        <f t="shared" si="972"/>
        <v>0</v>
      </c>
      <c r="AZ2702" s="420">
        <f t="shared" si="973"/>
        <v>0</v>
      </c>
      <c r="BA2702" s="313">
        <f t="shared" si="974"/>
        <v>0</v>
      </c>
      <c r="BB2702" s="419">
        <f t="shared" si="975"/>
        <v>0</v>
      </c>
      <c r="BC2702" s="420">
        <f t="shared" si="976"/>
        <v>0</v>
      </c>
      <c r="BD2702" s="313">
        <f t="shared" si="977"/>
        <v>0</v>
      </c>
      <c r="BE2702" s="419">
        <f t="shared" si="978"/>
        <v>0</v>
      </c>
      <c r="BF2702" s="420">
        <f t="shared" si="979"/>
        <v>0</v>
      </c>
      <c r="BG2702" s="313">
        <f t="shared" si="980"/>
        <v>0</v>
      </c>
      <c r="BH2702" s="419">
        <f t="shared" si="981"/>
        <v>0</v>
      </c>
      <c r="BI2702" s="420">
        <f t="shared" si="982"/>
        <v>0</v>
      </c>
      <c r="BJ2702" s="313">
        <f t="shared" si="983"/>
        <v>0</v>
      </c>
      <c r="BK2702" s="419">
        <f t="shared" si="984"/>
        <v>0</v>
      </c>
      <c r="BL2702" s="420">
        <f t="shared" si="985"/>
        <v>0</v>
      </c>
      <c r="BM2702" s="313">
        <f t="shared" si="986"/>
        <v>0</v>
      </c>
      <c r="BN2702" s="419">
        <f t="shared" si="987"/>
        <v>0</v>
      </c>
      <c r="BO2702" s="420">
        <f t="shared" si="988"/>
        <v>0</v>
      </c>
      <c r="BP2702" s="313">
        <f t="shared" si="989"/>
        <v>0</v>
      </c>
      <c r="BQ2702" s="419">
        <f t="shared" si="990"/>
        <v>0</v>
      </c>
      <c r="BR2702" s="420">
        <f t="shared" si="991"/>
        <v>0</v>
      </c>
      <c r="BS2702" s="313">
        <f t="shared" si="992"/>
        <v>0</v>
      </c>
      <c r="BT2702" s="419">
        <f t="shared" si="993"/>
        <v>0</v>
      </c>
      <c r="BU2702" s="420">
        <f t="shared" si="994"/>
        <v>0</v>
      </c>
      <c r="BV2702" s="313">
        <f t="shared" si="995"/>
        <v>0</v>
      </c>
      <c r="BW2702" s="419">
        <f t="shared" si="996"/>
        <v>0</v>
      </c>
      <c r="BX2702" s="420">
        <f t="shared" si="997"/>
        <v>0</v>
      </c>
      <c r="BY2702" s="313">
        <f t="shared" si="998"/>
        <v>0</v>
      </c>
      <c r="BZ2702" s="419">
        <f t="shared" si="999"/>
        <v>0</v>
      </c>
      <c r="CA2702" s="420">
        <f t="shared" si="1000"/>
        <v>0</v>
      </c>
      <c r="CB2702" s="313">
        <f t="shared" si="1001"/>
        <v>0</v>
      </c>
      <c r="CC2702" s="419">
        <f t="shared" si="1002"/>
        <v>0</v>
      </c>
      <c r="CD2702" s="420">
        <f t="shared" si="1003"/>
        <v>0</v>
      </c>
      <c r="CE2702" s="313">
        <f t="shared" si="1004"/>
        <v>0</v>
      </c>
      <c r="CF2702" s="164"/>
      <c r="CG2702" s="272">
        <f t="shared" si="1005"/>
        <v>0</v>
      </c>
      <c r="CH2702" s="273" t="str">
        <f>IF(CG2702=0,"",
IF(SUM($CG$2675:CG2702)=1,CI2702,
IF($CG$2795&gt;SUM($CG$2675:CG2702),_xlfn.CONCAT(", ",CI2702),
IF($CG$2795=SUM($CG$2675:CG2702),_xlfn.CONCAT(" y ",CI2702)))))</f>
        <v/>
      </c>
      <c r="CI2702" s="156" t="s">
        <v>5122</v>
      </c>
    </row>
    <row r="2703" spans="1:87" ht="15" customHeight="1">
      <c r="A2703" s="57"/>
      <c r="B2703" s="26"/>
      <c r="C2703" s="165" t="s">
        <v>5045</v>
      </c>
      <c r="D2703" s="852" t="str">
        <f t="shared" si="953"/>
        <v>INSTITUTO TECNOLOGICO SUPERIOR DE PANUCO</v>
      </c>
      <c r="E2703" s="853"/>
      <c r="F2703" s="853"/>
      <c r="G2703" s="853"/>
      <c r="H2703" s="853"/>
      <c r="I2703" s="853"/>
      <c r="J2703" s="853"/>
      <c r="K2703" s="853"/>
      <c r="L2703" s="854"/>
      <c r="M2703" s="614"/>
      <c r="N2703" s="614"/>
      <c r="O2703" s="614"/>
      <c r="P2703" s="614"/>
      <c r="Q2703" s="614"/>
      <c r="R2703" s="614"/>
      <c r="S2703" s="614"/>
      <c r="T2703" s="614"/>
      <c r="U2703" s="614"/>
      <c r="V2703" s="614"/>
      <c r="W2703" s="614"/>
      <c r="X2703" s="614"/>
      <c r="Y2703" s="614"/>
      <c r="Z2703" s="614"/>
      <c r="AA2703" s="614"/>
      <c r="AB2703" s="614"/>
      <c r="AC2703" s="614"/>
      <c r="AD2703" s="614"/>
      <c r="AE2703" s="164"/>
      <c r="AF2703" s="164"/>
      <c r="AG2703" s="419">
        <f t="shared" si="954"/>
        <v>0</v>
      </c>
      <c r="AH2703" s="420">
        <f t="shared" si="955"/>
        <v>0</v>
      </c>
      <c r="AI2703" s="313">
        <f t="shared" si="956"/>
        <v>0</v>
      </c>
      <c r="AJ2703" s="419">
        <f t="shared" si="957"/>
        <v>0</v>
      </c>
      <c r="AK2703" s="420">
        <f t="shared" si="958"/>
        <v>0</v>
      </c>
      <c r="AL2703" s="313">
        <f t="shared" si="959"/>
        <v>0</v>
      </c>
      <c r="AM2703" s="419">
        <f t="shared" si="960"/>
        <v>0</v>
      </c>
      <c r="AN2703" s="420">
        <f t="shared" si="961"/>
        <v>0</v>
      </c>
      <c r="AO2703" s="313">
        <f t="shared" si="962"/>
        <v>0</v>
      </c>
      <c r="AP2703" s="419">
        <f t="shared" si="963"/>
        <v>0</v>
      </c>
      <c r="AQ2703" s="420">
        <f t="shared" si="964"/>
        <v>0</v>
      </c>
      <c r="AR2703" s="313">
        <f t="shared" si="965"/>
        <v>0</v>
      </c>
      <c r="AS2703" s="419">
        <f t="shared" si="966"/>
        <v>0</v>
      </c>
      <c r="AT2703" s="420">
        <f t="shared" si="967"/>
        <v>0</v>
      </c>
      <c r="AU2703" s="313">
        <f t="shared" si="968"/>
        <v>0</v>
      </c>
      <c r="AV2703" s="419">
        <f t="shared" si="969"/>
        <v>0</v>
      </c>
      <c r="AW2703" s="420">
        <f t="shared" si="970"/>
        <v>0</v>
      </c>
      <c r="AX2703" s="313">
        <f t="shared" si="971"/>
        <v>0</v>
      </c>
      <c r="AY2703" s="419">
        <f t="shared" si="972"/>
        <v>0</v>
      </c>
      <c r="AZ2703" s="420">
        <f t="shared" si="973"/>
        <v>0</v>
      </c>
      <c r="BA2703" s="313">
        <f t="shared" si="974"/>
        <v>0</v>
      </c>
      <c r="BB2703" s="419">
        <f t="shared" si="975"/>
        <v>0</v>
      </c>
      <c r="BC2703" s="420">
        <f t="shared" si="976"/>
        <v>0</v>
      </c>
      <c r="BD2703" s="313">
        <f t="shared" si="977"/>
        <v>0</v>
      </c>
      <c r="BE2703" s="419">
        <f t="shared" si="978"/>
        <v>0</v>
      </c>
      <c r="BF2703" s="420">
        <f t="shared" si="979"/>
        <v>0</v>
      </c>
      <c r="BG2703" s="313">
        <f t="shared" si="980"/>
        <v>0</v>
      </c>
      <c r="BH2703" s="419">
        <f t="shared" si="981"/>
        <v>0</v>
      </c>
      <c r="BI2703" s="420">
        <f t="shared" si="982"/>
        <v>0</v>
      </c>
      <c r="BJ2703" s="313">
        <f t="shared" si="983"/>
        <v>0</v>
      </c>
      <c r="BK2703" s="419">
        <f t="shared" si="984"/>
        <v>0</v>
      </c>
      <c r="BL2703" s="420">
        <f t="shared" si="985"/>
        <v>0</v>
      </c>
      <c r="BM2703" s="313">
        <f t="shared" si="986"/>
        <v>0</v>
      </c>
      <c r="BN2703" s="419">
        <f t="shared" si="987"/>
        <v>0</v>
      </c>
      <c r="BO2703" s="420">
        <f t="shared" si="988"/>
        <v>0</v>
      </c>
      <c r="BP2703" s="313">
        <f t="shared" si="989"/>
        <v>0</v>
      </c>
      <c r="BQ2703" s="419">
        <f t="shared" si="990"/>
        <v>0</v>
      </c>
      <c r="BR2703" s="420">
        <f t="shared" si="991"/>
        <v>0</v>
      </c>
      <c r="BS2703" s="313">
        <f t="shared" si="992"/>
        <v>0</v>
      </c>
      <c r="BT2703" s="419">
        <f t="shared" si="993"/>
        <v>0</v>
      </c>
      <c r="BU2703" s="420">
        <f t="shared" si="994"/>
        <v>0</v>
      </c>
      <c r="BV2703" s="313">
        <f t="shared" si="995"/>
        <v>0</v>
      </c>
      <c r="BW2703" s="419">
        <f t="shared" si="996"/>
        <v>0</v>
      </c>
      <c r="BX2703" s="420">
        <f t="shared" si="997"/>
        <v>0</v>
      </c>
      <c r="BY2703" s="313">
        <f t="shared" si="998"/>
        <v>0</v>
      </c>
      <c r="BZ2703" s="419">
        <f t="shared" si="999"/>
        <v>0</v>
      </c>
      <c r="CA2703" s="420">
        <f t="shared" si="1000"/>
        <v>0</v>
      </c>
      <c r="CB2703" s="313">
        <f t="shared" si="1001"/>
        <v>0</v>
      </c>
      <c r="CC2703" s="419">
        <f t="shared" si="1002"/>
        <v>0</v>
      </c>
      <c r="CD2703" s="420">
        <f t="shared" si="1003"/>
        <v>0</v>
      </c>
      <c r="CE2703" s="313">
        <f t="shared" si="1004"/>
        <v>0</v>
      </c>
      <c r="CF2703" s="164"/>
      <c r="CG2703" s="272">
        <f t="shared" si="1005"/>
        <v>0</v>
      </c>
      <c r="CH2703" s="273" t="str">
        <f>IF(CG2703=0,"",
IF(SUM($CG$2675:CG2703)=1,CI2703,
IF($CG$2795&gt;SUM($CG$2675:CG2703),_xlfn.CONCAT(", ",CI2703),
IF($CG$2795=SUM($CG$2675:CG2703),_xlfn.CONCAT(" y ",CI2703)))))</f>
        <v/>
      </c>
      <c r="CI2703" s="156" t="s">
        <v>5123</v>
      </c>
    </row>
    <row r="2704" spans="1:87" ht="15" customHeight="1">
      <c r="A2704" s="57"/>
      <c r="B2704" s="26"/>
      <c r="C2704" s="165" t="s">
        <v>5046</v>
      </c>
      <c r="D2704" s="852" t="str">
        <f t="shared" si="953"/>
        <v>INSTITUTO TECNOLOGICO SUPERIOR DE POZA RICA</v>
      </c>
      <c r="E2704" s="853"/>
      <c r="F2704" s="853"/>
      <c r="G2704" s="853"/>
      <c r="H2704" s="853"/>
      <c r="I2704" s="853"/>
      <c r="J2704" s="853"/>
      <c r="K2704" s="853"/>
      <c r="L2704" s="854"/>
      <c r="M2704" s="614"/>
      <c r="N2704" s="614"/>
      <c r="O2704" s="614"/>
      <c r="P2704" s="614"/>
      <c r="Q2704" s="614"/>
      <c r="R2704" s="614"/>
      <c r="S2704" s="614"/>
      <c r="T2704" s="614"/>
      <c r="U2704" s="614"/>
      <c r="V2704" s="614"/>
      <c r="W2704" s="614"/>
      <c r="X2704" s="614"/>
      <c r="Y2704" s="614"/>
      <c r="Z2704" s="614"/>
      <c r="AA2704" s="614"/>
      <c r="AB2704" s="614"/>
      <c r="AC2704" s="614"/>
      <c r="AD2704" s="614"/>
      <c r="AE2704" s="164"/>
      <c r="AF2704" s="164"/>
      <c r="AG2704" s="419">
        <f t="shared" si="954"/>
        <v>0</v>
      </c>
      <c r="AH2704" s="420">
        <f t="shared" si="955"/>
        <v>0</v>
      </c>
      <c r="AI2704" s="313">
        <f t="shared" si="956"/>
        <v>0</v>
      </c>
      <c r="AJ2704" s="419">
        <f t="shared" si="957"/>
        <v>0</v>
      </c>
      <c r="AK2704" s="420">
        <f t="shared" si="958"/>
        <v>0</v>
      </c>
      <c r="AL2704" s="313">
        <f t="shared" si="959"/>
        <v>0</v>
      </c>
      <c r="AM2704" s="419">
        <f t="shared" si="960"/>
        <v>0</v>
      </c>
      <c r="AN2704" s="420">
        <f t="shared" si="961"/>
        <v>0</v>
      </c>
      <c r="AO2704" s="313">
        <f t="shared" si="962"/>
        <v>0</v>
      </c>
      <c r="AP2704" s="419">
        <f t="shared" si="963"/>
        <v>0</v>
      </c>
      <c r="AQ2704" s="420">
        <f t="shared" si="964"/>
        <v>0</v>
      </c>
      <c r="AR2704" s="313">
        <f t="shared" si="965"/>
        <v>0</v>
      </c>
      <c r="AS2704" s="419">
        <f t="shared" si="966"/>
        <v>0</v>
      </c>
      <c r="AT2704" s="420">
        <f t="shared" si="967"/>
        <v>0</v>
      </c>
      <c r="AU2704" s="313">
        <f t="shared" si="968"/>
        <v>0</v>
      </c>
      <c r="AV2704" s="419">
        <f t="shared" si="969"/>
        <v>0</v>
      </c>
      <c r="AW2704" s="420">
        <f t="shared" si="970"/>
        <v>0</v>
      </c>
      <c r="AX2704" s="313">
        <f t="shared" si="971"/>
        <v>0</v>
      </c>
      <c r="AY2704" s="419">
        <f t="shared" si="972"/>
        <v>0</v>
      </c>
      <c r="AZ2704" s="420">
        <f t="shared" si="973"/>
        <v>0</v>
      </c>
      <c r="BA2704" s="313">
        <f t="shared" si="974"/>
        <v>0</v>
      </c>
      <c r="BB2704" s="419">
        <f t="shared" si="975"/>
        <v>0</v>
      </c>
      <c r="BC2704" s="420">
        <f t="shared" si="976"/>
        <v>0</v>
      </c>
      <c r="BD2704" s="313">
        <f t="shared" si="977"/>
        <v>0</v>
      </c>
      <c r="BE2704" s="419">
        <f t="shared" si="978"/>
        <v>0</v>
      </c>
      <c r="BF2704" s="420">
        <f t="shared" si="979"/>
        <v>0</v>
      </c>
      <c r="BG2704" s="313">
        <f t="shared" si="980"/>
        <v>0</v>
      </c>
      <c r="BH2704" s="419">
        <f t="shared" si="981"/>
        <v>0</v>
      </c>
      <c r="BI2704" s="420">
        <f t="shared" si="982"/>
        <v>0</v>
      </c>
      <c r="BJ2704" s="313">
        <f t="shared" si="983"/>
        <v>0</v>
      </c>
      <c r="BK2704" s="419">
        <f t="shared" si="984"/>
        <v>0</v>
      </c>
      <c r="BL2704" s="420">
        <f t="shared" si="985"/>
        <v>0</v>
      </c>
      <c r="BM2704" s="313">
        <f t="shared" si="986"/>
        <v>0</v>
      </c>
      <c r="BN2704" s="419">
        <f t="shared" si="987"/>
        <v>0</v>
      </c>
      <c r="BO2704" s="420">
        <f t="shared" si="988"/>
        <v>0</v>
      </c>
      <c r="BP2704" s="313">
        <f t="shared" si="989"/>
        <v>0</v>
      </c>
      <c r="BQ2704" s="419">
        <f t="shared" si="990"/>
        <v>0</v>
      </c>
      <c r="BR2704" s="420">
        <f t="shared" si="991"/>
        <v>0</v>
      </c>
      <c r="BS2704" s="313">
        <f t="shared" si="992"/>
        <v>0</v>
      </c>
      <c r="BT2704" s="419">
        <f t="shared" si="993"/>
        <v>0</v>
      </c>
      <c r="BU2704" s="420">
        <f t="shared" si="994"/>
        <v>0</v>
      </c>
      <c r="BV2704" s="313">
        <f t="shared" si="995"/>
        <v>0</v>
      </c>
      <c r="BW2704" s="419">
        <f t="shared" si="996"/>
        <v>0</v>
      </c>
      <c r="BX2704" s="420">
        <f t="shared" si="997"/>
        <v>0</v>
      </c>
      <c r="BY2704" s="313">
        <f t="shared" si="998"/>
        <v>0</v>
      </c>
      <c r="BZ2704" s="419">
        <f t="shared" si="999"/>
        <v>0</v>
      </c>
      <c r="CA2704" s="420">
        <f t="shared" si="1000"/>
        <v>0</v>
      </c>
      <c r="CB2704" s="313">
        <f t="shared" si="1001"/>
        <v>0</v>
      </c>
      <c r="CC2704" s="419">
        <f t="shared" si="1002"/>
        <v>0</v>
      </c>
      <c r="CD2704" s="420">
        <f t="shared" si="1003"/>
        <v>0</v>
      </c>
      <c r="CE2704" s="313">
        <f t="shared" si="1004"/>
        <v>0</v>
      </c>
      <c r="CF2704" s="164"/>
      <c r="CG2704" s="272">
        <f t="shared" si="1005"/>
        <v>0</v>
      </c>
      <c r="CH2704" s="273" t="str">
        <f>IF(CG2704=0,"",
IF(SUM($CG$2675:CG2704)=1,CI2704,
IF($CG$2795&gt;SUM($CG$2675:CG2704),_xlfn.CONCAT(", ",CI2704),
IF($CG$2795=SUM($CG$2675:CG2704),_xlfn.CONCAT(" y ",CI2704)))))</f>
        <v/>
      </c>
      <c r="CI2704" s="156" t="s">
        <v>5124</v>
      </c>
    </row>
    <row r="2705" spans="1:87" ht="15" customHeight="1">
      <c r="A2705" s="57"/>
      <c r="B2705" s="26"/>
      <c r="C2705" s="165" t="s">
        <v>5047</v>
      </c>
      <c r="D2705" s="852" t="str">
        <f t="shared" si="953"/>
        <v>INSTITUTO TECNOLOGICO SUPERIOR DE XALAPA</v>
      </c>
      <c r="E2705" s="853"/>
      <c r="F2705" s="853"/>
      <c r="G2705" s="853"/>
      <c r="H2705" s="853"/>
      <c r="I2705" s="853"/>
      <c r="J2705" s="853"/>
      <c r="K2705" s="853"/>
      <c r="L2705" s="854"/>
      <c r="M2705" s="614"/>
      <c r="N2705" s="614"/>
      <c r="O2705" s="614"/>
      <c r="P2705" s="614"/>
      <c r="Q2705" s="614"/>
      <c r="R2705" s="614"/>
      <c r="S2705" s="614"/>
      <c r="T2705" s="614"/>
      <c r="U2705" s="614"/>
      <c r="V2705" s="614"/>
      <c r="W2705" s="614"/>
      <c r="X2705" s="614"/>
      <c r="Y2705" s="614"/>
      <c r="Z2705" s="614"/>
      <c r="AA2705" s="614"/>
      <c r="AB2705" s="614"/>
      <c r="AC2705" s="614"/>
      <c r="AD2705" s="614"/>
      <c r="AE2705" s="164"/>
      <c r="AF2705" s="164"/>
      <c r="AG2705" s="419">
        <f t="shared" si="954"/>
        <v>0</v>
      </c>
      <c r="AH2705" s="420">
        <f t="shared" si="955"/>
        <v>0</v>
      </c>
      <c r="AI2705" s="313">
        <f t="shared" si="956"/>
        <v>0</v>
      </c>
      <c r="AJ2705" s="419">
        <f t="shared" si="957"/>
        <v>0</v>
      </c>
      <c r="AK2705" s="420">
        <f t="shared" si="958"/>
        <v>0</v>
      </c>
      <c r="AL2705" s="313">
        <f t="shared" si="959"/>
        <v>0</v>
      </c>
      <c r="AM2705" s="419">
        <f t="shared" si="960"/>
        <v>0</v>
      </c>
      <c r="AN2705" s="420">
        <f t="shared" si="961"/>
        <v>0</v>
      </c>
      <c r="AO2705" s="313">
        <f t="shared" si="962"/>
        <v>0</v>
      </c>
      <c r="AP2705" s="419">
        <f t="shared" si="963"/>
        <v>0</v>
      </c>
      <c r="AQ2705" s="420">
        <f t="shared" si="964"/>
        <v>0</v>
      </c>
      <c r="AR2705" s="313">
        <f t="shared" si="965"/>
        <v>0</v>
      </c>
      <c r="AS2705" s="419">
        <f t="shared" si="966"/>
        <v>0</v>
      </c>
      <c r="AT2705" s="420">
        <f t="shared" si="967"/>
        <v>0</v>
      </c>
      <c r="AU2705" s="313">
        <f t="shared" si="968"/>
        <v>0</v>
      </c>
      <c r="AV2705" s="419">
        <f t="shared" si="969"/>
        <v>0</v>
      </c>
      <c r="AW2705" s="420">
        <f t="shared" si="970"/>
        <v>0</v>
      </c>
      <c r="AX2705" s="313">
        <f t="shared" si="971"/>
        <v>0</v>
      </c>
      <c r="AY2705" s="419">
        <f t="shared" si="972"/>
        <v>0</v>
      </c>
      <c r="AZ2705" s="420">
        <f t="shared" si="973"/>
        <v>0</v>
      </c>
      <c r="BA2705" s="313">
        <f t="shared" si="974"/>
        <v>0</v>
      </c>
      <c r="BB2705" s="419">
        <f t="shared" si="975"/>
        <v>0</v>
      </c>
      <c r="BC2705" s="420">
        <f t="shared" si="976"/>
        <v>0</v>
      </c>
      <c r="BD2705" s="313">
        <f t="shared" si="977"/>
        <v>0</v>
      </c>
      <c r="BE2705" s="419">
        <f t="shared" si="978"/>
        <v>0</v>
      </c>
      <c r="BF2705" s="420">
        <f t="shared" si="979"/>
        <v>0</v>
      </c>
      <c r="BG2705" s="313">
        <f t="shared" si="980"/>
        <v>0</v>
      </c>
      <c r="BH2705" s="419">
        <f t="shared" si="981"/>
        <v>0</v>
      </c>
      <c r="BI2705" s="420">
        <f t="shared" si="982"/>
        <v>0</v>
      </c>
      <c r="BJ2705" s="313">
        <f t="shared" si="983"/>
        <v>0</v>
      </c>
      <c r="BK2705" s="419">
        <f t="shared" si="984"/>
        <v>0</v>
      </c>
      <c r="BL2705" s="420">
        <f t="shared" si="985"/>
        <v>0</v>
      </c>
      <c r="BM2705" s="313">
        <f t="shared" si="986"/>
        <v>0</v>
      </c>
      <c r="BN2705" s="419">
        <f t="shared" si="987"/>
        <v>0</v>
      </c>
      <c r="BO2705" s="420">
        <f t="shared" si="988"/>
        <v>0</v>
      </c>
      <c r="BP2705" s="313">
        <f t="shared" si="989"/>
        <v>0</v>
      </c>
      <c r="BQ2705" s="419">
        <f t="shared" si="990"/>
        <v>0</v>
      </c>
      <c r="BR2705" s="420">
        <f t="shared" si="991"/>
        <v>0</v>
      </c>
      <c r="BS2705" s="313">
        <f t="shared" si="992"/>
        <v>0</v>
      </c>
      <c r="BT2705" s="419">
        <f t="shared" si="993"/>
        <v>0</v>
      </c>
      <c r="BU2705" s="420">
        <f t="shared" si="994"/>
        <v>0</v>
      </c>
      <c r="BV2705" s="313">
        <f t="shared" si="995"/>
        <v>0</v>
      </c>
      <c r="BW2705" s="419">
        <f t="shared" si="996"/>
        <v>0</v>
      </c>
      <c r="BX2705" s="420">
        <f t="shared" si="997"/>
        <v>0</v>
      </c>
      <c r="BY2705" s="313">
        <f t="shared" si="998"/>
        <v>0</v>
      </c>
      <c r="BZ2705" s="419">
        <f t="shared" si="999"/>
        <v>0</v>
      </c>
      <c r="CA2705" s="420">
        <f t="shared" si="1000"/>
        <v>0</v>
      </c>
      <c r="CB2705" s="313">
        <f t="shared" si="1001"/>
        <v>0</v>
      </c>
      <c r="CC2705" s="419">
        <f t="shared" si="1002"/>
        <v>0</v>
      </c>
      <c r="CD2705" s="420">
        <f t="shared" si="1003"/>
        <v>0</v>
      </c>
      <c r="CE2705" s="313">
        <f t="shared" si="1004"/>
        <v>0</v>
      </c>
      <c r="CF2705" s="164"/>
      <c r="CG2705" s="272">
        <f t="shared" si="1005"/>
        <v>0</v>
      </c>
      <c r="CH2705" s="273" t="str">
        <f>IF(CG2705=0,"",
IF(SUM($CG$2675:CG2705)=1,CI2705,
IF($CG$2795&gt;SUM($CG$2675:CG2705),_xlfn.CONCAT(", ",CI2705),
IF($CG$2795=SUM($CG$2675:CG2705),_xlfn.CONCAT(" y ",CI2705)))))</f>
        <v/>
      </c>
      <c r="CI2705" s="156" t="s">
        <v>5125</v>
      </c>
    </row>
    <row r="2706" spans="1:87" ht="15" customHeight="1">
      <c r="A2706" s="57"/>
      <c r="B2706" s="26"/>
      <c r="C2706" s="165" t="s">
        <v>5048</v>
      </c>
      <c r="D2706" s="852" t="str">
        <f t="shared" si="953"/>
        <v>INSTITUTO TECNOLOGICO SUPERIOR DE COATZACOALCOS</v>
      </c>
      <c r="E2706" s="853"/>
      <c r="F2706" s="853"/>
      <c r="G2706" s="853"/>
      <c r="H2706" s="853"/>
      <c r="I2706" s="853"/>
      <c r="J2706" s="853"/>
      <c r="K2706" s="853"/>
      <c r="L2706" s="854"/>
      <c r="M2706" s="614"/>
      <c r="N2706" s="614"/>
      <c r="O2706" s="614"/>
      <c r="P2706" s="614"/>
      <c r="Q2706" s="614"/>
      <c r="R2706" s="614"/>
      <c r="S2706" s="614"/>
      <c r="T2706" s="614"/>
      <c r="U2706" s="614"/>
      <c r="V2706" s="614"/>
      <c r="W2706" s="614"/>
      <c r="X2706" s="614"/>
      <c r="Y2706" s="614"/>
      <c r="Z2706" s="614"/>
      <c r="AA2706" s="614"/>
      <c r="AB2706" s="614"/>
      <c r="AC2706" s="614"/>
      <c r="AD2706" s="614"/>
      <c r="AE2706" s="164"/>
      <c r="AF2706" s="164"/>
      <c r="AG2706" s="419">
        <f t="shared" si="954"/>
        <v>0</v>
      </c>
      <c r="AH2706" s="420">
        <f t="shared" si="955"/>
        <v>0</v>
      </c>
      <c r="AI2706" s="313">
        <f t="shared" si="956"/>
        <v>0</v>
      </c>
      <c r="AJ2706" s="419">
        <f t="shared" si="957"/>
        <v>0</v>
      </c>
      <c r="AK2706" s="420">
        <f t="shared" si="958"/>
        <v>0</v>
      </c>
      <c r="AL2706" s="313">
        <f t="shared" si="959"/>
        <v>0</v>
      </c>
      <c r="AM2706" s="419">
        <f t="shared" si="960"/>
        <v>0</v>
      </c>
      <c r="AN2706" s="420">
        <f t="shared" si="961"/>
        <v>0</v>
      </c>
      <c r="AO2706" s="313">
        <f t="shared" si="962"/>
        <v>0</v>
      </c>
      <c r="AP2706" s="419">
        <f t="shared" si="963"/>
        <v>0</v>
      </c>
      <c r="AQ2706" s="420">
        <f t="shared" si="964"/>
        <v>0</v>
      </c>
      <c r="AR2706" s="313">
        <f t="shared" si="965"/>
        <v>0</v>
      </c>
      <c r="AS2706" s="419">
        <f t="shared" si="966"/>
        <v>0</v>
      </c>
      <c r="AT2706" s="420">
        <f t="shared" si="967"/>
        <v>0</v>
      </c>
      <c r="AU2706" s="313">
        <f t="shared" si="968"/>
        <v>0</v>
      </c>
      <c r="AV2706" s="419">
        <f t="shared" si="969"/>
        <v>0</v>
      </c>
      <c r="AW2706" s="420">
        <f t="shared" si="970"/>
        <v>0</v>
      </c>
      <c r="AX2706" s="313">
        <f t="shared" si="971"/>
        <v>0</v>
      </c>
      <c r="AY2706" s="419">
        <f t="shared" si="972"/>
        <v>0</v>
      </c>
      <c r="AZ2706" s="420">
        <f t="shared" si="973"/>
        <v>0</v>
      </c>
      <c r="BA2706" s="313">
        <f t="shared" si="974"/>
        <v>0</v>
      </c>
      <c r="BB2706" s="419">
        <f t="shared" si="975"/>
        <v>0</v>
      </c>
      <c r="BC2706" s="420">
        <f t="shared" si="976"/>
        <v>0</v>
      </c>
      <c r="BD2706" s="313">
        <f t="shared" si="977"/>
        <v>0</v>
      </c>
      <c r="BE2706" s="419">
        <f t="shared" si="978"/>
        <v>0</v>
      </c>
      <c r="BF2706" s="420">
        <f t="shared" si="979"/>
        <v>0</v>
      </c>
      <c r="BG2706" s="313">
        <f t="shared" si="980"/>
        <v>0</v>
      </c>
      <c r="BH2706" s="419">
        <f t="shared" si="981"/>
        <v>0</v>
      </c>
      <c r="BI2706" s="420">
        <f t="shared" si="982"/>
        <v>0</v>
      </c>
      <c r="BJ2706" s="313">
        <f t="shared" si="983"/>
        <v>0</v>
      </c>
      <c r="BK2706" s="419">
        <f t="shared" si="984"/>
        <v>0</v>
      </c>
      <c r="BL2706" s="420">
        <f t="shared" si="985"/>
        <v>0</v>
      </c>
      <c r="BM2706" s="313">
        <f t="shared" si="986"/>
        <v>0</v>
      </c>
      <c r="BN2706" s="419">
        <f t="shared" si="987"/>
        <v>0</v>
      </c>
      <c r="BO2706" s="420">
        <f t="shared" si="988"/>
        <v>0</v>
      </c>
      <c r="BP2706" s="313">
        <f t="shared" si="989"/>
        <v>0</v>
      </c>
      <c r="BQ2706" s="419">
        <f t="shared" si="990"/>
        <v>0</v>
      </c>
      <c r="BR2706" s="420">
        <f t="shared" si="991"/>
        <v>0</v>
      </c>
      <c r="BS2706" s="313">
        <f t="shared" si="992"/>
        <v>0</v>
      </c>
      <c r="BT2706" s="419">
        <f t="shared" si="993"/>
        <v>0</v>
      </c>
      <c r="BU2706" s="420">
        <f t="shared" si="994"/>
        <v>0</v>
      </c>
      <c r="BV2706" s="313">
        <f t="shared" si="995"/>
        <v>0</v>
      </c>
      <c r="BW2706" s="419">
        <f t="shared" si="996"/>
        <v>0</v>
      </c>
      <c r="BX2706" s="420">
        <f t="shared" si="997"/>
        <v>0</v>
      </c>
      <c r="BY2706" s="313">
        <f t="shared" si="998"/>
        <v>0</v>
      </c>
      <c r="BZ2706" s="419">
        <f t="shared" si="999"/>
        <v>0</v>
      </c>
      <c r="CA2706" s="420">
        <f t="shared" si="1000"/>
        <v>0</v>
      </c>
      <c r="CB2706" s="313">
        <f t="shared" si="1001"/>
        <v>0</v>
      </c>
      <c r="CC2706" s="419">
        <f t="shared" si="1002"/>
        <v>0</v>
      </c>
      <c r="CD2706" s="420">
        <f t="shared" si="1003"/>
        <v>0</v>
      </c>
      <c r="CE2706" s="313">
        <f t="shared" si="1004"/>
        <v>0</v>
      </c>
      <c r="CF2706" s="164"/>
      <c r="CG2706" s="272">
        <f t="shared" si="1005"/>
        <v>0</v>
      </c>
      <c r="CH2706" s="273" t="str">
        <f>IF(CG2706=0,"",
IF(SUM($CG$2675:CG2706)=1,CI2706,
IF($CG$2795&gt;SUM($CG$2675:CG2706),_xlfn.CONCAT(", ",CI2706),
IF($CG$2795=SUM($CG$2675:CG2706),_xlfn.CONCAT(" y ",CI2706)))))</f>
        <v/>
      </c>
      <c r="CI2706" s="156" t="s">
        <v>5126</v>
      </c>
    </row>
    <row r="2707" spans="1:87" ht="15" customHeight="1">
      <c r="A2707" s="57"/>
      <c r="B2707" s="26"/>
      <c r="C2707" s="165" t="s">
        <v>5049</v>
      </c>
      <c r="D2707" s="852" t="str">
        <f t="shared" si="953"/>
        <v>INSTITUTO TECNOLOGICO SUPERIOR DE TIERRA BLANCA</v>
      </c>
      <c r="E2707" s="853"/>
      <c r="F2707" s="853"/>
      <c r="G2707" s="853"/>
      <c r="H2707" s="853"/>
      <c r="I2707" s="853"/>
      <c r="J2707" s="853"/>
      <c r="K2707" s="853"/>
      <c r="L2707" s="854"/>
      <c r="M2707" s="614"/>
      <c r="N2707" s="614"/>
      <c r="O2707" s="614"/>
      <c r="P2707" s="614"/>
      <c r="Q2707" s="614"/>
      <c r="R2707" s="614"/>
      <c r="S2707" s="614"/>
      <c r="T2707" s="614"/>
      <c r="U2707" s="614"/>
      <c r="V2707" s="614"/>
      <c r="W2707" s="614"/>
      <c r="X2707" s="614"/>
      <c r="Y2707" s="614"/>
      <c r="Z2707" s="614"/>
      <c r="AA2707" s="614"/>
      <c r="AB2707" s="614"/>
      <c r="AC2707" s="614"/>
      <c r="AD2707" s="614"/>
      <c r="AE2707" s="164"/>
      <c r="AF2707" s="164"/>
      <c r="AG2707" s="419">
        <f t="shared" si="954"/>
        <v>0</v>
      </c>
      <c r="AH2707" s="420">
        <f t="shared" si="955"/>
        <v>0</v>
      </c>
      <c r="AI2707" s="313">
        <f t="shared" si="956"/>
        <v>0</v>
      </c>
      <c r="AJ2707" s="419">
        <f t="shared" si="957"/>
        <v>0</v>
      </c>
      <c r="AK2707" s="420">
        <f t="shared" si="958"/>
        <v>0</v>
      </c>
      <c r="AL2707" s="313">
        <f t="shared" si="959"/>
        <v>0</v>
      </c>
      <c r="AM2707" s="419">
        <f t="shared" si="960"/>
        <v>0</v>
      </c>
      <c r="AN2707" s="420">
        <f t="shared" si="961"/>
        <v>0</v>
      </c>
      <c r="AO2707" s="313">
        <f t="shared" si="962"/>
        <v>0</v>
      </c>
      <c r="AP2707" s="419">
        <f t="shared" si="963"/>
        <v>0</v>
      </c>
      <c r="AQ2707" s="420">
        <f t="shared" si="964"/>
        <v>0</v>
      </c>
      <c r="AR2707" s="313">
        <f t="shared" si="965"/>
        <v>0</v>
      </c>
      <c r="AS2707" s="419">
        <f t="shared" si="966"/>
        <v>0</v>
      </c>
      <c r="AT2707" s="420">
        <f t="shared" si="967"/>
        <v>0</v>
      </c>
      <c r="AU2707" s="313">
        <f t="shared" si="968"/>
        <v>0</v>
      </c>
      <c r="AV2707" s="419">
        <f t="shared" si="969"/>
        <v>0</v>
      </c>
      <c r="AW2707" s="420">
        <f t="shared" si="970"/>
        <v>0</v>
      </c>
      <c r="AX2707" s="313">
        <f t="shared" si="971"/>
        <v>0</v>
      </c>
      <c r="AY2707" s="419">
        <f t="shared" si="972"/>
        <v>0</v>
      </c>
      <c r="AZ2707" s="420">
        <f t="shared" si="973"/>
        <v>0</v>
      </c>
      <c r="BA2707" s="313">
        <f t="shared" si="974"/>
        <v>0</v>
      </c>
      <c r="BB2707" s="419">
        <f t="shared" si="975"/>
        <v>0</v>
      </c>
      <c r="BC2707" s="420">
        <f t="shared" si="976"/>
        <v>0</v>
      </c>
      <c r="BD2707" s="313">
        <f t="shared" si="977"/>
        <v>0</v>
      </c>
      <c r="BE2707" s="419">
        <f t="shared" si="978"/>
        <v>0</v>
      </c>
      <c r="BF2707" s="420">
        <f t="shared" si="979"/>
        <v>0</v>
      </c>
      <c r="BG2707" s="313">
        <f t="shared" si="980"/>
        <v>0</v>
      </c>
      <c r="BH2707" s="419">
        <f t="shared" si="981"/>
        <v>0</v>
      </c>
      <c r="BI2707" s="420">
        <f t="shared" si="982"/>
        <v>0</v>
      </c>
      <c r="BJ2707" s="313">
        <f t="shared" si="983"/>
        <v>0</v>
      </c>
      <c r="BK2707" s="419">
        <f t="shared" si="984"/>
        <v>0</v>
      </c>
      <c r="BL2707" s="420">
        <f t="shared" si="985"/>
        <v>0</v>
      </c>
      <c r="BM2707" s="313">
        <f t="shared" si="986"/>
        <v>0</v>
      </c>
      <c r="BN2707" s="419">
        <f t="shared" si="987"/>
        <v>0</v>
      </c>
      <c r="BO2707" s="420">
        <f t="shared" si="988"/>
        <v>0</v>
      </c>
      <c r="BP2707" s="313">
        <f t="shared" si="989"/>
        <v>0</v>
      </c>
      <c r="BQ2707" s="419">
        <f t="shared" si="990"/>
        <v>0</v>
      </c>
      <c r="BR2707" s="420">
        <f t="shared" si="991"/>
        <v>0</v>
      </c>
      <c r="BS2707" s="313">
        <f t="shared" si="992"/>
        <v>0</v>
      </c>
      <c r="BT2707" s="419">
        <f t="shared" si="993"/>
        <v>0</v>
      </c>
      <c r="BU2707" s="420">
        <f t="shared" si="994"/>
        <v>0</v>
      </c>
      <c r="BV2707" s="313">
        <f t="shared" si="995"/>
        <v>0</v>
      </c>
      <c r="BW2707" s="419">
        <f t="shared" si="996"/>
        <v>0</v>
      </c>
      <c r="BX2707" s="420">
        <f t="shared" si="997"/>
        <v>0</v>
      </c>
      <c r="BY2707" s="313">
        <f t="shared" si="998"/>
        <v>0</v>
      </c>
      <c r="BZ2707" s="419">
        <f t="shared" si="999"/>
        <v>0</v>
      </c>
      <c r="CA2707" s="420">
        <f t="shared" si="1000"/>
        <v>0</v>
      </c>
      <c r="CB2707" s="313">
        <f t="shared" si="1001"/>
        <v>0</v>
      </c>
      <c r="CC2707" s="419">
        <f t="shared" si="1002"/>
        <v>0</v>
      </c>
      <c r="CD2707" s="420">
        <f t="shared" si="1003"/>
        <v>0</v>
      </c>
      <c r="CE2707" s="313">
        <f t="shared" si="1004"/>
        <v>0</v>
      </c>
      <c r="CF2707" s="164"/>
      <c r="CG2707" s="272">
        <f t="shared" si="1005"/>
        <v>0</v>
      </c>
      <c r="CH2707" s="273" t="str">
        <f>IF(CG2707=0,"",
IF(SUM($CG$2675:CG2707)=1,CI2707,
IF($CG$2795&gt;SUM($CG$2675:CG2707),_xlfn.CONCAT(", ",CI2707),
IF($CG$2795=SUM($CG$2675:CG2707),_xlfn.CONCAT(" y ",CI2707)))))</f>
        <v/>
      </c>
      <c r="CI2707" s="156" t="s">
        <v>5127</v>
      </c>
    </row>
    <row r="2708" spans="1:87" ht="15" customHeight="1">
      <c r="A2708" s="57"/>
      <c r="B2708" s="26"/>
      <c r="C2708" s="165" t="s">
        <v>5050</v>
      </c>
      <c r="D2708" s="852" t="str">
        <f t="shared" si="953"/>
        <v>INSTITUTO TECNOLOGICO SUPERIOR DE ALAMO</v>
      </c>
      <c r="E2708" s="853"/>
      <c r="F2708" s="853"/>
      <c r="G2708" s="853"/>
      <c r="H2708" s="853"/>
      <c r="I2708" s="853"/>
      <c r="J2708" s="853"/>
      <c r="K2708" s="853"/>
      <c r="L2708" s="854"/>
      <c r="M2708" s="614"/>
      <c r="N2708" s="614"/>
      <c r="O2708" s="614"/>
      <c r="P2708" s="614"/>
      <c r="Q2708" s="614"/>
      <c r="R2708" s="614"/>
      <c r="S2708" s="614"/>
      <c r="T2708" s="614"/>
      <c r="U2708" s="614"/>
      <c r="V2708" s="614"/>
      <c r="W2708" s="614"/>
      <c r="X2708" s="614"/>
      <c r="Y2708" s="614"/>
      <c r="Z2708" s="614"/>
      <c r="AA2708" s="614"/>
      <c r="AB2708" s="614"/>
      <c r="AC2708" s="614"/>
      <c r="AD2708" s="614"/>
      <c r="AE2708" s="164"/>
      <c r="AF2708" s="164"/>
      <c r="AG2708" s="419">
        <f t="shared" si="954"/>
        <v>0</v>
      </c>
      <c r="AH2708" s="420">
        <f t="shared" si="955"/>
        <v>0</v>
      </c>
      <c r="AI2708" s="313">
        <f t="shared" si="956"/>
        <v>0</v>
      </c>
      <c r="AJ2708" s="419">
        <f t="shared" si="957"/>
        <v>0</v>
      </c>
      <c r="AK2708" s="420">
        <f t="shared" si="958"/>
        <v>0</v>
      </c>
      <c r="AL2708" s="313">
        <f t="shared" si="959"/>
        <v>0</v>
      </c>
      <c r="AM2708" s="419">
        <f t="shared" si="960"/>
        <v>0</v>
      </c>
      <c r="AN2708" s="420">
        <f t="shared" si="961"/>
        <v>0</v>
      </c>
      <c r="AO2708" s="313">
        <f t="shared" si="962"/>
        <v>0</v>
      </c>
      <c r="AP2708" s="419">
        <f t="shared" si="963"/>
        <v>0</v>
      </c>
      <c r="AQ2708" s="420">
        <f t="shared" si="964"/>
        <v>0</v>
      </c>
      <c r="AR2708" s="313">
        <f t="shared" si="965"/>
        <v>0</v>
      </c>
      <c r="AS2708" s="419">
        <f t="shared" si="966"/>
        <v>0</v>
      </c>
      <c r="AT2708" s="420">
        <f t="shared" si="967"/>
        <v>0</v>
      </c>
      <c r="AU2708" s="313">
        <f t="shared" si="968"/>
        <v>0</v>
      </c>
      <c r="AV2708" s="419">
        <f t="shared" si="969"/>
        <v>0</v>
      </c>
      <c r="AW2708" s="420">
        <f t="shared" si="970"/>
        <v>0</v>
      </c>
      <c r="AX2708" s="313">
        <f t="shared" si="971"/>
        <v>0</v>
      </c>
      <c r="AY2708" s="419">
        <f t="shared" si="972"/>
        <v>0</v>
      </c>
      <c r="AZ2708" s="420">
        <f t="shared" si="973"/>
        <v>0</v>
      </c>
      <c r="BA2708" s="313">
        <f t="shared" si="974"/>
        <v>0</v>
      </c>
      <c r="BB2708" s="419">
        <f t="shared" si="975"/>
        <v>0</v>
      </c>
      <c r="BC2708" s="420">
        <f t="shared" si="976"/>
        <v>0</v>
      </c>
      <c r="BD2708" s="313">
        <f t="shared" si="977"/>
        <v>0</v>
      </c>
      <c r="BE2708" s="419">
        <f t="shared" si="978"/>
        <v>0</v>
      </c>
      <c r="BF2708" s="420">
        <f t="shared" si="979"/>
        <v>0</v>
      </c>
      <c r="BG2708" s="313">
        <f t="shared" si="980"/>
        <v>0</v>
      </c>
      <c r="BH2708" s="419">
        <f t="shared" si="981"/>
        <v>0</v>
      </c>
      <c r="BI2708" s="420">
        <f t="shared" si="982"/>
        <v>0</v>
      </c>
      <c r="BJ2708" s="313">
        <f t="shared" si="983"/>
        <v>0</v>
      </c>
      <c r="BK2708" s="419">
        <f t="shared" si="984"/>
        <v>0</v>
      </c>
      <c r="BL2708" s="420">
        <f t="shared" si="985"/>
        <v>0</v>
      </c>
      <c r="BM2708" s="313">
        <f t="shared" si="986"/>
        <v>0</v>
      </c>
      <c r="BN2708" s="419">
        <f t="shared" si="987"/>
        <v>0</v>
      </c>
      <c r="BO2708" s="420">
        <f t="shared" si="988"/>
        <v>0</v>
      </c>
      <c r="BP2708" s="313">
        <f t="shared" si="989"/>
        <v>0</v>
      </c>
      <c r="BQ2708" s="419">
        <f t="shared" si="990"/>
        <v>0</v>
      </c>
      <c r="BR2708" s="420">
        <f t="shared" si="991"/>
        <v>0</v>
      </c>
      <c r="BS2708" s="313">
        <f t="shared" si="992"/>
        <v>0</v>
      </c>
      <c r="BT2708" s="419">
        <f t="shared" si="993"/>
        <v>0</v>
      </c>
      <c r="BU2708" s="420">
        <f t="shared" si="994"/>
        <v>0</v>
      </c>
      <c r="BV2708" s="313">
        <f t="shared" si="995"/>
        <v>0</v>
      </c>
      <c r="BW2708" s="419">
        <f t="shared" si="996"/>
        <v>0</v>
      </c>
      <c r="BX2708" s="420">
        <f t="shared" si="997"/>
        <v>0</v>
      </c>
      <c r="BY2708" s="313">
        <f t="shared" si="998"/>
        <v>0</v>
      </c>
      <c r="BZ2708" s="419">
        <f t="shared" si="999"/>
        <v>0</v>
      </c>
      <c r="CA2708" s="420">
        <f t="shared" si="1000"/>
        <v>0</v>
      </c>
      <c r="CB2708" s="313">
        <f t="shared" si="1001"/>
        <v>0</v>
      </c>
      <c r="CC2708" s="419">
        <f t="shared" si="1002"/>
        <v>0</v>
      </c>
      <c r="CD2708" s="420">
        <f t="shared" si="1003"/>
        <v>0</v>
      </c>
      <c r="CE2708" s="313">
        <f t="shared" si="1004"/>
        <v>0</v>
      </c>
      <c r="CF2708" s="164"/>
      <c r="CG2708" s="272">
        <f t="shared" si="1005"/>
        <v>0</v>
      </c>
      <c r="CH2708" s="273" t="str">
        <f>IF(CG2708=0,"",
IF(SUM($CG$2675:CG2708)=1,CI2708,
IF($CG$2795&gt;SUM($CG$2675:CG2708),_xlfn.CONCAT(", ",CI2708),
IF($CG$2795=SUM($CG$2675:CG2708),_xlfn.CONCAT(" y ",CI2708)))))</f>
        <v/>
      </c>
      <c r="CI2708" s="156" t="s">
        <v>5128</v>
      </c>
    </row>
    <row r="2709" spans="1:87" ht="15" customHeight="1">
      <c r="A2709" s="57"/>
      <c r="B2709" s="26"/>
      <c r="C2709" s="165" t="s">
        <v>5051</v>
      </c>
      <c r="D2709" s="852" t="str">
        <f t="shared" si="953"/>
        <v>INSTITUTO TECNOLOGICO SUPERIOR DE ACAYUCAN</v>
      </c>
      <c r="E2709" s="853"/>
      <c r="F2709" s="853"/>
      <c r="G2709" s="853"/>
      <c r="H2709" s="853"/>
      <c r="I2709" s="853"/>
      <c r="J2709" s="853"/>
      <c r="K2709" s="853"/>
      <c r="L2709" s="854"/>
      <c r="M2709" s="614"/>
      <c r="N2709" s="614"/>
      <c r="O2709" s="614"/>
      <c r="P2709" s="614"/>
      <c r="Q2709" s="614"/>
      <c r="R2709" s="614"/>
      <c r="S2709" s="614"/>
      <c r="T2709" s="614"/>
      <c r="U2709" s="614"/>
      <c r="V2709" s="614"/>
      <c r="W2709" s="614"/>
      <c r="X2709" s="614"/>
      <c r="Y2709" s="614"/>
      <c r="Z2709" s="614"/>
      <c r="AA2709" s="614"/>
      <c r="AB2709" s="614"/>
      <c r="AC2709" s="614"/>
      <c r="AD2709" s="614"/>
      <c r="AE2709" s="164"/>
      <c r="AF2709" s="164"/>
      <c r="AG2709" s="419">
        <f t="shared" si="954"/>
        <v>0</v>
      </c>
      <c r="AH2709" s="420">
        <f t="shared" si="955"/>
        <v>0</v>
      </c>
      <c r="AI2709" s="313">
        <f t="shared" si="956"/>
        <v>0</v>
      </c>
      <c r="AJ2709" s="419">
        <f t="shared" si="957"/>
        <v>0</v>
      </c>
      <c r="AK2709" s="420">
        <f t="shared" si="958"/>
        <v>0</v>
      </c>
      <c r="AL2709" s="313">
        <f t="shared" si="959"/>
        <v>0</v>
      </c>
      <c r="AM2709" s="419">
        <f t="shared" si="960"/>
        <v>0</v>
      </c>
      <c r="AN2709" s="420">
        <f t="shared" si="961"/>
        <v>0</v>
      </c>
      <c r="AO2709" s="313">
        <f t="shared" si="962"/>
        <v>0</v>
      </c>
      <c r="AP2709" s="419">
        <f t="shared" si="963"/>
        <v>0</v>
      </c>
      <c r="AQ2709" s="420">
        <f t="shared" si="964"/>
        <v>0</v>
      </c>
      <c r="AR2709" s="313">
        <f t="shared" si="965"/>
        <v>0</v>
      </c>
      <c r="AS2709" s="419">
        <f t="shared" si="966"/>
        <v>0</v>
      </c>
      <c r="AT2709" s="420">
        <f t="shared" si="967"/>
        <v>0</v>
      </c>
      <c r="AU2709" s="313">
        <f t="shared" si="968"/>
        <v>0</v>
      </c>
      <c r="AV2709" s="419">
        <f t="shared" si="969"/>
        <v>0</v>
      </c>
      <c r="AW2709" s="420">
        <f t="shared" si="970"/>
        <v>0</v>
      </c>
      <c r="AX2709" s="313">
        <f t="shared" si="971"/>
        <v>0</v>
      </c>
      <c r="AY2709" s="419">
        <f t="shared" si="972"/>
        <v>0</v>
      </c>
      <c r="AZ2709" s="420">
        <f t="shared" si="973"/>
        <v>0</v>
      </c>
      <c r="BA2709" s="313">
        <f t="shared" si="974"/>
        <v>0</v>
      </c>
      <c r="BB2709" s="419">
        <f t="shared" si="975"/>
        <v>0</v>
      </c>
      <c r="BC2709" s="420">
        <f t="shared" si="976"/>
        <v>0</v>
      </c>
      <c r="BD2709" s="313">
        <f t="shared" si="977"/>
        <v>0</v>
      </c>
      <c r="BE2709" s="419">
        <f t="shared" si="978"/>
        <v>0</v>
      </c>
      <c r="BF2709" s="420">
        <f t="shared" si="979"/>
        <v>0</v>
      </c>
      <c r="BG2709" s="313">
        <f t="shared" si="980"/>
        <v>0</v>
      </c>
      <c r="BH2709" s="419">
        <f t="shared" si="981"/>
        <v>0</v>
      </c>
      <c r="BI2709" s="420">
        <f t="shared" si="982"/>
        <v>0</v>
      </c>
      <c r="BJ2709" s="313">
        <f t="shared" si="983"/>
        <v>0</v>
      </c>
      <c r="BK2709" s="419">
        <f t="shared" si="984"/>
        <v>0</v>
      </c>
      <c r="BL2709" s="420">
        <f t="shared" si="985"/>
        <v>0</v>
      </c>
      <c r="BM2709" s="313">
        <f t="shared" si="986"/>
        <v>0</v>
      </c>
      <c r="BN2709" s="419">
        <f t="shared" si="987"/>
        <v>0</v>
      </c>
      <c r="BO2709" s="420">
        <f t="shared" si="988"/>
        <v>0</v>
      </c>
      <c r="BP2709" s="313">
        <f t="shared" si="989"/>
        <v>0</v>
      </c>
      <c r="BQ2709" s="419">
        <f t="shared" si="990"/>
        <v>0</v>
      </c>
      <c r="BR2709" s="420">
        <f t="shared" si="991"/>
        <v>0</v>
      </c>
      <c r="BS2709" s="313">
        <f t="shared" si="992"/>
        <v>0</v>
      </c>
      <c r="BT2709" s="419">
        <f t="shared" si="993"/>
        <v>0</v>
      </c>
      <c r="BU2709" s="420">
        <f t="shared" si="994"/>
        <v>0</v>
      </c>
      <c r="BV2709" s="313">
        <f t="shared" si="995"/>
        <v>0</v>
      </c>
      <c r="BW2709" s="419">
        <f t="shared" si="996"/>
        <v>0</v>
      </c>
      <c r="BX2709" s="420">
        <f t="shared" si="997"/>
        <v>0</v>
      </c>
      <c r="BY2709" s="313">
        <f t="shared" si="998"/>
        <v>0</v>
      </c>
      <c r="BZ2709" s="419">
        <f t="shared" si="999"/>
        <v>0</v>
      </c>
      <c r="CA2709" s="420">
        <f t="shared" si="1000"/>
        <v>0</v>
      </c>
      <c r="CB2709" s="313">
        <f t="shared" si="1001"/>
        <v>0</v>
      </c>
      <c r="CC2709" s="419">
        <f t="shared" si="1002"/>
        <v>0</v>
      </c>
      <c r="CD2709" s="420">
        <f t="shared" si="1003"/>
        <v>0</v>
      </c>
      <c r="CE2709" s="313">
        <f t="shared" si="1004"/>
        <v>0</v>
      </c>
      <c r="CF2709" s="164"/>
      <c r="CG2709" s="272">
        <f t="shared" si="1005"/>
        <v>0</v>
      </c>
      <c r="CH2709" s="273" t="str">
        <f>IF(CG2709=0,"",
IF(SUM($CG$2675:CG2709)=1,CI2709,
IF($CG$2795&gt;SUM($CG$2675:CG2709),_xlfn.CONCAT(", ",CI2709),
IF($CG$2795=SUM($CG$2675:CG2709),_xlfn.CONCAT(" y ",CI2709)))))</f>
        <v/>
      </c>
      <c r="CI2709" s="156" t="s">
        <v>5129</v>
      </c>
    </row>
    <row r="2710" spans="1:87" ht="15" customHeight="1">
      <c r="A2710" s="57"/>
      <c r="B2710" s="26"/>
      <c r="C2710" s="165" t="s">
        <v>5130</v>
      </c>
      <c r="D2710" s="852" t="str">
        <f t="shared" si="953"/>
        <v>INSTITUTO TECNOLOGICO SUPERIOR DE LAS CHOAPAS</v>
      </c>
      <c r="E2710" s="853"/>
      <c r="F2710" s="853"/>
      <c r="G2710" s="853"/>
      <c r="H2710" s="853"/>
      <c r="I2710" s="853"/>
      <c r="J2710" s="853"/>
      <c r="K2710" s="853"/>
      <c r="L2710" s="854"/>
      <c r="M2710" s="614"/>
      <c r="N2710" s="614"/>
      <c r="O2710" s="614"/>
      <c r="P2710" s="614"/>
      <c r="Q2710" s="614"/>
      <c r="R2710" s="614"/>
      <c r="S2710" s="614"/>
      <c r="T2710" s="614"/>
      <c r="U2710" s="614"/>
      <c r="V2710" s="614"/>
      <c r="W2710" s="614"/>
      <c r="X2710" s="614"/>
      <c r="Y2710" s="614"/>
      <c r="Z2710" s="614"/>
      <c r="AA2710" s="614"/>
      <c r="AB2710" s="614"/>
      <c r="AC2710" s="614"/>
      <c r="AD2710" s="614"/>
      <c r="AE2710" s="164"/>
      <c r="AF2710" s="164"/>
      <c r="AG2710" s="419">
        <f t="shared" si="954"/>
        <v>0</v>
      </c>
      <c r="AH2710" s="420">
        <f t="shared" si="955"/>
        <v>0</v>
      </c>
      <c r="AI2710" s="313">
        <f t="shared" si="956"/>
        <v>0</v>
      </c>
      <c r="AJ2710" s="419">
        <f t="shared" si="957"/>
        <v>0</v>
      </c>
      <c r="AK2710" s="420">
        <f t="shared" si="958"/>
        <v>0</v>
      </c>
      <c r="AL2710" s="313">
        <f t="shared" si="959"/>
        <v>0</v>
      </c>
      <c r="AM2710" s="419">
        <f t="shared" si="960"/>
        <v>0</v>
      </c>
      <c r="AN2710" s="420">
        <f t="shared" si="961"/>
        <v>0</v>
      </c>
      <c r="AO2710" s="313">
        <f t="shared" si="962"/>
        <v>0</v>
      </c>
      <c r="AP2710" s="419">
        <f t="shared" si="963"/>
        <v>0</v>
      </c>
      <c r="AQ2710" s="420">
        <f t="shared" si="964"/>
        <v>0</v>
      </c>
      <c r="AR2710" s="313">
        <f t="shared" si="965"/>
        <v>0</v>
      </c>
      <c r="AS2710" s="419">
        <f t="shared" si="966"/>
        <v>0</v>
      </c>
      <c r="AT2710" s="420">
        <f t="shared" si="967"/>
        <v>0</v>
      </c>
      <c r="AU2710" s="313">
        <f t="shared" si="968"/>
        <v>0</v>
      </c>
      <c r="AV2710" s="419">
        <f t="shared" si="969"/>
        <v>0</v>
      </c>
      <c r="AW2710" s="420">
        <f t="shared" si="970"/>
        <v>0</v>
      </c>
      <c r="AX2710" s="313">
        <f t="shared" si="971"/>
        <v>0</v>
      </c>
      <c r="AY2710" s="419">
        <f t="shared" si="972"/>
        <v>0</v>
      </c>
      <c r="AZ2710" s="420">
        <f t="shared" si="973"/>
        <v>0</v>
      </c>
      <c r="BA2710" s="313">
        <f t="shared" si="974"/>
        <v>0</v>
      </c>
      <c r="BB2710" s="419">
        <f t="shared" si="975"/>
        <v>0</v>
      </c>
      <c r="BC2710" s="420">
        <f t="shared" si="976"/>
        <v>0</v>
      </c>
      <c r="BD2710" s="313">
        <f t="shared" si="977"/>
        <v>0</v>
      </c>
      <c r="BE2710" s="419">
        <f t="shared" si="978"/>
        <v>0</v>
      </c>
      <c r="BF2710" s="420">
        <f t="shared" si="979"/>
        <v>0</v>
      </c>
      <c r="BG2710" s="313">
        <f t="shared" si="980"/>
        <v>0</v>
      </c>
      <c r="BH2710" s="419">
        <f t="shared" si="981"/>
        <v>0</v>
      </c>
      <c r="BI2710" s="420">
        <f t="shared" si="982"/>
        <v>0</v>
      </c>
      <c r="BJ2710" s="313">
        <f t="shared" si="983"/>
        <v>0</v>
      </c>
      <c r="BK2710" s="419">
        <f t="shared" si="984"/>
        <v>0</v>
      </c>
      <c r="BL2710" s="420">
        <f t="shared" si="985"/>
        <v>0</v>
      </c>
      <c r="BM2710" s="313">
        <f t="shared" si="986"/>
        <v>0</v>
      </c>
      <c r="BN2710" s="419">
        <f t="shared" si="987"/>
        <v>0</v>
      </c>
      <c r="BO2710" s="420">
        <f t="shared" si="988"/>
        <v>0</v>
      </c>
      <c r="BP2710" s="313">
        <f t="shared" si="989"/>
        <v>0</v>
      </c>
      <c r="BQ2710" s="419">
        <f t="shared" si="990"/>
        <v>0</v>
      </c>
      <c r="BR2710" s="420">
        <f t="shared" si="991"/>
        <v>0</v>
      </c>
      <c r="BS2710" s="313">
        <f t="shared" si="992"/>
        <v>0</v>
      </c>
      <c r="BT2710" s="419">
        <f t="shared" si="993"/>
        <v>0</v>
      </c>
      <c r="BU2710" s="420">
        <f t="shared" si="994"/>
        <v>0</v>
      </c>
      <c r="BV2710" s="313">
        <f t="shared" si="995"/>
        <v>0</v>
      </c>
      <c r="BW2710" s="419">
        <f t="shared" si="996"/>
        <v>0</v>
      </c>
      <c r="BX2710" s="420">
        <f t="shared" si="997"/>
        <v>0</v>
      </c>
      <c r="BY2710" s="313">
        <f t="shared" si="998"/>
        <v>0</v>
      </c>
      <c r="BZ2710" s="419">
        <f t="shared" si="999"/>
        <v>0</v>
      </c>
      <c r="CA2710" s="420">
        <f t="shared" si="1000"/>
        <v>0</v>
      </c>
      <c r="CB2710" s="313">
        <f t="shared" si="1001"/>
        <v>0</v>
      </c>
      <c r="CC2710" s="419">
        <f t="shared" si="1002"/>
        <v>0</v>
      </c>
      <c r="CD2710" s="420">
        <f t="shared" si="1003"/>
        <v>0</v>
      </c>
      <c r="CE2710" s="313">
        <f t="shared" si="1004"/>
        <v>0</v>
      </c>
      <c r="CF2710" s="164"/>
      <c r="CG2710" s="272">
        <f t="shared" si="1005"/>
        <v>0</v>
      </c>
      <c r="CH2710" s="273" t="str">
        <f>IF(CG2710=0,"",
IF(SUM($CG$2675:CG2710)=1,CI2710,
IF($CG$2795&gt;SUM($CG$2675:CG2710),_xlfn.CONCAT(", ",CI2710),
IF($CG$2795=SUM($CG$2675:CG2710),_xlfn.CONCAT(" y ",CI2710)))))</f>
        <v/>
      </c>
      <c r="CI2710" s="156" t="s">
        <v>5131</v>
      </c>
    </row>
    <row r="2711" spans="1:87" ht="15" customHeight="1">
      <c r="A2711" s="57"/>
      <c r="B2711" s="26"/>
      <c r="C2711" s="165" t="s">
        <v>5132</v>
      </c>
      <c r="D2711" s="852" t="str">
        <f t="shared" si="953"/>
        <v>INSTITUTO TECNOLOGICO SUPERIOR DE HUATUSCO</v>
      </c>
      <c r="E2711" s="853"/>
      <c r="F2711" s="853"/>
      <c r="G2711" s="853"/>
      <c r="H2711" s="853"/>
      <c r="I2711" s="853"/>
      <c r="J2711" s="853"/>
      <c r="K2711" s="853"/>
      <c r="L2711" s="854"/>
      <c r="M2711" s="614"/>
      <c r="N2711" s="614"/>
      <c r="O2711" s="614"/>
      <c r="P2711" s="614"/>
      <c r="Q2711" s="614"/>
      <c r="R2711" s="614"/>
      <c r="S2711" s="614"/>
      <c r="T2711" s="614"/>
      <c r="U2711" s="614"/>
      <c r="V2711" s="614"/>
      <c r="W2711" s="614"/>
      <c r="X2711" s="614"/>
      <c r="Y2711" s="614"/>
      <c r="Z2711" s="614"/>
      <c r="AA2711" s="614"/>
      <c r="AB2711" s="614"/>
      <c r="AC2711" s="614"/>
      <c r="AD2711" s="614"/>
      <c r="AE2711" s="164"/>
      <c r="AF2711" s="164"/>
      <c r="AG2711" s="419">
        <f t="shared" si="954"/>
        <v>0</v>
      </c>
      <c r="AH2711" s="420">
        <f t="shared" si="955"/>
        <v>0</v>
      </c>
      <c r="AI2711" s="313">
        <f t="shared" si="956"/>
        <v>0</v>
      </c>
      <c r="AJ2711" s="419">
        <f t="shared" si="957"/>
        <v>0</v>
      </c>
      <c r="AK2711" s="420">
        <f t="shared" si="958"/>
        <v>0</v>
      </c>
      <c r="AL2711" s="313">
        <f t="shared" si="959"/>
        <v>0</v>
      </c>
      <c r="AM2711" s="419">
        <f t="shared" si="960"/>
        <v>0</v>
      </c>
      <c r="AN2711" s="420">
        <f t="shared" si="961"/>
        <v>0</v>
      </c>
      <c r="AO2711" s="313">
        <f t="shared" si="962"/>
        <v>0</v>
      </c>
      <c r="AP2711" s="419">
        <f t="shared" si="963"/>
        <v>0</v>
      </c>
      <c r="AQ2711" s="420">
        <f t="shared" si="964"/>
        <v>0</v>
      </c>
      <c r="AR2711" s="313">
        <f t="shared" si="965"/>
        <v>0</v>
      </c>
      <c r="AS2711" s="419">
        <f t="shared" si="966"/>
        <v>0</v>
      </c>
      <c r="AT2711" s="420">
        <f t="shared" si="967"/>
        <v>0</v>
      </c>
      <c r="AU2711" s="313">
        <f t="shared" si="968"/>
        <v>0</v>
      </c>
      <c r="AV2711" s="419">
        <f t="shared" si="969"/>
        <v>0</v>
      </c>
      <c r="AW2711" s="420">
        <f t="shared" si="970"/>
        <v>0</v>
      </c>
      <c r="AX2711" s="313">
        <f t="shared" si="971"/>
        <v>0</v>
      </c>
      <c r="AY2711" s="419">
        <f t="shared" si="972"/>
        <v>0</v>
      </c>
      <c r="AZ2711" s="420">
        <f t="shared" si="973"/>
        <v>0</v>
      </c>
      <c r="BA2711" s="313">
        <f t="shared" si="974"/>
        <v>0</v>
      </c>
      <c r="BB2711" s="419">
        <f t="shared" si="975"/>
        <v>0</v>
      </c>
      <c r="BC2711" s="420">
        <f t="shared" si="976"/>
        <v>0</v>
      </c>
      <c r="BD2711" s="313">
        <f t="shared" si="977"/>
        <v>0</v>
      </c>
      <c r="BE2711" s="419">
        <f t="shared" si="978"/>
        <v>0</v>
      </c>
      <c r="BF2711" s="420">
        <f t="shared" si="979"/>
        <v>0</v>
      </c>
      <c r="BG2711" s="313">
        <f t="shared" si="980"/>
        <v>0</v>
      </c>
      <c r="BH2711" s="419">
        <f t="shared" si="981"/>
        <v>0</v>
      </c>
      <c r="BI2711" s="420">
        <f t="shared" si="982"/>
        <v>0</v>
      </c>
      <c r="BJ2711" s="313">
        <f t="shared" si="983"/>
        <v>0</v>
      </c>
      <c r="BK2711" s="419">
        <f t="shared" si="984"/>
        <v>0</v>
      </c>
      <c r="BL2711" s="420">
        <f t="shared" si="985"/>
        <v>0</v>
      </c>
      <c r="BM2711" s="313">
        <f t="shared" si="986"/>
        <v>0</v>
      </c>
      <c r="BN2711" s="419">
        <f t="shared" si="987"/>
        <v>0</v>
      </c>
      <c r="BO2711" s="420">
        <f t="shared" si="988"/>
        <v>0</v>
      </c>
      <c r="BP2711" s="313">
        <f t="shared" si="989"/>
        <v>0</v>
      </c>
      <c r="BQ2711" s="419">
        <f t="shared" si="990"/>
        <v>0</v>
      </c>
      <c r="BR2711" s="420">
        <f t="shared" si="991"/>
        <v>0</v>
      </c>
      <c r="BS2711" s="313">
        <f t="shared" si="992"/>
        <v>0</v>
      </c>
      <c r="BT2711" s="419">
        <f t="shared" si="993"/>
        <v>0</v>
      </c>
      <c r="BU2711" s="420">
        <f t="shared" si="994"/>
        <v>0</v>
      </c>
      <c r="BV2711" s="313">
        <f t="shared" si="995"/>
        <v>0</v>
      </c>
      <c r="BW2711" s="419">
        <f t="shared" si="996"/>
        <v>0</v>
      </c>
      <c r="BX2711" s="420">
        <f t="shared" si="997"/>
        <v>0</v>
      </c>
      <c r="BY2711" s="313">
        <f t="shared" si="998"/>
        <v>0</v>
      </c>
      <c r="BZ2711" s="419">
        <f t="shared" si="999"/>
        <v>0</v>
      </c>
      <c r="CA2711" s="420">
        <f t="shared" si="1000"/>
        <v>0</v>
      </c>
      <c r="CB2711" s="313">
        <f t="shared" si="1001"/>
        <v>0</v>
      </c>
      <c r="CC2711" s="419">
        <f t="shared" si="1002"/>
        <v>0</v>
      </c>
      <c r="CD2711" s="420">
        <f t="shared" si="1003"/>
        <v>0</v>
      </c>
      <c r="CE2711" s="313">
        <f t="shared" si="1004"/>
        <v>0</v>
      </c>
      <c r="CF2711" s="164"/>
      <c r="CG2711" s="272">
        <f t="shared" si="1005"/>
        <v>0</v>
      </c>
      <c r="CH2711" s="273" t="str">
        <f>IF(CG2711=0,"",
IF(SUM($CG$2675:CG2711)=1,CI2711,
IF($CG$2795&gt;SUM($CG$2675:CG2711),_xlfn.CONCAT(", ",CI2711),
IF($CG$2795=SUM($CG$2675:CG2711),_xlfn.CONCAT(" y ",CI2711)))))</f>
        <v/>
      </c>
      <c r="CI2711" s="156" t="s">
        <v>5133</v>
      </c>
    </row>
    <row r="2712" spans="1:87" ht="15" customHeight="1">
      <c r="A2712" s="57"/>
      <c r="B2712" s="26"/>
      <c r="C2712" s="165" t="s">
        <v>5134</v>
      </c>
      <c r="D2712" s="852" t="str">
        <f t="shared" si="953"/>
        <v>INSTITUTO TECNOLOGICO SUPERIOR DE ALVARADO</v>
      </c>
      <c r="E2712" s="853"/>
      <c r="F2712" s="853"/>
      <c r="G2712" s="853"/>
      <c r="H2712" s="853"/>
      <c r="I2712" s="853"/>
      <c r="J2712" s="853"/>
      <c r="K2712" s="853"/>
      <c r="L2712" s="854"/>
      <c r="M2712" s="614"/>
      <c r="N2712" s="614"/>
      <c r="O2712" s="614"/>
      <c r="P2712" s="614"/>
      <c r="Q2712" s="614"/>
      <c r="R2712" s="614"/>
      <c r="S2712" s="614"/>
      <c r="T2712" s="614"/>
      <c r="U2712" s="614"/>
      <c r="V2712" s="614"/>
      <c r="W2712" s="614"/>
      <c r="X2712" s="614"/>
      <c r="Y2712" s="614"/>
      <c r="Z2712" s="614"/>
      <c r="AA2712" s="614"/>
      <c r="AB2712" s="614"/>
      <c r="AC2712" s="614"/>
      <c r="AD2712" s="614"/>
      <c r="AE2712" s="164"/>
      <c r="AF2712" s="164"/>
      <c r="AG2712" s="419">
        <f t="shared" si="954"/>
        <v>0</v>
      </c>
      <c r="AH2712" s="420">
        <f t="shared" si="955"/>
        <v>0</v>
      </c>
      <c r="AI2712" s="313">
        <f t="shared" si="956"/>
        <v>0</v>
      </c>
      <c r="AJ2712" s="419">
        <f t="shared" si="957"/>
        <v>0</v>
      </c>
      <c r="AK2712" s="420">
        <f t="shared" si="958"/>
        <v>0</v>
      </c>
      <c r="AL2712" s="313">
        <f t="shared" si="959"/>
        <v>0</v>
      </c>
      <c r="AM2712" s="419">
        <f t="shared" si="960"/>
        <v>0</v>
      </c>
      <c r="AN2712" s="420">
        <f t="shared" si="961"/>
        <v>0</v>
      </c>
      <c r="AO2712" s="313">
        <f t="shared" si="962"/>
        <v>0</v>
      </c>
      <c r="AP2712" s="419">
        <f t="shared" si="963"/>
        <v>0</v>
      </c>
      <c r="AQ2712" s="420">
        <f t="shared" si="964"/>
        <v>0</v>
      </c>
      <c r="AR2712" s="313">
        <f t="shared" si="965"/>
        <v>0</v>
      </c>
      <c r="AS2712" s="419">
        <f t="shared" si="966"/>
        <v>0</v>
      </c>
      <c r="AT2712" s="420">
        <f t="shared" si="967"/>
        <v>0</v>
      </c>
      <c r="AU2712" s="313">
        <f t="shared" si="968"/>
        <v>0</v>
      </c>
      <c r="AV2712" s="419">
        <f t="shared" si="969"/>
        <v>0</v>
      </c>
      <c r="AW2712" s="420">
        <f t="shared" si="970"/>
        <v>0</v>
      </c>
      <c r="AX2712" s="313">
        <f t="shared" si="971"/>
        <v>0</v>
      </c>
      <c r="AY2712" s="419">
        <f t="shared" si="972"/>
        <v>0</v>
      </c>
      <c r="AZ2712" s="420">
        <f t="shared" si="973"/>
        <v>0</v>
      </c>
      <c r="BA2712" s="313">
        <f t="shared" si="974"/>
        <v>0</v>
      </c>
      <c r="BB2712" s="419">
        <f t="shared" si="975"/>
        <v>0</v>
      </c>
      <c r="BC2712" s="420">
        <f t="shared" si="976"/>
        <v>0</v>
      </c>
      <c r="BD2712" s="313">
        <f t="shared" si="977"/>
        <v>0</v>
      </c>
      <c r="BE2712" s="419">
        <f t="shared" si="978"/>
        <v>0</v>
      </c>
      <c r="BF2712" s="420">
        <f t="shared" si="979"/>
        <v>0</v>
      </c>
      <c r="BG2712" s="313">
        <f t="shared" si="980"/>
        <v>0</v>
      </c>
      <c r="BH2712" s="419">
        <f t="shared" si="981"/>
        <v>0</v>
      </c>
      <c r="BI2712" s="420">
        <f t="shared" si="982"/>
        <v>0</v>
      </c>
      <c r="BJ2712" s="313">
        <f t="shared" si="983"/>
        <v>0</v>
      </c>
      <c r="BK2712" s="419">
        <f t="shared" si="984"/>
        <v>0</v>
      </c>
      <c r="BL2712" s="420">
        <f t="shared" si="985"/>
        <v>0</v>
      </c>
      <c r="BM2712" s="313">
        <f t="shared" si="986"/>
        <v>0</v>
      </c>
      <c r="BN2712" s="419">
        <f t="shared" si="987"/>
        <v>0</v>
      </c>
      <c r="BO2712" s="420">
        <f t="shared" si="988"/>
        <v>0</v>
      </c>
      <c r="BP2712" s="313">
        <f t="shared" si="989"/>
        <v>0</v>
      </c>
      <c r="BQ2712" s="419">
        <f t="shared" si="990"/>
        <v>0</v>
      </c>
      <c r="BR2712" s="420">
        <f t="shared" si="991"/>
        <v>0</v>
      </c>
      <c r="BS2712" s="313">
        <f t="shared" si="992"/>
        <v>0</v>
      </c>
      <c r="BT2712" s="419">
        <f t="shared" si="993"/>
        <v>0</v>
      </c>
      <c r="BU2712" s="420">
        <f t="shared" si="994"/>
        <v>0</v>
      </c>
      <c r="BV2712" s="313">
        <f t="shared" si="995"/>
        <v>0</v>
      </c>
      <c r="BW2712" s="419">
        <f t="shared" si="996"/>
        <v>0</v>
      </c>
      <c r="BX2712" s="420">
        <f t="shared" si="997"/>
        <v>0</v>
      </c>
      <c r="BY2712" s="313">
        <f t="shared" si="998"/>
        <v>0</v>
      </c>
      <c r="BZ2712" s="419">
        <f t="shared" si="999"/>
        <v>0</v>
      </c>
      <c r="CA2712" s="420">
        <f t="shared" si="1000"/>
        <v>0</v>
      </c>
      <c r="CB2712" s="313">
        <f t="shared" si="1001"/>
        <v>0</v>
      </c>
      <c r="CC2712" s="419">
        <f t="shared" si="1002"/>
        <v>0</v>
      </c>
      <c r="CD2712" s="420">
        <f t="shared" si="1003"/>
        <v>0</v>
      </c>
      <c r="CE2712" s="313">
        <f t="shared" si="1004"/>
        <v>0</v>
      </c>
      <c r="CF2712" s="164"/>
      <c r="CG2712" s="272">
        <f t="shared" si="1005"/>
        <v>0</v>
      </c>
      <c r="CH2712" s="273" t="str">
        <f>IF(CG2712=0,"",
IF(SUM($CG$2675:CG2712)=1,CI2712,
IF($CG$2795&gt;SUM($CG$2675:CG2712),_xlfn.CONCAT(", ",CI2712),
IF($CG$2795=SUM($CG$2675:CG2712),_xlfn.CONCAT(" y ",CI2712)))))</f>
        <v/>
      </c>
      <c r="CI2712" s="156" t="s">
        <v>5135</v>
      </c>
    </row>
    <row r="2713" spans="1:87" ht="15" customHeight="1">
      <c r="A2713" s="57"/>
      <c r="B2713" s="26"/>
      <c r="C2713" s="165" t="s">
        <v>5136</v>
      </c>
      <c r="D2713" s="852" t="str">
        <f t="shared" si="953"/>
        <v>INSTITUTO TECNOLOGICO SUPERIOR DE PEROTE</v>
      </c>
      <c r="E2713" s="853"/>
      <c r="F2713" s="853"/>
      <c r="G2713" s="853"/>
      <c r="H2713" s="853"/>
      <c r="I2713" s="853"/>
      <c r="J2713" s="853"/>
      <c r="K2713" s="853"/>
      <c r="L2713" s="854"/>
      <c r="M2713" s="614"/>
      <c r="N2713" s="614"/>
      <c r="O2713" s="614"/>
      <c r="P2713" s="614"/>
      <c r="Q2713" s="614"/>
      <c r="R2713" s="614"/>
      <c r="S2713" s="614"/>
      <c r="T2713" s="614"/>
      <c r="U2713" s="614"/>
      <c r="V2713" s="614"/>
      <c r="W2713" s="614"/>
      <c r="X2713" s="614"/>
      <c r="Y2713" s="614"/>
      <c r="Z2713" s="614"/>
      <c r="AA2713" s="614"/>
      <c r="AB2713" s="614"/>
      <c r="AC2713" s="614"/>
      <c r="AD2713" s="614"/>
      <c r="AE2713" s="164"/>
      <c r="AF2713" s="164"/>
      <c r="AG2713" s="419">
        <f t="shared" si="954"/>
        <v>0</v>
      </c>
      <c r="AH2713" s="420">
        <f t="shared" si="955"/>
        <v>0</v>
      </c>
      <c r="AI2713" s="313">
        <f t="shared" si="956"/>
        <v>0</v>
      </c>
      <c r="AJ2713" s="419">
        <f t="shared" si="957"/>
        <v>0</v>
      </c>
      <c r="AK2713" s="420">
        <f t="shared" si="958"/>
        <v>0</v>
      </c>
      <c r="AL2713" s="313">
        <f t="shared" si="959"/>
        <v>0</v>
      </c>
      <c r="AM2713" s="419">
        <f t="shared" si="960"/>
        <v>0</v>
      </c>
      <c r="AN2713" s="420">
        <f t="shared" si="961"/>
        <v>0</v>
      </c>
      <c r="AO2713" s="313">
        <f t="shared" si="962"/>
        <v>0</v>
      </c>
      <c r="AP2713" s="419">
        <f t="shared" si="963"/>
        <v>0</v>
      </c>
      <c r="AQ2713" s="420">
        <f t="shared" si="964"/>
        <v>0</v>
      </c>
      <c r="AR2713" s="313">
        <f t="shared" si="965"/>
        <v>0</v>
      </c>
      <c r="AS2713" s="419">
        <f t="shared" si="966"/>
        <v>0</v>
      </c>
      <c r="AT2713" s="420">
        <f t="shared" si="967"/>
        <v>0</v>
      </c>
      <c r="AU2713" s="313">
        <f t="shared" si="968"/>
        <v>0</v>
      </c>
      <c r="AV2713" s="419">
        <f t="shared" si="969"/>
        <v>0</v>
      </c>
      <c r="AW2713" s="420">
        <f t="shared" si="970"/>
        <v>0</v>
      </c>
      <c r="AX2713" s="313">
        <f t="shared" si="971"/>
        <v>0</v>
      </c>
      <c r="AY2713" s="419">
        <f t="shared" si="972"/>
        <v>0</v>
      </c>
      <c r="AZ2713" s="420">
        <f t="shared" si="973"/>
        <v>0</v>
      </c>
      <c r="BA2713" s="313">
        <f t="shared" si="974"/>
        <v>0</v>
      </c>
      <c r="BB2713" s="419">
        <f t="shared" si="975"/>
        <v>0</v>
      </c>
      <c r="BC2713" s="420">
        <f t="shared" si="976"/>
        <v>0</v>
      </c>
      <c r="BD2713" s="313">
        <f t="shared" si="977"/>
        <v>0</v>
      </c>
      <c r="BE2713" s="419">
        <f t="shared" si="978"/>
        <v>0</v>
      </c>
      <c r="BF2713" s="420">
        <f t="shared" si="979"/>
        <v>0</v>
      </c>
      <c r="BG2713" s="313">
        <f t="shared" si="980"/>
        <v>0</v>
      </c>
      <c r="BH2713" s="419">
        <f t="shared" si="981"/>
        <v>0</v>
      </c>
      <c r="BI2713" s="420">
        <f t="shared" si="982"/>
        <v>0</v>
      </c>
      <c r="BJ2713" s="313">
        <f t="shared" si="983"/>
        <v>0</v>
      </c>
      <c r="BK2713" s="419">
        <f t="shared" si="984"/>
        <v>0</v>
      </c>
      <c r="BL2713" s="420">
        <f t="shared" si="985"/>
        <v>0</v>
      </c>
      <c r="BM2713" s="313">
        <f t="shared" si="986"/>
        <v>0</v>
      </c>
      <c r="BN2713" s="419">
        <f t="shared" si="987"/>
        <v>0</v>
      </c>
      <c r="BO2713" s="420">
        <f t="shared" si="988"/>
        <v>0</v>
      </c>
      <c r="BP2713" s="313">
        <f t="shared" si="989"/>
        <v>0</v>
      </c>
      <c r="BQ2713" s="419">
        <f t="shared" si="990"/>
        <v>0</v>
      </c>
      <c r="BR2713" s="420">
        <f t="shared" si="991"/>
        <v>0</v>
      </c>
      <c r="BS2713" s="313">
        <f t="shared" si="992"/>
        <v>0</v>
      </c>
      <c r="BT2713" s="419">
        <f t="shared" si="993"/>
        <v>0</v>
      </c>
      <c r="BU2713" s="420">
        <f t="shared" si="994"/>
        <v>0</v>
      </c>
      <c r="BV2713" s="313">
        <f t="shared" si="995"/>
        <v>0</v>
      </c>
      <c r="BW2713" s="419">
        <f t="shared" si="996"/>
        <v>0</v>
      </c>
      <c r="BX2713" s="420">
        <f t="shared" si="997"/>
        <v>0</v>
      </c>
      <c r="BY2713" s="313">
        <f t="shared" si="998"/>
        <v>0</v>
      </c>
      <c r="BZ2713" s="419">
        <f t="shared" si="999"/>
        <v>0</v>
      </c>
      <c r="CA2713" s="420">
        <f t="shared" si="1000"/>
        <v>0</v>
      </c>
      <c r="CB2713" s="313">
        <f t="shared" si="1001"/>
        <v>0</v>
      </c>
      <c r="CC2713" s="419">
        <f t="shared" si="1002"/>
        <v>0</v>
      </c>
      <c r="CD2713" s="420">
        <f t="shared" si="1003"/>
        <v>0</v>
      </c>
      <c r="CE2713" s="313">
        <f t="shared" si="1004"/>
        <v>0</v>
      </c>
      <c r="CF2713" s="164"/>
      <c r="CG2713" s="272">
        <f t="shared" si="1005"/>
        <v>0</v>
      </c>
      <c r="CH2713" s="273" t="str">
        <f>IF(CG2713=0,"",
IF(SUM($CG$2675:CG2713)=1,CI2713,
IF($CG$2795&gt;SUM($CG$2675:CG2713),_xlfn.CONCAT(", ",CI2713),
IF($CG$2795=SUM($CG$2675:CG2713),_xlfn.CONCAT(" y ",CI2713)))))</f>
        <v/>
      </c>
      <c r="CI2713" s="156" t="s">
        <v>5137</v>
      </c>
    </row>
    <row r="2714" spans="1:87" ht="15" customHeight="1">
      <c r="A2714" s="57"/>
      <c r="B2714" s="26"/>
      <c r="C2714" s="165" t="s">
        <v>5138</v>
      </c>
      <c r="D2714" s="852" t="str">
        <f t="shared" si="953"/>
        <v>INSTITUTO TECNOLOGICO SUPERIOR DE ZONGOLICA</v>
      </c>
      <c r="E2714" s="853"/>
      <c r="F2714" s="853"/>
      <c r="G2714" s="853"/>
      <c r="H2714" s="853"/>
      <c r="I2714" s="853"/>
      <c r="J2714" s="853"/>
      <c r="K2714" s="853"/>
      <c r="L2714" s="854"/>
      <c r="M2714" s="614"/>
      <c r="N2714" s="614"/>
      <c r="O2714" s="614"/>
      <c r="P2714" s="614"/>
      <c r="Q2714" s="614"/>
      <c r="R2714" s="614"/>
      <c r="S2714" s="614"/>
      <c r="T2714" s="614"/>
      <c r="U2714" s="614"/>
      <c r="V2714" s="614"/>
      <c r="W2714" s="614"/>
      <c r="X2714" s="614"/>
      <c r="Y2714" s="614"/>
      <c r="Z2714" s="614"/>
      <c r="AA2714" s="614"/>
      <c r="AB2714" s="614"/>
      <c r="AC2714" s="614"/>
      <c r="AD2714" s="614"/>
      <c r="AE2714" s="164"/>
      <c r="AF2714" s="164"/>
      <c r="AG2714" s="419">
        <f t="shared" si="954"/>
        <v>0</v>
      </c>
      <c r="AH2714" s="420">
        <f t="shared" si="955"/>
        <v>0</v>
      </c>
      <c r="AI2714" s="313">
        <f t="shared" si="956"/>
        <v>0</v>
      </c>
      <c r="AJ2714" s="419">
        <f t="shared" si="957"/>
        <v>0</v>
      </c>
      <c r="AK2714" s="420">
        <f t="shared" si="958"/>
        <v>0</v>
      </c>
      <c r="AL2714" s="313">
        <f t="shared" si="959"/>
        <v>0</v>
      </c>
      <c r="AM2714" s="419">
        <f t="shared" si="960"/>
        <v>0</v>
      </c>
      <c r="AN2714" s="420">
        <f t="shared" si="961"/>
        <v>0</v>
      </c>
      <c r="AO2714" s="313">
        <f t="shared" si="962"/>
        <v>0</v>
      </c>
      <c r="AP2714" s="419">
        <f t="shared" si="963"/>
        <v>0</v>
      </c>
      <c r="AQ2714" s="420">
        <f t="shared" si="964"/>
        <v>0</v>
      </c>
      <c r="AR2714" s="313">
        <f t="shared" si="965"/>
        <v>0</v>
      </c>
      <c r="AS2714" s="419">
        <f t="shared" si="966"/>
        <v>0</v>
      </c>
      <c r="AT2714" s="420">
        <f t="shared" si="967"/>
        <v>0</v>
      </c>
      <c r="AU2714" s="313">
        <f t="shared" si="968"/>
        <v>0</v>
      </c>
      <c r="AV2714" s="419">
        <f t="shared" si="969"/>
        <v>0</v>
      </c>
      <c r="AW2714" s="420">
        <f t="shared" si="970"/>
        <v>0</v>
      </c>
      <c r="AX2714" s="313">
        <f t="shared" si="971"/>
        <v>0</v>
      </c>
      <c r="AY2714" s="419">
        <f t="shared" si="972"/>
        <v>0</v>
      </c>
      <c r="AZ2714" s="420">
        <f t="shared" si="973"/>
        <v>0</v>
      </c>
      <c r="BA2714" s="313">
        <f t="shared" si="974"/>
        <v>0</v>
      </c>
      <c r="BB2714" s="419">
        <f t="shared" si="975"/>
        <v>0</v>
      </c>
      <c r="BC2714" s="420">
        <f t="shared" si="976"/>
        <v>0</v>
      </c>
      <c r="BD2714" s="313">
        <f t="shared" si="977"/>
        <v>0</v>
      </c>
      <c r="BE2714" s="419">
        <f t="shared" si="978"/>
        <v>0</v>
      </c>
      <c r="BF2714" s="420">
        <f t="shared" si="979"/>
        <v>0</v>
      </c>
      <c r="BG2714" s="313">
        <f t="shared" si="980"/>
        <v>0</v>
      </c>
      <c r="BH2714" s="419">
        <f t="shared" si="981"/>
        <v>0</v>
      </c>
      <c r="BI2714" s="420">
        <f t="shared" si="982"/>
        <v>0</v>
      </c>
      <c r="BJ2714" s="313">
        <f t="shared" si="983"/>
        <v>0</v>
      </c>
      <c r="BK2714" s="419">
        <f t="shared" si="984"/>
        <v>0</v>
      </c>
      <c r="BL2714" s="420">
        <f t="shared" si="985"/>
        <v>0</v>
      </c>
      <c r="BM2714" s="313">
        <f t="shared" si="986"/>
        <v>0</v>
      </c>
      <c r="BN2714" s="419">
        <f t="shared" si="987"/>
        <v>0</v>
      </c>
      <c r="BO2714" s="420">
        <f t="shared" si="988"/>
        <v>0</v>
      </c>
      <c r="BP2714" s="313">
        <f t="shared" si="989"/>
        <v>0</v>
      </c>
      <c r="BQ2714" s="419">
        <f t="shared" si="990"/>
        <v>0</v>
      </c>
      <c r="BR2714" s="420">
        <f t="shared" si="991"/>
        <v>0</v>
      </c>
      <c r="BS2714" s="313">
        <f t="shared" si="992"/>
        <v>0</v>
      </c>
      <c r="BT2714" s="419">
        <f t="shared" si="993"/>
        <v>0</v>
      </c>
      <c r="BU2714" s="420">
        <f t="shared" si="994"/>
        <v>0</v>
      </c>
      <c r="BV2714" s="313">
        <f t="shared" si="995"/>
        <v>0</v>
      </c>
      <c r="BW2714" s="419">
        <f t="shared" si="996"/>
        <v>0</v>
      </c>
      <c r="BX2714" s="420">
        <f t="shared" si="997"/>
        <v>0</v>
      </c>
      <c r="BY2714" s="313">
        <f t="shared" si="998"/>
        <v>0</v>
      </c>
      <c r="BZ2714" s="419">
        <f t="shared" si="999"/>
        <v>0</v>
      </c>
      <c r="CA2714" s="420">
        <f t="shared" si="1000"/>
        <v>0</v>
      </c>
      <c r="CB2714" s="313">
        <f t="shared" si="1001"/>
        <v>0</v>
      </c>
      <c r="CC2714" s="419">
        <f t="shared" si="1002"/>
        <v>0</v>
      </c>
      <c r="CD2714" s="420">
        <f t="shared" si="1003"/>
        <v>0</v>
      </c>
      <c r="CE2714" s="313">
        <f t="shared" si="1004"/>
        <v>0</v>
      </c>
      <c r="CF2714" s="164"/>
      <c r="CG2714" s="272">
        <f t="shared" si="1005"/>
        <v>0</v>
      </c>
      <c r="CH2714" s="273" t="str">
        <f>IF(CG2714=0,"",
IF(SUM($CG$2675:CG2714)=1,CI2714,
IF($CG$2795&gt;SUM($CG$2675:CG2714),_xlfn.CONCAT(", ",CI2714),
IF($CG$2795=SUM($CG$2675:CG2714),_xlfn.CONCAT(" y ",CI2714)))))</f>
        <v/>
      </c>
      <c r="CI2714" s="156" t="s">
        <v>5139</v>
      </c>
    </row>
    <row r="2715" spans="1:87" ht="15" customHeight="1">
      <c r="A2715" s="57"/>
      <c r="B2715" s="26"/>
      <c r="C2715" s="165" t="s">
        <v>5140</v>
      </c>
      <c r="D2715" s="852" t="str">
        <f t="shared" si="953"/>
        <v>INSTITUTO TECNOLOGICO SUPERIOR DE NARANJOS</v>
      </c>
      <c r="E2715" s="853"/>
      <c r="F2715" s="853"/>
      <c r="G2715" s="853"/>
      <c r="H2715" s="853"/>
      <c r="I2715" s="853"/>
      <c r="J2715" s="853"/>
      <c r="K2715" s="853"/>
      <c r="L2715" s="854"/>
      <c r="M2715" s="614"/>
      <c r="N2715" s="614"/>
      <c r="O2715" s="614"/>
      <c r="P2715" s="614"/>
      <c r="Q2715" s="614"/>
      <c r="R2715" s="614"/>
      <c r="S2715" s="614"/>
      <c r="T2715" s="614"/>
      <c r="U2715" s="614"/>
      <c r="V2715" s="614"/>
      <c r="W2715" s="614"/>
      <c r="X2715" s="614"/>
      <c r="Y2715" s="614"/>
      <c r="Z2715" s="614"/>
      <c r="AA2715" s="614"/>
      <c r="AB2715" s="614"/>
      <c r="AC2715" s="614"/>
      <c r="AD2715" s="614"/>
      <c r="AE2715" s="164"/>
      <c r="AF2715" s="164"/>
      <c r="AG2715" s="419">
        <f t="shared" si="954"/>
        <v>0</v>
      </c>
      <c r="AH2715" s="420">
        <f t="shared" si="955"/>
        <v>0</v>
      </c>
      <c r="AI2715" s="313">
        <f t="shared" si="956"/>
        <v>0</v>
      </c>
      <c r="AJ2715" s="419">
        <f t="shared" si="957"/>
        <v>0</v>
      </c>
      <c r="AK2715" s="420">
        <f t="shared" si="958"/>
        <v>0</v>
      </c>
      <c r="AL2715" s="313">
        <f t="shared" si="959"/>
        <v>0</v>
      </c>
      <c r="AM2715" s="419">
        <f t="shared" si="960"/>
        <v>0</v>
      </c>
      <c r="AN2715" s="420">
        <f t="shared" si="961"/>
        <v>0</v>
      </c>
      <c r="AO2715" s="313">
        <f t="shared" si="962"/>
        <v>0</v>
      </c>
      <c r="AP2715" s="419">
        <f t="shared" si="963"/>
        <v>0</v>
      </c>
      <c r="AQ2715" s="420">
        <f t="shared" si="964"/>
        <v>0</v>
      </c>
      <c r="AR2715" s="313">
        <f t="shared" si="965"/>
        <v>0</v>
      </c>
      <c r="AS2715" s="419">
        <f t="shared" si="966"/>
        <v>0</v>
      </c>
      <c r="AT2715" s="420">
        <f t="shared" si="967"/>
        <v>0</v>
      </c>
      <c r="AU2715" s="313">
        <f t="shared" si="968"/>
        <v>0</v>
      </c>
      <c r="AV2715" s="419">
        <f t="shared" si="969"/>
        <v>0</v>
      </c>
      <c r="AW2715" s="420">
        <f t="shared" si="970"/>
        <v>0</v>
      </c>
      <c r="AX2715" s="313">
        <f t="shared" si="971"/>
        <v>0</v>
      </c>
      <c r="AY2715" s="419">
        <f t="shared" si="972"/>
        <v>0</v>
      </c>
      <c r="AZ2715" s="420">
        <f t="shared" si="973"/>
        <v>0</v>
      </c>
      <c r="BA2715" s="313">
        <f t="shared" si="974"/>
        <v>0</v>
      </c>
      <c r="BB2715" s="419">
        <f t="shared" si="975"/>
        <v>0</v>
      </c>
      <c r="BC2715" s="420">
        <f t="shared" si="976"/>
        <v>0</v>
      </c>
      <c r="BD2715" s="313">
        <f t="shared" si="977"/>
        <v>0</v>
      </c>
      <c r="BE2715" s="419">
        <f t="shared" si="978"/>
        <v>0</v>
      </c>
      <c r="BF2715" s="420">
        <f t="shared" si="979"/>
        <v>0</v>
      </c>
      <c r="BG2715" s="313">
        <f t="shared" si="980"/>
        <v>0</v>
      </c>
      <c r="BH2715" s="419">
        <f t="shared" si="981"/>
        <v>0</v>
      </c>
      <c r="BI2715" s="420">
        <f t="shared" si="982"/>
        <v>0</v>
      </c>
      <c r="BJ2715" s="313">
        <f t="shared" si="983"/>
        <v>0</v>
      </c>
      <c r="BK2715" s="419">
        <f t="shared" si="984"/>
        <v>0</v>
      </c>
      <c r="BL2715" s="420">
        <f t="shared" si="985"/>
        <v>0</v>
      </c>
      <c r="BM2715" s="313">
        <f t="shared" si="986"/>
        <v>0</v>
      </c>
      <c r="BN2715" s="419">
        <f t="shared" si="987"/>
        <v>0</v>
      </c>
      <c r="BO2715" s="420">
        <f t="shared" si="988"/>
        <v>0</v>
      </c>
      <c r="BP2715" s="313">
        <f t="shared" si="989"/>
        <v>0</v>
      </c>
      <c r="BQ2715" s="419">
        <f t="shared" si="990"/>
        <v>0</v>
      </c>
      <c r="BR2715" s="420">
        <f t="shared" si="991"/>
        <v>0</v>
      </c>
      <c r="BS2715" s="313">
        <f t="shared" si="992"/>
        <v>0</v>
      </c>
      <c r="BT2715" s="419">
        <f t="shared" si="993"/>
        <v>0</v>
      </c>
      <c r="BU2715" s="420">
        <f t="shared" si="994"/>
        <v>0</v>
      </c>
      <c r="BV2715" s="313">
        <f t="shared" si="995"/>
        <v>0</v>
      </c>
      <c r="BW2715" s="419">
        <f t="shared" si="996"/>
        <v>0</v>
      </c>
      <c r="BX2715" s="420">
        <f t="shared" si="997"/>
        <v>0</v>
      </c>
      <c r="BY2715" s="313">
        <f t="shared" si="998"/>
        <v>0</v>
      </c>
      <c r="BZ2715" s="419">
        <f t="shared" si="999"/>
        <v>0</v>
      </c>
      <c r="CA2715" s="420">
        <f t="shared" si="1000"/>
        <v>0</v>
      </c>
      <c r="CB2715" s="313">
        <f t="shared" si="1001"/>
        <v>0</v>
      </c>
      <c r="CC2715" s="419">
        <f t="shared" si="1002"/>
        <v>0</v>
      </c>
      <c r="CD2715" s="420">
        <f t="shared" si="1003"/>
        <v>0</v>
      </c>
      <c r="CE2715" s="313">
        <f t="shared" si="1004"/>
        <v>0</v>
      </c>
      <c r="CF2715" s="164"/>
      <c r="CG2715" s="272">
        <f t="shared" si="1005"/>
        <v>0</v>
      </c>
      <c r="CH2715" s="273" t="str">
        <f>IF(CG2715=0,"",
IF(SUM($CG$2675:CG2715)=1,CI2715,
IF($CG$2795&gt;SUM($CG$2675:CG2715),_xlfn.CONCAT(", ",CI2715),
IF($CG$2795=SUM($CG$2675:CG2715),_xlfn.CONCAT(" y ",CI2715)))))</f>
        <v/>
      </c>
      <c r="CI2715" s="156" t="s">
        <v>5141</v>
      </c>
    </row>
    <row r="2716" spans="1:87" ht="15" customHeight="1">
      <c r="A2716" s="57"/>
      <c r="B2716" s="26"/>
      <c r="C2716" s="165" t="s">
        <v>5142</v>
      </c>
      <c r="D2716" s="852" t="str">
        <f t="shared" si="953"/>
        <v>INSTITUTO TECNOLOGICO SUPERIOR DE CHICONTEPEC</v>
      </c>
      <c r="E2716" s="853"/>
      <c r="F2716" s="853"/>
      <c r="G2716" s="853"/>
      <c r="H2716" s="853"/>
      <c r="I2716" s="853"/>
      <c r="J2716" s="853"/>
      <c r="K2716" s="853"/>
      <c r="L2716" s="854"/>
      <c r="M2716" s="614"/>
      <c r="N2716" s="614"/>
      <c r="O2716" s="614"/>
      <c r="P2716" s="614"/>
      <c r="Q2716" s="614"/>
      <c r="R2716" s="614"/>
      <c r="S2716" s="614"/>
      <c r="T2716" s="614"/>
      <c r="U2716" s="614"/>
      <c r="V2716" s="614"/>
      <c r="W2716" s="614"/>
      <c r="X2716" s="614"/>
      <c r="Y2716" s="614"/>
      <c r="Z2716" s="614"/>
      <c r="AA2716" s="614"/>
      <c r="AB2716" s="614"/>
      <c r="AC2716" s="614"/>
      <c r="AD2716" s="614"/>
      <c r="AE2716" s="164"/>
      <c r="AF2716" s="164"/>
      <c r="AG2716" s="419">
        <f t="shared" si="954"/>
        <v>0</v>
      </c>
      <c r="AH2716" s="420">
        <f t="shared" si="955"/>
        <v>0</v>
      </c>
      <c r="AI2716" s="313">
        <f t="shared" si="956"/>
        <v>0</v>
      </c>
      <c r="AJ2716" s="419">
        <f t="shared" si="957"/>
        <v>0</v>
      </c>
      <c r="AK2716" s="420">
        <f t="shared" si="958"/>
        <v>0</v>
      </c>
      <c r="AL2716" s="313">
        <f t="shared" si="959"/>
        <v>0</v>
      </c>
      <c r="AM2716" s="419">
        <f t="shared" si="960"/>
        <v>0</v>
      </c>
      <c r="AN2716" s="420">
        <f t="shared" si="961"/>
        <v>0</v>
      </c>
      <c r="AO2716" s="313">
        <f t="shared" si="962"/>
        <v>0</v>
      </c>
      <c r="AP2716" s="419">
        <f t="shared" si="963"/>
        <v>0</v>
      </c>
      <c r="AQ2716" s="420">
        <f t="shared" si="964"/>
        <v>0</v>
      </c>
      <c r="AR2716" s="313">
        <f t="shared" si="965"/>
        <v>0</v>
      </c>
      <c r="AS2716" s="419">
        <f t="shared" si="966"/>
        <v>0</v>
      </c>
      <c r="AT2716" s="420">
        <f t="shared" si="967"/>
        <v>0</v>
      </c>
      <c r="AU2716" s="313">
        <f t="shared" si="968"/>
        <v>0</v>
      </c>
      <c r="AV2716" s="419">
        <f t="shared" si="969"/>
        <v>0</v>
      </c>
      <c r="AW2716" s="420">
        <f t="shared" si="970"/>
        <v>0</v>
      </c>
      <c r="AX2716" s="313">
        <f t="shared" si="971"/>
        <v>0</v>
      </c>
      <c r="AY2716" s="419">
        <f t="shared" si="972"/>
        <v>0</v>
      </c>
      <c r="AZ2716" s="420">
        <f t="shared" si="973"/>
        <v>0</v>
      </c>
      <c r="BA2716" s="313">
        <f t="shared" si="974"/>
        <v>0</v>
      </c>
      <c r="BB2716" s="419">
        <f t="shared" si="975"/>
        <v>0</v>
      </c>
      <c r="BC2716" s="420">
        <f t="shared" si="976"/>
        <v>0</v>
      </c>
      <c r="BD2716" s="313">
        <f t="shared" si="977"/>
        <v>0</v>
      </c>
      <c r="BE2716" s="419">
        <f t="shared" si="978"/>
        <v>0</v>
      </c>
      <c r="BF2716" s="420">
        <f t="shared" si="979"/>
        <v>0</v>
      </c>
      <c r="BG2716" s="313">
        <f t="shared" si="980"/>
        <v>0</v>
      </c>
      <c r="BH2716" s="419">
        <f t="shared" si="981"/>
        <v>0</v>
      </c>
      <c r="BI2716" s="420">
        <f t="shared" si="982"/>
        <v>0</v>
      </c>
      <c r="BJ2716" s="313">
        <f t="shared" si="983"/>
        <v>0</v>
      </c>
      <c r="BK2716" s="419">
        <f t="shared" si="984"/>
        <v>0</v>
      </c>
      <c r="BL2716" s="420">
        <f t="shared" si="985"/>
        <v>0</v>
      </c>
      <c r="BM2716" s="313">
        <f t="shared" si="986"/>
        <v>0</v>
      </c>
      <c r="BN2716" s="419">
        <f t="shared" si="987"/>
        <v>0</v>
      </c>
      <c r="BO2716" s="420">
        <f t="shared" si="988"/>
        <v>0</v>
      </c>
      <c r="BP2716" s="313">
        <f t="shared" si="989"/>
        <v>0</v>
      </c>
      <c r="BQ2716" s="419">
        <f t="shared" si="990"/>
        <v>0</v>
      </c>
      <c r="BR2716" s="420">
        <f t="shared" si="991"/>
        <v>0</v>
      </c>
      <c r="BS2716" s="313">
        <f t="shared" si="992"/>
        <v>0</v>
      </c>
      <c r="BT2716" s="419">
        <f t="shared" si="993"/>
        <v>0</v>
      </c>
      <c r="BU2716" s="420">
        <f t="shared" si="994"/>
        <v>0</v>
      </c>
      <c r="BV2716" s="313">
        <f t="shared" si="995"/>
        <v>0</v>
      </c>
      <c r="BW2716" s="419">
        <f t="shared" si="996"/>
        <v>0</v>
      </c>
      <c r="BX2716" s="420">
        <f t="shared" si="997"/>
        <v>0</v>
      </c>
      <c r="BY2716" s="313">
        <f t="shared" si="998"/>
        <v>0</v>
      </c>
      <c r="BZ2716" s="419">
        <f t="shared" si="999"/>
        <v>0</v>
      </c>
      <c r="CA2716" s="420">
        <f t="shared" si="1000"/>
        <v>0</v>
      </c>
      <c r="CB2716" s="313">
        <f t="shared" si="1001"/>
        <v>0</v>
      </c>
      <c r="CC2716" s="419">
        <f t="shared" si="1002"/>
        <v>0</v>
      </c>
      <c r="CD2716" s="420">
        <f t="shared" si="1003"/>
        <v>0</v>
      </c>
      <c r="CE2716" s="313">
        <f t="shared" si="1004"/>
        <v>0</v>
      </c>
      <c r="CF2716" s="164"/>
      <c r="CG2716" s="272">
        <f t="shared" si="1005"/>
        <v>0</v>
      </c>
      <c r="CH2716" s="273" t="str">
        <f>IF(CG2716=0,"",
IF(SUM($CG$2675:CG2716)=1,CI2716,
IF($CG$2795&gt;SUM($CG$2675:CG2716),_xlfn.CONCAT(", ",CI2716),
IF($CG$2795=SUM($CG$2675:CG2716),_xlfn.CONCAT(" y ",CI2716)))))</f>
        <v/>
      </c>
      <c r="CI2716" s="156" t="s">
        <v>5143</v>
      </c>
    </row>
    <row r="2717" spans="1:87" ht="15" customHeight="1">
      <c r="A2717" s="57"/>
      <c r="B2717" s="26"/>
      <c r="C2717" s="165" t="s">
        <v>5144</v>
      </c>
      <c r="D2717" s="852" t="str">
        <f t="shared" si="953"/>
        <v>INSTITUTO TECNOLOGICO SUPERIOR DE MARTINEZ DE LA TORRE</v>
      </c>
      <c r="E2717" s="853"/>
      <c r="F2717" s="853"/>
      <c r="G2717" s="853"/>
      <c r="H2717" s="853"/>
      <c r="I2717" s="853"/>
      <c r="J2717" s="853"/>
      <c r="K2717" s="853"/>
      <c r="L2717" s="854"/>
      <c r="M2717" s="614"/>
      <c r="N2717" s="614"/>
      <c r="O2717" s="614"/>
      <c r="P2717" s="614"/>
      <c r="Q2717" s="614"/>
      <c r="R2717" s="614"/>
      <c r="S2717" s="614"/>
      <c r="T2717" s="614"/>
      <c r="U2717" s="614"/>
      <c r="V2717" s="614"/>
      <c r="W2717" s="614"/>
      <c r="X2717" s="614"/>
      <c r="Y2717" s="614"/>
      <c r="Z2717" s="614"/>
      <c r="AA2717" s="614"/>
      <c r="AB2717" s="614"/>
      <c r="AC2717" s="614"/>
      <c r="AD2717" s="614"/>
      <c r="AE2717" s="164"/>
      <c r="AF2717" s="164"/>
      <c r="AG2717" s="419">
        <f t="shared" si="954"/>
        <v>0</v>
      </c>
      <c r="AH2717" s="420">
        <f t="shared" si="955"/>
        <v>0</v>
      </c>
      <c r="AI2717" s="313">
        <f t="shared" si="956"/>
        <v>0</v>
      </c>
      <c r="AJ2717" s="419">
        <f t="shared" si="957"/>
        <v>0</v>
      </c>
      <c r="AK2717" s="420">
        <f t="shared" si="958"/>
        <v>0</v>
      </c>
      <c r="AL2717" s="313">
        <f t="shared" si="959"/>
        <v>0</v>
      </c>
      <c r="AM2717" s="419">
        <f t="shared" si="960"/>
        <v>0</v>
      </c>
      <c r="AN2717" s="420">
        <f t="shared" si="961"/>
        <v>0</v>
      </c>
      <c r="AO2717" s="313">
        <f t="shared" si="962"/>
        <v>0</v>
      </c>
      <c r="AP2717" s="419">
        <f t="shared" si="963"/>
        <v>0</v>
      </c>
      <c r="AQ2717" s="420">
        <f t="shared" si="964"/>
        <v>0</v>
      </c>
      <c r="AR2717" s="313">
        <f t="shared" si="965"/>
        <v>0</v>
      </c>
      <c r="AS2717" s="419">
        <f t="shared" si="966"/>
        <v>0</v>
      </c>
      <c r="AT2717" s="420">
        <f t="shared" si="967"/>
        <v>0</v>
      </c>
      <c r="AU2717" s="313">
        <f t="shared" si="968"/>
        <v>0</v>
      </c>
      <c r="AV2717" s="419">
        <f t="shared" si="969"/>
        <v>0</v>
      </c>
      <c r="AW2717" s="420">
        <f t="shared" si="970"/>
        <v>0</v>
      </c>
      <c r="AX2717" s="313">
        <f t="shared" si="971"/>
        <v>0</v>
      </c>
      <c r="AY2717" s="419">
        <f t="shared" si="972"/>
        <v>0</v>
      </c>
      <c r="AZ2717" s="420">
        <f t="shared" si="973"/>
        <v>0</v>
      </c>
      <c r="BA2717" s="313">
        <f t="shared" si="974"/>
        <v>0</v>
      </c>
      <c r="BB2717" s="419">
        <f t="shared" si="975"/>
        <v>0</v>
      </c>
      <c r="BC2717" s="420">
        <f t="shared" si="976"/>
        <v>0</v>
      </c>
      <c r="BD2717" s="313">
        <f t="shared" si="977"/>
        <v>0</v>
      </c>
      <c r="BE2717" s="419">
        <f t="shared" si="978"/>
        <v>0</v>
      </c>
      <c r="BF2717" s="420">
        <f t="shared" si="979"/>
        <v>0</v>
      </c>
      <c r="BG2717" s="313">
        <f t="shared" si="980"/>
        <v>0</v>
      </c>
      <c r="BH2717" s="419">
        <f t="shared" si="981"/>
        <v>0</v>
      </c>
      <c r="BI2717" s="420">
        <f t="shared" si="982"/>
        <v>0</v>
      </c>
      <c r="BJ2717" s="313">
        <f t="shared" si="983"/>
        <v>0</v>
      </c>
      <c r="BK2717" s="419">
        <f t="shared" si="984"/>
        <v>0</v>
      </c>
      <c r="BL2717" s="420">
        <f t="shared" si="985"/>
        <v>0</v>
      </c>
      <c r="BM2717" s="313">
        <f t="shared" si="986"/>
        <v>0</v>
      </c>
      <c r="BN2717" s="419">
        <f t="shared" si="987"/>
        <v>0</v>
      </c>
      <c r="BO2717" s="420">
        <f t="shared" si="988"/>
        <v>0</v>
      </c>
      <c r="BP2717" s="313">
        <f t="shared" si="989"/>
        <v>0</v>
      </c>
      <c r="BQ2717" s="419">
        <f t="shared" si="990"/>
        <v>0</v>
      </c>
      <c r="BR2717" s="420">
        <f t="shared" si="991"/>
        <v>0</v>
      </c>
      <c r="BS2717" s="313">
        <f t="shared" si="992"/>
        <v>0</v>
      </c>
      <c r="BT2717" s="419">
        <f t="shared" si="993"/>
        <v>0</v>
      </c>
      <c r="BU2717" s="420">
        <f t="shared" si="994"/>
        <v>0</v>
      </c>
      <c r="BV2717" s="313">
        <f t="shared" si="995"/>
        <v>0</v>
      </c>
      <c r="BW2717" s="419">
        <f t="shared" si="996"/>
        <v>0</v>
      </c>
      <c r="BX2717" s="420">
        <f t="shared" si="997"/>
        <v>0</v>
      </c>
      <c r="BY2717" s="313">
        <f t="shared" si="998"/>
        <v>0</v>
      </c>
      <c r="BZ2717" s="419">
        <f t="shared" si="999"/>
        <v>0</v>
      </c>
      <c r="CA2717" s="420">
        <f t="shared" si="1000"/>
        <v>0</v>
      </c>
      <c r="CB2717" s="313">
        <f t="shared" si="1001"/>
        <v>0</v>
      </c>
      <c r="CC2717" s="419">
        <f t="shared" si="1002"/>
        <v>0</v>
      </c>
      <c r="CD2717" s="420">
        <f t="shared" si="1003"/>
        <v>0</v>
      </c>
      <c r="CE2717" s="313">
        <f t="shared" si="1004"/>
        <v>0</v>
      </c>
      <c r="CF2717" s="164"/>
      <c r="CG2717" s="272">
        <f t="shared" si="1005"/>
        <v>0</v>
      </c>
      <c r="CH2717" s="273" t="str">
        <f>IF(CG2717=0,"",
IF(SUM($CG$2675:CG2717)=1,CI2717,
IF($CG$2795&gt;SUM($CG$2675:CG2717),_xlfn.CONCAT(", ",CI2717),
IF($CG$2795=SUM($CG$2675:CG2717),_xlfn.CONCAT(" y ",CI2717)))))</f>
        <v/>
      </c>
      <c r="CI2717" s="156" t="s">
        <v>5145</v>
      </c>
    </row>
    <row r="2718" spans="1:87" ht="15" customHeight="1">
      <c r="A2718" s="57"/>
      <c r="B2718" s="26"/>
      <c r="C2718" s="165" t="s">
        <v>5146</v>
      </c>
      <c r="D2718" s="852" t="str">
        <f t="shared" si="953"/>
        <v>INSTITUTO TECNOLOGICO SUPERIOR DE JESUS CARRANZA</v>
      </c>
      <c r="E2718" s="853"/>
      <c r="F2718" s="853"/>
      <c r="G2718" s="853"/>
      <c r="H2718" s="853"/>
      <c r="I2718" s="853"/>
      <c r="J2718" s="853"/>
      <c r="K2718" s="853"/>
      <c r="L2718" s="854"/>
      <c r="M2718" s="614"/>
      <c r="N2718" s="614"/>
      <c r="O2718" s="614"/>
      <c r="P2718" s="614"/>
      <c r="Q2718" s="614"/>
      <c r="R2718" s="614"/>
      <c r="S2718" s="614"/>
      <c r="T2718" s="614"/>
      <c r="U2718" s="614"/>
      <c r="V2718" s="614"/>
      <c r="W2718" s="614"/>
      <c r="X2718" s="614"/>
      <c r="Y2718" s="614"/>
      <c r="Z2718" s="614"/>
      <c r="AA2718" s="614"/>
      <c r="AB2718" s="614"/>
      <c r="AC2718" s="614"/>
      <c r="AD2718" s="614"/>
      <c r="AE2718" s="164"/>
      <c r="AF2718" s="164"/>
      <c r="AG2718" s="419">
        <f t="shared" si="954"/>
        <v>0</v>
      </c>
      <c r="AH2718" s="420">
        <f t="shared" si="955"/>
        <v>0</v>
      </c>
      <c r="AI2718" s="313">
        <f t="shared" si="956"/>
        <v>0</v>
      </c>
      <c r="AJ2718" s="419">
        <f t="shared" si="957"/>
        <v>0</v>
      </c>
      <c r="AK2718" s="420">
        <f t="shared" si="958"/>
        <v>0</v>
      </c>
      <c r="AL2718" s="313">
        <f t="shared" si="959"/>
        <v>0</v>
      </c>
      <c r="AM2718" s="419">
        <f t="shared" si="960"/>
        <v>0</v>
      </c>
      <c r="AN2718" s="420">
        <f t="shared" si="961"/>
        <v>0</v>
      </c>
      <c r="AO2718" s="313">
        <f t="shared" si="962"/>
        <v>0</v>
      </c>
      <c r="AP2718" s="419">
        <f t="shared" si="963"/>
        <v>0</v>
      </c>
      <c r="AQ2718" s="420">
        <f t="shared" si="964"/>
        <v>0</v>
      </c>
      <c r="AR2718" s="313">
        <f t="shared" si="965"/>
        <v>0</v>
      </c>
      <c r="AS2718" s="419">
        <f t="shared" si="966"/>
        <v>0</v>
      </c>
      <c r="AT2718" s="420">
        <f t="shared" si="967"/>
        <v>0</v>
      </c>
      <c r="AU2718" s="313">
        <f t="shared" si="968"/>
        <v>0</v>
      </c>
      <c r="AV2718" s="419">
        <f t="shared" si="969"/>
        <v>0</v>
      </c>
      <c r="AW2718" s="420">
        <f t="shared" si="970"/>
        <v>0</v>
      </c>
      <c r="AX2718" s="313">
        <f t="shared" si="971"/>
        <v>0</v>
      </c>
      <c r="AY2718" s="419">
        <f t="shared" si="972"/>
        <v>0</v>
      </c>
      <c r="AZ2718" s="420">
        <f t="shared" si="973"/>
        <v>0</v>
      </c>
      <c r="BA2718" s="313">
        <f t="shared" si="974"/>
        <v>0</v>
      </c>
      <c r="BB2718" s="419">
        <f t="shared" si="975"/>
        <v>0</v>
      </c>
      <c r="BC2718" s="420">
        <f t="shared" si="976"/>
        <v>0</v>
      </c>
      <c r="BD2718" s="313">
        <f t="shared" si="977"/>
        <v>0</v>
      </c>
      <c r="BE2718" s="419">
        <f t="shared" si="978"/>
        <v>0</v>
      </c>
      <c r="BF2718" s="420">
        <f t="shared" si="979"/>
        <v>0</v>
      </c>
      <c r="BG2718" s="313">
        <f t="shared" si="980"/>
        <v>0</v>
      </c>
      <c r="BH2718" s="419">
        <f t="shared" si="981"/>
        <v>0</v>
      </c>
      <c r="BI2718" s="420">
        <f t="shared" si="982"/>
        <v>0</v>
      </c>
      <c r="BJ2718" s="313">
        <f t="shared" si="983"/>
        <v>0</v>
      </c>
      <c r="BK2718" s="419">
        <f t="shared" si="984"/>
        <v>0</v>
      </c>
      <c r="BL2718" s="420">
        <f t="shared" si="985"/>
        <v>0</v>
      </c>
      <c r="BM2718" s="313">
        <f t="shared" si="986"/>
        <v>0</v>
      </c>
      <c r="BN2718" s="419">
        <f t="shared" si="987"/>
        <v>0</v>
      </c>
      <c r="BO2718" s="420">
        <f t="shared" si="988"/>
        <v>0</v>
      </c>
      <c r="BP2718" s="313">
        <f t="shared" si="989"/>
        <v>0</v>
      </c>
      <c r="BQ2718" s="419">
        <f t="shared" si="990"/>
        <v>0</v>
      </c>
      <c r="BR2718" s="420">
        <f t="shared" si="991"/>
        <v>0</v>
      </c>
      <c r="BS2718" s="313">
        <f t="shared" si="992"/>
        <v>0</v>
      </c>
      <c r="BT2718" s="419">
        <f t="shared" si="993"/>
        <v>0</v>
      </c>
      <c r="BU2718" s="420">
        <f t="shared" si="994"/>
        <v>0</v>
      </c>
      <c r="BV2718" s="313">
        <f t="shared" si="995"/>
        <v>0</v>
      </c>
      <c r="BW2718" s="419">
        <f t="shared" si="996"/>
        <v>0</v>
      </c>
      <c r="BX2718" s="420">
        <f t="shared" si="997"/>
        <v>0</v>
      </c>
      <c r="BY2718" s="313">
        <f t="shared" si="998"/>
        <v>0</v>
      </c>
      <c r="BZ2718" s="419">
        <f t="shared" si="999"/>
        <v>0</v>
      </c>
      <c r="CA2718" s="420">
        <f t="shared" si="1000"/>
        <v>0</v>
      </c>
      <c r="CB2718" s="313">
        <f t="shared" si="1001"/>
        <v>0</v>
      </c>
      <c r="CC2718" s="419">
        <f t="shared" si="1002"/>
        <v>0</v>
      </c>
      <c r="CD2718" s="420">
        <f t="shared" si="1003"/>
        <v>0</v>
      </c>
      <c r="CE2718" s="313">
        <f t="shared" si="1004"/>
        <v>0</v>
      </c>
      <c r="CF2718" s="164"/>
      <c r="CG2718" s="272">
        <f t="shared" si="1005"/>
        <v>0</v>
      </c>
      <c r="CH2718" s="273" t="str">
        <f>IF(CG2718=0,"",
IF(SUM($CG$2675:CG2718)=1,CI2718,
IF($CG$2795&gt;SUM($CG$2675:CG2718),_xlfn.CONCAT(", ",CI2718),
IF($CG$2795=SUM($CG$2675:CG2718),_xlfn.CONCAT(" y ",CI2718)))))</f>
        <v/>
      </c>
      <c r="CI2718" s="156" t="s">
        <v>5147</v>
      </c>
    </row>
    <row r="2719" spans="1:87" ht="15" customHeight="1">
      <c r="A2719" s="57"/>
      <c r="B2719" s="26"/>
      <c r="C2719" s="165" t="s">
        <v>5148</v>
      </c>
      <c r="D2719" s="852" t="str">
        <f t="shared" si="953"/>
        <v>INSTITUTO TECNOLOGICO SUPERIOR DE RODRIGUEZ CLARA</v>
      </c>
      <c r="E2719" s="853"/>
      <c r="F2719" s="853"/>
      <c r="G2719" s="853"/>
      <c r="H2719" s="853"/>
      <c r="I2719" s="853"/>
      <c r="J2719" s="853"/>
      <c r="K2719" s="853"/>
      <c r="L2719" s="854"/>
      <c r="M2719" s="614"/>
      <c r="N2719" s="614"/>
      <c r="O2719" s="614"/>
      <c r="P2719" s="614"/>
      <c r="Q2719" s="614"/>
      <c r="R2719" s="614"/>
      <c r="S2719" s="614"/>
      <c r="T2719" s="614"/>
      <c r="U2719" s="614"/>
      <c r="V2719" s="614"/>
      <c r="W2719" s="614"/>
      <c r="X2719" s="614"/>
      <c r="Y2719" s="614"/>
      <c r="Z2719" s="614"/>
      <c r="AA2719" s="614"/>
      <c r="AB2719" s="614"/>
      <c r="AC2719" s="614"/>
      <c r="AD2719" s="614"/>
      <c r="AE2719" s="164"/>
      <c r="AF2719" s="164"/>
      <c r="AG2719" s="419">
        <f t="shared" si="954"/>
        <v>0</v>
      </c>
      <c r="AH2719" s="420">
        <f t="shared" si="955"/>
        <v>0</v>
      </c>
      <c r="AI2719" s="313">
        <f t="shared" si="956"/>
        <v>0</v>
      </c>
      <c r="AJ2719" s="419">
        <f t="shared" si="957"/>
        <v>0</v>
      </c>
      <c r="AK2719" s="420">
        <f t="shared" si="958"/>
        <v>0</v>
      </c>
      <c r="AL2719" s="313">
        <f t="shared" si="959"/>
        <v>0</v>
      </c>
      <c r="AM2719" s="419">
        <f t="shared" si="960"/>
        <v>0</v>
      </c>
      <c r="AN2719" s="420">
        <f t="shared" si="961"/>
        <v>0</v>
      </c>
      <c r="AO2719" s="313">
        <f t="shared" si="962"/>
        <v>0</v>
      </c>
      <c r="AP2719" s="419">
        <f t="shared" si="963"/>
        <v>0</v>
      </c>
      <c r="AQ2719" s="420">
        <f t="shared" si="964"/>
        <v>0</v>
      </c>
      <c r="AR2719" s="313">
        <f t="shared" si="965"/>
        <v>0</v>
      </c>
      <c r="AS2719" s="419">
        <f t="shared" si="966"/>
        <v>0</v>
      </c>
      <c r="AT2719" s="420">
        <f t="shared" si="967"/>
        <v>0</v>
      </c>
      <c r="AU2719" s="313">
        <f t="shared" si="968"/>
        <v>0</v>
      </c>
      <c r="AV2719" s="419">
        <f t="shared" si="969"/>
        <v>0</v>
      </c>
      <c r="AW2719" s="420">
        <f t="shared" si="970"/>
        <v>0</v>
      </c>
      <c r="AX2719" s="313">
        <f t="shared" si="971"/>
        <v>0</v>
      </c>
      <c r="AY2719" s="419">
        <f t="shared" si="972"/>
        <v>0</v>
      </c>
      <c r="AZ2719" s="420">
        <f t="shared" si="973"/>
        <v>0</v>
      </c>
      <c r="BA2719" s="313">
        <f t="shared" si="974"/>
        <v>0</v>
      </c>
      <c r="BB2719" s="419">
        <f t="shared" si="975"/>
        <v>0</v>
      </c>
      <c r="BC2719" s="420">
        <f t="shared" si="976"/>
        <v>0</v>
      </c>
      <c r="BD2719" s="313">
        <f t="shared" si="977"/>
        <v>0</v>
      </c>
      <c r="BE2719" s="419">
        <f t="shared" si="978"/>
        <v>0</v>
      </c>
      <c r="BF2719" s="420">
        <f t="shared" si="979"/>
        <v>0</v>
      </c>
      <c r="BG2719" s="313">
        <f t="shared" si="980"/>
        <v>0</v>
      </c>
      <c r="BH2719" s="419">
        <f t="shared" si="981"/>
        <v>0</v>
      </c>
      <c r="BI2719" s="420">
        <f t="shared" si="982"/>
        <v>0</v>
      </c>
      <c r="BJ2719" s="313">
        <f t="shared" si="983"/>
        <v>0</v>
      </c>
      <c r="BK2719" s="419">
        <f t="shared" si="984"/>
        <v>0</v>
      </c>
      <c r="BL2719" s="420">
        <f t="shared" si="985"/>
        <v>0</v>
      </c>
      <c r="BM2719" s="313">
        <f t="shared" si="986"/>
        <v>0</v>
      </c>
      <c r="BN2719" s="419">
        <f t="shared" si="987"/>
        <v>0</v>
      </c>
      <c r="BO2719" s="420">
        <f t="shared" si="988"/>
        <v>0</v>
      </c>
      <c r="BP2719" s="313">
        <f t="shared" si="989"/>
        <v>0</v>
      </c>
      <c r="BQ2719" s="419">
        <f t="shared" si="990"/>
        <v>0</v>
      </c>
      <c r="BR2719" s="420">
        <f t="shared" si="991"/>
        <v>0</v>
      </c>
      <c r="BS2719" s="313">
        <f t="shared" si="992"/>
        <v>0</v>
      </c>
      <c r="BT2719" s="419">
        <f t="shared" si="993"/>
        <v>0</v>
      </c>
      <c r="BU2719" s="420">
        <f t="shared" si="994"/>
        <v>0</v>
      </c>
      <c r="BV2719" s="313">
        <f t="shared" si="995"/>
        <v>0</v>
      </c>
      <c r="BW2719" s="419">
        <f t="shared" si="996"/>
        <v>0</v>
      </c>
      <c r="BX2719" s="420">
        <f t="shared" si="997"/>
        <v>0</v>
      </c>
      <c r="BY2719" s="313">
        <f t="shared" si="998"/>
        <v>0</v>
      </c>
      <c r="BZ2719" s="419">
        <f t="shared" si="999"/>
        <v>0</v>
      </c>
      <c r="CA2719" s="420">
        <f t="shared" si="1000"/>
        <v>0</v>
      </c>
      <c r="CB2719" s="313">
        <f t="shared" si="1001"/>
        <v>0</v>
      </c>
      <c r="CC2719" s="419">
        <f t="shared" si="1002"/>
        <v>0</v>
      </c>
      <c r="CD2719" s="420">
        <f t="shared" si="1003"/>
        <v>0</v>
      </c>
      <c r="CE2719" s="313">
        <f t="shared" si="1004"/>
        <v>0</v>
      </c>
      <c r="CF2719" s="164"/>
      <c r="CG2719" s="272">
        <f t="shared" si="1005"/>
        <v>0</v>
      </c>
      <c r="CH2719" s="273" t="str">
        <f>IF(CG2719=0,"",
IF(SUM($CG$2675:CG2719)=1,CI2719,
IF($CG$2795&gt;SUM($CG$2675:CG2719),_xlfn.CONCAT(", ",CI2719),
IF($CG$2795=SUM($CG$2675:CG2719),_xlfn.CONCAT(" y ",CI2719)))))</f>
        <v/>
      </c>
      <c r="CI2719" s="156" t="s">
        <v>5149</v>
      </c>
    </row>
    <row r="2720" spans="1:87" ht="15" customHeight="1">
      <c r="A2720" s="57"/>
      <c r="B2720" s="26"/>
      <c r="C2720" s="165" t="s">
        <v>5150</v>
      </c>
      <c r="D2720" s="852" t="str">
        <f t="shared" si="953"/>
        <v>INSTITUTO VERACRUZANO DE EDUCACION PARA LOS ADULTOS</v>
      </c>
      <c r="E2720" s="853"/>
      <c r="F2720" s="853"/>
      <c r="G2720" s="853"/>
      <c r="H2720" s="853"/>
      <c r="I2720" s="853"/>
      <c r="J2720" s="853"/>
      <c r="K2720" s="853"/>
      <c r="L2720" s="854"/>
      <c r="M2720" s="614"/>
      <c r="N2720" s="614"/>
      <c r="O2720" s="614"/>
      <c r="P2720" s="614"/>
      <c r="Q2720" s="614"/>
      <c r="R2720" s="614"/>
      <c r="S2720" s="614"/>
      <c r="T2720" s="614"/>
      <c r="U2720" s="614"/>
      <c r="V2720" s="614"/>
      <c r="W2720" s="614"/>
      <c r="X2720" s="614"/>
      <c r="Y2720" s="614"/>
      <c r="Z2720" s="614"/>
      <c r="AA2720" s="614"/>
      <c r="AB2720" s="614"/>
      <c r="AC2720" s="614"/>
      <c r="AD2720" s="614"/>
      <c r="AE2720" s="164"/>
      <c r="AF2720" s="164"/>
      <c r="AG2720" s="419">
        <f t="shared" si="954"/>
        <v>0</v>
      </c>
      <c r="AH2720" s="420">
        <f t="shared" si="955"/>
        <v>0</v>
      </c>
      <c r="AI2720" s="313">
        <f t="shared" si="956"/>
        <v>0</v>
      </c>
      <c r="AJ2720" s="419">
        <f t="shared" si="957"/>
        <v>0</v>
      </c>
      <c r="AK2720" s="420">
        <f t="shared" si="958"/>
        <v>0</v>
      </c>
      <c r="AL2720" s="313">
        <f t="shared" si="959"/>
        <v>0</v>
      </c>
      <c r="AM2720" s="419">
        <f t="shared" si="960"/>
        <v>0</v>
      </c>
      <c r="AN2720" s="420">
        <f t="shared" si="961"/>
        <v>0</v>
      </c>
      <c r="AO2720" s="313">
        <f t="shared" si="962"/>
        <v>0</v>
      </c>
      <c r="AP2720" s="419">
        <f t="shared" si="963"/>
        <v>0</v>
      </c>
      <c r="AQ2720" s="420">
        <f t="shared" si="964"/>
        <v>0</v>
      </c>
      <c r="AR2720" s="313">
        <f t="shared" si="965"/>
        <v>0</v>
      </c>
      <c r="AS2720" s="419">
        <f t="shared" si="966"/>
        <v>0</v>
      </c>
      <c r="AT2720" s="420">
        <f t="shared" si="967"/>
        <v>0</v>
      </c>
      <c r="AU2720" s="313">
        <f t="shared" si="968"/>
        <v>0</v>
      </c>
      <c r="AV2720" s="419">
        <f t="shared" si="969"/>
        <v>0</v>
      </c>
      <c r="AW2720" s="420">
        <f t="shared" si="970"/>
        <v>0</v>
      </c>
      <c r="AX2720" s="313">
        <f t="shared" si="971"/>
        <v>0</v>
      </c>
      <c r="AY2720" s="419">
        <f t="shared" si="972"/>
        <v>0</v>
      </c>
      <c r="AZ2720" s="420">
        <f t="shared" si="973"/>
        <v>0</v>
      </c>
      <c r="BA2720" s="313">
        <f t="shared" si="974"/>
        <v>0</v>
      </c>
      <c r="BB2720" s="419">
        <f t="shared" si="975"/>
        <v>0</v>
      </c>
      <c r="BC2720" s="420">
        <f t="shared" si="976"/>
        <v>0</v>
      </c>
      <c r="BD2720" s="313">
        <f t="shared" si="977"/>
        <v>0</v>
      </c>
      <c r="BE2720" s="419">
        <f t="shared" si="978"/>
        <v>0</v>
      </c>
      <c r="BF2720" s="420">
        <f t="shared" si="979"/>
        <v>0</v>
      </c>
      <c r="BG2720" s="313">
        <f t="shared" si="980"/>
        <v>0</v>
      </c>
      <c r="BH2720" s="419">
        <f t="shared" si="981"/>
        <v>0</v>
      </c>
      <c r="BI2720" s="420">
        <f t="shared" si="982"/>
        <v>0</v>
      </c>
      <c r="BJ2720" s="313">
        <f t="shared" si="983"/>
        <v>0</v>
      </c>
      <c r="BK2720" s="419">
        <f t="shared" si="984"/>
        <v>0</v>
      </c>
      <c r="BL2720" s="420">
        <f t="shared" si="985"/>
        <v>0</v>
      </c>
      <c r="BM2720" s="313">
        <f t="shared" si="986"/>
        <v>0</v>
      </c>
      <c r="BN2720" s="419">
        <f t="shared" si="987"/>
        <v>0</v>
      </c>
      <c r="BO2720" s="420">
        <f t="shared" si="988"/>
        <v>0</v>
      </c>
      <c r="BP2720" s="313">
        <f t="shared" si="989"/>
        <v>0</v>
      </c>
      <c r="BQ2720" s="419">
        <f t="shared" si="990"/>
        <v>0</v>
      </c>
      <c r="BR2720" s="420">
        <f t="shared" si="991"/>
        <v>0</v>
      </c>
      <c r="BS2720" s="313">
        <f t="shared" si="992"/>
        <v>0</v>
      </c>
      <c r="BT2720" s="419">
        <f t="shared" si="993"/>
        <v>0</v>
      </c>
      <c r="BU2720" s="420">
        <f t="shared" si="994"/>
        <v>0</v>
      </c>
      <c r="BV2720" s="313">
        <f t="shared" si="995"/>
        <v>0</v>
      </c>
      <c r="BW2720" s="419">
        <f t="shared" si="996"/>
        <v>0</v>
      </c>
      <c r="BX2720" s="420">
        <f t="shared" si="997"/>
        <v>0</v>
      </c>
      <c r="BY2720" s="313">
        <f t="shared" si="998"/>
        <v>0</v>
      </c>
      <c r="BZ2720" s="419">
        <f t="shared" si="999"/>
        <v>0</v>
      </c>
      <c r="CA2720" s="420">
        <f t="shared" si="1000"/>
        <v>0</v>
      </c>
      <c r="CB2720" s="313">
        <f t="shared" si="1001"/>
        <v>0</v>
      </c>
      <c r="CC2720" s="419">
        <f t="shared" si="1002"/>
        <v>0</v>
      </c>
      <c r="CD2720" s="420">
        <f t="shared" si="1003"/>
        <v>0</v>
      </c>
      <c r="CE2720" s="313">
        <f t="shared" si="1004"/>
        <v>0</v>
      </c>
      <c r="CF2720" s="164"/>
      <c r="CG2720" s="272">
        <f t="shared" si="1005"/>
        <v>0</v>
      </c>
      <c r="CH2720" s="273" t="str">
        <f>IF(CG2720=0,"",
IF(SUM($CG$2675:CG2720)=1,CI2720,
IF($CG$2795&gt;SUM($CG$2675:CG2720),_xlfn.CONCAT(", ",CI2720),
IF($CG$2795=SUM($CG$2675:CG2720),_xlfn.CONCAT(" y ",CI2720)))))</f>
        <v/>
      </c>
      <c r="CI2720" s="156" t="s">
        <v>5151</v>
      </c>
    </row>
    <row r="2721" spans="1:87" ht="15" customHeight="1">
      <c r="A2721" s="57"/>
      <c r="B2721" s="26"/>
      <c r="C2721" s="165" t="s">
        <v>5152</v>
      </c>
      <c r="D2721" s="852" t="str">
        <f t="shared" si="953"/>
        <v>COLEGIO NACIONAL DE EDUCACION PROFESIONAL TECNICA</v>
      </c>
      <c r="E2721" s="853"/>
      <c r="F2721" s="853"/>
      <c r="G2721" s="853"/>
      <c r="H2721" s="853"/>
      <c r="I2721" s="853"/>
      <c r="J2721" s="853"/>
      <c r="K2721" s="853"/>
      <c r="L2721" s="854"/>
      <c r="M2721" s="614"/>
      <c r="N2721" s="614"/>
      <c r="O2721" s="614"/>
      <c r="P2721" s="614"/>
      <c r="Q2721" s="614"/>
      <c r="R2721" s="614"/>
      <c r="S2721" s="614"/>
      <c r="T2721" s="614"/>
      <c r="U2721" s="614"/>
      <c r="V2721" s="614"/>
      <c r="W2721" s="614"/>
      <c r="X2721" s="614"/>
      <c r="Y2721" s="614"/>
      <c r="Z2721" s="614"/>
      <c r="AA2721" s="614"/>
      <c r="AB2721" s="614"/>
      <c r="AC2721" s="614"/>
      <c r="AD2721" s="614"/>
      <c r="AE2721" s="164"/>
      <c r="AF2721" s="164"/>
      <c r="AG2721" s="419">
        <f t="shared" si="954"/>
        <v>0</v>
      </c>
      <c r="AH2721" s="420">
        <f t="shared" si="955"/>
        <v>0</v>
      </c>
      <c r="AI2721" s="313">
        <f t="shared" si="956"/>
        <v>0</v>
      </c>
      <c r="AJ2721" s="419">
        <f t="shared" si="957"/>
        <v>0</v>
      </c>
      <c r="AK2721" s="420">
        <f t="shared" si="958"/>
        <v>0</v>
      </c>
      <c r="AL2721" s="313">
        <f t="shared" si="959"/>
        <v>0</v>
      </c>
      <c r="AM2721" s="419">
        <f t="shared" si="960"/>
        <v>0</v>
      </c>
      <c r="AN2721" s="420">
        <f t="shared" si="961"/>
        <v>0</v>
      </c>
      <c r="AO2721" s="313">
        <f t="shared" si="962"/>
        <v>0</v>
      </c>
      <c r="AP2721" s="419">
        <f t="shared" si="963"/>
        <v>0</v>
      </c>
      <c r="AQ2721" s="420">
        <f t="shared" si="964"/>
        <v>0</v>
      </c>
      <c r="AR2721" s="313">
        <f t="shared" si="965"/>
        <v>0</v>
      </c>
      <c r="AS2721" s="419">
        <f t="shared" si="966"/>
        <v>0</v>
      </c>
      <c r="AT2721" s="420">
        <f t="shared" si="967"/>
        <v>0</v>
      </c>
      <c r="AU2721" s="313">
        <f t="shared" si="968"/>
        <v>0</v>
      </c>
      <c r="AV2721" s="419">
        <f t="shared" si="969"/>
        <v>0</v>
      </c>
      <c r="AW2721" s="420">
        <f t="shared" si="970"/>
        <v>0</v>
      </c>
      <c r="AX2721" s="313">
        <f t="shared" si="971"/>
        <v>0</v>
      </c>
      <c r="AY2721" s="419">
        <f t="shared" si="972"/>
        <v>0</v>
      </c>
      <c r="AZ2721" s="420">
        <f t="shared" si="973"/>
        <v>0</v>
      </c>
      <c r="BA2721" s="313">
        <f t="shared" si="974"/>
        <v>0</v>
      </c>
      <c r="BB2721" s="419">
        <f t="shared" si="975"/>
        <v>0</v>
      </c>
      <c r="BC2721" s="420">
        <f t="shared" si="976"/>
        <v>0</v>
      </c>
      <c r="BD2721" s="313">
        <f t="shared" si="977"/>
        <v>0</v>
      </c>
      <c r="BE2721" s="419">
        <f t="shared" si="978"/>
        <v>0</v>
      </c>
      <c r="BF2721" s="420">
        <f t="shared" si="979"/>
        <v>0</v>
      </c>
      <c r="BG2721" s="313">
        <f t="shared" si="980"/>
        <v>0</v>
      </c>
      <c r="BH2721" s="419">
        <f t="shared" si="981"/>
        <v>0</v>
      </c>
      <c r="BI2721" s="420">
        <f t="shared" si="982"/>
        <v>0</v>
      </c>
      <c r="BJ2721" s="313">
        <f t="shared" si="983"/>
        <v>0</v>
      </c>
      <c r="BK2721" s="419">
        <f t="shared" si="984"/>
        <v>0</v>
      </c>
      <c r="BL2721" s="420">
        <f t="shared" si="985"/>
        <v>0</v>
      </c>
      <c r="BM2721" s="313">
        <f t="shared" si="986"/>
        <v>0</v>
      </c>
      <c r="BN2721" s="419">
        <f t="shared" si="987"/>
        <v>0</v>
      </c>
      <c r="BO2721" s="420">
        <f t="shared" si="988"/>
        <v>0</v>
      </c>
      <c r="BP2721" s="313">
        <f t="shared" si="989"/>
        <v>0</v>
      </c>
      <c r="BQ2721" s="419">
        <f t="shared" si="990"/>
        <v>0</v>
      </c>
      <c r="BR2721" s="420">
        <f t="shared" si="991"/>
        <v>0</v>
      </c>
      <c r="BS2721" s="313">
        <f t="shared" si="992"/>
        <v>0</v>
      </c>
      <c r="BT2721" s="419">
        <f t="shared" si="993"/>
        <v>0</v>
      </c>
      <c r="BU2721" s="420">
        <f t="shared" si="994"/>
        <v>0</v>
      </c>
      <c r="BV2721" s="313">
        <f t="shared" si="995"/>
        <v>0</v>
      </c>
      <c r="BW2721" s="419">
        <f t="shared" si="996"/>
        <v>0</v>
      </c>
      <c r="BX2721" s="420">
        <f t="shared" si="997"/>
        <v>0</v>
      </c>
      <c r="BY2721" s="313">
        <f t="shared" si="998"/>
        <v>0</v>
      </c>
      <c r="BZ2721" s="419">
        <f t="shared" si="999"/>
        <v>0</v>
      </c>
      <c r="CA2721" s="420">
        <f t="shared" si="1000"/>
        <v>0</v>
      </c>
      <c r="CB2721" s="313">
        <f t="shared" si="1001"/>
        <v>0</v>
      </c>
      <c r="CC2721" s="419">
        <f t="shared" si="1002"/>
        <v>0</v>
      </c>
      <c r="CD2721" s="420">
        <f t="shared" si="1003"/>
        <v>0</v>
      </c>
      <c r="CE2721" s="313">
        <f t="shared" si="1004"/>
        <v>0</v>
      </c>
      <c r="CF2721" s="164"/>
      <c r="CG2721" s="272">
        <f t="shared" si="1005"/>
        <v>0</v>
      </c>
      <c r="CH2721" s="273" t="str">
        <f>IF(CG2721=0,"",
IF(SUM($CG$2675:CG2721)=1,CI2721,
IF($CG$2795&gt;SUM($CG$2675:CG2721),_xlfn.CONCAT(", ",CI2721),
IF($CG$2795=SUM($CG$2675:CG2721),_xlfn.CONCAT(" y ",CI2721)))))</f>
        <v/>
      </c>
      <c r="CI2721" s="156" t="s">
        <v>5153</v>
      </c>
    </row>
    <row r="2722" spans="1:87" ht="15" customHeight="1">
      <c r="A2722" s="57"/>
      <c r="B2722" s="26"/>
      <c r="C2722" s="165" t="s">
        <v>5154</v>
      </c>
      <c r="D2722" s="852" t="str">
        <f t="shared" si="953"/>
        <v>UNIVERSIDAD TECNOLOGICA DEL SURESTE</v>
      </c>
      <c r="E2722" s="853"/>
      <c r="F2722" s="853"/>
      <c r="G2722" s="853"/>
      <c r="H2722" s="853"/>
      <c r="I2722" s="853"/>
      <c r="J2722" s="853"/>
      <c r="K2722" s="853"/>
      <c r="L2722" s="854"/>
      <c r="M2722" s="614"/>
      <c r="N2722" s="614"/>
      <c r="O2722" s="614"/>
      <c r="P2722" s="614"/>
      <c r="Q2722" s="614"/>
      <c r="R2722" s="614"/>
      <c r="S2722" s="614"/>
      <c r="T2722" s="614"/>
      <c r="U2722" s="614"/>
      <c r="V2722" s="614"/>
      <c r="W2722" s="614"/>
      <c r="X2722" s="614"/>
      <c r="Y2722" s="614"/>
      <c r="Z2722" s="614"/>
      <c r="AA2722" s="614"/>
      <c r="AB2722" s="614"/>
      <c r="AC2722" s="614"/>
      <c r="AD2722" s="614"/>
      <c r="AE2722" s="164"/>
      <c r="AF2722" s="164"/>
      <c r="AG2722" s="419">
        <f t="shared" si="954"/>
        <v>0</v>
      </c>
      <c r="AH2722" s="420">
        <f t="shared" si="955"/>
        <v>0</v>
      </c>
      <c r="AI2722" s="313">
        <f t="shared" si="956"/>
        <v>0</v>
      </c>
      <c r="AJ2722" s="419">
        <f t="shared" si="957"/>
        <v>0</v>
      </c>
      <c r="AK2722" s="420">
        <f t="shared" si="958"/>
        <v>0</v>
      </c>
      <c r="AL2722" s="313">
        <f t="shared" si="959"/>
        <v>0</v>
      </c>
      <c r="AM2722" s="419">
        <f t="shared" si="960"/>
        <v>0</v>
      </c>
      <c r="AN2722" s="420">
        <f t="shared" si="961"/>
        <v>0</v>
      </c>
      <c r="AO2722" s="313">
        <f t="shared" si="962"/>
        <v>0</v>
      </c>
      <c r="AP2722" s="419">
        <f t="shared" si="963"/>
        <v>0</v>
      </c>
      <c r="AQ2722" s="420">
        <f t="shared" si="964"/>
        <v>0</v>
      </c>
      <c r="AR2722" s="313">
        <f t="shared" si="965"/>
        <v>0</v>
      </c>
      <c r="AS2722" s="419">
        <f t="shared" si="966"/>
        <v>0</v>
      </c>
      <c r="AT2722" s="420">
        <f t="shared" si="967"/>
        <v>0</v>
      </c>
      <c r="AU2722" s="313">
        <f t="shared" si="968"/>
        <v>0</v>
      </c>
      <c r="AV2722" s="419">
        <f t="shared" si="969"/>
        <v>0</v>
      </c>
      <c r="AW2722" s="420">
        <f t="shared" si="970"/>
        <v>0</v>
      </c>
      <c r="AX2722" s="313">
        <f t="shared" si="971"/>
        <v>0</v>
      </c>
      <c r="AY2722" s="419">
        <f t="shared" si="972"/>
        <v>0</v>
      </c>
      <c r="AZ2722" s="420">
        <f t="shared" si="973"/>
        <v>0</v>
      </c>
      <c r="BA2722" s="313">
        <f t="shared" si="974"/>
        <v>0</v>
      </c>
      <c r="BB2722" s="419">
        <f t="shared" si="975"/>
        <v>0</v>
      </c>
      <c r="BC2722" s="420">
        <f t="shared" si="976"/>
        <v>0</v>
      </c>
      <c r="BD2722" s="313">
        <f t="shared" si="977"/>
        <v>0</v>
      </c>
      <c r="BE2722" s="419">
        <f t="shared" si="978"/>
        <v>0</v>
      </c>
      <c r="BF2722" s="420">
        <f t="shared" si="979"/>
        <v>0</v>
      </c>
      <c r="BG2722" s="313">
        <f t="shared" si="980"/>
        <v>0</v>
      </c>
      <c r="BH2722" s="419">
        <f t="shared" si="981"/>
        <v>0</v>
      </c>
      <c r="BI2722" s="420">
        <f t="shared" si="982"/>
        <v>0</v>
      </c>
      <c r="BJ2722" s="313">
        <f t="shared" si="983"/>
        <v>0</v>
      </c>
      <c r="BK2722" s="419">
        <f t="shared" si="984"/>
        <v>0</v>
      </c>
      <c r="BL2722" s="420">
        <f t="shared" si="985"/>
        <v>0</v>
      </c>
      <c r="BM2722" s="313">
        <f t="shared" si="986"/>
        <v>0</v>
      </c>
      <c r="BN2722" s="419">
        <f t="shared" si="987"/>
        <v>0</v>
      </c>
      <c r="BO2722" s="420">
        <f t="shared" si="988"/>
        <v>0</v>
      </c>
      <c r="BP2722" s="313">
        <f t="shared" si="989"/>
        <v>0</v>
      </c>
      <c r="BQ2722" s="419">
        <f t="shared" si="990"/>
        <v>0</v>
      </c>
      <c r="BR2722" s="420">
        <f t="shared" si="991"/>
        <v>0</v>
      </c>
      <c r="BS2722" s="313">
        <f t="shared" si="992"/>
        <v>0</v>
      </c>
      <c r="BT2722" s="419">
        <f t="shared" si="993"/>
        <v>0</v>
      </c>
      <c r="BU2722" s="420">
        <f t="shared" si="994"/>
        <v>0</v>
      </c>
      <c r="BV2722" s="313">
        <f t="shared" si="995"/>
        <v>0</v>
      </c>
      <c r="BW2722" s="419">
        <f t="shared" si="996"/>
        <v>0</v>
      </c>
      <c r="BX2722" s="420">
        <f t="shared" si="997"/>
        <v>0</v>
      </c>
      <c r="BY2722" s="313">
        <f t="shared" si="998"/>
        <v>0</v>
      </c>
      <c r="BZ2722" s="419">
        <f t="shared" si="999"/>
        <v>0</v>
      </c>
      <c r="CA2722" s="420">
        <f t="shared" si="1000"/>
        <v>0</v>
      </c>
      <c r="CB2722" s="313">
        <f t="shared" si="1001"/>
        <v>0</v>
      </c>
      <c r="CC2722" s="419">
        <f t="shared" si="1002"/>
        <v>0</v>
      </c>
      <c r="CD2722" s="420">
        <f t="shared" si="1003"/>
        <v>0</v>
      </c>
      <c r="CE2722" s="313">
        <f t="shared" si="1004"/>
        <v>0</v>
      </c>
      <c r="CF2722" s="164"/>
      <c r="CG2722" s="272">
        <f t="shared" si="1005"/>
        <v>0</v>
      </c>
      <c r="CH2722" s="273" t="str">
        <f>IF(CG2722=0,"",
IF(SUM($CG$2675:CG2722)=1,CI2722,
IF($CG$2795&gt;SUM($CG$2675:CG2722),_xlfn.CONCAT(", ",CI2722),
IF($CG$2795=SUM($CG$2675:CG2722),_xlfn.CONCAT(" y ",CI2722)))))</f>
        <v/>
      </c>
      <c r="CI2722" s="156" t="s">
        <v>5155</v>
      </c>
    </row>
    <row r="2723" spans="1:87" ht="15" customHeight="1">
      <c r="A2723" s="57"/>
      <c r="B2723" s="26"/>
      <c r="C2723" s="165" t="s">
        <v>5156</v>
      </c>
      <c r="D2723" s="852" t="str">
        <f t="shared" si="953"/>
        <v>UNIVERSIDAD TECNOLOGICA DEL CENTRO</v>
      </c>
      <c r="E2723" s="853"/>
      <c r="F2723" s="853"/>
      <c r="G2723" s="853"/>
      <c r="H2723" s="853"/>
      <c r="I2723" s="853"/>
      <c r="J2723" s="853"/>
      <c r="K2723" s="853"/>
      <c r="L2723" s="854"/>
      <c r="M2723" s="614"/>
      <c r="N2723" s="614"/>
      <c r="O2723" s="614"/>
      <c r="P2723" s="614"/>
      <c r="Q2723" s="614"/>
      <c r="R2723" s="614"/>
      <c r="S2723" s="614"/>
      <c r="T2723" s="614"/>
      <c r="U2723" s="614"/>
      <c r="V2723" s="614"/>
      <c r="W2723" s="614"/>
      <c r="X2723" s="614"/>
      <c r="Y2723" s="614"/>
      <c r="Z2723" s="614"/>
      <c r="AA2723" s="614"/>
      <c r="AB2723" s="614"/>
      <c r="AC2723" s="614"/>
      <c r="AD2723" s="614"/>
      <c r="AE2723" s="164"/>
      <c r="AF2723" s="164"/>
      <c r="AG2723" s="419">
        <f t="shared" si="954"/>
        <v>0</v>
      </c>
      <c r="AH2723" s="420">
        <f t="shared" si="955"/>
        <v>0</v>
      </c>
      <c r="AI2723" s="313">
        <f t="shared" si="956"/>
        <v>0</v>
      </c>
      <c r="AJ2723" s="419">
        <f t="shared" si="957"/>
        <v>0</v>
      </c>
      <c r="AK2723" s="420">
        <f t="shared" si="958"/>
        <v>0</v>
      </c>
      <c r="AL2723" s="313">
        <f t="shared" si="959"/>
        <v>0</v>
      </c>
      <c r="AM2723" s="419">
        <f t="shared" si="960"/>
        <v>0</v>
      </c>
      <c r="AN2723" s="420">
        <f t="shared" si="961"/>
        <v>0</v>
      </c>
      <c r="AO2723" s="313">
        <f t="shared" si="962"/>
        <v>0</v>
      </c>
      <c r="AP2723" s="419">
        <f t="shared" si="963"/>
        <v>0</v>
      </c>
      <c r="AQ2723" s="420">
        <f t="shared" si="964"/>
        <v>0</v>
      </c>
      <c r="AR2723" s="313">
        <f t="shared" si="965"/>
        <v>0</v>
      </c>
      <c r="AS2723" s="419">
        <f t="shared" si="966"/>
        <v>0</v>
      </c>
      <c r="AT2723" s="420">
        <f t="shared" si="967"/>
        <v>0</v>
      </c>
      <c r="AU2723" s="313">
        <f t="shared" si="968"/>
        <v>0</v>
      </c>
      <c r="AV2723" s="419">
        <f t="shared" si="969"/>
        <v>0</v>
      </c>
      <c r="AW2723" s="420">
        <f t="shared" si="970"/>
        <v>0</v>
      </c>
      <c r="AX2723" s="313">
        <f t="shared" si="971"/>
        <v>0</v>
      </c>
      <c r="AY2723" s="419">
        <f t="shared" si="972"/>
        <v>0</v>
      </c>
      <c r="AZ2723" s="420">
        <f t="shared" si="973"/>
        <v>0</v>
      </c>
      <c r="BA2723" s="313">
        <f t="shared" si="974"/>
        <v>0</v>
      </c>
      <c r="BB2723" s="419">
        <f t="shared" si="975"/>
        <v>0</v>
      </c>
      <c r="BC2723" s="420">
        <f t="shared" si="976"/>
        <v>0</v>
      </c>
      <c r="BD2723" s="313">
        <f t="shared" si="977"/>
        <v>0</v>
      </c>
      <c r="BE2723" s="419">
        <f t="shared" si="978"/>
        <v>0</v>
      </c>
      <c r="BF2723" s="420">
        <f t="shared" si="979"/>
        <v>0</v>
      </c>
      <c r="BG2723" s="313">
        <f t="shared" si="980"/>
        <v>0</v>
      </c>
      <c r="BH2723" s="419">
        <f t="shared" si="981"/>
        <v>0</v>
      </c>
      <c r="BI2723" s="420">
        <f t="shared" si="982"/>
        <v>0</v>
      </c>
      <c r="BJ2723" s="313">
        <f t="shared" si="983"/>
        <v>0</v>
      </c>
      <c r="BK2723" s="419">
        <f t="shared" si="984"/>
        <v>0</v>
      </c>
      <c r="BL2723" s="420">
        <f t="shared" si="985"/>
        <v>0</v>
      </c>
      <c r="BM2723" s="313">
        <f t="shared" si="986"/>
        <v>0</v>
      </c>
      <c r="BN2723" s="419">
        <f t="shared" si="987"/>
        <v>0</v>
      </c>
      <c r="BO2723" s="420">
        <f t="shared" si="988"/>
        <v>0</v>
      </c>
      <c r="BP2723" s="313">
        <f t="shared" si="989"/>
        <v>0</v>
      </c>
      <c r="BQ2723" s="419">
        <f t="shared" si="990"/>
        <v>0</v>
      </c>
      <c r="BR2723" s="420">
        <f t="shared" si="991"/>
        <v>0</v>
      </c>
      <c r="BS2723" s="313">
        <f t="shared" si="992"/>
        <v>0</v>
      </c>
      <c r="BT2723" s="419">
        <f t="shared" si="993"/>
        <v>0</v>
      </c>
      <c r="BU2723" s="420">
        <f t="shared" si="994"/>
        <v>0</v>
      </c>
      <c r="BV2723" s="313">
        <f t="shared" si="995"/>
        <v>0</v>
      </c>
      <c r="BW2723" s="419">
        <f t="shared" si="996"/>
        <v>0</v>
      </c>
      <c r="BX2723" s="420">
        <f t="shared" si="997"/>
        <v>0</v>
      </c>
      <c r="BY2723" s="313">
        <f t="shared" si="998"/>
        <v>0</v>
      </c>
      <c r="BZ2723" s="419">
        <f t="shared" si="999"/>
        <v>0</v>
      </c>
      <c r="CA2723" s="420">
        <f t="shared" si="1000"/>
        <v>0</v>
      </c>
      <c r="CB2723" s="313">
        <f t="shared" si="1001"/>
        <v>0</v>
      </c>
      <c r="CC2723" s="419">
        <f t="shared" si="1002"/>
        <v>0</v>
      </c>
      <c r="CD2723" s="420">
        <f t="shared" si="1003"/>
        <v>0</v>
      </c>
      <c r="CE2723" s="313">
        <f t="shared" si="1004"/>
        <v>0</v>
      </c>
      <c r="CF2723" s="164"/>
      <c r="CG2723" s="272">
        <f t="shared" si="1005"/>
        <v>0</v>
      </c>
      <c r="CH2723" s="273" t="str">
        <f>IF(CG2723=0,"",
IF(SUM($CG$2675:CG2723)=1,CI2723,
IF($CG$2795&gt;SUM($CG$2675:CG2723),_xlfn.CONCAT(", ",CI2723),
IF($CG$2795=SUM($CG$2675:CG2723),_xlfn.CONCAT(" y ",CI2723)))))</f>
        <v/>
      </c>
      <c r="CI2723" s="156" t="s">
        <v>5157</v>
      </c>
    </row>
    <row r="2724" spans="1:87" ht="15" customHeight="1">
      <c r="A2724" s="57"/>
      <c r="B2724" s="26"/>
      <c r="C2724" s="165" t="s">
        <v>5158</v>
      </c>
      <c r="D2724" s="852" t="str">
        <f t="shared" si="953"/>
        <v>UNIVERSIDAD TECNOLOGICA DE GUTIERREZ ZAMORA</v>
      </c>
      <c r="E2724" s="853"/>
      <c r="F2724" s="853"/>
      <c r="G2724" s="853"/>
      <c r="H2724" s="853"/>
      <c r="I2724" s="853"/>
      <c r="J2724" s="853"/>
      <c r="K2724" s="853"/>
      <c r="L2724" s="854"/>
      <c r="M2724" s="614"/>
      <c r="N2724" s="614"/>
      <c r="O2724" s="614"/>
      <c r="P2724" s="614"/>
      <c r="Q2724" s="614"/>
      <c r="R2724" s="614"/>
      <c r="S2724" s="614"/>
      <c r="T2724" s="614"/>
      <c r="U2724" s="614"/>
      <c r="V2724" s="614"/>
      <c r="W2724" s="614"/>
      <c r="X2724" s="614"/>
      <c r="Y2724" s="614"/>
      <c r="Z2724" s="614"/>
      <c r="AA2724" s="614"/>
      <c r="AB2724" s="614"/>
      <c r="AC2724" s="614"/>
      <c r="AD2724" s="614"/>
      <c r="AE2724" s="164"/>
      <c r="AF2724" s="164"/>
      <c r="AG2724" s="419">
        <f t="shared" si="954"/>
        <v>0</v>
      </c>
      <c r="AH2724" s="420">
        <f t="shared" si="955"/>
        <v>0</v>
      </c>
      <c r="AI2724" s="313">
        <f t="shared" si="956"/>
        <v>0</v>
      </c>
      <c r="AJ2724" s="419">
        <f t="shared" si="957"/>
        <v>0</v>
      </c>
      <c r="AK2724" s="420">
        <f t="shared" si="958"/>
        <v>0</v>
      </c>
      <c r="AL2724" s="313">
        <f t="shared" si="959"/>
        <v>0</v>
      </c>
      <c r="AM2724" s="419">
        <f t="shared" si="960"/>
        <v>0</v>
      </c>
      <c r="AN2724" s="420">
        <f t="shared" si="961"/>
        <v>0</v>
      </c>
      <c r="AO2724" s="313">
        <f t="shared" si="962"/>
        <v>0</v>
      </c>
      <c r="AP2724" s="419">
        <f t="shared" si="963"/>
        <v>0</v>
      </c>
      <c r="AQ2724" s="420">
        <f t="shared" si="964"/>
        <v>0</v>
      </c>
      <c r="AR2724" s="313">
        <f t="shared" si="965"/>
        <v>0</v>
      </c>
      <c r="AS2724" s="419">
        <f t="shared" si="966"/>
        <v>0</v>
      </c>
      <c r="AT2724" s="420">
        <f t="shared" si="967"/>
        <v>0</v>
      </c>
      <c r="AU2724" s="313">
        <f t="shared" si="968"/>
        <v>0</v>
      </c>
      <c r="AV2724" s="419">
        <f t="shared" si="969"/>
        <v>0</v>
      </c>
      <c r="AW2724" s="420">
        <f t="shared" si="970"/>
        <v>0</v>
      </c>
      <c r="AX2724" s="313">
        <f t="shared" si="971"/>
        <v>0</v>
      </c>
      <c r="AY2724" s="419">
        <f t="shared" si="972"/>
        <v>0</v>
      </c>
      <c r="AZ2724" s="420">
        <f t="shared" si="973"/>
        <v>0</v>
      </c>
      <c r="BA2724" s="313">
        <f t="shared" si="974"/>
        <v>0</v>
      </c>
      <c r="BB2724" s="419">
        <f t="shared" si="975"/>
        <v>0</v>
      </c>
      <c r="BC2724" s="420">
        <f t="shared" si="976"/>
        <v>0</v>
      </c>
      <c r="BD2724" s="313">
        <f t="shared" si="977"/>
        <v>0</v>
      </c>
      <c r="BE2724" s="419">
        <f t="shared" si="978"/>
        <v>0</v>
      </c>
      <c r="BF2724" s="420">
        <f t="shared" si="979"/>
        <v>0</v>
      </c>
      <c r="BG2724" s="313">
        <f t="shared" si="980"/>
        <v>0</v>
      </c>
      <c r="BH2724" s="419">
        <f t="shared" si="981"/>
        <v>0</v>
      </c>
      <c r="BI2724" s="420">
        <f t="shared" si="982"/>
        <v>0</v>
      </c>
      <c r="BJ2724" s="313">
        <f t="shared" si="983"/>
        <v>0</v>
      </c>
      <c r="BK2724" s="419">
        <f t="shared" si="984"/>
        <v>0</v>
      </c>
      <c r="BL2724" s="420">
        <f t="shared" si="985"/>
        <v>0</v>
      </c>
      <c r="BM2724" s="313">
        <f t="shared" si="986"/>
        <v>0</v>
      </c>
      <c r="BN2724" s="419">
        <f t="shared" si="987"/>
        <v>0</v>
      </c>
      <c r="BO2724" s="420">
        <f t="shared" si="988"/>
        <v>0</v>
      </c>
      <c r="BP2724" s="313">
        <f t="shared" si="989"/>
        <v>0</v>
      </c>
      <c r="BQ2724" s="419">
        <f t="shared" si="990"/>
        <v>0</v>
      </c>
      <c r="BR2724" s="420">
        <f t="shared" si="991"/>
        <v>0</v>
      </c>
      <c r="BS2724" s="313">
        <f t="shared" si="992"/>
        <v>0</v>
      </c>
      <c r="BT2724" s="419">
        <f t="shared" si="993"/>
        <v>0</v>
      </c>
      <c r="BU2724" s="420">
        <f t="shared" si="994"/>
        <v>0</v>
      </c>
      <c r="BV2724" s="313">
        <f t="shared" si="995"/>
        <v>0</v>
      </c>
      <c r="BW2724" s="419">
        <f t="shared" si="996"/>
        <v>0</v>
      </c>
      <c r="BX2724" s="420">
        <f t="shared" si="997"/>
        <v>0</v>
      </c>
      <c r="BY2724" s="313">
        <f t="shared" si="998"/>
        <v>0</v>
      </c>
      <c r="BZ2724" s="419">
        <f t="shared" si="999"/>
        <v>0</v>
      </c>
      <c r="CA2724" s="420">
        <f t="shared" si="1000"/>
        <v>0</v>
      </c>
      <c r="CB2724" s="313">
        <f t="shared" si="1001"/>
        <v>0</v>
      </c>
      <c r="CC2724" s="419">
        <f t="shared" si="1002"/>
        <v>0</v>
      </c>
      <c r="CD2724" s="420">
        <f t="shared" si="1003"/>
        <v>0</v>
      </c>
      <c r="CE2724" s="313">
        <f t="shared" si="1004"/>
        <v>0</v>
      </c>
      <c r="CF2724" s="164"/>
      <c r="CG2724" s="272">
        <f t="shared" si="1005"/>
        <v>0</v>
      </c>
      <c r="CH2724" s="273" t="str">
        <f>IF(CG2724=0,"",
IF(SUM($CG$2675:CG2724)=1,CI2724,
IF($CG$2795&gt;SUM($CG$2675:CG2724),_xlfn.CONCAT(", ",CI2724),
IF($CG$2795=SUM($CG$2675:CG2724),_xlfn.CONCAT(" y ",CI2724)))))</f>
        <v/>
      </c>
      <c r="CI2724" s="156" t="s">
        <v>5159</v>
      </c>
    </row>
    <row r="2725" spans="1:87" ht="15" customHeight="1">
      <c r="A2725" s="57"/>
      <c r="B2725" s="26"/>
      <c r="C2725" s="165" t="s">
        <v>5160</v>
      </c>
      <c r="D2725" s="852" t="str">
        <f t="shared" si="953"/>
        <v>CONSEJO VERACRUZANO DE INVESTIGACION CIENTIFICA Y DESARROLLO TECNOLOGICO</v>
      </c>
      <c r="E2725" s="853"/>
      <c r="F2725" s="853"/>
      <c r="G2725" s="853"/>
      <c r="H2725" s="853"/>
      <c r="I2725" s="853"/>
      <c r="J2725" s="853"/>
      <c r="K2725" s="853"/>
      <c r="L2725" s="854"/>
      <c r="M2725" s="614"/>
      <c r="N2725" s="614"/>
      <c r="O2725" s="614"/>
      <c r="P2725" s="614"/>
      <c r="Q2725" s="614"/>
      <c r="R2725" s="614"/>
      <c r="S2725" s="614"/>
      <c r="T2725" s="614"/>
      <c r="U2725" s="614"/>
      <c r="V2725" s="614"/>
      <c r="W2725" s="614"/>
      <c r="X2725" s="614"/>
      <c r="Y2725" s="614"/>
      <c r="Z2725" s="614"/>
      <c r="AA2725" s="614"/>
      <c r="AB2725" s="614"/>
      <c r="AC2725" s="614"/>
      <c r="AD2725" s="614"/>
      <c r="AE2725" s="164"/>
      <c r="AF2725" s="164"/>
      <c r="AG2725" s="419">
        <f t="shared" si="954"/>
        <v>0</v>
      </c>
      <c r="AH2725" s="420">
        <f t="shared" si="955"/>
        <v>0</v>
      </c>
      <c r="AI2725" s="313">
        <f t="shared" si="956"/>
        <v>0</v>
      </c>
      <c r="AJ2725" s="419">
        <f t="shared" si="957"/>
        <v>0</v>
      </c>
      <c r="AK2725" s="420">
        <f t="shared" si="958"/>
        <v>0</v>
      </c>
      <c r="AL2725" s="313">
        <f t="shared" si="959"/>
        <v>0</v>
      </c>
      <c r="AM2725" s="419">
        <f t="shared" si="960"/>
        <v>0</v>
      </c>
      <c r="AN2725" s="420">
        <f t="shared" si="961"/>
        <v>0</v>
      </c>
      <c r="AO2725" s="313">
        <f t="shared" si="962"/>
        <v>0</v>
      </c>
      <c r="AP2725" s="419">
        <f t="shared" si="963"/>
        <v>0</v>
      </c>
      <c r="AQ2725" s="420">
        <f t="shared" si="964"/>
        <v>0</v>
      </c>
      <c r="AR2725" s="313">
        <f t="shared" si="965"/>
        <v>0</v>
      </c>
      <c r="AS2725" s="419">
        <f t="shared" si="966"/>
        <v>0</v>
      </c>
      <c r="AT2725" s="420">
        <f t="shared" si="967"/>
        <v>0</v>
      </c>
      <c r="AU2725" s="313">
        <f t="shared" si="968"/>
        <v>0</v>
      </c>
      <c r="AV2725" s="419">
        <f t="shared" si="969"/>
        <v>0</v>
      </c>
      <c r="AW2725" s="420">
        <f t="shared" si="970"/>
        <v>0</v>
      </c>
      <c r="AX2725" s="313">
        <f t="shared" si="971"/>
        <v>0</v>
      </c>
      <c r="AY2725" s="419">
        <f t="shared" si="972"/>
        <v>0</v>
      </c>
      <c r="AZ2725" s="420">
        <f t="shared" si="973"/>
        <v>0</v>
      </c>
      <c r="BA2725" s="313">
        <f t="shared" si="974"/>
        <v>0</v>
      </c>
      <c r="BB2725" s="419">
        <f t="shared" si="975"/>
        <v>0</v>
      </c>
      <c r="BC2725" s="420">
        <f t="shared" si="976"/>
        <v>0</v>
      </c>
      <c r="BD2725" s="313">
        <f t="shared" si="977"/>
        <v>0</v>
      </c>
      <c r="BE2725" s="419">
        <f t="shared" si="978"/>
        <v>0</v>
      </c>
      <c r="BF2725" s="420">
        <f t="shared" si="979"/>
        <v>0</v>
      </c>
      <c r="BG2725" s="313">
        <f t="shared" si="980"/>
        <v>0</v>
      </c>
      <c r="BH2725" s="419">
        <f t="shared" si="981"/>
        <v>0</v>
      </c>
      <c r="BI2725" s="420">
        <f t="shared" si="982"/>
        <v>0</v>
      </c>
      <c r="BJ2725" s="313">
        <f t="shared" si="983"/>
        <v>0</v>
      </c>
      <c r="BK2725" s="419">
        <f t="shared" si="984"/>
        <v>0</v>
      </c>
      <c r="BL2725" s="420">
        <f t="shared" si="985"/>
        <v>0</v>
      </c>
      <c r="BM2725" s="313">
        <f t="shared" si="986"/>
        <v>0</v>
      </c>
      <c r="BN2725" s="419">
        <f t="shared" si="987"/>
        <v>0</v>
      </c>
      <c r="BO2725" s="420">
        <f t="shared" si="988"/>
        <v>0</v>
      </c>
      <c r="BP2725" s="313">
        <f t="shared" si="989"/>
        <v>0</v>
      </c>
      <c r="BQ2725" s="419">
        <f t="shared" si="990"/>
        <v>0</v>
      </c>
      <c r="BR2725" s="420">
        <f t="shared" si="991"/>
        <v>0</v>
      </c>
      <c r="BS2725" s="313">
        <f t="shared" si="992"/>
        <v>0</v>
      </c>
      <c r="BT2725" s="419">
        <f t="shared" si="993"/>
        <v>0</v>
      </c>
      <c r="BU2725" s="420">
        <f t="shared" si="994"/>
        <v>0</v>
      </c>
      <c r="BV2725" s="313">
        <f t="shared" si="995"/>
        <v>0</v>
      </c>
      <c r="BW2725" s="419">
        <f t="shared" si="996"/>
        <v>0</v>
      </c>
      <c r="BX2725" s="420">
        <f t="shared" si="997"/>
        <v>0</v>
      </c>
      <c r="BY2725" s="313">
        <f t="shared" si="998"/>
        <v>0</v>
      </c>
      <c r="BZ2725" s="419">
        <f t="shared" si="999"/>
        <v>0</v>
      </c>
      <c r="CA2725" s="420">
        <f t="shared" si="1000"/>
        <v>0</v>
      </c>
      <c r="CB2725" s="313">
        <f t="shared" si="1001"/>
        <v>0</v>
      </c>
      <c r="CC2725" s="419">
        <f t="shared" si="1002"/>
        <v>0</v>
      </c>
      <c r="CD2725" s="420">
        <f t="shared" si="1003"/>
        <v>0</v>
      </c>
      <c r="CE2725" s="313">
        <f t="shared" si="1004"/>
        <v>0</v>
      </c>
      <c r="CF2725" s="164"/>
      <c r="CG2725" s="272">
        <f t="shared" si="1005"/>
        <v>0</v>
      </c>
      <c r="CH2725" s="273" t="str">
        <f>IF(CG2725=0,"",
IF(SUM($CG$2675:CG2725)=1,CI2725,
IF($CG$2795&gt;SUM($CG$2675:CG2725),_xlfn.CONCAT(", ",CI2725),
IF($CG$2795=SUM($CG$2675:CG2725),_xlfn.CONCAT(" y ",CI2725)))))</f>
        <v/>
      </c>
      <c r="CI2725" s="156" t="s">
        <v>5161</v>
      </c>
    </row>
    <row r="2726" spans="1:87" ht="15" customHeight="1">
      <c r="A2726" s="57"/>
      <c r="B2726" s="26"/>
      <c r="C2726" s="165" t="s">
        <v>5162</v>
      </c>
      <c r="D2726" s="852" t="str">
        <f t="shared" si="953"/>
        <v>COLEGIO DE ESTUDIOS CIENTIFICOS Y TECNOLOGICOS</v>
      </c>
      <c r="E2726" s="853"/>
      <c r="F2726" s="853"/>
      <c r="G2726" s="853"/>
      <c r="H2726" s="853"/>
      <c r="I2726" s="853"/>
      <c r="J2726" s="853"/>
      <c r="K2726" s="853"/>
      <c r="L2726" s="854"/>
      <c r="M2726" s="614"/>
      <c r="N2726" s="614"/>
      <c r="O2726" s="614"/>
      <c r="P2726" s="614"/>
      <c r="Q2726" s="614"/>
      <c r="R2726" s="614"/>
      <c r="S2726" s="614"/>
      <c r="T2726" s="614"/>
      <c r="U2726" s="614"/>
      <c r="V2726" s="614"/>
      <c r="W2726" s="614"/>
      <c r="X2726" s="614"/>
      <c r="Y2726" s="614"/>
      <c r="Z2726" s="614"/>
      <c r="AA2726" s="614"/>
      <c r="AB2726" s="614"/>
      <c r="AC2726" s="614"/>
      <c r="AD2726" s="614"/>
      <c r="AE2726" s="164"/>
      <c r="AF2726" s="164"/>
      <c r="AG2726" s="419">
        <f t="shared" si="954"/>
        <v>0</v>
      </c>
      <c r="AH2726" s="420">
        <f t="shared" si="955"/>
        <v>0</v>
      </c>
      <c r="AI2726" s="313">
        <f t="shared" si="956"/>
        <v>0</v>
      </c>
      <c r="AJ2726" s="419">
        <f t="shared" si="957"/>
        <v>0</v>
      </c>
      <c r="AK2726" s="420">
        <f t="shared" si="958"/>
        <v>0</v>
      </c>
      <c r="AL2726" s="313">
        <f t="shared" si="959"/>
        <v>0</v>
      </c>
      <c r="AM2726" s="419">
        <f t="shared" si="960"/>
        <v>0</v>
      </c>
      <c r="AN2726" s="420">
        <f t="shared" si="961"/>
        <v>0</v>
      </c>
      <c r="AO2726" s="313">
        <f t="shared" si="962"/>
        <v>0</v>
      </c>
      <c r="AP2726" s="419">
        <f t="shared" si="963"/>
        <v>0</v>
      </c>
      <c r="AQ2726" s="420">
        <f t="shared" si="964"/>
        <v>0</v>
      </c>
      <c r="AR2726" s="313">
        <f t="shared" si="965"/>
        <v>0</v>
      </c>
      <c r="AS2726" s="419">
        <f t="shared" si="966"/>
        <v>0</v>
      </c>
      <c r="AT2726" s="420">
        <f t="shared" si="967"/>
        <v>0</v>
      </c>
      <c r="AU2726" s="313">
        <f t="shared" si="968"/>
        <v>0</v>
      </c>
      <c r="AV2726" s="419">
        <f t="shared" si="969"/>
        <v>0</v>
      </c>
      <c r="AW2726" s="420">
        <f t="shared" si="970"/>
        <v>0</v>
      </c>
      <c r="AX2726" s="313">
        <f t="shared" si="971"/>
        <v>0</v>
      </c>
      <c r="AY2726" s="419">
        <f t="shared" si="972"/>
        <v>0</v>
      </c>
      <c r="AZ2726" s="420">
        <f t="shared" si="973"/>
        <v>0</v>
      </c>
      <c r="BA2726" s="313">
        <f t="shared" si="974"/>
        <v>0</v>
      </c>
      <c r="BB2726" s="419">
        <f t="shared" si="975"/>
        <v>0</v>
      </c>
      <c r="BC2726" s="420">
        <f t="shared" si="976"/>
        <v>0</v>
      </c>
      <c r="BD2726" s="313">
        <f t="shared" si="977"/>
        <v>0</v>
      </c>
      <c r="BE2726" s="419">
        <f t="shared" si="978"/>
        <v>0</v>
      </c>
      <c r="BF2726" s="420">
        <f t="shared" si="979"/>
        <v>0</v>
      </c>
      <c r="BG2726" s="313">
        <f t="shared" si="980"/>
        <v>0</v>
      </c>
      <c r="BH2726" s="419">
        <f t="shared" si="981"/>
        <v>0</v>
      </c>
      <c r="BI2726" s="420">
        <f t="shared" si="982"/>
        <v>0</v>
      </c>
      <c r="BJ2726" s="313">
        <f t="shared" si="983"/>
        <v>0</v>
      </c>
      <c r="BK2726" s="419">
        <f t="shared" si="984"/>
        <v>0</v>
      </c>
      <c r="BL2726" s="420">
        <f t="shared" si="985"/>
        <v>0</v>
      </c>
      <c r="BM2726" s="313">
        <f t="shared" si="986"/>
        <v>0</v>
      </c>
      <c r="BN2726" s="419">
        <f t="shared" si="987"/>
        <v>0</v>
      </c>
      <c r="BO2726" s="420">
        <f t="shared" si="988"/>
        <v>0</v>
      </c>
      <c r="BP2726" s="313">
        <f t="shared" si="989"/>
        <v>0</v>
      </c>
      <c r="BQ2726" s="419">
        <f t="shared" si="990"/>
        <v>0</v>
      </c>
      <c r="BR2726" s="420">
        <f t="shared" si="991"/>
        <v>0</v>
      </c>
      <c r="BS2726" s="313">
        <f t="shared" si="992"/>
        <v>0</v>
      </c>
      <c r="BT2726" s="419">
        <f t="shared" si="993"/>
        <v>0</v>
      </c>
      <c r="BU2726" s="420">
        <f t="shared" si="994"/>
        <v>0</v>
      </c>
      <c r="BV2726" s="313">
        <f t="shared" si="995"/>
        <v>0</v>
      </c>
      <c r="BW2726" s="419">
        <f t="shared" si="996"/>
        <v>0</v>
      </c>
      <c r="BX2726" s="420">
        <f t="shared" si="997"/>
        <v>0</v>
      </c>
      <c r="BY2726" s="313">
        <f t="shared" si="998"/>
        <v>0</v>
      </c>
      <c r="BZ2726" s="419">
        <f t="shared" si="999"/>
        <v>0</v>
      </c>
      <c r="CA2726" s="420">
        <f t="shared" si="1000"/>
        <v>0</v>
      </c>
      <c r="CB2726" s="313">
        <f t="shared" si="1001"/>
        <v>0</v>
      </c>
      <c r="CC2726" s="419">
        <f t="shared" si="1002"/>
        <v>0</v>
      </c>
      <c r="CD2726" s="420">
        <f t="shared" si="1003"/>
        <v>0</v>
      </c>
      <c r="CE2726" s="313">
        <f t="shared" si="1004"/>
        <v>0</v>
      </c>
      <c r="CF2726" s="164"/>
      <c r="CG2726" s="272">
        <f t="shared" si="1005"/>
        <v>0</v>
      </c>
      <c r="CH2726" s="273" t="str">
        <f>IF(CG2726=0,"",
IF(SUM($CG$2675:CG2726)=1,CI2726,
IF($CG$2795&gt;SUM($CG$2675:CG2726),_xlfn.CONCAT(", ",CI2726),
IF($CG$2795=SUM($CG$2675:CG2726),_xlfn.CONCAT(" y ",CI2726)))))</f>
        <v/>
      </c>
      <c r="CI2726" s="156" t="s">
        <v>5163</v>
      </c>
    </row>
    <row r="2727" spans="1:87" ht="15" customHeight="1">
      <c r="A2727" s="57"/>
      <c r="B2727" s="26"/>
      <c r="C2727" s="165" t="s">
        <v>5164</v>
      </c>
      <c r="D2727" s="852" t="str">
        <f t="shared" si="953"/>
        <v>COLEGIO DE VERACRUZ</v>
      </c>
      <c r="E2727" s="853"/>
      <c r="F2727" s="853"/>
      <c r="G2727" s="853"/>
      <c r="H2727" s="853"/>
      <c r="I2727" s="853"/>
      <c r="J2727" s="853"/>
      <c r="K2727" s="853"/>
      <c r="L2727" s="854"/>
      <c r="M2727" s="614"/>
      <c r="N2727" s="614"/>
      <c r="O2727" s="614"/>
      <c r="P2727" s="614"/>
      <c r="Q2727" s="614"/>
      <c r="R2727" s="614"/>
      <c r="S2727" s="614"/>
      <c r="T2727" s="614"/>
      <c r="U2727" s="614"/>
      <c r="V2727" s="614"/>
      <c r="W2727" s="614"/>
      <c r="X2727" s="614"/>
      <c r="Y2727" s="614"/>
      <c r="Z2727" s="614"/>
      <c r="AA2727" s="614"/>
      <c r="AB2727" s="614"/>
      <c r="AC2727" s="614"/>
      <c r="AD2727" s="614"/>
      <c r="AE2727" s="164"/>
      <c r="AF2727" s="164"/>
      <c r="AG2727" s="419">
        <f t="shared" si="954"/>
        <v>0</v>
      </c>
      <c r="AH2727" s="420">
        <f t="shared" si="955"/>
        <v>0</v>
      </c>
      <c r="AI2727" s="313">
        <f t="shared" si="956"/>
        <v>0</v>
      </c>
      <c r="AJ2727" s="419">
        <f t="shared" si="957"/>
        <v>0</v>
      </c>
      <c r="AK2727" s="420">
        <f t="shared" si="958"/>
        <v>0</v>
      </c>
      <c r="AL2727" s="313">
        <f t="shared" si="959"/>
        <v>0</v>
      </c>
      <c r="AM2727" s="419">
        <f t="shared" si="960"/>
        <v>0</v>
      </c>
      <c r="AN2727" s="420">
        <f t="shared" si="961"/>
        <v>0</v>
      </c>
      <c r="AO2727" s="313">
        <f t="shared" si="962"/>
        <v>0</v>
      </c>
      <c r="AP2727" s="419">
        <f t="shared" si="963"/>
        <v>0</v>
      </c>
      <c r="AQ2727" s="420">
        <f t="shared" si="964"/>
        <v>0</v>
      </c>
      <c r="AR2727" s="313">
        <f t="shared" si="965"/>
        <v>0</v>
      </c>
      <c r="AS2727" s="419">
        <f t="shared" si="966"/>
        <v>0</v>
      </c>
      <c r="AT2727" s="420">
        <f t="shared" si="967"/>
        <v>0</v>
      </c>
      <c r="AU2727" s="313">
        <f t="shared" si="968"/>
        <v>0</v>
      </c>
      <c r="AV2727" s="419">
        <f t="shared" si="969"/>
        <v>0</v>
      </c>
      <c r="AW2727" s="420">
        <f t="shared" si="970"/>
        <v>0</v>
      </c>
      <c r="AX2727" s="313">
        <f t="shared" si="971"/>
        <v>0</v>
      </c>
      <c r="AY2727" s="419">
        <f t="shared" si="972"/>
        <v>0</v>
      </c>
      <c r="AZ2727" s="420">
        <f t="shared" si="973"/>
        <v>0</v>
      </c>
      <c r="BA2727" s="313">
        <f t="shared" si="974"/>
        <v>0</v>
      </c>
      <c r="BB2727" s="419">
        <f t="shared" si="975"/>
        <v>0</v>
      </c>
      <c r="BC2727" s="420">
        <f t="shared" si="976"/>
        <v>0</v>
      </c>
      <c r="BD2727" s="313">
        <f t="shared" si="977"/>
        <v>0</v>
      </c>
      <c r="BE2727" s="419">
        <f t="shared" si="978"/>
        <v>0</v>
      </c>
      <c r="BF2727" s="420">
        <f t="shared" si="979"/>
        <v>0</v>
      </c>
      <c r="BG2727" s="313">
        <f t="shared" si="980"/>
        <v>0</v>
      </c>
      <c r="BH2727" s="419">
        <f t="shared" si="981"/>
        <v>0</v>
      </c>
      <c r="BI2727" s="420">
        <f t="shared" si="982"/>
        <v>0</v>
      </c>
      <c r="BJ2727" s="313">
        <f t="shared" si="983"/>
        <v>0</v>
      </c>
      <c r="BK2727" s="419">
        <f t="shared" si="984"/>
        <v>0</v>
      </c>
      <c r="BL2727" s="420">
        <f t="shared" si="985"/>
        <v>0</v>
      </c>
      <c r="BM2727" s="313">
        <f t="shared" si="986"/>
        <v>0</v>
      </c>
      <c r="BN2727" s="419">
        <f t="shared" si="987"/>
        <v>0</v>
      </c>
      <c r="BO2727" s="420">
        <f t="shared" si="988"/>
        <v>0</v>
      </c>
      <c r="BP2727" s="313">
        <f t="shared" si="989"/>
        <v>0</v>
      </c>
      <c r="BQ2727" s="419">
        <f t="shared" si="990"/>
        <v>0</v>
      </c>
      <c r="BR2727" s="420">
        <f t="shared" si="991"/>
        <v>0</v>
      </c>
      <c r="BS2727" s="313">
        <f t="shared" si="992"/>
        <v>0</v>
      </c>
      <c r="BT2727" s="419">
        <f t="shared" si="993"/>
        <v>0</v>
      </c>
      <c r="BU2727" s="420">
        <f t="shared" si="994"/>
        <v>0</v>
      </c>
      <c r="BV2727" s="313">
        <f t="shared" si="995"/>
        <v>0</v>
      </c>
      <c r="BW2727" s="419">
        <f t="shared" si="996"/>
        <v>0</v>
      </c>
      <c r="BX2727" s="420">
        <f t="shared" si="997"/>
        <v>0</v>
      </c>
      <c r="BY2727" s="313">
        <f t="shared" si="998"/>
        <v>0</v>
      </c>
      <c r="BZ2727" s="419">
        <f t="shared" si="999"/>
        <v>0</v>
      </c>
      <c r="CA2727" s="420">
        <f t="shared" si="1000"/>
        <v>0</v>
      </c>
      <c r="CB2727" s="313">
        <f t="shared" si="1001"/>
        <v>0</v>
      </c>
      <c r="CC2727" s="419">
        <f t="shared" si="1002"/>
        <v>0</v>
      </c>
      <c r="CD2727" s="420">
        <f t="shared" si="1003"/>
        <v>0</v>
      </c>
      <c r="CE2727" s="313">
        <f t="shared" si="1004"/>
        <v>0</v>
      </c>
      <c r="CF2727" s="164"/>
      <c r="CG2727" s="272">
        <f t="shared" si="1005"/>
        <v>0</v>
      </c>
      <c r="CH2727" s="273" t="str">
        <f>IF(CG2727=0,"",
IF(SUM($CG$2675:CG2727)=1,CI2727,
IF($CG$2795&gt;SUM($CG$2675:CG2727),_xlfn.CONCAT(", ",CI2727),
IF($CG$2795=SUM($CG$2675:CG2727),_xlfn.CONCAT(" y ",CI2727)))))</f>
        <v/>
      </c>
      <c r="CI2727" s="156" t="s">
        <v>5165</v>
      </c>
    </row>
    <row r="2728" spans="1:87" ht="15" customHeight="1">
      <c r="A2728" s="57"/>
      <c r="B2728" s="26"/>
      <c r="C2728" s="165" t="s">
        <v>5166</v>
      </c>
      <c r="D2728" s="852" t="str">
        <f t="shared" si="953"/>
        <v>UNIVERSIDAD POLITECNICA DE HUATUSCO</v>
      </c>
      <c r="E2728" s="853"/>
      <c r="F2728" s="853"/>
      <c r="G2728" s="853"/>
      <c r="H2728" s="853"/>
      <c r="I2728" s="853"/>
      <c r="J2728" s="853"/>
      <c r="K2728" s="853"/>
      <c r="L2728" s="854"/>
      <c r="M2728" s="614"/>
      <c r="N2728" s="614"/>
      <c r="O2728" s="614"/>
      <c r="P2728" s="614"/>
      <c r="Q2728" s="614"/>
      <c r="R2728" s="614"/>
      <c r="S2728" s="614"/>
      <c r="T2728" s="614"/>
      <c r="U2728" s="614"/>
      <c r="V2728" s="614"/>
      <c r="W2728" s="614"/>
      <c r="X2728" s="614"/>
      <c r="Y2728" s="614"/>
      <c r="Z2728" s="614"/>
      <c r="AA2728" s="614"/>
      <c r="AB2728" s="614"/>
      <c r="AC2728" s="614"/>
      <c r="AD2728" s="614"/>
      <c r="AE2728" s="164"/>
      <c r="AF2728" s="164"/>
      <c r="AG2728" s="419">
        <f t="shared" si="954"/>
        <v>0</v>
      </c>
      <c r="AH2728" s="420">
        <f t="shared" si="955"/>
        <v>0</v>
      </c>
      <c r="AI2728" s="313">
        <f t="shared" si="956"/>
        <v>0</v>
      </c>
      <c r="AJ2728" s="419">
        <f t="shared" si="957"/>
        <v>0</v>
      </c>
      <c r="AK2728" s="420">
        <f t="shared" si="958"/>
        <v>0</v>
      </c>
      <c r="AL2728" s="313">
        <f t="shared" si="959"/>
        <v>0</v>
      </c>
      <c r="AM2728" s="419">
        <f t="shared" si="960"/>
        <v>0</v>
      </c>
      <c r="AN2728" s="420">
        <f t="shared" si="961"/>
        <v>0</v>
      </c>
      <c r="AO2728" s="313">
        <f t="shared" si="962"/>
        <v>0</v>
      </c>
      <c r="AP2728" s="419">
        <f t="shared" si="963"/>
        <v>0</v>
      </c>
      <c r="AQ2728" s="420">
        <f t="shared" si="964"/>
        <v>0</v>
      </c>
      <c r="AR2728" s="313">
        <f t="shared" si="965"/>
        <v>0</v>
      </c>
      <c r="AS2728" s="419">
        <f t="shared" si="966"/>
        <v>0</v>
      </c>
      <c r="AT2728" s="420">
        <f t="shared" si="967"/>
        <v>0</v>
      </c>
      <c r="AU2728" s="313">
        <f t="shared" si="968"/>
        <v>0</v>
      </c>
      <c r="AV2728" s="419">
        <f t="shared" si="969"/>
        <v>0</v>
      </c>
      <c r="AW2728" s="420">
        <f t="shared" si="970"/>
        <v>0</v>
      </c>
      <c r="AX2728" s="313">
        <f t="shared" si="971"/>
        <v>0</v>
      </c>
      <c r="AY2728" s="419">
        <f t="shared" si="972"/>
        <v>0</v>
      </c>
      <c r="AZ2728" s="420">
        <f t="shared" si="973"/>
        <v>0</v>
      </c>
      <c r="BA2728" s="313">
        <f t="shared" si="974"/>
        <v>0</v>
      </c>
      <c r="BB2728" s="419">
        <f t="shared" si="975"/>
        <v>0</v>
      </c>
      <c r="BC2728" s="420">
        <f t="shared" si="976"/>
        <v>0</v>
      </c>
      <c r="BD2728" s="313">
        <f t="shared" si="977"/>
        <v>0</v>
      </c>
      <c r="BE2728" s="419">
        <f t="shared" si="978"/>
        <v>0</v>
      </c>
      <c r="BF2728" s="420">
        <f t="shared" si="979"/>
        <v>0</v>
      </c>
      <c r="BG2728" s="313">
        <f t="shared" si="980"/>
        <v>0</v>
      </c>
      <c r="BH2728" s="419">
        <f t="shared" si="981"/>
        <v>0</v>
      </c>
      <c r="BI2728" s="420">
        <f t="shared" si="982"/>
        <v>0</v>
      </c>
      <c r="BJ2728" s="313">
        <f t="shared" si="983"/>
        <v>0</v>
      </c>
      <c r="BK2728" s="419">
        <f t="shared" si="984"/>
        <v>0</v>
      </c>
      <c r="BL2728" s="420">
        <f t="shared" si="985"/>
        <v>0</v>
      </c>
      <c r="BM2728" s="313">
        <f t="shared" si="986"/>
        <v>0</v>
      </c>
      <c r="BN2728" s="419">
        <f t="shared" si="987"/>
        <v>0</v>
      </c>
      <c r="BO2728" s="420">
        <f t="shared" si="988"/>
        <v>0</v>
      </c>
      <c r="BP2728" s="313">
        <f t="shared" si="989"/>
        <v>0</v>
      </c>
      <c r="BQ2728" s="419">
        <f t="shared" si="990"/>
        <v>0</v>
      </c>
      <c r="BR2728" s="420">
        <f t="shared" si="991"/>
        <v>0</v>
      </c>
      <c r="BS2728" s="313">
        <f t="shared" si="992"/>
        <v>0</v>
      </c>
      <c r="BT2728" s="419">
        <f t="shared" si="993"/>
        <v>0</v>
      </c>
      <c r="BU2728" s="420">
        <f t="shared" si="994"/>
        <v>0</v>
      </c>
      <c r="BV2728" s="313">
        <f t="shared" si="995"/>
        <v>0</v>
      </c>
      <c r="BW2728" s="419">
        <f t="shared" si="996"/>
        <v>0</v>
      </c>
      <c r="BX2728" s="420">
        <f t="shared" si="997"/>
        <v>0</v>
      </c>
      <c r="BY2728" s="313">
        <f t="shared" si="998"/>
        <v>0</v>
      </c>
      <c r="BZ2728" s="419">
        <f t="shared" si="999"/>
        <v>0</v>
      </c>
      <c r="CA2728" s="420">
        <f t="shared" si="1000"/>
        <v>0</v>
      </c>
      <c r="CB2728" s="313">
        <f t="shared" si="1001"/>
        <v>0</v>
      </c>
      <c r="CC2728" s="419">
        <f t="shared" si="1002"/>
        <v>0</v>
      </c>
      <c r="CD2728" s="420">
        <f t="shared" si="1003"/>
        <v>0</v>
      </c>
      <c r="CE2728" s="313">
        <f t="shared" si="1004"/>
        <v>0</v>
      </c>
      <c r="CF2728" s="164"/>
      <c r="CG2728" s="272">
        <f t="shared" si="1005"/>
        <v>0</v>
      </c>
      <c r="CH2728" s="273" t="str">
        <f>IF(CG2728=0,"",
IF(SUM($CG$2675:CG2728)=1,CI2728,
IF($CG$2795&gt;SUM($CG$2675:CG2728),_xlfn.CONCAT(", ",CI2728),
IF($CG$2795=SUM($CG$2675:CG2728),_xlfn.CONCAT(" y ",CI2728)))))</f>
        <v/>
      </c>
      <c r="CI2728" s="156" t="s">
        <v>5167</v>
      </c>
    </row>
    <row r="2729" spans="1:87" ht="15" customHeight="1">
      <c r="A2729" s="57"/>
      <c r="B2729" s="26"/>
      <c r="C2729" s="165" t="s">
        <v>5168</v>
      </c>
      <c r="D2729" s="852" t="str">
        <f t="shared" si="953"/>
        <v>UNIVERSIDAD POPULAR AUTONOMA DE VERACRUZ</v>
      </c>
      <c r="E2729" s="853"/>
      <c r="F2729" s="853"/>
      <c r="G2729" s="853"/>
      <c r="H2729" s="853"/>
      <c r="I2729" s="853"/>
      <c r="J2729" s="853"/>
      <c r="K2729" s="853"/>
      <c r="L2729" s="854"/>
      <c r="M2729" s="614"/>
      <c r="N2729" s="614"/>
      <c r="O2729" s="614"/>
      <c r="P2729" s="614"/>
      <c r="Q2729" s="614"/>
      <c r="R2729" s="614"/>
      <c r="S2729" s="614"/>
      <c r="T2729" s="614"/>
      <c r="U2729" s="614"/>
      <c r="V2729" s="614"/>
      <c r="W2729" s="614"/>
      <c r="X2729" s="614"/>
      <c r="Y2729" s="614"/>
      <c r="Z2729" s="614"/>
      <c r="AA2729" s="614"/>
      <c r="AB2729" s="614"/>
      <c r="AC2729" s="614"/>
      <c r="AD2729" s="614"/>
      <c r="AE2729" s="164"/>
      <c r="AF2729" s="164"/>
      <c r="AG2729" s="419">
        <f t="shared" si="954"/>
        <v>0</v>
      </c>
      <c r="AH2729" s="420">
        <f t="shared" si="955"/>
        <v>0</v>
      </c>
      <c r="AI2729" s="313">
        <f t="shared" si="956"/>
        <v>0</v>
      </c>
      <c r="AJ2729" s="419">
        <f t="shared" si="957"/>
        <v>0</v>
      </c>
      <c r="AK2729" s="420">
        <f t="shared" si="958"/>
        <v>0</v>
      </c>
      <c r="AL2729" s="313">
        <f t="shared" si="959"/>
        <v>0</v>
      </c>
      <c r="AM2729" s="419">
        <f t="shared" si="960"/>
        <v>0</v>
      </c>
      <c r="AN2729" s="420">
        <f t="shared" si="961"/>
        <v>0</v>
      </c>
      <c r="AO2729" s="313">
        <f t="shared" si="962"/>
        <v>0</v>
      </c>
      <c r="AP2729" s="419">
        <f t="shared" si="963"/>
        <v>0</v>
      </c>
      <c r="AQ2729" s="420">
        <f t="shared" si="964"/>
        <v>0</v>
      </c>
      <c r="AR2729" s="313">
        <f t="shared" si="965"/>
        <v>0</v>
      </c>
      <c r="AS2729" s="419">
        <f t="shared" si="966"/>
        <v>0</v>
      </c>
      <c r="AT2729" s="420">
        <f t="shared" si="967"/>
        <v>0</v>
      </c>
      <c r="AU2729" s="313">
        <f t="shared" si="968"/>
        <v>0</v>
      </c>
      <c r="AV2729" s="419">
        <f t="shared" si="969"/>
        <v>0</v>
      </c>
      <c r="AW2729" s="420">
        <f t="shared" si="970"/>
        <v>0</v>
      </c>
      <c r="AX2729" s="313">
        <f t="shared" si="971"/>
        <v>0</v>
      </c>
      <c r="AY2729" s="419">
        <f t="shared" si="972"/>
        <v>0</v>
      </c>
      <c r="AZ2729" s="420">
        <f t="shared" si="973"/>
        <v>0</v>
      </c>
      <c r="BA2729" s="313">
        <f t="shared" si="974"/>
        <v>0</v>
      </c>
      <c r="BB2729" s="419">
        <f t="shared" si="975"/>
        <v>0</v>
      </c>
      <c r="BC2729" s="420">
        <f t="shared" si="976"/>
        <v>0</v>
      </c>
      <c r="BD2729" s="313">
        <f t="shared" si="977"/>
        <v>0</v>
      </c>
      <c r="BE2729" s="419">
        <f t="shared" si="978"/>
        <v>0</v>
      </c>
      <c r="BF2729" s="420">
        <f t="shared" si="979"/>
        <v>0</v>
      </c>
      <c r="BG2729" s="313">
        <f t="shared" si="980"/>
        <v>0</v>
      </c>
      <c r="BH2729" s="419">
        <f t="shared" si="981"/>
        <v>0</v>
      </c>
      <c r="BI2729" s="420">
        <f t="shared" si="982"/>
        <v>0</v>
      </c>
      <c r="BJ2729" s="313">
        <f t="shared" si="983"/>
        <v>0</v>
      </c>
      <c r="BK2729" s="419">
        <f t="shared" si="984"/>
        <v>0</v>
      </c>
      <c r="BL2729" s="420">
        <f t="shared" si="985"/>
        <v>0</v>
      </c>
      <c r="BM2729" s="313">
        <f t="shared" si="986"/>
        <v>0</v>
      </c>
      <c r="BN2729" s="419">
        <f t="shared" si="987"/>
        <v>0</v>
      </c>
      <c r="BO2729" s="420">
        <f t="shared" si="988"/>
        <v>0</v>
      </c>
      <c r="BP2729" s="313">
        <f t="shared" si="989"/>
        <v>0</v>
      </c>
      <c r="BQ2729" s="419">
        <f t="shared" si="990"/>
        <v>0</v>
      </c>
      <c r="BR2729" s="420">
        <f t="shared" si="991"/>
        <v>0</v>
      </c>
      <c r="BS2729" s="313">
        <f t="shared" si="992"/>
        <v>0</v>
      </c>
      <c r="BT2729" s="419">
        <f t="shared" si="993"/>
        <v>0</v>
      </c>
      <c r="BU2729" s="420">
        <f t="shared" si="994"/>
        <v>0</v>
      </c>
      <c r="BV2729" s="313">
        <f t="shared" si="995"/>
        <v>0</v>
      </c>
      <c r="BW2729" s="419">
        <f t="shared" si="996"/>
        <v>0</v>
      </c>
      <c r="BX2729" s="420">
        <f t="shared" si="997"/>
        <v>0</v>
      </c>
      <c r="BY2729" s="313">
        <f t="shared" si="998"/>
        <v>0</v>
      </c>
      <c r="BZ2729" s="419">
        <f t="shared" si="999"/>
        <v>0</v>
      </c>
      <c r="CA2729" s="420">
        <f t="shared" si="1000"/>
        <v>0</v>
      </c>
      <c r="CB2729" s="313">
        <f t="shared" si="1001"/>
        <v>0</v>
      </c>
      <c r="CC2729" s="419">
        <f t="shared" si="1002"/>
        <v>0</v>
      </c>
      <c r="CD2729" s="420">
        <f t="shared" si="1003"/>
        <v>0</v>
      </c>
      <c r="CE2729" s="313">
        <f t="shared" si="1004"/>
        <v>0</v>
      </c>
      <c r="CF2729" s="164"/>
      <c r="CG2729" s="272">
        <f t="shared" si="1005"/>
        <v>0</v>
      </c>
      <c r="CH2729" s="273" t="str">
        <f>IF(CG2729=0,"",
IF(SUM($CG$2675:CG2729)=1,CI2729,
IF($CG$2795&gt;SUM($CG$2675:CG2729),_xlfn.CONCAT(", ",CI2729),
IF($CG$2795=SUM($CG$2675:CG2729),_xlfn.CONCAT(" y ",CI2729)))))</f>
        <v/>
      </c>
      <c r="CI2729" s="156" t="s">
        <v>5169</v>
      </c>
    </row>
    <row r="2730" spans="1:87" ht="15" customHeight="1">
      <c r="A2730" s="57"/>
      <c r="B2730" s="26"/>
      <c r="C2730" s="165" t="s">
        <v>5170</v>
      </c>
      <c r="D2730" s="852" t="str">
        <f t="shared" si="953"/>
        <v>INSTITUTO VERACRUZANO DE LA VIVIENDA</v>
      </c>
      <c r="E2730" s="853"/>
      <c r="F2730" s="853"/>
      <c r="G2730" s="853"/>
      <c r="H2730" s="853"/>
      <c r="I2730" s="853"/>
      <c r="J2730" s="853"/>
      <c r="K2730" s="853"/>
      <c r="L2730" s="854"/>
      <c r="M2730" s="614"/>
      <c r="N2730" s="614"/>
      <c r="O2730" s="614"/>
      <c r="P2730" s="614"/>
      <c r="Q2730" s="614"/>
      <c r="R2730" s="614"/>
      <c r="S2730" s="614"/>
      <c r="T2730" s="614"/>
      <c r="U2730" s="614"/>
      <c r="V2730" s="614"/>
      <c r="W2730" s="614"/>
      <c r="X2730" s="614"/>
      <c r="Y2730" s="614"/>
      <c r="Z2730" s="614"/>
      <c r="AA2730" s="614"/>
      <c r="AB2730" s="614"/>
      <c r="AC2730" s="614"/>
      <c r="AD2730" s="614"/>
      <c r="AE2730" s="164"/>
      <c r="AF2730" s="164"/>
      <c r="AG2730" s="419">
        <f t="shared" si="954"/>
        <v>0</v>
      </c>
      <c r="AH2730" s="420">
        <f t="shared" si="955"/>
        <v>0</v>
      </c>
      <c r="AI2730" s="313">
        <f t="shared" si="956"/>
        <v>0</v>
      </c>
      <c r="AJ2730" s="419">
        <f t="shared" si="957"/>
        <v>0</v>
      </c>
      <c r="AK2730" s="420">
        <f t="shared" si="958"/>
        <v>0</v>
      </c>
      <c r="AL2730" s="313">
        <f t="shared" si="959"/>
        <v>0</v>
      </c>
      <c r="AM2730" s="419">
        <f t="shared" si="960"/>
        <v>0</v>
      </c>
      <c r="AN2730" s="420">
        <f t="shared" si="961"/>
        <v>0</v>
      </c>
      <c r="AO2730" s="313">
        <f t="shared" si="962"/>
        <v>0</v>
      </c>
      <c r="AP2730" s="419">
        <f t="shared" si="963"/>
        <v>0</v>
      </c>
      <c r="AQ2730" s="420">
        <f t="shared" si="964"/>
        <v>0</v>
      </c>
      <c r="AR2730" s="313">
        <f t="shared" si="965"/>
        <v>0</v>
      </c>
      <c r="AS2730" s="419">
        <f t="shared" si="966"/>
        <v>0</v>
      </c>
      <c r="AT2730" s="420">
        <f t="shared" si="967"/>
        <v>0</v>
      </c>
      <c r="AU2730" s="313">
        <f t="shared" si="968"/>
        <v>0</v>
      </c>
      <c r="AV2730" s="419">
        <f t="shared" si="969"/>
        <v>0</v>
      </c>
      <c r="AW2730" s="420">
        <f t="shared" si="970"/>
        <v>0</v>
      </c>
      <c r="AX2730" s="313">
        <f t="shared" si="971"/>
        <v>0</v>
      </c>
      <c r="AY2730" s="419">
        <f t="shared" si="972"/>
        <v>0</v>
      </c>
      <c r="AZ2730" s="420">
        <f t="shared" si="973"/>
        <v>0</v>
      </c>
      <c r="BA2730" s="313">
        <f t="shared" si="974"/>
        <v>0</v>
      </c>
      <c r="BB2730" s="419">
        <f t="shared" si="975"/>
        <v>0</v>
      </c>
      <c r="BC2730" s="420">
        <f t="shared" si="976"/>
        <v>0</v>
      </c>
      <c r="BD2730" s="313">
        <f t="shared" si="977"/>
        <v>0</v>
      </c>
      <c r="BE2730" s="419">
        <f t="shared" si="978"/>
        <v>0</v>
      </c>
      <c r="BF2730" s="420">
        <f t="shared" si="979"/>
        <v>0</v>
      </c>
      <c r="BG2730" s="313">
        <f t="shared" si="980"/>
        <v>0</v>
      </c>
      <c r="BH2730" s="419">
        <f t="shared" si="981"/>
        <v>0</v>
      </c>
      <c r="BI2730" s="420">
        <f t="shared" si="982"/>
        <v>0</v>
      </c>
      <c r="BJ2730" s="313">
        <f t="shared" si="983"/>
        <v>0</v>
      </c>
      <c r="BK2730" s="419">
        <f t="shared" si="984"/>
        <v>0</v>
      </c>
      <c r="BL2730" s="420">
        <f t="shared" si="985"/>
        <v>0</v>
      </c>
      <c r="BM2730" s="313">
        <f t="shared" si="986"/>
        <v>0</v>
      </c>
      <c r="BN2730" s="419">
        <f t="shared" si="987"/>
        <v>0</v>
      </c>
      <c r="BO2730" s="420">
        <f t="shared" si="988"/>
        <v>0</v>
      </c>
      <c r="BP2730" s="313">
        <f t="shared" si="989"/>
        <v>0</v>
      </c>
      <c r="BQ2730" s="419">
        <f t="shared" si="990"/>
        <v>0</v>
      </c>
      <c r="BR2730" s="420">
        <f t="shared" si="991"/>
        <v>0</v>
      </c>
      <c r="BS2730" s="313">
        <f t="shared" si="992"/>
        <v>0</v>
      </c>
      <c r="BT2730" s="419">
        <f t="shared" si="993"/>
        <v>0</v>
      </c>
      <c r="BU2730" s="420">
        <f t="shared" si="994"/>
        <v>0</v>
      </c>
      <c r="BV2730" s="313">
        <f t="shared" si="995"/>
        <v>0</v>
      </c>
      <c r="BW2730" s="419">
        <f t="shared" si="996"/>
        <v>0</v>
      </c>
      <c r="BX2730" s="420">
        <f t="shared" si="997"/>
        <v>0</v>
      </c>
      <c r="BY2730" s="313">
        <f t="shared" si="998"/>
        <v>0</v>
      </c>
      <c r="BZ2730" s="419">
        <f t="shared" si="999"/>
        <v>0</v>
      </c>
      <c r="CA2730" s="420">
        <f t="shared" si="1000"/>
        <v>0</v>
      </c>
      <c r="CB2730" s="313">
        <f t="shared" si="1001"/>
        <v>0</v>
      </c>
      <c r="CC2730" s="419">
        <f t="shared" si="1002"/>
        <v>0</v>
      </c>
      <c r="CD2730" s="420">
        <f t="shared" si="1003"/>
        <v>0</v>
      </c>
      <c r="CE2730" s="313">
        <f t="shared" si="1004"/>
        <v>0</v>
      </c>
      <c r="CF2730" s="164"/>
      <c r="CG2730" s="272">
        <f t="shared" si="1005"/>
        <v>0</v>
      </c>
      <c r="CH2730" s="273" t="str">
        <f>IF(CG2730=0,"",
IF(SUM($CG$2675:CG2730)=1,CI2730,
IF($CG$2795&gt;SUM($CG$2675:CG2730),_xlfn.CONCAT(", ",CI2730),
IF($CG$2795=SUM($CG$2675:CG2730),_xlfn.CONCAT(" y ",CI2730)))))</f>
        <v/>
      </c>
      <c r="CI2730" s="156" t="s">
        <v>5171</v>
      </c>
    </row>
    <row r="2731" spans="1:87" ht="15" customHeight="1">
      <c r="A2731" s="57"/>
      <c r="B2731" s="26"/>
      <c r="C2731" s="165" t="s">
        <v>5172</v>
      </c>
      <c r="D2731" s="852" t="str">
        <f t="shared" si="953"/>
        <v>AGENCIA ESTATAL DE ENERGIA DEL ESTADO DE VERACRUZ</v>
      </c>
      <c r="E2731" s="853"/>
      <c r="F2731" s="853"/>
      <c r="G2731" s="853"/>
      <c r="H2731" s="853"/>
      <c r="I2731" s="853"/>
      <c r="J2731" s="853"/>
      <c r="K2731" s="853"/>
      <c r="L2731" s="854"/>
      <c r="M2731" s="614"/>
      <c r="N2731" s="614"/>
      <c r="O2731" s="614"/>
      <c r="P2731" s="614"/>
      <c r="Q2731" s="614"/>
      <c r="R2731" s="614"/>
      <c r="S2731" s="614"/>
      <c r="T2731" s="614"/>
      <c r="U2731" s="614"/>
      <c r="V2731" s="614"/>
      <c r="W2731" s="614"/>
      <c r="X2731" s="614"/>
      <c r="Y2731" s="614"/>
      <c r="Z2731" s="614"/>
      <c r="AA2731" s="614"/>
      <c r="AB2731" s="614"/>
      <c r="AC2731" s="614"/>
      <c r="AD2731" s="614"/>
      <c r="AE2731" s="164"/>
      <c r="AF2731" s="164"/>
      <c r="AG2731" s="419">
        <f t="shared" si="954"/>
        <v>0</v>
      </c>
      <c r="AH2731" s="420">
        <f t="shared" si="955"/>
        <v>0</v>
      </c>
      <c r="AI2731" s="313">
        <f t="shared" si="956"/>
        <v>0</v>
      </c>
      <c r="AJ2731" s="419">
        <f t="shared" si="957"/>
        <v>0</v>
      </c>
      <c r="AK2731" s="420">
        <f t="shared" si="958"/>
        <v>0</v>
      </c>
      <c r="AL2731" s="313">
        <f t="shared" si="959"/>
        <v>0</v>
      </c>
      <c r="AM2731" s="419">
        <f t="shared" si="960"/>
        <v>0</v>
      </c>
      <c r="AN2731" s="420">
        <f t="shared" si="961"/>
        <v>0</v>
      </c>
      <c r="AO2731" s="313">
        <f t="shared" si="962"/>
        <v>0</v>
      </c>
      <c r="AP2731" s="419">
        <f t="shared" si="963"/>
        <v>0</v>
      </c>
      <c r="AQ2731" s="420">
        <f t="shared" si="964"/>
        <v>0</v>
      </c>
      <c r="AR2731" s="313">
        <f t="shared" si="965"/>
        <v>0</v>
      </c>
      <c r="AS2731" s="419">
        <f t="shared" si="966"/>
        <v>0</v>
      </c>
      <c r="AT2731" s="420">
        <f t="shared" si="967"/>
        <v>0</v>
      </c>
      <c r="AU2731" s="313">
        <f t="shared" si="968"/>
        <v>0</v>
      </c>
      <c r="AV2731" s="419">
        <f t="shared" si="969"/>
        <v>0</v>
      </c>
      <c r="AW2731" s="420">
        <f t="shared" si="970"/>
        <v>0</v>
      </c>
      <c r="AX2731" s="313">
        <f t="shared" si="971"/>
        <v>0</v>
      </c>
      <c r="AY2731" s="419">
        <f t="shared" si="972"/>
        <v>0</v>
      </c>
      <c r="AZ2731" s="420">
        <f t="shared" si="973"/>
        <v>0</v>
      </c>
      <c r="BA2731" s="313">
        <f t="shared" si="974"/>
        <v>0</v>
      </c>
      <c r="BB2731" s="419">
        <f t="shared" si="975"/>
        <v>0</v>
      </c>
      <c r="BC2731" s="420">
        <f t="shared" si="976"/>
        <v>0</v>
      </c>
      <c r="BD2731" s="313">
        <f t="shared" si="977"/>
        <v>0</v>
      </c>
      <c r="BE2731" s="419">
        <f t="shared" si="978"/>
        <v>0</v>
      </c>
      <c r="BF2731" s="420">
        <f t="shared" si="979"/>
        <v>0</v>
      </c>
      <c r="BG2731" s="313">
        <f t="shared" si="980"/>
        <v>0</v>
      </c>
      <c r="BH2731" s="419">
        <f t="shared" si="981"/>
        <v>0</v>
      </c>
      <c r="BI2731" s="420">
        <f t="shared" si="982"/>
        <v>0</v>
      </c>
      <c r="BJ2731" s="313">
        <f t="shared" si="983"/>
        <v>0</v>
      </c>
      <c r="BK2731" s="419">
        <f t="shared" si="984"/>
        <v>0</v>
      </c>
      <c r="BL2731" s="420">
        <f t="shared" si="985"/>
        <v>0</v>
      </c>
      <c r="BM2731" s="313">
        <f t="shared" si="986"/>
        <v>0</v>
      </c>
      <c r="BN2731" s="419">
        <f t="shared" si="987"/>
        <v>0</v>
      </c>
      <c r="BO2731" s="420">
        <f t="shared" si="988"/>
        <v>0</v>
      </c>
      <c r="BP2731" s="313">
        <f t="shared" si="989"/>
        <v>0</v>
      </c>
      <c r="BQ2731" s="419">
        <f t="shared" si="990"/>
        <v>0</v>
      </c>
      <c r="BR2731" s="420">
        <f t="shared" si="991"/>
        <v>0</v>
      </c>
      <c r="BS2731" s="313">
        <f t="shared" si="992"/>
        <v>0</v>
      </c>
      <c r="BT2731" s="419">
        <f t="shared" si="993"/>
        <v>0</v>
      </c>
      <c r="BU2731" s="420">
        <f t="shared" si="994"/>
        <v>0</v>
      </c>
      <c r="BV2731" s="313">
        <f t="shared" si="995"/>
        <v>0</v>
      </c>
      <c r="BW2731" s="419">
        <f t="shared" si="996"/>
        <v>0</v>
      </c>
      <c r="BX2731" s="420">
        <f t="shared" si="997"/>
        <v>0</v>
      </c>
      <c r="BY2731" s="313">
        <f t="shared" si="998"/>
        <v>0</v>
      </c>
      <c r="BZ2731" s="419">
        <f t="shared" si="999"/>
        <v>0</v>
      </c>
      <c r="CA2731" s="420">
        <f t="shared" si="1000"/>
        <v>0</v>
      </c>
      <c r="CB2731" s="313">
        <f t="shared" si="1001"/>
        <v>0</v>
      </c>
      <c r="CC2731" s="419">
        <f t="shared" si="1002"/>
        <v>0</v>
      </c>
      <c r="CD2731" s="420">
        <f t="shared" si="1003"/>
        <v>0</v>
      </c>
      <c r="CE2731" s="313">
        <f t="shared" si="1004"/>
        <v>0</v>
      </c>
      <c r="CF2731" s="164"/>
      <c r="CG2731" s="272">
        <f t="shared" si="1005"/>
        <v>0</v>
      </c>
      <c r="CH2731" s="273" t="str">
        <f>IF(CG2731=0,"",
IF(SUM($CG$2675:CG2731)=1,CI2731,
IF($CG$2795&gt;SUM($CG$2675:CG2731),_xlfn.CONCAT(", ",CI2731),
IF($CG$2795=SUM($CG$2675:CG2731),_xlfn.CONCAT(" y ",CI2731)))))</f>
        <v/>
      </c>
      <c r="CI2731" s="156" t="s">
        <v>5173</v>
      </c>
    </row>
    <row r="2732" spans="1:87" ht="15" customHeight="1">
      <c r="A2732" s="57"/>
      <c r="B2732" s="26"/>
      <c r="C2732" s="165" t="s">
        <v>5174</v>
      </c>
      <c r="D2732" s="852" t="str">
        <f t="shared" si="953"/>
        <v>INSTITUTO VERACRUZANO DE LAS MUJERES</v>
      </c>
      <c r="E2732" s="853"/>
      <c r="F2732" s="853"/>
      <c r="G2732" s="853"/>
      <c r="H2732" s="853"/>
      <c r="I2732" s="853"/>
      <c r="J2732" s="853"/>
      <c r="K2732" s="853"/>
      <c r="L2732" s="854"/>
      <c r="M2732" s="614"/>
      <c r="N2732" s="614"/>
      <c r="O2732" s="614"/>
      <c r="P2732" s="614"/>
      <c r="Q2732" s="614"/>
      <c r="R2732" s="614"/>
      <c r="S2732" s="614"/>
      <c r="T2732" s="614"/>
      <c r="U2732" s="614"/>
      <c r="V2732" s="614"/>
      <c r="W2732" s="614"/>
      <c r="X2732" s="614"/>
      <c r="Y2732" s="614"/>
      <c r="Z2732" s="614"/>
      <c r="AA2732" s="614"/>
      <c r="AB2732" s="614"/>
      <c r="AC2732" s="614"/>
      <c r="AD2732" s="614"/>
      <c r="AE2732" s="164"/>
      <c r="AF2732" s="164"/>
      <c r="AG2732" s="419">
        <f t="shared" si="954"/>
        <v>0</v>
      </c>
      <c r="AH2732" s="420">
        <f t="shared" si="955"/>
        <v>0</v>
      </c>
      <c r="AI2732" s="313">
        <f t="shared" si="956"/>
        <v>0</v>
      </c>
      <c r="AJ2732" s="419">
        <f t="shared" si="957"/>
        <v>0</v>
      </c>
      <c r="AK2732" s="420">
        <f t="shared" si="958"/>
        <v>0</v>
      </c>
      <c r="AL2732" s="313">
        <f t="shared" si="959"/>
        <v>0</v>
      </c>
      <c r="AM2732" s="419">
        <f t="shared" si="960"/>
        <v>0</v>
      </c>
      <c r="AN2732" s="420">
        <f t="shared" si="961"/>
        <v>0</v>
      </c>
      <c r="AO2732" s="313">
        <f t="shared" si="962"/>
        <v>0</v>
      </c>
      <c r="AP2732" s="419">
        <f t="shared" si="963"/>
        <v>0</v>
      </c>
      <c r="AQ2732" s="420">
        <f t="shared" si="964"/>
        <v>0</v>
      </c>
      <c r="AR2732" s="313">
        <f t="shared" si="965"/>
        <v>0</v>
      </c>
      <c r="AS2732" s="419">
        <f t="shared" si="966"/>
        <v>0</v>
      </c>
      <c r="AT2732" s="420">
        <f t="shared" si="967"/>
        <v>0</v>
      </c>
      <c r="AU2732" s="313">
        <f t="shared" si="968"/>
        <v>0</v>
      </c>
      <c r="AV2732" s="419">
        <f t="shared" si="969"/>
        <v>0</v>
      </c>
      <c r="AW2732" s="420">
        <f t="shared" si="970"/>
        <v>0</v>
      </c>
      <c r="AX2732" s="313">
        <f t="shared" si="971"/>
        <v>0</v>
      </c>
      <c r="AY2732" s="419">
        <f t="shared" si="972"/>
        <v>0</v>
      </c>
      <c r="AZ2732" s="420">
        <f t="shared" si="973"/>
        <v>0</v>
      </c>
      <c r="BA2732" s="313">
        <f t="shared" si="974"/>
        <v>0</v>
      </c>
      <c r="BB2732" s="419">
        <f t="shared" si="975"/>
        <v>0</v>
      </c>
      <c r="BC2732" s="420">
        <f t="shared" si="976"/>
        <v>0</v>
      </c>
      <c r="BD2732" s="313">
        <f t="shared" si="977"/>
        <v>0</v>
      </c>
      <c r="BE2732" s="419">
        <f t="shared" si="978"/>
        <v>0</v>
      </c>
      <c r="BF2732" s="420">
        <f t="shared" si="979"/>
        <v>0</v>
      </c>
      <c r="BG2732" s="313">
        <f t="shared" si="980"/>
        <v>0</v>
      </c>
      <c r="BH2732" s="419">
        <f t="shared" si="981"/>
        <v>0</v>
      </c>
      <c r="BI2732" s="420">
        <f t="shared" si="982"/>
        <v>0</v>
      </c>
      <c r="BJ2732" s="313">
        <f t="shared" si="983"/>
        <v>0</v>
      </c>
      <c r="BK2732" s="419">
        <f t="shared" si="984"/>
        <v>0</v>
      </c>
      <c r="BL2732" s="420">
        <f t="shared" si="985"/>
        <v>0</v>
      </c>
      <c r="BM2732" s="313">
        <f t="shared" si="986"/>
        <v>0</v>
      </c>
      <c r="BN2732" s="419">
        <f t="shared" si="987"/>
        <v>0</v>
      </c>
      <c r="BO2732" s="420">
        <f t="shared" si="988"/>
        <v>0</v>
      </c>
      <c r="BP2732" s="313">
        <f t="shared" si="989"/>
        <v>0</v>
      </c>
      <c r="BQ2732" s="419">
        <f t="shared" si="990"/>
        <v>0</v>
      </c>
      <c r="BR2732" s="420">
        <f t="shared" si="991"/>
        <v>0</v>
      </c>
      <c r="BS2732" s="313">
        <f t="shared" si="992"/>
        <v>0</v>
      </c>
      <c r="BT2732" s="419">
        <f t="shared" si="993"/>
        <v>0</v>
      </c>
      <c r="BU2732" s="420">
        <f t="shared" si="994"/>
        <v>0</v>
      </c>
      <c r="BV2732" s="313">
        <f t="shared" si="995"/>
        <v>0</v>
      </c>
      <c r="BW2732" s="419">
        <f t="shared" si="996"/>
        <v>0</v>
      </c>
      <c r="BX2732" s="420">
        <f t="shared" si="997"/>
        <v>0</v>
      </c>
      <c r="BY2732" s="313">
        <f t="shared" si="998"/>
        <v>0</v>
      </c>
      <c r="BZ2732" s="419">
        <f t="shared" si="999"/>
        <v>0</v>
      </c>
      <c r="CA2732" s="420">
        <f t="shared" si="1000"/>
        <v>0</v>
      </c>
      <c r="CB2732" s="313">
        <f t="shared" si="1001"/>
        <v>0</v>
      </c>
      <c r="CC2732" s="419">
        <f t="shared" si="1002"/>
        <v>0</v>
      </c>
      <c r="CD2732" s="420">
        <f t="shared" si="1003"/>
        <v>0</v>
      </c>
      <c r="CE2732" s="313">
        <f t="shared" si="1004"/>
        <v>0</v>
      </c>
      <c r="CF2732" s="164"/>
      <c r="CG2732" s="272">
        <f t="shared" si="1005"/>
        <v>0</v>
      </c>
      <c r="CH2732" s="273" t="str">
        <f>IF(CG2732=0,"",
IF(SUM($CG$2675:CG2732)=1,CI2732,
IF($CG$2795&gt;SUM($CG$2675:CG2732),_xlfn.CONCAT(", ",CI2732),
IF($CG$2795=SUM($CG$2675:CG2732),_xlfn.CONCAT(" y ",CI2732)))))</f>
        <v/>
      </c>
      <c r="CI2732" s="156" t="s">
        <v>5175</v>
      </c>
    </row>
    <row r="2733" spans="1:87" ht="15" customHeight="1">
      <c r="A2733" s="57"/>
      <c r="B2733" s="26"/>
      <c r="C2733" s="165" t="s">
        <v>5176</v>
      </c>
      <c r="D2733" s="852" t="str">
        <f t="shared" si="953"/>
        <v>INSTITUTO VERACRUZANO DE DESARROLLO MUNICIPAL</v>
      </c>
      <c r="E2733" s="853"/>
      <c r="F2733" s="853"/>
      <c r="G2733" s="853"/>
      <c r="H2733" s="853"/>
      <c r="I2733" s="853"/>
      <c r="J2733" s="853"/>
      <c r="K2733" s="853"/>
      <c r="L2733" s="854"/>
      <c r="M2733" s="614"/>
      <c r="N2733" s="614"/>
      <c r="O2733" s="614"/>
      <c r="P2733" s="614"/>
      <c r="Q2733" s="614"/>
      <c r="R2733" s="614"/>
      <c r="S2733" s="614"/>
      <c r="T2733" s="614"/>
      <c r="U2733" s="614"/>
      <c r="V2733" s="614"/>
      <c r="W2733" s="614"/>
      <c r="X2733" s="614"/>
      <c r="Y2733" s="614"/>
      <c r="Z2733" s="614"/>
      <c r="AA2733" s="614"/>
      <c r="AB2733" s="614"/>
      <c r="AC2733" s="614"/>
      <c r="AD2733" s="614"/>
      <c r="AE2733" s="164"/>
      <c r="AF2733" s="164"/>
      <c r="AG2733" s="419">
        <f t="shared" si="954"/>
        <v>0</v>
      </c>
      <c r="AH2733" s="420">
        <f t="shared" si="955"/>
        <v>0</v>
      </c>
      <c r="AI2733" s="313">
        <f t="shared" si="956"/>
        <v>0</v>
      </c>
      <c r="AJ2733" s="419">
        <f t="shared" si="957"/>
        <v>0</v>
      </c>
      <c r="AK2733" s="420">
        <f t="shared" si="958"/>
        <v>0</v>
      </c>
      <c r="AL2733" s="313">
        <f t="shared" si="959"/>
        <v>0</v>
      </c>
      <c r="AM2733" s="419">
        <f t="shared" si="960"/>
        <v>0</v>
      </c>
      <c r="AN2733" s="420">
        <f t="shared" si="961"/>
        <v>0</v>
      </c>
      <c r="AO2733" s="313">
        <f t="shared" si="962"/>
        <v>0</v>
      </c>
      <c r="AP2733" s="419">
        <f t="shared" si="963"/>
        <v>0</v>
      </c>
      <c r="AQ2733" s="420">
        <f t="shared" si="964"/>
        <v>0</v>
      </c>
      <c r="AR2733" s="313">
        <f t="shared" si="965"/>
        <v>0</v>
      </c>
      <c r="AS2733" s="419">
        <f t="shared" si="966"/>
        <v>0</v>
      </c>
      <c r="AT2733" s="420">
        <f t="shared" si="967"/>
        <v>0</v>
      </c>
      <c r="AU2733" s="313">
        <f t="shared" si="968"/>
        <v>0</v>
      </c>
      <c r="AV2733" s="419">
        <f t="shared" si="969"/>
        <v>0</v>
      </c>
      <c r="AW2733" s="420">
        <f t="shared" si="970"/>
        <v>0</v>
      </c>
      <c r="AX2733" s="313">
        <f t="shared" si="971"/>
        <v>0</v>
      </c>
      <c r="AY2733" s="419">
        <f t="shared" si="972"/>
        <v>0</v>
      </c>
      <c r="AZ2733" s="420">
        <f t="shared" si="973"/>
        <v>0</v>
      </c>
      <c r="BA2733" s="313">
        <f t="shared" si="974"/>
        <v>0</v>
      </c>
      <c r="BB2733" s="419">
        <f t="shared" si="975"/>
        <v>0</v>
      </c>
      <c r="BC2733" s="420">
        <f t="shared" si="976"/>
        <v>0</v>
      </c>
      <c r="BD2733" s="313">
        <f t="shared" si="977"/>
        <v>0</v>
      </c>
      <c r="BE2733" s="419">
        <f t="shared" si="978"/>
        <v>0</v>
      </c>
      <c r="BF2733" s="420">
        <f t="shared" si="979"/>
        <v>0</v>
      </c>
      <c r="BG2733" s="313">
        <f t="shared" si="980"/>
        <v>0</v>
      </c>
      <c r="BH2733" s="419">
        <f t="shared" si="981"/>
        <v>0</v>
      </c>
      <c r="BI2733" s="420">
        <f t="shared" si="982"/>
        <v>0</v>
      </c>
      <c r="BJ2733" s="313">
        <f t="shared" si="983"/>
        <v>0</v>
      </c>
      <c r="BK2733" s="419">
        <f t="shared" si="984"/>
        <v>0</v>
      </c>
      <c r="BL2733" s="420">
        <f t="shared" si="985"/>
        <v>0</v>
      </c>
      <c r="BM2733" s="313">
        <f t="shared" si="986"/>
        <v>0</v>
      </c>
      <c r="BN2733" s="419">
        <f t="shared" si="987"/>
        <v>0</v>
      </c>
      <c r="BO2733" s="420">
        <f t="shared" si="988"/>
        <v>0</v>
      </c>
      <c r="BP2733" s="313">
        <f t="shared" si="989"/>
        <v>0</v>
      </c>
      <c r="BQ2733" s="419">
        <f t="shared" si="990"/>
        <v>0</v>
      </c>
      <c r="BR2733" s="420">
        <f t="shared" si="991"/>
        <v>0</v>
      </c>
      <c r="BS2733" s="313">
        <f t="shared" si="992"/>
        <v>0</v>
      </c>
      <c r="BT2733" s="419">
        <f t="shared" si="993"/>
        <v>0</v>
      </c>
      <c r="BU2733" s="420">
        <f t="shared" si="994"/>
        <v>0</v>
      </c>
      <c r="BV2733" s="313">
        <f t="shared" si="995"/>
        <v>0</v>
      </c>
      <c r="BW2733" s="419">
        <f t="shared" si="996"/>
        <v>0</v>
      </c>
      <c r="BX2733" s="420">
        <f t="shared" si="997"/>
        <v>0</v>
      </c>
      <c r="BY2733" s="313">
        <f t="shared" si="998"/>
        <v>0</v>
      </c>
      <c r="BZ2733" s="419">
        <f t="shared" si="999"/>
        <v>0</v>
      </c>
      <c r="CA2733" s="420">
        <f t="shared" si="1000"/>
        <v>0</v>
      </c>
      <c r="CB2733" s="313">
        <f t="shared" si="1001"/>
        <v>0</v>
      </c>
      <c r="CC2733" s="419">
        <f t="shared" si="1002"/>
        <v>0</v>
      </c>
      <c r="CD2733" s="420">
        <f t="shared" si="1003"/>
        <v>0</v>
      </c>
      <c r="CE2733" s="313">
        <f t="shared" si="1004"/>
        <v>0</v>
      </c>
      <c r="CF2733" s="164"/>
      <c r="CG2733" s="272">
        <f t="shared" si="1005"/>
        <v>0</v>
      </c>
      <c r="CH2733" s="273" t="str">
        <f>IF(CG2733=0,"",
IF(SUM($CG$2675:CG2733)=1,CI2733,
IF($CG$2795&gt;SUM($CG$2675:CG2733),_xlfn.CONCAT(", ",CI2733),
IF($CG$2795=SUM($CG$2675:CG2733),_xlfn.CONCAT(" y ",CI2733)))))</f>
        <v/>
      </c>
      <c r="CI2733" s="156" t="s">
        <v>5177</v>
      </c>
    </row>
    <row r="2734" spans="1:87" ht="15" customHeight="1">
      <c r="A2734" s="57"/>
      <c r="B2734" s="26"/>
      <c r="C2734" s="165" t="s">
        <v>5178</v>
      </c>
      <c r="D2734" s="852" t="str">
        <f t="shared" si="953"/>
        <v>COMISION EJECUTIVA PARA LA ATENCION INTEGRAL A VICTIMAS DEL DELITO</v>
      </c>
      <c r="E2734" s="853"/>
      <c r="F2734" s="853"/>
      <c r="G2734" s="853"/>
      <c r="H2734" s="853"/>
      <c r="I2734" s="853"/>
      <c r="J2734" s="853"/>
      <c r="K2734" s="853"/>
      <c r="L2734" s="854"/>
      <c r="M2734" s="614"/>
      <c r="N2734" s="614"/>
      <c r="O2734" s="614"/>
      <c r="P2734" s="614"/>
      <c r="Q2734" s="614"/>
      <c r="R2734" s="614"/>
      <c r="S2734" s="614"/>
      <c r="T2734" s="614"/>
      <c r="U2734" s="614"/>
      <c r="V2734" s="614"/>
      <c r="W2734" s="614"/>
      <c r="X2734" s="614"/>
      <c r="Y2734" s="614"/>
      <c r="Z2734" s="614"/>
      <c r="AA2734" s="614"/>
      <c r="AB2734" s="614"/>
      <c r="AC2734" s="614"/>
      <c r="AD2734" s="614"/>
      <c r="AE2734" s="164"/>
      <c r="AF2734" s="164"/>
      <c r="AG2734" s="419">
        <f t="shared" si="954"/>
        <v>0</v>
      </c>
      <c r="AH2734" s="420">
        <f t="shared" si="955"/>
        <v>0</v>
      </c>
      <c r="AI2734" s="313">
        <f t="shared" si="956"/>
        <v>0</v>
      </c>
      <c r="AJ2734" s="419">
        <f t="shared" si="957"/>
        <v>0</v>
      </c>
      <c r="AK2734" s="420">
        <f t="shared" si="958"/>
        <v>0</v>
      </c>
      <c r="AL2734" s="313">
        <f t="shared" si="959"/>
        <v>0</v>
      </c>
      <c r="AM2734" s="419">
        <f t="shared" si="960"/>
        <v>0</v>
      </c>
      <c r="AN2734" s="420">
        <f t="shared" si="961"/>
        <v>0</v>
      </c>
      <c r="AO2734" s="313">
        <f t="shared" si="962"/>
        <v>0</v>
      </c>
      <c r="AP2734" s="419">
        <f t="shared" si="963"/>
        <v>0</v>
      </c>
      <c r="AQ2734" s="420">
        <f t="shared" si="964"/>
        <v>0</v>
      </c>
      <c r="AR2734" s="313">
        <f t="shared" si="965"/>
        <v>0</v>
      </c>
      <c r="AS2734" s="419">
        <f t="shared" si="966"/>
        <v>0</v>
      </c>
      <c r="AT2734" s="420">
        <f t="shared" si="967"/>
        <v>0</v>
      </c>
      <c r="AU2734" s="313">
        <f t="shared" si="968"/>
        <v>0</v>
      </c>
      <c r="AV2734" s="419">
        <f t="shared" si="969"/>
        <v>0</v>
      </c>
      <c r="AW2734" s="420">
        <f t="shared" si="970"/>
        <v>0</v>
      </c>
      <c r="AX2734" s="313">
        <f t="shared" si="971"/>
        <v>0</v>
      </c>
      <c r="AY2734" s="419">
        <f t="shared" si="972"/>
        <v>0</v>
      </c>
      <c r="AZ2734" s="420">
        <f t="shared" si="973"/>
        <v>0</v>
      </c>
      <c r="BA2734" s="313">
        <f t="shared" si="974"/>
        <v>0</v>
      </c>
      <c r="BB2734" s="419">
        <f t="shared" si="975"/>
        <v>0</v>
      </c>
      <c r="BC2734" s="420">
        <f t="shared" si="976"/>
        <v>0</v>
      </c>
      <c r="BD2734" s="313">
        <f t="shared" si="977"/>
        <v>0</v>
      </c>
      <c r="BE2734" s="419">
        <f t="shared" si="978"/>
        <v>0</v>
      </c>
      <c r="BF2734" s="420">
        <f t="shared" si="979"/>
        <v>0</v>
      </c>
      <c r="BG2734" s="313">
        <f t="shared" si="980"/>
        <v>0</v>
      </c>
      <c r="BH2734" s="419">
        <f t="shared" si="981"/>
        <v>0</v>
      </c>
      <c r="BI2734" s="420">
        <f t="shared" si="982"/>
        <v>0</v>
      </c>
      <c r="BJ2734" s="313">
        <f t="shared" si="983"/>
        <v>0</v>
      </c>
      <c r="BK2734" s="419">
        <f t="shared" si="984"/>
        <v>0</v>
      </c>
      <c r="BL2734" s="420">
        <f t="shared" si="985"/>
        <v>0</v>
      </c>
      <c r="BM2734" s="313">
        <f t="shared" si="986"/>
        <v>0</v>
      </c>
      <c r="BN2734" s="419">
        <f t="shared" si="987"/>
        <v>0</v>
      </c>
      <c r="BO2734" s="420">
        <f t="shared" si="988"/>
        <v>0</v>
      </c>
      <c r="BP2734" s="313">
        <f t="shared" si="989"/>
        <v>0</v>
      </c>
      <c r="BQ2734" s="419">
        <f t="shared" si="990"/>
        <v>0</v>
      </c>
      <c r="BR2734" s="420">
        <f t="shared" si="991"/>
        <v>0</v>
      </c>
      <c r="BS2734" s="313">
        <f t="shared" si="992"/>
        <v>0</v>
      </c>
      <c r="BT2734" s="419">
        <f t="shared" si="993"/>
        <v>0</v>
      </c>
      <c r="BU2734" s="420">
        <f t="shared" si="994"/>
        <v>0</v>
      </c>
      <c r="BV2734" s="313">
        <f t="shared" si="995"/>
        <v>0</v>
      </c>
      <c r="BW2734" s="419">
        <f t="shared" si="996"/>
        <v>0</v>
      </c>
      <c r="BX2734" s="420">
        <f t="shared" si="997"/>
        <v>0</v>
      </c>
      <c r="BY2734" s="313">
        <f t="shared" si="998"/>
        <v>0</v>
      </c>
      <c r="BZ2734" s="419">
        <f t="shared" si="999"/>
        <v>0</v>
      </c>
      <c r="CA2734" s="420">
        <f t="shared" si="1000"/>
        <v>0</v>
      </c>
      <c r="CB2734" s="313">
        <f t="shared" si="1001"/>
        <v>0</v>
      </c>
      <c r="CC2734" s="419">
        <f t="shared" si="1002"/>
        <v>0</v>
      </c>
      <c r="CD2734" s="420">
        <f t="shared" si="1003"/>
        <v>0</v>
      </c>
      <c r="CE2734" s="313">
        <f t="shared" si="1004"/>
        <v>0</v>
      </c>
      <c r="CF2734" s="164"/>
      <c r="CG2734" s="272">
        <f t="shared" si="1005"/>
        <v>0</v>
      </c>
      <c r="CH2734" s="273" t="str">
        <f>IF(CG2734=0,"",
IF(SUM($CG$2675:CG2734)=1,CI2734,
IF($CG$2795&gt;SUM($CG$2675:CG2734),_xlfn.CONCAT(", ",CI2734),
IF($CG$2795=SUM($CG$2675:CG2734),_xlfn.CONCAT(" y ",CI2734)))))</f>
        <v/>
      </c>
      <c r="CI2734" s="156" t="s">
        <v>5179</v>
      </c>
    </row>
    <row r="2735" spans="1:87" ht="15" customHeight="1">
      <c r="A2735" s="57"/>
      <c r="B2735" s="26"/>
      <c r="C2735" s="165" t="s">
        <v>5180</v>
      </c>
      <c r="D2735" s="852" t="str">
        <f t="shared" si="953"/>
        <v>CENTRO DE JUSTICIA PARA MUJERES DEL ESTADO DE VERACRUZ</v>
      </c>
      <c r="E2735" s="853"/>
      <c r="F2735" s="853"/>
      <c r="G2735" s="853"/>
      <c r="H2735" s="853"/>
      <c r="I2735" s="853"/>
      <c r="J2735" s="853"/>
      <c r="K2735" s="853"/>
      <c r="L2735" s="854"/>
      <c r="M2735" s="614"/>
      <c r="N2735" s="614"/>
      <c r="O2735" s="614"/>
      <c r="P2735" s="614"/>
      <c r="Q2735" s="614"/>
      <c r="R2735" s="614"/>
      <c r="S2735" s="614"/>
      <c r="T2735" s="614"/>
      <c r="U2735" s="614"/>
      <c r="V2735" s="614"/>
      <c r="W2735" s="614"/>
      <c r="X2735" s="614"/>
      <c r="Y2735" s="614"/>
      <c r="Z2735" s="614"/>
      <c r="AA2735" s="614"/>
      <c r="AB2735" s="614"/>
      <c r="AC2735" s="614"/>
      <c r="AD2735" s="614"/>
      <c r="AE2735" s="164"/>
      <c r="AF2735" s="164"/>
      <c r="AG2735" s="419">
        <f t="shared" si="954"/>
        <v>0</v>
      </c>
      <c r="AH2735" s="420">
        <f t="shared" si="955"/>
        <v>0</v>
      </c>
      <c r="AI2735" s="313">
        <f t="shared" si="956"/>
        <v>0</v>
      </c>
      <c r="AJ2735" s="419">
        <f t="shared" si="957"/>
        <v>0</v>
      </c>
      <c r="AK2735" s="420">
        <f t="shared" si="958"/>
        <v>0</v>
      </c>
      <c r="AL2735" s="313">
        <f t="shared" si="959"/>
        <v>0</v>
      </c>
      <c r="AM2735" s="419">
        <f t="shared" si="960"/>
        <v>0</v>
      </c>
      <c r="AN2735" s="420">
        <f t="shared" si="961"/>
        <v>0</v>
      </c>
      <c r="AO2735" s="313">
        <f t="shared" si="962"/>
        <v>0</v>
      </c>
      <c r="AP2735" s="419">
        <f t="shared" si="963"/>
        <v>0</v>
      </c>
      <c r="AQ2735" s="420">
        <f t="shared" si="964"/>
        <v>0</v>
      </c>
      <c r="AR2735" s="313">
        <f t="shared" si="965"/>
        <v>0</v>
      </c>
      <c r="AS2735" s="419">
        <f t="shared" si="966"/>
        <v>0</v>
      </c>
      <c r="AT2735" s="420">
        <f t="shared" si="967"/>
        <v>0</v>
      </c>
      <c r="AU2735" s="313">
        <f t="shared" si="968"/>
        <v>0</v>
      </c>
      <c r="AV2735" s="419">
        <f t="shared" si="969"/>
        <v>0</v>
      </c>
      <c r="AW2735" s="420">
        <f t="shared" si="970"/>
        <v>0</v>
      </c>
      <c r="AX2735" s="313">
        <f t="shared" si="971"/>
        <v>0</v>
      </c>
      <c r="AY2735" s="419">
        <f t="shared" si="972"/>
        <v>0</v>
      </c>
      <c r="AZ2735" s="420">
        <f t="shared" si="973"/>
        <v>0</v>
      </c>
      <c r="BA2735" s="313">
        <f t="shared" si="974"/>
        <v>0</v>
      </c>
      <c r="BB2735" s="419">
        <f t="shared" si="975"/>
        <v>0</v>
      </c>
      <c r="BC2735" s="420">
        <f t="shared" si="976"/>
        <v>0</v>
      </c>
      <c r="BD2735" s="313">
        <f t="shared" si="977"/>
        <v>0</v>
      </c>
      <c r="BE2735" s="419">
        <f t="shared" si="978"/>
        <v>0</v>
      </c>
      <c r="BF2735" s="420">
        <f t="shared" si="979"/>
        <v>0</v>
      </c>
      <c r="BG2735" s="313">
        <f t="shared" si="980"/>
        <v>0</v>
      </c>
      <c r="BH2735" s="419">
        <f t="shared" si="981"/>
        <v>0</v>
      </c>
      <c r="BI2735" s="420">
        <f t="shared" si="982"/>
        <v>0</v>
      </c>
      <c r="BJ2735" s="313">
        <f t="shared" si="983"/>
        <v>0</v>
      </c>
      <c r="BK2735" s="419">
        <f t="shared" si="984"/>
        <v>0</v>
      </c>
      <c r="BL2735" s="420">
        <f t="shared" si="985"/>
        <v>0</v>
      </c>
      <c r="BM2735" s="313">
        <f t="shared" si="986"/>
        <v>0</v>
      </c>
      <c r="BN2735" s="419">
        <f t="shared" si="987"/>
        <v>0</v>
      </c>
      <c r="BO2735" s="420">
        <f t="shared" si="988"/>
        <v>0</v>
      </c>
      <c r="BP2735" s="313">
        <f t="shared" si="989"/>
        <v>0</v>
      </c>
      <c r="BQ2735" s="419">
        <f t="shared" si="990"/>
        <v>0</v>
      </c>
      <c r="BR2735" s="420">
        <f t="shared" si="991"/>
        <v>0</v>
      </c>
      <c r="BS2735" s="313">
        <f t="shared" si="992"/>
        <v>0</v>
      </c>
      <c r="BT2735" s="419">
        <f t="shared" si="993"/>
        <v>0</v>
      </c>
      <c r="BU2735" s="420">
        <f t="shared" si="994"/>
        <v>0</v>
      </c>
      <c r="BV2735" s="313">
        <f t="shared" si="995"/>
        <v>0</v>
      </c>
      <c r="BW2735" s="419">
        <f t="shared" si="996"/>
        <v>0</v>
      </c>
      <c r="BX2735" s="420">
        <f t="shared" si="997"/>
        <v>0</v>
      </c>
      <c r="BY2735" s="313">
        <f t="shared" si="998"/>
        <v>0</v>
      </c>
      <c r="BZ2735" s="419">
        <f t="shared" si="999"/>
        <v>0</v>
      </c>
      <c r="CA2735" s="420">
        <f t="shared" si="1000"/>
        <v>0</v>
      </c>
      <c r="CB2735" s="313">
        <f t="shared" si="1001"/>
        <v>0</v>
      </c>
      <c r="CC2735" s="419">
        <f t="shared" si="1002"/>
        <v>0</v>
      </c>
      <c r="CD2735" s="420">
        <f t="shared" si="1003"/>
        <v>0</v>
      </c>
      <c r="CE2735" s="313">
        <f t="shared" si="1004"/>
        <v>0</v>
      </c>
      <c r="CF2735" s="164"/>
      <c r="CG2735" s="272">
        <f t="shared" si="1005"/>
        <v>0</v>
      </c>
      <c r="CH2735" s="273" t="str">
        <f>IF(CG2735=0,"",
IF(SUM($CG$2675:CG2735)=1,CI2735,
IF($CG$2795&gt;SUM($CG$2675:CG2735),_xlfn.CONCAT(", ",CI2735),
IF($CG$2795=SUM($CG$2675:CG2735),_xlfn.CONCAT(" y ",CI2735)))))</f>
        <v/>
      </c>
      <c r="CI2735" s="156" t="s">
        <v>5181</v>
      </c>
    </row>
    <row r="2736" spans="1:87" ht="15" customHeight="1">
      <c r="A2736" s="57"/>
      <c r="B2736" s="26"/>
      <c r="C2736" s="165" t="s">
        <v>5182</v>
      </c>
      <c r="D2736" s="852" t="str">
        <f t="shared" si="953"/>
        <v>INSTITUTO DE PENSIONES DEL ESTADO</v>
      </c>
      <c r="E2736" s="853"/>
      <c r="F2736" s="853"/>
      <c r="G2736" s="853"/>
      <c r="H2736" s="853"/>
      <c r="I2736" s="853"/>
      <c r="J2736" s="853"/>
      <c r="K2736" s="853"/>
      <c r="L2736" s="854"/>
      <c r="M2736" s="614"/>
      <c r="N2736" s="614"/>
      <c r="O2736" s="614"/>
      <c r="P2736" s="614"/>
      <c r="Q2736" s="614"/>
      <c r="R2736" s="614"/>
      <c r="S2736" s="614"/>
      <c r="T2736" s="614"/>
      <c r="U2736" s="614"/>
      <c r="V2736" s="614"/>
      <c r="W2736" s="614"/>
      <c r="X2736" s="614"/>
      <c r="Y2736" s="614"/>
      <c r="Z2736" s="614"/>
      <c r="AA2736" s="614"/>
      <c r="AB2736" s="614"/>
      <c r="AC2736" s="614"/>
      <c r="AD2736" s="614"/>
      <c r="AE2736" s="164"/>
      <c r="AF2736" s="164"/>
      <c r="AG2736" s="419">
        <f t="shared" si="954"/>
        <v>0</v>
      </c>
      <c r="AH2736" s="420">
        <f t="shared" si="955"/>
        <v>0</v>
      </c>
      <c r="AI2736" s="313">
        <f t="shared" si="956"/>
        <v>0</v>
      </c>
      <c r="AJ2736" s="419">
        <f t="shared" si="957"/>
        <v>0</v>
      </c>
      <c r="AK2736" s="420">
        <f t="shared" si="958"/>
        <v>0</v>
      </c>
      <c r="AL2736" s="313">
        <f t="shared" si="959"/>
        <v>0</v>
      </c>
      <c r="AM2736" s="419">
        <f t="shared" si="960"/>
        <v>0</v>
      </c>
      <c r="AN2736" s="420">
        <f t="shared" si="961"/>
        <v>0</v>
      </c>
      <c r="AO2736" s="313">
        <f t="shared" si="962"/>
        <v>0</v>
      </c>
      <c r="AP2736" s="419">
        <f t="shared" si="963"/>
        <v>0</v>
      </c>
      <c r="AQ2736" s="420">
        <f t="shared" si="964"/>
        <v>0</v>
      </c>
      <c r="AR2736" s="313">
        <f t="shared" si="965"/>
        <v>0</v>
      </c>
      <c r="AS2736" s="419">
        <f t="shared" si="966"/>
        <v>0</v>
      </c>
      <c r="AT2736" s="420">
        <f t="shared" si="967"/>
        <v>0</v>
      </c>
      <c r="AU2736" s="313">
        <f t="shared" si="968"/>
        <v>0</v>
      </c>
      <c r="AV2736" s="419">
        <f t="shared" si="969"/>
        <v>0</v>
      </c>
      <c r="AW2736" s="420">
        <f t="shared" si="970"/>
        <v>0</v>
      </c>
      <c r="AX2736" s="313">
        <f t="shared" si="971"/>
        <v>0</v>
      </c>
      <c r="AY2736" s="419">
        <f t="shared" si="972"/>
        <v>0</v>
      </c>
      <c r="AZ2736" s="420">
        <f t="shared" si="973"/>
        <v>0</v>
      </c>
      <c r="BA2736" s="313">
        <f t="shared" si="974"/>
        <v>0</v>
      </c>
      <c r="BB2736" s="419">
        <f t="shared" si="975"/>
        <v>0</v>
      </c>
      <c r="BC2736" s="420">
        <f t="shared" si="976"/>
        <v>0</v>
      </c>
      <c r="BD2736" s="313">
        <f t="shared" si="977"/>
        <v>0</v>
      </c>
      <c r="BE2736" s="419">
        <f t="shared" si="978"/>
        <v>0</v>
      </c>
      <c r="BF2736" s="420">
        <f t="shared" si="979"/>
        <v>0</v>
      </c>
      <c r="BG2736" s="313">
        <f t="shared" si="980"/>
        <v>0</v>
      </c>
      <c r="BH2736" s="419">
        <f t="shared" si="981"/>
        <v>0</v>
      </c>
      <c r="BI2736" s="420">
        <f t="shared" si="982"/>
        <v>0</v>
      </c>
      <c r="BJ2736" s="313">
        <f t="shared" si="983"/>
        <v>0</v>
      </c>
      <c r="BK2736" s="419">
        <f t="shared" si="984"/>
        <v>0</v>
      </c>
      <c r="BL2736" s="420">
        <f t="shared" si="985"/>
        <v>0</v>
      </c>
      <c r="BM2736" s="313">
        <f t="shared" si="986"/>
        <v>0</v>
      </c>
      <c r="BN2736" s="419">
        <f t="shared" si="987"/>
        <v>0</v>
      </c>
      <c r="BO2736" s="420">
        <f t="shared" si="988"/>
        <v>0</v>
      </c>
      <c r="BP2736" s="313">
        <f t="shared" si="989"/>
        <v>0</v>
      </c>
      <c r="BQ2736" s="419">
        <f t="shared" si="990"/>
        <v>0</v>
      </c>
      <c r="BR2736" s="420">
        <f t="shared" si="991"/>
        <v>0</v>
      </c>
      <c r="BS2736" s="313">
        <f t="shared" si="992"/>
        <v>0</v>
      </c>
      <c r="BT2736" s="419">
        <f t="shared" si="993"/>
        <v>0</v>
      </c>
      <c r="BU2736" s="420">
        <f t="shared" si="994"/>
        <v>0</v>
      </c>
      <c r="BV2736" s="313">
        <f t="shared" si="995"/>
        <v>0</v>
      </c>
      <c r="BW2736" s="419">
        <f t="shared" si="996"/>
        <v>0</v>
      </c>
      <c r="BX2736" s="420">
        <f t="shared" si="997"/>
        <v>0</v>
      </c>
      <c r="BY2736" s="313">
        <f t="shared" si="998"/>
        <v>0</v>
      </c>
      <c r="BZ2736" s="419">
        <f t="shared" si="999"/>
        <v>0</v>
      </c>
      <c r="CA2736" s="420">
        <f t="shared" si="1000"/>
        <v>0</v>
      </c>
      <c r="CB2736" s="313">
        <f t="shared" si="1001"/>
        <v>0</v>
      </c>
      <c r="CC2736" s="419">
        <f t="shared" si="1002"/>
        <v>0</v>
      </c>
      <c r="CD2736" s="420">
        <f t="shared" si="1003"/>
        <v>0</v>
      </c>
      <c r="CE2736" s="313">
        <f t="shared" si="1004"/>
        <v>0</v>
      </c>
      <c r="CF2736" s="164"/>
      <c r="CG2736" s="272">
        <f t="shared" si="1005"/>
        <v>0</v>
      </c>
      <c r="CH2736" s="273" t="str">
        <f>IF(CG2736=0,"",
IF(SUM($CG$2675:CG2736)=1,CI2736,
IF($CG$2795&gt;SUM($CG$2675:CG2736),_xlfn.CONCAT(", ",CI2736),
IF($CG$2795=SUM($CG$2675:CG2736),_xlfn.CONCAT(" y ",CI2736)))))</f>
        <v/>
      </c>
      <c r="CI2736" s="156" t="s">
        <v>5183</v>
      </c>
    </row>
    <row r="2737" spans="1:87" ht="15" customHeight="1">
      <c r="A2737" s="57"/>
      <c r="B2737" s="26"/>
      <c r="C2737" s="165" t="s">
        <v>5184</v>
      </c>
      <c r="D2737" s="852" t="str">
        <f t="shared" si="953"/>
        <v>COMISION DEL AGUA DEL ESTADO DE VERACRUZ</v>
      </c>
      <c r="E2737" s="853"/>
      <c r="F2737" s="853"/>
      <c r="G2737" s="853"/>
      <c r="H2737" s="853"/>
      <c r="I2737" s="853"/>
      <c r="J2737" s="853"/>
      <c r="K2737" s="853"/>
      <c r="L2737" s="854"/>
      <c r="M2737" s="614"/>
      <c r="N2737" s="614"/>
      <c r="O2737" s="614"/>
      <c r="P2737" s="614"/>
      <c r="Q2737" s="614"/>
      <c r="R2737" s="614"/>
      <c r="S2737" s="614"/>
      <c r="T2737" s="614"/>
      <c r="U2737" s="614"/>
      <c r="V2737" s="614"/>
      <c r="W2737" s="614"/>
      <c r="X2737" s="614"/>
      <c r="Y2737" s="614"/>
      <c r="Z2737" s="614"/>
      <c r="AA2737" s="614"/>
      <c r="AB2737" s="614"/>
      <c r="AC2737" s="614"/>
      <c r="AD2737" s="614"/>
      <c r="AE2737" s="164"/>
      <c r="AF2737" s="164"/>
      <c r="AG2737" s="419">
        <f t="shared" si="954"/>
        <v>0</v>
      </c>
      <c r="AH2737" s="420">
        <f t="shared" si="955"/>
        <v>0</v>
      </c>
      <c r="AI2737" s="313">
        <f t="shared" si="956"/>
        <v>0</v>
      </c>
      <c r="AJ2737" s="419">
        <f t="shared" si="957"/>
        <v>0</v>
      </c>
      <c r="AK2737" s="420">
        <f t="shared" si="958"/>
        <v>0</v>
      </c>
      <c r="AL2737" s="313">
        <f t="shared" si="959"/>
        <v>0</v>
      </c>
      <c r="AM2737" s="419">
        <f t="shared" si="960"/>
        <v>0</v>
      </c>
      <c r="AN2737" s="420">
        <f t="shared" si="961"/>
        <v>0</v>
      </c>
      <c r="AO2737" s="313">
        <f t="shared" si="962"/>
        <v>0</v>
      </c>
      <c r="AP2737" s="419">
        <f t="shared" si="963"/>
        <v>0</v>
      </c>
      <c r="AQ2737" s="420">
        <f t="shared" si="964"/>
        <v>0</v>
      </c>
      <c r="AR2737" s="313">
        <f t="shared" si="965"/>
        <v>0</v>
      </c>
      <c r="AS2737" s="419">
        <f t="shared" si="966"/>
        <v>0</v>
      </c>
      <c r="AT2737" s="420">
        <f t="shared" si="967"/>
        <v>0</v>
      </c>
      <c r="AU2737" s="313">
        <f t="shared" si="968"/>
        <v>0</v>
      </c>
      <c r="AV2737" s="419">
        <f t="shared" si="969"/>
        <v>0</v>
      </c>
      <c r="AW2737" s="420">
        <f t="shared" si="970"/>
        <v>0</v>
      </c>
      <c r="AX2737" s="313">
        <f t="shared" si="971"/>
        <v>0</v>
      </c>
      <c r="AY2737" s="419">
        <f t="shared" si="972"/>
        <v>0</v>
      </c>
      <c r="AZ2737" s="420">
        <f t="shared" si="973"/>
        <v>0</v>
      </c>
      <c r="BA2737" s="313">
        <f t="shared" si="974"/>
        <v>0</v>
      </c>
      <c r="BB2737" s="419">
        <f t="shared" si="975"/>
        <v>0</v>
      </c>
      <c r="BC2737" s="420">
        <f t="shared" si="976"/>
        <v>0</v>
      </c>
      <c r="BD2737" s="313">
        <f t="shared" si="977"/>
        <v>0</v>
      </c>
      <c r="BE2737" s="419">
        <f t="shared" si="978"/>
        <v>0</v>
      </c>
      <c r="BF2737" s="420">
        <f t="shared" si="979"/>
        <v>0</v>
      </c>
      <c r="BG2737" s="313">
        <f t="shared" si="980"/>
        <v>0</v>
      </c>
      <c r="BH2737" s="419">
        <f t="shared" si="981"/>
        <v>0</v>
      </c>
      <c r="BI2737" s="420">
        <f t="shared" si="982"/>
        <v>0</v>
      </c>
      <c r="BJ2737" s="313">
        <f t="shared" si="983"/>
        <v>0</v>
      </c>
      <c r="BK2737" s="419">
        <f t="shared" si="984"/>
        <v>0</v>
      </c>
      <c r="BL2737" s="420">
        <f t="shared" si="985"/>
        <v>0</v>
      </c>
      <c r="BM2737" s="313">
        <f t="shared" si="986"/>
        <v>0</v>
      </c>
      <c r="BN2737" s="419">
        <f t="shared" si="987"/>
        <v>0</v>
      </c>
      <c r="BO2737" s="420">
        <f t="shared" si="988"/>
        <v>0</v>
      </c>
      <c r="BP2737" s="313">
        <f t="shared" si="989"/>
        <v>0</v>
      </c>
      <c r="BQ2737" s="419">
        <f t="shared" si="990"/>
        <v>0</v>
      </c>
      <c r="BR2737" s="420">
        <f t="shared" si="991"/>
        <v>0</v>
      </c>
      <c r="BS2737" s="313">
        <f t="shared" si="992"/>
        <v>0</v>
      </c>
      <c r="BT2737" s="419">
        <f t="shared" si="993"/>
        <v>0</v>
      </c>
      <c r="BU2737" s="420">
        <f t="shared" si="994"/>
        <v>0</v>
      </c>
      <c r="BV2737" s="313">
        <f t="shared" si="995"/>
        <v>0</v>
      </c>
      <c r="BW2737" s="419">
        <f t="shared" si="996"/>
        <v>0</v>
      </c>
      <c r="BX2737" s="420">
        <f t="shared" si="997"/>
        <v>0</v>
      </c>
      <c r="BY2737" s="313">
        <f t="shared" si="998"/>
        <v>0</v>
      </c>
      <c r="BZ2737" s="419">
        <f t="shared" si="999"/>
        <v>0</v>
      </c>
      <c r="CA2737" s="420">
        <f t="shared" si="1000"/>
        <v>0</v>
      </c>
      <c r="CB2737" s="313">
        <f t="shared" si="1001"/>
        <v>0</v>
      </c>
      <c r="CC2737" s="419">
        <f t="shared" si="1002"/>
        <v>0</v>
      </c>
      <c r="CD2737" s="420">
        <f t="shared" si="1003"/>
        <v>0</v>
      </c>
      <c r="CE2737" s="313">
        <f t="shared" si="1004"/>
        <v>0</v>
      </c>
      <c r="CF2737" s="164"/>
      <c r="CG2737" s="272">
        <f t="shared" si="1005"/>
        <v>0</v>
      </c>
      <c r="CH2737" s="273" t="str">
        <f>IF(CG2737=0,"",
IF(SUM($CG$2675:CG2737)=1,CI2737,
IF($CG$2795&gt;SUM($CG$2675:CG2737),_xlfn.CONCAT(", ",CI2737),
IF($CG$2795=SUM($CG$2675:CG2737),_xlfn.CONCAT(" y ",CI2737)))))</f>
        <v/>
      </c>
      <c r="CI2737" s="156" t="s">
        <v>5185</v>
      </c>
    </row>
    <row r="2738" spans="1:87" ht="15" customHeight="1">
      <c r="A2738" s="57"/>
      <c r="B2738" s="26"/>
      <c r="C2738" s="165" t="s">
        <v>5186</v>
      </c>
      <c r="D2738" s="852" t="str">
        <f t="shared" si="953"/>
        <v>RADIOTELEVISION DE VERACRUZ</v>
      </c>
      <c r="E2738" s="853"/>
      <c r="F2738" s="853"/>
      <c r="G2738" s="853"/>
      <c r="H2738" s="853"/>
      <c r="I2738" s="853"/>
      <c r="J2738" s="853"/>
      <c r="K2738" s="853"/>
      <c r="L2738" s="854"/>
      <c r="M2738" s="614"/>
      <c r="N2738" s="614"/>
      <c r="O2738" s="614"/>
      <c r="P2738" s="614"/>
      <c r="Q2738" s="614"/>
      <c r="R2738" s="614"/>
      <c r="S2738" s="614"/>
      <c r="T2738" s="614"/>
      <c r="U2738" s="614"/>
      <c r="V2738" s="614"/>
      <c r="W2738" s="614"/>
      <c r="X2738" s="614"/>
      <c r="Y2738" s="614"/>
      <c r="Z2738" s="614"/>
      <c r="AA2738" s="614"/>
      <c r="AB2738" s="614"/>
      <c r="AC2738" s="614"/>
      <c r="AD2738" s="614"/>
      <c r="AE2738" s="164"/>
      <c r="AF2738" s="164"/>
      <c r="AG2738" s="419">
        <f t="shared" si="954"/>
        <v>0</v>
      </c>
      <c r="AH2738" s="420">
        <f t="shared" si="955"/>
        <v>0</v>
      </c>
      <c r="AI2738" s="313">
        <f t="shared" si="956"/>
        <v>0</v>
      </c>
      <c r="AJ2738" s="419">
        <f t="shared" si="957"/>
        <v>0</v>
      </c>
      <c r="AK2738" s="420">
        <f t="shared" si="958"/>
        <v>0</v>
      </c>
      <c r="AL2738" s="313">
        <f t="shared" si="959"/>
        <v>0</v>
      </c>
      <c r="AM2738" s="419">
        <f t="shared" si="960"/>
        <v>0</v>
      </c>
      <c r="AN2738" s="420">
        <f t="shared" si="961"/>
        <v>0</v>
      </c>
      <c r="AO2738" s="313">
        <f t="shared" si="962"/>
        <v>0</v>
      </c>
      <c r="AP2738" s="419">
        <f t="shared" si="963"/>
        <v>0</v>
      </c>
      <c r="AQ2738" s="420">
        <f t="shared" si="964"/>
        <v>0</v>
      </c>
      <c r="AR2738" s="313">
        <f t="shared" si="965"/>
        <v>0</v>
      </c>
      <c r="AS2738" s="419">
        <f t="shared" si="966"/>
        <v>0</v>
      </c>
      <c r="AT2738" s="420">
        <f t="shared" si="967"/>
        <v>0</v>
      </c>
      <c r="AU2738" s="313">
        <f t="shared" si="968"/>
        <v>0</v>
      </c>
      <c r="AV2738" s="419">
        <f t="shared" si="969"/>
        <v>0</v>
      </c>
      <c r="AW2738" s="420">
        <f t="shared" si="970"/>
        <v>0</v>
      </c>
      <c r="AX2738" s="313">
        <f t="shared" si="971"/>
        <v>0</v>
      </c>
      <c r="AY2738" s="419">
        <f t="shared" si="972"/>
        <v>0</v>
      </c>
      <c r="AZ2738" s="420">
        <f t="shared" si="973"/>
        <v>0</v>
      </c>
      <c r="BA2738" s="313">
        <f t="shared" si="974"/>
        <v>0</v>
      </c>
      <c r="BB2738" s="419">
        <f t="shared" si="975"/>
        <v>0</v>
      </c>
      <c r="BC2738" s="420">
        <f t="shared" si="976"/>
        <v>0</v>
      </c>
      <c r="BD2738" s="313">
        <f t="shared" si="977"/>
        <v>0</v>
      </c>
      <c r="BE2738" s="419">
        <f t="shared" si="978"/>
        <v>0</v>
      </c>
      <c r="BF2738" s="420">
        <f t="shared" si="979"/>
        <v>0</v>
      </c>
      <c r="BG2738" s="313">
        <f t="shared" si="980"/>
        <v>0</v>
      </c>
      <c r="BH2738" s="419">
        <f t="shared" si="981"/>
        <v>0</v>
      </c>
      <c r="BI2738" s="420">
        <f t="shared" si="982"/>
        <v>0</v>
      </c>
      <c r="BJ2738" s="313">
        <f t="shared" si="983"/>
        <v>0</v>
      </c>
      <c r="BK2738" s="419">
        <f t="shared" si="984"/>
        <v>0</v>
      </c>
      <c r="BL2738" s="420">
        <f t="shared" si="985"/>
        <v>0</v>
      </c>
      <c r="BM2738" s="313">
        <f t="shared" si="986"/>
        <v>0</v>
      </c>
      <c r="BN2738" s="419">
        <f t="shared" si="987"/>
        <v>0</v>
      </c>
      <c r="BO2738" s="420">
        <f t="shared" si="988"/>
        <v>0</v>
      </c>
      <c r="BP2738" s="313">
        <f t="shared" si="989"/>
        <v>0</v>
      </c>
      <c r="BQ2738" s="419">
        <f t="shared" si="990"/>
        <v>0</v>
      </c>
      <c r="BR2738" s="420">
        <f t="shared" si="991"/>
        <v>0</v>
      </c>
      <c r="BS2738" s="313">
        <f t="shared" si="992"/>
        <v>0</v>
      </c>
      <c r="BT2738" s="419">
        <f t="shared" si="993"/>
        <v>0</v>
      </c>
      <c r="BU2738" s="420">
        <f t="shared" si="994"/>
        <v>0</v>
      </c>
      <c r="BV2738" s="313">
        <f t="shared" si="995"/>
        <v>0</v>
      </c>
      <c r="BW2738" s="419">
        <f t="shared" si="996"/>
        <v>0</v>
      </c>
      <c r="BX2738" s="420">
        <f t="shared" si="997"/>
        <v>0</v>
      </c>
      <c r="BY2738" s="313">
        <f t="shared" si="998"/>
        <v>0</v>
      </c>
      <c r="BZ2738" s="419">
        <f t="shared" si="999"/>
        <v>0</v>
      </c>
      <c r="CA2738" s="420">
        <f t="shared" si="1000"/>
        <v>0</v>
      </c>
      <c r="CB2738" s="313">
        <f t="shared" si="1001"/>
        <v>0</v>
      </c>
      <c r="CC2738" s="419">
        <f t="shared" si="1002"/>
        <v>0</v>
      </c>
      <c r="CD2738" s="420">
        <f t="shared" si="1003"/>
        <v>0</v>
      </c>
      <c r="CE2738" s="313">
        <f t="shared" si="1004"/>
        <v>0</v>
      </c>
      <c r="CF2738" s="164"/>
      <c r="CG2738" s="272">
        <f t="shared" si="1005"/>
        <v>0</v>
      </c>
      <c r="CH2738" s="273" t="str">
        <f>IF(CG2738=0,"",
IF(SUM($CG$2675:CG2738)=1,CI2738,
IF($CG$2795&gt;SUM($CG$2675:CG2738),_xlfn.CONCAT(", ",CI2738),
IF($CG$2795=SUM($CG$2675:CG2738),_xlfn.CONCAT(" y ",CI2738)))))</f>
        <v/>
      </c>
      <c r="CI2738" s="156" t="s">
        <v>5187</v>
      </c>
    </row>
    <row r="2739" spans="1:87" ht="15" customHeight="1">
      <c r="A2739" s="57"/>
      <c r="B2739" s="26"/>
      <c r="C2739" s="165" t="s">
        <v>5188</v>
      </c>
      <c r="D2739" s="852" t="str">
        <f t="shared" si="953"/>
        <v>SECRETARIA EJECUTIVA DEL SISTEMA ESTATAL ANTICORRUPCION</v>
      </c>
      <c r="E2739" s="853"/>
      <c r="F2739" s="853"/>
      <c r="G2739" s="853"/>
      <c r="H2739" s="853"/>
      <c r="I2739" s="853"/>
      <c r="J2739" s="853"/>
      <c r="K2739" s="853"/>
      <c r="L2739" s="854"/>
      <c r="M2739" s="614"/>
      <c r="N2739" s="614"/>
      <c r="O2739" s="614"/>
      <c r="P2739" s="614"/>
      <c r="Q2739" s="614"/>
      <c r="R2739" s="614"/>
      <c r="S2739" s="614"/>
      <c r="T2739" s="614"/>
      <c r="U2739" s="614"/>
      <c r="V2739" s="614"/>
      <c r="W2739" s="614"/>
      <c r="X2739" s="614"/>
      <c r="Y2739" s="614"/>
      <c r="Z2739" s="614"/>
      <c r="AA2739" s="614"/>
      <c r="AB2739" s="614"/>
      <c r="AC2739" s="614"/>
      <c r="AD2739" s="614"/>
      <c r="AE2739" s="164"/>
      <c r="AF2739" s="164"/>
      <c r="AG2739" s="419">
        <f t="shared" si="954"/>
        <v>0</v>
      </c>
      <c r="AH2739" s="420">
        <f t="shared" si="955"/>
        <v>0</v>
      </c>
      <c r="AI2739" s="313">
        <f t="shared" si="956"/>
        <v>0</v>
      </c>
      <c r="AJ2739" s="419">
        <f t="shared" si="957"/>
        <v>0</v>
      </c>
      <c r="AK2739" s="420">
        <f t="shared" si="958"/>
        <v>0</v>
      </c>
      <c r="AL2739" s="313">
        <f t="shared" si="959"/>
        <v>0</v>
      </c>
      <c r="AM2739" s="419">
        <f t="shared" si="960"/>
        <v>0</v>
      </c>
      <c r="AN2739" s="420">
        <f t="shared" si="961"/>
        <v>0</v>
      </c>
      <c r="AO2739" s="313">
        <f t="shared" si="962"/>
        <v>0</v>
      </c>
      <c r="AP2739" s="419">
        <f t="shared" si="963"/>
        <v>0</v>
      </c>
      <c r="AQ2739" s="420">
        <f t="shared" si="964"/>
        <v>0</v>
      </c>
      <c r="AR2739" s="313">
        <f t="shared" si="965"/>
        <v>0</v>
      </c>
      <c r="AS2739" s="419">
        <f t="shared" si="966"/>
        <v>0</v>
      </c>
      <c r="AT2739" s="420">
        <f t="shared" si="967"/>
        <v>0</v>
      </c>
      <c r="AU2739" s="313">
        <f t="shared" si="968"/>
        <v>0</v>
      </c>
      <c r="AV2739" s="419">
        <f t="shared" si="969"/>
        <v>0</v>
      </c>
      <c r="AW2739" s="420">
        <f t="shared" si="970"/>
        <v>0</v>
      </c>
      <c r="AX2739" s="313">
        <f t="shared" si="971"/>
        <v>0</v>
      </c>
      <c r="AY2739" s="419">
        <f t="shared" si="972"/>
        <v>0</v>
      </c>
      <c r="AZ2739" s="420">
        <f t="shared" si="973"/>
        <v>0</v>
      </c>
      <c r="BA2739" s="313">
        <f t="shared" si="974"/>
        <v>0</v>
      </c>
      <c r="BB2739" s="419">
        <f t="shared" si="975"/>
        <v>0</v>
      </c>
      <c r="BC2739" s="420">
        <f t="shared" si="976"/>
        <v>0</v>
      </c>
      <c r="BD2739" s="313">
        <f t="shared" si="977"/>
        <v>0</v>
      </c>
      <c r="BE2739" s="419">
        <f t="shared" si="978"/>
        <v>0</v>
      </c>
      <c r="BF2739" s="420">
        <f t="shared" si="979"/>
        <v>0</v>
      </c>
      <c r="BG2739" s="313">
        <f t="shared" si="980"/>
        <v>0</v>
      </c>
      <c r="BH2739" s="419">
        <f t="shared" si="981"/>
        <v>0</v>
      </c>
      <c r="BI2739" s="420">
        <f t="shared" si="982"/>
        <v>0</v>
      </c>
      <c r="BJ2739" s="313">
        <f t="shared" si="983"/>
        <v>0</v>
      </c>
      <c r="BK2739" s="419">
        <f t="shared" si="984"/>
        <v>0</v>
      </c>
      <c r="BL2739" s="420">
        <f t="shared" si="985"/>
        <v>0</v>
      </c>
      <c r="BM2739" s="313">
        <f t="shared" si="986"/>
        <v>0</v>
      </c>
      <c r="BN2739" s="419">
        <f t="shared" si="987"/>
        <v>0</v>
      </c>
      <c r="BO2739" s="420">
        <f t="shared" si="988"/>
        <v>0</v>
      </c>
      <c r="BP2739" s="313">
        <f t="shared" si="989"/>
        <v>0</v>
      </c>
      <c r="BQ2739" s="419">
        <f t="shared" si="990"/>
        <v>0</v>
      </c>
      <c r="BR2739" s="420">
        <f t="shared" si="991"/>
        <v>0</v>
      </c>
      <c r="BS2739" s="313">
        <f t="shared" si="992"/>
        <v>0</v>
      </c>
      <c r="BT2739" s="419">
        <f t="shared" si="993"/>
        <v>0</v>
      </c>
      <c r="BU2739" s="420">
        <f t="shared" si="994"/>
        <v>0</v>
      </c>
      <c r="BV2739" s="313">
        <f t="shared" si="995"/>
        <v>0</v>
      </c>
      <c r="BW2739" s="419">
        <f t="shared" si="996"/>
        <v>0</v>
      </c>
      <c r="BX2739" s="420">
        <f t="shared" si="997"/>
        <v>0</v>
      </c>
      <c r="BY2739" s="313">
        <f t="shared" si="998"/>
        <v>0</v>
      </c>
      <c r="BZ2739" s="419">
        <f t="shared" si="999"/>
        <v>0</v>
      </c>
      <c r="CA2739" s="420">
        <f t="shared" si="1000"/>
        <v>0</v>
      </c>
      <c r="CB2739" s="313">
        <f t="shared" si="1001"/>
        <v>0</v>
      </c>
      <c r="CC2739" s="419">
        <f t="shared" si="1002"/>
        <v>0</v>
      </c>
      <c r="CD2739" s="420">
        <f t="shared" si="1003"/>
        <v>0</v>
      </c>
      <c r="CE2739" s="313">
        <f t="shared" si="1004"/>
        <v>0</v>
      </c>
      <c r="CF2739" s="164"/>
      <c r="CG2739" s="272">
        <f t="shared" si="1005"/>
        <v>0</v>
      </c>
      <c r="CH2739" s="273" t="str">
        <f>IF(CG2739=0,"",
IF(SUM($CG$2675:CG2739)=1,CI2739,
IF($CG$2795&gt;SUM($CG$2675:CG2739),_xlfn.CONCAT(", ",CI2739),
IF($CG$2795=SUM($CG$2675:CG2739),_xlfn.CONCAT(" y ",CI2739)))))</f>
        <v/>
      </c>
      <c r="CI2739" s="156" t="s">
        <v>5189</v>
      </c>
    </row>
    <row r="2740" spans="1:87" ht="15" customHeight="1">
      <c r="A2740" s="57"/>
      <c r="B2740" s="26"/>
      <c r="C2740" s="165" t="s">
        <v>5190</v>
      </c>
      <c r="D2740" s="852" t="str">
        <f t="shared" ref="D2740:D2794" si="1006">IF(D105="","",D105)</f>
        <v>INSTITUTO DE LA POLICIA AUXILIAR Y PROTECCION PATRIMONIAL</v>
      </c>
      <c r="E2740" s="853"/>
      <c r="F2740" s="853"/>
      <c r="G2740" s="853"/>
      <c r="H2740" s="853"/>
      <c r="I2740" s="853"/>
      <c r="J2740" s="853"/>
      <c r="K2740" s="853"/>
      <c r="L2740" s="854"/>
      <c r="M2740" s="614"/>
      <c r="N2740" s="614"/>
      <c r="O2740" s="614"/>
      <c r="P2740" s="614"/>
      <c r="Q2740" s="614"/>
      <c r="R2740" s="614"/>
      <c r="S2740" s="614"/>
      <c r="T2740" s="614"/>
      <c r="U2740" s="614"/>
      <c r="V2740" s="614"/>
      <c r="W2740" s="614"/>
      <c r="X2740" s="614"/>
      <c r="Y2740" s="614"/>
      <c r="Z2740" s="614"/>
      <c r="AA2740" s="614"/>
      <c r="AB2740" s="614"/>
      <c r="AC2740" s="614"/>
      <c r="AD2740" s="614"/>
      <c r="AE2740" s="164"/>
      <c r="AF2740" s="164"/>
      <c r="AG2740" s="419">
        <f t="shared" ref="AG2740:AG2794" si="1007">IF(OR(P2614="NS",$Y1880="NS",$AB1880="NS"),0,IF(AND(P2614="NA",$Y1880="NA",$AB1880="NA"),0,IF(P2614&lt;=SUM($Y1880,$AB1880),0,1)))</f>
        <v>0</v>
      </c>
      <c r="AH2740" s="420">
        <f t="shared" ref="AH2740:AH2794" si="1008">IF(OR(Q2614="NS",$Z1880="NS",$AC1880="NS"),0,IF(AND(Q2614="NA",$Z1880="NA",$AC1880="NA"),0,IF(Q2614&lt;=SUM($Z1880,$AC1880),0,1)))</f>
        <v>0</v>
      </c>
      <c r="AI2740" s="313">
        <f t="shared" ref="AI2740:AI2794" si="1009">IF(OR(R2614="NS",$AA1880="NS",$AD1880="NS"),0,IF(AND(R2614="NA",$AA1880="NA",$AD1880="NA"),0,IF(R2614&lt;=SUM($AA1880,$AD1880),0,1)))</f>
        <v>0</v>
      </c>
      <c r="AJ2740" s="419">
        <f t="shared" ref="AJ2740:AJ2794" si="1010">IF(OR(S2614="NS",$Y1880="NS",$AB1880="NS"),0,IF(AND(S2614="NA",$Y1880="NA",$AB1880="NA"),0,IF(S2614&lt;=SUM($Y1880,$AB1880),0,1)))</f>
        <v>0</v>
      </c>
      <c r="AK2740" s="420">
        <f t="shared" ref="AK2740:AK2794" si="1011">IF(OR(T2614="NS",$Z1880="NS",$AC1880="NS"),0,IF(AND(T2614="NA",$Z1880="NA",$AC1880="NA"),0,IF(T2614&lt;=SUM($Z1880,$AC1880),0,1)))</f>
        <v>0</v>
      </c>
      <c r="AL2740" s="313">
        <f t="shared" ref="AL2740:AL2794" si="1012">IF(OR(U2614="NS",$AA1880="NS",$AD1880="NS"),0,IF(AND(U2614="NA",$AA1880="NA",$AD1880="NA"),0,IF(U2614&lt;=SUM($AA1880,$AD1880),0,1)))</f>
        <v>0</v>
      </c>
      <c r="AM2740" s="419">
        <f t="shared" ref="AM2740:AM2794" si="1013">IF(OR(V2614="NS",$Y1880="NS",$AB1880="NS"),0,IF(AND(V2614="NA",$Y1880="NA",$AB1880="NA"),0,IF(V2614&lt;=SUM($Y1880,$AB1880),0,1)))</f>
        <v>0</v>
      </c>
      <c r="AN2740" s="420">
        <f t="shared" ref="AN2740:AN2794" si="1014">IF(OR(W2614="NS",$Z1880="NS",$AC1880="NS"),0,IF(AND(W2614="NA",$Z1880="NA",$AC1880="NA"),0,IF(W2614&lt;=SUM($Z1880,$AC1880),0,1)))</f>
        <v>0</v>
      </c>
      <c r="AO2740" s="313">
        <f t="shared" ref="AO2740:AO2794" si="1015">IF(OR(X2614="NS",$AA1880="NS",$AD1880="NS"),0,IF(AND(X2614="NA",$AA1880="NA",$AD1880="NA"),0,IF(X2614&lt;=SUM($AA1880,$AD1880),0,1)))</f>
        <v>0</v>
      </c>
      <c r="AP2740" s="419">
        <f t="shared" ref="AP2740:AP2794" si="1016">IF(OR(Y2614="NS",$Y1880="NS",$AB1880="NS"),0,IF(AND(Y2614="NA",$Y1880="NA",$AB1880="NA"),0,IF(Y2614&lt;=SUM($Y1880,$AB1880),0,1)))</f>
        <v>0</v>
      </c>
      <c r="AQ2740" s="420">
        <f t="shared" ref="AQ2740:AQ2794" si="1017">IF(OR(Z2614="NS",$Z1880="NS",$AC1880="NS"),0,IF(AND(Z2614="NA",$Z1880="NA",$AC1880="NA"),0,IF(Z2614&lt;=SUM($Z1880,$AC1880),0,1)))</f>
        <v>0</v>
      </c>
      <c r="AR2740" s="313">
        <f t="shared" ref="AR2740:AR2794" si="1018">IF(OR(AA2614="NS",$AA1880="NS",$AD1880="NS"),0,IF(AND(AA2614="NA",$AA1880="NA",$AD1880="NA"),0,IF(AA2614&lt;=SUM($AA1880,$AD1880),0,1)))</f>
        <v>0</v>
      </c>
      <c r="AS2740" s="419">
        <f t="shared" ref="AS2740:AS2794" si="1019">IF(OR(AB2614="NS",$Y1880="NS",$AB1880="NS"),0,IF(AND(AB2614="NA",$Y1880="NA",$AB1880="NA"),0,IF(AB2614&lt;=SUM($Y1880,$AB1880),0,1)))</f>
        <v>0</v>
      </c>
      <c r="AT2740" s="420">
        <f t="shared" ref="AT2740:AT2794" si="1020">IF(OR(AC2614="NS",$Z1880="NS",$AC1880="NS"),0,IF(AND(AC2614="NA",$Z1880="NA",$AC1880="NA"),0,IF(AC2614&lt;=SUM($Z1880,$AC1880),0,1)))</f>
        <v>0</v>
      </c>
      <c r="AU2740" s="313">
        <f t="shared" ref="AU2740:AU2794" si="1021">IF(OR(AD2614="NS",$AA1880="NS",$AD1880="NS"),0,IF(AND(AD2614="NA",$AA1880="NA",$AD1880="NA"),0,IF(AD2614&lt;=SUM($AA1880,$AD1880),0,1)))</f>
        <v>0</v>
      </c>
      <c r="AV2740" s="419">
        <f t="shared" ref="AV2740:AV2794" si="1022">IF(OR(M2740="NS",$Y1880="NS",$AB1880="NS"),0,IF(AND(M2740="NA",$Y1880="NA",$AB1880="NA"),0,IF(M2740&lt;=SUM($Y1880,$AB1880),0,1)))</f>
        <v>0</v>
      </c>
      <c r="AW2740" s="420">
        <f t="shared" ref="AW2740:AW2794" si="1023">IF(OR(N2740="NS",$Z1880="NS",$AC1880="NS"),0,IF(AND(N2740="NA",$Z1880="NA",$AC1880="NA"),0,IF(N2740&lt;=SUM($Z1880,$AC1880),0,1)))</f>
        <v>0</v>
      </c>
      <c r="AX2740" s="313">
        <f t="shared" ref="AX2740:AX2794" si="1024">IF(OR(O2740="NS",$AA1880="NS",$AD1880="NS"),0,IF(AND(O2740="NA",$AA1880="NA",$AD1880="NA"),0,IF(O2740&lt;=SUM($AA1880,$AD1880),0,1)))</f>
        <v>0</v>
      </c>
      <c r="AY2740" s="419">
        <f t="shared" ref="AY2740:AY2794" si="1025">IF(OR(P2740="NS",$Y1880="NS",$AB1880="NS"),0,IF(AND(P2740="NA",$Y1880="NA",$AB1880="NA"),0,IF(P2740&lt;=SUM($Y1880,$AB1880),0,1)))</f>
        <v>0</v>
      </c>
      <c r="AZ2740" s="420">
        <f t="shared" ref="AZ2740:AZ2794" si="1026">IF(OR(Q2740="NS",$Z1880="NS",$AC1880="NS"),0,IF(AND(Q2740="NA",$Z1880="NA",$AC1880="NA"),0,IF(Q2740&lt;=SUM($Z1880,$AC1880),0,1)))</f>
        <v>0</v>
      </c>
      <c r="BA2740" s="313">
        <f t="shared" ref="BA2740:BA2794" si="1027">IF(OR(R2740="NS",$AA1880="NS",$AD1880="NS"),0,IF(AND(R2740="NA",$AA1880="NA",$AD1880="NA"),0,IF(R2740&lt;=SUM($AA1880,$AD1880),0,1)))</f>
        <v>0</v>
      </c>
      <c r="BB2740" s="419">
        <f t="shared" ref="BB2740:BB2794" si="1028">IF(OR(S2740="NS",$Y1880="NS",$AB1880="NS"),0,IF(AND(S2740="NA",$Y1880="NA",$AB1880="NA"),0,IF(S2740&lt;=SUM($Y1880,$AB1880),0,1)))</f>
        <v>0</v>
      </c>
      <c r="BC2740" s="420">
        <f t="shared" ref="BC2740:BC2794" si="1029">IF(OR(T2740="NS",$Z1880="NS",$AC1880="NS"),0,IF(AND(T2740="NA",$Z1880="NA",$AC1880="NA"),0,IF(T2740&lt;=SUM($Z1880,$AC1880),0,1)))</f>
        <v>0</v>
      </c>
      <c r="BD2740" s="313">
        <f t="shared" ref="BD2740:BD2794" si="1030">IF(OR(U2740="NS",$AA1880="NS",$AD1880="NS"),0,IF(AND(U2740="NA",$AA1880="NA",$AD1880="NA"),0,IF(U2740&lt;=SUM($AA1880,$AD1880),0,1)))</f>
        <v>0</v>
      </c>
      <c r="BE2740" s="419">
        <f t="shared" ref="BE2740:BE2794" si="1031">IF(OR(V2740="NS",$Y1880="NS",$AB1880="NS"),0,IF(AND(V2740="NA",$Y1880="NA",$AB1880="NA"),0,IF(V2740&lt;=SUM($Y1880,$AB1880),0,1)))</f>
        <v>0</v>
      </c>
      <c r="BF2740" s="420">
        <f t="shared" ref="BF2740:BF2794" si="1032">IF(OR(W2740="NS",$Z1880="NS",$AC1880="NS"),0,IF(AND(W2740="NA",$Z1880="NA",$AC1880="NA"),0,IF(W2740&lt;=SUM($Z1880,$AC1880),0,1)))</f>
        <v>0</v>
      </c>
      <c r="BG2740" s="313">
        <f t="shared" ref="BG2740:BG2794" si="1033">IF(OR(X2740="NS",$AA1880="NS",$AD1880="NS"),0,IF(AND(X2740="NA",$AA1880="NA",$AD1880="NA"),0,IF(X2740&lt;=SUM($AA1880,$AD1880),0,1)))</f>
        <v>0</v>
      </c>
      <c r="BH2740" s="419">
        <f t="shared" ref="BH2740:BH2794" si="1034">IF(OR(Y2740="NS",$Y1880="NS",$AB1880="NS"),0,IF(AND(Y2740="NA",$Y1880="NA",$AB1880="NA"),0,IF(Y2740&lt;=SUM($Y1880,$AB1880),0,1)))</f>
        <v>0</v>
      </c>
      <c r="BI2740" s="420">
        <f t="shared" ref="BI2740:BI2794" si="1035">IF(OR(Z2740="NS",$Z1880="NS",$AC1880="NS"),0,IF(AND(Z2740="NA",$Z1880="NA",$AC1880="NA"),0,IF(Z2740&lt;=SUM($Z1880,$AC1880),0,1)))</f>
        <v>0</v>
      </c>
      <c r="BJ2740" s="313">
        <f t="shared" ref="BJ2740:BJ2794" si="1036">IF(OR(AA2740="NS",$AA1880="NS",$AD1880="NS"),0,IF(AND(AA2740="NA",$AA1880="NA",$AD1880="NA"),0,IF(AA2740&lt;=SUM($AA1880,$AD1880),0,1)))</f>
        <v>0</v>
      </c>
      <c r="BK2740" s="419">
        <f t="shared" ref="BK2740:BK2794" si="1037">IF(OR(AB2740="NS",$Y1880="NS",$AB1880="NS"),0,IF(AND(AB2740="NA",$Y1880="NA",$AB1880="NA"),0,IF(AB2740&lt;=SUM($Y1880,$AB1880),0,1)))</f>
        <v>0</v>
      </c>
      <c r="BL2740" s="420">
        <f t="shared" ref="BL2740:BL2794" si="1038">IF(OR(AC2740="NS",$Z1880="NS",$AC1880="NS"),0,IF(AND(AC2740="NA",$Z1880="NA",$AC1880="NA"),0,IF(AC2740&lt;=SUM($Z1880,$AC1880),0,1)))</f>
        <v>0</v>
      </c>
      <c r="BM2740" s="313">
        <f t="shared" ref="BM2740:BM2794" si="1039">IF(OR(AD2740="NS",$AA1880="NS",$AD1880="NS"),0,IF(AND(AD2740="NA",$AA1880="NA",$AD1880="NA"),0,IF(AD2740&lt;=SUM($AA1880,$AD1880),0,1)))</f>
        <v>0</v>
      </c>
      <c r="BN2740" s="419">
        <f t="shared" ref="BN2740:BN2794" si="1040">IF(OR(M2866="NS",$Y1880="NS",$AB1880="NS"),0,IF(AND(M2866="NA",$Y1880="NA",$AB1880="NA"),0,IF(M2866&lt;=SUM($Y1880,$AB1880),0,1)))</f>
        <v>0</v>
      </c>
      <c r="BO2740" s="420">
        <f t="shared" ref="BO2740:BO2794" si="1041">IF(OR(N2866="NS",$Z1880="NS",$AC1880="NS"),0,IF(AND(N2866="NA",$Z1880="NA",$AC1880="NA"),0,IF(N2866&lt;=SUM($Z1880,$AC1880),0,1)))</f>
        <v>0</v>
      </c>
      <c r="BP2740" s="313">
        <f t="shared" ref="BP2740:BP2794" si="1042">IF(OR(O2866="NS",$AA1880="NS",$AD1880="NS"),0,IF(AND(O2866="NA",$AA1880="NA",$AD1880="NA"),0,IF(O2866&lt;=SUM($AA1880,$AD1880),0,1)))</f>
        <v>0</v>
      </c>
      <c r="BQ2740" s="419">
        <f t="shared" ref="BQ2740:BQ2794" si="1043">IF(OR(P2866="NS",$Y1880="NS",$AB1880="NS"),0,IF(AND(P2866="NA",$Y1880="NA",$AB1880="NA"),0,IF(P2866&lt;=SUM($Y1880,$AB1880),0,1)))</f>
        <v>0</v>
      </c>
      <c r="BR2740" s="420">
        <f t="shared" ref="BR2740:BR2794" si="1044">IF(OR(Q2866="NS",$Z1880="NS",$AC1880="NS"),0,IF(AND(Q2866="NA",$Z1880="NA",$AC1880="NA"),0,IF(Q2866&lt;=SUM($Z1880,$AC1880),0,1)))</f>
        <v>0</v>
      </c>
      <c r="BS2740" s="313">
        <f t="shared" ref="BS2740:BS2794" si="1045">IF(OR(R2866="NS",$AA1880="NS",$AD1880="NS"),0,IF(AND(R2866="NA",$AA1880="NA",$AD1880="NA"),0,IF(R2866&lt;=SUM($AA1880,$AD1880),0,1)))</f>
        <v>0</v>
      </c>
      <c r="BT2740" s="419">
        <f t="shared" ref="BT2740:BT2794" si="1046">IF(OR(S2866="NS",$Y1880="NS",$AB1880="NS"),0,IF(AND(S2866="NA",$Y1880="NA",$AB1880="NA"),0,IF(S2866&lt;=SUM($Y1880,$AB1880),0,1)))</f>
        <v>0</v>
      </c>
      <c r="BU2740" s="420">
        <f t="shared" ref="BU2740:BU2794" si="1047">IF(OR(T2866="NS",$Z1880="NS",$AC1880="NS"),0,IF(AND(T2866="NA",$Z1880="NA",$AC1880="NA"),0,IF(T2866&lt;=SUM($Z1880,$AC1880),0,1)))</f>
        <v>0</v>
      </c>
      <c r="BV2740" s="313">
        <f t="shared" ref="BV2740:BV2794" si="1048">IF(OR(U2866="NS",$AA1880="NS",$AD1880="NS"),0,IF(AND(U2866="NA",$AA1880="NA",$AD1880="NA"),0,IF(U2866&lt;=SUM($AA1880,$AD1880),0,1)))</f>
        <v>0</v>
      </c>
      <c r="BW2740" s="419">
        <f t="shared" ref="BW2740:BW2794" si="1049">IF(OR(V2866="NS",$Y1880="NS",$AB1880="NS"),0,IF(AND(V2866="NA",$Y1880="NA",$AB1880="NA"),0,IF(V2866&lt;=SUM($Y1880,$AB1880),0,1)))</f>
        <v>0</v>
      </c>
      <c r="BX2740" s="420">
        <f t="shared" ref="BX2740:BX2794" si="1050">IF(OR(W2866="NS",$Z1880="NS",$AC1880="NS"),0,IF(AND(W2866="NA",$Z1880="NA",$AC1880="NA"),0,IF(W2866&lt;=SUM($Z1880,$AC1880),0,1)))</f>
        <v>0</v>
      </c>
      <c r="BY2740" s="313">
        <f t="shared" ref="BY2740:BY2794" si="1051">IF(OR(X2866="NS",$AA1880="NS",$AD1880="NS"),0,IF(AND(X2866="NA",$AA1880="NA",$AD1880="NA"),0,IF(X2866&lt;=SUM($AA1880,$AD1880),0,1)))</f>
        <v>0</v>
      </c>
      <c r="BZ2740" s="419">
        <f t="shared" ref="BZ2740:BZ2794" si="1052">IF(OR(Y2866="NS",$Y1880="NS",$AB1880="NS"),0,IF(AND(Y2866="NA",$Y1880="NA",$AB1880="NA"),0,IF(Y2866&lt;=SUM($Y1880,$AB1880),0,1)))</f>
        <v>0</v>
      </c>
      <c r="CA2740" s="420">
        <f t="shared" ref="CA2740:CA2794" si="1053">IF(OR(Z2866="NS",$Z1880="NS",$AC1880="NS"),0,IF(AND(Z2866="NA",$Z1880="NA",$AC1880="NA"),0,IF(Z2866&lt;=SUM($Z1880,$AC1880),0,1)))</f>
        <v>0</v>
      </c>
      <c r="CB2740" s="313">
        <f t="shared" ref="CB2740:CB2794" si="1054">IF(OR(AA2866="NS",$AA1880="NS",$AD1880="NS"),0,IF(AND(AA2866="NA",$AA1880="NA",$AD1880="NA"),0,IF(AA2866&lt;=SUM($AA1880,$AD1880),0,1)))</f>
        <v>0</v>
      </c>
      <c r="CC2740" s="419">
        <f t="shared" ref="CC2740:CC2794" si="1055">IF(OR(AB2866="NS",$Y1880="NS",$AB1880="NS"),0,IF(AND(AB2866="NA",$Y1880="NA",$AB1880="NA"),0,IF(AB2866&lt;=SUM($Y1880,$AB1880),0,1)))</f>
        <v>0</v>
      </c>
      <c r="CD2740" s="420">
        <f t="shared" ref="CD2740:CD2794" si="1056">IF(OR(AC2866="NS",$Z1880="NS",$AC1880="NS"),0,IF(AND(AC2866="NA",$Z1880="NA",$AC1880="NA"),0,IF(AC2866&lt;=SUM($Z1880,$AC1880),0,1)))</f>
        <v>0</v>
      </c>
      <c r="CE2740" s="313">
        <f t="shared" ref="CE2740:CE2794" si="1057">IF(OR(AD2866="NS",$AA1880="NS",$AD1880="NS"),0,IF(AND(AD2866="NA",$AA1880="NA",$AD1880="NA"),0,IF(AD2866&lt;=SUM($AA1880,$AD1880),0,1)))</f>
        <v>0</v>
      </c>
      <c r="CF2740" s="164"/>
      <c r="CG2740" s="272">
        <f t="shared" ref="CG2740:CG2794" si="1058">IF(SUM(AG2740:CE2740)=0,0,1)</f>
        <v>0</v>
      </c>
      <c r="CH2740" s="273" t="str">
        <f>IF(CG2740=0,"",
IF(SUM($CG$2675:CG2740)=1,CI2740,
IF($CG$2795&gt;SUM($CG$2675:CG2740),_xlfn.CONCAT(", ",CI2740),
IF($CG$2795=SUM($CG$2675:CG2740),_xlfn.CONCAT(" y ",CI2740)))))</f>
        <v/>
      </c>
      <c r="CI2740" s="156" t="s">
        <v>5191</v>
      </c>
    </row>
    <row r="2741" spans="1:87" ht="15" customHeight="1">
      <c r="A2741" s="57"/>
      <c r="B2741" s="26"/>
      <c r="C2741" s="165" t="s">
        <v>5192</v>
      </c>
      <c r="D2741" s="852" t="str">
        <f t="shared" si="1006"/>
        <v>ACADEMIA REGIONAL DE SEGURIDAD PUBLICA DEL SURESTE</v>
      </c>
      <c r="E2741" s="853"/>
      <c r="F2741" s="853"/>
      <c r="G2741" s="853"/>
      <c r="H2741" s="853"/>
      <c r="I2741" s="853"/>
      <c r="J2741" s="853"/>
      <c r="K2741" s="853"/>
      <c r="L2741" s="854"/>
      <c r="M2741" s="614"/>
      <c r="N2741" s="614"/>
      <c r="O2741" s="614"/>
      <c r="P2741" s="614"/>
      <c r="Q2741" s="614"/>
      <c r="R2741" s="614"/>
      <c r="S2741" s="614"/>
      <c r="T2741" s="614"/>
      <c r="U2741" s="614"/>
      <c r="V2741" s="614"/>
      <c r="W2741" s="614"/>
      <c r="X2741" s="614"/>
      <c r="Y2741" s="614"/>
      <c r="Z2741" s="614"/>
      <c r="AA2741" s="614"/>
      <c r="AB2741" s="614"/>
      <c r="AC2741" s="614"/>
      <c r="AD2741" s="614"/>
      <c r="AE2741" s="164"/>
      <c r="AF2741" s="164"/>
      <c r="AG2741" s="419">
        <f t="shared" si="1007"/>
        <v>0</v>
      </c>
      <c r="AH2741" s="420">
        <f t="shared" si="1008"/>
        <v>0</v>
      </c>
      <c r="AI2741" s="313">
        <f t="shared" si="1009"/>
        <v>0</v>
      </c>
      <c r="AJ2741" s="419">
        <f t="shared" si="1010"/>
        <v>0</v>
      </c>
      <c r="AK2741" s="420">
        <f t="shared" si="1011"/>
        <v>0</v>
      </c>
      <c r="AL2741" s="313">
        <f t="shared" si="1012"/>
        <v>0</v>
      </c>
      <c r="AM2741" s="419">
        <f t="shared" si="1013"/>
        <v>0</v>
      </c>
      <c r="AN2741" s="420">
        <f t="shared" si="1014"/>
        <v>0</v>
      </c>
      <c r="AO2741" s="313">
        <f t="shared" si="1015"/>
        <v>0</v>
      </c>
      <c r="AP2741" s="419">
        <f t="shared" si="1016"/>
        <v>0</v>
      </c>
      <c r="AQ2741" s="420">
        <f t="shared" si="1017"/>
        <v>0</v>
      </c>
      <c r="AR2741" s="313">
        <f t="shared" si="1018"/>
        <v>0</v>
      </c>
      <c r="AS2741" s="419">
        <f t="shared" si="1019"/>
        <v>0</v>
      </c>
      <c r="AT2741" s="420">
        <f t="shared" si="1020"/>
        <v>0</v>
      </c>
      <c r="AU2741" s="313">
        <f t="shared" si="1021"/>
        <v>0</v>
      </c>
      <c r="AV2741" s="419">
        <f t="shared" si="1022"/>
        <v>0</v>
      </c>
      <c r="AW2741" s="420">
        <f t="shared" si="1023"/>
        <v>0</v>
      </c>
      <c r="AX2741" s="313">
        <f t="shared" si="1024"/>
        <v>0</v>
      </c>
      <c r="AY2741" s="419">
        <f t="shared" si="1025"/>
        <v>0</v>
      </c>
      <c r="AZ2741" s="420">
        <f t="shared" si="1026"/>
        <v>0</v>
      </c>
      <c r="BA2741" s="313">
        <f t="shared" si="1027"/>
        <v>0</v>
      </c>
      <c r="BB2741" s="419">
        <f t="shared" si="1028"/>
        <v>0</v>
      </c>
      <c r="BC2741" s="420">
        <f t="shared" si="1029"/>
        <v>0</v>
      </c>
      <c r="BD2741" s="313">
        <f t="shared" si="1030"/>
        <v>0</v>
      </c>
      <c r="BE2741" s="419">
        <f t="shared" si="1031"/>
        <v>0</v>
      </c>
      <c r="BF2741" s="420">
        <f t="shared" si="1032"/>
        <v>0</v>
      </c>
      <c r="BG2741" s="313">
        <f t="shared" si="1033"/>
        <v>0</v>
      </c>
      <c r="BH2741" s="419">
        <f t="shared" si="1034"/>
        <v>0</v>
      </c>
      <c r="BI2741" s="420">
        <f t="shared" si="1035"/>
        <v>0</v>
      </c>
      <c r="BJ2741" s="313">
        <f t="shared" si="1036"/>
        <v>0</v>
      </c>
      <c r="BK2741" s="419">
        <f t="shared" si="1037"/>
        <v>0</v>
      </c>
      <c r="BL2741" s="420">
        <f t="shared" si="1038"/>
        <v>0</v>
      </c>
      <c r="BM2741" s="313">
        <f t="shared" si="1039"/>
        <v>0</v>
      </c>
      <c r="BN2741" s="419">
        <f t="shared" si="1040"/>
        <v>0</v>
      </c>
      <c r="BO2741" s="420">
        <f t="shared" si="1041"/>
        <v>0</v>
      </c>
      <c r="BP2741" s="313">
        <f t="shared" si="1042"/>
        <v>0</v>
      </c>
      <c r="BQ2741" s="419">
        <f t="shared" si="1043"/>
        <v>0</v>
      </c>
      <c r="BR2741" s="420">
        <f t="shared" si="1044"/>
        <v>0</v>
      </c>
      <c r="BS2741" s="313">
        <f t="shared" si="1045"/>
        <v>0</v>
      </c>
      <c r="BT2741" s="419">
        <f t="shared" si="1046"/>
        <v>0</v>
      </c>
      <c r="BU2741" s="420">
        <f t="shared" si="1047"/>
        <v>0</v>
      </c>
      <c r="BV2741" s="313">
        <f t="shared" si="1048"/>
        <v>0</v>
      </c>
      <c r="BW2741" s="419">
        <f t="shared" si="1049"/>
        <v>0</v>
      </c>
      <c r="BX2741" s="420">
        <f t="shared" si="1050"/>
        <v>0</v>
      </c>
      <c r="BY2741" s="313">
        <f t="shared" si="1051"/>
        <v>0</v>
      </c>
      <c r="BZ2741" s="419">
        <f t="shared" si="1052"/>
        <v>0</v>
      </c>
      <c r="CA2741" s="420">
        <f t="shared" si="1053"/>
        <v>0</v>
      </c>
      <c r="CB2741" s="313">
        <f t="shared" si="1054"/>
        <v>0</v>
      </c>
      <c r="CC2741" s="419">
        <f t="shared" si="1055"/>
        <v>0</v>
      </c>
      <c r="CD2741" s="420">
        <f t="shared" si="1056"/>
        <v>0</v>
      </c>
      <c r="CE2741" s="313">
        <f t="shared" si="1057"/>
        <v>0</v>
      </c>
      <c r="CF2741" s="164"/>
      <c r="CG2741" s="272">
        <f t="shared" si="1058"/>
        <v>0</v>
      </c>
      <c r="CH2741" s="273" t="str">
        <f>IF(CG2741=0,"",
IF(SUM($CG$2675:CG2741)=1,CI2741,
IF($CG$2795&gt;SUM($CG$2675:CG2741),_xlfn.CONCAT(", ",CI2741),
IF($CG$2795=SUM($CG$2675:CG2741),_xlfn.CONCAT(" y ",CI2741)))))</f>
        <v/>
      </c>
      <c r="CI2741" s="156" t="s">
        <v>5193</v>
      </c>
    </row>
    <row r="2742" spans="1:87" ht="15" customHeight="1">
      <c r="A2742" s="57"/>
      <c r="B2742" s="26"/>
      <c r="C2742" s="165" t="s">
        <v>5194</v>
      </c>
      <c r="D2742" s="852" t="str">
        <f t="shared" si="1006"/>
        <v>INSTITUTO DE CAPACITACION PARA EL TRABAJO</v>
      </c>
      <c r="E2742" s="853"/>
      <c r="F2742" s="853"/>
      <c r="G2742" s="853"/>
      <c r="H2742" s="853"/>
      <c r="I2742" s="853"/>
      <c r="J2742" s="853"/>
      <c r="K2742" s="853"/>
      <c r="L2742" s="854"/>
      <c r="M2742" s="614"/>
      <c r="N2742" s="614"/>
      <c r="O2742" s="614"/>
      <c r="P2742" s="614"/>
      <c r="Q2742" s="614"/>
      <c r="R2742" s="614"/>
      <c r="S2742" s="614"/>
      <c r="T2742" s="614"/>
      <c r="U2742" s="614"/>
      <c r="V2742" s="614"/>
      <c r="W2742" s="614"/>
      <c r="X2742" s="614"/>
      <c r="Y2742" s="614"/>
      <c r="Z2742" s="614"/>
      <c r="AA2742" s="614"/>
      <c r="AB2742" s="614"/>
      <c r="AC2742" s="614"/>
      <c r="AD2742" s="614"/>
      <c r="AE2742" s="164"/>
      <c r="AF2742" s="164"/>
      <c r="AG2742" s="419">
        <f t="shared" si="1007"/>
        <v>0</v>
      </c>
      <c r="AH2742" s="420">
        <f t="shared" si="1008"/>
        <v>0</v>
      </c>
      <c r="AI2742" s="313">
        <f t="shared" si="1009"/>
        <v>0</v>
      </c>
      <c r="AJ2742" s="419">
        <f t="shared" si="1010"/>
        <v>0</v>
      </c>
      <c r="AK2742" s="420">
        <f t="shared" si="1011"/>
        <v>0</v>
      </c>
      <c r="AL2742" s="313">
        <f t="shared" si="1012"/>
        <v>0</v>
      </c>
      <c r="AM2742" s="419">
        <f t="shared" si="1013"/>
        <v>0</v>
      </c>
      <c r="AN2742" s="420">
        <f t="shared" si="1014"/>
        <v>0</v>
      </c>
      <c r="AO2742" s="313">
        <f t="shared" si="1015"/>
        <v>0</v>
      </c>
      <c r="AP2742" s="419">
        <f t="shared" si="1016"/>
        <v>0</v>
      </c>
      <c r="AQ2742" s="420">
        <f t="shared" si="1017"/>
        <v>0</v>
      </c>
      <c r="AR2742" s="313">
        <f t="shared" si="1018"/>
        <v>0</v>
      </c>
      <c r="AS2742" s="419">
        <f t="shared" si="1019"/>
        <v>0</v>
      </c>
      <c r="AT2742" s="420">
        <f t="shared" si="1020"/>
        <v>0</v>
      </c>
      <c r="AU2742" s="313">
        <f t="shared" si="1021"/>
        <v>0</v>
      </c>
      <c r="AV2742" s="419">
        <f t="shared" si="1022"/>
        <v>0</v>
      </c>
      <c r="AW2742" s="420">
        <f t="shared" si="1023"/>
        <v>0</v>
      </c>
      <c r="AX2742" s="313">
        <f t="shared" si="1024"/>
        <v>0</v>
      </c>
      <c r="AY2742" s="419">
        <f t="shared" si="1025"/>
        <v>0</v>
      </c>
      <c r="AZ2742" s="420">
        <f t="shared" si="1026"/>
        <v>0</v>
      </c>
      <c r="BA2742" s="313">
        <f t="shared" si="1027"/>
        <v>0</v>
      </c>
      <c r="BB2742" s="419">
        <f t="shared" si="1028"/>
        <v>0</v>
      </c>
      <c r="BC2742" s="420">
        <f t="shared" si="1029"/>
        <v>0</v>
      </c>
      <c r="BD2742" s="313">
        <f t="shared" si="1030"/>
        <v>0</v>
      </c>
      <c r="BE2742" s="419">
        <f t="shared" si="1031"/>
        <v>0</v>
      </c>
      <c r="BF2742" s="420">
        <f t="shared" si="1032"/>
        <v>0</v>
      </c>
      <c r="BG2742" s="313">
        <f t="shared" si="1033"/>
        <v>0</v>
      </c>
      <c r="BH2742" s="419">
        <f t="shared" si="1034"/>
        <v>0</v>
      </c>
      <c r="BI2742" s="420">
        <f t="shared" si="1035"/>
        <v>0</v>
      </c>
      <c r="BJ2742" s="313">
        <f t="shared" si="1036"/>
        <v>0</v>
      </c>
      <c r="BK2742" s="419">
        <f t="shared" si="1037"/>
        <v>0</v>
      </c>
      <c r="BL2742" s="420">
        <f t="shared" si="1038"/>
        <v>0</v>
      </c>
      <c r="BM2742" s="313">
        <f t="shared" si="1039"/>
        <v>0</v>
      </c>
      <c r="BN2742" s="419">
        <f t="shared" si="1040"/>
        <v>0</v>
      </c>
      <c r="BO2742" s="420">
        <f t="shared" si="1041"/>
        <v>0</v>
      </c>
      <c r="BP2742" s="313">
        <f t="shared" si="1042"/>
        <v>0</v>
      </c>
      <c r="BQ2742" s="419">
        <f t="shared" si="1043"/>
        <v>0</v>
      </c>
      <c r="BR2742" s="420">
        <f t="shared" si="1044"/>
        <v>0</v>
      </c>
      <c r="BS2742" s="313">
        <f t="shared" si="1045"/>
        <v>0</v>
      </c>
      <c r="BT2742" s="419">
        <f t="shared" si="1046"/>
        <v>0</v>
      </c>
      <c r="BU2742" s="420">
        <f t="shared" si="1047"/>
        <v>0</v>
      </c>
      <c r="BV2742" s="313">
        <f t="shared" si="1048"/>
        <v>0</v>
      </c>
      <c r="BW2742" s="419">
        <f t="shared" si="1049"/>
        <v>0</v>
      </c>
      <c r="BX2742" s="420">
        <f t="shared" si="1050"/>
        <v>0</v>
      </c>
      <c r="BY2742" s="313">
        <f t="shared" si="1051"/>
        <v>0</v>
      </c>
      <c r="BZ2742" s="419">
        <f t="shared" si="1052"/>
        <v>0</v>
      </c>
      <c r="CA2742" s="420">
        <f t="shared" si="1053"/>
        <v>0</v>
      </c>
      <c r="CB2742" s="313">
        <f t="shared" si="1054"/>
        <v>0</v>
      </c>
      <c r="CC2742" s="419">
        <f t="shared" si="1055"/>
        <v>0</v>
      </c>
      <c r="CD2742" s="420">
        <f t="shared" si="1056"/>
        <v>0</v>
      </c>
      <c r="CE2742" s="313">
        <f t="shared" si="1057"/>
        <v>0</v>
      </c>
      <c r="CF2742" s="164"/>
      <c r="CG2742" s="272">
        <f t="shared" si="1058"/>
        <v>0</v>
      </c>
      <c r="CH2742" s="273" t="str">
        <f>IF(CG2742=0,"",
IF(SUM($CG$2675:CG2742)=1,CI2742,
IF($CG$2795&gt;SUM($CG$2675:CG2742),_xlfn.CONCAT(", ",CI2742),
IF($CG$2795=SUM($CG$2675:CG2742),_xlfn.CONCAT(" y ",CI2742)))))</f>
        <v/>
      </c>
      <c r="CI2742" s="156" t="s">
        <v>5195</v>
      </c>
    </row>
    <row r="2743" spans="1:87" ht="15" customHeight="1">
      <c r="A2743" s="57"/>
      <c r="B2743" s="26"/>
      <c r="C2743" s="165" t="s">
        <v>5196</v>
      </c>
      <c r="D2743" s="852" t="str">
        <f t="shared" si="1006"/>
        <v>CENTRO DE CONCILIACION LABORAL DEL ESTADO DE VERACRUZ DE IGNACIO DE LA LLAVE</v>
      </c>
      <c r="E2743" s="853"/>
      <c r="F2743" s="853"/>
      <c r="G2743" s="853"/>
      <c r="H2743" s="853"/>
      <c r="I2743" s="853"/>
      <c r="J2743" s="853"/>
      <c r="K2743" s="853"/>
      <c r="L2743" s="854"/>
      <c r="M2743" s="614"/>
      <c r="N2743" s="614"/>
      <c r="O2743" s="614"/>
      <c r="P2743" s="614"/>
      <c r="Q2743" s="614"/>
      <c r="R2743" s="614"/>
      <c r="S2743" s="614"/>
      <c r="T2743" s="614"/>
      <c r="U2743" s="614"/>
      <c r="V2743" s="614"/>
      <c r="W2743" s="614"/>
      <c r="X2743" s="614"/>
      <c r="Y2743" s="614"/>
      <c r="Z2743" s="614"/>
      <c r="AA2743" s="614"/>
      <c r="AB2743" s="614"/>
      <c r="AC2743" s="614"/>
      <c r="AD2743" s="614"/>
      <c r="AE2743" s="164"/>
      <c r="AF2743" s="164"/>
      <c r="AG2743" s="419">
        <f t="shared" si="1007"/>
        <v>0</v>
      </c>
      <c r="AH2743" s="420">
        <f t="shared" si="1008"/>
        <v>0</v>
      </c>
      <c r="AI2743" s="313">
        <f t="shared" si="1009"/>
        <v>0</v>
      </c>
      <c r="AJ2743" s="419">
        <f t="shared" si="1010"/>
        <v>0</v>
      </c>
      <c r="AK2743" s="420">
        <f t="shared" si="1011"/>
        <v>0</v>
      </c>
      <c r="AL2743" s="313">
        <f t="shared" si="1012"/>
        <v>0</v>
      </c>
      <c r="AM2743" s="419">
        <f t="shared" si="1013"/>
        <v>0</v>
      </c>
      <c r="AN2743" s="420">
        <f t="shared" si="1014"/>
        <v>0</v>
      </c>
      <c r="AO2743" s="313">
        <f t="shared" si="1015"/>
        <v>0</v>
      </c>
      <c r="AP2743" s="419">
        <f t="shared" si="1016"/>
        <v>0</v>
      </c>
      <c r="AQ2743" s="420">
        <f t="shared" si="1017"/>
        <v>0</v>
      </c>
      <c r="AR2743" s="313">
        <f t="shared" si="1018"/>
        <v>0</v>
      </c>
      <c r="AS2743" s="419">
        <f t="shared" si="1019"/>
        <v>0</v>
      </c>
      <c r="AT2743" s="420">
        <f t="shared" si="1020"/>
        <v>0</v>
      </c>
      <c r="AU2743" s="313">
        <f t="shared" si="1021"/>
        <v>0</v>
      </c>
      <c r="AV2743" s="419">
        <f t="shared" si="1022"/>
        <v>0</v>
      </c>
      <c r="AW2743" s="420">
        <f t="shared" si="1023"/>
        <v>0</v>
      </c>
      <c r="AX2743" s="313">
        <f t="shared" si="1024"/>
        <v>0</v>
      </c>
      <c r="AY2743" s="419">
        <f t="shared" si="1025"/>
        <v>0</v>
      </c>
      <c r="AZ2743" s="420">
        <f t="shared" si="1026"/>
        <v>0</v>
      </c>
      <c r="BA2743" s="313">
        <f t="shared" si="1027"/>
        <v>0</v>
      </c>
      <c r="BB2743" s="419">
        <f t="shared" si="1028"/>
        <v>0</v>
      </c>
      <c r="BC2743" s="420">
        <f t="shared" si="1029"/>
        <v>0</v>
      </c>
      <c r="BD2743" s="313">
        <f t="shared" si="1030"/>
        <v>0</v>
      </c>
      <c r="BE2743" s="419">
        <f t="shared" si="1031"/>
        <v>0</v>
      </c>
      <c r="BF2743" s="420">
        <f t="shared" si="1032"/>
        <v>0</v>
      </c>
      <c r="BG2743" s="313">
        <f t="shared" si="1033"/>
        <v>0</v>
      </c>
      <c r="BH2743" s="419">
        <f t="shared" si="1034"/>
        <v>0</v>
      </c>
      <c r="BI2743" s="420">
        <f t="shared" si="1035"/>
        <v>0</v>
      </c>
      <c r="BJ2743" s="313">
        <f t="shared" si="1036"/>
        <v>0</v>
      </c>
      <c r="BK2743" s="419">
        <f t="shared" si="1037"/>
        <v>0</v>
      </c>
      <c r="BL2743" s="420">
        <f t="shared" si="1038"/>
        <v>0</v>
      </c>
      <c r="BM2743" s="313">
        <f t="shared" si="1039"/>
        <v>0</v>
      </c>
      <c r="BN2743" s="419">
        <f t="shared" si="1040"/>
        <v>0</v>
      </c>
      <c r="BO2743" s="420">
        <f t="shared" si="1041"/>
        <v>0</v>
      </c>
      <c r="BP2743" s="313">
        <f t="shared" si="1042"/>
        <v>0</v>
      </c>
      <c r="BQ2743" s="419">
        <f t="shared" si="1043"/>
        <v>0</v>
      </c>
      <c r="BR2743" s="420">
        <f t="shared" si="1044"/>
        <v>0</v>
      </c>
      <c r="BS2743" s="313">
        <f t="shared" si="1045"/>
        <v>0</v>
      </c>
      <c r="BT2743" s="419">
        <f t="shared" si="1046"/>
        <v>0</v>
      </c>
      <c r="BU2743" s="420">
        <f t="shared" si="1047"/>
        <v>0</v>
      </c>
      <c r="BV2743" s="313">
        <f t="shared" si="1048"/>
        <v>0</v>
      </c>
      <c r="BW2743" s="419">
        <f t="shared" si="1049"/>
        <v>0</v>
      </c>
      <c r="BX2743" s="420">
        <f t="shared" si="1050"/>
        <v>0</v>
      </c>
      <c r="BY2743" s="313">
        <f t="shared" si="1051"/>
        <v>0</v>
      </c>
      <c r="BZ2743" s="419">
        <f t="shared" si="1052"/>
        <v>0</v>
      </c>
      <c r="CA2743" s="420">
        <f t="shared" si="1053"/>
        <v>0</v>
      </c>
      <c r="CB2743" s="313">
        <f t="shared" si="1054"/>
        <v>0</v>
      </c>
      <c r="CC2743" s="419">
        <f t="shared" si="1055"/>
        <v>0</v>
      </c>
      <c r="CD2743" s="420">
        <f t="shared" si="1056"/>
        <v>0</v>
      </c>
      <c r="CE2743" s="313">
        <f t="shared" si="1057"/>
        <v>0</v>
      </c>
      <c r="CF2743" s="164"/>
      <c r="CG2743" s="272">
        <f t="shared" si="1058"/>
        <v>0</v>
      </c>
      <c r="CH2743" s="273" t="str">
        <f>IF(CG2743=0,"",
IF(SUM($CG$2675:CG2743)=1,CI2743,
IF($CG$2795&gt;SUM($CG$2675:CG2743),_xlfn.CONCAT(", ",CI2743),
IF($CG$2795=SUM($CG$2675:CG2743),_xlfn.CONCAT(" y ",CI2743)))))</f>
        <v/>
      </c>
      <c r="CI2743" s="156" t="s">
        <v>5197</v>
      </c>
    </row>
    <row r="2744" spans="1:87" ht="15" customHeight="1">
      <c r="A2744" s="57"/>
      <c r="B2744" s="26"/>
      <c r="C2744" s="165" t="s">
        <v>5198</v>
      </c>
      <c r="D2744" s="852" t="str">
        <f t="shared" si="1006"/>
        <v>INSTITUTO VERACRUZANO DE LA CULTURA</v>
      </c>
      <c r="E2744" s="853"/>
      <c r="F2744" s="853"/>
      <c r="G2744" s="853"/>
      <c r="H2744" s="853"/>
      <c r="I2744" s="853"/>
      <c r="J2744" s="853"/>
      <c r="K2744" s="853"/>
      <c r="L2744" s="854"/>
      <c r="M2744" s="614"/>
      <c r="N2744" s="614"/>
      <c r="O2744" s="614"/>
      <c r="P2744" s="614"/>
      <c r="Q2744" s="614"/>
      <c r="R2744" s="614"/>
      <c r="S2744" s="614"/>
      <c r="T2744" s="614"/>
      <c r="U2744" s="614"/>
      <c r="V2744" s="614"/>
      <c r="W2744" s="614"/>
      <c r="X2744" s="614"/>
      <c r="Y2744" s="614"/>
      <c r="Z2744" s="614"/>
      <c r="AA2744" s="614"/>
      <c r="AB2744" s="614"/>
      <c r="AC2744" s="614"/>
      <c r="AD2744" s="614"/>
      <c r="AE2744" s="164"/>
      <c r="AF2744" s="164"/>
      <c r="AG2744" s="419">
        <f t="shared" si="1007"/>
        <v>0</v>
      </c>
      <c r="AH2744" s="420">
        <f t="shared" si="1008"/>
        <v>0</v>
      </c>
      <c r="AI2744" s="313">
        <f t="shared" si="1009"/>
        <v>0</v>
      </c>
      <c r="AJ2744" s="419">
        <f t="shared" si="1010"/>
        <v>0</v>
      </c>
      <c r="AK2744" s="420">
        <f t="shared" si="1011"/>
        <v>0</v>
      </c>
      <c r="AL2744" s="313">
        <f t="shared" si="1012"/>
        <v>0</v>
      </c>
      <c r="AM2744" s="419">
        <f t="shared" si="1013"/>
        <v>0</v>
      </c>
      <c r="AN2744" s="420">
        <f t="shared" si="1014"/>
        <v>0</v>
      </c>
      <c r="AO2744" s="313">
        <f t="shared" si="1015"/>
        <v>0</v>
      </c>
      <c r="AP2744" s="419">
        <f t="shared" si="1016"/>
        <v>0</v>
      </c>
      <c r="AQ2744" s="420">
        <f t="shared" si="1017"/>
        <v>0</v>
      </c>
      <c r="AR2744" s="313">
        <f t="shared" si="1018"/>
        <v>0</v>
      </c>
      <c r="AS2744" s="419">
        <f t="shared" si="1019"/>
        <v>0</v>
      </c>
      <c r="AT2744" s="420">
        <f t="shared" si="1020"/>
        <v>0</v>
      </c>
      <c r="AU2744" s="313">
        <f t="shared" si="1021"/>
        <v>0</v>
      </c>
      <c r="AV2744" s="419">
        <f t="shared" si="1022"/>
        <v>0</v>
      </c>
      <c r="AW2744" s="420">
        <f t="shared" si="1023"/>
        <v>0</v>
      </c>
      <c r="AX2744" s="313">
        <f t="shared" si="1024"/>
        <v>0</v>
      </c>
      <c r="AY2744" s="419">
        <f t="shared" si="1025"/>
        <v>0</v>
      </c>
      <c r="AZ2744" s="420">
        <f t="shared" si="1026"/>
        <v>0</v>
      </c>
      <c r="BA2744" s="313">
        <f t="shared" si="1027"/>
        <v>0</v>
      </c>
      <c r="BB2744" s="419">
        <f t="shared" si="1028"/>
        <v>0</v>
      </c>
      <c r="BC2744" s="420">
        <f t="shared" si="1029"/>
        <v>0</v>
      </c>
      <c r="BD2744" s="313">
        <f t="shared" si="1030"/>
        <v>0</v>
      </c>
      <c r="BE2744" s="419">
        <f t="shared" si="1031"/>
        <v>0</v>
      </c>
      <c r="BF2744" s="420">
        <f t="shared" si="1032"/>
        <v>0</v>
      </c>
      <c r="BG2744" s="313">
        <f t="shared" si="1033"/>
        <v>0</v>
      </c>
      <c r="BH2744" s="419">
        <f t="shared" si="1034"/>
        <v>0</v>
      </c>
      <c r="BI2744" s="420">
        <f t="shared" si="1035"/>
        <v>0</v>
      </c>
      <c r="BJ2744" s="313">
        <f t="shared" si="1036"/>
        <v>0</v>
      </c>
      <c r="BK2744" s="419">
        <f t="shared" si="1037"/>
        <v>0</v>
      </c>
      <c r="BL2744" s="420">
        <f t="shared" si="1038"/>
        <v>0</v>
      </c>
      <c r="BM2744" s="313">
        <f t="shared" si="1039"/>
        <v>0</v>
      </c>
      <c r="BN2744" s="419">
        <f t="shared" si="1040"/>
        <v>0</v>
      </c>
      <c r="BO2744" s="420">
        <f t="shared" si="1041"/>
        <v>0</v>
      </c>
      <c r="BP2744" s="313">
        <f t="shared" si="1042"/>
        <v>0</v>
      </c>
      <c r="BQ2744" s="419">
        <f t="shared" si="1043"/>
        <v>0</v>
      </c>
      <c r="BR2744" s="420">
        <f t="shared" si="1044"/>
        <v>0</v>
      </c>
      <c r="BS2744" s="313">
        <f t="shared" si="1045"/>
        <v>0</v>
      </c>
      <c r="BT2744" s="419">
        <f t="shared" si="1046"/>
        <v>0</v>
      </c>
      <c r="BU2744" s="420">
        <f t="shared" si="1047"/>
        <v>0</v>
      </c>
      <c r="BV2744" s="313">
        <f t="shared" si="1048"/>
        <v>0</v>
      </c>
      <c r="BW2744" s="419">
        <f t="shared" si="1049"/>
        <v>0</v>
      </c>
      <c r="BX2744" s="420">
        <f t="shared" si="1050"/>
        <v>0</v>
      </c>
      <c r="BY2744" s="313">
        <f t="shared" si="1051"/>
        <v>0</v>
      </c>
      <c r="BZ2744" s="419">
        <f t="shared" si="1052"/>
        <v>0</v>
      </c>
      <c r="CA2744" s="420">
        <f t="shared" si="1053"/>
        <v>0</v>
      </c>
      <c r="CB2744" s="313">
        <f t="shared" si="1054"/>
        <v>0</v>
      </c>
      <c r="CC2744" s="419">
        <f t="shared" si="1055"/>
        <v>0</v>
      </c>
      <c r="CD2744" s="420">
        <f t="shared" si="1056"/>
        <v>0</v>
      </c>
      <c r="CE2744" s="313">
        <f t="shared" si="1057"/>
        <v>0</v>
      </c>
      <c r="CF2744" s="164"/>
      <c r="CG2744" s="272">
        <f t="shared" si="1058"/>
        <v>0</v>
      </c>
      <c r="CH2744" s="273" t="str">
        <f>IF(CG2744=0,"",
IF(SUM($CG$2675:CG2744)=1,CI2744,
IF($CG$2795&gt;SUM($CG$2675:CG2744),_xlfn.CONCAT(", ",CI2744),
IF($CG$2795=SUM($CG$2675:CG2744),_xlfn.CONCAT(" y ",CI2744)))))</f>
        <v/>
      </c>
      <c r="CI2744" s="156" t="s">
        <v>5199</v>
      </c>
    </row>
    <row r="2745" spans="1:87" ht="15" customHeight="1">
      <c r="A2745" s="57"/>
      <c r="B2745" s="26"/>
      <c r="C2745" s="165" t="s">
        <v>5200</v>
      </c>
      <c r="D2745" s="852" t="str">
        <f t="shared" si="1006"/>
        <v>PROCURADURIA ESTATAL DE PROTECCION AL MEDIO AMBIENTE</v>
      </c>
      <c r="E2745" s="853"/>
      <c r="F2745" s="853"/>
      <c r="G2745" s="853"/>
      <c r="H2745" s="853"/>
      <c r="I2745" s="853"/>
      <c r="J2745" s="853"/>
      <c r="K2745" s="853"/>
      <c r="L2745" s="854"/>
      <c r="M2745" s="614"/>
      <c r="N2745" s="614"/>
      <c r="O2745" s="614"/>
      <c r="P2745" s="614"/>
      <c r="Q2745" s="614"/>
      <c r="R2745" s="614"/>
      <c r="S2745" s="614"/>
      <c r="T2745" s="614"/>
      <c r="U2745" s="614"/>
      <c r="V2745" s="614"/>
      <c r="W2745" s="614"/>
      <c r="X2745" s="614"/>
      <c r="Y2745" s="614"/>
      <c r="Z2745" s="614"/>
      <c r="AA2745" s="614"/>
      <c r="AB2745" s="614"/>
      <c r="AC2745" s="614"/>
      <c r="AD2745" s="614"/>
      <c r="AE2745" s="164"/>
      <c r="AF2745" s="164"/>
      <c r="AG2745" s="419">
        <f t="shared" si="1007"/>
        <v>0</v>
      </c>
      <c r="AH2745" s="420">
        <f t="shared" si="1008"/>
        <v>0</v>
      </c>
      <c r="AI2745" s="313">
        <f t="shared" si="1009"/>
        <v>0</v>
      </c>
      <c r="AJ2745" s="419">
        <f t="shared" si="1010"/>
        <v>0</v>
      </c>
      <c r="AK2745" s="420">
        <f t="shared" si="1011"/>
        <v>0</v>
      </c>
      <c r="AL2745" s="313">
        <f t="shared" si="1012"/>
        <v>0</v>
      </c>
      <c r="AM2745" s="419">
        <f t="shared" si="1013"/>
        <v>0</v>
      </c>
      <c r="AN2745" s="420">
        <f t="shared" si="1014"/>
        <v>0</v>
      </c>
      <c r="AO2745" s="313">
        <f t="shared" si="1015"/>
        <v>0</v>
      </c>
      <c r="AP2745" s="419">
        <f t="shared" si="1016"/>
        <v>0</v>
      </c>
      <c r="AQ2745" s="420">
        <f t="shared" si="1017"/>
        <v>0</v>
      </c>
      <c r="AR2745" s="313">
        <f t="shared" si="1018"/>
        <v>0</v>
      </c>
      <c r="AS2745" s="419">
        <f t="shared" si="1019"/>
        <v>0</v>
      </c>
      <c r="AT2745" s="420">
        <f t="shared" si="1020"/>
        <v>0</v>
      </c>
      <c r="AU2745" s="313">
        <f t="shared" si="1021"/>
        <v>0</v>
      </c>
      <c r="AV2745" s="419">
        <f t="shared" si="1022"/>
        <v>0</v>
      </c>
      <c r="AW2745" s="420">
        <f t="shared" si="1023"/>
        <v>0</v>
      </c>
      <c r="AX2745" s="313">
        <f t="shared" si="1024"/>
        <v>0</v>
      </c>
      <c r="AY2745" s="419">
        <f t="shared" si="1025"/>
        <v>0</v>
      </c>
      <c r="AZ2745" s="420">
        <f t="shared" si="1026"/>
        <v>0</v>
      </c>
      <c r="BA2745" s="313">
        <f t="shared" si="1027"/>
        <v>0</v>
      </c>
      <c r="BB2745" s="419">
        <f t="shared" si="1028"/>
        <v>0</v>
      </c>
      <c r="BC2745" s="420">
        <f t="shared" si="1029"/>
        <v>0</v>
      </c>
      <c r="BD2745" s="313">
        <f t="shared" si="1030"/>
        <v>0</v>
      </c>
      <c r="BE2745" s="419">
        <f t="shared" si="1031"/>
        <v>0</v>
      </c>
      <c r="BF2745" s="420">
        <f t="shared" si="1032"/>
        <v>0</v>
      </c>
      <c r="BG2745" s="313">
        <f t="shared" si="1033"/>
        <v>0</v>
      </c>
      <c r="BH2745" s="419">
        <f t="shared" si="1034"/>
        <v>0</v>
      </c>
      <c r="BI2745" s="420">
        <f t="shared" si="1035"/>
        <v>0</v>
      </c>
      <c r="BJ2745" s="313">
        <f t="shared" si="1036"/>
        <v>0</v>
      </c>
      <c r="BK2745" s="419">
        <f t="shared" si="1037"/>
        <v>0</v>
      </c>
      <c r="BL2745" s="420">
        <f t="shared" si="1038"/>
        <v>0</v>
      </c>
      <c r="BM2745" s="313">
        <f t="shared" si="1039"/>
        <v>0</v>
      </c>
      <c r="BN2745" s="419">
        <f t="shared" si="1040"/>
        <v>0</v>
      </c>
      <c r="BO2745" s="420">
        <f t="shared" si="1041"/>
        <v>0</v>
      </c>
      <c r="BP2745" s="313">
        <f t="shared" si="1042"/>
        <v>0</v>
      </c>
      <c r="BQ2745" s="419">
        <f t="shared" si="1043"/>
        <v>0</v>
      </c>
      <c r="BR2745" s="420">
        <f t="shared" si="1044"/>
        <v>0</v>
      </c>
      <c r="BS2745" s="313">
        <f t="shared" si="1045"/>
        <v>0</v>
      </c>
      <c r="BT2745" s="419">
        <f t="shared" si="1046"/>
        <v>0</v>
      </c>
      <c r="BU2745" s="420">
        <f t="shared" si="1047"/>
        <v>0</v>
      </c>
      <c r="BV2745" s="313">
        <f t="shared" si="1048"/>
        <v>0</v>
      </c>
      <c r="BW2745" s="419">
        <f t="shared" si="1049"/>
        <v>0</v>
      </c>
      <c r="BX2745" s="420">
        <f t="shared" si="1050"/>
        <v>0</v>
      </c>
      <c r="BY2745" s="313">
        <f t="shared" si="1051"/>
        <v>0</v>
      </c>
      <c r="BZ2745" s="419">
        <f t="shared" si="1052"/>
        <v>0</v>
      </c>
      <c r="CA2745" s="420">
        <f t="shared" si="1053"/>
        <v>0</v>
      </c>
      <c r="CB2745" s="313">
        <f t="shared" si="1054"/>
        <v>0</v>
      </c>
      <c r="CC2745" s="419">
        <f t="shared" si="1055"/>
        <v>0</v>
      </c>
      <c r="CD2745" s="420">
        <f t="shared" si="1056"/>
        <v>0</v>
      </c>
      <c r="CE2745" s="313">
        <f t="shared" si="1057"/>
        <v>0</v>
      </c>
      <c r="CF2745" s="164"/>
      <c r="CG2745" s="272">
        <f t="shared" si="1058"/>
        <v>0</v>
      </c>
      <c r="CH2745" s="273" t="str">
        <f>IF(CG2745=0,"",
IF(SUM($CG$2675:CG2745)=1,CI2745,
IF($CG$2795&gt;SUM($CG$2675:CG2745),_xlfn.CONCAT(", ",CI2745),
IF($CG$2795=SUM($CG$2675:CG2745),_xlfn.CONCAT(" y ",CI2745)))))</f>
        <v/>
      </c>
      <c r="CI2745" s="156" t="s">
        <v>5201</v>
      </c>
    </row>
    <row r="2746" spans="1:87" ht="15" customHeight="1">
      <c r="A2746" s="57"/>
      <c r="B2746" s="26"/>
      <c r="C2746" s="165" t="s">
        <v>5202</v>
      </c>
      <c r="D2746" s="852" t="str">
        <f t="shared" si="1006"/>
        <v>FIDEICOMISO FONDO DEL FUTURO</v>
      </c>
      <c r="E2746" s="853"/>
      <c r="F2746" s="853"/>
      <c r="G2746" s="853"/>
      <c r="H2746" s="853"/>
      <c r="I2746" s="853"/>
      <c r="J2746" s="853"/>
      <c r="K2746" s="853"/>
      <c r="L2746" s="854"/>
      <c r="M2746" s="614"/>
      <c r="N2746" s="614"/>
      <c r="O2746" s="614"/>
      <c r="P2746" s="614"/>
      <c r="Q2746" s="614"/>
      <c r="R2746" s="614"/>
      <c r="S2746" s="614"/>
      <c r="T2746" s="614"/>
      <c r="U2746" s="614"/>
      <c r="V2746" s="614"/>
      <c r="W2746" s="614"/>
      <c r="X2746" s="614"/>
      <c r="Y2746" s="614"/>
      <c r="Z2746" s="614"/>
      <c r="AA2746" s="614"/>
      <c r="AB2746" s="614"/>
      <c r="AC2746" s="614"/>
      <c r="AD2746" s="614"/>
      <c r="AE2746" s="164"/>
      <c r="AF2746" s="164"/>
      <c r="AG2746" s="419">
        <f t="shared" si="1007"/>
        <v>0</v>
      </c>
      <c r="AH2746" s="420">
        <f t="shared" si="1008"/>
        <v>0</v>
      </c>
      <c r="AI2746" s="313">
        <f t="shared" si="1009"/>
        <v>0</v>
      </c>
      <c r="AJ2746" s="419">
        <f t="shared" si="1010"/>
        <v>0</v>
      </c>
      <c r="AK2746" s="420">
        <f t="shared" si="1011"/>
        <v>0</v>
      </c>
      <c r="AL2746" s="313">
        <f t="shared" si="1012"/>
        <v>0</v>
      </c>
      <c r="AM2746" s="419">
        <f t="shared" si="1013"/>
        <v>0</v>
      </c>
      <c r="AN2746" s="420">
        <f t="shared" si="1014"/>
        <v>0</v>
      </c>
      <c r="AO2746" s="313">
        <f t="shared" si="1015"/>
        <v>0</v>
      </c>
      <c r="AP2746" s="419">
        <f t="shared" si="1016"/>
        <v>0</v>
      </c>
      <c r="AQ2746" s="420">
        <f t="shared" si="1017"/>
        <v>0</v>
      </c>
      <c r="AR2746" s="313">
        <f t="shared" si="1018"/>
        <v>0</v>
      </c>
      <c r="AS2746" s="419">
        <f t="shared" si="1019"/>
        <v>0</v>
      </c>
      <c r="AT2746" s="420">
        <f t="shared" si="1020"/>
        <v>0</v>
      </c>
      <c r="AU2746" s="313">
        <f t="shared" si="1021"/>
        <v>0</v>
      </c>
      <c r="AV2746" s="419">
        <f t="shared" si="1022"/>
        <v>0</v>
      </c>
      <c r="AW2746" s="420">
        <f t="shared" si="1023"/>
        <v>0</v>
      </c>
      <c r="AX2746" s="313">
        <f t="shared" si="1024"/>
        <v>0</v>
      </c>
      <c r="AY2746" s="419">
        <f t="shared" si="1025"/>
        <v>0</v>
      </c>
      <c r="AZ2746" s="420">
        <f t="shared" si="1026"/>
        <v>0</v>
      </c>
      <c r="BA2746" s="313">
        <f t="shared" si="1027"/>
        <v>0</v>
      </c>
      <c r="BB2746" s="419">
        <f t="shared" si="1028"/>
        <v>0</v>
      </c>
      <c r="BC2746" s="420">
        <f t="shared" si="1029"/>
        <v>0</v>
      </c>
      <c r="BD2746" s="313">
        <f t="shared" si="1030"/>
        <v>0</v>
      </c>
      <c r="BE2746" s="419">
        <f t="shared" si="1031"/>
        <v>0</v>
      </c>
      <c r="BF2746" s="420">
        <f t="shared" si="1032"/>
        <v>0</v>
      </c>
      <c r="BG2746" s="313">
        <f t="shared" si="1033"/>
        <v>0</v>
      </c>
      <c r="BH2746" s="419">
        <f t="shared" si="1034"/>
        <v>0</v>
      </c>
      <c r="BI2746" s="420">
        <f t="shared" si="1035"/>
        <v>0</v>
      </c>
      <c r="BJ2746" s="313">
        <f t="shared" si="1036"/>
        <v>0</v>
      </c>
      <c r="BK2746" s="419">
        <f t="shared" si="1037"/>
        <v>0</v>
      </c>
      <c r="BL2746" s="420">
        <f t="shared" si="1038"/>
        <v>0</v>
      </c>
      <c r="BM2746" s="313">
        <f t="shared" si="1039"/>
        <v>0</v>
      </c>
      <c r="BN2746" s="419">
        <f t="shared" si="1040"/>
        <v>0</v>
      </c>
      <c r="BO2746" s="420">
        <f t="shared" si="1041"/>
        <v>0</v>
      </c>
      <c r="BP2746" s="313">
        <f t="shared" si="1042"/>
        <v>0</v>
      </c>
      <c r="BQ2746" s="419">
        <f t="shared" si="1043"/>
        <v>0</v>
      </c>
      <c r="BR2746" s="420">
        <f t="shared" si="1044"/>
        <v>0</v>
      </c>
      <c r="BS2746" s="313">
        <f t="shared" si="1045"/>
        <v>0</v>
      </c>
      <c r="BT2746" s="419">
        <f t="shared" si="1046"/>
        <v>0</v>
      </c>
      <c r="BU2746" s="420">
        <f t="shared" si="1047"/>
        <v>0</v>
      </c>
      <c r="BV2746" s="313">
        <f t="shared" si="1048"/>
        <v>0</v>
      </c>
      <c r="BW2746" s="419">
        <f t="shared" si="1049"/>
        <v>0</v>
      </c>
      <c r="BX2746" s="420">
        <f t="shared" si="1050"/>
        <v>0</v>
      </c>
      <c r="BY2746" s="313">
        <f t="shared" si="1051"/>
        <v>0</v>
      </c>
      <c r="BZ2746" s="419">
        <f t="shared" si="1052"/>
        <v>0</v>
      </c>
      <c r="CA2746" s="420">
        <f t="shared" si="1053"/>
        <v>0</v>
      </c>
      <c r="CB2746" s="313">
        <f t="shared" si="1054"/>
        <v>0</v>
      </c>
      <c r="CC2746" s="419">
        <f t="shared" si="1055"/>
        <v>0</v>
      </c>
      <c r="CD2746" s="420">
        <f t="shared" si="1056"/>
        <v>0</v>
      </c>
      <c r="CE2746" s="313">
        <f t="shared" si="1057"/>
        <v>0</v>
      </c>
      <c r="CF2746" s="164"/>
      <c r="CG2746" s="272">
        <f t="shared" si="1058"/>
        <v>0</v>
      </c>
      <c r="CH2746" s="273" t="str">
        <f>IF(CG2746=0,"",
IF(SUM($CG$2675:CG2746)=1,CI2746,
IF($CG$2795&gt;SUM($CG$2675:CG2746),_xlfn.CONCAT(", ",CI2746),
IF($CG$2795=SUM($CG$2675:CG2746),_xlfn.CONCAT(" y ",CI2746)))))</f>
        <v/>
      </c>
      <c r="CI2746" s="156" t="s">
        <v>5203</v>
      </c>
    </row>
    <row r="2747" spans="1:87" ht="15" customHeight="1">
      <c r="A2747" s="57"/>
      <c r="B2747" s="26"/>
      <c r="C2747" s="165" t="s">
        <v>5204</v>
      </c>
      <c r="D2747" s="852" t="str">
        <f t="shared" si="1006"/>
        <v/>
      </c>
      <c r="E2747" s="853"/>
      <c r="F2747" s="853"/>
      <c r="G2747" s="853"/>
      <c r="H2747" s="853"/>
      <c r="I2747" s="853"/>
      <c r="J2747" s="853"/>
      <c r="K2747" s="853"/>
      <c r="L2747" s="854"/>
      <c r="M2747" s="614"/>
      <c r="N2747" s="614"/>
      <c r="O2747" s="614"/>
      <c r="P2747" s="614"/>
      <c r="Q2747" s="614"/>
      <c r="R2747" s="614"/>
      <c r="S2747" s="614"/>
      <c r="T2747" s="614"/>
      <c r="U2747" s="614"/>
      <c r="V2747" s="614"/>
      <c r="W2747" s="614"/>
      <c r="X2747" s="614"/>
      <c r="Y2747" s="614"/>
      <c r="Z2747" s="614"/>
      <c r="AA2747" s="614"/>
      <c r="AB2747" s="614"/>
      <c r="AC2747" s="614"/>
      <c r="AD2747" s="614"/>
      <c r="AE2747" s="164"/>
      <c r="AF2747" s="164"/>
      <c r="AG2747" s="419">
        <f t="shared" si="1007"/>
        <v>0</v>
      </c>
      <c r="AH2747" s="420">
        <f t="shared" si="1008"/>
        <v>0</v>
      </c>
      <c r="AI2747" s="313">
        <f t="shared" si="1009"/>
        <v>0</v>
      </c>
      <c r="AJ2747" s="419">
        <f t="shared" si="1010"/>
        <v>0</v>
      </c>
      <c r="AK2747" s="420">
        <f t="shared" si="1011"/>
        <v>0</v>
      </c>
      <c r="AL2747" s="313">
        <f t="shared" si="1012"/>
        <v>0</v>
      </c>
      <c r="AM2747" s="419">
        <f t="shared" si="1013"/>
        <v>0</v>
      </c>
      <c r="AN2747" s="420">
        <f t="shared" si="1014"/>
        <v>0</v>
      </c>
      <c r="AO2747" s="313">
        <f t="shared" si="1015"/>
        <v>0</v>
      </c>
      <c r="AP2747" s="419">
        <f t="shared" si="1016"/>
        <v>0</v>
      </c>
      <c r="AQ2747" s="420">
        <f t="shared" si="1017"/>
        <v>0</v>
      </c>
      <c r="AR2747" s="313">
        <f t="shared" si="1018"/>
        <v>0</v>
      </c>
      <c r="AS2747" s="419">
        <f t="shared" si="1019"/>
        <v>0</v>
      </c>
      <c r="AT2747" s="420">
        <f t="shared" si="1020"/>
        <v>0</v>
      </c>
      <c r="AU2747" s="313">
        <f t="shared" si="1021"/>
        <v>0</v>
      </c>
      <c r="AV2747" s="419">
        <f t="shared" si="1022"/>
        <v>0</v>
      </c>
      <c r="AW2747" s="420">
        <f t="shared" si="1023"/>
        <v>0</v>
      </c>
      <c r="AX2747" s="313">
        <f t="shared" si="1024"/>
        <v>0</v>
      </c>
      <c r="AY2747" s="419">
        <f t="shared" si="1025"/>
        <v>0</v>
      </c>
      <c r="AZ2747" s="420">
        <f t="shared" si="1026"/>
        <v>0</v>
      </c>
      <c r="BA2747" s="313">
        <f t="shared" si="1027"/>
        <v>0</v>
      </c>
      <c r="BB2747" s="419">
        <f t="shared" si="1028"/>
        <v>0</v>
      </c>
      <c r="BC2747" s="420">
        <f t="shared" si="1029"/>
        <v>0</v>
      </c>
      <c r="BD2747" s="313">
        <f t="shared" si="1030"/>
        <v>0</v>
      </c>
      <c r="BE2747" s="419">
        <f t="shared" si="1031"/>
        <v>0</v>
      </c>
      <c r="BF2747" s="420">
        <f t="shared" si="1032"/>
        <v>0</v>
      </c>
      <c r="BG2747" s="313">
        <f t="shared" si="1033"/>
        <v>0</v>
      </c>
      <c r="BH2747" s="419">
        <f t="shared" si="1034"/>
        <v>0</v>
      </c>
      <c r="BI2747" s="420">
        <f t="shared" si="1035"/>
        <v>0</v>
      </c>
      <c r="BJ2747" s="313">
        <f t="shared" si="1036"/>
        <v>0</v>
      </c>
      <c r="BK2747" s="419">
        <f t="shared" si="1037"/>
        <v>0</v>
      </c>
      <c r="BL2747" s="420">
        <f t="shared" si="1038"/>
        <v>0</v>
      </c>
      <c r="BM2747" s="313">
        <f t="shared" si="1039"/>
        <v>0</v>
      </c>
      <c r="BN2747" s="419">
        <f t="shared" si="1040"/>
        <v>0</v>
      </c>
      <c r="BO2747" s="420">
        <f t="shared" si="1041"/>
        <v>0</v>
      </c>
      <c r="BP2747" s="313">
        <f t="shared" si="1042"/>
        <v>0</v>
      </c>
      <c r="BQ2747" s="419">
        <f t="shared" si="1043"/>
        <v>0</v>
      </c>
      <c r="BR2747" s="420">
        <f t="shared" si="1044"/>
        <v>0</v>
      </c>
      <c r="BS2747" s="313">
        <f t="shared" si="1045"/>
        <v>0</v>
      </c>
      <c r="BT2747" s="419">
        <f t="shared" si="1046"/>
        <v>0</v>
      </c>
      <c r="BU2747" s="420">
        <f t="shared" si="1047"/>
        <v>0</v>
      </c>
      <c r="BV2747" s="313">
        <f t="shared" si="1048"/>
        <v>0</v>
      </c>
      <c r="BW2747" s="419">
        <f t="shared" si="1049"/>
        <v>0</v>
      </c>
      <c r="BX2747" s="420">
        <f t="shared" si="1050"/>
        <v>0</v>
      </c>
      <c r="BY2747" s="313">
        <f t="shared" si="1051"/>
        <v>0</v>
      </c>
      <c r="BZ2747" s="419">
        <f t="shared" si="1052"/>
        <v>0</v>
      </c>
      <c r="CA2747" s="420">
        <f t="shared" si="1053"/>
        <v>0</v>
      </c>
      <c r="CB2747" s="313">
        <f t="shared" si="1054"/>
        <v>0</v>
      </c>
      <c r="CC2747" s="419">
        <f t="shared" si="1055"/>
        <v>0</v>
      </c>
      <c r="CD2747" s="420">
        <f t="shared" si="1056"/>
        <v>0</v>
      </c>
      <c r="CE2747" s="313">
        <f t="shared" si="1057"/>
        <v>0</v>
      </c>
      <c r="CF2747" s="164"/>
      <c r="CG2747" s="272">
        <f t="shared" si="1058"/>
        <v>0</v>
      </c>
      <c r="CH2747" s="273" t="str">
        <f>IF(CG2747=0,"",
IF(SUM($CG$2675:CG2747)=1,CI2747,
IF($CG$2795&gt;SUM($CG$2675:CG2747),_xlfn.CONCAT(", ",CI2747),
IF($CG$2795=SUM($CG$2675:CG2747),_xlfn.CONCAT(" y ",CI2747)))))</f>
        <v/>
      </c>
      <c r="CI2747" s="156" t="s">
        <v>5205</v>
      </c>
    </row>
    <row r="2748" spans="1:87" ht="15" customHeight="1">
      <c r="A2748" s="57"/>
      <c r="B2748" s="26"/>
      <c r="C2748" s="165" t="s">
        <v>5206</v>
      </c>
      <c r="D2748" s="852" t="str">
        <f t="shared" si="1006"/>
        <v/>
      </c>
      <c r="E2748" s="853"/>
      <c r="F2748" s="853"/>
      <c r="G2748" s="853"/>
      <c r="H2748" s="853"/>
      <c r="I2748" s="853"/>
      <c r="J2748" s="853"/>
      <c r="K2748" s="853"/>
      <c r="L2748" s="854"/>
      <c r="M2748" s="614"/>
      <c r="N2748" s="614"/>
      <c r="O2748" s="614"/>
      <c r="P2748" s="614"/>
      <c r="Q2748" s="614"/>
      <c r="R2748" s="614"/>
      <c r="S2748" s="614"/>
      <c r="T2748" s="614"/>
      <c r="U2748" s="614"/>
      <c r="V2748" s="614"/>
      <c r="W2748" s="614"/>
      <c r="X2748" s="614"/>
      <c r="Y2748" s="614"/>
      <c r="Z2748" s="614"/>
      <c r="AA2748" s="614"/>
      <c r="AB2748" s="614"/>
      <c r="AC2748" s="614"/>
      <c r="AD2748" s="614"/>
      <c r="AE2748" s="164"/>
      <c r="AF2748" s="164"/>
      <c r="AG2748" s="419">
        <f t="shared" si="1007"/>
        <v>0</v>
      </c>
      <c r="AH2748" s="420">
        <f t="shared" si="1008"/>
        <v>0</v>
      </c>
      <c r="AI2748" s="313">
        <f t="shared" si="1009"/>
        <v>0</v>
      </c>
      <c r="AJ2748" s="419">
        <f t="shared" si="1010"/>
        <v>0</v>
      </c>
      <c r="AK2748" s="420">
        <f t="shared" si="1011"/>
        <v>0</v>
      </c>
      <c r="AL2748" s="313">
        <f t="shared" si="1012"/>
        <v>0</v>
      </c>
      <c r="AM2748" s="419">
        <f t="shared" si="1013"/>
        <v>0</v>
      </c>
      <c r="AN2748" s="420">
        <f t="shared" si="1014"/>
        <v>0</v>
      </c>
      <c r="AO2748" s="313">
        <f t="shared" si="1015"/>
        <v>0</v>
      </c>
      <c r="AP2748" s="419">
        <f t="shared" si="1016"/>
        <v>0</v>
      </c>
      <c r="AQ2748" s="420">
        <f t="shared" si="1017"/>
        <v>0</v>
      </c>
      <c r="AR2748" s="313">
        <f t="shared" si="1018"/>
        <v>0</v>
      </c>
      <c r="AS2748" s="419">
        <f t="shared" si="1019"/>
        <v>0</v>
      </c>
      <c r="AT2748" s="420">
        <f t="shared" si="1020"/>
        <v>0</v>
      </c>
      <c r="AU2748" s="313">
        <f t="shared" si="1021"/>
        <v>0</v>
      </c>
      <c r="AV2748" s="419">
        <f t="shared" si="1022"/>
        <v>0</v>
      </c>
      <c r="AW2748" s="420">
        <f t="shared" si="1023"/>
        <v>0</v>
      </c>
      <c r="AX2748" s="313">
        <f t="shared" si="1024"/>
        <v>0</v>
      </c>
      <c r="AY2748" s="419">
        <f t="shared" si="1025"/>
        <v>0</v>
      </c>
      <c r="AZ2748" s="420">
        <f t="shared" si="1026"/>
        <v>0</v>
      </c>
      <c r="BA2748" s="313">
        <f t="shared" si="1027"/>
        <v>0</v>
      </c>
      <c r="BB2748" s="419">
        <f t="shared" si="1028"/>
        <v>0</v>
      </c>
      <c r="BC2748" s="420">
        <f t="shared" si="1029"/>
        <v>0</v>
      </c>
      <c r="BD2748" s="313">
        <f t="shared" si="1030"/>
        <v>0</v>
      </c>
      <c r="BE2748" s="419">
        <f t="shared" si="1031"/>
        <v>0</v>
      </c>
      <c r="BF2748" s="420">
        <f t="shared" si="1032"/>
        <v>0</v>
      </c>
      <c r="BG2748" s="313">
        <f t="shared" si="1033"/>
        <v>0</v>
      </c>
      <c r="BH2748" s="419">
        <f t="shared" si="1034"/>
        <v>0</v>
      </c>
      <c r="BI2748" s="420">
        <f t="shared" si="1035"/>
        <v>0</v>
      </c>
      <c r="BJ2748" s="313">
        <f t="shared" si="1036"/>
        <v>0</v>
      </c>
      <c r="BK2748" s="419">
        <f t="shared" si="1037"/>
        <v>0</v>
      </c>
      <c r="BL2748" s="420">
        <f t="shared" si="1038"/>
        <v>0</v>
      </c>
      <c r="BM2748" s="313">
        <f t="shared" si="1039"/>
        <v>0</v>
      </c>
      <c r="BN2748" s="419">
        <f t="shared" si="1040"/>
        <v>0</v>
      </c>
      <c r="BO2748" s="420">
        <f t="shared" si="1041"/>
        <v>0</v>
      </c>
      <c r="BP2748" s="313">
        <f t="shared" si="1042"/>
        <v>0</v>
      </c>
      <c r="BQ2748" s="419">
        <f t="shared" si="1043"/>
        <v>0</v>
      </c>
      <c r="BR2748" s="420">
        <f t="shared" si="1044"/>
        <v>0</v>
      </c>
      <c r="BS2748" s="313">
        <f t="shared" si="1045"/>
        <v>0</v>
      </c>
      <c r="BT2748" s="419">
        <f t="shared" si="1046"/>
        <v>0</v>
      </c>
      <c r="BU2748" s="420">
        <f t="shared" si="1047"/>
        <v>0</v>
      </c>
      <c r="BV2748" s="313">
        <f t="shared" si="1048"/>
        <v>0</v>
      </c>
      <c r="BW2748" s="419">
        <f t="shared" si="1049"/>
        <v>0</v>
      </c>
      <c r="BX2748" s="420">
        <f t="shared" si="1050"/>
        <v>0</v>
      </c>
      <c r="BY2748" s="313">
        <f t="shared" si="1051"/>
        <v>0</v>
      </c>
      <c r="BZ2748" s="419">
        <f t="shared" si="1052"/>
        <v>0</v>
      </c>
      <c r="CA2748" s="420">
        <f t="shared" si="1053"/>
        <v>0</v>
      </c>
      <c r="CB2748" s="313">
        <f t="shared" si="1054"/>
        <v>0</v>
      </c>
      <c r="CC2748" s="419">
        <f t="shared" si="1055"/>
        <v>0</v>
      </c>
      <c r="CD2748" s="420">
        <f t="shared" si="1056"/>
        <v>0</v>
      </c>
      <c r="CE2748" s="313">
        <f t="shared" si="1057"/>
        <v>0</v>
      </c>
      <c r="CF2748" s="164"/>
      <c r="CG2748" s="272">
        <f t="shared" si="1058"/>
        <v>0</v>
      </c>
      <c r="CH2748" s="273" t="str">
        <f>IF(CG2748=0,"",
IF(SUM($CG$2675:CG2748)=1,CI2748,
IF($CG$2795&gt;SUM($CG$2675:CG2748),_xlfn.CONCAT(", ",CI2748),
IF($CG$2795=SUM($CG$2675:CG2748),_xlfn.CONCAT(" y ",CI2748)))))</f>
        <v/>
      </c>
      <c r="CI2748" s="156" t="s">
        <v>5207</v>
      </c>
    </row>
    <row r="2749" spans="1:87" ht="15" customHeight="1">
      <c r="A2749" s="57"/>
      <c r="B2749" s="26"/>
      <c r="C2749" s="165" t="s">
        <v>5208</v>
      </c>
      <c r="D2749" s="852" t="str">
        <f t="shared" si="1006"/>
        <v/>
      </c>
      <c r="E2749" s="853"/>
      <c r="F2749" s="853"/>
      <c r="G2749" s="853"/>
      <c r="H2749" s="853"/>
      <c r="I2749" s="853"/>
      <c r="J2749" s="853"/>
      <c r="K2749" s="853"/>
      <c r="L2749" s="854"/>
      <c r="M2749" s="614"/>
      <c r="N2749" s="614"/>
      <c r="O2749" s="614"/>
      <c r="P2749" s="614"/>
      <c r="Q2749" s="614"/>
      <c r="R2749" s="614"/>
      <c r="S2749" s="614"/>
      <c r="T2749" s="614"/>
      <c r="U2749" s="614"/>
      <c r="V2749" s="614"/>
      <c r="W2749" s="614"/>
      <c r="X2749" s="614"/>
      <c r="Y2749" s="614"/>
      <c r="Z2749" s="614"/>
      <c r="AA2749" s="614"/>
      <c r="AB2749" s="614"/>
      <c r="AC2749" s="614"/>
      <c r="AD2749" s="614"/>
      <c r="AE2749" s="164"/>
      <c r="AF2749" s="164"/>
      <c r="AG2749" s="419">
        <f t="shared" si="1007"/>
        <v>0</v>
      </c>
      <c r="AH2749" s="420">
        <f t="shared" si="1008"/>
        <v>0</v>
      </c>
      <c r="AI2749" s="313">
        <f t="shared" si="1009"/>
        <v>0</v>
      </c>
      <c r="AJ2749" s="419">
        <f t="shared" si="1010"/>
        <v>0</v>
      </c>
      <c r="AK2749" s="420">
        <f t="shared" si="1011"/>
        <v>0</v>
      </c>
      <c r="AL2749" s="313">
        <f t="shared" si="1012"/>
        <v>0</v>
      </c>
      <c r="AM2749" s="419">
        <f t="shared" si="1013"/>
        <v>0</v>
      </c>
      <c r="AN2749" s="420">
        <f t="shared" si="1014"/>
        <v>0</v>
      </c>
      <c r="AO2749" s="313">
        <f t="shared" si="1015"/>
        <v>0</v>
      </c>
      <c r="AP2749" s="419">
        <f t="shared" si="1016"/>
        <v>0</v>
      </c>
      <c r="AQ2749" s="420">
        <f t="shared" si="1017"/>
        <v>0</v>
      </c>
      <c r="AR2749" s="313">
        <f t="shared" si="1018"/>
        <v>0</v>
      </c>
      <c r="AS2749" s="419">
        <f t="shared" si="1019"/>
        <v>0</v>
      </c>
      <c r="AT2749" s="420">
        <f t="shared" si="1020"/>
        <v>0</v>
      </c>
      <c r="AU2749" s="313">
        <f t="shared" si="1021"/>
        <v>0</v>
      </c>
      <c r="AV2749" s="419">
        <f t="shared" si="1022"/>
        <v>0</v>
      </c>
      <c r="AW2749" s="420">
        <f t="shared" si="1023"/>
        <v>0</v>
      </c>
      <c r="AX2749" s="313">
        <f t="shared" si="1024"/>
        <v>0</v>
      </c>
      <c r="AY2749" s="419">
        <f t="shared" si="1025"/>
        <v>0</v>
      </c>
      <c r="AZ2749" s="420">
        <f t="shared" si="1026"/>
        <v>0</v>
      </c>
      <c r="BA2749" s="313">
        <f t="shared" si="1027"/>
        <v>0</v>
      </c>
      <c r="BB2749" s="419">
        <f t="shared" si="1028"/>
        <v>0</v>
      </c>
      <c r="BC2749" s="420">
        <f t="shared" si="1029"/>
        <v>0</v>
      </c>
      <c r="BD2749" s="313">
        <f t="shared" si="1030"/>
        <v>0</v>
      </c>
      <c r="BE2749" s="419">
        <f t="shared" si="1031"/>
        <v>0</v>
      </c>
      <c r="BF2749" s="420">
        <f t="shared" si="1032"/>
        <v>0</v>
      </c>
      <c r="BG2749" s="313">
        <f t="shared" si="1033"/>
        <v>0</v>
      </c>
      <c r="BH2749" s="419">
        <f t="shared" si="1034"/>
        <v>0</v>
      </c>
      <c r="BI2749" s="420">
        <f t="shared" si="1035"/>
        <v>0</v>
      </c>
      <c r="BJ2749" s="313">
        <f t="shared" si="1036"/>
        <v>0</v>
      </c>
      <c r="BK2749" s="419">
        <f t="shared" si="1037"/>
        <v>0</v>
      </c>
      <c r="BL2749" s="420">
        <f t="shared" si="1038"/>
        <v>0</v>
      </c>
      <c r="BM2749" s="313">
        <f t="shared" si="1039"/>
        <v>0</v>
      </c>
      <c r="BN2749" s="419">
        <f t="shared" si="1040"/>
        <v>0</v>
      </c>
      <c r="BO2749" s="420">
        <f t="shared" si="1041"/>
        <v>0</v>
      </c>
      <c r="BP2749" s="313">
        <f t="shared" si="1042"/>
        <v>0</v>
      </c>
      <c r="BQ2749" s="419">
        <f t="shared" si="1043"/>
        <v>0</v>
      </c>
      <c r="BR2749" s="420">
        <f t="shared" si="1044"/>
        <v>0</v>
      </c>
      <c r="BS2749" s="313">
        <f t="shared" si="1045"/>
        <v>0</v>
      </c>
      <c r="BT2749" s="419">
        <f t="shared" si="1046"/>
        <v>0</v>
      </c>
      <c r="BU2749" s="420">
        <f t="shared" si="1047"/>
        <v>0</v>
      </c>
      <c r="BV2749" s="313">
        <f t="shared" si="1048"/>
        <v>0</v>
      </c>
      <c r="BW2749" s="419">
        <f t="shared" si="1049"/>
        <v>0</v>
      </c>
      <c r="BX2749" s="420">
        <f t="shared" si="1050"/>
        <v>0</v>
      </c>
      <c r="BY2749" s="313">
        <f t="shared" si="1051"/>
        <v>0</v>
      </c>
      <c r="BZ2749" s="419">
        <f t="shared" si="1052"/>
        <v>0</v>
      </c>
      <c r="CA2749" s="420">
        <f t="shared" si="1053"/>
        <v>0</v>
      </c>
      <c r="CB2749" s="313">
        <f t="shared" si="1054"/>
        <v>0</v>
      </c>
      <c r="CC2749" s="419">
        <f t="shared" si="1055"/>
        <v>0</v>
      </c>
      <c r="CD2749" s="420">
        <f t="shared" si="1056"/>
        <v>0</v>
      </c>
      <c r="CE2749" s="313">
        <f t="shared" si="1057"/>
        <v>0</v>
      </c>
      <c r="CF2749" s="164"/>
      <c r="CG2749" s="272">
        <f t="shared" si="1058"/>
        <v>0</v>
      </c>
      <c r="CH2749" s="273" t="str">
        <f>IF(CG2749=0,"",
IF(SUM($CG$2675:CG2749)=1,CI2749,
IF($CG$2795&gt;SUM($CG$2675:CG2749),_xlfn.CONCAT(", ",CI2749),
IF($CG$2795=SUM($CG$2675:CG2749),_xlfn.CONCAT(" y ",CI2749)))))</f>
        <v/>
      </c>
      <c r="CI2749" s="156" t="s">
        <v>5209</v>
      </c>
    </row>
    <row r="2750" spans="1:87" ht="15" customHeight="1">
      <c r="A2750" s="57"/>
      <c r="B2750" s="26"/>
      <c r="C2750" s="165" t="s">
        <v>5210</v>
      </c>
      <c r="D2750" s="852" t="str">
        <f t="shared" si="1006"/>
        <v/>
      </c>
      <c r="E2750" s="853"/>
      <c r="F2750" s="853"/>
      <c r="G2750" s="853"/>
      <c r="H2750" s="853"/>
      <c r="I2750" s="853"/>
      <c r="J2750" s="853"/>
      <c r="K2750" s="853"/>
      <c r="L2750" s="854"/>
      <c r="M2750" s="614"/>
      <c r="N2750" s="614"/>
      <c r="O2750" s="614"/>
      <c r="P2750" s="614"/>
      <c r="Q2750" s="614"/>
      <c r="R2750" s="614"/>
      <c r="S2750" s="614"/>
      <c r="T2750" s="614"/>
      <c r="U2750" s="614"/>
      <c r="V2750" s="614"/>
      <c r="W2750" s="614"/>
      <c r="X2750" s="614"/>
      <c r="Y2750" s="614"/>
      <c r="Z2750" s="614"/>
      <c r="AA2750" s="614"/>
      <c r="AB2750" s="614"/>
      <c r="AC2750" s="614"/>
      <c r="AD2750" s="614"/>
      <c r="AE2750" s="164"/>
      <c r="AF2750" s="164"/>
      <c r="AG2750" s="419">
        <f t="shared" si="1007"/>
        <v>0</v>
      </c>
      <c r="AH2750" s="420">
        <f t="shared" si="1008"/>
        <v>0</v>
      </c>
      <c r="AI2750" s="313">
        <f t="shared" si="1009"/>
        <v>0</v>
      </c>
      <c r="AJ2750" s="419">
        <f t="shared" si="1010"/>
        <v>0</v>
      </c>
      <c r="AK2750" s="420">
        <f t="shared" si="1011"/>
        <v>0</v>
      </c>
      <c r="AL2750" s="313">
        <f t="shared" si="1012"/>
        <v>0</v>
      </c>
      <c r="AM2750" s="419">
        <f t="shared" si="1013"/>
        <v>0</v>
      </c>
      <c r="AN2750" s="420">
        <f t="shared" si="1014"/>
        <v>0</v>
      </c>
      <c r="AO2750" s="313">
        <f t="shared" si="1015"/>
        <v>0</v>
      </c>
      <c r="AP2750" s="419">
        <f t="shared" si="1016"/>
        <v>0</v>
      </c>
      <c r="AQ2750" s="420">
        <f t="shared" si="1017"/>
        <v>0</v>
      </c>
      <c r="AR2750" s="313">
        <f t="shared" si="1018"/>
        <v>0</v>
      </c>
      <c r="AS2750" s="419">
        <f t="shared" si="1019"/>
        <v>0</v>
      </c>
      <c r="AT2750" s="420">
        <f t="shared" si="1020"/>
        <v>0</v>
      </c>
      <c r="AU2750" s="313">
        <f t="shared" si="1021"/>
        <v>0</v>
      </c>
      <c r="AV2750" s="419">
        <f t="shared" si="1022"/>
        <v>0</v>
      </c>
      <c r="AW2750" s="420">
        <f t="shared" si="1023"/>
        <v>0</v>
      </c>
      <c r="AX2750" s="313">
        <f t="shared" si="1024"/>
        <v>0</v>
      </c>
      <c r="AY2750" s="419">
        <f t="shared" si="1025"/>
        <v>0</v>
      </c>
      <c r="AZ2750" s="420">
        <f t="shared" si="1026"/>
        <v>0</v>
      </c>
      <c r="BA2750" s="313">
        <f t="shared" si="1027"/>
        <v>0</v>
      </c>
      <c r="BB2750" s="419">
        <f t="shared" si="1028"/>
        <v>0</v>
      </c>
      <c r="BC2750" s="420">
        <f t="shared" si="1029"/>
        <v>0</v>
      </c>
      <c r="BD2750" s="313">
        <f t="shared" si="1030"/>
        <v>0</v>
      </c>
      <c r="BE2750" s="419">
        <f t="shared" si="1031"/>
        <v>0</v>
      </c>
      <c r="BF2750" s="420">
        <f t="shared" si="1032"/>
        <v>0</v>
      </c>
      <c r="BG2750" s="313">
        <f t="shared" si="1033"/>
        <v>0</v>
      </c>
      <c r="BH2750" s="419">
        <f t="shared" si="1034"/>
        <v>0</v>
      </c>
      <c r="BI2750" s="420">
        <f t="shared" si="1035"/>
        <v>0</v>
      </c>
      <c r="BJ2750" s="313">
        <f t="shared" si="1036"/>
        <v>0</v>
      </c>
      <c r="BK2750" s="419">
        <f t="shared" si="1037"/>
        <v>0</v>
      </c>
      <c r="BL2750" s="420">
        <f t="shared" si="1038"/>
        <v>0</v>
      </c>
      <c r="BM2750" s="313">
        <f t="shared" si="1039"/>
        <v>0</v>
      </c>
      <c r="BN2750" s="419">
        <f t="shared" si="1040"/>
        <v>0</v>
      </c>
      <c r="BO2750" s="420">
        <f t="shared" si="1041"/>
        <v>0</v>
      </c>
      <c r="BP2750" s="313">
        <f t="shared" si="1042"/>
        <v>0</v>
      </c>
      <c r="BQ2750" s="419">
        <f t="shared" si="1043"/>
        <v>0</v>
      </c>
      <c r="BR2750" s="420">
        <f t="shared" si="1044"/>
        <v>0</v>
      </c>
      <c r="BS2750" s="313">
        <f t="shared" si="1045"/>
        <v>0</v>
      </c>
      <c r="BT2750" s="419">
        <f t="shared" si="1046"/>
        <v>0</v>
      </c>
      <c r="BU2750" s="420">
        <f t="shared" si="1047"/>
        <v>0</v>
      </c>
      <c r="BV2750" s="313">
        <f t="shared" si="1048"/>
        <v>0</v>
      </c>
      <c r="BW2750" s="419">
        <f t="shared" si="1049"/>
        <v>0</v>
      </c>
      <c r="BX2750" s="420">
        <f t="shared" si="1050"/>
        <v>0</v>
      </c>
      <c r="BY2750" s="313">
        <f t="shared" si="1051"/>
        <v>0</v>
      </c>
      <c r="BZ2750" s="419">
        <f t="shared" si="1052"/>
        <v>0</v>
      </c>
      <c r="CA2750" s="420">
        <f t="shared" si="1053"/>
        <v>0</v>
      </c>
      <c r="CB2750" s="313">
        <f t="shared" si="1054"/>
        <v>0</v>
      </c>
      <c r="CC2750" s="419">
        <f t="shared" si="1055"/>
        <v>0</v>
      </c>
      <c r="CD2750" s="420">
        <f t="shared" si="1056"/>
        <v>0</v>
      </c>
      <c r="CE2750" s="313">
        <f t="shared" si="1057"/>
        <v>0</v>
      </c>
      <c r="CF2750" s="164"/>
      <c r="CG2750" s="272">
        <f t="shared" si="1058"/>
        <v>0</v>
      </c>
      <c r="CH2750" s="273" t="str">
        <f>IF(CG2750=0,"",
IF(SUM($CG$2675:CG2750)=1,CI2750,
IF($CG$2795&gt;SUM($CG$2675:CG2750),_xlfn.CONCAT(", ",CI2750),
IF($CG$2795=SUM($CG$2675:CG2750),_xlfn.CONCAT(" y ",CI2750)))))</f>
        <v/>
      </c>
      <c r="CI2750" s="156" t="s">
        <v>5211</v>
      </c>
    </row>
    <row r="2751" spans="1:87" ht="15" customHeight="1">
      <c r="A2751" s="57"/>
      <c r="B2751" s="26"/>
      <c r="C2751" s="165" t="s">
        <v>5212</v>
      </c>
      <c r="D2751" s="852" t="str">
        <f t="shared" si="1006"/>
        <v/>
      </c>
      <c r="E2751" s="853"/>
      <c r="F2751" s="853"/>
      <c r="G2751" s="853"/>
      <c r="H2751" s="853"/>
      <c r="I2751" s="853"/>
      <c r="J2751" s="853"/>
      <c r="K2751" s="853"/>
      <c r="L2751" s="854"/>
      <c r="M2751" s="614"/>
      <c r="N2751" s="614"/>
      <c r="O2751" s="614"/>
      <c r="P2751" s="614"/>
      <c r="Q2751" s="614"/>
      <c r="R2751" s="614"/>
      <c r="S2751" s="614"/>
      <c r="T2751" s="614"/>
      <c r="U2751" s="614"/>
      <c r="V2751" s="614"/>
      <c r="W2751" s="614"/>
      <c r="X2751" s="614"/>
      <c r="Y2751" s="614"/>
      <c r="Z2751" s="614"/>
      <c r="AA2751" s="614"/>
      <c r="AB2751" s="614"/>
      <c r="AC2751" s="614"/>
      <c r="AD2751" s="614"/>
      <c r="AE2751" s="164"/>
      <c r="AF2751" s="164"/>
      <c r="AG2751" s="419">
        <f t="shared" si="1007"/>
        <v>0</v>
      </c>
      <c r="AH2751" s="420">
        <f t="shared" si="1008"/>
        <v>0</v>
      </c>
      <c r="AI2751" s="313">
        <f t="shared" si="1009"/>
        <v>0</v>
      </c>
      <c r="AJ2751" s="419">
        <f t="shared" si="1010"/>
        <v>0</v>
      </c>
      <c r="AK2751" s="420">
        <f t="shared" si="1011"/>
        <v>0</v>
      </c>
      <c r="AL2751" s="313">
        <f t="shared" si="1012"/>
        <v>0</v>
      </c>
      <c r="AM2751" s="419">
        <f t="shared" si="1013"/>
        <v>0</v>
      </c>
      <c r="AN2751" s="420">
        <f t="shared" si="1014"/>
        <v>0</v>
      </c>
      <c r="AO2751" s="313">
        <f t="shared" si="1015"/>
        <v>0</v>
      </c>
      <c r="AP2751" s="419">
        <f t="shared" si="1016"/>
        <v>0</v>
      </c>
      <c r="AQ2751" s="420">
        <f t="shared" si="1017"/>
        <v>0</v>
      </c>
      <c r="AR2751" s="313">
        <f t="shared" si="1018"/>
        <v>0</v>
      </c>
      <c r="AS2751" s="419">
        <f t="shared" si="1019"/>
        <v>0</v>
      </c>
      <c r="AT2751" s="420">
        <f t="shared" si="1020"/>
        <v>0</v>
      </c>
      <c r="AU2751" s="313">
        <f t="shared" si="1021"/>
        <v>0</v>
      </c>
      <c r="AV2751" s="419">
        <f t="shared" si="1022"/>
        <v>0</v>
      </c>
      <c r="AW2751" s="420">
        <f t="shared" si="1023"/>
        <v>0</v>
      </c>
      <c r="AX2751" s="313">
        <f t="shared" si="1024"/>
        <v>0</v>
      </c>
      <c r="AY2751" s="419">
        <f t="shared" si="1025"/>
        <v>0</v>
      </c>
      <c r="AZ2751" s="420">
        <f t="shared" si="1026"/>
        <v>0</v>
      </c>
      <c r="BA2751" s="313">
        <f t="shared" si="1027"/>
        <v>0</v>
      </c>
      <c r="BB2751" s="419">
        <f t="shared" si="1028"/>
        <v>0</v>
      </c>
      <c r="BC2751" s="420">
        <f t="shared" si="1029"/>
        <v>0</v>
      </c>
      <c r="BD2751" s="313">
        <f t="shared" si="1030"/>
        <v>0</v>
      </c>
      <c r="BE2751" s="419">
        <f t="shared" si="1031"/>
        <v>0</v>
      </c>
      <c r="BF2751" s="420">
        <f t="shared" si="1032"/>
        <v>0</v>
      </c>
      <c r="BG2751" s="313">
        <f t="shared" si="1033"/>
        <v>0</v>
      </c>
      <c r="BH2751" s="419">
        <f t="shared" si="1034"/>
        <v>0</v>
      </c>
      <c r="BI2751" s="420">
        <f t="shared" si="1035"/>
        <v>0</v>
      </c>
      <c r="BJ2751" s="313">
        <f t="shared" si="1036"/>
        <v>0</v>
      </c>
      <c r="BK2751" s="419">
        <f t="shared" si="1037"/>
        <v>0</v>
      </c>
      <c r="BL2751" s="420">
        <f t="shared" si="1038"/>
        <v>0</v>
      </c>
      <c r="BM2751" s="313">
        <f t="shared" si="1039"/>
        <v>0</v>
      </c>
      <c r="BN2751" s="419">
        <f t="shared" si="1040"/>
        <v>0</v>
      </c>
      <c r="BO2751" s="420">
        <f t="shared" si="1041"/>
        <v>0</v>
      </c>
      <c r="BP2751" s="313">
        <f t="shared" si="1042"/>
        <v>0</v>
      </c>
      <c r="BQ2751" s="419">
        <f t="shared" si="1043"/>
        <v>0</v>
      </c>
      <c r="BR2751" s="420">
        <f t="shared" si="1044"/>
        <v>0</v>
      </c>
      <c r="BS2751" s="313">
        <f t="shared" si="1045"/>
        <v>0</v>
      </c>
      <c r="BT2751" s="419">
        <f t="shared" si="1046"/>
        <v>0</v>
      </c>
      <c r="BU2751" s="420">
        <f t="shared" si="1047"/>
        <v>0</v>
      </c>
      <c r="BV2751" s="313">
        <f t="shared" si="1048"/>
        <v>0</v>
      </c>
      <c r="BW2751" s="419">
        <f t="shared" si="1049"/>
        <v>0</v>
      </c>
      <c r="BX2751" s="420">
        <f t="shared" si="1050"/>
        <v>0</v>
      </c>
      <c r="BY2751" s="313">
        <f t="shared" si="1051"/>
        <v>0</v>
      </c>
      <c r="BZ2751" s="419">
        <f t="shared" si="1052"/>
        <v>0</v>
      </c>
      <c r="CA2751" s="420">
        <f t="shared" si="1053"/>
        <v>0</v>
      </c>
      <c r="CB2751" s="313">
        <f t="shared" si="1054"/>
        <v>0</v>
      </c>
      <c r="CC2751" s="419">
        <f t="shared" si="1055"/>
        <v>0</v>
      </c>
      <c r="CD2751" s="420">
        <f t="shared" si="1056"/>
        <v>0</v>
      </c>
      <c r="CE2751" s="313">
        <f t="shared" si="1057"/>
        <v>0</v>
      </c>
      <c r="CF2751" s="164"/>
      <c r="CG2751" s="272">
        <f t="shared" si="1058"/>
        <v>0</v>
      </c>
      <c r="CH2751" s="273" t="str">
        <f>IF(CG2751=0,"",
IF(SUM($CG$2675:CG2751)=1,CI2751,
IF($CG$2795&gt;SUM($CG$2675:CG2751),_xlfn.CONCAT(", ",CI2751),
IF($CG$2795=SUM($CG$2675:CG2751),_xlfn.CONCAT(" y ",CI2751)))))</f>
        <v/>
      </c>
      <c r="CI2751" s="156" t="s">
        <v>5213</v>
      </c>
    </row>
    <row r="2752" spans="1:87" ht="15" customHeight="1">
      <c r="A2752" s="57"/>
      <c r="B2752" s="26"/>
      <c r="C2752" s="165" t="s">
        <v>5214</v>
      </c>
      <c r="D2752" s="852" t="str">
        <f t="shared" si="1006"/>
        <v/>
      </c>
      <c r="E2752" s="853"/>
      <c r="F2752" s="853"/>
      <c r="G2752" s="853"/>
      <c r="H2752" s="853"/>
      <c r="I2752" s="853"/>
      <c r="J2752" s="853"/>
      <c r="K2752" s="853"/>
      <c r="L2752" s="854"/>
      <c r="M2752" s="614"/>
      <c r="N2752" s="614"/>
      <c r="O2752" s="614"/>
      <c r="P2752" s="614"/>
      <c r="Q2752" s="614"/>
      <c r="R2752" s="614"/>
      <c r="S2752" s="614"/>
      <c r="T2752" s="614"/>
      <c r="U2752" s="614"/>
      <c r="V2752" s="614"/>
      <c r="W2752" s="614"/>
      <c r="X2752" s="614"/>
      <c r="Y2752" s="614"/>
      <c r="Z2752" s="614"/>
      <c r="AA2752" s="614"/>
      <c r="AB2752" s="614"/>
      <c r="AC2752" s="614"/>
      <c r="AD2752" s="614"/>
      <c r="AE2752" s="164"/>
      <c r="AF2752" s="164"/>
      <c r="AG2752" s="419">
        <f t="shared" si="1007"/>
        <v>0</v>
      </c>
      <c r="AH2752" s="420">
        <f t="shared" si="1008"/>
        <v>0</v>
      </c>
      <c r="AI2752" s="313">
        <f t="shared" si="1009"/>
        <v>0</v>
      </c>
      <c r="AJ2752" s="419">
        <f t="shared" si="1010"/>
        <v>0</v>
      </c>
      <c r="AK2752" s="420">
        <f t="shared" si="1011"/>
        <v>0</v>
      </c>
      <c r="AL2752" s="313">
        <f t="shared" si="1012"/>
        <v>0</v>
      </c>
      <c r="AM2752" s="419">
        <f t="shared" si="1013"/>
        <v>0</v>
      </c>
      <c r="AN2752" s="420">
        <f t="shared" si="1014"/>
        <v>0</v>
      </c>
      <c r="AO2752" s="313">
        <f t="shared" si="1015"/>
        <v>0</v>
      </c>
      <c r="AP2752" s="419">
        <f t="shared" si="1016"/>
        <v>0</v>
      </c>
      <c r="AQ2752" s="420">
        <f t="shared" si="1017"/>
        <v>0</v>
      </c>
      <c r="AR2752" s="313">
        <f t="shared" si="1018"/>
        <v>0</v>
      </c>
      <c r="AS2752" s="419">
        <f t="shared" si="1019"/>
        <v>0</v>
      </c>
      <c r="AT2752" s="420">
        <f t="shared" si="1020"/>
        <v>0</v>
      </c>
      <c r="AU2752" s="313">
        <f t="shared" si="1021"/>
        <v>0</v>
      </c>
      <c r="AV2752" s="419">
        <f t="shared" si="1022"/>
        <v>0</v>
      </c>
      <c r="AW2752" s="420">
        <f t="shared" si="1023"/>
        <v>0</v>
      </c>
      <c r="AX2752" s="313">
        <f t="shared" si="1024"/>
        <v>0</v>
      </c>
      <c r="AY2752" s="419">
        <f t="shared" si="1025"/>
        <v>0</v>
      </c>
      <c r="AZ2752" s="420">
        <f t="shared" si="1026"/>
        <v>0</v>
      </c>
      <c r="BA2752" s="313">
        <f t="shared" si="1027"/>
        <v>0</v>
      </c>
      <c r="BB2752" s="419">
        <f t="shared" si="1028"/>
        <v>0</v>
      </c>
      <c r="BC2752" s="420">
        <f t="shared" si="1029"/>
        <v>0</v>
      </c>
      <c r="BD2752" s="313">
        <f t="shared" si="1030"/>
        <v>0</v>
      </c>
      <c r="BE2752" s="419">
        <f t="shared" si="1031"/>
        <v>0</v>
      </c>
      <c r="BF2752" s="420">
        <f t="shared" si="1032"/>
        <v>0</v>
      </c>
      <c r="BG2752" s="313">
        <f t="shared" si="1033"/>
        <v>0</v>
      </c>
      <c r="BH2752" s="419">
        <f t="shared" si="1034"/>
        <v>0</v>
      </c>
      <c r="BI2752" s="420">
        <f t="shared" si="1035"/>
        <v>0</v>
      </c>
      <c r="BJ2752" s="313">
        <f t="shared" si="1036"/>
        <v>0</v>
      </c>
      <c r="BK2752" s="419">
        <f t="shared" si="1037"/>
        <v>0</v>
      </c>
      <c r="BL2752" s="420">
        <f t="shared" si="1038"/>
        <v>0</v>
      </c>
      <c r="BM2752" s="313">
        <f t="shared" si="1039"/>
        <v>0</v>
      </c>
      <c r="BN2752" s="419">
        <f t="shared" si="1040"/>
        <v>0</v>
      </c>
      <c r="BO2752" s="420">
        <f t="shared" si="1041"/>
        <v>0</v>
      </c>
      <c r="BP2752" s="313">
        <f t="shared" si="1042"/>
        <v>0</v>
      </c>
      <c r="BQ2752" s="419">
        <f t="shared" si="1043"/>
        <v>0</v>
      </c>
      <c r="BR2752" s="420">
        <f t="shared" si="1044"/>
        <v>0</v>
      </c>
      <c r="BS2752" s="313">
        <f t="shared" si="1045"/>
        <v>0</v>
      </c>
      <c r="BT2752" s="419">
        <f t="shared" si="1046"/>
        <v>0</v>
      </c>
      <c r="BU2752" s="420">
        <f t="shared" si="1047"/>
        <v>0</v>
      </c>
      <c r="BV2752" s="313">
        <f t="shared" si="1048"/>
        <v>0</v>
      </c>
      <c r="BW2752" s="419">
        <f t="shared" si="1049"/>
        <v>0</v>
      </c>
      <c r="BX2752" s="420">
        <f t="shared" si="1050"/>
        <v>0</v>
      </c>
      <c r="BY2752" s="313">
        <f t="shared" si="1051"/>
        <v>0</v>
      </c>
      <c r="BZ2752" s="419">
        <f t="shared" si="1052"/>
        <v>0</v>
      </c>
      <c r="CA2752" s="420">
        <f t="shared" si="1053"/>
        <v>0</v>
      </c>
      <c r="CB2752" s="313">
        <f t="shared" si="1054"/>
        <v>0</v>
      </c>
      <c r="CC2752" s="419">
        <f t="shared" si="1055"/>
        <v>0</v>
      </c>
      <c r="CD2752" s="420">
        <f t="shared" si="1056"/>
        <v>0</v>
      </c>
      <c r="CE2752" s="313">
        <f t="shared" si="1057"/>
        <v>0</v>
      </c>
      <c r="CF2752" s="164"/>
      <c r="CG2752" s="272">
        <f t="shared" si="1058"/>
        <v>0</v>
      </c>
      <c r="CH2752" s="273" t="str">
        <f>IF(CG2752=0,"",
IF(SUM($CG$2675:CG2752)=1,CI2752,
IF($CG$2795&gt;SUM($CG$2675:CG2752),_xlfn.CONCAT(", ",CI2752),
IF($CG$2795=SUM($CG$2675:CG2752),_xlfn.CONCAT(" y ",CI2752)))))</f>
        <v/>
      </c>
      <c r="CI2752" s="156" t="s">
        <v>5215</v>
      </c>
    </row>
    <row r="2753" spans="1:87" ht="15" customHeight="1">
      <c r="A2753" s="57"/>
      <c r="B2753" s="26"/>
      <c r="C2753" s="165" t="s">
        <v>5216</v>
      </c>
      <c r="D2753" s="852" t="str">
        <f t="shared" si="1006"/>
        <v/>
      </c>
      <c r="E2753" s="853"/>
      <c r="F2753" s="853"/>
      <c r="G2753" s="853"/>
      <c r="H2753" s="853"/>
      <c r="I2753" s="853"/>
      <c r="J2753" s="853"/>
      <c r="K2753" s="853"/>
      <c r="L2753" s="854"/>
      <c r="M2753" s="614"/>
      <c r="N2753" s="614"/>
      <c r="O2753" s="614"/>
      <c r="P2753" s="614"/>
      <c r="Q2753" s="614"/>
      <c r="R2753" s="614"/>
      <c r="S2753" s="614"/>
      <c r="T2753" s="614"/>
      <c r="U2753" s="614"/>
      <c r="V2753" s="614"/>
      <c r="W2753" s="614"/>
      <c r="X2753" s="614"/>
      <c r="Y2753" s="614"/>
      <c r="Z2753" s="614"/>
      <c r="AA2753" s="614"/>
      <c r="AB2753" s="614"/>
      <c r="AC2753" s="614"/>
      <c r="AD2753" s="614"/>
      <c r="AE2753" s="164"/>
      <c r="AF2753" s="164"/>
      <c r="AG2753" s="419">
        <f t="shared" si="1007"/>
        <v>0</v>
      </c>
      <c r="AH2753" s="420">
        <f t="shared" si="1008"/>
        <v>0</v>
      </c>
      <c r="AI2753" s="313">
        <f t="shared" si="1009"/>
        <v>0</v>
      </c>
      <c r="AJ2753" s="419">
        <f t="shared" si="1010"/>
        <v>0</v>
      </c>
      <c r="AK2753" s="420">
        <f t="shared" si="1011"/>
        <v>0</v>
      </c>
      <c r="AL2753" s="313">
        <f t="shared" si="1012"/>
        <v>0</v>
      </c>
      <c r="AM2753" s="419">
        <f t="shared" si="1013"/>
        <v>0</v>
      </c>
      <c r="AN2753" s="420">
        <f t="shared" si="1014"/>
        <v>0</v>
      </c>
      <c r="AO2753" s="313">
        <f t="shared" si="1015"/>
        <v>0</v>
      </c>
      <c r="AP2753" s="419">
        <f t="shared" si="1016"/>
        <v>0</v>
      </c>
      <c r="AQ2753" s="420">
        <f t="shared" si="1017"/>
        <v>0</v>
      </c>
      <c r="AR2753" s="313">
        <f t="shared" si="1018"/>
        <v>0</v>
      </c>
      <c r="AS2753" s="419">
        <f t="shared" si="1019"/>
        <v>0</v>
      </c>
      <c r="AT2753" s="420">
        <f t="shared" si="1020"/>
        <v>0</v>
      </c>
      <c r="AU2753" s="313">
        <f t="shared" si="1021"/>
        <v>0</v>
      </c>
      <c r="AV2753" s="419">
        <f t="shared" si="1022"/>
        <v>0</v>
      </c>
      <c r="AW2753" s="420">
        <f t="shared" si="1023"/>
        <v>0</v>
      </c>
      <c r="AX2753" s="313">
        <f t="shared" si="1024"/>
        <v>0</v>
      </c>
      <c r="AY2753" s="419">
        <f t="shared" si="1025"/>
        <v>0</v>
      </c>
      <c r="AZ2753" s="420">
        <f t="shared" si="1026"/>
        <v>0</v>
      </c>
      <c r="BA2753" s="313">
        <f t="shared" si="1027"/>
        <v>0</v>
      </c>
      <c r="BB2753" s="419">
        <f t="shared" si="1028"/>
        <v>0</v>
      </c>
      <c r="BC2753" s="420">
        <f t="shared" si="1029"/>
        <v>0</v>
      </c>
      <c r="BD2753" s="313">
        <f t="shared" si="1030"/>
        <v>0</v>
      </c>
      <c r="BE2753" s="419">
        <f t="shared" si="1031"/>
        <v>0</v>
      </c>
      <c r="BF2753" s="420">
        <f t="shared" si="1032"/>
        <v>0</v>
      </c>
      <c r="BG2753" s="313">
        <f t="shared" si="1033"/>
        <v>0</v>
      </c>
      <c r="BH2753" s="419">
        <f t="shared" si="1034"/>
        <v>0</v>
      </c>
      <c r="BI2753" s="420">
        <f t="shared" si="1035"/>
        <v>0</v>
      </c>
      <c r="BJ2753" s="313">
        <f t="shared" si="1036"/>
        <v>0</v>
      </c>
      <c r="BK2753" s="419">
        <f t="shared" si="1037"/>
        <v>0</v>
      </c>
      <c r="BL2753" s="420">
        <f t="shared" si="1038"/>
        <v>0</v>
      </c>
      <c r="BM2753" s="313">
        <f t="shared" si="1039"/>
        <v>0</v>
      </c>
      <c r="BN2753" s="419">
        <f t="shared" si="1040"/>
        <v>0</v>
      </c>
      <c r="BO2753" s="420">
        <f t="shared" si="1041"/>
        <v>0</v>
      </c>
      <c r="BP2753" s="313">
        <f t="shared" si="1042"/>
        <v>0</v>
      </c>
      <c r="BQ2753" s="419">
        <f t="shared" si="1043"/>
        <v>0</v>
      </c>
      <c r="BR2753" s="420">
        <f t="shared" si="1044"/>
        <v>0</v>
      </c>
      <c r="BS2753" s="313">
        <f t="shared" si="1045"/>
        <v>0</v>
      </c>
      <c r="BT2753" s="419">
        <f t="shared" si="1046"/>
        <v>0</v>
      </c>
      <c r="BU2753" s="420">
        <f t="shared" si="1047"/>
        <v>0</v>
      </c>
      <c r="BV2753" s="313">
        <f t="shared" si="1048"/>
        <v>0</v>
      </c>
      <c r="BW2753" s="419">
        <f t="shared" si="1049"/>
        <v>0</v>
      </c>
      <c r="BX2753" s="420">
        <f t="shared" si="1050"/>
        <v>0</v>
      </c>
      <c r="BY2753" s="313">
        <f t="shared" si="1051"/>
        <v>0</v>
      </c>
      <c r="BZ2753" s="419">
        <f t="shared" si="1052"/>
        <v>0</v>
      </c>
      <c r="CA2753" s="420">
        <f t="shared" si="1053"/>
        <v>0</v>
      </c>
      <c r="CB2753" s="313">
        <f t="shared" si="1054"/>
        <v>0</v>
      </c>
      <c r="CC2753" s="419">
        <f t="shared" si="1055"/>
        <v>0</v>
      </c>
      <c r="CD2753" s="420">
        <f t="shared" si="1056"/>
        <v>0</v>
      </c>
      <c r="CE2753" s="313">
        <f t="shared" si="1057"/>
        <v>0</v>
      </c>
      <c r="CF2753" s="164"/>
      <c r="CG2753" s="272">
        <f t="shared" si="1058"/>
        <v>0</v>
      </c>
      <c r="CH2753" s="273" t="str">
        <f>IF(CG2753=0,"",
IF(SUM($CG$2675:CG2753)=1,CI2753,
IF($CG$2795&gt;SUM($CG$2675:CG2753),_xlfn.CONCAT(", ",CI2753),
IF($CG$2795=SUM($CG$2675:CG2753),_xlfn.CONCAT(" y ",CI2753)))))</f>
        <v/>
      </c>
      <c r="CI2753" s="156" t="s">
        <v>5217</v>
      </c>
    </row>
    <row r="2754" spans="1:87" ht="15" customHeight="1">
      <c r="A2754" s="57"/>
      <c r="B2754" s="26"/>
      <c r="C2754" s="165" t="s">
        <v>5218</v>
      </c>
      <c r="D2754" s="852" t="str">
        <f t="shared" si="1006"/>
        <v/>
      </c>
      <c r="E2754" s="853"/>
      <c r="F2754" s="853"/>
      <c r="G2754" s="853"/>
      <c r="H2754" s="853"/>
      <c r="I2754" s="853"/>
      <c r="J2754" s="853"/>
      <c r="K2754" s="853"/>
      <c r="L2754" s="854"/>
      <c r="M2754" s="614"/>
      <c r="N2754" s="614"/>
      <c r="O2754" s="614"/>
      <c r="P2754" s="614"/>
      <c r="Q2754" s="614"/>
      <c r="R2754" s="614"/>
      <c r="S2754" s="614"/>
      <c r="T2754" s="614"/>
      <c r="U2754" s="614"/>
      <c r="V2754" s="614"/>
      <c r="W2754" s="614"/>
      <c r="X2754" s="614"/>
      <c r="Y2754" s="614"/>
      <c r="Z2754" s="614"/>
      <c r="AA2754" s="614"/>
      <c r="AB2754" s="614"/>
      <c r="AC2754" s="614"/>
      <c r="AD2754" s="614"/>
      <c r="AE2754" s="164"/>
      <c r="AF2754" s="164"/>
      <c r="AG2754" s="419">
        <f t="shared" si="1007"/>
        <v>0</v>
      </c>
      <c r="AH2754" s="420">
        <f t="shared" si="1008"/>
        <v>0</v>
      </c>
      <c r="AI2754" s="313">
        <f t="shared" si="1009"/>
        <v>0</v>
      </c>
      <c r="AJ2754" s="419">
        <f t="shared" si="1010"/>
        <v>0</v>
      </c>
      <c r="AK2754" s="420">
        <f t="shared" si="1011"/>
        <v>0</v>
      </c>
      <c r="AL2754" s="313">
        <f t="shared" si="1012"/>
        <v>0</v>
      </c>
      <c r="AM2754" s="419">
        <f t="shared" si="1013"/>
        <v>0</v>
      </c>
      <c r="AN2754" s="420">
        <f t="shared" si="1014"/>
        <v>0</v>
      </c>
      <c r="AO2754" s="313">
        <f t="shared" si="1015"/>
        <v>0</v>
      </c>
      <c r="AP2754" s="419">
        <f t="shared" si="1016"/>
        <v>0</v>
      </c>
      <c r="AQ2754" s="420">
        <f t="shared" si="1017"/>
        <v>0</v>
      </c>
      <c r="AR2754" s="313">
        <f t="shared" si="1018"/>
        <v>0</v>
      </c>
      <c r="AS2754" s="419">
        <f t="shared" si="1019"/>
        <v>0</v>
      </c>
      <c r="AT2754" s="420">
        <f t="shared" si="1020"/>
        <v>0</v>
      </c>
      <c r="AU2754" s="313">
        <f t="shared" si="1021"/>
        <v>0</v>
      </c>
      <c r="AV2754" s="419">
        <f t="shared" si="1022"/>
        <v>0</v>
      </c>
      <c r="AW2754" s="420">
        <f t="shared" si="1023"/>
        <v>0</v>
      </c>
      <c r="AX2754" s="313">
        <f t="shared" si="1024"/>
        <v>0</v>
      </c>
      <c r="AY2754" s="419">
        <f t="shared" si="1025"/>
        <v>0</v>
      </c>
      <c r="AZ2754" s="420">
        <f t="shared" si="1026"/>
        <v>0</v>
      </c>
      <c r="BA2754" s="313">
        <f t="shared" si="1027"/>
        <v>0</v>
      </c>
      <c r="BB2754" s="419">
        <f t="shared" si="1028"/>
        <v>0</v>
      </c>
      <c r="BC2754" s="420">
        <f t="shared" si="1029"/>
        <v>0</v>
      </c>
      <c r="BD2754" s="313">
        <f t="shared" si="1030"/>
        <v>0</v>
      </c>
      <c r="BE2754" s="419">
        <f t="shared" si="1031"/>
        <v>0</v>
      </c>
      <c r="BF2754" s="420">
        <f t="shared" si="1032"/>
        <v>0</v>
      </c>
      <c r="BG2754" s="313">
        <f t="shared" si="1033"/>
        <v>0</v>
      </c>
      <c r="BH2754" s="419">
        <f t="shared" si="1034"/>
        <v>0</v>
      </c>
      <c r="BI2754" s="420">
        <f t="shared" si="1035"/>
        <v>0</v>
      </c>
      <c r="BJ2754" s="313">
        <f t="shared" si="1036"/>
        <v>0</v>
      </c>
      <c r="BK2754" s="419">
        <f t="shared" si="1037"/>
        <v>0</v>
      </c>
      <c r="BL2754" s="420">
        <f t="shared" si="1038"/>
        <v>0</v>
      </c>
      <c r="BM2754" s="313">
        <f t="shared" si="1039"/>
        <v>0</v>
      </c>
      <c r="BN2754" s="419">
        <f t="shared" si="1040"/>
        <v>0</v>
      </c>
      <c r="BO2754" s="420">
        <f t="shared" si="1041"/>
        <v>0</v>
      </c>
      <c r="BP2754" s="313">
        <f t="shared" si="1042"/>
        <v>0</v>
      </c>
      <c r="BQ2754" s="419">
        <f t="shared" si="1043"/>
        <v>0</v>
      </c>
      <c r="BR2754" s="420">
        <f t="shared" si="1044"/>
        <v>0</v>
      </c>
      <c r="BS2754" s="313">
        <f t="shared" si="1045"/>
        <v>0</v>
      </c>
      <c r="BT2754" s="419">
        <f t="shared" si="1046"/>
        <v>0</v>
      </c>
      <c r="BU2754" s="420">
        <f t="shared" si="1047"/>
        <v>0</v>
      </c>
      <c r="BV2754" s="313">
        <f t="shared" si="1048"/>
        <v>0</v>
      </c>
      <c r="BW2754" s="419">
        <f t="shared" si="1049"/>
        <v>0</v>
      </c>
      <c r="BX2754" s="420">
        <f t="shared" si="1050"/>
        <v>0</v>
      </c>
      <c r="BY2754" s="313">
        <f t="shared" si="1051"/>
        <v>0</v>
      </c>
      <c r="BZ2754" s="419">
        <f t="shared" si="1052"/>
        <v>0</v>
      </c>
      <c r="CA2754" s="420">
        <f t="shared" si="1053"/>
        <v>0</v>
      </c>
      <c r="CB2754" s="313">
        <f t="shared" si="1054"/>
        <v>0</v>
      </c>
      <c r="CC2754" s="419">
        <f t="shared" si="1055"/>
        <v>0</v>
      </c>
      <c r="CD2754" s="420">
        <f t="shared" si="1056"/>
        <v>0</v>
      </c>
      <c r="CE2754" s="313">
        <f t="shared" si="1057"/>
        <v>0</v>
      </c>
      <c r="CF2754" s="164"/>
      <c r="CG2754" s="272">
        <f t="shared" si="1058"/>
        <v>0</v>
      </c>
      <c r="CH2754" s="273" t="str">
        <f>IF(CG2754=0,"",
IF(SUM($CG$2675:CG2754)=1,CI2754,
IF($CG$2795&gt;SUM($CG$2675:CG2754),_xlfn.CONCAT(", ",CI2754),
IF($CG$2795=SUM($CG$2675:CG2754),_xlfn.CONCAT(" y ",CI2754)))))</f>
        <v/>
      </c>
      <c r="CI2754" s="156" t="s">
        <v>5219</v>
      </c>
    </row>
    <row r="2755" spans="1:87" ht="15" customHeight="1">
      <c r="A2755" s="57"/>
      <c r="B2755" s="26"/>
      <c r="C2755" s="165" t="s">
        <v>5220</v>
      </c>
      <c r="D2755" s="852" t="str">
        <f t="shared" si="1006"/>
        <v/>
      </c>
      <c r="E2755" s="853"/>
      <c r="F2755" s="853"/>
      <c r="G2755" s="853"/>
      <c r="H2755" s="853"/>
      <c r="I2755" s="853"/>
      <c r="J2755" s="853"/>
      <c r="K2755" s="853"/>
      <c r="L2755" s="854"/>
      <c r="M2755" s="614"/>
      <c r="N2755" s="614"/>
      <c r="O2755" s="614"/>
      <c r="P2755" s="614"/>
      <c r="Q2755" s="614"/>
      <c r="R2755" s="614"/>
      <c r="S2755" s="614"/>
      <c r="T2755" s="614"/>
      <c r="U2755" s="614"/>
      <c r="V2755" s="614"/>
      <c r="W2755" s="614"/>
      <c r="X2755" s="614"/>
      <c r="Y2755" s="614"/>
      <c r="Z2755" s="614"/>
      <c r="AA2755" s="614"/>
      <c r="AB2755" s="614"/>
      <c r="AC2755" s="614"/>
      <c r="AD2755" s="614"/>
      <c r="AE2755" s="164"/>
      <c r="AF2755" s="164"/>
      <c r="AG2755" s="419">
        <f t="shared" si="1007"/>
        <v>0</v>
      </c>
      <c r="AH2755" s="420">
        <f t="shared" si="1008"/>
        <v>0</v>
      </c>
      <c r="AI2755" s="313">
        <f t="shared" si="1009"/>
        <v>0</v>
      </c>
      <c r="AJ2755" s="419">
        <f t="shared" si="1010"/>
        <v>0</v>
      </c>
      <c r="AK2755" s="420">
        <f t="shared" si="1011"/>
        <v>0</v>
      </c>
      <c r="AL2755" s="313">
        <f t="shared" si="1012"/>
        <v>0</v>
      </c>
      <c r="AM2755" s="419">
        <f t="shared" si="1013"/>
        <v>0</v>
      </c>
      <c r="AN2755" s="420">
        <f t="shared" si="1014"/>
        <v>0</v>
      </c>
      <c r="AO2755" s="313">
        <f t="shared" si="1015"/>
        <v>0</v>
      </c>
      <c r="AP2755" s="419">
        <f t="shared" si="1016"/>
        <v>0</v>
      </c>
      <c r="AQ2755" s="420">
        <f t="shared" si="1017"/>
        <v>0</v>
      </c>
      <c r="AR2755" s="313">
        <f t="shared" si="1018"/>
        <v>0</v>
      </c>
      <c r="AS2755" s="419">
        <f t="shared" si="1019"/>
        <v>0</v>
      </c>
      <c r="AT2755" s="420">
        <f t="shared" si="1020"/>
        <v>0</v>
      </c>
      <c r="AU2755" s="313">
        <f t="shared" si="1021"/>
        <v>0</v>
      </c>
      <c r="AV2755" s="419">
        <f t="shared" si="1022"/>
        <v>0</v>
      </c>
      <c r="AW2755" s="420">
        <f t="shared" si="1023"/>
        <v>0</v>
      </c>
      <c r="AX2755" s="313">
        <f t="shared" si="1024"/>
        <v>0</v>
      </c>
      <c r="AY2755" s="419">
        <f t="shared" si="1025"/>
        <v>0</v>
      </c>
      <c r="AZ2755" s="420">
        <f t="shared" si="1026"/>
        <v>0</v>
      </c>
      <c r="BA2755" s="313">
        <f t="shared" si="1027"/>
        <v>0</v>
      </c>
      <c r="BB2755" s="419">
        <f t="shared" si="1028"/>
        <v>0</v>
      </c>
      <c r="BC2755" s="420">
        <f t="shared" si="1029"/>
        <v>0</v>
      </c>
      <c r="BD2755" s="313">
        <f t="shared" si="1030"/>
        <v>0</v>
      </c>
      <c r="BE2755" s="419">
        <f t="shared" si="1031"/>
        <v>0</v>
      </c>
      <c r="BF2755" s="420">
        <f t="shared" si="1032"/>
        <v>0</v>
      </c>
      <c r="BG2755" s="313">
        <f t="shared" si="1033"/>
        <v>0</v>
      </c>
      <c r="BH2755" s="419">
        <f t="shared" si="1034"/>
        <v>0</v>
      </c>
      <c r="BI2755" s="420">
        <f t="shared" si="1035"/>
        <v>0</v>
      </c>
      <c r="BJ2755" s="313">
        <f t="shared" si="1036"/>
        <v>0</v>
      </c>
      <c r="BK2755" s="419">
        <f t="shared" si="1037"/>
        <v>0</v>
      </c>
      <c r="BL2755" s="420">
        <f t="shared" si="1038"/>
        <v>0</v>
      </c>
      <c r="BM2755" s="313">
        <f t="shared" si="1039"/>
        <v>0</v>
      </c>
      <c r="BN2755" s="419">
        <f t="shared" si="1040"/>
        <v>0</v>
      </c>
      <c r="BO2755" s="420">
        <f t="shared" si="1041"/>
        <v>0</v>
      </c>
      <c r="BP2755" s="313">
        <f t="shared" si="1042"/>
        <v>0</v>
      </c>
      <c r="BQ2755" s="419">
        <f t="shared" si="1043"/>
        <v>0</v>
      </c>
      <c r="BR2755" s="420">
        <f t="shared" si="1044"/>
        <v>0</v>
      </c>
      <c r="BS2755" s="313">
        <f t="shared" si="1045"/>
        <v>0</v>
      </c>
      <c r="BT2755" s="419">
        <f t="shared" si="1046"/>
        <v>0</v>
      </c>
      <c r="BU2755" s="420">
        <f t="shared" si="1047"/>
        <v>0</v>
      </c>
      <c r="BV2755" s="313">
        <f t="shared" si="1048"/>
        <v>0</v>
      </c>
      <c r="BW2755" s="419">
        <f t="shared" si="1049"/>
        <v>0</v>
      </c>
      <c r="BX2755" s="420">
        <f t="shared" si="1050"/>
        <v>0</v>
      </c>
      <c r="BY2755" s="313">
        <f t="shared" si="1051"/>
        <v>0</v>
      </c>
      <c r="BZ2755" s="419">
        <f t="shared" si="1052"/>
        <v>0</v>
      </c>
      <c r="CA2755" s="420">
        <f t="shared" si="1053"/>
        <v>0</v>
      </c>
      <c r="CB2755" s="313">
        <f t="shared" si="1054"/>
        <v>0</v>
      </c>
      <c r="CC2755" s="419">
        <f t="shared" si="1055"/>
        <v>0</v>
      </c>
      <c r="CD2755" s="420">
        <f t="shared" si="1056"/>
        <v>0</v>
      </c>
      <c r="CE2755" s="313">
        <f t="shared" si="1057"/>
        <v>0</v>
      </c>
      <c r="CF2755" s="164"/>
      <c r="CG2755" s="272">
        <f t="shared" si="1058"/>
        <v>0</v>
      </c>
      <c r="CH2755" s="273" t="str">
        <f>IF(CG2755=0,"",
IF(SUM($CG$2675:CG2755)=1,CI2755,
IF($CG$2795&gt;SUM($CG$2675:CG2755),_xlfn.CONCAT(", ",CI2755),
IF($CG$2795=SUM($CG$2675:CG2755),_xlfn.CONCAT(" y ",CI2755)))))</f>
        <v/>
      </c>
      <c r="CI2755" s="156" t="s">
        <v>5221</v>
      </c>
    </row>
    <row r="2756" spans="1:87" ht="15" customHeight="1">
      <c r="A2756" s="57"/>
      <c r="B2756" s="26"/>
      <c r="C2756" s="165" t="s">
        <v>5222</v>
      </c>
      <c r="D2756" s="852" t="str">
        <f t="shared" si="1006"/>
        <v/>
      </c>
      <c r="E2756" s="853"/>
      <c r="F2756" s="853"/>
      <c r="G2756" s="853"/>
      <c r="H2756" s="853"/>
      <c r="I2756" s="853"/>
      <c r="J2756" s="853"/>
      <c r="K2756" s="853"/>
      <c r="L2756" s="854"/>
      <c r="M2756" s="614"/>
      <c r="N2756" s="614"/>
      <c r="O2756" s="614"/>
      <c r="P2756" s="614"/>
      <c r="Q2756" s="614"/>
      <c r="R2756" s="614"/>
      <c r="S2756" s="614"/>
      <c r="T2756" s="614"/>
      <c r="U2756" s="614"/>
      <c r="V2756" s="614"/>
      <c r="W2756" s="614"/>
      <c r="X2756" s="614"/>
      <c r="Y2756" s="614"/>
      <c r="Z2756" s="614"/>
      <c r="AA2756" s="614"/>
      <c r="AB2756" s="614"/>
      <c r="AC2756" s="614"/>
      <c r="AD2756" s="614"/>
      <c r="AE2756" s="164"/>
      <c r="AF2756" s="164"/>
      <c r="AG2756" s="419">
        <f t="shared" si="1007"/>
        <v>0</v>
      </c>
      <c r="AH2756" s="420">
        <f t="shared" si="1008"/>
        <v>0</v>
      </c>
      <c r="AI2756" s="313">
        <f t="shared" si="1009"/>
        <v>0</v>
      </c>
      <c r="AJ2756" s="419">
        <f t="shared" si="1010"/>
        <v>0</v>
      </c>
      <c r="AK2756" s="420">
        <f t="shared" si="1011"/>
        <v>0</v>
      </c>
      <c r="AL2756" s="313">
        <f t="shared" si="1012"/>
        <v>0</v>
      </c>
      <c r="AM2756" s="419">
        <f t="shared" si="1013"/>
        <v>0</v>
      </c>
      <c r="AN2756" s="420">
        <f t="shared" si="1014"/>
        <v>0</v>
      </c>
      <c r="AO2756" s="313">
        <f t="shared" si="1015"/>
        <v>0</v>
      </c>
      <c r="AP2756" s="419">
        <f t="shared" si="1016"/>
        <v>0</v>
      </c>
      <c r="AQ2756" s="420">
        <f t="shared" si="1017"/>
        <v>0</v>
      </c>
      <c r="AR2756" s="313">
        <f t="shared" si="1018"/>
        <v>0</v>
      </c>
      <c r="AS2756" s="419">
        <f t="shared" si="1019"/>
        <v>0</v>
      </c>
      <c r="AT2756" s="420">
        <f t="shared" si="1020"/>
        <v>0</v>
      </c>
      <c r="AU2756" s="313">
        <f t="shared" si="1021"/>
        <v>0</v>
      </c>
      <c r="AV2756" s="419">
        <f t="shared" si="1022"/>
        <v>0</v>
      </c>
      <c r="AW2756" s="420">
        <f t="shared" si="1023"/>
        <v>0</v>
      </c>
      <c r="AX2756" s="313">
        <f t="shared" si="1024"/>
        <v>0</v>
      </c>
      <c r="AY2756" s="419">
        <f t="shared" si="1025"/>
        <v>0</v>
      </c>
      <c r="AZ2756" s="420">
        <f t="shared" si="1026"/>
        <v>0</v>
      </c>
      <c r="BA2756" s="313">
        <f t="shared" si="1027"/>
        <v>0</v>
      </c>
      <c r="BB2756" s="419">
        <f t="shared" si="1028"/>
        <v>0</v>
      </c>
      <c r="BC2756" s="420">
        <f t="shared" si="1029"/>
        <v>0</v>
      </c>
      <c r="BD2756" s="313">
        <f t="shared" si="1030"/>
        <v>0</v>
      </c>
      <c r="BE2756" s="419">
        <f t="shared" si="1031"/>
        <v>0</v>
      </c>
      <c r="BF2756" s="420">
        <f t="shared" si="1032"/>
        <v>0</v>
      </c>
      <c r="BG2756" s="313">
        <f t="shared" si="1033"/>
        <v>0</v>
      </c>
      <c r="BH2756" s="419">
        <f t="shared" si="1034"/>
        <v>0</v>
      </c>
      <c r="BI2756" s="420">
        <f t="shared" si="1035"/>
        <v>0</v>
      </c>
      <c r="BJ2756" s="313">
        <f t="shared" si="1036"/>
        <v>0</v>
      </c>
      <c r="BK2756" s="419">
        <f t="shared" si="1037"/>
        <v>0</v>
      </c>
      <c r="BL2756" s="420">
        <f t="shared" si="1038"/>
        <v>0</v>
      </c>
      <c r="BM2756" s="313">
        <f t="shared" si="1039"/>
        <v>0</v>
      </c>
      <c r="BN2756" s="419">
        <f t="shared" si="1040"/>
        <v>0</v>
      </c>
      <c r="BO2756" s="420">
        <f t="shared" si="1041"/>
        <v>0</v>
      </c>
      <c r="BP2756" s="313">
        <f t="shared" si="1042"/>
        <v>0</v>
      </c>
      <c r="BQ2756" s="419">
        <f t="shared" si="1043"/>
        <v>0</v>
      </c>
      <c r="BR2756" s="420">
        <f t="shared" si="1044"/>
        <v>0</v>
      </c>
      <c r="BS2756" s="313">
        <f t="shared" si="1045"/>
        <v>0</v>
      </c>
      <c r="BT2756" s="419">
        <f t="shared" si="1046"/>
        <v>0</v>
      </c>
      <c r="BU2756" s="420">
        <f t="shared" si="1047"/>
        <v>0</v>
      </c>
      <c r="BV2756" s="313">
        <f t="shared" si="1048"/>
        <v>0</v>
      </c>
      <c r="BW2756" s="419">
        <f t="shared" si="1049"/>
        <v>0</v>
      </c>
      <c r="BX2756" s="420">
        <f t="shared" si="1050"/>
        <v>0</v>
      </c>
      <c r="BY2756" s="313">
        <f t="shared" si="1051"/>
        <v>0</v>
      </c>
      <c r="BZ2756" s="419">
        <f t="shared" si="1052"/>
        <v>0</v>
      </c>
      <c r="CA2756" s="420">
        <f t="shared" si="1053"/>
        <v>0</v>
      </c>
      <c r="CB2756" s="313">
        <f t="shared" si="1054"/>
        <v>0</v>
      </c>
      <c r="CC2756" s="419">
        <f t="shared" si="1055"/>
        <v>0</v>
      </c>
      <c r="CD2756" s="420">
        <f t="shared" si="1056"/>
        <v>0</v>
      </c>
      <c r="CE2756" s="313">
        <f t="shared" si="1057"/>
        <v>0</v>
      </c>
      <c r="CF2756" s="164"/>
      <c r="CG2756" s="272">
        <f t="shared" si="1058"/>
        <v>0</v>
      </c>
      <c r="CH2756" s="273" t="str">
        <f>IF(CG2756=0,"",
IF(SUM($CG$2675:CG2756)=1,CI2756,
IF($CG$2795&gt;SUM($CG$2675:CG2756),_xlfn.CONCAT(", ",CI2756),
IF($CG$2795=SUM($CG$2675:CG2756),_xlfn.CONCAT(" y ",CI2756)))))</f>
        <v/>
      </c>
      <c r="CI2756" s="156" t="s">
        <v>5223</v>
      </c>
    </row>
    <row r="2757" spans="1:87" ht="15" customHeight="1">
      <c r="A2757" s="57"/>
      <c r="B2757" s="26"/>
      <c r="C2757" s="165" t="s">
        <v>5224</v>
      </c>
      <c r="D2757" s="852" t="str">
        <f t="shared" si="1006"/>
        <v/>
      </c>
      <c r="E2757" s="853"/>
      <c r="F2757" s="853"/>
      <c r="G2757" s="853"/>
      <c r="H2757" s="853"/>
      <c r="I2757" s="853"/>
      <c r="J2757" s="853"/>
      <c r="K2757" s="853"/>
      <c r="L2757" s="854"/>
      <c r="M2757" s="614"/>
      <c r="N2757" s="614"/>
      <c r="O2757" s="614"/>
      <c r="P2757" s="614"/>
      <c r="Q2757" s="614"/>
      <c r="R2757" s="614"/>
      <c r="S2757" s="614"/>
      <c r="T2757" s="614"/>
      <c r="U2757" s="614"/>
      <c r="V2757" s="614"/>
      <c r="W2757" s="614"/>
      <c r="X2757" s="614"/>
      <c r="Y2757" s="614"/>
      <c r="Z2757" s="614"/>
      <c r="AA2757" s="614"/>
      <c r="AB2757" s="614"/>
      <c r="AC2757" s="614"/>
      <c r="AD2757" s="614"/>
      <c r="AE2757" s="164"/>
      <c r="AF2757" s="164"/>
      <c r="AG2757" s="419">
        <f t="shared" si="1007"/>
        <v>0</v>
      </c>
      <c r="AH2757" s="420">
        <f t="shared" si="1008"/>
        <v>0</v>
      </c>
      <c r="AI2757" s="313">
        <f t="shared" si="1009"/>
        <v>0</v>
      </c>
      <c r="AJ2757" s="419">
        <f t="shared" si="1010"/>
        <v>0</v>
      </c>
      <c r="AK2757" s="420">
        <f t="shared" si="1011"/>
        <v>0</v>
      </c>
      <c r="AL2757" s="313">
        <f t="shared" si="1012"/>
        <v>0</v>
      </c>
      <c r="AM2757" s="419">
        <f t="shared" si="1013"/>
        <v>0</v>
      </c>
      <c r="AN2757" s="420">
        <f t="shared" si="1014"/>
        <v>0</v>
      </c>
      <c r="AO2757" s="313">
        <f t="shared" si="1015"/>
        <v>0</v>
      </c>
      <c r="AP2757" s="419">
        <f t="shared" si="1016"/>
        <v>0</v>
      </c>
      <c r="AQ2757" s="420">
        <f t="shared" si="1017"/>
        <v>0</v>
      </c>
      <c r="AR2757" s="313">
        <f t="shared" si="1018"/>
        <v>0</v>
      </c>
      <c r="AS2757" s="419">
        <f t="shared" si="1019"/>
        <v>0</v>
      </c>
      <c r="AT2757" s="420">
        <f t="shared" si="1020"/>
        <v>0</v>
      </c>
      <c r="AU2757" s="313">
        <f t="shared" si="1021"/>
        <v>0</v>
      </c>
      <c r="AV2757" s="419">
        <f t="shared" si="1022"/>
        <v>0</v>
      </c>
      <c r="AW2757" s="420">
        <f t="shared" si="1023"/>
        <v>0</v>
      </c>
      <c r="AX2757" s="313">
        <f t="shared" si="1024"/>
        <v>0</v>
      </c>
      <c r="AY2757" s="419">
        <f t="shared" si="1025"/>
        <v>0</v>
      </c>
      <c r="AZ2757" s="420">
        <f t="shared" si="1026"/>
        <v>0</v>
      </c>
      <c r="BA2757" s="313">
        <f t="shared" si="1027"/>
        <v>0</v>
      </c>
      <c r="BB2757" s="419">
        <f t="shared" si="1028"/>
        <v>0</v>
      </c>
      <c r="BC2757" s="420">
        <f t="shared" si="1029"/>
        <v>0</v>
      </c>
      <c r="BD2757" s="313">
        <f t="shared" si="1030"/>
        <v>0</v>
      </c>
      <c r="BE2757" s="419">
        <f t="shared" si="1031"/>
        <v>0</v>
      </c>
      <c r="BF2757" s="420">
        <f t="shared" si="1032"/>
        <v>0</v>
      </c>
      <c r="BG2757" s="313">
        <f t="shared" si="1033"/>
        <v>0</v>
      </c>
      <c r="BH2757" s="419">
        <f t="shared" si="1034"/>
        <v>0</v>
      </c>
      <c r="BI2757" s="420">
        <f t="shared" si="1035"/>
        <v>0</v>
      </c>
      <c r="BJ2757" s="313">
        <f t="shared" si="1036"/>
        <v>0</v>
      </c>
      <c r="BK2757" s="419">
        <f t="shared" si="1037"/>
        <v>0</v>
      </c>
      <c r="BL2757" s="420">
        <f t="shared" si="1038"/>
        <v>0</v>
      </c>
      <c r="BM2757" s="313">
        <f t="shared" si="1039"/>
        <v>0</v>
      </c>
      <c r="BN2757" s="419">
        <f t="shared" si="1040"/>
        <v>0</v>
      </c>
      <c r="BO2757" s="420">
        <f t="shared" si="1041"/>
        <v>0</v>
      </c>
      <c r="BP2757" s="313">
        <f t="shared" si="1042"/>
        <v>0</v>
      </c>
      <c r="BQ2757" s="419">
        <f t="shared" si="1043"/>
        <v>0</v>
      </c>
      <c r="BR2757" s="420">
        <f t="shared" si="1044"/>
        <v>0</v>
      </c>
      <c r="BS2757" s="313">
        <f t="shared" si="1045"/>
        <v>0</v>
      </c>
      <c r="BT2757" s="419">
        <f t="shared" si="1046"/>
        <v>0</v>
      </c>
      <c r="BU2757" s="420">
        <f t="shared" si="1047"/>
        <v>0</v>
      </c>
      <c r="BV2757" s="313">
        <f t="shared" si="1048"/>
        <v>0</v>
      </c>
      <c r="BW2757" s="419">
        <f t="shared" si="1049"/>
        <v>0</v>
      </c>
      <c r="BX2757" s="420">
        <f t="shared" si="1050"/>
        <v>0</v>
      </c>
      <c r="BY2757" s="313">
        <f t="shared" si="1051"/>
        <v>0</v>
      </c>
      <c r="BZ2757" s="419">
        <f t="shared" si="1052"/>
        <v>0</v>
      </c>
      <c r="CA2757" s="420">
        <f t="shared" si="1053"/>
        <v>0</v>
      </c>
      <c r="CB2757" s="313">
        <f t="shared" si="1054"/>
        <v>0</v>
      </c>
      <c r="CC2757" s="419">
        <f t="shared" si="1055"/>
        <v>0</v>
      </c>
      <c r="CD2757" s="420">
        <f t="shared" si="1056"/>
        <v>0</v>
      </c>
      <c r="CE2757" s="313">
        <f t="shared" si="1057"/>
        <v>0</v>
      </c>
      <c r="CF2757" s="164"/>
      <c r="CG2757" s="272">
        <f t="shared" si="1058"/>
        <v>0</v>
      </c>
      <c r="CH2757" s="273" t="str">
        <f>IF(CG2757=0,"",
IF(SUM($CG$2675:CG2757)=1,CI2757,
IF($CG$2795&gt;SUM($CG$2675:CG2757),_xlfn.CONCAT(", ",CI2757),
IF($CG$2795=SUM($CG$2675:CG2757),_xlfn.CONCAT(" y ",CI2757)))))</f>
        <v/>
      </c>
      <c r="CI2757" s="156" t="s">
        <v>5225</v>
      </c>
    </row>
    <row r="2758" spans="1:87" ht="15" customHeight="1">
      <c r="A2758" s="57"/>
      <c r="B2758" s="26"/>
      <c r="C2758" s="165" t="s">
        <v>5226</v>
      </c>
      <c r="D2758" s="852" t="str">
        <f t="shared" si="1006"/>
        <v/>
      </c>
      <c r="E2758" s="853"/>
      <c r="F2758" s="853"/>
      <c r="G2758" s="853"/>
      <c r="H2758" s="853"/>
      <c r="I2758" s="853"/>
      <c r="J2758" s="853"/>
      <c r="K2758" s="853"/>
      <c r="L2758" s="854"/>
      <c r="M2758" s="614"/>
      <c r="N2758" s="614"/>
      <c r="O2758" s="614"/>
      <c r="P2758" s="614"/>
      <c r="Q2758" s="614"/>
      <c r="R2758" s="614"/>
      <c r="S2758" s="614"/>
      <c r="T2758" s="614"/>
      <c r="U2758" s="614"/>
      <c r="V2758" s="614"/>
      <c r="W2758" s="614"/>
      <c r="X2758" s="614"/>
      <c r="Y2758" s="614"/>
      <c r="Z2758" s="614"/>
      <c r="AA2758" s="614"/>
      <c r="AB2758" s="614"/>
      <c r="AC2758" s="614"/>
      <c r="AD2758" s="614"/>
      <c r="AE2758" s="164"/>
      <c r="AF2758" s="164"/>
      <c r="AG2758" s="419">
        <f t="shared" si="1007"/>
        <v>0</v>
      </c>
      <c r="AH2758" s="420">
        <f t="shared" si="1008"/>
        <v>0</v>
      </c>
      <c r="AI2758" s="313">
        <f t="shared" si="1009"/>
        <v>0</v>
      </c>
      <c r="AJ2758" s="419">
        <f t="shared" si="1010"/>
        <v>0</v>
      </c>
      <c r="AK2758" s="420">
        <f t="shared" si="1011"/>
        <v>0</v>
      </c>
      <c r="AL2758" s="313">
        <f t="shared" si="1012"/>
        <v>0</v>
      </c>
      <c r="AM2758" s="419">
        <f t="shared" si="1013"/>
        <v>0</v>
      </c>
      <c r="AN2758" s="420">
        <f t="shared" si="1014"/>
        <v>0</v>
      </c>
      <c r="AO2758" s="313">
        <f t="shared" si="1015"/>
        <v>0</v>
      </c>
      <c r="AP2758" s="419">
        <f t="shared" si="1016"/>
        <v>0</v>
      </c>
      <c r="AQ2758" s="420">
        <f t="shared" si="1017"/>
        <v>0</v>
      </c>
      <c r="AR2758" s="313">
        <f t="shared" si="1018"/>
        <v>0</v>
      </c>
      <c r="AS2758" s="419">
        <f t="shared" si="1019"/>
        <v>0</v>
      </c>
      <c r="AT2758" s="420">
        <f t="shared" si="1020"/>
        <v>0</v>
      </c>
      <c r="AU2758" s="313">
        <f t="shared" si="1021"/>
        <v>0</v>
      </c>
      <c r="AV2758" s="419">
        <f t="shared" si="1022"/>
        <v>0</v>
      </c>
      <c r="AW2758" s="420">
        <f t="shared" si="1023"/>
        <v>0</v>
      </c>
      <c r="AX2758" s="313">
        <f t="shared" si="1024"/>
        <v>0</v>
      </c>
      <c r="AY2758" s="419">
        <f t="shared" si="1025"/>
        <v>0</v>
      </c>
      <c r="AZ2758" s="420">
        <f t="shared" si="1026"/>
        <v>0</v>
      </c>
      <c r="BA2758" s="313">
        <f t="shared" si="1027"/>
        <v>0</v>
      </c>
      <c r="BB2758" s="419">
        <f t="shared" si="1028"/>
        <v>0</v>
      </c>
      <c r="BC2758" s="420">
        <f t="shared" si="1029"/>
        <v>0</v>
      </c>
      <c r="BD2758" s="313">
        <f t="shared" si="1030"/>
        <v>0</v>
      </c>
      <c r="BE2758" s="419">
        <f t="shared" si="1031"/>
        <v>0</v>
      </c>
      <c r="BF2758" s="420">
        <f t="shared" si="1032"/>
        <v>0</v>
      </c>
      <c r="BG2758" s="313">
        <f t="shared" si="1033"/>
        <v>0</v>
      </c>
      <c r="BH2758" s="419">
        <f t="shared" si="1034"/>
        <v>0</v>
      </c>
      <c r="BI2758" s="420">
        <f t="shared" si="1035"/>
        <v>0</v>
      </c>
      <c r="BJ2758" s="313">
        <f t="shared" si="1036"/>
        <v>0</v>
      </c>
      <c r="BK2758" s="419">
        <f t="shared" si="1037"/>
        <v>0</v>
      </c>
      <c r="BL2758" s="420">
        <f t="shared" si="1038"/>
        <v>0</v>
      </c>
      <c r="BM2758" s="313">
        <f t="shared" si="1039"/>
        <v>0</v>
      </c>
      <c r="BN2758" s="419">
        <f t="shared" si="1040"/>
        <v>0</v>
      </c>
      <c r="BO2758" s="420">
        <f t="shared" si="1041"/>
        <v>0</v>
      </c>
      <c r="BP2758" s="313">
        <f t="shared" si="1042"/>
        <v>0</v>
      </c>
      <c r="BQ2758" s="419">
        <f t="shared" si="1043"/>
        <v>0</v>
      </c>
      <c r="BR2758" s="420">
        <f t="shared" si="1044"/>
        <v>0</v>
      </c>
      <c r="BS2758" s="313">
        <f t="shared" si="1045"/>
        <v>0</v>
      </c>
      <c r="BT2758" s="419">
        <f t="shared" si="1046"/>
        <v>0</v>
      </c>
      <c r="BU2758" s="420">
        <f t="shared" si="1047"/>
        <v>0</v>
      </c>
      <c r="BV2758" s="313">
        <f t="shared" si="1048"/>
        <v>0</v>
      </c>
      <c r="BW2758" s="419">
        <f t="shared" si="1049"/>
        <v>0</v>
      </c>
      <c r="BX2758" s="420">
        <f t="shared" si="1050"/>
        <v>0</v>
      </c>
      <c r="BY2758" s="313">
        <f t="shared" si="1051"/>
        <v>0</v>
      </c>
      <c r="BZ2758" s="419">
        <f t="shared" si="1052"/>
        <v>0</v>
      </c>
      <c r="CA2758" s="420">
        <f t="shared" si="1053"/>
        <v>0</v>
      </c>
      <c r="CB2758" s="313">
        <f t="shared" si="1054"/>
        <v>0</v>
      </c>
      <c r="CC2758" s="419">
        <f t="shared" si="1055"/>
        <v>0</v>
      </c>
      <c r="CD2758" s="420">
        <f t="shared" si="1056"/>
        <v>0</v>
      </c>
      <c r="CE2758" s="313">
        <f t="shared" si="1057"/>
        <v>0</v>
      </c>
      <c r="CF2758" s="164"/>
      <c r="CG2758" s="272">
        <f t="shared" si="1058"/>
        <v>0</v>
      </c>
      <c r="CH2758" s="273" t="str">
        <f>IF(CG2758=0,"",
IF(SUM($CG$2675:CG2758)=1,CI2758,
IF($CG$2795&gt;SUM($CG$2675:CG2758),_xlfn.CONCAT(", ",CI2758),
IF($CG$2795=SUM($CG$2675:CG2758),_xlfn.CONCAT(" y ",CI2758)))))</f>
        <v/>
      </c>
      <c r="CI2758" s="156" t="s">
        <v>5227</v>
      </c>
    </row>
    <row r="2759" spans="1:87" ht="15" customHeight="1">
      <c r="A2759" s="57"/>
      <c r="B2759" s="26"/>
      <c r="C2759" s="165" t="s">
        <v>5228</v>
      </c>
      <c r="D2759" s="852" t="str">
        <f t="shared" si="1006"/>
        <v/>
      </c>
      <c r="E2759" s="853"/>
      <c r="F2759" s="853"/>
      <c r="G2759" s="853"/>
      <c r="H2759" s="853"/>
      <c r="I2759" s="853"/>
      <c r="J2759" s="853"/>
      <c r="K2759" s="853"/>
      <c r="L2759" s="854"/>
      <c r="M2759" s="614"/>
      <c r="N2759" s="614"/>
      <c r="O2759" s="614"/>
      <c r="P2759" s="614"/>
      <c r="Q2759" s="614"/>
      <c r="R2759" s="614"/>
      <c r="S2759" s="614"/>
      <c r="T2759" s="614"/>
      <c r="U2759" s="614"/>
      <c r="V2759" s="614"/>
      <c r="W2759" s="614"/>
      <c r="X2759" s="614"/>
      <c r="Y2759" s="614"/>
      <c r="Z2759" s="614"/>
      <c r="AA2759" s="614"/>
      <c r="AB2759" s="614"/>
      <c r="AC2759" s="614"/>
      <c r="AD2759" s="614"/>
      <c r="AE2759" s="164"/>
      <c r="AF2759" s="164"/>
      <c r="AG2759" s="419">
        <f t="shared" si="1007"/>
        <v>0</v>
      </c>
      <c r="AH2759" s="420">
        <f t="shared" si="1008"/>
        <v>0</v>
      </c>
      <c r="AI2759" s="313">
        <f t="shared" si="1009"/>
        <v>0</v>
      </c>
      <c r="AJ2759" s="419">
        <f t="shared" si="1010"/>
        <v>0</v>
      </c>
      <c r="AK2759" s="420">
        <f t="shared" si="1011"/>
        <v>0</v>
      </c>
      <c r="AL2759" s="313">
        <f t="shared" si="1012"/>
        <v>0</v>
      </c>
      <c r="AM2759" s="419">
        <f t="shared" si="1013"/>
        <v>0</v>
      </c>
      <c r="AN2759" s="420">
        <f t="shared" si="1014"/>
        <v>0</v>
      </c>
      <c r="AO2759" s="313">
        <f t="shared" si="1015"/>
        <v>0</v>
      </c>
      <c r="AP2759" s="419">
        <f t="shared" si="1016"/>
        <v>0</v>
      </c>
      <c r="AQ2759" s="420">
        <f t="shared" si="1017"/>
        <v>0</v>
      </c>
      <c r="AR2759" s="313">
        <f t="shared" si="1018"/>
        <v>0</v>
      </c>
      <c r="AS2759" s="419">
        <f t="shared" si="1019"/>
        <v>0</v>
      </c>
      <c r="AT2759" s="420">
        <f t="shared" si="1020"/>
        <v>0</v>
      </c>
      <c r="AU2759" s="313">
        <f t="shared" si="1021"/>
        <v>0</v>
      </c>
      <c r="AV2759" s="419">
        <f t="shared" si="1022"/>
        <v>0</v>
      </c>
      <c r="AW2759" s="420">
        <f t="shared" si="1023"/>
        <v>0</v>
      </c>
      <c r="AX2759" s="313">
        <f t="shared" si="1024"/>
        <v>0</v>
      </c>
      <c r="AY2759" s="419">
        <f t="shared" si="1025"/>
        <v>0</v>
      </c>
      <c r="AZ2759" s="420">
        <f t="shared" si="1026"/>
        <v>0</v>
      </c>
      <c r="BA2759" s="313">
        <f t="shared" si="1027"/>
        <v>0</v>
      </c>
      <c r="BB2759" s="419">
        <f t="shared" si="1028"/>
        <v>0</v>
      </c>
      <c r="BC2759" s="420">
        <f t="shared" si="1029"/>
        <v>0</v>
      </c>
      <c r="BD2759" s="313">
        <f t="shared" si="1030"/>
        <v>0</v>
      </c>
      <c r="BE2759" s="419">
        <f t="shared" si="1031"/>
        <v>0</v>
      </c>
      <c r="BF2759" s="420">
        <f t="shared" si="1032"/>
        <v>0</v>
      </c>
      <c r="BG2759" s="313">
        <f t="shared" si="1033"/>
        <v>0</v>
      </c>
      <c r="BH2759" s="419">
        <f t="shared" si="1034"/>
        <v>0</v>
      </c>
      <c r="BI2759" s="420">
        <f t="shared" si="1035"/>
        <v>0</v>
      </c>
      <c r="BJ2759" s="313">
        <f t="shared" si="1036"/>
        <v>0</v>
      </c>
      <c r="BK2759" s="419">
        <f t="shared" si="1037"/>
        <v>0</v>
      </c>
      <c r="BL2759" s="420">
        <f t="shared" si="1038"/>
        <v>0</v>
      </c>
      <c r="BM2759" s="313">
        <f t="shared" si="1039"/>
        <v>0</v>
      </c>
      <c r="BN2759" s="419">
        <f t="shared" si="1040"/>
        <v>0</v>
      </c>
      <c r="BO2759" s="420">
        <f t="shared" si="1041"/>
        <v>0</v>
      </c>
      <c r="BP2759" s="313">
        <f t="shared" si="1042"/>
        <v>0</v>
      </c>
      <c r="BQ2759" s="419">
        <f t="shared" si="1043"/>
        <v>0</v>
      </c>
      <c r="BR2759" s="420">
        <f t="shared" si="1044"/>
        <v>0</v>
      </c>
      <c r="BS2759" s="313">
        <f t="shared" si="1045"/>
        <v>0</v>
      </c>
      <c r="BT2759" s="419">
        <f t="shared" si="1046"/>
        <v>0</v>
      </c>
      <c r="BU2759" s="420">
        <f t="shared" si="1047"/>
        <v>0</v>
      </c>
      <c r="BV2759" s="313">
        <f t="shared" si="1048"/>
        <v>0</v>
      </c>
      <c r="BW2759" s="419">
        <f t="shared" si="1049"/>
        <v>0</v>
      </c>
      <c r="BX2759" s="420">
        <f t="shared" si="1050"/>
        <v>0</v>
      </c>
      <c r="BY2759" s="313">
        <f t="shared" si="1051"/>
        <v>0</v>
      </c>
      <c r="BZ2759" s="419">
        <f t="shared" si="1052"/>
        <v>0</v>
      </c>
      <c r="CA2759" s="420">
        <f t="shared" si="1053"/>
        <v>0</v>
      </c>
      <c r="CB2759" s="313">
        <f t="shared" si="1054"/>
        <v>0</v>
      </c>
      <c r="CC2759" s="419">
        <f t="shared" si="1055"/>
        <v>0</v>
      </c>
      <c r="CD2759" s="420">
        <f t="shared" si="1056"/>
        <v>0</v>
      </c>
      <c r="CE2759" s="313">
        <f t="shared" si="1057"/>
        <v>0</v>
      </c>
      <c r="CF2759" s="164"/>
      <c r="CG2759" s="272">
        <f t="shared" si="1058"/>
        <v>0</v>
      </c>
      <c r="CH2759" s="273" t="str">
        <f>IF(CG2759=0,"",
IF(SUM($CG$2675:CG2759)=1,CI2759,
IF($CG$2795&gt;SUM($CG$2675:CG2759),_xlfn.CONCAT(", ",CI2759),
IF($CG$2795=SUM($CG$2675:CG2759),_xlfn.CONCAT(" y ",CI2759)))))</f>
        <v/>
      </c>
      <c r="CI2759" s="156" t="s">
        <v>5229</v>
      </c>
    </row>
    <row r="2760" spans="1:87" ht="15" customHeight="1">
      <c r="A2760" s="57"/>
      <c r="B2760" s="26"/>
      <c r="C2760" s="165" t="s">
        <v>5230</v>
      </c>
      <c r="D2760" s="852" t="str">
        <f t="shared" si="1006"/>
        <v/>
      </c>
      <c r="E2760" s="853"/>
      <c r="F2760" s="853"/>
      <c r="G2760" s="853"/>
      <c r="H2760" s="853"/>
      <c r="I2760" s="853"/>
      <c r="J2760" s="853"/>
      <c r="K2760" s="853"/>
      <c r="L2760" s="854"/>
      <c r="M2760" s="614"/>
      <c r="N2760" s="614"/>
      <c r="O2760" s="614"/>
      <c r="P2760" s="614"/>
      <c r="Q2760" s="614"/>
      <c r="R2760" s="614"/>
      <c r="S2760" s="614"/>
      <c r="T2760" s="614"/>
      <c r="U2760" s="614"/>
      <c r="V2760" s="614"/>
      <c r="W2760" s="614"/>
      <c r="X2760" s="614"/>
      <c r="Y2760" s="614"/>
      <c r="Z2760" s="614"/>
      <c r="AA2760" s="614"/>
      <c r="AB2760" s="614"/>
      <c r="AC2760" s="614"/>
      <c r="AD2760" s="614"/>
      <c r="AE2760" s="164"/>
      <c r="AF2760" s="164"/>
      <c r="AG2760" s="419">
        <f t="shared" si="1007"/>
        <v>0</v>
      </c>
      <c r="AH2760" s="420">
        <f t="shared" si="1008"/>
        <v>0</v>
      </c>
      <c r="AI2760" s="313">
        <f t="shared" si="1009"/>
        <v>0</v>
      </c>
      <c r="AJ2760" s="419">
        <f t="shared" si="1010"/>
        <v>0</v>
      </c>
      <c r="AK2760" s="420">
        <f t="shared" si="1011"/>
        <v>0</v>
      </c>
      <c r="AL2760" s="313">
        <f t="shared" si="1012"/>
        <v>0</v>
      </c>
      <c r="AM2760" s="419">
        <f t="shared" si="1013"/>
        <v>0</v>
      </c>
      <c r="AN2760" s="420">
        <f t="shared" si="1014"/>
        <v>0</v>
      </c>
      <c r="AO2760" s="313">
        <f t="shared" si="1015"/>
        <v>0</v>
      </c>
      <c r="AP2760" s="419">
        <f t="shared" si="1016"/>
        <v>0</v>
      </c>
      <c r="AQ2760" s="420">
        <f t="shared" si="1017"/>
        <v>0</v>
      </c>
      <c r="AR2760" s="313">
        <f t="shared" si="1018"/>
        <v>0</v>
      </c>
      <c r="AS2760" s="419">
        <f t="shared" si="1019"/>
        <v>0</v>
      </c>
      <c r="AT2760" s="420">
        <f t="shared" si="1020"/>
        <v>0</v>
      </c>
      <c r="AU2760" s="313">
        <f t="shared" si="1021"/>
        <v>0</v>
      </c>
      <c r="AV2760" s="419">
        <f t="shared" si="1022"/>
        <v>0</v>
      </c>
      <c r="AW2760" s="420">
        <f t="shared" si="1023"/>
        <v>0</v>
      </c>
      <c r="AX2760" s="313">
        <f t="shared" si="1024"/>
        <v>0</v>
      </c>
      <c r="AY2760" s="419">
        <f t="shared" si="1025"/>
        <v>0</v>
      </c>
      <c r="AZ2760" s="420">
        <f t="shared" si="1026"/>
        <v>0</v>
      </c>
      <c r="BA2760" s="313">
        <f t="shared" si="1027"/>
        <v>0</v>
      </c>
      <c r="BB2760" s="419">
        <f t="shared" si="1028"/>
        <v>0</v>
      </c>
      <c r="BC2760" s="420">
        <f t="shared" si="1029"/>
        <v>0</v>
      </c>
      <c r="BD2760" s="313">
        <f t="shared" si="1030"/>
        <v>0</v>
      </c>
      <c r="BE2760" s="419">
        <f t="shared" si="1031"/>
        <v>0</v>
      </c>
      <c r="BF2760" s="420">
        <f t="shared" si="1032"/>
        <v>0</v>
      </c>
      <c r="BG2760" s="313">
        <f t="shared" si="1033"/>
        <v>0</v>
      </c>
      <c r="BH2760" s="419">
        <f t="shared" si="1034"/>
        <v>0</v>
      </c>
      <c r="BI2760" s="420">
        <f t="shared" si="1035"/>
        <v>0</v>
      </c>
      <c r="BJ2760" s="313">
        <f t="shared" si="1036"/>
        <v>0</v>
      </c>
      <c r="BK2760" s="419">
        <f t="shared" si="1037"/>
        <v>0</v>
      </c>
      <c r="BL2760" s="420">
        <f t="shared" si="1038"/>
        <v>0</v>
      </c>
      <c r="BM2760" s="313">
        <f t="shared" si="1039"/>
        <v>0</v>
      </c>
      <c r="BN2760" s="419">
        <f t="shared" si="1040"/>
        <v>0</v>
      </c>
      <c r="BO2760" s="420">
        <f t="shared" si="1041"/>
        <v>0</v>
      </c>
      <c r="BP2760" s="313">
        <f t="shared" si="1042"/>
        <v>0</v>
      </c>
      <c r="BQ2760" s="419">
        <f t="shared" si="1043"/>
        <v>0</v>
      </c>
      <c r="BR2760" s="420">
        <f t="shared" si="1044"/>
        <v>0</v>
      </c>
      <c r="BS2760" s="313">
        <f t="shared" si="1045"/>
        <v>0</v>
      </c>
      <c r="BT2760" s="419">
        <f t="shared" si="1046"/>
        <v>0</v>
      </c>
      <c r="BU2760" s="420">
        <f t="shared" si="1047"/>
        <v>0</v>
      </c>
      <c r="BV2760" s="313">
        <f t="shared" si="1048"/>
        <v>0</v>
      </c>
      <c r="BW2760" s="419">
        <f t="shared" si="1049"/>
        <v>0</v>
      </c>
      <c r="BX2760" s="420">
        <f t="shared" si="1050"/>
        <v>0</v>
      </c>
      <c r="BY2760" s="313">
        <f t="shared" si="1051"/>
        <v>0</v>
      </c>
      <c r="BZ2760" s="419">
        <f t="shared" si="1052"/>
        <v>0</v>
      </c>
      <c r="CA2760" s="420">
        <f t="shared" si="1053"/>
        <v>0</v>
      </c>
      <c r="CB2760" s="313">
        <f t="shared" si="1054"/>
        <v>0</v>
      </c>
      <c r="CC2760" s="419">
        <f t="shared" si="1055"/>
        <v>0</v>
      </c>
      <c r="CD2760" s="420">
        <f t="shared" si="1056"/>
        <v>0</v>
      </c>
      <c r="CE2760" s="313">
        <f t="shared" si="1057"/>
        <v>0</v>
      </c>
      <c r="CF2760" s="164"/>
      <c r="CG2760" s="272">
        <f t="shared" si="1058"/>
        <v>0</v>
      </c>
      <c r="CH2760" s="273" t="str">
        <f>IF(CG2760=0,"",
IF(SUM($CG$2675:CG2760)=1,CI2760,
IF($CG$2795&gt;SUM($CG$2675:CG2760),_xlfn.CONCAT(", ",CI2760),
IF($CG$2795=SUM($CG$2675:CG2760),_xlfn.CONCAT(" y ",CI2760)))))</f>
        <v/>
      </c>
      <c r="CI2760" s="156" t="s">
        <v>5231</v>
      </c>
    </row>
    <row r="2761" spans="1:87" ht="15" customHeight="1">
      <c r="A2761" s="57"/>
      <c r="B2761" s="26"/>
      <c r="C2761" s="165" t="s">
        <v>5232</v>
      </c>
      <c r="D2761" s="852" t="str">
        <f t="shared" si="1006"/>
        <v/>
      </c>
      <c r="E2761" s="853"/>
      <c r="F2761" s="853"/>
      <c r="G2761" s="853"/>
      <c r="H2761" s="853"/>
      <c r="I2761" s="853"/>
      <c r="J2761" s="853"/>
      <c r="K2761" s="853"/>
      <c r="L2761" s="854"/>
      <c r="M2761" s="614"/>
      <c r="N2761" s="614"/>
      <c r="O2761" s="614"/>
      <c r="P2761" s="614"/>
      <c r="Q2761" s="614"/>
      <c r="R2761" s="614"/>
      <c r="S2761" s="614"/>
      <c r="T2761" s="614"/>
      <c r="U2761" s="614"/>
      <c r="V2761" s="614"/>
      <c r="W2761" s="614"/>
      <c r="X2761" s="614"/>
      <c r="Y2761" s="614"/>
      <c r="Z2761" s="614"/>
      <c r="AA2761" s="614"/>
      <c r="AB2761" s="614"/>
      <c r="AC2761" s="614"/>
      <c r="AD2761" s="614"/>
      <c r="AE2761" s="164"/>
      <c r="AF2761" s="164"/>
      <c r="AG2761" s="419">
        <f t="shared" si="1007"/>
        <v>0</v>
      </c>
      <c r="AH2761" s="420">
        <f t="shared" si="1008"/>
        <v>0</v>
      </c>
      <c r="AI2761" s="313">
        <f t="shared" si="1009"/>
        <v>0</v>
      </c>
      <c r="AJ2761" s="419">
        <f t="shared" si="1010"/>
        <v>0</v>
      </c>
      <c r="AK2761" s="420">
        <f t="shared" si="1011"/>
        <v>0</v>
      </c>
      <c r="AL2761" s="313">
        <f t="shared" si="1012"/>
        <v>0</v>
      </c>
      <c r="AM2761" s="419">
        <f t="shared" si="1013"/>
        <v>0</v>
      </c>
      <c r="AN2761" s="420">
        <f t="shared" si="1014"/>
        <v>0</v>
      </c>
      <c r="AO2761" s="313">
        <f t="shared" si="1015"/>
        <v>0</v>
      </c>
      <c r="AP2761" s="419">
        <f t="shared" si="1016"/>
        <v>0</v>
      </c>
      <c r="AQ2761" s="420">
        <f t="shared" si="1017"/>
        <v>0</v>
      </c>
      <c r="AR2761" s="313">
        <f t="shared" si="1018"/>
        <v>0</v>
      </c>
      <c r="AS2761" s="419">
        <f t="shared" si="1019"/>
        <v>0</v>
      </c>
      <c r="AT2761" s="420">
        <f t="shared" si="1020"/>
        <v>0</v>
      </c>
      <c r="AU2761" s="313">
        <f t="shared" si="1021"/>
        <v>0</v>
      </c>
      <c r="AV2761" s="419">
        <f t="shared" si="1022"/>
        <v>0</v>
      </c>
      <c r="AW2761" s="420">
        <f t="shared" si="1023"/>
        <v>0</v>
      </c>
      <c r="AX2761" s="313">
        <f t="shared" si="1024"/>
        <v>0</v>
      </c>
      <c r="AY2761" s="419">
        <f t="shared" si="1025"/>
        <v>0</v>
      </c>
      <c r="AZ2761" s="420">
        <f t="shared" si="1026"/>
        <v>0</v>
      </c>
      <c r="BA2761" s="313">
        <f t="shared" si="1027"/>
        <v>0</v>
      </c>
      <c r="BB2761" s="419">
        <f t="shared" si="1028"/>
        <v>0</v>
      </c>
      <c r="BC2761" s="420">
        <f t="shared" si="1029"/>
        <v>0</v>
      </c>
      <c r="BD2761" s="313">
        <f t="shared" si="1030"/>
        <v>0</v>
      </c>
      <c r="BE2761" s="419">
        <f t="shared" si="1031"/>
        <v>0</v>
      </c>
      <c r="BF2761" s="420">
        <f t="shared" si="1032"/>
        <v>0</v>
      </c>
      <c r="BG2761" s="313">
        <f t="shared" si="1033"/>
        <v>0</v>
      </c>
      <c r="BH2761" s="419">
        <f t="shared" si="1034"/>
        <v>0</v>
      </c>
      <c r="BI2761" s="420">
        <f t="shared" si="1035"/>
        <v>0</v>
      </c>
      <c r="BJ2761" s="313">
        <f t="shared" si="1036"/>
        <v>0</v>
      </c>
      <c r="BK2761" s="419">
        <f t="shared" si="1037"/>
        <v>0</v>
      </c>
      <c r="BL2761" s="420">
        <f t="shared" si="1038"/>
        <v>0</v>
      </c>
      <c r="BM2761" s="313">
        <f t="shared" si="1039"/>
        <v>0</v>
      </c>
      <c r="BN2761" s="419">
        <f t="shared" si="1040"/>
        <v>0</v>
      </c>
      <c r="BO2761" s="420">
        <f t="shared" si="1041"/>
        <v>0</v>
      </c>
      <c r="BP2761" s="313">
        <f t="shared" si="1042"/>
        <v>0</v>
      </c>
      <c r="BQ2761" s="419">
        <f t="shared" si="1043"/>
        <v>0</v>
      </c>
      <c r="BR2761" s="420">
        <f t="shared" si="1044"/>
        <v>0</v>
      </c>
      <c r="BS2761" s="313">
        <f t="shared" si="1045"/>
        <v>0</v>
      </c>
      <c r="BT2761" s="419">
        <f t="shared" si="1046"/>
        <v>0</v>
      </c>
      <c r="BU2761" s="420">
        <f t="shared" si="1047"/>
        <v>0</v>
      </c>
      <c r="BV2761" s="313">
        <f t="shared" si="1048"/>
        <v>0</v>
      </c>
      <c r="BW2761" s="419">
        <f t="shared" si="1049"/>
        <v>0</v>
      </c>
      <c r="BX2761" s="420">
        <f t="shared" si="1050"/>
        <v>0</v>
      </c>
      <c r="BY2761" s="313">
        <f t="shared" si="1051"/>
        <v>0</v>
      </c>
      <c r="BZ2761" s="419">
        <f t="shared" si="1052"/>
        <v>0</v>
      </c>
      <c r="CA2761" s="420">
        <f t="shared" si="1053"/>
        <v>0</v>
      </c>
      <c r="CB2761" s="313">
        <f t="shared" si="1054"/>
        <v>0</v>
      </c>
      <c r="CC2761" s="419">
        <f t="shared" si="1055"/>
        <v>0</v>
      </c>
      <c r="CD2761" s="420">
        <f t="shared" si="1056"/>
        <v>0</v>
      </c>
      <c r="CE2761" s="313">
        <f t="shared" si="1057"/>
        <v>0</v>
      </c>
      <c r="CF2761" s="164"/>
      <c r="CG2761" s="272">
        <f t="shared" si="1058"/>
        <v>0</v>
      </c>
      <c r="CH2761" s="273" t="str">
        <f>IF(CG2761=0,"",
IF(SUM($CG$2675:CG2761)=1,CI2761,
IF($CG$2795&gt;SUM($CG$2675:CG2761),_xlfn.CONCAT(", ",CI2761),
IF($CG$2795=SUM($CG$2675:CG2761),_xlfn.CONCAT(" y ",CI2761)))))</f>
        <v/>
      </c>
      <c r="CI2761" s="156" t="s">
        <v>5233</v>
      </c>
    </row>
    <row r="2762" spans="1:87" ht="15" customHeight="1">
      <c r="A2762" s="57"/>
      <c r="B2762" s="26"/>
      <c r="C2762" s="165" t="s">
        <v>5234</v>
      </c>
      <c r="D2762" s="852" t="str">
        <f t="shared" si="1006"/>
        <v/>
      </c>
      <c r="E2762" s="853"/>
      <c r="F2762" s="853"/>
      <c r="G2762" s="853"/>
      <c r="H2762" s="853"/>
      <c r="I2762" s="853"/>
      <c r="J2762" s="853"/>
      <c r="K2762" s="853"/>
      <c r="L2762" s="854"/>
      <c r="M2762" s="614"/>
      <c r="N2762" s="614"/>
      <c r="O2762" s="614"/>
      <c r="P2762" s="614"/>
      <c r="Q2762" s="614"/>
      <c r="R2762" s="614"/>
      <c r="S2762" s="614"/>
      <c r="T2762" s="614"/>
      <c r="U2762" s="614"/>
      <c r="V2762" s="614"/>
      <c r="W2762" s="614"/>
      <c r="X2762" s="614"/>
      <c r="Y2762" s="614"/>
      <c r="Z2762" s="614"/>
      <c r="AA2762" s="614"/>
      <c r="AB2762" s="614"/>
      <c r="AC2762" s="614"/>
      <c r="AD2762" s="614"/>
      <c r="AE2762" s="164"/>
      <c r="AF2762" s="164"/>
      <c r="AG2762" s="419">
        <f t="shared" si="1007"/>
        <v>0</v>
      </c>
      <c r="AH2762" s="420">
        <f t="shared" si="1008"/>
        <v>0</v>
      </c>
      <c r="AI2762" s="313">
        <f t="shared" si="1009"/>
        <v>0</v>
      </c>
      <c r="AJ2762" s="419">
        <f t="shared" si="1010"/>
        <v>0</v>
      </c>
      <c r="AK2762" s="420">
        <f t="shared" si="1011"/>
        <v>0</v>
      </c>
      <c r="AL2762" s="313">
        <f t="shared" si="1012"/>
        <v>0</v>
      </c>
      <c r="AM2762" s="419">
        <f t="shared" si="1013"/>
        <v>0</v>
      </c>
      <c r="AN2762" s="420">
        <f t="shared" si="1014"/>
        <v>0</v>
      </c>
      <c r="AO2762" s="313">
        <f t="shared" si="1015"/>
        <v>0</v>
      </c>
      <c r="AP2762" s="419">
        <f t="shared" si="1016"/>
        <v>0</v>
      </c>
      <c r="AQ2762" s="420">
        <f t="shared" si="1017"/>
        <v>0</v>
      </c>
      <c r="AR2762" s="313">
        <f t="shared" si="1018"/>
        <v>0</v>
      </c>
      <c r="AS2762" s="419">
        <f t="shared" si="1019"/>
        <v>0</v>
      </c>
      <c r="AT2762" s="420">
        <f t="shared" si="1020"/>
        <v>0</v>
      </c>
      <c r="AU2762" s="313">
        <f t="shared" si="1021"/>
        <v>0</v>
      </c>
      <c r="AV2762" s="419">
        <f t="shared" si="1022"/>
        <v>0</v>
      </c>
      <c r="AW2762" s="420">
        <f t="shared" si="1023"/>
        <v>0</v>
      </c>
      <c r="AX2762" s="313">
        <f t="shared" si="1024"/>
        <v>0</v>
      </c>
      <c r="AY2762" s="419">
        <f t="shared" si="1025"/>
        <v>0</v>
      </c>
      <c r="AZ2762" s="420">
        <f t="shared" si="1026"/>
        <v>0</v>
      </c>
      <c r="BA2762" s="313">
        <f t="shared" si="1027"/>
        <v>0</v>
      </c>
      <c r="BB2762" s="419">
        <f t="shared" si="1028"/>
        <v>0</v>
      </c>
      <c r="BC2762" s="420">
        <f t="shared" si="1029"/>
        <v>0</v>
      </c>
      <c r="BD2762" s="313">
        <f t="shared" si="1030"/>
        <v>0</v>
      </c>
      <c r="BE2762" s="419">
        <f t="shared" si="1031"/>
        <v>0</v>
      </c>
      <c r="BF2762" s="420">
        <f t="shared" si="1032"/>
        <v>0</v>
      </c>
      <c r="BG2762" s="313">
        <f t="shared" si="1033"/>
        <v>0</v>
      </c>
      <c r="BH2762" s="419">
        <f t="shared" si="1034"/>
        <v>0</v>
      </c>
      <c r="BI2762" s="420">
        <f t="shared" si="1035"/>
        <v>0</v>
      </c>
      <c r="BJ2762" s="313">
        <f t="shared" si="1036"/>
        <v>0</v>
      </c>
      <c r="BK2762" s="419">
        <f t="shared" si="1037"/>
        <v>0</v>
      </c>
      <c r="BL2762" s="420">
        <f t="shared" si="1038"/>
        <v>0</v>
      </c>
      <c r="BM2762" s="313">
        <f t="shared" si="1039"/>
        <v>0</v>
      </c>
      <c r="BN2762" s="419">
        <f t="shared" si="1040"/>
        <v>0</v>
      </c>
      <c r="BO2762" s="420">
        <f t="shared" si="1041"/>
        <v>0</v>
      </c>
      <c r="BP2762" s="313">
        <f t="shared" si="1042"/>
        <v>0</v>
      </c>
      <c r="BQ2762" s="419">
        <f t="shared" si="1043"/>
        <v>0</v>
      </c>
      <c r="BR2762" s="420">
        <f t="shared" si="1044"/>
        <v>0</v>
      </c>
      <c r="BS2762" s="313">
        <f t="shared" si="1045"/>
        <v>0</v>
      </c>
      <c r="BT2762" s="419">
        <f t="shared" si="1046"/>
        <v>0</v>
      </c>
      <c r="BU2762" s="420">
        <f t="shared" si="1047"/>
        <v>0</v>
      </c>
      <c r="BV2762" s="313">
        <f t="shared" si="1048"/>
        <v>0</v>
      </c>
      <c r="BW2762" s="419">
        <f t="shared" si="1049"/>
        <v>0</v>
      </c>
      <c r="BX2762" s="420">
        <f t="shared" si="1050"/>
        <v>0</v>
      </c>
      <c r="BY2762" s="313">
        <f t="shared" si="1051"/>
        <v>0</v>
      </c>
      <c r="BZ2762" s="419">
        <f t="shared" si="1052"/>
        <v>0</v>
      </c>
      <c r="CA2762" s="420">
        <f t="shared" si="1053"/>
        <v>0</v>
      </c>
      <c r="CB2762" s="313">
        <f t="shared" si="1054"/>
        <v>0</v>
      </c>
      <c r="CC2762" s="419">
        <f t="shared" si="1055"/>
        <v>0</v>
      </c>
      <c r="CD2762" s="420">
        <f t="shared" si="1056"/>
        <v>0</v>
      </c>
      <c r="CE2762" s="313">
        <f t="shared" si="1057"/>
        <v>0</v>
      </c>
      <c r="CF2762" s="164"/>
      <c r="CG2762" s="272">
        <f t="shared" si="1058"/>
        <v>0</v>
      </c>
      <c r="CH2762" s="273" t="str">
        <f>IF(CG2762=0,"",
IF(SUM($CG$2675:CG2762)=1,CI2762,
IF($CG$2795&gt;SUM($CG$2675:CG2762),_xlfn.CONCAT(", ",CI2762),
IF($CG$2795=SUM($CG$2675:CG2762),_xlfn.CONCAT(" y ",CI2762)))))</f>
        <v/>
      </c>
      <c r="CI2762" s="156" t="s">
        <v>5235</v>
      </c>
    </row>
    <row r="2763" spans="1:87" ht="15" customHeight="1">
      <c r="A2763" s="57"/>
      <c r="B2763" s="26"/>
      <c r="C2763" s="165" t="s">
        <v>5236</v>
      </c>
      <c r="D2763" s="852" t="str">
        <f t="shared" si="1006"/>
        <v/>
      </c>
      <c r="E2763" s="853"/>
      <c r="F2763" s="853"/>
      <c r="G2763" s="853"/>
      <c r="H2763" s="853"/>
      <c r="I2763" s="853"/>
      <c r="J2763" s="853"/>
      <c r="K2763" s="853"/>
      <c r="L2763" s="854"/>
      <c r="M2763" s="614"/>
      <c r="N2763" s="614"/>
      <c r="O2763" s="614"/>
      <c r="P2763" s="614"/>
      <c r="Q2763" s="614"/>
      <c r="R2763" s="614"/>
      <c r="S2763" s="614"/>
      <c r="T2763" s="614"/>
      <c r="U2763" s="614"/>
      <c r="V2763" s="614"/>
      <c r="W2763" s="614"/>
      <c r="X2763" s="614"/>
      <c r="Y2763" s="614"/>
      <c r="Z2763" s="614"/>
      <c r="AA2763" s="614"/>
      <c r="AB2763" s="614"/>
      <c r="AC2763" s="614"/>
      <c r="AD2763" s="614"/>
      <c r="AE2763" s="164"/>
      <c r="AF2763" s="164"/>
      <c r="AG2763" s="419">
        <f t="shared" si="1007"/>
        <v>0</v>
      </c>
      <c r="AH2763" s="420">
        <f t="shared" si="1008"/>
        <v>0</v>
      </c>
      <c r="AI2763" s="313">
        <f t="shared" si="1009"/>
        <v>0</v>
      </c>
      <c r="AJ2763" s="419">
        <f t="shared" si="1010"/>
        <v>0</v>
      </c>
      <c r="AK2763" s="420">
        <f t="shared" si="1011"/>
        <v>0</v>
      </c>
      <c r="AL2763" s="313">
        <f t="shared" si="1012"/>
        <v>0</v>
      </c>
      <c r="AM2763" s="419">
        <f t="shared" si="1013"/>
        <v>0</v>
      </c>
      <c r="AN2763" s="420">
        <f t="shared" si="1014"/>
        <v>0</v>
      </c>
      <c r="AO2763" s="313">
        <f t="shared" si="1015"/>
        <v>0</v>
      </c>
      <c r="AP2763" s="419">
        <f t="shared" si="1016"/>
        <v>0</v>
      </c>
      <c r="AQ2763" s="420">
        <f t="shared" si="1017"/>
        <v>0</v>
      </c>
      <c r="AR2763" s="313">
        <f t="shared" si="1018"/>
        <v>0</v>
      </c>
      <c r="AS2763" s="419">
        <f t="shared" si="1019"/>
        <v>0</v>
      </c>
      <c r="AT2763" s="420">
        <f t="shared" si="1020"/>
        <v>0</v>
      </c>
      <c r="AU2763" s="313">
        <f t="shared" si="1021"/>
        <v>0</v>
      </c>
      <c r="AV2763" s="419">
        <f t="shared" si="1022"/>
        <v>0</v>
      </c>
      <c r="AW2763" s="420">
        <f t="shared" si="1023"/>
        <v>0</v>
      </c>
      <c r="AX2763" s="313">
        <f t="shared" si="1024"/>
        <v>0</v>
      </c>
      <c r="AY2763" s="419">
        <f t="shared" si="1025"/>
        <v>0</v>
      </c>
      <c r="AZ2763" s="420">
        <f t="shared" si="1026"/>
        <v>0</v>
      </c>
      <c r="BA2763" s="313">
        <f t="shared" si="1027"/>
        <v>0</v>
      </c>
      <c r="BB2763" s="419">
        <f t="shared" si="1028"/>
        <v>0</v>
      </c>
      <c r="BC2763" s="420">
        <f t="shared" si="1029"/>
        <v>0</v>
      </c>
      <c r="BD2763" s="313">
        <f t="shared" si="1030"/>
        <v>0</v>
      </c>
      <c r="BE2763" s="419">
        <f t="shared" si="1031"/>
        <v>0</v>
      </c>
      <c r="BF2763" s="420">
        <f t="shared" si="1032"/>
        <v>0</v>
      </c>
      <c r="BG2763" s="313">
        <f t="shared" si="1033"/>
        <v>0</v>
      </c>
      <c r="BH2763" s="419">
        <f t="shared" si="1034"/>
        <v>0</v>
      </c>
      <c r="BI2763" s="420">
        <f t="shared" si="1035"/>
        <v>0</v>
      </c>
      <c r="BJ2763" s="313">
        <f t="shared" si="1036"/>
        <v>0</v>
      </c>
      <c r="BK2763" s="419">
        <f t="shared" si="1037"/>
        <v>0</v>
      </c>
      <c r="BL2763" s="420">
        <f t="shared" si="1038"/>
        <v>0</v>
      </c>
      <c r="BM2763" s="313">
        <f t="shared" si="1039"/>
        <v>0</v>
      </c>
      <c r="BN2763" s="419">
        <f t="shared" si="1040"/>
        <v>0</v>
      </c>
      <c r="BO2763" s="420">
        <f t="shared" si="1041"/>
        <v>0</v>
      </c>
      <c r="BP2763" s="313">
        <f t="shared" si="1042"/>
        <v>0</v>
      </c>
      <c r="BQ2763" s="419">
        <f t="shared" si="1043"/>
        <v>0</v>
      </c>
      <c r="BR2763" s="420">
        <f t="shared" si="1044"/>
        <v>0</v>
      </c>
      <c r="BS2763" s="313">
        <f t="shared" si="1045"/>
        <v>0</v>
      </c>
      <c r="BT2763" s="419">
        <f t="shared" si="1046"/>
        <v>0</v>
      </c>
      <c r="BU2763" s="420">
        <f t="shared" si="1047"/>
        <v>0</v>
      </c>
      <c r="BV2763" s="313">
        <f t="shared" si="1048"/>
        <v>0</v>
      </c>
      <c r="BW2763" s="419">
        <f t="shared" si="1049"/>
        <v>0</v>
      </c>
      <c r="BX2763" s="420">
        <f t="shared" si="1050"/>
        <v>0</v>
      </c>
      <c r="BY2763" s="313">
        <f t="shared" si="1051"/>
        <v>0</v>
      </c>
      <c r="BZ2763" s="419">
        <f t="shared" si="1052"/>
        <v>0</v>
      </c>
      <c r="CA2763" s="420">
        <f t="shared" si="1053"/>
        <v>0</v>
      </c>
      <c r="CB2763" s="313">
        <f t="shared" si="1054"/>
        <v>0</v>
      </c>
      <c r="CC2763" s="419">
        <f t="shared" si="1055"/>
        <v>0</v>
      </c>
      <c r="CD2763" s="420">
        <f t="shared" si="1056"/>
        <v>0</v>
      </c>
      <c r="CE2763" s="313">
        <f t="shared" si="1057"/>
        <v>0</v>
      </c>
      <c r="CF2763" s="164"/>
      <c r="CG2763" s="272">
        <f t="shared" si="1058"/>
        <v>0</v>
      </c>
      <c r="CH2763" s="273" t="str">
        <f>IF(CG2763=0,"",
IF(SUM($CG$2675:CG2763)=1,CI2763,
IF($CG$2795&gt;SUM($CG$2675:CG2763),_xlfn.CONCAT(", ",CI2763),
IF($CG$2795=SUM($CG$2675:CG2763),_xlfn.CONCAT(" y ",CI2763)))))</f>
        <v/>
      </c>
      <c r="CI2763" s="156" t="s">
        <v>5237</v>
      </c>
    </row>
    <row r="2764" spans="1:87" ht="15" customHeight="1">
      <c r="A2764" s="57"/>
      <c r="B2764" s="26"/>
      <c r="C2764" s="165" t="s">
        <v>5238</v>
      </c>
      <c r="D2764" s="852" t="str">
        <f t="shared" si="1006"/>
        <v/>
      </c>
      <c r="E2764" s="853"/>
      <c r="F2764" s="853"/>
      <c r="G2764" s="853"/>
      <c r="H2764" s="853"/>
      <c r="I2764" s="853"/>
      <c r="J2764" s="853"/>
      <c r="K2764" s="853"/>
      <c r="L2764" s="854"/>
      <c r="M2764" s="614"/>
      <c r="N2764" s="614"/>
      <c r="O2764" s="614"/>
      <c r="P2764" s="614"/>
      <c r="Q2764" s="614"/>
      <c r="R2764" s="614"/>
      <c r="S2764" s="614"/>
      <c r="T2764" s="614"/>
      <c r="U2764" s="614"/>
      <c r="V2764" s="614"/>
      <c r="W2764" s="614"/>
      <c r="X2764" s="614"/>
      <c r="Y2764" s="614"/>
      <c r="Z2764" s="614"/>
      <c r="AA2764" s="614"/>
      <c r="AB2764" s="614"/>
      <c r="AC2764" s="614"/>
      <c r="AD2764" s="614"/>
      <c r="AE2764" s="164"/>
      <c r="AF2764" s="164"/>
      <c r="AG2764" s="419">
        <f t="shared" si="1007"/>
        <v>0</v>
      </c>
      <c r="AH2764" s="420">
        <f t="shared" si="1008"/>
        <v>0</v>
      </c>
      <c r="AI2764" s="313">
        <f t="shared" si="1009"/>
        <v>0</v>
      </c>
      <c r="AJ2764" s="419">
        <f t="shared" si="1010"/>
        <v>0</v>
      </c>
      <c r="AK2764" s="420">
        <f t="shared" si="1011"/>
        <v>0</v>
      </c>
      <c r="AL2764" s="313">
        <f t="shared" si="1012"/>
        <v>0</v>
      </c>
      <c r="AM2764" s="419">
        <f t="shared" si="1013"/>
        <v>0</v>
      </c>
      <c r="AN2764" s="420">
        <f t="shared" si="1014"/>
        <v>0</v>
      </c>
      <c r="AO2764" s="313">
        <f t="shared" si="1015"/>
        <v>0</v>
      </c>
      <c r="AP2764" s="419">
        <f t="shared" si="1016"/>
        <v>0</v>
      </c>
      <c r="AQ2764" s="420">
        <f t="shared" si="1017"/>
        <v>0</v>
      </c>
      <c r="AR2764" s="313">
        <f t="shared" si="1018"/>
        <v>0</v>
      </c>
      <c r="AS2764" s="419">
        <f t="shared" si="1019"/>
        <v>0</v>
      </c>
      <c r="AT2764" s="420">
        <f t="shared" si="1020"/>
        <v>0</v>
      </c>
      <c r="AU2764" s="313">
        <f t="shared" si="1021"/>
        <v>0</v>
      </c>
      <c r="AV2764" s="419">
        <f t="shared" si="1022"/>
        <v>0</v>
      </c>
      <c r="AW2764" s="420">
        <f t="shared" si="1023"/>
        <v>0</v>
      </c>
      <c r="AX2764" s="313">
        <f t="shared" si="1024"/>
        <v>0</v>
      </c>
      <c r="AY2764" s="419">
        <f t="shared" si="1025"/>
        <v>0</v>
      </c>
      <c r="AZ2764" s="420">
        <f t="shared" si="1026"/>
        <v>0</v>
      </c>
      <c r="BA2764" s="313">
        <f t="shared" si="1027"/>
        <v>0</v>
      </c>
      <c r="BB2764" s="419">
        <f t="shared" si="1028"/>
        <v>0</v>
      </c>
      <c r="BC2764" s="420">
        <f t="shared" si="1029"/>
        <v>0</v>
      </c>
      <c r="BD2764" s="313">
        <f t="shared" si="1030"/>
        <v>0</v>
      </c>
      <c r="BE2764" s="419">
        <f t="shared" si="1031"/>
        <v>0</v>
      </c>
      <c r="BF2764" s="420">
        <f t="shared" si="1032"/>
        <v>0</v>
      </c>
      <c r="BG2764" s="313">
        <f t="shared" si="1033"/>
        <v>0</v>
      </c>
      <c r="BH2764" s="419">
        <f t="shared" si="1034"/>
        <v>0</v>
      </c>
      <c r="BI2764" s="420">
        <f t="shared" si="1035"/>
        <v>0</v>
      </c>
      <c r="BJ2764" s="313">
        <f t="shared" si="1036"/>
        <v>0</v>
      </c>
      <c r="BK2764" s="419">
        <f t="shared" si="1037"/>
        <v>0</v>
      </c>
      <c r="BL2764" s="420">
        <f t="shared" si="1038"/>
        <v>0</v>
      </c>
      <c r="BM2764" s="313">
        <f t="shared" si="1039"/>
        <v>0</v>
      </c>
      <c r="BN2764" s="419">
        <f t="shared" si="1040"/>
        <v>0</v>
      </c>
      <c r="BO2764" s="420">
        <f t="shared" si="1041"/>
        <v>0</v>
      </c>
      <c r="BP2764" s="313">
        <f t="shared" si="1042"/>
        <v>0</v>
      </c>
      <c r="BQ2764" s="419">
        <f t="shared" si="1043"/>
        <v>0</v>
      </c>
      <c r="BR2764" s="420">
        <f t="shared" si="1044"/>
        <v>0</v>
      </c>
      <c r="BS2764" s="313">
        <f t="shared" si="1045"/>
        <v>0</v>
      </c>
      <c r="BT2764" s="419">
        <f t="shared" si="1046"/>
        <v>0</v>
      </c>
      <c r="BU2764" s="420">
        <f t="shared" si="1047"/>
        <v>0</v>
      </c>
      <c r="BV2764" s="313">
        <f t="shared" si="1048"/>
        <v>0</v>
      </c>
      <c r="BW2764" s="419">
        <f t="shared" si="1049"/>
        <v>0</v>
      </c>
      <c r="BX2764" s="420">
        <f t="shared" si="1050"/>
        <v>0</v>
      </c>
      <c r="BY2764" s="313">
        <f t="shared" si="1051"/>
        <v>0</v>
      </c>
      <c r="BZ2764" s="419">
        <f t="shared" si="1052"/>
        <v>0</v>
      </c>
      <c r="CA2764" s="420">
        <f t="shared" si="1053"/>
        <v>0</v>
      </c>
      <c r="CB2764" s="313">
        <f t="shared" si="1054"/>
        <v>0</v>
      </c>
      <c r="CC2764" s="419">
        <f t="shared" si="1055"/>
        <v>0</v>
      </c>
      <c r="CD2764" s="420">
        <f t="shared" si="1056"/>
        <v>0</v>
      </c>
      <c r="CE2764" s="313">
        <f t="shared" si="1057"/>
        <v>0</v>
      </c>
      <c r="CF2764" s="164"/>
      <c r="CG2764" s="272">
        <f t="shared" si="1058"/>
        <v>0</v>
      </c>
      <c r="CH2764" s="273" t="str">
        <f>IF(CG2764=0,"",
IF(SUM($CG$2675:CG2764)=1,CI2764,
IF($CG$2795&gt;SUM($CG$2675:CG2764),_xlfn.CONCAT(", ",CI2764),
IF($CG$2795=SUM($CG$2675:CG2764),_xlfn.CONCAT(" y ",CI2764)))))</f>
        <v/>
      </c>
      <c r="CI2764" s="156" t="s">
        <v>5239</v>
      </c>
    </row>
    <row r="2765" spans="1:87" ht="15" customHeight="1">
      <c r="A2765" s="57"/>
      <c r="B2765" s="26"/>
      <c r="C2765" s="165" t="s">
        <v>5240</v>
      </c>
      <c r="D2765" s="852" t="str">
        <f t="shared" si="1006"/>
        <v/>
      </c>
      <c r="E2765" s="853"/>
      <c r="F2765" s="853"/>
      <c r="G2765" s="853"/>
      <c r="H2765" s="853"/>
      <c r="I2765" s="853"/>
      <c r="J2765" s="853"/>
      <c r="K2765" s="853"/>
      <c r="L2765" s="854"/>
      <c r="M2765" s="614"/>
      <c r="N2765" s="614"/>
      <c r="O2765" s="614"/>
      <c r="P2765" s="614"/>
      <c r="Q2765" s="614"/>
      <c r="R2765" s="614"/>
      <c r="S2765" s="614"/>
      <c r="T2765" s="614"/>
      <c r="U2765" s="614"/>
      <c r="V2765" s="614"/>
      <c r="W2765" s="614"/>
      <c r="X2765" s="614"/>
      <c r="Y2765" s="614"/>
      <c r="Z2765" s="614"/>
      <c r="AA2765" s="614"/>
      <c r="AB2765" s="614"/>
      <c r="AC2765" s="614"/>
      <c r="AD2765" s="614"/>
      <c r="AE2765" s="164"/>
      <c r="AF2765" s="164"/>
      <c r="AG2765" s="419">
        <f t="shared" si="1007"/>
        <v>0</v>
      </c>
      <c r="AH2765" s="420">
        <f t="shared" si="1008"/>
        <v>0</v>
      </c>
      <c r="AI2765" s="313">
        <f t="shared" si="1009"/>
        <v>0</v>
      </c>
      <c r="AJ2765" s="419">
        <f t="shared" si="1010"/>
        <v>0</v>
      </c>
      <c r="AK2765" s="420">
        <f t="shared" si="1011"/>
        <v>0</v>
      </c>
      <c r="AL2765" s="313">
        <f t="shared" si="1012"/>
        <v>0</v>
      </c>
      <c r="AM2765" s="419">
        <f t="shared" si="1013"/>
        <v>0</v>
      </c>
      <c r="AN2765" s="420">
        <f t="shared" si="1014"/>
        <v>0</v>
      </c>
      <c r="AO2765" s="313">
        <f t="shared" si="1015"/>
        <v>0</v>
      </c>
      <c r="AP2765" s="419">
        <f t="shared" si="1016"/>
        <v>0</v>
      </c>
      <c r="AQ2765" s="420">
        <f t="shared" si="1017"/>
        <v>0</v>
      </c>
      <c r="AR2765" s="313">
        <f t="shared" si="1018"/>
        <v>0</v>
      </c>
      <c r="AS2765" s="419">
        <f t="shared" si="1019"/>
        <v>0</v>
      </c>
      <c r="AT2765" s="420">
        <f t="shared" si="1020"/>
        <v>0</v>
      </c>
      <c r="AU2765" s="313">
        <f t="shared" si="1021"/>
        <v>0</v>
      </c>
      <c r="AV2765" s="419">
        <f t="shared" si="1022"/>
        <v>0</v>
      </c>
      <c r="AW2765" s="420">
        <f t="shared" si="1023"/>
        <v>0</v>
      </c>
      <c r="AX2765" s="313">
        <f t="shared" si="1024"/>
        <v>0</v>
      </c>
      <c r="AY2765" s="419">
        <f t="shared" si="1025"/>
        <v>0</v>
      </c>
      <c r="AZ2765" s="420">
        <f t="shared" si="1026"/>
        <v>0</v>
      </c>
      <c r="BA2765" s="313">
        <f t="shared" si="1027"/>
        <v>0</v>
      </c>
      <c r="BB2765" s="419">
        <f t="shared" si="1028"/>
        <v>0</v>
      </c>
      <c r="BC2765" s="420">
        <f t="shared" si="1029"/>
        <v>0</v>
      </c>
      <c r="BD2765" s="313">
        <f t="shared" si="1030"/>
        <v>0</v>
      </c>
      <c r="BE2765" s="419">
        <f t="shared" si="1031"/>
        <v>0</v>
      </c>
      <c r="BF2765" s="420">
        <f t="shared" si="1032"/>
        <v>0</v>
      </c>
      <c r="BG2765" s="313">
        <f t="shared" si="1033"/>
        <v>0</v>
      </c>
      <c r="BH2765" s="419">
        <f t="shared" si="1034"/>
        <v>0</v>
      </c>
      <c r="BI2765" s="420">
        <f t="shared" si="1035"/>
        <v>0</v>
      </c>
      <c r="BJ2765" s="313">
        <f t="shared" si="1036"/>
        <v>0</v>
      </c>
      <c r="BK2765" s="419">
        <f t="shared" si="1037"/>
        <v>0</v>
      </c>
      <c r="BL2765" s="420">
        <f t="shared" si="1038"/>
        <v>0</v>
      </c>
      <c r="BM2765" s="313">
        <f t="shared" si="1039"/>
        <v>0</v>
      </c>
      <c r="BN2765" s="419">
        <f t="shared" si="1040"/>
        <v>0</v>
      </c>
      <c r="BO2765" s="420">
        <f t="shared" si="1041"/>
        <v>0</v>
      </c>
      <c r="BP2765" s="313">
        <f t="shared" si="1042"/>
        <v>0</v>
      </c>
      <c r="BQ2765" s="419">
        <f t="shared" si="1043"/>
        <v>0</v>
      </c>
      <c r="BR2765" s="420">
        <f t="shared" si="1044"/>
        <v>0</v>
      </c>
      <c r="BS2765" s="313">
        <f t="shared" si="1045"/>
        <v>0</v>
      </c>
      <c r="BT2765" s="419">
        <f t="shared" si="1046"/>
        <v>0</v>
      </c>
      <c r="BU2765" s="420">
        <f t="shared" si="1047"/>
        <v>0</v>
      </c>
      <c r="BV2765" s="313">
        <f t="shared" si="1048"/>
        <v>0</v>
      </c>
      <c r="BW2765" s="419">
        <f t="shared" si="1049"/>
        <v>0</v>
      </c>
      <c r="BX2765" s="420">
        <f t="shared" si="1050"/>
        <v>0</v>
      </c>
      <c r="BY2765" s="313">
        <f t="shared" si="1051"/>
        <v>0</v>
      </c>
      <c r="BZ2765" s="419">
        <f t="shared" si="1052"/>
        <v>0</v>
      </c>
      <c r="CA2765" s="420">
        <f t="shared" si="1053"/>
        <v>0</v>
      </c>
      <c r="CB2765" s="313">
        <f t="shared" si="1054"/>
        <v>0</v>
      </c>
      <c r="CC2765" s="419">
        <f t="shared" si="1055"/>
        <v>0</v>
      </c>
      <c r="CD2765" s="420">
        <f t="shared" si="1056"/>
        <v>0</v>
      </c>
      <c r="CE2765" s="313">
        <f t="shared" si="1057"/>
        <v>0</v>
      </c>
      <c r="CF2765" s="164"/>
      <c r="CG2765" s="272">
        <f t="shared" si="1058"/>
        <v>0</v>
      </c>
      <c r="CH2765" s="273" t="str">
        <f>IF(CG2765=0,"",
IF(SUM($CG$2675:CG2765)=1,CI2765,
IF($CG$2795&gt;SUM($CG$2675:CG2765),_xlfn.CONCAT(", ",CI2765),
IF($CG$2795=SUM($CG$2675:CG2765),_xlfn.CONCAT(" y ",CI2765)))))</f>
        <v/>
      </c>
      <c r="CI2765" s="156" t="s">
        <v>5241</v>
      </c>
    </row>
    <row r="2766" spans="1:87" ht="15" customHeight="1">
      <c r="A2766" s="57"/>
      <c r="B2766" s="26"/>
      <c r="C2766" s="165" t="s">
        <v>5242</v>
      </c>
      <c r="D2766" s="852" t="str">
        <f t="shared" si="1006"/>
        <v/>
      </c>
      <c r="E2766" s="853"/>
      <c r="F2766" s="853"/>
      <c r="G2766" s="853"/>
      <c r="H2766" s="853"/>
      <c r="I2766" s="853"/>
      <c r="J2766" s="853"/>
      <c r="K2766" s="853"/>
      <c r="L2766" s="854"/>
      <c r="M2766" s="614"/>
      <c r="N2766" s="614"/>
      <c r="O2766" s="614"/>
      <c r="P2766" s="614"/>
      <c r="Q2766" s="614"/>
      <c r="R2766" s="614"/>
      <c r="S2766" s="614"/>
      <c r="T2766" s="614"/>
      <c r="U2766" s="614"/>
      <c r="V2766" s="614"/>
      <c r="W2766" s="614"/>
      <c r="X2766" s="614"/>
      <c r="Y2766" s="614"/>
      <c r="Z2766" s="614"/>
      <c r="AA2766" s="614"/>
      <c r="AB2766" s="614"/>
      <c r="AC2766" s="614"/>
      <c r="AD2766" s="614"/>
      <c r="AE2766" s="164"/>
      <c r="AF2766" s="164"/>
      <c r="AG2766" s="419">
        <f t="shared" si="1007"/>
        <v>0</v>
      </c>
      <c r="AH2766" s="420">
        <f t="shared" si="1008"/>
        <v>0</v>
      </c>
      <c r="AI2766" s="313">
        <f t="shared" si="1009"/>
        <v>0</v>
      </c>
      <c r="AJ2766" s="419">
        <f t="shared" si="1010"/>
        <v>0</v>
      </c>
      <c r="AK2766" s="420">
        <f t="shared" si="1011"/>
        <v>0</v>
      </c>
      <c r="AL2766" s="313">
        <f t="shared" si="1012"/>
        <v>0</v>
      </c>
      <c r="AM2766" s="419">
        <f t="shared" si="1013"/>
        <v>0</v>
      </c>
      <c r="AN2766" s="420">
        <f t="shared" si="1014"/>
        <v>0</v>
      </c>
      <c r="AO2766" s="313">
        <f t="shared" si="1015"/>
        <v>0</v>
      </c>
      <c r="AP2766" s="419">
        <f t="shared" si="1016"/>
        <v>0</v>
      </c>
      <c r="AQ2766" s="420">
        <f t="shared" si="1017"/>
        <v>0</v>
      </c>
      <c r="AR2766" s="313">
        <f t="shared" si="1018"/>
        <v>0</v>
      </c>
      <c r="AS2766" s="419">
        <f t="shared" si="1019"/>
        <v>0</v>
      </c>
      <c r="AT2766" s="420">
        <f t="shared" si="1020"/>
        <v>0</v>
      </c>
      <c r="AU2766" s="313">
        <f t="shared" si="1021"/>
        <v>0</v>
      </c>
      <c r="AV2766" s="419">
        <f t="shared" si="1022"/>
        <v>0</v>
      </c>
      <c r="AW2766" s="420">
        <f t="shared" si="1023"/>
        <v>0</v>
      </c>
      <c r="AX2766" s="313">
        <f t="shared" si="1024"/>
        <v>0</v>
      </c>
      <c r="AY2766" s="419">
        <f t="shared" si="1025"/>
        <v>0</v>
      </c>
      <c r="AZ2766" s="420">
        <f t="shared" si="1026"/>
        <v>0</v>
      </c>
      <c r="BA2766" s="313">
        <f t="shared" si="1027"/>
        <v>0</v>
      </c>
      <c r="BB2766" s="419">
        <f t="shared" si="1028"/>
        <v>0</v>
      </c>
      <c r="BC2766" s="420">
        <f t="shared" si="1029"/>
        <v>0</v>
      </c>
      <c r="BD2766" s="313">
        <f t="shared" si="1030"/>
        <v>0</v>
      </c>
      <c r="BE2766" s="419">
        <f t="shared" si="1031"/>
        <v>0</v>
      </c>
      <c r="BF2766" s="420">
        <f t="shared" si="1032"/>
        <v>0</v>
      </c>
      <c r="BG2766" s="313">
        <f t="shared" si="1033"/>
        <v>0</v>
      </c>
      <c r="BH2766" s="419">
        <f t="shared" si="1034"/>
        <v>0</v>
      </c>
      <c r="BI2766" s="420">
        <f t="shared" si="1035"/>
        <v>0</v>
      </c>
      <c r="BJ2766" s="313">
        <f t="shared" si="1036"/>
        <v>0</v>
      </c>
      <c r="BK2766" s="419">
        <f t="shared" si="1037"/>
        <v>0</v>
      </c>
      <c r="BL2766" s="420">
        <f t="shared" si="1038"/>
        <v>0</v>
      </c>
      <c r="BM2766" s="313">
        <f t="shared" si="1039"/>
        <v>0</v>
      </c>
      <c r="BN2766" s="419">
        <f t="shared" si="1040"/>
        <v>0</v>
      </c>
      <c r="BO2766" s="420">
        <f t="shared" si="1041"/>
        <v>0</v>
      </c>
      <c r="BP2766" s="313">
        <f t="shared" si="1042"/>
        <v>0</v>
      </c>
      <c r="BQ2766" s="419">
        <f t="shared" si="1043"/>
        <v>0</v>
      </c>
      <c r="BR2766" s="420">
        <f t="shared" si="1044"/>
        <v>0</v>
      </c>
      <c r="BS2766" s="313">
        <f t="shared" si="1045"/>
        <v>0</v>
      </c>
      <c r="BT2766" s="419">
        <f t="shared" si="1046"/>
        <v>0</v>
      </c>
      <c r="BU2766" s="420">
        <f t="shared" si="1047"/>
        <v>0</v>
      </c>
      <c r="BV2766" s="313">
        <f t="shared" si="1048"/>
        <v>0</v>
      </c>
      <c r="BW2766" s="419">
        <f t="shared" si="1049"/>
        <v>0</v>
      </c>
      <c r="BX2766" s="420">
        <f t="shared" si="1050"/>
        <v>0</v>
      </c>
      <c r="BY2766" s="313">
        <f t="shared" si="1051"/>
        <v>0</v>
      </c>
      <c r="BZ2766" s="419">
        <f t="shared" si="1052"/>
        <v>0</v>
      </c>
      <c r="CA2766" s="420">
        <f t="shared" si="1053"/>
        <v>0</v>
      </c>
      <c r="CB2766" s="313">
        <f t="shared" si="1054"/>
        <v>0</v>
      </c>
      <c r="CC2766" s="419">
        <f t="shared" si="1055"/>
        <v>0</v>
      </c>
      <c r="CD2766" s="420">
        <f t="shared" si="1056"/>
        <v>0</v>
      </c>
      <c r="CE2766" s="313">
        <f t="shared" si="1057"/>
        <v>0</v>
      </c>
      <c r="CF2766" s="164"/>
      <c r="CG2766" s="272">
        <f t="shared" si="1058"/>
        <v>0</v>
      </c>
      <c r="CH2766" s="273" t="str">
        <f>IF(CG2766=0,"",
IF(SUM($CG$2675:CG2766)=1,CI2766,
IF($CG$2795&gt;SUM($CG$2675:CG2766),_xlfn.CONCAT(", ",CI2766),
IF($CG$2795=SUM($CG$2675:CG2766),_xlfn.CONCAT(" y ",CI2766)))))</f>
        <v/>
      </c>
      <c r="CI2766" s="156" t="s">
        <v>5243</v>
      </c>
    </row>
    <row r="2767" spans="1:87" ht="15" customHeight="1">
      <c r="A2767" s="57"/>
      <c r="B2767" s="26"/>
      <c r="C2767" s="165" t="s">
        <v>5244</v>
      </c>
      <c r="D2767" s="852" t="str">
        <f t="shared" si="1006"/>
        <v/>
      </c>
      <c r="E2767" s="853"/>
      <c r="F2767" s="853"/>
      <c r="G2767" s="853"/>
      <c r="H2767" s="853"/>
      <c r="I2767" s="853"/>
      <c r="J2767" s="853"/>
      <c r="K2767" s="853"/>
      <c r="L2767" s="854"/>
      <c r="M2767" s="614"/>
      <c r="N2767" s="614"/>
      <c r="O2767" s="614"/>
      <c r="P2767" s="614"/>
      <c r="Q2767" s="614"/>
      <c r="R2767" s="614"/>
      <c r="S2767" s="614"/>
      <c r="T2767" s="614"/>
      <c r="U2767" s="614"/>
      <c r="V2767" s="614"/>
      <c r="W2767" s="614"/>
      <c r="X2767" s="614"/>
      <c r="Y2767" s="614"/>
      <c r="Z2767" s="614"/>
      <c r="AA2767" s="614"/>
      <c r="AB2767" s="614"/>
      <c r="AC2767" s="614"/>
      <c r="AD2767" s="614"/>
      <c r="AE2767" s="164"/>
      <c r="AF2767" s="164"/>
      <c r="AG2767" s="419">
        <f t="shared" si="1007"/>
        <v>0</v>
      </c>
      <c r="AH2767" s="420">
        <f t="shared" si="1008"/>
        <v>0</v>
      </c>
      <c r="AI2767" s="313">
        <f t="shared" si="1009"/>
        <v>0</v>
      </c>
      <c r="AJ2767" s="419">
        <f t="shared" si="1010"/>
        <v>0</v>
      </c>
      <c r="AK2767" s="420">
        <f t="shared" si="1011"/>
        <v>0</v>
      </c>
      <c r="AL2767" s="313">
        <f t="shared" si="1012"/>
        <v>0</v>
      </c>
      <c r="AM2767" s="419">
        <f t="shared" si="1013"/>
        <v>0</v>
      </c>
      <c r="AN2767" s="420">
        <f t="shared" si="1014"/>
        <v>0</v>
      </c>
      <c r="AO2767" s="313">
        <f t="shared" si="1015"/>
        <v>0</v>
      </c>
      <c r="AP2767" s="419">
        <f t="shared" si="1016"/>
        <v>0</v>
      </c>
      <c r="AQ2767" s="420">
        <f t="shared" si="1017"/>
        <v>0</v>
      </c>
      <c r="AR2767" s="313">
        <f t="shared" si="1018"/>
        <v>0</v>
      </c>
      <c r="AS2767" s="419">
        <f t="shared" si="1019"/>
        <v>0</v>
      </c>
      <c r="AT2767" s="420">
        <f t="shared" si="1020"/>
        <v>0</v>
      </c>
      <c r="AU2767" s="313">
        <f t="shared" si="1021"/>
        <v>0</v>
      </c>
      <c r="AV2767" s="419">
        <f t="shared" si="1022"/>
        <v>0</v>
      </c>
      <c r="AW2767" s="420">
        <f t="shared" si="1023"/>
        <v>0</v>
      </c>
      <c r="AX2767" s="313">
        <f t="shared" si="1024"/>
        <v>0</v>
      </c>
      <c r="AY2767" s="419">
        <f t="shared" si="1025"/>
        <v>0</v>
      </c>
      <c r="AZ2767" s="420">
        <f t="shared" si="1026"/>
        <v>0</v>
      </c>
      <c r="BA2767" s="313">
        <f t="shared" si="1027"/>
        <v>0</v>
      </c>
      <c r="BB2767" s="419">
        <f t="shared" si="1028"/>
        <v>0</v>
      </c>
      <c r="BC2767" s="420">
        <f t="shared" si="1029"/>
        <v>0</v>
      </c>
      <c r="BD2767" s="313">
        <f t="shared" si="1030"/>
        <v>0</v>
      </c>
      <c r="BE2767" s="419">
        <f t="shared" si="1031"/>
        <v>0</v>
      </c>
      <c r="BF2767" s="420">
        <f t="shared" si="1032"/>
        <v>0</v>
      </c>
      <c r="BG2767" s="313">
        <f t="shared" si="1033"/>
        <v>0</v>
      </c>
      <c r="BH2767" s="419">
        <f t="shared" si="1034"/>
        <v>0</v>
      </c>
      <c r="BI2767" s="420">
        <f t="shared" si="1035"/>
        <v>0</v>
      </c>
      <c r="BJ2767" s="313">
        <f t="shared" si="1036"/>
        <v>0</v>
      </c>
      <c r="BK2767" s="419">
        <f t="shared" si="1037"/>
        <v>0</v>
      </c>
      <c r="BL2767" s="420">
        <f t="shared" si="1038"/>
        <v>0</v>
      </c>
      <c r="BM2767" s="313">
        <f t="shared" si="1039"/>
        <v>0</v>
      </c>
      <c r="BN2767" s="419">
        <f t="shared" si="1040"/>
        <v>0</v>
      </c>
      <c r="BO2767" s="420">
        <f t="shared" si="1041"/>
        <v>0</v>
      </c>
      <c r="BP2767" s="313">
        <f t="shared" si="1042"/>
        <v>0</v>
      </c>
      <c r="BQ2767" s="419">
        <f t="shared" si="1043"/>
        <v>0</v>
      </c>
      <c r="BR2767" s="420">
        <f t="shared" si="1044"/>
        <v>0</v>
      </c>
      <c r="BS2767" s="313">
        <f t="shared" si="1045"/>
        <v>0</v>
      </c>
      <c r="BT2767" s="419">
        <f t="shared" si="1046"/>
        <v>0</v>
      </c>
      <c r="BU2767" s="420">
        <f t="shared" si="1047"/>
        <v>0</v>
      </c>
      <c r="BV2767" s="313">
        <f t="shared" si="1048"/>
        <v>0</v>
      </c>
      <c r="BW2767" s="419">
        <f t="shared" si="1049"/>
        <v>0</v>
      </c>
      <c r="BX2767" s="420">
        <f t="shared" si="1050"/>
        <v>0</v>
      </c>
      <c r="BY2767" s="313">
        <f t="shared" si="1051"/>
        <v>0</v>
      </c>
      <c r="BZ2767" s="419">
        <f t="shared" si="1052"/>
        <v>0</v>
      </c>
      <c r="CA2767" s="420">
        <f t="shared" si="1053"/>
        <v>0</v>
      </c>
      <c r="CB2767" s="313">
        <f t="shared" si="1054"/>
        <v>0</v>
      </c>
      <c r="CC2767" s="419">
        <f t="shared" si="1055"/>
        <v>0</v>
      </c>
      <c r="CD2767" s="420">
        <f t="shared" si="1056"/>
        <v>0</v>
      </c>
      <c r="CE2767" s="313">
        <f t="shared" si="1057"/>
        <v>0</v>
      </c>
      <c r="CF2767" s="164"/>
      <c r="CG2767" s="272">
        <f t="shared" si="1058"/>
        <v>0</v>
      </c>
      <c r="CH2767" s="273" t="str">
        <f>IF(CG2767=0,"",
IF(SUM($CG$2675:CG2767)=1,CI2767,
IF($CG$2795&gt;SUM($CG$2675:CG2767),_xlfn.CONCAT(", ",CI2767),
IF($CG$2795=SUM($CG$2675:CG2767),_xlfn.CONCAT(" y ",CI2767)))))</f>
        <v/>
      </c>
      <c r="CI2767" s="156" t="s">
        <v>5245</v>
      </c>
    </row>
    <row r="2768" spans="1:87" ht="15" customHeight="1">
      <c r="A2768" s="57"/>
      <c r="B2768" s="26"/>
      <c r="C2768" s="165" t="s">
        <v>5246</v>
      </c>
      <c r="D2768" s="852" t="str">
        <f t="shared" si="1006"/>
        <v/>
      </c>
      <c r="E2768" s="853"/>
      <c r="F2768" s="853"/>
      <c r="G2768" s="853"/>
      <c r="H2768" s="853"/>
      <c r="I2768" s="853"/>
      <c r="J2768" s="853"/>
      <c r="K2768" s="853"/>
      <c r="L2768" s="854"/>
      <c r="M2768" s="614"/>
      <c r="N2768" s="614"/>
      <c r="O2768" s="614"/>
      <c r="P2768" s="614"/>
      <c r="Q2768" s="614"/>
      <c r="R2768" s="614"/>
      <c r="S2768" s="614"/>
      <c r="T2768" s="614"/>
      <c r="U2768" s="614"/>
      <c r="V2768" s="614"/>
      <c r="W2768" s="614"/>
      <c r="X2768" s="614"/>
      <c r="Y2768" s="614"/>
      <c r="Z2768" s="614"/>
      <c r="AA2768" s="614"/>
      <c r="AB2768" s="614"/>
      <c r="AC2768" s="614"/>
      <c r="AD2768" s="614"/>
      <c r="AE2768" s="164"/>
      <c r="AF2768" s="164"/>
      <c r="AG2768" s="419">
        <f t="shared" si="1007"/>
        <v>0</v>
      </c>
      <c r="AH2768" s="420">
        <f t="shared" si="1008"/>
        <v>0</v>
      </c>
      <c r="AI2768" s="313">
        <f t="shared" si="1009"/>
        <v>0</v>
      </c>
      <c r="AJ2768" s="419">
        <f t="shared" si="1010"/>
        <v>0</v>
      </c>
      <c r="AK2768" s="420">
        <f t="shared" si="1011"/>
        <v>0</v>
      </c>
      <c r="AL2768" s="313">
        <f t="shared" si="1012"/>
        <v>0</v>
      </c>
      <c r="AM2768" s="419">
        <f t="shared" si="1013"/>
        <v>0</v>
      </c>
      <c r="AN2768" s="420">
        <f t="shared" si="1014"/>
        <v>0</v>
      </c>
      <c r="AO2768" s="313">
        <f t="shared" si="1015"/>
        <v>0</v>
      </c>
      <c r="AP2768" s="419">
        <f t="shared" si="1016"/>
        <v>0</v>
      </c>
      <c r="AQ2768" s="420">
        <f t="shared" si="1017"/>
        <v>0</v>
      </c>
      <c r="AR2768" s="313">
        <f t="shared" si="1018"/>
        <v>0</v>
      </c>
      <c r="AS2768" s="419">
        <f t="shared" si="1019"/>
        <v>0</v>
      </c>
      <c r="AT2768" s="420">
        <f t="shared" si="1020"/>
        <v>0</v>
      </c>
      <c r="AU2768" s="313">
        <f t="shared" si="1021"/>
        <v>0</v>
      </c>
      <c r="AV2768" s="419">
        <f t="shared" si="1022"/>
        <v>0</v>
      </c>
      <c r="AW2768" s="420">
        <f t="shared" si="1023"/>
        <v>0</v>
      </c>
      <c r="AX2768" s="313">
        <f t="shared" si="1024"/>
        <v>0</v>
      </c>
      <c r="AY2768" s="419">
        <f t="shared" si="1025"/>
        <v>0</v>
      </c>
      <c r="AZ2768" s="420">
        <f t="shared" si="1026"/>
        <v>0</v>
      </c>
      <c r="BA2768" s="313">
        <f t="shared" si="1027"/>
        <v>0</v>
      </c>
      <c r="BB2768" s="419">
        <f t="shared" si="1028"/>
        <v>0</v>
      </c>
      <c r="BC2768" s="420">
        <f t="shared" si="1029"/>
        <v>0</v>
      </c>
      <c r="BD2768" s="313">
        <f t="shared" si="1030"/>
        <v>0</v>
      </c>
      <c r="BE2768" s="419">
        <f t="shared" si="1031"/>
        <v>0</v>
      </c>
      <c r="BF2768" s="420">
        <f t="shared" si="1032"/>
        <v>0</v>
      </c>
      <c r="BG2768" s="313">
        <f t="shared" si="1033"/>
        <v>0</v>
      </c>
      <c r="BH2768" s="419">
        <f t="shared" si="1034"/>
        <v>0</v>
      </c>
      <c r="BI2768" s="420">
        <f t="shared" si="1035"/>
        <v>0</v>
      </c>
      <c r="BJ2768" s="313">
        <f t="shared" si="1036"/>
        <v>0</v>
      </c>
      <c r="BK2768" s="419">
        <f t="shared" si="1037"/>
        <v>0</v>
      </c>
      <c r="BL2768" s="420">
        <f t="shared" si="1038"/>
        <v>0</v>
      </c>
      <c r="BM2768" s="313">
        <f t="shared" si="1039"/>
        <v>0</v>
      </c>
      <c r="BN2768" s="419">
        <f t="shared" si="1040"/>
        <v>0</v>
      </c>
      <c r="BO2768" s="420">
        <f t="shared" si="1041"/>
        <v>0</v>
      </c>
      <c r="BP2768" s="313">
        <f t="shared" si="1042"/>
        <v>0</v>
      </c>
      <c r="BQ2768" s="419">
        <f t="shared" si="1043"/>
        <v>0</v>
      </c>
      <c r="BR2768" s="420">
        <f t="shared" si="1044"/>
        <v>0</v>
      </c>
      <c r="BS2768" s="313">
        <f t="shared" si="1045"/>
        <v>0</v>
      </c>
      <c r="BT2768" s="419">
        <f t="shared" si="1046"/>
        <v>0</v>
      </c>
      <c r="BU2768" s="420">
        <f t="shared" si="1047"/>
        <v>0</v>
      </c>
      <c r="BV2768" s="313">
        <f t="shared" si="1048"/>
        <v>0</v>
      </c>
      <c r="BW2768" s="419">
        <f t="shared" si="1049"/>
        <v>0</v>
      </c>
      <c r="BX2768" s="420">
        <f t="shared" si="1050"/>
        <v>0</v>
      </c>
      <c r="BY2768" s="313">
        <f t="shared" si="1051"/>
        <v>0</v>
      </c>
      <c r="BZ2768" s="419">
        <f t="shared" si="1052"/>
        <v>0</v>
      </c>
      <c r="CA2768" s="420">
        <f t="shared" si="1053"/>
        <v>0</v>
      </c>
      <c r="CB2768" s="313">
        <f t="shared" si="1054"/>
        <v>0</v>
      </c>
      <c r="CC2768" s="419">
        <f t="shared" si="1055"/>
        <v>0</v>
      </c>
      <c r="CD2768" s="420">
        <f t="shared" si="1056"/>
        <v>0</v>
      </c>
      <c r="CE2768" s="313">
        <f t="shared" si="1057"/>
        <v>0</v>
      </c>
      <c r="CF2768" s="164"/>
      <c r="CG2768" s="272">
        <f t="shared" si="1058"/>
        <v>0</v>
      </c>
      <c r="CH2768" s="273" t="str">
        <f>IF(CG2768=0,"",
IF(SUM($CG$2675:CG2768)=1,CI2768,
IF($CG$2795&gt;SUM($CG$2675:CG2768),_xlfn.CONCAT(", ",CI2768),
IF($CG$2795=SUM($CG$2675:CG2768),_xlfn.CONCAT(" y ",CI2768)))))</f>
        <v/>
      </c>
      <c r="CI2768" s="156" t="s">
        <v>5247</v>
      </c>
    </row>
    <row r="2769" spans="1:87" ht="15" customHeight="1">
      <c r="A2769" s="57"/>
      <c r="B2769" s="26"/>
      <c r="C2769" s="165" t="s">
        <v>5248</v>
      </c>
      <c r="D2769" s="852" t="str">
        <f t="shared" si="1006"/>
        <v/>
      </c>
      <c r="E2769" s="853"/>
      <c r="F2769" s="853"/>
      <c r="G2769" s="853"/>
      <c r="H2769" s="853"/>
      <c r="I2769" s="853"/>
      <c r="J2769" s="853"/>
      <c r="K2769" s="853"/>
      <c r="L2769" s="854"/>
      <c r="M2769" s="614"/>
      <c r="N2769" s="614"/>
      <c r="O2769" s="614"/>
      <c r="P2769" s="614"/>
      <c r="Q2769" s="614"/>
      <c r="R2769" s="614"/>
      <c r="S2769" s="614"/>
      <c r="T2769" s="614"/>
      <c r="U2769" s="614"/>
      <c r="V2769" s="614"/>
      <c r="W2769" s="614"/>
      <c r="X2769" s="614"/>
      <c r="Y2769" s="614"/>
      <c r="Z2769" s="614"/>
      <c r="AA2769" s="614"/>
      <c r="AB2769" s="614"/>
      <c r="AC2769" s="614"/>
      <c r="AD2769" s="614"/>
      <c r="AE2769" s="164"/>
      <c r="AF2769" s="164"/>
      <c r="AG2769" s="419">
        <f t="shared" si="1007"/>
        <v>0</v>
      </c>
      <c r="AH2769" s="420">
        <f t="shared" si="1008"/>
        <v>0</v>
      </c>
      <c r="AI2769" s="313">
        <f t="shared" si="1009"/>
        <v>0</v>
      </c>
      <c r="AJ2769" s="419">
        <f t="shared" si="1010"/>
        <v>0</v>
      </c>
      <c r="AK2769" s="420">
        <f t="shared" si="1011"/>
        <v>0</v>
      </c>
      <c r="AL2769" s="313">
        <f t="shared" si="1012"/>
        <v>0</v>
      </c>
      <c r="AM2769" s="419">
        <f t="shared" si="1013"/>
        <v>0</v>
      </c>
      <c r="AN2769" s="420">
        <f t="shared" si="1014"/>
        <v>0</v>
      </c>
      <c r="AO2769" s="313">
        <f t="shared" si="1015"/>
        <v>0</v>
      </c>
      <c r="AP2769" s="419">
        <f t="shared" si="1016"/>
        <v>0</v>
      </c>
      <c r="AQ2769" s="420">
        <f t="shared" si="1017"/>
        <v>0</v>
      </c>
      <c r="AR2769" s="313">
        <f t="shared" si="1018"/>
        <v>0</v>
      </c>
      <c r="AS2769" s="419">
        <f t="shared" si="1019"/>
        <v>0</v>
      </c>
      <c r="AT2769" s="420">
        <f t="shared" si="1020"/>
        <v>0</v>
      </c>
      <c r="AU2769" s="313">
        <f t="shared" si="1021"/>
        <v>0</v>
      </c>
      <c r="AV2769" s="419">
        <f t="shared" si="1022"/>
        <v>0</v>
      </c>
      <c r="AW2769" s="420">
        <f t="shared" si="1023"/>
        <v>0</v>
      </c>
      <c r="AX2769" s="313">
        <f t="shared" si="1024"/>
        <v>0</v>
      </c>
      <c r="AY2769" s="419">
        <f t="shared" si="1025"/>
        <v>0</v>
      </c>
      <c r="AZ2769" s="420">
        <f t="shared" si="1026"/>
        <v>0</v>
      </c>
      <c r="BA2769" s="313">
        <f t="shared" si="1027"/>
        <v>0</v>
      </c>
      <c r="BB2769" s="419">
        <f t="shared" si="1028"/>
        <v>0</v>
      </c>
      <c r="BC2769" s="420">
        <f t="shared" si="1029"/>
        <v>0</v>
      </c>
      <c r="BD2769" s="313">
        <f t="shared" si="1030"/>
        <v>0</v>
      </c>
      <c r="BE2769" s="419">
        <f t="shared" si="1031"/>
        <v>0</v>
      </c>
      <c r="BF2769" s="420">
        <f t="shared" si="1032"/>
        <v>0</v>
      </c>
      <c r="BG2769" s="313">
        <f t="shared" si="1033"/>
        <v>0</v>
      </c>
      <c r="BH2769" s="419">
        <f t="shared" si="1034"/>
        <v>0</v>
      </c>
      <c r="BI2769" s="420">
        <f t="shared" si="1035"/>
        <v>0</v>
      </c>
      <c r="BJ2769" s="313">
        <f t="shared" si="1036"/>
        <v>0</v>
      </c>
      <c r="BK2769" s="419">
        <f t="shared" si="1037"/>
        <v>0</v>
      </c>
      <c r="BL2769" s="420">
        <f t="shared" si="1038"/>
        <v>0</v>
      </c>
      <c r="BM2769" s="313">
        <f t="shared" si="1039"/>
        <v>0</v>
      </c>
      <c r="BN2769" s="419">
        <f t="shared" si="1040"/>
        <v>0</v>
      </c>
      <c r="BO2769" s="420">
        <f t="shared" si="1041"/>
        <v>0</v>
      </c>
      <c r="BP2769" s="313">
        <f t="shared" si="1042"/>
        <v>0</v>
      </c>
      <c r="BQ2769" s="419">
        <f t="shared" si="1043"/>
        <v>0</v>
      </c>
      <c r="BR2769" s="420">
        <f t="shared" si="1044"/>
        <v>0</v>
      </c>
      <c r="BS2769" s="313">
        <f t="shared" si="1045"/>
        <v>0</v>
      </c>
      <c r="BT2769" s="419">
        <f t="shared" si="1046"/>
        <v>0</v>
      </c>
      <c r="BU2769" s="420">
        <f t="shared" si="1047"/>
        <v>0</v>
      </c>
      <c r="BV2769" s="313">
        <f t="shared" si="1048"/>
        <v>0</v>
      </c>
      <c r="BW2769" s="419">
        <f t="shared" si="1049"/>
        <v>0</v>
      </c>
      <c r="BX2769" s="420">
        <f t="shared" si="1050"/>
        <v>0</v>
      </c>
      <c r="BY2769" s="313">
        <f t="shared" si="1051"/>
        <v>0</v>
      </c>
      <c r="BZ2769" s="419">
        <f t="shared" si="1052"/>
        <v>0</v>
      </c>
      <c r="CA2769" s="420">
        <f t="shared" si="1053"/>
        <v>0</v>
      </c>
      <c r="CB2769" s="313">
        <f t="shared" si="1054"/>
        <v>0</v>
      </c>
      <c r="CC2769" s="419">
        <f t="shared" si="1055"/>
        <v>0</v>
      </c>
      <c r="CD2769" s="420">
        <f t="shared" si="1056"/>
        <v>0</v>
      </c>
      <c r="CE2769" s="313">
        <f t="shared" si="1057"/>
        <v>0</v>
      </c>
      <c r="CF2769" s="164"/>
      <c r="CG2769" s="272">
        <f t="shared" si="1058"/>
        <v>0</v>
      </c>
      <c r="CH2769" s="273" t="str">
        <f>IF(CG2769=0,"",
IF(SUM($CG$2675:CG2769)=1,CI2769,
IF($CG$2795&gt;SUM($CG$2675:CG2769),_xlfn.CONCAT(", ",CI2769),
IF($CG$2795=SUM($CG$2675:CG2769),_xlfn.CONCAT(" y ",CI2769)))))</f>
        <v/>
      </c>
      <c r="CI2769" s="156" t="s">
        <v>5249</v>
      </c>
    </row>
    <row r="2770" spans="1:87" ht="15" customHeight="1">
      <c r="A2770" s="57"/>
      <c r="B2770" s="26"/>
      <c r="C2770" s="165" t="s">
        <v>5250</v>
      </c>
      <c r="D2770" s="852" t="str">
        <f t="shared" si="1006"/>
        <v/>
      </c>
      <c r="E2770" s="853"/>
      <c r="F2770" s="853"/>
      <c r="G2770" s="853"/>
      <c r="H2770" s="853"/>
      <c r="I2770" s="853"/>
      <c r="J2770" s="853"/>
      <c r="K2770" s="853"/>
      <c r="L2770" s="854"/>
      <c r="M2770" s="614"/>
      <c r="N2770" s="614"/>
      <c r="O2770" s="614"/>
      <c r="P2770" s="614"/>
      <c r="Q2770" s="614"/>
      <c r="R2770" s="614"/>
      <c r="S2770" s="614"/>
      <c r="T2770" s="614"/>
      <c r="U2770" s="614"/>
      <c r="V2770" s="614"/>
      <c r="W2770" s="614"/>
      <c r="X2770" s="614"/>
      <c r="Y2770" s="614"/>
      <c r="Z2770" s="614"/>
      <c r="AA2770" s="614"/>
      <c r="AB2770" s="614"/>
      <c r="AC2770" s="614"/>
      <c r="AD2770" s="614"/>
      <c r="AE2770" s="164"/>
      <c r="AF2770" s="164"/>
      <c r="AG2770" s="419">
        <f t="shared" si="1007"/>
        <v>0</v>
      </c>
      <c r="AH2770" s="420">
        <f t="shared" si="1008"/>
        <v>0</v>
      </c>
      <c r="AI2770" s="313">
        <f t="shared" si="1009"/>
        <v>0</v>
      </c>
      <c r="AJ2770" s="419">
        <f t="shared" si="1010"/>
        <v>0</v>
      </c>
      <c r="AK2770" s="420">
        <f t="shared" si="1011"/>
        <v>0</v>
      </c>
      <c r="AL2770" s="313">
        <f t="shared" si="1012"/>
        <v>0</v>
      </c>
      <c r="AM2770" s="419">
        <f t="shared" si="1013"/>
        <v>0</v>
      </c>
      <c r="AN2770" s="420">
        <f t="shared" si="1014"/>
        <v>0</v>
      </c>
      <c r="AO2770" s="313">
        <f t="shared" si="1015"/>
        <v>0</v>
      </c>
      <c r="AP2770" s="419">
        <f t="shared" si="1016"/>
        <v>0</v>
      </c>
      <c r="AQ2770" s="420">
        <f t="shared" si="1017"/>
        <v>0</v>
      </c>
      <c r="AR2770" s="313">
        <f t="shared" si="1018"/>
        <v>0</v>
      </c>
      <c r="AS2770" s="419">
        <f t="shared" si="1019"/>
        <v>0</v>
      </c>
      <c r="AT2770" s="420">
        <f t="shared" si="1020"/>
        <v>0</v>
      </c>
      <c r="AU2770" s="313">
        <f t="shared" si="1021"/>
        <v>0</v>
      </c>
      <c r="AV2770" s="419">
        <f t="shared" si="1022"/>
        <v>0</v>
      </c>
      <c r="AW2770" s="420">
        <f t="shared" si="1023"/>
        <v>0</v>
      </c>
      <c r="AX2770" s="313">
        <f t="shared" si="1024"/>
        <v>0</v>
      </c>
      <c r="AY2770" s="419">
        <f t="shared" si="1025"/>
        <v>0</v>
      </c>
      <c r="AZ2770" s="420">
        <f t="shared" si="1026"/>
        <v>0</v>
      </c>
      <c r="BA2770" s="313">
        <f t="shared" si="1027"/>
        <v>0</v>
      </c>
      <c r="BB2770" s="419">
        <f t="shared" si="1028"/>
        <v>0</v>
      </c>
      <c r="BC2770" s="420">
        <f t="shared" si="1029"/>
        <v>0</v>
      </c>
      <c r="BD2770" s="313">
        <f t="shared" si="1030"/>
        <v>0</v>
      </c>
      <c r="BE2770" s="419">
        <f t="shared" si="1031"/>
        <v>0</v>
      </c>
      <c r="BF2770" s="420">
        <f t="shared" si="1032"/>
        <v>0</v>
      </c>
      <c r="BG2770" s="313">
        <f t="shared" si="1033"/>
        <v>0</v>
      </c>
      <c r="BH2770" s="419">
        <f t="shared" si="1034"/>
        <v>0</v>
      </c>
      <c r="BI2770" s="420">
        <f t="shared" si="1035"/>
        <v>0</v>
      </c>
      <c r="BJ2770" s="313">
        <f t="shared" si="1036"/>
        <v>0</v>
      </c>
      <c r="BK2770" s="419">
        <f t="shared" si="1037"/>
        <v>0</v>
      </c>
      <c r="BL2770" s="420">
        <f t="shared" si="1038"/>
        <v>0</v>
      </c>
      <c r="BM2770" s="313">
        <f t="shared" si="1039"/>
        <v>0</v>
      </c>
      <c r="BN2770" s="419">
        <f t="shared" si="1040"/>
        <v>0</v>
      </c>
      <c r="BO2770" s="420">
        <f t="shared" si="1041"/>
        <v>0</v>
      </c>
      <c r="BP2770" s="313">
        <f t="shared" si="1042"/>
        <v>0</v>
      </c>
      <c r="BQ2770" s="419">
        <f t="shared" si="1043"/>
        <v>0</v>
      </c>
      <c r="BR2770" s="420">
        <f t="shared" si="1044"/>
        <v>0</v>
      </c>
      <c r="BS2770" s="313">
        <f t="shared" si="1045"/>
        <v>0</v>
      </c>
      <c r="BT2770" s="419">
        <f t="shared" si="1046"/>
        <v>0</v>
      </c>
      <c r="BU2770" s="420">
        <f t="shared" si="1047"/>
        <v>0</v>
      </c>
      <c r="BV2770" s="313">
        <f t="shared" si="1048"/>
        <v>0</v>
      </c>
      <c r="BW2770" s="419">
        <f t="shared" si="1049"/>
        <v>0</v>
      </c>
      <c r="BX2770" s="420">
        <f t="shared" si="1050"/>
        <v>0</v>
      </c>
      <c r="BY2770" s="313">
        <f t="shared" si="1051"/>
        <v>0</v>
      </c>
      <c r="BZ2770" s="419">
        <f t="shared" si="1052"/>
        <v>0</v>
      </c>
      <c r="CA2770" s="420">
        <f t="shared" si="1053"/>
        <v>0</v>
      </c>
      <c r="CB2770" s="313">
        <f t="shared" si="1054"/>
        <v>0</v>
      </c>
      <c r="CC2770" s="419">
        <f t="shared" si="1055"/>
        <v>0</v>
      </c>
      <c r="CD2770" s="420">
        <f t="shared" si="1056"/>
        <v>0</v>
      </c>
      <c r="CE2770" s="313">
        <f t="shared" si="1057"/>
        <v>0</v>
      </c>
      <c r="CF2770" s="164"/>
      <c r="CG2770" s="272">
        <f t="shared" si="1058"/>
        <v>0</v>
      </c>
      <c r="CH2770" s="273" t="str">
        <f>IF(CG2770=0,"",
IF(SUM($CG$2675:CG2770)=1,CI2770,
IF($CG$2795&gt;SUM($CG$2675:CG2770),_xlfn.CONCAT(", ",CI2770),
IF($CG$2795=SUM($CG$2675:CG2770),_xlfn.CONCAT(" y ",CI2770)))))</f>
        <v/>
      </c>
      <c r="CI2770" s="156" t="s">
        <v>5251</v>
      </c>
    </row>
    <row r="2771" spans="1:87" ht="15" customHeight="1">
      <c r="A2771" s="57"/>
      <c r="B2771" s="26"/>
      <c r="C2771" s="165" t="s">
        <v>5252</v>
      </c>
      <c r="D2771" s="852" t="str">
        <f t="shared" si="1006"/>
        <v/>
      </c>
      <c r="E2771" s="853"/>
      <c r="F2771" s="853"/>
      <c r="G2771" s="853"/>
      <c r="H2771" s="853"/>
      <c r="I2771" s="853"/>
      <c r="J2771" s="853"/>
      <c r="K2771" s="853"/>
      <c r="L2771" s="854"/>
      <c r="M2771" s="614"/>
      <c r="N2771" s="614"/>
      <c r="O2771" s="614"/>
      <c r="P2771" s="614"/>
      <c r="Q2771" s="614"/>
      <c r="R2771" s="614"/>
      <c r="S2771" s="614"/>
      <c r="T2771" s="614"/>
      <c r="U2771" s="614"/>
      <c r="V2771" s="614"/>
      <c r="W2771" s="614"/>
      <c r="X2771" s="614"/>
      <c r="Y2771" s="614"/>
      <c r="Z2771" s="614"/>
      <c r="AA2771" s="614"/>
      <c r="AB2771" s="614"/>
      <c r="AC2771" s="614"/>
      <c r="AD2771" s="614"/>
      <c r="AE2771" s="164"/>
      <c r="AF2771" s="164"/>
      <c r="AG2771" s="419">
        <f t="shared" si="1007"/>
        <v>0</v>
      </c>
      <c r="AH2771" s="420">
        <f t="shared" si="1008"/>
        <v>0</v>
      </c>
      <c r="AI2771" s="313">
        <f t="shared" si="1009"/>
        <v>0</v>
      </c>
      <c r="AJ2771" s="419">
        <f t="shared" si="1010"/>
        <v>0</v>
      </c>
      <c r="AK2771" s="420">
        <f t="shared" si="1011"/>
        <v>0</v>
      </c>
      <c r="AL2771" s="313">
        <f t="shared" si="1012"/>
        <v>0</v>
      </c>
      <c r="AM2771" s="419">
        <f t="shared" si="1013"/>
        <v>0</v>
      </c>
      <c r="AN2771" s="420">
        <f t="shared" si="1014"/>
        <v>0</v>
      </c>
      <c r="AO2771" s="313">
        <f t="shared" si="1015"/>
        <v>0</v>
      </c>
      <c r="AP2771" s="419">
        <f t="shared" si="1016"/>
        <v>0</v>
      </c>
      <c r="AQ2771" s="420">
        <f t="shared" si="1017"/>
        <v>0</v>
      </c>
      <c r="AR2771" s="313">
        <f t="shared" si="1018"/>
        <v>0</v>
      </c>
      <c r="AS2771" s="419">
        <f t="shared" si="1019"/>
        <v>0</v>
      </c>
      <c r="AT2771" s="420">
        <f t="shared" si="1020"/>
        <v>0</v>
      </c>
      <c r="AU2771" s="313">
        <f t="shared" si="1021"/>
        <v>0</v>
      </c>
      <c r="AV2771" s="419">
        <f t="shared" si="1022"/>
        <v>0</v>
      </c>
      <c r="AW2771" s="420">
        <f t="shared" si="1023"/>
        <v>0</v>
      </c>
      <c r="AX2771" s="313">
        <f t="shared" si="1024"/>
        <v>0</v>
      </c>
      <c r="AY2771" s="419">
        <f t="shared" si="1025"/>
        <v>0</v>
      </c>
      <c r="AZ2771" s="420">
        <f t="shared" si="1026"/>
        <v>0</v>
      </c>
      <c r="BA2771" s="313">
        <f t="shared" si="1027"/>
        <v>0</v>
      </c>
      <c r="BB2771" s="419">
        <f t="shared" si="1028"/>
        <v>0</v>
      </c>
      <c r="BC2771" s="420">
        <f t="shared" si="1029"/>
        <v>0</v>
      </c>
      <c r="BD2771" s="313">
        <f t="shared" si="1030"/>
        <v>0</v>
      </c>
      <c r="BE2771" s="419">
        <f t="shared" si="1031"/>
        <v>0</v>
      </c>
      <c r="BF2771" s="420">
        <f t="shared" si="1032"/>
        <v>0</v>
      </c>
      <c r="BG2771" s="313">
        <f t="shared" si="1033"/>
        <v>0</v>
      </c>
      <c r="BH2771" s="419">
        <f t="shared" si="1034"/>
        <v>0</v>
      </c>
      <c r="BI2771" s="420">
        <f t="shared" si="1035"/>
        <v>0</v>
      </c>
      <c r="BJ2771" s="313">
        <f t="shared" si="1036"/>
        <v>0</v>
      </c>
      <c r="BK2771" s="419">
        <f t="shared" si="1037"/>
        <v>0</v>
      </c>
      <c r="BL2771" s="420">
        <f t="shared" si="1038"/>
        <v>0</v>
      </c>
      <c r="BM2771" s="313">
        <f t="shared" si="1039"/>
        <v>0</v>
      </c>
      <c r="BN2771" s="419">
        <f t="shared" si="1040"/>
        <v>0</v>
      </c>
      <c r="BO2771" s="420">
        <f t="shared" si="1041"/>
        <v>0</v>
      </c>
      <c r="BP2771" s="313">
        <f t="shared" si="1042"/>
        <v>0</v>
      </c>
      <c r="BQ2771" s="419">
        <f t="shared" si="1043"/>
        <v>0</v>
      </c>
      <c r="BR2771" s="420">
        <f t="shared" si="1044"/>
        <v>0</v>
      </c>
      <c r="BS2771" s="313">
        <f t="shared" si="1045"/>
        <v>0</v>
      </c>
      <c r="BT2771" s="419">
        <f t="shared" si="1046"/>
        <v>0</v>
      </c>
      <c r="BU2771" s="420">
        <f t="shared" si="1047"/>
        <v>0</v>
      </c>
      <c r="BV2771" s="313">
        <f t="shared" si="1048"/>
        <v>0</v>
      </c>
      <c r="BW2771" s="419">
        <f t="shared" si="1049"/>
        <v>0</v>
      </c>
      <c r="BX2771" s="420">
        <f t="shared" si="1050"/>
        <v>0</v>
      </c>
      <c r="BY2771" s="313">
        <f t="shared" si="1051"/>
        <v>0</v>
      </c>
      <c r="BZ2771" s="419">
        <f t="shared" si="1052"/>
        <v>0</v>
      </c>
      <c r="CA2771" s="420">
        <f t="shared" si="1053"/>
        <v>0</v>
      </c>
      <c r="CB2771" s="313">
        <f t="shared" si="1054"/>
        <v>0</v>
      </c>
      <c r="CC2771" s="419">
        <f t="shared" si="1055"/>
        <v>0</v>
      </c>
      <c r="CD2771" s="420">
        <f t="shared" si="1056"/>
        <v>0</v>
      </c>
      <c r="CE2771" s="313">
        <f t="shared" si="1057"/>
        <v>0</v>
      </c>
      <c r="CF2771" s="164"/>
      <c r="CG2771" s="272">
        <f t="shared" si="1058"/>
        <v>0</v>
      </c>
      <c r="CH2771" s="273" t="str">
        <f>IF(CG2771=0,"",
IF(SUM($CG$2675:CG2771)=1,CI2771,
IF($CG$2795&gt;SUM($CG$2675:CG2771),_xlfn.CONCAT(", ",CI2771),
IF($CG$2795=SUM($CG$2675:CG2771),_xlfn.CONCAT(" y ",CI2771)))))</f>
        <v/>
      </c>
      <c r="CI2771" s="156" t="s">
        <v>5253</v>
      </c>
    </row>
    <row r="2772" spans="1:87" ht="15" customHeight="1">
      <c r="A2772" s="57"/>
      <c r="B2772" s="26"/>
      <c r="C2772" s="165" t="s">
        <v>5254</v>
      </c>
      <c r="D2772" s="852" t="str">
        <f t="shared" si="1006"/>
        <v/>
      </c>
      <c r="E2772" s="853"/>
      <c r="F2772" s="853"/>
      <c r="G2772" s="853"/>
      <c r="H2772" s="853"/>
      <c r="I2772" s="853"/>
      <c r="J2772" s="853"/>
      <c r="K2772" s="853"/>
      <c r="L2772" s="854"/>
      <c r="M2772" s="614"/>
      <c r="N2772" s="614"/>
      <c r="O2772" s="614"/>
      <c r="P2772" s="614"/>
      <c r="Q2772" s="614"/>
      <c r="R2772" s="614"/>
      <c r="S2772" s="614"/>
      <c r="T2772" s="614"/>
      <c r="U2772" s="614"/>
      <c r="V2772" s="614"/>
      <c r="W2772" s="614"/>
      <c r="X2772" s="614"/>
      <c r="Y2772" s="614"/>
      <c r="Z2772" s="614"/>
      <c r="AA2772" s="614"/>
      <c r="AB2772" s="614"/>
      <c r="AC2772" s="614"/>
      <c r="AD2772" s="614"/>
      <c r="AE2772" s="164"/>
      <c r="AF2772" s="164"/>
      <c r="AG2772" s="419">
        <f t="shared" si="1007"/>
        <v>0</v>
      </c>
      <c r="AH2772" s="420">
        <f t="shared" si="1008"/>
        <v>0</v>
      </c>
      <c r="AI2772" s="313">
        <f t="shared" si="1009"/>
        <v>0</v>
      </c>
      <c r="AJ2772" s="419">
        <f t="shared" si="1010"/>
        <v>0</v>
      </c>
      <c r="AK2772" s="420">
        <f t="shared" si="1011"/>
        <v>0</v>
      </c>
      <c r="AL2772" s="313">
        <f t="shared" si="1012"/>
        <v>0</v>
      </c>
      <c r="AM2772" s="419">
        <f t="shared" si="1013"/>
        <v>0</v>
      </c>
      <c r="AN2772" s="420">
        <f t="shared" si="1014"/>
        <v>0</v>
      </c>
      <c r="AO2772" s="313">
        <f t="shared" si="1015"/>
        <v>0</v>
      </c>
      <c r="AP2772" s="419">
        <f t="shared" si="1016"/>
        <v>0</v>
      </c>
      <c r="AQ2772" s="420">
        <f t="shared" si="1017"/>
        <v>0</v>
      </c>
      <c r="AR2772" s="313">
        <f t="shared" si="1018"/>
        <v>0</v>
      </c>
      <c r="AS2772" s="419">
        <f t="shared" si="1019"/>
        <v>0</v>
      </c>
      <c r="AT2772" s="420">
        <f t="shared" si="1020"/>
        <v>0</v>
      </c>
      <c r="AU2772" s="313">
        <f t="shared" si="1021"/>
        <v>0</v>
      </c>
      <c r="AV2772" s="419">
        <f t="shared" si="1022"/>
        <v>0</v>
      </c>
      <c r="AW2772" s="420">
        <f t="shared" si="1023"/>
        <v>0</v>
      </c>
      <c r="AX2772" s="313">
        <f t="shared" si="1024"/>
        <v>0</v>
      </c>
      <c r="AY2772" s="419">
        <f t="shared" si="1025"/>
        <v>0</v>
      </c>
      <c r="AZ2772" s="420">
        <f t="shared" si="1026"/>
        <v>0</v>
      </c>
      <c r="BA2772" s="313">
        <f t="shared" si="1027"/>
        <v>0</v>
      </c>
      <c r="BB2772" s="419">
        <f t="shared" si="1028"/>
        <v>0</v>
      </c>
      <c r="BC2772" s="420">
        <f t="shared" si="1029"/>
        <v>0</v>
      </c>
      <c r="BD2772" s="313">
        <f t="shared" si="1030"/>
        <v>0</v>
      </c>
      <c r="BE2772" s="419">
        <f t="shared" si="1031"/>
        <v>0</v>
      </c>
      <c r="BF2772" s="420">
        <f t="shared" si="1032"/>
        <v>0</v>
      </c>
      <c r="BG2772" s="313">
        <f t="shared" si="1033"/>
        <v>0</v>
      </c>
      <c r="BH2772" s="419">
        <f t="shared" si="1034"/>
        <v>0</v>
      </c>
      <c r="BI2772" s="420">
        <f t="shared" si="1035"/>
        <v>0</v>
      </c>
      <c r="BJ2772" s="313">
        <f t="shared" si="1036"/>
        <v>0</v>
      </c>
      <c r="BK2772" s="419">
        <f t="shared" si="1037"/>
        <v>0</v>
      </c>
      <c r="BL2772" s="420">
        <f t="shared" si="1038"/>
        <v>0</v>
      </c>
      <c r="BM2772" s="313">
        <f t="shared" si="1039"/>
        <v>0</v>
      </c>
      <c r="BN2772" s="419">
        <f t="shared" si="1040"/>
        <v>0</v>
      </c>
      <c r="BO2772" s="420">
        <f t="shared" si="1041"/>
        <v>0</v>
      </c>
      <c r="BP2772" s="313">
        <f t="shared" si="1042"/>
        <v>0</v>
      </c>
      <c r="BQ2772" s="419">
        <f t="shared" si="1043"/>
        <v>0</v>
      </c>
      <c r="BR2772" s="420">
        <f t="shared" si="1044"/>
        <v>0</v>
      </c>
      <c r="BS2772" s="313">
        <f t="shared" si="1045"/>
        <v>0</v>
      </c>
      <c r="BT2772" s="419">
        <f t="shared" si="1046"/>
        <v>0</v>
      </c>
      <c r="BU2772" s="420">
        <f t="shared" si="1047"/>
        <v>0</v>
      </c>
      <c r="BV2772" s="313">
        <f t="shared" si="1048"/>
        <v>0</v>
      </c>
      <c r="BW2772" s="419">
        <f t="shared" si="1049"/>
        <v>0</v>
      </c>
      <c r="BX2772" s="420">
        <f t="shared" si="1050"/>
        <v>0</v>
      </c>
      <c r="BY2772" s="313">
        <f t="shared" si="1051"/>
        <v>0</v>
      </c>
      <c r="BZ2772" s="419">
        <f t="shared" si="1052"/>
        <v>0</v>
      </c>
      <c r="CA2772" s="420">
        <f t="shared" si="1053"/>
        <v>0</v>
      </c>
      <c r="CB2772" s="313">
        <f t="shared" si="1054"/>
        <v>0</v>
      </c>
      <c r="CC2772" s="419">
        <f t="shared" si="1055"/>
        <v>0</v>
      </c>
      <c r="CD2772" s="420">
        <f t="shared" si="1056"/>
        <v>0</v>
      </c>
      <c r="CE2772" s="313">
        <f t="shared" si="1057"/>
        <v>0</v>
      </c>
      <c r="CF2772" s="164"/>
      <c r="CG2772" s="272">
        <f t="shared" si="1058"/>
        <v>0</v>
      </c>
      <c r="CH2772" s="273" t="str">
        <f>IF(CG2772=0,"",
IF(SUM($CG$2675:CG2772)=1,CI2772,
IF($CG$2795&gt;SUM($CG$2675:CG2772),_xlfn.CONCAT(", ",CI2772),
IF($CG$2795=SUM($CG$2675:CG2772),_xlfn.CONCAT(" y ",CI2772)))))</f>
        <v/>
      </c>
      <c r="CI2772" s="156" t="s">
        <v>5255</v>
      </c>
    </row>
    <row r="2773" spans="1:87" ht="15" customHeight="1">
      <c r="A2773" s="57"/>
      <c r="B2773" s="26"/>
      <c r="C2773" s="165" t="s">
        <v>5256</v>
      </c>
      <c r="D2773" s="852" t="str">
        <f t="shared" si="1006"/>
        <v/>
      </c>
      <c r="E2773" s="853"/>
      <c r="F2773" s="853"/>
      <c r="G2773" s="853"/>
      <c r="H2773" s="853"/>
      <c r="I2773" s="853"/>
      <c r="J2773" s="853"/>
      <c r="K2773" s="853"/>
      <c r="L2773" s="854"/>
      <c r="M2773" s="614"/>
      <c r="N2773" s="614"/>
      <c r="O2773" s="614"/>
      <c r="P2773" s="614"/>
      <c r="Q2773" s="614"/>
      <c r="R2773" s="614"/>
      <c r="S2773" s="614"/>
      <c r="T2773" s="614"/>
      <c r="U2773" s="614"/>
      <c r="V2773" s="614"/>
      <c r="W2773" s="614"/>
      <c r="X2773" s="614"/>
      <c r="Y2773" s="614"/>
      <c r="Z2773" s="614"/>
      <c r="AA2773" s="614"/>
      <c r="AB2773" s="614"/>
      <c r="AC2773" s="614"/>
      <c r="AD2773" s="614"/>
      <c r="AE2773" s="164"/>
      <c r="AF2773" s="164"/>
      <c r="AG2773" s="419">
        <f t="shared" si="1007"/>
        <v>0</v>
      </c>
      <c r="AH2773" s="420">
        <f t="shared" si="1008"/>
        <v>0</v>
      </c>
      <c r="AI2773" s="313">
        <f t="shared" si="1009"/>
        <v>0</v>
      </c>
      <c r="AJ2773" s="419">
        <f t="shared" si="1010"/>
        <v>0</v>
      </c>
      <c r="AK2773" s="420">
        <f t="shared" si="1011"/>
        <v>0</v>
      </c>
      <c r="AL2773" s="313">
        <f t="shared" si="1012"/>
        <v>0</v>
      </c>
      <c r="AM2773" s="419">
        <f t="shared" si="1013"/>
        <v>0</v>
      </c>
      <c r="AN2773" s="420">
        <f t="shared" si="1014"/>
        <v>0</v>
      </c>
      <c r="AO2773" s="313">
        <f t="shared" si="1015"/>
        <v>0</v>
      </c>
      <c r="AP2773" s="419">
        <f t="shared" si="1016"/>
        <v>0</v>
      </c>
      <c r="AQ2773" s="420">
        <f t="shared" si="1017"/>
        <v>0</v>
      </c>
      <c r="AR2773" s="313">
        <f t="shared" si="1018"/>
        <v>0</v>
      </c>
      <c r="AS2773" s="419">
        <f t="shared" si="1019"/>
        <v>0</v>
      </c>
      <c r="AT2773" s="420">
        <f t="shared" si="1020"/>
        <v>0</v>
      </c>
      <c r="AU2773" s="313">
        <f t="shared" si="1021"/>
        <v>0</v>
      </c>
      <c r="AV2773" s="419">
        <f t="shared" si="1022"/>
        <v>0</v>
      </c>
      <c r="AW2773" s="420">
        <f t="shared" si="1023"/>
        <v>0</v>
      </c>
      <c r="AX2773" s="313">
        <f t="shared" si="1024"/>
        <v>0</v>
      </c>
      <c r="AY2773" s="419">
        <f t="shared" si="1025"/>
        <v>0</v>
      </c>
      <c r="AZ2773" s="420">
        <f t="shared" si="1026"/>
        <v>0</v>
      </c>
      <c r="BA2773" s="313">
        <f t="shared" si="1027"/>
        <v>0</v>
      </c>
      <c r="BB2773" s="419">
        <f t="shared" si="1028"/>
        <v>0</v>
      </c>
      <c r="BC2773" s="420">
        <f t="shared" si="1029"/>
        <v>0</v>
      </c>
      <c r="BD2773" s="313">
        <f t="shared" si="1030"/>
        <v>0</v>
      </c>
      <c r="BE2773" s="419">
        <f t="shared" si="1031"/>
        <v>0</v>
      </c>
      <c r="BF2773" s="420">
        <f t="shared" si="1032"/>
        <v>0</v>
      </c>
      <c r="BG2773" s="313">
        <f t="shared" si="1033"/>
        <v>0</v>
      </c>
      <c r="BH2773" s="419">
        <f t="shared" si="1034"/>
        <v>0</v>
      </c>
      <c r="BI2773" s="420">
        <f t="shared" si="1035"/>
        <v>0</v>
      </c>
      <c r="BJ2773" s="313">
        <f t="shared" si="1036"/>
        <v>0</v>
      </c>
      <c r="BK2773" s="419">
        <f t="shared" si="1037"/>
        <v>0</v>
      </c>
      <c r="BL2773" s="420">
        <f t="shared" si="1038"/>
        <v>0</v>
      </c>
      <c r="BM2773" s="313">
        <f t="shared" si="1039"/>
        <v>0</v>
      </c>
      <c r="BN2773" s="419">
        <f t="shared" si="1040"/>
        <v>0</v>
      </c>
      <c r="BO2773" s="420">
        <f t="shared" si="1041"/>
        <v>0</v>
      </c>
      <c r="BP2773" s="313">
        <f t="shared" si="1042"/>
        <v>0</v>
      </c>
      <c r="BQ2773" s="419">
        <f t="shared" si="1043"/>
        <v>0</v>
      </c>
      <c r="BR2773" s="420">
        <f t="shared" si="1044"/>
        <v>0</v>
      </c>
      <c r="BS2773" s="313">
        <f t="shared" si="1045"/>
        <v>0</v>
      </c>
      <c r="BT2773" s="419">
        <f t="shared" si="1046"/>
        <v>0</v>
      </c>
      <c r="BU2773" s="420">
        <f t="shared" si="1047"/>
        <v>0</v>
      </c>
      <c r="BV2773" s="313">
        <f t="shared" si="1048"/>
        <v>0</v>
      </c>
      <c r="BW2773" s="419">
        <f t="shared" si="1049"/>
        <v>0</v>
      </c>
      <c r="BX2773" s="420">
        <f t="shared" si="1050"/>
        <v>0</v>
      </c>
      <c r="BY2773" s="313">
        <f t="shared" si="1051"/>
        <v>0</v>
      </c>
      <c r="BZ2773" s="419">
        <f t="shared" si="1052"/>
        <v>0</v>
      </c>
      <c r="CA2773" s="420">
        <f t="shared" si="1053"/>
        <v>0</v>
      </c>
      <c r="CB2773" s="313">
        <f t="shared" si="1054"/>
        <v>0</v>
      </c>
      <c r="CC2773" s="419">
        <f t="shared" si="1055"/>
        <v>0</v>
      </c>
      <c r="CD2773" s="420">
        <f t="shared" si="1056"/>
        <v>0</v>
      </c>
      <c r="CE2773" s="313">
        <f t="shared" si="1057"/>
        <v>0</v>
      </c>
      <c r="CF2773" s="164"/>
      <c r="CG2773" s="272">
        <f t="shared" si="1058"/>
        <v>0</v>
      </c>
      <c r="CH2773" s="273" t="str">
        <f>IF(CG2773=0,"",
IF(SUM($CG$2675:CG2773)=1,CI2773,
IF($CG$2795&gt;SUM($CG$2675:CG2773),_xlfn.CONCAT(", ",CI2773),
IF($CG$2795=SUM($CG$2675:CG2773),_xlfn.CONCAT(" y ",CI2773)))))</f>
        <v/>
      </c>
      <c r="CI2773" s="156" t="s">
        <v>5257</v>
      </c>
    </row>
    <row r="2774" spans="1:87" ht="15" customHeight="1">
      <c r="A2774" s="57"/>
      <c r="B2774" s="26"/>
      <c r="C2774" s="661" t="s">
        <v>5258</v>
      </c>
      <c r="D2774" s="852" t="str">
        <f t="shared" si="1006"/>
        <v/>
      </c>
      <c r="E2774" s="853"/>
      <c r="F2774" s="853"/>
      <c r="G2774" s="853"/>
      <c r="H2774" s="853"/>
      <c r="I2774" s="853"/>
      <c r="J2774" s="853"/>
      <c r="K2774" s="853"/>
      <c r="L2774" s="854"/>
      <c r="M2774" s="614"/>
      <c r="N2774" s="614"/>
      <c r="O2774" s="614"/>
      <c r="P2774" s="614"/>
      <c r="Q2774" s="614"/>
      <c r="R2774" s="614"/>
      <c r="S2774" s="614"/>
      <c r="T2774" s="614"/>
      <c r="U2774" s="614"/>
      <c r="V2774" s="614"/>
      <c r="W2774" s="614"/>
      <c r="X2774" s="614"/>
      <c r="Y2774" s="614"/>
      <c r="Z2774" s="614"/>
      <c r="AA2774" s="614"/>
      <c r="AB2774" s="614"/>
      <c r="AC2774" s="614"/>
      <c r="AD2774" s="614"/>
      <c r="AE2774" s="164"/>
      <c r="AF2774" s="164"/>
      <c r="AG2774" s="419">
        <f t="shared" si="1007"/>
        <v>0</v>
      </c>
      <c r="AH2774" s="420">
        <f t="shared" si="1008"/>
        <v>0</v>
      </c>
      <c r="AI2774" s="313">
        <f t="shared" si="1009"/>
        <v>0</v>
      </c>
      <c r="AJ2774" s="419">
        <f t="shared" si="1010"/>
        <v>0</v>
      </c>
      <c r="AK2774" s="420">
        <f t="shared" si="1011"/>
        <v>0</v>
      </c>
      <c r="AL2774" s="313">
        <f t="shared" si="1012"/>
        <v>0</v>
      </c>
      <c r="AM2774" s="419">
        <f t="shared" si="1013"/>
        <v>0</v>
      </c>
      <c r="AN2774" s="420">
        <f t="shared" si="1014"/>
        <v>0</v>
      </c>
      <c r="AO2774" s="313">
        <f t="shared" si="1015"/>
        <v>0</v>
      </c>
      <c r="AP2774" s="419">
        <f t="shared" si="1016"/>
        <v>0</v>
      </c>
      <c r="AQ2774" s="420">
        <f t="shared" si="1017"/>
        <v>0</v>
      </c>
      <c r="AR2774" s="313">
        <f t="shared" si="1018"/>
        <v>0</v>
      </c>
      <c r="AS2774" s="419">
        <f t="shared" si="1019"/>
        <v>0</v>
      </c>
      <c r="AT2774" s="420">
        <f t="shared" si="1020"/>
        <v>0</v>
      </c>
      <c r="AU2774" s="313">
        <f t="shared" si="1021"/>
        <v>0</v>
      </c>
      <c r="AV2774" s="419">
        <f t="shared" si="1022"/>
        <v>0</v>
      </c>
      <c r="AW2774" s="420">
        <f t="shared" si="1023"/>
        <v>0</v>
      </c>
      <c r="AX2774" s="313">
        <f t="shared" si="1024"/>
        <v>0</v>
      </c>
      <c r="AY2774" s="419">
        <f t="shared" si="1025"/>
        <v>0</v>
      </c>
      <c r="AZ2774" s="420">
        <f t="shared" si="1026"/>
        <v>0</v>
      </c>
      <c r="BA2774" s="313">
        <f t="shared" si="1027"/>
        <v>0</v>
      </c>
      <c r="BB2774" s="419">
        <f t="shared" si="1028"/>
        <v>0</v>
      </c>
      <c r="BC2774" s="420">
        <f t="shared" si="1029"/>
        <v>0</v>
      </c>
      <c r="BD2774" s="313">
        <f t="shared" si="1030"/>
        <v>0</v>
      </c>
      <c r="BE2774" s="419">
        <f t="shared" si="1031"/>
        <v>0</v>
      </c>
      <c r="BF2774" s="420">
        <f t="shared" si="1032"/>
        <v>0</v>
      </c>
      <c r="BG2774" s="313">
        <f t="shared" si="1033"/>
        <v>0</v>
      </c>
      <c r="BH2774" s="419">
        <f t="shared" si="1034"/>
        <v>0</v>
      </c>
      <c r="BI2774" s="420">
        <f t="shared" si="1035"/>
        <v>0</v>
      </c>
      <c r="BJ2774" s="313">
        <f t="shared" si="1036"/>
        <v>0</v>
      </c>
      <c r="BK2774" s="419">
        <f t="shared" si="1037"/>
        <v>0</v>
      </c>
      <c r="BL2774" s="420">
        <f t="shared" si="1038"/>
        <v>0</v>
      </c>
      <c r="BM2774" s="313">
        <f t="shared" si="1039"/>
        <v>0</v>
      </c>
      <c r="BN2774" s="419">
        <f t="shared" si="1040"/>
        <v>0</v>
      </c>
      <c r="BO2774" s="420">
        <f t="shared" si="1041"/>
        <v>0</v>
      </c>
      <c r="BP2774" s="313">
        <f t="shared" si="1042"/>
        <v>0</v>
      </c>
      <c r="BQ2774" s="419">
        <f t="shared" si="1043"/>
        <v>0</v>
      </c>
      <c r="BR2774" s="420">
        <f t="shared" si="1044"/>
        <v>0</v>
      </c>
      <c r="BS2774" s="313">
        <f t="shared" si="1045"/>
        <v>0</v>
      </c>
      <c r="BT2774" s="419">
        <f t="shared" si="1046"/>
        <v>0</v>
      </c>
      <c r="BU2774" s="420">
        <f t="shared" si="1047"/>
        <v>0</v>
      </c>
      <c r="BV2774" s="313">
        <f t="shared" si="1048"/>
        <v>0</v>
      </c>
      <c r="BW2774" s="419">
        <f t="shared" si="1049"/>
        <v>0</v>
      </c>
      <c r="BX2774" s="420">
        <f t="shared" si="1050"/>
        <v>0</v>
      </c>
      <c r="BY2774" s="313">
        <f t="shared" si="1051"/>
        <v>0</v>
      </c>
      <c r="BZ2774" s="419">
        <f t="shared" si="1052"/>
        <v>0</v>
      </c>
      <c r="CA2774" s="420">
        <f t="shared" si="1053"/>
        <v>0</v>
      </c>
      <c r="CB2774" s="313">
        <f t="shared" si="1054"/>
        <v>0</v>
      </c>
      <c r="CC2774" s="419">
        <f t="shared" si="1055"/>
        <v>0</v>
      </c>
      <c r="CD2774" s="420">
        <f t="shared" si="1056"/>
        <v>0</v>
      </c>
      <c r="CE2774" s="313">
        <f t="shared" si="1057"/>
        <v>0</v>
      </c>
      <c r="CF2774" s="164"/>
      <c r="CG2774" s="272">
        <f t="shared" si="1058"/>
        <v>0</v>
      </c>
      <c r="CH2774" s="273" t="str">
        <f>IF(CG2774=0,"",
IF(SUM($CG$2675:CG2774)=1,CI2774,
IF($CG$2795&gt;SUM($CG$2675:CG2774),_xlfn.CONCAT(", ",CI2774),
IF($CG$2795=SUM($CG$2675:CG2774),_xlfn.CONCAT(" y ",CI2774)))))</f>
        <v/>
      </c>
      <c r="CI2774" s="156" t="s">
        <v>5259</v>
      </c>
    </row>
    <row r="2775" spans="1:87" ht="15" customHeight="1">
      <c r="A2775" s="57"/>
      <c r="B2775" s="26"/>
      <c r="C2775" s="157" t="s">
        <v>5260</v>
      </c>
      <c r="D2775" s="852" t="str">
        <f t="shared" si="1006"/>
        <v/>
      </c>
      <c r="E2775" s="853"/>
      <c r="F2775" s="853"/>
      <c r="G2775" s="853"/>
      <c r="H2775" s="853"/>
      <c r="I2775" s="853"/>
      <c r="J2775" s="853"/>
      <c r="K2775" s="853"/>
      <c r="L2775" s="854"/>
      <c r="M2775" s="617"/>
      <c r="N2775" s="617"/>
      <c r="O2775" s="617"/>
      <c r="P2775" s="617"/>
      <c r="Q2775" s="617"/>
      <c r="R2775" s="617"/>
      <c r="S2775" s="617"/>
      <c r="T2775" s="617"/>
      <c r="U2775" s="617"/>
      <c r="V2775" s="617"/>
      <c r="W2775" s="617"/>
      <c r="X2775" s="617"/>
      <c r="Y2775" s="617"/>
      <c r="Z2775" s="617"/>
      <c r="AA2775" s="617"/>
      <c r="AB2775" s="617"/>
      <c r="AC2775" s="617"/>
      <c r="AD2775" s="617"/>
      <c r="AE2775" s="164"/>
      <c r="AF2775" s="164"/>
      <c r="AG2775" s="419">
        <f t="shared" si="1007"/>
        <v>0</v>
      </c>
      <c r="AH2775" s="420">
        <f t="shared" si="1008"/>
        <v>0</v>
      </c>
      <c r="AI2775" s="313">
        <f t="shared" si="1009"/>
        <v>0</v>
      </c>
      <c r="AJ2775" s="419">
        <f t="shared" si="1010"/>
        <v>0</v>
      </c>
      <c r="AK2775" s="420">
        <f t="shared" si="1011"/>
        <v>0</v>
      </c>
      <c r="AL2775" s="313">
        <f t="shared" si="1012"/>
        <v>0</v>
      </c>
      <c r="AM2775" s="419">
        <f t="shared" si="1013"/>
        <v>0</v>
      </c>
      <c r="AN2775" s="420">
        <f t="shared" si="1014"/>
        <v>0</v>
      </c>
      <c r="AO2775" s="313">
        <f t="shared" si="1015"/>
        <v>0</v>
      </c>
      <c r="AP2775" s="419">
        <f t="shared" si="1016"/>
        <v>0</v>
      </c>
      <c r="AQ2775" s="420">
        <f t="shared" si="1017"/>
        <v>0</v>
      </c>
      <c r="AR2775" s="313">
        <f t="shared" si="1018"/>
        <v>0</v>
      </c>
      <c r="AS2775" s="419">
        <f t="shared" si="1019"/>
        <v>0</v>
      </c>
      <c r="AT2775" s="420">
        <f t="shared" si="1020"/>
        <v>0</v>
      </c>
      <c r="AU2775" s="313">
        <f t="shared" si="1021"/>
        <v>0</v>
      </c>
      <c r="AV2775" s="419">
        <f t="shared" si="1022"/>
        <v>0</v>
      </c>
      <c r="AW2775" s="420">
        <f t="shared" si="1023"/>
        <v>0</v>
      </c>
      <c r="AX2775" s="313">
        <f t="shared" si="1024"/>
        <v>0</v>
      </c>
      <c r="AY2775" s="419">
        <f t="shared" si="1025"/>
        <v>0</v>
      </c>
      <c r="AZ2775" s="420">
        <f t="shared" si="1026"/>
        <v>0</v>
      </c>
      <c r="BA2775" s="313">
        <f t="shared" si="1027"/>
        <v>0</v>
      </c>
      <c r="BB2775" s="419">
        <f t="shared" si="1028"/>
        <v>0</v>
      </c>
      <c r="BC2775" s="420">
        <f t="shared" si="1029"/>
        <v>0</v>
      </c>
      <c r="BD2775" s="313">
        <f t="shared" si="1030"/>
        <v>0</v>
      </c>
      <c r="BE2775" s="419">
        <f t="shared" si="1031"/>
        <v>0</v>
      </c>
      <c r="BF2775" s="420">
        <f t="shared" si="1032"/>
        <v>0</v>
      </c>
      <c r="BG2775" s="313">
        <f t="shared" si="1033"/>
        <v>0</v>
      </c>
      <c r="BH2775" s="419">
        <f t="shared" si="1034"/>
        <v>0</v>
      </c>
      <c r="BI2775" s="420">
        <f t="shared" si="1035"/>
        <v>0</v>
      </c>
      <c r="BJ2775" s="313">
        <f t="shared" si="1036"/>
        <v>0</v>
      </c>
      <c r="BK2775" s="419">
        <f t="shared" si="1037"/>
        <v>0</v>
      </c>
      <c r="BL2775" s="420">
        <f t="shared" si="1038"/>
        <v>0</v>
      </c>
      <c r="BM2775" s="313">
        <f t="shared" si="1039"/>
        <v>0</v>
      </c>
      <c r="BN2775" s="419">
        <f t="shared" si="1040"/>
        <v>0</v>
      </c>
      <c r="BO2775" s="420">
        <f t="shared" si="1041"/>
        <v>0</v>
      </c>
      <c r="BP2775" s="313">
        <f t="shared" si="1042"/>
        <v>0</v>
      </c>
      <c r="BQ2775" s="419">
        <f t="shared" si="1043"/>
        <v>0</v>
      </c>
      <c r="BR2775" s="420">
        <f t="shared" si="1044"/>
        <v>0</v>
      </c>
      <c r="BS2775" s="313">
        <f t="shared" si="1045"/>
        <v>0</v>
      </c>
      <c r="BT2775" s="419">
        <f t="shared" si="1046"/>
        <v>0</v>
      </c>
      <c r="BU2775" s="420">
        <f t="shared" si="1047"/>
        <v>0</v>
      </c>
      <c r="BV2775" s="313">
        <f t="shared" si="1048"/>
        <v>0</v>
      </c>
      <c r="BW2775" s="419">
        <f t="shared" si="1049"/>
        <v>0</v>
      </c>
      <c r="BX2775" s="420">
        <f t="shared" si="1050"/>
        <v>0</v>
      </c>
      <c r="BY2775" s="313">
        <f t="shared" si="1051"/>
        <v>0</v>
      </c>
      <c r="BZ2775" s="419">
        <f t="shared" si="1052"/>
        <v>0</v>
      </c>
      <c r="CA2775" s="420">
        <f t="shared" si="1053"/>
        <v>0</v>
      </c>
      <c r="CB2775" s="313">
        <f t="shared" si="1054"/>
        <v>0</v>
      </c>
      <c r="CC2775" s="419">
        <f t="shared" si="1055"/>
        <v>0</v>
      </c>
      <c r="CD2775" s="420">
        <f t="shared" si="1056"/>
        <v>0</v>
      </c>
      <c r="CE2775" s="313">
        <f t="shared" si="1057"/>
        <v>0</v>
      </c>
      <c r="CF2775" s="164"/>
      <c r="CG2775" s="272">
        <f t="shared" si="1058"/>
        <v>0</v>
      </c>
      <c r="CH2775" s="273" t="str">
        <f>IF(CG2775=0,"",
IF(SUM($CG$2675:CG2775)=1,CI2775,
IF($CG$2795&gt;SUM($CG$2675:CG2775),_xlfn.CONCAT(", ",CI2775),
IF($CG$2795=SUM($CG$2675:CG2775),_xlfn.CONCAT(" y ",CI2775)))))</f>
        <v/>
      </c>
      <c r="CI2775" s="156" t="s">
        <v>5261</v>
      </c>
    </row>
    <row r="2776" spans="1:87" ht="15" customHeight="1">
      <c r="A2776" s="57"/>
      <c r="B2776" s="26"/>
      <c r="C2776" s="157" t="s">
        <v>5262</v>
      </c>
      <c r="D2776" s="852" t="str">
        <f t="shared" si="1006"/>
        <v/>
      </c>
      <c r="E2776" s="853"/>
      <c r="F2776" s="853"/>
      <c r="G2776" s="853"/>
      <c r="H2776" s="853"/>
      <c r="I2776" s="853"/>
      <c r="J2776" s="853"/>
      <c r="K2776" s="853"/>
      <c r="L2776" s="854"/>
      <c r="M2776" s="617"/>
      <c r="N2776" s="617"/>
      <c r="O2776" s="617"/>
      <c r="P2776" s="617"/>
      <c r="Q2776" s="617"/>
      <c r="R2776" s="617"/>
      <c r="S2776" s="617"/>
      <c r="T2776" s="617"/>
      <c r="U2776" s="617"/>
      <c r="V2776" s="617"/>
      <c r="W2776" s="617"/>
      <c r="X2776" s="617"/>
      <c r="Y2776" s="617"/>
      <c r="Z2776" s="617"/>
      <c r="AA2776" s="617"/>
      <c r="AB2776" s="617"/>
      <c r="AC2776" s="617"/>
      <c r="AD2776" s="617"/>
      <c r="AE2776" s="164"/>
      <c r="AF2776" s="164"/>
      <c r="AG2776" s="419">
        <f t="shared" si="1007"/>
        <v>0</v>
      </c>
      <c r="AH2776" s="420">
        <f t="shared" si="1008"/>
        <v>0</v>
      </c>
      <c r="AI2776" s="313">
        <f t="shared" si="1009"/>
        <v>0</v>
      </c>
      <c r="AJ2776" s="419">
        <f t="shared" si="1010"/>
        <v>0</v>
      </c>
      <c r="AK2776" s="420">
        <f t="shared" si="1011"/>
        <v>0</v>
      </c>
      <c r="AL2776" s="313">
        <f t="shared" si="1012"/>
        <v>0</v>
      </c>
      <c r="AM2776" s="419">
        <f t="shared" si="1013"/>
        <v>0</v>
      </c>
      <c r="AN2776" s="420">
        <f t="shared" si="1014"/>
        <v>0</v>
      </c>
      <c r="AO2776" s="313">
        <f t="shared" si="1015"/>
        <v>0</v>
      </c>
      <c r="AP2776" s="419">
        <f t="shared" si="1016"/>
        <v>0</v>
      </c>
      <c r="AQ2776" s="420">
        <f t="shared" si="1017"/>
        <v>0</v>
      </c>
      <c r="AR2776" s="313">
        <f t="shared" si="1018"/>
        <v>0</v>
      </c>
      <c r="AS2776" s="419">
        <f t="shared" si="1019"/>
        <v>0</v>
      </c>
      <c r="AT2776" s="420">
        <f t="shared" si="1020"/>
        <v>0</v>
      </c>
      <c r="AU2776" s="313">
        <f t="shared" si="1021"/>
        <v>0</v>
      </c>
      <c r="AV2776" s="419">
        <f t="shared" si="1022"/>
        <v>0</v>
      </c>
      <c r="AW2776" s="420">
        <f t="shared" si="1023"/>
        <v>0</v>
      </c>
      <c r="AX2776" s="313">
        <f t="shared" si="1024"/>
        <v>0</v>
      </c>
      <c r="AY2776" s="419">
        <f t="shared" si="1025"/>
        <v>0</v>
      </c>
      <c r="AZ2776" s="420">
        <f t="shared" si="1026"/>
        <v>0</v>
      </c>
      <c r="BA2776" s="313">
        <f t="shared" si="1027"/>
        <v>0</v>
      </c>
      <c r="BB2776" s="419">
        <f t="shared" si="1028"/>
        <v>0</v>
      </c>
      <c r="BC2776" s="420">
        <f t="shared" si="1029"/>
        <v>0</v>
      </c>
      <c r="BD2776" s="313">
        <f t="shared" si="1030"/>
        <v>0</v>
      </c>
      <c r="BE2776" s="419">
        <f t="shared" si="1031"/>
        <v>0</v>
      </c>
      <c r="BF2776" s="420">
        <f t="shared" si="1032"/>
        <v>0</v>
      </c>
      <c r="BG2776" s="313">
        <f t="shared" si="1033"/>
        <v>0</v>
      </c>
      <c r="BH2776" s="419">
        <f t="shared" si="1034"/>
        <v>0</v>
      </c>
      <c r="BI2776" s="420">
        <f t="shared" si="1035"/>
        <v>0</v>
      </c>
      <c r="BJ2776" s="313">
        <f t="shared" si="1036"/>
        <v>0</v>
      </c>
      <c r="BK2776" s="419">
        <f t="shared" si="1037"/>
        <v>0</v>
      </c>
      <c r="BL2776" s="420">
        <f t="shared" si="1038"/>
        <v>0</v>
      </c>
      <c r="BM2776" s="313">
        <f t="shared" si="1039"/>
        <v>0</v>
      </c>
      <c r="BN2776" s="419">
        <f t="shared" si="1040"/>
        <v>0</v>
      </c>
      <c r="BO2776" s="420">
        <f t="shared" si="1041"/>
        <v>0</v>
      </c>
      <c r="BP2776" s="313">
        <f t="shared" si="1042"/>
        <v>0</v>
      </c>
      <c r="BQ2776" s="419">
        <f t="shared" si="1043"/>
        <v>0</v>
      </c>
      <c r="BR2776" s="420">
        <f t="shared" si="1044"/>
        <v>0</v>
      </c>
      <c r="BS2776" s="313">
        <f t="shared" si="1045"/>
        <v>0</v>
      </c>
      <c r="BT2776" s="419">
        <f t="shared" si="1046"/>
        <v>0</v>
      </c>
      <c r="BU2776" s="420">
        <f t="shared" si="1047"/>
        <v>0</v>
      </c>
      <c r="BV2776" s="313">
        <f t="shared" si="1048"/>
        <v>0</v>
      </c>
      <c r="BW2776" s="419">
        <f t="shared" si="1049"/>
        <v>0</v>
      </c>
      <c r="BX2776" s="420">
        <f t="shared" si="1050"/>
        <v>0</v>
      </c>
      <c r="BY2776" s="313">
        <f t="shared" si="1051"/>
        <v>0</v>
      </c>
      <c r="BZ2776" s="419">
        <f t="shared" si="1052"/>
        <v>0</v>
      </c>
      <c r="CA2776" s="420">
        <f t="shared" si="1053"/>
        <v>0</v>
      </c>
      <c r="CB2776" s="313">
        <f t="shared" si="1054"/>
        <v>0</v>
      </c>
      <c r="CC2776" s="419">
        <f t="shared" si="1055"/>
        <v>0</v>
      </c>
      <c r="CD2776" s="420">
        <f t="shared" si="1056"/>
        <v>0</v>
      </c>
      <c r="CE2776" s="313">
        <f t="shared" si="1057"/>
        <v>0</v>
      </c>
      <c r="CF2776" s="164"/>
      <c r="CG2776" s="272">
        <f t="shared" si="1058"/>
        <v>0</v>
      </c>
      <c r="CH2776" s="273" t="str">
        <f>IF(CG2776=0,"",
IF(SUM($CG$2675:CG2776)=1,CI2776,
IF($CG$2795&gt;SUM($CG$2675:CG2776),_xlfn.CONCAT(", ",CI2776),
IF($CG$2795=SUM($CG$2675:CG2776),_xlfn.CONCAT(" y ",CI2776)))))</f>
        <v/>
      </c>
      <c r="CI2776" s="156" t="s">
        <v>5263</v>
      </c>
    </row>
    <row r="2777" spans="1:87" ht="15" customHeight="1">
      <c r="A2777" s="57"/>
      <c r="B2777" s="26"/>
      <c r="C2777" s="157" t="s">
        <v>5264</v>
      </c>
      <c r="D2777" s="852" t="str">
        <f t="shared" si="1006"/>
        <v/>
      </c>
      <c r="E2777" s="853"/>
      <c r="F2777" s="853"/>
      <c r="G2777" s="853"/>
      <c r="H2777" s="853"/>
      <c r="I2777" s="853"/>
      <c r="J2777" s="853"/>
      <c r="K2777" s="853"/>
      <c r="L2777" s="854"/>
      <c r="M2777" s="617"/>
      <c r="N2777" s="617"/>
      <c r="O2777" s="617"/>
      <c r="P2777" s="617"/>
      <c r="Q2777" s="617"/>
      <c r="R2777" s="617"/>
      <c r="S2777" s="617"/>
      <c r="T2777" s="617"/>
      <c r="U2777" s="617"/>
      <c r="V2777" s="617"/>
      <c r="W2777" s="617"/>
      <c r="X2777" s="617"/>
      <c r="Y2777" s="617"/>
      <c r="Z2777" s="617"/>
      <c r="AA2777" s="617"/>
      <c r="AB2777" s="617"/>
      <c r="AC2777" s="617"/>
      <c r="AD2777" s="617"/>
      <c r="AE2777" s="164"/>
      <c r="AF2777" s="164"/>
      <c r="AG2777" s="419">
        <f t="shared" si="1007"/>
        <v>0</v>
      </c>
      <c r="AH2777" s="420">
        <f t="shared" si="1008"/>
        <v>0</v>
      </c>
      <c r="AI2777" s="313">
        <f t="shared" si="1009"/>
        <v>0</v>
      </c>
      <c r="AJ2777" s="419">
        <f t="shared" si="1010"/>
        <v>0</v>
      </c>
      <c r="AK2777" s="420">
        <f t="shared" si="1011"/>
        <v>0</v>
      </c>
      <c r="AL2777" s="313">
        <f t="shared" si="1012"/>
        <v>0</v>
      </c>
      <c r="AM2777" s="419">
        <f t="shared" si="1013"/>
        <v>0</v>
      </c>
      <c r="AN2777" s="420">
        <f t="shared" si="1014"/>
        <v>0</v>
      </c>
      <c r="AO2777" s="313">
        <f t="shared" si="1015"/>
        <v>0</v>
      </c>
      <c r="AP2777" s="419">
        <f t="shared" si="1016"/>
        <v>0</v>
      </c>
      <c r="AQ2777" s="420">
        <f t="shared" si="1017"/>
        <v>0</v>
      </c>
      <c r="AR2777" s="313">
        <f t="shared" si="1018"/>
        <v>0</v>
      </c>
      <c r="AS2777" s="419">
        <f t="shared" si="1019"/>
        <v>0</v>
      </c>
      <c r="AT2777" s="420">
        <f t="shared" si="1020"/>
        <v>0</v>
      </c>
      <c r="AU2777" s="313">
        <f t="shared" si="1021"/>
        <v>0</v>
      </c>
      <c r="AV2777" s="419">
        <f t="shared" si="1022"/>
        <v>0</v>
      </c>
      <c r="AW2777" s="420">
        <f t="shared" si="1023"/>
        <v>0</v>
      </c>
      <c r="AX2777" s="313">
        <f t="shared" si="1024"/>
        <v>0</v>
      </c>
      <c r="AY2777" s="419">
        <f t="shared" si="1025"/>
        <v>0</v>
      </c>
      <c r="AZ2777" s="420">
        <f t="shared" si="1026"/>
        <v>0</v>
      </c>
      <c r="BA2777" s="313">
        <f t="shared" si="1027"/>
        <v>0</v>
      </c>
      <c r="BB2777" s="419">
        <f t="shared" si="1028"/>
        <v>0</v>
      </c>
      <c r="BC2777" s="420">
        <f t="shared" si="1029"/>
        <v>0</v>
      </c>
      <c r="BD2777" s="313">
        <f t="shared" si="1030"/>
        <v>0</v>
      </c>
      <c r="BE2777" s="419">
        <f t="shared" si="1031"/>
        <v>0</v>
      </c>
      <c r="BF2777" s="420">
        <f t="shared" si="1032"/>
        <v>0</v>
      </c>
      <c r="BG2777" s="313">
        <f t="shared" si="1033"/>
        <v>0</v>
      </c>
      <c r="BH2777" s="419">
        <f t="shared" si="1034"/>
        <v>0</v>
      </c>
      <c r="BI2777" s="420">
        <f t="shared" si="1035"/>
        <v>0</v>
      </c>
      <c r="BJ2777" s="313">
        <f t="shared" si="1036"/>
        <v>0</v>
      </c>
      <c r="BK2777" s="419">
        <f t="shared" si="1037"/>
        <v>0</v>
      </c>
      <c r="BL2777" s="420">
        <f t="shared" si="1038"/>
        <v>0</v>
      </c>
      <c r="BM2777" s="313">
        <f t="shared" si="1039"/>
        <v>0</v>
      </c>
      <c r="BN2777" s="419">
        <f t="shared" si="1040"/>
        <v>0</v>
      </c>
      <c r="BO2777" s="420">
        <f t="shared" si="1041"/>
        <v>0</v>
      </c>
      <c r="BP2777" s="313">
        <f t="shared" si="1042"/>
        <v>0</v>
      </c>
      <c r="BQ2777" s="419">
        <f t="shared" si="1043"/>
        <v>0</v>
      </c>
      <c r="BR2777" s="420">
        <f t="shared" si="1044"/>
        <v>0</v>
      </c>
      <c r="BS2777" s="313">
        <f t="shared" si="1045"/>
        <v>0</v>
      </c>
      <c r="BT2777" s="419">
        <f t="shared" si="1046"/>
        <v>0</v>
      </c>
      <c r="BU2777" s="420">
        <f t="shared" si="1047"/>
        <v>0</v>
      </c>
      <c r="BV2777" s="313">
        <f t="shared" si="1048"/>
        <v>0</v>
      </c>
      <c r="BW2777" s="419">
        <f t="shared" si="1049"/>
        <v>0</v>
      </c>
      <c r="BX2777" s="420">
        <f t="shared" si="1050"/>
        <v>0</v>
      </c>
      <c r="BY2777" s="313">
        <f t="shared" si="1051"/>
        <v>0</v>
      </c>
      <c r="BZ2777" s="419">
        <f t="shared" si="1052"/>
        <v>0</v>
      </c>
      <c r="CA2777" s="420">
        <f t="shared" si="1053"/>
        <v>0</v>
      </c>
      <c r="CB2777" s="313">
        <f t="shared" si="1054"/>
        <v>0</v>
      </c>
      <c r="CC2777" s="419">
        <f t="shared" si="1055"/>
        <v>0</v>
      </c>
      <c r="CD2777" s="420">
        <f t="shared" si="1056"/>
        <v>0</v>
      </c>
      <c r="CE2777" s="313">
        <f t="shared" si="1057"/>
        <v>0</v>
      </c>
      <c r="CF2777" s="164"/>
      <c r="CG2777" s="272">
        <f t="shared" si="1058"/>
        <v>0</v>
      </c>
      <c r="CH2777" s="273" t="str">
        <f>IF(CG2777=0,"",
IF(SUM($CG$2675:CG2777)=1,CI2777,
IF($CG$2795&gt;SUM($CG$2675:CG2777),_xlfn.CONCAT(", ",CI2777),
IF($CG$2795=SUM($CG$2675:CG2777),_xlfn.CONCAT(" y ",CI2777)))))</f>
        <v/>
      </c>
      <c r="CI2777" s="156" t="s">
        <v>5265</v>
      </c>
    </row>
    <row r="2778" spans="1:87" ht="15" customHeight="1">
      <c r="A2778" s="57"/>
      <c r="B2778" s="26"/>
      <c r="C2778" s="157" t="s">
        <v>5266</v>
      </c>
      <c r="D2778" s="852" t="str">
        <f t="shared" si="1006"/>
        <v/>
      </c>
      <c r="E2778" s="853"/>
      <c r="F2778" s="853"/>
      <c r="G2778" s="853"/>
      <c r="H2778" s="853"/>
      <c r="I2778" s="853"/>
      <c r="J2778" s="853"/>
      <c r="K2778" s="853"/>
      <c r="L2778" s="854"/>
      <c r="M2778" s="617"/>
      <c r="N2778" s="617"/>
      <c r="O2778" s="617"/>
      <c r="P2778" s="617"/>
      <c r="Q2778" s="617"/>
      <c r="R2778" s="617"/>
      <c r="S2778" s="617"/>
      <c r="T2778" s="617"/>
      <c r="U2778" s="617"/>
      <c r="V2778" s="617"/>
      <c r="W2778" s="617"/>
      <c r="X2778" s="617"/>
      <c r="Y2778" s="617"/>
      <c r="Z2778" s="617"/>
      <c r="AA2778" s="617"/>
      <c r="AB2778" s="617"/>
      <c r="AC2778" s="617"/>
      <c r="AD2778" s="617"/>
      <c r="AE2778" s="164"/>
      <c r="AF2778" s="164"/>
      <c r="AG2778" s="419">
        <f t="shared" si="1007"/>
        <v>0</v>
      </c>
      <c r="AH2778" s="420">
        <f t="shared" si="1008"/>
        <v>0</v>
      </c>
      <c r="AI2778" s="313">
        <f t="shared" si="1009"/>
        <v>0</v>
      </c>
      <c r="AJ2778" s="419">
        <f t="shared" si="1010"/>
        <v>0</v>
      </c>
      <c r="AK2778" s="420">
        <f t="shared" si="1011"/>
        <v>0</v>
      </c>
      <c r="AL2778" s="313">
        <f t="shared" si="1012"/>
        <v>0</v>
      </c>
      <c r="AM2778" s="419">
        <f t="shared" si="1013"/>
        <v>0</v>
      </c>
      <c r="AN2778" s="420">
        <f t="shared" si="1014"/>
        <v>0</v>
      </c>
      <c r="AO2778" s="313">
        <f t="shared" si="1015"/>
        <v>0</v>
      </c>
      <c r="AP2778" s="419">
        <f t="shared" si="1016"/>
        <v>0</v>
      </c>
      <c r="AQ2778" s="420">
        <f t="shared" si="1017"/>
        <v>0</v>
      </c>
      <c r="AR2778" s="313">
        <f t="shared" si="1018"/>
        <v>0</v>
      </c>
      <c r="AS2778" s="419">
        <f t="shared" si="1019"/>
        <v>0</v>
      </c>
      <c r="AT2778" s="420">
        <f t="shared" si="1020"/>
        <v>0</v>
      </c>
      <c r="AU2778" s="313">
        <f t="shared" si="1021"/>
        <v>0</v>
      </c>
      <c r="AV2778" s="419">
        <f t="shared" si="1022"/>
        <v>0</v>
      </c>
      <c r="AW2778" s="420">
        <f t="shared" si="1023"/>
        <v>0</v>
      </c>
      <c r="AX2778" s="313">
        <f t="shared" si="1024"/>
        <v>0</v>
      </c>
      <c r="AY2778" s="419">
        <f t="shared" si="1025"/>
        <v>0</v>
      </c>
      <c r="AZ2778" s="420">
        <f t="shared" si="1026"/>
        <v>0</v>
      </c>
      <c r="BA2778" s="313">
        <f t="shared" si="1027"/>
        <v>0</v>
      </c>
      <c r="BB2778" s="419">
        <f t="shared" si="1028"/>
        <v>0</v>
      </c>
      <c r="BC2778" s="420">
        <f t="shared" si="1029"/>
        <v>0</v>
      </c>
      <c r="BD2778" s="313">
        <f t="shared" si="1030"/>
        <v>0</v>
      </c>
      <c r="BE2778" s="419">
        <f t="shared" si="1031"/>
        <v>0</v>
      </c>
      <c r="BF2778" s="420">
        <f t="shared" si="1032"/>
        <v>0</v>
      </c>
      <c r="BG2778" s="313">
        <f t="shared" si="1033"/>
        <v>0</v>
      </c>
      <c r="BH2778" s="419">
        <f t="shared" si="1034"/>
        <v>0</v>
      </c>
      <c r="BI2778" s="420">
        <f t="shared" si="1035"/>
        <v>0</v>
      </c>
      <c r="BJ2778" s="313">
        <f t="shared" si="1036"/>
        <v>0</v>
      </c>
      <c r="BK2778" s="419">
        <f t="shared" si="1037"/>
        <v>0</v>
      </c>
      <c r="BL2778" s="420">
        <f t="shared" si="1038"/>
        <v>0</v>
      </c>
      <c r="BM2778" s="313">
        <f t="shared" si="1039"/>
        <v>0</v>
      </c>
      <c r="BN2778" s="419">
        <f t="shared" si="1040"/>
        <v>0</v>
      </c>
      <c r="BO2778" s="420">
        <f t="shared" si="1041"/>
        <v>0</v>
      </c>
      <c r="BP2778" s="313">
        <f t="shared" si="1042"/>
        <v>0</v>
      </c>
      <c r="BQ2778" s="419">
        <f t="shared" si="1043"/>
        <v>0</v>
      </c>
      <c r="BR2778" s="420">
        <f t="shared" si="1044"/>
        <v>0</v>
      </c>
      <c r="BS2778" s="313">
        <f t="shared" si="1045"/>
        <v>0</v>
      </c>
      <c r="BT2778" s="419">
        <f t="shared" si="1046"/>
        <v>0</v>
      </c>
      <c r="BU2778" s="420">
        <f t="shared" si="1047"/>
        <v>0</v>
      </c>
      <c r="BV2778" s="313">
        <f t="shared" si="1048"/>
        <v>0</v>
      </c>
      <c r="BW2778" s="419">
        <f t="shared" si="1049"/>
        <v>0</v>
      </c>
      <c r="BX2778" s="420">
        <f t="shared" si="1050"/>
        <v>0</v>
      </c>
      <c r="BY2778" s="313">
        <f t="shared" si="1051"/>
        <v>0</v>
      </c>
      <c r="BZ2778" s="419">
        <f t="shared" si="1052"/>
        <v>0</v>
      </c>
      <c r="CA2778" s="420">
        <f t="shared" si="1053"/>
        <v>0</v>
      </c>
      <c r="CB2778" s="313">
        <f t="shared" si="1054"/>
        <v>0</v>
      </c>
      <c r="CC2778" s="419">
        <f t="shared" si="1055"/>
        <v>0</v>
      </c>
      <c r="CD2778" s="420">
        <f t="shared" si="1056"/>
        <v>0</v>
      </c>
      <c r="CE2778" s="313">
        <f t="shared" si="1057"/>
        <v>0</v>
      </c>
      <c r="CF2778" s="164"/>
      <c r="CG2778" s="272">
        <f t="shared" si="1058"/>
        <v>0</v>
      </c>
      <c r="CH2778" s="273" t="str">
        <f>IF(CG2778=0,"",
IF(SUM($CG$2675:CG2778)=1,CI2778,
IF($CG$2795&gt;SUM($CG$2675:CG2778),_xlfn.CONCAT(", ",CI2778),
IF($CG$2795=SUM($CG$2675:CG2778),_xlfn.CONCAT(" y ",CI2778)))))</f>
        <v/>
      </c>
      <c r="CI2778" s="156" t="s">
        <v>5267</v>
      </c>
    </row>
    <row r="2779" spans="1:87" ht="15" customHeight="1">
      <c r="A2779" s="57"/>
      <c r="B2779" s="26"/>
      <c r="C2779" s="157" t="s">
        <v>5268</v>
      </c>
      <c r="D2779" s="852" t="str">
        <f t="shared" si="1006"/>
        <v/>
      </c>
      <c r="E2779" s="853"/>
      <c r="F2779" s="853"/>
      <c r="G2779" s="853"/>
      <c r="H2779" s="853"/>
      <c r="I2779" s="853"/>
      <c r="J2779" s="853"/>
      <c r="K2779" s="853"/>
      <c r="L2779" s="854"/>
      <c r="M2779" s="617"/>
      <c r="N2779" s="617"/>
      <c r="O2779" s="617"/>
      <c r="P2779" s="617"/>
      <c r="Q2779" s="617"/>
      <c r="R2779" s="617"/>
      <c r="S2779" s="617"/>
      <c r="T2779" s="617"/>
      <c r="U2779" s="617"/>
      <c r="V2779" s="617"/>
      <c r="W2779" s="617"/>
      <c r="X2779" s="617"/>
      <c r="Y2779" s="617"/>
      <c r="Z2779" s="617"/>
      <c r="AA2779" s="617"/>
      <c r="AB2779" s="617"/>
      <c r="AC2779" s="617"/>
      <c r="AD2779" s="617"/>
      <c r="AE2779" s="164"/>
      <c r="AF2779" s="164"/>
      <c r="AG2779" s="419">
        <f t="shared" si="1007"/>
        <v>0</v>
      </c>
      <c r="AH2779" s="420">
        <f t="shared" si="1008"/>
        <v>0</v>
      </c>
      <c r="AI2779" s="313">
        <f t="shared" si="1009"/>
        <v>0</v>
      </c>
      <c r="AJ2779" s="419">
        <f t="shared" si="1010"/>
        <v>0</v>
      </c>
      <c r="AK2779" s="420">
        <f t="shared" si="1011"/>
        <v>0</v>
      </c>
      <c r="AL2779" s="313">
        <f t="shared" si="1012"/>
        <v>0</v>
      </c>
      <c r="AM2779" s="419">
        <f t="shared" si="1013"/>
        <v>0</v>
      </c>
      <c r="AN2779" s="420">
        <f t="shared" si="1014"/>
        <v>0</v>
      </c>
      <c r="AO2779" s="313">
        <f t="shared" si="1015"/>
        <v>0</v>
      </c>
      <c r="AP2779" s="419">
        <f t="shared" si="1016"/>
        <v>0</v>
      </c>
      <c r="AQ2779" s="420">
        <f t="shared" si="1017"/>
        <v>0</v>
      </c>
      <c r="AR2779" s="313">
        <f t="shared" si="1018"/>
        <v>0</v>
      </c>
      <c r="AS2779" s="419">
        <f t="shared" si="1019"/>
        <v>0</v>
      </c>
      <c r="AT2779" s="420">
        <f t="shared" si="1020"/>
        <v>0</v>
      </c>
      <c r="AU2779" s="313">
        <f t="shared" si="1021"/>
        <v>0</v>
      </c>
      <c r="AV2779" s="419">
        <f t="shared" si="1022"/>
        <v>0</v>
      </c>
      <c r="AW2779" s="420">
        <f t="shared" si="1023"/>
        <v>0</v>
      </c>
      <c r="AX2779" s="313">
        <f t="shared" si="1024"/>
        <v>0</v>
      </c>
      <c r="AY2779" s="419">
        <f t="shared" si="1025"/>
        <v>0</v>
      </c>
      <c r="AZ2779" s="420">
        <f t="shared" si="1026"/>
        <v>0</v>
      </c>
      <c r="BA2779" s="313">
        <f t="shared" si="1027"/>
        <v>0</v>
      </c>
      <c r="BB2779" s="419">
        <f t="shared" si="1028"/>
        <v>0</v>
      </c>
      <c r="BC2779" s="420">
        <f t="shared" si="1029"/>
        <v>0</v>
      </c>
      <c r="BD2779" s="313">
        <f t="shared" si="1030"/>
        <v>0</v>
      </c>
      <c r="BE2779" s="419">
        <f t="shared" si="1031"/>
        <v>0</v>
      </c>
      <c r="BF2779" s="420">
        <f t="shared" si="1032"/>
        <v>0</v>
      </c>
      <c r="BG2779" s="313">
        <f t="shared" si="1033"/>
        <v>0</v>
      </c>
      <c r="BH2779" s="419">
        <f t="shared" si="1034"/>
        <v>0</v>
      </c>
      <c r="BI2779" s="420">
        <f t="shared" si="1035"/>
        <v>0</v>
      </c>
      <c r="BJ2779" s="313">
        <f t="shared" si="1036"/>
        <v>0</v>
      </c>
      <c r="BK2779" s="419">
        <f t="shared" si="1037"/>
        <v>0</v>
      </c>
      <c r="BL2779" s="420">
        <f t="shared" si="1038"/>
        <v>0</v>
      </c>
      <c r="BM2779" s="313">
        <f t="shared" si="1039"/>
        <v>0</v>
      </c>
      <c r="BN2779" s="419">
        <f t="shared" si="1040"/>
        <v>0</v>
      </c>
      <c r="BO2779" s="420">
        <f t="shared" si="1041"/>
        <v>0</v>
      </c>
      <c r="BP2779" s="313">
        <f t="shared" si="1042"/>
        <v>0</v>
      </c>
      <c r="BQ2779" s="419">
        <f t="shared" si="1043"/>
        <v>0</v>
      </c>
      <c r="BR2779" s="420">
        <f t="shared" si="1044"/>
        <v>0</v>
      </c>
      <c r="BS2779" s="313">
        <f t="shared" si="1045"/>
        <v>0</v>
      </c>
      <c r="BT2779" s="419">
        <f t="shared" si="1046"/>
        <v>0</v>
      </c>
      <c r="BU2779" s="420">
        <f t="shared" si="1047"/>
        <v>0</v>
      </c>
      <c r="BV2779" s="313">
        <f t="shared" si="1048"/>
        <v>0</v>
      </c>
      <c r="BW2779" s="419">
        <f t="shared" si="1049"/>
        <v>0</v>
      </c>
      <c r="BX2779" s="420">
        <f t="shared" si="1050"/>
        <v>0</v>
      </c>
      <c r="BY2779" s="313">
        <f t="shared" si="1051"/>
        <v>0</v>
      </c>
      <c r="BZ2779" s="419">
        <f t="shared" si="1052"/>
        <v>0</v>
      </c>
      <c r="CA2779" s="420">
        <f t="shared" si="1053"/>
        <v>0</v>
      </c>
      <c r="CB2779" s="313">
        <f t="shared" si="1054"/>
        <v>0</v>
      </c>
      <c r="CC2779" s="419">
        <f t="shared" si="1055"/>
        <v>0</v>
      </c>
      <c r="CD2779" s="420">
        <f t="shared" si="1056"/>
        <v>0</v>
      </c>
      <c r="CE2779" s="313">
        <f t="shared" si="1057"/>
        <v>0</v>
      </c>
      <c r="CF2779" s="164"/>
      <c r="CG2779" s="272">
        <f t="shared" si="1058"/>
        <v>0</v>
      </c>
      <c r="CH2779" s="273" t="str">
        <f>IF(CG2779=0,"",
IF(SUM($CG$2675:CG2779)=1,CI2779,
IF($CG$2795&gt;SUM($CG$2675:CG2779),_xlfn.CONCAT(", ",CI2779),
IF($CG$2795=SUM($CG$2675:CG2779),_xlfn.CONCAT(" y ",CI2779)))))</f>
        <v/>
      </c>
      <c r="CI2779" s="156" t="s">
        <v>5269</v>
      </c>
    </row>
    <row r="2780" spans="1:87" ht="15" customHeight="1">
      <c r="A2780" s="57"/>
      <c r="B2780" s="26"/>
      <c r="C2780" s="157" t="s">
        <v>5270</v>
      </c>
      <c r="D2780" s="852" t="str">
        <f t="shared" si="1006"/>
        <v/>
      </c>
      <c r="E2780" s="853"/>
      <c r="F2780" s="853"/>
      <c r="G2780" s="853"/>
      <c r="H2780" s="853"/>
      <c r="I2780" s="853"/>
      <c r="J2780" s="853"/>
      <c r="K2780" s="853"/>
      <c r="L2780" s="854"/>
      <c r="M2780" s="617"/>
      <c r="N2780" s="617"/>
      <c r="O2780" s="617"/>
      <c r="P2780" s="617"/>
      <c r="Q2780" s="617"/>
      <c r="R2780" s="617"/>
      <c r="S2780" s="617"/>
      <c r="T2780" s="617"/>
      <c r="U2780" s="617"/>
      <c r="V2780" s="617"/>
      <c r="W2780" s="617"/>
      <c r="X2780" s="617"/>
      <c r="Y2780" s="617"/>
      <c r="Z2780" s="617"/>
      <c r="AA2780" s="617"/>
      <c r="AB2780" s="617"/>
      <c r="AC2780" s="617"/>
      <c r="AD2780" s="617"/>
      <c r="AE2780" s="164"/>
      <c r="AF2780" s="164"/>
      <c r="AG2780" s="419">
        <f t="shared" si="1007"/>
        <v>0</v>
      </c>
      <c r="AH2780" s="420">
        <f t="shared" si="1008"/>
        <v>0</v>
      </c>
      <c r="AI2780" s="313">
        <f t="shared" si="1009"/>
        <v>0</v>
      </c>
      <c r="AJ2780" s="419">
        <f t="shared" si="1010"/>
        <v>0</v>
      </c>
      <c r="AK2780" s="420">
        <f t="shared" si="1011"/>
        <v>0</v>
      </c>
      <c r="AL2780" s="313">
        <f t="shared" si="1012"/>
        <v>0</v>
      </c>
      <c r="AM2780" s="419">
        <f t="shared" si="1013"/>
        <v>0</v>
      </c>
      <c r="AN2780" s="420">
        <f t="shared" si="1014"/>
        <v>0</v>
      </c>
      <c r="AO2780" s="313">
        <f t="shared" si="1015"/>
        <v>0</v>
      </c>
      <c r="AP2780" s="419">
        <f t="shared" si="1016"/>
        <v>0</v>
      </c>
      <c r="AQ2780" s="420">
        <f t="shared" si="1017"/>
        <v>0</v>
      </c>
      <c r="AR2780" s="313">
        <f t="shared" si="1018"/>
        <v>0</v>
      </c>
      <c r="AS2780" s="419">
        <f t="shared" si="1019"/>
        <v>0</v>
      </c>
      <c r="AT2780" s="420">
        <f t="shared" si="1020"/>
        <v>0</v>
      </c>
      <c r="AU2780" s="313">
        <f t="shared" si="1021"/>
        <v>0</v>
      </c>
      <c r="AV2780" s="419">
        <f t="shared" si="1022"/>
        <v>0</v>
      </c>
      <c r="AW2780" s="420">
        <f t="shared" si="1023"/>
        <v>0</v>
      </c>
      <c r="AX2780" s="313">
        <f t="shared" si="1024"/>
        <v>0</v>
      </c>
      <c r="AY2780" s="419">
        <f t="shared" si="1025"/>
        <v>0</v>
      </c>
      <c r="AZ2780" s="420">
        <f t="shared" si="1026"/>
        <v>0</v>
      </c>
      <c r="BA2780" s="313">
        <f t="shared" si="1027"/>
        <v>0</v>
      </c>
      <c r="BB2780" s="419">
        <f t="shared" si="1028"/>
        <v>0</v>
      </c>
      <c r="BC2780" s="420">
        <f t="shared" si="1029"/>
        <v>0</v>
      </c>
      <c r="BD2780" s="313">
        <f t="shared" si="1030"/>
        <v>0</v>
      </c>
      <c r="BE2780" s="419">
        <f t="shared" si="1031"/>
        <v>0</v>
      </c>
      <c r="BF2780" s="420">
        <f t="shared" si="1032"/>
        <v>0</v>
      </c>
      <c r="BG2780" s="313">
        <f t="shared" si="1033"/>
        <v>0</v>
      </c>
      <c r="BH2780" s="419">
        <f t="shared" si="1034"/>
        <v>0</v>
      </c>
      <c r="BI2780" s="420">
        <f t="shared" si="1035"/>
        <v>0</v>
      </c>
      <c r="BJ2780" s="313">
        <f t="shared" si="1036"/>
        <v>0</v>
      </c>
      <c r="BK2780" s="419">
        <f t="shared" si="1037"/>
        <v>0</v>
      </c>
      <c r="BL2780" s="420">
        <f t="shared" si="1038"/>
        <v>0</v>
      </c>
      <c r="BM2780" s="313">
        <f t="shared" si="1039"/>
        <v>0</v>
      </c>
      <c r="BN2780" s="419">
        <f t="shared" si="1040"/>
        <v>0</v>
      </c>
      <c r="BO2780" s="420">
        <f t="shared" si="1041"/>
        <v>0</v>
      </c>
      <c r="BP2780" s="313">
        <f t="shared" si="1042"/>
        <v>0</v>
      </c>
      <c r="BQ2780" s="419">
        <f t="shared" si="1043"/>
        <v>0</v>
      </c>
      <c r="BR2780" s="420">
        <f t="shared" si="1044"/>
        <v>0</v>
      </c>
      <c r="BS2780" s="313">
        <f t="shared" si="1045"/>
        <v>0</v>
      </c>
      <c r="BT2780" s="419">
        <f t="shared" si="1046"/>
        <v>0</v>
      </c>
      <c r="BU2780" s="420">
        <f t="shared" si="1047"/>
        <v>0</v>
      </c>
      <c r="BV2780" s="313">
        <f t="shared" si="1048"/>
        <v>0</v>
      </c>
      <c r="BW2780" s="419">
        <f t="shared" si="1049"/>
        <v>0</v>
      </c>
      <c r="BX2780" s="420">
        <f t="shared" si="1050"/>
        <v>0</v>
      </c>
      <c r="BY2780" s="313">
        <f t="shared" si="1051"/>
        <v>0</v>
      </c>
      <c r="BZ2780" s="419">
        <f t="shared" si="1052"/>
        <v>0</v>
      </c>
      <c r="CA2780" s="420">
        <f t="shared" si="1053"/>
        <v>0</v>
      </c>
      <c r="CB2780" s="313">
        <f t="shared" si="1054"/>
        <v>0</v>
      </c>
      <c r="CC2780" s="419">
        <f t="shared" si="1055"/>
        <v>0</v>
      </c>
      <c r="CD2780" s="420">
        <f t="shared" si="1056"/>
        <v>0</v>
      </c>
      <c r="CE2780" s="313">
        <f t="shared" si="1057"/>
        <v>0</v>
      </c>
      <c r="CF2780" s="164"/>
      <c r="CG2780" s="272">
        <f t="shared" si="1058"/>
        <v>0</v>
      </c>
      <c r="CH2780" s="273" t="str">
        <f>IF(CG2780=0,"",
IF(SUM($CG$2675:CG2780)=1,CI2780,
IF($CG$2795&gt;SUM($CG$2675:CG2780),_xlfn.CONCAT(", ",CI2780),
IF($CG$2795=SUM($CG$2675:CG2780),_xlfn.CONCAT(" y ",CI2780)))))</f>
        <v/>
      </c>
      <c r="CI2780" s="156" t="s">
        <v>5271</v>
      </c>
    </row>
    <row r="2781" spans="1:87" ht="15" customHeight="1">
      <c r="A2781" s="57"/>
      <c r="B2781" s="26"/>
      <c r="C2781" s="157" t="s">
        <v>5272</v>
      </c>
      <c r="D2781" s="852" t="str">
        <f t="shared" si="1006"/>
        <v/>
      </c>
      <c r="E2781" s="853"/>
      <c r="F2781" s="853"/>
      <c r="G2781" s="853"/>
      <c r="H2781" s="853"/>
      <c r="I2781" s="853"/>
      <c r="J2781" s="853"/>
      <c r="K2781" s="853"/>
      <c r="L2781" s="854"/>
      <c r="M2781" s="617"/>
      <c r="N2781" s="617"/>
      <c r="O2781" s="617"/>
      <c r="P2781" s="617"/>
      <c r="Q2781" s="617"/>
      <c r="R2781" s="617"/>
      <c r="S2781" s="617"/>
      <c r="T2781" s="617"/>
      <c r="U2781" s="617"/>
      <c r="V2781" s="617"/>
      <c r="W2781" s="617"/>
      <c r="X2781" s="617"/>
      <c r="Y2781" s="617"/>
      <c r="Z2781" s="617"/>
      <c r="AA2781" s="617"/>
      <c r="AB2781" s="617"/>
      <c r="AC2781" s="617"/>
      <c r="AD2781" s="617"/>
      <c r="AE2781" s="164"/>
      <c r="AF2781" s="164"/>
      <c r="AG2781" s="419">
        <f t="shared" si="1007"/>
        <v>0</v>
      </c>
      <c r="AH2781" s="420">
        <f t="shared" si="1008"/>
        <v>0</v>
      </c>
      <c r="AI2781" s="313">
        <f t="shared" si="1009"/>
        <v>0</v>
      </c>
      <c r="AJ2781" s="419">
        <f t="shared" si="1010"/>
        <v>0</v>
      </c>
      <c r="AK2781" s="420">
        <f t="shared" si="1011"/>
        <v>0</v>
      </c>
      <c r="AL2781" s="313">
        <f t="shared" si="1012"/>
        <v>0</v>
      </c>
      <c r="AM2781" s="419">
        <f t="shared" si="1013"/>
        <v>0</v>
      </c>
      <c r="AN2781" s="420">
        <f t="shared" si="1014"/>
        <v>0</v>
      </c>
      <c r="AO2781" s="313">
        <f t="shared" si="1015"/>
        <v>0</v>
      </c>
      <c r="AP2781" s="419">
        <f t="shared" si="1016"/>
        <v>0</v>
      </c>
      <c r="AQ2781" s="420">
        <f t="shared" si="1017"/>
        <v>0</v>
      </c>
      <c r="AR2781" s="313">
        <f t="shared" si="1018"/>
        <v>0</v>
      </c>
      <c r="AS2781" s="419">
        <f t="shared" si="1019"/>
        <v>0</v>
      </c>
      <c r="AT2781" s="420">
        <f t="shared" si="1020"/>
        <v>0</v>
      </c>
      <c r="AU2781" s="313">
        <f t="shared" si="1021"/>
        <v>0</v>
      </c>
      <c r="AV2781" s="419">
        <f t="shared" si="1022"/>
        <v>0</v>
      </c>
      <c r="AW2781" s="420">
        <f t="shared" si="1023"/>
        <v>0</v>
      </c>
      <c r="AX2781" s="313">
        <f t="shared" si="1024"/>
        <v>0</v>
      </c>
      <c r="AY2781" s="419">
        <f t="shared" si="1025"/>
        <v>0</v>
      </c>
      <c r="AZ2781" s="420">
        <f t="shared" si="1026"/>
        <v>0</v>
      </c>
      <c r="BA2781" s="313">
        <f t="shared" si="1027"/>
        <v>0</v>
      </c>
      <c r="BB2781" s="419">
        <f t="shared" si="1028"/>
        <v>0</v>
      </c>
      <c r="BC2781" s="420">
        <f t="shared" si="1029"/>
        <v>0</v>
      </c>
      <c r="BD2781" s="313">
        <f t="shared" si="1030"/>
        <v>0</v>
      </c>
      <c r="BE2781" s="419">
        <f t="shared" si="1031"/>
        <v>0</v>
      </c>
      <c r="BF2781" s="420">
        <f t="shared" si="1032"/>
        <v>0</v>
      </c>
      <c r="BG2781" s="313">
        <f t="shared" si="1033"/>
        <v>0</v>
      </c>
      <c r="BH2781" s="419">
        <f t="shared" si="1034"/>
        <v>0</v>
      </c>
      <c r="BI2781" s="420">
        <f t="shared" si="1035"/>
        <v>0</v>
      </c>
      <c r="BJ2781" s="313">
        <f t="shared" si="1036"/>
        <v>0</v>
      </c>
      <c r="BK2781" s="419">
        <f t="shared" si="1037"/>
        <v>0</v>
      </c>
      <c r="BL2781" s="420">
        <f t="shared" si="1038"/>
        <v>0</v>
      </c>
      <c r="BM2781" s="313">
        <f t="shared" si="1039"/>
        <v>0</v>
      </c>
      <c r="BN2781" s="419">
        <f t="shared" si="1040"/>
        <v>0</v>
      </c>
      <c r="BO2781" s="420">
        <f t="shared" si="1041"/>
        <v>0</v>
      </c>
      <c r="BP2781" s="313">
        <f t="shared" si="1042"/>
        <v>0</v>
      </c>
      <c r="BQ2781" s="419">
        <f t="shared" si="1043"/>
        <v>0</v>
      </c>
      <c r="BR2781" s="420">
        <f t="shared" si="1044"/>
        <v>0</v>
      </c>
      <c r="BS2781" s="313">
        <f t="shared" si="1045"/>
        <v>0</v>
      </c>
      <c r="BT2781" s="419">
        <f t="shared" si="1046"/>
        <v>0</v>
      </c>
      <c r="BU2781" s="420">
        <f t="shared" si="1047"/>
        <v>0</v>
      </c>
      <c r="BV2781" s="313">
        <f t="shared" si="1048"/>
        <v>0</v>
      </c>
      <c r="BW2781" s="419">
        <f t="shared" si="1049"/>
        <v>0</v>
      </c>
      <c r="BX2781" s="420">
        <f t="shared" si="1050"/>
        <v>0</v>
      </c>
      <c r="BY2781" s="313">
        <f t="shared" si="1051"/>
        <v>0</v>
      </c>
      <c r="BZ2781" s="419">
        <f t="shared" si="1052"/>
        <v>0</v>
      </c>
      <c r="CA2781" s="420">
        <f t="shared" si="1053"/>
        <v>0</v>
      </c>
      <c r="CB2781" s="313">
        <f t="shared" si="1054"/>
        <v>0</v>
      </c>
      <c r="CC2781" s="419">
        <f t="shared" si="1055"/>
        <v>0</v>
      </c>
      <c r="CD2781" s="420">
        <f t="shared" si="1056"/>
        <v>0</v>
      </c>
      <c r="CE2781" s="313">
        <f t="shared" si="1057"/>
        <v>0</v>
      </c>
      <c r="CF2781" s="164"/>
      <c r="CG2781" s="272">
        <f t="shared" si="1058"/>
        <v>0</v>
      </c>
      <c r="CH2781" s="273" t="str">
        <f>IF(CG2781=0,"",
IF(SUM($CG$2675:CG2781)=1,CI2781,
IF($CG$2795&gt;SUM($CG$2675:CG2781),_xlfn.CONCAT(", ",CI2781),
IF($CG$2795=SUM($CG$2675:CG2781),_xlfn.CONCAT(" y ",CI2781)))))</f>
        <v/>
      </c>
      <c r="CI2781" s="156" t="s">
        <v>5273</v>
      </c>
    </row>
    <row r="2782" spans="1:87" ht="15" customHeight="1">
      <c r="A2782" s="57"/>
      <c r="B2782" s="26"/>
      <c r="C2782" s="157" t="s">
        <v>5274</v>
      </c>
      <c r="D2782" s="852" t="str">
        <f t="shared" si="1006"/>
        <v/>
      </c>
      <c r="E2782" s="853"/>
      <c r="F2782" s="853"/>
      <c r="G2782" s="853"/>
      <c r="H2782" s="853"/>
      <c r="I2782" s="853"/>
      <c r="J2782" s="853"/>
      <c r="K2782" s="853"/>
      <c r="L2782" s="854"/>
      <c r="M2782" s="617"/>
      <c r="N2782" s="617"/>
      <c r="O2782" s="617"/>
      <c r="P2782" s="617"/>
      <c r="Q2782" s="617"/>
      <c r="R2782" s="617"/>
      <c r="S2782" s="617"/>
      <c r="T2782" s="617"/>
      <c r="U2782" s="617"/>
      <c r="V2782" s="617"/>
      <c r="W2782" s="617"/>
      <c r="X2782" s="617"/>
      <c r="Y2782" s="617"/>
      <c r="Z2782" s="617"/>
      <c r="AA2782" s="617"/>
      <c r="AB2782" s="617"/>
      <c r="AC2782" s="617"/>
      <c r="AD2782" s="617"/>
      <c r="AE2782" s="164"/>
      <c r="AF2782" s="164"/>
      <c r="AG2782" s="419">
        <f t="shared" si="1007"/>
        <v>0</v>
      </c>
      <c r="AH2782" s="420">
        <f t="shared" si="1008"/>
        <v>0</v>
      </c>
      <c r="AI2782" s="313">
        <f t="shared" si="1009"/>
        <v>0</v>
      </c>
      <c r="AJ2782" s="419">
        <f t="shared" si="1010"/>
        <v>0</v>
      </c>
      <c r="AK2782" s="420">
        <f t="shared" si="1011"/>
        <v>0</v>
      </c>
      <c r="AL2782" s="313">
        <f t="shared" si="1012"/>
        <v>0</v>
      </c>
      <c r="AM2782" s="419">
        <f t="shared" si="1013"/>
        <v>0</v>
      </c>
      <c r="AN2782" s="420">
        <f t="shared" si="1014"/>
        <v>0</v>
      </c>
      <c r="AO2782" s="313">
        <f t="shared" si="1015"/>
        <v>0</v>
      </c>
      <c r="AP2782" s="419">
        <f t="shared" si="1016"/>
        <v>0</v>
      </c>
      <c r="AQ2782" s="420">
        <f t="shared" si="1017"/>
        <v>0</v>
      </c>
      <c r="AR2782" s="313">
        <f t="shared" si="1018"/>
        <v>0</v>
      </c>
      <c r="AS2782" s="419">
        <f t="shared" si="1019"/>
        <v>0</v>
      </c>
      <c r="AT2782" s="420">
        <f t="shared" si="1020"/>
        <v>0</v>
      </c>
      <c r="AU2782" s="313">
        <f t="shared" si="1021"/>
        <v>0</v>
      </c>
      <c r="AV2782" s="419">
        <f t="shared" si="1022"/>
        <v>0</v>
      </c>
      <c r="AW2782" s="420">
        <f t="shared" si="1023"/>
        <v>0</v>
      </c>
      <c r="AX2782" s="313">
        <f t="shared" si="1024"/>
        <v>0</v>
      </c>
      <c r="AY2782" s="419">
        <f t="shared" si="1025"/>
        <v>0</v>
      </c>
      <c r="AZ2782" s="420">
        <f t="shared" si="1026"/>
        <v>0</v>
      </c>
      <c r="BA2782" s="313">
        <f t="shared" si="1027"/>
        <v>0</v>
      </c>
      <c r="BB2782" s="419">
        <f t="shared" si="1028"/>
        <v>0</v>
      </c>
      <c r="BC2782" s="420">
        <f t="shared" si="1029"/>
        <v>0</v>
      </c>
      <c r="BD2782" s="313">
        <f t="shared" si="1030"/>
        <v>0</v>
      </c>
      <c r="BE2782" s="419">
        <f t="shared" si="1031"/>
        <v>0</v>
      </c>
      <c r="BF2782" s="420">
        <f t="shared" si="1032"/>
        <v>0</v>
      </c>
      <c r="BG2782" s="313">
        <f t="shared" si="1033"/>
        <v>0</v>
      </c>
      <c r="BH2782" s="419">
        <f t="shared" si="1034"/>
        <v>0</v>
      </c>
      <c r="BI2782" s="420">
        <f t="shared" si="1035"/>
        <v>0</v>
      </c>
      <c r="BJ2782" s="313">
        <f t="shared" si="1036"/>
        <v>0</v>
      </c>
      <c r="BK2782" s="419">
        <f t="shared" si="1037"/>
        <v>0</v>
      </c>
      <c r="BL2782" s="420">
        <f t="shared" si="1038"/>
        <v>0</v>
      </c>
      <c r="BM2782" s="313">
        <f t="shared" si="1039"/>
        <v>0</v>
      </c>
      <c r="BN2782" s="419">
        <f t="shared" si="1040"/>
        <v>0</v>
      </c>
      <c r="BO2782" s="420">
        <f t="shared" si="1041"/>
        <v>0</v>
      </c>
      <c r="BP2782" s="313">
        <f t="shared" si="1042"/>
        <v>0</v>
      </c>
      <c r="BQ2782" s="419">
        <f t="shared" si="1043"/>
        <v>0</v>
      </c>
      <c r="BR2782" s="420">
        <f t="shared" si="1044"/>
        <v>0</v>
      </c>
      <c r="BS2782" s="313">
        <f t="shared" si="1045"/>
        <v>0</v>
      </c>
      <c r="BT2782" s="419">
        <f t="shared" si="1046"/>
        <v>0</v>
      </c>
      <c r="BU2782" s="420">
        <f t="shared" si="1047"/>
        <v>0</v>
      </c>
      <c r="BV2782" s="313">
        <f t="shared" si="1048"/>
        <v>0</v>
      </c>
      <c r="BW2782" s="419">
        <f t="shared" si="1049"/>
        <v>0</v>
      </c>
      <c r="BX2782" s="420">
        <f t="shared" si="1050"/>
        <v>0</v>
      </c>
      <c r="BY2782" s="313">
        <f t="shared" si="1051"/>
        <v>0</v>
      </c>
      <c r="BZ2782" s="419">
        <f t="shared" si="1052"/>
        <v>0</v>
      </c>
      <c r="CA2782" s="420">
        <f t="shared" si="1053"/>
        <v>0</v>
      </c>
      <c r="CB2782" s="313">
        <f t="shared" si="1054"/>
        <v>0</v>
      </c>
      <c r="CC2782" s="419">
        <f t="shared" si="1055"/>
        <v>0</v>
      </c>
      <c r="CD2782" s="420">
        <f t="shared" si="1056"/>
        <v>0</v>
      </c>
      <c r="CE2782" s="313">
        <f t="shared" si="1057"/>
        <v>0</v>
      </c>
      <c r="CF2782" s="164"/>
      <c r="CG2782" s="272">
        <f t="shared" si="1058"/>
        <v>0</v>
      </c>
      <c r="CH2782" s="273" t="str">
        <f>IF(CG2782=0,"",
IF(SUM($CG$2675:CG2782)=1,CI2782,
IF($CG$2795&gt;SUM($CG$2675:CG2782),_xlfn.CONCAT(", ",CI2782),
IF($CG$2795=SUM($CG$2675:CG2782),_xlfn.CONCAT(" y ",CI2782)))))</f>
        <v/>
      </c>
      <c r="CI2782" s="156" t="s">
        <v>5275</v>
      </c>
    </row>
    <row r="2783" spans="1:87" ht="15" customHeight="1">
      <c r="A2783" s="57"/>
      <c r="B2783" s="26"/>
      <c r="C2783" s="157" t="s">
        <v>5276</v>
      </c>
      <c r="D2783" s="852" t="str">
        <f t="shared" si="1006"/>
        <v/>
      </c>
      <c r="E2783" s="853"/>
      <c r="F2783" s="853"/>
      <c r="G2783" s="853"/>
      <c r="H2783" s="853"/>
      <c r="I2783" s="853"/>
      <c r="J2783" s="853"/>
      <c r="K2783" s="853"/>
      <c r="L2783" s="854"/>
      <c r="M2783" s="617"/>
      <c r="N2783" s="617"/>
      <c r="O2783" s="617"/>
      <c r="P2783" s="617"/>
      <c r="Q2783" s="617"/>
      <c r="R2783" s="617"/>
      <c r="S2783" s="617"/>
      <c r="T2783" s="617"/>
      <c r="U2783" s="617"/>
      <c r="V2783" s="617"/>
      <c r="W2783" s="617"/>
      <c r="X2783" s="617"/>
      <c r="Y2783" s="617"/>
      <c r="Z2783" s="617"/>
      <c r="AA2783" s="617"/>
      <c r="AB2783" s="617"/>
      <c r="AC2783" s="617"/>
      <c r="AD2783" s="617"/>
      <c r="AE2783" s="164"/>
      <c r="AF2783" s="164"/>
      <c r="AG2783" s="419">
        <f t="shared" si="1007"/>
        <v>0</v>
      </c>
      <c r="AH2783" s="420">
        <f t="shared" si="1008"/>
        <v>0</v>
      </c>
      <c r="AI2783" s="313">
        <f t="shared" si="1009"/>
        <v>0</v>
      </c>
      <c r="AJ2783" s="419">
        <f t="shared" si="1010"/>
        <v>0</v>
      </c>
      <c r="AK2783" s="420">
        <f t="shared" si="1011"/>
        <v>0</v>
      </c>
      <c r="AL2783" s="313">
        <f t="shared" si="1012"/>
        <v>0</v>
      </c>
      <c r="AM2783" s="419">
        <f t="shared" si="1013"/>
        <v>0</v>
      </c>
      <c r="AN2783" s="420">
        <f t="shared" si="1014"/>
        <v>0</v>
      </c>
      <c r="AO2783" s="313">
        <f t="shared" si="1015"/>
        <v>0</v>
      </c>
      <c r="AP2783" s="419">
        <f t="shared" si="1016"/>
        <v>0</v>
      </c>
      <c r="AQ2783" s="420">
        <f t="shared" si="1017"/>
        <v>0</v>
      </c>
      <c r="AR2783" s="313">
        <f t="shared" si="1018"/>
        <v>0</v>
      </c>
      <c r="AS2783" s="419">
        <f t="shared" si="1019"/>
        <v>0</v>
      </c>
      <c r="AT2783" s="420">
        <f t="shared" si="1020"/>
        <v>0</v>
      </c>
      <c r="AU2783" s="313">
        <f t="shared" si="1021"/>
        <v>0</v>
      </c>
      <c r="AV2783" s="419">
        <f t="shared" si="1022"/>
        <v>0</v>
      </c>
      <c r="AW2783" s="420">
        <f t="shared" si="1023"/>
        <v>0</v>
      </c>
      <c r="AX2783" s="313">
        <f t="shared" si="1024"/>
        <v>0</v>
      </c>
      <c r="AY2783" s="419">
        <f t="shared" si="1025"/>
        <v>0</v>
      </c>
      <c r="AZ2783" s="420">
        <f t="shared" si="1026"/>
        <v>0</v>
      </c>
      <c r="BA2783" s="313">
        <f t="shared" si="1027"/>
        <v>0</v>
      </c>
      <c r="BB2783" s="419">
        <f t="shared" si="1028"/>
        <v>0</v>
      </c>
      <c r="BC2783" s="420">
        <f t="shared" si="1029"/>
        <v>0</v>
      </c>
      <c r="BD2783" s="313">
        <f t="shared" si="1030"/>
        <v>0</v>
      </c>
      <c r="BE2783" s="419">
        <f t="shared" si="1031"/>
        <v>0</v>
      </c>
      <c r="BF2783" s="420">
        <f t="shared" si="1032"/>
        <v>0</v>
      </c>
      <c r="BG2783" s="313">
        <f t="shared" si="1033"/>
        <v>0</v>
      </c>
      <c r="BH2783" s="419">
        <f t="shared" si="1034"/>
        <v>0</v>
      </c>
      <c r="BI2783" s="420">
        <f t="shared" si="1035"/>
        <v>0</v>
      </c>
      <c r="BJ2783" s="313">
        <f t="shared" si="1036"/>
        <v>0</v>
      </c>
      <c r="BK2783" s="419">
        <f t="shared" si="1037"/>
        <v>0</v>
      </c>
      <c r="BL2783" s="420">
        <f t="shared" si="1038"/>
        <v>0</v>
      </c>
      <c r="BM2783" s="313">
        <f t="shared" si="1039"/>
        <v>0</v>
      </c>
      <c r="BN2783" s="419">
        <f t="shared" si="1040"/>
        <v>0</v>
      </c>
      <c r="BO2783" s="420">
        <f t="shared" si="1041"/>
        <v>0</v>
      </c>
      <c r="BP2783" s="313">
        <f t="shared" si="1042"/>
        <v>0</v>
      </c>
      <c r="BQ2783" s="419">
        <f t="shared" si="1043"/>
        <v>0</v>
      </c>
      <c r="BR2783" s="420">
        <f t="shared" si="1044"/>
        <v>0</v>
      </c>
      <c r="BS2783" s="313">
        <f t="shared" si="1045"/>
        <v>0</v>
      </c>
      <c r="BT2783" s="419">
        <f t="shared" si="1046"/>
        <v>0</v>
      </c>
      <c r="BU2783" s="420">
        <f t="shared" si="1047"/>
        <v>0</v>
      </c>
      <c r="BV2783" s="313">
        <f t="shared" si="1048"/>
        <v>0</v>
      </c>
      <c r="BW2783" s="419">
        <f t="shared" si="1049"/>
        <v>0</v>
      </c>
      <c r="BX2783" s="420">
        <f t="shared" si="1050"/>
        <v>0</v>
      </c>
      <c r="BY2783" s="313">
        <f t="shared" si="1051"/>
        <v>0</v>
      </c>
      <c r="BZ2783" s="419">
        <f t="shared" si="1052"/>
        <v>0</v>
      </c>
      <c r="CA2783" s="420">
        <f t="shared" si="1053"/>
        <v>0</v>
      </c>
      <c r="CB2783" s="313">
        <f t="shared" si="1054"/>
        <v>0</v>
      </c>
      <c r="CC2783" s="419">
        <f t="shared" si="1055"/>
        <v>0</v>
      </c>
      <c r="CD2783" s="420">
        <f t="shared" si="1056"/>
        <v>0</v>
      </c>
      <c r="CE2783" s="313">
        <f t="shared" si="1057"/>
        <v>0</v>
      </c>
      <c r="CF2783" s="164"/>
      <c r="CG2783" s="272">
        <f t="shared" si="1058"/>
        <v>0</v>
      </c>
      <c r="CH2783" s="273" t="str">
        <f>IF(CG2783=0,"",
IF(SUM($CG$2675:CG2783)=1,CI2783,
IF($CG$2795&gt;SUM($CG$2675:CG2783),_xlfn.CONCAT(", ",CI2783),
IF($CG$2795=SUM($CG$2675:CG2783),_xlfn.CONCAT(" y ",CI2783)))))</f>
        <v/>
      </c>
      <c r="CI2783" s="156" t="s">
        <v>5277</v>
      </c>
    </row>
    <row r="2784" spans="1:87" ht="15" customHeight="1">
      <c r="A2784" s="57"/>
      <c r="B2784" s="26"/>
      <c r="C2784" s="157" t="s">
        <v>5278</v>
      </c>
      <c r="D2784" s="852" t="str">
        <f t="shared" si="1006"/>
        <v/>
      </c>
      <c r="E2784" s="853"/>
      <c r="F2784" s="853"/>
      <c r="G2784" s="853"/>
      <c r="H2784" s="853"/>
      <c r="I2784" s="853"/>
      <c r="J2784" s="853"/>
      <c r="K2784" s="853"/>
      <c r="L2784" s="854"/>
      <c r="M2784" s="617"/>
      <c r="N2784" s="617"/>
      <c r="O2784" s="617"/>
      <c r="P2784" s="617"/>
      <c r="Q2784" s="617"/>
      <c r="R2784" s="617"/>
      <c r="S2784" s="617"/>
      <c r="T2784" s="617"/>
      <c r="U2784" s="617"/>
      <c r="V2784" s="617"/>
      <c r="W2784" s="617"/>
      <c r="X2784" s="617"/>
      <c r="Y2784" s="617"/>
      <c r="Z2784" s="617"/>
      <c r="AA2784" s="617"/>
      <c r="AB2784" s="617"/>
      <c r="AC2784" s="617"/>
      <c r="AD2784" s="617"/>
      <c r="AE2784" s="164"/>
      <c r="AF2784" s="164"/>
      <c r="AG2784" s="419">
        <f t="shared" si="1007"/>
        <v>0</v>
      </c>
      <c r="AH2784" s="420">
        <f t="shared" si="1008"/>
        <v>0</v>
      </c>
      <c r="AI2784" s="313">
        <f t="shared" si="1009"/>
        <v>0</v>
      </c>
      <c r="AJ2784" s="419">
        <f t="shared" si="1010"/>
        <v>0</v>
      </c>
      <c r="AK2784" s="420">
        <f t="shared" si="1011"/>
        <v>0</v>
      </c>
      <c r="AL2784" s="313">
        <f t="shared" si="1012"/>
        <v>0</v>
      </c>
      <c r="AM2784" s="419">
        <f t="shared" si="1013"/>
        <v>0</v>
      </c>
      <c r="AN2784" s="420">
        <f t="shared" si="1014"/>
        <v>0</v>
      </c>
      <c r="AO2784" s="313">
        <f t="shared" si="1015"/>
        <v>0</v>
      </c>
      <c r="AP2784" s="419">
        <f t="shared" si="1016"/>
        <v>0</v>
      </c>
      <c r="AQ2784" s="420">
        <f t="shared" si="1017"/>
        <v>0</v>
      </c>
      <c r="AR2784" s="313">
        <f t="shared" si="1018"/>
        <v>0</v>
      </c>
      <c r="AS2784" s="419">
        <f t="shared" si="1019"/>
        <v>0</v>
      </c>
      <c r="AT2784" s="420">
        <f t="shared" si="1020"/>
        <v>0</v>
      </c>
      <c r="AU2784" s="313">
        <f t="shared" si="1021"/>
        <v>0</v>
      </c>
      <c r="AV2784" s="419">
        <f t="shared" si="1022"/>
        <v>0</v>
      </c>
      <c r="AW2784" s="420">
        <f t="shared" si="1023"/>
        <v>0</v>
      </c>
      <c r="AX2784" s="313">
        <f t="shared" si="1024"/>
        <v>0</v>
      </c>
      <c r="AY2784" s="419">
        <f t="shared" si="1025"/>
        <v>0</v>
      </c>
      <c r="AZ2784" s="420">
        <f t="shared" si="1026"/>
        <v>0</v>
      </c>
      <c r="BA2784" s="313">
        <f t="shared" si="1027"/>
        <v>0</v>
      </c>
      <c r="BB2784" s="419">
        <f t="shared" si="1028"/>
        <v>0</v>
      </c>
      <c r="BC2784" s="420">
        <f t="shared" si="1029"/>
        <v>0</v>
      </c>
      <c r="BD2784" s="313">
        <f t="shared" si="1030"/>
        <v>0</v>
      </c>
      <c r="BE2784" s="419">
        <f t="shared" si="1031"/>
        <v>0</v>
      </c>
      <c r="BF2784" s="420">
        <f t="shared" si="1032"/>
        <v>0</v>
      </c>
      <c r="BG2784" s="313">
        <f t="shared" si="1033"/>
        <v>0</v>
      </c>
      <c r="BH2784" s="419">
        <f t="shared" si="1034"/>
        <v>0</v>
      </c>
      <c r="BI2784" s="420">
        <f t="shared" si="1035"/>
        <v>0</v>
      </c>
      <c r="BJ2784" s="313">
        <f t="shared" si="1036"/>
        <v>0</v>
      </c>
      <c r="BK2784" s="419">
        <f t="shared" si="1037"/>
        <v>0</v>
      </c>
      <c r="BL2784" s="420">
        <f t="shared" si="1038"/>
        <v>0</v>
      </c>
      <c r="BM2784" s="313">
        <f t="shared" si="1039"/>
        <v>0</v>
      </c>
      <c r="BN2784" s="419">
        <f t="shared" si="1040"/>
        <v>0</v>
      </c>
      <c r="BO2784" s="420">
        <f t="shared" si="1041"/>
        <v>0</v>
      </c>
      <c r="BP2784" s="313">
        <f t="shared" si="1042"/>
        <v>0</v>
      </c>
      <c r="BQ2784" s="419">
        <f t="shared" si="1043"/>
        <v>0</v>
      </c>
      <c r="BR2784" s="420">
        <f t="shared" si="1044"/>
        <v>0</v>
      </c>
      <c r="BS2784" s="313">
        <f t="shared" si="1045"/>
        <v>0</v>
      </c>
      <c r="BT2784" s="419">
        <f t="shared" si="1046"/>
        <v>0</v>
      </c>
      <c r="BU2784" s="420">
        <f t="shared" si="1047"/>
        <v>0</v>
      </c>
      <c r="BV2784" s="313">
        <f t="shared" si="1048"/>
        <v>0</v>
      </c>
      <c r="BW2784" s="419">
        <f t="shared" si="1049"/>
        <v>0</v>
      </c>
      <c r="BX2784" s="420">
        <f t="shared" si="1050"/>
        <v>0</v>
      </c>
      <c r="BY2784" s="313">
        <f t="shared" si="1051"/>
        <v>0</v>
      </c>
      <c r="BZ2784" s="419">
        <f t="shared" si="1052"/>
        <v>0</v>
      </c>
      <c r="CA2784" s="420">
        <f t="shared" si="1053"/>
        <v>0</v>
      </c>
      <c r="CB2784" s="313">
        <f t="shared" si="1054"/>
        <v>0</v>
      </c>
      <c r="CC2784" s="419">
        <f t="shared" si="1055"/>
        <v>0</v>
      </c>
      <c r="CD2784" s="420">
        <f t="shared" si="1056"/>
        <v>0</v>
      </c>
      <c r="CE2784" s="313">
        <f t="shared" si="1057"/>
        <v>0</v>
      </c>
      <c r="CF2784" s="164"/>
      <c r="CG2784" s="272">
        <f t="shared" si="1058"/>
        <v>0</v>
      </c>
      <c r="CH2784" s="273" t="str">
        <f>IF(CG2784=0,"",
IF(SUM($CG$2675:CG2784)=1,CI2784,
IF($CG$2795&gt;SUM($CG$2675:CG2784),_xlfn.CONCAT(", ",CI2784),
IF($CG$2795=SUM($CG$2675:CG2784),_xlfn.CONCAT(" y ",CI2784)))))</f>
        <v/>
      </c>
      <c r="CI2784" s="156" t="s">
        <v>5279</v>
      </c>
    </row>
    <row r="2785" spans="1:87" ht="15" customHeight="1">
      <c r="A2785" s="57"/>
      <c r="B2785" s="26"/>
      <c r="C2785" s="157" t="s">
        <v>5280</v>
      </c>
      <c r="D2785" s="852" t="str">
        <f t="shared" si="1006"/>
        <v/>
      </c>
      <c r="E2785" s="853"/>
      <c r="F2785" s="853"/>
      <c r="G2785" s="853"/>
      <c r="H2785" s="853"/>
      <c r="I2785" s="853"/>
      <c r="J2785" s="853"/>
      <c r="K2785" s="853"/>
      <c r="L2785" s="854"/>
      <c r="M2785" s="617"/>
      <c r="N2785" s="617"/>
      <c r="O2785" s="617"/>
      <c r="P2785" s="617"/>
      <c r="Q2785" s="617"/>
      <c r="R2785" s="617"/>
      <c r="S2785" s="617"/>
      <c r="T2785" s="617"/>
      <c r="U2785" s="617"/>
      <c r="V2785" s="617"/>
      <c r="W2785" s="617"/>
      <c r="X2785" s="617"/>
      <c r="Y2785" s="617"/>
      <c r="Z2785" s="617"/>
      <c r="AA2785" s="617"/>
      <c r="AB2785" s="617"/>
      <c r="AC2785" s="617"/>
      <c r="AD2785" s="617"/>
      <c r="AE2785" s="164"/>
      <c r="AF2785" s="164"/>
      <c r="AG2785" s="419">
        <f t="shared" si="1007"/>
        <v>0</v>
      </c>
      <c r="AH2785" s="420">
        <f t="shared" si="1008"/>
        <v>0</v>
      </c>
      <c r="AI2785" s="313">
        <f t="shared" si="1009"/>
        <v>0</v>
      </c>
      <c r="AJ2785" s="419">
        <f t="shared" si="1010"/>
        <v>0</v>
      </c>
      <c r="AK2785" s="420">
        <f t="shared" si="1011"/>
        <v>0</v>
      </c>
      <c r="AL2785" s="313">
        <f t="shared" si="1012"/>
        <v>0</v>
      </c>
      <c r="AM2785" s="419">
        <f t="shared" si="1013"/>
        <v>0</v>
      </c>
      <c r="AN2785" s="420">
        <f t="shared" si="1014"/>
        <v>0</v>
      </c>
      <c r="AO2785" s="313">
        <f t="shared" si="1015"/>
        <v>0</v>
      </c>
      <c r="AP2785" s="419">
        <f t="shared" si="1016"/>
        <v>0</v>
      </c>
      <c r="AQ2785" s="420">
        <f t="shared" si="1017"/>
        <v>0</v>
      </c>
      <c r="AR2785" s="313">
        <f t="shared" si="1018"/>
        <v>0</v>
      </c>
      <c r="AS2785" s="419">
        <f t="shared" si="1019"/>
        <v>0</v>
      </c>
      <c r="AT2785" s="420">
        <f t="shared" si="1020"/>
        <v>0</v>
      </c>
      <c r="AU2785" s="313">
        <f t="shared" si="1021"/>
        <v>0</v>
      </c>
      <c r="AV2785" s="419">
        <f t="shared" si="1022"/>
        <v>0</v>
      </c>
      <c r="AW2785" s="420">
        <f t="shared" si="1023"/>
        <v>0</v>
      </c>
      <c r="AX2785" s="313">
        <f t="shared" si="1024"/>
        <v>0</v>
      </c>
      <c r="AY2785" s="419">
        <f t="shared" si="1025"/>
        <v>0</v>
      </c>
      <c r="AZ2785" s="420">
        <f t="shared" si="1026"/>
        <v>0</v>
      </c>
      <c r="BA2785" s="313">
        <f t="shared" si="1027"/>
        <v>0</v>
      </c>
      <c r="BB2785" s="419">
        <f t="shared" si="1028"/>
        <v>0</v>
      </c>
      <c r="BC2785" s="420">
        <f t="shared" si="1029"/>
        <v>0</v>
      </c>
      <c r="BD2785" s="313">
        <f t="shared" si="1030"/>
        <v>0</v>
      </c>
      <c r="BE2785" s="419">
        <f t="shared" si="1031"/>
        <v>0</v>
      </c>
      <c r="BF2785" s="420">
        <f t="shared" si="1032"/>
        <v>0</v>
      </c>
      <c r="BG2785" s="313">
        <f t="shared" si="1033"/>
        <v>0</v>
      </c>
      <c r="BH2785" s="419">
        <f t="shared" si="1034"/>
        <v>0</v>
      </c>
      <c r="BI2785" s="420">
        <f t="shared" si="1035"/>
        <v>0</v>
      </c>
      <c r="BJ2785" s="313">
        <f t="shared" si="1036"/>
        <v>0</v>
      </c>
      <c r="BK2785" s="419">
        <f t="shared" si="1037"/>
        <v>0</v>
      </c>
      <c r="BL2785" s="420">
        <f t="shared" si="1038"/>
        <v>0</v>
      </c>
      <c r="BM2785" s="313">
        <f t="shared" si="1039"/>
        <v>0</v>
      </c>
      <c r="BN2785" s="419">
        <f t="shared" si="1040"/>
        <v>0</v>
      </c>
      <c r="BO2785" s="420">
        <f t="shared" si="1041"/>
        <v>0</v>
      </c>
      <c r="BP2785" s="313">
        <f t="shared" si="1042"/>
        <v>0</v>
      </c>
      <c r="BQ2785" s="419">
        <f t="shared" si="1043"/>
        <v>0</v>
      </c>
      <c r="BR2785" s="420">
        <f t="shared" si="1044"/>
        <v>0</v>
      </c>
      <c r="BS2785" s="313">
        <f t="shared" si="1045"/>
        <v>0</v>
      </c>
      <c r="BT2785" s="419">
        <f t="shared" si="1046"/>
        <v>0</v>
      </c>
      <c r="BU2785" s="420">
        <f t="shared" si="1047"/>
        <v>0</v>
      </c>
      <c r="BV2785" s="313">
        <f t="shared" si="1048"/>
        <v>0</v>
      </c>
      <c r="BW2785" s="419">
        <f t="shared" si="1049"/>
        <v>0</v>
      </c>
      <c r="BX2785" s="420">
        <f t="shared" si="1050"/>
        <v>0</v>
      </c>
      <c r="BY2785" s="313">
        <f t="shared" si="1051"/>
        <v>0</v>
      </c>
      <c r="BZ2785" s="419">
        <f t="shared" si="1052"/>
        <v>0</v>
      </c>
      <c r="CA2785" s="420">
        <f t="shared" si="1053"/>
        <v>0</v>
      </c>
      <c r="CB2785" s="313">
        <f t="shared" si="1054"/>
        <v>0</v>
      </c>
      <c r="CC2785" s="419">
        <f t="shared" si="1055"/>
        <v>0</v>
      </c>
      <c r="CD2785" s="420">
        <f t="shared" si="1056"/>
        <v>0</v>
      </c>
      <c r="CE2785" s="313">
        <f t="shared" si="1057"/>
        <v>0</v>
      </c>
      <c r="CF2785" s="164"/>
      <c r="CG2785" s="272">
        <f t="shared" si="1058"/>
        <v>0</v>
      </c>
      <c r="CH2785" s="273" t="str">
        <f>IF(CG2785=0,"",
IF(SUM($CG$2675:CG2785)=1,CI2785,
IF($CG$2795&gt;SUM($CG$2675:CG2785),_xlfn.CONCAT(", ",CI2785),
IF($CG$2795=SUM($CG$2675:CG2785),_xlfn.CONCAT(" y ",CI2785)))))</f>
        <v/>
      </c>
      <c r="CI2785" s="156" t="s">
        <v>5281</v>
      </c>
    </row>
    <row r="2786" spans="1:87" ht="15" customHeight="1">
      <c r="A2786" s="57"/>
      <c r="B2786" s="26"/>
      <c r="C2786" s="157" t="s">
        <v>5282</v>
      </c>
      <c r="D2786" s="852" t="str">
        <f t="shared" si="1006"/>
        <v/>
      </c>
      <c r="E2786" s="853"/>
      <c r="F2786" s="853"/>
      <c r="G2786" s="853"/>
      <c r="H2786" s="853"/>
      <c r="I2786" s="853"/>
      <c r="J2786" s="853"/>
      <c r="K2786" s="853"/>
      <c r="L2786" s="854"/>
      <c r="M2786" s="617"/>
      <c r="N2786" s="617"/>
      <c r="O2786" s="617"/>
      <c r="P2786" s="617"/>
      <c r="Q2786" s="617"/>
      <c r="R2786" s="617"/>
      <c r="S2786" s="617"/>
      <c r="T2786" s="617"/>
      <c r="U2786" s="617"/>
      <c r="V2786" s="617"/>
      <c r="W2786" s="617"/>
      <c r="X2786" s="617"/>
      <c r="Y2786" s="617"/>
      <c r="Z2786" s="617"/>
      <c r="AA2786" s="617"/>
      <c r="AB2786" s="617"/>
      <c r="AC2786" s="617"/>
      <c r="AD2786" s="617"/>
      <c r="AE2786" s="164"/>
      <c r="AF2786" s="164"/>
      <c r="AG2786" s="419">
        <f t="shared" si="1007"/>
        <v>0</v>
      </c>
      <c r="AH2786" s="420">
        <f t="shared" si="1008"/>
        <v>0</v>
      </c>
      <c r="AI2786" s="313">
        <f t="shared" si="1009"/>
        <v>0</v>
      </c>
      <c r="AJ2786" s="419">
        <f t="shared" si="1010"/>
        <v>0</v>
      </c>
      <c r="AK2786" s="420">
        <f t="shared" si="1011"/>
        <v>0</v>
      </c>
      <c r="AL2786" s="313">
        <f t="shared" si="1012"/>
        <v>0</v>
      </c>
      <c r="AM2786" s="419">
        <f t="shared" si="1013"/>
        <v>0</v>
      </c>
      <c r="AN2786" s="420">
        <f t="shared" si="1014"/>
        <v>0</v>
      </c>
      <c r="AO2786" s="313">
        <f t="shared" si="1015"/>
        <v>0</v>
      </c>
      <c r="AP2786" s="419">
        <f t="shared" si="1016"/>
        <v>0</v>
      </c>
      <c r="AQ2786" s="420">
        <f t="shared" si="1017"/>
        <v>0</v>
      </c>
      <c r="AR2786" s="313">
        <f t="shared" si="1018"/>
        <v>0</v>
      </c>
      <c r="AS2786" s="419">
        <f t="shared" si="1019"/>
        <v>0</v>
      </c>
      <c r="AT2786" s="420">
        <f t="shared" si="1020"/>
        <v>0</v>
      </c>
      <c r="AU2786" s="313">
        <f t="shared" si="1021"/>
        <v>0</v>
      </c>
      <c r="AV2786" s="419">
        <f t="shared" si="1022"/>
        <v>0</v>
      </c>
      <c r="AW2786" s="420">
        <f t="shared" si="1023"/>
        <v>0</v>
      </c>
      <c r="AX2786" s="313">
        <f t="shared" si="1024"/>
        <v>0</v>
      </c>
      <c r="AY2786" s="419">
        <f t="shared" si="1025"/>
        <v>0</v>
      </c>
      <c r="AZ2786" s="420">
        <f t="shared" si="1026"/>
        <v>0</v>
      </c>
      <c r="BA2786" s="313">
        <f t="shared" si="1027"/>
        <v>0</v>
      </c>
      <c r="BB2786" s="419">
        <f t="shared" si="1028"/>
        <v>0</v>
      </c>
      <c r="BC2786" s="420">
        <f t="shared" si="1029"/>
        <v>0</v>
      </c>
      <c r="BD2786" s="313">
        <f t="shared" si="1030"/>
        <v>0</v>
      </c>
      <c r="BE2786" s="419">
        <f t="shared" si="1031"/>
        <v>0</v>
      </c>
      <c r="BF2786" s="420">
        <f t="shared" si="1032"/>
        <v>0</v>
      </c>
      <c r="BG2786" s="313">
        <f t="shared" si="1033"/>
        <v>0</v>
      </c>
      <c r="BH2786" s="419">
        <f t="shared" si="1034"/>
        <v>0</v>
      </c>
      <c r="BI2786" s="420">
        <f t="shared" si="1035"/>
        <v>0</v>
      </c>
      <c r="BJ2786" s="313">
        <f t="shared" si="1036"/>
        <v>0</v>
      </c>
      <c r="BK2786" s="419">
        <f t="shared" si="1037"/>
        <v>0</v>
      </c>
      <c r="BL2786" s="420">
        <f t="shared" si="1038"/>
        <v>0</v>
      </c>
      <c r="BM2786" s="313">
        <f t="shared" si="1039"/>
        <v>0</v>
      </c>
      <c r="BN2786" s="419">
        <f t="shared" si="1040"/>
        <v>0</v>
      </c>
      <c r="BO2786" s="420">
        <f t="shared" si="1041"/>
        <v>0</v>
      </c>
      <c r="BP2786" s="313">
        <f t="shared" si="1042"/>
        <v>0</v>
      </c>
      <c r="BQ2786" s="419">
        <f t="shared" si="1043"/>
        <v>0</v>
      </c>
      <c r="BR2786" s="420">
        <f t="shared" si="1044"/>
        <v>0</v>
      </c>
      <c r="BS2786" s="313">
        <f t="shared" si="1045"/>
        <v>0</v>
      </c>
      <c r="BT2786" s="419">
        <f t="shared" si="1046"/>
        <v>0</v>
      </c>
      <c r="BU2786" s="420">
        <f t="shared" si="1047"/>
        <v>0</v>
      </c>
      <c r="BV2786" s="313">
        <f t="shared" si="1048"/>
        <v>0</v>
      </c>
      <c r="BW2786" s="419">
        <f t="shared" si="1049"/>
        <v>0</v>
      </c>
      <c r="BX2786" s="420">
        <f t="shared" si="1050"/>
        <v>0</v>
      </c>
      <c r="BY2786" s="313">
        <f t="shared" si="1051"/>
        <v>0</v>
      </c>
      <c r="BZ2786" s="419">
        <f t="shared" si="1052"/>
        <v>0</v>
      </c>
      <c r="CA2786" s="420">
        <f t="shared" si="1053"/>
        <v>0</v>
      </c>
      <c r="CB2786" s="313">
        <f t="shared" si="1054"/>
        <v>0</v>
      </c>
      <c r="CC2786" s="419">
        <f t="shared" si="1055"/>
        <v>0</v>
      </c>
      <c r="CD2786" s="420">
        <f t="shared" si="1056"/>
        <v>0</v>
      </c>
      <c r="CE2786" s="313">
        <f t="shared" si="1057"/>
        <v>0</v>
      </c>
      <c r="CF2786" s="164"/>
      <c r="CG2786" s="272">
        <f t="shared" si="1058"/>
        <v>0</v>
      </c>
      <c r="CH2786" s="273" t="str">
        <f>IF(CG2786=0,"",
IF(SUM($CG$2675:CG2786)=1,CI2786,
IF($CG$2795&gt;SUM($CG$2675:CG2786),_xlfn.CONCAT(", ",CI2786),
IF($CG$2795=SUM($CG$2675:CG2786),_xlfn.CONCAT(" y ",CI2786)))))</f>
        <v/>
      </c>
      <c r="CI2786" s="156" t="s">
        <v>5283</v>
      </c>
    </row>
    <row r="2787" spans="1:87" ht="15" customHeight="1">
      <c r="A2787" s="57"/>
      <c r="B2787" s="26"/>
      <c r="C2787" s="157" t="s">
        <v>5284</v>
      </c>
      <c r="D2787" s="852" t="str">
        <f t="shared" si="1006"/>
        <v/>
      </c>
      <c r="E2787" s="853"/>
      <c r="F2787" s="853"/>
      <c r="G2787" s="853"/>
      <c r="H2787" s="853"/>
      <c r="I2787" s="853"/>
      <c r="J2787" s="853"/>
      <c r="K2787" s="853"/>
      <c r="L2787" s="854"/>
      <c r="M2787" s="617"/>
      <c r="N2787" s="617"/>
      <c r="O2787" s="617"/>
      <c r="P2787" s="617"/>
      <c r="Q2787" s="617"/>
      <c r="R2787" s="617"/>
      <c r="S2787" s="617"/>
      <c r="T2787" s="617"/>
      <c r="U2787" s="617"/>
      <c r="V2787" s="617"/>
      <c r="W2787" s="617"/>
      <c r="X2787" s="617"/>
      <c r="Y2787" s="617"/>
      <c r="Z2787" s="617"/>
      <c r="AA2787" s="617"/>
      <c r="AB2787" s="617"/>
      <c r="AC2787" s="617"/>
      <c r="AD2787" s="617"/>
      <c r="AE2787" s="164"/>
      <c r="AF2787" s="164"/>
      <c r="AG2787" s="419">
        <f t="shared" si="1007"/>
        <v>0</v>
      </c>
      <c r="AH2787" s="420">
        <f t="shared" si="1008"/>
        <v>0</v>
      </c>
      <c r="AI2787" s="313">
        <f t="shared" si="1009"/>
        <v>0</v>
      </c>
      <c r="AJ2787" s="419">
        <f t="shared" si="1010"/>
        <v>0</v>
      </c>
      <c r="AK2787" s="420">
        <f t="shared" si="1011"/>
        <v>0</v>
      </c>
      <c r="AL2787" s="313">
        <f t="shared" si="1012"/>
        <v>0</v>
      </c>
      <c r="AM2787" s="419">
        <f t="shared" si="1013"/>
        <v>0</v>
      </c>
      <c r="AN2787" s="420">
        <f t="shared" si="1014"/>
        <v>0</v>
      </c>
      <c r="AO2787" s="313">
        <f t="shared" si="1015"/>
        <v>0</v>
      </c>
      <c r="AP2787" s="419">
        <f t="shared" si="1016"/>
        <v>0</v>
      </c>
      <c r="AQ2787" s="420">
        <f t="shared" si="1017"/>
        <v>0</v>
      </c>
      <c r="AR2787" s="313">
        <f t="shared" si="1018"/>
        <v>0</v>
      </c>
      <c r="AS2787" s="419">
        <f t="shared" si="1019"/>
        <v>0</v>
      </c>
      <c r="AT2787" s="420">
        <f t="shared" si="1020"/>
        <v>0</v>
      </c>
      <c r="AU2787" s="313">
        <f t="shared" si="1021"/>
        <v>0</v>
      </c>
      <c r="AV2787" s="419">
        <f t="shared" si="1022"/>
        <v>0</v>
      </c>
      <c r="AW2787" s="420">
        <f t="shared" si="1023"/>
        <v>0</v>
      </c>
      <c r="AX2787" s="313">
        <f t="shared" si="1024"/>
        <v>0</v>
      </c>
      <c r="AY2787" s="419">
        <f t="shared" si="1025"/>
        <v>0</v>
      </c>
      <c r="AZ2787" s="420">
        <f t="shared" si="1026"/>
        <v>0</v>
      </c>
      <c r="BA2787" s="313">
        <f t="shared" si="1027"/>
        <v>0</v>
      </c>
      <c r="BB2787" s="419">
        <f t="shared" si="1028"/>
        <v>0</v>
      </c>
      <c r="BC2787" s="420">
        <f t="shared" si="1029"/>
        <v>0</v>
      </c>
      <c r="BD2787" s="313">
        <f t="shared" si="1030"/>
        <v>0</v>
      </c>
      <c r="BE2787" s="419">
        <f t="shared" si="1031"/>
        <v>0</v>
      </c>
      <c r="BF2787" s="420">
        <f t="shared" si="1032"/>
        <v>0</v>
      </c>
      <c r="BG2787" s="313">
        <f t="shared" si="1033"/>
        <v>0</v>
      </c>
      <c r="BH2787" s="419">
        <f t="shared" si="1034"/>
        <v>0</v>
      </c>
      <c r="BI2787" s="420">
        <f t="shared" si="1035"/>
        <v>0</v>
      </c>
      <c r="BJ2787" s="313">
        <f t="shared" si="1036"/>
        <v>0</v>
      </c>
      <c r="BK2787" s="419">
        <f t="shared" si="1037"/>
        <v>0</v>
      </c>
      <c r="BL2787" s="420">
        <f t="shared" si="1038"/>
        <v>0</v>
      </c>
      <c r="BM2787" s="313">
        <f t="shared" si="1039"/>
        <v>0</v>
      </c>
      <c r="BN2787" s="419">
        <f t="shared" si="1040"/>
        <v>0</v>
      </c>
      <c r="BO2787" s="420">
        <f t="shared" si="1041"/>
        <v>0</v>
      </c>
      <c r="BP2787" s="313">
        <f t="shared" si="1042"/>
        <v>0</v>
      </c>
      <c r="BQ2787" s="419">
        <f t="shared" si="1043"/>
        <v>0</v>
      </c>
      <c r="BR2787" s="420">
        <f t="shared" si="1044"/>
        <v>0</v>
      </c>
      <c r="BS2787" s="313">
        <f t="shared" si="1045"/>
        <v>0</v>
      </c>
      <c r="BT2787" s="419">
        <f t="shared" si="1046"/>
        <v>0</v>
      </c>
      <c r="BU2787" s="420">
        <f t="shared" si="1047"/>
        <v>0</v>
      </c>
      <c r="BV2787" s="313">
        <f t="shared" si="1048"/>
        <v>0</v>
      </c>
      <c r="BW2787" s="419">
        <f t="shared" si="1049"/>
        <v>0</v>
      </c>
      <c r="BX2787" s="420">
        <f t="shared" si="1050"/>
        <v>0</v>
      </c>
      <c r="BY2787" s="313">
        <f t="shared" si="1051"/>
        <v>0</v>
      </c>
      <c r="BZ2787" s="419">
        <f t="shared" si="1052"/>
        <v>0</v>
      </c>
      <c r="CA2787" s="420">
        <f t="shared" si="1053"/>
        <v>0</v>
      </c>
      <c r="CB2787" s="313">
        <f t="shared" si="1054"/>
        <v>0</v>
      </c>
      <c r="CC2787" s="419">
        <f t="shared" si="1055"/>
        <v>0</v>
      </c>
      <c r="CD2787" s="420">
        <f t="shared" si="1056"/>
        <v>0</v>
      </c>
      <c r="CE2787" s="313">
        <f t="shared" si="1057"/>
        <v>0</v>
      </c>
      <c r="CF2787" s="164"/>
      <c r="CG2787" s="272">
        <f t="shared" si="1058"/>
        <v>0</v>
      </c>
      <c r="CH2787" s="273" t="str">
        <f>IF(CG2787=0,"",
IF(SUM($CG$2675:CG2787)=1,CI2787,
IF($CG$2795&gt;SUM($CG$2675:CG2787),_xlfn.CONCAT(", ",CI2787),
IF($CG$2795=SUM($CG$2675:CG2787),_xlfn.CONCAT(" y ",CI2787)))))</f>
        <v/>
      </c>
      <c r="CI2787" s="156" t="s">
        <v>5285</v>
      </c>
    </row>
    <row r="2788" spans="1:87" ht="15" customHeight="1">
      <c r="A2788" s="57"/>
      <c r="B2788" s="26"/>
      <c r="C2788" s="157" t="s">
        <v>5286</v>
      </c>
      <c r="D2788" s="852" t="str">
        <f t="shared" si="1006"/>
        <v/>
      </c>
      <c r="E2788" s="853"/>
      <c r="F2788" s="853"/>
      <c r="G2788" s="853"/>
      <c r="H2788" s="853"/>
      <c r="I2788" s="853"/>
      <c r="J2788" s="853"/>
      <c r="K2788" s="853"/>
      <c r="L2788" s="854"/>
      <c r="M2788" s="617"/>
      <c r="N2788" s="617"/>
      <c r="O2788" s="617"/>
      <c r="P2788" s="617"/>
      <c r="Q2788" s="617"/>
      <c r="R2788" s="617"/>
      <c r="S2788" s="617"/>
      <c r="T2788" s="617"/>
      <c r="U2788" s="617"/>
      <c r="V2788" s="617"/>
      <c r="W2788" s="617"/>
      <c r="X2788" s="617"/>
      <c r="Y2788" s="617"/>
      <c r="Z2788" s="617"/>
      <c r="AA2788" s="617"/>
      <c r="AB2788" s="617"/>
      <c r="AC2788" s="617"/>
      <c r="AD2788" s="617"/>
      <c r="AE2788" s="164"/>
      <c r="AF2788" s="164"/>
      <c r="AG2788" s="419">
        <f t="shared" si="1007"/>
        <v>0</v>
      </c>
      <c r="AH2788" s="420">
        <f t="shared" si="1008"/>
        <v>0</v>
      </c>
      <c r="AI2788" s="313">
        <f t="shared" si="1009"/>
        <v>0</v>
      </c>
      <c r="AJ2788" s="419">
        <f t="shared" si="1010"/>
        <v>0</v>
      </c>
      <c r="AK2788" s="420">
        <f t="shared" si="1011"/>
        <v>0</v>
      </c>
      <c r="AL2788" s="313">
        <f t="shared" si="1012"/>
        <v>0</v>
      </c>
      <c r="AM2788" s="419">
        <f t="shared" si="1013"/>
        <v>0</v>
      </c>
      <c r="AN2788" s="420">
        <f t="shared" si="1014"/>
        <v>0</v>
      </c>
      <c r="AO2788" s="313">
        <f t="shared" si="1015"/>
        <v>0</v>
      </c>
      <c r="AP2788" s="419">
        <f t="shared" si="1016"/>
        <v>0</v>
      </c>
      <c r="AQ2788" s="420">
        <f t="shared" si="1017"/>
        <v>0</v>
      </c>
      <c r="AR2788" s="313">
        <f t="shared" si="1018"/>
        <v>0</v>
      </c>
      <c r="AS2788" s="419">
        <f t="shared" si="1019"/>
        <v>0</v>
      </c>
      <c r="AT2788" s="420">
        <f t="shared" si="1020"/>
        <v>0</v>
      </c>
      <c r="AU2788" s="313">
        <f t="shared" si="1021"/>
        <v>0</v>
      </c>
      <c r="AV2788" s="419">
        <f t="shared" si="1022"/>
        <v>0</v>
      </c>
      <c r="AW2788" s="420">
        <f t="shared" si="1023"/>
        <v>0</v>
      </c>
      <c r="AX2788" s="313">
        <f t="shared" si="1024"/>
        <v>0</v>
      </c>
      <c r="AY2788" s="419">
        <f t="shared" si="1025"/>
        <v>0</v>
      </c>
      <c r="AZ2788" s="420">
        <f t="shared" si="1026"/>
        <v>0</v>
      </c>
      <c r="BA2788" s="313">
        <f t="shared" si="1027"/>
        <v>0</v>
      </c>
      <c r="BB2788" s="419">
        <f t="shared" si="1028"/>
        <v>0</v>
      </c>
      <c r="BC2788" s="420">
        <f t="shared" si="1029"/>
        <v>0</v>
      </c>
      <c r="BD2788" s="313">
        <f t="shared" si="1030"/>
        <v>0</v>
      </c>
      <c r="BE2788" s="419">
        <f t="shared" si="1031"/>
        <v>0</v>
      </c>
      <c r="BF2788" s="420">
        <f t="shared" si="1032"/>
        <v>0</v>
      </c>
      <c r="BG2788" s="313">
        <f t="shared" si="1033"/>
        <v>0</v>
      </c>
      <c r="BH2788" s="419">
        <f t="shared" si="1034"/>
        <v>0</v>
      </c>
      <c r="BI2788" s="420">
        <f t="shared" si="1035"/>
        <v>0</v>
      </c>
      <c r="BJ2788" s="313">
        <f t="shared" si="1036"/>
        <v>0</v>
      </c>
      <c r="BK2788" s="419">
        <f t="shared" si="1037"/>
        <v>0</v>
      </c>
      <c r="BL2788" s="420">
        <f t="shared" si="1038"/>
        <v>0</v>
      </c>
      <c r="BM2788" s="313">
        <f t="shared" si="1039"/>
        <v>0</v>
      </c>
      <c r="BN2788" s="419">
        <f t="shared" si="1040"/>
        <v>0</v>
      </c>
      <c r="BO2788" s="420">
        <f t="shared" si="1041"/>
        <v>0</v>
      </c>
      <c r="BP2788" s="313">
        <f t="shared" si="1042"/>
        <v>0</v>
      </c>
      <c r="BQ2788" s="419">
        <f t="shared" si="1043"/>
        <v>0</v>
      </c>
      <c r="BR2788" s="420">
        <f t="shared" si="1044"/>
        <v>0</v>
      </c>
      <c r="BS2788" s="313">
        <f t="shared" si="1045"/>
        <v>0</v>
      </c>
      <c r="BT2788" s="419">
        <f t="shared" si="1046"/>
        <v>0</v>
      </c>
      <c r="BU2788" s="420">
        <f t="shared" si="1047"/>
        <v>0</v>
      </c>
      <c r="BV2788" s="313">
        <f t="shared" si="1048"/>
        <v>0</v>
      </c>
      <c r="BW2788" s="419">
        <f t="shared" si="1049"/>
        <v>0</v>
      </c>
      <c r="BX2788" s="420">
        <f t="shared" si="1050"/>
        <v>0</v>
      </c>
      <c r="BY2788" s="313">
        <f t="shared" si="1051"/>
        <v>0</v>
      </c>
      <c r="BZ2788" s="419">
        <f t="shared" si="1052"/>
        <v>0</v>
      </c>
      <c r="CA2788" s="420">
        <f t="shared" si="1053"/>
        <v>0</v>
      </c>
      <c r="CB2788" s="313">
        <f t="shared" si="1054"/>
        <v>0</v>
      </c>
      <c r="CC2788" s="419">
        <f t="shared" si="1055"/>
        <v>0</v>
      </c>
      <c r="CD2788" s="420">
        <f t="shared" si="1056"/>
        <v>0</v>
      </c>
      <c r="CE2788" s="313">
        <f t="shared" si="1057"/>
        <v>0</v>
      </c>
      <c r="CF2788" s="164"/>
      <c r="CG2788" s="272">
        <f t="shared" si="1058"/>
        <v>0</v>
      </c>
      <c r="CH2788" s="273" t="str">
        <f>IF(CG2788=0,"",
IF(SUM($CG$2675:CG2788)=1,CI2788,
IF($CG$2795&gt;SUM($CG$2675:CG2788),_xlfn.CONCAT(", ",CI2788),
IF($CG$2795=SUM($CG$2675:CG2788),_xlfn.CONCAT(" y ",CI2788)))))</f>
        <v/>
      </c>
      <c r="CI2788" s="156" t="s">
        <v>5287</v>
      </c>
    </row>
    <row r="2789" spans="1:87" ht="15" customHeight="1">
      <c r="A2789" s="57"/>
      <c r="B2789" s="26"/>
      <c r="C2789" s="157" t="s">
        <v>5288</v>
      </c>
      <c r="D2789" s="852" t="str">
        <f t="shared" si="1006"/>
        <v/>
      </c>
      <c r="E2789" s="853"/>
      <c r="F2789" s="853"/>
      <c r="G2789" s="853"/>
      <c r="H2789" s="853"/>
      <c r="I2789" s="853"/>
      <c r="J2789" s="853"/>
      <c r="K2789" s="853"/>
      <c r="L2789" s="854"/>
      <c r="M2789" s="617"/>
      <c r="N2789" s="617"/>
      <c r="O2789" s="617"/>
      <c r="P2789" s="617"/>
      <c r="Q2789" s="617"/>
      <c r="R2789" s="617"/>
      <c r="S2789" s="617"/>
      <c r="T2789" s="617"/>
      <c r="U2789" s="617"/>
      <c r="V2789" s="617"/>
      <c r="W2789" s="617"/>
      <c r="X2789" s="617"/>
      <c r="Y2789" s="617"/>
      <c r="Z2789" s="617"/>
      <c r="AA2789" s="617"/>
      <c r="AB2789" s="617"/>
      <c r="AC2789" s="617"/>
      <c r="AD2789" s="617"/>
      <c r="AE2789" s="164"/>
      <c r="AF2789" s="164"/>
      <c r="AG2789" s="419">
        <f t="shared" si="1007"/>
        <v>0</v>
      </c>
      <c r="AH2789" s="420">
        <f t="shared" si="1008"/>
        <v>0</v>
      </c>
      <c r="AI2789" s="313">
        <f t="shared" si="1009"/>
        <v>0</v>
      </c>
      <c r="AJ2789" s="419">
        <f t="shared" si="1010"/>
        <v>0</v>
      </c>
      <c r="AK2789" s="420">
        <f t="shared" si="1011"/>
        <v>0</v>
      </c>
      <c r="AL2789" s="313">
        <f t="shared" si="1012"/>
        <v>0</v>
      </c>
      <c r="AM2789" s="419">
        <f t="shared" si="1013"/>
        <v>0</v>
      </c>
      <c r="AN2789" s="420">
        <f t="shared" si="1014"/>
        <v>0</v>
      </c>
      <c r="AO2789" s="313">
        <f t="shared" si="1015"/>
        <v>0</v>
      </c>
      <c r="AP2789" s="419">
        <f t="shared" si="1016"/>
        <v>0</v>
      </c>
      <c r="AQ2789" s="420">
        <f t="shared" si="1017"/>
        <v>0</v>
      </c>
      <c r="AR2789" s="313">
        <f t="shared" si="1018"/>
        <v>0</v>
      </c>
      <c r="AS2789" s="419">
        <f t="shared" si="1019"/>
        <v>0</v>
      </c>
      <c r="AT2789" s="420">
        <f t="shared" si="1020"/>
        <v>0</v>
      </c>
      <c r="AU2789" s="313">
        <f t="shared" si="1021"/>
        <v>0</v>
      </c>
      <c r="AV2789" s="419">
        <f t="shared" si="1022"/>
        <v>0</v>
      </c>
      <c r="AW2789" s="420">
        <f t="shared" si="1023"/>
        <v>0</v>
      </c>
      <c r="AX2789" s="313">
        <f t="shared" si="1024"/>
        <v>0</v>
      </c>
      <c r="AY2789" s="419">
        <f t="shared" si="1025"/>
        <v>0</v>
      </c>
      <c r="AZ2789" s="420">
        <f t="shared" si="1026"/>
        <v>0</v>
      </c>
      <c r="BA2789" s="313">
        <f t="shared" si="1027"/>
        <v>0</v>
      </c>
      <c r="BB2789" s="419">
        <f t="shared" si="1028"/>
        <v>0</v>
      </c>
      <c r="BC2789" s="420">
        <f t="shared" si="1029"/>
        <v>0</v>
      </c>
      <c r="BD2789" s="313">
        <f t="shared" si="1030"/>
        <v>0</v>
      </c>
      <c r="BE2789" s="419">
        <f t="shared" si="1031"/>
        <v>0</v>
      </c>
      <c r="BF2789" s="420">
        <f t="shared" si="1032"/>
        <v>0</v>
      </c>
      <c r="BG2789" s="313">
        <f t="shared" si="1033"/>
        <v>0</v>
      </c>
      <c r="BH2789" s="419">
        <f t="shared" si="1034"/>
        <v>0</v>
      </c>
      <c r="BI2789" s="420">
        <f t="shared" si="1035"/>
        <v>0</v>
      </c>
      <c r="BJ2789" s="313">
        <f t="shared" si="1036"/>
        <v>0</v>
      </c>
      <c r="BK2789" s="419">
        <f t="shared" si="1037"/>
        <v>0</v>
      </c>
      <c r="BL2789" s="420">
        <f t="shared" si="1038"/>
        <v>0</v>
      </c>
      <c r="BM2789" s="313">
        <f t="shared" si="1039"/>
        <v>0</v>
      </c>
      <c r="BN2789" s="419">
        <f t="shared" si="1040"/>
        <v>0</v>
      </c>
      <c r="BO2789" s="420">
        <f t="shared" si="1041"/>
        <v>0</v>
      </c>
      <c r="BP2789" s="313">
        <f t="shared" si="1042"/>
        <v>0</v>
      </c>
      <c r="BQ2789" s="419">
        <f t="shared" si="1043"/>
        <v>0</v>
      </c>
      <c r="BR2789" s="420">
        <f t="shared" si="1044"/>
        <v>0</v>
      </c>
      <c r="BS2789" s="313">
        <f t="shared" si="1045"/>
        <v>0</v>
      </c>
      <c r="BT2789" s="419">
        <f t="shared" si="1046"/>
        <v>0</v>
      </c>
      <c r="BU2789" s="420">
        <f t="shared" si="1047"/>
        <v>0</v>
      </c>
      <c r="BV2789" s="313">
        <f t="shared" si="1048"/>
        <v>0</v>
      </c>
      <c r="BW2789" s="419">
        <f t="shared" si="1049"/>
        <v>0</v>
      </c>
      <c r="BX2789" s="420">
        <f t="shared" si="1050"/>
        <v>0</v>
      </c>
      <c r="BY2789" s="313">
        <f t="shared" si="1051"/>
        <v>0</v>
      </c>
      <c r="BZ2789" s="419">
        <f t="shared" si="1052"/>
        <v>0</v>
      </c>
      <c r="CA2789" s="420">
        <f t="shared" si="1053"/>
        <v>0</v>
      </c>
      <c r="CB2789" s="313">
        <f t="shared" si="1054"/>
        <v>0</v>
      </c>
      <c r="CC2789" s="419">
        <f t="shared" si="1055"/>
        <v>0</v>
      </c>
      <c r="CD2789" s="420">
        <f t="shared" si="1056"/>
        <v>0</v>
      </c>
      <c r="CE2789" s="313">
        <f t="shared" si="1057"/>
        <v>0</v>
      </c>
      <c r="CF2789" s="164"/>
      <c r="CG2789" s="272">
        <f t="shared" si="1058"/>
        <v>0</v>
      </c>
      <c r="CH2789" s="273" t="str">
        <f>IF(CG2789=0,"",
IF(SUM($CG$2675:CG2789)=1,CI2789,
IF($CG$2795&gt;SUM($CG$2675:CG2789),_xlfn.CONCAT(", ",CI2789),
IF($CG$2795=SUM($CG$2675:CG2789),_xlfn.CONCAT(" y ",CI2789)))))</f>
        <v/>
      </c>
      <c r="CI2789" s="156" t="s">
        <v>5289</v>
      </c>
    </row>
    <row r="2790" spans="1:87" ht="15" customHeight="1">
      <c r="A2790" s="57"/>
      <c r="B2790" s="26"/>
      <c r="C2790" s="157" t="s">
        <v>5290</v>
      </c>
      <c r="D2790" s="852" t="str">
        <f t="shared" si="1006"/>
        <v/>
      </c>
      <c r="E2790" s="853"/>
      <c r="F2790" s="853"/>
      <c r="G2790" s="853"/>
      <c r="H2790" s="853"/>
      <c r="I2790" s="853"/>
      <c r="J2790" s="853"/>
      <c r="K2790" s="853"/>
      <c r="L2790" s="854"/>
      <c r="M2790" s="617"/>
      <c r="N2790" s="617"/>
      <c r="O2790" s="617"/>
      <c r="P2790" s="617"/>
      <c r="Q2790" s="617"/>
      <c r="R2790" s="617"/>
      <c r="S2790" s="617"/>
      <c r="T2790" s="617"/>
      <c r="U2790" s="617"/>
      <c r="V2790" s="617"/>
      <c r="W2790" s="617"/>
      <c r="X2790" s="617"/>
      <c r="Y2790" s="617"/>
      <c r="Z2790" s="617"/>
      <c r="AA2790" s="617"/>
      <c r="AB2790" s="617"/>
      <c r="AC2790" s="617"/>
      <c r="AD2790" s="617"/>
      <c r="AE2790" s="164"/>
      <c r="AF2790" s="164"/>
      <c r="AG2790" s="419">
        <f t="shared" si="1007"/>
        <v>0</v>
      </c>
      <c r="AH2790" s="420">
        <f t="shared" si="1008"/>
        <v>0</v>
      </c>
      <c r="AI2790" s="313">
        <f t="shared" si="1009"/>
        <v>0</v>
      </c>
      <c r="AJ2790" s="419">
        <f t="shared" si="1010"/>
        <v>0</v>
      </c>
      <c r="AK2790" s="420">
        <f t="shared" si="1011"/>
        <v>0</v>
      </c>
      <c r="AL2790" s="313">
        <f t="shared" si="1012"/>
        <v>0</v>
      </c>
      <c r="AM2790" s="419">
        <f t="shared" si="1013"/>
        <v>0</v>
      </c>
      <c r="AN2790" s="420">
        <f t="shared" si="1014"/>
        <v>0</v>
      </c>
      <c r="AO2790" s="313">
        <f t="shared" si="1015"/>
        <v>0</v>
      </c>
      <c r="AP2790" s="419">
        <f t="shared" si="1016"/>
        <v>0</v>
      </c>
      <c r="AQ2790" s="420">
        <f t="shared" si="1017"/>
        <v>0</v>
      </c>
      <c r="AR2790" s="313">
        <f t="shared" si="1018"/>
        <v>0</v>
      </c>
      <c r="AS2790" s="419">
        <f t="shared" si="1019"/>
        <v>0</v>
      </c>
      <c r="AT2790" s="420">
        <f t="shared" si="1020"/>
        <v>0</v>
      </c>
      <c r="AU2790" s="313">
        <f t="shared" si="1021"/>
        <v>0</v>
      </c>
      <c r="AV2790" s="419">
        <f t="shared" si="1022"/>
        <v>0</v>
      </c>
      <c r="AW2790" s="420">
        <f t="shared" si="1023"/>
        <v>0</v>
      </c>
      <c r="AX2790" s="313">
        <f t="shared" si="1024"/>
        <v>0</v>
      </c>
      <c r="AY2790" s="419">
        <f t="shared" si="1025"/>
        <v>0</v>
      </c>
      <c r="AZ2790" s="420">
        <f t="shared" si="1026"/>
        <v>0</v>
      </c>
      <c r="BA2790" s="313">
        <f t="shared" si="1027"/>
        <v>0</v>
      </c>
      <c r="BB2790" s="419">
        <f t="shared" si="1028"/>
        <v>0</v>
      </c>
      <c r="BC2790" s="420">
        <f t="shared" si="1029"/>
        <v>0</v>
      </c>
      <c r="BD2790" s="313">
        <f t="shared" si="1030"/>
        <v>0</v>
      </c>
      <c r="BE2790" s="419">
        <f t="shared" si="1031"/>
        <v>0</v>
      </c>
      <c r="BF2790" s="420">
        <f t="shared" si="1032"/>
        <v>0</v>
      </c>
      <c r="BG2790" s="313">
        <f t="shared" si="1033"/>
        <v>0</v>
      </c>
      <c r="BH2790" s="419">
        <f t="shared" si="1034"/>
        <v>0</v>
      </c>
      <c r="BI2790" s="420">
        <f t="shared" si="1035"/>
        <v>0</v>
      </c>
      <c r="BJ2790" s="313">
        <f t="shared" si="1036"/>
        <v>0</v>
      </c>
      <c r="BK2790" s="419">
        <f t="shared" si="1037"/>
        <v>0</v>
      </c>
      <c r="BL2790" s="420">
        <f t="shared" si="1038"/>
        <v>0</v>
      </c>
      <c r="BM2790" s="313">
        <f t="shared" si="1039"/>
        <v>0</v>
      </c>
      <c r="BN2790" s="419">
        <f t="shared" si="1040"/>
        <v>0</v>
      </c>
      <c r="BO2790" s="420">
        <f t="shared" si="1041"/>
        <v>0</v>
      </c>
      <c r="BP2790" s="313">
        <f t="shared" si="1042"/>
        <v>0</v>
      </c>
      <c r="BQ2790" s="419">
        <f t="shared" si="1043"/>
        <v>0</v>
      </c>
      <c r="BR2790" s="420">
        <f t="shared" si="1044"/>
        <v>0</v>
      </c>
      <c r="BS2790" s="313">
        <f t="shared" si="1045"/>
        <v>0</v>
      </c>
      <c r="BT2790" s="419">
        <f t="shared" si="1046"/>
        <v>0</v>
      </c>
      <c r="BU2790" s="420">
        <f t="shared" si="1047"/>
        <v>0</v>
      </c>
      <c r="BV2790" s="313">
        <f t="shared" si="1048"/>
        <v>0</v>
      </c>
      <c r="BW2790" s="419">
        <f t="shared" si="1049"/>
        <v>0</v>
      </c>
      <c r="BX2790" s="420">
        <f t="shared" si="1050"/>
        <v>0</v>
      </c>
      <c r="BY2790" s="313">
        <f t="shared" si="1051"/>
        <v>0</v>
      </c>
      <c r="BZ2790" s="419">
        <f t="shared" si="1052"/>
        <v>0</v>
      </c>
      <c r="CA2790" s="420">
        <f t="shared" si="1053"/>
        <v>0</v>
      </c>
      <c r="CB2790" s="313">
        <f t="shared" si="1054"/>
        <v>0</v>
      </c>
      <c r="CC2790" s="419">
        <f t="shared" si="1055"/>
        <v>0</v>
      </c>
      <c r="CD2790" s="420">
        <f t="shared" si="1056"/>
        <v>0</v>
      </c>
      <c r="CE2790" s="313">
        <f t="shared" si="1057"/>
        <v>0</v>
      </c>
      <c r="CF2790" s="164"/>
      <c r="CG2790" s="272">
        <f t="shared" si="1058"/>
        <v>0</v>
      </c>
      <c r="CH2790" s="273" t="str">
        <f>IF(CG2790=0,"",
IF(SUM($CG$2675:CG2790)=1,CI2790,
IF($CG$2795&gt;SUM($CG$2675:CG2790),_xlfn.CONCAT(", ",CI2790),
IF($CG$2795=SUM($CG$2675:CG2790),_xlfn.CONCAT(" y ",CI2790)))))</f>
        <v/>
      </c>
      <c r="CI2790" s="156" t="s">
        <v>5291</v>
      </c>
    </row>
    <row r="2791" spans="1:87" ht="15" customHeight="1">
      <c r="A2791" s="57"/>
      <c r="B2791" s="26"/>
      <c r="C2791" s="157" t="s">
        <v>5292</v>
      </c>
      <c r="D2791" s="852" t="str">
        <f t="shared" si="1006"/>
        <v/>
      </c>
      <c r="E2791" s="853"/>
      <c r="F2791" s="853"/>
      <c r="G2791" s="853"/>
      <c r="H2791" s="853"/>
      <c r="I2791" s="853"/>
      <c r="J2791" s="853"/>
      <c r="K2791" s="853"/>
      <c r="L2791" s="854"/>
      <c r="M2791" s="617"/>
      <c r="N2791" s="617"/>
      <c r="O2791" s="617"/>
      <c r="P2791" s="617"/>
      <c r="Q2791" s="617"/>
      <c r="R2791" s="617"/>
      <c r="S2791" s="617"/>
      <c r="T2791" s="617"/>
      <c r="U2791" s="617"/>
      <c r="V2791" s="617"/>
      <c r="W2791" s="617"/>
      <c r="X2791" s="617"/>
      <c r="Y2791" s="617"/>
      <c r="Z2791" s="617"/>
      <c r="AA2791" s="617"/>
      <c r="AB2791" s="617"/>
      <c r="AC2791" s="617"/>
      <c r="AD2791" s="617"/>
      <c r="AE2791" s="164"/>
      <c r="AF2791" s="164"/>
      <c r="AG2791" s="419">
        <f t="shared" si="1007"/>
        <v>0</v>
      </c>
      <c r="AH2791" s="420">
        <f t="shared" si="1008"/>
        <v>0</v>
      </c>
      <c r="AI2791" s="313">
        <f t="shared" si="1009"/>
        <v>0</v>
      </c>
      <c r="AJ2791" s="419">
        <f t="shared" si="1010"/>
        <v>0</v>
      </c>
      <c r="AK2791" s="420">
        <f t="shared" si="1011"/>
        <v>0</v>
      </c>
      <c r="AL2791" s="313">
        <f t="shared" si="1012"/>
        <v>0</v>
      </c>
      <c r="AM2791" s="419">
        <f t="shared" si="1013"/>
        <v>0</v>
      </c>
      <c r="AN2791" s="420">
        <f t="shared" si="1014"/>
        <v>0</v>
      </c>
      <c r="AO2791" s="313">
        <f t="shared" si="1015"/>
        <v>0</v>
      </c>
      <c r="AP2791" s="419">
        <f t="shared" si="1016"/>
        <v>0</v>
      </c>
      <c r="AQ2791" s="420">
        <f t="shared" si="1017"/>
        <v>0</v>
      </c>
      <c r="AR2791" s="313">
        <f t="shared" si="1018"/>
        <v>0</v>
      </c>
      <c r="AS2791" s="419">
        <f t="shared" si="1019"/>
        <v>0</v>
      </c>
      <c r="AT2791" s="420">
        <f t="shared" si="1020"/>
        <v>0</v>
      </c>
      <c r="AU2791" s="313">
        <f t="shared" si="1021"/>
        <v>0</v>
      </c>
      <c r="AV2791" s="419">
        <f t="shared" si="1022"/>
        <v>0</v>
      </c>
      <c r="AW2791" s="420">
        <f t="shared" si="1023"/>
        <v>0</v>
      </c>
      <c r="AX2791" s="313">
        <f t="shared" si="1024"/>
        <v>0</v>
      </c>
      <c r="AY2791" s="419">
        <f t="shared" si="1025"/>
        <v>0</v>
      </c>
      <c r="AZ2791" s="420">
        <f t="shared" si="1026"/>
        <v>0</v>
      </c>
      <c r="BA2791" s="313">
        <f t="shared" si="1027"/>
        <v>0</v>
      </c>
      <c r="BB2791" s="419">
        <f t="shared" si="1028"/>
        <v>0</v>
      </c>
      <c r="BC2791" s="420">
        <f t="shared" si="1029"/>
        <v>0</v>
      </c>
      <c r="BD2791" s="313">
        <f t="shared" si="1030"/>
        <v>0</v>
      </c>
      <c r="BE2791" s="419">
        <f t="shared" si="1031"/>
        <v>0</v>
      </c>
      <c r="BF2791" s="420">
        <f t="shared" si="1032"/>
        <v>0</v>
      </c>
      <c r="BG2791" s="313">
        <f t="shared" si="1033"/>
        <v>0</v>
      </c>
      <c r="BH2791" s="419">
        <f t="shared" si="1034"/>
        <v>0</v>
      </c>
      <c r="BI2791" s="420">
        <f t="shared" si="1035"/>
        <v>0</v>
      </c>
      <c r="BJ2791" s="313">
        <f t="shared" si="1036"/>
        <v>0</v>
      </c>
      <c r="BK2791" s="419">
        <f t="shared" si="1037"/>
        <v>0</v>
      </c>
      <c r="BL2791" s="420">
        <f t="shared" si="1038"/>
        <v>0</v>
      </c>
      <c r="BM2791" s="313">
        <f t="shared" si="1039"/>
        <v>0</v>
      </c>
      <c r="BN2791" s="419">
        <f t="shared" si="1040"/>
        <v>0</v>
      </c>
      <c r="BO2791" s="420">
        <f t="shared" si="1041"/>
        <v>0</v>
      </c>
      <c r="BP2791" s="313">
        <f t="shared" si="1042"/>
        <v>0</v>
      </c>
      <c r="BQ2791" s="419">
        <f t="shared" si="1043"/>
        <v>0</v>
      </c>
      <c r="BR2791" s="420">
        <f t="shared" si="1044"/>
        <v>0</v>
      </c>
      <c r="BS2791" s="313">
        <f t="shared" si="1045"/>
        <v>0</v>
      </c>
      <c r="BT2791" s="419">
        <f t="shared" si="1046"/>
        <v>0</v>
      </c>
      <c r="BU2791" s="420">
        <f t="shared" si="1047"/>
        <v>0</v>
      </c>
      <c r="BV2791" s="313">
        <f t="shared" si="1048"/>
        <v>0</v>
      </c>
      <c r="BW2791" s="419">
        <f t="shared" si="1049"/>
        <v>0</v>
      </c>
      <c r="BX2791" s="420">
        <f t="shared" si="1050"/>
        <v>0</v>
      </c>
      <c r="BY2791" s="313">
        <f t="shared" si="1051"/>
        <v>0</v>
      </c>
      <c r="BZ2791" s="419">
        <f t="shared" si="1052"/>
        <v>0</v>
      </c>
      <c r="CA2791" s="420">
        <f t="shared" si="1053"/>
        <v>0</v>
      </c>
      <c r="CB2791" s="313">
        <f t="shared" si="1054"/>
        <v>0</v>
      </c>
      <c r="CC2791" s="419">
        <f t="shared" si="1055"/>
        <v>0</v>
      </c>
      <c r="CD2791" s="420">
        <f t="shared" si="1056"/>
        <v>0</v>
      </c>
      <c r="CE2791" s="313">
        <f t="shared" si="1057"/>
        <v>0</v>
      </c>
      <c r="CF2791" s="164"/>
      <c r="CG2791" s="272">
        <f t="shared" si="1058"/>
        <v>0</v>
      </c>
      <c r="CH2791" s="273" t="str">
        <f>IF(CG2791=0,"",
IF(SUM($CG$2675:CG2791)=1,CI2791,
IF($CG$2795&gt;SUM($CG$2675:CG2791),_xlfn.CONCAT(", ",CI2791),
IF($CG$2795=SUM($CG$2675:CG2791),_xlfn.CONCAT(" y ",CI2791)))))</f>
        <v/>
      </c>
      <c r="CI2791" s="156" t="s">
        <v>5293</v>
      </c>
    </row>
    <row r="2792" spans="1:87" ht="15" customHeight="1">
      <c r="A2792" s="57"/>
      <c r="B2792" s="26"/>
      <c r="C2792" s="157" t="s">
        <v>5294</v>
      </c>
      <c r="D2792" s="852" t="str">
        <f t="shared" si="1006"/>
        <v/>
      </c>
      <c r="E2792" s="853"/>
      <c r="F2792" s="853"/>
      <c r="G2792" s="853"/>
      <c r="H2792" s="853"/>
      <c r="I2792" s="853"/>
      <c r="J2792" s="853"/>
      <c r="K2792" s="853"/>
      <c r="L2792" s="854"/>
      <c r="M2792" s="617"/>
      <c r="N2792" s="617"/>
      <c r="O2792" s="617"/>
      <c r="P2792" s="617"/>
      <c r="Q2792" s="617"/>
      <c r="R2792" s="617"/>
      <c r="S2792" s="617"/>
      <c r="T2792" s="617"/>
      <c r="U2792" s="617"/>
      <c r="V2792" s="617"/>
      <c r="W2792" s="617"/>
      <c r="X2792" s="617"/>
      <c r="Y2792" s="617"/>
      <c r="Z2792" s="617"/>
      <c r="AA2792" s="617"/>
      <c r="AB2792" s="617"/>
      <c r="AC2792" s="617"/>
      <c r="AD2792" s="617"/>
      <c r="AE2792" s="164"/>
      <c r="AF2792" s="164"/>
      <c r="AG2792" s="419">
        <f t="shared" si="1007"/>
        <v>0</v>
      </c>
      <c r="AH2792" s="420">
        <f t="shared" si="1008"/>
        <v>0</v>
      </c>
      <c r="AI2792" s="313">
        <f t="shared" si="1009"/>
        <v>0</v>
      </c>
      <c r="AJ2792" s="419">
        <f t="shared" si="1010"/>
        <v>0</v>
      </c>
      <c r="AK2792" s="420">
        <f t="shared" si="1011"/>
        <v>0</v>
      </c>
      <c r="AL2792" s="313">
        <f t="shared" si="1012"/>
        <v>0</v>
      </c>
      <c r="AM2792" s="419">
        <f t="shared" si="1013"/>
        <v>0</v>
      </c>
      <c r="AN2792" s="420">
        <f t="shared" si="1014"/>
        <v>0</v>
      </c>
      <c r="AO2792" s="313">
        <f t="shared" si="1015"/>
        <v>0</v>
      </c>
      <c r="AP2792" s="419">
        <f t="shared" si="1016"/>
        <v>0</v>
      </c>
      <c r="AQ2792" s="420">
        <f t="shared" si="1017"/>
        <v>0</v>
      </c>
      <c r="AR2792" s="313">
        <f t="shared" si="1018"/>
        <v>0</v>
      </c>
      <c r="AS2792" s="419">
        <f t="shared" si="1019"/>
        <v>0</v>
      </c>
      <c r="AT2792" s="420">
        <f t="shared" si="1020"/>
        <v>0</v>
      </c>
      <c r="AU2792" s="313">
        <f t="shared" si="1021"/>
        <v>0</v>
      </c>
      <c r="AV2792" s="419">
        <f t="shared" si="1022"/>
        <v>0</v>
      </c>
      <c r="AW2792" s="420">
        <f t="shared" si="1023"/>
        <v>0</v>
      </c>
      <c r="AX2792" s="313">
        <f t="shared" si="1024"/>
        <v>0</v>
      </c>
      <c r="AY2792" s="419">
        <f t="shared" si="1025"/>
        <v>0</v>
      </c>
      <c r="AZ2792" s="420">
        <f t="shared" si="1026"/>
        <v>0</v>
      </c>
      <c r="BA2792" s="313">
        <f t="shared" si="1027"/>
        <v>0</v>
      </c>
      <c r="BB2792" s="419">
        <f t="shared" si="1028"/>
        <v>0</v>
      </c>
      <c r="BC2792" s="420">
        <f t="shared" si="1029"/>
        <v>0</v>
      </c>
      <c r="BD2792" s="313">
        <f t="shared" si="1030"/>
        <v>0</v>
      </c>
      <c r="BE2792" s="419">
        <f t="shared" si="1031"/>
        <v>0</v>
      </c>
      <c r="BF2792" s="420">
        <f t="shared" si="1032"/>
        <v>0</v>
      </c>
      <c r="BG2792" s="313">
        <f t="shared" si="1033"/>
        <v>0</v>
      </c>
      <c r="BH2792" s="419">
        <f t="shared" si="1034"/>
        <v>0</v>
      </c>
      <c r="BI2792" s="420">
        <f t="shared" si="1035"/>
        <v>0</v>
      </c>
      <c r="BJ2792" s="313">
        <f t="shared" si="1036"/>
        <v>0</v>
      </c>
      <c r="BK2792" s="419">
        <f t="shared" si="1037"/>
        <v>0</v>
      </c>
      <c r="BL2792" s="420">
        <f t="shared" si="1038"/>
        <v>0</v>
      </c>
      <c r="BM2792" s="313">
        <f t="shared" si="1039"/>
        <v>0</v>
      </c>
      <c r="BN2792" s="419">
        <f t="shared" si="1040"/>
        <v>0</v>
      </c>
      <c r="BO2792" s="420">
        <f t="shared" si="1041"/>
        <v>0</v>
      </c>
      <c r="BP2792" s="313">
        <f t="shared" si="1042"/>
        <v>0</v>
      </c>
      <c r="BQ2792" s="419">
        <f t="shared" si="1043"/>
        <v>0</v>
      </c>
      <c r="BR2792" s="420">
        <f t="shared" si="1044"/>
        <v>0</v>
      </c>
      <c r="BS2792" s="313">
        <f t="shared" si="1045"/>
        <v>0</v>
      </c>
      <c r="BT2792" s="419">
        <f t="shared" si="1046"/>
        <v>0</v>
      </c>
      <c r="BU2792" s="420">
        <f t="shared" si="1047"/>
        <v>0</v>
      </c>
      <c r="BV2792" s="313">
        <f t="shared" si="1048"/>
        <v>0</v>
      </c>
      <c r="BW2792" s="419">
        <f t="shared" si="1049"/>
        <v>0</v>
      </c>
      <c r="BX2792" s="420">
        <f t="shared" si="1050"/>
        <v>0</v>
      </c>
      <c r="BY2792" s="313">
        <f t="shared" si="1051"/>
        <v>0</v>
      </c>
      <c r="BZ2792" s="419">
        <f t="shared" si="1052"/>
        <v>0</v>
      </c>
      <c r="CA2792" s="420">
        <f t="shared" si="1053"/>
        <v>0</v>
      </c>
      <c r="CB2792" s="313">
        <f t="shared" si="1054"/>
        <v>0</v>
      </c>
      <c r="CC2792" s="419">
        <f t="shared" si="1055"/>
        <v>0</v>
      </c>
      <c r="CD2792" s="420">
        <f t="shared" si="1056"/>
        <v>0</v>
      </c>
      <c r="CE2792" s="313">
        <f t="shared" si="1057"/>
        <v>0</v>
      </c>
      <c r="CF2792" s="164"/>
      <c r="CG2792" s="272">
        <f t="shared" si="1058"/>
        <v>0</v>
      </c>
      <c r="CH2792" s="273" t="str">
        <f>IF(CG2792=0,"",
IF(SUM($CG$2675:CG2792)=1,CI2792,
IF($CG$2795&gt;SUM($CG$2675:CG2792),_xlfn.CONCAT(", ",CI2792),
IF($CG$2795=SUM($CG$2675:CG2792),_xlfn.CONCAT(" y ",CI2792)))))</f>
        <v/>
      </c>
      <c r="CI2792" s="156" t="s">
        <v>5295</v>
      </c>
    </row>
    <row r="2793" spans="1:87" ht="15" customHeight="1">
      <c r="A2793" s="57"/>
      <c r="B2793" s="26"/>
      <c r="C2793" s="157" t="s">
        <v>5296</v>
      </c>
      <c r="D2793" s="852" t="str">
        <f t="shared" si="1006"/>
        <v/>
      </c>
      <c r="E2793" s="853"/>
      <c r="F2793" s="853"/>
      <c r="G2793" s="853"/>
      <c r="H2793" s="853"/>
      <c r="I2793" s="853"/>
      <c r="J2793" s="853"/>
      <c r="K2793" s="853"/>
      <c r="L2793" s="854"/>
      <c r="M2793" s="617"/>
      <c r="N2793" s="617"/>
      <c r="O2793" s="617"/>
      <c r="P2793" s="617"/>
      <c r="Q2793" s="617"/>
      <c r="R2793" s="617"/>
      <c r="S2793" s="617"/>
      <c r="T2793" s="617"/>
      <c r="U2793" s="617"/>
      <c r="V2793" s="617"/>
      <c r="W2793" s="617"/>
      <c r="X2793" s="617"/>
      <c r="Y2793" s="617"/>
      <c r="Z2793" s="617"/>
      <c r="AA2793" s="617"/>
      <c r="AB2793" s="617"/>
      <c r="AC2793" s="617"/>
      <c r="AD2793" s="617"/>
      <c r="AE2793" s="164"/>
      <c r="AF2793" s="164"/>
      <c r="AG2793" s="419">
        <f t="shared" si="1007"/>
        <v>0</v>
      </c>
      <c r="AH2793" s="420">
        <f t="shared" si="1008"/>
        <v>0</v>
      </c>
      <c r="AI2793" s="313">
        <f t="shared" si="1009"/>
        <v>0</v>
      </c>
      <c r="AJ2793" s="419">
        <f t="shared" si="1010"/>
        <v>0</v>
      </c>
      <c r="AK2793" s="420">
        <f t="shared" si="1011"/>
        <v>0</v>
      </c>
      <c r="AL2793" s="313">
        <f t="shared" si="1012"/>
        <v>0</v>
      </c>
      <c r="AM2793" s="419">
        <f t="shared" si="1013"/>
        <v>0</v>
      </c>
      <c r="AN2793" s="420">
        <f t="shared" si="1014"/>
        <v>0</v>
      </c>
      <c r="AO2793" s="313">
        <f t="shared" si="1015"/>
        <v>0</v>
      </c>
      <c r="AP2793" s="419">
        <f t="shared" si="1016"/>
        <v>0</v>
      </c>
      <c r="AQ2793" s="420">
        <f t="shared" si="1017"/>
        <v>0</v>
      </c>
      <c r="AR2793" s="313">
        <f t="shared" si="1018"/>
        <v>0</v>
      </c>
      <c r="AS2793" s="419">
        <f t="shared" si="1019"/>
        <v>0</v>
      </c>
      <c r="AT2793" s="420">
        <f t="shared" si="1020"/>
        <v>0</v>
      </c>
      <c r="AU2793" s="313">
        <f t="shared" si="1021"/>
        <v>0</v>
      </c>
      <c r="AV2793" s="419">
        <f t="shared" si="1022"/>
        <v>0</v>
      </c>
      <c r="AW2793" s="420">
        <f t="shared" si="1023"/>
        <v>0</v>
      </c>
      <c r="AX2793" s="313">
        <f t="shared" si="1024"/>
        <v>0</v>
      </c>
      <c r="AY2793" s="419">
        <f t="shared" si="1025"/>
        <v>0</v>
      </c>
      <c r="AZ2793" s="420">
        <f t="shared" si="1026"/>
        <v>0</v>
      </c>
      <c r="BA2793" s="313">
        <f t="shared" si="1027"/>
        <v>0</v>
      </c>
      <c r="BB2793" s="419">
        <f t="shared" si="1028"/>
        <v>0</v>
      </c>
      <c r="BC2793" s="420">
        <f t="shared" si="1029"/>
        <v>0</v>
      </c>
      <c r="BD2793" s="313">
        <f t="shared" si="1030"/>
        <v>0</v>
      </c>
      <c r="BE2793" s="419">
        <f t="shared" si="1031"/>
        <v>0</v>
      </c>
      <c r="BF2793" s="420">
        <f t="shared" si="1032"/>
        <v>0</v>
      </c>
      <c r="BG2793" s="313">
        <f t="shared" si="1033"/>
        <v>0</v>
      </c>
      <c r="BH2793" s="419">
        <f t="shared" si="1034"/>
        <v>0</v>
      </c>
      <c r="BI2793" s="420">
        <f t="shared" si="1035"/>
        <v>0</v>
      </c>
      <c r="BJ2793" s="313">
        <f t="shared" si="1036"/>
        <v>0</v>
      </c>
      <c r="BK2793" s="419">
        <f t="shared" si="1037"/>
        <v>0</v>
      </c>
      <c r="BL2793" s="420">
        <f t="shared" si="1038"/>
        <v>0</v>
      </c>
      <c r="BM2793" s="313">
        <f t="shared" si="1039"/>
        <v>0</v>
      </c>
      <c r="BN2793" s="419">
        <f t="shared" si="1040"/>
        <v>0</v>
      </c>
      <c r="BO2793" s="420">
        <f t="shared" si="1041"/>
        <v>0</v>
      </c>
      <c r="BP2793" s="313">
        <f t="shared" si="1042"/>
        <v>0</v>
      </c>
      <c r="BQ2793" s="419">
        <f t="shared" si="1043"/>
        <v>0</v>
      </c>
      <c r="BR2793" s="420">
        <f t="shared" si="1044"/>
        <v>0</v>
      </c>
      <c r="BS2793" s="313">
        <f t="shared" si="1045"/>
        <v>0</v>
      </c>
      <c r="BT2793" s="419">
        <f t="shared" si="1046"/>
        <v>0</v>
      </c>
      <c r="BU2793" s="420">
        <f t="shared" si="1047"/>
        <v>0</v>
      </c>
      <c r="BV2793" s="313">
        <f t="shared" si="1048"/>
        <v>0</v>
      </c>
      <c r="BW2793" s="419">
        <f t="shared" si="1049"/>
        <v>0</v>
      </c>
      <c r="BX2793" s="420">
        <f t="shared" si="1050"/>
        <v>0</v>
      </c>
      <c r="BY2793" s="313">
        <f t="shared" si="1051"/>
        <v>0</v>
      </c>
      <c r="BZ2793" s="419">
        <f t="shared" si="1052"/>
        <v>0</v>
      </c>
      <c r="CA2793" s="420">
        <f t="shared" si="1053"/>
        <v>0</v>
      </c>
      <c r="CB2793" s="313">
        <f t="shared" si="1054"/>
        <v>0</v>
      </c>
      <c r="CC2793" s="419">
        <f t="shared" si="1055"/>
        <v>0</v>
      </c>
      <c r="CD2793" s="420">
        <f t="shared" si="1056"/>
        <v>0</v>
      </c>
      <c r="CE2793" s="313">
        <f t="shared" si="1057"/>
        <v>0</v>
      </c>
      <c r="CF2793" s="164"/>
      <c r="CG2793" s="272">
        <f t="shared" si="1058"/>
        <v>0</v>
      </c>
      <c r="CH2793" s="273" t="str">
        <f>IF(CG2793=0,"",
IF(SUM($CG$2675:CG2793)=1,CI2793,
IF($CG$2795&gt;SUM($CG$2675:CG2793),_xlfn.CONCAT(", ",CI2793),
IF($CG$2795=SUM($CG$2675:CG2793),_xlfn.CONCAT(" y ",CI2793)))))</f>
        <v/>
      </c>
      <c r="CI2793" s="156" t="s">
        <v>5297</v>
      </c>
    </row>
    <row r="2794" spans="1:87" ht="15" customHeight="1">
      <c r="A2794" s="57"/>
      <c r="B2794" s="26"/>
      <c r="C2794" s="157" t="s">
        <v>5298</v>
      </c>
      <c r="D2794" s="852" t="str">
        <f t="shared" si="1006"/>
        <v/>
      </c>
      <c r="E2794" s="853"/>
      <c r="F2794" s="853"/>
      <c r="G2794" s="853"/>
      <c r="H2794" s="853"/>
      <c r="I2794" s="853"/>
      <c r="J2794" s="853"/>
      <c r="K2794" s="853"/>
      <c r="L2794" s="854"/>
      <c r="M2794" s="617"/>
      <c r="N2794" s="617"/>
      <c r="O2794" s="617"/>
      <c r="P2794" s="617"/>
      <c r="Q2794" s="617"/>
      <c r="R2794" s="617"/>
      <c r="S2794" s="617"/>
      <c r="T2794" s="617"/>
      <c r="U2794" s="617"/>
      <c r="V2794" s="617"/>
      <c r="W2794" s="617"/>
      <c r="X2794" s="617"/>
      <c r="Y2794" s="617"/>
      <c r="Z2794" s="617"/>
      <c r="AA2794" s="617"/>
      <c r="AB2794" s="617"/>
      <c r="AC2794" s="617"/>
      <c r="AD2794" s="617"/>
      <c r="AE2794" s="164"/>
      <c r="AF2794" s="164"/>
      <c r="AG2794" s="419">
        <f t="shared" si="1007"/>
        <v>0</v>
      </c>
      <c r="AH2794" s="420">
        <f t="shared" si="1008"/>
        <v>0</v>
      </c>
      <c r="AI2794" s="313">
        <f t="shared" si="1009"/>
        <v>0</v>
      </c>
      <c r="AJ2794" s="419">
        <f t="shared" si="1010"/>
        <v>0</v>
      </c>
      <c r="AK2794" s="420">
        <f t="shared" si="1011"/>
        <v>0</v>
      </c>
      <c r="AL2794" s="313">
        <f t="shared" si="1012"/>
        <v>0</v>
      </c>
      <c r="AM2794" s="419">
        <f t="shared" si="1013"/>
        <v>0</v>
      </c>
      <c r="AN2794" s="420">
        <f t="shared" si="1014"/>
        <v>0</v>
      </c>
      <c r="AO2794" s="313">
        <f t="shared" si="1015"/>
        <v>0</v>
      </c>
      <c r="AP2794" s="419">
        <f t="shared" si="1016"/>
        <v>0</v>
      </c>
      <c r="AQ2794" s="420">
        <f t="shared" si="1017"/>
        <v>0</v>
      </c>
      <c r="AR2794" s="313">
        <f t="shared" si="1018"/>
        <v>0</v>
      </c>
      <c r="AS2794" s="419">
        <f t="shared" si="1019"/>
        <v>0</v>
      </c>
      <c r="AT2794" s="420">
        <f t="shared" si="1020"/>
        <v>0</v>
      </c>
      <c r="AU2794" s="313">
        <f t="shared" si="1021"/>
        <v>0</v>
      </c>
      <c r="AV2794" s="419">
        <f t="shared" si="1022"/>
        <v>0</v>
      </c>
      <c r="AW2794" s="420">
        <f t="shared" si="1023"/>
        <v>0</v>
      </c>
      <c r="AX2794" s="313">
        <f t="shared" si="1024"/>
        <v>0</v>
      </c>
      <c r="AY2794" s="419">
        <f t="shared" si="1025"/>
        <v>0</v>
      </c>
      <c r="AZ2794" s="420">
        <f t="shared" si="1026"/>
        <v>0</v>
      </c>
      <c r="BA2794" s="313">
        <f t="shared" si="1027"/>
        <v>0</v>
      </c>
      <c r="BB2794" s="419">
        <f t="shared" si="1028"/>
        <v>0</v>
      </c>
      <c r="BC2794" s="420">
        <f t="shared" si="1029"/>
        <v>0</v>
      </c>
      <c r="BD2794" s="313">
        <f t="shared" si="1030"/>
        <v>0</v>
      </c>
      <c r="BE2794" s="419">
        <f t="shared" si="1031"/>
        <v>0</v>
      </c>
      <c r="BF2794" s="420">
        <f t="shared" si="1032"/>
        <v>0</v>
      </c>
      <c r="BG2794" s="313">
        <f t="shared" si="1033"/>
        <v>0</v>
      </c>
      <c r="BH2794" s="419">
        <f t="shared" si="1034"/>
        <v>0</v>
      </c>
      <c r="BI2794" s="420">
        <f t="shared" si="1035"/>
        <v>0</v>
      </c>
      <c r="BJ2794" s="313">
        <f t="shared" si="1036"/>
        <v>0</v>
      </c>
      <c r="BK2794" s="419">
        <f t="shared" si="1037"/>
        <v>0</v>
      </c>
      <c r="BL2794" s="420">
        <f t="shared" si="1038"/>
        <v>0</v>
      </c>
      <c r="BM2794" s="313">
        <f t="shared" si="1039"/>
        <v>0</v>
      </c>
      <c r="BN2794" s="419">
        <f t="shared" si="1040"/>
        <v>0</v>
      </c>
      <c r="BO2794" s="420">
        <f t="shared" si="1041"/>
        <v>0</v>
      </c>
      <c r="BP2794" s="313">
        <f t="shared" si="1042"/>
        <v>0</v>
      </c>
      <c r="BQ2794" s="419">
        <f t="shared" si="1043"/>
        <v>0</v>
      </c>
      <c r="BR2794" s="420">
        <f t="shared" si="1044"/>
        <v>0</v>
      </c>
      <c r="BS2794" s="313">
        <f t="shared" si="1045"/>
        <v>0</v>
      </c>
      <c r="BT2794" s="419">
        <f t="shared" si="1046"/>
        <v>0</v>
      </c>
      <c r="BU2794" s="420">
        <f t="shared" si="1047"/>
        <v>0</v>
      </c>
      <c r="BV2794" s="313">
        <f t="shared" si="1048"/>
        <v>0</v>
      </c>
      <c r="BW2794" s="419">
        <f t="shared" si="1049"/>
        <v>0</v>
      </c>
      <c r="BX2794" s="420">
        <f t="shared" si="1050"/>
        <v>0</v>
      </c>
      <c r="BY2794" s="313">
        <f t="shared" si="1051"/>
        <v>0</v>
      </c>
      <c r="BZ2794" s="419">
        <f t="shared" si="1052"/>
        <v>0</v>
      </c>
      <c r="CA2794" s="420">
        <f t="shared" si="1053"/>
        <v>0</v>
      </c>
      <c r="CB2794" s="313">
        <f t="shared" si="1054"/>
        <v>0</v>
      </c>
      <c r="CC2794" s="419">
        <f t="shared" si="1055"/>
        <v>0</v>
      </c>
      <c r="CD2794" s="420">
        <f t="shared" si="1056"/>
        <v>0</v>
      </c>
      <c r="CE2794" s="313">
        <f t="shared" si="1057"/>
        <v>0</v>
      </c>
      <c r="CF2794" s="164"/>
      <c r="CG2794" s="272">
        <f t="shared" si="1058"/>
        <v>0</v>
      </c>
      <c r="CH2794" s="273" t="str">
        <f>IF(CG2794=0,"",
IF(SUM($CG$2675:CG2794)=1,CI2794,
IF($CG$2795&gt;SUM($CG$2675:CG2794),_xlfn.CONCAT(", ",CI2794),
IF($CG$2795=SUM($CG$2675:CG2794),_xlfn.CONCAT(" y ",CI2794)))))</f>
        <v/>
      </c>
      <c r="CI2794" s="156" t="s">
        <v>5299</v>
      </c>
    </row>
    <row r="2795" spans="1:87" ht="15" customHeight="1">
      <c r="A2795" s="57"/>
      <c r="B2795" s="26"/>
      <c r="C2795" s="664"/>
      <c r="D2795" s="14"/>
      <c r="E2795" s="14"/>
      <c r="F2795" s="14"/>
      <c r="G2795" s="14"/>
      <c r="H2795" s="14"/>
      <c r="I2795" s="14"/>
      <c r="J2795" s="14"/>
      <c r="K2795" s="14"/>
      <c r="L2795" s="14"/>
      <c r="M2795" s="80">
        <f>IF(AND(SUM(M2675:M2794)=0,COUNTIF(M2675:M2794,"NS")&gt;0),"NS",
IF(AND(SUM(M2675:M2794)=0,COUNTIF(M2675:M2794,0)&gt;0),0,
IF(AND(SUM(M2675:M2794)=0,COUNTIF(M2675:M2794,"NA")&gt;0),"NA",
SUM(M2675:M2794))))</f>
        <v>0</v>
      </c>
      <c r="N2795" s="80">
        <f t="shared" ref="N2795:AD2795" si="1059">IF(AND(SUM(N2675:N2794)=0,COUNTIF(N2675:N2794,"NS")&gt;0),"NS",
IF(AND(SUM(N2675:N2794)=0,COUNTIF(N2675:N2794,0)&gt;0),0,
IF(AND(SUM(N2675:N2794)=0,COUNTIF(N2675:N2794,"NA")&gt;0),"NA",
SUM(N2675:N2794))))</f>
        <v>0</v>
      </c>
      <c r="O2795" s="80">
        <f t="shared" si="1059"/>
        <v>0</v>
      </c>
      <c r="P2795" s="80">
        <f t="shared" si="1059"/>
        <v>0</v>
      </c>
      <c r="Q2795" s="80">
        <f t="shared" si="1059"/>
        <v>0</v>
      </c>
      <c r="R2795" s="80">
        <f t="shared" si="1059"/>
        <v>0</v>
      </c>
      <c r="S2795" s="80">
        <f t="shared" si="1059"/>
        <v>0</v>
      </c>
      <c r="T2795" s="80">
        <f t="shared" si="1059"/>
        <v>0</v>
      </c>
      <c r="U2795" s="80">
        <f t="shared" si="1059"/>
        <v>0</v>
      </c>
      <c r="V2795" s="80">
        <f t="shared" si="1059"/>
        <v>0</v>
      </c>
      <c r="W2795" s="80">
        <f t="shared" si="1059"/>
        <v>0</v>
      </c>
      <c r="X2795" s="80">
        <f t="shared" si="1059"/>
        <v>0</v>
      </c>
      <c r="Y2795" s="80">
        <f t="shared" si="1059"/>
        <v>0</v>
      </c>
      <c r="Z2795" s="80">
        <f t="shared" si="1059"/>
        <v>0</v>
      </c>
      <c r="AA2795" s="80">
        <f t="shared" si="1059"/>
        <v>0</v>
      </c>
      <c r="AB2795" s="80">
        <f t="shared" si="1059"/>
        <v>0</v>
      </c>
      <c r="AC2795" s="80">
        <f t="shared" si="1059"/>
        <v>0</v>
      </c>
      <c r="AD2795" s="80">
        <f t="shared" si="1059"/>
        <v>0</v>
      </c>
      <c r="AE2795" s="164"/>
      <c r="AF2795" s="164"/>
      <c r="AG2795" s="164"/>
      <c r="AH2795" s="164"/>
      <c r="AI2795" s="164"/>
      <c r="AJ2795" s="164"/>
      <c r="AK2795" s="164"/>
      <c r="AL2795" s="164"/>
      <c r="AM2795" s="164"/>
      <c r="AN2795" s="164"/>
      <c r="AO2795" s="164"/>
      <c r="AP2795" s="164"/>
      <c r="AQ2795" s="164"/>
      <c r="AR2795" s="164"/>
      <c r="AS2795" s="164"/>
      <c r="AT2795" s="164"/>
      <c r="AU2795" s="164"/>
      <c r="AV2795" s="164"/>
      <c r="AW2795" s="164"/>
      <c r="AX2795" s="164"/>
      <c r="AY2795" s="164"/>
      <c r="AZ2795" s="164"/>
      <c r="BA2795" s="164"/>
      <c r="BB2795" s="164"/>
      <c r="BC2795" s="164"/>
      <c r="BD2795" s="164"/>
      <c r="BE2795" s="164"/>
      <c r="BF2795" s="164"/>
      <c r="BG2795" s="164"/>
      <c r="BH2795" s="164"/>
      <c r="BI2795" s="164"/>
      <c r="BJ2795" s="164"/>
      <c r="BK2795" s="164"/>
      <c r="BL2795" s="164"/>
      <c r="BM2795" s="164"/>
      <c r="BN2795" s="164"/>
      <c r="BO2795" s="164"/>
      <c r="BP2795" s="164"/>
      <c r="BQ2795" s="164"/>
      <c r="BR2795" s="164"/>
      <c r="BS2795" s="164"/>
      <c r="BT2795" s="164"/>
      <c r="BU2795" s="164"/>
      <c r="BV2795" s="164"/>
      <c r="BW2795" s="164"/>
      <c r="BX2795" s="164"/>
      <c r="BY2795" s="164"/>
      <c r="BZ2795" s="164"/>
      <c r="CA2795" s="164"/>
      <c r="CB2795" s="164"/>
      <c r="CC2795" s="164"/>
      <c r="CD2795" s="164"/>
      <c r="CE2795" s="423">
        <f>SUM(AG2675:CE2794)</f>
        <v>0</v>
      </c>
      <c r="CF2795" s="164"/>
      <c r="CG2795" s="274">
        <f>SUM(CG2710:CG2794)</f>
        <v>0</v>
      </c>
      <c r="CH2795" s="274" t="str">
        <f>IF(CG2795=0,"",_xlfn.CONCAT(CH2710:CH2794))</f>
        <v/>
      </c>
      <c r="CI2795" s="275" t="str">
        <f>IF(CG2795=0,"",
IF(CG2795&gt;8,"Alerta: debe de proporcionar una justificación de acuerdo a lo establecido en la instrucción 4",
IF(CG2795=1,_xlfn.CONCAT("Alerta: debe de proporcionar una justificación de acuerdo a lo establecido en la instrucción 4 en el numeral  ",CH2795),_xlfn.CONCAT("Alerta: debe de proporcionar una justificación de acuerdo a lo establecido en la instrucción 4 en los numerales  ",CH2795))))</f>
        <v/>
      </c>
    </row>
    <row r="2796" spans="1:87" ht="15" customHeight="1">
      <c r="A2796" s="57"/>
      <c r="B2796" s="26"/>
      <c r="C2796" s="26"/>
      <c r="D2796" s="26"/>
      <c r="E2796" s="26"/>
      <c r="F2796" s="26"/>
      <c r="G2796" s="26"/>
      <c r="H2796" s="26"/>
      <c r="I2796" s="26"/>
      <c r="J2796" s="26"/>
      <c r="K2796" s="26"/>
      <c r="L2796" s="26"/>
      <c r="M2796" s="26"/>
      <c r="N2796" s="26"/>
      <c r="O2796" s="26"/>
      <c r="P2796" s="26"/>
      <c r="Q2796" s="26"/>
      <c r="R2796" s="26"/>
      <c r="S2796" s="26"/>
      <c r="T2796" s="26"/>
      <c r="U2796" s="26"/>
      <c r="V2796" s="26"/>
      <c r="W2796" s="26"/>
      <c r="X2796" s="26"/>
      <c r="Y2796" s="26"/>
      <c r="Z2796" s="26"/>
      <c r="AA2796" s="26"/>
      <c r="AB2796" s="26"/>
      <c r="AC2796" s="26"/>
      <c r="AD2796" s="26"/>
      <c r="AE2796" s="164"/>
      <c r="AF2796" s="164"/>
      <c r="AG2796" s="164"/>
      <c r="AH2796" s="164"/>
      <c r="AI2796" s="164"/>
      <c r="AJ2796" s="164"/>
      <c r="AK2796" s="164"/>
      <c r="AL2796" s="164"/>
      <c r="AM2796" s="164"/>
      <c r="AN2796" s="164"/>
      <c r="AO2796" s="164"/>
      <c r="AP2796" s="164"/>
      <c r="AQ2796" s="164"/>
      <c r="AR2796" s="164"/>
      <c r="AS2796" s="164"/>
      <c r="AT2796" s="164"/>
      <c r="AU2796" s="164"/>
      <c r="AV2796" s="164"/>
      <c r="AW2796" s="164"/>
      <c r="AX2796" s="164"/>
      <c r="AY2796" s="164"/>
      <c r="AZ2796" s="164"/>
      <c r="BA2796" s="164"/>
      <c r="BB2796" s="164"/>
      <c r="BC2796" s="164"/>
      <c r="BD2796" s="164"/>
      <c r="BE2796" s="164"/>
      <c r="BF2796" s="164"/>
      <c r="BG2796" s="164"/>
      <c r="BH2796" s="164"/>
      <c r="BI2796" s="164"/>
      <c r="BJ2796" s="164"/>
      <c r="BK2796" s="164"/>
      <c r="BL2796" s="164"/>
      <c r="BM2796" s="164"/>
      <c r="BN2796" s="164"/>
      <c r="BO2796" s="164"/>
      <c r="BP2796" s="164"/>
      <c r="BQ2796" s="164"/>
      <c r="BR2796" s="164"/>
      <c r="BS2796" s="164"/>
      <c r="BT2796" s="164"/>
      <c r="BU2796" s="164"/>
      <c r="BV2796" s="164"/>
      <c r="BW2796" s="164"/>
      <c r="BX2796" s="164"/>
      <c r="BY2796" s="164"/>
      <c r="BZ2796" s="164"/>
      <c r="CA2796" s="164"/>
      <c r="CB2796" s="164"/>
      <c r="CC2796" s="164"/>
      <c r="CD2796" s="164"/>
      <c r="CE2796" s="164"/>
      <c r="CF2796" s="164"/>
      <c r="CG2796" s="164"/>
      <c r="CH2796" s="164"/>
      <c r="CI2796" s="164"/>
    </row>
    <row r="2797" spans="1:87" ht="15" customHeight="1">
      <c r="A2797" s="57"/>
      <c r="B2797" s="26"/>
      <c r="C2797" s="26"/>
      <c r="D2797" s="26"/>
      <c r="E2797" s="26"/>
      <c r="F2797" s="26"/>
      <c r="G2797" s="26"/>
      <c r="H2797" s="26"/>
      <c r="I2797" s="26"/>
      <c r="J2797" s="26"/>
      <c r="K2797" s="26"/>
      <c r="L2797" s="26"/>
      <c r="M2797" s="26"/>
      <c r="N2797" s="26"/>
      <c r="O2797" s="26"/>
      <c r="P2797" s="26"/>
      <c r="Q2797" s="26"/>
      <c r="R2797" s="26"/>
      <c r="S2797" s="26"/>
      <c r="T2797" s="26"/>
      <c r="U2797" s="26"/>
      <c r="V2797" s="26"/>
      <c r="W2797" s="26"/>
      <c r="X2797" s="26"/>
      <c r="Y2797" s="26"/>
      <c r="Z2797" s="26"/>
      <c r="AA2797" s="888" t="s">
        <v>5930</v>
      </c>
      <c r="AB2797" s="888"/>
      <c r="AC2797" s="888"/>
      <c r="AD2797" s="888"/>
      <c r="AE2797" s="164"/>
      <c r="AF2797" s="164"/>
      <c r="AG2797" s="164"/>
      <c r="AH2797" s="164"/>
      <c r="AI2797" s="164"/>
      <c r="AJ2797" s="164"/>
      <c r="AK2797" s="164"/>
      <c r="AL2797" s="164"/>
      <c r="AM2797" s="164"/>
      <c r="AN2797" s="164"/>
      <c r="AO2797" s="164"/>
      <c r="AP2797" s="164"/>
      <c r="AQ2797" s="164"/>
      <c r="AR2797" s="164"/>
      <c r="AS2797" s="164"/>
      <c r="AT2797" s="164"/>
      <c r="AU2797" s="164"/>
      <c r="AV2797" s="164"/>
      <c r="AW2797" s="164"/>
      <c r="AX2797" s="164"/>
      <c r="AY2797" s="164"/>
      <c r="AZ2797" s="164"/>
      <c r="BA2797" s="164"/>
      <c r="BB2797" s="164"/>
      <c r="BC2797" s="164"/>
      <c r="BD2797" s="164"/>
      <c r="BE2797" s="164"/>
      <c r="BF2797" s="164"/>
      <c r="BG2797" s="164"/>
      <c r="BH2797" s="164"/>
      <c r="BI2797" s="164"/>
      <c r="BJ2797" s="164"/>
      <c r="BK2797" s="164"/>
      <c r="BL2797" s="164"/>
      <c r="BM2797" s="164"/>
      <c r="BN2797" s="164"/>
      <c r="BO2797" s="164"/>
      <c r="BP2797" s="164"/>
      <c r="BQ2797" s="164"/>
      <c r="BR2797" s="164"/>
      <c r="BS2797" s="164"/>
      <c r="BT2797" s="164"/>
      <c r="BU2797" s="164"/>
      <c r="BV2797" s="164"/>
      <c r="BW2797" s="164"/>
      <c r="BX2797" s="164"/>
      <c r="BY2797" s="164"/>
      <c r="BZ2797" s="164"/>
      <c r="CA2797" s="164"/>
      <c r="CB2797" s="164"/>
      <c r="CC2797" s="164"/>
      <c r="CD2797" s="164"/>
      <c r="CE2797" s="164"/>
      <c r="CF2797" s="164"/>
      <c r="CG2797" s="164"/>
      <c r="CH2797" s="164"/>
      <c r="CI2797" s="164"/>
    </row>
    <row r="2798" spans="1:87" ht="24" customHeight="1">
      <c r="A2798" s="57"/>
      <c r="B2798" s="26"/>
      <c r="C2798" s="867" t="s">
        <v>5083</v>
      </c>
      <c r="D2798" s="868"/>
      <c r="E2798" s="868"/>
      <c r="F2798" s="868"/>
      <c r="G2798" s="868"/>
      <c r="H2798" s="868"/>
      <c r="I2798" s="868"/>
      <c r="J2798" s="868"/>
      <c r="K2798" s="868"/>
      <c r="L2798" s="869"/>
      <c r="M2798" s="707" t="s">
        <v>5877</v>
      </c>
      <c r="N2798" s="708"/>
      <c r="O2798" s="708"/>
      <c r="P2798" s="708"/>
      <c r="Q2798" s="708"/>
      <c r="R2798" s="708"/>
      <c r="S2798" s="708"/>
      <c r="T2798" s="708"/>
      <c r="U2798" s="708"/>
      <c r="V2798" s="708"/>
      <c r="W2798" s="708"/>
      <c r="X2798" s="708"/>
      <c r="Y2798" s="708"/>
      <c r="Z2798" s="708"/>
      <c r="AA2798" s="708"/>
      <c r="AB2798" s="708"/>
      <c r="AC2798" s="708"/>
      <c r="AD2798" s="709"/>
      <c r="AE2798" s="164"/>
      <c r="AF2798" s="164"/>
      <c r="AG2798" s="164"/>
      <c r="AH2798" s="164"/>
      <c r="AI2798" s="164"/>
      <c r="AJ2798" s="164"/>
      <c r="AK2798" s="164"/>
      <c r="AL2798" s="164"/>
      <c r="AM2798" s="164"/>
      <c r="AN2798" s="164"/>
      <c r="AO2798" s="164"/>
      <c r="AP2798" s="164"/>
      <c r="AQ2798" s="164"/>
      <c r="AR2798" s="164"/>
      <c r="AS2798" s="164"/>
      <c r="AT2798" s="164"/>
      <c r="AU2798" s="164"/>
      <c r="AV2798" s="164"/>
      <c r="AW2798" s="164"/>
      <c r="AX2798" s="164"/>
      <c r="AY2798" s="164"/>
      <c r="AZ2798" s="164"/>
      <c r="BA2798" s="164"/>
      <c r="BB2798" s="164"/>
      <c r="BC2798" s="164"/>
      <c r="BD2798" s="164"/>
      <c r="BE2798" s="164"/>
      <c r="BF2798" s="164"/>
      <c r="BG2798" s="164"/>
      <c r="BH2798" s="164"/>
      <c r="BI2798" s="164"/>
      <c r="BJ2798" s="164"/>
      <c r="BK2798" s="164"/>
      <c r="BL2798" s="164"/>
      <c r="BM2798" s="164"/>
      <c r="BN2798" s="164"/>
      <c r="BO2798" s="164"/>
      <c r="BP2798" s="164"/>
      <c r="BQ2798" s="164"/>
      <c r="BR2798" s="164"/>
      <c r="BS2798" s="164"/>
      <c r="BT2798" s="164"/>
      <c r="BU2798" s="164"/>
      <c r="BV2798" s="164"/>
      <c r="BW2798" s="164"/>
      <c r="BX2798" s="164"/>
      <c r="BY2798" s="164"/>
      <c r="BZ2798" s="164"/>
      <c r="CA2798" s="164"/>
      <c r="CB2798" s="164"/>
      <c r="CC2798" s="164"/>
      <c r="CD2798" s="164"/>
      <c r="CE2798" s="164"/>
      <c r="CF2798" s="164"/>
      <c r="CG2798" s="164"/>
      <c r="CH2798" s="164"/>
      <c r="CI2798" s="164"/>
    </row>
    <row r="2799" spans="1:87" ht="132" customHeight="1">
      <c r="A2799" s="57"/>
      <c r="B2799" s="26"/>
      <c r="C2799" s="870"/>
      <c r="D2799" s="871"/>
      <c r="E2799" s="871"/>
      <c r="F2799" s="871"/>
      <c r="G2799" s="871"/>
      <c r="H2799" s="871"/>
      <c r="I2799" s="871"/>
      <c r="J2799" s="871"/>
      <c r="K2799" s="871"/>
      <c r="L2799" s="872"/>
      <c r="M2799" s="951" t="s">
        <v>5924</v>
      </c>
      <c r="N2799" s="969"/>
      <c r="O2799" s="952"/>
      <c r="P2799" s="951" t="s">
        <v>5925</v>
      </c>
      <c r="Q2799" s="969"/>
      <c r="R2799" s="952"/>
      <c r="S2799" s="951" t="s">
        <v>5931</v>
      </c>
      <c r="T2799" s="969"/>
      <c r="U2799" s="952"/>
      <c r="V2799" s="951" t="s">
        <v>5932</v>
      </c>
      <c r="W2799" s="969"/>
      <c r="X2799" s="952"/>
      <c r="Y2799" s="951" t="s">
        <v>5933</v>
      </c>
      <c r="Z2799" s="969"/>
      <c r="AA2799" s="952"/>
      <c r="AB2799" s="883" t="s">
        <v>5934</v>
      </c>
      <c r="AC2799" s="883"/>
      <c r="AD2799" s="883"/>
      <c r="AE2799" s="164"/>
      <c r="AF2799" s="164"/>
      <c r="AG2799" s="164"/>
      <c r="AH2799" s="164"/>
      <c r="AI2799" s="164"/>
      <c r="AJ2799" s="164"/>
      <c r="AK2799" s="164"/>
      <c r="AL2799" s="164"/>
      <c r="AM2799" s="164"/>
      <c r="AN2799" s="164"/>
      <c r="AO2799" s="164"/>
      <c r="AP2799" s="164"/>
      <c r="AQ2799" s="164"/>
      <c r="AR2799" s="164"/>
      <c r="AS2799" s="164"/>
      <c r="AT2799" s="164"/>
      <c r="AU2799" s="164"/>
      <c r="AV2799" s="164"/>
      <c r="AW2799" s="164"/>
      <c r="AX2799" s="164"/>
      <c r="AY2799" s="164"/>
      <c r="AZ2799" s="164"/>
      <c r="BA2799" s="164"/>
      <c r="BB2799" s="164"/>
      <c r="BC2799" s="164"/>
      <c r="BD2799" s="164"/>
      <c r="BE2799" s="164"/>
      <c r="BF2799" s="164"/>
      <c r="BG2799" s="164"/>
      <c r="BH2799" s="164"/>
      <c r="BI2799" s="164"/>
      <c r="BJ2799" s="164"/>
      <c r="BK2799" s="164"/>
      <c r="BL2799" s="164"/>
      <c r="BM2799" s="164"/>
      <c r="BN2799" s="164"/>
      <c r="BO2799" s="164"/>
      <c r="BP2799" s="164"/>
      <c r="BQ2799" s="164"/>
      <c r="BR2799" s="164"/>
      <c r="BS2799" s="164"/>
      <c r="BT2799" s="164"/>
      <c r="BU2799" s="164"/>
      <c r="BV2799" s="164"/>
      <c r="BW2799" s="164"/>
      <c r="BX2799" s="164"/>
      <c r="BY2799" s="164"/>
      <c r="BZ2799" s="164"/>
      <c r="CA2799" s="164"/>
      <c r="CB2799" s="164"/>
      <c r="CC2799" s="164"/>
      <c r="CD2799" s="164"/>
      <c r="CE2799" s="164"/>
      <c r="CF2799" s="164"/>
      <c r="CG2799" s="164"/>
      <c r="CH2799" s="164"/>
      <c r="CI2799" s="164"/>
    </row>
    <row r="2800" spans="1:87" ht="48" customHeight="1">
      <c r="A2800" s="57"/>
      <c r="B2800" s="26"/>
      <c r="C2800" s="873"/>
      <c r="D2800" s="874"/>
      <c r="E2800" s="874"/>
      <c r="F2800" s="874"/>
      <c r="G2800" s="874"/>
      <c r="H2800" s="874"/>
      <c r="I2800" s="874"/>
      <c r="J2800" s="874"/>
      <c r="K2800" s="874"/>
      <c r="L2800" s="875"/>
      <c r="M2800" s="62" t="s">
        <v>5416</v>
      </c>
      <c r="N2800" s="152" t="s">
        <v>5397</v>
      </c>
      <c r="O2800" s="152" t="s">
        <v>5398</v>
      </c>
      <c r="P2800" s="62" t="s">
        <v>5416</v>
      </c>
      <c r="Q2800" s="152" t="s">
        <v>5397</v>
      </c>
      <c r="R2800" s="152" t="s">
        <v>5398</v>
      </c>
      <c r="S2800" s="62" t="s">
        <v>5416</v>
      </c>
      <c r="T2800" s="152" t="s">
        <v>5397</v>
      </c>
      <c r="U2800" s="152" t="s">
        <v>5398</v>
      </c>
      <c r="V2800" s="62" t="s">
        <v>5416</v>
      </c>
      <c r="W2800" s="152" t="s">
        <v>5397</v>
      </c>
      <c r="X2800" s="152" t="s">
        <v>5398</v>
      </c>
      <c r="Y2800" s="62" t="s">
        <v>5416</v>
      </c>
      <c r="Z2800" s="152" t="s">
        <v>5397</v>
      </c>
      <c r="AA2800" s="152" t="s">
        <v>5398</v>
      </c>
      <c r="AB2800" s="62" t="s">
        <v>5416</v>
      </c>
      <c r="AC2800" s="152" t="s">
        <v>5397</v>
      </c>
      <c r="AD2800" s="152" t="s">
        <v>5398</v>
      </c>
      <c r="AE2800" s="164"/>
      <c r="AF2800" s="164"/>
      <c r="AG2800" s="164"/>
      <c r="AH2800" s="164"/>
      <c r="AI2800" s="164"/>
      <c r="AJ2800" s="164"/>
      <c r="AK2800" s="164"/>
      <c r="AL2800" s="164"/>
      <c r="AM2800" s="164"/>
      <c r="AN2800" s="164"/>
      <c r="AO2800" s="164"/>
      <c r="AP2800" s="164"/>
      <c r="AQ2800" s="164"/>
      <c r="AR2800" s="164"/>
      <c r="AS2800" s="164"/>
      <c r="AT2800" s="164"/>
      <c r="AU2800" s="164"/>
      <c r="AV2800" s="164"/>
      <c r="AW2800" s="164"/>
      <c r="AX2800" s="164"/>
      <c r="AY2800" s="164"/>
      <c r="AZ2800" s="164"/>
      <c r="BA2800" s="164"/>
      <c r="BB2800" s="164"/>
      <c r="BC2800" s="164"/>
      <c r="BD2800" s="164"/>
      <c r="BE2800" s="164"/>
      <c r="BF2800" s="164"/>
      <c r="BG2800" s="164"/>
      <c r="BH2800" s="164"/>
      <c r="BI2800" s="164"/>
      <c r="BJ2800" s="164"/>
      <c r="BK2800" s="164"/>
      <c r="BL2800" s="164"/>
      <c r="BM2800" s="164"/>
      <c r="BN2800" s="164"/>
      <c r="BO2800" s="164"/>
      <c r="BP2800" s="164"/>
      <c r="BQ2800" s="164"/>
      <c r="BR2800" s="164"/>
      <c r="BS2800" s="164"/>
      <c r="BT2800" s="164"/>
      <c r="BU2800" s="164"/>
      <c r="BV2800" s="164"/>
      <c r="BW2800" s="164"/>
      <c r="BX2800" s="164"/>
      <c r="BY2800" s="164"/>
      <c r="BZ2800" s="164"/>
      <c r="CA2800" s="164"/>
      <c r="CB2800" s="164"/>
      <c r="CC2800" s="164"/>
      <c r="CD2800" s="164"/>
      <c r="CE2800" s="164"/>
      <c r="CF2800" s="164"/>
      <c r="CG2800" s="164"/>
      <c r="CH2800" s="164"/>
      <c r="CI2800" s="164"/>
    </row>
    <row r="2801" spans="1:30" ht="15" customHeight="1">
      <c r="A2801" s="57"/>
      <c r="B2801" s="26"/>
      <c r="C2801" s="625" t="s">
        <v>5008</v>
      </c>
      <c r="D2801" s="852" t="str">
        <f>IF(D40="","",D40)</f>
        <v>OFICINA DEL C GOBERNADOR</v>
      </c>
      <c r="E2801" s="853"/>
      <c r="F2801" s="853"/>
      <c r="G2801" s="853"/>
      <c r="H2801" s="853"/>
      <c r="I2801" s="853"/>
      <c r="J2801" s="853"/>
      <c r="K2801" s="853"/>
      <c r="L2801" s="854"/>
      <c r="M2801" s="614"/>
      <c r="N2801" s="614"/>
      <c r="O2801" s="614"/>
      <c r="P2801" s="614"/>
      <c r="Q2801" s="614"/>
      <c r="R2801" s="614"/>
      <c r="S2801" s="614"/>
      <c r="T2801" s="614"/>
      <c r="U2801" s="614"/>
      <c r="V2801" s="614"/>
      <c r="W2801" s="614"/>
      <c r="X2801" s="614"/>
      <c r="Y2801" s="614"/>
      <c r="Z2801" s="614"/>
      <c r="AA2801" s="614"/>
      <c r="AB2801" s="614"/>
      <c r="AC2801" s="614"/>
      <c r="AD2801" s="614"/>
    </row>
    <row r="2802" spans="1:30" ht="15" customHeight="1">
      <c r="A2802" s="57"/>
      <c r="B2802" s="26"/>
      <c r="C2802" s="165" t="s">
        <v>5010</v>
      </c>
      <c r="D2802" s="852" t="str">
        <f t="shared" ref="D2802:D2865" si="1060">IF(D41="","",D41)</f>
        <v>SECRETARIA DE DESARROLLO AGROPECUARIO RURAL Y PESCA</v>
      </c>
      <c r="E2802" s="853"/>
      <c r="F2802" s="853"/>
      <c r="G2802" s="853"/>
      <c r="H2802" s="853"/>
      <c r="I2802" s="853"/>
      <c r="J2802" s="853"/>
      <c r="K2802" s="853"/>
      <c r="L2802" s="854"/>
      <c r="M2802" s="614"/>
      <c r="N2802" s="614"/>
      <c r="O2802" s="614"/>
      <c r="P2802" s="614"/>
      <c r="Q2802" s="614"/>
      <c r="R2802" s="614"/>
      <c r="S2802" s="614"/>
      <c r="T2802" s="614"/>
      <c r="U2802" s="614"/>
      <c r="V2802" s="614"/>
      <c r="W2802" s="614"/>
      <c r="X2802" s="614"/>
      <c r="Y2802" s="614"/>
      <c r="Z2802" s="614"/>
      <c r="AA2802" s="614"/>
      <c r="AB2802" s="614"/>
      <c r="AC2802" s="614"/>
      <c r="AD2802" s="614"/>
    </row>
    <row r="2803" spans="1:30" ht="15" customHeight="1">
      <c r="A2803" s="57"/>
      <c r="B2803" s="26"/>
      <c r="C2803" s="165" t="s">
        <v>5012</v>
      </c>
      <c r="D2803" s="852" t="str">
        <f t="shared" si="1060"/>
        <v>SECRETARIA DE SALUD</v>
      </c>
      <c r="E2803" s="853"/>
      <c r="F2803" s="853"/>
      <c r="G2803" s="853"/>
      <c r="H2803" s="853"/>
      <c r="I2803" s="853"/>
      <c r="J2803" s="853"/>
      <c r="K2803" s="853"/>
      <c r="L2803" s="854"/>
      <c r="M2803" s="614"/>
      <c r="N2803" s="614"/>
      <c r="O2803" s="614"/>
      <c r="P2803" s="614"/>
      <c r="Q2803" s="614"/>
      <c r="R2803" s="614"/>
      <c r="S2803" s="614"/>
      <c r="T2803" s="614"/>
      <c r="U2803" s="614"/>
      <c r="V2803" s="614"/>
      <c r="W2803" s="614"/>
      <c r="X2803" s="614"/>
      <c r="Y2803" s="614"/>
      <c r="Z2803" s="614"/>
      <c r="AA2803" s="614"/>
      <c r="AB2803" s="614"/>
      <c r="AC2803" s="614"/>
      <c r="AD2803" s="614"/>
    </row>
    <row r="2804" spans="1:30" ht="15" customHeight="1">
      <c r="A2804" s="57"/>
      <c r="B2804" s="26"/>
      <c r="C2804" s="165" t="s">
        <v>5014</v>
      </c>
      <c r="D2804" s="852" t="str">
        <f t="shared" si="1060"/>
        <v>SECRETARIA DE EDUCACION</v>
      </c>
      <c r="E2804" s="853"/>
      <c r="F2804" s="853"/>
      <c r="G2804" s="853"/>
      <c r="H2804" s="853"/>
      <c r="I2804" s="853"/>
      <c r="J2804" s="853"/>
      <c r="K2804" s="853"/>
      <c r="L2804" s="854"/>
      <c r="M2804" s="614"/>
      <c r="N2804" s="614"/>
      <c r="O2804" s="614"/>
      <c r="P2804" s="614"/>
      <c r="Q2804" s="614"/>
      <c r="R2804" s="614"/>
      <c r="S2804" s="614"/>
      <c r="T2804" s="614"/>
      <c r="U2804" s="614"/>
      <c r="V2804" s="614"/>
      <c r="W2804" s="614"/>
      <c r="X2804" s="614"/>
      <c r="Y2804" s="614"/>
      <c r="Z2804" s="614"/>
      <c r="AA2804" s="614"/>
      <c r="AB2804" s="614"/>
      <c r="AC2804" s="614"/>
      <c r="AD2804" s="614"/>
    </row>
    <row r="2805" spans="1:30" ht="15" customHeight="1">
      <c r="A2805" s="57"/>
      <c r="B2805" s="26"/>
      <c r="C2805" s="165" t="s">
        <v>5016</v>
      </c>
      <c r="D2805" s="852" t="str">
        <f t="shared" si="1060"/>
        <v>SECRETARIA DE DESARROLLO SOCIAL</v>
      </c>
      <c r="E2805" s="853"/>
      <c r="F2805" s="853"/>
      <c r="G2805" s="853"/>
      <c r="H2805" s="853"/>
      <c r="I2805" s="853"/>
      <c r="J2805" s="853"/>
      <c r="K2805" s="853"/>
      <c r="L2805" s="854"/>
      <c r="M2805" s="614"/>
      <c r="N2805" s="614"/>
      <c r="O2805" s="614"/>
      <c r="P2805" s="614"/>
      <c r="Q2805" s="614"/>
      <c r="R2805" s="614"/>
      <c r="S2805" s="614"/>
      <c r="T2805" s="614"/>
      <c r="U2805" s="614"/>
      <c r="V2805" s="614"/>
      <c r="W2805" s="614"/>
      <c r="X2805" s="614"/>
      <c r="Y2805" s="614"/>
      <c r="Z2805" s="614"/>
      <c r="AA2805" s="614"/>
      <c r="AB2805" s="614"/>
      <c r="AC2805" s="614"/>
      <c r="AD2805" s="614"/>
    </row>
    <row r="2806" spans="1:30" ht="15" customHeight="1">
      <c r="A2806" s="57"/>
      <c r="B2806" s="26"/>
      <c r="C2806" s="165" t="s">
        <v>5018</v>
      </c>
      <c r="D2806" s="852" t="str">
        <f t="shared" si="1060"/>
        <v>SECRETARIA DE DESARROLLO ECONOMICO Y PORTUARIO</v>
      </c>
      <c r="E2806" s="853"/>
      <c r="F2806" s="853"/>
      <c r="G2806" s="853"/>
      <c r="H2806" s="853"/>
      <c r="I2806" s="853"/>
      <c r="J2806" s="853"/>
      <c r="K2806" s="853"/>
      <c r="L2806" s="854"/>
      <c r="M2806" s="614"/>
      <c r="N2806" s="614"/>
      <c r="O2806" s="614"/>
      <c r="P2806" s="614"/>
      <c r="Q2806" s="614"/>
      <c r="R2806" s="614"/>
      <c r="S2806" s="614"/>
      <c r="T2806" s="614"/>
      <c r="U2806" s="614"/>
      <c r="V2806" s="614"/>
      <c r="W2806" s="614"/>
      <c r="X2806" s="614"/>
      <c r="Y2806" s="614"/>
      <c r="Z2806" s="614"/>
      <c r="AA2806" s="614"/>
      <c r="AB2806" s="614"/>
      <c r="AC2806" s="614"/>
      <c r="AD2806" s="614"/>
    </row>
    <row r="2807" spans="1:30" ht="15" customHeight="1">
      <c r="A2807" s="57"/>
      <c r="B2807" s="26"/>
      <c r="C2807" s="165" t="s">
        <v>5020</v>
      </c>
      <c r="D2807" s="852" t="str">
        <f t="shared" si="1060"/>
        <v>SECRETARIA DE GOBIERNO</v>
      </c>
      <c r="E2807" s="853"/>
      <c r="F2807" s="853"/>
      <c r="G2807" s="853"/>
      <c r="H2807" s="853"/>
      <c r="I2807" s="853"/>
      <c r="J2807" s="853"/>
      <c r="K2807" s="853"/>
      <c r="L2807" s="854"/>
      <c r="M2807" s="614"/>
      <c r="N2807" s="614"/>
      <c r="O2807" s="614"/>
      <c r="P2807" s="614"/>
      <c r="Q2807" s="614"/>
      <c r="R2807" s="614"/>
      <c r="S2807" s="614"/>
      <c r="T2807" s="614"/>
      <c r="U2807" s="614"/>
      <c r="V2807" s="614"/>
      <c r="W2807" s="614"/>
      <c r="X2807" s="614"/>
      <c r="Y2807" s="614"/>
      <c r="Z2807" s="614"/>
      <c r="AA2807" s="614"/>
      <c r="AB2807" s="614"/>
      <c r="AC2807" s="614"/>
      <c r="AD2807" s="614"/>
    </row>
    <row r="2808" spans="1:30" ht="15" customHeight="1">
      <c r="A2808" s="57"/>
      <c r="B2808" s="26"/>
      <c r="C2808" s="165" t="s">
        <v>5022</v>
      </c>
      <c r="D2808" s="852" t="str">
        <f t="shared" si="1060"/>
        <v>SECRETARIA DE FINANZAS Y PLANEACION</v>
      </c>
      <c r="E2808" s="853"/>
      <c r="F2808" s="853"/>
      <c r="G2808" s="853"/>
      <c r="H2808" s="853"/>
      <c r="I2808" s="853"/>
      <c r="J2808" s="853"/>
      <c r="K2808" s="853"/>
      <c r="L2808" s="854"/>
      <c r="M2808" s="614"/>
      <c r="N2808" s="614"/>
      <c r="O2808" s="614"/>
      <c r="P2808" s="614"/>
      <c r="Q2808" s="614"/>
      <c r="R2808" s="614"/>
      <c r="S2808" s="614"/>
      <c r="T2808" s="614"/>
      <c r="U2808" s="614"/>
      <c r="V2808" s="614"/>
      <c r="W2808" s="614"/>
      <c r="X2808" s="614"/>
      <c r="Y2808" s="614"/>
      <c r="Z2808" s="614"/>
      <c r="AA2808" s="614"/>
      <c r="AB2808" s="614"/>
      <c r="AC2808" s="614"/>
      <c r="AD2808" s="614"/>
    </row>
    <row r="2809" spans="1:30" ht="15" customHeight="1">
      <c r="A2809" s="57"/>
      <c r="B2809" s="26"/>
      <c r="C2809" s="165" t="s">
        <v>5024</v>
      </c>
      <c r="D2809" s="852" t="str">
        <f t="shared" si="1060"/>
        <v>COORDINACION GENERAL DE COMUNICACION SOCIAL</v>
      </c>
      <c r="E2809" s="853"/>
      <c r="F2809" s="853"/>
      <c r="G2809" s="853"/>
      <c r="H2809" s="853"/>
      <c r="I2809" s="853"/>
      <c r="J2809" s="853"/>
      <c r="K2809" s="853"/>
      <c r="L2809" s="854"/>
      <c r="M2809" s="614"/>
      <c r="N2809" s="614"/>
      <c r="O2809" s="614"/>
      <c r="P2809" s="614"/>
      <c r="Q2809" s="614"/>
      <c r="R2809" s="614"/>
      <c r="S2809" s="614"/>
      <c r="T2809" s="614"/>
      <c r="U2809" s="614"/>
      <c r="V2809" s="614"/>
      <c r="W2809" s="614"/>
      <c r="X2809" s="614"/>
      <c r="Y2809" s="614"/>
      <c r="Z2809" s="614"/>
      <c r="AA2809" s="614"/>
      <c r="AB2809" s="614"/>
      <c r="AC2809" s="614"/>
      <c r="AD2809" s="614"/>
    </row>
    <row r="2810" spans="1:30" ht="15" customHeight="1">
      <c r="A2810" s="57"/>
      <c r="B2810" s="26"/>
      <c r="C2810" s="165" t="s">
        <v>5025</v>
      </c>
      <c r="D2810" s="852" t="str">
        <f t="shared" si="1060"/>
        <v>CONTRALORIA GENERAL</v>
      </c>
      <c r="E2810" s="853"/>
      <c r="F2810" s="853"/>
      <c r="G2810" s="853"/>
      <c r="H2810" s="853"/>
      <c r="I2810" s="853"/>
      <c r="J2810" s="853"/>
      <c r="K2810" s="853"/>
      <c r="L2810" s="854"/>
      <c r="M2810" s="614"/>
      <c r="N2810" s="614"/>
      <c r="O2810" s="614"/>
      <c r="P2810" s="614"/>
      <c r="Q2810" s="614"/>
      <c r="R2810" s="614"/>
      <c r="S2810" s="614"/>
      <c r="T2810" s="614"/>
      <c r="U2810" s="614"/>
      <c r="V2810" s="614"/>
      <c r="W2810" s="614"/>
      <c r="X2810" s="614"/>
      <c r="Y2810" s="614"/>
      <c r="Z2810" s="614"/>
      <c r="AA2810" s="614"/>
      <c r="AB2810" s="614"/>
      <c r="AC2810" s="614"/>
      <c r="AD2810" s="614"/>
    </row>
    <row r="2811" spans="1:30" ht="15" customHeight="1">
      <c r="A2811" s="57"/>
      <c r="B2811" s="26"/>
      <c r="C2811" s="165" t="s">
        <v>5027</v>
      </c>
      <c r="D2811" s="852" t="str">
        <f t="shared" si="1060"/>
        <v>SECRETARIA DE INFRAESTRUCTURA Y OBRAS PUBLICAS</v>
      </c>
      <c r="E2811" s="853"/>
      <c r="F2811" s="853"/>
      <c r="G2811" s="853"/>
      <c r="H2811" s="853"/>
      <c r="I2811" s="853"/>
      <c r="J2811" s="853"/>
      <c r="K2811" s="853"/>
      <c r="L2811" s="854"/>
      <c r="M2811" s="614"/>
      <c r="N2811" s="614"/>
      <c r="O2811" s="614"/>
      <c r="P2811" s="614"/>
      <c r="Q2811" s="614"/>
      <c r="R2811" s="614"/>
      <c r="S2811" s="614"/>
      <c r="T2811" s="614"/>
      <c r="U2811" s="614"/>
      <c r="V2811" s="614"/>
      <c r="W2811" s="614"/>
      <c r="X2811" s="614"/>
      <c r="Y2811" s="614"/>
      <c r="Z2811" s="614"/>
      <c r="AA2811" s="614"/>
      <c r="AB2811" s="614"/>
      <c r="AC2811" s="614"/>
      <c r="AD2811" s="614"/>
    </row>
    <row r="2812" spans="1:30" ht="15" customHeight="1">
      <c r="A2812" s="57"/>
      <c r="B2812" s="26"/>
      <c r="C2812" s="165" t="s">
        <v>5028</v>
      </c>
      <c r="D2812" s="852" t="str">
        <f t="shared" si="1060"/>
        <v>OFICINA DEL PROGRAMA DE GOBIERNO</v>
      </c>
      <c r="E2812" s="853"/>
      <c r="F2812" s="853"/>
      <c r="G2812" s="853"/>
      <c r="H2812" s="853"/>
      <c r="I2812" s="853"/>
      <c r="J2812" s="853"/>
      <c r="K2812" s="853"/>
      <c r="L2812" s="854"/>
      <c r="M2812" s="614"/>
      <c r="N2812" s="614"/>
      <c r="O2812" s="614"/>
      <c r="P2812" s="614"/>
      <c r="Q2812" s="614"/>
      <c r="R2812" s="614"/>
      <c r="S2812" s="614"/>
      <c r="T2812" s="614"/>
      <c r="U2812" s="614"/>
      <c r="V2812" s="614"/>
      <c r="W2812" s="614"/>
      <c r="X2812" s="614"/>
      <c r="Y2812" s="614"/>
      <c r="Z2812" s="614"/>
      <c r="AA2812" s="614"/>
      <c r="AB2812" s="614"/>
      <c r="AC2812" s="614"/>
      <c r="AD2812" s="614"/>
    </row>
    <row r="2813" spans="1:30" ht="15" customHeight="1">
      <c r="A2813" s="57"/>
      <c r="B2813" s="26"/>
      <c r="C2813" s="165" t="s">
        <v>5029</v>
      </c>
      <c r="D2813" s="852" t="str">
        <f t="shared" si="1060"/>
        <v>SECRETARIA DE SEGURIDAD PUBLICA</v>
      </c>
      <c r="E2813" s="853"/>
      <c r="F2813" s="853"/>
      <c r="G2813" s="853"/>
      <c r="H2813" s="853"/>
      <c r="I2813" s="853"/>
      <c r="J2813" s="853"/>
      <c r="K2813" s="853"/>
      <c r="L2813" s="854"/>
      <c r="M2813" s="614"/>
      <c r="N2813" s="614"/>
      <c r="O2813" s="614"/>
      <c r="P2813" s="614"/>
      <c r="Q2813" s="614"/>
      <c r="R2813" s="614"/>
      <c r="S2813" s="614"/>
      <c r="T2813" s="614"/>
      <c r="U2813" s="614"/>
      <c r="V2813" s="614"/>
      <c r="W2813" s="614"/>
      <c r="X2813" s="614"/>
      <c r="Y2813" s="614"/>
      <c r="Z2813" s="614"/>
      <c r="AA2813" s="614"/>
      <c r="AB2813" s="614"/>
      <c r="AC2813" s="614"/>
      <c r="AD2813" s="614"/>
    </row>
    <row r="2814" spans="1:30" ht="15" customHeight="1">
      <c r="A2814" s="57"/>
      <c r="B2814" s="26"/>
      <c r="C2814" s="165" t="s">
        <v>5030</v>
      </c>
      <c r="D2814" s="852" t="str">
        <f t="shared" si="1060"/>
        <v>SECRETARIA DE TRABAJO PREVISION SOCIAL Y PRODUCTIVIDAD</v>
      </c>
      <c r="E2814" s="853"/>
      <c r="F2814" s="853"/>
      <c r="G2814" s="853"/>
      <c r="H2814" s="853"/>
      <c r="I2814" s="853"/>
      <c r="J2814" s="853"/>
      <c r="K2814" s="853"/>
      <c r="L2814" s="854"/>
      <c r="M2814" s="614"/>
      <c r="N2814" s="614"/>
      <c r="O2814" s="614"/>
      <c r="P2814" s="614"/>
      <c r="Q2814" s="614"/>
      <c r="R2814" s="614"/>
      <c r="S2814" s="614"/>
      <c r="T2814" s="614"/>
      <c r="U2814" s="614"/>
      <c r="V2814" s="614"/>
      <c r="W2814" s="614"/>
      <c r="X2814" s="614"/>
      <c r="Y2814" s="614"/>
      <c r="Z2814" s="614"/>
      <c r="AA2814" s="614"/>
      <c r="AB2814" s="614"/>
      <c r="AC2814" s="614"/>
      <c r="AD2814" s="614"/>
    </row>
    <row r="2815" spans="1:30" ht="15" customHeight="1">
      <c r="A2815" s="57"/>
      <c r="B2815" s="26"/>
      <c r="C2815" s="165" t="s">
        <v>5031</v>
      </c>
      <c r="D2815" s="852" t="str">
        <f t="shared" si="1060"/>
        <v>SECRETARIA DE TURISMO Y CULTURA</v>
      </c>
      <c r="E2815" s="853"/>
      <c r="F2815" s="853"/>
      <c r="G2815" s="853"/>
      <c r="H2815" s="853"/>
      <c r="I2815" s="853"/>
      <c r="J2815" s="853"/>
      <c r="K2815" s="853"/>
      <c r="L2815" s="854"/>
      <c r="M2815" s="614"/>
      <c r="N2815" s="614"/>
      <c r="O2815" s="614"/>
      <c r="P2815" s="614"/>
      <c r="Q2815" s="614"/>
      <c r="R2815" s="614"/>
      <c r="S2815" s="614"/>
      <c r="T2815" s="614"/>
      <c r="U2815" s="614"/>
      <c r="V2815" s="614"/>
      <c r="W2815" s="614"/>
      <c r="X2815" s="614"/>
      <c r="Y2815" s="614"/>
      <c r="Z2815" s="614"/>
      <c r="AA2815" s="614"/>
      <c r="AB2815" s="614"/>
      <c r="AC2815" s="614"/>
      <c r="AD2815" s="614"/>
    </row>
    <row r="2816" spans="1:30" ht="15" customHeight="1">
      <c r="A2816" s="57"/>
      <c r="B2816" s="26"/>
      <c r="C2816" s="165" t="s">
        <v>5032</v>
      </c>
      <c r="D2816" s="852" t="str">
        <f t="shared" si="1060"/>
        <v>SECRETARIA DE PROTECCION CIVIL</v>
      </c>
      <c r="E2816" s="853"/>
      <c r="F2816" s="853"/>
      <c r="G2816" s="853"/>
      <c r="H2816" s="853"/>
      <c r="I2816" s="853"/>
      <c r="J2816" s="853"/>
      <c r="K2816" s="853"/>
      <c r="L2816" s="854"/>
      <c r="M2816" s="614"/>
      <c r="N2816" s="614"/>
      <c r="O2816" s="614"/>
      <c r="P2816" s="614"/>
      <c r="Q2816" s="614"/>
      <c r="R2816" s="614"/>
      <c r="S2816" s="614"/>
      <c r="T2816" s="614"/>
      <c r="U2816" s="614"/>
      <c r="V2816" s="614"/>
      <c r="W2816" s="614"/>
      <c r="X2816" s="614"/>
      <c r="Y2816" s="614"/>
      <c r="Z2816" s="614"/>
      <c r="AA2816" s="614"/>
      <c r="AB2816" s="614"/>
      <c r="AC2816" s="614"/>
      <c r="AD2816" s="614"/>
    </row>
    <row r="2817" spans="1:30" ht="15" customHeight="1">
      <c r="A2817" s="57"/>
      <c r="B2817" s="26"/>
      <c r="C2817" s="165" t="s">
        <v>5033</v>
      </c>
      <c r="D2817" s="852" t="str">
        <f t="shared" si="1060"/>
        <v>SECRETARIA DE MEDIO AMBIENTE</v>
      </c>
      <c r="E2817" s="853"/>
      <c r="F2817" s="853"/>
      <c r="G2817" s="853"/>
      <c r="H2817" s="853"/>
      <c r="I2817" s="853"/>
      <c r="J2817" s="853"/>
      <c r="K2817" s="853"/>
      <c r="L2817" s="854"/>
      <c r="M2817" s="614"/>
      <c r="N2817" s="614"/>
      <c r="O2817" s="614"/>
      <c r="P2817" s="614"/>
      <c r="Q2817" s="614"/>
      <c r="R2817" s="614"/>
      <c r="S2817" s="614"/>
      <c r="T2817" s="614"/>
      <c r="U2817" s="614"/>
      <c r="V2817" s="614"/>
      <c r="W2817" s="614"/>
      <c r="X2817" s="614"/>
      <c r="Y2817" s="614"/>
      <c r="Z2817" s="614"/>
      <c r="AA2817" s="614"/>
      <c r="AB2817" s="614"/>
      <c r="AC2817" s="614"/>
      <c r="AD2817" s="614"/>
    </row>
    <row r="2818" spans="1:30" ht="15" customHeight="1">
      <c r="A2818" s="57"/>
      <c r="B2818" s="26"/>
      <c r="C2818" s="165" t="s">
        <v>5034</v>
      </c>
      <c r="D2818" s="852" t="str">
        <f t="shared" si="1060"/>
        <v>SERVICIOS DE SALUD DE VERACRUZ</v>
      </c>
      <c r="E2818" s="853"/>
      <c r="F2818" s="853"/>
      <c r="G2818" s="853"/>
      <c r="H2818" s="853"/>
      <c r="I2818" s="853"/>
      <c r="J2818" s="853"/>
      <c r="K2818" s="853"/>
      <c r="L2818" s="854"/>
      <c r="M2818" s="614"/>
      <c r="N2818" s="614"/>
      <c r="O2818" s="614"/>
      <c r="P2818" s="614"/>
      <c r="Q2818" s="614"/>
      <c r="R2818" s="614"/>
      <c r="S2818" s="614"/>
      <c r="T2818" s="614"/>
      <c r="U2818" s="614"/>
      <c r="V2818" s="614"/>
      <c r="W2818" s="614"/>
      <c r="X2818" s="614"/>
      <c r="Y2818" s="614"/>
      <c r="Z2818" s="614"/>
      <c r="AA2818" s="614"/>
      <c r="AB2818" s="614"/>
      <c r="AC2818" s="614"/>
      <c r="AD2818" s="614"/>
    </row>
    <row r="2819" spans="1:30" ht="15" customHeight="1">
      <c r="A2819" s="57"/>
      <c r="B2819" s="26"/>
      <c r="C2819" s="165" t="s">
        <v>5035</v>
      </c>
      <c r="D2819" s="852" t="str">
        <f t="shared" si="1060"/>
        <v>SISTEMA PARA EL DESARROLLO INTEGRAL DE LA FAMILIA</v>
      </c>
      <c r="E2819" s="853"/>
      <c r="F2819" s="853"/>
      <c r="G2819" s="853"/>
      <c r="H2819" s="853"/>
      <c r="I2819" s="853"/>
      <c r="J2819" s="853"/>
      <c r="K2819" s="853"/>
      <c r="L2819" s="854"/>
      <c r="M2819" s="614"/>
      <c r="N2819" s="614"/>
      <c r="O2819" s="614"/>
      <c r="P2819" s="614"/>
      <c r="Q2819" s="614"/>
      <c r="R2819" s="614"/>
      <c r="S2819" s="614"/>
      <c r="T2819" s="614"/>
      <c r="U2819" s="614"/>
      <c r="V2819" s="614"/>
      <c r="W2819" s="614"/>
      <c r="X2819" s="614"/>
      <c r="Y2819" s="614"/>
      <c r="Z2819" s="614"/>
      <c r="AA2819" s="614"/>
      <c r="AB2819" s="614"/>
      <c r="AC2819" s="614"/>
      <c r="AD2819" s="614"/>
    </row>
    <row r="2820" spans="1:30" ht="15" customHeight="1">
      <c r="A2820" s="57"/>
      <c r="B2820" s="26"/>
      <c r="C2820" s="165" t="s">
        <v>5036</v>
      </c>
      <c r="D2820" s="852" t="str">
        <f t="shared" si="1060"/>
        <v>COMISION DE ARBITRAJE MEDICO</v>
      </c>
      <c r="E2820" s="853"/>
      <c r="F2820" s="853"/>
      <c r="G2820" s="853"/>
      <c r="H2820" s="853"/>
      <c r="I2820" s="853"/>
      <c r="J2820" s="853"/>
      <c r="K2820" s="853"/>
      <c r="L2820" s="854"/>
      <c r="M2820" s="614"/>
      <c r="N2820" s="614"/>
      <c r="O2820" s="614"/>
      <c r="P2820" s="614"/>
      <c r="Q2820" s="614"/>
      <c r="R2820" s="614"/>
      <c r="S2820" s="614"/>
      <c r="T2820" s="614"/>
      <c r="U2820" s="614"/>
      <c r="V2820" s="614"/>
      <c r="W2820" s="614"/>
      <c r="X2820" s="614"/>
      <c r="Y2820" s="614"/>
      <c r="Z2820" s="614"/>
      <c r="AA2820" s="614"/>
      <c r="AB2820" s="614"/>
      <c r="AC2820" s="614"/>
      <c r="AD2820" s="614"/>
    </row>
    <row r="2821" spans="1:30" ht="15" customHeight="1">
      <c r="A2821" s="57"/>
      <c r="B2821" s="26"/>
      <c r="C2821" s="165" t="s">
        <v>5037</v>
      </c>
      <c r="D2821" s="852" t="str">
        <f t="shared" si="1060"/>
        <v>ACADEMIA VERACRUZANA DE LAS LENGUAS INDIGENAS</v>
      </c>
      <c r="E2821" s="853"/>
      <c r="F2821" s="853"/>
      <c r="G2821" s="853"/>
      <c r="H2821" s="853"/>
      <c r="I2821" s="853"/>
      <c r="J2821" s="853"/>
      <c r="K2821" s="853"/>
      <c r="L2821" s="854"/>
      <c r="M2821" s="614"/>
      <c r="N2821" s="614"/>
      <c r="O2821" s="614"/>
      <c r="P2821" s="614"/>
      <c r="Q2821" s="614"/>
      <c r="R2821" s="614"/>
      <c r="S2821" s="614"/>
      <c r="T2821" s="614"/>
      <c r="U2821" s="614"/>
      <c r="V2821" s="614"/>
      <c r="W2821" s="614"/>
      <c r="X2821" s="614"/>
      <c r="Y2821" s="614"/>
      <c r="Z2821" s="614"/>
      <c r="AA2821" s="614"/>
      <c r="AB2821" s="614"/>
      <c r="AC2821" s="614"/>
      <c r="AD2821" s="614"/>
    </row>
    <row r="2822" spans="1:30" ht="15" customHeight="1">
      <c r="A2822" s="57"/>
      <c r="B2822" s="26"/>
      <c r="C2822" s="165" t="s">
        <v>5038</v>
      </c>
      <c r="D2822" s="852" t="str">
        <f t="shared" si="1060"/>
        <v>INSTITUTO VERACRUZANO DEL DEPORTE</v>
      </c>
      <c r="E2822" s="853"/>
      <c r="F2822" s="853"/>
      <c r="G2822" s="853"/>
      <c r="H2822" s="853"/>
      <c r="I2822" s="853"/>
      <c r="J2822" s="853"/>
      <c r="K2822" s="853"/>
      <c r="L2822" s="854"/>
      <c r="M2822" s="614"/>
      <c r="N2822" s="614"/>
      <c r="O2822" s="614"/>
      <c r="P2822" s="614"/>
      <c r="Q2822" s="614"/>
      <c r="R2822" s="614"/>
      <c r="S2822" s="614"/>
      <c r="T2822" s="614"/>
      <c r="U2822" s="614"/>
      <c r="V2822" s="614"/>
      <c r="W2822" s="614"/>
      <c r="X2822" s="614"/>
      <c r="Y2822" s="614"/>
      <c r="Z2822" s="614"/>
      <c r="AA2822" s="614"/>
      <c r="AB2822" s="614"/>
      <c r="AC2822" s="614"/>
      <c r="AD2822" s="614"/>
    </row>
    <row r="2823" spans="1:30" ht="15" customHeight="1">
      <c r="A2823" s="57"/>
      <c r="B2823" s="26"/>
      <c r="C2823" s="165" t="s">
        <v>5039</v>
      </c>
      <c r="D2823" s="852" t="str">
        <f t="shared" si="1060"/>
        <v>INSTITUTO DE ESPACIOS EDUCATIVOS DEL ESTADO DE VERACRUZ</v>
      </c>
      <c r="E2823" s="853"/>
      <c r="F2823" s="853"/>
      <c r="G2823" s="853"/>
      <c r="H2823" s="853"/>
      <c r="I2823" s="853"/>
      <c r="J2823" s="853"/>
      <c r="K2823" s="853"/>
      <c r="L2823" s="854"/>
      <c r="M2823" s="614"/>
      <c r="N2823" s="614"/>
      <c r="O2823" s="614"/>
      <c r="P2823" s="614"/>
      <c r="Q2823" s="614"/>
      <c r="R2823" s="614"/>
      <c r="S2823" s="614"/>
      <c r="T2823" s="614"/>
      <c r="U2823" s="614"/>
      <c r="V2823" s="614"/>
      <c r="W2823" s="614"/>
      <c r="X2823" s="614"/>
      <c r="Y2823" s="614"/>
      <c r="Z2823" s="614"/>
      <c r="AA2823" s="614"/>
      <c r="AB2823" s="614"/>
      <c r="AC2823" s="614"/>
      <c r="AD2823" s="614"/>
    </row>
    <row r="2824" spans="1:30" ht="15" customHeight="1">
      <c r="A2824" s="57"/>
      <c r="B2824" s="26"/>
      <c r="C2824" s="165" t="s">
        <v>5040</v>
      </c>
      <c r="D2824" s="852" t="str">
        <f t="shared" si="1060"/>
        <v>COLEGIO DE BACHILLERES DEL ESTADO DE VERACRUZ</v>
      </c>
      <c r="E2824" s="853"/>
      <c r="F2824" s="853"/>
      <c r="G2824" s="853"/>
      <c r="H2824" s="853"/>
      <c r="I2824" s="853"/>
      <c r="J2824" s="853"/>
      <c r="K2824" s="853"/>
      <c r="L2824" s="854"/>
      <c r="M2824" s="614"/>
      <c r="N2824" s="614"/>
      <c r="O2824" s="614"/>
      <c r="P2824" s="614"/>
      <c r="Q2824" s="614"/>
      <c r="R2824" s="614"/>
      <c r="S2824" s="614"/>
      <c r="T2824" s="614"/>
      <c r="U2824" s="614"/>
      <c r="V2824" s="614"/>
      <c r="W2824" s="614"/>
      <c r="X2824" s="614"/>
      <c r="Y2824" s="614"/>
      <c r="Z2824" s="614"/>
      <c r="AA2824" s="614"/>
      <c r="AB2824" s="614"/>
      <c r="AC2824" s="614"/>
      <c r="AD2824" s="614"/>
    </row>
    <row r="2825" spans="1:30" ht="15" customHeight="1">
      <c r="A2825" s="57"/>
      <c r="B2825" s="26"/>
      <c r="C2825" s="165" t="s">
        <v>5041</v>
      </c>
      <c r="D2825" s="852" t="str">
        <f t="shared" si="1060"/>
        <v>INSTITUTO TECNOLOGICO SUPERIOR DE MISANTLA</v>
      </c>
      <c r="E2825" s="853"/>
      <c r="F2825" s="853"/>
      <c r="G2825" s="853"/>
      <c r="H2825" s="853"/>
      <c r="I2825" s="853"/>
      <c r="J2825" s="853"/>
      <c r="K2825" s="853"/>
      <c r="L2825" s="854"/>
      <c r="M2825" s="614"/>
      <c r="N2825" s="614"/>
      <c r="O2825" s="614"/>
      <c r="P2825" s="614"/>
      <c r="Q2825" s="614"/>
      <c r="R2825" s="614"/>
      <c r="S2825" s="614"/>
      <c r="T2825" s="614"/>
      <c r="U2825" s="614"/>
      <c r="V2825" s="614"/>
      <c r="W2825" s="614"/>
      <c r="X2825" s="614"/>
      <c r="Y2825" s="614"/>
      <c r="Z2825" s="614"/>
      <c r="AA2825" s="614"/>
      <c r="AB2825" s="614"/>
      <c r="AC2825" s="614"/>
      <c r="AD2825" s="614"/>
    </row>
    <row r="2826" spans="1:30" ht="15" customHeight="1">
      <c r="A2826" s="57"/>
      <c r="B2826" s="26"/>
      <c r="C2826" s="165" t="s">
        <v>5042</v>
      </c>
      <c r="D2826" s="852" t="str">
        <f t="shared" si="1060"/>
        <v>INSTITUTO TECNOLOGICO SUPERIOR DE SAN ANDRES TUXTLA</v>
      </c>
      <c r="E2826" s="853"/>
      <c r="F2826" s="853"/>
      <c r="G2826" s="853"/>
      <c r="H2826" s="853"/>
      <c r="I2826" s="853"/>
      <c r="J2826" s="853"/>
      <c r="K2826" s="853"/>
      <c r="L2826" s="854"/>
      <c r="M2826" s="614"/>
      <c r="N2826" s="614"/>
      <c r="O2826" s="614"/>
      <c r="P2826" s="614"/>
      <c r="Q2826" s="614"/>
      <c r="R2826" s="614"/>
      <c r="S2826" s="614"/>
      <c r="T2826" s="614"/>
      <c r="U2826" s="614"/>
      <c r="V2826" s="614"/>
      <c r="W2826" s="614"/>
      <c r="X2826" s="614"/>
      <c r="Y2826" s="614"/>
      <c r="Z2826" s="614"/>
      <c r="AA2826" s="614"/>
      <c r="AB2826" s="614"/>
      <c r="AC2826" s="614"/>
      <c r="AD2826" s="614"/>
    </row>
    <row r="2827" spans="1:30" ht="15" customHeight="1">
      <c r="A2827" s="57"/>
      <c r="B2827" s="26"/>
      <c r="C2827" s="165" t="s">
        <v>5043</v>
      </c>
      <c r="D2827" s="852" t="str">
        <f t="shared" si="1060"/>
        <v>INSTITUTO TECNOLOGICO SUPERIOR DE TANTOYUCA</v>
      </c>
      <c r="E2827" s="853"/>
      <c r="F2827" s="853"/>
      <c r="G2827" s="853"/>
      <c r="H2827" s="853"/>
      <c r="I2827" s="853"/>
      <c r="J2827" s="853"/>
      <c r="K2827" s="853"/>
      <c r="L2827" s="854"/>
      <c r="M2827" s="614"/>
      <c r="N2827" s="614"/>
      <c r="O2827" s="614"/>
      <c r="P2827" s="614"/>
      <c r="Q2827" s="614"/>
      <c r="R2827" s="614"/>
      <c r="S2827" s="614"/>
      <c r="T2827" s="614"/>
      <c r="U2827" s="614"/>
      <c r="V2827" s="614"/>
      <c r="W2827" s="614"/>
      <c r="X2827" s="614"/>
      <c r="Y2827" s="614"/>
      <c r="Z2827" s="614"/>
      <c r="AA2827" s="614"/>
      <c r="AB2827" s="614"/>
      <c r="AC2827" s="614"/>
      <c r="AD2827" s="614"/>
    </row>
    <row r="2828" spans="1:30" ht="15" customHeight="1">
      <c r="A2828" s="57"/>
      <c r="B2828" s="26"/>
      <c r="C2828" s="165" t="s">
        <v>5044</v>
      </c>
      <c r="D2828" s="852" t="str">
        <f t="shared" si="1060"/>
        <v>INSTITUTO TECNOLOGICO SUPERIOR DE COSAMALOAPAN</v>
      </c>
      <c r="E2828" s="853"/>
      <c r="F2828" s="853"/>
      <c r="G2828" s="853"/>
      <c r="H2828" s="853"/>
      <c r="I2828" s="853"/>
      <c r="J2828" s="853"/>
      <c r="K2828" s="853"/>
      <c r="L2828" s="854"/>
      <c r="M2828" s="614"/>
      <c r="N2828" s="614"/>
      <c r="O2828" s="614"/>
      <c r="P2828" s="614"/>
      <c r="Q2828" s="614"/>
      <c r="R2828" s="614"/>
      <c r="S2828" s="614"/>
      <c r="T2828" s="614"/>
      <c r="U2828" s="614"/>
      <c r="V2828" s="614"/>
      <c r="W2828" s="614"/>
      <c r="X2828" s="614"/>
      <c r="Y2828" s="614"/>
      <c r="Z2828" s="614"/>
      <c r="AA2828" s="614"/>
      <c r="AB2828" s="614"/>
      <c r="AC2828" s="614"/>
      <c r="AD2828" s="614"/>
    </row>
    <row r="2829" spans="1:30" ht="15" customHeight="1">
      <c r="A2829" s="57"/>
      <c r="B2829" s="26"/>
      <c r="C2829" s="165" t="s">
        <v>5045</v>
      </c>
      <c r="D2829" s="852" t="str">
        <f t="shared" si="1060"/>
        <v>INSTITUTO TECNOLOGICO SUPERIOR DE PANUCO</v>
      </c>
      <c r="E2829" s="853"/>
      <c r="F2829" s="853"/>
      <c r="G2829" s="853"/>
      <c r="H2829" s="853"/>
      <c r="I2829" s="853"/>
      <c r="J2829" s="853"/>
      <c r="K2829" s="853"/>
      <c r="L2829" s="854"/>
      <c r="M2829" s="614"/>
      <c r="N2829" s="614"/>
      <c r="O2829" s="614"/>
      <c r="P2829" s="614"/>
      <c r="Q2829" s="614"/>
      <c r="R2829" s="614"/>
      <c r="S2829" s="614"/>
      <c r="T2829" s="614"/>
      <c r="U2829" s="614"/>
      <c r="V2829" s="614"/>
      <c r="W2829" s="614"/>
      <c r="X2829" s="614"/>
      <c r="Y2829" s="614"/>
      <c r="Z2829" s="614"/>
      <c r="AA2829" s="614"/>
      <c r="AB2829" s="614"/>
      <c r="AC2829" s="614"/>
      <c r="AD2829" s="614"/>
    </row>
    <row r="2830" spans="1:30" ht="15" customHeight="1">
      <c r="A2830" s="57"/>
      <c r="B2830" s="26"/>
      <c r="C2830" s="165" t="s">
        <v>5046</v>
      </c>
      <c r="D2830" s="852" t="str">
        <f t="shared" si="1060"/>
        <v>INSTITUTO TECNOLOGICO SUPERIOR DE POZA RICA</v>
      </c>
      <c r="E2830" s="853"/>
      <c r="F2830" s="853"/>
      <c r="G2830" s="853"/>
      <c r="H2830" s="853"/>
      <c r="I2830" s="853"/>
      <c r="J2830" s="853"/>
      <c r="K2830" s="853"/>
      <c r="L2830" s="854"/>
      <c r="M2830" s="614"/>
      <c r="N2830" s="614"/>
      <c r="O2830" s="614"/>
      <c r="P2830" s="614"/>
      <c r="Q2830" s="614"/>
      <c r="R2830" s="614"/>
      <c r="S2830" s="614"/>
      <c r="T2830" s="614"/>
      <c r="U2830" s="614"/>
      <c r="V2830" s="614"/>
      <c r="W2830" s="614"/>
      <c r="X2830" s="614"/>
      <c r="Y2830" s="614"/>
      <c r="Z2830" s="614"/>
      <c r="AA2830" s="614"/>
      <c r="AB2830" s="614"/>
      <c r="AC2830" s="614"/>
      <c r="AD2830" s="614"/>
    </row>
    <row r="2831" spans="1:30" ht="15" customHeight="1">
      <c r="A2831" s="57"/>
      <c r="B2831" s="26"/>
      <c r="C2831" s="165" t="s">
        <v>5047</v>
      </c>
      <c r="D2831" s="852" t="str">
        <f t="shared" si="1060"/>
        <v>INSTITUTO TECNOLOGICO SUPERIOR DE XALAPA</v>
      </c>
      <c r="E2831" s="853"/>
      <c r="F2831" s="853"/>
      <c r="G2831" s="853"/>
      <c r="H2831" s="853"/>
      <c r="I2831" s="853"/>
      <c r="J2831" s="853"/>
      <c r="K2831" s="853"/>
      <c r="L2831" s="854"/>
      <c r="M2831" s="614"/>
      <c r="N2831" s="614"/>
      <c r="O2831" s="614"/>
      <c r="P2831" s="614"/>
      <c r="Q2831" s="614"/>
      <c r="R2831" s="614"/>
      <c r="S2831" s="614"/>
      <c r="T2831" s="614"/>
      <c r="U2831" s="614"/>
      <c r="V2831" s="614"/>
      <c r="W2831" s="614"/>
      <c r="X2831" s="614"/>
      <c r="Y2831" s="614"/>
      <c r="Z2831" s="614"/>
      <c r="AA2831" s="614"/>
      <c r="AB2831" s="614"/>
      <c r="AC2831" s="614"/>
      <c r="AD2831" s="614"/>
    </row>
    <row r="2832" spans="1:30" ht="15" customHeight="1">
      <c r="A2832" s="57"/>
      <c r="B2832" s="26"/>
      <c r="C2832" s="165" t="s">
        <v>5048</v>
      </c>
      <c r="D2832" s="852" t="str">
        <f t="shared" si="1060"/>
        <v>INSTITUTO TECNOLOGICO SUPERIOR DE COATZACOALCOS</v>
      </c>
      <c r="E2832" s="853"/>
      <c r="F2832" s="853"/>
      <c r="G2832" s="853"/>
      <c r="H2832" s="853"/>
      <c r="I2832" s="853"/>
      <c r="J2832" s="853"/>
      <c r="K2832" s="853"/>
      <c r="L2832" s="854"/>
      <c r="M2832" s="614"/>
      <c r="N2832" s="614"/>
      <c r="O2832" s="614"/>
      <c r="P2832" s="614"/>
      <c r="Q2832" s="614"/>
      <c r="R2832" s="614"/>
      <c r="S2832" s="614"/>
      <c r="T2832" s="614"/>
      <c r="U2832" s="614"/>
      <c r="V2832" s="614"/>
      <c r="W2832" s="614"/>
      <c r="X2832" s="614"/>
      <c r="Y2832" s="614"/>
      <c r="Z2832" s="614"/>
      <c r="AA2832" s="614"/>
      <c r="AB2832" s="614"/>
      <c r="AC2832" s="614"/>
      <c r="AD2832" s="614"/>
    </row>
    <row r="2833" spans="1:30" ht="15" customHeight="1">
      <c r="A2833" s="57"/>
      <c r="B2833" s="26"/>
      <c r="C2833" s="165" t="s">
        <v>5049</v>
      </c>
      <c r="D2833" s="852" t="str">
        <f t="shared" si="1060"/>
        <v>INSTITUTO TECNOLOGICO SUPERIOR DE TIERRA BLANCA</v>
      </c>
      <c r="E2833" s="853"/>
      <c r="F2833" s="853"/>
      <c r="G2833" s="853"/>
      <c r="H2833" s="853"/>
      <c r="I2833" s="853"/>
      <c r="J2833" s="853"/>
      <c r="K2833" s="853"/>
      <c r="L2833" s="854"/>
      <c r="M2833" s="614"/>
      <c r="N2833" s="614"/>
      <c r="O2833" s="614"/>
      <c r="P2833" s="614"/>
      <c r="Q2833" s="614"/>
      <c r="R2833" s="614"/>
      <c r="S2833" s="614"/>
      <c r="T2833" s="614"/>
      <c r="U2833" s="614"/>
      <c r="V2833" s="614"/>
      <c r="W2833" s="614"/>
      <c r="X2833" s="614"/>
      <c r="Y2833" s="614"/>
      <c r="Z2833" s="614"/>
      <c r="AA2833" s="614"/>
      <c r="AB2833" s="614"/>
      <c r="AC2833" s="614"/>
      <c r="AD2833" s="614"/>
    </row>
    <row r="2834" spans="1:30" ht="15" customHeight="1">
      <c r="A2834" s="57"/>
      <c r="B2834" s="26"/>
      <c r="C2834" s="165" t="s">
        <v>5050</v>
      </c>
      <c r="D2834" s="852" t="str">
        <f t="shared" si="1060"/>
        <v>INSTITUTO TECNOLOGICO SUPERIOR DE ALAMO</v>
      </c>
      <c r="E2834" s="853"/>
      <c r="F2834" s="853"/>
      <c r="G2834" s="853"/>
      <c r="H2834" s="853"/>
      <c r="I2834" s="853"/>
      <c r="J2834" s="853"/>
      <c r="K2834" s="853"/>
      <c r="L2834" s="854"/>
      <c r="M2834" s="614"/>
      <c r="N2834" s="614"/>
      <c r="O2834" s="614"/>
      <c r="P2834" s="614"/>
      <c r="Q2834" s="614"/>
      <c r="R2834" s="614"/>
      <c r="S2834" s="614"/>
      <c r="T2834" s="614"/>
      <c r="U2834" s="614"/>
      <c r="V2834" s="614"/>
      <c r="W2834" s="614"/>
      <c r="X2834" s="614"/>
      <c r="Y2834" s="614"/>
      <c r="Z2834" s="614"/>
      <c r="AA2834" s="614"/>
      <c r="AB2834" s="614"/>
      <c r="AC2834" s="614"/>
      <c r="AD2834" s="614"/>
    </row>
    <row r="2835" spans="1:30" ht="15" customHeight="1">
      <c r="A2835" s="57"/>
      <c r="B2835" s="26"/>
      <c r="C2835" s="165" t="s">
        <v>5051</v>
      </c>
      <c r="D2835" s="852" t="str">
        <f t="shared" si="1060"/>
        <v>INSTITUTO TECNOLOGICO SUPERIOR DE ACAYUCAN</v>
      </c>
      <c r="E2835" s="853"/>
      <c r="F2835" s="853"/>
      <c r="G2835" s="853"/>
      <c r="H2835" s="853"/>
      <c r="I2835" s="853"/>
      <c r="J2835" s="853"/>
      <c r="K2835" s="853"/>
      <c r="L2835" s="854"/>
      <c r="M2835" s="614"/>
      <c r="N2835" s="614"/>
      <c r="O2835" s="614"/>
      <c r="P2835" s="614"/>
      <c r="Q2835" s="614"/>
      <c r="R2835" s="614"/>
      <c r="S2835" s="614"/>
      <c r="T2835" s="614"/>
      <c r="U2835" s="614"/>
      <c r="V2835" s="614"/>
      <c r="W2835" s="614"/>
      <c r="X2835" s="614"/>
      <c r="Y2835" s="614"/>
      <c r="Z2835" s="614"/>
      <c r="AA2835" s="614"/>
      <c r="AB2835" s="614"/>
      <c r="AC2835" s="614"/>
      <c r="AD2835" s="614"/>
    </row>
    <row r="2836" spans="1:30" ht="15" customHeight="1">
      <c r="A2836" s="57"/>
      <c r="B2836" s="26"/>
      <c r="C2836" s="165" t="s">
        <v>5130</v>
      </c>
      <c r="D2836" s="852" t="str">
        <f t="shared" si="1060"/>
        <v>INSTITUTO TECNOLOGICO SUPERIOR DE LAS CHOAPAS</v>
      </c>
      <c r="E2836" s="853"/>
      <c r="F2836" s="853"/>
      <c r="G2836" s="853"/>
      <c r="H2836" s="853"/>
      <c r="I2836" s="853"/>
      <c r="J2836" s="853"/>
      <c r="K2836" s="853"/>
      <c r="L2836" s="854"/>
      <c r="M2836" s="614"/>
      <c r="N2836" s="614"/>
      <c r="O2836" s="614"/>
      <c r="P2836" s="614"/>
      <c r="Q2836" s="614"/>
      <c r="R2836" s="614"/>
      <c r="S2836" s="614"/>
      <c r="T2836" s="614"/>
      <c r="U2836" s="614"/>
      <c r="V2836" s="614"/>
      <c r="W2836" s="614"/>
      <c r="X2836" s="614"/>
      <c r="Y2836" s="614"/>
      <c r="Z2836" s="614"/>
      <c r="AA2836" s="614"/>
      <c r="AB2836" s="614"/>
      <c r="AC2836" s="614"/>
      <c r="AD2836" s="614"/>
    </row>
    <row r="2837" spans="1:30" ht="15" customHeight="1">
      <c r="A2837" s="57"/>
      <c r="B2837" s="26"/>
      <c r="C2837" s="165" t="s">
        <v>5132</v>
      </c>
      <c r="D2837" s="852" t="str">
        <f t="shared" si="1060"/>
        <v>INSTITUTO TECNOLOGICO SUPERIOR DE HUATUSCO</v>
      </c>
      <c r="E2837" s="853"/>
      <c r="F2837" s="853"/>
      <c r="G2837" s="853"/>
      <c r="H2837" s="853"/>
      <c r="I2837" s="853"/>
      <c r="J2837" s="853"/>
      <c r="K2837" s="853"/>
      <c r="L2837" s="854"/>
      <c r="M2837" s="614"/>
      <c r="N2837" s="614"/>
      <c r="O2837" s="614"/>
      <c r="P2837" s="614"/>
      <c r="Q2837" s="614"/>
      <c r="R2837" s="614"/>
      <c r="S2837" s="614"/>
      <c r="T2837" s="614"/>
      <c r="U2837" s="614"/>
      <c r="V2837" s="614"/>
      <c r="W2837" s="614"/>
      <c r="X2837" s="614"/>
      <c r="Y2837" s="614"/>
      <c r="Z2837" s="614"/>
      <c r="AA2837" s="614"/>
      <c r="AB2837" s="614"/>
      <c r="AC2837" s="614"/>
      <c r="AD2837" s="614"/>
    </row>
    <row r="2838" spans="1:30" ht="15" customHeight="1">
      <c r="A2838" s="57"/>
      <c r="B2838" s="26"/>
      <c r="C2838" s="165" t="s">
        <v>5134</v>
      </c>
      <c r="D2838" s="852" t="str">
        <f t="shared" si="1060"/>
        <v>INSTITUTO TECNOLOGICO SUPERIOR DE ALVARADO</v>
      </c>
      <c r="E2838" s="853"/>
      <c r="F2838" s="853"/>
      <c r="G2838" s="853"/>
      <c r="H2838" s="853"/>
      <c r="I2838" s="853"/>
      <c r="J2838" s="853"/>
      <c r="K2838" s="853"/>
      <c r="L2838" s="854"/>
      <c r="M2838" s="614"/>
      <c r="N2838" s="614"/>
      <c r="O2838" s="614"/>
      <c r="P2838" s="614"/>
      <c r="Q2838" s="614"/>
      <c r="R2838" s="614"/>
      <c r="S2838" s="614"/>
      <c r="T2838" s="614"/>
      <c r="U2838" s="614"/>
      <c r="V2838" s="614"/>
      <c r="W2838" s="614"/>
      <c r="X2838" s="614"/>
      <c r="Y2838" s="614"/>
      <c r="Z2838" s="614"/>
      <c r="AA2838" s="614"/>
      <c r="AB2838" s="614"/>
      <c r="AC2838" s="614"/>
      <c r="AD2838" s="614"/>
    </row>
    <row r="2839" spans="1:30" ht="15" customHeight="1">
      <c r="A2839" s="57"/>
      <c r="B2839" s="26"/>
      <c r="C2839" s="165" t="s">
        <v>5136</v>
      </c>
      <c r="D2839" s="852" t="str">
        <f t="shared" si="1060"/>
        <v>INSTITUTO TECNOLOGICO SUPERIOR DE PEROTE</v>
      </c>
      <c r="E2839" s="853"/>
      <c r="F2839" s="853"/>
      <c r="G2839" s="853"/>
      <c r="H2839" s="853"/>
      <c r="I2839" s="853"/>
      <c r="J2839" s="853"/>
      <c r="K2839" s="853"/>
      <c r="L2839" s="854"/>
      <c r="M2839" s="614"/>
      <c r="N2839" s="614"/>
      <c r="O2839" s="614"/>
      <c r="P2839" s="614"/>
      <c r="Q2839" s="614"/>
      <c r="R2839" s="614"/>
      <c r="S2839" s="614"/>
      <c r="T2839" s="614"/>
      <c r="U2839" s="614"/>
      <c r="V2839" s="614"/>
      <c r="W2839" s="614"/>
      <c r="X2839" s="614"/>
      <c r="Y2839" s="614"/>
      <c r="Z2839" s="614"/>
      <c r="AA2839" s="614"/>
      <c r="AB2839" s="614"/>
      <c r="AC2839" s="614"/>
      <c r="AD2839" s="614"/>
    </row>
    <row r="2840" spans="1:30" ht="15" customHeight="1">
      <c r="A2840" s="57"/>
      <c r="B2840" s="26"/>
      <c r="C2840" s="165" t="s">
        <v>5138</v>
      </c>
      <c r="D2840" s="852" t="str">
        <f t="shared" si="1060"/>
        <v>INSTITUTO TECNOLOGICO SUPERIOR DE ZONGOLICA</v>
      </c>
      <c r="E2840" s="853"/>
      <c r="F2840" s="853"/>
      <c r="G2840" s="853"/>
      <c r="H2840" s="853"/>
      <c r="I2840" s="853"/>
      <c r="J2840" s="853"/>
      <c r="K2840" s="853"/>
      <c r="L2840" s="854"/>
      <c r="M2840" s="614"/>
      <c r="N2840" s="614"/>
      <c r="O2840" s="614"/>
      <c r="P2840" s="614"/>
      <c r="Q2840" s="614"/>
      <c r="R2840" s="614"/>
      <c r="S2840" s="614"/>
      <c r="T2840" s="614"/>
      <c r="U2840" s="614"/>
      <c r="V2840" s="614"/>
      <c r="W2840" s="614"/>
      <c r="X2840" s="614"/>
      <c r="Y2840" s="614"/>
      <c r="Z2840" s="614"/>
      <c r="AA2840" s="614"/>
      <c r="AB2840" s="614"/>
      <c r="AC2840" s="614"/>
      <c r="AD2840" s="614"/>
    </row>
    <row r="2841" spans="1:30" ht="15" customHeight="1">
      <c r="A2841" s="57"/>
      <c r="B2841" s="26"/>
      <c r="C2841" s="165" t="s">
        <v>5140</v>
      </c>
      <c r="D2841" s="852" t="str">
        <f t="shared" si="1060"/>
        <v>INSTITUTO TECNOLOGICO SUPERIOR DE NARANJOS</v>
      </c>
      <c r="E2841" s="853"/>
      <c r="F2841" s="853"/>
      <c r="G2841" s="853"/>
      <c r="H2841" s="853"/>
      <c r="I2841" s="853"/>
      <c r="J2841" s="853"/>
      <c r="K2841" s="853"/>
      <c r="L2841" s="854"/>
      <c r="M2841" s="614"/>
      <c r="N2841" s="614"/>
      <c r="O2841" s="614"/>
      <c r="P2841" s="614"/>
      <c r="Q2841" s="614"/>
      <c r="R2841" s="614"/>
      <c r="S2841" s="614"/>
      <c r="T2841" s="614"/>
      <c r="U2841" s="614"/>
      <c r="V2841" s="614"/>
      <c r="W2841" s="614"/>
      <c r="X2841" s="614"/>
      <c r="Y2841" s="614"/>
      <c r="Z2841" s="614"/>
      <c r="AA2841" s="614"/>
      <c r="AB2841" s="614"/>
      <c r="AC2841" s="614"/>
      <c r="AD2841" s="614"/>
    </row>
    <row r="2842" spans="1:30" ht="15" customHeight="1">
      <c r="A2842" s="57"/>
      <c r="B2842" s="26"/>
      <c r="C2842" s="165" t="s">
        <v>5142</v>
      </c>
      <c r="D2842" s="852" t="str">
        <f t="shared" si="1060"/>
        <v>INSTITUTO TECNOLOGICO SUPERIOR DE CHICONTEPEC</v>
      </c>
      <c r="E2842" s="853"/>
      <c r="F2842" s="853"/>
      <c r="G2842" s="853"/>
      <c r="H2842" s="853"/>
      <c r="I2842" s="853"/>
      <c r="J2842" s="853"/>
      <c r="K2842" s="853"/>
      <c r="L2842" s="854"/>
      <c r="M2842" s="614"/>
      <c r="N2842" s="614"/>
      <c r="O2842" s="614"/>
      <c r="P2842" s="614"/>
      <c r="Q2842" s="614"/>
      <c r="R2842" s="614"/>
      <c r="S2842" s="614"/>
      <c r="T2842" s="614"/>
      <c r="U2842" s="614"/>
      <c r="V2842" s="614"/>
      <c r="W2842" s="614"/>
      <c r="X2842" s="614"/>
      <c r="Y2842" s="614"/>
      <c r="Z2842" s="614"/>
      <c r="AA2842" s="614"/>
      <c r="AB2842" s="614"/>
      <c r="AC2842" s="614"/>
      <c r="AD2842" s="614"/>
    </row>
    <row r="2843" spans="1:30" ht="15" customHeight="1">
      <c r="A2843" s="57"/>
      <c r="B2843" s="26"/>
      <c r="C2843" s="165" t="s">
        <v>5144</v>
      </c>
      <c r="D2843" s="852" t="str">
        <f t="shared" si="1060"/>
        <v>INSTITUTO TECNOLOGICO SUPERIOR DE MARTINEZ DE LA TORRE</v>
      </c>
      <c r="E2843" s="853"/>
      <c r="F2843" s="853"/>
      <c r="G2843" s="853"/>
      <c r="H2843" s="853"/>
      <c r="I2843" s="853"/>
      <c r="J2843" s="853"/>
      <c r="K2843" s="853"/>
      <c r="L2843" s="854"/>
      <c r="M2843" s="614"/>
      <c r="N2843" s="614"/>
      <c r="O2843" s="614"/>
      <c r="P2843" s="614"/>
      <c r="Q2843" s="614"/>
      <c r="R2843" s="614"/>
      <c r="S2843" s="614"/>
      <c r="T2843" s="614"/>
      <c r="U2843" s="614"/>
      <c r="V2843" s="614"/>
      <c r="W2843" s="614"/>
      <c r="X2843" s="614"/>
      <c r="Y2843" s="614"/>
      <c r="Z2843" s="614"/>
      <c r="AA2843" s="614"/>
      <c r="AB2843" s="614"/>
      <c r="AC2843" s="614"/>
      <c r="AD2843" s="614"/>
    </row>
    <row r="2844" spans="1:30" ht="15" customHeight="1">
      <c r="A2844" s="57"/>
      <c r="B2844" s="26"/>
      <c r="C2844" s="165" t="s">
        <v>5146</v>
      </c>
      <c r="D2844" s="852" t="str">
        <f t="shared" si="1060"/>
        <v>INSTITUTO TECNOLOGICO SUPERIOR DE JESUS CARRANZA</v>
      </c>
      <c r="E2844" s="853"/>
      <c r="F2844" s="853"/>
      <c r="G2844" s="853"/>
      <c r="H2844" s="853"/>
      <c r="I2844" s="853"/>
      <c r="J2844" s="853"/>
      <c r="K2844" s="853"/>
      <c r="L2844" s="854"/>
      <c r="M2844" s="614"/>
      <c r="N2844" s="614"/>
      <c r="O2844" s="614"/>
      <c r="P2844" s="614"/>
      <c r="Q2844" s="614"/>
      <c r="R2844" s="614"/>
      <c r="S2844" s="614"/>
      <c r="T2844" s="614"/>
      <c r="U2844" s="614"/>
      <c r="V2844" s="614"/>
      <c r="W2844" s="614"/>
      <c r="X2844" s="614"/>
      <c r="Y2844" s="614"/>
      <c r="Z2844" s="614"/>
      <c r="AA2844" s="614"/>
      <c r="AB2844" s="614"/>
      <c r="AC2844" s="614"/>
      <c r="AD2844" s="614"/>
    </row>
    <row r="2845" spans="1:30" ht="15" customHeight="1">
      <c r="A2845" s="57"/>
      <c r="B2845" s="26"/>
      <c r="C2845" s="165" t="s">
        <v>5148</v>
      </c>
      <c r="D2845" s="852" t="str">
        <f t="shared" si="1060"/>
        <v>INSTITUTO TECNOLOGICO SUPERIOR DE RODRIGUEZ CLARA</v>
      </c>
      <c r="E2845" s="853"/>
      <c r="F2845" s="853"/>
      <c r="G2845" s="853"/>
      <c r="H2845" s="853"/>
      <c r="I2845" s="853"/>
      <c r="J2845" s="853"/>
      <c r="K2845" s="853"/>
      <c r="L2845" s="854"/>
      <c r="M2845" s="614"/>
      <c r="N2845" s="614"/>
      <c r="O2845" s="614"/>
      <c r="P2845" s="614"/>
      <c r="Q2845" s="614"/>
      <c r="R2845" s="614"/>
      <c r="S2845" s="614"/>
      <c r="T2845" s="614"/>
      <c r="U2845" s="614"/>
      <c r="V2845" s="614"/>
      <c r="W2845" s="614"/>
      <c r="X2845" s="614"/>
      <c r="Y2845" s="614"/>
      <c r="Z2845" s="614"/>
      <c r="AA2845" s="614"/>
      <c r="AB2845" s="614"/>
      <c r="AC2845" s="614"/>
      <c r="AD2845" s="614"/>
    </row>
    <row r="2846" spans="1:30" ht="15" customHeight="1">
      <c r="A2846" s="57"/>
      <c r="B2846" s="26"/>
      <c r="C2846" s="165" t="s">
        <v>5150</v>
      </c>
      <c r="D2846" s="852" t="str">
        <f t="shared" si="1060"/>
        <v>INSTITUTO VERACRUZANO DE EDUCACION PARA LOS ADULTOS</v>
      </c>
      <c r="E2846" s="853"/>
      <c r="F2846" s="853"/>
      <c r="G2846" s="853"/>
      <c r="H2846" s="853"/>
      <c r="I2846" s="853"/>
      <c r="J2846" s="853"/>
      <c r="K2846" s="853"/>
      <c r="L2846" s="854"/>
      <c r="M2846" s="614"/>
      <c r="N2846" s="614"/>
      <c r="O2846" s="614"/>
      <c r="P2846" s="614"/>
      <c r="Q2846" s="614"/>
      <c r="R2846" s="614"/>
      <c r="S2846" s="614"/>
      <c r="T2846" s="614"/>
      <c r="U2846" s="614"/>
      <c r="V2846" s="614"/>
      <c r="W2846" s="614"/>
      <c r="X2846" s="614"/>
      <c r="Y2846" s="614"/>
      <c r="Z2846" s="614"/>
      <c r="AA2846" s="614"/>
      <c r="AB2846" s="614"/>
      <c r="AC2846" s="614"/>
      <c r="AD2846" s="614"/>
    </row>
    <row r="2847" spans="1:30" ht="15" customHeight="1">
      <c r="A2847" s="57"/>
      <c r="B2847" s="26"/>
      <c r="C2847" s="165" t="s">
        <v>5152</v>
      </c>
      <c r="D2847" s="852" t="str">
        <f t="shared" si="1060"/>
        <v>COLEGIO NACIONAL DE EDUCACION PROFESIONAL TECNICA</v>
      </c>
      <c r="E2847" s="853"/>
      <c r="F2847" s="853"/>
      <c r="G2847" s="853"/>
      <c r="H2847" s="853"/>
      <c r="I2847" s="853"/>
      <c r="J2847" s="853"/>
      <c r="K2847" s="853"/>
      <c r="L2847" s="854"/>
      <c r="M2847" s="614"/>
      <c r="N2847" s="614"/>
      <c r="O2847" s="614"/>
      <c r="P2847" s="614"/>
      <c r="Q2847" s="614"/>
      <c r="R2847" s="614"/>
      <c r="S2847" s="614"/>
      <c r="T2847" s="614"/>
      <c r="U2847" s="614"/>
      <c r="V2847" s="614"/>
      <c r="W2847" s="614"/>
      <c r="X2847" s="614"/>
      <c r="Y2847" s="614"/>
      <c r="Z2847" s="614"/>
      <c r="AA2847" s="614"/>
      <c r="AB2847" s="614"/>
      <c r="AC2847" s="614"/>
      <c r="AD2847" s="614"/>
    </row>
    <row r="2848" spans="1:30" ht="15" customHeight="1">
      <c r="A2848" s="57"/>
      <c r="B2848" s="26"/>
      <c r="C2848" s="165" t="s">
        <v>5154</v>
      </c>
      <c r="D2848" s="852" t="str">
        <f t="shared" si="1060"/>
        <v>UNIVERSIDAD TECNOLOGICA DEL SURESTE</v>
      </c>
      <c r="E2848" s="853"/>
      <c r="F2848" s="853"/>
      <c r="G2848" s="853"/>
      <c r="H2848" s="853"/>
      <c r="I2848" s="853"/>
      <c r="J2848" s="853"/>
      <c r="K2848" s="853"/>
      <c r="L2848" s="854"/>
      <c r="M2848" s="614"/>
      <c r="N2848" s="614"/>
      <c r="O2848" s="614"/>
      <c r="P2848" s="614"/>
      <c r="Q2848" s="614"/>
      <c r="R2848" s="614"/>
      <c r="S2848" s="614"/>
      <c r="T2848" s="614"/>
      <c r="U2848" s="614"/>
      <c r="V2848" s="614"/>
      <c r="W2848" s="614"/>
      <c r="X2848" s="614"/>
      <c r="Y2848" s="614"/>
      <c r="Z2848" s="614"/>
      <c r="AA2848" s="614"/>
      <c r="AB2848" s="614"/>
      <c r="AC2848" s="614"/>
      <c r="AD2848" s="614"/>
    </row>
    <row r="2849" spans="1:30" ht="15" customHeight="1">
      <c r="A2849" s="57"/>
      <c r="B2849" s="26"/>
      <c r="C2849" s="165" t="s">
        <v>5156</v>
      </c>
      <c r="D2849" s="852" t="str">
        <f t="shared" si="1060"/>
        <v>UNIVERSIDAD TECNOLOGICA DEL CENTRO</v>
      </c>
      <c r="E2849" s="853"/>
      <c r="F2849" s="853"/>
      <c r="G2849" s="853"/>
      <c r="H2849" s="853"/>
      <c r="I2849" s="853"/>
      <c r="J2849" s="853"/>
      <c r="K2849" s="853"/>
      <c r="L2849" s="854"/>
      <c r="M2849" s="614"/>
      <c r="N2849" s="614"/>
      <c r="O2849" s="614"/>
      <c r="P2849" s="614"/>
      <c r="Q2849" s="614"/>
      <c r="R2849" s="614"/>
      <c r="S2849" s="614"/>
      <c r="T2849" s="614"/>
      <c r="U2849" s="614"/>
      <c r="V2849" s="614"/>
      <c r="W2849" s="614"/>
      <c r="X2849" s="614"/>
      <c r="Y2849" s="614"/>
      <c r="Z2849" s="614"/>
      <c r="AA2849" s="614"/>
      <c r="AB2849" s="614"/>
      <c r="AC2849" s="614"/>
      <c r="AD2849" s="614"/>
    </row>
    <row r="2850" spans="1:30" ht="15" customHeight="1">
      <c r="A2850" s="57"/>
      <c r="B2850" s="26"/>
      <c r="C2850" s="165" t="s">
        <v>5158</v>
      </c>
      <c r="D2850" s="852" t="str">
        <f t="shared" si="1060"/>
        <v>UNIVERSIDAD TECNOLOGICA DE GUTIERREZ ZAMORA</v>
      </c>
      <c r="E2850" s="853"/>
      <c r="F2850" s="853"/>
      <c r="G2850" s="853"/>
      <c r="H2850" s="853"/>
      <c r="I2850" s="853"/>
      <c r="J2850" s="853"/>
      <c r="K2850" s="853"/>
      <c r="L2850" s="854"/>
      <c r="M2850" s="614"/>
      <c r="N2850" s="614"/>
      <c r="O2850" s="614"/>
      <c r="P2850" s="614"/>
      <c r="Q2850" s="614"/>
      <c r="R2850" s="614"/>
      <c r="S2850" s="614"/>
      <c r="T2850" s="614"/>
      <c r="U2850" s="614"/>
      <c r="V2850" s="614"/>
      <c r="W2850" s="614"/>
      <c r="X2850" s="614"/>
      <c r="Y2850" s="614"/>
      <c r="Z2850" s="614"/>
      <c r="AA2850" s="614"/>
      <c r="AB2850" s="614"/>
      <c r="AC2850" s="614"/>
      <c r="AD2850" s="614"/>
    </row>
    <row r="2851" spans="1:30" ht="15" customHeight="1">
      <c r="A2851" s="57"/>
      <c r="B2851" s="26"/>
      <c r="C2851" s="165" t="s">
        <v>5160</v>
      </c>
      <c r="D2851" s="852" t="str">
        <f t="shared" si="1060"/>
        <v>CONSEJO VERACRUZANO DE INVESTIGACION CIENTIFICA Y DESARROLLO TECNOLOGICO</v>
      </c>
      <c r="E2851" s="853"/>
      <c r="F2851" s="853"/>
      <c r="G2851" s="853"/>
      <c r="H2851" s="853"/>
      <c r="I2851" s="853"/>
      <c r="J2851" s="853"/>
      <c r="K2851" s="853"/>
      <c r="L2851" s="854"/>
      <c r="M2851" s="614"/>
      <c r="N2851" s="614"/>
      <c r="O2851" s="614"/>
      <c r="P2851" s="614"/>
      <c r="Q2851" s="614"/>
      <c r="R2851" s="614"/>
      <c r="S2851" s="614"/>
      <c r="T2851" s="614"/>
      <c r="U2851" s="614"/>
      <c r="V2851" s="614"/>
      <c r="W2851" s="614"/>
      <c r="X2851" s="614"/>
      <c r="Y2851" s="614"/>
      <c r="Z2851" s="614"/>
      <c r="AA2851" s="614"/>
      <c r="AB2851" s="614"/>
      <c r="AC2851" s="614"/>
      <c r="AD2851" s="614"/>
    </row>
    <row r="2852" spans="1:30" ht="15" customHeight="1">
      <c r="A2852" s="57"/>
      <c r="B2852" s="26"/>
      <c r="C2852" s="165" t="s">
        <v>5162</v>
      </c>
      <c r="D2852" s="852" t="str">
        <f t="shared" si="1060"/>
        <v>COLEGIO DE ESTUDIOS CIENTIFICOS Y TECNOLOGICOS</v>
      </c>
      <c r="E2852" s="853"/>
      <c r="F2852" s="853"/>
      <c r="G2852" s="853"/>
      <c r="H2852" s="853"/>
      <c r="I2852" s="853"/>
      <c r="J2852" s="853"/>
      <c r="K2852" s="853"/>
      <c r="L2852" s="854"/>
      <c r="M2852" s="614"/>
      <c r="N2852" s="614"/>
      <c r="O2852" s="614"/>
      <c r="P2852" s="614"/>
      <c r="Q2852" s="614"/>
      <c r="R2852" s="614"/>
      <c r="S2852" s="614"/>
      <c r="T2852" s="614"/>
      <c r="U2852" s="614"/>
      <c r="V2852" s="614"/>
      <c r="W2852" s="614"/>
      <c r="X2852" s="614"/>
      <c r="Y2852" s="614"/>
      <c r="Z2852" s="614"/>
      <c r="AA2852" s="614"/>
      <c r="AB2852" s="614"/>
      <c r="AC2852" s="614"/>
      <c r="AD2852" s="614"/>
    </row>
    <row r="2853" spans="1:30" ht="15" customHeight="1">
      <c r="A2853" s="57"/>
      <c r="B2853" s="26"/>
      <c r="C2853" s="165" t="s">
        <v>5164</v>
      </c>
      <c r="D2853" s="852" t="str">
        <f t="shared" si="1060"/>
        <v>COLEGIO DE VERACRUZ</v>
      </c>
      <c r="E2853" s="853"/>
      <c r="F2853" s="853"/>
      <c r="G2853" s="853"/>
      <c r="H2853" s="853"/>
      <c r="I2853" s="853"/>
      <c r="J2853" s="853"/>
      <c r="K2853" s="853"/>
      <c r="L2853" s="854"/>
      <c r="M2853" s="614"/>
      <c r="N2853" s="614"/>
      <c r="O2853" s="614"/>
      <c r="P2853" s="614"/>
      <c r="Q2853" s="614"/>
      <c r="R2853" s="614"/>
      <c r="S2853" s="614"/>
      <c r="T2853" s="614"/>
      <c r="U2853" s="614"/>
      <c r="V2853" s="614"/>
      <c r="W2853" s="614"/>
      <c r="X2853" s="614"/>
      <c r="Y2853" s="614"/>
      <c r="Z2853" s="614"/>
      <c r="AA2853" s="614"/>
      <c r="AB2853" s="614"/>
      <c r="AC2853" s="614"/>
      <c r="AD2853" s="614"/>
    </row>
    <row r="2854" spans="1:30" ht="15" customHeight="1">
      <c r="A2854" s="57"/>
      <c r="B2854" s="26"/>
      <c r="C2854" s="165" t="s">
        <v>5166</v>
      </c>
      <c r="D2854" s="852" t="str">
        <f t="shared" si="1060"/>
        <v>UNIVERSIDAD POLITECNICA DE HUATUSCO</v>
      </c>
      <c r="E2854" s="853"/>
      <c r="F2854" s="853"/>
      <c r="G2854" s="853"/>
      <c r="H2854" s="853"/>
      <c r="I2854" s="853"/>
      <c r="J2854" s="853"/>
      <c r="K2854" s="853"/>
      <c r="L2854" s="854"/>
      <c r="M2854" s="614"/>
      <c r="N2854" s="614"/>
      <c r="O2854" s="614"/>
      <c r="P2854" s="614"/>
      <c r="Q2854" s="614"/>
      <c r="R2854" s="614"/>
      <c r="S2854" s="614"/>
      <c r="T2854" s="614"/>
      <c r="U2854" s="614"/>
      <c r="V2854" s="614"/>
      <c r="W2854" s="614"/>
      <c r="X2854" s="614"/>
      <c r="Y2854" s="614"/>
      <c r="Z2854" s="614"/>
      <c r="AA2854" s="614"/>
      <c r="AB2854" s="614"/>
      <c r="AC2854" s="614"/>
      <c r="AD2854" s="614"/>
    </row>
    <row r="2855" spans="1:30" ht="15" customHeight="1">
      <c r="A2855" s="57"/>
      <c r="B2855" s="26"/>
      <c r="C2855" s="165" t="s">
        <v>5168</v>
      </c>
      <c r="D2855" s="852" t="str">
        <f t="shared" si="1060"/>
        <v>UNIVERSIDAD POPULAR AUTONOMA DE VERACRUZ</v>
      </c>
      <c r="E2855" s="853"/>
      <c r="F2855" s="853"/>
      <c r="G2855" s="853"/>
      <c r="H2855" s="853"/>
      <c r="I2855" s="853"/>
      <c r="J2855" s="853"/>
      <c r="K2855" s="853"/>
      <c r="L2855" s="854"/>
      <c r="M2855" s="614"/>
      <c r="N2855" s="614"/>
      <c r="O2855" s="614"/>
      <c r="P2855" s="614"/>
      <c r="Q2855" s="614"/>
      <c r="R2855" s="614"/>
      <c r="S2855" s="614"/>
      <c r="T2855" s="614"/>
      <c r="U2855" s="614"/>
      <c r="V2855" s="614"/>
      <c r="W2855" s="614"/>
      <c r="X2855" s="614"/>
      <c r="Y2855" s="614"/>
      <c r="Z2855" s="614"/>
      <c r="AA2855" s="614"/>
      <c r="AB2855" s="614"/>
      <c r="AC2855" s="614"/>
      <c r="AD2855" s="614"/>
    </row>
    <row r="2856" spans="1:30" ht="15" customHeight="1">
      <c r="A2856" s="57"/>
      <c r="B2856" s="26"/>
      <c r="C2856" s="165" t="s">
        <v>5170</v>
      </c>
      <c r="D2856" s="852" t="str">
        <f t="shared" si="1060"/>
        <v>INSTITUTO VERACRUZANO DE LA VIVIENDA</v>
      </c>
      <c r="E2856" s="853"/>
      <c r="F2856" s="853"/>
      <c r="G2856" s="853"/>
      <c r="H2856" s="853"/>
      <c r="I2856" s="853"/>
      <c r="J2856" s="853"/>
      <c r="K2856" s="853"/>
      <c r="L2856" s="854"/>
      <c r="M2856" s="614"/>
      <c r="N2856" s="614"/>
      <c r="O2856" s="614"/>
      <c r="P2856" s="614"/>
      <c r="Q2856" s="614"/>
      <c r="R2856" s="614"/>
      <c r="S2856" s="614"/>
      <c r="T2856" s="614"/>
      <c r="U2856" s="614"/>
      <c r="V2856" s="614"/>
      <c r="W2856" s="614"/>
      <c r="X2856" s="614"/>
      <c r="Y2856" s="614"/>
      <c r="Z2856" s="614"/>
      <c r="AA2856" s="614"/>
      <c r="AB2856" s="614"/>
      <c r="AC2856" s="614"/>
      <c r="AD2856" s="614"/>
    </row>
    <row r="2857" spans="1:30" ht="15" customHeight="1">
      <c r="A2857" s="57"/>
      <c r="B2857" s="26"/>
      <c r="C2857" s="165" t="s">
        <v>5172</v>
      </c>
      <c r="D2857" s="852" t="str">
        <f t="shared" si="1060"/>
        <v>AGENCIA ESTATAL DE ENERGIA DEL ESTADO DE VERACRUZ</v>
      </c>
      <c r="E2857" s="853"/>
      <c r="F2857" s="853"/>
      <c r="G2857" s="853"/>
      <c r="H2857" s="853"/>
      <c r="I2857" s="853"/>
      <c r="J2857" s="853"/>
      <c r="K2857" s="853"/>
      <c r="L2857" s="854"/>
      <c r="M2857" s="614"/>
      <c r="N2857" s="614"/>
      <c r="O2857" s="614"/>
      <c r="P2857" s="614"/>
      <c r="Q2857" s="614"/>
      <c r="R2857" s="614"/>
      <c r="S2857" s="614"/>
      <c r="T2857" s="614"/>
      <c r="U2857" s="614"/>
      <c r="V2857" s="614"/>
      <c r="W2857" s="614"/>
      <c r="X2857" s="614"/>
      <c r="Y2857" s="614"/>
      <c r="Z2857" s="614"/>
      <c r="AA2857" s="614"/>
      <c r="AB2857" s="614"/>
      <c r="AC2857" s="614"/>
      <c r="AD2857" s="614"/>
    </row>
    <row r="2858" spans="1:30" ht="15" customHeight="1">
      <c r="A2858" s="57"/>
      <c r="B2858" s="26"/>
      <c r="C2858" s="165" t="s">
        <v>5174</v>
      </c>
      <c r="D2858" s="852" t="str">
        <f t="shared" si="1060"/>
        <v>INSTITUTO VERACRUZANO DE LAS MUJERES</v>
      </c>
      <c r="E2858" s="853"/>
      <c r="F2858" s="853"/>
      <c r="G2858" s="853"/>
      <c r="H2858" s="853"/>
      <c r="I2858" s="853"/>
      <c r="J2858" s="853"/>
      <c r="K2858" s="853"/>
      <c r="L2858" s="854"/>
      <c r="M2858" s="614"/>
      <c r="N2858" s="614"/>
      <c r="O2858" s="614"/>
      <c r="P2858" s="614"/>
      <c r="Q2858" s="614"/>
      <c r="R2858" s="614"/>
      <c r="S2858" s="614"/>
      <c r="T2858" s="614"/>
      <c r="U2858" s="614"/>
      <c r="V2858" s="614"/>
      <c r="W2858" s="614"/>
      <c r="X2858" s="614"/>
      <c r="Y2858" s="614"/>
      <c r="Z2858" s="614"/>
      <c r="AA2858" s="614"/>
      <c r="AB2858" s="614"/>
      <c r="AC2858" s="614"/>
      <c r="AD2858" s="614"/>
    </row>
    <row r="2859" spans="1:30" ht="15" customHeight="1">
      <c r="A2859" s="57"/>
      <c r="B2859" s="26"/>
      <c r="C2859" s="165" t="s">
        <v>5176</v>
      </c>
      <c r="D2859" s="852" t="str">
        <f t="shared" si="1060"/>
        <v>INSTITUTO VERACRUZANO DE DESARROLLO MUNICIPAL</v>
      </c>
      <c r="E2859" s="853"/>
      <c r="F2859" s="853"/>
      <c r="G2859" s="853"/>
      <c r="H2859" s="853"/>
      <c r="I2859" s="853"/>
      <c r="J2859" s="853"/>
      <c r="K2859" s="853"/>
      <c r="L2859" s="854"/>
      <c r="M2859" s="614"/>
      <c r="N2859" s="614"/>
      <c r="O2859" s="614"/>
      <c r="P2859" s="614"/>
      <c r="Q2859" s="614"/>
      <c r="R2859" s="614"/>
      <c r="S2859" s="614"/>
      <c r="T2859" s="614"/>
      <c r="U2859" s="614"/>
      <c r="V2859" s="614"/>
      <c r="W2859" s="614"/>
      <c r="X2859" s="614"/>
      <c r="Y2859" s="614"/>
      <c r="Z2859" s="614"/>
      <c r="AA2859" s="614"/>
      <c r="AB2859" s="614"/>
      <c r="AC2859" s="614"/>
      <c r="AD2859" s="614"/>
    </row>
    <row r="2860" spans="1:30" ht="15" customHeight="1">
      <c r="A2860" s="57"/>
      <c r="B2860" s="26"/>
      <c r="C2860" s="165" t="s">
        <v>5178</v>
      </c>
      <c r="D2860" s="852" t="str">
        <f t="shared" si="1060"/>
        <v>COMISION EJECUTIVA PARA LA ATENCION INTEGRAL A VICTIMAS DEL DELITO</v>
      </c>
      <c r="E2860" s="853"/>
      <c r="F2860" s="853"/>
      <c r="G2860" s="853"/>
      <c r="H2860" s="853"/>
      <c r="I2860" s="853"/>
      <c r="J2860" s="853"/>
      <c r="K2860" s="853"/>
      <c r="L2860" s="854"/>
      <c r="M2860" s="614"/>
      <c r="N2860" s="614"/>
      <c r="O2860" s="614"/>
      <c r="P2860" s="614"/>
      <c r="Q2860" s="614"/>
      <c r="R2860" s="614"/>
      <c r="S2860" s="614"/>
      <c r="T2860" s="614"/>
      <c r="U2860" s="614"/>
      <c r="V2860" s="614"/>
      <c r="W2860" s="614"/>
      <c r="X2860" s="614"/>
      <c r="Y2860" s="614"/>
      <c r="Z2860" s="614"/>
      <c r="AA2860" s="614"/>
      <c r="AB2860" s="614"/>
      <c r="AC2860" s="614"/>
      <c r="AD2860" s="614"/>
    </row>
    <row r="2861" spans="1:30" ht="15" customHeight="1">
      <c r="A2861" s="57"/>
      <c r="B2861" s="26"/>
      <c r="C2861" s="165" t="s">
        <v>5180</v>
      </c>
      <c r="D2861" s="852" t="str">
        <f t="shared" si="1060"/>
        <v>CENTRO DE JUSTICIA PARA MUJERES DEL ESTADO DE VERACRUZ</v>
      </c>
      <c r="E2861" s="853"/>
      <c r="F2861" s="853"/>
      <c r="G2861" s="853"/>
      <c r="H2861" s="853"/>
      <c r="I2861" s="853"/>
      <c r="J2861" s="853"/>
      <c r="K2861" s="853"/>
      <c r="L2861" s="854"/>
      <c r="M2861" s="614"/>
      <c r="N2861" s="614"/>
      <c r="O2861" s="614"/>
      <c r="P2861" s="614"/>
      <c r="Q2861" s="614"/>
      <c r="R2861" s="614"/>
      <c r="S2861" s="614"/>
      <c r="T2861" s="614"/>
      <c r="U2861" s="614"/>
      <c r="V2861" s="614"/>
      <c r="W2861" s="614"/>
      <c r="X2861" s="614"/>
      <c r="Y2861" s="614"/>
      <c r="Z2861" s="614"/>
      <c r="AA2861" s="614"/>
      <c r="AB2861" s="614"/>
      <c r="AC2861" s="614"/>
      <c r="AD2861" s="614"/>
    </row>
    <row r="2862" spans="1:30" ht="15" customHeight="1">
      <c r="A2862" s="57"/>
      <c r="B2862" s="26"/>
      <c r="C2862" s="165" t="s">
        <v>5182</v>
      </c>
      <c r="D2862" s="852" t="str">
        <f t="shared" si="1060"/>
        <v>INSTITUTO DE PENSIONES DEL ESTADO</v>
      </c>
      <c r="E2862" s="853"/>
      <c r="F2862" s="853"/>
      <c r="G2862" s="853"/>
      <c r="H2862" s="853"/>
      <c r="I2862" s="853"/>
      <c r="J2862" s="853"/>
      <c r="K2862" s="853"/>
      <c r="L2862" s="854"/>
      <c r="M2862" s="614"/>
      <c r="N2862" s="614"/>
      <c r="O2862" s="614"/>
      <c r="P2862" s="614"/>
      <c r="Q2862" s="614"/>
      <c r="R2862" s="614"/>
      <c r="S2862" s="614"/>
      <c r="T2862" s="614"/>
      <c r="U2862" s="614"/>
      <c r="V2862" s="614"/>
      <c r="W2862" s="614"/>
      <c r="X2862" s="614"/>
      <c r="Y2862" s="614"/>
      <c r="Z2862" s="614"/>
      <c r="AA2862" s="614"/>
      <c r="AB2862" s="614"/>
      <c r="AC2862" s="614"/>
      <c r="AD2862" s="614"/>
    </row>
    <row r="2863" spans="1:30" ht="15" customHeight="1">
      <c r="A2863" s="57"/>
      <c r="B2863" s="26"/>
      <c r="C2863" s="165" t="s">
        <v>5184</v>
      </c>
      <c r="D2863" s="852" t="str">
        <f t="shared" si="1060"/>
        <v>COMISION DEL AGUA DEL ESTADO DE VERACRUZ</v>
      </c>
      <c r="E2863" s="853"/>
      <c r="F2863" s="853"/>
      <c r="G2863" s="853"/>
      <c r="H2863" s="853"/>
      <c r="I2863" s="853"/>
      <c r="J2863" s="853"/>
      <c r="K2863" s="853"/>
      <c r="L2863" s="854"/>
      <c r="M2863" s="614"/>
      <c r="N2863" s="614"/>
      <c r="O2863" s="614"/>
      <c r="P2863" s="614"/>
      <c r="Q2863" s="614"/>
      <c r="R2863" s="614"/>
      <c r="S2863" s="614"/>
      <c r="T2863" s="614"/>
      <c r="U2863" s="614"/>
      <c r="V2863" s="614"/>
      <c r="W2863" s="614"/>
      <c r="X2863" s="614"/>
      <c r="Y2863" s="614"/>
      <c r="Z2863" s="614"/>
      <c r="AA2863" s="614"/>
      <c r="AB2863" s="614"/>
      <c r="AC2863" s="614"/>
      <c r="AD2863" s="614"/>
    </row>
    <row r="2864" spans="1:30" ht="15" customHeight="1">
      <c r="A2864" s="57"/>
      <c r="B2864" s="26"/>
      <c r="C2864" s="165" t="s">
        <v>5186</v>
      </c>
      <c r="D2864" s="852" t="str">
        <f t="shared" si="1060"/>
        <v>RADIOTELEVISION DE VERACRUZ</v>
      </c>
      <c r="E2864" s="853"/>
      <c r="F2864" s="853"/>
      <c r="G2864" s="853"/>
      <c r="H2864" s="853"/>
      <c r="I2864" s="853"/>
      <c r="J2864" s="853"/>
      <c r="K2864" s="853"/>
      <c r="L2864" s="854"/>
      <c r="M2864" s="614"/>
      <c r="N2864" s="614"/>
      <c r="O2864" s="614"/>
      <c r="P2864" s="614"/>
      <c r="Q2864" s="614"/>
      <c r="R2864" s="614"/>
      <c r="S2864" s="614"/>
      <c r="T2864" s="614"/>
      <c r="U2864" s="614"/>
      <c r="V2864" s="614"/>
      <c r="W2864" s="614"/>
      <c r="X2864" s="614"/>
      <c r="Y2864" s="614"/>
      <c r="Z2864" s="614"/>
      <c r="AA2864" s="614"/>
      <c r="AB2864" s="614"/>
      <c r="AC2864" s="614"/>
      <c r="AD2864" s="614"/>
    </row>
    <row r="2865" spans="1:30" ht="15" customHeight="1">
      <c r="A2865" s="57"/>
      <c r="B2865" s="26"/>
      <c r="C2865" s="165" t="s">
        <v>5188</v>
      </c>
      <c r="D2865" s="852" t="str">
        <f t="shared" si="1060"/>
        <v>SECRETARIA EJECUTIVA DEL SISTEMA ESTATAL ANTICORRUPCION</v>
      </c>
      <c r="E2865" s="853"/>
      <c r="F2865" s="853"/>
      <c r="G2865" s="853"/>
      <c r="H2865" s="853"/>
      <c r="I2865" s="853"/>
      <c r="J2865" s="853"/>
      <c r="K2865" s="853"/>
      <c r="L2865" s="854"/>
      <c r="M2865" s="614"/>
      <c r="N2865" s="614"/>
      <c r="O2865" s="614"/>
      <c r="P2865" s="614"/>
      <c r="Q2865" s="614"/>
      <c r="R2865" s="614"/>
      <c r="S2865" s="614"/>
      <c r="T2865" s="614"/>
      <c r="U2865" s="614"/>
      <c r="V2865" s="614"/>
      <c r="W2865" s="614"/>
      <c r="X2865" s="614"/>
      <c r="Y2865" s="614"/>
      <c r="Z2865" s="614"/>
      <c r="AA2865" s="614"/>
      <c r="AB2865" s="614"/>
      <c r="AC2865" s="614"/>
      <c r="AD2865" s="614"/>
    </row>
    <row r="2866" spans="1:30" ht="15" customHeight="1">
      <c r="A2866" s="57"/>
      <c r="B2866" s="26"/>
      <c r="C2866" s="165" t="s">
        <v>5190</v>
      </c>
      <c r="D2866" s="852" t="str">
        <f t="shared" ref="D2866:D2920" si="1061">IF(D105="","",D105)</f>
        <v>INSTITUTO DE LA POLICIA AUXILIAR Y PROTECCION PATRIMONIAL</v>
      </c>
      <c r="E2866" s="853"/>
      <c r="F2866" s="853"/>
      <c r="G2866" s="853"/>
      <c r="H2866" s="853"/>
      <c r="I2866" s="853"/>
      <c r="J2866" s="853"/>
      <c r="K2866" s="853"/>
      <c r="L2866" s="854"/>
      <c r="M2866" s="614"/>
      <c r="N2866" s="614"/>
      <c r="O2866" s="614"/>
      <c r="P2866" s="614"/>
      <c r="Q2866" s="614"/>
      <c r="R2866" s="614"/>
      <c r="S2866" s="614"/>
      <c r="T2866" s="614"/>
      <c r="U2866" s="614"/>
      <c r="V2866" s="614"/>
      <c r="W2866" s="614"/>
      <c r="X2866" s="614"/>
      <c r="Y2866" s="614"/>
      <c r="Z2866" s="614"/>
      <c r="AA2866" s="614"/>
      <c r="AB2866" s="614"/>
      <c r="AC2866" s="614"/>
      <c r="AD2866" s="614"/>
    </row>
    <row r="2867" spans="1:30" ht="15" customHeight="1">
      <c r="A2867" s="57"/>
      <c r="B2867" s="26"/>
      <c r="C2867" s="165" t="s">
        <v>5192</v>
      </c>
      <c r="D2867" s="852" t="str">
        <f t="shared" si="1061"/>
        <v>ACADEMIA REGIONAL DE SEGURIDAD PUBLICA DEL SURESTE</v>
      </c>
      <c r="E2867" s="853"/>
      <c r="F2867" s="853"/>
      <c r="G2867" s="853"/>
      <c r="H2867" s="853"/>
      <c r="I2867" s="853"/>
      <c r="J2867" s="853"/>
      <c r="K2867" s="853"/>
      <c r="L2867" s="854"/>
      <c r="M2867" s="614"/>
      <c r="N2867" s="614"/>
      <c r="O2867" s="614"/>
      <c r="P2867" s="614"/>
      <c r="Q2867" s="614"/>
      <c r="R2867" s="614"/>
      <c r="S2867" s="614"/>
      <c r="T2867" s="614"/>
      <c r="U2867" s="614"/>
      <c r="V2867" s="614"/>
      <c r="W2867" s="614"/>
      <c r="X2867" s="614"/>
      <c r="Y2867" s="614"/>
      <c r="Z2867" s="614"/>
      <c r="AA2867" s="614"/>
      <c r="AB2867" s="614"/>
      <c r="AC2867" s="614"/>
      <c r="AD2867" s="614"/>
    </row>
    <row r="2868" spans="1:30" ht="15" customHeight="1">
      <c r="A2868" s="57"/>
      <c r="B2868" s="26"/>
      <c r="C2868" s="165" t="s">
        <v>5194</v>
      </c>
      <c r="D2868" s="852" t="str">
        <f t="shared" si="1061"/>
        <v>INSTITUTO DE CAPACITACION PARA EL TRABAJO</v>
      </c>
      <c r="E2868" s="853"/>
      <c r="F2868" s="853"/>
      <c r="G2868" s="853"/>
      <c r="H2868" s="853"/>
      <c r="I2868" s="853"/>
      <c r="J2868" s="853"/>
      <c r="K2868" s="853"/>
      <c r="L2868" s="854"/>
      <c r="M2868" s="614"/>
      <c r="N2868" s="614"/>
      <c r="O2868" s="614"/>
      <c r="P2868" s="614"/>
      <c r="Q2868" s="614"/>
      <c r="R2868" s="614"/>
      <c r="S2868" s="614"/>
      <c r="T2868" s="614"/>
      <c r="U2868" s="614"/>
      <c r="V2868" s="614"/>
      <c r="W2868" s="614"/>
      <c r="X2868" s="614"/>
      <c r="Y2868" s="614"/>
      <c r="Z2868" s="614"/>
      <c r="AA2868" s="614"/>
      <c r="AB2868" s="614"/>
      <c r="AC2868" s="614"/>
      <c r="AD2868" s="614"/>
    </row>
    <row r="2869" spans="1:30" ht="15" customHeight="1">
      <c r="A2869" s="57"/>
      <c r="B2869" s="26"/>
      <c r="C2869" s="165" t="s">
        <v>5196</v>
      </c>
      <c r="D2869" s="852" t="str">
        <f t="shared" si="1061"/>
        <v>CENTRO DE CONCILIACION LABORAL DEL ESTADO DE VERACRUZ DE IGNACIO DE LA LLAVE</v>
      </c>
      <c r="E2869" s="853"/>
      <c r="F2869" s="853"/>
      <c r="G2869" s="853"/>
      <c r="H2869" s="853"/>
      <c r="I2869" s="853"/>
      <c r="J2869" s="853"/>
      <c r="K2869" s="853"/>
      <c r="L2869" s="854"/>
      <c r="M2869" s="614"/>
      <c r="N2869" s="614"/>
      <c r="O2869" s="614"/>
      <c r="P2869" s="614"/>
      <c r="Q2869" s="614"/>
      <c r="R2869" s="614"/>
      <c r="S2869" s="614"/>
      <c r="T2869" s="614"/>
      <c r="U2869" s="614"/>
      <c r="V2869" s="614"/>
      <c r="W2869" s="614"/>
      <c r="X2869" s="614"/>
      <c r="Y2869" s="614"/>
      <c r="Z2869" s="614"/>
      <c r="AA2869" s="614"/>
      <c r="AB2869" s="614"/>
      <c r="AC2869" s="614"/>
      <c r="AD2869" s="614"/>
    </row>
    <row r="2870" spans="1:30" ht="15" customHeight="1">
      <c r="A2870" s="57"/>
      <c r="B2870" s="26"/>
      <c r="C2870" s="165" t="s">
        <v>5198</v>
      </c>
      <c r="D2870" s="852" t="str">
        <f t="shared" si="1061"/>
        <v>INSTITUTO VERACRUZANO DE LA CULTURA</v>
      </c>
      <c r="E2870" s="853"/>
      <c r="F2870" s="853"/>
      <c r="G2870" s="853"/>
      <c r="H2870" s="853"/>
      <c r="I2870" s="853"/>
      <c r="J2870" s="853"/>
      <c r="K2870" s="853"/>
      <c r="L2870" s="854"/>
      <c r="M2870" s="614"/>
      <c r="N2870" s="614"/>
      <c r="O2870" s="614"/>
      <c r="P2870" s="614"/>
      <c r="Q2870" s="614"/>
      <c r="R2870" s="614"/>
      <c r="S2870" s="614"/>
      <c r="T2870" s="614"/>
      <c r="U2870" s="614"/>
      <c r="V2870" s="614"/>
      <c r="W2870" s="614"/>
      <c r="X2870" s="614"/>
      <c r="Y2870" s="614"/>
      <c r="Z2870" s="614"/>
      <c r="AA2870" s="614"/>
      <c r="AB2870" s="614"/>
      <c r="AC2870" s="614"/>
      <c r="AD2870" s="614"/>
    </row>
    <row r="2871" spans="1:30" ht="15" customHeight="1">
      <c r="A2871" s="57"/>
      <c r="B2871" s="26"/>
      <c r="C2871" s="165" t="s">
        <v>5200</v>
      </c>
      <c r="D2871" s="852" t="str">
        <f t="shared" si="1061"/>
        <v>PROCURADURIA ESTATAL DE PROTECCION AL MEDIO AMBIENTE</v>
      </c>
      <c r="E2871" s="853"/>
      <c r="F2871" s="853"/>
      <c r="G2871" s="853"/>
      <c r="H2871" s="853"/>
      <c r="I2871" s="853"/>
      <c r="J2871" s="853"/>
      <c r="K2871" s="853"/>
      <c r="L2871" s="854"/>
      <c r="M2871" s="614"/>
      <c r="N2871" s="614"/>
      <c r="O2871" s="614"/>
      <c r="P2871" s="614"/>
      <c r="Q2871" s="614"/>
      <c r="R2871" s="614"/>
      <c r="S2871" s="614"/>
      <c r="T2871" s="614"/>
      <c r="U2871" s="614"/>
      <c r="V2871" s="614"/>
      <c r="W2871" s="614"/>
      <c r="X2871" s="614"/>
      <c r="Y2871" s="614"/>
      <c r="Z2871" s="614"/>
      <c r="AA2871" s="614"/>
      <c r="AB2871" s="614"/>
      <c r="AC2871" s="614"/>
      <c r="AD2871" s="614"/>
    </row>
    <row r="2872" spans="1:30" ht="15" customHeight="1">
      <c r="A2872" s="57"/>
      <c r="B2872" s="26"/>
      <c r="C2872" s="165" t="s">
        <v>5202</v>
      </c>
      <c r="D2872" s="852" t="str">
        <f t="shared" si="1061"/>
        <v>FIDEICOMISO FONDO DEL FUTURO</v>
      </c>
      <c r="E2872" s="853"/>
      <c r="F2872" s="853"/>
      <c r="G2872" s="853"/>
      <c r="H2872" s="853"/>
      <c r="I2872" s="853"/>
      <c r="J2872" s="853"/>
      <c r="K2872" s="853"/>
      <c r="L2872" s="854"/>
      <c r="M2872" s="614"/>
      <c r="N2872" s="614"/>
      <c r="O2872" s="614"/>
      <c r="P2872" s="614"/>
      <c r="Q2872" s="614"/>
      <c r="R2872" s="614"/>
      <c r="S2872" s="614"/>
      <c r="T2872" s="614"/>
      <c r="U2872" s="614"/>
      <c r="V2872" s="614"/>
      <c r="W2872" s="614"/>
      <c r="X2872" s="614"/>
      <c r="Y2872" s="614"/>
      <c r="Z2872" s="614"/>
      <c r="AA2872" s="614"/>
      <c r="AB2872" s="614"/>
      <c r="AC2872" s="614"/>
      <c r="AD2872" s="614"/>
    </row>
    <row r="2873" spans="1:30" ht="15" customHeight="1">
      <c r="A2873" s="57"/>
      <c r="B2873" s="26"/>
      <c r="C2873" s="165" t="s">
        <v>5204</v>
      </c>
      <c r="D2873" s="852" t="str">
        <f t="shared" si="1061"/>
        <v/>
      </c>
      <c r="E2873" s="853"/>
      <c r="F2873" s="853"/>
      <c r="G2873" s="853"/>
      <c r="H2873" s="853"/>
      <c r="I2873" s="853"/>
      <c r="J2873" s="853"/>
      <c r="K2873" s="853"/>
      <c r="L2873" s="854"/>
      <c r="M2873" s="614"/>
      <c r="N2873" s="614"/>
      <c r="O2873" s="614"/>
      <c r="P2873" s="614"/>
      <c r="Q2873" s="614"/>
      <c r="R2873" s="614"/>
      <c r="S2873" s="614"/>
      <c r="T2873" s="614"/>
      <c r="U2873" s="614"/>
      <c r="V2873" s="614"/>
      <c r="W2873" s="614"/>
      <c r="X2873" s="614"/>
      <c r="Y2873" s="614"/>
      <c r="Z2873" s="614"/>
      <c r="AA2873" s="614"/>
      <c r="AB2873" s="614"/>
      <c r="AC2873" s="614"/>
      <c r="AD2873" s="614"/>
    </row>
    <row r="2874" spans="1:30" ht="15" customHeight="1">
      <c r="A2874" s="57"/>
      <c r="B2874" s="26"/>
      <c r="C2874" s="165" t="s">
        <v>5206</v>
      </c>
      <c r="D2874" s="852" t="str">
        <f t="shared" si="1061"/>
        <v/>
      </c>
      <c r="E2874" s="853"/>
      <c r="F2874" s="853"/>
      <c r="G2874" s="853"/>
      <c r="H2874" s="853"/>
      <c r="I2874" s="853"/>
      <c r="J2874" s="853"/>
      <c r="K2874" s="853"/>
      <c r="L2874" s="854"/>
      <c r="M2874" s="614"/>
      <c r="N2874" s="614"/>
      <c r="O2874" s="614"/>
      <c r="P2874" s="614"/>
      <c r="Q2874" s="614"/>
      <c r="R2874" s="614"/>
      <c r="S2874" s="614"/>
      <c r="T2874" s="614"/>
      <c r="U2874" s="614"/>
      <c r="V2874" s="614"/>
      <c r="W2874" s="614"/>
      <c r="X2874" s="614"/>
      <c r="Y2874" s="614"/>
      <c r="Z2874" s="614"/>
      <c r="AA2874" s="614"/>
      <c r="AB2874" s="614"/>
      <c r="AC2874" s="614"/>
      <c r="AD2874" s="614"/>
    </row>
    <row r="2875" spans="1:30" ht="15" customHeight="1">
      <c r="A2875" s="57"/>
      <c r="B2875" s="26"/>
      <c r="C2875" s="165" t="s">
        <v>5208</v>
      </c>
      <c r="D2875" s="852" t="str">
        <f t="shared" si="1061"/>
        <v/>
      </c>
      <c r="E2875" s="853"/>
      <c r="F2875" s="853"/>
      <c r="G2875" s="853"/>
      <c r="H2875" s="853"/>
      <c r="I2875" s="853"/>
      <c r="J2875" s="853"/>
      <c r="K2875" s="853"/>
      <c r="L2875" s="854"/>
      <c r="M2875" s="614"/>
      <c r="N2875" s="614"/>
      <c r="O2875" s="614"/>
      <c r="P2875" s="614"/>
      <c r="Q2875" s="614"/>
      <c r="R2875" s="614"/>
      <c r="S2875" s="614"/>
      <c r="T2875" s="614"/>
      <c r="U2875" s="614"/>
      <c r="V2875" s="614"/>
      <c r="W2875" s="614"/>
      <c r="X2875" s="614"/>
      <c r="Y2875" s="614"/>
      <c r="Z2875" s="614"/>
      <c r="AA2875" s="614"/>
      <c r="AB2875" s="614"/>
      <c r="AC2875" s="614"/>
      <c r="AD2875" s="614"/>
    </row>
    <row r="2876" spans="1:30" ht="15" customHeight="1">
      <c r="A2876" s="57"/>
      <c r="B2876" s="26"/>
      <c r="C2876" s="165" t="s">
        <v>5210</v>
      </c>
      <c r="D2876" s="852" t="str">
        <f t="shared" si="1061"/>
        <v/>
      </c>
      <c r="E2876" s="853"/>
      <c r="F2876" s="853"/>
      <c r="G2876" s="853"/>
      <c r="H2876" s="853"/>
      <c r="I2876" s="853"/>
      <c r="J2876" s="853"/>
      <c r="K2876" s="853"/>
      <c r="L2876" s="854"/>
      <c r="M2876" s="614"/>
      <c r="N2876" s="614"/>
      <c r="O2876" s="614"/>
      <c r="P2876" s="614"/>
      <c r="Q2876" s="614"/>
      <c r="R2876" s="614"/>
      <c r="S2876" s="614"/>
      <c r="T2876" s="614"/>
      <c r="U2876" s="614"/>
      <c r="V2876" s="614"/>
      <c r="W2876" s="614"/>
      <c r="X2876" s="614"/>
      <c r="Y2876" s="614"/>
      <c r="Z2876" s="614"/>
      <c r="AA2876" s="614"/>
      <c r="AB2876" s="614"/>
      <c r="AC2876" s="614"/>
      <c r="AD2876" s="614"/>
    </row>
    <row r="2877" spans="1:30" ht="15" customHeight="1">
      <c r="A2877" s="57"/>
      <c r="B2877" s="26"/>
      <c r="C2877" s="165" t="s">
        <v>5212</v>
      </c>
      <c r="D2877" s="852" t="str">
        <f t="shared" si="1061"/>
        <v/>
      </c>
      <c r="E2877" s="853"/>
      <c r="F2877" s="853"/>
      <c r="G2877" s="853"/>
      <c r="H2877" s="853"/>
      <c r="I2877" s="853"/>
      <c r="J2877" s="853"/>
      <c r="K2877" s="853"/>
      <c r="L2877" s="854"/>
      <c r="M2877" s="614"/>
      <c r="N2877" s="614"/>
      <c r="O2877" s="614"/>
      <c r="P2877" s="614"/>
      <c r="Q2877" s="614"/>
      <c r="R2877" s="614"/>
      <c r="S2877" s="614"/>
      <c r="T2877" s="614"/>
      <c r="U2877" s="614"/>
      <c r="V2877" s="614"/>
      <c r="W2877" s="614"/>
      <c r="X2877" s="614"/>
      <c r="Y2877" s="614"/>
      <c r="Z2877" s="614"/>
      <c r="AA2877" s="614"/>
      <c r="AB2877" s="614"/>
      <c r="AC2877" s="614"/>
      <c r="AD2877" s="614"/>
    </row>
    <row r="2878" spans="1:30" ht="15" customHeight="1">
      <c r="A2878" s="57"/>
      <c r="B2878" s="26"/>
      <c r="C2878" s="165" t="s">
        <v>5214</v>
      </c>
      <c r="D2878" s="852" t="str">
        <f t="shared" si="1061"/>
        <v/>
      </c>
      <c r="E2878" s="853"/>
      <c r="F2878" s="853"/>
      <c r="G2878" s="853"/>
      <c r="H2878" s="853"/>
      <c r="I2878" s="853"/>
      <c r="J2878" s="853"/>
      <c r="K2878" s="853"/>
      <c r="L2878" s="854"/>
      <c r="M2878" s="614"/>
      <c r="N2878" s="614"/>
      <c r="O2878" s="614"/>
      <c r="P2878" s="614"/>
      <c r="Q2878" s="614"/>
      <c r="R2878" s="614"/>
      <c r="S2878" s="614"/>
      <c r="T2878" s="614"/>
      <c r="U2878" s="614"/>
      <c r="V2878" s="614"/>
      <c r="W2878" s="614"/>
      <c r="X2878" s="614"/>
      <c r="Y2878" s="614"/>
      <c r="Z2878" s="614"/>
      <c r="AA2878" s="614"/>
      <c r="AB2878" s="614"/>
      <c r="AC2878" s="614"/>
      <c r="AD2878" s="614"/>
    </row>
    <row r="2879" spans="1:30" ht="15" customHeight="1">
      <c r="A2879" s="57"/>
      <c r="B2879" s="26"/>
      <c r="C2879" s="165" t="s">
        <v>5216</v>
      </c>
      <c r="D2879" s="852" t="str">
        <f t="shared" si="1061"/>
        <v/>
      </c>
      <c r="E2879" s="853"/>
      <c r="F2879" s="853"/>
      <c r="G2879" s="853"/>
      <c r="H2879" s="853"/>
      <c r="I2879" s="853"/>
      <c r="J2879" s="853"/>
      <c r="K2879" s="853"/>
      <c r="L2879" s="854"/>
      <c r="M2879" s="614"/>
      <c r="N2879" s="614"/>
      <c r="O2879" s="614"/>
      <c r="P2879" s="614"/>
      <c r="Q2879" s="614"/>
      <c r="R2879" s="614"/>
      <c r="S2879" s="614"/>
      <c r="T2879" s="614"/>
      <c r="U2879" s="614"/>
      <c r="V2879" s="614"/>
      <c r="W2879" s="614"/>
      <c r="X2879" s="614"/>
      <c r="Y2879" s="614"/>
      <c r="Z2879" s="614"/>
      <c r="AA2879" s="614"/>
      <c r="AB2879" s="614"/>
      <c r="AC2879" s="614"/>
      <c r="AD2879" s="614"/>
    </row>
    <row r="2880" spans="1:30" ht="15" customHeight="1">
      <c r="A2880" s="57"/>
      <c r="B2880" s="26"/>
      <c r="C2880" s="165" t="s">
        <v>5218</v>
      </c>
      <c r="D2880" s="852" t="str">
        <f t="shared" si="1061"/>
        <v/>
      </c>
      <c r="E2880" s="853"/>
      <c r="F2880" s="853"/>
      <c r="G2880" s="853"/>
      <c r="H2880" s="853"/>
      <c r="I2880" s="853"/>
      <c r="J2880" s="853"/>
      <c r="K2880" s="853"/>
      <c r="L2880" s="854"/>
      <c r="M2880" s="614"/>
      <c r="N2880" s="614"/>
      <c r="O2880" s="614"/>
      <c r="P2880" s="614"/>
      <c r="Q2880" s="614"/>
      <c r="R2880" s="614"/>
      <c r="S2880" s="614"/>
      <c r="T2880" s="614"/>
      <c r="U2880" s="614"/>
      <c r="V2880" s="614"/>
      <c r="W2880" s="614"/>
      <c r="X2880" s="614"/>
      <c r="Y2880" s="614"/>
      <c r="Z2880" s="614"/>
      <c r="AA2880" s="614"/>
      <c r="AB2880" s="614"/>
      <c r="AC2880" s="614"/>
      <c r="AD2880" s="614"/>
    </row>
    <row r="2881" spans="1:30" ht="15" customHeight="1">
      <c r="A2881" s="57"/>
      <c r="B2881" s="26"/>
      <c r="C2881" s="165" t="s">
        <v>5220</v>
      </c>
      <c r="D2881" s="852" t="str">
        <f t="shared" si="1061"/>
        <v/>
      </c>
      <c r="E2881" s="853"/>
      <c r="F2881" s="853"/>
      <c r="G2881" s="853"/>
      <c r="H2881" s="853"/>
      <c r="I2881" s="853"/>
      <c r="J2881" s="853"/>
      <c r="K2881" s="853"/>
      <c r="L2881" s="854"/>
      <c r="M2881" s="614"/>
      <c r="N2881" s="614"/>
      <c r="O2881" s="614"/>
      <c r="P2881" s="614"/>
      <c r="Q2881" s="614"/>
      <c r="R2881" s="614"/>
      <c r="S2881" s="614"/>
      <c r="T2881" s="614"/>
      <c r="U2881" s="614"/>
      <c r="V2881" s="614"/>
      <c r="W2881" s="614"/>
      <c r="X2881" s="614"/>
      <c r="Y2881" s="614"/>
      <c r="Z2881" s="614"/>
      <c r="AA2881" s="614"/>
      <c r="AB2881" s="614"/>
      <c r="AC2881" s="614"/>
      <c r="AD2881" s="614"/>
    </row>
    <row r="2882" spans="1:30" ht="15" customHeight="1">
      <c r="A2882" s="57"/>
      <c r="B2882" s="26"/>
      <c r="C2882" s="165" t="s">
        <v>5222</v>
      </c>
      <c r="D2882" s="852" t="str">
        <f t="shared" si="1061"/>
        <v/>
      </c>
      <c r="E2882" s="853"/>
      <c r="F2882" s="853"/>
      <c r="G2882" s="853"/>
      <c r="H2882" s="853"/>
      <c r="I2882" s="853"/>
      <c r="J2882" s="853"/>
      <c r="K2882" s="853"/>
      <c r="L2882" s="854"/>
      <c r="M2882" s="614"/>
      <c r="N2882" s="614"/>
      <c r="O2882" s="614"/>
      <c r="P2882" s="614"/>
      <c r="Q2882" s="614"/>
      <c r="R2882" s="614"/>
      <c r="S2882" s="614"/>
      <c r="T2882" s="614"/>
      <c r="U2882" s="614"/>
      <c r="V2882" s="614"/>
      <c r="W2882" s="614"/>
      <c r="X2882" s="614"/>
      <c r="Y2882" s="614"/>
      <c r="Z2882" s="614"/>
      <c r="AA2882" s="614"/>
      <c r="AB2882" s="614"/>
      <c r="AC2882" s="614"/>
      <c r="AD2882" s="614"/>
    </row>
    <row r="2883" spans="1:30" ht="15" customHeight="1">
      <c r="A2883" s="57"/>
      <c r="B2883" s="26"/>
      <c r="C2883" s="165" t="s">
        <v>5224</v>
      </c>
      <c r="D2883" s="852" t="str">
        <f t="shared" si="1061"/>
        <v/>
      </c>
      <c r="E2883" s="853"/>
      <c r="F2883" s="853"/>
      <c r="G2883" s="853"/>
      <c r="H2883" s="853"/>
      <c r="I2883" s="853"/>
      <c r="J2883" s="853"/>
      <c r="K2883" s="853"/>
      <c r="L2883" s="854"/>
      <c r="M2883" s="614"/>
      <c r="N2883" s="614"/>
      <c r="O2883" s="614"/>
      <c r="P2883" s="614"/>
      <c r="Q2883" s="614"/>
      <c r="R2883" s="614"/>
      <c r="S2883" s="614"/>
      <c r="T2883" s="614"/>
      <c r="U2883" s="614"/>
      <c r="V2883" s="614"/>
      <c r="W2883" s="614"/>
      <c r="X2883" s="614"/>
      <c r="Y2883" s="614"/>
      <c r="Z2883" s="614"/>
      <c r="AA2883" s="614"/>
      <c r="AB2883" s="614"/>
      <c r="AC2883" s="614"/>
      <c r="AD2883" s="614"/>
    </row>
    <row r="2884" spans="1:30" ht="15" customHeight="1">
      <c r="A2884" s="57"/>
      <c r="B2884" s="26"/>
      <c r="C2884" s="165" t="s">
        <v>5226</v>
      </c>
      <c r="D2884" s="852" t="str">
        <f t="shared" si="1061"/>
        <v/>
      </c>
      <c r="E2884" s="853"/>
      <c r="F2884" s="853"/>
      <c r="G2884" s="853"/>
      <c r="H2884" s="853"/>
      <c r="I2884" s="853"/>
      <c r="J2884" s="853"/>
      <c r="K2884" s="853"/>
      <c r="L2884" s="854"/>
      <c r="M2884" s="614"/>
      <c r="N2884" s="614"/>
      <c r="O2884" s="614"/>
      <c r="P2884" s="614"/>
      <c r="Q2884" s="614"/>
      <c r="R2884" s="614"/>
      <c r="S2884" s="614"/>
      <c r="T2884" s="614"/>
      <c r="U2884" s="614"/>
      <c r="V2884" s="614"/>
      <c r="W2884" s="614"/>
      <c r="X2884" s="614"/>
      <c r="Y2884" s="614"/>
      <c r="Z2884" s="614"/>
      <c r="AA2884" s="614"/>
      <c r="AB2884" s="614"/>
      <c r="AC2884" s="614"/>
      <c r="AD2884" s="614"/>
    </row>
    <row r="2885" spans="1:30" ht="15" customHeight="1">
      <c r="A2885" s="57"/>
      <c r="B2885" s="26"/>
      <c r="C2885" s="165" t="s">
        <v>5228</v>
      </c>
      <c r="D2885" s="852" t="str">
        <f t="shared" si="1061"/>
        <v/>
      </c>
      <c r="E2885" s="853"/>
      <c r="F2885" s="853"/>
      <c r="G2885" s="853"/>
      <c r="H2885" s="853"/>
      <c r="I2885" s="853"/>
      <c r="J2885" s="853"/>
      <c r="K2885" s="853"/>
      <c r="L2885" s="854"/>
      <c r="M2885" s="614"/>
      <c r="N2885" s="614"/>
      <c r="O2885" s="614"/>
      <c r="P2885" s="614"/>
      <c r="Q2885" s="614"/>
      <c r="R2885" s="614"/>
      <c r="S2885" s="614"/>
      <c r="T2885" s="614"/>
      <c r="U2885" s="614"/>
      <c r="V2885" s="614"/>
      <c r="W2885" s="614"/>
      <c r="X2885" s="614"/>
      <c r="Y2885" s="614"/>
      <c r="Z2885" s="614"/>
      <c r="AA2885" s="614"/>
      <c r="AB2885" s="614"/>
      <c r="AC2885" s="614"/>
      <c r="AD2885" s="614"/>
    </row>
    <row r="2886" spans="1:30" ht="15" customHeight="1">
      <c r="A2886" s="57"/>
      <c r="B2886" s="26"/>
      <c r="C2886" s="165" t="s">
        <v>5230</v>
      </c>
      <c r="D2886" s="852" t="str">
        <f t="shared" si="1061"/>
        <v/>
      </c>
      <c r="E2886" s="853"/>
      <c r="F2886" s="853"/>
      <c r="G2886" s="853"/>
      <c r="H2886" s="853"/>
      <c r="I2886" s="853"/>
      <c r="J2886" s="853"/>
      <c r="K2886" s="853"/>
      <c r="L2886" s="854"/>
      <c r="M2886" s="614"/>
      <c r="N2886" s="614"/>
      <c r="O2886" s="614"/>
      <c r="P2886" s="614"/>
      <c r="Q2886" s="614"/>
      <c r="R2886" s="614"/>
      <c r="S2886" s="614"/>
      <c r="T2886" s="614"/>
      <c r="U2886" s="614"/>
      <c r="V2886" s="614"/>
      <c r="W2886" s="614"/>
      <c r="X2886" s="614"/>
      <c r="Y2886" s="614"/>
      <c r="Z2886" s="614"/>
      <c r="AA2886" s="614"/>
      <c r="AB2886" s="614"/>
      <c r="AC2886" s="614"/>
      <c r="AD2886" s="614"/>
    </row>
    <row r="2887" spans="1:30" ht="15" customHeight="1">
      <c r="A2887" s="57"/>
      <c r="B2887" s="26"/>
      <c r="C2887" s="165" t="s">
        <v>5232</v>
      </c>
      <c r="D2887" s="852" t="str">
        <f t="shared" si="1061"/>
        <v/>
      </c>
      <c r="E2887" s="853"/>
      <c r="F2887" s="853"/>
      <c r="G2887" s="853"/>
      <c r="H2887" s="853"/>
      <c r="I2887" s="853"/>
      <c r="J2887" s="853"/>
      <c r="K2887" s="853"/>
      <c r="L2887" s="854"/>
      <c r="M2887" s="614"/>
      <c r="N2887" s="614"/>
      <c r="O2887" s="614"/>
      <c r="P2887" s="614"/>
      <c r="Q2887" s="614"/>
      <c r="R2887" s="614"/>
      <c r="S2887" s="614"/>
      <c r="T2887" s="614"/>
      <c r="U2887" s="614"/>
      <c r="V2887" s="614"/>
      <c r="W2887" s="614"/>
      <c r="X2887" s="614"/>
      <c r="Y2887" s="614"/>
      <c r="Z2887" s="614"/>
      <c r="AA2887" s="614"/>
      <c r="AB2887" s="614"/>
      <c r="AC2887" s="614"/>
      <c r="AD2887" s="614"/>
    </row>
    <row r="2888" spans="1:30" ht="15" customHeight="1">
      <c r="A2888" s="57"/>
      <c r="B2888" s="26"/>
      <c r="C2888" s="165" t="s">
        <v>5234</v>
      </c>
      <c r="D2888" s="852" t="str">
        <f t="shared" si="1061"/>
        <v/>
      </c>
      <c r="E2888" s="853"/>
      <c r="F2888" s="853"/>
      <c r="G2888" s="853"/>
      <c r="H2888" s="853"/>
      <c r="I2888" s="853"/>
      <c r="J2888" s="853"/>
      <c r="K2888" s="853"/>
      <c r="L2888" s="854"/>
      <c r="M2888" s="614"/>
      <c r="N2888" s="614"/>
      <c r="O2888" s="614"/>
      <c r="P2888" s="614"/>
      <c r="Q2888" s="614"/>
      <c r="R2888" s="614"/>
      <c r="S2888" s="614"/>
      <c r="T2888" s="614"/>
      <c r="U2888" s="614"/>
      <c r="V2888" s="614"/>
      <c r="W2888" s="614"/>
      <c r="X2888" s="614"/>
      <c r="Y2888" s="614"/>
      <c r="Z2888" s="614"/>
      <c r="AA2888" s="614"/>
      <c r="AB2888" s="614"/>
      <c r="AC2888" s="614"/>
      <c r="AD2888" s="614"/>
    </row>
    <row r="2889" spans="1:30" ht="15" customHeight="1">
      <c r="A2889" s="57"/>
      <c r="B2889" s="26"/>
      <c r="C2889" s="165" t="s">
        <v>5236</v>
      </c>
      <c r="D2889" s="852" t="str">
        <f t="shared" si="1061"/>
        <v/>
      </c>
      <c r="E2889" s="853"/>
      <c r="F2889" s="853"/>
      <c r="G2889" s="853"/>
      <c r="H2889" s="853"/>
      <c r="I2889" s="853"/>
      <c r="J2889" s="853"/>
      <c r="K2889" s="853"/>
      <c r="L2889" s="854"/>
      <c r="M2889" s="614"/>
      <c r="N2889" s="614"/>
      <c r="O2889" s="614"/>
      <c r="P2889" s="614"/>
      <c r="Q2889" s="614"/>
      <c r="R2889" s="614"/>
      <c r="S2889" s="614"/>
      <c r="T2889" s="614"/>
      <c r="U2889" s="614"/>
      <c r="V2889" s="614"/>
      <c r="W2889" s="614"/>
      <c r="X2889" s="614"/>
      <c r="Y2889" s="614"/>
      <c r="Z2889" s="614"/>
      <c r="AA2889" s="614"/>
      <c r="AB2889" s="614"/>
      <c r="AC2889" s="614"/>
      <c r="AD2889" s="614"/>
    </row>
    <row r="2890" spans="1:30" ht="15" customHeight="1">
      <c r="A2890" s="57"/>
      <c r="B2890" s="26"/>
      <c r="C2890" s="165" t="s">
        <v>5238</v>
      </c>
      <c r="D2890" s="852" t="str">
        <f t="shared" si="1061"/>
        <v/>
      </c>
      <c r="E2890" s="853"/>
      <c r="F2890" s="853"/>
      <c r="G2890" s="853"/>
      <c r="H2890" s="853"/>
      <c r="I2890" s="853"/>
      <c r="J2890" s="853"/>
      <c r="K2890" s="853"/>
      <c r="L2890" s="854"/>
      <c r="M2890" s="614"/>
      <c r="N2890" s="614"/>
      <c r="O2890" s="614"/>
      <c r="P2890" s="614"/>
      <c r="Q2890" s="614"/>
      <c r="R2890" s="614"/>
      <c r="S2890" s="614"/>
      <c r="T2890" s="614"/>
      <c r="U2890" s="614"/>
      <c r="V2890" s="614"/>
      <c r="W2890" s="614"/>
      <c r="X2890" s="614"/>
      <c r="Y2890" s="614"/>
      <c r="Z2890" s="614"/>
      <c r="AA2890" s="614"/>
      <c r="AB2890" s="614"/>
      <c r="AC2890" s="614"/>
      <c r="AD2890" s="614"/>
    </row>
    <row r="2891" spans="1:30" ht="15" customHeight="1">
      <c r="A2891" s="57"/>
      <c r="B2891" s="26"/>
      <c r="C2891" s="165" t="s">
        <v>5240</v>
      </c>
      <c r="D2891" s="852" t="str">
        <f t="shared" si="1061"/>
        <v/>
      </c>
      <c r="E2891" s="853"/>
      <c r="F2891" s="853"/>
      <c r="G2891" s="853"/>
      <c r="H2891" s="853"/>
      <c r="I2891" s="853"/>
      <c r="J2891" s="853"/>
      <c r="K2891" s="853"/>
      <c r="L2891" s="854"/>
      <c r="M2891" s="614"/>
      <c r="N2891" s="614"/>
      <c r="O2891" s="614"/>
      <c r="P2891" s="614"/>
      <c r="Q2891" s="614"/>
      <c r="R2891" s="614"/>
      <c r="S2891" s="614"/>
      <c r="T2891" s="614"/>
      <c r="U2891" s="614"/>
      <c r="V2891" s="614"/>
      <c r="W2891" s="614"/>
      <c r="X2891" s="614"/>
      <c r="Y2891" s="614"/>
      <c r="Z2891" s="614"/>
      <c r="AA2891" s="614"/>
      <c r="AB2891" s="614"/>
      <c r="AC2891" s="614"/>
      <c r="AD2891" s="614"/>
    </row>
    <row r="2892" spans="1:30" ht="15" customHeight="1">
      <c r="A2892" s="57"/>
      <c r="B2892" s="26"/>
      <c r="C2892" s="165" t="s">
        <v>5242</v>
      </c>
      <c r="D2892" s="852" t="str">
        <f t="shared" si="1061"/>
        <v/>
      </c>
      <c r="E2892" s="853"/>
      <c r="F2892" s="853"/>
      <c r="G2892" s="853"/>
      <c r="H2892" s="853"/>
      <c r="I2892" s="853"/>
      <c r="J2892" s="853"/>
      <c r="K2892" s="853"/>
      <c r="L2892" s="854"/>
      <c r="M2892" s="614"/>
      <c r="N2892" s="614"/>
      <c r="O2892" s="614"/>
      <c r="P2892" s="614"/>
      <c r="Q2892" s="614"/>
      <c r="R2892" s="614"/>
      <c r="S2892" s="614"/>
      <c r="T2892" s="614"/>
      <c r="U2892" s="614"/>
      <c r="V2892" s="614"/>
      <c r="W2892" s="614"/>
      <c r="X2892" s="614"/>
      <c r="Y2892" s="614"/>
      <c r="Z2892" s="614"/>
      <c r="AA2892" s="614"/>
      <c r="AB2892" s="614"/>
      <c r="AC2892" s="614"/>
      <c r="AD2892" s="614"/>
    </row>
    <row r="2893" spans="1:30" ht="15" customHeight="1">
      <c r="A2893" s="57"/>
      <c r="B2893" s="26"/>
      <c r="C2893" s="165" t="s">
        <v>5244</v>
      </c>
      <c r="D2893" s="852" t="str">
        <f t="shared" si="1061"/>
        <v/>
      </c>
      <c r="E2893" s="853"/>
      <c r="F2893" s="853"/>
      <c r="G2893" s="853"/>
      <c r="H2893" s="853"/>
      <c r="I2893" s="853"/>
      <c r="J2893" s="853"/>
      <c r="K2893" s="853"/>
      <c r="L2893" s="854"/>
      <c r="M2893" s="614"/>
      <c r="N2893" s="614"/>
      <c r="O2893" s="614"/>
      <c r="P2893" s="614"/>
      <c r="Q2893" s="614"/>
      <c r="R2893" s="614"/>
      <c r="S2893" s="614"/>
      <c r="T2893" s="614"/>
      <c r="U2893" s="614"/>
      <c r="V2893" s="614"/>
      <c r="W2893" s="614"/>
      <c r="X2893" s="614"/>
      <c r="Y2893" s="614"/>
      <c r="Z2893" s="614"/>
      <c r="AA2893" s="614"/>
      <c r="AB2893" s="614"/>
      <c r="AC2893" s="614"/>
      <c r="AD2893" s="614"/>
    </row>
    <row r="2894" spans="1:30" ht="15" customHeight="1">
      <c r="A2894" s="57"/>
      <c r="B2894" s="26"/>
      <c r="C2894" s="165" t="s">
        <v>5246</v>
      </c>
      <c r="D2894" s="852" t="str">
        <f t="shared" si="1061"/>
        <v/>
      </c>
      <c r="E2894" s="853"/>
      <c r="F2894" s="853"/>
      <c r="G2894" s="853"/>
      <c r="H2894" s="853"/>
      <c r="I2894" s="853"/>
      <c r="J2894" s="853"/>
      <c r="K2894" s="853"/>
      <c r="L2894" s="854"/>
      <c r="M2894" s="614"/>
      <c r="N2894" s="614"/>
      <c r="O2894" s="614"/>
      <c r="P2894" s="614"/>
      <c r="Q2894" s="614"/>
      <c r="R2894" s="614"/>
      <c r="S2894" s="614"/>
      <c r="T2894" s="614"/>
      <c r="U2894" s="614"/>
      <c r="V2894" s="614"/>
      <c r="W2894" s="614"/>
      <c r="X2894" s="614"/>
      <c r="Y2894" s="614"/>
      <c r="Z2894" s="614"/>
      <c r="AA2894" s="614"/>
      <c r="AB2894" s="614"/>
      <c r="AC2894" s="614"/>
      <c r="AD2894" s="614"/>
    </row>
    <row r="2895" spans="1:30" ht="15" customHeight="1">
      <c r="A2895" s="57"/>
      <c r="B2895" s="26"/>
      <c r="C2895" s="165" t="s">
        <v>5248</v>
      </c>
      <c r="D2895" s="852" t="str">
        <f t="shared" si="1061"/>
        <v/>
      </c>
      <c r="E2895" s="853"/>
      <c r="F2895" s="853"/>
      <c r="G2895" s="853"/>
      <c r="H2895" s="853"/>
      <c r="I2895" s="853"/>
      <c r="J2895" s="853"/>
      <c r="K2895" s="853"/>
      <c r="L2895" s="854"/>
      <c r="M2895" s="614"/>
      <c r="N2895" s="614"/>
      <c r="O2895" s="614"/>
      <c r="P2895" s="614"/>
      <c r="Q2895" s="614"/>
      <c r="R2895" s="614"/>
      <c r="S2895" s="614"/>
      <c r="T2895" s="614"/>
      <c r="U2895" s="614"/>
      <c r="V2895" s="614"/>
      <c r="W2895" s="614"/>
      <c r="X2895" s="614"/>
      <c r="Y2895" s="614"/>
      <c r="Z2895" s="614"/>
      <c r="AA2895" s="614"/>
      <c r="AB2895" s="614"/>
      <c r="AC2895" s="614"/>
      <c r="AD2895" s="614"/>
    </row>
    <row r="2896" spans="1:30" ht="15" customHeight="1">
      <c r="A2896" s="57"/>
      <c r="B2896" s="26"/>
      <c r="C2896" s="165" t="s">
        <v>5250</v>
      </c>
      <c r="D2896" s="852" t="str">
        <f t="shared" si="1061"/>
        <v/>
      </c>
      <c r="E2896" s="853"/>
      <c r="F2896" s="853"/>
      <c r="G2896" s="853"/>
      <c r="H2896" s="853"/>
      <c r="I2896" s="853"/>
      <c r="J2896" s="853"/>
      <c r="K2896" s="853"/>
      <c r="L2896" s="854"/>
      <c r="M2896" s="614"/>
      <c r="N2896" s="614"/>
      <c r="O2896" s="614"/>
      <c r="P2896" s="614"/>
      <c r="Q2896" s="614"/>
      <c r="R2896" s="614"/>
      <c r="S2896" s="614"/>
      <c r="T2896" s="614"/>
      <c r="U2896" s="614"/>
      <c r="V2896" s="614"/>
      <c r="W2896" s="614"/>
      <c r="X2896" s="614"/>
      <c r="Y2896" s="614"/>
      <c r="Z2896" s="614"/>
      <c r="AA2896" s="614"/>
      <c r="AB2896" s="614"/>
      <c r="AC2896" s="614"/>
      <c r="AD2896" s="614"/>
    </row>
    <row r="2897" spans="1:30" ht="15" customHeight="1">
      <c r="A2897" s="57"/>
      <c r="B2897" s="26"/>
      <c r="C2897" s="165" t="s">
        <v>5252</v>
      </c>
      <c r="D2897" s="852" t="str">
        <f t="shared" si="1061"/>
        <v/>
      </c>
      <c r="E2897" s="853"/>
      <c r="F2897" s="853"/>
      <c r="G2897" s="853"/>
      <c r="H2897" s="853"/>
      <c r="I2897" s="853"/>
      <c r="J2897" s="853"/>
      <c r="K2897" s="853"/>
      <c r="L2897" s="854"/>
      <c r="M2897" s="614"/>
      <c r="N2897" s="614"/>
      <c r="O2897" s="614"/>
      <c r="P2897" s="614"/>
      <c r="Q2897" s="614"/>
      <c r="R2897" s="614"/>
      <c r="S2897" s="614"/>
      <c r="T2897" s="614"/>
      <c r="U2897" s="614"/>
      <c r="V2897" s="614"/>
      <c r="W2897" s="614"/>
      <c r="X2897" s="614"/>
      <c r="Y2897" s="614"/>
      <c r="Z2897" s="614"/>
      <c r="AA2897" s="614"/>
      <c r="AB2897" s="614"/>
      <c r="AC2897" s="614"/>
      <c r="AD2897" s="614"/>
    </row>
    <row r="2898" spans="1:30" ht="15" customHeight="1">
      <c r="A2898" s="57"/>
      <c r="B2898" s="26"/>
      <c r="C2898" s="165" t="s">
        <v>5254</v>
      </c>
      <c r="D2898" s="852" t="str">
        <f t="shared" si="1061"/>
        <v/>
      </c>
      <c r="E2898" s="853"/>
      <c r="F2898" s="853"/>
      <c r="G2898" s="853"/>
      <c r="H2898" s="853"/>
      <c r="I2898" s="853"/>
      <c r="J2898" s="853"/>
      <c r="K2898" s="853"/>
      <c r="L2898" s="854"/>
      <c r="M2898" s="614"/>
      <c r="N2898" s="614"/>
      <c r="O2898" s="614"/>
      <c r="P2898" s="614"/>
      <c r="Q2898" s="614"/>
      <c r="R2898" s="614"/>
      <c r="S2898" s="614"/>
      <c r="T2898" s="614"/>
      <c r="U2898" s="614"/>
      <c r="V2898" s="614"/>
      <c r="W2898" s="614"/>
      <c r="X2898" s="614"/>
      <c r="Y2898" s="614"/>
      <c r="Z2898" s="614"/>
      <c r="AA2898" s="614"/>
      <c r="AB2898" s="614"/>
      <c r="AC2898" s="614"/>
      <c r="AD2898" s="614"/>
    </row>
    <row r="2899" spans="1:30" ht="15" customHeight="1">
      <c r="A2899" s="57"/>
      <c r="B2899" s="26"/>
      <c r="C2899" s="165" t="s">
        <v>5256</v>
      </c>
      <c r="D2899" s="852" t="str">
        <f t="shared" si="1061"/>
        <v/>
      </c>
      <c r="E2899" s="853"/>
      <c r="F2899" s="853"/>
      <c r="G2899" s="853"/>
      <c r="H2899" s="853"/>
      <c r="I2899" s="853"/>
      <c r="J2899" s="853"/>
      <c r="K2899" s="853"/>
      <c r="L2899" s="854"/>
      <c r="M2899" s="614"/>
      <c r="N2899" s="614"/>
      <c r="O2899" s="614"/>
      <c r="P2899" s="614"/>
      <c r="Q2899" s="614"/>
      <c r="R2899" s="614"/>
      <c r="S2899" s="614"/>
      <c r="T2899" s="614"/>
      <c r="U2899" s="614"/>
      <c r="V2899" s="614"/>
      <c r="W2899" s="614"/>
      <c r="X2899" s="614"/>
      <c r="Y2899" s="614"/>
      <c r="Z2899" s="614"/>
      <c r="AA2899" s="614"/>
      <c r="AB2899" s="614"/>
      <c r="AC2899" s="614"/>
      <c r="AD2899" s="614"/>
    </row>
    <row r="2900" spans="1:30" ht="15" customHeight="1">
      <c r="A2900" s="57"/>
      <c r="B2900" s="26"/>
      <c r="C2900" s="661" t="s">
        <v>5258</v>
      </c>
      <c r="D2900" s="852" t="str">
        <f t="shared" si="1061"/>
        <v/>
      </c>
      <c r="E2900" s="853"/>
      <c r="F2900" s="853"/>
      <c r="G2900" s="853"/>
      <c r="H2900" s="853"/>
      <c r="I2900" s="853"/>
      <c r="J2900" s="853"/>
      <c r="K2900" s="853"/>
      <c r="L2900" s="854"/>
      <c r="M2900" s="614"/>
      <c r="N2900" s="614"/>
      <c r="O2900" s="614"/>
      <c r="P2900" s="614"/>
      <c r="Q2900" s="614"/>
      <c r="R2900" s="614"/>
      <c r="S2900" s="614"/>
      <c r="T2900" s="614"/>
      <c r="U2900" s="614"/>
      <c r="V2900" s="614"/>
      <c r="W2900" s="614"/>
      <c r="X2900" s="614"/>
      <c r="Y2900" s="614"/>
      <c r="Z2900" s="614"/>
      <c r="AA2900" s="614"/>
      <c r="AB2900" s="614"/>
      <c r="AC2900" s="614"/>
      <c r="AD2900" s="614"/>
    </row>
    <row r="2901" spans="1:30" ht="15" customHeight="1">
      <c r="A2901" s="57"/>
      <c r="B2901" s="26"/>
      <c r="C2901" s="157" t="s">
        <v>5260</v>
      </c>
      <c r="D2901" s="852" t="str">
        <f t="shared" si="1061"/>
        <v/>
      </c>
      <c r="E2901" s="853"/>
      <c r="F2901" s="853"/>
      <c r="G2901" s="853"/>
      <c r="H2901" s="853"/>
      <c r="I2901" s="853"/>
      <c r="J2901" s="853"/>
      <c r="K2901" s="853"/>
      <c r="L2901" s="854"/>
      <c r="M2901" s="617"/>
      <c r="N2901" s="617"/>
      <c r="O2901" s="617"/>
      <c r="P2901" s="617"/>
      <c r="Q2901" s="617"/>
      <c r="R2901" s="617"/>
      <c r="S2901" s="617"/>
      <c r="T2901" s="617"/>
      <c r="U2901" s="617"/>
      <c r="V2901" s="617"/>
      <c r="W2901" s="617"/>
      <c r="X2901" s="617"/>
      <c r="Y2901" s="617"/>
      <c r="Z2901" s="617"/>
      <c r="AA2901" s="617"/>
      <c r="AB2901" s="617"/>
      <c r="AC2901" s="617"/>
      <c r="AD2901" s="617"/>
    </row>
    <row r="2902" spans="1:30" ht="15" customHeight="1">
      <c r="A2902" s="57"/>
      <c r="B2902" s="26"/>
      <c r="C2902" s="157" t="s">
        <v>5262</v>
      </c>
      <c r="D2902" s="852" t="str">
        <f t="shared" si="1061"/>
        <v/>
      </c>
      <c r="E2902" s="853"/>
      <c r="F2902" s="853"/>
      <c r="G2902" s="853"/>
      <c r="H2902" s="853"/>
      <c r="I2902" s="853"/>
      <c r="J2902" s="853"/>
      <c r="K2902" s="853"/>
      <c r="L2902" s="854"/>
      <c r="M2902" s="617"/>
      <c r="N2902" s="617"/>
      <c r="O2902" s="617"/>
      <c r="P2902" s="617"/>
      <c r="Q2902" s="617"/>
      <c r="R2902" s="617"/>
      <c r="S2902" s="617"/>
      <c r="T2902" s="617"/>
      <c r="U2902" s="617"/>
      <c r="V2902" s="617"/>
      <c r="W2902" s="617"/>
      <c r="X2902" s="617"/>
      <c r="Y2902" s="617"/>
      <c r="Z2902" s="617"/>
      <c r="AA2902" s="617"/>
      <c r="AB2902" s="617"/>
      <c r="AC2902" s="617"/>
      <c r="AD2902" s="617"/>
    </row>
    <row r="2903" spans="1:30" ht="15" customHeight="1">
      <c r="A2903" s="57"/>
      <c r="B2903" s="26"/>
      <c r="C2903" s="157" t="s">
        <v>5264</v>
      </c>
      <c r="D2903" s="852" t="str">
        <f t="shared" si="1061"/>
        <v/>
      </c>
      <c r="E2903" s="853"/>
      <c r="F2903" s="853"/>
      <c r="G2903" s="853"/>
      <c r="H2903" s="853"/>
      <c r="I2903" s="853"/>
      <c r="J2903" s="853"/>
      <c r="K2903" s="853"/>
      <c r="L2903" s="854"/>
      <c r="M2903" s="617"/>
      <c r="N2903" s="617"/>
      <c r="O2903" s="617"/>
      <c r="P2903" s="617"/>
      <c r="Q2903" s="617"/>
      <c r="R2903" s="617"/>
      <c r="S2903" s="617"/>
      <c r="T2903" s="617"/>
      <c r="U2903" s="617"/>
      <c r="V2903" s="617"/>
      <c r="W2903" s="617"/>
      <c r="X2903" s="617"/>
      <c r="Y2903" s="617"/>
      <c r="Z2903" s="617"/>
      <c r="AA2903" s="617"/>
      <c r="AB2903" s="617"/>
      <c r="AC2903" s="617"/>
      <c r="AD2903" s="617"/>
    </row>
    <row r="2904" spans="1:30" ht="15" customHeight="1">
      <c r="A2904" s="57"/>
      <c r="B2904" s="26"/>
      <c r="C2904" s="157" t="s">
        <v>5266</v>
      </c>
      <c r="D2904" s="852" t="str">
        <f t="shared" si="1061"/>
        <v/>
      </c>
      <c r="E2904" s="853"/>
      <c r="F2904" s="853"/>
      <c r="G2904" s="853"/>
      <c r="H2904" s="853"/>
      <c r="I2904" s="853"/>
      <c r="J2904" s="853"/>
      <c r="K2904" s="853"/>
      <c r="L2904" s="854"/>
      <c r="M2904" s="617"/>
      <c r="N2904" s="617"/>
      <c r="O2904" s="617"/>
      <c r="P2904" s="617"/>
      <c r="Q2904" s="617"/>
      <c r="R2904" s="617"/>
      <c r="S2904" s="617"/>
      <c r="T2904" s="617"/>
      <c r="U2904" s="617"/>
      <c r="V2904" s="617"/>
      <c r="W2904" s="617"/>
      <c r="X2904" s="617"/>
      <c r="Y2904" s="617"/>
      <c r="Z2904" s="617"/>
      <c r="AA2904" s="617"/>
      <c r="AB2904" s="617"/>
      <c r="AC2904" s="617"/>
      <c r="AD2904" s="617"/>
    </row>
    <row r="2905" spans="1:30" ht="15" customHeight="1">
      <c r="A2905" s="57"/>
      <c r="B2905" s="26"/>
      <c r="C2905" s="157" t="s">
        <v>5268</v>
      </c>
      <c r="D2905" s="852" t="str">
        <f t="shared" si="1061"/>
        <v/>
      </c>
      <c r="E2905" s="853"/>
      <c r="F2905" s="853"/>
      <c r="G2905" s="853"/>
      <c r="H2905" s="853"/>
      <c r="I2905" s="853"/>
      <c r="J2905" s="853"/>
      <c r="K2905" s="853"/>
      <c r="L2905" s="854"/>
      <c r="M2905" s="617"/>
      <c r="N2905" s="617"/>
      <c r="O2905" s="617"/>
      <c r="P2905" s="617"/>
      <c r="Q2905" s="617"/>
      <c r="R2905" s="617"/>
      <c r="S2905" s="617"/>
      <c r="T2905" s="617"/>
      <c r="U2905" s="617"/>
      <c r="V2905" s="617"/>
      <c r="W2905" s="617"/>
      <c r="X2905" s="617"/>
      <c r="Y2905" s="617"/>
      <c r="Z2905" s="617"/>
      <c r="AA2905" s="617"/>
      <c r="AB2905" s="617"/>
      <c r="AC2905" s="617"/>
      <c r="AD2905" s="617"/>
    </row>
    <row r="2906" spans="1:30" ht="15" customHeight="1">
      <c r="A2906" s="57"/>
      <c r="B2906" s="26"/>
      <c r="C2906" s="157" t="s">
        <v>5270</v>
      </c>
      <c r="D2906" s="852" t="str">
        <f t="shared" si="1061"/>
        <v/>
      </c>
      <c r="E2906" s="853"/>
      <c r="F2906" s="853"/>
      <c r="G2906" s="853"/>
      <c r="H2906" s="853"/>
      <c r="I2906" s="853"/>
      <c r="J2906" s="853"/>
      <c r="K2906" s="853"/>
      <c r="L2906" s="854"/>
      <c r="M2906" s="617"/>
      <c r="N2906" s="617"/>
      <c r="O2906" s="617"/>
      <c r="P2906" s="617"/>
      <c r="Q2906" s="617"/>
      <c r="R2906" s="617"/>
      <c r="S2906" s="617"/>
      <c r="T2906" s="617"/>
      <c r="U2906" s="617"/>
      <c r="V2906" s="617"/>
      <c r="W2906" s="617"/>
      <c r="X2906" s="617"/>
      <c r="Y2906" s="617"/>
      <c r="Z2906" s="617"/>
      <c r="AA2906" s="617"/>
      <c r="AB2906" s="617"/>
      <c r="AC2906" s="617"/>
      <c r="AD2906" s="617"/>
    </row>
    <row r="2907" spans="1:30" ht="15" customHeight="1">
      <c r="A2907" s="57"/>
      <c r="B2907" s="26"/>
      <c r="C2907" s="157" t="s">
        <v>5272</v>
      </c>
      <c r="D2907" s="852" t="str">
        <f t="shared" si="1061"/>
        <v/>
      </c>
      <c r="E2907" s="853"/>
      <c r="F2907" s="853"/>
      <c r="G2907" s="853"/>
      <c r="H2907" s="853"/>
      <c r="I2907" s="853"/>
      <c r="J2907" s="853"/>
      <c r="K2907" s="853"/>
      <c r="L2907" s="854"/>
      <c r="M2907" s="617"/>
      <c r="N2907" s="617"/>
      <c r="O2907" s="617"/>
      <c r="P2907" s="617"/>
      <c r="Q2907" s="617"/>
      <c r="R2907" s="617"/>
      <c r="S2907" s="617"/>
      <c r="T2907" s="617"/>
      <c r="U2907" s="617"/>
      <c r="V2907" s="617"/>
      <c r="W2907" s="617"/>
      <c r="X2907" s="617"/>
      <c r="Y2907" s="617"/>
      <c r="Z2907" s="617"/>
      <c r="AA2907" s="617"/>
      <c r="AB2907" s="617"/>
      <c r="AC2907" s="617"/>
      <c r="AD2907" s="617"/>
    </row>
    <row r="2908" spans="1:30" ht="15" customHeight="1">
      <c r="A2908" s="57"/>
      <c r="B2908" s="26"/>
      <c r="C2908" s="157" t="s">
        <v>5274</v>
      </c>
      <c r="D2908" s="852" t="str">
        <f t="shared" si="1061"/>
        <v/>
      </c>
      <c r="E2908" s="853"/>
      <c r="F2908" s="853"/>
      <c r="G2908" s="853"/>
      <c r="H2908" s="853"/>
      <c r="I2908" s="853"/>
      <c r="J2908" s="853"/>
      <c r="K2908" s="853"/>
      <c r="L2908" s="854"/>
      <c r="M2908" s="617"/>
      <c r="N2908" s="617"/>
      <c r="O2908" s="617"/>
      <c r="P2908" s="617"/>
      <c r="Q2908" s="617"/>
      <c r="R2908" s="617"/>
      <c r="S2908" s="617"/>
      <c r="T2908" s="617"/>
      <c r="U2908" s="617"/>
      <c r="V2908" s="617"/>
      <c r="W2908" s="617"/>
      <c r="X2908" s="617"/>
      <c r="Y2908" s="617"/>
      <c r="Z2908" s="617"/>
      <c r="AA2908" s="617"/>
      <c r="AB2908" s="617"/>
      <c r="AC2908" s="617"/>
      <c r="AD2908" s="617"/>
    </row>
    <row r="2909" spans="1:30" ht="15" customHeight="1">
      <c r="A2909" s="57"/>
      <c r="B2909" s="26"/>
      <c r="C2909" s="157" t="s">
        <v>5276</v>
      </c>
      <c r="D2909" s="852" t="str">
        <f t="shared" si="1061"/>
        <v/>
      </c>
      <c r="E2909" s="853"/>
      <c r="F2909" s="853"/>
      <c r="G2909" s="853"/>
      <c r="H2909" s="853"/>
      <c r="I2909" s="853"/>
      <c r="J2909" s="853"/>
      <c r="K2909" s="853"/>
      <c r="L2909" s="854"/>
      <c r="M2909" s="617"/>
      <c r="N2909" s="617"/>
      <c r="O2909" s="617"/>
      <c r="P2909" s="617"/>
      <c r="Q2909" s="617"/>
      <c r="R2909" s="617"/>
      <c r="S2909" s="617"/>
      <c r="T2909" s="617"/>
      <c r="U2909" s="617"/>
      <c r="V2909" s="617"/>
      <c r="W2909" s="617"/>
      <c r="X2909" s="617"/>
      <c r="Y2909" s="617"/>
      <c r="Z2909" s="617"/>
      <c r="AA2909" s="617"/>
      <c r="AB2909" s="617"/>
      <c r="AC2909" s="617"/>
      <c r="AD2909" s="617"/>
    </row>
    <row r="2910" spans="1:30" ht="15" customHeight="1">
      <c r="A2910" s="57"/>
      <c r="B2910" s="26"/>
      <c r="C2910" s="157" t="s">
        <v>5278</v>
      </c>
      <c r="D2910" s="852" t="str">
        <f t="shared" si="1061"/>
        <v/>
      </c>
      <c r="E2910" s="853"/>
      <c r="F2910" s="853"/>
      <c r="G2910" s="853"/>
      <c r="H2910" s="853"/>
      <c r="I2910" s="853"/>
      <c r="J2910" s="853"/>
      <c r="K2910" s="853"/>
      <c r="L2910" s="854"/>
      <c r="M2910" s="617"/>
      <c r="N2910" s="617"/>
      <c r="O2910" s="617"/>
      <c r="P2910" s="617"/>
      <c r="Q2910" s="617"/>
      <c r="R2910" s="617"/>
      <c r="S2910" s="617"/>
      <c r="T2910" s="617"/>
      <c r="U2910" s="617"/>
      <c r="V2910" s="617"/>
      <c r="W2910" s="617"/>
      <c r="X2910" s="617"/>
      <c r="Y2910" s="617"/>
      <c r="Z2910" s="617"/>
      <c r="AA2910" s="617"/>
      <c r="AB2910" s="617"/>
      <c r="AC2910" s="617"/>
      <c r="AD2910" s="617"/>
    </row>
    <row r="2911" spans="1:30" ht="15" customHeight="1">
      <c r="A2911" s="57"/>
      <c r="B2911" s="26"/>
      <c r="C2911" s="157" t="s">
        <v>5280</v>
      </c>
      <c r="D2911" s="852" t="str">
        <f t="shared" si="1061"/>
        <v/>
      </c>
      <c r="E2911" s="853"/>
      <c r="F2911" s="853"/>
      <c r="G2911" s="853"/>
      <c r="H2911" s="853"/>
      <c r="I2911" s="853"/>
      <c r="J2911" s="853"/>
      <c r="K2911" s="853"/>
      <c r="L2911" s="854"/>
      <c r="M2911" s="617"/>
      <c r="N2911" s="617"/>
      <c r="O2911" s="617"/>
      <c r="P2911" s="617"/>
      <c r="Q2911" s="617"/>
      <c r="R2911" s="617"/>
      <c r="S2911" s="617"/>
      <c r="T2911" s="617"/>
      <c r="U2911" s="617"/>
      <c r="V2911" s="617"/>
      <c r="W2911" s="617"/>
      <c r="X2911" s="617"/>
      <c r="Y2911" s="617"/>
      <c r="Z2911" s="617"/>
      <c r="AA2911" s="617"/>
      <c r="AB2911" s="617"/>
      <c r="AC2911" s="617"/>
      <c r="AD2911" s="617"/>
    </row>
    <row r="2912" spans="1:30" ht="15" customHeight="1">
      <c r="A2912" s="57"/>
      <c r="B2912" s="26"/>
      <c r="C2912" s="157" t="s">
        <v>5282</v>
      </c>
      <c r="D2912" s="852" t="str">
        <f t="shared" si="1061"/>
        <v/>
      </c>
      <c r="E2912" s="853"/>
      <c r="F2912" s="853"/>
      <c r="G2912" s="853"/>
      <c r="H2912" s="853"/>
      <c r="I2912" s="853"/>
      <c r="J2912" s="853"/>
      <c r="K2912" s="853"/>
      <c r="L2912" s="854"/>
      <c r="M2912" s="617"/>
      <c r="N2912" s="617"/>
      <c r="O2912" s="617"/>
      <c r="P2912" s="617"/>
      <c r="Q2912" s="617"/>
      <c r="R2912" s="617"/>
      <c r="S2912" s="617"/>
      <c r="T2912" s="617"/>
      <c r="U2912" s="617"/>
      <c r="V2912" s="617"/>
      <c r="W2912" s="617"/>
      <c r="X2912" s="617"/>
      <c r="Y2912" s="617"/>
      <c r="Z2912" s="617"/>
      <c r="AA2912" s="617"/>
      <c r="AB2912" s="617"/>
      <c r="AC2912" s="617"/>
      <c r="AD2912" s="617"/>
    </row>
    <row r="2913" spans="1:31" ht="15" customHeight="1">
      <c r="A2913" s="57"/>
      <c r="B2913" s="26"/>
      <c r="C2913" s="157" t="s">
        <v>5284</v>
      </c>
      <c r="D2913" s="852" t="str">
        <f t="shared" si="1061"/>
        <v/>
      </c>
      <c r="E2913" s="853"/>
      <c r="F2913" s="853"/>
      <c r="G2913" s="853"/>
      <c r="H2913" s="853"/>
      <c r="I2913" s="853"/>
      <c r="J2913" s="853"/>
      <c r="K2913" s="853"/>
      <c r="L2913" s="854"/>
      <c r="M2913" s="617"/>
      <c r="N2913" s="617"/>
      <c r="O2913" s="617"/>
      <c r="P2913" s="617"/>
      <c r="Q2913" s="617"/>
      <c r="R2913" s="617"/>
      <c r="S2913" s="617"/>
      <c r="T2913" s="617"/>
      <c r="U2913" s="617"/>
      <c r="V2913" s="617"/>
      <c r="W2913" s="617"/>
      <c r="X2913" s="617"/>
      <c r="Y2913" s="617"/>
      <c r="Z2913" s="617"/>
      <c r="AA2913" s="617"/>
      <c r="AB2913" s="617"/>
      <c r="AC2913" s="617"/>
      <c r="AD2913" s="617"/>
      <c r="AE2913" s="164"/>
    </row>
    <row r="2914" spans="1:31" ht="15" customHeight="1">
      <c r="A2914" s="57"/>
      <c r="B2914" s="26"/>
      <c r="C2914" s="157" t="s">
        <v>5286</v>
      </c>
      <c r="D2914" s="852" t="str">
        <f t="shared" si="1061"/>
        <v/>
      </c>
      <c r="E2914" s="853"/>
      <c r="F2914" s="853"/>
      <c r="G2914" s="853"/>
      <c r="H2914" s="853"/>
      <c r="I2914" s="853"/>
      <c r="J2914" s="853"/>
      <c r="K2914" s="853"/>
      <c r="L2914" s="854"/>
      <c r="M2914" s="617"/>
      <c r="N2914" s="617"/>
      <c r="O2914" s="617"/>
      <c r="P2914" s="617"/>
      <c r="Q2914" s="617"/>
      <c r="R2914" s="617"/>
      <c r="S2914" s="617"/>
      <c r="T2914" s="617"/>
      <c r="U2914" s="617"/>
      <c r="V2914" s="617"/>
      <c r="W2914" s="617"/>
      <c r="X2914" s="617"/>
      <c r="Y2914" s="617"/>
      <c r="Z2914" s="617"/>
      <c r="AA2914" s="617"/>
      <c r="AB2914" s="617"/>
      <c r="AC2914" s="617"/>
      <c r="AD2914" s="617"/>
      <c r="AE2914" s="164"/>
    </row>
    <row r="2915" spans="1:31" ht="15" customHeight="1">
      <c r="A2915" s="57"/>
      <c r="B2915" s="26"/>
      <c r="C2915" s="157" t="s">
        <v>5288</v>
      </c>
      <c r="D2915" s="852" t="str">
        <f t="shared" si="1061"/>
        <v/>
      </c>
      <c r="E2915" s="853"/>
      <c r="F2915" s="853"/>
      <c r="G2915" s="853"/>
      <c r="H2915" s="853"/>
      <c r="I2915" s="853"/>
      <c r="J2915" s="853"/>
      <c r="K2915" s="853"/>
      <c r="L2915" s="854"/>
      <c r="M2915" s="617"/>
      <c r="N2915" s="617"/>
      <c r="O2915" s="617"/>
      <c r="P2915" s="617"/>
      <c r="Q2915" s="617"/>
      <c r="R2915" s="617"/>
      <c r="S2915" s="617"/>
      <c r="T2915" s="617"/>
      <c r="U2915" s="617"/>
      <c r="V2915" s="617"/>
      <c r="W2915" s="617"/>
      <c r="X2915" s="617"/>
      <c r="Y2915" s="617"/>
      <c r="Z2915" s="617"/>
      <c r="AA2915" s="617"/>
      <c r="AB2915" s="617"/>
      <c r="AC2915" s="617"/>
      <c r="AD2915" s="617"/>
      <c r="AE2915" s="164"/>
    </row>
    <row r="2916" spans="1:31" ht="15" customHeight="1">
      <c r="A2916" s="57"/>
      <c r="B2916" s="26"/>
      <c r="C2916" s="157" t="s">
        <v>5290</v>
      </c>
      <c r="D2916" s="852" t="str">
        <f t="shared" si="1061"/>
        <v/>
      </c>
      <c r="E2916" s="853"/>
      <c r="F2916" s="853"/>
      <c r="G2916" s="853"/>
      <c r="H2916" s="853"/>
      <c r="I2916" s="853"/>
      <c r="J2916" s="853"/>
      <c r="K2916" s="853"/>
      <c r="L2916" s="854"/>
      <c r="M2916" s="617"/>
      <c r="N2916" s="617"/>
      <c r="O2916" s="617"/>
      <c r="P2916" s="617"/>
      <c r="Q2916" s="617"/>
      <c r="R2916" s="617"/>
      <c r="S2916" s="617"/>
      <c r="T2916" s="617"/>
      <c r="U2916" s="617"/>
      <c r="V2916" s="617"/>
      <c r="W2916" s="617"/>
      <c r="X2916" s="617"/>
      <c r="Y2916" s="617"/>
      <c r="Z2916" s="617"/>
      <c r="AA2916" s="617"/>
      <c r="AB2916" s="617"/>
      <c r="AC2916" s="617"/>
      <c r="AD2916" s="617"/>
      <c r="AE2916" s="164"/>
    </row>
    <row r="2917" spans="1:31" ht="15" customHeight="1">
      <c r="A2917" s="57"/>
      <c r="B2917" s="26"/>
      <c r="C2917" s="157" t="s">
        <v>5292</v>
      </c>
      <c r="D2917" s="852" t="str">
        <f t="shared" si="1061"/>
        <v/>
      </c>
      <c r="E2917" s="853"/>
      <c r="F2917" s="853"/>
      <c r="G2917" s="853"/>
      <c r="H2917" s="853"/>
      <c r="I2917" s="853"/>
      <c r="J2917" s="853"/>
      <c r="K2917" s="853"/>
      <c r="L2917" s="854"/>
      <c r="M2917" s="617"/>
      <c r="N2917" s="617"/>
      <c r="O2917" s="617"/>
      <c r="P2917" s="617"/>
      <c r="Q2917" s="617"/>
      <c r="R2917" s="617"/>
      <c r="S2917" s="617"/>
      <c r="T2917" s="617"/>
      <c r="U2917" s="617"/>
      <c r="V2917" s="617"/>
      <c r="W2917" s="617"/>
      <c r="X2917" s="617"/>
      <c r="Y2917" s="617"/>
      <c r="Z2917" s="617"/>
      <c r="AA2917" s="617"/>
      <c r="AB2917" s="617"/>
      <c r="AC2917" s="617"/>
      <c r="AD2917" s="617"/>
      <c r="AE2917" s="164"/>
    </row>
    <row r="2918" spans="1:31" ht="15" customHeight="1">
      <c r="A2918" s="57"/>
      <c r="B2918" s="26"/>
      <c r="C2918" s="157" t="s">
        <v>5294</v>
      </c>
      <c r="D2918" s="852" t="str">
        <f t="shared" si="1061"/>
        <v/>
      </c>
      <c r="E2918" s="853"/>
      <c r="F2918" s="853"/>
      <c r="G2918" s="853"/>
      <c r="H2918" s="853"/>
      <c r="I2918" s="853"/>
      <c r="J2918" s="853"/>
      <c r="K2918" s="853"/>
      <c r="L2918" s="854"/>
      <c r="M2918" s="617"/>
      <c r="N2918" s="617"/>
      <c r="O2918" s="617"/>
      <c r="P2918" s="617"/>
      <c r="Q2918" s="617"/>
      <c r="R2918" s="617"/>
      <c r="S2918" s="617"/>
      <c r="T2918" s="617"/>
      <c r="U2918" s="617"/>
      <c r="V2918" s="617"/>
      <c r="W2918" s="617"/>
      <c r="X2918" s="617"/>
      <c r="Y2918" s="617"/>
      <c r="Z2918" s="617"/>
      <c r="AA2918" s="617"/>
      <c r="AB2918" s="617"/>
      <c r="AC2918" s="617"/>
      <c r="AD2918" s="617"/>
      <c r="AE2918" s="164"/>
    </row>
    <row r="2919" spans="1:31" ht="15" customHeight="1">
      <c r="A2919" s="57"/>
      <c r="B2919" s="26"/>
      <c r="C2919" s="157" t="s">
        <v>5296</v>
      </c>
      <c r="D2919" s="852" t="str">
        <f t="shared" si="1061"/>
        <v/>
      </c>
      <c r="E2919" s="853"/>
      <c r="F2919" s="853"/>
      <c r="G2919" s="853"/>
      <c r="H2919" s="853"/>
      <c r="I2919" s="853"/>
      <c r="J2919" s="853"/>
      <c r="K2919" s="853"/>
      <c r="L2919" s="854"/>
      <c r="M2919" s="617"/>
      <c r="N2919" s="617"/>
      <c r="O2919" s="617"/>
      <c r="P2919" s="617"/>
      <c r="Q2919" s="617"/>
      <c r="R2919" s="617"/>
      <c r="S2919" s="617"/>
      <c r="T2919" s="617"/>
      <c r="U2919" s="617"/>
      <c r="V2919" s="617"/>
      <c r="W2919" s="617"/>
      <c r="X2919" s="617"/>
      <c r="Y2919" s="617"/>
      <c r="Z2919" s="617"/>
      <c r="AA2919" s="617"/>
      <c r="AB2919" s="617"/>
      <c r="AC2919" s="617"/>
      <c r="AD2919" s="617"/>
      <c r="AE2919" s="164"/>
    </row>
    <row r="2920" spans="1:31" ht="15" customHeight="1">
      <c r="A2920" s="57"/>
      <c r="B2920" s="26"/>
      <c r="C2920" s="157" t="s">
        <v>5298</v>
      </c>
      <c r="D2920" s="852" t="str">
        <f t="shared" si="1061"/>
        <v/>
      </c>
      <c r="E2920" s="853"/>
      <c r="F2920" s="853"/>
      <c r="G2920" s="853"/>
      <c r="H2920" s="853"/>
      <c r="I2920" s="853"/>
      <c r="J2920" s="853"/>
      <c r="K2920" s="853"/>
      <c r="L2920" s="854"/>
      <c r="M2920" s="617"/>
      <c r="N2920" s="617"/>
      <c r="O2920" s="617"/>
      <c r="P2920" s="617"/>
      <c r="Q2920" s="617"/>
      <c r="R2920" s="617"/>
      <c r="S2920" s="617"/>
      <c r="T2920" s="617"/>
      <c r="U2920" s="617"/>
      <c r="V2920" s="617"/>
      <c r="W2920" s="617"/>
      <c r="X2920" s="617"/>
      <c r="Y2920" s="617"/>
      <c r="Z2920" s="617"/>
      <c r="AA2920" s="617"/>
      <c r="AB2920" s="617"/>
      <c r="AC2920" s="617"/>
      <c r="AD2920" s="617"/>
      <c r="AE2920" s="164"/>
    </row>
    <row r="2921" spans="1:31" ht="15" customHeight="1">
      <c r="A2921" s="57"/>
      <c r="B2921" s="26"/>
      <c r="C2921" s="26"/>
      <c r="D2921" s="26"/>
      <c r="E2921" s="26"/>
      <c r="F2921" s="67"/>
      <c r="G2921" s="65"/>
      <c r="H2921" s="65"/>
      <c r="I2921" s="65"/>
      <c r="J2921" s="65"/>
      <c r="K2921" s="65"/>
      <c r="L2921" s="74"/>
      <c r="M2921" s="63">
        <f>IF(AND(SUM(M2801:M2920)=0,COUNTIF(M2801:M2920,"NS")&gt;0),"NS",
IF(AND(SUM(M2801:M2920)=0,COUNTIF(M2801:M2920,0)&gt;0),0,
IF(AND(SUM(M2801:M2920)=0,COUNTIF(M2801:M2920,"NA")&gt;0),"NA",
SUM(M2801:M2920))))</f>
        <v>0</v>
      </c>
      <c r="N2921" s="63">
        <f t="shared" ref="N2921:AD2921" si="1062">IF(AND(SUM(N2801:N2920)=0,COUNTIF(N2801:N2920,"NS")&gt;0),"NS",
IF(AND(SUM(N2801:N2920)=0,COUNTIF(N2801:N2920,0)&gt;0),0,
IF(AND(SUM(N2801:N2920)=0,COUNTIF(N2801:N2920,"NA")&gt;0),"NA",
SUM(N2801:N2920))))</f>
        <v>0</v>
      </c>
      <c r="O2921" s="63">
        <f t="shared" si="1062"/>
        <v>0</v>
      </c>
      <c r="P2921" s="63">
        <f t="shared" si="1062"/>
        <v>0</v>
      </c>
      <c r="Q2921" s="63">
        <f t="shared" si="1062"/>
        <v>0</v>
      </c>
      <c r="R2921" s="63">
        <f t="shared" si="1062"/>
        <v>0</v>
      </c>
      <c r="S2921" s="63">
        <f t="shared" si="1062"/>
        <v>0</v>
      </c>
      <c r="T2921" s="63">
        <f t="shared" si="1062"/>
        <v>0</v>
      </c>
      <c r="U2921" s="63">
        <f t="shared" si="1062"/>
        <v>0</v>
      </c>
      <c r="V2921" s="63">
        <f t="shared" si="1062"/>
        <v>0</v>
      </c>
      <c r="W2921" s="63">
        <f t="shared" si="1062"/>
        <v>0</v>
      </c>
      <c r="X2921" s="63">
        <f t="shared" si="1062"/>
        <v>0</v>
      </c>
      <c r="Y2921" s="63">
        <f t="shared" si="1062"/>
        <v>0</v>
      </c>
      <c r="Z2921" s="63">
        <f t="shared" si="1062"/>
        <v>0</v>
      </c>
      <c r="AA2921" s="63">
        <f t="shared" si="1062"/>
        <v>0</v>
      </c>
      <c r="AB2921" s="63">
        <f t="shared" si="1062"/>
        <v>0</v>
      </c>
      <c r="AC2921" s="63">
        <f t="shared" si="1062"/>
        <v>0</v>
      </c>
      <c r="AD2921" s="63">
        <f t="shared" si="1062"/>
        <v>0</v>
      </c>
      <c r="AE2921" s="164"/>
    </row>
    <row r="2922" spans="1:31" ht="15" customHeight="1">
      <c r="A2922" s="57"/>
      <c r="B2922" s="26"/>
      <c r="C2922" s="26"/>
      <c r="D2922" s="26"/>
      <c r="E2922" s="26"/>
      <c r="F2922" s="26"/>
      <c r="G2922" s="26"/>
      <c r="H2922" s="26"/>
      <c r="I2922" s="26"/>
      <c r="J2922" s="26"/>
      <c r="K2922" s="26"/>
      <c r="L2922" s="26"/>
      <c r="M2922" s="26"/>
      <c r="N2922" s="26"/>
      <c r="O2922" s="26"/>
      <c r="P2922" s="26"/>
      <c r="Q2922" s="26"/>
      <c r="R2922" s="26"/>
      <c r="S2922" s="26"/>
      <c r="T2922" s="26"/>
      <c r="U2922" s="26"/>
      <c r="V2922" s="26"/>
      <c r="W2922" s="26"/>
      <c r="X2922" s="26"/>
      <c r="Y2922" s="26"/>
      <c r="Z2922" s="26"/>
      <c r="AA2922" s="26"/>
      <c r="AB2922" s="26"/>
      <c r="AC2922" s="26"/>
      <c r="AD2922" s="26"/>
      <c r="AE2922" s="164"/>
    </row>
    <row r="2923" spans="1:31" ht="45" customHeight="1">
      <c r="A2923" s="57"/>
      <c r="B2923" s="26"/>
      <c r="C2923" s="968" t="s">
        <v>5935</v>
      </c>
      <c r="D2923" s="968"/>
      <c r="E2923" s="968"/>
      <c r="F2923" s="968"/>
      <c r="G2923" s="940"/>
      <c r="H2923" s="940"/>
      <c r="I2923" s="940"/>
      <c r="J2923" s="940"/>
      <c r="K2923" s="940"/>
      <c r="L2923" s="940"/>
      <c r="M2923" s="940"/>
      <c r="N2923" s="940"/>
      <c r="O2923" s="940"/>
      <c r="P2923" s="940"/>
      <c r="Q2923" s="940"/>
      <c r="R2923" s="940"/>
      <c r="S2923" s="940"/>
      <c r="T2923" s="940"/>
      <c r="U2923" s="940"/>
      <c r="V2923" s="940"/>
      <c r="W2923" s="940"/>
      <c r="X2923" s="940"/>
      <c r="Y2923" s="940"/>
      <c r="Z2923" s="940"/>
      <c r="AA2923" s="940"/>
      <c r="AB2923" s="940"/>
      <c r="AC2923" s="940"/>
      <c r="AD2923" s="940"/>
      <c r="AE2923" s="164"/>
    </row>
    <row r="2924" spans="1:31" ht="15" customHeight="1">
      <c r="A2924" s="57"/>
      <c r="B2924" s="811" t="str">
        <f>IF(AND(CF2676&gt;0,G2923=""),"Ha registrado un valor mayor a cero en la col. Otro tipo de falta admin. grave, debe anotar el nombre de dicho(s) tipo(s) de falta(s)","")</f>
        <v/>
      </c>
      <c r="C2924" s="811"/>
      <c r="D2924" s="811"/>
      <c r="E2924" s="811"/>
      <c r="F2924" s="811"/>
      <c r="G2924" s="811"/>
      <c r="H2924" s="811"/>
      <c r="I2924" s="811"/>
      <c r="J2924" s="811"/>
      <c r="K2924" s="811"/>
      <c r="L2924" s="811"/>
      <c r="M2924" s="811"/>
      <c r="N2924" s="811"/>
      <c r="O2924" s="811"/>
      <c r="P2924" s="811"/>
      <c r="Q2924" s="811"/>
      <c r="R2924" s="811"/>
      <c r="S2924" s="811"/>
      <c r="T2924" s="811"/>
      <c r="U2924" s="811"/>
      <c r="V2924" s="811"/>
      <c r="W2924" s="811"/>
      <c r="X2924" s="811"/>
      <c r="Y2924" s="811"/>
      <c r="Z2924" s="811"/>
      <c r="AA2924" s="811"/>
      <c r="AB2924" s="811"/>
      <c r="AC2924" s="811"/>
      <c r="AD2924" s="811"/>
      <c r="AE2924" s="811"/>
    </row>
    <row r="2925" spans="1:31" ht="24" customHeight="1">
      <c r="A2925" s="57"/>
      <c r="B2925" s="26"/>
      <c r="C2925" s="876" t="s">
        <v>5300</v>
      </c>
      <c r="D2925" s="876"/>
      <c r="E2925" s="876"/>
      <c r="F2925" s="876"/>
      <c r="G2925" s="876"/>
      <c r="H2925" s="876"/>
      <c r="I2925" s="876"/>
      <c r="J2925" s="876"/>
      <c r="K2925" s="876"/>
      <c r="L2925" s="876"/>
      <c r="M2925" s="876"/>
      <c r="N2925" s="876"/>
      <c r="O2925" s="876"/>
      <c r="P2925" s="876"/>
      <c r="Q2925" s="876"/>
      <c r="R2925" s="876"/>
      <c r="S2925" s="876"/>
      <c r="T2925" s="876"/>
      <c r="U2925" s="876"/>
      <c r="V2925" s="876"/>
      <c r="W2925" s="876"/>
      <c r="X2925" s="876"/>
      <c r="Y2925" s="876"/>
      <c r="Z2925" s="876"/>
      <c r="AA2925" s="876"/>
      <c r="AB2925" s="876"/>
      <c r="AC2925" s="876"/>
      <c r="AD2925" s="876"/>
      <c r="AE2925" s="164"/>
    </row>
    <row r="2926" spans="1:31" ht="60" customHeight="1">
      <c r="A2926" s="57"/>
      <c r="B2926" s="26"/>
      <c r="C2926" s="892"/>
      <c r="D2926" s="893"/>
      <c r="E2926" s="893"/>
      <c r="F2926" s="893"/>
      <c r="G2926" s="893"/>
      <c r="H2926" s="893"/>
      <c r="I2926" s="893"/>
      <c r="J2926" s="893"/>
      <c r="K2926" s="893"/>
      <c r="L2926" s="893"/>
      <c r="M2926" s="893"/>
      <c r="N2926" s="893"/>
      <c r="O2926" s="893"/>
      <c r="P2926" s="893"/>
      <c r="Q2926" s="893"/>
      <c r="R2926" s="893"/>
      <c r="S2926" s="893"/>
      <c r="T2926" s="893"/>
      <c r="U2926" s="893"/>
      <c r="V2926" s="893"/>
      <c r="W2926" s="893"/>
      <c r="X2926" s="893"/>
      <c r="Y2926" s="893"/>
      <c r="Z2926" s="893"/>
      <c r="AA2926" s="893"/>
      <c r="AB2926" s="893"/>
      <c r="AC2926" s="893"/>
      <c r="AD2926" s="894"/>
      <c r="AE2926" s="164"/>
    </row>
    <row r="2927" spans="1:31" ht="15" customHeight="1">
      <c r="A2927" s="57"/>
      <c r="B2927" s="811" t="str">
        <f>DU2669</f>
        <v/>
      </c>
      <c r="C2927" s="811"/>
      <c r="D2927" s="811"/>
      <c r="E2927" s="811"/>
      <c r="F2927" s="811"/>
      <c r="G2927" s="811"/>
      <c r="H2927" s="811"/>
      <c r="I2927" s="811"/>
      <c r="J2927" s="811"/>
      <c r="K2927" s="811"/>
      <c r="L2927" s="811"/>
      <c r="M2927" s="811"/>
      <c r="N2927" s="811"/>
      <c r="O2927" s="811"/>
      <c r="P2927" s="811"/>
      <c r="Q2927" s="811"/>
      <c r="R2927" s="811"/>
      <c r="S2927" s="811"/>
      <c r="T2927" s="811"/>
      <c r="U2927" s="811"/>
      <c r="V2927" s="811"/>
      <c r="W2927" s="811"/>
      <c r="X2927" s="811"/>
      <c r="Y2927" s="811"/>
      <c r="Z2927" s="811"/>
      <c r="AA2927" s="811"/>
      <c r="AB2927" s="811"/>
      <c r="AC2927" s="811"/>
      <c r="AD2927" s="811"/>
      <c r="AE2927" s="164"/>
    </row>
    <row r="2928" spans="1:31" ht="15" customHeight="1">
      <c r="A2928" s="57"/>
      <c r="B2928" s="809" t="str">
        <f>IF(AH2669&gt;0,"Alerta: debido a que cuenta con registros NS, debe proporcionar una justificación en el area de comentarios al final de la pregunta","")</f>
        <v/>
      </c>
      <c r="C2928" s="809"/>
      <c r="D2928" s="809"/>
      <c r="E2928" s="809"/>
      <c r="F2928" s="809"/>
      <c r="G2928" s="809"/>
      <c r="H2928" s="809"/>
      <c r="I2928" s="809"/>
      <c r="J2928" s="809"/>
      <c r="K2928" s="809"/>
      <c r="L2928" s="809"/>
      <c r="M2928" s="809"/>
      <c r="N2928" s="809"/>
      <c r="O2928" s="809"/>
      <c r="P2928" s="809"/>
      <c r="Q2928" s="809"/>
      <c r="R2928" s="809"/>
      <c r="S2928" s="809"/>
      <c r="T2928" s="809"/>
      <c r="U2928" s="809"/>
      <c r="V2928" s="809"/>
      <c r="W2928" s="809"/>
      <c r="X2928" s="809"/>
      <c r="Y2928" s="809"/>
      <c r="Z2928" s="809"/>
      <c r="AA2928" s="809"/>
      <c r="AB2928" s="809"/>
      <c r="AC2928" s="809"/>
      <c r="AD2928" s="809"/>
      <c r="AE2928" s="164"/>
    </row>
    <row r="2929" spans="1:53" ht="15" customHeight="1">
      <c r="A2929" s="57"/>
      <c r="B2929" s="844" t="str">
        <f>CI2795</f>
        <v/>
      </c>
      <c r="C2929" s="844"/>
      <c r="D2929" s="844"/>
      <c r="E2929" s="844"/>
      <c r="F2929" s="844"/>
      <c r="G2929" s="844"/>
      <c r="H2929" s="844"/>
      <c r="I2929" s="844"/>
      <c r="J2929" s="844"/>
      <c r="K2929" s="844"/>
      <c r="L2929" s="844"/>
      <c r="M2929" s="844"/>
      <c r="N2929" s="844"/>
      <c r="O2929" s="844"/>
      <c r="P2929" s="844"/>
      <c r="Q2929" s="844"/>
      <c r="R2929" s="844"/>
      <c r="S2929" s="844"/>
      <c r="T2929" s="844"/>
      <c r="U2929" s="844"/>
      <c r="V2929" s="844"/>
      <c r="W2929" s="844"/>
      <c r="X2929" s="844"/>
      <c r="Y2929" s="844"/>
      <c r="Z2929" s="844"/>
      <c r="AA2929" s="844"/>
      <c r="AB2929" s="844"/>
      <c r="AC2929" s="844"/>
      <c r="AD2929" s="844"/>
      <c r="AE2929" s="844"/>
      <c r="AF2929" s="164"/>
      <c r="AG2929" s="164"/>
      <c r="AH2929" s="164"/>
      <c r="AI2929" s="164"/>
      <c r="AJ2929" s="164"/>
      <c r="AK2929" s="164"/>
      <c r="AL2929" s="164"/>
      <c r="AM2929" s="164"/>
      <c r="AN2929" s="164"/>
      <c r="AO2929" s="164"/>
      <c r="AP2929" s="164"/>
      <c r="AQ2929" s="164"/>
      <c r="AR2929" s="164"/>
      <c r="AS2929" s="164"/>
      <c r="AT2929" s="164"/>
      <c r="AU2929" s="164"/>
      <c r="AV2929" s="164"/>
      <c r="AW2929" s="164"/>
      <c r="AX2929" s="164"/>
      <c r="AY2929" s="164"/>
      <c r="AZ2929" s="164"/>
      <c r="BA2929" s="164"/>
    </row>
    <row r="2930" spans="1:53" ht="15" customHeight="1">
      <c r="A2930" s="57"/>
      <c r="B2930" s="811" t="str">
        <f>BZ2531</f>
        <v/>
      </c>
      <c r="C2930" s="811"/>
      <c r="D2930" s="811"/>
      <c r="E2930" s="811"/>
      <c r="F2930" s="811"/>
      <c r="G2930" s="811"/>
      <c r="H2930" s="811"/>
      <c r="I2930" s="811"/>
      <c r="J2930" s="811"/>
      <c r="K2930" s="811"/>
      <c r="L2930" s="811"/>
      <c r="M2930" s="811"/>
      <c r="N2930" s="811"/>
      <c r="O2930" s="811"/>
      <c r="P2930" s="811"/>
      <c r="Q2930" s="811"/>
      <c r="R2930" s="811"/>
      <c r="S2930" s="811"/>
      <c r="T2930" s="811"/>
      <c r="U2930" s="811"/>
      <c r="V2930" s="811"/>
      <c r="W2930" s="811"/>
      <c r="X2930" s="811"/>
      <c r="Y2930" s="811"/>
      <c r="Z2930" s="811"/>
      <c r="AA2930" s="811"/>
      <c r="AB2930" s="811"/>
      <c r="AC2930" s="811"/>
      <c r="AD2930" s="811"/>
      <c r="AE2930" s="811"/>
      <c r="AF2930" s="164"/>
      <c r="AG2930" s="164"/>
      <c r="AH2930" s="164"/>
      <c r="AI2930" s="164"/>
      <c r="AJ2930" s="164"/>
      <c r="AK2930" s="164"/>
      <c r="AL2930" s="164"/>
      <c r="AM2930" s="164"/>
      <c r="AN2930" s="164"/>
      <c r="AO2930" s="164"/>
      <c r="AP2930" s="164"/>
      <c r="AQ2930" s="164"/>
      <c r="AR2930" s="164"/>
      <c r="AS2930" s="164"/>
      <c r="AT2930" s="164"/>
      <c r="AU2930" s="164"/>
      <c r="AV2930" s="164"/>
      <c r="AW2930" s="164"/>
      <c r="AX2930" s="164"/>
      <c r="AY2930" s="164"/>
      <c r="AZ2930" s="164"/>
      <c r="BA2930" s="164"/>
    </row>
    <row r="2931" spans="1:53" ht="15" customHeight="1">
      <c r="A2931" s="57"/>
      <c r="B2931" s="807" t="str">
        <f>IF(DR2669&lt;&gt;"",DR2669,IF(OR(AM2671&gt;0),"Favor de revisar la suma y consistencia de totales y/o subtotales por filas (numéricos y NS)",""))</f>
        <v/>
      </c>
      <c r="C2931" s="807"/>
      <c r="D2931" s="807"/>
      <c r="E2931" s="807"/>
      <c r="F2931" s="807"/>
      <c r="G2931" s="807"/>
      <c r="H2931" s="807"/>
      <c r="I2931" s="807"/>
      <c r="J2931" s="807"/>
      <c r="K2931" s="807"/>
      <c r="L2931" s="807"/>
      <c r="M2931" s="807"/>
      <c r="N2931" s="807"/>
      <c r="O2931" s="807"/>
      <c r="P2931" s="807"/>
      <c r="Q2931" s="807"/>
      <c r="R2931" s="807"/>
      <c r="S2931" s="807"/>
      <c r="T2931" s="807"/>
      <c r="U2931" s="807"/>
      <c r="V2931" s="807"/>
      <c r="W2931" s="807"/>
      <c r="X2931" s="807"/>
      <c r="Y2931" s="807"/>
      <c r="Z2931" s="807"/>
      <c r="AA2931" s="807"/>
      <c r="AB2931" s="807"/>
      <c r="AC2931" s="807"/>
      <c r="AD2931" s="807"/>
      <c r="AE2931" s="164"/>
      <c r="AF2931" s="164"/>
      <c r="AG2931" s="790" t="s">
        <v>5313</v>
      </c>
      <c r="AH2931" s="790"/>
      <c r="AI2931" s="164"/>
      <c r="AJ2931" s="164"/>
      <c r="AK2931" s="164"/>
      <c r="AL2931" s="164"/>
      <c r="AM2931" s="164"/>
      <c r="AN2931" s="164"/>
      <c r="AO2931" s="164"/>
      <c r="AP2931" s="164"/>
      <c r="AQ2931" s="164"/>
      <c r="AR2931" s="164"/>
      <c r="AS2931" s="164"/>
      <c r="AT2931" s="164"/>
      <c r="AU2931" s="164"/>
      <c r="AV2931" s="164"/>
      <c r="AW2931" s="164"/>
      <c r="AX2931" s="164"/>
      <c r="AY2931" s="164"/>
      <c r="AZ2931" s="164"/>
      <c r="BA2931" s="164"/>
    </row>
    <row r="2932" spans="1:53" ht="15" customHeight="1">
      <c r="A2932" s="57"/>
      <c r="B2932" s="26"/>
      <c r="C2932" s="26"/>
      <c r="D2932" s="26"/>
      <c r="E2932" s="26"/>
      <c r="F2932" s="26"/>
      <c r="G2932" s="26"/>
      <c r="H2932" s="26"/>
      <c r="I2932" s="26"/>
      <c r="J2932" s="26"/>
      <c r="K2932" s="26"/>
      <c r="L2932" s="26"/>
      <c r="M2932" s="26"/>
      <c r="N2932" s="26"/>
      <c r="O2932" s="26"/>
      <c r="P2932" s="26"/>
      <c r="Q2932" s="26"/>
      <c r="R2932" s="26"/>
      <c r="S2932" s="26"/>
      <c r="T2932" s="26"/>
      <c r="U2932" s="26"/>
      <c r="V2932" s="26"/>
      <c r="W2932" s="26"/>
      <c r="X2932" s="26"/>
      <c r="Y2932" s="26"/>
      <c r="Z2932" s="26"/>
      <c r="AA2932" s="26"/>
      <c r="AB2932" s="26"/>
      <c r="AC2932" s="26"/>
      <c r="AD2932" s="26"/>
      <c r="AE2932" s="164"/>
      <c r="AF2932" s="164"/>
      <c r="AG2932" s="418"/>
      <c r="AH2932" s="418" t="s">
        <v>5936</v>
      </c>
      <c r="AI2932" s="164"/>
      <c r="AJ2932" s="164"/>
      <c r="AK2932" s="164"/>
      <c r="AL2932" s="164"/>
      <c r="AM2932" s="164"/>
      <c r="AN2932" s="164"/>
      <c r="AO2932" s="164"/>
      <c r="AP2932" s="164"/>
      <c r="AQ2932" s="164"/>
      <c r="AR2932" s="164"/>
      <c r="AS2932" s="164"/>
      <c r="AT2932" s="164"/>
      <c r="AU2932" s="164"/>
      <c r="AV2932" s="164"/>
      <c r="AW2932" s="164"/>
      <c r="AX2932" s="164"/>
      <c r="AY2932" s="164"/>
      <c r="AZ2932" s="164"/>
      <c r="BA2932" s="164"/>
    </row>
    <row r="2933" spans="1:53" ht="24" customHeight="1">
      <c r="A2933" s="50" t="s">
        <v>5937</v>
      </c>
      <c r="B2933" s="864" t="s">
        <v>5938</v>
      </c>
      <c r="C2933" s="864"/>
      <c r="D2933" s="864"/>
      <c r="E2933" s="864"/>
      <c r="F2933" s="864"/>
      <c r="G2933" s="864"/>
      <c r="H2933" s="864"/>
      <c r="I2933" s="864"/>
      <c r="J2933" s="864"/>
      <c r="K2933" s="864"/>
      <c r="L2933" s="864"/>
      <c r="M2933" s="864"/>
      <c r="N2933" s="864"/>
      <c r="O2933" s="864"/>
      <c r="P2933" s="864"/>
      <c r="Q2933" s="864"/>
      <c r="R2933" s="864"/>
      <c r="S2933" s="864"/>
      <c r="T2933" s="864"/>
      <c r="U2933" s="864"/>
      <c r="V2933" s="864"/>
      <c r="W2933" s="864"/>
      <c r="X2933" s="864"/>
      <c r="Y2933" s="864"/>
      <c r="Z2933" s="864"/>
      <c r="AA2933" s="864"/>
      <c r="AB2933" s="864"/>
      <c r="AC2933" s="864"/>
      <c r="AD2933" s="864"/>
      <c r="AE2933" s="164"/>
      <c r="AF2933" s="164"/>
      <c r="AG2933" s="426" t="s">
        <v>5939</v>
      </c>
      <c r="AH2933">
        <f>IF(SUM($M$2405)=0,0,1)</f>
        <v>0</v>
      </c>
      <c r="AI2933" s="164"/>
      <c r="AJ2933" s="164"/>
      <c r="AK2933" s="164"/>
      <c r="AL2933" s="164"/>
      <c r="AM2933" s="164"/>
      <c r="AN2933" s="164"/>
      <c r="AO2933" s="164"/>
      <c r="AP2933" s="164"/>
      <c r="AQ2933" s="164"/>
      <c r="AR2933" s="164"/>
      <c r="AS2933" s="164"/>
      <c r="AT2933" s="164"/>
      <c r="AU2933" s="164"/>
      <c r="AV2933" s="164"/>
      <c r="AW2933" s="164"/>
      <c r="AX2933" s="164"/>
      <c r="AY2933" s="164"/>
      <c r="AZ2933" s="164"/>
      <c r="BA2933" s="164"/>
    </row>
    <row r="2934" spans="1:53" customFormat="1" ht="24" customHeight="1">
      <c r="A2934" s="22"/>
      <c r="B2934" s="52"/>
      <c r="C2934" s="876" t="s">
        <v>5940</v>
      </c>
      <c r="D2934" s="876"/>
      <c r="E2934" s="876"/>
      <c r="F2934" s="876"/>
      <c r="G2934" s="876"/>
      <c r="H2934" s="876"/>
      <c r="I2934" s="876"/>
      <c r="J2934" s="876"/>
      <c r="K2934" s="876"/>
      <c r="L2934" s="876"/>
      <c r="M2934" s="876"/>
      <c r="N2934" s="876"/>
      <c r="O2934" s="876"/>
      <c r="P2934" s="876"/>
      <c r="Q2934" s="876"/>
      <c r="R2934" s="876"/>
      <c r="S2934" s="876"/>
      <c r="T2934" s="876"/>
      <c r="U2934" s="876"/>
      <c r="V2934" s="876"/>
      <c r="W2934" s="876"/>
      <c r="X2934" s="876"/>
      <c r="Y2934" s="876"/>
      <c r="Z2934" s="876"/>
      <c r="AA2934" s="876"/>
      <c r="AB2934" s="876"/>
      <c r="AC2934" s="876"/>
      <c r="AD2934" s="876"/>
      <c r="AG2934" s="427" t="s">
        <v>5941</v>
      </c>
      <c r="AH2934">
        <f>IF(SUM($M$2669)=0,0,1)</f>
        <v>0</v>
      </c>
    </row>
    <row r="2935" spans="1:53" ht="36" customHeight="1">
      <c r="A2935" s="50"/>
      <c r="B2935" s="52"/>
      <c r="C2935" s="861" t="s">
        <v>5942</v>
      </c>
      <c r="D2935" s="861"/>
      <c r="E2935" s="861"/>
      <c r="F2935" s="861"/>
      <c r="G2935" s="861"/>
      <c r="H2935" s="861"/>
      <c r="I2935" s="861"/>
      <c r="J2935" s="861"/>
      <c r="K2935" s="861"/>
      <c r="L2935" s="861"/>
      <c r="M2935" s="861"/>
      <c r="N2935" s="861"/>
      <c r="O2935" s="861"/>
      <c r="P2935" s="861"/>
      <c r="Q2935" s="861"/>
      <c r="R2935" s="861"/>
      <c r="S2935" s="861"/>
      <c r="T2935" s="861"/>
      <c r="U2935" s="861"/>
      <c r="V2935" s="861"/>
      <c r="W2935" s="861"/>
      <c r="X2935" s="861"/>
      <c r="Y2935" s="861"/>
      <c r="Z2935" s="861"/>
      <c r="AA2935" s="861"/>
      <c r="AB2935" s="861"/>
      <c r="AC2935" s="861"/>
      <c r="AD2935" s="861"/>
      <c r="AE2935" s="164"/>
      <c r="AF2935" s="164"/>
      <c r="AG2935" s="164"/>
      <c r="AH2935" s="164"/>
      <c r="AI2935" s="164"/>
      <c r="AJ2935" s="164"/>
      <c r="AK2935" s="164"/>
      <c r="AL2935" s="164"/>
      <c r="AM2935" s="164"/>
      <c r="AN2935" s="164"/>
      <c r="AO2935" s="164"/>
      <c r="AP2935" s="164"/>
      <c r="AQ2935" s="164"/>
      <c r="AR2935" s="164"/>
      <c r="AS2935" s="164"/>
      <c r="AT2935" s="164"/>
      <c r="AU2935" s="164"/>
      <c r="AV2935" s="164"/>
      <c r="AW2935" s="164"/>
      <c r="AX2935" s="164"/>
      <c r="AY2935" s="164"/>
      <c r="AZ2935" s="164"/>
      <c r="BA2935" s="164"/>
    </row>
    <row r="2936" spans="1:53" ht="36" customHeight="1">
      <c r="A2936" s="50"/>
      <c r="B2936" s="52"/>
      <c r="C2936" s="876" t="s">
        <v>5943</v>
      </c>
      <c r="D2936" s="876"/>
      <c r="E2936" s="876"/>
      <c r="F2936" s="876"/>
      <c r="G2936" s="876"/>
      <c r="H2936" s="876"/>
      <c r="I2936" s="876"/>
      <c r="J2936" s="876"/>
      <c r="K2936" s="876"/>
      <c r="L2936" s="876"/>
      <c r="M2936" s="876"/>
      <c r="N2936" s="876"/>
      <c r="O2936" s="876"/>
      <c r="P2936" s="876"/>
      <c r="Q2936" s="876"/>
      <c r="R2936" s="876"/>
      <c r="S2936" s="876"/>
      <c r="T2936" s="876"/>
      <c r="U2936" s="876"/>
      <c r="V2936" s="876"/>
      <c r="W2936" s="876"/>
      <c r="X2936" s="876"/>
      <c r="Y2936" s="876"/>
      <c r="Z2936" s="876"/>
      <c r="AA2936" s="876"/>
      <c r="AB2936" s="876"/>
      <c r="AC2936" s="876"/>
      <c r="AD2936" s="876"/>
      <c r="AE2936" s="164"/>
      <c r="AF2936" s="164"/>
      <c r="AG2936" s="164"/>
      <c r="AH2936" s="164"/>
      <c r="AI2936" s="164"/>
      <c r="AJ2936" s="164"/>
      <c r="AK2936" s="164"/>
      <c r="AL2936" s="164"/>
      <c r="AM2936" s="164"/>
      <c r="AN2936" s="164"/>
      <c r="AO2936" s="164"/>
      <c r="AP2936" s="164"/>
      <c r="AQ2936" s="164"/>
      <c r="AR2936" s="164"/>
      <c r="AS2936" s="164"/>
      <c r="AT2936" s="164"/>
      <c r="AU2936" s="164"/>
      <c r="AV2936" s="164"/>
      <c r="AW2936" s="164"/>
      <c r="AX2936" s="164"/>
      <c r="AY2936" s="164"/>
      <c r="AZ2936" s="164"/>
      <c r="BA2936" s="164"/>
    </row>
    <row r="2937" spans="1:53" ht="48" customHeight="1">
      <c r="A2937" s="50"/>
      <c r="B2937" s="52"/>
      <c r="C2937" s="861" t="s">
        <v>5944</v>
      </c>
      <c r="D2937" s="861"/>
      <c r="E2937" s="861"/>
      <c r="F2937" s="861"/>
      <c r="G2937" s="861"/>
      <c r="H2937" s="861"/>
      <c r="I2937" s="861"/>
      <c r="J2937" s="861"/>
      <c r="K2937" s="861"/>
      <c r="L2937" s="861"/>
      <c r="M2937" s="861"/>
      <c r="N2937" s="861"/>
      <c r="O2937" s="861"/>
      <c r="P2937" s="861"/>
      <c r="Q2937" s="861"/>
      <c r="R2937" s="861"/>
      <c r="S2937" s="861"/>
      <c r="T2937" s="861"/>
      <c r="U2937" s="861"/>
      <c r="V2937" s="861"/>
      <c r="W2937" s="861"/>
      <c r="X2937" s="861"/>
      <c r="Y2937" s="861"/>
      <c r="Z2937" s="861"/>
      <c r="AA2937" s="861"/>
      <c r="AB2937" s="861"/>
      <c r="AC2937" s="861"/>
      <c r="AD2937" s="861"/>
      <c r="AE2937" s="164"/>
      <c r="AF2937" s="164"/>
      <c r="AG2937" s="164"/>
      <c r="AH2937" s="164"/>
      <c r="AI2937" s="164"/>
      <c r="AJ2937" s="164"/>
      <c r="AK2937" s="164"/>
      <c r="AL2937" s="164"/>
      <c r="AM2937" s="164"/>
      <c r="AN2937" s="164"/>
      <c r="AO2937" s="164"/>
      <c r="AP2937" s="164"/>
      <c r="AQ2937" s="164"/>
      <c r="AR2937" s="164"/>
      <c r="AS2937" s="164"/>
      <c r="AT2937" s="164"/>
      <c r="AU2937" s="164"/>
      <c r="AV2937" s="164"/>
      <c r="AW2937" s="164"/>
      <c r="AX2937" s="164"/>
      <c r="AY2937" s="164"/>
      <c r="AZ2937" s="164"/>
      <c r="BA2937" s="164"/>
    </row>
    <row r="2938" spans="1:53" ht="15" customHeight="1">
      <c r="A2938" s="57"/>
      <c r="B2938" s="26"/>
      <c r="C2938" s="26"/>
      <c r="D2938" s="26"/>
      <c r="E2938" s="26"/>
      <c r="F2938" s="26"/>
      <c r="G2938" s="26"/>
      <c r="H2938" s="26"/>
      <c r="I2938" s="26"/>
      <c r="J2938" s="26"/>
      <c r="K2938" s="26"/>
      <c r="L2938" s="26"/>
      <c r="M2938" s="26"/>
      <c r="N2938" s="26"/>
      <c r="O2938" s="26"/>
      <c r="P2938" s="26"/>
      <c r="Q2938" s="26"/>
      <c r="R2938" s="26"/>
      <c r="S2938" s="26"/>
      <c r="T2938" s="26"/>
      <c r="U2938" s="26"/>
      <c r="V2938" s="26"/>
      <c r="W2938" s="26"/>
      <c r="X2938" s="26"/>
      <c r="Y2938" s="26"/>
      <c r="Z2938" s="26"/>
      <c r="AA2938" s="26"/>
      <c r="AB2938" s="26"/>
      <c r="AC2938" s="26"/>
      <c r="AD2938" s="26"/>
      <c r="AE2938" s="164"/>
      <c r="AF2938" s="164"/>
      <c r="AG2938" s="164"/>
      <c r="AH2938" s="164"/>
      <c r="AI2938" s="164"/>
      <c r="AJ2938" s="164"/>
      <c r="AK2938" s="164"/>
      <c r="AL2938" s="164"/>
      <c r="AM2938" s="164"/>
      <c r="AN2938" s="164"/>
      <c r="AO2938" s="164"/>
      <c r="AP2938" s="164"/>
      <c r="AQ2938" s="164"/>
      <c r="AR2938" s="164"/>
      <c r="AS2938" s="164"/>
      <c r="AT2938" s="164"/>
      <c r="AU2938" s="164"/>
      <c r="AV2938" s="164"/>
      <c r="AW2938" s="164"/>
      <c r="AX2938" s="164"/>
      <c r="AY2938" s="164"/>
      <c r="AZ2938" s="164"/>
      <c r="BA2938" s="164"/>
    </row>
    <row r="2939" spans="1:53" ht="15" customHeight="1">
      <c r="A2939" s="57"/>
      <c r="B2939" s="26"/>
      <c r="C2939" s="78" t="s">
        <v>5833</v>
      </c>
      <c r="D2939" s="26"/>
      <c r="E2939" s="26"/>
      <c r="F2939" s="26"/>
      <c r="G2939" s="26"/>
      <c r="H2939" s="26"/>
      <c r="I2939" s="26"/>
      <c r="J2939" s="26"/>
      <c r="K2939" s="26"/>
      <c r="L2939" s="26"/>
      <c r="M2939" s="26"/>
      <c r="N2939" s="26"/>
      <c r="O2939" s="26"/>
      <c r="P2939" s="26"/>
      <c r="Q2939" s="26"/>
      <c r="R2939" s="26"/>
      <c r="S2939" s="26"/>
      <c r="T2939" s="26"/>
      <c r="U2939" s="26"/>
      <c r="V2939" s="26"/>
      <c r="W2939" s="26"/>
      <c r="X2939" s="26"/>
      <c r="Y2939" s="26"/>
      <c r="Z2939" s="26"/>
      <c r="AA2939" s="26"/>
      <c r="AB2939" s="26"/>
      <c r="AC2939" s="26"/>
      <c r="AD2939" s="26"/>
      <c r="AE2939" s="164"/>
      <c r="AF2939" s="164"/>
      <c r="AG2939" s="164"/>
      <c r="AH2939" s="164"/>
      <c r="AI2939" s="164"/>
      <c r="AJ2939" s="164"/>
      <c r="AK2939" s="164"/>
      <c r="AL2939" s="164"/>
      <c r="AM2939" s="164"/>
      <c r="AN2939" s="164"/>
      <c r="AO2939" s="164"/>
      <c r="AP2939" s="164"/>
      <c r="AQ2939" s="164"/>
      <c r="AR2939" s="164"/>
      <c r="AS2939" s="164"/>
      <c r="AT2939" s="164"/>
      <c r="AU2939" s="164"/>
      <c r="AV2939" s="164"/>
      <c r="AW2939" s="164"/>
      <c r="AX2939" s="164"/>
      <c r="AY2939" s="164"/>
      <c r="AZ2939" s="164"/>
      <c r="BA2939" s="164"/>
    </row>
    <row r="2940" spans="1:53" ht="15" customHeight="1">
      <c r="A2940" s="57"/>
      <c r="B2940" s="26"/>
      <c r="C2940" s="81"/>
      <c r="D2940" s="26"/>
      <c r="E2940" s="26"/>
      <c r="F2940" s="26"/>
      <c r="G2940" s="26"/>
      <c r="H2940" s="26"/>
      <c r="I2940" s="26"/>
      <c r="J2940" s="26"/>
      <c r="K2940" s="26"/>
      <c r="L2940" s="26"/>
      <c r="M2940" s="26"/>
      <c r="N2940" s="26"/>
      <c r="O2940" s="26"/>
      <c r="P2940" s="26"/>
      <c r="Q2940" s="26"/>
      <c r="R2940" s="26"/>
      <c r="S2940" s="26"/>
      <c r="T2940" s="26"/>
      <c r="U2940" s="26"/>
      <c r="V2940" s="26"/>
      <c r="W2940" s="26"/>
      <c r="X2940" s="26"/>
      <c r="Y2940" s="26"/>
      <c r="Z2940" s="26"/>
      <c r="AA2940" s="26"/>
      <c r="AB2940" s="26"/>
      <c r="AC2940" s="26"/>
      <c r="AD2940" s="26"/>
      <c r="AE2940" s="164"/>
      <c r="AF2940" s="164"/>
      <c r="AG2940" s="164"/>
      <c r="AH2940" s="164"/>
      <c r="AI2940" s="164"/>
      <c r="AJ2940" s="164"/>
      <c r="AK2940" s="164"/>
      <c r="AL2940" s="164"/>
      <c r="AM2940" s="164"/>
      <c r="AN2940" s="164"/>
      <c r="AO2940" s="164"/>
      <c r="AP2940" s="793" t="s">
        <v>5314</v>
      </c>
      <c r="AQ2940" s="793"/>
      <c r="AR2940" s="793"/>
      <c r="AS2940" s="793"/>
      <c r="AT2940" s="793"/>
      <c r="AU2940" s="793"/>
      <c r="AV2940" s="793"/>
      <c r="AW2940" s="793"/>
      <c r="AX2940" s="793"/>
      <c r="AY2940" s="793"/>
      <c r="AZ2940" s="164"/>
      <c r="BA2940" s="164"/>
    </row>
    <row r="2941" spans="1:53" customFormat="1" ht="15" customHeight="1">
      <c r="A2941" s="22"/>
      <c r="B2941" s="54"/>
      <c r="C2941" s="710" t="s">
        <v>5945</v>
      </c>
      <c r="D2941" s="710"/>
      <c r="E2941" s="710"/>
      <c r="F2941" s="710"/>
      <c r="G2941" s="710"/>
      <c r="H2941" s="710"/>
      <c r="I2941" s="710"/>
      <c r="J2941" s="710"/>
      <c r="K2941" s="710"/>
      <c r="L2941" s="710"/>
      <c r="M2941" s="710" t="s">
        <v>5946</v>
      </c>
      <c r="N2941" s="710"/>
      <c r="O2941" s="710"/>
      <c r="P2941" s="710"/>
      <c r="Q2941" s="710"/>
      <c r="R2941" s="710"/>
      <c r="S2941" s="710"/>
      <c r="T2941" s="710"/>
      <c r="U2941" s="710"/>
      <c r="V2941" s="710"/>
      <c r="W2941" s="710"/>
      <c r="X2941" s="710"/>
      <c r="Y2941" s="710"/>
      <c r="Z2941" s="710"/>
      <c r="AA2941" s="710"/>
      <c r="AB2941" s="710"/>
      <c r="AC2941" s="710"/>
      <c r="AD2941" s="710"/>
      <c r="AM2941" s="351" t="s">
        <v>5313</v>
      </c>
      <c r="AN2941" s="791" t="s">
        <v>5080</v>
      </c>
      <c r="AO2941" s="792"/>
      <c r="AP2941" s="793" t="s">
        <v>5947</v>
      </c>
      <c r="AQ2941" s="793"/>
      <c r="AR2941" s="793"/>
      <c r="AS2941" s="793"/>
      <c r="AT2941" s="793"/>
      <c r="AU2941" s="793"/>
      <c r="AV2941" s="793"/>
      <c r="AW2941" s="793"/>
      <c r="AX2941" s="793"/>
      <c r="AY2941" s="793"/>
      <c r="AZ2941" s="794" t="s">
        <v>5081</v>
      </c>
      <c r="BA2941" s="795"/>
    </row>
    <row r="2942" spans="1:53" customFormat="1" ht="108" customHeight="1">
      <c r="A2942" s="22"/>
      <c r="B2942" s="54"/>
      <c r="C2942" s="710"/>
      <c r="D2942" s="710"/>
      <c r="E2942" s="710"/>
      <c r="F2942" s="710"/>
      <c r="G2942" s="710"/>
      <c r="H2942" s="710"/>
      <c r="I2942" s="710"/>
      <c r="J2942" s="710"/>
      <c r="K2942" s="710"/>
      <c r="L2942" s="710"/>
      <c r="M2942" s="710" t="s">
        <v>5362</v>
      </c>
      <c r="N2942" s="710"/>
      <c r="O2942" s="883" t="s">
        <v>5755</v>
      </c>
      <c r="P2942" s="883"/>
      <c r="Q2942" s="883" t="s">
        <v>5756</v>
      </c>
      <c r="R2942" s="883"/>
      <c r="S2942" s="883" t="s">
        <v>5757</v>
      </c>
      <c r="T2942" s="883"/>
      <c r="U2942" s="883" t="s">
        <v>5770</v>
      </c>
      <c r="V2942" s="883"/>
      <c r="W2942" s="883" t="s">
        <v>5771</v>
      </c>
      <c r="X2942" s="883"/>
      <c r="Y2942" s="883" t="s">
        <v>5772</v>
      </c>
      <c r="Z2942" s="883"/>
      <c r="AA2942" s="883" t="s">
        <v>5773</v>
      </c>
      <c r="AB2942" s="883"/>
      <c r="AC2942" s="883" t="s">
        <v>5636</v>
      </c>
      <c r="AD2942" s="883"/>
      <c r="AG2942" s="287" t="s">
        <v>5088</v>
      </c>
      <c r="AH2942" s="288" t="s">
        <v>5369</v>
      </c>
      <c r="AI2942" s="289" t="s">
        <v>5089</v>
      </c>
      <c r="AJ2942" s="290" t="s">
        <v>5523</v>
      </c>
      <c r="AK2942" s="291" t="s">
        <v>5524</v>
      </c>
      <c r="AL2942" s="297" t="s">
        <v>5089</v>
      </c>
      <c r="AM2942" s="352" t="s">
        <v>5663</v>
      </c>
      <c r="AN2942" s="430" t="s">
        <v>5948</v>
      </c>
      <c r="AO2942" s="439" t="s">
        <v>5949</v>
      </c>
      <c r="AP2942" s="442" t="s">
        <v>5950</v>
      </c>
      <c r="AQ2942" s="441" t="s">
        <v>5951</v>
      </c>
      <c r="AR2942" s="437" t="s">
        <v>5796</v>
      </c>
      <c r="AS2942" s="436" t="s">
        <v>5952</v>
      </c>
      <c r="AT2942" s="437" t="s">
        <v>5953</v>
      </c>
      <c r="AU2942" s="436" t="s">
        <v>5954</v>
      </c>
      <c r="AV2942" s="437" t="s">
        <v>5801</v>
      </c>
      <c r="AW2942" s="436" t="s">
        <v>5955</v>
      </c>
      <c r="AX2942" s="437" t="s">
        <v>5368</v>
      </c>
      <c r="AY2942" s="436" t="s">
        <v>5369</v>
      </c>
      <c r="AZ2942" s="446" t="s">
        <v>5956</v>
      </c>
      <c r="BA2942" s="445" t="s">
        <v>5957</v>
      </c>
    </row>
    <row r="2943" spans="1:53" customFormat="1" ht="36" customHeight="1">
      <c r="A2943" s="22"/>
      <c r="B2943" s="26"/>
      <c r="C2943" s="153" t="s">
        <v>5008</v>
      </c>
      <c r="D2943" s="852" t="s">
        <v>5835</v>
      </c>
      <c r="E2943" s="853"/>
      <c r="F2943" s="853"/>
      <c r="G2943" s="853"/>
      <c r="H2943" s="853"/>
      <c r="I2943" s="853"/>
      <c r="J2943" s="853"/>
      <c r="K2943" s="853"/>
      <c r="L2943" s="854"/>
      <c r="M2943" s="713"/>
      <c r="N2943" s="715"/>
      <c r="O2943" s="713"/>
      <c r="P2943" s="715"/>
      <c r="Q2943" s="713"/>
      <c r="R2943" s="715"/>
      <c r="S2943" s="713"/>
      <c r="T2943" s="715"/>
      <c r="U2943" s="713"/>
      <c r="V2943" s="715"/>
      <c r="W2943" s="713"/>
      <c r="X2943" s="715"/>
      <c r="Y2943" s="713"/>
      <c r="Z2943" s="715"/>
      <c r="AA2943" s="713"/>
      <c r="AB2943" s="715"/>
      <c r="AC2943" s="713"/>
      <c r="AD2943" s="715"/>
      <c r="AG2943" s="199">
        <f>IF(COUNTA(M2943:AD2953)=0,0,IF(AND($AH$2933=0,COUNTA(M2943:AD2953)=0),0,IF(AND($AH$2933&gt;0,COUNTA(M2943:AD2953)=99),0,1)))</f>
        <v>0</v>
      </c>
      <c r="AH2943" s="293">
        <f>M2943</f>
        <v>0</v>
      </c>
      <c r="AI2943" s="294">
        <f>COUNTIF(O2943:AD2943,"NS")</f>
        <v>0</v>
      </c>
      <c r="AJ2943" s="295">
        <f>SUM(O2943:AD2943)</f>
        <v>0</v>
      </c>
      <c r="AK2943" s="296">
        <f>IF(OR(AND(AH2943=0, AI2943&gt;0),AND(AH2943="NS", AJ2943&gt;0), AND(AH2943="NS", AI2943=0, AJ2943=0)), 1, IF(OR(AND(AH2943&gt;0, AI2943&gt;1,AH2943&gt;AJ2943), AND(AH2943="NS", AI2943=2), AND(AH2943="NS", AJ2943=0, AI2943&gt;0), AH2943=AJ2943), 0, 1))</f>
        <v>0</v>
      </c>
      <c r="AL2943" s="298">
        <f>COUNTIF(M2943:AD2943,"NS")</f>
        <v>0</v>
      </c>
      <c r="AM2943" s="351">
        <f>IF(AND(AH2933=0,COUNTA(M2943:AD2953)&gt;0),1,0)</f>
        <v>0</v>
      </c>
      <c r="AN2943" s="431" t="s">
        <v>5958</v>
      </c>
      <c r="AO2943" s="428">
        <f>IF(OR(O2954="NS",O2985="NS",V2075="NS"),0,IF(AND(O2954="NA",O2985="NA",V2075="NA"),0,IF(SUM(O2954,O2985)&gt;=V2075,0,1)))</f>
        <v>0</v>
      </c>
      <c r="AP2943" s="443">
        <v>1</v>
      </c>
      <c r="AQ2943" s="433">
        <f>IF(OR(O2943="NS",$V$2075="NS"),0,IF(AND(O2943="NA",$V$2075="NA"),0,IF(O2943&lt;=$V$2075,0,1)))</f>
        <v>0</v>
      </c>
      <c r="AR2943" s="434">
        <f>IF(OR(Q2943="NS",$Y$2075="NS"),0,IF(AND(Q2943="NA",$Y$2075="NA"),0,IF(Q2943&lt;=$Y$2075,0,1)))</f>
        <v>0</v>
      </c>
      <c r="AS2943" s="433">
        <f>IF(OR(S2943="NS",$AB$2075="NS"),0,IF(AND(S2943="NA",$AB$2075="NA"),0,IF(S2943&lt;=$AB$2075,0,1)))</f>
        <v>0</v>
      </c>
      <c r="AT2943" s="434">
        <f>IF(OR(U2943="NS",$P$2201="NS"),0,IF(AND(U2943="NA",$P$2201="NA"),0,IF(U2943&lt;=$P$2201,0,1)))</f>
        <v>0</v>
      </c>
      <c r="AU2943" s="433">
        <f>IF(OR(W2943="NS",$S$2201="NS"),0,IF(AND(W2943="NA",$S$2201="NA"),0,IF(W2943&lt;=$S$2201,0,1)))</f>
        <v>0</v>
      </c>
      <c r="AV2943" s="434">
        <f>IF(OR(Y2943="NS",$V$2201="NS"),0,IF(AND(Y2943="NA",$V$2201="NA"),0,IF(Y2943&lt;=$V$2201,0,1)))</f>
        <v>0</v>
      </c>
      <c r="AW2943" s="433">
        <f>IF(OR(AA2943="NS",$Y$2201="NS"),0,IF(AND(AA2943="NA",$Y$2201="NA"),0,IF(AA2943&lt;=$Y$2201,0,1)))</f>
        <v>0</v>
      </c>
      <c r="AX2943" s="434">
        <f>IF(OR(AC2943="NS",$AB$2201="NS"),0,IF(AND(AC2943="NA",$AB$2201="NA"),0,IF(AC2943&lt;=$AB$2201,0,1)))</f>
        <v>0</v>
      </c>
      <c r="AY2943" s="433">
        <f>IF(OR(M2943="NS",$S$2075="NS"),0,IF(AND(M2943="NA",$S$2075="NA"),0,IF(M2943&lt;=$S$2075,0,1)))</f>
        <v>0</v>
      </c>
      <c r="AZ2943" s="447">
        <v>1</v>
      </c>
      <c r="BA2943" s="444">
        <f>IF(AND(M2943="NS",P2405="NS"),0,IF(AND(M2943="NA",P2405="NA"),0,IF(M2943=P2405,0,1)))</f>
        <v>0</v>
      </c>
    </row>
    <row r="2944" spans="1:53" customFormat="1" ht="24" customHeight="1">
      <c r="A2944" s="22"/>
      <c r="B2944" s="26"/>
      <c r="C2944" s="154" t="s">
        <v>5010</v>
      </c>
      <c r="D2944" s="852" t="s">
        <v>5836</v>
      </c>
      <c r="E2944" s="853"/>
      <c r="F2944" s="853"/>
      <c r="G2944" s="853"/>
      <c r="H2944" s="853"/>
      <c r="I2944" s="853"/>
      <c r="J2944" s="853"/>
      <c r="K2944" s="853"/>
      <c r="L2944" s="854"/>
      <c r="M2944" s="713"/>
      <c r="N2944" s="715"/>
      <c r="O2944" s="713"/>
      <c r="P2944" s="715"/>
      <c r="Q2944" s="713"/>
      <c r="R2944" s="715"/>
      <c r="S2944" s="713"/>
      <c r="T2944" s="715"/>
      <c r="U2944" s="713"/>
      <c r="V2944" s="715"/>
      <c r="W2944" s="713"/>
      <c r="X2944" s="715"/>
      <c r="Y2944" s="713"/>
      <c r="Z2944" s="715"/>
      <c r="AA2944" s="713"/>
      <c r="AB2944" s="715"/>
      <c r="AC2944" s="713"/>
      <c r="AD2944" s="715"/>
      <c r="AH2944" s="293">
        <f t="shared" ref="AH2944:AH2953" si="1063">M2944</f>
        <v>0</v>
      </c>
      <c r="AI2944" s="294">
        <f t="shared" ref="AI2944:AI2953" si="1064">COUNTIF(O2944:AD2944,"NS")</f>
        <v>0</v>
      </c>
      <c r="AJ2944" s="295">
        <f t="shared" ref="AJ2944:AJ2953" si="1065">SUM(O2944:AD2944)</f>
        <v>0</v>
      </c>
      <c r="AK2944" s="296">
        <f t="shared" ref="AK2944:AK2953" si="1066">IF(OR(AND(AH2944=0, AI2944&gt;0),AND(AH2944="NS", AJ2944&gt;0), AND(AH2944="NS", AI2944=0, AJ2944=0)), 1, IF(OR(AND(AH2944&gt;0, AI2944&gt;1,AH2944&gt;AJ2944), AND(AH2944="NS", AI2944=2), AND(AH2944="NS", AJ2944=0, AI2944&gt;0), AH2944=AJ2944), 0, 1))</f>
        <v>0</v>
      </c>
      <c r="AL2944" s="298">
        <f t="shared" ref="AL2944:AL2953" si="1067">COUNTIF(M2944:AD2944,"NS")</f>
        <v>0</v>
      </c>
      <c r="AN2944" s="432" t="s">
        <v>5959</v>
      </c>
      <c r="AO2944" s="429">
        <f>IF(OR(Q2954="NS",Q2985="NS",Y2075="NS"),0,IF(AND(Q2954="NA",Q2985="NA",Y2075="NA"),0,IF(SUM(Q2954,Q2985)&gt;=Y2075,0,1)))</f>
        <v>0</v>
      </c>
      <c r="AP2944" s="438">
        <v>2</v>
      </c>
      <c r="AQ2944" s="433">
        <f t="shared" ref="AQ2944:AQ2953" si="1068">IF(OR(O2944="NS",$V$2075="NS"),0,IF(AND(O2944="NA",$V$2075="NA"),0,IF(O2944&lt;=$V$2075,0,1)))</f>
        <v>0</v>
      </c>
      <c r="AR2944" s="434">
        <f t="shared" ref="AR2944:AR2953" si="1069">IF(OR(Q2944="NS",$Y$2075="NS"),0,IF(AND(Q2944="NA",$Y$2075="NA"),0,IF(Q2944&lt;=$Y$2075,0,1)))</f>
        <v>0</v>
      </c>
      <c r="AS2944" s="433">
        <f t="shared" ref="AS2944:AS2953" si="1070">IF(OR(S2944="NS",$AB$2075="NS"),0,IF(AND(S2944="NA",$AB$2075="NA"),0,IF(S2944&lt;=$AB$2075,0,1)))</f>
        <v>0</v>
      </c>
      <c r="AT2944" s="434">
        <f t="shared" ref="AT2944:AT2953" si="1071">IF(OR(U2944="NS",$P$2201="NS"),0,IF(AND(U2944="NA",$P$2201="NA"),0,IF(U2944&lt;=$P$2201,0,1)))</f>
        <v>0</v>
      </c>
      <c r="AU2944" s="433">
        <f t="shared" ref="AU2944:AU2952" si="1072">IF(OR(W2944="NS",$S$2201="NS"),0,IF(AND(W2944="NA",$S$2201="NA"),0,IF(W2944&lt;=$S$2201,0,1)))</f>
        <v>0</v>
      </c>
      <c r="AV2944" s="434">
        <f t="shared" ref="AV2944:AV2953" si="1073">IF(OR(Y2944="NS",$V$2201="NS"),0,IF(AND(Y2944="NA",$V$2201="NA"),0,IF(Y2944&lt;=$V$2201,0,1)))</f>
        <v>0</v>
      </c>
      <c r="AW2944" s="433">
        <f t="shared" ref="AW2944:AW2953" si="1074">IF(OR(AA2944="NS",$Y$2201="NS"),0,IF(AND(AA2944="NA",$Y$2201="NA"),0,IF(AA2944&lt;=$Y$2201,0,1)))</f>
        <v>0</v>
      </c>
      <c r="AX2944" s="434">
        <f t="shared" ref="AX2944:AX2953" si="1075">IF(OR(AC2944="NS",$AB$2201="NS"),0,IF(AND(AC2944="NA",$AB$2201="NA"),0,IF(AC2944&lt;=$AB$2201,0,1)))</f>
        <v>0</v>
      </c>
      <c r="AY2944" s="433">
        <f t="shared" ref="AY2944:AY2953" si="1076">IF(OR(M2944="NS",$S$2075="NS"),0,IF(AND(M2944="NA",$S$2075="NA"),0,IF(M2944&lt;=$S$2075,0,1)))</f>
        <v>0</v>
      </c>
      <c r="AZ2944" s="250">
        <v>2</v>
      </c>
      <c r="BA2944" s="420">
        <f>IF(AND(M2944="NS",S2405="NS"),0,IF(AND(M2944="NA",S2405="NA"),0,IF(M2944=S2405,0,1)))</f>
        <v>0</v>
      </c>
    </row>
    <row r="2945" spans="1:53" customFormat="1" ht="24" customHeight="1">
      <c r="A2945" s="22"/>
      <c r="B2945" s="26"/>
      <c r="C2945" s="154" t="s">
        <v>5012</v>
      </c>
      <c r="D2945" s="852" t="s">
        <v>5837</v>
      </c>
      <c r="E2945" s="853"/>
      <c r="F2945" s="853"/>
      <c r="G2945" s="853"/>
      <c r="H2945" s="853"/>
      <c r="I2945" s="853"/>
      <c r="J2945" s="853"/>
      <c r="K2945" s="853"/>
      <c r="L2945" s="854"/>
      <c r="M2945" s="713"/>
      <c r="N2945" s="715"/>
      <c r="O2945" s="713"/>
      <c r="P2945" s="715"/>
      <c r="Q2945" s="713"/>
      <c r="R2945" s="715"/>
      <c r="S2945" s="713"/>
      <c r="T2945" s="715"/>
      <c r="U2945" s="713"/>
      <c r="V2945" s="715"/>
      <c r="W2945" s="713"/>
      <c r="X2945" s="715"/>
      <c r="Y2945" s="713"/>
      <c r="Z2945" s="715"/>
      <c r="AA2945" s="713"/>
      <c r="AB2945" s="715"/>
      <c r="AC2945" s="713"/>
      <c r="AD2945" s="715"/>
      <c r="AH2945" s="293">
        <f t="shared" si="1063"/>
        <v>0</v>
      </c>
      <c r="AI2945" s="294">
        <f t="shared" si="1064"/>
        <v>0</v>
      </c>
      <c r="AJ2945" s="295">
        <f t="shared" si="1065"/>
        <v>0</v>
      </c>
      <c r="AK2945" s="296">
        <f t="shared" si="1066"/>
        <v>0</v>
      </c>
      <c r="AL2945" s="298">
        <f t="shared" si="1067"/>
        <v>0</v>
      </c>
      <c r="AN2945" s="431" t="s">
        <v>5960</v>
      </c>
      <c r="AO2945" s="428">
        <f>IF(OR(S2954="NS",S2985="NS",AB2075="NS"),0,IF(AND(S2954="NA",S2985="NA",AB2075="NA"),0,IF(SUM(S2954,S2985)&gt;=AB2075,0,1)))</f>
        <v>0</v>
      </c>
      <c r="AP2945" s="443">
        <v>3</v>
      </c>
      <c r="AQ2945" s="433">
        <f t="shared" si="1068"/>
        <v>0</v>
      </c>
      <c r="AR2945" s="434">
        <f t="shared" si="1069"/>
        <v>0</v>
      </c>
      <c r="AS2945" s="433">
        <f t="shared" si="1070"/>
        <v>0</v>
      </c>
      <c r="AT2945" s="434">
        <f t="shared" si="1071"/>
        <v>0</v>
      </c>
      <c r="AU2945" s="433">
        <f t="shared" si="1072"/>
        <v>0</v>
      </c>
      <c r="AV2945" s="434">
        <f t="shared" si="1073"/>
        <v>0</v>
      </c>
      <c r="AW2945" s="433">
        <f t="shared" si="1074"/>
        <v>0</v>
      </c>
      <c r="AX2945" s="434">
        <f t="shared" si="1075"/>
        <v>0</v>
      </c>
      <c r="AY2945" s="433">
        <f t="shared" si="1076"/>
        <v>0</v>
      </c>
      <c r="AZ2945" s="447">
        <v>3</v>
      </c>
      <c r="BA2945" s="444">
        <f>IF(AND(M2945="NS",V2405="NS"),0,IF(AND(M2945="NA",V2405="NA"),0,IF(M2945=V2405,0,1)))</f>
        <v>0</v>
      </c>
    </row>
    <row r="2946" spans="1:53" customFormat="1" ht="36" customHeight="1">
      <c r="A2946" s="22"/>
      <c r="B2946" s="26"/>
      <c r="C2946" s="154" t="s">
        <v>5014</v>
      </c>
      <c r="D2946" s="852" t="s">
        <v>5838</v>
      </c>
      <c r="E2946" s="853"/>
      <c r="F2946" s="853"/>
      <c r="G2946" s="853"/>
      <c r="H2946" s="853"/>
      <c r="I2946" s="853"/>
      <c r="J2946" s="853"/>
      <c r="K2946" s="853"/>
      <c r="L2946" s="854"/>
      <c r="M2946" s="713"/>
      <c r="N2946" s="715"/>
      <c r="O2946" s="713"/>
      <c r="P2946" s="715"/>
      <c r="Q2946" s="713"/>
      <c r="R2946" s="715"/>
      <c r="S2946" s="713"/>
      <c r="T2946" s="715"/>
      <c r="U2946" s="713"/>
      <c r="V2946" s="715"/>
      <c r="W2946" s="713"/>
      <c r="X2946" s="715"/>
      <c r="Y2946" s="713"/>
      <c r="Z2946" s="715"/>
      <c r="AA2946" s="713"/>
      <c r="AB2946" s="715"/>
      <c r="AC2946" s="713"/>
      <c r="AD2946" s="715"/>
      <c r="AH2946" s="293">
        <f t="shared" si="1063"/>
        <v>0</v>
      </c>
      <c r="AI2946" s="294">
        <f t="shared" si="1064"/>
        <v>0</v>
      </c>
      <c r="AJ2946" s="295">
        <f t="shared" si="1065"/>
        <v>0</v>
      </c>
      <c r="AK2946" s="296">
        <f t="shared" si="1066"/>
        <v>0</v>
      </c>
      <c r="AL2946" s="298">
        <f t="shared" si="1067"/>
        <v>0</v>
      </c>
      <c r="AN2946" s="432" t="s">
        <v>5953</v>
      </c>
      <c r="AO2946" s="429">
        <f>IF(OR(U2954="NS",U2985="NS",P2201="NS"),0,IF(AND(U2954="NA",U2985="NA",P2201="NA"),0,IF(SUM(U2954,U2985)&gt;=P2201,0,1)))</f>
        <v>0</v>
      </c>
      <c r="AP2946" s="438">
        <v>4</v>
      </c>
      <c r="AQ2946" s="433">
        <f t="shared" si="1068"/>
        <v>0</v>
      </c>
      <c r="AR2946" s="434">
        <f t="shared" si="1069"/>
        <v>0</v>
      </c>
      <c r="AS2946" s="433">
        <f t="shared" si="1070"/>
        <v>0</v>
      </c>
      <c r="AT2946" s="434">
        <f t="shared" si="1071"/>
        <v>0</v>
      </c>
      <c r="AU2946" s="433">
        <f t="shared" si="1072"/>
        <v>0</v>
      </c>
      <c r="AV2946" s="434">
        <f t="shared" si="1073"/>
        <v>0</v>
      </c>
      <c r="AW2946" s="433">
        <f t="shared" si="1074"/>
        <v>0</v>
      </c>
      <c r="AX2946" s="434">
        <f t="shared" si="1075"/>
        <v>0</v>
      </c>
      <c r="AY2946" s="433">
        <f t="shared" si="1076"/>
        <v>0</v>
      </c>
      <c r="AZ2946" s="250">
        <v>4</v>
      </c>
      <c r="BA2946" s="420">
        <f>IF(AND(M2946="NS",Y2405="NS"),0,IF(AND(M2946="NA",Y2405="NA"),0,IF(M2946=Y2405,0,1)))</f>
        <v>0</v>
      </c>
    </row>
    <row r="2947" spans="1:53" customFormat="1" ht="48" customHeight="1">
      <c r="A2947" s="22"/>
      <c r="B2947" s="26"/>
      <c r="C2947" s="154" t="s">
        <v>5016</v>
      </c>
      <c r="D2947" s="852" t="s">
        <v>5839</v>
      </c>
      <c r="E2947" s="853"/>
      <c r="F2947" s="853"/>
      <c r="G2947" s="853"/>
      <c r="H2947" s="853"/>
      <c r="I2947" s="853"/>
      <c r="J2947" s="853"/>
      <c r="K2947" s="853"/>
      <c r="L2947" s="854"/>
      <c r="M2947" s="713"/>
      <c r="N2947" s="715"/>
      <c r="O2947" s="713"/>
      <c r="P2947" s="715"/>
      <c r="Q2947" s="713"/>
      <c r="R2947" s="715"/>
      <c r="S2947" s="713"/>
      <c r="T2947" s="715"/>
      <c r="U2947" s="713"/>
      <c r="V2947" s="715"/>
      <c r="W2947" s="713"/>
      <c r="X2947" s="715"/>
      <c r="Y2947" s="713"/>
      <c r="Z2947" s="715"/>
      <c r="AA2947" s="713"/>
      <c r="AB2947" s="715"/>
      <c r="AC2947" s="713"/>
      <c r="AD2947" s="715"/>
      <c r="AH2947" s="293">
        <f t="shared" si="1063"/>
        <v>0</v>
      </c>
      <c r="AI2947" s="294">
        <f t="shared" si="1064"/>
        <v>0</v>
      </c>
      <c r="AJ2947" s="295">
        <f t="shared" si="1065"/>
        <v>0</v>
      </c>
      <c r="AK2947" s="296">
        <f t="shared" si="1066"/>
        <v>0</v>
      </c>
      <c r="AL2947" s="298">
        <f t="shared" si="1067"/>
        <v>0</v>
      </c>
      <c r="AN2947" s="431" t="s">
        <v>5961</v>
      </c>
      <c r="AO2947" s="428">
        <f>IF(OR(W2954="NS",W2985="NS",S2201="NS"),0,IF(AND(W2954="NA",W2985="NA",S2201="NA"),0,IF(SUM(W2954,W2985)&gt;=S2201,0,1)))</f>
        <v>0</v>
      </c>
      <c r="AP2947" s="443">
        <v>5</v>
      </c>
      <c r="AQ2947" s="433">
        <f t="shared" si="1068"/>
        <v>0</v>
      </c>
      <c r="AR2947" s="434">
        <f t="shared" si="1069"/>
        <v>0</v>
      </c>
      <c r="AS2947" s="433">
        <f t="shared" si="1070"/>
        <v>0</v>
      </c>
      <c r="AT2947" s="434">
        <f t="shared" si="1071"/>
        <v>0</v>
      </c>
      <c r="AU2947" s="433">
        <f t="shared" si="1072"/>
        <v>0</v>
      </c>
      <c r="AV2947" s="434">
        <f t="shared" si="1073"/>
        <v>0</v>
      </c>
      <c r="AW2947" s="433">
        <f t="shared" si="1074"/>
        <v>0</v>
      </c>
      <c r="AX2947" s="434">
        <f t="shared" si="1075"/>
        <v>0</v>
      </c>
      <c r="AY2947" s="433">
        <f t="shared" si="1076"/>
        <v>0</v>
      </c>
      <c r="AZ2947" s="447">
        <v>5</v>
      </c>
      <c r="BA2947" s="444">
        <f>IF(AND(M2947="NS",AB2405="NS"),0,IF(AND(M2947="NA",AB2405="NA"),0,IF(M2947=AB2405,0,1)))</f>
        <v>0</v>
      </c>
    </row>
    <row r="2948" spans="1:53" customFormat="1" ht="48" customHeight="1">
      <c r="A2948" s="22"/>
      <c r="B2948" s="26"/>
      <c r="C2948" s="154" t="s">
        <v>5018</v>
      </c>
      <c r="D2948" s="852" t="s">
        <v>5854</v>
      </c>
      <c r="E2948" s="853"/>
      <c r="F2948" s="853"/>
      <c r="G2948" s="853"/>
      <c r="H2948" s="853"/>
      <c r="I2948" s="853"/>
      <c r="J2948" s="853"/>
      <c r="K2948" s="853"/>
      <c r="L2948" s="854"/>
      <c r="M2948" s="713"/>
      <c r="N2948" s="715"/>
      <c r="O2948" s="713"/>
      <c r="P2948" s="715"/>
      <c r="Q2948" s="713"/>
      <c r="R2948" s="715"/>
      <c r="S2948" s="713"/>
      <c r="T2948" s="715"/>
      <c r="U2948" s="713"/>
      <c r="V2948" s="715"/>
      <c r="W2948" s="713"/>
      <c r="X2948" s="715"/>
      <c r="Y2948" s="713"/>
      <c r="Z2948" s="715"/>
      <c r="AA2948" s="713"/>
      <c r="AB2948" s="715"/>
      <c r="AC2948" s="713"/>
      <c r="AD2948" s="715"/>
      <c r="AH2948" s="293">
        <f t="shared" si="1063"/>
        <v>0</v>
      </c>
      <c r="AI2948" s="294">
        <f t="shared" si="1064"/>
        <v>0</v>
      </c>
      <c r="AJ2948" s="295">
        <f t="shared" si="1065"/>
        <v>0</v>
      </c>
      <c r="AK2948" s="296">
        <f t="shared" si="1066"/>
        <v>0</v>
      </c>
      <c r="AL2948" s="298">
        <f t="shared" si="1067"/>
        <v>0</v>
      </c>
      <c r="AN2948" s="432" t="s">
        <v>5962</v>
      </c>
      <c r="AO2948" s="429">
        <f>IF(OR(Y2954="NS",Y2985="NS",V2201="NS"),0,IF(AND(Y2954="NA",Y2985="NA",V2201="NA"),0,IF(SUM(Y2954,Y2985)&gt;=V2201,0,1)))</f>
        <v>0</v>
      </c>
      <c r="AP2948" s="438">
        <v>6</v>
      </c>
      <c r="AQ2948" s="433">
        <f t="shared" si="1068"/>
        <v>0</v>
      </c>
      <c r="AR2948" s="434">
        <f t="shared" si="1069"/>
        <v>0</v>
      </c>
      <c r="AS2948" s="433">
        <f t="shared" si="1070"/>
        <v>0</v>
      </c>
      <c r="AT2948" s="434">
        <f t="shared" si="1071"/>
        <v>0</v>
      </c>
      <c r="AU2948" s="433">
        <f t="shared" si="1072"/>
        <v>0</v>
      </c>
      <c r="AV2948" s="434">
        <f t="shared" si="1073"/>
        <v>0</v>
      </c>
      <c r="AW2948" s="433">
        <f t="shared" si="1074"/>
        <v>0</v>
      </c>
      <c r="AX2948" s="434">
        <f t="shared" si="1075"/>
        <v>0</v>
      </c>
      <c r="AY2948" s="433">
        <f t="shared" si="1076"/>
        <v>0</v>
      </c>
      <c r="AZ2948" s="250">
        <v>6</v>
      </c>
      <c r="BA2948" s="420">
        <f>IF(AND(M2948="NS",M2531="NS"),0,IF(AND(M2948="NA",M2531="NA"),0,IF(M2948=M2531,0,1)))</f>
        <v>0</v>
      </c>
    </row>
    <row r="2949" spans="1:53" customFormat="1" ht="36" customHeight="1">
      <c r="A2949" s="22"/>
      <c r="B2949" s="26"/>
      <c r="C2949" s="154" t="s">
        <v>5020</v>
      </c>
      <c r="D2949" s="852" t="s">
        <v>5855</v>
      </c>
      <c r="E2949" s="853"/>
      <c r="F2949" s="853"/>
      <c r="G2949" s="853"/>
      <c r="H2949" s="853"/>
      <c r="I2949" s="853"/>
      <c r="J2949" s="853"/>
      <c r="K2949" s="853"/>
      <c r="L2949" s="854"/>
      <c r="M2949" s="713"/>
      <c r="N2949" s="715"/>
      <c r="O2949" s="713"/>
      <c r="P2949" s="715"/>
      <c r="Q2949" s="713"/>
      <c r="R2949" s="715"/>
      <c r="S2949" s="713"/>
      <c r="T2949" s="715"/>
      <c r="U2949" s="713"/>
      <c r="V2949" s="715"/>
      <c r="W2949" s="713"/>
      <c r="X2949" s="715"/>
      <c r="Y2949" s="713"/>
      <c r="Z2949" s="715"/>
      <c r="AA2949" s="713"/>
      <c r="AB2949" s="715"/>
      <c r="AC2949" s="713"/>
      <c r="AD2949" s="715"/>
      <c r="AH2949" s="293">
        <f t="shared" si="1063"/>
        <v>0</v>
      </c>
      <c r="AI2949" s="294">
        <f t="shared" si="1064"/>
        <v>0</v>
      </c>
      <c r="AJ2949" s="295">
        <f t="shared" si="1065"/>
        <v>0</v>
      </c>
      <c r="AK2949" s="296">
        <f t="shared" si="1066"/>
        <v>0</v>
      </c>
      <c r="AL2949" s="298">
        <f t="shared" si="1067"/>
        <v>0</v>
      </c>
      <c r="AN2949" s="431" t="s">
        <v>5963</v>
      </c>
      <c r="AO2949" s="428">
        <f>IF(OR(AA2954="NS",AA2985="NS",Y2201="NS"),0,IF(AND(AA2954="NA",AA2985="NA",Y2201="NA"),0,IF(SUM(AA2954,AA2985)&gt;=Y2201,0,1)))</f>
        <v>0</v>
      </c>
      <c r="AP2949" s="443">
        <v>7</v>
      </c>
      <c r="AQ2949" s="433">
        <f t="shared" si="1068"/>
        <v>0</v>
      </c>
      <c r="AR2949" s="434">
        <f t="shared" si="1069"/>
        <v>0</v>
      </c>
      <c r="AS2949" s="433">
        <f t="shared" si="1070"/>
        <v>0</v>
      </c>
      <c r="AT2949" s="434">
        <f t="shared" si="1071"/>
        <v>0</v>
      </c>
      <c r="AU2949" s="433">
        <f t="shared" si="1072"/>
        <v>0</v>
      </c>
      <c r="AV2949" s="434">
        <f t="shared" si="1073"/>
        <v>0</v>
      </c>
      <c r="AW2949" s="433">
        <f t="shared" si="1074"/>
        <v>0</v>
      </c>
      <c r="AX2949" s="434">
        <f t="shared" si="1075"/>
        <v>0</v>
      </c>
      <c r="AY2949" s="433">
        <f t="shared" si="1076"/>
        <v>0</v>
      </c>
      <c r="AZ2949" s="447">
        <v>7</v>
      </c>
      <c r="BA2949" s="444">
        <f>IF(AND(M2949="NS",P2531="NS"),0,IF(AND(M2949="NA",P2531="NA"),0,IF(M2949=P2531,0,1)))</f>
        <v>0</v>
      </c>
    </row>
    <row r="2950" spans="1:53" customFormat="1" ht="36" customHeight="1">
      <c r="A2950" s="22"/>
      <c r="B2950" s="26"/>
      <c r="C2950" s="154" t="s">
        <v>5022</v>
      </c>
      <c r="D2950" s="852" t="s">
        <v>5856</v>
      </c>
      <c r="E2950" s="853"/>
      <c r="F2950" s="853"/>
      <c r="G2950" s="853"/>
      <c r="H2950" s="853"/>
      <c r="I2950" s="853"/>
      <c r="J2950" s="853"/>
      <c r="K2950" s="853"/>
      <c r="L2950" s="854"/>
      <c r="M2950" s="713"/>
      <c r="N2950" s="715"/>
      <c r="O2950" s="713"/>
      <c r="P2950" s="715"/>
      <c r="Q2950" s="713"/>
      <c r="R2950" s="715"/>
      <c r="S2950" s="713"/>
      <c r="T2950" s="715"/>
      <c r="U2950" s="713"/>
      <c r="V2950" s="715"/>
      <c r="W2950" s="713"/>
      <c r="X2950" s="715"/>
      <c r="Y2950" s="713"/>
      <c r="Z2950" s="715"/>
      <c r="AA2950" s="713"/>
      <c r="AB2950" s="715"/>
      <c r="AC2950" s="713"/>
      <c r="AD2950" s="715"/>
      <c r="AH2950" s="293">
        <f t="shared" si="1063"/>
        <v>0</v>
      </c>
      <c r="AI2950" s="294">
        <f t="shared" si="1064"/>
        <v>0</v>
      </c>
      <c r="AJ2950" s="295">
        <f t="shared" si="1065"/>
        <v>0</v>
      </c>
      <c r="AK2950" s="296">
        <f t="shared" si="1066"/>
        <v>0</v>
      </c>
      <c r="AL2950" s="298">
        <f t="shared" si="1067"/>
        <v>0</v>
      </c>
      <c r="AN2950" s="432" t="s">
        <v>5368</v>
      </c>
      <c r="AO2950" s="429">
        <f>IF(OR(AC2954="NS",AC2985="NS",AB2201="NS"),0,IF(AND(AC2954="NA",AC2985="NA",AB2201="NA"),0,IF(SUM(AC2954,AC2985)&gt;=AB2201,0,1)))</f>
        <v>0</v>
      </c>
      <c r="AP2950" s="438">
        <v>8</v>
      </c>
      <c r="AQ2950" s="433">
        <f>IF(OR(O2950="NS",$V$2075="NS"),0,IF(AND(O2950="NA",$V$2075="NA"),0,IF(O2950&lt;=$V$2075,0,1)))</f>
        <v>0</v>
      </c>
      <c r="AR2950" s="434">
        <f t="shared" si="1069"/>
        <v>0</v>
      </c>
      <c r="AS2950" s="433">
        <f t="shared" si="1070"/>
        <v>0</v>
      </c>
      <c r="AT2950" s="434">
        <f t="shared" si="1071"/>
        <v>0</v>
      </c>
      <c r="AU2950" s="433">
        <f>IF(OR(W2950="NS",$S$2201="NS"),0,IF(AND(W2950="NA",$S$2201="NA"),0,IF(W2950&lt;=$S$2201,0,1)))</f>
        <v>0</v>
      </c>
      <c r="AV2950" s="434">
        <f t="shared" si="1073"/>
        <v>0</v>
      </c>
      <c r="AW2950" s="433">
        <f t="shared" si="1074"/>
        <v>0</v>
      </c>
      <c r="AX2950" s="434">
        <f t="shared" si="1075"/>
        <v>0</v>
      </c>
      <c r="AY2950" s="433">
        <f t="shared" si="1076"/>
        <v>0</v>
      </c>
      <c r="AZ2950" s="250">
        <v>8</v>
      </c>
      <c r="BA2950" s="420">
        <f>IF(AND(M2950="NS",S2531="NS"),0,IF(AND(M2950="NA",S2531="NA"),0,IF(M2950=S2531,0,1)))</f>
        <v>0</v>
      </c>
    </row>
    <row r="2951" spans="1:53" customFormat="1" ht="36" customHeight="1">
      <c r="A2951" s="22"/>
      <c r="B2951" s="26"/>
      <c r="C2951" s="154" t="s">
        <v>5024</v>
      </c>
      <c r="D2951" s="852" t="s">
        <v>5857</v>
      </c>
      <c r="E2951" s="853"/>
      <c r="F2951" s="853"/>
      <c r="G2951" s="853"/>
      <c r="H2951" s="853"/>
      <c r="I2951" s="853"/>
      <c r="J2951" s="853"/>
      <c r="K2951" s="853"/>
      <c r="L2951" s="854"/>
      <c r="M2951" s="713"/>
      <c r="N2951" s="715"/>
      <c r="O2951" s="713"/>
      <c r="P2951" s="715"/>
      <c r="Q2951" s="713"/>
      <c r="R2951" s="715"/>
      <c r="S2951" s="713"/>
      <c r="T2951" s="715"/>
      <c r="U2951" s="713"/>
      <c r="V2951" s="715"/>
      <c r="W2951" s="713"/>
      <c r="X2951" s="715"/>
      <c r="Y2951" s="713"/>
      <c r="Z2951" s="715"/>
      <c r="AA2951" s="713"/>
      <c r="AB2951" s="715"/>
      <c r="AC2951" s="713"/>
      <c r="AD2951" s="715"/>
      <c r="AH2951" s="293">
        <f t="shared" si="1063"/>
        <v>0</v>
      </c>
      <c r="AI2951" s="294">
        <f t="shared" si="1064"/>
        <v>0</v>
      </c>
      <c r="AJ2951" s="295">
        <f t="shared" si="1065"/>
        <v>0</v>
      </c>
      <c r="AK2951" s="296">
        <f t="shared" si="1066"/>
        <v>0</v>
      </c>
      <c r="AL2951" s="298">
        <f t="shared" si="1067"/>
        <v>0</v>
      </c>
      <c r="AN2951" s="431" t="s">
        <v>5369</v>
      </c>
      <c r="AO2951" s="428">
        <f>IF(OR(M2954="NS",M2985="NS",S2075="NS"),0,IF(AND(M2954="NA",M2985="NA",S2075="NA"),0,IF(SUM(M2954,M2985)&gt;=S2075,0,1)))</f>
        <v>0</v>
      </c>
      <c r="AP2951" s="443">
        <v>9</v>
      </c>
      <c r="AQ2951" s="433">
        <f t="shared" si="1068"/>
        <v>0</v>
      </c>
      <c r="AR2951" s="434">
        <f t="shared" si="1069"/>
        <v>0</v>
      </c>
      <c r="AS2951" s="433">
        <f t="shared" si="1070"/>
        <v>0</v>
      </c>
      <c r="AT2951" s="434">
        <f t="shared" si="1071"/>
        <v>0</v>
      </c>
      <c r="AU2951" s="433">
        <f t="shared" si="1072"/>
        <v>0</v>
      </c>
      <c r="AV2951" s="434">
        <f t="shared" si="1073"/>
        <v>0</v>
      </c>
      <c r="AW2951" s="433">
        <f t="shared" si="1074"/>
        <v>0</v>
      </c>
      <c r="AX2951" s="434">
        <f t="shared" si="1075"/>
        <v>0</v>
      </c>
      <c r="AY2951" s="433">
        <f t="shared" si="1076"/>
        <v>0</v>
      </c>
      <c r="AZ2951" s="447">
        <v>9</v>
      </c>
      <c r="BA2951" s="444">
        <f>IF(AND(M2951="NS",V2531="NS"),0,IF(AND(M2951="NA",V2531="NA"),0,IF(M2951=V2531,0,1)))</f>
        <v>0</v>
      </c>
    </row>
    <row r="2952" spans="1:53" customFormat="1" ht="24" customHeight="1">
      <c r="A2952" s="22"/>
      <c r="B2952" s="26"/>
      <c r="C2952" s="154" t="s">
        <v>5025</v>
      </c>
      <c r="D2952" s="852" t="s">
        <v>5858</v>
      </c>
      <c r="E2952" s="853"/>
      <c r="F2952" s="853"/>
      <c r="G2952" s="853"/>
      <c r="H2952" s="853"/>
      <c r="I2952" s="853"/>
      <c r="J2952" s="853"/>
      <c r="K2952" s="853"/>
      <c r="L2952" s="854"/>
      <c r="M2952" s="713"/>
      <c r="N2952" s="715"/>
      <c r="O2952" s="713"/>
      <c r="P2952" s="715"/>
      <c r="Q2952" s="713"/>
      <c r="R2952" s="715"/>
      <c r="S2952" s="713"/>
      <c r="T2952" s="715"/>
      <c r="U2952" s="713"/>
      <c r="V2952" s="715"/>
      <c r="W2952" s="713"/>
      <c r="X2952" s="715"/>
      <c r="Y2952" s="713"/>
      <c r="Z2952" s="715"/>
      <c r="AA2952" s="713"/>
      <c r="AB2952" s="715"/>
      <c r="AC2952" s="713"/>
      <c r="AD2952" s="715"/>
      <c r="AH2952" s="293">
        <f t="shared" si="1063"/>
        <v>0</v>
      </c>
      <c r="AI2952" s="294">
        <f t="shared" si="1064"/>
        <v>0</v>
      </c>
      <c r="AJ2952" s="295">
        <f t="shared" si="1065"/>
        <v>0</v>
      </c>
      <c r="AK2952" s="296">
        <f t="shared" si="1066"/>
        <v>0</v>
      </c>
      <c r="AL2952" s="298">
        <f t="shared" si="1067"/>
        <v>0</v>
      </c>
      <c r="AO2952" s="440">
        <f>SUM(AO2943:AO2951)</f>
        <v>0</v>
      </c>
      <c r="AP2952" s="438">
        <v>10</v>
      </c>
      <c r="AQ2952" s="433">
        <f t="shared" si="1068"/>
        <v>0</v>
      </c>
      <c r="AR2952" s="434">
        <f t="shared" si="1069"/>
        <v>0</v>
      </c>
      <c r="AS2952" s="433">
        <f t="shared" si="1070"/>
        <v>0</v>
      </c>
      <c r="AT2952" s="434">
        <f t="shared" si="1071"/>
        <v>0</v>
      </c>
      <c r="AU2952" s="433">
        <f t="shared" si="1072"/>
        <v>0</v>
      </c>
      <c r="AV2952" s="434">
        <f t="shared" si="1073"/>
        <v>0</v>
      </c>
      <c r="AW2952" s="433">
        <f t="shared" si="1074"/>
        <v>0</v>
      </c>
      <c r="AX2952" s="434">
        <f t="shared" si="1075"/>
        <v>0</v>
      </c>
      <c r="AY2952" s="433">
        <f t="shared" si="1076"/>
        <v>0</v>
      </c>
      <c r="AZ2952" s="250">
        <v>10</v>
      </c>
      <c r="BA2952" s="420">
        <f>IF(AND(M2952="NS",Y2531="NS"),0,IF(AND(M2952="NA",Y2531="NA"),0,IF(M2952=Y2531,0,1)))</f>
        <v>0</v>
      </c>
    </row>
    <row r="2953" spans="1:53" customFormat="1" ht="15" customHeight="1">
      <c r="A2953" s="22"/>
      <c r="B2953" s="26"/>
      <c r="C2953" s="154" t="s">
        <v>5027</v>
      </c>
      <c r="D2953" s="852" t="s">
        <v>5964</v>
      </c>
      <c r="E2953" s="853"/>
      <c r="F2953" s="853"/>
      <c r="G2953" s="853"/>
      <c r="H2953" s="853"/>
      <c r="I2953" s="853"/>
      <c r="J2953" s="853"/>
      <c r="K2953" s="853"/>
      <c r="L2953" s="854"/>
      <c r="M2953" s="713"/>
      <c r="N2953" s="715"/>
      <c r="O2953" s="713"/>
      <c r="P2953" s="715"/>
      <c r="Q2953" s="713"/>
      <c r="R2953" s="715"/>
      <c r="S2953" s="713"/>
      <c r="T2953" s="715"/>
      <c r="U2953" s="713"/>
      <c r="V2953" s="715"/>
      <c r="W2953" s="713"/>
      <c r="X2953" s="715"/>
      <c r="Y2953" s="713"/>
      <c r="Z2953" s="715"/>
      <c r="AA2953" s="713"/>
      <c r="AB2953" s="715"/>
      <c r="AC2953" s="713"/>
      <c r="AD2953" s="715"/>
      <c r="AH2953" s="293">
        <f t="shared" si="1063"/>
        <v>0</v>
      </c>
      <c r="AI2953" s="294">
        <f t="shared" si="1064"/>
        <v>0</v>
      </c>
      <c r="AJ2953" s="295">
        <f t="shared" si="1065"/>
        <v>0</v>
      </c>
      <c r="AK2953" s="296">
        <f t="shared" si="1066"/>
        <v>0</v>
      </c>
      <c r="AL2953" s="298">
        <f t="shared" si="1067"/>
        <v>0</v>
      </c>
      <c r="AP2953" s="443">
        <v>11</v>
      </c>
      <c r="AQ2953" s="433">
        <f t="shared" si="1068"/>
        <v>0</v>
      </c>
      <c r="AR2953" s="434">
        <f t="shared" si="1069"/>
        <v>0</v>
      </c>
      <c r="AS2953" s="433">
        <f t="shared" si="1070"/>
        <v>0</v>
      </c>
      <c r="AT2953" s="434">
        <f t="shared" si="1071"/>
        <v>0</v>
      </c>
      <c r="AU2953" s="433">
        <f>IF(OR(W2953="NS",$S$2201="NS"),0,IF(AND(W2953="NA",$S$2201="NA"),0,IF(W2953&lt;=$S$2201,0,1)))</f>
        <v>0</v>
      </c>
      <c r="AV2953" s="434">
        <f t="shared" si="1073"/>
        <v>0</v>
      </c>
      <c r="AW2953" s="433">
        <f t="shared" si="1074"/>
        <v>0</v>
      </c>
      <c r="AX2953" s="434">
        <f t="shared" si="1075"/>
        <v>0</v>
      </c>
      <c r="AY2953" s="433">
        <f t="shared" si="1076"/>
        <v>0</v>
      </c>
      <c r="AZ2953" s="447">
        <v>11</v>
      </c>
      <c r="BA2953" s="444">
        <f>IF(AND(M2953="NS",AB2531="NS"),0,IF(AND(M2953="NA",AB2531="NA"),0,IF(M2953=AB2531,0,1)))</f>
        <v>0</v>
      </c>
    </row>
    <row r="2954" spans="1:53" customFormat="1">
      <c r="A2954" s="22"/>
      <c r="B2954" s="26"/>
      <c r="C2954" s="33"/>
      <c r="D2954" s="33"/>
      <c r="E2954" s="33"/>
      <c r="F2954" s="33"/>
      <c r="G2954" s="33"/>
      <c r="I2954" s="24"/>
      <c r="J2954" s="24"/>
      <c r="K2954" s="24"/>
      <c r="L2954" s="67" t="s">
        <v>5527</v>
      </c>
      <c r="M2954" s="728">
        <f>IF(AND(SUM(M2943:N2953)=0,COUNTIF(M2943:N2953,"NS")&gt;0),"NS",
IF(AND(SUM(M2943:N2953)=0,COUNTIF(M2943:N2953,0)&gt;0),0,
IF(AND(SUM(M2943:N2953)=0,COUNTIF(M2943:N2953,"NA")&gt;0),"NA",
SUM(M2943:N2953))))</f>
        <v>0</v>
      </c>
      <c r="N2954" s="730"/>
      <c r="O2954" s="728">
        <f>IF(AND(SUM(O2943:P2953)=0,COUNTIF(O2943:P2953,"NS")&gt;0),"NS",
IF(AND(SUM(O2943:P2953)=0,COUNTIF(O2943:P2953,0)&gt;0),0,
IF(AND(SUM(O2943:P2953)=0,COUNTIF(O2943:P2953,"NA")&gt;0),"NA",
SUM(O2943:P2953))))</f>
        <v>0</v>
      </c>
      <c r="P2954" s="730"/>
      <c r="Q2954" s="728">
        <f>IF(AND(SUM(Q2943:R2953)=0,COUNTIF(Q2943:R2953,"NS")&gt;0),"NS",
IF(AND(SUM(Q2943:R2953)=0,COUNTIF(Q2943:R2953,0)&gt;0),0,
IF(AND(SUM(Q2943:R2953)=0,COUNTIF(Q2943:R2953,"NA")&gt;0),"NA",
SUM(Q2943:R2953))))</f>
        <v>0</v>
      </c>
      <c r="R2954" s="730"/>
      <c r="S2954" s="728">
        <f>IF(AND(SUM(S2943:T2953)=0,COUNTIF(S2943:T2953,"NS")&gt;0),"NS",
IF(AND(SUM(S2943:T2953)=0,COUNTIF(S2943:T2953,0)&gt;0),0,
IF(AND(SUM(S2943:T2953)=0,COUNTIF(S2943:T2953,"NA")&gt;0),"NA",
SUM(S2943:T2953))))</f>
        <v>0</v>
      </c>
      <c r="T2954" s="730"/>
      <c r="U2954" s="728">
        <f>IF(AND(SUM(U2943:V2953)=0,COUNTIF(U2943:V2953,"NS")&gt;0),"NS",
IF(AND(SUM(U2943:V2953)=0,COUNTIF(U2943:V2953,0)&gt;0),0,
IF(AND(SUM(U2943:V2953)=0,COUNTIF(U2943:V2953,"NA")&gt;0),"NA",
SUM(U2943:V2953))))</f>
        <v>0</v>
      </c>
      <c r="V2954" s="730"/>
      <c r="W2954" s="728">
        <f>IF(AND(SUM(W2943:X2953)=0,COUNTIF(W2943:X2953,"NS")&gt;0),"NS",
IF(AND(SUM(W2943:X2953)=0,COUNTIF(W2943:X2953,0)&gt;0),0,
IF(AND(SUM(W2943:X2953)=0,COUNTIF(W2943:X2953,"NA")&gt;0),"NA",
SUM(W2943:X2953))))</f>
        <v>0</v>
      </c>
      <c r="X2954" s="730"/>
      <c r="Y2954" s="728">
        <f>IF(AND(SUM(Y2943:Z2953)=0,COUNTIF(Y2943:Z2953,"NS")&gt;0),"NS",
IF(AND(SUM(Y2943:Z2953)=0,COUNTIF(Y2943:Z2953,0)&gt;0),0,
IF(AND(SUM(Y2943:Z2953)=0,COUNTIF(Y2943:Z2953,"NA")&gt;0),"NA",
SUM(Y2943:Z2953))))</f>
        <v>0</v>
      </c>
      <c r="Z2954" s="730"/>
      <c r="AA2954" s="728">
        <f>IF(AND(SUM(AA2943:AB2953)=0,COUNTIF(AA2943:AB2953,"NS")&gt;0),"NS",
IF(AND(SUM(AA2943:AB2953)=0,COUNTIF(AA2943:AB2953,0)&gt;0),0,
IF(AND(SUM(AA2943:AB2953)=0,COUNTIF(AA2943:AB2953,"NA")&gt;0),"NA",
SUM(AA2943:AB2953))))</f>
        <v>0</v>
      </c>
      <c r="AB2954" s="730"/>
      <c r="AC2954" s="728">
        <f>IF(AND(SUM(AC2943:AD2953)=0,COUNTIF(AC2943:AD2953,"NS")&gt;0),"NS",
IF(AND(SUM(AC2943:AD2953)=0,COUNTIF(AC2943:AD2953,0)&gt;0),0,
IF(AND(SUM(AC2943:AD2953)=0,COUNTIF(AC2943:AD2953,"NA")&gt;0),"NA",
SUM(AC2943:AD2953))))</f>
        <v>0</v>
      </c>
      <c r="AD2954" s="730"/>
      <c r="AK2954" s="291">
        <f>SUM(AK2943:AK2953)</f>
        <v>0</v>
      </c>
      <c r="AL2954" s="297">
        <f>SUM(AL2943:AL2953)</f>
        <v>0</v>
      </c>
      <c r="AY2954" s="438">
        <f>SUM(AQ2943:AY2953)</f>
        <v>0</v>
      </c>
      <c r="BA2954" s="448">
        <f>SUM(BA2943:BA2953)</f>
        <v>0</v>
      </c>
    </row>
    <row r="2955" spans="1:53" ht="15" customHeight="1">
      <c r="A2955" s="57"/>
      <c r="B2955" s="26"/>
      <c r="C2955" s="26"/>
      <c r="D2955" s="26"/>
      <c r="E2955" s="26"/>
      <c r="F2955" s="26"/>
      <c r="G2955" s="26"/>
      <c r="H2955" s="26"/>
      <c r="I2955" s="26"/>
      <c r="J2955" s="26"/>
      <c r="K2955" s="26"/>
      <c r="L2955" s="26"/>
      <c r="M2955" s="26"/>
      <c r="N2955" s="26"/>
      <c r="O2955" s="26"/>
      <c r="P2955" s="26"/>
      <c r="Q2955" s="26"/>
      <c r="R2955" s="26"/>
      <c r="S2955" s="26"/>
      <c r="T2955" s="26"/>
      <c r="U2955" s="26"/>
      <c r="V2955" s="26"/>
      <c r="W2955" s="26"/>
      <c r="X2955" s="26"/>
      <c r="Y2955" s="26"/>
      <c r="Z2955" s="26"/>
      <c r="AA2955" s="26"/>
      <c r="AB2955" s="26"/>
      <c r="AC2955" s="26"/>
      <c r="AD2955" s="26"/>
      <c r="AE2955" s="164"/>
      <c r="AF2955" s="164"/>
      <c r="AG2955" s="164"/>
      <c r="AH2955" s="164"/>
      <c r="AI2955" s="164"/>
      <c r="AJ2955" s="164"/>
      <c r="AK2955" s="164"/>
      <c r="AL2955" s="164"/>
      <c r="AM2955" s="164"/>
      <c r="AN2955" s="164"/>
      <c r="AO2955" s="164"/>
      <c r="AP2955" s="164"/>
      <c r="AQ2955" s="164"/>
      <c r="AR2955" s="164"/>
      <c r="AS2955" s="164"/>
      <c r="AT2955" s="164"/>
      <c r="AU2955" s="164"/>
      <c r="AV2955" s="164"/>
      <c r="AW2955" s="164"/>
      <c r="AX2955" s="164"/>
      <c r="AY2955" s="164"/>
      <c r="AZ2955" s="164"/>
      <c r="BA2955" s="164"/>
    </row>
    <row r="2956" spans="1:53" ht="24" customHeight="1">
      <c r="A2956" s="57"/>
      <c r="B2956" s="26"/>
      <c r="C2956" s="862" t="s">
        <v>5300</v>
      </c>
      <c r="D2956" s="862"/>
      <c r="E2956" s="862"/>
      <c r="F2956" s="862"/>
      <c r="G2956" s="862"/>
      <c r="H2956" s="862"/>
      <c r="I2956" s="862"/>
      <c r="J2956" s="862"/>
      <c r="K2956" s="862"/>
      <c r="L2956" s="862"/>
      <c r="M2956" s="862"/>
      <c r="N2956" s="862"/>
      <c r="O2956" s="862"/>
      <c r="P2956" s="862"/>
      <c r="Q2956" s="862"/>
      <c r="R2956" s="862"/>
      <c r="S2956" s="862"/>
      <c r="T2956" s="862"/>
      <c r="U2956" s="862"/>
      <c r="V2956" s="862"/>
      <c r="W2956" s="862"/>
      <c r="X2956" s="862"/>
      <c r="Y2956" s="862"/>
      <c r="Z2956" s="862"/>
      <c r="AA2956" s="862"/>
      <c r="AB2956" s="862"/>
      <c r="AC2956" s="862"/>
      <c r="AD2956" s="862"/>
      <c r="AE2956" s="164"/>
      <c r="AF2956" s="164"/>
      <c r="AG2956" s="164"/>
      <c r="AH2956" s="164"/>
      <c r="AI2956" s="164"/>
      <c r="AJ2956" s="164"/>
      <c r="AK2956" s="164"/>
      <c r="AL2956" s="164"/>
      <c r="AM2956" s="164"/>
      <c r="AN2956" s="164"/>
      <c r="AO2956" s="164"/>
      <c r="AP2956" s="164"/>
      <c r="AQ2956" s="164"/>
      <c r="AR2956" s="164"/>
      <c r="AS2956" s="164"/>
      <c r="AT2956" s="164"/>
      <c r="AU2956" s="164"/>
      <c r="AV2956" s="164"/>
      <c r="AW2956" s="164"/>
      <c r="AX2956" s="164"/>
      <c r="AY2956" s="164"/>
      <c r="AZ2956" s="164"/>
      <c r="BA2956" s="164"/>
    </row>
    <row r="2957" spans="1:53" ht="60" customHeight="1">
      <c r="A2957" s="57"/>
      <c r="B2957" s="26"/>
      <c r="C2957" s="941"/>
      <c r="D2957" s="942"/>
      <c r="E2957" s="942"/>
      <c r="F2957" s="942"/>
      <c r="G2957" s="942"/>
      <c r="H2957" s="942"/>
      <c r="I2957" s="942"/>
      <c r="J2957" s="942"/>
      <c r="K2957" s="942"/>
      <c r="L2957" s="942"/>
      <c r="M2957" s="942"/>
      <c r="N2957" s="942"/>
      <c r="O2957" s="942"/>
      <c r="P2957" s="942"/>
      <c r="Q2957" s="942"/>
      <c r="R2957" s="942"/>
      <c r="S2957" s="942"/>
      <c r="T2957" s="942"/>
      <c r="U2957" s="942"/>
      <c r="V2957" s="942"/>
      <c r="W2957" s="942"/>
      <c r="X2957" s="942"/>
      <c r="Y2957" s="942"/>
      <c r="Z2957" s="942"/>
      <c r="AA2957" s="942"/>
      <c r="AB2957" s="942"/>
      <c r="AC2957" s="942"/>
      <c r="AD2957" s="943"/>
      <c r="AE2957" s="164"/>
      <c r="AF2957" s="164"/>
      <c r="AG2957" s="164"/>
      <c r="AH2957" s="164"/>
      <c r="AI2957" s="164"/>
      <c r="AJ2957" s="164"/>
      <c r="AK2957" s="164"/>
      <c r="AL2957" s="164"/>
      <c r="AM2957" s="164"/>
      <c r="AN2957" s="164"/>
      <c r="AO2957" s="164"/>
      <c r="AP2957" s="164"/>
      <c r="AQ2957" s="164"/>
      <c r="AR2957" s="164"/>
      <c r="AS2957" s="164"/>
      <c r="AT2957" s="164"/>
      <c r="AU2957" s="164"/>
      <c r="AV2957" s="164"/>
      <c r="AW2957" s="164"/>
      <c r="AX2957" s="164"/>
      <c r="AY2957" s="164"/>
      <c r="AZ2957" s="164"/>
      <c r="BA2957" s="164"/>
    </row>
    <row r="2958" spans="1:53" ht="15" customHeight="1">
      <c r="A2958" s="57"/>
      <c r="B2958" s="811" t="str">
        <f>IF(AG2943&gt;0,"Favor de ingresar toda la información requerida en la pregunta y/o verifique que no tenga información en celdas sombreadas","")</f>
        <v/>
      </c>
      <c r="C2958" s="811"/>
      <c r="D2958" s="811"/>
      <c r="E2958" s="811"/>
      <c r="F2958" s="811"/>
      <c r="G2958" s="811"/>
      <c r="H2958" s="811"/>
      <c r="I2958" s="811"/>
      <c r="J2958" s="811"/>
      <c r="K2958" s="811"/>
      <c r="L2958" s="811"/>
      <c r="M2958" s="811"/>
      <c r="N2958" s="811"/>
      <c r="O2958" s="811"/>
      <c r="P2958" s="811"/>
      <c r="Q2958" s="811"/>
      <c r="R2958" s="811"/>
      <c r="S2958" s="811"/>
      <c r="T2958" s="811"/>
      <c r="U2958" s="811"/>
      <c r="V2958" s="811"/>
      <c r="W2958" s="811"/>
      <c r="X2958" s="811"/>
      <c r="Y2958" s="811"/>
      <c r="Z2958" s="811"/>
      <c r="AA2958" s="811"/>
      <c r="AB2958" s="811"/>
      <c r="AC2958" s="811"/>
      <c r="AD2958" s="811"/>
      <c r="AE2958" s="22"/>
      <c r="AF2958" s="164"/>
      <c r="AG2958" s="164"/>
      <c r="AH2958" s="164"/>
      <c r="AI2958" s="164"/>
      <c r="AJ2958" s="164"/>
      <c r="AK2958" s="164"/>
      <c r="AL2958" s="164"/>
      <c r="AM2958" s="164"/>
      <c r="AN2958" s="164"/>
      <c r="AO2958" s="164"/>
      <c r="AP2958" s="164"/>
      <c r="AQ2958" s="164"/>
      <c r="AR2958" s="164"/>
      <c r="AS2958" s="164"/>
      <c r="AT2958" s="164"/>
      <c r="AU2958" s="164"/>
      <c r="AV2958" s="164"/>
      <c r="AW2958" s="164"/>
      <c r="AX2958" s="164"/>
      <c r="AY2958" s="164"/>
      <c r="AZ2958" s="164"/>
      <c r="BA2958" s="164"/>
    </row>
    <row r="2959" spans="1:53" ht="15" customHeight="1">
      <c r="A2959" s="57"/>
      <c r="B2959" s="809" t="str">
        <f>IF(AL2954&gt;0,"Alerta: debido a que cuenta con registros NS, debe proporcionar una justificación en el area de comentarios al final de la pregunta","")</f>
        <v/>
      </c>
      <c r="C2959" s="809"/>
      <c r="D2959" s="809"/>
      <c r="E2959" s="809"/>
      <c r="F2959" s="809"/>
      <c r="G2959" s="809"/>
      <c r="H2959" s="809"/>
      <c r="I2959" s="809"/>
      <c r="J2959" s="809"/>
      <c r="K2959" s="809"/>
      <c r="L2959" s="809"/>
      <c r="M2959" s="809"/>
      <c r="N2959" s="809"/>
      <c r="O2959" s="809"/>
      <c r="P2959" s="809"/>
      <c r="Q2959" s="809"/>
      <c r="R2959" s="809"/>
      <c r="S2959" s="809"/>
      <c r="T2959" s="809"/>
      <c r="U2959" s="809"/>
      <c r="V2959" s="809"/>
      <c r="W2959" s="809"/>
      <c r="X2959" s="809"/>
      <c r="Y2959" s="809"/>
      <c r="Z2959" s="809"/>
      <c r="AA2959" s="809"/>
      <c r="AB2959" s="809"/>
      <c r="AC2959" s="809"/>
      <c r="AD2959" s="809"/>
      <c r="AE2959" s="22"/>
      <c r="AF2959" s="164"/>
      <c r="AG2959" s="164"/>
      <c r="AH2959" s="164"/>
      <c r="AI2959" s="164"/>
      <c r="AJ2959" s="164"/>
      <c r="AK2959" s="164"/>
      <c r="AL2959" s="164"/>
      <c r="AM2959" s="164"/>
      <c r="AN2959" s="164"/>
      <c r="AO2959" s="164"/>
      <c r="AP2959" s="164"/>
      <c r="AQ2959" s="164"/>
      <c r="AR2959" s="164"/>
      <c r="AS2959" s="164"/>
      <c r="AT2959" s="164"/>
      <c r="AU2959" s="164"/>
      <c r="AV2959" s="164"/>
      <c r="AW2959" s="164"/>
      <c r="AX2959" s="164"/>
      <c r="AY2959" s="164"/>
      <c r="AZ2959" s="164"/>
      <c r="BA2959" s="164"/>
    </row>
    <row r="2960" spans="1:53" ht="15" customHeight="1">
      <c r="A2960" s="57"/>
      <c r="B2960" s="811" t="str">
        <f>IF(AK2954&gt;0,"Favor de revisar la suma y consistencia de totales y/o subtotales por filas (numéricos y NS)","")</f>
        <v/>
      </c>
      <c r="C2960" s="811"/>
      <c r="D2960" s="811"/>
      <c r="E2960" s="811"/>
      <c r="F2960" s="811"/>
      <c r="G2960" s="811"/>
      <c r="H2960" s="811"/>
      <c r="I2960" s="811"/>
      <c r="J2960" s="811"/>
      <c r="K2960" s="811"/>
      <c r="L2960" s="811"/>
      <c r="M2960" s="811"/>
      <c r="N2960" s="811"/>
      <c r="O2960" s="811"/>
      <c r="P2960" s="811"/>
      <c r="Q2960" s="811"/>
      <c r="R2960" s="811"/>
      <c r="S2960" s="811"/>
      <c r="T2960" s="811"/>
      <c r="U2960" s="811"/>
      <c r="V2960" s="811"/>
      <c r="W2960" s="811"/>
      <c r="X2960" s="811"/>
      <c r="Y2960" s="811"/>
      <c r="Z2960" s="811"/>
      <c r="AA2960" s="811"/>
      <c r="AB2960" s="811"/>
      <c r="AC2960" s="811"/>
      <c r="AD2960" s="811"/>
      <c r="AE2960" s="22"/>
      <c r="AF2960" s="164"/>
      <c r="AG2960" s="164"/>
      <c r="AH2960" s="164"/>
      <c r="AI2960" s="164"/>
      <c r="AJ2960" s="164"/>
      <c r="AK2960" s="164"/>
      <c r="AL2960" s="164"/>
      <c r="AM2960" s="164"/>
      <c r="AN2960" s="164"/>
      <c r="AO2960" s="164"/>
      <c r="AP2960" s="164"/>
      <c r="AQ2960" s="164"/>
      <c r="AR2960" s="164"/>
      <c r="AS2960" s="164"/>
      <c r="AT2960" s="164"/>
      <c r="AU2960" s="164"/>
      <c r="AV2960" s="164"/>
      <c r="AW2960" s="164"/>
      <c r="AX2960" s="164"/>
      <c r="AY2960" s="164"/>
      <c r="AZ2960" s="164"/>
      <c r="BA2960" s="164"/>
    </row>
    <row r="2961" spans="1:51" ht="15" customHeight="1">
      <c r="A2961" s="57"/>
      <c r="B2961" s="811" t="str">
        <f>IF(AO2952&gt;0,"Favor de revisar la instrucción 2 y verifique que se cumplan con los criterios establecidos","")</f>
        <v/>
      </c>
      <c r="C2961" s="811"/>
      <c r="D2961" s="811"/>
      <c r="E2961" s="811"/>
      <c r="F2961" s="811"/>
      <c r="G2961" s="811"/>
      <c r="H2961" s="811"/>
      <c r="I2961" s="811"/>
      <c r="J2961" s="811"/>
      <c r="K2961" s="811"/>
      <c r="L2961" s="811"/>
      <c r="M2961" s="811"/>
      <c r="N2961" s="811"/>
      <c r="O2961" s="811"/>
      <c r="P2961" s="811"/>
      <c r="Q2961" s="811"/>
      <c r="R2961" s="811"/>
      <c r="S2961" s="811"/>
      <c r="T2961" s="811"/>
      <c r="U2961" s="811"/>
      <c r="V2961" s="811"/>
      <c r="W2961" s="811"/>
      <c r="X2961" s="811"/>
      <c r="Y2961" s="811"/>
      <c r="Z2961" s="811"/>
      <c r="AA2961" s="811"/>
      <c r="AB2961" s="811"/>
      <c r="AC2961" s="811"/>
      <c r="AD2961" s="811"/>
      <c r="AE2961" s="811"/>
      <c r="AF2961" s="164"/>
      <c r="AG2961" s="164"/>
      <c r="AH2961" s="164"/>
      <c r="AI2961" s="164"/>
      <c r="AJ2961" s="164"/>
      <c r="AK2961" s="164"/>
      <c r="AL2961" s="164"/>
      <c r="AM2961" s="164"/>
      <c r="AN2961" s="164"/>
      <c r="AO2961" s="164"/>
      <c r="AP2961" s="164"/>
      <c r="AQ2961" s="164"/>
      <c r="AR2961" s="164"/>
      <c r="AS2961" s="164"/>
      <c r="AT2961" s="164"/>
      <c r="AU2961" s="164"/>
      <c r="AV2961" s="164"/>
      <c r="AW2961" s="164"/>
      <c r="AX2961" s="164"/>
      <c r="AY2961" s="164"/>
    </row>
    <row r="2962" spans="1:51" ht="15" customHeight="1">
      <c r="A2962" s="57"/>
      <c r="B2962" s="844" t="str">
        <f>IF(AY2954&gt;0,"Alerta: debe de proporcionar una justificación de acuerdo a lo establecido en la instrucción 3","")</f>
        <v/>
      </c>
      <c r="C2962" s="844"/>
      <c r="D2962" s="844"/>
      <c r="E2962" s="844"/>
      <c r="F2962" s="844"/>
      <c r="G2962" s="844"/>
      <c r="H2962" s="844"/>
      <c r="I2962" s="844"/>
      <c r="J2962" s="844"/>
      <c r="K2962" s="844"/>
      <c r="L2962" s="844"/>
      <c r="M2962" s="844"/>
      <c r="N2962" s="844"/>
      <c r="O2962" s="844"/>
      <c r="P2962" s="844"/>
      <c r="Q2962" s="844"/>
      <c r="R2962" s="844"/>
      <c r="S2962" s="844"/>
      <c r="T2962" s="844"/>
      <c r="U2962" s="844"/>
      <c r="V2962" s="844"/>
      <c r="W2962" s="844"/>
      <c r="X2962" s="844"/>
      <c r="Y2962" s="844"/>
      <c r="Z2962" s="844"/>
      <c r="AA2962" s="844"/>
      <c r="AB2962" s="844"/>
      <c r="AC2962" s="844"/>
      <c r="AD2962" s="844"/>
      <c r="AE2962" s="844"/>
      <c r="AF2962" s="164"/>
      <c r="AG2962" s="164"/>
      <c r="AH2962" s="164"/>
      <c r="AI2962" s="164"/>
      <c r="AJ2962" s="164"/>
      <c r="AK2962" s="164"/>
      <c r="AL2962" s="164"/>
      <c r="AM2962" s="164"/>
      <c r="AN2962" s="164"/>
      <c r="AO2962" s="164"/>
      <c r="AP2962" s="164"/>
      <c r="AQ2962" s="164"/>
      <c r="AR2962" s="164"/>
      <c r="AS2962" s="164"/>
      <c r="AT2962" s="164"/>
      <c r="AU2962" s="164"/>
      <c r="AV2962" s="164"/>
      <c r="AW2962" s="164"/>
      <c r="AX2962" s="164"/>
      <c r="AY2962" s="164"/>
    </row>
    <row r="2963" spans="1:51" ht="15" customHeight="1">
      <c r="A2963" s="57"/>
      <c r="B2963" s="844" t="str">
        <f>IF(BA2954&gt;0,"Alerta: debe de proporcionar una justificación de acuerdo a lo establecido en la instrucción 4","")</f>
        <v/>
      </c>
      <c r="C2963" s="844"/>
      <c r="D2963" s="844"/>
      <c r="E2963" s="844"/>
      <c r="F2963" s="844"/>
      <c r="G2963" s="844"/>
      <c r="H2963" s="844"/>
      <c r="I2963" s="844"/>
      <c r="J2963" s="844"/>
      <c r="K2963" s="844"/>
      <c r="L2963" s="844"/>
      <c r="M2963" s="844"/>
      <c r="N2963" s="844"/>
      <c r="O2963" s="844"/>
      <c r="P2963" s="844"/>
      <c r="Q2963" s="844"/>
      <c r="R2963" s="844"/>
      <c r="S2963" s="844"/>
      <c r="T2963" s="844"/>
      <c r="U2963" s="844"/>
      <c r="V2963" s="844"/>
      <c r="W2963" s="844"/>
      <c r="X2963" s="844"/>
      <c r="Y2963" s="844"/>
      <c r="Z2963" s="844"/>
      <c r="AA2963" s="844"/>
      <c r="AB2963" s="844"/>
      <c r="AC2963" s="844"/>
      <c r="AD2963" s="844"/>
      <c r="AE2963" s="844"/>
      <c r="AF2963" s="164"/>
      <c r="AG2963" s="164"/>
      <c r="AH2963" s="164"/>
      <c r="AI2963" s="164"/>
      <c r="AJ2963" s="164"/>
      <c r="AK2963" s="164"/>
      <c r="AL2963" s="164"/>
      <c r="AM2963" s="164"/>
      <c r="AN2963" s="164"/>
      <c r="AO2963" s="164"/>
      <c r="AP2963" s="164"/>
      <c r="AQ2963" s="164"/>
      <c r="AR2963" s="164"/>
      <c r="AS2963" s="164"/>
      <c r="AT2963" s="164"/>
      <c r="AU2963" s="164"/>
      <c r="AV2963" s="164"/>
      <c r="AW2963" s="164"/>
      <c r="AX2963" s="164"/>
      <c r="AY2963" s="164"/>
    </row>
    <row r="2964" spans="1:51" ht="15" customHeight="1">
      <c r="A2964" s="57"/>
      <c r="B2964" s="26"/>
      <c r="C2964" s="78" t="s">
        <v>5875</v>
      </c>
      <c r="D2964" s="26"/>
      <c r="E2964" s="26"/>
      <c r="F2964" s="26"/>
      <c r="G2964" s="26"/>
      <c r="H2964" s="26"/>
      <c r="I2964" s="26"/>
      <c r="J2964" s="26"/>
      <c r="K2964" s="26"/>
      <c r="L2964" s="26"/>
      <c r="M2964" s="26"/>
      <c r="N2964" s="26"/>
      <c r="O2964" s="26"/>
      <c r="P2964" s="26"/>
      <c r="Q2964" s="26"/>
      <c r="R2964" s="26"/>
      <c r="S2964" s="26"/>
      <c r="T2964" s="26"/>
      <c r="U2964" s="26"/>
      <c r="V2964" s="26"/>
      <c r="W2964" s="26"/>
      <c r="X2964" s="26"/>
      <c r="Y2964" s="26"/>
      <c r="Z2964" s="26"/>
      <c r="AA2964" s="26"/>
      <c r="AB2964" s="26"/>
      <c r="AC2964" s="26"/>
      <c r="AD2964" s="26"/>
      <c r="AE2964" s="164"/>
      <c r="AF2964" s="164"/>
      <c r="AG2964" s="164"/>
      <c r="AH2964" s="164"/>
      <c r="AI2964" s="164"/>
      <c r="AJ2964" s="164"/>
      <c r="AK2964" s="164"/>
      <c r="AL2964" s="164"/>
      <c r="AM2964" s="164"/>
      <c r="AN2964" s="164"/>
      <c r="AO2964" s="164"/>
      <c r="AP2964" s="164"/>
      <c r="AQ2964" s="164"/>
      <c r="AR2964" s="164"/>
      <c r="AS2964" s="164"/>
      <c r="AT2964" s="164"/>
      <c r="AU2964" s="164"/>
      <c r="AV2964" s="164"/>
      <c r="AW2964" s="164"/>
      <c r="AX2964" s="164"/>
      <c r="AY2964" s="164"/>
    </row>
    <row r="2965" spans="1:51" ht="15" customHeight="1">
      <c r="A2965" s="57"/>
      <c r="B2965" s="26"/>
      <c r="C2965" s="81"/>
      <c r="D2965" s="26"/>
      <c r="E2965" s="26"/>
      <c r="F2965" s="26"/>
      <c r="G2965" s="26"/>
      <c r="H2965" s="26"/>
      <c r="I2965" s="26"/>
      <c r="J2965" s="26"/>
      <c r="K2965" s="26"/>
      <c r="L2965" s="26"/>
      <c r="M2965" s="26"/>
      <c r="N2965" s="26"/>
      <c r="O2965" s="26"/>
      <c r="P2965" s="26"/>
      <c r="Q2965" s="26"/>
      <c r="R2965" s="26"/>
      <c r="S2965" s="26"/>
      <c r="T2965" s="26"/>
      <c r="U2965" s="26"/>
      <c r="V2965" s="26"/>
      <c r="W2965" s="26"/>
      <c r="X2965" s="26"/>
      <c r="Y2965" s="26"/>
      <c r="Z2965" s="26"/>
      <c r="AA2965" s="26"/>
      <c r="AB2965" s="26"/>
      <c r="AC2965" s="26"/>
      <c r="AD2965" s="26"/>
      <c r="AE2965" s="164"/>
      <c r="AF2965" s="164"/>
      <c r="AG2965" s="164"/>
      <c r="AH2965" s="164"/>
      <c r="AI2965" s="164"/>
      <c r="AJ2965" s="164"/>
      <c r="AK2965" s="164"/>
      <c r="AL2965" s="164"/>
      <c r="AM2965" s="164"/>
      <c r="AN2965" s="793" t="s">
        <v>5314</v>
      </c>
      <c r="AO2965" s="793"/>
      <c r="AP2965" s="793"/>
      <c r="AQ2965" s="793"/>
      <c r="AR2965" s="793"/>
      <c r="AS2965" s="793"/>
      <c r="AT2965" s="793"/>
      <c r="AU2965" s="793"/>
      <c r="AV2965" s="793"/>
      <c r="AW2965" s="793"/>
      <c r="AX2965" s="164"/>
      <c r="AY2965" s="164"/>
    </row>
    <row r="2966" spans="1:51" customFormat="1" ht="15" customHeight="1">
      <c r="A2966" s="22"/>
      <c r="B2966" s="26"/>
      <c r="C2966" s="877" t="s">
        <v>5965</v>
      </c>
      <c r="D2966" s="878"/>
      <c r="E2966" s="878"/>
      <c r="F2966" s="878"/>
      <c r="G2966" s="878"/>
      <c r="H2966" s="878"/>
      <c r="I2966" s="878"/>
      <c r="J2966" s="878"/>
      <c r="K2966" s="878"/>
      <c r="L2966" s="879"/>
      <c r="M2966" s="710" t="s">
        <v>5946</v>
      </c>
      <c r="N2966" s="710"/>
      <c r="O2966" s="710"/>
      <c r="P2966" s="710"/>
      <c r="Q2966" s="710"/>
      <c r="R2966" s="710"/>
      <c r="S2966" s="710"/>
      <c r="T2966" s="710"/>
      <c r="U2966" s="710"/>
      <c r="V2966" s="710"/>
      <c r="W2966" s="710"/>
      <c r="X2966" s="710"/>
      <c r="Y2966" s="710"/>
      <c r="Z2966" s="710"/>
      <c r="AA2966" s="710"/>
      <c r="AB2966" s="710"/>
      <c r="AC2966" s="710"/>
      <c r="AD2966" s="710"/>
      <c r="AM2966" s="351" t="s">
        <v>5313</v>
      </c>
      <c r="AN2966" s="793" t="s">
        <v>5947</v>
      </c>
      <c r="AO2966" s="793"/>
      <c r="AP2966" s="793"/>
      <c r="AQ2966" s="793"/>
      <c r="AR2966" s="793"/>
      <c r="AS2966" s="793"/>
      <c r="AT2966" s="793"/>
      <c r="AU2966" s="793"/>
      <c r="AV2966" s="793"/>
      <c r="AW2966" s="793"/>
      <c r="AX2966" s="794" t="s">
        <v>5081</v>
      </c>
      <c r="AY2966" s="795"/>
    </row>
    <row r="2967" spans="1:51" customFormat="1" ht="108" customHeight="1">
      <c r="A2967" s="22"/>
      <c r="B2967" s="26"/>
      <c r="C2967" s="880"/>
      <c r="D2967" s="881"/>
      <c r="E2967" s="881"/>
      <c r="F2967" s="881"/>
      <c r="G2967" s="881"/>
      <c r="H2967" s="881"/>
      <c r="I2967" s="881"/>
      <c r="J2967" s="881"/>
      <c r="K2967" s="881"/>
      <c r="L2967" s="882"/>
      <c r="M2967" s="710" t="s">
        <v>5362</v>
      </c>
      <c r="N2967" s="710"/>
      <c r="O2967" s="883" t="s">
        <v>5755</v>
      </c>
      <c r="P2967" s="883"/>
      <c r="Q2967" s="883" t="s">
        <v>5756</v>
      </c>
      <c r="R2967" s="883"/>
      <c r="S2967" s="883" t="s">
        <v>5757</v>
      </c>
      <c r="T2967" s="883"/>
      <c r="U2967" s="883" t="s">
        <v>5770</v>
      </c>
      <c r="V2967" s="883"/>
      <c r="W2967" s="883" t="s">
        <v>5771</v>
      </c>
      <c r="X2967" s="883"/>
      <c r="Y2967" s="883" t="s">
        <v>5772</v>
      </c>
      <c r="Z2967" s="883"/>
      <c r="AA2967" s="883" t="s">
        <v>5773</v>
      </c>
      <c r="AB2967" s="883"/>
      <c r="AC2967" s="883" t="s">
        <v>5636</v>
      </c>
      <c r="AD2967" s="883"/>
      <c r="AG2967" s="287" t="s">
        <v>5088</v>
      </c>
      <c r="AH2967" s="288" t="s">
        <v>5369</v>
      </c>
      <c r="AI2967" s="289" t="s">
        <v>5089</v>
      </c>
      <c r="AJ2967" s="290" t="s">
        <v>5523</v>
      </c>
      <c r="AK2967" s="291" t="s">
        <v>5524</v>
      </c>
      <c r="AL2967" s="297" t="s">
        <v>5089</v>
      </c>
      <c r="AM2967" s="352" t="s">
        <v>5663</v>
      </c>
      <c r="AN2967" s="442" t="s">
        <v>5950</v>
      </c>
      <c r="AO2967" s="441" t="s">
        <v>5951</v>
      </c>
      <c r="AP2967" s="437" t="s">
        <v>5796</v>
      </c>
      <c r="AQ2967" s="436" t="s">
        <v>5952</v>
      </c>
      <c r="AR2967" s="437" t="s">
        <v>5953</v>
      </c>
      <c r="AS2967" s="436" t="s">
        <v>5954</v>
      </c>
      <c r="AT2967" s="437" t="s">
        <v>5801</v>
      </c>
      <c r="AU2967" s="436" t="s">
        <v>5955</v>
      </c>
      <c r="AV2967" s="437" t="s">
        <v>5368</v>
      </c>
      <c r="AW2967" s="436" t="s">
        <v>5369</v>
      </c>
      <c r="AX2967" s="446" t="s">
        <v>5966</v>
      </c>
      <c r="AY2967" s="445" t="s">
        <v>5957</v>
      </c>
    </row>
    <row r="2968" spans="1:51" customFormat="1" ht="15" customHeight="1">
      <c r="A2968" s="22"/>
      <c r="B2968" s="26"/>
      <c r="C2968" s="153" t="s">
        <v>5008</v>
      </c>
      <c r="D2968" s="852" t="s">
        <v>5878</v>
      </c>
      <c r="E2968" s="853"/>
      <c r="F2968" s="853"/>
      <c r="G2968" s="853"/>
      <c r="H2968" s="853"/>
      <c r="I2968" s="853"/>
      <c r="J2968" s="853"/>
      <c r="K2968" s="853"/>
      <c r="L2968" s="854"/>
      <c r="M2968" s="713"/>
      <c r="N2968" s="715"/>
      <c r="O2968" s="713"/>
      <c r="P2968" s="715"/>
      <c r="Q2968" s="713"/>
      <c r="R2968" s="715"/>
      <c r="S2968" s="713"/>
      <c r="T2968" s="715"/>
      <c r="U2968" s="713"/>
      <c r="V2968" s="715"/>
      <c r="W2968" s="713"/>
      <c r="X2968" s="715"/>
      <c r="Y2968" s="713"/>
      <c r="Z2968" s="715"/>
      <c r="AA2968" s="713"/>
      <c r="AB2968" s="715"/>
      <c r="AC2968" s="713"/>
      <c r="AD2968" s="715"/>
      <c r="AG2968" s="199">
        <f>IF(COUNTA(M2968:AD2984)=0,0,IF(AND($AH$2934=0,COUNTA(M2968:AD2984)=0),0,IF(AND($AH$2934&gt;0,COUNTA(M2968:AD2984)=153),0,1)))</f>
        <v>0</v>
      </c>
      <c r="AH2968" s="293">
        <f>M2968</f>
        <v>0</v>
      </c>
      <c r="AI2968" s="294">
        <f>COUNTIF(O2968:AD2968,"NS")</f>
        <v>0</v>
      </c>
      <c r="AJ2968" s="295">
        <f>SUM(O2968:AD2968)</f>
        <v>0</v>
      </c>
      <c r="AK2968" s="296">
        <f>IF(OR(AND(AH2968=0, AI2968&gt;0),AND(AH2968="NS", AJ2968&gt;0), AND(AH2968="NS", AI2968=0, AJ2968=0)), 1, IF(OR(AND(AH2968&gt;0, AI2968&gt;1,AH2968&gt;AJ2968), AND(AH2968="NS", AI2968=2), AND(AH2968="NS", AJ2968=0, AI2968&gt;0), AH2968=AJ2968), 0, 1))</f>
        <v>0</v>
      </c>
      <c r="AL2968" s="298">
        <f>COUNTIF(M2968:AD2968,"NS")</f>
        <v>0</v>
      </c>
      <c r="AM2968" s="351">
        <f>IF(AND(AH2934=0,COUNTA(M2968:AD2984)&gt;0),1,0)</f>
        <v>0</v>
      </c>
      <c r="AN2968" s="443">
        <v>1</v>
      </c>
      <c r="AO2968" s="433">
        <f>IF(OR(O2968="NS",$V$2075="NS"),0,IF(AND(O2968="NA",$V$2075="NA"),0,IF(O2968&lt;=$V$2075,0,1)))</f>
        <v>0</v>
      </c>
      <c r="AP2968" s="434">
        <f>IF(OR(Q2968="NS",$Y$2075="NS"),0,IF(AND(Q2968="NA",$Y$2075="NA"),0,IF(Q2968&lt;=$Y$2075,0,1)))</f>
        <v>0</v>
      </c>
      <c r="AQ2968" s="433">
        <f>IF(OR(S2968="NS",$AB$2075="NS"),0,IF(AND(S2968="NA",$AB$2075="NA"),0,IF(S2968&lt;=$AB$2075,0,1)))</f>
        <v>0</v>
      </c>
      <c r="AR2968" s="434">
        <f>IF(OR(U2968="NS",$P$2201="NS"),0,IF(AND(U2968="NA",$P$2201="NA"),0,IF(U2968&lt;=$P$2201,0,1)))</f>
        <v>0</v>
      </c>
      <c r="AS2968" s="433">
        <f>IF(OR(W2968="NS",$S$2201="NS"),0,IF(AND(W2968="NA",$S$2201="NA"),0,IF(W2968&lt;=$S$2201,0,1)))</f>
        <v>0</v>
      </c>
      <c r="AT2968" s="434">
        <f>IF(OR(Y2968="NS",$V$2201="NS"),0,IF(AND(Y2968="NA",$V$2201="NA"),0,IF(Y2968&lt;=$V$2201,0,1)))</f>
        <v>0</v>
      </c>
      <c r="AU2968" s="433">
        <f>IF(OR(AA2968="NS",$Y$2201="NS"),0,IF(AND(AA2968="NA",$Y$2201="NA"),0,IF(AA2968&lt;=$Y$2201,0,1)))</f>
        <v>0</v>
      </c>
      <c r="AV2968" s="434">
        <f>IF(OR(AC2968="NS",$AB$2201="NS"),0,IF(AND(AC2968="NA",$AB$2201="NA"),0,IF(AC2968&lt;=$AB$2201,0,1)))</f>
        <v>0</v>
      </c>
      <c r="AW2968" s="433">
        <f>IF(OR(M2968="NS",$S$2075="NS"),0,IF(AND(M2968="NA",$S$2075="NA"),0,IF(M2968&lt;=$S$2075,0,1)))</f>
        <v>0</v>
      </c>
      <c r="AX2968" s="447">
        <v>1</v>
      </c>
      <c r="AY2968" s="444">
        <f>IF(AND(M2968="NS",P2669="NS"),0,IF(AND(M2968="NA",P2669="NA"),0,IF(M2968=P2669,0,1)))</f>
        <v>0</v>
      </c>
    </row>
    <row r="2969" spans="1:51" customFormat="1" ht="15" customHeight="1">
      <c r="A2969" s="22"/>
      <c r="B2969" s="26"/>
      <c r="C2969" s="154" t="s">
        <v>5010</v>
      </c>
      <c r="D2969" s="852" t="s">
        <v>5879</v>
      </c>
      <c r="E2969" s="853"/>
      <c r="F2969" s="853"/>
      <c r="G2969" s="853"/>
      <c r="H2969" s="853"/>
      <c r="I2969" s="853"/>
      <c r="J2969" s="853"/>
      <c r="K2969" s="853"/>
      <c r="L2969" s="854"/>
      <c r="M2969" s="713"/>
      <c r="N2969" s="715"/>
      <c r="O2969" s="713"/>
      <c r="P2969" s="715"/>
      <c r="Q2969" s="713"/>
      <c r="R2969" s="715"/>
      <c r="S2969" s="713"/>
      <c r="T2969" s="715"/>
      <c r="U2969" s="713"/>
      <c r="V2969" s="715"/>
      <c r="W2969" s="713"/>
      <c r="X2969" s="715"/>
      <c r="Y2969" s="713"/>
      <c r="Z2969" s="715"/>
      <c r="AA2969" s="713"/>
      <c r="AB2969" s="715"/>
      <c r="AC2969" s="713"/>
      <c r="AD2969" s="715"/>
      <c r="AH2969" s="293">
        <f t="shared" ref="AH2969:AH2984" si="1077">M2969</f>
        <v>0</v>
      </c>
      <c r="AI2969" s="294">
        <f t="shared" ref="AI2969:AI2984" si="1078">COUNTIF(O2969:AD2969,"NS")</f>
        <v>0</v>
      </c>
      <c r="AJ2969" s="295">
        <f t="shared" ref="AJ2969:AJ2984" si="1079">SUM(O2969:AD2969)</f>
        <v>0</v>
      </c>
      <c r="AK2969" s="296">
        <f t="shared" ref="AK2969:AK2984" si="1080">IF(OR(AND(AH2969=0, AI2969&gt;0),AND(AH2969="NS", AJ2969&gt;0), AND(AH2969="NS", AI2969=0, AJ2969=0)), 1, IF(OR(AND(AH2969&gt;0, AI2969&gt;1,AH2969&gt;AJ2969), AND(AH2969="NS", AI2969=2), AND(AH2969="NS", AJ2969=0, AI2969&gt;0), AH2969=AJ2969), 0, 1))</f>
        <v>0</v>
      </c>
      <c r="AL2969" s="298">
        <f t="shared" ref="AL2969:AL2984" si="1081">COUNTIF(M2969:AD2969,"NS")</f>
        <v>0</v>
      </c>
      <c r="AN2969" s="438">
        <v>2</v>
      </c>
      <c r="AO2969" s="433">
        <f t="shared" ref="AO2969:AO2984" si="1082">IF(OR(O2969="NS",$V$2075="NS"),0,IF(AND(O2969="NA",$V$2075="NA"),0,IF(O2969&lt;=$V$2075,0,1)))</f>
        <v>0</v>
      </c>
      <c r="AP2969" s="434">
        <f t="shared" ref="AP2969:AP2984" si="1083">IF(OR(Q2969="NS",$Y$2075="NS"),0,IF(AND(Q2969="NA",$Y$2075="NA"),0,IF(Q2969&lt;=$Y$2075,0,1)))</f>
        <v>0</v>
      </c>
      <c r="AQ2969" s="433">
        <f t="shared" ref="AQ2969:AQ2984" si="1084">IF(OR(S2969="NS",$AB$2075="NS"),0,IF(AND(S2969="NA",$AB$2075="NA"),0,IF(S2969&lt;=$AB$2075,0,1)))</f>
        <v>0</v>
      </c>
      <c r="AR2969" s="434">
        <f t="shared" ref="AR2969:AR2984" si="1085">IF(OR(U2969="NS",$P$2201="NS"),0,IF(AND(U2969="NA",$P$2201="NA"),0,IF(U2969&lt;=$P$2201,0,1)))</f>
        <v>0</v>
      </c>
      <c r="AS2969" s="433">
        <f t="shared" ref="AS2969:AS2984" si="1086">IF(OR(W2969="NS",$S$2201="NS"),0,IF(AND(W2969="NA",$S$2201="NA"),0,IF(W2969&lt;=$S$2201,0,1)))</f>
        <v>0</v>
      </c>
      <c r="AT2969" s="434">
        <f t="shared" ref="AT2969:AT2984" si="1087">IF(OR(Y2969="NS",$V$2201="NS"),0,IF(AND(Y2969="NA",$V$2201="NA"),0,IF(Y2969&lt;=$V$2201,0,1)))</f>
        <v>0</v>
      </c>
      <c r="AU2969" s="433">
        <f t="shared" ref="AU2969:AU2984" si="1088">IF(OR(AA2969="NS",$Y$2201="NS"),0,IF(AND(AA2969="NA",$Y$2201="NA"),0,IF(AA2969&lt;=$Y$2201,0,1)))</f>
        <v>0</v>
      </c>
      <c r="AV2969" s="434">
        <f t="shared" ref="AV2969:AV2984" si="1089">IF(OR(AC2969="NS",$AB$2201="NS"),0,IF(AND(AC2969="NA",$AB$2201="NA"),0,IF(AC2969&lt;=$AB$2201,0,1)))</f>
        <v>0</v>
      </c>
      <c r="AW2969" s="433">
        <f t="shared" ref="AW2969:AW2984" si="1090">IF(OR(M2969="NS",$S$2075="NS"),0,IF(AND(M2969="NA",$S$2075="NA"),0,IF(M2969&lt;=$S$2075,0,1)))</f>
        <v>0</v>
      </c>
      <c r="AX2969" s="250">
        <v>2</v>
      </c>
      <c r="AY2969" s="420">
        <f>IF(AND(M2969="NS",S2669="NS"),0,IF(AND(M2969="NA",S2669="NA"),0,IF(M2969=S2669,0,1)))</f>
        <v>0</v>
      </c>
    </row>
    <row r="2970" spans="1:51" customFormat="1" ht="15" customHeight="1">
      <c r="A2970" s="22"/>
      <c r="B2970" s="26"/>
      <c r="C2970" s="154" t="s">
        <v>5012</v>
      </c>
      <c r="D2970" s="852" t="s">
        <v>5880</v>
      </c>
      <c r="E2970" s="853"/>
      <c r="F2970" s="853"/>
      <c r="G2970" s="853"/>
      <c r="H2970" s="853"/>
      <c r="I2970" s="853"/>
      <c r="J2970" s="853"/>
      <c r="K2970" s="853"/>
      <c r="L2970" s="854"/>
      <c r="M2970" s="713"/>
      <c r="N2970" s="715"/>
      <c r="O2970" s="713"/>
      <c r="P2970" s="715"/>
      <c r="Q2970" s="713"/>
      <c r="R2970" s="715"/>
      <c r="S2970" s="713"/>
      <c r="T2970" s="715"/>
      <c r="U2970" s="713"/>
      <c r="V2970" s="715"/>
      <c r="W2970" s="713"/>
      <c r="X2970" s="715"/>
      <c r="Y2970" s="713"/>
      <c r="Z2970" s="715"/>
      <c r="AA2970" s="713"/>
      <c r="AB2970" s="715"/>
      <c r="AC2970" s="713"/>
      <c r="AD2970" s="715"/>
      <c r="AH2970" s="293">
        <f t="shared" si="1077"/>
        <v>0</v>
      </c>
      <c r="AI2970" s="294">
        <f t="shared" si="1078"/>
        <v>0</v>
      </c>
      <c r="AJ2970" s="295">
        <f t="shared" si="1079"/>
        <v>0</v>
      </c>
      <c r="AK2970" s="296">
        <f t="shared" si="1080"/>
        <v>0</v>
      </c>
      <c r="AL2970" s="298">
        <f t="shared" si="1081"/>
        <v>0</v>
      </c>
      <c r="AN2970" s="443">
        <v>3</v>
      </c>
      <c r="AO2970" s="433">
        <f t="shared" si="1082"/>
        <v>0</v>
      </c>
      <c r="AP2970" s="434">
        <f t="shared" si="1083"/>
        <v>0</v>
      </c>
      <c r="AQ2970" s="433">
        <f t="shared" si="1084"/>
        <v>0</v>
      </c>
      <c r="AR2970" s="434">
        <f t="shared" si="1085"/>
        <v>0</v>
      </c>
      <c r="AS2970" s="433">
        <f t="shared" si="1086"/>
        <v>0</v>
      </c>
      <c r="AT2970" s="434">
        <f t="shared" si="1087"/>
        <v>0</v>
      </c>
      <c r="AU2970" s="433">
        <f t="shared" si="1088"/>
        <v>0</v>
      </c>
      <c r="AV2970" s="434">
        <f t="shared" si="1089"/>
        <v>0</v>
      </c>
      <c r="AW2970" s="433">
        <f t="shared" si="1090"/>
        <v>0</v>
      </c>
      <c r="AX2970" s="447">
        <v>3</v>
      </c>
      <c r="AY2970" s="444">
        <f>IF(AND(M2970="NS",V2669="NS"),0,IF(AND(M2970="NA",V2669="NA"),0,IF(M2970=V2669,0,1)))</f>
        <v>0</v>
      </c>
    </row>
    <row r="2971" spans="1:51" customFormat="1" ht="15" customHeight="1">
      <c r="A2971" s="22"/>
      <c r="B2971" s="26"/>
      <c r="C2971" s="154" t="s">
        <v>5014</v>
      </c>
      <c r="D2971" s="852" t="s">
        <v>5881</v>
      </c>
      <c r="E2971" s="853"/>
      <c r="F2971" s="853"/>
      <c r="G2971" s="853"/>
      <c r="H2971" s="853"/>
      <c r="I2971" s="853"/>
      <c r="J2971" s="853"/>
      <c r="K2971" s="853"/>
      <c r="L2971" s="854"/>
      <c r="M2971" s="713"/>
      <c r="N2971" s="715"/>
      <c r="O2971" s="713"/>
      <c r="P2971" s="715"/>
      <c r="Q2971" s="713"/>
      <c r="R2971" s="715"/>
      <c r="S2971" s="713"/>
      <c r="T2971" s="715"/>
      <c r="U2971" s="713"/>
      <c r="V2971" s="715"/>
      <c r="W2971" s="713"/>
      <c r="X2971" s="715"/>
      <c r="Y2971" s="713"/>
      <c r="Z2971" s="715"/>
      <c r="AA2971" s="713"/>
      <c r="AB2971" s="715"/>
      <c r="AC2971" s="713"/>
      <c r="AD2971" s="715"/>
      <c r="AH2971" s="293">
        <f t="shared" si="1077"/>
        <v>0</v>
      </c>
      <c r="AI2971" s="294">
        <f t="shared" si="1078"/>
        <v>0</v>
      </c>
      <c r="AJ2971" s="295">
        <f t="shared" si="1079"/>
        <v>0</v>
      </c>
      <c r="AK2971" s="296">
        <f t="shared" si="1080"/>
        <v>0</v>
      </c>
      <c r="AL2971" s="298">
        <f t="shared" si="1081"/>
        <v>0</v>
      </c>
      <c r="AN2971" s="438">
        <v>4</v>
      </c>
      <c r="AO2971" s="433">
        <f t="shared" si="1082"/>
        <v>0</v>
      </c>
      <c r="AP2971" s="434">
        <f t="shared" si="1083"/>
        <v>0</v>
      </c>
      <c r="AQ2971" s="433">
        <f t="shared" si="1084"/>
        <v>0</v>
      </c>
      <c r="AR2971" s="434">
        <f t="shared" si="1085"/>
        <v>0</v>
      </c>
      <c r="AS2971" s="433">
        <f t="shared" si="1086"/>
        <v>0</v>
      </c>
      <c r="AT2971" s="434">
        <f t="shared" si="1087"/>
        <v>0</v>
      </c>
      <c r="AU2971" s="433">
        <f t="shared" si="1088"/>
        <v>0</v>
      </c>
      <c r="AV2971" s="434">
        <f t="shared" si="1089"/>
        <v>0</v>
      </c>
      <c r="AW2971" s="433">
        <f t="shared" si="1090"/>
        <v>0</v>
      </c>
      <c r="AX2971" s="250">
        <v>4</v>
      </c>
      <c r="AY2971" s="420">
        <f>IF(AND(M2971="NS",Y2669="NS"),0,IF(AND(M2971="NA",Y2669="NA"),0,IF(M2971=Y2669,0,1)))</f>
        <v>0</v>
      </c>
    </row>
    <row r="2972" spans="1:51" customFormat="1" ht="24" customHeight="1">
      <c r="A2972" s="22"/>
      <c r="B2972" s="26"/>
      <c r="C2972" s="154" t="s">
        <v>5016</v>
      </c>
      <c r="D2972" s="852" t="s">
        <v>5882</v>
      </c>
      <c r="E2972" s="853"/>
      <c r="F2972" s="853"/>
      <c r="G2972" s="853"/>
      <c r="H2972" s="853"/>
      <c r="I2972" s="853"/>
      <c r="J2972" s="853"/>
      <c r="K2972" s="853"/>
      <c r="L2972" s="854"/>
      <c r="M2972" s="713"/>
      <c r="N2972" s="715"/>
      <c r="O2972" s="713"/>
      <c r="P2972" s="715"/>
      <c r="Q2972" s="713"/>
      <c r="R2972" s="715"/>
      <c r="S2972" s="713"/>
      <c r="T2972" s="715"/>
      <c r="U2972" s="713"/>
      <c r="V2972" s="715"/>
      <c r="W2972" s="713"/>
      <c r="X2972" s="715"/>
      <c r="Y2972" s="713"/>
      <c r="Z2972" s="715"/>
      <c r="AA2972" s="713"/>
      <c r="AB2972" s="715"/>
      <c r="AC2972" s="713"/>
      <c r="AD2972" s="715"/>
      <c r="AH2972" s="293">
        <f t="shared" si="1077"/>
        <v>0</v>
      </c>
      <c r="AI2972" s="294">
        <f t="shared" si="1078"/>
        <v>0</v>
      </c>
      <c r="AJ2972" s="295">
        <f t="shared" si="1079"/>
        <v>0</v>
      </c>
      <c r="AK2972" s="296">
        <f t="shared" si="1080"/>
        <v>0</v>
      </c>
      <c r="AL2972" s="298">
        <f t="shared" si="1081"/>
        <v>0</v>
      </c>
      <c r="AN2972" s="443">
        <v>5</v>
      </c>
      <c r="AO2972" s="433">
        <f t="shared" si="1082"/>
        <v>0</v>
      </c>
      <c r="AP2972" s="434">
        <f t="shared" si="1083"/>
        <v>0</v>
      </c>
      <c r="AQ2972" s="433">
        <f t="shared" si="1084"/>
        <v>0</v>
      </c>
      <c r="AR2972" s="434">
        <f t="shared" si="1085"/>
        <v>0</v>
      </c>
      <c r="AS2972" s="433">
        <f t="shared" si="1086"/>
        <v>0</v>
      </c>
      <c r="AT2972" s="434">
        <f t="shared" si="1087"/>
        <v>0</v>
      </c>
      <c r="AU2972" s="433">
        <f t="shared" si="1088"/>
        <v>0</v>
      </c>
      <c r="AV2972" s="434">
        <f t="shared" si="1089"/>
        <v>0</v>
      </c>
      <c r="AW2972" s="433">
        <f t="shared" si="1090"/>
        <v>0</v>
      </c>
      <c r="AX2972" s="447">
        <v>5</v>
      </c>
      <c r="AY2972" s="444">
        <f>IF(AND(M2972="NS",AB2669="NS"),0,IF(AND(M2972="NA",AB2669="NA"),0,IF(M2972=AB2669,0,1)))</f>
        <v>0</v>
      </c>
    </row>
    <row r="2973" spans="1:51" customFormat="1" ht="15" customHeight="1">
      <c r="A2973" s="22"/>
      <c r="B2973" s="26"/>
      <c r="C2973" s="154" t="s">
        <v>5018</v>
      </c>
      <c r="D2973" s="852" t="s">
        <v>5909</v>
      </c>
      <c r="E2973" s="853"/>
      <c r="F2973" s="853"/>
      <c r="G2973" s="853"/>
      <c r="H2973" s="853"/>
      <c r="I2973" s="853"/>
      <c r="J2973" s="853"/>
      <c r="K2973" s="853"/>
      <c r="L2973" s="854"/>
      <c r="M2973" s="713"/>
      <c r="N2973" s="715"/>
      <c r="O2973" s="713"/>
      <c r="P2973" s="715"/>
      <c r="Q2973" s="713"/>
      <c r="R2973" s="715"/>
      <c r="S2973" s="713"/>
      <c r="T2973" s="715"/>
      <c r="U2973" s="713"/>
      <c r="V2973" s="715"/>
      <c r="W2973" s="713"/>
      <c r="X2973" s="715"/>
      <c r="Y2973" s="713"/>
      <c r="Z2973" s="715"/>
      <c r="AA2973" s="713"/>
      <c r="AB2973" s="715"/>
      <c r="AC2973" s="713"/>
      <c r="AD2973" s="715"/>
      <c r="AH2973" s="293">
        <f t="shared" si="1077"/>
        <v>0</v>
      </c>
      <c r="AI2973" s="294">
        <f t="shared" si="1078"/>
        <v>0</v>
      </c>
      <c r="AJ2973" s="295">
        <f t="shared" si="1079"/>
        <v>0</v>
      </c>
      <c r="AK2973" s="296">
        <f t="shared" si="1080"/>
        <v>0</v>
      </c>
      <c r="AL2973" s="298">
        <f t="shared" si="1081"/>
        <v>0</v>
      </c>
      <c r="AN2973" s="438">
        <v>6</v>
      </c>
      <c r="AO2973" s="433">
        <f t="shared" si="1082"/>
        <v>0</v>
      </c>
      <c r="AP2973" s="434">
        <f t="shared" si="1083"/>
        <v>0</v>
      </c>
      <c r="AQ2973" s="433">
        <f t="shared" si="1084"/>
        <v>0</v>
      </c>
      <c r="AR2973" s="434">
        <f t="shared" si="1085"/>
        <v>0</v>
      </c>
      <c r="AS2973" s="433">
        <f t="shared" si="1086"/>
        <v>0</v>
      </c>
      <c r="AT2973" s="434">
        <f t="shared" si="1087"/>
        <v>0</v>
      </c>
      <c r="AU2973" s="433">
        <f t="shared" si="1088"/>
        <v>0</v>
      </c>
      <c r="AV2973" s="434">
        <f t="shared" si="1089"/>
        <v>0</v>
      </c>
      <c r="AW2973" s="433">
        <f t="shared" si="1090"/>
        <v>0</v>
      </c>
      <c r="AX2973" s="250">
        <v>6</v>
      </c>
      <c r="AY2973" s="420">
        <f>IF(AND(M2973="NS",M2795="NS"),0,IF(AND(M2973="NA",M2795="NA"),0,IF(M2973=M2795,0,1)))</f>
        <v>0</v>
      </c>
    </row>
    <row r="2974" spans="1:51" customFormat="1" ht="15" customHeight="1">
      <c r="A2974" s="22"/>
      <c r="B2974" s="26"/>
      <c r="C2974" s="154" t="s">
        <v>5020</v>
      </c>
      <c r="D2974" s="852" t="s">
        <v>5910</v>
      </c>
      <c r="E2974" s="853"/>
      <c r="F2974" s="853"/>
      <c r="G2974" s="853"/>
      <c r="H2974" s="853"/>
      <c r="I2974" s="853"/>
      <c r="J2974" s="853"/>
      <c r="K2974" s="853"/>
      <c r="L2974" s="854"/>
      <c r="M2974" s="713"/>
      <c r="N2974" s="715"/>
      <c r="O2974" s="713"/>
      <c r="P2974" s="715"/>
      <c r="Q2974" s="713"/>
      <c r="R2974" s="715"/>
      <c r="S2974" s="713"/>
      <c r="T2974" s="715"/>
      <c r="U2974" s="713"/>
      <c r="V2974" s="715"/>
      <c r="W2974" s="713"/>
      <c r="X2974" s="715"/>
      <c r="Y2974" s="713"/>
      <c r="Z2974" s="715"/>
      <c r="AA2974" s="713"/>
      <c r="AB2974" s="715"/>
      <c r="AC2974" s="713"/>
      <c r="AD2974" s="715"/>
      <c r="AH2974" s="293">
        <f t="shared" si="1077"/>
        <v>0</v>
      </c>
      <c r="AI2974" s="294">
        <f t="shared" si="1078"/>
        <v>0</v>
      </c>
      <c r="AJ2974" s="295">
        <f t="shared" si="1079"/>
        <v>0</v>
      </c>
      <c r="AK2974" s="296">
        <f t="shared" si="1080"/>
        <v>0</v>
      </c>
      <c r="AL2974" s="298">
        <f t="shared" si="1081"/>
        <v>0</v>
      </c>
      <c r="AN2974" s="443">
        <v>7</v>
      </c>
      <c r="AO2974" s="433">
        <f t="shared" si="1082"/>
        <v>0</v>
      </c>
      <c r="AP2974" s="434">
        <f t="shared" si="1083"/>
        <v>0</v>
      </c>
      <c r="AQ2974" s="433">
        <f t="shared" si="1084"/>
        <v>0</v>
      </c>
      <c r="AR2974" s="434">
        <f t="shared" si="1085"/>
        <v>0</v>
      </c>
      <c r="AS2974" s="433">
        <f t="shared" si="1086"/>
        <v>0</v>
      </c>
      <c r="AT2974" s="434">
        <f t="shared" si="1087"/>
        <v>0</v>
      </c>
      <c r="AU2974" s="433">
        <f t="shared" si="1088"/>
        <v>0</v>
      </c>
      <c r="AV2974" s="434">
        <f t="shared" si="1089"/>
        <v>0</v>
      </c>
      <c r="AW2974" s="433">
        <f t="shared" si="1090"/>
        <v>0</v>
      </c>
      <c r="AX2974" s="447">
        <v>7</v>
      </c>
      <c r="AY2974" s="444">
        <f>IF(AND(M2974="NS",P2795="NS"),0,IF(AND(M2974="NA",P2795="NA"),0,IF(M2974=P2795,0,1)))</f>
        <v>0</v>
      </c>
    </row>
    <row r="2975" spans="1:51" customFormat="1" ht="24" customHeight="1">
      <c r="A2975" s="22"/>
      <c r="B2975" s="26"/>
      <c r="C2975" s="154" t="s">
        <v>5022</v>
      </c>
      <c r="D2975" s="852" t="s">
        <v>5911</v>
      </c>
      <c r="E2975" s="853"/>
      <c r="F2975" s="853"/>
      <c r="G2975" s="853"/>
      <c r="H2975" s="853"/>
      <c r="I2975" s="853"/>
      <c r="J2975" s="853"/>
      <c r="K2975" s="853"/>
      <c r="L2975" s="854"/>
      <c r="M2975" s="713"/>
      <c r="N2975" s="715"/>
      <c r="O2975" s="713"/>
      <c r="P2975" s="715"/>
      <c r="Q2975" s="713"/>
      <c r="R2975" s="715"/>
      <c r="S2975" s="713"/>
      <c r="T2975" s="715"/>
      <c r="U2975" s="713"/>
      <c r="V2975" s="715"/>
      <c r="W2975" s="713"/>
      <c r="X2975" s="715"/>
      <c r="Y2975" s="713"/>
      <c r="Z2975" s="715"/>
      <c r="AA2975" s="713"/>
      <c r="AB2975" s="715"/>
      <c r="AC2975" s="713"/>
      <c r="AD2975" s="715"/>
      <c r="AH2975" s="293">
        <f t="shared" si="1077"/>
        <v>0</v>
      </c>
      <c r="AI2975" s="294">
        <f t="shared" si="1078"/>
        <v>0</v>
      </c>
      <c r="AJ2975" s="295">
        <f t="shared" si="1079"/>
        <v>0</v>
      </c>
      <c r="AK2975" s="296">
        <f t="shared" si="1080"/>
        <v>0</v>
      </c>
      <c r="AL2975" s="298">
        <f t="shared" si="1081"/>
        <v>0</v>
      </c>
      <c r="AN2975" s="438">
        <v>8</v>
      </c>
      <c r="AO2975" s="433">
        <f t="shared" si="1082"/>
        <v>0</v>
      </c>
      <c r="AP2975" s="434">
        <f t="shared" si="1083"/>
        <v>0</v>
      </c>
      <c r="AQ2975" s="433">
        <f t="shared" si="1084"/>
        <v>0</v>
      </c>
      <c r="AR2975" s="434">
        <f t="shared" si="1085"/>
        <v>0</v>
      </c>
      <c r="AS2975" s="433">
        <f t="shared" si="1086"/>
        <v>0</v>
      </c>
      <c r="AT2975" s="434">
        <f t="shared" si="1087"/>
        <v>0</v>
      </c>
      <c r="AU2975" s="433">
        <f t="shared" si="1088"/>
        <v>0</v>
      </c>
      <c r="AV2975" s="434">
        <f t="shared" si="1089"/>
        <v>0</v>
      </c>
      <c r="AW2975" s="433">
        <f t="shared" si="1090"/>
        <v>0</v>
      </c>
      <c r="AX2975" s="250">
        <v>8</v>
      </c>
      <c r="AY2975" s="420">
        <f>IF(AND(M2975="NS",S2795="NS"),0,IF(AND(M2975="NA",S2795="NA"),0,IF(M2975=S2795,0,1)))</f>
        <v>0</v>
      </c>
    </row>
    <row r="2976" spans="1:51" customFormat="1" ht="15" customHeight="1">
      <c r="A2976" s="22"/>
      <c r="B2976" s="26"/>
      <c r="C2976" s="154" t="s">
        <v>5024</v>
      </c>
      <c r="D2976" s="852" t="s">
        <v>5912</v>
      </c>
      <c r="E2976" s="853"/>
      <c r="F2976" s="853"/>
      <c r="G2976" s="853"/>
      <c r="H2976" s="853"/>
      <c r="I2976" s="853"/>
      <c r="J2976" s="853"/>
      <c r="K2976" s="853"/>
      <c r="L2976" s="854"/>
      <c r="M2976" s="713"/>
      <c r="N2976" s="715"/>
      <c r="O2976" s="713"/>
      <c r="P2976" s="715"/>
      <c r="Q2976" s="713"/>
      <c r="R2976" s="715"/>
      <c r="S2976" s="713"/>
      <c r="T2976" s="715"/>
      <c r="U2976" s="713"/>
      <c r="V2976" s="715"/>
      <c r="W2976" s="713"/>
      <c r="X2976" s="715"/>
      <c r="Y2976" s="713"/>
      <c r="Z2976" s="715"/>
      <c r="AA2976" s="713"/>
      <c r="AB2976" s="715"/>
      <c r="AC2976" s="713"/>
      <c r="AD2976" s="715"/>
      <c r="AH2976" s="293">
        <f t="shared" si="1077"/>
        <v>0</v>
      </c>
      <c r="AI2976" s="294">
        <f t="shared" si="1078"/>
        <v>0</v>
      </c>
      <c r="AJ2976" s="295">
        <f t="shared" si="1079"/>
        <v>0</v>
      </c>
      <c r="AK2976" s="296">
        <f t="shared" si="1080"/>
        <v>0</v>
      </c>
      <c r="AL2976" s="298">
        <f t="shared" si="1081"/>
        <v>0</v>
      </c>
      <c r="AN2976" s="443">
        <v>9</v>
      </c>
      <c r="AO2976" s="433">
        <f t="shared" si="1082"/>
        <v>0</v>
      </c>
      <c r="AP2976" s="434">
        <f t="shared" si="1083"/>
        <v>0</v>
      </c>
      <c r="AQ2976" s="433">
        <f t="shared" si="1084"/>
        <v>0</v>
      </c>
      <c r="AR2976" s="434">
        <f t="shared" si="1085"/>
        <v>0</v>
      </c>
      <c r="AS2976" s="433">
        <f t="shared" si="1086"/>
        <v>0</v>
      </c>
      <c r="AT2976" s="434">
        <f t="shared" si="1087"/>
        <v>0</v>
      </c>
      <c r="AU2976" s="433">
        <f t="shared" si="1088"/>
        <v>0</v>
      </c>
      <c r="AV2976" s="434">
        <f t="shared" si="1089"/>
        <v>0</v>
      </c>
      <c r="AW2976" s="433">
        <f t="shared" si="1090"/>
        <v>0</v>
      </c>
      <c r="AX2976" s="447">
        <v>9</v>
      </c>
      <c r="AY2976" s="444">
        <f>IF(AND(M2976="NS",V2795="NS"),0,IF(AND(M2976="NA",V2795="NA"),0,IF(M2976=V2795,0,1)))</f>
        <v>0</v>
      </c>
    </row>
    <row r="2977" spans="1:51" customFormat="1" ht="15" customHeight="1">
      <c r="A2977" s="22"/>
      <c r="B2977" s="26"/>
      <c r="C2977" s="154" t="s">
        <v>5025</v>
      </c>
      <c r="D2977" s="852" t="s">
        <v>5913</v>
      </c>
      <c r="E2977" s="853"/>
      <c r="F2977" s="853"/>
      <c r="G2977" s="853"/>
      <c r="H2977" s="853"/>
      <c r="I2977" s="853"/>
      <c r="J2977" s="853"/>
      <c r="K2977" s="853"/>
      <c r="L2977" s="854"/>
      <c r="M2977" s="713"/>
      <c r="N2977" s="715"/>
      <c r="O2977" s="713"/>
      <c r="P2977" s="715"/>
      <c r="Q2977" s="713"/>
      <c r="R2977" s="715"/>
      <c r="S2977" s="713"/>
      <c r="T2977" s="715"/>
      <c r="U2977" s="713"/>
      <c r="V2977" s="715"/>
      <c r="W2977" s="713"/>
      <c r="X2977" s="715"/>
      <c r="Y2977" s="713"/>
      <c r="Z2977" s="715"/>
      <c r="AA2977" s="713"/>
      <c r="AB2977" s="715"/>
      <c r="AC2977" s="713"/>
      <c r="AD2977" s="715"/>
      <c r="AH2977" s="293">
        <f t="shared" si="1077"/>
        <v>0</v>
      </c>
      <c r="AI2977" s="294">
        <f t="shared" si="1078"/>
        <v>0</v>
      </c>
      <c r="AJ2977" s="295">
        <f t="shared" si="1079"/>
        <v>0</v>
      </c>
      <c r="AK2977" s="296">
        <f t="shared" si="1080"/>
        <v>0</v>
      </c>
      <c r="AL2977" s="298">
        <f t="shared" si="1081"/>
        <v>0</v>
      </c>
      <c r="AN2977" s="438">
        <v>10</v>
      </c>
      <c r="AO2977" s="433">
        <f t="shared" si="1082"/>
        <v>0</v>
      </c>
      <c r="AP2977" s="434">
        <f t="shared" si="1083"/>
        <v>0</v>
      </c>
      <c r="AQ2977" s="433">
        <f t="shared" si="1084"/>
        <v>0</v>
      </c>
      <c r="AR2977" s="434">
        <f t="shared" si="1085"/>
        <v>0</v>
      </c>
      <c r="AS2977" s="433">
        <f t="shared" si="1086"/>
        <v>0</v>
      </c>
      <c r="AT2977" s="434">
        <f t="shared" si="1087"/>
        <v>0</v>
      </c>
      <c r="AU2977" s="433">
        <f t="shared" si="1088"/>
        <v>0</v>
      </c>
      <c r="AV2977" s="434">
        <f t="shared" si="1089"/>
        <v>0</v>
      </c>
      <c r="AW2977" s="433">
        <f t="shared" si="1090"/>
        <v>0</v>
      </c>
      <c r="AX2977" s="250">
        <v>10</v>
      </c>
      <c r="AY2977" s="420">
        <f>IF(AND(M2977="NS",Y2795="NS"),0,IF(AND(M2977="NA",Y2795="NA"),0,IF(M2977=Y2795,0,1)))</f>
        <v>0</v>
      </c>
    </row>
    <row r="2978" spans="1:51" customFormat="1" ht="15" customHeight="1">
      <c r="A2978" s="22"/>
      <c r="B2978" s="26"/>
      <c r="C2978" s="154" t="s">
        <v>5027</v>
      </c>
      <c r="D2978" s="852" t="s">
        <v>5914</v>
      </c>
      <c r="E2978" s="853"/>
      <c r="F2978" s="853"/>
      <c r="G2978" s="853"/>
      <c r="H2978" s="853"/>
      <c r="I2978" s="853"/>
      <c r="J2978" s="853"/>
      <c r="K2978" s="853"/>
      <c r="L2978" s="854"/>
      <c r="M2978" s="713"/>
      <c r="N2978" s="715"/>
      <c r="O2978" s="713"/>
      <c r="P2978" s="715"/>
      <c r="Q2978" s="713"/>
      <c r="R2978" s="715"/>
      <c r="S2978" s="713"/>
      <c r="T2978" s="715"/>
      <c r="U2978" s="713"/>
      <c r="V2978" s="715"/>
      <c r="W2978" s="713"/>
      <c r="X2978" s="715"/>
      <c r="Y2978" s="713"/>
      <c r="Z2978" s="715"/>
      <c r="AA2978" s="713"/>
      <c r="AB2978" s="715"/>
      <c r="AC2978" s="713"/>
      <c r="AD2978" s="715"/>
      <c r="AH2978" s="293">
        <f t="shared" si="1077"/>
        <v>0</v>
      </c>
      <c r="AI2978" s="294">
        <f t="shared" si="1078"/>
        <v>0</v>
      </c>
      <c r="AJ2978" s="295">
        <f t="shared" si="1079"/>
        <v>0</v>
      </c>
      <c r="AK2978" s="296">
        <f t="shared" si="1080"/>
        <v>0</v>
      </c>
      <c r="AL2978" s="298">
        <f t="shared" si="1081"/>
        <v>0</v>
      </c>
      <c r="AN2978" s="443">
        <v>11</v>
      </c>
      <c r="AO2978" s="433">
        <f t="shared" si="1082"/>
        <v>0</v>
      </c>
      <c r="AP2978" s="434">
        <f t="shared" si="1083"/>
        <v>0</v>
      </c>
      <c r="AQ2978" s="433">
        <f t="shared" si="1084"/>
        <v>0</v>
      </c>
      <c r="AR2978" s="434">
        <f t="shared" si="1085"/>
        <v>0</v>
      </c>
      <c r="AS2978" s="433">
        <f t="shared" si="1086"/>
        <v>0</v>
      </c>
      <c r="AT2978" s="434">
        <f t="shared" si="1087"/>
        <v>0</v>
      </c>
      <c r="AU2978" s="433">
        <f t="shared" si="1088"/>
        <v>0</v>
      </c>
      <c r="AV2978" s="434">
        <f t="shared" si="1089"/>
        <v>0</v>
      </c>
      <c r="AW2978" s="433">
        <f t="shared" si="1090"/>
        <v>0</v>
      </c>
      <c r="AX2978" s="447">
        <v>11</v>
      </c>
      <c r="AY2978" s="444">
        <f>IF(AND(M2978="NS",AB2795="NS"),0,IF(AND(M2978="NA",AB2795="NA"),0,IF(M2978=AB2795,0,1)))</f>
        <v>0</v>
      </c>
    </row>
    <row r="2979" spans="1:51" customFormat="1" ht="15" customHeight="1">
      <c r="A2979" s="22"/>
      <c r="B2979" s="26"/>
      <c r="C2979" s="154" t="s">
        <v>5028</v>
      </c>
      <c r="D2979" s="852" t="s">
        <v>5924</v>
      </c>
      <c r="E2979" s="853"/>
      <c r="F2979" s="853"/>
      <c r="G2979" s="853"/>
      <c r="H2979" s="853"/>
      <c r="I2979" s="853"/>
      <c r="J2979" s="853"/>
      <c r="K2979" s="853"/>
      <c r="L2979" s="854"/>
      <c r="M2979" s="713"/>
      <c r="N2979" s="715"/>
      <c r="O2979" s="713"/>
      <c r="P2979" s="715"/>
      <c r="Q2979" s="713"/>
      <c r="R2979" s="715"/>
      <c r="S2979" s="713"/>
      <c r="T2979" s="715"/>
      <c r="U2979" s="713"/>
      <c r="V2979" s="715"/>
      <c r="W2979" s="713"/>
      <c r="X2979" s="715"/>
      <c r="Y2979" s="713"/>
      <c r="Z2979" s="715"/>
      <c r="AA2979" s="713"/>
      <c r="AB2979" s="715"/>
      <c r="AC2979" s="713"/>
      <c r="AD2979" s="715"/>
      <c r="AH2979" s="293">
        <f t="shared" si="1077"/>
        <v>0</v>
      </c>
      <c r="AI2979" s="294">
        <f t="shared" si="1078"/>
        <v>0</v>
      </c>
      <c r="AJ2979" s="295">
        <f t="shared" si="1079"/>
        <v>0</v>
      </c>
      <c r="AK2979" s="296">
        <f t="shared" si="1080"/>
        <v>0</v>
      </c>
      <c r="AL2979" s="298">
        <f t="shared" si="1081"/>
        <v>0</v>
      </c>
      <c r="AN2979" s="438">
        <v>12</v>
      </c>
      <c r="AO2979" s="433">
        <f t="shared" si="1082"/>
        <v>0</v>
      </c>
      <c r="AP2979" s="434">
        <f t="shared" si="1083"/>
        <v>0</v>
      </c>
      <c r="AQ2979" s="433">
        <f t="shared" si="1084"/>
        <v>0</v>
      </c>
      <c r="AR2979" s="434">
        <f t="shared" si="1085"/>
        <v>0</v>
      </c>
      <c r="AS2979" s="433">
        <f t="shared" si="1086"/>
        <v>0</v>
      </c>
      <c r="AT2979" s="434">
        <f t="shared" si="1087"/>
        <v>0</v>
      </c>
      <c r="AU2979" s="433">
        <f t="shared" si="1088"/>
        <v>0</v>
      </c>
      <c r="AV2979" s="434">
        <f t="shared" si="1089"/>
        <v>0</v>
      </c>
      <c r="AW2979" s="433">
        <f t="shared" si="1090"/>
        <v>0</v>
      </c>
      <c r="AX2979" s="250">
        <v>12</v>
      </c>
      <c r="AY2979" s="420">
        <f>IF(AND(M2979="NS",M2921="NS"),0,IF(AND(M2979="NA",M2921="NA"),0,IF(M2979=M2921,0,1)))</f>
        <v>0</v>
      </c>
    </row>
    <row r="2980" spans="1:51" customFormat="1" ht="15" customHeight="1">
      <c r="A2980" s="22"/>
      <c r="B2980" s="26"/>
      <c r="C2980" s="154" t="s">
        <v>5029</v>
      </c>
      <c r="D2980" s="852" t="s">
        <v>5925</v>
      </c>
      <c r="E2980" s="853"/>
      <c r="F2980" s="853"/>
      <c r="G2980" s="853"/>
      <c r="H2980" s="853"/>
      <c r="I2980" s="853"/>
      <c r="J2980" s="853"/>
      <c r="K2980" s="853"/>
      <c r="L2980" s="854"/>
      <c r="M2980" s="713"/>
      <c r="N2980" s="715"/>
      <c r="O2980" s="713"/>
      <c r="P2980" s="715"/>
      <c r="Q2980" s="713"/>
      <c r="R2980" s="715"/>
      <c r="S2980" s="713"/>
      <c r="T2980" s="715"/>
      <c r="U2980" s="713"/>
      <c r="V2980" s="715"/>
      <c r="W2980" s="713"/>
      <c r="X2980" s="715"/>
      <c r="Y2980" s="713"/>
      <c r="Z2980" s="715"/>
      <c r="AA2980" s="713"/>
      <c r="AB2980" s="715"/>
      <c r="AC2980" s="713"/>
      <c r="AD2980" s="715"/>
      <c r="AH2980" s="293">
        <f t="shared" si="1077"/>
        <v>0</v>
      </c>
      <c r="AI2980" s="294">
        <f t="shared" si="1078"/>
        <v>0</v>
      </c>
      <c r="AJ2980" s="295">
        <f t="shared" si="1079"/>
        <v>0</v>
      </c>
      <c r="AK2980" s="296">
        <f t="shared" si="1080"/>
        <v>0</v>
      </c>
      <c r="AL2980" s="298">
        <f t="shared" si="1081"/>
        <v>0</v>
      </c>
      <c r="AN2980" s="443">
        <v>13</v>
      </c>
      <c r="AO2980" s="433">
        <f t="shared" si="1082"/>
        <v>0</v>
      </c>
      <c r="AP2980" s="434">
        <f t="shared" si="1083"/>
        <v>0</v>
      </c>
      <c r="AQ2980" s="433">
        <f t="shared" si="1084"/>
        <v>0</v>
      </c>
      <c r="AR2980" s="434">
        <f t="shared" si="1085"/>
        <v>0</v>
      </c>
      <c r="AS2980" s="433">
        <f t="shared" si="1086"/>
        <v>0</v>
      </c>
      <c r="AT2980" s="434">
        <f t="shared" si="1087"/>
        <v>0</v>
      </c>
      <c r="AU2980" s="433">
        <f t="shared" si="1088"/>
        <v>0</v>
      </c>
      <c r="AV2980" s="434">
        <f t="shared" si="1089"/>
        <v>0</v>
      </c>
      <c r="AW2980" s="433">
        <f t="shared" si="1090"/>
        <v>0</v>
      </c>
      <c r="AX2980" s="447">
        <v>13</v>
      </c>
      <c r="AY2980" s="444">
        <f>IF(AND(M2980="NS",P2921="NS"),0,IF(AND(M2980="NA",P2921="NA"),0,IF(M2980=P2921,0,1)))</f>
        <v>0</v>
      </c>
    </row>
    <row r="2981" spans="1:51" customFormat="1" ht="15" customHeight="1">
      <c r="A2981" s="22"/>
      <c r="B2981" s="26"/>
      <c r="C2981" s="154" t="s">
        <v>5030</v>
      </c>
      <c r="D2981" s="852" t="s">
        <v>5931</v>
      </c>
      <c r="E2981" s="853"/>
      <c r="F2981" s="853"/>
      <c r="G2981" s="853"/>
      <c r="H2981" s="853"/>
      <c r="I2981" s="853"/>
      <c r="J2981" s="853"/>
      <c r="K2981" s="853"/>
      <c r="L2981" s="854"/>
      <c r="M2981" s="713"/>
      <c r="N2981" s="715"/>
      <c r="O2981" s="713"/>
      <c r="P2981" s="715"/>
      <c r="Q2981" s="713"/>
      <c r="R2981" s="715"/>
      <c r="S2981" s="713"/>
      <c r="T2981" s="715"/>
      <c r="U2981" s="713"/>
      <c r="V2981" s="715"/>
      <c r="W2981" s="713"/>
      <c r="X2981" s="715"/>
      <c r="Y2981" s="713"/>
      <c r="Z2981" s="715"/>
      <c r="AA2981" s="713"/>
      <c r="AB2981" s="715"/>
      <c r="AC2981" s="713"/>
      <c r="AD2981" s="715"/>
      <c r="AH2981" s="293">
        <f t="shared" si="1077"/>
        <v>0</v>
      </c>
      <c r="AI2981" s="294">
        <f t="shared" si="1078"/>
        <v>0</v>
      </c>
      <c r="AJ2981" s="295">
        <f t="shared" si="1079"/>
        <v>0</v>
      </c>
      <c r="AK2981" s="296">
        <f t="shared" si="1080"/>
        <v>0</v>
      </c>
      <c r="AL2981" s="298">
        <f t="shared" si="1081"/>
        <v>0</v>
      </c>
      <c r="AN2981" s="438">
        <v>14</v>
      </c>
      <c r="AO2981" s="433">
        <f t="shared" si="1082"/>
        <v>0</v>
      </c>
      <c r="AP2981" s="434">
        <f t="shared" si="1083"/>
        <v>0</v>
      </c>
      <c r="AQ2981" s="433">
        <f t="shared" si="1084"/>
        <v>0</v>
      </c>
      <c r="AR2981" s="434">
        <f t="shared" si="1085"/>
        <v>0</v>
      </c>
      <c r="AS2981" s="433">
        <f t="shared" si="1086"/>
        <v>0</v>
      </c>
      <c r="AT2981" s="434">
        <f t="shared" si="1087"/>
        <v>0</v>
      </c>
      <c r="AU2981" s="433">
        <f t="shared" si="1088"/>
        <v>0</v>
      </c>
      <c r="AV2981" s="434">
        <f t="shared" si="1089"/>
        <v>0</v>
      </c>
      <c r="AW2981" s="433">
        <f t="shared" si="1090"/>
        <v>0</v>
      </c>
      <c r="AX2981" s="250">
        <v>14</v>
      </c>
      <c r="AY2981" s="420">
        <f>IF(AND(M2981="NS",S2921="NS"),0,IF(AND(M2981="NA",S2921="NA"),0,IF(M2981=S2921,0,1)))</f>
        <v>0</v>
      </c>
    </row>
    <row r="2982" spans="1:51" customFormat="1" ht="36" customHeight="1">
      <c r="A2982" s="22"/>
      <c r="B2982" s="26"/>
      <c r="C2982" s="154" t="s">
        <v>5031</v>
      </c>
      <c r="D2982" s="852" t="s">
        <v>5932</v>
      </c>
      <c r="E2982" s="853"/>
      <c r="F2982" s="853"/>
      <c r="G2982" s="853"/>
      <c r="H2982" s="853"/>
      <c r="I2982" s="853"/>
      <c r="J2982" s="853"/>
      <c r="K2982" s="853"/>
      <c r="L2982" s="854"/>
      <c r="M2982" s="713"/>
      <c r="N2982" s="715"/>
      <c r="O2982" s="713"/>
      <c r="P2982" s="715"/>
      <c r="Q2982" s="713"/>
      <c r="R2982" s="715"/>
      <c r="S2982" s="713"/>
      <c r="T2982" s="715"/>
      <c r="U2982" s="713"/>
      <c r="V2982" s="715"/>
      <c r="W2982" s="713"/>
      <c r="X2982" s="715"/>
      <c r="Y2982" s="713"/>
      <c r="Z2982" s="715"/>
      <c r="AA2982" s="713"/>
      <c r="AB2982" s="715"/>
      <c r="AC2982" s="713"/>
      <c r="AD2982" s="715"/>
      <c r="AH2982" s="293">
        <f t="shared" si="1077"/>
        <v>0</v>
      </c>
      <c r="AI2982" s="294">
        <f t="shared" si="1078"/>
        <v>0</v>
      </c>
      <c r="AJ2982" s="295">
        <f t="shared" si="1079"/>
        <v>0</v>
      </c>
      <c r="AK2982" s="296">
        <f t="shared" si="1080"/>
        <v>0</v>
      </c>
      <c r="AL2982" s="298">
        <f t="shared" si="1081"/>
        <v>0</v>
      </c>
      <c r="AN2982" s="443">
        <v>15</v>
      </c>
      <c r="AO2982" s="433">
        <f t="shared" si="1082"/>
        <v>0</v>
      </c>
      <c r="AP2982" s="434">
        <f t="shared" si="1083"/>
        <v>0</v>
      </c>
      <c r="AQ2982" s="433">
        <f t="shared" si="1084"/>
        <v>0</v>
      </c>
      <c r="AR2982" s="434">
        <f t="shared" si="1085"/>
        <v>0</v>
      </c>
      <c r="AS2982" s="433">
        <f t="shared" si="1086"/>
        <v>0</v>
      </c>
      <c r="AT2982" s="434">
        <f t="shared" si="1087"/>
        <v>0</v>
      </c>
      <c r="AU2982" s="433">
        <f t="shared" si="1088"/>
        <v>0</v>
      </c>
      <c r="AV2982" s="434">
        <f t="shared" si="1089"/>
        <v>0</v>
      </c>
      <c r="AW2982" s="433">
        <f t="shared" si="1090"/>
        <v>0</v>
      </c>
      <c r="AX2982" s="447">
        <v>15</v>
      </c>
      <c r="AY2982" s="444">
        <f>IF(AND(M2982="NS",V2921="NS"),0,IF(AND(M2982="NA",V2921="NA"),0,IF(M2982=V2921,0,1)))</f>
        <v>0</v>
      </c>
    </row>
    <row r="2983" spans="1:51" customFormat="1" ht="36" customHeight="1">
      <c r="A2983" s="22"/>
      <c r="B2983" s="26"/>
      <c r="C2983" s="154" t="s">
        <v>5032</v>
      </c>
      <c r="D2983" s="852" t="s">
        <v>5933</v>
      </c>
      <c r="E2983" s="853"/>
      <c r="F2983" s="853"/>
      <c r="G2983" s="853"/>
      <c r="H2983" s="853"/>
      <c r="I2983" s="853"/>
      <c r="J2983" s="853"/>
      <c r="K2983" s="853"/>
      <c r="L2983" s="854"/>
      <c r="M2983" s="713"/>
      <c r="N2983" s="715"/>
      <c r="O2983" s="713"/>
      <c r="P2983" s="715"/>
      <c r="Q2983" s="713"/>
      <c r="R2983" s="715"/>
      <c r="S2983" s="713"/>
      <c r="T2983" s="715"/>
      <c r="U2983" s="713"/>
      <c r="V2983" s="715"/>
      <c r="W2983" s="713"/>
      <c r="X2983" s="715"/>
      <c r="Y2983" s="713"/>
      <c r="Z2983" s="715"/>
      <c r="AA2983" s="713"/>
      <c r="AB2983" s="715"/>
      <c r="AC2983" s="713"/>
      <c r="AD2983" s="715"/>
      <c r="AH2983" s="293">
        <f t="shared" si="1077"/>
        <v>0</v>
      </c>
      <c r="AI2983" s="294">
        <f t="shared" si="1078"/>
        <v>0</v>
      </c>
      <c r="AJ2983" s="295">
        <f t="shared" si="1079"/>
        <v>0</v>
      </c>
      <c r="AK2983" s="296">
        <f t="shared" si="1080"/>
        <v>0</v>
      </c>
      <c r="AL2983" s="298">
        <f t="shared" si="1081"/>
        <v>0</v>
      </c>
      <c r="AN2983" s="438">
        <v>16</v>
      </c>
      <c r="AO2983" s="433">
        <f t="shared" si="1082"/>
        <v>0</v>
      </c>
      <c r="AP2983" s="434">
        <f t="shared" si="1083"/>
        <v>0</v>
      </c>
      <c r="AQ2983" s="433">
        <f t="shared" si="1084"/>
        <v>0</v>
      </c>
      <c r="AR2983" s="434">
        <f t="shared" si="1085"/>
        <v>0</v>
      </c>
      <c r="AS2983" s="433">
        <f t="shared" si="1086"/>
        <v>0</v>
      </c>
      <c r="AT2983" s="434">
        <f t="shared" si="1087"/>
        <v>0</v>
      </c>
      <c r="AU2983" s="433">
        <f t="shared" si="1088"/>
        <v>0</v>
      </c>
      <c r="AV2983" s="434">
        <f t="shared" si="1089"/>
        <v>0</v>
      </c>
      <c r="AW2983" s="433">
        <f t="shared" si="1090"/>
        <v>0</v>
      </c>
      <c r="AX2983" s="250">
        <v>16</v>
      </c>
      <c r="AY2983" s="420">
        <f>IF(AND(M2983="NS",Y2921="NS"),0,IF(AND(M2983="NA",Y2921="NA"),0,IF(M2983=Y2921,0,1)))</f>
        <v>0</v>
      </c>
    </row>
    <row r="2984" spans="1:51" customFormat="1" ht="15" customHeight="1">
      <c r="A2984" s="22"/>
      <c r="B2984" s="26"/>
      <c r="C2984" s="154" t="s">
        <v>5033</v>
      </c>
      <c r="D2984" s="852" t="s">
        <v>5967</v>
      </c>
      <c r="E2984" s="853"/>
      <c r="F2984" s="853"/>
      <c r="G2984" s="853"/>
      <c r="H2984" s="853"/>
      <c r="I2984" s="853"/>
      <c r="J2984" s="853"/>
      <c r="K2984" s="853"/>
      <c r="L2984" s="854"/>
      <c r="M2984" s="713"/>
      <c r="N2984" s="715"/>
      <c r="O2984" s="713"/>
      <c r="P2984" s="715"/>
      <c r="Q2984" s="713"/>
      <c r="R2984" s="715"/>
      <c r="S2984" s="713"/>
      <c r="T2984" s="715"/>
      <c r="U2984" s="713"/>
      <c r="V2984" s="715"/>
      <c r="W2984" s="713"/>
      <c r="X2984" s="715"/>
      <c r="Y2984" s="713"/>
      <c r="Z2984" s="715"/>
      <c r="AA2984" s="713"/>
      <c r="AB2984" s="715"/>
      <c r="AC2984" s="713"/>
      <c r="AD2984" s="715"/>
      <c r="AH2984" s="293">
        <f t="shared" si="1077"/>
        <v>0</v>
      </c>
      <c r="AI2984" s="294">
        <f t="shared" si="1078"/>
        <v>0</v>
      </c>
      <c r="AJ2984" s="295">
        <f t="shared" si="1079"/>
        <v>0</v>
      </c>
      <c r="AK2984" s="296">
        <f t="shared" si="1080"/>
        <v>0</v>
      </c>
      <c r="AL2984" s="298">
        <f t="shared" si="1081"/>
        <v>0</v>
      </c>
      <c r="AN2984" s="443">
        <v>17</v>
      </c>
      <c r="AO2984" s="433">
        <f t="shared" si="1082"/>
        <v>0</v>
      </c>
      <c r="AP2984" s="434">
        <f t="shared" si="1083"/>
        <v>0</v>
      </c>
      <c r="AQ2984" s="433">
        <f t="shared" si="1084"/>
        <v>0</v>
      </c>
      <c r="AR2984" s="434">
        <f t="shared" si="1085"/>
        <v>0</v>
      </c>
      <c r="AS2984" s="433">
        <f t="shared" si="1086"/>
        <v>0</v>
      </c>
      <c r="AT2984" s="434">
        <f t="shared" si="1087"/>
        <v>0</v>
      </c>
      <c r="AU2984" s="433">
        <f t="shared" si="1088"/>
        <v>0</v>
      </c>
      <c r="AV2984" s="434">
        <f t="shared" si="1089"/>
        <v>0</v>
      </c>
      <c r="AW2984" s="433">
        <f t="shared" si="1090"/>
        <v>0</v>
      </c>
      <c r="AX2984" s="447">
        <v>17</v>
      </c>
      <c r="AY2984" s="444">
        <f>IF(AND(M2984="NS",AB2921="NS"),0,IF(AND(M2984="NA",AB2921="NA"),0,IF(M2984=AB2921,0,1)))</f>
        <v>0</v>
      </c>
    </row>
    <row r="2985" spans="1:51" customFormat="1">
      <c r="A2985" s="22"/>
      <c r="B2985" s="26"/>
      <c r="C2985" s="26"/>
      <c r="D2985" s="26"/>
      <c r="E2985" s="26"/>
      <c r="F2985" s="26"/>
      <c r="G2985" s="26"/>
      <c r="H2985" s="26"/>
      <c r="I2985" s="26"/>
      <c r="J2985" s="26"/>
      <c r="K2985" s="26"/>
      <c r="L2985" s="67" t="s">
        <v>5527</v>
      </c>
      <c r="M2985" s="728">
        <f>IF(AND(SUM(M2968:N2984)=0,COUNTIF(M2968:N2984,"NS")&gt;0),"NS",
IF(AND(SUM(M2968:N2984)=0,COUNTIF(M2968:N2984,0)&gt;0),0,
IF(AND(SUM(M2968:N2984)=0,COUNTIF(M2968:N2984,"NA")&gt;0),"NA",
SUM(M2968:N2984))))</f>
        <v>0</v>
      </c>
      <c r="N2985" s="730"/>
      <c r="O2985" s="728">
        <f>IF(AND(SUM(O2968:P2984)=0,COUNTIF(O2968:P2984,"NS")&gt;0),"NS",
IF(AND(SUM(O2968:P2984)=0,COUNTIF(O2968:P2984,0)&gt;0),0,
IF(AND(SUM(O2968:P2984)=0,COUNTIF(O2968:P2984,"NA")&gt;0),"NA",
SUM(O2968:P2984))))</f>
        <v>0</v>
      </c>
      <c r="P2985" s="730"/>
      <c r="Q2985" s="728">
        <f>IF(AND(SUM(Q2968:R2984)=0,COUNTIF(Q2968:R2984,"NS")&gt;0),"NS",
IF(AND(SUM(Q2968:R2984)=0,COUNTIF(Q2968:R2984,0)&gt;0),0,
IF(AND(SUM(Q2968:R2984)=0,COUNTIF(Q2968:R2984,"NA")&gt;0),"NA",
SUM(Q2968:R2984))))</f>
        <v>0</v>
      </c>
      <c r="R2985" s="730"/>
      <c r="S2985" s="728">
        <f>IF(AND(SUM(S2968:T2984)=0,COUNTIF(S2968:T2984,"NS")&gt;0),"NS",
IF(AND(SUM(S2968:T2984)=0,COUNTIF(S2968:T2984,0)&gt;0),0,
IF(AND(SUM(S2968:T2984)=0,COUNTIF(S2968:T2984,"NA")&gt;0),"NA",
SUM(S2968:T2984))))</f>
        <v>0</v>
      </c>
      <c r="T2985" s="730"/>
      <c r="U2985" s="728">
        <f>IF(AND(SUM(U2968:V2984)=0,COUNTIF(U2968:V2984,"NS")&gt;0),"NS",
IF(AND(SUM(U2968:V2984)=0,COUNTIF(U2968:V2984,0)&gt;0),0,
IF(AND(SUM(U2968:V2984)=0,COUNTIF(U2968:V2984,"NA")&gt;0),"NA",
SUM(U2968:V2984))))</f>
        <v>0</v>
      </c>
      <c r="V2985" s="730"/>
      <c r="W2985" s="728">
        <f>IF(AND(SUM(W2968:X2984)=0,COUNTIF(W2968:X2984,"NS")&gt;0),"NS",
IF(AND(SUM(W2968:X2984)=0,COUNTIF(W2968:X2984,0)&gt;0),0,
IF(AND(SUM(W2968:X2984)=0,COUNTIF(W2968:X2984,"NA")&gt;0),"NA",
SUM(W2968:X2984))))</f>
        <v>0</v>
      </c>
      <c r="X2985" s="730"/>
      <c r="Y2985" s="728">
        <f>IF(AND(SUM(Y2968:Z2984)=0,COUNTIF(Y2968:Z2984,"NS")&gt;0),"NS",
IF(AND(SUM(Y2968:Z2984)=0,COUNTIF(Y2968:Z2984,0)&gt;0),0,
IF(AND(SUM(Y2968:Z2984)=0,COUNTIF(Y2968:Z2984,"NA")&gt;0),"NA",
SUM(Y2968:Z2984))))</f>
        <v>0</v>
      </c>
      <c r="Z2985" s="730"/>
      <c r="AA2985" s="728">
        <f>IF(AND(SUM(AA2968:AB2984)=0,COUNTIF(AA2968:AB2984,"NS")&gt;0),"NS",
IF(AND(SUM(AA2968:AB2984)=0,COUNTIF(AA2968:AB2984,0)&gt;0),0,
IF(AND(SUM(AA2968:AB2984)=0,COUNTIF(AA2968:AB2984,"NA")&gt;0),"NA",
SUM(AA2968:AB2984))))</f>
        <v>0</v>
      </c>
      <c r="AB2985" s="730"/>
      <c r="AC2985" s="728">
        <f>IF(AND(SUM(AC2968:AD2984)=0,COUNTIF(AC2968:AD2984,"NS")&gt;0),"NS",
IF(AND(SUM(AC2968:AD2984)=0,COUNTIF(AC2968:AD2984,0)&gt;0),0,
IF(AND(SUM(AC2968:AD2984)=0,COUNTIF(AC2968:AD2984,"NA")&gt;0),"NA",
SUM(AC2968:AD2984))))</f>
        <v>0</v>
      </c>
      <c r="AD2985" s="730"/>
      <c r="AK2985" s="291">
        <f>SUM(AK2968:AK2984)</f>
        <v>0</v>
      </c>
      <c r="AL2985" s="297">
        <f>SUM(AL2968:AL2984)</f>
        <v>0</v>
      </c>
      <c r="AW2985" s="435">
        <f>SUM(AO2968:AW2984)</f>
        <v>0</v>
      </c>
      <c r="AY2985" s="448">
        <f>SUM(AY2968:AY2984)</f>
        <v>0</v>
      </c>
    </row>
    <row r="2986" spans="1:51" ht="15" customHeight="1">
      <c r="A2986" s="57"/>
      <c r="B2986" s="26"/>
      <c r="C2986" s="26"/>
      <c r="D2986" s="26"/>
      <c r="E2986" s="26"/>
      <c r="F2986" s="26"/>
      <c r="G2986" s="26"/>
      <c r="H2986" s="26"/>
      <c r="I2986" s="26"/>
      <c r="J2986" s="26"/>
      <c r="K2986" s="26"/>
      <c r="L2986" s="26"/>
      <c r="M2986" s="82"/>
      <c r="N2986" s="82"/>
      <c r="O2986" s="26"/>
      <c r="P2986" s="26"/>
      <c r="Q2986" s="26"/>
      <c r="R2986" s="26"/>
      <c r="S2986" s="26"/>
      <c r="T2986" s="26"/>
      <c r="U2986" s="26"/>
      <c r="V2986" s="26"/>
      <c r="W2986" s="26"/>
      <c r="X2986" s="26"/>
      <c r="Y2986" s="26"/>
      <c r="Z2986" s="26"/>
      <c r="AA2986" s="26"/>
      <c r="AB2986" s="26"/>
      <c r="AC2986" s="26"/>
      <c r="AD2986" s="26"/>
      <c r="AE2986" s="164"/>
      <c r="AF2986" s="164"/>
      <c r="AG2986" s="164"/>
      <c r="AH2986" s="164"/>
      <c r="AI2986" s="164"/>
      <c r="AJ2986" s="164"/>
      <c r="AK2986" s="164"/>
      <c r="AL2986" s="164"/>
      <c r="AM2986" s="164"/>
      <c r="AN2986" s="164"/>
      <c r="AO2986" s="164"/>
      <c r="AP2986" s="164"/>
      <c r="AQ2986" s="164"/>
      <c r="AR2986" s="164"/>
      <c r="AS2986" s="164"/>
      <c r="AT2986" s="164"/>
      <c r="AU2986" s="164"/>
      <c r="AV2986" s="164"/>
      <c r="AW2986" s="164"/>
      <c r="AX2986" s="164"/>
      <c r="AY2986" s="164"/>
    </row>
    <row r="2987" spans="1:51" ht="24" customHeight="1">
      <c r="A2987" s="57"/>
      <c r="B2987" s="26"/>
      <c r="C2987" s="876" t="s">
        <v>5300</v>
      </c>
      <c r="D2987" s="876"/>
      <c r="E2987" s="876"/>
      <c r="F2987" s="876"/>
      <c r="G2987" s="876"/>
      <c r="H2987" s="876"/>
      <c r="I2987" s="876"/>
      <c r="J2987" s="876"/>
      <c r="K2987" s="876"/>
      <c r="L2987" s="876"/>
      <c r="M2987" s="876"/>
      <c r="N2987" s="876"/>
      <c r="O2987" s="876"/>
      <c r="P2987" s="876"/>
      <c r="Q2987" s="876"/>
      <c r="R2987" s="876"/>
      <c r="S2987" s="876"/>
      <c r="T2987" s="876"/>
      <c r="U2987" s="876"/>
      <c r="V2987" s="876"/>
      <c r="W2987" s="876"/>
      <c r="X2987" s="876"/>
      <c r="Y2987" s="876"/>
      <c r="Z2987" s="876"/>
      <c r="AA2987" s="876"/>
      <c r="AB2987" s="876"/>
      <c r="AC2987" s="876"/>
      <c r="AD2987" s="876"/>
      <c r="AE2987" s="164"/>
      <c r="AF2987" s="164"/>
      <c r="AG2987" s="164"/>
      <c r="AH2987" s="164"/>
      <c r="AI2987" s="164"/>
      <c r="AJ2987" s="164"/>
      <c r="AK2987" s="164"/>
      <c r="AL2987" s="164"/>
      <c r="AM2987" s="164"/>
      <c r="AN2987" s="164"/>
      <c r="AO2987" s="164"/>
      <c r="AP2987" s="164"/>
      <c r="AQ2987" s="164"/>
      <c r="AR2987" s="164"/>
      <c r="AS2987" s="164"/>
      <c r="AT2987" s="164"/>
      <c r="AU2987" s="164"/>
      <c r="AV2987" s="164"/>
      <c r="AW2987" s="164"/>
      <c r="AX2987" s="164"/>
      <c r="AY2987" s="164"/>
    </row>
    <row r="2988" spans="1:51" ht="60" customHeight="1">
      <c r="A2988" s="57"/>
      <c r="B2988" s="26"/>
      <c r="C2988" s="892"/>
      <c r="D2988" s="893"/>
      <c r="E2988" s="893"/>
      <c r="F2988" s="893"/>
      <c r="G2988" s="893"/>
      <c r="H2988" s="893"/>
      <c r="I2988" s="893"/>
      <c r="J2988" s="893"/>
      <c r="K2988" s="893"/>
      <c r="L2988" s="893"/>
      <c r="M2988" s="893"/>
      <c r="N2988" s="893"/>
      <c r="O2988" s="893"/>
      <c r="P2988" s="893"/>
      <c r="Q2988" s="893"/>
      <c r="R2988" s="893"/>
      <c r="S2988" s="893"/>
      <c r="T2988" s="893"/>
      <c r="U2988" s="893"/>
      <c r="V2988" s="893"/>
      <c r="W2988" s="893"/>
      <c r="X2988" s="893"/>
      <c r="Y2988" s="893"/>
      <c r="Z2988" s="893"/>
      <c r="AA2988" s="893"/>
      <c r="AB2988" s="893"/>
      <c r="AC2988" s="893"/>
      <c r="AD2988" s="894"/>
      <c r="AE2988" s="164"/>
      <c r="AF2988" s="164"/>
      <c r="AG2988" s="164"/>
      <c r="AH2988" s="164"/>
      <c r="AI2988" s="164"/>
      <c r="AJ2988" s="164"/>
      <c r="AK2988" s="164"/>
      <c r="AL2988" s="164"/>
      <c r="AM2988" s="164"/>
      <c r="AN2988" s="164"/>
      <c r="AO2988" s="164"/>
      <c r="AP2988" s="164"/>
      <c r="AQ2988" s="164"/>
      <c r="AR2988" s="164"/>
      <c r="AS2988" s="164"/>
      <c r="AT2988" s="164"/>
      <c r="AU2988" s="164"/>
      <c r="AV2988" s="164"/>
      <c r="AW2988" s="164"/>
      <c r="AX2988" s="164"/>
      <c r="AY2988" s="164"/>
    </row>
    <row r="2989" spans="1:51" ht="15" customHeight="1">
      <c r="A2989" s="57"/>
      <c r="B2989" s="811" t="str">
        <f>IF(AG2968&gt;0,"Favor de ingresar toda la información requerida en la pregunta y/o verifique que no tenga información en celdas sombreadas","")</f>
        <v/>
      </c>
      <c r="C2989" s="811"/>
      <c r="D2989" s="811"/>
      <c r="E2989" s="811"/>
      <c r="F2989" s="811"/>
      <c r="G2989" s="811"/>
      <c r="H2989" s="811"/>
      <c r="I2989" s="811"/>
      <c r="J2989" s="811"/>
      <c r="K2989" s="811"/>
      <c r="L2989" s="811"/>
      <c r="M2989" s="811"/>
      <c r="N2989" s="811"/>
      <c r="O2989" s="811"/>
      <c r="P2989" s="811"/>
      <c r="Q2989" s="811"/>
      <c r="R2989" s="811"/>
      <c r="S2989" s="811"/>
      <c r="T2989" s="811"/>
      <c r="U2989" s="811"/>
      <c r="V2989" s="811"/>
      <c r="W2989" s="811"/>
      <c r="X2989" s="811"/>
      <c r="Y2989" s="811"/>
      <c r="Z2989" s="811"/>
      <c r="AA2989" s="811"/>
      <c r="AB2989" s="811"/>
      <c r="AC2989" s="811"/>
      <c r="AD2989" s="811"/>
      <c r="AE2989" s="22"/>
      <c r="AF2989" s="164"/>
      <c r="AG2989" s="164"/>
      <c r="AH2989" s="164"/>
      <c r="AI2989" s="164"/>
      <c r="AJ2989" s="164"/>
      <c r="AK2989" s="164"/>
      <c r="AL2989" s="164"/>
      <c r="AM2989" s="164"/>
      <c r="AN2989" s="164"/>
      <c r="AO2989" s="164"/>
      <c r="AP2989" s="164"/>
      <c r="AQ2989" s="164"/>
      <c r="AR2989" s="164"/>
      <c r="AS2989" s="164"/>
      <c r="AT2989" s="164"/>
      <c r="AU2989" s="164"/>
      <c r="AV2989" s="164"/>
      <c r="AW2989" s="164"/>
      <c r="AX2989" s="164"/>
      <c r="AY2989" s="164"/>
    </row>
    <row r="2990" spans="1:51" ht="15" customHeight="1">
      <c r="A2990" s="57"/>
      <c r="B2990" s="809" t="str">
        <f>IF(AL2985&gt;0,"Alerta: debido a que cuenta con registros NS, debe proporcionar una justificación en el area de comentarios al final de la pregunta","")</f>
        <v/>
      </c>
      <c r="C2990" s="809"/>
      <c r="D2990" s="809"/>
      <c r="E2990" s="809"/>
      <c r="F2990" s="809"/>
      <c r="G2990" s="809"/>
      <c r="H2990" s="809"/>
      <c r="I2990" s="809"/>
      <c r="J2990" s="809"/>
      <c r="K2990" s="809"/>
      <c r="L2990" s="809"/>
      <c r="M2990" s="809"/>
      <c r="N2990" s="809"/>
      <c r="O2990" s="809"/>
      <c r="P2990" s="809"/>
      <c r="Q2990" s="809"/>
      <c r="R2990" s="809"/>
      <c r="S2990" s="809"/>
      <c r="T2990" s="809"/>
      <c r="U2990" s="809"/>
      <c r="V2990" s="809"/>
      <c r="W2990" s="809"/>
      <c r="X2990" s="809"/>
      <c r="Y2990" s="809"/>
      <c r="Z2990" s="809"/>
      <c r="AA2990" s="809"/>
      <c r="AB2990" s="809"/>
      <c r="AC2990" s="809"/>
      <c r="AD2990" s="809"/>
      <c r="AE2990" s="22"/>
      <c r="AF2990" s="164"/>
      <c r="AG2990" s="164"/>
      <c r="AH2990" s="164"/>
      <c r="AI2990" s="164"/>
      <c r="AJ2990" s="164"/>
      <c r="AK2990" s="164"/>
      <c r="AL2990" s="164"/>
      <c r="AM2990" s="164"/>
      <c r="AN2990" s="164"/>
      <c r="AO2990" s="164"/>
      <c r="AP2990" s="164"/>
      <c r="AQ2990" s="164"/>
      <c r="AR2990" s="164"/>
      <c r="AS2990" s="164"/>
      <c r="AT2990" s="164"/>
      <c r="AU2990" s="164"/>
      <c r="AV2990" s="164"/>
      <c r="AW2990" s="164"/>
      <c r="AX2990" s="164"/>
      <c r="AY2990" s="164"/>
    </row>
    <row r="2991" spans="1:51" ht="15" customHeight="1">
      <c r="A2991" s="57"/>
      <c r="B2991" s="811" t="str">
        <f>IF(AK2985&gt;0,"Favor de revisar la suma y consistencia de totales y/o subtotales por filas (numéricos y NS)","")</f>
        <v/>
      </c>
      <c r="C2991" s="811"/>
      <c r="D2991" s="811"/>
      <c r="E2991" s="811"/>
      <c r="F2991" s="811"/>
      <c r="G2991" s="811"/>
      <c r="H2991" s="811"/>
      <c r="I2991" s="811"/>
      <c r="J2991" s="811"/>
      <c r="K2991" s="811"/>
      <c r="L2991" s="811"/>
      <c r="M2991" s="811"/>
      <c r="N2991" s="811"/>
      <c r="O2991" s="811"/>
      <c r="P2991" s="811"/>
      <c r="Q2991" s="811"/>
      <c r="R2991" s="811"/>
      <c r="S2991" s="811"/>
      <c r="T2991" s="811"/>
      <c r="U2991" s="811"/>
      <c r="V2991" s="811"/>
      <c r="W2991" s="811"/>
      <c r="X2991" s="811"/>
      <c r="Y2991" s="811"/>
      <c r="Z2991" s="811"/>
      <c r="AA2991" s="811"/>
      <c r="AB2991" s="811"/>
      <c r="AC2991" s="811"/>
      <c r="AD2991" s="811"/>
      <c r="AE2991" s="22"/>
      <c r="AF2991" s="164"/>
      <c r="AG2991" s="164"/>
      <c r="AH2991" s="164"/>
      <c r="AI2991" s="164"/>
      <c r="AJ2991" s="164"/>
      <c r="AK2991" s="164"/>
      <c r="AL2991" s="164"/>
      <c r="AM2991" s="164"/>
      <c r="AN2991" s="164"/>
      <c r="AO2991" s="164"/>
      <c r="AP2991" s="164"/>
      <c r="AQ2991" s="164"/>
      <c r="AR2991" s="164"/>
      <c r="AS2991" s="164"/>
      <c r="AT2991" s="164"/>
      <c r="AU2991" s="164"/>
      <c r="AV2991" s="164"/>
      <c r="AW2991" s="164"/>
      <c r="AX2991" s="164"/>
      <c r="AY2991" s="164"/>
    </row>
    <row r="2992" spans="1:51" ht="15" customHeight="1">
      <c r="A2992" s="57"/>
      <c r="B2992" s="811" t="str">
        <f>IF(AO2952&gt;0,"Favor de revisar la instrucción 2 y verifique que se cumplan con los criterios establecidos","")</f>
        <v/>
      </c>
      <c r="C2992" s="811"/>
      <c r="D2992" s="811"/>
      <c r="E2992" s="811"/>
      <c r="F2992" s="811"/>
      <c r="G2992" s="811"/>
      <c r="H2992" s="811"/>
      <c r="I2992" s="811"/>
      <c r="J2992" s="811"/>
      <c r="K2992" s="811"/>
      <c r="L2992" s="811"/>
      <c r="M2992" s="811"/>
      <c r="N2992" s="811"/>
      <c r="O2992" s="811"/>
      <c r="P2992" s="811"/>
      <c r="Q2992" s="811"/>
      <c r="R2992" s="811"/>
      <c r="S2992" s="811"/>
      <c r="T2992" s="811"/>
      <c r="U2992" s="811"/>
      <c r="V2992" s="811"/>
      <c r="W2992" s="811"/>
      <c r="X2992" s="811"/>
      <c r="Y2992" s="811"/>
      <c r="Z2992" s="811"/>
      <c r="AA2992" s="811"/>
      <c r="AB2992" s="811"/>
      <c r="AC2992" s="811"/>
      <c r="AD2992" s="811"/>
      <c r="AE2992" s="811"/>
      <c r="AF2992" s="164"/>
      <c r="AG2992" s="164"/>
      <c r="AH2992" s="164"/>
      <c r="AI2992" s="164"/>
      <c r="AJ2992" s="164"/>
      <c r="AK2992" s="164"/>
      <c r="AL2992" s="164"/>
      <c r="AM2992" s="164"/>
      <c r="AN2992" s="164"/>
      <c r="AO2992" s="164"/>
      <c r="AP2992" s="164"/>
      <c r="AQ2992" s="164"/>
      <c r="AR2992" s="164"/>
      <c r="AS2992" s="164"/>
      <c r="AT2992" s="164"/>
      <c r="AU2992" s="164"/>
      <c r="AV2992" s="164"/>
      <c r="AW2992" s="164"/>
      <c r="AX2992" s="164"/>
      <c r="AY2992" s="164"/>
    </row>
    <row r="2993" spans="1:31" ht="15" customHeight="1">
      <c r="A2993" s="57"/>
      <c r="B2993" s="844" t="str">
        <f>IF(AW2985&gt;0,"Alerta: debe de proporcionar una justificación de acuerdo a lo establecido en la instrucción 3","")</f>
        <v/>
      </c>
      <c r="C2993" s="844"/>
      <c r="D2993" s="844"/>
      <c r="E2993" s="844"/>
      <c r="F2993" s="844"/>
      <c r="G2993" s="844"/>
      <c r="H2993" s="844"/>
      <c r="I2993" s="844"/>
      <c r="J2993" s="844"/>
      <c r="K2993" s="844"/>
      <c r="L2993" s="844"/>
      <c r="M2993" s="844"/>
      <c r="N2993" s="844"/>
      <c r="O2993" s="844"/>
      <c r="P2993" s="844"/>
      <c r="Q2993" s="844"/>
      <c r="R2993" s="844"/>
      <c r="S2993" s="844"/>
      <c r="T2993" s="844"/>
      <c r="U2993" s="844"/>
      <c r="V2993" s="844"/>
      <c r="W2993" s="844"/>
      <c r="X2993" s="844"/>
      <c r="Y2993" s="844"/>
      <c r="Z2993" s="844"/>
      <c r="AA2993" s="844"/>
      <c r="AB2993" s="844"/>
      <c r="AC2993" s="844"/>
      <c r="AD2993" s="844"/>
      <c r="AE2993" s="844"/>
    </row>
    <row r="2994" spans="1:31" ht="15" customHeight="1" thickBot="1">
      <c r="A2994" s="57"/>
      <c r="B2994" s="844" t="str">
        <f>IF(AY2985&gt;0,"Alerta: debe de proporcionar una justificación de acuerdo a lo establecido en la instrucción 4","")</f>
        <v/>
      </c>
      <c r="C2994" s="844"/>
      <c r="D2994" s="844"/>
      <c r="E2994" s="844"/>
      <c r="F2994" s="844"/>
      <c r="G2994" s="844"/>
      <c r="H2994" s="844"/>
      <c r="I2994" s="844"/>
      <c r="J2994" s="844"/>
      <c r="K2994" s="844"/>
      <c r="L2994" s="844"/>
      <c r="M2994" s="844"/>
      <c r="N2994" s="844"/>
      <c r="O2994" s="844"/>
      <c r="P2994" s="844"/>
      <c r="Q2994" s="844"/>
      <c r="R2994" s="844"/>
      <c r="S2994" s="844"/>
      <c r="T2994" s="844"/>
      <c r="U2994" s="844"/>
      <c r="V2994" s="844"/>
      <c r="W2994" s="844"/>
      <c r="X2994" s="844"/>
      <c r="Y2994" s="844"/>
      <c r="Z2994" s="844"/>
      <c r="AA2994" s="844"/>
      <c r="AB2994" s="844"/>
      <c r="AC2994" s="844"/>
      <c r="AD2994" s="844"/>
      <c r="AE2994" s="844"/>
    </row>
    <row r="2995" spans="1:31" ht="15" customHeight="1" thickBot="1">
      <c r="A2995" s="48" t="s">
        <v>5068</v>
      </c>
      <c r="B2995" s="921" t="s">
        <v>5968</v>
      </c>
      <c r="C2995" s="922"/>
      <c r="D2995" s="922"/>
      <c r="E2995" s="922"/>
      <c r="F2995" s="922"/>
      <c r="G2995" s="922"/>
      <c r="H2995" s="922"/>
      <c r="I2995" s="922"/>
      <c r="J2995" s="922"/>
      <c r="K2995" s="922"/>
      <c r="L2995" s="922"/>
      <c r="M2995" s="922"/>
      <c r="N2995" s="922"/>
      <c r="O2995" s="922"/>
      <c r="P2995" s="922"/>
      <c r="Q2995" s="922"/>
      <c r="R2995" s="922"/>
      <c r="S2995" s="922"/>
      <c r="T2995" s="922"/>
      <c r="U2995" s="922"/>
      <c r="V2995" s="922"/>
      <c r="W2995" s="922"/>
      <c r="X2995" s="922"/>
      <c r="Y2995" s="922"/>
      <c r="Z2995" s="922"/>
      <c r="AA2995" s="922"/>
      <c r="AB2995" s="922"/>
      <c r="AC2995" s="922"/>
      <c r="AD2995" s="923"/>
      <c r="AE2995" s="164"/>
    </row>
    <row r="2996" spans="1:31" ht="15" customHeight="1">
      <c r="A2996" s="58"/>
      <c r="B2996" s="931" t="s">
        <v>5969</v>
      </c>
      <c r="C2996" s="932"/>
      <c r="D2996" s="932"/>
      <c r="E2996" s="932"/>
      <c r="F2996" s="932"/>
      <c r="G2996" s="932"/>
      <c r="H2996" s="932"/>
      <c r="I2996" s="932"/>
      <c r="J2996" s="932"/>
      <c r="K2996" s="932"/>
      <c r="L2996" s="932"/>
      <c r="M2996" s="932"/>
      <c r="N2996" s="932"/>
      <c r="O2996" s="932"/>
      <c r="P2996" s="932"/>
      <c r="Q2996" s="932"/>
      <c r="R2996" s="932"/>
      <c r="S2996" s="932"/>
      <c r="T2996" s="932"/>
      <c r="U2996" s="932"/>
      <c r="V2996" s="932"/>
      <c r="W2996" s="932"/>
      <c r="X2996" s="932"/>
      <c r="Y2996" s="932"/>
      <c r="Z2996" s="932"/>
      <c r="AA2996" s="932"/>
      <c r="AB2996" s="932"/>
      <c r="AC2996" s="932"/>
      <c r="AD2996" s="933"/>
      <c r="AE2996" s="164"/>
    </row>
    <row r="2997" spans="1:31" ht="36" customHeight="1">
      <c r="A2997" s="58"/>
      <c r="B2997" s="68"/>
      <c r="C2997" s="862" t="s">
        <v>5970</v>
      </c>
      <c r="D2997" s="862"/>
      <c r="E2997" s="862"/>
      <c r="F2997" s="862"/>
      <c r="G2997" s="862"/>
      <c r="H2997" s="862"/>
      <c r="I2997" s="862"/>
      <c r="J2997" s="862"/>
      <c r="K2997" s="862"/>
      <c r="L2997" s="862"/>
      <c r="M2997" s="862"/>
      <c r="N2997" s="862"/>
      <c r="O2997" s="862"/>
      <c r="P2997" s="862"/>
      <c r="Q2997" s="862"/>
      <c r="R2997" s="862"/>
      <c r="S2997" s="862"/>
      <c r="T2997" s="862"/>
      <c r="U2997" s="862"/>
      <c r="V2997" s="862"/>
      <c r="W2997" s="862"/>
      <c r="X2997" s="862"/>
      <c r="Y2997" s="862"/>
      <c r="Z2997" s="862"/>
      <c r="AA2997" s="862"/>
      <c r="AB2997" s="862"/>
      <c r="AC2997" s="862"/>
      <c r="AD2997" s="944"/>
      <c r="AE2997" s="164"/>
    </row>
    <row r="2998" spans="1:31" ht="15" customHeight="1">
      <c r="A2998" s="57"/>
      <c r="B2998" s="26"/>
      <c r="C2998" s="26"/>
      <c r="D2998" s="26"/>
      <c r="E2998" s="26"/>
      <c r="F2998" s="26"/>
      <c r="G2998" s="26"/>
      <c r="H2998" s="26"/>
      <c r="I2998" s="26"/>
      <c r="J2998" s="26"/>
      <c r="K2998" s="26"/>
      <c r="L2998" s="26"/>
      <c r="M2998" s="26"/>
      <c r="N2998" s="26"/>
      <c r="O2998" s="26"/>
      <c r="P2998" s="26"/>
      <c r="Q2998" s="26"/>
      <c r="R2998" s="26"/>
      <c r="S2998" s="26"/>
      <c r="T2998" s="26"/>
      <c r="U2998" s="26"/>
      <c r="V2998" s="26"/>
      <c r="W2998" s="26"/>
      <c r="X2998" s="26"/>
      <c r="Y2998" s="26"/>
      <c r="Z2998" s="26"/>
      <c r="AA2998" s="26"/>
      <c r="AB2998" s="26"/>
      <c r="AC2998" s="26"/>
      <c r="AD2998" s="26"/>
      <c r="AE2998" s="164"/>
    </row>
    <row r="2999" spans="1:31" ht="48" customHeight="1">
      <c r="A2999" s="22" t="s">
        <v>5971</v>
      </c>
      <c r="B2999" s="864" t="s">
        <v>5972</v>
      </c>
      <c r="C2999" s="864"/>
      <c r="D2999" s="864"/>
      <c r="E2999" s="864"/>
      <c r="F2999" s="864"/>
      <c r="G2999" s="864"/>
      <c r="H2999" s="864"/>
      <c r="I2999" s="864"/>
      <c r="J2999" s="864"/>
      <c r="K2999" s="864"/>
      <c r="L2999" s="864"/>
      <c r="M2999" s="864"/>
      <c r="N2999" s="864"/>
      <c r="O2999" s="864"/>
      <c r="P2999" s="864"/>
      <c r="Q2999" s="864"/>
      <c r="R2999" s="864"/>
      <c r="S2999" s="864"/>
      <c r="T2999" s="864"/>
      <c r="U2999" s="864"/>
      <c r="V2999" s="864"/>
      <c r="W2999" s="864"/>
      <c r="X2999" s="864"/>
      <c r="Y2999" s="864"/>
      <c r="Z2999" s="864"/>
      <c r="AA2999" s="864"/>
      <c r="AB2999" s="864"/>
      <c r="AC2999" s="864"/>
      <c r="AD2999" s="864"/>
      <c r="AE2999" s="164"/>
    </row>
    <row r="3000" spans="1:31" ht="36" customHeight="1">
      <c r="A3000" s="57"/>
      <c r="B3000" s="26"/>
      <c r="C3000" s="861" t="s">
        <v>5973</v>
      </c>
      <c r="D3000" s="861"/>
      <c r="E3000" s="861"/>
      <c r="F3000" s="861"/>
      <c r="G3000" s="861"/>
      <c r="H3000" s="861"/>
      <c r="I3000" s="861"/>
      <c r="J3000" s="861"/>
      <c r="K3000" s="861"/>
      <c r="L3000" s="861"/>
      <c r="M3000" s="861"/>
      <c r="N3000" s="861"/>
      <c r="O3000" s="861"/>
      <c r="P3000" s="861"/>
      <c r="Q3000" s="861"/>
      <c r="R3000" s="861"/>
      <c r="S3000" s="861"/>
      <c r="T3000" s="861"/>
      <c r="U3000" s="861"/>
      <c r="V3000" s="861"/>
      <c r="W3000" s="861"/>
      <c r="X3000" s="861"/>
      <c r="Y3000" s="861"/>
      <c r="Z3000" s="861"/>
      <c r="AA3000" s="861"/>
      <c r="AB3000" s="861"/>
      <c r="AC3000" s="861"/>
      <c r="AD3000" s="861"/>
      <c r="AE3000" s="164"/>
    </row>
    <row r="3001" spans="1:31" ht="36" customHeight="1">
      <c r="A3001" s="57"/>
      <c r="B3001" s="26"/>
      <c r="C3001" s="733" t="s">
        <v>5974</v>
      </c>
      <c r="D3001" s="733"/>
      <c r="E3001" s="733"/>
      <c r="F3001" s="733"/>
      <c r="G3001" s="733"/>
      <c r="H3001" s="733"/>
      <c r="I3001" s="733"/>
      <c r="J3001" s="733"/>
      <c r="K3001" s="733"/>
      <c r="L3001" s="733"/>
      <c r="M3001" s="733"/>
      <c r="N3001" s="733"/>
      <c r="O3001" s="733"/>
      <c r="P3001" s="733"/>
      <c r="Q3001" s="733"/>
      <c r="R3001" s="733"/>
      <c r="S3001" s="733"/>
      <c r="T3001" s="733"/>
      <c r="U3001" s="733"/>
      <c r="V3001" s="733"/>
      <c r="W3001" s="733"/>
      <c r="X3001" s="733"/>
      <c r="Y3001" s="733"/>
      <c r="Z3001" s="733"/>
      <c r="AA3001" s="733"/>
      <c r="AB3001" s="733"/>
      <c r="AC3001" s="733"/>
      <c r="AD3001" s="733"/>
      <c r="AE3001" s="164"/>
    </row>
    <row r="3002" spans="1:31" ht="36" customHeight="1">
      <c r="A3002" s="57"/>
      <c r="B3002" s="26"/>
      <c r="C3002" s="876" t="s">
        <v>5975</v>
      </c>
      <c r="D3002" s="861"/>
      <c r="E3002" s="861"/>
      <c r="F3002" s="861"/>
      <c r="G3002" s="861"/>
      <c r="H3002" s="861"/>
      <c r="I3002" s="861"/>
      <c r="J3002" s="861"/>
      <c r="K3002" s="861"/>
      <c r="L3002" s="861"/>
      <c r="M3002" s="861"/>
      <c r="N3002" s="861"/>
      <c r="O3002" s="861"/>
      <c r="P3002" s="861"/>
      <c r="Q3002" s="861"/>
      <c r="R3002" s="861"/>
      <c r="S3002" s="861"/>
      <c r="T3002" s="861"/>
      <c r="U3002" s="861"/>
      <c r="V3002" s="861"/>
      <c r="W3002" s="861"/>
      <c r="X3002" s="861"/>
      <c r="Y3002" s="861"/>
      <c r="Z3002" s="861"/>
      <c r="AA3002" s="861"/>
      <c r="AB3002" s="861"/>
      <c r="AC3002" s="861"/>
      <c r="AD3002" s="861"/>
      <c r="AE3002" s="164"/>
    </row>
    <row r="3003" spans="1:31" ht="36" customHeight="1">
      <c r="A3003" s="57"/>
      <c r="B3003" s="26"/>
      <c r="C3003" s="876" t="s">
        <v>5976</v>
      </c>
      <c r="D3003" s="876"/>
      <c r="E3003" s="876"/>
      <c r="F3003" s="876"/>
      <c r="G3003" s="876"/>
      <c r="H3003" s="876"/>
      <c r="I3003" s="876"/>
      <c r="J3003" s="876"/>
      <c r="K3003" s="876"/>
      <c r="L3003" s="876"/>
      <c r="M3003" s="876"/>
      <c r="N3003" s="876"/>
      <c r="O3003" s="876"/>
      <c r="P3003" s="876"/>
      <c r="Q3003" s="876"/>
      <c r="R3003" s="876"/>
      <c r="S3003" s="876"/>
      <c r="T3003" s="876"/>
      <c r="U3003" s="876"/>
      <c r="V3003" s="876"/>
      <c r="W3003" s="876"/>
      <c r="X3003" s="876"/>
      <c r="Y3003" s="876"/>
      <c r="Z3003" s="876"/>
      <c r="AA3003" s="876"/>
      <c r="AB3003" s="876"/>
      <c r="AC3003" s="876"/>
      <c r="AD3003" s="876"/>
      <c r="AE3003" s="164"/>
    </row>
    <row r="3004" spans="1:31" ht="24" customHeight="1">
      <c r="A3004" s="57"/>
      <c r="B3004" s="26"/>
      <c r="C3004" s="733" t="s">
        <v>5977</v>
      </c>
      <c r="D3004" s="733"/>
      <c r="E3004" s="733"/>
      <c r="F3004" s="733"/>
      <c r="G3004" s="733"/>
      <c r="H3004" s="733"/>
      <c r="I3004" s="733"/>
      <c r="J3004" s="733"/>
      <c r="K3004" s="733"/>
      <c r="L3004" s="733"/>
      <c r="M3004" s="733"/>
      <c r="N3004" s="733"/>
      <c r="O3004" s="733"/>
      <c r="P3004" s="733"/>
      <c r="Q3004" s="733"/>
      <c r="R3004" s="733"/>
      <c r="S3004" s="733"/>
      <c r="T3004" s="733"/>
      <c r="U3004" s="733"/>
      <c r="V3004" s="733"/>
      <c r="W3004" s="733"/>
      <c r="X3004" s="733"/>
      <c r="Y3004" s="733"/>
      <c r="Z3004" s="733"/>
      <c r="AA3004" s="733"/>
      <c r="AB3004" s="733"/>
      <c r="AC3004" s="733"/>
      <c r="AD3004" s="733"/>
      <c r="AE3004" s="164"/>
    </row>
    <row r="3005" spans="1:31" ht="15" customHeight="1">
      <c r="A3005" s="57"/>
      <c r="B3005" s="26"/>
      <c r="C3005" s="26"/>
      <c r="D3005" s="26"/>
      <c r="E3005" s="26"/>
      <c r="F3005" s="26"/>
      <c r="G3005" s="26"/>
      <c r="H3005" s="26"/>
      <c r="I3005" s="26"/>
      <c r="J3005" s="26"/>
      <c r="K3005" s="26"/>
      <c r="L3005" s="26"/>
      <c r="M3005" s="26"/>
      <c r="N3005" s="26"/>
      <c r="O3005" s="26"/>
      <c r="P3005" s="26"/>
      <c r="Q3005" s="26"/>
      <c r="R3005" s="26"/>
      <c r="S3005" s="26"/>
      <c r="T3005" s="26"/>
      <c r="U3005" s="26"/>
      <c r="V3005" s="26"/>
      <c r="W3005" s="26"/>
      <c r="X3005" s="26"/>
      <c r="Y3005" s="26"/>
      <c r="Z3005" s="26"/>
      <c r="AA3005" s="26"/>
      <c r="AB3005" s="26"/>
      <c r="AC3005" s="26"/>
      <c r="AD3005" s="26"/>
      <c r="AE3005" s="164"/>
    </row>
    <row r="3006" spans="1:31" ht="15" customHeight="1">
      <c r="A3006" s="57"/>
      <c r="B3006" s="26"/>
      <c r="C3006" s="26"/>
      <c r="D3006" s="26"/>
      <c r="E3006" s="26"/>
      <c r="F3006" s="26"/>
      <c r="G3006" s="26"/>
      <c r="H3006" s="26"/>
      <c r="I3006" s="26"/>
      <c r="J3006" s="26"/>
      <c r="K3006" s="26"/>
      <c r="L3006" s="26"/>
      <c r="M3006" s="26"/>
      <c r="N3006" s="26"/>
      <c r="O3006" s="26"/>
      <c r="P3006" s="26"/>
      <c r="Q3006" s="26"/>
      <c r="R3006" s="26"/>
      <c r="S3006" s="26"/>
      <c r="T3006" s="26"/>
      <c r="U3006" s="26"/>
      <c r="V3006" s="26"/>
      <c r="W3006" s="26"/>
      <c r="X3006" s="26"/>
      <c r="Y3006" s="26"/>
      <c r="Z3006" s="26"/>
      <c r="AA3006" s="888" t="s">
        <v>5392</v>
      </c>
      <c r="AB3006" s="888"/>
      <c r="AC3006" s="888"/>
      <c r="AD3006" s="888"/>
      <c r="AE3006" s="164"/>
    </row>
    <row r="3007" spans="1:31" ht="15" customHeight="1">
      <c r="A3007" s="57"/>
      <c r="B3007" s="26"/>
      <c r="C3007" s="710" t="s">
        <v>5083</v>
      </c>
      <c r="D3007" s="710"/>
      <c r="E3007" s="710"/>
      <c r="F3007" s="710"/>
      <c r="G3007" s="867" t="s">
        <v>5978</v>
      </c>
      <c r="H3007" s="868"/>
      <c r="I3007" s="868"/>
      <c r="J3007" s="869"/>
      <c r="K3007" s="1017" t="s">
        <v>5979</v>
      </c>
      <c r="L3007" s="1017"/>
      <c r="M3007" s="1017"/>
      <c r="N3007" s="1017"/>
      <c r="O3007" s="1017"/>
      <c r="P3007" s="1017"/>
      <c r="Q3007" s="1017"/>
      <c r="R3007" s="1017"/>
      <c r="S3007" s="1017"/>
      <c r="T3007" s="1017"/>
      <c r="U3007" s="1017"/>
      <c r="V3007" s="1017"/>
      <c r="W3007" s="1017"/>
      <c r="X3007" s="1017"/>
      <c r="Y3007" s="1017"/>
      <c r="Z3007" s="1017"/>
      <c r="AA3007" s="1017"/>
      <c r="AB3007" s="1017"/>
      <c r="AC3007" s="1017"/>
      <c r="AD3007" s="1017"/>
      <c r="AE3007" s="164"/>
    </row>
    <row r="3008" spans="1:31" ht="15" customHeight="1">
      <c r="A3008" s="57"/>
      <c r="B3008" s="26"/>
      <c r="C3008" s="710"/>
      <c r="D3008" s="710"/>
      <c r="E3008" s="710"/>
      <c r="F3008" s="710"/>
      <c r="G3008" s="870"/>
      <c r="H3008" s="871"/>
      <c r="I3008" s="871"/>
      <c r="J3008" s="872"/>
      <c r="K3008" s="895" t="s">
        <v>5362</v>
      </c>
      <c r="L3008" s="953" t="s">
        <v>5397</v>
      </c>
      <c r="M3008" s="953" t="s">
        <v>5398</v>
      </c>
      <c r="N3008" s="953" t="s">
        <v>397</v>
      </c>
      <c r="O3008" s="1014" t="s">
        <v>5980</v>
      </c>
      <c r="P3008" s="1015"/>
      <c r="Q3008" s="1015"/>
      <c r="R3008" s="1015"/>
      <c r="S3008" s="1015"/>
      <c r="T3008" s="1015"/>
      <c r="U3008" s="1015"/>
      <c r="V3008" s="1015"/>
      <c r="W3008" s="1015"/>
      <c r="X3008" s="1015"/>
      <c r="Y3008" s="1015"/>
      <c r="Z3008" s="1015"/>
      <c r="AA3008" s="1015"/>
      <c r="AB3008" s="1015"/>
      <c r="AC3008" s="1015"/>
      <c r="AD3008" s="1016"/>
      <c r="AE3008" s="164"/>
    </row>
    <row r="3009" spans="1:82" ht="48" customHeight="1">
      <c r="A3009" s="57"/>
      <c r="B3009" s="26"/>
      <c r="C3009" s="710"/>
      <c r="D3009" s="710"/>
      <c r="E3009" s="710"/>
      <c r="F3009" s="710"/>
      <c r="G3009" s="870"/>
      <c r="H3009" s="871"/>
      <c r="I3009" s="871"/>
      <c r="J3009" s="872"/>
      <c r="K3009" s="956"/>
      <c r="L3009" s="954"/>
      <c r="M3009" s="954"/>
      <c r="N3009" s="954"/>
      <c r="O3009" s="1014" t="s">
        <v>5981</v>
      </c>
      <c r="P3009" s="1015"/>
      <c r="Q3009" s="1015"/>
      <c r="R3009" s="1016"/>
      <c r="S3009" s="1014" t="s">
        <v>5878</v>
      </c>
      <c r="T3009" s="1015"/>
      <c r="U3009" s="1015"/>
      <c r="V3009" s="1016"/>
      <c r="W3009" s="1014" t="s">
        <v>5982</v>
      </c>
      <c r="X3009" s="1015"/>
      <c r="Y3009" s="1015"/>
      <c r="Z3009" s="1016"/>
      <c r="AA3009" s="1014" t="s">
        <v>5983</v>
      </c>
      <c r="AB3009" s="1015"/>
      <c r="AC3009" s="1015"/>
      <c r="AD3009" s="1016"/>
      <c r="AE3009" s="164"/>
      <c r="AF3009" s="164"/>
      <c r="AG3009" s="164"/>
      <c r="AH3009" s="164"/>
      <c r="AI3009" s="164"/>
      <c r="AJ3009" s="164"/>
      <c r="AK3009" s="164"/>
      <c r="AL3009" s="164"/>
      <c r="AM3009" s="164"/>
      <c r="AN3009" s="164"/>
      <c r="AO3009" s="164"/>
      <c r="AP3009" s="164"/>
      <c r="AQ3009" s="164"/>
      <c r="AR3009" s="164"/>
      <c r="AS3009" s="164"/>
      <c r="AT3009" s="164"/>
      <c r="AU3009" s="164"/>
      <c r="AV3009" s="164"/>
      <c r="AW3009" s="164"/>
      <c r="AX3009" s="164"/>
      <c r="AY3009" s="164"/>
      <c r="AZ3009" s="164"/>
      <c r="BA3009" s="164"/>
      <c r="BB3009" s="164"/>
      <c r="BC3009" s="164"/>
      <c r="BD3009" s="164"/>
      <c r="BE3009" s="164"/>
      <c r="BF3009" s="164"/>
      <c r="BG3009" s="164"/>
      <c r="BH3009" s="164"/>
      <c r="BI3009" s="164"/>
      <c r="BJ3009" s="164"/>
      <c r="BK3009" s="164"/>
      <c r="BL3009" s="164"/>
      <c r="BM3009" s="164"/>
      <c r="BN3009" s="164"/>
      <c r="BO3009" s="164"/>
      <c r="BP3009" s="164"/>
      <c r="BQ3009" s="164"/>
      <c r="BR3009" s="164"/>
      <c r="BS3009" s="164"/>
      <c r="BT3009" s="164"/>
      <c r="BU3009" s="164"/>
      <c r="BV3009" s="164"/>
      <c r="BW3009" s="351" t="s">
        <v>5313</v>
      </c>
      <c r="BX3009" s="771" t="s">
        <v>5432</v>
      </c>
      <c r="BY3009" s="771"/>
      <c r="BZ3009" s="771"/>
      <c r="CA3009" s="164"/>
      <c r="CB3009" s="770" t="s">
        <v>5082</v>
      </c>
      <c r="CC3009" s="770"/>
      <c r="CD3009" s="770"/>
    </row>
    <row r="3010" spans="1:82" ht="72" customHeight="1">
      <c r="A3010" s="57"/>
      <c r="B3010" s="26"/>
      <c r="C3010" s="710"/>
      <c r="D3010" s="710"/>
      <c r="E3010" s="710"/>
      <c r="F3010" s="710"/>
      <c r="G3010" s="873"/>
      <c r="H3010" s="874"/>
      <c r="I3010" s="874"/>
      <c r="J3010" s="875"/>
      <c r="K3010" s="896"/>
      <c r="L3010" s="955"/>
      <c r="M3010" s="955"/>
      <c r="N3010" s="955"/>
      <c r="O3010" s="62" t="s">
        <v>5416</v>
      </c>
      <c r="P3010" s="152" t="s">
        <v>5397</v>
      </c>
      <c r="Q3010" s="152" t="s">
        <v>5398</v>
      </c>
      <c r="R3010" s="152" t="s">
        <v>397</v>
      </c>
      <c r="S3010" s="62" t="s">
        <v>5416</v>
      </c>
      <c r="T3010" s="152" t="s">
        <v>5397</v>
      </c>
      <c r="U3010" s="152" t="s">
        <v>5398</v>
      </c>
      <c r="V3010" s="152" t="s">
        <v>397</v>
      </c>
      <c r="W3010" s="62" t="s">
        <v>5416</v>
      </c>
      <c r="X3010" s="152" t="s">
        <v>5397</v>
      </c>
      <c r="Y3010" s="152" t="s">
        <v>5398</v>
      </c>
      <c r="Z3010" s="152" t="s">
        <v>397</v>
      </c>
      <c r="AA3010" s="62" t="s">
        <v>5416</v>
      </c>
      <c r="AB3010" s="152" t="s">
        <v>5397</v>
      </c>
      <c r="AC3010" s="152" t="s">
        <v>5398</v>
      </c>
      <c r="AD3010" s="152" t="s">
        <v>397</v>
      </c>
      <c r="AE3010" s="164"/>
      <c r="AF3010" s="164"/>
      <c r="AG3010" s="287" t="s">
        <v>5088</v>
      </c>
      <c r="AH3010" s="297" t="s">
        <v>5089</v>
      </c>
      <c r="AI3010" s="288" t="s">
        <v>5435</v>
      </c>
      <c r="AJ3010" s="289" t="s">
        <v>5436</v>
      </c>
      <c r="AK3010" s="290" t="s">
        <v>5437</v>
      </c>
      <c r="AL3010" s="291" t="s">
        <v>5438</v>
      </c>
      <c r="AM3010" s="288" t="s">
        <v>5439</v>
      </c>
      <c r="AN3010" s="289" t="s">
        <v>5440</v>
      </c>
      <c r="AO3010" s="290" t="s">
        <v>5441</v>
      </c>
      <c r="AP3010" s="291" t="s">
        <v>5442</v>
      </c>
      <c r="AQ3010" s="288" t="s">
        <v>5443</v>
      </c>
      <c r="AR3010" s="289" t="s">
        <v>5444</v>
      </c>
      <c r="AS3010" s="290" t="s">
        <v>5445</v>
      </c>
      <c r="AT3010" s="291" t="s">
        <v>5446</v>
      </c>
      <c r="AU3010" s="288" t="s">
        <v>5447</v>
      </c>
      <c r="AV3010" s="289" t="s">
        <v>5448</v>
      </c>
      <c r="AW3010" s="290" t="s">
        <v>5449</v>
      </c>
      <c r="AX3010" s="291" t="s">
        <v>5450</v>
      </c>
      <c r="AY3010" s="288" t="s">
        <v>5451</v>
      </c>
      <c r="AZ3010" s="289" t="s">
        <v>5452</v>
      </c>
      <c r="BA3010" s="290" t="s">
        <v>5453</v>
      </c>
      <c r="BB3010" s="291" t="s">
        <v>5454</v>
      </c>
      <c r="BC3010" s="288" t="s">
        <v>5455</v>
      </c>
      <c r="BD3010" s="289" t="s">
        <v>5456</v>
      </c>
      <c r="BE3010" s="290" t="s">
        <v>5457</v>
      </c>
      <c r="BF3010" s="291" t="s">
        <v>5458</v>
      </c>
      <c r="BG3010" s="288" t="s">
        <v>5758</v>
      </c>
      <c r="BH3010" s="289" t="s">
        <v>5759</v>
      </c>
      <c r="BI3010" s="290" t="s">
        <v>5760</v>
      </c>
      <c r="BJ3010" s="291" t="s">
        <v>5761</v>
      </c>
      <c r="BK3010" s="288" t="s">
        <v>5762</v>
      </c>
      <c r="BL3010" s="289" t="s">
        <v>5763</v>
      </c>
      <c r="BM3010" s="290" t="s">
        <v>5764</v>
      </c>
      <c r="BN3010" s="291" t="s">
        <v>5765</v>
      </c>
      <c r="BO3010" s="288" t="s">
        <v>5766</v>
      </c>
      <c r="BP3010" s="289" t="s">
        <v>5767</v>
      </c>
      <c r="BQ3010" s="290" t="s">
        <v>5768</v>
      </c>
      <c r="BR3010" s="291" t="s">
        <v>5769</v>
      </c>
      <c r="BS3010" s="288" t="s">
        <v>5840</v>
      </c>
      <c r="BT3010" s="289" t="s">
        <v>5841</v>
      </c>
      <c r="BU3010" s="290" t="s">
        <v>5842</v>
      </c>
      <c r="BV3010" s="291" t="s">
        <v>5843</v>
      </c>
      <c r="BW3010" s="352" t="s">
        <v>5487</v>
      </c>
      <c r="BX3010" s="401" t="s">
        <v>5459</v>
      </c>
      <c r="BY3010" s="270" t="s">
        <v>5093</v>
      </c>
      <c r="BZ3010" s="369" t="s">
        <v>5094</v>
      </c>
      <c r="CA3010" s="468" t="s">
        <v>5984</v>
      </c>
      <c r="CB3010" s="401" t="s">
        <v>5092</v>
      </c>
      <c r="CC3010" s="270" t="s">
        <v>5093</v>
      </c>
      <c r="CD3010" s="369" t="s">
        <v>5094</v>
      </c>
    </row>
    <row r="3011" spans="1:82" ht="15" customHeight="1">
      <c r="A3011" s="57"/>
      <c r="B3011" s="26"/>
      <c r="C3011" s="153" t="s">
        <v>5008</v>
      </c>
      <c r="D3011" s="967" t="str">
        <f>IF(D40="","",D40)</f>
        <v>OFICINA DEL C GOBERNADOR</v>
      </c>
      <c r="E3011" s="967"/>
      <c r="F3011" s="967"/>
      <c r="G3011" s="719"/>
      <c r="H3011" s="719"/>
      <c r="I3011" s="719"/>
      <c r="J3011" s="719"/>
      <c r="K3011" s="614"/>
      <c r="L3011" s="614"/>
      <c r="M3011" s="614"/>
      <c r="N3011" s="614"/>
      <c r="O3011" s="614"/>
      <c r="P3011" s="614"/>
      <c r="Q3011" s="614"/>
      <c r="R3011" s="614"/>
      <c r="S3011" s="614"/>
      <c r="T3011" s="614"/>
      <c r="U3011" s="614"/>
      <c r="V3011" s="614"/>
      <c r="W3011" s="614"/>
      <c r="X3011" s="614"/>
      <c r="Y3011" s="614"/>
      <c r="Z3011" s="614"/>
      <c r="AA3011" s="614"/>
      <c r="AB3011" s="614"/>
      <c r="AC3011" s="614"/>
      <c r="AD3011" s="614"/>
      <c r="AE3011" s="164"/>
      <c r="AF3011" s="164"/>
      <c r="AG3011" s="199">
        <f>IF(AND(COUNTBLANK(D3011)=1,COUNTA(G3011:AD3011,K3138:AD3138)=0),0,IF(AND(COUNTBLANK(D3011)=0,$G3011&lt;&gt;"",$G3011&lt;&gt;1,COUNTA(K3011:AD3011,K3138:AD3138)=0),0,IF(AND(COUNTBLANK(D3011)=0,G3011&lt;&gt;"",G3011=1,COUNTA(K3011:AD3011,K3138:AD3138)=40),0,1)))</f>
        <v>1</v>
      </c>
      <c r="AH3011" s="298">
        <f>COUNTIF(K3011:AD3011,"NS")+COUNTIF(K3138:AD3138,"NS")</f>
        <v>0</v>
      </c>
      <c r="AI3011" s="293">
        <f>K3011</f>
        <v>0</v>
      </c>
      <c r="AJ3011" s="294">
        <f>COUNTIF(L3011:N3011,"NS")</f>
        <v>0</v>
      </c>
      <c r="AK3011" s="295">
        <f>SUM(L3011:N3011)</f>
        <v>0</v>
      </c>
      <c r="AL3011" s="296">
        <f>IF(OR(AND(AI3011=0, AJ3011&gt;0),AND(AI3011="NS", AK3011&gt;0), AND(AI3011="NS", AJ3011=0, AK3011=0)), 1, IF(OR(AND(AI3011&gt;0, AJ3011&gt;1,AI3011&gt;AK3011), AND(AI3011="NS", AJ3011=2), AND(AI3011="NS", AK3011=0, AJ3011&gt;0), AI3011=AK3011), 0, 1))</f>
        <v>0</v>
      </c>
      <c r="AM3011" s="293">
        <f>O3011</f>
        <v>0</v>
      </c>
      <c r="AN3011" s="294">
        <f>COUNTIF(P3011:R3011,"NS")</f>
        <v>0</v>
      </c>
      <c r="AO3011" s="295">
        <f>SUM(P3011:R3011)</f>
        <v>0</v>
      </c>
      <c r="AP3011" s="296">
        <f>IF(OR(AND(AM3011=0, AN3011&gt;0),AND(AM3011="NS", AO3011&gt;0), AND(AM3011="NS", AN3011=0, AO3011=0)), 1, IF(OR(AND(AM3011&gt;0, AN3011&gt;1,AM3011&gt;AO3011), AND(AM3011="NS", AN3011=2), AND(AM3011="NS", AO3011=0, AN3011&gt;0), AM3011=AO3011), 0, 1))</f>
        <v>0</v>
      </c>
      <c r="AQ3011" s="293">
        <f>S3011</f>
        <v>0</v>
      </c>
      <c r="AR3011" s="294">
        <f>COUNTIF(T3011:V3011,"NS")</f>
        <v>0</v>
      </c>
      <c r="AS3011" s="295">
        <f>SUM(T3011:V3011)</f>
        <v>0</v>
      </c>
      <c r="AT3011" s="296">
        <f>IF(OR(AND(AQ3011=0, AR3011&gt;0),AND(AQ3011="NS", AS3011&gt;0), AND(AQ3011="NS", AR3011=0, AS3011=0)), 1, IF(OR(AND(AQ3011&gt;0, AR3011&gt;1,AQ3011&gt;AS3011), AND(AQ3011="NS", AR3011=2), AND(AQ3011="NS", AS3011=0, AR3011&gt;0), AQ3011=AS3011), 0, 1))</f>
        <v>0</v>
      </c>
      <c r="AU3011" s="293">
        <f>W3011</f>
        <v>0</v>
      </c>
      <c r="AV3011" s="294">
        <f>COUNTIF(X3011:Z3011,"NS")</f>
        <v>0</v>
      </c>
      <c r="AW3011" s="295">
        <f>SUM(X3011:Z3011)</f>
        <v>0</v>
      </c>
      <c r="AX3011" s="296">
        <f>IF(OR(AND(AU3011=0, AV3011&gt;0),AND(AU3011="NS", AW3011&gt;0), AND(AU3011="NS", AV3011=0, AW3011=0)), 1, IF(OR(AND(AU3011&gt;0, AV3011&gt;1,AU3011&gt;AW3011), AND(AU3011="NS", AV3011=2), AND(AU3011="NS", AW3011=0, AV3011&gt;0), AU3011=AW3011), 0, 1))</f>
        <v>0</v>
      </c>
      <c r="AY3011" s="293">
        <f>AA3011</f>
        <v>0</v>
      </c>
      <c r="AZ3011" s="294">
        <f>COUNTIF(AB3011:AD3011,"NS")</f>
        <v>0</v>
      </c>
      <c r="BA3011" s="295">
        <f>SUM(AB3011:AD3011)</f>
        <v>0</v>
      </c>
      <c r="BB3011" s="296">
        <f>IF(OR(AND(AY3011=0, AZ3011&gt;0),AND(AY3011="NS", BA3011&gt;0), AND(AY3011="NS", AZ3011=0, BA3011=0)), 1, IF(OR(AND(AY3011&gt;0, AZ3011&gt;1,AY3011&gt;BA3011), AND(AY3011="NS", AZ3011=2), AND(AY3011="NS", BA3011=0, AZ3011&gt;0), AY3011=BA3011), 0, 1))</f>
        <v>0</v>
      </c>
      <c r="BC3011" s="293">
        <f>K3138</f>
        <v>0</v>
      </c>
      <c r="BD3011" s="294">
        <f>COUNTIF(L3138:N3138,"NS")</f>
        <v>0</v>
      </c>
      <c r="BE3011" s="295">
        <f>SUM(L3138:N3138)</f>
        <v>0</v>
      </c>
      <c r="BF3011" s="296">
        <f>IF(OR(AND(BC3011=0, BD3011&gt;0),AND(BC3011="NS", BE3011&gt;0), AND(BC3011="NS", BD3011=0, BE3011=0)), 1, IF(OR(AND(BC3011&gt;0, BD3011&gt;1,BC3011&gt;BE3011), AND(BC3011="NS", BD3011=2), AND(BC3011="NS", BE3011=0, BD3011&gt;0), BC3011=BE3011), 0, 1))</f>
        <v>0</v>
      </c>
      <c r="BG3011" s="293">
        <f>O3138</f>
        <v>0</v>
      </c>
      <c r="BH3011" s="294">
        <f>COUNTIF(P3138:R3138,"NS")</f>
        <v>0</v>
      </c>
      <c r="BI3011" s="295">
        <f>SUM(P3138:R3138)</f>
        <v>0</v>
      </c>
      <c r="BJ3011" s="296">
        <f>IF(OR(AND(BG3011=0, BH3011&gt;0),AND(BG3011="NS", BI3011&gt;0), AND(BG3011="NS", BH3011=0, BI3011=0)), 1, IF(OR(AND(BG3011&gt;0, BH3011&gt;1,BG3011&gt;BI3011), AND(BG3011="NS", BH3011=2), AND(BG3011="NS", BI3011=0, BH3011&gt;0), BG3011=BI3011), 0, 1))</f>
        <v>0</v>
      </c>
      <c r="BK3011" s="293">
        <f>S3138</f>
        <v>0</v>
      </c>
      <c r="BL3011" s="294">
        <f>COUNTIF(T3138:V3138,"NS")</f>
        <v>0</v>
      </c>
      <c r="BM3011" s="295">
        <f>SUM(T3138:V3138)</f>
        <v>0</v>
      </c>
      <c r="BN3011" s="296">
        <f>IF(OR(AND(BK3011=0, BL3011&gt;0),AND(BK3011="NS", BM3011&gt;0), AND(BK3011="NS", BL3011=0, BM3011=0)), 1, IF(OR(AND(BK3011&gt;0, BL3011&gt;1,BK3011&gt;BM3011), AND(BK3011="NS", BL3011=2), AND(BK3011="NS", BM3011=0, BL3011&gt;0), BK3011=BM3011), 0, 1))</f>
        <v>0</v>
      </c>
      <c r="BO3011" s="293">
        <f>W3138</f>
        <v>0</v>
      </c>
      <c r="BP3011" s="294">
        <f>COUNTIF(X3138:Z3138,"NS")</f>
        <v>0</v>
      </c>
      <c r="BQ3011" s="295">
        <f>SUM(X3138:Z3138)</f>
        <v>0</v>
      </c>
      <c r="BR3011" s="296">
        <f>IF(OR(AND(BO3011=0, BP3011&gt;0),AND(BO3011="NS", BQ3011&gt;0), AND(BO3011="NS", BP3011=0, BQ3011=0)), 1, IF(OR(AND(BO3011&gt;0, BP3011&gt;1,BO3011&gt;BQ3011), AND(BO3011="NS", BP3011=2), AND(BO3011="NS", BQ3011=0, BP3011&gt;0), BO3011=BQ3011), 0, 1))</f>
        <v>0</v>
      </c>
      <c r="BS3011" s="293">
        <f>AA3138</f>
        <v>0</v>
      </c>
      <c r="BT3011" s="294">
        <f>COUNTIF(AB3138:AD3138,"NS")</f>
        <v>0</v>
      </c>
      <c r="BU3011" s="295">
        <f>SUM(AB3138:AD3138)</f>
        <v>0</v>
      </c>
      <c r="BV3011" s="296">
        <f>IF(OR(AND(BS3011=0, BT3011&gt;0),AND(BS3011="NS", BU3011&gt;0), AND(BS3011="NS", BT3011=0, BU3011=0)), 1, IF(OR(AND(BS3011&gt;0, BT3011&gt;1,BS3011&gt;BU3011), AND(BS3011="NS", BT3011=2), AND(BS3011="NS", BU3011=0, BT3011&gt;0), BS3011=BU3011), 0, 1))</f>
        <v>0</v>
      </c>
      <c r="BW3011" s="351">
        <f>IF(AND($G3011&lt;&gt;"",$G3011&lt;&gt;1,COUNTA(K3011:AD3011,K3138:AD3138)&gt;0),1,0)</f>
        <v>0</v>
      </c>
      <c r="BX3011" s="402">
        <f>IF(SUM(AL3011,AP3011,AT3011,AX3011,BB3011,BF3011,BJ3011,BN3011,BR3011,BV3011)=0,0,1)</f>
        <v>0</v>
      </c>
      <c r="BY3011" s="370" t="str">
        <f>IF(BX3011=0,"",
IF(SUM($BX$3011:BX3011)=1,BZ3011,
IF($BX$3131&gt;SUM($BX$3011:BX3011),_xlfn.CONCAT(", ",BZ3011),
IF($BX$3131=SUM($BX$3011:BX3011),_xlfn.CONCAT(" y ",BZ3011)))))</f>
        <v/>
      </c>
      <c r="BZ3011" s="156" t="s">
        <v>5095</v>
      </c>
      <c r="CA3011" s="467">
        <f>IF(AND(G3011&lt;&gt;"",G3011=1,K3011&lt;&gt;"",L3011&lt;&gt;"",M3011&lt;&gt;"",N3011&lt;&gt;"",SUM(K3011:N3011)=0),1,0)</f>
        <v>0</v>
      </c>
      <c r="CB3011" s="402">
        <f>IF(AG3011=0,0,1)</f>
        <v>1</v>
      </c>
      <c r="CC3011" s="370" t="str">
        <f>IF(CB3011=0,"",
IF(SUM($CB$3011:CB3011)=1,CD3011,
IF($CB$3131&gt;SUM($CB$3011:CB3011),_xlfn.CONCAT(", ",CD3011),
IF($CB$3131=SUM($CB$3011:CB3011),_xlfn.CONCAT(" y ",CD3011)))))</f>
        <v>1</v>
      </c>
      <c r="CD3011" s="156" t="s">
        <v>5095</v>
      </c>
    </row>
    <row r="3012" spans="1:82" ht="15" customHeight="1">
      <c r="A3012" s="57"/>
      <c r="B3012" s="26"/>
      <c r="C3012" s="665" t="s">
        <v>5010</v>
      </c>
      <c r="D3012" s="967" t="str">
        <f t="shared" ref="D3012:D3075" si="1091">IF(D41="","",D41)</f>
        <v>SECRETARIA DE DESARROLLO AGROPECUARIO RURAL Y PESCA</v>
      </c>
      <c r="E3012" s="967"/>
      <c r="F3012" s="967"/>
      <c r="G3012" s="719"/>
      <c r="H3012" s="719"/>
      <c r="I3012" s="719"/>
      <c r="J3012" s="719"/>
      <c r="K3012" s="614"/>
      <c r="L3012" s="614"/>
      <c r="M3012" s="614"/>
      <c r="N3012" s="614"/>
      <c r="O3012" s="614"/>
      <c r="P3012" s="614"/>
      <c r="Q3012" s="614"/>
      <c r="R3012" s="614"/>
      <c r="S3012" s="614"/>
      <c r="T3012" s="614"/>
      <c r="U3012" s="614"/>
      <c r="V3012" s="614"/>
      <c r="W3012" s="614"/>
      <c r="X3012" s="614"/>
      <c r="Y3012" s="614"/>
      <c r="Z3012" s="614"/>
      <c r="AA3012" s="614"/>
      <c r="AB3012" s="614"/>
      <c r="AC3012" s="614"/>
      <c r="AD3012" s="614"/>
      <c r="AE3012" s="164"/>
      <c r="AF3012" s="164"/>
      <c r="AG3012" s="199">
        <f t="shared" ref="AG3012:AG3075" si="1092">IF(AND(COUNTBLANK(D3012)=1,COUNTA(G3012:AD3012,K3139:AD3139)=0),0,IF(AND(COUNTBLANK(D3012)=0,G3012&lt;&gt;"",G3012&lt;&gt;1,COUNTA(K3012:AD3012,K3139:AD3139)=0),0,IF(AND(COUNTBLANK(D3012)=0,G3012&lt;&gt;"",G3012=1,COUNTA(K3012:AD3012,K3139:AD3139)=40),0,1)))</f>
        <v>1</v>
      </c>
      <c r="AH3012" s="298">
        <f t="shared" ref="AH3012:AH3075" si="1093">COUNTIF(K3012:AD3012,"NS")+COUNTIF(K3139:AD3139,"NS")</f>
        <v>0</v>
      </c>
      <c r="AI3012" s="293">
        <f t="shared" ref="AI3012:AI3075" si="1094">K3012</f>
        <v>0</v>
      </c>
      <c r="AJ3012" s="294">
        <f t="shared" ref="AJ3012:AJ3075" si="1095">COUNTIF(L3012:N3012,"NS")</f>
        <v>0</v>
      </c>
      <c r="AK3012" s="295">
        <f t="shared" ref="AK3012:AK3075" si="1096">SUM(L3012:N3012)</f>
        <v>0</v>
      </c>
      <c r="AL3012" s="296">
        <f t="shared" ref="AL3012:AL3075" si="1097">IF(OR(AND(AI3012=0, AJ3012&gt;0),AND(AI3012="NS", AK3012&gt;0), AND(AI3012="NS", AJ3012=0, AK3012=0)), 1, IF(OR(AND(AI3012&gt;0, AJ3012&gt;1,AI3012&gt;AK3012), AND(AI3012="NS", AJ3012=2), AND(AI3012="NS", AK3012=0, AJ3012&gt;0), AI3012=AK3012), 0, 1))</f>
        <v>0</v>
      </c>
      <c r="AM3012" s="293">
        <f t="shared" ref="AM3012:AM3075" si="1098">O3012</f>
        <v>0</v>
      </c>
      <c r="AN3012" s="294">
        <f t="shared" ref="AN3012:AN3075" si="1099">COUNTIF(P3012:R3012,"NS")</f>
        <v>0</v>
      </c>
      <c r="AO3012" s="295">
        <f t="shared" ref="AO3012:AO3075" si="1100">SUM(P3012:R3012)</f>
        <v>0</v>
      </c>
      <c r="AP3012" s="296">
        <f t="shared" ref="AP3012:AP3075" si="1101">IF(OR(AND(AM3012=0, AN3012&gt;0),AND(AM3012="NS", AO3012&gt;0), AND(AM3012="NS", AN3012=0, AO3012=0)), 1, IF(OR(AND(AM3012&gt;0, AN3012&gt;1,AM3012&gt;AO3012), AND(AM3012="NS", AN3012=2), AND(AM3012="NS", AO3012=0, AN3012&gt;0), AM3012=AO3012), 0, 1))</f>
        <v>0</v>
      </c>
      <c r="AQ3012" s="293">
        <f t="shared" ref="AQ3012:AQ3075" si="1102">S3012</f>
        <v>0</v>
      </c>
      <c r="AR3012" s="294">
        <f t="shared" ref="AR3012:AR3075" si="1103">COUNTIF(T3012:V3012,"NS")</f>
        <v>0</v>
      </c>
      <c r="AS3012" s="295">
        <f t="shared" ref="AS3012:AS3075" si="1104">SUM(T3012:V3012)</f>
        <v>0</v>
      </c>
      <c r="AT3012" s="296">
        <f t="shared" ref="AT3012:AT3075" si="1105">IF(OR(AND(AQ3012=0, AR3012&gt;0),AND(AQ3012="NS", AS3012&gt;0), AND(AQ3012="NS", AR3012=0, AS3012=0)), 1, IF(OR(AND(AQ3012&gt;0, AR3012&gt;1,AQ3012&gt;AS3012), AND(AQ3012="NS", AR3012=2), AND(AQ3012="NS", AS3012=0, AR3012&gt;0), AQ3012=AS3012), 0, 1))</f>
        <v>0</v>
      </c>
      <c r="AU3012" s="293">
        <f t="shared" ref="AU3012:AU3075" si="1106">W3012</f>
        <v>0</v>
      </c>
      <c r="AV3012" s="294">
        <f t="shared" ref="AV3012:AV3075" si="1107">COUNTIF(X3012:Z3012,"NS")</f>
        <v>0</v>
      </c>
      <c r="AW3012" s="295">
        <f t="shared" ref="AW3012:AW3075" si="1108">SUM(X3012:Z3012)</f>
        <v>0</v>
      </c>
      <c r="AX3012" s="296">
        <f t="shared" ref="AX3012:AX3075" si="1109">IF(OR(AND(AU3012=0, AV3012&gt;0),AND(AU3012="NS", AW3012&gt;0), AND(AU3012="NS", AV3012=0, AW3012=0)), 1, IF(OR(AND(AU3012&gt;0, AV3012&gt;1,AU3012&gt;AW3012), AND(AU3012="NS", AV3012=2), AND(AU3012="NS", AW3012=0, AV3012&gt;0), AU3012=AW3012), 0, 1))</f>
        <v>0</v>
      </c>
      <c r="AY3012" s="293">
        <f t="shared" ref="AY3012:AY3075" si="1110">AA3012</f>
        <v>0</v>
      </c>
      <c r="AZ3012" s="294">
        <f t="shared" ref="AZ3012:AZ3075" si="1111">COUNTIF(AB3012:AD3012,"NS")</f>
        <v>0</v>
      </c>
      <c r="BA3012" s="295">
        <f t="shared" ref="BA3012:BA3075" si="1112">SUM(AB3012:AD3012)</f>
        <v>0</v>
      </c>
      <c r="BB3012" s="296">
        <f t="shared" ref="BB3012:BB3075" si="1113">IF(OR(AND(AY3012=0, AZ3012&gt;0),AND(AY3012="NS", BA3012&gt;0), AND(AY3012="NS", AZ3012=0, BA3012=0)), 1, IF(OR(AND(AY3012&gt;0, AZ3012&gt;1,AY3012&gt;BA3012), AND(AY3012="NS", AZ3012=2), AND(AY3012="NS", BA3012=0, AZ3012&gt;0), AY3012=BA3012), 0, 1))</f>
        <v>0</v>
      </c>
      <c r="BC3012" s="293">
        <f t="shared" ref="BC3012:BC3075" si="1114">K3139</f>
        <v>0</v>
      </c>
      <c r="BD3012" s="294">
        <f t="shared" ref="BD3012:BD3075" si="1115">COUNTIF(L3139:N3139,"NS")</f>
        <v>0</v>
      </c>
      <c r="BE3012" s="295">
        <f t="shared" ref="BE3012:BE3075" si="1116">SUM(L3139:N3139)</f>
        <v>0</v>
      </c>
      <c r="BF3012" s="296">
        <f t="shared" ref="BF3012:BF3075" si="1117">IF(OR(AND(BC3012=0, BD3012&gt;0),AND(BC3012="NS", BE3012&gt;0), AND(BC3012="NS", BD3012=0, BE3012=0)), 1, IF(OR(AND(BC3012&gt;0, BD3012&gt;1,BC3012&gt;BE3012), AND(BC3012="NS", BD3012=2), AND(BC3012="NS", BE3012=0, BD3012&gt;0), BC3012=BE3012), 0, 1))</f>
        <v>0</v>
      </c>
      <c r="BG3012" s="293">
        <f t="shared" ref="BG3012:BG3075" si="1118">O3139</f>
        <v>0</v>
      </c>
      <c r="BH3012" s="294">
        <f t="shared" ref="BH3012:BH3075" si="1119">COUNTIF(P3139:R3139,"NS")</f>
        <v>0</v>
      </c>
      <c r="BI3012" s="295">
        <f t="shared" ref="BI3012:BI3075" si="1120">SUM(P3139:R3139)</f>
        <v>0</v>
      </c>
      <c r="BJ3012" s="296">
        <f t="shared" ref="BJ3012:BJ3075" si="1121">IF(OR(AND(BG3012=0, BH3012&gt;0),AND(BG3012="NS", BI3012&gt;0), AND(BG3012="NS", BH3012=0, BI3012=0)), 1, IF(OR(AND(BG3012&gt;0, BH3012&gt;1,BG3012&gt;BI3012), AND(BG3012="NS", BH3012=2), AND(BG3012="NS", BI3012=0, BH3012&gt;0), BG3012=BI3012), 0, 1))</f>
        <v>0</v>
      </c>
      <c r="BK3012" s="293">
        <f t="shared" ref="BK3012:BK3075" si="1122">S3139</f>
        <v>0</v>
      </c>
      <c r="BL3012" s="294">
        <f t="shared" ref="BL3012:BL3075" si="1123">COUNTIF(T3139:V3139,"NS")</f>
        <v>0</v>
      </c>
      <c r="BM3012" s="295">
        <f t="shared" ref="BM3012:BM3075" si="1124">SUM(T3139:V3139)</f>
        <v>0</v>
      </c>
      <c r="BN3012" s="296">
        <f t="shared" ref="BN3012:BN3075" si="1125">IF(OR(AND(BK3012=0, BL3012&gt;0),AND(BK3012="NS", BM3012&gt;0), AND(BK3012="NS", BL3012=0, BM3012=0)), 1, IF(OR(AND(BK3012&gt;0, BL3012&gt;1,BK3012&gt;BM3012), AND(BK3012="NS", BL3012=2), AND(BK3012="NS", BM3012=0, BL3012&gt;0), BK3012=BM3012), 0, 1))</f>
        <v>0</v>
      </c>
      <c r="BO3012" s="293">
        <f t="shared" ref="BO3012:BO3075" si="1126">W3139</f>
        <v>0</v>
      </c>
      <c r="BP3012" s="294">
        <f t="shared" ref="BP3012:BP3075" si="1127">COUNTIF(X3139:Z3139,"NS")</f>
        <v>0</v>
      </c>
      <c r="BQ3012" s="295">
        <f t="shared" ref="BQ3012:BQ3075" si="1128">SUM(X3139:Z3139)</f>
        <v>0</v>
      </c>
      <c r="BR3012" s="296">
        <f t="shared" ref="BR3012:BR3075" si="1129">IF(OR(AND(BO3012=0, BP3012&gt;0),AND(BO3012="NS", BQ3012&gt;0), AND(BO3012="NS", BP3012=0, BQ3012=0)), 1, IF(OR(AND(BO3012&gt;0, BP3012&gt;1,BO3012&gt;BQ3012), AND(BO3012="NS", BP3012=2), AND(BO3012="NS", BQ3012=0, BP3012&gt;0), BO3012=BQ3012), 0, 1))</f>
        <v>0</v>
      </c>
      <c r="BS3012" s="293">
        <f t="shared" ref="BS3012:BS3075" si="1130">AA3139</f>
        <v>0</v>
      </c>
      <c r="BT3012" s="294">
        <f t="shared" ref="BT3012:BT3075" si="1131">COUNTIF(AB3139:AD3139,"NS")</f>
        <v>0</v>
      </c>
      <c r="BU3012" s="295">
        <f t="shared" ref="BU3012:BU3075" si="1132">SUM(AB3139:AD3139)</f>
        <v>0</v>
      </c>
      <c r="BV3012" s="296">
        <f t="shared" ref="BV3012:BV3075" si="1133">IF(OR(AND(BS3012=0, BT3012&gt;0),AND(BS3012="NS", BU3012&gt;0), AND(BS3012="NS", BT3012=0, BU3012=0)), 1, IF(OR(AND(BS3012&gt;0, BT3012&gt;1,BS3012&gt;BU3012), AND(BS3012="NS", BT3012=2), AND(BS3012="NS", BU3012=0, BT3012&gt;0), BS3012=BU3012), 0, 1))</f>
        <v>0</v>
      </c>
      <c r="BW3012" s="351">
        <f t="shared" ref="BW3012:BW3075" si="1134">IF(AND($G3012&lt;&gt;"",$G3012&lt;&gt;1,COUNTA(K3012:AD3012,K3139:AD3139)&gt;0),1,0)</f>
        <v>0</v>
      </c>
      <c r="BX3012" s="402">
        <f t="shared" ref="BX3012:BX3075" si="1135">IF(SUM(AL3012,AP3012,AT3012,AX3012,BB3012,BF3012,BJ3012,BN3012,BR3012,BV3012)=0,0,1)</f>
        <v>0</v>
      </c>
      <c r="BY3012" s="370" t="str">
        <f>IF(BX3012=0,"",
IF(SUM($BX$3011:BX3012)=1,BZ3012,
IF($BX$3131&gt;SUM($BX$3011:BX3012),_xlfn.CONCAT(", ",BZ3012),
IF($BX$3131=SUM($BX$3011:BX3012),_xlfn.CONCAT(" y ",BZ3012)))))</f>
        <v/>
      </c>
      <c r="BZ3012" s="156" t="s">
        <v>5096</v>
      </c>
      <c r="CA3012" s="467">
        <f t="shared" ref="CA3012:CA3075" si="1136">IF(AND(G3012&lt;&gt;"",G3012=1,K3012&lt;&gt;"",L3012&lt;&gt;"",M3012&lt;&gt;"",N3012&lt;&gt;"",SUM(K3012:N3012)=0),1,0)</f>
        <v>0</v>
      </c>
      <c r="CB3012" s="402">
        <f t="shared" ref="CB3012:CB3075" si="1137">IF(AG3012=0,0,1)</f>
        <v>1</v>
      </c>
      <c r="CC3012" s="370" t="str">
        <f>IF(CB3012=0,"",
IF(SUM($CB$3011:CB3012)=1,CD3012,
IF($CB$3131&gt;SUM($CB$3011:CB3012),_xlfn.CONCAT(", ",CD3012),
IF($CB$3131=SUM($CB$3011:CB3012),_xlfn.CONCAT(" y ",CD3012)))))</f>
        <v>, 2</v>
      </c>
      <c r="CD3012" s="156" t="s">
        <v>5096</v>
      </c>
    </row>
    <row r="3013" spans="1:82" ht="15" customHeight="1">
      <c r="A3013" s="57"/>
      <c r="B3013" s="26"/>
      <c r="C3013" s="665" t="s">
        <v>5012</v>
      </c>
      <c r="D3013" s="967" t="str">
        <f t="shared" si="1091"/>
        <v>SECRETARIA DE SALUD</v>
      </c>
      <c r="E3013" s="967"/>
      <c r="F3013" s="967"/>
      <c r="G3013" s="719"/>
      <c r="H3013" s="719"/>
      <c r="I3013" s="719"/>
      <c r="J3013" s="719"/>
      <c r="K3013" s="614"/>
      <c r="L3013" s="614"/>
      <c r="M3013" s="614"/>
      <c r="N3013" s="614"/>
      <c r="O3013" s="614"/>
      <c r="P3013" s="614"/>
      <c r="Q3013" s="614"/>
      <c r="R3013" s="614"/>
      <c r="S3013" s="614"/>
      <c r="T3013" s="614"/>
      <c r="U3013" s="614"/>
      <c r="V3013" s="614"/>
      <c r="W3013" s="614"/>
      <c r="X3013" s="614"/>
      <c r="Y3013" s="614"/>
      <c r="Z3013" s="614"/>
      <c r="AA3013" s="614"/>
      <c r="AB3013" s="614"/>
      <c r="AC3013" s="614"/>
      <c r="AD3013" s="614"/>
      <c r="AE3013" s="164"/>
      <c r="AF3013" s="164"/>
      <c r="AG3013" s="199">
        <f t="shared" si="1092"/>
        <v>1</v>
      </c>
      <c r="AH3013" s="298">
        <f t="shared" si="1093"/>
        <v>0</v>
      </c>
      <c r="AI3013" s="293">
        <f t="shared" si="1094"/>
        <v>0</v>
      </c>
      <c r="AJ3013" s="294">
        <f t="shared" si="1095"/>
        <v>0</v>
      </c>
      <c r="AK3013" s="295">
        <f t="shared" si="1096"/>
        <v>0</v>
      </c>
      <c r="AL3013" s="296">
        <f t="shared" si="1097"/>
        <v>0</v>
      </c>
      <c r="AM3013" s="293">
        <f t="shared" si="1098"/>
        <v>0</v>
      </c>
      <c r="AN3013" s="294">
        <f t="shared" si="1099"/>
        <v>0</v>
      </c>
      <c r="AO3013" s="295">
        <f t="shared" si="1100"/>
        <v>0</v>
      </c>
      <c r="AP3013" s="296">
        <f t="shared" si="1101"/>
        <v>0</v>
      </c>
      <c r="AQ3013" s="293">
        <f t="shared" si="1102"/>
        <v>0</v>
      </c>
      <c r="AR3013" s="294">
        <f t="shared" si="1103"/>
        <v>0</v>
      </c>
      <c r="AS3013" s="295">
        <f t="shared" si="1104"/>
        <v>0</v>
      </c>
      <c r="AT3013" s="296">
        <f t="shared" si="1105"/>
        <v>0</v>
      </c>
      <c r="AU3013" s="293">
        <f t="shared" si="1106"/>
        <v>0</v>
      </c>
      <c r="AV3013" s="294">
        <f t="shared" si="1107"/>
        <v>0</v>
      </c>
      <c r="AW3013" s="295">
        <f t="shared" si="1108"/>
        <v>0</v>
      </c>
      <c r="AX3013" s="296">
        <f t="shared" si="1109"/>
        <v>0</v>
      </c>
      <c r="AY3013" s="293">
        <f t="shared" si="1110"/>
        <v>0</v>
      </c>
      <c r="AZ3013" s="294">
        <f t="shared" si="1111"/>
        <v>0</v>
      </c>
      <c r="BA3013" s="295">
        <f t="shared" si="1112"/>
        <v>0</v>
      </c>
      <c r="BB3013" s="296">
        <f t="shared" si="1113"/>
        <v>0</v>
      </c>
      <c r="BC3013" s="293">
        <f t="shared" si="1114"/>
        <v>0</v>
      </c>
      <c r="BD3013" s="294">
        <f t="shared" si="1115"/>
        <v>0</v>
      </c>
      <c r="BE3013" s="295">
        <f t="shared" si="1116"/>
        <v>0</v>
      </c>
      <c r="BF3013" s="296">
        <f t="shared" si="1117"/>
        <v>0</v>
      </c>
      <c r="BG3013" s="293">
        <f t="shared" si="1118"/>
        <v>0</v>
      </c>
      <c r="BH3013" s="294">
        <f t="shared" si="1119"/>
        <v>0</v>
      </c>
      <c r="BI3013" s="295">
        <f t="shared" si="1120"/>
        <v>0</v>
      </c>
      <c r="BJ3013" s="296">
        <f t="shared" si="1121"/>
        <v>0</v>
      </c>
      <c r="BK3013" s="293">
        <f t="shared" si="1122"/>
        <v>0</v>
      </c>
      <c r="BL3013" s="294">
        <f t="shared" si="1123"/>
        <v>0</v>
      </c>
      <c r="BM3013" s="295">
        <f t="shared" si="1124"/>
        <v>0</v>
      </c>
      <c r="BN3013" s="296">
        <f t="shared" si="1125"/>
        <v>0</v>
      </c>
      <c r="BO3013" s="293">
        <f t="shared" si="1126"/>
        <v>0</v>
      </c>
      <c r="BP3013" s="294">
        <f t="shared" si="1127"/>
        <v>0</v>
      </c>
      <c r="BQ3013" s="295">
        <f t="shared" si="1128"/>
        <v>0</v>
      </c>
      <c r="BR3013" s="296">
        <f t="shared" si="1129"/>
        <v>0</v>
      </c>
      <c r="BS3013" s="293">
        <f t="shared" si="1130"/>
        <v>0</v>
      </c>
      <c r="BT3013" s="294">
        <f t="shared" si="1131"/>
        <v>0</v>
      </c>
      <c r="BU3013" s="295">
        <f t="shared" si="1132"/>
        <v>0</v>
      </c>
      <c r="BV3013" s="296">
        <f t="shared" si="1133"/>
        <v>0</v>
      </c>
      <c r="BW3013" s="351">
        <f t="shared" si="1134"/>
        <v>0</v>
      </c>
      <c r="BX3013" s="402">
        <f t="shared" si="1135"/>
        <v>0</v>
      </c>
      <c r="BY3013" s="370" t="str">
        <f>IF(BX3013=0,"",
IF(SUM($BX$3011:BX3013)=1,BZ3013,
IF($BX$3131&gt;SUM($BX$3011:BX3013),_xlfn.CONCAT(", ",BZ3013),
IF($BX$3131=SUM($BX$3011:BX3013),_xlfn.CONCAT(" y ",BZ3013)))))</f>
        <v/>
      </c>
      <c r="BZ3013" s="156" t="s">
        <v>5097</v>
      </c>
      <c r="CA3013" s="467">
        <f t="shared" si="1136"/>
        <v>0</v>
      </c>
      <c r="CB3013" s="402">
        <f t="shared" si="1137"/>
        <v>1</v>
      </c>
      <c r="CC3013" s="370" t="str">
        <f>IF(CB3013=0,"",
IF(SUM($CB$3011:CB3013)=1,CD3013,
IF($CB$3131&gt;SUM($CB$3011:CB3013),_xlfn.CONCAT(", ",CD3013),
IF($CB$3131=SUM($CB$3011:CB3013),_xlfn.CONCAT(" y ",CD3013)))))</f>
        <v>, 3</v>
      </c>
      <c r="CD3013" s="156" t="s">
        <v>5097</v>
      </c>
    </row>
    <row r="3014" spans="1:82" ht="15" customHeight="1">
      <c r="A3014" s="57"/>
      <c r="B3014" s="26"/>
      <c r="C3014" s="665" t="s">
        <v>5014</v>
      </c>
      <c r="D3014" s="967" t="str">
        <f t="shared" si="1091"/>
        <v>SECRETARIA DE EDUCACION</v>
      </c>
      <c r="E3014" s="967"/>
      <c r="F3014" s="967"/>
      <c r="G3014" s="719"/>
      <c r="H3014" s="719"/>
      <c r="I3014" s="719"/>
      <c r="J3014" s="719"/>
      <c r="K3014" s="614"/>
      <c r="L3014" s="614"/>
      <c r="M3014" s="614"/>
      <c r="N3014" s="614"/>
      <c r="O3014" s="614"/>
      <c r="P3014" s="614"/>
      <c r="Q3014" s="614"/>
      <c r="R3014" s="614"/>
      <c r="S3014" s="614"/>
      <c r="T3014" s="614"/>
      <c r="U3014" s="614"/>
      <c r="V3014" s="614"/>
      <c r="W3014" s="614"/>
      <c r="X3014" s="614"/>
      <c r="Y3014" s="614"/>
      <c r="Z3014" s="614"/>
      <c r="AA3014" s="614"/>
      <c r="AB3014" s="614"/>
      <c r="AC3014" s="614"/>
      <c r="AD3014" s="614"/>
      <c r="AE3014" s="164"/>
      <c r="AF3014" s="164"/>
      <c r="AG3014" s="199">
        <f t="shared" si="1092"/>
        <v>1</v>
      </c>
      <c r="AH3014" s="298">
        <f t="shared" si="1093"/>
        <v>0</v>
      </c>
      <c r="AI3014" s="293">
        <f t="shared" si="1094"/>
        <v>0</v>
      </c>
      <c r="AJ3014" s="294">
        <f t="shared" si="1095"/>
        <v>0</v>
      </c>
      <c r="AK3014" s="295">
        <f t="shared" si="1096"/>
        <v>0</v>
      </c>
      <c r="AL3014" s="296">
        <f t="shared" si="1097"/>
        <v>0</v>
      </c>
      <c r="AM3014" s="293">
        <f t="shared" si="1098"/>
        <v>0</v>
      </c>
      <c r="AN3014" s="294">
        <f t="shared" si="1099"/>
        <v>0</v>
      </c>
      <c r="AO3014" s="295">
        <f t="shared" si="1100"/>
        <v>0</v>
      </c>
      <c r="AP3014" s="296">
        <f t="shared" si="1101"/>
        <v>0</v>
      </c>
      <c r="AQ3014" s="293">
        <f t="shared" si="1102"/>
        <v>0</v>
      </c>
      <c r="AR3014" s="294">
        <f t="shared" si="1103"/>
        <v>0</v>
      </c>
      <c r="AS3014" s="295">
        <f t="shared" si="1104"/>
        <v>0</v>
      </c>
      <c r="AT3014" s="296">
        <f t="shared" si="1105"/>
        <v>0</v>
      </c>
      <c r="AU3014" s="293">
        <f t="shared" si="1106"/>
        <v>0</v>
      </c>
      <c r="AV3014" s="294">
        <f t="shared" si="1107"/>
        <v>0</v>
      </c>
      <c r="AW3014" s="295">
        <f t="shared" si="1108"/>
        <v>0</v>
      </c>
      <c r="AX3014" s="296">
        <f t="shared" si="1109"/>
        <v>0</v>
      </c>
      <c r="AY3014" s="293">
        <f t="shared" si="1110"/>
        <v>0</v>
      </c>
      <c r="AZ3014" s="294">
        <f t="shared" si="1111"/>
        <v>0</v>
      </c>
      <c r="BA3014" s="295">
        <f t="shared" si="1112"/>
        <v>0</v>
      </c>
      <c r="BB3014" s="296">
        <f t="shared" si="1113"/>
        <v>0</v>
      </c>
      <c r="BC3014" s="293">
        <f t="shared" si="1114"/>
        <v>0</v>
      </c>
      <c r="BD3014" s="294">
        <f t="shared" si="1115"/>
        <v>0</v>
      </c>
      <c r="BE3014" s="295">
        <f t="shared" si="1116"/>
        <v>0</v>
      </c>
      <c r="BF3014" s="296">
        <f t="shared" si="1117"/>
        <v>0</v>
      </c>
      <c r="BG3014" s="293">
        <f t="shared" si="1118"/>
        <v>0</v>
      </c>
      <c r="BH3014" s="294">
        <f t="shared" si="1119"/>
        <v>0</v>
      </c>
      <c r="BI3014" s="295">
        <f t="shared" si="1120"/>
        <v>0</v>
      </c>
      <c r="BJ3014" s="296">
        <f t="shared" si="1121"/>
        <v>0</v>
      </c>
      <c r="BK3014" s="293">
        <f t="shared" si="1122"/>
        <v>0</v>
      </c>
      <c r="BL3014" s="294">
        <f t="shared" si="1123"/>
        <v>0</v>
      </c>
      <c r="BM3014" s="295">
        <f t="shared" si="1124"/>
        <v>0</v>
      </c>
      <c r="BN3014" s="296">
        <f t="shared" si="1125"/>
        <v>0</v>
      </c>
      <c r="BO3014" s="293">
        <f t="shared" si="1126"/>
        <v>0</v>
      </c>
      <c r="BP3014" s="294">
        <f t="shared" si="1127"/>
        <v>0</v>
      </c>
      <c r="BQ3014" s="295">
        <f t="shared" si="1128"/>
        <v>0</v>
      </c>
      <c r="BR3014" s="296">
        <f t="shared" si="1129"/>
        <v>0</v>
      </c>
      <c r="BS3014" s="293">
        <f t="shared" si="1130"/>
        <v>0</v>
      </c>
      <c r="BT3014" s="294">
        <f t="shared" si="1131"/>
        <v>0</v>
      </c>
      <c r="BU3014" s="295">
        <f t="shared" si="1132"/>
        <v>0</v>
      </c>
      <c r="BV3014" s="296">
        <f t="shared" si="1133"/>
        <v>0</v>
      </c>
      <c r="BW3014" s="351">
        <f t="shared" si="1134"/>
        <v>0</v>
      </c>
      <c r="BX3014" s="402">
        <f t="shared" si="1135"/>
        <v>0</v>
      </c>
      <c r="BY3014" s="370" t="str">
        <f>IF(BX3014=0,"",
IF(SUM($BX$3011:BX3014)=1,BZ3014,
IF($BX$3131&gt;SUM($BX$3011:BX3014),_xlfn.CONCAT(", ",BZ3014),
IF($BX$3131=SUM($BX$3011:BX3014),_xlfn.CONCAT(" y ",BZ3014)))))</f>
        <v/>
      </c>
      <c r="BZ3014" s="156" t="s">
        <v>5098</v>
      </c>
      <c r="CA3014" s="467">
        <f t="shared" si="1136"/>
        <v>0</v>
      </c>
      <c r="CB3014" s="402">
        <f t="shared" si="1137"/>
        <v>1</v>
      </c>
      <c r="CC3014" s="370" t="str">
        <f>IF(CB3014=0,"",
IF(SUM($CB$3011:CB3014)=1,CD3014,
IF($CB$3131&gt;SUM($CB$3011:CB3014),_xlfn.CONCAT(", ",CD3014),
IF($CB$3131=SUM($CB$3011:CB3014),_xlfn.CONCAT(" y ",CD3014)))))</f>
        <v>, 4</v>
      </c>
      <c r="CD3014" s="156" t="s">
        <v>5098</v>
      </c>
    </row>
    <row r="3015" spans="1:82" ht="15" customHeight="1">
      <c r="A3015" s="57"/>
      <c r="B3015" s="26"/>
      <c r="C3015" s="665" t="s">
        <v>5016</v>
      </c>
      <c r="D3015" s="967" t="str">
        <f t="shared" si="1091"/>
        <v>SECRETARIA DE DESARROLLO SOCIAL</v>
      </c>
      <c r="E3015" s="967"/>
      <c r="F3015" s="967"/>
      <c r="G3015" s="719"/>
      <c r="H3015" s="719"/>
      <c r="I3015" s="719"/>
      <c r="J3015" s="719"/>
      <c r="K3015" s="614"/>
      <c r="L3015" s="614"/>
      <c r="M3015" s="614"/>
      <c r="N3015" s="614"/>
      <c r="O3015" s="614"/>
      <c r="P3015" s="614"/>
      <c r="Q3015" s="614"/>
      <c r="R3015" s="614"/>
      <c r="S3015" s="614"/>
      <c r="T3015" s="614"/>
      <c r="U3015" s="614"/>
      <c r="V3015" s="614"/>
      <c r="W3015" s="614"/>
      <c r="X3015" s="614"/>
      <c r="Y3015" s="614"/>
      <c r="Z3015" s="614"/>
      <c r="AA3015" s="614"/>
      <c r="AB3015" s="614"/>
      <c r="AC3015" s="614"/>
      <c r="AD3015" s="614"/>
      <c r="AE3015" s="164"/>
      <c r="AF3015" s="164"/>
      <c r="AG3015" s="199">
        <f t="shared" si="1092"/>
        <v>1</v>
      </c>
      <c r="AH3015" s="298">
        <f t="shared" si="1093"/>
        <v>0</v>
      </c>
      <c r="AI3015" s="293">
        <f t="shared" si="1094"/>
        <v>0</v>
      </c>
      <c r="AJ3015" s="294">
        <f t="shared" si="1095"/>
        <v>0</v>
      </c>
      <c r="AK3015" s="295">
        <f t="shared" si="1096"/>
        <v>0</v>
      </c>
      <c r="AL3015" s="296">
        <f t="shared" si="1097"/>
        <v>0</v>
      </c>
      <c r="AM3015" s="293">
        <f t="shared" si="1098"/>
        <v>0</v>
      </c>
      <c r="AN3015" s="294">
        <f t="shared" si="1099"/>
        <v>0</v>
      </c>
      <c r="AO3015" s="295">
        <f t="shared" si="1100"/>
        <v>0</v>
      </c>
      <c r="AP3015" s="296">
        <f t="shared" si="1101"/>
        <v>0</v>
      </c>
      <c r="AQ3015" s="293">
        <f t="shared" si="1102"/>
        <v>0</v>
      </c>
      <c r="AR3015" s="294">
        <f t="shared" si="1103"/>
        <v>0</v>
      </c>
      <c r="AS3015" s="295">
        <f t="shared" si="1104"/>
        <v>0</v>
      </c>
      <c r="AT3015" s="296">
        <f t="shared" si="1105"/>
        <v>0</v>
      </c>
      <c r="AU3015" s="293">
        <f t="shared" si="1106"/>
        <v>0</v>
      </c>
      <c r="AV3015" s="294">
        <f t="shared" si="1107"/>
        <v>0</v>
      </c>
      <c r="AW3015" s="295">
        <f t="shared" si="1108"/>
        <v>0</v>
      </c>
      <c r="AX3015" s="296">
        <f t="shared" si="1109"/>
        <v>0</v>
      </c>
      <c r="AY3015" s="293">
        <f t="shared" si="1110"/>
        <v>0</v>
      </c>
      <c r="AZ3015" s="294">
        <f t="shared" si="1111"/>
        <v>0</v>
      </c>
      <c r="BA3015" s="295">
        <f t="shared" si="1112"/>
        <v>0</v>
      </c>
      <c r="BB3015" s="296">
        <f t="shared" si="1113"/>
        <v>0</v>
      </c>
      <c r="BC3015" s="293">
        <f t="shared" si="1114"/>
        <v>0</v>
      </c>
      <c r="BD3015" s="294">
        <f t="shared" si="1115"/>
        <v>0</v>
      </c>
      <c r="BE3015" s="295">
        <f t="shared" si="1116"/>
        <v>0</v>
      </c>
      <c r="BF3015" s="296">
        <f t="shared" si="1117"/>
        <v>0</v>
      </c>
      <c r="BG3015" s="293">
        <f t="shared" si="1118"/>
        <v>0</v>
      </c>
      <c r="BH3015" s="294">
        <f t="shared" si="1119"/>
        <v>0</v>
      </c>
      <c r="BI3015" s="295">
        <f t="shared" si="1120"/>
        <v>0</v>
      </c>
      <c r="BJ3015" s="296">
        <f t="shared" si="1121"/>
        <v>0</v>
      </c>
      <c r="BK3015" s="293">
        <f t="shared" si="1122"/>
        <v>0</v>
      </c>
      <c r="BL3015" s="294">
        <f t="shared" si="1123"/>
        <v>0</v>
      </c>
      <c r="BM3015" s="295">
        <f t="shared" si="1124"/>
        <v>0</v>
      </c>
      <c r="BN3015" s="296">
        <f t="shared" si="1125"/>
        <v>0</v>
      </c>
      <c r="BO3015" s="293">
        <f t="shared" si="1126"/>
        <v>0</v>
      </c>
      <c r="BP3015" s="294">
        <f t="shared" si="1127"/>
        <v>0</v>
      </c>
      <c r="BQ3015" s="295">
        <f t="shared" si="1128"/>
        <v>0</v>
      </c>
      <c r="BR3015" s="296">
        <f t="shared" si="1129"/>
        <v>0</v>
      </c>
      <c r="BS3015" s="293">
        <f t="shared" si="1130"/>
        <v>0</v>
      </c>
      <c r="BT3015" s="294">
        <f t="shared" si="1131"/>
        <v>0</v>
      </c>
      <c r="BU3015" s="295">
        <f t="shared" si="1132"/>
        <v>0</v>
      </c>
      <c r="BV3015" s="296">
        <f t="shared" si="1133"/>
        <v>0</v>
      </c>
      <c r="BW3015" s="351">
        <f t="shared" si="1134"/>
        <v>0</v>
      </c>
      <c r="BX3015" s="402">
        <f t="shared" si="1135"/>
        <v>0</v>
      </c>
      <c r="BY3015" s="370" t="str">
        <f>IF(BX3015=0,"",
IF(SUM($BX$3011:BX3015)=1,BZ3015,
IF($BX$3131&gt;SUM($BX$3011:BX3015),_xlfn.CONCAT(", ",BZ3015),
IF($BX$3131=SUM($BX$3011:BX3015),_xlfn.CONCAT(" y ",BZ3015)))))</f>
        <v/>
      </c>
      <c r="BZ3015" s="156" t="s">
        <v>5099</v>
      </c>
      <c r="CA3015" s="467">
        <f t="shared" si="1136"/>
        <v>0</v>
      </c>
      <c r="CB3015" s="402">
        <f t="shared" si="1137"/>
        <v>1</v>
      </c>
      <c r="CC3015" s="370" t="str">
        <f>IF(CB3015=0,"",
IF(SUM($CB$3011:CB3015)=1,CD3015,
IF($CB$3131&gt;SUM($CB$3011:CB3015),_xlfn.CONCAT(", ",CD3015),
IF($CB$3131=SUM($CB$3011:CB3015),_xlfn.CONCAT(" y ",CD3015)))))</f>
        <v>, 5</v>
      </c>
      <c r="CD3015" s="156" t="s">
        <v>5099</v>
      </c>
    </row>
    <row r="3016" spans="1:82" ht="15" customHeight="1">
      <c r="A3016" s="57"/>
      <c r="B3016" s="26"/>
      <c r="C3016" s="665" t="s">
        <v>5018</v>
      </c>
      <c r="D3016" s="967" t="str">
        <f t="shared" si="1091"/>
        <v>SECRETARIA DE DESARROLLO ECONOMICO Y PORTUARIO</v>
      </c>
      <c r="E3016" s="967"/>
      <c r="F3016" s="967"/>
      <c r="G3016" s="719"/>
      <c r="H3016" s="719"/>
      <c r="I3016" s="719"/>
      <c r="J3016" s="719"/>
      <c r="K3016" s="614"/>
      <c r="L3016" s="614"/>
      <c r="M3016" s="614"/>
      <c r="N3016" s="614"/>
      <c r="O3016" s="614"/>
      <c r="P3016" s="614"/>
      <c r="Q3016" s="614"/>
      <c r="R3016" s="614"/>
      <c r="S3016" s="614"/>
      <c r="T3016" s="614"/>
      <c r="U3016" s="614"/>
      <c r="V3016" s="614"/>
      <c r="W3016" s="614"/>
      <c r="X3016" s="614"/>
      <c r="Y3016" s="614"/>
      <c r="Z3016" s="614"/>
      <c r="AA3016" s="614"/>
      <c r="AB3016" s="614"/>
      <c r="AC3016" s="614"/>
      <c r="AD3016" s="614"/>
      <c r="AE3016" s="164"/>
      <c r="AF3016" s="164"/>
      <c r="AG3016" s="199">
        <f t="shared" si="1092"/>
        <v>1</v>
      </c>
      <c r="AH3016" s="298">
        <f t="shared" si="1093"/>
        <v>0</v>
      </c>
      <c r="AI3016" s="293">
        <f t="shared" si="1094"/>
        <v>0</v>
      </c>
      <c r="AJ3016" s="294">
        <f t="shared" si="1095"/>
        <v>0</v>
      </c>
      <c r="AK3016" s="295">
        <f t="shared" si="1096"/>
        <v>0</v>
      </c>
      <c r="AL3016" s="296">
        <f t="shared" si="1097"/>
        <v>0</v>
      </c>
      <c r="AM3016" s="293">
        <f t="shared" si="1098"/>
        <v>0</v>
      </c>
      <c r="AN3016" s="294">
        <f t="shared" si="1099"/>
        <v>0</v>
      </c>
      <c r="AO3016" s="295">
        <f t="shared" si="1100"/>
        <v>0</v>
      </c>
      <c r="AP3016" s="296">
        <f t="shared" si="1101"/>
        <v>0</v>
      </c>
      <c r="AQ3016" s="293">
        <f t="shared" si="1102"/>
        <v>0</v>
      </c>
      <c r="AR3016" s="294">
        <f t="shared" si="1103"/>
        <v>0</v>
      </c>
      <c r="AS3016" s="295">
        <f t="shared" si="1104"/>
        <v>0</v>
      </c>
      <c r="AT3016" s="296">
        <f t="shared" si="1105"/>
        <v>0</v>
      </c>
      <c r="AU3016" s="293">
        <f t="shared" si="1106"/>
        <v>0</v>
      </c>
      <c r="AV3016" s="294">
        <f t="shared" si="1107"/>
        <v>0</v>
      </c>
      <c r="AW3016" s="295">
        <f t="shared" si="1108"/>
        <v>0</v>
      </c>
      <c r="AX3016" s="296">
        <f t="shared" si="1109"/>
        <v>0</v>
      </c>
      <c r="AY3016" s="293">
        <f t="shared" si="1110"/>
        <v>0</v>
      </c>
      <c r="AZ3016" s="294">
        <f t="shared" si="1111"/>
        <v>0</v>
      </c>
      <c r="BA3016" s="295">
        <f t="shared" si="1112"/>
        <v>0</v>
      </c>
      <c r="BB3016" s="296">
        <f t="shared" si="1113"/>
        <v>0</v>
      </c>
      <c r="BC3016" s="293">
        <f t="shared" si="1114"/>
        <v>0</v>
      </c>
      <c r="BD3016" s="294">
        <f t="shared" si="1115"/>
        <v>0</v>
      </c>
      <c r="BE3016" s="295">
        <f t="shared" si="1116"/>
        <v>0</v>
      </c>
      <c r="BF3016" s="296">
        <f t="shared" si="1117"/>
        <v>0</v>
      </c>
      <c r="BG3016" s="293">
        <f t="shared" si="1118"/>
        <v>0</v>
      </c>
      <c r="BH3016" s="294">
        <f t="shared" si="1119"/>
        <v>0</v>
      </c>
      <c r="BI3016" s="295">
        <f t="shared" si="1120"/>
        <v>0</v>
      </c>
      <c r="BJ3016" s="296">
        <f t="shared" si="1121"/>
        <v>0</v>
      </c>
      <c r="BK3016" s="293">
        <f t="shared" si="1122"/>
        <v>0</v>
      </c>
      <c r="BL3016" s="294">
        <f t="shared" si="1123"/>
        <v>0</v>
      </c>
      <c r="BM3016" s="295">
        <f t="shared" si="1124"/>
        <v>0</v>
      </c>
      <c r="BN3016" s="296">
        <f t="shared" si="1125"/>
        <v>0</v>
      </c>
      <c r="BO3016" s="293">
        <f t="shared" si="1126"/>
        <v>0</v>
      </c>
      <c r="BP3016" s="294">
        <f t="shared" si="1127"/>
        <v>0</v>
      </c>
      <c r="BQ3016" s="295">
        <f t="shared" si="1128"/>
        <v>0</v>
      </c>
      <c r="BR3016" s="296">
        <f t="shared" si="1129"/>
        <v>0</v>
      </c>
      <c r="BS3016" s="293">
        <f t="shared" si="1130"/>
        <v>0</v>
      </c>
      <c r="BT3016" s="294">
        <f t="shared" si="1131"/>
        <v>0</v>
      </c>
      <c r="BU3016" s="295">
        <f t="shared" si="1132"/>
        <v>0</v>
      </c>
      <c r="BV3016" s="296">
        <f t="shared" si="1133"/>
        <v>0</v>
      </c>
      <c r="BW3016" s="351">
        <f t="shared" si="1134"/>
        <v>0</v>
      </c>
      <c r="BX3016" s="402">
        <f t="shared" si="1135"/>
        <v>0</v>
      </c>
      <c r="BY3016" s="370" t="str">
        <f>IF(BX3016=0,"",
IF(SUM($BX$3011:BX3016)=1,BZ3016,
IF($BX$3131&gt;SUM($BX$3011:BX3016),_xlfn.CONCAT(", ",BZ3016),
IF($BX$3131=SUM($BX$3011:BX3016),_xlfn.CONCAT(" y ",BZ3016)))))</f>
        <v/>
      </c>
      <c r="BZ3016" s="156" t="s">
        <v>5100</v>
      </c>
      <c r="CA3016" s="467">
        <f t="shared" si="1136"/>
        <v>0</v>
      </c>
      <c r="CB3016" s="402">
        <f t="shared" si="1137"/>
        <v>1</v>
      </c>
      <c r="CC3016" s="370" t="str">
        <f>IF(CB3016=0,"",
IF(SUM($CB$3011:CB3016)=1,CD3016,
IF($CB$3131&gt;SUM($CB$3011:CB3016),_xlfn.CONCAT(", ",CD3016),
IF($CB$3131=SUM($CB$3011:CB3016),_xlfn.CONCAT(" y ",CD3016)))))</f>
        <v>, 6</v>
      </c>
      <c r="CD3016" s="156" t="s">
        <v>5100</v>
      </c>
    </row>
    <row r="3017" spans="1:82" ht="15" customHeight="1">
      <c r="A3017" s="57"/>
      <c r="B3017" s="26"/>
      <c r="C3017" s="665" t="s">
        <v>5020</v>
      </c>
      <c r="D3017" s="967" t="str">
        <f t="shared" si="1091"/>
        <v>SECRETARIA DE GOBIERNO</v>
      </c>
      <c r="E3017" s="967"/>
      <c r="F3017" s="967"/>
      <c r="G3017" s="719"/>
      <c r="H3017" s="719"/>
      <c r="I3017" s="719"/>
      <c r="J3017" s="719"/>
      <c r="K3017" s="614"/>
      <c r="L3017" s="614"/>
      <c r="M3017" s="614"/>
      <c r="N3017" s="614"/>
      <c r="O3017" s="614"/>
      <c r="P3017" s="614"/>
      <c r="Q3017" s="614"/>
      <c r="R3017" s="614"/>
      <c r="S3017" s="614"/>
      <c r="T3017" s="614"/>
      <c r="U3017" s="614"/>
      <c r="V3017" s="614"/>
      <c r="W3017" s="614"/>
      <c r="X3017" s="614"/>
      <c r="Y3017" s="614"/>
      <c r="Z3017" s="614"/>
      <c r="AA3017" s="614"/>
      <c r="AB3017" s="614"/>
      <c r="AC3017" s="614"/>
      <c r="AD3017" s="614"/>
      <c r="AE3017" s="164"/>
      <c r="AF3017" s="164"/>
      <c r="AG3017" s="199">
        <f t="shared" si="1092"/>
        <v>1</v>
      </c>
      <c r="AH3017" s="298">
        <f t="shared" si="1093"/>
        <v>0</v>
      </c>
      <c r="AI3017" s="293">
        <f t="shared" si="1094"/>
        <v>0</v>
      </c>
      <c r="AJ3017" s="294">
        <f t="shared" si="1095"/>
        <v>0</v>
      </c>
      <c r="AK3017" s="295">
        <f t="shared" si="1096"/>
        <v>0</v>
      </c>
      <c r="AL3017" s="296">
        <f t="shared" si="1097"/>
        <v>0</v>
      </c>
      <c r="AM3017" s="293">
        <f t="shared" si="1098"/>
        <v>0</v>
      </c>
      <c r="AN3017" s="294">
        <f t="shared" si="1099"/>
        <v>0</v>
      </c>
      <c r="AO3017" s="295">
        <f t="shared" si="1100"/>
        <v>0</v>
      </c>
      <c r="AP3017" s="296">
        <f t="shared" si="1101"/>
        <v>0</v>
      </c>
      <c r="AQ3017" s="293">
        <f t="shared" si="1102"/>
        <v>0</v>
      </c>
      <c r="AR3017" s="294">
        <f t="shared" si="1103"/>
        <v>0</v>
      </c>
      <c r="AS3017" s="295">
        <f t="shared" si="1104"/>
        <v>0</v>
      </c>
      <c r="AT3017" s="296">
        <f t="shared" si="1105"/>
        <v>0</v>
      </c>
      <c r="AU3017" s="293">
        <f t="shared" si="1106"/>
        <v>0</v>
      </c>
      <c r="AV3017" s="294">
        <f t="shared" si="1107"/>
        <v>0</v>
      </c>
      <c r="AW3017" s="295">
        <f t="shared" si="1108"/>
        <v>0</v>
      </c>
      <c r="AX3017" s="296">
        <f t="shared" si="1109"/>
        <v>0</v>
      </c>
      <c r="AY3017" s="293">
        <f t="shared" si="1110"/>
        <v>0</v>
      </c>
      <c r="AZ3017" s="294">
        <f t="shared" si="1111"/>
        <v>0</v>
      </c>
      <c r="BA3017" s="295">
        <f t="shared" si="1112"/>
        <v>0</v>
      </c>
      <c r="BB3017" s="296">
        <f t="shared" si="1113"/>
        <v>0</v>
      </c>
      <c r="BC3017" s="293">
        <f t="shared" si="1114"/>
        <v>0</v>
      </c>
      <c r="BD3017" s="294">
        <f t="shared" si="1115"/>
        <v>0</v>
      </c>
      <c r="BE3017" s="295">
        <f t="shared" si="1116"/>
        <v>0</v>
      </c>
      <c r="BF3017" s="296">
        <f t="shared" si="1117"/>
        <v>0</v>
      </c>
      <c r="BG3017" s="293">
        <f t="shared" si="1118"/>
        <v>0</v>
      </c>
      <c r="BH3017" s="294">
        <f t="shared" si="1119"/>
        <v>0</v>
      </c>
      <c r="BI3017" s="295">
        <f t="shared" si="1120"/>
        <v>0</v>
      </c>
      <c r="BJ3017" s="296">
        <f t="shared" si="1121"/>
        <v>0</v>
      </c>
      <c r="BK3017" s="293">
        <f t="shared" si="1122"/>
        <v>0</v>
      </c>
      <c r="BL3017" s="294">
        <f t="shared" si="1123"/>
        <v>0</v>
      </c>
      <c r="BM3017" s="295">
        <f t="shared" si="1124"/>
        <v>0</v>
      </c>
      <c r="BN3017" s="296">
        <f t="shared" si="1125"/>
        <v>0</v>
      </c>
      <c r="BO3017" s="293">
        <f t="shared" si="1126"/>
        <v>0</v>
      </c>
      <c r="BP3017" s="294">
        <f t="shared" si="1127"/>
        <v>0</v>
      </c>
      <c r="BQ3017" s="295">
        <f t="shared" si="1128"/>
        <v>0</v>
      </c>
      <c r="BR3017" s="296">
        <f t="shared" si="1129"/>
        <v>0</v>
      </c>
      <c r="BS3017" s="293">
        <f t="shared" si="1130"/>
        <v>0</v>
      </c>
      <c r="BT3017" s="294">
        <f t="shared" si="1131"/>
        <v>0</v>
      </c>
      <c r="BU3017" s="295">
        <f t="shared" si="1132"/>
        <v>0</v>
      </c>
      <c r="BV3017" s="296">
        <f t="shared" si="1133"/>
        <v>0</v>
      </c>
      <c r="BW3017" s="351">
        <f t="shared" si="1134"/>
        <v>0</v>
      </c>
      <c r="BX3017" s="402">
        <f t="shared" si="1135"/>
        <v>0</v>
      </c>
      <c r="BY3017" s="370" t="str">
        <f>IF(BX3017=0,"",
IF(SUM($BX$3011:BX3017)=1,BZ3017,
IF($BX$3131&gt;SUM($BX$3011:BX3017),_xlfn.CONCAT(", ",BZ3017),
IF($BX$3131=SUM($BX$3011:BX3017),_xlfn.CONCAT(" y ",BZ3017)))))</f>
        <v/>
      </c>
      <c r="BZ3017" s="156" t="s">
        <v>5101</v>
      </c>
      <c r="CA3017" s="467">
        <f t="shared" si="1136"/>
        <v>0</v>
      </c>
      <c r="CB3017" s="402">
        <f t="shared" si="1137"/>
        <v>1</v>
      </c>
      <c r="CC3017" s="370" t="str">
        <f>IF(CB3017=0,"",
IF(SUM($CB$3011:CB3017)=1,CD3017,
IF($CB$3131&gt;SUM($CB$3011:CB3017),_xlfn.CONCAT(", ",CD3017),
IF($CB$3131=SUM($CB$3011:CB3017),_xlfn.CONCAT(" y ",CD3017)))))</f>
        <v>, 7</v>
      </c>
      <c r="CD3017" s="156" t="s">
        <v>5101</v>
      </c>
    </row>
    <row r="3018" spans="1:82" ht="15" customHeight="1">
      <c r="A3018" s="57"/>
      <c r="B3018" s="26"/>
      <c r="C3018" s="665" t="s">
        <v>5022</v>
      </c>
      <c r="D3018" s="967" t="str">
        <f t="shared" si="1091"/>
        <v>SECRETARIA DE FINANZAS Y PLANEACION</v>
      </c>
      <c r="E3018" s="967"/>
      <c r="F3018" s="967"/>
      <c r="G3018" s="719"/>
      <c r="H3018" s="719"/>
      <c r="I3018" s="719"/>
      <c r="J3018" s="719"/>
      <c r="K3018" s="614"/>
      <c r="L3018" s="614"/>
      <c r="M3018" s="614"/>
      <c r="N3018" s="614"/>
      <c r="O3018" s="614"/>
      <c r="P3018" s="614"/>
      <c r="Q3018" s="614"/>
      <c r="R3018" s="614"/>
      <c r="S3018" s="614"/>
      <c r="T3018" s="614"/>
      <c r="U3018" s="614"/>
      <c r="V3018" s="614"/>
      <c r="W3018" s="614"/>
      <c r="X3018" s="614"/>
      <c r="Y3018" s="614"/>
      <c r="Z3018" s="614"/>
      <c r="AA3018" s="614"/>
      <c r="AB3018" s="614"/>
      <c r="AC3018" s="614"/>
      <c r="AD3018" s="614"/>
      <c r="AE3018" s="164"/>
      <c r="AF3018" s="164"/>
      <c r="AG3018" s="199">
        <f t="shared" si="1092"/>
        <v>1</v>
      </c>
      <c r="AH3018" s="298">
        <f t="shared" si="1093"/>
        <v>0</v>
      </c>
      <c r="AI3018" s="293">
        <f t="shared" si="1094"/>
        <v>0</v>
      </c>
      <c r="AJ3018" s="294">
        <f t="shared" si="1095"/>
        <v>0</v>
      </c>
      <c r="AK3018" s="295">
        <f t="shared" si="1096"/>
        <v>0</v>
      </c>
      <c r="AL3018" s="296">
        <f t="shared" si="1097"/>
        <v>0</v>
      </c>
      <c r="AM3018" s="293">
        <f t="shared" si="1098"/>
        <v>0</v>
      </c>
      <c r="AN3018" s="294">
        <f t="shared" si="1099"/>
        <v>0</v>
      </c>
      <c r="AO3018" s="295">
        <f t="shared" si="1100"/>
        <v>0</v>
      </c>
      <c r="AP3018" s="296">
        <f t="shared" si="1101"/>
        <v>0</v>
      </c>
      <c r="AQ3018" s="293">
        <f t="shared" si="1102"/>
        <v>0</v>
      </c>
      <c r="AR3018" s="294">
        <f t="shared" si="1103"/>
        <v>0</v>
      </c>
      <c r="AS3018" s="295">
        <f t="shared" si="1104"/>
        <v>0</v>
      </c>
      <c r="AT3018" s="296">
        <f t="shared" si="1105"/>
        <v>0</v>
      </c>
      <c r="AU3018" s="293">
        <f t="shared" si="1106"/>
        <v>0</v>
      </c>
      <c r="AV3018" s="294">
        <f t="shared" si="1107"/>
        <v>0</v>
      </c>
      <c r="AW3018" s="295">
        <f t="shared" si="1108"/>
        <v>0</v>
      </c>
      <c r="AX3018" s="296">
        <f t="shared" si="1109"/>
        <v>0</v>
      </c>
      <c r="AY3018" s="293">
        <f t="shared" si="1110"/>
        <v>0</v>
      </c>
      <c r="AZ3018" s="294">
        <f t="shared" si="1111"/>
        <v>0</v>
      </c>
      <c r="BA3018" s="295">
        <f t="shared" si="1112"/>
        <v>0</v>
      </c>
      <c r="BB3018" s="296">
        <f t="shared" si="1113"/>
        <v>0</v>
      </c>
      <c r="BC3018" s="293">
        <f t="shared" si="1114"/>
        <v>0</v>
      </c>
      <c r="BD3018" s="294">
        <f t="shared" si="1115"/>
        <v>0</v>
      </c>
      <c r="BE3018" s="295">
        <f t="shared" si="1116"/>
        <v>0</v>
      </c>
      <c r="BF3018" s="296">
        <f t="shared" si="1117"/>
        <v>0</v>
      </c>
      <c r="BG3018" s="293">
        <f t="shared" si="1118"/>
        <v>0</v>
      </c>
      <c r="BH3018" s="294">
        <f t="shared" si="1119"/>
        <v>0</v>
      </c>
      <c r="BI3018" s="295">
        <f t="shared" si="1120"/>
        <v>0</v>
      </c>
      <c r="BJ3018" s="296">
        <f t="shared" si="1121"/>
        <v>0</v>
      </c>
      <c r="BK3018" s="293">
        <f t="shared" si="1122"/>
        <v>0</v>
      </c>
      <c r="BL3018" s="294">
        <f t="shared" si="1123"/>
        <v>0</v>
      </c>
      <c r="BM3018" s="295">
        <f t="shared" si="1124"/>
        <v>0</v>
      </c>
      <c r="BN3018" s="296">
        <f t="shared" si="1125"/>
        <v>0</v>
      </c>
      <c r="BO3018" s="293">
        <f t="shared" si="1126"/>
        <v>0</v>
      </c>
      <c r="BP3018" s="294">
        <f t="shared" si="1127"/>
        <v>0</v>
      </c>
      <c r="BQ3018" s="295">
        <f t="shared" si="1128"/>
        <v>0</v>
      </c>
      <c r="BR3018" s="296">
        <f t="shared" si="1129"/>
        <v>0</v>
      </c>
      <c r="BS3018" s="293">
        <f t="shared" si="1130"/>
        <v>0</v>
      </c>
      <c r="BT3018" s="294">
        <f t="shared" si="1131"/>
        <v>0</v>
      </c>
      <c r="BU3018" s="295">
        <f t="shared" si="1132"/>
        <v>0</v>
      </c>
      <c r="BV3018" s="296">
        <f t="shared" si="1133"/>
        <v>0</v>
      </c>
      <c r="BW3018" s="351">
        <f t="shared" si="1134"/>
        <v>0</v>
      </c>
      <c r="BX3018" s="402">
        <f t="shared" si="1135"/>
        <v>0</v>
      </c>
      <c r="BY3018" s="370" t="str">
        <f>IF(BX3018=0,"",
IF(SUM($BX$3011:BX3018)=1,BZ3018,
IF($BX$3131&gt;SUM($BX$3011:BX3018),_xlfn.CONCAT(", ",BZ3018),
IF($BX$3131=SUM($BX$3011:BX3018),_xlfn.CONCAT(" y ",BZ3018)))))</f>
        <v/>
      </c>
      <c r="BZ3018" s="156" t="s">
        <v>5102</v>
      </c>
      <c r="CA3018" s="467">
        <f t="shared" si="1136"/>
        <v>0</v>
      </c>
      <c r="CB3018" s="402">
        <f t="shared" si="1137"/>
        <v>1</v>
      </c>
      <c r="CC3018" s="370" t="str">
        <f>IF(CB3018=0,"",
IF(SUM($CB$3011:CB3018)=1,CD3018,
IF($CB$3131&gt;SUM($CB$3011:CB3018),_xlfn.CONCAT(", ",CD3018),
IF($CB$3131=SUM($CB$3011:CB3018),_xlfn.CONCAT(" y ",CD3018)))))</f>
        <v>, 8</v>
      </c>
      <c r="CD3018" s="156" t="s">
        <v>5102</v>
      </c>
    </row>
    <row r="3019" spans="1:82" ht="15" customHeight="1">
      <c r="A3019" s="57"/>
      <c r="B3019" s="26"/>
      <c r="C3019" s="665" t="s">
        <v>5024</v>
      </c>
      <c r="D3019" s="967" t="str">
        <f t="shared" si="1091"/>
        <v>COORDINACION GENERAL DE COMUNICACION SOCIAL</v>
      </c>
      <c r="E3019" s="967"/>
      <c r="F3019" s="967"/>
      <c r="G3019" s="719"/>
      <c r="H3019" s="719"/>
      <c r="I3019" s="719"/>
      <c r="J3019" s="719"/>
      <c r="K3019" s="614"/>
      <c r="L3019" s="614"/>
      <c r="M3019" s="614"/>
      <c r="N3019" s="614"/>
      <c r="O3019" s="614"/>
      <c r="P3019" s="614"/>
      <c r="Q3019" s="614"/>
      <c r="R3019" s="614"/>
      <c r="S3019" s="614"/>
      <c r="T3019" s="614"/>
      <c r="U3019" s="614"/>
      <c r="V3019" s="614"/>
      <c r="W3019" s="614"/>
      <c r="X3019" s="614"/>
      <c r="Y3019" s="614"/>
      <c r="Z3019" s="614"/>
      <c r="AA3019" s="614"/>
      <c r="AB3019" s="614"/>
      <c r="AC3019" s="614"/>
      <c r="AD3019" s="614"/>
      <c r="AE3019" s="164"/>
      <c r="AF3019" s="164"/>
      <c r="AG3019" s="199">
        <f t="shared" si="1092"/>
        <v>1</v>
      </c>
      <c r="AH3019" s="298">
        <f t="shared" si="1093"/>
        <v>0</v>
      </c>
      <c r="AI3019" s="293">
        <f t="shared" si="1094"/>
        <v>0</v>
      </c>
      <c r="AJ3019" s="294">
        <f t="shared" si="1095"/>
        <v>0</v>
      </c>
      <c r="AK3019" s="295">
        <f t="shared" si="1096"/>
        <v>0</v>
      </c>
      <c r="AL3019" s="296">
        <f t="shared" si="1097"/>
        <v>0</v>
      </c>
      <c r="AM3019" s="293">
        <f t="shared" si="1098"/>
        <v>0</v>
      </c>
      <c r="AN3019" s="294">
        <f t="shared" si="1099"/>
        <v>0</v>
      </c>
      <c r="AO3019" s="295">
        <f t="shared" si="1100"/>
        <v>0</v>
      </c>
      <c r="AP3019" s="296">
        <f t="shared" si="1101"/>
        <v>0</v>
      </c>
      <c r="AQ3019" s="293">
        <f t="shared" si="1102"/>
        <v>0</v>
      </c>
      <c r="AR3019" s="294">
        <f t="shared" si="1103"/>
        <v>0</v>
      </c>
      <c r="AS3019" s="295">
        <f t="shared" si="1104"/>
        <v>0</v>
      </c>
      <c r="AT3019" s="296">
        <f t="shared" si="1105"/>
        <v>0</v>
      </c>
      <c r="AU3019" s="293">
        <f t="shared" si="1106"/>
        <v>0</v>
      </c>
      <c r="AV3019" s="294">
        <f t="shared" si="1107"/>
        <v>0</v>
      </c>
      <c r="AW3019" s="295">
        <f t="shared" si="1108"/>
        <v>0</v>
      </c>
      <c r="AX3019" s="296">
        <f t="shared" si="1109"/>
        <v>0</v>
      </c>
      <c r="AY3019" s="293">
        <f t="shared" si="1110"/>
        <v>0</v>
      </c>
      <c r="AZ3019" s="294">
        <f t="shared" si="1111"/>
        <v>0</v>
      </c>
      <c r="BA3019" s="295">
        <f t="shared" si="1112"/>
        <v>0</v>
      </c>
      <c r="BB3019" s="296">
        <f t="shared" si="1113"/>
        <v>0</v>
      </c>
      <c r="BC3019" s="293">
        <f t="shared" si="1114"/>
        <v>0</v>
      </c>
      <c r="BD3019" s="294">
        <f t="shared" si="1115"/>
        <v>0</v>
      </c>
      <c r="BE3019" s="295">
        <f t="shared" si="1116"/>
        <v>0</v>
      </c>
      <c r="BF3019" s="296">
        <f t="shared" si="1117"/>
        <v>0</v>
      </c>
      <c r="BG3019" s="293">
        <f t="shared" si="1118"/>
        <v>0</v>
      </c>
      <c r="BH3019" s="294">
        <f t="shared" si="1119"/>
        <v>0</v>
      </c>
      <c r="BI3019" s="295">
        <f t="shared" si="1120"/>
        <v>0</v>
      </c>
      <c r="BJ3019" s="296">
        <f t="shared" si="1121"/>
        <v>0</v>
      </c>
      <c r="BK3019" s="293">
        <f t="shared" si="1122"/>
        <v>0</v>
      </c>
      <c r="BL3019" s="294">
        <f t="shared" si="1123"/>
        <v>0</v>
      </c>
      <c r="BM3019" s="295">
        <f t="shared" si="1124"/>
        <v>0</v>
      </c>
      <c r="BN3019" s="296">
        <f t="shared" si="1125"/>
        <v>0</v>
      </c>
      <c r="BO3019" s="293">
        <f t="shared" si="1126"/>
        <v>0</v>
      </c>
      <c r="BP3019" s="294">
        <f t="shared" si="1127"/>
        <v>0</v>
      </c>
      <c r="BQ3019" s="295">
        <f t="shared" si="1128"/>
        <v>0</v>
      </c>
      <c r="BR3019" s="296">
        <f t="shared" si="1129"/>
        <v>0</v>
      </c>
      <c r="BS3019" s="293">
        <f t="shared" si="1130"/>
        <v>0</v>
      </c>
      <c r="BT3019" s="294">
        <f t="shared" si="1131"/>
        <v>0</v>
      </c>
      <c r="BU3019" s="295">
        <f t="shared" si="1132"/>
        <v>0</v>
      </c>
      <c r="BV3019" s="296">
        <f t="shared" si="1133"/>
        <v>0</v>
      </c>
      <c r="BW3019" s="351">
        <f t="shared" si="1134"/>
        <v>0</v>
      </c>
      <c r="BX3019" s="402">
        <f t="shared" si="1135"/>
        <v>0</v>
      </c>
      <c r="BY3019" s="370" t="str">
        <f>IF(BX3019=0,"",
IF(SUM($BX$3011:BX3019)=1,BZ3019,
IF($BX$3131&gt;SUM($BX$3011:BX3019),_xlfn.CONCAT(", ",BZ3019),
IF($BX$3131=SUM($BX$3011:BX3019),_xlfn.CONCAT(" y ",BZ3019)))))</f>
        <v/>
      </c>
      <c r="BZ3019" s="156" t="s">
        <v>5103</v>
      </c>
      <c r="CA3019" s="467">
        <f t="shared" si="1136"/>
        <v>0</v>
      </c>
      <c r="CB3019" s="402">
        <f t="shared" si="1137"/>
        <v>1</v>
      </c>
      <c r="CC3019" s="370" t="str">
        <f>IF(CB3019=0,"",
IF(SUM($CB$3011:CB3019)=1,CD3019,
IF($CB$3131&gt;SUM($CB$3011:CB3019),_xlfn.CONCAT(", ",CD3019),
IF($CB$3131=SUM($CB$3011:CB3019),_xlfn.CONCAT(" y ",CD3019)))))</f>
        <v>, 9</v>
      </c>
      <c r="CD3019" s="156" t="s">
        <v>5103</v>
      </c>
    </row>
    <row r="3020" spans="1:82" ht="15" customHeight="1">
      <c r="A3020" s="57"/>
      <c r="B3020" s="26"/>
      <c r="C3020" s="665" t="s">
        <v>5025</v>
      </c>
      <c r="D3020" s="967" t="str">
        <f t="shared" si="1091"/>
        <v>CONTRALORIA GENERAL</v>
      </c>
      <c r="E3020" s="967"/>
      <c r="F3020" s="967"/>
      <c r="G3020" s="719"/>
      <c r="H3020" s="719"/>
      <c r="I3020" s="719"/>
      <c r="J3020" s="719"/>
      <c r="K3020" s="614"/>
      <c r="L3020" s="614"/>
      <c r="M3020" s="614"/>
      <c r="N3020" s="614"/>
      <c r="O3020" s="614"/>
      <c r="P3020" s="614"/>
      <c r="Q3020" s="614"/>
      <c r="R3020" s="614"/>
      <c r="S3020" s="614"/>
      <c r="T3020" s="614"/>
      <c r="U3020" s="614"/>
      <c r="V3020" s="614"/>
      <c r="W3020" s="614"/>
      <c r="X3020" s="614"/>
      <c r="Y3020" s="614"/>
      <c r="Z3020" s="614"/>
      <c r="AA3020" s="614"/>
      <c r="AB3020" s="614"/>
      <c r="AC3020" s="614"/>
      <c r="AD3020" s="614"/>
      <c r="AE3020" s="164"/>
      <c r="AF3020" s="164"/>
      <c r="AG3020" s="199">
        <f t="shared" si="1092"/>
        <v>1</v>
      </c>
      <c r="AH3020" s="298">
        <f t="shared" si="1093"/>
        <v>0</v>
      </c>
      <c r="AI3020" s="293">
        <f t="shared" si="1094"/>
        <v>0</v>
      </c>
      <c r="AJ3020" s="294">
        <f t="shared" si="1095"/>
        <v>0</v>
      </c>
      <c r="AK3020" s="295">
        <f t="shared" si="1096"/>
        <v>0</v>
      </c>
      <c r="AL3020" s="296">
        <f t="shared" si="1097"/>
        <v>0</v>
      </c>
      <c r="AM3020" s="293">
        <f t="shared" si="1098"/>
        <v>0</v>
      </c>
      <c r="AN3020" s="294">
        <f t="shared" si="1099"/>
        <v>0</v>
      </c>
      <c r="AO3020" s="295">
        <f t="shared" si="1100"/>
        <v>0</v>
      </c>
      <c r="AP3020" s="296">
        <f t="shared" si="1101"/>
        <v>0</v>
      </c>
      <c r="AQ3020" s="293">
        <f t="shared" si="1102"/>
        <v>0</v>
      </c>
      <c r="AR3020" s="294">
        <f t="shared" si="1103"/>
        <v>0</v>
      </c>
      <c r="AS3020" s="295">
        <f t="shared" si="1104"/>
        <v>0</v>
      </c>
      <c r="AT3020" s="296">
        <f t="shared" si="1105"/>
        <v>0</v>
      </c>
      <c r="AU3020" s="293">
        <f t="shared" si="1106"/>
        <v>0</v>
      </c>
      <c r="AV3020" s="294">
        <f t="shared" si="1107"/>
        <v>0</v>
      </c>
      <c r="AW3020" s="295">
        <f t="shared" si="1108"/>
        <v>0</v>
      </c>
      <c r="AX3020" s="296">
        <f t="shared" si="1109"/>
        <v>0</v>
      </c>
      <c r="AY3020" s="293">
        <f t="shared" si="1110"/>
        <v>0</v>
      </c>
      <c r="AZ3020" s="294">
        <f t="shared" si="1111"/>
        <v>0</v>
      </c>
      <c r="BA3020" s="295">
        <f t="shared" si="1112"/>
        <v>0</v>
      </c>
      <c r="BB3020" s="296">
        <f t="shared" si="1113"/>
        <v>0</v>
      </c>
      <c r="BC3020" s="293">
        <f t="shared" si="1114"/>
        <v>0</v>
      </c>
      <c r="BD3020" s="294">
        <f t="shared" si="1115"/>
        <v>0</v>
      </c>
      <c r="BE3020" s="295">
        <f t="shared" si="1116"/>
        <v>0</v>
      </c>
      <c r="BF3020" s="296">
        <f t="shared" si="1117"/>
        <v>0</v>
      </c>
      <c r="BG3020" s="293">
        <f t="shared" si="1118"/>
        <v>0</v>
      </c>
      <c r="BH3020" s="294">
        <f t="shared" si="1119"/>
        <v>0</v>
      </c>
      <c r="BI3020" s="295">
        <f t="shared" si="1120"/>
        <v>0</v>
      </c>
      <c r="BJ3020" s="296">
        <f t="shared" si="1121"/>
        <v>0</v>
      </c>
      <c r="BK3020" s="293">
        <f t="shared" si="1122"/>
        <v>0</v>
      </c>
      <c r="BL3020" s="294">
        <f t="shared" si="1123"/>
        <v>0</v>
      </c>
      <c r="BM3020" s="295">
        <f t="shared" si="1124"/>
        <v>0</v>
      </c>
      <c r="BN3020" s="296">
        <f t="shared" si="1125"/>
        <v>0</v>
      </c>
      <c r="BO3020" s="293">
        <f t="shared" si="1126"/>
        <v>0</v>
      </c>
      <c r="BP3020" s="294">
        <f t="shared" si="1127"/>
        <v>0</v>
      </c>
      <c r="BQ3020" s="295">
        <f t="shared" si="1128"/>
        <v>0</v>
      </c>
      <c r="BR3020" s="296">
        <f t="shared" si="1129"/>
        <v>0</v>
      </c>
      <c r="BS3020" s="293">
        <f t="shared" si="1130"/>
        <v>0</v>
      </c>
      <c r="BT3020" s="294">
        <f t="shared" si="1131"/>
        <v>0</v>
      </c>
      <c r="BU3020" s="295">
        <f t="shared" si="1132"/>
        <v>0</v>
      </c>
      <c r="BV3020" s="296">
        <f t="shared" si="1133"/>
        <v>0</v>
      </c>
      <c r="BW3020" s="351">
        <f t="shared" si="1134"/>
        <v>0</v>
      </c>
      <c r="BX3020" s="402">
        <f t="shared" si="1135"/>
        <v>0</v>
      </c>
      <c r="BY3020" s="370" t="str">
        <f>IF(BX3020=0,"",
IF(SUM($BX$3011:BX3020)=1,BZ3020,
IF($BX$3131&gt;SUM($BX$3011:BX3020),_xlfn.CONCAT(", ",BZ3020),
IF($BX$3131=SUM($BX$3011:BX3020),_xlfn.CONCAT(" y ",BZ3020)))))</f>
        <v/>
      </c>
      <c r="BZ3020" s="156" t="s">
        <v>5104</v>
      </c>
      <c r="CA3020" s="467">
        <f t="shared" si="1136"/>
        <v>0</v>
      </c>
      <c r="CB3020" s="402">
        <f t="shared" si="1137"/>
        <v>1</v>
      </c>
      <c r="CC3020" s="370" t="str">
        <f>IF(CB3020=0,"",
IF(SUM($CB$3011:CB3020)=1,CD3020,
IF($CB$3131&gt;SUM($CB$3011:CB3020),_xlfn.CONCAT(", ",CD3020),
IF($CB$3131=SUM($CB$3011:CB3020),_xlfn.CONCAT(" y ",CD3020)))))</f>
        <v>, 10</v>
      </c>
      <c r="CD3020" s="156" t="s">
        <v>5104</v>
      </c>
    </row>
    <row r="3021" spans="1:82" ht="15" customHeight="1">
      <c r="A3021" s="57"/>
      <c r="B3021" s="26"/>
      <c r="C3021" s="665" t="s">
        <v>5027</v>
      </c>
      <c r="D3021" s="967" t="str">
        <f t="shared" si="1091"/>
        <v>SECRETARIA DE INFRAESTRUCTURA Y OBRAS PUBLICAS</v>
      </c>
      <c r="E3021" s="967"/>
      <c r="F3021" s="967"/>
      <c r="G3021" s="719"/>
      <c r="H3021" s="719"/>
      <c r="I3021" s="719"/>
      <c r="J3021" s="719"/>
      <c r="K3021" s="614"/>
      <c r="L3021" s="614"/>
      <c r="M3021" s="614"/>
      <c r="N3021" s="614"/>
      <c r="O3021" s="614"/>
      <c r="P3021" s="614"/>
      <c r="Q3021" s="614"/>
      <c r="R3021" s="614"/>
      <c r="S3021" s="614"/>
      <c r="T3021" s="614"/>
      <c r="U3021" s="614"/>
      <c r="V3021" s="614"/>
      <c r="W3021" s="614"/>
      <c r="X3021" s="614"/>
      <c r="Y3021" s="614"/>
      <c r="Z3021" s="614"/>
      <c r="AA3021" s="614"/>
      <c r="AB3021" s="614"/>
      <c r="AC3021" s="614"/>
      <c r="AD3021" s="614"/>
      <c r="AE3021" s="164"/>
      <c r="AF3021" s="164"/>
      <c r="AG3021" s="199">
        <f t="shared" si="1092"/>
        <v>1</v>
      </c>
      <c r="AH3021" s="298">
        <f t="shared" si="1093"/>
        <v>0</v>
      </c>
      <c r="AI3021" s="293">
        <f t="shared" si="1094"/>
        <v>0</v>
      </c>
      <c r="AJ3021" s="294">
        <f t="shared" si="1095"/>
        <v>0</v>
      </c>
      <c r="AK3021" s="295">
        <f t="shared" si="1096"/>
        <v>0</v>
      </c>
      <c r="AL3021" s="296">
        <f t="shared" si="1097"/>
        <v>0</v>
      </c>
      <c r="AM3021" s="293">
        <f t="shared" si="1098"/>
        <v>0</v>
      </c>
      <c r="AN3021" s="294">
        <f t="shared" si="1099"/>
        <v>0</v>
      </c>
      <c r="AO3021" s="295">
        <f t="shared" si="1100"/>
        <v>0</v>
      </c>
      <c r="AP3021" s="296">
        <f t="shared" si="1101"/>
        <v>0</v>
      </c>
      <c r="AQ3021" s="293">
        <f t="shared" si="1102"/>
        <v>0</v>
      </c>
      <c r="AR3021" s="294">
        <f t="shared" si="1103"/>
        <v>0</v>
      </c>
      <c r="AS3021" s="295">
        <f t="shared" si="1104"/>
        <v>0</v>
      </c>
      <c r="AT3021" s="296">
        <f t="shared" si="1105"/>
        <v>0</v>
      </c>
      <c r="AU3021" s="293">
        <f t="shared" si="1106"/>
        <v>0</v>
      </c>
      <c r="AV3021" s="294">
        <f t="shared" si="1107"/>
        <v>0</v>
      </c>
      <c r="AW3021" s="295">
        <f t="shared" si="1108"/>
        <v>0</v>
      </c>
      <c r="AX3021" s="296">
        <f t="shared" si="1109"/>
        <v>0</v>
      </c>
      <c r="AY3021" s="293">
        <f t="shared" si="1110"/>
        <v>0</v>
      </c>
      <c r="AZ3021" s="294">
        <f t="shared" si="1111"/>
        <v>0</v>
      </c>
      <c r="BA3021" s="295">
        <f t="shared" si="1112"/>
        <v>0</v>
      </c>
      <c r="BB3021" s="296">
        <f t="shared" si="1113"/>
        <v>0</v>
      </c>
      <c r="BC3021" s="293">
        <f t="shared" si="1114"/>
        <v>0</v>
      </c>
      <c r="BD3021" s="294">
        <f t="shared" si="1115"/>
        <v>0</v>
      </c>
      <c r="BE3021" s="295">
        <f t="shared" si="1116"/>
        <v>0</v>
      </c>
      <c r="BF3021" s="296">
        <f t="shared" si="1117"/>
        <v>0</v>
      </c>
      <c r="BG3021" s="293">
        <f t="shared" si="1118"/>
        <v>0</v>
      </c>
      <c r="BH3021" s="294">
        <f t="shared" si="1119"/>
        <v>0</v>
      </c>
      <c r="BI3021" s="295">
        <f t="shared" si="1120"/>
        <v>0</v>
      </c>
      <c r="BJ3021" s="296">
        <f t="shared" si="1121"/>
        <v>0</v>
      </c>
      <c r="BK3021" s="293">
        <f t="shared" si="1122"/>
        <v>0</v>
      </c>
      <c r="BL3021" s="294">
        <f t="shared" si="1123"/>
        <v>0</v>
      </c>
      <c r="BM3021" s="295">
        <f t="shared" si="1124"/>
        <v>0</v>
      </c>
      <c r="BN3021" s="296">
        <f t="shared" si="1125"/>
        <v>0</v>
      </c>
      <c r="BO3021" s="293">
        <f t="shared" si="1126"/>
        <v>0</v>
      </c>
      <c r="BP3021" s="294">
        <f t="shared" si="1127"/>
        <v>0</v>
      </c>
      <c r="BQ3021" s="295">
        <f t="shared" si="1128"/>
        <v>0</v>
      </c>
      <c r="BR3021" s="296">
        <f t="shared" si="1129"/>
        <v>0</v>
      </c>
      <c r="BS3021" s="293">
        <f t="shared" si="1130"/>
        <v>0</v>
      </c>
      <c r="BT3021" s="294">
        <f t="shared" si="1131"/>
        <v>0</v>
      </c>
      <c r="BU3021" s="295">
        <f t="shared" si="1132"/>
        <v>0</v>
      </c>
      <c r="BV3021" s="296">
        <f t="shared" si="1133"/>
        <v>0</v>
      </c>
      <c r="BW3021" s="351">
        <f t="shared" si="1134"/>
        <v>0</v>
      </c>
      <c r="BX3021" s="402">
        <f t="shared" si="1135"/>
        <v>0</v>
      </c>
      <c r="BY3021" s="370" t="str">
        <f>IF(BX3021=0,"",
IF(SUM($BX$3011:BX3021)=1,BZ3021,
IF($BX$3131&gt;SUM($BX$3011:BX3021),_xlfn.CONCAT(", ",BZ3021),
IF($BX$3131=SUM($BX$3011:BX3021),_xlfn.CONCAT(" y ",BZ3021)))))</f>
        <v/>
      </c>
      <c r="BZ3021" s="156" t="s">
        <v>5105</v>
      </c>
      <c r="CA3021" s="467">
        <f t="shared" si="1136"/>
        <v>0</v>
      </c>
      <c r="CB3021" s="402">
        <f t="shared" si="1137"/>
        <v>1</v>
      </c>
      <c r="CC3021" s="370" t="str">
        <f>IF(CB3021=0,"",
IF(SUM($CB$3011:CB3021)=1,CD3021,
IF($CB$3131&gt;SUM($CB$3011:CB3021),_xlfn.CONCAT(", ",CD3021),
IF($CB$3131=SUM($CB$3011:CB3021),_xlfn.CONCAT(" y ",CD3021)))))</f>
        <v>, 11</v>
      </c>
      <c r="CD3021" s="156" t="s">
        <v>5105</v>
      </c>
    </row>
    <row r="3022" spans="1:82" ht="15" customHeight="1">
      <c r="A3022" s="57"/>
      <c r="B3022" s="26"/>
      <c r="C3022" s="665" t="s">
        <v>5028</v>
      </c>
      <c r="D3022" s="967" t="str">
        <f t="shared" si="1091"/>
        <v>OFICINA DEL PROGRAMA DE GOBIERNO</v>
      </c>
      <c r="E3022" s="967"/>
      <c r="F3022" s="967"/>
      <c r="G3022" s="719"/>
      <c r="H3022" s="719"/>
      <c r="I3022" s="719"/>
      <c r="J3022" s="719"/>
      <c r="K3022" s="614"/>
      <c r="L3022" s="614"/>
      <c r="M3022" s="614"/>
      <c r="N3022" s="614"/>
      <c r="O3022" s="614"/>
      <c r="P3022" s="614"/>
      <c r="Q3022" s="614"/>
      <c r="R3022" s="614"/>
      <c r="S3022" s="614"/>
      <c r="T3022" s="614"/>
      <c r="U3022" s="614"/>
      <c r="V3022" s="614"/>
      <c r="W3022" s="614"/>
      <c r="X3022" s="614"/>
      <c r="Y3022" s="614"/>
      <c r="Z3022" s="614"/>
      <c r="AA3022" s="614"/>
      <c r="AB3022" s="614"/>
      <c r="AC3022" s="614"/>
      <c r="AD3022" s="614"/>
      <c r="AE3022" s="164"/>
      <c r="AF3022" s="164"/>
      <c r="AG3022" s="199">
        <f t="shared" si="1092"/>
        <v>1</v>
      </c>
      <c r="AH3022" s="298">
        <f t="shared" si="1093"/>
        <v>0</v>
      </c>
      <c r="AI3022" s="293">
        <f t="shared" si="1094"/>
        <v>0</v>
      </c>
      <c r="AJ3022" s="294">
        <f t="shared" si="1095"/>
        <v>0</v>
      </c>
      <c r="AK3022" s="295">
        <f t="shared" si="1096"/>
        <v>0</v>
      </c>
      <c r="AL3022" s="296">
        <f t="shared" si="1097"/>
        <v>0</v>
      </c>
      <c r="AM3022" s="293">
        <f t="shared" si="1098"/>
        <v>0</v>
      </c>
      <c r="AN3022" s="294">
        <f t="shared" si="1099"/>
        <v>0</v>
      </c>
      <c r="AO3022" s="295">
        <f t="shared" si="1100"/>
        <v>0</v>
      </c>
      <c r="AP3022" s="296">
        <f t="shared" si="1101"/>
        <v>0</v>
      </c>
      <c r="AQ3022" s="293">
        <f t="shared" si="1102"/>
        <v>0</v>
      </c>
      <c r="AR3022" s="294">
        <f t="shared" si="1103"/>
        <v>0</v>
      </c>
      <c r="AS3022" s="295">
        <f t="shared" si="1104"/>
        <v>0</v>
      </c>
      <c r="AT3022" s="296">
        <f t="shared" si="1105"/>
        <v>0</v>
      </c>
      <c r="AU3022" s="293">
        <f t="shared" si="1106"/>
        <v>0</v>
      </c>
      <c r="AV3022" s="294">
        <f t="shared" si="1107"/>
        <v>0</v>
      </c>
      <c r="AW3022" s="295">
        <f t="shared" si="1108"/>
        <v>0</v>
      </c>
      <c r="AX3022" s="296">
        <f t="shared" si="1109"/>
        <v>0</v>
      </c>
      <c r="AY3022" s="293">
        <f t="shared" si="1110"/>
        <v>0</v>
      </c>
      <c r="AZ3022" s="294">
        <f t="shared" si="1111"/>
        <v>0</v>
      </c>
      <c r="BA3022" s="295">
        <f t="shared" si="1112"/>
        <v>0</v>
      </c>
      <c r="BB3022" s="296">
        <f t="shared" si="1113"/>
        <v>0</v>
      </c>
      <c r="BC3022" s="293">
        <f t="shared" si="1114"/>
        <v>0</v>
      </c>
      <c r="BD3022" s="294">
        <f t="shared" si="1115"/>
        <v>0</v>
      </c>
      <c r="BE3022" s="295">
        <f t="shared" si="1116"/>
        <v>0</v>
      </c>
      <c r="BF3022" s="296">
        <f t="shared" si="1117"/>
        <v>0</v>
      </c>
      <c r="BG3022" s="293">
        <f t="shared" si="1118"/>
        <v>0</v>
      </c>
      <c r="BH3022" s="294">
        <f t="shared" si="1119"/>
        <v>0</v>
      </c>
      <c r="BI3022" s="295">
        <f t="shared" si="1120"/>
        <v>0</v>
      </c>
      <c r="BJ3022" s="296">
        <f t="shared" si="1121"/>
        <v>0</v>
      </c>
      <c r="BK3022" s="293">
        <f t="shared" si="1122"/>
        <v>0</v>
      </c>
      <c r="BL3022" s="294">
        <f t="shared" si="1123"/>
        <v>0</v>
      </c>
      <c r="BM3022" s="295">
        <f t="shared" si="1124"/>
        <v>0</v>
      </c>
      <c r="BN3022" s="296">
        <f t="shared" si="1125"/>
        <v>0</v>
      </c>
      <c r="BO3022" s="293">
        <f t="shared" si="1126"/>
        <v>0</v>
      </c>
      <c r="BP3022" s="294">
        <f t="shared" si="1127"/>
        <v>0</v>
      </c>
      <c r="BQ3022" s="295">
        <f t="shared" si="1128"/>
        <v>0</v>
      </c>
      <c r="BR3022" s="296">
        <f t="shared" si="1129"/>
        <v>0</v>
      </c>
      <c r="BS3022" s="293">
        <f t="shared" si="1130"/>
        <v>0</v>
      </c>
      <c r="BT3022" s="294">
        <f t="shared" si="1131"/>
        <v>0</v>
      </c>
      <c r="BU3022" s="295">
        <f t="shared" si="1132"/>
        <v>0</v>
      </c>
      <c r="BV3022" s="296">
        <f t="shared" si="1133"/>
        <v>0</v>
      </c>
      <c r="BW3022" s="351">
        <f t="shared" si="1134"/>
        <v>0</v>
      </c>
      <c r="BX3022" s="402">
        <f t="shared" si="1135"/>
        <v>0</v>
      </c>
      <c r="BY3022" s="370" t="str">
        <f>IF(BX3022=0,"",
IF(SUM($BX$3011:BX3022)=1,BZ3022,
IF($BX$3131&gt;SUM($BX$3011:BX3022),_xlfn.CONCAT(", ",BZ3022),
IF($BX$3131=SUM($BX$3011:BX3022),_xlfn.CONCAT(" y ",BZ3022)))))</f>
        <v/>
      </c>
      <c r="BZ3022" s="156" t="s">
        <v>5106</v>
      </c>
      <c r="CA3022" s="467">
        <f t="shared" si="1136"/>
        <v>0</v>
      </c>
      <c r="CB3022" s="402">
        <f t="shared" si="1137"/>
        <v>1</v>
      </c>
      <c r="CC3022" s="370" t="str">
        <f>IF(CB3022=0,"",
IF(SUM($CB$3011:CB3022)=1,CD3022,
IF($CB$3131&gt;SUM($CB$3011:CB3022),_xlfn.CONCAT(", ",CD3022),
IF($CB$3131=SUM($CB$3011:CB3022),_xlfn.CONCAT(" y ",CD3022)))))</f>
        <v>, 12</v>
      </c>
      <c r="CD3022" s="156" t="s">
        <v>5106</v>
      </c>
    </row>
    <row r="3023" spans="1:82" ht="15" customHeight="1">
      <c r="A3023" s="57"/>
      <c r="B3023" s="26"/>
      <c r="C3023" s="665" t="s">
        <v>5029</v>
      </c>
      <c r="D3023" s="967" t="str">
        <f t="shared" si="1091"/>
        <v>SECRETARIA DE SEGURIDAD PUBLICA</v>
      </c>
      <c r="E3023" s="967"/>
      <c r="F3023" s="967"/>
      <c r="G3023" s="719"/>
      <c r="H3023" s="719"/>
      <c r="I3023" s="719"/>
      <c r="J3023" s="719"/>
      <c r="K3023" s="614"/>
      <c r="L3023" s="614"/>
      <c r="M3023" s="614"/>
      <c r="N3023" s="614"/>
      <c r="O3023" s="614"/>
      <c r="P3023" s="614"/>
      <c r="Q3023" s="614"/>
      <c r="R3023" s="614"/>
      <c r="S3023" s="614"/>
      <c r="T3023" s="614"/>
      <c r="U3023" s="614"/>
      <c r="V3023" s="614"/>
      <c r="W3023" s="614"/>
      <c r="X3023" s="614"/>
      <c r="Y3023" s="614"/>
      <c r="Z3023" s="614"/>
      <c r="AA3023" s="614"/>
      <c r="AB3023" s="614"/>
      <c r="AC3023" s="614"/>
      <c r="AD3023" s="614"/>
      <c r="AE3023" s="164"/>
      <c r="AF3023" s="164"/>
      <c r="AG3023" s="199">
        <f t="shared" si="1092"/>
        <v>1</v>
      </c>
      <c r="AH3023" s="298">
        <f t="shared" si="1093"/>
        <v>0</v>
      </c>
      <c r="AI3023" s="293">
        <f t="shared" si="1094"/>
        <v>0</v>
      </c>
      <c r="AJ3023" s="294">
        <f t="shared" si="1095"/>
        <v>0</v>
      </c>
      <c r="AK3023" s="295">
        <f t="shared" si="1096"/>
        <v>0</v>
      </c>
      <c r="AL3023" s="296">
        <f t="shared" si="1097"/>
        <v>0</v>
      </c>
      <c r="AM3023" s="293">
        <f t="shared" si="1098"/>
        <v>0</v>
      </c>
      <c r="AN3023" s="294">
        <f t="shared" si="1099"/>
        <v>0</v>
      </c>
      <c r="AO3023" s="295">
        <f t="shared" si="1100"/>
        <v>0</v>
      </c>
      <c r="AP3023" s="296">
        <f t="shared" si="1101"/>
        <v>0</v>
      </c>
      <c r="AQ3023" s="293">
        <f t="shared" si="1102"/>
        <v>0</v>
      </c>
      <c r="AR3023" s="294">
        <f t="shared" si="1103"/>
        <v>0</v>
      </c>
      <c r="AS3023" s="295">
        <f t="shared" si="1104"/>
        <v>0</v>
      </c>
      <c r="AT3023" s="296">
        <f t="shared" si="1105"/>
        <v>0</v>
      </c>
      <c r="AU3023" s="293">
        <f t="shared" si="1106"/>
        <v>0</v>
      </c>
      <c r="AV3023" s="294">
        <f t="shared" si="1107"/>
        <v>0</v>
      </c>
      <c r="AW3023" s="295">
        <f t="shared" si="1108"/>
        <v>0</v>
      </c>
      <c r="AX3023" s="296">
        <f t="shared" si="1109"/>
        <v>0</v>
      </c>
      <c r="AY3023" s="293">
        <f t="shared" si="1110"/>
        <v>0</v>
      </c>
      <c r="AZ3023" s="294">
        <f t="shared" si="1111"/>
        <v>0</v>
      </c>
      <c r="BA3023" s="295">
        <f t="shared" si="1112"/>
        <v>0</v>
      </c>
      <c r="BB3023" s="296">
        <f t="shared" si="1113"/>
        <v>0</v>
      </c>
      <c r="BC3023" s="293">
        <f t="shared" si="1114"/>
        <v>0</v>
      </c>
      <c r="BD3023" s="294">
        <f t="shared" si="1115"/>
        <v>0</v>
      </c>
      <c r="BE3023" s="295">
        <f t="shared" si="1116"/>
        <v>0</v>
      </c>
      <c r="BF3023" s="296">
        <f t="shared" si="1117"/>
        <v>0</v>
      </c>
      <c r="BG3023" s="293">
        <f t="shared" si="1118"/>
        <v>0</v>
      </c>
      <c r="BH3023" s="294">
        <f t="shared" si="1119"/>
        <v>0</v>
      </c>
      <c r="BI3023" s="295">
        <f t="shared" si="1120"/>
        <v>0</v>
      </c>
      <c r="BJ3023" s="296">
        <f t="shared" si="1121"/>
        <v>0</v>
      </c>
      <c r="BK3023" s="293">
        <f t="shared" si="1122"/>
        <v>0</v>
      </c>
      <c r="BL3023" s="294">
        <f t="shared" si="1123"/>
        <v>0</v>
      </c>
      <c r="BM3023" s="295">
        <f t="shared" si="1124"/>
        <v>0</v>
      </c>
      <c r="BN3023" s="296">
        <f t="shared" si="1125"/>
        <v>0</v>
      </c>
      <c r="BO3023" s="293">
        <f t="shared" si="1126"/>
        <v>0</v>
      </c>
      <c r="BP3023" s="294">
        <f t="shared" si="1127"/>
        <v>0</v>
      </c>
      <c r="BQ3023" s="295">
        <f t="shared" si="1128"/>
        <v>0</v>
      </c>
      <c r="BR3023" s="296">
        <f t="shared" si="1129"/>
        <v>0</v>
      </c>
      <c r="BS3023" s="293">
        <f t="shared" si="1130"/>
        <v>0</v>
      </c>
      <c r="BT3023" s="294">
        <f t="shared" si="1131"/>
        <v>0</v>
      </c>
      <c r="BU3023" s="295">
        <f t="shared" si="1132"/>
        <v>0</v>
      </c>
      <c r="BV3023" s="296">
        <f t="shared" si="1133"/>
        <v>0</v>
      </c>
      <c r="BW3023" s="351">
        <f t="shared" si="1134"/>
        <v>0</v>
      </c>
      <c r="BX3023" s="402">
        <f t="shared" si="1135"/>
        <v>0</v>
      </c>
      <c r="BY3023" s="370" t="str">
        <f>IF(BX3023=0,"",
IF(SUM($BX$3011:BX3023)=1,BZ3023,
IF($BX$3131&gt;SUM($BX$3011:BX3023),_xlfn.CONCAT(", ",BZ3023),
IF($BX$3131=SUM($BX$3011:BX3023),_xlfn.CONCAT(" y ",BZ3023)))))</f>
        <v/>
      </c>
      <c r="BZ3023" s="156" t="s">
        <v>5107</v>
      </c>
      <c r="CA3023" s="467">
        <f t="shared" si="1136"/>
        <v>0</v>
      </c>
      <c r="CB3023" s="402">
        <f t="shared" si="1137"/>
        <v>1</v>
      </c>
      <c r="CC3023" s="370" t="str">
        <f>IF(CB3023=0,"",
IF(SUM($CB$3011:CB3023)=1,CD3023,
IF($CB$3131&gt;SUM($CB$3011:CB3023),_xlfn.CONCAT(", ",CD3023),
IF($CB$3131=SUM($CB$3011:CB3023),_xlfn.CONCAT(" y ",CD3023)))))</f>
        <v>, 13</v>
      </c>
      <c r="CD3023" s="156" t="s">
        <v>5107</v>
      </c>
    </row>
    <row r="3024" spans="1:82" ht="15" customHeight="1">
      <c r="A3024" s="57"/>
      <c r="B3024" s="26"/>
      <c r="C3024" s="665" t="s">
        <v>5030</v>
      </c>
      <c r="D3024" s="967" t="str">
        <f t="shared" si="1091"/>
        <v>SECRETARIA DE TRABAJO PREVISION SOCIAL Y PRODUCTIVIDAD</v>
      </c>
      <c r="E3024" s="967"/>
      <c r="F3024" s="967"/>
      <c r="G3024" s="719"/>
      <c r="H3024" s="719"/>
      <c r="I3024" s="719"/>
      <c r="J3024" s="719"/>
      <c r="K3024" s="614"/>
      <c r="L3024" s="614"/>
      <c r="M3024" s="614"/>
      <c r="N3024" s="614"/>
      <c r="O3024" s="614"/>
      <c r="P3024" s="614"/>
      <c r="Q3024" s="614"/>
      <c r="R3024" s="614"/>
      <c r="S3024" s="614"/>
      <c r="T3024" s="614"/>
      <c r="U3024" s="614"/>
      <c r="V3024" s="614"/>
      <c r="W3024" s="614"/>
      <c r="X3024" s="614"/>
      <c r="Y3024" s="614"/>
      <c r="Z3024" s="614"/>
      <c r="AA3024" s="614"/>
      <c r="AB3024" s="614"/>
      <c r="AC3024" s="614"/>
      <c r="AD3024" s="614"/>
      <c r="AE3024" s="164"/>
      <c r="AF3024" s="164"/>
      <c r="AG3024" s="199">
        <f t="shared" si="1092"/>
        <v>1</v>
      </c>
      <c r="AH3024" s="298">
        <f t="shared" si="1093"/>
        <v>0</v>
      </c>
      <c r="AI3024" s="293">
        <f t="shared" si="1094"/>
        <v>0</v>
      </c>
      <c r="AJ3024" s="294">
        <f t="shared" si="1095"/>
        <v>0</v>
      </c>
      <c r="AK3024" s="295">
        <f t="shared" si="1096"/>
        <v>0</v>
      </c>
      <c r="AL3024" s="296">
        <f t="shared" si="1097"/>
        <v>0</v>
      </c>
      <c r="AM3024" s="293">
        <f t="shared" si="1098"/>
        <v>0</v>
      </c>
      <c r="AN3024" s="294">
        <f t="shared" si="1099"/>
        <v>0</v>
      </c>
      <c r="AO3024" s="295">
        <f t="shared" si="1100"/>
        <v>0</v>
      </c>
      <c r="AP3024" s="296">
        <f t="shared" si="1101"/>
        <v>0</v>
      </c>
      <c r="AQ3024" s="293">
        <f t="shared" si="1102"/>
        <v>0</v>
      </c>
      <c r="AR3024" s="294">
        <f t="shared" si="1103"/>
        <v>0</v>
      </c>
      <c r="AS3024" s="295">
        <f t="shared" si="1104"/>
        <v>0</v>
      </c>
      <c r="AT3024" s="296">
        <f t="shared" si="1105"/>
        <v>0</v>
      </c>
      <c r="AU3024" s="293">
        <f t="shared" si="1106"/>
        <v>0</v>
      </c>
      <c r="AV3024" s="294">
        <f t="shared" si="1107"/>
        <v>0</v>
      </c>
      <c r="AW3024" s="295">
        <f t="shared" si="1108"/>
        <v>0</v>
      </c>
      <c r="AX3024" s="296">
        <f t="shared" si="1109"/>
        <v>0</v>
      </c>
      <c r="AY3024" s="293">
        <f t="shared" si="1110"/>
        <v>0</v>
      </c>
      <c r="AZ3024" s="294">
        <f t="shared" si="1111"/>
        <v>0</v>
      </c>
      <c r="BA3024" s="295">
        <f t="shared" si="1112"/>
        <v>0</v>
      </c>
      <c r="BB3024" s="296">
        <f t="shared" si="1113"/>
        <v>0</v>
      </c>
      <c r="BC3024" s="293">
        <f t="shared" si="1114"/>
        <v>0</v>
      </c>
      <c r="BD3024" s="294">
        <f t="shared" si="1115"/>
        <v>0</v>
      </c>
      <c r="BE3024" s="295">
        <f t="shared" si="1116"/>
        <v>0</v>
      </c>
      <c r="BF3024" s="296">
        <f t="shared" si="1117"/>
        <v>0</v>
      </c>
      <c r="BG3024" s="293">
        <f t="shared" si="1118"/>
        <v>0</v>
      </c>
      <c r="BH3024" s="294">
        <f t="shared" si="1119"/>
        <v>0</v>
      </c>
      <c r="BI3024" s="295">
        <f t="shared" si="1120"/>
        <v>0</v>
      </c>
      <c r="BJ3024" s="296">
        <f t="shared" si="1121"/>
        <v>0</v>
      </c>
      <c r="BK3024" s="293">
        <f t="shared" si="1122"/>
        <v>0</v>
      </c>
      <c r="BL3024" s="294">
        <f t="shared" si="1123"/>
        <v>0</v>
      </c>
      <c r="BM3024" s="295">
        <f t="shared" si="1124"/>
        <v>0</v>
      </c>
      <c r="BN3024" s="296">
        <f t="shared" si="1125"/>
        <v>0</v>
      </c>
      <c r="BO3024" s="293">
        <f t="shared" si="1126"/>
        <v>0</v>
      </c>
      <c r="BP3024" s="294">
        <f t="shared" si="1127"/>
        <v>0</v>
      </c>
      <c r="BQ3024" s="295">
        <f t="shared" si="1128"/>
        <v>0</v>
      </c>
      <c r="BR3024" s="296">
        <f t="shared" si="1129"/>
        <v>0</v>
      </c>
      <c r="BS3024" s="293">
        <f t="shared" si="1130"/>
        <v>0</v>
      </c>
      <c r="BT3024" s="294">
        <f t="shared" si="1131"/>
        <v>0</v>
      </c>
      <c r="BU3024" s="295">
        <f t="shared" si="1132"/>
        <v>0</v>
      </c>
      <c r="BV3024" s="296">
        <f t="shared" si="1133"/>
        <v>0</v>
      </c>
      <c r="BW3024" s="351">
        <f t="shared" si="1134"/>
        <v>0</v>
      </c>
      <c r="BX3024" s="402">
        <f t="shared" si="1135"/>
        <v>0</v>
      </c>
      <c r="BY3024" s="370" t="str">
        <f>IF(BX3024=0,"",
IF(SUM($BX$3011:BX3024)=1,BZ3024,
IF($BX$3131&gt;SUM($BX$3011:BX3024),_xlfn.CONCAT(", ",BZ3024),
IF($BX$3131=SUM($BX$3011:BX3024),_xlfn.CONCAT(" y ",BZ3024)))))</f>
        <v/>
      </c>
      <c r="BZ3024" s="156" t="s">
        <v>5108</v>
      </c>
      <c r="CA3024" s="467">
        <f t="shared" si="1136"/>
        <v>0</v>
      </c>
      <c r="CB3024" s="402">
        <f t="shared" si="1137"/>
        <v>1</v>
      </c>
      <c r="CC3024" s="370" t="str">
        <f>IF(CB3024=0,"",
IF(SUM($CB$3011:CB3024)=1,CD3024,
IF($CB$3131&gt;SUM($CB$3011:CB3024),_xlfn.CONCAT(", ",CD3024),
IF($CB$3131=SUM($CB$3011:CB3024),_xlfn.CONCAT(" y ",CD3024)))))</f>
        <v>, 14</v>
      </c>
      <c r="CD3024" s="156" t="s">
        <v>5108</v>
      </c>
    </row>
    <row r="3025" spans="1:82" ht="15" customHeight="1">
      <c r="A3025" s="57"/>
      <c r="B3025" s="26"/>
      <c r="C3025" s="665" t="s">
        <v>5031</v>
      </c>
      <c r="D3025" s="967" t="str">
        <f t="shared" si="1091"/>
        <v>SECRETARIA DE TURISMO Y CULTURA</v>
      </c>
      <c r="E3025" s="967"/>
      <c r="F3025" s="967"/>
      <c r="G3025" s="719"/>
      <c r="H3025" s="719"/>
      <c r="I3025" s="719"/>
      <c r="J3025" s="719"/>
      <c r="K3025" s="614"/>
      <c r="L3025" s="614"/>
      <c r="M3025" s="614"/>
      <c r="N3025" s="614"/>
      <c r="O3025" s="614"/>
      <c r="P3025" s="614"/>
      <c r="Q3025" s="614"/>
      <c r="R3025" s="614"/>
      <c r="S3025" s="614"/>
      <c r="T3025" s="614"/>
      <c r="U3025" s="614"/>
      <c r="V3025" s="614"/>
      <c r="W3025" s="614"/>
      <c r="X3025" s="614"/>
      <c r="Y3025" s="614"/>
      <c r="Z3025" s="614"/>
      <c r="AA3025" s="614"/>
      <c r="AB3025" s="614"/>
      <c r="AC3025" s="614"/>
      <c r="AD3025" s="614"/>
      <c r="AE3025" s="164"/>
      <c r="AF3025" s="164"/>
      <c r="AG3025" s="199">
        <f t="shared" si="1092"/>
        <v>1</v>
      </c>
      <c r="AH3025" s="298">
        <f t="shared" si="1093"/>
        <v>0</v>
      </c>
      <c r="AI3025" s="293">
        <f t="shared" si="1094"/>
        <v>0</v>
      </c>
      <c r="AJ3025" s="294">
        <f t="shared" si="1095"/>
        <v>0</v>
      </c>
      <c r="AK3025" s="295">
        <f t="shared" si="1096"/>
        <v>0</v>
      </c>
      <c r="AL3025" s="296">
        <f t="shared" si="1097"/>
        <v>0</v>
      </c>
      <c r="AM3025" s="293">
        <f t="shared" si="1098"/>
        <v>0</v>
      </c>
      <c r="AN3025" s="294">
        <f t="shared" si="1099"/>
        <v>0</v>
      </c>
      <c r="AO3025" s="295">
        <f t="shared" si="1100"/>
        <v>0</v>
      </c>
      <c r="AP3025" s="296">
        <f t="shared" si="1101"/>
        <v>0</v>
      </c>
      <c r="AQ3025" s="293">
        <f t="shared" si="1102"/>
        <v>0</v>
      </c>
      <c r="AR3025" s="294">
        <f t="shared" si="1103"/>
        <v>0</v>
      </c>
      <c r="AS3025" s="295">
        <f t="shared" si="1104"/>
        <v>0</v>
      </c>
      <c r="AT3025" s="296">
        <f t="shared" si="1105"/>
        <v>0</v>
      </c>
      <c r="AU3025" s="293">
        <f t="shared" si="1106"/>
        <v>0</v>
      </c>
      <c r="AV3025" s="294">
        <f t="shared" si="1107"/>
        <v>0</v>
      </c>
      <c r="AW3025" s="295">
        <f t="shared" si="1108"/>
        <v>0</v>
      </c>
      <c r="AX3025" s="296">
        <f t="shared" si="1109"/>
        <v>0</v>
      </c>
      <c r="AY3025" s="293">
        <f t="shared" si="1110"/>
        <v>0</v>
      </c>
      <c r="AZ3025" s="294">
        <f t="shared" si="1111"/>
        <v>0</v>
      </c>
      <c r="BA3025" s="295">
        <f t="shared" si="1112"/>
        <v>0</v>
      </c>
      <c r="BB3025" s="296">
        <f t="shared" si="1113"/>
        <v>0</v>
      </c>
      <c r="BC3025" s="293">
        <f t="shared" si="1114"/>
        <v>0</v>
      </c>
      <c r="BD3025" s="294">
        <f t="shared" si="1115"/>
        <v>0</v>
      </c>
      <c r="BE3025" s="295">
        <f t="shared" si="1116"/>
        <v>0</v>
      </c>
      <c r="BF3025" s="296">
        <f t="shared" si="1117"/>
        <v>0</v>
      </c>
      <c r="BG3025" s="293">
        <f t="shared" si="1118"/>
        <v>0</v>
      </c>
      <c r="BH3025" s="294">
        <f t="shared" si="1119"/>
        <v>0</v>
      </c>
      <c r="BI3025" s="295">
        <f t="shared" si="1120"/>
        <v>0</v>
      </c>
      <c r="BJ3025" s="296">
        <f t="shared" si="1121"/>
        <v>0</v>
      </c>
      <c r="BK3025" s="293">
        <f t="shared" si="1122"/>
        <v>0</v>
      </c>
      <c r="BL3025" s="294">
        <f t="shared" si="1123"/>
        <v>0</v>
      </c>
      <c r="BM3025" s="295">
        <f t="shared" si="1124"/>
        <v>0</v>
      </c>
      <c r="BN3025" s="296">
        <f t="shared" si="1125"/>
        <v>0</v>
      </c>
      <c r="BO3025" s="293">
        <f t="shared" si="1126"/>
        <v>0</v>
      </c>
      <c r="BP3025" s="294">
        <f t="shared" si="1127"/>
        <v>0</v>
      </c>
      <c r="BQ3025" s="295">
        <f t="shared" si="1128"/>
        <v>0</v>
      </c>
      <c r="BR3025" s="296">
        <f t="shared" si="1129"/>
        <v>0</v>
      </c>
      <c r="BS3025" s="293">
        <f t="shared" si="1130"/>
        <v>0</v>
      </c>
      <c r="BT3025" s="294">
        <f t="shared" si="1131"/>
        <v>0</v>
      </c>
      <c r="BU3025" s="295">
        <f t="shared" si="1132"/>
        <v>0</v>
      </c>
      <c r="BV3025" s="296">
        <f t="shared" si="1133"/>
        <v>0</v>
      </c>
      <c r="BW3025" s="351">
        <f t="shared" si="1134"/>
        <v>0</v>
      </c>
      <c r="BX3025" s="402">
        <f t="shared" si="1135"/>
        <v>0</v>
      </c>
      <c r="BY3025" s="370" t="str">
        <f>IF(BX3025=0,"",
IF(SUM($BX$3011:BX3025)=1,BZ3025,
IF($BX$3131&gt;SUM($BX$3011:BX3025),_xlfn.CONCAT(", ",BZ3025),
IF($BX$3131=SUM($BX$3011:BX3025),_xlfn.CONCAT(" y ",BZ3025)))))</f>
        <v/>
      </c>
      <c r="BZ3025" s="156" t="s">
        <v>5109</v>
      </c>
      <c r="CA3025" s="467">
        <f t="shared" si="1136"/>
        <v>0</v>
      </c>
      <c r="CB3025" s="402">
        <f t="shared" si="1137"/>
        <v>1</v>
      </c>
      <c r="CC3025" s="370" t="str">
        <f>IF(CB3025=0,"",
IF(SUM($CB$3011:CB3025)=1,CD3025,
IF($CB$3131&gt;SUM($CB$3011:CB3025),_xlfn.CONCAT(", ",CD3025),
IF($CB$3131=SUM($CB$3011:CB3025),_xlfn.CONCAT(" y ",CD3025)))))</f>
        <v>, 15</v>
      </c>
      <c r="CD3025" s="156" t="s">
        <v>5109</v>
      </c>
    </row>
    <row r="3026" spans="1:82" ht="15" customHeight="1">
      <c r="A3026" s="57"/>
      <c r="B3026" s="26"/>
      <c r="C3026" s="665" t="s">
        <v>5032</v>
      </c>
      <c r="D3026" s="967" t="str">
        <f t="shared" si="1091"/>
        <v>SECRETARIA DE PROTECCION CIVIL</v>
      </c>
      <c r="E3026" s="967"/>
      <c r="F3026" s="967"/>
      <c r="G3026" s="719"/>
      <c r="H3026" s="719"/>
      <c r="I3026" s="719"/>
      <c r="J3026" s="719"/>
      <c r="K3026" s="614"/>
      <c r="L3026" s="614"/>
      <c r="M3026" s="614"/>
      <c r="N3026" s="614"/>
      <c r="O3026" s="614"/>
      <c r="P3026" s="614"/>
      <c r="Q3026" s="614"/>
      <c r="R3026" s="614"/>
      <c r="S3026" s="614"/>
      <c r="T3026" s="614"/>
      <c r="U3026" s="614"/>
      <c r="V3026" s="614"/>
      <c r="W3026" s="614"/>
      <c r="X3026" s="614"/>
      <c r="Y3026" s="614"/>
      <c r="Z3026" s="614"/>
      <c r="AA3026" s="614"/>
      <c r="AB3026" s="614"/>
      <c r="AC3026" s="614"/>
      <c r="AD3026" s="614"/>
      <c r="AE3026" s="164"/>
      <c r="AF3026" s="164"/>
      <c r="AG3026" s="199">
        <f t="shared" si="1092"/>
        <v>1</v>
      </c>
      <c r="AH3026" s="298">
        <f t="shared" si="1093"/>
        <v>0</v>
      </c>
      <c r="AI3026" s="293">
        <f t="shared" si="1094"/>
        <v>0</v>
      </c>
      <c r="AJ3026" s="294">
        <f t="shared" si="1095"/>
        <v>0</v>
      </c>
      <c r="AK3026" s="295">
        <f t="shared" si="1096"/>
        <v>0</v>
      </c>
      <c r="AL3026" s="296">
        <f t="shared" si="1097"/>
        <v>0</v>
      </c>
      <c r="AM3026" s="293">
        <f t="shared" si="1098"/>
        <v>0</v>
      </c>
      <c r="AN3026" s="294">
        <f t="shared" si="1099"/>
        <v>0</v>
      </c>
      <c r="AO3026" s="295">
        <f t="shared" si="1100"/>
        <v>0</v>
      </c>
      <c r="AP3026" s="296">
        <f t="shared" si="1101"/>
        <v>0</v>
      </c>
      <c r="AQ3026" s="293">
        <f t="shared" si="1102"/>
        <v>0</v>
      </c>
      <c r="AR3026" s="294">
        <f t="shared" si="1103"/>
        <v>0</v>
      </c>
      <c r="AS3026" s="295">
        <f t="shared" si="1104"/>
        <v>0</v>
      </c>
      <c r="AT3026" s="296">
        <f t="shared" si="1105"/>
        <v>0</v>
      </c>
      <c r="AU3026" s="293">
        <f t="shared" si="1106"/>
        <v>0</v>
      </c>
      <c r="AV3026" s="294">
        <f t="shared" si="1107"/>
        <v>0</v>
      </c>
      <c r="AW3026" s="295">
        <f t="shared" si="1108"/>
        <v>0</v>
      </c>
      <c r="AX3026" s="296">
        <f t="shared" si="1109"/>
        <v>0</v>
      </c>
      <c r="AY3026" s="293">
        <f t="shared" si="1110"/>
        <v>0</v>
      </c>
      <c r="AZ3026" s="294">
        <f t="shared" si="1111"/>
        <v>0</v>
      </c>
      <c r="BA3026" s="295">
        <f t="shared" si="1112"/>
        <v>0</v>
      </c>
      <c r="BB3026" s="296">
        <f t="shared" si="1113"/>
        <v>0</v>
      </c>
      <c r="BC3026" s="293">
        <f t="shared" si="1114"/>
        <v>0</v>
      </c>
      <c r="BD3026" s="294">
        <f t="shared" si="1115"/>
        <v>0</v>
      </c>
      <c r="BE3026" s="295">
        <f t="shared" si="1116"/>
        <v>0</v>
      </c>
      <c r="BF3026" s="296">
        <f t="shared" si="1117"/>
        <v>0</v>
      </c>
      <c r="BG3026" s="293">
        <f t="shared" si="1118"/>
        <v>0</v>
      </c>
      <c r="BH3026" s="294">
        <f t="shared" si="1119"/>
        <v>0</v>
      </c>
      <c r="BI3026" s="295">
        <f t="shared" si="1120"/>
        <v>0</v>
      </c>
      <c r="BJ3026" s="296">
        <f t="shared" si="1121"/>
        <v>0</v>
      </c>
      <c r="BK3026" s="293">
        <f t="shared" si="1122"/>
        <v>0</v>
      </c>
      <c r="BL3026" s="294">
        <f t="shared" si="1123"/>
        <v>0</v>
      </c>
      <c r="BM3026" s="295">
        <f t="shared" si="1124"/>
        <v>0</v>
      </c>
      <c r="BN3026" s="296">
        <f t="shared" si="1125"/>
        <v>0</v>
      </c>
      <c r="BO3026" s="293">
        <f t="shared" si="1126"/>
        <v>0</v>
      </c>
      <c r="BP3026" s="294">
        <f t="shared" si="1127"/>
        <v>0</v>
      </c>
      <c r="BQ3026" s="295">
        <f t="shared" si="1128"/>
        <v>0</v>
      </c>
      <c r="BR3026" s="296">
        <f t="shared" si="1129"/>
        <v>0</v>
      </c>
      <c r="BS3026" s="293">
        <f t="shared" si="1130"/>
        <v>0</v>
      </c>
      <c r="BT3026" s="294">
        <f t="shared" si="1131"/>
        <v>0</v>
      </c>
      <c r="BU3026" s="295">
        <f t="shared" si="1132"/>
        <v>0</v>
      </c>
      <c r="BV3026" s="296">
        <f t="shared" si="1133"/>
        <v>0</v>
      </c>
      <c r="BW3026" s="351">
        <f t="shared" si="1134"/>
        <v>0</v>
      </c>
      <c r="BX3026" s="402">
        <f t="shared" si="1135"/>
        <v>0</v>
      </c>
      <c r="BY3026" s="370" t="str">
        <f>IF(BX3026=0,"",
IF(SUM($BX$3011:BX3026)=1,BZ3026,
IF($BX$3131&gt;SUM($BX$3011:BX3026),_xlfn.CONCAT(", ",BZ3026),
IF($BX$3131=SUM($BX$3011:BX3026),_xlfn.CONCAT(" y ",BZ3026)))))</f>
        <v/>
      </c>
      <c r="BZ3026" s="156" t="s">
        <v>5110</v>
      </c>
      <c r="CA3026" s="467">
        <f t="shared" si="1136"/>
        <v>0</v>
      </c>
      <c r="CB3026" s="402">
        <f t="shared" si="1137"/>
        <v>1</v>
      </c>
      <c r="CC3026" s="370" t="str">
        <f>IF(CB3026=0,"",
IF(SUM($CB$3011:CB3026)=1,CD3026,
IF($CB$3131&gt;SUM($CB$3011:CB3026),_xlfn.CONCAT(", ",CD3026),
IF($CB$3131=SUM($CB$3011:CB3026),_xlfn.CONCAT(" y ",CD3026)))))</f>
        <v>, 16</v>
      </c>
      <c r="CD3026" s="156" t="s">
        <v>5110</v>
      </c>
    </row>
    <row r="3027" spans="1:82" ht="15" customHeight="1">
      <c r="A3027" s="57"/>
      <c r="B3027" s="26"/>
      <c r="C3027" s="665" t="s">
        <v>5033</v>
      </c>
      <c r="D3027" s="967" t="str">
        <f t="shared" si="1091"/>
        <v>SECRETARIA DE MEDIO AMBIENTE</v>
      </c>
      <c r="E3027" s="967"/>
      <c r="F3027" s="967"/>
      <c r="G3027" s="719"/>
      <c r="H3027" s="719"/>
      <c r="I3027" s="719"/>
      <c r="J3027" s="719"/>
      <c r="K3027" s="614"/>
      <c r="L3027" s="614"/>
      <c r="M3027" s="614"/>
      <c r="N3027" s="614"/>
      <c r="O3027" s="614"/>
      <c r="P3027" s="614"/>
      <c r="Q3027" s="614"/>
      <c r="R3027" s="614"/>
      <c r="S3027" s="614"/>
      <c r="T3027" s="614"/>
      <c r="U3027" s="614"/>
      <c r="V3027" s="614"/>
      <c r="W3027" s="614"/>
      <c r="X3027" s="614"/>
      <c r="Y3027" s="614"/>
      <c r="Z3027" s="614"/>
      <c r="AA3027" s="614"/>
      <c r="AB3027" s="614"/>
      <c r="AC3027" s="614"/>
      <c r="AD3027" s="614"/>
      <c r="AE3027" s="164"/>
      <c r="AF3027" s="164"/>
      <c r="AG3027" s="199">
        <f t="shared" si="1092"/>
        <v>1</v>
      </c>
      <c r="AH3027" s="298">
        <f t="shared" si="1093"/>
        <v>0</v>
      </c>
      <c r="AI3027" s="293">
        <f t="shared" si="1094"/>
        <v>0</v>
      </c>
      <c r="AJ3027" s="294">
        <f t="shared" si="1095"/>
        <v>0</v>
      </c>
      <c r="AK3027" s="295">
        <f t="shared" si="1096"/>
        <v>0</v>
      </c>
      <c r="AL3027" s="296">
        <f t="shared" si="1097"/>
        <v>0</v>
      </c>
      <c r="AM3027" s="293">
        <f t="shared" si="1098"/>
        <v>0</v>
      </c>
      <c r="AN3027" s="294">
        <f t="shared" si="1099"/>
        <v>0</v>
      </c>
      <c r="AO3027" s="295">
        <f t="shared" si="1100"/>
        <v>0</v>
      </c>
      <c r="AP3027" s="296">
        <f t="shared" si="1101"/>
        <v>0</v>
      </c>
      <c r="AQ3027" s="293">
        <f t="shared" si="1102"/>
        <v>0</v>
      </c>
      <c r="AR3027" s="294">
        <f t="shared" si="1103"/>
        <v>0</v>
      </c>
      <c r="AS3027" s="295">
        <f t="shared" si="1104"/>
        <v>0</v>
      </c>
      <c r="AT3027" s="296">
        <f t="shared" si="1105"/>
        <v>0</v>
      </c>
      <c r="AU3027" s="293">
        <f t="shared" si="1106"/>
        <v>0</v>
      </c>
      <c r="AV3027" s="294">
        <f t="shared" si="1107"/>
        <v>0</v>
      </c>
      <c r="AW3027" s="295">
        <f t="shared" si="1108"/>
        <v>0</v>
      </c>
      <c r="AX3027" s="296">
        <f t="shared" si="1109"/>
        <v>0</v>
      </c>
      <c r="AY3027" s="293">
        <f t="shared" si="1110"/>
        <v>0</v>
      </c>
      <c r="AZ3027" s="294">
        <f t="shared" si="1111"/>
        <v>0</v>
      </c>
      <c r="BA3027" s="295">
        <f t="shared" si="1112"/>
        <v>0</v>
      </c>
      <c r="BB3027" s="296">
        <f t="shared" si="1113"/>
        <v>0</v>
      </c>
      <c r="BC3027" s="293">
        <f t="shared" si="1114"/>
        <v>0</v>
      </c>
      <c r="BD3027" s="294">
        <f t="shared" si="1115"/>
        <v>0</v>
      </c>
      <c r="BE3027" s="295">
        <f t="shared" si="1116"/>
        <v>0</v>
      </c>
      <c r="BF3027" s="296">
        <f t="shared" si="1117"/>
        <v>0</v>
      </c>
      <c r="BG3027" s="293">
        <f t="shared" si="1118"/>
        <v>0</v>
      </c>
      <c r="BH3027" s="294">
        <f t="shared" si="1119"/>
        <v>0</v>
      </c>
      <c r="BI3027" s="295">
        <f t="shared" si="1120"/>
        <v>0</v>
      </c>
      <c r="BJ3027" s="296">
        <f t="shared" si="1121"/>
        <v>0</v>
      </c>
      <c r="BK3027" s="293">
        <f t="shared" si="1122"/>
        <v>0</v>
      </c>
      <c r="BL3027" s="294">
        <f t="shared" si="1123"/>
        <v>0</v>
      </c>
      <c r="BM3027" s="295">
        <f t="shared" si="1124"/>
        <v>0</v>
      </c>
      <c r="BN3027" s="296">
        <f t="shared" si="1125"/>
        <v>0</v>
      </c>
      <c r="BO3027" s="293">
        <f t="shared" si="1126"/>
        <v>0</v>
      </c>
      <c r="BP3027" s="294">
        <f t="shared" si="1127"/>
        <v>0</v>
      </c>
      <c r="BQ3027" s="295">
        <f t="shared" si="1128"/>
        <v>0</v>
      </c>
      <c r="BR3027" s="296">
        <f t="shared" si="1129"/>
        <v>0</v>
      </c>
      <c r="BS3027" s="293">
        <f t="shared" si="1130"/>
        <v>0</v>
      </c>
      <c r="BT3027" s="294">
        <f t="shared" si="1131"/>
        <v>0</v>
      </c>
      <c r="BU3027" s="295">
        <f t="shared" si="1132"/>
        <v>0</v>
      </c>
      <c r="BV3027" s="296">
        <f t="shared" si="1133"/>
        <v>0</v>
      </c>
      <c r="BW3027" s="351">
        <f t="shared" si="1134"/>
        <v>0</v>
      </c>
      <c r="BX3027" s="402">
        <f t="shared" si="1135"/>
        <v>0</v>
      </c>
      <c r="BY3027" s="370" t="str">
        <f>IF(BX3027=0,"",
IF(SUM($BX$3011:BX3027)=1,BZ3027,
IF($BX$3131&gt;SUM($BX$3011:BX3027),_xlfn.CONCAT(", ",BZ3027),
IF($BX$3131=SUM($BX$3011:BX3027),_xlfn.CONCAT(" y ",BZ3027)))))</f>
        <v/>
      </c>
      <c r="BZ3027" s="156" t="s">
        <v>5111</v>
      </c>
      <c r="CA3027" s="467">
        <f t="shared" si="1136"/>
        <v>0</v>
      </c>
      <c r="CB3027" s="402">
        <f t="shared" si="1137"/>
        <v>1</v>
      </c>
      <c r="CC3027" s="370" t="str">
        <f>IF(CB3027=0,"",
IF(SUM($CB$3011:CB3027)=1,CD3027,
IF($CB$3131&gt;SUM($CB$3011:CB3027),_xlfn.CONCAT(", ",CD3027),
IF($CB$3131=SUM($CB$3011:CB3027),_xlfn.CONCAT(" y ",CD3027)))))</f>
        <v>, 17</v>
      </c>
      <c r="CD3027" s="156" t="s">
        <v>5111</v>
      </c>
    </row>
    <row r="3028" spans="1:82" ht="15" customHeight="1">
      <c r="A3028" s="57"/>
      <c r="B3028" s="26"/>
      <c r="C3028" s="665" t="s">
        <v>5034</v>
      </c>
      <c r="D3028" s="967" t="str">
        <f t="shared" si="1091"/>
        <v>SERVICIOS DE SALUD DE VERACRUZ</v>
      </c>
      <c r="E3028" s="967"/>
      <c r="F3028" s="967"/>
      <c r="G3028" s="719"/>
      <c r="H3028" s="719"/>
      <c r="I3028" s="719"/>
      <c r="J3028" s="719"/>
      <c r="K3028" s="614"/>
      <c r="L3028" s="614"/>
      <c r="M3028" s="614"/>
      <c r="N3028" s="614"/>
      <c r="O3028" s="614"/>
      <c r="P3028" s="614"/>
      <c r="Q3028" s="614"/>
      <c r="R3028" s="614"/>
      <c r="S3028" s="614"/>
      <c r="T3028" s="614"/>
      <c r="U3028" s="614"/>
      <c r="V3028" s="614"/>
      <c r="W3028" s="614"/>
      <c r="X3028" s="614"/>
      <c r="Y3028" s="614"/>
      <c r="Z3028" s="614"/>
      <c r="AA3028" s="614"/>
      <c r="AB3028" s="614"/>
      <c r="AC3028" s="614"/>
      <c r="AD3028" s="614"/>
      <c r="AE3028" s="164"/>
      <c r="AF3028" s="164"/>
      <c r="AG3028" s="199">
        <f t="shared" si="1092"/>
        <v>1</v>
      </c>
      <c r="AH3028" s="298">
        <f t="shared" si="1093"/>
        <v>0</v>
      </c>
      <c r="AI3028" s="293">
        <f t="shared" si="1094"/>
        <v>0</v>
      </c>
      <c r="AJ3028" s="294">
        <f t="shared" si="1095"/>
        <v>0</v>
      </c>
      <c r="AK3028" s="295">
        <f t="shared" si="1096"/>
        <v>0</v>
      </c>
      <c r="AL3028" s="296">
        <f t="shared" si="1097"/>
        <v>0</v>
      </c>
      <c r="AM3028" s="293">
        <f t="shared" si="1098"/>
        <v>0</v>
      </c>
      <c r="AN3028" s="294">
        <f t="shared" si="1099"/>
        <v>0</v>
      </c>
      <c r="AO3028" s="295">
        <f t="shared" si="1100"/>
        <v>0</v>
      </c>
      <c r="AP3028" s="296">
        <f t="shared" si="1101"/>
        <v>0</v>
      </c>
      <c r="AQ3028" s="293">
        <f t="shared" si="1102"/>
        <v>0</v>
      </c>
      <c r="AR3028" s="294">
        <f t="shared" si="1103"/>
        <v>0</v>
      </c>
      <c r="AS3028" s="295">
        <f t="shared" si="1104"/>
        <v>0</v>
      </c>
      <c r="AT3028" s="296">
        <f t="shared" si="1105"/>
        <v>0</v>
      </c>
      <c r="AU3028" s="293">
        <f t="shared" si="1106"/>
        <v>0</v>
      </c>
      <c r="AV3028" s="294">
        <f t="shared" si="1107"/>
        <v>0</v>
      </c>
      <c r="AW3028" s="295">
        <f t="shared" si="1108"/>
        <v>0</v>
      </c>
      <c r="AX3028" s="296">
        <f t="shared" si="1109"/>
        <v>0</v>
      </c>
      <c r="AY3028" s="293">
        <f t="shared" si="1110"/>
        <v>0</v>
      </c>
      <c r="AZ3028" s="294">
        <f t="shared" si="1111"/>
        <v>0</v>
      </c>
      <c r="BA3028" s="295">
        <f t="shared" si="1112"/>
        <v>0</v>
      </c>
      <c r="BB3028" s="296">
        <f t="shared" si="1113"/>
        <v>0</v>
      </c>
      <c r="BC3028" s="293">
        <f t="shared" si="1114"/>
        <v>0</v>
      </c>
      <c r="BD3028" s="294">
        <f t="shared" si="1115"/>
        <v>0</v>
      </c>
      <c r="BE3028" s="295">
        <f t="shared" si="1116"/>
        <v>0</v>
      </c>
      <c r="BF3028" s="296">
        <f t="shared" si="1117"/>
        <v>0</v>
      </c>
      <c r="BG3028" s="293">
        <f t="shared" si="1118"/>
        <v>0</v>
      </c>
      <c r="BH3028" s="294">
        <f t="shared" si="1119"/>
        <v>0</v>
      </c>
      <c r="BI3028" s="295">
        <f t="shared" si="1120"/>
        <v>0</v>
      </c>
      <c r="BJ3028" s="296">
        <f t="shared" si="1121"/>
        <v>0</v>
      </c>
      <c r="BK3028" s="293">
        <f t="shared" si="1122"/>
        <v>0</v>
      </c>
      <c r="BL3028" s="294">
        <f t="shared" si="1123"/>
        <v>0</v>
      </c>
      <c r="BM3028" s="295">
        <f t="shared" si="1124"/>
        <v>0</v>
      </c>
      <c r="BN3028" s="296">
        <f t="shared" si="1125"/>
        <v>0</v>
      </c>
      <c r="BO3028" s="293">
        <f t="shared" si="1126"/>
        <v>0</v>
      </c>
      <c r="BP3028" s="294">
        <f t="shared" si="1127"/>
        <v>0</v>
      </c>
      <c r="BQ3028" s="295">
        <f t="shared" si="1128"/>
        <v>0</v>
      </c>
      <c r="BR3028" s="296">
        <f t="shared" si="1129"/>
        <v>0</v>
      </c>
      <c r="BS3028" s="293">
        <f t="shared" si="1130"/>
        <v>0</v>
      </c>
      <c r="BT3028" s="294">
        <f t="shared" si="1131"/>
        <v>0</v>
      </c>
      <c r="BU3028" s="295">
        <f t="shared" si="1132"/>
        <v>0</v>
      </c>
      <c r="BV3028" s="296">
        <f t="shared" si="1133"/>
        <v>0</v>
      </c>
      <c r="BW3028" s="351">
        <f t="shared" si="1134"/>
        <v>0</v>
      </c>
      <c r="BX3028" s="402">
        <f t="shared" si="1135"/>
        <v>0</v>
      </c>
      <c r="BY3028" s="370" t="str">
        <f>IF(BX3028=0,"",
IF(SUM($BX$3011:BX3028)=1,BZ3028,
IF($BX$3131&gt;SUM($BX$3011:BX3028),_xlfn.CONCAT(", ",BZ3028),
IF($BX$3131=SUM($BX$3011:BX3028),_xlfn.CONCAT(" y ",BZ3028)))))</f>
        <v/>
      </c>
      <c r="BZ3028" s="156" t="s">
        <v>5112</v>
      </c>
      <c r="CA3028" s="467">
        <f t="shared" si="1136"/>
        <v>0</v>
      </c>
      <c r="CB3028" s="402">
        <f t="shared" si="1137"/>
        <v>1</v>
      </c>
      <c r="CC3028" s="370" t="str">
        <f>IF(CB3028=0,"",
IF(SUM($CB$3011:CB3028)=1,CD3028,
IF($CB$3131&gt;SUM($CB$3011:CB3028),_xlfn.CONCAT(", ",CD3028),
IF($CB$3131=SUM($CB$3011:CB3028),_xlfn.CONCAT(" y ",CD3028)))))</f>
        <v>, 18</v>
      </c>
      <c r="CD3028" s="156" t="s">
        <v>5112</v>
      </c>
    </row>
    <row r="3029" spans="1:82" ht="15" customHeight="1">
      <c r="A3029" s="57"/>
      <c r="B3029" s="26"/>
      <c r="C3029" s="665" t="s">
        <v>5035</v>
      </c>
      <c r="D3029" s="967" t="str">
        <f t="shared" si="1091"/>
        <v>SISTEMA PARA EL DESARROLLO INTEGRAL DE LA FAMILIA</v>
      </c>
      <c r="E3029" s="967"/>
      <c r="F3029" s="967"/>
      <c r="G3029" s="719"/>
      <c r="H3029" s="719"/>
      <c r="I3029" s="719"/>
      <c r="J3029" s="719"/>
      <c r="K3029" s="614"/>
      <c r="L3029" s="614"/>
      <c r="M3029" s="614"/>
      <c r="N3029" s="614"/>
      <c r="O3029" s="614"/>
      <c r="P3029" s="614"/>
      <c r="Q3029" s="614"/>
      <c r="R3029" s="614"/>
      <c r="S3029" s="614"/>
      <c r="T3029" s="614"/>
      <c r="U3029" s="614"/>
      <c r="V3029" s="614"/>
      <c r="W3029" s="614"/>
      <c r="X3029" s="614"/>
      <c r="Y3029" s="614"/>
      <c r="Z3029" s="614"/>
      <c r="AA3029" s="614"/>
      <c r="AB3029" s="614"/>
      <c r="AC3029" s="614"/>
      <c r="AD3029" s="614"/>
      <c r="AE3029" s="164"/>
      <c r="AF3029" s="164"/>
      <c r="AG3029" s="199">
        <f t="shared" si="1092"/>
        <v>1</v>
      </c>
      <c r="AH3029" s="298">
        <f t="shared" si="1093"/>
        <v>0</v>
      </c>
      <c r="AI3029" s="293">
        <f t="shared" si="1094"/>
        <v>0</v>
      </c>
      <c r="AJ3029" s="294">
        <f t="shared" si="1095"/>
        <v>0</v>
      </c>
      <c r="AK3029" s="295">
        <f t="shared" si="1096"/>
        <v>0</v>
      </c>
      <c r="AL3029" s="296">
        <f t="shared" si="1097"/>
        <v>0</v>
      </c>
      <c r="AM3029" s="293">
        <f t="shared" si="1098"/>
        <v>0</v>
      </c>
      <c r="AN3029" s="294">
        <f t="shared" si="1099"/>
        <v>0</v>
      </c>
      <c r="AO3029" s="295">
        <f t="shared" si="1100"/>
        <v>0</v>
      </c>
      <c r="AP3029" s="296">
        <f t="shared" si="1101"/>
        <v>0</v>
      </c>
      <c r="AQ3029" s="293">
        <f t="shared" si="1102"/>
        <v>0</v>
      </c>
      <c r="AR3029" s="294">
        <f t="shared" si="1103"/>
        <v>0</v>
      </c>
      <c r="AS3029" s="295">
        <f t="shared" si="1104"/>
        <v>0</v>
      </c>
      <c r="AT3029" s="296">
        <f t="shared" si="1105"/>
        <v>0</v>
      </c>
      <c r="AU3029" s="293">
        <f t="shared" si="1106"/>
        <v>0</v>
      </c>
      <c r="AV3029" s="294">
        <f t="shared" si="1107"/>
        <v>0</v>
      </c>
      <c r="AW3029" s="295">
        <f t="shared" si="1108"/>
        <v>0</v>
      </c>
      <c r="AX3029" s="296">
        <f t="shared" si="1109"/>
        <v>0</v>
      </c>
      <c r="AY3029" s="293">
        <f t="shared" si="1110"/>
        <v>0</v>
      </c>
      <c r="AZ3029" s="294">
        <f t="shared" si="1111"/>
        <v>0</v>
      </c>
      <c r="BA3029" s="295">
        <f t="shared" si="1112"/>
        <v>0</v>
      </c>
      <c r="BB3029" s="296">
        <f t="shared" si="1113"/>
        <v>0</v>
      </c>
      <c r="BC3029" s="293">
        <f t="shared" si="1114"/>
        <v>0</v>
      </c>
      <c r="BD3029" s="294">
        <f t="shared" si="1115"/>
        <v>0</v>
      </c>
      <c r="BE3029" s="295">
        <f t="shared" si="1116"/>
        <v>0</v>
      </c>
      <c r="BF3029" s="296">
        <f t="shared" si="1117"/>
        <v>0</v>
      </c>
      <c r="BG3029" s="293">
        <f t="shared" si="1118"/>
        <v>0</v>
      </c>
      <c r="BH3029" s="294">
        <f t="shared" si="1119"/>
        <v>0</v>
      </c>
      <c r="BI3029" s="295">
        <f t="shared" si="1120"/>
        <v>0</v>
      </c>
      <c r="BJ3029" s="296">
        <f t="shared" si="1121"/>
        <v>0</v>
      </c>
      <c r="BK3029" s="293">
        <f t="shared" si="1122"/>
        <v>0</v>
      </c>
      <c r="BL3029" s="294">
        <f t="shared" si="1123"/>
        <v>0</v>
      </c>
      <c r="BM3029" s="295">
        <f t="shared" si="1124"/>
        <v>0</v>
      </c>
      <c r="BN3029" s="296">
        <f t="shared" si="1125"/>
        <v>0</v>
      </c>
      <c r="BO3029" s="293">
        <f t="shared" si="1126"/>
        <v>0</v>
      </c>
      <c r="BP3029" s="294">
        <f t="shared" si="1127"/>
        <v>0</v>
      </c>
      <c r="BQ3029" s="295">
        <f t="shared" si="1128"/>
        <v>0</v>
      </c>
      <c r="BR3029" s="296">
        <f t="shared" si="1129"/>
        <v>0</v>
      </c>
      <c r="BS3029" s="293">
        <f t="shared" si="1130"/>
        <v>0</v>
      </c>
      <c r="BT3029" s="294">
        <f t="shared" si="1131"/>
        <v>0</v>
      </c>
      <c r="BU3029" s="295">
        <f t="shared" si="1132"/>
        <v>0</v>
      </c>
      <c r="BV3029" s="296">
        <f t="shared" si="1133"/>
        <v>0</v>
      </c>
      <c r="BW3029" s="351">
        <f t="shared" si="1134"/>
        <v>0</v>
      </c>
      <c r="BX3029" s="402">
        <f t="shared" si="1135"/>
        <v>0</v>
      </c>
      <c r="BY3029" s="370" t="str">
        <f>IF(BX3029=0,"",
IF(SUM($BX$3011:BX3029)=1,BZ3029,
IF($BX$3131&gt;SUM($BX$3011:BX3029),_xlfn.CONCAT(", ",BZ3029),
IF($BX$3131=SUM($BX$3011:BX3029),_xlfn.CONCAT(" y ",BZ3029)))))</f>
        <v/>
      </c>
      <c r="BZ3029" s="156" t="s">
        <v>5113</v>
      </c>
      <c r="CA3029" s="467">
        <f t="shared" si="1136"/>
        <v>0</v>
      </c>
      <c r="CB3029" s="402">
        <f t="shared" si="1137"/>
        <v>1</v>
      </c>
      <c r="CC3029" s="370" t="str">
        <f>IF(CB3029=0,"",
IF(SUM($CB$3011:CB3029)=1,CD3029,
IF($CB$3131&gt;SUM($CB$3011:CB3029),_xlfn.CONCAT(", ",CD3029),
IF($CB$3131=SUM($CB$3011:CB3029),_xlfn.CONCAT(" y ",CD3029)))))</f>
        <v>, 19</v>
      </c>
      <c r="CD3029" s="156" t="s">
        <v>5113</v>
      </c>
    </row>
    <row r="3030" spans="1:82" ht="15" customHeight="1">
      <c r="A3030" s="57"/>
      <c r="B3030" s="26"/>
      <c r="C3030" s="665" t="s">
        <v>5036</v>
      </c>
      <c r="D3030" s="967" t="str">
        <f t="shared" si="1091"/>
        <v>COMISION DE ARBITRAJE MEDICO</v>
      </c>
      <c r="E3030" s="967"/>
      <c r="F3030" s="967"/>
      <c r="G3030" s="719"/>
      <c r="H3030" s="719"/>
      <c r="I3030" s="719"/>
      <c r="J3030" s="719"/>
      <c r="K3030" s="614"/>
      <c r="L3030" s="614"/>
      <c r="M3030" s="614"/>
      <c r="N3030" s="614"/>
      <c r="O3030" s="614"/>
      <c r="P3030" s="614"/>
      <c r="Q3030" s="614"/>
      <c r="R3030" s="614"/>
      <c r="S3030" s="614"/>
      <c r="T3030" s="614"/>
      <c r="U3030" s="614"/>
      <c r="V3030" s="614"/>
      <c r="W3030" s="614"/>
      <c r="X3030" s="614"/>
      <c r="Y3030" s="614"/>
      <c r="Z3030" s="614"/>
      <c r="AA3030" s="614"/>
      <c r="AB3030" s="614"/>
      <c r="AC3030" s="614"/>
      <c r="AD3030" s="614"/>
      <c r="AE3030" s="164"/>
      <c r="AF3030" s="164"/>
      <c r="AG3030" s="199">
        <f t="shared" si="1092"/>
        <v>1</v>
      </c>
      <c r="AH3030" s="298">
        <f t="shared" si="1093"/>
        <v>0</v>
      </c>
      <c r="AI3030" s="293">
        <f t="shared" si="1094"/>
        <v>0</v>
      </c>
      <c r="AJ3030" s="294">
        <f t="shared" si="1095"/>
        <v>0</v>
      </c>
      <c r="AK3030" s="295">
        <f t="shared" si="1096"/>
        <v>0</v>
      </c>
      <c r="AL3030" s="296">
        <f t="shared" si="1097"/>
        <v>0</v>
      </c>
      <c r="AM3030" s="293">
        <f t="shared" si="1098"/>
        <v>0</v>
      </c>
      <c r="AN3030" s="294">
        <f t="shared" si="1099"/>
        <v>0</v>
      </c>
      <c r="AO3030" s="295">
        <f t="shared" si="1100"/>
        <v>0</v>
      </c>
      <c r="AP3030" s="296">
        <f t="shared" si="1101"/>
        <v>0</v>
      </c>
      <c r="AQ3030" s="293">
        <f t="shared" si="1102"/>
        <v>0</v>
      </c>
      <c r="AR3030" s="294">
        <f t="shared" si="1103"/>
        <v>0</v>
      </c>
      <c r="AS3030" s="295">
        <f t="shared" si="1104"/>
        <v>0</v>
      </c>
      <c r="AT3030" s="296">
        <f t="shared" si="1105"/>
        <v>0</v>
      </c>
      <c r="AU3030" s="293">
        <f t="shared" si="1106"/>
        <v>0</v>
      </c>
      <c r="AV3030" s="294">
        <f t="shared" si="1107"/>
        <v>0</v>
      </c>
      <c r="AW3030" s="295">
        <f t="shared" si="1108"/>
        <v>0</v>
      </c>
      <c r="AX3030" s="296">
        <f t="shared" si="1109"/>
        <v>0</v>
      </c>
      <c r="AY3030" s="293">
        <f t="shared" si="1110"/>
        <v>0</v>
      </c>
      <c r="AZ3030" s="294">
        <f t="shared" si="1111"/>
        <v>0</v>
      </c>
      <c r="BA3030" s="295">
        <f t="shared" si="1112"/>
        <v>0</v>
      </c>
      <c r="BB3030" s="296">
        <f t="shared" si="1113"/>
        <v>0</v>
      </c>
      <c r="BC3030" s="293">
        <f t="shared" si="1114"/>
        <v>0</v>
      </c>
      <c r="BD3030" s="294">
        <f t="shared" si="1115"/>
        <v>0</v>
      </c>
      <c r="BE3030" s="295">
        <f t="shared" si="1116"/>
        <v>0</v>
      </c>
      <c r="BF3030" s="296">
        <f t="shared" si="1117"/>
        <v>0</v>
      </c>
      <c r="BG3030" s="293">
        <f t="shared" si="1118"/>
        <v>0</v>
      </c>
      <c r="BH3030" s="294">
        <f t="shared" si="1119"/>
        <v>0</v>
      </c>
      <c r="BI3030" s="295">
        <f t="shared" si="1120"/>
        <v>0</v>
      </c>
      <c r="BJ3030" s="296">
        <f t="shared" si="1121"/>
        <v>0</v>
      </c>
      <c r="BK3030" s="293">
        <f t="shared" si="1122"/>
        <v>0</v>
      </c>
      <c r="BL3030" s="294">
        <f t="shared" si="1123"/>
        <v>0</v>
      </c>
      <c r="BM3030" s="295">
        <f t="shared" si="1124"/>
        <v>0</v>
      </c>
      <c r="BN3030" s="296">
        <f t="shared" si="1125"/>
        <v>0</v>
      </c>
      <c r="BO3030" s="293">
        <f t="shared" si="1126"/>
        <v>0</v>
      </c>
      <c r="BP3030" s="294">
        <f t="shared" si="1127"/>
        <v>0</v>
      </c>
      <c r="BQ3030" s="295">
        <f t="shared" si="1128"/>
        <v>0</v>
      </c>
      <c r="BR3030" s="296">
        <f t="shared" si="1129"/>
        <v>0</v>
      </c>
      <c r="BS3030" s="293">
        <f t="shared" si="1130"/>
        <v>0</v>
      </c>
      <c r="BT3030" s="294">
        <f t="shared" si="1131"/>
        <v>0</v>
      </c>
      <c r="BU3030" s="295">
        <f t="shared" si="1132"/>
        <v>0</v>
      </c>
      <c r="BV3030" s="296">
        <f t="shared" si="1133"/>
        <v>0</v>
      </c>
      <c r="BW3030" s="351">
        <f t="shared" si="1134"/>
        <v>0</v>
      </c>
      <c r="BX3030" s="402">
        <f t="shared" si="1135"/>
        <v>0</v>
      </c>
      <c r="BY3030" s="370" t="str">
        <f>IF(BX3030=0,"",
IF(SUM($BX$3011:BX3030)=1,BZ3030,
IF($BX$3131&gt;SUM($BX$3011:BX3030),_xlfn.CONCAT(", ",BZ3030),
IF($BX$3131=SUM($BX$3011:BX3030),_xlfn.CONCAT(" y ",BZ3030)))))</f>
        <v/>
      </c>
      <c r="BZ3030" s="156" t="s">
        <v>5114</v>
      </c>
      <c r="CA3030" s="467">
        <f t="shared" si="1136"/>
        <v>0</v>
      </c>
      <c r="CB3030" s="402">
        <f t="shared" si="1137"/>
        <v>1</v>
      </c>
      <c r="CC3030" s="370" t="str">
        <f>IF(CB3030=0,"",
IF(SUM($CB$3011:CB3030)=1,CD3030,
IF($CB$3131&gt;SUM($CB$3011:CB3030),_xlfn.CONCAT(", ",CD3030),
IF($CB$3131=SUM($CB$3011:CB3030),_xlfn.CONCAT(" y ",CD3030)))))</f>
        <v>, 20</v>
      </c>
      <c r="CD3030" s="156" t="s">
        <v>5114</v>
      </c>
    </row>
    <row r="3031" spans="1:82" ht="15" customHeight="1">
      <c r="A3031" s="57"/>
      <c r="B3031" s="26"/>
      <c r="C3031" s="665" t="s">
        <v>5037</v>
      </c>
      <c r="D3031" s="967" t="str">
        <f t="shared" si="1091"/>
        <v>ACADEMIA VERACRUZANA DE LAS LENGUAS INDIGENAS</v>
      </c>
      <c r="E3031" s="967"/>
      <c r="F3031" s="967"/>
      <c r="G3031" s="719"/>
      <c r="H3031" s="719"/>
      <c r="I3031" s="719"/>
      <c r="J3031" s="719"/>
      <c r="K3031" s="614"/>
      <c r="L3031" s="614"/>
      <c r="M3031" s="614"/>
      <c r="N3031" s="614"/>
      <c r="O3031" s="614"/>
      <c r="P3031" s="614"/>
      <c r="Q3031" s="614"/>
      <c r="R3031" s="614"/>
      <c r="S3031" s="614"/>
      <c r="T3031" s="614"/>
      <c r="U3031" s="614"/>
      <c r="V3031" s="614"/>
      <c r="W3031" s="614"/>
      <c r="X3031" s="614"/>
      <c r="Y3031" s="614"/>
      <c r="Z3031" s="614"/>
      <c r="AA3031" s="614"/>
      <c r="AB3031" s="614"/>
      <c r="AC3031" s="614"/>
      <c r="AD3031" s="614"/>
      <c r="AE3031" s="164"/>
      <c r="AF3031" s="164"/>
      <c r="AG3031" s="199">
        <f t="shared" si="1092"/>
        <v>1</v>
      </c>
      <c r="AH3031" s="298">
        <f t="shared" si="1093"/>
        <v>0</v>
      </c>
      <c r="AI3031" s="293">
        <f t="shared" si="1094"/>
        <v>0</v>
      </c>
      <c r="AJ3031" s="294">
        <f t="shared" si="1095"/>
        <v>0</v>
      </c>
      <c r="AK3031" s="295">
        <f t="shared" si="1096"/>
        <v>0</v>
      </c>
      <c r="AL3031" s="296">
        <f t="shared" si="1097"/>
        <v>0</v>
      </c>
      <c r="AM3031" s="293">
        <f t="shared" si="1098"/>
        <v>0</v>
      </c>
      <c r="AN3031" s="294">
        <f t="shared" si="1099"/>
        <v>0</v>
      </c>
      <c r="AO3031" s="295">
        <f t="shared" si="1100"/>
        <v>0</v>
      </c>
      <c r="AP3031" s="296">
        <f t="shared" si="1101"/>
        <v>0</v>
      </c>
      <c r="AQ3031" s="293">
        <f t="shared" si="1102"/>
        <v>0</v>
      </c>
      <c r="AR3031" s="294">
        <f t="shared" si="1103"/>
        <v>0</v>
      </c>
      <c r="AS3031" s="295">
        <f t="shared" si="1104"/>
        <v>0</v>
      </c>
      <c r="AT3031" s="296">
        <f t="shared" si="1105"/>
        <v>0</v>
      </c>
      <c r="AU3031" s="293">
        <f t="shared" si="1106"/>
        <v>0</v>
      </c>
      <c r="AV3031" s="294">
        <f t="shared" si="1107"/>
        <v>0</v>
      </c>
      <c r="AW3031" s="295">
        <f t="shared" si="1108"/>
        <v>0</v>
      </c>
      <c r="AX3031" s="296">
        <f t="shared" si="1109"/>
        <v>0</v>
      </c>
      <c r="AY3031" s="293">
        <f t="shared" si="1110"/>
        <v>0</v>
      </c>
      <c r="AZ3031" s="294">
        <f t="shared" si="1111"/>
        <v>0</v>
      </c>
      <c r="BA3031" s="295">
        <f t="shared" si="1112"/>
        <v>0</v>
      </c>
      <c r="BB3031" s="296">
        <f t="shared" si="1113"/>
        <v>0</v>
      </c>
      <c r="BC3031" s="293">
        <f t="shared" si="1114"/>
        <v>0</v>
      </c>
      <c r="BD3031" s="294">
        <f t="shared" si="1115"/>
        <v>0</v>
      </c>
      <c r="BE3031" s="295">
        <f t="shared" si="1116"/>
        <v>0</v>
      </c>
      <c r="BF3031" s="296">
        <f t="shared" si="1117"/>
        <v>0</v>
      </c>
      <c r="BG3031" s="293">
        <f t="shared" si="1118"/>
        <v>0</v>
      </c>
      <c r="BH3031" s="294">
        <f t="shared" si="1119"/>
        <v>0</v>
      </c>
      <c r="BI3031" s="295">
        <f t="shared" si="1120"/>
        <v>0</v>
      </c>
      <c r="BJ3031" s="296">
        <f t="shared" si="1121"/>
        <v>0</v>
      </c>
      <c r="BK3031" s="293">
        <f t="shared" si="1122"/>
        <v>0</v>
      </c>
      <c r="BL3031" s="294">
        <f t="shared" si="1123"/>
        <v>0</v>
      </c>
      <c r="BM3031" s="295">
        <f t="shared" si="1124"/>
        <v>0</v>
      </c>
      <c r="BN3031" s="296">
        <f t="shared" si="1125"/>
        <v>0</v>
      </c>
      <c r="BO3031" s="293">
        <f t="shared" si="1126"/>
        <v>0</v>
      </c>
      <c r="BP3031" s="294">
        <f t="shared" si="1127"/>
        <v>0</v>
      </c>
      <c r="BQ3031" s="295">
        <f t="shared" si="1128"/>
        <v>0</v>
      </c>
      <c r="BR3031" s="296">
        <f t="shared" si="1129"/>
        <v>0</v>
      </c>
      <c r="BS3031" s="293">
        <f t="shared" si="1130"/>
        <v>0</v>
      </c>
      <c r="BT3031" s="294">
        <f t="shared" si="1131"/>
        <v>0</v>
      </c>
      <c r="BU3031" s="295">
        <f t="shared" si="1132"/>
        <v>0</v>
      </c>
      <c r="BV3031" s="296">
        <f t="shared" si="1133"/>
        <v>0</v>
      </c>
      <c r="BW3031" s="351">
        <f t="shared" si="1134"/>
        <v>0</v>
      </c>
      <c r="BX3031" s="402">
        <f t="shared" si="1135"/>
        <v>0</v>
      </c>
      <c r="BY3031" s="370" t="str">
        <f>IF(BX3031=0,"",
IF(SUM($BX$3011:BX3031)=1,BZ3031,
IF($BX$3131&gt;SUM($BX$3011:BX3031),_xlfn.CONCAT(", ",BZ3031),
IF($BX$3131=SUM($BX$3011:BX3031),_xlfn.CONCAT(" y ",BZ3031)))))</f>
        <v/>
      </c>
      <c r="BZ3031" s="156" t="s">
        <v>5115</v>
      </c>
      <c r="CA3031" s="467">
        <f t="shared" si="1136"/>
        <v>0</v>
      </c>
      <c r="CB3031" s="402">
        <f t="shared" si="1137"/>
        <v>1</v>
      </c>
      <c r="CC3031" s="370" t="str">
        <f>IF(CB3031=0,"",
IF(SUM($CB$3011:CB3031)=1,CD3031,
IF($CB$3131&gt;SUM($CB$3011:CB3031),_xlfn.CONCAT(", ",CD3031),
IF($CB$3131=SUM($CB$3011:CB3031),_xlfn.CONCAT(" y ",CD3031)))))</f>
        <v>, 21</v>
      </c>
      <c r="CD3031" s="156" t="s">
        <v>5115</v>
      </c>
    </row>
    <row r="3032" spans="1:82" ht="15" customHeight="1">
      <c r="A3032" s="57"/>
      <c r="B3032" s="26"/>
      <c r="C3032" s="665" t="s">
        <v>5038</v>
      </c>
      <c r="D3032" s="967" t="str">
        <f t="shared" si="1091"/>
        <v>INSTITUTO VERACRUZANO DEL DEPORTE</v>
      </c>
      <c r="E3032" s="967"/>
      <c r="F3032" s="967"/>
      <c r="G3032" s="719"/>
      <c r="H3032" s="719"/>
      <c r="I3032" s="719"/>
      <c r="J3032" s="719"/>
      <c r="K3032" s="614"/>
      <c r="L3032" s="614"/>
      <c r="M3032" s="614"/>
      <c r="N3032" s="614"/>
      <c r="O3032" s="614"/>
      <c r="P3032" s="614"/>
      <c r="Q3032" s="614"/>
      <c r="R3032" s="614"/>
      <c r="S3032" s="614"/>
      <c r="T3032" s="614"/>
      <c r="U3032" s="614"/>
      <c r="V3032" s="614"/>
      <c r="W3032" s="614"/>
      <c r="X3032" s="614"/>
      <c r="Y3032" s="614"/>
      <c r="Z3032" s="614"/>
      <c r="AA3032" s="614"/>
      <c r="AB3032" s="614"/>
      <c r="AC3032" s="614"/>
      <c r="AD3032" s="614"/>
      <c r="AE3032" s="164"/>
      <c r="AF3032" s="164"/>
      <c r="AG3032" s="199">
        <f t="shared" si="1092"/>
        <v>1</v>
      </c>
      <c r="AH3032" s="298">
        <f t="shared" si="1093"/>
        <v>0</v>
      </c>
      <c r="AI3032" s="293">
        <f t="shared" si="1094"/>
        <v>0</v>
      </c>
      <c r="AJ3032" s="294">
        <f t="shared" si="1095"/>
        <v>0</v>
      </c>
      <c r="AK3032" s="295">
        <f t="shared" si="1096"/>
        <v>0</v>
      </c>
      <c r="AL3032" s="296">
        <f t="shared" si="1097"/>
        <v>0</v>
      </c>
      <c r="AM3032" s="293">
        <f t="shared" si="1098"/>
        <v>0</v>
      </c>
      <c r="AN3032" s="294">
        <f t="shared" si="1099"/>
        <v>0</v>
      </c>
      <c r="AO3032" s="295">
        <f t="shared" si="1100"/>
        <v>0</v>
      </c>
      <c r="AP3032" s="296">
        <f t="shared" si="1101"/>
        <v>0</v>
      </c>
      <c r="AQ3032" s="293">
        <f t="shared" si="1102"/>
        <v>0</v>
      </c>
      <c r="AR3032" s="294">
        <f t="shared" si="1103"/>
        <v>0</v>
      </c>
      <c r="AS3032" s="295">
        <f t="shared" si="1104"/>
        <v>0</v>
      </c>
      <c r="AT3032" s="296">
        <f t="shared" si="1105"/>
        <v>0</v>
      </c>
      <c r="AU3032" s="293">
        <f t="shared" si="1106"/>
        <v>0</v>
      </c>
      <c r="AV3032" s="294">
        <f t="shared" si="1107"/>
        <v>0</v>
      </c>
      <c r="AW3032" s="295">
        <f t="shared" si="1108"/>
        <v>0</v>
      </c>
      <c r="AX3032" s="296">
        <f t="shared" si="1109"/>
        <v>0</v>
      </c>
      <c r="AY3032" s="293">
        <f t="shared" si="1110"/>
        <v>0</v>
      </c>
      <c r="AZ3032" s="294">
        <f t="shared" si="1111"/>
        <v>0</v>
      </c>
      <c r="BA3032" s="295">
        <f t="shared" si="1112"/>
        <v>0</v>
      </c>
      <c r="BB3032" s="296">
        <f t="shared" si="1113"/>
        <v>0</v>
      </c>
      <c r="BC3032" s="293">
        <f t="shared" si="1114"/>
        <v>0</v>
      </c>
      <c r="BD3032" s="294">
        <f t="shared" si="1115"/>
        <v>0</v>
      </c>
      <c r="BE3032" s="295">
        <f t="shared" si="1116"/>
        <v>0</v>
      </c>
      <c r="BF3032" s="296">
        <f t="shared" si="1117"/>
        <v>0</v>
      </c>
      <c r="BG3032" s="293">
        <f t="shared" si="1118"/>
        <v>0</v>
      </c>
      <c r="BH3032" s="294">
        <f t="shared" si="1119"/>
        <v>0</v>
      </c>
      <c r="BI3032" s="295">
        <f t="shared" si="1120"/>
        <v>0</v>
      </c>
      <c r="BJ3032" s="296">
        <f t="shared" si="1121"/>
        <v>0</v>
      </c>
      <c r="BK3032" s="293">
        <f t="shared" si="1122"/>
        <v>0</v>
      </c>
      <c r="BL3032" s="294">
        <f t="shared" si="1123"/>
        <v>0</v>
      </c>
      <c r="BM3032" s="295">
        <f t="shared" si="1124"/>
        <v>0</v>
      </c>
      <c r="BN3032" s="296">
        <f t="shared" si="1125"/>
        <v>0</v>
      </c>
      <c r="BO3032" s="293">
        <f t="shared" si="1126"/>
        <v>0</v>
      </c>
      <c r="BP3032" s="294">
        <f t="shared" si="1127"/>
        <v>0</v>
      </c>
      <c r="BQ3032" s="295">
        <f t="shared" si="1128"/>
        <v>0</v>
      </c>
      <c r="BR3032" s="296">
        <f t="shared" si="1129"/>
        <v>0</v>
      </c>
      <c r="BS3032" s="293">
        <f t="shared" si="1130"/>
        <v>0</v>
      </c>
      <c r="BT3032" s="294">
        <f t="shared" si="1131"/>
        <v>0</v>
      </c>
      <c r="BU3032" s="295">
        <f t="shared" si="1132"/>
        <v>0</v>
      </c>
      <c r="BV3032" s="296">
        <f t="shared" si="1133"/>
        <v>0</v>
      </c>
      <c r="BW3032" s="351">
        <f t="shared" si="1134"/>
        <v>0</v>
      </c>
      <c r="BX3032" s="402">
        <f t="shared" si="1135"/>
        <v>0</v>
      </c>
      <c r="BY3032" s="370" t="str">
        <f>IF(BX3032=0,"",
IF(SUM($BX$3011:BX3032)=1,BZ3032,
IF($BX$3131&gt;SUM($BX$3011:BX3032),_xlfn.CONCAT(", ",BZ3032),
IF($BX$3131=SUM($BX$3011:BX3032),_xlfn.CONCAT(" y ",BZ3032)))))</f>
        <v/>
      </c>
      <c r="BZ3032" s="156" t="s">
        <v>5116</v>
      </c>
      <c r="CA3032" s="467">
        <f t="shared" si="1136"/>
        <v>0</v>
      </c>
      <c r="CB3032" s="402">
        <f t="shared" si="1137"/>
        <v>1</v>
      </c>
      <c r="CC3032" s="370" t="str">
        <f>IF(CB3032=0,"",
IF(SUM($CB$3011:CB3032)=1,CD3032,
IF($CB$3131&gt;SUM($CB$3011:CB3032),_xlfn.CONCAT(", ",CD3032),
IF($CB$3131=SUM($CB$3011:CB3032),_xlfn.CONCAT(" y ",CD3032)))))</f>
        <v>, 22</v>
      </c>
      <c r="CD3032" s="156" t="s">
        <v>5116</v>
      </c>
    </row>
    <row r="3033" spans="1:82" ht="15" customHeight="1">
      <c r="A3033" s="57"/>
      <c r="B3033" s="26"/>
      <c r="C3033" s="665" t="s">
        <v>5039</v>
      </c>
      <c r="D3033" s="967" t="str">
        <f t="shared" si="1091"/>
        <v>INSTITUTO DE ESPACIOS EDUCATIVOS DEL ESTADO DE VERACRUZ</v>
      </c>
      <c r="E3033" s="967"/>
      <c r="F3033" s="967"/>
      <c r="G3033" s="719"/>
      <c r="H3033" s="719"/>
      <c r="I3033" s="719"/>
      <c r="J3033" s="719"/>
      <c r="K3033" s="614"/>
      <c r="L3033" s="614"/>
      <c r="M3033" s="614"/>
      <c r="N3033" s="614"/>
      <c r="O3033" s="614"/>
      <c r="P3033" s="614"/>
      <c r="Q3033" s="614"/>
      <c r="R3033" s="614"/>
      <c r="S3033" s="614"/>
      <c r="T3033" s="614"/>
      <c r="U3033" s="614"/>
      <c r="V3033" s="614"/>
      <c r="W3033" s="614"/>
      <c r="X3033" s="614"/>
      <c r="Y3033" s="614"/>
      <c r="Z3033" s="614"/>
      <c r="AA3033" s="614"/>
      <c r="AB3033" s="614"/>
      <c r="AC3033" s="614"/>
      <c r="AD3033" s="614"/>
      <c r="AE3033" s="164"/>
      <c r="AF3033" s="164"/>
      <c r="AG3033" s="199">
        <f t="shared" si="1092"/>
        <v>1</v>
      </c>
      <c r="AH3033" s="298">
        <f t="shared" si="1093"/>
        <v>0</v>
      </c>
      <c r="AI3033" s="293">
        <f t="shared" si="1094"/>
        <v>0</v>
      </c>
      <c r="AJ3033" s="294">
        <f t="shared" si="1095"/>
        <v>0</v>
      </c>
      <c r="AK3033" s="295">
        <f t="shared" si="1096"/>
        <v>0</v>
      </c>
      <c r="AL3033" s="296">
        <f t="shared" si="1097"/>
        <v>0</v>
      </c>
      <c r="AM3033" s="293">
        <f t="shared" si="1098"/>
        <v>0</v>
      </c>
      <c r="AN3033" s="294">
        <f t="shared" si="1099"/>
        <v>0</v>
      </c>
      <c r="AO3033" s="295">
        <f t="shared" si="1100"/>
        <v>0</v>
      </c>
      <c r="AP3033" s="296">
        <f t="shared" si="1101"/>
        <v>0</v>
      </c>
      <c r="AQ3033" s="293">
        <f t="shared" si="1102"/>
        <v>0</v>
      </c>
      <c r="AR3033" s="294">
        <f t="shared" si="1103"/>
        <v>0</v>
      </c>
      <c r="AS3033" s="295">
        <f t="shared" si="1104"/>
        <v>0</v>
      </c>
      <c r="AT3033" s="296">
        <f t="shared" si="1105"/>
        <v>0</v>
      </c>
      <c r="AU3033" s="293">
        <f t="shared" si="1106"/>
        <v>0</v>
      </c>
      <c r="AV3033" s="294">
        <f t="shared" si="1107"/>
        <v>0</v>
      </c>
      <c r="AW3033" s="295">
        <f t="shared" si="1108"/>
        <v>0</v>
      </c>
      <c r="AX3033" s="296">
        <f t="shared" si="1109"/>
        <v>0</v>
      </c>
      <c r="AY3033" s="293">
        <f t="shared" si="1110"/>
        <v>0</v>
      </c>
      <c r="AZ3033" s="294">
        <f t="shared" si="1111"/>
        <v>0</v>
      </c>
      <c r="BA3033" s="295">
        <f t="shared" si="1112"/>
        <v>0</v>
      </c>
      <c r="BB3033" s="296">
        <f t="shared" si="1113"/>
        <v>0</v>
      </c>
      <c r="BC3033" s="293">
        <f t="shared" si="1114"/>
        <v>0</v>
      </c>
      <c r="BD3033" s="294">
        <f t="shared" si="1115"/>
        <v>0</v>
      </c>
      <c r="BE3033" s="295">
        <f t="shared" si="1116"/>
        <v>0</v>
      </c>
      <c r="BF3033" s="296">
        <f t="shared" si="1117"/>
        <v>0</v>
      </c>
      <c r="BG3033" s="293">
        <f t="shared" si="1118"/>
        <v>0</v>
      </c>
      <c r="BH3033" s="294">
        <f t="shared" si="1119"/>
        <v>0</v>
      </c>
      <c r="BI3033" s="295">
        <f t="shared" si="1120"/>
        <v>0</v>
      </c>
      <c r="BJ3033" s="296">
        <f t="shared" si="1121"/>
        <v>0</v>
      </c>
      <c r="BK3033" s="293">
        <f t="shared" si="1122"/>
        <v>0</v>
      </c>
      <c r="BL3033" s="294">
        <f t="shared" si="1123"/>
        <v>0</v>
      </c>
      <c r="BM3033" s="295">
        <f t="shared" si="1124"/>
        <v>0</v>
      </c>
      <c r="BN3033" s="296">
        <f t="shared" si="1125"/>
        <v>0</v>
      </c>
      <c r="BO3033" s="293">
        <f t="shared" si="1126"/>
        <v>0</v>
      </c>
      <c r="BP3033" s="294">
        <f t="shared" si="1127"/>
        <v>0</v>
      </c>
      <c r="BQ3033" s="295">
        <f t="shared" si="1128"/>
        <v>0</v>
      </c>
      <c r="BR3033" s="296">
        <f t="shared" si="1129"/>
        <v>0</v>
      </c>
      <c r="BS3033" s="293">
        <f t="shared" si="1130"/>
        <v>0</v>
      </c>
      <c r="BT3033" s="294">
        <f t="shared" si="1131"/>
        <v>0</v>
      </c>
      <c r="BU3033" s="295">
        <f t="shared" si="1132"/>
        <v>0</v>
      </c>
      <c r="BV3033" s="296">
        <f t="shared" si="1133"/>
        <v>0</v>
      </c>
      <c r="BW3033" s="351">
        <f t="shared" si="1134"/>
        <v>0</v>
      </c>
      <c r="BX3033" s="402">
        <f t="shared" si="1135"/>
        <v>0</v>
      </c>
      <c r="BY3033" s="370" t="str">
        <f>IF(BX3033=0,"",
IF(SUM($BX$3011:BX3033)=1,BZ3033,
IF($BX$3131&gt;SUM($BX$3011:BX3033),_xlfn.CONCAT(", ",BZ3033),
IF($BX$3131=SUM($BX$3011:BX3033),_xlfn.CONCAT(" y ",BZ3033)))))</f>
        <v/>
      </c>
      <c r="BZ3033" s="156" t="s">
        <v>5117</v>
      </c>
      <c r="CA3033" s="467">
        <f t="shared" si="1136"/>
        <v>0</v>
      </c>
      <c r="CB3033" s="402">
        <f t="shared" si="1137"/>
        <v>1</v>
      </c>
      <c r="CC3033" s="370" t="str">
        <f>IF(CB3033=0,"",
IF(SUM($CB$3011:CB3033)=1,CD3033,
IF($CB$3131&gt;SUM($CB$3011:CB3033),_xlfn.CONCAT(", ",CD3033),
IF($CB$3131=SUM($CB$3011:CB3033),_xlfn.CONCAT(" y ",CD3033)))))</f>
        <v>, 23</v>
      </c>
      <c r="CD3033" s="156" t="s">
        <v>5117</v>
      </c>
    </row>
    <row r="3034" spans="1:82" ht="15" customHeight="1">
      <c r="A3034" s="57"/>
      <c r="B3034" s="26"/>
      <c r="C3034" s="665" t="s">
        <v>5040</v>
      </c>
      <c r="D3034" s="967" t="str">
        <f t="shared" si="1091"/>
        <v>COLEGIO DE BACHILLERES DEL ESTADO DE VERACRUZ</v>
      </c>
      <c r="E3034" s="967"/>
      <c r="F3034" s="967"/>
      <c r="G3034" s="719"/>
      <c r="H3034" s="719"/>
      <c r="I3034" s="719"/>
      <c r="J3034" s="719"/>
      <c r="K3034" s="614"/>
      <c r="L3034" s="614"/>
      <c r="M3034" s="614"/>
      <c r="N3034" s="614"/>
      <c r="O3034" s="614"/>
      <c r="P3034" s="614"/>
      <c r="Q3034" s="614"/>
      <c r="R3034" s="614"/>
      <c r="S3034" s="614"/>
      <c r="T3034" s="614"/>
      <c r="U3034" s="614"/>
      <c r="V3034" s="614"/>
      <c r="W3034" s="614"/>
      <c r="X3034" s="614"/>
      <c r="Y3034" s="614"/>
      <c r="Z3034" s="614"/>
      <c r="AA3034" s="614"/>
      <c r="AB3034" s="614"/>
      <c r="AC3034" s="614"/>
      <c r="AD3034" s="614"/>
      <c r="AE3034" s="164"/>
      <c r="AF3034" s="164"/>
      <c r="AG3034" s="199">
        <f t="shared" si="1092"/>
        <v>1</v>
      </c>
      <c r="AH3034" s="298">
        <f t="shared" si="1093"/>
        <v>0</v>
      </c>
      <c r="AI3034" s="293">
        <f t="shared" si="1094"/>
        <v>0</v>
      </c>
      <c r="AJ3034" s="294">
        <f t="shared" si="1095"/>
        <v>0</v>
      </c>
      <c r="AK3034" s="295">
        <f t="shared" si="1096"/>
        <v>0</v>
      </c>
      <c r="AL3034" s="296">
        <f t="shared" si="1097"/>
        <v>0</v>
      </c>
      <c r="AM3034" s="293">
        <f t="shared" si="1098"/>
        <v>0</v>
      </c>
      <c r="AN3034" s="294">
        <f t="shared" si="1099"/>
        <v>0</v>
      </c>
      <c r="AO3034" s="295">
        <f t="shared" si="1100"/>
        <v>0</v>
      </c>
      <c r="AP3034" s="296">
        <f t="shared" si="1101"/>
        <v>0</v>
      </c>
      <c r="AQ3034" s="293">
        <f t="shared" si="1102"/>
        <v>0</v>
      </c>
      <c r="AR3034" s="294">
        <f t="shared" si="1103"/>
        <v>0</v>
      </c>
      <c r="AS3034" s="295">
        <f t="shared" si="1104"/>
        <v>0</v>
      </c>
      <c r="AT3034" s="296">
        <f t="shared" si="1105"/>
        <v>0</v>
      </c>
      <c r="AU3034" s="293">
        <f t="shared" si="1106"/>
        <v>0</v>
      </c>
      <c r="AV3034" s="294">
        <f t="shared" si="1107"/>
        <v>0</v>
      </c>
      <c r="AW3034" s="295">
        <f t="shared" si="1108"/>
        <v>0</v>
      </c>
      <c r="AX3034" s="296">
        <f t="shared" si="1109"/>
        <v>0</v>
      </c>
      <c r="AY3034" s="293">
        <f t="shared" si="1110"/>
        <v>0</v>
      </c>
      <c r="AZ3034" s="294">
        <f t="shared" si="1111"/>
        <v>0</v>
      </c>
      <c r="BA3034" s="295">
        <f t="shared" si="1112"/>
        <v>0</v>
      </c>
      <c r="BB3034" s="296">
        <f t="shared" si="1113"/>
        <v>0</v>
      </c>
      <c r="BC3034" s="293">
        <f t="shared" si="1114"/>
        <v>0</v>
      </c>
      <c r="BD3034" s="294">
        <f t="shared" si="1115"/>
        <v>0</v>
      </c>
      <c r="BE3034" s="295">
        <f t="shared" si="1116"/>
        <v>0</v>
      </c>
      <c r="BF3034" s="296">
        <f t="shared" si="1117"/>
        <v>0</v>
      </c>
      <c r="BG3034" s="293">
        <f t="shared" si="1118"/>
        <v>0</v>
      </c>
      <c r="BH3034" s="294">
        <f t="shared" si="1119"/>
        <v>0</v>
      </c>
      <c r="BI3034" s="295">
        <f t="shared" si="1120"/>
        <v>0</v>
      </c>
      <c r="BJ3034" s="296">
        <f t="shared" si="1121"/>
        <v>0</v>
      </c>
      <c r="BK3034" s="293">
        <f t="shared" si="1122"/>
        <v>0</v>
      </c>
      <c r="BL3034" s="294">
        <f t="shared" si="1123"/>
        <v>0</v>
      </c>
      <c r="BM3034" s="295">
        <f t="shared" si="1124"/>
        <v>0</v>
      </c>
      <c r="BN3034" s="296">
        <f t="shared" si="1125"/>
        <v>0</v>
      </c>
      <c r="BO3034" s="293">
        <f t="shared" si="1126"/>
        <v>0</v>
      </c>
      <c r="BP3034" s="294">
        <f t="shared" si="1127"/>
        <v>0</v>
      </c>
      <c r="BQ3034" s="295">
        <f t="shared" si="1128"/>
        <v>0</v>
      </c>
      <c r="BR3034" s="296">
        <f t="shared" si="1129"/>
        <v>0</v>
      </c>
      <c r="BS3034" s="293">
        <f t="shared" si="1130"/>
        <v>0</v>
      </c>
      <c r="BT3034" s="294">
        <f t="shared" si="1131"/>
        <v>0</v>
      </c>
      <c r="BU3034" s="295">
        <f t="shared" si="1132"/>
        <v>0</v>
      </c>
      <c r="BV3034" s="296">
        <f t="shared" si="1133"/>
        <v>0</v>
      </c>
      <c r="BW3034" s="351">
        <f t="shared" si="1134"/>
        <v>0</v>
      </c>
      <c r="BX3034" s="402">
        <f t="shared" si="1135"/>
        <v>0</v>
      </c>
      <c r="BY3034" s="370" t="str">
        <f>IF(BX3034=0,"",
IF(SUM($BX$3011:BX3034)=1,BZ3034,
IF($BX$3131&gt;SUM($BX$3011:BX3034),_xlfn.CONCAT(", ",BZ3034),
IF($BX$3131=SUM($BX$3011:BX3034),_xlfn.CONCAT(" y ",BZ3034)))))</f>
        <v/>
      </c>
      <c r="BZ3034" s="156" t="s">
        <v>5118</v>
      </c>
      <c r="CA3034" s="467">
        <f t="shared" si="1136"/>
        <v>0</v>
      </c>
      <c r="CB3034" s="402">
        <f t="shared" si="1137"/>
        <v>1</v>
      </c>
      <c r="CC3034" s="370" t="str">
        <f>IF(CB3034=0,"",
IF(SUM($CB$3011:CB3034)=1,CD3034,
IF($CB$3131&gt;SUM($CB$3011:CB3034),_xlfn.CONCAT(", ",CD3034),
IF($CB$3131=SUM($CB$3011:CB3034),_xlfn.CONCAT(" y ",CD3034)))))</f>
        <v>, 24</v>
      </c>
      <c r="CD3034" s="156" t="s">
        <v>5118</v>
      </c>
    </row>
    <row r="3035" spans="1:82" ht="15" customHeight="1">
      <c r="A3035" s="57"/>
      <c r="B3035" s="26"/>
      <c r="C3035" s="665" t="s">
        <v>5041</v>
      </c>
      <c r="D3035" s="967" t="str">
        <f t="shared" si="1091"/>
        <v>INSTITUTO TECNOLOGICO SUPERIOR DE MISANTLA</v>
      </c>
      <c r="E3035" s="967"/>
      <c r="F3035" s="967"/>
      <c r="G3035" s="719"/>
      <c r="H3035" s="719"/>
      <c r="I3035" s="719"/>
      <c r="J3035" s="719"/>
      <c r="K3035" s="614"/>
      <c r="L3035" s="614"/>
      <c r="M3035" s="614"/>
      <c r="N3035" s="614"/>
      <c r="O3035" s="614"/>
      <c r="P3035" s="614"/>
      <c r="Q3035" s="614"/>
      <c r="R3035" s="614"/>
      <c r="S3035" s="614"/>
      <c r="T3035" s="614"/>
      <c r="U3035" s="614"/>
      <c r="V3035" s="614"/>
      <c r="W3035" s="614"/>
      <c r="X3035" s="614"/>
      <c r="Y3035" s="614"/>
      <c r="Z3035" s="614"/>
      <c r="AA3035" s="614"/>
      <c r="AB3035" s="614"/>
      <c r="AC3035" s="614"/>
      <c r="AD3035" s="614"/>
      <c r="AE3035" s="164"/>
      <c r="AF3035" s="164"/>
      <c r="AG3035" s="199">
        <f t="shared" si="1092"/>
        <v>1</v>
      </c>
      <c r="AH3035" s="298">
        <f t="shared" si="1093"/>
        <v>0</v>
      </c>
      <c r="AI3035" s="293">
        <f t="shared" si="1094"/>
        <v>0</v>
      </c>
      <c r="AJ3035" s="294">
        <f t="shared" si="1095"/>
        <v>0</v>
      </c>
      <c r="AK3035" s="295">
        <f t="shared" si="1096"/>
        <v>0</v>
      </c>
      <c r="AL3035" s="296">
        <f t="shared" si="1097"/>
        <v>0</v>
      </c>
      <c r="AM3035" s="293">
        <f t="shared" si="1098"/>
        <v>0</v>
      </c>
      <c r="AN3035" s="294">
        <f t="shared" si="1099"/>
        <v>0</v>
      </c>
      <c r="AO3035" s="295">
        <f t="shared" si="1100"/>
        <v>0</v>
      </c>
      <c r="AP3035" s="296">
        <f t="shared" si="1101"/>
        <v>0</v>
      </c>
      <c r="AQ3035" s="293">
        <f t="shared" si="1102"/>
        <v>0</v>
      </c>
      <c r="AR3035" s="294">
        <f t="shared" si="1103"/>
        <v>0</v>
      </c>
      <c r="AS3035" s="295">
        <f t="shared" si="1104"/>
        <v>0</v>
      </c>
      <c r="AT3035" s="296">
        <f t="shared" si="1105"/>
        <v>0</v>
      </c>
      <c r="AU3035" s="293">
        <f t="shared" si="1106"/>
        <v>0</v>
      </c>
      <c r="AV3035" s="294">
        <f t="shared" si="1107"/>
        <v>0</v>
      </c>
      <c r="AW3035" s="295">
        <f t="shared" si="1108"/>
        <v>0</v>
      </c>
      <c r="AX3035" s="296">
        <f t="shared" si="1109"/>
        <v>0</v>
      </c>
      <c r="AY3035" s="293">
        <f t="shared" si="1110"/>
        <v>0</v>
      </c>
      <c r="AZ3035" s="294">
        <f t="shared" si="1111"/>
        <v>0</v>
      </c>
      <c r="BA3035" s="295">
        <f t="shared" si="1112"/>
        <v>0</v>
      </c>
      <c r="BB3035" s="296">
        <f t="shared" si="1113"/>
        <v>0</v>
      </c>
      <c r="BC3035" s="293">
        <f t="shared" si="1114"/>
        <v>0</v>
      </c>
      <c r="BD3035" s="294">
        <f t="shared" si="1115"/>
        <v>0</v>
      </c>
      <c r="BE3035" s="295">
        <f t="shared" si="1116"/>
        <v>0</v>
      </c>
      <c r="BF3035" s="296">
        <f t="shared" si="1117"/>
        <v>0</v>
      </c>
      <c r="BG3035" s="293">
        <f t="shared" si="1118"/>
        <v>0</v>
      </c>
      <c r="BH3035" s="294">
        <f t="shared" si="1119"/>
        <v>0</v>
      </c>
      <c r="BI3035" s="295">
        <f t="shared" si="1120"/>
        <v>0</v>
      </c>
      <c r="BJ3035" s="296">
        <f t="shared" si="1121"/>
        <v>0</v>
      </c>
      <c r="BK3035" s="293">
        <f t="shared" si="1122"/>
        <v>0</v>
      </c>
      <c r="BL3035" s="294">
        <f t="shared" si="1123"/>
        <v>0</v>
      </c>
      <c r="BM3035" s="295">
        <f t="shared" si="1124"/>
        <v>0</v>
      </c>
      <c r="BN3035" s="296">
        <f t="shared" si="1125"/>
        <v>0</v>
      </c>
      <c r="BO3035" s="293">
        <f t="shared" si="1126"/>
        <v>0</v>
      </c>
      <c r="BP3035" s="294">
        <f t="shared" si="1127"/>
        <v>0</v>
      </c>
      <c r="BQ3035" s="295">
        <f t="shared" si="1128"/>
        <v>0</v>
      </c>
      <c r="BR3035" s="296">
        <f t="shared" si="1129"/>
        <v>0</v>
      </c>
      <c r="BS3035" s="293">
        <f t="shared" si="1130"/>
        <v>0</v>
      </c>
      <c r="BT3035" s="294">
        <f t="shared" si="1131"/>
        <v>0</v>
      </c>
      <c r="BU3035" s="295">
        <f t="shared" si="1132"/>
        <v>0</v>
      </c>
      <c r="BV3035" s="296">
        <f t="shared" si="1133"/>
        <v>0</v>
      </c>
      <c r="BW3035" s="351">
        <f t="shared" si="1134"/>
        <v>0</v>
      </c>
      <c r="BX3035" s="402">
        <f t="shared" si="1135"/>
        <v>0</v>
      </c>
      <c r="BY3035" s="370" t="str">
        <f>IF(BX3035=0,"",
IF(SUM($BX$3011:BX3035)=1,BZ3035,
IF($BX$3131&gt;SUM($BX$3011:BX3035),_xlfn.CONCAT(", ",BZ3035),
IF($BX$3131=SUM($BX$3011:BX3035),_xlfn.CONCAT(" y ",BZ3035)))))</f>
        <v/>
      </c>
      <c r="BZ3035" s="156" t="s">
        <v>5119</v>
      </c>
      <c r="CA3035" s="467">
        <f t="shared" si="1136"/>
        <v>0</v>
      </c>
      <c r="CB3035" s="402">
        <f t="shared" si="1137"/>
        <v>1</v>
      </c>
      <c r="CC3035" s="370" t="str">
        <f>IF(CB3035=0,"",
IF(SUM($CB$3011:CB3035)=1,CD3035,
IF($CB$3131&gt;SUM($CB$3011:CB3035),_xlfn.CONCAT(", ",CD3035),
IF($CB$3131=SUM($CB$3011:CB3035),_xlfn.CONCAT(" y ",CD3035)))))</f>
        <v>, 25</v>
      </c>
      <c r="CD3035" s="156" t="s">
        <v>5119</v>
      </c>
    </row>
    <row r="3036" spans="1:82" ht="15" customHeight="1">
      <c r="A3036" s="57"/>
      <c r="B3036" s="26"/>
      <c r="C3036" s="665" t="s">
        <v>5042</v>
      </c>
      <c r="D3036" s="967" t="str">
        <f t="shared" si="1091"/>
        <v>INSTITUTO TECNOLOGICO SUPERIOR DE SAN ANDRES TUXTLA</v>
      </c>
      <c r="E3036" s="967"/>
      <c r="F3036" s="967"/>
      <c r="G3036" s="719"/>
      <c r="H3036" s="719"/>
      <c r="I3036" s="719"/>
      <c r="J3036" s="719"/>
      <c r="K3036" s="614"/>
      <c r="L3036" s="614"/>
      <c r="M3036" s="614"/>
      <c r="N3036" s="614"/>
      <c r="O3036" s="614"/>
      <c r="P3036" s="614"/>
      <c r="Q3036" s="614"/>
      <c r="R3036" s="614"/>
      <c r="S3036" s="614"/>
      <c r="T3036" s="614"/>
      <c r="U3036" s="614"/>
      <c r="V3036" s="614"/>
      <c r="W3036" s="614"/>
      <c r="X3036" s="614"/>
      <c r="Y3036" s="614"/>
      <c r="Z3036" s="614"/>
      <c r="AA3036" s="614"/>
      <c r="AB3036" s="614"/>
      <c r="AC3036" s="614"/>
      <c r="AD3036" s="614"/>
      <c r="AE3036" s="164"/>
      <c r="AF3036" s="164"/>
      <c r="AG3036" s="199">
        <f t="shared" si="1092"/>
        <v>1</v>
      </c>
      <c r="AH3036" s="298">
        <f t="shared" si="1093"/>
        <v>0</v>
      </c>
      <c r="AI3036" s="293">
        <f t="shared" si="1094"/>
        <v>0</v>
      </c>
      <c r="AJ3036" s="294">
        <f t="shared" si="1095"/>
        <v>0</v>
      </c>
      <c r="AK3036" s="295">
        <f t="shared" si="1096"/>
        <v>0</v>
      </c>
      <c r="AL3036" s="296">
        <f t="shared" si="1097"/>
        <v>0</v>
      </c>
      <c r="AM3036" s="293">
        <f t="shared" si="1098"/>
        <v>0</v>
      </c>
      <c r="AN3036" s="294">
        <f t="shared" si="1099"/>
        <v>0</v>
      </c>
      <c r="AO3036" s="295">
        <f t="shared" si="1100"/>
        <v>0</v>
      </c>
      <c r="AP3036" s="296">
        <f t="shared" si="1101"/>
        <v>0</v>
      </c>
      <c r="AQ3036" s="293">
        <f t="shared" si="1102"/>
        <v>0</v>
      </c>
      <c r="AR3036" s="294">
        <f t="shared" si="1103"/>
        <v>0</v>
      </c>
      <c r="AS3036" s="295">
        <f t="shared" si="1104"/>
        <v>0</v>
      </c>
      <c r="AT3036" s="296">
        <f t="shared" si="1105"/>
        <v>0</v>
      </c>
      <c r="AU3036" s="293">
        <f t="shared" si="1106"/>
        <v>0</v>
      </c>
      <c r="AV3036" s="294">
        <f t="shared" si="1107"/>
        <v>0</v>
      </c>
      <c r="AW3036" s="295">
        <f t="shared" si="1108"/>
        <v>0</v>
      </c>
      <c r="AX3036" s="296">
        <f t="shared" si="1109"/>
        <v>0</v>
      </c>
      <c r="AY3036" s="293">
        <f t="shared" si="1110"/>
        <v>0</v>
      </c>
      <c r="AZ3036" s="294">
        <f t="shared" si="1111"/>
        <v>0</v>
      </c>
      <c r="BA3036" s="295">
        <f t="shared" si="1112"/>
        <v>0</v>
      </c>
      <c r="BB3036" s="296">
        <f t="shared" si="1113"/>
        <v>0</v>
      </c>
      <c r="BC3036" s="293">
        <f t="shared" si="1114"/>
        <v>0</v>
      </c>
      <c r="BD3036" s="294">
        <f t="shared" si="1115"/>
        <v>0</v>
      </c>
      <c r="BE3036" s="295">
        <f t="shared" si="1116"/>
        <v>0</v>
      </c>
      <c r="BF3036" s="296">
        <f t="shared" si="1117"/>
        <v>0</v>
      </c>
      <c r="BG3036" s="293">
        <f t="shared" si="1118"/>
        <v>0</v>
      </c>
      <c r="BH3036" s="294">
        <f t="shared" si="1119"/>
        <v>0</v>
      </c>
      <c r="BI3036" s="295">
        <f t="shared" si="1120"/>
        <v>0</v>
      </c>
      <c r="BJ3036" s="296">
        <f t="shared" si="1121"/>
        <v>0</v>
      </c>
      <c r="BK3036" s="293">
        <f t="shared" si="1122"/>
        <v>0</v>
      </c>
      <c r="BL3036" s="294">
        <f t="shared" si="1123"/>
        <v>0</v>
      </c>
      <c r="BM3036" s="295">
        <f t="shared" si="1124"/>
        <v>0</v>
      </c>
      <c r="BN3036" s="296">
        <f t="shared" si="1125"/>
        <v>0</v>
      </c>
      <c r="BO3036" s="293">
        <f t="shared" si="1126"/>
        <v>0</v>
      </c>
      <c r="BP3036" s="294">
        <f t="shared" si="1127"/>
        <v>0</v>
      </c>
      <c r="BQ3036" s="295">
        <f t="shared" si="1128"/>
        <v>0</v>
      </c>
      <c r="BR3036" s="296">
        <f t="shared" si="1129"/>
        <v>0</v>
      </c>
      <c r="BS3036" s="293">
        <f t="shared" si="1130"/>
        <v>0</v>
      </c>
      <c r="BT3036" s="294">
        <f t="shared" si="1131"/>
        <v>0</v>
      </c>
      <c r="BU3036" s="295">
        <f t="shared" si="1132"/>
        <v>0</v>
      </c>
      <c r="BV3036" s="296">
        <f t="shared" si="1133"/>
        <v>0</v>
      </c>
      <c r="BW3036" s="351">
        <f t="shared" si="1134"/>
        <v>0</v>
      </c>
      <c r="BX3036" s="402">
        <f t="shared" si="1135"/>
        <v>0</v>
      </c>
      <c r="BY3036" s="370" t="str">
        <f>IF(BX3036=0,"",
IF(SUM($BX$3011:BX3036)=1,BZ3036,
IF($BX$3131&gt;SUM($BX$3011:BX3036),_xlfn.CONCAT(", ",BZ3036),
IF($BX$3131=SUM($BX$3011:BX3036),_xlfn.CONCAT(" y ",BZ3036)))))</f>
        <v/>
      </c>
      <c r="BZ3036" s="156" t="s">
        <v>5120</v>
      </c>
      <c r="CA3036" s="467">
        <f t="shared" si="1136"/>
        <v>0</v>
      </c>
      <c r="CB3036" s="402">
        <f t="shared" si="1137"/>
        <v>1</v>
      </c>
      <c r="CC3036" s="370" t="str">
        <f>IF(CB3036=0,"",
IF(SUM($CB$3011:CB3036)=1,CD3036,
IF($CB$3131&gt;SUM($CB$3011:CB3036),_xlfn.CONCAT(", ",CD3036),
IF($CB$3131=SUM($CB$3011:CB3036),_xlfn.CONCAT(" y ",CD3036)))))</f>
        <v>, 26</v>
      </c>
      <c r="CD3036" s="156" t="s">
        <v>5120</v>
      </c>
    </row>
    <row r="3037" spans="1:82" ht="15" customHeight="1">
      <c r="A3037" s="57"/>
      <c r="B3037" s="26"/>
      <c r="C3037" s="665" t="s">
        <v>5043</v>
      </c>
      <c r="D3037" s="967" t="str">
        <f t="shared" si="1091"/>
        <v>INSTITUTO TECNOLOGICO SUPERIOR DE TANTOYUCA</v>
      </c>
      <c r="E3037" s="967"/>
      <c r="F3037" s="967"/>
      <c r="G3037" s="719"/>
      <c r="H3037" s="719"/>
      <c r="I3037" s="719"/>
      <c r="J3037" s="719"/>
      <c r="K3037" s="614"/>
      <c r="L3037" s="614"/>
      <c r="M3037" s="614"/>
      <c r="N3037" s="614"/>
      <c r="O3037" s="614"/>
      <c r="P3037" s="614"/>
      <c r="Q3037" s="614"/>
      <c r="R3037" s="614"/>
      <c r="S3037" s="614"/>
      <c r="T3037" s="614"/>
      <c r="U3037" s="614"/>
      <c r="V3037" s="614"/>
      <c r="W3037" s="614"/>
      <c r="X3037" s="614"/>
      <c r="Y3037" s="614"/>
      <c r="Z3037" s="614"/>
      <c r="AA3037" s="614"/>
      <c r="AB3037" s="614"/>
      <c r="AC3037" s="614"/>
      <c r="AD3037" s="614"/>
      <c r="AE3037" s="164"/>
      <c r="AF3037" s="164"/>
      <c r="AG3037" s="199">
        <f t="shared" si="1092"/>
        <v>1</v>
      </c>
      <c r="AH3037" s="298">
        <f t="shared" si="1093"/>
        <v>0</v>
      </c>
      <c r="AI3037" s="293">
        <f t="shared" si="1094"/>
        <v>0</v>
      </c>
      <c r="AJ3037" s="294">
        <f t="shared" si="1095"/>
        <v>0</v>
      </c>
      <c r="AK3037" s="295">
        <f t="shared" si="1096"/>
        <v>0</v>
      </c>
      <c r="AL3037" s="296">
        <f t="shared" si="1097"/>
        <v>0</v>
      </c>
      <c r="AM3037" s="293">
        <f t="shared" si="1098"/>
        <v>0</v>
      </c>
      <c r="AN3037" s="294">
        <f t="shared" si="1099"/>
        <v>0</v>
      </c>
      <c r="AO3037" s="295">
        <f t="shared" si="1100"/>
        <v>0</v>
      </c>
      <c r="AP3037" s="296">
        <f t="shared" si="1101"/>
        <v>0</v>
      </c>
      <c r="AQ3037" s="293">
        <f t="shared" si="1102"/>
        <v>0</v>
      </c>
      <c r="AR3037" s="294">
        <f t="shared" si="1103"/>
        <v>0</v>
      </c>
      <c r="AS3037" s="295">
        <f t="shared" si="1104"/>
        <v>0</v>
      </c>
      <c r="AT3037" s="296">
        <f t="shared" si="1105"/>
        <v>0</v>
      </c>
      <c r="AU3037" s="293">
        <f t="shared" si="1106"/>
        <v>0</v>
      </c>
      <c r="AV3037" s="294">
        <f t="shared" si="1107"/>
        <v>0</v>
      </c>
      <c r="AW3037" s="295">
        <f t="shared" si="1108"/>
        <v>0</v>
      </c>
      <c r="AX3037" s="296">
        <f t="shared" si="1109"/>
        <v>0</v>
      </c>
      <c r="AY3037" s="293">
        <f t="shared" si="1110"/>
        <v>0</v>
      </c>
      <c r="AZ3037" s="294">
        <f t="shared" si="1111"/>
        <v>0</v>
      </c>
      <c r="BA3037" s="295">
        <f t="shared" si="1112"/>
        <v>0</v>
      </c>
      <c r="BB3037" s="296">
        <f t="shared" si="1113"/>
        <v>0</v>
      </c>
      <c r="BC3037" s="293">
        <f t="shared" si="1114"/>
        <v>0</v>
      </c>
      <c r="BD3037" s="294">
        <f t="shared" si="1115"/>
        <v>0</v>
      </c>
      <c r="BE3037" s="295">
        <f t="shared" si="1116"/>
        <v>0</v>
      </c>
      <c r="BF3037" s="296">
        <f t="shared" si="1117"/>
        <v>0</v>
      </c>
      <c r="BG3037" s="293">
        <f t="shared" si="1118"/>
        <v>0</v>
      </c>
      <c r="BH3037" s="294">
        <f t="shared" si="1119"/>
        <v>0</v>
      </c>
      <c r="BI3037" s="295">
        <f t="shared" si="1120"/>
        <v>0</v>
      </c>
      <c r="BJ3037" s="296">
        <f t="shared" si="1121"/>
        <v>0</v>
      </c>
      <c r="BK3037" s="293">
        <f t="shared" si="1122"/>
        <v>0</v>
      </c>
      <c r="BL3037" s="294">
        <f t="shared" si="1123"/>
        <v>0</v>
      </c>
      <c r="BM3037" s="295">
        <f t="shared" si="1124"/>
        <v>0</v>
      </c>
      <c r="BN3037" s="296">
        <f t="shared" si="1125"/>
        <v>0</v>
      </c>
      <c r="BO3037" s="293">
        <f t="shared" si="1126"/>
        <v>0</v>
      </c>
      <c r="BP3037" s="294">
        <f t="shared" si="1127"/>
        <v>0</v>
      </c>
      <c r="BQ3037" s="295">
        <f t="shared" si="1128"/>
        <v>0</v>
      </c>
      <c r="BR3037" s="296">
        <f t="shared" si="1129"/>
        <v>0</v>
      </c>
      <c r="BS3037" s="293">
        <f t="shared" si="1130"/>
        <v>0</v>
      </c>
      <c r="BT3037" s="294">
        <f t="shared" si="1131"/>
        <v>0</v>
      </c>
      <c r="BU3037" s="295">
        <f t="shared" si="1132"/>
        <v>0</v>
      </c>
      <c r="BV3037" s="296">
        <f t="shared" si="1133"/>
        <v>0</v>
      </c>
      <c r="BW3037" s="351">
        <f t="shared" si="1134"/>
        <v>0</v>
      </c>
      <c r="BX3037" s="402">
        <f t="shared" si="1135"/>
        <v>0</v>
      </c>
      <c r="BY3037" s="370" t="str">
        <f>IF(BX3037=0,"",
IF(SUM($BX$3011:BX3037)=1,BZ3037,
IF($BX$3131&gt;SUM($BX$3011:BX3037),_xlfn.CONCAT(", ",BZ3037),
IF($BX$3131=SUM($BX$3011:BX3037),_xlfn.CONCAT(" y ",BZ3037)))))</f>
        <v/>
      </c>
      <c r="BZ3037" s="156" t="s">
        <v>5121</v>
      </c>
      <c r="CA3037" s="467">
        <f t="shared" si="1136"/>
        <v>0</v>
      </c>
      <c r="CB3037" s="402">
        <f t="shared" si="1137"/>
        <v>1</v>
      </c>
      <c r="CC3037" s="370" t="str">
        <f>IF(CB3037=0,"",
IF(SUM($CB$3011:CB3037)=1,CD3037,
IF($CB$3131&gt;SUM($CB$3011:CB3037),_xlfn.CONCAT(", ",CD3037),
IF($CB$3131=SUM($CB$3011:CB3037),_xlfn.CONCAT(" y ",CD3037)))))</f>
        <v>, 27</v>
      </c>
      <c r="CD3037" s="156" t="s">
        <v>5121</v>
      </c>
    </row>
    <row r="3038" spans="1:82" ht="15" customHeight="1">
      <c r="A3038" s="57"/>
      <c r="B3038" s="26"/>
      <c r="C3038" s="665" t="s">
        <v>5044</v>
      </c>
      <c r="D3038" s="967" t="str">
        <f t="shared" si="1091"/>
        <v>INSTITUTO TECNOLOGICO SUPERIOR DE COSAMALOAPAN</v>
      </c>
      <c r="E3038" s="967"/>
      <c r="F3038" s="967"/>
      <c r="G3038" s="719"/>
      <c r="H3038" s="719"/>
      <c r="I3038" s="719"/>
      <c r="J3038" s="719"/>
      <c r="K3038" s="614"/>
      <c r="L3038" s="614"/>
      <c r="M3038" s="614"/>
      <c r="N3038" s="614"/>
      <c r="O3038" s="614"/>
      <c r="P3038" s="614"/>
      <c r="Q3038" s="614"/>
      <c r="R3038" s="614"/>
      <c r="S3038" s="614"/>
      <c r="T3038" s="614"/>
      <c r="U3038" s="614"/>
      <c r="V3038" s="614"/>
      <c r="W3038" s="614"/>
      <c r="X3038" s="614"/>
      <c r="Y3038" s="614"/>
      <c r="Z3038" s="614"/>
      <c r="AA3038" s="614"/>
      <c r="AB3038" s="614"/>
      <c r="AC3038" s="614"/>
      <c r="AD3038" s="614"/>
      <c r="AE3038" s="164"/>
      <c r="AF3038" s="164"/>
      <c r="AG3038" s="199">
        <f t="shared" si="1092"/>
        <v>1</v>
      </c>
      <c r="AH3038" s="298">
        <f t="shared" si="1093"/>
        <v>0</v>
      </c>
      <c r="AI3038" s="293">
        <f t="shared" si="1094"/>
        <v>0</v>
      </c>
      <c r="AJ3038" s="294">
        <f t="shared" si="1095"/>
        <v>0</v>
      </c>
      <c r="AK3038" s="295">
        <f t="shared" si="1096"/>
        <v>0</v>
      </c>
      <c r="AL3038" s="296">
        <f t="shared" si="1097"/>
        <v>0</v>
      </c>
      <c r="AM3038" s="293">
        <f t="shared" si="1098"/>
        <v>0</v>
      </c>
      <c r="AN3038" s="294">
        <f t="shared" si="1099"/>
        <v>0</v>
      </c>
      <c r="AO3038" s="295">
        <f t="shared" si="1100"/>
        <v>0</v>
      </c>
      <c r="AP3038" s="296">
        <f t="shared" si="1101"/>
        <v>0</v>
      </c>
      <c r="AQ3038" s="293">
        <f t="shared" si="1102"/>
        <v>0</v>
      </c>
      <c r="AR3038" s="294">
        <f t="shared" si="1103"/>
        <v>0</v>
      </c>
      <c r="AS3038" s="295">
        <f t="shared" si="1104"/>
        <v>0</v>
      </c>
      <c r="AT3038" s="296">
        <f t="shared" si="1105"/>
        <v>0</v>
      </c>
      <c r="AU3038" s="293">
        <f t="shared" si="1106"/>
        <v>0</v>
      </c>
      <c r="AV3038" s="294">
        <f t="shared" si="1107"/>
        <v>0</v>
      </c>
      <c r="AW3038" s="295">
        <f t="shared" si="1108"/>
        <v>0</v>
      </c>
      <c r="AX3038" s="296">
        <f t="shared" si="1109"/>
        <v>0</v>
      </c>
      <c r="AY3038" s="293">
        <f t="shared" si="1110"/>
        <v>0</v>
      </c>
      <c r="AZ3038" s="294">
        <f t="shared" si="1111"/>
        <v>0</v>
      </c>
      <c r="BA3038" s="295">
        <f t="shared" si="1112"/>
        <v>0</v>
      </c>
      <c r="BB3038" s="296">
        <f t="shared" si="1113"/>
        <v>0</v>
      </c>
      <c r="BC3038" s="293">
        <f t="shared" si="1114"/>
        <v>0</v>
      </c>
      <c r="BD3038" s="294">
        <f t="shared" si="1115"/>
        <v>0</v>
      </c>
      <c r="BE3038" s="295">
        <f t="shared" si="1116"/>
        <v>0</v>
      </c>
      <c r="BF3038" s="296">
        <f t="shared" si="1117"/>
        <v>0</v>
      </c>
      <c r="BG3038" s="293">
        <f t="shared" si="1118"/>
        <v>0</v>
      </c>
      <c r="BH3038" s="294">
        <f t="shared" si="1119"/>
        <v>0</v>
      </c>
      <c r="BI3038" s="295">
        <f t="shared" si="1120"/>
        <v>0</v>
      </c>
      <c r="BJ3038" s="296">
        <f t="shared" si="1121"/>
        <v>0</v>
      </c>
      <c r="BK3038" s="293">
        <f t="shared" si="1122"/>
        <v>0</v>
      </c>
      <c r="BL3038" s="294">
        <f t="shared" si="1123"/>
        <v>0</v>
      </c>
      <c r="BM3038" s="295">
        <f t="shared" si="1124"/>
        <v>0</v>
      </c>
      <c r="BN3038" s="296">
        <f t="shared" si="1125"/>
        <v>0</v>
      </c>
      <c r="BO3038" s="293">
        <f t="shared" si="1126"/>
        <v>0</v>
      </c>
      <c r="BP3038" s="294">
        <f t="shared" si="1127"/>
        <v>0</v>
      </c>
      <c r="BQ3038" s="295">
        <f t="shared" si="1128"/>
        <v>0</v>
      </c>
      <c r="BR3038" s="296">
        <f t="shared" si="1129"/>
        <v>0</v>
      </c>
      <c r="BS3038" s="293">
        <f t="shared" si="1130"/>
        <v>0</v>
      </c>
      <c r="BT3038" s="294">
        <f t="shared" si="1131"/>
        <v>0</v>
      </c>
      <c r="BU3038" s="295">
        <f t="shared" si="1132"/>
        <v>0</v>
      </c>
      <c r="BV3038" s="296">
        <f t="shared" si="1133"/>
        <v>0</v>
      </c>
      <c r="BW3038" s="351">
        <f t="shared" si="1134"/>
        <v>0</v>
      </c>
      <c r="BX3038" s="402">
        <f t="shared" si="1135"/>
        <v>0</v>
      </c>
      <c r="BY3038" s="370" t="str">
        <f>IF(BX3038=0,"",
IF(SUM($BX$3011:BX3038)=1,BZ3038,
IF($BX$3131&gt;SUM($BX$3011:BX3038),_xlfn.CONCAT(", ",BZ3038),
IF($BX$3131=SUM($BX$3011:BX3038),_xlfn.CONCAT(" y ",BZ3038)))))</f>
        <v/>
      </c>
      <c r="BZ3038" s="156" t="s">
        <v>5122</v>
      </c>
      <c r="CA3038" s="467">
        <f t="shared" si="1136"/>
        <v>0</v>
      </c>
      <c r="CB3038" s="402">
        <f t="shared" si="1137"/>
        <v>1</v>
      </c>
      <c r="CC3038" s="370" t="str">
        <f>IF(CB3038=0,"",
IF(SUM($CB$3011:CB3038)=1,CD3038,
IF($CB$3131&gt;SUM($CB$3011:CB3038),_xlfn.CONCAT(", ",CD3038),
IF($CB$3131=SUM($CB$3011:CB3038),_xlfn.CONCAT(" y ",CD3038)))))</f>
        <v>, 28</v>
      </c>
      <c r="CD3038" s="156" t="s">
        <v>5122</v>
      </c>
    </row>
    <row r="3039" spans="1:82" ht="15" customHeight="1">
      <c r="A3039" s="57"/>
      <c r="B3039" s="26"/>
      <c r="C3039" s="665" t="s">
        <v>5045</v>
      </c>
      <c r="D3039" s="967" t="str">
        <f t="shared" si="1091"/>
        <v>INSTITUTO TECNOLOGICO SUPERIOR DE PANUCO</v>
      </c>
      <c r="E3039" s="967"/>
      <c r="F3039" s="967"/>
      <c r="G3039" s="719"/>
      <c r="H3039" s="719"/>
      <c r="I3039" s="719"/>
      <c r="J3039" s="719"/>
      <c r="K3039" s="614"/>
      <c r="L3039" s="614"/>
      <c r="M3039" s="614"/>
      <c r="N3039" s="614"/>
      <c r="O3039" s="614"/>
      <c r="P3039" s="614"/>
      <c r="Q3039" s="614"/>
      <c r="R3039" s="614"/>
      <c r="S3039" s="614"/>
      <c r="T3039" s="614"/>
      <c r="U3039" s="614"/>
      <c r="V3039" s="614"/>
      <c r="W3039" s="614"/>
      <c r="X3039" s="614"/>
      <c r="Y3039" s="614"/>
      <c r="Z3039" s="614"/>
      <c r="AA3039" s="614"/>
      <c r="AB3039" s="614"/>
      <c r="AC3039" s="614"/>
      <c r="AD3039" s="614"/>
      <c r="AE3039" s="164"/>
      <c r="AF3039" s="164"/>
      <c r="AG3039" s="199">
        <f t="shared" si="1092"/>
        <v>1</v>
      </c>
      <c r="AH3039" s="298">
        <f t="shared" si="1093"/>
        <v>0</v>
      </c>
      <c r="AI3039" s="293">
        <f t="shared" si="1094"/>
        <v>0</v>
      </c>
      <c r="AJ3039" s="294">
        <f t="shared" si="1095"/>
        <v>0</v>
      </c>
      <c r="AK3039" s="295">
        <f t="shared" si="1096"/>
        <v>0</v>
      </c>
      <c r="AL3039" s="296">
        <f t="shared" si="1097"/>
        <v>0</v>
      </c>
      <c r="AM3039" s="293">
        <f t="shared" si="1098"/>
        <v>0</v>
      </c>
      <c r="AN3039" s="294">
        <f t="shared" si="1099"/>
        <v>0</v>
      </c>
      <c r="AO3039" s="295">
        <f t="shared" si="1100"/>
        <v>0</v>
      </c>
      <c r="AP3039" s="296">
        <f t="shared" si="1101"/>
        <v>0</v>
      </c>
      <c r="AQ3039" s="293">
        <f t="shared" si="1102"/>
        <v>0</v>
      </c>
      <c r="AR3039" s="294">
        <f t="shared" si="1103"/>
        <v>0</v>
      </c>
      <c r="AS3039" s="295">
        <f t="shared" si="1104"/>
        <v>0</v>
      </c>
      <c r="AT3039" s="296">
        <f t="shared" si="1105"/>
        <v>0</v>
      </c>
      <c r="AU3039" s="293">
        <f t="shared" si="1106"/>
        <v>0</v>
      </c>
      <c r="AV3039" s="294">
        <f t="shared" si="1107"/>
        <v>0</v>
      </c>
      <c r="AW3039" s="295">
        <f t="shared" si="1108"/>
        <v>0</v>
      </c>
      <c r="AX3039" s="296">
        <f t="shared" si="1109"/>
        <v>0</v>
      </c>
      <c r="AY3039" s="293">
        <f t="shared" si="1110"/>
        <v>0</v>
      </c>
      <c r="AZ3039" s="294">
        <f t="shared" si="1111"/>
        <v>0</v>
      </c>
      <c r="BA3039" s="295">
        <f t="shared" si="1112"/>
        <v>0</v>
      </c>
      <c r="BB3039" s="296">
        <f t="shared" si="1113"/>
        <v>0</v>
      </c>
      <c r="BC3039" s="293">
        <f t="shared" si="1114"/>
        <v>0</v>
      </c>
      <c r="BD3039" s="294">
        <f t="shared" si="1115"/>
        <v>0</v>
      </c>
      <c r="BE3039" s="295">
        <f t="shared" si="1116"/>
        <v>0</v>
      </c>
      <c r="BF3039" s="296">
        <f t="shared" si="1117"/>
        <v>0</v>
      </c>
      <c r="BG3039" s="293">
        <f t="shared" si="1118"/>
        <v>0</v>
      </c>
      <c r="BH3039" s="294">
        <f t="shared" si="1119"/>
        <v>0</v>
      </c>
      <c r="BI3039" s="295">
        <f t="shared" si="1120"/>
        <v>0</v>
      </c>
      <c r="BJ3039" s="296">
        <f t="shared" si="1121"/>
        <v>0</v>
      </c>
      <c r="BK3039" s="293">
        <f t="shared" si="1122"/>
        <v>0</v>
      </c>
      <c r="BL3039" s="294">
        <f t="shared" si="1123"/>
        <v>0</v>
      </c>
      <c r="BM3039" s="295">
        <f t="shared" si="1124"/>
        <v>0</v>
      </c>
      <c r="BN3039" s="296">
        <f t="shared" si="1125"/>
        <v>0</v>
      </c>
      <c r="BO3039" s="293">
        <f t="shared" si="1126"/>
        <v>0</v>
      </c>
      <c r="BP3039" s="294">
        <f t="shared" si="1127"/>
        <v>0</v>
      </c>
      <c r="BQ3039" s="295">
        <f t="shared" si="1128"/>
        <v>0</v>
      </c>
      <c r="BR3039" s="296">
        <f t="shared" si="1129"/>
        <v>0</v>
      </c>
      <c r="BS3039" s="293">
        <f t="shared" si="1130"/>
        <v>0</v>
      </c>
      <c r="BT3039" s="294">
        <f t="shared" si="1131"/>
        <v>0</v>
      </c>
      <c r="BU3039" s="295">
        <f t="shared" si="1132"/>
        <v>0</v>
      </c>
      <c r="BV3039" s="296">
        <f t="shared" si="1133"/>
        <v>0</v>
      </c>
      <c r="BW3039" s="351">
        <f t="shared" si="1134"/>
        <v>0</v>
      </c>
      <c r="BX3039" s="402">
        <f t="shared" si="1135"/>
        <v>0</v>
      </c>
      <c r="BY3039" s="370" t="str">
        <f>IF(BX3039=0,"",
IF(SUM($BX$3011:BX3039)=1,BZ3039,
IF($BX$3131&gt;SUM($BX$3011:BX3039),_xlfn.CONCAT(", ",BZ3039),
IF($BX$3131=SUM($BX$3011:BX3039),_xlfn.CONCAT(" y ",BZ3039)))))</f>
        <v/>
      </c>
      <c r="BZ3039" s="156" t="s">
        <v>5123</v>
      </c>
      <c r="CA3039" s="467">
        <f t="shared" si="1136"/>
        <v>0</v>
      </c>
      <c r="CB3039" s="402">
        <f t="shared" si="1137"/>
        <v>1</v>
      </c>
      <c r="CC3039" s="370" t="str">
        <f>IF(CB3039=0,"",
IF(SUM($CB$3011:CB3039)=1,CD3039,
IF($CB$3131&gt;SUM($CB$3011:CB3039),_xlfn.CONCAT(", ",CD3039),
IF($CB$3131=SUM($CB$3011:CB3039),_xlfn.CONCAT(" y ",CD3039)))))</f>
        <v>, 29</v>
      </c>
      <c r="CD3039" s="156" t="s">
        <v>5123</v>
      </c>
    </row>
    <row r="3040" spans="1:82" ht="15" customHeight="1">
      <c r="A3040" s="57"/>
      <c r="B3040" s="26"/>
      <c r="C3040" s="665" t="s">
        <v>5046</v>
      </c>
      <c r="D3040" s="967" t="str">
        <f t="shared" si="1091"/>
        <v>INSTITUTO TECNOLOGICO SUPERIOR DE POZA RICA</v>
      </c>
      <c r="E3040" s="967"/>
      <c r="F3040" s="967"/>
      <c r="G3040" s="719"/>
      <c r="H3040" s="719"/>
      <c r="I3040" s="719"/>
      <c r="J3040" s="719"/>
      <c r="K3040" s="614"/>
      <c r="L3040" s="614"/>
      <c r="M3040" s="614"/>
      <c r="N3040" s="614"/>
      <c r="O3040" s="614"/>
      <c r="P3040" s="614"/>
      <c r="Q3040" s="614"/>
      <c r="R3040" s="614"/>
      <c r="S3040" s="614"/>
      <c r="T3040" s="614"/>
      <c r="U3040" s="614"/>
      <c r="V3040" s="614"/>
      <c r="W3040" s="614"/>
      <c r="X3040" s="614"/>
      <c r="Y3040" s="614"/>
      <c r="Z3040" s="614"/>
      <c r="AA3040" s="614"/>
      <c r="AB3040" s="614"/>
      <c r="AC3040" s="614"/>
      <c r="AD3040" s="614"/>
      <c r="AE3040" s="164"/>
      <c r="AF3040" s="164"/>
      <c r="AG3040" s="199">
        <f t="shared" si="1092"/>
        <v>1</v>
      </c>
      <c r="AH3040" s="298">
        <f t="shared" si="1093"/>
        <v>0</v>
      </c>
      <c r="AI3040" s="293">
        <f t="shared" si="1094"/>
        <v>0</v>
      </c>
      <c r="AJ3040" s="294">
        <f t="shared" si="1095"/>
        <v>0</v>
      </c>
      <c r="AK3040" s="295">
        <f t="shared" si="1096"/>
        <v>0</v>
      </c>
      <c r="AL3040" s="296">
        <f t="shared" si="1097"/>
        <v>0</v>
      </c>
      <c r="AM3040" s="293">
        <f t="shared" si="1098"/>
        <v>0</v>
      </c>
      <c r="AN3040" s="294">
        <f t="shared" si="1099"/>
        <v>0</v>
      </c>
      <c r="AO3040" s="295">
        <f t="shared" si="1100"/>
        <v>0</v>
      </c>
      <c r="AP3040" s="296">
        <f t="shared" si="1101"/>
        <v>0</v>
      </c>
      <c r="AQ3040" s="293">
        <f t="shared" si="1102"/>
        <v>0</v>
      </c>
      <c r="AR3040" s="294">
        <f t="shared" si="1103"/>
        <v>0</v>
      </c>
      <c r="AS3040" s="295">
        <f t="shared" si="1104"/>
        <v>0</v>
      </c>
      <c r="AT3040" s="296">
        <f t="shared" si="1105"/>
        <v>0</v>
      </c>
      <c r="AU3040" s="293">
        <f t="shared" si="1106"/>
        <v>0</v>
      </c>
      <c r="AV3040" s="294">
        <f t="shared" si="1107"/>
        <v>0</v>
      </c>
      <c r="AW3040" s="295">
        <f t="shared" si="1108"/>
        <v>0</v>
      </c>
      <c r="AX3040" s="296">
        <f t="shared" si="1109"/>
        <v>0</v>
      </c>
      <c r="AY3040" s="293">
        <f t="shared" si="1110"/>
        <v>0</v>
      </c>
      <c r="AZ3040" s="294">
        <f t="shared" si="1111"/>
        <v>0</v>
      </c>
      <c r="BA3040" s="295">
        <f t="shared" si="1112"/>
        <v>0</v>
      </c>
      <c r="BB3040" s="296">
        <f t="shared" si="1113"/>
        <v>0</v>
      </c>
      <c r="BC3040" s="293">
        <f t="shared" si="1114"/>
        <v>0</v>
      </c>
      <c r="BD3040" s="294">
        <f t="shared" si="1115"/>
        <v>0</v>
      </c>
      <c r="BE3040" s="295">
        <f t="shared" si="1116"/>
        <v>0</v>
      </c>
      <c r="BF3040" s="296">
        <f t="shared" si="1117"/>
        <v>0</v>
      </c>
      <c r="BG3040" s="293">
        <f t="shared" si="1118"/>
        <v>0</v>
      </c>
      <c r="BH3040" s="294">
        <f t="shared" si="1119"/>
        <v>0</v>
      </c>
      <c r="BI3040" s="295">
        <f t="shared" si="1120"/>
        <v>0</v>
      </c>
      <c r="BJ3040" s="296">
        <f t="shared" si="1121"/>
        <v>0</v>
      </c>
      <c r="BK3040" s="293">
        <f t="shared" si="1122"/>
        <v>0</v>
      </c>
      <c r="BL3040" s="294">
        <f t="shared" si="1123"/>
        <v>0</v>
      </c>
      <c r="BM3040" s="295">
        <f t="shared" si="1124"/>
        <v>0</v>
      </c>
      <c r="BN3040" s="296">
        <f t="shared" si="1125"/>
        <v>0</v>
      </c>
      <c r="BO3040" s="293">
        <f t="shared" si="1126"/>
        <v>0</v>
      </c>
      <c r="BP3040" s="294">
        <f t="shared" si="1127"/>
        <v>0</v>
      </c>
      <c r="BQ3040" s="295">
        <f t="shared" si="1128"/>
        <v>0</v>
      </c>
      <c r="BR3040" s="296">
        <f t="shared" si="1129"/>
        <v>0</v>
      </c>
      <c r="BS3040" s="293">
        <f t="shared" si="1130"/>
        <v>0</v>
      </c>
      <c r="BT3040" s="294">
        <f t="shared" si="1131"/>
        <v>0</v>
      </c>
      <c r="BU3040" s="295">
        <f t="shared" si="1132"/>
        <v>0</v>
      </c>
      <c r="BV3040" s="296">
        <f t="shared" si="1133"/>
        <v>0</v>
      </c>
      <c r="BW3040" s="351">
        <f t="shared" si="1134"/>
        <v>0</v>
      </c>
      <c r="BX3040" s="402">
        <f t="shared" si="1135"/>
        <v>0</v>
      </c>
      <c r="BY3040" s="370" t="str">
        <f>IF(BX3040=0,"",
IF(SUM($BX$3011:BX3040)=1,BZ3040,
IF($BX$3131&gt;SUM($BX$3011:BX3040),_xlfn.CONCAT(", ",BZ3040),
IF($BX$3131=SUM($BX$3011:BX3040),_xlfn.CONCAT(" y ",BZ3040)))))</f>
        <v/>
      </c>
      <c r="BZ3040" s="156" t="s">
        <v>5124</v>
      </c>
      <c r="CA3040" s="467">
        <f t="shared" si="1136"/>
        <v>0</v>
      </c>
      <c r="CB3040" s="402">
        <f t="shared" si="1137"/>
        <v>1</v>
      </c>
      <c r="CC3040" s="370" t="str">
        <f>IF(CB3040=0,"",
IF(SUM($CB$3011:CB3040)=1,CD3040,
IF($CB$3131&gt;SUM($CB$3011:CB3040),_xlfn.CONCAT(", ",CD3040),
IF($CB$3131=SUM($CB$3011:CB3040),_xlfn.CONCAT(" y ",CD3040)))))</f>
        <v>, 30</v>
      </c>
      <c r="CD3040" s="156" t="s">
        <v>5124</v>
      </c>
    </row>
    <row r="3041" spans="1:82" ht="15" customHeight="1">
      <c r="A3041" s="57"/>
      <c r="B3041" s="26"/>
      <c r="C3041" s="665" t="s">
        <v>5047</v>
      </c>
      <c r="D3041" s="967" t="str">
        <f t="shared" si="1091"/>
        <v>INSTITUTO TECNOLOGICO SUPERIOR DE XALAPA</v>
      </c>
      <c r="E3041" s="967"/>
      <c r="F3041" s="967"/>
      <c r="G3041" s="719"/>
      <c r="H3041" s="719"/>
      <c r="I3041" s="719"/>
      <c r="J3041" s="719"/>
      <c r="K3041" s="614"/>
      <c r="L3041" s="614"/>
      <c r="M3041" s="614"/>
      <c r="N3041" s="614"/>
      <c r="O3041" s="614"/>
      <c r="P3041" s="614"/>
      <c r="Q3041" s="614"/>
      <c r="R3041" s="614"/>
      <c r="S3041" s="614"/>
      <c r="T3041" s="614"/>
      <c r="U3041" s="614"/>
      <c r="V3041" s="614"/>
      <c r="W3041" s="614"/>
      <c r="X3041" s="614"/>
      <c r="Y3041" s="614"/>
      <c r="Z3041" s="614"/>
      <c r="AA3041" s="614"/>
      <c r="AB3041" s="614"/>
      <c r="AC3041" s="614"/>
      <c r="AD3041" s="614"/>
      <c r="AE3041" s="164"/>
      <c r="AF3041" s="164"/>
      <c r="AG3041" s="199">
        <f t="shared" si="1092"/>
        <v>1</v>
      </c>
      <c r="AH3041" s="298">
        <f t="shared" si="1093"/>
        <v>0</v>
      </c>
      <c r="AI3041" s="293">
        <f t="shared" si="1094"/>
        <v>0</v>
      </c>
      <c r="AJ3041" s="294">
        <f t="shared" si="1095"/>
        <v>0</v>
      </c>
      <c r="AK3041" s="295">
        <f t="shared" si="1096"/>
        <v>0</v>
      </c>
      <c r="AL3041" s="296">
        <f t="shared" si="1097"/>
        <v>0</v>
      </c>
      <c r="AM3041" s="293">
        <f t="shared" si="1098"/>
        <v>0</v>
      </c>
      <c r="AN3041" s="294">
        <f t="shared" si="1099"/>
        <v>0</v>
      </c>
      <c r="AO3041" s="295">
        <f t="shared" si="1100"/>
        <v>0</v>
      </c>
      <c r="AP3041" s="296">
        <f t="shared" si="1101"/>
        <v>0</v>
      </c>
      <c r="AQ3041" s="293">
        <f t="shared" si="1102"/>
        <v>0</v>
      </c>
      <c r="AR3041" s="294">
        <f t="shared" si="1103"/>
        <v>0</v>
      </c>
      <c r="AS3041" s="295">
        <f t="shared" si="1104"/>
        <v>0</v>
      </c>
      <c r="AT3041" s="296">
        <f t="shared" si="1105"/>
        <v>0</v>
      </c>
      <c r="AU3041" s="293">
        <f t="shared" si="1106"/>
        <v>0</v>
      </c>
      <c r="AV3041" s="294">
        <f t="shared" si="1107"/>
        <v>0</v>
      </c>
      <c r="AW3041" s="295">
        <f t="shared" si="1108"/>
        <v>0</v>
      </c>
      <c r="AX3041" s="296">
        <f t="shared" si="1109"/>
        <v>0</v>
      </c>
      <c r="AY3041" s="293">
        <f t="shared" si="1110"/>
        <v>0</v>
      </c>
      <c r="AZ3041" s="294">
        <f t="shared" si="1111"/>
        <v>0</v>
      </c>
      <c r="BA3041" s="295">
        <f t="shared" si="1112"/>
        <v>0</v>
      </c>
      <c r="BB3041" s="296">
        <f t="shared" si="1113"/>
        <v>0</v>
      </c>
      <c r="BC3041" s="293">
        <f t="shared" si="1114"/>
        <v>0</v>
      </c>
      <c r="BD3041" s="294">
        <f t="shared" si="1115"/>
        <v>0</v>
      </c>
      <c r="BE3041" s="295">
        <f t="shared" si="1116"/>
        <v>0</v>
      </c>
      <c r="BF3041" s="296">
        <f t="shared" si="1117"/>
        <v>0</v>
      </c>
      <c r="BG3041" s="293">
        <f t="shared" si="1118"/>
        <v>0</v>
      </c>
      <c r="BH3041" s="294">
        <f t="shared" si="1119"/>
        <v>0</v>
      </c>
      <c r="BI3041" s="295">
        <f t="shared" si="1120"/>
        <v>0</v>
      </c>
      <c r="BJ3041" s="296">
        <f t="shared" si="1121"/>
        <v>0</v>
      </c>
      <c r="BK3041" s="293">
        <f t="shared" si="1122"/>
        <v>0</v>
      </c>
      <c r="BL3041" s="294">
        <f t="shared" si="1123"/>
        <v>0</v>
      </c>
      <c r="BM3041" s="295">
        <f t="shared" si="1124"/>
        <v>0</v>
      </c>
      <c r="BN3041" s="296">
        <f t="shared" si="1125"/>
        <v>0</v>
      </c>
      <c r="BO3041" s="293">
        <f t="shared" si="1126"/>
        <v>0</v>
      </c>
      <c r="BP3041" s="294">
        <f t="shared" si="1127"/>
        <v>0</v>
      </c>
      <c r="BQ3041" s="295">
        <f t="shared" si="1128"/>
        <v>0</v>
      </c>
      <c r="BR3041" s="296">
        <f t="shared" si="1129"/>
        <v>0</v>
      </c>
      <c r="BS3041" s="293">
        <f t="shared" si="1130"/>
        <v>0</v>
      </c>
      <c r="BT3041" s="294">
        <f t="shared" si="1131"/>
        <v>0</v>
      </c>
      <c r="BU3041" s="295">
        <f t="shared" si="1132"/>
        <v>0</v>
      </c>
      <c r="BV3041" s="296">
        <f t="shared" si="1133"/>
        <v>0</v>
      </c>
      <c r="BW3041" s="351">
        <f t="shared" si="1134"/>
        <v>0</v>
      </c>
      <c r="BX3041" s="402">
        <f t="shared" si="1135"/>
        <v>0</v>
      </c>
      <c r="BY3041" s="370" t="str">
        <f>IF(BX3041=0,"",
IF(SUM($BX$3011:BX3041)=1,BZ3041,
IF($BX$3131&gt;SUM($BX$3011:BX3041),_xlfn.CONCAT(", ",BZ3041),
IF($BX$3131=SUM($BX$3011:BX3041),_xlfn.CONCAT(" y ",BZ3041)))))</f>
        <v/>
      </c>
      <c r="BZ3041" s="156" t="s">
        <v>5125</v>
      </c>
      <c r="CA3041" s="467">
        <f t="shared" si="1136"/>
        <v>0</v>
      </c>
      <c r="CB3041" s="402">
        <f t="shared" si="1137"/>
        <v>1</v>
      </c>
      <c r="CC3041" s="370" t="str">
        <f>IF(CB3041=0,"",
IF(SUM($CB$3011:CB3041)=1,CD3041,
IF($CB$3131&gt;SUM($CB$3011:CB3041),_xlfn.CONCAT(", ",CD3041),
IF($CB$3131=SUM($CB$3011:CB3041),_xlfn.CONCAT(" y ",CD3041)))))</f>
        <v>, 31</v>
      </c>
      <c r="CD3041" s="156" t="s">
        <v>5125</v>
      </c>
    </row>
    <row r="3042" spans="1:82" ht="15" customHeight="1">
      <c r="A3042" s="57"/>
      <c r="B3042" s="26"/>
      <c r="C3042" s="665" t="s">
        <v>5048</v>
      </c>
      <c r="D3042" s="967" t="str">
        <f t="shared" si="1091"/>
        <v>INSTITUTO TECNOLOGICO SUPERIOR DE COATZACOALCOS</v>
      </c>
      <c r="E3042" s="967"/>
      <c r="F3042" s="967"/>
      <c r="G3042" s="719"/>
      <c r="H3042" s="719"/>
      <c r="I3042" s="719"/>
      <c r="J3042" s="719"/>
      <c r="K3042" s="614"/>
      <c r="L3042" s="614"/>
      <c r="M3042" s="614"/>
      <c r="N3042" s="614"/>
      <c r="O3042" s="614"/>
      <c r="P3042" s="614"/>
      <c r="Q3042" s="614"/>
      <c r="R3042" s="614"/>
      <c r="S3042" s="614"/>
      <c r="T3042" s="614"/>
      <c r="U3042" s="614"/>
      <c r="V3042" s="614"/>
      <c r="W3042" s="614"/>
      <c r="X3042" s="614"/>
      <c r="Y3042" s="614"/>
      <c r="Z3042" s="614"/>
      <c r="AA3042" s="614"/>
      <c r="AB3042" s="614"/>
      <c r="AC3042" s="614"/>
      <c r="AD3042" s="614"/>
      <c r="AE3042" s="164"/>
      <c r="AF3042" s="164"/>
      <c r="AG3042" s="199">
        <f t="shared" si="1092"/>
        <v>1</v>
      </c>
      <c r="AH3042" s="298">
        <f t="shared" si="1093"/>
        <v>0</v>
      </c>
      <c r="AI3042" s="293">
        <f t="shared" si="1094"/>
        <v>0</v>
      </c>
      <c r="AJ3042" s="294">
        <f t="shared" si="1095"/>
        <v>0</v>
      </c>
      <c r="AK3042" s="295">
        <f t="shared" si="1096"/>
        <v>0</v>
      </c>
      <c r="AL3042" s="296">
        <f t="shared" si="1097"/>
        <v>0</v>
      </c>
      <c r="AM3042" s="293">
        <f t="shared" si="1098"/>
        <v>0</v>
      </c>
      <c r="AN3042" s="294">
        <f t="shared" si="1099"/>
        <v>0</v>
      </c>
      <c r="AO3042" s="295">
        <f t="shared" si="1100"/>
        <v>0</v>
      </c>
      <c r="AP3042" s="296">
        <f t="shared" si="1101"/>
        <v>0</v>
      </c>
      <c r="AQ3042" s="293">
        <f t="shared" si="1102"/>
        <v>0</v>
      </c>
      <c r="AR3042" s="294">
        <f t="shared" si="1103"/>
        <v>0</v>
      </c>
      <c r="AS3042" s="295">
        <f t="shared" si="1104"/>
        <v>0</v>
      </c>
      <c r="AT3042" s="296">
        <f t="shared" si="1105"/>
        <v>0</v>
      </c>
      <c r="AU3042" s="293">
        <f t="shared" si="1106"/>
        <v>0</v>
      </c>
      <c r="AV3042" s="294">
        <f t="shared" si="1107"/>
        <v>0</v>
      </c>
      <c r="AW3042" s="295">
        <f t="shared" si="1108"/>
        <v>0</v>
      </c>
      <c r="AX3042" s="296">
        <f t="shared" si="1109"/>
        <v>0</v>
      </c>
      <c r="AY3042" s="293">
        <f t="shared" si="1110"/>
        <v>0</v>
      </c>
      <c r="AZ3042" s="294">
        <f t="shared" si="1111"/>
        <v>0</v>
      </c>
      <c r="BA3042" s="295">
        <f t="shared" si="1112"/>
        <v>0</v>
      </c>
      <c r="BB3042" s="296">
        <f t="shared" si="1113"/>
        <v>0</v>
      </c>
      <c r="BC3042" s="293">
        <f t="shared" si="1114"/>
        <v>0</v>
      </c>
      <c r="BD3042" s="294">
        <f t="shared" si="1115"/>
        <v>0</v>
      </c>
      <c r="BE3042" s="295">
        <f t="shared" si="1116"/>
        <v>0</v>
      </c>
      <c r="BF3042" s="296">
        <f t="shared" si="1117"/>
        <v>0</v>
      </c>
      <c r="BG3042" s="293">
        <f t="shared" si="1118"/>
        <v>0</v>
      </c>
      <c r="BH3042" s="294">
        <f t="shared" si="1119"/>
        <v>0</v>
      </c>
      <c r="BI3042" s="295">
        <f t="shared" si="1120"/>
        <v>0</v>
      </c>
      <c r="BJ3042" s="296">
        <f t="shared" si="1121"/>
        <v>0</v>
      </c>
      <c r="BK3042" s="293">
        <f t="shared" si="1122"/>
        <v>0</v>
      </c>
      <c r="BL3042" s="294">
        <f t="shared" si="1123"/>
        <v>0</v>
      </c>
      <c r="BM3042" s="295">
        <f t="shared" si="1124"/>
        <v>0</v>
      </c>
      <c r="BN3042" s="296">
        <f t="shared" si="1125"/>
        <v>0</v>
      </c>
      <c r="BO3042" s="293">
        <f t="shared" si="1126"/>
        <v>0</v>
      </c>
      <c r="BP3042" s="294">
        <f t="shared" si="1127"/>
        <v>0</v>
      </c>
      <c r="BQ3042" s="295">
        <f t="shared" si="1128"/>
        <v>0</v>
      </c>
      <c r="BR3042" s="296">
        <f t="shared" si="1129"/>
        <v>0</v>
      </c>
      <c r="BS3042" s="293">
        <f t="shared" si="1130"/>
        <v>0</v>
      </c>
      <c r="BT3042" s="294">
        <f t="shared" si="1131"/>
        <v>0</v>
      </c>
      <c r="BU3042" s="295">
        <f t="shared" si="1132"/>
        <v>0</v>
      </c>
      <c r="BV3042" s="296">
        <f t="shared" si="1133"/>
        <v>0</v>
      </c>
      <c r="BW3042" s="351">
        <f t="shared" si="1134"/>
        <v>0</v>
      </c>
      <c r="BX3042" s="402">
        <f t="shared" si="1135"/>
        <v>0</v>
      </c>
      <c r="BY3042" s="370" t="str">
        <f>IF(BX3042=0,"",
IF(SUM($BX$3011:BX3042)=1,BZ3042,
IF($BX$3131&gt;SUM($BX$3011:BX3042),_xlfn.CONCAT(", ",BZ3042),
IF($BX$3131=SUM($BX$3011:BX3042),_xlfn.CONCAT(" y ",BZ3042)))))</f>
        <v/>
      </c>
      <c r="BZ3042" s="156" t="s">
        <v>5126</v>
      </c>
      <c r="CA3042" s="467">
        <f t="shared" si="1136"/>
        <v>0</v>
      </c>
      <c r="CB3042" s="402">
        <f t="shared" si="1137"/>
        <v>1</v>
      </c>
      <c r="CC3042" s="370" t="str">
        <f>IF(CB3042=0,"",
IF(SUM($CB$3011:CB3042)=1,CD3042,
IF($CB$3131&gt;SUM($CB$3011:CB3042),_xlfn.CONCAT(", ",CD3042),
IF($CB$3131=SUM($CB$3011:CB3042),_xlfn.CONCAT(" y ",CD3042)))))</f>
        <v>, 32</v>
      </c>
      <c r="CD3042" s="156" t="s">
        <v>5126</v>
      </c>
    </row>
    <row r="3043" spans="1:82" ht="15" customHeight="1">
      <c r="A3043" s="57"/>
      <c r="B3043" s="26"/>
      <c r="C3043" s="665" t="s">
        <v>5049</v>
      </c>
      <c r="D3043" s="967" t="str">
        <f t="shared" si="1091"/>
        <v>INSTITUTO TECNOLOGICO SUPERIOR DE TIERRA BLANCA</v>
      </c>
      <c r="E3043" s="967"/>
      <c r="F3043" s="967"/>
      <c r="G3043" s="719"/>
      <c r="H3043" s="719"/>
      <c r="I3043" s="719"/>
      <c r="J3043" s="719"/>
      <c r="K3043" s="614"/>
      <c r="L3043" s="614"/>
      <c r="M3043" s="614"/>
      <c r="N3043" s="614"/>
      <c r="O3043" s="614"/>
      <c r="P3043" s="614"/>
      <c r="Q3043" s="614"/>
      <c r="R3043" s="614"/>
      <c r="S3043" s="614"/>
      <c r="T3043" s="614"/>
      <c r="U3043" s="614"/>
      <c r="V3043" s="614"/>
      <c r="W3043" s="614"/>
      <c r="X3043" s="614"/>
      <c r="Y3043" s="614"/>
      <c r="Z3043" s="614"/>
      <c r="AA3043" s="614"/>
      <c r="AB3043" s="614"/>
      <c r="AC3043" s="614"/>
      <c r="AD3043" s="614"/>
      <c r="AE3043" s="164"/>
      <c r="AF3043" s="164"/>
      <c r="AG3043" s="199">
        <f t="shared" si="1092"/>
        <v>1</v>
      </c>
      <c r="AH3043" s="298">
        <f t="shared" si="1093"/>
        <v>0</v>
      </c>
      <c r="AI3043" s="293">
        <f t="shared" si="1094"/>
        <v>0</v>
      </c>
      <c r="AJ3043" s="294">
        <f t="shared" si="1095"/>
        <v>0</v>
      </c>
      <c r="AK3043" s="295">
        <f t="shared" si="1096"/>
        <v>0</v>
      </c>
      <c r="AL3043" s="296">
        <f t="shared" si="1097"/>
        <v>0</v>
      </c>
      <c r="AM3043" s="293">
        <f t="shared" si="1098"/>
        <v>0</v>
      </c>
      <c r="AN3043" s="294">
        <f t="shared" si="1099"/>
        <v>0</v>
      </c>
      <c r="AO3043" s="295">
        <f t="shared" si="1100"/>
        <v>0</v>
      </c>
      <c r="AP3043" s="296">
        <f t="shared" si="1101"/>
        <v>0</v>
      </c>
      <c r="AQ3043" s="293">
        <f t="shared" si="1102"/>
        <v>0</v>
      </c>
      <c r="AR3043" s="294">
        <f t="shared" si="1103"/>
        <v>0</v>
      </c>
      <c r="AS3043" s="295">
        <f t="shared" si="1104"/>
        <v>0</v>
      </c>
      <c r="AT3043" s="296">
        <f t="shared" si="1105"/>
        <v>0</v>
      </c>
      <c r="AU3043" s="293">
        <f t="shared" si="1106"/>
        <v>0</v>
      </c>
      <c r="AV3043" s="294">
        <f t="shared" si="1107"/>
        <v>0</v>
      </c>
      <c r="AW3043" s="295">
        <f t="shared" si="1108"/>
        <v>0</v>
      </c>
      <c r="AX3043" s="296">
        <f t="shared" si="1109"/>
        <v>0</v>
      </c>
      <c r="AY3043" s="293">
        <f t="shared" si="1110"/>
        <v>0</v>
      </c>
      <c r="AZ3043" s="294">
        <f t="shared" si="1111"/>
        <v>0</v>
      </c>
      <c r="BA3043" s="295">
        <f t="shared" si="1112"/>
        <v>0</v>
      </c>
      <c r="BB3043" s="296">
        <f t="shared" si="1113"/>
        <v>0</v>
      </c>
      <c r="BC3043" s="293">
        <f t="shared" si="1114"/>
        <v>0</v>
      </c>
      <c r="BD3043" s="294">
        <f t="shared" si="1115"/>
        <v>0</v>
      </c>
      <c r="BE3043" s="295">
        <f t="shared" si="1116"/>
        <v>0</v>
      </c>
      <c r="BF3043" s="296">
        <f t="shared" si="1117"/>
        <v>0</v>
      </c>
      <c r="BG3043" s="293">
        <f t="shared" si="1118"/>
        <v>0</v>
      </c>
      <c r="BH3043" s="294">
        <f t="shared" si="1119"/>
        <v>0</v>
      </c>
      <c r="BI3043" s="295">
        <f t="shared" si="1120"/>
        <v>0</v>
      </c>
      <c r="BJ3043" s="296">
        <f t="shared" si="1121"/>
        <v>0</v>
      </c>
      <c r="BK3043" s="293">
        <f t="shared" si="1122"/>
        <v>0</v>
      </c>
      <c r="BL3043" s="294">
        <f t="shared" si="1123"/>
        <v>0</v>
      </c>
      <c r="BM3043" s="295">
        <f t="shared" si="1124"/>
        <v>0</v>
      </c>
      <c r="BN3043" s="296">
        <f t="shared" si="1125"/>
        <v>0</v>
      </c>
      <c r="BO3043" s="293">
        <f t="shared" si="1126"/>
        <v>0</v>
      </c>
      <c r="BP3043" s="294">
        <f t="shared" si="1127"/>
        <v>0</v>
      </c>
      <c r="BQ3043" s="295">
        <f t="shared" si="1128"/>
        <v>0</v>
      </c>
      <c r="BR3043" s="296">
        <f t="shared" si="1129"/>
        <v>0</v>
      </c>
      <c r="BS3043" s="293">
        <f t="shared" si="1130"/>
        <v>0</v>
      </c>
      <c r="BT3043" s="294">
        <f t="shared" si="1131"/>
        <v>0</v>
      </c>
      <c r="BU3043" s="295">
        <f t="shared" si="1132"/>
        <v>0</v>
      </c>
      <c r="BV3043" s="296">
        <f t="shared" si="1133"/>
        <v>0</v>
      </c>
      <c r="BW3043" s="351">
        <f t="shared" si="1134"/>
        <v>0</v>
      </c>
      <c r="BX3043" s="402">
        <f t="shared" si="1135"/>
        <v>0</v>
      </c>
      <c r="BY3043" s="370" t="str">
        <f>IF(BX3043=0,"",
IF(SUM($BX$3011:BX3043)=1,BZ3043,
IF($BX$3131&gt;SUM($BX$3011:BX3043),_xlfn.CONCAT(", ",BZ3043),
IF($BX$3131=SUM($BX$3011:BX3043),_xlfn.CONCAT(" y ",BZ3043)))))</f>
        <v/>
      </c>
      <c r="BZ3043" s="156" t="s">
        <v>5127</v>
      </c>
      <c r="CA3043" s="467">
        <f t="shared" si="1136"/>
        <v>0</v>
      </c>
      <c r="CB3043" s="402">
        <f t="shared" si="1137"/>
        <v>1</v>
      </c>
      <c r="CC3043" s="370" t="str">
        <f>IF(CB3043=0,"",
IF(SUM($CB$3011:CB3043)=1,CD3043,
IF($CB$3131&gt;SUM($CB$3011:CB3043),_xlfn.CONCAT(", ",CD3043),
IF($CB$3131=SUM($CB$3011:CB3043),_xlfn.CONCAT(" y ",CD3043)))))</f>
        <v>, 33</v>
      </c>
      <c r="CD3043" s="156" t="s">
        <v>5127</v>
      </c>
    </row>
    <row r="3044" spans="1:82" ht="15" customHeight="1">
      <c r="A3044" s="57"/>
      <c r="B3044" s="26"/>
      <c r="C3044" s="665" t="s">
        <v>5050</v>
      </c>
      <c r="D3044" s="967" t="str">
        <f t="shared" si="1091"/>
        <v>INSTITUTO TECNOLOGICO SUPERIOR DE ALAMO</v>
      </c>
      <c r="E3044" s="967"/>
      <c r="F3044" s="967"/>
      <c r="G3044" s="719"/>
      <c r="H3044" s="719"/>
      <c r="I3044" s="719"/>
      <c r="J3044" s="719"/>
      <c r="K3044" s="614"/>
      <c r="L3044" s="614"/>
      <c r="M3044" s="614"/>
      <c r="N3044" s="614"/>
      <c r="O3044" s="614"/>
      <c r="P3044" s="614"/>
      <c r="Q3044" s="614"/>
      <c r="R3044" s="614"/>
      <c r="S3044" s="614"/>
      <c r="T3044" s="614"/>
      <c r="U3044" s="614"/>
      <c r="V3044" s="614"/>
      <c r="W3044" s="614"/>
      <c r="X3044" s="614"/>
      <c r="Y3044" s="614"/>
      <c r="Z3044" s="614"/>
      <c r="AA3044" s="614"/>
      <c r="AB3044" s="614"/>
      <c r="AC3044" s="614"/>
      <c r="AD3044" s="614"/>
      <c r="AE3044" s="164"/>
      <c r="AF3044" s="164"/>
      <c r="AG3044" s="199">
        <f t="shared" si="1092"/>
        <v>1</v>
      </c>
      <c r="AH3044" s="298">
        <f t="shared" si="1093"/>
        <v>0</v>
      </c>
      <c r="AI3044" s="293">
        <f t="shared" si="1094"/>
        <v>0</v>
      </c>
      <c r="AJ3044" s="294">
        <f t="shared" si="1095"/>
        <v>0</v>
      </c>
      <c r="AK3044" s="295">
        <f t="shared" si="1096"/>
        <v>0</v>
      </c>
      <c r="AL3044" s="296">
        <f t="shared" si="1097"/>
        <v>0</v>
      </c>
      <c r="AM3044" s="293">
        <f t="shared" si="1098"/>
        <v>0</v>
      </c>
      <c r="AN3044" s="294">
        <f t="shared" si="1099"/>
        <v>0</v>
      </c>
      <c r="AO3044" s="295">
        <f t="shared" si="1100"/>
        <v>0</v>
      </c>
      <c r="AP3044" s="296">
        <f t="shared" si="1101"/>
        <v>0</v>
      </c>
      <c r="AQ3044" s="293">
        <f t="shared" si="1102"/>
        <v>0</v>
      </c>
      <c r="AR3044" s="294">
        <f t="shared" si="1103"/>
        <v>0</v>
      </c>
      <c r="AS3044" s="295">
        <f t="shared" si="1104"/>
        <v>0</v>
      </c>
      <c r="AT3044" s="296">
        <f t="shared" si="1105"/>
        <v>0</v>
      </c>
      <c r="AU3044" s="293">
        <f t="shared" si="1106"/>
        <v>0</v>
      </c>
      <c r="AV3044" s="294">
        <f t="shared" si="1107"/>
        <v>0</v>
      </c>
      <c r="AW3044" s="295">
        <f t="shared" si="1108"/>
        <v>0</v>
      </c>
      <c r="AX3044" s="296">
        <f t="shared" si="1109"/>
        <v>0</v>
      </c>
      <c r="AY3044" s="293">
        <f t="shared" si="1110"/>
        <v>0</v>
      </c>
      <c r="AZ3044" s="294">
        <f t="shared" si="1111"/>
        <v>0</v>
      </c>
      <c r="BA3044" s="295">
        <f t="shared" si="1112"/>
        <v>0</v>
      </c>
      <c r="BB3044" s="296">
        <f t="shared" si="1113"/>
        <v>0</v>
      </c>
      <c r="BC3044" s="293">
        <f t="shared" si="1114"/>
        <v>0</v>
      </c>
      <c r="BD3044" s="294">
        <f t="shared" si="1115"/>
        <v>0</v>
      </c>
      <c r="BE3044" s="295">
        <f t="shared" si="1116"/>
        <v>0</v>
      </c>
      <c r="BF3044" s="296">
        <f t="shared" si="1117"/>
        <v>0</v>
      </c>
      <c r="BG3044" s="293">
        <f t="shared" si="1118"/>
        <v>0</v>
      </c>
      <c r="BH3044" s="294">
        <f t="shared" si="1119"/>
        <v>0</v>
      </c>
      <c r="BI3044" s="295">
        <f t="shared" si="1120"/>
        <v>0</v>
      </c>
      <c r="BJ3044" s="296">
        <f t="shared" si="1121"/>
        <v>0</v>
      </c>
      <c r="BK3044" s="293">
        <f t="shared" si="1122"/>
        <v>0</v>
      </c>
      <c r="BL3044" s="294">
        <f t="shared" si="1123"/>
        <v>0</v>
      </c>
      <c r="BM3044" s="295">
        <f t="shared" si="1124"/>
        <v>0</v>
      </c>
      <c r="BN3044" s="296">
        <f t="shared" si="1125"/>
        <v>0</v>
      </c>
      <c r="BO3044" s="293">
        <f t="shared" si="1126"/>
        <v>0</v>
      </c>
      <c r="BP3044" s="294">
        <f t="shared" si="1127"/>
        <v>0</v>
      </c>
      <c r="BQ3044" s="295">
        <f t="shared" si="1128"/>
        <v>0</v>
      </c>
      <c r="BR3044" s="296">
        <f t="shared" si="1129"/>
        <v>0</v>
      </c>
      <c r="BS3044" s="293">
        <f t="shared" si="1130"/>
        <v>0</v>
      </c>
      <c r="BT3044" s="294">
        <f t="shared" si="1131"/>
        <v>0</v>
      </c>
      <c r="BU3044" s="295">
        <f t="shared" si="1132"/>
        <v>0</v>
      </c>
      <c r="BV3044" s="296">
        <f t="shared" si="1133"/>
        <v>0</v>
      </c>
      <c r="BW3044" s="351">
        <f t="shared" si="1134"/>
        <v>0</v>
      </c>
      <c r="BX3044" s="402">
        <f t="shared" si="1135"/>
        <v>0</v>
      </c>
      <c r="BY3044" s="370" t="str">
        <f>IF(BX3044=0,"",
IF(SUM($BX$3011:BX3044)=1,BZ3044,
IF($BX$3131&gt;SUM($BX$3011:BX3044),_xlfn.CONCAT(", ",BZ3044),
IF($BX$3131=SUM($BX$3011:BX3044),_xlfn.CONCAT(" y ",BZ3044)))))</f>
        <v/>
      </c>
      <c r="BZ3044" s="156" t="s">
        <v>5128</v>
      </c>
      <c r="CA3044" s="467">
        <f t="shared" si="1136"/>
        <v>0</v>
      </c>
      <c r="CB3044" s="402">
        <f t="shared" si="1137"/>
        <v>1</v>
      </c>
      <c r="CC3044" s="370" t="str">
        <f>IF(CB3044=0,"",
IF(SUM($CB$3011:CB3044)=1,CD3044,
IF($CB$3131&gt;SUM($CB$3011:CB3044),_xlfn.CONCAT(", ",CD3044),
IF($CB$3131=SUM($CB$3011:CB3044),_xlfn.CONCAT(" y ",CD3044)))))</f>
        <v>, 34</v>
      </c>
      <c r="CD3044" s="156" t="s">
        <v>5128</v>
      </c>
    </row>
    <row r="3045" spans="1:82" ht="15" customHeight="1">
      <c r="A3045" s="57"/>
      <c r="B3045" s="26"/>
      <c r="C3045" s="665" t="s">
        <v>5051</v>
      </c>
      <c r="D3045" s="967" t="str">
        <f t="shared" si="1091"/>
        <v>INSTITUTO TECNOLOGICO SUPERIOR DE ACAYUCAN</v>
      </c>
      <c r="E3045" s="967"/>
      <c r="F3045" s="967"/>
      <c r="G3045" s="719"/>
      <c r="H3045" s="719"/>
      <c r="I3045" s="719"/>
      <c r="J3045" s="719"/>
      <c r="K3045" s="614"/>
      <c r="L3045" s="614"/>
      <c r="M3045" s="614"/>
      <c r="N3045" s="614"/>
      <c r="O3045" s="614"/>
      <c r="P3045" s="614"/>
      <c r="Q3045" s="614"/>
      <c r="R3045" s="614"/>
      <c r="S3045" s="614"/>
      <c r="T3045" s="614"/>
      <c r="U3045" s="614"/>
      <c r="V3045" s="614"/>
      <c r="W3045" s="614"/>
      <c r="X3045" s="614"/>
      <c r="Y3045" s="614"/>
      <c r="Z3045" s="614"/>
      <c r="AA3045" s="614"/>
      <c r="AB3045" s="614"/>
      <c r="AC3045" s="614"/>
      <c r="AD3045" s="614"/>
      <c r="AE3045" s="164"/>
      <c r="AF3045" s="164"/>
      <c r="AG3045" s="199">
        <f t="shared" si="1092"/>
        <v>1</v>
      </c>
      <c r="AH3045" s="298">
        <f t="shared" si="1093"/>
        <v>0</v>
      </c>
      <c r="AI3045" s="293">
        <f t="shared" si="1094"/>
        <v>0</v>
      </c>
      <c r="AJ3045" s="294">
        <f t="shared" si="1095"/>
        <v>0</v>
      </c>
      <c r="AK3045" s="295">
        <f t="shared" si="1096"/>
        <v>0</v>
      </c>
      <c r="AL3045" s="296">
        <f t="shared" si="1097"/>
        <v>0</v>
      </c>
      <c r="AM3045" s="293">
        <f t="shared" si="1098"/>
        <v>0</v>
      </c>
      <c r="AN3045" s="294">
        <f t="shared" si="1099"/>
        <v>0</v>
      </c>
      <c r="AO3045" s="295">
        <f t="shared" si="1100"/>
        <v>0</v>
      </c>
      <c r="AP3045" s="296">
        <f t="shared" si="1101"/>
        <v>0</v>
      </c>
      <c r="AQ3045" s="293">
        <f t="shared" si="1102"/>
        <v>0</v>
      </c>
      <c r="AR3045" s="294">
        <f t="shared" si="1103"/>
        <v>0</v>
      </c>
      <c r="AS3045" s="295">
        <f t="shared" si="1104"/>
        <v>0</v>
      </c>
      <c r="AT3045" s="296">
        <f t="shared" si="1105"/>
        <v>0</v>
      </c>
      <c r="AU3045" s="293">
        <f t="shared" si="1106"/>
        <v>0</v>
      </c>
      <c r="AV3045" s="294">
        <f t="shared" si="1107"/>
        <v>0</v>
      </c>
      <c r="AW3045" s="295">
        <f t="shared" si="1108"/>
        <v>0</v>
      </c>
      <c r="AX3045" s="296">
        <f t="shared" si="1109"/>
        <v>0</v>
      </c>
      <c r="AY3045" s="293">
        <f t="shared" si="1110"/>
        <v>0</v>
      </c>
      <c r="AZ3045" s="294">
        <f t="shared" si="1111"/>
        <v>0</v>
      </c>
      <c r="BA3045" s="295">
        <f t="shared" si="1112"/>
        <v>0</v>
      </c>
      <c r="BB3045" s="296">
        <f t="shared" si="1113"/>
        <v>0</v>
      </c>
      <c r="BC3045" s="293">
        <f t="shared" si="1114"/>
        <v>0</v>
      </c>
      <c r="BD3045" s="294">
        <f t="shared" si="1115"/>
        <v>0</v>
      </c>
      <c r="BE3045" s="295">
        <f t="shared" si="1116"/>
        <v>0</v>
      </c>
      <c r="BF3045" s="296">
        <f t="shared" si="1117"/>
        <v>0</v>
      </c>
      <c r="BG3045" s="293">
        <f t="shared" si="1118"/>
        <v>0</v>
      </c>
      <c r="BH3045" s="294">
        <f t="shared" si="1119"/>
        <v>0</v>
      </c>
      <c r="BI3045" s="295">
        <f t="shared" si="1120"/>
        <v>0</v>
      </c>
      <c r="BJ3045" s="296">
        <f t="shared" si="1121"/>
        <v>0</v>
      </c>
      <c r="BK3045" s="293">
        <f t="shared" si="1122"/>
        <v>0</v>
      </c>
      <c r="BL3045" s="294">
        <f t="shared" si="1123"/>
        <v>0</v>
      </c>
      <c r="BM3045" s="295">
        <f t="shared" si="1124"/>
        <v>0</v>
      </c>
      <c r="BN3045" s="296">
        <f t="shared" si="1125"/>
        <v>0</v>
      </c>
      <c r="BO3045" s="293">
        <f t="shared" si="1126"/>
        <v>0</v>
      </c>
      <c r="BP3045" s="294">
        <f t="shared" si="1127"/>
        <v>0</v>
      </c>
      <c r="BQ3045" s="295">
        <f t="shared" si="1128"/>
        <v>0</v>
      </c>
      <c r="BR3045" s="296">
        <f t="shared" si="1129"/>
        <v>0</v>
      </c>
      <c r="BS3045" s="293">
        <f t="shared" si="1130"/>
        <v>0</v>
      </c>
      <c r="BT3045" s="294">
        <f t="shared" si="1131"/>
        <v>0</v>
      </c>
      <c r="BU3045" s="295">
        <f t="shared" si="1132"/>
        <v>0</v>
      </c>
      <c r="BV3045" s="296">
        <f t="shared" si="1133"/>
        <v>0</v>
      </c>
      <c r="BW3045" s="351">
        <f t="shared" si="1134"/>
        <v>0</v>
      </c>
      <c r="BX3045" s="402">
        <f t="shared" si="1135"/>
        <v>0</v>
      </c>
      <c r="BY3045" s="370" t="str">
        <f>IF(BX3045=0,"",
IF(SUM($BX$3011:BX3045)=1,BZ3045,
IF($BX$3131&gt;SUM($BX$3011:BX3045),_xlfn.CONCAT(", ",BZ3045),
IF($BX$3131=SUM($BX$3011:BX3045),_xlfn.CONCAT(" y ",BZ3045)))))</f>
        <v/>
      </c>
      <c r="BZ3045" s="156" t="s">
        <v>5129</v>
      </c>
      <c r="CA3045" s="467">
        <f t="shared" si="1136"/>
        <v>0</v>
      </c>
      <c r="CB3045" s="402">
        <f t="shared" si="1137"/>
        <v>1</v>
      </c>
      <c r="CC3045" s="370" t="str">
        <f>IF(CB3045=0,"",
IF(SUM($CB$3011:CB3045)=1,CD3045,
IF($CB$3131&gt;SUM($CB$3011:CB3045),_xlfn.CONCAT(", ",CD3045),
IF($CB$3131=SUM($CB$3011:CB3045),_xlfn.CONCAT(" y ",CD3045)))))</f>
        <v>, 35</v>
      </c>
      <c r="CD3045" s="156" t="s">
        <v>5129</v>
      </c>
    </row>
    <row r="3046" spans="1:82" ht="15" customHeight="1">
      <c r="A3046" s="57"/>
      <c r="B3046" s="26"/>
      <c r="C3046" s="665" t="s">
        <v>5130</v>
      </c>
      <c r="D3046" s="967" t="str">
        <f t="shared" si="1091"/>
        <v>INSTITUTO TECNOLOGICO SUPERIOR DE LAS CHOAPAS</v>
      </c>
      <c r="E3046" s="967"/>
      <c r="F3046" s="967"/>
      <c r="G3046" s="719"/>
      <c r="H3046" s="719"/>
      <c r="I3046" s="719"/>
      <c r="J3046" s="719"/>
      <c r="K3046" s="614"/>
      <c r="L3046" s="614"/>
      <c r="M3046" s="614"/>
      <c r="N3046" s="614"/>
      <c r="O3046" s="614"/>
      <c r="P3046" s="614"/>
      <c r="Q3046" s="614"/>
      <c r="R3046" s="614"/>
      <c r="S3046" s="614"/>
      <c r="T3046" s="614"/>
      <c r="U3046" s="614"/>
      <c r="V3046" s="614"/>
      <c r="W3046" s="614"/>
      <c r="X3046" s="614"/>
      <c r="Y3046" s="614"/>
      <c r="Z3046" s="614"/>
      <c r="AA3046" s="614"/>
      <c r="AB3046" s="614"/>
      <c r="AC3046" s="614"/>
      <c r="AD3046" s="614"/>
      <c r="AE3046" s="164"/>
      <c r="AF3046" s="164"/>
      <c r="AG3046" s="199">
        <f t="shared" si="1092"/>
        <v>1</v>
      </c>
      <c r="AH3046" s="298">
        <f t="shared" si="1093"/>
        <v>0</v>
      </c>
      <c r="AI3046" s="293">
        <f t="shared" si="1094"/>
        <v>0</v>
      </c>
      <c r="AJ3046" s="294">
        <f t="shared" si="1095"/>
        <v>0</v>
      </c>
      <c r="AK3046" s="295">
        <f t="shared" si="1096"/>
        <v>0</v>
      </c>
      <c r="AL3046" s="296">
        <f t="shared" si="1097"/>
        <v>0</v>
      </c>
      <c r="AM3046" s="293">
        <f t="shared" si="1098"/>
        <v>0</v>
      </c>
      <c r="AN3046" s="294">
        <f t="shared" si="1099"/>
        <v>0</v>
      </c>
      <c r="AO3046" s="295">
        <f t="shared" si="1100"/>
        <v>0</v>
      </c>
      <c r="AP3046" s="296">
        <f t="shared" si="1101"/>
        <v>0</v>
      </c>
      <c r="AQ3046" s="293">
        <f t="shared" si="1102"/>
        <v>0</v>
      </c>
      <c r="AR3046" s="294">
        <f t="shared" si="1103"/>
        <v>0</v>
      </c>
      <c r="AS3046" s="295">
        <f t="shared" si="1104"/>
        <v>0</v>
      </c>
      <c r="AT3046" s="296">
        <f t="shared" si="1105"/>
        <v>0</v>
      </c>
      <c r="AU3046" s="293">
        <f t="shared" si="1106"/>
        <v>0</v>
      </c>
      <c r="AV3046" s="294">
        <f t="shared" si="1107"/>
        <v>0</v>
      </c>
      <c r="AW3046" s="295">
        <f t="shared" si="1108"/>
        <v>0</v>
      </c>
      <c r="AX3046" s="296">
        <f t="shared" si="1109"/>
        <v>0</v>
      </c>
      <c r="AY3046" s="293">
        <f t="shared" si="1110"/>
        <v>0</v>
      </c>
      <c r="AZ3046" s="294">
        <f t="shared" si="1111"/>
        <v>0</v>
      </c>
      <c r="BA3046" s="295">
        <f t="shared" si="1112"/>
        <v>0</v>
      </c>
      <c r="BB3046" s="296">
        <f t="shared" si="1113"/>
        <v>0</v>
      </c>
      <c r="BC3046" s="293">
        <f t="shared" si="1114"/>
        <v>0</v>
      </c>
      <c r="BD3046" s="294">
        <f t="shared" si="1115"/>
        <v>0</v>
      </c>
      <c r="BE3046" s="295">
        <f t="shared" si="1116"/>
        <v>0</v>
      </c>
      <c r="BF3046" s="296">
        <f t="shared" si="1117"/>
        <v>0</v>
      </c>
      <c r="BG3046" s="293">
        <f t="shared" si="1118"/>
        <v>0</v>
      </c>
      <c r="BH3046" s="294">
        <f t="shared" si="1119"/>
        <v>0</v>
      </c>
      <c r="BI3046" s="295">
        <f t="shared" si="1120"/>
        <v>0</v>
      </c>
      <c r="BJ3046" s="296">
        <f t="shared" si="1121"/>
        <v>0</v>
      </c>
      <c r="BK3046" s="293">
        <f t="shared" si="1122"/>
        <v>0</v>
      </c>
      <c r="BL3046" s="294">
        <f t="shared" si="1123"/>
        <v>0</v>
      </c>
      <c r="BM3046" s="295">
        <f t="shared" si="1124"/>
        <v>0</v>
      </c>
      <c r="BN3046" s="296">
        <f t="shared" si="1125"/>
        <v>0</v>
      </c>
      <c r="BO3046" s="293">
        <f t="shared" si="1126"/>
        <v>0</v>
      </c>
      <c r="BP3046" s="294">
        <f t="shared" si="1127"/>
        <v>0</v>
      </c>
      <c r="BQ3046" s="295">
        <f t="shared" si="1128"/>
        <v>0</v>
      </c>
      <c r="BR3046" s="296">
        <f t="shared" si="1129"/>
        <v>0</v>
      </c>
      <c r="BS3046" s="293">
        <f t="shared" si="1130"/>
        <v>0</v>
      </c>
      <c r="BT3046" s="294">
        <f t="shared" si="1131"/>
        <v>0</v>
      </c>
      <c r="BU3046" s="295">
        <f t="shared" si="1132"/>
        <v>0</v>
      </c>
      <c r="BV3046" s="296">
        <f t="shared" si="1133"/>
        <v>0</v>
      </c>
      <c r="BW3046" s="351">
        <f t="shared" si="1134"/>
        <v>0</v>
      </c>
      <c r="BX3046" s="402">
        <f t="shared" si="1135"/>
        <v>0</v>
      </c>
      <c r="BY3046" s="370" t="str">
        <f>IF(BX3046=0,"",
IF(SUM($BX$3011:BX3046)=1,BZ3046,
IF($BX$3131&gt;SUM($BX$3011:BX3046),_xlfn.CONCAT(", ",BZ3046),
IF($BX$3131=SUM($BX$3011:BX3046),_xlfn.CONCAT(" y ",BZ3046)))))</f>
        <v/>
      </c>
      <c r="BZ3046" s="156" t="s">
        <v>5131</v>
      </c>
      <c r="CA3046" s="467">
        <f t="shared" si="1136"/>
        <v>0</v>
      </c>
      <c r="CB3046" s="402">
        <f t="shared" si="1137"/>
        <v>1</v>
      </c>
      <c r="CC3046" s="370" t="str">
        <f>IF(CB3046=0,"",
IF(SUM($CB$3011:CB3046)=1,CD3046,
IF($CB$3131&gt;SUM($CB$3011:CB3046),_xlfn.CONCAT(", ",CD3046),
IF($CB$3131=SUM($CB$3011:CB3046),_xlfn.CONCAT(" y ",CD3046)))))</f>
        <v>, 36</v>
      </c>
      <c r="CD3046" s="156" t="s">
        <v>5131</v>
      </c>
    </row>
    <row r="3047" spans="1:82" ht="15" customHeight="1">
      <c r="A3047" s="57"/>
      <c r="B3047" s="26"/>
      <c r="C3047" s="665" t="s">
        <v>5132</v>
      </c>
      <c r="D3047" s="967" t="str">
        <f t="shared" si="1091"/>
        <v>INSTITUTO TECNOLOGICO SUPERIOR DE HUATUSCO</v>
      </c>
      <c r="E3047" s="967"/>
      <c r="F3047" s="967"/>
      <c r="G3047" s="719"/>
      <c r="H3047" s="719"/>
      <c r="I3047" s="719"/>
      <c r="J3047" s="719"/>
      <c r="K3047" s="614"/>
      <c r="L3047" s="614"/>
      <c r="M3047" s="614"/>
      <c r="N3047" s="614"/>
      <c r="O3047" s="614"/>
      <c r="P3047" s="614"/>
      <c r="Q3047" s="614"/>
      <c r="R3047" s="614"/>
      <c r="S3047" s="614"/>
      <c r="T3047" s="614"/>
      <c r="U3047" s="614"/>
      <c r="V3047" s="614"/>
      <c r="W3047" s="614"/>
      <c r="X3047" s="614"/>
      <c r="Y3047" s="614"/>
      <c r="Z3047" s="614"/>
      <c r="AA3047" s="614"/>
      <c r="AB3047" s="614"/>
      <c r="AC3047" s="614"/>
      <c r="AD3047" s="614"/>
      <c r="AE3047" s="164"/>
      <c r="AF3047" s="164"/>
      <c r="AG3047" s="199">
        <f t="shared" si="1092"/>
        <v>1</v>
      </c>
      <c r="AH3047" s="298">
        <f t="shared" si="1093"/>
        <v>0</v>
      </c>
      <c r="AI3047" s="293">
        <f t="shared" si="1094"/>
        <v>0</v>
      </c>
      <c r="AJ3047" s="294">
        <f t="shared" si="1095"/>
        <v>0</v>
      </c>
      <c r="AK3047" s="295">
        <f t="shared" si="1096"/>
        <v>0</v>
      </c>
      <c r="AL3047" s="296">
        <f t="shared" si="1097"/>
        <v>0</v>
      </c>
      <c r="AM3047" s="293">
        <f t="shared" si="1098"/>
        <v>0</v>
      </c>
      <c r="AN3047" s="294">
        <f t="shared" si="1099"/>
        <v>0</v>
      </c>
      <c r="AO3047" s="295">
        <f t="shared" si="1100"/>
        <v>0</v>
      </c>
      <c r="AP3047" s="296">
        <f t="shared" si="1101"/>
        <v>0</v>
      </c>
      <c r="AQ3047" s="293">
        <f t="shared" si="1102"/>
        <v>0</v>
      </c>
      <c r="AR3047" s="294">
        <f t="shared" si="1103"/>
        <v>0</v>
      </c>
      <c r="AS3047" s="295">
        <f t="shared" si="1104"/>
        <v>0</v>
      </c>
      <c r="AT3047" s="296">
        <f t="shared" si="1105"/>
        <v>0</v>
      </c>
      <c r="AU3047" s="293">
        <f t="shared" si="1106"/>
        <v>0</v>
      </c>
      <c r="AV3047" s="294">
        <f t="shared" si="1107"/>
        <v>0</v>
      </c>
      <c r="AW3047" s="295">
        <f t="shared" si="1108"/>
        <v>0</v>
      </c>
      <c r="AX3047" s="296">
        <f t="shared" si="1109"/>
        <v>0</v>
      </c>
      <c r="AY3047" s="293">
        <f t="shared" si="1110"/>
        <v>0</v>
      </c>
      <c r="AZ3047" s="294">
        <f t="shared" si="1111"/>
        <v>0</v>
      </c>
      <c r="BA3047" s="295">
        <f t="shared" si="1112"/>
        <v>0</v>
      </c>
      <c r="BB3047" s="296">
        <f t="shared" si="1113"/>
        <v>0</v>
      </c>
      <c r="BC3047" s="293">
        <f t="shared" si="1114"/>
        <v>0</v>
      </c>
      <c r="BD3047" s="294">
        <f t="shared" si="1115"/>
        <v>0</v>
      </c>
      <c r="BE3047" s="295">
        <f t="shared" si="1116"/>
        <v>0</v>
      </c>
      <c r="BF3047" s="296">
        <f t="shared" si="1117"/>
        <v>0</v>
      </c>
      <c r="BG3047" s="293">
        <f t="shared" si="1118"/>
        <v>0</v>
      </c>
      <c r="BH3047" s="294">
        <f t="shared" si="1119"/>
        <v>0</v>
      </c>
      <c r="BI3047" s="295">
        <f t="shared" si="1120"/>
        <v>0</v>
      </c>
      <c r="BJ3047" s="296">
        <f t="shared" si="1121"/>
        <v>0</v>
      </c>
      <c r="BK3047" s="293">
        <f t="shared" si="1122"/>
        <v>0</v>
      </c>
      <c r="BL3047" s="294">
        <f t="shared" si="1123"/>
        <v>0</v>
      </c>
      <c r="BM3047" s="295">
        <f t="shared" si="1124"/>
        <v>0</v>
      </c>
      <c r="BN3047" s="296">
        <f t="shared" si="1125"/>
        <v>0</v>
      </c>
      <c r="BO3047" s="293">
        <f t="shared" si="1126"/>
        <v>0</v>
      </c>
      <c r="BP3047" s="294">
        <f t="shared" si="1127"/>
        <v>0</v>
      </c>
      <c r="BQ3047" s="295">
        <f t="shared" si="1128"/>
        <v>0</v>
      </c>
      <c r="BR3047" s="296">
        <f t="shared" si="1129"/>
        <v>0</v>
      </c>
      <c r="BS3047" s="293">
        <f t="shared" si="1130"/>
        <v>0</v>
      </c>
      <c r="BT3047" s="294">
        <f t="shared" si="1131"/>
        <v>0</v>
      </c>
      <c r="BU3047" s="295">
        <f t="shared" si="1132"/>
        <v>0</v>
      </c>
      <c r="BV3047" s="296">
        <f t="shared" si="1133"/>
        <v>0</v>
      </c>
      <c r="BW3047" s="351">
        <f t="shared" si="1134"/>
        <v>0</v>
      </c>
      <c r="BX3047" s="402">
        <f t="shared" si="1135"/>
        <v>0</v>
      </c>
      <c r="BY3047" s="370" t="str">
        <f>IF(BX3047=0,"",
IF(SUM($BX$3011:BX3047)=1,BZ3047,
IF($BX$3131&gt;SUM($BX$3011:BX3047),_xlfn.CONCAT(", ",BZ3047),
IF($BX$3131=SUM($BX$3011:BX3047),_xlfn.CONCAT(" y ",BZ3047)))))</f>
        <v/>
      </c>
      <c r="BZ3047" s="156" t="s">
        <v>5133</v>
      </c>
      <c r="CA3047" s="467">
        <f t="shared" si="1136"/>
        <v>0</v>
      </c>
      <c r="CB3047" s="402">
        <f t="shared" si="1137"/>
        <v>1</v>
      </c>
      <c r="CC3047" s="370" t="str">
        <f>IF(CB3047=0,"",
IF(SUM($CB$3011:CB3047)=1,CD3047,
IF($CB$3131&gt;SUM($CB$3011:CB3047),_xlfn.CONCAT(", ",CD3047),
IF($CB$3131=SUM($CB$3011:CB3047),_xlfn.CONCAT(" y ",CD3047)))))</f>
        <v>, 37</v>
      </c>
      <c r="CD3047" s="156" t="s">
        <v>5133</v>
      </c>
    </row>
    <row r="3048" spans="1:82" ht="15" customHeight="1">
      <c r="A3048" s="57"/>
      <c r="B3048" s="26"/>
      <c r="C3048" s="665" t="s">
        <v>5134</v>
      </c>
      <c r="D3048" s="967" t="str">
        <f t="shared" si="1091"/>
        <v>INSTITUTO TECNOLOGICO SUPERIOR DE ALVARADO</v>
      </c>
      <c r="E3048" s="967"/>
      <c r="F3048" s="967"/>
      <c r="G3048" s="719"/>
      <c r="H3048" s="719"/>
      <c r="I3048" s="719"/>
      <c r="J3048" s="719"/>
      <c r="K3048" s="614"/>
      <c r="L3048" s="614"/>
      <c r="M3048" s="614"/>
      <c r="N3048" s="614"/>
      <c r="O3048" s="614"/>
      <c r="P3048" s="614"/>
      <c r="Q3048" s="614"/>
      <c r="R3048" s="614"/>
      <c r="S3048" s="614"/>
      <c r="T3048" s="614"/>
      <c r="U3048" s="614"/>
      <c r="V3048" s="614"/>
      <c r="W3048" s="614"/>
      <c r="X3048" s="614"/>
      <c r="Y3048" s="614"/>
      <c r="Z3048" s="614"/>
      <c r="AA3048" s="614"/>
      <c r="AB3048" s="614"/>
      <c r="AC3048" s="614"/>
      <c r="AD3048" s="614"/>
      <c r="AE3048" s="164"/>
      <c r="AF3048" s="164"/>
      <c r="AG3048" s="199">
        <f t="shared" si="1092"/>
        <v>1</v>
      </c>
      <c r="AH3048" s="298">
        <f t="shared" si="1093"/>
        <v>0</v>
      </c>
      <c r="AI3048" s="293">
        <f t="shared" si="1094"/>
        <v>0</v>
      </c>
      <c r="AJ3048" s="294">
        <f t="shared" si="1095"/>
        <v>0</v>
      </c>
      <c r="AK3048" s="295">
        <f t="shared" si="1096"/>
        <v>0</v>
      </c>
      <c r="AL3048" s="296">
        <f t="shared" si="1097"/>
        <v>0</v>
      </c>
      <c r="AM3048" s="293">
        <f t="shared" si="1098"/>
        <v>0</v>
      </c>
      <c r="AN3048" s="294">
        <f t="shared" si="1099"/>
        <v>0</v>
      </c>
      <c r="AO3048" s="295">
        <f t="shared" si="1100"/>
        <v>0</v>
      </c>
      <c r="AP3048" s="296">
        <f t="shared" si="1101"/>
        <v>0</v>
      </c>
      <c r="AQ3048" s="293">
        <f t="shared" si="1102"/>
        <v>0</v>
      </c>
      <c r="AR3048" s="294">
        <f t="shared" si="1103"/>
        <v>0</v>
      </c>
      <c r="AS3048" s="295">
        <f t="shared" si="1104"/>
        <v>0</v>
      </c>
      <c r="AT3048" s="296">
        <f t="shared" si="1105"/>
        <v>0</v>
      </c>
      <c r="AU3048" s="293">
        <f t="shared" si="1106"/>
        <v>0</v>
      </c>
      <c r="AV3048" s="294">
        <f t="shared" si="1107"/>
        <v>0</v>
      </c>
      <c r="AW3048" s="295">
        <f t="shared" si="1108"/>
        <v>0</v>
      </c>
      <c r="AX3048" s="296">
        <f t="shared" si="1109"/>
        <v>0</v>
      </c>
      <c r="AY3048" s="293">
        <f t="shared" si="1110"/>
        <v>0</v>
      </c>
      <c r="AZ3048" s="294">
        <f t="shared" si="1111"/>
        <v>0</v>
      </c>
      <c r="BA3048" s="295">
        <f t="shared" si="1112"/>
        <v>0</v>
      </c>
      <c r="BB3048" s="296">
        <f t="shared" si="1113"/>
        <v>0</v>
      </c>
      <c r="BC3048" s="293">
        <f t="shared" si="1114"/>
        <v>0</v>
      </c>
      <c r="BD3048" s="294">
        <f t="shared" si="1115"/>
        <v>0</v>
      </c>
      <c r="BE3048" s="295">
        <f t="shared" si="1116"/>
        <v>0</v>
      </c>
      <c r="BF3048" s="296">
        <f t="shared" si="1117"/>
        <v>0</v>
      </c>
      <c r="BG3048" s="293">
        <f t="shared" si="1118"/>
        <v>0</v>
      </c>
      <c r="BH3048" s="294">
        <f t="shared" si="1119"/>
        <v>0</v>
      </c>
      <c r="BI3048" s="295">
        <f t="shared" si="1120"/>
        <v>0</v>
      </c>
      <c r="BJ3048" s="296">
        <f t="shared" si="1121"/>
        <v>0</v>
      </c>
      <c r="BK3048" s="293">
        <f t="shared" si="1122"/>
        <v>0</v>
      </c>
      <c r="BL3048" s="294">
        <f t="shared" si="1123"/>
        <v>0</v>
      </c>
      <c r="BM3048" s="295">
        <f t="shared" si="1124"/>
        <v>0</v>
      </c>
      <c r="BN3048" s="296">
        <f t="shared" si="1125"/>
        <v>0</v>
      </c>
      <c r="BO3048" s="293">
        <f t="shared" si="1126"/>
        <v>0</v>
      </c>
      <c r="BP3048" s="294">
        <f t="shared" si="1127"/>
        <v>0</v>
      </c>
      <c r="BQ3048" s="295">
        <f t="shared" si="1128"/>
        <v>0</v>
      </c>
      <c r="BR3048" s="296">
        <f t="shared" si="1129"/>
        <v>0</v>
      </c>
      <c r="BS3048" s="293">
        <f t="shared" si="1130"/>
        <v>0</v>
      </c>
      <c r="BT3048" s="294">
        <f t="shared" si="1131"/>
        <v>0</v>
      </c>
      <c r="BU3048" s="295">
        <f t="shared" si="1132"/>
        <v>0</v>
      </c>
      <c r="BV3048" s="296">
        <f t="shared" si="1133"/>
        <v>0</v>
      </c>
      <c r="BW3048" s="351">
        <f t="shared" si="1134"/>
        <v>0</v>
      </c>
      <c r="BX3048" s="402">
        <f t="shared" si="1135"/>
        <v>0</v>
      </c>
      <c r="BY3048" s="370" t="str">
        <f>IF(BX3048=0,"",
IF(SUM($BX$3011:BX3048)=1,BZ3048,
IF($BX$3131&gt;SUM($BX$3011:BX3048),_xlfn.CONCAT(", ",BZ3048),
IF($BX$3131=SUM($BX$3011:BX3048),_xlfn.CONCAT(" y ",BZ3048)))))</f>
        <v/>
      </c>
      <c r="BZ3048" s="156" t="s">
        <v>5135</v>
      </c>
      <c r="CA3048" s="467">
        <f t="shared" si="1136"/>
        <v>0</v>
      </c>
      <c r="CB3048" s="402">
        <f t="shared" si="1137"/>
        <v>1</v>
      </c>
      <c r="CC3048" s="370" t="str">
        <f>IF(CB3048=0,"",
IF(SUM($CB$3011:CB3048)=1,CD3048,
IF($CB$3131&gt;SUM($CB$3011:CB3048),_xlfn.CONCAT(", ",CD3048),
IF($CB$3131=SUM($CB$3011:CB3048),_xlfn.CONCAT(" y ",CD3048)))))</f>
        <v>, 38</v>
      </c>
      <c r="CD3048" s="156" t="s">
        <v>5135</v>
      </c>
    </row>
    <row r="3049" spans="1:82" ht="15" customHeight="1">
      <c r="A3049" s="57"/>
      <c r="B3049" s="26"/>
      <c r="C3049" s="665" t="s">
        <v>5136</v>
      </c>
      <c r="D3049" s="967" t="str">
        <f t="shared" si="1091"/>
        <v>INSTITUTO TECNOLOGICO SUPERIOR DE PEROTE</v>
      </c>
      <c r="E3049" s="967"/>
      <c r="F3049" s="967"/>
      <c r="G3049" s="719"/>
      <c r="H3049" s="719"/>
      <c r="I3049" s="719"/>
      <c r="J3049" s="719"/>
      <c r="K3049" s="614"/>
      <c r="L3049" s="614"/>
      <c r="M3049" s="614"/>
      <c r="N3049" s="614"/>
      <c r="O3049" s="614"/>
      <c r="P3049" s="614"/>
      <c r="Q3049" s="614"/>
      <c r="R3049" s="614"/>
      <c r="S3049" s="614"/>
      <c r="T3049" s="614"/>
      <c r="U3049" s="614"/>
      <c r="V3049" s="614"/>
      <c r="W3049" s="614"/>
      <c r="X3049" s="614"/>
      <c r="Y3049" s="614"/>
      <c r="Z3049" s="614"/>
      <c r="AA3049" s="614"/>
      <c r="AB3049" s="614"/>
      <c r="AC3049" s="614"/>
      <c r="AD3049" s="614"/>
      <c r="AE3049" s="164"/>
      <c r="AF3049" s="164"/>
      <c r="AG3049" s="199">
        <f t="shared" si="1092"/>
        <v>1</v>
      </c>
      <c r="AH3049" s="298">
        <f t="shared" si="1093"/>
        <v>0</v>
      </c>
      <c r="AI3049" s="293">
        <f t="shared" si="1094"/>
        <v>0</v>
      </c>
      <c r="AJ3049" s="294">
        <f t="shared" si="1095"/>
        <v>0</v>
      </c>
      <c r="AK3049" s="295">
        <f t="shared" si="1096"/>
        <v>0</v>
      </c>
      <c r="AL3049" s="296">
        <f t="shared" si="1097"/>
        <v>0</v>
      </c>
      <c r="AM3049" s="293">
        <f t="shared" si="1098"/>
        <v>0</v>
      </c>
      <c r="AN3049" s="294">
        <f t="shared" si="1099"/>
        <v>0</v>
      </c>
      <c r="AO3049" s="295">
        <f t="shared" si="1100"/>
        <v>0</v>
      </c>
      <c r="AP3049" s="296">
        <f t="shared" si="1101"/>
        <v>0</v>
      </c>
      <c r="AQ3049" s="293">
        <f t="shared" si="1102"/>
        <v>0</v>
      </c>
      <c r="AR3049" s="294">
        <f t="shared" si="1103"/>
        <v>0</v>
      </c>
      <c r="AS3049" s="295">
        <f t="shared" si="1104"/>
        <v>0</v>
      </c>
      <c r="AT3049" s="296">
        <f t="shared" si="1105"/>
        <v>0</v>
      </c>
      <c r="AU3049" s="293">
        <f t="shared" si="1106"/>
        <v>0</v>
      </c>
      <c r="AV3049" s="294">
        <f t="shared" si="1107"/>
        <v>0</v>
      </c>
      <c r="AW3049" s="295">
        <f t="shared" si="1108"/>
        <v>0</v>
      </c>
      <c r="AX3049" s="296">
        <f t="shared" si="1109"/>
        <v>0</v>
      </c>
      <c r="AY3049" s="293">
        <f t="shared" si="1110"/>
        <v>0</v>
      </c>
      <c r="AZ3049" s="294">
        <f t="shared" si="1111"/>
        <v>0</v>
      </c>
      <c r="BA3049" s="295">
        <f t="shared" si="1112"/>
        <v>0</v>
      </c>
      <c r="BB3049" s="296">
        <f t="shared" si="1113"/>
        <v>0</v>
      </c>
      <c r="BC3049" s="293">
        <f t="shared" si="1114"/>
        <v>0</v>
      </c>
      <c r="BD3049" s="294">
        <f t="shared" si="1115"/>
        <v>0</v>
      </c>
      <c r="BE3049" s="295">
        <f t="shared" si="1116"/>
        <v>0</v>
      </c>
      <c r="BF3049" s="296">
        <f t="shared" si="1117"/>
        <v>0</v>
      </c>
      <c r="BG3049" s="293">
        <f t="shared" si="1118"/>
        <v>0</v>
      </c>
      <c r="BH3049" s="294">
        <f t="shared" si="1119"/>
        <v>0</v>
      </c>
      <c r="BI3049" s="295">
        <f t="shared" si="1120"/>
        <v>0</v>
      </c>
      <c r="BJ3049" s="296">
        <f t="shared" si="1121"/>
        <v>0</v>
      </c>
      <c r="BK3049" s="293">
        <f t="shared" si="1122"/>
        <v>0</v>
      </c>
      <c r="BL3049" s="294">
        <f t="shared" si="1123"/>
        <v>0</v>
      </c>
      <c r="BM3049" s="295">
        <f t="shared" si="1124"/>
        <v>0</v>
      </c>
      <c r="BN3049" s="296">
        <f t="shared" si="1125"/>
        <v>0</v>
      </c>
      <c r="BO3049" s="293">
        <f t="shared" si="1126"/>
        <v>0</v>
      </c>
      <c r="BP3049" s="294">
        <f t="shared" si="1127"/>
        <v>0</v>
      </c>
      <c r="BQ3049" s="295">
        <f t="shared" si="1128"/>
        <v>0</v>
      </c>
      <c r="BR3049" s="296">
        <f t="shared" si="1129"/>
        <v>0</v>
      </c>
      <c r="BS3049" s="293">
        <f t="shared" si="1130"/>
        <v>0</v>
      </c>
      <c r="BT3049" s="294">
        <f t="shared" si="1131"/>
        <v>0</v>
      </c>
      <c r="BU3049" s="295">
        <f t="shared" si="1132"/>
        <v>0</v>
      </c>
      <c r="BV3049" s="296">
        <f t="shared" si="1133"/>
        <v>0</v>
      </c>
      <c r="BW3049" s="351">
        <f t="shared" si="1134"/>
        <v>0</v>
      </c>
      <c r="BX3049" s="402">
        <f t="shared" si="1135"/>
        <v>0</v>
      </c>
      <c r="BY3049" s="370" t="str">
        <f>IF(BX3049=0,"",
IF(SUM($BX$3011:BX3049)=1,BZ3049,
IF($BX$3131&gt;SUM($BX$3011:BX3049),_xlfn.CONCAT(", ",BZ3049),
IF($BX$3131=SUM($BX$3011:BX3049),_xlfn.CONCAT(" y ",BZ3049)))))</f>
        <v/>
      </c>
      <c r="BZ3049" s="156" t="s">
        <v>5137</v>
      </c>
      <c r="CA3049" s="467">
        <f t="shared" si="1136"/>
        <v>0</v>
      </c>
      <c r="CB3049" s="402">
        <f t="shared" si="1137"/>
        <v>1</v>
      </c>
      <c r="CC3049" s="370" t="str">
        <f>IF(CB3049=0,"",
IF(SUM($CB$3011:CB3049)=1,CD3049,
IF($CB$3131&gt;SUM($CB$3011:CB3049),_xlfn.CONCAT(", ",CD3049),
IF($CB$3131=SUM($CB$3011:CB3049),_xlfn.CONCAT(" y ",CD3049)))))</f>
        <v>, 39</v>
      </c>
      <c r="CD3049" s="156" t="s">
        <v>5137</v>
      </c>
    </row>
    <row r="3050" spans="1:82" ht="15" customHeight="1">
      <c r="A3050" s="57"/>
      <c r="B3050" s="26"/>
      <c r="C3050" s="665" t="s">
        <v>5138</v>
      </c>
      <c r="D3050" s="967" t="str">
        <f t="shared" si="1091"/>
        <v>INSTITUTO TECNOLOGICO SUPERIOR DE ZONGOLICA</v>
      </c>
      <c r="E3050" s="967"/>
      <c r="F3050" s="967"/>
      <c r="G3050" s="719"/>
      <c r="H3050" s="719"/>
      <c r="I3050" s="719"/>
      <c r="J3050" s="719"/>
      <c r="K3050" s="614"/>
      <c r="L3050" s="614"/>
      <c r="M3050" s="614"/>
      <c r="N3050" s="614"/>
      <c r="O3050" s="614"/>
      <c r="P3050" s="614"/>
      <c r="Q3050" s="614"/>
      <c r="R3050" s="614"/>
      <c r="S3050" s="614"/>
      <c r="T3050" s="614"/>
      <c r="U3050" s="614"/>
      <c r="V3050" s="614"/>
      <c r="W3050" s="614"/>
      <c r="X3050" s="614"/>
      <c r="Y3050" s="614"/>
      <c r="Z3050" s="614"/>
      <c r="AA3050" s="614"/>
      <c r="AB3050" s="614"/>
      <c r="AC3050" s="614"/>
      <c r="AD3050" s="614"/>
      <c r="AE3050" s="164"/>
      <c r="AF3050" s="164"/>
      <c r="AG3050" s="199">
        <f t="shared" si="1092"/>
        <v>1</v>
      </c>
      <c r="AH3050" s="298">
        <f t="shared" si="1093"/>
        <v>0</v>
      </c>
      <c r="AI3050" s="293">
        <f t="shared" si="1094"/>
        <v>0</v>
      </c>
      <c r="AJ3050" s="294">
        <f t="shared" si="1095"/>
        <v>0</v>
      </c>
      <c r="AK3050" s="295">
        <f t="shared" si="1096"/>
        <v>0</v>
      </c>
      <c r="AL3050" s="296">
        <f t="shared" si="1097"/>
        <v>0</v>
      </c>
      <c r="AM3050" s="293">
        <f t="shared" si="1098"/>
        <v>0</v>
      </c>
      <c r="AN3050" s="294">
        <f t="shared" si="1099"/>
        <v>0</v>
      </c>
      <c r="AO3050" s="295">
        <f t="shared" si="1100"/>
        <v>0</v>
      </c>
      <c r="AP3050" s="296">
        <f t="shared" si="1101"/>
        <v>0</v>
      </c>
      <c r="AQ3050" s="293">
        <f t="shared" si="1102"/>
        <v>0</v>
      </c>
      <c r="AR3050" s="294">
        <f t="shared" si="1103"/>
        <v>0</v>
      </c>
      <c r="AS3050" s="295">
        <f t="shared" si="1104"/>
        <v>0</v>
      </c>
      <c r="AT3050" s="296">
        <f t="shared" si="1105"/>
        <v>0</v>
      </c>
      <c r="AU3050" s="293">
        <f t="shared" si="1106"/>
        <v>0</v>
      </c>
      <c r="AV3050" s="294">
        <f t="shared" si="1107"/>
        <v>0</v>
      </c>
      <c r="AW3050" s="295">
        <f t="shared" si="1108"/>
        <v>0</v>
      </c>
      <c r="AX3050" s="296">
        <f t="shared" si="1109"/>
        <v>0</v>
      </c>
      <c r="AY3050" s="293">
        <f t="shared" si="1110"/>
        <v>0</v>
      </c>
      <c r="AZ3050" s="294">
        <f t="shared" si="1111"/>
        <v>0</v>
      </c>
      <c r="BA3050" s="295">
        <f t="shared" si="1112"/>
        <v>0</v>
      </c>
      <c r="BB3050" s="296">
        <f t="shared" si="1113"/>
        <v>0</v>
      </c>
      <c r="BC3050" s="293">
        <f t="shared" si="1114"/>
        <v>0</v>
      </c>
      <c r="BD3050" s="294">
        <f t="shared" si="1115"/>
        <v>0</v>
      </c>
      <c r="BE3050" s="295">
        <f t="shared" si="1116"/>
        <v>0</v>
      </c>
      <c r="BF3050" s="296">
        <f t="shared" si="1117"/>
        <v>0</v>
      </c>
      <c r="BG3050" s="293">
        <f t="shared" si="1118"/>
        <v>0</v>
      </c>
      <c r="BH3050" s="294">
        <f t="shared" si="1119"/>
        <v>0</v>
      </c>
      <c r="BI3050" s="295">
        <f t="shared" si="1120"/>
        <v>0</v>
      </c>
      <c r="BJ3050" s="296">
        <f t="shared" si="1121"/>
        <v>0</v>
      </c>
      <c r="BK3050" s="293">
        <f t="shared" si="1122"/>
        <v>0</v>
      </c>
      <c r="BL3050" s="294">
        <f t="shared" si="1123"/>
        <v>0</v>
      </c>
      <c r="BM3050" s="295">
        <f t="shared" si="1124"/>
        <v>0</v>
      </c>
      <c r="BN3050" s="296">
        <f t="shared" si="1125"/>
        <v>0</v>
      </c>
      <c r="BO3050" s="293">
        <f t="shared" si="1126"/>
        <v>0</v>
      </c>
      <c r="BP3050" s="294">
        <f t="shared" si="1127"/>
        <v>0</v>
      </c>
      <c r="BQ3050" s="295">
        <f t="shared" si="1128"/>
        <v>0</v>
      </c>
      <c r="BR3050" s="296">
        <f t="shared" si="1129"/>
        <v>0</v>
      </c>
      <c r="BS3050" s="293">
        <f t="shared" si="1130"/>
        <v>0</v>
      </c>
      <c r="BT3050" s="294">
        <f t="shared" si="1131"/>
        <v>0</v>
      </c>
      <c r="BU3050" s="295">
        <f t="shared" si="1132"/>
        <v>0</v>
      </c>
      <c r="BV3050" s="296">
        <f t="shared" si="1133"/>
        <v>0</v>
      </c>
      <c r="BW3050" s="351">
        <f t="shared" si="1134"/>
        <v>0</v>
      </c>
      <c r="BX3050" s="402">
        <f t="shared" si="1135"/>
        <v>0</v>
      </c>
      <c r="BY3050" s="370" t="str">
        <f>IF(BX3050=0,"",
IF(SUM($BX$3011:BX3050)=1,BZ3050,
IF($BX$3131&gt;SUM($BX$3011:BX3050),_xlfn.CONCAT(", ",BZ3050),
IF($BX$3131=SUM($BX$3011:BX3050),_xlfn.CONCAT(" y ",BZ3050)))))</f>
        <v/>
      </c>
      <c r="BZ3050" s="156" t="s">
        <v>5139</v>
      </c>
      <c r="CA3050" s="467">
        <f t="shared" si="1136"/>
        <v>0</v>
      </c>
      <c r="CB3050" s="402">
        <f t="shared" si="1137"/>
        <v>1</v>
      </c>
      <c r="CC3050" s="370" t="str">
        <f>IF(CB3050=0,"",
IF(SUM($CB$3011:CB3050)=1,CD3050,
IF($CB$3131&gt;SUM($CB$3011:CB3050),_xlfn.CONCAT(", ",CD3050),
IF($CB$3131=SUM($CB$3011:CB3050),_xlfn.CONCAT(" y ",CD3050)))))</f>
        <v>, 40</v>
      </c>
      <c r="CD3050" s="156" t="s">
        <v>5139</v>
      </c>
    </row>
    <row r="3051" spans="1:82" ht="15" customHeight="1">
      <c r="A3051" s="57"/>
      <c r="B3051" s="26"/>
      <c r="C3051" s="665" t="s">
        <v>5140</v>
      </c>
      <c r="D3051" s="967" t="str">
        <f t="shared" si="1091"/>
        <v>INSTITUTO TECNOLOGICO SUPERIOR DE NARANJOS</v>
      </c>
      <c r="E3051" s="967"/>
      <c r="F3051" s="967"/>
      <c r="G3051" s="719"/>
      <c r="H3051" s="719"/>
      <c r="I3051" s="719"/>
      <c r="J3051" s="719"/>
      <c r="K3051" s="614"/>
      <c r="L3051" s="614"/>
      <c r="M3051" s="614"/>
      <c r="N3051" s="614"/>
      <c r="O3051" s="614"/>
      <c r="P3051" s="614"/>
      <c r="Q3051" s="614"/>
      <c r="R3051" s="614"/>
      <c r="S3051" s="614"/>
      <c r="T3051" s="614"/>
      <c r="U3051" s="614"/>
      <c r="V3051" s="614"/>
      <c r="W3051" s="614"/>
      <c r="X3051" s="614"/>
      <c r="Y3051" s="614"/>
      <c r="Z3051" s="614"/>
      <c r="AA3051" s="614"/>
      <c r="AB3051" s="614"/>
      <c r="AC3051" s="614"/>
      <c r="AD3051" s="614"/>
      <c r="AE3051" s="164"/>
      <c r="AF3051" s="164"/>
      <c r="AG3051" s="199">
        <f t="shared" si="1092"/>
        <v>1</v>
      </c>
      <c r="AH3051" s="298">
        <f t="shared" si="1093"/>
        <v>0</v>
      </c>
      <c r="AI3051" s="293">
        <f t="shared" si="1094"/>
        <v>0</v>
      </c>
      <c r="AJ3051" s="294">
        <f t="shared" si="1095"/>
        <v>0</v>
      </c>
      <c r="AK3051" s="295">
        <f t="shared" si="1096"/>
        <v>0</v>
      </c>
      <c r="AL3051" s="296">
        <f t="shared" si="1097"/>
        <v>0</v>
      </c>
      <c r="AM3051" s="293">
        <f t="shared" si="1098"/>
        <v>0</v>
      </c>
      <c r="AN3051" s="294">
        <f t="shared" si="1099"/>
        <v>0</v>
      </c>
      <c r="AO3051" s="295">
        <f t="shared" si="1100"/>
        <v>0</v>
      </c>
      <c r="AP3051" s="296">
        <f t="shared" si="1101"/>
        <v>0</v>
      </c>
      <c r="AQ3051" s="293">
        <f t="shared" si="1102"/>
        <v>0</v>
      </c>
      <c r="AR3051" s="294">
        <f t="shared" si="1103"/>
        <v>0</v>
      </c>
      <c r="AS3051" s="295">
        <f t="shared" si="1104"/>
        <v>0</v>
      </c>
      <c r="AT3051" s="296">
        <f t="shared" si="1105"/>
        <v>0</v>
      </c>
      <c r="AU3051" s="293">
        <f t="shared" si="1106"/>
        <v>0</v>
      </c>
      <c r="AV3051" s="294">
        <f t="shared" si="1107"/>
        <v>0</v>
      </c>
      <c r="AW3051" s="295">
        <f t="shared" si="1108"/>
        <v>0</v>
      </c>
      <c r="AX3051" s="296">
        <f t="shared" si="1109"/>
        <v>0</v>
      </c>
      <c r="AY3051" s="293">
        <f t="shared" si="1110"/>
        <v>0</v>
      </c>
      <c r="AZ3051" s="294">
        <f t="shared" si="1111"/>
        <v>0</v>
      </c>
      <c r="BA3051" s="295">
        <f t="shared" si="1112"/>
        <v>0</v>
      </c>
      <c r="BB3051" s="296">
        <f t="shared" si="1113"/>
        <v>0</v>
      </c>
      <c r="BC3051" s="293">
        <f t="shared" si="1114"/>
        <v>0</v>
      </c>
      <c r="BD3051" s="294">
        <f t="shared" si="1115"/>
        <v>0</v>
      </c>
      <c r="BE3051" s="295">
        <f t="shared" si="1116"/>
        <v>0</v>
      </c>
      <c r="BF3051" s="296">
        <f t="shared" si="1117"/>
        <v>0</v>
      </c>
      <c r="BG3051" s="293">
        <f t="shared" si="1118"/>
        <v>0</v>
      </c>
      <c r="BH3051" s="294">
        <f t="shared" si="1119"/>
        <v>0</v>
      </c>
      <c r="BI3051" s="295">
        <f t="shared" si="1120"/>
        <v>0</v>
      </c>
      <c r="BJ3051" s="296">
        <f t="shared" si="1121"/>
        <v>0</v>
      </c>
      <c r="BK3051" s="293">
        <f t="shared" si="1122"/>
        <v>0</v>
      </c>
      <c r="BL3051" s="294">
        <f t="shared" si="1123"/>
        <v>0</v>
      </c>
      <c r="BM3051" s="295">
        <f t="shared" si="1124"/>
        <v>0</v>
      </c>
      <c r="BN3051" s="296">
        <f t="shared" si="1125"/>
        <v>0</v>
      </c>
      <c r="BO3051" s="293">
        <f t="shared" si="1126"/>
        <v>0</v>
      </c>
      <c r="BP3051" s="294">
        <f t="shared" si="1127"/>
        <v>0</v>
      </c>
      <c r="BQ3051" s="295">
        <f t="shared" si="1128"/>
        <v>0</v>
      </c>
      <c r="BR3051" s="296">
        <f t="shared" si="1129"/>
        <v>0</v>
      </c>
      <c r="BS3051" s="293">
        <f t="shared" si="1130"/>
        <v>0</v>
      </c>
      <c r="BT3051" s="294">
        <f t="shared" si="1131"/>
        <v>0</v>
      </c>
      <c r="BU3051" s="295">
        <f t="shared" si="1132"/>
        <v>0</v>
      </c>
      <c r="BV3051" s="296">
        <f t="shared" si="1133"/>
        <v>0</v>
      </c>
      <c r="BW3051" s="351">
        <f t="shared" si="1134"/>
        <v>0</v>
      </c>
      <c r="BX3051" s="402">
        <f t="shared" si="1135"/>
        <v>0</v>
      </c>
      <c r="BY3051" s="370" t="str">
        <f>IF(BX3051=0,"",
IF(SUM($BX$3011:BX3051)=1,BZ3051,
IF($BX$3131&gt;SUM($BX$3011:BX3051),_xlfn.CONCAT(", ",BZ3051),
IF($BX$3131=SUM($BX$3011:BX3051),_xlfn.CONCAT(" y ",BZ3051)))))</f>
        <v/>
      </c>
      <c r="BZ3051" s="156" t="s">
        <v>5141</v>
      </c>
      <c r="CA3051" s="467">
        <f t="shared" si="1136"/>
        <v>0</v>
      </c>
      <c r="CB3051" s="402">
        <f t="shared" si="1137"/>
        <v>1</v>
      </c>
      <c r="CC3051" s="370" t="str">
        <f>IF(CB3051=0,"",
IF(SUM($CB$3011:CB3051)=1,CD3051,
IF($CB$3131&gt;SUM($CB$3011:CB3051),_xlfn.CONCAT(", ",CD3051),
IF($CB$3131=SUM($CB$3011:CB3051),_xlfn.CONCAT(" y ",CD3051)))))</f>
        <v>, 41</v>
      </c>
      <c r="CD3051" s="156" t="s">
        <v>5141</v>
      </c>
    </row>
    <row r="3052" spans="1:82" ht="15" customHeight="1">
      <c r="A3052" s="57"/>
      <c r="B3052" s="26"/>
      <c r="C3052" s="665" t="s">
        <v>5142</v>
      </c>
      <c r="D3052" s="967" t="str">
        <f t="shared" si="1091"/>
        <v>INSTITUTO TECNOLOGICO SUPERIOR DE CHICONTEPEC</v>
      </c>
      <c r="E3052" s="967"/>
      <c r="F3052" s="967"/>
      <c r="G3052" s="719"/>
      <c r="H3052" s="719"/>
      <c r="I3052" s="719"/>
      <c r="J3052" s="719"/>
      <c r="K3052" s="614"/>
      <c r="L3052" s="614"/>
      <c r="M3052" s="614"/>
      <c r="N3052" s="614"/>
      <c r="O3052" s="614"/>
      <c r="P3052" s="614"/>
      <c r="Q3052" s="614"/>
      <c r="R3052" s="614"/>
      <c r="S3052" s="614"/>
      <c r="T3052" s="614"/>
      <c r="U3052" s="614"/>
      <c r="V3052" s="614"/>
      <c r="W3052" s="614"/>
      <c r="X3052" s="614"/>
      <c r="Y3052" s="614"/>
      <c r="Z3052" s="614"/>
      <c r="AA3052" s="614"/>
      <c r="AB3052" s="614"/>
      <c r="AC3052" s="614"/>
      <c r="AD3052" s="614"/>
      <c r="AE3052" s="164"/>
      <c r="AF3052" s="164"/>
      <c r="AG3052" s="199">
        <f t="shared" si="1092"/>
        <v>1</v>
      </c>
      <c r="AH3052" s="298">
        <f t="shared" si="1093"/>
        <v>0</v>
      </c>
      <c r="AI3052" s="293">
        <f t="shared" si="1094"/>
        <v>0</v>
      </c>
      <c r="AJ3052" s="294">
        <f t="shared" si="1095"/>
        <v>0</v>
      </c>
      <c r="AK3052" s="295">
        <f t="shared" si="1096"/>
        <v>0</v>
      </c>
      <c r="AL3052" s="296">
        <f t="shared" si="1097"/>
        <v>0</v>
      </c>
      <c r="AM3052" s="293">
        <f t="shared" si="1098"/>
        <v>0</v>
      </c>
      <c r="AN3052" s="294">
        <f t="shared" si="1099"/>
        <v>0</v>
      </c>
      <c r="AO3052" s="295">
        <f t="shared" si="1100"/>
        <v>0</v>
      </c>
      <c r="AP3052" s="296">
        <f t="shared" si="1101"/>
        <v>0</v>
      </c>
      <c r="AQ3052" s="293">
        <f t="shared" si="1102"/>
        <v>0</v>
      </c>
      <c r="AR3052" s="294">
        <f t="shared" si="1103"/>
        <v>0</v>
      </c>
      <c r="AS3052" s="295">
        <f t="shared" si="1104"/>
        <v>0</v>
      </c>
      <c r="AT3052" s="296">
        <f t="shared" si="1105"/>
        <v>0</v>
      </c>
      <c r="AU3052" s="293">
        <f t="shared" si="1106"/>
        <v>0</v>
      </c>
      <c r="AV3052" s="294">
        <f t="shared" si="1107"/>
        <v>0</v>
      </c>
      <c r="AW3052" s="295">
        <f t="shared" si="1108"/>
        <v>0</v>
      </c>
      <c r="AX3052" s="296">
        <f t="shared" si="1109"/>
        <v>0</v>
      </c>
      <c r="AY3052" s="293">
        <f t="shared" si="1110"/>
        <v>0</v>
      </c>
      <c r="AZ3052" s="294">
        <f t="shared" si="1111"/>
        <v>0</v>
      </c>
      <c r="BA3052" s="295">
        <f t="shared" si="1112"/>
        <v>0</v>
      </c>
      <c r="BB3052" s="296">
        <f t="shared" si="1113"/>
        <v>0</v>
      </c>
      <c r="BC3052" s="293">
        <f t="shared" si="1114"/>
        <v>0</v>
      </c>
      <c r="BD3052" s="294">
        <f t="shared" si="1115"/>
        <v>0</v>
      </c>
      <c r="BE3052" s="295">
        <f t="shared" si="1116"/>
        <v>0</v>
      </c>
      <c r="BF3052" s="296">
        <f t="shared" si="1117"/>
        <v>0</v>
      </c>
      <c r="BG3052" s="293">
        <f t="shared" si="1118"/>
        <v>0</v>
      </c>
      <c r="BH3052" s="294">
        <f t="shared" si="1119"/>
        <v>0</v>
      </c>
      <c r="BI3052" s="295">
        <f t="shared" si="1120"/>
        <v>0</v>
      </c>
      <c r="BJ3052" s="296">
        <f t="shared" si="1121"/>
        <v>0</v>
      </c>
      <c r="BK3052" s="293">
        <f t="shared" si="1122"/>
        <v>0</v>
      </c>
      <c r="BL3052" s="294">
        <f t="shared" si="1123"/>
        <v>0</v>
      </c>
      <c r="BM3052" s="295">
        <f t="shared" si="1124"/>
        <v>0</v>
      </c>
      <c r="BN3052" s="296">
        <f t="shared" si="1125"/>
        <v>0</v>
      </c>
      <c r="BO3052" s="293">
        <f t="shared" si="1126"/>
        <v>0</v>
      </c>
      <c r="BP3052" s="294">
        <f t="shared" si="1127"/>
        <v>0</v>
      </c>
      <c r="BQ3052" s="295">
        <f t="shared" si="1128"/>
        <v>0</v>
      </c>
      <c r="BR3052" s="296">
        <f t="shared" si="1129"/>
        <v>0</v>
      </c>
      <c r="BS3052" s="293">
        <f t="shared" si="1130"/>
        <v>0</v>
      </c>
      <c r="BT3052" s="294">
        <f t="shared" si="1131"/>
        <v>0</v>
      </c>
      <c r="BU3052" s="295">
        <f t="shared" si="1132"/>
        <v>0</v>
      </c>
      <c r="BV3052" s="296">
        <f t="shared" si="1133"/>
        <v>0</v>
      </c>
      <c r="BW3052" s="351">
        <f t="shared" si="1134"/>
        <v>0</v>
      </c>
      <c r="BX3052" s="402">
        <f t="shared" si="1135"/>
        <v>0</v>
      </c>
      <c r="BY3052" s="370" t="str">
        <f>IF(BX3052=0,"",
IF(SUM($BX$3011:BX3052)=1,BZ3052,
IF($BX$3131&gt;SUM($BX$3011:BX3052),_xlfn.CONCAT(", ",BZ3052),
IF($BX$3131=SUM($BX$3011:BX3052),_xlfn.CONCAT(" y ",BZ3052)))))</f>
        <v/>
      </c>
      <c r="BZ3052" s="156" t="s">
        <v>5143</v>
      </c>
      <c r="CA3052" s="467">
        <f t="shared" si="1136"/>
        <v>0</v>
      </c>
      <c r="CB3052" s="402">
        <f t="shared" si="1137"/>
        <v>1</v>
      </c>
      <c r="CC3052" s="370" t="str">
        <f>IF(CB3052=0,"",
IF(SUM($CB$3011:CB3052)=1,CD3052,
IF($CB$3131&gt;SUM($CB$3011:CB3052),_xlfn.CONCAT(", ",CD3052),
IF($CB$3131=SUM($CB$3011:CB3052),_xlfn.CONCAT(" y ",CD3052)))))</f>
        <v>, 42</v>
      </c>
      <c r="CD3052" s="156" t="s">
        <v>5143</v>
      </c>
    </row>
    <row r="3053" spans="1:82" ht="15" customHeight="1">
      <c r="A3053" s="57"/>
      <c r="B3053" s="26"/>
      <c r="C3053" s="665" t="s">
        <v>5144</v>
      </c>
      <c r="D3053" s="967" t="str">
        <f t="shared" si="1091"/>
        <v>INSTITUTO TECNOLOGICO SUPERIOR DE MARTINEZ DE LA TORRE</v>
      </c>
      <c r="E3053" s="967"/>
      <c r="F3053" s="967"/>
      <c r="G3053" s="719"/>
      <c r="H3053" s="719"/>
      <c r="I3053" s="719"/>
      <c r="J3053" s="719"/>
      <c r="K3053" s="614"/>
      <c r="L3053" s="614"/>
      <c r="M3053" s="614"/>
      <c r="N3053" s="614"/>
      <c r="O3053" s="614"/>
      <c r="P3053" s="614"/>
      <c r="Q3053" s="614"/>
      <c r="R3053" s="614"/>
      <c r="S3053" s="614"/>
      <c r="T3053" s="614"/>
      <c r="U3053" s="614"/>
      <c r="V3053" s="614"/>
      <c r="W3053" s="614"/>
      <c r="X3053" s="614"/>
      <c r="Y3053" s="614"/>
      <c r="Z3053" s="614"/>
      <c r="AA3053" s="614"/>
      <c r="AB3053" s="614"/>
      <c r="AC3053" s="614"/>
      <c r="AD3053" s="614"/>
      <c r="AE3053" s="164"/>
      <c r="AF3053" s="164"/>
      <c r="AG3053" s="199">
        <f t="shared" si="1092"/>
        <v>1</v>
      </c>
      <c r="AH3053" s="298">
        <f t="shared" si="1093"/>
        <v>0</v>
      </c>
      <c r="AI3053" s="293">
        <f t="shared" si="1094"/>
        <v>0</v>
      </c>
      <c r="AJ3053" s="294">
        <f t="shared" si="1095"/>
        <v>0</v>
      </c>
      <c r="AK3053" s="295">
        <f t="shared" si="1096"/>
        <v>0</v>
      </c>
      <c r="AL3053" s="296">
        <f t="shared" si="1097"/>
        <v>0</v>
      </c>
      <c r="AM3053" s="293">
        <f t="shared" si="1098"/>
        <v>0</v>
      </c>
      <c r="AN3053" s="294">
        <f t="shared" si="1099"/>
        <v>0</v>
      </c>
      <c r="AO3053" s="295">
        <f t="shared" si="1100"/>
        <v>0</v>
      </c>
      <c r="AP3053" s="296">
        <f t="shared" si="1101"/>
        <v>0</v>
      </c>
      <c r="AQ3053" s="293">
        <f t="shared" si="1102"/>
        <v>0</v>
      </c>
      <c r="AR3053" s="294">
        <f t="shared" si="1103"/>
        <v>0</v>
      </c>
      <c r="AS3053" s="295">
        <f t="shared" si="1104"/>
        <v>0</v>
      </c>
      <c r="AT3053" s="296">
        <f t="shared" si="1105"/>
        <v>0</v>
      </c>
      <c r="AU3053" s="293">
        <f t="shared" si="1106"/>
        <v>0</v>
      </c>
      <c r="AV3053" s="294">
        <f t="shared" si="1107"/>
        <v>0</v>
      </c>
      <c r="AW3053" s="295">
        <f t="shared" si="1108"/>
        <v>0</v>
      </c>
      <c r="AX3053" s="296">
        <f t="shared" si="1109"/>
        <v>0</v>
      </c>
      <c r="AY3053" s="293">
        <f t="shared" si="1110"/>
        <v>0</v>
      </c>
      <c r="AZ3053" s="294">
        <f t="shared" si="1111"/>
        <v>0</v>
      </c>
      <c r="BA3053" s="295">
        <f t="shared" si="1112"/>
        <v>0</v>
      </c>
      <c r="BB3053" s="296">
        <f t="shared" si="1113"/>
        <v>0</v>
      </c>
      <c r="BC3053" s="293">
        <f t="shared" si="1114"/>
        <v>0</v>
      </c>
      <c r="BD3053" s="294">
        <f t="shared" si="1115"/>
        <v>0</v>
      </c>
      <c r="BE3053" s="295">
        <f t="shared" si="1116"/>
        <v>0</v>
      </c>
      <c r="BF3053" s="296">
        <f t="shared" si="1117"/>
        <v>0</v>
      </c>
      <c r="BG3053" s="293">
        <f t="shared" si="1118"/>
        <v>0</v>
      </c>
      <c r="BH3053" s="294">
        <f t="shared" si="1119"/>
        <v>0</v>
      </c>
      <c r="BI3053" s="295">
        <f t="shared" si="1120"/>
        <v>0</v>
      </c>
      <c r="BJ3053" s="296">
        <f t="shared" si="1121"/>
        <v>0</v>
      </c>
      <c r="BK3053" s="293">
        <f t="shared" si="1122"/>
        <v>0</v>
      </c>
      <c r="BL3053" s="294">
        <f t="shared" si="1123"/>
        <v>0</v>
      </c>
      <c r="BM3053" s="295">
        <f t="shared" si="1124"/>
        <v>0</v>
      </c>
      <c r="BN3053" s="296">
        <f t="shared" si="1125"/>
        <v>0</v>
      </c>
      <c r="BO3053" s="293">
        <f t="shared" si="1126"/>
        <v>0</v>
      </c>
      <c r="BP3053" s="294">
        <f t="shared" si="1127"/>
        <v>0</v>
      </c>
      <c r="BQ3053" s="295">
        <f t="shared" si="1128"/>
        <v>0</v>
      </c>
      <c r="BR3053" s="296">
        <f t="shared" si="1129"/>
        <v>0</v>
      </c>
      <c r="BS3053" s="293">
        <f t="shared" si="1130"/>
        <v>0</v>
      </c>
      <c r="BT3053" s="294">
        <f t="shared" si="1131"/>
        <v>0</v>
      </c>
      <c r="BU3053" s="295">
        <f t="shared" si="1132"/>
        <v>0</v>
      </c>
      <c r="BV3053" s="296">
        <f t="shared" si="1133"/>
        <v>0</v>
      </c>
      <c r="BW3053" s="351">
        <f t="shared" si="1134"/>
        <v>0</v>
      </c>
      <c r="BX3053" s="402">
        <f t="shared" si="1135"/>
        <v>0</v>
      </c>
      <c r="BY3053" s="370" t="str">
        <f>IF(BX3053=0,"",
IF(SUM($BX$3011:BX3053)=1,BZ3053,
IF($BX$3131&gt;SUM($BX$3011:BX3053),_xlfn.CONCAT(", ",BZ3053),
IF($BX$3131=SUM($BX$3011:BX3053),_xlfn.CONCAT(" y ",BZ3053)))))</f>
        <v/>
      </c>
      <c r="BZ3053" s="156" t="s">
        <v>5145</v>
      </c>
      <c r="CA3053" s="467">
        <f t="shared" si="1136"/>
        <v>0</v>
      </c>
      <c r="CB3053" s="402">
        <f t="shared" si="1137"/>
        <v>1</v>
      </c>
      <c r="CC3053" s="370" t="str">
        <f>IF(CB3053=0,"",
IF(SUM($CB$3011:CB3053)=1,CD3053,
IF($CB$3131&gt;SUM($CB$3011:CB3053),_xlfn.CONCAT(", ",CD3053),
IF($CB$3131=SUM($CB$3011:CB3053),_xlfn.CONCAT(" y ",CD3053)))))</f>
        <v>, 43</v>
      </c>
      <c r="CD3053" s="156" t="s">
        <v>5145</v>
      </c>
    </row>
    <row r="3054" spans="1:82" ht="15" customHeight="1">
      <c r="A3054" s="57"/>
      <c r="B3054" s="26"/>
      <c r="C3054" s="665" t="s">
        <v>5146</v>
      </c>
      <c r="D3054" s="967" t="str">
        <f t="shared" si="1091"/>
        <v>INSTITUTO TECNOLOGICO SUPERIOR DE JESUS CARRANZA</v>
      </c>
      <c r="E3054" s="967"/>
      <c r="F3054" s="967"/>
      <c r="G3054" s="719"/>
      <c r="H3054" s="719"/>
      <c r="I3054" s="719"/>
      <c r="J3054" s="719"/>
      <c r="K3054" s="614"/>
      <c r="L3054" s="614"/>
      <c r="M3054" s="614"/>
      <c r="N3054" s="614"/>
      <c r="O3054" s="614"/>
      <c r="P3054" s="614"/>
      <c r="Q3054" s="614"/>
      <c r="R3054" s="614"/>
      <c r="S3054" s="614"/>
      <c r="T3054" s="614"/>
      <c r="U3054" s="614"/>
      <c r="V3054" s="614"/>
      <c r="W3054" s="614"/>
      <c r="X3054" s="614"/>
      <c r="Y3054" s="614"/>
      <c r="Z3054" s="614"/>
      <c r="AA3054" s="614"/>
      <c r="AB3054" s="614"/>
      <c r="AC3054" s="614"/>
      <c r="AD3054" s="614"/>
      <c r="AE3054" s="164"/>
      <c r="AF3054" s="164"/>
      <c r="AG3054" s="199">
        <f t="shared" si="1092"/>
        <v>1</v>
      </c>
      <c r="AH3054" s="298">
        <f t="shared" si="1093"/>
        <v>0</v>
      </c>
      <c r="AI3054" s="293">
        <f t="shared" si="1094"/>
        <v>0</v>
      </c>
      <c r="AJ3054" s="294">
        <f t="shared" si="1095"/>
        <v>0</v>
      </c>
      <c r="AK3054" s="295">
        <f t="shared" si="1096"/>
        <v>0</v>
      </c>
      <c r="AL3054" s="296">
        <f t="shared" si="1097"/>
        <v>0</v>
      </c>
      <c r="AM3054" s="293">
        <f t="shared" si="1098"/>
        <v>0</v>
      </c>
      <c r="AN3054" s="294">
        <f t="shared" si="1099"/>
        <v>0</v>
      </c>
      <c r="AO3054" s="295">
        <f t="shared" si="1100"/>
        <v>0</v>
      </c>
      <c r="AP3054" s="296">
        <f t="shared" si="1101"/>
        <v>0</v>
      </c>
      <c r="AQ3054" s="293">
        <f t="shared" si="1102"/>
        <v>0</v>
      </c>
      <c r="AR3054" s="294">
        <f t="shared" si="1103"/>
        <v>0</v>
      </c>
      <c r="AS3054" s="295">
        <f t="shared" si="1104"/>
        <v>0</v>
      </c>
      <c r="AT3054" s="296">
        <f t="shared" si="1105"/>
        <v>0</v>
      </c>
      <c r="AU3054" s="293">
        <f t="shared" si="1106"/>
        <v>0</v>
      </c>
      <c r="AV3054" s="294">
        <f t="shared" si="1107"/>
        <v>0</v>
      </c>
      <c r="AW3054" s="295">
        <f t="shared" si="1108"/>
        <v>0</v>
      </c>
      <c r="AX3054" s="296">
        <f t="shared" si="1109"/>
        <v>0</v>
      </c>
      <c r="AY3054" s="293">
        <f t="shared" si="1110"/>
        <v>0</v>
      </c>
      <c r="AZ3054" s="294">
        <f t="shared" si="1111"/>
        <v>0</v>
      </c>
      <c r="BA3054" s="295">
        <f t="shared" si="1112"/>
        <v>0</v>
      </c>
      <c r="BB3054" s="296">
        <f t="shared" si="1113"/>
        <v>0</v>
      </c>
      <c r="BC3054" s="293">
        <f t="shared" si="1114"/>
        <v>0</v>
      </c>
      <c r="BD3054" s="294">
        <f t="shared" si="1115"/>
        <v>0</v>
      </c>
      <c r="BE3054" s="295">
        <f t="shared" si="1116"/>
        <v>0</v>
      </c>
      <c r="BF3054" s="296">
        <f t="shared" si="1117"/>
        <v>0</v>
      </c>
      <c r="BG3054" s="293">
        <f t="shared" si="1118"/>
        <v>0</v>
      </c>
      <c r="BH3054" s="294">
        <f t="shared" si="1119"/>
        <v>0</v>
      </c>
      <c r="BI3054" s="295">
        <f t="shared" si="1120"/>
        <v>0</v>
      </c>
      <c r="BJ3054" s="296">
        <f t="shared" si="1121"/>
        <v>0</v>
      </c>
      <c r="BK3054" s="293">
        <f t="shared" si="1122"/>
        <v>0</v>
      </c>
      <c r="BL3054" s="294">
        <f t="shared" si="1123"/>
        <v>0</v>
      </c>
      <c r="BM3054" s="295">
        <f t="shared" si="1124"/>
        <v>0</v>
      </c>
      <c r="BN3054" s="296">
        <f t="shared" si="1125"/>
        <v>0</v>
      </c>
      <c r="BO3054" s="293">
        <f t="shared" si="1126"/>
        <v>0</v>
      </c>
      <c r="BP3054" s="294">
        <f t="shared" si="1127"/>
        <v>0</v>
      </c>
      <c r="BQ3054" s="295">
        <f t="shared" si="1128"/>
        <v>0</v>
      </c>
      <c r="BR3054" s="296">
        <f t="shared" si="1129"/>
        <v>0</v>
      </c>
      <c r="BS3054" s="293">
        <f t="shared" si="1130"/>
        <v>0</v>
      </c>
      <c r="BT3054" s="294">
        <f t="shared" si="1131"/>
        <v>0</v>
      </c>
      <c r="BU3054" s="295">
        <f t="shared" si="1132"/>
        <v>0</v>
      </c>
      <c r="BV3054" s="296">
        <f t="shared" si="1133"/>
        <v>0</v>
      </c>
      <c r="BW3054" s="351">
        <f t="shared" si="1134"/>
        <v>0</v>
      </c>
      <c r="BX3054" s="402">
        <f t="shared" si="1135"/>
        <v>0</v>
      </c>
      <c r="BY3054" s="370" t="str">
        <f>IF(BX3054=0,"",
IF(SUM($BX$3011:BX3054)=1,BZ3054,
IF($BX$3131&gt;SUM($BX$3011:BX3054),_xlfn.CONCAT(", ",BZ3054),
IF($BX$3131=SUM($BX$3011:BX3054),_xlfn.CONCAT(" y ",BZ3054)))))</f>
        <v/>
      </c>
      <c r="BZ3054" s="156" t="s">
        <v>5147</v>
      </c>
      <c r="CA3054" s="467">
        <f t="shared" si="1136"/>
        <v>0</v>
      </c>
      <c r="CB3054" s="402">
        <f t="shared" si="1137"/>
        <v>1</v>
      </c>
      <c r="CC3054" s="370" t="str">
        <f>IF(CB3054=0,"",
IF(SUM($CB$3011:CB3054)=1,CD3054,
IF($CB$3131&gt;SUM($CB$3011:CB3054),_xlfn.CONCAT(", ",CD3054),
IF($CB$3131=SUM($CB$3011:CB3054),_xlfn.CONCAT(" y ",CD3054)))))</f>
        <v>, 44</v>
      </c>
      <c r="CD3054" s="156" t="s">
        <v>5147</v>
      </c>
    </row>
    <row r="3055" spans="1:82" ht="15" customHeight="1">
      <c r="A3055" s="57"/>
      <c r="B3055" s="26"/>
      <c r="C3055" s="665" t="s">
        <v>5148</v>
      </c>
      <c r="D3055" s="967" t="str">
        <f t="shared" si="1091"/>
        <v>INSTITUTO TECNOLOGICO SUPERIOR DE RODRIGUEZ CLARA</v>
      </c>
      <c r="E3055" s="967"/>
      <c r="F3055" s="967"/>
      <c r="G3055" s="719"/>
      <c r="H3055" s="719"/>
      <c r="I3055" s="719"/>
      <c r="J3055" s="719"/>
      <c r="K3055" s="614"/>
      <c r="L3055" s="614"/>
      <c r="M3055" s="614"/>
      <c r="N3055" s="614"/>
      <c r="O3055" s="614"/>
      <c r="P3055" s="614"/>
      <c r="Q3055" s="614"/>
      <c r="R3055" s="614"/>
      <c r="S3055" s="614"/>
      <c r="T3055" s="614"/>
      <c r="U3055" s="614"/>
      <c r="V3055" s="614"/>
      <c r="W3055" s="614"/>
      <c r="X3055" s="614"/>
      <c r="Y3055" s="614"/>
      <c r="Z3055" s="614"/>
      <c r="AA3055" s="614"/>
      <c r="AB3055" s="614"/>
      <c r="AC3055" s="614"/>
      <c r="AD3055" s="614"/>
      <c r="AE3055" s="164"/>
      <c r="AF3055" s="164"/>
      <c r="AG3055" s="199">
        <f t="shared" si="1092"/>
        <v>1</v>
      </c>
      <c r="AH3055" s="298">
        <f t="shared" si="1093"/>
        <v>0</v>
      </c>
      <c r="AI3055" s="293">
        <f t="shared" si="1094"/>
        <v>0</v>
      </c>
      <c r="AJ3055" s="294">
        <f t="shared" si="1095"/>
        <v>0</v>
      </c>
      <c r="AK3055" s="295">
        <f t="shared" si="1096"/>
        <v>0</v>
      </c>
      <c r="AL3055" s="296">
        <f t="shared" si="1097"/>
        <v>0</v>
      </c>
      <c r="AM3055" s="293">
        <f t="shared" si="1098"/>
        <v>0</v>
      </c>
      <c r="AN3055" s="294">
        <f t="shared" si="1099"/>
        <v>0</v>
      </c>
      <c r="AO3055" s="295">
        <f t="shared" si="1100"/>
        <v>0</v>
      </c>
      <c r="AP3055" s="296">
        <f t="shared" si="1101"/>
        <v>0</v>
      </c>
      <c r="AQ3055" s="293">
        <f t="shared" si="1102"/>
        <v>0</v>
      </c>
      <c r="AR3055" s="294">
        <f t="shared" si="1103"/>
        <v>0</v>
      </c>
      <c r="AS3055" s="295">
        <f t="shared" si="1104"/>
        <v>0</v>
      </c>
      <c r="AT3055" s="296">
        <f t="shared" si="1105"/>
        <v>0</v>
      </c>
      <c r="AU3055" s="293">
        <f t="shared" si="1106"/>
        <v>0</v>
      </c>
      <c r="AV3055" s="294">
        <f t="shared" si="1107"/>
        <v>0</v>
      </c>
      <c r="AW3055" s="295">
        <f t="shared" si="1108"/>
        <v>0</v>
      </c>
      <c r="AX3055" s="296">
        <f t="shared" si="1109"/>
        <v>0</v>
      </c>
      <c r="AY3055" s="293">
        <f t="shared" si="1110"/>
        <v>0</v>
      </c>
      <c r="AZ3055" s="294">
        <f t="shared" si="1111"/>
        <v>0</v>
      </c>
      <c r="BA3055" s="295">
        <f t="shared" si="1112"/>
        <v>0</v>
      </c>
      <c r="BB3055" s="296">
        <f t="shared" si="1113"/>
        <v>0</v>
      </c>
      <c r="BC3055" s="293">
        <f t="shared" si="1114"/>
        <v>0</v>
      </c>
      <c r="BD3055" s="294">
        <f t="shared" si="1115"/>
        <v>0</v>
      </c>
      <c r="BE3055" s="295">
        <f t="shared" si="1116"/>
        <v>0</v>
      </c>
      <c r="BF3055" s="296">
        <f t="shared" si="1117"/>
        <v>0</v>
      </c>
      <c r="BG3055" s="293">
        <f t="shared" si="1118"/>
        <v>0</v>
      </c>
      <c r="BH3055" s="294">
        <f t="shared" si="1119"/>
        <v>0</v>
      </c>
      <c r="BI3055" s="295">
        <f t="shared" si="1120"/>
        <v>0</v>
      </c>
      <c r="BJ3055" s="296">
        <f t="shared" si="1121"/>
        <v>0</v>
      </c>
      <c r="BK3055" s="293">
        <f t="shared" si="1122"/>
        <v>0</v>
      </c>
      <c r="BL3055" s="294">
        <f t="shared" si="1123"/>
        <v>0</v>
      </c>
      <c r="BM3055" s="295">
        <f t="shared" si="1124"/>
        <v>0</v>
      </c>
      <c r="BN3055" s="296">
        <f t="shared" si="1125"/>
        <v>0</v>
      </c>
      <c r="BO3055" s="293">
        <f t="shared" si="1126"/>
        <v>0</v>
      </c>
      <c r="BP3055" s="294">
        <f t="shared" si="1127"/>
        <v>0</v>
      </c>
      <c r="BQ3055" s="295">
        <f t="shared" si="1128"/>
        <v>0</v>
      </c>
      <c r="BR3055" s="296">
        <f t="shared" si="1129"/>
        <v>0</v>
      </c>
      <c r="BS3055" s="293">
        <f t="shared" si="1130"/>
        <v>0</v>
      </c>
      <c r="BT3055" s="294">
        <f t="shared" si="1131"/>
        <v>0</v>
      </c>
      <c r="BU3055" s="295">
        <f t="shared" si="1132"/>
        <v>0</v>
      </c>
      <c r="BV3055" s="296">
        <f t="shared" si="1133"/>
        <v>0</v>
      </c>
      <c r="BW3055" s="351">
        <f t="shared" si="1134"/>
        <v>0</v>
      </c>
      <c r="BX3055" s="402">
        <f t="shared" si="1135"/>
        <v>0</v>
      </c>
      <c r="BY3055" s="370" t="str">
        <f>IF(BX3055=0,"",
IF(SUM($BX$3011:BX3055)=1,BZ3055,
IF($BX$3131&gt;SUM($BX$3011:BX3055),_xlfn.CONCAT(", ",BZ3055),
IF($BX$3131=SUM($BX$3011:BX3055),_xlfn.CONCAT(" y ",BZ3055)))))</f>
        <v/>
      </c>
      <c r="BZ3055" s="156" t="s">
        <v>5149</v>
      </c>
      <c r="CA3055" s="467">
        <f t="shared" si="1136"/>
        <v>0</v>
      </c>
      <c r="CB3055" s="402">
        <f t="shared" si="1137"/>
        <v>1</v>
      </c>
      <c r="CC3055" s="370" t="str">
        <f>IF(CB3055=0,"",
IF(SUM($CB$3011:CB3055)=1,CD3055,
IF($CB$3131&gt;SUM($CB$3011:CB3055),_xlfn.CONCAT(", ",CD3055),
IF($CB$3131=SUM($CB$3011:CB3055),_xlfn.CONCAT(" y ",CD3055)))))</f>
        <v>, 45</v>
      </c>
      <c r="CD3055" s="156" t="s">
        <v>5149</v>
      </c>
    </row>
    <row r="3056" spans="1:82" ht="15" customHeight="1">
      <c r="A3056" s="57"/>
      <c r="B3056" s="26"/>
      <c r="C3056" s="665" t="s">
        <v>5150</v>
      </c>
      <c r="D3056" s="967" t="str">
        <f t="shared" si="1091"/>
        <v>INSTITUTO VERACRUZANO DE EDUCACION PARA LOS ADULTOS</v>
      </c>
      <c r="E3056" s="967"/>
      <c r="F3056" s="967"/>
      <c r="G3056" s="719"/>
      <c r="H3056" s="719"/>
      <c r="I3056" s="719"/>
      <c r="J3056" s="719"/>
      <c r="K3056" s="614"/>
      <c r="L3056" s="614"/>
      <c r="M3056" s="614"/>
      <c r="N3056" s="614"/>
      <c r="O3056" s="614"/>
      <c r="P3056" s="614"/>
      <c r="Q3056" s="614"/>
      <c r="R3056" s="614"/>
      <c r="S3056" s="614"/>
      <c r="T3056" s="614"/>
      <c r="U3056" s="614"/>
      <c r="V3056" s="614"/>
      <c r="W3056" s="614"/>
      <c r="X3056" s="614"/>
      <c r="Y3056" s="614"/>
      <c r="Z3056" s="614"/>
      <c r="AA3056" s="614"/>
      <c r="AB3056" s="614"/>
      <c r="AC3056" s="614"/>
      <c r="AD3056" s="614"/>
      <c r="AE3056" s="164"/>
      <c r="AF3056" s="164"/>
      <c r="AG3056" s="199">
        <f t="shared" si="1092"/>
        <v>1</v>
      </c>
      <c r="AH3056" s="298">
        <f t="shared" si="1093"/>
        <v>0</v>
      </c>
      <c r="AI3056" s="293">
        <f t="shared" si="1094"/>
        <v>0</v>
      </c>
      <c r="AJ3056" s="294">
        <f t="shared" si="1095"/>
        <v>0</v>
      </c>
      <c r="AK3056" s="295">
        <f t="shared" si="1096"/>
        <v>0</v>
      </c>
      <c r="AL3056" s="296">
        <f t="shared" si="1097"/>
        <v>0</v>
      </c>
      <c r="AM3056" s="293">
        <f t="shared" si="1098"/>
        <v>0</v>
      </c>
      <c r="AN3056" s="294">
        <f t="shared" si="1099"/>
        <v>0</v>
      </c>
      <c r="AO3056" s="295">
        <f t="shared" si="1100"/>
        <v>0</v>
      </c>
      <c r="AP3056" s="296">
        <f t="shared" si="1101"/>
        <v>0</v>
      </c>
      <c r="AQ3056" s="293">
        <f t="shared" si="1102"/>
        <v>0</v>
      </c>
      <c r="AR3056" s="294">
        <f t="shared" si="1103"/>
        <v>0</v>
      </c>
      <c r="AS3056" s="295">
        <f t="shared" si="1104"/>
        <v>0</v>
      </c>
      <c r="AT3056" s="296">
        <f t="shared" si="1105"/>
        <v>0</v>
      </c>
      <c r="AU3056" s="293">
        <f t="shared" si="1106"/>
        <v>0</v>
      </c>
      <c r="AV3056" s="294">
        <f t="shared" si="1107"/>
        <v>0</v>
      </c>
      <c r="AW3056" s="295">
        <f t="shared" si="1108"/>
        <v>0</v>
      </c>
      <c r="AX3056" s="296">
        <f t="shared" si="1109"/>
        <v>0</v>
      </c>
      <c r="AY3056" s="293">
        <f t="shared" si="1110"/>
        <v>0</v>
      </c>
      <c r="AZ3056" s="294">
        <f t="shared" si="1111"/>
        <v>0</v>
      </c>
      <c r="BA3056" s="295">
        <f t="shared" si="1112"/>
        <v>0</v>
      </c>
      <c r="BB3056" s="296">
        <f t="shared" si="1113"/>
        <v>0</v>
      </c>
      <c r="BC3056" s="293">
        <f t="shared" si="1114"/>
        <v>0</v>
      </c>
      <c r="BD3056" s="294">
        <f t="shared" si="1115"/>
        <v>0</v>
      </c>
      <c r="BE3056" s="295">
        <f t="shared" si="1116"/>
        <v>0</v>
      </c>
      <c r="BF3056" s="296">
        <f t="shared" si="1117"/>
        <v>0</v>
      </c>
      <c r="BG3056" s="293">
        <f t="shared" si="1118"/>
        <v>0</v>
      </c>
      <c r="BH3056" s="294">
        <f t="shared" si="1119"/>
        <v>0</v>
      </c>
      <c r="BI3056" s="295">
        <f t="shared" si="1120"/>
        <v>0</v>
      </c>
      <c r="BJ3056" s="296">
        <f t="shared" si="1121"/>
        <v>0</v>
      </c>
      <c r="BK3056" s="293">
        <f t="shared" si="1122"/>
        <v>0</v>
      </c>
      <c r="BL3056" s="294">
        <f t="shared" si="1123"/>
        <v>0</v>
      </c>
      <c r="BM3056" s="295">
        <f t="shared" si="1124"/>
        <v>0</v>
      </c>
      <c r="BN3056" s="296">
        <f t="shared" si="1125"/>
        <v>0</v>
      </c>
      <c r="BO3056" s="293">
        <f t="shared" si="1126"/>
        <v>0</v>
      </c>
      <c r="BP3056" s="294">
        <f t="shared" si="1127"/>
        <v>0</v>
      </c>
      <c r="BQ3056" s="295">
        <f t="shared" si="1128"/>
        <v>0</v>
      </c>
      <c r="BR3056" s="296">
        <f t="shared" si="1129"/>
        <v>0</v>
      </c>
      <c r="BS3056" s="293">
        <f t="shared" si="1130"/>
        <v>0</v>
      </c>
      <c r="BT3056" s="294">
        <f t="shared" si="1131"/>
        <v>0</v>
      </c>
      <c r="BU3056" s="295">
        <f t="shared" si="1132"/>
        <v>0</v>
      </c>
      <c r="BV3056" s="296">
        <f t="shared" si="1133"/>
        <v>0</v>
      </c>
      <c r="BW3056" s="351">
        <f t="shared" si="1134"/>
        <v>0</v>
      </c>
      <c r="BX3056" s="402">
        <f t="shared" si="1135"/>
        <v>0</v>
      </c>
      <c r="BY3056" s="370" t="str">
        <f>IF(BX3056=0,"",
IF(SUM($BX$3011:BX3056)=1,BZ3056,
IF($BX$3131&gt;SUM($BX$3011:BX3056),_xlfn.CONCAT(", ",BZ3056),
IF($BX$3131=SUM($BX$3011:BX3056),_xlfn.CONCAT(" y ",BZ3056)))))</f>
        <v/>
      </c>
      <c r="BZ3056" s="156" t="s">
        <v>5151</v>
      </c>
      <c r="CA3056" s="467">
        <f t="shared" si="1136"/>
        <v>0</v>
      </c>
      <c r="CB3056" s="402">
        <f t="shared" si="1137"/>
        <v>1</v>
      </c>
      <c r="CC3056" s="370" t="str">
        <f>IF(CB3056=0,"",
IF(SUM($CB$3011:CB3056)=1,CD3056,
IF($CB$3131&gt;SUM($CB$3011:CB3056),_xlfn.CONCAT(", ",CD3056),
IF($CB$3131=SUM($CB$3011:CB3056),_xlfn.CONCAT(" y ",CD3056)))))</f>
        <v>, 46</v>
      </c>
      <c r="CD3056" s="156" t="s">
        <v>5151</v>
      </c>
    </row>
    <row r="3057" spans="1:82" ht="15" customHeight="1">
      <c r="A3057" s="57"/>
      <c r="B3057" s="26"/>
      <c r="C3057" s="665" t="s">
        <v>5152</v>
      </c>
      <c r="D3057" s="967" t="str">
        <f t="shared" si="1091"/>
        <v>COLEGIO NACIONAL DE EDUCACION PROFESIONAL TECNICA</v>
      </c>
      <c r="E3057" s="967"/>
      <c r="F3057" s="967"/>
      <c r="G3057" s="719"/>
      <c r="H3057" s="719"/>
      <c r="I3057" s="719"/>
      <c r="J3057" s="719"/>
      <c r="K3057" s="614"/>
      <c r="L3057" s="614"/>
      <c r="M3057" s="614"/>
      <c r="N3057" s="614"/>
      <c r="O3057" s="614"/>
      <c r="P3057" s="614"/>
      <c r="Q3057" s="614"/>
      <c r="R3057" s="614"/>
      <c r="S3057" s="614"/>
      <c r="T3057" s="614"/>
      <c r="U3057" s="614"/>
      <c r="V3057" s="614"/>
      <c r="W3057" s="614"/>
      <c r="X3057" s="614"/>
      <c r="Y3057" s="614"/>
      <c r="Z3057" s="614"/>
      <c r="AA3057" s="614"/>
      <c r="AB3057" s="614"/>
      <c r="AC3057" s="614"/>
      <c r="AD3057" s="614"/>
      <c r="AE3057" s="164"/>
      <c r="AF3057" s="164"/>
      <c r="AG3057" s="199">
        <f t="shared" si="1092"/>
        <v>1</v>
      </c>
      <c r="AH3057" s="298">
        <f t="shared" si="1093"/>
        <v>0</v>
      </c>
      <c r="AI3057" s="293">
        <f t="shared" si="1094"/>
        <v>0</v>
      </c>
      <c r="AJ3057" s="294">
        <f t="shared" si="1095"/>
        <v>0</v>
      </c>
      <c r="AK3057" s="295">
        <f t="shared" si="1096"/>
        <v>0</v>
      </c>
      <c r="AL3057" s="296">
        <f t="shared" si="1097"/>
        <v>0</v>
      </c>
      <c r="AM3057" s="293">
        <f t="shared" si="1098"/>
        <v>0</v>
      </c>
      <c r="AN3057" s="294">
        <f t="shared" si="1099"/>
        <v>0</v>
      </c>
      <c r="AO3057" s="295">
        <f t="shared" si="1100"/>
        <v>0</v>
      </c>
      <c r="AP3057" s="296">
        <f t="shared" si="1101"/>
        <v>0</v>
      </c>
      <c r="AQ3057" s="293">
        <f t="shared" si="1102"/>
        <v>0</v>
      </c>
      <c r="AR3057" s="294">
        <f t="shared" si="1103"/>
        <v>0</v>
      </c>
      <c r="AS3057" s="295">
        <f t="shared" si="1104"/>
        <v>0</v>
      </c>
      <c r="AT3057" s="296">
        <f t="shared" si="1105"/>
        <v>0</v>
      </c>
      <c r="AU3057" s="293">
        <f t="shared" si="1106"/>
        <v>0</v>
      </c>
      <c r="AV3057" s="294">
        <f t="shared" si="1107"/>
        <v>0</v>
      </c>
      <c r="AW3057" s="295">
        <f t="shared" si="1108"/>
        <v>0</v>
      </c>
      <c r="AX3057" s="296">
        <f t="shared" si="1109"/>
        <v>0</v>
      </c>
      <c r="AY3057" s="293">
        <f t="shared" si="1110"/>
        <v>0</v>
      </c>
      <c r="AZ3057" s="294">
        <f t="shared" si="1111"/>
        <v>0</v>
      </c>
      <c r="BA3057" s="295">
        <f t="shared" si="1112"/>
        <v>0</v>
      </c>
      <c r="BB3057" s="296">
        <f t="shared" si="1113"/>
        <v>0</v>
      </c>
      <c r="BC3057" s="293">
        <f t="shared" si="1114"/>
        <v>0</v>
      </c>
      <c r="BD3057" s="294">
        <f t="shared" si="1115"/>
        <v>0</v>
      </c>
      <c r="BE3057" s="295">
        <f t="shared" si="1116"/>
        <v>0</v>
      </c>
      <c r="BF3057" s="296">
        <f t="shared" si="1117"/>
        <v>0</v>
      </c>
      <c r="BG3057" s="293">
        <f t="shared" si="1118"/>
        <v>0</v>
      </c>
      <c r="BH3057" s="294">
        <f t="shared" si="1119"/>
        <v>0</v>
      </c>
      <c r="BI3057" s="295">
        <f t="shared" si="1120"/>
        <v>0</v>
      </c>
      <c r="BJ3057" s="296">
        <f t="shared" si="1121"/>
        <v>0</v>
      </c>
      <c r="BK3057" s="293">
        <f t="shared" si="1122"/>
        <v>0</v>
      </c>
      <c r="BL3057" s="294">
        <f t="shared" si="1123"/>
        <v>0</v>
      </c>
      <c r="BM3057" s="295">
        <f t="shared" si="1124"/>
        <v>0</v>
      </c>
      <c r="BN3057" s="296">
        <f t="shared" si="1125"/>
        <v>0</v>
      </c>
      <c r="BO3057" s="293">
        <f t="shared" si="1126"/>
        <v>0</v>
      </c>
      <c r="BP3057" s="294">
        <f t="shared" si="1127"/>
        <v>0</v>
      </c>
      <c r="BQ3057" s="295">
        <f t="shared" si="1128"/>
        <v>0</v>
      </c>
      <c r="BR3057" s="296">
        <f t="shared" si="1129"/>
        <v>0</v>
      </c>
      <c r="BS3057" s="293">
        <f t="shared" si="1130"/>
        <v>0</v>
      </c>
      <c r="BT3057" s="294">
        <f t="shared" si="1131"/>
        <v>0</v>
      </c>
      <c r="BU3057" s="295">
        <f t="shared" si="1132"/>
        <v>0</v>
      </c>
      <c r="BV3057" s="296">
        <f t="shared" si="1133"/>
        <v>0</v>
      </c>
      <c r="BW3057" s="351">
        <f t="shared" si="1134"/>
        <v>0</v>
      </c>
      <c r="BX3057" s="402">
        <f t="shared" si="1135"/>
        <v>0</v>
      </c>
      <c r="BY3057" s="370" t="str">
        <f>IF(BX3057=0,"",
IF(SUM($BX$3011:BX3057)=1,BZ3057,
IF($BX$3131&gt;SUM($BX$3011:BX3057),_xlfn.CONCAT(", ",BZ3057),
IF($BX$3131=SUM($BX$3011:BX3057),_xlfn.CONCAT(" y ",BZ3057)))))</f>
        <v/>
      </c>
      <c r="BZ3057" s="156" t="s">
        <v>5153</v>
      </c>
      <c r="CA3057" s="467">
        <f t="shared" si="1136"/>
        <v>0</v>
      </c>
      <c r="CB3057" s="402">
        <f t="shared" si="1137"/>
        <v>1</v>
      </c>
      <c r="CC3057" s="370" t="str">
        <f>IF(CB3057=0,"",
IF(SUM($CB$3011:CB3057)=1,CD3057,
IF($CB$3131&gt;SUM($CB$3011:CB3057),_xlfn.CONCAT(", ",CD3057),
IF($CB$3131=SUM($CB$3011:CB3057),_xlfn.CONCAT(" y ",CD3057)))))</f>
        <v>, 47</v>
      </c>
      <c r="CD3057" s="156" t="s">
        <v>5153</v>
      </c>
    </row>
    <row r="3058" spans="1:82" ht="15" customHeight="1">
      <c r="A3058" s="57"/>
      <c r="B3058" s="26"/>
      <c r="C3058" s="665" t="s">
        <v>5154</v>
      </c>
      <c r="D3058" s="967" t="str">
        <f t="shared" si="1091"/>
        <v>UNIVERSIDAD TECNOLOGICA DEL SURESTE</v>
      </c>
      <c r="E3058" s="967"/>
      <c r="F3058" s="967"/>
      <c r="G3058" s="719"/>
      <c r="H3058" s="719"/>
      <c r="I3058" s="719"/>
      <c r="J3058" s="719"/>
      <c r="K3058" s="614"/>
      <c r="L3058" s="614"/>
      <c r="M3058" s="614"/>
      <c r="N3058" s="614"/>
      <c r="O3058" s="614"/>
      <c r="P3058" s="614"/>
      <c r="Q3058" s="614"/>
      <c r="R3058" s="614"/>
      <c r="S3058" s="614"/>
      <c r="T3058" s="614"/>
      <c r="U3058" s="614"/>
      <c r="V3058" s="614"/>
      <c r="W3058" s="614"/>
      <c r="X3058" s="614"/>
      <c r="Y3058" s="614"/>
      <c r="Z3058" s="614"/>
      <c r="AA3058" s="614"/>
      <c r="AB3058" s="614"/>
      <c r="AC3058" s="614"/>
      <c r="AD3058" s="614"/>
      <c r="AE3058" s="164"/>
      <c r="AF3058" s="164"/>
      <c r="AG3058" s="199">
        <f t="shared" si="1092"/>
        <v>1</v>
      </c>
      <c r="AH3058" s="298">
        <f t="shared" si="1093"/>
        <v>0</v>
      </c>
      <c r="AI3058" s="293">
        <f t="shared" si="1094"/>
        <v>0</v>
      </c>
      <c r="AJ3058" s="294">
        <f t="shared" si="1095"/>
        <v>0</v>
      </c>
      <c r="AK3058" s="295">
        <f t="shared" si="1096"/>
        <v>0</v>
      </c>
      <c r="AL3058" s="296">
        <f t="shared" si="1097"/>
        <v>0</v>
      </c>
      <c r="AM3058" s="293">
        <f t="shared" si="1098"/>
        <v>0</v>
      </c>
      <c r="AN3058" s="294">
        <f t="shared" si="1099"/>
        <v>0</v>
      </c>
      <c r="AO3058" s="295">
        <f t="shared" si="1100"/>
        <v>0</v>
      </c>
      <c r="AP3058" s="296">
        <f t="shared" si="1101"/>
        <v>0</v>
      </c>
      <c r="AQ3058" s="293">
        <f t="shared" si="1102"/>
        <v>0</v>
      </c>
      <c r="AR3058" s="294">
        <f t="shared" si="1103"/>
        <v>0</v>
      </c>
      <c r="AS3058" s="295">
        <f t="shared" si="1104"/>
        <v>0</v>
      </c>
      <c r="AT3058" s="296">
        <f t="shared" si="1105"/>
        <v>0</v>
      </c>
      <c r="AU3058" s="293">
        <f t="shared" si="1106"/>
        <v>0</v>
      </c>
      <c r="AV3058" s="294">
        <f t="shared" si="1107"/>
        <v>0</v>
      </c>
      <c r="AW3058" s="295">
        <f t="shared" si="1108"/>
        <v>0</v>
      </c>
      <c r="AX3058" s="296">
        <f t="shared" si="1109"/>
        <v>0</v>
      </c>
      <c r="AY3058" s="293">
        <f t="shared" si="1110"/>
        <v>0</v>
      </c>
      <c r="AZ3058" s="294">
        <f t="shared" si="1111"/>
        <v>0</v>
      </c>
      <c r="BA3058" s="295">
        <f t="shared" si="1112"/>
        <v>0</v>
      </c>
      <c r="BB3058" s="296">
        <f t="shared" si="1113"/>
        <v>0</v>
      </c>
      <c r="BC3058" s="293">
        <f t="shared" si="1114"/>
        <v>0</v>
      </c>
      <c r="BD3058" s="294">
        <f t="shared" si="1115"/>
        <v>0</v>
      </c>
      <c r="BE3058" s="295">
        <f t="shared" si="1116"/>
        <v>0</v>
      </c>
      <c r="BF3058" s="296">
        <f t="shared" si="1117"/>
        <v>0</v>
      </c>
      <c r="BG3058" s="293">
        <f t="shared" si="1118"/>
        <v>0</v>
      </c>
      <c r="BH3058" s="294">
        <f t="shared" si="1119"/>
        <v>0</v>
      </c>
      <c r="BI3058" s="295">
        <f t="shared" si="1120"/>
        <v>0</v>
      </c>
      <c r="BJ3058" s="296">
        <f t="shared" si="1121"/>
        <v>0</v>
      </c>
      <c r="BK3058" s="293">
        <f t="shared" si="1122"/>
        <v>0</v>
      </c>
      <c r="BL3058" s="294">
        <f t="shared" si="1123"/>
        <v>0</v>
      </c>
      <c r="BM3058" s="295">
        <f t="shared" si="1124"/>
        <v>0</v>
      </c>
      <c r="BN3058" s="296">
        <f t="shared" si="1125"/>
        <v>0</v>
      </c>
      <c r="BO3058" s="293">
        <f t="shared" si="1126"/>
        <v>0</v>
      </c>
      <c r="BP3058" s="294">
        <f t="shared" si="1127"/>
        <v>0</v>
      </c>
      <c r="BQ3058" s="295">
        <f t="shared" si="1128"/>
        <v>0</v>
      </c>
      <c r="BR3058" s="296">
        <f t="shared" si="1129"/>
        <v>0</v>
      </c>
      <c r="BS3058" s="293">
        <f t="shared" si="1130"/>
        <v>0</v>
      </c>
      <c r="BT3058" s="294">
        <f t="shared" si="1131"/>
        <v>0</v>
      </c>
      <c r="BU3058" s="295">
        <f t="shared" si="1132"/>
        <v>0</v>
      </c>
      <c r="BV3058" s="296">
        <f t="shared" si="1133"/>
        <v>0</v>
      </c>
      <c r="BW3058" s="351">
        <f t="shared" si="1134"/>
        <v>0</v>
      </c>
      <c r="BX3058" s="402">
        <f t="shared" si="1135"/>
        <v>0</v>
      </c>
      <c r="BY3058" s="370" t="str">
        <f>IF(BX3058=0,"",
IF(SUM($BX$3011:BX3058)=1,BZ3058,
IF($BX$3131&gt;SUM($BX$3011:BX3058),_xlfn.CONCAT(", ",BZ3058),
IF($BX$3131=SUM($BX$3011:BX3058),_xlfn.CONCAT(" y ",BZ3058)))))</f>
        <v/>
      </c>
      <c r="BZ3058" s="156" t="s">
        <v>5155</v>
      </c>
      <c r="CA3058" s="467">
        <f t="shared" si="1136"/>
        <v>0</v>
      </c>
      <c r="CB3058" s="402">
        <f t="shared" si="1137"/>
        <v>1</v>
      </c>
      <c r="CC3058" s="370" t="str">
        <f>IF(CB3058=0,"",
IF(SUM($CB$3011:CB3058)=1,CD3058,
IF($CB$3131&gt;SUM($CB$3011:CB3058),_xlfn.CONCAT(", ",CD3058),
IF($CB$3131=SUM($CB$3011:CB3058),_xlfn.CONCAT(" y ",CD3058)))))</f>
        <v>, 48</v>
      </c>
      <c r="CD3058" s="156" t="s">
        <v>5155</v>
      </c>
    </row>
    <row r="3059" spans="1:82" ht="15" customHeight="1">
      <c r="A3059" s="57"/>
      <c r="B3059" s="26"/>
      <c r="C3059" s="665" t="s">
        <v>5156</v>
      </c>
      <c r="D3059" s="967" t="str">
        <f t="shared" si="1091"/>
        <v>UNIVERSIDAD TECNOLOGICA DEL CENTRO</v>
      </c>
      <c r="E3059" s="967"/>
      <c r="F3059" s="967"/>
      <c r="G3059" s="719"/>
      <c r="H3059" s="719"/>
      <c r="I3059" s="719"/>
      <c r="J3059" s="719"/>
      <c r="K3059" s="614"/>
      <c r="L3059" s="614"/>
      <c r="M3059" s="614"/>
      <c r="N3059" s="614"/>
      <c r="O3059" s="614"/>
      <c r="P3059" s="614"/>
      <c r="Q3059" s="614"/>
      <c r="R3059" s="614"/>
      <c r="S3059" s="614"/>
      <c r="T3059" s="614"/>
      <c r="U3059" s="614"/>
      <c r="V3059" s="614"/>
      <c r="W3059" s="614"/>
      <c r="X3059" s="614"/>
      <c r="Y3059" s="614"/>
      <c r="Z3059" s="614"/>
      <c r="AA3059" s="614"/>
      <c r="AB3059" s="614"/>
      <c r="AC3059" s="614"/>
      <c r="AD3059" s="614"/>
      <c r="AE3059" s="164"/>
      <c r="AF3059" s="164"/>
      <c r="AG3059" s="199">
        <f t="shared" si="1092"/>
        <v>1</v>
      </c>
      <c r="AH3059" s="298">
        <f t="shared" si="1093"/>
        <v>0</v>
      </c>
      <c r="AI3059" s="293">
        <f t="shared" si="1094"/>
        <v>0</v>
      </c>
      <c r="AJ3059" s="294">
        <f t="shared" si="1095"/>
        <v>0</v>
      </c>
      <c r="AK3059" s="295">
        <f t="shared" si="1096"/>
        <v>0</v>
      </c>
      <c r="AL3059" s="296">
        <f t="shared" si="1097"/>
        <v>0</v>
      </c>
      <c r="AM3059" s="293">
        <f t="shared" si="1098"/>
        <v>0</v>
      </c>
      <c r="AN3059" s="294">
        <f t="shared" si="1099"/>
        <v>0</v>
      </c>
      <c r="AO3059" s="295">
        <f t="shared" si="1100"/>
        <v>0</v>
      </c>
      <c r="AP3059" s="296">
        <f t="shared" si="1101"/>
        <v>0</v>
      </c>
      <c r="AQ3059" s="293">
        <f t="shared" si="1102"/>
        <v>0</v>
      </c>
      <c r="AR3059" s="294">
        <f t="shared" si="1103"/>
        <v>0</v>
      </c>
      <c r="AS3059" s="295">
        <f t="shared" si="1104"/>
        <v>0</v>
      </c>
      <c r="AT3059" s="296">
        <f t="shared" si="1105"/>
        <v>0</v>
      </c>
      <c r="AU3059" s="293">
        <f t="shared" si="1106"/>
        <v>0</v>
      </c>
      <c r="AV3059" s="294">
        <f t="shared" si="1107"/>
        <v>0</v>
      </c>
      <c r="AW3059" s="295">
        <f t="shared" si="1108"/>
        <v>0</v>
      </c>
      <c r="AX3059" s="296">
        <f t="shared" si="1109"/>
        <v>0</v>
      </c>
      <c r="AY3059" s="293">
        <f t="shared" si="1110"/>
        <v>0</v>
      </c>
      <c r="AZ3059" s="294">
        <f t="shared" si="1111"/>
        <v>0</v>
      </c>
      <c r="BA3059" s="295">
        <f t="shared" si="1112"/>
        <v>0</v>
      </c>
      <c r="BB3059" s="296">
        <f t="shared" si="1113"/>
        <v>0</v>
      </c>
      <c r="BC3059" s="293">
        <f t="shared" si="1114"/>
        <v>0</v>
      </c>
      <c r="BD3059" s="294">
        <f t="shared" si="1115"/>
        <v>0</v>
      </c>
      <c r="BE3059" s="295">
        <f t="shared" si="1116"/>
        <v>0</v>
      </c>
      <c r="BF3059" s="296">
        <f t="shared" si="1117"/>
        <v>0</v>
      </c>
      <c r="BG3059" s="293">
        <f t="shared" si="1118"/>
        <v>0</v>
      </c>
      <c r="BH3059" s="294">
        <f t="shared" si="1119"/>
        <v>0</v>
      </c>
      <c r="BI3059" s="295">
        <f t="shared" si="1120"/>
        <v>0</v>
      </c>
      <c r="BJ3059" s="296">
        <f t="shared" si="1121"/>
        <v>0</v>
      </c>
      <c r="BK3059" s="293">
        <f t="shared" si="1122"/>
        <v>0</v>
      </c>
      <c r="BL3059" s="294">
        <f t="shared" si="1123"/>
        <v>0</v>
      </c>
      <c r="BM3059" s="295">
        <f t="shared" si="1124"/>
        <v>0</v>
      </c>
      <c r="BN3059" s="296">
        <f t="shared" si="1125"/>
        <v>0</v>
      </c>
      <c r="BO3059" s="293">
        <f t="shared" si="1126"/>
        <v>0</v>
      </c>
      <c r="BP3059" s="294">
        <f t="shared" si="1127"/>
        <v>0</v>
      </c>
      <c r="BQ3059" s="295">
        <f t="shared" si="1128"/>
        <v>0</v>
      </c>
      <c r="BR3059" s="296">
        <f t="shared" si="1129"/>
        <v>0</v>
      </c>
      <c r="BS3059" s="293">
        <f t="shared" si="1130"/>
        <v>0</v>
      </c>
      <c r="BT3059" s="294">
        <f t="shared" si="1131"/>
        <v>0</v>
      </c>
      <c r="BU3059" s="295">
        <f t="shared" si="1132"/>
        <v>0</v>
      </c>
      <c r="BV3059" s="296">
        <f t="shared" si="1133"/>
        <v>0</v>
      </c>
      <c r="BW3059" s="351">
        <f t="shared" si="1134"/>
        <v>0</v>
      </c>
      <c r="BX3059" s="402">
        <f t="shared" si="1135"/>
        <v>0</v>
      </c>
      <c r="BY3059" s="370" t="str">
        <f>IF(BX3059=0,"",
IF(SUM($BX$3011:BX3059)=1,BZ3059,
IF($BX$3131&gt;SUM($BX$3011:BX3059),_xlfn.CONCAT(", ",BZ3059),
IF($BX$3131=SUM($BX$3011:BX3059),_xlfn.CONCAT(" y ",BZ3059)))))</f>
        <v/>
      </c>
      <c r="BZ3059" s="156" t="s">
        <v>5157</v>
      </c>
      <c r="CA3059" s="467">
        <f t="shared" si="1136"/>
        <v>0</v>
      </c>
      <c r="CB3059" s="402">
        <f t="shared" si="1137"/>
        <v>1</v>
      </c>
      <c r="CC3059" s="370" t="str">
        <f>IF(CB3059=0,"",
IF(SUM($CB$3011:CB3059)=1,CD3059,
IF($CB$3131&gt;SUM($CB$3011:CB3059),_xlfn.CONCAT(", ",CD3059),
IF($CB$3131=SUM($CB$3011:CB3059),_xlfn.CONCAT(" y ",CD3059)))))</f>
        <v>, 49</v>
      </c>
      <c r="CD3059" s="156" t="s">
        <v>5157</v>
      </c>
    </row>
    <row r="3060" spans="1:82" ht="15" customHeight="1">
      <c r="A3060" s="57"/>
      <c r="B3060" s="26"/>
      <c r="C3060" s="665" t="s">
        <v>5158</v>
      </c>
      <c r="D3060" s="967" t="str">
        <f t="shared" si="1091"/>
        <v>UNIVERSIDAD TECNOLOGICA DE GUTIERREZ ZAMORA</v>
      </c>
      <c r="E3060" s="967"/>
      <c r="F3060" s="967"/>
      <c r="G3060" s="719"/>
      <c r="H3060" s="719"/>
      <c r="I3060" s="719"/>
      <c r="J3060" s="719"/>
      <c r="K3060" s="614"/>
      <c r="L3060" s="614"/>
      <c r="M3060" s="614"/>
      <c r="N3060" s="614"/>
      <c r="O3060" s="614"/>
      <c r="P3060" s="614"/>
      <c r="Q3060" s="614"/>
      <c r="R3060" s="614"/>
      <c r="S3060" s="614"/>
      <c r="T3060" s="614"/>
      <c r="U3060" s="614"/>
      <c r="V3060" s="614"/>
      <c r="W3060" s="614"/>
      <c r="X3060" s="614"/>
      <c r="Y3060" s="614"/>
      <c r="Z3060" s="614"/>
      <c r="AA3060" s="614"/>
      <c r="AB3060" s="614"/>
      <c r="AC3060" s="614"/>
      <c r="AD3060" s="614"/>
      <c r="AE3060" s="164"/>
      <c r="AF3060" s="164"/>
      <c r="AG3060" s="199">
        <f t="shared" si="1092"/>
        <v>1</v>
      </c>
      <c r="AH3060" s="298">
        <f t="shared" si="1093"/>
        <v>0</v>
      </c>
      <c r="AI3060" s="293">
        <f t="shared" si="1094"/>
        <v>0</v>
      </c>
      <c r="AJ3060" s="294">
        <f t="shared" si="1095"/>
        <v>0</v>
      </c>
      <c r="AK3060" s="295">
        <f t="shared" si="1096"/>
        <v>0</v>
      </c>
      <c r="AL3060" s="296">
        <f t="shared" si="1097"/>
        <v>0</v>
      </c>
      <c r="AM3060" s="293">
        <f t="shared" si="1098"/>
        <v>0</v>
      </c>
      <c r="AN3060" s="294">
        <f t="shared" si="1099"/>
        <v>0</v>
      </c>
      <c r="AO3060" s="295">
        <f t="shared" si="1100"/>
        <v>0</v>
      </c>
      <c r="AP3060" s="296">
        <f t="shared" si="1101"/>
        <v>0</v>
      </c>
      <c r="AQ3060" s="293">
        <f t="shared" si="1102"/>
        <v>0</v>
      </c>
      <c r="AR3060" s="294">
        <f t="shared" si="1103"/>
        <v>0</v>
      </c>
      <c r="AS3060" s="295">
        <f t="shared" si="1104"/>
        <v>0</v>
      </c>
      <c r="AT3060" s="296">
        <f t="shared" si="1105"/>
        <v>0</v>
      </c>
      <c r="AU3060" s="293">
        <f t="shared" si="1106"/>
        <v>0</v>
      </c>
      <c r="AV3060" s="294">
        <f t="shared" si="1107"/>
        <v>0</v>
      </c>
      <c r="AW3060" s="295">
        <f t="shared" si="1108"/>
        <v>0</v>
      </c>
      <c r="AX3060" s="296">
        <f t="shared" si="1109"/>
        <v>0</v>
      </c>
      <c r="AY3060" s="293">
        <f t="shared" si="1110"/>
        <v>0</v>
      </c>
      <c r="AZ3060" s="294">
        <f t="shared" si="1111"/>
        <v>0</v>
      </c>
      <c r="BA3060" s="295">
        <f t="shared" si="1112"/>
        <v>0</v>
      </c>
      <c r="BB3060" s="296">
        <f t="shared" si="1113"/>
        <v>0</v>
      </c>
      <c r="BC3060" s="293">
        <f t="shared" si="1114"/>
        <v>0</v>
      </c>
      <c r="BD3060" s="294">
        <f t="shared" si="1115"/>
        <v>0</v>
      </c>
      <c r="BE3060" s="295">
        <f t="shared" si="1116"/>
        <v>0</v>
      </c>
      <c r="BF3060" s="296">
        <f t="shared" si="1117"/>
        <v>0</v>
      </c>
      <c r="BG3060" s="293">
        <f t="shared" si="1118"/>
        <v>0</v>
      </c>
      <c r="BH3060" s="294">
        <f t="shared" si="1119"/>
        <v>0</v>
      </c>
      <c r="BI3060" s="295">
        <f t="shared" si="1120"/>
        <v>0</v>
      </c>
      <c r="BJ3060" s="296">
        <f t="shared" si="1121"/>
        <v>0</v>
      </c>
      <c r="BK3060" s="293">
        <f t="shared" si="1122"/>
        <v>0</v>
      </c>
      <c r="BL3060" s="294">
        <f t="shared" si="1123"/>
        <v>0</v>
      </c>
      <c r="BM3060" s="295">
        <f t="shared" si="1124"/>
        <v>0</v>
      </c>
      <c r="BN3060" s="296">
        <f t="shared" si="1125"/>
        <v>0</v>
      </c>
      <c r="BO3060" s="293">
        <f t="shared" si="1126"/>
        <v>0</v>
      </c>
      <c r="BP3060" s="294">
        <f t="shared" si="1127"/>
        <v>0</v>
      </c>
      <c r="BQ3060" s="295">
        <f t="shared" si="1128"/>
        <v>0</v>
      </c>
      <c r="BR3060" s="296">
        <f t="shared" si="1129"/>
        <v>0</v>
      </c>
      <c r="BS3060" s="293">
        <f t="shared" si="1130"/>
        <v>0</v>
      </c>
      <c r="BT3060" s="294">
        <f t="shared" si="1131"/>
        <v>0</v>
      </c>
      <c r="BU3060" s="295">
        <f t="shared" si="1132"/>
        <v>0</v>
      </c>
      <c r="BV3060" s="296">
        <f t="shared" si="1133"/>
        <v>0</v>
      </c>
      <c r="BW3060" s="351">
        <f t="shared" si="1134"/>
        <v>0</v>
      </c>
      <c r="BX3060" s="402">
        <f t="shared" si="1135"/>
        <v>0</v>
      </c>
      <c r="BY3060" s="370" t="str">
        <f>IF(BX3060=0,"",
IF(SUM($BX$3011:BX3060)=1,BZ3060,
IF($BX$3131&gt;SUM($BX$3011:BX3060),_xlfn.CONCAT(", ",BZ3060),
IF($BX$3131=SUM($BX$3011:BX3060),_xlfn.CONCAT(" y ",BZ3060)))))</f>
        <v/>
      </c>
      <c r="BZ3060" s="156" t="s">
        <v>5159</v>
      </c>
      <c r="CA3060" s="467">
        <f t="shared" si="1136"/>
        <v>0</v>
      </c>
      <c r="CB3060" s="402">
        <f t="shared" si="1137"/>
        <v>1</v>
      </c>
      <c r="CC3060" s="370" t="str">
        <f>IF(CB3060=0,"",
IF(SUM($CB$3011:CB3060)=1,CD3060,
IF($CB$3131&gt;SUM($CB$3011:CB3060),_xlfn.CONCAT(", ",CD3060),
IF($CB$3131=SUM($CB$3011:CB3060),_xlfn.CONCAT(" y ",CD3060)))))</f>
        <v>, 50</v>
      </c>
      <c r="CD3060" s="156" t="s">
        <v>5159</v>
      </c>
    </row>
    <row r="3061" spans="1:82" ht="15" customHeight="1">
      <c r="A3061" s="57"/>
      <c r="B3061" s="26"/>
      <c r="C3061" s="665" t="s">
        <v>5160</v>
      </c>
      <c r="D3061" s="967" t="str">
        <f t="shared" si="1091"/>
        <v>CONSEJO VERACRUZANO DE INVESTIGACION CIENTIFICA Y DESARROLLO TECNOLOGICO</v>
      </c>
      <c r="E3061" s="967"/>
      <c r="F3061" s="967"/>
      <c r="G3061" s="719"/>
      <c r="H3061" s="719"/>
      <c r="I3061" s="719"/>
      <c r="J3061" s="719"/>
      <c r="K3061" s="614"/>
      <c r="L3061" s="614"/>
      <c r="M3061" s="614"/>
      <c r="N3061" s="614"/>
      <c r="O3061" s="614"/>
      <c r="P3061" s="614"/>
      <c r="Q3061" s="614"/>
      <c r="R3061" s="614"/>
      <c r="S3061" s="614"/>
      <c r="T3061" s="614"/>
      <c r="U3061" s="614"/>
      <c r="V3061" s="614"/>
      <c r="W3061" s="614"/>
      <c r="X3061" s="614"/>
      <c r="Y3061" s="614"/>
      <c r="Z3061" s="614"/>
      <c r="AA3061" s="614"/>
      <c r="AB3061" s="614"/>
      <c r="AC3061" s="614"/>
      <c r="AD3061" s="614"/>
      <c r="AE3061" s="164"/>
      <c r="AF3061" s="164"/>
      <c r="AG3061" s="199">
        <f t="shared" si="1092"/>
        <v>1</v>
      </c>
      <c r="AH3061" s="298">
        <f t="shared" si="1093"/>
        <v>0</v>
      </c>
      <c r="AI3061" s="293">
        <f t="shared" si="1094"/>
        <v>0</v>
      </c>
      <c r="AJ3061" s="294">
        <f t="shared" si="1095"/>
        <v>0</v>
      </c>
      <c r="AK3061" s="295">
        <f t="shared" si="1096"/>
        <v>0</v>
      </c>
      <c r="AL3061" s="296">
        <f t="shared" si="1097"/>
        <v>0</v>
      </c>
      <c r="AM3061" s="293">
        <f t="shared" si="1098"/>
        <v>0</v>
      </c>
      <c r="AN3061" s="294">
        <f t="shared" si="1099"/>
        <v>0</v>
      </c>
      <c r="AO3061" s="295">
        <f t="shared" si="1100"/>
        <v>0</v>
      </c>
      <c r="AP3061" s="296">
        <f t="shared" si="1101"/>
        <v>0</v>
      </c>
      <c r="AQ3061" s="293">
        <f t="shared" si="1102"/>
        <v>0</v>
      </c>
      <c r="AR3061" s="294">
        <f t="shared" si="1103"/>
        <v>0</v>
      </c>
      <c r="AS3061" s="295">
        <f t="shared" si="1104"/>
        <v>0</v>
      </c>
      <c r="AT3061" s="296">
        <f t="shared" si="1105"/>
        <v>0</v>
      </c>
      <c r="AU3061" s="293">
        <f t="shared" si="1106"/>
        <v>0</v>
      </c>
      <c r="AV3061" s="294">
        <f t="shared" si="1107"/>
        <v>0</v>
      </c>
      <c r="AW3061" s="295">
        <f t="shared" si="1108"/>
        <v>0</v>
      </c>
      <c r="AX3061" s="296">
        <f t="shared" si="1109"/>
        <v>0</v>
      </c>
      <c r="AY3061" s="293">
        <f t="shared" si="1110"/>
        <v>0</v>
      </c>
      <c r="AZ3061" s="294">
        <f t="shared" si="1111"/>
        <v>0</v>
      </c>
      <c r="BA3061" s="295">
        <f t="shared" si="1112"/>
        <v>0</v>
      </c>
      <c r="BB3061" s="296">
        <f t="shared" si="1113"/>
        <v>0</v>
      </c>
      <c r="BC3061" s="293">
        <f t="shared" si="1114"/>
        <v>0</v>
      </c>
      <c r="BD3061" s="294">
        <f t="shared" si="1115"/>
        <v>0</v>
      </c>
      <c r="BE3061" s="295">
        <f t="shared" si="1116"/>
        <v>0</v>
      </c>
      <c r="BF3061" s="296">
        <f t="shared" si="1117"/>
        <v>0</v>
      </c>
      <c r="BG3061" s="293">
        <f t="shared" si="1118"/>
        <v>0</v>
      </c>
      <c r="BH3061" s="294">
        <f t="shared" si="1119"/>
        <v>0</v>
      </c>
      <c r="BI3061" s="295">
        <f t="shared" si="1120"/>
        <v>0</v>
      </c>
      <c r="BJ3061" s="296">
        <f t="shared" si="1121"/>
        <v>0</v>
      </c>
      <c r="BK3061" s="293">
        <f t="shared" si="1122"/>
        <v>0</v>
      </c>
      <c r="BL3061" s="294">
        <f t="shared" si="1123"/>
        <v>0</v>
      </c>
      <c r="BM3061" s="295">
        <f t="shared" si="1124"/>
        <v>0</v>
      </c>
      <c r="BN3061" s="296">
        <f t="shared" si="1125"/>
        <v>0</v>
      </c>
      <c r="BO3061" s="293">
        <f t="shared" si="1126"/>
        <v>0</v>
      </c>
      <c r="BP3061" s="294">
        <f t="shared" si="1127"/>
        <v>0</v>
      </c>
      <c r="BQ3061" s="295">
        <f t="shared" si="1128"/>
        <v>0</v>
      </c>
      <c r="BR3061" s="296">
        <f t="shared" si="1129"/>
        <v>0</v>
      </c>
      <c r="BS3061" s="293">
        <f t="shared" si="1130"/>
        <v>0</v>
      </c>
      <c r="BT3061" s="294">
        <f t="shared" si="1131"/>
        <v>0</v>
      </c>
      <c r="BU3061" s="295">
        <f t="shared" si="1132"/>
        <v>0</v>
      </c>
      <c r="BV3061" s="296">
        <f t="shared" si="1133"/>
        <v>0</v>
      </c>
      <c r="BW3061" s="351">
        <f t="shared" si="1134"/>
        <v>0</v>
      </c>
      <c r="BX3061" s="402">
        <f t="shared" si="1135"/>
        <v>0</v>
      </c>
      <c r="BY3061" s="370" t="str">
        <f>IF(BX3061=0,"",
IF(SUM($BX$3011:BX3061)=1,BZ3061,
IF($BX$3131&gt;SUM($BX$3011:BX3061),_xlfn.CONCAT(", ",BZ3061),
IF($BX$3131=SUM($BX$3011:BX3061),_xlfn.CONCAT(" y ",BZ3061)))))</f>
        <v/>
      </c>
      <c r="BZ3061" s="156" t="s">
        <v>5161</v>
      </c>
      <c r="CA3061" s="467">
        <f t="shared" si="1136"/>
        <v>0</v>
      </c>
      <c r="CB3061" s="402">
        <f t="shared" si="1137"/>
        <v>1</v>
      </c>
      <c r="CC3061" s="370" t="str">
        <f>IF(CB3061=0,"",
IF(SUM($CB$3011:CB3061)=1,CD3061,
IF($CB$3131&gt;SUM($CB$3011:CB3061),_xlfn.CONCAT(", ",CD3061),
IF($CB$3131=SUM($CB$3011:CB3061),_xlfn.CONCAT(" y ",CD3061)))))</f>
        <v>, 51</v>
      </c>
      <c r="CD3061" s="156" t="s">
        <v>5161</v>
      </c>
    </row>
    <row r="3062" spans="1:82" ht="15" customHeight="1">
      <c r="A3062" s="57"/>
      <c r="B3062" s="26"/>
      <c r="C3062" s="665" t="s">
        <v>5162</v>
      </c>
      <c r="D3062" s="967" t="str">
        <f t="shared" si="1091"/>
        <v>COLEGIO DE ESTUDIOS CIENTIFICOS Y TECNOLOGICOS</v>
      </c>
      <c r="E3062" s="967"/>
      <c r="F3062" s="967"/>
      <c r="G3062" s="719"/>
      <c r="H3062" s="719"/>
      <c r="I3062" s="719"/>
      <c r="J3062" s="719"/>
      <c r="K3062" s="614"/>
      <c r="L3062" s="614"/>
      <c r="M3062" s="614"/>
      <c r="N3062" s="614"/>
      <c r="O3062" s="614"/>
      <c r="P3062" s="614"/>
      <c r="Q3062" s="614"/>
      <c r="R3062" s="614"/>
      <c r="S3062" s="614"/>
      <c r="T3062" s="614"/>
      <c r="U3062" s="614"/>
      <c r="V3062" s="614"/>
      <c r="W3062" s="614"/>
      <c r="X3062" s="614"/>
      <c r="Y3062" s="614"/>
      <c r="Z3062" s="614"/>
      <c r="AA3062" s="614"/>
      <c r="AB3062" s="614"/>
      <c r="AC3062" s="614"/>
      <c r="AD3062" s="614"/>
      <c r="AE3062" s="164"/>
      <c r="AF3062" s="164"/>
      <c r="AG3062" s="199">
        <f t="shared" si="1092"/>
        <v>1</v>
      </c>
      <c r="AH3062" s="298">
        <f t="shared" si="1093"/>
        <v>0</v>
      </c>
      <c r="AI3062" s="293">
        <f t="shared" si="1094"/>
        <v>0</v>
      </c>
      <c r="AJ3062" s="294">
        <f t="shared" si="1095"/>
        <v>0</v>
      </c>
      <c r="AK3062" s="295">
        <f t="shared" si="1096"/>
        <v>0</v>
      </c>
      <c r="AL3062" s="296">
        <f t="shared" si="1097"/>
        <v>0</v>
      </c>
      <c r="AM3062" s="293">
        <f t="shared" si="1098"/>
        <v>0</v>
      </c>
      <c r="AN3062" s="294">
        <f t="shared" si="1099"/>
        <v>0</v>
      </c>
      <c r="AO3062" s="295">
        <f t="shared" si="1100"/>
        <v>0</v>
      </c>
      <c r="AP3062" s="296">
        <f t="shared" si="1101"/>
        <v>0</v>
      </c>
      <c r="AQ3062" s="293">
        <f t="shared" si="1102"/>
        <v>0</v>
      </c>
      <c r="AR3062" s="294">
        <f t="shared" si="1103"/>
        <v>0</v>
      </c>
      <c r="AS3062" s="295">
        <f t="shared" si="1104"/>
        <v>0</v>
      </c>
      <c r="AT3062" s="296">
        <f t="shared" si="1105"/>
        <v>0</v>
      </c>
      <c r="AU3062" s="293">
        <f t="shared" si="1106"/>
        <v>0</v>
      </c>
      <c r="AV3062" s="294">
        <f t="shared" si="1107"/>
        <v>0</v>
      </c>
      <c r="AW3062" s="295">
        <f t="shared" si="1108"/>
        <v>0</v>
      </c>
      <c r="AX3062" s="296">
        <f t="shared" si="1109"/>
        <v>0</v>
      </c>
      <c r="AY3062" s="293">
        <f t="shared" si="1110"/>
        <v>0</v>
      </c>
      <c r="AZ3062" s="294">
        <f t="shared" si="1111"/>
        <v>0</v>
      </c>
      <c r="BA3062" s="295">
        <f t="shared" si="1112"/>
        <v>0</v>
      </c>
      <c r="BB3062" s="296">
        <f t="shared" si="1113"/>
        <v>0</v>
      </c>
      <c r="BC3062" s="293">
        <f t="shared" si="1114"/>
        <v>0</v>
      </c>
      <c r="BD3062" s="294">
        <f t="shared" si="1115"/>
        <v>0</v>
      </c>
      <c r="BE3062" s="295">
        <f t="shared" si="1116"/>
        <v>0</v>
      </c>
      <c r="BF3062" s="296">
        <f t="shared" si="1117"/>
        <v>0</v>
      </c>
      <c r="BG3062" s="293">
        <f t="shared" si="1118"/>
        <v>0</v>
      </c>
      <c r="BH3062" s="294">
        <f t="shared" si="1119"/>
        <v>0</v>
      </c>
      <c r="BI3062" s="295">
        <f t="shared" si="1120"/>
        <v>0</v>
      </c>
      <c r="BJ3062" s="296">
        <f t="shared" si="1121"/>
        <v>0</v>
      </c>
      <c r="BK3062" s="293">
        <f t="shared" si="1122"/>
        <v>0</v>
      </c>
      <c r="BL3062" s="294">
        <f t="shared" si="1123"/>
        <v>0</v>
      </c>
      <c r="BM3062" s="295">
        <f t="shared" si="1124"/>
        <v>0</v>
      </c>
      <c r="BN3062" s="296">
        <f t="shared" si="1125"/>
        <v>0</v>
      </c>
      <c r="BO3062" s="293">
        <f t="shared" si="1126"/>
        <v>0</v>
      </c>
      <c r="BP3062" s="294">
        <f t="shared" si="1127"/>
        <v>0</v>
      </c>
      <c r="BQ3062" s="295">
        <f t="shared" si="1128"/>
        <v>0</v>
      </c>
      <c r="BR3062" s="296">
        <f t="shared" si="1129"/>
        <v>0</v>
      </c>
      <c r="BS3062" s="293">
        <f t="shared" si="1130"/>
        <v>0</v>
      </c>
      <c r="BT3062" s="294">
        <f t="shared" si="1131"/>
        <v>0</v>
      </c>
      <c r="BU3062" s="295">
        <f t="shared" si="1132"/>
        <v>0</v>
      </c>
      <c r="BV3062" s="296">
        <f t="shared" si="1133"/>
        <v>0</v>
      </c>
      <c r="BW3062" s="351">
        <f t="shared" si="1134"/>
        <v>0</v>
      </c>
      <c r="BX3062" s="402">
        <f t="shared" si="1135"/>
        <v>0</v>
      </c>
      <c r="BY3062" s="370" t="str">
        <f>IF(BX3062=0,"",
IF(SUM($BX$3011:BX3062)=1,BZ3062,
IF($BX$3131&gt;SUM($BX$3011:BX3062),_xlfn.CONCAT(", ",BZ3062),
IF($BX$3131=SUM($BX$3011:BX3062),_xlfn.CONCAT(" y ",BZ3062)))))</f>
        <v/>
      </c>
      <c r="BZ3062" s="156" t="s">
        <v>5163</v>
      </c>
      <c r="CA3062" s="467">
        <f t="shared" si="1136"/>
        <v>0</v>
      </c>
      <c r="CB3062" s="402">
        <f t="shared" si="1137"/>
        <v>1</v>
      </c>
      <c r="CC3062" s="370" t="str">
        <f>IF(CB3062=0,"",
IF(SUM($CB$3011:CB3062)=1,CD3062,
IF($CB$3131&gt;SUM($CB$3011:CB3062),_xlfn.CONCAT(", ",CD3062),
IF($CB$3131=SUM($CB$3011:CB3062),_xlfn.CONCAT(" y ",CD3062)))))</f>
        <v>, 52</v>
      </c>
      <c r="CD3062" s="156" t="s">
        <v>5163</v>
      </c>
    </row>
    <row r="3063" spans="1:82" ht="15" customHeight="1">
      <c r="A3063" s="57"/>
      <c r="B3063" s="26"/>
      <c r="C3063" s="665" t="s">
        <v>5164</v>
      </c>
      <c r="D3063" s="967" t="str">
        <f t="shared" si="1091"/>
        <v>COLEGIO DE VERACRUZ</v>
      </c>
      <c r="E3063" s="967"/>
      <c r="F3063" s="967"/>
      <c r="G3063" s="719"/>
      <c r="H3063" s="719"/>
      <c r="I3063" s="719"/>
      <c r="J3063" s="719"/>
      <c r="K3063" s="614"/>
      <c r="L3063" s="614"/>
      <c r="M3063" s="614"/>
      <c r="N3063" s="614"/>
      <c r="O3063" s="614"/>
      <c r="P3063" s="614"/>
      <c r="Q3063" s="614"/>
      <c r="R3063" s="614"/>
      <c r="S3063" s="614"/>
      <c r="T3063" s="614"/>
      <c r="U3063" s="614"/>
      <c r="V3063" s="614"/>
      <c r="W3063" s="614"/>
      <c r="X3063" s="614"/>
      <c r="Y3063" s="614"/>
      <c r="Z3063" s="614"/>
      <c r="AA3063" s="614"/>
      <c r="AB3063" s="614"/>
      <c r="AC3063" s="614"/>
      <c r="AD3063" s="614"/>
      <c r="AE3063" s="164"/>
      <c r="AF3063" s="164"/>
      <c r="AG3063" s="199">
        <f t="shared" si="1092"/>
        <v>1</v>
      </c>
      <c r="AH3063" s="298">
        <f t="shared" si="1093"/>
        <v>0</v>
      </c>
      <c r="AI3063" s="293">
        <f t="shared" si="1094"/>
        <v>0</v>
      </c>
      <c r="AJ3063" s="294">
        <f t="shared" si="1095"/>
        <v>0</v>
      </c>
      <c r="AK3063" s="295">
        <f t="shared" si="1096"/>
        <v>0</v>
      </c>
      <c r="AL3063" s="296">
        <f t="shared" si="1097"/>
        <v>0</v>
      </c>
      <c r="AM3063" s="293">
        <f t="shared" si="1098"/>
        <v>0</v>
      </c>
      <c r="AN3063" s="294">
        <f t="shared" si="1099"/>
        <v>0</v>
      </c>
      <c r="AO3063" s="295">
        <f t="shared" si="1100"/>
        <v>0</v>
      </c>
      <c r="AP3063" s="296">
        <f t="shared" si="1101"/>
        <v>0</v>
      </c>
      <c r="AQ3063" s="293">
        <f t="shared" si="1102"/>
        <v>0</v>
      </c>
      <c r="AR3063" s="294">
        <f t="shared" si="1103"/>
        <v>0</v>
      </c>
      <c r="AS3063" s="295">
        <f t="shared" si="1104"/>
        <v>0</v>
      </c>
      <c r="AT3063" s="296">
        <f t="shared" si="1105"/>
        <v>0</v>
      </c>
      <c r="AU3063" s="293">
        <f t="shared" si="1106"/>
        <v>0</v>
      </c>
      <c r="AV3063" s="294">
        <f t="shared" si="1107"/>
        <v>0</v>
      </c>
      <c r="AW3063" s="295">
        <f t="shared" si="1108"/>
        <v>0</v>
      </c>
      <c r="AX3063" s="296">
        <f t="shared" si="1109"/>
        <v>0</v>
      </c>
      <c r="AY3063" s="293">
        <f t="shared" si="1110"/>
        <v>0</v>
      </c>
      <c r="AZ3063" s="294">
        <f t="shared" si="1111"/>
        <v>0</v>
      </c>
      <c r="BA3063" s="295">
        <f t="shared" si="1112"/>
        <v>0</v>
      </c>
      <c r="BB3063" s="296">
        <f t="shared" si="1113"/>
        <v>0</v>
      </c>
      <c r="BC3063" s="293">
        <f t="shared" si="1114"/>
        <v>0</v>
      </c>
      <c r="BD3063" s="294">
        <f t="shared" si="1115"/>
        <v>0</v>
      </c>
      <c r="BE3063" s="295">
        <f t="shared" si="1116"/>
        <v>0</v>
      </c>
      <c r="BF3063" s="296">
        <f t="shared" si="1117"/>
        <v>0</v>
      </c>
      <c r="BG3063" s="293">
        <f t="shared" si="1118"/>
        <v>0</v>
      </c>
      <c r="BH3063" s="294">
        <f t="shared" si="1119"/>
        <v>0</v>
      </c>
      <c r="BI3063" s="295">
        <f t="shared" si="1120"/>
        <v>0</v>
      </c>
      <c r="BJ3063" s="296">
        <f t="shared" si="1121"/>
        <v>0</v>
      </c>
      <c r="BK3063" s="293">
        <f t="shared" si="1122"/>
        <v>0</v>
      </c>
      <c r="BL3063" s="294">
        <f t="shared" si="1123"/>
        <v>0</v>
      </c>
      <c r="BM3063" s="295">
        <f t="shared" si="1124"/>
        <v>0</v>
      </c>
      <c r="BN3063" s="296">
        <f t="shared" si="1125"/>
        <v>0</v>
      </c>
      <c r="BO3063" s="293">
        <f t="shared" si="1126"/>
        <v>0</v>
      </c>
      <c r="BP3063" s="294">
        <f t="shared" si="1127"/>
        <v>0</v>
      </c>
      <c r="BQ3063" s="295">
        <f t="shared" si="1128"/>
        <v>0</v>
      </c>
      <c r="BR3063" s="296">
        <f t="shared" si="1129"/>
        <v>0</v>
      </c>
      <c r="BS3063" s="293">
        <f t="shared" si="1130"/>
        <v>0</v>
      </c>
      <c r="BT3063" s="294">
        <f t="shared" si="1131"/>
        <v>0</v>
      </c>
      <c r="BU3063" s="295">
        <f t="shared" si="1132"/>
        <v>0</v>
      </c>
      <c r="BV3063" s="296">
        <f t="shared" si="1133"/>
        <v>0</v>
      </c>
      <c r="BW3063" s="351">
        <f t="shared" si="1134"/>
        <v>0</v>
      </c>
      <c r="BX3063" s="402">
        <f t="shared" si="1135"/>
        <v>0</v>
      </c>
      <c r="BY3063" s="370" t="str">
        <f>IF(BX3063=0,"",
IF(SUM($BX$3011:BX3063)=1,BZ3063,
IF($BX$3131&gt;SUM($BX$3011:BX3063),_xlfn.CONCAT(", ",BZ3063),
IF($BX$3131=SUM($BX$3011:BX3063),_xlfn.CONCAT(" y ",BZ3063)))))</f>
        <v/>
      </c>
      <c r="BZ3063" s="156" t="s">
        <v>5165</v>
      </c>
      <c r="CA3063" s="467">
        <f t="shared" si="1136"/>
        <v>0</v>
      </c>
      <c r="CB3063" s="402">
        <f t="shared" si="1137"/>
        <v>1</v>
      </c>
      <c r="CC3063" s="370" t="str">
        <f>IF(CB3063=0,"",
IF(SUM($CB$3011:CB3063)=1,CD3063,
IF($CB$3131&gt;SUM($CB$3011:CB3063),_xlfn.CONCAT(", ",CD3063),
IF($CB$3131=SUM($CB$3011:CB3063),_xlfn.CONCAT(" y ",CD3063)))))</f>
        <v>, 53</v>
      </c>
      <c r="CD3063" s="156" t="s">
        <v>5165</v>
      </c>
    </row>
    <row r="3064" spans="1:82" ht="15" customHeight="1">
      <c r="A3064" s="57"/>
      <c r="B3064" s="26"/>
      <c r="C3064" s="665" t="s">
        <v>5166</v>
      </c>
      <c r="D3064" s="967" t="str">
        <f t="shared" si="1091"/>
        <v>UNIVERSIDAD POLITECNICA DE HUATUSCO</v>
      </c>
      <c r="E3064" s="967"/>
      <c r="F3064" s="967"/>
      <c r="G3064" s="719"/>
      <c r="H3064" s="719"/>
      <c r="I3064" s="719"/>
      <c r="J3064" s="719"/>
      <c r="K3064" s="614"/>
      <c r="L3064" s="614"/>
      <c r="M3064" s="614"/>
      <c r="N3064" s="614"/>
      <c r="O3064" s="614"/>
      <c r="P3064" s="614"/>
      <c r="Q3064" s="614"/>
      <c r="R3064" s="614"/>
      <c r="S3064" s="614"/>
      <c r="T3064" s="614"/>
      <c r="U3064" s="614"/>
      <c r="V3064" s="614"/>
      <c r="W3064" s="614"/>
      <c r="X3064" s="614"/>
      <c r="Y3064" s="614"/>
      <c r="Z3064" s="614"/>
      <c r="AA3064" s="614"/>
      <c r="AB3064" s="614"/>
      <c r="AC3064" s="614"/>
      <c r="AD3064" s="614"/>
      <c r="AE3064" s="164"/>
      <c r="AF3064" s="164"/>
      <c r="AG3064" s="199">
        <f t="shared" si="1092"/>
        <v>1</v>
      </c>
      <c r="AH3064" s="298">
        <f t="shared" si="1093"/>
        <v>0</v>
      </c>
      <c r="AI3064" s="293">
        <f t="shared" si="1094"/>
        <v>0</v>
      </c>
      <c r="AJ3064" s="294">
        <f t="shared" si="1095"/>
        <v>0</v>
      </c>
      <c r="AK3064" s="295">
        <f t="shared" si="1096"/>
        <v>0</v>
      </c>
      <c r="AL3064" s="296">
        <f t="shared" si="1097"/>
        <v>0</v>
      </c>
      <c r="AM3064" s="293">
        <f t="shared" si="1098"/>
        <v>0</v>
      </c>
      <c r="AN3064" s="294">
        <f t="shared" si="1099"/>
        <v>0</v>
      </c>
      <c r="AO3064" s="295">
        <f t="shared" si="1100"/>
        <v>0</v>
      </c>
      <c r="AP3064" s="296">
        <f t="shared" si="1101"/>
        <v>0</v>
      </c>
      <c r="AQ3064" s="293">
        <f t="shared" si="1102"/>
        <v>0</v>
      </c>
      <c r="AR3064" s="294">
        <f t="shared" si="1103"/>
        <v>0</v>
      </c>
      <c r="AS3064" s="295">
        <f t="shared" si="1104"/>
        <v>0</v>
      </c>
      <c r="AT3064" s="296">
        <f t="shared" si="1105"/>
        <v>0</v>
      </c>
      <c r="AU3064" s="293">
        <f t="shared" si="1106"/>
        <v>0</v>
      </c>
      <c r="AV3064" s="294">
        <f t="shared" si="1107"/>
        <v>0</v>
      </c>
      <c r="AW3064" s="295">
        <f t="shared" si="1108"/>
        <v>0</v>
      </c>
      <c r="AX3064" s="296">
        <f t="shared" si="1109"/>
        <v>0</v>
      </c>
      <c r="AY3064" s="293">
        <f t="shared" si="1110"/>
        <v>0</v>
      </c>
      <c r="AZ3064" s="294">
        <f t="shared" si="1111"/>
        <v>0</v>
      </c>
      <c r="BA3064" s="295">
        <f t="shared" si="1112"/>
        <v>0</v>
      </c>
      <c r="BB3064" s="296">
        <f t="shared" si="1113"/>
        <v>0</v>
      </c>
      <c r="BC3064" s="293">
        <f t="shared" si="1114"/>
        <v>0</v>
      </c>
      <c r="BD3064" s="294">
        <f t="shared" si="1115"/>
        <v>0</v>
      </c>
      <c r="BE3064" s="295">
        <f t="shared" si="1116"/>
        <v>0</v>
      </c>
      <c r="BF3064" s="296">
        <f t="shared" si="1117"/>
        <v>0</v>
      </c>
      <c r="BG3064" s="293">
        <f t="shared" si="1118"/>
        <v>0</v>
      </c>
      <c r="BH3064" s="294">
        <f t="shared" si="1119"/>
        <v>0</v>
      </c>
      <c r="BI3064" s="295">
        <f t="shared" si="1120"/>
        <v>0</v>
      </c>
      <c r="BJ3064" s="296">
        <f t="shared" si="1121"/>
        <v>0</v>
      </c>
      <c r="BK3064" s="293">
        <f t="shared" si="1122"/>
        <v>0</v>
      </c>
      <c r="BL3064" s="294">
        <f t="shared" si="1123"/>
        <v>0</v>
      </c>
      <c r="BM3064" s="295">
        <f t="shared" si="1124"/>
        <v>0</v>
      </c>
      <c r="BN3064" s="296">
        <f t="shared" si="1125"/>
        <v>0</v>
      </c>
      <c r="BO3064" s="293">
        <f t="shared" si="1126"/>
        <v>0</v>
      </c>
      <c r="BP3064" s="294">
        <f t="shared" si="1127"/>
        <v>0</v>
      </c>
      <c r="BQ3064" s="295">
        <f t="shared" si="1128"/>
        <v>0</v>
      </c>
      <c r="BR3064" s="296">
        <f t="shared" si="1129"/>
        <v>0</v>
      </c>
      <c r="BS3064" s="293">
        <f t="shared" si="1130"/>
        <v>0</v>
      </c>
      <c r="BT3064" s="294">
        <f t="shared" si="1131"/>
        <v>0</v>
      </c>
      <c r="BU3064" s="295">
        <f t="shared" si="1132"/>
        <v>0</v>
      </c>
      <c r="BV3064" s="296">
        <f t="shared" si="1133"/>
        <v>0</v>
      </c>
      <c r="BW3064" s="351">
        <f t="shared" si="1134"/>
        <v>0</v>
      </c>
      <c r="BX3064" s="402">
        <f t="shared" si="1135"/>
        <v>0</v>
      </c>
      <c r="BY3064" s="370" t="str">
        <f>IF(BX3064=0,"",
IF(SUM($BX$3011:BX3064)=1,BZ3064,
IF($BX$3131&gt;SUM($BX$3011:BX3064),_xlfn.CONCAT(", ",BZ3064),
IF($BX$3131=SUM($BX$3011:BX3064),_xlfn.CONCAT(" y ",BZ3064)))))</f>
        <v/>
      </c>
      <c r="BZ3064" s="156" t="s">
        <v>5167</v>
      </c>
      <c r="CA3064" s="467">
        <f t="shared" si="1136"/>
        <v>0</v>
      </c>
      <c r="CB3064" s="402">
        <f t="shared" si="1137"/>
        <v>1</v>
      </c>
      <c r="CC3064" s="370" t="str">
        <f>IF(CB3064=0,"",
IF(SUM($CB$3011:CB3064)=1,CD3064,
IF($CB$3131&gt;SUM($CB$3011:CB3064),_xlfn.CONCAT(", ",CD3064),
IF($CB$3131=SUM($CB$3011:CB3064),_xlfn.CONCAT(" y ",CD3064)))))</f>
        <v>, 54</v>
      </c>
      <c r="CD3064" s="156" t="s">
        <v>5167</v>
      </c>
    </row>
    <row r="3065" spans="1:82" ht="15" customHeight="1">
      <c r="A3065" s="57"/>
      <c r="B3065" s="26"/>
      <c r="C3065" s="665" t="s">
        <v>5168</v>
      </c>
      <c r="D3065" s="967" t="str">
        <f t="shared" si="1091"/>
        <v>UNIVERSIDAD POPULAR AUTONOMA DE VERACRUZ</v>
      </c>
      <c r="E3065" s="967"/>
      <c r="F3065" s="967"/>
      <c r="G3065" s="719"/>
      <c r="H3065" s="719"/>
      <c r="I3065" s="719"/>
      <c r="J3065" s="719"/>
      <c r="K3065" s="614"/>
      <c r="L3065" s="614"/>
      <c r="M3065" s="614"/>
      <c r="N3065" s="614"/>
      <c r="O3065" s="614"/>
      <c r="P3065" s="614"/>
      <c r="Q3065" s="614"/>
      <c r="R3065" s="614"/>
      <c r="S3065" s="614"/>
      <c r="T3065" s="614"/>
      <c r="U3065" s="614"/>
      <c r="V3065" s="614"/>
      <c r="W3065" s="614"/>
      <c r="X3065" s="614"/>
      <c r="Y3065" s="614"/>
      <c r="Z3065" s="614"/>
      <c r="AA3065" s="614"/>
      <c r="AB3065" s="614"/>
      <c r="AC3065" s="614"/>
      <c r="AD3065" s="614"/>
      <c r="AE3065" s="164"/>
      <c r="AF3065" s="164"/>
      <c r="AG3065" s="199">
        <f t="shared" si="1092"/>
        <v>1</v>
      </c>
      <c r="AH3065" s="298">
        <f t="shared" si="1093"/>
        <v>0</v>
      </c>
      <c r="AI3065" s="293">
        <f t="shared" si="1094"/>
        <v>0</v>
      </c>
      <c r="AJ3065" s="294">
        <f t="shared" si="1095"/>
        <v>0</v>
      </c>
      <c r="AK3065" s="295">
        <f t="shared" si="1096"/>
        <v>0</v>
      </c>
      <c r="AL3065" s="296">
        <f t="shared" si="1097"/>
        <v>0</v>
      </c>
      <c r="AM3065" s="293">
        <f t="shared" si="1098"/>
        <v>0</v>
      </c>
      <c r="AN3065" s="294">
        <f t="shared" si="1099"/>
        <v>0</v>
      </c>
      <c r="AO3065" s="295">
        <f t="shared" si="1100"/>
        <v>0</v>
      </c>
      <c r="AP3065" s="296">
        <f t="shared" si="1101"/>
        <v>0</v>
      </c>
      <c r="AQ3065" s="293">
        <f t="shared" si="1102"/>
        <v>0</v>
      </c>
      <c r="AR3065" s="294">
        <f t="shared" si="1103"/>
        <v>0</v>
      </c>
      <c r="AS3065" s="295">
        <f t="shared" si="1104"/>
        <v>0</v>
      </c>
      <c r="AT3065" s="296">
        <f t="shared" si="1105"/>
        <v>0</v>
      </c>
      <c r="AU3065" s="293">
        <f t="shared" si="1106"/>
        <v>0</v>
      </c>
      <c r="AV3065" s="294">
        <f t="shared" si="1107"/>
        <v>0</v>
      </c>
      <c r="AW3065" s="295">
        <f t="shared" si="1108"/>
        <v>0</v>
      </c>
      <c r="AX3065" s="296">
        <f t="shared" si="1109"/>
        <v>0</v>
      </c>
      <c r="AY3065" s="293">
        <f t="shared" si="1110"/>
        <v>0</v>
      </c>
      <c r="AZ3065" s="294">
        <f t="shared" si="1111"/>
        <v>0</v>
      </c>
      <c r="BA3065" s="295">
        <f t="shared" si="1112"/>
        <v>0</v>
      </c>
      <c r="BB3065" s="296">
        <f t="shared" si="1113"/>
        <v>0</v>
      </c>
      <c r="BC3065" s="293">
        <f t="shared" si="1114"/>
        <v>0</v>
      </c>
      <c r="BD3065" s="294">
        <f t="shared" si="1115"/>
        <v>0</v>
      </c>
      <c r="BE3065" s="295">
        <f t="shared" si="1116"/>
        <v>0</v>
      </c>
      <c r="BF3065" s="296">
        <f t="shared" si="1117"/>
        <v>0</v>
      </c>
      <c r="BG3065" s="293">
        <f t="shared" si="1118"/>
        <v>0</v>
      </c>
      <c r="BH3065" s="294">
        <f t="shared" si="1119"/>
        <v>0</v>
      </c>
      <c r="BI3065" s="295">
        <f t="shared" si="1120"/>
        <v>0</v>
      </c>
      <c r="BJ3065" s="296">
        <f t="shared" si="1121"/>
        <v>0</v>
      </c>
      <c r="BK3065" s="293">
        <f t="shared" si="1122"/>
        <v>0</v>
      </c>
      <c r="BL3065" s="294">
        <f t="shared" si="1123"/>
        <v>0</v>
      </c>
      <c r="BM3065" s="295">
        <f t="shared" si="1124"/>
        <v>0</v>
      </c>
      <c r="BN3065" s="296">
        <f t="shared" si="1125"/>
        <v>0</v>
      </c>
      <c r="BO3065" s="293">
        <f t="shared" si="1126"/>
        <v>0</v>
      </c>
      <c r="BP3065" s="294">
        <f t="shared" si="1127"/>
        <v>0</v>
      </c>
      <c r="BQ3065" s="295">
        <f t="shared" si="1128"/>
        <v>0</v>
      </c>
      <c r="BR3065" s="296">
        <f t="shared" si="1129"/>
        <v>0</v>
      </c>
      <c r="BS3065" s="293">
        <f t="shared" si="1130"/>
        <v>0</v>
      </c>
      <c r="BT3065" s="294">
        <f t="shared" si="1131"/>
        <v>0</v>
      </c>
      <c r="BU3065" s="295">
        <f t="shared" si="1132"/>
        <v>0</v>
      </c>
      <c r="BV3065" s="296">
        <f t="shared" si="1133"/>
        <v>0</v>
      </c>
      <c r="BW3065" s="351">
        <f t="shared" si="1134"/>
        <v>0</v>
      </c>
      <c r="BX3065" s="402">
        <f t="shared" si="1135"/>
        <v>0</v>
      </c>
      <c r="BY3065" s="370" t="str">
        <f>IF(BX3065=0,"",
IF(SUM($BX$3011:BX3065)=1,BZ3065,
IF($BX$3131&gt;SUM($BX$3011:BX3065),_xlfn.CONCAT(", ",BZ3065),
IF($BX$3131=SUM($BX$3011:BX3065),_xlfn.CONCAT(" y ",BZ3065)))))</f>
        <v/>
      </c>
      <c r="BZ3065" s="156" t="s">
        <v>5169</v>
      </c>
      <c r="CA3065" s="467">
        <f t="shared" si="1136"/>
        <v>0</v>
      </c>
      <c r="CB3065" s="402">
        <f t="shared" si="1137"/>
        <v>1</v>
      </c>
      <c r="CC3065" s="370" t="str">
        <f>IF(CB3065=0,"",
IF(SUM($CB$3011:CB3065)=1,CD3065,
IF($CB$3131&gt;SUM($CB$3011:CB3065),_xlfn.CONCAT(", ",CD3065),
IF($CB$3131=SUM($CB$3011:CB3065),_xlfn.CONCAT(" y ",CD3065)))))</f>
        <v>, 55</v>
      </c>
      <c r="CD3065" s="156" t="s">
        <v>5169</v>
      </c>
    </row>
    <row r="3066" spans="1:82" ht="15" customHeight="1">
      <c r="A3066" s="57"/>
      <c r="B3066" s="26"/>
      <c r="C3066" s="665" t="s">
        <v>5170</v>
      </c>
      <c r="D3066" s="967" t="str">
        <f t="shared" si="1091"/>
        <v>INSTITUTO VERACRUZANO DE LA VIVIENDA</v>
      </c>
      <c r="E3066" s="967"/>
      <c r="F3066" s="967"/>
      <c r="G3066" s="719"/>
      <c r="H3066" s="719"/>
      <c r="I3066" s="719"/>
      <c r="J3066" s="719"/>
      <c r="K3066" s="614"/>
      <c r="L3066" s="614"/>
      <c r="M3066" s="614"/>
      <c r="N3066" s="614"/>
      <c r="O3066" s="614"/>
      <c r="P3066" s="614"/>
      <c r="Q3066" s="614"/>
      <c r="R3066" s="614"/>
      <c r="S3066" s="614"/>
      <c r="T3066" s="614"/>
      <c r="U3066" s="614"/>
      <c r="V3066" s="614"/>
      <c r="W3066" s="614"/>
      <c r="X3066" s="614"/>
      <c r="Y3066" s="614"/>
      <c r="Z3066" s="614"/>
      <c r="AA3066" s="614"/>
      <c r="AB3066" s="614"/>
      <c r="AC3066" s="614"/>
      <c r="AD3066" s="614"/>
      <c r="AE3066" s="164"/>
      <c r="AF3066" s="164"/>
      <c r="AG3066" s="199">
        <f t="shared" si="1092"/>
        <v>1</v>
      </c>
      <c r="AH3066" s="298">
        <f t="shared" si="1093"/>
        <v>0</v>
      </c>
      <c r="AI3066" s="293">
        <f t="shared" si="1094"/>
        <v>0</v>
      </c>
      <c r="AJ3066" s="294">
        <f t="shared" si="1095"/>
        <v>0</v>
      </c>
      <c r="AK3066" s="295">
        <f t="shared" si="1096"/>
        <v>0</v>
      </c>
      <c r="AL3066" s="296">
        <f t="shared" si="1097"/>
        <v>0</v>
      </c>
      <c r="AM3066" s="293">
        <f t="shared" si="1098"/>
        <v>0</v>
      </c>
      <c r="AN3066" s="294">
        <f t="shared" si="1099"/>
        <v>0</v>
      </c>
      <c r="AO3066" s="295">
        <f t="shared" si="1100"/>
        <v>0</v>
      </c>
      <c r="AP3066" s="296">
        <f t="shared" si="1101"/>
        <v>0</v>
      </c>
      <c r="AQ3066" s="293">
        <f t="shared" si="1102"/>
        <v>0</v>
      </c>
      <c r="AR3066" s="294">
        <f t="shared" si="1103"/>
        <v>0</v>
      </c>
      <c r="AS3066" s="295">
        <f t="shared" si="1104"/>
        <v>0</v>
      </c>
      <c r="AT3066" s="296">
        <f t="shared" si="1105"/>
        <v>0</v>
      </c>
      <c r="AU3066" s="293">
        <f t="shared" si="1106"/>
        <v>0</v>
      </c>
      <c r="AV3066" s="294">
        <f t="shared" si="1107"/>
        <v>0</v>
      </c>
      <c r="AW3066" s="295">
        <f t="shared" si="1108"/>
        <v>0</v>
      </c>
      <c r="AX3066" s="296">
        <f t="shared" si="1109"/>
        <v>0</v>
      </c>
      <c r="AY3066" s="293">
        <f t="shared" si="1110"/>
        <v>0</v>
      </c>
      <c r="AZ3066" s="294">
        <f t="shared" si="1111"/>
        <v>0</v>
      </c>
      <c r="BA3066" s="295">
        <f t="shared" si="1112"/>
        <v>0</v>
      </c>
      <c r="BB3066" s="296">
        <f t="shared" si="1113"/>
        <v>0</v>
      </c>
      <c r="BC3066" s="293">
        <f t="shared" si="1114"/>
        <v>0</v>
      </c>
      <c r="BD3066" s="294">
        <f t="shared" si="1115"/>
        <v>0</v>
      </c>
      <c r="BE3066" s="295">
        <f t="shared" si="1116"/>
        <v>0</v>
      </c>
      <c r="BF3066" s="296">
        <f t="shared" si="1117"/>
        <v>0</v>
      </c>
      <c r="BG3066" s="293">
        <f t="shared" si="1118"/>
        <v>0</v>
      </c>
      <c r="BH3066" s="294">
        <f t="shared" si="1119"/>
        <v>0</v>
      </c>
      <c r="BI3066" s="295">
        <f t="shared" si="1120"/>
        <v>0</v>
      </c>
      <c r="BJ3066" s="296">
        <f t="shared" si="1121"/>
        <v>0</v>
      </c>
      <c r="BK3066" s="293">
        <f t="shared" si="1122"/>
        <v>0</v>
      </c>
      <c r="BL3066" s="294">
        <f t="shared" si="1123"/>
        <v>0</v>
      </c>
      <c r="BM3066" s="295">
        <f t="shared" si="1124"/>
        <v>0</v>
      </c>
      <c r="BN3066" s="296">
        <f t="shared" si="1125"/>
        <v>0</v>
      </c>
      <c r="BO3066" s="293">
        <f t="shared" si="1126"/>
        <v>0</v>
      </c>
      <c r="BP3066" s="294">
        <f t="shared" si="1127"/>
        <v>0</v>
      </c>
      <c r="BQ3066" s="295">
        <f t="shared" si="1128"/>
        <v>0</v>
      </c>
      <c r="BR3066" s="296">
        <f t="shared" si="1129"/>
        <v>0</v>
      </c>
      <c r="BS3066" s="293">
        <f t="shared" si="1130"/>
        <v>0</v>
      </c>
      <c r="BT3066" s="294">
        <f t="shared" si="1131"/>
        <v>0</v>
      </c>
      <c r="BU3066" s="295">
        <f t="shared" si="1132"/>
        <v>0</v>
      </c>
      <c r="BV3066" s="296">
        <f t="shared" si="1133"/>
        <v>0</v>
      </c>
      <c r="BW3066" s="351">
        <f t="shared" si="1134"/>
        <v>0</v>
      </c>
      <c r="BX3066" s="402">
        <f t="shared" si="1135"/>
        <v>0</v>
      </c>
      <c r="BY3066" s="370" t="str">
        <f>IF(BX3066=0,"",
IF(SUM($BX$3011:BX3066)=1,BZ3066,
IF($BX$3131&gt;SUM($BX$3011:BX3066),_xlfn.CONCAT(", ",BZ3066),
IF($BX$3131=SUM($BX$3011:BX3066),_xlfn.CONCAT(" y ",BZ3066)))))</f>
        <v/>
      </c>
      <c r="BZ3066" s="156" t="s">
        <v>5171</v>
      </c>
      <c r="CA3066" s="467">
        <f t="shared" si="1136"/>
        <v>0</v>
      </c>
      <c r="CB3066" s="402">
        <f t="shared" si="1137"/>
        <v>1</v>
      </c>
      <c r="CC3066" s="370" t="str">
        <f>IF(CB3066=0,"",
IF(SUM($CB$3011:CB3066)=1,CD3066,
IF($CB$3131&gt;SUM($CB$3011:CB3066),_xlfn.CONCAT(", ",CD3066),
IF($CB$3131=SUM($CB$3011:CB3066),_xlfn.CONCAT(" y ",CD3066)))))</f>
        <v>, 56</v>
      </c>
      <c r="CD3066" s="156" t="s">
        <v>5171</v>
      </c>
    </row>
    <row r="3067" spans="1:82" ht="15" customHeight="1">
      <c r="A3067" s="57"/>
      <c r="B3067" s="26"/>
      <c r="C3067" s="665" t="s">
        <v>5172</v>
      </c>
      <c r="D3067" s="967" t="str">
        <f t="shared" si="1091"/>
        <v>AGENCIA ESTATAL DE ENERGIA DEL ESTADO DE VERACRUZ</v>
      </c>
      <c r="E3067" s="967"/>
      <c r="F3067" s="967"/>
      <c r="G3067" s="719"/>
      <c r="H3067" s="719"/>
      <c r="I3067" s="719"/>
      <c r="J3067" s="719"/>
      <c r="K3067" s="614"/>
      <c r="L3067" s="614"/>
      <c r="M3067" s="614"/>
      <c r="N3067" s="614"/>
      <c r="O3067" s="614"/>
      <c r="P3067" s="614"/>
      <c r="Q3067" s="614"/>
      <c r="R3067" s="614"/>
      <c r="S3067" s="614"/>
      <c r="T3067" s="614"/>
      <c r="U3067" s="614"/>
      <c r="V3067" s="614"/>
      <c r="W3067" s="614"/>
      <c r="X3067" s="614"/>
      <c r="Y3067" s="614"/>
      <c r="Z3067" s="614"/>
      <c r="AA3067" s="614"/>
      <c r="AB3067" s="614"/>
      <c r="AC3067" s="614"/>
      <c r="AD3067" s="614"/>
      <c r="AE3067" s="164"/>
      <c r="AF3067" s="164"/>
      <c r="AG3067" s="199">
        <f t="shared" si="1092"/>
        <v>1</v>
      </c>
      <c r="AH3067" s="298">
        <f t="shared" si="1093"/>
        <v>0</v>
      </c>
      <c r="AI3067" s="293">
        <f t="shared" si="1094"/>
        <v>0</v>
      </c>
      <c r="AJ3067" s="294">
        <f t="shared" si="1095"/>
        <v>0</v>
      </c>
      <c r="AK3067" s="295">
        <f t="shared" si="1096"/>
        <v>0</v>
      </c>
      <c r="AL3067" s="296">
        <f t="shared" si="1097"/>
        <v>0</v>
      </c>
      <c r="AM3067" s="293">
        <f t="shared" si="1098"/>
        <v>0</v>
      </c>
      <c r="AN3067" s="294">
        <f t="shared" si="1099"/>
        <v>0</v>
      </c>
      <c r="AO3067" s="295">
        <f t="shared" si="1100"/>
        <v>0</v>
      </c>
      <c r="AP3067" s="296">
        <f t="shared" si="1101"/>
        <v>0</v>
      </c>
      <c r="AQ3067" s="293">
        <f t="shared" si="1102"/>
        <v>0</v>
      </c>
      <c r="AR3067" s="294">
        <f t="shared" si="1103"/>
        <v>0</v>
      </c>
      <c r="AS3067" s="295">
        <f t="shared" si="1104"/>
        <v>0</v>
      </c>
      <c r="AT3067" s="296">
        <f t="shared" si="1105"/>
        <v>0</v>
      </c>
      <c r="AU3067" s="293">
        <f t="shared" si="1106"/>
        <v>0</v>
      </c>
      <c r="AV3067" s="294">
        <f t="shared" si="1107"/>
        <v>0</v>
      </c>
      <c r="AW3067" s="295">
        <f t="shared" si="1108"/>
        <v>0</v>
      </c>
      <c r="AX3067" s="296">
        <f t="shared" si="1109"/>
        <v>0</v>
      </c>
      <c r="AY3067" s="293">
        <f t="shared" si="1110"/>
        <v>0</v>
      </c>
      <c r="AZ3067" s="294">
        <f t="shared" si="1111"/>
        <v>0</v>
      </c>
      <c r="BA3067" s="295">
        <f t="shared" si="1112"/>
        <v>0</v>
      </c>
      <c r="BB3067" s="296">
        <f t="shared" si="1113"/>
        <v>0</v>
      </c>
      <c r="BC3067" s="293">
        <f t="shared" si="1114"/>
        <v>0</v>
      </c>
      <c r="BD3067" s="294">
        <f t="shared" si="1115"/>
        <v>0</v>
      </c>
      <c r="BE3067" s="295">
        <f t="shared" si="1116"/>
        <v>0</v>
      </c>
      <c r="BF3067" s="296">
        <f t="shared" si="1117"/>
        <v>0</v>
      </c>
      <c r="BG3067" s="293">
        <f t="shared" si="1118"/>
        <v>0</v>
      </c>
      <c r="BH3067" s="294">
        <f t="shared" si="1119"/>
        <v>0</v>
      </c>
      <c r="BI3067" s="295">
        <f t="shared" si="1120"/>
        <v>0</v>
      </c>
      <c r="BJ3067" s="296">
        <f t="shared" si="1121"/>
        <v>0</v>
      </c>
      <c r="BK3067" s="293">
        <f t="shared" si="1122"/>
        <v>0</v>
      </c>
      <c r="BL3067" s="294">
        <f t="shared" si="1123"/>
        <v>0</v>
      </c>
      <c r="BM3067" s="295">
        <f t="shared" si="1124"/>
        <v>0</v>
      </c>
      <c r="BN3067" s="296">
        <f t="shared" si="1125"/>
        <v>0</v>
      </c>
      <c r="BO3067" s="293">
        <f t="shared" si="1126"/>
        <v>0</v>
      </c>
      <c r="BP3067" s="294">
        <f t="shared" si="1127"/>
        <v>0</v>
      </c>
      <c r="BQ3067" s="295">
        <f t="shared" si="1128"/>
        <v>0</v>
      </c>
      <c r="BR3067" s="296">
        <f t="shared" si="1129"/>
        <v>0</v>
      </c>
      <c r="BS3067" s="293">
        <f t="shared" si="1130"/>
        <v>0</v>
      </c>
      <c r="BT3067" s="294">
        <f t="shared" si="1131"/>
        <v>0</v>
      </c>
      <c r="BU3067" s="295">
        <f t="shared" si="1132"/>
        <v>0</v>
      </c>
      <c r="BV3067" s="296">
        <f t="shared" si="1133"/>
        <v>0</v>
      </c>
      <c r="BW3067" s="351">
        <f t="shared" si="1134"/>
        <v>0</v>
      </c>
      <c r="BX3067" s="402">
        <f t="shared" si="1135"/>
        <v>0</v>
      </c>
      <c r="BY3067" s="370" t="str">
        <f>IF(BX3067=0,"",
IF(SUM($BX$3011:BX3067)=1,BZ3067,
IF($BX$3131&gt;SUM($BX$3011:BX3067),_xlfn.CONCAT(", ",BZ3067),
IF($BX$3131=SUM($BX$3011:BX3067),_xlfn.CONCAT(" y ",BZ3067)))))</f>
        <v/>
      </c>
      <c r="BZ3067" s="156" t="s">
        <v>5173</v>
      </c>
      <c r="CA3067" s="467">
        <f t="shared" si="1136"/>
        <v>0</v>
      </c>
      <c r="CB3067" s="402">
        <f t="shared" si="1137"/>
        <v>1</v>
      </c>
      <c r="CC3067" s="370" t="str">
        <f>IF(CB3067=0,"",
IF(SUM($CB$3011:CB3067)=1,CD3067,
IF($CB$3131&gt;SUM($CB$3011:CB3067),_xlfn.CONCAT(", ",CD3067),
IF($CB$3131=SUM($CB$3011:CB3067),_xlfn.CONCAT(" y ",CD3067)))))</f>
        <v>, 57</v>
      </c>
      <c r="CD3067" s="156" t="s">
        <v>5173</v>
      </c>
    </row>
    <row r="3068" spans="1:82" ht="15" customHeight="1">
      <c r="A3068" s="57"/>
      <c r="B3068" s="26"/>
      <c r="C3068" s="665" t="s">
        <v>5174</v>
      </c>
      <c r="D3068" s="967" t="str">
        <f t="shared" si="1091"/>
        <v>INSTITUTO VERACRUZANO DE LAS MUJERES</v>
      </c>
      <c r="E3068" s="967"/>
      <c r="F3068" s="967"/>
      <c r="G3068" s="719"/>
      <c r="H3068" s="719"/>
      <c r="I3068" s="719"/>
      <c r="J3068" s="719"/>
      <c r="K3068" s="614"/>
      <c r="L3068" s="614"/>
      <c r="M3068" s="614"/>
      <c r="N3068" s="614"/>
      <c r="O3068" s="614"/>
      <c r="P3068" s="614"/>
      <c r="Q3068" s="614"/>
      <c r="R3068" s="614"/>
      <c r="S3068" s="614"/>
      <c r="T3068" s="614"/>
      <c r="U3068" s="614"/>
      <c r="V3068" s="614"/>
      <c r="W3068" s="614"/>
      <c r="X3068" s="614"/>
      <c r="Y3068" s="614"/>
      <c r="Z3068" s="614"/>
      <c r="AA3068" s="614"/>
      <c r="AB3068" s="614"/>
      <c r="AC3068" s="614"/>
      <c r="AD3068" s="614"/>
      <c r="AE3068" s="164"/>
      <c r="AF3068" s="164"/>
      <c r="AG3068" s="199">
        <f t="shared" si="1092"/>
        <v>1</v>
      </c>
      <c r="AH3068" s="298">
        <f t="shared" si="1093"/>
        <v>0</v>
      </c>
      <c r="AI3068" s="293">
        <f t="shared" si="1094"/>
        <v>0</v>
      </c>
      <c r="AJ3068" s="294">
        <f t="shared" si="1095"/>
        <v>0</v>
      </c>
      <c r="AK3068" s="295">
        <f t="shared" si="1096"/>
        <v>0</v>
      </c>
      <c r="AL3068" s="296">
        <f t="shared" si="1097"/>
        <v>0</v>
      </c>
      <c r="AM3068" s="293">
        <f t="shared" si="1098"/>
        <v>0</v>
      </c>
      <c r="AN3068" s="294">
        <f t="shared" si="1099"/>
        <v>0</v>
      </c>
      <c r="AO3068" s="295">
        <f t="shared" si="1100"/>
        <v>0</v>
      </c>
      <c r="AP3068" s="296">
        <f t="shared" si="1101"/>
        <v>0</v>
      </c>
      <c r="AQ3068" s="293">
        <f t="shared" si="1102"/>
        <v>0</v>
      </c>
      <c r="AR3068" s="294">
        <f t="shared" si="1103"/>
        <v>0</v>
      </c>
      <c r="AS3068" s="295">
        <f t="shared" si="1104"/>
        <v>0</v>
      </c>
      <c r="AT3068" s="296">
        <f t="shared" si="1105"/>
        <v>0</v>
      </c>
      <c r="AU3068" s="293">
        <f t="shared" si="1106"/>
        <v>0</v>
      </c>
      <c r="AV3068" s="294">
        <f t="shared" si="1107"/>
        <v>0</v>
      </c>
      <c r="AW3068" s="295">
        <f t="shared" si="1108"/>
        <v>0</v>
      </c>
      <c r="AX3068" s="296">
        <f t="shared" si="1109"/>
        <v>0</v>
      </c>
      <c r="AY3068" s="293">
        <f t="shared" si="1110"/>
        <v>0</v>
      </c>
      <c r="AZ3068" s="294">
        <f t="shared" si="1111"/>
        <v>0</v>
      </c>
      <c r="BA3068" s="295">
        <f t="shared" si="1112"/>
        <v>0</v>
      </c>
      <c r="BB3068" s="296">
        <f t="shared" si="1113"/>
        <v>0</v>
      </c>
      <c r="BC3068" s="293">
        <f t="shared" si="1114"/>
        <v>0</v>
      </c>
      <c r="BD3068" s="294">
        <f t="shared" si="1115"/>
        <v>0</v>
      </c>
      <c r="BE3068" s="295">
        <f t="shared" si="1116"/>
        <v>0</v>
      </c>
      <c r="BF3068" s="296">
        <f t="shared" si="1117"/>
        <v>0</v>
      </c>
      <c r="BG3068" s="293">
        <f t="shared" si="1118"/>
        <v>0</v>
      </c>
      <c r="BH3068" s="294">
        <f t="shared" si="1119"/>
        <v>0</v>
      </c>
      <c r="BI3068" s="295">
        <f t="shared" si="1120"/>
        <v>0</v>
      </c>
      <c r="BJ3068" s="296">
        <f t="shared" si="1121"/>
        <v>0</v>
      </c>
      <c r="BK3068" s="293">
        <f t="shared" si="1122"/>
        <v>0</v>
      </c>
      <c r="BL3068" s="294">
        <f t="shared" si="1123"/>
        <v>0</v>
      </c>
      <c r="BM3068" s="295">
        <f t="shared" si="1124"/>
        <v>0</v>
      </c>
      <c r="BN3068" s="296">
        <f t="shared" si="1125"/>
        <v>0</v>
      </c>
      <c r="BO3068" s="293">
        <f t="shared" si="1126"/>
        <v>0</v>
      </c>
      <c r="BP3068" s="294">
        <f t="shared" si="1127"/>
        <v>0</v>
      </c>
      <c r="BQ3068" s="295">
        <f t="shared" si="1128"/>
        <v>0</v>
      </c>
      <c r="BR3068" s="296">
        <f t="shared" si="1129"/>
        <v>0</v>
      </c>
      <c r="BS3068" s="293">
        <f t="shared" si="1130"/>
        <v>0</v>
      </c>
      <c r="BT3068" s="294">
        <f t="shared" si="1131"/>
        <v>0</v>
      </c>
      <c r="BU3068" s="295">
        <f t="shared" si="1132"/>
        <v>0</v>
      </c>
      <c r="BV3068" s="296">
        <f t="shared" si="1133"/>
        <v>0</v>
      </c>
      <c r="BW3068" s="351">
        <f t="shared" si="1134"/>
        <v>0</v>
      </c>
      <c r="BX3068" s="402">
        <f t="shared" si="1135"/>
        <v>0</v>
      </c>
      <c r="BY3068" s="370" t="str">
        <f>IF(BX3068=0,"",
IF(SUM($BX$3011:BX3068)=1,BZ3068,
IF($BX$3131&gt;SUM($BX$3011:BX3068),_xlfn.CONCAT(", ",BZ3068),
IF($BX$3131=SUM($BX$3011:BX3068),_xlfn.CONCAT(" y ",BZ3068)))))</f>
        <v/>
      </c>
      <c r="BZ3068" s="156" t="s">
        <v>5175</v>
      </c>
      <c r="CA3068" s="467">
        <f t="shared" si="1136"/>
        <v>0</v>
      </c>
      <c r="CB3068" s="402">
        <f t="shared" si="1137"/>
        <v>1</v>
      </c>
      <c r="CC3068" s="370" t="str">
        <f>IF(CB3068=0,"",
IF(SUM($CB$3011:CB3068)=1,CD3068,
IF($CB$3131&gt;SUM($CB$3011:CB3068),_xlfn.CONCAT(", ",CD3068),
IF($CB$3131=SUM($CB$3011:CB3068),_xlfn.CONCAT(" y ",CD3068)))))</f>
        <v>, 58</v>
      </c>
      <c r="CD3068" s="156" t="s">
        <v>5175</v>
      </c>
    </row>
    <row r="3069" spans="1:82" ht="15" customHeight="1">
      <c r="A3069" s="57"/>
      <c r="B3069" s="26"/>
      <c r="C3069" s="665" t="s">
        <v>5176</v>
      </c>
      <c r="D3069" s="967" t="str">
        <f t="shared" si="1091"/>
        <v>INSTITUTO VERACRUZANO DE DESARROLLO MUNICIPAL</v>
      </c>
      <c r="E3069" s="967"/>
      <c r="F3069" s="967"/>
      <c r="G3069" s="719"/>
      <c r="H3069" s="719"/>
      <c r="I3069" s="719"/>
      <c r="J3069" s="719"/>
      <c r="K3069" s="614"/>
      <c r="L3069" s="614"/>
      <c r="M3069" s="614"/>
      <c r="N3069" s="614"/>
      <c r="O3069" s="614"/>
      <c r="P3069" s="614"/>
      <c r="Q3069" s="614"/>
      <c r="R3069" s="614"/>
      <c r="S3069" s="614"/>
      <c r="T3069" s="614"/>
      <c r="U3069" s="614"/>
      <c r="V3069" s="614"/>
      <c r="W3069" s="614"/>
      <c r="X3069" s="614"/>
      <c r="Y3069" s="614"/>
      <c r="Z3069" s="614"/>
      <c r="AA3069" s="614"/>
      <c r="AB3069" s="614"/>
      <c r="AC3069" s="614"/>
      <c r="AD3069" s="614"/>
      <c r="AE3069" s="164"/>
      <c r="AF3069" s="164"/>
      <c r="AG3069" s="199">
        <f t="shared" si="1092"/>
        <v>1</v>
      </c>
      <c r="AH3069" s="298">
        <f t="shared" si="1093"/>
        <v>0</v>
      </c>
      <c r="AI3069" s="293">
        <f t="shared" si="1094"/>
        <v>0</v>
      </c>
      <c r="AJ3069" s="294">
        <f t="shared" si="1095"/>
        <v>0</v>
      </c>
      <c r="AK3069" s="295">
        <f t="shared" si="1096"/>
        <v>0</v>
      </c>
      <c r="AL3069" s="296">
        <f t="shared" si="1097"/>
        <v>0</v>
      </c>
      <c r="AM3069" s="293">
        <f t="shared" si="1098"/>
        <v>0</v>
      </c>
      <c r="AN3069" s="294">
        <f t="shared" si="1099"/>
        <v>0</v>
      </c>
      <c r="AO3069" s="295">
        <f t="shared" si="1100"/>
        <v>0</v>
      </c>
      <c r="AP3069" s="296">
        <f t="shared" si="1101"/>
        <v>0</v>
      </c>
      <c r="AQ3069" s="293">
        <f t="shared" si="1102"/>
        <v>0</v>
      </c>
      <c r="AR3069" s="294">
        <f t="shared" si="1103"/>
        <v>0</v>
      </c>
      <c r="AS3069" s="295">
        <f t="shared" si="1104"/>
        <v>0</v>
      </c>
      <c r="AT3069" s="296">
        <f t="shared" si="1105"/>
        <v>0</v>
      </c>
      <c r="AU3069" s="293">
        <f t="shared" si="1106"/>
        <v>0</v>
      </c>
      <c r="AV3069" s="294">
        <f t="shared" si="1107"/>
        <v>0</v>
      </c>
      <c r="AW3069" s="295">
        <f t="shared" si="1108"/>
        <v>0</v>
      </c>
      <c r="AX3069" s="296">
        <f t="shared" si="1109"/>
        <v>0</v>
      </c>
      <c r="AY3069" s="293">
        <f t="shared" si="1110"/>
        <v>0</v>
      </c>
      <c r="AZ3069" s="294">
        <f t="shared" si="1111"/>
        <v>0</v>
      </c>
      <c r="BA3069" s="295">
        <f t="shared" si="1112"/>
        <v>0</v>
      </c>
      <c r="BB3069" s="296">
        <f t="shared" si="1113"/>
        <v>0</v>
      </c>
      <c r="BC3069" s="293">
        <f t="shared" si="1114"/>
        <v>0</v>
      </c>
      <c r="BD3069" s="294">
        <f t="shared" si="1115"/>
        <v>0</v>
      </c>
      <c r="BE3069" s="295">
        <f t="shared" si="1116"/>
        <v>0</v>
      </c>
      <c r="BF3069" s="296">
        <f t="shared" si="1117"/>
        <v>0</v>
      </c>
      <c r="BG3069" s="293">
        <f t="shared" si="1118"/>
        <v>0</v>
      </c>
      <c r="BH3069" s="294">
        <f t="shared" si="1119"/>
        <v>0</v>
      </c>
      <c r="BI3069" s="295">
        <f t="shared" si="1120"/>
        <v>0</v>
      </c>
      <c r="BJ3069" s="296">
        <f t="shared" si="1121"/>
        <v>0</v>
      </c>
      <c r="BK3069" s="293">
        <f t="shared" si="1122"/>
        <v>0</v>
      </c>
      <c r="BL3069" s="294">
        <f t="shared" si="1123"/>
        <v>0</v>
      </c>
      <c r="BM3069" s="295">
        <f t="shared" si="1124"/>
        <v>0</v>
      </c>
      <c r="BN3069" s="296">
        <f t="shared" si="1125"/>
        <v>0</v>
      </c>
      <c r="BO3069" s="293">
        <f t="shared" si="1126"/>
        <v>0</v>
      </c>
      <c r="BP3069" s="294">
        <f t="shared" si="1127"/>
        <v>0</v>
      </c>
      <c r="BQ3069" s="295">
        <f t="shared" si="1128"/>
        <v>0</v>
      </c>
      <c r="BR3069" s="296">
        <f t="shared" si="1129"/>
        <v>0</v>
      </c>
      <c r="BS3069" s="293">
        <f t="shared" si="1130"/>
        <v>0</v>
      </c>
      <c r="BT3069" s="294">
        <f t="shared" si="1131"/>
        <v>0</v>
      </c>
      <c r="BU3069" s="295">
        <f t="shared" si="1132"/>
        <v>0</v>
      </c>
      <c r="BV3069" s="296">
        <f t="shared" si="1133"/>
        <v>0</v>
      </c>
      <c r="BW3069" s="351">
        <f t="shared" si="1134"/>
        <v>0</v>
      </c>
      <c r="BX3069" s="402">
        <f t="shared" si="1135"/>
        <v>0</v>
      </c>
      <c r="BY3069" s="370" t="str">
        <f>IF(BX3069=0,"",
IF(SUM($BX$3011:BX3069)=1,BZ3069,
IF($BX$3131&gt;SUM($BX$3011:BX3069),_xlfn.CONCAT(", ",BZ3069),
IF($BX$3131=SUM($BX$3011:BX3069),_xlfn.CONCAT(" y ",BZ3069)))))</f>
        <v/>
      </c>
      <c r="BZ3069" s="156" t="s">
        <v>5177</v>
      </c>
      <c r="CA3069" s="467">
        <f t="shared" si="1136"/>
        <v>0</v>
      </c>
      <c r="CB3069" s="402">
        <f t="shared" si="1137"/>
        <v>1</v>
      </c>
      <c r="CC3069" s="370" t="str">
        <f>IF(CB3069=0,"",
IF(SUM($CB$3011:CB3069)=1,CD3069,
IF($CB$3131&gt;SUM($CB$3011:CB3069),_xlfn.CONCAT(", ",CD3069),
IF($CB$3131=SUM($CB$3011:CB3069),_xlfn.CONCAT(" y ",CD3069)))))</f>
        <v>, 59</v>
      </c>
      <c r="CD3069" s="156" t="s">
        <v>5177</v>
      </c>
    </row>
    <row r="3070" spans="1:82" ht="15" customHeight="1">
      <c r="A3070" s="57"/>
      <c r="B3070" s="26"/>
      <c r="C3070" s="665" t="s">
        <v>5178</v>
      </c>
      <c r="D3070" s="967" t="str">
        <f t="shared" si="1091"/>
        <v>COMISION EJECUTIVA PARA LA ATENCION INTEGRAL A VICTIMAS DEL DELITO</v>
      </c>
      <c r="E3070" s="967"/>
      <c r="F3070" s="967"/>
      <c r="G3070" s="719"/>
      <c r="H3070" s="719"/>
      <c r="I3070" s="719"/>
      <c r="J3070" s="719"/>
      <c r="K3070" s="614"/>
      <c r="L3070" s="614"/>
      <c r="M3070" s="614"/>
      <c r="N3070" s="614"/>
      <c r="O3070" s="614"/>
      <c r="P3070" s="614"/>
      <c r="Q3070" s="614"/>
      <c r="R3070" s="614"/>
      <c r="S3070" s="614"/>
      <c r="T3070" s="614"/>
      <c r="U3070" s="614"/>
      <c r="V3070" s="614"/>
      <c r="W3070" s="614"/>
      <c r="X3070" s="614"/>
      <c r="Y3070" s="614"/>
      <c r="Z3070" s="614"/>
      <c r="AA3070" s="614"/>
      <c r="AB3070" s="614"/>
      <c r="AC3070" s="614"/>
      <c r="AD3070" s="614"/>
      <c r="AE3070" s="164"/>
      <c r="AF3070" s="164"/>
      <c r="AG3070" s="199">
        <f t="shared" si="1092"/>
        <v>1</v>
      </c>
      <c r="AH3070" s="298">
        <f t="shared" si="1093"/>
        <v>0</v>
      </c>
      <c r="AI3070" s="293">
        <f t="shared" si="1094"/>
        <v>0</v>
      </c>
      <c r="AJ3070" s="294">
        <f t="shared" si="1095"/>
        <v>0</v>
      </c>
      <c r="AK3070" s="295">
        <f t="shared" si="1096"/>
        <v>0</v>
      </c>
      <c r="AL3070" s="296">
        <f t="shared" si="1097"/>
        <v>0</v>
      </c>
      <c r="AM3070" s="293">
        <f t="shared" si="1098"/>
        <v>0</v>
      </c>
      <c r="AN3070" s="294">
        <f t="shared" si="1099"/>
        <v>0</v>
      </c>
      <c r="AO3070" s="295">
        <f t="shared" si="1100"/>
        <v>0</v>
      </c>
      <c r="AP3070" s="296">
        <f t="shared" si="1101"/>
        <v>0</v>
      </c>
      <c r="AQ3070" s="293">
        <f t="shared" si="1102"/>
        <v>0</v>
      </c>
      <c r="AR3070" s="294">
        <f t="shared" si="1103"/>
        <v>0</v>
      </c>
      <c r="AS3070" s="295">
        <f t="shared" si="1104"/>
        <v>0</v>
      </c>
      <c r="AT3070" s="296">
        <f t="shared" si="1105"/>
        <v>0</v>
      </c>
      <c r="AU3070" s="293">
        <f t="shared" si="1106"/>
        <v>0</v>
      </c>
      <c r="AV3070" s="294">
        <f t="shared" si="1107"/>
        <v>0</v>
      </c>
      <c r="AW3070" s="295">
        <f t="shared" si="1108"/>
        <v>0</v>
      </c>
      <c r="AX3070" s="296">
        <f t="shared" si="1109"/>
        <v>0</v>
      </c>
      <c r="AY3070" s="293">
        <f t="shared" si="1110"/>
        <v>0</v>
      </c>
      <c r="AZ3070" s="294">
        <f t="shared" si="1111"/>
        <v>0</v>
      </c>
      <c r="BA3070" s="295">
        <f t="shared" si="1112"/>
        <v>0</v>
      </c>
      <c r="BB3070" s="296">
        <f t="shared" si="1113"/>
        <v>0</v>
      </c>
      <c r="BC3070" s="293">
        <f t="shared" si="1114"/>
        <v>0</v>
      </c>
      <c r="BD3070" s="294">
        <f t="shared" si="1115"/>
        <v>0</v>
      </c>
      <c r="BE3070" s="295">
        <f t="shared" si="1116"/>
        <v>0</v>
      </c>
      <c r="BF3070" s="296">
        <f t="shared" si="1117"/>
        <v>0</v>
      </c>
      <c r="BG3070" s="293">
        <f t="shared" si="1118"/>
        <v>0</v>
      </c>
      <c r="BH3070" s="294">
        <f t="shared" si="1119"/>
        <v>0</v>
      </c>
      <c r="BI3070" s="295">
        <f t="shared" si="1120"/>
        <v>0</v>
      </c>
      <c r="BJ3070" s="296">
        <f t="shared" si="1121"/>
        <v>0</v>
      </c>
      <c r="BK3070" s="293">
        <f t="shared" si="1122"/>
        <v>0</v>
      </c>
      <c r="BL3070" s="294">
        <f t="shared" si="1123"/>
        <v>0</v>
      </c>
      <c r="BM3070" s="295">
        <f t="shared" si="1124"/>
        <v>0</v>
      </c>
      <c r="BN3070" s="296">
        <f t="shared" si="1125"/>
        <v>0</v>
      </c>
      <c r="BO3070" s="293">
        <f t="shared" si="1126"/>
        <v>0</v>
      </c>
      <c r="BP3070" s="294">
        <f t="shared" si="1127"/>
        <v>0</v>
      </c>
      <c r="BQ3070" s="295">
        <f t="shared" si="1128"/>
        <v>0</v>
      </c>
      <c r="BR3070" s="296">
        <f t="shared" si="1129"/>
        <v>0</v>
      </c>
      <c r="BS3070" s="293">
        <f t="shared" si="1130"/>
        <v>0</v>
      </c>
      <c r="BT3070" s="294">
        <f t="shared" si="1131"/>
        <v>0</v>
      </c>
      <c r="BU3070" s="295">
        <f t="shared" si="1132"/>
        <v>0</v>
      </c>
      <c r="BV3070" s="296">
        <f t="shared" si="1133"/>
        <v>0</v>
      </c>
      <c r="BW3070" s="351">
        <f t="shared" si="1134"/>
        <v>0</v>
      </c>
      <c r="BX3070" s="402">
        <f t="shared" si="1135"/>
        <v>0</v>
      </c>
      <c r="BY3070" s="370" t="str">
        <f>IF(BX3070=0,"",
IF(SUM($BX$3011:BX3070)=1,BZ3070,
IF($BX$3131&gt;SUM($BX$3011:BX3070),_xlfn.CONCAT(", ",BZ3070),
IF($BX$3131=SUM($BX$3011:BX3070),_xlfn.CONCAT(" y ",BZ3070)))))</f>
        <v/>
      </c>
      <c r="BZ3070" s="156" t="s">
        <v>5179</v>
      </c>
      <c r="CA3070" s="467">
        <f t="shared" si="1136"/>
        <v>0</v>
      </c>
      <c r="CB3070" s="402">
        <f t="shared" si="1137"/>
        <v>1</v>
      </c>
      <c r="CC3070" s="370" t="str">
        <f>IF(CB3070=0,"",
IF(SUM($CB$3011:CB3070)=1,CD3070,
IF($CB$3131&gt;SUM($CB$3011:CB3070),_xlfn.CONCAT(", ",CD3070),
IF($CB$3131=SUM($CB$3011:CB3070),_xlfn.CONCAT(" y ",CD3070)))))</f>
        <v>, 60</v>
      </c>
      <c r="CD3070" s="156" t="s">
        <v>5179</v>
      </c>
    </row>
    <row r="3071" spans="1:82" ht="15" customHeight="1">
      <c r="A3071" s="57"/>
      <c r="B3071" s="26"/>
      <c r="C3071" s="665" t="s">
        <v>5180</v>
      </c>
      <c r="D3071" s="967" t="str">
        <f t="shared" si="1091"/>
        <v>CENTRO DE JUSTICIA PARA MUJERES DEL ESTADO DE VERACRUZ</v>
      </c>
      <c r="E3071" s="967"/>
      <c r="F3071" s="967"/>
      <c r="G3071" s="719"/>
      <c r="H3071" s="719"/>
      <c r="I3071" s="719"/>
      <c r="J3071" s="719"/>
      <c r="K3071" s="614"/>
      <c r="L3071" s="614"/>
      <c r="M3071" s="614"/>
      <c r="N3071" s="614"/>
      <c r="O3071" s="614"/>
      <c r="P3071" s="614"/>
      <c r="Q3071" s="614"/>
      <c r="R3071" s="614"/>
      <c r="S3071" s="614"/>
      <c r="T3071" s="614"/>
      <c r="U3071" s="614"/>
      <c r="V3071" s="614"/>
      <c r="W3071" s="614"/>
      <c r="X3071" s="614"/>
      <c r="Y3071" s="614"/>
      <c r="Z3071" s="614"/>
      <c r="AA3071" s="614"/>
      <c r="AB3071" s="614"/>
      <c r="AC3071" s="614"/>
      <c r="AD3071" s="614"/>
      <c r="AE3071" s="164"/>
      <c r="AF3071" s="164"/>
      <c r="AG3071" s="199">
        <f t="shared" si="1092"/>
        <v>1</v>
      </c>
      <c r="AH3071" s="298">
        <f t="shared" si="1093"/>
        <v>0</v>
      </c>
      <c r="AI3071" s="293">
        <f t="shared" si="1094"/>
        <v>0</v>
      </c>
      <c r="AJ3071" s="294">
        <f t="shared" si="1095"/>
        <v>0</v>
      </c>
      <c r="AK3071" s="295">
        <f t="shared" si="1096"/>
        <v>0</v>
      </c>
      <c r="AL3071" s="296">
        <f t="shared" si="1097"/>
        <v>0</v>
      </c>
      <c r="AM3071" s="293">
        <f t="shared" si="1098"/>
        <v>0</v>
      </c>
      <c r="AN3071" s="294">
        <f t="shared" si="1099"/>
        <v>0</v>
      </c>
      <c r="AO3071" s="295">
        <f t="shared" si="1100"/>
        <v>0</v>
      </c>
      <c r="AP3071" s="296">
        <f t="shared" si="1101"/>
        <v>0</v>
      </c>
      <c r="AQ3071" s="293">
        <f t="shared" si="1102"/>
        <v>0</v>
      </c>
      <c r="AR3071" s="294">
        <f t="shared" si="1103"/>
        <v>0</v>
      </c>
      <c r="AS3071" s="295">
        <f t="shared" si="1104"/>
        <v>0</v>
      </c>
      <c r="AT3071" s="296">
        <f t="shared" si="1105"/>
        <v>0</v>
      </c>
      <c r="AU3071" s="293">
        <f t="shared" si="1106"/>
        <v>0</v>
      </c>
      <c r="AV3071" s="294">
        <f t="shared" si="1107"/>
        <v>0</v>
      </c>
      <c r="AW3071" s="295">
        <f t="shared" si="1108"/>
        <v>0</v>
      </c>
      <c r="AX3071" s="296">
        <f t="shared" si="1109"/>
        <v>0</v>
      </c>
      <c r="AY3071" s="293">
        <f t="shared" si="1110"/>
        <v>0</v>
      </c>
      <c r="AZ3071" s="294">
        <f t="shared" si="1111"/>
        <v>0</v>
      </c>
      <c r="BA3071" s="295">
        <f t="shared" si="1112"/>
        <v>0</v>
      </c>
      <c r="BB3071" s="296">
        <f t="shared" si="1113"/>
        <v>0</v>
      </c>
      <c r="BC3071" s="293">
        <f t="shared" si="1114"/>
        <v>0</v>
      </c>
      <c r="BD3071" s="294">
        <f t="shared" si="1115"/>
        <v>0</v>
      </c>
      <c r="BE3071" s="295">
        <f t="shared" si="1116"/>
        <v>0</v>
      </c>
      <c r="BF3071" s="296">
        <f t="shared" si="1117"/>
        <v>0</v>
      </c>
      <c r="BG3071" s="293">
        <f t="shared" si="1118"/>
        <v>0</v>
      </c>
      <c r="BH3071" s="294">
        <f t="shared" si="1119"/>
        <v>0</v>
      </c>
      <c r="BI3071" s="295">
        <f t="shared" si="1120"/>
        <v>0</v>
      </c>
      <c r="BJ3071" s="296">
        <f t="shared" si="1121"/>
        <v>0</v>
      </c>
      <c r="BK3071" s="293">
        <f t="shared" si="1122"/>
        <v>0</v>
      </c>
      <c r="BL3071" s="294">
        <f t="shared" si="1123"/>
        <v>0</v>
      </c>
      <c r="BM3071" s="295">
        <f t="shared" si="1124"/>
        <v>0</v>
      </c>
      <c r="BN3071" s="296">
        <f t="shared" si="1125"/>
        <v>0</v>
      </c>
      <c r="BO3071" s="293">
        <f t="shared" si="1126"/>
        <v>0</v>
      </c>
      <c r="BP3071" s="294">
        <f t="shared" si="1127"/>
        <v>0</v>
      </c>
      <c r="BQ3071" s="295">
        <f t="shared" si="1128"/>
        <v>0</v>
      </c>
      <c r="BR3071" s="296">
        <f t="shared" si="1129"/>
        <v>0</v>
      </c>
      <c r="BS3071" s="293">
        <f t="shared" si="1130"/>
        <v>0</v>
      </c>
      <c r="BT3071" s="294">
        <f t="shared" si="1131"/>
        <v>0</v>
      </c>
      <c r="BU3071" s="295">
        <f t="shared" si="1132"/>
        <v>0</v>
      </c>
      <c r="BV3071" s="296">
        <f t="shared" si="1133"/>
        <v>0</v>
      </c>
      <c r="BW3071" s="351">
        <f t="shared" si="1134"/>
        <v>0</v>
      </c>
      <c r="BX3071" s="402">
        <f t="shared" si="1135"/>
        <v>0</v>
      </c>
      <c r="BY3071" s="370" t="str">
        <f>IF(BX3071=0,"",
IF(SUM($BX$3011:BX3071)=1,BZ3071,
IF($BX$3131&gt;SUM($BX$3011:BX3071),_xlfn.CONCAT(", ",BZ3071),
IF($BX$3131=SUM($BX$3011:BX3071),_xlfn.CONCAT(" y ",BZ3071)))))</f>
        <v/>
      </c>
      <c r="BZ3071" s="156" t="s">
        <v>5181</v>
      </c>
      <c r="CA3071" s="467">
        <f t="shared" si="1136"/>
        <v>0</v>
      </c>
      <c r="CB3071" s="402">
        <f t="shared" si="1137"/>
        <v>1</v>
      </c>
      <c r="CC3071" s="370" t="str">
        <f>IF(CB3071=0,"",
IF(SUM($CB$3011:CB3071)=1,CD3071,
IF($CB$3131&gt;SUM($CB$3011:CB3071),_xlfn.CONCAT(", ",CD3071),
IF($CB$3131=SUM($CB$3011:CB3071),_xlfn.CONCAT(" y ",CD3071)))))</f>
        <v>, 61</v>
      </c>
      <c r="CD3071" s="156" t="s">
        <v>5181</v>
      </c>
    </row>
    <row r="3072" spans="1:82" ht="15" customHeight="1">
      <c r="A3072" s="57"/>
      <c r="B3072" s="26"/>
      <c r="C3072" s="665" t="s">
        <v>5182</v>
      </c>
      <c r="D3072" s="967" t="str">
        <f t="shared" si="1091"/>
        <v>INSTITUTO DE PENSIONES DEL ESTADO</v>
      </c>
      <c r="E3072" s="967"/>
      <c r="F3072" s="967"/>
      <c r="G3072" s="719"/>
      <c r="H3072" s="719"/>
      <c r="I3072" s="719"/>
      <c r="J3072" s="719"/>
      <c r="K3072" s="614"/>
      <c r="L3072" s="614"/>
      <c r="M3072" s="614"/>
      <c r="N3072" s="614"/>
      <c r="O3072" s="614"/>
      <c r="P3072" s="614"/>
      <c r="Q3072" s="614"/>
      <c r="R3072" s="614"/>
      <c r="S3072" s="614"/>
      <c r="T3072" s="614"/>
      <c r="U3072" s="614"/>
      <c r="V3072" s="614"/>
      <c r="W3072" s="614"/>
      <c r="X3072" s="614"/>
      <c r="Y3072" s="614"/>
      <c r="Z3072" s="614"/>
      <c r="AA3072" s="614"/>
      <c r="AB3072" s="614"/>
      <c r="AC3072" s="614"/>
      <c r="AD3072" s="614"/>
      <c r="AE3072" s="164"/>
      <c r="AF3072" s="164"/>
      <c r="AG3072" s="199">
        <f t="shared" si="1092"/>
        <v>1</v>
      </c>
      <c r="AH3072" s="298">
        <f t="shared" si="1093"/>
        <v>0</v>
      </c>
      <c r="AI3072" s="293">
        <f t="shared" si="1094"/>
        <v>0</v>
      </c>
      <c r="AJ3072" s="294">
        <f t="shared" si="1095"/>
        <v>0</v>
      </c>
      <c r="AK3072" s="295">
        <f t="shared" si="1096"/>
        <v>0</v>
      </c>
      <c r="AL3072" s="296">
        <f t="shared" si="1097"/>
        <v>0</v>
      </c>
      <c r="AM3072" s="293">
        <f t="shared" si="1098"/>
        <v>0</v>
      </c>
      <c r="AN3072" s="294">
        <f t="shared" si="1099"/>
        <v>0</v>
      </c>
      <c r="AO3072" s="295">
        <f t="shared" si="1100"/>
        <v>0</v>
      </c>
      <c r="AP3072" s="296">
        <f t="shared" si="1101"/>
        <v>0</v>
      </c>
      <c r="AQ3072" s="293">
        <f t="shared" si="1102"/>
        <v>0</v>
      </c>
      <c r="AR3072" s="294">
        <f t="shared" si="1103"/>
        <v>0</v>
      </c>
      <c r="AS3072" s="295">
        <f t="shared" si="1104"/>
        <v>0</v>
      </c>
      <c r="AT3072" s="296">
        <f t="shared" si="1105"/>
        <v>0</v>
      </c>
      <c r="AU3072" s="293">
        <f t="shared" si="1106"/>
        <v>0</v>
      </c>
      <c r="AV3072" s="294">
        <f t="shared" si="1107"/>
        <v>0</v>
      </c>
      <c r="AW3072" s="295">
        <f t="shared" si="1108"/>
        <v>0</v>
      </c>
      <c r="AX3072" s="296">
        <f t="shared" si="1109"/>
        <v>0</v>
      </c>
      <c r="AY3072" s="293">
        <f t="shared" si="1110"/>
        <v>0</v>
      </c>
      <c r="AZ3072" s="294">
        <f t="shared" si="1111"/>
        <v>0</v>
      </c>
      <c r="BA3072" s="295">
        <f t="shared" si="1112"/>
        <v>0</v>
      </c>
      <c r="BB3072" s="296">
        <f t="shared" si="1113"/>
        <v>0</v>
      </c>
      <c r="BC3072" s="293">
        <f t="shared" si="1114"/>
        <v>0</v>
      </c>
      <c r="BD3072" s="294">
        <f t="shared" si="1115"/>
        <v>0</v>
      </c>
      <c r="BE3072" s="295">
        <f t="shared" si="1116"/>
        <v>0</v>
      </c>
      <c r="BF3072" s="296">
        <f t="shared" si="1117"/>
        <v>0</v>
      </c>
      <c r="BG3072" s="293">
        <f t="shared" si="1118"/>
        <v>0</v>
      </c>
      <c r="BH3072" s="294">
        <f t="shared" si="1119"/>
        <v>0</v>
      </c>
      <c r="BI3072" s="295">
        <f t="shared" si="1120"/>
        <v>0</v>
      </c>
      <c r="BJ3072" s="296">
        <f t="shared" si="1121"/>
        <v>0</v>
      </c>
      <c r="BK3072" s="293">
        <f t="shared" si="1122"/>
        <v>0</v>
      </c>
      <c r="BL3072" s="294">
        <f t="shared" si="1123"/>
        <v>0</v>
      </c>
      <c r="BM3072" s="295">
        <f t="shared" si="1124"/>
        <v>0</v>
      </c>
      <c r="BN3072" s="296">
        <f t="shared" si="1125"/>
        <v>0</v>
      </c>
      <c r="BO3072" s="293">
        <f t="shared" si="1126"/>
        <v>0</v>
      </c>
      <c r="BP3072" s="294">
        <f t="shared" si="1127"/>
        <v>0</v>
      </c>
      <c r="BQ3072" s="295">
        <f t="shared" si="1128"/>
        <v>0</v>
      </c>
      <c r="BR3072" s="296">
        <f t="shared" si="1129"/>
        <v>0</v>
      </c>
      <c r="BS3072" s="293">
        <f t="shared" si="1130"/>
        <v>0</v>
      </c>
      <c r="BT3072" s="294">
        <f t="shared" si="1131"/>
        <v>0</v>
      </c>
      <c r="BU3072" s="295">
        <f t="shared" si="1132"/>
        <v>0</v>
      </c>
      <c r="BV3072" s="296">
        <f t="shared" si="1133"/>
        <v>0</v>
      </c>
      <c r="BW3072" s="351">
        <f t="shared" si="1134"/>
        <v>0</v>
      </c>
      <c r="BX3072" s="402">
        <f t="shared" si="1135"/>
        <v>0</v>
      </c>
      <c r="BY3072" s="370" t="str">
        <f>IF(BX3072=0,"",
IF(SUM($BX$3011:BX3072)=1,BZ3072,
IF($BX$3131&gt;SUM($BX$3011:BX3072),_xlfn.CONCAT(", ",BZ3072),
IF($BX$3131=SUM($BX$3011:BX3072),_xlfn.CONCAT(" y ",BZ3072)))))</f>
        <v/>
      </c>
      <c r="BZ3072" s="156" t="s">
        <v>5183</v>
      </c>
      <c r="CA3072" s="467">
        <f t="shared" si="1136"/>
        <v>0</v>
      </c>
      <c r="CB3072" s="402">
        <f t="shared" si="1137"/>
        <v>1</v>
      </c>
      <c r="CC3072" s="370" t="str">
        <f>IF(CB3072=0,"",
IF(SUM($CB$3011:CB3072)=1,CD3072,
IF($CB$3131&gt;SUM($CB$3011:CB3072),_xlfn.CONCAT(", ",CD3072),
IF($CB$3131=SUM($CB$3011:CB3072),_xlfn.CONCAT(" y ",CD3072)))))</f>
        <v>, 62</v>
      </c>
      <c r="CD3072" s="156" t="s">
        <v>5183</v>
      </c>
    </row>
    <row r="3073" spans="1:82" ht="15" customHeight="1">
      <c r="A3073" s="57"/>
      <c r="B3073" s="26"/>
      <c r="C3073" s="665" t="s">
        <v>5184</v>
      </c>
      <c r="D3073" s="967" t="str">
        <f t="shared" si="1091"/>
        <v>COMISION DEL AGUA DEL ESTADO DE VERACRUZ</v>
      </c>
      <c r="E3073" s="967"/>
      <c r="F3073" s="967"/>
      <c r="G3073" s="719"/>
      <c r="H3073" s="719"/>
      <c r="I3073" s="719"/>
      <c r="J3073" s="719"/>
      <c r="K3073" s="614"/>
      <c r="L3073" s="614"/>
      <c r="M3073" s="614"/>
      <c r="N3073" s="614"/>
      <c r="O3073" s="614"/>
      <c r="P3073" s="614"/>
      <c r="Q3073" s="614"/>
      <c r="R3073" s="614"/>
      <c r="S3073" s="614"/>
      <c r="T3073" s="614"/>
      <c r="U3073" s="614"/>
      <c r="V3073" s="614"/>
      <c r="W3073" s="614"/>
      <c r="X3073" s="614"/>
      <c r="Y3073" s="614"/>
      <c r="Z3073" s="614"/>
      <c r="AA3073" s="614"/>
      <c r="AB3073" s="614"/>
      <c r="AC3073" s="614"/>
      <c r="AD3073" s="614"/>
      <c r="AE3073" s="164"/>
      <c r="AF3073" s="164"/>
      <c r="AG3073" s="199">
        <f t="shared" si="1092"/>
        <v>1</v>
      </c>
      <c r="AH3073" s="298">
        <f t="shared" si="1093"/>
        <v>0</v>
      </c>
      <c r="AI3073" s="293">
        <f t="shared" si="1094"/>
        <v>0</v>
      </c>
      <c r="AJ3073" s="294">
        <f t="shared" si="1095"/>
        <v>0</v>
      </c>
      <c r="AK3073" s="295">
        <f t="shared" si="1096"/>
        <v>0</v>
      </c>
      <c r="AL3073" s="296">
        <f t="shared" si="1097"/>
        <v>0</v>
      </c>
      <c r="AM3073" s="293">
        <f t="shared" si="1098"/>
        <v>0</v>
      </c>
      <c r="AN3073" s="294">
        <f t="shared" si="1099"/>
        <v>0</v>
      </c>
      <c r="AO3073" s="295">
        <f t="shared" si="1100"/>
        <v>0</v>
      </c>
      <c r="AP3073" s="296">
        <f t="shared" si="1101"/>
        <v>0</v>
      </c>
      <c r="AQ3073" s="293">
        <f t="shared" si="1102"/>
        <v>0</v>
      </c>
      <c r="AR3073" s="294">
        <f t="shared" si="1103"/>
        <v>0</v>
      </c>
      <c r="AS3073" s="295">
        <f t="shared" si="1104"/>
        <v>0</v>
      </c>
      <c r="AT3073" s="296">
        <f t="shared" si="1105"/>
        <v>0</v>
      </c>
      <c r="AU3073" s="293">
        <f t="shared" si="1106"/>
        <v>0</v>
      </c>
      <c r="AV3073" s="294">
        <f t="shared" si="1107"/>
        <v>0</v>
      </c>
      <c r="AW3073" s="295">
        <f t="shared" si="1108"/>
        <v>0</v>
      </c>
      <c r="AX3073" s="296">
        <f t="shared" si="1109"/>
        <v>0</v>
      </c>
      <c r="AY3073" s="293">
        <f t="shared" si="1110"/>
        <v>0</v>
      </c>
      <c r="AZ3073" s="294">
        <f t="shared" si="1111"/>
        <v>0</v>
      </c>
      <c r="BA3073" s="295">
        <f t="shared" si="1112"/>
        <v>0</v>
      </c>
      <c r="BB3073" s="296">
        <f t="shared" si="1113"/>
        <v>0</v>
      </c>
      <c r="BC3073" s="293">
        <f t="shared" si="1114"/>
        <v>0</v>
      </c>
      <c r="BD3073" s="294">
        <f t="shared" si="1115"/>
        <v>0</v>
      </c>
      <c r="BE3073" s="295">
        <f t="shared" si="1116"/>
        <v>0</v>
      </c>
      <c r="BF3073" s="296">
        <f t="shared" si="1117"/>
        <v>0</v>
      </c>
      <c r="BG3073" s="293">
        <f t="shared" si="1118"/>
        <v>0</v>
      </c>
      <c r="BH3073" s="294">
        <f t="shared" si="1119"/>
        <v>0</v>
      </c>
      <c r="BI3073" s="295">
        <f t="shared" si="1120"/>
        <v>0</v>
      </c>
      <c r="BJ3073" s="296">
        <f t="shared" si="1121"/>
        <v>0</v>
      </c>
      <c r="BK3073" s="293">
        <f t="shared" si="1122"/>
        <v>0</v>
      </c>
      <c r="BL3073" s="294">
        <f t="shared" si="1123"/>
        <v>0</v>
      </c>
      <c r="BM3073" s="295">
        <f t="shared" si="1124"/>
        <v>0</v>
      </c>
      <c r="BN3073" s="296">
        <f t="shared" si="1125"/>
        <v>0</v>
      </c>
      <c r="BO3073" s="293">
        <f t="shared" si="1126"/>
        <v>0</v>
      </c>
      <c r="BP3073" s="294">
        <f t="shared" si="1127"/>
        <v>0</v>
      </c>
      <c r="BQ3073" s="295">
        <f t="shared" si="1128"/>
        <v>0</v>
      </c>
      <c r="BR3073" s="296">
        <f t="shared" si="1129"/>
        <v>0</v>
      </c>
      <c r="BS3073" s="293">
        <f t="shared" si="1130"/>
        <v>0</v>
      </c>
      <c r="BT3073" s="294">
        <f t="shared" si="1131"/>
        <v>0</v>
      </c>
      <c r="BU3073" s="295">
        <f t="shared" si="1132"/>
        <v>0</v>
      </c>
      <c r="BV3073" s="296">
        <f t="shared" si="1133"/>
        <v>0</v>
      </c>
      <c r="BW3073" s="351">
        <f t="shared" si="1134"/>
        <v>0</v>
      </c>
      <c r="BX3073" s="402">
        <f t="shared" si="1135"/>
        <v>0</v>
      </c>
      <c r="BY3073" s="370" t="str">
        <f>IF(BX3073=0,"",
IF(SUM($BX$3011:BX3073)=1,BZ3073,
IF($BX$3131&gt;SUM($BX$3011:BX3073),_xlfn.CONCAT(", ",BZ3073),
IF($BX$3131=SUM($BX$3011:BX3073),_xlfn.CONCAT(" y ",BZ3073)))))</f>
        <v/>
      </c>
      <c r="BZ3073" s="156" t="s">
        <v>5185</v>
      </c>
      <c r="CA3073" s="467">
        <f t="shared" si="1136"/>
        <v>0</v>
      </c>
      <c r="CB3073" s="402">
        <f t="shared" si="1137"/>
        <v>1</v>
      </c>
      <c r="CC3073" s="370" t="str">
        <f>IF(CB3073=0,"",
IF(SUM($CB$3011:CB3073)=1,CD3073,
IF($CB$3131&gt;SUM($CB$3011:CB3073),_xlfn.CONCAT(", ",CD3073),
IF($CB$3131=SUM($CB$3011:CB3073),_xlfn.CONCAT(" y ",CD3073)))))</f>
        <v>, 63</v>
      </c>
      <c r="CD3073" s="156" t="s">
        <v>5185</v>
      </c>
    </row>
    <row r="3074" spans="1:82" ht="15" customHeight="1">
      <c r="A3074" s="57"/>
      <c r="B3074" s="26"/>
      <c r="C3074" s="665" t="s">
        <v>5186</v>
      </c>
      <c r="D3074" s="967" t="str">
        <f t="shared" si="1091"/>
        <v>RADIOTELEVISION DE VERACRUZ</v>
      </c>
      <c r="E3074" s="967"/>
      <c r="F3074" s="967"/>
      <c r="G3074" s="719"/>
      <c r="H3074" s="719"/>
      <c r="I3074" s="719"/>
      <c r="J3074" s="719"/>
      <c r="K3074" s="614"/>
      <c r="L3074" s="614"/>
      <c r="M3074" s="614"/>
      <c r="N3074" s="614"/>
      <c r="O3074" s="614"/>
      <c r="P3074" s="614"/>
      <c r="Q3074" s="614"/>
      <c r="R3074" s="614"/>
      <c r="S3074" s="614"/>
      <c r="T3074" s="614"/>
      <c r="U3074" s="614"/>
      <c r="V3074" s="614"/>
      <c r="W3074" s="614"/>
      <c r="X3074" s="614"/>
      <c r="Y3074" s="614"/>
      <c r="Z3074" s="614"/>
      <c r="AA3074" s="614"/>
      <c r="AB3074" s="614"/>
      <c r="AC3074" s="614"/>
      <c r="AD3074" s="614"/>
      <c r="AE3074" s="164"/>
      <c r="AF3074" s="164"/>
      <c r="AG3074" s="199">
        <f t="shared" si="1092"/>
        <v>1</v>
      </c>
      <c r="AH3074" s="298">
        <f t="shared" si="1093"/>
        <v>0</v>
      </c>
      <c r="AI3074" s="293">
        <f t="shared" si="1094"/>
        <v>0</v>
      </c>
      <c r="AJ3074" s="294">
        <f t="shared" si="1095"/>
        <v>0</v>
      </c>
      <c r="AK3074" s="295">
        <f t="shared" si="1096"/>
        <v>0</v>
      </c>
      <c r="AL3074" s="296">
        <f t="shared" si="1097"/>
        <v>0</v>
      </c>
      <c r="AM3074" s="293">
        <f t="shared" si="1098"/>
        <v>0</v>
      </c>
      <c r="AN3074" s="294">
        <f t="shared" si="1099"/>
        <v>0</v>
      </c>
      <c r="AO3074" s="295">
        <f t="shared" si="1100"/>
        <v>0</v>
      </c>
      <c r="AP3074" s="296">
        <f t="shared" si="1101"/>
        <v>0</v>
      </c>
      <c r="AQ3074" s="293">
        <f t="shared" si="1102"/>
        <v>0</v>
      </c>
      <c r="AR3074" s="294">
        <f t="shared" si="1103"/>
        <v>0</v>
      </c>
      <c r="AS3074" s="295">
        <f t="shared" si="1104"/>
        <v>0</v>
      </c>
      <c r="AT3074" s="296">
        <f t="shared" si="1105"/>
        <v>0</v>
      </c>
      <c r="AU3074" s="293">
        <f t="shared" si="1106"/>
        <v>0</v>
      </c>
      <c r="AV3074" s="294">
        <f t="shared" si="1107"/>
        <v>0</v>
      </c>
      <c r="AW3074" s="295">
        <f t="shared" si="1108"/>
        <v>0</v>
      </c>
      <c r="AX3074" s="296">
        <f t="shared" si="1109"/>
        <v>0</v>
      </c>
      <c r="AY3074" s="293">
        <f t="shared" si="1110"/>
        <v>0</v>
      </c>
      <c r="AZ3074" s="294">
        <f t="shared" si="1111"/>
        <v>0</v>
      </c>
      <c r="BA3074" s="295">
        <f t="shared" si="1112"/>
        <v>0</v>
      </c>
      <c r="BB3074" s="296">
        <f t="shared" si="1113"/>
        <v>0</v>
      </c>
      <c r="BC3074" s="293">
        <f t="shared" si="1114"/>
        <v>0</v>
      </c>
      <c r="BD3074" s="294">
        <f t="shared" si="1115"/>
        <v>0</v>
      </c>
      <c r="BE3074" s="295">
        <f t="shared" si="1116"/>
        <v>0</v>
      </c>
      <c r="BF3074" s="296">
        <f t="shared" si="1117"/>
        <v>0</v>
      </c>
      <c r="BG3074" s="293">
        <f t="shared" si="1118"/>
        <v>0</v>
      </c>
      <c r="BH3074" s="294">
        <f t="shared" si="1119"/>
        <v>0</v>
      </c>
      <c r="BI3074" s="295">
        <f t="shared" si="1120"/>
        <v>0</v>
      </c>
      <c r="BJ3074" s="296">
        <f t="shared" si="1121"/>
        <v>0</v>
      </c>
      <c r="BK3074" s="293">
        <f t="shared" si="1122"/>
        <v>0</v>
      </c>
      <c r="BL3074" s="294">
        <f t="shared" si="1123"/>
        <v>0</v>
      </c>
      <c r="BM3074" s="295">
        <f t="shared" si="1124"/>
        <v>0</v>
      </c>
      <c r="BN3074" s="296">
        <f t="shared" si="1125"/>
        <v>0</v>
      </c>
      <c r="BO3074" s="293">
        <f t="shared" si="1126"/>
        <v>0</v>
      </c>
      <c r="BP3074" s="294">
        <f t="shared" si="1127"/>
        <v>0</v>
      </c>
      <c r="BQ3074" s="295">
        <f t="shared" si="1128"/>
        <v>0</v>
      </c>
      <c r="BR3074" s="296">
        <f t="shared" si="1129"/>
        <v>0</v>
      </c>
      <c r="BS3074" s="293">
        <f t="shared" si="1130"/>
        <v>0</v>
      </c>
      <c r="BT3074" s="294">
        <f t="shared" si="1131"/>
        <v>0</v>
      </c>
      <c r="BU3074" s="295">
        <f t="shared" si="1132"/>
        <v>0</v>
      </c>
      <c r="BV3074" s="296">
        <f t="shared" si="1133"/>
        <v>0</v>
      </c>
      <c r="BW3074" s="351">
        <f t="shared" si="1134"/>
        <v>0</v>
      </c>
      <c r="BX3074" s="402">
        <f t="shared" si="1135"/>
        <v>0</v>
      </c>
      <c r="BY3074" s="370" t="str">
        <f>IF(BX3074=0,"",
IF(SUM($BX$3011:BX3074)=1,BZ3074,
IF($BX$3131&gt;SUM($BX$3011:BX3074),_xlfn.CONCAT(", ",BZ3074),
IF($BX$3131=SUM($BX$3011:BX3074),_xlfn.CONCAT(" y ",BZ3074)))))</f>
        <v/>
      </c>
      <c r="BZ3074" s="156" t="s">
        <v>5187</v>
      </c>
      <c r="CA3074" s="467">
        <f t="shared" si="1136"/>
        <v>0</v>
      </c>
      <c r="CB3074" s="402">
        <f t="shared" si="1137"/>
        <v>1</v>
      </c>
      <c r="CC3074" s="370" t="str">
        <f>IF(CB3074=0,"",
IF(SUM($CB$3011:CB3074)=1,CD3074,
IF($CB$3131&gt;SUM($CB$3011:CB3074),_xlfn.CONCAT(", ",CD3074),
IF($CB$3131=SUM($CB$3011:CB3074),_xlfn.CONCAT(" y ",CD3074)))))</f>
        <v>, 64</v>
      </c>
      <c r="CD3074" s="156" t="s">
        <v>5187</v>
      </c>
    </row>
    <row r="3075" spans="1:82" ht="15" customHeight="1">
      <c r="A3075" s="57"/>
      <c r="B3075" s="26"/>
      <c r="C3075" s="665" t="s">
        <v>5188</v>
      </c>
      <c r="D3075" s="967" t="str">
        <f t="shared" si="1091"/>
        <v>SECRETARIA EJECUTIVA DEL SISTEMA ESTATAL ANTICORRUPCION</v>
      </c>
      <c r="E3075" s="967"/>
      <c r="F3075" s="967"/>
      <c r="G3075" s="719"/>
      <c r="H3075" s="719"/>
      <c r="I3075" s="719"/>
      <c r="J3075" s="719"/>
      <c r="K3075" s="614"/>
      <c r="L3075" s="614"/>
      <c r="M3075" s="614"/>
      <c r="N3075" s="614"/>
      <c r="O3075" s="614"/>
      <c r="P3075" s="614"/>
      <c r="Q3075" s="614"/>
      <c r="R3075" s="614"/>
      <c r="S3075" s="614"/>
      <c r="T3075" s="614"/>
      <c r="U3075" s="614"/>
      <c r="V3075" s="614"/>
      <c r="W3075" s="614"/>
      <c r="X3075" s="614"/>
      <c r="Y3075" s="614"/>
      <c r="Z3075" s="614"/>
      <c r="AA3075" s="614"/>
      <c r="AB3075" s="614"/>
      <c r="AC3075" s="614"/>
      <c r="AD3075" s="614"/>
      <c r="AE3075" s="164"/>
      <c r="AF3075" s="164"/>
      <c r="AG3075" s="199">
        <f t="shared" si="1092"/>
        <v>1</v>
      </c>
      <c r="AH3075" s="298">
        <f t="shared" si="1093"/>
        <v>0</v>
      </c>
      <c r="AI3075" s="293">
        <f t="shared" si="1094"/>
        <v>0</v>
      </c>
      <c r="AJ3075" s="294">
        <f t="shared" si="1095"/>
        <v>0</v>
      </c>
      <c r="AK3075" s="295">
        <f t="shared" si="1096"/>
        <v>0</v>
      </c>
      <c r="AL3075" s="296">
        <f t="shared" si="1097"/>
        <v>0</v>
      </c>
      <c r="AM3075" s="293">
        <f t="shared" si="1098"/>
        <v>0</v>
      </c>
      <c r="AN3075" s="294">
        <f t="shared" si="1099"/>
        <v>0</v>
      </c>
      <c r="AO3075" s="295">
        <f t="shared" si="1100"/>
        <v>0</v>
      </c>
      <c r="AP3075" s="296">
        <f t="shared" si="1101"/>
        <v>0</v>
      </c>
      <c r="AQ3075" s="293">
        <f t="shared" si="1102"/>
        <v>0</v>
      </c>
      <c r="AR3075" s="294">
        <f t="shared" si="1103"/>
        <v>0</v>
      </c>
      <c r="AS3075" s="295">
        <f t="shared" si="1104"/>
        <v>0</v>
      </c>
      <c r="AT3075" s="296">
        <f t="shared" si="1105"/>
        <v>0</v>
      </c>
      <c r="AU3075" s="293">
        <f t="shared" si="1106"/>
        <v>0</v>
      </c>
      <c r="AV3075" s="294">
        <f t="shared" si="1107"/>
        <v>0</v>
      </c>
      <c r="AW3075" s="295">
        <f t="shared" si="1108"/>
        <v>0</v>
      </c>
      <c r="AX3075" s="296">
        <f t="shared" si="1109"/>
        <v>0</v>
      </c>
      <c r="AY3075" s="293">
        <f t="shared" si="1110"/>
        <v>0</v>
      </c>
      <c r="AZ3075" s="294">
        <f t="shared" si="1111"/>
        <v>0</v>
      </c>
      <c r="BA3075" s="295">
        <f t="shared" si="1112"/>
        <v>0</v>
      </c>
      <c r="BB3075" s="296">
        <f t="shared" si="1113"/>
        <v>0</v>
      </c>
      <c r="BC3075" s="293">
        <f t="shared" si="1114"/>
        <v>0</v>
      </c>
      <c r="BD3075" s="294">
        <f t="shared" si="1115"/>
        <v>0</v>
      </c>
      <c r="BE3075" s="295">
        <f t="shared" si="1116"/>
        <v>0</v>
      </c>
      <c r="BF3075" s="296">
        <f t="shared" si="1117"/>
        <v>0</v>
      </c>
      <c r="BG3075" s="293">
        <f t="shared" si="1118"/>
        <v>0</v>
      </c>
      <c r="BH3075" s="294">
        <f t="shared" si="1119"/>
        <v>0</v>
      </c>
      <c r="BI3075" s="295">
        <f t="shared" si="1120"/>
        <v>0</v>
      </c>
      <c r="BJ3075" s="296">
        <f t="shared" si="1121"/>
        <v>0</v>
      </c>
      <c r="BK3075" s="293">
        <f t="shared" si="1122"/>
        <v>0</v>
      </c>
      <c r="BL3075" s="294">
        <f t="shared" si="1123"/>
        <v>0</v>
      </c>
      <c r="BM3075" s="295">
        <f t="shared" si="1124"/>
        <v>0</v>
      </c>
      <c r="BN3075" s="296">
        <f t="shared" si="1125"/>
        <v>0</v>
      </c>
      <c r="BO3075" s="293">
        <f t="shared" si="1126"/>
        <v>0</v>
      </c>
      <c r="BP3075" s="294">
        <f t="shared" si="1127"/>
        <v>0</v>
      </c>
      <c r="BQ3075" s="295">
        <f t="shared" si="1128"/>
        <v>0</v>
      </c>
      <c r="BR3075" s="296">
        <f t="shared" si="1129"/>
        <v>0</v>
      </c>
      <c r="BS3075" s="293">
        <f t="shared" si="1130"/>
        <v>0</v>
      </c>
      <c r="BT3075" s="294">
        <f t="shared" si="1131"/>
        <v>0</v>
      </c>
      <c r="BU3075" s="295">
        <f t="shared" si="1132"/>
        <v>0</v>
      </c>
      <c r="BV3075" s="296">
        <f t="shared" si="1133"/>
        <v>0</v>
      </c>
      <c r="BW3075" s="351">
        <f t="shared" si="1134"/>
        <v>0</v>
      </c>
      <c r="BX3075" s="402">
        <f t="shared" si="1135"/>
        <v>0</v>
      </c>
      <c r="BY3075" s="370" t="str">
        <f>IF(BX3075=0,"",
IF(SUM($BX$3011:BX3075)=1,BZ3075,
IF($BX$3131&gt;SUM($BX$3011:BX3075),_xlfn.CONCAT(", ",BZ3075),
IF($BX$3131=SUM($BX$3011:BX3075),_xlfn.CONCAT(" y ",BZ3075)))))</f>
        <v/>
      </c>
      <c r="BZ3075" s="156" t="s">
        <v>5189</v>
      </c>
      <c r="CA3075" s="467">
        <f t="shared" si="1136"/>
        <v>0</v>
      </c>
      <c r="CB3075" s="402">
        <f t="shared" si="1137"/>
        <v>1</v>
      </c>
      <c r="CC3075" s="370" t="str">
        <f>IF(CB3075=0,"",
IF(SUM($CB$3011:CB3075)=1,CD3075,
IF($CB$3131&gt;SUM($CB$3011:CB3075),_xlfn.CONCAT(", ",CD3075),
IF($CB$3131=SUM($CB$3011:CB3075),_xlfn.CONCAT(" y ",CD3075)))))</f>
        <v>, 65</v>
      </c>
      <c r="CD3075" s="156" t="s">
        <v>5189</v>
      </c>
    </row>
    <row r="3076" spans="1:82" ht="15" customHeight="1">
      <c r="A3076" s="57"/>
      <c r="B3076" s="26"/>
      <c r="C3076" s="665" t="s">
        <v>5190</v>
      </c>
      <c r="D3076" s="967" t="str">
        <f t="shared" ref="D3076:D3130" si="1138">IF(D105="","",D105)</f>
        <v>INSTITUTO DE LA POLICIA AUXILIAR Y PROTECCION PATRIMONIAL</v>
      </c>
      <c r="E3076" s="967"/>
      <c r="F3076" s="967"/>
      <c r="G3076" s="719"/>
      <c r="H3076" s="719"/>
      <c r="I3076" s="719"/>
      <c r="J3076" s="719"/>
      <c r="K3076" s="614"/>
      <c r="L3076" s="614"/>
      <c r="M3076" s="614"/>
      <c r="N3076" s="614"/>
      <c r="O3076" s="614"/>
      <c r="P3076" s="614"/>
      <c r="Q3076" s="614"/>
      <c r="R3076" s="614"/>
      <c r="S3076" s="614"/>
      <c r="T3076" s="614"/>
      <c r="U3076" s="614"/>
      <c r="V3076" s="614"/>
      <c r="W3076" s="614"/>
      <c r="X3076" s="614"/>
      <c r="Y3076" s="614"/>
      <c r="Z3076" s="614"/>
      <c r="AA3076" s="614"/>
      <c r="AB3076" s="614"/>
      <c r="AC3076" s="614"/>
      <c r="AD3076" s="614"/>
      <c r="AE3076" s="164"/>
      <c r="AF3076" s="164"/>
      <c r="AG3076" s="199">
        <f t="shared" ref="AG3076:AG3130" si="1139">IF(AND(COUNTBLANK(D3076)=1,COUNTA(G3076:AD3076,K3203:AD3203)=0),0,IF(AND(COUNTBLANK(D3076)=0,G3076&lt;&gt;"",G3076&lt;&gt;1,COUNTA(K3076:AD3076,K3203:AD3203)=0),0,IF(AND(COUNTBLANK(D3076)=0,G3076&lt;&gt;"",G3076=1,COUNTA(K3076:AD3076,K3203:AD3203)=40),0,1)))</f>
        <v>1</v>
      </c>
      <c r="AH3076" s="298">
        <f t="shared" ref="AH3076:AH3130" si="1140">COUNTIF(K3076:AD3076,"NS")+COUNTIF(K3203:AD3203,"NS")</f>
        <v>0</v>
      </c>
      <c r="AI3076" s="293">
        <f t="shared" ref="AI3076:AI3130" si="1141">K3076</f>
        <v>0</v>
      </c>
      <c r="AJ3076" s="294">
        <f t="shared" ref="AJ3076:AJ3130" si="1142">COUNTIF(L3076:N3076,"NS")</f>
        <v>0</v>
      </c>
      <c r="AK3076" s="295">
        <f t="shared" ref="AK3076:AK3130" si="1143">SUM(L3076:N3076)</f>
        <v>0</v>
      </c>
      <c r="AL3076" s="296">
        <f t="shared" ref="AL3076:AL3130" si="1144">IF(OR(AND(AI3076=0, AJ3076&gt;0),AND(AI3076="NS", AK3076&gt;0), AND(AI3076="NS", AJ3076=0, AK3076=0)), 1, IF(OR(AND(AI3076&gt;0, AJ3076&gt;1,AI3076&gt;AK3076), AND(AI3076="NS", AJ3076=2), AND(AI3076="NS", AK3076=0, AJ3076&gt;0), AI3076=AK3076), 0, 1))</f>
        <v>0</v>
      </c>
      <c r="AM3076" s="293">
        <f t="shared" ref="AM3076:AM3130" si="1145">O3076</f>
        <v>0</v>
      </c>
      <c r="AN3076" s="294">
        <f t="shared" ref="AN3076:AN3130" si="1146">COUNTIF(P3076:R3076,"NS")</f>
        <v>0</v>
      </c>
      <c r="AO3076" s="295">
        <f t="shared" ref="AO3076:AO3130" si="1147">SUM(P3076:R3076)</f>
        <v>0</v>
      </c>
      <c r="AP3076" s="296">
        <f t="shared" ref="AP3076:AP3130" si="1148">IF(OR(AND(AM3076=0, AN3076&gt;0),AND(AM3076="NS", AO3076&gt;0), AND(AM3076="NS", AN3076=0, AO3076=0)), 1, IF(OR(AND(AM3076&gt;0, AN3076&gt;1,AM3076&gt;AO3076), AND(AM3076="NS", AN3076=2), AND(AM3076="NS", AO3076=0, AN3076&gt;0), AM3076=AO3076), 0, 1))</f>
        <v>0</v>
      </c>
      <c r="AQ3076" s="293">
        <f t="shared" ref="AQ3076:AQ3130" si="1149">S3076</f>
        <v>0</v>
      </c>
      <c r="AR3076" s="294">
        <f t="shared" ref="AR3076:AR3130" si="1150">COUNTIF(T3076:V3076,"NS")</f>
        <v>0</v>
      </c>
      <c r="AS3076" s="295">
        <f t="shared" ref="AS3076:AS3130" si="1151">SUM(T3076:V3076)</f>
        <v>0</v>
      </c>
      <c r="AT3076" s="296">
        <f t="shared" ref="AT3076:AT3130" si="1152">IF(OR(AND(AQ3076=0, AR3076&gt;0),AND(AQ3076="NS", AS3076&gt;0), AND(AQ3076="NS", AR3076=0, AS3076=0)), 1, IF(OR(AND(AQ3076&gt;0, AR3076&gt;1,AQ3076&gt;AS3076), AND(AQ3076="NS", AR3076=2), AND(AQ3076="NS", AS3076=0, AR3076&gt;0), AQ3076=AS3076), 0, 1))</f>
        <v>0</v>
      </c>
      <c r="AU3076" s="293">
        <f t="shared" ref="AU3076:AU3130" si="1153">W3076</f>
        <v>0</v>
      </c>
      <c r="AV3076" s="294">
        <f t="shared" ref="AV3076:AV3130" si="1154">COUNTIF(X3076:Z3076,"NS")</f>
        <v>0</v>
      </c>
      <c r="AW3076" s="295">
        <f t="shared" ref="AW3076:AW3130" si="1155">SUM(X3076:Z3076)</f>
        <v>0</v>
      </c>
      <c r="AX3076" s="296">
        <f t="shared" ref="AX3076:AX3130" si="1156">IF(OR(AND(AU3076=0, AV3076&gt;0),AND(AU3076="NS", AW3076&gt;0), AND(AU3076="NS", AV3076=0, AW3076=0)), 1, IF(OR(AND(AU3076&gt;0, AV3076&gt;1,AU3076&gt;AW3076), AND(AU3076="NS", AV3076=2), AND(AU3076="NS", AW3076=0, AV3076&gt;0), AU3076=AW3076), 0, 1))</f>
        <v>0</v>
      </c>
      <c r="AY3076" s="293">
        <f t="shared" ref="AY3076:AY3130" si="1157">AA3076</f>
        <v>0</v>
      </c>
      <c r="AZ3076" s="294">
        <f t="shared" ref="AZ3076:AZ3130" si="1158">COUNTIF(AB3076:AD3076,"NS")</f>
        <v>0</v>
      </c>
      <c r="BA3076" s="295">
        <f t="shared" ref="BA3076:BA3130" si="1159">SUM(AB3076:AD3076)</f>
        <v>0</v>
      </c>
      <c r="BB3076" s="296">
        <f t="shared" ref="BB3076:BB3130" si="1160">IF(OR(AND(AY3076=0, AZ3076&gt;0),AND(AY3076="NS", BA3076&gt;0), AND(AY3076="NS", AZ3076=0, BA3076=0)), 1, IF(OR(AND(AY3076&gt;0, AZ3076&gt;1,AY3076&gt;BA3076), AND(AY3076="NS", AZ3076=2), AND(AY3076="NS", BA3076=0, AZ3076&gt;0), AY3076=BA3076), 0, 1))</f>
        <v>0</v>
      </c>
      <c r="BC3076" s="293">
        <f t="shared" ref="BC3076:BC3130" si="1161">K3203</f>
        <v>0</v>
      </c>
      <c r="BD3076" s="294">
        <f t="shared" ref="BD3076:BD3130" si="1162">COUNTIF(L3203:N3203,"NS")</f>
        <v>0</v>
      </c>
      <c r="BE3076" s="295">
        <f t="shared" ref="BE3076:BE3130" si="1163">SUM(L3203:N3203)</f>
        <v>0</v>
      </c>
      <c r="BF3076" s="296">
        <f t="shared" ref="BF3076:BF3130" si="1164">IF(OR(AND(BC3076=0, BD3076&gt;0),AND(BC3076="NS", BE3076&gt;0), AND(BC3076="NS", BD3076=0, BE3076=0)), 1, IF(OR(AND(BC3076&gt;0, BD3076&gt;1,BC3076&gt;BE3076), AND(BC3076="NS", BD3076=2), AND(BC3076="NS", BE3076=0, BD3076&gt;0), BC3076=BE3076), 0, 1))</f>
        <v>0</v>
      </c>
      <c r="BG3076" s="293">
        <f t="shared" ref="BG3076:BG3130" si="1165">O3203</f>
        <v>0</v>
      </c>
      <c r="BH3076" s="294">
        <f t="shared" ref="BH3076:BH3130" si="1166">COUNTIF(P3203:R3203,"NS")</f>
        <v>0</v>
      </c>
      <c r="BI3076" s="295">
        <f t="shared" ref="BI3076:BI3130" si="1167">SUM(P3203:R3203)</f>
        <v>0</v>
      </c>
      <c r="BJ3076" s="296">
        <f t="shared" ref="BJ3076:BJ3130" si="1168">IF(OR(AND(BG3076=0, BH3076&gt;0),AND(BG3076="NS", BI3076&gt;0), AND(BG3076="NS", BH3076=0, BI3076=0)), 1, IF(OR(AND(BG3076&gt;0, BH3076&gt;1,BG3076&gt;BI3076), AND(BG3076="NS", BH3076=2), AND(BG3076="NS", BI3076=0, BH3076&gt;0), BG3076=BI3076), 0, 1))</f>
        <v>0</v>
      </c>
      <c r="BK3076" s="293">
        <f t="shared" ref="BK3076:BK3130" si="1169">S3203</f>
        <v>0</v>
      </c>
      <c r="BL3076" s="294">
        <f t="shared" ref="BL3076:BL3130" si="1170">COUNTIF(T3203:V3203,"NS")</f>
        <v>0</v>
      </c>
      <c r="BM3076" s="295">
        <f t="shared" ref="BM3076:BM3130" si="1171">SUM(T3203:V3203)</f>
        <v>0</v>
      </c>
      <c r="BN3076" s="296">
        <f t="shared" ref="BN3076:BN3130" si="1172">IF(OR(AND(BK3076=0, BL3076&gt;0),AND(BK3076="NS", BM3076&gt;0), AND(BK3076="NS", BL3076=0, BM3076=0)), 1, IF(OR(AND(BK3076&gt;0, BL3076&gt;1,BK3076&gt;BM3076), AND(BK3076="NS", BL3076=2), AND(BK3076="NS", BM3076=0, BL3076&gt;0), BK3076=BM3076), 0, 1))</f>
        <v>0</v>
      </c>
      <c r="BO3076" s="293">
        <f t="shared" ref="BO3076:BO3130" si="1173">W3203</f>
        <v>0</v>
      </c>
      <c r="BP3076" s="294">
        <f t="shared" ref="BP3076:BP3130" si="1174">COUNTIF(X3203:Z3203,"NS")</f>
        <v>0</v>
      </c>
      <c r="BQ3076" s="295">
        <f t="shared" ref="BQ3076:BQ3130" si="1175">SUM(X3203:Z3203)</f>
        <v>0</v>
      </c>
      <c r="BR3076" s="296">
        <f t="shared" ref="BR3076:BR3130" si="1176">IF(OR(AND(BO3076=0, BP3076&gt;0),AND(BO3076="NS", BQ3076&gt;0), AND(BO3076="NS", BP3076=0, BQ3076=0)), 1, IF(OR(AND(BO3076&gt;0, BP3076&gt;1,BO3076&gt;BQ3076), AND(BO3076="NS", BP3076=2), AND(BO3076="NS", BQ3076=0, BP3076&gt;0), BO3076=BQ3076), 0, 1))</f>
        <v>0</v>
      </c>
      <c r="BS3076" s="293">
        <f t="shared" ref="BS3076:BS3130" si="1177">AA3203</f>
        <v>0</v>
      </c>
      <c r="BT3076" s="294">
        <f t="shared" ref="BT3076:BT3130" si="1178">COUNTIF(AB3203:AD3203,"NS")</f>
        <v>0</v>
      </c>
      <c r="BU3076" s="295">
        <f t="shared" ref="BU3076:BU3130" si="1179">SUM(AB3203:AD3203)</f>
        <v>0</v>
      </c>
      <c r="BV3076" s="296">
        <f t="shared" ref="BV3076:BV3130" si="1180">IF(OR(AND(BS3076=0, BT3076&gt;0),AND(BS3076="NS", BU3076&gt;0), AND(BS3076="NS", BT3076=0, BU3076=0)), 1, IF(OR(AND(BS3076&gt;0, BT3076&gt;1,BS3076&gt;BU3076), AND(BS3076="NS", BT3076=2), AND(BS3076="NS", BU3076=0, BT3076&gt;0), BS3076=BU3076), 0, 1))</f>
        <v>0</v>
      </c>
      <c r="BW3076" s="351">
        <f t="shared" ref="BW3076:BW3130" si="1181">IF(AND($G3076&lt;&gt;"",$G3076&lt;&gt;1,COUNTA(K3076:AD3076,K3203:AD3203)&gt;0),1,0)</f>
        <v>0</v>
      </c>
      <c r="BX3076" s="402">
        <f t="shared" ref="BX3076:BX3129" si="1182">IF(SUM(AL3076,AP3076,AT3076,AX3076,BB3076,BF3076,BJ3076,BN3076,BR3076,BV3076)=0,0,1)</f>
        <v>0</v>
      </c>
      <c r="BY3076" s="370" t="str">
        <f>IF(BX3076=0,"",
IF(SUM($BX$3011:BX3076)=1,BZ3076,
IF($BX$3131&gt;SUM($BX$3011:BX3076),_xlfn.CONCAT(", ",BZ3076),
IF($BX$3131=SUM($BX$3011:BX3076),_xlfn.CONCAT(" y ",BZ3076)))))</f>
        <v/>
      </c>
      <c r="BZ3076" s="156" t="s">
        <v>5191</v>
      </c>
      <c r="CA3076" s="467">
        <f t="shared" ref="CA3076:CA3130" si="1183">IF(AND(G3076&lt;&gt;"",G3076=1,K3076&lt;&gt;"",L3076&lt;&gt;"",M3076&lt;&gt;"",N3076&lt;&gt;"",SUM(K3076:N3076)=0),1,0)</f>
        <v>0</v>
      </c>
      <c r="CB3076" s="402">
        <f t="shared" ref="CB3076:CB3130" si="1184">IF(AG3076=0,0,1)</f>
        <v>1</v>
      </c>
      <c r="CC3076" s="370" t="str">
        <f>IF(CB3076=0,"",
IF(SUM($CB$3011:CB3076)=1,CD3076,
IF($CB$3131&gt;SUM($CB$3011:CB3076),_xlfn.CONCAT(", ",CD3076),
IF($CB$3131=SUM($CB$3011:CB3076),_xlfn.CONCAT(" y ",CD3076)))))</f>
        <v>, 66</v>
      </c>
      <c r="CD3076" s="156" t="s">
        <v>5191</v>
      </c>
    </row>
    <row r="3077" spans="1:82" ht="15" customHeight="1">
      <c r="A3077" s="57"/>
      <c r="B3077" s="26"/>
      <c r="C3077" s="665" t="s">
        <v>5192</v>
      </c>
      <c r="D3077" s="967" t="str">
        <f t="shared" si="1138"/>
        <v>ACADEMIA REGIONAL DE SEGURIDAD PUBLICA DEL SURESTE</v>
      </c>
      <c r="E3077" s="967"/>
      <c r="F3077" s="967"/>
      <c r="G3077" s="719"/>
      <c r="H3077" s="719"/>
      <c r="I3077" s="719"/>
      <c r="J3077" s="719"/>
      <c r="K3077" s="614"/>
      <c r="L3077" s="614"/>
      <c r="M3077" s="614"/>
      <c r="N3077" s="614"/>
      <c r="O3077" s="614"/>
      <c r="P3077" s="614"/>
      <c r="Q3077" s="614"/>
      <c r="R3077" s="614"/>
      <c r="S3077" s="614"/>
      <c r="T3077" s="614"/>
      <c r="U3077" s="614"/>
      <c r="V3077" s="614"/>
      <c r="W3077" s="614"/>
      <c r="X3077" s="614"/>
      <c r="Y3077" s="614"/>
      <c r="Z3077" s="614"/>
      <c r="AA3077" s="614"/>
      <c r="AB3077" s="614"/>
      <c r="AC3077" s="614"/>
      <c r="AD3077" s="614"/>
      <c r="AE3077" s="164"/>
      <c r="AF3077" s="164"/>
      <c r="AG3077" s="199">
        <f t="shared" si="1139"/>
        <v>1</v>
      </c>
      <c r="AH3077" s="298">
        <f t="shared" si="1140"/>
        <v>0</v>
      </c>
      <c r="AI3077" s="293">
        <f t="shared" si="1141"/>
        <v>0</v>
      </c>
      <c r="AJ3077" s="294">
        <f t="shared" si="1142"/>
        <v>0</v>
      </c>
      <c r="AK3077" s="295">
        <f t="shared" si="1143"/>
        <v>0</v>
      </c>
      <c r="AL3077" s="296">
        <f t="shared" si="1144"/>
        <v>0</v>
      </c>
      <c r="AM3077" s="293">
        <f t="shared" si="1145"/>
        <v>0</v>
      </c>
      <c r="AN3077" s="294">
        <f t="shared" si="1146"/>
        <v>0</v>
      </c>
      <c r="AO3077" s="295">
        <f t="shared" si="1147"/>
        <v>0</v>
      </c>
      <c r="AP3077" s="296">
        <f t="shared" si="1148"/>
        <v>0</v>
      </c>
      <c r="AQ3077" s="293">
        <f t="shared" si="1149"/>
        <v>0</v>
      </c>
      <c r="AR3077" s="294">
        <f t="shared" si="1150"/>
        <v>0</v>
      </c>
      <c r="AS3077" s="295">
        <f t="shared" si="1151"/>
        <v>0</v>
      </c>
      <c r="AT3077" s="296">
        <f t="shared" si="1152"/>
        <v>0</v>
      </c>
      <c r="AU3077" s="293">
        <f t="shared" si="1153"/>
        <v>0</v>
      </c>
      <c r="AV3077" s="294">
        <f t="shared" si="1154"/>
        <v>0</v>
      </c>
      <c r="AW3077" s="295">
        <f t="shared" si="1155"/>
        <v>0</v>
      </c>
      <c r="AX3077" s="296">
        <f t="shared" si="1156"/>
        <v>0</v>
      </c>
      <c r="AY3077" s="293">
        <f t="shared" si="1157"/>
        <v>0</v>
      </c>
      <c r="AZ3077" s="294">
        <f t="shared" si="1158"/>
        <v>0</v>
      </c>
      <c r="BA3077" s="295">
        <f t="shared" si="1159"/>
        <v>0</v>
      </c>
      <c r="BB3077" s="296">
        <f t="shared" si="1160"/>
        <v>0</v>
      </c>
      <c r="BC3077" s="293">
        <f t="shared" si="1161"/>
        <v>0</v>
      </c>
      <c r="BD3077" s="294">
        <f t="shared" si="1162"/>
        <v>0</v>
      </c>
      <c r="BE3077" s="295">
        <f t="shared" si="1163"/>
        <v>0</v>
      </c>
      <c r="BF3077" s="296">
        <f t="shared" si="1164"/>
        <v>0</v>
      </c>
      <c r="BG3077" s="293">
        <f t="shared" si="1165"/>
        <v>0</v>
      </c>
      <c r="BH3077" s="294">
        <f t="shared" si="1166"/>
        <v>0</v>
      </c>
      <c r="BI3077" s="295">
        <f t="shared" si="1167"/>
        <v>0</v>
      </c>
      <c r="BJ3077" s="296">
        <f t="shared" si="1168"/>
        <v>0</v>
      </c>
      <c r="BK3077" s="293">
        <f t="shared" si="1169"/>
        <v>0</v>
      </c>
      <c r="BL3077" s="294">
        <f t="shared" si="1170"/>
        <v>0</v>
      </c>
      <c r="BM3077" s="295">
        <f t="shared" si="1171"/>
        <v>0</v>
      </c>
      <c r="BN3077" s="296">
        <f t="shared" si="1172"/>
        <v>0</v>
      </c>
      <c r="BO3077" s="293">
        <f t="shared" si="1173"/>
        <v>0</v>
      </c>
      <c r="BP3077" s="294">
        <f t="shared" si="1174"/>
        <v>0</v>
      </c>
      <c r="BQ3077" s="295">
        <f t="shared" si="1175"/>
        <v>0</v>
      </c>
      <c r="BR3077" s="296">
        <f t="shared" si="1176"/>
        <v>0</v>
      </c>
      <c r="BS3077" s="293">
        <f t="shared" si="1177"/>
        <v>0</v>
      </c>
      <c r="BT3077" s="294">
        <f t="shared" si="1178"/>
        <v>0</v>
      </c>
      <c r="BU3077" s="295">
        <f t="shared" si="1179"/>
        <v>0</v>
      </c>
      <c r="BV3077" s="296">
        <f t="shared" si="1180"/>
        <v>0</v>
      </c>
      <c r="BW3077" s="351">
        <f t="shared" si="1181"/>
        <v>0</v>
      </c>
      <c r="BX3077" s="402">
        <f t="shared" si="1182"/>
        <v>0</v>
      </c>
      <c r="BY3077" s="370" t="str">
        <f>IF(BX3077=0,"",
IF(SUM($BX$3011:BX3077)=1,BZ3077,
IF($BX$3131&gt;SUM($BX$3011:BX3077),_xlfn.CONCAT(", ",BZ3077),
IF($BX$3131=SUM($BX$3011:BX3077),_xlfn.CONCAT(" y ",BZ3077)))))</f>
        <v/>
      </c>
      <c r="BZ3077" s="156" t="s">
        <v>5193</v>
      </c>
      <c r="CA3077" s="467">
        <f t="shared" si="1183"/>
        <v>0</v>
      </c>
      <c r="CB3077" s="402">
        <f t="shared" si="1184"/>
        <v>1</v>
      </c>
      <c r="CC3077" s="370" t="str">
        <f>IF(CB3077=0,"",
IF(SUM($CB$3011:CB3077)=1,CD3077,
IF($CB$3131&gt;SUM($CB$3011:CB3077),_xlfn.CONCAT(", ",CD3077),
IF($CB$3131=SUM($CB$3011:CB3077),_xlfn.CONCAT(" y ",CD3077)))))</f>
        <v>, 67</v>
      </c>
      <c r="CD3077" s="156" t="s">
        <v>5193</v>
      </c>
    </row>
    <row r="3078" spans="1:82" ht="15" customHeight="1">
      <c r="A3078" s="57"/>
      <c r="B3078" s="26"/>
      <c r="C3078" s="665" t="s">
        <v>5194</v>
      </c>
      <c r="D3078" s="967" t="str">
        <f t="shared" si="1138"/>
        <v>INSTITUTO DE CAPACITACION PARA EL TRABAJO</v>
      </c>
      <c r="E3078" s="967"/>
      <c r="F3078" s="967"/>
      <c r="G3078" s="719"/>
      <c r="H3078" s="719"/>
      <c r="I3078" s="719"/>
      <c r="J3078" s="719"/>
      <c r="K3078" s="614"/>
      <c r="L3078" s="614"/>
      <c r="M3078" s="614"/>
      <c r="N3078" s="614"/>
      <c r="O3078" s="614"/>
      <c r="P3078" s="614"/>
      <c r="Q3078" s="614"/>
      <c r="R3078" s="614"/>
      <c r="S3078" s="614"/>
      <c r="T3078" s="614"/>
      <c r="U3078" s="614"/>
      <c r="V3078" s="614"/>
      <c r="W3078" s="614"/>
      <c r="X3078" s="614"/>
      <c r="Y3078" s="614"/>
      <c r="Z3078" s="614"/>
      <c r="AA3078" s="614"/>
      <c r="AB3078" s="614"/>
      <c r="AC3078" s="614"/>
      <c r="AD3078" s="614"/>
      <c r="AE3078" s="164"/>
      <c r="AF3078" s="164"/>
      <c r="AG3078" s="199">
        <f t="shared" si="1139"/>
        <v>1</v>
      </c>
      <c r="AH3078" s="298">
        <f t="shared" si="1140"/>
        <v>0</v>
      </c>
      <c r="AI3078" s="293">
        <f t="shared" si="1141"/>
        <v>0</v>
      </c>
      <c r="AJ3078" s="294">
        <f t="shared" si="1142"/>
        <v>0</v>
      </c>
      <c r="AK3078" s="295">
        <f t="shared" si="1143"/>
        <v>0</v>
      </c>
      <c r="AL3078" s="296">
        <f t="shared" si="1144"/>
        <v>0</v>
      </c>
      <c r="AM3078" s="293">
        <f t="shared" si="1145"/>
        <v>0</v>
      </c>
      <c r="AN3078" s="294">
        <f t="shared" si="1146"/>
        <v>0</v>
      </c>
      <c r="AO3078" s="295">
        <f t="shared" si="1147"/>
        <v>0</v>
      </c>
      <c r="AP3078" s="296">
        <f t="shared" si="1148"/>
        <v>0</v>
      </c>
      <c r="AQ3078" s="293">
        <f t="shared" si="1149"/>
        <v>0</v>
      </c>
      <c r="AR3078" s="294">
        <f t="shared" si="1150"/>
        <v>0</v>
      </c>
      <c r="AS3078" s="295">
        <f t="shared" si="1151"/>
        <v>0</v>
      </c>
      <c r="AT3078" s="296">
        <f t="shared" si="1152"/>
        <v>0</v>
      </c>
      <c r="AU3078" s="293">
        <f t="shared" si="1153"/>
        <v>0</v>
      </c>
      <c r="AV3078" s="294">
        <f t="shared" si="1154"/>
        <v>0</v>
      </c>
      <c r="AW3078" s="295">
        <f t="shared" si="1155"/>
        <v>0</v>
      </c>
      <c r="AX3078" s="296">
        <f t="shared" si="1156"/>
        <v>0</v>
      </c>
      <c r="AY3078" s="293">
        <f t="shared" si="1157"/>
        <v>0</v>
      </c>
      <c r="AZ3078" s="294">
        <f t="shared" si="1158"/>
        <v>0</v>
      </c>
      <c r="BA3078" s="295">
        <f t="shared" si="1159"/>
        <v>0</v>
      </c>
      <c r="BB3078" s="296">
        <f t="shared" si="1160"/>
        <v>0</v>
      </c>
      <c r="BC3078" s="293">
        <f t="shared" si="1161"/>
        <v>0</v>
      </c>
      <c r="BD3078" s="294">
        <f t="shared" si="1162"/>
        <v>0</v>
      </c>
      <c r="BE3078" s="295">
        <f t="shared" si="1163"/>
        <v>0</v>
      </c>
      <c r="BF3078" s="296">
        <f t="shared" si="1164"/>
        <v>0</v>
      </c>
      <c r="BG3078" s="293">
        <f t="shared" si="1165"/>
        <v>0</v>
      </c>
      <c r="BH3078" s="294">
        <f t="shared" si="1166"/>
        <v>0</v>
      </c>
      <c r="BI3078" s="295">
        <f t="shared" si="1167"/>
        <v>0</v>
      </c>
      <c r="BJ3078" s="296">
        <f t="shared" si="1168"/>
        <v>0</v>
      </c>
      <c r="BK3078" s="293">
        <f t="shared" si="1169"/>
        <v>0</v>
      </c>
      <c r="BL3078" s="294">
        <f t="shared" si="1170"/>
        <v>0</v>
      </c>
      <c r="BM3078" s="295">
        <f t="shared" si="1171"/>
        <v>0</v>
      </c>
      <c r="BN3078" s="296">
        <f t="shared" si="1172"/>
        <v>0</v>
      </c>
      <c r="BO3078" s="293">
        <f t="shared" si="1173"/>
        <v>0</v>
      </c>
      <c r="BP3078" s="294">
        <f t="shared" si="1174"/>
        <v>0</v>
      </c>
      <c r="BQ3078" s="295">
        <f t="shared" si="1175"/>
        <v>0</v>
      </c>
      <c r="BR3078" s="296">
        <f t="shared" si="1176"/>
        <v>0</v>
      </c>
      <c r="BS3078" s="293">
        <f t="shared" si="1177"/>
        <v>0</v>
      </c>
      <c r="BT3078" s="294">
        <f t="shared" si="1178"/>
        <v>0</v>
      </c>
      <c r="BU3078" s="295">
        <f t="shared" si="1179"/>
        <v>0</v>
      </c>
      <c r="BV3078" s="296">
        <f t="shared" si="1180"/>
        <v>0</v>
      </c>
      <c r="BW3078" s="351">
        <f t="shared" si="1181"/>
        <v>0</v>
      </c>
      <c r="BX3078" s="402">
        <f t="shared" si="1182"/>
        <v>0</v>
      </c>
      <c r="BY3078" s="370" t="str">
        <f>IF(BX3078=0,"",
IF(SUM($BX$3011:BX3078)=1,BZ3078,
IF($BX$3131&gt;SUM($BX$3011:BX3078),_xlfn.CONCAT(", ",BZ3078),
IF($BX$3131=SUM($BX$3011:BX3078),_xlfn.CONCAT(" y ",BZ3078)))))</f>
        <v/>
      </c>
      <c r="BZ3078" s="156" t="s">
        <v>5195</v>
      </c>
      <c r="CA3078" s="467">
        <f t="shared" si="1183"/>
        <v>0</v>
      </c>
      <c r="CB3078" s="402">
        <f t="shared" si="1184"/>
        <v>1</v>
      </c>
      <c r="CC3078" s="370" t="str">
        <f>IF(CB3078=0,"",
IF(SUM($CB$3011:CB3078)=1,CD3078,
IF($CB$3131&gt;SUM($CB$3011:CB3078),_xlfn.CONCAT(", ",CD3078),
IF($CB$3131=SUM($CB$3011:CB3078),_xlfn.CONCAT(" y ",CD3078)))))</f>
        <v>, 68</v>
      </c>
      <c r="CD3078" s="156" t="s">
        <v>5195</v>
      </c>
    </row>
    <row r="3079" spans="1:82" ht="15" customHeight="1">
      <c r="A3079" s="57"/>
      <c r="B3079" s="26"/>
      <c r="C3079" s="665" t="s">
        <v>5196</v>
      </c>
      <c r="D3079" s="967" t="str">
        <f t="shared" si="1138"/>
        <v>CENTRO DE CONCILIACION LABORAL DEL ESTADO DE VERACRUZ DE IGNACIO DE LA LLAVE</v>
      </c>
      <c r="E3079" s="967"/>
      <c r="F3079" s="967"/>
      <c r="G3079" s="719"/>
      <c r="H3079" s="719"/>
      <c r="I3079" s="719"/>
      <c r="J3079" s="719"/>
      <c r="K3079" s="614"/>
      <c r="L3079" s="614"/>
      <c r="M3079" s="614"/>
      <c r="N3079" s="614"/>
      <c r="O3079" s="614"/>
      <c r="P3079" s="614"/>
      <c r="Q3079" s="614"/>
      <c r="R3079" s="614"/>
      <c r="S3079" s="614"/>
      <c r="T3079" s="614"/>
      <c r="U3079" s="614"/>
      <c r="V3079" s="614"/>
      <c r="W3079" s="614"/>
      <c r="X3079" s="614"/>
      <c r="Y3079" s="614"/>
      <c r="Z3079" s="614"/>
      <c r="AA3079" s="614"/>
      <c r="AB3079" s="614"/>
      <c r="AC3079" s="614"/>
      <c r="AD3079" s="614"/>
      <c r="AE3079" s="164"/>
      <c r="AF3079" s="164"/>
      <c r="AG3079" s="199">
        <f t="shared" si="1139"/>
        <v>1</v>
      </c>
      <c r="AH3079" s="298">
        <f t="shared" si="1140"/>
        <v>0</v>
      </c>
      <c r="AI3079" s="293">
        <f t="shared" si="1141"/>
        <v>0</v>
      </c>
      <c r="AJ3079" s="294">
        <f t="shared" si="1142"/>
        <v>0</v>
      </c>
      <c r="AK3079" s="295">
        <f t="shared" si="1143"/>
        <v>0</v>
      </c>
      <c r="AL3079" s="296">
        <f t="shared" si="1144"/>
        <v>0</v>
      </c>
      <c r="AM3079" s="293">
        <f t="shared" si="1145"/>
        <v>0</v>
      </c>
      <c r="AN3079" s="294">
        <f t="shared" si="1146"/>
        <v>0</v>
      </c>
      <c r="AO3079" s="295">
        <f t="shared" si="1147"/>
        <v>0</v>
      </c>
      <c r="AP3079" s="296">
        <f t="shared" si="1148"/>
        <v>0</v>
      </c>
      <c r="AQ3079" s="293">
        <f t="shared" si="1149"/>
        <v>0</v>
      </c>
      <c r="AR3079" s="294">
        <f t="shared" si="1150"/>
        <v>0</v>
      </c>
      <c r="AS3079" s="295">
        <f t="shared" si="1151"/>
        <v>0</v>
      </c>
      <c r="AT3079" s="296">
        <f t="shared" si="1152"/>
        <v>0</v>
      </c>
      <c r="AU3079" s="293">
        <f t="shared" si="1153"/>
        <v>0</v>
      </c>
      <c r="AV3079" s="294">
        <f t="shared" si="1154"/>
        <v>0</v>
      </c>
      <c r="AW3079" s="295">
        <f t="shared" si="1155"/>
        <v>0</v>
      </c>
      <c r="AX3079" s="296">
        <f t="shared" si="1156"/>
        <v>0</v>
      </c>
      <c r="AY3079" s="293">
        <f t="shared" si="1157"/>
        <v>0</v>
      </c>
      <c r="AZ3079" s="294">
        <f t="shared" si="1158"/>
        <v>0</v>
      </c>
      <c r="BA3079" s="295">
        <f t="shared" si="1159"/>
        <v>0</v>
      </c>
      <c r="BB3079" s="296">
        <f t="shared" si="1160"/>
        <v>0</v>
      </c>
      <c r="BC3079" s="293">
        <f t="shared" si="1161"/>
        <v>0</v>
      </c>
      <c r="BD3079" s="294">
        <f t="shared" si="1162"/>
        <v>0</v>
      </c>
      <c r="BE3079" s="295">
        <f t="shared" si="1163"/>
        <v>0</v>
      </c>
      <c r="BF3079" s="296">
        <f t="shared" si="1164"/>
        <v>0</v>
      </c>
      <c r="BG3079" s="293">
        <f t="shared" si="1165"/>
        <v>0</v>
      </c>
      <c r="BH3079" s="294">
        <f t="shared" si="1166"/>
        <v>0</v>
      </c>
      <c r="BI3079" s="295">
        <f t="shared" si="1167"/>
        <v>0</v>
      </c>
      <c r="BJ3079" s="296">
        <f t="shared" si="1168"/>
        <v>0</v>
      </c>
      <c r="BK3079" s="293">
        <f t="shared" si="1169"/>
        <v>0</v>
      </c>
      <c r="BL3079" s="294">
        <f t="shared" si="1170"/>
        <v>0</v>
      </c>
      <c r="BM3079" s="295">
        <f t="shared" si="1171"/>
        <v>0</v>
      </c>
      <c r="BN3079" s="296">
        <f t="shared" si="1172"/>
        <v>0</v>
      </c>
      <c r="BO3079" s="293">
        <f t="shared" si="1173"/>
        <v>0</v>
      </c>
      <c r="BP3079" s="294">
        <f t="shared" si="1174"/>
        <v>0</v>
      </c>
      <c r="BQ3079" s="295">
        <f t="shared" si="1175"/>
        <v>0</v>
      </c>
      <c r="BR3079" s="296">
        <f t="shared" si="1176"/>
        <v>0</v>
      </c>
      <c r="BS3079" s="293">
        <f t="shared" si="1177"/>
        <v>0</v>
      </c>
      <c r="BT3079" s="294">
        <f t="shared" si="1178"/>
        <v>0</v>
      </c>
      <c r="BU3079" s="295">
        <f t="shared" si="1179"/>
        <v>0</v>
      </c>
      <c r="BV3079" s="296">
        <f t="shared" si="1180"/>
        <v>0</v>
      </c>
      <c r="BW3079" s="351">
        <f t="shared" si="1181"/>
        <v>0</v>
      </c>
      <c r="BX3079" s="402">
        <f t="shared" si="1182"/>
        <v>0</v>
      </c>
      <c r="BY3079" s="370" t="str">
        <f>IF(BX3079=0,"",
IF(SUM($BX$3011:BX3079)=1,BZ3079,
IF($BX$3131&gt;SUM($BX$3011:BX3079),_xlfn.CONCAT(", ",BZ3079),
IF($BX$3131=SUM($BX$3011:BX3079),_xlfn.CONCAT(" y ",BZ3079)))))</f>
        <v/>
      </c>
      <c r="BZ3079" s="156" t="s">
        <v>5197</v>
      </c>
      <c r="CA3079" s="467">
        <f t="shared" si="1183"/>
        <v>0</v>
      </c>
      <c r="CB3079" s="402">
        <f t="shared" si="1184"/>
        <v>1</v>
      </c>
      <c r="CC3079" s="370" t="str">
        <f>IF(CB3079=0,"",
IF(SUM($CB$3011:CB3079)=1,CD3079,
IF($CB$3131&gt;SUM($CB$3011:CB3079),_xlfn.CONCAT(", ",CD3079),
IF($CB$3131=SUM($CB$3011:CB3079),_xlfn.CONCAT(" y ",CD3079)))))</f>
        <v>, 69</v>
      </c>
      <c r="CD3079" s="156" t="s">
        <v>5197</v>
      </c>
    </row>
    <row r="3080" spans="1:82" ht="15" customHeight="1">
      <c r="A3080" s="57"/>
      <c r="B3080" s="26"/>
      <c r="C3080" s="665" t="s">
        <v>5198</v>
      </c>
      <c r="D3080" s="967" t="str">
        <f t="shared" si="1138"/>
        <v>INSTITUTO VERACRUZANO DE LA CULTURA</v>
      </c>
      <c r="E3080" s="967"/>
      <c r="F3080" s="967"/>
      <c r="G3080" s="719"/>
      <c r="H3080" s="719"/>
      <c r="I3080" s="719"/>
      <c r="J3080" s="719"/>
      <c r="K3080" s="614"/>
      <c r="L3080" s="614"/>
      <c r="M3080" s="614"/>
      <c r="N3080" s="614"/>
      <c r="O3080" s="614"/>
      <c r="P3080" s="614"/>
      <c r="Q3080" s="614"/>
      <c r="R3080" s="614"/>
      <c r="S3080" s="614"/>
      <c r="T3080" s="614"/>
      <c r="U3080" s="614"/>
      <c r="V3080" s="614"/>
      <c r="W3080" s="614"/>
      <c r="X3080" s="614"/>
      <c r="Y3080" s="614"/>
      <c r="Z3080" s="614"/>
      <c r="AA3080" s="614"/>
      <c r="AB3080" s="614"/>
      <c r="AC3080" s="614"/>
      <c r="AD3080" s="614"/>
      <c r="AE3080" s="164"/>
      <c r="AF3080" s="164"/>
      <c r="AG3080" s="199">
        <f t="shared" si="1139"/>
        <v>1</v>
      </c>
      <c r="AH3080" s="298">
        <f t="shared" si="1140"/>
        <v>0</v>
      </c>
      <c r="AI3080" s="293">
        <f t="shared" si="1141"/>
        <v>0</v>
      </c>
      <c r="AJ3080" s="294">
        <f t="shared" si="1142"/>
        <v>0</v>
      </c>
      <c r="AK3080" s="295">
        <f t="shared" si="1143"/>
        <v>0</v>
      </c>
      <c r="AL3080" s="296">
        <f t="shared" si="1144"/>
        <v>0</v>
      </c>
      <c r="AM3080" s="293">
        <f t="shared" si="1145"/>
        <v>0</v>
      </c>
      <c r="AN3080" s="294">
        <f t="shared" si="1146"/>
        <v>0</v>
      </c>
      <c r="AO3080" s="295">
        <f t="shared" si="1147"/>
        <v>0</v>
      </c>
      <c r="AP3080" s="296">
        <f t="shared" si="1148"/>
        <v>0</v>
      </c>
      <c r="AQ3080" s="293">
        <f t="shared" si="1149"/>
        <v>0</v>
      </c>
      <c r="AR3080" s="294">
        <f t="shared" si="1150"/>
        <v>0</v>
      </c>
      <c r="AS3080" s="295">
        <f t="shared" si="1151"/>
        <v>0</v>
      </c>
      <c r="AT3080" s="296">
        <f t="shared" si="1152"/>
        <v>0</v>
      </c>
      <c r="AU3080" s="293">
        <f t="shared" si="1153"/>
        <v>0</v>
      </c>
      <c r="AV3080" s="294">
        <f t="shared" si="1154"/>
        <v>0</v>
      </c>
      <c r="AW3080" s="295">
        <f t="shared" si="1155"/>
        <v>0</v>
      </c>
      <c r="AX3080" s="296">
        <f t="shared" si="1156"/>
        <v>0</v>
      </c>
      <c r="AY3080" s="293">
        <f t="shared" si="1157"/>
        <v>0</v>
      </c>
      <c r="AZ3080" s="294">
        <f t="shared" si="1158"/>
        <v>0</v>
      </c>
      <c r="BA3080" s="295">
        <f t="shared" si="1159"/>
        <v>0</v>
      </c>
      <c r="BB3080" s="296">
        <f t="shared" si="1160"/>
        <v>0</v>
      </c>
      <c r="BC3080" s="293">
        <f t="shared" si="1161"/>
        <v>0</v>
      </c>
      <c r="BD3080" s="294">
        <f t="shared" si="1162"/>
        <v>0</v>
      </c>
      <c r="BE3080" s="295">
        <f t="shared" si="1163"/>
        <v>0</v>
      </c>
      <c r="BF3080" s="296">
        <f t="shared" si="1164"/>
        <v>0</v>
      </c>
      <c r="BG3080" s="293">
        <f t="shared" si="1165"/>
        <v>0</v>
      </c>
      <c r="BH3080" s="294">
        <f t="shared" si="1166"/>
        <v>0</v>
      </c>
      <c r="BI3080" s="295">
        <f t="shared" si="1167"/>
        <v>0</v>
      </c>
      <c r="BJ3080" s="296">
        <f t="shared" si="1168"/>
        <v>0</v>
      </c>
      <c r="BK3080" s="293">
        <f t="shared" si="1169"/>
        <v>0</v>
      </c>
      <c r="BL3080" s="294">
        <f t="shared" si="1170"/>
        <v>0</v>
      </c>
      <c r="BM3080" s="295">
        <f t="shared" si="1171"/>
        <v>0</v>
      </c>
      <c r="BN3080" s="296">
        <f t="shared" si="1172"/>
        <v>0</v>
      </c>
      <c r="BO3080" s="293">
        <f t="shared" si="1173"/>
        <v>0</v>
      </c>
      <c r="BP3080" s="294">
        <f t="shared" si="1174"/>
        <v>0</v>
      </c>
      <c r="BQ3080" s="295">
        <f t="shared" si="1175"/>
        <v>0</v>
      </c>
      <c r="BR3080" s="296">
        <f t="shared" si="1176"/>
        <v>0</v>
      </c>
      <c r="BS3080" s="293">
        <f t="shared" si="1177"/>
        <v>0</v>
      </c>
      <c r="BT3080" s="294">
        <f t="shared" si="1178"/>
        <v>0</v>
      </c>
      <c r="BU3080" s="295">
        <f t="shared" si="1179"/>
        <v>0</v>
      </c>
      <c r="BV3080" s="296">
        <f t="shared" si="1180"/>
        <v>0</v>
      </c>
      <c r="BW3080" s="351">
        <f t="shared" si="1181"/>
        <v>0</v>
      </c>
      <c r="BX3080" s="402">
        <f t="shared" si="1182"/>
        <v>0</v>
      </c>
      <c r="BY3080" s="370" t="str">
        <f>IF(BX3080=0,"",
IF(SUM($BX$3011:BX3080)=1,BZ3080,
IF($BX$3131&gt;SUM($BX$3011:BX3080),_xlfn.CONCAT(", ",BZ3080),
IF($BX$3131=SUM($BX$3011:BX3080),_xlfn.CONCAT(" y ",BZ3080)))))</f>
        <v/>
      </c>
      <c r="BZ3080" s="156" t="s">
        <v>5199</v>
      </c>
      <c r="CA3080" s="467">
        <f t="shared" si="1183"/>
        <v>0</v>
      </c>
      <c r="CB3080" s="402">
        <f t="shared" si="1184"/>
        <v>1</v>
      </c>
      <c r="CC3080" s="370" t="str">
        <f>IF(CB3080=0,"",
IF(SUM($CB$3011:CB3080)=1,CD3080,
IF($CB$3131&gt;SUM($CB$3011:CB3080),_xlfn.CONCAT(", ",CD3080),
IF($CB$3131=SUM($CB$3011:CB3080),_xlfn.CONCAT(" y ",CD3080)))))</f>
        <v>, 70</v>
      </c>
      <c r="CD3080" s="156" t="s">
        <v>5199</v>
      </c>
    </row>
    <row r="3081" spans="1:82" ht="15" customHeight="1">
      <c r="A3081" s="57"/>
      <c r="B3081" s="26"/>
      <c r="C3081" s="665" t="s">
        <v>5200</v>
      </c>
      <c r="D3081" s="967" t="str">
        <f t="shared" si="1138"/>
        <v>PROCURADURIA ESTATAL DE PROTECCION AL MEDIO AMBIENTE</v>
      </c>
      <c r="E3081" s="967"/>
      <c r="F3081" s="967"/>
      <c r="G3081" s="719"/>
      <c r="H3081" s="719"/>
      <c r="I3081" s="719"/>
      <c r="J3081" s="719"/>
      <c r="K3081" s="614"/>
      <c r="L3081" s="614"/>
      <c r="M3081" s="614"/>
      <c r="N3081" s="614"/>
      <c r="O3081" s="614"/>
      <c r="P3081" s="614"/>
      <c r="Q3081" s="614"/>
      <c r="R3081" s="614"/>
      <c r="S3081" s="614"/>
      <c r="T3081" s="614"/>
      <c r="U3081" s="614"/>
      <c r="V3081" s="614"/>
      <c r="W3081" s="614"/>
      <c r="X3081" s="614"/>
      <c r="Y3081" s="614"/>
      <c r="Z3081" s="614"/>
      <c r="AA3081" s="614"/>
      <c r="AB3081" s="614"/>
      <c r="AC3081" s="614"/>
      <c r="AD3081" s="614"/>
      <c r="AE3081" s="164"/>
      <c r="AF3081" s="164"/>
      <c r="AG3081" s="199">
        <f t="shared" si="1139"/>
        <v>1</v>
      </c>
      <c r="AH3081" s="298">
        <f t="shared" si="1140"/>
        <v>0</v>
      </c>
      <c r="AI3081" s="293">
        <f t="shared" si="1141"/>
        <v>0</v>
      </c>
      <c r="AJ3081" s="294">
        <f t="shared" si="1142"/>
        <v>0</v>
      </c>
      <c r="AK3081" s="295">
        <f t="shared" si="1143"/>
        <v>0</v>
      </c>
      <c r="AL3081" s="296">
        <f t="shared" si="1144"/>
        <v>0</v>
      </c>
      <c r="AM3081" s="293">
        <f t="shared" si="1145"/>
        <v>0</v>
      </c>
      <c r="AN3081" s="294">
        <f t="shared" si="1146"/>
        <v>0</v>
      </c>
      <c r="AO3081" s="295">
        <f t="shared" si="1147"/>
        <v>0</v>
      </c>
      <c r="AP3081" s="296">
        <f t="shared" si="1148"/>
        <v>0</v>
      </c>
      <c r="AQ3081" s="293">
        <f t="shared" si="1149"/>
        <v>0</v>
      </c>
      <c r="AR3081" s="294">
        <f t="shared" si="1150"/>
        <v>0</v>
      </c>
      <c r="AS3081" s="295">
        <f t="shared" si="1151"/>
        <v>0</v>
      </c>
      <c r="AT3081" s="296">
        <f t="shared" si="1152"/>
        <v>0</v>
      </c>
      <c r="AU3081" s="293">
        <f t="shared" si="1153"/>
        <v>0</v>
      </c>
      <c r="AV3081" s="294">
        <f t="shared" si="1154"/>
        <v>0</v>
      </c>
      <c r="AW3081" s="295">
        <f t="shared" si="1155"/>
        <v>0</v>
      </c>
      <c r="AX3081" s="296">
        <f t="shared" si="1156"/>
        <v>0</v>
      </c>
      <c r="AY3081" s="293">
        <f t="shared" si="1157"/>
        <v>0</v>
      </c>
      <c r="AZ3081" s="294">
        <f t="shared" si="1158"/>
        <v>0</v>
      </c>
      <c r="BA3081" s="295">
        <f t="shared" si="1159"/>
        <v>0</v>
      </c>
      <c r="BB3081" s="296">
        <f t="shared" si="1160"/>
        <v>0</v>
      </c>
      <c r="BC3081" s="293">
        <f t="shared" si="1161"/>
        <v>0</v>
      </c>
      <c r="BD3081" s="294">
        <f t="shared" si="1162"/>
        <v>0</v>
      </c>
      <c r="BE3081" s="295">
        <f t="shared" si="1163"/>
        <v>0</v>
      </c>
      <c r="BF3081" s="296">
        <f t="shared" si="1164"/>
        <v>0</v>
      </c>
      <c r="BG3081" s="293">
        <f t="shared" si="1165"/>
        <v>0</v>
      </c>
      <c r="BH3081" s="294">
        <f t="shared" si="1166"/>
        <v>0</v>
      </c>
      <c r="BI3081" s="295">
        <f t="shared" si="1167"/>
        <v>0</v>
      </c>
      <c r="BJ3081" s="296">
        <f t="shared" si="1168"/>
        <v>0</v>
      </c>
      <c r="BK3081" s="293">
        <f t="shared" si="1169"/>
        <v>0</v>
      </c>
      <c r="BL3081" s="294">
        <f t="shared" si="1170"/>
        <v>0</v>
      </c>
      <c r="BM3081" s="295">
        <f t="shared" si="1171"/>
        <v>0</v>
      </c>
      <c r="BN3081" s="296">
        <f t="shared" si="1172"/>
        <v>0</v>
      </c>
      <c r="BO3081" s="293">
        <f t="shared" si="1173"/>
        <v>0</v>
      </c>
      <c r="BP3081" s="294">
        <f t="shared" si="1174"/>
        <v>0</v>
      </c>
      <c r="BQ3081" s="295">
        <f t="shared" si="1175"/>
        <v>0</v>
      </c>
      <c r="BR3081" s="296">
        <f t="shared" si="1176"/>
        <v>0</v>
      </c>
      <c r="BS3081" s="293">
        <f t="shared" si="1177"/>
        <v>0</v>
      </c>
      <c r="BT3081" s="294">
        <f t="shared" si="1178"/>
        <v>0</v>
      </c>
      <c r="BU3081" s="295">
        <f t="shared" si="1179"/>
        <v>0</v>
      </c>
      <c r="BV3081" s="296">
        <f t="shared" si="1180"/>
        <v>0</v>
      </c>
      <c r="BW3081" s="351">
        <f t="shared" si="1181"/>
        <v>0</v>
      </c>
      <c r="BX3081" s="402">
        <f t="shared" si="1182"/>
        <v>0</v>
      </c>
      <c r="BY3081" s="370" t="str">
        <f>IF(BX3081=0,"",
IF(SUM($BX$3011:BX3081)=1,BZ3081,
IF($BX$3131&gt;SUM($BX$3011:BX3081),_xlfn.CONCAT(", ",BZ3081),
IF($BX$3131=SUM($BX$3011:BX3081),_xlfn.CONCAT(" y ",BZ3081)))))</f>
        <v/>
      </c>
      <c r="BZ3081" s="156" t="s">
        <v>5201</v>
      </c>
      <c r="CA3081" s="467">
        <f t="shared" si="1183"/>
        <v>0</v>
      </c>
      <c r="CB3081" s="402">
        <f t="shared" si="1184"/>
        <v>1</v>
      </c>
      <c r="CC3081" s="370" t="str">
        <f>IF(CB3081=0,"",
IF(SUM($CB$3011:CB3081)=1,CD3081,
IF($CB$3131&gt;SUM($CB$3011:CB3081),_xlfn.CONCAT(", ",CD3081),
IF($CB$3131=SUM($CB$3011:CB3081),_xlfn.CONCAT(" y ",CD3081)))))</f>
        <v>, 71</v>
      </c>
      <c r="CD3081" s="156" t="s">
        <v>5201</v>
      </c>
    </row>
    <row r="3082" spans="1:82" ht="15" customHeight="1">
      <c r="A3082" s="57"/>
      <c r="B3082" s="26"/>
      <c r="C3082" s="665" t="s">
        <v>5202</v>
      </c>
      <c r="D3082" s="967" t="str">
        <f t="shared" si="1138"/>
        <v>FIDEICOMISO FONDO DEL FUTURO</v>
      </c>
      <c r="E3082" s="967"/>
      <c r="F3082" s="967"/>
      <c r="G3082" s="719"/>
      <c r="H3082" s="719"/>
      <c r="I3082" s="719"/>
      <c r="J3082" s="719"/>
      <c r="K3082" s="614"/>
      <c r="L3082" s="614"/>
      <c r="M3082" s="614"/>
      <c r="N3082" s="614"/>
      <c r="O3082" s="614"/>
      <c r="P3082" s="614"/>
      <c r="Q3082" s="614"/>
      <c r="R3082" s="614"/>
      <c r="S3082" s="614"/>
      <c r="T3082" s="614"/>
      <c r="U3082" s="614"/>
      <c r="V3082" s="614"/>
      <c r="W3082" s="614"/>
      <c r="X3082" s="614"/>
      <c r="Y3082" s="614"/>
      <c r="Z3082" s="614"/>
      <c r="AA3082" s="614"/>
      <c r="AB3082" s="614"/>
      <c r="AC3082" s="614"/>
      <c r="AD3082" s="614"/>
      <c r="AE3082" s="164"/>
      <c r="AF3082" s="164"/>
      <c r="AG3082" s="199">
        <f t="shared" si="1139"/>
        <v>1</v>
      </c>
      <c r="AH3082" s="298">
        <f t="shared" si="1140"/>
        <v>0</v>
      </c>
      <c r="AI3082" s="293">
        <f t="shared" si="1141"/>
        <v>0</v>
      </c>
      <c r="AJ3082" s="294">
        <f t="shared" si="1142"/>
        <v>0</v>
      </c>
      <c r="AK3082" s="295">
        <f t="shared" si="1143"/>
        <v>0</v>
      </c>
      <c r="AL3082" s="296">
        <f t="shared" si="1144"/>
        <v>0</v>
      </c>
      <c r="AM3082" s="293">
        <f t="shared" si="1145"/>
        <v>0</v>
      </c>
      <c r="AN3082" s="294">
        <f t="shared" si="1146"/>
        <v>0</v>
      </c>
      <c r="AO3082" s="295">
        <f t="shared" si="1147"/>
        <v>0</v>
      </c>
      <c r="AP3082" s="296">
        <f t="shared" si="1148"/>
        <v>0</v>
      </c>
      <c r="AQ3082" s="293">
        <f t="shared" si="1149"/>
        <v>0</v>
      </c>
      <c r="AR3082" s="294">
        <f t="shared" si="1150"/>
        <v>0</v>
      </c>
      <c r="AS3082" s="295">
        <f t="shared" si="1151"/>
        <v>0</v>
      </c>
      <c r="AT3082" s="296">
        <f t="shared" si="1152"/>
        <v>0</v>
      </c>
      <c r="AU3082" s="293">
        <f t="shared" si="1153"/>
        <v>0</v>
      </c>
      <c r="AV3082" s="294">
        <f t="shared" si="1154"/>
        <v>0</v>
      </c>
      <c r="AW3082" s="295">
        <f t="shared" si="1155"/>
        <v>0</v>
      </c>
      <c r="AX3082" s="296">
        <f t="shared" si="1156"/>
        <v>0</v>
      </c>
      <c r="AY3082" s="293">
        <f t="shared" si="1157"/>
        <v>0</v>
      </c>
      <c r="AZ3082" s="294">
        <f t="shared" si="1158"/>
        <v>0</v>
      </c>
      <c r="BA3082" s="295">
        <f t="shared" si="1159"/>
        <v>0</v>
      </c>
      <c r="BB3082" s="296">
        <f t="shared" si="1160"/>
        <v>0</v>
      </c>
      <c r="BC3082" s="293">
        <f t="shared" si="1161"/>
        <v>0</v>
      </c>
      <c r="BD3082" s="294">
        <f t="shared" si="1162"/>
        <v>0</v>
      </c>
      <c r="BE3082" s="295">
        <f t="shared" si="1163"/>
        <v>0</v>
      </c>
      <c r="BF3082" s="296">
        <f t="shared" si="1164"/>
        <v>0</v>
      </c>
      <c r="BG3082" s="293">
        <f t="shared" si="1165"/>
        <v>0</v>
      </c>
      <c r="BH3082" s="294">
        <f t="shared" si="1166"/>
        <v>0</v>
      </c>
      <c r="BI3082" s="295">
        <f t="shared" si="1167"/>
        <v>0</v>
      </c>
      <c r="BJ3082" s="296">
        <f t="shared" si="1168"/>
        <v>0</v>
      </c>
      <c r="BK3082" s="293">
        <f t="shared" si="1169"/>
        <v>0</v>
      </c>
      <c r="BL3082" s="294">
        <f t="shared" si="1170"/>
        <v>0</v>
      </c>
      <c r="BM3082" s="295">
        <f t="shared" si="1171"/>
        <v>0</v>
      </c>
      <c r="BN3082" s="296">
        <f t="shared" si="1172"/>
        <v>0</v>
      </c>
      <c r="BO3082" s="293">
        <f t="shared" si="1173"/>
        <v>0</v>
      </c>
      <c r="BP3082" s="294">
        <f t="shared" si="1174"/>
        <v>0</v>
      </c>
      <c r="BQ3082" s="295">
        <f t="shared" si="1175"/>
        <v>0</v>
      </c>
      <c r="BR3082" s="296">
        <f t="shared" si="1176"/>
        <v>0</v>
      </c>
      <c r="BS3082" s="293">
        <f t="shared" si="1177"/>
        <v>0</v>
      </c>
      <c r="BT3082" s="294">
        <f t="shared" si="1178"/>
        <v>0</v>
      </c>
      <c r="BU3082" s="295">
        <f t="shared" si="1179"/>
        <v>0</v>
      </c>
      <c r="BV3082" s="296">
        <f t="shared" si="1180"/>
        <v>0</v>
      </c>
      <c r="BW3082" s="351">
        <f t="shared" si="1181"/>
        <v>0</v>
      </c>
      <c r="BX3082" s="402">
        <f t="shared" si="1182"/>
        <v>0</v>
      </c>
      <c r="BY3082" s="370" t="str">
        <f>IF(BX3082=0,"",
IF(SUM($BX$3011:BX3082)=1,BZ3082,
IF($BX$3131&gt;SUM($BX$3011:BX3082),_xlfn.CONCAT(", ",BZ3082),
IF($BX$3131=SUM($BX$3011:BX3082),_xlfn.CONCAT(" y ",BZ3082)))))</f>
        <v/>
      </c>
      <c r="BZ3082" s="156" t="s">
        <v>5203</v>
      </c>
      <c r="CA3082" s="467">
        <f t="shared" si="1183"/>
        <v>0</v>
      </c>
      <c r="CB3082" s="402">
        <f t="shared" si="1184"/>
        <v>1</v>
      </c>
      <c r="CC3082" s="370" t="str">
        <f>IF(CB3082=0,"",
IF(SUM($CB$3011:CB3082)=1,CD3082,
IF($CB$3131&gt;SUM($CB$3011:CB3082),_xlfn.CONCAT(", ",CD3082),
IF($CB$3131=SUM($CB$3011:CB3082),_xlfn.CONCAT(" y ",CD3082)))))</f>
        <v xml:space="preserve"> y 72</v>
      </c>
      <c r="CD3082" s="156" t="s">
        <v>5203</v>
      </c>
    </row>
    <row r="3083" spans="1:82" ht="15" customHeight="1">
      <c r="A3083" s="57"/>
      <c r="B3083" s="26"/>
      <c r="C3083" s="665" t="s">
        <v>5204</v>
      </c>
      <c r="D3083" s="967" t="str">
        <f t="shared" si="1138"/>
        <v/>
      </c>
      <c r="E3083" s="967"/>
      <c r="F3083" s="967"/>
      <c r="G3083" s="719"/>
      <c r="H3083" s="719"/>
      <c r="I3083" s="719"/>
      <c r="J3083" s="719"/>
      <c r="K3083" s="614"/>
      <c r="L3083" s="614"/>
      <c r="M3083" s="614"/>
      <c r="N3083" s="614"/>
      <c r="O3083" s="614"/>
      <c r="P3083" s="614"/>
      <c r="Q3083" s="614"/>
      <c r="R3083" s="614"/>
      <c r="S3083" s="614"/>
      <c r="T3083" s="614"/>
      <c r="U3083" s="614"/>
      <c r="V3083" s="614"/>
      <c r="W3083" s="614"/>
      <c r="X3083" s="614"/>
      <c r="Y3083" s="614"/>
      <c r="Z3083" s="614"/>
      <c r="AA3083" s="614"/>
      <c r="AB3083" s="614"/>
      <c r="AC3083" s="614"/>
      <c r="AD3083" s="614"/>
      <c r="AE3083" s="164"/>
      <c r="AF3083" s="164"/>
      <c r="AG3083" s="199">
        <f t="shared" si="1139"/>
        <v>0</v>
      </c>
      <c r="AH3083" s="298">
        <f t="shared" si="1140"/>
        <v>0</v>
      </c>
      <c r="AI3083" s="293">
        <f t="shared" si="1141"/>
        <v>0</v>
      </c>
      <c r="AJ3083" s="294">
        <f t="shared" si="1142"/>
        <v>0</v>
      </c>
      <c r="AK3083" s="295">
        <f t="shared" si="1143"/>
        <v>0</v>
      </c>
      <c r="AL3083" s="296">
        <f t="shared" si="1144"/>
        <v>0</v>
      </c>
      <c r="AM3083" s="293">
        <f t="shared" si="1145"/>
        <v>0</v>
      </c>
      <c r="AN3083" s="294">
        <f t="shared" si="1146"/>
        <v>0</v>
      </c>
      <c r="AO3083" s="295">
        <f t="shared" si="1147"/>
        <v>0</v>
      </c>
      <c r="AP3083" s="296">
        <f t="shared" si="1148"/>
        <v>0</v>
      </c>
      <c r="AQ3083" s="293">
        <f t="shared" si="1149"/>
        <v>0</v>
      </c>
      <c r="AR3083" s="294">
        <f t="shared" si="1150"/>
        <v>0</v>
      </c>
      <c r="AS3083" s="295">
        <f t="shared" si="1151"/>
        <v>0</v>
      </c>
      <c r="AT3083" s="296">
        <f t="shared" si="1152"/>
        <v>0</v>
      </c>
      <c r="AU3083" s="293">
        <f t="shared" si="1153"/>
        <v>0</v>
      </c>
      <c r="AV3083" s="294">
        <f t="shared" si="1154"/>
        <v>0</v>
      </c>
      <c r="AW3083" s="295">
        <f t="shared" si="1155"/>
        <v>0</v>
      </c>
      <c r="AX3083" s="296">
        <f t="shared" si="1156"/>
        <v>0</v>
      </c>
      <c r="AY3083" s="293">
        <f t="shared" si="1157"/>
        <v>0</v>
      </c>
      <c r="AZ3083" s="294">
        <f t="shared" si="1158"/>
        <v>0</v>
      </c>
      <c r="BA3083" s="295">
        <f t="shared" si="1159"/>
        <v>0</v>
      </c>
      <c r="BB3083" s="296">
        <f t="shared" si="1160"/>
        <v>0</v>
      </c>
      <c r="BC3083" s="293">
        <f t="shared" si="1161"/>
        <v>0</v>
      </c>
      <c r="BD3083" s="294">
        <f t="shared" si="1162"/>
        <v>0</v>
      </c>
      <c r="BE3083" s="295">
        <f t="shared" si="1163"/>
        <v>0</v>
      </c>
      <c r="BF3083" s="296">
        <f t="shared" si="1164"/>
        <v>0</v>
      </c>
      <c r="BG3083" s="293">
        <f t="shared" si="1165"/>
        <v>0</v>
      </c>
      <c r="BH3083" s="294">
        <f t="shared" si="1166"/>
        <v>0</v>
      </c>
      <c r="BI3083" s="295">
        <f t="shared" si="1167"/>
        <v>0</v>
      </c>
      <c r="BJ3083" s="296">
        <f t="shared" si="1168"/>
        <v>0</v>
      </c>
      <c r="BK3083" s="293">
        <f t="shared" si="1169"/>
        <v>0</v>
      </c>
      <c r="BL3083" s="294">
        <f t="shared" si="1170"/>
        <v>0</v>
      </c>
      <c r="BM3083" s="295">
        <f t="shared" si="1171"/>
        <v>0</v>
      </c>
      <c r="BN3083" s="296">
        <f t="shared" si="1172"/>
        <v>0</v>
      </c>
      <c r="BO3083" s="293">
        <f t="shared" si="1173"/>
        <v>0</v>
      </c>
      <c r="BP3083" s="294">
        <f t="shared" si="1174"/>
        <v>0</v>
      </c>
      <c r="BQ3083" s="295">
        <f t="shared" si="1175"/>
        <v>0</v>
      </c>
      <c r="BR3083" s="296">
        <f t="shared" si="1176"/>
        <v>0</v>
      </c>
      <c r="BS3083" s="293">
        <f t="shared" si="1177"/>
        <v>0</v>
      </c>
      <c r="BT3083" s="294">
        <f t="shared" si="1178"/>
        <v>0</v>
      </c>
      <c r="BU3083" s="295">
        <f t="shared" si="1179"/>
        <v>0</v>
      </c>
      <c r="BV3083" s="296">
        <f t="shared" si="1180"/>
        <v>0</v>
      </c>
      <c r="BW3083" s="351">
        <f t="shared" si="1181"/>
        <v>0</v>
      </c>
      <c r="BX3083" s="402">
        <f t="shared" si="1182"/>
        <v>0</v>
      </c>
      <c r="BY3083" s="370" t="str">
        <f>IF(BX3083=0,"",
IF(SUM($BX$3011:BX3083)=1,BZ3083,
IF($BX$3131&gt;SUM($BX$3011:BX3083),_xlfn.CONCAT(", ",BZ3083),
IF($BX$3131=SUM($BX$3011:BX3083),_xlfn.CONCAT(" y ",BZ3083)))))</f>
        <v/>
      </c>
      <c r="BZ3083" s="156" t="s">
        <v>5205</v>
      </c>
      <c r="CA3083" s="467">
        <f t="shared" si="1183"/>
        <v>0</v>
      </c>
      <c r="CB3083" s="402">
        <f t="shared" si="1184"/>
        <v>0</v>
      </c>
      <c r="CC3083" s="370" t="str">
        <f>IF(CB3083=0,"",
IF(SUM($CB$3011:CB3083)=1,CD3083,
IF($CB$3131&gt;SUM($CB$3011:CB3083),_xlfn.CONCAT(", ",CD3083),
IF($CB$3131=SUM($CB$3011:CB3083),_xlfn.CONCAT(" y ",CD3083)))))</f>
        <v/>
      </c>
      <c r="CD3083" s="156" t="s">
        <v>5205</v>
      </c>
    </row>
    <row r="3084" spans="1:82" ht="15" customHeight="1">
      <c r="A3084" s="57"/>
      <c r="B3084" s="26"/>
      <c r="C3084" s="665" t="s">
        <v>5206</v>
      </c>
      <c r="D3084" s="967" t="str">
        <f t="shared" si="1138"/>
        <v/>
      </c>
      <c r="E3084" s="967"/>
      <c r="F3084" s="967"/>
      <c r="G3084" s="719"/>
      <c r="H3084" s="719"/>
      <c r="I3084" s="719"/>
      <c r="J3084" s="719"/>
      <c r="K3084" s="614"/>
      <c r="L3084" s="614"/>
      <c r="M3084" s="614"/>
      <c r="N3084" s="614"/>
      <c r="O3084" s="614"/>
      <c r="P3084" s="614"/>
      <c r="Q3084" s="614"/>
      <c r="R3084" s="614"/>
      <c r="S3084" s="614"/>
      <c r="T3084" s="614"/>
      <c r="U3084" s="614"/>
      <c r="V3084" s="614"/>
      <c r="W3084" s="614"/>
      <c r="X3084" s="614"/>
      <c r="Y3084" s="614"/>
      <c r="Z3084" s="614"/>
      <c r="AA3084" s="614"/>
      <c r="AB3084" s="614"/>
      <c r="AC3084" s="614"/>
      <c r="AD3084" s="614"/>
      <c r="AE3084" s="164"/>
      <c r="AF3084" s="164"/>
      <c r="AG3084" s="199">
        <f t="shared" si="1139"/>
        <v>0</v>
      </c>
      <c r="AH3084" s="298">
        <f t="shared" si="1140"/>
        <v>0</v>
      </c>
      <c r="AI3084" s="293">
        <f t="shared" si="1141"/>
        <v>0</v>
      </c>
      <c r="AJ3084" s="294">
        <f t="shared" si="1142"/>
        <v>0</v>
      </c>
      <c r="AK3084" s="295">
        <f t="shared" si="1143"/>
        <v>0</v>
      </c>
      <c r="AL3084" s="296">
        <f t="shared" si="1144"/>
        <v>0</v>
      </c>
      <c r="AM3084" s="293">
        <f t="shared" si="1145"/>
        <v>0</v>
      </c>
      <c r="AN3084" s="294">
        <f t="shared" si="1146"/>
        <v>0</v>
      </c>
      <c r="AO3084" s="295">
        <f t="shared" si="1147"/>
        <v>0</v>
      </c>
      <c r="AP3084" s="296">
        <f t="shared" si="1148"/>
        <v>0</v>
      </c>
      <c r="AQ3084" s="293">
        <f t="shared" si="1149"/>
        <v>0</v>
      </c>
      <c r="AR3084" s="294">
        <f t="shared" si="1150"/>
        <v>0</v>
      </c>
      <c r="AS3084" s="295">
        <f t="shared" si="1151"/>
        <v>0</v>
      </c>
      <c r="AT3084" s="296">
        <f t="shared" si="1152"/>
        <v>0</v>
      </c>
      <c r="AU3084" s="293">
        <f t="shared" si="1153"/>
        <v>0</v>
      </c>
      <c r="AV3084" s="294">
        <f t="shared" si="1154"/>
        <v>0</v>
      </c>
      <c r="AW3084" s="295">
        <f t="shared" si="1155"/>
        <v>0</v>
      </c>
      <c r="AX3084" s="296">
        <f t="shared" si="1156"/>
        <v>0</v>
      </c>
      <c r="AY3084" s="293">
        <f t="shared" si="1157"/>
        <v>0</v>
      </c>
      <c r="AZ3084" s="294">
        <f t="shared" si="1158"/>
        <v>0</v>
      </c>
      <c r="BA3084" s="295">
        <f t="shared" si="1159"/>
        <v>0</v>
      </c>
      <c r="BB3084" s="296">
        <f t="shared" si="1160"/>
        <v>0</v>
      </c>
      <c r="BC3084" s="293">
        <f t="shared" si="1161"/>
        <v>0</v>
      </c>
      <c r="BD3084" s="294">
        <f t="shared" si="1162"/>
        <v>0</v>
      </c>
      <c r="BE3084" s="295">
        <f t="shared" si="1163"/>
        <v>0</v>
      </c>
      <c r="BF3084" s="296">
        <f t="shared" si="1164"/>
        <v>0</v>
      </c>
      <c r="BG3084" s="293">
        <f t="shared" si="1165"/>
        <v>0</v>
      </c>
      <c r="BH3084" s="294">
        <f t="shared" si="1166"/>
        <v>0</v>
      </c>
      <c r="BI3084" s="295">
        <f t="shared" si="1167"/>
        <v>0</v>
      </c>
      <c r="BJ3084" s="296">
        <f t="shared" si="1168"/>
        <v>0</v>
      </c>
      <c r="BK3084" s="293">
        <f t="shared" si="1169"/>
        <v>0</v>
      </c>
      <c r="BL3084" s="294">
        <f t="shared" si="1170"/>
        <v>0</v>
      </c>
      <c r="BM3084" s="295">
        <f t="shared" si="1171"/>
        <v>0</v>
      </c>
      <c r="BN3084" s="296">
        <f t="shared" si="1172"/>
        <v>0</v>
      </c>
      <c r="BO3084" s="293">
        <f t="shared" si="1173"/>
        <v>0</v>
      </c>
      <c r="BP3084" s="294">
        <f t="shared" si="1174"/>
        <v>0</v>
      </c>
      <c r="BQ3084" s="295">
        <f t="shared" si="1175"/>
        <v>0</v>
      </c>
      <c r="BR3084" s="296">
        <f t="shared" si="1176"/>
        <v>0</v>
      </c>
      <c r="BS3084" s="293">
        <f t="shared" si="1177"/>
        <v>0</v>
      </c>
      <c r="BT3084" s="294">
        <f t="shared" si="1178"/>
        <v>0</v>
      </c>
      <c r="BU3084" s="295">
        <f t="shared" si="1179"/>
        <v>0</v>
      </c>
      <c r="BV3084" s="296">
        <f t="shared" si="1180"/>
        <v>0</v>
      </c>
      <c r="BW3084" s="351">
        <f t="shared" si="1181"/>
        <v>0</v>
      </c>
      <c r="BX3084" s="402">
        <f t="shared" si="1182"/>
        <v>0</v>
      </c>
      <c r="BY3084" s="370" t="str">
        <f>IF(BX3084=0,"",
IF(SUM($BX$3011:BX3084)=1,BZ3084,
IF($BX$3131&gt;SUM($BX$3011:BX3084),_xlfn.CONCAT(", ",BZ3084),
IF($BX$3131=SUM($BX$3011:BX3084),_xlfn.CONCAT(" y ",BZ3084)))))</f>
        <v/>
      </c>
      <c r="BZ3084" s="156" t="s">
        <v>5207</v>
      </c>
      <c r="CA3084" s="467">
        <f t="shared" si="1183"/>
        <v>0</v>
      </c>
      <c r="CB3084" s="402">
        <f t="shared" si="1184"/>
        <v>0</v>
      </c>
      <c r="CC3084" s="370" t="str">
        <f>IF(CB3084=0,"",
IF(SUM($CB$3011:CB3084)=1,CD3084,
IF($CB$3131&gt;SUM($CB$3011:CB3084),_xlfn.CONCAT(", ",CD3084),
IF($CB$3131=SUM($CB$3011:CB3084),_xlfn.CONCAT(" y ",CD3084)))))</f>
        <v/>
      </c>
      <c r="CD3084" s="156" t="s">
        <v>5207</v>
      </c>
    </row>
    <row r="3085" spans="1:82" ht="15" customHeight="1">
      <c r="A3085" s="57"/>
      <c r="B3085" s="26"/>
      <c r="C3085" s="665" t="s">
        <v>5208</v>
      </c>
      <c r="D3085" s="967" t="str">
        <f t="shared" si="1138"/>
        <v/>
      </c>
      <c r="E3085" s="967"/>
      <c r="F3085" s="967"/>
      <c r="G3085" s="719"/>
      <c r="H3085" s="719"/>
      <c r="I3085" s="719"/>
      <c r="J3085" s="719"/>
      <c r="K3085" s="614"/>
      <c r="L3085" s="614"/>
      <c r="M3085" s="614"/>
      <c r="N3085" s="614"/>
      <c r="O3085" s="614"/>
      <c r="P3085" s="614"/>
      <c r="Q3085" s="614"/>
      <c r="R3085" s="614"/>
      <c r="S3085" s="614"/>
      <c r="T3085" s="614"/>
      <c r="U3085" s="614"/>
      <c r="V3085" s="614"/>
      <c r="W3085" s="614"/>
      <c r="X3085" s="614"/>
      <c r="Y3085" s="614"/>
      <c r="Z3085" s="614"/>
      <c r="AA3085" s="614"/>
      <c r="AB3085" s="614"/>
      <c r="AC3085" s="614"/>
      <c r="AD3085" s="614"/>
      <c r="AE3085" s="164"/>
      <c r="AF3085" s="164"/>
      <c r="AG3085" s="199">
        <f t="shared" si="1139"/>
        <v>0</v>
      </c>
      <c r="AH3085" s="298">
        <f t="shared" si="1140"/>
        <v>0</v>
      </c>
      <c r="AI3085" s="293">
        <f t="shared" si="1141"/>
        <v>0</v>
      </c>
      <c r="AJ3085" s="294">
        <f t="shared" si="1142"/>
        <v>0</v>
      </c>
      <c r="AK3085" s="295">
        <f t="shared" si="1143"/>
        <v>0</v>
      </c>
      <c r="AL3085" s="296">
        <f t="shared" si="1144"/>
        <v>0</v>
      </c>
      <c r="AM3085" s="293">
        <f t="shared" si="1145"/>
        <v>0</v>
      </c>
      <c r="AN3085" s="294">
        <f t="shared" si="1146"/>
        <v>0</v>
      </c>
      <c r="AO3085" s="295">
        <f t="shared" si="1147"/>
        <v>0</v>
      </c>
      <c r="AP3085" s="296">
        <f t="shared" si="1148"/>
        <v>0</v>
      </c>
      <c r="AQ3085" s="293">
        <f t="shared" si="1149"/>
        <v>0</v>
      </c>
      <c r="AR3085" s="294">
        <f t="shared" si="1150"/>
        <v>0</v>
      </c>
      <c r="AS3085" s="295">
        <f t="shared" si="1151"/>
        <v>0</v>
      </c>
      <c r="AT3085" s="296">
        <f t="shared" si="1152"/>
        <v>0</v>
      </c>
      <c r="AU3085" s="293">
        <f t="shared" si="1153"/>
        <v>0</v>
      </c>
      <c r="AV3085" s="294">
        <f t="shared" si="1154"/>
        <v>0</v>
      </c>
      <c r="AW3085" s="295">
        <f t="shared" si="1155"/>
        <v>0</v>
      </c>
      <c r="AX3085" s="296">
        <f t="shared" si="1156"/>
        <v>0</v>
      </c>
      <c r="AY3085" s="293">
        <f t="shared" si="1157"/>
        <v>0</v>
      </c>
      <c r="AZ3085" s="294">
        <f t="shared" si="1158"/>
        <v>0</v>
      </c>
      <c r="BA3085" s="295">
        <f t="shared" si="1159"/>
        <v>0</v>
      </c>
      <c r="BB3085" s="296">
        <f t="shared" si="1160"/>
        <v>0</v>
      </c>
      <c r="BC3085" s="293">
        <f t="shared" si="1161"/>
        <v>0</v>
      </c>
      <c r="BD3085" s="294">
        <f t="shared" si="1162"/>
        <v>0</v>
      </c>
      <c r="BE3085" s="295">
        <f t="shared" si="1163"/>
        <v>0</v>
      </c>
      <c r="BF3085" s="296">
        <f t="shared" si="1164"/>
        <v>0</v>
      </c>
      <c r="BG3085" s="293">
        <f t="shared" si="1165"/>
        <v>0</v>
      </c>
      <c r="BH3085" s="294">
        <f t="shared" si="1166"/>
        <v>0</v>
      </c>
      <c r="BI3085" s="295">
        <f t="shared" si="1167"/>
        <v>0</v>
      </c>
      <c r="BJ3085" s="296">
        <f t="shared" si="1168"/>
        <v>0</v>
      </c>
      <c r="BK3085" s="293">
        <f t="shared" si="1169"/>
        <v>0</v>
      </c>
      <c r="BL3085" s="294">
        <f t="shared" si="1170"/>
        <v>0</v>
      </c>
      <c r="BM3085" s="295">
        <f t="shared" si="1171"/>
        <v>0</v>
      </c>
      <c r="BN3085" s="296">
        <f t="shared" si="1172"/>
        <v>0</v>
      </c>
      <c r="BO3085" s="293">
        <f t="shared" si="1173"/>
        <v>0</v>
      </c>
      <c r="BP3085" s="294">
        <f t="shared" si="1174"/>
        <v>0</v>
      </c>
      <c r="BQ3085" s="295">
        <f t="shared" si="1175"/>
        <v>0</v>
      </c>
      <c r="BR3085" s="296">
        <f t="shared" si="1176"/>
        <v>0</v>
      </c>
      <c r="BS3085" s="293">
        <f t="shared" si="1177"/>
        <v>0</v>
      </c>
      <c r="BT3085" s="294">
        <f t="shared" si="1178"/>
        <v>0</v>
      </c>
      <c r="BU3085" s="295">
        <f t="shared" si="1179"/>
        <v>0</v>
      </c>
      <c r="BV3085" s="296">
        <f t="shared" si="1180"/>
        <v>0</v>
      </c>
      <c r="BW3085" s="351">
        <f t="shared" si="1181"/>
        <v>0</v>
      </c>
      <c r="BX3085" s="402">
        <f t="shared" si="1182"/>
        <v>0</v>
      </c>
      <c r="BY3085" s="370" t="str">
        <f>IF(BX3085=0,"",
IF(SUM($BX$3011:BX3085)=1,BZ3085,
IF($BX$3131&gt;SUM($BX$3011:BX3085),_xlfn.CONCAT(", ",BZ3085),
IF($BX$3131=SUM($BX$3011:BX3085),_xlfn.CONCAT(" y ",BZ3085)))))</f>
        <v/>
      </c>
      <c r="BZ3085" s="156" t="s">
        <v>5209</v>
      </c>
      <c r="CA3085" s="467">
        <f t="shared" si="1183"/>
        <v>0</v>
      </c>
      <c r="CB3085" s="402">
        <f t="shared" si="1184"/>
        <v>0</v>
      </c>
      <c r="CC3085" s="370" t="str">
        <f>IF(CB3085=0,"",
IF(SUM($CB$3011:CB3085)=1,CD3085,
IF($CB$3131&gt;SUM($CB$3011:CB3085),_xlfn.CONCAT(", ",CD3085),
IF($CB$3131=SUM($CB$3011:CB3085),_xlfn.CONCAT(" y ",CD3085)))))</f>
        <v/>
      </c>
      <c r="CD3085" s="156" t="s">
        <v>5209</v>
      </c>
    </row>
    <row r="3086" spans="1:82" ht="15" customHeight="1">
      <c r="A3086" s="57"/>
      <c r="B3086" s="26"/>
      <c r="C3086" s="665" t="s">
        <v>5210</v>
      </c>
      <c r="D3086" s="967" t="str">
        <f t="shared" si="1138"/>
        <v/>
      </c>
      <c r="E3086" s="967"/>
      <c r="F3086" s="967"/>
      <c r="G3086" s="719"/>
      <c r="H3086" s="719"/>
      <c r="I3086" s="719"/>
      <c r="J3086" s="719"/>
      <c r="K3086" s="614"/>
      <c r="L3086" s="614"/>
      <c r="M3086" s="614"/>
      <c r="N3086" s="614"/>
      <c r="O3086" s="614"/>
      <c r="P3086" s="614"/>
      <c r="Q3086" s="614"/>
      <c r="R3086" s="614"/>
      <c r="S3086" s="614"/>
      <c r="T3086" s="614"/>
      <c r="U3086" s="614"/>
      <c r="V3086" s="614"/>
      <c r="W3086" s="614"/>
      <c r="X3086" s="614"/>
      <c r="Y3086" s="614"/>
      <c r="Z3086" s="614"/>
      <c r="AA3086" s="614"/>
      <c r="AB3086" s="614"/>
      <c r="AC3086" s="614"/>
      <c r="AD3086" s="614"/>
      <c r="AE3086" s="164"/>
      <c r="AF3086" s="164"/>
      <c r="AG3086" s="199">
        <f t="shared" si="1139"/>
        <v>0</v>
      </c>
      <c r="AH3086" s="298">
        <f t="shared" si="1140"/>
        <v>0</v>
      </c>
      <c r="AI3086" s="293">
        <f t="shared" si="1141"/>
        <v>0</v>
      </c>
      <c r="AJ3086" s="294">
        <f t="shared" si="1142"/>
        <v>0</v>
      </c>
      <c r="AK3086" s="295">
        <f t="shared" si="1143"/>
        <v>0</v>
      </c>
      <c r="AL3086" s="296">
        <f t="shared" si="1144"/>
        <v>0</v>
      </c>
      <c r="AM3086" s="293">
        <f t="shared" si="1145"/>
        <v>0</v>
      </c>
      <c r="AN3086" s="294">
        <f t="shared" si="1146"/>
        <v>0</v>
      </c>
      <c r="AO3086" s="295">
        <f t="shared" si="1147"/>
        <v>0</v>
      </c>
      <c r="AP3086" s="296">
        <f t="shared" si="1148"/>
        <v>0</v>
      </c>
      <c r="AQ3086" s="293">
        <f t="shared" si="1149"/>
        <v>0</v>
      </c>
      <c r="AR3086" s="294">
        <f t="shared" si="1150"/>
        <v>0</v>
      </c>
      <c r="AS3086" s="295">
        <f t="shared" si="1151"/>
        <v>0</v>
      </c>
      <c r="AT3086" s="296">
        <f t="shared" si="1152"/>
        <v>0</v>
      </c>
      <c r="AU3086" s="293">
        <f t="shared" si="1153"/>
        <v>0</v>
      </c>
      <c r="AV3086" s="294">
        <f t="shared" si="1154"/>
        <v>0</v>
      </c>
      <c r="AW3086" s="295">
        <f t="shared" si="1155"/>
        <v>0</v>
      </c>
      <c r="AX3086" s="296">
        <f t="shared" si="1156"/>
        <v>0</v>
      </c>
      <c r="AY3086" s="293">
        <f t="shared" si="1157"/>
        <v>0</v>
      </c>
      <c r="AZ3086" s="294">
        <f t="shared" si="1158"/>
        <v>0</v>
      </c>
      <c r="BA3086" s="295">
        <f t="shared" si="1159"/>
        <v>0</v>
      </c>
      <c r="BB3086" s="296">
        <f t="shared" si="1160"/>
        <v>0</v>
      </c>
      <c r="BC3086" s="293">
        <f t="shared" si="1161"/>
        <v>0</v>
      </c>
      <c r="BD3086" s="294">
        <f t="shared" si="1162"/>
        <v>0</v>
      </c>
      <c r="BE3086" s="295">
        <f t="shared" si="1163"/>
        <v>0</v>
      </c>
      <c r="BF3086" s="296">
        <f t="shared" si="1164"/>
        <v>0</v>
      </c>
      <c r="BG3086" s="293">
        <f t="shared" si="1165"/>
        <v>0</v>
      </c>
      <c r="BH3086" s="294">
        <f t="shared" si="1166"/>
        <v>0</v>
      </c>
      <c r="BI3086" s="295">
        <f t="shared" si="1167"/>
        <v>0</v>
      </c>
      <c r="BJ3086" s="296">
        <f t="shared" si="1168"/>
        <v>0</v>
      </c>
      <c r="BK3086" s="293">
        <f t="shared" si="1169"/>
        <v>0</v>
      </c>
      <c r="BL3086" s="294">
        <f t="shared" si="1170"/>
        <v>0</v>
      </c>
      <c r="BM3086" s="295">
        <f t="shared" si="1171"/>
        <v>0</v>
      </c>
      <c r="BN3086" s="296">
        <f t="shared" si="1172"/>
        <v>0</v>
      </c>
      <c r="BO3086" s="293">
        <f t="shared" si="1173"/>
        <v>0</v>
      </c>
      <c r="BP3086" s="294">
        <f t="shared" si="1174"/>
        <v>0</v>
      </c>
      <c r="BQ3086" s="295">
        <f t="shared" si="1175"/>
        <v>0</v>
      </c>
      <c r="BR3086" s="296">
        <f t="shared" si="1176"/>
        <v>0</v>
      </c>
      <c r="BS3086" s="293">
        <f t="shared" si="1177"/>
        <v>0</v>
      </c>
      <c r="BT3086" s="294">
        <f t="shared" si="1178"/>
        <v>0</v>
      </c>
      <c r="BU3086" s="295">
        <f t="shared" si="1179"/>
        <v>0</v>
      </c>
      <c r="BV3086" s="296">
        <f t="shared" si="1180"/>
        <v>0</v>
      </c>
      <c r="BW3086" s="351">
        <f t="shared" si="1181"/>
        <v>0</v>
      </c>
      <c r="BX3086" s="402">
        <f t="shared" si="1182"/>
        <v>0</v>
      </c>
      <c r="BY3086" s="370" t="str">
        <f>IF(BX3086=0,"",
IF(SUM($BX$3011:BX3086)=1,BZ3086,
IF($BX$3131&gt;SUM($BX$3011:BX3086),_xlfn.CONCAT(", ",BZ3086),
IF($BX$3131=SUM($BX$3011:BX3086),_xlfn.CONCAT(" y ",BZ3086)))))</f>
        <v/>
      </c>
      <c r="BZ3086" s="156" t="s">
        <v>5211</v>
      </c>
      <c r="CA3086" s="467">
        <f t="shared" si="1183"/>
        <v>0</v>
      </c>
      <c r="CB3086" s="402">
        <f t="shared" si="1184"/>
        <v>0</v>
      </c>
      <c r="CC3086" s="370" t="str">
        <f>IF(CB3086=0,"",
IF(SUM($CB$3011:CB3086)=1,CD3086,
IF($CB$3131&gt;SUM($CB$3011:CB3086),_xlfn.CONCAT(", ",CD3086),
IF($CB$3131=SUM($CB$3011:CB3086),_xlfn.CONCAT(" y ",CD3086)))))</f>
        <v/>
      </c>
      <c r="CD3086" s="156" t="s">
        <v>5211</v>
      </c>
    </row>
    <row r="3087" spans="1:82" ht="15" customHeight="1">
      <c r="A3087" s="57"/>
      <c r="B3087" s="26"/>
      <c r="C3087" s="665" t="s">
        <v>5212</v>
      </c>
      <c r="D3087" s="967" t="str">
        <f t="shared" si="1138"/>
        <v/>
      </c>
      <c r="E3087" s="967"/>
      <c r="F3087" s="967"/>
      <c r="G3087" s="719"/>
      <c r="H3087" s="719"/>
      <c r="I3087" s="719"/>
      <c r="J3087" s="719"/>
      <c r="K3087" s="614"/>
      <c r="L3087" s="614"/>
      <c r="M3087" s="614"/>
      <c r="N3087" s="614"/>
      <c r="O3087" s="614"/>
      <c r="P3087" s="614"/>
      <c r="Q3087" s="614"/>
      <c r="R3087" s="614"/>
      <c r="S3087" s="614"/>
      <c r="T3087" s="614"/>
      <c r="U3087" s="614"/>
      <c r="V3087" s="614"/>
      <c r="W3087" s="614"/>
      <c r="X3087" s="614"/>
      <c r="Y3087" s="614"/>
      <c r="Z3087" s="614"/>
      <c r="AA3087" s="614"/>
      <c r="AB3087" s="614"/>
      <c r="AC3087" s="614"/>
      <c r="AD3087" s="614"/>
      <c r="AE3087" s="164"/>
      <c r="AF3087" s="164"/>
      <c r="AG3087" s="199">
        <f t="shared" si="1139"/>
        <v>0</v>
      </c>
      <c r="AH3087" s="298">
        <f t="shared" si="1140"/>
        <v>0</v>
      </c>
      <c r="AI3087" s="293">
        <f t="shared" si="1141"/>
        <v>0</v>
      </c>
      <c r="AJ3087" s="294">
        <f t="shared" si="1142"/>
        <v>0</v>
      </c>
      <c r="AK3087" s="295">
        <f t="shared" si="1143"/>
        <v>0</v>
      </c>
      <c r="AL3087" s="296">
        <f t="shared" si="1144"/>
        <v>0</v>
      </c>
      <c r="AM3087" s="293">
        <f t="shared" si="1145"/>
        <v>0</v>
      </c>
      <c r="AN3087" s="294">
        <f t="shared" si="1146"/>
        <v>0</v>
      </c>
      <c r="AO3087" s="295">
        <f t="shared" si="1147"/>
        <v>0</v>
      </c>
      <c r="AP3087" s="296">
        <f t="shared" si="1148"/>
        <v>0</v>
      </c>
      <c r="AQ3087" s="293">
        <f t="shared" si="1149"/>
        <v>0</v>
      </c>
      <c r="AR3087" s="294">
        <f t="shared" si="1150"/>
        <v>0</v>
      </c>
      <c r="AS3087" s="295">
        <f t="shared" si="1151"/>
        <v>0</v>
      </c>
      <c r="AT3087" s="296">
        <f t="shared" si="1152"/>
        <v>0</v>
      </c>
      <c r="AU3087" s="293">
        <f t="shared" si="1153"/>
        <v>0</v>
      </c>
      <c r="AV3087" s="294">
        <f t="shared" si="1154"/>
        <v>0</v>
      </c>
      <c r="AW3087" s="295">
        <f t="shared" si="1155"/>
        <v>0</v>
      </c>
      <c r="AX3087" s="296">
        <f t="shared" si="1156"/>
        <v>0</v>
      </c>
      <c r="AY3087" s="293">
        <f t="shared" si="1157"/>
        <v>0</v>
      </c>
      <c r="AZ3087" s="294">
        <f t="shared" si="1158"/>
        <v>0</v>
      </c>
      <c r="BA3087" s="295">
        <f t="shared" si="1159"/>
        <v>0</v>
      </c>
      <c r="BB3087" s="296">
        <f t="shared" si="1160"/>
        <v>0</v>
      </c>
      <c r="BC3087" s="293">
        <f t="shared" si="1161"/>
        <v>0</v>
      </c>
      <c r="BD3087" s="294">
        <f t="shared" si="1162"/>
        <v>0</v>
      </c>
      <c r="BE3087" s="295">
        <f t="shared" si="1163"/>
        <v>0</v>
      </c>
      <c r="BF3087" s="296">
        <f t="shared" si="1164"/>
        <v>0</v>
      </c>
      <c r="BG3087" s="293">
        <f t="shared" si="1165"/>
        <v>0</v>
      </c>
      <c r="BH3087" s="294">
        <f t="shared" si="1166"/>
        <v>0</v>
      </c>
      <c r="BI3087" s="295">
        <f t="shared" si="1167"/>
        <v>0</v>
      </c>
      <c r="BJ3087" s="296">
        <f t="shared" si="1168"/>
        <v>0</v>
      </c>
      <c r="BK3087" s="293">
        <f t="shared" si="1169"/>
        <v>0</v>
      </c>
      <c r="BL3087" s="294">
        <f t="shared" si="1170"/>
        <v>0</v>
      </c>
      <c r="BM3087" s="295">
        <f t="shared" si="1171"/>
        <v>0</v>
      </c>
      <c r="BN3087" s="296">
        <f t="shared" si="1172"/>
        <v>0</v>
      </c>
      <c r="BO3087" s="293">
        <f t="shared" si="1173"/>
        <v>0</v>
      </c>
      <c r="BP3087" s="294">
        <f t="shared" si="1174"/>
        <v>0</v>
      </c>
      <c r="BQ3087" s="295">
        <f t="shared" si="1175"/>
        <v>0</v>
      </c>
      <c r="BR3087" s="296">
        <f t="shared" si="1176"/>
        <v>0</v>
      </c>
      <c r="BS3087" s="293">
        <f t="shared" si="1177"/>
        <v>0</v>
      </c>
      <c r="BT3087" s="294">
        <f t="shared" si="1178"/>
        <v>0</v>
      </c>
      <c r="BU3087" s="295">
        <f t="shared" si="1179"/>
        <v>0</v>
      </c>
      <c r="BV3087" s="296">
        <f t="shared" si="1180"/>
        <v>0</v>
      </c>
      <c r="BW3087" s="351">
        <f t="shared" si="1181"/>
        <v>0</v>
      </c>
      <c r="BX3087" s="402">
        <f t="shared" si="1182"/>
        <v>0</v>
      </c>
      <c r="BY3087" s="370" t="str">
        <f>IF(BX3087=0,"",
IF(SUM($BX$3011:BX3087)=1,BZ3087,
IF($BX$3131&gt;SUM($BX$3011:BX3087),_xlfn.CONCAT(", ",BZ3087),
IF($BX$3131=SUM($BX$3011:BX3087),_xlfn.CONCAT(" y ",BZ3087)))))</f>
        <v/>
      </c>
      <c r="BZ3087" s="156" t="s">
        <v>5213</v>
      </c>
      <c r="CA3087" s="467">
        <f t="shared" si="1183"/>
        <v>0</v>
      </c>
      <c r="CB3087" s="402">
        <f t="shared" si="1184"/>
        <v>0</v>
      </c>
      <c r="CC3087" s="370" t="str">
        <f>IF(CB3087=0,"",
IF(SUM($CB$3011:CB3087)=1,CD3087,
IF($CB$3131&gt;SUM($CB$3011:CB3087),_xlfn.CONCAT(", ",CD3087),
IF($CB$3131=SUM($CB$3011:CB3087),_xlfn.CONCAT(" y ",CD3087)))))</f>
        <v/>
      </c>
      <c r="CD3087" s="156" t="s">
        <v>5213</v>
      </c>
    </row>
    <row r="3088" spans="1:82" ht="15" customHeight="1">
      <c r="A3088" s="57"/>
      <c r="B3088" s="26"/>
      <c r="C3088" s="665" t="s">
        <v>5214</v>
      </c>
      <c r="D3088" s="967" t="str">
        <f t="shared" si="1138"/>
        <v/>
      </c>
      <c r="E3088" s="967"/>
      <c r="F3088" s="967"/>
      <c r="G3088" s="719"/>
      <c r="H3088" s="719"/>
      <c r="I3088" s="719"/>
      <c r="J3088" s="719"/>
      <c r="K3088" s="614"/>
      <c r="L3088" s="614"/>
      <c r="M3088" s="614"/>
      <c r="N3088" s="614"/>
      <c r="O3088" s="614"/>
      <c r="P3088" s="614"/>
      <c r="Q3088" s="614"/>
      <c r="R3088" s="614"/>
      <c r="S3088" s="614"/>
      <c r="T3088" s="614"/>
      <c r="U3088" s="614"/>
      <c r="V3088" s="614"/>
      <c r="W3088" s="614"/>
      <c r="X3088" s="614"/>
      <c r="Y3088" s="614"/>
      <c r="Z3088" s="614"/>
      <c r="AA3088" s="614"/>
      <c r="AB3088" s="614"/>
      <c r="AC3088" s="614"/>
      <c r="AD3088" s="614"/>
      <c r="AE3088" s="164"/>
      <c r="AF3088" s="164"/>
      <c r="AG3088" s="199">
        <f t="shared" si="1139"/>
        <v>0</v>
      </c>
      <c r="AH3088" s="298">
        <f t="shared" si="1140"/>
        <v>0</v>
      </c>
      <c r="AI3088" s="293">
        <f t="shared" si="1141"/>
        <v>0</v>
      </c>
      <c r="AJ3088" s="294">
        <f t="shared" si="1142"/>
        <v>0</v>
      </c>
      <c r="AK3088" s="295">
        <f t="shared" si="1143"/>
        <v>0</v>
      </c>
      <c r="AL3088" s="296">
        <f t="shared" si="1144"/>
        <v>0</v>
      </c>
      <c r="AM3088" s="293">
        <f t="shared" si="1145"/>
        <v>0</v>
      </c>
      <c r="AN3088" s="294">
        <f t="shared" si="1146"/>
        <v>0</v>
      </c>
      <c r="AO3088" s="295">
        <f t="shared" si="1147"/>
        <v>0</v>
      </c>
      <c r="AP3088" s="296">
        <f t="shared" si="1148"/>
        <v>0</v>
      </c>
      <c r="AQ3088" s="293">
        <f t="shared" si="1149"/>
        <v>0</v>
      </c>
      <c r="AR3088" s="294">
        <f t="shared" si="1150"/>
        <v>0</v>
      </c>
      <c r="AS3088" s="295">
        <f t="shared" si="1151"/>
        <v>0</v>
      </c>
      <c r="AT3088" s="296">
        <f t="shared" si="1152"/>
        <v>0</v>
      </c>
      <c r="AU3088" s="293">
        <f t="shared" si="1153"/>
        <v>0</v>
      </c>
      <c r="AV3088" s="294">
        <f t="shared" si="1154"/>
        <v>0</v>
      </c>
      <c r="AW3088" s="295">
        <f t="shared" si="1155"/>
        <v>0</v>
      </c>
      <c r="AX3088" s="296">
        <f t="shared" si="1156"/>
        <v>0</v>
      </c>
      <c r="AY3088" s="293">
        <f t="shared" si="1157"/>
        <v>0</v>
      </c>
      <c r="AZ3088" s="294">
        <f t="shared" si="1158"/>
        <v>0</v>
      </c>
      <c r="BA3088" s="295">
        <f t="shared" si="1159"/>
        <v>0</v>
      </c>
      <c r="BB3088" s="296">
        <f t="shared" si="1160"/>
        <v>0</v>
      </c>
      <c r="BC3088" s="293">
        <f t="shared" si="1161"/>
        <v>0</v>
      </c>
      <c r="BD3088" s="294">
        <f t="shared" si="1162"/>
        <v>0</v>
      </c>
      <c r="BE3088" s="295">
        <f t="shared" si="1163"/>
        <v>0</v>
      </c>
      <c r="BF3088" s="296">
        <f t="shared" si="1164"/>
        <v>0</v>
      </c>
      <c r="BG3088" s="293">
        <f t="shared" si="1165"/>
        <v>0</v>
      </c>
      <c r="BH3088" s="294">
        <f t="shared" si="1166"/>
        <v>0</v>
      </c>
      <c r="BI3088" s="295">
        <f t="shared" si="1167"/>
        <v>0</v>
      </c>
      <c r="BJ3088" s="296">
        <f t="shared" si="1168"/>
        <v>0</v>
      </c>
      <c r="BK3088" s="293">
        <f t="shared" si="1169"/>
        <v>0</v>
      </c>
      <c r="BL3088" s="294">
        <f t="shared" si="1170"/>
        <v>0</v>
      </c>
      <c r="BM3088" s="295">
        <f t="shared" si="1171"/>
        <v>0</v>
      </c>
      <c r="BN3088" s="296">
        <f t="shared" si="1172"/>
        <v>0</v>
      </c>
      <c r="BO3088" s="293">
        <f t="shared" si="1173"/>
        <v>0</v>
      </c>
      <c r="BP3088" s="294">
        <f t="shared" si="1174"/>
        <v>0</v>
      </c>
      <c r="BQ3088" s="295">
        <f t="shared" si="1175"/>
        <v>0</v>
      </c>
      <c r="BR3088" s="296">
        <f t="shared" si="1176"/>
        <v>0</v>
      </c>
      <c r="BS3088" s="293">
        <f t="shared" si="1177"/>
        <v>0</v>
      </c>
      <c r="BT3088" s="294">
        <f t="shared" si="1178"/>
        <v>0</v>
      </c>
      <c r="BU3088" s="295">
        <f t="shared" si="1179"/>
        <v>0</v>
      </c>
      <c r="BV3088" s="296">
        <f t="shared" si="1180"/>
        <v>0</v>
      </c>
      <c r="BW3088" s="351">
        <f t="shared" si="1181"/>
        <v>0</v>
      </c>
      <c r="BX3088" s="402">
        <f t="shared" si="1182"/>
        <v>0</v>
      </c>
      <c r="BY3088" s="370" t="str">
        <f>IF(BX3088=0,"",
IF(SUM($BX$3011:BX3088)=1,BZ3088,
IF($BX$3131&gt;SUM($BX$3011:BX3088),_xlfn.CONCAT(", ",BZ3088),
IF($BX$3131=SUM($BX$3011:BX3088),_xlfn.CONCAT(" y ",BZ3088)))))</f>
        <v/>
      </c>
      <c r="BZ3088" s="156" t="s">
        <v>5215</v>
      </c>
      <c r="CA3088" s="467">
        <f t="shared" si="1183"/>
        <v>0</v>
      </c>
      <c r="CB3088" s="402">
        <f t="shared" si="1184"/>
        <v>0</v>
      </c>
      <c r="CC3088" s="370" t="str">
        <f>IF(CB3088=0,"",
IF(SUM($CB$3011:CB3088)=1,CD3088,
IF($CB$3131&gt;SUM($CB$3011:CB3088),_xlfn.CONCAT(", ",CD3088),
IF($CB$3131=SUM($CB$3011:CB3088),_xlfn.CONCAT(" y ",CD3088)))))</f>
        <v/>
      </c>
      <c r="CD3088" s="156" t="s">
        <v>5215</v>
      </c>
    </row>
    <row r="3089" spans="1:82" ht="15" customHeight="1">
      <c r="A3089" s="57"/>
      <c r="B3089" s="26"/>
      <c r="C3089" s="666" t="s">
        <v>5216</v>
      </c>
      <c r="D3089" s="967" t="str">
        <f t="shared" si="1138"/>
        <v/>
      </c>
      <c r="E3089" s="967"/>
      <c r="F3089" s="967"/>
      <c r="G3089" s="719"/>
      <c r="H3089" s="719"/>
      <c r="I3089" s="719"/>
      <c r="J3089" s="719"/>
      <c r="K3089" s="614"/>
      <c r="L3089" s="614"/>
      <c r="M3089" s="614"/>
      <c r="N3089" s="614"/>
      <c r="O3089" s="614"/>
      <c r="P3089" s="614"/>
      <c r="Q3089" s="614"/>
      <c r="R3089" s="614"/>
      <c r="S3089" s="614"/>
      <c r="T3089" s="614"/>
      <c r="U3089" s="614"/>
      <c r="V3089" s="614"/>
      <c r="W3089" s="614"/>
      <c r="X3089" s="614"/>
      <c r="Y3089" s="614"/>
      <c r="Z3089" s="614"/>
      <c r="AA3089" s="614"/>
      <c r="AB3089" s="614"/>
      <c r="AC3089" s="614"/>
      <c r="AD3089" s="614"/>
      <c r="AE3089" s="164"/>
      <c r="AF3089" s="164"/>
      <c r="AG3089" s="199">
        <f t="shared" si="1139"/>
        <v>0</v>
      </c>
      <c r="AH3089" s="298">
        <f t="shared" si="1140"/>
        <v>0</v>
      </c>
      <c r="AI3089" s="293">
        <f t="shared" si="1141"/>
        <v>0</v>
      </c>
      <c r="AJ3089" s="294">
        <f t="shared" si="1142"/>
        <v>0</v>
      </c>
      <c r="AK3089" s="295">
        <f t="shared" si="1143"/>
        <v>0</v>
      </c>
      <c r="AL3089" s="296">
        <f t="shared" si="1144"/>
        <v>0</v>
      </c>
      <c r="AM3089" s="293">
        <f t="shared" si="1145"/>
        <v>0</v>
      </c>
      <c r="AN3089" s="294">
        <f t="shared" si="1146"/>
        <v>0</v>
      </c>
      <c r="AO3089" s="295">
        <f t="shared" si="1147"/>
        <v>0</v>
      </c>
      <c r="AP3089" s="296">
        <f t="shared" si="1148"/>
        <v>0</v>
      </c>
      <c r="AQ3089" s="293">
        <f t="shared" si="1149"/>
        <v>0</v>
      </c>
      <c r="AR3089" s="294">
        <f t="shared" si="1150"/>
        <v>0</v>
      </c>
      <c r="AS3089" s="295">
        <f t="shared" si="1151"/>
        <v>0</v>
      </c>
      <c r="AT3089" s="296">
        <f t="shared" si="1152"/>
        <v>0</v>
      </c>
      <c r="AU3089" s="293">
        <f t="shared" si="1153"/>
        <v>0</v>
      </c>
      <c r="AV3089" s="294">
        <f t="shared" si="1154"/>
        <v>0</v>
      </c>
      <c r="AW3089" s="295">
        <f t="shared" si="1155"/>
        <v>0</v>
      </c>
      <c r="AX3089" s="296">
        <f t="shared" si="1156"/>
        <v>0</v>
      </c>
      <c r="AY3089" s="293">
        <f t="shared" si="1157"/>
        <v>0</v>
      </c>
      <c r="AZ3089" s="294">
        <f t="shared" si="1158"/>
        <v>0</v>
      </c>
      <c r="BA3089" s="295">
        <f t="shared" si="1159"/>
        <v>0</v>
      </c>
      <c r="BB3089" s="296">
        <f t="shared" si="1160"/>
        <v>0</v>
      </c>
      <c r="BC3089" s="293">
        <f t="shared" si="1161"/>
        <v>0</v>
      </c>
      <c r="BD3089" s="294">
        <f t="shared" si="1162"/>
        <v>0</v>
      </c>
      <c r="BE3089" s="295">
        <f t="shared" si="1163"/>
        <v>0</v>
      </c>
      <c r="BF3089" s="296">
        <f t="shared" si="1164"/>
        <v>0</v>
      </c>
      <c r="BG3089" s="293">
        <f t="shared" si="1165"/>
        <v>0</v>
      </c>
      <c r="BH3089" s="294">
        <f t="shared" si="1166"/>
        <v>0</v>
      </c>
      <c r="BI3089" s="295">
        <f t="shared" si="1167"/>
        <v>0</v>
      </c>
      <c r="BJ3089" s="296">
        <f t="shared" si="1168"/>
        <v>0</v>
      </c>
      <c r="BK3089" s="293">
        <f t="shared" si="1169"/>
        <v>0</v>
      </c>
      <c r="BL3089" s="294">
        <f t="shared" si="1170"/>
        <v>0</v>
      </c>
      <c r="BM3089" s="295">
        <f t="shared" si="1171"/>
        <v>0</v>
      </c>
      <c r="BN3089" s="296">
        <f t="shared" si="1172"/>
        <v>0</v>
      </c>
      <c r="BO3089" s="293">
        <f t="shared" si="1173"/>
        <v>0</v>
      </c>
      <c r="BP3089" s="294">
        <f t="shared" si="1174"/>
        <v>0</v>
      </c>
      <c r="BQ3089" s="295">
        <f t="shared" si="1175"/>
        <v>0</v>
      </c>
      <c r="BR3089" s="296">
        <f t="shared" si="1176"/>
        <v>0</v>
      </c>
      <c r="BS3089" s="293">
        <f t="shared" si="1177"/>
        <v>0</v>
      </c>
      <c r="BT3089" s="294">
        <f t="shared" si="1178"/>
        <v>0</v>
      </c>
      <c r="BU3089" s="295">
        <f t="shared" si="1179"/>
        <v>0</v>
      </c>
      <c r="BV3089" s="296">
        <f t="shared" si="1180"/>
        <v>0</v>
      </c>
      <c r="BW3089" s="351">
        <f t="shared" si="1181"/>
        <v>0</v>
      </c>
      <c r="BX3089" s="402">
        <f t="shared" si="1182"/>
        <v>0</v>
      </c>
      <c r="BY3089" s="370" t="str">
        <f>IF(BX3089=0,"",
IF(SUM($BX$3011:BX3089)=1,BZ3089,
IF($BX$3131&gt;SUM($BX$3011:BX3089),_xlfn.CONCAT(", ",BZ3089),
IF($BX$3131=SUM($BX$3011:BX3089),_xlfn.CONCAT(" y ",BZ3089)))))</f>
        <v/>
      </c>
      <c r="BZ3089" s="156" t="s">
        <v>5217</v>
      </c>
      <c r="CA3089" s="467">
        <f t="shared" si="1183"/>
        <v>0</v>
      </c>
      <c r="CB3089" s="402">
        <f t="shared" si="1184"/>
        <v>0</v>
      </c>
      <c r="CC3089" s="370" t="str">
        <f>IF(CB3089=0,"",
IF(SUM($CB$3011:CB3089)=1,CD3089,
IF($CB$3131&gt;SUM($CB$3011:CB3089),_xlfn.CONCAT(", ",CD3089),
IF($CB$3131=SUM($CB$3011:CB3089),_xlfn.CONCAT(" y ",CD3089)))))</f>
        <v/>
      </c>
      <c r="CD3089" s="156" t="s">
        <v>5217</v>
      </c>
    </row>
    <row r="3090" spans="1:82" ht="15" customHeight="1">
      <c r="A3090" s="57"/>
      <c r="B3090" s="26"/>
      <c r="C3090" s="665" t="s">
        <v>5218</v>
      </c>
      <c r="D3090" s="967" t="str">
        <f t="shared" si="1138"/>
        <v/>
      </c>
      <c r="E3090" s="967"/>
      <c r="F3090" s="967"/>
      <c r="G3090" s="719"/>
      <c r="H3090" s="719"/>
      <c r="I3090" s="719"/>
      <c r="J3090" s="719"/>
      <c r="K3090" s="614"/>
      <c r="L3090" s="614"/>
      <c r="M3090" s="614"/>
      <c r="N3090" s="614"/>
      <c r="O3090" s="614"/>
      <c r="P3090" s="614"/>
      <c r="Q3090" s="614"/>
      <c r="R3090" s="614"/>
      <c r="S3090" s="614"/>
      <c r="T3090" s="614"/>
      <c r="U3090" s="614"/>
      <c r="V3090" s="614"/>
      <c r="W3090" s="614"/>
      <c r="X3090" s="614"/>
      <c r="Y3090" s="614"/>
      <c r="Z3090" s="614"/>
      <c r="AA3090" s="614"/>
      <c r="AB3090" s="614"/>
      <c r="AC3090" s="614"/>
      <c r="AD3090" s="614"/>
      <c r="AE3090" s="164"/>
      <c r="AF3090" s="164"/>
      <c r="AG3090" s="199">
        <f t="shared" si="1139"/>
        <v>0</v>
      </c>
      <c r="AH3090" s="298">
        <f t="shared" si="1140"/>
        <v>0</v>
      </c>
      <c r="AI3090" s="293">
        <f t="shared" si="1141"/>
        <v>0</v>
      </c>
      <c r="AJ3090" s="294">
        <f t="shared" si="1142"/>
        <v>0</v>
      </c>
      <c r="AK3090" s="295">
        <f t="shared" si="1143"/>
        <v>0</v>
      </c>
      <c r="AL3090" s="296">
        <f t="shared" si="1144"/>
        <v>0</v>
      </c>
      <c r="AM3090" s="293">
        <f t="shared" si="1145"/>
        <v>0</v>
      </c>
      <c r="AN3090" s="294">
        <f t="shared" si="1146"/>
        <v>0</v>
      </c>
      <c r="AO3090" s="295">
        <f t="shared" si="1147"/>
        <v>0</v>
      </c>
      <c r="AP3090" s="296">
        <f t="shared" si="1148"/>
        <v>0</v>
      </c>
      <c r="AQ3090" s="293">
        <f t="shared" si="1149"/>
        <v>0</v>
      </c>
      <c r="AR3090" s="294">
        <f t="shared" si="1150"/>
        <v>0</v>
      </c>
      <c r="AS3090" s="295">
        <f t="shared" si="1151"/>
        <v>0</v>
      </c>
      <c r="AT3090" s="296">
        <f t="shared" si="1152"/>
        <v>0</v>
      </c>
      <c r="AU3090" s="293">
        <f t="shared" si="1153"/>
        <v>0</v>
      </c>
      <c r="AV3090" s="294">
        <f t="shared" si="1154"/>
        <v>0</v>
      </c>
      <c r="AW3090" s="295">
        <f t="shared" si="1155"/>
        <v>0</v>
      </c>
      <c r="AX3090" s="296">
        <f t="shared" si="1156"/>
        <v>0</v>
      </c>
      <c r="AY3090" s="293">
        <f t="shared" si="1157"/>
        <v>0</v>
      </c>
      <c r="AZ3090" s="294">
        <f t="shared" si="1158"/>
        <v>0</v>
      </c>
      <c r="BA3090" s="295">
        <f t="shared" si="1159"/>
        <v>0</v>
      </c>
      <c r="BB3090" s="296">
        <f t="shared" si="1160"/>
        <v>0</v>
      </c>
      <c r="BC3090" s="293">
        <f t="shared" si="1161"/>
        <v>0</v>
      </c>
      <c r="BD3090" s="294">
        <f t="shared" si="1162"/>
        <v>0</v>
      </c>
      <c r="BE3090" s="295">
        <f t="shared" si="1163"/>
        <v>0</v>
      </c>
      <c r="BF3090" s="296">
        <f t="shared" si="1164"/>
        <v>0</v>
      </c>
      <c r="BG3090" s="293">
        <f t="shared" si="1165"/>
        <v>0</v>
      </c>
      <c r="BH3090" s="294">
        <f t="shared" si="1166"/>
        <v>0</v>
      </c>
      <c r="BI3090" s="295">
        <f t="shared" si="1167"/>
        <v>0</v>
      </c>
      <c r="BJ3090" s="296">
        <f t="shared" si="1168"/>
        <v>0</v>
      </c>
      <c r="BK3090" s="293">
        <f t="shared" si="1169"/>
        <v>0</v>
      </c>
      <c r="BL3090" s="294">
        <f t="shared" si="1170"/>
        <v>0</v>
      </c>
      <c r="BM3090" s="295">
        <f t="shared" si="1171"/>
        <v>0</v>
      </c>
      <c r="BN3090" s="296">
        <f t="shared" si="1172"/>
        <v>0</v>
      </c>
      <c r="BO3090" s="293">
        <f t="shared" si="1173"/>
        <v>0</v>
      </c>
      <c r="BP3090" s="294">
        <f t="shared" si="1174"/>
        <v>0</v>
      </c>
      <c r="BQ3090" s="295">
        <f t="shared" si="1175"/>
        <v>0</v>
      </c>
      <c r="BR3090" s="296">
        <f t="shared" si="1176"/>
        <v>0</v>
      </c>
      <c r="BS3090" s="293">
        <f t="shared" si="1177"/>
        <v>0</v>
      </c>
      <c r="BT3090" s="294">
        <f t="shared" si="1178"/>
        <v>0</v>
      </c>
      <c r="BU3090" s="295">
        <f t="shared" si="1179"/>
        <v>0</v>
      </c>
      <c r="BV3090" s="296">
        <f t="shared" si="1180"/>
        <v>0</v>
      </c>
      <c r="BW3090" s="351">
        <f t="shared" si="1181"/>
        <v>0</v>
      </c>
      <c r="BX3090" s="402">
        <f t="shared" si="1182"/>
        <v>0</v>
      </c>
      <c r="BY3090" s="370" t="str">
        <f>IF(BX3090=0,"",
IF(SUM($BX$3011:BX3090)=1,BZ3090,
IF($BX$3131&gt;SUM($BX$3011:BX3090),_xlfn.CONCAT(", ",BZ3090),
IF($BX$3131=SUM($BX$3011:BX3090),_xlfn.CONCAT(" y ",BZ3090)))))</f>
        <v/>
      </c>
      <c r="BZ3090" s="156" t="s">
        <v>5219</v>
      </c>
      <c r="CA3090" s="467">
        <f t="shared" si="1183"/>
        <v>0</v>
      </c>
      <c r="CB3090" s="402">
        <f t="shared" si="1184"/>
        <v>0</v>
      </c>
      <c r="CC3090" s="370" t="str">
        <f>IF(CB3090=0,"",
IF(SUM($CB$3011:CB3090)=1,CD3090,
IF($CB$3131&gt;SUM($CB$3011:CB3090),_xlfn.CONCAT(", ",CD3090),
IF($CB$3131=SUM($CB$3011:CB3090),_xlfn.CONCAT(" y ",CD3090)))))</f>
        <v/>
      </c>
      <c r="CD3090" s="156" t="s">
        <v>5219</v>
      </c>
    </row>
    <row r="3091" spans="1:82" ht="15" customHeight="1">
      <c r="A3091" s="57"/>
      <c r="B3091" s="26"/>
      <c r="C3091" s="665" t="s">
        <v>5220</v>
      </c>
      <c r="D3091" s="967" t="str">
        <f t="shared" si="1138"/>
        <v/>
      </c>
      <c r="E3091" s="967"/>
      <c r="F3091" s="967"/>
      <c r="G3091" s="719"/>
      <c r="H3091" s="719"/>
      <c r="I3091" s="719"/>
      <c r="J3091" s="719"/>
      <c r="K3091" s="614"/>
      <c r="L3091" s="614"/>
      <c r="M3091" s="614"/>
      <c r="N3091" s="614"/>
      <c r="O3091" s="614"/>
      <c r="P3091" s="614"/>
      <c r="Q3091" s="614"/>
      <c r="R3091" s="614"/>
      <c r="S3091" s="614"/>
      <c r="T3091" s="614"/>
      <c r="U3091" s="614"/>
      <c r="V3091" s="614"/>
      <c r="W3091" s="614"/>
      <c r="X3091" s="614"/>
      <c r="Y3091" s="614"/>
      <c r="Z3091" s="614"/>
      <c r="AA3091" s="614"/>
      <c r="AB3091" s="614"/>
      <c r="AC3091" s="614"/>
      <c r="AD3091" s="614"/>
      <c r="AE3091" s="164"/>
      <c r="AF3091" s="164"/>
      <c r="AG3091" s="199">
        <f t="shared" si="1139"/>
        <v>0</v>
      </c>
      <c r="AH3091" s="298">
        <f t="shared" si="1140"/>
        <v>0</v>
      </c>
      <c r="AI3091" s="293">
        <f t="shared" si="1141"/>
        <v>0</v>
      </c>
      <c r="AJ3091" s="294">
        <f t="shared" si="1142"/>
        <v>0</v>
      </c>
      <c r="AK3091" s="295">
        <f t="shared" si="1143"/>
        <v>0</v>
      </c>
      <c r="AL3091" s="296">
        <f t="shared" si="1144"/>
        <v>0</v>
      </c>
      <c r="AM3091" s="293">
        <f t="shared" si="1145"/>
        <v>0</v>
      </c>
      <c r="AN3091" s="294">
        <f t="shared" si="1146"/>
        <v>0</v>
      </c>
      <c r="AO3091" s="295">
        <f t="shared" si="1147"/>
        <v>0</v>
      </c>
      <c r="AP3091" s="296">
        <f t="shared" si="1148"/>
        <v>0</v>
      </c>
      <c r="AQ3091" s="293">
        <f t="shared" si="1149"/>
        <v>0</v>
      </c>
      <c r="AR3091" s="294">
        <f t="shared" si="1150"/>
        <v>0</v>
      </c>
      <c r="AS3091" s="295">
        <f t="shared" si="1151"/>
        <v>0</v>
      </c>
      <c r="AT3091" s="296">
        <f t="shared" si="1152"/>
        <v>0</v>
      </c>
      <c r="AU3091" s="293">
        <f t="shared" si="1153"/>
        <v>0</v>
      </c>
      <c r="AV3091" s="294">
        <f t="shared" si="1154"/>
        <v>0</v>
      </c>
      <c r="AW3091" s="295">
        <f t="shared" si="1155"/>
        <v>0</v>
      </c>
      <c r="AX3091" s="296">
        <f t="shared" si="1156"/>
        <v>0</v>
      </c>
      <c r="AY3091" s="293">
        <f t="shared" si="1157"/>
        <v>0</v>
      </c>
      <c r="AZ3091" s="294">
        <f t="shared" si="1158"/>
        <v>0</v>
      </c>
      <c r="BA3091" s="295">
        <f t="shared" si="1159"/>
        <v>0</v>
      </c>
      <c r="BB3091" s="296">
        <f t="shared" si="1160"/>
        <v>0</v>
      </c>
      <c r="BC3091" s="293">
        <f t="shared" si="1161"/>
        <v>0</v>
      </c>
      <c r="BD3091" s="294">
        <f t="shared" si="1162"/>
        <v>0</v>
      </c>
      <c r="BE3091" s="295">
        <f t="shared" si="1163"/>
        <v>0</v>
      </c>
      <c r="BF3091" s="296">
        <f t="shared" si="1164"/>
        <v>0</v>
      </c>
      <c r="BG3091" s="293">
        <f t="shared" si="1165"/>
        <v>0</v>
      </c>
      <c r="BH3091" s="294">
        <f t="shared" si="1166"/>
        <v>0</v>
      </c>
      <c r="BI3091" s="295">
        <f t="shared" si="1167"/>
        <v>0</v>
      </c>
      <c r="BJ3091" s="296">
        <f t="shared" si="1168"/>
        <v>0</v>
      </c>
      <c r="BK3091" s="293">
        <f t="shared" si="1169"/>
        <v>0</v>
      </c>
      <c r="BL3091" s="294">
        <f t="shared" si="1170"/>
        <v>0</v>
      </c>
      <c r="BM3091" s="295">
        <f t="shared" si="1171"/>
        <v>0</v>
      </c>
      <c r="BN3091" s="296">
        <f t="shared" si="1172"/>
        <v>0</v>
      </c>
      <c r="BO3091" s="293">
        <f t="shared" si="1173"/>
        <v>0</v>
      </c>
      <c r="BP3091" s="294">
        <f t="shared" si="1174"/>
        <v>0</v>
      </c>
      <c r="BQ3091" s="295">
        <f t="shared" si="1175"/>
        <v>0</v>
      </c>
      <c r="BR3091" s="296">
        <f t="shared" si="1176"/>
        <v>0</v>
      </c>
      <c r="BS3091" s="293">
        <f t="shared" si="1177"/>
        <v>0</v>
      </c>
      <c r="BT3091" s="294">
        <f t="shared" si="1178"/>
        <v>0</v>
      </c>
      <c r="BU3091" s="295">
        <f t="shared" si="1179"/>
        <v>0</v>
      </c>
      <c r="BV3091" s="296">
        <f t="shared" si="1180"/>
        <v>0</v>
      </c>
      <c r="BW3091" s="351">
        <f t="shared" si="1181"/>
        <v>0</v>
      </c>
      <c r="BX3091" s="402">
        <f t="shared" si="1182"/>
        <v>0</v>
      </c>
      <c r="BY3091" s="370" t="str">
        <f>IF(BX3091=0,"",
IF(SUM($BX$3011:BX3091)=1,BZ3091,
IF($BX$3131&gt;SUM($BX$3011:BX3091),_xlfn.CONCAT(", ",BZ3091),
IF($BX$3131=SUM($BX$3011:BX3091),_xlfn.CONCAT(" y ",BZ3091)))))</f>
        <v/>
      </c>
      <c r="BZ3091" s="156" t="s">
        <v>5221</v>
      </c>
      <c r="CA3091" s="467">
        <f t="shared" si="1183"/>
        <v>0</v>
      </c>
      <c r="CB3091" s="402">
        <f t="shared" si="1184"/>
        <v>0</v>
      </c>
      <c r="CC3091" s="370" t="str">
        <f>IF(CB3091=0,"",
IF(SUM($CB$3011:CB3091)=1,CD3091,
IF($CB$3131&gt;SUM($CB$3011:CB3091),_xlfn.CONCAT(", ",CD3091),
IF($CB$3131=SUM($CB$3011:CB3091),_xlfn.CONCAT(" y ",CD3091)))))</f>
        <v/>
      </c>
      <c r="CD3091" s="156" t="s">
        <v>5221</v>
      </c>
    </row>
    <row r="3092" spans="1:82" ht="15" customHeight="1">
      <c r="A3092" s="57"/>
      <c r="B3092" s="26"/>
      <c r="C3092" s="665" t="s">
        <v>5222</v>
      </c>
      <c r="D3092" s="967" t="str">
        <f t="shared" si="1138"/>
        <v/>
      </c>
      <c r="E3092" s="967"/>
      <c r="F3092" s="967"/>
      <c r="G3092" s="719"/>
      <c r="H3092" s="719"/>
      <c r="I3092" s="719"/>
      <c r="J3092" s="719"/>
      <c r="K3092" s="614"/>
      <c r="L3092" s="614"/>
      <c r="M3092" s="614"/>
      <c r="N3092" s="614"/>
      <c r="O3092" s="614"/>
      <c r="P3092" s="614"/>
      <c r="Q3092" s="614"/>
      <c r="R3092" s="614"/>
      <c r="S3092" s="614"/>
      <c r="T3092" s="614"/>
      <c r="U3092" s="614"/>
      <c r="V3092" s="614"/>
      <c r="W3092" s="614"/>
      <c r="X3092" s="614"/>
      <c r="Y3092" s="614"/>
      <c r="Z3092" s="614"/>
      <c r="AA3092" s="614"/>
      <c r="AB3092" s="614"/>
      <c r="AC3092" s="614"/>
      <c r="AD3092" s="614"/>
      <c r="AE3092" s="164"/>
      <c r="AF3092" s="164"/>
      <c r="AG3092" s="199">
        <f t="shared" si="1139"/>
        <v>0</v>
      </c>
      <c r="AH3092" s="298">
        <f t="shared" si="1140"/>
        <v>0</v>
      </c>
      <c r="AI3092" s="293">
        <f t="shared" si="1141"/>
        <v>0</v>
      </c>
      <c r="AJ3092" s="294">
        <f t="shared" si="1142"/>
        <v>0</v>
      </c>
      <c r="AK3092" s="295">
        <f t="shared" si="1143"/>
        <v>0</v>
      </c>
      <c r="AL3092" s="296">
        <f t="shared" si="1144"/>
        <v>0</v>
      </c>
      <c r="AM3092" s="293">
        <f t="shared" si="1145"/>
        <v>0</v>
      </c>
      <c r="AN3092" s="294">
        <f t="shared" si="1146"/>
        <v>0</v>
      </c>
      <c r="AO3092" s="295">
        <f t="shared" si="1147"/>
        <v>0</v>
      </c>
      <c r="AP3092" s="296">
        <f t="shared" si="1148"/>
        <v>0</v>
      </c>
      <c r="AQ3092" s="293">
        <f t="shared" si="1149"/>
        <v>0</v>
      </c>
      <c r="AR3092" s="294">
        <f t="shared" si="1150"/>
        <v>0</v>
      </c>
      <c r="AS3092" s="295">
        <f t="shared" si="1151"/>
        <v>0</v>
      </c>
      <c r="AT3092" s="296">
        <f t="shared" si="1152"/>
        <v>0</v>
      </c>
      <c r="AU3092" s="293">
        <f t="shared" si="1153"/>
        <v>0</v>
      </c>
      <c r="AV3092" s="294">
        <f t="shared" si="1154"/>
        <v>0</v>
      </c>
      <c r="AW3092" s="295">
        <f t="shared" si="1155"/>
        <v>0</v>
      </c>
      <c r="AX3092" s="296">
        <f t="shared" si="1156"/>
        <v>0</v>
      </c>
      <c r="AY3092" s="293">
        <f t="shared" si="1157"/>
        <v>0</v>
      </c>
      <c r="AZ3092" s="294">
        <f t="shared" si="1158"/>
        <v>0</v>
      </c>
      <c r="BA3092" s="295">
        <f t="shared" si="1159"/>
        <v>0</v>
      </c>
      <c r="BB3092" s="296">
        <f t="shared" si="1160"/>
        <v>0</v>
      </c>
      <c r="BC3092" s="293">
        <f t="shared" si="1161"/>
        <v>0</v>
      </c>
      <c r="BD3092" s="294">
        <f t="shared" si="1162"/>
        <v>0</v>
      </c>
      <c r="BE3092" s="295">
        <f t="shared" si="1163"/>
        <v>0</v>
      </c>
      <c r="BF3092" s="296">
        <f t="shared" si="1164"/>
        <v>0</v>
      </c>
      <c r="BG3092" s="293">
        <f t="shared" si="1165"/>
        <v>0</v>
      </c>
      <c r="BH3092" s="294">
        <f t="shared" si="1166"/>
        <v>0</v>
      </c>
      <c r="BI3092" s="295">
        <f t="shared" si="1167"/>
        <v>0</v>
      </c>
      <c r="BJ3092" s="296">
        <f t="shared" si="1168"/>
        <v>0</v>
      </c>
      <c r="BK3092" s="293">
        <f t="shared" si="1169"/>
        <v>0</v>
      </c>
      <c r="BL3092" s="294">
        <f t="shared" si="1170"/>
        <v>0</v>
      </c>
      <c r="BM3092" s="295">
        <f t="shared" si="1171"/>
        <v>0</v>
      </c>
      <c r="BN3092" s="296">
        <f t="shared" si="1172"/>
        <v>0</v>
      </c>
      <c r="BO3092" s="293">
        <f t="shared" si="1173"/>
        <v>0</v>
      </c>
      <c r="BP3092" s="294">
        <f t="shared" si="1174"/>
        <v>0</v>
      </c>
      <c r="BQ3092" s="295">
        <f t="shared" si="1175"/>
        <v>0</v>
      </c>
      <c r="BR3092" s="296">
        <f t="shared" si="1176"/>
        <v>0</v>
      </c>
      <c r="BS3092" s="293">
        <f t="shared" si="1177"/>
        <v>0</v>
      </c>
      <c r="BT3092" s="294">
        <f t="shared" si="1178"/>
        <v>0</v>
      </c>
      <c r="BU3092" s="295">
        <f t="shared" si="1179"/>
        <v>0</v>
      </c>
      <c r="BV3092" s="296">
        <f t="shared" si="1180"/>
        <v>0</v>
      </c>
      <c r="BW3092" s="351">
        <f t="shared" si="1181"/>
        <v>0</v>
      </c>
      <c r="BX3092" s="402">
        <f t="shared" si="1182"/>
        <v>0</v>
      </c>
      <c r="BY3092" s="370" t="str">
        <f>IF(BX3092=0,"",
IF(SUM($BX$3011:BX3092)=1,BZ3092,
IF($BX$3131&gt;SUM($BX$3011:BX3092),_xlfn.CONCAT(", ",BZ3092),
IF($BX$3131=SUM($BX$3011:BX3092),_xlfn.CONCAT(" y ",BZ3092)))))</f>
        <v/>
      </c>
      <c r="BZ3092" s="156" t="s">
        <v>5223</v>
      </c>
      <c r="CA3092" s="467">
        <f t="shared" si="1183"/>
        <v>0</v>
      </c>
      <c r="CB3092" s="402">
        <f t="shared" si="1184"/>
        <v>0</v>
      </c>
      <c r="CC3092" s="370" t="str">
        <f>IF(CB3092=0,"",
IF(SUM($CB$3011:CB3092)=1,CD3092,
IF($CB$3131&gt;SUM($CB$3011:CB3092),_xlfn.CONCAT(", ",CD3092),
IF($CB$3131=SUM($CB$3011:CB3092),_xlfn.CONCAT(" y ",CD3092)))))</f>
        <v/>
      </c>
      <c r="CD3092" s="156" t="s">
        <v>5223</v>
      </c>
    </row>
    <row r="3093" spans="1:82" ht="15" customHeight="1">
      <c r="A3093" s="57"/>
      <c r="B3093" s="26"/>
      <c r="C3093" s="665" t="s">
        <v>5224</v>
      </c>
      <c r="D3093" s="967" t="str">
        <f t="shared" si="1138"/>
        <v/>
      </c>
      <c r="E3093" s="967"/>
      <c r="F3093" s="967"/>
      <c r="G3093" s="719"/>
      <c r="H3093" s="719"/>
      <c r="I3093" s="719"/>
      <c r="J3093" s="719"/>
      <c r="K3093" s="614"/>
      <c r="L3093" s="614"/>
      <c r="M3093" s="614"/>
      <c r="N3093" s="614"/>
      <c r="O3093" s="614"/>
      <c r="P3093" s="614"/>
      <c r="Q3093" s="614"/>
      <c r="R3093" s="614"/>
      <c r="S3093" s="614"/>
      <c r="T3093" s="614"/>
      <c r="U3093" s="614"/>
      <c r="V3093" s="614"/>
      <c r="W3093" s="614"/>
      <c r="X3093" s="614"/>
      <c r="Y3093" s="614"/>
      <c r="Z3093" s="614"/>
      <c r="AA3093" s="614"/>
      <c r="AB3093" s="614"/>
      <c r="AC3093" s="614"/>
      <c r="AD3093" s="614"/>
      <c r="AE3093" s="164"/>
      <c r="AF3093" s="164"/>
      <c r="AG3093" s="199">
        <f t="shared" si="1139"/>
        <v>0</v>
      </c>
      <c r="AH3093" s="298">
        <f t="shared" si="1140"/>
        <v>0</v>
      </c>
      <c r="AI3093" s="293">
        <f t="shared" si="1141"/>
        <v>0</v>
      </c>
      <c r="AJ3093" s="294">
        <f t="shared" si="1142"/>
        <v>0</v>
      </c>
      <c r="AK3093" s="295">
        <f t="shared" si="1143"/>
        <v>0</v>
      </c>
      <c r="AL3093" s="296">
        <f t="shared" si="1144"/>
        <v>0</v>
      </c>
      <c r="AM3093" s="293">
        <f t="shared" si="1145"/>
        <v>0</v>
      </c>
      <c r="AN3093" s="294">
        <f t="shared" si="1146"/>
        <v>0</v>
      </c>
      <c r="AO3093" s="295">
        <f t="shared" si="1147"/>
        <v>0</v>
      </c>
      <c r="AP3093" s="296">
        <f t="shared" si="1148"/>
        <v>0</v>
      </c>
      <c r="AQ3093" s="293">
        <f t="shared" si="1149"/>
        <v>0</v>
      </c>
      <c r="AR3093" s="294">
        <f t="shared" si="1150"/>
        <v>0</v>
      </c>
      <c r="AS3093" s="295">
        <f t="shared" si="1151"/>
        <v>0</v>
      </c>
      <c r="AT3093" s="296">
        <f t="shared" si="1152"/>
        <v>0</v>
      </c>
      <c r="AU3093" s="293">
        <f t="shared" si="1153"/>
        <v>0</v>
      </c>
      <c r="AV3093" s="294">
        <f t="shared" si="1154"/>
        <v>0</v>
      </c>
      <c r="AW3093" s="295">
        <f t="shared" si="1155"/>
        <v>0</v>
      </c>
      <c r="AX3093" s="296">
        <f t="shared" si="1156"/>
        <v>0</v>
      </c>
      <c r="AY3093" s="293">
        <f t="shared" si="1157"/>
        <v>0</v>
      </c>
      <c r="AZ3093" s="294">
        <f t="shared" si="1158"/>
        <v>0</v>
      </c>
      <c r="BA3093" s="295">
        <f t="shared" si="1159"/>
        <v>0</v>
      </c>
      <c r="BB3093" s="296">
        <f t="shared" si="1160"/>
        <v>0</v>
      </c>
      <c r="BC3093" s="293">
        <f t="shared" si="1161"/>
        <v>0</v>
      </c>
      <c r="BD3093" s="294">
        <f t="shared" si="1162"/>
        <v>0</v>
      </c>
      <c r="BE3093" s="295">
        <f t="shared" si="1163"/>
        <v>0</v>
      </c>
      <c r="BF3093" s="296">
        <f t="shared" si="1164"/>
        <v>0</v>
      </c>
      <c r="BG3093" s="293">
        <f t="shared" si="1165"/>
        <v>0</v>
      </c>
      <c r="BH3093" s="294">
        <f t="shared" si="1166"/>
        <v>0</v>
      </c>
      <c r="BI3093" s="295">
        <f t="shared" si="1167"/>
        <v>0</v>
      </c>
      <c r="BJ3093" s="296">
        <f t="shared" si="1168"/>
        <v>0</v>
      </c>
      <c r="BK3093" s="293">
        <f t="shared" si="1169"/>
        <v>0</v>
      </c>
      <c r="BL3093" s="294">
        <f t="shared" si="1170"/>
        <v>0</v>
      </c>
      <c r="BM3093" s="295">
        <f t="shared" si="1171"/>
        <v>0</v>
      </c>
      <c r="BN3093" s="296">
        <f t="shared" si="1172"/>
        <v>0</v>
      </c>
      <c r="BO3093" s="293">
        <f t="shared" si="1173"/>
        <v>0</v>
      </c>
      <c r="BP3093" s="294">
        <f t="shared" si="1174"/>
        <v>0</v>
      </c>
      <c r="BQ3093" s="295">
        <f t="shared" si="1175"/>
        <v>0</v>
      </c>
      <c r="BR3093" s="296">
        <f t="shared" si="1176"/>
        <v>0</v>
      </c>
      <c r="BS3093" s="293">
        <f t="shared" si="1177"/>
        <v>0</v>
      </c>
      <c r="BT3093" s="294">
        <f t="shared" si="1178"/>
        <v>0</v>
      </c>
      <c r="BU3093" s="295">
        <f t="shared" si="1179"/>
        <v>0</v>
      </c>
      <c r="BV3093" s="296">
        <f t="shared" si="1180"/>
        <v>0</v>
      </c>
      <c r="BW3093" s="351">
        <f t="shared" si="1181"/>
        <v>0</v>
      </c>
      <c r="BX3093" s="402">
        <f t="shared" si="1182"/>
        <v>0</v>
      </c>
      <c r="BY3093" s="370" t="str">
        <f>IF(BX3093=0,"",
IF(SUM($BX$3011:BX3093)=1,BZ3093,
IF($BX$3131&gt;SUM($BX$3011:BX3093),_xlfn.CONCAT(", ",BZ3093),
IF($BX$3131=SUM($BX$3011:BX3093),_xlfn.CONCAT(" y ",BZ3093)))))</f>
        <v/>
      </c>
      <c r="BZ3093" s="156" t="s">
        <v>5225</v>
      </c>
      <c r="CA3093" s="467">
        <f t="shared" si="1183"/>
        <v>0</v>
      </c>
      <c r="CB3093" s="402">
        <f t="shared" si="1184"/>
        <v>0</v>
      </c>
      <c r="CC3093" s="370" t="str">
        <f>IF(CB3093=0,"",
IF(SUM($CB$3011:CB3093)=1,CD3093,
IF($CB$3131&gt;SUM($CB$3011:CB3093),_xlfn.CONCAT(", ",CD3093),
IF($CB$3131=SUM($CB$3011:CB3093),_xlfn.CONCAT(" y ",CD3093)))))</f>
        <v/>
      </c>
      <c r="CD3093" s="156" t="s">
        <v>5225</v>
      </c>
    </row>
    <row r="3094" spans="1:82" ht="15" customHeight="1">
      <c r="A3094" s="57"/>
      <c r="B3094" s="26"/>
      <c r="C3094" s="665" t="s">
        <v>5226</v>
      </c>
      <c r="D3094" s="967" t="str">
        <f t="shared" si="1138"/>
        <v/>
      </c>
      <c r="E3094" s="967"/>
      <c r="F3094" s="967"/>
      <c r="G3094" s="719"/>
      <c r="H3094" s="719"/>
      <c r="I3094" s="719"/>
      <c r="J3094" s="719"/>
      <c r="K3094" s="614"/>
      <c r="L3094" s="614"/>
      <c r="M3094" s="614"/>
      <c r="N3094" s="614"/>
      <c r="O3094" s="614"/>
      <c r="P3094" s="614"/>
      <c r="Q3094" s="614"/>
      <c r="R3094" s="614"/>
      <c r="S3094" s="614"/>
      <c r="T3094" s="614"/>
      <c r="U3094" s="614"/>
      <c r="V3094" s="614"/>
      <c r="W3094" s="614"/>
      <c r="X3094" s="614"/>
      <c r="Y3094" s="614"/>
      <c r="Z3094" s="614"/>
      <c r="AA3094" s="614"/>
      <c r="AB3094" s="614"/>
      <c r="AC3094" s="614"/>
      <c r="AD3094" s="614"/>
      <c r="AE3094" s="164"/>
      <c r="AF3094" s="164"/>
      <c r="AG3094" s="199">
        <f t="shared" si="1139"/>
        <v>0</v>
      </c>
      <c r="AH3094" s="298">
        <f t="shared" si="1140"/>
        <v>0</v>
      </c>
      <c r="AI3094" s="293">
        <f t="shared" si="1141"/>
        <v>0</v>
      </c>
      <c r="AJ3094" s="294">
        <f t="shared" si="1142"/>
        <v>0</v>
      </c>
      <c r="AK3094" s="295">
        <f t="shared" si="1143"/>
        <v>0</v>
      </c>
      <c r="AL3094" s="296">
        <f t="shared" si="1144"/>
        <v>0</v>
      </c>
      <c r="AM3094" s="293">
        <f t="shared" si="1145"/>
        <v>0</v>
      </c>
      <c r="AN3094" s="294">
        <f t="shared" si="1146"/>
        <v>0</v>
      </c>
      <c r="AO3094" s="295">
        <f t="shared" si="1147"/>
        <v>0</v>
      </c>
      <c r="AP3094" s="296">
        <f t="shared" si="1148"/>
        <v>0</v>
      </c>
      <c r="AQ3094" s="293">
        <f t="shared" si="1149"/>
        <v>0</v>
      </c>
      <c r="AR3094" s="294">
        <f t="shared" si="1150"/>
        <v>0</v>
      </c>
      <c r="AS3094" s="295">
        <f t="shared" si="1151"/>
        <v>0</v>
      </c>
      <c r="AT3094" s="296">
        <f t="shared" si="1152"/>
        <v>0</v>
      </c>
      <c r="AU3094" s="293">
        <f t="shared" si="1153"/>
        <v>0</v>
      </c>
      <c r="AV3094" s="294">
        <f t="shared" si="1154"/>
        <v>0</v>
      </c>
      <c r="AW3094" s="295">
        <f t="shared" si="1155"/>
        <v>0</v>
      </c>
      <c r="AX3094" s="296">
        <f t="shared" si="1156"/>
        <v>0</v>
      </c>
      <c r="AY3094" s="293">
        <f t="shared" si="1157"/>
        <v>0</v>
      </c>
      <c r="AZ3094" s="294">
        <f t="shared" si="1158"/>
        <v>0</v>
      </c>
      <c r="BA3094" s="295">
        <f t="shared" si="1159"/>
        <v>0</v>
      </c>
      <c r="BB3094" s="296">
        <f t="shared" si="1160"/>
        <v>0</v>
      </c>
      <c r="BC3094" s="293">
        <f t="shared" si="1161"/>
        <v>0</v>
      </c>
      <c r="BD3094" s="294">
        <f t="shared" si="1162"/>
        <v>0</v>
      </c>
      <c r="BE3094" s="295">
        <f t="shared" si="1163"/>
        <v>0</v>
      </c>
      <c r="BF3094" s="296">
        <f t="shared" si="1164"/>
        <v>0</v>
      </c>
      <c r="BG3094" s="293">
        <f t="shared" si="1165"/>
        <v>0</v>
      </c>
      <c r="BH3094" s="294">
        <f t="shared" si="1166"/>
        <v>0</v>
      </c>
      <c r="BI3094" s="295">
        <f t="shared" si="1167"/>
        <v>0</v>
      </c>
      <c r="BJ3094" s="296">
        <f t="shared" si="1168"/>
        <v>0</v>
      </c>
      <c r="BK3094" s="293">
        <f t="shared" si="1169"/>
        <v>0</v>
      </c>
      <c r="BL3094" s="294">
        <f t="shared" si="1170"/>
        <v>0</v>
      </c>
      <c r="BM3094" s="295">
        <f t="shared" si="1171"/>
        <v>0</v>
      </c>
      <c r="BN3094" s="296">
        <f t="shared" si="1172"/>
        <v>0</v>
      </c>
      <c r="BO3094" s="293">
        <f t="shared" si="1173"/>
        <v>0</v>
      </c>
      <c r="BP3094" s="294">
        <f t="shared" si="1174"/>
        <v>0</v>
      </c>
      <c r="BQ3094" s="295">
        <f t="shared" si="1175"/>
        <v>0</v>
      </c>
      <c r="BR3094" s="296">
        <f t="shared" si="1176"/>
        <v>0</v>
      </c>
      <c r="BS3094" s="293">
        <f t="shared" si="1177"/>
        <v>0</v>
      </c>
      <c r="BT3094" s="294">
        <f t="shared" si="1178"/>
        <v>0</v>
      </c>
      <c r="BU3094" s="295">
        <f t="shared" si="1179"/>
        <v>0</v>
      </c>
      <c r="BV3094" s="296">
        <f t="shared" si="1180"/>
        <v>0</v>
      </c>
      <c r="BW3094" s="351">
        <f t="shared" si="1181"/>
        <v>0</v>
      </c>
      <c r="BX3094" s="402">
        <f t="shared" si="1182"/>
        <v>0</v>
      </c>
      <c r="BY3094" s="370" t="str">
        <f>IF(BX3094=0,"",
IF(SUM($BX$3011:BX3094)=1,BZ3094,
IF($BX$3131&gt;SUM($BX$3011:BX3094),_xlfn.CONCAT(", ",BZ3094),
IF($BX$3131=SUM($BX$3011:BX3094),_xlfn.CONCAT(" y ",BZ3094)))))</f>
        <v/>
      </c>
      <c r="BZ3094" s="156" t="s">
        <v>5227</v>
      </c>
      <c r="CA3094" s="467">
        <f t="shared" si="1183"/>
        <v>0</v>
      </c>
      <c r="CB3094" s="402">
        <f t="shared" si="1184"/>
        <v>0</v>
      </c>
      <c r="CC3094" s="370" t="str">
        <f>IF(CB3094=0,"",
IF(SUM($CB$3011:CB3094)=1,CD3094,
IF($CB$3131&gt;SUM($CB$3011:CB3094),_xlfn.CONCAT(", ",CD3094),
IF($CB$3131=SUM($CB$3011:CB3094),_xlfn.CONCAT(" y ",CD3094)))))</f>
        <v/>
      </c>
      <c r="CD3094" s="156" t="s">
        <v>5227</v>
      </c>
    </row>
    <row r="3095" spans="1:82" ht="15" customHeight="1">
      <c r="A3095" s="57"/>
      <c r="B3095" s="26"/>
      <c r="C3095" s="665" t="s">
        <v>5228</v>
      </c>
      <c r="D3095" s="967" t="str">
        <f t="shared" si="1138"/>
        <v/>
      </c>
      <c r="E3095" s="967"/>
      <c r="F3095" s="967"/>
      <c r="G3095" s="719"/>
      <c r="H3095" s="719"/>
      <c r="I3095" s="719"/>
      <c r="J3095" s="719"/>
      <c r="K3095" s="614"/>
      <c r="L3095" s="614"/>
      <c r="M3095" s="614"/>
      <c r="N3095" s="614"/>
      <c r="O3095" s="614"/>
      <c r="P3095" s="614"/>
      <c r="Q3095" s="614"/>
      <c r="R3095" s="614"/>
      <c r="S3095" s="614"/>
      <c r="T3095" s="614"/>
      <c r="U3095" s="614"/>
      <c r="V3095" s="614"/>
      <c r="W3095" s="614"/>
      <c r="X3095" s="614"/>
      <c r="Y3095" s="614"/>
      <c r="Z3095" s="614"/>
      <c r="AA3095" s="614"/>
      <c r="AB3095" s="614"/>
      <c r="AC3095" s="614"/>
      <c r="AD3095" s="614"/>
      <c r="AE3095" s="164"/>
      <c r="AF3095" s="164"/>
      <c r="AG3095" s="199">
        <f t="shared" si="1139"/>
        <v>0</v>
      </c>
      <c r="AH3095" s="298">
        <f t="shared" si="1140"/>
        <v>0</v>
      </c>
      <c r="AI3095" s="293">
        <f t="shared" si="1141"/>
        <v>0</v>
      </c>
      <c r="AJ3095" s="294">
        <f t="shared" si="1142"/>
        <v>0</v>
      </c>
      <c r="AK3095" s="295">
        <f t="shared" si="1143"/>
        <v>0</v>
      </c>
      <c r="AL3095" s="296">
        <f t="shared" si="1144"/>
        <v>0</v>
      </c>
      <c r="AM3095" s="293">
        <f t="shared" si="1145"/>
        <v>0</v>
      </c>
      <c r="AN3095" s="294">
        <f t="shared" si="1146"/>
        <v>0</v>
      </c>
      <c r="AO3095" s="295">
        <f t="shared" si="1147"/>
        <v>0</v>
      </c>
      <c r="AP3095" s="296">
        <f t="shared" si="1148"/>
        <v>0</v>
      </c>
      <c r="AQ3095" s="293">
        <f t="shared" si="1149"/>
        <v>0</v>
      </c>
      <c r="AR3095" s="294">
        <f t="shared" si="1150"/>
        <v>0</v>
      </c>
      <c r="AS3095" s="295">
        <f t="shared" si="1151"/>
        <v>0</v>
      </c>
      <c r="AT3095" s="296">
        <f t="shared" si="1152"/>
        <v>0</v>
      </c>
      <c r="AU3095" s="293">
        <f t="shared" si="1153"/>
        <v>0</v>
      </c>
      <c r="AV3095" s="294">
        <f t="shared" si="1154"/>
        <v>0</v>
      </c>
      <c r="AW3095" s="295">
        <f t="shared" si="1155"/>
        <v>0</v>
      </c>
      <c r="AX3095" s="296">
        <f t="shared" si="1156"/>
        <v>0</v>
      </c>
      <c r="AY3095" s="293">
        <f t="shared" si="1157"/>
        <v>0</v>
      </c>
      <c r="AZ3095" s="294">
        <f t="shared" si="1158"/>
        <v>0</v>
      </c>
      <c r="BA3095" s="295">
        <f t="shared" si="1159"/>
        <v>0</v>
      </c>
      <c r="BB3095" s="296">
        <f t="shared" si="1160"/>
        <v>0</v>
      </c>
      <c r="BC3095" s="293">
        <f t="shared" si="1161"/>
        <v>0</v>
      </c>
      <c r="BD3095" s="294">
        <f t="shared" si="1162"/>
        <v>0</v>
      </c>
      <c r="BE3095" s="295">
        <f t="shared" si="1163"/>
        <v>0</v>
      </c>
      <c r="BF3095" s="296">
        <f t="shared" si="1164"/>
        <v>0</v>
      </c>
      <c r="BG3095" s="293">
        <f t="shared" si="1165"/>
        <v>0</v>
      </c>
      <c r="BH3095" s="294">
        <f t="shared" si="1166"/>
        <v>0</v>
      </c>
      <c r="BI3095" s="295">
        <f t="shared" si="1167"/>
        <v>0</v>
      </c>
      <c r="BJ3095" s="296">
        <f t="shared" si="1168"/>
        <v>0</v>
      </c>
      <c r="BK3095" s="293">
        <f t="shared" si="1169"/>
        <v>0</v>
      </c>
      <c r="BL3095" s="294">
        <f t="shared" si="1170"/>
        <v>0</v>
      </c>
      <c r="BM3095" s="295">
        <f t="shared" si="1171"/>
        <v>0</v>
      </c>
      <c r="BN3095" s="296">
        <f t="shared" si="1172"/>
        <v>0</v>
      </c>
      <c r="BO3095" s="293">
        <f t="shared" si="1173"/>
        <v>0</v>
      </c>
      <c r="BP3095" s="294">
        <f t="shared" si="1174"/>
        <v>0</v>
      </c>
      <c r="BQ3095" s="295">
        <f t="shared" si="1175"/>
        <v>0</v>
      </c>
      <c r="BR3095" s="296">
        <f t="shared" si="1176"/>
        <v>0</v>
      </c>
      <c r="BS3095" s="293">
        <f t="shared" si="1177"/>
        <v>0</v>
      </c>
      <c r="BT3095" s="294">
        <f t="shared" si="1178"/>
        <v>0</v>
      </c>
      <c r="BU3095" s="295">
        <f t="shared" si="1179"/>
        <v>0</v>
      </c>
      <c r="BV3095" s="296">
        <f t="shared" si="1180"/>
        <v>0</v>
      </c>
      <c r="BW3095" s="351">
        <f t="shared" si="1181"/>
        <v>0</v>
      </c>
      <c r="BX3095" s="402">
        <f t="shared" si="1182"/>
        <v>0</v>
      </c>
      <c r="BY3095" s="370" t="str">
        <f>IF(BX3095=0,"",
IF(SUM($BX$3011:BX3095)=1,BZ3095,
IF($BX$3131&gt;SUM($BX$3011:BX3095),_xlfn.CONCAT(", ",BZ3095),
IF($BX$3131=SUM($BX$3011:BX3095),_xlfn.CONCAT(" y ",BZ3095)))))</f>
        <v/>
      </c>
      <c r="BZ3095" s="156" t="s">
        <v>5229</v>
      </c>
      <c r="CA3095" s="467">
        <f t="shared" si="1183"/>
        <v>0</v>
      </c>
      <c r="CB3095" s="402">
        <f t="shared" si="1184"/>
        <v>0</v>
      </c>
      <c r="CC3095" s="370" t="str">
        <f>IF(CB3095=0,"",
IF(SUM($CB$3011:CB3095)=1,CD3095,
IF($CB$3131&gt;SUM($CB$3011:CB3095),_xlfn.CONCAT(", ",CD3095),
IF($CB$3131=SUM($CB$3011:CB3095),_xlfn.CONCAT(" y ",CD3095)))))</f>
        <v/>
      </c>
      <c r="CD3095" s="156" t="s">
        <v>5229</v>
      </c>
    </row>
    <row r="3096" spans="1:82" ht="15" customHeight="1">
      <c r="A3096" s="57"/>
      <c r="B3096" s="26"/>
      <c r="C3096" s="665" t="s">
        <v>5230</v>
      </c>
      <c r="D3096" s="967" t="str">
        <f t="shared" si="1138"/>
        <v/>
      </c>
      <c r="E3096" s="967"/>
      <c r="F3096" s="967"/>
      <c r="G3096" s="719"/>
      <c r="H3096" s="719"/>
      <c r="I3096" s="719"/>
      <c r="J3096" s="719"/>
      <c r="K3096" s="614"/>
      <c r="L3096" s="614"/>
      <c r="M3096" s="614"/>
      <c r="N3096" s="614"/>
      <c r="O3096" s="614"/>
      <c r="P3096" s="614"/>
      <c r="Q3096" s="614"/>
      <c r="R3096" s="614"/>
      <c r="S3096" s="614"/>
      <c r="T3096" s="614"/>
      <c r="U3096" s="614"/>
      <c r="V3096" s="614"/>
      <c r="W3096" s="614"/>
      <c r="X3096" s="614"/>
      <c r="Y3096" s="614"/>
      <c r="Z3096" s="614"/>
      <c r="AA3096" s="614"/>
      <c r="AB3096" s="614"/>
      <c r="AC3096" s="614"/>
      <c r="AD3096" s="614"/>
      <c r="AE3096" s="164"/>
      <c r="AF3096" s="164"/>
      <c r="AG3096" s="199">
        <f t="shared" si="1139"/>
        <v>0</v>
      </c>
      <c r="AH3096" s="298">
        <f t="shared" si="1140"/>
        <v>0</v>
      </c>
      <c r="AI3096" s="293">
        <f t="shared" si="1141"/>
        <v>0</v>
      </c>
      <c r="AJ3096" s="294">
        <f t="shared" si="1142"/>
        <v>0</v>
      </c>
      <c r="AK3096" s="295">
        <f t="shared" si="1143"/>
        <v>0</v>
      </c>
      <c r="AL3096" s="296">
        <f t="shared" si="1144"/>
        <v>0</v>
      </c>
      <c r="AM3096" s="293">
        <f t="shared" si="1145"/>
        <v>0</v>
      </c>
      <c r="AN3096" s="294">
        <f t="shared" si="1146"/>
        <v>0</v>
      </c>
      <c r="AO3096" s="295">
        <f t="shared" si="1147"/>
        <v>0</v>
      </c>
      <c r="AP3096" s="296">
        <f t="shared" si="1148"/>
        <v>0</v>
      </c>
      <c r="AQ3096" s="293">
        <f t="shared" si="1149"/>
        <v>0</v>
      </c>
      <c r="AR3096" s="294">
        <f t="shared" si="1150"/>
        <v>0</v>
      </c>
      <c r="AS3096" s="295">
        <f t="shared" si="1151"/>
        <v>0</v>
      </c>
      <c r="AT3096" s="296">
        <f t="shared" si="1152"/>
        <v>0</v>
      </c>
      <c r="AU3096" s="293">
        <f t="shared" si="1153"/>
        <v>0</v>
      </c>
      <c r="AV3096" s="294">
        <f t="shared" si="1154"/>
        <v>0</v>
      </c>
      <c r="AW3096" s="295">
        <f t="shared" si="1155"/>
        <v>0</v>
      </c>
      <c r="AX3096" s="296">
        <f t="shared" si="1156"/>
        <v>0</v>
      </c>
      <c r="AY3096" s="293">
        <f t="shared" si="1157"/>
        <v>0</v>
      </c>
      <c r="AZ3096" s="294">
        <f t="shared" si="1158"/>
        <v>0</v>
      </c>
      <c r="BA3096" s="295">
        <f t="shared" si="1159"/>
        <v>0</v>
      </c>
      <c r="BB3096" s="296">
        <f t="shared" si="1160"/>
        <v>0</v>
      </c>
      <c r="BC3096" s="293">
        <f t="shared" si="1161"/>
        <v>0</v>
      </c>
      <c r="BD3096" s="294">
        <f t="shared" si="1162"/>
        <v>0</v>
      </c>
      <c r="BE3096" s="295">
        <f t="shared" si="1163"/>
        <v>0</v>
      </c>
      <c r="BF3096" s="296">
        <f t="shared" si="1164"/>
        <v>0</v>
      </c>
      <c r="BG3096" s="293">
        <f t="shared" si="1165"/>
        <v>0</v>
      </c>
      <c r="BH3096" s="294">
        <f t="shared" si="1166"/>
        <v>0</v>
      </c>
      <c r="BI3096" s="295">
        <f t="shared" si="1167"/>
        <v>0</v>
      </c>
      <c r="BJ3096" s="296">
        <f t="shared" si="1168"/>
        <v>0</v>
      </c>
      <c r="BK3096" s="293">
        <f t="shared" si="1169"/>
        <v>0</v>
      </c>
      <c r="BL3096" s="294">
        <f t="shared" si="1170"/>
        <v>0</v>
      </c>
      <c r="BM3096" s="295">
        <f t="shared" si="1171"/>
        <v>0</v>
      </c>
      <c r="BN3096" s="296">
        <f t="shared" si="1172"/>
        <v>0</v>
      </c>
      <c r="BO3096" s="293">
        <f t="shared" si="1173"/>
        <v>0</v>
      </c>
      <c r="BP3096" s="294">
        <f t="shared" si="1174"/>
        <v>0</v>
      </c>
      <c r="BQ3096" s="295">
        <f t="shared" si="1175"/>
        <v>0</v>
      </c>
      <c r="BR3096" s="296">
        <f t="shared" si="1176"/>
        <v>0</v>
      </c>
      <c r="BS3096" s="293">
        <f t="shared" si="1177"/>
        <v>0</v>
      </c>
      <c r="BT3096" s="294">
        <f t="shared" si="1178"/>
        <v>0</v>
      </c>
      <c r="BU3096" s="295">
        <f t="shared" si="1179"/>
        <v>0</v>
      </c>
      <c r="BV3096" s="296">
        <f t="shared" si="1180"/>
        <v>0</v>
      </c>
      <c r="BW3096" s="351">
        <f t="shared" si="1181"/>
        <v>0</v>
      </c>
      <c r="BX3096" s="402">
        <f t="shared" si="1182"/>
        <v>0</v>
      </c>
      <c r="BY3096" s="370" t="str">
        <f>IF(BX3096=0,"",
IF(SUM($BX$3011:BX3096)=1,BZ3096,
IF($BX$3131&gt;SUM($BX$3011:BX3096),_xlfn.CONCAT(", ",BZ3096),
IF($BX$3131=SUM($BX$3011:BX3096),_xlfn.CONCAT(" y ",BZ3096)))))</f>
        <v/>
      </c>
      <c r="BZ3096" s="156" t="s">
        <v>5231</v>
      </c>
      <c r="CA3096" s="467">
        <f t="shared" si="1183"/>
        <v>0</v>
      </c>
      <c r="CB3096" s="402">
        <f t="shared" si="1184"/>
        <v>0</v>
      </c>
      <c r="CC3096" s="370" t="str">
        <f>IF(CB3096=0,"",
IF(SUM($CB$3011:CB3096)=1,CD3096,
IF($CB$3131&gt;SUM($CB$3011:CB3096),_xlfn.CONCAT(", ",CD3096),
IF($CB$3131=SUM($CB$3011:CB3096),_xlfn.CONCAT(" y ",CD3096)))))</f>
        <v/>
      </c>
      <c r="CD3096" s="156" t="s">
        <v>5231</v>
      </c>
    </row>
    <row r="3097" spans="1:82" ht="15" customHeight="1">
      <c r="A3097" s="57"/>
      <c r="B3097" s="26"/>
      <c r="C3097" s="665" t="s">
        <v>5232</v>
      </c>
      <c r="D3097" s="967" t="str">
        <f t="shared" si="1138"/>
        <v/>
      </c>
      <c r="E3097" s="967"/>
      <c r="F3097" s="967"/>
      <c r="G3097" s="719"/>
      <c r="H3097" s="719"/>
      <c r="I3097" s="719"/>
      <c r="J3097" s="719"/>
      <c r="K3097" s="614"/>
      <c r="L3097" s="614"/>
      <c r="M3097" s="614"/>
      <c r="N3097" s="614"/>
      <c r="O3097" s="614"/>
      <c r="P3097" s="614"/>
      <c r="Q3097" s="614"/>
      <c r="R3097" s="614"/>
      <c r="S3097" s="614"/>
      <c r="T3097" s="614"/>
      <c r="U3097" s="614"/>
      <c r="V3097" s="614"/>
      <c r="W3097" s="614"/>
      <c r="X3097" s="614"/>
      <c r="Y3097" s="614"/>
      <c r="Z3097" s="614"/>
      <c r="AA3097" s="614"/>
      <c r="AB3097" s="614"/>
      <c r="AC3097" s="614"/>
      <c r="AD3097" s="614"/>
      <c r="AE3097" s="164"/>
      <c r="AF3097" s="164"/>
      <c r="AG3097" s="199">
        <f t="shared" si="1139"/>
        <v>0</v>
      </c>
      <c r="AH3097" s="298">
        <f t="shared" si="1140"/>
        <v>0</v>
      </c>
      <c r="AI3097" s="293">
        <f t="shared" si="1141"/>
        <v>0</v>
      </c>
      <c r="AJ3097" s="294">
        <f t="shared" si="1142"/>
        <v>0</v>
      </c>
      <c r="AK3097" s="295">
        <f t="shared" si="1143"/>
        <v>0</v>
      </c>
      <c r="AL3097" s="296">
        <f t="shared" si="1144"/>
        <v>0</v>
      </c>
      <c r="AM3097" s="293">
        <f t="shared" si="1145"/>
        <v>0</v>
      </c>
      <c r="AN3097" s="294">
        <f t="shared" si="1146"/>
        <v>0</v>
      </c>
      <c r="AO3097" s="295">
        <f t="shared" si="1147"/>
        <v>0</v>
      </c>
      <c r="AP3097" s="296">
        <f t="shared" si="1148"/>
        <v>0</v>
      </c>
      <c r="AQ3097" s="293">
        <f t="shared" si="1149"/>
        <v>0</v>
      </c>
      <c r="AR3097" s="294">
        <f t="shared" si="1150"/>
        <v>0</v>
      </c>
      <c r="AS3097" s="295">
        <f t="shared" si="1151"/>
        <v>0</v>
      </c>
      <c r="AT3097" s="296">
        <f t="shared" si="1152"/>
        <v>0</v>
      </c>
      <c r="AU3097" s="293">
        <f t="shared" si="1153"/>
        <v>0</v>
      </c>
      <c r="AV3097" s="294">
        <f t="shared" si="1154"/>
        <v>0</v>
      </c>
      <c r="AW3097" s="295">
        <f t="shared" si="1155"/>
        <v>0</v>
      </c>
      <c r="AX3097" s="296">
        <f t="shared" si="1156"/>
        <v>0</v>
      </c>
      <c r="AY3097" s="293">
        <f t="shared" si="1157"/>
        <v>0</v>
      </c>
      <c r="AZ3097" s="294">
        <f t="shared" si="1158"/>
        <v>0</v>
      </c>
      <c r="BA3097" s="295">
        <f t="shared" si="1159"/>
        <v>0</v>
      </c>
      <c r="BB3097" s="296">
        <f t="shared" si="1160"/>
        <v>0</v>
      </c>
      <c r="BC3097" s="293">
        <f t="shared" si="1161"/>
        <v>0</v>
      </c>
      <c r="BD3097" s="294">
        <f t="shared" si="1162"/>
        <v>0</v>
      </c>
      <c r="BE3097" s="295">
        <f t="shared" si="1163"/>
        <v>0</v>
      </c>
      <c r="BF3097" s="296">
        <f t="shared" si="1164"/>
        <v>0</v>
      </c>
      <c r="BG3097" s="293">
        <f t="shared" si="1165"/>
        <v>0</v>
      </c>
      <c r="BH3097" s="294">
        <f t="shared" si="1166"/>
        <v>0</v>
      </c>
      <c r="BI3097" s="295">
        <f t="shared" si="1167"/>
        <v>0</v>
      </c>
      <c r="BJ3097" s="296">
        <f t="shared" si="1168"/>
        <v>0</v>
      </c>
      <c r="BK3097" s="293">
        <f t="shared" si="1169"/>
        <v>0</v>
      </c>
      <c r="BL3097" s="294">
        <f t="shared" si="1170"/>
        <v>0</v>
      </c>
      <c r="BM3097" s="295">
        <f t="shared" si="1171"/>
        <v>0</v>
      </c>
      <c r="BN3097" s="296">
        <f t="shared" si="1172"/>
        <v>0</v>
      </c>
      <c r="BO3097" s="293">
        <f t="shared" si="1173"/>
        <v>0</v>
      </c>
      <c r="BP3097" s="294">
        <f t="shared" si="1174"/>
        <v>0</v>
      </c>
      <c r="BQ3097" s="295">
        <f t="shared" si="1175"/>
        <v>0</v>
      </c>
      <c r="BR3097" s="296">
        <f t="shared" si="1176"/>
        <v>0</v>
      </c>
      <c r="BS3097" s="293">
        <f t="shared" si="1177"/>
        <v>0</v>
      </c>
      <c r="BT3097" s="294">
        <f t="shared" si="1178"/>
        <v>0</v>
      </c>
      <c r="BU3097" s="295">
        <f t="shared" si="1179"/>
        <v>0</v>
      </c>
      <c r="BV3097" s="296">
        <f t="shared" si="1180"/>
        <v>0</v>
      </c>
      <c r="BW3097" s="351">
        <f t="shared" si="1181"/>
        <v>0</v>
      </c>
      <c r="BX3097" s="402">
        <f t="shared" si="1182"/>
        <v>0</v>
      </c>
      <c r="BY3097" s="370" t="str">
        <f>IF(BX3097=0,"",
IF(SUM($BX$3011:BX3097)=1,BZ3097,
IF($BX$3131&gt;SUM($BX$3011:BX3097),_xlfn.CONCAT(", ",BZ3097),
IF($BX$3131=SUM($BX$3011:BX3097),_xlfn.CONCAT(" y ",BZ3097)))))</f>
        <v/>
      </c>
      <c r="BZ3097" s="156" t="s">
        <v>5233</v>
      </c>
      <c r="CA3097" s="467">
        <f t="shared" si="1183"/>
        <v>0</v>
      </c>
      <c r="CB3097" s="402">
        <f t="shared" si="1184"/>
        <v>0</v>
      </c>
      <c r="CC3097" s="370" t="str">
        <f>IF(CB3097=0,"",
IF(SUM($CB$3011:CB3097)=1,CD3097,
IF($CB$3131&gt;SUM($CB$3011:CB3097),_xlfn.CONCAT(", ",CD3097),
IF($CB$3131=SUM($CB$3011:CB3097),_xlfn.CONCAT(" y ",CD3097)))))</f>
        <v/>
      </c>
      <c r="CD3097" s="156" t="s">
        <v>5233</v>
      </c>
    </row>
    <row r="3098" spans="1:82" ht="15" customHeight="1">
      <c r="A3098" s="57"/>
      <c r="B3098" s="26"/>
      <c r="C3098" s="665" t="s">
        <v>5234</v>
      </c>
      <c r="D3098" s="967" t="str">
        <f t="shared" si="1138"/>
        <v/>
      </c>
      <c r="E3098" s="967"/>
      <c r="F3098" s="967"/>
      <c r="G3098" s="719"/>
      <c r="H3098" s="719"/>
      <c r="I3098" s="719"/>
      <c r="J3098" s="719"/>
      <c r="K3098" s="614"/>
      <c r="L3098" s="614"/>
      <c r="M3098" s="614"/>
      <c r="N3098" s="614"/>
      <c r="O3098" s="614"/>
      <c r="P3098" s="614"/>
      <c r="Q3098" s="614"/>
      <c r="R3098" s="614"/>
      <c r="S3098" s="614"/>
      <c r="T3098" s="614"/>
      <c r="U3098" s="614"/>
      <c r="V3098" s="614"/>
      <c r="W3098" s="614"/>
      <c r="X3098" s="614"/>
      <c r="Y3098" s="614"/>
      <c r="Z3098" s="614"/>
      <c r="AA3098" s="614"/>
      <c r="AB3098" s="614"/>
      <c r="AC3098" s="614"/>
      <c r="AD3098" s="614"/>
      <c r="AE3098" s="164"/>
      <c r="AF3098" s="164"/>
      <c r="AG3098" s="199">
        <f t="shared" si="1139"/>
        <v>0</v>
      </c>
      <c r="AH3098" s="298">
        <f t="shared" si="1140"/>
        <v>0</v>
      </c>
      <c r="AI3098" s="293">
        <f t="shared" si="1141"/>
        <v>0</v>
      </c>
      <c r="AJ3098" s="294">
        <f t="shared" si="1142"/>
        <v>0</v>
      </c>
      <c r="AK3098" s="295">
        <f t="shared" si="1143"/>
        <v>0</v>
      </c>
      <c r="AL3098" s="296">
        <f t="shared" si="1144"/>
        <v>0</v>
      </c>
      <c r="AM3098" s="293">
        <f t="shared" si="1145"/>
        <v>0</v>
      </c>
      <c r="AN3098" s="294">
        <f t="shared" si="1146"/>
        <v>0</v>
      </c>
      <c r="AO3098" s="295">
        <f t="shared" si="1147"/>
        <v>0</v>
      </c>
      <c r="AP3098" s="296">
        <f t="shared" si="1148"/>
        <v>0</v>
      </c>
      <c r="AQ3098" s="293">
        <f t="shared" si="1149"/>
        <v>0</v>
      </c>
      <c r="AR3098" s="294">
        <f t="shared" si="1150"/>
        <v>0</v>
      </c>
      <c r="AS3098" s="295">
        <f t="shared" si="1151"/>
        <v>0</v>
      </c>
      <c r="AT3098" s="296">
        <f t="shared" si="1152"/>
        <v>0</v>
      </c>
      <c r="AU3098" s="293">
        <f t="shared" si="1153"/>
        <v>0</v>
      </c>
      <c r="AV3098" s="294">
        <f t="shared" si="1154"/>
        <v>0</v>
      </c>
      <c r="AW3098" s="295">
        <f t="shared" si="1155"/>
        <v>0</v>
      </c>
      <c r="AX3098" s="296">
        <f t="shared" si="1156"/>
        <v>0</v>
      </c>
      <c r="AY3098" s="293">
        <f t="shared" si="1157"/>
        <v>0</v>
      </c>
      <c r="AZ3098" s="294">
        <f t="shared" si="1158"/>
        <v>0</v>
      </c>
      <c r="BA3098" s="295">
        <f t="shared" si="1159"/>
        <v>0</v>
      </c>
      <c r="BB3098" s="296">
        <f t="shared" si="1160"/>
        <v>0</v>
      </c>
      <c r="BC3098" s="293">
        <f t="shared" si="1161"/>
        <v>0</v>
      </c>
      <c r="BD3098" s="294">
        <f t="shared" si="1162"/>
        <v>0</v>
      </c>
      <c r="BE3098" s="295">
        <f t="shared" si="1163"/>
        <v>0</v>
      </c>
      <c r="BF3098" s="296">
        <f t="shared" si="1164"/>
        <v>0</v>
      </c>
      <c r="BG3098" s="293">
        <f t="shared" si="1165"/>
        <v>0</v>
      </c>
      <c r="BH3098" s="294">
        <f t="shared" si="1166"/>
        <v>0</v>
      </c>
      <c r="BI3098" s="295">
        <f t="shared" si="1167"/>
        <v>0</v>
      </c>
      <c r="BJ3098" s="296">
        <f t="shared" si="1168"/>
        <v>0</v>
      </c>
      <c r="BK3098" s="293">
        <f t="shared" si="1169"/>
        <v>0</v>
      </c>
      <c r="BL3098" s="294">
        <f t="shared" si="1170"/>
        <v>0</v>
      </c>
      <c r="BM3098" s="295">
        <f t="shared" si="1171"/>
        <v>0</v>
      </c>
      <c r="BN3098" s="296">
        <f t="shared" si="1172"/>
        <v>0</v>
      </c>
      <c r="BO3098" s="293">
        <f t="shared" si="1173"/>
        <v>0</v>
      </c>
      <c r="BP3098" s="294">
        <f t="shared" si="1174"/>
        <v>0</v>
      </c>
      <c r="BQ3098" s="295">
        <f t="shared" si="1175"/>
        <v>0</v>
      </c>
      <c r="BR3098" s="296">
        <f t="shared" si="1176"/>
        <v>0</v>
      </c>
      <c r="BS3098" s="293">
        <f t="shared" si="1177"/>
        <v>0</v>
      </c>
      <c r="BT3098" s="294">
        <f t="shared" si="1178"/>
        <v>0</v>
      </c>
      <c r="BU3098" s="295">
        <f t="shared" si="1179"/>
        <v>0</v>
      </c>
      <c r="BV3098" s="296">
        <f t="shared" si="1180"/>
        <v>0</v>
      </c>
      <c r="BW3098" s="351">
        <f t="shared" si="1181"/>
        <v>0</v>
      </c>
      <c r="BX3098" s="402">
        <f t="shared" si="1182"/>
        <v>0</v>
      </c>
      <c r="BY3098" s="370" t="str">
        <f>IF(BX3098=0,"",
IF(SUM($BX$3011:BX3098)=1,BZ3098,
IF($BX$3131&gt;SUM($BX$3011:BX3098),_xlfn.CONCAT(", ",BZ3098),
IF($BX$3131=SUM($BX$3011:BX3098),_xlfn.CONCAT(" y ",BZ3098)))))</f>
        <v/>
      </c>
      <c r="BZ3098" s="156" t="s">
        <v>5235</v>
      </c>
      <c r="CA3098" s="467">
        <f t="shared" si="1183"/>
        <v>0</v>
      </c>
      <c r="CB3098" s="402">
        <f t="shared" si="1184"/>
        <v>0</v>
      </c>
      <c r="CC3098" s="370" t="str">
        <f>IF(CB3098=0,"",
IF(SUM($CB$3011:CB3098)=1,CD3098,
IF($CB$3131&gt;SUM($CB$3011:CB3098),_xlfn.CONCAT(", ",CD3098),
IF($CB$3131=SUM($CB$3011:CB3098),_xlfn.CONCAT(" y ",CD3098)))))</f>
        <v/>
      </c>
      <c r="CD3098" s="156" t="s">
        <v>5235</v>
      </c>
    </row>
    <row r="3099" spans="1:82" ht="15" customHeight="1">
      <c r="A3099" s="57"/>
      <c r="B3099" s="26"/>
      <c r="C3099" s="665" t="s">
        <v>5236</v>
      </c>
      <c r="D3099" s="967" t="str">
        <f t="shared" si="1138"/>
        <v/>
      </c>
      <c r="E3099" s="967"/>
      <c r="F3099" s="967"/>
      <c r="G3099" s="719"/>
      <c r="H3099" s="719"/>
      <c r="I3099" s="719"/>
      <c r="J3099" s="719"/>
      <c r="K3099" s="614"/>
      <c r="L3099" s="614"/>
      <c r="M3099" s="614"/>
      <c r="N3099" s="614"/>
      <c r="O3099" s="614"/>
      <c r="P3099" s="614"/>
      <c r="Q3099" s="614"/>
      <c r="R3099" s="614"/>
      <c r="S3099" s="614"/>
      <c r="T3099" s="614"/>
      <c r="U3099" s="614"/>
      <c r="V3099" s="614"/>
      <c r="W3099" s="614"/>
      <c r="X3099" s="614"/>
      <c r="Y3099" s="614"/>
      <c r="Z3099" s="614"/>
      <c r="AA3099" s="614"/>
      <c r="AB3099" s="614"/>
      <c r="AC3099" s="614"/>
      <c r="AD3099" s="614"/>
      <c r="AE3099" s="164"/>
      <c r="AF3099" s="164"/>
      <c r="AG3099" s="199">
        <f t="shared" si="1139"/>
        <v>0</v>
      </c>
      <c r="AH3099" s="298">
        <f t="shared" si="1140"/>
        <v>0</v>
      </c>
      <c r="AI3099" s="293">
        <f t="shared" si="1141"/>
        <v>0</v>
      </c>
      <c r="AJ3099" s="294">
        <f t="shared" si="1142"/>
        <v>0</v>
      </c>
      <c r="AK3099" s="295">
        <f t="shared" si="1143"/>
        <v>0</v>
      </c>
      <c r="AL3099" s="296">
        <f t="shared" si="1144"/>
        <v>0</v>
      </c>
      <c r="AM3099" s="293">
        <f t="shared" si="1145"/>
        <v>0</v>
      </c>
      <c r="AN3099" s="294">
        <f t="shared" si="1146"/>
        <v>0</v>
      </c>
      <c r="AO3099" s="295">
        <f t="shared" si="1147"/>
        <v>0</v>
      </c>
      <c r="AP3099" s="296">
        <f t="shared" si="1148"/>
        <v>0</v>
      </c>
      <c r="AQ3099" s="293">
        <f t="shared" si="1149"/>
        <v>0</v>
      </c>
      <c r="AR3099" s="294">
        <f t="shared" si="1150"/>
        <v>0</v>
      </c>
      <c r="AS3099" s="295">
        <f t="shared" si="1151"/>
        <v>0</v>
      </c>
      <c r="AT3099" s="296">
        <f t="shared" si="1152"/>
        <v>0</v>
      </c>
      <c r="AU3099" s="293">
        <f t="shared" si="1153"/>
        <v>0</v>
      </c>
      <c r="AV3099" s="294">
        <f t="shared" si="1154"/>
        <v>0</v>
      </c>
      <c r="AW3099" s="295">
        <f t="shared" si="1155"/>
        <v>0</v>
      </c>
      <c r="AX3099" s="296">
        <f t="shared" si="1156"/>
        <v>0</v>
      </c>
      <c r="AY3099" s="293">
        <f t="shared" si="1157"/>
        <v>0</v>
      </c>
      <c r="AZ3099" s="294">
        <f t="shared" si="1158"/>
        <v>0</v>
      </c>
      <c r="BA3099" s="295">
        <f t="shared" si="1159"/>
        <v>0</v>
      </c>
      <c r="BB3099" s="296">
        <f t="shared" si="1160"/>
        <v>0</v>
      </c>
      <c r="BC3099" s="293">
        <f t="shared" si="1161"/>
        <v>0</v>
      </c>
      <c r="BD3099" s="294">
        <f t="shared" si="1162"/>
        <v>0</v>
      </c>
      <c r="BE3099" s="295">
        <f t="shared" si="1163"/>
        <v>0</v>
      </c>
      <c r="BF3099" s="296">
        <f t="shared" si="1164"/>
        <v>0</v>
      </c>
      <c r="BG3099" s="293">
        <f t="shared" si="1165"/>
        <v>0</v>
      </c>
      <c r="BH3099" s="294">
        <f t="shared" si="1166"/>
        <v>0</v>
      </c>
      <c r="BI3099" s="295">
        <f t="shared" si="1167"/>
        <v>0</v>
      </c>
      <c r="BJ3099" s="296">
        <f t="shared" si="1168"/>
        <v>0</v>
      </c>
      <c r="BK3099" s="293">
        <f t="shared" si="1169"/>
        <v>0</v>
      </c>
      <c r="BL3099" s="294">
        <f t="shared" si="1170"/>
        <v>0</v>
      </c>
      <c r="BM3099" s="295">
        <f t="shared" si="1171"/>
        <v>0</v>
      </c>
      <c r="BN3099" s="296">
        <f t="shared" si="1172"/>
        <v>0</v>
      </c>
      <c r="BO3099" s="293">
        <f t="shared" si="1173"/>
        <v>0</v>
      </c>
      <c r="BP3099" s="294">
        <f t="shared" si="1174"/>
        <v>0</v>
      </c>
      <c r="BQ3099" s="295">
        <f t="shared" si="1175"/>
        <v>0</v>
      </c>
      <c r="BR3099" s="296">
        <f t="shared" si="1176"/>
        <v>0</v>
      </c>
      <c r="BS3099" s="293">
        <f t="shared" si="1177"/>
        <v>0</v>
      </c>
      <c r="BT3099" s="294">
        <f t="shared" si="1178"/>
        <v>0</v>
      </c>
      <c r="BU3099" s="295">
        <f t="shared" si="1179"/>
        <v>0</v>
      </c>
      <c r="BV3099" s="296">
        <f t="shared" si="1180"/>
        <v>0</v>
      </c>
      <c r="BW3099" s="351">
        <f t="shared" si="1181"/>
        <v>0</v>
      </c>
      <c r="BX3099" s="402">
        <f t="shared" si="1182"/>
        <v>0</v>
      </c>
      <c r="BY3099" s="370" t="str">
        <f>IF(BX3099=0,"",
IF(SUM($BX$3011:BX3099)=1,BZ3099,
IF($BX$3131&gt;SUM($BX$3011:BX3099),_xlfn.CONCAT(", ",BZ3099),
IF($BX$3131=SUM($BX$3011:BX3099),_xlfn.CONCAT(" y ",BZ3099)))))</f>
        <v/>
      </c>
      <c r="BZ3099" s="156" t="s">
        <v>5237</v>
      </c>
      <c r="CA3099" s="467">
        <f t="shared" si="1183"/>
        <v>0</v>
      </c>
      <c r="CB3099" s="402">
        <f t="shared" si="1184"/>
        <v>0</v>
      </c>
      <c r="CC3099" s="370" t="str">
        <f>IF(CB3099=0,"",
IF(SUM($CB$3011:CB3099)=1,CD3099,
IF($CB$3131&gt;SUM($CB$3011:CB3099),_xlfn.CONCAT(", ",CD3099),
IF($CB$3131=SUM($CB$3011:CB3099),_xlfn.CONCAT(" y ",CD3099)))))</f>
        <v/>
      </c>
      <c r="CD3099" s="156" t="s">
        <v>5237</v>
      </c>
    </row>
    <row r="3100" spans="1:82" ht="15" customHeight="1">
      <c r="A3100" s="57"/>
      <c r="B3100" s="26"/>
      <c r="C3100" s="665" t="s">
        <v>5238</v>
      </c>
      <c r="D3100" s="967" t="str">
        <f t="shared" si="1138"/>
        <v/>
      </c>
      <c r="E3100" s="967"/>
      <c r="F3100" s="967"/>
      <c r="G3100" s="719"/>
      <c r="H3100" s="719"/>
      <c r="I3100" s="719"/>
      <c r="J3100" s="719"/>
      <c r="K3100" s="614"/>
      <c r="L3100" s="614"/>
      <c r="M3100" s="614"/>
      <c r="N3100" s="614"/>
      <c r="O3100" s="614"/>
      <c r="P3100" s="614"/>
      <c r="Q3100" s="614"/>
      <c r="R3100" s="614"/>
      <c r="S3100" s="614"/>
      <c r="T3100" s="614"/>
      <c r="U3100" s="614"/>
      <c r="V3100" s="614"/>
      <c r="W3100" s="614"/>
      <c r="X3100" s="614"/>
      <c r="Y3100" s="614"/>
      <c r="Z3100" s="614"/>
      <c r="AA3100" s="614"/>
      <c r="AB3100" s="614"/>
      <c r="AC3100" s="614"/>
      <c r="AD3100" s="614"/>
      <c r="AE3100" s="164"/>
      <c r="AF3100" s="164"/>
      <c r="AG3100" s="199">
        <f t="shared" si="1139"/>
        <v>0</v>
      </c>
      <c r="AH3100" s="298">
        <f t="shared" si="1140"/>
        <v>0</v>
      </c>
      <c r="AI3100" s="293">
        <f t="shared" si="1141"/>
        <v>0</v>
      </c>
      <c r="AJ3100" s="294">
        <f t="shared" si="1142"/>
        <v>0</v>
      </c>
      <c r="AK3100" s="295">
        <f t="shared" si="1143"/>
        <v>0</v>
      </c>
      <c r="AL3100" s="296">
        <f t="shared" si="1144"/>
        <v>0</v>
      </c>
      <c r="AM3100" s="293">
        <f t="shared" si="1145"/>
        <v>0</v>
      </c>
      <c r="AN3100" s="294">
        <f t="shared" si="1146"/>
        <v>0</v>
      </c>
      <c r="AO3100" s="295">
        <f t="shared" si="1147"/>
        <v>0</v>
      </c>
      <c r="AP3100" s="296">
        <f t="shared" si="1148"/>
        <v>0</v>
      </c>
      <c r="AQ3100" s="293">
        <f t="shared" si="1149"/>
        <v>0</v>
      </c>
      <c r="AR3100" s="294">
        <f t="shared" si="1150"/>
        <v>0</v>
      </c>
      <c r="AS3100" s="295">
        <f t="shared" si="1151"/>
        <v>0</v>
      </c>
      <c r="AT3100" s="296">
        <f t="shared" si="1152"/>
        <v>0</v>
      </c>
      <c r="AU3100" s="293">
        <f t="shared" si="1153"/>
        <v>0</v>
      </c>
      <c r="AV3100" s="294">
        <f t="shared" si="1154"/>
        <v>0</v>
      </c>
      <c r="AW3100" s="295">
        <f t="shared" si="1155"/>
        <v>0</v>
      </c>
      <c r="AX3100" s="296">
        <f t="shared" si="1156"/>
        <v>0</v>
      </c>
      <c r="AY3100" s="293">
        <f t="shared" si="1157"/>
        <v>0</v>
      </c>
      <c r="AZ3100" s="294">
        <f t="shared" si="1158"/>
        <v>0</v>
      </c>
      <c r="BA3100" s="295">
        <f t="shared" si="1159"/>
        <v>0</v>
      </c>
      <c r="BB3100" s="296">
        <f t="shared" si="1160"/>
        <v>0</v>
      </c>
      <c r="BC3100" s="293">
        <f t="shared" si="1161"/>
        <v>0</v>
      </c>
      <c r="BD3100" s="294">
        <f t="shared" si="1162"/>
        <v>0</v>
      </c>
      <c r="BE3100" s="295">
        <f t="shared" si="1163"/>
        <v>0</v>
      </c>
      <c r="BF3100" s="296">
        <f t="shared" si="1164"/>
        <v>0</v>
      </c>
      <c r="BG3100" s="293">
        <f t="shared" si="1165"/>
        <v>0</v>
      </c>
      <c r="BH3100" s="294">
        <f t="shared" si="1166"/>
        <v>0</v>
      </c>
      <c r="BI3100" s="295">
        <f t="shared" si="1167"/>
        <v>0</v>
      </c>
      <c r="BJ3100" s="296">
        <f t="shared" si="1168"/>
        <v>0</v>
      </c>
      <c r="BK3100" s="293">
        <f t="shared" si="1169"/>
        <v>0</v>
      </c>
      <c r="BL3100" s="294">
        <f t="shared" si="1170"/>
        <v>0</v>
      </c>
      <c r="BM3100" s="295">
        <f t="shared" si="1171"/>
        <v>0</v>
      </c>
      <c r="BN3100" s="296">
        <f t="shared" si="1172"/>
        <v>0</v>
      </c>
      <c r="BO3100" s="293">
        <f t="shared" si="1173"/>
        <v>0</v>
      </c>
      <c r="BP3100" s="294">
        <f t="shared" si="1174"/>
        <v>0</v>
      </c>
      <c r="BQ3100" s="295">
        <f t="shared" si="1175"/>
        <v>0</v>
      </c>
      <c r="BR3100" s="296">
        <f t="shared" si="1176"/>
        <v>0</v>
      </c>
      <c r="BS3100" s="293">
        <f t="shared" si="1177"/>
        <v>0</v>
      </c>
      <c r="BT3100" s="294">
        <f t="shared" si="1178"/>
        <v>0</v>
      </c>
      <c r="BU3100" s="295">
        <f t="shared" si="1179"/>
        <v>0</v>
      </c>
      <c r="BV3100" s="296">
        <f t="shared" si="1180"/>
        <v>0</v>
      </c>
      <c r="BW3100" s="351">
        <f t="shared" si="1181"/>
        <v>0</v>
      </c>
      <c r="BX3100" s="402">
        <f t="shared" si="1182"/>
        <v>0</v>
      </c>
      <c r="BY3100" s="370" t="str">
        <f>IF(BX3100=0,"",
IF(SUM($BX$3011:BX3100)=1,BZ3100,
IF($BX$3131&gt;SUM($BX$3011:BX3100),_xlfn.CONCAT(", ",BZ3100),
IF($BX$3131=SUM($BX$3011:BX3100),_xlfn.CONCAT(" y ",BZ3100)))))</f>
        <v/>
      </c>
      <c r="BZ3100" s="156" t="s">
        <v>5239</v>
      </c>
      <c r="CA3100" s="467">
        <f t="shared" si="1183"/>
        <v>0</v>
      </c>
      <c r="CB3100" s="402">
        <f t="shared" si="1184"/>
        <v>0</v>
      </c>
      <c r="CC3100" s="370" t="str">
        <f>IF(CB3100=0,"",
IF(SUM($CB$3011:CB3100)=1,CD3100,
IF($CB$3131&gt;SUM($CB$3011:CB3100),_xlfn.CONCAT(", ",CD3100),
IF($CB$3131=SUM($CB$3011:CB3100),_xlfn.CONCAT(" y ",CD3100)))))</f>
        <v/>
      </c>
      <c r="CD3100" s="156" t="s">
        <v>5239</v>
      </c>
    </row>
    <row r="3101" spans="1:82" ht="15" customHeight="1">
      <c r="A3101" s="57"/>
      <c r="B3101" s="26"/>
      <c r="C3101" s="665" t="s">
        <v>5240</v>
      </c>
      <c r="D3101" s="967" t="str">
        <f t="shared" si="1138"/>
        <v/>
      </c>
      <c r="E3101" s="967"/>
      <c r="F3101" s="967"/>
      <c r="G3101" s="719"/>
      <c r="H3101" s="719"/>
      <c r="I3101" s="719"/>
      <c r="J3101" s="719"/>
      <c r="K3101" s="614"/>
      <c r="L3101" s="614"/>
      <c r="M3101" s="614"/>
      <c r="N3101" s="614"/>
      <c r="O3101" s="614"/>
      <c r="P3101" s="614"/>
      <c r="Q3101" s="614"/>
      <c r="R3101" s="614"/>
      <c r="S3101" s="614"/>
      <c r="T3101" s="614"/>
      <c r="U3101" s="614"/>
      <c r="V3101" s="614"/>
      <c r="W3101" s="614"/>
      <c r="X3101" s="614"/>
      <c r="Y3101" s="614"/>
      <c r="Z3101" s="614"/>
      <c r="AA3101" s="614"/>
      <c r="AB3101" s="614"/>
      <c r="AC3101" s="614"/>
      <c r="AD3101" s="614"/>
      <c r="AE3101" s="164"/>
      <c r="AF3101" s="164"/>
      <c r="AG3101" s="199">
        <f t="shared" si="1139"/>
        <v>0</v>
      </c>
      <c r="AH3101" s="298">
        <f t="shared" si="1140"/>
        <v>0</v>
      </c>
      <c r="AI3101" s="293">
        <f t="shared" si="1141"/>
        <v>0</v>
      </c>
      <c r="AJ3101" s="294">
        <f t="shared" si="1142"/>
        <v>0</v>
      </c>
      <c r="AK3101" s="295">
        <f t="shared" si="1143"/>
        <v>0</v>
      </c>
      <c r="AL3101" s="296">
        <f t="shared" si="1144"/>
        <v>0</v>
      </c>
      <c r="AM3101" s="293">
        <f t="shared" si="1145"/>
        <v>0</v>
      </c>
      <c r="AN3101" s="294">
        <f t="shared" si="1146"/>
        <v>0</v>
      </c>
      <c r="AO3101" s="295">
        <f t="shared" si="1147"/>
        <v>0</v>
      </c>
      <c r="AP3101" s="296">
        <f t="shared" si="1148"/>
        <v>0</v>
      </c>
      <c r="AQ3101" s="293">
        <f t="shared" si="1149"/>
        <v>0</v>
      </c>
      <c r="AR3101" s="294">
        <f t="shared" si="1150"/>
        <v>0</v>
      </c>
      <c r="AS3101" s="295">
        <f t="shared" si="1151"/>
        <v>0</v>
      </c>
      <c r="AT3101" s="296">
        <f t="shared" si="1152"/>
        <v>0</v>
      </c>
      <c r="AU3101" s="293">
        <f t="shared" si="1153"/>
        <v>0</v>
      </c>
      <c r="AV3101" s="294">
        <f t="shared" si="1154"/>
        <v>0</v>
      </c>
      <c r="AW3101" s="295">
        <f t="shared" si="1155"/>
        <v>0</v>
      </c>
      <c r="AX3101" s="296">
        <f t="shared" si="1156"/>
        <v>0</v>
      </c>
      <c r="AY3101" s="293">
        <f t="shared" si="1157"/>
        <v>0</v>
      </c>
      <c r="AZ3101" s="294">
        <f t="shared" si="1158"/>
        <v>0</v>
      </c>
      <c r="BA3101" s="295">
        <f t="shared" si="1159"/>
        <v>0</v>
      </c>
      <c r="BB3101" s="296">
        <f t="shared" si="1160"/>
        <v>0</v>
      </c>
      <c r="BC3101" s="293">
        <f t="shared" si="1161"/>
        <v>0</v>
      </c>
      <c r="BD3101" s="294">
        <f t="shared" si="1162"/>
        <v>0</v>
      </c>
      <c r="BE3101" s="295">
        <f t="shared" si="1163"/>
        <v>0</v>
      </c>
      <c r="BF3101" s="296">
        <f t="shared" si="1164"/>
        <v>0</v>
      </c>
      <c r="BG3101" s="293">
        <f t="shared" si="1165"/>
        <v>0</v>
      </c>
      <c r="BH3101" s="294">
        <f t="shared" si="1166"/>
        <v>0</v>
      </c>
      <c r="BI3101" s="295">
        <f t="shared" si="1167"/>
        <v>0</v>
      </c>
      <c r="BJ3101" s="296">
        <f t="shared" si="1168"/>
        <v>0</v>
      </c>
      <c r="BK3101" s="293">
        <f t="shared" si="1169"/>
        <v>0</v>
      </c>
      <c r="BL3101" s="294">
        <f t="shared" si="1170"/>
        <v>0</v>
      </c>
      <c r="BM3101" s="295">
        <f t="shared" si="1171"/>
        <v>0</v>
      </c>
      <c r="BN3101" s="296">
        <f t="shared" si="1172"/>
        <v>0</v>
      </c>
      <c r="BO3101" s="293">
        <f t="shared" si="1173"/>
        <v>0</v>
      </c>
      <c r="BP3101" s="294">
        <f t="shared" si="1174"/>
        <v>0</v>
      </c>
      <c r="BQ3101" s="295">
        <f t="shared" si="1175"/>
        <v>0</v>
      </c>
      <c r="BR3101" s="296">
        <f t="shared" si="1176"/>
        <v>0</v>
      </c>
      <c r="BS3101" s="293">
        <f t="shared" si="1177"/>
        <v>0</v>
      </c>
      <c r="BT3101" s="294">
        <f t="shared" si="1178"/>
        <v>0</v>
      </c>
      <c r="BU3101" s="295">
        <f t="shared" si="1179"/>
        <v>0</v>
      </c>
      <c r="BV3101" s="296">
        <f t="shared" si="1180"/>
        <v>0</v>
      </c>
      <c r="BW3101" s="351">
        <f t="shared" si="1181"/>
        <v>0</v>
      </c>
      <c r="BX3101" s="402">
        <f t="shared" si="1182"/>
        <v>0</v>
      </c>
      <c r="BY3101" s="370" t="str">
        <f>IF(BX3101=0,"",
IF(SUM($BX$3011:BX3101)=1,BZ3101,
IF($BX$3131&gt;SUM($BX$3011:BX3101),_xlfn.CONCAT(", ",BZ3101),
IF($BX$3131=SUM($BX$3011:BX3101),_xlfn.CONCAT(" y ",BZ3101)))))</f>
        <v/>
      </c>
      <c r="BZ3101" s="156" t="s">
        <v>5241</v>
      </c>
      <c r="CA3101" s="467">
        <f t="shared" si="1183"/>
        <v>0</v>
      </c>
      <c r="CB3101" s="402">
        <f t="shared" si="1184"/>
        <v>0</v>
      </c>
      <c r="CC3101" s="370" t="str">
        <f>IF(CB3101=0,"",
IF(SUM($CB$3011:CB3101)=1,CD3101,
IF($CB$3131&gt;SUM($CB$3011:CB3101),_xlfn.CONCAT(", ",CD3101),
IF($CB$3131=SUM($CB$3011:CB3101),_xlfn.CONCAT(" y ",CD3101)))))</f>
        <v/>
      </c>
      <c r="CD3101" s="156" t="s">
        <v>5241</v>
      </c>
    </row>
    <row r="3102" spans="1:82" ht="15" customHeight="1">
      <c r="A3102" s="57"/>
      <c r="B3102" s="26"/>
      <c r="C3102" s="665" t="s">
        <v>5242</v>
      </c>
      <c r="D3102" s="967" t="str">
        <f t="shared" si="1138"/>
        <v/>
      </c>
      <c r="E3102" s="967"/>
      <c r="F3102" s="967"/>
      <c r="G3102" s="719"/>
      <c r="H3102" s="719"/>
      <c r="I3102" s="719"/>
      <c r="J3102" s="719"/>
      <c r="K3102" s="614"/>
      <c r="L3102" s="614"/>
      <c r="M3102" s="614"/>
      <c r="N3102" s="614"/>
      <c r="O3102" s="614"/>
      <c r="P3102" s="614"/>
      <c r="Q3102" s="614"/>
      <c r="R3102" s="614"/>
      <c r="S3102" s="614"/>
      <c r="T3102" s="614"/>
      <c r="U3102" s="614"/>
      <c r="V3102" s="614"/>
      <c r="W3102" s="614"/>
      <c r="X3102" s="614"/>
      <c r="Y3102" s="614"/>
      <c r="Z3102" s="614"/>
      <c r="AA3102" s="614"/>
      <c r="AB3102" s="614"/>
      <c r="AC3102" s="614"/>
      <c r="AD3102" s="614"/>
      <c r="AE3102" s="164"/>
      <c r="AF3102" s="164"/>
      <c r="AG3102" s="199">
        <f t="shared" si="1139"/>
        <v>0</v>
      </c>
      <c r="AH3102" s="298">
        <f t="shared" si="1140"/>
        <v>0</v>
      </c>
      <c r="AI3102" s="293">
        <f t="shared" si="1141"/>
        <v>0</v>
      </c>
      <c r="AJ3102" s="294">
        <f t="shared" si="1142"/>
        <v>0</v>
      </c>
      <c r="AK3102" s="295">
        <f t="shared" si="1143"/>
        <v>0</v>
      </c>
      <c r="AL3102" s="296">
        <f t="shared" si="1144"/>
        <v>0</v>
      </c>
      <c r="AM3102" s="293">
        <f t="shared" si="1145"/>
        <v>0</v>
      </c>
      <c r="AN3102" s="294">
        <f t="shared" si="1146"/>
        <v>0</v>
      </c>
      <c r="AO3102" s="295">
        <f t="shared" si="1147"/>
        <v>0</v>
      </c>
      <c r="AP3102" s="296">
        <f t="shared" si="1148"/>
        <v>0</v>
      </c>
      <c r="AQ3102" s="293">
        <f t="shared" si="1149"/>
        <v>0</v>
      </c>
      <c r="AR3102" s="294">
        <f t="shared" si="1150"/>
        <v>0</v>
      </c>
      <c r="AS3102" s="295">
        <f t="shared" si="1151"/>
        <v>0</v>
      </c>
      <c r="AT3102" s="296">
        <f t="shared" si="1152"/>
        <v>0</v>
      </c>
      <c r="AU3102" s="293">
        <f t="shared" si="1153"/>
        <v>0</v>
      </c>
      <c r="AV3102" s="294">
        <f t="shared" si="1154"/>
        <v>0</v>
      </c>
      <c r="AW3102" s="295">
        <f t="shared" si="1155"/>
        <v>0</v>
      </c>
      <c r="AX3102" s="296">
        <f t="shared" si="1156"/>
        <v>0</v>
      </c>
      <c r="AY3102" s="293">
        <f t="shared" si="1157"/>
        <v>0</v>
      </c>
      <c r="AZ3102" s="294">
        <f t="shared" si="1158"/>
        <v>0</v>
      </c>
      <c r="BA3102" s="295">
        <f t="shared" si="1159"/>
        <v>0</v>
      </c>
      <c r="BB3102" s="296">
        <f t="shared" si="1160"/>
        <v>0</v>
      </c>
      <c r="BC3102" s="293">
        <f t="shared" si="1161"/>
        <v>0</v>
      </c>
      <c r="BD3102" s="294">
        <f t="shared" si="1162"/>
        <v>0</v>
      </c>
      <c r="BE3102" s="295">
        <f t="shared" si="1163"/>
        <v>0</v>
      </c>
      <c r="BF3102" s="296">
        <f t="shared" si="1164"/>
        <v>0</v>
      </c>
      <c r="BG3102" s="293">
        <f t="shared" si="1165"/>
        <v>0</v>
      </c>
      <c r="BH3102" s="294">
        <f t="shared" si="1166"/>
        <v>0</v>
      </c>
      <c r="BI3102" s="295">
        <f t="shared" si="1167"/>
        <v>0</v>
      </c>
      <c r="BJ3102" s="296">
        <f t="shared" si="1168"/>
        <v>0</v>
      </c>
      <c r="BK3102" s="293">
        <f t="shared" si="1169"/>
        <v>0</v>
      </c>
      <c r="BL3102" s="294">
        <f t="shared" si="1170"/>
        <v>0</v>
      </c>
      <c r="BM3102" s="295">
        <f t="shared" si="1171"/>
        <v>0</v>
      </c>
      <c r="BN3102" s="296">
        <f t="shared" si="1172"/>
        <v>0</v>
      </c>
      <c r="BO3102" s="293">
        <f t="shared" si="1173"/>
        <v>0</v>
      </c>
      <c r="BP3102" s="294">
        <f t="shared" si="1174"/>
        <v>0</v>
      </c>
      <c r="BQ3102" s="295">
        <f t="shared" si="1175"/>
        <v>0</v>
      </c>
      <c r="BR3102" s="296">
        <f t="shared" si="1176"/>
        <v>0</v>
      </c>
      <c r="BS3102" s="293">
        <f t="shared" si="1177"/>
        <v>0</v>
      </c>
      <c r="BT3102" s="294">
        <f t="shared" si="1178"/>
        <v>0</v>
      </c>
      <c r="BU3102" s="295">
        <f t="shared" si="1179"/>
        <v>0</v>
      </c>
      <c r="BV3102" s="296">
        <f t="shared" si="1180"/>
        <v>0</v>
      </c>
      <c r="BW3102" s="351">
        <f t="shared" si="1181"/>
        <v>0</v>
      </c>
      <c r="BX3102" s="402">
        <f t="shared" si="1182"/>
        <v>0</v>
      </c>
      <c r="BY3102" s="370" t="str">
        <f>IF(BX3102=0,"",
IF(SUM($BX$3011:BX3102)=1,BZ3102,
IF($BX$3131&gt;SUM($BX$3011:BX3102),_xlfn.CONCAT(", ",BZ3102),
IF($BX$3131=SUM($BX$3011:BX3102),_xlfn.CONCAT(" y ",BZ3102)))))</f>
        <v/>
      </c>
      <c r="BZ3102" s="156" t="s">
        <v>5243</v>
      </c>
      <c r="CA3102" s="467">
        <f t="shared" si="1183"/>
        <v>0</v>
      </c>
      <c r="CB3102" s="402">
        <f t="shared" si="1184"/>
        <v>0</v>
      </c>
      <c r="CC3102" s="370" t="str">
        <f>IF(CB3102=0,"",
IF(SUM($CB$3011:CB3102)=1,CD3102,
IF($CB$3131&gt;SUM($CB$3011:CB3102),_xlfn.CONCAT(", ",CD3102),
IF($CB$3131=SUM($CB$3011:CB3102),_xlfn.CONCAT(" y ",CD3102)))))</f>
        <v/>
      </c>
      <c r="CD3102" s="156" t="s">
        <v>5243</v>
      </c>
    </row>
    <row r="3103" spans="1:82" ht="15" customHeight="1">
      <c r="A3103" s="57"/>
      <c r="B3103" s="26"/>
      <c r="C3103" s="665" t="s">
        <v>5244</v>
      </c>
      <c r="D3103" s="967" t="str">
        <f t="shared" si="1138"/>
        <v/>
      </c>
      <c r="E3103" s="967"/>
      <c r="F3103" s="967"/>
      <c r="G3103" s="719"/>
      <c r="H3103" s="719"/>
      <c r="I3103" s="719"/>
      <c r="J3103" s="719"/>
      <c r="K3103" s="614"/>
      <c r="L3103" s="614"/>
      <c r="M3103" s="614"/>
      <c r="N3103" s="614"/>
      <c r="O3103" s="614"/>
      <c r="P3103" s="614"/>
      <c r="Q3103" s="614"/>
      <c r="R3103" s="614"/>
      <c r="S3103" s="614"/>
      <c r="T3103" s="614"/>
      <c r="U3103" s="614"/>
      <c r="V3103" s="614"/>
      <c r="W3103" s="614"/>
      <c r="X3103" s="614"/>
      <c r="Y3103" s="614"/>
      <c r="Z3103" s="614"/>
      <c r="AA3103" s="614"/>
      <c r="AB3103" s="614"/>
      <c r="AC3103" s="614"/>
      <c r="AD3103" s="614"/>
      <c r="AE3103" s="164"/>
      <c r="AF3103" s="164"/>
      <c r="AG3103" s="199">
        <f t="shared" si="1139"/>
        <v>0</v>
      </c>
      <c r="AH3103" s="298">
        <f t="shared" si="1140"/>
        <v>0</v>
      </c>
      <c r="AI3103" s="293">
        <f t="shared" si="1141"/>
        <v>0</v>
      </c>
      <c r="AJ3103" s="294">
        <f t="shared" si="1142"/>
        <v>0</v>
      </c>
      <c r="AK3103" s="295">
        <f t="shared" si="1143"/>
        <v>0</v>
      </c>
      <c r="AL3103" s="296">
        <f t="shared" si="1144"/>
        <v>0</v>
      </c>
      <c r="AM3103" s="293">
        <f t="shared" si="1145"/>
        <v>0</v>
      </c>
      <c r="AN3103" s="294">
        <f t="shared" si="1146"/>
        <v>0</v>
      </c>
      <c r="AO3103" s="295">
        <f t="shared" si="1147"/>
        <v>0</v>
      </c>
      <c r="AP3103" s="296">
        <f t="shared" si="1148"/>
        <v>0</v>
      </c>
      <c r="AQ3103" s="293">
        <f t="shared" si="1149"/>
        <v>0</v>
      </c>
      <c r="AR3103" s="294">
        <f t="shared" si="1150"/>
        <v>0</v>
      </c>
      <c r="AS3103" s="295">
        <f t="shared" si="1151"/>
        <v>0</v>
      </c>
      <c r="AT3103" s="296">
        <f t="shared" si="1152"/>
        <v>0</v>
      </c>
      <c r="AU3103" s="293">
        <f t="shared" si="1153"/>
        <v>0</v>
      </c>
      <c r="AV3103" s="294">
        <f t="shared" si="1154"/>
        <v>0</v>
      </c>
      <c r="AW3103" s="295">
        <f t="shared" si="1155"/>
        <v>0</v>
      </c>
      <c r="AX3103" s="296">
        <f t="shared" si="1156"/>
        <v>0</v>
      </c>
      <c r="AY3103" s="293">
        <f t="shared" si="1157"/>
        <v>0</v>
      </c>
      <c r="AZ3103" s="294">
        <f t="shared" si="1158"/>
        <v>0</v>
      </c>
      <c r="BA3103" s="295">
        <f t="shared" si="1159"/>
        <v>0</v>
      </c>
      <c r="BB3103" s="296">
        <f t="shared" si="1160"/>
        <v>0</v>
      </c>
      <c r="BC3103" s="293">
        <f t="shared" si="1161"/>
        <v>0</v>
      </c>
      <c r="BD3103" s="294">
        <f t="shared" si="1162"/>
        <v>0</v>
      </c>
      <c r="BE3103" s="295">
        <f t="shared" si="1163"/>
        <v>0</v>
      </c>
      <c r="BF3103" s="296">
        <f t="shared" si="1164"/>
        <v>0</v>
      </c>
      <c r="BG3103" s="293">
        <f t="shared" si="1165"/>
        <v>0</v>
      </c>
      <c r="BH3103" s="294">
        <f t="shared" si="1166"/>
        <v>0</v>
      </c>
      <c r="BI3103" s="295">
        <f t="shared" si="1167"/>
        <v>0</v>
      </c>
      <c r="BJ3103" s="296">
        <f t="shared" si="1168"/>
        <v>0</v>
      </c>
      <c r="BK3103" s="293">
        <f t="shared" si="1169"/>
        <v>0</v>
      </c>
      <c r="BL3103" s="294">
        <f t="shared" si="1170"/>
        <v>0</v>
      </c>
      <c r="BM3103" s="295">
        <f t="shared" si="1171"/>
        <v>0</v>
      </c>
      <c r="BN3103" s="296">
        <f t="shared" si="1172"/>
        <v>0</v>
      </c>
      <c r="BO3103" s="293">
        <f t="shared" si="1173"/>
        <v>0</v>
      </c>
      <c r="BP3103" s="294">
        <f t="shared" si="1174"/>
        <v>0</v>
      </c>
      <c r="BQ3103" s="295">
        <f t="shared" si="1175"/>
        <v>0</v>
      </c>
      <c r="BR3103" s="296">
        <f t="shared" si="1176"/>
        <v>0</v>
      </c>
      <c r="BS3103" s="293">
        <f t="shared" si="1177"/>
        <v>0</v>
      </c>
      <c r="BT3103" s="294">
        <f t="shared" si="1178"/>
        <v>0</v>
      </c>
      <c r="BU3103" s="295">
        <f t="shared" si="1179"/>
        <v>0</v>
      </c>
      <c r="BV3103" s="296">
        <f t="shared" si="1180"/>
        <v>0</v>
      </c>
      <c r="BW3103" s="351">
        <f t="shared" si="1181"/>
        <v>0</v>
      </c>
      <c r="BX3103" s="402">
        <f t="shared" si="1182"/>
        <v>0</v>
      </c>
      <c r="BY3103" s="370" t="str">
        <f>IF(BX3103=0,"",
IF(SUM($BX$3011:BX3103)=1,BZ3103,
IF($BX$3131&gt;SUM($BX$3011:BX3103),_xlfn.CONCAT(", ",BZ3103),
IF($BX$3131=SUM($BX$3011:BX3103),_xlfn.CONCAT(" y ",BZ3103)))))</f>
        <v/>
      </c>
      <c r="BZ3103" s="156" t="s">
        <v>5245</v>
      </c>
      <c r="CA3103" s="467">
        <f t="shared" si="1183"/>
        <v>0</v>
      </c>
      <c r="CB3103" s="402">
        <f t="shared" si="1184"/>
        <v>0</v>
      </c>
      <c r="CC3103" s="370" t="str">
        <f>IF(CB3103=0,"",
IF(SUM($CB$3011:CB3103)=1,CD3103,
IF($CB$3131&gt;SUM($CB$3011:CB3103),_xlfn.CONCAT(", ",CD3103),
IF($CB$3131=SUM($CB$3011:CB3103),_xlfn.CONCAT(" y ",CD3103)))))</f>
        <v/>
      </c>
      <c r="CD3103" s="156" t="s">
        <v>5245</v>
      </c>
    </row>
    <row r="3104" spans="1:82" ht="15" customHeight="1">
      <c r="A3104" s="57"/>
      <c r="B3104" s="26"/>
      <c r="C3104" s="665" t="s">
        <v>5246</v>
      </c>
      <c r="D3104" s="967" t="str">
        <f t="shared" si="1138"/>
        <v/>
      </c>
      <c r="E3104" s="967"/>
      <c r="F3104" s="967"/>
      <c r="G3104" s="719"/>
      <c r="H3104" s="719"/>
      <c r="I3104" s="719"/>
      <c r="J3104" s="719"/>
      <c r="K3104" s="614"/>
      <c r="L3104" s="614"/>
      <c r="M3104" s="614"/>
      <c r="N3104" s="614"/>
      <c r="O3104" s="614"/>
      <c r="P3104" s="614"/>
      <c r="Q3104" s="614"/>
      <c r="R3104" s="614"/>
      <c r="S3104" s="614"/>
      <c r="T3104" s="614"/>
      <c r="U3104" s="614"/>
      <c r="V3104" s="614"/>
      <c r="W3104" s="614"/>
      <c r="X3104" s="614"/>
      <c r="Y3104" s="614"/>
      <c r="Z3104" s="614"/>
      <c r="AA3104" s="614"/>
      <c r="AB3104" s="614"/>
      <c r="AC3104" s="614"/>
      <c r="AD3104" s="614"/>
      <c r="AE3104" s="164"/>
      <c r="AF3104" s="164"/>
      <c r="AG3104" s="199">
        <f t="shared" si="1139"/>
        <v>0</v>
      </c>
      <c r="AH3104" s="298">
        <f t="shared" si="1140"/>
        <v>0</v>
      </c>
      <c r="AI3104" s="293">
        <f t="shared" si="1141"/>
        <v>0</v>
      </c>
      <c r="AJ3104" s="294">
        <f t="shared" si="1142"/>
        <v>0</v>
      </c>
      <c r="AK3104" s="295">
        <f t="shared" si="1143"/>
        <v>0</v>
      </c>
      <c r="AL3104" s="296">
        <f t="shared" si="1144"/>
        <v>0</v>
      </c>
      <c r="AM3104" s="293">
        <f t="shared" si="1145"/>
        <v>0</v>
      </c>
      <c r="AN3104" s="294">
        <f t="shared" si="1146"/>
        <v>0</v>
      </c>
      <c r="AO3104" s="295">
        <f t="shared" si="1147"/>
        <v>0</v>
      </c>
      <c r="AP3104" s="296">
        <f t="shared" si="1148"/>
        <v>0</v>
      </c>
      <c r="AQ3104" s="293">
        <f t="shared" si="1149"/>
        <v>0</v>
      </c>
      <c r="AR3104" s="294">
        <f t="shared" si="1150"/>
        <v>0</v>
      </c>
      <c r="AS3104" s="295">
        <f t="shared" si="1151"/>
        <v>0</v>
      </c>
      <c r="AT3104" s="296">
        <f t="shared" si="1152"/>
        <v>0</v>
      </c>
      <c r="AU3104" s="293">
        <f t="shared" si="1153"/>
        <v>0</v>
      </c>
      <c r="AV3104" s="294">
        <f t="shared" si="1154"/>
        <v>0</v>
      </c>
      <c r="AW3104" s="295">
        <f t="shared" si="1155"/>
        <v>0</v>
      </c>
      <c r="AX3104" s="296">
        <f t="shared" si="1156"/>
        <v>0</v>
      </c>
      <c r="AY3104" s="293">
        <f t="shared" si="1157"/>
        <v>0</v>
      </c>
      <c r="AZ3104" s="294">
        <f t="shared" si="1158"/>
        <v>0</v>
      </c>
      <c r="BA3104" s="295">
        <f t="shared" si="1159"/>
        <v>0</v>
      </c>
      <c r="BB3104" s="296">
        <f t="shared" si="1160"/>
        <v>0</v>
      </c>
      <c r="BC3104" s="293">
        <f t="shared" si="1161"/>
        <v>0</v>
      </c>
      <c r="BD3104" s="294">
        <f t="shared" si="1162"/>
        <v>0</v>
      </c>
      <c r="BE3104" s="295">
        <f t="shared" si="1163"/>
        <v>0</v>
      </c>
      <c r="BF3104" s="296">
        <f t="shared" si="1164"/>
        <v>0</v>
      </c>
      <c r="BG3104" s="293">
        <f t="shared" si="1165"/>
        <v>0</v>
      </c>
      <c r="BH3104" s="294">
        <f t="shared" si="1166"/>
        <v>0</v>
      </c>
      <c r="BI3104" s="295">
        <f t="shared" si="1167"/>
        <v>0</v>
      </c>
      <c r="BJ3104" s="296">
        <f t="shared" si="1168"/>
        <v>0</v>
      </c>
      <c r="BK3104" s="293">
        <f t="shared" si="1169"/>
        <v>0</v>
      </c>
      <c r="BL3104" s="294">
        <f t="shared" si="1170"/>
        <v>0</v>
      </c>
      <c r="BM3104" s="295">
        <f t="shared" si="1171"/>
        <v>0</v>
      </c>
      <c r="BN3104" s="296">
        <f t="shared" si="1172"/>
        <v>0</v>
      </c>
      <c r="BO3104" s="293">
        <f t="shared" si="1173"/>
        <v>0</v>
      </c>
      <c r="BP3104" s="294">
        <f t="shared" si="1174"/>
        <v>0</v>
      </c>
      <c r="BQ3104" s="295">
        <f t="shared" si="1175"/>
        <v>0</v>
      </c>
      <c r="BR3104" s="296">
        <f t="shared" si="1176"/>
        <v>0</v>
      </c>
      <c r="BS3104" s="293">
        <f t="shared" si="1177"/>
        <v>0</v>
      </c>
      <c r="BT3104" s="294">
        <f t="shared" si="1178"/>
        <v>0</v>
      </c>
      <c r="BU3104" s="295">
        <f t="shared" si="1179"/>
        <v>0</v>
      </c>
      <c r="BV3104" s="296">
        <f t="shared" si="1180"/>
        <v>0</v>
      </c>
      <c r="BW3104" s="351">
        <f t="shared" si="1181"/>
        <v>0</v>
      </c>
      <c r="BX3104" s="402">
        <f t="shared" si="1182"/>
        <v>0</v>
      </c>
      <c r="BY3104" s="370" t="str">
        <f>IF(BX3104=0,"",
IF(SUM($BX$3011:BX3104)=1,BZ3104,
IF($BX$3131&gt;SUM($BX$3011:BX3104),_xlfn.CONCAT(", ",BZ3104),
IF($BX$3131=SUM($BX$3011:BX3104),_xlfn.CONCAT(" y ",BZ3104)))))</f>
        <v/>
      </c>
      <c r="BZ3104" s="156" t="s">
        <v>5247</v>
      </c>
      <c r="CA3104" s="467">
        <f t="shared" si="1183"/>
        <v>0</v>
      </c>
      <c r="CB3104" s="402">
        <f t="shared" si="1184"/>
        <v>0</v>
      </c>
      <c r="CC3104" s="370" t="str">
        <f>IF(CB3104=0,"",
IF(SUM($CB$3011:CB3104)=1,CD3104,
IF($CB$3131&gt;SUM($CB$3011:CB3104),_xlfn.CONCAT(", ",CD3104),
IF($CB$3131=SUM($CB$3011:CB3104),_xlfn.CONCAT(" y ",CD3104)))))</f>
        <v/>
      </c>
      <c r="CD3104" s="156" t="s">
        <v>5247</v>
      </c>
    </row>
    <row r="3105" spans="1:82" ht="15" customHeight="1">
      <c r="A3105" s="57"/>
      <c r="B3105" s="26"/>
      <c r="C3105" s="665" t="s">
        <v>5248</v>
      </c>
      <c r="D3105" s="967" t="str">
        <f t="shared" si="1138"/>
        <v/>
      </c>
      <c r="E3105" s="967"/>
      <c r="F3105" s="967"/>
      <c r="G3105" s="719"/>
      <c r="H3105" s="719"/>
      <c r="I3105" s="719"/>
      <c r="J3105" s="719"/>
      <c r="K3105" s="614"/>
      <c r="L3105" s="614"/>
      <c r="M3105" s="614"/>
      <c r="N3105" s="614"/>
      <c r="O3105" s="614"/>
      <c r="P3105" s="614"/>
      <c r="Q3105" s="614"/>
      <c r="R3105" s="614"/>
      <c r="S3105" s="614"/>
      <c r="T3105" s="614"/>
      <c r="U3105" s="614"/>
      <c r="V3105" s="614"/>
      <c r="W3105" s="614"/>
      <c r="X3105" s="614"/>
      <c r="Y3105" s="614"/>
      <c r="Z3105" s="614"/>
      <c r="AA3105" s="614"/>
      <c r="AB3105" s="614"/>
      <c r="AC3105" s="614"/>
      <c r="AD3105" s="614"/>
      <c r="AE3105" s="164"/>
      <c r="AF3105" s="164"/>
      <c r="AG3105" s="199">
        <f t="shared" si="1139"/>
        <v>0</v>
      </c>
      <c r="AH3105" s="298">
        <f t="shared" si="1140"/>
        <v>0</v>
      </c>
      <c r="AI3105" s="293">
        <f t="shared" si="1141"/>
        <v>0</v>
      </c>
      <c r="AJ3105" s="294">
        <f t="shared" si="1142"/>
        <v>0</v>
      </c>
      <c r="AK3105" s="295">
        <f t="shared" si="1143"/>
        <v>0</v>
      </c>
      <c r="AL3105" s="296">
        <f t="shared" si="1144"/>
        <v>0</v>
      </c>
      <c r="AM3105" s="293">
        <f t="shared" si="1145"/>
        <v>0</v>
      </c>
      <c r="AN3105" s="294">
        <f t="shared" si="1146"/>
        <v>0</v>
      </c>
      <c r="AO3105" s="295">
        <f t="shared" si="1147"/>
        <v>0</v>
      </c>
      <c r="AP3105" s="296">
        <f t="shared" si="1148"/>
        <v>0</v>
      </c>
      <c r="AQ3105" s="293">
        <f t="shared" si="1149"/>
        <v>0</v>
      </c>
      <c r="AR3105" s="294">
        <f t="shared" si="1150"/>
        <v>0</v>
      </c>
      <c r="AS3105" s="295">
        <f t="shared" si="1151"/>
        <v>0</v>
      </c>
      <c r="AT3105" s="296">
        <f t="shared" si="1152"/>
        <v>0</v>
      </c>
      <c r="AU3105" s="293">
        <f t="shared" si="1153"/>
        <v>0</v>
      </c>
      <c r="AV3105" s="294">
        <f t="shared" si="1154"/>
        <v>0</v>
      </c>
      <c r="AW3105" s="295">
        <f t="shared" si="1155"/>
        <v>0</v>
      </c>
      <c r="AX3105" s="296">
        <f t="shared" si="1156"/>
        <v>0</v>
      </c>
      <c r="AY3105" s="293">
        <f t="shared" si="1157"/>
        <v>0</v>
      </c>
      <c r="AZ3105" s="294">
        <f t="shared" si="1158"/>
        <v>0</v>
      </c>
      <c r="BA3105" s="295">
        <f t="shared" si="1159"/>
        <v>0</v>
      </c>
      <c r="BB3105" s="296">
        <f t="shared" si="1160"/>
        <v>0</v>
      </c>
      <c r="BC3105" s="293">
        <f t="shared" si="1161"/>
        <v>0</v>
      </c>
      <c r="BD3105" s="294">
        <f t="shared" si="1162"/>
        <v>0</v>
      </c>
      <c r="BE3105" s="295">
        <f t="shared" si="1163"/>
        <v>0</v>
      </c>
      <c r="BF3105" s="296">
        <f t="shared" si="1164"/>
        <v>0</v>
      </c>
      <c r="BG3105" s="293">
        <f t="shared" si="1165"/>
        <v>0</v>
      </c>
      <c r="BH3105" s="294">
        <f t="shared" si="1166"/>
        <v>0</v>
      </c>
      <c r="BI3105" s="295">
        <f t="shared" si="1167"/>
        <v>0</v>
      </c>
      <c r="BJ3105" s="296">
        <f t="shared" si="1168"/>
        <v>0</v>
      </c>
      <c r="BK3105" s="293">
        <f t="shared" si="1169"/>
        <v>0</v>
      </c>
      <c r="BL3105" s="294">
        <f t="shared" si="1170"/>
        <v>0</v>
      </c>
      <c r="BM3105" s="295">
        <f t="shared" si="1171"/>
        <v>0</v>
      </c>
      <c r="BN3105" s="296">
        <f t="shared" si="1172"/>
        <v>0</v>
      </c>
      <c r="BO3105" s="293">
        <f t="shared" si="1173"/>
        <v>0</v>
      </c>
      <c r="BP3105" s="294">
        <f t="shared" si="1174"/>
        <v>0</v>
      </c>
      <c r="BQ3105" s="295">
        <f t="shared" si="1175"/>
        <v>0</v>
      </c>
      <c r="BR3105" s="296">
        <f t="shared" si="1176"/>
        <v>0</v>
      </c>
      <c r="BS3105" s="293">
        <f t="shared" si="1177"/>
        <v>0</v>
      </c>
      <c r="BT3105" s="294">
        <f t="shared" si="1178"/>
        <v>0</v>
      </c>
      <c r="BU3105" s="295">
        <f t="shared" si="1179"/>
        <v>0</v>
      </c>
      <c r="BV3105" s="296">
        <f t="shared" si="1180"/>
        <v>0</v>
      </c>
      <c r="BW3105" s="351">
        <f t="shared" si="1181"/>
        <v>0</v>
      </c>
      <c r="BX3105" s="402">
        <f t="shared" si="1182"/>
        <v>0</v>
      </c>
      <c r="BY3105" s="370" t="str">
        <f>IF(BX3105=0,"",
IF(SUM($BX$3011:BX3105)=1,BZ3105,
IF($BX$3131&gt;SUM($BX$3011:BX3105),_xlfn.CONCAT(", ",BZ3105),
IF($BX$3131=SUM($BX$3011:BX3105),_xlfn.CONCAT(" y ",BZ3105)))))</f>
        <v/>
      </c>
      <c r="BZ3105" s="156" t="s">
        <v>5249</v>
      </c>
      <c r="CA3105" s="467">
        <f t="shared" si="1183"/>
        <v>0</v>
      </c>
      <c r="CB3105" s="402">
        <f t="shared" si="1184"/>
        <v>0</v>
      </c>
      <c r="CC3105" s="370" t="str">
        <f>IF(CB3105=0,"",
IF(SUM($CB$3011:CB3105)=1,CD3105,
IF($CB$3131&gt;SUM($CB$3011:CB3105),_xlfn.CONCAT(", ",CD3105),
IF($CB$3131=SUM($CB$3011:CB3105),_xlfn.CONCAT(" y ",CD3105)))))</f>
        <v/>
      </c>
      <c r="CD3105" s="156" t="s">
        <v>5249</v>
      </c>
    </row>
    <row r="3106" spans="1:82" ht="15" customHeight="1">
      <c r="A3106" s="57"/>
      <c r="B3106" s="26"/>
      <c r="C3106" s="665" t="s">
        <v>5250</v>
      </c>
      <c r="D3106" s="967" t="str">
        <f t="shared" si="1138"/>
        <v/>
      </c>
      <c r="E3106" s="967"/>
      <c r="F3106" s="967"/>
      <c r="G3106" s="719"/>
      <c r="H3106" s="719"/>
      <c r="I3106" s="719"/>
      <c r="J3106" s="719"/>
      <c r="K3106" s="614"/>
      <c r="L3106" s="614"/>
      <c r="M3106" s="614"/>
      <c r="N3106" s="614"/>
      <c r="O3106" s="614"/>
      <c r="P3106" s="614"/>
      <c r="Q3106" s="614"/>
      <c r="R3106" s="614"/>
      <c r="S3106" s="614"/>
      <c r="T3106" s="614"/>
      <c r="U3106" s="614"/>
      <c r="V3106" s="614"/>
      <c r="W3106" s="614"/>
      <c r="X3106" s="614"/>
      <c r="Y3106" s="614"/>
      <c r="Z3106" s="614"/>
      <c r="AA3106" s="614"/>
      <c r="AB3106" s="614"/>
      <c r="AC3106" s="614"/>
      <c r="AD3106" s="614"/>
      <c r="AE3106" s="164"/>
      <c r="AF3106" s="164"/>
      <c r="AG3106" s="199">
        <f t="shared" si="1139"/>
        <v>0</v>
      </c>
      <c r="AH3106" s="298">
        <f t="shared" si="1140"/>
        <v>0</v>
      </c>
      <c r="AI3106" s="293">
        <f t="shared" si="1141"/>
        <v>0</v>
      </c>
      <c r="AJ3106" s="294">
        <f t="shared" si="1142"/>
        <v>0</v>
      </c>
      <c r="AK3106" s="295">
        <f t="shared" si="1143"/>
        <v>0</v>
      </c>
      <c r="AL3106" s="296">
        <f t="shared" si="1144"/>
        <v>0</v>
      </c>
      <c r="AM3106" s="293">
        <f t="shared" si="1145"/>
        <v>0</v>
      </c>
      <c r="AN3106" s="294">
        <f t="shared" si="1146"/>
        <v>0</v>
      </c>
      <c r="AO3106" s="295">
        <f t="shared" si="1147"/>
        <v>0</v>
      </c>
      <c r="AP3106" s="296">
        <f t="shared" si="1148"/>
        <v>0</v>
      </c>
      <c r="AQ3106" s="293">
        <f t="shared" si="1149"/>
        <v>0</v>
      </c>
      <c r="AR3106" s="294">
        <f t="shared" si="1150"/>
        <v>0</v>
      </c>
      <c r="AS3106" s="295">
        <f t="shared" si="1151"/>
        <v>0</v>
      </c>
      <c r="AT3106" s="296">
        <f t="shared" si="1152"/>
        <v>0</v>
      </c>
      <c r="AU3106" s="293">
        <f t="shared" si="1153"/>
        <v>0</v>
      </c>
      <c r="AV3106" s="294">
        <f t="shared" si="1154"/>
        <v>0</v>
      </c>
      <c r="AW3106" s="295">
        <f t="shared" si="1155"/>
        <v>0</v>
      </c>
      <c r="AX3106" s="296">
        <f t="shared" si="1156"/>
        <v>0</v>
      </c>
      <c r="AY3106" s="293">
        <f t="shared" si="1157"/>
        <v>0</v>
      </c>
      <c r="AZ3106" s="294">
        <f t="shared" si="1158"/>
        <v>0</v>
      </c>
      <c r="BA3106" s="295">
        <f t="shared" si="1159"/>
        <v>0</v>
      </c>
      <c r="BB3106" s="296">
        <f t="shared" si="1160"/>
        <v>0</v>
      </c>
      <c r="BC3106" s="293">
        <f t="shared" si="1161"/>
        <v>0</v>
      </c>
      <c r="BD3106" s="294">
        <f t="shared" si="1162"/>
        <v>0</v>
      </c>
      <c r="BE3106" s="295">
        <f t="shared" si="1163"/>
        <v>0</v>
      </c>
      <c r="BF3106" s="296">
        <f t="shared" si="1164"/>
        <v>0</v>
      </c>
      <c r="BG3106" s="293">
        <f t="shared" si="1165"/>
        <v>0</v>
      </c>
      <c r="BH3106" s="294">
        <f t="shared" si="1166"/>
        <v>0</v>
      </c>
      <c r="BI3106" s="295">
        <f t="shared" si="1167"/>
        <v>0</v>
      </c>
      <c r="BJ3106" s="296">
        <f t="shared" si="1168"/>
        <v>0</v>
      </c>
      <c r="BK3106" s="293">
        <f t="shared" si="1169"/>
        <v>0</v>
      </c>
      <c r="BL3106" s="294">
        <f t="shared" si="1170"/>
        <v>0</v>
      </c>
      <c r="BM3106" s="295">
        <f t="shared" si="1171"/>
        <v>0</v>
      </c>
      <c r="BN3106" s="296">
        <f t="shared" si="1172"/>
        <v>0</v>
      </c>
      <c r="BO3106" s="293">
        <f t="shared" si="1173"/>
        <v>0</v>
      </c>
      <c r="BP3106" s="294">
        <f t="shared" si="1174"/>
        <v>0</v>
      </c>
      <c r="BQ3106" s="295">
        <f t="shared" si="1175"/>
        <v>0</v>
      </c>
      <c r="BR3106" s="296">
        <f t="shared" si="1176"/>
        <v>0</v>
      </c>
      <c r="BS3106" s="293">
        <f t="shared" si="1177"/>
        <v>0</v>
      </c>
      <c r="BT3106" s="294">
        <f t="shared" si="1178"/>
        <v>0</v>
      </c>
      <c r="BU3106" s="295">
        <f t="shared" si="1179"/>
        <v>0</v>
      </c>
      <c r="BV3106" s="296">
        <f t="shared" si="1180"/>
        <v>0</v>
      </c>
      <c r="BW3106" s="351">
        <f t="shared" si="1181"/>
        <v>0</v>
      </c>
      <c r="BX3106" s="402">
        <f t="shared" si="1182"/>
        <v>0</v>
      </c>
      <c r="BY3106" s="370" t="str">
        <f>IF(BX3106=0,"",
IF(SUM($BX$3011:BX3106)=1,BZ3106,
IF($BX$3131&gt;SUM($BX$3011:BX3106),_xlfn.CONCAT(", ",BZ3106),
IF($BX$3131=SUM($BX$3011:BX3106),_xlfn.CONCAT(" y ",BZ3106)))))</f>
        <v/>
      </c>
      <c r="BZ3106" s="156" t="s">
        <v>5251</v>
      </c>
      <c r="CA3106" s="467">
        <f t="shared" si="1183"/>
        <v>0</v>
      </c>
      <c r="CB3106" s="402">
        <f t="shared" si="1184"/>
        <v>0</v>
      </c>
      <c r="CC3106" s="370" t="str">
        <f>IF(CB3106=0,"",
IF(SUM($CB$3011:CB3106)=1,CD3106,
IF($CB$3131&gt;SUM($CB$3011:CB3106),_xlfn.CONCAT(", ",CD3106),
IF($CB$3131=SUM($CB$3011:CB3106),_xlfn.CONCAT(" y ",CD3106)))))</f>
        <v/>
      </c>
      <c r="CD3106" s="156" t="s">
        <v>5251</v>
      </c>
    </row>
    <row r="3107" spans="1:82" ht="15" customHeight="1">
      <c r="A3107" s="57"/>
      <c r="B3107" s="26"/>
      <c r="C3107" s="665" t="s">
        <v>5252</v>
      </c>
      <c r="D3107" s="967" t="str">
        <f t="shared" si="1138"/>
        <v/>
      </c>
      <c r="E3107" s="967"/>
      <c r="F3107" s="967"/>
      <c r="G3107" s="719"/>
      <c r="H3107" s="719"/>
      <c r="I3107" s="719"/>
      <c r="J3107" s="719"/>
      <c r="K3107" s="614"/>
      <c r="L3107" s="614"/>
      <c r="M3107" s="614"/>
      <c r="N3107" s="614"/>
      <c r="O3107" s="614"/>
      <c r="P3107" s="614"/>
      <c r="Q3107" s="614"/>
      <c r="R3107" s="614"/>
      <c r="S3107" s="614"/>
      <c r="T3107" s="614"/>
      <c r="U3107" s="614"/>
      <c r="V3107" s="614"/>
      <c r="W3107" s="614"/>
      <c r="X3107" s="614"/>
      <c r="Y3107" s="614"/>
      <c r="Z3107" s="614"/>
      <c r="AA3107" s="614"/>
      <c r="AB3107" s="614"/>
      <c r="AC3107" s="614"/>
      <c r="AD3107" s="614"/>
      <c r="AE3107" s="164"/>
      <c r="AF3107" s="164"/>
      <c r="AG3107" s="199">
        <f t="shared" si="1139"/>
        <v>0</v>
      </c>
      <c r="AH3107" s="298">
        <f t="shared" si="1140"/>
        <v>0</v>
      </c>
      <c r="AI3107" s="293">
        <f t="shared" si="1141"/>
        <v>0</v>
      </c>
      <c r="AJ3107" s="294">
        <f t="shared" si="1142"/>
        <v>0</v>
      </c>
      <c r="AK3107" s="295">
        <f t="shared" si="1143"/>
        <v>0</v>
      </c>
      <c r="AL3107" s="296">
        <f t="shared" si="1144"/>
        <v>0</v>
      </c>
      <c r="AM3107" s="293">
        <f t="shared" si="1145"/>
        <v>0</v>
      </c>
      <c r="AN3107" s="294">
        <f t="shared" si="1146"/>
        <v>0</v>
      </c>
      <c r="AO3107" s="295">
        <f t="shared" si="1147"/>
        <v>0</v>
      </c>
      <c r="AP3107" s="296">
        <f t="shared" si="1148"/>
        <v>0</v>
      </c>
      <c r="AQ3107" s="293">
        <f t="shared" si="1149"/>
        <v>0</v>
      </c>
      <c r="AR3107" s="294">
        <f t="shared" si="1150"/>
        <v>0</v>
      </c>
      <c r="AS3107" s="295">
        <f t="shared" si="1151"/>
        <v>0</v>
      </c>
      <c r="AT3107" s="296">
        <f t="shared" si="1152"/>
        <v>0</v>
      </c>
      <c r="AU3107" s="293">
        <f t="shared" si="1153"/>
        <v>0</v>
      </c>
      <c r="AV3107" s="294">
        <f t="shared" si="1154"/>
        <v>0</v>
      </c>
      <c r="AW3107" s="295">
        <f t="shared" si="1155"/>
        <v>0</v>
      </c>
      <c r="AX3107" s="296">
        <f t="shared" si="1156"/>
        <v>0</v>
      </c>
      <c r="AY3107" s="293">
        <f t="shared" si="1157"/>
        <v>0</v>
      </c>
      <c r="AZ3107" s="294">
        <f t="shared" si="1158"/>
        <v>0</v>
      </c>
      <c r="BA3107" s="295">
        <f t="shared" si="1159"/>
        <v>0</v>
      </c>
      <c r="BB3107" s="296">
        <f t="shared" si="1160"/>
        <v>0</v>
      </c>
      <c r="BC3107" s="293">
        <f t="shared" si="1161"/>
        <v>0</v>
      </c>
      <c r="BD3107" s="294">
        <f t="shared" si="1162"/>
        <v>0</v>
      </c>
      <c r="BE3107" s="295">
        <f t="shared" si="1163"/>
        <v>0</v>
      </c>
      <c r="BF3107" s="296">
        <f t="shared" si="1164"/>
        <v>0</v>
      </c>
      <c r="BG3107" s="293">
        <f t="shared" si="1165"/>
        <v>0</v>
      </c>
      <c r="BH3107" s="294">
        <f t="shared" si="1166"/>
        <v>0</v>
      </c>
      <c r="BI3107" s="295">
        <f t="shared" si="1167"/>
        <v>0</v>
      </c>
      <c r="BJ3107" s="296">
        <f t="shared" si="1168"/>
        <v>0</v>
      </c>
      <c r="BK3107" s="293">
        <f t="shared" si="1169"/>
        <v>0</v>
      </c>
      <c r="BL3107" s="294">
        <f t="shared" si="1170"/>
        <v>0</v>
      </c>
      <c r="BM3107" s="295">
        <f t="shared" si="1171"/>
        <v>0</v>
      </c>
      <c r="BN3107" s="296">
        <f t="shared" si="1172"/>
        <v>0</v>
      </c>
      <c r="BO3107" s="293">
        <f t="shared" si="1173"/>
        <v>0</v>
      </c>
      <c r="BP3107" s="294">
        <f t="shared" si="1174"/>
        <v>0</v>
      </c>
      <c r="BQ3107" s="295">
        <f t="shared" si="1175"/>
        <v>0</v>
      </c>
      <c r="BR3107" s="296">
        <f t="shared" si="1176"/>
        <v>0</v>
      </c>
      <c r="BS3107" s="293">
        <f t="shared" si="1177"/>
        <v>0</v>
      </c>
      <c r="BT3107" s="294">
        <f t="shared" si="1178"/>
        <v>0</v>
      </c>
      <c r="BU3107" s="295">
        <f t="shared" si="1179"/>
        <v>0</v>
      </c>
      <c r="BV3107" s="296">
        <f t="shared" si="1180"/>
        <v>0</v>
      </c>
      <c r="BW3107" s="351">
        <f t="shared" si="1181"/>
        <v>0</v>
      </c>
      <c r="BX3107" s="402">
        <f t="shared" si="1182"/>
        <v>0</v>
      </c>
      <c r="BY3107" s="370" t="str">
        <f>IF(BX3107=0,"",
IF(SUM($BX$3011:BX3107)=1,BZ3107,
IF($BX$3131&gt;SUM($BX$3011:BX3107),_xlfn.CONCAT(", ",BZ3107),
IF($BX$3131=SUM($BX$3011:BX3107),_xlfn.CONCAT(" y ",BZ3107)))))</f>
        <v/>
      </c>
      <c r="BZ3107" s="156" t="s">
        <v>5253</v>
      </c>
      <c r="CA3107" s="467">
        <f t="shared" si="1183"/>
        <v>0</v>
      </c>
      <c r="CB3107" s="402">
        <f t="shared" si="1184"/>
        <v>0</v>
      </c>
      <c r="CC3107" s="370" t="str">
        <f>IF(CB3107=0,"",
IF(SUM($CB$3011:CB3107)=1,CD3107,
IF($CB$3131&gt;SUM($CB$3011:CB3107),_xlfn.CONCAT(", ",CD3107),
IF($CB$3131=SUM($CB$3011:CB3107),_xlfn.CONCAT(" y ",CD3107)))))</f>
        <v/>
      </c>
      <c r="CD3107" s="156" t="s">
        <v>5253</v>
      </c>
    </row>
    <row r="3108" spans="1:82" ht="15" customHeight="1">
      <c r="A3108" s="57"/>
      <c r="B3108" s="26"/>
      <c r="C3108" s="665" t="s">
        <v>5254</v>
      </c>
      <c r="D3108" s="967" t="str">
        <f t="shared" si="1138"/>
        <v/>
      </c>
      <c r="E3108" s="967"/>
      <c r="F3108" s="967"/>
      <c r="G3108" s="719"/>
      <c r="H3108" s="719"/>
      <c r="I3108" s="719"/>
      <c r="J3108" s="719"/>
      <c r="K3108" s="614"/>
      <c r="L3108" s="614"/>
      <c r="M3108" s="614"/>
      <c r="N3108" s="614"/>
      <c r="O3108" s="614"/>
      <c r="P3108" s="614"/>
      <c r="Q3108" s="614"/>
      <c r="R3108" s="614"/>
      <c r="S3108" s="614"/>
      <c r="T3108" s="614"/>
      <c r="U3108" s="614"/>
      <c r="V3108" s="614"/>
      <c r="W3108" s="614"/>
      <c r="X3108" s="614"/>
      <c r="Y3108" s="614"/>
      <c r="Z3108" s="614"/>
      <c r="AA3108" s="614"/>
      <c r="AB3108" s="614"/>
      <c r="AC3108" s="614"/>
      <c r="AD3108" s="614"/>
      <c r="AE3108" s="164"/>
      <c r="AF3108" s="164"/>
      <c r="AG3108" s="199">
        <f t="shared" si="1139"/>
        <v>0</v>
      </c>
      <c r="AH3108" s="298">
        <f t="shared" si="1140"/>
        <v>0</v>
      </c>
      <c r="AI3108" s="293">
        <f t="shared" si="1141"/>
        <v>0</v>
      </c>
      <c r="AJ3108" s="294">
        <f t="shared" si="1142"/>
        <v>0</v>
      </c>
      <c r="AK3108" s="295">
        <f t="shared" si="1143"/>
        <v>0</v>
      </c>
      <c r="AL3108" s="296">
        <f t="shared" si="1144"/>
        <v>0</v>
      </c>
      <c r="AM3108" s="293">
        <f t="shared" si="1145"/>
        <v>0</v>
      </c>
      <c r="AN3108" s="294">
        <f t="shared" si="1146"/>
        <v>0</v>
      </c>
      <c r="AO3108" s="295">
        <f t="shared" si="1147"/>
        <v>0</v>
      </c>
      <c r="AP3108" s="296">
        <f t="shared" si="1148"/>
        <v>0</v>
      </c>
      <c r="AQ3108" s="293">
        <f t="shared" si="1149"/>
        <v>0</v>
      </c>
      <c r="AR3108" s="294">
        <f t="shared" si="1150"/>
        <v>0</v>
      </c>
      <c r="AS3108" s="295">
        <f t="shared" si="1151"/>
        <v>0</v>
      </c>
      <c r="AT3108" s="296">
        <f t="shared" si="1152"/>
        <v>0</v>
      </c>
      <c r="AU3108" s="293">
        <f t="shared" si="1153"/>
        <v>0</v>
      </c>
      <c r="AV3108" s="294">
        <f t="shared" si="1154"/>
        <v>0</v>
      </c>
      <c r="AW3108" s="295">
        <f t="shared" si="1155"/>
        <v>0</v>
      </c>
      <c r="AX3108" s="296">
        <f t="shared" si="1156"/>
        <v>0</v>
      </c>
      <c r="AY3108" s="293">
        <f t="shared" si="1157"/>
        <v>0</v>
      </c>
      <c r="AZ3108" s="294">
        <f t="shared" si="1158"/>
        <v>0</v>
      </c>
      <c r="BA3108" s="295">
        <f t="shared" si="1159"/>
        <v>0</v>
      </c>
      <c r="BB3108" s="296">
        <f t="shared" si="1160"/>
        <v>0</v>
      </c>
      <c r="BC3108" s="293">
        <f t="shared" si="1161"/>
        <v>0</v>
      </c>
      <c r="BD3108" s="294">
        <f t="shared" si="1162"/>
        <v>0</v>
      </c>
      <c r="BE3108" s="295">
        <f t="shared" si="1163"/>
        <v>0</v>
      </c>
      <c r="BF3108" s="296">
        <f t="shared" si="1164"/>
        <v>0</v>
      </c>
      <c r="BG3108" s="293">
        <f t="shared" si="1165"/>
        <v>0</v>
      </c>
      <c r="BH3108" s="294">
        <f t="shared" si="1166"/>
        <v>0</v>
      </c>
      <c r="BI3108" s="295">
        <f t="shared" si="1167"/>
        <v>0</v>
      </c>
      <c r="BJ3108" s="296">
        <f t="shared" si="1168"/>
        <v>0</v>
      </c>
      <c r="BK3108" s="293">
        <f t="shared" si="1169"/>
        <v>0</v>
      </c>
      <c r="BL3108" s="294">
        <f t="shared" si="1170"/>
        <v>0</v>
      </c>
      <c r="BM3108" s="295">
        <f t="shared" si="1171"/>
        <v>0</v>
      </c>
      <c r="BN3108" s="296">
        <f t="shared" si="1172"/>
        <v>0</v>
      </c>
      <c r="BO3108" s="293">
        <f t="shared" si="1173"/>
        <v>0</v>
      </c>
      <c r="BP3108" s="294">
        <f t="shared" si="1174"/>
        <v>0</v>
      </c>
      <c r="BQ3108" s="295">
        <f t="shared" si="1175"/>
        <v>0</v>
      </c>
      <c r="BR3108" s="296">
        <f t="shared" si="1176"/>
        <v>0</v>
      </c>
      <c r="BS3108" s="293">
        <f t="shared" si="1177"/>
        <v>0</v>
      </c>
      <c r="BT3108" s="294">
        <f t="shared" si="1178"/>
        <v>0</v>
      </c>
      <c r="BU3108" s="295">
        <f t="shared" si="1179"/>
        <v>0</v>
      </c>
      <c r="BV3108" s="296">
        <f t="shared" si="1180"/>
        <v>0</v>
      </c>
      <c r="BW3108" s="351">
        <f t="shared" si="1181"/>
        <v>0</v>
      </c>
      <c r="BX3108" s="402">
        <f t="shared" si="1182"/>
        <v>0</v>
      </c>
      <c r="BY3108" s="370" t="str">
        <f>IF(BX3108=0,"",
IF(SUM($BX$3011:BX3108)=1,BZ3108,
IF($BX$3131&gt;SUM($BX$3011:BX3108),_xlfn.CONCAT(", ",BZ3108),
IF($BX$3131=SUM($BX$3011:BX3108),_xlfn.CONCAT(" y ",BZ3108)))))</f>
        <v/>
      </c>
      <c r="BZ3108" s="156" t="s">
        <v>5255</v>
      </c>
      <c r="CA3108" s="467">
        <f t="shared" si="1183"/>
        <v>0</v>
      </c>
      <c r="CB3108" s="402">
        <f t="shared" si="1184"/>
        <v>0</v>
      </c>
      <c r="CC3108" s="370" t="str">
        <f>IF(CB3108=0,"",
IF(SUM($CB$3011:CB3108)=1,CD3108,
IF($CB$3131&gt;SUM($CB$3011:CB3108),_xlfn.CONCAT(", ",CD3108),
IF($CB$3131=SUM($CB$3011:CB3108),_xlfn.CONCAT(" y ",CD3108)))))</f>
        <v/>
      </c>
      <c r="CD3108" s="156" t="s">
        <v>5255</v>
      </c>
    </row>
    <row r="3109" spans="1:82" ht="15" customHeight="1">
      <c r="A3109" s="57"/>
      <c r="B3109" s="26"/>
      <c r="C3109" s="665" t="s">
        <v>5256</v>
      </c>
      <c r="D3109" s="967" t="str">
        <f t="shared" si="1138"/>
        <v/>
      </c>
      <c r="E3109" s="967"/>
      <c r="F3109" s="967"/>
      <c r="G3109" s="719"/>
      <c r="H3109" s="719"/>
      <c r="I3109" s="719"/>
      <c r="J3109" s="719"/>
      <c r="K3109" s="614"/>
      <c r="L3109" s="614"/>
      <c r="M3109" s="614"/>
      <c r="N3109" s="614"/>
      <c r="O3109" s="614"/>
      <c r="P3109" s="614"/>
      <c r="Q3109" s="614"/>
      <c r="R3109" s="614"/>
      <c r="S3109" s="614"/>
      <c r="T3109" s="614"/>
      <c r="U3109" s="614"/>
      <c r="V3109" s="614"/>
      <c r="W3109" s="614"/>
      <c r="X3109" s="614"/>
      <c r="Y3109" s="614"/>
      <c r="Z3109" s="614"/>
      <c r="AA3109" s="614"/>
      <c r="AB3109" s="614"/>
      <c r="AC3109" s="614"/>
      <c r="AD3109" s="614"/>
      <c r="AE3109" s="164"/>
      <c r="AF3109" s="164"/>
      <c r="AG3109" s="199">
        <f t="shared" si="1139"/>
        <v>0</v>
      </c>
      <c r="AH3109" s="298">
        <f t="shared" si="1140"/>
        <v>0</v>
      </c>
      <c r="AI3109" s="293">
        <f t="shared" si="1141"/>
        <v>0</v>
      </c>
      <c r="AJ3109" s="294">
        <f t="shared" si="1142"/>
        <v>0</v>
      </c>
      <c r="AK3109" s="295">
        <f t="shared" si="1143"/>
        <v>0</v>
      </c>
      <c r="AL3109" s="296">
        <f t="shared" si="1144"/>
        <v>0</v>
      </c>
      <c r="AM3109" s="293">
        <f t="shared" si="1145"/>
        <v>0</v>
      </c>
      <c r="AN3109" s="294">
        <f t="shared" si="1146"/>
        <v>0</v>
      </c>
      <c r="AO3109" s="295">
        <f t="shared" si="1147"/>
        <v>0</v>
      </c>
      <c r="AP3109" s="296">
        <f t="shared" si="1148"/>
        <v>0</v>
      </c>
      <c r="AQ3109" s="293">
        <f t="shared" si="1149"/>
        <v>0</v>
      </c>
      <c r="AR3109" s="294">
        <f t="shared" si="1150"/>
        <v>0</v>
      </c>
      <c r="AS3109" s="295">
        <f t="shared" si="1151"/>
        <v>0</v>
      </c>
      <c r="AT3109" s="296">
        <f t="shared" si="1152"/>
        <v>0</v>
      </c>
      <c r="AU3109" s="293">
        <f t="shared" si="1153"/>
        <v>0</v>
      </c>
      <c r="AV3109" s="294">
        <f t="shared" si="1154"/>
        <v>0</v>
      </c>
      <c r="AW3109" s="295">
        <f t="shared" si="1155"/>
        <v>0</v>
      </c>
      <c r="AX3109" s="296">
        <f t="shared" si="1156"/>
        <v>0</v>
      </c>
      <c r="AY3109" s="293">
        <f t="shared" si="1157"/>
        <v>0</v>
      </c>
      <c r="AZ3109" s="294">
        <f t="shared" si="1158"/>
        <v>0</v>
      </c>
      <c r="BA3109" s="295">
        <f t="shared" si="1159"/>
        <v>0</v>
      </c>
      <c r="BB3109" s="296">
        <f t="shared" si="1160"/>
        <v>0</v>
      </c>
      <c r="BC3109" s="293">
        <f t="shared" si="1161"/>
        <v>0</v>
      </c>
      <c r="BD3109" s="294">
        <f t="shared" si="1162"/>
        <v>0</v>
      </c>
      <c r="BE3109" s="295">
        <f t="shared" si="1163"/>
        <v>0</v>
      </c>
      <c r="BF3109" s="296">
        <f t="shared" si="1164"/>
        <v>0</v>
      </c>
      <c r="BG3109" s="293">
        <f t="shared" si="1165"/>
        <v>0</v>
      </c>
      <c r="BH3109" s="294">
        <f t="shared" si="1166"/>
        <v>0</v>
      </c>
      <c r="BI3109" s="295">
        <f t="shared" si="1167"/>
        <v>0</v>
      </c>
      <c r="BJ3109" s="296">
        <f t="shared" si="1168"/>
        <v>0</v>
      </c>
      <c r="BK3109" s="293">
        <f t="shared" si="1169"/>
        <v>0</v>
      </c>
      <c r="BL3109" s="294">
        <f t="shared" si="1170"/>
        <v>0</v>
      </c>
      <c r="BM3109" s="295">
        <f t="shared" si="1171"/>
        <v>0</v>
      </c>
      <c r="BN3109" s="296">
        <f t="shared" si="1172"/>
        <v>0</v>
      </c>
      <c r="BO3109" s="293">
        <f t="shared" si="1173"/>
        <v>0</v>
      </c>
      <c r="BP3109" s="294">
        <f t="shared" si="1174"/>
        <v>0</v>
      </c>
      <c r="BQ3109" s="295">
        <f t="shared" si="1175"/>
        <v>0</v>
      </c>
      <c r="BR3109" s="296">
        <f t="shared" si="1176"/>
        <v>0</v>
      </c>
      <c r="BS3109" s="293">
        <f t="shared" si="1177"/>
        <v>0</v>
      </c>
      <c r="BT3109" s="294">
        <f t="shared" si="1178"/>
        <v>0</v>
      </c>
      <c r="BU3109" s="295">
        <f t="shared" si="1179"/>
        <v>0</v>
      </c>
      <c r="BV3109" s="296">
        <f t="shared" si="1180"/>
        <v>0</v>
      </c>
      <c r="BW3109" s="351">
        <f t="shared" si="1181"/>
        <v>0</v>
      </c>
      <c r="BX3109" s="402">
        <f t="shared" si="1182"/>
        <v>0</v>
      </c>
      <c r="BY3109" s="370" t="str">
        <f>IF(BX3109=0,"",
IF(SUM($BX$3011:BX3109)=1,BZ3109,
IF($BX$3131&gt;SUM($BX$3011:BX3109),_xlfn.CONCAT(", ",BZ3109),
IF($BX$3131=SUM($BX$3011:BX3109),_xlfn.CONCAT(" y ",BZ3109)))))</f>
        <v/>
      </c>
      <c r="BZ3109" s="156" t="s">
        <v>5257</v>
      </c>
      <c r="CA3109" s="467">
        <f t="shared" si="1183"/>
        <v>0</v>
      </c>
      <c r="CB3109" s="402">
        <f t="shared" si="1184"/>
        <v>0</v>
      </c>
      <c r="CC3109" s="370" t="str">
        <f>IF(CB3109=0,"",
IF(SUM($CB$3011:CB3109)=1,CD3109,
IF($CB$3131&gt;SUM($CB$3011:CB3109),_xlfn.CONCAT(", ",CD3109),
IF($CB$3131=SUM($CB$3011:CB3109),_xlfn.CONCAT(" y ",CD3109)))))</f>
        <v/>
      </c>
      <c r="CD3109" s="156" t="s">
        <v>5257</v>
      </c>
    </row>
    <row r="3110" spans="1:82" ht="15" customHeight="1">
      <c r="A3110" s="57"/>
      <c r="B3110" s="26"/>
      <c r="C3110" s="667" t="s">
        <v>5258</v>
      </c>
      <c r="D3110" s="967" t="str">
        <f t="shared" si="1138"/>
        <v/>
      </c>
      <c r="E3110" s="967"/>
      <c r="F3110" s="967"/>
      <c r="G3110" s="719"/>
      <c r="H3110" s="719"/>
      <c r="I3110" s="719"/>
      <c r="J3110" s="719"/>
      <c r="K3110" s="614"/>
      <c r="L3110" s="614"/>
      <c r="M3110" s="614"/>
      <c r="N3110" s="614"/>
      <c r="O3110" s="614"/>
      <c r="P3110" s="614"/>
      <c r="Q3110" s="614"/>
      <c r="R3110" s="614"/>
      <c r="S3110" s="614"/>
      <c r="T3110" s="614"/>
      <c r="U3110" s="614"/>
      <c r="V3110" s="614"/>
      <c r="W3110" s="614"/>
      <c r="X3110" s="614"/>
      <c r="Y3110" s="614"/>
      <c r="Z3110" s="614"/>
      <c r="AA3110" s="614"/>
      <c r="AB3110" s="614"/>
      <c r="AC3110" s="614"/>
      <c r="AD3110" s="614"/>
      <c r="AE3110" s="164"/>
      <c r="AF3110" s="164"/>
      <c r="AG3110" s="199">
        <f t="shared" si="1139"/>
        <v>0</v>
      </c>
      <c r="AH3110" s="298">
        <f t="shared" si="1140"/>
        <v>0</v>
      </c>
      <c r="AI3110" s="293">
        <f t="shared" si="1141"/>
        <v>0</v>
      </c>
      <c r="AJ3110" s="294">
        <f t="shared" si="1142"/>
        <v>0</v>
      </c>
      <c r="AK3110" s="295">
        <f t="shared" si="1143"/>
        <v>0</v>
      </c>
      <c r="AL3110" s="296">
        <f t="shared" si="1144"/>
        <v>0</v>
      </c>
      <c r="AM3110" s="293">
        <f t="shared" si="1145"/>
        <v>0</v>
      </c>
      <c r="AN3110" s="294">
        <f t="shared" si="1146"/>
        <v>0</v>
      </c>
      <c r="AO3110" s="295">
        <f t="shared" si="1147"/>
        <v>0</v>
      </c>
      <c r="AP3110" s="296">
        <f t="shared" si="1148"/>
        <v>0</v>
      </c>
      <c r="AQ3110" s="293">
        <f t="shared" si="1149"/>
        <v>0</v>
      </c>
      <c r="AR3110" s="294">
        <f t="shared" si="1150"/>
        <v>0</v>
      </c>
      <c r="AS3110" s="295">
        <f t="shared" si="1151"/>
        <v>0</v>
      </c>
      <c r="AT3110" s="296">
        <f t="shared" si="1152"/>
        <v>0</v>
      </c>
      <c r="AU3110" s="293">
        <f t="shared" si="1153"/>
        <v>0</v>
      </c>
      <c r="AV3110" s="294">
        <f t="shared" si="1154"/>
        <v>0</v>
      </c>
      <c r="AW3110" s="295">
        <f t="shared" si="1155"/>
        <v>0</v>
      </c>
      <c r="AX3110" s="296">
        <f t="shared" si="1156"/>
        <v>0</v>
      </c>
      <c r="AY3110" s="293">
        <f t="shared" si="1157"/>
        <v>0</v>
      </c>
      <c r="AZ3110" s="294">
        <f t="shared" si="1158"/>
        <v>0</v>
      </c>
      <c r="BA3110" s="295">
        <f t="shared" si="1159"/>
        <v>0</v>
      </c>
      <c r="BB3110" s="296">
        <f t="shared" si="1160"/>
        <v>0</v>
      </c>
      <c r="BC3110" s="293">
        <f t="shared" si="1161"/>
        <v>0</v>
      </c>
      <c r="BD3110" s="294">
        <f t="shared" si="1162"/>
        <v>0</v>
      </c>
      <c r="BE3110" s="295">
        <f t="shared" si="1163"/>
        <v>0</v>
      </c>
      <c r="BF3110" s="296">
        <f t="shared" si="1164"/>
        <v>0</v>
      </c>
      <c r="BG3110" s="293">
        <f t="shared" si="1165"/>
        <v>0</v>
      </c>
      <c r="BH3110" s="294">
        <f t="shared" si="1166"/>
        <v>0</v>
      </c>
      <c r="BI3110" s="295">
        <f t="shared" si="1167"/>
        <v>0</v>
      </c>
      <c r="BJ3110" s="296">
        <f t="shared" si="1168"/>
        <v>0</v>
      </c>
      <c r="BK3110" s="293">
        <f t="shared" si="1169"/>
        <v>0</v>
      </c>
      <c r="BL3110" s="294">
        <f t="shared" si="1170"/>
        <v>0</v>
      </c>
      <c r="BM3110" s="295">
        <f t="shared" si="1171"/>
        <v>0</v>
      </c>
      <c r="BN3110" s="296">
        <f t="shared" si="1172"/>
        <v>0</v>
      </c>
      <c r="BO3110" s="293">
        <f t="shared" si="1173"/>
        <v>0</v>
      </c>
      <c r="BP3110" s="294">
        <f t="shared" si="1174"/>
        <v>0</v>
      </c>
      <c r="BQ3110" s="295">
        <f t="shared" si="1175"/>
        <v>0</v>
      </c>
      <c r="BR3110" s="296">
        <f t="shared" si="1176"/>
        <v>0</v>
      </c>
      <c r="BS3110" s="293">
        <f t="shared" si="1177"/>
        <v>0</v>
      </c>
      <c r="BT3110" s="294">
        <f t="shared" si="1178"/>
        <v>0</v>
      </c>
      <c r="BU3110" s="295">
        <f t="shared" si="1179"/>
        <v>0</v>
      </c>
      <c r="BV3110" s="296">
        <f t="shared" si="1180"/>
        <v>0</v>
      </c>
      <c r="BW3110" s="351">
        <f t="shared" si="1181"/>
        <v>0</v>
      </c>
      <c r="BX3110" s="402">
        <f t="shared" si="1182"/>
        <v>0</v>
      </c>
      <c r="BY3110" s="370" t="str">
        <f>IF(BX3110=0,"",
IF(SUM($BX$3011:BX3110)=1,BZ3110,
IF($BX$3131&gt;SUM($BX$3011:BX3110),_xlfn.CONCAT(", ",BZ3110),
IF($BX$3131=SUM($BX$3011:BX3110),_xlfn.CONCAT(" y ",BZ3110)))))</f>
        <v/>
      </c>
      <c r="BZ3110" s="156" t="s">
        <v>5259</v>
      </c>
      <c r="CA3110" s="467">
        <f t="shared" si="1183"/>
        <v>0</v>
      </c>
      <c r="CB3110" s="402">
        <f t="shared" si="1184"/>
        <v>0</v>
      </c>
      <c r="CC3110" s="370" t="str">
        <f>IF(CB3110=0,"",
IF(SUM($CB$3011:CB3110)=1,CD3110,
IF($CB$3131&gt;SUM($CB$3011:CB3110),_xlfn.CONCAT(", ",CD3110),
IF($CB$3131=SUM($CB$3011:CB3110),_xlfn.CONCAT(" y ",CD3110)))))</f>
        <v/>
      </c>
      <c r="CD3110" s="156" t="s">
        <v>5259</v>
      </c>
    </row>
    <row r="3111" spans="1:82" ht="15" customHeight="1">
      <c r="A3111" s="662"/>
      <c r="B3111" s="145"/>
      <c r="C3111" s="157" t="s">
        <v>5260</v>
      </c>
      <c r="D3111" s="967" t="str">
        <f t="shared" si="1138"/>
        <v/>
      </c>
      <c r="E3111" s="967"/>
      <c r="F3111" s="967"/>
      <c r="G3111" s="719"/>
      <c r="H3111" s="719"/>
      <c r="I3111" s="719"/>
      <c r="J3111" s="719"/>
      <c r="K3111" s="614"/>
      <c r="L3111" s="614"/>
      <c r="M3111" s="614"/>
      <c r="N3111" s="614"/>
      <c r="O3111" s="614"/>
      <c r="P3111" s="614"/>
      <c r="Q3111" s="614"/>
      <c r="R3111" s="614"/>
      <c r="S3111" s="614"/>
      <c r="T3111" s="614"/>
      <c r="U3111" s="614"/>
      <c r="V3111" s="614"/>
      <c r="W3111" s="614"/>
      <c r="X3111" s="614"/>
      <c r="Y3111" s="614"/>
      <c r="Z3111" s="614"/>
      <c r="AA3111" s="614"/>
      <c r="AB3111" s="614"/>
      <c r="AC3111" s="614"/>
      <c r="AD3111" s="614"/>
      <c r="AE3111" s="164"/>
      <c r="AF3111" s="164"/>
      <c r="AG3111" s="199">
        <f t="shared" si="1139"/>
        <v>0</v>
      </c>
      <c r="AH3111" s="298">
        <f t="shared" si="1140"/>
        <v>0</v>
      </c>
      <c r="AI3111" s="293">
        <f t="shared" si="1141"/>
        <v>0</v>
      </c>
      <c r="AJ3111" s="294">
        <f t="shared" si="1142"/>
        <v>0</v>
      </c>
      <c r="AK3111" s="295">
        <f t="shared" si="1143"/>
        <v>0</v>
      </c>
      <c r="AL3111" s="296">
        <f t="shared" si="1144"/>
        <v>0</v>
      </c>
      <c r="AM3111" s="293">
        <f t="shared" si="1145"/>
        <v>0</v>
      </c>
      <c r="AN3111" s="294">
        <f t="shared" si="1146"/>
        <v>0</v>
      </c>
      <c r="AO3111" s="295">
        <f t="shared" si="1147"/>
        <v>0</v>
      </c>
      <c r="AP3111" s="296">
        <f t="shared" si="1148"/>
        <v>0</v>
      </c>
      <c r="AQ3111" s="293">
        <f t="shared" si="1149"/>
        <v>0</v>
      </c>
      <c r="AR3111" s="294">
        <f t="shared" si="1150"/>
        <v>0</v>
      </c>
      <c r="AS3111" s="295">
        <f t="shared" si="1151"/>
        <v>0</v>
      </c>
      <c r="AT3111" s="296">
        <f t="shared" si="1152"/>
        <v>0</v>
      </c>
      <c r="AU3111" s="293">
        <f t="shared" si="1153"/>
        <v>0</v>
      </c>
      <c r="AV3111" s="294">
        <f t="shared" si="1154"/>
        <v>0</v>
      </c>
      <c r="AW3111" s="295">
        <f t="shared" si="1155"/>
        <v>0</v>
      </c>
      <c r="AX3111" s="296">
        <f t="shared" si="1156"/>
        <v>0</v>
      </c>
      <c r="AY3111" s="293">
        <f t="shared" si="1157"/>
        <v>0</v>
      </c>
      <c r="AZ3111" s="294">
        <f t="shared" si="1158"/>
        <v>0</v>
      </c>
      <c r="BA3111" s="295">
        <f t="shared" si="1159"/>
        <v>0</v>
      </c>
      <c r="BB3111" s="296">
        <f t="shared" si="1160"/>
        <v>0</v>
      </c>
      <c r="BC3111" s="293">
        <f t="shared" si="1161"/>
        <v>0</v>
      </c>
      <c r="BD3111" s="294">
        <f t="shared" si="1162"/>
        <v>0</v>
      </c>
      <c r="BE3111" s="295">
        <f t="shared" si="1163"/>
        <v>0</v>
      </c>
      <c r="BF3111" s="296">
        <f t="shared" si="1164"/>
        <v>0</v>
      </c>
      <c r="BG3111" s="293">
        <f t="shared" si="1165"/>
        <v>0</v>
      </c>
      <c r="BH3111" s="294">
        <f t="shared" si="1166"/>
        <v>0</v>
      </c>
      <c r="BI3111" s="295">
        <f t="shared" si="1167"/>
        <v>0</v>
      </c>
      <c r="BJ3111" s="296">
        <f t="shared" si="1168"/>
        <v>0</v>
      </c>
      <c r="BK3111" s="293">
        <f t="shared" si="1169"/>
        <v>0</v>
      </c>
      <c r="BL3111" s="294">
        <f t="shared" si="1170"/>
        <v>0</v>
      </c>
      <c r="BM3111" s="295">
        <f t="shared" si="1171"/>
        <v>0</v>
      </c>
      <c r="BN3111" s="296">
        <f t="shared" si="1172"/>
        <v>0</v>
      </c>
      <c r="BO3111" s="293">
        <f t="shared" si="1173"/>
        <v>0</v>
      </c>
      <c r="BP3111" s="294">
        <f t="shared" si="1174"/>
        <v>0</v>
      </c>
      <c r="BQ3111" s="295">
        <f t="shared" si="1175"/>
        <v>0</v>
      </c>
      <c r="BR3111" s="296">
        <f t="shared" si="1176"/>
        <v>0</v>
      </c>
      <c r="BS3111" s="293">
        <f t="shared" si="1177"/>
        <v>0</v>
      </c>
      <c r="BT3111" s="294">
        <f t="shared" si="1178"/>
        <v>0</v>
      </c>
      <c r="BU3111" s="295">
        <f t="shared" si="1179"/>
        <v>0</v>
      </c>
      <c r="BV3111" s="296">
        <f t="shared" si="1180"/>
        <v>0</v>
      </c>
      <c r="BW3111" s="351">
        <f t="shared" si="1181"/>
        <v>0</v>
      </c>
      <c r="BX3111" s="402">
        <f t="shared" si="1182"/>
        <v>0</v>
      </c>
      <c r="BY3111" s="370" t="str">
        <f>IF(BX3111=0,"",
IF(SUM($BX$3011:BX3111)=1,BZ3111,
IF($BX$3131&gt;SUM($BX$3011:BX3111),_xlfn.CONCAT(", ",BZ3111),
IF($BX$3131=SUM($BX$3011:BX3111),_xlfn.CONCAT(" y ",BZ3111)))))</f>
        <v/>
      </c>
      <c r="BZ3111" s="156" t="s">
        <v>5261</v>
      </c>
      <c r="CA3111" s="467">
        <f t="shared" si="1183"/>
        <v>0</v>
      </c>
      <c r="CB3111" s="402">
        <f t="shared" si="1184"/>
        <v>0</v>
      </c>
      <c r="CC3111" s="370" t="str">
        <f>IF(CB3111=0,"",
IF(SUM($CB$3011:CB3111)=1,CD3111,
IF($CB$3131&gt;SUM($CB$3011:CB3111),_xlfn.CONCAT(", ",CD3111),
IF($CB$3131=SUM($CB$3011:CB3111),_xlfn.CONCAT(" y ",CD3111)))))</f>
        <v/>
      </c>
      <c r="CD3111" s="156" t="s">
        <v>5261</v>
      </c>
    </row>
    <row r="3112" spans="1:82" ht="15" customHeight="1">
      <c r="A3112" s="662"/>
      <c r="B3112" s="145"/>
      <c r="C3112" s="157" t="s">
        <v>5262</v>
      </c>
      <c r="D3112" s="967" t="str">
        <f t="shared" si="1138"/>
        <v/>
      </c>
      <c r="E3112" s="967"/>
      <c r="F3112" s="967"/>
      <c r="G3112" s="719"/>
      <c r="H3112" s="719"/>
      <c r="I3112" s="719"/>
      <c r="J3112" s="719"/>
      <c r="K3112" s="614"/>
      <c r="L3112" s="614"/>
      <c r="M3112" s="614"/>
      <c r="N3112" s="614"/>
      <c r="O3112" s="614"/>
      <c r="P3112" s="614"/>
      <c r="Q3112" s="614"/>
      <c r="R3112" s="614"/>
      <c r="S3112" s="614"/>
      <c r="T3112" s="614"/>
      <c r="U3112" s="614"/>
      <c r="V3112" s="614"/>
      <c r="W3112" s="614"/>
      <c r="X3112" s="614"/>
      <c r="Y3112" s="614"/>
      <c r="Z3112" s="614"/>
      <c r="AA3112" s="614"/>
      <c r="AB3112" s="614"/>
      <c r="AC3112" s="614"/>
      <c r="AD3112" s="614"/>
      <c r="AE3112" s="164"/>
      <c r="AF3112" s="164"/>
      <c r="AG3112" s="199">
        <f t="shared" si="1139"/>
        <v>0</v>
      </c>
      <c r="AH3112" s="298">
        <f t="shared" si="1140"/>
        <v>0</v>
      </c>
      <c r="AI3112" s="293">
        <f t="shared" si="1141"/>
        <v>0</v>
      </c>
      <c r="AJ3112" s="294">
        <f t="shared" si="1142"/>
        <v>0</v>
      </c>
      <c r="AK3112" s="295">
        <f t="shared" si="1143"/>
        <v>0</v>
      </c>
      <c r="AL3112" s="296">
        <f t="shared" si="1144"/>
        <v>0</v>
      </c>
      <c r="AM3112" s="293">
        <f t="shared" si="1145"/>
        <v>0</v>
      </c>
      <c r="AN3112" s="294">
        <f t="shared" si="1146"/>
        <v>0</v>
      </c>
      <c r="AO3112" s="295">
        <f t="shared" si="1147"/>
        <v>0</v>
      </c>
      <c r="AP3112" s="296">
        <f t="shared" si="1148"/>
        <v>0</v>
      </c>
      <c r="AQ3112" s="293">
        <f t="shared" si="1149"/>
        <v>0</v>
      </c>
      <c r="AR3112" s="294">
        <f t="shared" si="1150"/>
        <v>0</v>
      </c>
      <c r="AS3112" s="295">
        <f t="shared" si="1151"/>
        <v>0</v>
      </c>
      <c r="AT3112" s="296">
        <f t="shared" si="1152"/>
        <v>0</v>
      </c>
      <c r="AU3112" s="293">
        <f t="shared" si="1153"/>
        <v>0</v>
      </c>
      <c r="AV3112" s="294">
        <f t="shared" si="1154"/>
        <v>0</v>
      </c>
      <c r="AW3112" s="295">
        <f t="shared" si="1155"/>
        <v>0</v>
      </c>
      <c r="AX3112" s="296">
        <f t="shared" si="1156"/>
        <v>0</v>
      </c>
      <c r="AY3112" s="293">
        <f t="shared" si="1157"/>
        <v>0</v>
      </c>
      <c r="AZ3112" s="294">
        <f t="shared" si="1158"/>
        <v>0</v>
      </c>
      <c r="BA3112" s="295">
        <f t="shared" si="1159"/>
        <v>0</v>
      </c>
      <c r="BB3112" s="296">
        <f t="shared" si="1160"/>
        <v>0</v>
      </c>
      <c r="BC3112" s="293">
        <f t="shared" si="1161"/>
        <v>0</v>
      </c>
      <c r="BD3112" s="294">
        <f t="shared" si="1162"/>
        <v>0</v>
      </c>
      <c r="BE3112" s="295">
        <f t="shared" si="1163"/>
        <v>0</v>
      </c>
      <c r="BF3112" s="296">
        <f t="shared" si="1164"/>
        <v>0</v>
      </c>
      <c r="BG3112" s="293">
        <f t="shared" si="1165"/>
        <v>0</v>
      </c>
      <c r="BH3112" s="294">
        <f t="shared" si="1166"/>
        <v>0</v>
      </c>
      <c r="BI3112" s="295">
        <f t="shared" si="1167"/>
        <v>0</v>
      </c>
      <c r="BJ3112" s="296">
        <f t="shared" si="1168"/>
        <v>0</v>
      </c>
      <c r="BK3112" s="293">
        <f t="shared" si="1169"/>
        <v>0</v>
      </c>
      <c r="BL3112" s="294">
        <f t="shared" si="1170"/>
        <v>0</v>
      </c>
      <c r="BM3112" s="295">
        <f t="shared" si="1171"/>
        <v>0</v>
      </c>
      <c r="BN3112" s="296">
        <f t="shared" si="1172"/>
        <v>0</v>
      </c>
      <c r="BO3112" s="293">
        <f t="shared" si="1173"/>
        <v>0</v>
      </c>
      <c r="BP3112" s="294">
        <f t="shared" si="1174"/>
        <v>0</v>
      </c>
      <c r="BQ3112" s="295">
        <f t="shared" si="1175"/>
        <v>0</v>
      </c>
      <c r="BR3112" s="296">
        <f t="shared" si="1176"/>
        <v>0</v>
      </c>
      <c r="BS3112" s="293">
        <f t="shared" si="1177"/>
        <v>0</v>
      </c>
      <c r="BT3112" s="294">
        <f t="shared" si="1178"/>
        <v>0</v>
      </c>
      <c r="BU3112" s="295">
        <f t="shared" si="1179"/>
        <v>0</v>
      </c>
      <c r="BV3112" s="296">
        <f t="shared" si="1180"/>
        <v>0</v>
      </c>
      <c r="BW3112" s="351">
        <f t="shared" si="1181"/>
        <v>0</v>
      </c>
      <c r="BX3112" s="402">
        <f t="shared" si="1182"/>
        <v>0</v>
      </c>
      <c r="BY3112" s="370" t="str">
        <f>IF(BX3112=0,"",
IF(SUM($BX$3011:BX3112)=1,BZ3112,
IF($BX$3131&gt;SUM($BX$3011:BX3112),_xlfn.CONCAT(", ",BZ3112),
IF($BX$3131=SUM($BX$3011:BX3112),_xlfn.CONCAT(" y ",BZ3112)))))</f>
        <v/>
      </c>
      <c r="BZ3112" s="156" t="s">
        <v>5263</v>
      </c>
      <c r="CA3112" s="467">
        <f t="shared" si="1183"/>
        <v>0</v>
      </c>
      <c r="CB3112" s="402">
        <f t="shared" si="1184"/>
        <v>0</v>
      </c>
      <c r="CC3112" s="370" t="str">
        <f>IF(CB3112=0,"",
IF(SUM($CB$3011:CB3112)=1,CD3112,
IF($CB$3131&gt;SUM($CB$3011:CB3112),_xlfn.CONCAT(", ",CD3112),
IF($CB$3131=SUM($CB$3011:CB3112),_xlfn.CONCAT(" y ",CD3112)))))</f>
        <v/>
      </c>
      <c r="CD3112" s="156" t="s">
        <v>5263</v>
      </c>
    </row>
    <row r="3113" spans="1:82" ht="15" customHeight="1">
      <c r="A3113" s="662"/>
      <c r="B3113" s="145"/>
      <c r="C3113" s="157" t="s">
        <v>5264</v>
      </c>
      <c r="D3113" s="967" t="str">
        <f t="shared" si="1138"/>
        <v/>
      </c>
      <c r="E3113" s="967"/>
      <c r="F3113" s="967"/>
      <c r="G3113" s="719"/>
      <c r="H3113" s="719"/>
      <c r="I3113" s="719"/>
      <c r="J3113" s="719"/>
      <c r="K3113" s="614"/>
      <c r="L3113" s="614"/>
      <c r="M3113" s="614"/>
      <c r="N3113" s="614"/>
      <c r="O3113" s="614"/>
      <c r="P3113" s="614"/>
      <c r="Q3113" s="614"/>
      <c r="R3113" s="614"/>
      <c r="S3113" s="614"/>
      <c r="T3113" s="614"/>
      <c r="U3113" s="614"/>
      <c r="V3113" s="614"/>
      <c r="W3113" s="614"/>
      <c r="X3113" s="614"/>
      <c r="Y3113" s="614"/>
      <c r="Z3113" s="614"/>
      <c r="AA3113" s="614"/>
      <c r="AB3113" s="614"/>
      <c r="AC3113" s="614"/>
      <c r="AD3113" s="614"/>
      <c r="AE3113" s="164"/>
      <c r="AF3113" s="164"/>
      <c r="AG3113" s="199">
        <f t="shared" si="1139"/>
        <v>0</v>
      </c>
      <c r="AH3113" s="298">
        <f t="shared" si="1140"/>
        <v>0</v>
      </c>
      <c r="AI3113" s="293">
        <f t="shared" si="1141"/>
        <v>0</v>
      </c>
      <c r="AJ3113" s="294">
        <f t="shared" si="1142"/>
        <v>0</v>
      </c>
      <c r="AK3113" s="295">
        <f t="shared" si="1143"/>
        <v>0</v>
      </c>
      <c r="AL3113" s="296">
        <f t="shared" si="1144"/>
        <v>0</v>
      </c>
      <c r="AM3113" s="293">
        <f t="shared" si="1145"/>
        <v>0</v>
      </c>
      <c r="AN3113" s="294">
        <f t="shared" si="1146"/>
        <v>0</v>
      </c>
      <c r="AO3113" s="295">
        <f t="shared" si="1147"/>
        <v>0</v>
      </c>
      <c r="AP3113" s="296">
        <f t="shared" si="1148"/>
        <v>0</v>
      </c>
      <c r="AQ3113" s="293">
        <f t="shared" si="1149"/>
        <v>0</v>
      </c>
      <c r="AR3113" s="294">
        <f t="shared" si="1150"/>
        <v>0</v>
      </c>
      <c r="AS3113" s="295">
        <f t="shared" si="1151"/>
        <v>0</v>
      </c>
      <c r="AT3113" s="296">
        <f t="shared" si="1152"/>
        <v>0</v>
      </c>
      <c r="AU3113" s="293">
        <f t="shared" si="1153"/>
        <v>0</v>
      </c>
      <c r="AV3113" s="294">
        <f t="shared" si="1154"/>
        <v>0</v>
      </c>
      <c r="AW3113" s="295">
        <f t="shared" si="1155"/>
        <v>0</v>
      </c>
      <c r="AX3113" s="296">
        <f t="shared" si="1156"/>
        <v>0</v>
      </c>
      <c r="AY3113" s="293">
        <f t="shared" si="1157"/>
        <v>0</v>
      </c>
      <c r="AZ3113" s="294">
        <f t="shared" si="1158"/>
        <v>0</v>
      </c>
      <c r="BA3113" s="295">
        <f t="shared" si="1159"/>
        <v>0</v>
      </c>
      <c r="BB3113" s="296">
        <f t="shared" si="1160"/>
        <v>0</v>
      </c>
      <c r="BC3113" s="293">
        <f t="shared" si="1161"/>
        <v>0</v>
      </c>
      <c r="BD3113" s="294">
        <f t="shared" si="1162"/>
        <v>0</v>
      </c>
      <c r="BE3113" s="295">
        <f t="shared" si="1163"/>
        <v>0</v>
      </c>
      <c r="BF3113" s="296">
        <f t="shared" si="1164"/>
        <v>0</v>
      </c>
      <c r="BG3113" s="293">
        <f t="shared" si="1165"/>
        <v>0</v>
      </c>
      <c r="BH3113" s="294">
        <f t="shared" si="1166"/>
        <v>0</v>
      </c>
      <c r="BI3113" s="295">
        <f t="shared" si="1167"/>
        <v>0</v>
      </c>
      <c r="BJ3113" s="296">
        <f t="shared" si="1168"/>
        <v>0</v>
      </c>
      <c r="BK3113" s="293">
        <f t="shared" si="1169"/>
        <v>0</v>
      </c>
      <c r="BL3113" s="294">
        <f t="shared" si="1170"/>
        <v>0</v>
      </c>
      <c r="BM3113" s="295">
        <f t="shared" si="1171"/>
        <v>0</v>
      </c>
      <c r="BN3113" s="296">
        <f t="shared" si="1172"/>
        <v>0</v>
      </c>
      <c r="BO3113" s="293">
        <f t="shared" si="1173"/>
        <v>0</v>
      </c>
      <c r="BP3113" s="294">
        <f t="shared" si="1174"/>
        <v>0</v>
      </c>
      <c r="BQ3113" s="295">
        <f t="shared" si="1175"/>
        <v>0</v>
      </c>
      <c r="BR3113" s="296">
        <f t="shared" si="1176"/>
        <v>0</v>
      </c>
      <c r="BS3113" s="293">
        <f t="shared" si="1177"/>
        <v>0</v>
      </c>
      <c r="BT3113" s="294">
        <f t="shared" si="1178"/>
        <v>0</v>
      </c>
      <c r="BU3113" s="295">
        <f t="shared" si="1179"/>
        <v>0</v>
      </c>
      <c r="BV3113" s="296">
        <f t="shared" si="1180"/>
        <v>0</v>
      </c>
      <c r="BW3113" s="351">
        <f t="shared" si="1181"/>
        <v>0</v>
      </c>
      <c r="BX3113" s="402">
        <f t="shared" si="1182"/>
        <v>0</v>
      </c>
      <c r="BY3113" s="370" t="str">
        <f>IF(BX3113=0,"",
IF(SUM($BX$3011:BX3113)=1,BZ3113,
IF($BX$3131&gt;SUM($BX$3011:BX3113),_xlfn.CONCAT(", ",BZ3113),
IF($BX$3131=SUM($BX$3011:BX3113),_xlfn.CONCAT(" y ",BZ3113)))))</f>
        <v/>
      </c>
      <c r="BZ3113" s="156" t="s">
        <v>5265</v>
      </c>
      <c r="CA3113" s="467">
        <f t="shared" si="1183"/>
        <v>0</v>
      </c>
      <c r="CB3113" s="402">
        <f t="shared" si="1184"/>
        <v>0</v>
      </c>
      <c r="CC3113" s="370" t="str">
        <f>IF(CB3113=0,"",
IF(SUM($CB$3011:CB3113)=1,CD3113,
IF($CB$3131&gt;SUM($CB$3011:CB3113),_xlfn.CONCAT(", ",CD3113),
IF($CB$3131=SUM($CB$3011:CB3113),_xlfn.CONCAT(" y ",CD3113)))))</f>
        <v/>
      </c>
      <c r="CD3113" s="156" t="s">
        <v>5265</v>
      </c>
    </row>
    <row r="3114" spans="1:82" ht="15" customHeight="1">
      <c r="A3114" s="662"/>
      <c r="B3114" s="145"/>
      <c r="C3114" s="157" t="s">
        <v>5266</v>
      </c>
      <c r="D3114" s="967" t="str">
        <f t="shared" si="1138"/>
        <v/>
      </c>
      <c r="E3114" s="967"/>
      <c r="F3114" s="967"/>
      <c r="G3114" s="719"/>
      <c r="H3114" s="719"/>
      <c r="I3114" s="719"/>
      <c r="J3114" s="719"/>
      <c r="K3114" s="614"/>
      <c r="L3114" s="614"/>
      <c r="M3114" s="614"/>
      <c r="N3114" s="614"/>
      <c r="O3114" s="614"/>
      <c r="P3114" s="614"/>
      <c r="Q3114" s="614"/>
      <c r="R3114" s="614"/>
      <c r="S3114" s="614"/>
      <c r="T3114" s="614"/>
      <c r="U3114" s="614"/>
      <c r="V3114" s="614"/>
      <c r="W3114" s="614"/>
      <c r="X3114" s="614"/>
      <c r="Y3114" s="614"/>
      <c r="Z3114" s="614"/>
      <c r="AA3114" s="614"/>
      <c r="AB3114" s="614"/>
      <c r="AC3114" s="614"/>
      <c r="AD3114" s="614"/>
      <c r="AE3114" s="164"/>
      <c r="AF3114" s="164"/>
      <c r="AG3114" s="199">
        <f t="shared" si="1139"/>
        <v>0</v>
      </c>
      <c r="AH3114" s="298">
        <f t="shared" si="1140"/>
        <v>0</v>
      </c>
      <c r="AI3114" s="293">
        <f t="shared" si="1141"/>
        <v>0</v>
      </c>
      <c r="AJ3114" s="294">
        <f t="shared" si="1142"/>
        <v>0</v>
      </c>
      <c r="AK3114" s="295">
        <f t="shared" si="1143"/>
        <v>0</v>
      </c>
      <c r="AL3114" s="296">
        <f t="shared" si="1144"/>
        <v>0</v>
      </c>
      <c r="AM3114" s="293">
        <f t="shared" si="1145"/>
        <v>0</v>
      </c>
      <c r="AN3114" s="294">
        <f t="shared" si="1146"/>
        <v>0</v>
      </c>
      <c r="AO3114" s="295">
        <f t="shared" si="1147"/>
        <v>0</v>
      </c>
      <c r="AP3114" s="296">
        <f t="shared" si="1148"/>
        <v>0</v>
      </c>
      <c r="AQ3114" s="293">
        <f t="shared" si="1149"/>
        <v>0</v>
      </c>
      <c r="AR3114" s="294">
        <f t="shared" si="1150"/>
        <v>0</v>
      </c>
      <c r="AS3114" s="295">
        <f t="shared" si="1151"/>
        <v>0</v>
      </c>
      <c r="AT3114" s="296">
        <f t="shared" si="1152"/>
        <v>0</v>
      </c>
      <c r="AU3114" s="293">
        <f t="shared" si="1153"/>
        <v>0</v>
      </c>
      <c r="AV3114" s="294">
        <f t="shared" si="1154"/>
        <v>0</v>
      </c>
      <c r="AW3114" s="295">
        <f t="shared" si="1155"/>
        <v>0</v>
      </c>
      <c r="AX3114" s="296">
        <f t="shared" si="1156"/>
        <v>0</v>
      </c>
      <c r="AY3114" s="293">
        <f t="shared" si="1157"/>
        <v>0</v>
      </c>
      <c r="AZ3114" s="294">
        <f t="shared" si="1158"/>
        <v>0</v>
      </c>
      <c r="BA3114" s="295">
        <f t="shared" si="1159"/>
        <v>0</v>
      </c>
      <c r="BB3114" s="296">
        <f t="shared" si="1160"/>
        <v>0</v>
      </c>
      <c r="BC3114" s="293">
        <f t="shared" si="1161"/>
        <v>0</v>
      </c>
      <c r="BD3114" s="294">
        <f t="shared" si="1162"/>
        <v>0</v>
      </c>
      <c r="BE3114" s="295">
        <f t="shared" si="1163"/>
        <v>0</v>
      </c>
      <c r="BF3114" s="296">
        <f t="shared" si="1164"/>
        <v>0</v>
      </c>
      <c r="BG3114" s="293">
        <f t="shared" si="1165"/>
        <v>0</v>
      </c>
      <c r="BH3114" s="294">
        <f t="shared" si="1166"/>
        <v>0</v>
      </c>
      <c r="BI3114" s="295">
        <f t="shared" si="1167"/>
        <v>0</v>
      </c>
      <c r="BJ3114" s="296">
        <f t="shared" si="1168"/>
        <v>0</v>
      </c>
      <c r="BK3114" s="293">
        <f t="shared" si="1169"/>
        <v>0</v>
      </c>
      <c r="BL3114" s="294">
        <f t="shared" si="1170"/>
        <v>0</v>
      </c>
      <c r="BM3114" s="295">
        <f t="shared" si="1171"/>
        <v>0</v>
      </c>
      <c r="BN3114" s="296">
        <f t="shared" si="1172"/>
        <v>0</v>
      </c>
      <c r="BO3114" s="293">
        <f t="shared" si="1173"/>
        <v>0</v>
      </c>
      <c r="BP3114" s="294">
        <f t="shared" si="1174"/>
        <v>0</v>
      </c>
      <c r="BQ3114" s="295">
        <f t="shared" si="1175"/>
        <v>0</v>
      </c>
      <c r="BR3114" s="296">
        <f t="shared" si="1176"/>
        <v>0</v>
      </c>
      <c r="BS3114" s="293">
        <f t="shared" si="1177"/>
        <v>0</v>
      </c>
      <c r="BT3114" s="294">
        <f t="shared" si="1178"/>
        <v>0</v>
      </c>
      <c r="BU3114" s="295">
        <f t="shared" si="1179"/>
        <v>0</v>
      </c>
      <c r="BV3114" s="296">
        <f t="shared" si="1180"/>
        <v>0</v>
      </c>
      <c r="BW3114" s="351">
        <f t="shared" si="1181"/>
        <v>0</v>
      </c>
      <c r="BX3114" s="402">
        <f t="shared" si="1182"/>
        <v>0</v>
      </c>
      <c r="BY3114" s="370" t="str">
        <f>IF(BX3114=0,"",
IF(SUM($BX$3011:BX3114)=1,BZ3114,
IF($BX$3131&gt;SUM($BX$3011:BX3114),_xlfn.CONCAT(", ",BZ3114),
IF($BX$3131=SUM($BX$3011:BX3114),_xlfn.CONCAT(" y ",BZ3114)))))</f>
        <v/>
      </c>
      <c r="BZ3114" s="156" t="s">
        <v>5267</v>
      </c>
      <c r="CA3114" s="467">
        <f t="shared" si="1183"/>
        <v>0</v>
      </c>
      <c r="CB3114" s="402">
        <f t="shared" si="1184"/>
        <v>0</v>
      </c>
      <c r="CC3114" s="370" t="str">
        <f>IF(CB3114=0,"",
IF(SUM($CB$3011:CB3114)=1,CD3114,
IF($CB$3131&gt;SUM($CB$3011:CB3114),_xlfn.CONCAT(", ",CD3114),
IF($CB$3131=SUM($CB$3011:CB3114),_xlfn.CONCAT(" y ",CD3114)))))</f>
        <v/>
      </c>
      <c r="CD3114" s="156" t="s">
        <v>5267</v>
      </c>
    </row>
    <row r="3115" spans="1:82" ht="15" customHeight="1">
      <c r="A3115" s="662"/>
      <c r="B3115" s="145"/>
      <c r="C3115" s="157" t="s">
        <v>5268</v>
      </c>
      <c r="D3115" s="967" t="str">
        <f t="shared" si="1138"/>
        <v/>
      </c>
      <c r="E3115" s="967"/>
      <c r="F3115" s="967"/>
      <c r="G3115" s="719"/>
      <c r="H3115" s="719"/>
      <c r="I3115" s="719"/>
      <c r="J3115" s="719"/>
      <c r="K3115" s="614"/>
      <c r="L3115" s="614"/>
      <c r="M3115" s="614"/>
      <c r="N3115" s="614"/>
      <c r="O3115" s="614"/>
      <c r="P3115" s="614"/>
      <c r="Q3115" s="614"/>
      <c r="R3115" s="614"/>
      <c r="S3115" s="614"/>
      <c r="T3115" s="614"/>
      <c r="U3115" s="614"/>
      <c r="V3115" s="614"/>
      <c r="W3115" s="614"/>
      <c r="X3115" s="614"/>
      <c r="Y3115" s="614"/>
      <c r="Z3115" s="614"/>
      <c r="AA3115" s="614"/>
      <c r="AB3115" s="614"/>
      <c r="AC3115" s="614"/>
      <c r="AD3115" s="614"/>
      <c r="AE3115" s="164"/>
      <c r="AF3115" s="164"/>
      <c r="AG3115" s="199">
        <f t="shared" si="1139"/>
        <v>0</v>
      </c>
      <c r="AH3115" s="298">
        <f t="shared" si="1140"/>
        <v>0</v>
      </c>
      <c r="AI3115" s="293">
        <f t="shared" si="1141"/>
        <v>0</v>
      </c>
      <c r="AJ3115" s="294">
        <f t="shared" si="1142"/>
        <v>0</v>
      </c>
      <c r="AK3115" s="295">
        <f t="shared" si="1143"/>
        <v>0</v>
      </c>
      <c r="AL3115" s="296">
        <f t="shared" si="1144"/>
        <v>0</v>
      </c>
      <c r="AM3115" s="293">
        <f t="shared" si="1145"/>
        <v>0</v>
      </c>
      <c r="AN3115" s="294">
        <f t="shared" si="1146"/>
        <v>0</v>
      </c>
      <c r="AO3115" s="295">
        <f t="shared" si="1147"/>
        <v>0</v>
      </c>
      <c r="AP3115" s="296">
        <f t="shared" si="1148"/>
        <v>0</v>
      </c>
      <c r="AQ3115" s="293">
        <f t="shared" si="1149"/>
        <v>0</v>
      </c>
      <c r="AR3115" s="294">
        <f t="shared" si="1150"/>
        <v>0</v>
      </c>
      <c r="AS3115" s="295">
        <f t="shared" si="1151"/>
        <v>0</v>
      </c>
      <c r="AT3115" s="296">
        <f t="shared" si="1152"/>
        <v>0</v>
      </c>
      <c r="AU3115" s="293">
        <f t="shared" si="1153"/>
        <v>0</v>
      </c>
      <c r="AV3115" s="294">
        <f t="shared" si="1154"/>
        <v>0</v>
      </c>
      <c r="AW3115" s="295">
        <f t="shared" si="1155"/>
        <v>0</v>
      </c>
      <c r="AX3115" s="296">
        <f t="shared" si="1156"/>
        <v>0</v>
      </c>
      <c r="AY3115" s="293">
        <f t="shared" si="1157"/>
        <v>0</v>
      </c>
      <c r="AZ3115" s="294">
        <f t="shared" si="1158"/>
        <v>0</v>
      </c>
      <c r="BA3115" s="295">
        <f t="shared" si="1159"/>
        <v>0</v>
      </c>
      <c r="BB3115" s="296">
        <f t="shared" si="1160"/>
        <v>0</v>
      </c>
      <c r="BC3115" s="293">
        <f t="shared" si="1161"/>
        <v>0</v>
      </c>
      <c r="BD3115" s="294">
        <f t="shared" si="1162"/>
        <v>0</v>
      </c>
      <c r="BE3115" s="295">
        <f t="shared" si="1163"/>
        <v>0</v>
      </c>
      <c r="BF3115" s="296">
        <f t="shared" si="1164"/>
        <v>0</v>
      </c>
      <c r="BG3115" s="293">
        <f t="shared" si="1165"/>
        <v>0</v>
      </c>
      <c r="BH3115" s="294">
        <f t="shared" si="1166"/>
        <v>0</v>
      </c>
      <c r="BI3115" s="295">
        <f t="shared" si="1167"/>
        <v>0</v>
      </c>
      <c r="BJ3115" s="296">
        <f t="shared" si="1168"/>
        <v>0</v>
      </c>
      <c r="BK3115" s="293">
        <f t="shared" si="1169"/>
        <v>0</v>
      </c>
      <c r="BL3115" s="294">
        <f t="shared" si="1170"/>
        <v>0</v>
      </c>
      <c r="BM3115" s="295">
        <f t="shared" si="1171"/>
        <v>0</v>
      </c>
      <c r="BN3115" s="296">
        <f t="shared" si="1172"/>
        <v>0</v>
      </c>
      <c r="BO3115" s="293">
        <f t="shared" si="1173"/>
        <v>0</v>
      </c>
      <c r="BP3115" s="294">
        <f t="shared" si="1174"/>
        <v>0</v>
      </c>
      <c r="BQ3115" s="295">
        <f t="shared" si="1175"/>
        <v>0</v>
      </c>
      <c r="BR3115" s="296">
        <f t="shared" si="1176"/>
        <v>0</v>
      </c>
      <c r="BS3115" s="293">
        <f t="shared" si="1177"/>
        <v>0</v>
      </c>
      <c r="BT3115" s="294">
        <f t="shared" si="1178"/>
        <v>0</v>
      </c>
      <c r="BU3115" s="295">
        <f t="shared" si="1179"/>
        <v>0</v>
      </c>
      <c r="BV3115" s="296">
        <f t="shared" si="1180"/>
        <v>0</v>
      </c>
      <c r="BW3115" s="351">
        <f t="shared" si="1181"/>
        <v>0</v>
      </c>
      <c r="BX3115" s="402">
        <f t="shared" si="1182"/>
        <v>0</v>
      </c>
      <c r="BY3115" s="370" t="str">
        <f>IF(BX3115=0,"",
IF(SUM($BX$3011:BX3115)=1,BZ3115,
IF($BX$3131&gt;SUM($BX$3011:BX3115),_xlfn.CONCAT(", ",BZ3115),
IF($BX$3131=SUM($BX$3011:BX3115),_xlfn.CONCAT(" y ",BZ3115)))))</f>
        <v/>
      </c>
      <c r="BZ3115" s="156" t="s">
        <v>5269</v>
      </c>
      <c r="CA3115" s="467">
        <f t="shared" si="1183"/>
        <v>0</v>
      </c>
      <c r="CB3115" s="402">
        <f t="shared" si="1184"/>
        <v>0</v>
      </c>
      <c r="CC3115" s="370" t="str">
        <f>IF(CB3115=0,"",
IF(SUM($CB$3011:CB3115)=1,CD3115,
IF($CB$3131&gt;SUM($CB$3011:CB3115),_xlfn.CONCAT(", ",CD3115),
IF($CB$3131=SUM($CB$3011:CB3115),_xlfn.CONCAT(" y ",CD3115)))))</f>
        <v/>
      </c>
      <c r="CD3115" s="156" t="s">
        <v>5269</v>
      </c>
    </row>
    <row r="3116" spans="1:82" ht="15" customHeight="1">
      <c r="A3116" s="662"/>
      <c r="B3116" s="145"/>
      <c r="C3116" s="157" t="s">
        <v>5270</v>
      </c>
      <c r="D3116" s="967" t="str">
        <f t="shared" si="1138"/>
        <v/>
      </c>
      <c r="E3116" s="967"/>
      <c r="F3116" s="967"/>
      <c r="G3116" s="719"/>
      <c r="H3116" s="719"/>
      <c r="I3116" s="719"/>
      <c r="J3116" s="719"/>
      <c r="K3116" s="614"/>
      <c r="L3116" s="614"/>
      <c r="M3116" s="614"/>
      <c r="N3116" s="614"/>
      <c r="O3116" s="614"/>
      <c r="P3116" s="614"/>
      <c r="Q3116" s="614"/>
      <c r="R3116" s="614"/>
      <c r="S3116" s="614"/>
      <c r="T3116" s="614"/>
      <c r="U3116" s="614"/>
      <c r="V3116" s="614"/>
      <c r="W3116" s="614"/>
      <c r="X3116" s="614"/>
      <c r="Y3116" s="614"/>
      <c r="Z3116" s="614"/>
      <c r="AA3116" s="614"/>
      <c r="AB3116" s="614"/>
      <c r="AC3116" s="614"/>
      <c r="AD3116" s="614"/>
      <c r="AE3116" s="164"/>
      <c r="AF3116" s="164"/>
      <c r="AG3116" s="199">
        <f t="shared" si="1139"/>
        <v>0</v>
      </c>
      <c r="AH3116" s="298">
        <f t="shared" si="1140"/>
        <v>0</v>
      </c>
      <c r="AI3116" s="293">
        <f t="shared" si="1141"/>
        <v>0</v>
      </c>
      <c r="AJ3116" s="294">
        <f t="shared" si="1142"/>
        <v>0</v>
      </c>
      <c r="AK3116" s="295">
        <f t="shared" si="1143"/>
        <v>0</v>
      </c>
      <c r="AL3116" s="296">
        <f t="shared" si="1144"/>
        <v>0</v>
      </c>
      <c r="AM3116" s="293">
        <f t="shared" si="1145"/>
        <v>0</v>
      </c>
      <c r="AN3116" s="294">
        <f t="shared" si="1146"/>
        <v>0</v>
      </c>
      <c r="AO3116" s="295">
        <f t="shared" si="1147"/>
        <v>0</v>
      </c>
      <c r="AP3116" s="296">
        <f t="shared" si="1148"/>
        <v>0</v>
      </c>
      <c r="AQ3116" s="293">
        <f t="shared" si="1149"/>
        <v>0</v>
      </c>
      <c r="AR3116" s="294">
        <f t="shared" si="1150"/>
        <v>0</v>
      </c>
      <c r="AS3116" s="295">
        <f t="shared" si="1151"/>
        <v>0</v>
      </c>
      <c r="AT3116" s="296">
        <f t="shared" si="1152"/>
        <v>0</v>
      </c>
      <c r="AU3116" s="293">
        <f t="shared" si="1153"/>
        <v>0</v>
      </c>
      <c r="AV3116" s="294">
        <f t="shared" si="1154"/>
        <v>0</v>
      </c>
      <c r="AW3116" s="295">
        <f t="shared" si="1155"/>
        <v>0</v>
      </c>
      <c r="AX3116" s="296">
        <f t="shared" si="1156"/>
        <v>0</v>
      </c>
      <c r="AY3116" s="293">
        <f t="shared" si="1157"/>
        <v>0</v>
      </c>
      <c r="AZ3116" s="294">
        <f t="shared" si="1158"/>
        <v>0</v>
      </c>
      <c r="BA3116" s="295">
        <f t="shared" si="1159"/>
        <v>0</v>
      </c>
      <c r="BB3116" s="296">
        <f t="shared" si="1160"/>
        <v>0</v>
      </c>
      <c r="BC3116" s="293">
        <f t="shared" si="1161"/>
        <v>0</v>
      </c>
      <c r="BD3116" s="294">
        <f t="shared" si="1162"/>
        <v>0</v>
      </c>
      <c r="BE3116" s="295">
        <f t="shared" si="1163"/>
        <v>0</v>
      </c>
      <c r="BF3116" s="296">
        <f t="shared" si="1164"/>
        <v>0</v>
      </c>
      <c r="BG3116" s="293">
        <f t="shared" si="1165"/>
        <v>0</v>
      </c>
      <c r="BH3116" s="294">
        <f t="shared" si="1166"/>
        <v>0</v>
      </c>
      <c r="BI3116" s="295">
        <f t="shared" si="1167"/>
        <v>0</v>
      </c>
      <c r="BJ3116" s="296">
        <f t="shared" si="1168"/>
        <v>0</v>
      </c>
      <c r="BK3116" s="293">
        <f t="shared" si="1169"/>
        <v>0</v>
      </c>
      <c r="BL3116" s="294">
        <f t="shared" si="1170"/>
        <v>0</v>
      </c>
      <c r="BM3116" s="295">
        <f t="shared" si="1171"/>
        <v>0</v>
      </c>
      <c r="BN3116" s="296">
        <f t="shared" si="1172"/>
        <v>0</v>
      </c>
      <c r="BO3116" s="293">
        <f t="shared" si="1173"/>
        <v>0</v>
      </c>
      <c r="BP3116" s="294">
        <f t="shared" si="1174"/>
        <v>0</v>
      </c>
      <c r="BQ3116" s="295">
        <f t="shared" si="1175"/>
        <v>0</v>
      </c>
      <c r="BR3116" s="296">
        <f t="shared" si="1176"/>
        <v>0</v>
      </c>
      <c r="BS3116" s="293">
        <f t="shared" si="1177"/>
        <v>0</v>
      </c>
      <c r="BT3116" s="294">
        <f t="shared" si="1178"/>
        <v>0</v>
      </c>
      <c r="BU3116" s="295">
        <f t="shared" si="1179"/>
        <v>0</v>
      </c>
      <c r="BV3116" s="296">
        <f t="shared" si="1180"/>
        <v>0</v>
      </c>
      <c r="BW3116" s="351">
        <f t="shared" si="1181"/>
        <v>0</v>
      </c>
      <c r="BX3116" s="402">
        <f t="shared" si="1182"/>
        <v>0</v>
      </c>
      <c r="BY3116" s="370" t="str">
        <f>IF(BX3116=0,"",
IF(SUM($BX$3011:BX3116)=1,BZ3116,
IF($BX$3131&gt;SUM($BX$3011:BX3116),_xlfn.CONCAT(", ",BZ3116),
IF($BX$3131=SUM($BX$3011:BX3116),_xlfn.CONCAT(" y ",BZ3116)))))</f>
        <v/>
      </c>
      <c r="BZ3116" s="156" t="s">
        <v>5271</v>
      </c>
      <c r="CA3116" s="467">
        <f t="shared" si="1183"/>
        <v>0</v>
      </c>
      <c r="CB3116" s="402">
        <f t="shared" si="1184"/>
        <v>0</v>
      </c>
      <c r="CC3116" s="370" t="str">
        <f>IF(CB3116=0,"",
IF(SUM($CB$3011:CB3116)=1,CD3116,
IF($CB$3131&gt;SUM($CB$3011:CB3116),_xlfn.CONCAT(", ",CD3116),
IF($CB$3131=SUM($CB$3011:CB3116),_xlfn.CONCAT(" y ",CD3116)))))</f>
        <v/>
      </c>
      <c r="CD3116" s="156" t="s">
        <v>5271</v>
      </c>
    </row>
    <row r="3117" spans="1:82" ht="15" customHeight="1">
      <c r="A3117" s="662"/>
      <c r="B3117" s="145"/>
      <c r="C3117" s="157" t="s">
        <v>5272</v>
      </c>
      <c r="D3117" s="967" t="str">
        <f t="shared" si="1138"/>
        <v/>
      </c>
      <c r="E3117" s="967"/>
      <c r="F3117" s="967"/>
      <c r="G3117" s="719"/>
      <c r="H3117" s="719"/>
      <c r="I3117" s="719"/>
      <c r="J3117" s="719"/>
      <c r="K3117" s="614"/>
      <c r="L3117" s="614"/>
      <c r="M3117" s="614"/>
      <c r="N3117" s="614"/>
      <c r="O3117" s="614"/>
      <c r="P3117" s="614"/>
      <c r="Q3117" s="614"/>
      <c r="R3117" s="614"/>
      <c r="S3117" s="614"/>
      <c r="T3117" s="614"/>
      <c r="U3117" s="614"/>
      <c r="V3117" s="614"/>
      <c r="W3117" s="614"/>
      <c r="X3117" s="614"/>
      <c r="Y3117" s="614"/>
      <c r="Z3117" s="614"/>
      <c r="AA3117" s="614"/>
      <c r="AB3117" s="614"/>
      <c r="AC3117" s="614"/>
      <c r="AD3117" s="614"/>
      <c r="AE3117" s="164"/>
      <c r="AF3117" s="164"/>
      <c r="AG3117" s="199">
        <f t="shared" si="1139"/>
        <v>0</v>
      </c>
      <c r="AH3117" s="298">
        <f t="shared" si="1140"/>
        <v>0</v>
      </c>
      <c r="AI3117" s="293">
        <f t="shared" si="1141"/>
        <v>0</v>
      </c>
      <c r="AJ3117" s="294">
        <f t="shared" si="1142"/>
        <v>0</v>
      </c>
      <c r="AK3117" s="295">
        <f t="shared" si="1143"/>
        <v>0</v>
      </c>
      <c r="AL3117" s="296">
        <f t="shared" si="1144"/>
        <v>0</v>
      </c>
      <c r="AM3117" s="293">
        <f t="shared" si="1145"/>
        <v>0</v>
      </c>
      <c r="AN3117" s="294">
        <f t="shared" si="1146"/>
        <v>0</v>
      </c>
      <c r="AO3117" s="295">
        <f t="shared" si="1147"/>
        <v>0</v>
      </c>
      <c r="AP3117" s="296">
        <f t="shared" si="1148"/>
        <v>0</v>
      </c>
      <c r="AQ3117" s="293">
        <f t="shared" si="1149"/>
        <v>0</v>
      </c>
      <c r="AR3117" s="294">
        <f t="shared" si="1150"/>
        <v>0</v>
      </c>
      <c r="AS3117" s="295">
        <f t="shared" si="1151"/>
        <v>0</v>
      </c>
      <c r="AT3117" s="296">
        <f t="shared" si="1152"/>
        <v>0</v>
      </c>
      <c r="AU3117" s="293">
        <f t="shared" si="1153"/>
        <v>0</v>
      </c>
      <c r="AV3117" s="294">
        <f t="shared" si="1154"/>
        <v>0</v>
      </c>
      <c r="AW3117" s="295">
        <f t="shared" si="1155"/>
        <v>0</v>
      </c>
      <c r="AX3117" s="296">
        <f t="shared" si="1156"/>
        <v>0</v>
      </c>
      <c r="AY3117" s="293">
        <f t="shared" si="1157"/>
        <v>0</v>
      </c>
      <c r="AZ3117" s="294">
        <f t="shared" si="1158"/>
        <v>0</v>
      </c>
      <c r="BA3117" s="295">
        <f t="shared" si="1159"/>
        <v>0</v>
      </c>
      <c r="BB3117" s="296">
        <f t="shared" si="1160"/>
        <v>0</v>
      </c>
      <c r="BC3117" s="293">
        <f t="shared" si="1161"/>
        <v>0</v>
      </c>
      <c r="BD3117" s="294">
        <f t="shared" si="1162"/>
        <v>0</v>
      </c>
      <c r="BE3117" s="295">
        <f t="shared" si="1163"/>
        <v>0</v>
      </c>
      <c r="BF3117" s="296">
        <f t="shared" si="1164"/>
        <v>0</v>
      </c>
      <c r="BG3117" s="293">
        <f t="shared" si="1165"/>
        <v>0</v>
      </c>
      <c r="BH3117" s="294">
        <f t="shared" si="1166"/>
        <v>0</v>
      </c>
      <c r="BI3117" s="295">
        <f t="shared" si="1167"/>
        <v>0</v>
      </c>
      <c r="BJ3117" s="296">
        <f t="shared" si="1168"/>
        <v>0</v>
      </c>
      <c r="BK3117" s="293">
        <f t="shared" si="1169"/>
        <v>0</v>
      </c>
      <c r="BL3117" s="294">
        <f t="shared" si="1170"/>
        <v>0</v>
      </c>
      <c r="BM3117" s="295">
        <f t="shared" si="1171"/>
        <v>0</v>
      </c>
      <c r="BN3117" s="296">
        <f t="shared" si="1172"/>
        <v>0</v>
      </c>
      <c r="BO3117" s="293">
        <f t="shared" si="1173"/>
        <v>0</v>
      </c>
      <c r="BP3117" s="294">
        <f t="shared" si="1174"/>
        <v>0</v>
      </c>
      <c r="BQ3117" s="295">
        <f t="shared" si="1175"/>
        <v>0</v>
      </c>
      <c r="BR3117" s="296">
        <f t="shared" si="1176"/>
        <v>0</v>
      </c>
      <c r="BS3117" s="293">
        <f t="shared" si="1177"/>
        <v>0</v>
      </c>
      <c r="BT3117" s="294">
        <f t="shared" si="1178"/>
        <v>0</v>
      </c>
      <c r="BU3117" s="295">
        <f t="shared" si="1179"/>
        <v>0</v>
      </c>
      <c r="BV3117" s="296">
        <f t="shared" si="1180"/>
        <v>0</v>
      </c>
      <c r="BW3117" s="351">
        <f t="shared" si="1181"/>
        <v>0</v>
      </c>
      <c r="BX3117" s="402">
        <f t="shared" si="1182"/>
        <v>0</v>
      </c>
      <c r="BY3117" s="370" t="str">
        <f>IF(BX3117=0,"",
IF(SUM($BX$3011:BX3117)=1,BZ3117,
IF($BX$3131&gt;SUM($BX$3011:BX3117),_xlfn.CONCAT(", ",BZ3117),
IF($BX$3131=SUM($BX$3011:BX3117),_xlfn.CONCAT(" y ",BZ3117)))))</f>
        <v/>
      </c>
      <c r="BZ3117" s="156" t="s">
        <v>5273</v>
      </c>
      <c r="CA3117" s="467">
        <f t="shared" si="1183"/>
        <v>0</v>
      </c>
      <c r="CB3117" s="402">
        <f t="shared" si="1184"/>
        <v>0</v>
      </c>
      <c r="CC3117" s="370" t="str">
        <f>IF(CB3117=0,"",
IF(SUM($CB$3011:CB3117)=1,CD3117,
IF($CB$3131&gt;SUM($CB$3011:CB3117),_xlfn.CONCAT(", ",CD3117),
IF($CB$3131=SUM($CB$3011:CB3117),_xlfn.CONCAT(" y ",CD3117)))))</f>
        <v/>
      </c>
      <c r="CD3117" s="156" t="s">
        <v>5273</v>
      </c>
    </row>
    <row r="3118" spans="1:82" ht="15" customHeight="1">
      <c r="A3118" s="662"/>
      <c r="B3118" s="145"/>
      <c r="C3118" s="157" t="s">
        <v>5274</v>
      </c>
      <c r="D3118" s="967" t="str">
        <f t="shared" si="1138"/>
        <v/>
      </c>
      <c r="E3118" s="967"/>
      <c r="F3118" s="967"/>
      <c r="G3118" s="719"/>
      <c r="H3118" s="719"/>
      <c r="I3118" s="719"/>
      <c r="J3118" s="719"/>
      <c r="K3118" s="614"/>
      <c r="L3118" s="614"/>
      <c r="M3118" s="614"/>
      <c r="N3118" s="614"/>
      <c r="O3118" s="614"/>
      <c r="P3118" s="614"/>
      <c r="Q3118" s="614"/>
      <c r="R3118" s="614"/>
      <c r="S3118" s="614"/>
      <c r="T3118" s="614"/>
      <c r="U3118" s="614"/>
      <c r="V3118" s="614"/>
      <c r="W3118" s="614"/>
      <c r="X3118" s="614"/>
      <c r="Y3118" s="614"/>
      <c r="Z3118" s="614"/>
      <c r="AA3118" s="614"/>
      <c r="AB3118" s="614"/>
      <c r="AC3118" s="614"/>
      <c r="AD3118" s="614"/>
      <c r="AE3118" s="164"/>
      <c r="AF3118" s="164"/>
      <c r="AG3118" s="199">
        <f t="shared" si="1139"/>
        <v>0</v>
      </c>
      <c r="AH3118" s="298">
        <f t="shared" si="1140"/>
        <v>0</v>
      </c>
      <c r="AI3118" s="293">
        <f t="shared" si="1141"/>
        <v>0</v>
      </c>
      <c r="AJ3118" s="294">
        <f t="shared" si="1142"/>
        <v>0</v>
      </c>
      <c r="AK3118" s="295">
        <f t="shared" si="1143"/>
        <v>0</v>
      </c>
      <c r="AL3118" s="296">
        <f t="shared" si="1144"/>
        <v>0</v>
      </c>
      <c r="AM3118" s="293">
        <f t="shared" si="1145"/>
        <v>0</v>
      </c>
      <c r="AN3118" s="294">
        <f t="shared" si="1146"/>
        <v>0</v>
      </c>
      <c r="AO3118" s="295">
        <f t="shared" si="1147"/>
        <v>0</v>
      </c>
      <c r="AP3118" s="296">
        <f t="shared" si="1148"/>
        <v>0</v>
      </c>
      <c r="AQ3118" s="293">
        <f t="shared" si="1149"/>
        <v>0</v>
      </c>
      <c r="AR3118" s="294">
        <f t="shared" si="1150"/>
        <v>0</v>
      </c>
      <c r="AS3118" s="295">
        <f t="shared" si="1151"/>
        <v>0</v>
      </c>
      <c r="AT3118" s="296">
        <f t="shared" si="1152"/>
        <v>0</v>
      </c>
      <c r="AU3118" s="293">
        <f t="shared" si="1153"/>
        <v>0</v>
      </c>
      <c r="AV3118" s="294">
        <f t="shared" si="1154"/>
        <v>0</v>
      </c>
      <c r="AW3118" s="295">
        <f t="shared" si="1155"/>
        <v>0</v>
      </c>
      <c r="AX3118" s="296">
        <f t="shared" si="1156"/>
        <v>0</v>
      </c>
      <c r="AY3118" s="293">
        <f t="shared" si="1157"/>
        <v>0</v>
      </c>
      <c r="AZ3118" s="294">
        <f t="shared" si="1158"/>
        <v>0</v>
      </c>
      <c r="BA3118" s="295">
        <f t="shared" si="1159"/>
        <v>0</v>
      </c>
      <c r="BB3118" s="296">
        <f t="shared" si="1160"/>
        <v>0</v>
      </c>
      <c r="BC3118" s="293">
        <f t="shared" si="1161"/>
        <v>0</v>
      </c>
      <c r="BD3118" s="294">
        <f t="shared" si="1162"/>
        <v>0</v>
      </c>
      <c r="BE3118" s="295">
        <f t="shared" si="1163"/>
        <v>0</v>
      </c>
      <c r="BF3118" s="296">
        <f t="shared" si="1164"/>
        <v>0</v>
      </c>
      <c r="BG3118" s="293">
        <f t="shared" si="1165"/>
        <v>0</v>
      </c>
      <c r="BH3118" s="294">
        <f t="shared" si="1166"/>
        <v>0</v>
      </c>
      <c r="BI3118" s="295">
        <f t="shared" si="1167"/>
        <v>0</v>
      </c>
      <c r="BJ3118" s="296">
        <f t="shared" si="1168"/>
        <v>0</v>
      </c>
      <c r="BK3118" s="293">
        <f t="shared" si="1169"/>
        <v>0</v>
      </c>
      <c r="BL3118" s="294">
        <f t="shared" si="1170"/>
        <v>0</v>
      </c>
      <c r="BM3118" s="295">
        <f t="shared" si="1171"/>
        <v>0</v>
      </c>
      <c r="BN3118" s="296">
        <f t="shared" si="1172"/>
        <v>0</v>
      </c>
      <c r="BO3118" s="293">
        <f t="shared" si="1173"/>
        <v>0</v>
      </c>
      <c r="BP3118" s="294">
        <f t="shared" si="1174"/>
        <v>0</v>
      </c>
      <c r="BQ3118" s="295">
        <f t="shared" si="1175"/>
        <v>0</v>
      </c>
      <c r="BR3118" s="296">
        <f t="shared" si="1176"/>
        <v>0</v>
      </c>
      <c r="BS3118" s="293">
        <f t="shared" si="1177"/>
        <v>0</v>
      </c>
      <c r="BT3118" s="294">
        <f t="shared" si="1178"/>
        <v>0</v>
      </c>
      <c r="BU3118" s="295">
        <f t="shared" si="1179"/>
        <v>0</v>
      </c>
      <c r="BV3118" s="296">
        <f t="shared" si="1180"/>
        <v>0</v>
      </c>
      <c r="BW3118" s="351">
        <f t="shared" si="1181"/>
        <v>0</v>
      </c>
      <c r="BX3118" s="402">
        <f t="shared" si="1182"/>
        <v>0</v>
      </c>
      <c r="BY3118" s="370" t="str">
        <f>IF(BX3118=0,"",
IF(SUM($BX$3011:BX3118)=1,BZ3118,
IF($BX$3131&gt;SUM($BX$3011:BX3118),_xlfn.CONCAT(", ",BZ3118),
IF($BX$3131=SUM($BX$3011:BX3118),_xlfn.CONCAT(" y ",BZ3118)))))</f>
        <v/>
      </c>
      <c r="BZ3118" s="156" t="s">
        <v>5275</v>
      </c>
      <c r="CA3118" s="467">
        <f t="shared" si="1183"/>
        <v>0</v>
      </c>
      <c r="CB3118" s="402">
        <f t="shared" si="1184"/>
        <v>0</v>
      </c>
      <c r="CC3118" s="370" t="str">
        <f>IF(CB3118=0,"",
IF(SUM($CB$3011:CB3118)=1,CD3118,
IF($CB$3131&gt;SUM($CB$3011:CB3118),_xlfn.CONCAT(", ",CD3118),
IF($CB$3131=SUM($CB$3011:CB3118),_xlfn.CONCAT(" y ",CD3118)))))</f>
        <v/>
      </c>
      <c r="CD3118" s="156" t="s">
        <v>5275</v>
      </c>
    </row>
    <row r="3119" spans="1:82" ht="15" customHeight="1">
      <c r="A3119" s="662"/>
      <c r="B3119" s="145"/>
      <c r="C3119" s="157" t="s">
        <v>5276</v>
      </c>
      <c r="D3119" s="967" t="str">
        <f t="shared" si="1138"/>
        <v/>
      </c>
      <c r="E3119" s="967"/>
      <c r="F3119" s="967"/>
      <c r="G3119" s="719"/>
      <c r="H3119" s="719"/>
      <c r="I3119" s="719"/>
      <c r="J3119" s="719"/>
      <c r="K3119" s="614"/>
      <c r="L3119" s="614"/>
      <c r="M3119" s="614"/>
      <c r="N3119" s="614"/>
      <c r="O3119" s="614"/>
      <c r="P3119" s="614"/>
      <c r="Q3119" s="614"/>
      <c r="R3119" s="614"/>
      <c r="S3119" s="614"/>
      <c r="T3119" s="614"/>
      <c r="U3119" s="614"/>
      <c r="V3119" s="614"/>
      <c r="W3119" s="614"/>
      <c r="X3119" s="614"/>
      <c r="Y3119" s="614"/>
      <c r="Z3119" s="614"/>
      <c r="AA3119" s="614"/>
      <c r="AB3119" s="614"/>
      <c r="AC3119" s="614"/>
      <c r="AD3119" s="614"/>
      <c r="AE3119" s="164"/>
      <c r="AF3119" s="164"/>
      <c r="AG3119" s="199">
        <f t="shared" si="1139"/>
        <v>0</v>
      </c>
      <c r="AH3119" s="298">
        <f t="shared" si="1140"/>
        <v>0</v>
      </c>
      <c r="AI3119" s="293">
        <f t="shared" si="1141"/>
        <v>0</v>
      </c>
      <c r="AJ3119" s="294">
        <f t="shared" si="1142"/>
        <v>0</v>
      </c>
      <c r="AK3119" s="295">
        <f t="shared" si="1143"/>
        <v>0</v>
      </c>
      <c r="AL3119" s="296">
        <f t="shared" si="1144"/>
        <v>0</v>
      </c>
      <c r="AM3119" s="293">
        <f t="shared" si="1145"/>
        <v>0</v>
      </c>
      <c r="AN3119" s="294">
        <f t="shared" si="1146"/>
        <v>0</v>
      </c>
      <c r="AO3119" s="295">
        <f t="shared" si="1147"/>
        <v>0</v>
      </c>
      <c r="AP3119" s="296">
        <f t="shared" si="1148"/>
        <v>0</v>
      </c>
      <c r="AQ3119" s="293">
        <f t="shared" si="1149"/>
        <v>0</v>
      </c>
      <c r="AR3119" s="294">
        <f t="shared" si="1150"/>
        <v>0</v>
      </c>
      <c r="AS3119" s="295">
        <f t="shared" si="1151"/>
        <v>0</v>
      </c>
      <c r="AT3119" s="296">
        <f t="shared" si="1152"/>
        <v>0</v>
      </c>
      <c r="AU3119" s="293">
        <f t="shared" si="1153"/>
        <v>0</v>
      </c>
      <c r="AV3119" s="294">
        <f t="shared" si="1154"/>
        <v>0</v>
      </c>
      <c r="AW3119" s="295">
        <f t="shared" si="1155"/>
        <v>0</v>
      </c>
      <c r="AX3119" s="296">
        <f t="shared" si="1156"/>
        <v>0</v>
      </c>
      <c r="AY3119" s="293">
        <f t="shared" si="1157"/>
        <v>0</v>
      </c>
      <c r="AZ3119" s="294">
        <f t="shared" si="1158"/>
        <v>0</v>
      </c>
      <c r="BA3119" s="295">
        <f t="shared" si="1159"/>
        <v>0</v>
      </c>
      <c r="BB3119" s="296">
        <f t="shared" si="1160"/>
        <v>0</v>
      </c>
      <c r="BC3119" s="293">
        <f t="shared" si="1161"/>
        <v>0</v>
      </c>
      <c r="BD3119" s="294">
        <f t="shared" si="1162"/>
        <v>0</v>
      </c>
      <c r="BE3119" s="295">
        <f t="shared" si="1163"/>
        <v>0</v>
      </c>
      <c r="BF3119" s="296">
        <f t="shared" si="1164"/>
        <v>0</v>
      </c>
      <c r="BG3119" s="293">
        <f t="shared" si="1165"/>
        <v>0</v>
      </c>
      <c r="BH3119" s="294">
        <f t="shared" si="1166"/>
        <v>0</v>
      </c>
      <c r="BI3119" s="295">
        <f t="shared" si="1167"/>
        <v>0</v>
      </c>
      <c r="BJ3119" s="296">
        <f t="shared" si="1168"/>
        <v>0</v>
      </c>
      <c r="BK3119" s="293">
        <f t="shared" si="1169"/>
        <v>0</v>
      </c>
      <c r="BL3119" s="294">
        <f t="shared" si="1170"/>
        <v>0</v>
      </c>
      <c r="BM3119" s="295">
        <f t="shared" si="1171"/>
        <v>0</v>
      </c>
      <c r="BN3119" s="296">
        <f t="shared" si="1172"/>
        <v>0</v>
      </c>
      <c r="BO3119" s="293">
        <f t="shared" si="1173"/>
        <v>0</v>
      </c>
      <c r="BP3119" s="294">
        <f t="shared" si="1174"/>
        <v>0</v>
      </c>
      <c r="BQ3119" s="295">
        <f t="shared" si="1175"/>
        <v>0</v>
      </c>
      <c r="BR3119" s="296">
        <f t="shared" si="1176"/>
        <v>0</v>
      </c>
      <c r="BS3119" s="293">
        <f t="shared" si="1177"/>
        <v>0</v>
      </c>
      <c r="BT3119" s="294">
        <f t="shared" si="1178"/>
        <v>0</v>
      </c>
      <c r="BU3119" s="295">
        <f t="shared" si="1179"/>
        <v>0</v>
      </c>
      <c r="BV3119" s="296">
        <f t="shared" si="1180"/>
        <v>0</v>
      </c>
      <c r="BW3119" s="351">
        <f t="shared" si="1181"/>
        <v>0</v>
      </c>
      <c r="BX3119" s="402">
        <f t="shared" si="1182"/>
        <v>0</v>
      </c>
      <c r="BY3119" s="370" t="str">
        <f>IF(BX3119=0,"",
IF(SUM($BX$3011:BX3119)=1,BZ3119,
IF($BX$3131&gt;SUM($BX$3011:BX3119),_xlfn.CONCAT(", ",BZ3119),
IF($BX$3131=SUM($BX$3011:BX3119),_xlfn.CONCAT(" y ",BZ3119)))))</f>
        <v/>
      </c>
      <c r="BZ3119" s="156" t="s">
        <v>5277</v>
      </c>
      <c r="CA3119" s="467">
        <f t="shared" si="1183"/>
        <v>0</v>
      </c>
      <c r="CB3119" s="402">
        <f t="shared" si="1184"/>
        <v>0</v>
      </c>
      <c r="CC3119" s="370" t="str">
        <f>IF(CB3119=0,"",
IF(SUM($CB$3011:CB3119)=1,CD3119,
IF($CB$3131&gt;SUM($CB$3011:CB3119),_xlfn.CONCAT(", ",CD3119),
IF($CB$3131=SUM($CB$3011:CB3119),_xlfn.CONCAT(" y ",CD3119)))))</f>
        <v/>
      </c>
      <c r="CD3119" s="156" t="s">
        <v>5277</v>
      </c>
    </row>
    <row r="3120" spans="1:82" ht="15" customHeight="1">
      <c r="A3120" s="662"/>
      <c r="B3120" s="145"/>
      <c r="C3120" s="157" t="s">
        <v>5278</v>
      </c>
      <c r="D3120" s="967" t="str">
        <f t="shared" si="1138"/>
        <v/>
      </c>
      <c r="E3120" s="967"/>
      <c r="F3120" s="967"/>
      <c r="G3120" s="719"/>
      <c r="H3120" s="719"/>
      <c r="I3120" s="719"/>
      <c r="J3120" s="719"/>
      <c r="K3120" s="614"/>
      <c r="L3120" s="614"/>
      <c r="M3120" s="614"/>
      <c r="N3120" s="614"/>
      <c r="O3120" s="614"/>
      <c r="P3120" s="614"/>
      <c r="Q3120" s="614"/>
      <c r="R3120" s="614"/>
      <c r="S3120" s="614"/>
      <c r="T3120" s="614"/>
      <c r="U3120" s="614"/>
      <c r="V3120" s="614"/>
      <c r="W3120" s="614"/>
      <c r="X3120" s="614"/>
      <c r="Y3120" s="614"/>
      <c r="Z3120" s="614"/>
      <c r="AA3120" s="614"/>
      <c r="AB3120" s="614"/>
      <c r="AC3120" s="614"/>
      <c r="AD3120" s="614"/>
      <c r="AE3120" s="164"/>
      <c r="AF3120" s="164"/>
      <c r="AG3120" s="199">
        <f t="shared" si="1139"/>
        <v>0</v>
      </c>
      <c r="AH3120" s="298">
        <f t="shared" si="1140"/>
        <v>0</v>
      </c>
      <c r="AI3120" s="293">
        <f t="shared" si="1141"/>
        <v>0</v>
      </c>
      <c r="AJ3120" s="294">
        <f t="shared" si="1142"/>
        <v>0</v>
      </c>
      <c r="AK3120" s="295">
        <f t="shared" si="1143"/>
        <v>0</v>
      </c>
      <c r="AL3120" s="296">
        <f t="shared" si="1144"/>
        <v>0</v>
      </c>
      <c r="AM3120" s="293">
        <f t="shared" si="1145"/>
        <v>0</v>
      </c>
      <c r="AN3120" s="294">
        <f t="shared" si="1146"/>
        <v>0</v>
      </c>
      <c r="AO3120" s="295">
        <f t="shared" si="1147"/>
        <v>0</v>
      </c>
      <c r="AP3120" s="296">
        <f t="shared" si="1148"/>
        <v>0</v>
      </c>
      <c r="AQ3120" s="293">
        <f t="shared" si="1149"/>
        <v>0</v>
      </c>
      <c r="AR3120" s="294">
        <f t="shared" si="1150"/>
        <v>0</v>
      </c>
      <c r="AS3120" s="295">
        <f t="shared" si="1151"/>
        <v>0</v>
      </c>
      <c r="AT3120" s="296">
        <f t="shared" si="1152"/>
        <v>0</v>
      </c>
      <c r="AU3120" s="293">
        <f t="shared" si="1153"/>
        <v>0</v>
      </c>
      <c r="AV3120" s="294">
        <f t="shared" si="1154"/>
        <v>0</v>
      </c>
      <c r="AW3120" s="295">
        <f t="shared" si="1155"/>
        <v>0</v>
      </c>
      <c r="AX3120" s="296">
        <f t="shared" si="1156"/>
        <v>0</v>
      </c>
      <c r="AY3120" s="293">
        <f t="shared" si="1157"/>
        <v>0</v>
      </c>
      <c r="AZ3120" s="294">
        <f t="shared" si="1158"/>
        <v>0</v>
      </c>
      <c r="BA3120" s="295">
        <f t="shared" si="1159"/>
        <v>0</v>
      </c>
      <c r="BB3120" s="296">
        <f t="shared" si="1160"/>
        <v>0</v>
      </c>
      <c r="BC3120" s="293">
        <f t="shared" si="1161"/>
        <v>0</v>
      </c>
      <c r="BD3120" s="294">
        <f t="shared" si="1162"/>
        <v>0</v>
      </c>
      <c r="BE3120" s="295">
        <f t="shared" si="1163"/>
        <v>0</v>
      </c>
      <c r="BF3120" s="296">
        <f t="shared" si="1164"/>
        <v>0</v>
      </c>
      <c r="BG3120" s="293">
        <f t="shared" si="1165"/>
        <v>0</v>
      </c>
      <c r="BH3120" s="294">
        <f t="shared" si="1166"/>
        <v>0</v>
      </c>
      <c r="BI3120" s="295">
        <f t="shared" si="1167"/>
        <v>0</v>
      </c>
      <c r="BJ3120" s="296">
        <f t="shared" si="1168"/>
        <v>0</v>
      </c>
      <c r="BK3120" s="293">
        <f t="shared" si="1169"/>
        <v>0</v>
      </c>
      <c r="BL3120" s="294">
        <f t="shared" si="1170"/>
        <v>0</v>
      </c>
      <c r="BM3120" s="295">
        <f t="shared" si="1171"/>
        <v>0</v>
      </c>
      <c r="BN3120" s="296">
        <f t="shared" si="1172"/>
        <v>0</v>
      </c>
      <c r="BO3120" s="293">
        <f t="shared" si="1173"/>
        <v>0</v>
      </c>
      <c r="BP3120" s="294">
        <f t="shared" si="1174"/>
        <v>0</v>
      </c>
      <c r="BQ3120" s="295">
        <f t="shared" si="1175"/>
        <v>0</v>
      </c>
      <c r="BR3120" s="296">
        <f t="shared" si="1176"/>
        <v>0</v>
      </c>
      <c r="BS3120" s="293">
        <f t="shared" si="1177"/>
        <v>0</v>
      </c>
      <c r="BT3120" s="294">
        <f t="shared" si="1178"/>
        <v>0</v>
      </c>
      <c r="BU3120" s="295">
        <f t="shared" si="1179"/>
        <v>0</v>
      </c>
      <c r="BV3120" s="296">
        <f t="shared" si="1180"/>
        <v>0</v>
      </c>
      <c r="BW3120" s="351">
        <f t="shared" si="1181"/>
        <v>0</v>
      </c>
      <c r="BX3120" s="402">
        <f t="shared" si="1182"/>
        <v>0</v>
      </c>
      <c r="BY3120" s="370" t="str">
        <f>IF(BX3120=0,"",
IF(SUM($BX$3011:BX3120)=1,BZ3120,
IF($BX$3131&gt;SUM($BX$3011:BX3120),_xlfn.CONCAT(", ",BZ3120),
IF($BX$3131=SUM($BX$3011:BX3120),_xlfn.CONCAT(" y ",BZ3120)))))</f>
        <v/>
      </c>
      <c r="BZ3120" s="156" t="s">
        <v>5279</v>
      </c>
      <c r="CA3120" s="467">
        <f t="shared" si="1183"/>
        <v>0</v>
      </c>
      <c r="CB3120" s="402">
        <f t="shared" si="1184"/>
        <v>0</v>
      </c>
      <c r="CC3120" s="370" t="str">
        <f>IF(CB3120=0,"",
IF(SUM($CB$3011:CB3120)=1,CD3120,
IF($CB$3131&gt;SUM($CB$3011:CB3120),_xlfn.CONCAT(", ",CD3120),
IF($CB$3131=SUM($CB$3011:CB3120),_xlfn.CONCAT(" y ",CD3120)))))</f>
        <v/>
      </c>
      <c r="CD3120" s="156" t="s">
        <v>5279</v>
      </c>
    </row>
    <row r="3121" spans="1:82" ht="15" customHeight="1">
      <c r="A3121" s="662"/>
      <c r="B3121" s="145"/>
      <c r="C3121" s="157" t="s">
        <v>5280</v>
      </c>
      <c r="D3121" s="967" t="str">
        <f t="shared" si="1138"/>
        <v/>
      </c>
      <c r="E3121" s="967"/>
      <c r="F3121" s="967"/>
      <c r="G3121" s="719"/>
      <c r="H3121" s="719"/>
      <c r="I3121" s="719"/>
      <c r="J3121" s="719"/>
      <c r="K3121" s="614"/>
      <c r="L3121" s="614"/>
      <c r="M3121" s="614"/>
      <c r="N3121" s="614"/>
      <c r="O3121" s="614"/>
      <c r="P3121" s="614"/>
      <c r="Q3121" s="614"/>
      <c r="R3121" s="614"/>
      <c r="S3121" s="614"/>
      <c r="T3121" s="614"/>
      <c r="U3121" s="614"/>
      <c r="V3121" s="614"/>
      <c r="W3121" s="614"/>
      <c r="X3121" s="614"/>
      <c r="Y3121" s="614"/>
      <c r="Z3121" s="614"/>
      <c r="AA3121" s="614"/>
      <c r="AB3121" s="614"/>
      <c r="AC3121" s="614"/>
      <c r="AD3121" s="614"/>
      <c r="AE3121" s="164"/>
      <c r="AF3121" s="164"/>
      <c r="AG3121" s="199">
        <f t="shared" si="1139"/>
        <v>0</v>
      </c>
      <c r="AH3121" s="298">
        <f t="shared" si="1140"/>
        <v>0</v>
      </c>
      <c r="AI3121" s="293">
        <f t="shared" si="1141"/>
        <v>0</v>
      </c>
      <c r="AJ3121" s="294">
        <f t="shared" si="1142"/>
        <v>0</v>
      </c>
      <c r="AK3121" s="295">
        <f t="shared" si="1143"/>
        <v>0</v>
      </c>
      <c r="AL3121" s="296">
        <f t="shared" si="1144"/>
        <v>0</v>
      </c>
      <c r="AM3121" s="293">
        <f t="shared" si="1145"/>
        <v>0</v>
      </c>
      <c r="AN3121" s="294">
        <f t="shared" si="1146"/>
        <v>0</v>
      </c>
      <c r="AO3121" s="295">
        <f t="shared" si="1147"/>
        <v>0</v>
      </c>
      <c r="AP3121" s="296">
        <f t="shared" si="1148"/>
        <v>0</v>
      </c>
      <c r="AQ3121" s="293">
        <f t="shared" si="1149"/>
        <v>0</v>
      </c>
      <c r="AR3121" s="294">
        <f t="shared" si="1150"/>
        <v>0</v>
      </c>
      <c r="AS3121" s="295">
        <f t="shared" si="1151"/>
        <v>0</v>
      </c>
      <c r="AT3121" s="296">
        <f t="shared" si="1152"/>
        <v>0</v>
      </c>
      <c r="AU3121" s="293">
        <f t="shared" si="1153"/>
        <v>0</v>
      </c>
      <c r="AV3121" s="294">
        <f t="shared" si="1154"/>
        <v>0</v>
      </c>
      <c r="AW3121" s="295">
        <f t="shared" si="1155"/>
        <v>0</v>
      </c>
      <c r="AX3121" s="296">
        <f t="shared" si="1156"/>
        <v>0</v>
      </c>
      <c r="AY3121" s="293">
        <f t="shared" si="1157"/>
        <v>0</v>
      </c>
      <c r="AZ3121" s="294">
        <f t="shared" si="1158"/>
        <v>0</v>
      </c>
      <c r="BA3121" s="295">
        <f t="shared" si="1159"/>
        <v>0</v>
      </c>
      <c r="BB3121" s="296">
        <f t="shared" si="1160"/>
        <v>0</v>
      </c>
      <c r="BC3121" s="293">
        <f t="shared" si="1161"/>
        <v>0</v>
      </c>
      <c r="BD3121" s="294">
        <f t="shared" si="1162"/>
        <v>0</v>
      </c>
      <c r="BE3121" s="295">
        <f t="shared" si="1163"/>
        <v>0</v>
      </c>
      <c r="BF3121" s="296">
        <f t="shared" si="1164"/>
        <v>0</v>
      </c>
      <c r="BG3121" s="293">
        <f t="shared" si="1165"/>
        <v>0</v>
      </c>
      <c r="BH3121" s="294">
        <f t="shared" si="1166"/>
        <v>0</v>
      </c>
      <c r="BI3121" s="295">
        <f t="shared" si="1167"/>
        <v>0</v>
      </c>
      <c r="BJ3121" s="296">
        <f t="shared" si="1168"/>
        <v>0</v>
      </c>
      <c r="BK3121" s="293">
        <f t="shared" si="1169"/>
        <v>0</v>
      </c>
      <c r="BL3121" s="294">
        <f t="shared" si="1170"/>
        <v>0</v>
      </c>
      <c r="BM3121" s="295">
        <f t="shared" si="1171"/>
        <v>0</v>
      </c>
      <c r="BN3121" s="296">
        <f t="shared" si="1172"/>
        <v>0</v>
      </c>
      <c r="BO3121" s="293">
        <f t="shared" si="1173"/>
        <v>0</v>
      </c>
      <c r="BP3121" s="294">
        <f t="shared" si="1174"/>
        <v>0</v>
      </c>
      <c r="BQ3121" s="295">
        <f t="shared" si="1175"/>
        <v>0</v>
      </c>
      <c r="BR3121" s="296">
        <f t="shared" si="1176"/>
        <v>0</v>
      </c>
      <c r="BS3121" s="293">
        <f t="shared" si="1177"/>
        <v>0</v>
      </c>
      <c r="BT3121" s="294">
        <f t="shared" si="1178"/>
        <v>0</v>
      </c>
      <c r="BU3121" s="295">
        <f t="shared" si="1179"/>
        <v>0</v>
      </c>
      <c r="BV3121" s="296">
        <f t="shared" si="1180"/>
        <v>0</v>
      </c>
      <c r="BW3121" s="351">
        <f t="shared" si="1181"/>
        <v>0</v>
      </c>
      <c r="BX3121" s="402">
        <f t="shared" si="1182"/>
        <v>0</v>
      </c>
      <c r="BY3121" s="370" t="str">
        <f>IF(BX3121=0,"",
IF(SUM($BX$3011:BX3121)=1,BZ3121,
IF($BX$3131&gt;SUM($BX$3011:BX3121),_xlfn.CONCAT(", ",BZ3121),
IF($BX$3131=SUM($BX$3011:BX3121),_xlfn.CONCAT(" y ",BZ3121)))))</f>
        <v/>
      </c>
      <c r="BZ3121" s="156" t="s">
        <v>5281</v>
      </c>
      <c r="CA3121" s="467">
        <f t="shared" si="1183"/>
        <v>0</v>
      </c>
      <c r="CB3121" s="402">
        <f t="shared" si="1184"/>
        <v>0</v>
      </c>
      <c r="CC3121" s="370" t="str">
        <f>IF(CB3121=0,"",
IF(SUM($CB$3011:CB3121)=1,CD3121,
IF($CB$3131&gt;SUM($CB$3011:CB3121),_xlfn.CONCAT(", ",CD3121),
IF($CB$3131=SUM($CB$3011:CB3121),_xlfn.CONCAT(" y ",CD3121)))))</f>
        <v/>
      </c>
      <c r="CD3121" s="156" t="s">
        <v>5281</v>
      </c>
    </row>
    <row r="3122" spans="1:82" ht="15" customHeight="1">
      <c r="A3122" s="662"/>
      <c r="B3122" s="145"/>
      <c r="C3122" s="157" t="s">
        <v>5282</v>
      </c>
      <c r="D3122" s="967" t="str">
        <f t="shared" si="1138"/>
        <v/>
      </c>
      <c r="E3122" s="967"/>
      <c r="F3122" s="967"/>
      <c r="G3122" s="719"/>
      <c r="H3122" s="719"/>
      <c r="I3122" s="719"/>
      <c r="J3122" s="719"/>
      <c r="K3122" s="614"/>
      <c r="L3122" s="614"/>
      <c r="M3122" s="614"/>
      <c r="N3122" s="614"/>
      <c r="O3122" s="614"/>
      <c r="P3122" s="614"/>
      <c r="Q3122" s="614"/>
      <c r="R3122" s="614"/>
      <c r="S3122" s="614"/>
      <c r="T3122" s="614"/>
      <c r="U3122" s="614"/>
      <c r="V3122" s="614"/>
      <c r="W3122" s="614"/>
      <c r="X3122" s="614"/>
      <c r="Y3122" s="614"/>
      <c r="Z3122" s="614"/>
      <c r="AA3122" s="614"/>
      <c r="AB3122" s="614"/>
      <c r="AC3122" s="614"/>
      <c r="AD3122" s="614"/>
      <c r="AE3122" s="164"/>
      <c r="AF3122" s="164"/>
      <c r="AG3122" s="199">
        <f t="shared" si="1139"/>
        <v>0</v>
      </c>
      <c r="AH3122" s="298">
        <f t="shared" si="1140"/>
        <v>0</v>
      </c>
      <c r="AI3122" s="293">
        <f t="shared" si="1141"/>
        <v>0</v>
      </c>
      <c r="AJ3122" s="294">
        <f t="shared" si="1142"/>
        <v>0</v>
      </c>
      <c r="AK3122" s="295">
        <f t="shared" si="1143"/>
        <v>0</v>
      </c>
      <c r="AL3122" s="296">
        <f t="shared" si="1144"/>
        <v>0</v>
      </c>
      <c r="AM3122" s="293">
        <f t="shared" si="1145"/>
        <v>0</v>
      </c>
      <c r="AN3122" s="294">
        <f t="shared" si="1146"/>
        <v>0</v>
      </c>
      <c r="AO3122" s="295">
        <f t="shared" si="1147"/>
        <v>0</v>
      </c>
      <c r="AP3122" s="296">
        <f t="shared" si="1148"/>
        <v>0</v>
      </c>
      <c r="AQ3122" s="293">
        <f t="shared" si="1149"/>
        <v>0</v>
      </c>
      <c r="AR3122" s="294">
        <f t="shared" si="1150"/>
        <v>0</v>
      </c>
      <c r="AS3122" s="295">
        <f t="shared" si="1151"/>
        <v>0</v>
      </c>
      <c r="AT3122" s="296">
        <f t="shared" si="1152"/>
        <v>0</v>
      </c>
      <c r="AU3122" s="293">
        <f t="shared" si="1153"/>
        <v>0</v>
      </c>
      <c r="AV3122" s="294">
        <f t="shared" si="1154"/>
        <v>0</v>
      </c>
      <c r="AW3122" s="295">
        <f t="shared" si="1155"/>
        <v>0</v>
      </c>
      <c r="AX3122" s="296">
        <f t="shared" si="1156"/>
        <v>0</v>
      </c>
      <c r="AY3122" s="293">
        <f t="shared" si="1157"/>
        <v>0</v>
      </c>
      <c r="AZ3122" s="294">
        <f t="shared" si="1158"/>
        <v>0</v>
      </c>
      <c r="BA3122" s="295">
        <f t="shared" si="1159"/>
        <v>0</v>
      </c>
      <c r="BB3122" s="296">
        <f t="shared" si="1160"/>
        <v>0</v>
      </c>
      <c r="BC3122" s="293">
        <f t="shared" si="1161"/>
        <v>0</v>
      </c>
      <c r="BD3122" s="294">
        <f t="shared" si="1162"/>
        <v>0</v>
      </c>
      <c r="BE3122" s="295">
        <f t="shared" si="1163"/>
        <v>0</v>
      </c>
      <c r="BF3122" s="296">
        <f t="shared" si="1164"/>
        <v>0</v>
      </c>
      <c r="BG3122" s="293">
        <f t="shared" si="1165"/>
        <v>0</v>
      </c>
      <c r="BH3122" s="294">
        <f t="shared" si="1166"/>
        <v>0</v>
      </c>
      <c r="BI3122" s="295">
        <f t="shared" si="1167"/>
        <v>0</v>
      </c>
      <c r="BJ3122" s="296">
        <f t="shared" si="1168"/>
        <v>0</v>
      </c>
      <c r="BK3122" s="293">
        <f t="shared" si="1169"/>
        <v>0</v>
      </c>
      <c r="BL3122" s="294">
        <f t="shared" si="1170"/>
        <v>0</v>
      </c>
      <c r="BM3122" s="295">
        <f t="shared" si="1171"/>
        <v>0</v>
      </c>
      <c r="BN3122" s="296">
        <f t="shared" si="1172"/>
        <v>0</v>
      </c>
      <c r="BO3122" s="293">
        <f t="shared" si="1173"/>
        <v>0</v>
      </c>
      <c r="BP3122" s="294">
        <f t="shared" si="1174"/>
        <v>0</v>
      </c>
      <c r="BQ3122" s="295">
        <f t="shared" si="1175"/>
        <v>0</v>
      </c>
      <c r="BR3122" s="296">
        <f t="shared" si="1176"/>
        <v>0</v>
      </c>
      <c r="BS3122" s="293">
        <f t="shared" si="1177"/>
        <v>0</v>
      </c>
      <c r="BT3122" s="294">
        <f t="shared" si="1178"/>
        <v>0</v>
      </c>
      <c r="BU3122" s="295">
        <f t="shared" si="1179"/>
        <v>0</v>
      </c>
      <c r="BV3122" s="296">
        <f t="shared" si="1180"/>
        <v>0</v>
      </c>
      <c r="BW3122" s="351">
        <f t="shared" si="1181"/>
        <v>0</v>
      </c>
      <c r="BX3122" s="402">
        <f t="shared" si="1182"/>
        <v>0</v>
      </c>
      <c r="BY3122" s="370" t="str">
        <f>IF(BX3122=0,"",
IF(SUM($BX$3011:BX3122)=1,BZ3122,
IF($BX$3131&gt;SUM($BX$3011:BX3122),_xlfn.CONCAT(", ",BZ3122),
IF($BX$3131=SUM($BX$3011:BX3122),_xlfn.CONCAT(" y ",BZ3122)))))</f>
        <v/>
      </c>
      <c r="BZ3122" s="156" t="s">
        <v>5283</v>
      </c>
      <c r="CA3122" s="467">
        <f t="shared" si="1183"/>
        <v>0</v>
      </c>
      <c r="CB3122" s="402">
        <f t="shared" si="1184"/>
        <v>0</v>
      </c>
      <c r="CC3122" s="370" t="str">
        <f>IF(CB3122=0,"",
IF(SUM($CB$3011:CB3122)=1,CD3122,
IF($CB$3131&gt;SUM($CB$3011:CB3122),_xlfn.CONCAT(", ",CD3122),
IF($CB$3131=SUM($CB$3011:CB3122),_xlfn.CONCAT(" y ",CD3122)))))</f>
        <v/>
      </c>
      <c r="CD3122" s="156" t="s">
        <v>5283</v>
      </c>
    </row>
    <row r="3123" spans="1:82" ht="15" customHeight="1">
      <c r="A3123" s="662"/>
      <c r="B3123" s="145"/>
      <c r="C3123" s="157" t="s">
        <v>5284</v>
      </c>
      <c r="D3123" s="967" t="str">
        <f t="shared" si="1138"/>
        <v/>
      </c>
      <c r="E3123" s="967"/>
      <c r="F3123" s="967"/>
      <c r="G3123" s="719"/>
      <c r="H3123" s="719"/>
      <c r="I3123" s="719"/>
      <c r="J3123" s="719"/>
      <c r="K3123" s="614"/>
      <c r="L3123" s="614"/>
      <c r="M3123" s="614"/>
      <c r="N3123" s="614"/>
      <c r="O3123" s="614"/>
      <c r="P3123" s="614"/>
      <c r="Q3123" s="614"/>
      <c r="R3123" s="614"/>
      <c r="S3123" s="614"/>
      <c r="T3123" s="614"/>
      <c r="U3123" s="614"/>
      <c r="V3123" s="614"/>
      <c r="W3123" s="614"/>
      <c r="X3123" s="614"/>
      <c r="Y3123" s="614"/>
      <c r="Z3123" s="614"/>
      <c r="AA3123" s="614"/>
      <c r="AB3123" s="614"/>
      <c r="AC3123" s="614"/>
      <c r="AD3123" s="614"/>
      <c r="AE3123" s="164"/>
      <c r="AF3123" s="164"/>
      <c r="AG3123" s="199">
        <f t="shared" si="1139"/>
        <v>0</v>
      </c>
      <c r="AH3123" s="298">
        <f t="shared" si="1140"/>
        <v>0</v>
      </c>
      <c r="AI3123" s="293">
        <f t="shared" si="1141"/>
        <v>0</v>
      </c>
      <c r="AJ3123" s="294">
        <f t="shared" si="1142"/>
        <v>0</v>
      </c>
      <c r="AK3123" s="295">
        <f t="shared" si="1143"/>
        <v>0</v>
      </c>
      <c r="AL3123" s="296">
        <f t="shared" si="1144"/>
        <v>0</v>
      </c>
      <c r="AM3123" s="293">
        <f t="shared" si="1145"/>
        <v>0</v>
      </c>
      <c r="AN3123" s="294">
        <f t="shared" si="1146"/>
        <v>0</v>
      </c>
      <c r="AO3123" s="295">
        <f t="shared" si="1147"/>
        <v>0</v>
      </c>
      <c r="AP3123" s="296">
        <f t="shared" si="1148"/>
        <v>0</v>
      </c>
      <c r="AQ3123" s="293">
        <f t="shared" si="1149"/>
        <v>0</v>
      </c>
      <c r="AR3123" s="294">
        <f t="shared" si="1150"/>
        <v>0</v>
      </c>
      <c r="AS3123" s="295">
        <f t="shared" si="1151"/>
        <v>0</v>
      </c>
      <c r="AT3123" s="296">
        <f t="shared" si="1152"/>
        <v>0</v>
      </c>
      <c r="AU3123" s="293">
        <f t="shared" si="1153"/>
        <v>0</v>
      </c>
      <c r="AV3123" s="294">
        <f t="shared" si="1154"/>
        <v>0</v>
      </c>
      <c r="AW3123" s="295">
        <f t="shared" si="1155"/>
        <v>0</v>
      </c>
      <c r="AX3123" s="296">
        <f t="shared" si="1156"/>
        <v>0</v>
      </c>
      <c r="AY3123" s="293">
        <f t="shared" si="1157"/>
        <v>0</v>
      </c>
      <c r="AZ3123" s="294">
        <f t="shared" si="1158"/>
        <v>0</v>
      </c>
      <c r="BA3123" s="295">
        <f t="shared" si="1159"/>
        <v>0</v>
      </c>
      <c r="BB3123" s="296">
        <f t="shared" si="1160"/>
        <v>0</v>
      </c>
      <c r="BC3123" s="293">
        <f t="shared" si="1161"/>
        <v>0</v>
      </c>
      <c r="BD3123" s="294">
        <f t="shared" si="1162"/>
        <v>0</v>
      </c>
      <c r="BE3123" s="295">
        <f t="shared" si="1163"/>
        <v>0</v>
      </c>
      <c r="BF3123" s="296">
        <f t="shared" si="1164"/>
        <v>0</v>
      </c>
      <c r="BG3123" s="293">
        <f t="shared" si="1165"/>
        <v>0</v>
      </c>
      <c r="BH3123" s="294">
        <f t="shared" si="1166"/>
        <v>0</v>
      </c>
      <c r="BI3123" s="295">
        <f t="shared" si="1167"/>
        <v>0</v>
      </c>
      <c r="BJ3123" s="296">
        <f t="shared" si="1168"/>
        <v>0</v>
      </c>
      <c r="BK3123" s="293">
        <f t="shared" si="1169"/>
        <v>0</v>
      </c>
      <c r="BL3123" s="294">
        <f t="shared" si="1170"/>
        <v>0</v>
      </c>
      <c r="BM3123" s="295">
        <f t="shared" si="1171"/>
        <v>0</v>
      </c>
      <c r="BN3123" s="296">
        <f t="shared" si="1172"/>
        <v>0</v>
      </c>
      <c r="BO3123" s="293">
        <f t="shared" si="1173"/>
        <v>0</v>
      </c>
      <c r="BP3123" s="294">
        <f t="shared" si="1174"/>
        <v>0</v>
      </c>
      <c r="BQ3123" s="295">
        <f t="shared" si="1175"/>
        <v>0</v>
      </c>
      <c r="BR3123" s="296">
        <f t="shared" si="1176"/>
        <v>0</v>
      </c>
      <c r="BS3123" s="293">
        <f t="shared" si="1177"/>
        <v>0</v>
      </c>
      <c r="BT3123" s="294">
        <f t="shared" si="1178"/>
        <v>0</v>
      </c>
      <c r="BU3123" s="295">
        <f t="shared" si="1179"/>
        <v>0</v>
      </c>
      <c r="BV3123" s="296">
        <f t="shared" si="1180"/>
        <v>0</v>
      </c>
      <c r="BW3123" s="351">
        <f t="shared" si="1181"/>
        <v>0</v>
      </c>
      <c r="BX3123" s="402">
        <f t="shared" si="1182"/>
        <v>0</v>
      </c>
      <c r="BY3123" s="370" t="str">
        <f>IF(BX3123=0,"",
IF(SUM($BX$3011:BX3123)=1,BZ3123,
IF($BX$3131&gt;SUM($BX$3011:BX3123),_xlfn.CONCAT(", ",BZ3123),
IF($BX$3131=SUM($BX$3011:BX3123),_xlfn.CONCAT(" y ",BZ3123)))))</f>
        <v/>
      </c>
      <c r="BZ3123" s="156" t="s">
        <v>5285</v>
      </c>
      <c r="CA3123" s="467">
        <f t="shared" si="1183"/>
        <v>0</v>
      </c>
      <c r="CB3123" s="402">
        <f t="shared" si="1184"/>
        <v>0</v>
      </c>
      <c r="CC3123" s="370" t="str">
        <f>IF(CB3123=0,"",
IF(SUM($CB$3011:CB3123)=1,CD3123,
IF($CB$3131&gt;SUM($CB$3011:CB3123),_xlfn.CONCAT(", ",CD3123),
IF($CB$3131=SUM($CB$3011:CB3123),_xlfn.CONCAT(" y ",CD3123)))))</f>
        <v/>
      </c>
      <c r="CD3123" s="156" t="s">
        <v>5285</v>
      </c>
    </row>
    <row r="3124" spans="1:82" ht="15" customHeight="1">
      <c r="A3124" s="662"/>
      <c r="B3124" s="145"/>
      <c r="C3124" s="157" t="s">
        <v>5286</v>
      </c>
      <c r="D3124" s="967" t="str">
        <f t="shared" si="1138"/>
        <v/>
      </c>
      <c r="E3124" s="967"/>
      <c r="F3124" s="967"/>
      <c r="G3124" s="719"/>
      <c r="H3124" s="719"/>
      <c r="I3124" s="719"/>
      <c r="J3124" s="719"/>
      <c r="K3124" s="614"/>
      <c r="L3124" s="614"/>
      <c r="M3124" s="614"/>
      <c r="N3124" s="614"/>
      <c r="O3124" s="614"/>
      <c r="P3124" s="614"/>
      <c r="Q3124" s="614"/>
      <c r="R3124" s="614"/>
      <c r="S3124" s="614"/>
      <c r="T3124" s="614"/>
      <c r="U3124" s="614"/>
      <c r="V3124" s="614"/>
      <c r="W3124" s="614"/>
      <c r="X3124" s="614"/>
      <c r="Y3124" s="614"/>
      <c r="Z3124" s="614"/>
      <c r="AA3124" s="614"/>
      <c r="AB3124" s="614"/>
      <c r="AC3124" s="614"/>
      <c r="AD3124" s="614"/>
      <c r="AE3124" s="164"/>
      <c r="AF3124" s="164"/>
      <c r="AG3124" s="199">
        <f t="shared" si="1139"/>
        <v>0</v>
      </c>
      <c r="AH3124" s="298">
        <f t="shared" si="1140"/>
        <v>0</v>
      </c>
      <c r="AI3124" s="293">
        <f t="shared" si="1141"/>
        <v>0</v>
      </c>
      <c r="AJ3124" s="294">
        <f t="shared" si="1142"/>
        <v>0</v>
      </c>
      <c r="AK3124" s="295">
        <f t="shared" si="1143"/>
        <v>0</v>
      </c>
      <c r="AL3124" s="296">
        <f t="shared" si="1144"/>
        <v>0</v>
      </c>
      <c r="AM3124" s="293">
        <f t="shared" si="1145"/>
        <v>0</v>
      </c>
      <c r="AN3124" s="294">
        <f t="shared" si="1146"/>
        <v>0</v>
      </c>
      <c r="AO3124" s="295">
        <f t="shared" si="1147"/>
        <v>0</v>
      </c>
      <c r="AP3124" s="296">
        <f t="shared" si="1148"/>
        <v>0</v>
      </c>
      <c r="AQ3124" s="293">
        <f t="shared" si="1149"/>
        <v>0</v>
      </c>
      <c r="AR3124" s="294">
        <f t="shared" si="1150"/>
        <v>0</v>
      </c>
      <c r="AS3124" s="295">
        <f t="shared" si="1151"/>
        <v>0</v>
      </c>
      <c r="AT3124" s="296">
        <f t="shared" si="1152"/>
        <v>0</v>
      </c>
      <c r="AU3124" s="293">
        <f t="shared" si="1153"/>
        <v>0</v>
      </c>
      <c r="AV3124" s="294">
        <f t="shared" si="1154"/>
        <v>0</v>
      </c>
      <c r="AW3124" s="295">
        <f t="shared" si="1155"/>
        <v>0</v>
      </c>
      <c r="AX3124" s="296">
        <f t="shared" si="1156"/>
        <v>0</v>
      </c>
      <c r="AY3124" s="293">
        <f t="shared" si="1157"/>
        <v>0</v>
      </c>
      <c r="AZ3124" s="294">
        <f t="shared" si="1158"/>
        <v>0</v>
      </c>
      <c r="BA3124" s="295">
        <f t="shared" si="1159"/>
        <v>0</v>
      </c>
      <c r="BB3124" s="296">
        <f t="shared" si="1160"/>
        <v>0</v>
      </c>
      <c r="BC3124" s="293">
        <f t="shared" si="1161"/>
        <v>0</v>
      </c>
      <c r="BD3124" s="294">
        <f t="shared" si="1162"/>
        <v>0</v>
      </c>
      <c r="BE3124" s="295">
        <f t="shared" si="1163"/>
        <v>0</v>
      </c>
      <c r="BF3124" s="296">
        <f t="shared" si="1164"/>
        <v>0</v>
      </c>
      <c r="BG3124" s="293">
        <f t="shared" si="1165"/>
        <v>0</v>
      </c>
      <c r="BH3124" s="294">
        <f t="shared" si="1166"/>
        <v>0</v>
      </c>
      <c r="BI3124" s="295">
        <f t="shared" si="1167"/>
        <v>0</v>
      </c>
      <c r="BJ3124" s="296">
        <f t="shared" si="1168"/>
        <v>0</v>
      </c>
      <c r="BK3124" s="293">
        <f t="shared" si="1169"/>
        <v>0</v>
      </c>
      <c r="BL3124" s="294">
        <f t="shared" si="1170"/>
        <v>0</v>
      </c>
      <c r="BM3124" s="295">
        <f t="shared" si="1171"/>
        <v>0</v>
      </c>
      <c r="BN3124" s="296">
        <f t="shared" si="1172"/>
        <v>0</v>
      </c>
      <c r="BO3124" s="293">
        <f t="shared" si="1173"/>
        <v>0</v>
      </c>
      <c r="BP3124" s="294">
        <f t="shared" si="1174"/>
        <v>0</v>
      </c>
      <c r="BQ3124" s="295">
        <f t="shared" si="1175"/>
        <v>0</v>
      </c>
      <c r="BR3124" s="296">
        <f t="shared" si="1176"/>
        <v>0</v>
      </c>
      <c r="BS3124" s="293">
        <f t="shared" si="1177"/>
        <v>0</v>
      </c>
      <c r="BT3124" s="294">
        <f t="shared" si="1178"/>
        <v>0</v>
      </c>
      <c r="BU3124" s="295">
        <f t="shared" si="1179"/>
        <v>0</v>
      </c>
      <c r="BV3124" s="296">
        <f t="shared" si="1180"/>
        <v>0</v>
      </c>
      <c r="BW3124" s="351">
        <f t="shared" si="1181"/>
        <v>0</v>
      </c>
      <c r="BX3124" s="402">
        <f t="shared" si="1182"/>
        <v>0</v>
      </c>
      <c r="BY3124" s="370" t="str">
        <f>IF(BX3124=0,"",
IF(SUM($BX$3011:BX3124)=1,BZ3124,
IF($BX$3131&gt;SUM($BX$3011:BX3124),_xlfn.CONCAT(", ",BZ3124),
IF($BX$3131=SUM($BX$3011:BX3124),_xlfn.CONCAT(" y ",BZ3124)))))</f>
        <v/>
      </c>
      <c r="BZ3124" s="156" t="s">
        <v>5287</v>
      </c>
      <c r="CA3124" s="467">
        <f t="shared" si="1183"/>
        <v>0</v>
      </c>
      <c r="CB3124" s="402">
        <f t="shared" si="1184"/>
        <v>0</v>
      </c>
      <c r="CC3124" s="370" t="str">
        <f>IF(CB3124=0,"",
IF(SUM($CB$3011:CB3124)=1,CD3124,
IF($CB$3131&gt;SUM($CB$3011:CB3124),_xlfn.CONCAT(", ",CD3124),
IF($CB$3131=SUM($CB$3011:CB3124),_xlfn.CONCAT(" y ",CD3124)))))</f>
        <v/>
      </c>
      <c r="CD3124" s="156" t="s">
        <v>5287</v>
      </c>
    </row>
    <row r="3125" spans="1:82" ht="15" customHeight="1">
      <c r="A3125" s="662"/>
      <c r="B3125" s="145"/>
      <c r="C3125" s="157" t="s">
        <v>5288</v>
      </c>
      <c r="D3125" s="967" t="str">
        <f t="shared" si="1138"/>
        <v/>
      </c>
      <c r="E3125" s="967"/>
      <c r="F3125" s="967"/>
      <c r="G3125" s="719"/>
      <c r="H3125" s="719"/>
      <c r="I3125" s="719"/>
      <c r="J3125" s="719"/>
      <c r="K3125" s="614"/>
      <c r="L3125" s="614"/>
      <c r="M3125" s="614"/>
      <c r="N3125" s="614"/>
      <c r="O3125" s="614"/>
      <c r="P3125" s="614"/>
      <c r="Q3125" s="614"/>
      <c r="R3125" s="614"/>
      <c r="S3125" s="614"/>
      <c r="T3125" s="614"/>
      <c r="U3125" s="614"/>
      <c r="V3125" s="614"/>
      <c r="W3125" s="614"/>
      <c r="X3125" s="614"/>
      <c r="Y3125" s="614"/>
      <c r="Z3125" s="614"/>
      <c r="AA3125" s="614"/>
      <c r="AB3125" s="614"/>
      <c r="AC3125" s="614"/>
      <c r="AD3125" s="614"/>
      <c r="AE3125" s="164"/>
      <c r="AF3125" s="164"/>
      <c r="AG3125" s="199">
        <f t="shared" si="1139"/>
        <v>0</v>
      </c>
      <c r="AH3125" s="298">
        <f t="shared" si="1140"/>
        <v>0</v>
      </c>
      <c r="AI3125" s="293">
        <f t="shared" si="1141"/>
        <v>0</v>
      </c>
      <c r="AJ3125" s="294">
        <f t="shared" si="1142"/>
        <v>0</v>
      </c>
      <c r="AK3125" s="295">
        <f t="shared" si="1143"/>
        <v>0</v>
      </c>
      <c r="AL3125" s="296">
        <f t="shared" si="1144"/>
        <v>0</v>
      </c>
      <c r="AM3125" s="293">
        <f t="shared" si="1145"/>
        <v>0</v>
      </c>
      <c r="AN3125" s="294">
        <f t="shared" si="1146"/>
        <v>0</v>
      </c>
      <c r="AO3125" s="295">
        <f t="shared" si="1147"/>
        <v>0</v>
      </c>
      <c r="AP3125" s="296">
        <f t="shared" si="1148"/>
        <v>0</v>
      </c>
      <c r="AQ3125" s="293">
        <f t="shared" si="1149"/>
        <v>0</v>
      </c>
      <c r="AR3125" s="294">
        <f t="shared" si="1150"/>
        <v>0</v>
      </c>
      <c r="AS3125" s="295">
        <f t="shared" si="1151"/>
        <v>0</v>
      </c>
      <c r="AT3125" s="296">
        <f t="shared" si="1152"/>
        <v>0</v>
      </c>
      <c r="AU3125" s="293">
        <f t="shared" si="1153"/>
        <v>0</v>
      </c>
      <c r="AV3125" s="294">
        <f t="shared" si="1154"/>
        <v>0</v>
      </c>
      <c r="AW3125" s="295">
        <f t="shared" si="1155"/>
        <v>0</v>
      </c>
      <c r="AX3125" s="296">
        <f t="shared" si="1156"/>
        <v>0</v>
      </c>
      <c r="AY3125" s="293">
        <f t="shared" si="1157"/>
        <v>0</v>
      </c>
      <c r="AZ3125" s="294">
        <f t="shared" si="1158"/>
        <v>0</v>
      </c>
      <c r="BA3125" s="295">
        <f t="shared" si="1159"/>
        <v>0</v>
      </c>
      <c r="BB3125" s="296">
        <f t="shared" si="1160"/>
        <v>0</v>
      </c>
      <c r="BC3125" s="293">
        <f t="shared" si="1161"/>
        <v>0</v>
      </c>
      <c r="BD3125" s="294">
        <f t="shared" si="1162"/>
        <v>0</v>
      </c>
      <c r="BE3125" s="295">
        <f t="shared" si="1163"/>
        <v>0</v>
      </c>
      <c r="BF3125" s="296">
        <f t="shared" si="1164"/>
        <v>0</v>
      </c>
      <c r="BG3125" s="293">
        <f t="shared" si="1165"/>
        <v>0</v>
      </c>
      <c r="BH3125" s="294">
        <f t="shared" si="1166"/>
        <v>0</v>
      </c>
      <c r="BI3125" s="295">
        <f t="shared" si="1167"/>
        <v>0</v>
      </c>
      <c r="BJ3125" s="296">
        <f t="shared" si="1168"/>
        <v>0</v>
      </c>
      <c r="BK3125" s="293">
        <f t="shared" si="1169"/>
        <v>0</v>
      </c>
      <c r="BL3125" s="294">
        <f t="shared" si="1170"/>
        <v>0</v>
      </c>
      <c r="BM3125" s="295">
        <f t="shared" si="1171"/>
        <v>0</v>
      </c>
      <c r="BN3125" s="296">
        <f t="shared" si="1172"/>
        <v>0</v>
      </c>
      <c r="BO3125" s="293">
        <f t="shared" si="1173"/>
        <v>0</v>
      </c>
      <c r="BP3125" s="294">
        <f t="shared" si="1174"/>
        <v>0</v>
      </c>
      <c r="BQ3125" s="295">
        <f t="shared" si="1175"/>
        <v>0</v>
      </c>
      <c r="BR3125" s="296">
        <f t="shared" si="1176"/>
        <v>0</v>
      </c>
      <c r="BS3125" s="293">
        <f t="shared" si="1177"/>
        <v>0</v>
      </c>
      <c r="BT3125" s="294">
        <f t="shared" si="1178"/>
        <v>0</v>
      </c>
      <c r="BU3125" s="295">
        <f t="shared" si="1179"/>
        <v>0</v>
      </c>
      <c r="BV3125" s="296">
        <f t="shared" si="1180"/>
        <v>0</v>
      </c>
      <c r="BW3125" s="351">
        <f t="shared" si="1181"/>
        <v>0</v>
      </c>
      <c r="BX3125" s="402">
        <f t="shared" si="1182"/>
        <v>0</v>
      </c>
      <c r="BY3125" s="370" t="str">
        <f>IF(BX3125=0,"",
IF(SUM($BX$3011:BX3125)=1,BZ3125,
IF($BX$3131&gt;SUM($BX$3011:BX3125),_xlfn.CONCAT(", ",BZ3125),
IF($BX$3131=SUM($BX$3011:BX3125),_xlfn.CONCAT(" y ",BZ3125)))))</f>
        <v/>
      </c>
      <c r="BZ3125" s="156" t="s">
        <v>5289</v>
      </c>
      <c r="CA3125" s="467">
        <f t="shared" si="1183"/>
        <v>0</v>
      </c>
      <c r="CB3125" s="402">
        <f t="shared" si="1184"/>
        <v>0</v>
      </c>
      <c r="CC3125" s="370" t="str">
        <f>IF(CB3125=0,"",
IF(SUM($CB$3011:CB3125)=1,CD3125,
IF($CB$3131&gt;SUM($CB$3011:CB3125),_xlfn.CONCAT(", ",CD3125),
IF($CB$3131=SUM($CB$3011:CB3125),_xlfn.CONCAT(" y ",CD3125)))))</f>
        <v/>
      </c>
      <c r="CD3125" s="156" t="s">
        <v>5289</v>
      </c>
    </row>
    <row r="3126" spans="1:82" ht="15" customHeight="1">
      <c r="A3126" s="662"/>
      <c r="B3126" s="145"/>
      <c r="C3126" s="157" t="s">
        <v>5290</v>
      </c>
      <c r="D3126" s="967" t="str">
        <f t="shared" si="1138"/>
        <v/>
      </c>
      <c r="E3126" s="967"/>
      <c r="F3126" s="967"/>
      <c r="G3126" s="719"/>
      <c r="H3126" s="719"/>
      <c r="I3126" s="719"/>
      <c r="J3126" s="719"/>
      <c r="K3126" s="614"/>
      <c r="L3126" s="614"/>
      <c r="M3126" s="614"/>
      <c r="N3126" s="614"/>
      <c r="O3126" s="614"/>
      <c r="P3126" s="614"/>
      <c r="Q3126" s="614"/>
      <c r="R3126" s="614"/>
      <c r="S3126" s="614"/>
      <c r="T3126" s="614"/>
      <c r="U3126" s="614"/>
      <c r="V3126" s="614"/>
      <c r="W3126" s="614"/>
      <c r="X3126" s="614"/>
      <c r="Y3126" s="614"/>
      <c r="Z3126" s="614"/>
      <c r="AA3126" s="614"/>
      <c r="AB3126" s="614"/>
      <c r="AC3126" s="614"/>
      <c r="AD3126" s="614"/>
      <c r="AE3126" s="164"/>
      <c r="AF3126" s="164"/>
      <c r="AG3126" s="199">
        <f t="shared" si="1139"/>
        <v>0</v>
      </c>
      <c r="AH3126" s="298">
        <f t="shared" si="1140"/>
        <v>0</v>
      </c>
      <c r="AI3126" s="293">
        <f t="shared" si="1141"/>
        <v>0</v>
      </c>
      <c r="AJ3126" s="294">
        <f t="shared" si="1142"/>
        <v>0</v>
      </c>
      <c r="AK3126" s="295">
        <f t="shared" si="1143"/>
        <v>0</v>
      </c>
      <c r="AL3126" s="296">
        <f t="shared" si="1144"/>
        <v>0</v>
      </c>
      <c r="AM3126" s="293">
        <f t="shared" si="1145"/>
        <v>0</v>
      </c>
      <c r="AN3126" s="294">
        <f t="shared" si="1146"/>
        <v>0</v>
      </c>
      <c r="AO3126" s="295">
        <f t="shared" si="1147"/>
        <v>0</v>
      </c>
      <c r="AP3126" s="296">
        <f t="shared" si="1148"/>
        <v>0</v>
      </c>
      <c r="AQ3126" s="293">
        <f t="shared" si="1149"/>
        <v>0</v>
      </c>
      <c r="AR3126" s="294">
        <f t="shared" si="1150"/>
        <v>0</v>
      </c>
      <c r="AS3126" s="295">
        <f t="shared" si="1151"/>
        <v>0</v>
      </c>
      <c r="AT3126" s="296">
        <f t="shared" si="1152"/>
        <v>0</v>
      </c>
      <c r="AU3126" s="293">
        <f t="shared" si="1153"/>
        <v>0</v>
      </c>
      <c r="AV3126" s="294">
        <f t="shared" si="1154"/>
        <v>0</v>
      </c>
      <c r="AW3126" s="295">
        <f t="shared" si="1155"/>
        <v>0</v>
      </c>
      <c r="AX3126" s="296">
        <f t="shared" si="1156"/>
        <v>0</v>
      </c>
      <c r="AY3126" s="293">
        <f t="shared" si="1157"/>
        <v>0</v>
      </c>
      <c r="AZ3126" s="294">
        <f t="shared" si="1158"/>
        <v>0</v>
      </c>
      <c r="BA3126" s="295">
        <f t="shared" si="1159"/>
        <v>0</v>
      </c>
      <c r="BB3126" s="296">
        <f t="shared" si="1160"/>
        <v>0</v>
      </c>
      <c r="BC3126" s="293">
        <f t="shared" si="1161"/>
        <v>0</v>
      </c>
      <c r="BD3126" s="294">
        <f t="shared" si="1162"/>
        <v>0</v>
      </c>
      <c r="BE3126" s="295">
        <f t="shared" si="1163"/>
        <v>0</v>
      </c>
      <c r="BF3126" s="296">
        <f t="shared" si="1164"/>
        <v>0</v>
      </c>
      <c r="BG3126" s="293">
        <f t="shared" si="1165"/>
        <v>0</v>
      </c>
      <c r="BH3126" s="294">
        <f t="shared" si="1166"/>
        <v>0</v>
      </c>
      <c r="BI3126" s="295">
        <f t="shared" si="1167"/>
        <v>0</v>
      </c>
      <c r="BJ3126" s="296">
        <f t="shared" si="1168"/>
        <v>0</v>
      </c>
      <c r="BK3126" s="293">
        <f t="shared" si="1169"/>
        <v>0</v>
      </c>
      <c r="BL3126" s="294">
        <f t="shared" si="1170"/>
        <v>0</v>
      </c>
      <c r="BM3126" s="295">
        <f t="shared" si="1171"/>
        <v>0</v>
      </c>
      <c r="BN3126" s="296">
        <f t="shared" si="1172"/>
        <v>0</v>
      </c>
      <c r="BO3126" s="293">
        <f t="shared" si="1173"/>
        <v>0</v>
      </c>
      <c r="BP3126" s="294">
        <f t="shared" si="1174"/>
        <v>0</v>
      </c>
      <c r="BQ3126" s="295">
        <f t="shared" si="1175"/>
        <v>0</v>
      </c>
      <c r="BR3126" s="296">
        <f t="shared" si="1176"/>
        <v>0</v>
      </c>
      <c r="BS3126" s="293">
        <f t="shared" si="1177"/>
        <v>0</v>
      </c>
      <c r="BT3126" s="294">
        <f t="shared" si="1178"/>
        <v>0</v>
      </c>
      <c r="BU3126" s="295">
        <f t="shared" si="1179"/>
        <v>0</v>
      </c>
      <c r="BV3126" s="296">
        <f t="shared" si="1180"/>
        <v>0</v>
      </c>
      <c r="BW3126" s="351">
        <f t="shared" si="1181"/>
        <v>0</v>
      </c>
      <c r="BX3126" s="402">
        <f t="shared" si="1182"/>
        <v>0</v>
      </c>
      <c r="BY3126" s="370" t="str">
        <f>IF(BX3126=0,"",
IF(SUM($BX$3011:BX3126)=1,BZ3126,
IF($BX$3131&gt;SUM($BX$3011:BX3126),_xlfn.CONCAT(", ",BZ3126),
IF($BX$3131=SUM($BX$3011:BX3126),_xlfn.CONCAT(" y ",BZ3126)))))</f>
        <v/>
      </c>
      <c r="BZ3126" s="156" t="s">
        <v>5291</v>
      </c>
      <c r="CA3126" s="467">
        <f t="shared" si="1183"/>
        <v>0</v>
      </c>
      <c r="CB3126" s="402">
        <f t="shared" si="1184"/>
        <v>0</v>
      </c>
      <c r="CC3126" s="370" t="str">
        <f>IF(CB3126=0,"",
IF(SUM($CB$3011:CB3126)=1,CD3126,
IF($CB$3131&gt;SUM($CB$3011:CB3126),_xlfn.CONCAT(", ",CD3126),
IF($CB$3131=SUM($CB$3011:CB3126),_xlfn.CONCAT(" y ",CD3126)))))</f>
        <v/>
      </c>
      <c r="CD3126" s="156" t="s">
        <v>5291</v>
      </c>
    </row>
    <row r="3127" spans="1:82" ht="15" customHeight="1">
      <c r="A3127" s="662"/>
      <c r="B3127" s="145"/>
      <c r="C3127" s="157" t="s">
        <v>5292</v>
      </c>
      <c r="D3127" s="967" t="str">
        <f t="shared" si="1138"/>
        <v/>
      </c>
      <c r="E3127" s="967"/>
      <c r="F3127" s="967"/>
      <c r="G3127" s="719"/>
      <c r="H3127" s="719"/>
      <c r="I3127" s="719"/>
      <c r="J3127" s="719"/>
      <c r="K3127" s="614"/>
      <c r="L3127" s="614"/>
      <c r="M3127" s="614"/>
      <c r="N3127" s="614"/>
      <c r="O3127" s="614"/>
      <c r="P3127" s="614"/>
      <c r="Q3127" s="614"/>
      <c r="R3127" s="614"/>
      <c r="S3127" s="614"/>
      <c r="T3127" s="614"/>
      <c r="U3127" s="614"/>
      <c r="V3127" s="614"/>
      <c r="W3127" s="614"/>
      <c r="X3127" s="614"/>
      <c r="Y3127" s="614"/>
      <c r="Z3127" s="614"/>
      <c r="AA3127" s="614"/>
      <c r="AB3127" s="614"/>
      <c r="AC3127" s="614"/>
      <c r="AD3127" s="614"/>
      <c r="AE3127" s="164"/>
      <c r="AF3127" s="164"/>
      <c r="AG3127" s="199">
        <f t="shared" si="1139"/>
        <v>0</v>
      </c>
      <c r="AH3127" s="298">
        <f t="shared" si="1140"/>
        <v>0</v>
      </c>
      <c r="AI3127" s="293">
        <f t="shared" si="1141"/>
        <v>0</v>
      </c>
      <c r="AJ3127" s="294">
        <f t="shared" si="1142"/>
        <v>0</v>
      </c>
      <c r="AK3127" s="295">
        <f t="shared" si="1143"/>
        <v>0</v>
      </c>
      <c r="AL3127" s="296">
        <f t="shared" si="1144"/>
        <v>0</v>
      </c>
      <c r="AM3127" s="293">
        <f t="shared" si="1145"/>
        <v>0</v>
      </c>
      <c r="AN3127" s="294">
        <f t="shared" si="1146"/>
        <v>0</v>
      </c>
      <c r="AO3127" s="295">
        <f t="shared" si="1147"/>
        <v>0</v>
      </c>
      <c r="AP3127" s="296">
        <f t="shared" si="1148"/>
        <v>0</v>
      </c>
      <c r="AQ3127" s="293">
        <f t="shared" si="1149"/>
        <v>0</v>
      </c>
      <c r="AR3127" s="294">
        <f t="shared" si="1150"/>
        <v>0</v>
      </c>
      <c r="AS3127" s="295">
        <f t="shared" si="1151"/>
        <v>0</v>
      </c>
      <c r="AT3127" s="296">
        <f t="shared" si="1152"/>
        <v>0</v>
      </c>
      <c r="AU3127" s="293">
        <f t="shared" si="1153"/>
        <v>0</v>
      </c>
      <c r="AV3127" s="294">
        <f t="shared" si="1154"/>
        <v>0</v>
      </c>
      <c r="AW3127" s="295">
        <f t="shared" si="1155"/>
        <v>0</v>
      </c>
      <c r="AX3127" s="296">
        <f t="shared" si="1156"/>
        <v>0</v>
      </c>
      <c r="AY3127" s="293">
        <f t="shared" si="1157"/>
        <v>0</v>
      </c>
      <c r="AZ3127" s="294">
        <f t="shared" si="1158"/>
        <v>0</v>
      </c>
      <c r="BA3127" s="295">
        <f t="shared" si="1159"/>
        <v>0</v>
      </c>
      <c r="BB3127" s="296">
        <f t="shared" si="1160"/>
        <v>0</v>
      </c>
      <c r="BC3127" s="293">
        <f t="shared" si="1161"/>
        <v>0</v>
      </c>
      <c r="BD3127" s="294">
        <f t="shared" si="1162"/>
        <v>0</v>
      </c>
      <c r="BE3127" s="295">
        <f t="shared" si="1163"/>
        <v>0</v>
      </c>
      <c r="BF3127" s="296">
        <f t="shared" si="1164"/>
        <v>0</v>
      </c>
      <c r="BG3127" s="293">
        <f t="shared" si="1165"/>
        <v>0</v>
      </c>
      <c r="BH3127" s="294">
        <f t="shared" si="1166"/>
        <v>0</v>
      </c>
      <c r="BI3127" s="295">
        <f t="shared" si="1167"/>
        <v>0</v>
      </c>
      <c r="BJ3127" s="296">
        <f t="shared" si="1168"/>
        <v>0</v>
      </c>
      <c r="BK3127" s="293">
        <f t="shared" si="1169"/>
        <v>0</v>
      </c>
      <c r="BL3127" s="294">
        <f t="shared" si="1170"/>
        <v>0</v>
      </c>
      <c r="BM3127" s="295">
        <f t="shared" si="1171"/>
        <v>0</v>
      </c>
      <c r="BN3127" s="296">
        <f t="shared" si="1172"/>
        <v>0</v>
      </c>
      <c r="BO3127" s="293">
        <f t="shared" si="1173"/>
        <v>0</v>
      </c>
      <c r="BP3127" s="294">
        <f t="shared" si="1174"/>
        <v>0</v>
      </c>
      <c r="BQ3127" s="295">
        <f t="shared" si="1175"/>
        <v>0</v>
      </c>
      <c r="BR3127" s="296">
        <f t="shared" si="1176"/>
        <v>0</v>
      </c>
      <c r="BS3127" s="293">
        <f t="shared" si="1177"/>
        <v>0</v>
      </c>
      <c r="BT3127" s="294">
        <f t="shared" si="1178"/>
        <v>0</v>
      </c>
      <c r="BU3127" s="295">
        <f t="shared" si="1179"/>
        <v>0</v>
      </c>
      <c r="BV3127" s="296">
        <f t="shared" si="1180"/>
        <v>0</v>
      </c>
      <c r="BW3127" s="351">
        <f t="shared" si="1181"/>
        <v>0</v>
      </c>
      <c r="BX3127" s="402">
        <f t="shared" si="1182"/>
        <v>0</v>
      </c>
      <c r="BY3127" s="370" t="str">
        <f>IF(BX3127=0,"",
IF(SUM($BX$3011:BX3127)=1,BZ3127,
IF($BX$3131&gt;SUM($BX$3011:BX3127),_xlfn.CONCAT(", ",BZ3127),
IF($BX$3131=SUM($BX$3011:BX3127),_xlfn.CONCAT(" y ",BZ3127)))))</f>
        <v/>
      </c>
      <c r="BZ3127" s="156" t="s">
        <v>5293</v>
      </c>
      <c r="CA3127" s="467">
        <f t="shared" si="1183"/>
        <v>0</v>
      </c>
      <c r="CB3127" s="402">
        <f t="shared" si="1184"/>
        <v>0</v>
      </c>
      <c r="CC3127" s="370" t="str">
        <f>IF(CB3127=0,"",
IF(SUM($CB$3011:CB3127)=1,CD3127,
IF($CB$3131&gt;SUM($CB$3011:CB3127),_xlfn.CONCAT(", ",CD3127),
IF($CB$3131=SUM($CB$3011:CB3127),_xlfn.CONCAT(" y ",CD3127)))))</f>
        <v/>
      </c>
      <c r="CD3127" s="156" t="s">
        <v>5293</v>
      </c>
    </row>
    <row r="3128" spans="1:82" ht="15" customHeight="1">
      <c r="A3128" s="662"/>
      <c r="B3128" s="145"/>
      <c r="C3128" s="157" t="s">
        <v>5294</v>
      </c>
      <c r="D3128" s="967" t="str">
        <f t="shared" si="1138"/>
        <v/>
      </c>
      <c r="E3128" s="967"/>
      <c r="F3128" s="967"/>
      <c r="G3128" s="719"/>
      <c r="H3128" s="719"/>
      <c r="I3128" s="719"/>
      <c r="J3128" s="719"/>
      <c r="K3128" s="614"/>
      <c r="L3128" s="614"/>
      <c r="M3128" s="614"/>
      <c r="N3128" s="614"/>
      <c r="O3128" s="614"/>
      <c r="P3128" s="614"/>
      <c r="Q3128" s="614"/>
      <c r="R3128" s="614"/>
      <c r="S3128" s="614"/>
      <c r="T3128" s="614"/>
      <c r="U3128" s="614"/>
      <c r="V3128" s="614"/>
      <c r="W3128" s="614"/>
      <c r="X3128" s="614"/>
      <c r="Y3128" s="614"/>
      <c r="Z3128" s="614"/>
      <c r="AA3128" s="614"/>
      <c r="AB3128" s="614"/>
      <c r="AC3128" s="614"/>
      <c r="AD3128" s="614"/>
      <c r="AE3128" s="164"/>
      <c r="AF3128" s="164"/>
      <c r="AG3128" s="199">
        <f t="shared" si="1139"/>
        <v>0</v>
      </c>
      <c r="AH3128" s="298">
        <f t="shared" si="1140"/>
        <v>0</v>
      </c>
      <c r="AI3128" s="293">
        <f t="shared" si="1141"/>
        <v>0</v>
      </c>
      <c r="AJ3128" s="294">
        <f t="shared" si="1142"/>
        <v>0</v>
      </c>
      <c r="AK3128" s="295">
        <f t="shared" si="1143"/>
        <v>0</v>
      </c>
      <c r="AL3128" s="296">
        <f t="shared" si="1144"/>
        <v>0</v>
      </c>
      <c r="AM3128" s="293">
        <f t="shared" si="1145"/>
        <v>0</v>
      </c>
      <c r="AN3128" s="294">
        <f t="shared" si="1146"/>
        <v>0</v>
      </c>
      <c r="AO3128" s="295">
        <f t="shared" si="1147"/>
        <v>0</v>
      </c>
      <c r="AP3128" s="296">
        <f t="shared" si="1148"/>
        <v>0</v>
      </c>
      <c r="AQ3128" s="293">
        <f t="shared" si="1149"/>
        <v>0</v>
      </c>
      <c r="AR3128" s="294">
        <f t="shared" si="1150"/>
        <v>0</v>
      </c>
      <c r="AS3128" s="295">
        <f t="shared" si="1151"/>
        <v>0</v>
      </c>
      <c r="AT3128" s="296">
        <f t="shared" si="1152"/>
        <v>0</v>
      </c>
      <c r="AU3128" s="293">
        <f t="shared" si="1153"/>
        <v>0</v>
      </c>
      <c r="AV3128" s="294">
        <f t="shared" si="1154"/>
        <v>0</v>
      </c>
      <c r="AW3128" s="295">
        <f t="shared" si="1155"/>
        <v>0</v>
      </c>
      <c r="AX3128" s="296">
        <f t="shared" si="1156"/>
        <v>0</v>
      </c>
      <c r="AY3128" s="293">
        <f t="shared" si="1157"/>
        <v>0</v>
      </c>
      <c r="AZ3128" s="294">
        <f t="shared" si="1158"/>
        <v>0</v>
      </c>
      <c r="BA3128" s="295">
        <f t="shared" si="1159"/>
        <v>0</v>
      </c>
      <c r="BB3128" s="296">
        <f t="shared" si="1160"/>
        <v>0</v>
      </c>
      <c r="BC3128" s="293">
        <f t="shared" si="1161"/>
        <v>0</v>
      </c>
      <c r="BD3128" s="294">
        <f t="shared" si="1162"/>
        <v>0</v>
      </c>
      <c r="BE3128" s="295">
        <f t="shared" si="1163"/>
        <v>0</v>
      </c>
      <c r="BF3128" s="296">
        <f t="shared" si="1164"/>
        <v>0</v>
      </c>
      <c r="BG3128" s="293">
        <f t="shared" si="1165"/>
        <v>0</v>
      </c>
      <c r="BH3128" s="294">
        <f t="shared" si="1166"/>
        <v>0</v>
      </c>
      <c r="BI3128" s="295">
        <f t="shared" si="1167"/>
        <v>0</v>
      </c>
      <c r="BJ3128" s="296">
        <f t="shared" si="1168"/>
        <v>0</v>
      </c>
      <c r="BK3128" s="293">
        <f t="shared" si="1169"/>
        <v>0</v>
      </c>
      <c r="BL3128" s="294">
        <f t="shared" si="1170"/>
        <v>0</v>
      </c>
      <c r="BM3128" s="295">
        <f t="shared" si="1171"/>
        <v>0</v>
      </c>
      <c r="BN3128" s="296">
        <f t="shared" si="1172"/>
        <v>0</v>
      </c>
      <c r="BO3128" s="293">
        <f t="shared" si="1173"/>
        <v>0</v>
      </c>
      <c r="BP3128" s="294">
        <f t="shared" si="1174"/>
        <v>0</v>
      </c>
      <c r="BQ3128" s="295">
        <f t="shared" si="1175"/>
        <v>0</v>
      </c>
      <c r="BR3128" s="296">
        <f t="shared" si="1176"/>
        <v>0</v>
      </c>
      <c r="BS3128" s="293">
        <f t="shared" si="1177"/>
        <v>0</v>
      </c>
      <c r="BT3128" s="294">
        <f t="shared" si="1178"/>
        <v>0</v>
      </c>
      <c r="BU3128" s="295">
        <f t="shared" si="1179"/>
        <v>0</v>
      </c>
      <c r="BV3128" s="296">
        <f t="shared" si="1180"/>
        <v>0</v>
      </c>
      <c r="BW3128" s="351">
        <f t="shared" si="1181"/>
        <v>0</v>
      </c>
      <c r="BX3128" s="402">
        <f t="shared" si="1182"/>
        <v>0</v>
      </c>
      <c r="BY3128" s="370" t="str">
        <f>IF(BX3128=0,"",
IF(SUM($BX$3011:BX3128)=1,BZ3128,
IF($BX$3131&gt;SUM($BX$3011:BX3128),_xlfn.CONCAT(", ",BZ3128),
IF($BX$3131=SUM($BX$3011:BX3128),_xlfn.CONCAT(" y ",BZ3128)))))</f>
        <v/>
      </c>
      <c r="BZ3128" s="156" t="s">
        <v>5295</v>
      </c>
      <c r="CA3128" s="467">
        <f t="shared" si="1183"/>
        <v>0</v>
      </c>
      <c r="CB3128" s="402">
        <f t="shared" si="1184"/>
        <v>0</v>
      </c>
      <c r="CC3128" s="370" t="str">
        <f>IF(CB3128=0,"",
IF(SUM($CB$3011:CB3128)=1,CD3128,
IF($CB$3131&gt;SUM($CB$3011:CB3128),_xlfn.CONCAT(", ",CD3128),
IF($CB$3131=SUM($CB$3011:CB3128),_xlfn.CONCAT(" y ",CD3128)))))</f>
        <v/>
      </c>
      <c r="CD3128" s="156" t="s">
        <v>5295</v>
      </c>
    </row>
    <row r="3129" spans="1:82" ht="15" customHeight="1">
      <c r="A3129" s="662"/>
      <c r="B3129" s="145"/>
      <c r="C3129" s="157" t="s">
        <v>5296</v>
      </c>
      <c r="D3129" s="967" t="str">
        <f t="shared" si="1138"/>
        <v/>
      </c>
      <c r="E3129" s="967"/>
      <c r="F3129" s="967"/>
      <c r="G3129" s="719"/>
      <c r="H3129" s="719"/>
      <c r="I3129" s="719"/>
      <c r="J3129" s="719"/>
      <c r="K3129" s="614"/>
      <c r="L3129" s="614"/>
      <c r="M3129" s="614"/>
      <c r="N3129" s="614"/>
      <c r="O3129" s="614"/>
      <c r="P3129" s="614"/>
      <c r="Q3129" s="614"/>
      <c r="R3129" s="614"/>
      <c r="S3129" s="614"/>
      <c r="T3129" s="614"/>
      <c r="U3129" s="614"/>
      <c r="V3129" s="614"/>
      <c r="W3129" s="614"/>
      <c r="X3129" s="614"/>
      <c r="Y3129" s="614"/>
      <c r="Z3129" s="614"/>
      <c r="AA3129" s="614"/>
      <c r="AB3129" s="614"/>
      <c r="AC3129" s="614"/>
      <c r="AD3129" s="614"/>
      <c r="AE3129" s="164"/>
      <c r="AF3129" s="164"/>
      <c r="AG3129" s="199">
        <f t="shared" si="1139"/>
        <v>0</v>
      </c>
      <c r="AH3129" s="298">
        <f t="shared" si="1140"/>
        <v>0</v>
      </c>
      <c r="AI3129" s="293">
        <f t="shared" si="1141"/>
        <v>0</v>
      </c>
      <c r="AJ3129" s="294">
        <f t="shared" si="1142"/>
        <v>0</v>
      </c>
      <c r="AK3129" s="295">
        <f t="shared" si="1143"/>
        <v>0</v>
      </c>
      <c r="AL3129" s="296">
        <f t="shared" si="1144"/>
        <v>0</v>
      </c>
      <c r="AM3129" s="293">
        <f t="shared" si="1145"/>
        <v>0</v>
      </c>
      <c r="AN3129" s="294">
        <f t="shared" si="1146"/>
        <v>0</v>
      </c>
      <c r="AO3129" s="295">
        <f t="shared" si="1147"/>
        <v>0</v>
      </c>
      <c r="AP3129" s="296">
        <f t="shared" si="1148"/>
        <v>0</v>
      </c>
      <c r="AQ3129" s="293">
        <f t="shared" si="1149"/>
        <v>0</v>
      </c>
      <c r="AR3129" s="294">
        <f t="shared" si="1150"/>
        <v>0</v>
      </c>
      <c r="AS3129" s="295">
        <f t="shared" si="1151"/>
        <v>0</v>
      </c>
      <c r="AT3129" s="296">
        <f t="shared" si="1152"/>
        <v>0</v>
      </c>
      <c r="AU3129" s="293">
        <f t="shared" si="1153"/>
        <v>0</v>
      </c>
      <c r="AV3129" s="294">
        <f t="shared" si="1154"/>
        <v>0</v>
      </c>
      <c r="AW3129" s="295">
        <f t="shared" si="1155"/>
        <v>0</v>
      </c>
      <c r="AX3129" s="296">
        <f t="shared" si="1156"/>
        <v>0</v>
      </c>
      <c r="AY3129" s="293">
        <f t="shared" si="1157"/>
        <v>0</v>
      </c>
      <c r="AZ3129" s="294">
        <f t="shared" si="1158"/>
        <v>0</v>
      </c>
      <c r="BA3129" s="295">
        <f t="shared" si="1159"/>
        <v>0</v>
      </c>
      <c r="BB3129" s="296">
        <f t="shared" si="1160"/>
        <v>0</v>
      </c>
      <c r="BC3129" s="293">
        <f t="shared" si="1161"/>
        <v>0</v>
      </c>
      <c r="BD3129" s="294">
        <f t="shared" si="1162"/>
        <v>0</v>
      </c>
      <c r="BE3129" s="295">
        <f t="shared" si="1163"/>
        <v>0</v>
      </c>
      <c r="BF3129" s="296">
        <f t="shared" si="1164"/>
        <v>0</v>
      </c>
      <c r="BG3129" s="293">
        <f t="shared" si="1165"/>
        <v>0</v>
      </c>
      <c r="BH3129" s="294">
        <f t="shared" si="1166"/>
        <v>0</v>
      </c>
      <c r="BI3129" s="295">
        <f t="shared" si="1167"/>
        <v>0</v>
      </c>
      <c r="BJ3129" s="296">
        <f t="shared" si="1168"/>
        <v>0</v>
      </c>
      <c r="BK3129" s="293">
        <f t="shared" si="1169"/>
        <v>0</v>
      </c>
      <c r="BL3129" s="294">
        <f t="shared" si="1170"/>
        <v>0</v>
      </c>
      <c r="BM3129" s="295">
        <f t="shared" si="1171"/>
        <v>0</v>
      </c>
      <c r="BN3129" s="296">
        <f t="shared" si="1172"/>
        <v>0</v>
      </c>
      <c r="BO3129" s="293">
        <f t="shared" si="1173"/>
        <v>0</v>
      </c>
      <c r="BP3129" s="294">
        <f t="shared" si="1174"/>
        <v>0</v>
      </c>
      <c r="BQ3129" s="295">
        <f t="shared" si="1175"/>
        <v>0</v>
      </c>
      <c r="BR3129" s="296">
        <f t="shared" si="1176"/>
        <v>0</v>
      </c>
      <c r="BS3129" s="293">
        <f t="shared" si="1177"/>
        <v>0</v>
      </c>
      <c r="BT3129" s="294">
        <f t="shared" si="1178"/>
        <v>0</v>
      </c>
      <c r="BU3129" s="295">
        <f t="shared" si="1179"/>
        <v>0</v>
      </c>
      <c r="BV3129" s="296">
        <f t="shared" si="1180"/>
        <v>0</v>
      </c>
      <c r="BW3129" s="351">
        <f t="shared" si="1181"/>
        <v>0</v>
      </c>
      <c r="BX3129" s="402">
        <f t="shared" si="1182"/>
        <v>0</v>
      </c>
      <c r="BY3129" s="370" t="str">
        <f>IF(BX3129=0,"",
IF(SUM($BX$3011:BX3129)=1,BZ3129,
IF($BX$3131&gt;SUM($BX$3011:BX3129),_xlfn.CONCAT(", ",BZ3129),
IF($BX$3131=SUM($BX$3011:BX3129),_xlfn.CONCAT(" y ",BZ3129)))))</f>
        <v/>
      </c>
      <c r="BZ3129" s="156" t="s">
        <v>5297</v>
      </c>
      <c r="CA3129" s="467">
        <f t="shared" si="1183"/>
        <v>0</v>
      </c>
      <c r="CB3129" s="402">
        <f t="shared" si="1184"/>
        <v>0</v>
      </c>
      <c r="CC3129" s="370" t="str">
        <f>IF(CB3129=0,"",
IF(SUM($CB$3011:CB3129)=1,CD3129,
IF($CB$3131&gt;SUM($CB$3011:CB3129),_xlfn.CONCAT(", ",CD3129),
IF($CB$3131=SUM($CB$3011:CB3129),_xlfn.CONCAT(" y ",CD3129)))))</f>
        <v/>
      </c>
      <c r="CD3129" s="156" t="s">
        <v>5297</v>
      </c>
    </row>
    <row r="3130" spans="1:82" ht="15" customHeight="1">
      <c r="A3130" s="662"/>
      <c r="B3130" s="145"/>
      <c r="C3130" s="157" t="s">
        <v>5298</v>
      </c>
      <c r="D3130" s="967" t="str">
        <f t="shared" si="1138"/>
        <v/>
      </c>
      <c r="E3130" s="967"/>
      <c r="F3130" s="967"/>
      <c r="G3130" s="719"/>
      <c r="H3130" s="719"/>
      <c r="I3130" s="719"/>
      <c r="J3130" s="719"/>
      <c r="K3130" s="614"/>
      <c r="L3130" s="614"/>
      <c r="M3130" s="614"/>
      <c r="N3130" s="614"/>
      <c r="O3130" s="614"/>
      <c r="P3130" s="614"/>
      <c r="Q3130" s="614"/>
      <c r="R3130" s="614"/>
      <c r="S3130" s="614"/>
      <c r="T3130" s="614"/>
      <c r="U3130" s="614"/>
      <c r="V3130" s="614"/>
      <c r="W3130" s="614"/>
      <c r="X3130" s="614"/>
      <c r="Y3130" s="614"/>
      <c r="Z3130" s="614"/>
      <c r="AA3130" s="614"/>
      <c r="AB3130" s="614"/>
      <c r="AC3130" s="614"/>
      <c r="AD3130" s="614"/>
      <c r="AE3130" s="164"/>
      <c r="AF3130" s="164"/>
      <c r="AG3130" s="199">
        <f t="shared" si="1139"/>
        <v>0</v>
      </c>
      <c r="AH3130" s="298">
        <f t="shared" si="1140"/>
        <v>0</v>
      </c>
      <c r="AI3130" s="293">
        <f t="shared" si="1141"/>
        <v>0</v>
      </c>
      <c r="AJ3130" s="294">
        <f t="shared" si="1142"/>
        <v>0</v>
      </c>
      <c r="AK3130" s="295">
        <f t="shared" si="1143"/>
        <v>0</v>
      </c>
      <c r="AL3130" s="296">
        <f t="shared" si="1144"/>
        <v>0</v>
      </c>
      <c r="AM3130" s="293">
        <f t="shared" si="1145"/>
        <v>0</v>
      </c>
      <c r="AN3130" s="294">
        <f t="shared" si="1146"/>
        <v>0</v>
      </c>
      <c r="AO3130" s="295">
        <f t="shared" si="1147"/>
        <v>0</v>
      </c>
      <c r="AP3130" s="296">
        <f t="shared" si="1148"/>
        <v>0</v>
      </c>
      <c r="AQ3130" s="293">
        <f t="shared" si="1149"/>
        <v>0</v>
      </c>
      <c r="AR3130" s="294">
        <f t="shared" si="1150"/>
        <v>0</v>
      </c>
      <c r="AS3130" s="295">
        <f t="shared" si="1151"/>
        <v>0</v>
      </c>
      <c r="AT3130" s="296">
        <f t="shared" si="1152"/>
        <v>0</v>
      </c>
      <c r="AU3130" s="293">
        <f t="shared" si="1153"/>
        <v>0</v>
      </c>
      <c r="AV3130" s="294">
        <f t="shared" si="1154"/>
        <v>0</v>
      </c>
      <c r="AW3130" s="295">
        <f t="shared" si="1155"/>
        <v>0</v>
      </c>
      <c r="AX3130" s="296">
        <f t="shared" si="1156"/>
        <v>0</v>
      </c>
      <c r="AY3130" s="293">
        <f t="shared" si="1157"/>
        <v>0</v>
      </c>
      <c r="AZ3130" s="294">
        <f t="shared" si="1158"/>
        <v>0</v>
      </c>
      <c r="BA3130" s="295">
        <f t="shared" si="1159"/>
        <v>0</v>
      </c>
      <c r="BB3130" s="296">
        <f t="shared" si="1160"/>
        <v>0</v>
      </c>
      <c r="BC3130" s="293">
        <f t="shared" si="1161"/>
        <v>0</v>
      </c>
      <c r="BD3130" s="294">
        <f t="shared" si="1162"/>
        <v>0</v>
      </c>
      <c r="BE3130" s="295">
        <f t="shared" si="1163"/>
        <v>0</v>
      </c>
      <c r="BF3130" s="296">
        <f t="shared" si="1164"/>
        <v>0</v>
      </c>
      <c r="BG3130" s="293">
        <f t="shared" si="1165"/>
        <v>0</v>
      </c>
      <c r="BH3130" s="294">
        <f t="shared" si="1166"/>
        <v>0</v>
      </c>
      <c r="BI3130" s="295">
        <f t="shared" si="1167"/>
        <v>0</v>
      </c>
      <c r="BJ3130" s="296">
        <f t="shared" si="1168"/>
        <v>0</v>
      </c>
      <c r="BK3130" s="293">
        <f t="shared" si="1169"/>
        <v>0</v>
      </c>
      <c r="BL3130" s="294">
        <f t="shared" si="1170"/>
        <v>0</v>
      </c>
      <c r="BM3130" s="295">
        <f t="shared" si="1171"/>
        <v>0</v>
      </c>
      <c r="BN3130" s="296">
        <f t="shared" si="1172"/>
        <v>0</v>
      </c>
      <c r="BO3130" s="293">
        <f t="shared" si="1173"/>
        <v>0</v>
      </c>
      <c r="BP3130" s="294">
        <f t="shared" si="1174"/>
        <v>0</v>
      </c>
      <c r="BQ3130" s="295">
        <f t="shared" si="1175"/>
        <v>0</v>
      </c>
      <c r="BR3130" s="296">
        <f t="shared" si="1176"/>
        <v>0</v>
      </c>
      <c r="BS3130" s="293">
        <f t="shared" si="1177"/>
        <v>0</v>
      </c>
      <c r="BT3130" s="294">
        <f t="shared" si="1178"/>
        <v>0</v>
      </c>
      <c r="BU3130" s="295">
        <f t="shared" si="1179"/>
        <v>0</v>
      </c>
      <c r="BV3130" s="296">
        <f t="shared" si="1180"/>
        <v>0</v>
      </c>
      <c r="BW3130" s="351">
        <f t="shared" si="1181"/>
        <v>0</v>
      </c>
      <c r="BX3130" s="402">
        <f>IF(SUM(AL3130,AP3130,AT3130,AX3130,BB3130,BF3130,BJ3130,BN3130,BR3130,BV3130)=0,0,1)</f>
        <v>0</v>
      </c>
      <c r="BY3130" s="370" t="str">
        <f>IF(BX3130=0,"",
IF(SUM($BX$3011:BX3130)=1,BZ3130,
IF($BX$3131&gt;SUM($BX$3011:BX3130),_xlfn.CONCAT(", ",BZ3130),
IF($BX$3131=SUM($BX$3011:BX3130),_xlfn.CONCAT(" y ",BZ3130)))))</f>
        <v/>
      </c>
      <c r="BZ3130" s="156" t="s">
        <v>5299</v>
      </c>
      <c r="CA3130" s="467">
        <f t="shared" si="1183"/>
        <v>0</v>
      </c>
      <c r="CB3130" s="402">
        <f t="shared" si="1184"/>
        <v>0</v>
      </c>
      <c r="CC3130" s="370" t="str">
        <f>IF(CB3130=0,"",
IF(SUM($CB$3011:CB3130)=1,CD3130,
IF($CB$3131&gt;SUM($CB$3011:CB3130),_xlfn.CONCAT(", ",CD3130),
IF($CB$3131=SUM($CB$3011:CB3130),_xlfn.CONCAT(" y ",CD3130)))))</f>
        <v/>
      </c>
      <c r="CD3130" s="156" t="s">
        <v>5299</v>
      </c>
    </row>
    <row r="3131" spans="1:82" ht="15" customHeight="1">
      <c r="A3131" s="57"/>
      <c r="B3131" s="26"/>
      <c r="C3131" s="145"/>
      <c r="D3131" s="145"/>
      <c r="E3131" s="145"/>
      <c r="F3131"/>
      <c r="G3131" s="145"/>
      <c r="H3131" s="145"/>
      <c r="I3131"/>
      <c r="J3131" s="83" t="s">
        <v>5527</v>
      </c>
      <c r="K3131" s="63">
        <f>IF(AND(SUM(K3011:K3130)=0,COUNTIF(K3011:K3130,"NS")&gt;0),"NS",
IF(AND(SUM(K3011:K3130)=0,COUNTIF(K3011:K3130,0)&gt;0),0,
IF(AND(SUM(K3011:K3130)=0,COUNTIF(K3011:K3130,"NA")&gt;0),"NA",
SUM(K3011:K3130))))</f>
        <v>0</v>
      </c>
      <c r="L3131" s="63">
        <f t="shared" ref="L3131:AD3131" si="1185">IF(AND(SUM(L3011:L3130)=0,COUNTIF(L3011:L3130,"NS")&gt;0),"NS",
IF(AND(SUM(L3011:L3130)=0,COUNTIF(L3011:L3130,0)&gt;0),0,
IF(AND(SUM(L3011:L3130)=0,COUNTIF(L3011:L3130,"NA")&gt;0),"NA",
SUM(L3011:L3130))))</f>
        <v>0</v>
      </c>
      <c r="M3131" s="63">
        <f t="shared" si="1185"/>
        <v>0</v>
      </c>
      <c r="N3131" s="63">
        <f t="shared" si="1185"/>
        <v>0</v>
      </c>
      <c r="O3131" s="63">
        <f t="shared" si="1185"/>
        <v>0</v>
      </c>
      <c r="P3131" s="63">
        <f t="shared" si="1185"/>
        <v>0</v>
      </c>
      <c r="Q3131" s="63">
        <f t="shared" si="1185"/>
        <v>0</v>
      </c>
      <c r="R3131" s="63">
        <f t="shared" si="1185"/>
        <v>0</v>
      </c>
      <c r="S3131" s="63">
        <f t="shared" si="1185"/>
        <v>0</v>
      </c>
      <c r="T3131" s="63">
        <f t="shared" si="1185"/>
        <v>0</v>
      </c>
      <c r="U3131" s="63">
        <f t="shared" si="1185"/>
        <v>0</v>
      </c>
      <c r="V3131" s="63">
        <f t="shared" si="1185"/>
        <v>0</v>
      </c>
      <c r="W3131" s="63">
        <f t="shared" si="1185"/>
        <v>0</v>
      </c>
      <c r="X3131" s="63">
        <f t="shared" si="1185"/>
        <v>0</v>
      </c>
      <c r="Y3131" s="63">
        <f t="shared" si="1185"/>
        <v>0</v>
      </c>
      <c r="Z3131" s="63">
        <f t="shared" si="1185"/>
        <v>0</v>
      </c>
      <c r="AA3131" s="63">
        <f t="shared" si="1185"/>
        <v>0</v>
      </c>
      <c r="AB3131" s="63">
        <f t="shared" si="1185"/>
        <v>0</v>
      </c>
      <c r="AC3131" s="63">
        <f t="shared" si="1185"/>
        <v>0</v>
      </c>
      <c r="AD3131" s="63">
        <f t="shared" si="1185"/>
        <v>0</v>
      </c>
      <c r="AE3131" s="164"/>
      <c r="AF3131" s="164"/>
      <c r="AG3131" s="203">
        <f>SUM(AG3011:AG3130)</f>
        <v>72</v>
      </c>
      <c r="AH3131" s="297">
        <f>SUM(AH3011:AH3130)</f>
        <v>0</v>
      </c>
      <c r="AI3131" s="164"/>
      <c r="AJ3131" s="164"/>
      <c r="AK3131" s="164"/>
      <c r="AL3131" s="291">
        <f>SUM(AL3011:AL3130)</f>
        <v>0</v>
      </c>
      <c r="AM3131" s="164"/>
      <c r="AN3131" s="164"/>
      <c r="AO3131" s="164"/>
      <c r="AP3131" s="291">
        <f>SUM(AP3011:AP3130)</f>
        <v>0</v>
      </c>
      <c r="AQ3131" s="164"/>
      <c r="AR3131" s="164"/>
      <c r="AS3131" s="164"/>
      <c r="AT3131" s="291">
        <f>SUM(AT3011:AT3130)</f>
        <v>0</v>
      </c>
      <c r="AU3131" s="164"/>
      <c r="AV3131" s="164"/>
      <c r="AW3131" s="164"/>
      <c r="AX3131" s="291">
        <f>SUM(AX3011:AX3130)</f>
        <v>0</v>
      </c>
      <c r="AY3131" s="164"/>
      <c r="AZ3131" s="164"/>
      <c r="BA3131" s="164"/>
      <c r="BB3131" s="291">
        <f>SUM(BB3011:BB3130)</f>
        <v>0</v>
      </c>
      <c r="BC3131" s="164"/>
      <c r="BD3131" s="164"/>
      <c r="BE3131" s="164"/>
      <c r="BF3131" s="291">
        <f>SUM(BF3011:BF3130)</f>
        <v>0</v>
      </c>
      <c r="BG3131" s="164"/>
      <c r="BH3131" s="164"/>
      <c r="BI3131" s="164"/>
      <c r="BJ3131" s="291">
        <f>SUM(BJ3011:BJ3130)</f>
        <v>0</v>
      </c>
      <c r="BK3131" s="164"/>
      <c r="BL3131" s="164"/>
      <c r="BM3131" s="164"/>
      <c r="BN3131" s="291">
        <f>SUM(BN3011:BN3130)</f>
        <v>0</v>
      </c>
      <c r="BO3131" s="164"/>
      <c r="BP3131" s="164"/>
      <c r="BQ3131" s="164"/>
      <c r="BR3131" s="291">
        <f>SUM(BR3011:BR3130)</f>
        <v>0</v>
      </c>
      <c r="BS3131" s="164"/>
      <c r="BT3131" s="164"/>
      <c r="BU3131" s="164"/>
      <c r="BV3131" s="291">
        <f>SUM(BV3011:BV3130)</f>
        <v>0</v>
      </c>
      <c r="BW3131" s="406">
        <f>SUM(BW3011:BW3130)</f>
        <v>0</v>
      </c>
      <c r="BX3131" s="274">
        <f>SUM(BX3011:BX3130)</f>
        <v>0</v>
      </c>
      <c r="BY3131" s="274" t="str">
        <f>IF(BX3131=0,"",_xlfn.CONCAT(BY3011:BY3130))</f>
        <v/>
      </c>
      <c r="BZ3131" s="275" t="str">
        <f>IF(BX3131=0,"",
IF(BX3131&gt;1,"Favor de revisar la suma y consistencia de totales y/o subtotales por filas (numéricos y NS)",
IF(BX3131=1,_xlfn.CONCAT("Favor de revisar la sumatoria del total y/o subtotal en el numeral ",BY3131),_xlfn.CONCAT("Favor de revisar la sumatoria de los totales y/o subtotales en los numerales ",BY3131))))</f>
        <v/>
      </c>
      <c r="CA3131" s="468">
        <f>SUM(CA3011:CA3130)</f>
        <v>0</v>
      </c>
      <c r="CB3131" s="274">
        <f>SUM(CB3011:CB3130)</f>
        <v>72</v>
      </c>
      <c r="CC3131" s="274" t="str">
        <f>IF(CB3131=0,"",_xlfn.CONCAT(CC3011:CC3130))</f>
        <v>1, 2, 3, 4, 5, 6, 7, 8, 9, 10, 11, 12, 13, 14, 15, 16, 17, 18, 19, 20, 21, 22, 23, 24, 25, 26, 27, 28, 29, 30, 31, 32, 33, 34, 35, 36, 37, 38, 39, 40, 41, 42, 43, 44, 45, 46, 47, 48, 49, 50, 51, 52, 53, 54, 55, 56, 57, 58, 59, 60, 61, 62, 63, 64, 65, 66, 67, 68, 69, 70, 71 y 72</v>
      </c>
      <c r="CD3131" s="275" t="str">
        <f>IF(CB3131=0,"",
IF(CB3131&gt;10,"Favor de ingresar toda la información requerida en la pregunta y/o verifique que no tenga información en celdas sombreadas",
IF(CB3131=1,_xlfn.CONCAT("Favor de revisar la información capturada en el numeral ",CC3131),_xlfn.CONCAT("Favor de revisar la información capturada en los numerales ",CC3131))))</f>
        <v>Favor de ingresar toda la información requerida en la pregunta y/o verifique que no tenga información en celdas sombreadas</v>
      </c>
    </row>
    <row r="3132" spans="1:82" ht="15" customHeight="1">
      <c r="A3132" s="57"/>
      <c r="B3132" s="26"/>
      <c r="C3132" s="145"/>
      <c r="D3132" s="145"/>
      <c r="E3132" s="145"/>
      <c r="F3132" s="145"/>
      <c r="G3132" s="145"/>
      <c r="H3132" s="145"/>
      <c r="I3132" s="145"/>
      <c r="J3132" s="145"/>
      <c r="K3132" s="145"/>
      <c r="L3132" s="145"/>
      <c r="M3132" s="145"/>
      <c r="N3132" s="145"/>
      <c r="O3132" s="145"/>
      <c r="P3132" s="145"/>
      <c r="Q3132" s="145"/>
      <c r="R3132" s="145"/>
      <c r="S3132" s="145"/>
      <c r="T3132" s="145"/>
      <c r="U3132" s="145"/>
      <c r="V3132" s="145"/>
      <c r="W3132" s="145"/>
      <c r="X3132" s="145"/>
      <c r="Y3132" s="145"/>
      <c r="Z3132" s="145"/>
      <c r="AA3132" s="145"/>
      <c r="AB3132" s="145"/>
      <c r="AC3132" s="145"/>
      <c r="AD3132" s="145"/>
      <c r="AE3132" s="164"/>
      <c r="AF3132" s="164"/>
      <c r="AG3132" s="164"/>
      <c r="AH3132" s="164"/>
      <c r="AI3132" s="164"/>
      <c r="AJ3132" s="164"/>
      <c r="AK3132" s="164"/>
      <c r="AL3132" s="164"/>
      <c r="AM3132" s="164"/>
      <c r="AN3132" s="164"/>
      <c r="AO3132" s="164"/>
      <c r="AP3132" s="164"/>
      <c r="AQ3132" s="164"/>
      <c r="AR3132" s="164"/>
      <c r="AS3132" s="164"/>
      <c r="AT3132" s="164"/>
      <c r="AU3132" s="164"/>
      <c r="AV3132" s="164"/>
      <c r="AW3132" s="164"/>
      <c r="AX3132" s="164"/>
      <c r="AY3132" s="164"/>
      <c r="AZ3132" s="164"/>
      <c r="BA3132" s="164"/>
      <c r="BB3132" s="164"/>
      <c r="BC3132" s="164"/>
      <c r="BD3132" s="164"/>
      <c r="BE3132" s="164"/>
      <c r="BF3132" s="164"/>
      <c r="BG3132" s="164"/>
      <c r="BH3132" s="164"/>
      <c r="BI3132" s="164"/>
      <c r="BJ3132" s="164"/>
      <c r="BK3132" s="164"/>
      <c r="BL3132" s="164"/>
      <c r="BM3132" s="164"/>
      <c r="BN3132" s="164"/>
      <c r="BO3132" s="164"/>
      <c r="BP3132" s="164"/>
      <c r="BQ3132" s="164"/>
      <c r="BR3132" s="164"/>
      <c r="BS3132" s="164"/>
      <c r="BT3132" s="164"/>
      <c r="BU3132" s="164"/>
      <c r="BV3132" s="164"/>
      <c r="BW3132" s="164"/>
      <c r="BX3132" s="164"/>
      <c r="BY3132" s="164"/>
      <c r="BZ3132" s="164"/>
      <c r="CA3132" s="164"/>
      <c r="CB3132" s="164"/>
      <c r="CC3132" s="164"/>
      <c r="CD3132" s="164"/>
    </row>
    <row r="3133" spans="1:82" ht="15" customHeight="1">
      <c r="A3133" s="57"/>
      <c r="B3133" s="26"/>
      <c r="C3133" s="26"/>
      <c r="D3133" s="26"/>
      <c r="E3133" s="26"/>
      <c r="F3133" s="26"/>
      <c r="G3133" s="26"/>
      <c r="H3133" s="26"/>
      <c r="I3133" s="26"/>
      <c r="J3133" s="26"/>
      <c r="K3133" s="26"/>
      <c r="L3133" s="26"/>
      <c r="M3133" s="26"/>
      <c r="N3133" s="26"/>
      <c r="O3133" s="26"/>
      <c r="P3133" s="26"/>
      <c r="Q3133" s="26"/>
      <c r="R3133" s="26"/>
      <c r="S3133" s="26"/>
      <c r="T3133" s="26"/>
      <c r="U3133" s="26"/>
      <c r="V3133" s="26"/>
      <c r="W3133" s="26"/>
      <c r="X3133" s="26"/>
      <c r="Y3133" s="26"/>
      <c r="Z3133" s="26"/>
      <c r="AA3133" s="888" t="s">
        <v>5629</v>
      </c>
      <c r="AB3133" s="888"/>
      <c r="AC3133" s="888"/>
      <c r="AD3133" s="888"/>
      <c r="AE3133" s="164"/>
      <c r="AF3133" s="164"/>
      <c r="AG3133" s="164"/>
      <c r="AH3133" s="164"/>
      <c r="AI3133" s="164"/>
      <c r="AJ3133" s="164"/>
      <c r="AK3133" s="164"/>
      <c r="AL3133" s="164"/>
      <c r="AM3133" s="164"/>
      <c r="AN3133" s="164"/>
      <c r="AO3133" s="164"/>
      <c r="AP3133" s="164"/>
      <c r="AQ3133" s="164"/>
      <c r="AR3133" s="164"/>
      <c r="AS3133" s="164"/>
      <c r="AT3133" s="164"/>
      <c r="AU3133" s="164"/>
      <c r="AV3133" s="164"/>
      <c r="AW3133" s="164"/>
      <c r="AX3133" s="164"/>
      <c r="AY3133" s="164"/>
      <c r="AZ3133" s="164"/>
      <c r="BA3133" s="164"/>
      <c r="BB3133" s="164"/>
      <c r="BC3133" s="164"/>
      <c r="BD3133" s="164"/>
      <c r="BE3133" s="164"/>
      <c r="BF3133" s="164"/>
      <c r="BG3133" s="164"/>
      <c r="BH3133" s="164"/>
      <c r="BI3133" s="164"/>
      <c r="BJ3133" s="164"/>
      <c r="BK3133" s="164"/>
      <c r="BL3133" s="164"/>
      <c r="BM3133" s="164"/>
      <c r="BN3133" s="164"/>
      <c r="BO3133" s="164"/>
      <c r="BP3133" s="164"/>
      <c r="BQ3133" s="164"/>
      <c r="BR3133" s="164"/>
      <c r="BS3133" s="164"/>
      <c r="BT3133" s="164"/>
      <c r="BU3133" s="164"/>
      <c r="BV3133" s="164"/>
      <c r="BW3133" s="164"/>
      <c r="BX3133" s="164"/>
      <c r="BY3133" s="164"/>
      <c r="BZ3133" s="164"/>
      <c r="CA3133" s="164"/>
      <c r="CB3133" s="164"/>
      <c r="CC3133" s="164"/>
      <c r="CD3133" s="164"/>
    </row>
    <row r="3134" spans="1:82" ht="15" customHeight="1">
      <c r="A3134" s="57"/>
      <c r="B3134" s="26"/>
      <c r="C3134" s="877" t="s">
        <v>5083</v>
      </c>
      <c r="D3134" s="878"/>
      <c r="E3134" s="878"/>
      <c r="F3134" s="878"/>
      <c r="G3134" s="878"/>
      <c r="H3134" s="878"/>
      <c r="I3134" s="878"/>
      <c r="J3134" s="879"/>
      <c r="K3134" s="889" t="s">
        <v>5979</v>
      </c>
      <c r="L3134" s="889"/>
      <c r="M3134" s="889"/>
      <c r="N3134" s="889"/>
      <c r="O3134" s="889"/>
      <c r="P3134" s="889"/>
      <c r="Q3134" s="889"/>
      <c r="R3134" s="889"/>
      <c r="S3134" s="889"/>
      <c r="T3134" s="889"/>
      <c r="U3134" s="889"/>
      <c r="V3134" s="889"/>
      <c r="W3134" s="889"/>
      <c r="X3134" s="889"/>
      <c r="Y3134" s="889"/>
      <c r="Z3134" s="889"/>
      <c r="AA3134" s="889"/>
      <c r="AB3134" s="889"/>
      <c r="AC3134" s="889"/>
      <c r="AD3134" s="889"/>
      <c r="AE3134" s="164"/>
      <c r="AF3134" s="164"/>
      <c r="AG3134" s="164"/>
      <c r="AH3134" s="164"/>
      <c r="AI3134" s="164"/>
      <c r="AJ3134" s="164"/>
      <c r="AK3134" s="164"/>
      <c r="AL3134" s="164"/>
      <c r="AM3134" s="164"/>
      <c r="AN3134" s="164"/>
      <c r="AO3134" s="164"/>
      <c r="AP3134" s="164"/>
      <c r="AQ3134" s="164"/>
      <c r="AR3134" s="164"/>
      <c r="AS3134" s="164"/>
      <c r="AT3134" s="164"/>
      <c r="AU3134" s="164"/>
      <c r="AV3134" s="164"/>
      <c r="AW3134" s="164"/>
      <c r="AX3134" s="164"/>
      <c r="AY3134" s="164"/>
      <c r="AZ3134" s="164"/>
      <c r="BA3134" s="164"/>
      <c r="BB3134" s="164"/>
      <c r="BC3134" s="164"/>
      <c r="BD3134" s="164"/>
      <c r="BE3134" s="164"/>
      <c r="BF3134" s="164"/>
      <c r="BG3134" s="164"/>
      <c r="BH3134" s="164"/>
      <c r="BI3134" s="164"/>
      <c r="BJ3134" s="164"/>
      <c r="BK3134" s="164"/>
      <c r="BL3134" s="164"/>
      <c r="BM3134" s="164"/>
      <c r="BN3134" s="164"/>
      <c r="BO3134" s="164"/>
      <c r="BP3134" s="164"/>
      <c r="BQ3134" s="164"/>
      <c r="BR3134" s="164"/>
      <c r="BS3134" s="164"/>
      <c r="BT3134" s="164"/>
      <c r="BU3134" s="164"/>
      <c r="BV3134" s="164"/>
      <c r="BW3134" s="164"/>
      <c r="BX3134" s="164"/>
      <c r="BY3134" s="164"/>
      <c r="BZ3134" s="164"/>
      <c r="CA3134" s="164"/>
      <c r="CB3134" s="164"/>
      <c r="CC3134" s="164"/>
      <c r="CD3134" s="164"/>
    </row>
    <row r="3135" spans="1:82" ht="15" customHeight="1">
      <c r="A3135" s="57"/>
      <c r="B3135" s="26"/>
      <c r="C3135" s="959"/>
      <c r="D3135" s="960"/>
      <c r="E3135" s="960"/>
      <c r="F3135" s="960"/>
      <c r="G3135" s="960"/>
      <c r="H3135" s="960"/>
      <c r="I3135" s="960"/>
      <c r="J3135" s="961"/>
      <c r="K3135" s="905" t="s">
        <v>5980</v>
      </c>
      <c r="L3135" s="906"/>
      <c r="M3135" s="906"/>
      <c r="N3135" s="906"/>
      <c r="O3135" s="906"/>
      <c r="P3135" s="906"/>
      <c r="Q3135" s="906"/>
      <c r="R3135" s="906"/>
      <c r="S3135" s="906"/>
      <c r="T3135" s="906"/>
      <c r="U3135" s="906"/>
      <c r="V3135" s="906"/>
      <c r="W3135" s="906"/>
      <c r="X3135" s="906"/>
      <c r="Y3135" s="906"/>
      <c r="Z3135" s="906"/>
      <c r="AA3135" s="906"/>
      <c r="AB3135" s="906"/>
      <c r="AC3135" s="906"/>
      <c r="AD3135" s="907"/>
      <c r="AE3135" s="164"/>
      <c r="AF3135" s="164"/>
      <c r="AG3135" s="779" t="s">
        <v>5314</v>
      </c>
      <c r="AH3135" s="779"/>
      <c r="AI3135" s="779"/>
      <c r="AJ3135" s="779"/>
      <c r="AK3135" s="780" t="s">
        <v>5081</v>
      </c>
      <c r="AL3135" s="781"/>
      <c r="AM3135" s="781"/>
      <c r="AN3135" s="781"/>
      <c r="AO3135" s="781"/>
      <c r="AP3135" s="781"/>
      <c r="AQ3135" s="781"/>
      <c r="AR3135" s="781"/>
      <c r="AS3135" s="781"/>
      <c r="AT3135" s="781"/>
      <c r="AU3135" s="781"/>
      <c r="AV3135" s="781"/>
      <c r="AW3135" s="781"/>
      <c r="AX3135" s="781"/>
      <c r="AY3135" s="781"/>
      <c r="AZ3135" s="781"/>
      <c r="BA3135" s="781"/>
      <c r="BB3135" s="781"/>
      <c r="BC3135" s="781"/>
      <c r="BD3135" s="781"/>
      <c r="BE3135" s="781"/>
      <c r="BF3135" s="781"/>
      <c r="BG3135" s="781"/>
      <c r="BH3135" s="781"/>
      <c r="BI3135" s="781"/>
      <c r="BJ3135" s="781"/>
      <c r="BK3135" s="781"/>
      <c r="BL3135" s="781"/>
      <c r="BM3135" s="781"/>
      <c r="BN3135" s="781"/>
      <c r="BO3135" s="781"/>
      <c r="BP3135" s="781"/>
      <c r="BQ3135" s="781"/>
      <c r="BR3135" s="781"/>
      <c r="BS3135" s="781"/>
      <c r="BT3135" s="781"/>
      <c r="BU3135" s="164"/>
      <c r="BV3135" s="772" t="s">
        <v>5722</v>
      </c>
      <c r="BW3135" s="772"/>
      <c r="BX3135" s="773"/>
      <c r="BY3135" s="774" t="s">
        <v>5853</v>
      </c>
      <c r="BZ3135" s="775"/>
      <c r="CA3135" s="776"/>
      <c r="CB3135" s="164"/>
      <c r="CC3135" s="164"/>
      <c r="CD3135" s="164"/>
    </row>
    <row r="3136" spans="1:82" ht="42" customHeight="1">
      <c r="A3136" s="57"/>
      <c r="B3136" s="26"/>
      <c r="C3136" s="959"/>
      <c r="D3136" s="960"/>
      <c r="E3136" s="960"/>
      <c r="F3136" s="960"/>
      <c r="G3136" s="960"/>
      <c r="H3136" s="960"/>
      <c r="I3136" s="960"/>
      <c r="J3136" s="961"/>
      <c r="K3136" s="905" t="s">
        <v>5985</v>
      </c>
      <c r="L3136" s="906"/>
      <c r="M3136" s="906"/>
      <c r="N3136" s="907"/>
      <c r="O3136" s="905" t="s">
        <v>5986</v>
      </c>
      <c r="P3136" s="906"/>
      <c r="Q3136" s="906"/>
      <c r="R3136" s="907"/>
      <c r="S3136" s="905" t="s">
        <v>5879</v>
      </c>
      <c r="T3136" s="906"/>
      <c r="U3136" s="906"/>
      <c r="V3136" s="907"/>
      <c r="W3136" s="905" t="s">
        <v>5913</v>
      </c>
      <c r="X3136" s="906"/>
      <c r="Y3136" s="906"/>
      <c r="Z3136" s="907"/>
      <c r="AA3136" s="905" t="s">
        <v>5680</v>
      </c>
      <c r="AB3136" s="906"/>
      <c r="AC3136" s="906"/>
      <c r="AD3136" s="907"/>
      <c r="AE3136" s="164"/>
      <c r="AF3136" s="164"/>
      <c r="AG3136" s="779" t="s">
        <v>5987</v>
      </c>
      <c r="AH3136" s="779"/>
      <c r="AI3136" s="779"/>
      <c r="AJ3136" s="779"/>
      <c r="AK3136" s="1012" t="s">
        <v>5988</v>
      </c>
      <c r="AL3136" s="1012"/>
      <c r="AM3136" s="1012"/>
      <c r="AN3136" s="1012"/>
      <c r="AO3136" s="1013" t="s">
        <v>5989</v>
      </c>
      <c r="AP3136" s="1013"/>
      <c r="AQ3136" s="1013"/>
      <c r="AR3136" s="1013"/>
      <c r="AS3136" s="1012" t="s">
        <v>5990</v>
      </c>
      <c r="AT3136" s="1012"/>
      <c r="AU3136" s="1012"/>
      <c r="AV3136" s="1012"/>
      <c r="AW3136" s="1013" t="s">
        <v>5991</v>
      </c>
      <c r="AX3136" s="1013"/>
      <c r="AY3136" s="1013"/>
      <c r="AZ3136" s="1013"/>
      <c r="BA3136" s="1012" t="s">
        <v>5992</v>
      </c>
      <c r="BB3136" s="1012"/>
      <c r="BC3136" s="1012"/>
      <c r="BD3136" s="1012"/>
      <c r="BE3136" s="1013" t="s">
        <v>5993</v>
      </c>
      <c r="BF3136" s="1013"/>
      <c r="BG3136" s="1013"/>
      <c r="BH3136" s="1013"/>
      <c r="BI3136" s="1012" t="s">
        <v>5994</v>
      </c>
      <c r="BJ3136" s="1012"/>
      <c r="BK3136" s="1012"/>
      <c r="BL3136" s="1012"/>
      <c r="BM3136" s="1013" t="s">
        <v>5995</v>
      </c>
      <c r="BN3136" s="1013"/>
      <c r="BO3136" s="1013"/>
      <c r="BP3136" s="1013"/>
      <c r="BQ3136" s="1012" t="s">
        <v>5368</v>
      </c>
      <c r="BR3136" s="1012"/>
      <c r="BS3136" s="1012"/>
      <c r="BT3136" s="1012"/>
      <c r="BU3136" s="547" t="s">
        <v>5315</v>
      </c>
      <c r="BV3136" s="777" t="s">
        <v>5433</v>
      </c>
      <c r="BW3136" s="777"/>
      <c r="BX3136" s="777"/>
      <c r="BY3136" s="778" t="s">
        <v>5434</v>
      </c>
      <c r="BZ3136" s="778"/>
      <c r="CA3136" s="778"/>
      <c r="CB3136" s="164"/>
      <c r="CC3136" s="164"/>
      <c r="CD3136" s="164"/>
    </row>
    <row r="3137" spans="1:79" ht="72" customHeight="1">
      <c r="A3137" s="57"/>
      <c r="B3137" s="26"/>
      <c r="C3137" s="880"/>
      <c r="D3137" s="881"/>
      <c r="E3137" s="881"/>
      <c r="F3137" s="881"/>
      <c r="G3137" s="881"/>
      <c r="H3137" s="881"/>
      <c r="I3137" s="881"/>
      <c r="J3137" s="882"/>
      <c r="K3137" s="62" t="s">
        <v>5416</v>
      </c>
      <c r="L3137" s="152" t="s">
        <v>5397</v>
      </c>
      <c r="M3137" s="152" t="s">
        <v>5398</v>
      </c>
      <c r="N3137" s="152" t="s">
        <v>397</v>
      </c>
      <c r="O3137" s="62" t="s">
        <v>5416</v>
      </c>
      <c r="P3137" s="152" t="s">
        <v>5397</v>
      </c>
      <c r="Q3137" s="152" t="s">
        <v>5398</v>
      </c>
      <c r="R3137" s="152" t="s">
        <v>397</v>
      </c>
      <c r="S3137" s="62" t="s">
        <v>5416</v>
      </c>
      <c r="T3137" s="152" t="s">
        <v>5397</v>
      </c>
      <c r="U3137" s="152" t="s">
        <v>5398</v>
      </c>
      <c r="V3137" s="152" t="s">
        <v>397</v>
      </c>
      <c r="W3137" s="62" t="s">
        <v>5416</v>
      </c>
      <c r="X3137" s="152" t="s">
        <v>5397</v>
      </c>
      <c r="Y3137" s="152" t="s">
        <v>5398</v>
      </c>
      <c r="Z3137" s="152" t="s">
        <v>397</v>
      </c>
      <c r="AA3137" s="62" t="s">
        <v>5416</v>
      </c>
      <c r="AB3137" s="152" t="s">
        <v>5397</v>
      </c>
      <c r="AC3137" s="152" t="s">
        <v>5398</v>
      </c>
      <c r="AD3137" s="152" t="s">
        <v>397</v>
      </c>
      <c r="AE3137" s="164"/>
      <c r="AF3137" s="164"/>
      <c r="AG3137" s="390" t="s">
        <v>5369</v>
      </c>
      <c r="AH3137" s="455" t="s">
        <v>5423</v>
      </c>
      <c r="AI3137" s="390" t="s">
        <v>5424</v>
      </c>
      <c r="AJ3137" s="456" t="s">
        <v>5413</v>
      </c>
      <c r="AK3137" s="461" t="s">
        <v>5425</v>
      </c>
      <c r="AL3137" s="462" t="s">
        <v>5423</v>
      </c>
      <c r="AM3137" s="463" t="s">
        <v>5424</v>
      </c>
      <c r="AN3137" s="464" t="s">
        <v>5413</v>
      </c>
      <c r="AO3137" s="461" t="s">
        <v>5425</v>
      </c>
      <c r="AP3137" s="462" t="s">
        <v>5423</v>
      </c>
      <c r="AQ3137" s="463" t="s">
        <v>5424</v>
      </c>
      <c r="AR3137" s="464" t="s">
        <v>5413</v>
      </c>
      <c r="AS3137" s="461" t="s">
        <v>5425</v>
      </c>
      <c r="AT3137" s="462" t="s">
        <v>5423</v>
      </c>
      <c r="AU3137" s="463" t="s">
        <v>5424</v>
      </c>
      <c r="AV3137" s="464" t="s">
        <v>5413</v>
      </c>
      <c r="AW3137" s="461" t="s">
        <v>5425</v>
      </c>
      <c r="AX3137" s="462" t="s">
        <v>5423</v>
      </c>
      <c r="AY3137" s="463" t="s">
        <v>5424</v>
      </c>
      <c r="AZ3137" s="464" t="s">
        <v>5413</v>
      </c>
      <c r="BA3137" s="461" t="s">
        <v>5425</v>
      </c>
      <c r="BB3137" s="462" t="s">
        <v>5423</v>
      </c>
      <c r="BC3137" s="463" t="s">
        <v>5424</v>
      </c>
      <c r="BD3137" s="464" t="s">
        <v>5413</v>
      </c>
      <c r="BE3137" s="461" t="s">
        <v>5425</v>
      </c>
      <c r="BF3137" s="462" t="s">
        <v>5423</v>
      </c>
      <c r="BG3137" s="463" t="s">
        <v>5424</v>
      </c>
      <c r="BH3137" s="464" t="s">
        <v>5413</v>
      </c>
      <c r="BI3137" s="461" t="s">
        <v>5425</v>
      </c>
      <c r="BJ3137" s="462" t="s">
        <v>5423</v>
      </c>
      <c r="BK3137" s="463" t="s">
        <v>5424</v>
      </c>
      <c r="BL3137" s="464" t="s">
        <v>5413</v>
      </c>
      <c r="BM3137" s="461" t="s">
        <v>5425</v>
      </c>
      <c r="BN3137" s="462" t="s">
        <v>5423</v>
      </c>
      <c r="BO3137" s="463" t="s">
        <v>5424</v>
      </c>
      <c r="BP3137" s="464" t="s">
        <v>5413</v>
      </c>
      <c r="BQ3137" s="461" t="s">
        <v>5425</v>
      </c>
      <c r="BR3137" s="462" t="s">
        <v>5423</v>
      </c>
      <c r="BS3137" s="463" t="s">
        <v>5424</v>
      </c>
      <c r="BT3137" s="466" t="s">
        <v>5413</v>
      </c>
      <c r="BU3137" s="1027" t="s">
        <v>5368</v>
      </c>
      <c r="BV3137" s="269" t="s">
        <v>5459</v>
      </c>
      <c r="BW3137" s="270" t="s">
        <v>5093</v>
      </c>
      <c r="BX3137" s="271" t="s">
        <v>5094</v>
      </c>
      <c r="BY3137" s="269" t="s">
        <v>5459</v>
      </c>
      <c r="BZ3137" s="270" t="s">
        <v>5093</v>
      </c>
      <c r="CA3137" s="271" t="s">
        <v>5094</v>
      </c>
    </row>
    <row r="3138" spans="1:79" ht="15" customHeight="1">
      <c r="A3138" s="57"/>
      <c r="B3138" s="26"/>
      <c r="C3138" s="153" t="s">
        <v>5008</v>
      </c>
      <c r="D3138" s="915" t="str">
        <f>IF(D40="","",D40)</f>
        <v>OFICINA DEL C GOBERNADOR</v>
      </c>
      <c r="E3138" s="916"/>
      <c r="F3138" s="916"/>
      <c r="G3138" s="916"/>
      <c r="H3138" s="916"/>
      <c r="I3138" s="916"/>
      <c r="J3138" s="917"/>
      <c r="K3138" s="614"/>
      <c r="L3138" s="614"/>
      <c r="M3138" s="614"/>
      <c r="N3138" s="614"/>
      <c r="O3138" s="614"/>
      <c r="P3138" s="614"/>
      <c r="Q3138" s="614"/>
      <c r="R3138" s="614"/>
      <c r="S3138" s="614"/>
      <c r="T3138" s="614"/>
      <c r="U3138" s="614"/>
      <c r="V3138" s="614"/>
      <c r="W3138" s="614"/>
      <c r="X3138" s="614"/>
      <c r="Y3138" s="614"/>
      <c r="Z3138" s="614"/>
      <c r="AA3138" s="614"/>
      <c r="AB3138" s="614"/>
      <c r="AC3138" s="614"/>
      <c r="AD3138" s="614"/>
      <c r="AE3138" s="164"/>
      <c r="AF3138" s="164"/>
      <c r="AG3138" s="450">
        <f t="shared" ref="AG3138:AG3169" si="1186">IF(OR(K3011="NS",O3011="NS",S3011="NS",W3011="NS",AA3011="NS",K3138="NS",O3138="NS",S3138="NS",W3138="NS",AA3138="NS"),0,IF(AND(K3011="NA",O3011="NA",S3011="NA",W3011="NA",AA3011="NA",K3138="NA",O3138="NA",S3138="NA",W3138="NA",AA3138="NA"),0,IF(K3011&lt;=SUM(O3011,S3011,W3011,AA3011,K3138,O3138,S3138,W3138,AA3138),0,1)))</f>
        <v>0</v>
      </c>
      <c r="AH3138" s="451">
        <f t="shared" ref="AH3138:AH3169" si="1187">IF(OR(L3011="NS",P3011="NS",T3011="NS",X3011="NS",AB3011="NS",L3138="NS",P3138="NS",T3138="NS",X3138="NS",AB3138="NS"),0,IF(AND(L3011="NA",P3011="NA",T3011="NA",X3011="NA",AB3011="NA",L3138="NA",P3138="NA",T3138="NA",X3138="NA",AB3138="NA"),0,IF(L3011&lt;=SUM(P3011,T3011,X3011,AB3011,L3138,P3138,T3138,X3138,AB3138),0,1)))</f>
        <v>0</v>
      </c>
      <c r="AI3138" s="450">
        <f t="shared" ref="AI3138:AI3169" si="1188">IF(OR(M3011="NS",Q3011="NS",U3011="NS",Y3011="NS",AC3011="NS",M3138="NS",Q3138="NS",U3138="NS",Y3138="NS",AC3138="NS"),0,IF(AND(M3011="NA",Q3011="NA",U3011="NA",Y3011="NA",AC3011="NA",M3138="NA",Q3138="NA",U3138="NA",Y3138="NA",AC3138="NA"),0,IF(M3011&lt;=SUM(Q3011,U3011,Y3011,AC3011,M3138,Q3138,U3138,Y3138,AC3138),0,1)))</f>
        <v>0</v>
      </c>
      <c r="AJ3138" s="452">
        <f t="shared" ref="AJ3138:AJ3169" si="1189">IF(OR(N3011="NS",R3011="NS",V3011="NS",Z3011="NS",AD3011="NS",N3138="NS",R3138="NS",V3138="NS",Z3138="NS",AD3138="NS"),0,IF(AND(N3011="NA",R3011="NA",V3011="NA",Z3011="NA",AD3011="NA",N3138="NA",R3138="NA",V3138="NA",Z3138="NA",AD3138="NA"),0,IF(N3011&lt;=SUM(R3011,V3011,Z3011,AD3011,N3138,R3138,V3138,Z3138,AD3138),0,1)))</f>
        <v>0</v>
      </c>
      <c r="AK3138" s="457">
        <f>IF(OR(O3011="NS",$K3011="NS"),0,IF(AND(O3011="NA",$K3011="NA"),0,IF(O3011&lt;=$K3011,0,1)))</f>
        <v>0</v>
      </c>
      <c r="AL3138" s="458">
        <f>IF(OR(P3011="NS",$L3011="NS"),0,IF(AND(P3011="NA",$L3011="NA"),0,IF(P3011&lt;=$L3011,0,1)))</f>
        <v>0</v>
      </c>
      <c r="AM3138" s="459">
        <f>IF(OR(Q3011="NS",$M3011="NS"),0,IF(AND(Q3011="NA",$M3011="NA"),0,IF(Q3011&lt;=$M3011,0,1)))</f>
        <v>0</v>
      </c>
      <c r="AN3138" s="460">
        <f>IF(OR(R3011="NS",$N3011="NS"),0,IF(AND(R3011="NA",$N3011="NA"),0,IF(R3011&lt;=$N3011,0,1)))</f>
        <v>0</v>
      </c>
      <c r="AO3138" s="457">
        <f>IF(OR(S3011="NS",$K3011="NS"),0,IF(AND(S3011="NA",$K3011="NA"),0,IF(S3011&lt;=$K3011,0,1)))</f>
        <v>0</v>
      </c>
      <c r="AP3138" s="458">
        <f>IF(OR(T3011="NS",$L3011="NS"),0,IF(AND(T3011="NA",$L3011="NA"),0,IF(T3011&lt;=$L3011,0,1)))</f>
        <v>0</v>
      </c>
      <c r="AQ3138" s="459">
        <f>IF(OR(U3011="NS",$M3011="NS"),0,IF(AND(U3011="NA",$M3011="NA"),0,IF(U3011&lt;=$M3011,0,1)))</f>
        <v>0</v>
      </c>
      <c r="AR3138" s="460">
        <f>IF(OR(V3011="NS",$N3011="NS"),0,IF(AND(V3011="NA",$N3011="NA"),0,IF(V3011&lt;=$N3011,0,1)))</f>
        <v>0</v>
      </c>
      <c r="AS3138" s="457">
        <f>IF(OR(W3011="NS",$K3011="NS"),0,IF(AND(W3011="NA",$K3011="NA"),0,IF(W3011&lt;=$K3011,0,1)))</f>
        <v>0</v>
      </c>
      <c r="AT3138" s="458">
        <f>IF(OR(X3011="NS",$L3011="NS"),0,IF(AND(X3011="NA",$L3011="NA"),0,IF(X3011&lt;=$L3011,0,1)))</f>
        <v>0</v>
      </c>
      <c r="AU3138" s="459">
        <f>IF(OR(Y3011="NS",$M3011="NS"),0,IF(AND(Y3011="NA",$M3011="NA"),0,IF(Y3011&lt;=$M3011,0,1)))</f>
        <v>0</v>
      </c>
      <c r="AV3138" s="460">
        <f>IF(OR(Z3011="NS",$N3011="NS"),0,IF(AND(Z3011="NA",$N3011="NA"),0,IF(Z3011&lt;=$N3011,0,1)))</f>
        <v>0</v>
      </c>
      <c r="AW3138" s="457">
        <f>IF(OR(AA3011="NS",$K3011="NS"),0,IF(AND(AA3011="NA",$K3011="NA"),0,IF(AA3011&lt;=$K3011,0,1)))</f>
        <v>0</v>
      </c>
      <c r="AX3138" s="458">
        <f>IF(OR(AB3011="NS",$L3011="NS"),0,IF(AND(AB3011="NA",$L3011="NA"),0,IF(AB3011&lt;=$L3011,0,1)))</f>
        <v>0</v>
      </c>
      <c r="AY3138" s="459">
        <f>IF(OR(AC3011="NS",$M3011="NS"),0,IF(AND(AC3011="NA",$M3011="NA"),0,IF(AC3011&lt;=$M3011,0,1)))</f>
        <v>0</v>
      </c>
      <c r="AZ3138" s="460">
        <f>IF(OR(AD3011="NS",$N3011="NS"),0,IF(AND(AD3011="NA",$N3011="NA"),0,IF(AD3011&lt;=$N3011,0,1)))</f>
        <v>0</v>
      </c>
      <c r="BA3138" s="457">
        <f>IF(OR(K3138="NS",$K3011="NS"),0,IF(AND(K3138="NA",$K3011="NA"),0,IF(K3138&lt;=$K3011,0,1)))</f>
        <v>0</v>
      </c>
      <c r="BB3138" s="458">
        <f>IF(OR(L3138="NS",$L3011="NS"),0,IF(AND(L3138="NA",$L3011="NA"),0,IF(L3138&lt;=$L3011,0,1)))</f>
        <v>0</v>
      </c>
      <c r="BC3138" s="459">
        <f>IF(OR(M3138="NS",$M3011="NS"),0,IF(AND(M3138="NA",$M3011="NA"),0,IF(M3138&lt;=$M3011,0,1)))</f>
        <v>0</v>
      </c>
      <c r="BD3138" s="460">
        <f>IF(OR(N3138="NS",$N3011="NS"),0,IF(AND(N3138="NA",$N3011="NA"),0,IF(N3138&lt;=$N3011,0,1)))</f>
        <v>0</v>
      </c>
      <c r="BE3138" s="457">
        <f>IF(OR(O3138="NS",$K3011="NS"),0,IF(AND(O3138="NA",$K3011="NA"),0,IF(O3138&lt;=$K3011,0,1)))</f>
        <v>0</v>
      </c>
      <c r="BF3138" s="458">
        <f>IF(OR(P3138="NS",$L3011="NS"),0,IF(AND(P3138="NA",$L3011="NA"),0,IF(P3138&lt;=$L3011,0,1)))</f>
        <v>0</v>
      </c>
      <c r="BG3138" s="459">
        <f>IF(OR(Q3138="NS",$M3011="NS"),0,IF(AND(Q3138="NA",$M3011="NA"),0,IF(Q3138&lt;=$M3011,0,1)))</f>
        <v>0</v>
      </c>
      <c r="BH3138" s="460">
        <f>IF(OR(R3138="NS",$N3011="NS"),0,IF(AND(R3138="NA",$N3011="NA"),0,IF(R3138&lt;=$N3011,0,1)))</f>
        <v>0</v>
      </c>
      <c r="BI3138" s="457">
        <f>IF(OR(S3138="NS",$K3011="NS"),0,IF(AND(S3138="NA",$K3011="NA"),0,IF(S3138&lt;=$K3011,0,1)))</f>
        <v>0</v>
      </c>
      <c r="BJ3138" s="458">
        <f>IF(OR(T3138="NS",$L3011="NS"),0,IF(AND(T3138="NA",$L3011="NA"),0,IF(T3138&lt;=$L3011,0,1)))</f>
        <v>0</v>
      </c>
      <c r="BK3138" s="459">
        <f>IF(OR(U3138="NS",$M3011="NS"),0,IF(AND(U3138="NA",$M3011="NA"),0,IF(U3138&lt;=$M3011,0,1)))</f>
        <v>0</v>
      </c>
      <c r="BL3138" s="460">
        <f>IF(OR(V3138="NS",$N3011="NS"),0,IF(AND(V3138="NA",$N3011="NA"),0,IF(V3138&lt;=$N3011,0,1)))</f>
        <v>0</v>
      </c>
      <c r="BM3138" s="457">
        <f>IF(OR(W3138="NS",$K3011="NS"),0,IF(AND(W3138="NA",$K3011="NA"),0,IF(W3138&lt;=$K3011,0,1)))</f>
        <v>0</v>
      </c>
      <c r="BN3138" s="458">
        <f>IF(OR(X3138="NS",$L3011="NS"),0,IF(AND(X3138="NA",$L3011="NA"),0,IF(X3138&lt;=$L3011,0,1)))</f>
        <v>0</v>
      </c>
      <c r="BO3138" s="459">
        <f>IF(OR(Y3138="NS",$M3011="NS"),0,IF(AND(Y3138="NA",$M3011="NA"),0,IF(Y3138&lt;=$M3011,0,1)))</f>
        <v>0</v>
      </c>
      <c r="BP3138" s="460">
        <f>IF(OR(Z3138="NS",$N3011="NS"),0,IF(AND(Z3138="NA",$N3011="NA"),0,IF(Z3138&lt;=$N3011,0,1)))</f>
        <v>0</v>
      </c>
      <c r="BQ3138" s="457">
        <f>IF(OR(AA3138="NS",$K3011="NS"),0,IF(AND(AA3138="NA",$K3011="NA"),0,IF(AA3138&lt;=$K3011,0,1)))</f>
        <v>0</v>
      </c>
      <c r="BR3138" s="458">
        <f>IF(OR(AB3138="NS",$L3011="NS"),0,IF(AND(AB3138="NA",$L3011="NA"),0,IF(AB3138&lt;=$L3011,0,1)))</f>
        <v>0</v>
      </c>
      <c r="BS3138" s="459">
        <f>IF(OR(AC3138="NS",$M3011="NS"),0,IF(AND(AC3138="NA",$M3011="NA"),0,IF(AC3138&lt;=$M3011,0,1)))</f>
        <v>0</v>
      </c>
      <c r="BT3138" s="460">
        <f>IF(OR(AD3138="NS",$N3011="NS"),0,IF(AND(AD3138="NA",$N3011="NA"),0,IF(AD3138&lt;=$N3011,0,1)))</f>
        <v>0</v>
      </c>
      <c r="BU3138" s="1027"/>
      <c r="BV3138" s="272">
        <f>IF(SUM(AG3138:AJ3138)=0,0,1)</f>
        <v>0</v>
      </c>
      <c r="BW3138" s="273" t="str">
        <f>IF(BV3138=0,"",
IF(SUM($BV$3138:BV3138)=1,BX3138,
IF($BV$3258&gt;SUM($BV$3138:BV3138),_xlfn.CONCAT(", ",BX3138),
IF($BV$3258=SUM($BV$3138:BV3138),_xlfn.CONCAT(" y ",BX3138)))))</f>
        <v/>
      </c>
      <c r="BX3138" s="156" t="s">
        <v>5095</v>
      </c>
      <c r="BY3138" s="272">
        <f>IF(SUM(AK3138:BT3138)=0,0,1)</f>
        <v>0</v>
      </c>
      <c r="BZ3138" s="273" t="str">
        <f>IF(BY3138=0,"",
IF(SUM($BY$3138:BY3138)=1,CA3138,
IF($BY$3258&gt;SUM($BY$3138:BY3138),_xlfn.CONCAT(", ",CA3138),
IF($BY$3258=SUM($BY$3138:BY3138),_xlfn.CONCAT(" y ",CA3138)))))</f>
        <v/>
      </c>
      <c r="CA3138" s="156" t="s">
        <v>5095</v>
      </c>
    </row>
    <row r="3139" spans="1:79" ht="15" customHeight="1">
      <c r="A3139" s="57"/>
      <c r="B3139" s="26"/>
      <c r="C3139" s="665" t="s">
        <v>5010</v>
      </c>
      <c r="D3139" s="915" t="str">
        <f t="shared" ref="D3139:D3202" si="1190">IF(D41="","",D41)</f>
        <v>SECRETARIA DE DESARROLLO AGROPECUARIO RURAL Y PESCA</v>
      </c>
      <c r="E3139" s="916"/>
      <c r="F3139" s="916"/>
      <c r="G3139" s="916"/>
      <c r="H3139" s="916"/>
      <c r="I3139" s="916"/>
      <c r="J3139" s="917"/>
      <c r="K3139" s="614"/>
      <c r="L3139" s="614"/>
      <c r="M3139" s="614"/>
      <c r="N3139" s="614"/>
      <c r="O3139" s="614"/>
      <c r="P3139" s="614"/>
      <c r="Q3139" s="614"/>
      <c r="R3139" s="614"/>
      <c r="S3139" s="614"/>
      <c r="T3139" s="614"/>
      <c r="U3139" s="614"/>
      <c r="V3139" s="614"/>
      <c r="W3139" s="614"/>
      <c r="X3139" s="614"/>
      <c r="Y3139" s="614"/>
      <c r="Z3139" s="614"/>
      <c r="AA3139" s="614"/>
      <c r="AB3139" s="614"/>
      <c r="AC3139" s="614"/>
      <c r="AD3139" s="614"/>
      <c r="AE3139" s="164"/>
      <c r="AF3139" s="164"/>
      <c r="AG3139" s="450">
        <f t="shared" si="1186"/>
        <v>0</v>
      </c>
      <c r="AH3139" s="451">
        <f t="shared" si="1187"/>
        <v>0</v>
      </c>
      <c r="AI3139" s="450">
        <f t="shared" si="1188"/>
        <v>0</v>
      </c>
      <c r="AJ3139" s="452">
        <f t="shared" si="1189"/>
        <v>0</v>
      </c>
      <c r="AK3139" s="457">
        <f t="shared" ref="AK3139:AK3202" si="1191">IF(OR(O3012="NS",$K3012="NS"),0,IF(AND(O3012="NA",$K3012="NA"),0,IF(O3012&lt;=$K3012,0,1)))</f>
        <v>0</v>
      </c>
      <c r="AL3139" s="458">
        <f t="shared" ref="AL3139:AL3202" si="1192">IF(OR(P3012="NS",$L3012="NS"),0,IF(AND(P3012="NA",$L3012="NA"),0,IF(P3012&lt;=$L3012,0,1)))</f>
        <v>0</v>
      </c>
      <c r="AM3139" s="459">
        <f t="shared" ref="AM3139:AM3202" si="1193">IF(OR(Q3012="NS",$M3012="NS"),0,IF(AND(Q3012="NA",$M3012="NA"),0,IF(Q3012&lt;=$M3012,0,1)))</f>
        <v>0</v>
      </c>
      <c r="AN3139" s="460">
        <f t="shared" ref="AN3139:AN3202" si="1194">IF(OR(R3012="NS",$N3012="NS"),0,IF(AND(R3012="NA",$N3012="NA"),0,IF(R3012&lt;=$N3012,0,1)))</f>
        <v>0</v>
      </c>
      <c r="AO3139" s="457">
        <f t="shared" ref="AO3139:AO3202" si="1195">IF(OR(S3012="NS",$K3012="NS"),0,IF(AND(S3012="NA",$K3012="NA"),0,IF(S3012&lt;=$K3012,0,1)))</f>
        <v>0</v>
      </c>
      <c r="AP3139" s="458">
        <f t="shared" ref="AP3139:AP3202" si="1196">IF(OR(T3012="NS",$L3012="NS"),0,IF(AND(T3012="NA",$L3012="NA"),0,IF(T3012&lt;=$L3012,0,1)))</f>
        <v>0</v>
      </c>
      <c r="AQ3139" s="459">
        <f t="shared" ref="AQ3139:AQ3202" si="1197">IF(OR(U3012="NS",$M3012="NS"),0,IF(AND(U3012="NA",$M3012="NA"),0,IF(U3012&lt;=$M3012,0,1)))</f>
        <v>0</v>
      </c>
      <c r="AR3139" s="460">
        <f t="shared" ref="AR3139:AR3202" si="1198">IF(OR(V3012="NS",$N3012="NS"),0,IF(AND(V3012="NA",$N3012="NA"),0,IF(V3012&lt;=$N3012,0,1)))</f>
        <v>0</v>
      </c>
      <c r="AS3139" s="457">
        <f t="shared" ref="AS3139:AS3202" si="1199">IF(OR(W3012="NS",$K3012="NS"),0,IF(AND(W3012="NA",$K3012="NA"),0,IF(W3012&lt;=$K3012,0,1)))</f>
        <v>0</v>
      </c>
      <c r="AT3139" s="458">
        <f t="shared" ref="AT3139:AT3202" si="1200">IF(OR(X3012="NS",$L3012="NS"),0,IF(AND(X3012="NA",$L3012="NA"),0,IF(X3012&lt;=$L3012,0,1)))</f>
        <v>0</v>
      </c>
      <c r="AU3139" s="459">
        <f t="shared" ref="AU3139:AU3202" si="1201">IF(OR(Y3012="NS",$M3012="NS"),0,IF(AND(Y3012="NA",$M3012="NA"),0,IF(Y3012&lt;=$M3012,0,1)))</f>
        <v>0</v>
      </c>
      <c r="AV3139" s="460">
        <f t="shared" ref="AV3139:AV3202" si="1202">IF(OR(Z3012="NS",$N3012="NS"),0,IF(AND(Z3012="NA",$N3012="NA"),0,IF(Z3012&lt;=$N3012,0,1)))</f>
        <v>0</v>
      </c>
      <c r="AW3139" s="457">
        <f t="shared" ref="AW3139:AW3202" si="1203">IF(OR(AA3012="NS",$K3012="NS"),0,IF(AND(AA3012="NA",$K3012="NA"),0,IF(AA3012&lt;=$K3012,0,1)))</f>
        <v>0</v>
      </c>
      <c r="AX3139" s="458">
        <f t="shared" ref="AX3139:AX3202" si="1204">IF(OR(AB3012="NS",$L3012="NS"),0,IF(AND(AB3012="NA",$L3012="NA"),0,IF(AB3012&lt;=$L3012,0,1)))</f>
        <v>0</v>
      </c>
      <c r="AY3139" s="459">
        <f t="shared" ref="AY3139:AY3202" si="1205">IF(OR(AC3012="NS",$M3012="NS"),0,IF(AND(AC3012="NA",$M3012="NA"),0,IF(AC3012&lt;=$M3012,0,1)))</f>
        <v>0</v>
      </c>
      <c r="AZ3139" s="460">
        <f t="shared" ref="AZ3139:AZ3202" si="1206">IF(OR(AD3012="NS",$N3012="NS"),0,IF(AND(AD3012="NA",$N3012="NA"),0,IF(AD3012&lt;=$N3012,0,1)))</f>
        <v>0</v>
      </c>
      <c r="BA3139" s="457">
        <f t="shared" ref="BA3139:BA3202" si="1207">IF(OR(K3139="NS",$K3012="NS"),0,IF(AND(K3139="NA",$K3012="NA"),0,IF(K3139&lt;=$K3012,0,1)))</f>
        <v>0</v>
      </c>
      <c r="BB3139" s="458">
        <f t="shared" ref="BB3139:BB3202" si="1208">IF(OR(L3139="NS",$L3012="NS"),0,IF(AND(L3139="NA",$L3012="NA"),0,IF(L3139&lt;=$L3012,0,1)))</f>
        <v>0</v>
      </c>
      <c r="BC3139" s="459">
        <f t="shared" ref="BC3139:BC3202" si="1209">IF(OR(M3139="NS",$M3012="NS"),0,IF(AND(M3139="NA",$M3012="NA"),0,IF(M3139&lt;=$M3012,0,1)))</f>
        <v>0</v>
      </c>
      <c r="BD3139" s="460">
        <f t="shared" ref="BD3139:BD3202" si="1210">IF(OR(N3139="NS",$N3012="NS"),0,IF(AND(N3139="NA",$N3012="NA"),0,IF(N3139&lt;=$N3012,0,1)))</f>
        <v>0</v>
      </c>
      <c r="BE3139" s="457">
        <f t="shared" ref="BE3139:BE3202" si="1211">IF(OR(O3139="NS",$K3012="NS"),0,IF(AND(O3139="NA",$K3012="NA"),0,IF(O3139&lt;=$K3012,0,1)))</f>
        <v>0</v>
      </c>
      <c r="BF3139" s="458">
        <f t="shared" ref="BF3139:BF3202" si="1212">IF(OR(P3139="NS",$L3012="NS"),0,IF(AND(P3139="NA",$L3012="NA"),0,IF(P3139&lt;=$L3012,0,1)))</f>
        <v>0</v>
      </c>
      <c r="BG3139" s="459">
        <f t="shared" ref="BG3139:BG3202" si="1213">IF(OR(Q3139="NS",$M3012="NS"),0,IF(AND(Q3139="NA",$M3012="NA"),0,IF(Q3139&lt;=$M3012,0,1)))</f>
        <v>0</v>
      </c>
      <c r="BH3139" s="460">
        <f t="shared" ref="BH3139:BH3202" si="1214">IF(OR(R3139="NS",$N3012="NS"),0,IF(AND(R3139="NA",$N3012="NA"),0,IF(R3139&lt;=$N3012,0,1)))</f>
        <v>0</v>
      </c>
      <c r="BI3139" s="457">
        <f t="shared" ref="BI3139:BI3202" si="1215">IF(OR(S3139="NS",$K3012="NS"),0,IF(AND(S3139="NA",$K3012="NA"),0,IF(S3139&lt;=$K3012,0,1)))</f>
        <v>0</v>
      </c>
      <c r="BJ3139" s="458">
        <f t="shared" ref="BJ3139:BJ3202" si="1216">IF(OR(T3139="NS",$L3012="NS"),0,IF(AND(T3139="NA",$L3012="NA"),0,IF(T3139&lt;=$L3012,0,1)))</f>
        <v>0</v>
      </c>
      <c r="BK3139" s="459">
        <f t="shared" ref="BK3139:BK3202" si="1217">IF(OR(U3139="NS",$M3012="NS"),0,IF(AND(U3139="NA",$M3012="NA"),0,IF(U3139&lt;=$M3012,0,1)))</f>
        <v>0</v>
      </c>
      <c r="BL3139" s="460">
        <f t="shared" ref="BL3139:BL3202" si="1218">IF(OR(V3139="NS",$N3012="NS"),0,IF(AND(V3139="NA",$N3012="NA"),0,IF(V3139&lt;=$N3012,0,1)))</f>
        <v>0</v>
      </c>
      <c r="BM3139" s="457">
        <f t="shared" ref="BM3139:BM3202" si="1219">IF(OR(W3139="NS",$K3012="NS"),0,IF(AND(W3139="NA",$K3012="NA"),0,IF(W3139&lt;=$K3012,0,1)))</f>
        <v>0</v>
      </c>
      <c r="BN3139" s="458">
        <f t="shared" ref="BN3139:BN3202" si="1220">IF(OR(X3139="NS",$L3012="NS"),0,IF(AND(X3139="NA",$L3012="NA"),0,IF(X3139&lt;=$L3012,0,1)))</f>
        <v>0</v>
      </c>
      <c r="BO3139" s="459">
        <f t="shared" ref="BO3139:BO3202" si="1221">IF(OR(Y3139="NS",$M3012="NS"),0,IF(AND(Y3139="NA",$M3012="NA"),0,IF(Y3139&lt;=$M3012,0,1)))</f>
        <v>0</v>
      </c>
      <c r="BP3139" s="460">
        <f t="shared" ref="BP3139:BP3202" si="1222">IF(OR(Z3139="NS",$N3012="NS"),0,IF(AND(Z3139="NA",$N3012="NA"),0,IF(Z3139&lt;=$N3012,0,1)))</f>
        <v>0</v>
      </c>
      <c r="BQ3139" s="457">
        <f t="shared" ref="BQ3139:BQ3202" si="1223">IF(OR(AA3139="NS",$K3012="NS"),0,IF(AND(AA3139="NA",$K3012="NA"),0,IF(AA3139&lt;=$K3012,0,1)))</f>
        <v>0</v>
      </c>
      <c r="BR3139" s="458">
        <f t="shared" ref="BR3139:BR3202" si="1224">IF(OR(AB3139="NS",$L3012="NS"),0,IF(AND(AB3139="NA",$L3012="NA"),0,IF(AB3139&lt;=$L3012,0,1)))</f>
        <v>0</v>
      </c>
      <c r="BS3139" s="459">
        <f t="shared" ref="BS3139:BS3202" si="1225">IF(OR(AC3139="NS",$M3012="NS"),0,IF(AND(AC3139="NA",$M3012="NA"),0,IF(AC3139&lt;=$M3012,0,1)))</f>
        <v>0</v>
      </c>
      <c r="BT3139" s="460">
        <f t="shared" ref="BT3139:BT3202" si="1226">IF(OR(AD3139="NS",$N3012="NS"),0,IF(AND(AD3139="NA",$N3012="NA"),0,IF(AD3139&lt;=$N3012,0,1)))</f>
        <v>0</v>
      </c>
      <c r="BU3139" s="1028">
        <f>IF(SUM(AA3258:AD3258)&gt;0,1,0)</f>
        <v>0</v>
      </c>
      <c r="BV3139" s="272">
        <f t="shared" ref="BV3139:BV3202" si="1227">IF(SUM(AG3139:AJ3139)=0,0,1)</f>
        <v>0</v>
      </c>
      <c r="BW3139" s="273" t="str">
        <f>IF(BV3139=0,"",
IF(SUM($BV$3138:BV3139)=1,BX3139,
IF($BV$3258&gt;SUM($BV$3138:BV3139),_xlfn.CONCAT(", ",BX3139),
IF($BV$3258=SUM($BV$3138:BV3139),_xlfn.CONCAT(" y ",BX3139)))))</f>
        <v/>
      </c>
      <c r="BX3139" s="156" t="s">
        <v>5096</v>
      </c>
      <c r="BY3139" s="272">
        <f t="shared" ref="BY3139:BY3202" si="1228">IF(SUM(AK3139:BT3139)=0,0,1)</f>
        <v>0</v>
      </c>
      <c r="BZ3139" s="273" t="str">
        <f>IF(BY3139=0,"",
IF(SUM($BY$3138:BY3139)=1,CA3139,
IF($BY$3258&gt;SUM($BY$3138:BY3139),_xlfn.CONCAT(", ",CA3139),
IF($BY$3258=SUM($BY$3138:BY3139),_xlfn.CONCAT(" y ",CA3139)))))</f>
        <v/>
      </c>
      <c r="CA3139" s="156" t="s">
        <v>5096</v>
      </c>
    </row>
    <row r="3140" spans="1:79" ht="15" customHeight="1">
      <c r="A3140" s="57"/>
      <c r="B3140" s="26"/>
      <c r="C3140" s="665" t="s">
        <v>5012</v>
      </c>
      <c r="D3140" s="915" t="str">
        <f t="shared" si="1190"/>
        <v>SECRETARIA DE SALUD</v>
      </c>
      <c r="E3140" s="916"/>
      <c r="F3140" s="916"/>
      <c r="G3140" s="916"/>
      <c r="H3140" s="916"/>
      <c r="I3140" s="916"/>
      <c r="J3140" s="917"/>
      <c r="K3140" s="614"/>
      <c r="L3140" s="614"/>
      <c r="M3140" s="614"/>
      <c r="N3140" s="614"/>
      <c r="O3140" s="614"/>
      <c r="P3140" s="614"/>
      <c r="Q3140" s="614"/>
      <c r="R3140" s="614"/>
      <c r="S3140" s="614"/>
      <c r="T3140" s="614"/>
      <c r="U3140" s="614"/>
      <c r="V3140" s="614"/>
      <c r="W3140" s="614"/>
      <c r="X3140" s="614"/>
      <c r="Y3140" s="614"/>
      <c r="Z3140" s="614"/>
      <c r="AA3140" s="614"/>
      <c r="AB3140" s="614"/>
      <c r="AC3140" s="614"/>
      <c r="AD3140" s="614"/>
      <c r="AE3140" s="164"/>
      <c r="AF3140" s="164"/>
      <c r="AG3140" s="450">
        <f t="shared" si="1186"/>
        <v>0</v>
      </c>
      <c r="AH3140" s="451">
        <f t="shared" si="1187"/>
        <v>0</v>
      </c>
      <c r="AI3140" s="450">
        <f t="shared" si="1188"/>
        <v>0</v>
      </c>
      <c r="AJ3140" s="452">
        <f t="shared" si="1189"/>
        <v>0</v>
      </c>
      <c r="AK3140" s="457">
        <f t="shared" si="1191"/>
        <v>0</v>
      </c>
      <c r="AL3140" s="458">
        <f t="shared" si="1192"/>
        <v>0</v>
      </c>
      <c r="AM3140" s="459">
        <f t="shared" si="1193"/>
        <v>0</v>
      </c>
      <c r="AN3140" s="460">
        <f t="shared" si="1194"/>
        <v>0</v>
      </c>
      <c r="AO3140" s="457">
        <f t="shared" si="1195"/>
        <v>0</v>
      </c>
      <c r="AP3140" s="458">
        <f t="shared" si="1196"/>
        <v>0</v>
      </c>
      <c r="AQ3140" s="459">
        <f t="shared" si="1197"/>
        <v>0</v>
      </c>
      <c r="AR3140" s="460">
        <f t="shared" si="1198"/>
        <v>0</v>
      </c>
      <c r="AS3140" s="457">
        <f t="shared" si="1199"/>
        <v>0</v>
      </c>
      <c r="AT3140" s="458">
        <f t="shared" si="1200"/>
        <v>0</v>
      </c>
      <c r="AU3140" s="459">
        <f t="shared" si="1201"/>
        <v>0</v>
      </c>
      <c r="AV3140" s="460">
        <f t="shared" si="1202"/>
        <v>0</v>
      </c>
      <c r="AW3140" s="457">
        <f t="shared" si="1203"/>
        <v>0</v>
      </c>
      <c r="AX3140" s="458">
        <f t="shared" si="1204"/>
        <v>0</v>
      </c>
      <c r="AY3140" s="459">
        <f t="shared" si="1205"/>
        <v>0</v>
      </c>
      <c r="AZ3140" s="460">
        <f t="shared" si="1206"/>
        <v>0</v>
      </c>
      <c r="BA3140" s="457">
        <f t="shared" si="1207"/>
        <v>0</v>
      </c>
      <c r="BB3140" s="458">
        <f t="shared" si="1208"/>
        <v>0</v>
      </c>
      <c r="BC3140" s="459">
        <f t="shared" si="1209"/>
        <v>0</v>
      </c>
      <c r="BD3140" s="460">
        <f t="shared" si="1210"/>
        <v>0</v>
      </c>
      <c r="BE3140" s="457">
        <f t="shared" si="1211"/>
        <v>0</v>
      </c>
      <c r="BF3140" s="458">
        <f t="shared" si="1212"/>
        <v>0</v>
      </c>
      <c r="BG3140" s="459">
        <f t="shared" si="1213"/>
        <v>0</v>
      </c>
      <c r="BH3140" s="460">
        <f t="shared" si="1214"/>
        <v>0</v>
      </c>
      <c r="BI3140" s="457">
        <f t="shared" si="1215"/>
        <v>0</v>
      </c>
      <c r="BJ3140" s="458">
        <f t="shared" si="1216"/>
        <v>0</v>
      </c>
      <c r="BK3140" s="459">
        <f t="shared" si="1217"/>
        <v>0</v>
      </c>
      <c r="BL3140" s="460">
        <f t="shared" si="1218"/>
        <v>0</v>
      </c>
      <c r="BM3140" s="457">
        <f t="shared" si="1219"/>
        <v>0</v>
      </c>
      <c r="BN3140" s="458">
        <f t="shared" si="1220"/>
        <v>0</v>
      </c>
      <c r="BO3140" s="459">
        <f t="shared" si="1221"/>
        <v>0</v>
      </c>
      <c r="BP3140" s="460">
        <f t="shared" si="1222"/>
        <v>0</v>
      </c>
      <c r="BQ3140" s="457">
        <f t="shared" si="1223"/>
        <v>0</v>
      </c>
      <c r="BR3140" s="458">
        <f t="shared" si="1224"/>
        <v>0</v>
      </c>
      <c r="BS3140" s="459">
        <f t="shared" si="1225"/>
        <v>0</v>
      </c>
      <c r="BT3140" s="460">
        <f t="shared" si="1226"/>
        <v>0</v>
      </c>
      <c r="BU3140" s="1028"/>
      <c r="BV3140" s="272">
        <f t="shared" si="1227"/>
        <v>0</v>
      </c>
      <c r="BW3140" s="273" t="str">
        <f>IF(BV3140=0,"",
IF(SUM($BV$3138:BV3140)=1,BX3140,
IF($BV$3258&gt;SUM($BV$3138:BV3140),_xlfn.CONCAT(", ",BX3140),
IF($BV$3258=SUM($BV$3138:BV3140),_xlfn.CONCAT(" y ",BX3140)))))</f>
        <v/>
      </c>
      <c r="BX3140" s="156" t="s">
        <v>5097</v>
      </c>
      <c r="BY3140" s="272">
        <f t="shared" si="1228"/>
        <v>0</v>
      </c>
      <c r="BZ3140" s="273" t="str">
        <f>IF(BY3140=0,"",
IF(SUM($BY$3138:BY3140)=1,CA3140,
IF($BY$3258&gt;SUM($BY$3138:BY3140),_xlfn.CONCAT(", ",CA3140),
IF($BY$3258=SUM($BY$3138:BY3140),_xlfn.CONCAT(" y ",CA3140)))))</f>
        <v/>
      </c>
      <c r="CA3140" s="156" t="s">
        <v>5097</v>
      </c>
    </row>
    <row r="3141" spans="1:79" ht="15" customHeight="1">
      <c r="A3141" s="57"/>
      <c r="B3141" s="26"/>
      <c r="C3141" s="665" t="s">
        <v>5014</v>
      </c>
      <c r="D3141" s="915" t="str">
        <f t="shared" si="1190"/>
        <v>SECRETARIA DE EDUCACION</v>
      </c>
      <c r="E3141" s="916"/>
      <c r="F3141" s="916"/>
      <c r="G3141" s="916"/>
      <c r="H3141" s="916"/>
      <c r="I3141" s="916"/>
      <c r="J3141" s="917"/>
      <c r="K3141" s="614"/>
      <c r="L3141" s="614"/>
      <c r="M3141" s="614"/>
      <c r="N3141" s="614"/>
      <c r="O3141" s="614"/>
      <c r="P3141" s="614"/>
      <c r="Q3141" s="614"/>
      <c r="R3141" s="614"/>
      <c r="S3141" s="614"/>
      <c r="T3141" s="614"/>
      <c r="U3141" s="614"/>
      <c r="V3141" s="614"/>
      <c r="W3141" s="614"/>
      <c r="X3141" s="614"/>
      <c r="Y3141" s="614"/>
      <c r="Z3141" s="614"/>
      <c r="AA3141" s="614"/>
      <c r="AB3141" s="614"/>
      <c r="AC3141" s="614"/>
      <c r="AD3141" s="614"/>
      <c r="AE3141" s="164"/>
      <c r="AF3141" s="164"/>
      <c r="AG3141" s="450">
        <f t="shared" si="1186"/>
        <v>0</v>
      </c>
      <c r="AH3141" s="451">
        <f t="shared" si="1187"/>
        <v>0</v>
      </c>
      <c r="AI3141" s="450">
        <f t="shared" si="1188"/>
        <v>0</v>
      </c>
      <c r="AJ3141" s="452">
        <f t="shared" si="1189"/>
        <v>0</v>
      </c>
      <c r="AK3141" s="457">
        <f t="shared" si="1191"/>
        <v>0</v>
      </c>
      <c r="AL3141" s="458">
        <f t="shared" si="1192"/>
        <v>0</v>
      </c>
      <c r="AM3141" s="459">
        <f t="shared" si="1193"/>
        <v>0</v>
      </c>
      <c r="AN3141" s="460">
        <f t="shared" si="1194"/>
        <v>0</v>
      </c>
      <c r="AO3141" s="457">
        <f t="shared" si="1195"/>
        <v>0</v>
      </c>
      <c r="AP3141" s="458">
        <f t="shared" si="1196"/>
        <v>0</v>
      </c>
      <c r="AQ3141" s="459">
        <f t="shared" si="1197"/>
        <v>0</v>
      </c>
      <c r="AR3141" s="460">
        <f t="shared" si="1198"/>
        <v>0</v>
      </c>
      <c r="AS3141" s="457">
        <f t="shared" si="1199"/>
        <v>0</v>
      </c>
      <c r="AT3141" s="458">
        <f t="shared" si="1200"/>
        <v>0</v>
      </c>
      <c r="AU3141" s="459">
        <f t="shared" si="1201"/>
        <v>0</v>
      </c>
      <c r="AV3141" s="460">
        <f t="shared" si="1202"/>
        <v>0</v>
      </c>
      <c r="AW3141" s="457">
        <f t="shared" si="1203"/>
        <v>0</v>
      </c>
      <c r="AX3141" s="458">
        <f t="shared" si="1204"/>
        <v>0</v>
      </c>
      <c r="AY3141" s="459">
        <f t="shared" si="1205"/>
        <v>0</v>
      </c>
      <c r="AZ3141" s="460">
        <f t="shared" si="1206"/>
        <v>0</v>
      </c>
      <c r="BA3141" s="457">
        <f t="shared" si="1207"/>
        <v>0</v>
      </c>
      <c r="BB3141" s="458">
        <f t="shared" si="1208"/>
        <v>0</v>
      </c>
      <c r="BC3141" s="459">
        <f t="shared" si="1209"/>
        <v>0</v>
      </c>
      <c r="BD3141" s="460">
        <f t="shared" si="1210"/>
        <v>0</v>
      </c>
      <c r="BE3141" s="457">
        <f t="shared" si="1211"/>
        <v>0</v>
      </c>
      <c r="BF3141" s="458">
        <f t="shared" si="1212"/>
        <v>0</v>
      </c>
      <c r="BG3141" s="459">
        <f t="shared" si="1213"/>
        <v>0</v>
      </c>
      <c r="BH3141" s="460">
        <f t="shared" si="1214"/>
        <v>0</v>
      </c>
      <c r="BI3141" s="457">
        <f t="shared" si="1215"/>
        <v>0</v>
      </c>
      <c r="BJ3141" s="458">
        <f t="shared" si="1216"/>
        <v>0</v>
      </c>
      <c r="BK3141" s="459">
        <f t="shared" si="1217"/>
        <v>0</v>
      </c>
      <c r="BL3141" s="460">
        <f t="shared" si="1218"/>
        <v>0</v>
      </c>
      <c r="BM3141" s="457">
        <f t="shared" si="1219"/>
        <v>0</v>
      </c>
      <c r="BN3141" s="458">
        <f t="shared" si="1220"/>
        <v>0</v>
      </c>
      <c r="BO3141" s="459">
        <f t="shared" si="1221"/>
        <v>0</v>
      </c>
      <c r="BP3141" s="460">
        <f t="shared" si="1222"/>
        <v>0</v>
      </c>
      <c r="BQ3141" s="457">
        <f t="shared" si="1223"/>
        <v>0</v>
      </c>
      <c r="BR3141" s="458">
        <f t="shared" si="1224"/>
        <v>0</v>
      </c>
      <c r="BS3141" s="459">
        <f t="shared" si="1225"/>
        <v>0</v>
      </c>
      <c r="BT3141" s="460">
        <f t="shared" si="1226"/>
        <v>0</v>
      </c>
      <c r="BU3141" s="164"/>
      <c r="BV3141" s="272">
        <f t="shared" si="1227"/>
        <v>0</v>
      </c>
      <c r="BW3141" s="273" t="str">
        <f>IF(BV3141=0,"",
IF(SUM($BV$3138:BV3141)=1,BX3141,
IF($BV$3258&gt;SUM($BV$3138:BV3141),_xlfn.CONCAT(", ",BX3141),
IF($BV$3258=SUM($BV$3138:BV3141),_xlfn.CONCAT(" y ",BX3141)))))</f>
        <v/>
      </c>
      <c r="BX3141" s="156" t="s">
        <v>5098</v>
      </c>
      <c r="BY3141" s="272">
        <f t="shared" si="1228"/>
        <v>0</v>
      </c>
      <c r="BZ3141" s="273" t="str">
        <f>IF(BY3141=0,"",
IF(SUM($BY$3138:BY3141)=1,CA3141,
IF($BY$3258&gt;SUM($BY$3138:BY3141),_xlfn.CONCAT(", ",CA3141),
IF($BY$3258=SUM($BY$3138:BY3141),_xlfn.CONCAT(" y ",CA3141)))))</f>
        <v/>
      </c>
      <c r="CA3141" s="156" t="s">
        <v>5098</v>
      </c>
    </row>
    <row r="3142" spans="1:79" ht="15" customHeight="1">
      <c r="A3142" s="57"/>
      <c r="B3142" s="26"/>
      <c r="C3142" s="665" t="s">
        <v>5016</v>
      </c>
      <c r="D3142" s="915" t="str">
        <f t="shared" si="1190"/>
        <v>SECRETARIA DE DESARROLLO SOCIAL</v>
      </c>
      <c r="E3142" s="916"/>
      <c r="F3142" s="916"/>
      <c r="G3142" s="916"/>
      <c r="H3142" s="916"/>
      <c r="I3142" s="916"/>
      <c r="J3142" s="917"/>
      <c r="K3142" s="614"/>
      <c r="L3142" s="614"/>
      <c r="M3142" s="614"/>
      <c r="N3142" s="614"/>
      <c r="O3142" s="614"/>
      <c r="P3142" s="614"/>
      <c r="Q3142" s="614"/>
      <c r="R3142" s="614"/>
      <c r="S3142" s="614"/>
      <c r="T3142" s="614"/>
      <c r="U3142" s="614"/>
      <c r="V3142" s="614"/>
      <c r="W3142" s="614"/>
      <c r="X3142" s="614"/>
      <c r="Y3142" s="614"/>
      <c r="Z3142" s="614"/>
      <c r="AA3142" s="614"/>
      <c r="AB3142" s="614"/>
      <c r="AC3142" s="614"/>
      <c r="AD3142" s="614"/>
      <c r="AE3142" s="164"/>
      <c r="AF3142" s="164"/>
      <c r="AG3142" s="450">
        <f t="shared" si="1186"/>
        <v>0</v>
      </c>
      <c r="AH3142" s="451">
        <f t="shared" si="1187"/>
        <v>0</v>
      </c>
      <c r="AI3142" s="450">
        <f t="shared" si="1188"/>
        <v>0</v>
      </c>
      <c r="AJ3142" s="452">
        <f t="shared" si="1189"/>
        <v>0</v>
      </c>
      <c r="AK3142" s="457">
        <f t="shared" si="1191"/>
        <v>0</v>
      </c>
      <c r="AL3142" s="458">
        <f t="shared" si="1192"/>
        <v>0</v>
      </c>
      <c r="AM3142" s="459">
        <f t="shared" si="1193"/>
        <v>0</v>
      </c>
      <c r="AN3142" s="460">
        <f t="shared" si="1194"/>
        <v>0</v>
      </c>
      <c r="AO3142" s="457">
        <f t="shared" si="1195"/>
        <v>0</v>
      </c>
      <c r="AP3142" s="458">
        <f t="shared" si="1196"/>
        <v>0</v>
      </c>
      <c r="AQ3142" s="459">
        <f t="shared" si="1197"/>
        <v>0</v>
      </c>
      <c r="AR3142" s="460">
        <f t="shared" si="1198"/>
        <v>0</v>
      </c>
      <c r="AS3142" s="457">
        <f t="shared" si="1199"/>
        <v>0</v>
      </c>
      <c r="AT3142" s="458">
        <f t="shared" si="1200"/>
        <v>0</v>
      </c>
      <c r="AU3142" s="459">
        <f t="shared" si="1201"/>
        <v>0</v>
      </c>
      <c r="AV3142" s="460">
        <f t="shared" si="1202"/>
        <v>0</v>
      </c>
      <c r="AW3142" s="457">
        <f t="shared" si="1203"/>
        <v>0</v>
      </c>
      <c r="AX3142" s="458">
        <f t="shared" si="1204"/>
        <v>0</v>
      </c>
      <c r="AY3142" s="459">
        <f t="shared" si="1205"/>
        <v>0</v>
      </c>
      <c r="AZ3142" s="460">
        <f t="shared" si="1206"/>
        <v>0</v>
      </c>
      <c r="BA3142" s="457">
        <f t="shared" si="1207"/>
        <v>0</v>
      </c>
      <c r="BB3142" s="458">
        <f t="shared" si="1208"/>
        <v>0</v>
      </c>
      <c r="BC3142" s="459">
        <f t="shared" si="1209"/>
        <v>0</v>
      </c>
      <c r="BD3142" s="460">
        <f t="shared" si="1210"/>
        <v>0</v>
      </c>
      <c r="BE3142" s="457">
        <f t="shared" si="1211"/>
        <v>0</v>
      </c>
      <c r="BF3142" s="458">
        <f t="shared" si="1212"/>
        <v>0</v>
      </c>
      <c r="BG3142" s="459">
        <f t="shared" si="1213"/>
        <v>0</v>
      </c>
      <c r="BH3142" s="460">
        <f t="shared" si="1214"/>
        <v>0</v>
      </c>
      <c r="BI3142" s="457">
        <f t="shared" si="1215"/>
        <v>0</v>
      </c>
      <c r="BJ3142" s="458">
        <f t="shared" si="1216"/>
        <v>0</v>
      </c>
      <c r="BK3142" s="459">
        <f t="shared" si="1217"/>
        <v>0</v>
      </c>
      <c r="BL3142" s="460">
        <f t="shared" si="1218"/>
        <v>0</v>
      </c>
      <c r="BM3142" s="457">
        <f t="shared" si="1219"/>
        <v>0</v>
      </c>
      <c r="BN3142" s="458">
        <f t="shared" si="1220"/>
        <v>0</v>
      </c>
      <c r="BO3142" s="459">
        <f t="shared" si="1221"/>
        <v>0</v>
      </c>
      <c r="BP3142" s="460">
        <f t="shared" si="1222"/>
        <v>0</v>
      </c>
      <c r="BQ3142" s="457">
        <f t="shared" si="1223"/>
        <v>0</v>
      </c>
      <c r="BR3142" s="458">
        <f t="shared" si="1224"/>
        <v>0</v>
      </c>
      <c r="BS3142" s="459">
        <f t="shared" si="1225"/>
        <v>0</v>
      </c>
      <c r="BT3142" s="460">
        <f t="shared" si="1226"/>
        <v>0</v>
      </c>
      <c r="BU3142" s="164"/>
      <c r="BV3142" s="272">
        <f t="shared" si="1227"/>
        <v>0</v>
      </c>
      <c r="BW3142" s="273" t="str">
        <f>IF(BV3142=0,"",
IF(SUM($BV$3138:BV3142)=1,BX3142,
IF($BV$3258&gt;SUM($BV$3138:BV3142),_xlfn.CONCAT(", ",BX3142),
IF($BV$3258=SUM($BV$3138:BV3142),_xlfn.CONCAT(" y ",BX3142)))))</f>
        <v/>
      </c>
      <c r="BX3142" s="156" t="s">
        <v>5099</v>
      </c>
      <c r="BY3142" s="272">
        <f t="shared" si="1228"/>
        <v>0</v>
      </c>
      <c r="BZ3142" s="273" t="str">
        <f>IF(BY3142=0,"",
IF(SUM($BY$3138:BY3142)=1,CA3142,
IF($BY$3258&gt;SUM($BY$3138:BY3142),_xlfn.CONCAT(", ",CA3142),
IF($BY$3258=SUM($BY$3138:BY3142),_xlfn.CONCAT(" y ",CA3142)))))</f>
        <v/>
      </c>
      <c r="CA3142" s="156" t="s">
        <v>5099</v>
      </c>
    </row>
    <row r="3143" spans="1:79" ht="15" customHeight="1">
      <c r="A3143" s="57"/>
      <c r="B3143" s="26"/>
      <c r="C3143" s="665" t="s">
        <v>5018</v>
      </c>
      <c r="D3143" s="915" t="str">
        <f t="shared" si="1190"/>
        <v>SECRETARIA DE DESARROLLO ECONOMICO Y PORTUARIO</v>
      </c>
      <c r="E3143" s="916"/>
      <c r="F3143" s="916"/>
      <c r="G3143" s="916"/>
      <c r="H3143" s="916"/>
      <c r="I3143" s="916"/>
      <c r="J3143" s="917"/>
      <c r="K3143" s="614"/>
      <c r="L3143" s="614"/>
      <c r="M3143" s="614"/>
      <c r="N3143" s="614"/>
      <c r="O3143" s="614"/>
      <c r="P3143" s="614"/>
      <c r="Q3143" s="614"/>
      <c r="R3143" s="614"/>
      <c r="S3143" s="614"/>
      <c r="T3143" s="614"/>
      <c r="U3143" s="614"/>
      <c r="V3143" s="614"/>
      <c r="W3143" s="614"/>
      <c r="X3143" s="614"/>
      <c r="Y3143" s="614"/>
      <c r="Z3143" s="614"/>
      <c r="AA3143" s="614"/>
      <c r="AB3143" s="614"/>
      <c r="AC3143" s="614"/>
      <c r="AD3143" s="614"/>
      <c r="AE3143" s="164"/>
      <c r="AF3143" s="164"/>
      <c r="AG3143" s="450">
        <f t="shared" si="1186"/>
        <v>0</v>
      </c>
      <c r="AH3143" s="451">
        <f t="shared" si="1187"/>
        <v>0</v>
      </c>
      <c r="AI3143" s="450">
        <f t="shared" si="1188"/>
        <v>0</v>
      </c>
      <c r="AJ3143" s="452">
        <f t="shared" si="1189"/>
        <v>0</v>
      </c>
      <c r="AK3143" s="457">
        <f t="shared" si="1191"/>
        <v>0</v>
      </c>
      <c r="AL3143" s="458">
        <f t="shared" si="1192"/>
        <v>0</v>
      </c>
      <c r="AM3143" s="459">
        <f t="shared" si="1193"/>
        <v>0</v>
      </c>
      <c r="AN3143" s="460">
        <f t="shared" si="1194"/>
        <v>0</v>
      </c>
      <c r="AO3143" s="457">
        <f t="shared" si="1195"/>
        <v>0</v>
      </c>
      <c r="AP3143" s="458">
        <f t="shared" si="1196"/>
        <v>0</v>
      </c>
      <c r="AQ3143" s="459">
        <f t="shared" si="1197"/>
        <v>0</v>
      </c>
      <c r="AR3143" s="460">
        <f t="shared" si="1198"/>
        <v>0</v>
      </c>
      <c r="AS3143" s="457">
        <f t="shared" si="1199"/>
        <v>0</v>
      </c>
      <c r="AT3143" s="458">
        <f t="shared" si="1200"/>
        <v>0</v>
      </c>
      <c r="AU3143" s="459">
        <f t="shared" si="1201"/>
        <v>0</v>
      </c>
      <c r="AV3143" s="460">
        <f t="shared" si="1202"/>
        <v>0</v>
      </c>
      <c r="AW3143" s="457">
        <f t="shared" si="1203"/>
        <v>0</v>
      </c>
      <c r="AX3143" s="458">
        <f t="shared" si="1204"/>
        <v>0</v>
      </c>
      <c r="AY3143" s="459">
        <f t="shared" si="1205"/>
        <v>0</v>
      </c>
      <c r="AZ3143" s="460">
        <f t="shared" si="1206"/>
        <v>0</v>
      </c>
      <c r="BA3143" s="457">
        <f t="shared" si="1207"/>
        <v>0</v>
      </c>
      <c r="BB3143" s="458">
        <f t="shared" si="1208"/>
        <v>0</v>
      </c>
      <c r="BC3143" s="459">
        <f t="shared" si="1209"/>
        <v>0</v>
      </c>
      <c r="BD3143" s="460">
        <f t="shared" si="1210"/>
        <v>0</v>
      </c>
      <c r="BE3143" s="457">
        <f t="shared" si="1211"/>
        <v>0</v>
      </c>
      <c r="BF3143" s="458">
        <f t="shared" si="1212"/>
        <v>0</v>
      </c>
      <c r="BG3143" s="459">
        <f t="shared" si="1213"/>
        <v>0</v>
      </c>
      <c r="BH3143" s="460">
        <f t="shared" si="1214"/>
        <v>0</v>
      </c>
      <c r="BI3143" s="457">
        <f t="shared" si="1215"/>
        <v>0</v>
      </c>
      <c r="BJ3143" s="458">
        <f t="shared" si="1216"/>
        <v>0</v>
      </c>
      <c r="BK3143" s="459">
        <f t="shared" si="1217"/>
        <v>0</v>
      </c>
      <c r="BL3143" s="460">
        <f t="shared" si="1218"/>
        <v>0</v>
      </c>
      <c r="BM3143" s="457">
        <f t="shared" si="1219"/>
        <v>0</v>
      </c>
      <c r="BN3143" s="458">
        <f t="shared" si="1220"/>
        <v>0</v>
      </c>
      <c r="BO3143" s="459">
        <f t="shared" si="1221"/>
        <v>0</v>
      </c>
      <c r="BP3143" s="460">
        <f t="shared" si="1222"/>
        <v>0</v>
      </c>
      <c r="BQ3143" s="457">
        <f t="shared" si="1223"/>
        <v>0</v>
      </c>
      <c r="BR3143" s="458">
        <f t="shared" si="1224"/>
        <v>0</v>
      </c>
      <c r="BS3143" s="459">
        <f t="shared" si="1225"/>
        <v>0</v>
      </c>
      <c r="BT3143" s="460">
        <f t="shared" si="1226"/>
        <v>0</v>
      </c>
      <c r="BU3143" s="164"/>
      <c r="BV3143" s="272">
        <f t="shared" si="1227"/>
        <v>0</v>
      </c>
      <c r="BW3143" s="273" t="str">
        <f>IF(BV3143=0,"",
IF(SUM($BV$3138:BV3143)=1,BX3143,
IF($BV$3258&gt;SUM($BV$3138:BV3143),_xlfn.CONCAT(", ",BX3143),
IF($BV$3258=SUM($BV$3138:BV3143),_xlfn.CONCAT(" y ",BX3143)))))</f>
        <v/>
      </c>
      <c r="BX3143" s="156" t="s">
        <v>5100</v>
      </c>
      <c r="BY3143" s="272">
        <f t="shared" si="1228"/>
        <v>0</v>
      </c>
      <c r="BZ3143" s="273" t="str">
        <f>IF(BY3143=0,"",
IF(SUM($BY$3138:BY3143)=1,CA3143,
IF($BY$3258&gt;SUM($BY$3138:BY3143),_xlfn.CONCAT(", ",CA3143),
IF($BY$3258=SUM($BY$3138:BY3143),_xlfn.CONCAT(" y ",CA3143)))))</f>
        <v/>
      </c>
      <c r="CA3143" s="156" t="s">
        <v>5100</v>
      </c>
    </row>
    <row r="3144" spans="1:79" ht="15" customHeight="1">
      <c r="A3144" s="57"/>
      <c r="B3144" s="26"/>
      <c r="C3144" s="665" t="s">
        <v>5020</v>
      </c>
      <c r="D3144" s="915" t="str">
        <f t="shared" si="1190"/>
        <v>SECRETARIA DE GOBIERNO</v>
      </c>
      <c r="E3144" s="916"/>
      <c r="F3144" s="916"/>
      <c r="G3144" s="916"/>
      <c r="H3144" s="916"/>
      <c r="I3144" s="916"/>
      <c r="J3144" s="917"/>
      <c r="K3144" s="614"/>
      <c r="L3144" s="614"/>
      <c r="M3144" s="614"/>
      <c r="N3144" s="614"/>
      <c r="O3144" s="614"/>
      <c r="P3144" s="614"/>
      <c r="Q3144" s="614"/>
      <c r="R3144" s="614"/>
      <c r="S3144" s="614"/>
      <c r="T3144" s="614"/>
      <c r="U3144" s="614"/>
      <c r="V3144" s="614"/>
      <c r="W3144" s="614"/>
      <c r="X3144" s="614"/>
      <c r="Y3144" s="614"/>
      <c r="Z3144" s="614"/>
      <c r="AA3144" s="614"/>
      <c r="AB3144" s="614"/>
      <c r="AC3144" s="614"/>
      <c r="AD3144" s="614"/>
      <c r="AE3144" s="164"/>
      <c r="AF3144" s="164"/>
      <c r="AG3144" s="450">
        <f t="shared" si="1186"/>
        <v>0</v>
      </c>
      <c r="AH3144" s="451">
        <f t="shared" si="1187"/>
        <v>0</v>
      </c>
      <c r="AI3144" s="450">
        <f t="shared" si="1188"/>
        <v>0</v>
      </c>
      <c r="AJ3144" s="452">
        <f t="shared" si="1189"/>
        <v>0</v>
      </c>
      <c r="AK3144" s="457">
        <f t="shared" si="1191"/>
        <v>0</v>
      </c>
      <c r="AL3144" s="458">
        <f t="shared" si="1192"/>
        <v>0</v>
      </c>
      <c r="AM3144" s="459">
        <f t="shared" si="1193"/>
        <v>0</v>
      </c>
      <c r="AN3144" s="460">
        <f t="shared" si="1194"/>
        <v>0</v>
      </c>
      <c r="AO3144" s="457">
        <f t="shared" si="1195"/>
        <v>0</v>
      </c>
      <c r="AP3144" s="458">
        <f t="shared" si="1196"/>
        <v>0</v>
      </c>
      <c r="AQ3144" s="459">
        <f t="shared" si="1197"/>
        <v>0</v>
      </c>
      <c r="AR3144" s="460">
        <f t="shared" si="1198"/>
        <v>0</v>
      </c>
      <c r="AS3144" s="457">
        <f t="shared" si="1199"/>
        <v>0</v>
      </c>
      <c r="AT3144" s="458">
        <f t="shared" si="1200"/>
        <v>0</v>
      </c>
      <c r="AU3144" s="459">
        <f t="shared" si="1201"/>
        <v>0</v>
      </c>
      <c r="AV3144" s="460">
        <f t="shared" si="1202"/>
        <v>0</v>
      </c>
      <c r="AW3144" s="457">
        <f t="shared" si="1203"/>
        <v>0</v>
      </c>
      <c r="AX3144" s="458">
        <f t="shared" si="1204"/>
        <v>0</v>
      </c>
      <c r="AY3144" s="459">
        <f t="shared" si="1205"/>
        <v>0</v>
      </c>
      <c r="AZ3144" s="460">
        <f t="shared" si="1206"/>
        <v>0</v>
      </c>
      <c r="BA3144" s="457">
        <f t="shared" si="1207"/>
        <v>0</v>
      </c>
      <c r="BB3144" s="458">
        <f t="shared" si="1208"/>
        <v>0</v>
      </c>
      <c r="BC3144" s="459">
        <f t="shared" si="1209"/>
        <v>0</v>
      </c>
      <c r="BD3144" s="460">
        <f t="shared" si="1210"/>
        <v>0</v>
      </c>
      <c r="BE3144" s="457">
        <f t="shared" si="1211"/>
        <v>0</v>
      </c>
      <c r="BF3144" s="458">
        <f t="shared" si="1212"/>
        <v>0</v>
      </c>
      <c r="BG3144" s="459">
        <f t="shared" si="1213"/>
        <v>0</v>
      </c>
      <c r="BH3144" s="460">
        <f t="shared" si="1214"/>
        <v>0</v>
      </c>
      <c r="BI3144" s="457">
        <f t="shared" si="1215"/>
        <v>0</v>
      </c>
      <c r="BJ3144" s="458">
        <f t="shared" si="1216"/>
        <v>0</v>
      </c>
      <c r="BK3144" s="459">
        <f t="shared" si="1217"/>
        <v>0</v>
      </c>
      <c r="BL3144" s="460">
        <f t="shared" si="1218"/>
        <v>0</v>
      </c>
      <c r="BM3144" s="457">
        <f t="shared" si="1219"/>
        <v>0</v>
      </c>
      <c r="BN3144" s="458">
        <f t="shared" si="1220"/>
        <v>0</v>
      </c>
      <c r="BO3144" s="459">
        <f t="shared" si="1221"/>
        <v>0</v>
      </c>
      <c r="BP3144" s="460">
        <f t="shared" si="1222"/>
        <v>0</v>
      </c>
      <c r="BQ3144" s="457">
        <f t="shared" si="1223"/>
        <v>0</v>
      </c>
      <c r="BR3144" s="458">
        <f t="shared" si="1224"/>
        <v>0</v>
      </c>
      <c r="BS3144" s="459">
        <f t="shared" si="1225"/>
        <v>0</v>
      </c>
      <c r="BT3144" s="460">
        <f t="shared" si="1226"/>
        <v>0</v>
      </c>
      <c r="BU3144" s="164"/>
      <c r="BV3144" s="272">
        <f t="shared" si="1227"/>
        <v>0</v>
      </c>
      <c r="BW3144" s="273" t="str">
        <f>IF(BV3144=0,"",
IF(SUM($BV$3138:BV3144)=1,BX3144,
IF($BV$3258&gt;SUM($BV$3138:BV3144),_xlfn.CONCAT(", ",BX3144),
IF($BV$3258=SUM($BV$3138:BV3144),_xlfn.CONCAT(" y ",BX3144)))))</f>
        <v/>
      </c>
      <c r="BX3144" s="156" t="s">
        <v>5101</v>
      </c>
      <c r="BY3144" s="272">
        <f t="shared" si="1228"/>
        <v>0</v>
      </c>
      <c r="BZ3144" s="273" t="str">
        <f>IF(BY3144=0,"",
IF(SUM($BY$3138:BY3144)=1,CA3144,
IF($BY$3258&gt;SUM($BY$3138:BY3144),_xlfn.CONCAT(", ",CA3144),
IF($BY$3258=SUM($BY$3138:BY3144),_xlfn.CONCAT(" y ",CA3144)))))</f>
        <v/>
      </c>
      <c r="CA3144" s="156" t="s">
        <v>5101</v>
      </c>
    </row>
    <row r="3145" spans="1:79" ht="15" customHeight="1">
      <c r="A3145" s="57"/>
      <c r="B3145" s="26"/>
      <c r="C3145" s="665" t="s">
        <v>5022</v>
      </c>
      <c r="D3145" s="915" t="str">
        <f t="shared" si="1190"/>
        <v>SECRETARIA DE FINANZAS Y PLANEACION</v>
      </c>
      <c r="E3145" s="916"/>
      <c r="F3145" s="916"/>
      <c r="G3145" s="916"/>
      <c r="H3145" s="916"/>
      <c r="I3145" s="916"/>
      <c r="J3145" s="917"/>
      <c r="K3145" s="614"/>
      <c r="L3145" s="614"/>
      <c r="M3145" s="614"/>
      <c r="N3145" s="614"/>
      <c r="O3145" s="614"/>
      <c r="P3145" s="614"/>
      <c r="Q3145" s="614"/>
      <c r="R3145" s="614"/>
      <c r="S3145" s="614"/>
      <c r="T3145" s="614"/>
      <c r="U3145" s="614"/>
      <c r="V3145" s="614"/>
      <c r="W3145" s="614"/>
      <c r="X3145" s="614"/>
      <c r="Y3145" s="614"/>
      <c r="Z3145" s="614"/>
      <c r="AA3145" s="614"/>
      <c r="AB3145" s="614"/>
      <c r="AC3145" s="614"/>
      <c r="AD3145" s="614"/>
      <c r="AE3145" s="164"/>
      <c r="AF3145" s="164"/>
      <c r="AG3145" s="450">
        <f t="shared" si="1186"/>
        <v>0</v>
      </c>
      <c r="AH3145" s="451">
        <f t="shared" si="1187"/>
        <v>0</v>
      </c>
      <c r="AI3145" s="450">
        <f t="shared" si="1188"/>
        <v>0</v>
      </c>
      <c r="AJ3145" s="452">
        <f t="shared" si="1189"/>
        <v>0</v>
      </c>
      <c r="AK3145" s="457">
        <f t="shared" si="1191"/>
        <v>0</v>
      </c>
      <c r="AL3145" s="458">
        <f t="shared" si="1192"/>
        <v>0</v>
      </c>
      <c r="AM3145" s="459">
        <f t="shared" si="1193"/>
        <v>0</v>
      </c>
      <c r="AN3145" s="460">
        <f t="shared" si="1194"/>
        <v>0</v>
      </c>
      <c r="AO3145" s="457">
        <f t="shared" si="1195"/>
        <v>0</v>
      </c>
      <c r="AP3145" s="458">
        <f t="shared" si="1196"/>
        <v>0</v>
      </c>
      <c r="AQ3145" s="459">
        <f t="shared" si="1197"/>
        <v>0</v>
      </c>
      <c r="AR3145" s="460">
        <f t="shared" si="1198"/>
        <v>0</v>
      </c>
      <c r="AS3145" s="457">
        <f t="shared" si="1199"/>
        <v>0</v>
      </c>
      <c r="AT3145" s="458">
        <f t="shared" si="1200"/>
        <v>0</v>
      </c>
      <c r="AU3145" s="459">
        <f t="shared" si="1201"/>
        <v>0</v>
      </c>
      <c r="AV3145" s="460">
        <f t="shared" si="1202"/>
        <v>0</v>
      </c>
      <c r="AW3145" s="457">
        <f t="shared" si="1203"/>
        <v>0</v>
      </c>
      <c r="AX3145" s="458">
        <f t="shared" si="1204"/>
        <v>0</v>
      </c>
      <c r="AY3145" s="459">
        <f t="shared" si="1205"/>
        <v>0</v>
      </c>
      <c r="AZ3145" s="460">
        <f t="shared" si="1206"/>
        <v>0</v>
      </c>
      <c r="BA3145" s="457">
        <f t="shared" si="1207"/>
        <v>0</v>
      </c>
      <c r="BB3145" s="458">
        <f t="shared" si="1208"/>
        <v>0</v>
      </c>
      <c r="BC3145" s="459">
        <f t="shared" si="1209"/>
        <v>0</v>
      </c>
      <c r="BD3145" s="460">
        <f t="shared" si="1210"/>
        <v>0</v>
      </c>
      <c r="BE3145" s="457">
        <f t="shared" si="1211"/>
        <v>0</v>
      </c>
      <c r="BF3145" s="458">
        <f t="shared" si="1212"/>
        <v>0</v>
      </c>
      <c r="BG3145" s="459">
        <f t="shared" si="1213"/>
        <v>0</v>
      </c>
      <c r="BH3145" s="460">
        <f t="shared" si="1214"/>
        <v>0</v>
      </c>
      <c r="BI3145" s="457">
        <f t="shared" si="1215"/>
        <v>0</v>
      </c>
      <c r="BJ3145" s="458">
        <f t="shared" si="1216"/>
        <v>0</v>
      </c>
      <c r="BK3145" s="459">
        <f t="shared" si="1217"/>
        <v>0</v>
      </c>
      <c r="BL3145" s="460">
        <f t="shared" si="1218"/>
        <v>0</v>
      </c>
      <c r="BM3145" s="457">
        <f t="shared" si="1219"/>
        <v>0</v>
      </c>
      <c r="BN3145" s="458">
        <f t="shared" si="1220"/>
        <v>0</v>
      </c>
      <c r="BO3145" s="459">
        <f t="shared" si="1221"/>
        <v>0</v>
      </c>
      <c r="BP3145" s="460">
        <f t="shared" si="1222"/>
        <v>0</v>
      </c>
      <c r="BQ3145" s="457">
        <f t="shared" si="1223"/>
        <v>0</v>
      </c>
      <c r="BR3145" s="458">
        <f t="shared" si="1224"/>
        <v>0</v>
      </c>
      <c r="BS3145" s="459">
        <f t="shared" si="1225"/>
        <v>0</v>
      </c>
      <c r="BT3145" s="460">
        <f t="shared" si="1226"/>
        <v>0</v>
      </c>
      <c r="BU3145" s="164"/>
      <c r="BV3145" s="272">
        <f t="shared" si="1227"/>
        <v>0</v>
      </c>
      <c r="BW3145" s="273" t="str">
        <f>IF(BV3145=0,"",
IF(SUM($BV$3138:BV3145)=1,BX3145,
IF($BV$3258&gt;SUM($BV$3138:BV3145),_xlfn.CONCAT(", ",BX3145),
IF($BV$3258=SUM($BV$3138:BV3145),_xlfn.CONCAT(" y ",BX3145)))))</f>
        <v/>
      </c>
      <c r="BX3145" s="156" t="s">
        <v>5102</v>
      </c>
      <c r="BY3145" s="272">
        <f t="shared" si="1228"/>
        <v>0</v>
      </c>
      <c r="BZ3145" s="273" t="str">
        <f>IF(BY3145=0,"",
IF(SUM($BY$3138:BY3145)=1,CA3145,
IF($BY$3258&gt;SUM($BY$3138:BY3145),_xlfn.CONCAT(", ",CA3145),
IF($BY$3258=SUM($BY$3138:BY3145),_xlfn.CONCAT(" y ",CA3145)))))</f>
        <v/>
      </c>
      <c r="CA3145" s="156" t="s">
        <v>5102</v>
      </c>
    </row>
    <row r="3146" spans="1:79" ht="15" customHeight="1">
      <c r="A3146" s="57"/>
      <c r="B3146" s="26"/>
      <c r="C3146" s="665" t="s">
        <v>5024</v>
      </c>
      <c r="D3146" s="915" t="str">
        <f t="shared" si="1190"/>
        <v>COORDINACION GENERAL DE COMUNICACION SOCIAL</v>
      </c>
      <c r="E3146" s="916"/>
      <c r="F3146" s="916"/>
      <c r="G3146" s="916"/>
      <c r="H3146" s="916"/>
      <c r="I3146" s="916"/>
      <c r="J3146" s="917"/>
      <c r="K3146" s="614"/>
      <c r="L3146" s="614"/>
      <c r="M3146" s="614"/>
      <c r="N3146" s="614"/>
      <c r="O3146" s="614"/>
      <c r="P3146" s="614"/>
      <c r="Q3146" s="614"/>
      <c r="R3146" s="614"/>
      <c r="S3146" s="614"/>
      <c r="T3146" s="614"/>
      <c r="U3146" s="614"/>
      <c r="V3146" s="614"/>
      <c r="W3146" s="614"/>
      <c r="X3146" s="614"/>
      <c r="Y3146" s="614"/>
      <c r="Z3146" s="614"/>
      <c r="AA3146" s="614"/>
      <c r="AB3146" s="614"/>
      <c r="AC3146" s="614"/>
      <c r="AD3146" s="614"/>
      <c r="AE3146" s="164"/>
      <c r="AF3146" s="164"/>
      <c r="AG3146" s="450">
        <f t="shared" si="1186"/>
        <v>0</v>
      </c>
      <c r="AH3146" s="451">
        <f t="shared" si="1187"/>
        <v>0</v>
      </c>
      <c r="AI3146" s="450">
        <f t="shared" si="1188"/>
        <v>0</v>
      </c>
      <c r="AJ3146" s="452">
        <f t="shared" si="1189"/>
        <v>0</v>
      </c>
      <c r="AK3146" s="457">
        <f t="shared" si="1191"/>
        <v>0</v>
      </c>
      <c r="AL3146" s="458">
        <f t="shared" si="1192"/>
        <v>0</v>
      </c>
      <c r="AM3146" s="459">
        <f t="shared" si="1193"/>
        <v>0</v>
      </c>
      <c r="AN3146" s="460">
        <f t="shared" si="1194"/>
        <v>0</v>
      </c>
      <c r="AO3146" s="457">
        <f t="shared" si="1195"/>
        <v>0</v>
      </c>
      <c r="AP3146" s="458">
        <f t="shared" si="1196"/>
        <v>0</v>
      </c>
      <c r="AQ3146" s="459">
        <f t="shared" si="1197"/>
        <v>0</v>
      </c>
      <c r="AR3146" s="460">
        <f t="shared" si="1198"/>
        <v>0</v>
      </c>
      <c r="AS3146" s="457">
        <f t="shared" si="1199"/>
        <v>0</v>
      </c>
      <c r="AT3146" s="458">
        <f t="shared" si="1200"/>
        <v>0</v>
      </c>
      <c r="AU3146" s="459">
        <f t="shared" si="1201"/>
        <v>0</v>
      </c>
      <c r="AV3146" s="460">
        <f t="shared" si="1202"/>
        <v>0</v>
      </c>
      <c r="AW3146" s="457">
        <f t="shared" si="1203"/>
        <v>0</v>
      </c>
      <c r="AX3146" s="458">
        <f t="shared" si="1204"/>
        <v>0</v>
      </c>
      <c r="AY3146" s="459">
        <f t="shared" si="1205"/>
        <v>0</v>
      </c>
      <c r="AZ3146" s="460">
        <f t="shared" si="1206"/>
        <v>0</v>
      </c>
      <c r="BA3146" s="457">
        <f t="shared" si="1207"/>
        <v>0</v>
      </c>
      <c r="BB3146" s="458">
        <f t="shared" si="1208"/>
        <v>0</v>
      </c>
      <c r="BC3146" s="459">
        <f t="shared" si="1209"/>
        <v>0</v>
      </c>
      <c r="BD3146" s="460">
        <f t="shared" si="1210"/>
        <v>0</v>
      </c>
      <c r="BE3146" s="457">
        <f t="shared" si="1211"/>
        <v>0</v>
      </c>
      <c r="BF3146" s="458">
        <f t="shared" si="1212"/>
        <v>0</v>
      </c>
      <c r="BG3146" s="459">
        <f t="shared" si="1213"/>
        <v>0</v>
      </c>
      <c r="BH3146" s="460">
        <f t="shared" si="1214"/>
        <v>0</v>
      </c>
      <c r="BI3146" s="457">
        <f t="shared" si="1215"/>
        <v>0</v>
      </c>
      <c r="BJ3146" s="458">
        <f t="shared" si="1216"/>
        <v>0</v>
      </c>
      <c r="BK3146" s="459">
        <f t="shared" si="1217"/>
        <v>0</v>
      </c>
      <c r="BL3146" s="460">
        <f t="shared" si="1218"/>
        <v>0</v>
      </c>
      <c r="BM3146" s="457">
        <f t="shared" si="1219"/>
        <v>0</v>
      </c>
      <c r="BN3146" s="458">
        <f t="shared" si="1220"/>
        <v>0</v>
      </c>
      <c r="BO3146" s="459">
        <f t="shared" si="1221"/>
        <v>0</v>
      </c>
      <c r="BP3146" s="460">
        <f t="shared" si="1222"/>
        <v>0</v>
      </c>
      <c r="BQ3146" s="457">
        <f t="shared" si="1223"/>
        <v>0</v>
      </c>
      <c r="BR3146" s="458">
        <f t="shared" si="1224"/>
        <v>0</v>
      </c>
      <c r="BS3146" s="459">
        <f t="shared" si="1225"/>
        <v>0</v>
      </c>
      <c r="BT3146" s="460">
        <f t="shared" si="1226"/>
        <v>0</v>
      </c>
      <c r="BU3146" s="164"/>
      <c r="BV3146" s="272">
        <f t="shared" si="1227"/>
        <v>0</v>
      </c>
      <c r="BW3146" s="273" t="str">
        <f>IF(BV3146=0,"",
IF(SUM($BV$3138:BV3146)=1,BX3146,
IF($BV$3258&gt;SUM($BV$3138:BV3146),_xlfn.CONCAT(", ",BX3146),
IF($BV$3258=SUM($BV$3138:BV3146),_xlfn.CONCAT(" y ",BX3146)))))</f>
        <v/>
      </c>
      <c r="BX3146" s="156" t="s">
        <v>5103</v>
      </c>
      <c r="BY3146" s="272">
        <f t="shared" si="1228"/>
        <v>0</v>
      </c>
      <c r="BZ3146" s="273" t="str">
        <f>IF(BY3146=0,"",
IF(SUM($BY$3138:BY3146)=1,CA3146,
IF($BY$3258&gt;SUM($BY$3138:BY3146),_xlfn.CONCAT(", ",CA3146),
IF($BY$3258=SUM($BY$3138:BY3146),_xlfn.CONCAT(" y ",CA3146)))))</f>
        <v/>
      </c>
      <c r="CA3146" s="156" t="s">
        <v>5103</v>
      </c>
    </row>
    <row r="3147" spans="1:79" ht="15" customHeight="1">
      <c r="A3147" s="57"/>
      <c r="B3147" s="26"/>
      <c r="C3147" s="665" t="s">
        <v>5025</v>
      </c>
      <c r="D3147" s="915" t="str">
        <f t="shared" si="1190"/>
        <v>CONTRALORIA GENERAL</v>
      </c>
      <c r="E3147" s="916"/>
      <c r="F3147" s="916"/>
      <c r="G3147" s="916"/>
      <c r="H3147" s="916"/>
      <c r="I3147" s="916"/>
      <c r="J3147" s="917"/>
      <c r="K3147" s="614"/>
      <c r="L3147" s="614"/>
      <c r="M3147" s="614"/>
      <c r="N3147" s="614"/>
      <c r="O3147" s="614"/>
      <c r="P3147" s="614"/>
      <c r="Q3147" s="614"/>
      <c r="R3147" s="614"/>
      <c r="S3147" s="614"/>
      <c r="T3147" s="614"/>
      <c r="U3147" s="614"/>
      <c r="V3147" s="614"/>
      <c r="W3147" s="614"/>
      <c r="X3147" s="614"/>
      <c r="Y3147" s="614"/>
      <c r="Z3147" s="614"/>
      <c r="AA3147" s="614"/>
      <c r="AB3147" s="614"/>
      <c r="AC3147" s="614"/>
      <c r="AD3147" s="614"/>
      <c r="AE3147" s="164"/>
      <c r="AF3147" s="164"/>
      <c r="AG3147" s="450">
        <f t="shared" si="1186"/>
        <v>0</v>
      </c>
      <c r="AH3147" s="451">
        <f t="shared" si="1187"/>
        <v>0</v>
      </c>
      <c r="AI3147" s="450">
        <f t="shared" si="1188"/>
        <v>0</v>
      </c>
      <c r="AJ3147" s="452">
        <f t="shared" si="1189"/>
        <v>0</v>
      </c>
      <c r="AK3147" s="457">
        <f t="shared" si="1191"/>
        <v>0</v>
      </c>
      <c r="AL3147" s="458">
        <f t="shared" si="1192"/>
        <v>0</v>
      </c>
      <c r="AM3147" s="459">
        <f t="shared" si="1193"/>
        <v>0</v>
      </c>
      <c r="AN3147" s="460">
        <f t="shared" si="1194"/>
        <v>0</v>
      </c>
      <c r="AO3147" s="457">
        <f t="shared" si="1195"/>
        <v>0</v>
      </c>
      <c r="AP3147" s="458">
        <f t="shared" si="1196"/>
        <v>0</v>
      </c>
      <c r="AQ3147" s="459">
        <f t="shared" si="1197"/>
        <v>0</v>
      </c>
      <c r="AR3147" s="460">
        <f t="shared" si="1198"/>
        <v>0</v>
      </c>
      <c r="AS3147" s="457">
        <f t="shared" si="1199"/>
        <v>0</v>
      </c>
      <c r="AT3147" s="458">
        <f t="shared" si="1200"/>
        <v>0</v>
      </c>
      <c r="AU3147" s="459">
        <f t="shared" si="1201"/>
        <v>0</v>
      </c>
      <c r="AV3147" s="460">
        <f t="shared" si="1202"/>
        <v>0</v>
      </c>
      <c r="AW3147" s="457">
        <f t="shared" si="1203"/>
        <v>0</v>
      </c>
      <c r="AX3147" s="458">
        <f t="shared" si="1204"/>
        <v>0</v>
      </c>
      <c r="AY3147" s="459">
        <f t="shared" si="1205"/>
        <v>0</v>
      </c>
      <c r="AZ3147" s="460">
        <f t="shared" si="1206"/>
        <v>0</v>
      </c>
      <c r="BA3147" s="457">
        <f t="shared" si="1207"/>
        <v>0</v>
      </c>
      <c r="BB3147" s="458">
        <f t="shared" si="1208"/>
        <v>0</v>
      </c>
      <c r="BC3147" s="459">
        <f t="shared" si="1209"/>
        <v>0</v>
      </c>
      <c r="BD3147" s="460">
        <f t="shared" si="1210"/>
        <v>0</v>
      </c>
      <c r="BE3147" s="457">
        <f t="shared" si="1211"/>
        <v>0</v>
      </c>
      <c r="BF3147" s="458">
        <f t="shared" si="1212"/>
        <v>0</v>
      </c>
      <c r="BG3147" s="459">
        <f t="shared" si="1213"/>
        <v>0</v>
      </c>
      <c r="BH3147" s="460">
        <f t="shared" si="1214"/>
        <v>0</v>
      </c>
      <c r="BI3147" s="457">
        <f t="shared" si="1215"/>
        <v>0</v>
      </c>
      <c r="BJ3147" s="458">
        <f t="shared" si="1216"/>
        <v>0</v>
      </c>
      <c r="BK3147" s="459">
        <f t="shared" si="1217"/>
        <v>0</v>
      </c>
      <c r="BL3147" s="460">
        <f t="shared" si="1218"/>
        <v>0</v>
      </c>
      <c r="BM3147" s="457">
        <f t="shared" si="1219"/>
        <v>0</v>
      </c>
      <c r="BN3147" s="458">
        <f t="shared" si="1220"/>
        <v>0</v>
      </c>
      <c r="BO3147" s="459">
        <f t="shared" si="1221"/>
        <v>0</v>
      </c>
      <c r="BP3147" s="460">
        <f t="shared" si="1222"/>
        <v>0</v>
      </c>
      <c r="BQ3147" s="457">
        <f t="shared" si="1223"/>
        <v>0</v>
      </c>
      <c r="BR3147" s="458">
        <f t="shared" si="1224"/>
        <v>0</v>
      </c>
      <c r="BS3147" s="459">
        <f t="shared" si="1225"/>
        <v>0</v>
      </c>
      <c r="BT3147" s="460">
        <f t="shared" si="1226"/>
        <v>0</v>
      </c>
      <c r="BU3147" s="164"/>
      <c r="BV3147" s="272">
        <f t="shared" si="1227"/>
        <v>0</v>
      </c>
      <c r="BW3147" s="273" t="str">
        <f>IF(BV3147=0,"",
IF(SUM($BV$3138:BV3147)=1,BX3147,
IF($BV$3258&gt;SUM($BV$3138:BV3147),_xlfn.CONCAT(", ",BX3147),
IF($BV$3258=SUM($BV$3138:BV3147),_xlfn.CONCAT(" y ",BX3147)))))</f>
        <v/>
      </c>
      <c r="BX3147" s="156" t="s">
        <v>5104</v>
      </c>
      <c r="BY3147" s="272">
        <f t="shared" si="1228"/>
        <v>0</v>
      </c>
      <c r="BZ3147" s="273" t="str">
        <f>IF(BY3147=0,"",
IF(SUM($BY$3138:BY3147)=1,CA3147,
IF($BY$3258&gt;SUM($BY$3138:BY3147),_xlfn.CONCAT(", ",CA3147),
IF($BY$3258=SUM($BY$3138:BY3147),_xlfn.CONCAT(" y ",CA3147)))))</f>
        <v/>
      </c>
      <c r="CA3147" s="156" t="s">
        <v>5104</v>
      </c>
    </row>
    <row r="3148" spans="1:79" ht="15" customHeight="1">
      <c r="A3148" s="57"/>
      <c r="B3148" s="26"/>
      <c r="C3148" s="665" t="s">
        <v>5027</v>
      </c>
      <c r="D3148" s="915" t="str">
        <f t="shared" si="1190"/>
        <v>SECRETARIA DE INFRAESTRUCTURA Y OBRAS PUBLICAS</v>
      </c>
      <c r="E3148" s="916"/>
      <c r="F3148" s="916"/>
      <c r="G3148" s="916"/>
      <c r="H3148" s="916"/>
      <c r="I3148" s="916"/>
      <c r="J3148" s="917"/>
      <c r="K3148" s="614"/>
      <c r="L3148" s="614"/>
      <c r="M3148" s="614"/>
      <c r="N3148" s="614"/>
      <c r="O3148" s="614"/>
      <c r="P3148" s="614"/>
      <c r="Q3148" s="614"/>
      <c r="R3148" s="614"/>
      <c r="S3148" s="614"/>
      <c r="T3148" s="614"/>
      <c r="U3148" s="614"/>
      <c r="V3148" s="614"/>
      <c r="W3148" s="614"/>
      <c r="X3148" s="614"/>
      <c r="Y3148" s="614"/>
      <c r="Z3148" s="614"/>
      <c r="AA3148" s="614"/>
      <c r="AB3148" s="614"/>
      <c r="AC3148" s="614"/>
      <c r="AD3148" s="614"/>
      <c r="AE3148" s="164"/>
      <c r="AF3148" s="164"/>
      <c r="AG3148" s="450">
        <f t="shared" si="1186"/>
        <v>0</v>
      </c>
      <c r="AH3148" s="451">
        <f t="shared" si="1187"/>
        <v>0</v>
      </c>
      <c r="AI3148" s="450">
        <f t="shared" si="1188"/>
        <v>0</v>
      </c>
      <c r="AJ3148" s="452">
        <f t="shared" si="1189"/>
        <v>0</v>
      </c>
      <c r="AK3148" s="457">
        <f t="shared" si="1191"/>
        <v>0</v>
      </c>
      <c r="AL3148" s="458">
        <f t="shared" si="1192"/>
        <v>0</v>
      </c>
      <c r="AM3148" s="459">
        <f t="shared" si="1193"/>
        <v>0</v>
      </c>
      <c r="AN3148" s="460">
        <f t="shared" si="1194"/>
        <v>0</v>
      </c>
      <c r="AO3148" s="457">
        <f t="shared" si="1195"/>
        <v>0</v>
      </c>
      <c r="AP3148" s="458">
        <f t="shared" si="1196"/>
        <v>0</v>
      </c>
      <c r="AQ3148" s="459">
        <f t="shared" si="1197"/>
        <v>0</v>
      </c>
      <c r="AR3148" s="460">
        <f t="shared" si="1198"/>
        <v>0</v>
      </c>
      <c r="AS3148" s="457">
        <f t="shared" si="1199"/>
        <v>0</v>
      </c>
      <c r="AT3148" s="458">
        <f t="shared" si="1200"/>
        <v>0</v>
      </c>
      <c r="AU3148" s="459">
        <f t="shared" si="1201"/>
        <v>0</v>
      </c>
      <c r="AV3148" s="460">
        <f t="shared" si="1202"/>
        <v>0</v>
      </c>
      <c r="AW3148" s="457">
        <f t="shared" si="1203"/>
        <v>0</v>
      </c>
      <c r="AX3148" s="458">
        <f t="shared" si="1204"/>
        <v>0</v>
      </c>
      <c r="AY3148" s="459">
        <f t="shared" si="1205"/>
        <v>0</v>
      </c>
      <c r="AZ3148" s="460">
        <f t="shared" si="1206"/>
        <v>0</v>
      </c>
      <c r="BA3148" s="457">
        <f t="shared" si="1207"/>
        <v>0</v>
      </c>
      <c r="BB3148" s="458">
        <f t="shared" si="1208"/>
        <v>0</v>
      </c>
      <c r="BC3148" s="459">
        <f t="shared" si="1209"/>
        <v>0</v>
      </c>
      <c r="BD3148" s="460">
        <f t="shared" si="1210"/>
        <v>0</v>
      </c>
      <c r="BE3148" s="457">
        <f t="shared" si="1211"/>
        <v>0</v>
      </c>
      <c r="BF3148" s="458">
        <f t="shared" si="1212"/>
        <v>0</v>
      </c>
      <c r="BG3148" s="459">
        <f t="shared" si="1213"/>
        <v>0</v>
      </c>
      <c r="BH3148" s="460">
        <f t="shared" si="1214"/>
        <v>0</v>
      </c>
      <c r="BI3148" s="457">
        <f t="shared" si="1215"/>
        <v>0</v>
      </c>
      <c r="BJ3148" s="458">
        <f t="shared" si="1216"/>
        <v>0</v>
      </c>
      <c r="BK3148" s="459">
        <f t="shared" si="1217"/>
        <v>0</v>
      </c>
      <c r="BL3148" s="460">
        <f t="shared" si="1218"/>
        <v>0</v>
      </c>
      <c r="BM3148" s="457">
        <f t="shared" si="1219"/>
        <v>0</v>
      </c>
      <c r="BN3148" s="458">
        <f t="shared" si="1220"/>
        <v>0</v>
      </c>
      <c r="BO3148" s="459">
        <f t="shared" si="1221"/>
        <v>0</v>
      </c>
      <c r="BP3148" s="460">
        <f t="shared" si="1222"/>
        <v>0</v>
      </c>
      <c r="BQ3148" s="457">
        <f t="shared" si="1223"/>
        <v>0</v>
      </c>
      <c r="BR3148" s="458">
        <f t="shared" si="1224"/>
        <v>0</v>
      </c>
      <c r="BS3148" s="459">
        <f t="shared" si="1225"/>
        <v>0</v>
      </c>
      <c r="BT3148" s="460">
        <f t="shared" si="1226"/>
        <v>0</v>
      </c>
      <c r="BU3148" s="164"/>
      <c r="BV3148" s="272">
        <f t="shared" si="1227"/>
        <v>0</v>
      </c>
      <c r="BW3148" s="273" t="str">
        <f>IF(BV3148=0,"",
IF(SUM($BV$3138:BV3148)=1,BX3148,
IF($BV$3258&gt;SUM($BV$3138:BV3148),_xlfn.CONCAT(", ",BX3148),
IF($BV$3258=SUM($BV$3138:BV3148),_xlfn.CONCAT(" y ",BX3148)))))</f>
        <v/>
      </c>
      <c r="BX3148" s="156" t="s">
        <v>5105</v>
      </c>
      <c r="BY3148" s="272">
        <f t="shared" si="1228"/>
        <v>0</v>
      </c>
      <c r="BZ3148" s="273" t="str">
        <f>IF(BY3148=0,"",
IF(SUM($BY$3138:BY3148)=1,CA3148,
IF($BY$3258&gt;SUM($BY$3138:BY3148),_xlfn.CONCAT(", ",CA3148),
IF($BY$3258=SUM($BY$3138:BY3148),_xlfn.CONCAT(" y ",CA3148)))))</f>
        <v/>
      </c>
      <c r="CA3148" s="156" t="s">
        <v>5105</v>
      </c>
    </row>
    <row r="3149" spans="1:79" ht="15" customHeight="1">
      <c r="A3149" s="57"/>
      <c r="B3149" s="26"/>
      <c r="C3149" s="665" t="s">
        <v>5028</v>
      </c>
      <c r="D3149" s="915" t="str">
        <f t="shared" si="1190"/>
        <v>OFICINA DEL PROGRAMA DE GOBIERNO</v>
      </c>
      <c r="E3149" s="916"/>
      <c r="F3149" s="916"/>
      <c r="G3149" s="916"/>
      <c r="H3149" s="916"/>
      <c r="I3149" s="916"/>
      <c r="J3149" s="917"/>
      <c r="K3149" s="614"/>
      <c r="L3149" s="614"/>
      <c r="M3149" s="614"/>
      <c r="N3149" s="614"/>
      <c r="O3149" s="614"/>
      <c r="P3149" s="614"/>
      <c r="Q3149" s="614"/>
      <c r="R3149" s="614"/>
      <c r="S3149" s="614"/>
      <c r="T3149" s="614"/>
      <c r="U3149" s="614"/>
      <c r="V3149" s="614"/>
      <c r="W3149" s="614"/>
      <c r="X3149" s="614"/>
      <c r="Y3149" s="614"/>
      <c r="Z3149" s="614"/>
      <c r="AA3149" s="614"/>
      <c r="AB3149" s="614"/>
      <c r="AC3149" s="614"/>
      <c r="AD3149" s="614"/>
      <c r="AE3149" s="164"/>
      <c r="AF3149" s="164"/>
      <c r="AG3149" s="450">
        <f t="shared" si="1186"/>
        <v>0</v>
      </c>
      <c r="AH3149" s="451">
        <f t="shared" si="1187"/>
        <v>0</v>
      </c>
      <c r="AI3149" s="450">
        <f t="shared" si="1188"/>
        <v>0</v>
      </c>
      <c r="AJ3149" s="452">
        <f t="shared" si="1189"/>
        <v>0</v>
      </c>
      <c r="AK3149" s="457">
        <f t="shared" si="1191"/>
        <v>0</v>
      </c>
      <c r="AL3149" s="458">
        <f t="shared" si="1192"/>
        <v>0</v>
      </c>
      <c r="AM3149" s="459">
        <f t="shared" si="1193"/>
        <v>0</v>
      </c>
      <c r="AN3149" s="460">
        <f t="shared" si="1194"/>
        <v>0</v>
      </c>
      <c r="AO3149" s="457">
        <f t="shared" si="1195"/>
        <v>0</v>
      </c>
      <c r="AP3149" s="458">
        <f t="shared" si="1196"/>
        <v>0</v>
      </c>
      <c r="AQ3149" s="459">
        <f t="shared" si="1197"/>
        <v>0</v>
      </c>
      <c r="AR3149" s="460">
        <f t="shared" si="1198"/>
        <v>0</v>
      </c>
      <c r="AS3149" s="457">
        <f t="shared" si="1199"/>
        <v>0</v>
      </c>
      <c r="AT3149" s="458">
        <f t="shared" si="1200"/>
        <v>0</v>
      </c>
      <c r="AU3149" s="459">
        <f t="shared" si="1201"/>
        <v>0</v>
      </c>
      <c r="AV3149" s="460">
        <f t="shared" si="1202"/>
        <v>0</v>
      </c>
      <c r="AW3149" s="457">
        <f t="shared" si="1203"/>
        <v>0</v>
      </c>
      <c r="AX3149" s="458">
        <f t="shared" si="1204"/>
        <v>0</v>
      </c>
      <c r="AY3149" s="459">
        <f t="shared" si="1205"/>
        <v>0</v>
      </c>
      <c r="AZ3149" s="460">
        <f t="shared" si="1206"/>
        <v>0</v>
      </c>
      <c r="BA3149" s="457">
        <f t="shared" si="1207"/>
        <v>0</v>
      </c>
      <c r="BB3149" s="458">
        <f t="shared" si="1208"/>
        <v>0</v>
      </c>
      <c r="BC3149" s="459">
        <f t="shared" si="1209"/>
        <v>0</v>
      </c>
      <c r="BD3149" s="460">
        <f t="shared" si="1210"/>
        <v>0</v>
      </c>
      <c r="BE3149" s="457">
        <f t="shared" si="1211"/>
        <v>0</v>
      </c>
      <c r="BF3149" s="458">
        <f t="shared" si="1212"/>
        <v>0</v>
      </c>
      <c r="BG3149" s="459">
        <f t="shared" si="1213"/>
        <v>0</v>
      </c>
      <c r="BH3149" s="460">
        <f t="shared" si="1214"/>
        <v>0</v>
      </c>
      <c r="BI3149" s="457">
        <f t="shared" si="1215"/>
        <v>0</v>
      </c>
      <c r="BJ3149" s="458">
        <f t="shared" si="1216"/>
        <v>0</v>
      </c>
      <c r="BK3149" s="459">
        <f t="shared" si="1217"/>
        <v>0</v>
      </c>
      <c r="BL3149" s="460">
        <f t="shared" si="1218"/>
        <v>0</v>
      </c>
      <c r="BM3149" s="457">
        <f t="shared" si="1219"/>
        <v>0</v>
      </c>
      <c r="BN3149" s="458">
        <f t="shared" si="1220"/>
        <v>0</v>
      </c>
      <c r="BO3149" s="459">
        <f t="shared" si="1221"/>
        <v>0</v>
      </c>
      <c r="BP3149" s="460">
        <f t="shared" si="1222"/>
        <v>0</v>
      </c>
      <c r="BQ3149" s="457">
        <f t="shared" si="1223"/>
        <v>0</v>
      </c>
      <c r="BR3149" s="458">
        <f t="shared" si="1224"/>
        <v>0</v>
      </c>
      <c r="BS3149" s="459">
        <f t="shared" si="1225"/>
        <v>0</v>
      </c>
      <c r="BT3149" s="460">
        <f t="shared" si="1226"/>
        <v>0</v>
      </c>
      <c r="BU3149" s="164"/>
      <c r="BV3149" s="272">
        <f t="shared" si="1227"/>
        <v>0</v>
      </c>
      <c r="BW3149" s="273" t="str">
        <f>IF(BV3149=0,"",
IF(SUM($BV$3138:BV3149)=1,BX3149,
IF($BV$3258&gt;SUM($BV$3138:BV3149),_xlfn.CONCAT(", ",BX3149),
IF($BV$3258=SUM($BV$3138:BV3149),_xlfn.CONCAT(" y ",BX3149)))))</f>
        <v/>
      </c>
      <c r="BX3149" s="156" t="s">
        <v>5106</v>
      </c>
      <c r="BY3149" s="272">
        <f t="shared" si="1228"/>
        <v>0</v>
      </c>
      <c r="BZ3149" s="273" t="str">
        <f>IF(BY3149=0,"",
IF(SUM($BY$3138:BY3149)=1,CA3149,
IF($BY$3258&gt;SUM($BY$3138:BY3149),_xlfn.CONCAT(", ",CA3149),
IF($BY$3258=SUM($BY$3138:BY3149),_xlfn.CONCAT(" y ",CA3149)))))</f>
        <v/>
      </c>
      <c r="CA3149" s="156" t="s">
        <v>5106</v>
      </c>
    </row>
    <row r="3150" spans="1:79" ht="15" customHeight="1">
      <c r="A3150" s="57"/>
      <c r="B3150" s="26"/>
      <c r="C3150" s="665" t="s">
        <v>5029</v>
      </c>
      <c r="D3150" s="915" t="str">
        <f t="shared" si="1190"/>
        <v>SECRETARIA DE SEGURIDAD PUBLICA</v>
      </c>
      <c r="E3150" s="916"/>
      <c r="F3150" s="916"/>
      <c r="G3150" s="916"/>
      <c r="H3150" s="916"/>
      <c r="I3150" s="916"/>
      <c r="J3150" s="917"/>
      <c r="K3150" s="614"/>
      <c r="L3150" s="614"/>
      <c r="M3150" s="614"/>
      <c r="N3150" s="614"/>
      <c r="O3150" s="614"/>
      <c r="P3150" s="614"/>
      <c r="Q3150" s="614"/>
      <c r="R3150" s="614"/>
      <c r="S3150" s="614"/>
      <c r="T3150" s="614"/>
      <c r="U3150" s="614"/>
      <c r="V3150" s="614"/>
      <c r="W3150" s="614"/>
      <c r="X3150" s="614"/>
      <c r="Y3150" s="614"/>
      <c r="Z3150" s="614"/>
      <c r="AA3150" s="614"/>
      <c r="AB3150" s="614"/>
      <c r="AC3150" s="614"/>
      <c r="AD3150" s="614"/>
      <c r="AE3150" s="164"/>
      <c r="AF3150" s="164"/>
      <c r="AG3150" s="450">
        <f t="shared" si="1186"/>
        <v>0</v>
      </c>
      <c r="AH3150" s="451">
        <f t="shared" si="1187"/>
        <v>0</v>
      </c>
      <c r="AI3150" s="450">
        <f t="shared" si="1188"/>
        <v>0</v>
      </c>
      <c r="AJ3150" s="452">
        <f t="shared" si="1189"/>
        <v>0</v>
      </c>
      <c r="AK3150" s="457">
        <f t="shared" si="1191"/>
        <v>0</v>
      </c>
      <c r="AL3150" s="458">
        <f t="shared" si="1192"/>
        <v>0</v>
      </c>
      <c r="AM3150" s="459">
        <f t="shared" si="1193"/>
        <v>0</v>
      </c>
      <c r="AN3150" s="460">
        <f t="shared" si="1194"/>
        <v>0</v>
      </c>
      <c r="AO3150" s="457">
        <f t="shared" si="1195"/>
        <v>0</v>
      </c>
      <c r="AP3150" s="458">
        <f t="shared" si="1196"/>
        <v>0</v>
      </c>
      <c r="AQ3150" s="459">
        <f t="shared" si="1197"/>
        <v>0</v>
      </c>
      <c r="AR3150" s="460">
        <f t="shared" si="1198"/>
        <v>0</v>
      </c>
      <c r="AS3150" s="457">
        <f t="shared" si="1199"/>
        <v>0</v>
      </c>
      <c r="AT3150" s="458">
        <f t="shared" si="1200"/>
        <v>0</v>
      </c>
      <c r="AU3150" s="459">
        <f t="shared" si="1201"/>
        <v>0</v>
      </c>
      <c r="AV3150" s="460">
        <f t="shared" si="1202"/>
        <v>0</v>
      </c>
      <c r="AW3150" s="457">
        <f t="shared" si="1203"/>
        <v>0</v>
      </c>
      <c r="AX3150" s="458">
        <f t="shared" si="1204"/>
        <v>0</v>
      </c>
      <c r="AY3150" s="459">
        <f t="shared" si="1205"/>
        <v>0</v>
      </c>
      <c r="AZ3150" s="460">
        <f t="shared" si="1206"/>
        <v>0</v>
      </c>
      <c r="BA3150" s="457">
        <f t="shared" si="1207"/>
        <v>0</v>
      </c>
      <c r="BB3150" s="458">
        <f t="shared" si="1208"/>
        <v>0</v>
      </c>
      <c r="BC3150" s="459">
        <f t="shared" si="1209"/>
        <v>0</v>
      </c>
      <c r="BD3150" s="460">
        <f t="shared" si="1210"/>
        <v>0</v>
      </c>
      <c r="BE3150" s="457">
        <f t="shared" si="1211"/>
        <v>0</v>
      </c>
      <c r="BF3150" s="458">
        <f t="shared" si="1212"/>
        <v>0</v>
      </c>
      <c r="BG3150" s="459">
        <f t="shared" si="1213"/>
        <v>0</v>
      </c>
      <c r="BH3150" s="460">
        <f t="shared" si="1214"/>
        <v>0</v>
      </c>
      <c r="BI3150" s="457">
        <f t="shared" si="1215"/>
        <v>0</v>
      </c>
      <c r="BJ3150" s="458">
        <f t="shared" si="1216"/>
        <v>0</v>
      </c>
      <c r="BK3150" s="459">
        <f t="shared" si="1217"/>
        <v>0</v>
      </c>
      <c r="BL3150" s="460">
        <f t="shared" si="1218"/>
        <v>0</v>
      </c>
      <c r="BM3150" s="457">
        <f t="shared" si="1219"/>
        <v>0</v>
      </c>
      <c r="BN3150" s="458">
        <f t="shared" si="1220"/>
        <v>0</v>
      </c>
      <c r="BO3150" s="459">
        <f t="shared" si="1221"/>
        <v>0</v>
      </c>
      <c r="BP3150" s="460">
        <f t="shared" si="1222"/>
        <v>0</v>
      </c>
      <c r="BQ3150" s="457">
        <f t="shared" si="1223"/>
        <v>0</v>
      </c>
      <c r="BR3150" s="458">
        <f t="shared" si="1224"/>
        <v>0</v>
      </c>
      <c r="BS3150" s="459">
        <f t="shared" si="1225"/>
        <v>0</v>
      </c>
      <c r="BT3150" s="460">
        <f t="shared" si="1226"/>
        <v>0</v>
      </c>
      <c r="BU3150" s="164"/>
      <c r="BV3150" s="272">
        <f t="shared" si="1227"/>
        <v>0</v>
      </c>
      <c r="BW3150" s="273" t="str">
        <f>IF(BV3150=0,"",
IF(SUM($BV$3138:BV3150)=1,BX3150,
IF($BV$3258&gt;SUM($BV$3138:BV3150),_xlfn.CONCAT(", ",BX3150),
IF($BV$3258=SUM($BV$3138:BV3150),_xlfn.CONCAT(" y ",BX3150)))))</f>
        <v/>
      </c>
      <c r="BX3150" s="156" t="s">
        <v>5107</v>
      </c>
      <c r="BY3150" s="272">
        <f t="shared" si="1228"/>
        <v>0</v>
      </c>
      <c r="BZ3150" s="273" t="str">
        <f>IF(BY3150=0,"",
IF(SUM($BY$3138:BY3150)=1,CA3150,
IF($BY$3258&gt;SUM($BY$3138:BY3150),_xlfn.CONCAT(", ",CA3150),
IF($BY$3258=SUM($BY$3138:BY3150),_xlfn.CONCAT(" y ",CA3150)))))</f>
        <v/>
      </c>
      <c r="CA3150" s="156" t="s">
        <v>5107</v>
      </c>
    </row>
    <row r="3151" spans="1:79" ht="15" customHeight="1">
      <c r="A3151" s="57"/>
      <c r="B3151" s="26"/>
      <c r="C3151" s="665" t="s">
        <v>5030</v>
      </c>
      <c r="D3151" s="915" t="str">
        <f t="shared" si="1190"/>
        <v>SECRETARIA DE TRABAJO PREVISION SOCIAL Y PRODUCTIVIDAD</v>
      </c>
      <c r="E3151" s="916"/>
      <c r="F3151" s="916"/>
      <c r="G3151" s="916"/>
      <c r="H3151" s="916"/>
      <c r="I3151" s="916"/>
      <c r="J3151" s="917"/>
      <c r="K3151" s="614"/>
      <c r="L3151" s="614"/>
      <c r="M3151" s="614"/>
      <c r="N3151" s="614"/>
      <c r="O3151" s="614"/>
      <c r="P3151" s="614"/>
      <c r="Q3151" s="614"/>
      <c r="R3151" s="614"/>
      <c r="S3151" s="614"/>
      <c r="T3151" s="614"/>
      <c r="U3151" s="614"/>
      <c r="V3151" s="614"/>
      <c r="W3151" s="614"/>
      <c r="X3151" s="614"/>
      <c r="Y3151" s="614"/>
      <c r="Z3151" s="614"/>
      <c r="AA3151" s="614"/>
      <c r="AB3151" s="614"/>
      <c r="AC3151" s="614"/>
      <c r="AD3151" s="614"/>
      <c r="AE3151" s="164"/>
      <c r="AF3151" s="164"/>
      <c r="AG3151" s="450">
        <f t="shared" si="1186"/>
        <v>0</v>
      </c>
      <c r="AH3151" s="451">
        <f t="shared" si="1187"/>
        <v>0</v>
      </c>
      <c r="AI3151" s="450">
        <f t="shared" si="1188"/>
        <v>0</v>
      </c>
      <c r="AJ3151" s="452">
        <f t="shared" si="1189"/>
        <v>0</v>
      </c>
      <c r="AK3151" s="457">
        <f t="shared" si="1191"/>
        <v>0</v>
      </c>
      <c r="AL3151" s="458">
        <f t="shared" si="1192"/>
        <v>0</v>
      </c>
      <c r="AM3151" s="459">
        <f t="shared" si="1193"/>
        <v>0</v>
      </c>
      <c r="AN3151" s="460">
        <f t="shared" si="1194"/>
        <v>0</v>
      </c>
      <c r="AO3151" s="457">
        <f t="shared" si="1195"/>
        <v>0</v>
      </c>
      <c r="AP3151" s="458">
        <f t="shared" si="1196"/>
        <v>0</v>
      </c>
      <c r="AQ3151" s="459">
        <f t="shared" si="1197"/>
        <v>0</v>
      </c>
      <c r="AR3151" s="460">
        <f t="shared" si="1198"/>
        <v>0</v>
      </c>
      <c r="AS3151" s="457">
        <f t="shared" si="1199"/>
        <v>0</v>
      </c>
      <c r="AT3151" s="458">
        <f t="shared" si="1200"/>
        <v>0</v>
      </c>
      <c r="AU3151" s="459">
        <f t="shared" si="1201"/>
        <v>0</v>
      </c>
      <c r="AV3151" s="460">
        <f t="shared" si="1202"/>
        <v>0</v>
      </c>
      <c r="AW3151" s="457">
        <f t="shared" si="1203"/>
        <v>0</v>
      </c>
      <c r="AX3151" s="458">
        <f t="shared" si="1204"/>
        <v>0</v>
      </c>
      <c r="AY3151" s="459">
        <f t="shared" si="1205"/>
        <v>0</v>
      </c>
      <c r="AZ3151" s="460">
        <f t="shared" si="1206"/>
        <v>0</v>
      </c>
      <c r="BA3151" s="457">
        <f t="shared" si="1207"/>
        <v>0</v>
      </c>
      <c r="BB3151" s="458">
        <f t="shared" si="1208"/>
        <v>0</v>
      </c>
      <c r="BC3151" s="459">
        <f t="shared" si="1209"/>
        <v>0</v>
      </c>
      <c r="BD3151" s="460">
        <f t="shared" si="1210"/>
        <v>0</v>
      </c>
      <c r="BE3151" s="457">
        <f t="shared" si="1211"/>
        <v>0</v>
      </c>
      <c r="BF3151" s="458">
        <f t="shared" si="1212"/>
        <v>0</v>
      </c>
      <c r="BG3151" s="459">
        <f t="shared" si="1213"/>
        <v>0</v>
      </c>
      <c r="BH3151" s="460">
        <f t="shared" si="1214"/>
        <v>0</v>
      </c>
      <c r="BI3151" s="457">
        <f t="shared" si="1215"/>
        <v>0</v>
      </c>
      <c r="BJ3151" s="458">
        <f t="shared" si="1216"/>
        <v>0</v>
      </c>
      <c r="BK3151" s="459">
        <f t="shared" si="1217"/>
        <v>0</v>
      </c>
      <c r="BL3151" s="460">
        <f t="shared" si="1218"/>
        <v>0</v>
      </c>
      <c r="BM3151" s="457">
        <f t="shared" si="1219"/>
        <v>0</v>
      </c>
      <c r="BN3151" s="458">
        <f t="shared" si="1220"/>
        <v>0</v>
      </c>
      <c r="BO3151" s="459">
        <f t="shared" si="1221"/>
        <v>0</v>
      </c>
      <c r="BP3151" s="460">
        <f t="shared" si="1222"/>
        <v>0</v>
      </c>
      <c r="BQ3151" s="457">
        <f t="shared" si="1223"/>
        <v>0</v>
      </c>
      <c r="BR3151" s="458">
        <f t="shared" si="1224"/>
        <v>0</v>
      </c>
      <c r="BS3151" s="459">
        <f t="shared" si="1225"/>
        <v>0</v>
      </c>
      <c r="BT3151" s="460">
        <f t="shared" si="1226"/>
        <v>0</v>
      </c>
      <c r="BU3151" s="164"/>
      <c r="BV3151" s="272">
        <f t="shared" si="1227"/>
        <v>0</v>
      </c>
      <c r="BW3151" s="273" t="str">
        <f>IF(BV3151=0,"",
IF(SUM($BV$3138:BV3151)=1,BX3151,
IF($BV$3258&gt;SUM($BV$3138:BV3151),_xlfn.CONCAT(", ",BX3151),
IF($BV$3258=SUM($BV$3138:BV3151),_xlfn.CONCAT(" y ",BX3151)))))</f>
        <v/>
      </c>
      <c r="BX3151" s="156" t="s">
        <v>5108</v>
      </c>
      <c r="BY3151" s="272">
        <f t="shared" si="1228"/>
        <v>0</v>
      </c>
      <c r="BZ3151" s="273" t="str">
        <f>IF(BY3151=0,"",
IF(SUM($BY$3138:BY3151)=1,CA3151,
IF($BY$3258&gt;SUM($BY$3138:BY3151),_xlfn.CONCAT(", ",CA3151),
IF($BY$3258=SUM($BY$3138:BY3151),_xlfn.CONCAT(" y ",CA3151)))))</f>
        <v/>
      </c>
      <c r="CA3151" s="156" t="s">
        <v>5108</v>
      </c>
    </row>
    <row r="3152" spans="1:79" ht="15" customHeight="1">
      <c r="A3152" s="57"/>
      <c r="B3152" s="26"/>
      <c r="C3152" s="665" t="s">
        <v>5031</v>
      </c>
      <c r="D3152" s="915" t="str">
        <f t="shared" si="1190"/>
        <v>SECRETARIA DE TURISMO Y CULTURA</v>
      </c>
      <c r="E3152" s="916"/>
      <c r="F3152" s="916"/>
      <c r="G3152" s="916"/>
      <c r="H3152" s="916"/>
      <c r="I3152" s="916"/>
      <c r="J3152" s="917"/>
      <c r="K3152" s="614"/>
      <c r="L3152" s="614"/>
      <c r="M3152" s="614"/>
      <c r="N3152" s="614"/>
      <c r="O3152" s="614"/>
      <c r="P3152" s="614"/>
      <c r="Q3152" s="614"/>
      <c r="R3152" s="614"/>
      <c r="S3152" s="614"/>
      <c r="T3152" s="614"/>
      <c r="U3152" s="614"/>
      <c r="V3152" s="614"/>
      <c r="W3152" s="614"/>
      <c r="X3152" s="614"/>
      <c r="Y3152" s="614"/>
      <c r="Z3152" s="614"/>
      <c r="AA3152" s="614"/>
      <c r="AB3152" s="614"/>
      <c r="AC3152" s="614"/>
      <c r="AD3152" s="614"/>
      <c r="AE3152" s="164"/>
      <c r="AF3152" s="164"/>
      <c r="AG3152" s="450">
        <f t="shared" si="1186"/>
        <v>0</v>
      </c>
      <c r="AH3152" s="451">
        <f t="shared" si="1187"/>
        <v>0</v>
      </c>
      <c r="AI3152" s="450">
        <f t="shared" si="1188"/>
        <v>0</v>
      </c>
      <c r="AJ3152" s="452">
        <f t="shared" si="1189"/>
        <v>0</v>
      </c>
      <c r="AK3152" s="457">
        <f t="shared" si="1191"/>
        <v>0</v>
      </c>
      <c r="AL3152" s="458">
        <f t="shared" si="1192"/>
        <v>0</v>
      </c>
      <c r="AM3152" s="459">
        <f t="shared" si="1193"/>
        <v>0</v>
      </c>
      <c r="AN3152" s="460">
        <f t="shared" si="1194"/>
        <v>0</v>
      </c>
      <c r="AO3152" s="457">
        <f t="shared" si="1195"/>
        <v>0</v>
      </c>
      <c r="AP3152" s="458">
        <f t="shared" si="1196"/>
        <v>0</v>
      </c>
      <c r="AQ3152" s="459">
        <f t="shared" si="1197"/>
        <v>0</v>
      </c>
      <c r="AR3152" s="460">
        <f t="shared" si="1198"/>
        <v>0</v>
      </c>
      <c r="AS3152" s="457">
        <f t="shared" si="1199"/>
        <v>0</v>
      </c>
      <c r="AT3152" s="458">
        <f t="shared" si="1200"/>
        <v>0</v>
      </c>
      <c r="AU3152" s="459">
        <f t="shared" si="1201"/>
        <v>0</v>
      </c>
      <c r="AV3152" s="460">
        <f t="shared" si="1202"/>
        <v>0</v>
      </c>
      <c r="AW3152" s="457">
        <f t="shared" si="1203"/>
        <v>0</v>
      </c>
      <c r="AX3152" s="458">
        <f t="shared" si="1204"/>
        <v>0</v>
      </c>
      <c r="AY3152" s="459">
        <f t="shared" si="1205"/>
        <v>0</v>
      </c>
      <c r="AZ3152" s="460">
        <f t="shared" si="1206"/>
        <v>0</v>
      </c>
      <c r="BA3152" s="457">
        <f t="shared" si="1207"/>
        <v>0</v>
      </c>
      <c r="BB3152" s="458">
        <f t="shared" si="1208"/>
        <v>0</v>
      </c>
      <c r="BC3152" s="459">
        <f t="shared" si="1209"/>
        <v>0</v>
      </c>
      <c r="BD3152" s="460">
        <f t="shared" si="1210"/>
        <v>0</v>
      </c>
      <c r="BE3152" s="457">
        <f t="shared" si="1211"/>
        <v>0</v>
      </c>
      <c r="BF3152" s="458">
        <f t="shared" si="1212"/>
        <v>0</v>
      </c>
      <c r="BG3152" s="459">
        <f t="shared" si="1213"/>
        <v>0</v>
      </c>
      <c r="BH3152" s="460">
        <f t="shared" si="1214"/>
        <v>0</v>
      </c>
      <c r="BI3152" s="457">
        <f t="shared" si="1215"/>
        <v>0</v>
      </c>
      <c r="BJ3152" s="458">
        <f t="shared" si="1216"/>
        <v>0</v>
      </c>
      <c r="BK3152" s="459">
        <f t="shared" si="1217"/>
        <v>0</v>
      </c>
      <c r="BL3152" s="460">
        <f t="shared" si="1218"/>
        <v>0</v>
      </c>
      <c r="BM3152" s="457">
        <f t="shared" si="1219"/>
        <v>0</v>
      </c>
      <c r="BN3152" s="458">
        <f t="shared" si="1220"/>
        <v>0</v>
      </c>
      <c r="BO3152" s="459">
        <f t="shared" si="1221"/>
        <v>0</v>
      </c>
      <c r="BP3152" s="460">
        <f t="shared" si="1222"/>
        <v>0</v>
      </c>
      <c r="BQ3152" s="457">
        <f t="shared" si="1223"/>
        <v>0</v>
      </c>
      <c r="BR3152" s="458">
        <f t="shared" si="1224"/>
        <v>0</v>
      </c>
      <c r="BS3152" s="459">
        <f t="shared" si="1225"/>
        <v>0</v>
      </c>
      <c r="BT3152" s="460">
        <f t="shared" si="1226"/>
        <v>0</v>
      </c>
      <c r="BU3152" s="164"/>
      <c r="BV3152" s="272">
        <f t="shared" si="1227"/>
        <v>0</v>
      </c>
      <c r="BW3152" s="273" t="str">
        <f>IF(BV3152=0,"",
IF(SUM($BV$3138:BV3152)=1,BX3152,
IF($BV$3258&gt;SUM($BV$3138:BV3152),_xlfn.CONCAT(", ",BX3152),
IF($BV$3258=SUM($BV$3138:BV3152),_xlfn.CONCAT(" y ",BX3152)))))</f>
        <v/>
      </c>
      <c r="BX3152" s="156" t="s">
        <v>5109</v>
      </c>
      <c r="BY3152" s="272">
        <f t="shared" si="1228"/>
        <v>0</v>
      </c>
      <c r="BZ3152" s="273" t="str">
        <f>IF(BY3152=0,"",
IF(SUM($BY$3138:BY3152)=1,CA3152,
IF($BY$3258&gt;SUM($BY$3138:BY3152),_xlfn.CONCAT(", ",CA3152),
IF($BY$3258=SUM($BY$3138:BY3152),_xlfn.CONCAT(" y ",CA3152)))))</f>
        <v/>
      </c>
      <c r="CA3152" s="156" t="s">
        <v>5109</v>
      </c>
    </row>
    <row r="3153" spans="1:79" ht="15" customHeight="1">
      <c r="A3153" s="57"/>
      <c r="B3153" s="26"/>
      <c r="C3153" s="665" t="s">
        <v>5032</v>
      </c>
      <c r="D3153" s="915" t="str">
        <f t="shared" si="1190"/>
        <v>SECRETARIA DE PROTECCION CIVIL</v>
      </c>
      <c r="E3153" s="916"/>
      <c r="F3153" s="916"/>
      <c r="G3153" s="916"/>
      <c r="H3153" s="916"/>
      <c r="I3153" s="916"/>
      <c r="J3153" s="917"/>
      <c r="K3153" s="614"/>
      <c r="L3153" s="614"/>
      <c r="M3153" s="614"/>
      <c r="N3153" s="614"/>
      <c r="O3153" s="614"/>
      <c r="P3153" s="614"/>
      <c r="Q3153" s="614"/>
      <c r="R3153" s="614"/>
      <c r="S3153" s="614"/>
      <c r="T3153" s="614"/>
      <c r="U3153" s="614"/>
      <c r="V3153" s="614"/>
      <c r="W3153" s="614"/>
      <c r="X3153" s="614"/>
      <c r="Y3153" s="614"/>
      <c r="Z3153" s="614"/>
      <c r="AA3153" s="614"/>
      <c r="AB3153" s="614"/>
      <c r="AC3153" s="614"/>
      <c r="AD3153" s="614"/>
      <c r="AE3153" s="164"/>
      <c r="AF3153" s="164"/>
      <c r="AG3153" s="450">
        <f t="shared" si="1186"/>
        <v>0</v>
      </c>
      <c r="AH3153" s="451">
        <f t="shared" si="1187"/>
        <v>0</v>
      </c>
      <c r="AI3153" s="450">
        <f t="shared" si="1188"/>
        <v>0</v>
      </c>
      <c r="AJ3153" s="452">
        <f t="shared" si="1189"/>
        <v>0</v>
      </c>
      <c r="AK3153" s="457">
        <f t="shared" si="1191"/>
        <v>0</v>
      </c>
      <c r="AL3153" s="458">
        <f t="shared" si="1192"/>
        <v>0</v>
      </c>
      <c r="AM3153" s="459">
        <f t="shared" si="1193"/>
        <v>0</v>
      </c>
      <c r="AN3153" s="460">
        <f t="shared" si="1194"/>
        <v>0</v>
      </c>
      <c r="AO3153" s="457">
        <f t="shared" si="1195"/>
        <v>0</v>
      </c>
      <c r="AP3153" s="458">
        <f t="shared" si="1196"/>
        <v>0</v>
      </c>
      <c r="AQ3153" s="459">
        <f t="shared" si="1197"/>
        <v>0</v>
      </c>
      <c r="AR3153" s="460">
        <f t="shared" si="1198"/>
        <v>0</v>
      </c>
      <c r="AS3153" s="457">
        <f t="shared" si="1199"/>
        <v>0</v>
      </c>
      <c r="AT3153" s="458">
        <f t="shared" si="1200"/>
        <v>0</v>
      </c>
      <c r="AU3153" s="459">
        <f t="shared" si="1201"/>
        <v>0</v>
      </c>
      <c r="AV3153" s="460">
        <f t="shared" si="1202"/>
        <v>0</v>
      </c>
      <c r="AW3153" s="457">
        <f t="shared" si="1203"/>
        <v>0</v>
      </c>
      <c r="AX3153" s="458">
        <f t="shared" si="1204"/>
        <v>0</v>
      </c>
      <c r="AY3153" s="459">
        <f t="shared" si="1205"/>
        <v>0</v>
      </c>
      <c r="AZ3153" s="460">
        <f t="shared" si="1206"/>
        <v>0</v>
      </c>
      <c r="BA3153" s="457">
        <f t="shared" si="1207"/>
        <v>0</v>
      </c>
      <c r="BB3153" s="458">
        <f t="shared" si="1208"/>
        <v>0</v>
      </c>
      <c r="BC3153" s="459">
        <f t="shared" si="1209"/>
        <v>0</v>
      </c>
      <c r="BD3153" s="460">
        <f t="shared" si="1210"/>
        <v>0</v>
      </c>
      <c r="BE3153" s="457">
        <f t="shared" si="1211"/>
        <v>0</v>
      </c>
      <c r="BF3153" s="458">
        <f t="shared" si="1212"/>
        <v>0</v>
      </c>
      <c r="BG3153" s="459">
        <f t="shared" si="1213"/>
        <v>0</v>
      </c>
      <c r="BH3153" s="460">
        <f t="shared" si="1214"/>
        <v>0</v>
      </c>
      <c r="BI3153" s="457">
        <f t="shared" si="1215"/>
        <v>0</v>
      </c>
      <c r="BJ3153" s="458">
        <f t="shared" si="1216"/>
        <v>0</v>
      </c>
      <c r="BK3153" s="459">
        <f t="shared" si="1217"/>
        <v>0</v>
      </c>
      <c r="BL3153" s="460">
        <f t="shared" si="1218"/>
        <v>0</v>
      </c>
      <c r="BM3153" s="457">
        <f t="shared" si="1219"/>
        <v>0</v>
      </c>
      <c r="BN3153" s="458">
        <f t="shared" si="1220"/>
        <v>0</v>
      </c>
      <c r="BO3153" s="459">
        <f t="shared" si="1221"/>
        <v>0</v>
      </c>
      <c r="BP3153" s="460">
        <f t="shared" si="1222"/>
        <v>0</v>
      </c>
      <c r="BQ3153" s="457">
        <f t="shared" si="1223"/>
        <v>0</v>
      </c>
      <c r="BR3153" s="458">
        <f t="shared" si="1224"/>
        <v>0</v>
      </c>
      <c r="BS3153" s="459">
        <f t="shared" si="1225"/>
        <v>0</v>
      </c>
      <c r="BT3153" s="460">
        <f t="shared" si="1226"/>
        <v>0</v>
      </c>
      <c r="BU3153" s="164"/>
      <c r="BV3153" s="272">
        <f t="shared" si="1227"/>
        <v>0</v>
      </c>
      <c r="BW3153" s="273" t="str">
        <f>IF(BV3153=0,"",
IF(SUM($BV$3138:BV3153)=1,BX3153,
IF($BV$3258&gt;SUM($BV$3138:BV3153),_xlfn.CONCAT(", ",BX3153),
IF($BV$3258=SUM($BV$3138:BV3153),_xlfn.CONCAT(" y ",BX3153)))))</f>
        <v/>
      </c>
      <c r="BX3153" s="156" t="s">
        <v>5110</v>
      </c>
      <c r="BY3153" s="272">
        <f t="shared" si="1228"/>
        <v>0</v>
      </c>
      <c r="BZ3153" s="273" t="str">
        <f>IF(BY3153=0,"",
IF(SUM($BY$3138:BY3153)=1,CA3153,
IF($BY$3258&gt;SUM($BY$3138:BY3153),_xlfn.CONCAT(", ",CA3153),
IF($BY$3258=SUM($BY$3138:BY3153),_xlfn.CONCAT(" y ",CA3153)))))</f>
        <v/>
      </c>
      <c r="CA3153" s="156" t="s">
        <v>5110</v>
      </c>
    </row>
    <row r="3154" spans="1:79" ht="15" customHeight="1">
      <c r="A3154" s="57"/>
      <c r="B3154" s="26"/>
      <c r="C3154" s="665" t="s">
        <v>5033</v>
      </c>
      <c r="D3154" s="915" t="str">
        <f t="shared" si="1190"/>
        <v>SECRETARIA DE MEDIO AMBIENTE</v>
      </c>
      <c r="E3154" s="916"/>
      <c r="F3154" s="916"/>
      <c r="G3154" s="916"/>
      <c r="H3154" s="916"/>
      <c r="I3154" s="916"/>
      <c r="J3154" s="917"/>
      <c r="K3154" s="614"/>
      <c r="L3154" s="614"/>
      <c r="M3154" s="614"/>
      <c r="N3154" s="614"/>
      <c r="O3154" s="614"/>
      <c r="P3154" s="614"/>
      <c r="Q3154" s="614"/>
      <c r="R3154" s="614"/>
      <c r="S3154" s="614"/>
      <c r="T3154" s="614"/>
      <c r="U3154" s="614"/>
      <c r="V3154" s="614"/>
      <c r="W3154" s="614"/>
      <c r="X3154" s="614"/>
      <c r="Y3154" s="614"/>
      <c r="Z3154" s="614"/>
      <c r="AA3154" s="614"/>
      <c r="AB3154" s="614"/>
      <c r="AC3154" s="614"/>
      <c r="AD3154" s="614"/>
      <c r="AE3154" s="164"/>
      <c r="AF3154" s="164"/>
      <c r="AG3154" s="450">
        <f t="shared" si="1186"/>
        <v>0</v>
      </c>
      <c r="AH3154" s="451">
        <f t="shared" si="1187"/>
        <v>0</v>
      </c>
      <c r="AI3154" s="450">
        <f t="shared" si="1188"/>
        <v>0</v>
      </c>
      <c r="AJ3154" s="452">
        <f t="shared" si="1189"/>
        <v>0</v>
      </c>
      <c r="AK3154" s="457">
        <f t="shared" si="1191"/>
        <v>0</v>
      </c>
      <c r="AL3154" s="458">
        <f t="shared" si="1192"/>
        <v>0</v>
      </c>
      <c r="AM3154" s="459">
        <f t="shared" si="1193"/>
        <v>0</v>
      </c>
      <c r="AN3154" s="460">
        <f t="shared" si="1194"/>
        <v>0</v>
      </c>
      <c r="AO3154" s="457">
        <f t="shared" si="1195"/>
        <v>0</v>
      </c>
      <c r="AP3154" s="458">
        <f t="shared" si="1196"/>
        <v>0</v>
      </c>
      <c r="AQ3154" s="459">
        <f t="shared" si="1197"/>
        <v>0</v>
      </c>
      <c r="AR3154" s="460">
        <f t="shared" si="1198"/>
        <v>0</v>
      </c>
      <c r="AS3154" s="457">
        <f t="shared" si="1199"/>
        <v>0</v>
      </c>
      <c r="AT3154" s="458">
        <f t="shared" si="1200"/>
        <v>0</v>
      </c>
      <c r="AU3154" s="459">
        <f t="shared" si="1201"/>
        <v>0</v>
      </c>
      <c r="AV3154" s="460">
        <f t="shared" si="1202"/>
        <v>0</v>
      </c>
      <c r="AW3154" s="457">
        <f t="shared" si="1203"/>
        <v>0</v>
      </c>
      <c r="AX3154" s="458">
        <f t="shared" si="1204"/>
        <v>0</v>
      </c>
      <c r="AY3154" s="459">
        <f t="shared" si="1205"/>
        <v>0</v>
      </c>
      <c r="AZ3154" s="460">
        <f t="shared" si="1206"/>
        <v>0</v>
      </c>
      <c r="BA3154" s="457">
        <f t="shared" si="1207"/>
        <v>0</v>
      </c>
      <c r="BB3154" s="458">
        <f t="shared" si="1208"/>
        <v>0</v>
      </c>
      <c r="BC3154" s="459">
        <f t="shared" si="1209"/>
        <v>0</v>
      </c>
      <c r="BD3154" s="460">
        <f t="shared" si="1210"/>
        <v>0</v>
      </c>
      <c r="BE3154" s="457">
        <f t="shared" si="1211"/>
        <v>0</v>
      </c>
      <c r="BF3154" s="458">
        <f t="shared" si="1212"/>
        <v>0</v>
      </c>
      <c r="BG3154" s="459">
        <f t="shared" si="1213"/>
        <v>0</v>
      </c>
      <c r="BH3154" s="460">
        <f t="shared" si="1214"/>
        <v>0</v>
      </c>
      <c r="BI3154" s="457">
        <f t="shared" si="1215"/>
        <v>0</v>
      </c>
      <c r="BJ3154" s="458">
        <f t="shared" si="1216"/>
        <v>0</v>
      </c>
      <c r="BK3154" s="459">
        <f t="shared" si="1217"/>
        <v>0</v>
      </c>
      <c r="BL3154" s="460">
        <f t="shared" si="1218"/>
        <v>0</v>
      </c>
      <c r="BM3154" s="457">
        <f t="shared" si="1219"/>
        <v>0</v>
      </c>
      <c r="BN3154" s="458">
        <f t="shared" si="1220"/>
        <v>0</v>
      </c>
      <c r="BO3154" s="459">
        <f t="shared" si="1221"/>
        <v>0</v>
      </c>
      <c r="BP3154" s="460">
        <f t="shared" si="1222"/>
        <v>0</v>
      </c>
      <c r="BQ3154" s="457">
        <f t="shared" si="1223"/>
        <v>0</v>
      </c>
      <c r="BR3154" s="458">
        <f t="shared" si="1224"/>
        <v>0</v>
      </c>
      <c r="BS3154" s="459">
        <f t="shared" si="1225"/>
        <v>0</v>
      </c>
      <c r="BT3154" s="460">
        <f t="shared" si="1226"/>
        <v>0</v>
      </c>
      <c r="BU3154" s="164"/>
      <c r="BV3154" s="272">
        <f t="shared" si="1227"/>
        <v>0</v>
      </c>
      <c r="BW3154" s="273" t="str">
        <f>IF(BV3154=0,"",
IF(SUM($BV$3138:BV3154)=1,BX3154,
IF($BV$3258&gt;SUM($BV$3138:BV3154),_xlfn.CONCAT(", ",BX3154),
IF($BV$3258=SUM($BV$3138:BV3154),_xlfn.CONCAT(" y ",BX3154)))))</f>
        <v/>
      </c>
      <c r="BX3154" s="156" t="s">
        <v>5111</v>
      </c>
      <c r="BY3154" s="272">
        <f t="shared" si="1228"/>
        <v>0</v>
      </c>
      <c r="BZ3154" s="273" t="str">
        <f>IF(BY3154=0,"",
IF(SUM($BY$3138:BY3154)=1,CA3154,
IF($BY$3258&gt;SUM($BY$3138:BY3154),_xlfn.CONCAT(", ",CA3154),
IF($BY$3258=SUM($BY$3138:BY3154),_xlfn.CONCAT(" y ",CA3154)))))</f>
        <v/>
      </c>
      <c r="CA3154" s="156" t="s">
        <v>5111</v>
      </c>
    </row>
    <row r="3155" spans="1:79" ht="15" customHeight="1">
      <c r="A3155" s="57"/>
      <c r="B3155" s="26"/>
      <c r="C3155" s="665" t="s">
        <v>5034</v>
      </c>
      <c r="D3155" s="915" t="str">
        <f t="shared" si="1190"/>
        <v>SERVICIOS DE SALUD DE VERACRUZ</v>
      </c>
      <c r="E3155" s="916"/>
      <c r="F3155" s="916"/>
      <c r="G3155" s="916"/>
      <c r="H3155" s="916"/>
      <c r="I3155" s="916"/>
      <c r="J3155" s="917"/>
      <c r="K3155" s="614"/>
      <c r="L3155" s="614"/>
      <c r="M3155" s="614"/>
      <c r="N3155" s="614"/>
      <c r="O3155" s="614"/>
      <c r="P3155" s="614"/>
      <c r="Q3155" s="614"/>
      <c r="R3155" s="614"/>
      <c r="S3155" s="614"/>
      <c r="T3155" s="614"/>
      <c r="U3155" s="614"/>
      <c r="V3155" s="614"/>
      <c r="W3155" s="614"/>
      <c r="X3155" s="614"/>
      <c r="Y3155" s="614"/>
      <c r="Z3155" s="614"/>
      <c r="AA3155" s="614"/>
      <c r="AB3155" s="614"/>
      <c r="AC3155" s="614"/>
      <c r="AD3155" s="614"/>
      <c r="AE3155" s="164"/>
      <c r="AF3155" s="164"/>
      <c r="AG3155" s="450">
        <f t="shared" si="1186"/>
        <v>0</v>
      </c>
      <c r="AH3155" s="451">
        <f t="shared" si="1187"/>
        <v>0</v>
      </c>
      <c r="AI3155" s="450">
        <f t="shared" si="1188"/>
        <v>0</v>
      </c>
      <c r="AJ3155" s="452">
        <f t="shared" si="1189"/>
        <v>0</v>
      </c>
      <c r="AK3155" s="457">
        <f t="shared" si="1191"/>
        <v>0</v>
      </c>
      <c r="AL3155" s="458">
        <f t="shared" si="1192"/>
        <v>0</v>
      </c>
      <c r="AM3155" s="459">
        <f t="shared" si="1193"/>
        <v>0</v>
      </c>
      <c r="AN3155" s="460">
        <f t="shared" si="1194"/>
        <v>0</v>
      </c>
      <c r="AO3155" s="457">
        <f t="shared" si="1195"/>
        <v>0</v>
      </c>
      <c r="AP3155" s="458">
        <f t="shared" si="1196"/>
        <v>0</v>
      </c>
      <c r="AQ3155" s="459">
        <f t="shared" si="1197"/>
        <v>0</v>
      </c>
      <c r="AR3155" s="460">
        <f t="shared" si="1198"/>
        <v>0</v>
      </c>
      <c r="AS3155" s="457">
        <f t="shared" si="1199"/>
        <v>0</v>
      </c>
      <c r="AT3155" s="458">
        <f t="shared" si="1200"/>
        <v>0</v>
      </c>
      <c r="AU3155" s="459">
        <f t="shared" si="1201"/>
        <v>0</v>
      </c>
      <c r="AV3155" s="460">
        <f t="shared" si="1202"/>
        <v>0</v>
      </c>
      <c r="AW3155" s="457">
        <f t="shared" si="1203"/>
        <v>0</v>
      </c>
      <c r="AX3155" s="458">
        <f t="shared" si="1204"/>
        <v>0</v>
      </c>
      <c r="AY3155" s="459">
        <f t="shared" si="1205"/>
        <v>0</v>
      </c>
      <c r="AZ3155" s="460">
        <f t="shared" si="1206"/>
        <v>0</v>
      </c>
      <c r="BA3155" s="457">
        <f t="shared" si="1207"/>
        <v>0</v>
      </c>
      <c r="BB3155" s="458">
        <f t="shared" si="1208"/>
        <v>0</v>
      </c>
      <c r="BC3155" s="459">
        <f t="shared" si="1209"/>
        <v>0</v>
      </c>
      <c r="BD3155" s="460">
        <f t="shared" si="1210"/>
        <v>0</v>
      </c>
      <c r="BE3155" s="457">
        <f t="shared" si="1211"/>
        <v>0</v>
      </c>
      <c r="BF3155" s="458">
        <f t="shared" si="1212"/>
        <v>0</v>
      </c>
      <c r="BG3155" s="459">
        <f t="shared" si="1213"/>
        <v>0</v>
      </c>
      <c r="BH3155" s="460">
        <f t="shared" si="1214"/>
        <v>0</v>
      </c>
      <c r="BI3155" s="457">
        <f t="shared" si="1215"/>
        <v>0</v>
      </c>
      <c r="BJ3155" s="458">
        <f t="shared" si="1216"/>
        <v>0</v>
      </c>
      <c r="BK3155" s="459">
        <f t="shared" si="1217"/>
        <v>0</v>
      </c>
      <c r="BL3155" s="460">
        <f t="shared" si="1218"/>
        <v>0</v>
      </c>
      <c r="BM3155" s="457">
        <f t="shared" si="1219"/>
        <v>0</v>
      </c>
      <c r="BN3155" s="458">
        <f t="shared" si="1220"/>
        <v>0</v>
      </c>
      <c r="BO3155" s="459">
        <f t="shared" si="1221"/>
        <v>0</v>
      </c>
      <c r="BP3155" s="460">
        <f t="shared" si="1222"/>
        <v>0</v>
      </c>
      <c r="BQ3155" s="457">
        <f t="shared" si="1223"/>
        <v>0</v>
      </c>
      <c r="BR3155" s="458">
        <f t="shared" si="1224"/>
        <v>0</v>
      </c>
      <c r="BS3155" s="459">
        <f t="shared" si="1225"/>
        <v>0</v>
      </c>
      <c r="BT3155" s="460">
        <f t="shared" si="1226"/>
        <v>0</v>
      </c>
      <c r="BU3155" s="164"/>
      <c r="BV3155" s="272">
        <f t="shared" si="1227"/>
        <v>0</v>
      </c>
      <c r="BW3155" s="273" t="str">
        <f>IF(BV3155=0,"",
IF(SUM($BV$3138:BV3155)=1,BX3155,
IF($BV$3258&gt;SUM($BV$3138:BV3155),_xlfn.CONCAT(", ",BX3155),
IF($BV$3258=SUM($BV$3138:BV3155),_xlfn.CONCAT(" y ",BX3155)))))</f>
        <v/>
      </c>
      <c r="BX3155" s="156" t="s">
        <v>5112</v>
      </c>
      <c r="BY3155" s="272">
        <f t="shared" si="1228"/>
        <v>0</v>
      </c>
      <c r="BZ3155" s="273" t="str">
        <f>IF(BY3155=0,"",
IF(SUM($BY$3138:BY3155)=1,CA3155,
IF($BY$3258&gt;SUM($BY$3138:BY3155),_xlfn.CONCAT(", ",CA3155),
IF($BY$3258=SUM($BY$3138:BY3155),_xlfn.CONCAT(" y ",CA3155)))))</f>
        <v/>
      </c>
      <c r="CA3155" s="156" t="s">
        <v>5112</v>
      </c>
    </row>
    <row r="3156" spans="1:79" ht="15" customHeight="1">
      <c r="A3156" s="57"/>
      <c r="B3156" s="26"/>
      <c r="C3156" s="665" t="s">
        <v>5035</v>
      </c>
      <c r="D3156" s="915" t="str">
        <f t="shared" si="1190"/>
        <v>SISTEMA PARA EL DESARROLLO INTEGRAL DE LA FAMILIA</v>
      </c>
      <c r="E3156" s="916"/>
      <c r="F3156" s="916"/>
      <c r="G3156" s="916"/>
      <c r="H3156" s="916"/>
      <c r="I3156" s="916"/>
      <c r="J3156" s="917"/>
      <c r="K3156" s="614"/>
      <c r="L3156" s="614"/>
      <c r="M3156" s="614"/>
      <c r="N3156" s="614"/>
      <c r="O3156" s="614"/>
      <c r="P3156" s="614"/>
      <c r="Q3156" s="614"/>
      <c r="R3156" s="614"/>
      <c r="S3156" s="614"/>
      <c r="T3156" s="614"/>
      <c r="U3156" s="614"/>
      <c r="V3156" s="614"/>
      <c r="W3156" s="614"/>
      <c r="X3156" s="614"/>
      <c r="Y3156" s="614"/>
      <c r="Z3156" s="614"/>
      <c r="AA3156" s="614"/>
      <c r="AB3156" s="614"/>
      <c r="AC3156" s="614"/>
      <c r="AD3156" s="614"/>
      <c r="AE3156" s="164"/>
      <c r="AF3156" s="164"/>
      <c r="AG3156" s="450">
        <f t="shared" si="1186"/>
        <v>0</v>
      </c>
      <c r="AH3156" s="451">
        <f t="shared" si="1187"/>
        <v>0</v>
      </c>
      <c r="AI3156" s="450">
        <f t="shared" si="1188"/>
        <v>0</v>
      </c>
      <c r="AJ3156" s="452">
        <f t="shared" si="1189"/>
        <v>0</v>
      </c>
      <c r="AK3156" s="457">
        <f t="shared" si="1191"/>
        <v>0</v>
      </c>
      <c r="AL3156" s="458">
        <f t="shared" si="1192"/>
        <v>0</v>
      </c>
      <c r="AM3156" s="459">
        <f t="shared" si="1193"/>
        <v>0</v>
      </c>
      <c r="AN3156" s="460">
        <f t="shared" si="1194"/>
        <v>0</v>
      </c>
      <c r="AO3156" s="457">
        <f t="shared" si="1195"/>
        <v>0</v>
      </c>
      <c r="AP3156" s="458">
        <f t="shared" si="1196"/>
        <v>0</v>
      </c>
      <c r="AQ3156" s="459">
        <f t="shared" si="1197"/>
        <v>0</v>
      </c>
      <c r="AR3156" s="460">
        <f t="shared" si="1198"/>
        <v>0</v>
      </c>
      <c r="AS3156" s="457">
        <f t="shared" si="1199"/>
        <v>0</v>
      </c>
      <c r="AT3156" s="458">
        <f t="shared" si="1200"/>
        <v>0</v>
      </c>
      <c r="AU3156" s="459">
        <f t="shared" si="1201"/>
        <v>0</v>
      </c>
      <c r="AV3156" s="460">
        <f t="shared" si="1202"/>
        <v>0</v>
      </c>
      <c r="AW3156" s="457">
        <f t="shared" si="1203"/>
        <v>0</v>
      </c>
      <c r="AX3156" s="458">
        <f t="shared" si="1204"/>
        <v>0</v>
      </c>
      <c r="AY3156" s="459">
        <f t="shared" si="1205"/>
        <v>0</v>
      </c>
      <c r="AZ3156" s="460">
        <f t="shared" si="1206"/>
        <v>0</v>
      </c>
      <c r="BA3156" s="457">
        <f t="shared" si="1207"/>
        <v>0</v>
      </c>
      <c r="BB3156" s="458">
        <f t="shared" si="1208"/>
        <v>0</v>
      </c>
      <c r="BC3156" s="459">
        <f t="shared" si="1209"/>
        <v>0</v>
      </c>
      <c r="BD3156" s="460">
        <f t="shared" si="1210"/>
        <v>0</v>
      </c>
      <c r="BE3156" s="457">
        <f t="shared" si="1211"/>
        <v>0</v>
      </c>
      <c r="BF3156" s="458">
        <f t="shared" si="1212"/>
        <v>0</v>
      </c>
      <c r="BG3156" s="459">
        <f t="shared" si="1213"/>
        <v>0</v>
      </c>
      <c r="BH3156" s="460">
        <f t="shared" si="1214"/>
        <v>0</v>
      </c>
      <c r="BI3156" s="457">
        <f t="shared" si="1215"/>
        <v>0</v>
      </c>
      <c r="BJ3156" s="458">
        <f t="shared" si="1216"/>
        <v>0</v>
      </c>
      <c r="BK3156" s="459">
        <f t="shared" si="1217"/>
        <v>0</v>
      </c>
      <c r="BL3156" s="460">
        <f t="shared" si="1218"/>
        <v>0</v>
      </c>
      <c r="BM3156" s="457">
        <f t="shared" si="1219"/>
        <v>0</v>
      </c>
      <c r="BN3156" s="458">
        <f t="shared" si="1220"/>
        <v>0</v>
      </c>
      <c r="BO3156" s="459">
        <f t="shared" si="1221"/>
        <v>0</v>
      </c>
      <c r="BP3156" s="460">
        <f t="shared" si="1222"/>
        <v>0</v>
      </c>
      <c r="BQ3156" s="457">
        <f t="shared" si="1223"/>
        <v>0</v>
      </c>
      <c r="BR3156" s="458">
        <f t="shared" si="1224"/>
        <v>0</v>
      </c>
      <c r="BS3156" s="459">
        <f t="shared" si="1225"/>
        <v>0</v>
      </c>
      <c r="BT3156" s="460">
        <f t="shared" si="1226"/>
        <v>0</v>
      </c>
      <c r="BU3156" s="164"/>
      <c r="BV3156" s="272">
        <f t="shared" si="1227"/>
        <v>0</v>
      </c>
      <c r="BW3156" s="273" t="str">
        <f>IF(BV3156=0,"",
IF(SUM($BV$3138:BV3156)=1,BX3156,
IF($BV$3258&gt;SUM($BV$3138:BV3156),_xlfn.CONCAT(", ",BX3156),
IF($BV$3258=SUM($BV$3138:BV3156),_xlfn.CONCAT(" y ",BX3156)))))</f>
        <v/>
      </c>
      <c r="BX3156" s="156" t="s">
        <v>5113</v>
      </c>
      <c r="BY3156" s="272">
        <f t="shared" si="1228"/>
        <v>0</v>
      </c>
      <c r="BZ3156" s="273" t="str">
        <f>IF(BY3156=0,"",
IF(SUM($BY$3138:BY3156)=1,CA3156,
IF($BY$3258&gt;SUM($BY$3138:BY3156),_xlfn.CONCAT(", ",CA3156),
IF($BY$3258=SUM($BY$3138:BY3156),_xlfn.CONCAT(" y ",CA3156)))))</f>
        <v/>
      </c>
      <c r="CA3156" s="156" t="s">
        <v>5113</v>
      </c>
    </row>
    <row r="3157" spans="1:79" ht="15" customHeight="1">
      <c r="A3157" s="57"/>
      <c r="B3157" s="26"/>
      <c r="C3157" s="665" t="s">
        <v>5036</v>
      </c>
      <c r="D3157" s="915" t="str">
        <f t="shared" si="1190"/>
        <v>COMISION DE ARBITRAJE MEDICO</v>
      </c>
      <c r="E3157" s="916"/>
      <c r="F3157" s="916"/>
      <c r="G3157" s="916"/>
      <c r="H3157" s="916"/>
      <c r="I3157" s="916"/>
      <c r="J3157" s="917"/>
      <c r="K3157" s="614"/>
      <c r="L3157" s="614"/>
      <c r="M3157" s="614"/>
      <c r="N3157" s="614"/>
      <c r="O3157" s="614"/>
      <c r="P3157" s="614"/>
      <c r="Q3157" s="614"/>
      <c r="R3157" s="614"/>
      <c r="S3157" s="614"/>
      <c r="T3157" s="614"/>
      <c r="U3157" s="614"/>
      <c r="V3157" s="614"/>
      <c r="W3157" s="614"/>
      <c r="X3157" s="614"/>
      <c r="Y3157" s="614"/>
      <c r="Z3157" s="614"/>
      <c r="AA3157" s="614"/>
      <c r="AB3157" s="614"/>
      <c r="AC3157" s="614"/>
      <c r="AD3157" s="614"/>
      <c r="AE3157" s="164"/>
      <c r="AF3157" s="164"/>
      <c r="AG3157" s="450">
        <f t="shared" si="1186"/>
        <v>0</v>
      </c>
      <c r="AH3157" s="451">
        <f t="shared" si="1187"/>
        <v>0</v>
      </c>
      <c r="AI3157" s="450">
        <f t="shared" si="1188"/>
        <v>0</v>
      </c>
      <c r="AJ3157" s="452">
        <f t="shared" si="1189"/>
        <v>0</v>
      </c>
      <c r="AK3157" s="457">
        <f t="shared" si="1191"/>
        <v>0</v>
      </c>
      <c r="AL3157" s="458">
        <f t="shared" si="1192"/>
        <v>0</v>
      </c>
      <c r="AM3157" s="459">
        <f t="shared" si="1193"/>
        <v>0</v>
      </c>
      <c r="AN3157" s="460">
        <f t="shared" si="1194"/>
        <v>0</v>
      </c>
      <c r="AO3157" s="457">
        <f t="shared" si="1195"/>
        <v>0</v>
      </c>
      <c r="AP3157" s="458">
        <f t="shared" si="1196"/>
        <v>0</v>
      </c>
      <c r="AQ3157" s="459">
        <f t="shared" si="1197"/>
        <v>0</v>
      </c>
      <c r="AR3157" s="460">
        <f t="shared" si="1198"/>
        <v>0</v>
      </c>
      <c r="AS3157" s="457">
        <f t="shared" si="1199"/>
        <v>0</v>
      </c>
      <c r="AT3157" s="458">
        <f t="shared" si="1200"/>
        <v>0</v>
      </c>
      <c r="AU3157" s="459">
        <f t="shared" si="1201"/>
        <v>0</v>
      </c>
      <c r="AV3157" s="460">
        <f t="shared" si="1202"/>
        <v>0</v>
      </c>
      <c r="AW3157" s="457">
        <f t="shared" si="1203"/>
        <v>0</v>
      </c>
      <c r="AX3157" s="458">
        <f t="shared" si="1204"/>
        <v>0</v>
      </c>
      <c r="AY3157" s="459">
        <f t="shared" si="1205"/>
        <v>0</v>
      </c>
      <c r="AZ3157" s="460">
        <f t="shared" si="1206"/>
        <v>0</v>
      </c>
      <c r="BA3157" s="457">
        <f t="shared" si="1207"/>
        <v>0</v>
      </c>
      <c r="BB3157" s="458">
        <f t="shared" si="1208"/>
        <v>0</v>
      </c>
      <c r="BC3157" s="459">
        <f t="shared" si="1209"/>
        <v>0</v>
      </c>
      <c r="BD3157" s="460">
        <f t="shared" si="1210"/>
        <v>0</v>
      </c>
      <c r="BE3157" s="457">
        <f t="shared" si="1211"/>
        <v>0</v>
      </c>
      <c r="BF3157" s="458">
        <f t="shared" si="1212"/>
        <v>0</v>
      </c>
      <c r="BG3157" s="459">
        <f t="shared" si="1213"/>
        <v>0</v>
      </c>
      <c r="BH3157" s="460">
        <f t="shared" si="1214"/>
        <v>0</v>
      </c>
      <c r="BI3157" s="457">
        <f t="shared" si="1215"/>
        <v>0</v>
      </c>
      <c r="BJ3157" s="458">
        <f t="shared" si="1216"/>
        <v>0</v>
      </c>
      <c r="BK3157" s="459">
        <f t="shared" si="1217"/>
        <v>0</v>
      </c>
      <c r="BL3157" s="460">
        <f t="shared" si="1218"/>
        <v>0</v>
      </c>
      <c r="BM3157" s="457">
        <f t="shared" si="1219"/>
        <v>0</v>
      </c>
      <c r="BN3157" s="458">
        <f t="shared" si="1220"/>
        <v>0</v>
      </c>
      <c r="BO3157" s="459">
        <f t="shared" si="1221"/>
        <v>0</v>
      </c>
      <c r="BP3157" s="460">
        <f t="shared" si="1222"/>
        <v>0</v>
      </c>
      <c r="BQ3157" s="457">
        <f t="shared" si="1223"/>
        <v>0</v>
      </c>
      <c r="BR3157" s="458">
        <f t="shared" si="1224"/>
        <v>0</v>
      </c>
      <c r="BS3157" s="459">
        <f t="shared" si="1225"/>
        <v>0</v>
      </c>
      <c r="BT3157" s="460">
        <f t="shared" si="1226"/>
        <v>0</v>
      </c>
      <c r="BU3157" s="164"/>
      <c r="BV3157" s="272">
        <f t="shared" si="1227"/>
        <v>0</v>
      </c>
      <c r="BW3157" s="273" t="str">
        <f>IF(BV3157=0,"",
IF(SUM($BV$3138:BV3157)=1,BX3157,
IF($BV$3258&gt;SUM($BV$3138:BV3157),_xlfn.CONCAT(", ",BX3157),
IF($BV$3258=SUM($BV$3138:BV3157),_xlfn.CONCAT(" y ",BX3157)))))</f>
        <v/>
      </c>
      <c r="BX3157" s="156" t="s">
        <v>5114</v>
      </c>
      <c r="BY3157" s="272">
        <f t="shared" si="1228"/>
        <v>0</v>
      </c>
      <c r="BZ3157" s="273" t="str">
        <f>IF(BY3157=0,"",
IF(SUM($BY$3138:BY3157)=1,CA3157,
IF($BY$3258&gt;SUM($BY$3138:BY3157),_xlfn.CONCAT(", ",CA3157),
IF($BY$3258=SUM($BY$3138:BY3157),_xlfn.CONCAT(" y ",CA3157)))))</f>
        <v/>
      </c>
      <c r="CA3157" s="156" t="s">
        <v>5114</v>
      </c>
    </row>
    <row r="3158" spans="1:79" ht="15" customHeight="1">
      <c r="A3158" s="57"/>
      <c r="B3158" s="26"/>
      <c r="C3158" s="665" t="s">
        <v>5037</v>
      </c>
      <c r="D3158" s="915" t="str">
        <f t="shared" si="1190"/>
        <v>ACADEMIA VERACRUZANA DE LAS LENGUAS INDIGENAS</v>
      </c>
      <c r="E3158" s="916"/>
      <c r="F3158" s="916"/>
      <c r="G3158" s="916"/>
      <c r="H3158" s="916"/>
      <c r="I3158" s="916"/>
      <c r="J3158" s="917"/>
      <c r="K3158" s="614"/>
      <c r="L3158" s="614"/>
      <c r="M3158" s="614"/>
      <c r="N3158" s="614"/>
      <c r="O3158" s="614"/>
      <c r="P3158" s="614"/>
      <c r="Q3158" s="614"/>
      <c r="R3158" s="614"/>
      <c r="S3158" s="614"/>
      <c r="T3158" s="614"/>
      <c r="U3158" s="614"/>
      <c r="V3158" s="614"/>
      <c r="W3158" s="614"/>
      <c r="X3158" s="614"/>
      <c r="Y3158" s="614"/>
      <c r="Z3158" s="614"/>
      <c r="AA3158" s="614"/>
      <c r="AB3158" s="614"/>
      <c r="AC3158" s="614"/>
      <c r="AD3158" s="614"/>
      <c r="AE3158" s="164"/>
      <c r="AF3158" s="164"/>
      <c r="AG3158" s="450">
        <f t="shared" si="1186"/>
        <v>0</v>
      </c>
      <c r="AH3158" s="451">
        <f t="shared" si="1187"/>
        <v>0</v>
      </c>
      <c r="AI3158" s="450">
        <f t="shared" si="1188"/>
        <v>0</v>
      </c>
      <c r="AJ3158" s="452">
        <f t="shared" si="1189"/>
        <v>0</v>
      </c>
      <c r="AK3158" s="457">
        <f t="shared" si="1191"/>
        <v>0</v>
      </c>
      <c r="AL3158" s="458">
        <f t="shared" si="1192"/>
        <v>0</v>
      </c>
      <c r="AM3158" s="459">
        <f t="shared" si="1193"/>
        <v>0</v>
      </c>
      <c r="AN3158" s="460">
        <f t="shared" si="1194"/>
        <v>0</v>
      </c>
      <c r="AO3158" s="457">
        <f t="shared" si="1195"/>
        <v>0</v>
      </c>
      <c r="AP3158" s="458">
        <f t="shared" si="1196"/>
        <v>0</v>
      </c>
      <c r="AQ3158" s="459">
        <f t="shared" si="1197"/>
        <v>0</v>
      </c>
      <c r="AR3158" s="460">
        <f t="shared" si="1198"/>
        <v>0</v>
      </c>
      <c r="AS3158" s="457">
        <f t="shared" si="1199"/>
        <v>0</v>
      </c>
      <c r="AT3158" s="458">
        <f t="shared" si="1200"/>
        <v>0</v>
      </c>
      <c r="AU3158" s="459">
        <f t="shared" si="1201"/>
        <v>0</v>
      </c>
      <c r="AV3158" s="460">
        <f t="shared" si="1202"/>
        <v>0</v>
      </c>
      <c r="AW3158" s="457">
        <f t="shared" si="1203"/>
        <v>0</v>
      </c>
      <c r="AX3158" s="458">
        <f t="shared" si="1204"/>
        <v>0</v>
      </c>
      <c r="AY3158" s="459">
        <f t="shared" si="1205"/>
        <v>0</v>
      </c>
      <c r="AZ3158" s="460">
        <f t="shared" si="1206"/>
        <v>0</v>
      </c>
      <c r="BA3158" s="457">
        <f t="shared" si="1207"/>
        <v>0</v>
      </c>
      <c r="BB3158" s="458">
        <f t="shared" si="1208"/>
        <v>0</v>
      </c>
      <c r="BC3158" s="459">
        <f t="shared" si="1209"/>
        <v>0</v>
      </c>
      <c r="BD3158" s="460">
        <f t="shared" si="1210"/>
        <v>0</v>
      </c>
      <c r="BE3158" s="457">
        <f t="shared" si="1211"/>
        <v>0</v>
      </c>
      <c r="BF3158" s="458">
        <f t="shared" si="1212"/>
        <v>0</v>
      </c>
      <c r="BG3158" s="459">
        <f t="shared" si="1213"/>
        <v>0</v>
      </c>
      <c r="BH3158" s="460">
        <f t="shared" si="1214"/>
        <v>0</v>
      </c>
      <c r="BI3158" s="457">
        <f t="shared" si="1215"/>
        <v>0</v>
      </c>
      <c r="BJ3158" s="458">
        <f t="shared" si="1216"/>
        <v>0</v>
      </c>
      <c r="BK3158" s="459">
        <f t="shared" si="1217"/>
        <v>0</v>
      </c>
      <c r="BL3158" s="460">
        <f t="shared" si="1218"/>
        <v>0</v>
      </c>
      <c r="BM3158" s="457">
        <f t="shared" si="1219"/>
        <v>0</v>
      </c>
      <c r="BN3158" s="458">
        <f t="shared" si="1220"/>
        <v>0</v>
      </c>
      <c r="BO3158" s="459">
        <f t="shared" si="1221"/>
        <v>0</v>
      </c>
      <c r="BP3158" s="460">
        <f t="shared" si="1222"/>
        <v>0</v>
      </c>
      <c r="BQ3158" s="457">
        <f t="shared" si="1223"/>
        <v>0</v>
      </c>
      <c r="BR3158" s="458">
        <f t="shared" si="1224"/>
        <v>0</v>
      </c>
      <c r="BS3158" s="459">
        <f t="shared" si="1225"/>
        <v>0</v>
      </c>
      <c r="BT3158" s="460">
        <f t="shared" si="1226"/>
        <v>0</v>
      </c>
      <c r="BU3158" s="164"/>
      <c r="BV3158" s="272">
        <f t="shared" si="1227"/>
        <v>0</v>
      </c>
      <c r="BW3158" s="273" t="str">
        <f>IF(BV3158=0,"",
IF(SUM($BV$3138:BV3158)=1,BX3158,
IF($BV$3258&gt;SUM($BV$3138:BV3158),_xlfn.CONCAT(", ",BX3158),
IF($BV$3258=SUM($BV$3138:BV3158),_xlfn.CONCAT(" y ",BX3158)))))</f>
        <v/>
      </c>
      <c r="BX3158" s="156" t="s">
        <v>5115</v>
      </c>
      <c r="BY3158" s="272">
        <f t="shared" si="1228"/>
        <v>0</v>
      </c>
      <c r="BZ3158" s="273" t="str">
        <f>IF(BY3158=0,"",
IF(SUM($BY$3138:BY3158)=1,CA3158,
IF($BY$3258&gt;SUM($BY$3138:BY3158),_xlfn.CONCAT(", ",CA3158),
IF($BY$3258=SUM($BY$3138:BY3158),_xlfn.CONCAT(" y ",CA3158)))))</f>
        <v/>
      </c>
      <c r="CA3158" s="156" t="s">
        <v>5115</v>
      </c>
    </row>
    <row r="3159" spans="1:79" ht="15" customHeight="1">
      <c r="A3159" s="57"/>
      <c r="B3159" s="26"/>
      <c r="C3159" s="665" t="s">
        <v>5038</v>
      </c>
      <c r="D3159" s="915" t="str">
        <f t="shared" si="1190"/>
        <v>INSTITUTO VERACRUZANO DEL DEPORTE</v>
      </c>
      <c r="E3159" s="916"/>
      <c r="F3159" s="916"/>
      <c r="G3159" s="916"/>
      <c r="H3159" s="916"/>
      <c r="I3159" s="916"/>
      <c r="J3159" s="917"/>
      <c r="K3159" s="614"/>
      <c r="L3159" s="614"/>
      <c r="M3159" s="614"/>
      <c r="N3159" s="614"/>
      <c r="O3159" s="614"/>
      <c r="P3159" s="614"/>
      <c r="Q3159" s="614"/>
      <c r="R3159" s="614"/>
      <c r="S3159" s="614"/>
      <c r="T3159" s="614"/>
      <c r="U3159" s="614"/>
      <c r="V3159" s="614"/>
      <c r="W3159" s="614"/>
      <c r="X3159" s="614"/>
      <c r="Y3159" s="614"/>
      <c r="Z3159" s="614"/>
      <c r="AA3159" s="614"/>
      <c r="AB3159" s="614"/>
      <c r="AC3159" s="614"/>
      <c r="AD3159" s="614"/>
      <c r="AE3159" s="164"/>
      <c r="AF3159" s="164"/>
      <c r="AG3159" s="450">
        <f t="shared" si="1186"/>
        <v>0</v>
      </c>
      <c r="AH3159" s="451">
        <f t="shared" si="1187"/>
        <v>0</v>
      </c>
      <c r="AI3159" s="450">
        <f t="shared" si="1188"/>
        <v>0</v>
      </c>
      <c r="AJ3159" s="452">
        <f t="shared" si="1189"/>
        <v>0</v>
      </c>
      <c r="AK3159" s="457">
        <f t="shared" si="1191"/>
        <v>0</v>
      </c>
      <c r="AL3159" s="458">
        <f t="shared" si="1192"/>
        <v>0</v>
      </c>
      <c r="AM3159" s="459">
        <f t="shared" si="1193"/>
        <v>0</v>
      </c>
      <c r="AN3159" s="460">
        <f t="shared" si="1194"/>
        <v>0</v>
      </c>
      <c r="AO3159" s="457">
        <f t="shared" si="1195"/>
        <v>0</v>
      </c>
      <c r="AP3159" s="458">
        <f t="shared" si="1196"/>
        <v>0</v>
      </c>
      <c r="AQ3159" s="459">
        <f t="shared" si="1197"/>
        <v>0</v>
      </c>
      <c r="AR3159" s="460">
        <f t="shared" si="1198"/>
        <v>0</v>
      </c>
      <c r="AS3159" s="457">
        <f t="shared" si="1199"/>
        <v>0</v>
      </c>
      <c r="AT3159" s="458">
        <f t="shared" si="1200"/>
        <v>0</v>
      </c>
      <c r="AU3159" s="459">
        <f t="shared" si="1201"/>
        <v>0</v>
      </c>
      <c r="AV3159" s="460">
        <f t="shared" si="1202"/>
        <v>0</v>
      </c>
      <c r="AW3159" s="457">
        <f t="shared" si="1203"/>
        <v>0</v>
      </c>
      <c r="AX3159" s="458">
        <f t="shared" si="1204"/>
        <v>0</v>
      </c>
      <c r="AY3159" s="459">
        <f t="shared" si="1205"/>
        <v>0</v>
      </c>
      <c r="AZ3159" s="460">
        <f t="shared" si="1206"/>
        <v>0</v>
      </c>
      <c r="BA3159" s="457">
        <f t="shared" si="1207"/>
        <v>0</v>
      </c>
      <c r="BB3159" s="458">
        <f t="shared" si="1208"/>
        <v>0</v>
      </c>
      <c r="BC3159" s="459">
        <f t="shared" si="1209"/>
        <v>0</v>
      </c>
      <c r="BD3159" s="460">
        <f t="shared" si="1210"/>
        <v>0</v>
      </c>
      <c r="BE3159" s="457">
        <f t="shared" si="1211"/>
        <v>0</v>
      </c>
      <c r="BF3159" s="458">
        <f t="shared" si="1212"/>
        <v>0</v>
      </c>
      <c r="BG3159" s="459">
        <f t="shared" si="1213"/>
        <v>0</v>
      </c>
      <c r="BH3159" s="460">
        <f t="shared" si="1214"/>
        <v>0</v>
      </c>
      <c r="BI3159" s="457">
        <f t="shared" si="1215"/>
        <v>0</v>
      </c>
      <c r="BJ3159" s="458">
        <f t="shared" si="1216"/>
        <v>0</v>
      </c>
      <c r="BK3159" s="459">
        <f t="shared" si="1217"/>
        <v>0</v>
      </c>
      <c r="BL3159" s="460">
        <f t="shared" si="1218"/>
        <v>0</v>
      </c>
      <c r="BM3159" s="457">
        <f t="shared" si="1219"/>
        <v>0</v>
      </c>
      <c r="BN3159" s="458">
        <f t="shared" si="1220"/>
        <v>0</v>
      </c>
      <c r="BO3159" s="459">
        <f t="shared" si="1221"/>
        <v>0</v>
      </c>
      <c r="BP3159" s="460">
        <f t="shared" si="1222"/>
        <v>0</v>
      </c>
      <c r="BQ3159" s="457">
        <f t="shared" si="1223"/>
        <v>0</v>
      </c>
      <c r="BR3159" s="458">
        <f t="shared" si="1224"/>
        <v>0</v>
      </c>
      <c r="BS3159" s="459">
        <f t="shared" si="1225"/>
        <v>0</v>
      </c>
      <c r="BT3159" s="460">
        <f t="shared" si="1226"/>
        <v>0</v>
      </c>
      <c r="BU3159" s="164"/>
      <c r="BV3159" s="272">
        <f t="shared" si="1227"/>
        <v>0</v>
      </c>
      <c r="BW3159" s="273" t="str">
        <f>IF(BV3159=0,"",
IF(SUM($BV$3138:BV3159)=1,BX3159,
IF($BV$3258&gt;SUM($BV$3138:BV3159),_xlfn.CONCAT(", ",BX3159),
IF($BV$3258=SUM($BV$3138:BV3159),_xlfn.CONCAT(" y ",BX3159)))))</f>
        <v/>
      </c>
      <c r="BX3159" s="156" t="s">
        <v>5116</v>
      </c>
      <c r="BY3159" s="272">
        <f t="shared" si="1228"/>
        <v>0</v>
      </c>
      <c r="BZ3159" s="273" t="str">
        <f>IF(BY3159=0,"",
IF(SUM($BY$3138:BY3159)=1,CA3159,
IF($BY$3258&gt;SUM($BY$3138:BY3159),_xlfn.CONCAT(", ",CA3159),
IF($BY$3258=SUM($BY$3138:BY3159),_xlfn.CONCAT(" y ",CA3159)))))</f>
        <v/>
      </c>
      <c r="CA3159" s="156" t="s">
        <v>5116</v>
      </c>
    </row>
    <row r="3160" spans="1:79" ht="15" customHeight="1">
      <c r="A3160" s="57"/>
      <c r="B3160" s="26"/>
      <c r="C3160" s="665" t="s">
        <v>5039</v>
      </c>
      <c r="D3160" s="915" t="str">
        <f t="shared" si="1190"/>
        <v>INSTITUTO DE ESPACIOS EDUCATIVOS DEL ESTADO DE VERACRUZ</v>
      </c>
      <c r="E3160" s="916"/>
      <c r="F3160" s="916"/>
      <c r="G3160" s="916"/>
      <c r="H3160" s="916"/>
      <c r="I3160" s="916"/>
      <c r="J3160" s="917"/>
      <c r="K3160" s="614"/>
      <c r="L3160" s="614"/>
      <c r="M3160" s="614"/>
      <c r="N3160" s="614"/>
      <c r="O3160" s="614"/>
      <c r="P3160" s="614"/>
      <c r="Q3160" s="614"/>
      <c r="R3160" s="614"/>
      <c r="S3160" s="614"/>
      <c r="T3160" s="614"/>
      <c r="U3160" s="614"/>
      <c r="V3160" s="614"/>
      <c r="W3160" s="614"/>
      <c r="X3160" s="614"/>
      <c r="Y3160" s="614"/>
      <c r="Z3160" s="614"/>
      <c r="AA3160" s="614"/>
      <c r="AB3160" s="614"/>
      <c r="AC3160" s="614"/>
      <c r="AD3160" s="614"/>
      <c r="AE3160" s="164"/>
      <c r="AF3160" s="164"/>
      <c r="AG3160" s="450">
        <f t="shared" si="1186"/>
        <v>0</v>
      </c>
      <c r="AH3160" s="451">
        <f t="shared" si="1187"/>
        <v>0</v>
      </c>
      <c r="AI3160" s="450">
        <f t="shared" si="1188"/>
        <v>0</v>
      </c>
      <c r="AJ3160" s="452">
        <f t="shared" si="1189"/>
        <v>0</v>
      </c>
      <c r="AK3160" s="457">
        <f t="shared" si="1191"/>
        <v>0</v>
      </c>
      <c r="AL3160" s="458">
        <f t="shared" si="1192"/>
        <v>0</v>
      </c>
      <c r="AM3160" s="459">
        <f t="shared" si="1193"/>
        <v>0</v>
      </c>
      <c r="AN3160" s="460">
        <f t="shared" si="1194"/>
        <v>0</v>
      </c>
      <c r="AO3160" s="457">
        <f t="shared" si="1195"/>
        <v>0</v>
      </c>
      <c r="AP3160" s="458">
        <f t="shared" si="1196"/>
        <v>0</v>
      </c>
      <c r="AQ3160" s="459">
        <f t="shared" si="1197"/>
        <v>0</v>
      </c>
      <c r="AR3160" s="460">
        <f t="shared" si="1198"/>
        <v>0</v>
      </c>
      <c r="AS3160" s="457">
        <f t="shared" si="1199"/>
        <v>0</v>
      </c>
      <c r="AT3160" s="458">
        <f t="shared" si="1200"/>
        <v>0</v>
      </c>
      <c r="AU3160" s="459">
        <f t="shared" si="1201"/>
        <v>0</v>
      </c>
      <c r="AV3160" s="460">
        <f t="shared" si="1202"/>
        <v>0</v>
      </c>
      <c r="AW3160" s="457">
        <f t="shared" si="1203"/>
        <v>0</v>
      </c>
      <c r="AX3160" s="458">
        <f t="shared" si="1204"/>
        <v>0</v>
      </c>
      <c r="AY3160" s="459">
        <f t="shared" si="1205"/>
        <v>0</v>
      </c>
      <c r="AZ3160" s="460">
        <f t="shared" si="1206"/>
        <v>0</v>
      </c>
      <c r="BA3160" s="457">
        <f t="shared" si="1207"/>
        <v>0</v>
      </c>
      <c r="BB3160" s="458">
        <f t="shared" si="1208"/>
        <v>0</v>
      </c>
      <c r="BC3160" s="459">
        <f t="shared" si="1209"/>
        <v>0</v>
      </c>
      <c r="BD3160" s="460">
        <f t="shared" si="1210"/>
        <v>0</v>
      </c>
      <c r="BE3160" s="457">
        <f t="shared" si="1211"/>
        <v>0</v>
      </c>
      <c r="BF3160" s="458">
        <f t="shared" si="1212"/>
        <v>0</v>
      </c>
      <c r="BG3160" s="459">
        <f t="shared" si="1213"/>
        <v>0</v>
      </c>
      <c r="BH3160" s="460">
        <f t="shared" si="1214"/>
        <v>0</v>
      </c>
      <c r="BI3160" s="457">
        <f t="shared" si="1215"/>
        <v>0</v>
      </c>
      <c r="BJ3160" s="458">
        <f t="shared" si="1216"/>
        <v>0</v>
      </c>
      <c r="BK3160" s="459">
        <f t="shared" si="1217"/>
        <v>0</v>
      </c>
      <c r="BL3160" s="460">
        <f t="shared" si="1218"/>
        <v>0</v>
      </c>
      <c r="BM3160" s="457">
        <f t="shared" si="1219"/>
        <v>0</v>
      </c>
      <c r="BN3160" s="458">
        <f t="shared" si="1220"/>
        <v>0</v>
      </c>
      <c r="BO3160" s="459">
        <f t="shared" si="1221"/>
        <v>0</v>
      </c>
      <c r="BP3160" s="460">
        <f t="shared" si="1222"/>
        <v>0</v>
      </c>
      <c r="BQ3160" s="457">
        <f t="shared" si="1223"/>
        <v>0</v>
      </c>
      <c r="BR3160" s="458">
        <f t="shared" si="1224"/>
        <v>0</v>
      </c>
      <c r="BS3160" s="459">
        <f t="shared" si="1225"/>
        <v>0</v>
      </c>
      <c r="BT3160" s="460">
        <f t="shared" si="1226"/>
        <v>0</v>
      </c>
      <c r="BU3160" s="164"/>
      <c r="BV3160" s="272">
        <f t="shared" si="1227"/>
        <v>0</v>
      </c>
      <c r="BW3160" s="273" t="str">
        <f>IF(BV3160=0,"",
IF(SUM($BV$3138:BV3160)=1,BX3160,
IF($BV$3258&gt;SUM($BV$3138:BV3160),_xlfn.CONCAT(", ",BX3160),
IF($BV$3258=SUM($BV$3138:BV3160),_xlfn.CONCAT(" y ",BX3160)))))</f>
        <v/>
      </c>
      <c r="BX3160" s="156" t="s">
        <v>5117</v>
      </c>
      <c r="BY3160" s="272">
        <f t="shared" si="1228"/>
        <v>0</v>
      </c>
      <c r="BZ3160" s="273" t="str">
        <f>IF(BY3160=0,"",
IF(SUM($BY$3138:BY3160)=1,CA3160,
IF($BY$3258&gt;SUM($BY$3138:BY3160),_xlfn.CONCAT(", ",CA3160),
IF($BY$3258=SUM($BY$3138:BY3160),_xlfn.CONCAT(" y ",CA3160)))))</f>
        <v/>
      </c>
      <c r="CA3160" s="156" t="s">
        <v>5117</v>
      </c>
    </row>
    <row r="3161" spans="1:79" ht="15" customHeight="1">
      <c r="A3161" s="57"/>
      <c r="B3161" s="26"/>
      <c r="C3161" s="665" t="s">
        <v>5040</v>
      </c>
      <c r="D3161" s="915" t="str">
        <f t="shared" si="1190"/>
        <v>COLEGIO DE BACHILLERES DEL ESTADO DE VERACRUZ</v>
      </c>
      <c r="E3161" s="916"/>
      <c r="F3161" s="916"/>
      <c r="G3161" s="916"/>
      <c r="H3161" s="916"/>
      <c r="I3161" s="916"/>
      <c r="J3161" s="917"/>
      <c r="K3161" s="614"/>
      <c r="L3161" s="614"/>
      <c r="M3161" s="614"/>
      <c r="N3161" s="614"/>
      <c r="O3161" s="614"/>
      <c r="P3161" s="614"/>
      <c r="Q3161" s="614"/>
      <c r="R3161" s="614"/>
      <c r="S3161" s="614"/>
      <c r="T3161" s="614"/>
      <c r="U3161" s="614"/>
      <c r="V3161" s="614"/>
      <c r="W3161" s="614"/>
      <c r="X3161" s="614"/>
      <c r="Y3161" s="614"/>
      <c r="Z3161" s="614"/>
      <c r="AA3161" s="614"/>
      <c r="AB3161" s="614"/>
      <c r="AC3161" s="614"/>
      <c r="AD3161" s="614"/>
      <c r="AE3161" s="164"/>
      <c r="AF3161" s="164"/>
      <c r="AG3161" s="450">
        <f t="shared" si="1186"/>
        <v>0</v>
      </c>
      <c r="AH3161" s="451">
        <f t="shared" si="1187"/>
        <v>0</v>
      </c>
      <c r="AI3161" s="450">
        <f t="shared" si="1188"/>
        <v>0</v>
      </c>
      <c r="AJ3161" s="452">
        <f t="shared" si="1189"/>
        <v>0</v>
      </c>
      <c r="AK3161" s="457">
        <f t="shared" si="1191"/>
        <v>0</v>
      </c>
      <c r="AL3161" s="458">
        <f t="shared" si="1192"/>
        <v>0</v>
      </c>
      <c r="AM3161" s="459">
        <f t="shared" si="1193"/>
        <v>0</v>
      </c>
      <c r="AN3161" s="460">
        <f t="shared" si="1194"/>
        <v>0</v>
      </c>
      <c r="AO3161" s="457">
        <f t="shared" si="1195"/>
        <v>0</v>
      </c>
      <c r="AP3161" s="458">
        <f t="shared" si="1196"/>
        <v>0</v>
      </c>
      <c r="AQ3161" s="459">
        <f t="shared" si="1197"/>
        <v>0</v>
      </c>
      <c r="AR3161" s="460">
        <f t="shared" si="1198"/>
        <v>0</v>
      </c>
      <c r="AS3161" s="457">
        <f t="shared" si="1199"/>
        <v>0</v>
      </c>
      <c r="AT3161" s="458">
        <f t="shared" si="1200"/>
        <v>0</v>
      </c>
      <c r="AU3161" s="459">
        <f t="shared" si="1201"/>
        <v>0</v>
      </c>
      <c r="AV3161" s="460">
        <f t="shared" si="1202"/>
        <v>0</v>
      </c>
      <c r="AW3161" s="457">
        <f t="shared" si="1203"/>
        <v>0</v>
      </c>
      <c r="AX3161" s="458">
        <f t="shared" si="1204"/>
        <v>0</v>
      </c>
      <c r="AY3161" s="459">
        <f t="shared" si="1205"/>
        <v>0</v>
      </c>
      <c r="AZ3161" s="460">
        <f t="shared" si="1206"/>
        <v>0</v>
      </c>
      <c r="BA3161" s="457">
        <f t="shared" si="1207"/>
        <v>0</v>
      </c>
      <c r="BB3161" s="458">
        <f t="shared" si="1208"/>
        <v>0</v>
      </c>
      <c r="BC3161" s="459">
        <f t="shared" si="1209"/>
        <v>0</v>
      </c>
      <c r="BD3161" s="460">
        <f t="shared" si="1210"/>
        <v>0</v>
      </c>
      <c r="BE3161" s="457">
        <f t="shared" si="1211"/>
        <v>0</v>
      </c>
      <c r="BF3161" s="458">
        <f t="shared" si="1212"/>
        <v>0</v>
      </c>
      <c r="BG3161" s="459">
        <f t="shared" si="1213"/>
        <v>0</v>
      </c>
      <c r="BH3161" s="460">
        <f t="shared" si="1214"/>
        <v>0</v>
      </c>
      <c r="BI3161" s="457">
        <f t="shared" si="1215"/>
        <v>0</v>
      </c>
      <c r="BJ3161" s="458">
        <f t="shared" si="1216"/>
        <v>0</v>
      </c>
      <c r="BK3161" s="459">
        <f t="shared" si="1217"/>
        <v>0</v>
      </c>
      <c r="BL3161" s="460">
        <f t="shared" si="1218"/>
        <v>0</v>
      </c>
      <c r="BM3161" s="457">
        <f t="shared" si="1219"/>
        <v>0</v>
      </c>
      <c r="BN3161" s="458">
        <f t="shared" si="1220"/>
        <v>0</v>
      </c>
      <c r="BO3161" s="459">
        <f t="shared" si="1221"/>
        <v>0</v>
      </c>
      <c r="BP3161" s="460">
        <f t="shared" si="1222"/>
        <v>0</v>
      </c>
      <c r="BQ3161" s="457">
        <f t="shared" si="1223"/>
        <v>0</v>
      </c>
      <c r="BR3161" s="458">
        <f t="shared" si="1224"/>
        <v>0</v>
      </c>
      <c r="BS3161" s="459">
        <f t="shared" si="1225"/>
        <v>0</v>
      </c>
      <c r="BT3161" s="460">
        <f t="shared" si="1226"/>
        <v>0</v>
      </c>
      <c r="BU3161" s="164"/>
      <c r="BV3161" s="272">
        <f t="shared" si="1227"/>
        <v>0</v>
      </c>
      <c r="BW3161" s="273" t="str">
        <f>IF(BV3161=0,"",
IF(SUM($BV$3138:BV3161)=1,BX3161,
IF($BV$3258&gt;SUM($BV$3138:BV3161),_xlfn.CONCAT(", ",BX3161),
IF($BV$3258=SUM($BV$3138:BV3161),_xlfn.CONCAT(" y ",BX3161)))))</f>
        <v/>
      </c>
      <c r="BX3161" s="156" t="s">
        <v>5118</v>
      </c>
      <c r="BY3161" s="272">
        <f t="shared" si="1228"/>
        <v>0</v>
      </c>
      <c r="BZ3161" s="273" t="str">
        <f>IF(BY3161=0,"",
IF(SUM($BY$3138:BY3161)=1,CA3161,
IF($BY$3258&gt;SUM($BY$3138:BY3161),_xlfn.CONCAT(", ",CA3161),
IF($BY$3258=SUM($BY$3138:BY3161),_xlfn.CONCAT(" y ",CA3161)))))</f>
        <v/>
      </c>
      <c r="CA3161" s="156" t="s">
        <v>5118</v>
      </c>
    </row>
    <row r="3162" spans="1:79" ht="15" customHeight="1">
      <c r="A3162" s="57"/>
      <c r="B3162" s="26"/>
      <c r="C3162" s="665" t="s">
        <v>5041</v>
      </c>
      <c r="D3162" s="915" t="str">
        <f t="shared" si="1190"/>
        <v>INSTITUTO TECNOLOGICO SUPERIOR DE MISANTLA</v>
      </c>
      <c r="E3162" s="916"/>
      <c r="F3162" s="916"/>
      <c r="G3162" s="916"/>
      <c r="H3162" s="916"/>
      <c r="I3162" s="916"/>
      <c r="J3162" s="917"/>
      <c r="K3162" s="614"/>
      <c r="L3162" s="614"/>
      <c r="M3162" s="614"/>
      <c r="N3162" s="614"/>
      <c r="O3162" s="614"/>
      <c r="P3162" s="614"/>
      <c r="Q3162" s="614"/>
      <c r="R3162" s="614"/>
      <c r="S3162" s="614"/>
      <c r="T3162" s="614"/>
      <c r="U3162" s="614"/>
      <c r="V3162" s="614"/>
      <c r="W3162" s="614"/>
      <c r="X3162" s="614"/>
      <c r="Y3162" s="614"/>
      <c r="Z3162" s="614"/>
      <c r="AA3162" s="614"/>
      <c r="AB3162" s="614"/>
      <c r="AC3162" s="614"/>
      <c r="AD3162" s="614"/>
      <c r="AE3162" s="164"/>
      <c r="AF3162" s="164"/>
      <c r="AG3162" s="450">
        <f t="shared" si="1186"/>
        <v>0</v>
      </c>
      <c r="AH3162" s="451">
        <f t="shared" si="1187"/>
        <v>0</v>
      </c>
      <c r="AI3162" s="450">
        <f t="shared" si="1188"/>
        <v>0</v>
      </c>
      <c r="AJ3162" s="452">
        <f t="shared" si="1189"/>
        <v>0</v>
      </c>
      <c r="AK3162" s="457">
        <f t="shared" si="1191"/>
        <v>0</v>
      </c>
      <c r="AL3162" s="458">
        <f t="shared" si="1192"/>
        <v>0</v>
      </c>
      <c r="AM3162" s="459">
        <f t="shared" si="1193"/>
        <v>0</v>
      </c>
      <c r="AN3162" s="460">
        <f t="shared" si="1194"/>
        <v>0</v>
      </c>
      <c r="AO3162" s="457">
        <f t="shared" si="1195"/>
        <v>0</v>
      </c>
      <c r="AP3162" s="458">
        <f t="shared" si="1196"/>
        <v>0</v>
      </c>
      <c r="AQ3162" s="459">
        <f t="shared" si="1197"/>
        <v>0</v>
      </c>
      <c r="AR3162" s="460">
        <f t="shared" si="1198"/>
        <v>0</v>
      </c>
      <c r="AS3162" s="457">
        <f t="shared" si="1199"/>
        <v>0</v>
      </c>
      <c r="AT3162" s="458">
        <f t="shared" si="1200"/>
        <v>0</v>
      </c>
      <c r="AU3162" s="459">
        <f t="shared" si="1201"/>
        <v>0</v>
      </c>
      <c r="AV3162" s="460">
        <f t="shared" si="1202"/>
        <v>0</v>
      </c>
      <c r="AW3162" s="457">
        <f t="shared" si="1203"/>
        <v>0</v>
      </c>
      <c r="AX3162" s="458">
        <f t="shared" si="1204"/>
        <v>0</v>
      </c>
      <c r="AY3162" s="459">
        <f t="shared" si="1205"/>
        <v>0</v>
      </c>
      <c r="AZ3162" s="460">
        <f t="shared" si="1206"/>
        <v>0</v>
      </c>
      <c r="BA3162" s="457">
        <f t="shared" si="1207"/>
        <v>0</v>
      </c>
      <c r="BB3162" s="458">
        <f t="shared" si="1208"/>
        <v>0</v>
      </c>
      <c r="BC3162" s="459">
        <f t="shared" si="1209"/>
        <v>0</v>
      </c>
      <c r="BD3162" s="460">
        <f t="shared" si="1210"/>
        <v>0</v>
      </c>
      <c r="BE3162" s="457">
        <f t="shared" si="1211"/>
        <v>0</v>
      </c>
      <c r="BF3162" s="458">
        <f t="shared" si="1212"/>
        <v>0</v>
      </c>
      <c r="BG3162" s="459">
        <f t="shared" si="1213"/>
        <v>0</v>
      </c>
      <c r="BH3162" s="460">
        <f t="shared" si="1214"/>
        <v>0</v>
      </c>
      <c r="BI3162" s="457">
        <f t="shared" si="1215"/>
        <v>0</v>
      </c>
      <c r="BJ3162" s="458">
        <f t="shared" si="1216"/>
        <v>0</v>
      </c>
      <c r="BK3162" s="459">
        <f t="shared" si="1217"/>
        <v>0</v>
      </c>
      <c r="BL3162" s="460">
        <f t="shared" si="1218"/>
        <v>0</v>
      </c>
      <c r="BM3162" s="457">
        <f t="shared" si="1219"/>
        <v>0</v>
      </c>
      <c r="BN3162" s="458">
        <f t="shared" si="1220"/>
        <v>0</v>
      </c>
      <c r="BO3162" s="459">
        <f t="shared" si="1221"/>
        <v>0</v>
      </c>
      <c r="BP3162" s="460">
        <f t="shared" si="1222"/>
        <v>0</v>
      </c>
      <c r="BQ3162" s="457">
        <f t="shared" si="1223"/>
        <v>0</v>
      </c>
      <c r="BR3162" s="458">
        <f t="shared" si="1224"/>
        <v>0</v>
      </c>
      <c r="BS3162" s="459">
        <f t="shared" si="1225"/>
        <v>0</v>
      </c>
      <c r="BT3162" s="460">
        <f t="shared" si="1226"/>
        <v>0</v>
      </c>
      <c r="BU3162" s="164"/>
      <c r="BV3162" s="272">
        <f t="shared" si="1227"/>
        <v>0</v>
      </c>
      <c r="BW3162" s="273" t="str">
        <f>IF(BV3162=0,"",
IF(SUM($BV$3138:BV3162)=1,BX3162,
IF($BV$3258&gt;SUM($BV$3138:BV3162),_xlfn.CONCAT(", ",BX3162),
IF($BV$3258=SUM($BV$3138:BV3162),_xlfn.CONCAT(" y ",BX3162)))))</f>
        <v/>
      </c>
      <c r="BX3162" s="156" t="s">
        <v>5119</v>
      </c>
      <c r="BY3162" s="272">
        <f t="shared" si="1228"/>
        <v>0</v>
      </c>
      <c r="BZ3162" s="273" t="str">
        <f>IF(BY3162=0,"",
IF(SUM($BY$3138:BY3162)=1,CA3162,
IF($BY$3258&gt;SUM($BY$3138:BY3162),_xlfn.CONCAT(", ",CA3162),
IF($BY$3258=SUM($BY$3138:BY3162),_xlfn.CONCAT(" y ",CA3162)))))</f>
        <v/>
      </c>
      <c r="CA3162" s="156" t="s">
        <v>5119</v>
      </c>
    </row>
    <row r="3163" spans="1:79" ht="15" customHeight="1">
      <c r="A3163" s="57"/>
      <c r="B3163" s="26"/>
      <c r="C3163" s="665" t="s">
        <v>5042</v>
      </c>
      <c r="D3163" s="915" t="str">
        <f t="shared" si="1190"/>
        <v>INSTITUTO TECNOLOGICO SUPERIOR DE SAN ANDRES TUXTLA</v>
      </c>
      <c r="E3163" s="916"/>
      <c r="F3163" s="916"/>
      <c r="G3163" s="916"/>
      <c r="H3163" s="916"/>
      <c r="I3163" s="916"/>
      <c r="J3163" s="917"/>
      <c r="K3163" s="614"/>
      <c r="L3163" s="614"/>
      <c r="M3163" s="614"/>
      <c r="N3163" s="614"/>
      <c r="O3163" s="614"/>
      <c r="P3163" s="614"/>
      <c r="Q3163" s="614"/>
      <c r="R3163" s="614"/>
      <c r="S3163" s="614"/>
      <c r="T3163" s="614"/>
      <c r="U3163" s="614"/>
      <c r="V3163" s="614"/>
      <c r="W3163" s="614"/>
      <c r="X3163" s="614"/>
      <c r="Y3163" s="614"/>
      <c r="Z3163" s="614"/>
      <c r="AA3163" s="614"/>
      <c r="AB3163" s="614"/>
      <c r="AC3163" s="614"/>
      <c r="AD3163" s="614"/>
      <c r="AE3163" s="164"/>
      <c r="AF3163" s="164"/>
      <c r="AG3163" s="450">
        <f t="shared" si="1186"/>
        <v>0</v>
      </c>
      <c r="AH3163" s="451">
        <f t="shared" si="1187"/>
        <v>0</v>
      </c>
      <c r="AI3163" s="450">
        <f t="shared" si="1188"/>
        <v>0</v>
      </c>
      <c r="AJ3163" s="452">
        <f t="shared" si="1189"/>
        <v>0</v>
      </c>
      <c r="AK3163" s="457">
        <f t="shared" si="1191"/>
        <v>0</v>
      </c>
      <c r="AL3163" s="458">
        <f t="shared" si="1192"/>
        <v>0</v>
      </c>
      <c r="AM3163" s="459">
        <f t="shared" si="1193"/>
        <v>0</v>
      </c>
      <c r="AN3163" s="460">
        <f t="shared" si="1194"/>
        <v>0</v>
      </c>
      <c r="AO3163" s="457">
        <f t="shared" si="1195"/>
        <v>0</v>
      </c>
      <c r="AP3163" s="458">
        <f t="shared" si="1196"/>
        <v>0</v>
      </c>
      <c r="AQ3163" s="459">
        <f t="shared" si="1197"/>
        <v>0</v>
      </c>
      <c r="AR3163" s="460">
        <f t="shared" si="1198"/>
        <v>0</v>
      </c>
      <c r="AS3163" s="457">
        <f t="shared" si="1199"/>
        <v>0</v>
      </c>
      <c r="AT3163" s="458">
        <f t="shared" si="1200"/>
        <v>0</v>
      </c>
      <c r="AU3163" s="459">
        <f t="shared" si="1201"/>
        <v>0</v>
      </c>
      <c r="AV3163" s="460">
        <f t="shared" si="1202"/>
        <v>0</v>
      </c>
      <c r="AW3163" s="457">
        <f t="shared" si="1203"/>
        <v>0</v>
      </c>
      <c r="AX3163" s="458">
        <f t="shared" si="1204"/>
        <v>0</v>
      </c>
      <c r="AY3163" s="459">
        <f t="shared" si="1205"/>
        <v>0</v>
      </c>
      <c r="AZ3163" s="460">
        <f t="shared" si="1206"/>
        <v>0</v>
      </c>
      <c r="BA3163" s="457">
        <f t="shared" si="1207"/>
        <v>0</v>
      </c>
      <c r="BB3163" s="458">
        <f t="shared" si="1208"/>
        <v>0</v>
      </c>
      <c r="BC3163" s="459">
        <f t="shared" si="1209"/>
        <v>0</v>
      </c>
      <c r="BD3163" s="460">
        <f t="shared" si="1210"/>
        <v>0</v>
      </c>
      <c r="BE3163" s="457">
        <f t="shared" si="1211"/>
        <v>0</v>
      </c>
      <c r="BF3163" s="458">
        <f t="shared" si="1212"/>
        <v>0</v>
      </c>
      <c r="BG3163" s="459">
        <f t="shared" si="1213"/>
        <v>0</v>
      </c>
      <c r="BH3163" s="460">
        <f t="shared" si="1214"/>
        <v>0</v>
      </c>
      <c r="BI3163" s="457">
        <f t="shared" si="1215"/>
        <v>0</v>
      </c>
      <c r="BJ3163" s="458">
        <f t="shared" si="1216"/>
        <v>0</v>
      </c>
      <c r="BK3163" s="459">
        <f t="shared" si="1217"/>
        <v>0</v>
      </c>
      <c r="BL3163" s="460">
        <f t="shared" si="1218"/>
        <v>0</v>
      </c>
      <c r="BM3163" s="457">
        <f t="shared" si="1219"/>
        <v>0</v>
      </c>
      <c r="BN3163" s="458">
        <f t="shared" si="1220"/>
        <v>0</v>
      </c>
      <c r="BO3163" s="459">
        <f t="shared" si="1221"/>
        <v>0</v>
      </c>
      <c r="BP3163" s="460">
        <f t="shared" si="1222"/>
        <v>0</v>
      </c>
      <c r="BQ3163" s="457">
        <f t="shared" si="1223"/>
        <v>0</v>
      </c>
      <c r="BR3163" s="458">
        <f t="shared" si="1224"/>
        <v>0</v>
      </c>
      <c r="BS3163" s="459">
        <f t="shared" si="1225"/>
        <v>0</v>
      </c>
      <c r="BT3163" s="460">
        <f t="shared" si="1226"/>
        <v>0</v>
      </c>
      <c r="BU3163" s="164"/>
      <c r="BV3163" s="272">
        <f t="shared" si="1227"/>
        <v>0</v>
      </c>
      <c r="BW3163" s="273" t="str">
        <f>IF(BV3163=0,"",
IF(SUM($BV$3138:BV3163)=1,BX3163,
IF($BV$3258&gt;SUM($BV$3138:BV3163),_xlfn.CONCAT(", ",BX3163),
IF($BV$3258=SUM($BV$3138:BV3163),_xlfn.CONCAT(" y ",BX3163)))))</f>
        <v/>
      </c>
      <c r="BX3163" s="156" t="s">
        <v>5120</v>
      </c>
      <c r="BY3163" s="272">
        <f t="shared" si="1228"/>
        <v>0</v>
      </c>
      <c r="BZ3163" s="273" t="str">
        <f>IF(BY3163=0,"",
IF(SUM($BY$3138:BY3163)=1,CA3163,
IF($BY$3258&gt;SUM($BY$3138:BY3163),_xlfn.CONCAT(", ",CA3163),
IF($BY$3258=SUM($BY$3138:BY3163),_xlfn.CONCAT(" y ",CA3163)))))</f>
        <v/>
      </c>
      <c r="CA3163" s="156" t="s">
        <v>5120</v>
      </c>
    </row>
    <row r="3164" spans="1:79" ht="15" customHeight="1">
      <c r="A3164" s="57"/>
      <c r="B3164" s="26"/>
      <c r="C3164" s="665" t="s">
        <v>5043</v>
      </c>
      <c r="D3164" s="915" t="str">
        <f t="shared" si="1190"/>
        <v>INSTITUTO TECNOLOGICO SUPERIOR DE TANTOYUCA</v>
      </c>
      <c r="E3164" s="916"/>
      <c r="F3164" s="916"/>
      <c r="G3164" s="916"/>
      <c r="H3164" s="916"/>
      <c r="I3164" s="916"/>
      <c r="J3164" s="917"/>
      <c r="K3164" s="614"/>
      <c r="L3164" s="614"/>
      <c r="M3164" s="614"/>
      <c r="N3164" s="614"/>
      <c r="O3164" s="614"/>
      <c r="P3164" s="614"/>
      <c r="Q3164" s="614"/>
      <c r="R3164" s="614"/>
      <c r="S3164" s="614"/>
      <c r="T3164" s="614"/>
      <c r="U3164" s="614"/>
      <c r="V3164" s="614"/>
      <c r="W3164" s="614"/>
      <c r="X3164" s="614"/>
      <c r="Y3164" s="614"/>
      <c r="Z3164" s="614"/>
      <c r="AA3164" s="614"/>
      <c r="AB3164" s="614"/>
      <c r="AC3164" s="614"/>
      <c r="AD3164" s="614"/>
      <c r="AE3164" s="164"/>
      <c r="AF3164" s="164"/>
      <c r="AG3164" s="450">
        <f t="shared" si="1186"/>
        <v>0</v>
      </c>
      <c r="AH3164" s="451">
        <f t="shared" si="1187"/>
        <v>0</v>
      </c>
      <c r="AI3164" s="450">
        <f t="shared" si="1188"/>
        <v>0</v>
      </c>
      <c r="AJ3164" s="452">
        <f t="shared" si="1189"/>
        <v>0</v>
      </c>
      <c r="AK3164" s="457">
        <f t="shared" si="1191"/>
        <v>0</v>
      </c>
      <c r="AL3164" s="458">
        <f t="shared" si="1192"/>
        <v>0</v>
      </c>
      <c r="AM3164" s="459">
        <f t="shared" si="1193"/>
        <v>0</v>
      </c>
      <c r="AN3164" s="460">
        <f t="shared" si="1194"/>
        <v>0</v>
      </c>
      <c r="AO3164" s="457">
        <f t="shared" si="1195"/>
        <v>0</v>
      </c>
      <c r="AP3164" s="458">
        <f t="shared" si="1196"/>
        <v>0</v>
      </c>
      <c r="AQ3164" s="459">
        <f t="shared" si="1197"/>
        <v>0</v>
      </c>
      <c r="AR3164" s="460">
        <f t="shared" si="1198"/>
        <v>0</v>
      </c>
      <c r="AS3164" s="457">
        <f t="shared" si="1199"/>
        <v>0</v>
      </c>
      <c r="AT3164" s="458">
        <f t="shared" si="1200"/>
        <v>0</v>
      </c>
      <c r="AU3164" s="459">
        <f t="shared" si="1201"/>
        <v>0</v>
      </c>
      <c r="AV3164" s="460">
        <f t="shared" si="1202"/>
        <v>0</v>
      </c>
      <c r="AW3164" s="457">
        <f t="shared" si="1203"/>
        <v>0</v>
      </c>
      <c r="AX3164" s="458">
        <f t="shared" si="1204"/>
        <v>0</v>
      </c>
      <c r="AY3164" s="459">
        <f t="shared" si="1205"/>
        <v>0</v>
      </c>
      <c r="AZ3164" s="460">
        <f t="shared" si="1206"/>
        <v>0</v>
      </c>
      <c r="BA3164" s="457">
        <f t="shared" si="1207"/>
        <v>0</v>
      </c>
      <c r="BB3164" s="458">
        <f t="shared" si="1208"/>
        <v>0</v>
      </c>
      <c r="BC3164" s="459">
        <f t="shared" si="1209"/>
        <v>0</v>
      </c>
      <c r="BD3164" s="460">
        <f t="shared" si="1210"/>
        <v>0</v>
      </c>
      <c r="BE3164" s="457">
        <f t="shared" si="1211"/>
        <v>0</v>
      </c>
      <c r="BF3164" s="458">
        <f t="shared" si="1212"/>
        <v>0</v>
      </c>
      <c r="BG3164" s="459">
        <f t="shared" si="1213"/>
        <v>0</v>
      </c>
      <c r="BH3164" s="460">
        <f t="shared" si="1214"/>
        <v>0</v>
      </c>
      <c r="BI3164" s="457">
        <f t="shared" si="1215"/>
        <v>0</v>
      </c>
      <c r="BJ3164" s="458">
        <f t="shared" si="1216"/>
        <v>0</v>
      </c>
      <c r="BK3164" s="459">
        <f t="shared" si="1217"/>
        <v>0</v>
      </c>
      <c r="BL3164" s="460">
        <f t="shared" si="1218"/>
        <v>0</v>
      </c>
      <c r="BM3164" s="457">
        <f t="shared" si="1219"/>
        <v>0</v>
      </c>
      <c r="BN3164" s="458">
        <f t="shared" si="1220"/>
        <v>0</v>
      </c>
      <c r="BO3164" s="459">
        <f t="shared" si="1221"/>
        <v>0</v>
      </c>
      <c r="BP3164" s="460">
        <f t="shared" si="1222"/>
        <v>0</v>
      </c>
      <c r="BQ3164" s="457">
        <f t="shared" si="1223"/>
        <v>0</v>
      </c>
      <c r="BR3164" s="458">
        <f t="shared" si="1224"/>
        <v>0</v>
      </c>
      <c r="BS3164" s="459">
        <f t="shared" si="1225"/>
        <v>0</v>
      </c>
      <c r="BT3164" s="460">
        <f t="shared" si="1226"/>
        <v>0</v>
      </c>
      <c r="BU3164" s="164"/>
      <c r="BV3164" s="272">
        <f t="shared" si="1227"/>
        <v>0</v>
      </c>
      <c r="BW3164" s="273" t="str">
        <f>IF(BV3164=0,"",
IF(SUM($BV$3138:BV3164)=1,BX3164,
IF($BV$3258&gt;SUM($BV$3138:BV3164),_xlfn.CONCAT(", ",BX3164),
IF($BV$3258=SUM($BV$3138:BV3164),_xlfn.CONCAT(" y ",BX3164)))))</f>
        <v/>
      </c>
      <c r="BX3164" s="156" t="s">
        <v>5121</v>
      </c>
      <c r="BY3164" s="272">
        <f t="shared" si="1228"/>
        <v>0</v>
      </c>
      <c r="BZ3164" s="273" t="str">
        <f>IF(BY3164=0,"",
IF(SUM($BY$3138:BY3164)=1,CA3164,
IF($BY$3258&gt;SUM($BY$3138:BY3164),_xlfn.CONCAT(", ",CA3164),
IF($BY$3258=SUM($BY$3138:BY3164),_xlfn.CONCAT(" y ",CA3164)))))</f>
        <v/>
      </c>
      <c r="CA3164" s="156" t="s">
        <v>5121</v>
      </c>
    </row>
    <row r="3165" spans="1:79" ht="15" customHeight="1">
      <c r="A3165" s="57"/>
      <c r="B3165" s="26"/>
      <c r="C3165" s="665" t="s">
        <v>5044</v>
      </c>
      <c r="D3165" s="915" t="str">
        <f t="shared" si="1190"/>
        <v>INSTITUTO TECNOLOGICO SUPERIOR DE COSAMALOAPAN</v>
      </c>
      <c r="E3165" s="916"/>
      <c r="F3165" s="916"/>
      <c r="G3165" s="916"/>
      <c r="H3165" s="916"/>
      <c r="I3165" s="916"/>
      <c r="J3165" s="917"/>
      <c r="K3165" s="614"/>
      <c r="L3165" s="614"/>
      <c r="M3165" s="614"/>
      <c r="N3165" s="614"/>
      <c r="O3165" s="614"/>
      <c r="P3165" s="614"/>
      <c r="Q3165" s="614"/>
      <c r="R3165" s="614"/>
      <c r="S3165" s="614"/>
      <c r="T3165" s="614"/>
      <c r="U3165" s="614"/>
      <c r="V3165" s="614"/>
      <c r="W3165" s="614"/>
      <c r="X3165" s="614"/>
      <c r="Y3165" s="614"/>
      <c r="Z3165" s="614"/>
      <c r="AA3165" s="614"/>
      <c r="AB3165" s="614"/>
      <c r="AC3165" s="614"/>
      <c r="AD3165" s="614"/>
      <c r="AE3165" s="164"/>
      <c r="AF3165" s="164"/>
      <c r="AG3165" s="450">
        <f t="shared" si="1186"/>
        <v>0</v>
      </c>
      <c r="AH3165" s="451">
        <f t="shared" si="1187"/>
        <v>0</v>
      </c>
      <c r="AI3165" s="450">
        <f t="shared" si="1188"/>
        <v>0</v>
      </c>
      <c r="AJ3165" s="452">
        <f t="shared" si="1189"/>
        <v>0</v>
      </c>
      <c r="AK3165" s="457">
        <f t="shared" si="1191"/>
        <v>0</v>
      </c>
      <c r="AL3165" s="458">
        <f t="shared" si="1192"/>
        <v>0</v>
      </c>
      <c r="AM3165" s="459">
        <f t="shared" si="1193"/>
        <v>0</v>
      </c>
      <c r="AN3165" s="460">
        <f t="shared" si="1194"/>
        <v>0</v>
      </c>
      <c r="AO3165" s="457">
        <f t="shared" si="1195"/>
        <v>0</v>
      </c>
      <c r="AP3165" s="458">
        <f t="shared" si="1196"/>
        <v>0</v>
      </c>
      <c r="AQ3165" s="459">
        <f t="shared" si="1197"/>
        <v>0</v>
      </c>
      <c r="AR3165" s="460">
        <f t="shared" si="1198"/>
        <v>0</v>
      </c>
      <c r="AS3165" s="457">
        <f t="shared" si="1199"/>
        <v>0</v>
      </c>
      <c r="AT3165" s="458">
        <f t="shared" si="1200"/>
        <v>0</v>
      </c>
      <c r="AU3165" s="459">
        <f t="shared" si="1201"/>
        <v>0</v>
      </c>
      <c r="AV3165" s="460">
        <f t="shared" si="1202"/>
        <v>0</v>
      </c>
      <c r="AW3165" s="457">
        <f t="shared" si="1203"/>
        <v>0</v>
      </c>
      <c r="AX3165" s="458">
        <f t="shared" si="1204"/>
        <v>0</v>
      </c>
      <c r="AY3165" s="459">
        <f t="shared" si="1205"/>
        <v>0</v>
      </c>
      <c r="AZ3165" s="460">
        <f t="shared" si="1206"/>
        <v>0</v>
      </c>
      <c r="BA3165" s="457">
        <f t="shared" si="1207"/>
        <v>0</v>
      </c>
      <c r="BB3165" s="458">
        <f t="shared" si="1208"/>
        <v>0</v>
      </c>
      <c r="BC3165" s="459">
        <f t="shared" si="1209"/>
        <v>0</v>
      </c>
      <c r="BD3165" s="460">
        <f t="shared" si="1210"/>
        <v>0</v>
      </c>
      <c r="BE3165" s="457">
        <f t="shared" si="1211"/>
        <v>0</v>
      </c>
      <c r="BF3165" s="458">
        <f t="shared" si="1212"/>
        <v>0</v>
      </c>
      <c r="BG3165" s="459">
        <f t="shared" si="1213"/>
        <v>0</v>
      </c>
      <c r="BH3165" s="460">
        <f t="shared" si="1214"/>
        <v>0</v>
      </c>
      <c r="BI3165" s="457">
        <f t="shared" si="1215"/>
        <v>0</v>
      </c>
      <c r="BJ3165" s="458">
        <f t="shared" si="1216"/>
        <v>0</v>
      </c>
      <c r="BK3165" s="459">
        <f t="shared" si="1217"/>
        <v>0</v>
      </c>
      <c r="BL3165" s="460">
        <f t="shared" si="1218"/>
        <v>0</v>
      </c>
      <c r="BM3165" s="457">
        <f t="shared" si="1219"/>
        <v>0</v>
      </c>
      <c r="BN3165" s="458">
        <f t="shared" si="1220"/>
        <v>0</v>
      </c>
      <c r="BO3165" s="459">
        <f t="shared" si="1221"/>
        <v>0</v>
      </c>
      <c r="BP3165" s="460">
        <f t="shared" si="1222"/>
        <v>0</v>
      </c>
      <c r="BQ3165" s="457">
        <f t="shared" si="1223"/>
        <v>0</v>
      </c>
      <c r="BR3165" s="458">
        <f t="shared" si="1224"/>
        <v>0</v>
      </c>
      <c r="BS3165" s="459">
        <f t="shared" si="1225"/>
        <v>0</v>
      </c>
      <c r="BT3165" s="460">
        <f t="shared" si="1226"/>
        <v>0</v>
      </c>
      <c r="BU3165" s="164"/>
      <c r="BV3165" s="272">
        <f t="shared" si="1227"/>
        <v>0</v>
      </c>
      <c r="BW3165" s="273" t="str">
        <f>IF(BV3165=0,"",
IF(SUM($BV$3138:BV3165)=1,BX3165,
IF($BV$3258&gt;SUM($BV$3138:BV3165),_xlfn.CONCAT(", ",BX3165),
IF($BV$3258=SUM($BV$3138:BV3165),_xlfn.CONCAT(" y ",BX3165)))))</f>
        <v/>
      </c>
      <c r="BX3165" s="156" t="s">
        <v>5122</v>
      </c>
      <c r="BY3165" s="272">
        <f t="shared" si="1228"/>
        <v>0</v>
      </c>
      <c r="BZ3165" s="273" t="str">
        <f>IF(BY3165=0,"",
IF(SUM($BY$3138:BY3165)=1,CA3165,
IF($BY$3258&gt;SUM($BY$3138:BY3165),_xlfn.CONCAT(", ",CA3165),
IF($BY$3258=SUM($BY$3138:BY3165),_xlfn.CONCAT(" y ",CA3165)))))</f>
        <v/>
      </c>
      <c r="CA3165" s="156" t="s">
        <v>5122</v>
      </c>
    </row>
    <row r="3166" spans="1:79" ht="15" customHeight="1">
      <c r="A3166" s="57"/>
      <c r="B3166" s="26"/>
      <c r="C3166" s="665" t="s">
        <v>5045</v>
      </c>
      <c r="D3166" s="915" t="str">
        <f t="shared" si="1190"/>
        <v>INSTITUTO TECNOLOGICO SUPERIOR DE PANUCO</v>
      </c>
      <c r="E3166" s="916"/>
      <c r="F3166" s="916"/>
      <c r="G3166" s="916"/>
      <c r="H3166" s="916"/>
      <c r="I3166" s="916"/>
      <c r="J3166" s="917"/>
      <c r="K3166" s="614"/>
      <c r="L3166" s="614"/>
      <c r="M3166" s="614"/>
      <c r="N3166" s="614"/>
      <c r="O3166" s="614"/>
      <c r="P3166" s="614"/>
      <c r="Q3166" s="614"/>
      <c r="R3166" s="614"/>
      <c r="S3166" s="614"/>
      <c r="T3166" s="614"/>
      <c r="U3166" s="614"/>
      <c r="V3166" s="614"/>
      <c r="W3166" s="614"/>
      <c r="X3166" s="614"/>
      <c r="Y3166" s="614"/>
      <c r="Z3166" s="614"/>
      <c r="AA3166" s="614"/>
      <c r="AB3166" s="614"/>
      <c r="AC3166" s="614"/>
      <c r="AD3166" s="614"/>
      <c r="AE3166" s="164"/>
      <c r="AF3166" s="164"/>
      <c r="AG3166" s="450">
        <f t="shared" si="1186"/>
        <v>0</v>
      </c>
      <c r="AH3166" s="451">
        <f t="shared" si="1187"/>
        <v>0</v>
      </c>
      <c r="AI3166" s="450">
        <f t="shared" si="1188"/>
        <v>0</v>
      </c>
      <c r="AJ3166" s="452">
        <f t="shared" si="1189"/>
        <v>0</v>
      </c>
      <c r="AK3166" s="457">
        <f t="shared" si="1191"/>
        <v>0</v>
      </c>
      <c r="AL3166" s="458">
        <f t="shared" si="1192"/>
        <v>0</v>
      </c>
      <c r="AM3166" s="459">
        <f t="shared" si="1193"/>
        <v>0</v>
      </c>
      <c r="AN3166" s="460">
        <f t="shared" si="1194"/>
        <v>0</v>
      </c>
      <c r="AO3166" s="457">
        <f t="shared" si="1195"/>
        <v>0</v>
      </c>
      <c r="AP3166" s="458">
        <f t="shared" si="1196"/>
        <v>0</v>
      </c>
      <c r="AQ3166" s="459">
        <f t="shared" si="1197"/>
        <v>0</v>
      </c>
      <c r="AR3166" s="460">
        <f t="shared" si="1198"/>
        <v>0</v>
      </c>
      <c r="AS3166" s="457">
        <f t="shared" si="1199"/>
        <v>0</v>
      </c>
      <c r="AT3166" s="458">
        <f t="shared" si="1200"/>
        <v>0</v>
      </c>
      <c r="AU3166" s="459">
        <f t="shared" si="1201"/>
        <v>0</v>
      </c>
      <c r="AV3166" s="460">
        <f t="shared" si="1202"/>
        <v>0</v>
      </c>
      <c r="AW3166" s="457">
        <f t="shared" si="1203"/>
        <v>0</v>
      </c>
      <c r="AX3166" s="458">
        <f t="shared" si="1204"/>
        <v>0</v>
      </c>
      <c r="AY3166" s="459">
        <f t="shared" si="1205"/>
        <v>0</v>
      </c>
      <c r="AZ3166" s="460">
        <f t="shared" si="1206"/>
        <v>0</v>
      </c>
      <c r="BA3166" s="457">
        <f t="shared" si="1207"/>
        <v>0</v>
      </c>
      <c r="BB3166" s="458">
        <f t="shared" si="1208"/>
        <v>0</v>
      </c>
      <c r="BC3166" s="459">
        <f t="shared" si="1209"/>
        <v>0</v>
      </c>
      <c r="BD3166" s="460">
        <f t="shared" si="1210"/>
        <v>0</v>
      </c>
      <c r="BE3166" s="457">
        <f t="shared" si="1211"/>
        <v>0</v>
      </c>
      <c r="BF3166" s="458">
        <f t="shared" si="1212"/>
        <v>0</v>
      </c>
      <c r="BG3166" s="459">
        <f t="shared" si="1213"/>
        <v>0</v>
      </c>
      <c r="BH3166" s="460">
        <f t="shared" si="1214"/>
        <v>0</v>
      </c>
      <c r="BI3166" s="457">
        <f t="shared" si="1215"/>
        <v>0</v>
      </c>
      <c r="BJ3166" s="458">
        <f t="shared" si="1216"/>
        <v>0</v>
      </c>
      <c r="BK3166" s="459">
        <f t="shared" si="1217"/>
        <v>0</v>
      </c>
      <c r="BL3166" s="460">
        <f t="shared" si="1218"/>
        <v>0</v>
      </c>
      <c r="BM3166" s="457">
        <f t="shared" si="1219"/>
        <v>0</v>
      </c>
      <c r="BN3166" s="458">
        <f t="shared" si="1220"/>
        <v>0</v>
      </c>
      <c r="BO3166" s="459">
        <f t="shared" si="1221"/>
        <v>0</v>
      </c>
      <c r="BP3166" s="460">
        <f t="shared" si="1222"/>
        <v>0</v>
      </c>
      <c r="BQ3166" s="457">
        <f t="shared" si="1223"/>
        <v>0</v>
      </c>
      <c r="BR3166" s="458">
        <f t="shared" si="1224"/>
        <v>0</v>
      </c>
      <c r="BS3166" s="459">
        <f t="shared" si="1225"/>
        <v>0</v>
      </c>
      <c r="BT3166" s="460">
        <f t="shared" si="1226"/>
        <v>0</v>
      </c>
      <c r="BU3166" s="164"/>
      <c r="BV3166" s="272">
        <f t="shared" si="1227"/>
        <v>0</v>
      </c>
      <c r="BW3166" s="273" t="str">
        <f>IF(BV3166=0,"",
IF(SUM($BV$3138:BV3166)=1,BX3166,
IF($BV$3258&gt;SUM($BV$3138:BV3166),_xlfn.CONCAT(", ",BX3166),
IF($BV$3258=SUM($BV$3138:BV3166),_xlfn.CONCAT(" y ",BX3166)))))</f>
        <v/>
      </c>
      <c r="BX3166" s="156" t="s">
        <v>5123</v>
      </c>
      <c r="BY3166" s="272">
        <f t="shared" si="1228"/>
        <v>0</v>
      </c>
      <c r="BZ3166" s="273" t="str">
        <f>IF(BY3166=0,"",
IF(SUM($BY$3138:BY3166)=1,CA3166,
IF($BY$3258&gt;SUM($BY$3138:BY3166),_xlfn.CONCAT(", ",CA3166),
IF($BY$3258=SUM($BY$3138:BY3166),_xlfn.CONCAT(" y ",CA3166)))))</f>
        <v/>
      </c>
      <c r="CA3166" s="156" t="s">
        <v>5123</v>
      </c>
    </row>
    <row r="3167" spans="1:79" ht="15" customHeight="1">
      <c r="A3167" s="57"/>
      <c r="B3167" s="26"/>
      <c r="C3167" s="665" t="s">
        <v>5046</v>
      </c>
      <c r="D3167" s="915" t="str">
        <f t="shared" si="1190"/>
        <v>INSTITUTO TECNOLOGICO SUPERIOR DE POZA RICA</v>
      </c>
      <c r="E3167" s="916"/>
      <c r="F3167" s="916"/>
      <c r="G3167" s="916"/>
      <c r="H3167" s="916"/>
      <c r="I3167" s="916"/>
      <c r="J3167" s="917"/>
      <c r="K3167" s="614"/>
      <c r="L3167" s="614"/>
      <c r="M3167" s="614"/>
      <c r="N3167" s="614"/>
      <c r="O3167" s="614"/>
      <c r="P3167" s="614"/>
      <c r="Q3167" s="614"/>
      <c r="R3167" s="614"/>
      <c r="S3167" s="614"/>
      <c r="T3167" s="614"/>
      <c r="U3167" s="614"/>
      <c r="V3167" s="614"/>
      <c r="W3167" s="614"/>
      <c r="X3167" s="614"/>
      <c r="Y3167" s="614"/>
      <c r="Z3167" s="614"/>
      <c r="AA3167" s="614"/>
      <c r="AB3167" s="614"/>
      <c r="AC3167" s="614"/>
      <c r="AD3167" s="614"/>
      <c r="AE3167" s="164"/>
      <c r="AF3167" s="164"/>
      <c r="AG3167" s="450">
        <f t="shared" si="1186"/>
        <v>0</v>
      </c>
      <c r="AH3167" s="451">
        <f t="shared" si="1187"/>
        <v>0</v>
      </c>
      <c r="AI3167" s="450">
        <f t="shared" si="1188"/>
        <v>0</v>
      </c>
      <c r="AJ3167" s="452">
        <f t="shared" si="1189"/>
        <v>0</v>
      </c>
      <c r="AK3167" s="457">
        <f t="shared" si="1191"/>
        <v>0</v>
      </c>
      <c r="AL3167" s="458">
        <f t="shared" si="1192"/>
        <v>0</v>
      </c>
      <c r="AM3167" s="459">
        <f t="shared" si="1193"/>
        <v>0</v>
      </c>
      <c r="AN3167" s="460">
        <f t="shared" si="1194"/>
        <v>0</v>
      </c>
      <c r="AO3167" s="457">
        <f t="shared" si="1195"/>
        <v>0</v>
      </c>
      <c r="AP3167" s="458">
        <f t="shared" si="1196"/>
        <v>0</v>
      </c>
      <c r="AQ3167" s="459">
        <f t="shared" si="1197"/>
        <v>0</v>
      </c>
      <c r="AR3167" s="460">
        <f t="shared" si="1198"/>
        <v>0</v>
      </c>
      <c r="AS3167" s="457">
        <f t="shared" si="1199"/>
        <v>0</v>
      </c>
      <c r="AT3167" s="458">
        <f t="shared" si="1200"/>
        <v>0</v>
      </c>
      <c r="AU3167" s="459">
        <f t="shared" si="1201"/>
        <v>0</v>
      </c>
      <c r="AV3167" s="460">
        <f t="shared" si="1202"/>
        <v>0</v>
      </c>
      <c r="AW3167" s="457">
        <f t="shared" si="1203"/>
        <v>0</v>
      </c>
      <c r="AX3167" s="458">
        <f t="shared" si="1204"/>
        <v>0</v>
      </c>
      <c r="AY3167" s="459">
        <f t="shared" si="1205"/>
        <v>0</v>
      </c>
      <c r="AZ3167" s="460">
        <f t="shared" si="1206"/>
        <v>0</v>
      </c>
      <c r="BA3167" s="457">
        <f t="shared" si="1207"/>
        <v>0</v>
      </c>
      <c r="BB3167" s="458">
        <f t="shared" si="1208"/>
        <v>0</v>
      </c>
      <c r="BC3167" s="459">
        <f t="shared" si="1209"/>
        <v>0</v>
      </c>
      <c r="BD3167" s="460">
        <f t="shared" si="1210"/>
        <v>0</v>
      </c>
      <c r="BE3167" s="457">
        <f t="shared" si="1211"/>
        <v>0</v>
      </c>
      <c r="BF3167" s="458">
        <f t="shared" si="1212"/>
        <v>0</v>
      </c>
      <c r="BG3167" s="459">
        <f t="shared" si="1213"/>
        <v>0</v>
      </c>
      <c r="BH3167" s="460">
        <f t="shared" si="1214"/>
        <v>0</v>
      </c>
      <c r="BI3167" s="457">
        <f t="shared" si="1215"/>
        <v>0</v>
      </c>
      <c r="BJ3167" s="458">
        <f t="shared" si="1216"/>
        <v>0</v>
      </c>
      <c r="BK3167" s="459">
        <f t="shared" si="1217"/>
        <v>0</v>
      </c>
      <c r="BL3167" s="460">
        <f t="shared" si="1218"/>
        <v>0</v>
      </c>
      <c r="BM3167" s="457">
        <f t="shared" si="1219"/>
        <v>0</v>
      </c>
      <c r="BN3167" s="458">
        <f t="shared" si="1220"/>
        <v>0</v>
      </c>
      <c r="BO3167" s="459">
        <f t="shared" si="1221"/>
        <v>0</v>
      </c>
      <c r="BP3167" s="460">
        <f t="shared" si="1222"/>
        <v>0</v>
      </c>
      <c r="BQ3167" s="457">
        <f t="shared" si="1223"/>
        <v>0</v>
      </c>
      <c r="BR3167" s="458">
        <f t="shared" si="1224"/>
        <v>0</v>
      </c>
      <c r="BS3167" s="459">
        <f t="shared" si="1225"/>
        <v>0</v>
      </c>
      <c r="BT3167" s="460">
        <f t="shared" si="1226"/>
        <v>0</v>
      </c>
      <c r="BU3167" s="164"/>
      <c r="BV3167" s="272">
        <f t="shared" si="1227"/>
        <v>0</v>
      </c>
      <c r="BW3167" s="273" t="str">
        <f>IF(BV3167=0,"",
IF(SUM($BV$3138:BV3167)=1,BX3167,
IF($BV$3258&gt;SUM($BV$3138:BV3167),_xlfn.CONCAT(", ",BX3167),
IF($BV$3258=SUM($BV$3138:BV3167),_xlfn.CONCAT(" y ",BX3167)))))</f>
        <v/>
      </c>
      <c r="BX3167" s="156" t="s">
        <v>5124</v>
      </c>
      <c r="BY3167" s="272">
        <f t="shared" si="1228"/>
        <v>0</v>
      </c>
      <c r="BZ3167" s="273" t="str">
        <f>IF(BY3167=0,"",
IF(SUM($BY$3138:BY3167)=1,CA3167,
IF($BY$3258&gt;SUM($BY$3138:BY3167),_xlfn.CONCAT(", ",CA3167),
IF($BY$3258=SUM($BY$3138:BY3167),_xlfn.CONCAT(" y ",CA3167)))))</f>
        <v/>
      </c>
      <c r="CA3167" s="156" t="s">
        <v>5124</v>
      </c>
    </row>
    <row r="3168" spans="1:79" ht="15" customHeight="1">
      <c r="A3168" s="57"/>
      <c r="B3168" s="26"/>
      <c r="C3168" s="665" t="s">
        <v>5047</v>
      </c>
      <c r="D3168" s="915" t="str">
        <f t="shared" si="1190"/>
        <v>INSTITUTO TECNOLOGICO SUPERIOR DE XALAPA</v>
      </c>
      <c r="E3168" s="916"/>
      <c r="F3168" s="916"/>
      <c r="G3168" s="916"/>
      <c r="H3168" s="916"/>
      <c r="I3168" s="916"/>
      <c r="J3168" s="917"/>
      <c r="K3168" s="614"/>
      <c r="L3168" s="614"/>
      <c r="M3168" s="614"/>
      <c r="N3168" s="614"/>
      <c r="O3168" s="614"/>
      <c r="P3168" s="614"/>
      <c r="Q3168" s="614"/>
      <c r="R3168" s="614"/>
      <c r="S3168" s="614"/>
      <c r="T3168" s="614"/>
      <c r="U3168" s="614"/>
      <c r="V3168" s="614"/>
      <c r="W3168" s="614"/>
      <c r="X3168" s="614"/>
      <c r="Y3168" s="614"/>
      <c r="Z3168" s="614"/>
      <c r="AA3168" s="614"/>
      <c r="AB3168" s="614"/>
      <c r="AC3168" s="614"/>
      <c r="AD3168" s="614"/>
      <c r="AE3168" s="164"/>
      <c r="AF3168" s="164"/>
      <c r="AG3168" s="450">
        <f t="shared" si="1186"/>
        <v>0</v>
      </c>
      <c r="AH3168" s="451">
        <f t="shared" si="1187"/>
        <v>0</v>
      </c>
      <c r="AI3168" s="450">
        <f t="shared" si="1188"/>
        <v>0</v>
      </c>
      <c r="AJ3168" s="452">
        <f t="shared" si="1189"/>
        <v>0</v>
      </c>
      <c r="AK3168" s="457">
        <f t="shared" si="1191"/>
        <v>0</v>
      </c>
      <c r="AL3168" s="458">
        <f t="shared" si="1192"/>
        <v>0</v>
      </c>
      <c r="AM3168" s="459">
        <f t="shared" si="1193"/>
        <v>0</v>
      </c>
      <c r="AN3168" s="460">
        <f t="shared" si="1194"/>
        <v>0</v>
      </c>
      <c r="AO3168" s="457">
        <f t="shared" si="1195"/>
        <v>0</v>
      </c>
      <c r="AP3168" s="458">
        <f t="shared" si="1196"/>
        <v>0</v>
      </c>
      <c r="AQ3168" s="459">
        <f t="shared" si="1197"/>
        <v>0</v>
      </c>
      <c r="AR3168" s="460">
        <f t="shared" si="1198"/>
        <v>0</v>
      </c>
      <c r="AS3168" s="457">
        <f t="shared" si="1199"/>
        <v>0</v>
      </c>
      <c r="AT3168" s="458">
        <f t="shared" si="1200"/>
        <v>0</v>
      </c>
      <c r="AU3168" s="459">
        <f t="shared" si="1201"/>
        <v>0</v>
      </c>
      <c r="AV3168" s="460">
        <f t="shared" si="1202"/>
        <v>0</v>
      </c>
      <c r="AW3168" s="457">
        <f t="shared" si="1203"/>
        <v>0</v>
      </c>
      <c r="AX3168" s="458">
        <f t="shared" si="1204"/>
        <v>0</v>
      </c>
      <c r="AY3168" s="459">
        <f t="shared" si="1205"/>
        <v>0</v>
      </c>
      <c r="AZ3168" s="460">
        <f t="shared" si="1206"/>
        <v>0</v>
      </c>
      <c r="BA3168" s="457">
        <f t="shared" si="1207"/>
        <v>0</v>
      </c>
      <c r="BB3168" s="458">
        <f t="shared" si="1208"/>
        <v>0</v>
      </c>
      <c r="BC3168" s="459">
        <f t="shared" si="1209"/>
        <v>0</v>
      </c>
      <c r="BD3168" s="460">
        <f t="shared" si="1210"/>
        <v>0</v>
      </c>
      <c r="BE3168" s="457">
        <f t="shared" si="1211"/>
        <v>0</v>
      </c>
      <c r="BF3168" s="458">
        <f t="shared" si="1212"/>
        <v>0</v>
      </c>
      <c r="BG3168" s="459">
        <f t="shared" si="1213"/>
        <v>0</v>
      </c>
      <c r="BH3168" s="460">
        <f t="shared" si="1214"/>
        <v>0</v>
      </c>
      <c r="BI3168" s="457">
        <f t="shared" si="1215"/>
        <v>0</v>
      </c>
      <c r="BJ3168" s="458">
        <f t="shared" si="1216"/>
        <v>0</v>
      </c>
      <c r="BK3168" s="459">
        <f t="shared" si="1217"/>
        <v>0</v>
      </c>
      <c r="BL3168" s="460">
        <f t="shared" si="1218"/>
        <v>0</v>
      </c>
      <c r="BM3168" s="457">
        <f t="shared" si="1219"/>
        <v>0</v>
      </c>
      <c r="BN3168" s="458">
        <f t="shared" si="1220"/>
        <v>0</v>
      </c>
      <c r="BO3168" s="459">
        <f t="shared" si="1221"/>
        <v>0</v>
      </c>
      <c r="BP3168" s="460">
        <f t="shared" si="1222"/>
        <v>0</v>
      </c>
      <c r="BQ3168" s="457">
        <f t="shared" si="1223"/>
        <v>0</v>
      </c>
      <c r="BR3168" s="458">
        <f t="shared" si="1224"/>
        <v>0</v>
      </c>
      <c r="BS3168" s="459">
        <f t="shared" si="1225"/>
        <v>0</v>
      </c>
      <c r="BT3168" s="460">
        <f t="shared" si="1226"/>
        <v>0</v>
      </c>
      <c r="BU3168" s="164"/>
      <c r="BV3168" s="272">
        <f t="shared" si="1227"/>
        <v>0</v>
      </c>
      <c r="BW3168" s="273" t="str">
        <f>IF(BV3168=0,"",
IF(SUM($BV$3138:BV3168)=1,BX3168,
IF($BV$3258&gt;SUM($BV$3138:BV3168),_xlfn.CONCAT(", ",BX3168),
IF($BV$3258=SUM($BV$3138:BV3168),_xlfn.CONCAT(" y ",BX3168)))))</f>
        <v/>
      </c>
      <c r="BX3168" s="156" t="s">
        <v>5125</v>
      </c>
      <c r="BY3168" s="272">
        <f t="shared" si="1228"/>
        <v>0</v>
      </c>
      <c r="BZ3168" s="273" t="str">
        <f>IF(BY3168=0,"",
IF(SUM($BY$3138:BY3168)=1,CA3168,
IF($BY$3258&gt;SUM($BY$3138:BY3168),_xlfn.CONCAT(", ",CA3168),
IF($BY$3258=SUM($BY$3138:BY3168),_xlfn.CONCAT(" y ",CA3168)))))</f>
        <v/>
      </c>
      <c r="CA3168" s="156" t="s">
        <v>5125</v>
      </c>
    </row>
    <row r="3169" spans="1:79" ht="15" customHeight="1">
      <c r="A3169" s="57"/>
      <c r="B3169" s="26"/>
      <c r="C3169" s="665" t="s">
        <v>5048</v>
      </c>
      <c r="D3169" s="915" t="str">
        <f t="shared" si="1190"/>
        <v>INSTITUTO TECNOLOGICO SUPERIOR DE COATZACOALCOS</v>
      </c>
      <c r="E3169" s="916"/>
      <c r="F3169" s="916"/>
      <c r="G3169" s="916"/>
      <c r="H3169" s="916"/>
      <c r="I3169" s="916"/>
      <c r="J3169" s="917"/>
      <c r="K3169" s="614"/>
      <c r="L3169" s="614"/>
      <c r="M3169" s="614"/>
      <c r="N3169" s="614"/>
      <c r="O3169" s="614"/>
      <c r="P3169" s="614"/>
      <c r="Q3169" s="614"/>
      <c r="R3169" s="614"/>
      <c r="S3169" s="614"/>
      <c r="T3169" s="614"/>
      <c r="U3169" s="614"/>
      <c r="V3169" s="614"/>
      <c r="W3169" s="614"/>
      <c r="X3169" s="614"/>
      <c r="Y3169" s="614"/>
      <c r="Z3169" s="614"/>
      <c r="AA3169" s="614"/>
      <c r="AB3169" s="614"/>
      <c r="AC3169" s="614"/>
      <c r="AD3169" s="614"/>
      <c r="AE3169" s="164"/>
      <c r="AF3169" s="164"/>
      <c r="AG3169" s="450">
        <f t="shared" si="1186"/>
        <v>0</v>
      </c>
      <c r="AH3169" s="451">
        <f t="shared" si="1187"/>
        <v>0</v>
      </c>
      <c r="AI3169" s="450">
        <f t="shared" si="1188"/>
        <v>0</v>
      </c>
      <c r="AJ3169" s="452">
        <f t="shared" si="1189"/>
        <v>0</v>
      </c>
      <c r="AK3169" s="457">
        <f t="shared" si="1191"/>
        <v>0</v>
      </c>
      <c r="AL3169" s="458">
        <f t="shared" si="1192"/>
        <v>0</v>
      </c>
      <c r="AM3169" s="459">
        <f t="shared" si="1193"/>
        <v>0</v>
      </c>
      <c r="AN3169" s="460">
        <f t="shared" si="1194"/>
        <v>0</v>
      </c>
      <c r="AO3169" s="457">
        <f t="shared" si="1195"/>
        <v>0</v>
      </c>
      <c r="AP3169" s="458">
        <f t="shared" si="1196"/>
        <v>0</v>
      </c>
      <c r="AQ3169" s="459">
        <f t="shared" si="1197"/>
        <v>0</v>
      </c>
      <c r="AR3169" s="460">
        <f t="shared" si="1198"/>
        <v>0</v>
      </c>
      <c r="AS3169" s="457">
        <f t="shared" si="1199"/>
        <v>0</v>
      </c>
      <c r="AT3169" s="458">
        <f t="shared" si="1200"/>
        <v>0</v>
      </c>
      <c r="AU3169" s="459">
        <f t="shared" si="1201"/>
        <v>0</v>
      </c>
      <c r="AV3169" s="460">
        <f t="shared" si="1202"/>
        <v>0</v>
      </c>
      <c r="AW3169" s="457">
        <f t="shared" si="1203"/>
        <v>0</v>
      </c>
      <c r="AX3169" s="458">
        <f t="shared" si="1204"/>
        <v>0</v>
      </c>
      <c r="AY3169" s="459">
        <f t="shared" si="1205"/>
        <v>0</v>
      </c>
      <c r="AZ3169" s="460">
        <f t="shared" si="1206"/>
        <v>0</v>
      </c>
      <c r="BA3169" s="457">
        <f t="shared" si="1207"/>
        <v>0</v>
      </c>
      <c r="BB3169" s="458">
        <f t="shared" si="1208"/>
        <v>0</v>
      </c>
      <c r="BC3169" s="459">
        <f t="shared" si="1209"/>
        <v>0</v>
      </c>
      <c r="BD3169" s="460">
        <f t="shared" si="1210"/>
        <v>0</v>
      </c>
      <c r="BE3169" s="457">
        <f t="shared" si="1211"/>
        <v>0</v>
      </c>
      <c r="BF3169" s="458">
        <f t="shared" si="1212"/>
        <v>0</v>
      </c>
      <c r="BG3169" s="459">
        <f t="shared" si="1213"/>
        <v>0</v>
      </c>
      <c r="BH3169" s="460">
        <f t="shared" si="1214"/>
        <v>0</v>
      </c>
      <c r="BI3169" s="457">
        <f t="shared" si="1215"/>
        <v>0</v>
      </c>
      <c r="BJ3169" s="458">
        <f t="shared" si="1216"/>
        <v>0</v>
      </c>
      <c r="BK3169" s="459">
        <f t="shared" si="1217"/>
        <v>0</v>
      </c>
      <c r="BL3169" s="460">
        <f t="shared" si="1218"/>
        <v>0</v>
      </c>
      <c r="BM3169" s="457">
        <f t="shared" si="1219"/>
        <v>0</v>
      </c>
      <c r="BN3169" s="458">
        <f t="shared" si="1220"/>
        <v>0</v>
      </c>
      <c r="BO3169" s="459">
        <f t="shared" si="1221"/>
        <v>0</v>
      </c>
      <c r="BP3169" s="460">
        <f t="shared" si="1222"/>
        <v>0</v>
      </c>
      <c r="BQ3169" s="457">
        <f t="shared" si="1223"/>
        <v>0</v>
      </c>
      <c r="BR3169" s="458">
        <f t="shared" si="1224"/>
        <v>0</v>
      </c>
      <c r="BS3169" s="459">
        <f t="shared" si="1225"/>
        <v>0</v>
      </c>
      <c r="BT3169" s="460">
        <f t="shared" si="1226"/>
        <v>0</v>
      </c>
      <c r="BU3169" s="164"/>
      <c r="BV3169" s="272">
        <f t="shared" si="1227"/>
        <v>0</v>
      </c>
      <c r="BW3169" s="273" t="str">
        <f>IF(BV3169=0,"",
IF(SUM($BV$3138:BV3169)=1,BX3169,
IF($BV$3258&gt;SUM($BV$3138:BV3169),_xlfn.CONCAT(", ",BX3169),
IF($BV$3258=SUM($BV$3138:BV3169),_xlfn.CONCAT(" y ",BX3169)))))</f>
        <v/>
      </c>
      <c r="BX3169" s="156" t="s">
        <v>5126</v>
      </c>
      <c r="BY3169" s="272">
        <f t="shared" si="1228"/>
        <v>0</v>
      </c>
      <c r="BZ3169" s="273" t="str">
        <f>IF(BY3169=0,"",
IF(SUM($BY$3138:BY3169)=1,CA3169,
IF($BY$3258&gt;SUM($BY$3138:BY3169),_xlfn.CONCAT(", ",CA3169),
IF($BY$3258=SUM($BY$3138:BY3169),_xlfn.CONCAT(" y ",CA3169)))))</f>
        <v/>
      </c>
      <c r="CA3169" s="156" t="s">
        <v>5126</v>
      </c>
    </row>
    <row r="3170" spans="1:79" ht="15" customHeight="1">
      <c r="A3170" s="57"/>
      <c r="B3170" s="26"/>
      <c r="C3170" s="665" t="s">
        <v>5049</v>
      </c>
      <c r="D3170" s="915" t="str">
        <f t="shared" si="1190"/>
        <v>INSTITUTO TECNOLOGICO SUPERIOR DE TIERRA BLANCA</v>
      </c>
      <c r="E3170" s="916"/>
      <c r="F3170" s="916"/>
      <c r="G3170" s="916"/>
      <c r="H3170" s="916"/>
      <c r="I3170" s="916"/>
      <c r="J3170" s="917"/>
      <c r="K3170" s="614"/>
      <c r="L3170" s="614"/>
      <c r="M3170" s="614"/>
      <c r="N3170" s="614"/>
      <c r="O3170" s="614"/>
      <c r="P3170" s="614"/>
      <c r="Q3170" s="614"/>
      <c r="R3170" s="614"/>
      <c r="S3170" s="614"/>
      <c r="T3170" s="614"/>
      <c r="U3170" s="614"/>
      <c r="V3170" s="614"/>
      <c r="W3170" s="614"/>
      <c r="X3170" s="614"/>
      <c r="Y3170" s="614"/>
      <c r="Z3170" s="614"/>
      <c r="AA3170" s="614"/>
      <c r="AB3170" s="614"/>
      <c r="AC3170" s="614"/>
      <c r="AD3170" s="614"/>
      <c r="AE3170" s="164"/>
      <c r="AF3170" s="164"/>
      <c r="AG3170" s="450">
        <f t="shared" ref="AG3170:AG3201" si="1229">IF(OR(K3043="NS",O3043="NS",S3043="NS",W3043="NS",AA3043="NS",K3170="NS",O3170="NS",S3170="NS",W3170="NS",AA3170="NS"),0,IF(AND(K3043="NA",O3043="NA",S3043="NA",W3043="NA",AA3043="NA",K3170="NA",O3170="NA",S3170="NA",W3170="NA",AA3170="NA"),0,IF(K3043&lt;=SUM(O3043,S3043,W3043,AA3043,K3170,O3170,S3170,W3170,AA3170),0,1)))</f>
        <v>0</v>
      </c>
      <c r="AH3170" s="451">
        <f t="shared" ref="AH3170:AH3201" si="1230">IF(OR(L3043="NS",P3043="NS",T3043="NS",X3043="NS",AB3043="NS",L3170="NS",P3170="NS",T3170="NS",X3170="NS",AB3170="NS"),0,IF(AND(L3043="NA",P3043="NA",T3043="NA",X3043="NA",AB3043="NA",L3170="NA",P3170="NA",T3170="NA",X3170="NA",AB3170="NA"),0,IF(L3043&lt;=SUM(P3043,T3043,X3043,AB3043,L3170,P3170,T3170,X3170,AB3170),0,1)))</f>
        <v>0</v>
      </c>
      <c r="AI3170" s="450">
        <f t="shared" ref="AI3170:AI3201" si="1231">IF(OR(M3043="NS",Q3043="NS",U3043="NS",Y3043="NS",AC3043="NS",M3170="NS",Q3170="NS",U3170="NS",Y3170="NS",AC3170="NS"),0,IF(AND(M3043="NA",Q3043="NA",U3043="NA",Y3043="NA",AC3043="NA",M3170="NA",Q3170="NA",U3170="NA",Y3170="NA",AC3170="NA"),0,IF(M3043&lt;=SUM(Q3043,U3043,Y3043,AC3043,M3170,Q3170,U3170,Y3170,AC3170),0,1)))</f>
        <v>0</v>
      </c>
      <c r="AJ3170" s="452">
        <f t="shared" ref="AJ3170:AJ3201" si="1232">IF(OR(N3043="NS",R3043="NS",V3043="NS",Z3043="NS",AD3043="NS",N3170="NS",R3170="NS",V3170="NS",Z3170="NS",AD3170="NS"),0,IF(AND(N3043="NA",R3043="NA",V3043="NA",Z3043="NA",AD3043="NA",N3170="NA",R3170="NA",V3170="NA",Z3170="NA",AD3170="NA"),0,IF(N3043&lt;=SUM(R3043,V3043,Z3043,AD3043,N3170,R3170,V3170,Z3170,AD3170),0,1)))</f>
        <v>0</v>
      </c>
      <c r="AK3170" s="457">
        <f t="shared" si="1191"/>
        <v>0</v>
      </c>
      <c r="AL3170" s="458">
        <f t="shared" si="1192"/>
        <v>0</v>
      </c>
      <c r="AM3170" s="459">
        <f t="shared" si="1193"/>
        <v>0</v>
      </c>
      <c r="AN3170" s="460">
        <f t="shared" si="1194"/>
        <v>0</v>
      </c>
      <c r="AO3170" s="457">
        <f t="shared" si="1195"/>
        <v>0</v>
      </c>
      <c r="AP3170" s="458">
        <f t="shared" si="1196"/>
        <v>0</v>
      </c>
      <c r="AQ3170" s="459">
        <f t="shared" si="1197"/>
        <v>0</v>
      </c>
      <c r="AR3170" s="460">
        <f t="shared" si="1198"/>
        <v>0</v>
      </c>
      <c r="AS3170" s="457">
        <f t="shared" si="1199"/>
        <v>0</v>
      </c>
      <c r="AT3170" s="458">
        <f t="shared" si="1200"/>
        <v>0</v>
      </c>
      <c r="AU3170" s="459">
        <f t="shared" si="1201"/>
        <v>0</v>
      </c>
      <c r="AV3170" s="460">
        <f t="shared" si="1202"/>
        <v>0</v>
      </c>
      <c r="AW3170" s="457">
        <f t="shared" si="1203"/>
        <v>0</v>
      </c>
      <c r="AX3170" s="458">
        <f t="shared" si="1204"/>
        <v>0</v>
      </c>
      <c r="AY3170" s="459">
        <f t="shared" si="1205"/>
        <v>0</v>
      </c>
      <c r="AZ3170" s="460">
        <f t="shared" si="1206"/>
        <v>0</v>
      </c>
      <c r="BA3170" s="457">
        <f t="shared" si="1207"/>
        <v>0</v>
      </c>
      <c r="BB3170" s="458">
        <f t="shared" si="1208"/>
        <v>0</v>
      </c>
      <c r="BC3170" s="459">
        <f t="shared" si="1209"/>
        <v>0</v>
      </c>
      <c r="BD3170" s="460">
        <f t="shared" si="1210"/>
        <v>0</v>
      </c>
      <c r="BE3170" s="457">
        <f t="shared" si="1211"/>
        <v>0</v>
      </c>
      <c r="BF3170" s="458">
        <f t="shared" si="1212"/>
        <v>0</v>
      </c>
      <c r="BG3170" s="459">
        <f t="shared" si="1213"/>
        <v>0</v>
      </c>
      <c r="BH3170" s="460">
        <f t="shared" si="1214"/>
        <v>0</v>
      </c>
      <c r="BI3170" s="457">
        <f t="shared" si="1215"/>
        <v>0</v>
      </c>
      <c r="BJ3170" s="458">
        <f t="shared" si="1216"/>
        <v>0</v>
      </c>
      <c r="BK3170" s="459">
        <f t="shared" si="1217"/>
        <v>0</v>
      </c>
      <c r="BL3170" s="460">
        <f t="shared" si="1218"/>
        <v>0</v>
      </c>
      <c r="BM3170" s="457">
        <f t="shared" si="1219"/>
        <v>0</v>
      </c>
      <c r="BN3170" s="458">
        <f t="shared" si="1220"/>
        <v>0</v>
      </c>
      <c r="BO3170" s="459">
        <f t="shared" si="1221"/>
        <v>0</v>
      </c>
      <c r="BP3170" s="460">
        <f t="shared" si="1222"/>
        <v>0</v>
      </c>
      <c r="BQ3170" s="457">
        <f t="shared" si="1223"/>
        <v>0</v>
      </c>
      <c r="BR3170" s="458">
        <f t="shared" si="1224"/>
        <v>0</v>
      </c>
      <c r="BS3170" s="459">
        <f t="shared" si="1225"/>
        <v>0</v>
      </c>
      <c r="BT3170" s="460">
        <f t="shared" si="1226"/>
        <v>0</v>
      </c>
      <c r="BU3170" s="164"/>
      <c r="BV3170" s="272">
        <f t="shared" si="1227"/>
        <v>0</v>
      </c>
      <c r="BW3170" s="273" t="str">
        <f>IF(BV3170=0,"",
IF(SUM($BV$3138:BV3170)=1,BX3170,
IF($BV$3258&gt;SUM($BV$3138:BV3170),_xlfn.CONCAT(", ",BX3170),
IF($BV$3258=SUM($BV$3138:BV3170),_xlfn.CONCAT(" y ",BX3170)))))</f>
        <v/>
      </c>
      <c r="BX3170" s="156" t="s">
        <v>5127</v>
      </c>
      <c r="BY3170" s="272">
        <f t="shared" si="1228"/>
        <v>0</v>
      </c>
      <c r="BZ3170" s="273" t="str">
        <f>IF(BY3170=0,"",
IF(SUM($BY$3138:BY3170)=1,CA3170,
IF($BY$3258&gt;SUM($BY$3138:BY3170),_xlfn.CONCAT(", ",CA3170),
IF($BY$3258=SUM($BY$3138:BY3170),_xlfn.CONCAT(" y ",CA3170)))))</f>
        <v/>
      </c>
      <c r="CA3170" s="156" t="s">
        <v>5127</v>
      </c>
    </row>
    <row r="3171" spans="1:79" ht="15" customHeight="1">
      <c r="A3171" s="57"/>
      <c r="B3171" s="26"/>
      <c r="C3171" s="665" t="s">
        <v>5050</v>
      </c>
      <c r="D3171" s="915" t="str">
        <f t="shared" si="1190"/>
        <v>INSTITUTO TECNOLOGICO SUPERIOR DE ALAMO</v>
      </c>
      <c r="E3171" s="916"/>
      <c r="F3171" s="916"/>
      <c r="G3171" s="916"/>
      <c r="H3171" s="916"/>
      <c r="I3171" s="916"/>
      <c r="J3171" s="917"/>
      <c r="K3171" s="614"/>
      <c r="L3171" s="614"/>
      <c r="M3171" s="614"/>
      <c r="N3171" s="614"/>
      <c r="O3171" s="614"/>
      <c r="P3171" s="614"/>
      <c r="Q3171" s="614"/>
      <c r="R3171" s="614"/>
      <c r="S3171" s="614"/>
      <c r="T3171" s="614"/>
      <c r="U3171" s="614"/>
      <c r="V3171" s="614"/>
      <c r="W3171" s="614"/>
      <c r="X3171" s="614"/>
      <c r="Y3171" s="614"/>
      <c r="Z3171" s="614"/>
      <c r="AA3171" s="614"/>
      <c r="AB3171" s="614"/>
      <c r="AC3171" s="614"/>
      <c r="AD3171" s="614"/>
      <c r="AE3171" s="164"/>
      <c r="AF3171" s="164"/>
      <c r="AG3171" s="450">
        <f t="shared" si="1229"/>
        <v>0</v>
      </c>
      <c r="AH3171" s="451">
        <f t="shared" si="1230"/>
        <v>0</v>
      </c>
      <c r="AI3171" s="450">
        <f t="shared" si="1231"/>
        <v>0</v>
      </c>
      <c r="AJ3171" s="452">
        <f t="shared" si="1232"/>
        <v>0</v>
      </c>
      <c r="AK3171" s="457">
        <f t="shared" si="1191"/>
        <v>0</v>
      </c>
      <c r="AL3171" s="458">
        <f t="shared" si="1192"/>
        <v>0</v>
      </c>
      <c r="AM3171" s="459">
        <f t="shared" si="1193"/>
        <v>0</v>
      </c>
      <c r="AN3171" s="460">
        <f t="shared" si="1194"/>
        <v>0</v>
      </c>
      <c r="AO3171" s="457">
        <f t="shared" si="1195"/>
        <v>0</v>
      </c>
      <c r="AP3171" s="458">
        <f t="shared" si="1196"/>
        <v>0</v>
      </c>
      <c r="AQ3171" s="459">
        <f t="shared" si="1197"/>
        <v>0</v>
      </c>
      <c r="AR3171" s="460">
        <f t="shared" si="1198"/>
        <v>0</v>
      </c>
      <c r="AS3171" s="457">
        <f t="shared" si="1199"/>
        <v>0</v>
      </c>
      <c r="AT3171" s="458">
        <f t="shared" si="1200"/>
        <v>0</v>
      </c>
      <c r="AU3171" s="459">
        <f t="shared" si="1201"/>
        <v>0</v>
      </c>
      <c r="AV3171" s="460">
        <f t="shared" si="1202"/>
        <v>0</v>
      </c>
      <c r="AW3171" s="457">
        <f t="shared" si="1203"/>
        <v>0</v>
      </c>
      <c r="AX3171" s="458">
        <f t="shared" si="1204"/>
        <v>0</v>
      </c>
      <c r="AY3171" s="459">
        <f t="shared" si="1205"/>
        <v>0</v>
      </c>
      <c r="AZ3171" s="460">
        <f t="shared" si="1206"/>
        <v>0</v>
      </c>
      <c r="BA3171" s="457">
        <f t="shared" si="1207"/>
        <v>0</v>
      </c>
      <c r="BB3171" s="458">
        <f t="shared" si="1208"/>
        <v>0</v>
      </c>
      <c r="BC3171" s="459">
        <f t="shared" si="1209"/>
        <v>0</v>
      </c>
      <c r="BD3171" s="460">
        <f t="shared" si="1210"/>
        <v>0</v>
      </c>
      <c r="BE3171" s="457">
        <f t="shared" si="1211"/>
        <v>0</v>
      </c>
      <c r="BF3171" s="458">
        <f t="shared" si="1212"/>
        <v>0</v>
      </c>
      <c r="BG3171" s="459">
        <f t="shared" si="1213"/>
        <v>0</v>
      </c>
      <c r="BH3171" s="460">
        <f t="shared" si="1214"/>
        <v>0</v>
      </c>
      <c r="BI3171" s="457">
        <f t="shared" si="1215"/>
        <v>0</v>
      </c>
      <c r="BJ3171" s="458">
        <f t="shared" si="1216"/>
        <v>0</v>
      </c>
      <c r="BK3171" s="459">
        <f t="shared" si="1217"/>
        <v>0</v>
      </c>
      <c r="BL3171" s="460">
        <f t="shared" si="1218"/>
        <v>0</v>
      </c>
      <c r="BM3171" s="457">
        <f t="shared" si="1219"/>
        <v>0</v>
      </c>
      <c r="BN3171" s="458">
        <f t="shared" si="1220"/>
        <v>0</v>
      </c>
      <c r="BO3171" s="459">
        <f t="shared" si="1221"/>
        <v>0</v>
      </c>
      <c r="BP3171" s="460">
        <f t="shared" si="1222"/>
        <v>0</v>
      </c>
      <c r="BQ3171" s="457">
        <f t="shared" si="1223"/>
        <v>0</v>
      </c>
      <c r="BR3171" s="458">
        <f t="shared" si="1224"/>
        <v>0</v>
      </c>
      <c r="BS3171" s="459">
        <f t="shared" si="1225"/>
        <v>0</v>
      </c>
      <c r="BT3171" s="460">
        <f t="shared" si="1226"/>
        <v>0</v>
      </c>
      <c r="BU3171" s="164"/>
      <c r="BV3171" s="272">
        <f t="shared" si="1227"/>
        <v>0</v>
      </c>
      <c r="BW3171" s="273" t="str">
        <f>IF(BV3171=0,"",
IF(SUM($BV$3138:BV3171)=1,BX3171,
IF($BV$3258&gt;SUM($BV$3138:BV3171),_xlfn.CONCAT(", ",BX3171),
IF($BV$3258=SUM($BV$3138:BV3171),_xlfn.CONCAT(" y ",BX3171)))))</f>
        <v/>
      </c>
      <c r="BX3171" s="156" t="s">
        <v>5128</v>
      </c>
      <c r="BY3171" s="272">
        <f t="shared" si="1228"/>
        <v>0</v>
      </c>
      <c r="BZ3171" s="273" t="str">
        <f>IF(BY3171=0,"",
IF(SUM($BY$3138:BY3171)=1,CA3171,
IF($BY$3258&gt;SUM($BY$3138:BY3171),_xlfn.CONCAT(", ",CA3171),
IF($BY$3258=SUM($BY$3138:BY3171),_xlfn.CONCAT(" y ",CA3171)))))</f>
        <v/>
      </c>
      <c r="CA3171" s="156" t="s">
        <v>5128</v>
      </c>
    </row>
    <row r="3172" spans="1:79" ht="15" customHeight="1">
      <c r="A3172" s="57"/>
      <c r="B3172" s="26"/>
      <c r="C3172" s="665" t="s">
        <v>5051</v>
      </c>
      <c r="D3172" s="915" t="str">
        <f t="shared" si="1190"/>
        <v>INSTITUTO TECNOLOGICO SUPERIOR DE ACAYUCAN</v>
      </c>
      <c r="E3172" s="916"/>
      <c r="F3172" s="916"/>
      <c r="G3172" s="916"/>
      <c r="H3172" s="916"/>
      <c r="I3172" s="916"/>
      <c r="J3172" s="917"/>
      <c r="K3172" s="614"/>
      <c r="L3172" s="614"/>
      <c r="M3172" s="614"/>
      <c r="N3172" s="614"/>
      <c r="O3172" s="614"/>
      <c r="P3172" s="614"/>
      <c r="Q3172" s="614"/>
      <c r="R3172" s="614"/>
      <c r="S3172" s="614"/>
      <c r="T3172" s="614"/>
      <c r="U3172" s="614"/>
      <c r="V3172" s="614"/>
      <c r="W3172" s="614"/>
      <c r="X3172" s="614"/>
      <c r="Y3172" s="614"/>
      <c r="Z3172" s="614"/>
      <c r="AA3172" s="614"/>
      <c r="AB3172" s="614"/>
      <c r="AC3172" s="614"/>
      <c r="AD3172" s="614"/>
      <c r="AE3172" s="164"/>
      <c r="AF3172" s="164"/>
      <c r="AG3172" s="450">
        <f t="shared" si="1229"/>
        <v>0</v>
      </c>
      <c r="AH3172" s="451">
        <f t="shared" si="1230"/>
        <v>0</v>
      </c>
      <c r="AI3172" s="450">
        <f t="shared" si="1231"/>
        <v>0</v>
      </c>
      <c r="AJ3172" s="452">
        <f t="shared" si="1232"/>
        <v>0</v>
      </c>
      <c r="AK3172" s="457">
        <f t="shared" si="1191"/>
        <v>0</v>
      </c>
      <c r="AL3172" s="458">
        <f t="shared" si="1192"/>
        <v>0</v>
      </c>
      <c r="AM3172" s="459">
        <f t="shared" si="1193"/>
        <v>0</v>
      </c>
      <c r="AN3172" s="460">
        <f t="shared" si="1194"/>
        <v>0</v>
      </c>
      <c r="AO3172" s="457">
        <f t="shared" si="1195"/>
        <v>0</v>
      </c>
      <c r="AP3172" s="458">
        <f t="shared" si="1196"/>
        <v>0</v>
      </c>
      <c r="AQ3172" s="459">
        <f t="shared" si="1197"/>
        <v>0</v>
      </c>
      <c r="AR3172" s="460">
        <f t="shared" si="1198"/>
        <v>0</v>
      </c>
      <c r="AS3172" s="457">
        <f t="shared" si="1199"/>
        <v>0</v>
      </c>
      <c r="AT3172" s="458">
        <f t="shared" si="1200"/>
        <v>0</v>
      </c>
      <c r="AU3172" s="459">
        <f t="shared" si="1201"/>
        <v>0</v>
      </c>
      <c r="AV3172" s="460">
        <f t="shared" si="1202"/>
        <v>0</v>
      </c>
      <c r="AW3172" s="457">
        <f t="shared" si="1203"/>
        <v>0</v>
      </c>
      <c r="AX3172" s="458">
        <f t="shared" si="1204"/>
        <v>0</v>
      </c>
      <c r="AY3172" s="459">
        <f t="shared" si="1205"/>
        <v>0</v>
      </c>
      <c r="AZ3172" s="460">
        <f t="shared" si="1206"/>
        <v>0</v>
      </c>
      <c r="BA3172" s="457">
        <f t="shared" si="1207"/>
        <v>0</v>
      </c>
      <c r="BB3172" s="458">
        <f t="shared" si="1208"/>
        <v>0</v>
      </c>
      <c r="BC3172" s="459">
        <f t="shared" si="1209"/>
        <v>0</v>
      </c>
      <c r="BD3172" s="460">
        <f t="shared" si="1210"/>
        <v>0</v>
      </c>
      <c r="BE3172" s="457">
        <f t="shared" si="1211"/>
        <v>0</v>
      </c>
      <c r="BF3172" s="458">
        <f t="shared" si="1212"/>
        <v>0</v>
      </c>
      <c r="BG3172" s="459">
        <f t="shared" si="1213"/>
        <v>0</v>
      </c>
      <c r="BH3172" s="460">
        <f t="shared" si="1214"/>
        <v>0</v>
      </c>
      <c r="BI3172" s="457">
        <f t="shared" si="1215"/>
        <v>0</v>
      </c>
      <c r="BJ3172" s="458">
        <f t="shared" si="1216"/>
        <v>0</v>
      </c>
      <c r="BK3172" s="459">
        <f t="shared" si="1217"/>
        <v>0</v>
      </c>
      <c r="BL3172" s="460">
        <f t="shared" si="1218"/>
        <v>0</v>
      </c>
      <c r="BM3172" s="457">
        <f t="shared" si="1219"/>
        <v>0</v>
      </c>
      <c r="BN3172" s="458">
        <f t="shared" si="1220"/>
        <v>0</v>
      </c>
      <c r="BO3172" s="459">
        <f t="shared" si="1221"/>
        <v>0</v>
      </c>
      <c r="BP3172" s="460">
        <f t="shared" si="1222"/>
        <v>0</v>
      </c>
      <c r="BQ3172" s="457">
        <f t="shared" si="1223"/>
        <v>0</v>
      </c>
      <c r="BR3172" s="458">
        <f t="shared" si="1224"/>
        <v>0</v>
      </c>
      <c r="BS3172" s="459">
        <f t="shared" si="1225"/>
        <v>0</v>
      </c>
      <c r="BT3172" s="460">
        <f t="shared" si="1226"/>
        <v>0</v>
      </c>
      <c r="BU3172" s="164"/>
      <c r="BV3172" s="272">
        <f t="shared" si="1227"/>
        <v>0</v>
      </c>
      <c r="BW3172" s="273" t="str">
        <f>IF(BV3172=0,"",
IF(SUM($BV$3138:BV3172)=1,BX3172,
IF($BV$3258&gt;SUM($BV$3138:BV3172),_xlfn.CONCAT(", ",BX3172),
IF($BV$3258=SUM($BV$3138:BV3172),_xlfn.CONCAT(" y ",BX3172)))))</f>
        <v/>
      </c>
      <c r="BX3172" s="156" t="s">
        <v>5129</v>
      </c>
      <c r="BY3172" s="272">
        <f t="shared" si="1228"/>
        <v>0</v>
      </c>
      <c r="BZ3172" s="273" t="str">
        <f>IF(BY3172=0,"",
IF(SUM($BY$3138:BY3172)=1,CA3172,
IF($BY$3258&gt;SUM($BY$3138:BY3172),_xlfn.CONCAT(", ",CA3172),
IF($BY$3258=SUM($BY$3138:BY3172),_xlfn.CONCAT(" y ",CA3172)))))</f>
        <v/>
      </c>
      <c r="CA3172" s="156" t="s">
        <v>5129</v>
      </c>
    </row>
    <row r="3173" spans="1:79" ht="15" customHeight="1">
      <c r="A3173" s="57"/>
      <c r="B3173" s="26"/>
      <c r="C3173" s="665" t="s">
        <v>5130</v>
      </c>
      <c r="D3173" s="915" t="str">
        <f t="shared" si="1190"/>
        <v>INSTITUTO TECNOLOGICO SUPERIOR DE LAS CHOAPAS</v>
      </c>
      <c r="E3173" s="916"/>
      <c r="F3173" s="916"/>
      <c r="G3173" s="916"/>
      <c r="H3173" s="916"/>
      <c r="I3173" s="916"/>
      <c r="J3173" s="917"/>
      <c r="K3173" s="614"/>
      <c r="L3173" s="614"/>
      <c r="M3173" s="614"/>
      <c r="N3173" s="614"/>
      <c r="O3173" s="614"/>
      <c r="P3173" s="614"/>
      <c r="Q3173" s="614"/>
      <c r="R3173" s="614"/>
      <c r="S3173" s="614"/>
      <c r="T3173" s="614"/>
      <c r="U3173" s="614"/>
      <c r="V3173" s="614"/>
      <c r="W3173" s="614"/>
      <c r="X3173" s="614"/>
      <c r="Y3173" s="614"/>
      <c r="Z3173" s="614"/>
      <c r="AA3173" s="614"/>
      <c r="AB3173" s="614"/>
      <c r="AC3173" s="614"/>
      <c r="AD3173" s="614"/>
      <c r="AE3173" s="164"/>
      <c r="AF3173" s="164"/>
      <c r="AG3173" s="450">
        <f t="shared" si="1229"/>
        <v>0</v>
      </c>
      <c r="AH3173" s="451">
        <f t="shared" si="1230"/>
        <v>0</v>
      </c>
      <c r="AI3173" s="450">
        <f t="shared" si="1231"/>
        <v>0</v>
      </c>
      <c r="AJ3173" s="452">
        <f t="shared" si="1232"/>
        <v>0</v>
      </c>
      <c r="AK3173" s="457">
        <f t="shared" si="1191"/>
        <v>0</v>
      </c>
      <c r="AL3173" s="458">
        <f t="shared" si="1192"/>
        <v>0</v>
      </c>
      <c r="AM3173" s="459">
        <f t="shared" si="1193"/>
        <v>0</v>
      </c>
      <c r="AN3173" s="460">
        <f t="shared" si="1194"/>
        <v>0</v>
      </c>
      <c r="AO3173" s="457">
        <f t="shared" si="1195"/>
        <v>0</v>
      </c>
      <c r="AP3173" s="458">
        <f t="shared" si="1196"/>
        <v>0</v>
      </c>
      <c r="AQ3173" s="459">
        <f t="shared" si="1197"/>
        <v>0</v>
      </c>
      <c r="AR3173" s="460">
        <f t="shared" si="1198"/>
        <v>0</v>
      </c>
      <c r="AS3173" s="457">
        <f t="shared" si="1199"/>
        <v>0</v>
      </c>
      <c r="AT3173" s="458">
        <f t="shared" si="1200"/>
        <v>0</v>
      </c>
      <c r="AU3173" s="459">
        <f t="shared" si="1201"/>
        <v>0</v>
      </c>
      <c r="AV3173" s="460">
        <f t="shared" si="1202"/>
        <v>0</v>
      </c>
      <c r="AW3173" s="457">
        <f t="shared" si="1203"/>
        <v>0</v>
      </c>
      <c r="AX3173" s="458">
        <f t="shared" si="1204"/>
        <v>0</v>
      </c>
      <c r="AY3173" s="459">
        <f t="shared" si="1205"/>
        <v>0</v>
      </c>
      <c r="AZ3173" s="460">
        <f t="shared" si="1206"/>
        <v>0</v>
      </c>
      <c r="BA3173" s="457">
        <f t="shared" si="1207"/>
        <v>0</v>
      </c>
      <c r="BB3173" s="458">
        <f t="shared" si="1208"/>
        <v>0</v>
      </c>
      <c r="BC3173" s="459">
        <f t="shared" si="1209"/>
        <v>0</v>
      </c>
      <c r="BD3173" s="460">
        <f t="shared" si="1210"/>
        <v>0</v>
      </c>
      <c r="BE3173" s="457">
        <f t="shared" si="1211"/>
        <v>0</v>
      </c>
      <c r="BF3173" s="458">
        <f t="shared" si="1212"/>
        <v>0</v>
      </c>
      <c r="BG3173" s="459">
        <f t="shared" si="1213"/>
        <v>0</v>
      </c>
      <c r="BH3173" s="460">
        <f t="shared" si="1214"/>
        <v>0</v>
      </c>
      <c r="BI3173" s="457">
        <f t="shared" si="1215"/>
        <v>0</v>
      </c>
      <c r="BJ3173" s="458">
        <f t="shared" si="1216"/>
        <v>0</v>
      </c>
      <c r="BK3173" s="459">
        <f t="shared" si="1217"/>
        <v>0</v>
      </c>
      <c r="BL3173" s="460">
        <f t="shared" si="1218"/>
        <v>0</v>
      </c>
      <c r="BM3173" s="457">
        <f t="shared" si="1219"/>
        <v>0</v>
      </c>
      <c r="BN3173" s="458">
        <f t="shared" si="1220"/>
        <v>0</v>
      </c>
      <c r="BO3173" s="459">
        <f t="shared" si="1221"/>
        <v>0</v>
      </c>
      <c r="BP3173" s="460">
        <f t="shared" si="1222"/>
        <v>0</v>
      </c>
      <c r="BQ3173" s="457">
        <f t="shared" si="1223"/>
        <v>0</v>
      </c>
      <c r="BR3173" s="458">
        <f t="shared" si="1224"/>
        <v>0</v>
      </c>
      <c r="BS3173" s="459">
        <f t="shared" si="1225"/>
        <v>0</v>
      </c>
      <c r="BT3173" s="460">
        <f t="shared" si="1226"/>
        <v>0</v>
      </c>
      <c r="BU3173" s="164"/>
      <c r="BV3173" s="272">
        <f t="shared" si="1227"/>
        <v>0</v>
      </c>
      <c r="BW3173" s="273" t="str">
        <f>IF(BV3173=0,"",
IF(SUM($BV$3138:BV3173)=1,BX3173,
IF($BV$3258&gt;SUM($BV$3138:BV3173),_xlfn.CONCAT(", ",BX3173),
IF($BV$3258=SUM($BV$3138:BV3173),_xlfn.CONCAT(" y ",BX3173)))))</f>
        <v/>
      </c>
      <c r="BX3173" s="156" t="s">
        <v>5131</v>
      </c>
      <c r="BY3173" s="272">
        <f t="shared" si="1228"/>
        <v>0</v>
      </c>
      <c r="BZ3173" s="273" t="str">
        <f>IF(BY3173=0,"",
IF(SUM($BY$3138:BY3173)=1,CA3173,
IF($BY$3258&gt;SUM($BY$3138:BY3173),_xlfn.CONCAT(", ",CA3173),
IF($BY$3258=SUM($BY$3138:BY3173),_xlfn.CONCAT(" y ",CA3173)))))</f>
        <v/>
      </c>
      <c r="CA3173" s="156" t="s">
        <v>5131</v>
      </c>
    </row>
    <row r="3174" spans="1:79" ht="15" customHeight="1">
      <c r="A3174" s="57"/>
      <c r="B3174" s="26"/>
      <c r="C3174" s="665" t="s">
        <v>5132</v>
      </c>
      <c r="D3174" s="915" t="str">
        <f t="shared" si="1190"/>
        <v>INSTITUTO TECNOLOGICO SUPERIOR DE HUATUSCO</v>
      </c>
      <c r="E3174" s="916"/>
      <c r="F3174" s="916"/>
      <c r="G3174" s="916"/>
      <c r="H3174" s="916"/>
      <c r="I3174" s="916"/>
      <c r="J3174" s="917"/>
      <c r="K3174" s="614"/>
      <c r="L3174" s="614"/>
      <c r="M3174" s="614"/>
      <c r="N3174" s="614"/>
      <c r="O3174" s="614"/>
      <c r="P3174" s="614"/>
      <c r="Q3174" s="614"/>
      <c r="R3174" s="614"/>
      <c r="S3174" s="614"/>
      <c r="T3174" s="614"/>
      <c r="U3174" s="614"/>
      <c r="V3174" s="614"/>
      <c r="W3174" s="614"/>
      <c r="X3174" s="614"/>
      <c r="Y3174" s="614"/>
      <c r="Z3174" s="614"/>
      <c r="AA3174" s="614"/>
      <c r="AB3174" s="614"/>
      <c r="AC3174" s="614"/>
      <c r="AD3174" s="614"/>
      <c r="AE3174" s="164"/>
      <c r="AF3174" s="164"/>
      <c r="AG3174" s="450">
        <f t="shared" si="1229"/>
        <v>0</v>
      </c>
      <c r="AH3174" s="451">
        <f t="shared" si="1230"/>
        <v>0</v>
      </c>
      <c r="AI3174" s="450">
        <f t="shared" si="1231"/>
        <v>0</v>
      </c>
      <c r="AJ3174" s="452">
        <f t="shared" si="1232"/>
        <v>0</v>
      </c>
      <c r="AK3174" s="457">
        <f t="shared" si="1191"/>
        <v>0</v>
      </c>
      <c r="AL3174" s="458">
        <f t="shared" si="1192"/>
        <v>0</v>
      </c>
      <c r="AM3174" s="459">
        <f t="shared" si="1193"/>
        <v>0</v>
      </c>
      <c r="AN3174" s="460">
        <f t="shared" si="1194"/>
        <v>0</v>
      </c>
      <c r="AO3174" s="457">
        <f t="shared" si="1195"/>
        <v>0</v>
      </c>
      <c r="AP3174" s="458">
        <f t="shared" si="1196"/>
        <v>0</v>
      </c>
      <c r="AQ3174" s="459">
        <f t="shared" si="1197"/>
        <v>0</v>
      </c>
      <c r="AR3174" s="460">
        <f t="shared" si="1198"/>
        <v>0</v>
      </c>
      <c r="AS3174" s="457">
        <f t="shared" si="1199"/>
        <v>0</v>
      </c>
      <c r="AT3174" s="458">
        <f t="shared" si="1200"/>
        <v>0</v>
      </c>
      <c r="AU3174" s="459">
        <f t="shared" si="1201"/>
        <v>0</v>
      </c>
      <c r="AV3174" s="460">
        <f t="shared" si="1202"/>
        <v>0</v>
      </c>
      <c r="AW3174" s="457">
        <f t="shared" si="1203"/>
        <v>0</v>
      </c>
      <c r="AX3174" s="458">
        <f t="shared" si="1204"/>
        <v>0</v>
      </c>
      <c r="AY3174" s="459">
        <f t="shared" si="1205"/>
        <v>0</v>
      </c>
      <c r="AZ3174" s="460">
        <f t="shared" si="1206"/>
        <v>0</v>
      </c>
      <c r="BA3174" s="457">
        <f t="shared" si="1207"/>
        <v>0</v>
      </c>
      <c r="BB3174" s="458">
        <f t="shared" si="1208"/>
        <v>0</v>
      </c>
      <c r="BC3174" s="459">
        <f t="shared" si="1209"/>
        <v>0</v>
      </c>
      <c r="BD3174" s="460">
        <f t="shared" si="1210"/>
        <v>0</v>
      </c>
      <c r="BE3174" s="457">
        <f t="shared" si="1211"/>
        <v>0</v>
      </c>
      <c r="BF3174" s="458">
        <f t="shared" si="1212"/>
        <v>0</v>
      </c>
      <c r="BG3174" s="459">
        <f t="shared" si="1213"/>
        <v>0</v>
      </c>
      <c r="BH3174" s="460">
        <f t="shared" si="1214"/>
        <v>0</v>
      </c>
      <c r="BI3174" s="457">
        <f t="shared" si="1215"/>
        <v>0</v>
      </c>
      <c r="BJ3174" s="458">
        <f t="shared" si="1216"/>
        <v>0</v>
      </c>
      <c r="BK3174" s="459">
        <f t="shared" si="1217"/>
        <v>0</v>
      </c>
      <c r="BL3174" s="460">
        <f t="shared" si="1218"/>
        <v>0</v>
      </c>
      <c r="BM3174" s="457">
        <f t="shared" si="1219"/>
        <v>0</v>
      </c>
      <c r="BN3174" s="458">
        <f t="shared" si="1220"/>
        <v>0</v>
      </c>
      <c r="BO3174" s="459">
        <f t="shared" si="1221"/>
        <v>0</v>
      </c>
      <c r="BP3174" s="460">
        <f t="shared" si="1222"/>
        <v>0</v>
      </c>
      <c r="BQ3174" s="457">
        <f t="shared" si="1223"/>
        <v>0</v>
      </c>
      <c r="BR3174" s="458">
        <f t="shared" si="1224"/>
        <v>0</v>
      </c>
      <c r="BS3174" s="459">
        <f t="shared" si="1225"/>
        <v>0</v>
      </c>
      <c r="BT3174" s="460">
        <f t="shared" si="1226"/>
        <v>0</v>
      </c>
      <c r="BU3174" s="164"/>
      <c r="BV3174" s="272">
        <f t="shared" si="1227"/>
        <v>0</v>
      </c>
      <c r="BW3174" s="273" t="str">
        <f>IF(BV3174=0,"",
IF(SUM($BV$3138:BV3174)=1,BX3174,
IF($BV$3258&gt;SUM($BV$3138:BV3174),_xlfn.CONCAT(", ",BX3174),
IF($BV$3258=SUM($BV$3138:BV3174),_xlfn.CONCAT(" y ",BX3174)))))</f>
        <v/>
      </c>
      <c r="BX3174" s="156" t="s">
        <v>5133</v>
      </c>
      <c r="BY3174" s="272">
        <f t="shared" si="1228"/>
        <v>0</v>
      </c>
      <c r="BZ3174" s="273" t="str">
        <f>IF(BY3174=0,"",
IF(SUM($BY$3138:BY3174)=1,CA3174,
IF($BY$3258&gt;SUM($BY$3138:BY3174),_xlfn.CONCAT(", ",CA3174),
IF($BY$3258=SUM($BY$3138:BY3174),_xlfn.CONCAT(" y ",CA3174)))))</f>
        <v/>
      </c>
      <c r="CA3174" s="156" t="s">
        <v>5133</v>
      </c>
    </row>
    <row r="3175" spans="1:79" ht="15" customHeight="1">
      <c r="A3175" s="57"/>
      <c r="B3175" s="26"/>
      <c r="C3175" s="665" t="s">
        <v>5134</v>
      </c>
      <c r="D3175" s="915" t="str">
        <f t="shared" si="1190"/>
        <v>INSTITUTO TECNOLOGICO SUPERIOR DE ALVARADO</v>
      </c>
      <c r="E3175" s="916"/>
      <c r="F3175" s="916"/>
      <c r="G3175" s="916"/>
      <c r="H3175" s="916"/>
      <c r="I3175" s="916"/>
      <c r="J3175" s="917"/>
      <c r="K3175" s="614"/>
      <c r="L3175" s="614"/>
      <c r="M3175" s="614"/>
      <c r="N3175" s="614"/>
      <c r="O3175" s="614"/>
      <c r="P3175" s="614"/>
      <c r="Q3175" s="614"/>
      <c r="R3175" s="614"/>
      <c r="S3175" s="614"/>
      <c r="T3175" s="614"/>
      <c r="U3175" s="614"/>
      <c r="V3175" s="614"/>
      <c r="W3175" s="614"/>
      <c r="X3175" s="614"/>
      <c r="Y3175" s="614"/>
      <c r="Z3175" s="614"/>
      <c r="AA3175" s="614"/>
      <c r="AB3175" s="614"/>
      <c r="AC3175" s="614"/>
      <c r="AD3175" s="614"/>
      <c r="AE3175" s="164"/>
      <c r="AF3175" s="164"/>
      <c r="AG3175" s="450">
        <f t="shared" si="1229"/>
        <v>0</v>
      </c>
      <c r="AH3175" s="451">
        <f t="shared" si="1230"/>
        <v>0</v>
      </c>
      <c r="AI3175" s="450">
        <f t="shared" si="1231"/>
        <v>0</v>
      </c>
      <c r="AJ3175" s="452">
        <f t="shared" si="1232"/>
        <v>0</v>
      </c>
      <c r="AK3175" s="457">
        <f t="shared" si="1191"/>
        <v>0</v>
      </c>
      <c r="AL3175" s="458">
        <f t="shared" si="1192"/>
        <v>0</v>
      </c>
      <c r="AM3175" s="459">
        <f t="shared" si="1193"/>
        <v>0</v>
      </c>
      <c r="AN3175" s="460">
        <f t="shared" si="1194"/>
        <v>0</v>
      </c>
      <c r="AO3175" s="457">
        <f t="shared" si="1195"/>
        <v>0</v>
      </c>
      <c r="AP3175" s="458">
        <f t="shared" si="1196"/>
        <v>0</v>
      </c>
      <c r="AQ3175" s="459">
        <f t="shared" si="1197"/>
        <v>0</v>
      </c>
      <c r="AR3175" s="460">
        <f t="shared" si="1198"/>
        <v>0</v>
      </c>
      <c r="AS3175" s="457">
        <f t="shared" si="1199"/>
        <v>0</v>
      </c>
      <c r="AT3175" s="458">
        <f t="shared" si="1200"/>
        <v>0</v>
      </c>
      <c r="AU3175" s="459">
        <f t="shared" si="1201"/>
        <v>0</v>
      </c>
      <c r="AV3175" s="460">
        <f t="shared" si="1202"/>
        <v>0</v>
      </c>
      <c r="AW3175" s="457">
        <f t="shared" si="1203"/>
        <v>0</v>
      </c>
      <c r="AX3175" s="458">
        <f t="shared" si="1204"/>
        <v>0</v>
      </c>
      <c r="AY3175" s="459">
        <f t="shared" si="1205"/>
        <v>0</v>
      </c>
      <c r="AZ3175" s="460">
        <f t="shared" si="1206"/>
        <v>0</v>
      </c>
      <c r="BA3175" s="457">
        <f t="shared" si="1207"/>
        <v>0</v>
      </c>
      <c r="BB3175" s="458">
        <f t="shared" si="1208"/>
        <v>0</v>
      </c>
      <c r="BC3175" s="459">
        <f t="shared" si="1209"/>
        <v>0</v>
      </c>
      <c r="BD3175" s="460">
        <f t="shared" si="1210"/>
        <v>0</v>
      </c>
      <c r="BE3175" s="457">
        <f t="shared" si="1211"/>
        <v>0</v>
      </c>
      <c r="BF3175" s="458">
        <f t="shared" si="1212"/>
        <v>0</v>
      </c>
      <c r="BG3175" s="459">
        <f t="shared" si="1213"/>
        <v>0</v>
      </c>
      <c r="BH3175" s="460">
        <f t="shared" si="1214"/>
        <v>0</v>
      </c>
      <c r="BI3175" s="457">
        <f t="shared" si="1215"/>
        <v>0</v>
      </c>
      <c r="BJ3175" s="458">
        <f t="shared" si="1216"/>
        <v>0</v>
      </c>
      <c r="BK3175" s="459">
        <f t="shared" si="1217"/>
        <v>0</v>
      </c>
      <c r="BL3175" s="460">
        <f t="shared" si="1218"/>
        <v>0</v>
      </c>
      <c r="BM3175" s="457">
        <f t="shared" si="1219"/>
        <v>0</v>
      </c>
      <c r="BN3175" s="458">
        <f t="shared" si="1220"/>
        <v>0</v>
      </c>
      <c r="BO3175" s="459">
        <f t="shared" si="1221"/>
        <v>0</v>
      </c>
      <c r="BP3175" s="460">
        <f t="shared" si="1222"/>
        <v>0</v>
      </c>
      <c r="BQ3175" s="457">
        <f t="shared" si="1223"/>
        <v>0</v>
      </c>
      <c r="BR3175" s="458">
        <f t="shared" si="1224"/>
        <v>0</v>
      </c>
      <c r="BS3175" s="459">
        <f t="shared" si="1225"/>
        <v>0</v>
      </c>
      <c r="BT3175" s="460">
        <f t="shared" si="1226"/>
        <v>0</v>
      </c>
      <c r="BU3175" s="164"/>
      <c r="BV3175" s="272">
        <f t="shared" si="1227"/>
        <v>0</v>
      </c>
      <c r="BW3175" s="273" t="str">
        <f>IF(BV3175=0,"",
IF(SUM($BV$3138:BV3175)=1,BX3175,
IF($BV$3258&gt;SUM($BV$3138:BV3175),_xlfn.CONCAT(", ",BX3175),
IF($BV$3258=SUM($BV$3138:BV3175),_xlfn.CONCAT(" y ",BX3175)))))</f>
        <v/>
      </c>
      <c r="BX3175" s="156" t="s">
        <v>5135</v>
      </c>
      <c r="BY3175" s="272">
        <f t="shared" si="1228"/>
        <v>0</v>
      </c>
      <c r="BZ3175" s="273" t="str">
        <f>IF(BY3175=0,"",
IF(SUM($BY$3138:BY3175)=1,CA3175,
IF($BY$3258&gt;SUM($BY$3138:BY3175),_xlfn.CONCAT(", ",CA3175),
IF($BY$3258=SUM($BY$3138:BY3175),_xlfn.CONCAT(" y ",CA3175)))))</f>
        <v/>
      </c>
      <c r="CA3175" s="156" t="s">
        <v>5135</v>
      </c>
    </row>
    <row r="3176" spans="1:79" ht="15" customHeight="1">
      <c r="A3176" s="57"/>
      <c r="B3176" s="26"/>
      <c r="C3176" s="665" t="s">
        <v>5136</v>
      </c>
      <c r="D3176" s="915" t="str">
        <f t="shared" si="1190"/>
        <v>INSTITUTO TECNOLOGICO SUPERIOR DE PEROTE</v>
      </c>
      <c r="E3176" s="916"/>
      <c r="F3176" s="916"/>
      <c r="G3176" s="916"/>
      <c r="H3176" s="916"/>
      <c r="I3176" s="916"/>
      <c r="J3176" s="917"/>
      <c r="K3176" s="614"/>
      <c r="L3176" s="614"/>
      <c r="M3176" s="614"/>
      <c r="N3176" s="614"/>
      <c r="O3176" s="614"/>
      <c r="P3176" s="614"/>
      <c r="Q3176" s="614"/>
      <c r="R3176" s="614"/>
      <c r="S3176" s="614"/>
      <c r="T3176" s="614"/>
      <c r="U3176" s="614"/>
      <c r="V3176" s="614"/>
      <c r="W3176" s="614"/>
      <c r="X3176" s="614"/>
      <c r="Y3176" s="614"/>
      <c r="Z3176" s="614"/>
      <c r="AA3176" s="614"/>
      <c r="AB3176" s="614"/>
      <c r="AC3176" s="614"/>
      <c r="AD3176" s="614"/>
      <c r="AE3176" s="164"/>
      <c r="AF3176" s="164"/>
      <c r="AG3176" s="450">
        <f t="shared" si="1229"/>
        <v>0</v>
      </c>
      <c r="AH3176" s="451">
        <f t="shared" si="1230"/>
        <v>0</v>
      </c>
      <c r="AI3176" s="450">
        <f t="shared" si="1231"/>
        <v>0</v>
      </c>
      <c r="AJ3176" s="452">
        <f t="shared" si="1232"/>
        <v>0</v>
      </c>
      <c r="AK3176" s="457">
        <f t="shared" si="1191"/>
        <v>0</v>
      </c>
      <c r="AL3176" s="458">
        <f t="shared" si="1192"/>
        <v>0</v>
      </c>
      <c r="AM3176" s="459">
        <f t="shared" si="1193"/>
        <v>0</v>
      </c>
      <c r="AN3176" s="460">
        <f t="shared" si="1194"/>
        <v>0</v>
      </c>
      <c r="AO3176" s="457">
        <f t="shared" si="1195"/>
        <v>0</v>
      </c>
      <c r="AP3176" s="458">
        <f t="shared" si="1196"/>
        <v>0</v>
      </c>
      <c r="AQ3176" s="459">
        <f t="shared" si="1197"/>
        <v>0</v>
      </c>
      <c r="AR3176" s="460">
        <f t="shared" si="1198"/>
        <v>0</v>
      </c>
      <c r="AS3176" s="457">
        <f t="shared" si="1199"/>
        <v>0</v>
      </c>
      <c r="AT3176" s="458">
        <f t="shared" si="1200"/>
        <v>0</v>
      </c>
      <c r="AU3176" s="459">
        <f t="shared" si="1201"/>
        <v>0</v>
      </c>
      <c r="AV3176" s="460">
        <f t="shared" si="1202"/>
        <v>0</v>
      </c>
      <c r="AW3176" s="457">
        <f t="shared" si="1203"/>
        <v>0</v>
      </c>
      <c r="AX3176" s="458">
        <f t="shared" si="1204"/>
        <v>0</v>
      </c>
      <c r="AY3176" s="459">
        <f t="shared" si="1205"/>
        <v>0</v>
      </c>
      <c r="AZ3176" s="460">
        <f t="shared" si="1206"/>
        <v>0</v>
      </c>
      <c r="BA3176" s="457">
        <f t="shared" si="1207"/>
        <v>0</v>
      </c>
      <c r="BB3176" s="458">
        <f t="shared" si="1208"/>
        <v>0</v>
      </c>
      <c r="BC3176" s="459">
        <f t="shared" si="1209"/>
        <v>0</v>
      </c>
      <c r="BD3176" s="460">
        <f t="shared" si="1210"/>
        <v>0</v>
      </c>
      <c r="BE3176" s="457">
        <f t="shared" si="1211"/>
        <v>0</v>
      </c>
      <c r="BF3176" s="458">
        <f t="shared" si="1212"/>
        <v>0</v>
      </c>
      <c r="BG3176" s="459">
        <f t="shared" si="1213"/>
        <v>0</v>
      </c>
      <c r="BH3176" s="460">
        <f t="shared" si="1214"/>
        <v>0</v>
      </c>
      <c r="BI3176" s="457">
        <f t="shared" si="1215"/>
        <v>0</v>
      </c>
      <c r="BJ3176" s="458">
        <f t="shared" si="1216"/>
        <v>0</v>
      </c>
      <c r="BK3176" s="459">
        <f t="shared" si="1217"/>
        <v>0</v>
      </c>
      <c r="BL3176" s="460">
        <f t="shared" si="1218"/>
        <v>0</v>
      </c>
      <c r="BM3176" s="457">
        <f t="shared" si="1219"/>
        <v>0</v>
      </c>
      <c r="BN3176" s="458">
        <f t="shared" si="1220"/>
        <v>0</v>
      </c>
      <c r="BO3176" s="459">
        <f t="shared" si="1221"/>
        <v>0</v>
      </c>
      <c r="BP3176" s="460">
        <f t="shared" si="1222"/>
        <v>0</v>
      </c>
      <c r="BQ3176" s="457">
        <f t="shared" si="1223"/>
        <v>0</v>
      </c>
      <c r="BR3176" s="458">
        <f t="shared" si="1224"/>
        <v>0</v>
      </c>
      <c r="BS3176" s="459">
        <f t="shared" si="1225"/>
        <v>0</v>
      </c>
      <c r="BT3176" s="460">
        <f t="shared" si="1226"/>
        <v>0</v>
      </c>
      <c r="BU3176" s="164"/>
      <c r="BV3176" s="272">
        <f t="shared" si="1227"/>
        <v>0</v>
      </c>
      <c r="BW3176" s="273" t="str">
        <f>IF(BV3176=0,"",
IF(SUM($BV$3138:BV3176)=1,BX3176,
IF($BV$3258&gt;SUM($BV$3138:BV3176),_xlfn.CONCAT(", ",BX3176),
IF($BV$3258=SUM($BV$3138:BV3176),_xlfn.CONCAT(" y ",BX3176)))))</f>
        <v/>
      </c>
      <c r="BX3176" s="156" t="s">
        <v>5137</v>
      </c>
      <c r="BY3176" s="272">
        <f t="shared" si="1228"/>
        <v>0</v>
      </c>
      <c r="BZ3176" s="273" t="str">
        <f>IF(BY3176=0,"",
IF(SUM($BY$3138:BY3176)=1,CA3176,
IF($BY$3258&gt;SUM($BY$3138:BY3176),_xlfn.CONCAT(", ",CA3176),
IF($BY$3258=SUM($BY$3138:BY3176),_xlfn.CONCAT(" y ",CA3176)))))</f>
        <v/>
      </c>
      <c r="CA3176" s="156" t="s">
        <v>5137</v>
      </c>
    </row>
    <row r="3177" spans="1:79" ht="15" customHeight="1">
      <c r="A3177" s="57"/>
      <c r="B3177" s="26"/>
      <c r="C3177" s="665" t="s">
        <v>5138</v>
      </c>
      <c r="D3177" s="915" t="str">
        <f t="shared" si="1190"/>
        <v>INSTITUTO TECNOLOGICO SUPERIOR DE ZONGOLICA</v>
      </c>
      <c r="E3177" s="916"/>
      <c r="F3177" s="916"/>
      <c r="G3177" s="916"/>
      <c r="H3177" s="916"/>
      <c r="I3177" s="916"/>
      <c r="J3177" s="917"/>
      <c r="K3177" s="614"/>
      <c r="L3177" s="614"/>
      <c r="M3177" s="614"/>
      <c r="N3177" s="614"/>
      <c r="O3177" s="614"/>
      <c r="P3177" s="614"/>
      <c r="Q3177" s="614"/>
      <c r="R3177" s="614"/>
      <c r="S3177" s="614"/>
      <c r="T3177" s="614"/>
      <c r="U3177" s="614"/>
      <c r="V3177" s="614"/>
      <c r="W3177" s="614"/>
      <c r="X3177" s="614"/>
      <c r="Y3177" s="614"/>
      <c r="Z3177" s="614"/>
      <c r="AA3177" s="614"/>
      <c r="AB3177" s="614"/>
      <c r="AC3177" s="614"/>
      <c r="AD3177" s="614"/>
      <c r="AE3177" s="164"/>
      <c r="AF3177" s="164"/>
      <c r="AG3177" s="450">
        <f t="shared" si="1229"/>
        <v>0</v>
      </c>
      <c r="AH3177" s="451">
        <f t="shared" si="1230"/>
        <v>0</v>
      </c>
      <c r="AI3177" s="450">
        <f t="shared" si="1231"/>
        <v>0</v>
      </c>
      <c r="AJ3177" s="452">
        <f t="shared" si="1232"/>
        <v>0</v>
      </c>
      <c r="AK3177" s="457">
        <f t="shared" si="1191"/>
        <v>0</v>
      </c>
      <c r="AL3177" s="458">
        <f t="shared" si="1192"/>
        <v>0</v>
      </c>
      <c r="AM3177" s="459">
        <f t="shared" si="1193"/>
        <v>0</v>
      </c>
      <c r="AN3177" s="460">
        <f t="shared" si="1194"/>
        <v>0</v>
      </c>
      <c r="AO3177" s="457">
        <f t="shared" si="1195"/>
        <v>0</v>
      </c>
      <c r="AP3177" s="458">
        <f t="shared" si="1196"/>
        <v>0</v>
      </c>
      <c r="AQ3177" s="459">
        <f t="shared" si="1197"/>
        <v>0</v>
      </c>
      <c r="AR3177" s="460">
        <f t="shared" si="1198"/>
        <v>0</v>
      </c>
      <c r="AS3177" s="457">
        <f t="shared" si="1199"/>
        <v>0</v>
      </c>
      <c r="AT3177" s="458">
        <f t="shared" si="1200"/>
        <v>0</v>
      </c>
      <c r="AU3177" s="459">
        <f t="shared" si="1201"/>
        <v>0</v>
      </c>
      <c r="AV3177" s="460">
        <f t="shared" si="1202"/>
        <v>0</v>
      </c>
      <c r="AW3177" s="457">
        <f t="shared" si="1203"/>
        <v>0</v>
      </c>
      <c r="AX3177" s="458">
        <f t="shared" si="1204"/>
        <v>0</v>
      </c>
      <c r="AY3177" s="459">
        <f t="shared" si="1205"/>
        <v>0</v>
      </c>
      <c r="AZ3177" s="460">
        <f t="shared" si="1206"/>
        <v>0</v>
      </c>
      <c r="BA3177" s="457">
        <f t="shared" si="1207"/>
        <v>0</v>
      </c>
      <c r="BB3177" s="458">
        <f t="shared" si="1208"/>
        <v>0</v>
      </c>
      <c r="BC3177" s="459">
        <f t="shared" si="1209"/>
        <v>0</v>
      </c>
      <c r="BD3177" s="460">
        <f t="shared" si="1210"/>
        <v>0</v>
      </c>
      <c r="BE3177" s="457">
        <f t="shared" si="1211"/>
        <v>0</v>
      </c>
      <c r="BF3177" s="458">
        <f t="shared" si="1212"/>
        <v>0</v>
      </c>
      <c r="BG3177" s="459">
        <f t="shared" si="1213"/>
        <v>0</v>
      </c>
      <c r="BH3177" s="460">
        <f t="shared" si="1214"/>
        <v>0</v>
      </c>
      <c r="BI3177" s="457">
        <f t="shared" si="1215"/>
        <v>0</v>
      </c>
      <c r="BJ3177" s="458">
        <f t="shared" si="1216"/>
        <v>0</v>
      </c>
      <c r="BK3177" s="459">
        <f t="shared" si="1217"/>
        <v>0</v>
      </c>
      <c r="BL3177" s="460">
        <f t="shared" si="1218"/>
        <v>0</v>
      </c>
      <c r="BM3177" s="457">
        <f t="shared" si="1219"/>
        <v>0</v>
      </c>
      <c r="BN3177" s="458">
        <f t="shared" si="1220"/>
        <v>0</v>
      </c>
      <c r="BO3177" s="459">
        <f t="shared" si="1221"/>
        <v>0</v>
      </c>
      <c r="BP3177" s="460">
        <f t="shared" si="1222"/>
        <v>0</v>
      </c>
      <c r="BQ3177" s="457">
        <f t="shared" si="1223"/>
        <v>0</v>
      </c>
      <c r="BR3177" s="458">
        <f t="shared" si="1224"/>
        <v>0</v>
      </c>
      <c r="BS3177" s="459">
        <f t="shared" si="1225"/>
        <v>0</v>
      </c>
      <c r="BT3177" s="460">
        <f t="shared" si="1226"/>
        <v>0</v>
      </c>
      <c r="BU3177" s="164"/>
      <c r="BV3177" s="272">
        <f t="shared" si="1227"/>
        <v>0</v>
      </c>
      <c r="BW3177" s="273" t="str">
        <f>IF(BV3177=0,"",
IF(SUM($BV$3138:BV3177)=1,BX3177,
IF($BV$3258&gt;SUM($BV$3138:BV3177),_xlfn.CONCAT(", ",BX3177),
IF($BV$3258=SUM($BV$3138:BV3177),_xlfn.CONCAT(" y ",BX3177)))))</f>
        <v/>
      </c>
      <c r="BX3177" s="156" t="s">
        <v>5139</v>
      </c>
      <c r="BY3177" s="272">
        <f t="shared" si="1228"/>
        <v>0</v>
      </c>
      <c r="BZ3177" s="273" t="str">
        <f>IF(BY3177=0,"",
IF(SUM($BY$3138:BY3177)=1,CA3177,
IF($BY$3258&gt;SUM($BY$3138:BY3177),_xlfn.CONCAT(", ",CA3177),
IF($BY$3258=SUM($BY$3138:BY3177),_xlfn.CONCAT(" y ",CA3177)))))</f>
        <v/>
      </c>
      <c r="CA3177" s="156" t="s">
        <v>5139</v>
      </c>
    </row>
    <row r="3178" spans="1:79" ht="15" customHeight="1">
      <c r="A3178" s="57"/>
      <c r="B3178" s="26"/>
      <c r="C3178" s="665" t="s">
        <v>5140</v>
      </c>
      <c r="D3178" s="915" t="str">
        <f t="shared" si="1190"/>
        <v>INSTITUTO TECNOLOGICO SUPERIOR DE NARANJOS</v>
      </c>
      <c r="E3178" s="916"/>
      <c r="F3178" s="916"/>
      <c r="G3178" s="916"/>
      <c r="H3178" s="916"/>
      <c r="I3178" s="916"/>
      <c r="J3178" s="917"/>
      <c r="K3178" s="614"/>
      <c r="L3178" s="614"/>
      <c r="M3178" s="614"/>
      <c r="N3178" s="614"/>
      <c r="O3178" s="614"/>
      <c r="P3178" s="614"/>
      <c r="Q3178" s="614"/>
      <c r="R3178" s="614"/>
      <c r="S3178" s="614"/>
      <c r="T3178" s="614"/>
      <c r="U3178" s="614"/>
      <c r="V3178" s="614"/>
      <c r="W3178" s="614"/>
      <c r="X3178" s="614"/>
      <c r="Y3178" s="614"/>
      <c r="Z3178" s="614"/>
      <c r="AA3178" s="614"/>
      <c r="AB3178" s="614"/>
      <c r="AC3178" s="614"/>
      <c r="AD3178" s="614"/>
      <c r="AE3178" s="164"/>
      <c r="AF3178" s="164"/>
      <c r="AG3178" s="450">
        <f t="shared" si="1229"/>
        <v>0</v>
      </c>
      <c r="AH3178" s="451">
        <f t="shared" si="1230"/>
        <v>0</v>
      </c>
      <c r="AI3178" s="450">
        <f t="shared" si="1231"/>
        <v>0</v>
      </c>
      <c r="AJ3178" s="452">
        <f t="shared" si="1232"/>
        <v>0</v>
      </c>
      <c r="AK3178" s="457">
        <f t="shared" si="1191"/>
        <v>0</v>
      </c>
      <c r="AL3178" s="458">
        <f t="shared" si="1192"/>
        <v>0</v>
      </c>
      <c r="AM3178" s="459">
        <f t="shared" si="1193"/>
        <v>0</v>
      </c>
      <c r="AN3178" s="460">
        <f t="shared" si="1194"/>
        <v>0</v>
      </c>
      <c r="AO3178" s="457">
        <f t="shared" si="1195"/>
        <v>0</v>
      </c>
      <c r="AP3178" s="458">
        <f t="shared" si="1196"/>
        <v>0</v>
      </c>
      <c r="AQ3178" s="459">
        <f t="shared" si="1197"/>
        <v>0</v>
      </c>
      <c r="AR3178" s="460">
        <f t="shared" si="1198"/>
        <v>0</v>
      </c>
      <c r="AS3178" s="457">
        <f t="shared" si="1199"/>
        <v>0</v>
      </c>
      <c r="AT3178" s="458">
        <f t="shared" si="1200"/>
        <v>0</v>
      </c>
      <c r="AU3178" s="459">
        <f t="shared" si="1201"/>
        <v>0</v>
      </c>
      <c r="AV3178" s="460">
        <f t="shared" si="1202"/>
        <v>0</v>
      </c>
      <c r="AW3178" s="457">
        <f t="shared" si="1203"/>
        <v>0</v>
      </c>
      <c r="AX3178" s="458">
        <f t="shared" si="1204"/>
        <v>0</v>
      </c>
      <c r="AY3178" s="459">
        <f t="shared" si="1205"/>
        <v>0</v>
      </c>
      <c r="AZ3178" s="460">
        <f t="shared" si="1206"/>
        <v>0</v>
      </c>
      <c r="BA3178" s="457">
        <f t="shared" si="1207"/>
        <v>0</v>
      </c>
      <c r="BB3178" s="458">
        <f t="shared" si="1208"/>
        <v>0</v>
      </c>
      <c r="BC3178" s="459">
        <f t="shared" si="1209"/>
        <v>0</v>
      </c>
      <c r="BD3178" s="460">
        <f t="shared" si="1210"/>
        <v>0</v>
      </c>
      <c r="BE3178" s="457">
        <f t="shared" si="1211"/>
        <v>0</v>
      </c>
      <c r="BF3178" s="458">
        <f t="shared" si="1212"/>
        <v>0</v>
      </c>
      <c r="BG3178" s="459">
        <f t="shared" si="1213"/>
        <v>0</v>
      </c>
      <c r="BH3178" s="460">
        <f t="shared" si="1214"/>
        <v>0</v>
      </c>
      <c r="BI3178" s="457">
        <f t="shared" si="1215"/>
        <v>0</v>
      </c>
      <c r="BJ3178" s="458">
        <f t="shared" si="1216"/>
        <v>0</v>
      </c>
      <c r="BK3178" s="459">
        <f t="shared" si="1217"/>
        <v>0</v>
      </c>
      <c r="BL3178" s="460">
        <f t="shared" si="1218"/>
        <v>0</v>
      </c>
      <c r="BM3178" s="457">
        <f t="shared" si="1219"/>
        <v>0</v>
      </c>
      <c r="BN3178" s="458">
        <f t="shared" si="1220"/>
        <v>0</v>
      </c>
      <c r="BO3178" s="459">
        <f t="shared" si="1221"/>
        <v>0</v>
      </c>
      <c r="BP3178" s="460">
        <f t="shared" si="1222"/>
        <v>0</v>
      </c>
      <c r="BQ3178" s="457">
        <f t="shared" si="1223"/>
        <v>0</v>
      </c>
      <c r="BR3178" s="458">
        <f t="shared" si="1224"/>
        <v>0</v>
      </c>
      <c r="BS3178" s="459">
        <f t="shared" si="1225"/>
        <v>0</v>
      </c>
      <c r="BT3178" s="460">
        <f t="shared" si="1226"/>
        <v>0</v>
      </c>
      <c r="BU3178" s="164"/>
      <c r="BV3178" s="272">
        <f t="shared" si="1227"/>
        <v>0</v>
      </c>
      <c r="BW3178" s="273" t="str">
        <f>IF(BV3178=0,"",
IF(SUM($BV$3138:BV3178)=1,BX3178,
IF($BV$3258&gt;SUM($BV$3138:BV3178),_xlfn.CONCAT(", ",BX3178),
IF($BV$3258=SUM($BV$3138:BV3178),_xlfn.CONCAT(" y ",BX3178)))))</f>
        <v/>
      </c>
      <c r="BX3178" s="156" t="s">
        <v>5141</v>
      </c>
      <c r="BY3178" s="272">
        <f t="shared" si="1228"/>
        <v>0</v>
      </c>
      <c r="BZ3178" s="273" t="str">
        <f>IF(BY3178=0,"",
IF(SUM($BY$3138:BY3178)=1,CA3178,
IF($BY$3258&gt;SUM($BY$3138:BY3178),_xlfn.CONCAT(", ",CA3178),
IF($BY$3258=SUM($BY$3138:BY3178),_xlfn.CONCAT(" y ",CA3178)))))</f>
        <v/>
      </c>
      <c r="CA3178" s="156" t="s">
        <v>5141</v>
      </c>
    </row>
    <row r="3179" spans="1:79" ht="15" customHeight="1">
      <c r="A3179" s="57"/>
      <c r="B3179" s="26"/>
      <c r="C3179" s="665" t="s">
        <v>5142</v>
      </c>
      <c r="D3179" s="915" t="str">
        <f t="shared" si="1190"/>
        <v>INSTITUTO TECNOLOGICO SUPERIOR DE CHICONTEPEC</v>
      </c>
      <c r="E3179" s="916"/>
      <c r="F3179" s="916"/>
      <c r="G3179" s="916"/>
      <c r="H3179" s="916"/>
      <c r="I3179" s="916"/>
      <c r="J3179" s="917"/>
      <c r="K3179" s="614"/>
      <c r="L3179" s="614"/>
      <c r="M3179" s="614"/>
      <c r="N3179" s="614"/>
      <c r="O3179" s="614"/>
      <c r="P3179" s="614"/>
      <c r="Q3179" s="614"/>
      <c r="R3179" s="614"/>
      <c r="S3179" s="614"/>
      <c r="T3179" s="614"/>
      <c r="U3179" s="614"/>
      <c r="V3179" s="614"/>
      <c r="W3179" s="614"/>
      <c r="X3179" s="614"/>
      <c r="Y3179" s="614"/>
      <c r="Z3179" s="614"/>
      <c r="AA3179" s="614"/>
      <c r="AB3179" s="614"/>
      <c r="AC3179" s="614"/>
      <c r="AD3179" s="614"/>
      <c r="AE3179" s="164"/>
      <c r="AF3179" s="164"/>
      <c r="AG3179" s="450">
        <f t="shared" si="1229"/>
        <v>0</v>
      </c>
      <c r="AH3179" s="451">
        <f t="shared" si="1230"/>
        <v>0</v>
      </c>
      <c r="AI3179" s="450">
        <f t="shared" si="1231"/>
        <v>0</v>
      </c>
      <c r="AJ3179" s="452">
        <f t="shared" si="1232"/>
        <v>0</v>
      </c>
      <c r="AK3179" s="457">
        <f t="shared" si="1191"/>
        <v>0</v>
      </c>
      <c r="AL3179" s="458">
        <f t="shared" si="1192"/>
        <v>0</v>
      </c>
      <c r="AM3179" s="459">
        <f t="shared" si="1193"/>
        <v>0</v>
      </c>
      <c r="AN3179" s="460">
        <f t="shared" si="1194"/>
        <v>0</v>
      </c>
      <c r="AO3179" s="457">
        <f t="shared" si="1195"/>
        <v>0</v>
      </c>
      <c r="AP3179" s="458">
        <f t="shared" si="1196"/>
        <v>0</v>
      </c>
      <c r="AQ3179" s="459">
        <f t="shared" si="1197"/>
        <v>0</v>
      </c>
      <c r="AR3179" s="460">
        <f t="shared" si="1198"/>
        <v>0</v>
      </c>
      <c r="AS3179" s="457">
        <f t="shared" si="1199"/>
        <v>0</v>
      </c>
      <c r="AT3179" s="458">
        <f t="shared" si="1200"/>
        <v>0</v>
      </c>
      <c r="AU3179" s="459">
        <f t="shared" si="1201"/>
        <v>0</v>
      </c>
      <c r="AV3179" s="460">
        <f t="shared" si="1202"/>
        <v>0</v>
      </c>
      <c r="AW3179" s="457">
        <f t="shared" si="1203"/>
        <v>0</v>
      </c>
      <c r="AX3179" s="458">
        <f t="shared" si="1204"/>
        <v>0</v>
      </c>
      <c r="AY3179" s="459">
        <f t="shared" si="1205"/>
        <v>0</v>
      </c>
      <c r="AZ3179" s="460">
        <f t="shared" si="1206"/>
        <v>0</v>
      </c>
      <c r="BA3179" s="457">
        <f t="shared" si="1207"/>
        <v>0</v>
      </c>
      <c r="BB3179" s="458">
        <f t="shared" si="1208"/>
        <v>0</v>
      </c>
      <c r="BC3179" s="459">
        <f t="shared" si="1209"/>
        <v>0</v>
      </c>
      <c r="BD3179" s="460">
        <f t="shared" si="1210"/>
        <v>0</v>
      </c>
      <c r="BE3179" s="457">
        <f t="shared" si="1211"/>
        <v>0</v>
      </c>
      <c r="BF3179" s="458">
        <f t="shared" si="1212"/>
        <v>0</v>
      </c>
      <c r="BG3179" s="459">
        <f t="shared" si="1213"/>
        <v>0</v>
      </c>
      <c r="BH3179" s="460">
        <f t="shared" si="1214"/>
        <v>0</v>
      </c>
      <c r="BI3179" s="457">
        <f t="shared" si="1215"/>
        <v>0</v>
      </c>
      <c r="BJ3179" s="458">
        <f t="shared" si="1216"/>
        <v>0</v>
      </c>
      <c r="BK3179" s="459">
        <f t="shared" si="1217"/>
        <v>0</v>
      </c>
      <c r="BL3179" s="460">
        <f t="shared" si="1218"/>
        <v>0</v>
      </c>
      <c r="BM3179" s="457">
        <f t="shared" si="1219"/>
        <v>0</v>
      </c>
      <c r="BN3179" s="458">
        <f t="shared" si="1220"/>
        <v>0</v>
      </c>
      <c r="BO3179" s="459">
        <f t="shared" si="1221"/>
        <v>0</v>
      </c>
      <c r="BP3179" s="460">
        <f t="shared" si="1222"/>
        <v>0</v>
      </c>
      <c r="BQ3179" s="457">
        <f t="shared" si="1223"/>
        <v>0</v>
      </c>
      <c r="BR3179" s="458">
        <f t="shared" si="1224"/>
        <v>0</v>
      </c>
      <c r="BS3179" s="459">
        <f t="shared" si="1225"/>
        <v>0</v>
      </c>
      <c r="BT3179" s="460">
        <f t="shared" si="1226"/>
        <v>0</v>
      </c>
      <c r="BU3179" s="164"/>
      <c r="BV3179" s="272">
        <f t="shared" si="1227"/>
        <v>0</v>
      </c>
      <c r="BW3179" s="273" t="str">
        <f>IF(BV3179=0,"",
IF(SUM($BV$3138:BV3179)=1,BX3179,
IF($BV$3258&gt;SUM($BV$3138:BV3179),_xlfn.CONCAT(", ",BX3179),
IF($BV$3258=SUM($BV$3138:BV3179),_xlfn.CONCAT(" y ",BX3179)))))</f>
        <v/>
      </c>
      <c r="BX3179" s="156" t="s">
        <v>5143</v>
      </c>
      <c r="BY3179" s="272">
        <f t="shared" si="1228"/>
        <v>0</v>
      </c>
      <c r="BZ3179" s="273" t="str">
        <f>IF(BY3179=0,"",
IF(SUM($BY$3138:BY3179)=1,CA3179,
IF($BY$3258&gt;SUM($BY$3138:BY3179),_xlfn.CONCAT(", ",CA3179),
IF($BY$3258=SUM($BY$3138:BY3179),_xlfn.CONCAT(" y ",CA3179)))))</f>
        <v/>
      </c>
      <c r="CA3179" s="156" t="s">
        <v>5143</v>
      </c>
    </row>
    <row r="3180" spans="1:79" ht="15" customHeight="1">
      <c r="A3180" s="57"/>
      <c r="B3180" s="26"/>
      <c r="C3180" s="665" t="s">
        <v>5144</v>
      </c>
      <c r="D3180" s="915" t="str">
        <f t="shared" si="1190"/>
        <v>INSTITUTO TECNOLOGICO SUPERIOR DE MARTINEZ DE LA TORRE</v>
      </c>
      <c r="E3180" s="916"/>
      <c r="F3180" s="916"/>
      <c r="G3180" s="916"/>
      <c r="H3180" s="916"/>
      <c r="I3180" s="916"/>
      <c r="J3180" s="917"/>
      <c r="K3180" s="614"/>
      <c r="L3180" s="614"/>
      <c r="M3180" s="614"/>
      <c r="N3180" s="614"/>
      <c r="O3180" s="614"/>
      <c r="P3180" s="614"/>
      <c r="Q3180" s="614"/>
      <c r="R3180" s="614"/>
      <c r="S3180" s="614"/>
      <c r="T3180" s="614"/>
      <c r="U3180" s="614"/>
      <c r="V3180" s="614"/>
      <c r="W3180" s="614"/>
      <c r="X3180" s="614"/>
      <c r="Y3180" s="614"/>
      <c r="Z3180" s="614"/>
      <c r="AA3180" s="614"/>
      <c r="AB3180" s="614"/>
      <c r="AC3180" s="614"/>
      <c r="AD3180" s="614"/>
      <c r="AE3180" s="164"/>
      <c r="AF3180" s="164"/>
      <c r="AG3180" s="450">
        <f t="shared" si="1229"/>
        <v>0</v>
      </c>
      <c r="AH3180" s="451">
        <f t="shared" si="1230"/>
        <v>0</v>
      </c>
      <c r="AI3180" s="450">
        <f t="shared" si="1231"/>
        <v>0</v>
      </c>
      <c r="AJ3180" s="452">
        <f t="shared" si="1232"/>
        <v>0</v>
      </c>
      <c r="AK3180" s="457">
        <f t="shared" si="1191"/>
        <v>0</v>
      </c>
      <c r="AL3180" s="458">
        <f t="shared" si="1192"/>
        <v>0</v>
      </c>
      <c r="AM3180" s="459">
        <f t="shared" si="1193"/>
        <v>0</v>
      </c>
      <c r="AN3180" s="460">
        <f t="shared" si="1194"/>
        <v>0</v>
      </c>
      <c r="AO3180" s="457">
        <f t="shared" si="1195"/>
        <v>0</v>
      </c>
      <c r="AP3180" s="458">
        <f t="shared" si="1196"/>
        <v>0</v>
      </c>
      <c r="AQ3180" s="459">
        <f t="shared" si="1197"/>
        <v>0</v>
      </c>
      <c r="AR3180" s="460">
        <f t="shared" si="1198"/>
        <v>0</v>
      </c>
      <c r="AS3180" s="457">
        <f t="shared" si="1199"/>
        <v>0</v>
      </c>
      <c r="AT3180" s="458">
        <f t="shared" si="1200"/>
        <v>0</v>
      </c>
      <c r="AU3180" s="459">
        <f t="shared" si="1201"/>
        <v>0</v>
      </c>
      <c r="AV3180" s="460">
        <f t="shared" si="1202"/>
        <v>0</v>
      </c>
      <c r="AW3180" s="457">
        <f t="shared" si="1203"/>
        <v>0</v>
      </c>
      <c r="AX3180" s="458">
        <f t="shared" si="1204"/>
        <v>0</v>
      </c>
      <c r="AY3180" s="459">
        <f t="shared" si="1205"/>
        <v>0</v>
      </c>
      <c r="AZ3180" s="460">
        <f t="shared" si="1206"/>
        <v>0</v>
      </c>
      <c r="BA3180" s="457">
        <f t="shared" si="1207"/>
        <v>0</v>
      </c>
      <c r="BB3180" s="458">
        <f t="shared" si="1208"/>
        <v>0</v>
      </c>
      <c r="BC3180" s="459">
        <f t="shared" si="1209"/>
        <v>0</v>
      </c>
      <c r="BD3180" s="460">
        <f t="shared" si="1210"/>
        <v>0</v>
      </c>
      <c r="BE3180" s="457">
        <f t="shared" si="1211"/>
        <v>0</v>
      </c>
      <c r="BF3180" s="458">
        <f t="shared" si="1212"/>
        <v>0</v>
      </c>
      <c r="BG3180" s="459">
        <f t="shared" si="1213"/>
        <v>0</v>
      </c>
      <c r="BH3180" s="460">
        <f t="shared" si="1214"/>
        <v>0</v>
      </c>
      <c r="BI3180" s="457">
        <f t="shared" si="1215"/>
        <v>0</v>
      </c>
      <c r="BJ3180" s="458">
        <f t="shared" si="1216"/>
        <v>0</v>
      </c>
      <c r="BK3180" s="459">
        <f t="shared" si="1217"/>
        <v>0</v>
      </c>
      <c r="BL3180" s="460">
        <f t="shared" si="1218"/>
        <v>0</v>
      </c>
      <c r="BM3180" s="457">
        <f t="shared" si="1219"/>
        <v>0</v>
      </c>
      <c r="BN3180" s="458">
        <f t="shared" si="1220"/>
        <v>0</v>
      </c>
      <c r="BO3180" s="459">
        <f t="shared" si="1221"/>
        <v>0</v>
      </c>
      <c r="BP3180" s="460">
        <f t="shared" si="1222"/>
        <v>0</v>
      </c>
      <c r="BQ3180" s="457">
        <f t="shared" si="1223"/>
        <v>0</v>
      </c>
      <c r="BR3180" s="458">
        <f t="shared" si="1224"/>
        <v>0</v>
      </c>
      <c r="BS3180" s="459">
        <f t="shared" si="1225"/>
        <v>0</v>
      </c>
      <c r="BT3180" s="460">
        <f t="shared" si="1226"/>
        <v>0</v>
      </c>
      <c r="BU3180" s="164"/>
      <c r="BV3180" s="272">
        <f t="shared" si="1227"/>
        <v>0</v>
      </c>
      <c r="BW3180" s="273" t="str">
        <f>IF(BV3180=0,"",
IF(SUM($BV$3138:BV3180)=1,BX3180,
IF($BV$3258&gt;SUM($BV$3138:BV3180),_xlfn.CONCAT(", ",BX3180),
IF($BV$3258=SUM($BV$3138:BV3180),_xlfn.CONCAT(" y ",BX3180)))))</f>
        <v/>
      </c>
      <c r="BX3180" s="156" t="s">
        <v>5145</v>
      </c>
      <c r="BY3180" s="272">
        <f t="shared" si="1228"/>
        <v>0</v>
      </c>
      <c r="BZ3180" s="273" t="str">
        <f>IF(BY3180=0,"",
IF(SUM($BY$3138:BY3180)=1,CA3180,
IF($BY$3258&gt;SUM($BY$3138:BY3180),_xlfn.CONCAT(", ",CA3180),
IF($BY$3258=SUM($BY$3138:BY3180),_xlfn.CONCAT(" y ",CA3180)))))</f>
        <v/>
      </c>
      <c r="CA3180" s="156" t="s">
        <v>5145</v>
      </c>
    </row>
    <row r="3181" spans="1:79" ht="15" customHeight="1">
      <c r="A3181" s="57"/>
      <c r="B3181" s="26"/>
      <c r="C3181" s="665" t="s">
        <v>5146</v>
      </c>
      <c r="D3181" s="915" t="str">
        <f t="shared" si="1190"/>
        <v>INSTITUTO TECNOLOGICO SUPERIOR DE JESUS CARRANZA</v>
      </c>
      <c r="E3181" s="916"/>
      <c r="F3181" s="916"/>
      <c r="G3181" s="916"/>
      <c r="H3181" s="916"/>
      <c r="I3181" s="916"/>
      <c r="J3181" s="917"/>
      <c r="K3181" s="614"/>
      <c r="L3181" s="614"/>
      <c r="M3181" s="614"/>
      <c r="N3181" s="614"/>
      <c r="O3181" s="614"/>
      <c r="P3181" s="614"/>
      <c r="Q3181" s="614"/>
      <c r="R3181" s="614"/>
      <c r="S3181" s="614"/>
      <c r="T3181" s="614"/>
      <c r="U3181" s="614"/>
      <c r="V3181" s="614"/>
      <c r="W3181" s="614"/>
      <c r="X3181" s="614"/>
      <c r="Y3181" s="614"/>
      <c r="Z3181" s="614"/>
      <c r="AA3181" s="614"/>
      <c r="AB3181" s="614"/>
      <c r="AC3181" s="614"/>
      <c r="AD3181" s="614"/>
      <c r="AE3181" s="164"/>
      <c r="AF3181" s="164"/>
      <c r="AG3181" s="450">
        <f t="shared" si="1229"/>
        <v>0</v>
      </c>
      <c r="AH3181" s="451">
        <f t="shared" si="1230"/>
        <v>0</v>
      </c>
      <c r="AI3181" s="450">
        <f t="shared" si="1231"/>
        <v>0</v>
      </c>
      <c r="AJ3181" s="452">
        <f t="shared" si="1232"/>
        <v>0</v>
      </c>
      <c r="AK3181" s="457">
        <f t="shared" si="1191"/>
        <v>0</v>
      </c>
      <c r="AL3181" s="458">
        <f t="shared" si="1192"/>
        <v>0</v>
      </c>
      <c r="AM3181" s="459">
        <f t="shared" si="1193"/>
        <v>0</v>
      </c>
      <c r="AN3181" s="460">
        <f t="shared" si="1194"/>
        <v>0</v>
      </c>
      <c r="AO3181" s="457">
        <f t="shared" si="1195"/>
        <v>0</v>
      </c>
      <c r="AP3181" s="458">
        <f t="shared" si="1196"/>
        <v>0</v>
      </c>
      <c r="AQ3181" s="459">
        <f t="shared" si="1197"/>
        <v>0</v>
      </c>
      <c r="AR3181" s="460">
        <f t="shared" si="1198"/>
        <v>0</v>
      </c>
      <c r="AS3181" s="457">
        <f t="shared" si="1199"/>
        <v>0</v>
      </c>
      <c r="AT3181" s="458">
        <f t="shared" si="1200"/>
        <v>0</v>
      </c>
      <c r="AU3181" s="459">
        <f t="shared" si="1201"/>
        <v>0</v>
      </c>
      <c r="AV3181" s="460">
        <f t="shared" si="1202"/>
        <v>0</v>
      </c>
      <c r="AW3181" s="457">
        <f t="shared" si="1203"/>
        <v>0</v>
      </c>
      <c r="AX3181" s="458">
        <f t="shared" si="1204"/>
        <v>0</v>
      </c>
      <c r="AY3181" s="459">
        <f t="shared" si="1205"/>
        <v>0</v>
      </c>
      <c r="AZ3181" s="460">
        <f t="shared" si="1206"/>
        <v>0</v>
      </c>
      <c r="BA3181" s="457">
        <f t="shared" si="1207"/>
        <v>0</v>
      </c>
      <c r="BB3181" s="458">
        <f t="shared" si="1208"/>
        <v>0</v>
      </c>
      <c r="BC3181" s="459">
        <f t="shared" si="1209"/>
        <v>0</v>
      </c>
      <c r="BD3181" s="460">
        <f t="shared" si="1210"/>
        <v>0</v>
      </c>
      <c r="BE3181" s="457">
        <f t="shared" si="1211"/>
        <v>0</v>
      </c>
      <c r="BF3181" s="458">
        <f t="shared" si="1212"/>
        <v>0</v>
      </c>
      <c r="BG3181" s="459">
        <f t="shared" si="1213"/>
        <v>0</v>
      </c>
      <c r="BH3181" s="460">
        <f t="shared" si="1214"/>
        <v>0</v>
      </c>
      <c r="BI3181" s="457">
        <f t="shared" si="1215"/>
        <v>0</v>
      </c>
      <c r="BJ3181" s="458">
        <f t="shared" si="1216"/>
        <v>0</v>
      </c>
      <c r="BK3181" s="459">
        <f t="shared" si="1217"/>
        <v>0</v>
      </c>
      <c r="BL3181" s="460">
        <f t="shared" si="1218"/>
        <v>0</v>
      </c>
      <c r="BM3181" s="457">
        <f t="shared" si="1219"/>
        <v>0</v>
      </c>
      <c r="BN3181" s="458">
        <f t="shared" si="1220"/>
        <v>0</v>
      </c>
      <c r="BO3181" s="459">
        <f t="shared" si="1221"/>
        <v>0</v>
      </c>
      <c r="BP3181" s="460">
        <f t="shared" si="1222"/>
        <v>0</v>
      </c>
      <c r="BQ3181" s="457">
        <f t="shared" si="1223"/>
        <v>0</v>
      </c>
      <c r="BR3181" s="458">
        <f t="shared" si="1224"/>
        <v>0</v>
      </c>
      <c r="BS3181" s="459">
        <f t="shared" si="1225"/>
        <v>0</v>
      </c>
      <c r="BT3181" s="460">
        <f t="shared" si="1226"/>
        <v>0</v>
      </c>
      <c r="BU3181" s="164"/>
      <c r="BV3181" s="272">
        <f t="shared" si="1227"/>
        <v>0</v>
      </c>
      <c r="BW3181" s="273" t="str">
        <f>IF(BV3181=0,"",
IF(SUM($BV$3138:BV3181)=1,BX3181,
IF($BV$3258&gt;SUM($BV$3138:BV3181),_xlfn.CONCAT(", ",BX3181),
IF($BV$3258=SUM($BV$3138:BV3181),_xlfn.CONCAT(" y ",BX3181)))))</f>
        <v/>
      </c>
      <c r="BX3181" s="156" t="s">
        <v>5147</v>
      </c>
      <c r="BY3181" s="272">
        <f t="shared" si="1228"/>
        <v>0</v>
      </c>
      <c r="BZ3181" s="273" t="str">
        <f>IF(BY3181=0,"",
IF(SUM($BY$3138:BY3181)=1,CA3181,
IF($BY$3258&gt;SUM($BY$3138:BY3181),_xlfn.CONCAT(", ",CA3181),
IF($BY$3258=SUM($BY$3138:BY3181),_xlfn.CONCAT(" y ",CA3181)))))</f>
        <v/>
      </c>
      <c r="CA3181" s="156" t="s">
        <v>5147</v>
      </c>
    </row>
    <row r="3182" spans="1:79" ht="15" customHeight="1">
      <c r="A3182" s="57"/>
      <c r="B3182" s="26"/>
      <c r="C3182" s="665" t="s">
        <v>5148</v>
      </c>
      <c r="D3182" s="915" t="str">
        <f t="shared" si="1190"/>
        <v>INSTITUTO TECNOLOGICO SUPERIOR DE RODRIGUEZ CLARA</v>
      </c>
      <c r="E3182" s="916"/>
      <c r="F3182" s="916"/>
      <c r="G3182" s="916"/>
      <c r="H3182" s="916"/>
      <c r="I3182" s="916"/>
      <c r="J3182" s="917"/>
      <c r="K3182" s="614"/>
      <c r="L3182" s="614"/>
      <c r="M3182" s="614"/>
      <c r="N3182" s="614"/>
      <c r="O3182" s="614"/>
      <c r="P3182" s="614"/>
      <c r="Q3182" s="614"/>
      <c r="R3182" s="614"/>
      <c r="S3182" s="614"/>
      <c r="T3182" s="614"/>
      <c r="U3182" s="614"/>
      <c r="V3182" s="614"/>
      <c r="W3182" s="614"/>
      <c r="X3182" s="614"/>
      <c r="Y3182" s="614"/>
      <c r="Z3182" s="614"/>
      <c r="AA3182" s="614"/>
      <c r="AB3182" s="614"/>
      <c r="AC3182" s="614"/>
      <c r="AD3182" s="614"/>
      <c r="AE3182" s="164"/>
      <c r="AF3182" s="164"/>
      <c r="AG3182" s="450">
        <f t="shared" si="1229"/>
        <v>0</v>
      </c>
      <c r="AH3182" s="451">
        <f t="shared" si="1230"/>
        <v>0</v>
      </c>
      <c r="AI3182" s="450">
        <f t="shared" si="1231"/>
        <v>0</v>
      </c>
      <c r="AJ3182" s="452">
        <f t="shared" si="1232"/>
        <v>0</v>
      </c>
      <c r="AK3182" s="457">
        <f t="shared" si="1191"/>
        <v>0</v>
      </c>
      <c r="AL3182" s="458">
        <f t="shared" si="1192"/>
        <v>0</v>
      </c>
      <c r="AM3182" s="459">
        <f t="shared" si="1193"/>
        <v>0</v>
      </c>
      <c r="AN3182" s="460">
        <f t="shared" si="1194"/>
        <v>0</v>
      </c>
      <c r="AO3182" s="457">
        <f t="shared" si="1195"/>
        <v>0</v>
      </c>
      <c r="AP3182" s="458">
        <f t="shared" si="1196"/>
        <v>0</v>
      </c>
      <c r="AQ3182" s="459">
        <f t="shared" si="1197"/>
        <v>0</v>
      </c>
      <c r="AR3182" s="460">
        <f t="shared" si="1198"/>
        <v>0</v>
      </c>
      <c r="AS3182" s="457">
        <f t="shared" si="1199"/>
        <v>0</v>
      </c>
      <c r="AT3182" s="458">
        <f t="shared" si="1200"/>
        <v>0</v>
      </c>
      <c r="AU3182" s="459">
        <f t="shared" si="1201"/>
        <v>0</v>
      </c>
      <c r="AV3182" s="460">
        <f t="shared" si="1202"/>
        <v>0</v>
      </c>
      <c r="AW3182" s="457">
        <f t="shared" si="1203"/>
        <v>0</v>
      </c>
      <c r="AX3182" s="458">
        <f t="shared" si="1204"/>
        <v>0</v>
      </c>
      <c r="AY3182" s="459">
        <f t="shared" si="1205"/>
        <v>0</v>
      </c>
      <c r="AZ3182" s="460">
        <f t="shared" si="1206"/>
        <v>0</v>
      </c>
      <c r="BA3182" s="457">
        <f t="shared" si="1207"/>
        <v>0</v>
      </c>
      <c r="BB3182" s="458">
        <f t="shared" si="1208"/>
        <v>0</v>
      </c>
      <c r="BC3182" s="459">
        <f t="shared" si="1209"/>
        <v>0</v>
      </c>
      <c r="BD3182" s="460">
        <f t="shared" si="1210"/>
        <v>0</v>
      </c>
      <c r="BE3182" s="457">
        <f t="shared" si="1211"/>
        <v>0</v>
      </c>
      <c r="BF3182" s="458">
        <f t="shared" si="1212"/>
        <v>0</v>
      </c>
      <c r="BG3182" s="459">
        <f t="shared" si="1213"/>
        <v>0</v>
      </c>
      <c r="BH3182" s="460">
        <f t="shared" si="1214"/>
        <v>0</v>
      </c>
      <c r="BI3182" s="457">
        <f t="shared" si="1215"/>
        <v>0</v>
      </c>
      <c r="BJ3182" s="458">
        <f t="shared" si="1216"/>
        <v>0</v>
      </c>
      <c r="BK3182" s="459">
        <f t="shared" si="1217"/>
        <v>0</v>
      </c>
      <c r="BL3182" s="460">
        <f t="shared" si="1218"/>
        <v>0</v>
      </c>
      <c r="BM3182" s="457">
        <f t="shared" si="1219"/>
        <v>0</v>
      </c>
      <c r="BN3182" s="458">
        <f t="shared" si="1220"/>
        <v>0</v>
      </c>
      <c r="BO3182" s="459">
        <f t="shared" si="1221"/>
        <v>0</v>
      </c>
      <c r="BP3182" s="460">
        <f t="shared" si="1222"/>
        <v>0</v>
      </c>
      <c r="BQ3182" s="457">
        <f t="shared" si="1223"/>
        <v>0</v>
      </c>
      <c r="BR3182" s="458">
        <f t="shared" si="1224"/>
        <v>0</v>
      </c>
      <c r="BS3182" s="459">
        <f t="shared" si="1225"/>
        <v>0</v>
      </c>
      <c r="BT3182" s="460">
        <f t="shared" si="1226"/>
        <v>0</v>
      </c>
      <c r="BU3182" s="164"/>
      <c r="BV3182" s="272">
        <f t="shared" si="1227"/>
        <v>0</v>
      </c>
      <c r="BW3182" s="273" t="str">
        <f>IF(BV3182=0,"",
IF(SUM($BV$3138:BV3182)=1,BX3182,
IF($BV$3258&gt;SUM($BV$3138:BV3182),_xlfn.CONCAT(", ",BX3182),
IF($BV$3258=SUM($BV$3138:BV3182),_xlfn.CONCAT(" y ",BX3182)))))</f>
        <v/>
      </c>
      <c r="BX3182" s="156" t="s">
        <v>5149</v>
      </c>
      <c r="BY3182" s="272">
        <f t="shared" si="1228"/>
        <v>0</v>
      </c>
      <c r="BZ3182" s="273" t="str">
        <f>IF(BY3182=0,"",
IF(SUM($BY$3138:BY3182)=1,CA3182,
IF($BY$3258&gt;SUM($BY$3138:BY3182),_xlfn.CONCAT(", ",CA3182),
IF($BY$3258=SUM($BY$3138:BY3182),_xlfn.CONCAT(" y ",CA3182)))))</f>
        <v/>
      </c>
      <c r="CA3182" s="156" t="s">
        <v>5149</v>
      </c>
    </row>
    <row r="3183" spans="1:79" ht="15" customHeight="1">
      <c r="A3183" s="57"/>
      <c r="B3183" s="26"/>
      <c r="C3183" s="665" t="s">
        <v>5150</v>
      </c>
      <c r="D3183" s="915" t="str">
        <f t="shared" si="1190"/>
        <v>INSTITUTO VERACRUZANO DE EDUCACION PARA LOS ADULTOS</v>
      </c>
      <c r="E3183" s="916"/>
      <c r="F3183" s="916"/>
      <c r="G3183" s="916"/>
      <c r="H3183" s="916"/>
      <c r="I3183" s="916"/>
      <c r="J3183" s="917"/>
      <c r="K3183" s="614"/>
      <c r="L3183" s="614"/>
      <c r="M3183" s="614"/>
      <c r="N3183" s="614"/>
      <c r="O3183" s="614"/>
      <c r="P3183" s="614"/>
      <c r="Q3183" s="614"/>
      <c r="R3183" s="614"/>
      <c r="S3183" s="614"/>
      <c r="T3183" s="614"/>
      <c r="U3183" s="614"/>
      <c r="V3183" s="614"/>
      <c r="W3183" s="614"/>
      <c r="X3183" s="614"/>
      <c r="Y3183" s="614"/>
      <c r="Z3183" s="614"/>
      <c r="AA3183" s="614"/>
      <c r="AB3183" s="614"/>
      <c r="AC3183" s="614"/>
      <c r="AD3183" s="614"/>
      <c r="AE3183" s="164"/>
      <c r="AF3183" s="164"/>
      <c r="AG3183" s="450">
        <f t="shared" si="1229"/>
        <v>0</v>
      </c>
      <c r="AH3183" s="451">
        <f t="shared" si="1230"/>
        <v>0</v>
      </c>
      <c r="AI3183" s="450">
        <f t="shared" si="1231"/>
        <v>0</v>
      </c>
      <c r="AJ3183" s="452">
        <f t="shared" si="1232"/>
        <v>0</v>
      </c>
      <c r="AK3183" s="457">
        <f t="shared" si="1191"/>
        <v>0</v>
      </c>
      <c r="AL3183" s="458">
        <f t="shared" si="1192"/>
        <v>0</v>
      </c>
      <c r="AM3183" s="459">
        <f t="shared" si="1193"/>
        <v>0</v>
      </c>
      <c r="AN3183" s="460">
        <f t="shared" si="1194"/>
        <v>0</v>
      </c>
      <c r="AO3183" s="457">
        <f t="shared" si="1195"/>
        <v>0</v>
      </c>
      <c r="AP3183" s="458">
        <f t="shared" si="1196"/>
        <v>0</v>
      </c>
      <c r="AQ3183" s="459">
        <f t="shared" si="1197"/>
        <v>0</v>
      </c>
      <c r="AR3183" s="460">
        <f t="shared" si="1198"/>
        <v>0</v>
      </c>
      <c r="AS3183" s="457">
        <f t="shared" si="1199"/>
        <v>0</v>
      </c>
      <c r="AT3183" s="458">
        <f t="shared" si="1200"/>
        <v>0</v>
      </c>
      <c r="AU3183" s="459">
        <f t="shared" si="1201"/>
        <v>0</v>
      </c>
      <c r="AV3183" s="460">
        <f t="shared" si="1202"/>
        <v>0</v>
      </c>
      <c r="AW3183" s="457">
        <f t="shared" si="1203"/>
        <v>0</v>
      </c>
      <c r="AX3183" s="458">
        <f t="shared" si="1204"/>
        <v>0</v>
      </c>
      <c r="AY3183" s="459">
        <f t="shared" si="1205"/>
        <v>0</v>
      </c>
      <c r="AZ3183" s="460">
        <f t="shared" si="1206"/>
        <v>0</v>
      </c>
      <c r="BA3183" s="457">
        <f t="shared" si="1207"/>
        <v>0</v>
      </c>
      <c r="BB3183" s="458">
        <f t="shared" si="1208"/>
        <v>0</v>
      </c>
      <c r="BC3183" s="459">
        <f t="shared" si="1209"/>
        <v>0</v>
      </c>
      <c r="BD3183" s="460">
        <f t="shared" si="1210"/>
        <v>0</v>
      </c>
      <c r="BE3183" s="457">
        <f t="shared" si="1211"/>
        <v>0</v>
      </c>
      <c r="BF3183" s="458">
        <f t="shared" si="1212"/>
        <v>0</v>
      </c>
      <c r="BG3183" s="459">
        <f t="shared" si="1213"/>
        <v>0</v>
      </c>
      <c r="BH3183" s="460">
        <f t="shared" si="1214"/>
        <v>0</v>
      </c>
      <c r="BI3183" s="457">
        <f t="shared" si="1215"/>
        <v>0</v>
      </c>
      <c r="BJ3183" s="458">
        <f t="shared" si="1216"/>
        <v>0</v>
      </c>
      <c r="BK3183" s="459">
        <f t="shared" si="1217"/>
        <v>0</v>
      </c>
      <c r="BL3183" s="460">
        <f t="shared" si="1218"/>
        <v>0</v>
      </c>
      <c r="BM3183" s="457">
        <f t="shared" si="1219"/>
        <v>0</v>
      </c>
      <c r="BN3183" s="458">
        <f t="shared" si="1220"/>
        <v>0</v>
      </c>
      <c r="BO3183" s="459">
        <f t="shared" si="1221"/>
        <v>0</v>
      </c>
      <c r="BP3183" s="460">
        <f t="shared" si="1222"/>
        <v>0</v>
      </c>
      <c r="BQ3183" s="457">
        <f t="shared" si="1223"/>
        <v>0</v>
      </c>
      <c r="BR3183" s="458">
        <f t="shared" si="1224"/>
        <v>0</v>
      </c>
      <c r="BS3183" s="459">
        <f t="shared" si="1225"/>
        <v>0</v>
      </c>
      <c r="BT3183" s="460">
        <f t="shared" si="1226"/>
        <v>0</v>
      </c>
      <c r="BU3183" s="164"/>
      <c r="BV3183" s="272">
        <f t="shared" si="1227"/>
        <v>0</v>
      </c>
      <c r="BW3183" s="273" t="str">
        <f>IF(BV3183=0,"",
IF(SUM($BV$3138:BV3183)=1,BX3183,
IF($BV$3258&gt;SUM($BV$3138:BV3183),_xlfn.CONCAT(", ",BX3183),
IF($BV$3258=SUM($BV$3138:BV3183),_xlfn.CONCAT(" y ",BX3183)))))</f>
        <v/>
      </c>
      <c r="BX3183" s="156" t="s">
        <v>5151</v>
      </c>
      <c r="BY3183" s="272">
        <f t="shared" si="1228"/>
        <v>0</v>
      </c>
      <c r="BZ3183" s="273" t="str">
        <f>IF(BY3183=0,"",
IF(SUM($BY$3138:BY3183)=1,CA3183,
IF($BY$3258&gt;SUM($BY$3138:BY3183),_xlfn.CONCAT(", ",CA3183),
IF($BY$3258=SUM($BY$3138:BY3183),_xlfn.CONCAT(" y ",CA3183)))))</f>
        <v/>
      </c>
      <c r="CA3183" s="156" t="s">
        <v>5151</v>
      </c>
    </row>
    <row r="3184" spans="1:79" ht="15" customHeight="1">
      <c r="A3184" s="57"/>
      <c r="B3184" s="26"/>
      <c r="C3184" s="665" t="s">
        <v>5152</v>
      </c>
      <c r="D3184" s="915" t="str">
        <f t="shared" si="1190"/>
        <v>COLEGIO NACIONAL DE EDUCACION PROFESIONAL TECNICA</v>
      </c>
      <c r="E3184" s="916"/>
      <c r="F3184" s="916"/>
      <c r="G3184" s="916"/>
      <c r="H3184" s="916"/>
      <c r="I3184" s="916"/>
      <c r="J3184" s="917"/>
      <c r="K3184" s="614"/>
      <c r="L3184" s="614"/>
      <c r="M3184" s="614"/>
      <c r="N3184" s="614"/>
      <c r="O3184" s="614"/>
      <c r="P3184" s="614"/>
      <c r="Q3184" s="614"/>
      <c r="R3184" s="614"/>
      <c r="S3184" s="614"/>
      <c r="T3184" s="614"/>
      <c r="U3184" s="614"/>
      <c r="V3184" s="614"/>
      <c r="W3184" s="614"/>
      <c r="X3184" s="614"/>
      <c r="Y3184" s="614"/>
      <c r="Z3184" s="614"/>
      <c r="AA3184" s="614"/>
      <c r="AB3184" s="614"/>
      <c r="AC3184" s="614"/>
      <c r="AD3184" s="614"/>
      <c r="AE3184" s="164"/>
      <c r="AF3184" s="164"/>
      <c r="AG3184" s="450">
        <f t="shared" si="1229"/>
        <v>0</v>
      </c>
      <c r="AH3184" s="451">
        <f t="shared" si="1230"/>
        <v>0</v>
      </c>
      <c r="AI3184" s="450">
        <f t="shared" si="1231"/>
        <v>0</v>
      </c>
      <c r="AJ3184" s="452">
        <f t="shared" si="1232"/>
        <v>0</v>
      </c>
      <c r="AK3184" s="457">
        <f t="shared" si="1191"/>
        <v>0</v>
      </c>
      <c r="AL3184" s="458">
        <f t="shared" si="1192"/>
        <v>0</v>
      </c>
      <c r="AM3184" s="459">
        <f t="shared" si="1193"/>
        <v>0</v>
      </c>
      <c r="AN3184" s="460">
        <f t="shared" si="1194"/>
        <v>0</v>
      </c>
      <c r="AO3184" s="457">
        <f t="shared" si="1195"/>
        <v>0</v>
      </c>
      <c r="AP3184" s="458">
        <f t="shared" si="1196"/>
        <v>0</v>
      </c>
      <c r="AQ3184" s="459">
        <f t="shared" si="1197"/>
        <v>0</v>
      </c>
      <c r="AR3184" s="460">
        <f t="shared" si="1198"/>
        <v>0</v>
      </c>
      <c r="AS3184" s="457">
        <f t="shared" si="1199"/>
        <v>0</v>
      </c>
      <c r="AT3184" s="458">
        <f t="shared" si="1200"/>
        <v>0</v>
      </c>
      <c r="AU3184" s="459">
        <f t="shared" si="1201"/>
        <v>0</v>
      </c>
      <c r="AV3184" s="460">
        <f t="shared" si="1202"/>
        <v>0</v>
      </c>
      <c r="AW3184" s="457">
        <f t="shared" si="1203"/>
        <v>0</v>
      </c>
      <c r="AX3184" s="458">
        <f t="shared" si="1204"/>
        <v>0</v>
      </c>
      <c r="AY3184" s="459">
        <f t="shared" si="1205"/>
        <v>0</v>
      </c>
      <c r="AZ3184" s="460">
        <f t="shared" si="1206"/>
        <v>0</v>
      </c>
      <c r="BA3184" s="457">
        <f t="shared" si="1207"/>
        <v>0</v>
      </c>
      <c r="BB3184" s="458">
        <f t="shared" si="1208"/>
        <v>0</v>
      </c>
      <c r="BC3184" s="459">
        <f t="shared" si="1209"/>
        <v>0</v>
      </c>
      <c r="BD3184" s="460">
        <f t="shared" si="1210"/>
        <v>0</v>
      </c>
      <c r="BE3184" s="457">
        <f t="shared" si="1211"/>
        <v>0</v>
      </c>
      <c r="BF3184" s="458">
        <f t="shared" si="1212"/>
        <v>0</v>
      </c>
      <c r="BG3184" s="459">
        <f t="shared" si="1213"/>
        <v>0</v>
      </c>
      <c r="BH3184" s="460">
        <f t="shared" si="1214"/>
        <v>0</v>
      </c>
      <c r="BI3184" s="457">
        <f t="shared" si="1215"/>
        <v>0</v>
      </c>
      <c r="BJ3184" s="458">
        <f t="shared" si="1216"/>
        <v>0</v>
      </c>
      <c r="BK3184" s="459">
        <f t="shared" si="1217"/>
        <v>0</v>
      </c>
      <c r="BL3184" s="460">
        <f t="shared" si="1218"/>
        <v>0</v>
      </c>
      <c r="BM3184" s="457">
        <f t="shared" si="1219"/>
        <v>0</v>
      </c>
      <c r="BN3184" s="458">
        <f t="shared" si="1220"/>
        <v>0</v>
      </c>
      <c r="BO3184" s="459">
        <f t="shared" si="1221"/>
        <v>0</v>
      </c>
      <c r="BP3184" s="460">
        <f t="shared" si="1222"/>
        <v>0</v>
      </c>
      <c r="BQ3184" s="457">
        <f t="shared" si="1223"/>
        <v>0</v>
      </c>
      <c r="BR3184" s="458">
        <f t="shared" si="1224"/>
        <v>0</v>
      </c>
      <c r="BS3184" s="459">
        <f t="shared" si="1225"/>
        <v>0</v>
      </c>
      <c r="BT3184" s="460">
        <f t="shared" si="1226"/>
        <v>0</v>
      </c>
      <c r="BU3184" s="164"/>
      <c r="BV3184" s="272">
        <f t="shared" si="1227"/>
        <v>0</v>
      </c>
      <c r="BW3184" s="273" t="str">
        <f>IF(BV3184=0,"",
IF(SUM($BV$3138:BV3184)=1,BX3184,
IF($BV$3258&gt;SUM($BV$3138:BV3184),_xlfn.CONCAT(", ",BX3184),
IF($BV$3258=SUM($BV$3138:BV3184),_xlfn.CONCAT(" y ",BX3184)))))</f>
        <v/>
      </c>
      <c r="BX3184" s="156" t="s">
        <v>5153</v>
      </c>
      <c r="BY3184" s="272">
        <f t="shared" si="1228"/>
        <v>0</v>
      </c>
      <c r="BZ3184" s="273" t="str">
        <f>IF(BY3184=0,"",
IF(SUM($BY$3138:BY3184)=1,CA3184,
IF($BY$3258&gt;SUM($BY$3138:BY3184),_xlfn.CONCAT(", ",CA3184),
IF($BY$3258=SUM($BY$3138:BY3184),_xlfn.CONCAT(" y ",CA3184)))))</f>
        <v/>
      </c>
      <c r="CA3184" s="156" t="s">
        <v>5153</v>
      </c>
    </row>
    <row r="3185" spans="1:79" ht="15" customHeight="1">
      <c r="A3185" s="57"/>
      <c r="B3185" s="26"/>
      <c r="C3185" s="665" t="s">
        <v>5154</v>
      </c>
      <c r="D3185" s="915" t="str">
        <f t="shared" si="1190"/>
        <v>UNIVERSIDAD TECNOLOGICA DEL SURESTE</v>
      </c>
      <c r="E3185" s="916"/>
      <c r="F3185" s="916"/>
      <c r="G3185" s="916"/>
      <c r="H3185" s="916"/>
      <c r="I3185" s="916"/>
      <c r="J3185" s="917"/>
      <c r="K3185" s="614"/>
      <c r="L3185" s="614"/>
      <c r="M3185" s="614"/>
      <c r="N3185" s="614"/>
      <c r="O3185" s="614"/>
      <c r="P3185" s="614"/>
      <c r="Q3185" s="614"/>
      <c r="R3185" s="614"/>
      <c r="S3185" s="614"/>
      <c r="T3185" s="614"/>
      <c r="U3185" s="614"/>
      <c r="V3185" s="614"/>
      <c r="W3185" s="614"/>
      <c r="X3185" s="614"/>
      <c r="Y3185" s="614"/>
      <c r="Z3185" s="614"/>
      <c r="AA3185" s="614"/>
      <c r="AB3185" s="614"/>
      <c r="AC3185" s="614"/>
      <c r="AD3185" s="614"/>
      <c r="AE3185" s="164"/>
      <c r="AF3185" s="164"/>
      <c r="AG3185" s="450">
        <f t="shared" si="1229"/>
        <v>0</v>
      </c>
      <c r="AH3185" s="451">
        <f t="shared" si="1230"/>
        <v>0</v>
      </c>
      <c r="AI3185" s="450">
        <f t="shared" si="1231"/>
        <v>0</v>
      </c>
      <c r="AJ3185" s="452">
        <f t="shared" si="1232"/>
        <v>0</v>
      </c>
      <c r="AK3185" s="457">
        <f t="shared" si="1191"/>
        <v>0</v>
      </c>
      <c r="AL3185" s="458">
        <f t="shared" si="1192"/>
        <v>0</v>
      </c>
      <c r="AM3185" s="459">
        <f t="shared" si="1193"/>
        <v>0</v>
      </c>
      <c r="AN3185" s="460">
        <f t="shared" si="1194"/>
        <v>0</v>
      </c>
      <c r="AO3185" s="457">
        <f t="shared" si="1195"/>
        <v>0</v>
      </c>
      <c r="AP3185" s="458">
        <f t="shared" si="1196"/>
        <v>0</v>
      </c>
      <c r="AQ3185" s="459">
        <f t="shared" si="1197"/>
        <v>0</v>
      </c>
      <c r="AR3185" s="460">
        <f t="shared" si="1198"/>
        <v>0</v>
      </c>
      <c r="AS3185" s="457">
        <f t="shared" si="1199"/>
        <v>0</v>
      </c>
      <c r="AT3185" s="458">
        <f t="shared" si="1200"/>
        <v>0</v>
      </c>
      <c r="AU3185" s="459">
        <f t="shared" si="1201"/>
        <v>0</v>
      </c>
      <c r="AV3185" s="460">
        <f t="shared" si="1202"/>
        <v>0</v>
      </c>
      <c r="AW3185" s="457">
        <f t="shared" si="1203"/>
        <v>0</v>
      </c>
      <c r="AX3185" s="458">
        <f t="shared" si="1204"/>
        <v>0</v>
      </c>
      <c r="AY3185" s="459">
        <f t="shared" si="1205"/>
        <v>0</v>
      </c>
      <c r="AZ3185" s="460">
        <f t="shared" si="1206"/>
        <v>0</v>
      </c>
      <c r="BA3185" s="457">
        <f t="shared" si="1207"/>
        <v>0</v>
      </c>
      <c r="BB3185" s="458">
        <f t="shared" si="1208"/>
        <v>0</v>
      </c>
      <c r="BC3185" s="459">
        <f t="shared" si="1209"/>
        <v>0</v>
      </c>
      <c r="BD3185" s="460">
        <f t="shared" si="1210"/>
        <v>0</v>
      </c>
      <c r="BE3185" s="457">
        <f t="shared" si="1211"/>
        <v>0</v>
      </c>
      <c r="BF3185" s="458">
        <f t="shared" si="1212"/>
        <v>0</v>
      </c>
      <c r="BG3185" s="459">
        <f t="shared" si="1213"/>
        <v>0</v>
      </c>
      <c r="BH3185" s="460">
        <f t="shared" si="1214"/>
        <v>0</v>
      </c>
      <c r="BI3185" s="457">
        <f t="shared" si="1215"/>
        <v>0</v>
      </c>
      <c r="BJ3185" s="458">
        <f t="shared" si="1216"/>
        <v>0</v>
      </c>
      <c r="BK3185" s="459">
        <f t="shared" si="1217"/>
        <v>0</v>
      </c>
      <c r="BL3185" s="460">
        <f t="shared" si="1218"/>
        <v>0</v>
      </c>
      <c r="BM3185" s="457">
        <f t="shared" si="1219"/>
        <v>0</v>
      </c>
      <c r="BN3185" s="458">
        <f t="shared" si="1220"/>
        <v>0</v>
      </c>
      <c r="BO3185" s="459">
        <f t="shared" si="1221"/>
        <v>0</v>
      </c>
      <c r="BP3185" s="460">
        <f t="shared" si="1222"/>
        <v>0</v>
      </c>
      <c r="BQ3185" s="457">
        <f t="shared" si="1223"/>
        <v>0</v>
      </c>
      <c r="BR3185" s="458">
        <f t="shared" si="1224"/>
        <v>0</v>
      </c>
      <c r="BS3185" s="459">
        <f t="shared" si="1225"/>
        <v>0</v>
      </c>
      <c r="BT3185" s="460">
        <f t="shared" si="1226"/>
        <v>0</v>
      </c>
      <c r="BU3185" s="164"/>
      <c r="BV3185" s="272">
        <f t="shared" si="1227"/>
        <v>0</v>
      </c>
      <c r="BW3185" s="273" t="str">
        <f>IF(BV3185=0,"",
IF(SUM($BV$3138:BV3185)=1,BX3185,
IF($BV$3258&gt;SUM($BV$3138:BV3185),_xlfn.CONCAT(", ",BX3185),
IF($BV$3258=SUM($BV$3138:BV3185),_xlfn.CONCAT(" y ",BX3185)))))</f>
        <v/>
      </c>
      <c r="BX3185" s="156" t="s">
        <v>5155</v>
      </c>
      <c r="BY3185" s="272">
        <f t="shared" si="1228"/>
        <v>0</v>
      </c>
      <c r="BZ3185" s="273" t="str">
        <f>IF(BY3185=0,"",
IF(SUM($BY$3138:BY3185)=1,CA3185,
IF($BY$3258&gt;SUM($BY$3138:BY3185),_xlfn.CONCAT(", ",CA3185),
IF($BY$3258=SUM($BY$3138:BY3185),_xlfn.CONCAT(" y ",CA3185)))))</f>
        <v/>
      </c>
      <c r="CA3185" s="156" t="s">
        <v>5155</v>
      </c>
    </row>
    <row r="3186" spans="1:79" ht="15" customHeight="1">
      <c r="A3186" s="57"/>
      <c r="B3186" s="26"/>
      <c r="C3186" s="665" t="s">
        <v>5156</v>
      </c>
      <c r="D3186" s="915" t="str">
        <f t="shared" si="1190"/>
        <v>UNIVERSIDAD TECNOLOGICA DEL CENTRO</v>
      </c>
      <c r="E3186" s="916"/>
      <c r="F3186" s="916"/>
      <c r="G3186" s="916"/>
      <c r="H3186" s="916"/>
      <c r="I3186" s="916"/>
      <c r="J3186" s="917"/>
      <c r="K3186" s="614"/>
      <c r="L3186" s="614"/>
      <c r="M3186" s="614"/>
      <c r="N3186" s="614"/>
      <c r="O3186" s="614"/>
      <c r="P3186" s="614"/>
      <c r="Q3186" s="614"/>
      <c r="R3186" s="614"/>
      <c r="S3186" s="614"/>
      <c r="T3186" s="614"/>
      <c r="U3186" s="614"/>
      <c r="V3186" s="614"/>
      <c r="W3186" s="614"/>
      <c r="X3186" s="614"/>
      <c r="Y3186" s="614"/>
      <c r="Z3186" s="614"/>
      <c r="AA3186" s="614"/>
      <c r="AB3186" s="614"/>
      <c r="AC3186" s="614"/>
      <c r="AD3186" s="614"/>
      <c r="AE3186" s="164"/>
      <c r="AF3186" s="164"/>
      <c r="AG3186" s="450">
        <f t="shared" si="1229"/>
        <v>0</v>
      </c>
      <c r="AH3186" s="451">
        <f t="shared" si="1230"/>
        <v>0</v>
      </c>
      <c r="AI3186" s="450">
        <f t="shared" si="1231"/>
        <v>0</v>
      </c>
      <c r="AJ3186" s="452">
        <f t="shared" si="1232"/>
        <v>0</v>
      </c>
      <c r="AK3186" s="457">
        <f t="shared" si="1191"/>
        <v>0</v>
      </c>
      <c r="AL3186" s="458">
        <f t="shared" si="1192"/>
        <v>0</v>
      </c>
      <c r="AM3186" s="459">
        <f t="shared" si="1193"/>
        <v>0</v>
      </c>
      <c r="AN3186" s="460">
        <f t="shared" si="1194"/>
        <v>0</v>
      </c>
      <c r="AO3186" s="457">
        <f t="shared" si="1195"/>
        <v>0</v>
      </c>
      <c r="AP3186" s="458">
        <f t="shared" si="1196"/>
        <v>0</v>
      </c>
      <c r="AQ3186" s="459">
        <f t="shared" si="1197"/>
        <v>0</v>
      </c>
      <c r="AR3186" s="460">
        <f t="shared" si="1198"/>
        <v>0</v>
      </c>
      <c r="AS3186" s="457">
        <f t="shared" si="1199"/>
        <v>0</v>
      </c>
      <c r="AT3186" s="458">
        <f t="shared" si="1200"/>
        <v>0</v>
      </c>
      <c r="AU3186" s="459">
        <f t="shared" si="1201"/>
        <v>0</v>
      </c>
      <c r="AV3186" s="460">
        <f t="shared" si="1202"/>
        <v>0</v>
      </c>
      <c r="AW3186" s="457">
        <f t="shared" si="1203"/>
        <v>0</v>
      </c>
      <c r="AX3186" s="458">
        <f t="shared" si="1204"/>
        <v>0</v>
      </c>
      <c r="AY3186" s="459">
        <f t="shared" si="1205"/>
        <v>0</v>
      </c>
      <c r="AZ3186" s="460">
        <f t="shared" si="1206"/>
        <v>0</v>
      </c>
      <c r="BA3186" s="457">
        <f t="shared" si="1207"/>
        <v>0</v>
      </c>
      <c r="BB3186" s="458">
        <f t="shared" si="1208"/>
        <v>0</v>
      </c>
      <c r="BC3186" s="459">
        <f t="shared" si="1209"/>
        <v>0</v>
      </c>
      <c r="BD3186" s="460">
        <f t="shared" si="1210"/>
        <v>0</v>
      </c>
      <c r="BE3186" s="457">
        <f t="shared" si="1211"/>
        <v>0</v>
      </c>
      <c r="BF3186" s="458">
        <f t="shared" si="1212"/>
        <v>0</v>
      </c>
      <c r="BG3186" s="459">
        <f t="shared" si="1213"/>
        <v>0</v>
      </c>
      <c r="BH3186" s="460">
        <f t="shared" si="1214"/>
        <v>0</v>
      </c>
      <c r="BI3186" s="457">
        <f t="shared" si="1215"/>
        <v>0</v>
      </c>
      <c r="BJ3186" s="458">
        <f t="shared" si="1216"/>
        <v>0</v>
      </c>
      <c r="BK3186" s="459">
        <f t="shared" si="1217"/>
        <v>0</v>
      </c>
      <c r="BL3186" s="460">
        <f t="shared" si="1218"/>
        <v>0</v>
      </c>
      <c r="BM3186" s="457">
        <f t="shared" si="1219"/>
        <v>0</v>
      </c>
      <c r="BN3186" s="458">
        <f t="shared" si="1220"/>
        <v>0</v>
      </c>
      <c r="BO3186" s="459">
        <f t="shared" si="1221"/>
        <v>0</v>
      </c>
      <c r="BP3186" s="460">
        <f t="shared" si="1222"/>
        <v>0</v>
      </c>
      <c r="BQ3186" s="457">
        <f t="shared" si="1223"/>
        <v>0</v>
      </c>
      <c r="BR3186" s="458">
        <f t="shared" si="1224"/>
        <v>0</v>
      </c>
      <c r="BS3186" s="459">
        <f t="shared" si="1225"/>
        <v>0</v>
      </c>
      <c r="BT3186" s="460">
        <f t="shared" si="1226"/>
        <v>0</v>
      </c>
      <c r="BU3186" s="164"/>
      <c r="BV3186" s="272">
        <f t="shared" si="1227"/>
        <v>0</v>
      </c>
      <c r="BW3186" s="273" t="str">
        <f>IF(BV3186=0,"",
IF(SUM($BV$3138:BV3186)=1,BX3186,
IF($BV$3258&gt;SUM($BV$3138:BV3186),_xlfn.CONCAT(", ",BX3186),
IF($BV$3258=SUM($BV$3138:BV3186),_xlfn.CONCAT(" y ",BX3186)))))</f>
        <v/>
      </c>
      <c r="BX3186" s="156" t="s">
        <v>5157</v>
      </c>
      <c r="BY3186" s="272">
        <f t="shared" si="1228"/>
        <v>0</v>
      </c>
      <c r="BZ3186" s="273" t="str">
        <f>IF(BY3186=0,"",
IF(SUM($BY$3138:BY3186)=1,CA3186,
IF($BY$3258&gt;SUM($BY$3138:BY3186),_xlfn.CONCAT(", ",CA3186),
IF($BY$3258=SUM($BY$3138:BY3186),_xlfn.CONCAT(" y ",CA3186)))))</f>
        <v/>
      </c>
      <c r="CA3186" s="156" t="s">
        <v>5157</v>
      </c>
    </row>
    <row r="3187" spans="1:79" ht="15" customHeight="1">
      <c r="A3187" s="57"/>
      <c r="B3187" s="26"/>
      <c r="C3187" s="665" t="s">
        <v>5158</v>
      </c>
      <c r="D3187" s="915" t="str">
        <f t="shared" si="1190"/>
        <v>UNIVERSIDAD TECNOLOGICA DE GUTIERREZ ZAMORA</v>
      </c>
      <c r="E3187" s="916"/>
      <c r="F3187" s="916"/>
      <c r="G3187" s="916"/>
      <c r="H3187" s="916"/>
      <c r="I3187" s="916"/>
      <c r="J3187" s="917"/>
      <c r="K3187" s="614"/>
      <c r="L3187" s="614"/>
      <c r="M3187" s="614"/>
      <c r="N3187" s="614"/>
      <c r="O3187" s="614"/>
      <c r="P3187" s="614"/>
      <c r="Q3187" s="614"/>
      <c r="R3187" s="614"/>
      <c r="S3187" s="614"/>
      <c r="T3187" s="614"/>
      <c r="U3187" s="614"/>
      <c r="V3187" s="614"/>
      <c r="W3187" s="614"/>
      <c r="X3187" s="614"/>
      <c r="Y3187" s="614"/>
      <c r="Z3187" s="614"/>
      <c r="AA3187" s="614"/>
      <c r="AB3187" s="614"/>
      <c r="AC3187" s="614"/>
      <c r="AD3187" s="614"/>
      <c r="AE3187" s="164"/>
      <c r="AF3187" s="164"/>
      <c r="AG3187" s="450">
        <f t="shared" si="1229"/>
        <v>0</v>
      </c>
      <c r="AH3187" s="451">
        <f t="shared" si="1230"/>
        <v>0</v>
      </c>
      <c r="AI3187" s="450">
        <f t="shared" si="1231"/>
        <v>0</v>
      </c>
      <c r="AJ3187" s="452">
        <f t="shared" si="1232"/>
        <v>0</v>
      </c>
      <c r="AK3187" s="457">
        <f t="shared" si="1191"/>
        <v>0</v>
      </c>
      <c r="AL3187" s="458">
        <f t="shared" si="1192"/>
        <v>0</v>
      </c>
      <c r="AM3187" s="459">
        <f t="shared" si="1193"/>
        <v>0</v>
      </c>
      <c r="AN3187" s="460">
        <f t="shared" si="1194"/>
        <v>0</v>
      </c>
      <c r="AO3187" s="457">
        <f t="shared" si="1195"/>
        <v>0</v>
      </c>
      <c r="AP3187" s="458">
        <f t="shared" si="1196"/>
        <v>0</v>
      </c>
      <c r="AQ3187" s="459">
        <f t="shared" si="1197"/>
        <v>0</v>
      </c>
      <c r="AR3187" s="460">
        <f t="shared" si="1198"/>
        <v>0</v>
      </c>
      <c r="AS3187" s="457">
        <f t="shared" si="1199"/>
        <v>0</v>
      </c>
      <c r="AT3187" s="458">
        <f t="shared" si="1200"/>
        <v>0</v>
      </c>
      <c r="AU3187" s="459">
        <f t="shared" si="1201"/>
        <v>0</v>
      </c>
      <c r="AV3187" s="460">
        <f t="shared" si="1202"/>
        <v>0</v>
      </c>
      <c r="AW3187" s="457">
        <f t="shared" si="1203"/>
        <v>0</v>
      </c>
      <c r="AX3187" s="458">
        <f t="shared" si="1204"/>
        <v>0</v>
      </c>
      <c r="AY3187" s="459">
        <f t="shared" si="1205"/>
        <v>0</v>
      </c>
      <c r="AZ3187" s="460">
        <f t="shared" si="1206"/>
        <v>0</v>
      </c>
      <c r="BA3187" s="457">
        <f t="shared" si="1207"/>
        <v>0</v>
      </c>
      <c r="BB3187" s="458">
        <f t="shared" si="1208"/>
        <v>0</v>
      </c>
      <c r="BC3187" s="459">
        <f t="shared" si="1209"/>
        <v>0</v>
      </c>
      <c r="BD3187" s="460">
        <f t="shared" si="1210"/>
        <v>0</v>
      </c>
      <c r="BE3187" s="457">
        <f t="shared" si="1211"/>
        <v>0</v>
      </c>
      <c r="BF3187" s="458">
        <f t="shared" si="1212"/>
        <v>0</v>
      </c>
      <c r="BG3187" s="459">
        <f t="shared" si="1213"/>
        <v>0</v>
      </c>
      <c r="BH3187" s="460">
        <f t="shared" si="1214"/>
        <v>0</v>
      </c>
      <c r="BI3187" s="457">
        <f t="shared" si="1215"/>
        <v>0</v>
      </c>
      <c r="BJ3187" s="458">
        <f t="shared" si="1216"/>
        <v>0</v>
      </c>
      <c r="BK3187" s="459">
        <f t="shared" si="1217"/>
        <v>0</v>
      </c>
      <c r="BL3187" s="460">
        <f t="shared" si="1218"/>
        <v>0</v>
      </c>
      <c r="BM3187" s="457">
        <f t="shared" si="1219"/>
        <v>0</v>
      </c>
      <c r="BN3187" s="458">
        <f t="shared" si="1220"/>
        <v>0</v>
      </c>
      <c r="BO3187" s="459">
        <f t="shared" si="1221"/>
        <v>0</v>
      </c>
      <c r="BP3187" s="460">
        <f t="shared" si="1222"/>
        <v>0</v>
      </c>
      <c r="BQ3187" s="457">
        <f t="shared" si="1223"/>
        <v>0</v>
      </c>
      <c r="BR3187" s="458">
        <f t="shared" si="1224"/>
        <v>0</v>
      </c>
      <c r="BS3187" s="459">
        <f t="shared" si="1225"/>
        <v>0</v>
      </c>
      <c r="BT3187" s="460">
        <f t="shared" si="1226"/>
        <v>0</v>
      </c>
      <c r="BU3187" s="164"/>
      <c r="BV3187" s="272">
        <f t="shared" si="1227"/>
        <v>0</v>
      </c>
      <c r="BW3187" s="273" t="str">
        <f>IF(BV3187=0,"",
IF(SUM($BV$3138:BV3187)=1,BX3187,
IF($BV$3258&gt;SUM($BV$3138:BV3187),_xlfn.CONCAT(", ",BX3187),
IF($BV$3258=SUM($BV$3138:BV3187),_xlfn.CONCAT(" y ",BX3187)))))</f>
        <v/>
      </c>
      <c r="BX3187" s="156" t="s">
        <v>5159</v>
      </c>
      <c r="BY3187" s="272">
        <f t="shared" si="1228"/>
        <v>0</v>
      </c>
      <c r="BZ3187" s="273" t="str">
        <f>IF(BY3187=0,"",
IF(SUM($BY$3138:BY3187)=1,CA3187,
IF($BY$3258&gt;SUM($BY$3138:BY3187),_xlfn.CONCAT(", ",CA3187),
IF($BY$3258=SUM($BY$3138:BY3187),_xlfn.CONCAT(" y ",CA3187)))))</f>
        <v/>
      </c>
      <c r="CA3187" s="156" t="s">
        <v>5159</v>
      </c>
    </row>
    <row r="3188" spans="1:79" ht="15" customHeight="1">
      <c r="A3188" s="57"/>
      <c r="B3188" s="26"/>
      <c r="C3188" s="665" t="s">
        <v>5160</v>
      </c>
      <c r="D3188" s="915" t="str">
        <f t="shared" si="1190"/>
        <v>CONSEJO VERACRUZANO DE INVESTIGACION CIENTIFICA Y DESARROLLO TECNOLOGICO</v>
      </c>
      <c r="E3188" s="916"/>
      <c r="F3188" s="916"/>
      <c r="G3188" s="916"/>
      <c r="H3188" s="916"/>
      <c r="I3188" s="916"/>
      <c r="J3188" s="917"/>
      <c r="K3188" s="614"/>
      <c r="L3188" s="614"/>
      <c r="M3188" s="614"/>
      <c r="N3188" s="614"/>
      <c r="O3188" s="614"/>
      <c r="P3188" s="614"/>
      <c r="Q3188" s="614"/>
      <c r="R3188" s="614"/>
      <c r="S3188" s="614"/>
      <c r="T3188" s="614"/>
      <c r="U3188" s="614"/>
      <c r="V3188" s="614"/>
      <c r="W3188" s="614"/>
      <c r="X3188" s="614"/>
      <c r="Y3188" s="614"/>
      <c r="Z3188" s="614"/>
      <c r="AA3188" s="614"/>
      <c r="AB3188" s="614"/>
      <c r="AC3188" s="614"/>
      <c r="AD3188" s="614"/>
      <c r="AE3188" s="164"/>
      <c r="AF3188" s="164"/>
      <c r="AG3188" s="450">
        <f t="shared" si="1229"/>
        <v>0</v>
      </c>
      <c r="AH3188" s="451">
        <f t="shared" si="1230"/>
        <v>0</v>
      </c>
      <c r="AI3188" s="450">
        <f t="shared" si="1231"/>
        <v>0</v>
      </c>
      <c r="AJ3188" s="452">
        <f t="shared" si="1232"/>
        <v>0</v>
      </c>
      <c r="AK3188" s="457">
        <f t="shared" si="1191"/>
        <v>0</v>
      </c>
      <c r="AL3188" s="458">
        <f t="shared" si="1192"/>
        <v>0</v>
      </c>
      <c r="AM3188" s="459">
        <f t="shared" si="1193"/>
        <v>0</v>
      </c>
      <c r="AN3188" s="460">
        <f t="shared" si="1194"/>
        <v>0</v>
      </c>
      <c r="AO3188" s="457">
        <f t="shared" si="1195"/>
        <v>0</v>
      </c>
      <c r="AP3188" s="458">
        <f t="shared" si="1196"/>
        <v>0</v>
      </c>
      <c r="AQ3188" s="459">
        <f t="shared" si="1197"/>
        <v>0</v>
      </c>
      <c r="AR3188" s="460">
        <f t="shared" si="1198"/>
        <v>0</v>
      </c>
      <c r="AS3188" s="457">
        <f t="shared" si="1199"/>
        <v>0</v>
      </c>
      <c r="AT3188" s="458">
        <f t="shared" si="1200"/>
        <v>0</v>
      </c>
      <c r="AU3188" s="459">
        <f t="shared" si="1201"/>
        <v>0</v>
      </c>
      <c r="AV3188" s="460">
        <f t="shared" si="1202"/>
        <v>0</v>
      </c>
      <c r="AW3188" s="457">
        <f t="shared" si="1203"/>
        <v>0</v>
      </c>
      <c r="AX3188" s="458">
        <f t="shared" si="1204"/>
        <v>0</v>
      </c>
      <c r="AY3188" s="459">
        <f t="shared" si="1205"/>
        <v>0</v>
      </c>
      <c r="AZ3188" s="460">
        <f t="shared" si="1206"/>
        <v>0</v>
      </c>
      <c r="BA3188" s="457">
        <f t="shared" si="1207"/>
        <v>0</v>
      </c>
      <c r="BB3188" s="458">
        <f t="shared" si="1208"/>
        <v>0</v>
      </c>
      <c r="BC3188" s="459">
        <f t="shared" si="1209"/>
        <v>0</v>
      </c>
      <c r="BD3188" s="460">
        <f t="shared" si="1210"/>
        <v>0</v>
      </c>
      <c r="BE3188" s="457">
        <f t="shared" si="1211"/>
        <v>0</v>
      </c>
      <c r="BF3188" s="458">
        <f t="shared" si="1212"/>
        <v>0</v>
      </c>
      <c r="BG3188" s="459">
        <f t="shared" si="1213"/>
        <v>0</v>
      </c>
      <c r="BH3188" s="460">
        <f t="shared" si="1214"/>
        <v>0</v>
      </c>
      <c r="BI3188" s="457">
        <f t="shared" si="1215"/>
        <v>0</v>
      </c>
      <c r="BJ3188" s="458">
        <f t="shared" si="1216"/>
        <v>0</v>
      </c>
      <c r="BK3188" s="459">
        <f t="shared" si="1217"/>
        <v>0</v>
      </c>
      <c r="BL3188" s="460">
        <f t="shared" si="1218"/>
        <v>0</v>
      </c>
      <c r="BM3188" s="457">
        <f t="shared" si="1219"/>
        <v>0</v>
      </c>
      <c r="BN3188" s="458">
        <f t="shared" si="1220"/>
        <v>0</v>
      </c>
      <c r="BO3188" s="459">
        <f t="shared" si="1221"/>
        <v>0</v>
      </c>
      <c r="BP3188" s="460">
        <f t="shared" si="1222"/>
        <v>0</v>
      </c>
      <c r="BQ3188" s="457">
        <f t="shared" si="1223"/>
        <v>0</v>
      </c>
      <c r="BR3188" s="458">
        <f t="shared" si="1224"/>
        <v>0</v>
      </c>
      <c r="BS3188" s="459">
        <f t="shared" si="1225"/>
        <v>0</v>
      </c>
      <c r="BT3188" s="460">
        <f t="shared" si="1226"/>
        <v>0</v>
      </c>
      <c r="BU3188" s="164"/>
      <c r="BV3188" s="272">
        <f t="shared" si="1227"/>
        <v>0</v>
      </c>
      <c r="BW3188" s="273" t="str">
        <f>IF(BV3188=0,"",
IF(SUM($BV$3138:BV3188)=1,BX3188,
IF($BV$3258&gt;SUM($BV$3138:BV3188),_xlfn.CONCAT(", ",BX3188),
IF($BV$3258=SUM($BV$3138:BV3188),_xlfn.CONCAT(" y ",BX3188)))))</f>
        <v/>
      </c>
      <c r="BX3188" s="156" t="s">
        <v>5161</v>
      </c>
      <c r="BY3188" s="272">
        <f t="shared" si="1228"/>
        <v>0</v>
      </c>
      <c r="BZ3188" s="273" t="str">
        <f>IF(BY3188=0,"",
IF(SUM($BY$3138:BY3188)=1,CA3188,
IF($BY$3258&gt;SUM($BY$3138:BY3188),_xlfn.CONCAT(", ",CA3188),
IF($BY$3258=SUM($BY$3138:BY3188),_xlfn.CONCAT(" y ",CA3188)))))</f>
        <v/>
      </c>
      <c r="CA3188" s="156" t="s">
        <v>5161</v>
      </c>
    </row>
    <row r="3189" spans="1:79" ht="15" customHeight="1">
      <c r="A3189" s="57"/>
      <c r="B3189" s="26"/>
      <c r="C3189" s="665" t="s">
        <v>5162</v>
      </c>
      <c r="D3189" s="915" t="str">
        <f t="shared" si="1190"/>
        <v>COLEGIO DE ESTUDIOS CIENTIFICOS Y TECNOLOGICOS</v>
      </c>
      <c r="E3189" s="916"/>
      <c r="F3189" s="916"/>
      <c r="G3189" s="916"/>
      <c r="H3189" s="916"/>
      <c r="I3189" s="916"/>
      <c r="J3189" s="917"/>
      <c r="K3189" s="614"/>
      <c r="L3189" s="614"/>
      <c r="M3189" s="614"/>
      <c r="N3189" s="614"/>
      <c r="O3189" s="614"/>
      <c r="P3189" s="614"/>
      <c r="Q3189" s="614"/>
      <c r="R3189" s="614"/>
      <c r="S3189" s="614"/>
      <c r="T3189" s="614"/>
      <c r="U3189" s="614"/>
      <c r="V3189" s="614"/>
      <c r="W3189" s="614"/>
      <c r="X3189" s="614"/>
      <c r="Y3189" s="614"/>
      <c r="Z3189" s="614"/>
      <c r="AA3189" s="614"/>
      <c r="AB3189" s="614"/>
      <c r="AC3189" s="614"/>
      <c r="AD3189" s="614"/>
      <c r="AE3189" s="164"/>
      <c r="AF3189" s="164"/>
      <c r="AG3189" s="450">
        <f t="shared" si="1229"/>
        <v>0</v>
      </c>
      <c r="AH3189" s="451">
        <f t="shared" si="1230"/>
        <v>0</v>
      </c>
      <c r="AI3189" s="450">
        <f t="shared" si="1231"/>
        <v>0</v>
      </c>
      <c r="AJ3189" s="452">
        <f t="shared" si="1232"/>
        <v>0</v>
      </c>
      <c r="AK3189" s="457">
        <f t="shared" si="1191"/>
        <v>0</v>
      </c>
      <c r="AL3189" s="458">
        <f t="shared" si="1192"/>
        <v>0</v>
      </c>
      <c r="AM3189" s="459">
        <f t="shared" si="1193"/>
        <v>0</v>
      </c>
      <c r="AN3189" s="460">
        <f t="shared" si="1194"/>
        <v>0</v>
      </c>
      <c r="AO3189" s="457">
        <f t="shared" si="1195"/>
        <v>0</v>
      </c>
      <c r="AP3189" s="458">
        <f t="shared" si="1196"/>
        <v>0</v>
      </c>
      <c r="AQ3189" s="459">
        <f t="shared" si="1197"/>
        <v>0</v>
      </c>
      <c r="AR3189" s="460">
        <f t="shared" si="1198"/>
        <v>0</v>
      </c>
      <c r="AS3189" s="457">
        <f t="shared" si="1199"/>
        <v>0</v>
      </c>
      <c r="AT3189" s="458">
        <f t="shared" si="1200"/>
        <v>0</v>
      </c>
      <c r="AU3189" s="459">
        <f t="shared" si="1201"/>
        <v>0</v>
      </c>
      <c r="AV3189" s="460">
        <f t="shared" si="1202"/>
        <v>0</v>
      </c>
      <c r="AW3189" s="457">
        <f t="shared" si="1203"/>
        <v>0</v>
      </c>
      <c r="AX3189" s="458">
        <f t="shared" si="1204"/>
        <v>0</v>
      </c>
      <c r="AY3189" s="459">
        <f t="shared" si="1205"/>
        <v>0</v>
      </c>
      <c r="AZ3189" s="460">
        <f t="shared" si="1206"/>
        <v>0</v>
      </c>
      <c r="BA3189" s="457">
        <f t="shared" si="1207"/>
        <v>0</v>
      </c>
      <c r="BB3189" s="458">
        <f t="shared" si="1208"/>
        <v>0</v>
      </c>
      <c r="BC3189" s="459">
        <f t="shared" si="1209"/>
        <v>0</v>
      </c>
      <c r="BD3189" s="460">
        <f t="shared" si="1210"/>
        <v>0</v>
      </c>
      <c r="BE3189" s="457">
        <f t="shared" si="1211"/>
        <v>0</v>
      </c>
      <c r="BF3189" s="458">
        <f t="shared" si="1212"/>
        <v>0</v>
      </c>
      <c r="BG3189" s="459">
        <f t="shared" si="1213"/>
        <v>0</v>
      </c>
      <c r="BH3189" s="460">
        <f t="shared" si="1214"/>
        <v>0</v>
      </c>
      <c r="BI3189" s="457">
        <f t="shared" si="1215"/>
        <v>0</v>
      </c>
      <c r="BJ3189" s="458">
        <f t="shared" si="1216"/>
        <v>0</v>
      </c>
      <c r="BK3189" s="459">
        <f t="shared" si="1217"/>
        <v>0</v>
      </c>
      <c r="BL3189" s="460">
        <f t="shared" si="1218"/>
        <v>0</v>
      </c>
      <c r="BM3189" s="457">
        <f t="shared" si="1219"/>
        <v>0</v>
      </c>
      <c r="BN3189" s="458">
        <f t="shared" si="1220"/>
        <v>0</v>
      </c>
      <c r="BO3189" s="459">
        <f t="shared" si="1221"/>
        <v>0</v>
      </c>
      <c r="BP3189" s="460">
        <f t="shared" si="1222"/>
        <v>0</v>
      </c>
      <c r="BQ3189" s="457">
        <f t="shared" si="1223"/>
        <v>0</v>
      </c>
      <c r="BR3189" s="458">
        <f t="shared" si="1224"/>
        <v>0</v>
      </c>
      <c r="BS3189" s="459">
        <f t="shared" si="1225"/>
        <v>0</v>
      </c>
      <c r="BT3189" s="460">
        <f t="shared" si="1226"/>
        <v>0</v>
      </c>
      <c r="BU3189" s="164"/>
      <c r="BV3189" s="272">
        <f t="shared" si="1227"/>
        <v>0</v>
      </c>
      <c r="BW3189" s="273" t="str">
        <f>IF(BV3189=0,"",
IF(SUM($BV$3138:BV3189)=1,BX3189,
IF($BV$3258&gt;SUM($BV$3138:BV3189),_xlfn.CONCAT(", ",BX3189),
IF($BV$3258=SUM($BV$3138:BV3189),_xlfn.CONCAT(" y ",BX3189)))))</f>
        <v/>
      </c>
      <c r="BX3189" s="156" t="s">
        <v>5163</v>
      </c>
      <c r="BY3189" s="272">
        <f t="shared" si="1228"/>
        <v>0</v>
      </c>
      <c r="BZ3189" s="273" t="str">
        <f>IF(BY3189=0,"",
IF(SUM($BY$3138:BY3189)=1,CA3189,
IF($BY$3258&gt;SUM($BY$3138:BY3189),_xlfn.CONCAT(", ",CA3189),
IF($BY$3258=SUM($BY$3138:BY3189),_xlfn.CONCAT(" y ",CA3189)))))</f>
        <v/>
      </c>
      <c r="CA3189" s="156" t="s">
        <v>5163</v>
      </c>
    </row>
    <row r="3190" spans="1:79" ht="15" customHeight="1">
      <c r="A3190" s="57"/>
      <c r="B3190" s="26"/>
      <c r="C3190" s="665" t="s">
        <v>5164</v>
      </c>
      <c r="D3190" s="915" t="str">
        <f t="shared" si="1190"/>
        <v>COLEGIO DE VERACRUZ</v>
      </c>
      <c r="E3190" s="916"/>
      <c r="F3190" s="916"/>
      <c r="G3190" s="916"/>
      <c r="H3190" s="916"/>
      <c r="I3190" s="916"/>
      <c r="J3190" s="917"/>
      <c r="K3190" s="614"/>
      <c r="L3190" s="614"/>
      <c r="M3190" s="614"/>
      <c r="N3190" s="614"/>
      <c r="O3190" s="614"/>
      <c r="P3190" s="614"/>
      <c r="Q3190" s="614"/>
      <c r="R3190" s="614"/>
      <c r="S3190" s="614"/>
      <c r="T3190" s="614"/>
      <c r="U3190" s="614"/>
      <c r="V3190" s="614"/>
      <c r="W3190" s="614"/>
      <c r="X3190" s="614"/>
      <c r="Y3190" s="614"/>
      <c r="Z3190" s="614"/>
      <c r="AA3190" s="614"/>
      <c r="AB3190" s="614"/>
      <c r="AC3190" s="614"/>
      <c r="AD3190" s="614"/>
      <c r="AE3190" s="164"/>
      <c r="AF3190" s="164"/>
      <c r="AG3190" s="450">
        <f t="shared" si="1229"/>
        <v>0</v>
      </c>
      <c r="AH3190" s="451">
        <f t="shared" si="1230"/>
        <v>0</v>
      </c>
      <c r="AI3190" s="450">
        <f t="shared" si="1231"/>
        <v>0</v>
      </c>
      <c r="AJ3190" s="452">
        <f t="shared" si="1232"/>
        <v>0</v>
      </c>
      <c r="AK3190" s="457">
        <f t="shared" si="1191"/>
        <v>0</v>
      </c>
      <c r="AL3190" s="458">
        <f t="shared" si="1192"/>
        <v>0</v>
      </c>
      <c r="AM3190" s="459">
        <f t="shared" si="1193"/>
        <v>0</v>
      </c>
      <c r="AN3190" s="460">
        <f t="shared" si="1194"/>
        <v>0</v>
      </c>
      <c r="AO3190" s="457">
        <f t="shared" si="1195"/>
        <v>0</v>
      </c>
      <c r="AP3190" s="458">
        <f t="shared" si="1196"/>
        <v>0</v>
      </c>
      <c r="AQ3190" s="459">
        <f t="shared" si="1197"/>
        <v>0</v>
      </c>
      <c r="AR3190" s="460">
        <f t="shared" si="1198"/>
        <v>0</v>
      </c>
      <c r="AS3190" s="457">
        <f t="shared" si="1199"/>
        <v>0</v>
      </c>
      <c r="AT3190" s="458">
        <f t="shared" si="1200"/>
        <v>0</v>
      </c>
      <c r="AU3190" s="459">
        <f t="shared" si="1201"/>
        <v>0</v>
      </c>
      <c r="AV3190" s="460">
        <f t="shared" si="1202"/>
        <v>0</v>
      </c>
      <c r="AW3190" s="457">
        <f t="shared" si="1203"/>
        <v>0</v>
      </c>
      <c r="AX3190" s="458">
        <f t="shared" si="1204"/>
        <v>0</v>
      </c>
      <c r="AY3190" s="459">
        <f t="shared" si="1205"/>
        <v>0</v>
      </c>
      <c r="AZ3190" s="460">
        <f t="shared" si="1206"/>
        <v>0</v>
      </c>
      <c r="BA3190" s="457">
        <f t="shared" si="1207"/>
        <v>0</v>
      </c>
      <c r="BB3190" s="458">
        <f t="shared" si="1208"/>
        <v>0</v>
      </c>
      <c r="BC3190" s="459">
        <f t="shared" si="1209"/>
        <v>0</v>
      </c>
      <c r="BD3190" s="460">
        <f t="shared" si="1210"/>
        <v>0</v>
      </c>
      <c r="BE3190" s="457">
        <f t="shared" si="1211"/>
        <v>0</v>
      </c>
      <c r="BF3190" s="458">
        <f t="shared" si="1212"/>
        <v>0</v>
      </c>
      <c r="BG3190" s="459">
        <f t="shared" si="1213"/>
        <v>0</v>
      </c>
      <c r="BH3190" s="460">
        <f t="shared" si="1214"/>
        <v>0</v>
      </c>
      <c r="BI3190" s="457">
        <f t="shared" si="1215"/>
        <v>0</v>
      </c>
      <c r="BJ3190" s="458">
        <f t="shared" si="1216"/>
        <v>0</v>
      </c>
      <c r="BK3190" s="459">
        <f t="shared" si="1217"/>
        <v>0</v>
      </c>
      <c r="BL3190" s="460">
        <f t="shared" si="1218"/>
        <v>0</v>
      </c>
      <c r="BM3190" s="457">
        <f t="shared" si="1219"/>
        <v>0</v>
      </c>
      <c r="BN3190" s="458">
        <f t="shared" si="1220"/>
        <v>0</v>
      </c>
      <c r="BO3190" s="459">
        <f t="shared" si="1221"/>
        <v>0</v>
      </c>
      <c r="BP3190" s="460">
        <f t="shared" si="1222"/>
        <v>0</v>
      </c>
      <c r="BQ3190" s="457">
        <f t="shared" si="1223"/>
        <v>0</v>
      </c>
      <c r="BR3190" s="458">
        <f t="shared" si="1224"/>
        <v>0</v>
      </c>
      <c r="BS3190" s="459">
        <f t="shared" si="1225"/>
        <v>0</v>
      </c>
      <c r="BT3190" s="460">
        <f t="shared" si="1226"/>
        <v>0</v>
      </c>
      <c r="BU3190" s="164"/>
      <c r="BV3190" s="272">
        <f t="shared" si="1227"/>
        <v>0</v>
      </c>
      <c r="BW3190" s="273" t="str">
        <f>IF(BV3190=0,"",
IF(SUM($BV$3138:BV3190)=1,BX3190,
IF($BV$3258&gt;SUM($BV$3138:BV3190),_xlfn.CONCAT(", ",BX3190),
IF($BV$3258=SUM($BV$3138:BV3190),_xlfn.CONCAT(" y ",BX3190)))))</f>
        <v/>
      </c>
      <c r="BX3190" s="156" t="s">
        <v>5165</v>
      </c>
      <c r="BY3190" s="272">
        <f t="shared" si="1228"/>
        <v>0</v>
      </c>
      <c r="BZ3190" s="273" t="str">
        <f>IF(BY3190=0,"",
IF(SUM($BY$3138:BY3190)=1,CA3190,
IF($BY$3258&gt;SUM($BY$3138:BY3190),_xlfn.CONCAT(", ",CA3190),
IF($BY$3258=SUM($BY$3138:BY3190),_xlfn.CONCAT(" y ",CA3190)))))</f>
        <v/>
      </c>
      <c r="CA3190" s="156" t="s">
        <v>5165</v>
      </c>
    </row>
    <row r="3191" spans="1:79" ht="15" customHeight="1">
      <c r="A3191" s="57"/>
      <c r="B3191" s="26"/>
      <c r="C3191" s="665" t="s">
        <v>5166</v>
      </c>
      <c r="D3191" s="915" t="str">
        <f t="shared" si="1190"/>
        <v>UNIVERSIDAD POLITECNICA DE HUATUSCO</v>
      </c>
      <c r="E3191" s="916"/>
      <c r="F3191" s="916"/>
      <c r="G3191" s="916"/>
      <c r="H3191" s="916"/>
      <c r="I3191" s="916"/>
      <c r="J3191" s="917"/>
      <c r="K3191" s="614"/>
      <c r="L3191" s="614"/>
      <c r="M3191" s="614"/>
      <c r="N3191" s="614"/>
      <c r="O3191" s="614"/>
      <c r="P3191" s="614"/>
      <c r="Q3191" s="614"/>
      <c r="R3191" s="614"/>
      <c r="S3191" s="614"/>
      <c r="T3191" s="614"/>
      <c r="U3191" s="614"/>
      <c r="V3191" s="614"/>
      <c r="W3191" s="614"/>
      <c r="X3191" s="614"/>
      <c r="Y3191" s="614"/>
      <c r="Z3191" s="614"/>
      <c r="AA3191" s="614"/>
      <c r="AB3191" s="614"/>
      <c r="AC3191" s="614"/>
      <c r="AD3191" s="614"/>
      <c r="AE3191" s="164"/>
      <c r="AF3191" s="164"/>
      <c r="AG3191" s="450">
        <f t="shared" si="1229"/>
        <v>0</v>
      </c>
      <c r="AH3191" s="451">
        <f t="shared" si="1230"/>
        <v>0</v>
      </c>
      <c r="AI3191" s="450">
        <f t="shared" si="1231"/>
        <v>0</v>
      </c>
      <c r="AJ3191" s="452">
        <f t="shared" si="1232"/>
        <v>0</v>
      </c>
      <c r="AK3191" s="457">
        <f t="shared" si="1191"/>
        <v>0</v>
      </c>
      <c r="AL3191" s="458">
        <f t="shared" si="1192"/>
        <v>0</v>
      </c>
      <c r="AM3191" s="459">
        <f t="shared" si="1193"/>
        <v>0</v>
      </c>
      <c r="AN3191" s="460">
        <f t="shared" si="1194"/>
        <v>0</v>
      </c>
      <c r="AO3191" s="457">
        <f t="shared" si="1195"/>
        <v>0</v>
      </c>
      <c r="AP3191" s="458">
        <f t="shared" si="1196"/>
        <v>0</v>
      </c>
      <c r="AQ3191" s="459">
        <f t="shared" si="1197"/>
        <v>0</v>
      </c>
      <c r="AR3191" s="460">
        <f t="shared" si="1198"/>
        <v>0</v>
      </c>
      <c r="AS3191" s="457">
        <f t="shared" si="1199"/>
        <v>0</v>
      </c>
      <c r="AT3191" s="458">
        <f t="shared" si="1200"/>
        <v>0</v>
      </c>
      <c r="AU3191" s="459">
        <f t="shared" si="1201"/>
        <v>0</v>
      </c>
      <c r="AV3191" s="460">
        <f t="shared" si="1202"/>
        <v>0</v>
      </c>
      <c r="AW3191" s="457">
        <f t="shared" si="1203"/>
        <v>0</v>
      </c>
      <c r="AX3191" s="458">
        <f t="shared" si="1204"/>
        <v>0</v>
      </c>
      <c r="AY3191" s="459">
        <f t="shared" si="1205"/>
        <v>0</v>
      </c>
      <c r="AZ3191" s="460">
        <f t="shared" si="1206"/>
        <v>0</v>
      </c>
      <c r="BA3191" s="457">
        <f t="shared" si="1207"/>
        <v>0</v>
      </c>
      <c r="BB3191" s="458">
        <f t="shared" si="1208"/>
        <v>0</v>
      </c>
      <c r="BC3191" s="459">
        <f t="shared" si="1209"/>
        <v>0</v>
      </c>
      <c r="BD3191" s="460">
        <f t="shared" si="1210"/>
        <v>0</v>
      </c>
      <c r="BE3191" s="457">
        <f t="shared" si="1211"/>
        <v>0</v>
      </c>
      <c r="BF3191" s="458">
        <f t="shared" si="1212"/>
        <v>0</v>
      </c>
      <c r="BG3191" s="459">
        <f t="shared" si="1213"/>
        <v>0</v>
      </c>
      <c r="BH3191" s="460">
        <f t="shared" si="1214"/>
        <v>0</v>
      </c>
      <c r="BI3191" s="457">
        <f t="shared" si="1215"/>
        <v>0</v>
      </c>
      <c r="BJ3191" s="458">
        <f t="shared" si="1216"/>
        <v>0</v>
      </c>
      <c r="BK3191" s="459">
        <f t="shared" si="1217"/>
        <v>0</v>
      </c>
      <c r="BL3191" s="460">
        <f t="shared" si="1218"/>
        <v>0</v>
      </c>
      <c r="BM3191" s="457">
        <f t="shared" si="1219"/>
        <v>0</v>
      </c>
      <c r="BN3191" s="458">
        <f t="shared" si="1220"/>
        <v>0</v>
      </c>
      <c r="BO3191" s="459">
        <f t="shared" si="1221"/>
        <v>0</v>
      </c>
      <c r="BP3191" s="460">
        <f t="shared" si="1222"/>
        <v>0</v>
      </c>
      <c r="BQ3191" s="457">
        <f t="shared" si="1223"/>
        <v>0</v>
      </c>
      <c r="BR3191" s="458">
        <f t="shared" si="1224"/>
        <v>0</v>
      </c>
      <c r="BS3191" s="459">
        <f t="shared" si="1225"/>
        <v>0</v>
      </c>
      <c r="BT3191" s="460">
        <f t="shared" si="1226"/>
        <v>0</v>
      </c>
      <c r="BU3191" s="164"/>
      <c r="BV3191" s="272">
        <f t="shared" si="1227"/>
        <v>0</v>
      </c>
      <c r="BW3191" s="273" t="str">
        <f>IF(BV3191=0,"",
IF(SUM($BV$3138:BV3191)=1,BX3191,
IF($BV$3258&gt;SUM($BV$3138:BV3191),_xlfn.CONCAT(", ",BX3191),
IF($BV$3258=SUM($BV$3138:BV3191),_xlfn.CONCAT(" y ",BX3191)))))</f>
        <v/>
      </c>
      <c r="BX3191" s="156" t="s">
        <v>5167</v>
      </c>
      <c r="BY3191" s="272">
        <f t="shared" si="1228"/>
        <v>0</v>
      </c>
      <c r="BZ3191" s="273" t="str">
        <f>IF(BY3191=0,"",
IF(SUM($BY$3138:BY3191)=1,CA3191,
IF($BY$3258&gt;SUM($BY$3138:BY3191),_xlfn.CONCAT(", ",CA3191),
IF($BY$3258=SUM($BY$3138:BY3191),_xlfn.CONCAT(" y ",CA3191)))))</f>
        <v/>
      </c>
      <c r="CA3191" s="156" t="s">
        <v>5167</v>
      </c>
    </row>
    <row r="3192" spans="1:79" ht="15" customHeight="1">
      <c r="A3192" s="57"/>
      <c r="B3192" s="26"/>
      <c r="C3192" s="665" t="s">
        <v>5168</v>
      </c>
      <c r="D3192" s="915" t="str">
        <f t="shared" si="1190"/>
        <v>UNIVERSIDAD POPULAR AUTONOMA DE VERACRUZ</v>
      </c>
      <c r="E3192" s="916"/>
      <c r="F3192" s="916"/>
      <c r="G3192" s="916"/>
      <c r="H3192" s="916"/>
      <c r="I3192" s="916"/>
      <c r="J3192" s="917"/>
      <c r="K3192" s="614"/>
      <c r="L3192" s="614"/>
      <c r="M3192" s="614"/>
      <c r="N3192" s="614"/>
      <c r="O3192" s="614"/>
      <c r="P3192" s="614"/>
      <c r="Q3192" s="614"/>
      <c r="R3192" s="614"/>
      <c r="S3192" s="614"/>
      <c r="T3192" s="614"/>
      <c r="U3192" s="614"/>
      <c r="V3192" s="614"/>
      <c r="W3192" s="614"/>
      <c r="X3192" s="614"/>
      <c r="Y3192" s="614"/>
      <c r="Z3192" s="614"/>
      <c r="AA3192" s="614"/>
      <c r="AB3192" s="614"/>
      <c r="AC3192" s="614"/>
      <c r="AD3192" s="614"/>
      <c r="AE3192" s="164"/>
      <c r="AF3192" s="164"/>
      <c r="AG3192" s="450">
        <f t="shared" si="1229"/>
        <v>0</v>
      </c>
      <c r="AH3192" s="451">
        <f t="shared" si="1230"/>
        <v>0</v>
      </c>
      <c r="AI3192" s="450">
        <f t="shared" si="1231"/>
        <v>0</v>
      </c>
      <c r="AJ3192" s="452">
        <f t="shared" si="1232"/>
        <v>0</v>
      </c>
      <c r="AK3192" s="457">
        <f t="shared" si="1191"/>
        <v>0</v>
      </c>
      <c r="AL3192" s="458">
        <f t="shared" si="1192"/>
        <v>0</v>
      </c>
      <c r="AM3192" s="459">
        <f t="shared" si="1193"/>
        <v>0</v>
      </c>
      <c r="AN3192" s="460">
        <f t="shared" si="1194"/>
        <v>0</v>
      </c>
      <c r="AO3192" s="457">
        <f t="shared" si="1195"/>
        <v>0</v>
      </c>
      <c r="AP3192" s="458">
        <f t="shared" si="1196"/>
        <v>0</v>
      </c>
      <c r="AQ3192" s="459">
        <f t="shared" si="1197"/>
        <v>0</v>
      </c>
      <c r="AR3192" s="460">
        <f t="shared" si="1198"/>
        <v>0</v>
      </c>
      <c r="AS3192" s="457">
        <f t="shared" si="1199"/>
        <v>0</v>
      </c>
      <c r="AT3192" s="458">
        <f t="shared" si="1200"/>
        <v>0</v>
      </c>
      <c r="AU3192" s="459">
        <f t="shared" si="1201"/>
        <v>0</v>
      </c>
      <c r="AV3192" s="460">
        <f t="shared" si="1202"/>
        <v>0</v>
      </c>
      <c r="AW3192" s="457">
        <f t="shared" si="1203"/>
        <v>0</v>
      </c>
      <c r="AX3192" s="458">
        <f t="shared" si="1204"/>
        <v>0</v>
      </c>
      <c r="AY3192" s="459">
        <f t="shared" si="1205"/>
        <v>0</v>
      </c>
      <c r="AZ3192" s="460">
        <f t="shared" si="1206"/>
        <v>0</v>
      </c>
      <c r="BA3192" s="457">
        <f t="shared" si="1207"/>
        <v>0</v>
      </c>
      <c r="BB3192" s="458">
        <f t="shared" si="1208"/>
        <v>0</v>
      </c>
      <c r="BC3192" s="459">
        <f t="shared" si="1209"/>
        <v>0</v>
      </c>
      <c r="BD3192" s="460">
        <f t="shared" si="1210"/>
        <v>0</v>
      </c>
      <c r="BE3192" s="457">
        <f t="shared" si="1211"/>
        <v>0</v>
      </c>
      <c r="BF3192" s="458">
        <f t="shared" si="1212"/>
        <v>0</v>
      </c>
      <c r="BG3192" s="459">
        <f t="shared" si="1213"/>
        <v>0</v>
      </c>
      <c r="BH3192" s="460">
        <f t="shared" si="1214"/>
        <v>0</v>
      </c>
      <c r="BI3192" s="457">
        <f t="shared" si="1215"/>
        <v>0</v>
      </c>
      <c r="BJ3192" s="458">
        <f t="shared" si="1216"/>
        <v>0</v>
      </c>
      <c r="BK3192" s="459">
        <f t="shared" si="1217"/>
        <v>0</v>
      </c>
      <c r="BL3192" s="460">
        <f t="shared" si="1218"/>
        <v>0</v>
      </c>
      <c r="BM3192" s="457">
        <f t="shared" si="1219"/>
        <v>0</v>
      </c>
      <c r="BN3192" s="458">
        <f t="shared" si="1220"/>
        <v>0</v>
      </c>
      <c r="BO3192" s="459">
        <f t="shared" si="1221"/>
        <v>0</v>
      </c>
      <c r="BP3192" s="460">
        <f t="shared" si="1222"/>
        <v>0</v>
      </c>
      <c r="BQ3192" s="457">
        <f t="shared" si="1223"/>
        <v>0</v>
      </c>
      <c r="BR3192" s="458">
        <f t="shared" si="1224"/>
        <v>0</v>
      </c>
      <c r="BS3192" s="459">
        <f t="shared" si="1225"/>
        <v>0</v>
      </c>
      <c r="BT3192" s="460">
        <f t="shared" si="1226"/>
        <v>0</v>
      </c>
      <c r="BU3192" s="164"/>
      <c r="BV3192" s="272">
        <f t="shared" si="1227"/>
        <v>0</v>
      </c>
      <c r="BW3192" s="273" t="str">
        <f>IF(BV3192=0,"",
IF(SUM($BV$3138:BV3192)=1,BX3192,
IF($BV$3258&gt;SUM($BV$3138:BV3192),_xlfn.CONCAT(", ",BX3192),
IF($BV$3258=SUM($BV$3138:BV3192),_xlfn.CONCAT(" y ",BX3192)))))</f>
        <v/>
      </c>
      <c r="BX3192" s="156" t="s">
        <v>5169</v>
      </c>
      <c r="BY3192" s="272">
        <f t="shared" si="1228"/>
        <v>0</v>
      </c>
      <c r="BZ3192" s="273" t="str">
        <f>IF(BY3192=0,"",
IF(SUM($BY$3138:BY3192)=1,CA3192,
IF($BY$3258&gt;SUM($BY$3138:BY3192),_xlfn.CONCAT(", ",CA3192),
IF($BY$3258=SUM($BY$3138:BY3192),_xlfn.CONCAT(" y ",CA3192)))))</f>
        <v/>
      </c>
      <c r="CA3192" s="156" t="s">
        <v>5169</v>
      </c>
    </row>
    <row r="3193" spans="1:79" ht="15" customHeight="1">
      <c r="A3193" s="57"/>
      <c r="B3193" s="26"/>
      <c r="C3193" s="665" t="s">
        <v>5170</v>
      </c>
      <c r="D3193" s="915" t="str">
        <f t="shared" si="1190"/>
        <v>INSTITUTO VERACRUZANO DE LA VIVIENDA</v>
      </c>
      <c r="E3193" s="916"/>
      <c r="F3193" s="916"/>
      <c r="G3193" s="916"/>
      <c r="H3193" s="916"/>
      <c r="I3193" s="916"/>
      <c r="J3193" s="917"/>
      <c r="K3193" s="614"/>
      <c r="L3193" s="614"/>
      <c r="M3193" s="614"/>
      <c r="N3193" s="614"/>
      <c r="O3193" s="614"/>
      <c r="P3193" s="614"/>
      <c r="Q3193" s="614"/>
      <c r="R3193" s="614"/>
      <c r="S3193" s="614"/>
      <c r="T3193" s="614"/>
      <c r="U3193" s="614"/>
      <c r="V3193" s="614"/>
      <c r="W3193" s="614"/>
      <c r="X3193" s="614"/>
      <c r="Y3193" s="614"/>
      <c r="Z3193" s="614"/>
      <c r="AA3193" s="614"/>
      <c r="AB3193" s="614"/>
      <c r="AC3193" s="614"/>
      <c r="AD3193" s="614"/>
      <c r="AE3193" s="164"/>
      <c r="AF3193" s="164"/>
      <c r="AG3193" s="450">
        <f t="shared" si="1229"/>
        <v>0</v>
      </c>
      <c r="AH3193" s="451">
        <f t="shared" si="1230"/>
        <v>0</v>
      </c>
      <c r="AI3193" s="450">
        <f t="shared" si="1231"/>
        <v>0</v>
      </c>
      <c r="AJ3193" s="452">
        <f t="shared" si="1232"/>
        <v>0</v>
      </c>
      <c r="AK3193" s="457">
        <f t="shared" si="1191"/>
        <v>0</v>
      </c>
      <c r="AL3193" s="458">
        <f t="shared" si="1192"/>
        <v>0</v>
      </c>
      <c r="AM3193" s="459">
        <f t="shared" si="1193"/>
        <v>0</v>
      </c>
      <c r="AN3193" s="460">
        <f t="shared" si="1194"/>
        <v>0</v>
      </c>
      <c r="AO3193" s="457">
        <f t="shared" si="1195"/>
        <v>0</v>
      </c>
      <c r="AP3193" s="458">
        <f t="shared" si="1196"/>
        <v>0</v>
      </c>
      <c r="AQ3193" s="459">
        <f t="shared" si="1197"/>
        <v>0</v>
      </c>
      <c r="AR3193" s="460">
        <f t="shared" si="1198"/>
        <v>0</v>
      </c>
      <c r="AS3193" s="457">
        <f t="shared" si="1199"/>
        <v>0</v>
      </c>
      <c r="AT3193" s="458">
        <f t="shared" si="1200"/>
        <v>0</v>
      </c>
      <c r="AU3193" s="459">
        <f t="shared" si="1201"/>
        <v>0</v>
      </c>
      <c r="AV3193" s="460">
        <f t="shared" si="1202"/>
        <v>0</v>
      </c>
      <c r="AW3193" s="457">
        <f t="shared" si="1203"/>
        <v>0</v>
      </c>
      <c r="AX3193" s="458">
        <f t="shared" si="1204"/>
        <v>0</v>
      </c>
      <c r="AY3193" s="459">
        <f t="shared" si="1205"/>
        <v>0</v>
      </c>
      <c r="AZ3193" s="460">
        <f t="shared" si="1206"/>
        <v>0</v>
      </c>
      <c r="BA3193" s="457">
        <f t="shared" si="1207"/>
        <v>0</v>
      </c>
      <c r="BB3193" s="458">
        <f t="shared" si="1208"/>
        <v>0</v>
      </c>
      <c r="BC3193" s="459">
        <f t="shared" si="1209"/>
        <v>0</v>
      </c>
      <c r="BD3193" s="460">
        <f t="shared" si="1210"/>
        <v>0</v>
      </c>
      <c r="BE3193" s="457">
        <f t="shared" si="1211"/>
        <v>0</v>
      </c>
      <c r="BF3193" s="458">
        <f t="shared" si="1212"/>
        <v>0</v>
      </c>
      <c r="BG3193" s="459">
        <f t="shared" si="1213"/>
        <v>0</v>
      </c>
      <c r="BH3193" s="460">
        <f t="shared" si="1214"/>
        <v>0</v>
      </c>
      <c r="BI3193" s="457">
        <f t="shared" si="1215"/>
        <v>0</v>
      </c>
      <c r="BJ3193" s="458">
        <f t="shared" si="1216"/>
        <v>0</v>
      </c>
      <c r="BK3193" s="459">
        <f t="shared" si="1217"/>
        <v>0</v>
      </c>
      <c r="BL3193" s="460">
        <f t="shared" si="1218"/>
        <v>0</v>
      </c>
      <c r="BM3193" s="457">
        <f t="shared" si="1219"/>
        <v>0</v>
      </c>
      <c r="BN3193" s="458">
        <f t="shared" si="1220"/>
        <v>0</v>
      </c>
      <c r="BO3193" s="459">
        <f t="shared" si="1221"/>
        <v>0</v>
      </c>
      <c r="BP3193" s="460">
        <f t="shared" si="1222"/>
        <v>0</v>
      </c>
      <c r="BQ3193" s="457">
        <f t="shared" si="1223"/>
        <v>0</v>
      </c>
      <c r="BR3193" s="458">
        <f t="shared" si="1224"/>
        <v>0</v>
      </c>
      <c r="BS3193" s="459">
        <f t="shared" si="1225"/>
        <v>0</v>
      </c>
      <c r="BT3193" s="460">
        <f t="shared" si="1226"/>
        <v>0</v>
      </c>
      <c r="BU3193" s="164"/>
      <c r="BV3193" s="272">
        <f t="shared" si="1227"/>
        <v>0</v>
      </c>
      <c r="BW3193" s="273" t="str">
        <f>IF(BV3193=0,"",
IF(SUM($BV$3138:BV3193)=1,BX3193,
IF($BV$3258&gt;SUM($BV$3138:BV3193),_xlfn.CONCAT(", ",BX3193),
IF($BV$3258=SUM($BV$3138:BV3193),_xlfn.CONCAT(" y ",BX3193)))))</f>
        <v/>
      </c>
      <c r="BX3193" s="156" t="s">
        <v>5171</v>
      </c>
      <c r="BY3193" s="272">
        <f t="shared" si="1228"/>
        <v>0</v>
      </c>
      <c r="BZ3193" s="273" t="str">
        <f>IF(BY3193=0,"",
IF(SUM($BY$3138:BY3193)=1,CA3193,
IF($BY$3258&gt;SUM($BY$3138:BY3193),_xlfn.CONCAT(", ",CA3193),
IF($BY$3258=SUM($BY$3138:BY3193),_xlfn.CONCAT(" y ",CA3193)))))</f>
        <v/>
      </c>
      <c r="CA3193" s="156" t="s">
        <v>5171</v>
      </c>
    </row>
    <row r="3194" spans="1:79" ht="15" customHeight="1">
      <c r="A3194" s="57"/>
      <c r="B3194" s="26"/>
      <c r="C3194" s="665" t="s">
        <v>5172</v>
      </c>
      <c r="D3194" s="915" t="str">
        <f t="shared" si="1190"/>
        <v>AGENCIA ESTATAL DE ENERGIA DEL ESTADO DE VERACRUZ</v>
      </c>
      <c r="E3194" s="916"/>
      <c r="F3194" s="916"/>
      <c r="G3194" s="916"/>
      <c r="H3194" s="916"/>
      <c r="I3194" s="916"/>
      <c r="J3194" s="917"/>
      <c r="K3194" s="614"/>
      <c r="L3194" s="614"/>
      <c r="M3194" s="614"/>
      <c r="N3194" s="614"/>
      <c r="O3194" s="614"/>
      <c r="P3194" s="614"/>
      <c r="Q3194" s="614"/>
      <c r="R3194" s="614"/>
      <c r="S3194" s="614"/>
      <c r="T3194" s="614"/>
      <c r="U3194" s="614"/>
      <c r="V3194" s="614"/>
      <c r="W3194" s="614"/>
      <c r="X3194" s="614"/>
      <c r="Y3194" s="614"/>
      <c r="Z3194" s="614"/>
      <c r="AA3194" s="614"/>
      <c r="AB3194" s="614"/>
      <c r="AC3194" s="614"/>
      <c r="AD3194" s="614"/>
      <c r="AE3194" s="164"/>
      <c r="AF3194" s="164"/>
      <c r="AG3194" s="450">
        <f t="shared" si="1229"/>
        <v>0</v>
      </c>
      <c r="AH3194" s="451">
        <f t="shared" si="1230"/>
        <v>0</v>
      </c>
      <c r="AI3194" s="450">
        <f t="shared" si="1231"/>
        <v>0</v>
      </c>
      <c r="AJ3194" s="452">
        <f t="shared" si="1232"/>
        <v>0</v>
      </c>
      <c r="AK3194" s="457">
        <f t="shared" si="1191"/>
        <v>0</v>
      </c>
      <c r="AL3194" s="458">
        <f t="shared" si="1192"/>
        <v>0</v>
      </c>
      <c r="AM3194" s="459">
        <f t="shared" si="1193"/>
        <v>0</v>
      </c>
      <c r="AN3194" s="460">
        <f t="shared" si="1194"/>
        <v>0</v>
      </c>
      <c r="AO3194" s="457">
        <f t="shared" si="1195"/>
        <v>0</v>
      </c>
      <c r="AP3194" s="458">
        <f t="shared" si="1196"/>
        <v>0</v>
      </c>
      <c r="AQ3194" s="459">
        <f t="shared" si="1197"/>
        <v>0</v>
      </c>
      <c r="AR3194" s="460">
        <f t="shared" si="1198"/>
        <v>0</v>
      </c>
      <c r="AS3194" s="457">
        <f t="shared" si="1199"/>
        <v>0</v>
      </c>
      <c r="AT3194" s="458">
        <f t="shared" si="1200"/>
        <v>0</v>
      </c>
      <c r="AU3194" s="459">
        <f t="shared" si="1201"/>
        <v>0</v>
      </c>
      <c r="AV3194" s="460">
        <f t="shared" si="1202"/>
        <v>0</v>
      </c>
      <c r="AW3194" s="457">
        <f t="shared" si="1203"/>
        <v>0</v>
      </c>
      <c r="AX3194" s="458">
        <f t="shared" si="1204"/>
        <v>0</v>
      </c>
      <c r="AY3194" s="459">
        <f t="shared" si="1205"/>
        <v>0</v>
      </c>
      <c r="AZ3194" s="460">
        <f t="shared" si="1206"/>
        <v>0</v>
      </c>
      <c r="BA3194" s="457">
        <f t="shared" si="1207"/>
        <v>0</v>
      </c>
      <c r="BB3194" s="458">
        <f t="shared" si="1208"/>
        <v>0</v>
      </c>
      <c r="BC3194" s="459">
        <f t="shared" si="1209"/>
        <v>0</v>
      </c>
      <c r="BD3194" s="460">
        <f t="shared" si="1210"/>
        <v>0</v>
      </c>
      <c r="BE3194" s="457">
        <f t="shared" si="1211"/>
        <v>0</v>
      </c>
      <c r="BF3194" s="458">
        <f t="shared" si="1212"/>
        <v>0</v>
      </c>
      <c r="BG3194" s="459">
        <f t="shared" si="1213"/>
        <v>0</v>
      </c>
      <c r="BH3194" s="460">
        <f t="shared" si="1214"/>
        <v>0</v>
      </c>
      <c r="BI3194" s="457">
        <f t="shared" si="1215"/>
        <v>0</v>
      </c>
      <c r="BJ3194" s="458">
        <f t="shared" si="1216"/>
        <v>0</v>
      </c>
      <c r="BK3194" s="459">
        <f t="shared" si="1217"/>
        <v>0</v>
      </c>
      <c r="BL3194" s="460">
        <f t="shared" si="1218"/>
        <v>0</v>
      </c>
      <c r="BM3194" s="457">
        <f t="shared" si="1219"/>
        <v>0</v>
      </c>
      <c r="BN3194" s="458">
        <f t="shared" si="1220"/>
        <v>0</v>
      </c>
      <c r="BO3194" s="459">
        <f t="shared" si="1221"/>
        <v>0</v>
      </c>
      <c r="BP3194" s="460">
        <f t="shared" si="1222"/>
        <v>0</v>
      </c>
      <c r="BQ3194" s="457">
        <f t="shared" si="1223"/>
        <v>0</v>
      </c>
      <c r="BR3194" s="458">
        <f t="shared" si="1224"/>
        <v>0</v>
      </c>
      <c r="BS3194" s="459">
        <f t="shared" si="1225"/>
        <v>0</v>
      </c>
      <c r="BT3194" s="460">
        <f t="shared" si="1226"/>
        <v>0</v>
      </c>
      <c r="BU3194" s="164"/>
      <c r="BV3194" s="272">
        <f t="shared" si="1227"/>
        <v>0</v>
      </c>
      <c r="BW3194" s="273" t="str">
        <f>IF(BV3194=0,"",
IF(SUM($BV$3138:BV3194)=1,BX3194,
IF($BV$3258&gt;SUM($BV$3138:BV3194),_xlfn.CONCAT(", ",BX3194),
IF($BV$3258=SUM($BV$3138:BV3194),_xlfn.CONCAT(" y ",BX3194)))))</f>
        <v/>
      </c>
      <c r="BX3194" s="156" t="s">
        <v>5173</v>
      </c>
      <c r="BY3194" s="272">
        <f t="shared" si="1228"/>
        <v>0</v>
      </c>
      <c r="BZ3194" s="273" t="str">
        <f>IF(BY3194=0,"",
IF(SUM($BY$3138:BY3194)=1,CA3194,
IF($BY$3258&gt;SUM($BY$3138:BY3194),_xlfn.CONCAT(", ",CA3194),
IF($BY$3258=SUM($BY$3138:BY3194),_xlfn.CONCAT(" y ",CA3194)))))</f>
        <v/>
      </c>
      <c r="CA3194" s="156" t="s">
        <v>5173</v>
      </c>
    </row>
    <row r="3195" spans="1:79" ht="15" customHeight="1">
      <c r="A3195" s="57"/>
      <c r="B3195" s="26"/>
      <c r="C3195" s="665" t="s">
        <v>5174</v>
      </c>
      <c r="D3195" s="915" t="str">
        <f t="shared" si="1190"/>
        <v>INSTITUTO VERACRUZANO DE LAS MUJERES</v>
      </c>
      <c r="E3195" s="916"/>
      <c r="F3195" s="916"/>
      <c r="G3195" s="916"/>
      <c r="H3195" s="916"/>
      <c r="I3195" s="916"/>
      <c r="J3195" s="917"/>
      <c r="K3195" s="614"/>
      <c r="L3195" s="614"/>
      <c r="M3195" s="614"/>
      <c r="N3195" s="614"/>
      <c r="O3195" s="614"/>
      <c r="P3195" s="614"/>
      <c r="Q3195" s="614"/>
      <c r="R3195" s="614"/>
      <c r="S3195" s="614"/>
      <c r="T3195" s="614"/>
      <c r="U3195" s="614"/>
      <c r="V3195" s="614"/>
      <c r="W3195" s="614"/>
      <c r="X3195" s="614"/>
      <c r="Y3195" s="614"/>
      <c r="Z3195" s="614"/>
      <c r="AA3195" s="614"/>
      <c r="AB3195" s="614"/>
      <c r="AC3195" s="614"/>
      <c r="AD3195" s="614"/>
      <c r="AE3195" s="164"/>
      <c r="AF3195" s="164"/>
      <c r="AG3195" s="450">
        <f t="shared" si="1229"/>
        <v>0</v>
      </c>
      <c r="AH3195" s="451">
        <f t="shared" si="1230"/>
        <v>0</v>
      </c>
      <c r="AI3195" s="450">
        <f t="shared" si="1231"/>
        <v>0</v>
      </c>
      <c r="AJ3195" s="452">
        <f t="shared" si="1232"/>
        <v>0</v>
      </c>
      <c r="AK3195" s="457">
        <f t="shared" si="1191"/>
        <v>0</v>
      </c>
      <c r="AL3195" s="458">
        <f t="shared" si="1192"/>
        <v>0</v>
      </c>
      <c r="AM3195" s="459">
        <f t="shared" si="1193"/>
        <v>0</v>
      </c>
      <c r="AN3195" s="460">
        <f t="shared" si="1194"/>
        <v>0</v>
      </c>
      <c r="AO3195" s="457">
        <f t="shared" si="1195"/>
        <v>0</v>
      </c>
      <c r="AP3195" s="458">
        <f t="shared" si="1196"/>
        <v>0</v>
      </c>
      <c r="AQ3195" s="459">
        <f t="shared" si="1197"/>
        <v>0</v>
      </c>
      <c r="AR3195" s="460">
        <f t="shared" si="1198"/>
        <v>0</v>
      </c>
      <c r="AS3195" s="457">
        <f t="shared" si="1199"/>
        <v>0</v>
      </c>
      <c r="AT3195" s="458">
        <f t="shared" si="1200"/>
        <v>0</v>
      </c>
      <c r="AU3195" s="459">
        <f t="shared" si="1201"/>
        <v>0</v>
      </c>
      <c r="AV3195" s="460">
        <f t="shared" si="1202"/>
        <v>0</v>
      </c>
      <c r="AW3195" s="457">
        <f t="shared" si="1203"/>
        <v>0</v>
      </c>
      <c r="AX3195" s="458">
        <f t="shared" si="1204"/>
        <v>0</v>
      </c>
      <c r="AY3195" s="459">
        <f t="shared" si="1205"/>
        <v>0</v>
      </c>
      <c r="AZ3195" s="460">
        <f t="shared" si="1206"/>
        <v>0</v>
      </c>
      <c r="BA3195" s="457">
        <f t="shared" si="1207"/>
        <v>0</v>
      </c>
      <c r="BB3195" s="458">
        <f t="shared" si="1208"/>
        <v>0</v>
      </c>
      <c r="BC3195" s="459">
        <f t="shared" si="1209"/>
        <v>0</v>
      </c>
      <c r="BD3195" s="460">
        <f t="shared" si="1210"/>
        <v>0</v>
      </c>
      <c r="BE3195" s="457">
        <f t="shared" si="1211"/>
        <v>0</v>
      </c>
      <c r="BF3195" s="458">
        <f t="shared" si="1212"/>
        <v>0</v>
      </c>
      <c r="BG3195" s="459">
        <f t="shared" si="1213"/>
        <v>0</v>
      </c>
      <c r="BH3195" s="460">
        <f t="shared" si="1214"/>
        <v>0</v>
      </c>
      <c r="BI3195" s="457">
        <f t="shared" si="1215"/>
        <v>0</v>
      </c>
      <c r="BJ3195" s="458">
        <f t="shared" si="1216"/>
        <v>0</v>
      </c>
      <c r="BK3195" s="459">
        <f t="shared" si="1217"/>
        <v>0</v>
      </c>
      <c r="BL3195" s="460">
        <f t="shared" si="1218"/>
        <v>0</v>
      </c>
      <c r="BM3195" s="457">
        <f t="shared" si="1219"/>
        <v>0</v>
      </c>
      <c r="BN3195" s="458">
        <f t="shared" si="1220"/>
        <v>0</v>
      </c>
      <c r="BO3195" s="459">
        <f t="shared" si="1221"/>
        <v>0</v>
      </c>
      <c r="BP3195" s="460">
        <f t="shared" si="1222"/>
        <v>0</v>
      </c>
      <c r="BQ3195" s="457">
        <f t="shared" si="1223"/>
        <v>0</v>
      </c>
      <c r="BR3195" s="458">
        <f t="shared" si="1224"/>
        <v>0</v>
      </c>
      <c r="BS3195" s="459">
        <f t="shared" si="1225"/>
        <v>0</v>
      </c>
      <c r="BT3195" s="460">
        <f t="shared" si="1226"/>
        <v>0</v>
      </c>
      <c r="BU3195" s="164"/>
      <c r="BV3195" s="272">
        <f t="shared" si="1227"/>
        <v>0</v>
      </c>
      <c r="BW3195" s="273" t="str">
        <f>IF(BV3195=0,"",
IF(SUM($BV$3138:BV3195)=1,BX3195,
IF($BV$3258&gt;SUM($BV$3138:BV3195),_xlfn.CONCAT(", ",BX3195),
IF($BV$3258=SUM($BV$3138:BV3195),_xlfn.CONCAT(" y ",BX3195)))))</f>
        <v/>
      </c>
      <c r="BX3195" s="156" t="s">
        <v>5175</v>
      </c>
      <c r="BY3195" s="272">
        <f t="shared" si="1228"/>
        <v>0</v>
      </c>
      <c r="BZ3195" s="273" t="str">
        <f>IF(BY3195=0,"",
IF(SUM($BY$3138:BY3195)=1,CA3195,
IF($BY$3258&gt;SUM($BY$3138:BY3195),_xlfn.CONCAT(", ",CA3195),
IF($BY$3258=SUM($BY$3138:BY3195),_xlfn.CONCAT(" y ",CA3195)))))</f>
        <v/>
      </c>
      <c r="CA3195" s="156" t="s">
        <v>5175</v>
      </c>
    </row>
    <row r="3196" spans="1:79" ht="15" customHeight="1">
      <c r="A3196" s="57"/>
      <c r="B3196" s="26"/>
      <c r="C3196" s="665" t="s">
        <v>5176</v>
      </c>
      <c r="D3196" s="915" t="str">
        <f t="shared" si="1190"/>
        <v>INSTITUTO VERACRUZANO DE DESARROLLO MUNICIPAL</v>
      </c>
      <c r="E3196" s="916"/>
      <c r="F3196" s="916"/>
      <c r="G3196" s="916"/>
      <c r="H3196" s="916"/>
      <c r="I3196" s="916"/>
      <c r="J3196" s="917"/>
      <c r="K3196" s="614"/>
      <c r="L3196" s="614"/>
      <c r="M3196" s="614"/>
      <c r="N3196" s="614"/>
      <c r="O3196" s="614"/>
      <c r="P3196" s="614"/>
      <c r="Q3196" s="614"/>
      <c r="R3196" s="614"/>
      <c r="S3196" s="614"/>
      <c r="T3196" s="614"/>
      <c r="U3196" s="614"/>
      <c r="V3196" s="614"/>
      <c r="W3196" s="614"/>
      <c r="X3196" s="614"/>
      <c r="Y3196" s="614"/>
      <c r="Z3196" s="614"/>
      <c r="AA3196" s="614"/>
      <c r="AB3196" s="614"/>
      <c r="AC3196" s="614"/>
      <c r="AD3196" s="614"/>
      <c r="AE3196" s="164"/>
      <c r="AF3196" s="164"/>
      <c r="AG3196" s="450">
        <f t="shared" si="1229"/>
        <v>0</v>
      </c>
      <c r="AH3196" s="451">
        <f t="shared" si="1230"/>
        <v>0</v>
      </c>
      <c r="AI3196" s="450">
        <f t="shared" si="1231"/>
        <v>0</v>
      </c>
      <c r="AJ3196" s="452">
        <f t="shared" si="1232"/>
        <v>0</v>
      </c>
      <c r="AK3196" s="457">
        <f t="shared" si="1191"/>
        <v>0</v>
      </c>
      <c r="AL3196" s="458">
        <f t="shared" si="1192"/>
        <v>0</v>
      </c>
      <c r="AM3196" s="459">
        <f t="shared" si="1193"/>
        <v>0</v>
      </c>
      <c r="AN3196" s="460">
        <f t="shared" si="1194"/>
        <v>0</v>
      </c>
      <c r="AO3196" s="457">
        <f t="shared" si="1195"/>
        <v>0</v>
      </c>
      <c r="AP3196" s="458">
        <f t="shared" si="1196"/>
        <v>0</v>
      </c>
      <c r="AQ3196" s="459">
        <f t="shared" si="1197"/>
        <v>0</v>
      </c>
      <c r="AR3196" s="460">
        <f t="shared" si="1198"/>
        <v>0</v>
      </c>
      <c r="AS3196" s="457">
        <f t="shared" si="1199"/>
        <v>0</v>
      </c>
      <c r="AT3196" s="458">
        <f t="shared" si="1200"/>
        <v>0</v>
      </c>
      <c r="AU3196" s="459">
        <f t="shared" si="1201"/>
        <v>0</v>
      </c>
      <c r="AV3196" s="460">
        <f t="shared" si="1202"/>
        <v>0</v>
      </c>
      <c r="AW3196" s="457">
        <f t="shared" si="1203"/>
        <v>0</v>
      </c>
      <c r="AX3196" s="458">
        <f t="shared" si="1204"/>
        <v>0</v>
      </c>
      <c r="AY3196" s="459">
        <f t="shared" si="1205"/>
        <v>0</v>
      </c>
      <c r="AZ3196" s="460">
        <f t="shared" si="1206"/>
        <v>0</v>
      </c>
      <c r="BA3196" s="457">
        <f t="shared" si="1207"/>
        <v>0</v>
      </c>
      <c r="BB3196" s="458">
        <f t="shared" si="1208"/>
        <v>0</v>
      </c>
      <c r="BC3196" s="459">
        <f t="shared" si="1209"/>
        <v>0</v>
      </c>
      <c r="BD3196" s="460">
        <f t="shared" si="1210"/>
        <v>0</v>
      </c>
      <c r="BE3196" s="457">
        <f t="shared" si="1211"/>
        <v>0</v>
      </c>
      <c r="BF3196" s="458">
        <f t="shared" si="1212"/>
        <v>0</v>
      </c>
      <c r="BG3196" s="459">
        <f t="shared" si="1213"/>
        <v>0</v>
      </c>
      <c r="BH3196" s="460">
        <f t="shared" si="1214"/>
        <v>0</v>
      </c>
      <c r="BI3196" s="457">
        <f t="shared" si="1215"/>
        <v>0</v>
      </c>
      <c r="BJ3196" s="458">
        <f t="shared" si="1216"/>
        <v>0</v>
      </c>
      <c r="BK3196" s="459">
        <f t="shared" si="1217"/>
        <v>0</v>
      </c>
      <c r="BL3196" s="460">
        <f t="shared" si="1218"/>
        <v>0</v>
      </c>
      <c r="BM3196" s="457">
        <f t="shared" si="1219"/>
        <v>0</v>
      </c>
      <c r="BN3196" s="458">
        <f t="shared" si="1220"/>
        <v>0</v>
      </c>
      <c r="BO3196" s="459">
        <f t="shared" si="1221"/>
        <v>0</v>
      </c>
      <c r="BP3196" s="460">
        <f t="shared" si="1222"/>
        <v>0</v>
      </c>
      <c r="BQ3196" s="457">
        <f t="shared" si="1223"/>
        <v>0</v>
      </c>
      <c r="BR3196" s="458">
        <f t="shared" si="1224"/>
        <v>0</v>
      </c>
      <c r="BS3196" s="459">
        <f t="shared" si="1225"/>
        <v>0</v>
      </c>
      <c r="BT3196" s="460">
        <f t="shared" si="1226"/>
        <v>0</v>
      </c>
      <c r="BU3196" s="164"/>
      <c r="BV3196" s="272">
        <f t="shared" si="1227"/>
        <v>0</v>
      </c>
      <c r="BW3196" s="273" t="str">
        <f>IF(BV3196=0,"",
IF(SUM($BV$3138:BV3196)=1,BX3196,
IF($BV$3258&gt;SUM($BV$3138:BV3196),_xlfn.CONCAT(", ",BX3196),
IF($BV$3258=SUM($BV$3138:BV3196),_xlfn.CONCAT(" y ",BX3196)))))</f>
        <v/>
      </c>
      <c r="BX3196" s="156" t="s">
        <v>5177</v>
      </c>
      <c r="BY3196" s="272">
        <f t="shared" si="1228"/>
        <v>0</v>
      </c>
      <c r="BZ3196" s="273" t="str">
        <f>IF(BY3196=0,"",
IF(SUM($BY$3138:BY3196)=1,CA3196,
IF($BY$3258&gt;SUM($BY$3138:BY3196),_xlfn.CONCAT(", ",CA3196),
IF($BY$3258=SUM($BY$3138:BY3196),_xlfn.CONCAT(" y ",CA3196)))))</f>
        <v/>
      </c>
      <c r="CA3196" s="156" t="s">
        <v>5177</v>
      </c>
    </row>
    <row r="3197" spans="1:79" ht="15" customHeight="1">
      <c r="A3197" s="57"/>
      <c r="B3197" s="26"/>
      <c r="C3197" s="665" t="s">
        <v>5178</v>
      </c>
      <c r="D3197" s="915" t="str">
        <f t="shared" si="1190"/>
        <v>COMISION EJECUTIVA PARA LA ATENCION INTEGRAL A VICTIMAS DEL DELITO</v>
      </c>
      <c r="E3197" s="916"/>
      <c r="F3197" s="916"/>
      <c r="G3197" s="916"/>
      <c r="H3197" s="916"/>
      <c r="I3197" s="916"/>
      <c r="J3197" s="917"/>
      <c r="K3197" s="614"/>
      <c r="L3197" s="614"/>
      <c r="M3197" s="614"/>
      <c r="N3197" s="614"/>
      <c r="O3197" s="614"/>
      <c r="P3197" s="614"/>
      <c r="Q3197" s="614"/>
      <c r="R3197" s="614"/>
      <c r="S3197" s="614"/>
      <c r="T3197" s="614"/>
      <c r="U3197" s="614"/>
      <c r="V3197" s="614"/>
      <c r="W3197" s="614"/>
      <c r="X3197" s="614"/>
      <c r="Y3197" s="614"/>
      <c r="Z3197" s="614"/>
      <c r="AA3197" s="614"/>
      <c r="AB3197" s="614"/>
      <c r="AC3197" s="614"/>
      <c r="AD3197" s="614"/>
      <c r="AE3197" s="164"/>
      <c r="AF3197" s="164"/>
      <c r="AG3197" s="450">
        <f t="shared" si="1229"/>
        <v>0</v>
      </c>
      <c r="AH3197" s="451">
        <f t="shared" si="1230"/>
        <v>0</v>
      </c>
      <c r="AI3197" s="450">
        <f t="shared" si="1231"/>
        <v>0</v>
      </c>
      <c r="AJ3197" s="452">
        <f t="shared" si="1232"/>
        <v>0</v>
      </c>
      <c r="AK3197" s="457">
        <f t="shared" si="1191"/>
        <v>0</v>
      </c>
      <c r="AL3197" s="458">
        <f t="shared" si="1192"/>
        <v>0</v>
      </c>
      <c r="AM3197" s="459">
        <f t="shared" si="1193"/>
        <v>0</v>
      </c>
      <c r="AN3197" s="460">
        <f t="shared" si="1194"/>
        <v>0</v>
      </c>
      <c r="AO3197" s="457">
        <f t="shared" si="1195"/>
        <v>0</v>
      </c>
      <c r="AP3197" s="458">
        <f t="shared" si="1196"/>
        <v>0</v>
      </c>
      <c r="AQ3197" s="459">
        <f t="shared" si="1197"/>
        <v>0</v>
      </c>
      <c r="AR3197" s="460">
        <f t="shared" si="1198"/>
        <v>0</v>
      </c>
      <c r="AS3197" s="457">
        <f t="shared" si="1199"/>
        <v>0</v>
      </c>
      <c r="AT3197" s="458">
        <f t="shared" si="1200"/>
        <v>0</v>
      </c>
      <c r="AU3197" s="459">
        <f t="shared" si="1201"/>
        <v>0</v>
      </c>
      <c r="AV3197" s="460">
        <f t="shared" si="1202"/>
        <v>0</v>
      </c>
      <c r="AW3197" s="457">
        <f t="shared" si="1203"/>
        <v>0</v>
      </c>
      <c r="AX3197" s="458">
        <f t="shared" si="1204"/>
        <v>0</v>
      </c>
      <c r="AY3197" s="459">
        <f t="shared" si="1205"/>
        <v>0</v>
      </c>
      <c r="AZ3197" s="460">
        <f t="shared" si="1206"/>
        <v>0</v>
      </c>
      <c r="BA3197" s="457">
        <f t="shared" si="1207"/>
        <v>0</v>
      </c>
      <c r="BB3197" s="458">
        <f t="shared" si="1208"/>
        <v>0</v>
      </c>
      <c r="BC3197" s="459">
        <f t="shared" si="1209"/>
        <v>0</v>
      </c>
      <c r="BD3197" s="460">
        <f t="shared" si="1210"/>
        <v>0</v>
      </c>
      <c r="BE3197" s="457">
        <f t="shared" si="1211"/>
        <v>0</v>
      </c>
      <c r="BF3197" s="458">
        <f t="shared" si="1212"/>
        <v>0</v>
      </c>
      <c r="BG3197" s="459">
        <f t="shared" si="1213"/>
        <v>0</v>
      </c>
      <c r="BH3197" s="460">
        <f t="shared" si="1214"/>
        <v>0</v>
      </c>
      <c r="BI3197" s="457">
        <f t="shared" si="1215"/>
        <v>0</v>
      </c>
      <c r="BJ3197" s="458">
        <f t="shared" si="1216"/>
        <v>0</v>
      </c>
      <c r="BK3197" s="459">
        <f t="shared" si="1217"/>
        <v>0</v>
      </c>
      <c r="BL3197" s="460">
        <f t="shared" si="1218"/>
        <v>0</v>
      </c>
      <c r="BM3197" s="457">
        <f t="shared" si="1219"/>
        <v>0</v>
      </c>
      <c r="BN3197" s="458">
        <f t="shared" si="1220"/>
        <v>0</v>
      </c>
      <c r="BO3197" s="459">
        <f t="shared" si="1221"/>
        <v>0</v>
      </c>
      <c r="BP3197" s="460">
        <f t="shared" si="1222"/>
        <v>0</v>
      </c>
      <c r="BQ3197" s="457">
        <f t="shared" si="1223"/>
        <v>0</v>
      </c>
      <c r="BR3197" s="458">
        <f t="shared" si="1224"/>
        <v>0</v>
      </c>
      <c r="BS3197" s="459">
        <f t="shared" si="1225"/>
        <v>0</v>
      </c>
      <c r="BT3197" s="460">
        <f t="shared" si="1226"/>
        <v>0</v>
      </c>
      <c r="BU3197" s="164"/>
      <c r="BV3197" s="272">
        <f t="shared" si="1227"/>
        <v>0</v>
      </c>
      <c r="BW3197" s="273" t="str">
        <f>IF(BV3197=0,"",
IF(SUM($BV$3138:BV3197)=1,BX3197,
IF($BV$3258&gt;SUM($BV$3138:BV3197),_xlfn.CONCAT(", ",BX3197),
IF($BV$3258=SUM($BV$3138:BV3197),_xlfn.CONCAT(" y ",BX3197)))))</f>
        <v/>
      </c>
      <c r="BX3197" s="156" t="s">
        <v>5179</v>
      </c>
      <c r="BY3197" s="272">
        <f t="shared" si="1228"/>
        <v>0</v>
      </c>
      <c r="BZ3197" s="273" t="str">
        <f>IF(BY3197=0,"",
IF(SUM($BY$3138:BY3197)=1,CA3197,
IF($BY$3258&gt;SUM($BY$3138:BY3197),_xlfn.CONCAT(", ",CA3197),
IF($BY$3258=SUM($BY$3138:BY3197),_xlfn.CONCAT(" y ",CA3197)))))</f>
        <v/>
      </c>
      <c r="CA3197" s="156" t="s">
        <v>5179</v>
      </c>
    </row>
    <row r="3198" spans="1:79" ht="15" customHeight="1">
      <c r="A3198" s="57"/>
      <c r="B3198" s="26"/>
      <c r="C3198" s="665" t="s">
        <v>5180</v>
      </c>
      <c r="D3198" s="915" t="str">
        <f t="shared" si="1190"/>
        <v>CENTRO DE JUSTICIA PARA MUJERES DEL ESTADO DE VERACRUZ</v>
      </c>
      <c r="E3198" s="916"/>
      <c r="F3198" s="916"/>
      <c r="G3198" s="916"/>
      <c r="H3198" s="916"/>
      <c r="I3198" s="916"/>
      <c r="J3198" s="917"/>
      <c r="K3198" s="614"/>
      <c r="L3198" s="614"/>
      <c r="M3198" s="614"/>
      <c r="N3198" s="614"/>
      <c r="O3198" s="614"/>
      <c r="P3198" s="614"/>
      <c r="Q3198" s="614"/>
      <c r="R3198" s="614"/>
      <c r="S3198" s="614"/>
      <c r="T3198" s="614"/>
      <c r="U3198" s="614"/>
      <c r="V3198" s="614"/>
      <c r="W3198" s="614"/>
      <c r="X3198" s="614"/>
      <c r="Y3198" s="614"/>
      <c r="Z3198" s="614"/>
      <c r="AA3198" s="614"/>
      <c r="AB3198" s="614"/>
      <c r="AC3198" s="614"/>
      <c r="AD3198" s="614"/>
      <c r="AE3198" s="164"/>
      <c r="AF3198" s="164"/>
      <c r="AG3198" s="450">
        <f t="shared" si="1229"/>
        <v>0</v>
      </c>
      <c r="AH3198" s="451">
        <f t="shared" si="1230"/>
        <v>0</v>
      </c>
      <c r="AI3198" s="450">
        <f t="shared" si="1231"/>
        <v>0</v>
      </c>
      <c r="AJ3198" s="452">
        <f t="shared" si="1232"/>
        <v>0</v>
      </c>
      <c r="AK3198" s="457">
        <f t="shared" si="1191"/>
        <v>0</v>
      </c>
      <c r="AL3198" s="458">
        <f t="shared" si="1192"/>
        <v>0</v>
      </c>
      <c r="AM3198" s="459">
        <f t="shared" si="1193"/>
        <v>0</v>
      </c>
      <c r="AN3198" s="460">
        <f t="shared" si="1194"/>
        <v>0</v>
      </c>
      <c r="AO3198" s="457">
        <f t="shared" si="1195"/>
        <v>0</v>
      </c>
      <c r="AP3198" s="458">
        <f t="shared" si="1196"/>
        <v>0</v>
      </c>
      <c r="AQ3198" s="459">
        <f t="shared" si="1197"/>
        <v>0</v>
      </c>
      <c r="AR3198" s="460">
        <f t="shared" si="1198"/>
        <v>0</v>
      </c>
      <c r="AS3198" s="457">
        <f t="shared" si="1199"/>
        <v>0</v>
      </c>
      <c r="AT3198" s="458">
        <f t="shared" si="1200"/>
        <v>0</v>
      </c>
      <c r="AU3198" s="459">
        <f t="shared" si="1201"/>
        <v>0</v>
      </c>
      <c r="AV3198" s="460">
        <f t="shared" si="1202"/>
        <v>0</v>
      </c>
      <c r="AW3198" s="457">
        <f t="shared" si="1203"/>
        <v>0</v>
      </c>
      <c r="AX3198" s="458">
        <f t="shared" si="1204"/>
        <v>0</v>
      </c>
      <c r="AY3198" s="459">
        <f t="shared" si="1205"/>
        <v>0</v>
      </c>
      <c r="AZ3198" s="460">
        <f t="shared" si="1206"/>
        <v>0</v>
      </c>
      <c r="BA3198" s="457">
        <f t="shared" si="1207"/>
        <v>0</v>
      </c>
      <c r="BB3198" s="458">
        <f t="shared" si="1208"/>
        <v>0</v>
      </c>
      <c r="BC3198" s="459">
        <f t="shared" si="1209"/>
        <v>0</v>
      </c>
      <c r="BD3198" s="460">
        <f t="shared" si="1210"/>
        <v>0</v>
      </c>
      <c r="BE3198" s="457">
        <f t="shared" si="1211"/>
        <v>0</v>
      </c>
      <c r="BF3198" s="458">
        <f t="shared" si="1212"/>
        <v>0</v>
      </c>
      <c r="BG3198" s="459">
        <f t="shared" si="1213"/>
        <v>0</v>
      </c>
      <c r="BH3198" s="460">
        <f t="shared" si="1214"/>
        <v>0</v>
      </c>
      <c r="BI3198" s="457">
        <f t="shared" si="1215"/>
        <v>0</v>
      </c>
      <c r="BJ3198" s="458">
        <f t="shared" si="1216"/>
        <v>0</v>
      </c>
      <c r="BK3198" s="459">
        <f t="shared" si="1217"/>
        <v>0</v>
      </c>
      <c r="BL3198" s="460">
        <f t="shared" si="1218"/>
        <v>0</v>
      </c>
      <c r="BM3198" s="457">
        <f t="shared" si="1219"/>
        <v>0</v>
      </c>
      <c r="BN3198" s="458">
        <f t="shared" si="1220"/>
        <v>0</v>
      </c>
      <c r="BO3198" s="459">
        <f t="shared" si="1221"/>
        <v>0</v>
      </c>
      <c r="BP3198" s="460">
        <f t="shared" si="1222"/>
        <v>0</v>
      </c>
      <c r="BQ3198" s="457">
        <f t="shared" si="1223"/>
        <v>0</v>
      </c>
      <c r="BR3198" s="458">
        <f t="shared" si="1224"/>
        <v>0</v>
      </c>
      <c r="BS3198" s="459">
        <f t="shared" si="1225"/>
        <v>0</v>
      </c>
      <c r="BT3198" s="460">
        <f t="shared" si="1226"/>
        <v>0</v>
      </c>
      <c r="BU3198" s="164"/>
      <c r="BV3198" s="272">
        <f t="shared" si="1227"/>
        <v>0</v>
      </c>
      <c r="BW3198" s="273" t="str">
        <f>IF(BV3198=0,"",
IF(SUM($BV$3138:BV3198)=1,BX3198,
IF($BV$3258&gt;SUM($BV$3138:BV3198),_xlfn.CONCAT(", ",BX3198),
IF($BV$3258=SUM($BV$3138:BV3198),_xlfn.CONCAT(" y ",BX3198)))))</f>
        <v/>
      </c>
      <c r="BX3198" s="156" t="s">
        <v>5181</v>
      </c>
      <c r="BY3198" s="272">
        <f t="shared" si="1228"/>
        <v>0</v>
      </c>
      <c r="BZ3198" s="273" t="str">
        <f>IF(BY3198=0,"",
IF(SUM($BY$3138:BY3198)=1,CA3198,
IF($BY$3258&gt;SUM($BY$3138:BY3198),_xlfn.CONCAT(", ",CA3198),
IF($BY$3258=SUM($BY$3138:BY3198),_xlfn.CONCAT(" y ",CA3198)))))</f>
        <v/>
      </c>
      <c r="CA3198" s="156" t="s">
        <v>5181</v>
      </c>
    </row>
    <row r="3199" spans="1:79" ht="15" customHeight="1">
      <c r="A3199" s="57"/>
      <c r="B3199" s="26"/>
      <c r="C3199" s="665" t="s">
        <v>5182</v>
      </c>
      <c r="D3199" s="915" t="str">
        <f t="shared" si="1190"/>
        <v>INSTITUTO DE PENSIONES DEL ESTADO</v>
      </c>
      <c r="E3199" s="916"/>
      <c r="F3199" s="916"/>
      <c r="G3199" s="916"/>
      <c r="H3199" s="916"/>
      <c r="I3199" s="916"/>
      <c r="J3199" s="917"/>
      <c r="K3199" s="614"/>
      <c r="L3199" s="614"/>
      <c r="M3199" s="614"/>
      <c r="N3199" s="614"/>
      <c r="O3199" s="614"/>
      <c r="P3199" s="614"/>
      <c r="Q3199" s="614"/>
      <c r="R3199" s="614"/>
      <c r="S3199" s="614"/>
      <c r="T3199" s="614"/>
      <c r="U3199" s="614"/>
      <c r="V3199" s="614"/>
      <c r="W3199" s="614"/>
      <c r="X3199" s="614"/>
      <c r="Y3199" s="614"/>
      <c r="Z3199" s="614"/>
      <c r="AA3199" s="614"/>
      <c r="AB3199" s="614"/>
      <c r="AC3199" s="614"/>
      <c r="AD3199" s="614"/>
      <c r="AE3199" s="164"/>
      <c r="AF3199" s="164"/>
      <c r="AG3199" s="450">
        <f t="shared" si="1229"/>
        <v>0</v>
      </c>
      <c r="AH3199" s="451">
        <f t="shared" si="1230"/>
        <v>0</v>
      </c>
      <c r="AI3199" s="450">
        <f t="shared" si="1231"/>
        <v>0</v>
      </c>
      <c r="AJ3199" s="452">
        <f t="shared" si="1232"/>
        <v>0</v>
      </c>
      <c r="AK3199" s="457">
        <f t="shared" si="1191"/>
        <v>0</v>
      </c>
      <c r="AL3199" s="458">
        <f t="shared" si="1192"/>
        <v>0</v>
      </c>
      <c r="AM3199" s="459">
        <f t="shared" si="1193"/>
        <v>0</v>
      </c>
      <c r="AN3199" s="460">
        <f t="shared" si="1194"/>
        <v>0</v>
      </c>
      <c r="AO3199" s="457">
        <f t="shared" si="1195"/>
        <v>0</v>
      </c>
      <c r="AP3199" s="458">
        <f t="shared" si="1196"/>
        <v>0</v>
      </c>
      <c r="AQ3199" s="459">
        <f t="shared" si="1197"/>
        <v>0</v>
      </c>
      <c r="AR3199" s="460">
        <f t="shared" si="1198"/>
        <v>0</v>
      </c>
      <c r="AS3199" s="457">
        <f t="shared" si="1199"/>
        <v>0</v>
      </c>
      <c r="AT3199" s="458">
        <f t="shared" si="1200"/>
        <v>0</v>
      </c>
      <c r="AU3199" s="459">
        <f t="shared" si="1201"/>
        <v>0</v>
      </c>
      <c r="AV3199" s="460">
        <f t="shared" si="1202"/>
        <v>0</v>
      </c>
      <c r="AW3199" s="457">
        <f t="shared" si="1203"/>
        <v>0</v>
      </c>
      <c r="AX3199" s="458">
        <f t="shared" si="1204"/>
        <v>0</v>
      </c>
      <c r="AY3199" s="459">
        <f t="shared" si="1205"/>
        <v>0</v>
      </c>
      <c r="AZ3199" s="460">
        <f t="shared" si="1206"/>
        <v>0</v>
      </c>
      <c r="BA3199" s="457">
        <f t="shared" si="1207"/>
        <v>0</v>
      </c>
      <c r="BB3199" s="458">
        <f t="shared" si="1208"/>
        <v>0</v>
      </c>
      <c r="BC3199" s="459">
        <f t="shared" si="1209"/>
        <v>0</v>
      </c>
      <c r="BD3199" s="460">
        <f t="shared" si="1210"/>
        <v>0</v>
      </c>
      <c r="BE3199" s="457">
        <f t="shared" si="1211"/>
        <v>0</v>
      </c>
      <c r="BF3199" s="458">
        <f t="shared" si="1212"/>
        <v>0</v>
      </c>
      <c r="BG3199" s="459">
        <f t="shared" si="1213"/>
        <v>0</v>
      </c>
      <c r="BH3199" s="460">
        <f t="shared" si="1214"/>
        <v>0</v>
      </c>
      <c r="BI3199" s="457">
        <f t="shared" si="1215"/>
        <v>0</v>
      </c>
      <c r="BJ3199" s="458">
        <f t="shared" si="1216"/>
        <v>0</v>
      </c>
      <c r="BK3199" s="459">
        <f t="shared" si="1217"/>
        <v>0</v>
      </c>
      <c r="BL3199" s="460">
        <f t="shared" si="1218"/>
        <v>0</v>
      </c>
      <c r="BM3199" s="457">
        <f t="shared" si="1219"/>
        <v>0</v>
      </c>
      <c r="BN3199" s="458">
        <f t="shared" si="1220"/>
        <v>0</v>
      </c>
      <c r="BO3199" s="459">
        <f t="shared" si="1221"/>
        <v>0</v>
      </c>
      <c r="BP3199" s="460">
        <f t="shared" si="1222"/>
        <v>0</v>
      </c>
      <c r="BQ3199" s="457">
        <f t="shared" si="1223"/>
        <v>0</v>
      </c>
      <c r="BR3199" s="458">
        <f t="shared" si="1224"/>
        <v>0</v>
      </c>
      <c r="BS3199" s="459">
        <f t="shared" si="1225"/>
        <v>0</v>
      </c>
      <c r="BT3199" s="460">
        <f t="shared" si="1226"/>
        <v>0</v>
      </c>
      <c r="BU3199" s="164"/>
      <c r="BV3199" s="272">
        <f t="shared" si="1227"/>
        <v>0</v>
      </c>
      <c r="BW3199" s="273" t="str">
        <f>IF(BV3199=0,"",
IF(SUM($BV$3138:BV3199)=1,BX3199,
IF($BV$3258&gt;SUM($BV$3138:BV3199),_xlfn.CONCAT(", ",BX3199),
IF($BV$3258=SUM($BV$3138:BV3199),_xlfn.CONCAT(" y ",BX3199)))))</f>
        <v/>
      </c>
      <c r="BX3199" s="156" t="s">
        <v>5183</v>
      </c>
      <c r="BY3199" s="272">
        <f t="shared" si="1228"/>
        <v>0</v>
      </c>
      <c r="BZ3199" s="273" t="str">
        <f>IF(BY3199=0,"",
IF(SUM($BY$3138:BY3199)=1,CA3199,
IF($BY$3258&gt;SUM($BY$3138:BY3199),_xlfn.CONCAT(", ",CA3199),
IF($BY$3258=SUM($BY$3138:BY3199),_xlfn.CONCAT(" y ",CA3199)))))</f>
        <v/>
      </c>
      <c r="CA3199" s="156" t="s">
        <v>5183</v>
      </c>
    </row>
    <row r="3200" spans="1:79" ht="15" customHeight="1">
      <c r="A3200" s="57"/>
      <c r="B3200" s="26"/>
      <c r="C3200" s="665" t="s">
        <v>5184</v>
      </c>
      <c r="D3200" s="915" t="str">
        <f t="shared" si="1190"/>
        <v>COMISION DEL AGUA DEL ESTADO DE VERACRUZ</v>
      </c>
      <c r="E3200" s="916"/>
      <c r="F3200" s="916"/>
      <c r="G3200" s="916"/>
      <c r="H3200" s="916"/>
      <c r="I3200" s="916"/>
      <c r="J3200" s="917"/>
      <c r="K3200" s="614"/>
      <c r="L3200" s="614"/>
      <c r="M3200" s="614"/>
      <c r="N3200" s="614"/>
      <c r="O3200" s="614"/>
      <c r="P3200" s="614"/>
      <c r="Q3200" s="614"/>
      <c r="R3200" s="614"/>
      <c r="S3200" s="614"/>
      <c r="T3200" s="614"/>
      <c r="U3200" s="614"/>
      <c r="V3200" s="614"/>
      <c r="W3200" s="614"/>
      <c r="X3200" s="614"/>
      <c r="Y3200" s="614"/>
      <c r="Z3200" s="614"/>
      <c r="AA3200" s="614"/>
      <c r="AB3200" s="614"/>
      <c r="AC3200" s="614"/>
      <c r="AD3200" s="614"/>
      <c r="AE3200" s="164"/>
      <c r="AF3200" s="164"/>
      <c r="AG3200" s="450">
        <f t="shared" si="1229"/>
        <v>0</v>
      </c>
      <c r="AH3200" s="451">
        <f t="shared" si="1230"/>
        <v>0</v>
      </c>
      <c r="AI3200" s="450">
        <f t="shared" si="1231"/>
        <v>0</v>
      </c>
      <c r="AJ3200" s="452">
        <f t="shared" si="1232"/>
        <v>0</v>
      </c>
      <c r="AK3200" s="457">
        <f t="shared" si="1191"/>
        <v>0</v>
      </c>
      <c r="AL3200" s="458">
        <f t="shared" si="1192"/>
        <v>0</v>
      </c>
      <c r="AM3200" s="459">
        <f t="shared" si="1193"/>
        <v>0</v>
      </c>
      <c r="AN3200" s="460">
        <f t="shared" si="1194"/>
        <v>0</v>
      </c>
      <c r="AO3200" s="457">
        <f t="shared" si="1195"/>
        <v>0</v>
      </c>
      <c r="AP3200" s="458">
        <f t="shared" si="1196"/>
        <v>0</v>
      </c>
      <c r="AQ3200" s="459">
        <f t="shared" si="1197"/>
        <v>0</v>
      </c>
      <c r="AR3200" s="460">
        <f t="shared" si="1198"/>
        <v>0</v>
      </c>
      <c r="AS3200" s="457">
        <f t="shared" si="1199"/>
        <v>0</v>
      </c>
      <c r="AT3200" s="458">
        <f t="shared" si="1200"/>
        <v>0</v>
      </c>
      <c r="AU3200" s="459">
        <f t="shared" si="1201"/>
        <v>0</v>
      </c>
      <c r="AV3200" s="460">
        <f t="shared" si="1202"/>
        <v>0</v>
      </c>
      <c r="AW3200" s="457">
        <f t="shared" si="1203"/>
        <v>0</v>
      </c>
      <c r="AX3200" s="458">
        <f t="shared" si="1204"/>
        <v>0</v>
      </c>
      <c r="AY3200" s="459">
        <f t="shared" si="1205"/>
        <v>0</v>
      </c>
      <c r="AZ3200" s="460">
        <f t="shared" si="1206"/>
        <v>0</v>
      </c>
      <c r="BA3200" s="457">
        <f t="shared" si="1207"/>
        <v>0</v>
      </c>
      <c r="BB3200" s="458">
        <f t="shared" si="1208"/>
        <v>0</v>
      </c>
      <c r="BC3200" s="459">
        <f t="shared" si="1209"/>
        <v>0</v>
      </c>
      <c r="BD3200" s="460">
        <f t="shared" si="1210"/>
        <v>0</v>
      </c>
      <c r="BE3200" s="457">
        <f t="shared" si="1211"/>
        <v>0</v>
      </c>
      <c r="BF3200" s="458">
        <f t="shared" si="1212"/>
        <v>0</v>
      </c>
      <c r="BG3200" s="459">
        <f t="shared" si="1213"/>
        <v>0</v>
      </c>
      <c r="BH3200" s="460">
        <f t="shared" si="1214"/>
        <v>0</v>
      </c>
      <c r="BI3200" s="457">
        <f t="shared" si="1215"/>
        <v>0</v>
      </c>
      <c r="BJ3200" s="458">
        <f t="shared" si="1216"/>
        <v>0</v>
      </c>
      <c r="BK3200" s="459">
        <f t="shared" si="1217"/>
        <v>0</v>
      </c>
      <c r="BL3200" s="460">
        <f t="shared" si="1218"/>
        <v>0</v>
      </c>
      <c r="BM3200" s="457">
        <f t="shared" si="1219"/>
        <v>0</v>
      </c>
      <c r="BN3200" s="458">
        <f t="shared" si="1220"/>
        <v>0</v>
      </c>
      <c r="BO3200" s="459">
        <f t="shared" si="1221"/>
        <v>0</v>
      </c>
      <c r="BP3200" s="460">
        <f t="shared" si="1222"/>
        <v>0</v>
      </c>
      <c r="BQ3200" s="457">
        <f t="shared" si="1223"/>
        <v>0</v>
      </c>
      <c r="BR3200" s="458">
        <f t="shared" si="1224"/>
        <v>0</v>
      </c>
      <c r="BS3200" s="459">
        <f t="shared" si="1225"/>
        <v>0</v>
      </c>
      <c r="BT3200" s="460">
        <f t="shared" si="1226"/>
        <v>0</v>
      </c>
      <c r="BU3200" s="164"/>
      <c r="BV3200" s="272">
        <f t="shared" si="1227"/>
        <v>0</v>
      </c>
      <c r="BW3200" s="273" t="str">
        <f>IF(BV3200=0,"",
IF(SUM($BV$3138:BV3200)=1,BX3200,
IF($BV$3258&gt;SUM($BV$3138:BV3200),_xlfn.CONCAT(", ",BX3200),
IF($BV$3258=SUM($BV$3138:BV3200),_xlfn.CONCAT(" y ",BX3200)))))</f>
        <v/>
      </c>
      <c r="BX3200" s="156" t="s">
        <v>5185</v>
      </c>
      <c r="BY3200" s="272">
        <f t="shared" si="1228"/>
        <v>0</v>
      </c>
      <c r="BZ3200" s="273" t="str">
        <f>IF(BY3200=0,"",
IF(SUM($BY$3138:BY3200)=1,CA3200,
IF($BY$3258&gt;SUM($BY$3138:BY3200),_xlfn.CONCAT(", ",CA3200),
IF($BY$3258=SUM($BY$3138:BY3200),_xlfn.CONCAT(" y ",CA3200)))))</f>
        <v/>
      </c>
      <c r="CA3200" s="156" t="s">
        <v>5185</v>
      </c>
    </row>
    <row r="3201" spans="1:79" ht="15" customHeight="1">
      <c r="A3201" s="57"/>
      <c r="B3201" s="26"/>
      <c r="C3201" s="665" t="s">
        <v>5186</v>
      </c>
      <c r="D3201" s="915" t="str">
        <f t="shared" si="1190"/>
        <v>RADIOTELEVISION DE VERACRUZ</v>
      </c>
      <c r="E3201" s="916"/>
      <c r="F3201" s="916"/>
      <c r="G3201" s="916"/>
      <c r="H3201" s="916"/>
      <c r="I3201" s="916"/>
      <c r="J3201" s="917"/>
      <c r="K3201" s="614"/>
      <c r="L3201" s="614"/>
      <c r="M3201" s="614"/>
      <c r="N3201" s="614"/>
      <c r="O3201" s="614"/>
      <c r="P3201" s="614"/>
      <c r="Q3201" s="614"/>
      <c r="R3201" s="614"/>
      <c r="S3201" s="614"/>
      <c r="T3201" s="614"/>
      <c r="U3201" s="614"/>
      <c r="V3201" s="614"/>
      <c r="W3201" s="614"/>
      <c r="X3201" s="614"/>
      <c r="Y3201" s="614"/>
      <c r="Z3201" s="614"/>
      <c r="AA3201" s="614"/>
      <c r="AB3201" s="614"/>
      <c r="AC3201" s="614"/>
      <c r="AD3201" s="614"/>
      <c r="AE3201" s="164"/>
      <c r="AF3201" s="164"/>
      <c r="AG3201" s="450">
        <f t="shared" si="1229"/>
        <v>0</v>
      </c>
      <c r="AH3201" s="451">
        <f t="shared" si="1230"/>
        <v>0</v>
      </c>
      <c r="AI3201" s="450">
        <f t="shared" si="1231"/>
        <v>0</v>
      </c>
      <c r="AJ3201" s="452">
        <f t="shared" si="1232"/>
        <v>0</v>
      </c>
      <c r="AK3201" s="457">
        <f t="shared" si="1191"/>
        <v>0</v>
      </c>
      <c r="AL3201" s="458">
        <f t="shared" si="1192"/>
        <v>0</v>
      </c>
      <c r="AM3201" s="459">
        <f t="shared" si="1193"/>
        <v>0</v>
      </c>
      <c r="AN3201" s="460">
        <f t="shared" si="1194"/>
        <v>0</v>
      </c>
      <c r="AO3201" s="457">
        <f t="shared" si="1195"/>
        <v>0</v>
      </c>
      <c r="AP3201" s="458">
        <f t="shared" si="1196"/>
        <v>0</v>
      </c>
      <c r="AQ3201" s="459">
        <f t="shared" si="1197"/>
        <v>0</v>
      </c>
      <c r="AR3201" s="460">
        <f t="shared" si="1198"/>
        <v>0</v>
      </c>
      <c r="AS3201" s="457">
        <f t="shared" si="1199"/>
        <v>0</v>
      </c>
      <c r="AT3201" s="458">
        <f t="shared" si="1200"/>
        <v>0</v>
      </c>
      <c r="AU3201" s="459">
        <f t="shared" si="1201"/>
        <v>0</v>
      </c>
      <c r="AV3201" s="460">
        <f t="shared" si="1202"/>
        <v>0</v>
      </c>
      <c r="AW3201" s="457">
        <f t="shared" si="1203"/>
        <v>0</v>
      </c>
      <c r="AX3201" s="458">
        <f t="shared" si="1204"/>
        <v>0</v>
      </c>
      <c r="AY3201" s="459">
        <f t="shared" si="1205"/>
        <v>0</v>
      </c>
      <c r="AZ3201" s="460">
        <f t="shared" si="1206"/>
        <v>0</v>
      </c>
      <c r="BA3201" s="457">
        <f t="shared" si="1207"/>
        <v>0</v>
      </c>
      <c r="BB3201" s="458">
        <f t="shared" si="1208"/>
        <v>0</v>
      </c>
      <c r="BC3201" s="459">
        <f t="shared" si="1209"/>
        <v>0</v>
      </c>
      <c r="BD3201" s="460">
        <f t="shared" si="1210"/>
        <v>0</v>
      </c>
      <c r="BE3201" s="457">
        <f t="shared" si="1211"/>
        <v>0</v>
      </c>
      <c r="BF3201" s="458">
        <f t="shared" si="1212"/>
        <v>0</v>
      </c>
      <c r="BG3201" s="459">
        <f t="shared" si="1213"/>
        <v>0</v>
      </c>
      <c r="BH3201" s="460">
        <f t="shared" si="1214"/>
        <v>0</v>
      </c>
      <c r="BI3201" s="457">
        <f t="shared" si="1215"/>
        <v>0</v>
      </c>
      <c r="BJ3201" s="458">
        <f t="shared" si="1216"/>
        <v>0</v>
      </c>
      <c r="BK3201" s="459">
        <f t="shared" si="1217"/>
        <v>0</v>
      </c>
      <c r="BL3201" s="460">
        <f t="shared" si="1218"/>
        <v>0</v>
      </c>
      <c r="BM3201" s="457">
        <f t="shared" si="1219"/>
        <v>0</v>
      </c>
      <c r="BN3201" s="458">
        <f t="shared" si="1220"/>
        <v>0</v>
      </c>
      <c r="BO3201" s="459">
        <f t="shared" si="1221"/>
        <v>0</v>
      </c>
      <c r="BP3201" s="460">
        <f t="shared" si="1222"/>
        <v>0</v>
      </c>
      <c r="BQ3201" s="457">
        <f t="shared" si="1223"/>
        <v>0</v>
      </c>
      <c r="BR3201" s="458">
        <f t="shared" si="1224"/>
        <v>0</v>
      </c>
      <c r="BS3201" s="459">
        <f t="shared" si="1225"/>
        <v>0</v>
      </c>
      <c r="BT3201" s="460">
        <f t="shared" si="1226"/>
        <v>0</v>
      </c>
      <c r="BU3201" s="164"/>
      <c r="BV3201" s="272">
        <f t="shared" si="1227"/>
        <v>0</v>
      </c>
      <c r="BW3201" s="273" t="str">
        <f>IF(BV3201=0,"",
IF(SUM($BV$3138:BV3201)=1,BX3201,
IF($BV$3258&gt;SUM($BV$3138:BV3201),_xlfn.CONCAT(", ",BX3201),
IF($BV$3258=SUM($BV$3138:BV3201),_xlfn.CONCAT(" y ",BX3201)))))</f>
        <v/>
      </c>
      <c r="BX3201" s="156" t="s">
        <v>5187</v>
      </c>
      <c r="BY3201" s="272">
        <f t="shared" si="1228"/>
        <v>0</v>
      </c>
      <c r="BZ3201" s="273" t="str">
        <f>IF(BY3201=0,"",
IF(SUM($BY$3138:BY3201)=1,CA3201,
IF($BY$3258&gt;SUM($BY$3138:BY3201),_xlfn.CONCAT(", ",CA3201),
IF($BY$3258=SUM($BY$3138:BY3201),_xlfn.CONCAT(" y ",CA3201)))))</f>
        <v/>
      </c>
      <c r="CA3201" s="156" t="s">
        <v>5187</v>
      </c>
    </row>
    <row r="3202" spans="1:79" ht="15" customHeight="1">
      <c r="A3202" s="57"/>
      <c r="B3202" s="26"/>
      <c r="C3202" s="665" t="s">
        <v>5188</v>
      </c>
      <c r="D3202" s="915" t="str">
        <f t="shared" si="1190"/>
        <v>SECRETARIA EJECUTIVA DEL SISTEMA ESTATAL ANTICORRUPCION</v>
      </c>
      <c r="E3202" s="916"/>
      <c r="F3202" s="916"/>
      <c r="G3202" s="916"/>
      <c r="H3202" s="916"/>
      <c r="I3202" s="916"/>
      <c r="J3202" s="917"/>
      <c r="K3202" s="614"/>
      <c r="L3202" s="614"/>
      <c r="M3202" s="614"/>
      <c r="N3202" s="614"/>
      <c r="O3202" s="614"/>
      <c r="P3202" s="614"/>
      <c r="Q3202" s="614"/>
      <c r="R3202" s="614"/>
      <c r="S3202" s="614"/>
      <c r="T3202" s="614"/>
      <c r="U3202" s="614"/>
      <c r="V3202" s="614"/>
      <c r="W3202" s="614"/>
      <c r="X3202" s="614"/>
      <c r="Y3202" s="614"/>
      <c r="Z3202" s="614"/>
      <c r="AA3202" s="614"/>
      <c r="AB3202" s="614"/>
      <c r="AC3202" s="614"/>
      <c r="AD3202" s="614"/>
      <c r="AE3202" s="164"/>
      <c r="AF3202" s="164"/>
      <c r="AG3202" s="450">
        <f t="shared" ref="AG3202:AG3233" si="1233">IF(OR(K3075="NS",O3075="NS",S3075="NS",W3075="NS",AA3075="NS",K3202="NS",O3202="NS",S3202="NS",W3202="NS",AA3202="NS"),0,IF(AND(K3075="NA",O3075="NA",S3075="NA",W3075="NA",AA3075="NA",K3202="NA",O3202="NA",S3202="NA",W3202="NA",AA3202="NA"),0,IF(K3075&lt;=SUM(O3075,S3075,W3075,AA3075,K3202,O3202,S3202,W3202,AA3202),0,1)))</f>
        <v>0</v>
      </c>
      <c r="AH3202" s="451">
        <f t="shared" ref="AH3202:AH3233" si="1234">IF(OR(L3075="NS",P3075="NS",T3075="NS",X3075="NS",AB3075="NS",L3202="NS",P3202="NS",T3202="NS",X3202="NS",AB3202="NS"),0,IF(AND(L3075="NA",P3075="NA",T3075="NA",X3075="NA",AB3075="NA",L3202="NA",P3202="NA",T3202="NA",X3202="NA",AB3202="NA"),0,IF(L3075&lt;=SUM(P3075,T3075,X3075,AB3075,L3202,P3202,T3202,X3202,AB3202),0,1)))</f>
        <v>0</v>
      </c>
      <c r="AI3202" s="450">
        <f t="shared" ref="AI3202:AI3233" si="1235">IF(OR(M3075="NS",Q3075="NS",U3075="NS",Y3075="NS",AC3075="NS",M3202="NS",Q3202="NS",U3202="NS",Y3202="NS",AC3202="NS"),0,IF(AND(M3075="NA",Q3075="NA",U3075="NA",Y3075="NA",AC3075="NA",M3202="NA",Q3202="NA",U3202="NA",Y3202="NA",AC3202="NA"),0,IF(M3075&lt;=SUM(Q3075,U3075,Y3075,AC3075,M3202,Q3202,U3202,Y3202,AC3202),0,1)))</f>
        <v>0</v>
      </c>
      <c r="AJ3202" s="452">
        <f t="shared" ref="AJ3202:AJ3233" si="1236">IF(OR(N3075="NS",R3075="NS",V3075="NS",Z3075="NS",AD3075="NS",N3202="NS",R3202="NS",V3202="NS",Z3202="NS",AD3202="NS"),0,IF(AND(N3075="NA",R3075="NA",V3075="NA",Z3075="NA",AD3075="NA",N3202="NA",R3202="NA",V3202="NA",Z3202="NA",AD3202="NA"),0,IF(N3075&lt;=SUM(R3075,V3075,Z3075,AD3075,N3202,R3202,V3202,Z3202,AD3202),0,1)))</f>
        <v>0</v>
      </c>
      <c r="AK3202" s="457">
        <f t="shared" si="1191"/>
        <v>0</v>
      </c>
      <c r="AL3202" s="458">
        <f t="shared" si="1192"/>
        <v>0</v>
      </c>
      <c r="AM3202" s="459">
        <f t="shared" si="1193"/>
        <v>0</v>
      </c>
      <c r="AN3202" s="460">
        <f t="shared" si="1194"/>
        <v>0</v>
      </c>
      <c r="AO3202" s="457">
        <f t="shared" si="1195"/>
        <v>0</v>
      </c>
      <c r="AP3202" s="458">
        <f t="shared" si="1196"/>
        <v>0</v>
      </c>
      <c r="AQ3202" s="459">
        <f t="shared" si="1197"/>
        <v>0</v>
      </c>
      <c r="AR3202" s="460">
        <f t="shared" si="1198"/>
        <v>0</v>
      </c>
      <c r="AS3202" s="457">
        <f t="shared" si="1199"/>
        <v>0</v>
      </c>
      <c r="AT3202" s="458">
        <f t="shared" si="1200"/>
        <v>0</v>
      </c>
      <c r="AU3202" s="459">
        <f t="shared" si="1201"/>
        <v>0</v>
      </c>
      <c r="AV3202" s="460">
        <f t="shared" si="1202"/>
        <v>0</v>
      </c>
      <c r="AW3202" s="457">
        <f t="shared" si="1203"/>
        <v>0</v>
      </c>
      <c r="AX3202" s="458">
        <f t="shared" si="1204"/>
        <v>0</v>
      </c>
      <c r="AY3202" s="459">
        <f t="shared" si="1205"/>
        <v>0</v>
      </c>
      <c r="AZ3202" s="460">
        <f t="shared" si="1206"/>
        <v>0</v>
      </c>
      <c r="BA3202" s="457">
        <f t="shared" si="1207"/>
        <v>0</v>
      </c>
      <c r="BB3202" s="458">
        <f t="shared" si="1208"/>
        <v>0</v>
      </c>
      <c r="BC3202" s="459">
        <f t="shared" si="1209"/>
        <v>0</v>
      </c>
      <c r="BD3202" s="460">
        <f t="shared" si="1210"/>
        <v>0</v>
      </c>
      <c r="BE3202" s="457">
        <f t="shared" si="1211"/>
        <v>0</v>
      </c>
      <c r="BF3202" s="458">
        <f t="shared" si="1212"/>
        <v>0</v>
      </c>
      <c r="BG3202" s="459">
        <f t="shared" si="1213"/>
        <v>0</v>
      </c>
      <c r="BH3202" s="460">
        <f t="shared" si="1214"/>
        <v>0</v>
      </c>
      <c r="BI3202" s="457">
        <f t="shared" si="1215"/>
        <v>0</v>
      </c>
      <c r="BJ3202" s="458">
        <f t="shared" si="1216"/>
        <v>0</v>
      </c>
      <c r="BK3202" s="459">
        <f t="shared" si="1217"/>
        <v>0</v>
      </c>
      <c r="BL3202" s="460">
        <f t="shared" si="1218"/>
        <v>0</v>
      </c>
      <c r="BM3202" s="457">
        <f t="shared" si="1219"/>
        <v>0</v>
      </c>
      <c r="BN3202" s="458">
        <f t="shared" si="1220"/>
        <v>0</v>
      </c>
      <c r="BO3202" s="459">
        <f t="shared" si="1221"/>
        <v>0</v>
      </c>
      <c r="BP3202" s="460">
        <f t="shared" si="1222"/>
        <v>0</v>
      </c>
      <c r="BQ3202" s="457">
        <f t="shared" si="1223"/>
        <v>0</v>
      </c>
      <c r="BR3202" s="458">
        <f t="shared" si="1224"/>
        <v>0</v>
      </c>
      <c r="BS3202" s="459">
        <f t="shared" si="1225"/>
        <v>0</v>
      </c>
      <c r="BT3202" s="460">
        <f t="shared" si="1226"/>
        <v>0</v>
      </c>
      <c r="BU3202" s="164"/>
      <c r="BV3202" s="272">
        <f t="shared" si="1227"/>
        <v>0</v>
      </c>
      <c r="BW3202" s="273" t="str">
        <f>IF(BV3202=0,"",
IF(SUM($BV$3138:BV3202)=1,BX3202,
IF($BV$3258&gt;SUM($BV$3138:BV3202),_xlfn.CONCAT(", ",BX3202),
IF($BV$3258=SUM($BV$3138:BV3202),_xlfn.CONCAT(" y ",BX3202)))))</f>
        <v/>
      </c>
      <c r="BX3202" s="156" t="s">
        <v>5189</v>
      </c>
      <c r="BY3202" s="272">
        <f t="shared" si="1228"/>
        <v>0</v>
      </c>
      <c r="BZ3202" s="273" t="str">
        <f>IF(BY3202=0,"",
IF(SUM($BY$3138:BY3202)=1,CA3202,
IF($BY$3258&gt;SUM($BY$3138:BY3202),_xlfn.CONCAT(", ",CA3202),
IF($BY$3258=SUM($BY$3138:BY3202),_xlfn.CONCAT(" y ",CA3202)))))</f>
        <v/>
      </c>
      <c r="CA3202" s="156" t="s">
        <v>5189</v>
      </c>
    </row>
    <row r="3203" spans="1:79" ht="15" customHeight="1">
      <c r="A3203" s="57"/>
      <c r="B3203" s="26"/>
      <c r="C3203" s="665" t="s">
        <v>5190</v>
      </c>
      <c r="D3203" s="915" t="str">
        <f t="shared" ref="D3203:D3257" si="1237">IF(D105="","",D105)</f>
        <v>INSTITUTO DE LA POLICIA AUXILIAR Y PROTECCION PATRIMONIAL</v>
      </c>
      <c r="E3203" s="916"/>
      <c r="F3203" s="916"/>
      <c r="G3203" s="916"/>
      <c r="H3203" s="916"/>
      <c r="I3203" s="916"/>
      <c r="J3203" s="917"/>
      <c r="K3203" s="614"/>
      <c r="L3203" s="614"/>
      <c r="M3203" s="614"/>
      <c r="N3203" s="614"/>
      <c r="O3203" s="614"/>
      <c r="P3203" s="614"/>
      <c r="Q3203" s="614"/>
      <c r="R3203" s="614"/>
      <c r="S3203" s="614"/>
      <c r="T3203" s="614"/>
      <c r="U3203" s="614"/>
      <c r="V3203" s="614"/>
      <c r="W3203" s="614"/>
      <c r="X3203" s="614"/>
      <c r="Y3203" s="614"/>
      <c r="Z3203" s="614"/>
      <c r="AA3203" s="614"/>
      <c r="AB3203" s="614"/>
      <c r="AC3203" s="614"/>
      <c r="AD3203" s="614"/>
      <c r="AE3203" s="164"/>
      <c r="AF3203" s="164"/>
      <c r="AG3203" s="450">
        <f t="shared" si="1233"/>
        <v>0</v>
      </c>
      <c r="AH3203" s="451">
        <f t="shared" si="1234"/>
        <v>0</v>
      </c>
      <c r="AI3203" s="450">
        <f t="shared" si="1235"/>
        <v>0</v>
      </c>
      <c r="AJ3203" s="452">
        <f t="shared" si="1236"/>
        <v>0</v>
      </c>
      <c r="AK3203" s="457">
        <f t="shared" ref="AK3203:AK3257" si="1238">IF(OR(O3076="NS",$K3076="NS"),0,IF(AND(O3076="NA",$K3076="NA"),0,IF(O3076&lt;=$K3076,0,1)))</f>
        <v>0</v>
      </c>
      <c r="AL3203" s="458">
        <f t="shared" ref="AL3203:AL3257" si="1239">IF(OR(P3076="NS",$L3076="NS"),0,IF(AND(P3076="NA",$L3076="NA"),0,IF(P3076&lt;=$L3076,0,1)))</f>
        <v>0</v>
      </c>
      <c r="AM3203" s="459">
        <f t="shared" ref="AM3203:AM3257" si="1240">IF(OR(Q3076="NS",$M3076="NS"),0,IF(AND(Q3076="NA",$M3076="NA"),0,IF(Q3076&lt;=$M3076,0,1)))</f>
        <v>0</v>
      </c>
      <c r="AN3203" s="460">
        <f t="shared" ref="AN3203:AN3257" si="1241">IF(OR(R3076="NS",$N3076="NS"),0,IF(AND(R3076="NA",$N3076="NA"),0,IF(R3076&lt;=$N3076,0,1)))</f>
        <v>0</v>
      </c>
      <c r="AO3203" s="457">
        <f t="shared" ref="AO3203:AO3257" si="1242">IF(OR(S3076="NS",$K3076="NS"),0,IF(AND(S3076="NA",$K3076="NA"),0,IF(S3076&lt;=$K3076,0,1)))</f>
        <v>0</v>
      </c>
      <c r="AP3203" s="458">
        <f t="shared" ref="AP3203:AP3257" si="1243">IF(OR(T3076="NS",$L3076="NS"),0,IF(AND(T3076="NA",$L3076="NA"),0,IF(T3076&lt;=$L3076,0,1)))</f>
        <v>0</v>
      </c>
      <c r="AQ3203" s="459">
        <f t="shared" ref="AQ3203:AQ3257" si="1244">IF(OR(U3076="NS",$M3076="NS"),0,IF(AND(U3076="NA",$M3076="NA"),0,IF(U3076&lt;=$M3076,0,1)))</f>
        <v>0</v>
      </c>
      <c r="AR3203" s="460">
        <f t="shared" ref="AR3203:AR3257" si="1245">IF(OR(V3076="NS",$N3076="NS"),0,IF(AND(V3076="NA",$N3076="NA"),0,IF(V3076&lt;=$N3076,0,1)))</f>
        <v>0</v>
      </c>
      <c r="AS3203" s="457">
        <f t="shared" ref="AS3203:AS3257" si="1246">IF(OR(W3076="NS",$K3076="NS"),0,IF(AND(W3076="NA",$K3076="NA"),0,IF(W3076&lt;=$K3076,0,1)))</f>
        <v>0</v>
      </c>
      <c r="AT3203" s="458">
        <f t="shared" ref="AT3203:AT3257" si="1247">IF(OR(X3076="NS",$L3076="NS"),0,IF(AND(X3076="NA",$L3076="NA"),0,IF(X3076&lt;=$L3076,0,1)))</f>
        <v>0</v>
      </c>
      <c r="AU3203" s="459">
        <f t="shared" ref="AU3203:AU3257" si="1248">IF(OR(Y3076="NS",$M3076="NS"),0,IF(AND(Y3076="NA",$M3076="NA"),0,IF(Y3076&lt;=$M3076,0,1)))</f>
        <v>0</v>
      </c>
      <c r="AV3203" s="460">
        <f t="shared" ref="AV3203:AV3257" si="1249">IF(OR(Z3076="NS",$N3076="NS"),0,IF(AND(Z3076="NA",$N3076="NA"),0,IF(Z3076&lt;=$N3076,0,1)))</f>
        <v>0</v>
      </c>
      <c r="AW3203" s="457">
        <f t="shared" ref="AW3203:AW3257" si="1250">IF(OR(AA3076="NS",$K3076="NS"),0,IF(AND(AA3076="NA",$K3076="NA"),0,IF(AA3076&lt;=$K3076,0,1)))</f>
        <v>0</v>
      </c>
      <c r="AX3203" s="458">
        <f t="shared" ref="AX3203:AX3257" si="1251">IF(OR(AB3076="NS",$L3076="NS"),0,IF(AND(AB3076="NA",$L3076="NA"),0,IF(AB3076&lt;=$L3076,0,1)))</f>
        <v>0</v>
      </c>
      <c r="AY3203" s="459">
        <f t="shared" ref="AY3203:AY3257" si="1252">IF(OR(AC3076="NS",$M3076="NS"),0,IF(AND(AC3076="NA",$M3076="NA"),0,IF(AC3076&lt;=$M3076,0,1)))</f>
        <v>0</v>
      </c>
      <c r="AZ3203" s="460">
        <f t="shared" ref="AZ3203:AZ3257" si="1253">IF(OR(AD3076="NS",$N3076="NS"),0,IF(AND(AD3076="NA",$N3076="NA"),0,IF(AD3076&lt;=$N3076,0,1)))</f>
        <v>0</v>
      </c>
      <c r="BA3203" s="457">
        <f t="shared" ref="BA3203:BA3257" si="1254">IF(OR(K3203="NS",$K3076="NS"),0,IF(AND(K3203="NA",$K3076="NA"),0,IF(K3203&lt;=$K3076,0,1)))</f>
        <v>0</v>
      </c>
      <c r="BB3203" s="458">
        <f t="shared" ref="BB3203:BB3257" si="1255">IF(OR(L3203="NS",$L3076="NS"),0,IF(AND(L3203="NA",$L3076="NA"),0,IF(L3203&lt;=$L3076,0,1)))</f>
        <v>0</v>
      </c>
      <c r="BC3203" s="459">
        <f t="shared" ref="BC3203:BC3257" si="1256">IF(OR(M3203="NS",$M3076="NS"),0,IF(AND(M3203="NA",$M3076="NA"),0,IF(M3203&lt;=$M3076,0,1)))</f>
        <v>0</v>
      </c>
      <c r="BD3203" s="460">
        <f t="shared" ref="BD3203:BD3257" si="1257">IF(OR(N3203="NS",$N3076="NS"),0,IF(AND(N3203="NA",$N3076="NA"),0,IF(N3203&lt;=$N3076,0,1)))</f>
        <v>0</v>
      </c>
      <c r="BE3203" s="457">
        <f t="shared" ref="BE3203:BE3257" si="1258">IF(OR(O3203="NS",$K3076="NS"),0,IF(AND(O3203="NA",$K3076="NA"),0,IF(O3203&lt;=$K3076,0,1)))</f>
        <v>0</v>
      </c>
      <c r="BF3203" s="458">
        <f t="shared" ref="BF3203:BF3257" si="1259">IF(OR(P3203="NS",$L3076="NS"),0,IF(AND(P3203="NA",$L3076="NA"),0,IF(P3203&lt;=$L3076,0,1)))</f>
        <v>0</v>
      </c>
      <c r="BG3203" s="459">
        <f t="shared" ref="BG3203:BG3257" si="1260">IF(OR(Q3203="NS",$M3076="NS"),0,IF(AND(Q3203="NA",$M3076="NA"),0,IF(Q3203&lt;=$M3076,0,1)))</f>
        <v>0</v>
      </c>
      <c r="BH3203" s="460">
        <f t="shared" ref="BH3203:BH3257" si="1261">IF(OR(R3203="NS",$N3076="NS"),0,IF(AND(R3203="NA",$N3076="NA"),0,IF(R3203&lt;=$N3076,0,1)))</f>
        <v>0</v>
      </c>
      <c r="BI3203" s="457">
        <f t="shared" ref="BI3203:BI3257" si="1262">IF(OR(S3203="NS",$K3076="NS"),0,IF(AND(S3203="NA",$K3076="NA"),0,IF(S3203&lt;=$K3076,0,1)))</f>
        <v>0</v>
      </c>
      <c r="BJ3203" s="458">
        <f t="shared" ref="BJ3203:BJ3257" si="1263">IF(OR(T3203="NS",$L3076="NS"),0,IF(AND(T3203="NA",$L3076="NA"),0,IF(T3203&lt;=$L3076,0,1)))</f>
        <v>0</v>
      </c>
      <c r="BK3203" s="459">
        <f t="shared" ref="BK3203:BK3257" si="1264">IF(OR(U3203="NS",$M3076="NS"),0,IF(AND(U3203="NA",$M3076="NA"),0,IF(U3203&lt;=$M3076,0,1)))</f>
        <v>0</v>
      </c>
      <c r="BL3203" s="460">
        <f t="shared" ref="BL3203:BL3257" si="1265">IF(OR(V3203="NS",$N3076="NS"),0,IF(AND(V3203="NA",$N3076="NA"),0,IF(V3203&lt;=$N3076,0,1)))</f>
        <v>0</v>
      </c>
      <c r="BM3203" s="457">
        <f t="shared" ref="BM3203:BM3257" si="1266">IF(OR(W3203="NS",$K3076="NS"),0,IF(AND(W3203="NA",$K3076="NA"),0,IF(W3203&lt;=$K3076,0,1)))</f>
        <v>0</v>
      </c>
      <c r="BN3203" s="458">
        <f t="shared" ref="BN3203:BN3257" si="1267">IF(OR(X3203="NS",$L3076="NS"),0,IF(AND(X3203="NA",$L3076="NA"),0,IF(X3203&lt;=$L3076,0,1)))</f>
        <v>0</v>
      </c>
      <c r="BO3203" s="459">
        <f t="shared" ref="BO3203:BO3257" si="1268">IF(OR(Y3203="NS",$M3076="NS"),0,IF(AND(Y3203="NA",$M3076="NA"),0,IF(Y3203&lt;=$M3076,0,1)))</f>
        <v>0</v>
      </c>
      <c r="BP3203" s="460">
        <f t="shared" ref="BP3203:BP3257" si="1269">IF(OR(Z3203="NS",$N3076="NS"),0,IF(AND(Z3203="NA",$N3076="NA"),0,IF(Z3203&lt;=$N3076,0,1)))</f>
        <v>0</v>
      </c>
      <c r="BQ3203" s="457">
        <f t="shared" ref="BQ3203:BQ3257" si="1270">IF(OR(AA3203="NS",$K3076="NS"),0,IF(AND(AA3203="NA",$K3076="NA"),0,IF(AA3203&lt;=$K3076,0,1)))</f>
        <v>0</v>
      </c>
      <c r="BR3203" s="458">
        <f t="shared" ref="BR3203:BR3257" si="1271">IF(OR(AB3203="NS",$L3076="NS"),0,IF(AND(AB3203="NA",$L3076="NA"),0,IF(AB3203&lt;=$L3076,0,1)))</f>
        <v>0</v>
      </c>
      <c r="BS3203" s="459">
        <f t="shared" ref="BS3203:BS3257" si="1272">IF(OR(AC3203="NS",$M3076="NS"),0,IF(AND(AC3203="NA",$M3076="NA"),0,IF(AC3203&lt;=$M3076,0,1)))</f>
        <v>0</v>
      </c>
      <c r="BT3203" s="460">
        <f t="shared" ref="BT3203:BT3257" si="1273">IF(OR(AD3203="NS",$N3076="NS"),0,IF(AND(AD3203="NA",$N3076="NA"),0,IF(AD3203&lt;=$N3076,0,1)))</f>
        <v>0</v>
      </c>
      <c r="BU3203" s="164"/>
      <c r="BV3203" s="272">
        <f t="shared" ref="BV3203:BV3257" si="1274">IF(SUM(AG3203:AJ3203)=0,0,1)</f>
        <v>0</v>
      </c>
      <c r="BW3203" s="273" t="str">
        <f>IF(BV3203=0,"",
IF(SUM($BV$3138:BV3203)=1,BX3203,
IF($BV$3258&gt;SUM($BV$3138:BV3203),_xlfn.CONCAT(", ",BX3203),
IF($BV$3258=SUM($BV$3138:BV3203),_xlfn.CONCAT(" y ",BX3203)))))</f>
        <v/>
      </c>
      <c r="BX3203" s="156" t="s">
        <v>5191</v>
      </c>
      <c r="BY3203" s="272">
        <f t="shared" ref="BY3203:BY3257" si="1275">IF(SUM(AK3203:BT3203)=0,0,1)</f>
        <v>0</v>
      </c>
      <c r="BZ3203" s="273" t="str">
        <f>IF(BY3203=0,"",
IF(SUM($BY$3138:BY3203)=1,CA3203,
IF($BY$3258&gt;SUM($BY$3138:BY3203),_xlfn.CONCAT(", ",CA3203),
IF($BY$3258=SUM($BY$3138:BY3203),_xlfn.CONCAT(" y ",CA3203)))))</f>
        <v/>
      </c>
      <c r="CA3203" s="156" t="s">
        <v>5191</v>
      </c>
    </row>
    <row r="3204" spans="1:79" ht="15" customHeight="1">
      <c r="A3204" s="57"/>
      <c r="B3204" s="26"/>
      <c r="C3204" s="665" t="s">
        <v>5192</v>
      </c>
      <c r="D3204" s="915" t="str">
        <f t="shared" si="1237"/>
        <v>ACADEMIA REGIONAL DE SEGURIDAD PUBLICA DEL SURESTE</v>
      </c>
      <c r="E3204" s="916"/>
      <c r="F3204" s="916"/>
      <c r="G3204" s="916"/>
      <c r="H3204" s="916"/>
      <c r="I3204" s="916"/>
      <c r="J3204" s="917"/>
      <c r="K3204" s="614"/>
      <c r="L3204" s="614"/>
      <c r="M3204" s="614"/>
      <c r="N3204" s="614"/>
      <c r="O3204" s="614"/>
      <c r="P3204" s="614"/>
      <c r="Q3204" s="614"/>
      <c r="R3204" s="614"/>
      <c r="S3204" s="614"/>
      <c r="T3204" s="614"/>
      <c r="U3204" s="614"/>
      <c r="V3204" s="614"/>
      <c r="W3204" s="614"/>
      <c r="X3204" s="614"/>
      <c r="Y3204" s="614"/>
      <c r="Z3204" s="614"/>
      <c r="AA3204" s="614"/>
      <c r="AB3204" s="614"/>
      <c r="AC3204" s="614"/>
      <c r="AD3204" s="614"/>
      <c r="AE3204" s="164"/>
      <c r="AF3204" s="164"/>
      <c r="AG3204" s="450">
        <f t="shared" si="1233"/>
        <v>0</v>
      </c>
      <c r="AH3204" s="451">
        <f t="shared" si="1234"/>
        <v>0</v>
      </c>
      <c r="AI3204" s="450">
        <f t="shared" si="1235"/>
        <v>0</v>
      </c>
      <c r="AJ3204" s="452">
        <f t="shared" si="1236"/>
        <v>0</v>
      </c>
      <c r="AK3204" s="457">
        <f t="shared" si="1238"/>
        <v>0</v>
      </c>
      <c r="AL3204" s="458">
        <f t="shared" si="1239"/>
        <v>0</v>
      </c>
      <c r="AM3204" s="459">
        <f t="shared" si="1240"/>
        <v>0</v>
      </c>
      <c r="AN3204" s="460">
        <f t="shared" si="1241"/>
        <v>0</v>
      </c>
      <c r="AO3204" s="457">
        <f t="shared" si="1242"/>
        <v>0</v>
      </c>
      <c r="AP3204" s="458">
        <f t="shared" si="1243"/>
        <v>0</v>
      </c>
      <c r="AQ3204" s="459">
        <f t="shared" si="1244"/>
        <v>0</v>
      </c>
      <c r="AR3204" s="460">
        <f t="shared" si="1245"/>
        <v>0</v>
      </c>
      <c r="AS3204" s="457">
        <f t="shared" si="1246"/>
        <v>0</v>
      </c>
      <c r="AT3204" s="458">
        <f t="shared" si="1247"/>
        <v>0</v>
      </c>
      <c r="AU3204" s="459">
        <f t="shared" si="1248"/>
        <v>0</v>
      </c>
      <c r="AV3204" s="460">
        <f t="shared" si="1249"/>
        <v>0</v>
      </c>
      <c r="AW3204" s="457">
        <f t="shared" si="1250"/>
        <v>0</v>
      </c>
      <c r="AX3204" s="458">
        <f t="shared" si="1251"/>
        <v>0</v>
      </c>
      <c r="AY3204" s="459">
        <f t="shared" si="1252"/>
        <v>0</v>
      </c>
      <c r="AZ3204" s="460">
        <f t="shared" si="1253"/>
        <v>0</v>
      </c>
      <c r="BA3204" s="457">
        <f t="shared" si="1254"/>
        <v>0</v>
      </c>
      <c r="BB3204" s="458">
        <f t="shared" si="1255"/>
        <v>0</v>
      </c>
      <c r="BC3204" s="459">
        <f t="shared" si="1256"/>
        <v>0</v>
      </c>
      <c r="BD3204" s="460">
        <f t="shared" si="1257"/>
        <v>0</v>
      </c>
      <c r="BE3204" s="457">
        <f t="shared" si="1258"/>
        <v>0</v>
      </c>
      <c r="BF3204" s="458">
        <f t="shared" si="1259"/>
        <v>0</v>
      </c>
      <c r="BG3204" s="459">
        <f t="shared" si="1260"/>
        <v>0</v>
      </c>
      <c r="BH3204" s="460">
        <f t="shared" si="1261"/>
        <v>0</v>
      </c>
      <c r="BI3204" s="457">
        <f t="shared" si="1262"/>
        <v>0</v>
      </c>
      <c r="BJ3204" s="458">
        <f t="shared" si="1263"/>
        <v>0</v>
      </c>
      <c r="BK3204" s="459">
        <f t="shared" si="1264"/>
        <v>0</v>
      </c>
      <c r="BL3204" s="460">
        <f t="shared" si="1265"/>
        <v>0</v>
      </c>
      <c r="BM3204" s="457">
        <f t="shared" si="1266"/>
        <v>0</v>
      </c>
      <c r="BN3204" s="458">
        <f t="shared" si="1267"/>
        <v>0</v>
      </c>
      <c r="BO3204" s="459">
        <f t="shared" si="1268"/>
        <v>0</v>
      </c>
      <c r="BP3204" s="460">
        <f t="shared" si="1269"/>
        <v>0</v>
      </c>
      <c r="BQ3204" s="457">
        <f t="shared" si="1270"/>
        <v>0</v>
      </c>
      <c r="BR3204" s="458">
        <f t="shared" si="1271"/>
        <v>0</v>
      </c>
      <c r="BS3204" s="459">
        <f t="shared" si="1272"/>
        <v>0</v>
      </c>
      <c r="BT3204" s="460">
        <f t="shared" si="1273"/>
        <v>0</v>
      </c>
      <c r="BU3204" s="164"/>
      <c r="BV3204" s="272">
        <f t="shared" si="1274"/>
        <v>0</v>
      </c>
      <c r="BW3204" s="273" t="str">
        <f>IF(BV3204=0,"",
IF(SUM($BV$3138:BV3204)=1,BX3204,
IF($BV$3258&gt;SUM($BV$3138:BV3204),_xlfn.CONCAT(", ",BX3204),
IF($BV$3258=SUM($BV$3138:BV3204),_xlfn.CONCAT(" y ",BX3204)))))</f>
        <v/>
      </c>
      <c r="BX3204" s="156" t="s">
        <v>5193</v>
      </c>
      <c r="BY3204" s="272">
        <f t="shared" si="1275"/>
        <v>0</v>
      </c>
      <c r="BZ3204" s="273" t="str">
        <f>IF(BY3204=0,"",
IF(SUM($BY$3138:BY3204)=1,CA3204,
IF($BY$3258&gt;SUM($BY$3138:BY3204),_xlfn.CONCAT(", ",CA3204),
IF($BY$3258=SUM($BY$3138:BY3204),_xlfn.CONCAT(" y ",CA3204)))))</f>
        <v/>
      </c>
      <c r="CA3204" s="156" t="s">
        <v>5193</v>
      </c>
    </row>
    <row r="3205" spans="1:79" ht="15" customHeight="1">
      <c r="A3205" s="57"/>
      <c r="B3205" s="26"/>
      <c r="C3205" s="665" t="s">
        <v>5194</v>
      </c>
      <c r="D3205" s="915" t="str">
        <f t="shared" si="1237"/>
        <v>INSTITUTO DE CAPACITACION PARA EL TRABAJO</v>
      </c>
      <c r="E3205" s="916"/>
      <c r="F3205" s="916"/>
      <c r="G3205" s="916"/>
      <c r="H3205" s="916"/>
      <c r="I3205" s="916"/>
      <c r="J3205" s="917"/>
      <c r="K3205" s="614"/>
      <c r="L3205" s="614"/>
      <c r="M3205" s="614"/>
      <c r="N3205" s="614"/>
      <c r="O3205" s="614"/>
      <c r="P3205" s="614"/>
      <c r="Q3205" s="614"/>
      <c r="R3205" s="614"/>
      <c r="S3205" s="614"/>
      <c r="T3205" s="614"/>
      <c r="U3205" s="614"/>
      <c r="V3205" s="614"/>
      <c r="W3205" s="614"/>
      <c r="X3205" s="614"/>
      <c r="Y3205" s="614"/>
      <c r="Z3205" s="614"/>
      <c r="AA3205" s="614"/>
      <c r="AB3205" s="614"/>
      <c r="AC3205" s="614"/>
      <c r="AD3205" s="614"/>
      <c r="AE3205" s="164"/>
      <c r="AF3205" s="164"/>
      <c r="AG3205" s="450">
        <f t="shared" si="1233"/>
        <v>0</v>
      </c>
      <c r="AH3205" s="451">
        <f t="shared" si="1234"/>
        <v>0</v>
      </c>
      <c r="AI3205" s="450">
        <f t="shared" si="1235"/>
        <v>0</v>
      </c>
      <c r="AJ3205" s="452">
        <f t="shared" si="1236"/>
        <v>0</v>
      </c>
      <c r="AK3205" s="457">
        <f t="shared" si="1238"/>
        <v>0</v>
      </c>
      <c r="AL3205" s="458">
        <f t="shared" si="1239"/>
        <v>0</v>
      </c>
      <c r="AM3205" s="459">
        <f t="shared" si="1240"/>
        <v>0</v>
      </c>
      <c r="AN3205" s="460">
        <f t="shared" si="1241"/>
        <v>0</v>
      </c>
      <c r="AO3205" s="457">
        <f t="shared" si="1242"/>
        <v>0</v>
      </c>
      <c r="AP3205" s="458">
        <f t="shared" si="1243"/>
        <v>0</v>
      </c>
      <c r="AQ3205" s="459">
        <f t="shared" si="1244"/>
        <v>0</v>
      </c>
      <c r="AR3205" s="460">
        <f t="shared" si="1245"/>
        <v>0</v>
      </c>
      <c r="AS3205" s="457">
        <f t="shared" si="1246"/>
        <v>0</v>
      </c>
      <c r="AT3205" s="458">
        <f t="shared" si="1247"/>
        <v>0</v>
      </c>
      <c r="AU3205" s="459">
        <f t="shared" si="1248"/>
        <v>0</v>
      </c>
      <c r="AV3205" s="460">
        <f t="shared" si="1249"/>
        <v>0</v>
      </c>
      <c r="AW3205" s="457">
        <f t="shared" si="1250"/>
        <v>0</v>
      </c>
      <c r="AX3205" s="458">
        <f t="shared" si="1251"/>
        <v>0</v>
      </c>
      <c r="AY3205" s="459">
        <f t="shared" si="1252"/>
        <v>0</v>
      </c>
      <c r="AZ3205" s="460">
        <f t="shared" si="1253"/>
        <v>0</v>
      </c>
      <c r="BA3205" s="457">
        <f t="shared" si="1254"/>
        <v>0</v>
      </c>
      <c r="BB3205" s="458">
        <f t="shared" si="1255"/>
        <v>0</v>
      </c>
      <c r="BC3205" s="459">
        <f t="shared" si="1256"/>
        <v>0</v>
      </c>
      <c r="BD3205" s="460">
        <f t="shared" si="1257"/>
        <v>0</v>
      </c>
      <c r="BE3205" s="457">
        <f t="shared" si="1258"/>
        <v>0</v>
      </c>
      <c r="BF3205" s="458">
        <f t="shared" si="1259"/>
        <v>0</v>
      </c>
      <c r="BG3205" s="459">
        <f t="shared" si="1260"/>
        <v>0</v>
      </c>
      <c r="BH3205" s="460">
        <f t="shared" si="1261"/>
        <v>0</v>
      </c>
      <c r="BI3205" s="457">
        <f t="shared" si="1262"/>
        <v>0</v>
      </c>
      <c r="BJ3205" s="458">
        <f t="shared" si="1263"/>
        <v>0</v>
      </c>
      <c r="BK3205" s="459">
        <f t="shared" si="1264"/>
        <v>0</v>
      </c>
      <c r="BL3205" s="460">
        <f t="shared" si="1265"/>
        <v>0</v>
      </c>
      <c r="BM3205" s="457">
        <f t="shared" si="1266"/>
        <v>0</v>
      </c>
      <c r="BN3205" s="458">
        <f t="shared" si="1267"/>
        <v>0</v>
      </c>
      <c r="BO3205" s="459">
        <f t="shared" si="1268"/>
        <v>0</v>
      </c>
      <c r="BP3205" s="460">
        <f t="shared" si="1269"/>
        <v>0</v>
      </c>
      <c r="BQ3205" s="457">
        <f t="shared" si="1270"/>
        <v>0</v>
      </c>
      <c r="BR3205" s="458">
        <f t="shared" si="1271"/>
        <v>0</v>
      </c>
      <c r="BS3205" s="459">
        <f t="shared" si="1272"/>
        <v>0</v>
      </c>
      <c r="BT3205" s="460">
        <f t="shared" si="1273"/>
        <v>0</v>
      </c>
      <c r="BU3205" s="164"/>
      <c r="BV3205" s="272">
        <f t="shared" si="1274"/>
        <v>0</v>
      </c>
      <c r="BW3205" s="273" t="str">
        <f>IF(BV3205=0,"",
IF(SUM($BV$3138:BV3205)=1,BX3205,
IF($BV$3258&gt;SUM($BV$3138:BV3205),_xlfn.CONCAT(", ",BX3205),
IF($BV$3258=SUM($BV$3138:BV3205),_xlfn.CONCAT(" y ",BX3205)))))</f>
        <v/>
      </c>
      <c r="BX3205" s="156" t="s">
        <v>5195</v>
      </c>
      <c r="BY3205" s="272">
        <f t="shared" si="1275"/>
        <v>0</v>
      </c>
      <c r="BZ3205" s="273" t="str">
        <f>IF(BY3205=0,"",
IF(SUM($BY$3138:BY3205)=1,CA3205,
IF($BY$3258&gt;SUM($BY$3138:BY3205),_xlfn.CONCAT(", ",CA3205),
IF($BY$3258=SUM($BY$3138:BY3205),_xlfn.CONCAT(" y ",CA3205)))))</f>
        <v/>
      </c>
      <c r="CA3205" s="156" t="s">
        <v>5195</v>
      </c>
    </row>
    <row r="3206" spans="1:79" ht="15" customHeight="1">
      <c r="A3206" s="57"/>
      <c r="B3206" s="26"/>
      <c r="C3206" s="665" t="s">
        <v>5196</v>
      </c>
      <c r="D3206" s="915" t="str">
        <f t="shared" si="1237"/>
        <v>CENTRO DE CONCILIACION LABORAL DEL ESTADO DE VERACRUZ DE IGNACIO DE LA LLAVE</v>
      </c>
      <c r="E3206" s="916"/>
      <c r="F3206" s="916"/>
      <c r="G3206" s="916"/>
      <c r="H3206" s="916"/>
      <c r="I3206" s="916"/>
      <c r="J3206" s="917"/>
      <c r="K3206" s="614"/>
      <c r="L3206" s="614"/>
      <c r="M3206" s="614"/>
      <c r="N3206" s="614"/>
      <c r="O3206" s="614"/>
      <c r="P3206" s="614"/>
      <c r="Q3206" s="614"/>
      <c r="R3206" s="614"/>
      <c r="S3206" s="614"/>
      <c r="T3206" s="614"/>
      <c r="U3206" s="614"/>
      <c r="V3206" s="614"/>
      <c r="W3206" s="614"/>
      <c r="X3206" s="614"/>
      <c r="Y3206" s="614"/>
      <c r="Z3206" s="614"/>
      <c r="AA3206" s="614"/>
      <c r="AB3206" s="614"/>
      <c r="AC3206" s="614"/>
      <c r="AD3206" s="614"/>
      <c r="AE3206" s="164"/>
      <c r="AF3206" s="164"/>
      <c r="AG3206" s="450">
        <f t="shared" si="1233"/>
        <v>0</v>
      </c>
      <c r="AH3206" s="451">
        <f t="shared" si="1234"/>
        <v>0</v>
      </c>
      <c r="AI3206" s="450">
        <f t="shared" si="1235"/>
        <v>0</v>
      </c>
      <c r="AJ3206" s="452">
        <f t="shared" si="1236"/>
        <v>0</v>
      </c>
      <c r="AK3206" s="457">
        <f t="shared" si="1238"/>
        <v>0</v>
      </c>
      <c r="AL3206" s="458">
        <f t="shared" si="1239"/>
        <v>0</v>
      </c>
      <c r="AM3206" s="459">
        <f t="shared" si="1240"/>
        <v>0</v>
      </c>
      <c r="AN3206" s="460">
        <f t="shared" si="1241"/>
        <v>0</v>
      </c>
      <c r="AO3206" s="457">
        <f t="shared" si="1242"/>
        <v>0</v>
      </c>
      <c r="AP3206" s="458">
        <f t="shared" si="1243"/>
        <v>0</v>
      </c>
      <c r="AQ3206" s="459">
        <f t="shared" si="1244"/>
        <v>0</v>
      </c>
      <c r="AR3206" s="460">
        <f t="shared" si="1245"/>
        <v>0</v>
      </c>
      <c r="AS3206" s="457">
        <f t="shared" si="1246"/>
        <v>0</v>
      </c>
      <c r="AT3206" s="458">
        <f t="shared" si="1247"/>
        <v>0</v>
      </c>
      <c r="AU3206" s="459">
        <f t="shared" si="1248"/>
        <v>0</v>
      </c>
      <c r="AV3206" s="460">
        <f t="shared" si="1249"/>
        <v>0</v>
      </c>
      <c r="AW3206" s="457">
        <f t="shared" si="1250"/>
        <v>0</v>
      </c>
      <c r="AX3206" s="458">
        <f t="shared" si="1251"/>
        <v>0</v>
      </c>
      <c r="AY3206" s="459">
        <f t="shared" si="1252"/>
        <v>0</v>
      </c>
      <c r="AZ3206" s="460">
        <f t="shared" si="1253"/>
        <v>0</v>
      </c>
      <c r="BA3206" s="457">
        <f t="shared" si="1254"/>
        <v>0</v>
      </c>
      <c r="BB3206" s="458">
        <f t="shared" si="1255"/>
        <v>0</v>
      </c>
      <c r="BC3206" s="459">
        <f t="shared" si="1256"/>
        <v>0</v>
      </c>
      <c r="BD3206" s="460">
        <f t="shared" si="1257"/>
        <v>0</v>
      </c>
      <c r="BE3206" s="457">
        <f t="shared" si="1258"/>
        <v>0</v>
      </c>
      <c r="BF3206" s="458">
        <f t="shared" si="1259"/>
        <v>0</v>
      </c>
      <c r="BG3206" s="459">
        <f t="shared" si="1260"/>
        <v>0</v>
      </c>
      <c r="BH3206" s="460">
        <f t="shared" si="1261"/>
        <v>0</v>
      </c>
      <c r="BI3206" s="457">
        <f t="shared" si="1262"/>
        <v>0</v>
      </c>
      <c r="BJ3206" s="458">
        <f t="shared" si="1263"/>
        <v>0</v>
      </c>
      <c r="BK3206" s="459">
        <f t="shared" si="1264"/>
        <v>0</v>
      </c>
      <c r="BL3206" s="460">
        <f t="shared" si="1265"/>
        <v>0</v>
      </c>
      <c r="BM3206" s="457">
        <f t="shared" si="1266"/>
        <v>0</v>
      </c>
      <c r="BN3206" s="458">
        <f t="shared" si="1267"/>
        <v>0</v>
      </c>
      <c r="BO3206" s="459">
        <f t="shared" si="1268"/>
        <v>0</v>
      </c>
      <c r="BP3206" s="460">
        <f t="shared" si="1269"/>
        <v>0</v>
      </c>
      <c r="BQ3206" s="457">
        <f t="shared" si="1270"/>
        <v>0</v>
      </c>
      <c r="BR3206" s="458">
        <f t="shared" si="1271"/>
        <v>0</v>
      </c>
      <c r="BS3206" s="459">
        <f t="shared" si="1272"/>
        <v>0</v>
      </c>
      <c r="BT3206" s="460">
        <f t="shared" si="1273"/>
        <v>0</v>
      </c>
      <c r="BU3206" s="164"/>
      <c r="BV3206" s="272">
        <f t="shared" si="1274"/>
        <v>0</v>
      </c>
      <c r="BW3206" s="273" t="str">
        <f>IF(BV3206=0,"",
IF(SUM($BV$3138:BV3206)=1,BX3206,
IF($BV$3258&gt;SUM($BV$3138:BV3206),_xlfn.CONCAT(", ",BX3206),
IF($BV$3258=SUM($BV$3138:BV3206),_xlfn.CONCAT(" y ",BX3206)))))</f>
        <v/>
      </c>
      <c r="BX3206" s="156" t="s">
        <v>5197</v>
      </c>
      <c r="BY3206" s="272">
        <f t="shared" si="1275"/>
        <v>0</v>
      </c>
      <c r="BZ3206" s="273" t="str">
        <f>IF(BY3206=0,"",
IF(SUM($BY$3138:BY3206)=1,CA3206,
IF($BY$3258&gt;SUM($BY$3138:BY3206),_xlfn.CONCAT(", ",CA3206),
IF($BY$3258=SUM($BY$3138:BY3206),_xlfn.CONCAT(" y ",CA3206)))))</f>
        <v/>
      </c>
      <c r="CA3206" s="156" t="s">
        <v>5197</v>
      </c>
    </row>
    <row r="3207" spans="1:79" ht="15" customHeight="1">
      <c r="A3207" s="57"/>
      <c r="B3207" s="26"/>
      <c r="C3207" s="665" t="s">
        <v>5198</v>
      </c>
      <c r="D3207" s="915" t="str">
        <f t="shared" si="1237"/>
        <v>INSTITUTO VERACRUZANO DE LA CULTURA</v>
      </c>
      <c r="E3207" s="916"/>
      <c r="F3207" s="916"/>
      <c r="G3207" s="916"/>
      <c r="H3207" s="916"/>
      <c r="I3207" s="916"/>
      <c r="J3207" s="917"/>
      <c r="K3207" s="614"/>
      <c r="L3207" s="614"/>
      <c r="M3207" s="614"/>
      <c r="N3207" s="614"/>
      <c r="O3207" s="614"/>
      <c r="P3207" s="614"/>
      <c r="Q3207" s="614"/>
      <c r="R3207" s="614"/>
      <c r="S3207" s="614"/>
      <c r="T3207" s="614"/>
      <c r="U3207" s="614"/>
      <c r="V3207" s="614"/>
      <c r="W3207" s="614"/>
      <c r="X3207" s="614"/>
      <c r="Y3207" s="614"/>
      <c r="Z3207" s="614"/>
      <c r="AA3207" s="614"/>
      <c r="AB3207" s="614"/>
      <c r="AC3207" s="614"/>
      <c r="AD3207" s="614"/>
      <c r="AE3207" s="164"/>
      <c r="AF3207" s="164"/>
      <c r="AG3207" s="450">
        <f t="shared" si="1233"/>
        <v>0</v>
      </c>
      <c r="AH3207" s="451">
        <f t="shared" si="1234"/>
        <v>0</v>
      </c>
      <c r="AI3207" s="450">
        <f t="shared" si="1235"/>
        <v>0</v>
      </c>
      <c r="AJ3207" s="452">
        <f t="shared" si="1236"/>
        <v>0</v>
      </c>
      <c r="AK3207" s="457">
        <f t="shared" si="1238"/>
        <v>0</v>
      </c>
      <c r="AL3207" s="458">
        <f t="shared" si="1239"/>
        <v>0</v>
      </c>
      <c r="AM3207" s="459">
        <f t="shared" si="1240"/>
        <v>0</v>
      </c>
      <c r="AN3207" s="460">
        <f t="shared" si="1241"/>
        <v>0</v>
      </c>
      <c r="AO3207" s="457">
        <f t="shared" si="1242"/>
        <v>0</v>
      </c>
      <c r="AP3207" s="458">
        <f t="shared" si="1243"/>
        <v>0</v>
      </c>
      <c r="AQ3207" s="459">
        <f t="shared" si="1244"/>
        <v>0</v>
      </c>
      <c r="AR3207" s="460">
        <f t="shared" si="1245"/>
        <v>0</v>
      </c>
      <c r="AS3207" s="457">
        <f t="shared" si="1246"/>
        <v>0</v>
      </c>
      <c r="AT3207" s="458">
        <f t="shared" si="1247"/>
        <v>0</v>
      </c>
      <c r="AU3207" s="459">
        <f t="shared" si="1248"/>
        <v>0</v>
      </c>
      <c r="AV3207" s="460">
        <f t="shared" si="1249"/>
        <v>0</v>
      </c>
      <c r="AW3207" s="457">
        <f t="shared" si="1250"/>
        <v>0</v>
      </c>
      <c r="AX3207" s="458">
        <f t="shared" si="1251"/>
        <v>0</v>
      </c>
      <c r="AY3207" s="459">
        <f t="shared" si="1252"/>
        <v>0</v>
      </c>
      <c r="AZ3207" s="460">
        <f t="shared" si="1253"/>
        <v>0</v>
      </c>
      <c r="BA3207" s="457">
        <f t="shared" si="1254"/>
        <v>0</v>
      </c>
      <c r="BB3207" s="458">
        <f t="shared" si="1255"/>
        <v>0</v>
      </c>
      <c r="BC3207" s="459">
        <f t="shared" si="1256"/>
        <v>0</v>
      </c>
      <c r="BD3207" s="460">
        <f t="shared" si="1257"/>
        <v>0</v>
      </c>
      <c r="BE3207" s="457">
        <f t="shared" si="1258"/>
        <v>0</v>
      </c>
      <c r="BF3207" s="458">
        <f t="shared" si="1259"/>
        <v>0</v>
      </c>
      <c r="BG3207" s="459">
        <f t="shared" si="1260"/>
        <v>0</v>
      </c>
      <c r="BH3207" s="460">
        <f t="shared" si="1261"/>
        <v>0</v>
      </c>
      <c r="BI3207" s="457">
        <f t="shared" si="1262"/>
        <v>0</v>
      </c>
      <c r="BJ3207" s="458">
        <f t="shared" si="1263"/>
        <v>0</v>
      </c>
      <c r="BK3207" s="459">
        <f t="shared" si="1264"/>
        <v>0</v>
      </c>
      <c r="BL3207" s="460">
        <f t="shared" si="1265"/>
        <v>0</v>
      </c>
      <c r="BM3207" s="457">
        <f t="shared" si="1266"/>
        <v>0</v>
      </c>
      <c r="BN3207" s="458">
        <f t="shared" si="1267"/>
        <v>0</v>
      </c>
      <c r="BO3207" s="459">
        <f t="shared" si="1268"/>
        <v>0</v>
      </c>
      <c r="BP3207" s="460">
        <f t="shared" si="1269"/>
        <v>0</v>
      </c>
      <c r="BQ3207" s="457">
        <f t="shared" si="1270"/>
        <v>0</v>
      </c>
      <c r="BR3207" s="458">
        <f t="shared" si="1271"/>
        <v>0</v>
      </c>
      <c r="BS3207" s="459">
        <f t="shared" si="1272"/>
        <v>0</v>
      </c>
      <c r="BT3207" s="460">
        <f t="shared" si="1273"/>
        <v>0</v>
      </c>
      <c r="BU3207" s="164"/>
      <c r="BV3207" s="272">
        <f t="shared" si="1274"/>
        <v>0</v>
      </c>
      <c r="BW3207" s="273" t="str">
        <f>IF(BV3207=0,"",
IF(SUM($BV$3138:BV3207)=1,BX3207,
IF($BV$3258&gt;SUM($BV$3138:BV3207),_xlfn.CONCAT(", ",BX3207),
IF($BV$3258=SUM($BV$3138:BV3207),_xlfn.CONCAT(" y ",BX3207)))))</f>
        <v/>
      </c>
      <c r="BX3207" s="156" t="s">
        <v>5199</v>
      </c>
      <c r="BY3207" s="272">
        <f t="shared" si="1275"/>
        <v>0</v>
      </c>
      <c r="BZ3207" s="273" t="str">
        <f>IF(BY3207=0,"",
IF(SUM($BY$3138:BY3207)=1,CA3207,
IF($BY$3258&gt;SUM($BY$3138:BY3207),_xlfn.CONCAT(", ",CA3207),
IF($BY$3258=SUM($BY$3138:BY3207),_xlfn.CONCAT(" y ",CA3207)))))</f>
        <v/>
      </c>
      <c r="CA3207" s="156" t="s">
        <v>5199</v>
      </c>
    </row>
    <row r="3208" spans="1:79" ht="15" customHeight="1">
      <c r="A3208" s="57"/>
      <c r="B3208" s="26"/>
      <c r="C3208" s="665" t="s">
        <v>5200</v>
      </c>
      <c r="D3208" s="915" t="str">
        <f t="shared" si="1237"/>
        <v>PROCURADURIA ESTATAL DE PROTECCION AL MEDIO AMBIENTE</v>
      </c>
      <c r="E3208" s="916"/>
      <c r="F3208" s="916"/>
      <c r="G3208" s="916"/>
      <c r="H3208" s="916"/>
      <c r="I3208" s="916"/>
      <c r="J3208" s="917"/>
      <c r="K3208" s="614"/>
      <c r="L3208" s="614"/>
      <c r="M3208" s="614"/>
      <c r="N3208" s="614"/>
      <c r="O3208" s="614"/>
      <c r="P3208" s="614"/>
      <c r="Q3208" s="614"/>
      <c r="R3208" s="614"/>
      <c r="S3208" s="614"/>
      <c r="T3208" s="614"/>
      <c r="U3208" s="614"/>
      <c r="V3208" s="614"/>
      <c r="W3208" s="614"/>
      <c r="X3208" s="614"/>
      <c r="Y3208" s="614"/>
      <c r="Z3208" s="614"/>
      <c r="AA3208" s="614"/>
      <c r="AB3208" s="614"/>
      <c r="AC3208" s="614"/>
      <c r="AD3208" s="614"/>
      <c r="AE3208" s="164"/>
      <c r="AF3208" s="164"/>
      <c r="AG3208" s="450">
        <f t="shared" si="1233"/>
        <v>0</v>
      </c>
      <c r="AH3208" s="451">
        <f t="shared" si="1234"/>
        <v>0</v>
      </c>
      <c r="AI3208" s="450">
        <f t="shared" si="1235"/>
        <v>0</v>
      </c>
      <c r="AJ3208" s="452">
        <f t="shared" si="1236"/>
        <v>0</v>
      </c>
      <c r="AK3208" s="457">
        <f t="shared" si="1238"/>
        <v>0</v>
      </c>
      <c r="AL3208" s="458">
        <f t="shared" si="1239"/>
        <v>0</v>
      </c>
      <c r="AM3208" s="459">
        <f t="shared" si="1240"/>
        <v>0</v>
      </c>
      <c r="AN3208" s="460">
        <f t="shared" si="1241"/>
        <v>0</v>
      </c>
      <c r="AO3208" s="457">
        <f t="shared" si="1242"/>
        <v>0</v>
      </c>
      <c r="AP3208" s="458">
        <f t="shared" si="1243"/>
        <v>0</v>
      </c>
      <c r="AQ3208" s="459">
        <f t="shared" si="1244"/>
        <v>0</v>
      </c>
      <c r="AR3208" s="460">
        <f t="shared" si="1245"/>
        <v>0</v>
      </c>
      <c r="AS3208" s="457">
        <f t="shared" si="1246"/>
        <v>0</v>
      </c>
      <c r="AT3208" s="458">
        <f t="shared" si="1247"/>
        <v>0</v>
      </c>
      <c r="AU3208" s="459">
        <f t="shared" si="1248"/>
        <v>0</v>
      </c>
      <c r="AV3208" s="460">
        <f t="shared" si="1249"/>
        <v>0</v>
      </c>
      <c r="AW3208" s="457">
        <f t="shared" si="1250"/>
        <v>0</v>
      </c>
      <c r="AX3208" s="458">
        <f t="shared" si="1251"/>
        <v>0</v>
      </c>
      <c r="AY3208" s="459">
        <f t="shared" si="1252"/>
        <v>0</v>
      </c>
      <c r="AZ3208" s="460">
        <f t="shared" si="1253"/>
        <v>0</v>
      </c>
      <c r="BA3208" s="457">
        <f t="shared" si="1254"/>
        <v>0</v>
      </c>
      <c r="BB3208" s="458">
        <f t="shared" si="1255"/>
        <v>0</v>
      </c>
      <c r="BC3208" s="459">
        <f t="shared" si="1256"/>
        <v>0</v>
      </c>
      <c r="BD3208" s="460">
        <f t="shared" si="1257"/>
        <v>0</v>
      </c>
      <c r="BE3208" s="457">
        <f t="shared" si="1258"/>
        <v>0</v>
      </c>
      <c r="BF3208" s="458">
        <f t="shared" si="1259"/>
        <v>0</v>
      </c>
      <c r="BG3208" s="459">
        <f t="shared" si="1260"/>
        <v>0</v>
      </c>
      <c r="BH3208" s="460">
        <f t="shared" si="1261"/>
        <v>0</v>
      </c>
      <c r="BI3208" s="457">
        <f t="shared" si="1262"/>
        <v>0</v>
      </c>
      <c r="BJ3208" s="458">
        <f t="shared" si="1263"/>
        <v>0</v>
      </c>
      <c r="BK3208" s="459">
        <f t="shared" si="1264"/>
        <v>0</v>
      </c>
      <c r="BL3208" s="460">
        <f t="shared" si="1265"/>
        <v>0</v>
      </c>
      <c r="BM3208" s="457">
        <f t="shared" si="1266"/>
        <v>0</v>
      </c>
      <c r="BN3208" s="458">
        <f t="shared" si="1267"/>
        <v>0</v>
      </c>
      <c r="BO3208" s="459">
        <f t="shared" si="1268"/>
        <v>0</v>
      </c>
      <c r="BP3208" s="460">
        <f t="shared" si="1269"/>
        <v>0</v>
      </c>
      <c r="BQ3208" s="457">
        <f t="shared" si="1270"/>
        <v>0</v>
      </c>
      <c r="BR3208" s="458">
        <f t="shared" si="1271"/>
        <v>0</v>
      </c>
      <c r="BS3208" s="459">
        <f t="shared" si="1272"/>
        <v>0</v>
      </c>
      <c r="BT3208" s="460">
        <f t="shared" si="1273"/>
        <v>0</v>
      </c>
      <c r="BU3208" s="164"/>
      <c r="BV3208" s="272">
        <f t="shared" si="1274"/>
        <v>0</v>
      </c>
      <c r="BW3208" s="273" t="str">
        <f>IF(BV3208=0,"",
IF(SUM($BV$3138:BV3208)=1,BX3208,
IF($BV$3258&gt;SUM($BV$3138:BV3208),_xlfn.CONCAT(", ",BX3208),
IF($BV$3258=SUM($BV$3138:BV3208),_xlfn.CONCAT(" y ",BX3208)))))</f>
        <v/>
      </c>
      <c r="BX3208" s="156" t="s">
        <v>5201</v>
      </c>
      <c r="BY3208" s="272">
        <f t="shared" si="1275"/>
        <v>0</v>
      </c>
      <c r="BZ3208" s="273" t="str">
        <f>IF(BY3208=0,"",
IF(SUM($BY$3138:BY3208)=1,CA3208,
IF($BY$3258&gt;SUM($BY$3138:BY3208),_xlfn.CONCAT(", ",CA3208),
IF($BY$3258=SUM($BY$3138:BY3208),_xlfn.CONCAT(" y ",CA3208)))))</f>
        <v/>
      </c>
      <c r="CA3208" s="156" t="s">
        <v>5201</v>
      </c>
    </row>
    <row r="3209" spans="1:79" ht="15" customHeight="1">
      <c r="A3209" s="57"/>
      <c r="B3209" s="26"/>
      <c r="C3209" s="665" t="s">
        <v>5202</v>
      </c>
      <c r="D3209" s="915" t="str">
        <f t="shared" si="1237"/>
        <v>FIDEICOMISO FONDO DEL FUTURO</v>
      </c>
      <c r="E3209" s="916"/>
      <c r="F3209" s="916"/>
      <c r="G3209" s="916"/>
      <c r="H3209" s="916"/>
      <c r="I3209" s="916"/>
      <c r="J3209" s="917"/>
      <c r="K3209" s="614"/>
      <c r="L3209" s="614"/>
      <c r="M3209" s="614"/>
      <c r="N3209" s="614"/>
      <c r="O3209" s="614"/>
      <c r="P3209" s="614"/>
      <c r="Q3209" s="614"/>
      <c r="R3209" s="614"/>
      <c r="S3209" s="614"/>
      <c r="T3209" s="614"/>
      <c r="U3209" s="614"/>
      <c r="V3209" s="614"/>
      <c r="W3209" s="614"/>
      <c r="X3209" s="614"/>
      <c r="Y3209" s="614"/>
      <c r="Z3209" s="614"/>
      <c r="AA3209" s="614"/>
      <c r="AB3209" s="614"/>
      <c r="AC3209" s="614"/>
      <c r="AD3209" s="614"/>
      <c r="AE3209" s="164"/>
      <c r="AF3209" s="164"/>
      <c r="AG3209" s="450">
        <f t="shared" si="1233"/>
        <v>0</v>
      </c>
      <c r="AH3209" s="451">
        <f t="shared" si="1234"/>
        <v>0</v>
      </c>
      <c r="AI3209" s="450">
        <f t="shared" si="1235"/>
        <v>0</v>
      </c>
      <c r="AJ3209" s="452">
        <f t="shared" si="1236"/>
        <v>0</v>
      </c>
      <c r="AK3209" s="457">
        <f t="shared" si="1238"/>
        <v>0</v>
      </c>
      <c r="AL3209" s="458">
        <f t="shared" si="1239"/>
        <v>0</v>
      </c>
      <c r="AM3209" s="459">
        <f t="shared" si="1240"/>
        <v>0</v>
      </c>
      <c r="AN3209" s="460">
        <f t="shared" si="1241"/>
        <v>0</v>
      </c>
      <c r="AO3209" s="457">
        <f t="shared" si="1242"/>
        <v>0</v>
      </c>
      <c r="AP3209" s="458">
        <f t="shared" si="1243"/>
        <v>0</v>
      </c>
      <c r="AQ3209" s="459">
        <f t="shared" si="1244"/>
        <v>0</v>
      </c>
      <c r="AR3209" s="460">
        <f t="shared" si="1245"/>
        <v>0</v>
      </c>
      <c r="AS3209" s="457">
        <f t="shared" si="1246"/>
        <v>0</v>
      </c>
      <c r="AT3209" s="458">
        <f t="shared" si="1247"/>
        <v>0</v>
      </c>
      <c r="AU3209" s="459">
        <f t="shared" si="1248"/>
        <v>0</v>
      </c>
      <c r="AV3209" s="460">
        <f t="shared" si="1249"/>
        <v>0</v>
      </c>
      <c r="AW3209" s="457">
        <f t="shared" si="1250"/>
        <v>0</v>
      </c>
      <c r="AX3209" s="458">
        <f t="shared" si="1251"/>
        <v>0</v>
      </c>
      <c r="AY3209" s="459">
        <f t="shared" si="1252"/>
        <v>0</v>
      </c>
      <c r="AZ3209" s="460">
        <f t="shared" si="1253"/>
        <v>0</v>
      </c>
      <c r="BA3209" s="457">
        <f t="shared" si="1254"/>
        <v>0</v>
      </c>
      <c r="BB3209" s="458">
        <f t="shared" si="1255"/>
        <v>0</v>
      </c>
      <c r="BC3209" s="459">
        <f t="shared" si="1256"/>
        <v>0</v>
      </c>
      <c r="BD3209" s="460">
        <f t="shared" si="1257"/>
        <v>0</v>
      </c>
      <c r="BE3209" s="457">
        <f t="shared" si="1258"/>
        <v>0</v>
      </c>
      <c r="BF3209" s="458">
        <f t="shared" si="1259"/>
        <v>0</v>
      </c>
      <c r="BG3209" s="459">
        <f t="shared" si="1260"/>
        <v>0</v>
      </c>
      <c r="BH3209" s="460">
        <f t="shared" si="1261"/>
        <v>0</v>
      </c>
      <c r="BI3209" s="457">
        <f t="shared" si="1262"/>
        <v>0</v>
      </c>
      <c r="BJ3209" s="458">
        <f t="shared" si="1263"/>
        <v>0</v>
      </c>
      <c r="BK3209" s="459">
        <f t="shared" si="1264"/>
        <v>0</v>
      </c>
      <c r="BL3209" s="460">
        <f t="shared" si="1265"/>
        <v>0</v>
      </c>
      <c r="BM3209" s="457">
        <f t="shared" si="1266"/>
        <v>0</v>
      </c>
      <c r="BN3209" s="458">
        <f t="shared" si="1267"/>
        <v>0</v>
      </c>
      <c r="BO3209" s="459">
        <f t="shared" si="1268"/>
        <v>0</v>
      </c>
      <c r="BP3209" s="460">
        <f t="shared" si="1269"/>
        <v>0</v>
      </c>
      <c r="BQ3209" s="457">
        <f t="shared" si="1270"/>
        <v>0</v>
      </c>
      <c r="BR3209" s="458">
        <f t="shared" si="1271"/>
        <v>0</v>
      </c>
      <c r="BS3209" s="459">
        <f t="shared" si="1272"/>
        <v>0</v>
      </c>
      <c r="BT3209" s="460">
        <f t="shared" si="1273"/>
        <v>0</v>
      </c>
      <c r="BU3209" s="164"/>
      <c r="BV3209" s="272">
        <f t="shared" si="1274"/>
        <v>0</v>
      </c>
      <c r="BW3209" s="273" t="str">
        <f>IF(BV3209=0,"",
IF(SUM($BV$3138:BV3209)=1,BX3209,
IF($BV$3258&gt;SUM($BV$3138:BV3209),_xlfn.CONCAT(", ",BX3209),
IF($BV$3258=SUM($BV$3138:BV3209),_xlfn.CONCAT(" y ",BX3209)))))</f>
        <v/>
      </c>
      <c r="BX3209" s="156" t="s">
        <v>5203</v>
      </c>
      <c r="BY3209" s="272">
        <f t="shared" si="1275"/>
        <v>0</v>
      </c>
      <c r="BZ3209" s="273" t="str">
        <f>IF(BY3209=0,"",
IF(SUM($BY$3138:BY3209)=1,CA3209,
IF($BY$3258&gt;SUM($BY$3138:BY3209),_xlfn.CONCAT(", ",CA3209),
IF($BY$3258=SUM($BY$3138:BY3209),_xlfn.CONCAT(" y ",CA3209)))))</f>
        <v/>
      </c>
      <c r="CA3209" s="156" t="s">
        <v>5203</v>
      </c>
    </row>
    <row r="3210" spans="1:79" ht="15" customHeight="1">
      <c r="A3210" s="57"/>
      <c r="B3210" s="26"/>
      <c r="C3210" s="665" t="s">
        <v>5204</v>
      </c>
      <c r="D3210" s="915" t="str">
        <f t="shared" si="1237"/>
        <v/>
      </c>
      <c r="E3210" s="916"/>
      <c r="F3210" s="916"/>
      <c r="G3210" s="916"/>
      <c r="H3210" s="916"/>
      <c r="I3210" s="916"/>
      <c r="J3210" s="917"/>
      <c r="K3210" s="614"/>
      <c r="L3210" s="614"/>
      <c r="M3210" s="614"/>
      <c r="N3210" s="614"/>
      <c r="O3210" s="614"/>
      <c r="P3210" s="614"/>
      <c r="Q3210" s="614"/>
      <c r="R3210" s="614"/>
      <c r="S3210" s="614"/>
      <c r="T3210" s="614"/>
      <c r="U3210" s="614"/>
      <c r="V3210" s="614"/>
      <c r="W3210" s="614"/>
      <c r="X3210" s="614"/>
      <c r="Y3210" s="614"/>
      <c r="Z3210" s="614"/>
      <c r="AA3210" s="614"/>
      <c r="AB3210" s="614"/>
      <c r="AC3210" s="614"/>
      <c r="AD3210" s="614"/>
      <c r="AE3210" s="164"/>
      <c r="AF3210" s="164"/>
      <c r="AG3210" s="450">
        <f t="shared" si="1233"/>
        <v>0</v>
      </c>
      <c r="AH3210" s="451">
        <f t="shared" si="1234"/>
        <v>0</v>
      </c>
      <c r="AI3210" s="450">
        <f t="shared" si="1235"/>
        <v>0</v>
      </c>
      <c r="AJ3210" s="452">
        <f t="shared" si="1236"/>
        <v>0</v>
      </c>
      <c r="AK3210" s="457">
        <f t="shared" si="1238"/>
        <v>0</v>
      </c>
      <c r="AL3210" s="458">
        <f t="shared" si="1239"/>
        <v>0</v>
      </c>
      <c r="AM3210" s="459">
        <f t="shared" si="1240"/>
        <v>0</v>
      </c>
      <c r="AN3210" s="460">
        <f t="shared" si="1241"/>
        <v>0</v>
      </c>
      <c r="AO3210" s="457">
        <f t="shared" si="1242"/>
        <v>0</v>
      </c>
      <c r="AP3210" s="458">
        <f t="shared" si="1243"/>
        <v>0</v>
      </c>
      <c r="AQ3210" s="459">
        <f t="shared" si="1244"/>
        <v>0</v>
      </c>
      <c r="AR3210" s="460">
        <f t="shared" si="1245"/>
        <v>0</v>
      </c>
      <c r="AS3210" s="457">
        <f t="shared" si="1246"/>
        <v>0</v>
      </c>
      <c r="AT3210" s="458">
        <f t="shared" si="1247"/>
        <v>0</v>
      </c>
      <c r="AU3210" s="459">
        <f t="shared" si="1248"/>
        <v>0</v>
      </c>
      <c r="AV3210" s="460">
        <f t="shared" si="1249"/>
        <v>0</v>
      </c>
      <c r="AW3210" s="457">
        <f t="shared" si="1250"/>
        <v>0</v>
      </c>
      <c r="AX3210" s="458">
        <f t="shared" si="1251"/>
        <v>0</v>
      </c>
      <c r="AY3210" s="459">
        <f t="shared" si="1252"/>
        <v>0</v>
      </c>
      <c r="AZ3210" s="460">
        <f t="shared" si="1253"/>
        <v>0</v>
      </c>
      <c r="BA3210" s="457">
        <f t="shared" si="1254"/>
        <v>0</v>
      </c>
      <c r="BB3210" s="458">
        <f t="shared" si="1255"/>
        <v>0</v>
      </c>
      <c r="BC3210" s="459">
        <f t="shared" si="1256"/>
        <v>0</v>
      </c>
      <c r="BD3210" s="460">
        <f t="shared" si="1257"/>
        <v>0</v>
      </c>
      <c r="BE3210" s="457">
        <f t="shared" si="1258"/>
        <v>0</v>
      </c>
      <c r="BF3210" s="458">
        <f t="shared" si="1259"/>
        <v>0</v>
      </c>
      <c r="BG3210" s="459">
        <f t="shared" si="1260"/>
        <v>0</v>
      </c>
      <c r="BH3210" s="460">
        <f t="shared" si="1261"/>
        <v>0</v>
      </c>
      <c r="BI3210" s="457">
        <f t="shared" si="1262"/>
        <v>0</v>
      </c>
      <c r="BJ3210" s="458">
        <f t="shared" si="1263"/>
        <v>0</v>
      </c>
      <c r="BK3210" s="459">
        <f t="shared" si="1264"/>
        <v>0</v>
      </c>
      <c r="BL3210" s="460">
        <f t="shared" si="1265"/>
        <v>0</v>
      </c>
      <c r="BM3210" s="457">
        <f t="shared" si="1266"/>
        <v>0</v>
      </c>
      <c r="BN3210" s="458">
        <f t="shared" si="1267"/>
        <v>0</v>
      </c>
      <c r="BO3210" s="459">
        <f t="shared" si="1268"/>
        <v>0</v>
      </c>
      <c r="BP3210" s="460">
        <f t="shared" si="1269"/>
        <v>0</v>
      </c>
      <c r="BQ3210" s="457">
        <f t="shared" si="1270"/>
        <v>0</v>
      </c>
      <c r="BR3210" s="458">
        <f t="shared" si="1271"/>
        <v>0</v>
      </c>
      <c r="BS3210" s="459">
        <f t="shared" si="1272"/>
        <v>0</v>
      </c>
      <c r="BT3210" s="460">
        <f t="shared" si="1273"/>
        <v>0</v>
      </c>
      <c r="BU3210" s="164"/>
      <c r="BV3210" s="272">
        <f t="shared" si="1274"/>
        <v>0</v>
      </c>
      <c r="BW3210" s="273" t="str">
        <f>IF(BV3210=0,"",
IF(SUM($BV$3138:BV3210)=1,BX3210,
IF($BV$3258&gt;SUM($BV$3138:BV3210),_xlfn.CONCAT(", ",BX3210),
IF($BV$3258=SUM($BV$3138:BV3210),_xlfn.CONCAT(" y ",BX3210)))))</f>
        <v/>
      </c>
      <c r="BX3210" s="156" t="s">
        <v>5205</v>
      </c>
      <c r="BY3210" s="272">
        <f t="shared" si="1275"/>
        <v>0</v>
      </c>
      <c r="BZ3210" s="273" t="str">
        <f>IF(BY3210=0,"",
IF(SUM($BY$3138:BY3210)=1,CA3210,
IF($BY$3258&gt;SUM($BY$3138:BY3210),_xlfn.CONCAT(", ",CA3210),
IF($BY$3258=SUM($BY$3138:BY3210),_xlfn.CONCAT(" y ",CA3210)))))</f>
        <v/>
      </c>
      <c r="CA3210" s="156" t="s">
        <v>5205</v>
      </c>
    </row>
    <row r="3211" spans="1:79" ht="15" customHeight="1">
      <c r="A3211" s="57"/>
      <c r="B3211" s="26"/>
      <c r="C3211" s="665" t="s">
        <v>5206</v>
      </c>
      <c r="D3211" s="915" t="str">
        <f t="shared" si="1237"/>
        <v/>
      </c>
      <c r="E3211" s="916"/>
      <c r="F3211" s="916"/>
      <c r="G3211" s="916"/>
      <c r="H3211" s="916"/>
      <c r="I3211" s="916"/>
      <c r="J3211" s="917"/>
      <c r="K3211" s="614"/>
      <c r="L3211" s="614"/>
      <c r="M3211" s="614"/>
      <c r="N3211" s="614"/>
      <c r="O3211" s="614"/>
      <c r="P3211" s="614"/>
      <c r="Q3211" s="614"/>
      <c r="R3211" s="614"/>
      <c r="S3211" s="614"/>
      <c r="T3211" s="614"/>
      <c r="U3211" s="614"/>
      <c r="V3211" s="614"/>
      <c r="W3211" s="614"/>
      <c r="X3211" s="614"/>
      <c r="Y3211" s="614"/>
      <c r="Z3211" s="614"/>
      <c r="AA3211" s="614"/>
      <c r="AB3211" s="614"/>
      <c r="AC3211" s="614"/>
      <c r="AD3211" s="614"/>
      <c r="AE3211" s="164"/>
      <c r="AF3211" s="164"/>
      <c r="AG3211" s="450">
        <f t="shared" si="1233"/>
        <v>0</v>
      </c>
      <c r="AH3211" s="451">
        <f t="shared" si="1234"/>
        <v>0</v>
      </c>
      <c r="AI3211" s="450">
        <f t="shared" si="1235"/>
        <v>0</v>
      </c>
      <c r="AJ3211" s="452">
        <f t="shared" si="1236"/>
        <v>0</v>
      </c>
      <c r="AK3211" s="457">
        <f t="shared" si="1238"/>
        <v>0</v>
      </c>
      <c r="AL3211" s="458">
        <f t="shared" si="1239"/>
        <v>0</v>
      </c>
      <c r="AM3211" s="459">
        <f t="shared" si="1240"/>
        <v>0</v>
      </c>
      <c r="AN3211" s="460">
        <f t="shared" si="1241"/>
        <v>0</v>
      </c>
      <c r="AO3211" s="457">
        <f t="shared" si="1242"/>
        <v>0</v>
      </c>
      <c r="AP3211" s="458">
        <f t="shared" si="1243"/>
        <v>0</v>
      </c>
      <c r="AQ3211" s="459">
        <f t="shared" si="1244"/>
        <v>0</v>
      </c>
      <c r="AR3211" s="460">
        <f t="shared" si="1245"/>
        <v>0</v>
      </c>
      <c r="AS3211" s="457">
        <f t="shared" si="1246"/>
        <v>0</v>
      </c>
      <c r="AT3211" s="458">
        <f t="shared" si="1247"/>
        <v>0</v>
      </c>
      <c r="AU3211" s="459">
        <f t="shared" si="1248"/>
        <v>0</v>
      </c>
      <c r="AV3211" s="460">
        <f t="shared" si="1249"/>
        <v>0</v>
      </c>
      <c r="AW3211" s="457">
        <f t="shared" si="1250"/>
        <v>0</v>
      </c>
      <c r="AX3211" s="458">
        <f t="shared" si="1251"/>
        <v>0</v>
      </c>
      <c r="AY3211" s="459">
        <f t="shared" si="1252"/>
        <v>0</v>
      </c>
      <c r="AZ3211" s="460">
        <f t="shared" si="1253"/>
        <v>0</v>
      </c>
      <c r="BA3211" s="457">
        <f t="shared" si="1254"/>
        <v>0</v>
      </c>
      <c r="BB3211" s="458">
        <f t="shared" si="1255"/>
        <v>0</v>
      </c>
      <c r="BC3211" s="459">
        <f t="shared" si="1256"/>
        <v>0</v>
      </c>
      <c r="BD3211" s="460">
        <f t="shared" si="1257"/>
        <v>0</v>
      </c>
      <c r="BE3211" s="457">
        <f t="shared" si="1258"/>
        <v>0</v>
      </c>
      <c r="BF3211" s="458">
        <f t="shared" si="1259"/>
        <v>0</v>
      </c>
      <c r="BG3211" s="459">
        <f t="shared" si="1260"/>
        <v>0</v>
      </c>
      <c r="BH3211" s="460">
        <f t="shared" si="1261"/>
        <v>0</v>
      </c>
      <c r="BI3211" s="457">
        <f t="shared" si="1262"/>
        <v>0</v>
      </c>
      <c r="BJ3211" s="458">
        <f t="shared" si="1263"/>
        <v>0</v>
      </c>
      <c r="BK3211" s="459">
        <f t="shared" si="1264"/>
        <v>0</v>
      </c>
      <c r="BL3211" s="460">
        <f t="shared" si="1265"/>
        <v>0</v>
      </c>
      <c r="BM3211" s="457">
        <f t="shared" si="1266"/>
        <v>0</v>
      </c>
      <c r="BN3211" s="458">
        <f t="shared" si="1267"/>
        <v>0</v>
      </c>
      <c r="BO3211" s="459">
        <f t="shared" si="1268"/>
        <v>0</v>
      </c>
      <c r="BP3211" s="460">
        <f t="shared" si="1269"/>
        <v>0</v>
      </c>
      <c r="BQ3211" s="457">
        <f t="shared" si="1270"/>
        <v>0</v>
      </c>
      <c r="BR3211" s="458">
        <f t="shared" si="1271"/>
        <v>0</v>
      </c>
      <c r="BS3211" s="459">
        <f t="shared" si="1272"/>
        <v>0</v>
      </c>
      <c r="BT3211" s="460">
        <f t="shared" si="1273"/>
        <v>0</v>
      </c>
      <c r="BU3211" s="164"/>
      <c r="BV3211" s="272">
        <f t="shared" si="1274"/>
        <v>0</v>
      </c>
      <c r="BW3211" s="273" t="str">
        <f>IF(BV3211=0,"",
IF(SUM($BV$3138:BV3211)=1,BX3211,
IF($BV$3258&gt;SUM($BV$3138:BV3211),_xlfn.CONCAT(", ",BX3211),
IF($BV$3258=SUM($BV$3138:BV3211),_xlfn.CONCAT(" y ",BX3211)))))</f>
        <v/>
      </c>
      <c r="BX3211" s="156" t="s">
        <v>5207</v>
      </c>
      <c r="BY3211" s="272">
        <f t="shared" si="1275"/>
        <v>0</v>
      </c>
      <c r="BZ3211" s="273" t="str">
        <f>IF(BY3211=0,"",
IF(SUM($BY$3138:BY3211)=1,CA3211,
IF($BY$3258&gt;SUM($BY$3138:BY3211),_xlfn.CONCAT(", ",CA3211),
IF($BY$3258=SUM($BY$3138:BY3211),_xlfn.CONCAT(" y ",CA3211)))))</f>
        <v/>
      </c>
      <c r="CA3211" s="156" t="s">
        <v>5207</v>
      </c>
    </row>
    <row r="3212" spans="1:79" ht="15" customHeight="1">
      <c r="A3212" s="57"/>
      <c r="B3212" s="26"/>
      <c r="C3212" s="665" t="s">
        <v>5208</v>
      </c>
      <c r="D3212" s="915" t="str">
        <f t="shared" si="1237"/>
        <v/>
      </c>
      <c r="E3212" s="916"/>
      <c r="F3212" s="916"/>
      <c r="G3212" s="916"/>
      <c r="H3212" s="916"/>
      <c r="I3212" s="916"/>
      <c r="J3212" s="917"/>
      <c r="K3212" s="614"/>
      <c r="L3212" s="614"/>
      <c r="M3212" s="614"/>
      <c r="N3212" s="614"/>
      <c r="O3212" s="614"/>
      <c r="P3212" s="614"/>
      <c r="Q3212" s="614"/>
      <c r="R3212" s="614"/>
      <c r="S3212" s="614"/>
      <c r="T3212" s="614"/>
      <c r="U3212" s="614"/>
      <c r="V3212" s="614"/>
      <c r="W3212" s="614"/>
      <c r="X3212" s="614"/>
      <c r="Y3212" s="614"/>
      <c r="Z3212" s="614"/>
      <c r="AA3212" s="614"/>
      <c r="AB3212" s="614"/>
      <c r="AC3212" s="614"/>
      <c r="AD3212" s="614"/>
      <c r="AE3212" s="164"/>
      <c r="AF3212" s="164"/>
      <c r="AG3212" s="450">
        <f t="shared" si="1233"/>
        <v>0</v>
      </c>
      <c r="AH3212" s="451">
        <f t="shared" si="1234"/>
        <v>0</v>
      </c>
      <c r="AI3212" s="450">
        <f t="shared" si="1235"/>
        <v>0</v>
      </c>
      <c r="AJ3212" s="452">
        <f t="shared" si="1236"/>
        <v>0</v>
      </c>
      <c r="AK3212" s="457">
        <f t="shared" si="1238"/>
        <v>0</v>
      </c>
      <c r="AL3212" s="458">
        <f t="shared" si="1239"/>
        <v>0</v>
      </c>
      <c r="AM3212" s="459">
        <f t="shared" si="1240"/>
        <v>0</v>
      </c>
      <c r="AN3212" s="460">
        <f t="shared" si="1241"/>
        <v>0</v>
      </c>
      <c r="AO3212" s="457">
        <f t="shared" si="1242"/>
        <v>0</v>
      </c>
      <c r="AP3212" s="458">
        <f t="shared" si="1243"/>
        <v>0</v>
      </c>
      <c r="AQ3212" s="459">
        <f t="shared" si="1244"/>
        <v>0</v>
      </c>
      <c r="AR3212" s="460">
        <f t="shared" si="1245"/>
        <v>0</v>
      </c>
      <c r="AS3212" s="457">
        <f t="shared" si="1246"/>
        <v>0</v>
      </c>
      <c r="AT3212" s="458">
        <f t="shared" si="1247"/>
        <v>0</v>
      </c>
      <c r="AU3212" s="459">
        <f t="shared" si="1248"/>
        <v>0</v>
      </c>
      <c r="AV3212" s="460">
        <f t="shared" si="1249"/>
        <v>0</v>
      </c>
      <c r="AW3212" s="457">
        <f t="shared" si="1250"/>
        <v>0</v>
      </c>
      <c r="AX3212" s="458">
        <f t="shared" si="1251"/>
        <v>0</v>
      </c>
      <c r="AY3212" s="459">
        <f t="shared" si="1252"/>
        <v>0</v>
      </c>
      <c r="AZ3212" s="460">
        <f t="shared" si="1253"/>
        <v>0</v>
      </c>
      <c r="BA3212" s="457">
        <f t="shared" si="1254"/>
        <v>0</v>
      </c>
      <c r="BB3212" s="458">
        <f t="shared" si="1255"/>
        <v>0</v>
      </c>
      <c r="BC3212" s="459">
        <f t="shared" si="1256"/>
        <v>0</v>
      </c>
      <c r="BD3212" s="460">
        <f t="shared" si="1257"/>
        <v>0</v>
      </c>
      <c r="BE3212" s="457">
        <f t="shared" si="1258"/>
        <v>0</v>
      </c>
      <c r="BF3212" s="458">
        <f t="shared" si="1259"/>
        <v>0</v>
      </c>
      <c r="BG3212" s="459">
        <f t="shared" si="1260"/>
        <v>0</v>
      </c>
      <c r="BH3212" s="460">
        <f t="shared" si="1261"/>
        <v>0</v>
      </c>
      <c r="BI3212" s="457">
        <f t="shared" si="1262"/>
        <v>0</v>
      </c>
      <c r="BJ3212" s="458">
        <f t="shared" si="1263"/>
        <v>0</v>
      </c>
      <c r="BK3212" s="459">
        <f t="shared" si="1264"/>
        <v>0</v>
      </c>
      <c r="BL3212" s="460">
        <f t="shared" si="1265"/>
        <v>0</v>
      </c>
      <c r="BM3212" s="457">
        <f t="shared" si="1266"/>
        <v>0</v>
      </c>
      <c r="BN3212" s="458">
        <f t="shared" si="1267"/>
        <v>0</v>
      </c>
      <c r="BO3212" s="459">
        <f t="shared" si="1268"/>
        <v>0</v>
      </c>
      <c r="BP3212" s="460">
        <f t="shared" si="1269"/>
        <v>0</v>
      </c>
      <c r="BQ3212" s="457">
        <f t="shared" si="1270"/>
        <v>0</v>
      </c>
      <c r="BR3212" s="458">
        <f t="shared" si="1271"/>
        <v>0</v>
      </c>
      <c r="BS3212" s="459">
        <f t="shared" si="1272"/>
        <v>0</v>
      </c>
      <c r="BT3212" s="460">
        <f t="shared" si="1273"/>
        <v>0</v>
      </c>
      <c r="BU3212" s="164"/>
      <c r="BV3212" s="272">
        <f t="shared" si="1274"/>
        <v>0</v>
      </c>
      <c r="BW3212" s="273" t="str">
        <f>IF(BV3212=0,"",
IF(SUM($BV$3138:BV3212)=1,BX3212,
IF($BV$3258&gt;SUM($BV$3138:BV3212),_xlfn.CONCAT(", ",BX3212),
IF($BV$3258=SUM($BV$3138:BV3212),_xlfn.CONCAT(" y ",BX3212)))))</f>
        <v/>
      </c>
      <c r="BX3212" s="156" t="s">
        <v>5209</v>
      </c>
      <c r="BY3212" s="272">
        <f t="shared" si="1275"/>
        <v>0</v>
      </c>
      <c r="BZ3212" s="273" t="str">
        <f>IF(BY3212=0,"",
IF(SUM($BY$3138:BY3212)=1,CA3212,
IF($BY$3258&gt;SUM($BY$3138:BY3212),_xlfn.CONCAT(", ",CA3212),
IF($BY$3258=SUM($BY$3138:BY3212),_xlfn.CONCAT(" y ",CA3212)))))</f>
        <v/>
      </c>
      <c r="CA3212" s="156" t="s">
        <v>5209</v>
      </c>
    </row>
    <row r="3213" spans="1:79" ht="15" customHeight="1">
      <c r="A3213" s="57"/>
      <c r="B3213" s="26"/>
      <c r="C3213" s="665" t="s">
        <v>5210</v>
      </c>
      <c r="D3213" s="915" t="str">
        <f t="shared" si="1237"/>
        <v/>
      </c>
      <c r="E3213" s="916"/>
      <c r="F3213" s="916"/>
      <c r="G3213" s="916"/>
      <c r="H3213" s="916"/>
      <c r="I3213" s="916"/>
      <c r="J3213" s="917"/>
      <c r="K3213" s="614"/>
      <c r="L3213" s="614"/>
      <c r="M3213" s="614"/>
      <c r="N3213" s="614"/>
      <c r="O3213" s="614"/>
      <c r="P3213" s="614"/>
      <c r="Q3213" s="614"/>
      <c r="R3213" s="614"/>
      <c r="S3213" s="614"/>
      <c r="T3213" s="614"/>
      <c r="U3213" s="614"/>
      <c r="V3213" s="614"/>
      <c r="W3213" s="614"/>
      <c r="X3213" s="614"/>
      <c r="Y3213" s="614"/>
      <c r="Z3213" s="614"/>
      <c r="AA3213" s="614"/>
      <c r="AB3213" s="614"/>
      <c r="AC3213" s="614"/>
      <c r="AD3213" s="614"/>
      <c r="AE3213" s="164"/>
      <c r="AF3213" s="164"/>
      <c r="AG3213" s="450">
        <f t="shared" si="1233"/>
        <v>0</v>
      </c>
      <c r="AH3213" s="451">
        <f t="shared" si="1234"/>
        <v>0</v>
      </c>
      <c r="AI3213" s="450">
        <f t="shared" si="1235"/>
        <v>0</v>
      </c>
      <c r="AJ3213" s="452">
        <f t="shared" si="1236"/>
        <v>0</v>
      </c>
      <c r="AK3213" s="457">
        <f t="shared" si="1238"/>
        <v>0</v>
      </c>
      <c r="AL3213" s="458">
        <f t="shared" si="1239"/>
        <v>0</v>
      </c>
      <c r="AM3213" s="459">
        <f t="shared" si="1240"/>
        <v>0</v>
      </c>
      <c r="AN3213" s="460">
        <f t="shared" si="1241"/>
        <v>0</v>
      </c>
      <c r="AO3213" s="457">
        <f t="shared" si="1242"/>
        <v>0</v>
      </c>
      <c r="AP3213" s="458">
        <f t="shared" si="1243"/>
        <v>0</v>
      </c>
      <c r="AQ3213" s="459">
        <f t="shared" si="1244"/>
        <v>0</v>
      </c>
      <c r="AR3213" s="460">
        <f t="shared" si="1245"/>
        <v>0</v>
      </c>
      <c r="AS3213" s="457">
        <f t="shared" si="1246"/>
        <v>0</v>
      </c>
      <c r="AT3213" s="458">
        <f t="shared" si="1247"/>
        <v>0</v>
      </c>
      <c r="AU3213" s="459">
        <f t="shared" si="1248"/>
        <v>0</v>
      </c>
      <c r="AV3213" s="460">
        <f t="shared" si="1249"/>
        <v>0</v>
      </c>
      <c r="AW3213" s="457">
        <f t="shared" si="1250"/>
        <v>0</v>
      </c>
      <c r="AX3213" s="458">
        <f t="shared" si="1251"/>
        <v>0</v>
      </c>
      <c r="AY3213" s="459">
        <f t="shared" si="1252"/>
        <v>0</v>
      </c>
      <c r="AZ3213" s="460">
        <f t="shared" si="1253"/>
        <v>0</v>
      </c>
      <c r="BA3213" s="457">
        <f t="shared" si="1254"/>
        <v>0</v>
      </c>
      <c r="BB3213" s="458">
        <f t="shared" si="1255"/>
        <v>0</v>
      </c>
      <c r="BC3213" s="459">
        <f t="shared" si="1256"/>
        <v>0</v>
      </c>
      <c r="BD3213" s="460">
        <f t="shared" si="1257"/>
        <v>0</v>
      </c>
      <c r="BE3213" s="457">
        <f t="shared" si="1258"/>
        <v>0</v>
      </c>
      <c r="BF3213" s="458">
        <f t="shared" si="1259"/>
        <v>0</v>
      </c>
      <c r="BG3213" s="459">
        <f t="shared" si="1260"/>
        <v>0</v>
      </c>
      <c r="BH3213" s="460">
        <f t="shared" si="1261"/>
        <v>0</v>
      </c>
      <c r="BI3213" s="457">
        <f t="shared" si="1262"/>
        <v>0</v>
      </c>
      <c r="BJ3213" s="458">
        <f t="shared" si="1263"/>
        <v>0</v>
      </c>
      <c r="BK3213" s="459">
        <f t="shared" si="1264"/>
        <v>0</v>
      </c>
      <c r="BL3213" s="460">
        <f t="shared" si="1265"/>
        <v>0</v>
      </c>
      <c r="BM3213" s="457">
        <f t="shared" si="1266"/>
        <v>0</v>
      </c>
      <c r="BN3213" s="458">
        <f t="shared" si="1267"/>
        <v>0</v>
      </c>
      <c r="BO3213" s="459">
        <f t="shared" si="1268"/>
        <v>0</v>
      </c>
      <c r="BP3213" s="460">
        <f t="shared" si="1269"/>
        <v>0</v>
      </c>
      <c r="BQ3213" s="457">
        <f t="shared" si="1270"/>
        <v>0</v>
      </c>
      <c r="BR3213" s="458">
        <f t="shared" si="1271"/>
        <v>0</v>
      </c>
      <c r="BS3213" s="459">
        <f t="shared" si="1272"/>
        <v>0</v>
      </c>
      <c r="BT3213" s="460">
        <f t="shared" si="1273"/>
        <v>0</v>
      </c>
      <c r="BU3213" s="164"/>
      <c r="BV3213" s="272">
        <f t="shared" si="1274"/>
        <v>0</v>
      </c>
      <c r="BW3213" s="273" t="str">
        <f>IF(BV3213=0,"",
IF(SUM($BV$3138:BV3213)=1,BX3213,
IF($BV$3258&gt;SUM($BV$3138:BV3213),_xlfn.CONCAT(", ",BX3213),
IF($BV$3258=SUM($BV$3138:BV3213),_xlfn.CONCAT(" y ",BX3213)))))</f>
        <v/>
      </c>
      <c r="BX3213" s="156" t="s">
        <v>5211</v>
      </c>
      <c r="BY3213" s="272">
        <f t="shared" si="1275"/>
        <v>0</v>
      </c>
      <c r="BZ3213" s="273" t="str">
        <f>IF(BY3213=0,"",
IF(SUM($BY$3138:BY3213)=1,CA3213,
IF($BY$3258&gt;SUM($BY$3138:BY3213),_xlfn.CONCAT(", ",CA3213),
IF($BY$3258=SUM($BY$3138:BY3213),_xlfn.CONCAT(" y ",CA3213)))))</f>
        <v/>
      </c>
      <c r="CA3213" s="156" t="s">
        <v>5211</v>
      </c>
    </row>
    <row r="3214" spans="1:79" ht="15" customHeight="1">
      <c r="A3214" s="57"/>
      <c r="B3214" s="26"/>
      <c r="C3214" s="665" t="s">
        <v>5212</v>
      </c>
      <c r="D3214" s="915" t="str">
        <f t="shared" si="1237"/>
        <v/>
      </c>
      <c r="E3214" s="916"/>
      <c r="F3214" s="916"/>
      <c r="G3214" s="916"/>
      <c r="H3214" s="916"/>
      <c r="I3214" s="916"/>
      <c r="J3214" s="917"/>
      <c r="K3214" s="614"/>
      <c r="L3214" s="614"/>
      <c r="M3214" s="614"/>
      <c r="N3214" s="614"/>
      <c r="O3214" s="614"/>
      <c r="P3214" s="614"/>
      <c r="Q3214" s="614"/>
      <c r="R3214" s="614"/>
      <c r="S3214" s="614"/>
      <c r="T3214" s="614"/>
      <c r="U3214" s="614"/>
      <c r="V3214" s="614"/>
      <c r="W3214" s="614"/>
      <c r="X3214" s="614"/>
      <c r="Y3214" s="614"/>
      <c r="Z3214" s="614"/>
      <c r="AA3214" s="614"/>
      <c r="AB3214" s="614"/>
      <c r="AC3214" s="614"/>
      <c r="AD3214" s="614"/>
      <c r="AE3214" s="164"/>
      <c r="AF3214" s="164"/>
      <c r="AG3214" s="450">
        <f t="shared" si="1233"/>
        <v>0</v>
      </c>
      <c r="AH3214" s="451">
        <f t="shared" si="1234"/>
        <v>0</v>
      </c>
      <c r="AI3214" s="450">
        <f t="shared" si="1235"/>
        <v>0</v>
      </c>
      <c r="AJ3214" s="452">
        <f t="shared" si="1236"/>
        <v>0</v>
      </c>
      <c r="AK3214" s="457">
        <f t="shared" si="1238"/>
        <v>0</v>
      </c>
      <c r="AL3214" s="458">
        <f t="shared" si="1239"/>
        <v>0</v>
      </c>
      <c r="AM3214" s="459">
        <f t="shared" si="1240"/>
        <v>0</v>
      </c>
      <c r="AN3214" s="460">
        <f t="shared" si="1241"/>
        <v>0</v>
      </c>
      <c r="AO3214" s="457">
        <f t="shared" si="1242"/>
        <v>0</v>
      </c>
      <c r="AP3214" s="458">
        <f t="shared" si="1243"/>
        <v>0</v>
      </c>
      <c r="AQ3214" s="459">
        <f t="shared" si="1244"/>
        <v>0</v>
      </c>
      <c r="AR3214" s="460">
        <f t="shared" si="1245"/>
        <v>0</v>
      </c>
      <c r="AS3214" s="457">
        <f t="shared" si="1246"/>
        <v>0</v>
      </c>
      <c r="AT3214" s="458">
        <f t="shared" si="1247"/>
        <v>0</v>
      </c>
      <c r="AU3214" s="459">
        <f t="shared" si="1248"/>
        <v>0</v>
      </c>
      <c r="AV3214" s="460">
        <f t="shared" si="1249"/>
        <v>0</v>
      </c>
      <c r="AW3214" s="457">
        <f t="shared" si="1250"/>
        <v>0</v>
      </c>
      <c r="AX3214" s="458">
        <f t="shared" si="1251"/>
        <v>0</v>
      </c>
      <c r="AY3214" s="459">
        <f t="shared" si="1252"/>
        <v>0</v>
      </c>
      <c r="AZ3214" s="460">
        <f t="shared" si="1253"/>
        <v>0</v>
      </c>
      <c r="BA3214" s="457">
        <f t="shared" si="1254"/>
        <v>0</v>
      </c>
      <c r="BB3214" s="458">
        <f t="shared" si="1255"/>
        <v>0</v>
      </c>
      <c r="BC3214" s="459">
        <f t="shared" si="1256"/>
        <v>0</v>
      </c>
      <c r="BD3214" s="460">
        <f t="shared" si="1257"/>
        <v>0</v>
      </c>
      <c r="BE3214" s="457">
        <f t="shared" si="1258"/>
        <v>0</v>
      </c>
      <c r="BF3214" s="458">
        <f t="shared" si="1259"/>
        <v>0</v>
      </c>
      <c r="BG3214" s="459">
        <f t="shared" si="1260"/>
        <v>0</v>
      </c>
      <c r="BH3214" s="460">
        <f t="shared" si="1261"/>
        <v>0</v>
      </c>
      <c r="BI3214" s="457">
        <f t="shared" si="1262"/>
        <v>0</v>
      </c>
      <c r="BJ3214" s="458">
        <f t="shared" si="1263"/>
        <v>0</v>
      </c>
      <c r="BK3214" s="459">
        <f t="shared" si="1264"/>
        <v>0</v>
      </c>
      <c r="BL3214" s="460">
        <f t="shared" si="1265"/>
        <v>0</v>
      </c>
      <c r="BM3214" s="457">
        <f t="shared" si="1266"/>
        <v>0</v>
      </c>
      <c r="BN3214" s="458">
        <f t="shared" si="1267"/>
        <v>0</v>
      </c>
      <c r="BO3214" s="459">
        <f t="shared" si="1268"/>
        <v>0</v>
      </c>
      <c r="BP3214" s="460">
        <f t="shared" si="1269"/>
        <v>0</v>
      </c>
      <c r="BQ3214" s="457">
        <f t="shared" si="1270"/>
        <v>0</v>
      </c>
      <c r="BR3214" s="458">
        <f t="shared" si="1271"/>
        <v>0</v>
      </c>
      <c r="BS3214" s="459">
        <f t="shared" si="1272"/>
        <v>0</v>
      </c>
      <c r="BT3214" s="460">
        <f t="shared" si="1273"/>
        <v>0</v>
      </c>
      <c r="BU3214" s="164"/>
      <c r="BV3214" s="272">
        <f t="shared" si="1274"/>
        <v>0</v>
      </c>
      <c r="BW3214" s="273" t="str">
        <f>IF(BV3214=0,"",
IF(SUM($BV$3138:BV3214)=1,BX3214,
IF($BV$3258&gt;SUM($BV$3138:BV3214),_xlfn.CONCAT(", ",BX3214),
IF($BV$3258=SUM($BV$3138:BV3214),_xlfn.CONCAT(" y ",BX3214)))))</f>
        <v/>
      </c>
      <c r="BX3214" s="156" t="s">
        <v>5213</v>
      </c>
      <c r="BY3214" s="272">
        <f t="shared" si="1275"/>
        <v>0</v>
      </c>
      <c r="BZ3214" s="273" t="str">
        <f>IF(BY3214=0,"",
IF(SUM($BY$3138:BY3214)=1,CA3214,
IF($BY$3258&gt;SUM($BY$3138:BY3214),_xlfn.CONCAT(", ",CA3214),
IF($BY$3258=SUM($BY$3138:BY3214),_xlfn.CONCAT(" y ",CA3214)))))</f>
        <v/>
      </c>
      <c r="CA3214" s="156" t="s">
        <v>5213</v>
      </c>
    </row>
    <row r="3215" spans="1:79" ht="15" customHeight="1">
      <c r="A3215" s="57"/>
      <c r="B3215" s="26"/>
      <c r="C3215" s="665" t="s">
        <v>5214</v>
      </c>
      <c r="D3215" s="915" t="str">
        <f t="shared" si="1237"/>
        <v/>
      </c>
      <c r="E3215" s="916"/>
      <c r="F3215" s="916"/>
      <c r="G3215" s="916"/>
      <c r="H3215" s="916"/>
      <c r="I3215" s="916"/>
      <c r="J3215" s="917"/>
      <c r="K3215" s="614"/>
      <c r="L3215" s="614"/>
      <c r="M3215" s="614"/>
      <c r="N3215" s="614"/>
      <c r="O3215" s="614"/>
      <c r="P3215" s="614"/>
      <c r="Q3215" s="614"/>
      <c r="R3215" s="614"/>
      <c r="S3215" s="614"/>
      <c r="T3215" s="614"/>
      <c r="U3215" s="614"/>
      <c r="V3215" s="614"/>
      <c r="W3215" s="614"/>
      <c r="X3215" s="614"/>
      <c r="Y3215" s="614"/>
      <c r="Z3215" s="614"/>
      <c r="AA3215" s="614"/>
      <c r="AB3215" s="614"/>
      <c r="AC3215" s="614"/>
      <c r="AD3215" s="614"/>
      <c r="AE3215" s="164"/>
      <c r="AF3215" s="164"/>
      <c r="AG3215" s="450">
        <f t="shared" si="1233"/>
        <v>0</v>
      </c>
      <c r="AH3215" s="451">
        <f t="shared" si="1234"/>
        <v>0</v>
      </c>
      <c r="AI3215" s="450">
        <f t="shared" si="1235"/>
        <v>0</v>
      </c>
      <c r="AJ3215" s="452">
        <f t="shared" si="1236"/>
        <v>0</v>
      </c>
      <c r="AK3215" s="457">
        <f t="shared" si="1238"/>
        <v>0</v>
      </c>
      <c r="AL3215" s="458">
        <f t="shared" si="1239"/>
        <v>0</v>
      </c>
      <c r="AM3215" s="459">
        <f t="shared" si="1240"/>
        <v>0</v>
      </c>
      <c r="AN3215" s="460">
        <f t="shared" si="1241"/>
        <v>0</v>
      </c>
      <c r="AO3215" s="457">
        <f t="shared" si="1242"/>
        <v>0</v>
      </c>
      <c r="AP3215" s="458">
        <f t="shared" si="1243"/>
        <v>0</v>
      </c>
      <c r="AQ3215" s="459">
        <f t="shared" si="1244"/>
        <v>0</v>
      </c>
      <c r="AR3215" s="460">
        <f t="shared" si="1245"/>
        <v>0</v>
      </c>
      <c r="AS3215" s="457">
        <f t="shared" si="1246"/>
        <v>0</v>
      </c>
      <c r="AT3215" s="458">
        <f t="shared" si="1247"/>
        <v>0</v>
      </c>
      <c r="AU3215" s="459">
        <f t="shared" si="1248"/>
        <v>0</v>
      </c>
      <c r="AV3215" s="460">
        <f t="shared" si="1249"/>
        <v>0</v>
      </c>
      <c r="AW3215" s="457">
        <f t="shared" si="1250"/>
        <v>0</v>
      </c>
      <c r="AX3215" s="458">
        <f t="shared" si="1251"/>
        <v>0</v>
      </c>
      <c r="AY3215" s="459">
        <f t="shared" si="1252"/>
        <v>0</v>
      </c>
      <c r="AZ3215" s="460">
        <f t="shared" si="1253"/>
        <v>0</v>
      </c>
      <c r="BA3215" s="457">
        <f t="shared" si="1254"/>
        <v>0</v>
      </c>
      <c r="BB3215" s="458">
        <f t="shared" si="1255"/>
        <v>0</v>
      </c>
      <c r="BC3215" s="459">
        <f t="shared" si="1256"/>
        <v>0</v>
      </c>
      <c r="BD3215" s="460">
        <f t="shared" si="1257"/>
        <v>0</v>
      </c>
      <c r="BE3215" s="457">
        <f t="shared" si="1258"/>
        <v>0</v>
      </c>
      <c r="BF3215" s="458">
        <f t="shared" si="1259"/>
        <v>0</v>
      </c>
      <c r="BG3215" s="459">
        <f t="shared" si="1260"/>
        <v>0</v>
      </c>
      <c r="BH3215" s="460">
        <f t="shared" si="1261"/>
        <v>0</v>
      </c>
      <c r="BI3215" s="457">
        <f t="shared" si="1262"/>
        <v>0</v>
      </c>
      <c r="BJ3215" s="458">
        <f t="shared" si="1263"/>
        <v>0</v>
      </c>
      <c r="BK3215" s="459">
        <f t="shared" si="1264"/>
        <v>0</v>
      </c>
      <c r="BL3215" s="460">
        <f t="shared" si="1265"/>
        <v>0</v>
      </c>
      <c r="BM3215" s="457">
        <f t="shared" si="1266"/>
        <v>0</v>
      </c>
      <c r="BN3215" s="458">
        <f t="shared" si="1267"/>
        <v>0</v>
      </c>
      <c r="BO3215" s="459">
        <f t="shared" si="1268"/>
        <v>0</v>
      </c>
      <c r="BP3215" s="460">
        <f t="shared" si="1269"/>
        <v>0</v>
      </c>
      <c r="BQ3215" s="457">
        <f t="shared" si="1270"/>
        <v>0</v>
      </c>
      <c r="BR3215" s="458">
        <f t="shared" si="1271"/>
        <v>0</v>
      </c>
      <c r="BS3215" s="459">
        <f t="shared" si="1272"/>
        <v>0</v>
      </c>
      <c r="BT3215" s="460">
        <f t="shared" si="1273"/>
        <v>0</v>
      </c>
      <c r="BU3215" s="164"/>
      <c r="BV3215" s="272">
        <f t="shared" si="1274"/>
        <v>0</v>
      </c>
      <c r="BW3215" s="273" t="str">
        <f>IF(BV3215=0,"",
IF(SUM($BV$3138:BV3215)=1,BX3215,
IF($BV$3258&gt;SUM($BV$3138:BV3215),_xlfn.CONCAT(", ",BX3215),
IF($BV$3258=SUM($BV$3138:BV3215),_xlfn.CONCAT(" y ",BX3215)))))</f>
        <v/>
      </c>
      <c r="BX3215" s="156" t="s">
        <v>5215</v>
      </c>
      <c r="BY3215" s="272">
        <f t="shared" si="1275"/>
        <v>0</v>
      </c>
      <c r="BZ3215" s="273" t="str">
        <f>IF(BY3215=0,"",
IF(SUM($BY$3138:BY3215)=1,CA3215,
IF($BY$3258&gt;SUM($BY$3138:BY3215),_xlfn.CONCAT(", ",CA3215),
IF($BY$3258=SUM($BY$3138:BY3215),_xlfn.CONCAT(" y ",CA3215)))))</f>
        <v/>
      </c>
      <c r="CA3215" s="156" t="s">
        <v>5215</v>
      </c>
    </row>
    <row r="3216" spans="1:79" ht="15" customHeight="1">
      <c r="A3216" s="57"/>
      <c r="B3216" s="26"/>
      <c r="C3216" s="666" t="s">
        <v>5216</v>
      </c>
      <c r="D3216" s="915" t="str">
        <f t="shared" si="1237"/>
        <v/>
      </c>
      <c r="E3216" s="916"/>
      <c r="F3216" s="916"/>
      <c r="G3216" s="916"/>
      <c r="H3216" s="916"/>
      <c r="I3216" s="916"/>
      <c r="J3216" s="917"/>
      <c r="K3216" s="614"/>
      <c r="L3216" s="614"/>
      <c r="M3216" s="614"/>
      <c r="N3216" s="614"/>
      <c r="O3216" s="614"/>
      <c r="P3216" s="614"/>
      <c r="Q3216" s="614"/>
      <c r="R3216" s="614"/>
      <c r="S3216" s="614"/>
      <c r="T3216" s="614"/>
      <c r="U3216" s="614"/>
      <c r="V3216" s="614"/>
      <c r="W3216" s="614"/>
      <c r="X3216" s="614"/>
      <c r="Y3216" s="614"/>
      <c r="Z3216" s="614"/>
      <c r="AA3216" s="614"/>
      <c r="AB3216" s="614"/>
      <c r="AC3216" s="614"/>
      <c r="AD3216" s="614"/>
      <c r="AE3216" s="164"/>
      <c r="AF3216" s="164"/>
      <c r="AG3216" s="450">
        <f t="shared" si="1233"/>
        <v>0</v>
      </c>
      <c r="AH3216" s="451">
        <f t="shared" si="1234"/>
        <v>0</v>
      </c>
      <c r="AI3216" s="450">
        <f t="shared" si="1235"/>
        <v>0</v>
      </c>
      <c r="AJ3216" s="452">
        <f t="shared" si="1236"/>
        <v>0</v>
      </c>
      <c r="AK3216" s="457">
        <f t="shared" si="1238"/>
        <v>0</v>
      </c>
      <c r="AL3216" s="458">
        <f t="shared" si="1239"/>
        <v>0</v>
      </c>
      <c r="AM3216" s="459">
        <f t="shared" si="1240"/>
        <v>0</v>
      </c>
      <c r="AN3216" s="460">
        <f t="shared" si="1241"/>
        <v>0</v>
      </c>
      <c r="AO3216" s="457">
        <f t="shared" si="1242"/>
        <v>0</v>
      </c>
      <c r="AP3216" s="458">
        <f t="shared" si="1243"/>
        <v>0</v>
      </c>
      <c r="AQ3216" s="459">
        <f t="shared" si="1244"/>
        <v>0</v>
      </c>
      <c r="AR3216" s="460">
        <f t="shared" si="1245"/>
        <v>0</v>
      </c>
      <c r="AS3216" s="457">
        <f t="shared" si="1246"/>
        <v>0</v>
      </c>
      <c r="AT3216" s="458">
        <f t="shared" si="1247"/>
        <v>0</v>
      </c>
      <c r="AU3216" s="459">
        <f t="shared" si="1248"/>
        <v>0</v>
      </c>
      <c r="AV3216" s="460">
        <f t="shared" si="1249"/>
        <v>0</v>
      </c>
      <c r="AW3216" s="457">
        <f t="shared" si="1250"/>
        <v>0</v>
      </c>
      <c r="AX3216" s="458">
        <f t="shared" si="1251"/>
        <v>0</v>
      </c>
      <c r="AY3216" s="459">
        <f t="shared" si="1252"/>
        <v>0</v>
      </c>
      <c r="AZ3216" s="460">
        <f t="shared" si="1253"/>
        <v>0</v>
      </c>
      <c r="BA3216" s="457">
        <f t="shared" si="1254"/>
        <v>0</v>
      </c>
      <c r="BB3216" s="458">
        <f t="shared" si="1255"/>
        <v>0</v>
      </c>
      <c r="BC3216" s="459">
        <f t="shared" si="1256"/>
        <v>0</v>
      </c>
      <c r="BD3216" s="460">
        <f t="shared" si="1257"/>
        <v>0</v>
      </c>
      <c r="BE3216" s="457">
        <f t="shared" si="1258"/>
        <v>0</v>
      </c>
      <c r="BF3216" s="458">
        <f t="shared" si="1259"/>
        <v>0</v>
      </c>
      <c r="BG3216" s="459">
        <f t="shared" si="1260"/>
        <v>0</v>
      </c>
      <c r="BH3216" s="460">
        <f t="shared" si="1261"/>
        <v>0</v>
      </c>
      <c r="BI3216" s="457">
        <f t="shared" si="1262"/>
        <v>0</v>
      </c>
      <c r="BJ3216" s="458">
        <f t="shared" si="1263"/>
        <v>0</v>
      </c>
      <c r="BK3216" s="459">
        <f t="shared" si="1264"/>
        <v>0</v>
      </c>
      <c r="BL3216" s="460">
        <f t="shared" si="1265"/>
        <v>0</v>
      </c>
      <c r="BM3216" s="457">
        <f t="shared" si="1266"/>
        <v>0</v>
      </c>
      <c r="BN3216" s="458">
        <f t="shared" si="1267"/>
        <v>0</v>
      </c>
      <c r="BO3216" s="459">
        <f t="shared" si="1268"/>
        <v>0</v>
      </c>
      <c r="BP3216" s="460">
        <f t="shared" si="1269"/>
        <v>0</v>
      </c>
      <c r="BQ3216" s="457">
        <f t="shared" si="1270"/>
        <v>0</v>
      </c>
      <c r="BR3216" s="458">
        <f t="shared" si="1271"/>
        <v>0</v>
      </c>
      <c r="BS3216" s="459">
        <f t="shared" si="1272"/>
        <v>0</v>
      </c>
      <c r="BT3216" s="460">
        <f t="shared" si="1273"/>
        <v>0</v>
      </c>
      <c r="BU3216" s="164"/>
      <c r="BV3216" s="272">
        <f t="shared" si="1274"/>
        <v>0</v>
      </c>
      <c r="BW3216" s="273" t="str">
        <f>IF(BV3216=0,"",
IF(SUM($BV$3138:BV3216)=1,BX3216,
IF($BV$3258&gt;SUM($BV$3138:BV3216),_xlfn.CONCAT(", ",BX3216),
IF($BV$3258=SUM($BV$3138:BV3216),_xlfn.CONCAT(" y ",BX3216)))))</f>
        <v/>
      </c>
      <c r="BX3216" s="156" t="s">
        <v>5217</v>
      </c>
      <c r="BY3216" s="272">
        <f t="shared" si="1275"/>
        <v>0</v>
      </c>
      <c r="BZ3216" s="273" t="str">
        <f>IF(BY3216=0,"",
IF(SUM($BY$3138:BY3216)=1,CA3216,
IF($BY$3258&gt;SUM($BY$3138:BY3216),_xlfn.CONCAT(", ",CA3216),
IF($BY$3258=SUM($BY$3138:BY3216),_xlfn.CONCAT(" y ",CA3216)))))</f>
        <v/>
      </c>
      <c r="CA3216" s="156" t="s">
        <v>5217</v>
      </c>
    </row>
    <row r="3217" spans="1:79" ht="15" customHeight="1">
      <c r="A3217" s="57"/>
      <c r="B3217" s="26"/>
      <c r="C3217" s="665" t="s">
        <v>5218</v>
      </c>
      <c r="D3217" s="915" t="str">
        <f t="shared" si="1237"/>
        <v/>
      </c>
      <c r="E3217" s="916"/>
      <c r="F3217" s="916"/>
      <c r="G3217" s="916"/>
      <c r="H3217" s="916"/>
      <c r="I3217" s="916"/>
      <c r="J3217" s="917"/>
      <c r="K3217" s="614"/>
      <c r="L3217" s="614"/>
      <c r="M3217" s="614"/>
      <c r="N3217" s="614"/>
      <c r="O3217" s="614"/>
      <c r="P3217" s="614"/>
      <c r="Q3217" s="614"/>
      <c r="R3217" s="614"/>
      <c r="S3217" s="614"/>
      <c r="T3217" s="614"/>
      <c r="U3217" s="614"/>
      <c r="V3217" s="614"/>
      <c r="W3217" s="614"/>
      <c r="X3217" s="614"/>
      <c r="Y3217" s="614"/>
      <c r="Z3217" s="614"/>
      <c r="AA3217" s="614"/>
      <c r="AB3217" s="614"/>
      <c r="AC3217" s="614"/>
      <c r="AD3217" s="614"/>
      <c r="AE3217" s="164"/>
      <c r="AF3217" s="164"/>
      <c r="AG3217" s="450">
        <f t="shared" si="1233"/>
        <v>0</v>
      </c>
      <c r="AH3217" s="451">
        <f t="shared" si="1234"/>
        <v>0</v>
      </c>
      <c r="AI3217" s="450">
        <f t="shared" si="1235"/>
        <v>0</v>
      </c>
      <c r="AJ3217" s="452">
        <f t="shared" si="1236"/>
        <v>0</v>
      </c>
      <c r="AK3217" s="457">
        <f t="shared" si="1238"/>
        <v>0</v>
      </c>
      <c r="AL3217" s="458">
        <f t="shared" si="1239"/>
        <v>0</v>
      </c>
      <c r="AM3217" s="459">
        <f t="shared" si="1240"/>
        <v>0</v>
      </c>
      <c r="AN3217" s="460">
        <f t="shared" si="1241"/>
        <v>0</v>
      </c>
      <c r="AO3217" s="457">
        <f t="shared" si="1242"/>
        <v>0</v>
      </c>
      <c r="AP3217" s="458">
        <f t="shared" si="1243"/>
        <v>0</v>
      </c>
      <c r="AQ3217" s="459">
        <f t="shared" si="1244"/>
        <v>0</v>
      </c>
      <c r="AR3217" s="460">
        <f t="shared" si="1245"/>
        <v>0</v>
      </c>
      <c r="AS3217" s="457">
        <f t="shared" si="1246"/>
        <v>0</v>
      </c>
      <c r="AT3217" s="458">
        <f t="shared" si="1247"/>
        <v>0</v>
      </c>
      <c r="AU3217" s="459">
        <f t="shared" si="1248"/>
        <v>0</v>
      </c>
      <c r="AV3217" s="460">
        <f t="shared" si="1249"/>
        <v>0</v>
      </c>
      <c r="AW3217" s="457">
        <f t="shared" si="1250"/>
        <v>0</v>
      </c>
      <c r="AX3217" s="458">
        <f t="shared" si="1251"/>
        <v>0</v>
      </c>
      <c r="AY3217" s="459">
        <f t="shared" si="1252"/>
        <v>0</v>
      </c>
      <c r="AZ3217" s="460">
        <f t="shared" si="1253"/>
        <v>0</v>
      </c>
      <c r="BA3217" s="457">
        <f t="shared" si="1254"/>
        <v>0</v>
      </c>
      <c r="BB3217" s="458">
        <f t="shared" si="1255"/>
        <v>0</v>
      </c>
      <c r="BC3217" s="459">
        <f t="shared" si="1256"/>
        <v>0</v>
      </c>
      <c r="BD3217" s="460">
        <f t="shared" si="1257"/>
        <v>0</v>
      </c>
      <c r="BE3217" s="457">
        <f t="shared" si="1258"/>
        <v>0</v>
      </c>
      <c r="BF3217" s="458">
        <f t="shared" si="1259"/>
        <v>0</v>
      </c>
      <c r="BG3217" s="459">
        <f t="shared" si="1260"/>
        <v>0</v>
      </c>
      <c r="BH3217" s="460">
        <f t="shared" si="1261"/>
        <v>0</v>
      </c>
      <c r="BI3217" s="457">
        <f t="shared" si="1262"/>
        <v>0</v>
      </c>
      <c r="BJ3217" s="458">
        <f t="shared" si="1263"/>
        <v>0</v>
      </c>
      <c r="BK3217" s="459">
        <f t="shared" si="1264"/>
        <v>0</v>
      </c>
      <c r="BL3217" s="460">
        <f t="shared" si="1265"/>
        <v>0</v>
      </c>
      <c r="BM3217" s="457">
        <f t="shared" si="1266"/>
        <v>0</v>
      </c>
      <c r="BN3217" s="458">
        <f t="shared" si="1267"/>
        <v>0</v>
      </c>
      <c r="BO3217" s="459">
        <f t="shared" si="1268"/>
        <v>0</v>
      </c>
      <c r="BP3217" s="460">
        <f t="shared" si="1269"/>
        <v>0</v>
      </c>
      <c r="BQ3217" s="457">
        <f t="shared" si="1270"/>
        <v>0</v>
      </c>
      <c r="BR3217" s="458">
        <f t="shared" si="1271"/>
        <v>0</v>
      </c>
      <c r="BS3217" s="459">
        <f t="shared" si="1272"/>
        <v>0</v>
      </c>
      <c r="BT3217" s="460">
        <f t="shared" si="1273"/>
        <v>0</v>
      </c>
      <c r="BU3217" s="164"/>
      <c r="BV3217" s="272">
        <f t="shared" si="1274"/>
        <v>0</v>
      </c>
      <c r="BW3217" s="273" t="str">
        <f>IF(BV3217=0,"",
IF(SUM($BV$3138:BV3217)=1,BX3217,
IF($BV$3258&gt;SUM($BV$3138:BV3217),_xlfn.CONCAT(", ",BX3217),
IF($BV$3258=SUM($BV$3138:BV3217),_xlfn.CONCAT(" y ",BX3217)))))</f>
        <v/>
      </c>
      <c r="BX3217" s="156" t="s">
        <v>5219</v>
      </c>
      <c r="BY3217" s="272">
        <f t="shared" si="1275"/>
        <v>0</v>
      </c>
      <c r="BZ3217" s="273" t="str">
        <f>IF(BY3217=0,"",
IF(SUM($BY$3138:BY3217)=1,CA3217,
IF($BY$3258&gt;SUM($BY$3138:BY3217),_xlfn.CONCAT(", ",CA3217),
IF($BY$3258=SUM($BY$3138:BY3217),_xlfn.CONCAT(" y ",CA3217)))))</f>
        <v/>
      </c>
      <c r="CA3217" s="156" t="s">
        <v>5219</v>
      </c>
    </row>
    <row r="3218" spans="1:79" ht="15" customHeight="1">
      <c r="A3218" s="57"/>
      <c r="B3218" s="26"/>
      <c r="C3218" s="665" t="s">
        <v>5220</v>
      </c>
      <c r="D3218" s="915" t="str">
        <f t="shared" si="1237"/>
        <v/>
      </c>
      <c r="E3218" s="916"/>
      <c r="F3218" s="916"/>
      <c r="G3218" s="916"/>
      <c r="H3218" s="916"/>
      <c r="I3218" s="916"/>
      <c r="J3218" s="917"/>
      <c r="K3218" s="614"/>
      <c r="L3218" s="614"/>
      <c r="M3218" s="614"/>
      <c r="N3218" s="614"/>
      <c r="O3218" s="614"/>
      <c r="P3218" s="614"/>
      <c r="Q3218" s="614"/>
      <c r="R3218" s="614"/>
      <c r="S3218" s="614"/>
      <c r="T3218" s="614"/>
      <c r="U3218" s="614"/>
      <c r="V3218" s="614"/>
      <c r="W3218" s="614"/>
      <c r="X3218" s="614"/>
      <c r="Y3218" s="614"/>
      <c r="Z3218" s="614"/>
      <c r="AA3218" s="614"/>
      <c r="AB3218" s="614"/>
      <c r="AC3218" s="614"/>
      <c r="AD3218" s="614"/>
      <c r="AE3218" s="164"/>
      <c r="AF3218" s="164"/>
      <c r="AG3218" s="450">
        <f t="shared" si="1233"/>
        <v>0</v>
      </c>
      <c r="AH3218" s="451">
        <f t="shared" si="1234"/>
        <v>0</v>
      </c>
      <c r="AI3218" s="450">
        <f t="shared" si="1235"/>
        <v>0</v>
      </c>
      <c r="AJ3218" s="452">
        <f t="shared" si="1236"/>
        <v>0</v>
      </c>
      <c r="AK3218" s="457">
        <f t="shared" si="1238"/>
        <v>0</v>
      </c>
      <c r="AL3218" s="458">
        <f t="shared" si="1239"/>
        <v>0</v>
      </c>
      <c r="AM3218" s="459">
        <f t="shared" si="1240"/>
        <v>0</v>
      </c>
      <c r="AN3218" s="460">
        <f t="shared" si="1241"/>
        <v>0</v>
      </c>
      <c r="AO3218" s="457">
        <f t="shared" si="1242"/>
        <v>0</v>
      </c>
      <c r="AP3218" s="458">
        <f t="shared" si="1243"/>
        <v>0</v>
      </c>
      <c r="AQ3218" s="459">
        <f t="shared" si="1244"/>
        <v>0</v>
      </c>
      <c r="AR3218" s="460">
        <f t="shared" si="1245"/>
        <v>0</v>
      </c>
      <c r="AS3218" s="457">
        <f t="shared" si="1246"/>
        <v>0</v>
      </c>
      <c r="AT3218" s="458">
        <f t="shared" si="1247"/>
        <v>0</v>
      </c>
      <c r="AU3218" s="459">
        <f t="shared" si="1248"/>
        <v>0</v>
      </c>
      <c r="AV3218" s="460">
        <f t="shared" si="1249"/>
        <v>0</v>
      </c>
      <c r="AW3218" s="457">
        <f t="shared" si="1250"/>
        <v>0</v>
      </c>
      <c r="AX3218" s="458">
        <f t="shared" si="1251"/>
        <v>0</v>
      </c>
      <c r="AY3218" s="459">
        <f t="shared" si="1252"/>
        <v>0</v>
      </c>
      <c r="AZ3218" s="460">
        <f t="shared" si="1253"/>
        <v>0</v>
      </c>
      <c r="BA3218" s="457">
        <f t="shared" si="1254"/>
        <v>0</v>
      </c>
      <c r="BB3218" s="458">
        <f t="shared" si="1255"/>
        <v>0</v>
      </c>
      <c r="BC3218" s="459">
        <f t="shared" si="1256"/>
        <v>0</v>
      </c>
      <c r="BD3218" s="460">
        <f t="shared" si="1257"/>
        <v>0</v>
      </c>
      <c r="BE3218" s="457">
        <f t="shared" si="1258"/>
        <v>0</v>
      </c>
      <c r="BF3218" s="458">
        <f t="shared" si="1259"/>
        <v>0</v>
      </c>
      <c r="BG3218" s="459">
        <f t="shared" si="1260"/>
        <v>0</v>
      </c>
      <c r="BH3218" s="460">
        <f t="shared" si="1261"/>
        <v>0</v>
      </c>
      <c r="BI3218" s="457">
        <f t="shared" si="1262"/>
        <v>0</v>
      </c>
      <c r="BJ3218" s="458">
        <f t="shared" si="1263"/>
        <v>0</v>
      </c>
      <c r="BK3218" s="459">
        <f t="shared" si="1264"/>
        <v>0</v>
      </c>
      <c r="BL3218" s="460">
        <f t="shared" si="1265"/>
        <v>0</v>
      </c>
      <c r="BM3218" s="457">
        <f t="shared" si="1266"/>
        <v>0</v>
      </c>
      <c r="BN3218" s="458">
        <f t="shared" si="1267"/>
        <v>0</v>
      </c>
      <c r="BO3218" s="459">
        <f t="shared" si="1268"/>
        <v>0</v>
      </c>
      <c r="BP3218" s="460">
        <f t="shared" si="1269"/>
        <v>0</v>
      </c>
      <c r="BQ3218" s="457">
        <f t="shared" si="1270"/>
        <v>0</v>
      </c>
      <c r="BR3218" s="458">
        <f t="shared" si="1271"/>
        <v>0</v>
      </c>
      <c r="BS3218" s="459">
        <f t="shared" si="1272"/>
        <v>0</v>
      </c>
      <c r="BT3218" s="460">
        <f t="shared" si="1273"/>
        <v>0</v>
      </c>
      <c r="BU3218" s="164"/>
      <c r="BV3218" s="272">
        <f t="shared" si="1274"/>
        <v>0</v>
      </c>
      <c r="BW3218" s="273" t="str">
        <f>IF(BV3218=0,"",
IF(SUM($BV$3138:BV3218)=1,BX3218,
IF($BV$3258&gt;SUM($BV$3138:BV3218),_xlfn.CONCAT(", ",BX3218),
IF($BV$3258=SUM($BV$3138:BV3218),_xlfn.CONCAT(" y ",BX3218)))))</f>
        <v/>
      </c>
      <c r="BX3218" s="156" t="s">
        <v>5221</v>
      </c>
      <c r="BY3218" s="272">
        <f t="shared" si="1275"/>
        <v>0</v>
      </c>
      <c r="BZ3218" s="273" t="str">
        <f>IF(BY3218=0,"",
IF(SUM($BY$3138:BY3218)=1,CA3218,
IF($BY$3258&gt;SUM($BY$3138:BY3218),_xlfn.CONCAT(", ",CA3218),
IF($BY$3258=SUM($BY$3138:BY3218),_xlfn.CONCAT(" y ",CA3218)))))</f>
        <v/>
      </c>
      <c r="CA3218" s="156" t="s">
        <v>5221</v>
      </c>
    </row>
    <row r="3219" spans="1:79" ht="15" customHeight="1">
      <c r="A3219" s="57"/>
      <c r="B3219" s="26"/>
      <c r="C3219" s="665" t="s">
        <v>5222</v>
      </c>
      <c r="D3219" s="915" t="str">
        <f t="shared" si="1237"/>
        <v/>
      </c>
      <c r="E3219" s="916"/>
      <c r="F3219" s="916"/>
      <c r="G3219" s="916"/>
      <c r="H3219" s="916"/>
      <c r="I3219" s="916"/>
      <c r="J3219" s="917"/>
      <c r="K3219" s="614"/>
      <c r="L3219" s="614"/>
      <c r="M3219" s="614"/>
      <c r="N3219" s="614"/>
      <c r="O3219" s="614"/>
      <c r="P3219" s="614"/>
      <c r="Q3219" s="614"/>
      <c r="R3219" s="614"/>
      <c r="S3219" s="614"/>
      <c r="T3219" s="614"/>
      <c r="U3219" s="614"/>
      <c r="V3219" s="614"/>
      <c r="W3219" s="614"/>
      <c r="X3219" s="614"/>
      <c r="Y3219" s="614"/>
      <c r="Z3219" s="614"/>
      <c r="AA3219" s="614"/>
      <c r="AB3219" s="614"/>
      <c r="AC3219" s="614"/>
      <c r="AD3219" s="614"/>
      <c r="AE3219" s="164"/>
      <c r="AF3219" s="164"/>
      <c r="AG3219" s="450">
        <f t="shared" si="1233"/>
        <v>0</v>
      </c>
      <c r="AH3219" s="451">
        <f t="shared" si="1234"/>
        <v>0</v>
      </c>
      <c r="AI3219" s="450">
        <f t="shared" si="1235"/>
        <v>0</v>
      </c>
      <c r="AJ3219" s="452">
        <f t="shared" si="1236"/>
        <v>0</v>
      </c>
      <c r="AK3219" s="457">
        <f t="shared" si="1238"/>
        <v>0</v>
      </c>
      <c r="AL3219" s="458">
        <f t="shared" si="1239"/>
        <v>0</v>
      </c>
      <c r="AM3219" s="459">
        <f t="shared" si="1240"/>
        <v>0</v>
      </c>
      <c r="AN3219" s="460">
        <f t="shared" si="1241"/>
        <v>0</v>
      </c>
      <c r="AO3219" s="457">
        <f t="shared" si="1242"/>
        <v>0</v>
      </c>
      <c r="AP3219" s="458">
        <f t="shared" si="1243"/>
        <v>0</v>
      </c>
      <c r="AQ3219" s="459">
        <f t="shared" si="1244"/>
        <v>0</v>
      </c>
      <c r="AR3219" s="460">
        <f t="shared" si="1245"/>
        <v>0</v>
      </c>
      <c r="AS3219" s="457">
        <f t="shared" si="1246"/>
        <v>0</v>
      </c>
      <c r="AT3219" s="458">
        <f t="shared" si="1247"/>
        <v>0</v>
      </c>
      <c r="AU3219" s="459">
        <f t="shared" si="1248"/>
        <v>0</v>
      </c>
      <c r="AV3219" s="460">
        <f t="shared" si="1249"/>
        <v>0</v>
      </c>
      <c r="AW3219" s="457">
        <f t="shared" si="1250"/>
        <v>0</v>
      </c>
      <c r="AX3219" s="458">
        <f t="shared" si="1251"/>
        <v>0</v>
      </c>
      <c r="AY3219" s="459">
        <f t="shared" si="1252"/>
        <v>0</v>
      </c>
      <c r="AZ3219" s="460">
        <f t="shared" si="1253"/>
        <v>0</v>
      </c>
      <c r="BA3219" s="457">
        <f t="shared" si="1254"/>
        <v>0</v>
      </c>
      <c r="BB3219" s="458">
        <f t="shared" si="1255"/>
        <v>0</v>
      </c>
      <c r="BC3219" s="459">
        <f t="shared" si="1256"/>
        <v>0</v>
      </c>
      <c r="BD3219" s="460">
        <f t="shared" si="1257"/>
        <v>0</v>
      </c>
      <c r="BE3219" s="457">
        <f t="shared" si="1258"/>
        <v>0</v>
      </c>
      <c r="BF3219" s="458">
        <f t="shared" si="1259"/>
        <v>0</v>
      </c>
      <c r="BG3219" s="459">
        <f t="shared" si="1260"/>
        <v>0</v>
      </c>
      <c r="BH3219" s="460">
        <f t="shared" si="1261"/>
        <v>0</v>
      </c>
      <c r="BI3219" s="457">
        <f t="shared" si="1262"/>
        <v>0</v>
      </c>
      <c r="BJ3219" s="458">
        <f t="shared" si="1263"/>
        <v>0</v>
      </c>
      <c r="BK3219" s="459">
        <f t="shared" si="1264"/>
        <v>0</v>
      </c>
      <c r="BL3219" s="460">
        <f t="shared" si="1265"/>
        <v>0</v>
      </c>
      <c r="BM3219" s="457">
        <f t="shared" si="1266"/>
        <v>0</v>
      </c>
      <c r="BN3219" s="458">
        <f t="shared" si="1267"/>
        <v>0</v>
      </c>
      <c r="BO3219" s="459">
        <f t="shared" si="1268"/>
        <v>0</v>
      </c>
      <c r="BP3219" s="460">
        <f t="shared" si="1269"/>
        <v>0</v>
      </c>
      <c r="BQ3219" s="457">
        <f t="shared" si="1270"/>
        <v>0</v>
      </c>
      <c r="BR3219" s="458">
        <f t="shared" si="1271"/>
        <v>0</v>
      </c>
      <c r="BS3219" s="459">
        <f t="shared" si="1272"/>
        <v>0</v>
      </c>
      <c r="BT3219" s="460">
        <f t="shared" si="1273"/>
        <v>0</v>
      </c>
      <c r="BU3219" s="164"/>
      <c r="BV3219" s="272">
        <f t="shared" si="1274"/>
        <v>0</v>
      </c>
      <c r="BW3219" s="273" t="str">
        <f>IF(BV3219=0,"",
IF(SUM($BV$3138:BV3219)=1,BX3219,
IF($BV$3258&gt;SUM($BV$3138:BV3219),_xlfn.CONCAT(", ",BX3219),
IF($BV$3258=SUM($BV$3138:BV3219),_xlfn.CONCAT(" y ",BX3219)))))</f>
        <v/>
      </c>
      <c r="BX3219" s="156" t="s">
        <v>5223</v>
      </c>
      <c r="BY3219" s="272">
        <f t="shared" si="1275"/>
        <v>0</v>
      </c>
      <c r="BZ3219" s="273" t="str">
        <f>IF(BY3219=0,"",
IF(SUM($BY$3138:BY3219)=1,CA3219,
IF($BY$3258&gt;SUM($BY$3138:BY3219),_xlfn.CONCAT(", ",CA3219),
IF($BY$3258=SUM($BY$3138:BY3219),_xlfn.CONCAT(" y ",CA3219)))))</f>
        <v/>
      </c>
      <c r="CA3219" s="156" t="s">
        <v>5223</v>
      </c>
    </row>
    <row r="3220" spans="1:79" ht="15" customHeight="1">
      <c r="A3220" s="57"/>
      <c r="B3220" s="26"/>
      <c r="C3220" s="665" t="s">
        <v>5224</v>
      </c>
      <c r="D3220" s="915" t="str">
        <f t="shared" si="1237"/>
        <v/>
      </c>
      <c r="E3220" s="916"/>
      <c r="F3220" s="916"/>
      <c r="G3220" s="916"/>
      <c r="H3220" s="916"/>
      <c r="I3220" s="916"/>
      <c r="J3220" s="917"/>
      <c r="K3220" s="614"/>
      <c r="L3220" s="614"/>
      <c r="M3220" s="614"/>
      <c r="N3220" s="614"/>
      <c r="O3220" s="614"/>
      <c r="P3220" s="614"/>
      <c r="Q3220" s="614"/>
      <c r="R3220" s="614"/>
      <c r="S3220" s="614"/>
      <c r="T3220" s="614"/>
      <c r="U3220" s="614"/>
      <c r="V3220" s="614"/>
      <c r="W3220" s="614"/>
      <c r="X3220" s="614"/>
      <c r="Y3220" s="614"/>
      <c r="Z3220" s="614"/>
      <c r="AA3220" s="614"/>
      <c r="AB3220" s="614"/>
      <c r="AC3220" s="614"/>
      <c r="AD3220" s="614"/>
      <c r="AE3220" s="164"/>
      <c r="AF3220" s="164"/>
      <c r="AG3220" s="450">
        <f t="shared" si="1233"/>
        <v>0</v>
      </c>
      <c r="AH3220" s="451">
        <f t="shared" si="1234"/>
        <v>0</v>
      </c>
      <c r="AI3220" s="450">
        <f t="shared" si="1235"/>
        <v>0</v>
      </c>
      <c r="AJ3220" s="452">
        <f t="shared" si="1236"/>
        <v>0</v>
      </c>
      <c r="AK3220" s="457">
        <f t="shared" si="1238"/>
        <v>0</v>
      </c>
      <c r="AL3220" s="458">
        <f t="shared" si="1239"/>
        <v>0</v>
      </c>
      <c r="AM3220" s="459">
        <f t="shared" si="1240"/>
        <v>0</v>
      </c>
      <c r="AN3220" s="460">
        <f t="shared" si="1241"/>
        <v>0</v>
      </c>
      <c r="AO3220" s="457">
        <f t="shared" si="1242"/>
        <v>0</v>
      </c>
      <c r="AP3220" s="458">
        <f t="shared" si="1243"/>
        <v>0</v>
      </c>
      <c r="AQ3220" s="459">
        <f t="shared" si="1244"/>
        <v>0</v>
      </c>
      <c r="AR3220" s="460">
        <f t="shared" si="1245"/>
        <v>0</v>
      </c>
      <c r="AS3220" s="457">
        <f t="shared" si="1246"/>
        <v>0</v>
      </c>
      <c r="AT3220" s="458">
        <f t="shared" si="1247"/>
        <v>0</v>
      </c>
      <c r="AU3220" s="459">
        <f t="shared" si="1248"/>
        <v>0</v>
      </c>
      <c r="AV3220" s="460">
        <f t="shared" si="1249"/>
        <v>0</v>
      </c>
      <c r="AW3220" s="457">
        <f t="shared" si="1250"/>
        <v>0</v>
      </c>
      <c r="AX3220" s="458">
        <f t="shared" si="1251"/>
        <v>0</v>
      </c>
      <c r="AY3220" s="459">
        <f t="shared" si="1252"/>
        <v>0</v>
      </c>
      <c r="AZ3220" s="460">
        <f t="shared" si="1253"/>
        <v>0</v>
      </c>
      <c r="BA3220" s="457">
        <f t="shared" si="1254"/>
        <v>0</v>
      </c>
      <c r="BB3220" s="458">
        <f t="shared" si="1255"/>
        <v>0</v>
      </c>
      <c r="BC3220" s="459">
        <f t="shared" si="1256"/>
        <v>0</v>
      </c>
      <c r="BD3220" s="460">
        <f t="shared" si="1257"/>
        <v>0</v>
      </c>
      <c r="BE3220" s="457">
        <f t="shared" si="1258"/>
        <v>0</v>
      </c>
      <c r="BF3220" s="458">
        <f t="shared" si="1259"/>
        <v>0</v>
      </c>
      <c r="BG3220" s="459">
        <f t="shared" si="1260"/>
        <v>0</v>
      </c>
      <c r="BH3220" s="460">
        <f t="shared" si="1261"/>
        <v>0</v>
      </c>
      <c r="BI3220" s="457">
        <f t="shared" si="1262"/>
        <v>0</v>
      </c>
      <c r="BJ3220" s="458">
        <f t="shared" si="1263"/>
        <v>0</v>
      </c>
      <c r="BK3220" s="459">
        <f t="shared" si="1264"/>
        <v>0</v>
      </c>
      <c r="BL3220" s="460">
        <f t="shared" si="1265"/>
        <v>0</v>
      </c>
      <c r="BM3220" s="457">
        <f t="shared" si="1266"/>
        <v>0</v>
      </c>
      <c r="BN3220" s="458">
        <f t="shared" si="1267"/>
        <v>0</v>
      </c>
      <c r="BO3220" s="459">
        <f t="shared" si="1268"/>
        <v>0</v>
      </c>
      <c r="BP3220" s="460">
        <f t="shared" si="1269"/>
        <v>0</v>
      </c>
      <c r="BQ3220" s="457">
        <f t="shared" si="1270"/>
        <v>0</v>
      </c>
      <c r="BR3220" s="458">
        <f t="shared" si="1271"/>
        <v>0</v>
      </c>
      <c r="BS3220" s="459">
        <f t="shared" si="1272"/>
        <v>0</v>
      </c>
      <c r="BT3220" s="460">
        <f t="shared" si="1273"/>
        <v>0</v>
      </c>
      <c r="BU3220" s="164"/>
      <c r="BV3220" s="272">
        <f t="shared" si="1274"/>
        <v>0</v>
      </c>
      <c r="BW3220" s="273" t="str">
        <f>IF(BV3220=0,"",
IF(SUM($BV$3138:BV3220)=1,BX3220,
IF($BV$3258&gt;SUM($BV$3138:BV3220),_xlfn.CONCAT(", ",BX3220),
IF($BV$3258=SUM($BV$3138:BV3220),_xlfn.CONCAT(" y ",BX3220)))))</f>
        <v/>
      </c>
      <c r="BX3220" s="156" t="s">
        <v>5225</v>
      </c>
      <c r="BY3220" s="272">
        <f t="shared" si="1275"/>
        <v>0</v>
      </c>
      <c r="BZ3220" s="273" t="str">
        <f>IF(BY3220=0,"",
IF(SUM($BY$3138:BY3220)=1,CA3220,
IF($BY$3258&gt;SUM($BY$3138:BY3220),_xlfn.CONCAT(", ",CA3220),
IF($BY$3258=SUM($BY$3138:BY3220),_xlfn.CONCAT(" y ",CA3220)))))</f>
        <v/>
      </c>
      <c r="CA3220" s="156" t="s">
        <v>5225</v>
      </c>
    </row>
    <row r="3221" spans="1:79" ht="15" customHeight="1">
      <c r="A3221" s="57"/>
      <c r="B3221" s="26"/>
      <c r="C3221" s="665" t="s">
        <v>5226</v>
      </c>
      <c r="D3221" s="915" t="str">
        <f t="shared" si="1237"/>
        <v/>
      </c>
      <c r="E3221" s="916"/>
      <c r="F3221" s="916"/>
      <c r="G3221" s="916"/>
      <c r="H3221" s="916"/>
      <c r="I3221" s="916"/>
      <c r="J3221" s="917"/>
      <c r="K3221" s="614"/>
      <c r="L3221" s="614"/>
      <c r="M3221" s="614"/>
      <c r="N3221" s="614"/>
      <c r="O3221" s="614"/>
      <c r="P3221" s="614"/>
      <c r="Q3221" s="614"/>
      <c r="R3221" s="614"/>
      <c r="S3221" s="614"/>
      <c r="T3221" s="614"/>
      <c r="U3221" s="614"/>
      <c r="V3221" s="614"/>
      <c r="W3221" s="614"/>
      <c r="X3221" s="614"/>
      <c r="Y3221" s="614"/>
      <c r="Z3221" s="614"/>
      <c r="AA3221" s="614"/>
      <c r="AB3221" s="614"/>
      <c r="AC3221" s="614"/>
      <c r="AD3221" s="614"/>
      <c r="AE3221" s="164"/>
      <c r="AF3221" s="164"/>
      <c r="AG3221" s="450">
        <f t="shared" si="1233"/>
        <v>0</v>
      </c>
      <c r="AH3221" s="451">
        <f t="shared" si="1234"/>
        <v>0</v>
      </c>
      <c r="AI3221" s="450">
        <f t="shared" si="1235"/>
        <v>0</v>
      </c>
      <c r="AJ3221" s="452">
        <f t="shared" si="1236"/>
        <v>0</v>
      </c>
      <c r="AK3221" s="457">
        <f t="shared" si="1238"/>
        <v>0</v>
      </c>
      <c r="AL3221" s="458">
        <f t="shared" si="1239"/>
        <v>0</v>
      </c>
      <c r="AM3221" s="459">
        <f t="shared" si="1240"/>
        <v>0</v>
      </c>
      <c r="AN3221" s="460">
        <f t="shared" si="1241"/>
        <v>0</v>
      </c>
      <c r="AO3221" s="457">
        <f t="shared" si="1242"/>
        <v>0</v>
      </c>
      <c r="AP3221" s="458">
        <f t="shared" si="1243"/>
        <v>0</v>
      </c>
      <c r="AQ3221" s="459">
        <f t="shared" si="1244"/>
        <v>0</v>
      </c>
      <c r="AR3221" s="460">
        <f t="shared" si="1245"/>
        <v>0</v>
      </c>
      <c r="AS3221" s="457">
        <f t="shared" si="1246"/>
        <v>0</v>
      </c>
      <c r="AT3221" s="458">
        <f t="shared" si="1247"/>
        <v>0</v>
      </c>
      <c r="AU3221" s="459">
        <f t="shared" si="1248"/>
        <v>0</v>
      </c>
      <c r="AV3221" s="460">
        <f t="shared" si="1249"/>
        <v>0</v>
      </c>
      <c r="AW3221" s="457">
        <f t="shared" si="1250"/>
        <v>0</v>
      </c>
      <c r="AX3221" s="458">
        <f t="shared" si="1251"/>
        <v>0</v>
      </c>
      <c r="AY3221" s="459">
        <f t="shared" si="1252"/>
        <v>0</v>
      </c>
      <c r="AZ3221" s="460">
        <f t="shared" si="1253"/>
        <v>0</v>
      </c>
      <c r="BA3221" s="457">
        <f t="shared" si="1254"/>
        <v>0</v>
      </c>
      <c r="BB3221" s="458">
        <f t="shared" si="1255"/>
        <v>0</v>
      </c>
      <c r="BC3221" s="459">
        <f t="shared" si="1256"/>
        <v>0</v>
      </c>
      <c r="BD3221" s="460">
        <f t="shared" si="1257"/>
        <v>0</v>
      </c>
      <c r="BE3221" s="457">
        <f t="shared" si="1258"/>
        <v>0</v>
      </c>
      <c r="BF3221" s="458">
        <f t="shared" si="1259"/>
        <v>0</v>
      </c>
      <c r="BG3221" s="459">
        <f t="shared" si="1260"/>
        <v>0</v>
      </c>
      <c r="BH3221" s="460">
        <f t="shared" si="1261"/>
        <v>0</v>
      </c>
      <c r="BI3221" s="457">
        <f t="shared" si="1262"/>
        <v>0</v>
      </c>
      <c r="BJ3221" s="458">
        <f t="shared" si="1263"/>
        <v>0</v>
      </c>
      <c r="BK3221" s="459">
        <f t="shared" si="1264"/>
        <v>0</v>
      </c>
      <c r="BL3221" s="460">
        <f t="shared" si="1265"/>
        <v>0</v>
      </c>
      <c r="BM3221" s="457">
        <f t="shared" si="1266"/>
        <v>0</v>
      </c>
      <c r="BN3221" s="458">
        <f t="shared" si="1267"/>
        <v>0</v>
      </c>
      <c r="BO3221" s="459">
        <f t="shared" si="1268"/>
        <v>0</v>
      </c>
      <c r="BP3221" s="460">
        <f t="shared" si="1269"/>
        <v>0</v>
      </c>
      <c r="BQ3221" s="457">
        <f t="shared" si="1270"/>
        <v>0</v>
      </c>
      <c r="BR3221" s="458">
        <f t="shared" si="1271"/>
        <v>0</v>
      </c>
      <c r="BS3221" s="459">
        <f t="shared" si="1272"/>
        <v>0</v>
      </c>
      <c r="BT3221" s="460">
        <f t="shared" si="1273"/>
        <v>0</v>
      </c>
      <c r="BU3221" s="164"/>
      <c r="BV3221" s="272">
        <f t="shared" si="1274"/>
        <v>0</v>
      </c>
      <c r="BW3221" s="273" t="str">
        <f>IF(BV3221=0,"",
IF(SUM($BV$3138:BV3221)=1,BX3221,
IF($BV$3258&gt;SUM($BV$3138:BV3221),_xlfn.CONCAT(", ",BX3221),
IF($BV$3258=SUM($BV$3138:BV3221),_xlfn.CONCAT(" y ",BX3221)))))</f>
        <v/>
      </c>
      <c r="BX3221" s="156" t="s">
        <v>5227</v>
      </c>
      <c r="BY3221" s="272">
        <f t="shared" si="1275"/>
        <v>0</v>
      </c>
      <c r="BZ3221" s="273" t="str">
        <f>IF(BY3221=0,"",
IF(SUM($BY$3138:BY3221)=1,CA3221,
IF($BY$3258&gt;SUM($BY$3138:BY3221),_xlfn.CONCAT(", ",CA3221),
IF($BY$3258=SUM($BY$3138:BY3221),_xlfn.CONCAT(" y ",CA3221)))))</f>
        <v/>
      </c>
      <c r="CA3221" s="156" t="s">
        <v>5227</v>
      </c>
    </row>
    <row r="3222" spans="1:79" ht="15" customHeight="1">
      <c r="A3222" s="57"/>
      <c r="B3222" s="26"/>
      <c r="C3222" s="665" t="s">
        <v>5228</v>
      </c>
      <c r="D3222" s="915" t="str">
        <f t="shared" si="1237"/>
        <v/>
      </c>
      <c r="E3222" s="916"/>
      <c r="F3222" s="916"/>
      <c r="G3222" s="916"/>
      <c r="H3222" s="916"/>
      <c r="I3222" s="916"/>
      <c r="J3222" s="917"/>
      <c r="K3222" s="614"/>
      <c r="L3222" s="614"/>
      <c r="M3222" s="614"/>
      <c r="N3222" s="614"/>
      <c r="O3222" s="614"/>
      <c r="P3222" s="614"/>
      <c r="Q3222" s="614"/>
      <c r="R3222" s="614"/>
      <c r="S3222" s="614"/>
      <c r="T3222" s="614"/>
      <c r="U3222" s="614"/>
      <c r="V3222" s="614"/>
      <c r="W3222" s="614"/>
      <c r="X3222" s="614"/>
      <c r="Y3222" s="614"/>
      <c r="Z3222" s="614"/>
      <c r="AA3222" s="614"/>
      <c r="AB3222" s="614"/>
      <c r="AC3222" s="614"/>
      <c r="AD3222" s="614"/>
      <c r="AE3222" s="164"/>
      <c r="AF3222" s="164"/>
      <c r="AG3222" s="450">
        <f t="shared" si="1233"/>
        <v>0</v>
      </c>
      <c r="AH3222" s="451">
        <f t="shared" si="1234"/>
        <v>0</v>
      </c>
      <c r="AI3222" s="450">
        <f t="shared" si="1235"/>
        <v>0</v>
      </c>
      <c r="AJ3222" s="452">
        <f t="shared" si="1236"/>
        <v>0</v>
      </c>
      <c r="AK3222" s="457">
        <f t="shared" si="1238"/>
        <v>0</v>
      </c>
      <c r="AL3222" s="458">
        <f t="shared" si="1239"/>
        <v>0</v>
      </c>
      <c r="AM3222" s="459">
        <f t="shared" si="1240"/>
        <v>0</v>
      </c>
      <c r="AN3222" s="460">
        <f t="shared" si="1241"/>
        <v>0</v>
      </c>
      <c r="AO3222" s="457">
        <f t="shared" si="1242"/>
        <v>0</v>
      </c>
      <c r="AP3222" s="458">
        <f t="shared" si="1243"/>
        <v>0</v>
      </c>
      <c r="AQ3222" s="459">
        <f t="shared" si="1244"/>
        <v>0</v>
      </c>
      <c r="AR3222" s="460">
        <f t="shared" si="1245"/>
        <v>0</v>
      </c>
      <c r="AS3222" s="457">
        <f t="shared" si="1246"/>
        <v>0</v>
      </c>
      <c r="AT3222" s="458">
        <f t="shared" si="1247"/>
        <v>0</v>
      </c>
      <c r="AU3222" s="459">
        <f t="shared" si="1248"/>
        <v>0</v>
      </c>
      <c r="AV3222" s="460">
        <f t="shared" si="1249"/>
        <v>0</v>
      </c>
      <c r="AW3222" s="457">
        <f t="shared" si="1250"/>
        <v>0</v>
      </c>
      <c r="AX3222" s="458">
        <f t="shared" si="1251"/>
        <v>0</v>
      </c>
      <c r="AY3222" s="459">
        <f t="shared" si="1252"/>
        <v>0</v>
      </c>
      <c r="AZ3222" s="460">
        <f t="shared" si="1253"/>
        <v>0</v>
      </c>
      <c r="BA3222" s="457">
        <f t="shared" si="1254"/>
        <v>0</v>
      </c>
      <c r="BB3222" s="458">
        <f t="shared" si="1255"/>
        <v>0</v>
      </c>
      <c r="BC3222" s="459">
        <f t="shared" si="1256"/>
        <v>0</v>
      </c>
      <c r="BD3222" s="460">
        <f t="shared" si="1257"/>
        <v>0</v>
      </c>
      <c r="BE3222" s="457">
        <f t="shared" si="1258"/>
        <v>0</v>
      </c>
      <c r="BF3222" s="458">
        <f t="shared" si="1259"/>
        <v>0</v>
      </c>
      <c r="BG3222" s="459">
        <f t="shared" si="1260"/>
        <v>0</v>
      </c>
      <c r="BH3222" s="460">
        <f t="shared" si="1261"/>
        <v>0</v>
      </c>
      <c r="BI3222" s="457">
        <f t="shared" si="1262"/>
        <v>0</v>
      </c>
      <c r="BJ3222" s="458">
        <f t="shared" si="1263"/>
        <v>0</v>
      </c>
      <c r="BK3222" s="459">
        <f t="shared" si="1264"/>
        <v>0</v>
      </c>
      <c r="BL3222" s="460">
        <f t="shared" si="1265"/>
        <v>0</v>
      </c>
      <c r="BM3222" s="457">
        <f t="shared" si="1266"/>
        <v>0</v>
      </c>
      <c r="BN3222" s="458">
        <f t="shared" si="1267"/>
        <v>0</v>
      </c>
      <c r="BO3222" s="459">
        <f t="shared" si="1268"/>
        <v>0</v>
      </c>
      <c r="BP3222" s="460">
        <f t="shared" si="1269"/>
        <v>0</v>
      </c>
      <c r="BQ3222" s="457">
        <f t="shared" si="1270"/>
        <v>0</v>
      </c>
      <c r="BR3222" s="458">
        <f t="shared" si="1271"/>
        <v>0</v>
      </c>
      <c r="BS3222" s="459">
        <f t="shared" si="1272"/>
        <v>0</v>
      </c>
      <c r="BT3222" s="460">
        <f t="shared" si="1273"/>
        <v>0</v>
      </c>
      <c r="BU3222" s="164"/>
      <c r="BV3222" s="272">
        <f t="shared" si="1274"/>
        <v>0</v>
      </c>
      <c r="BW3222" s="273" t="str">
        <f>IF(BV3222=0,"",
IF(SUM($BV$3138:BV3222)=1,BX3222,
IF($BV$3258&gt;SUM($BV$3138:BV3222),_xlfn.CONCAT(", ",BX3222),
IF($BV$3258=SUM($BV$3138:BV3222),_xlfn.CONCAT(" y ",BX3222)))))</f>
        <v/>
      </c>
      <c r="BX3222" s="156" t="s">
        <v>5229</v>
      </c>
      <c r="BY3222" s="272">
        <f t="shared" si="1275"/>
        <v>0</v>
      </c>
      <c r="BZ3222" s="273" t="str">
        <f>IF(BY3222=0,"",
IF(SUM($BY$3138:BY3222)=1,CA3222,
IF($BY$3258&gt;SUM($BY$3138:BY3222),_xlfn.CONCAT(", ",CA3222),
IF($BY$3258=SUM($BY$3138:BY3222),_xlfn.CONCAT(" y ",CA3222)))))</f>
        <v/>
      </c>
      <c r="CA3222" s="156" t="s">
        <v>5229</v>
      </c>
    </row>
    <row r="3223" spans="1:79" ht="15" customHeight="1">
      <c r="A3223" s="57"/>
      <c r="B3223" s="26"/>
      <c r="C3223" s="665" t="s">
        <v>5230</v>
      </c>
      <c r="D3223" s="915" t="str">
        <f t="shared" si="1237"/>
        <v/>
      </c>
      <c r="E3223" s="916"/>
      <c r="F3223" s="916"/>
      <c r="G3223" s="916"/>
      <c r="H3223" s="916"/>
      <c r="I3223" s="916"/>
      <c r="J3223" s="917"/>
      <c r="K3223" s="614"/>
      <c r="L3223" s="614"/>
      <c r="M3223" s="614"/>
      <c r="N3223" s="614"/>
      <c r="O3223" s="614"/>
      <c r="P3223" s="614"/>
      <c r="Q3223" s="614"/>
      <c r="R3223" s="614"/>
      <c r="S3223" s="614"/>
      <c r="T3223" s="614"/>
      <c r="U3223" s="614"/>
      <c r="V3223" s="614"/>
      <c r="W3223" s="614"/>
      <c r="X3223" s="614"/>
      <c r="Y3223" s="614"/>
      <c r="Z3223" s="614"/>
      <c r="AA3223" s="614"/>
      <c r="AB3223" s="614"/>
      <c r="AC3223" s="614"/>
      <c r="AD3223" s="614"/>
      <c r="AE3223" s="164"/>
      <c r="AF3223" s="164"/>
      <c r="AG3223" s="450">
        <f t="shared" si="1233"/>
        <v>0</v>
      </c>
      <c r="AH3223" s="451">
        <f t="shared" si="1234"/>
        <v>0</v>
      </c>
      <c r="AI3223" s="450">
        <f t="shared" si="1235"/>
        <v>0</v>
      </c>
      <c r="AJ3223" s="452">
        <f t="shared" si="1236"/>
        <v>0</v>
      </c>
      <c r="AK3223" s="457">
        <f t="shared" si="1238"/>
        <v>0</v>
      </c>
      <c r="AL3223" s="458">
        <f t="shared" si="1239"/>
        <v>0</v>
      </c>
      <c r="AM3223" s="459">
        <f t="shared" si="1240"/>
        <v>0</v>
      </c>
      <c r="AN3223" s="460">
        <f t="shared" si="1241"/>
        <v>0</v>
      </c>
      <c r="AO3223" s="457">
        <f t="shared" si="1242"/>
        <v>0</v>
      </c>
      <c r="AP3223" s="458">
        <f t="shared" si="1243"/>
        <v>0</v>
      </c>
      <c r="AQ3223" s="459">
        <f t="shared" si="1244"/>
        <v>0</v>
      </c>
      <c r="AR3223" s="460">
        <f t="shared" si="1245"/>
        <v>0</v>
      </c>
      <c r="AS3223" s="457">
        <f t="shared" si="1246"/>
        <v>0</v>
      </c>
      <c r="AT3223" s="458">
        <f t="shared" si="1247"/>
        <v>0</v>
      </c>
      <c r="AU3223" s="459">
        <f t="shared" si="1248"/>
        <v>0</v>
      </c>
      <c r="AV3223" s="460">
        <f t="shared" si="1249"/>
        <v>0</v>
      </c>
      <c r="AW3223" s="457">
        <f t="shared" si="1250"/>
        <v>0</v>
      </c>
      <c r="AX3223" s="458">
        <f t="shared" si="1251"/>
        <v>0</v>
      </c>
      <c r="AY3223" s="459">
        <f t="shared" si="1252"/>
        <v>0</v>
      </c>
      <c r="AZ3223" s="460">
        <f t="shared" si="1253"/>
        <v>0</v>
      </c>
      <c r="BA3223" s="457">
        <f t="shared" si="1254"/>
        <v>0</v>
      </c>
      <c r="BB3223" s="458">
        <f t="shared" si="1255"/>
        <v>0</v>
      </c>
      <c r="BC3223" s="459">
        <f t="shared" si="1256"/>
        <v>0</v>
      </c>
      <c r="BD3223" s="460">
        <f t="shared" si="1257"/>
        <v>0</v>
      </c>
      <c r="BE3223" s="457">
        <f t="shared" si="1258"/>
        <v>0</v>
      </c>
      <c r="BF3223" s="458">
        <f t="shared" si="1259"/>
        <v>0</v>
      </c>
      <c r="BG3223" s="459">
        <f t="shared" si="1260"/>
        <v>0</v>
      </c>
      <c r="BH3223" s="460">
        <f t="shared" si="1261"/>
        <v>0</v>
      </c>
      <c r="BI3223" s="457">
        <f t="shared" si="1262"/>
        <v>0</v>
      </c>
      <c r="BJ3223" s="458">
        <f t="shared" si="1263"/>
        <v>0</v>
      </c>
      <c r="BK3223" s="459">
        <f t="shared" si="1264"/>
        <v>0</v>
      </c>
      <c r="BL3223" s="460">
        <f t="shared" si="1265"/>
        <v>0</v>
      </c>
      <c r="BM3223" s="457">
        <f t="shared" si="1266"/>
        <v>0</v>
      </c>
      <c r="BN3223" s="458">
        <f t="shared" si="1267"/>
        <v>0</v>
      </c>
      <c r="BO3223" s="459">
        <f t="shared" si="1268"/>
        <v>0</v>
      </c>
      <c r="BP3223" s="460">
        <f t="shared" si="1269"/>
        <v>0</v>
      </c>
      <c r="BQ3223" s="457">
        <f t="shared" si="1270"/>
        <v>0</v>
      </c>
      <c r="BR3223" s="458">
        <f t="shared" si="1271"/>
        <v>0</v>
      </c>
      <c r="BS3223" s="459">
        <f t="shared" si="1272"/>
        <v>0</v>
      </c>
      <c r="BT3223" s="460">
        <f t="shared" si="1273"/>
        <v>0</v>
      </c>
      <c r="BU3223" s="164"/>
      <c r="BV3223" s="272">
        <f t="shared" si="1274"/>
        <v>0</v>
      </c>
      <c r="BW3223" s="273" t="str">
        <f>IF(BV3223=0,"",
IF(SUM($BV$3138:BV3223)=1,BX3223,
IF($BV$3258&gt;SUM($BV$3138:BV3223),_xlfn.CONCAT(", ",BX3223),
IF($BV$3258=SUM($BV$3138:BV3223),_xlfn.CONCAT(" y ",BX3223)))))</f>
        <v/>
      </c>
      <c r="BX3223" s="156" t="s">
        <v>5231</v>
      </c>
      <c r="BY3223" s="272">
        <f t="shared" si="1275"/>
        <v>0</v>
      </c>
      <c r="BZ3223" s="273" t="str">
        <f>IF(BY3223=0,"",
IF(SUM($BY$3138:BY3223)=1,CA3223,
IF($BY$3258&gt;SUM($BY$3138:BY3223),_xlfn.CONCAT(", ",CA3223),
IF($BY$3258=SUM($BY$3138:BY3223),_xlfn.CONCAT(" y ",CA3223)))))</f>
        <v/>
      </c>
      <c r="CA3223" s="156" t="s">
        <v>5231</v>
      </c>
    </row>
    <row r="3224" spans="1:79" ht="15" customHeight="1">
      <c r="A3224" s="57"/>
      <c r="B3224" s="26"/>
      <c r="C3224" s="665" t="s">
        <v>5232</v>
      </c>
      <c r="D3224" s="915" t="str">
        <f t="shared" si="1237"/>
        <v/>
      </c>
      <c r="E3224" s="916"/>
      <c r="F3224" s="916"/>
      <c r="G3224" s="916"/>
      <c r="H3224" s="916"/>
      <c r="I3224" s="916"/>
      <c r="J3224" s="917"/>
      <c r="K3224" s="614"/>
      <c r="L3224" s="614"/>
      <c r="M3224" s="614"/>
      <c r="N3224" s="614"/>
      <c r="O3224" s="614"/>
      <c r="P3224" s="614"/>
      <c r="Q3224" s="614"/>
      <c r="R3224" s="614"/>
      <c r="S3224" s="614"/>
      <c r="T3224" s="614"/>
      <c r="U3224" s="614"/>
      <c r="V3224" s="614"/>
      <c r="W3224" s="614"/>
      <c r="X3224" s="614"/>
      <c r="Y3224" s="614"/>
      <c r="Z3224" s="614"/>
      <c r="AA3224" s="614"/>
      <c r="AB3224" s="614"/>
      <c r="AC3224" s="614"/>
      <c r="AD3224" s="614"/>
      <c r="AE3224" s="164"/>
      <c r="AF3224" s="164"/>
      <c r="AG3224" s="450">
        <f t="shared" si="1233"/>
        <v>0</v>
      </c>
      <c r="AH3224" s="451">
        <f t="shared" si="1234"/>
        <v>0</v>
      </c>
      <c r="AI3224" s="450">
        <f t="shared" si="1235"/>
        <v>0</v>
      </c>
      <c r="AJ3224" s="452">
        <f t="shared" si="1236"/>
        <v>0</v>
      </c>
      <c r="AK3224" s="457">
        <f t="shared" si="1238"/>
        <v>0</v>
      </c>
      <c r="AL3224" s="458">
        <f t="shared" si="1239"/>
        <v>0</v>
      </c>
      <c r="AM3224" s="459">
        <f t="shared" si="1240"/>
        <v>0</v>
      </c>
      <c r="AN3224" s="460">
        <f t="shared" si="1241"/>
        <v>0</v>
      </c>
      <c r="AO3224" s="457">
        <f t="shared" si="1242"/>
        <v>0</v>
      </c>
      <c r="AP3224" s="458">
        <f t="shared" si="1243"/>
        <v>0</v>
      </c>
      <c r="AQ3224" s="459">
        <f t="shared" si="1244"/>
        <v>0</v>
      </c>
      <c r="AR3224" s="460">
        <f t="shared" si="1245"/>
        <v>0</v>
      </c>
      <c r="AS3224" s="457">
        <f t="shared" si="1246"/>
        <v>0</v>
      </c>
      <c r="AT3224" s="458">
        <f t="shared" si="1247"/>
        <v>0</v>
      </c>
      <c r="AU3224" s="459">
        <f t="shared" si="1248"/>
        <v>0</v>
      </c>
      <c r="AV3224" s="460">
        <f t="shared" si="1249"/>
        <v>0</v>
      </c>
      <c r="AW3224" s="457">
        <f t="shared" si="1250"/>
        <v>0</v>
      </c>
      <c r="AX3224" s="458">
        <f t="shared" si="1251"/>
        <v>0</v>
      </c>
      <c r="AY3224" s="459">
        <f t="shared" si="1252"/>
        <v>0</v>
      </c>
      <c r="AZ3224" s="460">
        <f t="shared" si="1253"/>
        <v>0</v>
      </c>
      <c r="BA3224" s="457">
        <f t="shared" si="1254"/>
        <v>0</v>
      </c>
      <c r="BB3224" s="458">
        <f t="shared" si="1255"/>
        <v>0</v>
      </c>
      <c r="BC3224" s="459">
        <f t="shared" si="1256"/>
        <v>0</v>
      </c>
      <c r="BD3224" s="460">
        <f t="shared" si="1257"/>
        <v>0</v>
      </c>
      <c r="BE3224" s="457">
        <f t="shared" si="1258"/>
        <v>0</v>
      </c>
      <c r="BF3224" s="458">
        <f t="shared" si="1259"/>
        <v>0</v>
      </c>
      <c r="BG3224" s="459">
        <f t="shared" si="1260"/>
        <v>0</v>
      </c>
      <c r="BH3224" s="460">
        <f t="shared" si="1261"/>
        <v>0</v>
      </c>
      <c r="BI3224" s="457">
        <f t="shared" si="1262"/>
        <v>0</v>
      </c>
      <c r="BJ3224" s="458">
        <f t="shared" si="1263"/>
        <v>0</v>
      </c>
      <c r="BK3224" s="459">
        <f t="shared" si="1264"/>
        <v>0</v>
      </c>
      <c r="BL3224" s="460">
        <f t="shared" si="1265"/>
        <v>0</v>
      </c>
      <c r="BM3224" s="457">
        <f t="shared" si="1266"/>
        <v>0</v>
      </c>
      <c r="BN3224" s="458">
        <f t="shared" si="1267"/>
        <v>0</v>
      </c>
      <c r="BO3224" s="459">
        <f t="shared" si="1268"/>
        <v>0</v>
      </c>
      <c r="BP3224" s="460">
        <f t="shared" si="1269"/>
        <v>0</v>
      </c>
      <c r="BQ3224" s="457">
        <f t="shared" si="1270"/>
        <v>0</v>
      </c>
      <c r="BR3224" s="458">
        <f t="shared" si="1271"/>
        <v>0</v>
      </c>
      <c r="BS3224" s="459">
        <f t="shared" si="1272"/>
        <v>0</v>
      </c>
      <c r="BT3224" s="460">
        <f t="shared" si="1273"/>
        <v>0</v>
      </c>
      <c r="BU3224" s="164"/>
      <c r="BV3224" s="272">
        <f t="shared" si="1274"/>
        <v>0</v>
      </c>
      <c r="BW3224" s="273" t="str">
        <f>IF(BV3224=0,"",
IF(SUM($BV$3138:BV3224)=1,BX3224,
IF($BV$3258&gt;SUM($BV$3138:BV3224),_xlfn.CONCAT(", ",BX3224),
IF($BV$3258=SUM($BV$3138:BV3224),_xlfn.CONCAT(" y ",BX3224)))))</f>
        <v/>
      </c>
      <c r="BX3224" s="156" t="s">
        <v>5233</v>
      </c>
      <c r="BY3224" s="272">
        <f t="shared" si="1275"/>
        <v>0</v>
      </c>
      <c r="BZ3224" s="273" t="str">
        <f>IF(BY3224=0,"",
IF(SUM($BY$3138:BY3224)=1,CA3224,
IF($BY$3258&gt;SUM($BY$3138:BY3224),_xlfn.CONCAT(", ",CA3224),
IF($BY$3258=SUM($BY$3138:BY3224),_xlfn.CONCAT(" y ",CA3224)))))</f>
        <v/>
      </c>
      <c r="CA3224" s="156" t="s">
        <v>5233</v>
      </c>
    </row>
    <row r="3225" spans="1:79" ht="15" customHeight="1">
      <c r="A3225" s="57"/>
      <c r="B3225" s="26"/>
      <c r="C3225" s="665" t="s">
        <v>5234</v>
      </c>
      <c r="D3225" s="915" t="str">
        <f t="shared" si="1237"/>
        <v/>
      </c>
      <c r="E3225" s="916"/>
      <c r="F3225" s="916"/>
      <c r="G3225" s="916"/>
      <c r="H3225" s="916"/>
      <c r="I3225" s="916"/>
      <c r="J3225" s="917"/>
      <c r="K3225" s="614"/>
      <c r="L3225" s="614"/>
      <c r="M3225" s="614"/>
      <c r="N3225" s="614"/>
      <c r="O3225" s="614"/>
      <c r="P3225" s="614"/>
      <c r="Q3225" s="614"/>
      <c r="R3225" s="614"/>
      <c r="S3225" s="614"/>
      <c r="T3225" s="614"/>
      <c r="U3225" s="614"/>
      <c r="V3225" s="614"/>
      <c r="W3225" s="614"/>
      <c r="X3225" s="614"/>
      <c r="Y3225" s="614"/>
      <c r="Z3225" s="614"/>
      <c r="AA3225" s="614"/>
      <c r="AB3225" s="614"/>
      <c r="AC3225" s="614"/>
      <c r="AD3225" s="614"/>
      <c r="AE3225" s="164"/>
      <c r="AF3225" s="164"/>
      <c r="AG3225" s="450">
        <f t="shared" si="1233"/>
        <v>0</v>
      </c>
      <c r="AH3225" s="451">
        <f t="shared" si="1234"/>
        <v>0</v>
      </c>
      <c r="AI3225" s="450">
        <f t="shared" si="1235"/>
        <v>0</v>
      </c>
      <c r="AJ3225" s="452">
        <f t="shared" si="1236"/>
        <v>0</v>
      </c>
      <c r="AK3225" s="457">
        <f t="shared" si="1238"/>
        <v>0</v>
      </c>
      <c r="AL3225" s="458">
        <f t="shared" si="1239"/>
        <v>0</v>
      </c>
      <c r="AM3225" s="459">
        <f t="shared" si="1240"/>
        <v>0</v>
      </c>
      <c r="AN3225" s="460">
        <f t="shared" si="1241"/>
        <v>0</v>
      </c>
      <c r="AO3225" s="457">
        <f t="shared" si="1242"/>
        <v>0</v>
      </c>
      <c r="AP3225" s="458">
        <f t="shared" si="1243"/>
        <v>0</v>
      </c>
      <c r="AQ3225" s="459">
        <f t="shared" si="1244"/>
        <v>0</v>
      </c>
      <c r="AR3225" s="460">
        <f t="shared" si="1245"/>
        <v>0</v>
      </c>
      <c r="AS3225" s="457">
        <f t="shared" si="1246"/>
        <v>0</v>
      </c>
      <c r="AT3225" s="458">
        <f t="shared" si="1247"/>
        <v>0</v>
      </c>
      <c r="AU3225" s="459">
        <f t="shared" si="1248"/>
        <v>0</v>
      </c>
      <c r="AV3225" s="460">
        <f t="shared" si="1249"/>
        <v>0</v>
      </c>
      <c r="AW3225" s="457">
        <f t="shared" si="1250"/>
        <v>0</v>
      </c>
      <c r="AX3225" s="458">
        <f t="shared" si="1251"/>
        <v>0</v>
      </c>
      <c r="AY3225" s="459">
        <f t="shared" si="1252"/>
        <v>0</v>
      </c>
      <c r="AZ3225" s="460">
        <f t="shared" si="1253"/>
        <v>0</v>
      </c>
      <c r="BA3225" s="457">
        <f t="shared" si="1254"/>
        <v>0</v>
      </c>
      <c r="BB3225" s="458">
        <f t="shared" si="1255"/>
        <v>0</v>
      </c>
      <c r="BC3225" s="459">
        <f t="shared" si="1256"/>
        <v>0</v>
      </c>
      <c r="BD3225" s="460">
        <f t="shared" si="1257"/>
        <v>0</v>
      </c>
      <c r="BE3225" s="457">
        <f t="shared" si="1258"/>
        <v>0</v>
      </c>
      <c r="BF3225" s="458">
        <f t="shared" si="1259"/>
        <v>0</v>
      </c>
      <c r="BG3225" s="459">
        <f t="shared" si="1260"/>
        <v>0</v>
      </c>
      <c r="BH3225" s="460">
        <f t="shared" si="1261"/>
        <v>0</v>
      </c>
      <c r="BI3225" s="457">
        <f t="shared" si="1262"/>
        <v>0</v>
      </c>
      <c r="BJ3225" s="458">
        <f t="shared" si="1263"/>
        <v>0</v>
      </c>
      <c r="BK3225" s="459">
        <f t="shared" si="1264"/>
        <v>0</v>
      </c>
      <c r="BL3225" s="460">
        <f t="shared" si="1265"/>
        <v>0</v>
      </c>
      <c r="BM3225" s="457">
        <f t="shared" si="1266"/>
        <v>0</v>
      </c>
      <c r="BN3225" s="458">
        <f t="shared" si="1267"/>
        <v>0</v>
      </c>
      <c r="BO3225" s="459">
        <f t="shared" si="1268"/>
        <v>0</v>
      </c>
      <c r="BP3225" s="460">
        <f t="shared" si="1269"/>
        <v>0</v>
      </c>
      <c r="BQ3225" s="457">
        <f t="shared" si="1270"/>
        <v>0</v>
      </c>
      <c r="BR3225" s="458">
        <f t="shared" si="1271"/>
        <v>0</v>
      </c>
      <c r="BS3225" s="459">
        <f t="shared" si="1272"/>
        <v>0</v>
      </c>
      <c r="BT3225" s="460">
        <f t="shared" si="1273"/>
        <v>0</v>
      </c>
      <c r="BU3225" s="164"/>
      <c r="BV3225" s="272">
        <f t="shared" si="1274"/>
        <v>0</v>
      </c>
      <c r="BW3225" s="273" t="str">
        <f>IF(BV3225=0,"",
IF(SUM($BV$3138:BV3225)=1,BX3225,
IF($BV$3258&gt;SUM($BV$3138:BV3225),_xlfn.CONCAT(", ",BX3225),
IF($BV$3258=SUM($BV$3138:BV3225),_xlfn.CONCAT(" y ",BX3225)))))</f>
        <v/>
      </c>
      <c r="BX3225" s="156" t="s">
        <v>5235</v>
      </c>
      <c r="BY3225" s="272">
        <f t="shared" si="1275"/>
        <v>0</v>
      </c>
      <c r="BZ3225" s="273" t="str">
        <f>IF(BY3225=0,"",
IF(SUM($BY$3138:BY3225)=1,CA3225,
IF($BY$3258&gt;SUM($BY$3138:BY3225),_xlfn.CONCAT(", ",CA3225),
IF($BY$3258=SUM($BY$3138:BY3225),_xlfn.CONCAT(" y ",CA3225)))))</f>
        <v/>
      </c>
      <c r="CA3225" s="156" t="s">
        <v>5235</v>
      </c>
    </row>
    <row r="3226" spans="1:79" ht="15" customHeight="1">
      <c r="A3226" s="57"/>
      <c r="B3226" s="26"/>
      <c r="C3226" s="665" t="s">
        <v>5236</v>
      </c>
      <c r="D3226" s="915" t="str">
        <f t="shared" si="1237"/>
        <v/>
      </c>
      <c r="E3226" s="916"/>
      <c r="F3226" s="916"/>
      <c r="G3226" s="916"/>
      <c r="H3226" s="916"/>
      <c r="I3226" s="916"/>
      <c r="J3226" s="917"/>
      <c r="K3226" s="614"/>
      <c r="L3226" s="614"/>
      <c r="M3226" s="614"/>
      <c r="N3226" s="614"/>
      <c r="O3226" s="614"/>
      <c r="P3226" s="614"/>
      <c r="Q3226" s="614"/>
      <c r="R3226" s="614"/>
      <c r="S3226" s="614"/>
      <c r="T3226" s="614"/>
      <c r="U3226" s="614"/>
      <c r="V3226" s="614"/>
      <c r="W3226" s="614"/>
      <c r="X3226" s="614"/>
      <c r="Y3226" s="614"/>
      <c r="Z3226" s="614"/>
      <c r="AA3226" s="614"/>
      <c r="AB3226" s="614"/>
      <c r="AC3226" s="614"/>
      <c r="AD3226" s="614"/>
      <c r="AE3226" s="164"/>
      <c r="AF3226" s="164"/>
      <c r="AG3226" s="450">
        <f t="shared" si="1233"/>
        <v>0</v>
      </c>
      <c r="AH3226" s="451">
        <f t="shared" si="1234"/>
        <v>0</v>
      </c>
      <c r="AI3226" s="450">
        <f t="shared" si="1235"/>
        <v>0</v>
      </c>
      <c r="AJ3226" s="452">
        <f t="shared" si="1236"/>
        <v>0</v>
      </c>
      <c r="AK3226" s="457">
        <f t="shared" si="1238"/>
        <v>0</v>
      </c>
      <c r="AL3226" s="458">
        <f t="shared" si="1239"/>
        <v>0</v>
      </c>
      <c r="AM3226" s="459">
        <f t="shared" si="1240"/>
        <v>0</v>
      </c>
      <c r="AN3226" s="460">
        <f t="shared" si="1241"/>
        <v>0</v>
      </c>
      <c r="AO3226" s="457">
        <f t="shared" si="1242"/>
        <v>0</v>
      </c>
      <c r="AP3226" s="458">
        <f t="shared" si="1243"/>
        <v>0</v>
      </c>
      <c r="AQ3226" s="459">
        <f t="shared" si="1244"/>
        <v>0</v>
      </c>
      <c r="AR3226" s="460">
        <f t="shared" si="1245"/>
        <v>0</v>
      </c>
      <c r="AS3226" s="457">
        <f t="shared" si="1246"/>
        <v>0</v>
      </c>
      <c r="AT3226" s="458">
        <f t="shared" si="1247"/>
        <v>0</v>
      </c>
      <c r="AU3226" s="459">
        <f t="shared" si="1248"/>
        <v>0</v>
      </c>
      <c r="AV3226" s="460">
        <f t="shared" si="1249"/>
        <v>0</v>
      </c>
      <c r="AW3226" s="457">
        <f t="shared" si="1250"/>
        <v>0</v>
      </c>
      <c r="AX3226" s="458">
        <f t="shared" si="1251"/>
        <v>0</v>
      </c>
      <c r="AY3226" s="459">
        <f t="shared" si="1252"/>
        <v>0</v>
      </c>
      <c r="AZ3226" s="460">
        <f t="shared" si="1253"/>
        <v>0</v>
      </c>
      <c r="BA3226" s="457">
        <f t="shared" si="1254"/>
        <v>0</v>
      </c>
      <c r="BB3226" s="458">
        <f t="shared" si="1255"/>
        <v>0</v>
      </c>
      <c r="BC3226" s="459">
        <f t="shared" si="1256"/>
        <v>0</v>
      </c>
      <c r="BD3226" s="460">
        <f t="shared" si="1257"/>
        <v>0</v>
      </c>
      <c r="BE3226" s="457">
        <f t="shared" si="1258"/>
        <v>0</v>
      </c>
      <c r="BF3226" s="458">
        <f t="shared" si="1259"/>
        <v>0</v>
      </c>
      <c r="BG3226" s="459">
        <f t="shared" si="1260"/>
        <v>0</v>
      </c>
      <c r="BH3226" s="460">
        <f t="shared" si="1261"/>
        <v>0</v>
      </c>
      <c r="BI3226" s="457">
        <f t="shared" si="1262"/>
        <v>0</v>
      </c>
      <c r="BJ3226" s="458">
        <f t="shared" si="1263"/>
        <v>0</v>
      </c>
      <c r="BK3226" s="459">
        <f t="shared" si="1264"/>
        <v>0</v>
      </c>
      <c r="BL3226" s="460">
        <f t="shared" si="1265"/>
        <v>0</v>
      </c>
      <c r="BM3226" s="457">
        <f t="shared" si="1266"/>
        <v>0</v>
      </c>
      <c r="BN3226" s="458">
        <f t="shared" si="1267"/>
        <v>0</v>
      </c>
      <c r="BO3226" s="459">
        <f t="shared" si="1268"/>
        <v>0</v>
      </c>
      <c r="BP3226" s="460">
        <f t="shared" si="1269"/>
        <v>0</v>
      </c>
      <c r="BQ3226" s="457">
        <f t="shared" si="1270"/>
        <v>0</v>
      </c>
      <c r="BR3226" s="458">
        <f t="shared" si="1271"/>
        <v>0</v>
      </c>
      <c r="BS3226" s="459">
        <f t="shared" si="1272"/>
        <v>0</v>
      </c>
      <c r="BT3226" s="460">
        <f t="shared" si="1273"/>
        <v>0</v>
      </c>
      <c r="BU3226" s="164"/>
      <c r="BV3226" s="272">
        <f t="shared" si="1274"/>
        <v>0</v>
      </c>
      <c r="BW3226" s="273" t="str">
        <f>IF(BV3226=0,"",
IF(SUM($BV$3138:BV3226)=1,BX3226,
IF($BV$3258&gt;SUM($BV$3138:BV3226),_xlfn.CONCAT(", ",BX3226),
IF($BV$3258=SUM($BV$3138:BV3226),_xlfn.CONCAT(" y ",BX3226)))))</f>
        <v/>
      </c>
      <c r="BX3226" s="156" t="s">
        <v>5237</v>
      </c>
      <c r="BY3226" s="272">
        <f t="shared" si="1275"/>
        <v>0</v>
      </c>
      <c r="BZ3226" s="273" t="str">
        <f>IF(BY3226=0,"",
IF(SUM($BY$3138:BY3226)=1,CA3226,
IF($BY$3258&gt;SUM($BY$3138:BY3226),_xlfn.CONCAT(", ",CA3226),
IF($BY$3258=SUM($BY$3138:BY3226),_xlfn.CONCAT(" y ",CA3226)))))</f>
        <v/>
      </c>
      <c r="CA3226" s="156" t="s">
        <v>5237</v>
      </c>
    </row>
    <row r="3227" spans="1:79" ht="15" customHeight="1">
      <c r="A3227" s="57"/>
      <c r="B3227" s="26"/>
      <c r="C3227" s="665" t="s">
        <v>5238</v>
      </c>
      <c r="D3227" s="915" t="str">
        <f t="shared" si="1237"/>
        <v/>
      </c>
      <c r="E3227" s="916"/>
      <c r="F3227" s="916"/>
      <c r="G3227" s="916"/>
      <c r="H3227" s="916"/>
      <c r="I3227" s="916"/>
      <c r="J3227" s="917"/>
      <c r="K3227" s="614"/>
      <c r="L3227" s="614"/>
      <c r="M3227" s="614"/>
      <c r="N3227" s="614"/>
      <c r="O3227" s="614"/>
      <c r="P3227" s="614"/>
      <c r="Q3227" s="614"/>
      <c r="R3227" s="614"/>
      <c r="S3227" s="614"/>
      <c r="T3227" s="614"/>
      <c r="U3227" s="614"/>
      <c r="V3227" s="614"/>
      <c r="W3227" s="614"/>
      <c r="X3227" s="614"/>
      <c r="Y3227" s="614"/>
      <c r="Z3227" s="614"/>
      <c r="AA3227" s="614"/>
      <c r="AB3227" s="614"/>
      <c r="AC3227" s="614"/>
      <c r="AD3227" s="614"/>
      <c r="AE3227" s="164"/>
      <c r="AF3227" s="164"/>
      <c r="AG3227" s="450">
        <f t="shared" si="1233"/>
        <v>0</v>
      </c>
      <c r="AH3227" s="451">
        <f t="shared" si="1234"/>
        <v>0</v>
      </c>
      <c r="AI3227" s="450">
        <f t="shared" si="1235"/>
        <v>0</v>
      </c>
      <c r="AJ3227" s="452">
        <f t="shared" si="1236"/>
        <v>0</v>
      </c>
      <c r="AK3227" s="457">
        <f t="shared" si="1238"/>
        <v>0</v>
      </c>
      <c r="AL3227" s="458">
        <f t="shared" si="1239"/>
        <v>0</v>
      </c>
      <c r="AM3227" s="459">
        <f t="shared" si="1240"/>
        <v>0</v>
      </c>
      <c r="AN3227" s="460">
        <f t="shared" si="1241"/>
        <v>0</v>
      </c>
      <c r="AO3227" s="457">
        <f t="shared" si="1242"/>
        <v>0</v>
      </c>
      <c r="AP3227" s="458">
        <f t="shared" si="1243"/>
        <v>0</v>
      </c>
      <c r="AQ3227" s="459">
        <f t="shared" si="1244"/>
        <v>0</v>
      </c>
      <c r="AR3227" s="460">
        <f t="shared" si="1245"/>
        <v>0</v>
      </c>
      <c r="AS3227" s="457">
        <f t="shared" si="1246"/>
        <v>0</v>
      </c>
      <c r="AT3227" s="458">
        <f t="shared" si="1247"/>
        <v>0</v>
      </c>
      <c r="AU3227" s="459">
        <f t="shared" si="1248"/>
        <v>0</v>
      </c>
      <c r="AV3227" s="460">
        <f t="shared" si="1249"/>
        <v>0</v>
      </c>
      <c r="AW3227" s="457">
        <f t="shared" si="1250"/>
        <v>0</v>
      </c>
      <c r="AX3227" s="458">
        <f t="shared" si="1251"/>
        <v>0</v>
      </c>
      <c r="AY3227" s="459">
        <f t="shared" si="1252"/>
        <v>0</v>
      </c>
      <c r="AZ3227" s="460">
        <f t="shared" si="1253"/>
        <v>0</v>
      </c>
      <c r="BA3227" s="457">
        <f t="shared" si="1254"/>
        <v>0</v>
      </c>
      <c r="BB3227" s="458">
        <f t="shared" si="1255"/>
        <v>0</v>
      </c>
      <c r="BC3227" s="459">
        <f t="shared" si="1256"/>
        <v>0</v>
      </c>
      <c r="BD3227" s="460">
        <f t="shared" si="1257"/>
        <v>0</v>
      </c>
      <c r="BE3227" s="457">
        <f t="shared" si="1258"/>
        <v>0</v>
      </c>
      <c r="BF3227" s="458">
        <f t="shared" si="1259"/>
        <v>0</v>
      </c>
      <c r="BG3227" s="459">
        <f t="shared" si="1260"/>
        <v>0</v>
      </c>
      <c r="BH3227" s="460">
        <f t="shared" si="1261"/>
        <v>0</v>
      </c>
      <c r="BI3227" s="457">
        <f t="shared" si="1262"/>
        <v>0</v>
      </c>
      <c r="BJ3227" s="458">
        <f t="shared" si="1263"/>
        <v>0</v>
      </c>
      <c r="BK3227" s="459">
        <f t="shared" si="1264"/>
        <v>0</v>
      </c>
      <c r="BL3227" s="460">
        <f t="shared" si="1265"/>
        <v>0</v>
      </c>
      <c r="BM3227" s="457">
        <f t="shared" si="1266"/>
        <v>0</v>
      </c>
      <c r="BN3227" s="458">
        <f t="shared" si="1267"/>
        <v>0</v>
      </c>
      <c r="BO3227" s="459">
        <f t="shared" si="1268"/>
        <v>0</v>
      </c>
      <c r="BP3227" s="460">
        <f t="shared" si="1269"/>
        <v>0</v>
      </c>
      <c r="BQ3227" s="457">
        <f t="shared" si="1270"/>
        <v>0</v>
      </c>
      <c r="BR3227" s="458">
        <f t="shared" si="1271"/>
        <v>0</v>
      </c>
      <c r="BS3227" s="459">
        <f t="shared" si="1272"/>
        <v>0</v>
      </c>
      <c r="BT3227" s="460">
        <f t="shared" si="1273"/>
        <v>0</v>
      </c>
      <c r="BU3227" s="164"/>
      <c r="BV3227" s="272">
        <f t="shared" si="1274"/>
        <v>0</v>
      </c>
      <c r="BW3227" s="273" t="str">
        <f>IF(BV3227=0,"",
IF(SUM($BV$3138:BV3227)=1,BX3227,
IF($BV$3258&gt;SUM($BV$3138:BV3227),_xlfn.CONCAT(", ",BX3227),
IF($BV$3258=SUM($BV$3138:BV3227),_xlfn.CONCAT(" y ",BX3227)))))</f>
        <v/>
      </c>
      <c r="BX3227" s="156" t="s">
        <v>5239</v>
      </c>
      <c r="BY3227" s="272">
        <f t="shared" si="1275"/>
        <v>0</v>
      </c>
      <c r="BZ3227" s="273" t="str">
        <f>IF(BY3227=0,"",
IF(SUM($BY$3138:BY3227)=1,CA3227,
IF($BY$3258&gt;SUM($BY$3138:BY3227),_xlfn.CONCAT(", ",CA3227),
IF($BY$3258=SUM($BY$3138:BY3227),_xlfn.CONCAT(" y ",CA3227)))))</f>
        <v/>
      </c>
      <c r="CA3227" s="156" t="s">
        <v>5239</v>
      </c>
    </row>
    <row r="3228" spans="1:79" ht="15" customHeight="1">
      <c r="A3228" s="57"/>
      <c r="B3228" s="26"/>
      <c r="C3228" s="665" t="s">
        <v>5240</v>
      </c>
      <c r="D3228" s="915" t="str">
        <f t="shared" si="1237"/>
        <v/>
      </c>
      <c r="E3228" s="916"/>
      <c r="F3228" s="916"/>
      <c r="G3228" s="916"/>
      <c r="H3228" s="916"/>
      <c r="I3228" s="916"/>
      <c r="J3228" s="917"/>
      <c r="K3228" s="614"/>
      <c r="L3228" s="614"/>
      <c r="M3228" s="614"/>
      <c r="N3228" s="614"/>
      <c r="O3228" s="614"/>
      <c r="P3228" s="614"/>
      <c r="Q3228" s="614"/>
      <c r="R3228" s="614"/>
      <c r="S3228" s="614"/>
      <c r="T3228" s="614"/>
      <c r="U3228" s="614"/>
      <c r="V3228" s="614"/>
      <c r="W3228" s="614"/>
      <c r="X3228" s="614"/>
      <c r="Y3228" s="614"/>
      <c r="Z3228" s="614"/>
      <c r="AA3228" s="614"/>
      <c r="AB3228" s="614"/>
      <c r="AC3228" s="614"/>
      <c r="AD3228" s="614"/>
      <c r="AE3228" s="164"/>
      <c r="AF3228" s="164"/>
      <c r="AG3228" s="450">
        <f t="shared" si="1233"/>
        <v>0</v>
      </c>
      <c r="AH3228" s="451">
        <f t="shared" si="1234"/>
        <v>0</v>
      </c>
      <c r="AI3228" s="450">
        <f t="shared" si="1235"/>
        <v>0</v>
      </c>
      <c r="AJ3228" s="452">
        <f t="shared" si="1236"/>
        <v>0</v>
      </c>
      <c r="AK3228" s="457">
        <f t="shared" si="1238"/>
        <v>0</v>
      </c>
      <c r="AL3228" s="458">
        <f t="shared" si="1239"/>
        <v>0</v>
      </c>
      <c r="AM3228" s="459">
        <f t="shared" si="1240"/>
        <v>0</v>
      </c>
      <c r="AN3228" s="460">
        <f t="shared" si="1241"/>
        <v>0</v>
      </c>
      <c r="AO3228" s="457">
        <f t="shared" si="1242"/>
        <v>0</v>
      </c>
      <c r="AP3228" s="458">
        <f t="shared" si="1243"/>
        <v>0</v>
      </c>
      <c r="AQ3228" s="459">
        <f t="shared" si="1244"/>
        <v>0</v>
      </c>
      <c r="AR3228" s="460">
        <f t="shared" si="1245"/>
        <v>0</v>
      </c>
      <c r="AS3228" s="457">
        <f t="shared" si="1246"/>
        <v>0</v>
      </c>
      <c r="AT3228" s="458">
        <f t="shared" si="1247"/>
        <v>0</v>
      </c>
      <c r="AU3228" s="459">
        <f t="shared" si="1248"/>
        <v>0</v>
      </c>
      <c r="AV3228" s="460">
        <f t="shared" si="1249"/>
        <v>0</v>
      </c>
      <c r="AW3228" s="457">
        <f t="shared" si="1250"/>
        <v>0</v>
      </c>
      <c r="AX3228" s="458">
        <f t="shared" si="1251"/>
        <v>0</v>
      </c>
      <c r="AY3228" s="459">
        <f t="shared" si="1252"/>
        <v>0</v>
      </c>
      <c r="AZ3228" s="460">
        <f t="shared" si="1253"/>
        <v>0</v>
      </c>
      <c r="BA3228" s="457">
        <f t="shared" si="1254"/>
        <v>0</v>
      </c>
      <c r="BB3228" s="458">
        <f t="shared" si="1255"/>
        <v>0</v>
      </c>
      <c r="BC3228" s="459">
        <f t="shared" si="1256"/>
        <v>0</v>
      </c>
      <c r="BD3228" s="460">
        <f t="shared" si="1257"/>
        <v>0</v>
      </c>
      <c r="BE3228" s="457">
        <f t="shared" si="1258"/>
        <v>0</v>
      </c>
      <c r="BF3228" s="458">
        <f t="shared" si="1259"/>
        <v>0</v>
      </c>
      <c r="BG3228" s="459">
        <f t="shared" si="1260"/>
        <v>0</v>
      </c>
      <c r="BH3228" s="460">
        <f t="shared" si="1261"/>
        <v>0</v>
      </c>
      <c r="BI3228" s="457">
        <f t="shared" si="1262"/>
        <v>0</v>
      </c>
      <c r="BJ3228" s="458">
        <f t="shared" si="1263"/>
        <v>0</v>
      </c>
      <c r="BK3228" s="459">
        <f t="shared" si="1264"/>
        <v>0</v>
      </c>
      <c r="BL3228" s="460">
        <f t="shared" si="1265"/>
        <v>0</v>
      </c>
      <c r="BM3228" s="457">
        <f t="shared" si="1266"/>
        <v>0</v>
      </c>
      <c r="BN3228" s="458">
        <f t="shared" si="1267"/>
        <v>0</v>
      </c>
      <c r="BO3228" s="459">
        <f t="shared" si="1268"/>
        <v>0</v>
      </c>
      <c r="BP3228" s="460">
        <f t="shared" si="1269"/>
        <v>0</v>
      </c>
      <c r="BQ3228" s="457">
        <f t="shared" si="1270"/>
        <v>0</v>
      </c>
      <c r="BR3228" s="458">
        <f t="shared" si="1271"/>
        <v>0</v>
      </c>
      <c r="BS3228" s="459">
        <f t="shared" si="1272"/>
        <v>0</v>
      </c>
      <c r="BT3228" s="460">
        <f t="shared" si="1273"/>
        <v>0</v>
      </c>
      <c r="BU3228" s="164"/>
      <c r="BV3228" s="272">
        <f t="shared" si="1274"/>
        <v>0</v>
      </c>
      <c r="BW3228" s="273" t="str">
        <f>IF(BV3228=0,"",
IF(SUM($BV$3138:BV3228)=1,BX3228,
IF($BV$3258&gt;SUM($BV$3138:BV3228),_xlfn.CONCAT(", ",BX3228),
IF($BV$3258=SUM($BV$3138:BV3228),_xlfn.CONCAT(" y ",BX3228)))))</f>
        <v/>
      </c>
      <c r="BX3228" s="156" t="s">
        <v>5241</v>
      </c>
      <c r="BY3228" s="272">
        <f t="shared" si="1275"/>
        <v>0</v>
      </c>
      <c r="BZ3228" s="273" t="str">
        <f>IF(BY3228=0,"",
IF(SUM($BY$3138:BY3228)=1,CA3228,
IF($BY$3258&gt;SUM($BY$3138:BY3228),_xlfn.CONCAT(", ",CA3228),
IF($BY$3258=SUM($BY$3138:BY3228),_xlfn.CONCAT(" y ",CA3228)))))</f>
        <v/>
      </c>
      <c r="CA3228" s="156" t="s">
        <v>5241</v>
      </c>
    </row>
    <row r="3229" spans="1:79" ht="15" customHeight="1">
      <c r="A3229" s="57"/>
      <c r="B3229" s="26"/>
      <c r="C3229" s="665" t="s">
        <v>5242</v>
      </c>
      <c r="D3229" s="915" t="str">
        <f t="shared" si="1237"/>
        <v/>
      </c>
      <c r="E3229" s="916"/>
      <c r="F3229" s="916"/>
      <c r="G3229" s="916"/>
      <c r="H3229" s="916"/>
      <c r="I3229" s="916"/>
      <c r="J3229" s="917"/>
      <c r="K3229" s="614"/>
      <c r="L3229" s="614"/>
      <c r="M3229" s="614"/>
      <c r="N3229" s="614"/>
      <c r="O3229" s="614"/>
      <c r="P3229" s="614"/>
      <c r="Q3229" s="614"/>
      <c r="R3229" s="614"/>
      <c r="S3229" s="614"/>
      <c r="T3229" s="614"/>
      <c r="U3229" s="614"/>
      <c r="V3229" s="614"/>
      <c r="W3229" s="614"/>
      <c r="X3229" s="614"/>
      <c r="Y3229" s="614"/>
      <c r="Z3229" s="614"/>
      <c r="AA3229" s="614"/>
      <c r="AB3229" s="614"/>
      <c r="AC3229" s="614"/>
      <c r="AD3229" s="614"/>
      <c r="AE3229" s="164"/>
      <c r="AF3229" s="164"/>
      <c r="AG3229" s="450">
        <f t="shared" si="1233"/>
        <v>0</v>
      </c>
      <c r="AH3229" s="451">
        <f t="shared" si="1234"/>
        <v>0</v>
      </c>
      <c r="AI3229" s="450">
        <f t="shared" si="1235"/>
        <v>0</v>
      </c>
      <c r="AJ3229" s="452">
        <f t="shared" si="1236"/>
        <v>0</v>
      </c>
      <c r="AK3229" s="457">
        <f t="shared" si="1238"/>
        <v>0</v>
      </c>
      <c r="AL3229" s="458">
        <f t="shared" si="1239"/>
        <v>0</v>
      </c>
      <c r="AM3229" s="459">
        <f t="shared" si="1240"/>
        <v>0</v>
      </c>
      <c r="AN3229" s="460">
        <f t="shared" si="1241"/>
        <v>0</v>
      </c>
      <c r="AO3229" s="457">
        <f t="shared" si="1242"/>
        <v>0</v>
      </c>
      <c r="AP3229" s="458">
        <f t="shared" si="1243"/>
        <v>0</v>
      </c>
      <c r="AQ3229" s="459">
        <f t="shared" si="1244"/>
        <v>0</v>
      </c>
      <c r="AR3229" s="460">
        <f t="shared" si="1245"/>
        <v>0</v>
      </c>
      <c r="AS3229" s="457">
        <f t="shared" si="1246"/>
        <v>0</v>
      </c>
      <c r="AT3229" s="458">
        <f t="shared" si="1247"/>
        <v>0</v>
      </c>
      <c r="AU3229" s="459">
        <f t="shared" si="1248"/>
        <v>0</v>
      </c>
      <c r="AV3229" s="460">
        <f t="shared" si="1249"/>
        <v>0</v>
      </c>
      <c r="AW3229" s="457">
        <f t="shared" si="1250"/>
        <v>0</v>
      </c>
      <c r="AX3229" s="458">
        <f t="shared" si="1251"/>
        <v>0</v>
      </c>
      <c r="AY3229" s="459">
        <f t="shared" si="1252"/>
        <v>0</v>
      </c>
      <c r="AZ3229" s="460">
        <f t="shared" si="1253"/>
        <v>0</v>
      </c>
      <c r="BA3229" s="457">
        <f t="shared" si="1254"/>
        <v>0</v>
      </c>
      <c r="BB3229" s="458">
        <f t="shared" si="1255"/>
        <v>0</v>
      </c>
      <c r="BC3229" s="459">
        <f t="shared" si="1256"/>
        <v>0</v>
      </c>
      <c r="BD3229" s="460">
        <f t="shared" si="1257"/>
        <v>0</v>
      </c>
      <c r="BE3229" s="457">
        <f t="shared" si="1258"/>
        <v>0</v>
      </c>
      <c r="BF3229" s="458">
        <f t="shared" si="1259"/>
        <v>0</v>
      </c>
      <c r="BG3229" s="459">
        <f t="shared" si="1260"/>
        <v>0</v>
      </c>
      <c r="BH3229" s="460">
        <f t="shared" si="1261"/>
        <v>0</v>
      </c>
      <c r="BI3229" s="457">
        <f t="shared" si="1262"/>
        <v>0</v>
      </c>
      <c r="BJ3229" s="458">
        <f t="shared" si="1263"/>
        <v>0</v>
      </c>
      <c r="BK3229" s="459">
        <f t="shared" si="1264"/>
        <v>0</v>
      </c>
      <c r="BL3229" s="460">
        <f t="shared" si="1265"/>
        <v>0</v>
      </c>
      <c r="BM3229" s="457">
        <f t="shared" si="1266"/>
        <v>0</v>
      </c>
      <c r="BN3229" s="458">
        <f t="shared" si="1267"/>
        <v>0</v>
      </c>
      <c r="BO3229" s="459">
        <f t="shared" si="1268"/>
        <v>0</v>
      </c>
      <c r="BP3229" s="460">
        <f t="shared" si="1269"/>
        <v>0</v>
      </c>
      <c r="BQ3229" s="457">
        <f t="shared" si="1270"/>
        <v>0</v>
      </c>
      <c r="BR3229" s="458">
        <f t="shared" si="1271"/>
        <v>0</v>
      </c>
      <c r="BS3229" s="459">
        <f t="shared" si="1272"/>
        <v>0</v>
      </c>
      <c r="BT3229" s="460">
        <f t="shared" si="1273"/>
        <v>0</v>
      </c>
      <c r="BU3229" s="164"/>
      <c r="BV3229" s="272">
        <f t="shared" si="1274"/>
        <v>0</v>
      </c>
      <c r="BW3229" s="273" t="str">
        <f>IF(BV3229=0,"",
IF(SUM($BV$3138:BV3229)=1,BX3229,
IF($BV$3258&gt;SUM($BV$3138:BV3229),_xlfn.CONCAT(", ",BX3229),
IF($BV$3258=SUM($BV$3138:BV3229),_xlfn.CONCAT(" y ",BX3229)))))</f>
        <v/>
      </c>
      <c r="BX3229" s="156" t="s">
        <v>5243</v>
      </c>
      <c r="BY3229" s="272">
        <f t="shared" si="1275"/>
        <v>0</v>
      </c>
      <c r="BZ3229" s="273" t="str">
        <f>IF(BY3229=0,"",
IF(SUM($BY$3138:BY3229)=1,CA3229,
IF($BY$3258&gt;SUM($BY$3138:BY3229),_xlfn.CONCAT(", ",CA3229),
IF($BY$3258=SUM($BY$3138:BY3229),_xlfn.CONCAT(" y ",CA3229)))))</f>
        <v/>
      </c>
      <c r="CA3229" s="156" t="s">
        <v>5243</v>
      </c>
    </row>
    <row r="3230" spans="1:79" ht="15" customHeight="1">
      <c r="A3230" s="57"/>
      <c r="B3230" s="26"/>
      <c r="C3230" s="665" t="s">
        <v>5244</v>
      </c>
      <c r="D3230" s="915" t="str">
        <f t="shared" si="1237"/>
        <v/>
      </c>
      <c r="E3230" s="916"/>
      <c r="F3230" s="916"/>
      <c r="G3230" s="916"/>
      <c r="H3230" s="916"/>
      <c r="I3230" s="916"/>
      <c r="J3230" s="917"/>
      <c r="K3230" s="614"/>
      <c r="L3230" s="614"/>
      <c r="M3230" s="614"/>
      <c r="N3230" s="614"/>
      <c r="O3230" s="614"/>
      <c r="P3230" s="614"/>
      <c r="Q3230" s="614"/>
      <c r="R3230" s="614"/>
      <c r="S3230" s="614"/>
      <c r="T3230" s="614"/>
      <c r="U3230" s="614"/>
      <c r="V3230" s="614"/>
      <c r="W3230" s="614"/>
      <c r="X3230" s="614"/>
      <c r="Y3230" s="614"/>
      <c r="Z3230" s="614"/>
      <c r="AA3230" s="614"/>
      <c r="AB3230" s="614"/>
      <c r="AC3230" s="614"/>
      <c r="AD3230" s="614"/>
      <c r="AE3230" s="164"/>
      <c r="AF3230" s="164"/>
      <c r="AG3230" s="450">
        <f t="shared" si="1233"/>
        <v>0</v>
      </c>
      <c r="AH3230" s="451">
        <f t="shared" si="1234"/>
        <v>0</v>
      </c>
      <c r="AI3230" s="450">
        <f t="shared" si="1235"/>
        <v>0</v>
      </c>
      <c r="AJ3230" s="452">
        <f t="shared" si="1236"/>
        <v>0</v>
      </c>
      <c r="AK3230" s="457">
        <f t="shared" si="1238"/>
        <v>0</v>
      </c>
      <c r="AL3230" s="458">
        <f t="shared" si="1239"/>
        <v>0</v>
      </c>
      <c r="AM3230" s="459">
        <f t="shared" si="1240"/>
        <v>0</v>
      </c>
      <c r="AN3230" s="460">
        <f t="shared" si="1241"/>
        <v>0</v>
      </c>
      <c r="AO3230" s="457">
        <f t="shared" si="1242"/>
        <v>0</v>
      </c>
      <c r="AP3230" s="458">
        <f t="shared" si="1243"/>
        <v>0</v>
      </c>
      <c r="AQ3230" s="459">
        <f t="shared" si="1244"/>
        <v>0</v>
      </c>
      <c r="AR3230" s="460">
        <f t="shared" si="1245"/>
        <v>0</v>
      </c>
      <c r="AS3230" s="457">
        <f t="shared" si="1246"/>
        <v>0</v>
      </c>
      <c r="AT3230" s="458">
        <f t="shared" si="1247"/>
        <v>0</v>
      </c>
      <c r="AU3230" s="459">
        <f t="shared" si="1248"/>
        <v>0</v>
      </c>
      <c r="AV3230" s="460">
        <f t="shared" si="1249"/>
        <v>0</v>
      </c>
      <c r="AW3230" s="457">
        <f t="shared" si="1250"/>
        <v>0</v>
      </c>
      <c r="AX3230" s="458">
        <f t="shared" si="1251"/>
        <v>0</v>
      </c>
      <c r="AY3230" s="459">
        <f t="shared" si="1252"/>
        <v>0</v>
      </c>
      <c r="AZ3230" s="460">
        <f t="shared" si="1253"/>
        <v>0</v>
      </c>
      <c r="BA3230" s="457">
        <f t="shared" si="1254"/>
        <v>0</v>
      </c>
      <c r="BB3230" s="458">
        <f t="shared" si="1255"/>
        <v>0</v>
      </c>
      <c r="BC3230" s="459">
        <f t="shared" si="1256"/>
        <v>0</v>
      </c>
      <c r="BD3230" s="460">
        <f t="shared" si="1257"/>
        <v>0</v>
      </c>
      <c r="BE3230" s="457">
        <f t="shared" si="1258"/>
        <v>0</v>
      </c>
      <c r="BF3230" s="458">
        <f t="shared" si="1259"/>
        <v>0</v>
      </c>
      <c r="BG3230" s="459">
        <f t="shared" si="1260"/>
        <v>0</v>
      </c>
      <c r="BH3230" s="460">
        <f t="shared" si="1261"/>
        <v>0</v>
      </c>
      <c r="BI3230" s="457">
        <f t="shared" si="1262"/>
        <v>0</v>
      </c>
      <c r="BJ3230" s="458">
        <f t="shared" si="1263"/>
        <v>0</v>
      </c>
      <c r="BK3230" s="459">
        <f t="shared" si="1264"/>
        <v>0</v>
      </c>
      <c r="BL3230" s="460">
        <f t="shared" si="1265"/>
        <v>0</v>
      </c>
      <c r="BM3230" s="457">
        <f t="shared" si="1266"/>
        <v>0</v>
      </c>
      <c r="BN3230" s="458">
        <f t="shared" si="1267"/>
        <v>0</v>
      </c>
      <c r="BO3230" s="459">
        <f t="shared" si="1268"/>
        <v>0</v>
      </c>
      <c r="BP3230" s="460">
        <f t="shared" si="1269"/>
        <v>0</v>
      </c>
      <c r="BQ3230" s="457">
        <f t="shared" si="1270"/>
        <v>0</v>
      </c>
      <c r="BR3230" s="458">
        <f t="shared" si="1271"/>
        <v>0</v>
      </c>
      <c r="BS3230" s="459">
        <f t="shared" si="1272"/>
        <v>0</v>
      </c>
      <c r="BT3230" s="460">
        <f t="shared" si="1273"/>
        <v>0</v>
      </c>
      <c r="BU3230" s="164"/>
      <c r="BV3230" s="272">
        <f t="shared" si="1274"/>
        <v>0</v>
      </c>
      <c r="BW3230" s="273" t="str">
        <f>IF(BV3230=0,"",
IF(SUM($BV$3138:BV3230)=1,BX3230,
IF($BV$3258&gt;SUM($BV$3138:BV3230),_xlfn.CONCAT(", ",BX3230),
IF($BV$3258=SUM($BV$3138:BV3230),_xlfn.CONCAT(" y ",BX3230)))))</f>
        <v/>
      </c>
      <c r="BX3230" s="156" t="s">
        <v>5245</v>
      </c>
      <c r="BY3230" s="272">
        <f t="shared" si="1275"/>
        <v>0</v>
      </c>
      <c r="BZ3230" s="273" t="str">
        <f>IF(BY3230=0,"",
IF(SUM($BY$3138:BY3230)=1,CA3230,
IF($BY$3258&gt;SUM($BY$3138:BY3230),_xlfn.CONCAT(", ",CA3230),
IF($BY$3258=SUM($BY$3138:BY3230),_xlfn.CONCAT(" y ",CA3230)))))</f>
        <v/>
      </c>
      <c r="CA3230" s="156" t="s">
        <v>5245</v>
      </c>
    </row>
    <row r="3231" spans="1:79" ht="15" customHeight="1">
      <c r="A3231" s="57"/>
      <c r="B3231" s="26"/>
      <c r="C3231" s="665" t="s">
        <v>5246</v>
      </c>
      <c r="D3231" s="915" t="str">
        <f t="shared" si="1237"/>
        <v/>
      </c>
      <c r="E3231" s="916"/>
      <c r="F3231" s="916"/>
      <c r="G3231" s="916"/>
      <c r="H3231" s="916"/>
      <c r="I3231" s="916"/>
      <c r="J3231" s="917"/>
      <c r="K3231" s="614"/>
      <c r="L3231" s="614"/>
      <c r="M3231" s="614"/>
      <c r="N3231" s="614"/>
      <c r="O3231" s="614"/>
      <c r="P3231" s="614"/>
      <c r="Q3231" s="614"/>
      <c r="R3231" s="614"/>
      <c r="S3231" s="614"/>
      <c r="T3231" s="614"/>
      <c r="U3231" s="614"/>
      <c r="V3231" s="614"/>
      <c r="W3231" s="614"/>
      <c r="X3231" s="614"/>
      <c r="Y3231" s="614"/>
      <c r="Z3231" s="614"/>
      <c r="AA3231" s="614"/>
      <c r="AB3231" s="614"/>
      <c r="AC3231" s="614"/>
      <c r="AD3231" s="614"/>
      <c r="AE3231" s="164"/>
      <c r="AF3231" s="164"/>
      <c r="AG3231" s="450">
        <f t="shared" si="1233"/>
        <v>0</v>
      </c>
      <c r="AH3231" s="451">
        <f t="shared" si="1234"/>
        <v>0</v>
      </c>
      <c r="AI3231" s="450">
        <f t="shared" si="1235"/>
        <v>0</v>
      </c>
      <c r="AJ3231" s="452">
        <f t="shared" si="1236"/>
        <v>0</v>
      </c>
      <c r="AK3231" s="457">
        <f t="shared" si="1238"/>
        <v>0</v>
      </c>
      <c r="AL3231" s="458">
        <f t="shared" si="1239"/>
        <v>0</v>
      </c>
      <c r="AM3231" s="459">
        <f t="shared" si="1240"/>
        <v>0</v>
      </c>
      <c r="AN3231" s="460">
        <f t="shared" si="1241"/>
        <v>0</v>
      </c>
      <c r="AO3231" s="457">
        <f t="shared" si="1242"/>
        <v>0</v>
      </c>
      <c r="AP3231" s="458">
        <f t="shared" si="1243"/>
        <v>0</v>
      </c>
      <c r="AQ3231" s="459">
        <f t="shared" si="1244"/>
        <v>0</v>
      </c>
      <c r="AR3231" s="460">
        <f t="shared" si="1245"/>
        <v>0</v>
      </c>
      <c r="AS3231" s="457">
        <f t="shared" si="1246"/>
        <v>0</v>
      </c>
      <c r="AT3231" s="458">
        <f t="shared" si="1247"/>
        <v>0</v>
      </c>
      <c r="AU3231" s="459">
        <f t="shared" si="1248"/>
        <v>0</v>
      </c>
      <c r="AV3231" s="460">
        <f t="shared" si="1249"/>
        <v>0</v>
      </c>
      <c r="AW3231" s="457">
        <f t="shared" si="1250"/>
        <v>0</v>
      </c>
      <c r="AX3231" s="458">
        <f t="shared" si="1251"/>
        <v>0</v>
      </c>
      <c r="AY3231" s="459">
        <f t="shared" si="1252"/>
        <v>0</v>
      </c>
      <c r="AZ3231" s="460">
        <f t="shared" si="1253"/>
        <v>0</v>
      </c>
      <c r="BA3231" s="457">
        <f t="shared" si="1254"/>
        <v>0</v>
      </c>
      <c r="BB3231" s="458">
        <f t="shared" si="1255"/>
        <v>0</v>
      </c>
      <c r="BC3231" s="459">
        <f t="shared" si="1256"/>
        <v>0</v>
      </c>
      <c r="BD3231" s="460">
        <f t="shared" si="1257"/>
        <v>0</v>
      </c>
      <c r="BE3231" s="457">
        <f t="shared" si="1258"/>
        <v>0</v>
      </c>
      <c r="BF3231" s="458">
        <f t="shared" si="1259"/>
        <v>0</v>
      </c>
      <c r="BG3231" s="459">
        <f t="shared" si="1260"/>
        <v>0</v>
      </c>
      <c r="BH3231" s="460">
        <f t="shared" si="1261"/>
        <v>0</v>
      </c>
      <c r="BI3231" s="457">
        <f t="shared" si="1262"/>
        <v>0</v>
      </c>
      <c r="BJ3231" s="458">
        <f t="shared" si="1263"/>
        <v>0</v>
      </c>
      <c r="BK3231" s="459">
        <f t="shared" si="1264"/>
        <v>0</v>
      </c>
      <c r="BL3231" s="460">
        <f t="shared" si="1265"/>
        <v>0</v>
      </c>
      <c r="BM3231" s="457">
        <f t="shared" si="1266"/>
        <v>0</v>
      </c>
      <c r="BN3231" s="458">
        <f t="shared" si="1267"/>
        <v>0</v>
      </c>
      <c r="BO3231" s="459">
        <f t="shared" si="1268"/>
        <v>0</v>
      </c>
      <c r="BP3231" s="460">
        <f t="shared" si="1269"/>
        <v>0</v>
      </c>
      <c r="BQ3231" s="457">
        <f t="shared" si="1270"/>
        <v>0</v>
      </c>
      <c r="BR3231" s="458">
        <f t="shared" si="1271"/>
        <v>0</v>
      </c>
      <c r="BS3231" s="459">
        <f t="shared" si="1272"/>
        <v>0</v>
      </c>
      <c r="BT3231" s="460">
        <f t="shared" si="1273"/>
        <v>0</v>
      </c>
      <c r="BU3231" s="164"/>
      <c r="BV3231" s="272">
        <f t="shared" si="1274"/>
        <v>0</v>
      </c>
      <c r="BW3231" s="273" t="str">
        <f>IF(BV3231=0,"",
IF(SUM($BV$3138:BV3231)=1,BX3231,
IF($BV$3258&gt;SUM($BV$3138:BV3231),_xlfn.CONCAT(", ",BX3231),
IF($BV$3258=SUM($BV$3138:BV3231),_xlfn.CONCAT(" y ",BX3231)))))</f>
        <v/>
      </c>
      <c r="BX3231" s="156" t="s">
        <v>5247</v>
      </c>
      <c r="BY3231" s="272">
        <f t="shared" si="1275"/>
        <v>0</v>
      </c>
      <c r="BZ3231" s="273" t="str">
        <f>IF(BY3231=0,"",
IF(SUM($BY$3138:BY3231)=1,CA3231,
IF($BY$3258&gt;SUM($BY$3138:BY3231),_xlfn.CONCAT(", ",CA3231),
IF($BY$3258=SUM($BY$3138:BY3231),_xlfn.CONCAT(" y ",CA3231)))))</f>
        <v/>
      </c>
      <c r="CA3231" s="156" t="s">
        <v>5247</v>
      </c>
    </row>
    <row r="3232" spans="1:79" ht="15" customHeight="1">
      <c r="A3232" s="57"/>
      <c r="B3232" s="26"/>
      <c r="C3232" s="665" t="s">
        <v>5248</v>
      </c>
      <c r="D3232" s="915" t="str">
        <f t="shared" si="1237"/>
        <v/>
      </c>
      <c r="E3232" s="916"/>
      <c r="F3232" s="916"/>
      <c r="G3232" s="916"/>
      <c r="H3232" s="916"/>
      <c r="I3232" s="916"/>
      <c r="J3232" s="917"/>
      <c r="K3232" s="614"/>
      <c r="L3232" s="614"/>
      <c r="M3232" s="614"/>
      <c r="N3232" s="614"/>
      <c r="O3232" s="614"/>
      <c r="P3232" s="614"/>
      <c r="Q3232" s="614"/>
      <c r="R3232" s="614"/>
      <c r="S3232" s="614"/>
      <c r="T3232" s="614"/>
      <c r="U3232" s="614"/>
      <c r="V3232" s="614"/>
      <c r="W3232" s="614"/>
      <c r="X3232" s="614"/>
      <c r="Y3232" s="614"/>
      <c r="Z3232" s="614"/>
      <c r="AA3232" s="614"/>
      <c r="AB3232" s="614"/>
      <c r="AC3232" s="614"/>
      <c r="AD3232" s="614"/>
      <c r="AE3232" s="164"/>
      <c r="AF3232" s="164"/>
      <c r="AG3232" s="450">
        <f t="shared" si="1233"/>
        <v>0</v>
      </c>
      <c r="AH3232" s="451">
        <f t="shared" si="1234"/>
        <v>0</v>
      </c>
      <c r="AI3232" s="450">
        <f t="shared" si="1235"/>
        <v>0</v>
      </c>
      <c r="AJ3232" s="452">
        <f t="shared" si="1236"/>
        <v>0</v>
      </c>
      <c r="AK3232" s="457">
        <f t="shared" si="1238"/>
        <v>0</v>
      </c>
      <c r="AL3232" s="458">
        <f t="shared" si="1239"/>
        <v>0</v>
      </c>
      <c r="AM3232" s="459">
        <f t="shared" si="1240"/>
        <v>0</v>
      </c>
      <c r="AN3232" s="460">
        <f t="shared" si="1241"/>
        <v>0</v>
      </c>
      <c r="AO3232" s="457">
        <f t="shared" si="1242"/>
        <v>0</v>
      </c>
      <c r="AP3232" s="458">
        <f t="shared" si="1243"/>
        <v>0</v>
      </c>
      <c r="AQ3232" s="459">
        <f t="shared" si="1244"/>
        <v>0</v>
      </c>
      <c r="AR3232" s="460">
        <f t="shared" si="1245"/>
        <v>0</v>
      </c>
      <c r="AS3232" s="457">
        <f t="shared" si="1246"/>
        <v>0</v>
      </c>
      <c r="AT3232" s="458">
        <f t="shared" si="1247"/>
        <v>0</v>
      </c>
      <c r="AU3232" s="459">
        <f t="shared" si="1248"/>
        <v>0</v>
      </c>
      <c r="AV3232" s="460">
        <f t="shared" si="1249"/>
        <v>0</v>
      </c>
      <c r="AW3232" s="457">
        <f t="shared" si="1250"/>
        <v>0</v>
      </c>
      <c r="AX3232" s="458">
        <f t="shared" si="1251"/>
        <v>0</v>
      </c>
      <c r="AY3232" s="459">
        <f t="shared" si="1252"/>
        <v>0</v>
      </c>
      <c r="AZ3232" s="460">
        <f t="shared" si="1253"/>
        <v>0</v>
      </c>
      <c r="BA3232" s="457">
        <f t="shared" si="1254"/>
        <v>0</v>
      </c>
      <c r="BB3232" s="458">
        <f t="shared" si="1255"/>
        <v>0</v>
      </c>
      <c r="BC3232" s="459">
        <f t="shared" si="1256"/>
        <v>0</v>
      </c>
      <c r="BD3232" s="460">
        <f t="shared" si="1257"/>
        <v>0</v>
      </c>
      <c r="BE3232" s="457">
        <f t="shared" si="1258"/>
        <v>0</v>
      </c>
      <c r="BF3232" s="458">
        <f t="shared" si="1259"/>
        <v>0</v>
      </c>
      <c r="BG3232" s="459">
        <f t="shared" si="1260"/>
        <v>0</v>
      </c>
      <c r="BH3232" s="460">
        <f t="shared" si="1261"/>
        <v>0</v>
      </c>
      <c r="BI3232" s="457">
        <f t="shared" si="1262"/>
        <v>0</v>
      </c>
      <c r="BJ3232" s="458">
        <f t="shared" si="1263"/>
        <v>0</v>
      </c>
      <c r="BK3232" s="459">
        <f t="shared" si="1264"/>
        <v>0</v>
      </c>
      <c r="BL3232" s="460">
        <f t="shared" si="1265"/>
        <v>0</v>
      </c>
      <c r="BM3232" s="457">
        <f t="shared" si="1266"/>
        <v>0</v>
      </c>
      <c r="BN3232" s="458">
        <f t="shared" si="1267"/>
        <v>0</v>
      </c>
      <c r="BO3232" s="459">
        <f t="shared" si="1268"/>
        <v>0</v>
      </c>
      <c r="BP3232" s="460">
        <f t="shared" si="1269"/>
        <v>0</v>
      </c>
      <c r="BQ3232" s="457">
        <f t="shared" si="1270"/>
        <v>0</v>
      </c>
      <c r="BR3232" s="458">
        <f t="shared" si="1271"/>
        <v>0</v>
      </c>
      <c r="BS3232" s="459">
        <f t="shared" si="1272"/>
        <v>0</v>
      </c>
      <c r="BT3232" s="460">
        <f t="shared" si="1273"/>
        <v>0</v>
      </c>
      <c r="BU3232" s="164"/>
      <c r="BV3232" s="272">
        <f t="shared" si="1274"/>
        <v>0</v>
      </c>
      <c r="BW3232" s="273" t="str">
        <f>IF(BV3232=0,"",
IF(SUM($BV$3138:BV3232)=1,BX3232,
IF($BV$3258&gt;SUM($BV$3138:BV3232),_xlfn.CONCAT(", ",BX3232),
IF($BV$3258=SUM($BV$3138:BV3232),_xlfn.CONCAT(" y ",BX3232)))))</f>
        <v/>
      </c>
      <c r="BX3232" s="156" t="s">
        <v>5249</v>
      </c>
      <c r="BY3232" s="272">
        <f t="shared" si="1275"/>
        <v>0</v>
      </c>
      <c r="BZ3232" s="273" t="str">
        <f>IF(BY3232=0,"",
IF(SUM($BY$3138:BY3232)=1,CA3232,
IF($BY$3258&gt;SUM($BY$3138:BY3232),_xlfn.CONCAT(", ",CA3232),
IF($BY$3258=SUM($BY$3138:BY3232),_xlfn.CONCAT(" y ",CA3232)))))</f>
        <v/>
      </c>
      <c r="CA3232" s="156" t="s">
        <v>5249</v>
      </c>
    </row>
    <row r="3233" spans="1:79" ht="15" customHeight="1">
      <c r="A3233" s="57"/>
      <c r="B3233" s="26"/>
      <c r="C3233" s="665" t="s">
        <v>5250</v>
      </c>
      <c r="D3233" s="915" t="str">
        <f t="shared" si="1237"/>
        <v/>
      </c>
      <c r="E3233" s="916"/>
      <c r="F3233" s="916"/>
      <c r="G3233" s="916"/>
      <c r="H3233" s="916"/>
      <c r="I3233" s="916"/>
      <c r="J3233" s="917"/>
      <c r="K3233" s="614"/>
      <c r="L3233" s="614"/>
      <c r="M3233" s="614"/>
      <c r="N3233" s="614"/>
      <c r="O3233" s="614"/>
      <c r="P3233" s="614"/>
      <c r="Q3233" s="614"/>
      <c r="R3233" s="614"/>
      <c r="S3233" s="614"/>
      <c r="T3233" s="614"/>
      <c r="U3233" s="614"/>
      <c r="V3233" s="614"/>
      <c r="W3233" s="614"/>
      <c r="X3233" s="614"/>
      <c r="Y3233" s="614"/>
      <c r="Z3233" s="614"/>
      <c r="AA3233" s="614"/>
      <c r="AB3233" s="614"/>
      <c r="AC3233" s="614"/>
      <c r="AD3233" s="614"/>
      <c r="AE3233" s="164"/>
      <c r="AF3233" s="164"/>
      <c r="AG3233" s="450">
        <f t="shared" si="1233"/>
        <v>0</v>
      </c>
      <c r="AH3233" s="451">
        <f t="shared" si="1234"/>
        <v>0</v>
      </c>
      <c r="AI3233" s="450">
        <f t="shared" si="1235"/>
        <v>0</v>
      </c>
      <c r="AJ3233" s="452">
        <f t="shared" si="1236"/>
        <v>0</v>
      </c>
      <c r="AK3233" s="457">
        <f t="shared" si="1238"/>
        <v>0</v>
      </c>
      <c r="AL3233" s="458">
        <f t="shared" si="1239"/>
        <v>0</v>
      </c>
      <c r="AM3233" s="459">
        <f t="shared" si="1240"/>
        <v>0</v>
      </c>
      <c r="AN3233" s="460">
        <f t="shared" si="1241"/>
        <v>0</v>
      </c>
      <c r="AO3233" s="457">
        <f t="shared" si="1242"/>
        <v>0</v>
      </c>
      <c r="AP3233" s="458">
        <f t="shared" si="1243"/>
        <v>0</v>
      </c>
      <c r="AQ3233" s="459">
        <f t="shared" si="1244"/>
        <v>0</v>
      </c>
      <c r="AR3233" s="460">
        <f t="shared" si="1245"/>
        <v>0</v>
      </c>
      <c r="AS3233" s="457">
        <f t="shared" si="1246"/>
        <v>0</v>
      </c>
      <c r="AT3233" s="458">
        <f t="shared" si="1247"/>
        <v>0</v>
      </c>
      <c r="AU3233" s="459">
        <f t="shared" si="1248"/>
        <v>0</v>
      </c>
      <c r="AV3233" s="460">
        <f t="shared" si="1249"/>
        <v>0</v>
      </c>
      <c r="AW3233" s="457">
        <f t="shared" si="1250"/>
        <v>0</v>
      </c>
      <c r="AX3233" s="458">
        <f t="shared" si="1251"/>
        <v>0</v>
      </c>
      <c r="AY3233" s="459">
        <f t="shared" si="1252"/>
        <v>0</v>
      </c>
      <c r="AZ3233" s="460">
        <f t="shared" si="1253"/>
        <v>0</v>
      </c>
      <c r="BA3233" s="457">
        <f t="shared" si="1254"/>
        <v>0</v>
      </c>
      <c r="BB3233" s="458">
        <f t="shared" si="1255"/>
        <v>0</v>
      </c>
      <c r="BC3233" s="459">
        <f t="shared" si="1256"/>
        <v>0</v>
      </c>
      <c r="BD3233" s="460">
        <f t="shared" si="1257"/>
        <v>0</v>
      </c>
      <c r="BE3233" s="457">
        <f t="shared" si="1258"/>
        <v>0</v>
      </c>
      <c r="BF3233" s="458">
        <f t="shared" si="1259"/>
        <v>0</v>
      </c>
      <c r="BG3233" s="459">
        <f t="shared" si="1260"/>
        <v>0</v>
      </c>
      <c r="BH3233" s="460">
        <f t="shared" si="1261"/>
        <v>0</v>
      </c>
      <c r="BI3233" s="457">
        <f t="shared" si="1262"/>
        <v>0</v>
      </c>
      <c r="BJ3233" s="458">
        <f t="shared" si="1263"/>
        <v>0</v>
      </c>
      <c r="BK3233" s="459">
        <f t="shared" si="1264"/>
        <v>0</v>
      </c>
      <c r="BL3233" s="460">
        <f t="shared" si="1265"/>
        <v>0</v>
      </c>
      <c r="BM3233" s="457">
        <f t="shared" si="1266"/>
        <v>0</v>
      </c>
      <c r="BN3233" s="458">
        <f t="shared" si="1267"/>
        <v>0</v>
      </c>
      <c r="BO3233" s="459">
        <f t="shared" si="1268"/>
        <v>0</v>
      </c>
      <c r="BP3233" s="460">
        <f t="shared" si="1269"/>
        <v>0</v>
      </c>
      <c r="BQ3233" s="457">
        <f t="shared" si="1270"/>
        <v>0</v>
      </c>
      <c r="BR3233" s="458">
        <f t="shared" si="1271"/>
        <v>0</v>
      </c>
      <c r="BS3233" s="459">
        <f t="shared" si="1272"/>
        <v>0</v>
      </c>
      <c r="BT3233" s="460">
        <f t="shared" si="1273"/>
        <v>0</v>
      </c>
      <c r="BU3233" s="164"/>
      <c r="BV3233" s="272">
        <f t="shared" si="1274"/>
        <v>0</v>
      </c>
      <c r="BW3233" s="273" t="str">
        <f>IF(BV3233=0,"",
IF(SUM($BV$3138:BV3233)=1,BX3233,
IF($BV$3258&gt;SUM($BV$3138:BV3233),_xlfn.CONCAT(", ",BX3233),
IF($BV$3258=SUM($BV$3138:BV3233),_xlfn.CONCAT(" y ",BX3233)))))</f>
        <v/>
      </c>
      <c r="BX3233" s="156" t="s">
        <v>5251</v>
      </c>
      <c r="BY3233" s="272">
        <f t="shared" si="1275"/>
        <v>0</v>
      </c>
      <c r="BZ3233" s="273" t="str">
        <f>IF(BY3233=0,"",
IF(SUM($BY$3138:BY3233)=1,CA3233,
IF($BY$3258&gt;SUM($BY$3138:BY3233),_xlfn.CONCAT(", ",CA3233),
IF($BY$3258=SUM($BY$3138:BY3233),_xlfn.CONCAT(" y ",CA3233)))))</f>
        <v/>
      </c>
      <c r="CA3233" s="156" t="s">
        <v>5251</v>
      </c>
    </row>
    <row r="3234" spans="1:79" ht="15" customHeight="1">
      <c r="A3234" s="57"/>
      <c r="B3234" s="26"/>
      <c r="C3234" s="665" t="s">
        <v>5252</v>
      </c>
      <c r="D3234" s="915" t="str">
        <f t="shared" si="1237"/>
        <v/>
      </c>
      <c r="E3234" s="916"/>
      <c r="F3234" s="916"/>
      <c r="G3234" s="916"/>
      <c r="H3234" s="916"/>
      <c r="I3234" s="916"/>
      <c r="J3234" s="917"/>
      <c r="K3234" s="614"/>
      <c r="L3234" s="614"/>
      <c r="M3234" s="614"/>
      <c r="N3234" s="614"/>
      <c r="O3234" s="614"/>
      <c r="P3234" s="614"/>
      <c r="Q3234" s="614"/>
      <c r="R3234" s="614"/>
      <c r="S3234" s="614"/>
      <c r="T3234" s="614"/>
      <c r="U3234" s="614"/>
      <c r="V3234" s="614"/>
      <c r="W3234" s="614"/>
      <c r="X3234" s="614"/>
      <c r="Y3234" s="614"/>
      <c r="Z3234" s="614"/>
      <c r="AA3234" s="614"/>
      <c r="AB3234" s="614"/>
      <c r="AC3234" s="614"/>
      <c r="AD3234" s="614"/>
      <c r="AE3234" s="164"/>
      <c r="AF3234" s="164"/>
      <c r="AG3234" s="450">
        <f t="shared" ref="AG3234:AG3257" si="1276">IF(OR(K3107="NS",O3107="NS",S3107="NS",W3107="NS",AA3107="NS",K3234="NS",O3234="NS",S3234="NS",W3234="NS",AA3234="NS"),0,IF(AND(K3107="NA",O3107="NA",S3107="NA",W3107="NA",AA3107="NA",K3234="NA",O3234="NA",S3234="NA",W3234="NA",AA3234="NA"),0,IF(K3107&lt;=SUM(O3107,S3107,W3107,AA3107,K3234,O3234,S3234,W3234,AA3234),0,1)))</f>
        <v>0</v>
      </c>
      <c r="AH3234" s="451">
        <f t="shared" ref="AH3234:AH3257" si="1277">IF(OR(L3107="NS",P3107="NS",T3107="NS",X3107="NS",AB3107="NS",L3234="NS",P3234="NS",T3234="NS",X3234="NS",AB3234="NS"),0,IF(AND(L3107="NA",P3107="NA",T3107="NA",X3107="NA",AB3107="NA",L3234="NA",P3234="NA",T3234="NA",X3234="NA",AB3234="NA"),0,IF(L3107&lt;=SUM(P3107,T3107,X3107,AB3107,L3234,P3234,T3234,X3234,AB3234),0,1)))</f>
        <v>0</v>
      </c>
      <c r="AI3234" s="450">
        <f t="shared" ref="AI3234:AI3257" si="1278">IF(OR(M3107="NS",Q3107="NS",U3107="NS",Y3107="NS",AC3107="NS",M3234="NS",Q3234="NS",U3234="NS",Y3234="NS",AC3234="NS"),0,IF(AND(M3107="NA",Q3107="NA",U3107="NA",Y3107="NA",AC3107="NA",M3234="NA",Q3234="NA",U3234="NA",Y3234="NA",AC3234="NA"),0,IF(M3107&lt;=SUM(Q3107,U3107,Y3107,AC3107,M3234,Q3234,U3234,Y3234,AC3234),0,1)))</f>
        <v>0</v>
      </c>
      <c r="AJ3234" s="452">
        <f t="shared" ref="AJ3234:AJ3257" si="1279">IF(OR(N3107="NS",R3107="NS",V3107="NS",Z3107="NS",AD3107="NS",N3234="NS",R3234="NS",V3234="NS",Z3234="NS",AD3234="NS"),0,IF(AND(N3107="NA",R3107="NA",V3107="NA",Z3107="NA",AD3107="NA",N3234="NA",R3234="NA",V3234="NA",Z3234="NA",AD3234="NA"),0,IF(N3107&lt;=SUM(R3107,V3107,Z3107,AD3107,N3234,R3234,V3234,Z3234,AD3234),0,1)))</f>
        <v>0</v>
      </c>
      <c r="AK3234" s="457">
        <f t="shared" si="1238"/>
        <v>0</v>
      </c>
      <c r="AL3234" s="458">
        <f t="shared" si="1239"/>
        <v>0</v>
      </c>
      <c r="AM3234" s="459">
        <f t="shared" si="1240"/>
        <v>0</v>
      </c>
      <c r="AN3234" s="460">
        <f t="shared" si="1241"/>
        <v>0</v>
      </c>
      <c r="AO3234" s="457">
        <f t="shared" si="1242"/>
        <v>0</v>
      </c>
      <c r="AP3234" s="458">
        <f t="shared" si="1243"/>
        <v>0</v>
      </c>
      <c r="AQ3234" s="459">
        <f t="shared" si="1244"/>
        <v>0</v>
      </c>
      <c r="AR3234" s="460">
        <f t="shared" si="1245"/>
        <v>0</v>
      </c>
      <c r="AS3234" s="457">
        <f t="shared" si="1246"/>
        <v>0</v>
      </c>
      <c r="AT3234" s="458">
        <f t="shared" si="1247"/>
        <v>0</v>
      </c>
      <c r="AU3234" s="459">
        <f t="shared" si="1248"/>
        <v>0</v>
      </c>
      <c r="AV3234" s="460">
        <f t="shared" si="1249"/>
        <v>0</v>
      </c>
      <c r="AW3234" s="457">
        <f t="shared" si="1250"/>
        <v>0</v>
      </c>
      <c r="AX3234" s="458">
        <f t="shared" si="1251"/>
        <v>0</v>
      </c>
      <c r="AY3234" s="459">
        <f t="shared" si="1252"/>
        <v>0</v>
      </c>
      <c r="AZ3234" s="460">
        <f t="shared" si="1253"/>
        <v>0</v>
      </c>
      <c r="BA3234" s="457">
        <f t="shared" si="1254"/>
        <v>0</v>
      </c>
      <c r="BB3234" s="458">
        <f t="shared" si="1255"/>
        <v>0</v>
      </c>
      <c r="BC3234" s="459">
        <f t="shared" si="1256"/>
        <v>0</v>
      </c>
      <c r="BD3234" s="460">
        <f t="shared" si="1257"/>
        <v>0</v>
      </c>
      <c r="BE3234" s="457">
        <f t="shared" si="1258"/>
        <v>0</v>
      </c>
      <c r="BF3234" s="458">
        <f t="shared" si="1259"/>
        <v>0</v>
      </c>
      <c r="BG3234" s="459">
        <f t="shared" si="1260"/>
        <v>0</v>
      </c>
      <c r="BH3234" s="460">
        <f t="shared" si="1261"/>
        <v>0</v>
      </c>
      <c r="BI3234" s="457">
        <f t="shared" si="1262"/>
        <v>0</v>
      </c>
      <c r="BJ3234" s="458">
        <f t="shared" si="1263"/>
        <v>0</v>
      </c>
      <c r="BK3234" s="459">
        <f t="shared" si="1264"/>
        <v>0</v>
      </c>
      <c r="BL3234" s="460">
        <f t="shared" si="1265"/>
        <v>0</v>
      </c>
      <c r="BM3234" s="457">
        <f t="shared" si="1266"/>
        <v>0</v>
      </c>
      <c r="BN3234" s="458">
        <f t="shared" si="1267"/>
        <v>0</v>
      </c>
      <c r="BO3234" s="459">
        <f t="shared" si="1268"/>
        <v>0</v>
      </c>
      <c r="BP3234" s="460">
        <f t="shared" si="1269"/>
        <v>0</v>
      </c>
      <c r="BQ3234" s="457">
        <f t="shared" si="1270"/>
        <v>0</v>
      </c>
      <c r="BR3234" s="458">
        <f t="shared" si="1271"/>
        <v>0</v>
      </c>
      <c r="BS3234" s="459">
        <f t="shared" si="1272"/>
        <v>0</v>
      </c>
      <c r="BT3234" s="460">
        <f t="shared" si="1273"/>
        <v>0</v>
      </c>
      <c r="BU3234" s="164"/>
      <c r="BV3234" s="272">
        <f t="shared" si="1274"/>
        <v>0</v>
      </c>
      <c r="BW3234" s="273" t="str">
        <f>IF(BV3234=0,"",
IF(SUM($BV$3138:BV3234)=1,BX3234,
IF($BV$3258&gt;SUM($BV$3138:BV3234),_xlfn.CONCAT(", ",BX3234),
IF($BV$3258=SUM($BV$3138:BV3234),_xlfn.CONCAT(" y ",BX3234)))))</f>
        <v/>
      </c>
      <c r="BX3234" s="156" t="s">
        <v>5253</v>
      </c>
      <c r="BY3234" s="272">
        <f t="shared" si="1275"/>
        <v>0</v>
      </c>
      <c r="BZ3234" s="273" t="str">
        <f>IF(BY3234=0,"",
IF(SUM($BY$3138:BY3234)=1,CA3234,
IF($BY$3258&gt;SUM($BY$3138:BY3234),_xlfn.CONCAT(", ",CA3234),
IF($BY$3258=SUM($BY$3138:BY3234),_xlfn.CONCAT(" y ",CA3234)))))</f>
        <v/>
      </c>
      <c r="CA3234" s="156" t="s">
        <v>5253</v>
      </c>
    </row>
    <row r="3235" spans="1:79" ht="15" customHeight="1">
      <c r="A3235" s="57"/>
      <c r="B3235" s="26"/>
      <c r="C3235" s="665" t="s">
        <v>5254</v>
      </c>
      <c r="D3235" s="915" t="str">
        <f t="shared" si="1237"/>
        <v/>
      </c>
      <c r="E3235" s="916"/>
      <c r="F3235" s="916"/>
      <c r="G3235" s="916"/>
      <c r="H3235" s="916"/>
      <c r="I3235" s="916"/>
      <c r="J3235" s="917"/>
      <c r="K3235" s="614"/>
      <c r="L3235" s="614"/>
      <c r="M3235" s="614"/>
      <c r="N3235" s="614"/>
      <c r="O3235" s="614"/>
      <c r="P3235" s="614"/>
      <c r="Q3235" s="614"/>
      <c r="R3235" s="614"/>
      <c r="S3235" s="614"/>
      <c r="T3235" s="614"/>
      <c r="U3235" s="614"/>
      <c r="V3235" s="614"/>
      <c r="W3235" s="614"/>
      <c r="X3235" s="614"/>
      <c r="Y3235" s="614"/>
      <c r="Z3235" s="614"/>
      <c r="AA3235" s="614"/>
      <c r="AB3235" s="614"/>
      <c r="AC3235" s="614"/>
      <c r="AD3235" s="614"/>
      <c r="AE3235" s="164"/>
      <c r="AF3235" s="164"/>
      <c r="AG3235" s="450">
        <f t="shared" si="1276"/>
        <v>0</v>
      </c>
      <c r="AH3235" s="451">
        <f t="shared" si="1277"/>
        <v>0</v>
      </c>
      <c r="AI3235" s="450">
        <f t="shared" si="1278"/>
        <v>0</v>
      </c>
      <c r="AJ3235" s="452">
        <f t="shared" si="1279"/>
        <v>0</v>
      </c>
      <c r="AK3235" s="457">
        <f t="shared" si="1238"/>
        <v>0</v>
      </c>
      <c r="AL3235" s="458">
        <f t="shared" si="1239"/>
        <v>0</v>
      </c>
      <c r="AM3235" s="459">
        <f t="shared" si="1240"/>
        <v>0</v>
      </c>
      <c r="AN3235" s="460">
        <f t="shared" si="1241"/>
        <v>0</v>
      </c>
      <c r="AO3235" s="457">
        <f t="shared" si="1242"/>
        <v>0</v>
      </c>
      <c r="AP3235" s="458">
        <f t="shared" si="1243"/>
        <v>0</v>
      </c>
      <c r="AQ3235" s="459">
        <f t="shared" si="1244"/>
        <v>0</v>
      </c>
      <c r="AR3235" s="460">
        <f t="shared" si="1245"/>
        <v>0</v>
      </c>
      <c r="AS3235" s="457">
        <f t="shared" si="1246"/>
        <v>0</v>
      </c>
      <c r="AT3235" s="458">
        <f t="shared" si="1247"/>
        <v>0</v>
      </c>
      <c r="AU3235" s="459">
        <f t="shared" si="1248"/>
        <v>0</v>
      </c>
      <c r="AV3235" s="460">
        <f t="shared" si="1249"/>
        <v>0</v>
      </c>
      <c r="AW3235" s="457">
        <f t="shared" si="1250"/>
        <v>0</v>
      </c>
      <c r="AX3235" s="458">
        <f t="shared" si="1251"/>
        <v>0</v>
      </c>
      <c r="AY3235" s="459">
        <f t="shared" si="1252"/>
        <v>0</v>
      </c>
      <c r="AZ3235" s="460">
        <f t="shared" si="1253"/>
        <v>0</v>
      </c>
      <c r="BA3235" s="457">
        <f t="shared" si="1254"/>
        <v>0</v>
      </c>
      <c r="BB3235" s="458">
        <f t="shared" si="1255"/>
        <v>0</v>
      </c>
      <c r="BC3235" s="459">
        <f t="shared" si="1256"/>
        <v>0</v>
      </c>
      <c r="BD3235" s="460">
        <f t="shared" si="1257"/>
        <v>0</v>
      </c>
      <c r="BE3235" s="457">
        <f t="shared" si="1258"/>
        <v>0</v>
      </c>
      <c r="BF3235" s="458">
        <f t="shared" si="1259"/>
        <v>0</v>
      </c>
      <c r="BG3235" s="459">
        <f t="shared" si="1260"/>
        <v>0</v>
      </c>
      <c r="BH3235" s="460">
        <f t="shared" si="1261"/>
        <v>0</v>
      </c>
      <c r="BI3235" s="457">
        <f t="shared" si="1262"/>
        <v>0</v>
      </c>
      <c r="BJ3235" s="458">
        <f t="shared" si="1263"/>
        <v>0</v>
      </c>
      <c r="BK3235" s="459">
        <f t="shared" si="1264"/>
        <v>0</v>
      </c>
      <c r="BL3235" s="460">
        <f t="shared" si="1265"/>
        <v>0</v>
      </c>
      <c r="BM3235" s="457">
        <f t="shared" si="1266"/>
        <v>0</v>
      </c>
      <c r="BN3235" s="458">
        <f t="shared" si="1267"/>
        <v>0</v>
      </c>
      <c r="BO3235" s="459">
        <f t="shared" si="1268"/>
        <v>0</v>
      </c>
      <c r="BP3235" s="460">
        <f t="shared" si="1269"/>
        <v>0</v>
      </c>
      <c r="BQ3235" s="457">
        <f t="shared" si="1270"/>
        <v>0</v>
      </c>
      <c r="BR3235" s="458">
        <f t="shared" si="1271"/>
        <v>0</v>
      </c>
      <c r="BS3235" s="459">
        <f t="shared" si="1272"/>
        <v>0</v>
      </c>
      <c r="BT3235" s="460">
        <f t="shared" si="1273"/>
        <v>0</v>
      </c>
      <c r="BU3235" s="164"/>
      <c r="BV3235" s="272">
        <f t="shared" si="1274"/>
        <v>0</v>
      </c>
      <c r="BW3235" s="273" t="str">
        <f>IF(BV3235=0,"",
IF(SUM($BV$3138:BV3235)=1,BX3235,
IF($BV$3258&gt;SUM($BV$3138:BV3235),_xlfn.CONCAT(", ",BX3235),
IF($BV$3258=SUM($BV$3138:BV3235),_xlfn.CONCAT(" y ",BX3235)))))</f>
        <v/>
      </c>
      <c r="BX3235" s="156" t="s">
        <v>5255</v>
      </c>
      <c r="BY3235" s="272">
        <f t="shared" si="1275"/>
        <v>0</v>
      </c>
      <c r="BZ3235" s="273" t="str">
        <f>IF(BY3235=0,"",
IF(SUM($BY$3138:BY3235)=1,CA3235,
IF($BY$3258&gt;SUM($BY$3138:BY3235),_xlfn.CONCAT(", ",CA3235),
IF($BY$3258=SUM($BY$3138:BY3235),_xlfn.CONCAT(" y ",CA3235)))))</f>
        <v/>
      </c>
      <c r="CA3235" s="156" t="s">
        <v>5255</v>
      </c>
    </row>
    <row r="3236" spans="1:79" ht="15" customHeight="1">
      <c r="A3236" s="57"/>
      <c r="B3236" s="26"/>
      <c r="C3236" s="665" t="s">
        <v>5256</v>
      </c>
      <c r="D3236" s="915" t="str">
        <f t="shared" si="1237"/>
        <v/>
      </c>
      <c r="E3236" s="916"/>
      <c r="F3236" s="916"/>
      <c r="G3236" s="916"/>
      <c r="H3236" s="916"/>
      <c r="I3236" s="916"/>
      <c r="J3236" s="917"/>
      <c r="K3236" s="614"/>
      <c r="L3236" s="614"/>
      <c r="M3236" s="614"/>
      <c r="N3236" s="614"/>
      <c r="O3236" s="614"/>
      <c r="P3236" s="614"/>
      <c r="Q3236" s="614"/>
      <c r="R3236" s="614"/>
      <c r="S3236" s="614"/>
      <c r="T3236" s="614"/>
      <c r="U3236" s="614"/>
      <c r="V3236" s="614"/>
      <c r="W3236" s="614"/>
      <c r="X3236" s="614"/>
      <c r="Y3236" s="614"/>
      <c r="Z3236" s="614"/>
      <c r="AA3236" s="614"/>
      <c r="AB3236" s="614"/>
      <c r="AC3236" s="614"/>
      <c r="AD3236" s="614"/>
      <c r="AE3236" s="164"/>
      <c r="AF3236" s="164"/>
      <c r="AG3236" s="450">
        <f t="shared" si="1276"/>
        <v>0</v>
      </c>
      <c r="AH3236" s="451">
        <f t="shared" si="1277"/>
        <v>0</v>
      </c>
      <c r="AI3236" s="450">
        <f t="shared" si="1278"/>
        <v>0</v>
      </c>
      <c r="AJ3236" s="452">
        <f t="shared" si="1279"/>
        <v>0</v>
      </c>
      <c r="AK3236" s="457">
        <f t="shared" si="1238"/>
        <v>0</v>
      </c>
      <c r="AL3236" s="458">
        <f t="shared" si="1239"/>
        <v>0</v>
      </c>
      <c r="AM3236" s="459">
        <f t="shared" si="1240"/>
        <v>0</v>
      </c>
      <c r="AN3236" s="460">
        <f t="shared" si="1241"/>
        <v>0</v>
      </c>
      <c r="AO3236" s="457">
        <f t="shared" si="1242"/>
        <v>0</v>
      </c>
      <c r="AP3236" s="458">
        <f t="shared" si="1243"/>
        <v>0</v>
      </c>
      <c r="AQ3236" s="459">
        <f t="shared" si="1244"/>
        <v>0</v>
      </c>
      <c r="AR3236" s="460">
        <f t="shared" si="1245"/>
        <v>0</v>
      </c>
      <c r="AS3236" s="457">
        <f t="shared" si="1246"/>
        <v>0</v>
      </c>
      <c r="AT3236" s="458">
        <f t="shared" si="1247"/>
        <v>0</v>
      </c>
      <c r="AU3236" s="459">
        <f t="shared" si="1248"/>
        <v>0</v>
      </c>
      <c r="AV3236" s="460">
        <f t="shared" si="1249"/>
        <v>0</v>
      </c>
      <c r="AW3236" s="457">
        <f t="shared" si="1250"/>
        <v>0</v>
      </c>
      <c r="AX3236" s="458">
        <f t="shared" si="1251"/>
        <v>0</v>
      </c>
      <c r="AY3236" s="459">
        <f t="shared" si="1252"/>
        <v>0</v>
      </c>
      <c r="AZ3236" s="460">
        <f t="shared" si="1253"/>
        <v>0</v>
      </c>
      <c r="BA3236" s="457">
        <f t="shared" si="1254"/>
        <v>0</v>
      </c>
      <c r="BB3236" s="458">
        <f t="shared" si="1255"/>
        <v>0</v>
      </c>
      <c r="BC3236" s="459">
        <f t="shared" si="1256"/>
        <v>0</v>
      </c>
      <c r="BD3236" s="460">
        <f t="shared" si="1257"/>
        <v>0</v>
      </c>
      <c r="BE3236" s="457">
        <f t="shared" si="1258"/>
        <v>0</v>
      </c>
      <c r="BF3236" s="458">
        <f t="shared" si="1259"/>
        <v>0</v>
      </c>
      <c r="BG3236" s="459">
        <f t="shared" si="1260"/>
        <v>0</v>
      </c>
      <c r="BH3236" s="460">
        <f t="shared" si="1261"/>
        <v>0</v>
      </c>
      <c r="BI3236" s="457">
        <f t="shared" si="1262"/>
        <v>0</v>
      </c>
      <c r="BJ3236" s="458">
        <f t="shared" si="1263"/>
        <v>0</v>
      </c>
      <c r="BK3236" s="459">
        <f t="shared" si="1264"/>
        <v>0</v>
      </c>
      <c r="BL3236" s="460">
        <f t="shared" si="1265"/>
        <v>0</v>
      </c>
      <c r="BM3236" s="457">
        <f t="shared" si="1266"/>
        <v>0</v>
      </c>
      <c r="BN3236" s="458">
        <f t="shared" si="1267"/>
        <v>0</v>
      </c>
      <c r="BO3236" s="459">
        <f t="shared" si="1268"/>
        <v>0</v>
      </c>
      <c r="BP3236" s="460">
        <f t="shared" si="1269"/>
        <v>0</v>
      </c>
      <c r="BQ3236" s="457">
        <f t="shared" si="1270"/>
        <v>0</v>
      </c>
      <c r="BR3236" s="458">
        <f t="shared" si="1271"/>
        <v>0</v>
      </c>
      <c r="BS3236" s="459">
        <f t="shared" si="1272"/>
        <v>0</v>
      </c>
      <c r="BT3236" s="460">
        <f t="shared" si="1273"/>
        <v>0</v>
      </c>
      <c r="BU3236" s="164"/>
      <c r="BV3236" s="272">
        <f t="shared" si="1274"/>
        <v>0</v>
      </c>
      <c r="BW3236" s="273" t="str">
        <f>IF(BV3236=0,"",
IF(SUM($BV$3138:BV3236)=1,BX3236,
IF($BV$3258&gt;SUM($BV$3138:BV3236),_xlfn.CONCAT(", ",BX3236),
IF($BV$3258=SUM($BV$3138:BV3236),_xlfn.CONCAT(" y ",BX3236)))))</f>
        <v/>
      </c>
      <c r="BX3236" s="156" t="s">
        <v>5257</v>
      </c>
      <c r="BY3236" s="272">
        <f t="shared" si="1275"/>
        <v>0</v>
      </c>
      <c r="BZ3236" s="273" t="str">
        <f>IF(BY3236=0,"",
IF(SUM($BY$3138:BY3236)=1,CA3236,
IF($BY$3258&gt;SUM($BY$3138:BY3236),_xlfn.CONCAT(", ",CA3236),
IF($BY$3258=SUM($BY$3138:BY3236),_xlfn.CONCAT(" y ",CA3236)))))</f>
        <v/>
      </c>
      <c r="CA3236" s="156" t="s">
        <v>5257</v>
      </c>
    </row>
    <row r="3237" spans="1:79" ht="15" customHeight="1">
      <c r="A3237" s="57"/>
      <c r="B3237" s="26"/>
      <c r="C3237" s="667" t="s">
        <v>5258</v>
      </c>
      <c r="D3237" s="915" t="str">
        <f t="shared" si="1237"/>
        <v/>
      </c>
      <c r="E3237" s="916"/>
      <c r="F3237" s="916"/>
      <c r="G3237" s="916"/>
      <c r="H3237" s="916"/>
      <c r="I3237" s="916"/>
      <c r="J3237" s="917"/>
      <c r="K3237" s="614"/>
      <c r="L3237" s="614"/>
      <c r="M3237" s="614"/>
      <c r="N3237" s="614"/>
      <c r="O3237" s="614"/>
      <c r="P3237" s="614"/>
      <c r="Q3237" s="614"/>
      <c r="R3237" s="614"/>
      <c r="S3237" s="614"/>
      <c r="T3237" s="614"/>
      <c r="U3237" s="614"/>
      <c r="V3237" s="614"/>
      <c r="W3237" s="614"/>
      <c r="X3237" s="614"/>
      <c r="Y3237" s="614"/>
      <c r="Z3237" s="614"/>
      <c r="AA3237" s="614"/>
      <c r="AB3237" s="614"/>
      <c r="AC3237" s="614"/>
      <c r="AD3237" s="614"/>
      <c r="AE3237" s="164"/>
      <c r="AF3237" s="164"/>
      <c r="AG3237" s="450">
        <f t="shared" si="1276"/>
        <v>0</v>
      </c>
      <c r="AH3237" s="451">
        <f t="shared" si="1277"/>
        <v>0</v>
      </c>
      <c r="AI3237" s="450">
        <f t="shared" si="1278"/>
        <v>0</v>
      </c>
      <c r="AJ3237" s="452">
        <f t="shared" si="1279"/>
        <v>0</v>
      </c>
      <c r="AK3237" s="457">
        <f t="shared" si="1238"/>
        <v>0</v>
      </c>
      <c r="AL3237" s="458">
        <f t="shared" si="1239"/>
        <v>0</v>
      </c>
      <c r="AM3237" s="459">
        <f t="shared" si="1240"/>
        <v>0</v>
      </c>
      <c r="AN3237" s="460">
        <f t="shared" si="1241"/>
        <v>0</v>
      </c>
      <c r="AO3237" s="457">
        <f t="shared" si="1242"/>
        <v>0</v>
      </c>
      <c r="AP3237" s="458">
        <f t="shared" si="1243"/>
        <v>0</v>
      </c>
      <c r="AQ3237" s="459">
        <f t="shared" si="1244"/>
        <v>0</v>
      </c>
      <c r="AR3237" s="460">
        <f t="shared" si="1245"/>
        <v>0</v>
      </c>
      <c r="AS3237" s="457">
        <f t="shared" si="1246"/>
        <v>0</v>
      </c>
      <c r="AT3237" s="458">
        <f t="shared" si="1247"/>
        <v>0</v>
      </c>
      <c r="AU3237" s="459">
        <f t="shared" si="1248"/>
        <v>0</v>
      </c>
      <c r="AV3237" s="460">
        <f t="shared" si="1249"/>
        <v>0</v>
      </c>
      <c r="AW3237" s="457">
        <f t="shared" si="1250"/>
        <v>0</v>
      </c>
      <c r="AX3237" s="458">
        <f t="shared" si="1251"/>
        <v>0</v>
      </c>
      <c r="AY3237" s="459">
        <f t="shared" si="1252"/>
        <v>0</v>
      </c>
      <c r="AZ3237" s="460">
        <f t="shared" si="1253"/>
        <v>0</v>
      </c>
      <c r="BA3237" s="457">
        <f t="shared" si="1254"/>
        <v>0</v>
      </c>
      <c r="BB3237" s="458">
        <f t="shared" si="1255"/>
        <v>0</v>
      </c>
      <c r="BC3237" s="459">
        <f t="shared" si="1256"/>
        <v>0</v>
      </c>
      <c r="BD3237" s="460">
        <f t="shared" si="1257"/>
        <v>0</v>
      </c>
      <c r="BE3237" s="457">
        <f t="shared" si="1258"/>
        <v>0</v>
      </c>
      <c r="BF3237" s="458">
        <f t="shared" si="1259"/>
        <v>0</v>
      </c>
      <c r="BG3237" s="459">
        <f t="shared" si="1260"/>
        <v>0</v>
      </c>
      <c r="BH3237" s="460">
        <f t="shared" si="1261"/>
        <v>0</v>
      </c>
      <c r="BI3237" s="457">
        <f t="shared" si="1262"/>
        <v>0</v>
      </c>
      <c r="BJ3237" s="458">
        <f t="shared" si="1263"/>
        <v>0</v>
      </c>
      <c r="BK3237" s="459">
        <f t="shared" si="1264"/>
        <v>0</v>
      </c>
      <c r="BL3237" s="460">
        <f t="shared" si="1265"/>
        <v>0</v>
      </c>
      <c r="BM3237" s="457">
        <f t="shared" si="1266"/>
        <v>0</v>
      </c>
      <c r="BN3237" s="458">
        <f t="shared" si="1267"/>
        <v>0</v>
      </c>
      <c r="BO3237" s="459">
        <f t="shared" si="1268"/>
        <v>0</v>
      </c>
      <c r="BP3237" s="460">
        <f t="shared" si="1269"/>
        <v>0</v>
      </c>
      <c r="BQ3237" s="457">
        <f t="shared" si="1270"/>
        <v>0</v>
      </c>
      <c r="BR3237" s="458">
        <f t="shared" si="1271"/>
        <v>0</v>
      </c>
      <c r="BS3237" s="459">
        <f t="shared" si="1272"/>
        <v>0</v>
      </c>
      <c r="BT3237" s="460">
        <f t="shared" si="1273"/>
        <v>0</v>
      </c>
      <c r="BU3237" s="164"/>
      <c r="BV3237" s="272">
        <f t="shared" si="1274"/>
        <v>0</v>
      </c>
      <c r="BW3237" s="273" t="str">
        <f>IF(BV3237=0,"",
IF(SUM($BV$3138:BV3237)=1,BX3237,
IF($BV$3258&gt;SUM($BV$3138:BV3237),_xlfn.CONCAT(", ",BX3237),
IF($BV$3258=SUM($BV$3138:BV3237),_xlfn.CONCAT(" y ",BX3237)))))</f>
        <v/>
      </c>
      <c r="BX3237" s="156" t="s">
        <v>5259</v>
      </c>
      <c r="BY3237" s="272">
        <f t="shared" si="1275"/>
        <v>0</v>
      </c>
      <c r="BZ3237" s="273" t="str">
        <f>IF(BY3237=0,"",
IF(SUM($BY$3138:BY3237)=1,CA3237,
IF($BY$3258&gt;SUM($BY$3138:BY3237),_xlfn.CONCAT(", ",CA3237),
IF($BY$3258=SUM($BY$3138:BY3237),_xlfn.CONCAT(" y ",CA3237)))))</f>
        <v/>
      </c>
      <c r="CA3237" s="156" t="s">
        <v>5259</v>
      </c>
    </row>
    <row r="3238" spans="1:79" ht="15" customHeight="1">
      <c r="A3238" s="662"/>
      <c r="B3238" s="145"/>
      <c r="C3238" s="157" t="s">
        <v>5260</v>
      </c>
      <c r="D3238" s="915" t="str">
        <f t="shared" si="1237"/>
        <v/>
      </c>
      <c r="E3238" s="916"/>
      <c r="F3238" s="916"/>
      <c r="G3238" s="916"/>
      <c r="H3238" s="916"/>
      <c r="I3238" s="916"/>
      <c r="J3238" s="917"/>
      <c r="K3238" s="614"/>
      <c r="L3238" s="614"/>
      <c r="M3238" s="614"/>
      <c r="N3238" s="614"/>
      <c r="O3238" s="614"/>
      <c r="P3238" s="614"/>
      <c r="Q3238" s="614"/>
      <c r="R3238" s="614"/>
      <c r="S3238" s="614"/>
      <c r="T3238" s="614"/>
      <c r="U3238" s="614"/>
      <c r="V3238" s="614"/>
      <c r="W3238" s="614"/>
      <c r="X3238" s="614"/>
      <c r="Y3238" s="614"/>
      <c r="Z3238" s="614"/>
      <c r="AA3238" s="614"/>
      <c r="AB3238" s="614"/>
      <c r="AC3238" s="614"/>
      <c r="AD3238" s="614"/>
      <c r="AE3238" s="164"/>
      <c r="AF3238" s="164"/>
      <c r="AG3238" s="450">
        <f t="shared" si="1276"/>
        <v>0</v>
      </c>
      <c r="AH3238" s="451">
        <f t="shared" si="1277"/>
        <v>0</v>
      </c>
      <c r="AI3238" s="450">
        <f t="shared" si="1278"/>
        <v>0</v>
      </c>
      <c r="AJ3238" s="452">
        <f t="shared" si="1279"/>
        <v>0</v>
      </c>
      <c r="AK3238" s="457">
        <f t="shared" si="1238"/>
        <v>0</v>
      </c>
      <c r="AL3238" s="458">
        <f t="shared" si="1239"/>
        <v>0</v>
      </c>
      <c r="AM3238" s="459">
        <f t="shared" si="1240"/>
        <v>0</v>
      </c>
      <c r="AN3238" s="460">
        <f t="shared" si="1241"/>
        <v>0</v>
      </c>
      <c r="AO3238" s="457">
        <f t="shared" si="1242"/>
        <v>0</v>
      </c>
      <c r="AP3238" s="458">
        <f t="shared" si="1243"/>
        <v>0</v>
      </c>
      <c r="AQ3238" s="459">
        <f t="shared" si="1244"/>
        <v>0</v>
      </c>
      <c r="AR3238" s="460">
        <f t="shared" si="1245"/>
        <v>0</v>
      </c>
      <c r="AS3238" s="457">
        <f t="shared" si="1246"/>
        <v>0</v>
      </c>
      <c r="AT3238" s="458">
        <f t="shared" si="1247"/>
        <v>0</v>
      </c>
      <c r="AU3238" s="459">
        <f t="shared" si="1248"/>
        <v>0</v>
      </c>
      <c r="AV3238" s="460">
        <f t="shared" si="1249"/>
        <v>0</v>
      </c>
      <c r="AW3238" s="457">
        <f t="shared" si="1250"/>
        <v>0</v>
      </c>
      <c r="AX3238" s="458">
        <f t="shared" si="1251"/>
        <v>0</v>
      </c>
      <c r="AY3238" s="459">
        <f t="shared" si="1252"/>
        <v>0</v>
      </c>
      <c r="AZ3238" s="460">
        <f t="shared" si="1253"/>
        <v>0</v>
      </c>
      <c r="BA3238" s="457">
        <f t="shared" si="1254"/>
        <v>0</v>
      </c>
      <c r="BB3238" s="458">
        <f t="shared" si="1255"/>
        <v>0</v>
      </c>
      <c r="BC3238" s="459">
        <f t="shared" si="1256"/>
        <v>0</v>
      </c>
      <c r="BD3238" s="460">
        <f t="shared" si="1257"/>
        <v>0</v>
      </c>
      <c r="BE3238" s="457">
        <f t="shared" si="1258"/>
        <v>0</v>
      </c>
      <c r="BF3238" s="458">
        <f t="shared" si="1259"/>
        <v>0</v>
      </c>
      <c r="BG3238" s="459">
        <f t="shared" si="1260"/>
        <v>0</v>
      </c>
      <c r="BH3238" s="460">
        <f t="shared" si="1261"/>
        <v>0</v>
      </c>
      <c r="BI3238" s="457">
        <f t="shared" si="1262"/>
        <v>0</v>
      </c>
      <c r="BJ3238" s="458">
        <f t="shared" si="1263"/>
        <v>0</v>
      </c>
      <c r="BK3238" s="459">
        <f t="shared" si="1264"/>
        <v>0</v>
      </c>
      <c r="BL3238" s="460">
        <f t="shared" si="1265"/>
        <v>0</v>
      </c>
      <c r="BM3238" s="457">
        <f t="shared" si="1266"/>
        <v>0</v>
      </c>
      <c r="BN3238" s="458">
        <f t="shared" si="1267"/>
        <v>0</v>
      </c>
      <c r="BO3238" s="459">
        <f t="shared" si="1268"/>
        <v>0</v>
      </c>
      <c r="BP3238" s="460">
        <f t="shared" si="1269"/>
        <v>0</v>
      </c>
      <c r="BQ3238" s="457">
        <f t="shared" si="1270"/>
        <v>0</v>
      </c>
      <c r="BR3238" s="458">
        <f t="shared" si="1271"/>
        <v>0</v>
      </c>
      <c r="BS3238" s="459">
        <f t="shared" si="1272"/>
        <v>0</v>
      </c>
      <c r="BT3238" s="460">
        <f t="shared" si="1273"/>
        <v>0</v>
      </c>
      <c r="BU3238" s="164"/>
      <c r="BV3238" s="272">
        <f t="shared" si="1274"/>
        <v>0</v>
      </c>
      <c r="BW3238" s="273" t="str">
        <f>IF(BV3238=0,"",
IF(SUM($BV$3138:BV3238)=1,BX3238,
IF($BV$3258&gt;SUM($BV$3138:BV3238),_xlfn.CONCAT(", ",BX3238),
IF($BV$3258=SUM($BV$3138:BV3238),_xlfn.CONCAT(" y ",BX3238)))))</f>
        <v/>
      </c>
      <c r="BX3238" s="156" t="s">
        <v>5261</v>
      </c>
      <c r="BY3238" s="272">
        <f t="shared" si="1275"/>
        <v>0</v>
      </c>
      <c r="BZ3238" s="273" t="str">
        <f>IF(BY3238=0,"",
IF(SUM($BY$3138:BY3238)=1,CA3238,
IF($BY$3258&gt;SUM($BY$3138:BY3238),_xlfn.CONCAT(", ",CA3238),
IF($BY$3258=SUM($BY$3138:BY3238),_xlfn.CONCAT(" y ",CA3238)))))</f>
        <v/>
      </c>
      <c r="CA3238" s="156" t="s">
        <v>5261</v>
      </c>
    </row>
    <row r="3239" spans="1:79" ht="15" customHeight="1">
      <c r="A3239" s="662"/>
      <c r="B3239" s="145"/>
      <c r="C3239" s="157" t="s">
        <v>5262</v>
      </c>
      <c r="D3239" s="915" t="str">
        <f t="shared" si="1237"/>
        <v/>
      </c>
      <c r="E3239" s="916"/>
      <c r="F3239" s="916"/>
      <c r="G3239" s="916"/>
      <c r="H3239" s="916"/>
      <c r="I3239" s="916"/>
      <c r="J3239" s="917"/>
      <c r="K3239" s="614"/>
      <c r="L3239" s="614"/>
      <c r="M3239" s="614"/>
      <c r="N3239" s="614"/>
      <c r="O3239" s="614"/>
      <c r="P3239" s="614"/>
      <c r="Q3239" s="614"/>
      <c r="R3239" s="614"/>
      <c r="S3239" s="614"/>
      <c r="T3239" s="614"/>
      <c r="U3239" s="614"/>
      <c r="V3239" s="614"/>
      <c r="W3239" s="614"/>
      <c r="X3239" s="614"/>
      <c r="Y3239" s="614"/>
      <c r="Z3239" s="614"/>
      <c r="AA3239" s="614"/>
      <c r="AB3239" s="614"/>
      <c r="AC3239" s="614"/>
      <c r="AD3239" s="614"/>
      <c r="AE3239" s="164"/>
      <c r="AF3239" s="164"/>
      <c r="AG3239" s="450">
        <f t="shared" si="1276"/>
        <v>0</v>
      </c>
      <c r="AH3239" s="451">
        <f t="shared" si="1277"/>
        <v>0</v>
      </c>
      <c r="AI3239" s="450">
        <f t="shared" si="1278"/>
        <v>0</v>
      </c>
      <c r="AJ3239" s="452">
        <f t="shared" si="1279"/>
        <v>0</v>
      </c>
      <c r="AK3239" s="457">
        <f t="shared" si="1238"/>
        <v>0</v>
      </c>
      <c r="AL3239" s="458">
        <f t="shared" si="1239"/>
        <v>0</v>
      </c>
      <c r="AM3239" s="459">
        <f t="shared" si="1240"/>
        <v>0</v>
      </c>
      <c r="AN3239" s="460">
        <f t="shared" si="1241"/>
        <v>0</v>
      </c>
      <c r="AO3239" s="457">
        <f t="shared" si="1242"/>
        <v>0</v>
      </c>
      <c r="AP3239" s="458">
        <f t="shared" si="1243"/>
        <v>0</v>
      </c>
      <c r="AQ3239" s="459">
        <f t="shared" si="1244"/>
        <v>0</v>
      </c>
      <c r="AR3239" s="460">
        <f t="shared" si="1245"/>
        <v>0</v>
      </c>
      <c r="AS3239" s="457">
        <f t="shared" si="1246"/>
        <v>0</v>
      </c>
      <c r="AT3239" s="458">
        <f t="shared" si="1247"/>
        <v>0</v>
      </c>
      <c r="AU3239" s="459">
        <f t="shared" si="1248"/>
        <v>0</v>
      </c>
      <c r="AV3239" s="460">
        <f t="shared" si="1249"/>
        <v>0</v>
      </c>
      <c r="AW3239" s="457">
        <f t="shared" si="1250"/>
        <v>0</v>
      </c>
      <c r="AX3239" s="458">
        <f t="shared" si="1251"/>
        <v>0</v>
      </c>
      <c r="AY3239" s="459">
        <f t="shared" si="1252"/>
        <v>0</v>
      </c>
      <c r="AZ3239" s="460">
        <f t="shared" si="1253"/>
        <v>0</v>
      </c>
      <c r="BA3239" s="457">
        <f t="shared" si="1254"/>
        <v>0</v>
      </c>
      <c r="BB3239" s="458">
        <f t="shared" si="1255"/>
        <v>0</v>
      </c>
      <c r="BC3239" s="459">
        <f t="shared" si="1256"/>
        <v>0</v>
      </c>
      <c r="BD3239" s="460">
        <f t="shared" si="1257"/>
        <v>0</v>
      </c>
      <c r="BE3239" s="457">
        <f t="shared" si="1258"/>
        <v>0</v>
      </c>
      <c r="BF3239" s="458">
        <f t="shared" si="1259"/>
        <v>0</v>
      </c>
      <c r="BG3239" s="459">
        <f t="shared" si="1260"/>
        <v>0</v>
      </c>
      <c r="BH3239" s="460">
        <f t="shared" si="1261"/>
        <v>0</v>
      </c>
      <c r="BI3239" s="457">
        <f t="shared" si="1262"/>
        <v>0</v>
      </c>
      <c r="BJ3239" s="458">
        <f t="shared" si="1263"/>
        <v>0</v>
      </c>
      <c r="BK3239" s="459">
        <f t="shared" si="1264"/>
        <v>0</v>
      </c>
      <c r="BL3239" s="460">
        <f t="shared" si="1265"/>
        <v>0</v>
      </c>
      <c r="BM3239" s="457">
        <f t="shared" si="1266"/>
        <v>0</v>
      </c>
      <c r="BN3239" s="458">
        <f t="shared" si="1267"/>
        <v>0</v>
      </c>
      <c r="BO3239" s="459">
        <f t="shared" si="1268"/>
        <v>0</v>
      </c>
      <c r="BP3239" s="460">
        <f t="shared" si="1269"/>
        <v>0</v>
      </c>
      <c r="BQ3239" s="457">
        <f t="shared" si="1270"/>
        <v>0</v>
      </c>
      <c r="BR3239" s="458">
        <f t="shared" si="1271"/>
        <v>0</v>
      </c>
      <c r="BS3239" s="459">
        <f t="shared" si="1272"/>
        <v>0</v>
      </c>
      <c r="BT3239" s="460">
        <f t="shared" si="1273"/>
        <v>0</v>
      </c>
      <c r="BU3239" s="164"/>
      <c r="BV3239" s="272">
        <f t="shared" si="1274"/>
        <v>0</v>
      </c>
      <c r="BW3239" s="273" t="str">
        <f>IF(BV3239=0,"",
IF(SUM($BV$3138:BV3239)=1,BX3239,
IF($BV$3258&gt;SUM($BV$3138:BV3239),_xlfn.CONCAT(", ",BX3239),
IF($BV$3258=SUM($BV$3138:BV3239),_xlfn.CONCAT(" y ",BX3239)))))</f>
        <v/>
      </c>
      <c r="BX3239" s="156" t="s">
        <v>5263</v>
      </c>
      <c r="BY3239" s="272">
        <f t="shared" si="1275"/>
        <v>0</v>
      </c>
      <c r="BZ3239" s="273" t="str">
        <f>IF(BY3239=0,"",
IF(SUM($BY$3138:BY3239)=1,CA3239,
IF($BY$3258&gt;SUM($BY$3138:BY3239),_xlfn.CONCAT(", ",CA3239),
IF($BY$3258=SUM($BY$3138:BY3239),_xlfn.CONCAT(" y ",CA3239)))))</f>
        <v/>
      </c>
      <c r="CA3239" s="156" t="s">
        <v>5263</v>
      </c>
    </row>
    <row r="3240" spans="1:79" ht="15" customHeight="1">
      <c r="A3240" s="662"/>
      <c r="B3240" s="145"/>
      <c r="C3240" s="157" t="s">
        <v>5264</v>
      </c>
      <c r="D3240" s="915" t="str">
        <f t="shared" si="1237"/>
        <v/>
      </c>
      <c r="E3240" s="916"/>
      <c r="F3240" s="916"/>
      <c r="G3240" s="916"/>
      <c r="H3240" s="916"/>
      <c r="I3240" s="916"/>
      <c r="J3240" s="917"/>
      <c r="K3240" s="614"/>
      <c r="L3240" s="614"/>
      <c r="M3240" s="614"/>
      <c r="N3240" s="614"/>
      <c r="O3240" s="614"/>
      <c r="P3240" s="614"/>
      <c r="Q3240" s="614"/>
      <c r="R3240" s="614"/>
      <c r="S3240" s="614"/>
      <c r="T3240" s="614"/>
      <c r="U3240" s="614"/>
      <c r="V3240" s="614"/>
      <c r="W3240" s="614"/>
      <c r="X3240" s="614"/>
      <c r="Y3240" s="614"/>
      <c r="Z3240" s="614"/>
      <c r="AA3240" s="614"/>
      <c r="AB3240" s="614"/>
      <c r="AC3240" s="614"/>
      <c r="AD3240" s="614"/>
      <c r="AE3240" s="164"/>
      <c r="AF3240" s="164"/>
      <c r="AG3240" s="450">
        <f t="shared" si="1276"/>
        <v>0</v>
      </c>
      <c r="AH3240" s="451">
        <f t="shared" si="1277"/>
        <v>0</v>
      </c>
      <c r="AI3240" s="450">
        <f t="shared" si="1278"/>
        <v>0</v>
      </c>
      <c r="AJ3240" s="452">
        <f t="shared" si="1279"/>
        <v>0</v>
      </c>
      <c r="AK3240" s="457">
        <f t="shared" si="1238"/>
        <v>0</v>
      </c>
      <c r="AL3240" s="458">
        <f t="shared" si="1239"/>
        <v>0</v>
      </c>
      <c r="AM3240" s="459">
        <f t="shared" si="1240"/>
        <v>0</v>
      </c>
      <c r="AN3240" s="460">
        <f t="shared" si="1241"/>
        <v>0</v>
      </c>
      <c r="AO3240" s="457">
        <f t="shared" si="1242"/>
        <v>0</v>
      </c>
      <c r="AP3240" s="458">
        <f t="shared" si="1243"/>
        <v>0</v>
      </c>
      <c r="AQ3240" s="459">
        <f t="shared" si="1244"/>
        <v>0</v>
      </c>
      <c r="AR3240" s="460">
        <f t="shared" si="1245"/>
        <v>0</v>
      </c>
      <c r="AS3240" s="457">
        <f t="shared" si="1246"/>
        <v>0</v>
      </c>
      <c r="AT3240" s="458">
        <f t="shared" si="1247"/>
        <v>0</v>
      </c>
      <c r="AU3240" s="459">
        <f t="shared" si="1248"/>
        <v>0</v>
      </c>
      <c r="AV3240" s="460">
        <f t="shared" si="1249"/>
        <v>0</v>
      </c>
      <c r="AW3240" s="457">
        <f t="shared" si="1250"/>
        <v>0</v>
      </c>
      <c r="AX3240" s="458">
        <f t="shared" si="1251"/>
        <v>0</v>
      </c>
      <c r="AY3240" s="459">
        <f t="shared" si="1252"/>
        <v>0</v>
      </c>
      <c r="AZ3240" s="460">
        <f t="shared" si="1253"/>
        <v>0</v>
      </c>
      <c r="BA3240" s="457">
        <f t="shared" si="1254"/>
        <v>0</v>
      </c>
      <c r="BB3240" s="458">
        <f t="shared" si="1255"/>
        <v>0</v>
      </c>
      <c r="BC3240" s="459">
        <f t="shared" si="1256"/>
        <v>0</v>
      </c>
      <c r="BD3240" s="460">
        <f t="shared" si="1257"/>
        <v>0</v>
      </c>
      <c r="BE3240" s="457">
        <f t="shared" si="1258"/>
        <v>0</v>
      </c>
      <c r="BF3240" s="458">
        <f t="shared" si="1259"/>
        <v>0</v>
      </c>
      <c r="BG3240" s="459">
        <f t="shared" si="1260"/>
        <v>0</v>
      </c>
      <c r="BH3240" s="460">
        <f t="shared" si="1261"/>
        <v>0</v>
      </c>
      <c r="BI3240" s="457">
        <f t="shared" si="1262"/>
        <v>0</v>
      </c>
      <c r="BJ3240" s="458">
        <f t="shared" si="1263"/>
        <v>0</v>
      </c>
      <c r="BK3240" s="459">
        <f t="shared" si="1264"/>
        <v>0</v>
      </c>
      <c r="BL3240" s="460">
        <f t="shared" si="1265"/>
        <v>0</v>
      </c>
      <c r="BM3240" s="457">
        <f t="shared" si="1266"/>
        <v>0</v>
      </c>
      <c r="BN3240" s="458">
        <f t="shared" si="1267"/>
        <v>0</v>
      </c>
      <c r="BO3240" s="459">
        <f t="shared" si="1268"/>
        <v>0</v>
      </c>
      <c r="BP3240" s="460">
        <f t="shared" si="1269"/>
        <v>0</v>
      </c>
      <c r="BQ3240" s="457">
        <f t="shared" si="1270"/>
        <v>0</v>
      </c>
      <c r="BR3240" s="458">
        <f t="shared" si="1271"/>
        <v>0</v>
      </c>
      <c r="BS3240" s="459">
        <f t="shared" si="1272"/>
        <v>0</v>
      </c>
      <c r="BT3240" s="460">
        <f t="shared" si="1273"/>
        <v>0</v>
      </c>
      <c r="BU3240" s="164"/>
      <c r="BV3240" s="272">
        <f t="shared" si="1274"/>
        <v>0</v>
      </c>
      <c r="BW3240" s="273" t="str">
        <f>IF(BV3240=0,"",
IF(SUM($BV$3138:BV3240)=1,BX3240,
IF($BV$3258&gt;SUM($BV$3138:BV3240),_xlfn.CONCAT(", ",BX3240),
IF($BV$3258=SUM($BV$3138:BV3240),_xlfn.CONCAT(" y ",BX3240)))))</f>
        <v/>
      </c>
      <c r="BX3240" s="156" t="s">
        <v>5265</v>
      </c>
      <c r="BY3240" s="272">
        <f t="shared" si="1275"/>
        <v>0</v>
      </c>
      <c r="BZ3240" s="273" t="str">
        <f>IF(BY3240=0,"",
IF(SUM($BY$3138:BY3240)=1,CA3240,
IF($BY$3258&gt;SUM($BY$3138:BY3240),_xlfn.CONCAT(", ",CA3240),
IF($BY$3258=SUM($BY$3138:BY3240),_xlfn.CONCAT(" y ",CA3240)))))</f>
        <v/>
      </c>
      <c r="CA3240" s="156" t="s">
        <v>5265</v>
      </c>
    </row>
    <row r="3241" spans="1:79" ht="15" customHeight="1">
      <c r="A3241" s="662"/>
      <c r="B3241" s="145"/>
      <c r="C3241" s="157" t="s">
        <v>5266</v>
      </c>
      <c r="D3241" s="915" t="str">
        <f t="shared" si="1237"/>
        <v/>
      </c>
      <c r="E3241" s="916"/>
      <c r="F3241" s="916"/>
      <c r="G3241" s="916"/>
      <c r="H3241" s="916"/>
      <c r="I3241" s="916"/>
      <c r="J3241" s="917"/>
      <c r="K3241" s="614"/>
      <c r="L3241" s="614"/>
      <c r="M3241" s="614"/>
      <c r="N3241" s="614"/>
      <c r="O3241" s="614"/>
      <c r="P3241" s="614"/>
      <c r="Q3241" s="614"/>
      <c r="R3241" s="614"/>
      <c r="S3241" s="614"/>
      <c r="T3241" s="614"/>
      <c r="U3241" s="614"/>
      <c r="V3241" s="614"/>
      <c r="W3241" s="614"/>
      <c r="X3241" s="614"/>
      <c r="Y3241" s="614"/>
      <c r="Z3241" s="614"/>
      <c r="AA3241" s="614"/>
      <c r="AB3241" s="614"/>
      <c r="AC3241" s="614"/>
      <c r="AD3241" s="614"/>
      <c r="AE3241" s="164"/>
      <c r="AF3241" s="164"/>
      <c r="AG3241" s="450">
        <f t="shared" si="1276"/>
        <v>0</v>
      </c>
      <c r="AH3241" s="451">
        <f t="shared" si="1277"/>
        <v>0</v>
      </c>
      <c r="AI3241" s="450">
        <f t="shared" si="1278"/>
        <v>0</v>
      </c>
      <c r="AJ3241" s="452">
        <f t="shared" si="1279"/>
        <v>0</v>
      </c>
      <c r="AK3241" s="457">
        <f t="shared" si="1238"/>
        <v>0</v>
      </c>
      <c r="AL3241" s="458">
        <f t="shared" si="1239"/>
        <v>0</v>
      </c>
      <c r="AM3241" s="459">
        <f t="shared" si="1240"/>
        <v>0</v>
      </c>
      <c r="AN3241" s="460">
        <f t="shared" si="1241"/>
        <v>0</v>
      </c>
      <c r="AO3241" s="457">
        <f t="shared" si="1242"/>
        <v>0</v>
      </c>
      <c r="AP3241" s="458">
        <f t="shared" si="1243"/>
        <v>0</v>
      </c>
      <c r="AQ3241" s="459">
        <f t="shared" si="1244"/>
        <v>0</v>
      </c>
      <c r="AR3241" s="460">
        <f t="shared" si="1245"/>
        <v>0</v>
      </c>
      <c r="AS3241" s="457">
        <f t="shared" si="1246"/>
        <v>0</v>
      </c>
      <c r="AT3241" s="458">
        <f t="shared" si="1247"/>
        <v>0</v>
      </c>
      <c r="AU3241" s="459">
        <f t="shared" si="1248"/>
        <v>0</v>
      </c>
      <c r="AV3241" s="460">
        <f t="shared" si="1249"/>
        <v>0</v>
      </c>
      <c r="AW3241" s="457">
        <f t="shared" si="1250"/>
        <v>0</v>
      </c>
      <c r="AX3241" s="458">
        <f t="shared" si="1251"/>
        <v>0</v>
      </c>
      <c r="AY3241" s="459">
        <f t="shared" si="1252"/>
        <v>0</v>
      </c>
      <c r="AZ3241" s="460">
        <f t="shared" si="1253"/>
        <v>0</v>
      </c>
      <c r="BA3241" s="457">
        <f t="shared" si="1254"/>
        <v>0</v>
      </c>
      <c r="BB3241" s="458">
        <f t="shared" si="1255"/>
        <v>0</v>
      </c>
      <c r="BC3241" s="459">
        <f t="shared" si="1256"/>
        <v>0</v>
      </c>
      <c r="BD3241" s="460">
        <f t="shared" si="1257"/>
        <v>0</v>
      </c>
      <c r="BE3241" s="457">
        <f t="shared" si="1258"/>
        <v>0</v>
      </c>
      <c r="BF3241" s="458">
        <f t="shared" si="1259"/>
        <v>0</v>
      </c>
      <c r="BG3241" s="459">
        <f t="shared" si="1260"/>
        <v>0</v>
      </c>
      <c r="BH3241" s="460">
        <f t="shared" si="1261"/>
        <v>0</v>
      </c>
      <c r="BI3241" s="457">
        <f t="shared" si="1262"/>
        <v>0</v>
      </c>
      <c r="BJ3241" s="458">
        <f t="shared" si="1263"/>
        <v>0</v>
      </c>
      <c r="BK3241" s="459">
        <f t="shared" si="1264"/>
        <v>0</v>
      </c>
      <c r="BL3241" s="460">
        <f t="shared" si="1265"/>
        <v>0</v>
      </c>
      <c r="BM3241" s="457">
        <f t="shared" si="1266"/>
        <v>0</v>
      </c>
      <c r="BN3241" s="458">
        <f t="shared" si="1267"/>
        <v>0</v>
      </c>
      <c r="BO3241" s="459">
        <f t="shared" si="1268"/>
        <v>0</v>
      </c>
      <c r="BP3241" s="460">
        <f t="shared" si="1269"/>
        <v>0</v>
      </c>
      <c r="BQ3241" s="457">
        <f t="shared" si="1270"/>
        <v>0</v>
      </c>
      <c r="BR3241" s="458">
        <f t="shared" si="1271"/>
        <v>0</v>
      </c>
      <c r="BS3241" s="459">
        <f t="shared" si="1272"/>
        <v>0</v>
      </c>
      <c r="BT3241" s="460">
        <f t="shared" si="1273"/>
        <v>0</v>
      </c>
      <c r="BU3241" s="164"/>
      <c r="BV3241" s="272">
        <f t="shared" si="1274"/>
        <v>0</v>
      </c>
      <c r="BW3241" s="273" t="str">
        <f>IF(BV3241=0,"",
IF(SUM($BV$3138:BV3241)=1,BX3241,
IF($BV$3258&gt;SUM($BV$3138:BV3241),_xlfn.CONCAT(", ",BX3241),
IF($BV$3258=SUM($BV$3138:BV3241),_xlfn.CONCAT(" y ",BX3241)))))</f>
        <v/>
      </c>
      <c r="BX3241" s="156" t="s">
        <v>5267</v>
      </c>
      <c r="BY3241" s="272">
        <f t="shared" si="1275"/>
        <v>0</v>
      </c>
      <c r="BZ3241" s="273" t="str">
        <f>IF(BY3241=0,"",
IF(SUM($BY$3138:BY3241)=1,CA3241,
IF($BY$3258&gt;SUM($BY$3138:BY3241),_xlfn.CONCAT(", ",CA3241),
IF($BY$3258=SUM($BY$3138:BY3241),_xlfn.CONCAT(" y ",CA3241)))))</f>
        <v/>
      </c>
      <c r="CA3241" s="156" t="s">
        <v>5267</v>
      </c>
    </row>
    <row r="3242" spans="1:79" ht="15" customHeight="1">
      <c r="A3242" s="662"/>
      <c r="B3242" s="145"/>
      <c r="C3242" s="157" t="s">
        <v>5268</v>
      </c>
      <c r="D3242" s="915" t="str">
        <f t="shared" si="1237"/>
        <v/>
      </c>
      <c r="E3242" s="916"/>
      <c r="F3242" s="916"/>
      <c r="G3242" s="916"/>
      <c r="H3242" s="916"/>
      <c r="I3242" s="916"/>
      <c r="J3242" s="917"/>
      <c r="K3242" s="614"/>
      <c r="L3242" s="614"/>
      <c r="M3242" s="614"/>
      <c r="N3242" s="614"/>
      <c r="O3242" s="614"/>
      <c r="P3242" s="614"/>
      <c r="Q3242" s="614"/>
      <c r="R3242" s="614"/>
      <c r="S3242" s="614"/>
      <c r="T3242" s="614"/>
      <c r="U3242" s="614"/>
      <c r="V3242" s="614"/>
      <c r="W3242" s="614"/>
      <c r="X3242" s="614"/>
      <c r="Y3242" s="614"/>
      <c r="Z3242" s="614"/>
      <c r="AA3242" s="614"/>
      <c r="AB3242" s="614"/>
      <c r="AC3242" s="614"/>
      <c r="AD3242" s="614"/>
      <c r="AE3242" s="164"/>
      <c r="AF3242" s="164"/>
      <c r="AG3242" s="450">
        <f t="shared" si="1276"/>
        <v>0</v>
      </c>
      <c r="AH3242" s="451">
        <f t="shared" si="1277"/>
        <v>0</v>
      </c>
      <c r="AI3242" s="450">
        <f t="shared" si="1278"/>
        <v>0</v>
      </c>
      <c r="AJ3242" s="452">
        <f t="shared" si="1279"/>
        <v>0</v>
      </c>
      <c r="AK3242" s="457">
        <f t="shared" si="1238"/>
        <v>0</v>
      </c>
      <c r="AL3242" s="458">
        <f t="shared" si="1239"/>
        <v>0</v>
      </c>
      <c r="AM3242" s="459">
        <f t="shared" si="1240"/>
        <v>0</v>
      </c>
      <c r="AN3242" s="460">
        <f t="shared" si="1241"/>
        <v>0</v>
      </c>
      <c r="AO3242" s="457">
        <f t="shared" si="1242"/>
        <v>0</v>
      </c>
      <c r="AP3242" s="458">
        <f t="shared" si="1243"/>
        <v>0</v>
      </c>
      <c r="AQ3242" s="459">
        <f t="shared" si="1244"/>
        <v>0</v>
      </c>
      <c r="AR3242" s="460">
        <f t="shared" si="1245"/>
        <v>0</v>
      </c>
      <c r="AS3242" s="457">
        <f t="shared" si="1246"/>
        <v>0</v>
      </c>
      <c r="AT3242" s="458">
        <f t="shared" si="1247"/>
        <v>0</v>
      </c>
      <c r="AU3242" s="459">
        <f t="shared" si="1248"/>
        <v>0</v>
      </c>
      <c r="AV3242" s="460">
        <f t="shared" si="1249"/>
        <v>0</v>
      </c>
      <c r="AW3242" s="457">
        <f t="shared" si="1250"/>
        <v>0</v>
      </c>
      <c r="AX3242" s="458">
        <f t="shared" si="1251"/>
        <v>0</v>
      </c>
      <c r="AY3242" s="459">
        <f t="shared" si="1252"/>
        <v>0</v>
      </c>
      <c r="AZ3242" s="460">
        <f t="shared" si="1253"/>
        <v>0</v>
      </c>
      <c r="BA3242" s="457">
        <f t="shared" si="1254"/>
        <v>0</v>
      </c>
      <c r="BB3242" s="458">
        <f t="shared" si="1255"/>
        <v>0</v>
      </c>
      <c r="BC3242" s="459">
        <f t="shared" si="1256"/>
        <v>0</v>
      </c>
      <c r="BD3242" s="460">
        <f t="shared" si="1257"/>
        <v>0</v>
      </c>
      <c r="BE3242" s="457">
        <f t="shared" si="1258"/>
        <v>0</v>
      </c>
      <c r="BF3242" s="458">
        <f t="shared" si="1259"/>
        <v>0</v>
      </c>
      <c r="BG3242" s="459">
        <f t="shared" si="1260"/>
        <v>0</v>
      </c>
      <c r="BH3242" s="460">
        <f t="shared" si="1261"/>
        <v>0</v>
      </c>
      <c r="BI3242" s="457">
        <f t="shared" si="1262"/>
        <v>0</v>
      </c>
      <c r="BJ3242" s="458">
        <f t="shared" si="1263"/>
        <v>0</v>
      </c>
      <c r="BK3242" s="459">
        <f t="shared" si="1264"/>
        <v>0</v>
      </c>
      <c r="BL3242" s="460">
        <f t="shared" si="1265"/>
        <v>0</v>
      </c>
      <c r="BM3242" s="457">
        <f t="shared" si="1266"/>
        <v>0</v>
      </c>
      <c r="BN3242" s="458">
        <f t="shared" si="1267"/>
        <v>0</v>
      </c>
      <c r="BO3242" s="459">
        <f t="shared" si="1268"/>
        <v>0</v>
      </c>
      <c r="BP3242" s="460">
        <f t="shared" si="1269"/>
        <v>0</v>
      </c>
      <c r="BQ3242" s="457">
        <f t="shared" si="1270"/>
        <v>0</v>
      </c>
      <c r="BR3242" s="458">
        <f t="shared" si="1271"/>
        <v>0</v>
      </c>
      <c r="BS3242" s="459">
        <f t="shared" si="1272"/>
        <v>0</v>
      </c>
      <c r="BT3242" s="460">
        <f t="shared" si="1273"/>
        <v>0</v>
      </c>
      <c r="BU3242" s="164"/>
      <c r="BV3242" s="272">
        <f t="shared" si="1274"/>
        <v>0</v>
      </c>
      <c r="BW3242" s="273" t="str">
        <f>IF(BV3242=0,"",
IF(SUM($BV$3138:BV3242)=1,BX3242,
IF($BV$3258&gt;SUM($BV$3138:BV3242),_xlfn.CONCAT(", ",BX3242),
IF($BV$3258=SUM($BV$3138:BV3242),_xlfn.CONCAT(" y ",BX3242)))))</f>
        <v/>
      </c>
      <c r="BX3242" s="156" t="s">
        <v>5269</v>
      </c>
      <c r="BY3242" s="272">
        <f t="shared" si="1275"/>
        <v>0</v>
      </c>
      <c r="BZ3242" s="273" t="str">
        <f>IF(BY3242=0,"",
IF(SUM($BY$3138:BY3242)=1,CA3242,
IF($BY$3258&gt;SUM($BY$3138:BY3242),_xlfn.CONCAT(", ",CA3242),
IF($BY$3258=SUM($BY$3138:BY3242),_xlfn.CONCAT(" y ",CA3242)))))</f>
        <v/>
      </c>
      <c r="CA3242" s="156" t="s">
        <v>5269</v>
      </c>
    </row>
    <row r="3243" spans="1:79" ht="15" customHeight="1">
      <c r="A3243" s="662"/>
      <c r="B3243" s="145"/>
      <c r="C3243" s="157" t="s">
        <v>5270</v>
      </c>
      <c r="D3243" s="915" t="str">
        <f t="shared" si="1237"/>
        <v/>
      </c>
      <c r="E3243" s="916"/>
      <c r="F3243" s="916"/>
      <c r="G3243" s="916"/>
      <c r="H3243" s="916"/>
      <c r="I3243" s="916"/>
      <c r="J3243" s="917"/>
      <c r="K3243" s="614"/>
      <c r="L3243" s="614"/>
      <c r="M3243" s="614"/>
      <c r="N3243" s="614"/>
      <c r="O3243" s="614"/>
      <c r="P3243" s="614"/>
      <c r="Q3243" s="614"/>
      <c r="R3243" s="614"/>
      <c r="S3243" s="614"/>
      <c r="T3243" s="614"/>
      <c r="U3243" s="614"/>
      <c r="V3243" s="614"/>
      <c r="W3243" s="614"/>
      <c r="X3243" s="614"/>
      <c r="Y3243" s="614"/>
      <c r="Z3243" s="614"/>
      <c r="AA3243" s="614"/>
      <c r="AB3243" s="614"/>
      <c r="AC3243" s="614"/>
      <c r="AD3243" s="614"/>
      <c r="AE3243" s="164"/>
      <c r="AF3243" s="164"/>
      <c r="AG3243" s="450">
        <f t="shared" si="1276"/>
        <v>0</v>
      </c>
      <c r="AH3243" s="451">
        <f t="shared" si="1277"/>
        <v>0</v>
      </c>
      <c r="AI3243" s="450">
        <f t="shared" si="1278"/>
        <v>0</v>
      </c>
      <c r="AJ3243" s="452">
        <f t="shared" si="1279"/>
        <v>0</v>
      </c>
      <c r="AK3243" s="457">
        <f t="shared" si="1238"/>
        <v>0</v>
      </c>
      <c r="AL3243" s="458">
        <f t="shared" si="1239"/>
        <v>0</v>
      </c>
      <c r="AM3243" s="459">
        <f t="shared" si="1240"/>
        <v>0</v>
      </c>
      <c r="AN3243" s="460">
        <f t="shared" si="1241"/>
        <v>0</v>
      </c>
      <c r="AO3243" s="457">
        <f t="shared" si="1242"/>
        <v>0</v>
      </c>
      <c r="AP3243" s="458">
        <f t="shared" si="1243"/>
        <v>0</v>
      </c>
      <c r="AQ3243" s="459">
        <f t="shared" si="1244"/>
        <v>0</v>
      </c>
      <c r="AR3243" s="460">
        <f t="shared" si="1245"/>
        <v>0</v>
      </c>
      <c r="AS3243" s="457">
        <f t="shared" si="1246"/>
        <v>0</v>
      </c>
      <c r="AT3243" s="458">
        <f t="shared" si="1247"/>
        <v>0</v>
      </c>
      <c r="AU3243" s="459">
        <f t="shared" si="1248"/>
        <v>0</v>
      </c>
      <c r="AV3243" s="460">
        <f t="shared" si="1249"/>
        <v>0</v>
      </c>
      <c r="AW3243" s="457">
        <f t="shared" si="1250"/>
        <v>0</v>
      </c>
      <c r="AX3243" s="458">
        <f t="shared" si="1251"/>
        <v>0</v>
      </c>
      <c r="AY3243" s="459">
        <f t="shared" si="1252"/>
        <v>0</v>
      </c>
      <c r="AZ3243" s="460">
        <f t="shared" si="1253"/>
        <v>0</v>
      </c>
      <c r="BA3243" s="457">
        <f t="shared" si="1254"/>
        <v>0</v>
      </c>
      <c r="BB3243" s="458">
        <f t="shared" si="1255"/>
        <v>0</v>
      </c>
      <c r="BC3243" s="459">
        <f t="shared" si="1256"/>
        <v>0</v>
      </c>
      <c r="BD3243" s="460">
        <f t="shared" si="1257"/>
        <v>0</v>
      </c>
      <c r="BE3243" s="457">
        <f t="shared" si="1258"/>
        <v>0</v>
      </c>
      <c r="BF3243" s="458">
        <f t="shared" si="1259"/>
        <v>0</v>
      </c>
      <c r="BG3243" s="459">
        <f t="shared" si="1260"/>
        <v>0</v>
      </c>
      <c r="BH3243" s="460">
        <f t="shared" si="1261"/>
        <v>0</v>
      </c>
      <c r="BI3243" s="457">
        <f t="shared" si="1262"/>
        <v>0</v>
      </c>
      <c r="BJ3243" s="458">
        <f t="shared" si="1263"/>
        <v>0</v>
      </c>
      <c r="BK3243" s="459">
        <f t="shared" si="1264"/>
        <v>0</v>
      </c>
      <c r="BL3243" s="460">
        <f t="shared" si="1265"/>
        <v>0</v>
      </c>
      <c r="BM3243" s="457">
        <f t="shared" si="1266"/>
        <v>0</v>
      </c>
      <c r="BN3243" s="458">
        <f t="shared" si="1267"/>
        <v>0</v>
      </c>
      <c r="BO3243" s="459">
        <f t="shared" si="1268"/>
        <v>0</v>
      </c>
      <c r="BP3243" s="460">
        <f t="shared" si="1269"/>
        <v>0</v>
      </c>
      <c r="BQ3243" s="457">
        <f t="shared" si="1270"/>
        <v>0</v>
      </c>
      <c r="BR3243" s="458">
        <f t="shared" si="1271"/>
        <v>0</v>
      </c>
      <c r="BS3243" s="459">
        <f t="shared" si="1272"/>
        <v>0</v>
      </c>
      <c r="BT3243" s="460">
        <f t="shared" si="1273"/>
        <v>0</v>
      </c>
      <c r="BU3243" s="164"/>
      <c r="BV3243" s="272">
        <f t="shared" si="1274"/>
        <v>0</v>
      </c>
      <c r="BW3243" s="273" t="str">
        <f>IF(BV3243=0,"",
IF(SUM($BV$3138:BV3243)=1,BX3243,
IF($BV$3258&gt;SUM($BV$3138:BV3243),_xlfn.CONCAT(", ",BX3243),
IF($BV$3258=SUM($BV$3138:BV3243),_xlfn.CONCAT(" y ",BX3243)))))</f>
        <v/>
      </c>
      <c r="BX3243" s="156" t="s">
        <v>5271</v>
      </c>
      <c r="BY3243" s="272">
        <f t="shared" si="1275"/>
        <v>0</v>
      </c>
      <c r="BZ3243" s="273" t="str">
        <f>IF(BY3243=0,"",
IF(SUM($BY$3138:BY3243)=1,CA3243,
IF($BY$3258&gt;SUM($BY$3138:BY3243),_xlfn.CONCAT(", ",CA3243),
IF($BY$3258=SUM($BY$3138:BY3243),_xlfn.CONCAT(" y ",CA3243)))))</f>
        <v/>
      </c>
      <c r="CA3243" s="156" t="s">
        <v>5271</v>
      </c>
    </row>
    <row r="3244" spans="1:79" ht="15" customHeight="1">
      <c r="A3244" s="662"/>
      <c r="B3244" s="145"/>
      <c r="C3244" s="157" t="s">
        <v>5272</v>
      </c>
      <c r="D3244" s="915" t="str">
        <f t="shared" si="1237"/>
        <v/>
      </c>
      <c r="E3244" s="916"/>
      <c r="F3244" s="916"/>
      <c r="G3244" s="916"/>
      <c r="H3244" s="916"/>
      <c r="I3244" s="916"/>
      <c r="J3244" s="917"/>
      <c r="K3244" s="614"/>
      <c r="L3244" s="614"/>
      <c r="M3244" s="614"/>
      <c r="N3244" s="614"/>
      <c r="O3244" s="614"/>
      <c r="P3244" s="614"/>
      <c r="Q3244" s="614"/>
      <c r="R3244" s="614"/>
      <c r="S3244" s="614"/>
      <c r="T3244" s="614"/>
      <c r="U3244" s="614"/>
      <c r="V3244" s="614"/>
      <c r="W3244" s="614"/>
      <c r="X3244" s="614"/>
      <c r="Y3244" s="614"/>
      <c r="Z3244" s="614"/>
      <c r="AA3244" s="614"/>
      <c r="AB3244" s="614"/>
      <c r="AC3244" s="614"/>
      <c r="AD3244" s="614"/>
      <c r="AE3244" s="164"/>
      <c r="AF3244" s="164"/>
      <c r="AG3244" s="450">
        <f t="shared" si="1276"/>
        <v>0</v>
      </c>
      <c r="AH3244" s="451">
        <f t="shared" si="1277"/>
        <v>0</v>
      </c>
      <c r="AI3244" s="450">
        <f t="shared" si="1278"/>
        <v>0</v>
      </c>
      <c r="AJ3244" s="452">
        <f t="shared" si="1279"/>
        <v>0</v>
      </c>
      <c r="AK3244" s="457">
        <f t="shared" si="1238"/>
        <v>0</v>
      </c>
      <c r="AL3244" s="458">
        <f t="shared" si="1239"/>
        <v>0</v>
      </c>
      <c r="AM3244" s="459">
        <f t="shared" si="1240"/>
        <v>0</v>
      </c>
      <c r="AN3244" s="460">
        <f t="shared" si="1241"/>
        <v>0</v>
      </c>
      <c r="AO3244" s="457">
        <f t="shared" si="1242"/>
        <v>0</v>
      </c>
      <c r="AP3244" s="458">
        <f t="shared" si="1243"/>
        <v>0</v>
      </c>
      <c r="AQ3244" s="459">
        <f t="shared" si="1244"/>
        <v>0</v>
      </c>
      <c r="AR3244" s="460">
        <f t="shared" si="1245"/>
        <v>0</v>
      </c>
      <c r="AS3244" s="457">
        <f t="shared" si="1246"/>
        <v>0</v>
      </c>
      <c r="AT3244" s="458">
        <f t="shared" si="1247"/>
        <v>0</v>
      </c>
      <c r="AU3244" s="459">
        <f t="shared" si="1248"/>
        <v>0</v>
      </c>
      <c r="AV3244" s="460">
        <f t="shared" si="1249"/>
        <v>0</v>
      </c>
      <c r="AW3244" s="457">
        <f t="shared" si="1250"/>
        <v>0</v>
      </c>
      <c r="AX3244" s="458">
        <f t="shared" si="1251"/>
        <v>0</v>
      </c>
      <c r="AY3244" s="459">
        <f t="shared" si="1252"/>
        <v>0</v>
      </c>
      <c r="AZ3244" s="460">
        <f t="shared" si="1253"/>
        <v>0</v>
      </c>
      <c r="BA3244" s="457">
        <f t="shared" si="1254"/>
        <v>0</v>
      </c>
      <c r="BB3244" s="458">
        <f t="shared" si="1255"/>
        <v>0</v>
      </c>
      <c r="BC3244" s="459">
        <f t="shared" si="1256"/>
        <v>0</v>
      </c>
      <c r="BD3244" s="460">
        <f t="shared" si="1257"/>
        <v>0</v>
      </c>
      <c r="BE3244" s="457">
        <f t="shared" si="1258"/>
        <v>0</v>
      </c>
      <c r="BF3244" s="458">
        <f t="shared" si="1259"/>
        <v>0</v>
      </c>
      <c r="BG3244" s="459">
        <f t="shared" si="1260"/>
        <v>0</v>
      </c>
      <c r="BH3244" s="460">
        <f t="shared" si="1261"/>
        <v>0</v>
      </c>
      <c r="BI3244" s="457">
        <f t="shared" si="1262"/>
        <v>0</v>
      </c>
      <c r="BJ3244" s="458">
        <f t="shared" si="1263"/>
        <v>0</v>
      </c>
      <c r="BK3244" s="459">
        <f t="shared" si="1264"/>
        <v>0</v>
      </c>
      <c r="BL3244" s="460">
        <f t="shared" si="1265"/>
        <v>0</v>
      </c>
      <c r="BM3244" s="457">
        <f t="shared" si="1266"/>
        <v>0</v>
      </c>
      <c r="BN3244" s="458">
        <f t="shared" si="1267"/>
        <v>0</v>
      </c>
      <c r="BO3244" s="459">
        <f t="shared" si="1268"/>
        <v>0</v>
      </c>
      <c r="BP3244" s="460">
        <f t="shared" si="1269"/>
        <v>0</v>
      </c>
      <c r="BQ3244" s="457">
        <f t="shared" si="1270"/>
        <v>0</v>
      </c>
      <c r="BR3244" s="458">
        <f t="shared" si="1271"/>
        <v>0</v>
      </c>
      <c r="BS3244" s="459">
        <f t="shared" si="1272"/>
        <v>0</v>
      </c>
      <c r="BT3244" s="460">
        <f t="shared" si="1273"/>
        <v>0</v>
      </c>
      <c r="BU3244" s="164"/>
      <c r="BV3244" s="272">
        <f t="shared" si="1274"/>
        <v>0</v>
      </c>
      <c r="BW3244" s="273" t="str">
        <f>IF(BV3244=0,"",
IF(SUM($BV$3138:BV3244)=1,BX3244,
IF($BV$3258&gt;SUM($BV$3138:BV3244),_xlfn.CONCAT(", ",BX3244),
IF($BV$3258=SUM($BV$3138:BV3244),_xlfn.CONCAT(" y ",BX3244)))))</f>
        <v/>
      </c>
      <c r="BX3244" s="156" t="s">
        <v>5273</v>
      </c>
      <c r="BY3244" s="272">
        <f t="shared" si="1275"/>
        <v>0</v>
      </c>
      <c r="BZ3244" s="273" t="str">
        <f>IF(BY3244=0,"",
IF(SUM($BY$3138:BY3244)=1,CA3244,
IF($BY$3258&gt;SUM($BY$3138:BY3244),_xlfn.CONCAT(", ",CA3244),
IF($BY$3258=SUM($BY$3138:BY3244),_xlfn.CONCAT(" y ",CA3244)))))</f>
        <v/>
      </c>
      <c r="CA3244" s="156" t="s">
        <v>5273</v>
      </c>
    </row>
    <row r="3245" spans="1:79" ht="15" customHeight="1">
      <c r="A3245" s="662"/>
      <c r="B3245" s="145"/>
      <c r="C3245" s="157" t="s">
        <v>5274</v>
      </c>
      <c r="D3245" s="915" t="str">
        <f t="shared" si="1237"/>
        <v/>
      </c>
      <c r="E3245" s="916"/>
      <c r="F3245" s="916"/>
      <c r="G3245" s="916"/>
      <c r="H3245" s="916"/>
      <c r="I3245" s="916"/>
      <c r="J3245" s="917"/>
      <c r="K3245" s="614"/>
      <c r="L3245" s="614"/>
      <c r="M3245" s="614"/>
      <c r="N3245" s="614"/>
      <c r="O3245" s="614"/>
      <c r="P3245" s="614"/>
      <c r="Q3245" s="614"/>
      <c r="R3245" s="614"/>
      <c r="S3245" s="614"/>
      <c r="T3245" s="614"/>
      <c r="U3245" s="614"/>
      <c r="V3245" s="614"/>
      <c r="W3245" s="614"/>
      <c r="X3245" s="614"/>
      <c r="Y3245" s="614"/>
      <c r="Z3245" s="614"/>
      <c r="AA3245" s="614"/>
      <c r="AB3245" s="614"/>
      <c r="AC3245" s="614"/>
      <c r="AD3245" s="614"/>
      <c r="AE3245" s="164"/>
      <c r="AF3245" s="164"/>
      <c r="AG3245" s="450">
        <f t="shared" si="1276"/>
        <v>0</v>
      </c>
      <c r="AH3245" s="451">
        <f t="shared" si="1277"/>
        <v>0</v>
      </c>
      <c r="AI3245" s="450">
        <f t="shared" si="1278"/>
        <v>0</v>
      </c>
      <c r="AJ3245" s="452">
        <f t="shared" si="1279"/>
        <v>0</v>
      </c>
      <c r="AK3245" s="457">
        <f t="shared" si="1238"/>
        <v>0</v>
      </c>
      <c r="AL3245" s="458">
        <f t="shared" si="1239"/>
        <v>0</v>
      </c>
      <c r="AM3245" s="459">
        <f t="shared" si="1240"/>
        <v>0</v>
      </c>
      <c r="AN3245" s="460">
        <f t="shared" si="1241"/>
        <v>0</v>
      </c>
      <c r="AO3245" s="457">
        <f t="shared" si="1242"/>
        <v>0</v>
      </c>
      <c r="AP3245" s="458">
        <f t="shared" si="1243"/>
        <v>0</v>
      </c>
      <c r="AQ3245" s="459">
        <f t="shared" si="1244"/>
        <v>0</v>
      </c>
      <c r="AR3245" s="460">
        <f t="shared" si="1245"/>
        <v>0</v>
      </c>
      <c r="AS3245" s="457">
        <f t="shared" si="1246"/>
        <v>0</v>
      </c>
      <c r="AT3245" s="458">
        <f t="shared" si="1247"/>
        <v>0</v>
      </c>
      <c r="AU3245" s="459">
        <f t="shared" si="1248"/>
        <v>0</v>
      </c>
      <c r="AV3245" s="460">
        <f t="shared" si="1249"/>
        <v>0</v>
      </c>
      <c r="AW3245" s="457">
        <f t="shared" si="1250"/>
        <v>0</v>
      </c>
      <c r="AX3245" s="458">
        <f t="shared" si="1251"/>
        <v>0</v>
      </c>
      <c r="AY3245" s="459">
        <f t="shared" si="1252"/>
        <v>0</v>
      </c>
      <c r="AZ3245" s="460">
        <f t="shared" si="1253"/>
        <v>0</v>
      </c>
      <c r="BA3245" s="457">
        <f t="shared" si="1254"/>
        <v>0</v>
      </c>
      <c r="BB3245" s="458">
        <f t="shared" si="1255"/>
        <v>0</v>
      </c>
      <c r="BC3245" s="459">
        <f t="shared" si="1256"/>
        <v>0</v>
      </c>
      <c r="BD3245" s="460">
        <f t="shared" si="1257"/>
        <v>0</v>
      </c>
      <c r="BE3245" s="457">
        <f t="shared" si="1258"/>
        <v>0</v>
      </c>
      <c r="BF3245" s="458">
        <f t="shared" si="1259"/>
        <v>0</v>
      </c>
      <c r="BG3245" s="459">
        <f t="shared" si="1260"/>
        <v>0</v>
      </c>
      <c r="BH3245" s="460">
        <f t="shared" si="1261"/>
        <v>0</v>
      </c>
      <c r="BI3245" s="457">
        <f t="shared" si="1262"/>
        <v>0</v>
      </c>
      <c r="BJ3245" s="458">
        <f t="shared" si="1263"/>
        <v>0</v>
      </c>
      <c r="BK3245" s="459">
        <f t="shared" si="1264"/>
        <v>0</v>
      </c>
      <c r="BL3245" s="460">
        <f t="shared" si="1265"/>
        <v>0</v>
      </c>
      <c r="BM3245" s="457">
        <f t="shared" si="1266"/>
        <v>0</v>
      </c>
      <c r="BN3245" s="458">
        <f t="shared" si="1267"/>
        <v>0</v>
      </c>
      <c r="BO3245" s="459">
        <f t="shared" si="1268"/>
        <v>0</v>
      </c>
      <c r="BP3245" s="460">
        <f t="shared" si="1269"/>
        <v>0</v>
      </c>
      <c r="BQ3245" s="457">
        <f t="shared" si="1270"/>
        <v>0</v>
      </c>
      <c r="BR3245" s="458">
        <f t="shared" si="1271"/>
        <v>0</v>
      </c>
      <c r="BS3245" s="459">
        <f t="shared" si="1272"/>
        <v>0</v>
      </c>
      <c r="BT3245" s="460">
        <f t="shared" si="1273"/>
        <v>0</v>
      </c>
      <c r="BU3245" s="164"/>
      <c r="BV3245" s="272">
        <f t="shared" si="1274"/>
        <v>0</v>
      </c>
      <c r="BW3245" s="273" t="str">
        <f>IF(BV3245=0,"",
IF(SUM($BV$3138:BV3245)=1,BX3245,
IF($BV$3258&gt;SUM($BV$3138:BV3245),_xlfn.CONCAT(", ",BX3245),
IF($BV$3258=SUM($BV$3138:BV3245),_xlfn.CONCAT(" y ",BX3245)))))</f>
        <v/>
      </c>
      <c r="BX3245" s="156" t="s">
        <v>5275</v>
      </c>
      <c r="BY3245" s="272">
        <f t="shared" si="1275"/>
        <v>0</v>
      </c>
      <c r="BZ3245" s="273" t="str">
        <f>IF(BY3245=0,"",
IF(SUM($BY$3138:BY3245)=1,CA3245,
IF($BY$3258&gt;SUM($BY$3138:BY3245),_xlfn.CONCAT(", ",CA3245),
IF($BY$3258=SUM($BY$3138:BY3245),_xlfn.CONCAT(" y ",CA3245)))))</f>
        <v/>
      </c>
      <c r="CA3245" s="156" t="s">
        <v>5275</v>
      </c>
    </row>
    <row r="3246" spans="1:79" ht="15" customHeight="1">
      <c r="A3246" s="662"/>
      <c r="B3246" s="145"/>
      <c r="C3246" s="157" t="s">
        <v>5276</v>
      </c>
      <c r="D3246" s="915" t="str">
        <f t="shared" si="1237"/>
        <v/>
      </c>
      <c r="E3246" s="916"/>
      <c r="F3246" s="916"/>
      <c r="G3246" s="916"/>
      <c r="H3246" s="916"/>
      <c r="I3246" s="916"/>
      <c r="J3246" s="917"/>
      <c r="K3246" s="614"/>
      <c r="L3246" s="614"/>
      <c r="M3246" s="614"/>
      <c r="N3246" s="614"/>
      <c r="O3246" s="614"/>
      <c r="P3246" s="614"/>
      <c r="Q3246" s="614"/>
      <c r="R3246" s="614"/>
      <c r="S3246" s="614"/>
      <c r="T3246" s="614"/>
      <c r="U3246" s="614"/>
      <c r="V3246" s="614"/>
      <c r="W3246" s="614"/>
      <c r="X3246" s="614"/>
      <c r="Y3246" s="614"/>
      <c r="Z3246" s="614"/>
      <c r="AA3246" s="614"/>
      <c r="AB3246" s="614"/>
      <c r="AC3246" s="614"/>
      <c r="AD3246" s="614"/>
      <c r="AE3246" s="164"/>
      <c r="AF3246" s="164"/>
      <c r="AG3246" s="450">
        <f t="shared" si="1276"/>
        <v>0</v>
      </c>
      <c r="AH3246" s="451">
        <f t="shared" si="1277"/>
        <v>0</v>
      </c>
      <c r="AI3246" s="450">
        <f t="shared" si="1278"/>
        <v>0</v>
      </c>
      <c r="AJ3246" s="452">
        <f t="shared" si="1279"/>
        <v>0</v>
      </c>
      <c r="AK3246" s="457">
        <f t="shared" si="1238"/>
        <v>0</v>
      </c>
      <c r="AL3246" s="458">
        <f t="shared" si="1239"/>
        <v>0</v>
      </c>
      <c r="AM3246" s="459">
        <f t="shared" si="1240"/>
        <v>0</v>
      </c>
      <c r="AN3246" s="460">
        <f t="shared" si="1241"/>
        <v>0</v>
      </c>
      <c r="AO3246" s="457">
        <f t="shared" si="1242"/>
        <v>0</v>
      </c>
      <c r="AP3246" s="458">
        <f t="shared" si="1243"/>
        <v>0</v>
      </c>
      <c r="AQ3246" s="459">
        <f t="shared" si="1244"/>
        <v>0</v>
      </c>
      <c r="AR3246" s="460">
        <f t="shared" si="1245"/>
        <v>0</v>
      </c>
      <c r="AS3246" s="457">
        <f t="shared" si="1246"/>
        <v>0</v>
      </c>
      <c r="AT3246" s="458">
        <f t="shared" si="1247"/>
        <v>0</v>
      </c>
      <c r="AU3246" s="459">
        <f t="shared" si="1248"/>
        <v>0</v>
      </c>
      <c r="AV3246" s="460">
        <f t="shared" si="1249"/>
        <v>0</v>
      </c>
      <c r="AW3246" s="457">
        <f t="shared" si="1250"/>
        <v>0</v>
      </c>
      <c r="AX3246" s="458">
        <f t="shared" si="1251"/>
        <v>0</v>
      </c>
      <c r="AY3246" s="459">
        <f t="shared" si="1252"/>
        <v>0</v>
      </c>
      <c r="AZ3246" s="460">
        <f t="shared" si="1253"/>
        <v>0</v>
      </c>
      <c r="BA3246" s="457">
        <f t="shared" si="1254"/>
        <v>0</v>
      </c>
      <c r="BB3246" s="458">
        <f t="shared" si="1255"/>
        <v>0</v>
      </c>
      <c r="BC3246" s="459">
        <f t="shared" si="1256"/>
        <v>0</v>
      </c>
      <c r="BD3246" s="460">
        <f t="shared" si="1257"/>
        <v>0</v>
      </c>
      <c r="BE3246" s="457">
        <f t="shared" si="1258"/>
        <v>0</v>
      </c>
      <c r="BF3246" s="458">
        <f t="shared" si="1259"/>
        <v>0</v>
      </c>
      <c r="BG3246" s="459">
        <f t="shared" si="1260"/>
        <v>0</v>
      </c>
      <c r="BH3246" s="460">
        <f t="shared" si="1261"/>
        <v>0</v>
      </c>
      <c r="BI3246" s="457">
        <f t="shared" si="1262"/>
        <v>0</v>
      </c>
      <c r="BJ3246" s="458">
        <f t="shared" si="1263"/>
        <v>0</v>
      </c>
      <c r="BK3246" s="459">
        <f t="shared" si="1264"/>
        <v>0</v>
      </c>
      <c r="BL3246" s="460">
        <f t="shared" si="1265"/>
        <v>0</v>
      </c>
      <c r="BM3246" s="457">
        <f t="shared" si="1266"/>
        <v>0</v>
      </c>
      <c r="BN3246" s="458">
        <f t="shared" si="1267"/>
        <v>0</v>
      </c>
      <c r="BO3246" s="459">
        <f t="shared" si="1268"/>
        <v>0</v>
      </c>
      <c r="BP3246" s="460">
        <f t="shared" si="1269"/>
        <v>0</v>
      </c>
      <c r="BQ3246" s="457">
        <f t="shared" si="1270"/>
        <v>0</v>
      </c>
      <c r="BR3246" s="458">
        <f t="shared" si="1271"/>
        <v>0</v>
      </c>
      <c r="BS3246" s="459">
        <f t="shared" si="1272"/>
        <v>0</v>
      </c>
      <c r="BT3246" s="460">
        <f t="shared" si="1273"/>
        <v>0</v>
      </c>
      <c r="BU3246" s="164"/>
      <c r="BV3246" s="272">
        <f t="shared" si="1274"/>
        <v>0</v>
      </c>
      <c r="BW3246" s="273" t="str">
        <f>IF(BV3246=0,"",
IF(SUM($BV$3138:BV3246)=1,BX3246,
IF($BV$3258&gt;SUM($BV$3138:BV3246),_xlfn.CONCAT(", ",BX3246),
IF($BV$3258=SUM($BV$3138:BV3246),_xlfn.CONCAT(" y ",BX3246)))))</f>
        <v/>
      </c>
      <c r="BX3246" s="156" t="s">
        <v>5277</v>
      </c>
      <c r="BY3246" s="272">
        <f t="shared" si="1275"/>
        <v>0</v>
      </c>
      <c r="BZ3246" s="273" t="str">
        <f>IF(BY3246=0,"",
IF(SUM($BY$3138:BY3246)=1,CA3246,
IF($BY$3258&gt;SUM($BY$3138:BY3246),_xlfn.CONCAT(", ",CA3246),
IF($BY$3258=SUM($BY$3138:BY3246),_xlfn.CONCAT(" y ",CA3246)))))</f>
        <v/>
      </c>
      <c r="CA3246" s="156" t="s">
        <v>5277</v>
      </c>
    </row>
    <row r="3247" spans="1:79" ht="15" customHeight="1">
      <c r="A3247" s="662"/>
      <c r="B3247" s="145"/>
      <c r="C3247" s="157" t="s">
        <v>5278</v>
      </c>
      <c r="D3247" s="915" t="str">
        <f t="shared" si="1237"/>
        <v/>
      </c>
      <c r="E3247" s="916"/>
      <c r="F3247" s="916"/>
      <c r="G3247" s="916"/>
      <c r="H3247" s="916"/>
      <c r="I3247" s="916"/>
      <c r="J3247" s="917"/>
      <c r="K3247" s="614"/>
      <c r="L3247" s="614"/>
      <c r="M3247" s="614"/>
      <c r="N3247" s="614"/>
      <c r="O3247" s="614"/>
      <c r="P3247" s="614"/>
      <c r="Q3247" s="614"/>
      <c r="R3247" s="614"/>
      <c r="S3247" s="614"/>
      <c r="T3247" s="614"/>
      <c r="U3247" s="614"/>
      <c r="V3247" s="614"/>
      <c r="W3247" s="614"/>
      <c r="X3247" s="614"/>
      <c r="Y3247" s="614"/>
      <c r="Z3247" s="614"/>
      <c r="AA3247" s="614"/>
      <c r="AB3247" s="614"/>
      <c r="AC3247" s="614"/>
      <c r="AD3247" s="614"/>
      <c r="AE3247" s="164"/>
      <c r="AF3247" s="164"/>
      <c r="AG3247" s="450">
        <f t="shared" si="1276"/>
        <v>0</v>
      </c>
      <c r="AH3247" s="451">
        <f t="shared" si="1277"/>
        <v>0</v>
      </c>
      <c r="AI3247" s="450">
        <f t="shared" si="1278"/>
        <v>0</v>
      </c>
      <c r="AJ3247" s="452">
        <f t="shared" si="1279"/>
        <v>0</v>
      </c>
      <c r="AK3247" s="457">
        <f t="shared" si="1238"/>
        <v>0</v>
      </c>
      <c r="AL3247" s="458">
        <f t="shared" si="1239"/>
        <v>0</v>
      </c>
      <c r="AM3247" s="459">
        <f t="shared" si="1240"/>
        <v>0</v>
      </c>
      <c r="AN3247" s="460">
        <f t="shared" si="1241"/>
        <v>0</v>
      </c>
      <c r="AO3247" s="457">
        <f t="shared" si="1242"/>
        <v>0</v>
      </c>
      <c r="AP3247" s="458">
        <f t="shared" si="1243"/>
        <v>0</v>
      </c>
      <c r="AQ3247" s="459">
        <f t="shared" si="1244"/>
        <v>0</v>
      </c>
      <c r="AR3247" s="460">
        <f t="shared" si="1245"/>
        <v>0</v>
      </c>
      <c r="AS3247" s="457">
        <f t="shared" si="1246"/>
        <v>0</v>
      </c>
      <c r="AT3247" s="458">
        <f t="shared" si="1247"/>
        <v>0</v>
      </c>
      <c r="AU3247" s="459">
        <f t="shared" si="1248"/>
        <v>0</v>
      </c>
      <c r="AV3247" s="460">
        <f t="shared" si="1249"/>
        <v>0</v>
      </c>
      <c r="AW3247" s="457">
        <f t="shared" si="1250"/>
        <v>0</v>
      </c>
      <c r="AX3247" s="458">
        <f t="shared" si="1251"/>
        <v>0</v>
      </c>
      <c r="AY3247" s="459">
        <f t="shared" si="1252"/>
        <v>0</v>
      </c>
      <c r="AZ3247" s="460">
        <f t="shared" si="1253"/>
        <v>0</v>
      </c>
      <c r="BA3247" s="457">
        <f t="shared" si="1254"/>
        <v>0</v>
      </c>
      <c r="BB3247" s="458">
        <f t="shared" si="1255"/>
        <v>0</v>
      </c>
      <c r="BC3247" s="459">
        <f t="shared" si="1256"/>
        <v>0</v>
      </c>
      <c r="BD3247" s="460">
        <f t="shared" si="1257"/>
        <v>0</v>
      </c>
      <c r="BE3247" s="457">
        <f t="shared" si="1258"/>
        <v>0</v>
      </c>
      <c r="BF3247" s="458">
        <f t="shared" si="1259"/>
        <v>0</v>
      </c>
      <c r="BG3247" s="459">
        <f t="shared" si="1260"/>
        <v>0</v>
      </c>
      <c r="BH3247" s="460">
        <f t="shared" si="1261"/>
        <v>0</v>
      </c>
      <c r="BI3247" s="457">
        <f t="shared" si="1262"/>
        <v>0</v>
      </c>
      <c r="BJ3247" s="458">
        <f t="shared" si="1263"/>
        <v>0</v>
      </c>
      <c r="BK3247" s="459">
        <f t="shared" si="1264"/>
        <v>0</v>
      </c>
      <c r="BL3247" s="460">
        <f t="shared" si="1265"/>
        <v>0</v>
      </c>
      <c r="BM3247" s="457">
        <f t="shared" si="1266"/>
        <v>0</v>
      </c>
      <c r="BN3247" s="458">
        <f t="shared" si="1267"/>
        <v>0</v>
      </c>
      <c r="BO3247" s="459">
        <f t="shared" si="1268"/>
        <v>0</v>
      </c>
      <c r="BP3247" s="460">
        <f t="shared" si="1269"/>
        <v>0</v>
      </c>
      <c r="BQ3247" s="457">
        <f t="shared" si="1270"/>
        <v>0</v>
      </c>
      <c r="BR3247" s="458">
        <f t="shared" si="1271"/>
        <v>0</v>
      </c>
      <c r="BS3247" s="459">
        <f t="shared" si="1272"/>
        <v>0</v>
      </c>
      <c r="BT3247" s="460">
        <f t="shared" si="1273"/>
        <v>0</v>
      </c>
      <c r="BU3247" s="164"/>
      <c r="BV3247" s="272">
        <f t="shared" si="1274"/>
        <v>0</v>
      </c>
      <c r="BW3247" s="273" t="str">
        <f>IF(BV3247=0,"",
IF(SUM($BV$3138:BV3247)=1,BX3247,
IF($BV$3258&gt;SUM($BV$3138:BV3247),_xlfn.CONCAT(", ",BX3247),
IF($BV$3258=SUM($BV$3138:BV3247),_xlfn.CONCAT(" y ",BX3247)))))</f>
        <v/>
      </c>
      <c r="BX3247" s="156" t="s">
        <v>5279</v>
      </c>
      <c r="BY3247" s="272">
        <f t="shared" si="1275"/>
        <v>0</v>
      </c>
      <c r="BZ3247" s="273" t="str">
        <f>IF(BY3247=0,"",
IF(SUM($BY$3138:BY3247)=1,CA3247,
IF($BY$3258&gt;SUM($BY$3138:BY3247),_xlfn.CONCAT(", ",CA3247),
IF($BY$3258=SUM($BY$3138:BY3247),_xlfn.CONCAT(" y ",CA3247)))))</f>
        <v/>
      </c>
      <c r="CA3247" s="156" t="s">
        <v>5279</v>
      </c>
    </row>
    <row r="3248" spans="1:79" ht="15" customHeight="1">
      <c r="A3248" s="662"/>
      <c r="B3248" s="145"/>
      <c r="C3248" s="157" t="s">
        <v>5280</v>
      </c>
      <c r="D3248" s="915" t="str">
        <f t="shared" si="1237"/>
        <v/>
      </c>
      <c r="E3248" s="916"/>
      <c r="F3248" s="916"/>
      <c r="G3248" s="916"/>
      <c r="H3248" s="916"/>
      <c r="I3248" s="916"/>
      <c r="J3248" s="917"/>
      <c r="K3248" s="614"/>
      <c r="L3248" s="614"/>
      <c r="M3248" s="614"/>
      <c r="N3248" s="614"/>
      <c r="O3248" s="614"/>
      <c r="P3248" s="614"/>
      <c r="Q3248" s="614"/>
      <c r="R3248" s="614"/>
      <c r="S3248" s="614"/>
      <c r="T3248" s="614"/>
      <c r="U3248" s="614"/>
      <c r="V3248" s="614"/>
      <c r="W3248" s="614"/>
      <c r="X3248" s="614"/>
      <c r="Y3248" s="614"/>
      <c r="Z3248" s="614"/>
      <c r="AA3248" s="614"/>
      <c r="AB3248" s="614"/>
      <c r="AC3248" s="614"/>
      <c r="AD3248" s="614"/>
      <c r="AE3248" s="164"/>
      <c r="AF3248" s="164"/>
      <c r="AG3248" s="450">
        <f t="shared" si="1276"/>
        <v>0</v>
      </c>
      <c r="AH3248" s="451">
        <f t="shared" si="1277"/>
        <v>0</v>
      </c>
      <c r="AI3248" s="450">
        <f t="shared" si="1278"/>
        <v>0</v>
      </c>
      <c r="AJ3248" s="452">
        <f t="shared" si="1279"/>
        <v>0</v>
      </c>
      <c r="AK3248" s="457">
        <f t="shared" si="1238"/>
        <v>0</v>
      </c>
      <c r="AL3248" s="458">
        <f t="shared" si="1239"/>
        <v>0</v>
      </c>
      <c r="AM3248" s="459">
        <f t="shared" si="1240"/>
        <v>0</v>
      </c>
      <c r="AN3248" s="460">
        <f t="shared" si="1241"/>
        <v>0</v>
      </c>
      <c r="AO3248" s="457">
        <f t="shared" si="1242"/>
        <v>0</v>
      </c>
      <c r="AP3248" s="458">
        <f t="shared" si="1243"/>
        <v>0</v>
      </c>
      <c r="AQ3248" s="459">
        <f t="shared" si="1244"/>
        <v>0</v>
      </c>
      <c r="AR3248" s="460">
        <f t="shared" si="1245"/>
        <v>0</v>
      </c>
      <c r="AS3248" s="457">
        <f t="shared" si="1246"/>
        <v>0</v>
      </c>
      <c r="AT3248" s="458">
        <f t="shared" si="1247"/>
        <v>0</v>
      </c>
      <c r="AU3248" s="459">
        <f t="shared" si="1248"/>
        <v>0</v>
      </c>
      <c r="AV3248" s="460">
        <f t="shared" si="1249"/>
        <v>0</v>
      </c>
      <c r="AW3248" s="457">
        <f t="shared" si="1250"/>
        <v>0</v>
      </c>
      <c r="AX3248" s="458">
        <f t="shared" si="1251"/>
        <v>0</v>
      </c>
      <c r="AY3248" s="459">
        <f t="shared" si="1252"/>
        <v>0</v>
      </c>
      <c r="AZ3248" s="460">
        <f t="shared" si="1253"/>
        <v>0</v>
      </c>
      <c r="BA3248" s="457">
        <f t="shared" si="1254"/>
        <v>0</v>
      </c>
      <c r="BB3248" s="458">
        <f t="shared" si="1255"/>
        <v>0</v>
      </c>
      <c r="BC3248" s="459">
        <f t="shared" si="1256"/>
        <v>0</v>
      </c>
      <c r="BD3248" s="460">
        <f t="shared" si="1257"/>
        <v>0</v>
      </c>
      <c r="BE3248" s="457">
        <f t="shared" si="1258"/>
        <v>0</v>
      </c>
      <c r="BF3248" s="458">
        <f t="shared" si="1259"/>
        <v>0</v>
      </c>
      <c r="BG3248" s="459">
        <f t="shared" si="1260"/>
        <v>0</v>
      </c>
      <c r="BH3248" s="460">
        <f t="shared" si="1261"/>
        <v>0</v>
      </c>
      <c r="BI3248" s="457">
        <f t="shared" si="1262"/>
        <v>0</v>
      </c>
      <c r="BJ3248" s="458">
        <f t="shared" si="1263"/>
        <v>0</v>
      </c>
      <c r="BK3248" s="459">
        <f t="shared" si="1264"/>
        <v>0</v>
      </c>
      <c r="BL3248" s="460">
        <f t="shared" si="1265"/>
        <v>0</v>
      </c>
      <c r="BM3248" s="457">
        <f t="shared" si="1266"/>
        <v>0</v>
      </c>
      <c r="BN3248" s="458">
        <f t="shared" si="1267"/>
        <v>0</v>
      </c>
      <c r="BO3248" s="459">
        <f t="shared" si="1268"/>
        <v>0</v>
      </c>
      <c r="BP3248" s="460">
        <f t="shared" si="1269"/>
        <v>0</v>
      </c>
      <c r="BQ3248" s="457">
        <f t="shared" si="1270"/>
        <v>0</v>
      </c>
      <c r="BR3248" s="458">
        <f t="shared" si="1271"/>
        <v>0</v>
      </c>
      <c r="BS3248" s="459">
        <f t="shared" si="1272"/>
        <v>0</v>
      </c>
      <c r="BT3248" s="460">
        <f t="shared" si="1273"/>
        <v>0</v>
      </c>
      <c r="BU3248" s="164"/>
      <c r="BV3248" s="272">
        <f t="shared" si="1274"/>
        <v>0</v>
      </c>
      <c r="BW3248" s="273" t="str">
        <f>IF(BV3248=0,"",
IF(SUM($BV$3138:BV3248)=1,BX3248,
IF($BV$3258&gt;SUM($BV$3138:BV3248),_xlfn.CONCAT(", ",BX3248),
IF($BV$3258=SUM($BV$3138:BV3248),_xlfn.CONCAT(" y ",BX3248)))))</f>
        <v/>
      </c>
      <c r="BX3248" s="156" t="s">
        <v>5281</v>
      </c>
      <c r="BY3248" s="272">
        <f t="shared" si="1275"/>
        <v>0</v>
      </c>
      <c r="BZ3248" s="273" t="str">
        <f>IF(BY3248=0,"",
IF(SUM($BY$3138:BY3248)=1,CA3248,
IF($BY$3258&gt;SUM($BY$3138:BY3248),_xlfn.CONCAT(", ",CA3248),
IF($BY$3258=SUM($BY$3138:BY3248),_xlfn.CONCAT(" y ",CA3248)))))</f>
        <v/>
      </c>
      <c r="CA3248" s="156" t="s">
        <v>5281</v>
      </c>
    </row>
    <row r="3249" spans="1:79" ht="15" customHeight="1">
      <c r="A3249" s="662"/>
      <c r="B3249" s="145"/>
      <c r="C3249" s="157" t="s">
        <v>5282</v>
      </c>
      <c r="D3249" s="915" t="str">
        <f t="shared" si="1237"/>
        <v/>
      </c>
      <c r="E3249" s="916"/>
      <c r="F3249" s="916"/>
      <c r="G3249" s="916"/>
      <c r="H3249" s="916"/>
      <c r="I3249" s="916"/>
      <c r="J3249" s="917"/>
      <c r="K3249" s="614"/>
      <c r="L3249" s="614"/>
      <c r="M3249" s="614"/>
      <c r="N3249" s="614"/>
      <c r="O3249" s="614"/>
      <c r="P3249" s="614"/>
      <c r="Q3249" s="614"/>
      <c r="R3249" s="614"/>
      <c r="S3249" s="614"/>
      <c r="T3249" s="614"/>
      <c r="U3249" s="614"/>
      <c r="V3249" s="614"/>
      <c r="W3249" s="614"/>
      <c r="X3249" s="614"/>
      <c r="Y3249" s="614"/>
      <c r="Z3249" s="614"/>
      <c r="AA3249" s="614"/>
      <c r="AB3249" s="614"/>
      <c r="AC3249" s="614"/>
      <c r="AD3249" s="614"/>
      <c r="AE3249" s="164"/>
      <c r="AF3249" s="164"/>
      <c r="AG3249" s="450">
        <f t="shared" si="1276"/>
        <v>0</v>
      </c>
      <c r="AH3249" s="451">
        <f t="shared" si="1277"/>
        <v>0</v>
      </c>
      <c r="AI3249" s="450">
        <f t="shared" si="1278"/>
        <v>0</v>
      </c>
      <c r="AJ3249" s="452">
        <f t="shared" si="1279"/>
        <v>0</v>
      </c>
      <c r="AK3249" s="457">
        <f t="shared" si="1238"/>
        <v>0</v>
      </c>
      <c r="AL3249" s="458">
        <f t="shared" si="1239"/>
        <v>0</v>
      </c>
      <c r="AM3249" s="459">
        <f t="shared" si="1240"/>
        <v>0</v>
      </c>
      <c r="AN3249" s="460">
        <f t="shared" si="1241"/>
        <v>0</v>
      </c>
      <c r="AO3249" s="457">
        <f t="shared" si="1242"/>
        <v>0</v>
      </c>
      <c r="AP3249" s="458">
        <f t="shared" si="1243"/>
        <v>0</v>
      </c>
      <c r="AQ3249" s="459">
        <f t="shared" si="1244"/>
        <v>0</v>
      </c>
      <c r="AR3249" s="460">
        <f t="shared" si="1245"/>
        <v>0</v>
      </c>
      <c r="AS3249" s="457">
        <f t="shared" si="1246"/>
        <v>0</v>
      </c>
      <c r="AT3249" s="458">
        <f t="shared" si="1247"/>
        <v>0</v>
      </c>
      <c r="AU3249" s="459">
        <f t="shared" si="1248"/>
        <v>0</v>
      </c>
      <c r="AV3249" s="460">
        <f t="shared" si="1249"/>
        <v>0</v>
      </c>
      <c r="AW3249" s="457">
        <f t="shared" si="1250"/>
        <v>0</v>
      </c>
      <c r="AX3249" s="458">
        <f t="shared" si="1251"/>
        <v>0</v>
      </c>
      <c r="AY3249" s="459">
        <f t="shared" si="1252"/>
        <v>0</v>
      </c>
      <c r="AZ3249" s="460">
        <f t="shared" si="1253"/>
        <v>0</v>
      </c>
      <c r="BA3249" s="457">
        <f t="shared" si="1254"/>
        <v>0</v>
      </c>
      <c r="BB3249" s="458">
        <f t="shared" si="1255"/>
        <v>0</v>
      </c>
      <c r="BC3249" s="459">
        <f t="shared" si="1256"/>
        <v>0</v>
      </c>
      <c r="BD3249" s="460">
        <f t="shared" si="1257"/>
        <v>0</v>
      </c>
      <c r="BE3249" s="457">
        <f t="shared" si="1258"/>
        <v>0</v>
      </c>
      <c r="BF3249" s="458">
        <f t="shared" si="1259"/>
        <v>0</v>
      </c>
      <c r="BG3249" s="459">
        <f t="shared" si="1260"/>
        <v>0</v>
      </c>
      <c r="BH3249" s="460">
        <f t="shared" si="1261"/>
        <v>0</v>
      </c>
      <c r="BI3249" s="457">
        <f t="shared" si="1262"/>
        <v>0</v>
      </c>
      <c r="BJ3249" s="458">
        <f t="shared" si="1263"/>
        <v>0</v>
      </c>
      <c r="BK3249" s="459">
        <f t="shared" si="1264"/>
        <v>0</v>
      </c>
      <c r="BL3249" s="460">
        <f t="shared" si="1265"/>
        <v>0</v>
      </c>
      <c r="BM3249" s="457">
        <f t="shared" si="1266"/>
        <v>0</v>
      </c>
      <c r="BN3249" s="458">
        <f t="shared" si="1267"/>
        <v>0</v>
      </c>
      <c r="BO3249" s="459">
        <f t="shared" si="1268"/>
        <v>0</v>
      </c>
      <c r="BP3249" s="460">
        <f t="shared" si="1269"/>
        <v>0</v>
      </c>
      <c r="BQ3249" s="457">
        <f t="shared" si="1270"/>
        <v>0</v>
      </c>
      <c r="BR3249" s="458">
        <f t="shared" si="1271"/>
        <v>0</v>
      </c>
      <c r="BS3249" s="459">
        <f t="shared" si="1272"/>
        <v>0</v>
      </c>
      <c r="BT3249" s="460">
        <f t="shared" si="1273"/>
        <v>0</v>
      </c>
      <c r="BU3249" s="164"/>
      <c r="BV3249" s="272">
        <f t="shared" si="1274"/>
        <v>0</v>
      </c>
      <c r="BW3249" s="273" t="str">
        <f>IF(BV3249=0,"",
IF(SUM($BV$3138:BV3249)=1,BX3249,
IF($BV$3258&gt;SUM($BV$3138:BV3249),_xlfn.CONCAT(", ",BX3249),
IF($BV$3258=SUM($BV$3138:BV3249),_xlfn.CONCAT(" y ",BX3249)))))</f>
        <v/>
      </c>
      <c r="BX3249" s="156" t="s">
        <v>5283</v>
      </c>
      <c r="BY3249" s="272">
        <f t="shared" si="1275"/>
        <v>0</v>
      </c>
      <c r="BZ3249" s="273" t="str">
        <f>IF(BY3249=0,"",
IF(SUM($BY$3138:BY3249)=1,CA3249,
IF($BY$3258&gt;SUM($BY$3138:BY3249),_xlfn.CONCAT(", ",CA3249),
IF($BY$3258=SUM($BY$3138:BY3249),_xlfn.CONCAT(" y ",CA3249)))))</f>
        <v/>
      </c>
      <c r="CA3249" s="156" t="s">
        <v>5283</v>
      </c>
    </row>
    <row r="3250" spans="1:79" ht="15" customHeight="1">
      <c r="A3250" s="662"/>
      <c r="B3250" s="145"/>
      <c r="C3250" s="157" t="s">
        <v>5284</v>
      </c>
      <c r="D3250" s="915" t="str">
        <f t="shared" si="1237"/>
        <v/>
      </c>
      <c r="E3250" s="916"/>
      <c r="F3250" s="916"/>
      <c r="G3250" s="916"/>
      <c r="H3250" s="916"/>
      <c r="I3250" s="916"/>
      <c r="J3250" s="917"/>
      <c r="K3250" s="614"/>
      <c r="L3250" s="614"/>
      <c r="M3250" s="614"/>
      <c r="N3250" s="614"/>
      <c r="O3250" s="614"/>
      <c r="P3250" s="614"/>
      <c r="Q3250" s="614"/>
      <c r="R3250" s="614"/>
      <c r="S3250" s="614"/>
      <c r="T3250" s="614"/>
      <c r="U3250" s="614"/>
      <c r="V3250" s="614"/>
      <c r="W3250" s="614"/>
      <c r="X3250" s="614"/>
      <c r="Y3250" s="614"/>
      <c r="Z3250" s="614"/>
      <c r="AA3250" s="614"/>
      <c r="AB3250" s="614"/>
      <c r="AC3250" s="614"/>
      <c r="AD3250" s="614"/>
      <c r="AE3250" s="164"/>
      <c r="AF3250" s="164"/>
      <c r="AG3250" s="450">
        <f t="shared" si="1276"/>
        <v>0</v>
      </c>
      <c r="AH3250" s="451">
        <f t="shared" si="1277"/>
        <v>0</v>
      </c>
      <c r="AI3250" s="450">
        <f t="shared" si="1278"/>
        <v>0</v>
      </c>
      <c r="AJ3250" s="452">
        <f t="shared" si="1279"/>
        <v>0</v>
      </c>
      <c r="AK3250" s="457">
        <f t="shared" si="1238"/>
        <v>0</v>
      </c>
      <c r="AL3250" s="458">
        <f t="shared" si="1239"/>
        <v>0</v>
      </c>
      <c r="AM3250" s="459">
        <f t="shared" si="1240"/>
        <v>0</v>
      </c>
      <c r="AN3250" s="460">
        <f t="shared" si="1241"/>
        <v>0</v>
      </c>
      <c r="AO3250" s="457">
        <f t="shared" si="1242"/>
        <v>0</v>
      </c>
      <c r="AP3250" s="458">
        <f t="shared" si="1243"/>
        <v>0</v>
      </c>
      <c r="AQ3250" s="459">
        <f t="shared" si="1244"/>
        <v>0</v>
      </c>
      <c r="AR3250" s="460">
        <f t="shared" si="1245"/>
        <v>0</v>
      </c>
      <c r="AS3250" s="457">
        <f t="shared" si="1246"/>
        <v>0</v>
      </c>
      <c r="AT3250" s="458">
        <f t="shared" si="1247"/>
        <v>0</v>
      </c>
      <c r="AU3250" s="459">
        <f t="shared" si="1248"/>
        <v>0</v>
      </c>
      <c r="AV3250" s="460">
        <f t="shared" si="1249"/>
        <v>0</v>
      </c>
      <c r="AW3250" s="457">
        <f t="shared" si="1250"/>
        <v>0</v>
      </c>
      <c r="AX3250" s="458">
        <f t="shared" si="1251"/>
        <v>0</v>
      </c>
      <c r="AY3250" s="459">
        <f t="shared" si="1252"/>
        <v>0</v>
      </c>
      <c r="AZ3250" s="460">
        <f t="shared" si="1253"/>
        <v>0</v>
      </c>
      <c r="BA3250" s="457">
        <f t="shared" si="1254"/>
        <v>0</v>
      </c>
      <c r="BB3250" s="458">
        <f t="shared" si="1255"/>
        <v>0</v>
      </c>
      <c r="BC3250" s="459">
        <f t="shared" si="1256"/>
        <v>0</v>
      </c>
      <c r="BD3250" s="460">
        <f t="shared" si="1257"/>
        <v>0</v>
      </c>
      <c r="BE3250" s="457">
        <f t="shared" si="1258"/>
        <v>0</v>
      </c>
      <c r="BF3250" s="458">
        <f t="shared" si="1259"/>
        <v>0</v>
      </c>
      <c r="BG3250" s="459">
        <f t="shared" si="1260"/>
        <v>0</v>
      </c>
      <c r="BH3250" s="460">
        <f t="shared" si="1261"/>
        <v>0</v>
      </c>
      <c r="BI3250" s="457">
        <f t="shared" si="1262"/>
        <v>0</v>
      </c>
      <c r="BJ3250" s="458">
        <f t="shared" si="1263"/>
        <v>0</v>
      </c>
      <c r="BK3250" s="459">
        <f t="shared" si="1264"/>
        <v>0</v>
      </c>
      <c r="BL3250" s="460">
        <f t="shared" si="1265"/>
        <v>0</v>
      </c>
      <c r="BM3250" s="457">
        <f t="shared" si="1266"/>
        <v>0</v>
      </c>
      <c r="BN3250" s="458">
        <f t="shared" si="1267"/>
        <v>0</v>
      </c>
      <c r="BO3250" s="459">
        <f t="shared" si="1268"/>
        <v>0</v>
      </c>
      <c r="BP3250" s="460">
        <f t="shared" si="1269"/>
        <v>0</v>
      </c>
      <c r="BQ3250" s="457">
        <f t="shared" si="1270"/>
        <v>0</v>
      </c>
      <c r="BR3250" s="458">
        <f t="shared" si="1271"/>
        <v>0</v>
      </c>
      <c r="BS3250" s="459">
        <f t="shared" si="1272"/>
        <v>0</v>
      </c>
      <c r="BT3250" s="460">
        <f t="shared" si="1273"/>
        <v>0</v>
      </c>
      <c r="BU3250" s="164"/>
      <c r="BV3250" s="272">
        <f t="shared" si="1274"/>
        <v>0</v>
      </c>
      <c r="BW3250" s="273" t="str">
        <f>IF(BV3250=0,"",
IF(SUM($BV$3138:BV3250)=1,BX3250,
IF($BV$3258&gt;SUM($BV$3138:BV3250),_xlfn.CONCAT(", ",BX3250),
IF($BV$3258=SUM($BV$3138:BV3250),_xlfn.CONCAT(" y ",BX3250)))))</f>
        <v/>
      </c>
      <c r="BX3250" s="156" t="s">
        <v>5285</v>
      </c>
      <c r="BY3250" s="272">
        <f t="shared" si="1275"/>
        <v>0</v>
      </c>
      <c r="BZ3250" s="273" t="str">
        <f>IF(BY3250=0,"",
IF(SUM($BY$3138:BY3250)=1,CA3250,
IF($BY$3258&gt;SUM($BY$3138:BY3250),_xlfn.CONCAT(", ",CA3250),
IF($BY$3258=SUM($BY$3138:BY3250),_xlfn.CONCAT(" y ",CA3250)))))</f>
        <v/>
      </c>
      <c r="CA3250" s="156" t="s">
        <v>5285</v>
      </c>
    </row>
    <row r="3251" spans="1:79" ht="15" customHeight="1">
      <c r="A3251" s="662"/>
      <c r="B3251" s="145"/>
      <c r="C3251" s="157" t="s">
        <v>5286</v>
      </c>
      <c r="D3251" s="915" t="str">
        <f t="shared" si="1237"/>
        <v/>
      </c>
      <c r="E3251" s="916"/>
      <c r="F3251" s="916"/>
      <c r="G3251" s="916"/>
      <c r="H3251" s="916"/>
      <c r="I3251" s="916"/>
      <c r="J3251" s="917"/>
      <c r="K3251" s="614"/>
      <c r="L3251" s="614"/>
      <c r="M3251" s="614"/>
      <c r="N3251" s="614"/>
      <c r="O3251" s="614"/>
      <c r="P3251" s="614"/>
      <c r="Q3251" s="614"/>
      <c r="R3251" s="614"/>
      <c r="S3251" s="614"/>
      <c r="T3251" s="614"/>
      <c r="U3251" s="614"/>
      <c r="V3251" s="614"/>
      <c r="W3251" s="614"/>
      <c r="X3251" s="614"/>
      <c r="Y3251" s="614"/>
      <c r="Z3251" s="614"/>
      <c r="AA3251" s="614"/>
      <c r="AB3251" s="614"/>
      <c r="AC3251" s="614"/>
      <c r="AD3251" s="614"/>
      <c r="AE3251" s="164"/>
      <c r="AF3251" s="164"/>
      <c r="AG3251" s="450">
        <f t="shared" si="1276"/>
        <v>0</v>
      </c>
      <c r="AH3251" s="451">
        <f t="shared" si="1277"/>
        <v>0</v>
      </c>
      <c r="AI3251" s="450">
        <f t="shared" si="1278"/>
        <v>0</v>
      </c>
      <c r="AJ3251" s="452">
        <f t="shared" si="1279"/>
        <v>0</v>
      </c>
      <c r="AK3251" s="457">
        <f t="shared" si="1238"/>
        <v>0</v>
      </c>
      <c r="AL3251" s="458">
        <f t="shared" si="1239"/>
        <v>0</v>
      </c>
      <c r="AM3251" s="459">
        <f t="shared" si="1240"/>
        <v>0</v>
      </c>
      <c r="AN3251" s="460">
        <f t="shared" si="1241"/>
        <v>0</v>
      </c>
      <c r="AO3251" s="457">
        <f t="shared" si="1242"/>
        <v>0</v>
      </c>
      <c r="AP3251" s="458">
        <f t="shared" si="1243"/>
        <v>0</v>
      </c>
      <c r="AQ3251" s="459">
        <f t="shared" si="1244"/>
        <v>0</v>
      </c>
      <c r="AR3251" s="460">
        <f t="shared" si="1245"/>
        <v>0</v>
      </c>
      <c r="AS3251" s="457">
        <f t="shared" si="1246"/>
        <v>0</v>
      </c>
      <c r="AT3251" s="458">
        <f t="shared" si="1247"/>
        <v>0</v>
      </c>
      <c r="AU3251" s="459">
        <f t="shared" si="1248"/>
        <v>0</v>
      </c>
      <c r="AV3251" s="460">
        <f t="shared" si="1249"/>
        <v>0</v>
      </c>
      <c r="AW3251" s="457">
        <f t="shared" si="1250"/>
        <v>0</v>
      </c>
      <c r="AX3251" s="458">
        <f t="shared" si="1251"/>
        <v>0</v>
      </c>
      <c r="AY3251" s="459">
        <f t="shared" si="1252"/>
        <v>0</v>
      </c>
      <c r="AZ3251" s="460">
        <f t="shared" si="1253"/>
        <v>0</v>
      </c>
      <c r="BA3251" s="457">
        <f t="shared" si="1254"/>
        <v>0</v>
      </c>
      <c r="BB3251" s="458">
        <f t="shared" si="1255"/>
        <v>0</v>
      </c>
      <c r="BC3251" s="459">
        <f t="shared" si="1256"/>
        <v>0</v>
      </c>
      <c r="BD3251" s="460">
        <f t="shared" si="1257"/>
        <v>0</v>
      </c>
      <c r="BE3251" s="457">
        <f t="shared" si="1258"/>
        <v>0</v>
      </c>
      <c r="BF3251" s="458">
        <f t="shared" si="1259"/>
        <v>0</v>
      </c>
      <c r="BG3251" s="459">
        <f t="shared" si="1260"/>
        <v>0</v>
      </c>
      <c r="BH3251" s="460">
        <f t="shared" si="1261"/>
        <v>0</v>
      </c>
      <c r="BI3251" s="457">
        <f t="shared" si="1262"/>
        <v>0</v>
      </c>
      <c r="BJ3251" s="458">
        <f t="shared" si="1263"/>
        <v>0</v>
      </c>
      <c r="BK3251" s="459">
        <f t="shared" si="1264"/>
        <v>0</v>
      </c>
      <c r="BL3251" s="460">
        <f t="shared" si="1265"/>
        <v>0</v>
      </c>
      <c r="BM3251" s="457">
        <f t="shared" si="1266"/>
        <v>0</v>
      </c>
      <c r="BN3251" s="458">
        <f t="shared" si="1267"/>
        <v>0</v>
      </c>
      <c r="BO3251" s="459">
        <f t="shared" si="1268"/>
        <v>0</v>
      </c>
      <c r="BP3251" s="460">
        <f t="shared" si="1269"/>
        <v>0</v>
      </c>
      <c r="BQ3251" s="457">
        <f t="shared" si="1270"/>
        <v>0</v>
      </c>
      <c r="BR3251" s="458">
        <f t="shared" si="1271"/>
        <v>0</v>
      </c>
      <c r="BS3251" s="459">
        <f t="shared" si="1272"/>
        <v>0</v>
      </c>
      <c r="BT3251" s="460">
        <f t="shared" si="1273"/>
        <v>0</v>
      </c>
      <c r="BU3251" s="164"/>
      <c r="BV3251" s="272">
        <f t="shared" si="1274"/>
        <v>0</v>
      </c>
      <c r="BW3251" s="273" t="str">
        <f>IF(BV3251=0,"",
IF(SUM($BV$3138:BV3251)=1,BX3251,
IF($BV$3258&gt;SUM($BV$3138:BV3251),_xlfn.CONCAT(", ",BX3251),
IF($BV$3258=SUM($BV$3138:BV3251),_xlfn.CONCAT(" y ",BX3251)))))</f>
        <v/>
      </c>
      <c r="BX3251" s="156" t="s">
        <v>5287</v>
      </c>
      <c r="BY3251" s="272">
        <f t="shared" si="1275"/>
        <v>0</v>
      </c>
      <c r="BZ3251" s="273" t="str">
        <f>IF(BY3251=0,"",
IF(SUM($BY$3138:BY3251)=1,CA3251,
IF($BY$3258&gt;SUM($BY$3138:BY3251),_xlfn.CONCAT(", ",CA3251),
IF($BY$3258=SUM($BY$3138:BY3251),_xlfn.CONCAT(" y ",CA3251)))))</f>
        <v/>
      </c>
      <c r="CA3251" s="156" t="s">
        <v>5287</v>
      </c>
    </row>
    <row r="3252" spans="1:79" ht="15" customHeight="1">
      <c r="A3252" s="662"/>
      <c r="B3252" s="145"/>
      <c r="C3252" s="157" t="s">
        <v>5288</v>
      </c>
      <c r="D3252" s="915" t="str">
        <f t="shared" si="1237"/>
        <v/>
      </c>
      <c r="E3252" s="916"/>
      <c r="F3252" s="916"/>
      <c r="G3252" s="916"/>
      <c r="H3252" s="916"/>
      <c r="I3252" s="916"/>
      <c r="J3252" s="917"/>
      <c r="K3252" s="614"/>
      <c r="L3252" s="614"/>
      <c r="M3252" s="614"/>
      <c r="N3252" s="614"/>
      <c r="O3252" s="614"/>
      <c r="P3252" s="614"/>
      <c r="Q3252" s="614"/>
      <c r="R3252" s="614"/>
      <c r="S3252" s="614"/>
      <c r="T3252" s="614"/>
      <c r="U3252" s="614"/>
      <c r="V3252" s="614"/>
      <c r="W3252" s="614"/>
      <c r="X3252" s="614"/>
      <c r="Y3252" s="614"/>
      <c r="Z3252" s="614"/>
      <c r="AA3252" s="614"/>
      <c r="AB3252" s="614"/>
      <c r="AC3252" s="614"/>
      <c r="AD3252" s="614"/>
      <c r="AE3252" s="164"/>
      <c r="AF3252" s="164"/>
      <c r="AG3252" s="450">
        <f t="shared" si="1276"/>
        <v>0</v>
      </c>
      <c r="AH3252" s="451">
        <f t="shared" si="1277"/>
        <v>0</v>
      </c>
      <c r="AI3252" s="450">
        <f t="shared" si="1278"/>
        <v>0</v>
      </c>
      <c r="AJ3252" s="452">
        <f t="shared" si="1279"/>
        <v>0</v>
      </c>
      <c r="AK3252" s="457">
        <f t="shared" si="1238"/>
        <v>0</v>
      </c>
      <c r="AL3252" s="458">
        <f t="shared" si="1239"/>
        <v>0</v>
      </c>
      <c r="AM3252" s="459">
        <f t="shared" si="1240"/>
        <v>0</v>
      </c>
      <c r="AN3252" s="460">
        <f t="shared" si="1241"/>
        <v>0</v>
      </c>
      <c r="AO3252" s="457">
        <f t="shared" si="1242"/>
        <v>0</v>
      </c>
      <c r="AP3252" s="458">
        <f t="shared" si="1243"/>
        <v>0</v>
      </c>
      <c r="AQ3252" s="459">
        <f t="shared" si="1244"/>
        <v>0</v>
      </c>
      <c r="AR3252" s="460">
        <f t="shared" si="1245"/>
        <v>0</v>
      </c>
      <c r="AS3252" s="457">
        <f t="shared" si="1246"/>
        <v>0</v>
      </c>
      <c r="AT3252" s="458">
        <f t="shared" si="1247"/>
        <v>0</v>
      </c>
      <c r="AU3252" s="459">
        <f t="shared" si="1248"/>
        <v>0</v>
      </c>
      <c r="AV3252" s="460">
        <f t="shared" si="1249"/>
        <v>0</v>
      </c>
      <c r="AW3252" s="457">
        <f t="shared" si="1250"/>
        <v>0</v>
      </c>
      <c r="AX3252" s="458">
        <f t="shared" si="1251"/>
        <v>0</v>
      </c>
      <c r="AY3252" s="459">
        <f t="shared" si="1252"/>
        <v>0</v>
      </c>
      <c r="AZ3252" s="460">
        <f t="shared" si="1253"/>
        <v>0</v>
      </c>
      <c r="BA3252" s="457">
        <f t="shared" si="1254"/>
        <v>0</v>
      </c>
      <c r="BB3252" s="458">
        <f t="shared" si="1255"/>
        <v>0</v>
      </c>
      <c r="BC3252" s="459">
        <f t="shared" si="1256"/>
        <v>0</v>
      </c>
      <c r="BD3252" s="460">
        <f t="shared" si="1257"/>
        <v>0</v>
      </c>
      <c r="BE3252" s="457">
        <f t="shared" si="1258"/>
        <v>0</v>
      </c>
      <c r="BF3252" s="458">
        <f t="shared" si="1259"/>
        <v>0</v>
      </c>
      <c r="BG3252" s="459">
        <f t="shared" si="1260"/>
        <v>0</v>
      </c>
      <c r="BH3252" s="460">
        <f t="shared" si="1261"/>
        <v>0</v>
      </c>
      <c r="BI3252" s="457">
        <f t="shared" si="1262"/>
        <v>0</v>
      </c>
      <c r="BJ3252" s="458">
        <f t="shared" si="1263"/>
        <v>0</v>
      </c>
      <c r="BK3252" s="459">
        <f t="shared" si="1264"/>
        <v>0</v>
      </c>
      <c r="BL3252" s="460">
        <f t="shared" si="1265"/>
        <v>0</v>
      </c>
      <c r="BM3252" s="457">
        <f t="shared" si="1266"/>
        <v>0</v>
      </c>
      <c r="BN3252" s="458">
        <f t="shared" si="1267"/>
        <v>0</v>
      </c>
      <c r="BO3252" s="459">
        <f t="shared" si="1268"/>
        <v>0</v>
      </c>
      <c r="BP3252" s="460">
        <f t="shared" si="1269"/>
        <v>0</v>
      </c>
      <c r="BQ3252" s="457">
        <f t="shared" si="1270"/>
        <v>0</v>
      </c>
      <c r="BR3252" s="458">
        <f t="shared" si="1271"/>
        <v>0</v>
      </c>
      <c r="BS3252" s="459">
        <f t="shared" si="1272"/>
        <v>0</v>
      </c>
      <c r="BT3252" s="460">
        <f t="shared" si="1273"/>
        <v>0</v>
      </c>
      <c r="BU3252" s="164"/>
      <c r="BV3252" s="272">
        <f t="shared" si="1274"/>
        <v>0</v>
      </c>
      <c r="BW3252" s="273" t="str">
        <f>IF(BV3252=0,"",
IF(SUM($BV$3138:BV3252)=1,BX3252,
IF($BV$3258&gt;SUM($BV$3138:BV3252),_xlfn.CONCAT(", ",BX3252),
IF($BV$3258=SUM($BV$3138:BV3252),_xlfn.CONCAT(" y ",BX3252)))))</f>
        <v/>
      </c>
      <c r="BX3252" s="156" t="s">
        <v>5289</v>
      </c>
      <c r="BY3252" s="272">
        <f t="shared" si="1275"/>
        <v>0</v>
      </c>
      <c r="BZ3252" s="273" t="str">
        <f>IF(BY3252=0,"",
IF(SUM($BY$3138:BY3252)=1,CA3252,
IF($BY$3258&gt;SUM($BY$3138:BY3252),_xlfn.CONCAT(", ",CA3252),
IF($BY$3258=SUM($BY$3138:BY3252),_xlfn.CONCAT(" y ",CA3252)))))</f>
        <v/>
      </c>
      <c r="CA3252" s="156" t="s">
        <v>5289</v>
      </c>
    </row>
    <row r="3253" spans="1:79" ht="15" customHeight="1">
      <c r="A3253" s="662"/>
      <c r="B3253" s="145"/>
      <c r="C3253" s="157" t="s">
        <v>5290</v>
      </c>
      <c r="D3253" s="915" t="str">
        <f t="shared" si="1237"/>
        <v/>
      </c>
      <c r="E3253" s="916"/>
      <c r="F3253" s="916"/>
      <c r="G3253" s="916"/>
      <c r="H3253" s="916"/>
      <c r="I3253" s="916"/>
      <c r="J3253" s="917"/>
      <c r="K3253" s="614"/>
      <c r="L3253" s="614"/>
      <c r="M3253" s="614"/>
      <c r="N3253" s="614"/>
      <c r="O3253" s="614"/>
      <c r="P3253" s="614"/>
      <c r="Q3253" s="614"/>
      <c r="R3253" s="614"/>
      <c r="S3253" s="614"/>
      <c r="T3253" s="614"/>
      <c r="U3253" s="614"/>
      <c r="V3253" s="614"/>
      <c r="W3253" s="614"/>
      <c r="X3253" s="614"/>
      <c r="Y3253" s="614"/>
      <c r="Z3253" s="614"/>
      <c r="AA3253" s="614"/>
      <c r="AB3253" s="614"/>
      <c r="AC3253" s="614"/>
      <c r="AD3253" s="614"/>
      <c r="AE3253" s="164"/>
      <c r="AF3253" s="164"/>
      <c r="AG3253" s="450">
        <f t="shared" si="1276"/>
        <v>0</v>
      </c>
      <c r="AH3253" s="451">
        <f t="shared" si="1277"/>
        <v>0</v>
      </c>
      <c r="AI3253" s="450">
        <f t="shared" si="1278"/>
        <v>0</v>
      </c>
      <c r="AJ3253" s="452">
        <f t="shared" si="1279"/>
        <v>0</v>
      </c>
      <c r="AK3253" s="457">
        <f t="shared" si="1238"/>
        <v>0</v>
      </c>
      <c r="AL3253" s="458">
        <f t="shared" si="1239"/>
        <v>0</v>
      </c>
      <c r="AM3253" s="459">
        <f t="shared" si="1240"/>
        <v>0</v>
      </c>
      <c r="AN3253" s="460">
        <f t="shared" si="1241"/>
        <v>0</v>
      </c>
      <c r="AO3253" s="457">
        <f t="shared" si="1242"/>
        <v>0</v>
      </c>
      <c r="AP3253" s="458">
        <f t="shared" si="1243"/>
        <v>0</v>
      </c>
      <c r="AQ3253" s="459">
        <f t="shared" si="1244"/>
        <v>0</v>
      </c>
      <c r="AR3253" s="460">
        <f t="shared" si="1245"/>
        <v>0</v>
      </c>
      <c r="AS3253" s="457">
        <f t="shared" si="1246"/>
        <v>0</v>
      </c>
      <c r="AT3253" s="458">
        <f t="shared" si="1247"/>
        <v>0</v>
      </c>
      <c r="AU3253" s="459">
        <f t="shared" si="1248"/>
        <v>0</v>
      </c>
      <c r="AV3253" s="460">
        <f t="shared" si="1249"/>
        <v>0</v>
      </c>
      <c r="AW3253" s="457">
        <f t="shared" si="1250"/>
        <v>0</v>
      </c>
      <c r="AX3253" s="458">
        <f t="shared" si="1251"/>
        <v>0</v>
      </c>
      <c r="AY3253" s="459">
        <f t="shared" si="1252"/>
        <v>0</v>
      </c>
      <c r="AZ3253" s="460">
        <f t="shared" si="1253"/>
        <v>0</v>
      </c>
      <c r="BA3253" s="457">
        <f t="shared" si="1254"/>
        <v>0</v>
      </c>
      <c r="BB3253" s="458">
        <f t="shared" si="1255"/>
        <v>0</v>
      </c>
      <c r="BC3253" s="459">
        <f t="shared" si="1256"/>
        <v>0</v>
      </c>
      <c r="BD3253" s="460">
        <f t="shared" si="1257"/>
        <v>0</v>
      </c>
      <c r="BE3253" s="457">
        <f t="shared" si="1258"/>
        <v>0</v>
      </c>
      <c r="BF3253" s="458">
        <f t="shared" si="1259"/>
        <v>0</v>
      </c>
      <c r="BG3253" s="459">
        <f t="shared" si="1260"/>
        <v>0</v>
      </c>
      <c r="BH3253" s="460">
        <f t="shared" si="1261"/>
        <v>0</v>
      </c>
      <c r="BI3253" s="457">
        <f t="shared" si="1262"/>
        <v>0</v>
      </c>
      <c r="BJ3253" s="458">
        <f t="shared" si="1263"/>
        <v>0</v>
      </c>
      <c r="BK3253" s="459">
        <f t="shared" si="1264"/>
        <v>0</v>
      </c>
      <c r="BL3253" s="460">
        <f t="shared" si="1265"/>
        <v>0</v>
      </c>
      <c r="BM3253" s="457">
        <f t="shared" si="1266"/>
        <v>0</v>
      </c>
      <c r="BN3253" s="458">
        <f t="shared" si="1267"/>
        <v>0</v>
      </c>
      <c r="BO3253" s="459">
        <f t="shared" si="1268"/>
        <v>0</v>
      </c>
      <c r="BP3253" s="460">
        <f t="shared" si="1269"/>
        <v>0</v>
      </c>
      <c r="BQ3253" s="457">
        <f t="shared" si="1270"/>
        <v>0</v>
      </c>
      <c r="BR3253" s="458">
        <f t="shared" si="1271"/>
        <v>0</v>
      </c>
      <c r="BS3253" s="459">
        <f t="shared" si="1272"/>
        <v>0</v>
      </c>
      <c r="BT3253" s="460">
        <f t="shared" si="1273"/>
        <v>0</v>
      </c>
      <c r="BU3253" s="164"/>
      <c r="BV3253" s="272">
        <f t="shared" si="1274"/>
        <v>0</v>
      </c>
      <c r="BW3253" s="273" t="str">
        <f>IF(BV3253=0,"",
IF(SUM($BV$3138:BV3253)=1,BX3253,
IF($BV$3258&gt;SUM($BV$3138:BV3253),_xlfn.CONCAT(", ",BX3253),
IF($BV$3258=SUM($BV$3138:BV3253),_xlfn.CONCAT(" y ",BX3253)))))</f>
        <v/>
      </c>
      <c r="BX3253" s="156" t="s">
        <v>5291</v>
      </c>
      <c r="BY3253" s="272">
        <f t="shared" si="1275"/>
        <v>0</v>
      </c>
      <c r="BZ3253" s="273" t="str">
        <f>IF(BY3253=0,"",
IF(SUM($BY$3138:BY3253)=1,CA3253,
IF($BY$3258&gt;SUM($BY$3138:BY3253),_xlfn.CONCAT(", ",CA3253),
IF($BY$3258=SUM($BY$3138:BY3253),_xlfn.CONCAT(" y ",CA3253)))))</f>
        <v/>
      </c>
      <c r="CA3253" s="156" t="s">
        <v>5291</v>
      </c>
    </row>
    <row r="3254" spans="1:79" ht="15" customHeight="1">
      <c r="A3254" s="662"/>
      <c r="B3254" s="145"/>
      <c r="C3254" s="157" t="s">
        <v>5292</v>
      </c>
      <c r="D3254" s="915" t="str">
        <f t="shared" si="1237"/>
        <v/>
      </c>
      <c r="E3254" s="916"/>
      <c r="F3254" s="916"/>
      <c r="G3254" s="916"/>
      <c r="H3254" s="916"/>
      <c r="I3254" s="916"/>
      <c r="J3254" s="917"/>
      <c r="K3254" s="614"/>
      <c r="L3254" s="614"/>
      <c r="M3254" s="614"/>
      <c r="N3254" s="614"/>
      <c r="O3254" s="614"/>
      <c r="P3254" s="614"/>
      <c r="Q3254" s="614"/>
      <c r="R3254" s="614"/>
      <c r="S3254" s="614"/>
      <c r="T3254" s="614"/>
      <c r="U3254" s="614"/>
      <c r="V3254" s="614"/>
      <c r="W3254" s="614"/>
      <c r="X3254" s="614"/>
      <c r="Y3254" s="614"/>
      <c r="Z3254" s="614"/>
      <c r="AA3254" s="614"/>
      <c r="AB3254" s="614"/>
      <c r="AC3254" s="614"/>
      <c r="AD3254" s="614"/>
      <c r="AE3254" s="164"/>
      <c r="AF3254" s="164"/>
      <c r="AG3254" s="450">
        <f t="shared" si="1276"/>
        <v>0</v>
      </c>
      <c r="AH3254" s="451">
        <f t="shared" si="1277"/>
        <v>0</v>
      </c>
      <c r="AI3254" s="450">
        <f t="shared" si="1278"/>
        <v>0</v>
      </c>
      <c r="AJ3254" s="452">
        <f t="shared" si="1279"/>
        <v>0</v>
      </c>
      <c r="AK3254" s="457">
        <f t="shared" si="1238"/>
        <v>0</v>
      </c>
      <c r="AL3254" s="458">
        <f t="shared" si="1239"/>
        <v>0</v>
      </c>
      <c r="AM3254" s="459">
        <f t="shared" si="1240"/>
        <v>0</v>
      </c>
      <c r="AN3254" s="460">
        <f t="shared" si="1241"/>
        <v>0</v>
      </c>
      <c r="AO3254" s="457">
        <f t="shared" si="1242"/>
        <v>0</v>
      </c>
      <c r="AP3254" s="458">
        <f t="shared" si="1243"/>
        <v>0</v>
      </c>
      <c r="AQ3254" s="459">
        <f t="shared" si="1244"/>
        <v>0</v>
      </c>
      <c r="AR3254" s="460">
        <f t="shared" si="1245"/>
        <v>0</v>
      </c>
      <c r="AS3254" s="457">
        <f t="shared" si="1246"/>
        <v>0</v>
      </c>
      <c r="AT3254" s="458">
        <f t="shared" si="1247"/>
        <v>0</v>
      </c>
      <c r="AU3254" s="459">
        <f t="shared" si="1248"/>
        <v>0</v>
      </c>
      <c r="AV3254" s="460">
        <f t="shared" si="1249"/>
        <v>0</v>
      </c>
      <c r="AW3254" s="457">
        <f t="shared" si="1250"/>
        <v>0</v>
      </c>
      <c r="AX3254" s="458">
        <f t="shared" si="1251"/>
        <v>0</v>
      </c>
      <c r="AY3254" s="459">
        <f t="shared" si="1252"/>
        <v>0</v>
      </c>
      <c r="AZ3254" s="460">
        <f t="shared" si="1253"/>
        <v>0</v>
      </c>
      <c r="BA3254" s="457">
        <f t="shared" si="1254"/>
        <v>0</v>
      </c>
      <c r="BB3254" s="458">
        <f t="shared" si="1255"/>
        <v>0</v>
      </c>
      <c r="BC3254" s="459">
        <f t="shared" si="1256"/>
        <v>0</v>
      </c>
      <c r="BD3254" s="460">
        <f t="shared" si="1257"/>
        <v>0</v>
      </c>
      <c r="BE3254" s="457">
        <f t="shared" si="1258"/>
        <v>0</v>
      </c>
      <c r="BF3254" s="458">
        <f t="shared" si="1259"/>
        <v>0</v>
      </c>
      <c r="BG3254" s="459">
        <f t="shared" si="1260"/>
        <v>0</v>
      </c>
      <c r="BH3254" s="460">
        <f t="shared" si="1261"/>
        <v>0</v>
      </c>
      <c r="BI3254" s="457">
        <f t="shared" si="1262"/>
        <v>0</v>
      </c>
      <c r="BJ3254" s="458">
        <f t="shared" si="1263"/>
        <v>0</v>
      </c>
      <c r="BK3254" s="459">
        <f t="shared" si="1264"/>
        <v>0</v>
      </c>
      <c r="BL3254" s="460">
        <f t="shared" si="1265"/>
        <v>0</v>
      </c>
      <c r="BM3254" s="457">
        <f t="shared" si="1266"/>
        <v>0</v>
      </c>
      <c r="BN3254" s="458">
        <f t="shared" si="1267"/>
        <v>0</v>
      </c>
      <c r="BO3254" s="459">
        <f t="shared" si="1268"/>
        <v>0</v>
      </c>
      <c r="BP3254" s="460">
        <f t="shared" si="1269"/>
        <v>0</v>
      </c>
      <c r="BQ3254" s="457">
        <f t="shared" si="1270"/>
        <v>0</v>
      </c>
      <c r="BR3254" s="458">
        <f t="shared" si="1271"/>
        <v>0</v>
      </c>
      <c r="BS3254" s="459">
        <f t="shared" si="1272"/>
        <v>0</v>
      </c>
      <c r="BT3254" s="460">
        <f t="shared" si="1273"/>
        <v>0</v>
      </c>
      <c r="BU3254" s="164"/>
      <c r="BV3254" s="272">
        <f t="shared" si="1274"/>
        <v>0</v>
      </c>
      <c r="BW3254" s="273" t="str">
        <f>IF(BV3254=0,"",
IF(SUM($BV$3138:BV3254)=1,BX3254,
IF($BV$3258&gt;SUM($BV$3138:BV3254),_xlfn.CONCAT(", ",BX3254),
IF($BV$3258=SUM($BV$3138:BV3254),_xlfn.CONCAT(" y ",BX3254)))))</f>
        <v/>
      </c>
      <c r="BX3254" s="156" t="s">
        <v>5293</v>
      </c>
      <c r="BY3254" s="272">
        <f t="shared" si="1275"/>
        <v>0</v>
      </c>
      <c r="BZ3254" s="273" t="str">
        <f>IF(BY3254=0,"",
IF(SUM($BY$3138:BY3254)=1,CA3254,
IF($BY$3258&gt;SUM($BY$3138:BY3254),_xlfn.CONCAT(", ",CA3254),
IF($BY$3258=SUM($BY$3138:BY3254),_xlfn.CONCAT(" y ",CA3254)))))</f>
        <v/>
      </c>
      <c r="CA3254" s="156" t="s">
        <v>5293</v>
      </c>
    </row>
    <row r="3255" spans="1:79" ht="15" customHeight="1">
      <c r="A3255" s="662"/>
      <c r="B3255" s="145"/>
      <c r="C3255" s="157" t="s">
        <v>5294</v>
      </c>
      <c r="D3255" s="915" t="str">
        <f t="shared" si="1237"/>
        <v/>
      </c>
      <c r="E3255" s="916"/>
      <c r="F3255" s="916"/>
      <c r="G3255" s="916"/>
      <c r="H3255" s="916"/>
      <c r="I3255" s="916"/>
      <c r="J3255" s="917"/>
      <c r="K3255" s="614"/>
      <c r="L3255" s="614"/>
      <c r="M3255" s="614"/>
      <c r="N3255" s="614"/>
      <c r="O3255" s="614"/>
      <c r="P3255" s="614"/>
      <c r="Q3255" s="614"/>
      <c r="R3255" s="614"/>
      <c r="S3255" s="614"/>
      <c r="T3255" s="614"/>
      <c r="U3255" s="614"/>
      <c r="V3255" s="614"/>
      <c r="W3255" s="614"/>
      <c r="X3255" s="614"/>
      <c r="Y3255" s="614"/>
      <c r="Z3255" s="614"/>
      <c r="AA3255" s="614"/>
      <c r="AB3255" s="614"/>
      <c r="AC3255" s="614"/>
      <c r="AD3255" s="614"/>
      <c r="AE3255" s="164"/>
      <c r="AF3255" s="164"/>
      <c r="AG3255" s="450">
        <f t="shared" si="1276"/>
        <v>0</v>
      </c>
      <c r="AH3255" s="451">
        <f t="shared" si="1277"/>
        <v>0</v>
      </c>
      <c r="AI3255" s="450">
        <f t="shared" si="1278"/>
        <v>0</v>
      </c>
      <c r="AJ3255" s="452">
        <f t="shared" si="1279"/>
        <v>0</v>
      </c>
      <c r="AK3255" s="457">
        <f t="shared" si="1238"/>
        <v>0</v>
      </c>
      <c r="AL3255" s="458">
        <f t="shared" si="1239"/>
        <v>0</v>
      </c>
      <c r="AM3255" s="459">
        <f t="shared" si="1240"/>
        <v>0</v>
      </c>
      <c r="AN3255" s="460">
        <f t="shared" si="1241"/>
        <v>0</v>
      </c>
      <c r="AO3255" s="457">
        <f t="shared" si="1242"/>
        <v>0</v>
      </c>
      <c r="AP3255" s="458">
        <f t="shared" si="1243"/>
        <v>0</v>
      </c>
      <c r="AQ3255" s="459">
        <f t="shared" si="1244"/>
        <v>0</v>
      </c>
      <c r="AR3255" s="460">
        <f t="shared" si="1245"/>
        <v>0</v>
      </c>
      <c r="AS3255" s="457">
        <f t="shared" si="1246"/>
        <v>0</v>
      </c>
      <c r="AT3255" s="458">
        <f t="shared" si="1247"/>
        <v>0</v>
      </c>
      <c r="AU3255" s="459">
        <f t="shared" si="1248"/>
        <v>0</v>
      </c>
      <c r="AV3255" s="460">
        <f t="shared" si="1249"/>
        <v>0</v>
      </c>
      <c r="AW3255" s="457">
        <f t="shared" si="1250"/>
        <v>0</v>
      </c>
      <c r="AX3255" s="458">
        <f t="shared" si="1251"/>
        <v>0</v>
      </c>
      <c r="AY3255" s="459">
        <f t="shared" si="1252"/>
        <v>0</v>
      </c>
      <c r="AZ3255" s="460">
        <f t="shared" si="1253"/>
        <v>0</v>
      </c>
      <c r="BA3255" s="457">
        <f t="shared" si="1254"/>
        <v>0</v>
      </c>
      <c r="BB3255" s="458">
        <f t="shared" si="1255"/>
        <v>0</v>
      </c>
      <c r="BC3255" s="459">
        <f t="shared" si="1256"/>
        <v>0</v>
      </c>
      <c r="BD3255" s="460">
        <f t="shared" si="1257"/>
        <v>0</v>
      </c>
      <c r="BE3255" s="457">
        <f t="shared" si="1258"/>
        <v>0</v>
      </c>
      <c r="BF3255" s="458">
        <f t="shared" si="1259"/>
        <v>0</v>
      </c>
      <c r="BG3255" s="459">
        <f t="shared" si="1260"/>
        <v>0</v>
      </c>
      <c r="BH3255" s="460">
        <f t="shared" si="1261"/>
        <v>0</v>
      </c>
      <c r="BI3255" s="457">
        <f t="shared" si="1262"/>
        <v>0</v>
      </c>
      <c r="BJ3255" s="458">
        <f t="shared" si="1263"/>
        <v>0</v>
      </c>
      <c r="BK3255" s="459">
        <f t="shared" si="1264"/>
        <v>0</v>
      </c>
      <c r="BL3255" s="460">
        <f t="shared" si="1265"/>
        <v>0</v>
      </c>
      <c r="BM3255" s="457">
        <f t="shared" si="1266"/>
        <v>0</v>
      </c>
      <c r="BN3255" s="458">
        <f t="shared" si="1267"/>
        <v>0</v>
      </c>
      <c r="BO3255" s="459">
        <f t="shared" si="1268"/>
        <v>0</v>
      </c>
      <c r="BP3255" s="460">
        <f t="shared" si="1269"/>
        <v>0</v>
      </c>
      <c r="BQ3255" s="457">
        <f t="shared" si="1270"/>
        <v>0</v>
      </c>
      <c r="BR3255" s="458">
        <f t="shared" si="1271"/>
        <v>0</v>
      </c>
      <c r="BS3255" s="459">
        <f t="shared" si="1272"/>
        <v>0</v>
      </c>
      <c r="BT3255" s="460">
        <f t="shared" si="1273"/>
        <v>0</v>
      </c>
      <c r="BU3255" s="164"/>
      <c r="BV3255" s="272">
        <f t="shared" si="1274"/>
        <v>0</v>
      </c>
      <c r="BW3255" s="273" t="str">
        <f>IF(BV3255=0,"",
IF(SUM($BV$3138:BV3255)=1,BX3255,
IF($BV$3258&gt;SUM($BV$3138:BV3255),_xlfn.CONCAT(", ",BX3255),
IF($BV$3258=SUM($BV$3138:BV3255),_xlfn.CONCAT(" y ",BX3255)))))</f>
        <v/>
      </c>
      <c r="BX3255" s="156" t="s">
        <v>5295</v>
      </c>
      <c r="BY3255" s="272">
        <f t="shared" si="1275"/>
        <v>0</v>
      </c>
      <c r="BZ3255" s="273" t="str">
        <f>IF(BY3255=0,"",
IF(SUM($BY$3138:BY3255)=1,CA3255,
IF($BY$3258&gt;SUM($BY$3138:BY3255),_xlfn.CONCAT(", ",CA3255),
IF($BY$3258=SUM($BY$3138:BY3255),_xlfn.CONCAT(" y ",CA3255)))))</f>
        <v/>
      </c>
      <c r="CA3255" s="156" t="s">
        <v>5295</v>
      </c>
    </row>
    <row r="3256" spans="1:79" ht="15" customHeight="1">
      <c r="A3256" s="662"/>
      <c r="B3256" s="145"/>
      <c r="C3256" s="157" t="s">
        <v>5296</v>
      </c>
      <c r="D3256" s="915" t="str">
        <f t="shared" si="1237"/>
        <v/>
      </c>
      <c r="E3256" s="916"/>
      <c r="F3256" s="916"/>
      <c r="G3256" s="916"/>
      <c r="H3256" s="916"/>
      <c r="I3256" s="916"/>
      <c r="J3256" s="917"/>
      <c r="K3256" s="614"/>
      <c r="L3256" s="614"/>
      <c r="M3256" s="614"/>
      <c r="N3256" s="614"/>
      <c r="O3256" s="614"/>
      <c r="P3256" s="614"/>
      <c r="Q3256" s="614"/>
      <c r="R3256" s="614"/>
      <c r="S3256" s="614"/>
      <c r="T3256" s="614"/>
      <c r="U3256" s="614"/>
      <c r="V3256" s="614"/>
      <c r="W3256" s="614"/>
      <c r="X3256" s="614"/>
      <c r="Y3256" s="614"/>
      <c r="Z3256" s="614"/>
      <c r="AA3256" s="614"/>
      <c r="AB3256" s="614"/>
      <c r="AC3256" s="614"/>
      <c r="AD3256" s="614"/>
      <c r="AE3256" s="164"/>
      <c r="AF3256" s="164"/>
      <c r="AG3256" s="450">
        <f t="shared" si="1276"/>
        <v>0</v>
      </c>
      <c r="AH3256" s="451">
        <f t="shared" si="1277"/>
        <v>0</v>
      </c>
      <c r="AI3256" s="450">
        <f t="shared" si="1278"/>
        <v>0</v>
      </c>
      <c r="AJ3256" s="452">
        <f t="shared" si="1279"/>
        <v>0</v>
      </c>
      <c r="AK3256" s="457">
        <f t="shared" si="1238"/>
        <v>0</v>
      </c>
      <c r="AL3256" s="458">
        <f t="shared" si="1239"/>
        <v>0</v>
      </c>
      <c r="AM3256" s="459">
        <f t="shared" si="1240"/>
        <v>0</v>
      </c>
      <c r="AN3256" s="460">
        <f t="shared" si="1241"/>
        <v>0</v>
      </c>
      <c r="AO3256" s="457">
        <f t="shared" si="1242"/>
        <v>0</v>
      </c>
      <c r="AP3256" s="458">
        <f t="shared" si="1243"/>
        <v>0</v>
      </c>
      <c r="AQ3256" s="459">
        <f t="shared" si="1244"/>
        <v>0</v>
      </c>
      <c r="AR3256" s="460">
        <f t="shared" si="1245"/>
        <v>0</v>
      </c>
      <c r="AS3256" s="457">
        <f t="shared" si="1246"/>
        <v>0</v>
      </c>
      <c r="AT3256" s="458">
        <f t="shared" si="1247"/>
        <v>0</v>
      </c>
      <c r="AU3256" s="459">
        <f t="shared" si="1248"/>
        <v>0</v>
      </c>
      <c r="AV3256" s="460">
        <f t="shared" si="1249"/>
        <v>0</v>
      </c>
      <c r="AW3256" s="457">
        <f t="shared" si="1250"/>
        <v>0</v>
      </c>
      <c r="AX3256" s="458">
        <f t="shared" si="1251"/>
        <v>0</v>
      </c>
      <c r="AY3256" s="459">
        <f t="shared" si="1252"/>
        <v>0</v>
      </c>
      <c r="AZ3256" s="460">
        <f t="shared" si="1253"/>
        <v>0</v>
      </c>
      <c r="BA3256" s="457">
        <f t="shared" si="1254"/>
        <v>0</v>
      </c>
      <c r="BB3256" s="458">
        <f t="shared" si="1255"/>
        <v>0</v>
      </c>
      <c r="BC3256" s="459">
        <f t="shared" si="1256"/>
        <v>0</v>
      </c>
      <c r="BD3256" s="460">
        <f t="shared" si="1257"/>
        <v>0</v>
      </c>
      <c r="BE3256" s="457">
        <f t="shared" si="1258"/>
        <v>0</v>
      </c>
      <c r="BF3256" s="458">
        <f t="shared" si="1259"/>
        <v>0</v>
      </c>
      <c r="BG3256" s="459">
        <f t="shared" si="1260"/>
        <v>0</v>
      </c>
      <c r="BH3256" s="460">
        <f t="shared" si="1261"/>
        <v>0</v>
      </c>
      <c r="BI3256" s="457">
        <f t="shared" si="1262"/>
        <v>0</v>
      </c>
      <c r="BJ3256" s="458">
        <f t="shared" si="1263"/>
        <v>0</v>
      </c>
      <c r="BK3256" s="459">
        <f t="shared" si="1264"/>
        <v>0</v>
      </c>
      <c r="BL3256" s="460">
        <f t="shared" si="1265"/>
        <v>0</v>
      </c>
      <c r="BM3256" s="457">
        <f t="shared" si="1266"/>
        <v>0</v>
      </c>
      <c r="BN3256" s="458">
        <f t="shared" si="1267"/>
        <v>0</v>
      </c>
      <c r="BO3256" s="459">
        <f t="shared" si="1268"/>
        <v>0</v>
      </c>
      <c r="BP3256" s="460">
        <f t="shared" si="1269"/>
        <v>0</v>
      </c>
      <c r="BQ3256" s="457">
        <f t="shared" si="1270"/>
        <v>0</v>
      </c>
      <c r="BR3256" s="458">
        <f t="shared" si="1271"/>
        <v>0</v>
      </c>
      <c r="BS3256" s="459">
        <f t="shared" si="1272"/>
        <v>0</v>
      </c>
      <c r="BT3256" s="460">
        <f t="shared" si="1273"/>
        <v>0</v>
      </c>
      <c r="BU3256" s="164"/>
      <c r="BV3256" s="272">
        <f t="shared" si="1274"/>
        <v>0</v>
      </c>
      <c r="BW3256" s="273" t="str">
        <f>IF(BV3256=0,"",
IF(SUM($BV$3138:BV3256)=1,BX3256,
IF($BV$3258&gt;SUM($BV$3138:BV3256),_xlfn.CONCAT(", ",BX3256),
IF($BV$3258=SUM($BV$3138:BV3256),_xlfn.CONCAT(" y ",BX3256)))))</f>
        <v/>
      </c>
      <c r="BX3256" s="156" t="s">
        <v>5297</v>
      </c>
      <c r="BY3256" s="272">
        <f t="shared" si="1275"/>
        <v>0</v>
      </c>
      <c r="BZ3256" s="273" t="str">
        <f>IF(BY3256=0,"",
IF(SUM($BY$3138:BY3256)=1,CA3256,
IF($BY$3258&gt;SUM($BY$3138:BY3256),_xlfn.CONCAT(", ",CA3256),
IF($BY$3258=SUM($BY$3138:BY3256),_xlfn.CONCAT(" y ",CA3256)))))</f>
        <v/>
      </c>
      <c r="CA3256" s="156" t="s">
        <v>5297</v>
      </c>
    </row>
    <row r="3257" spans="1:79" ht="15" customHeight="1">
      <c r="A3257" s="662"/>
      <c r="B3257" s="145"/>
      <c r="C3257" s="157" t="s">
        <v>5298</v>
      </c>
      <c r="D3257" s="915" t="str">
        <f t="shared" si="1237"/>
        <v/>
      </c>
      <c r="E3257" s="916"/>
      <c r="F3257" s="916"/>
      <c r="G3257" s="916"/>
      <c r="H3257" s="916"/>
      <c r="I3257" s="916"/>
      <c r="J3257" s="917"/>
      <c r="K3257" s="614"/>
      <c r="L3257" s="614"/>
      <c r="M3257" s="614"/>
      <c r="N3257" s="614"/>
      <c r="O3257" s="614"/>
      <c r="P3257" s="614"/>
      <c r="Q3257" s="614"/>
      <c r="R3257" s="614"/>
      <c r="S3257" s="614"/>
      <c r="T3257" s="614"/>
      <c r="U3257" s="614"/>
      <c r="V3257" s="614"/>
      <c r="W3257" s="614"/>
      <c r="X3257" s="614"/>
      <c r="Y3257" s="614"/>
      <c r="Z3257" s="614"/>
      <c r="AA3257" s="614"/>
      <c r="AB3257" s="614"/>
      <c r="AC3257" s="614"/>
      <c r="AD3257" s="614"/>
      <c r="AE3257" s="164"/>
      <c r="AF3257" s="164"/>
      <c r="AG3257" s="450">
        <f t="shared" si="1276"/>
        <v>0</v>
      </c>
      <c r="AH3257" s="451">
        <f t="shared" si="1277"/>
        <v>0</v>
      </c>
      <c r="AI3257" s="450">
        <f t="shared" si="1278"/>
        <v>0</v>
      </c>
      <c r="AJ3257" s="452">
        <f t="shared" si="1279"/>
        <v>0</v>
      </c>
      <c r="AK3257" s="457">
        <f t="shared" si="1238"/>
        <v>0</v>
      </c>
      <c r="AL3257" s="458">
        <f t="shared" si="1239"/>
        <v>0</v>
      </c>
      <c r="AM3257" s="459">
        <f t="shared" si="1240"/>
        <v>0</v>
      </c>
      <c r="AN3257" s="460">
        <f t="shared" si="1241"/>
        <v>0</v>
      </c>
      <c r="AO3257" s="457">
        <f t="shared" si="1242"/>
        <v>0</v>
      </c>
      <c r="AP3257" s="458">
        <f t="shared" si="1243"/>
        <v>0</v>
      </c>
      <c r="AQ3257" s="459">
        <f t="shared" si="1244"/>
        <v>0</v>
      </c>
      <c r="AR3257" s="460">
        <f t="shared" si="1245"/>
        <v>0</v>
      </c>
      <c r="AS3257" s="457">
        <f t="shared" si="1246"/>
        <v>0</v>
      </c>
      <c r="AT3257" s="458">
        <f t="shared" si="1247"/>
        <v>0</v>
      </c>
      <c r="AU3257" s="459">
        <f t="shared" si="1248"/>
        <v>0</v>
      </c>
      <c r="AV3257" s="460">
        <f t="shared" si="1249"/>
        <v>0</v>
      </c>
      <c r="AW3257" s="457">
        <f t="shared" si="1250"/>
        <v>0</v>
      </c>
      <c r="AX3257" s="458">
        <f t="shared" si="1251"/>
        <v>0</v>
      </c>
      <c r="AY3257" s="459">
        <f t="shared" si="1252"/>
        <v>0</v>
      </c>
      <c r="AZ3257" s="460">
        <f t="shared" si="1253"/>
        <v>0</v>
      </c>
      <c r="BA3257" s="457">
        <f t="shared" si="1254"/>
        <v>0</v>
      </c>
      <c r="BB3257" s="458">
        <f t="shared" si="1255"/>
        <v>0</v>
      </c>
      <c r="BC3257" s="459">
        <f t="shared" si="1256"/>
        <v>0</v>
      </c>
      <c r="BD3257" s="460">
        <f t="shared" si="1257"/>
        <v>0</v>
      </c>
      <c r="BE3257" s="457">
        <f t="shared" si="1258"/>
        <v>0</v>
      </c>
      <c r="BF3257" s="458">
        <f t="shared" si="1259"/>
        <v>0</v>
      </c>
      <c r="BG3257" s="459">
        <f t="shared" si="1260"/>
        <v>0</v>
      </c>
      <c r="BH3257" s="460">
        <f t="shared" si="1261"/>
        <v>0</v>
      </c>
      <c r="BI3257" s="457">
        <f t="shared" si="1262"/>
        <v>0</v>
      </c>
      <c r="BJ3257" s="458">
        <f t="shared" si="1263"/>
        <v>0</v>
      </c>
      <c r="BK3257" s="459">
        <f t="shared" si="1264"/>
        <v>0</v>
      </c>
      <c r="BL3257" s="460">
        <f t="shared" si="1265"/>
        <v>0</v>
      </c>
      <c r="BM3257" s="457">
        <f t="shared" si="1266"/>
        <v>0</v>
      </c>
      <c r="BN3257" s="458">
        <f t="shared" si="1267"/>
        <v>0</v>
      </c>
      <c r="BO3257" s="459">
        <f t="shared" si="1268"/>
        <v>0</v>
      </c>
      <c r="BP3257" s="460">
        <f t="shared" si="1269"/>
        <v>0</v>
      </c>
      <c r="BQ3257" s="457">
        <f t="shared" si="1270"/>
        <v>0</v>
      </c>
      <c r="BR3257" s="458">
        <f t="shared" si="1271"/>
        <v>0</v>
      </c>
      <c r="BS3257" s="459">
        <f t="shared" si="1272"/>
        <v>0</v>
      </c>
      <c r="BT3257" s="460">
        <f t="shared" si="1273"/>
        <v>0</v>
      </c>
      <c r="BU3257" s="164"/>
      <c r="BV3257" s="272">
        <f t="shared" si="1274"/>
        <v>0</v>
      </c>
      <c r="BW3257" s="273" t="str">
        <f>IF(BV3257=0,"",
IF(SUM($BV$3138:BV3257)=1,BX3257,
IF($BV$3258&gt;SUM($BV$3138:BV3257),_xlfn.CONCAT(", ",BX3257),
IF($BV$3258=SUM($BV$3138:BV3257),_xlfn.CONCAT(" y ",BX3257)))))</f>
        <v/>
      </c>
      <c r="BX3257" s="156" t="s">
        <v>5299</v>
      </c>
      <c r="BY3257" s="272">
        <f t="shared" si="1275"/>
        <v>0</v>
      </c>
      <c r="BZ3257" s="273" t="str">
        <f>IF(BY3257=0,"",
IF(SUM($BY$3138:BY3257)=1,CA3257,
IF($BY$3258&gt;SUM($BY$3138:BY3257),_xlfn.CONCAT(", ",CA3257),
IF($BY$3258=SUM($BY$3138:BY3257),_xlfn.CONCAT(" y ",CA3257)))))</f>
        <v/>
      </c>
      <c r="CA3257" s="156" t="s">
        <v>5299</v>
      </c>
    </row>
    <row r="3258" spans="1:79" ht="15" customHeight="1">
      <c r="A3258" s="57"/>
      <c r="B3258" s="26"/>
      <c r="C3258" s="145"/>
      <c r="D3258" s="145"/>
      <c r="E3258" s="145"/>
      <c r="F3258"/>
      <c r="G3258" s="145"/>
      <c r="H3258" s="145"/>
      <c r="I3258"/>
      <c r="J3258" s="84"/>
      <c r="K3258" s="63">
        <f>IF(AND(SUM(K3138:K3257)=0,COUNTIF(K3138:K3257,"NS")&gt;0),"NS",
IF(AND(SUM(K3138:K3257)=0,COUNTIF(K3138:K3257,0)&gt;0),0,
IF(AND(SUM(K3138:K3257)=0,COUNTIF(K3138:K3257,"NA")&gt;0),"NA",
SUM(K3138:K3257))))</f>
        <v>0</v>
      </c>
      <c r="L3258" s="63">
        <f t="shared" ref="L3258:AD3258" si="1280">IF(AND(SUM(L3138:L3257)=0,COUNTIF(L3138:L3257,"NS")&gt;0),"NS",
IF(AND(SUM(L3138:L3257)=0,COUNTIF(L3138:L3257,0)&gt;0),0,
IF(AND(SUM(L3138:L3257)=0,COUNTIF(L3138:L3257,"NA")&gt;0),"NA",
SUM(L3138:L3257))))</f>
        <v>0</v>
      </c>
      <c r="M3258" s="63">
        <f t="shared" si="1280"/>
        <v>0</v>
      </c>
      <c r="N3258" s="63">
        <f t="shared" si="1280"/>
        <v>0</v>
      </c>
      <c r="O3258" s="63">
        <f t="shared" si="1280"/>
        <v>0</v>
      </c>
      <c r="P3258" s="63">
        <f t="shared" si="1280"/>
        <v>0</v>
      </c>
      <c r="Q3258" s="63">
        <f t="shared" si="1280"/>
        <v>0</v>
      </c>
      <c r="R3258" s="63">
        <f t="shared" si="1280"/>
        <v>0</v>
      </c>
      <c r="S3258" s="63">
        <f t="shared" si="1280"/>
        <v>0</v>
      </c>
      <c r="T3258" s="63">
        <f t="shared" si="1280"/>
        <v>0</v>
      </c>
      <c r="U3258" s="63">
        <f t="shared" si="1280"/>
        <v>0</v>
      </c>
      <c r="V3258" s="63">
        <f t="shared" si="1280"/>
        <v>0</v>
      </c>
      <c r="W3258" s="63">
        <f t="shared" si="1280"/>
        <v>0</v>
      </c>
      <c r="X3258" s="63">
        <f t="shared" si="1280"/>
        <v>0</v>
      </c>
      <c r="Y3258" s="63">
        <f t="shared" si="1280"/>
        <v>0</v>
      </c>
      <c r="Z3258" s="63">
        <f t="shared" si="1280"/>
        <v>0</v>
      </c>
      <c r="AA3258" s="63">
        <f t="shared" si="1280"/>
        <v>0</v>
      </c>
      <c r="AB3258" s="63">
        <f t="shared" si="1280"/>
        <v>0</v>
      </c>
      <c r="AC3258" s="63">
        <f t="shared" si="1280"/>
        <v>0</v>
      </c>
      <c r="AD3258" s="63">
        <f t="shared" si="1280"/>
        <v>0</v>
      </c>
      <c r="AE3258" s="164"/>
      <c r="AF3258" s="164"/>
      <c r="AG3258" s="164"/>
      <c r="AH3258" s="164"/>
      <c r="AI3258" s="164"/>
      <c r="AJ3258" s="453">
        <f>SUM(AG3138:AJ3257)</f>
        <v>0</v>
      </c>
      <c r="AK3258" s="164"/>
      <c r="AL3258" s="164"/>
      <c r="AM3258" s="164"/>
      <c r="AN3258" s="164"/>
      <c r="AO3258" s="164"/>
      <c r="AP3258" s="164"/>
      <c r="AQ3258" s="164"/>
      <c r="AR3258" s="164"/>
      <c r="AS3258" s="164"/>
      <c r="AT3258" s="164"/>
      <c r="AU3258" s="164"/>
      <c r="AV3258" s="164"/>
      <c r="AW3258" s="164"/>
      <c r="AX3258" s="164"/>
      <c r="AY3258" s="164"/>
      <c r="AZ3258" s="164"/>
      <c r="BA3258" s="164"/>
      <c r="BB3258" s="164"/>
      <c r="BC3258" s="164"/>
      <c r="BD3258" s="164"/>
      <c r="BE3258" s="164"/>
      <c r="BF3258" s="164"/>
      <c r="BG3258" s="164"/>
      <c r="BH3258" s="164"/>
      <c r="BI3258" s="164"/>
      <c r="BJ3258" s="164"/>
      <c r="BK3258" s="164"/>
      <c r="BL3258" s="164"/>
      <c r="BM3258" s="164"/>
      <c r="BN3258" s="164"/>
      <c r="BO3258" s="164"/>
      <c r="BP3258" s="164"/>
      <c r="BQ3258" s="164"/>
      <c r="BR3258" s="164"/>
      <c r="BS3258" s="164"/>
      <c r="BT3258" s="465">
        <f>SUM(AK3138:BT3257)</f>
        <v>0</v>
      </c>
      <c r="BU3258" s="164"/>
      <c r="BV3258" s="274">
        <f>SUM(BV3173:BV3257)</f>
        <v>0</v>
      </c>
      <c r="BW3258" s="274" t="str">
        <f>IF(BV3258=0,"",_xlfn.CONCAT(BW3173:BW3257))</f>
        <v/>
      </c>
      <c r="BX3258" s="275" t="str">
        <f>IF(BV3258=0,"",
IF(BV3258&gt;8,"Favor de revisar la instrucción 3, ya que no se cumplen los criterios establecidos",
IF(BV3258=1,_xlfn.CONCAT("Favor de revisar la instrucción 3, ya que no se cumplen los criterios establecidos en el numeral  ",BW3258),_xlfn.CONCAT("Favor de revisar la instrucción 3, ya que no se cumplen los criterios establecidos en los numerales  ",BW3258))))</f>
        <v/>
      </c>
      <c r="BY3258" s="274">
        <f>SUM(BY3173:BY3257)</f>
        <v>0</v>
      </c>
      <c r="BZ3258" s="274" t="str">
        <f>IF(BY3258=0,"",_xlfn.CONCAT(BZ3173:BZ3257))</f>
        <v/>
      </c>
      <c r="CA3258" s="275" t="str">
        <f>IF(BY3258=0,"",
IF(BY3258&gt;8,"Alerta: debe de proporcionar una justificación de acuerdo a lo establecido en la instrucción 4",
IF(BY3258=1,_xlfn.CONCAT("Alerta: debe de proporcionar una justificación de acuerdo a lo establecido en la instrucción 4 en el numeral  ",BZ3258),_xlfn.CONCAT("Alerta: debe de proporcionar una justificación de acuerdo a lo establecido en la instrucción 4 en los numerales  ",BZ3258))))</f>
        <v/>
      </c>
    </row>
    <row r="3259" spans="1:79" ht="15" customHeight="1">
      <c r="A3259" s="57"/>
      <c r="B3259" s="26"/>
      <c r="C3259" s="145"/>
      <c r="D3259" s="145"/>
      <c r="E3259" s="145"/>
      <c r="F3259" s="145"/>
      <c r="G3259" s="145"/>
      <c r="H3259" s="145"/>
      <c r="I3259" s="145"/>
      <c r="J3259" s="145"/>
      <c r="K3259" s="145"/>
      <c r="L3259" s="145"/>
      <c r="M3259" s="145"/>
      <c r="N3259" s="145"/>
      <c r="O3259" s="145"/>
      <c r="P3259" s="145"/>
      <c r="Q3259" s="145"/>
      <c r="R3259" s="145"/>
      <c r="S3259" s="145"/>
      <c r="T3259" s="145"/>
      <c r="U3259" s="145"/>
      <c r="V3259" s="145"/>
      <c r="W3259" s="145"/>
      <c r="X3259" s="145"/>
      <c r="Y3259" s="145"/>
      <c r="Z3259" s="145"/>
      <c r="AA3259" s="145"/>
      <c r="AB3259" s="145"/>
      <c r="AC3259" s="145"/>
      <c r="AD3259" s="145"/>
      <c r="AE3259" s="164"/>
      <c r="AF3259" s="164"/>
      <c r="AG3259" s="164"/>
      <c r="AH3259" s="164"/>
      <c r="AI3259" s="164"/>
      <c r="AJ3259" s="164"/>
      <c r="AK3259" s="164"/>
      <c r="AL3259" s="164"/>
      <c r="AM3259" s="164"/>
      <c r="AN3259" s="164"/>
      <c r="AO3259" s="164"/>
      <c r="AP3259" s="164"/>
      <c r="AQ3259" s="164"/>
      <c r="AR3259" s="164"/>
      <c r="AS3259" s="164"/>
      <c r="AT3259" s="164"/>
      <c r="AU3259" s="164"/>
      <c r="AV3259" s="164"/>
      <c r="AW3259" s="164"/>
      <c r="AX3259" s="164"/>
      <c r="AY3259" s="164"/>
      <c r="AZ3259" s="164"/>
      <c r="BA3259" s="164"/>
      <c r="BB3259" s="164"/>
      <c r="BC3259" s="164"/>
      <c r="BD3259" s="164"/>
      <c r="BE3259" s="164"/>
      <c r="BF3259" s="164"/>
      <c r="BG3259" s="164"/>
      <c r="BH3259" s="164"/>
      <c r="BI3259" s="164"/>
      <c r="BJ3259" s="164"/>
      <c r="BK3259" s="164"/>
      <c r="BL3259" s="164"/>
      <c r="BM3259" s="164"/>
      <c r="BN3259" s="164"/>
      <c r="BO3259" s="164"/>
      <c r="BP3259" s="164"/>
      <c r="BQ3259" s="164"/>
      <c r="BR3259" s="164"/>
      <c r="BS3259" s="164"/>
      <c r="BT3259" s="164"/>
      <c r="BU3259" s="164"/>
      <c r="BV3259" s="164"/>
      <c r="BW3259" s="164"/>
      <c r="BX3259" s="164"/>
      <c r="BY3259" s="164"/>
      <c r="BZ3259" s="164"/>
      <c r="CA3259" s="164"/>
    </row>
    <row r="3260" spans="1:79" ht="45" customHeight="1">
      <c r="A3260" s="57"/>
      <c r="B3260" s="26"/>
      <c r="C3260" s="782" t="s">
        <v>5996</v>
      </c>
      <c r="D3260" s="782"/>
      <c r="E3260" s="782"/>
      <c r="F3260" s="940"/>
      <c r="G3260" s="940"/>
      <c r="H3260" s="940"/>
      <c r="I3260" s="940"/>
      <c r="J3260" s="940"/>
      <c r="K3260" s="940"/>
      <c r="L3260" s="940"/>
      <c r="M3260" s="940"/>
      <c r="N3260" s="940"/>
      <c r="O3260" s="940"/>
      <c r="P3260" s="940"/>
      <c r="Q3260" s="940"/>
      <c r="R3260" s="940"/>
      <c r="S3260" s="940"/>
      <c r="T3260" s="940"/>
      <c r="U3260" s="940"/>
      <c r="V3260" s="940"/>
      <c r="W3260" s="940"/>
      <c r="X3260" s="940"/>
      <c r="Y3260" s="940"/>
      <c r="Z3260" s="940"/>
      <c r="AA3260" s="940"/>
      <c r="AB3260" s="940"/>
      <c r="AC3260" s="940"/>
      <c r="AD3260" s="940"/>
      <c r="AE3260" s="164"/>
      <c r="AF3260" s="164"/>
      <c r="AG3260" s="164"/>
      <c r="AH3260" s="164"/>
      <c r="AI3260" s="164"/>
      <c r="AJ3260" s="164"/>
      <c r="AK3260" s="164"/>
      <c r="AL3260" s="164"/>
      <c r="AM3260" s="164"/>
      <c r="AN3260" s="164"/>
      <c r="AO3260" s="164"/>
      <c r="AP3260" s="164"/>
      <c r="AQ3260" s="164"/>
      <c r="AR3260" s="164"/>
      <c r="AS3260" s="164"/>
      <c r="AT3260" s="164"/>
      <c r="AU3260" s="164"/>
      <c r="AV3260" s="164"/>
      <c r="AW3260" s="164"/>
      <c r="AX3260" s="164"/>
      <c r="AY3260" s="164"/>
      <c r="AZ3260" s="164"/>
      <c r="BA3260" s="164"/>
      <c r="BB3260" s="164"/>
      <c r="BC3260" s="164"/>
      <c r="BD3260" s="164"/>
      <c r="BE3260" s="164"/>
      <c r="BF3260" s="164"/>
      <c r="BG3260" s="164"/>
      <c r="BH3260" s="164"/>
      <c r="BI3260" s="164"/>
      <c r="BJ3260" s="164"/>
      <c r="BK3260" s="164"/>
      <c r="BL3260" s="164"/>
      <c r="BM3260" s="164"/>
      <c r="BN3260" s="164"/>
      <c r="BO3260" s="164"/>
      <c r="BP3260" s="164"/>
      <c r="BQ3260" s="164"/>
      <c r="BR3260" s="164"/>
      <c r="BS3260" s="164"/>
      <c r="BT3260" s="164"/>
      <c r="BU3260" s="164"/>
      <c r="BV3260" s="164"/>
      <c r="BW3260" s="164"/>
      <c r="BX3260" s="164"/>
      <c r="BY3260" s="164"/>
      <c r="BZ3260" s="164"/>
      <c r="CA3260" s="164"/>
    </row>
    <row r="3261" spans="1:79" ht="15" customHeight="1">
      <c r="A3261" s="57"/>
      <c r="B3261" s="811" t="str">
        <f>IF(AND(BU3139&gt;0,F3260=""),"Ha registrado un valor mayor a cero en la col. Otro tipo, debe anotar el nombre de dicho(s) tipo(s) de presunto(s) delito(s)","")</f>
        <v/>
      </c>
      <c r="C3261" s="811"/>
      <c r="D3261" s="811"/>
      <c r="E3261" s="811"/>
      <c r="F3261" s="811"/>
      <c r="G3261" s="811"/>
      <c r="H3261" s="811"/>
      <c r="I3261" s="811"/>
      <c r="J3261" s="811"/>
      <c r="K3261" s="811"/>
      <c r="L3261" s="811"/>
      <c r="M3261" s="811"/>
      <c r="N3261" s="811"/>
      <c r="O3261" s="811"/>
      <c r="P3261" s="811"/>
      <c r="Q3261" s="811"/>
      <c r="R3261" s="811"/>
      <c r="S3261" s="811"/>
      <c r="T3261" s="811"/>
      <c r="U3261" s="811"/>
      <c r="V3261" s="811"/>
      <c r="W3261" s="811"/>
      <c r="X3261" s="811"/>
      <c r="Y3261" s="811"/>
      <c r="Z3261" s="811"/>
      <c r="AA3261" s="811"/>
      <c r="AB3261" s="811"/>
      <c r="AC3261" s="811"/>
      <c r="AD3261" s="811"/>
      <c r="AE3261" s="811"/>
      <c r="AF3261" s="164"/>
      <c r="AG3261" s="164"/>
      <c r="AH3261" s="164"/>
      <c r="AI3261" s="164"/>
      <c r="AJ3261" s="164"/>
      <c r="AK3261" s="164"/>
      <c r="AL3261" s="164"/>
      <c r="AM3261" s="164"/>
      <c r="AN3261" s="164"/>
      <c r="AO3261" s="164"/>
      <c r="AP3261" s="164"/>
      <c r="AQ3261" s="164"/>
      <c r="AR3261" s="164"/>
      <c r="AS3261" s="164"/>
      <c r="AT3261" s="164"/>
      <c r="AU3261" s="164"/>
      <c r="AV3261" s="164"/>
      <c r="AW3261" s="164"/>
      <c r="AX3261" s="164"/>
      <c r="AY3261" s="164"/>
      <c r="AZ3261" s="164"/>
      <c r="BA3261" s="164"/>
      <c r="BB3261" s="164"/>
      <c r="BC3261" s="164"/>
      <c r="BD3261" s="164"/>
      <c r="BE3261" s="164"/>
      <c r="BF3261" s="164"/>
      <c r="BG3261" s="164"/>
      <c r="BH3261" s="164"/>
      <c r="BI3261" s="164"/>
      <c r="BJ3261" s="164"/>
      <c r="BK3261" s="164"/>
      <c r="BL3261" s="164"/>
      <c r="BM3261" s="164"/>
      <c r="BN3261" s="164"/>
      <c r="BO3261" s="164"/>
      <c r="BP3261" s="164"/>
      <c r="BQ3261" s="164"/>
      <c r="BR3261" s="164"/>
      <c r="BS3261" s="164"/>
      <c r="BT3261" s="164"/>
      <c r="BU3261" s="164"/>
      <c r="BV3261" s="164"/>
      <c r="BW3261" s="164"/>
      <c r="BX3261" s="164"/>
      <c r="BY3261" s="164"/>
      <c r="BZ3261" s="164"/>
      <c r="CA3261" s="164"/>
    </row>
    <row r="3262" spans="1:79" ht="24" customHeight="1">
      <c r="A3262" s="57"/>
      <c r="B3262" s="26"/>
      <c r="C3262" s="876" t="s">
        <v>5300</v>
      </c>
      <c r="D3262" s="876"/>
      <c r="E3262" s="876"/>
      <c r="F3262" s="876"/>
      <c r="G3262" s="876"/>
      <c r="H3262" s="876"/>
      <c r="I3262" s="876"/>
      <c r="J3262" s="876"/>
      <c r="K3262" s="876"/>
      <c r="L3262" s="876"/>
      <c r="M3262" s="876"/>
      <c r="N3262" s="876"/>
      <c r="O3262" s="876"/>
      <c r="P3262" s="876"/>
      <c r="Q3262" s="876"/>
      <c r="R3262" s="876"/>
      <c r="S3262" s="876"/>
      <c r="T3262" s="876"/>
      <c r="U3262" s="876"/>
      <c r="V3262" s="876"/>
      <c r="W3262" s="876"/>
      <c r="X3262" s="876"/>
      <c r="Y3262" s="876"/>
      <c r="Z3262" s="876"/>
      <c r="AA3262" s="876"/>
      <c r="AB3262" s="876"/>
      <c r="AC3262" s="876"/>
      <c r="AD3262" s="876"/>
      <c r="AE3262" s="164"/>
      <c r="AF3262" s="164"/>
      <c r="AG3262" s="164"/>
      <c r="AH3262" s="164"/>
      <c r="AI3262" s="164"/>
      <c r="AJ3262" s="164"/>
      <c r="AK3262" s="164"/>
      <c r="AL3262" s="164"/>
      <c r="AM3262" s="164"/>
      <c r="AN3262" s="164"/>
      <c r="AO3262" s="164"/>
      <c r="AP3262" s="164"/>
      <c r="AQ3262" s="164"/>
      <c r="AR3262" s="164"/>
      <c r="AS3262" s="164"/>
      <c r="AT3262" s="164"/>
      <c r="AU3262" s="164"/>
      <c r="AV3262" s="164"/>
      <c r="AW3262" s="164"/>
      <c r="AX3262" s="164"/>
      <c r="AY3262" s="164"/>
      <c r="AZ3262" s="164"/>
      <c r="BA3262" s="164"/>
      <c r="BB3262" s="164"/>
      <c r="BC3262" s="164"/>
      <c r="BD3262" s="164"/>
      <c r="BE3262" s="164"/>
      <c r="BF3262" s="164"/>
      <c r="BG3262" s="164"/>
      <c r="BH3262" s="164"/>
      <c r="BI3262" s="164"/>
      <c r="BJ3262" s="164"/>
      <c r="BK3262" s="164"/>
      <c r="BL3262" s="164"/>
      <c r="BM3262" s="164"/>
      <c r="BN3262" s="164"/>
      <c r="BO3262" s="164"/>
      <c r="BP3262" s="164"/>
      <c r="BQ3262" s="164"/>
      <c r="BR3262" s="164"/>
      <c r="BS3262" s="164"/>
      <c r="BT3262" s="164"/>
      <c r="BU3262" s="164"/>
      <c r="BV3262" s="164"/>
      <c r="BW3262" s="164"/>
      <c r="BX3262" s="164"/>
      <c r="BY3262" s="164"/>
      <c r="BZ3262" s="164"/>
      <c r="CA3262" s="164"/>
    </row>
    <row r="3263" spans="1:79" ht="60" customHeight="1">
      <c r="A3263" s="57"/>
      <c r="B3263" s="26"/>
      <c r="C3263" s="892"/>
      <c r="D3263" s="893"/>
      <c r="E3263" s="893"/>
      <c r="F3263" s="893"/>
      <c r="G3263" s="893"/>
      <c r="H3263" s="893"/>
      <c r="I3263" s="893"/>
      <c r="J3263" s="893"/>
      <c r="K3263" s="893"/>
      <c r="L3263" s="893"/>
      <c r="M3263" s="893"/>
      <c r="N3263" s="893"/>
      <c r="O3263" s="893"/>
      <c r="P3263" s="893"/>
      <c r="Q3263" s="893"/>
      <c r="R3263" s="893"/>
      <c r="S3263" s="893"/>
      <c r="T3263" s="893"/>
      <c r="U3263" s="893"/>
      <c r="V3263" s="893"/>
      <c r="W3263" s="893"/>
      <c r="X3263" s="893"/>
      <c r="Y3263" s="893"/>
      <c r="Z3263" s="893"/>
      <c r="AA3263" s="893"/>
      <c r="AB3263" s="893"/>
      <c r="AC3263" s="893"/>
      <c r="AD3263" s="894"/>
      <c r="AE3263" s="164"/>
      <c r="AF3263" s="164"/>
      <c r="AG3263" s="164"/>
      <c r="AH3263" s="164"/>
      <c r="AI3263" s="164"/>
      <c r="AJ3263" s="164"/>
      <c r="AK3263" s="164"/>
      <c r="AL3263" s="164"/>
      <c r="AM3263" s="164"/>
      <c r="AN3263" s="164"/>
      <c r="AO3263" s="164"/>
      <c r="AP3263" s="164"/>
      <c r="AQ3263" s="164"/>
      <c r="AR3263" s="164"/>
      <c r="AS3263" s="164"/>
      <c r="AT3263" s="164"/>
      <c r="AU3263" s="164"/>
      <c r="AV3263" s="164"/>
      <c r="AW3263" s="164"/>
      <c r="AX3263" s="164"/>
      <c r="AY3263" s="164"/>
      <c r="AZ3263" s="164"/>
      <c r="BA3263" s="164"/>
      <c r="BB3263" s="164"/>
      <c r="BC3263" s="164"/>
      <c r="BD3263" s="164"/>
      <c r="BE3263" s="164"/>
      <c r="BF3263" s="164"/>
      <c r="BG3263" s="164"/>
      <c r="BH3263" s="164"/>
      <c r="BI3263" s="164"/>
      <c r="BJ3263" s="164"/>
      <c r="BK3263" s="164"/>
      <c r="BL3263" s="164"/>
      <c r="BM3263" s="164"/>
      <c r="BN3263" s="164"/>
      <c r="BO3263" s="164"/>
      <c r="BP3263" s="164"/>
      <c r="BQ3263" s="164"/>
      <c r="BR3263" s="164"/>
      <c r="BS3263" s="164"/>
      <c r="BT3263" s="164"/>
      <c r="BU3263" s="164"/>
      <c r="BV3263" s="164"/>
      <c r="BW3263" s="164"/>
      <c r="BX3263" s="164"/>
      <c r="BY3263" s="164"/>
      <c r="BZ3263" s="164"/>
      <c r="CA3263" s="164"/>
    </row>
    <row r="3264" spans="1:79" ht="15" customHeight="1">
      <c r="A3264" s="44"/>
      <c r="B3264" s="811" t="str">
        <f>CD3131</f>
        <v>Favor de ingresar toda la información requerida en la pregunta y/o verifique que no tenga información en celdas sombreadas</v>
      </c>
      <c r="C3264" s="811"/>
      <c r="D3264" s="811"/>
      <c r="E3264" s="811"/>
      <c r="F3264" s="811"/>
      <c r="G3264" s="811"/>
      <c r="H3264" s="811"/>
      <c r="I3264" s="811"/>
      <c r="J3264" s="811"/>
      <c r="K3264" s="811"/>
      <c r="L3264" s="811"/>
      <c r="M3264" s="811"/>
      <c r="N3264" s="811"/>
      <c r="O3264" s="811"/>
      <c r="P3264" s="811"/>
      <c r="Q3264" s="811"/>
      <c r="R3264" s="811"/>
      <c r="S3264" s="811"/>
      <c r="T3264" s="811"/>
      <c r="U3264" s="811"/>
      <c r="V3264" s="811"/>
      <c r="W3264" s="811"/>
      <c r="X3264" s="811"/>
      <c r="Y3264" s="811"/>
      <c r="Z3264" s="811"/>
      <c r="AA3264" s="811"/>
      <c r="AB3264" s="811"/>
      <c r="AC3264" s="811"/>
      <c r="AD3264" s="811"/>
      <c r="AE3264"/>
      <c r="AF3264" s="164"/>
      <c r="AG3264" s="164"/>
      <c r="AH3264" s="164"/>
      <c r="AI3264" s="164"/>
      <c r="AJ3264" s="164"/>
      <c r="AK3264" s="164"/>
      <c r="AL3264" s="164"/>
      <c r="AM3264" s="164"/>
      <c r="AN3264" s="164"/>
      <c r="AO3264" s="164"/>
      <c r="AP3264" s="164"/>
      <c r="AQ3264" s="164"/>
      <c r="AR3264" s="164"/>
      <c r="AS3264" s="164"/>
      <c r="AT3264" s="164"/>
      <c r="AU3264" s="164"/>
      <c r="AV3264" s="164"/>
      <c r="AW3264" s="164"/>
      <c r="AX3264" s="164"/>
      <c r="AY3264" s="164"/>
      <c r="AZ3264" s="164"/>
      <c r="BA3264" s="164"/>
      <c r="BB3264" s="164"/>
      <c r="BC3264" s="164"/>
      <c r="BD3264" s="164"/>
      <c r="BE3264" s="164"/>
      <c r="BF3264" s="164"/>
      <c r="BG3264" s="164"/>
      <c r="BH3264" s="164"/>
      <c r="BI3264" s="164"/>
      <c r="BJ3264" s="164"/>
      <c r="BK3264" s="164"/>
      <c r="BL3264" s="164"/>
      <c r="BM3264" s="164"/>
      <c r="BN3264" s="164"/>
      <c r="BO3264" s="164"/>
      <c r="BP3264" s="164"/>
      <c r="BQ3264" s="164"/>
      <c r="BR3264" s="164"/>
      <c r="BS3264" s="164"/>
      <c r="BT3264" s="164"/>
      <c r="BU3264" s="164"/>
      <c r="BV3264" s="164"/>
      <c r="BW3264" s="164"/>
      <c r="BX3264" s="164"/>
      <c r="BY3264" s="164"/>
      <c r="BZ3264" s="164"/>
      <c r="CA3264" s="164"/>
    </row>
    <row r="3265" spans="1:31" ht="15" customHeight="1">
      <c r="A3265" s="44"/>
      <c r="B3265" s="809" t="str">
        <f>IF(AH3131&gt;0,"Alerta: debido a que cuenta con registros NS, debe proporcionar una justificación en el area de comentarios al final de la pregunta","")</f>
        <v/>
      </c>
      <c r="C3265" s="809"/>
      <c r="D3265" s="809"/>
      <c r="E3265" s="809"/>
      <c r="F3265" s="809"/>
      <c r="G3265" s="809"/>
      <c r="H3265" s="809"/>
      <c r="I3265" s="809"/>
      <c r="J3265" s="809"/>
      <c r="K3265" s="809"/>
      <c r="L3265" s="809"/>
      <c r="M3265" s="809"/>
      <c r="N3265" s="809"/>
      <c r="O3265" s="809"/>
      <c r="P3265" s="809"/>
      <c r="Q3265" s="809"/>
      <c r="R3265" s="809"/>
      <c r="S3265" s="809"/>
      <c r="T3265" s="809"/>
      <c r="U3265" s="809"/>
      <c r="V3265" s="809"/>
      <c r="W3265" s="809"/>
      <c r="X3265" s="809"/>
      <c r="Y3265" s="809"/>
      <c r="Z3265" s="809"/>
      <c r="AA3265" s="809"/>
      <c r="AB3265" s="809"/>
      <c r="AC3265" s="809"/>
      <c r="AD3265" s="809"/>
      <c r="AE3265"/>
    </row>
    <row r="3266" spans="1:31" ht="15" customHeight="1">
      <c r="A3266" s="44"/>
      <c r="B3266" s="811" t="str">
        <f>BZ3131</f>
        <v/>
      </c>
      <c r="C3266" s="811"/>
      <c r="D3266" s="811"/>
      <c r="E3266" s="811"/>
      <c r="F3266" s="811"/>
      <c r="G3266" s="811"/>
      <c r="H3266" s="811"/>
      <c r="I3266" s="811"/>
      <c r="J3266" s="811"/>
      <c r="K3266" s="811"/>
      <c r="L3266" s="811"/>
      <c r="M3266" s="811"/>
      <c r="N3266" s="811"/>
      <c r="O3266" s="811"/>
      <c r="P3266" s="811"/>
      <c r="Q3266" s="811"/>
      <c r="R3266" s="811"/>
      <c r="S3266" s="811"/>
      <c r="T3266" s="811"/>
      <c r="U3266" s="811"/>
      <c r="V3266" s="811"/>
      <c r="W3266" s="811"/>
      <c r="X3266" s="811"/>
      <c r="Y3266" s="811"/>
      <c r="Z3266" s="811"/>
      <c r="AA3266" s="811"/>
      <c r="AB3266" s="811"/>
      <c r="AC3266" s="811"/>
      <c r="AD3266" s="811"/>
      <c r="AE3266"/>
    </row>
    <row r="3267" spans="1:31" ht="15" customHeight="1">
      <c r="A3267" s="44"/>
      <c r="B3267" s="811" t="str">
        <f>BX3258</f>
        <v/>
      </c>
      <c r="C3267" s="811"/>
      <c r="D3267" s="811"/>
      <c r="E3267" s="811"/>
      <c r="F3267" s="811"/>
      <c r="G3267" s="811"/>
      <c r="H3267" s="811"/>
      <c r="I3267" s="811"/>
      <c r="J3267" s="811"/>
      <c r="K3267" s="811"/>
      <c r="L3267" s="811"/>
      <c r="M3267" s="811"/>
      <c r="N3267" s="811"/>
      <c r="O3267" s="811"/>
      <c r="P3267" s="811"/>
      <c r="Q3267" s="811"/>
      <c r="R3267" s="811"/>
      <c r="S3267" s="811"/>
      <c r="T3267" s="811"/>
      <c r="U3267" s="811"/>
      <c r="V3267" s="811"/>
      <c r="W3267" s="811"/>
      <c r="X3267" s="811"/>
      <c r="Y3267" s="811"/>
      <c r="Z3267" s="811"/>
      <c r="AA3267" s="811"/>
      <c r="AB3267" s="811"/>
      <c r="AC3267" s="811"/>
      <c r="AD3267" s="811"/>
      <c r="AE3267" s="811"/>
    </row>
    <row r="3268" spans="1:31" ht="15" customHeight="1">
      <c r="A3268" s="44"/>
      <c r="B3268" s="844" t="str">
        <f>CA3258</f>
        <v/>
      </c>
      <c r="C3268" s="844"/>
      <c r="D3268" s="844"/>
      <c r="E3268" s="844"/>
      <c r="F3268" s="844"/>
      <c r="G3268" s="844"/>
      <c r="H3268" s="844"/>
      <c r="I3268" s="844"/>
      <c r="J3268" s="844"/>
      <c r="K3268" s="844"/>
      <c r="L3268" s="844"/>
      <c r="M3268" s="844"/>
      <c r="N3268" s="844"/>
      <c r="O3268" s="844"/>
      <c r="P3268" s="844"/>
      <c r="Q3268" s="844"/>
      <c r="R3268" s="844"/>
      <c r="S3268" s="844"/>
      <c r="T3268" s="844"/>
      <c r="U3268" s="844"/>
      <c r="V3268" s="844"/>
      <c r="W3268" s="844"/>
      <c r="X3268" s="844"/>
      <c r="Y3268" s="844"/>
      <c r="Z3268" s="844"/>
      <c r="AA3268" s="844"/>
      <c r="AB3268" s="844"/>
      <c r="AC3268" s="844"/>
      <c r="AD3268" s="844"/>
      <c r="AE3268" s="844"/>
    </row>
    <row r="3269" spans="1:31" ht="15" customHeight="1" thickBot="1">
      <c r="A3269" s="44"/>
      <c r="B3269" s="807" t="str">
        <f>IF(CA3131&gt;0,"No puede ingresar cero en la cols. Personal adscrito debido a que registró el código 1 en la col. ¿Se presentaron denuncias ante el ...?","")</f>
        <v/>
      </c>
      <c r="C3269" s="807"/>
      <c r="D3269" s="807"/>
      <c r="E3269" s="807"/>
      <c r="F3269" s="807"/>
      <c r="G3269" s="807"/>
      <c r="H3269" s="807"/>
      <c r="I3269" s="807"/>
      <c r="J3269" s="807"/>
      <c r="K3269" s="807"/>
      <c r="L3269" s="807"/>
      <c r="M3269" s="807"/>
      <c r="N3269" s="807"/>
      <c r="O3269" s="807"/>
      <c r="P3269" s="807"/>
      <c r="Q3269" s="807"/>
      <c r="R3269" s="807"/>
      <c r="S3269" s="807"/>
      <c r="T3269" s="807"/>
      <c r="U3269" s="807"/>
      <c r="V3269" s="807"/>
      <c r="W3269" s="807"/>
      <c r="X3269" s="807"/>
      <c r="Y3269" s="807"/>
      <c r="Z3269" s="807"/>
      <c r="AA3269" s="807"/>
      <c r="AB3269" s="807"/>
      <c r="AC3269" s="807"/>
      <c r="AD3269" s="807"/>
      <c r="AE3269" s="807"/>
    </row>
    <row r="3270" spans="1:31" ht="15" customHeight="1" thickBot="1">
      <c r="A3270" s="48" t="s">
        <v>5068</v>
      </c>
      <c r="B3270" s="921" t="s">
        <v>5997</v>
      </c>
      <c r="C3270" s="922"/>
      <c r="D3270" s="922"/>
      <c r="E3270" s="922"/>
      <c r="F3270" s="922"/>
      <c r="G3270" s="922"/>
      <c r="H3270" s="922"/>
      <c r="I3270" s="922"/>
      <c r="J3270" s="922"/>
      <c r="K3270" s="922"/>
      <c r="L3270" s="922"/>
      <c r="M3270" s="922"/>
      <c r="N3270" s="922"/>
      <c r="O3270" s="922"/>
      <c r="P3270" s="922"/>
      <c r="Q3270" s="922"/>
      <c r="R3270" s="922"/>
      <c r="S3270" s="922"/>
      <c r="T3270" s="922"/>
      <c r="U3270" s="922"/>
      <c r="V3270" s="922"/>
      <c r="W3270" s="922"/>
      <c r="X3270" s="922"/>
      <c r="Y3270" s="922"/>
      <c r="Z3270" s="922"/>
      <c r="AA3270" s="922"/>
      <c r="AB3270" s="922"/>
      <c r="AC3270" s="922"/>
      <c r="AD3270" s="923"/>
      <c r="AE3270" s="164"/>
    </row>
    <row r="3271" spans="1:31" ht="15" customHeight="1">
      <c r="A3271" s="58"/>
      <c r="B3271" s="931" t="s">
        <v>5353</v>
      </c>
      <c r="C3271" s="932"/>
      <c r="D3271" s="932"/>
      <c r="E3271" s="932"/>
      <c r="F3271" s="932"/>
      <c r="G3271" s="932"/>
      <c r="H3271" s="932"/>
      <c r="I3271" s="932"/>
      <c r="J3271" s="932"/>
      <c r="K3271" s="932"/>
      <c r="L3271" s="932"/>
      <c r="M3271" s="932"/>
      <c r="N3271" s="932"/>
      <c r="O3271" s="932"/>
      <c r="P3271" s="932"/>
      <c r="Q3271" s="932"/>
      <c r="R3271" s="932"/>
      <c r="S3271" s="932"/>
      <c r="T3271" s="932"/>
      <c r="U3271" s="932"/>
      <c r="V3271" s="932"/>
      <c r="W3271" s="932"/>
      <c r="X3271" s="932"/>
      <c r="Y3271" s="932"/>
      <c r="Z3271" s="932"/>
      <c r="AA3271" s="932"/>
      <c r="AB3271" s="932"/>
      <c r="AC3271" s="932"/>
      <c r="AD3271" s="933"/>
      <c r="AE3271" s="164"/>
    </row>
    <row r="3272" spans="1:31" ht="24" customHeight="1">
      <c r="A3272" s="58"/>
      <c r="B3272" s="68"/>
      <c r="C3272" s="862" t="s">
        <v>5998</v>
      </c>
      <c r="D3272" s="862"/>
      <c r="E3272" s="862"/>
      <c r="F3272" s="862"/>
      <c r="G3272" s="862"/>
      <c r="H3272" s="862"/>
      <c r="I3272" s="862"/>
      <c r="J3272" s="862"/>
      <c r="K3272" s="862"/>
      <c r="L3272" s="862"/>
      <c r="M3272" s="862"/>
      <c r="N3272" s="862"/>
      <c r="O3272" s="862"/>
      <c r="P3272" s="862"/>
      <c r="Q3272" s="862"/>
      <c r="R3272" s="862"/>
      <c r="S3272" s="862"/>
      <c r="T3272" s="862"/>
      <c r="U3272" s="862"/>
      <c r="V3272" s="862"/>
      <c r="W3272" s="862"/>
      <c r="X3272" s="862"/>
      <c r="Y3272" s="862"/>
      <c r="Z3272" s="862"/>
      <c r="AA3272" s="862"/>
      <c r="AB3272" s="862"/>
      <c r="AC3272" s="862"/>
      <c r="AD3272" s="944"/>
      <c r="AE3272" s="164"/>
    </row>
    <row r="3273" spans="1:31" ht="15" customHeight="1">
      <c r="A3273" s="44"/>
      <c r="B3273" s="962" t="s">
        <v>5070</v>
      </c>
      <c r="C3273" s="963"/>
      <c r="D3273" s="963"/>
      <c r="E3273" s="963"/>
      <c r="F3273" s="963"/>
      <c r="G3273" s="963"/>
      <c r="H3273" s="963"/>
      <c r="I3273" s="963"/>
      <c r="J3273" s="963"/>
      <c r="K3273" s="963"/>
      <c r="L3273" s="963"/>
      <c r="M3273" s="963"/>
      <c r="N3273" s="963"/>
      <c r="O3273" s="963"/>
      <c r="P3273" s="963"/>
      <c r="Q3273" s="963"/>
      <c r="R3273" s="963"/>
      <c r="S3273" s="963"/>
      <c r="T3273" s="963"/>
      <c r="U3273" s="963"/>
      <c r="V3273" s="963"/>
      <c r="W3273" s="963"/>
      <c r="X3273" s="963"/>
      <c r="Y3273" s="963"/>
      <c r="Z3273" s="963"/>
      <c r="AA3273" s="963"/>
      <c r="AB3273" s="963"/>
      <c r="AC3273" s="963"/>
      <c r="AD3273" s="964"/>
      <c r="AE3273" s="164"/>
    </row>
    <row r="3274" spans="1:31" ht="36" customHeight="1">
      <c r="A3274" s="44"/>
      <c r="B3274" s="69"/>
      <c r="C3274" s="733" t="s">
        <v>5999</v>
      </c>
      <c r="D3274" s="733"/>
      <c r="E3274" s="733"/>
      <c r="F3274" s="733"/>
      <c r="G3274" s="733"/>
      <c r="H3274" s="733"/>
      <c r="I3274" s="733"/>
      <c r="J3274" s="733"/>
      <c r="K3274" s="733"/>
      <c r="L3274" s="733"/>
      <c r="M3274" s="733"/>
      <c r="N3274" s="733"/>
      <c r="O3274" s="733"/>
      <c r="P3274" s="733"/>
      <c r="Q3274" s="733"/>
      <c r="R3274" s="733"/>
      <c r="S3274" s="733"/>
      <c r="T3274" s="733"/>
      <c r="U3274" s="733"/>
      <c r="V3274" s="733"/>
      <c r="W3274" s="733"/>
      <c r="X3274" s="733"/>
      <c r="Y3274" s="733"/>
      <c r="Z3274" s="733"/>
      <c r="AA3274" s="733"/>
      <c r="AB3274" s="733"/>
      <c r="AC3274" s="733"/>
      <c r="AD3274" s="965"/>
      <c r="AE3274" s="164"/>
    </row>
    <row r="3275" spans="1:31" ht="48" customHeight="1">
      <c r="A3275" s="44"/>
      <c r="B3275" s="69"/>
      <c r="C3275" s="876" t="s">
        <v>6000</v>
      </c>
      <c r="D3275" s="876"/>
      <c r="E3275" s="876"/>
      <c r="F3275" s="876"/>
      <c r="G3275" s="876"/>
      <c r="H3275" s="876"/>
      <c r="I3275" s="876"/>
      <c r="J3275" s="876"/>
      <c r="K3275" s="876"/>
      <c r="L3275" s="876"/>
      <c r="M3275" s="876"/>
      <c r="N3275" s="876"/>
      <c r="O3275" s="876"/>
      <c r="P3275" s="876"/>
      <c r="Q3275" s="876"/>
      <c r="R3275" s="876"/>
      <c r="S3275" s="876"/>
      <c r="T3275" s="876"/>
      <c r="U3275" s="876"/>
      <c r="V3275" s="876"/>
      <c r="W3275" s="876"/>
      <c r="X3275" s="876"/>
      <c r="Y3275" s="876"/>
      <c r="Z3275" s="876"/>
      <c r="AA3275" s="876"/>
      <c r="AB3275" s="876"/>
      <c r="AC3275" s="876"/>
      <c r="AD3275" s="946"/>
      <c r="AE3275" s="164"/>
    </row>
    <row r="3276" spans="1:31" ht="36" customHeight="1">
      <c r="A3276" s="44"/>
      <c r="B3276" s="69"/>
      <c r="C3276" s="26"/>
      <c r="D3276" s="861" t="s">
        <v>6001</v>
      </c>
      <c r="E3276" s="861"/>
      <c r="F3276" s="861"/>
      <c r="G3276" s="861"/>
      <c r="H3276" s="861"/>
      <c r="I3276" s="861"/>
      <c r="J3276" s="861"/>
      <c r="K3276" s="861"/>
      <c r="L3276" s="861"/>
      <c r="M3276" s="861"/>
      <c r="N3276" s="861"/>
      <c r="O3276" s="861"/>
      <c r="P3276" s="861"/>
      <c r="Q3276" s="861"/>
      <c r="R3276" s="861"/>
      <c r="S3276" s="861"/>
      <c r="T3276" s="861"/>
      <c r="U3276" s="861"/>
      <c r="V3276" s="861"/>
      <c r="W3276" s="861"/>
      <c r="X3276" s="861"/>
      <c r="Y3276" s="861"/>
      <c r="Z3276" s="861"/>
      <c r="AA3276" s="861"/>
      <c r="AB3276" s="861"/>
      <c r="AC3276" s="861"/>
      <c r="AD3276" s="966"/>
      <c r="AE3276" s="164"/>
    </row>
    <row r="3277" spans="1:31" ht="15" customHeight="1">
      <c r="A3277" s="44"/>
      <c r="B3277" s="69"/>
      <c r="C3277" s="26"/>
      <c r="D3277" s="861" t="s">
        <v>6002</v>
      </c>
      <c r="E3277" s="861"/>
      <c r="F3277" s="861"/>
      <c r="G3277" s="861"/>
      <c r="H3277" s="861"/>
      <c r="I3277" s="861"/>
      <c r="J3277" s="861"/>
      <c r="K3277" s="861"/>
      <c r="L3277" s="861"/>
      <c r="M3277" s="861"/>
      <c r="N3277" s="861"/>
      <c r="O3277" s="861"/>
      <c r="P3277" s="861"/>
      <c r="Q3277" s="861"/>
      <c r="R3277" s="861"/>
      <c r="S3277" s="861"/>
      <c r="T3277" s="861"/>
      <c r="U3277" s="861"/>
      <c r="V3277" s="861"/>
      <c r="W3277" s="861"/>
      <c r="X3277" s="861"/>
      <c r="Y3277" s="861"/>
      <c r="Z3277" s="861"/>
      <c r="AA3277" s="861"/>
      <c r="AB3277" s="861"/>
      <c r="AC3277" s="861"/>
      <c r="AD3277" s="966"/>
      <c r="AE3277" s="164"/>
    </row>
    <row r="3278" spans="1:31" ht="24" customHeight="1">
      <c r="A3278" s="44"/>
      <c r="B3278" s="85"/>
      <c r="C3278" s="139"/>
      <c r="D3278" s="957" t="s">
        <v>6003</v>
      </c>
      <c r="E3278" s="957"/>
      <c r="F3278" s="957"/>
      <c r="G3278" s="957"/>
      <c r="H3278" s="957"/>
      <c r="I3278" s="957"/>
      <c r="J3278" s="957"/>
      <c r="K3278" s="957"/>
      <c r="L3278" s="957"/>
      <c r="M3278" s="957"/>
      <c r="N3278" s="957"/>
      <c r="O3278" s="957"/>
      <c r="P3278" s="957"/>
      <c r="Q3278" s="957"/>
      <c r="R3278" s="957"/>
      <c r="S3278" s="957"/>
      <c r="T3278" s="957"/>
      <c r="U3278" s="957"/>
      <c r="V3278" s="957"/>
      <c r="W3278" s="957"/>
      <c r="X3278" s="957"/>
      <c r="Y3278" s="957"/>
      <c r="Z3278" s="957"/>
      <c r="AA3278" s="957"/>
      <c r="AB3278" s="957"/>
      <c r="AC3278" s="957"/>
      <c r="AD3278" s="958"/>
      <c r="AE3278" s="164"/>
    </row>
    <row r="3279" spans="1:31" ht="15" customHeight="1">
      <c r="A3279" s="44"/>
      <c r="B3279"/>
      <c r="C3279"/>
      <c r="D3279"/>
      <c r="E3279"/>
      <c r="F3279"/>
      <c r="G3279"/>
      <c r="H3279"/>
      <c r="I3279"/>
      <c r="J3279"/>
      <c r="K3279"/>
      <c r="L3279"/>
      <c r="M3279"/>
      <c r="N3279"/>
      <c r="O3279"/>
      <c r="P3279"/>
      <c r="Q3279"/>
      <c r="R3279"/>
      <c r="S3279"/>
      <c r="T3279"/>
      <c r="U3279"/>
      <c r="V3279"/>
      <c r="W3279"/>
      <c r="X3279"/>
      <c r="Y3279"/>
      <c r="Z3279"/>
      <c r="AA3279"/>
      <c r="AB3279"/>
      <c r="AC3279"/>
      <c r="AD3279"/>
      <c r="AE3279" s="164"/>
    </row>
    <row r="3280" spans="1:31" ht="36" customHeight="1">
      <c r="A3280" s="50" t="s">
        <v>6004</v>
      </c>
      <c r="B3280" s="864" t="s">
        <v>6005</v>
      </c>
      <c r="C3280" s="864"/>
      <c r="D3280" s="864"/>
      <c r="E3280" s="864"/>
      <c r="F3280" s="864"/>
      <c r="G3280" s="864"/>
      <c r="H3280" s="864"/>
      <c r="I3280" s="864"/>
      <c r="J3280" s="864"/>
      <c r="K3280" s="864"/>
      <c r="L3280" s="864"/>
      <c r="M3280" s="864"/>
      <c r="N3280" s="864"/>
      <c r="O3280" s="864"/>
      <c r="P3280" s="864"/>
      <c r="Q3280" s="864"/>
      <c r="R3280" s="864"/>
      <c r="S3280" s="864"/>
      <c r="T3280" s="864"/>
      <c r="U3280" s="864"/>
      <c r="V3280" s="864"/>
      <c r="W3280" s="864"/>
      <c r="X3280" s="864"/>
      <c r="Y3280" s="864"/>
      <c r="Z3280" s="864"/>
      <c r="AA3280" s="864"/>
      <c r="AB3280" s="864"/>
      <c r="AC3280" s="864"/>
      <c r="AD3280" s="864"/>
      <c r="AE3280" s="164"/>
    </row>
    <row r="3281" spans="1:84" ht="48" customHeight="1">
      <c r="A3281" s="50"/>
      <c r="B3281" s="61"/>
      <c r="C3281" s="733" t="s">
        <v>6006</v>
      </c>
      <c r="D3281" s="733"/>
      <c r="E3281" s="733"/>
      <c r="F3281" s="733"/>
      <c r="G3281" s="733"/>
      <c r="H3281" s="733"/>
      <c r="I3281" s="733"/>
      <c r="J3281" s="733"/>
      <c r="K3281" s="733"/>
      <c r="L3281" s="733"/>
      <c r="M3281" s="733"/>
      <c r="N3281" s="733"/>
      <c r="O3281" s="733"/>
      <c r="P3281" s="733"/>
      <c r="Q3281" s="733"/>
      <c r="R3281" s="733"/>
      <c r="S3281" s="733"/>
      <c r="T3281" s="733"/>
      <c r="U3281" s="733"/>
      <c r="V3281" s="733"/>
      <c r="W3281" s="733"/>
      <c r="X3281" s="733"/>
      <c r="Y3281" s="733"/>
      <c r="Z3281" s="733"/>
      <c r="AA3281" s="733"/>
      <c r="AB3281" s="733"/>
      <c r="AC3281" s="733"/>
      <c r="AD3281" s="733"/>
      <c r="AE3281" s="164"/>
      <c r="AF3281" s="164"/>
      <c r="AG3281" s="164"/>
      <c r="AH3281" s="164"/>
      <c r="AI3281" s="164"/>
      <c r="AJ3281" s="164"/>
      <c r="AK3281" s="164"/>
      <c r="AL3281" s="164"/>
      <c r="AM3281" s="164"/>
      <c r="AN3281" s="164"/>
      <c r="AO3281" s="164"/>
      <c r="AP3281" s="164"/>
      <c r="AQ3281" s="164"/>
      <c r="AR3281" s="164"/>
      <c r="AS3281" s="164"/>
      <c r="AT3281" s="164"/>
      <c r="AU3281" s="164"/>
      <c r="AV3281" s="164"/>
      <c r="AW3281" s="164"/>
      <c r="AX3281" s="164"/>
      <c r="AY3281" s="164"/>
      <c r="AZ3281" s="164"/>
      <c r="BA3281" s="164"/>
      <c r="BB3281" s="164"/>
      <c r="BC3281" s="164"/>
      <c r="BD3281" s="164"/>
      <c r="BE3281" s="164"/>
      <c r="BF3281" s="164"/>
      <c r="BG3281" s="164"/>
      <c r="BH3281" s="164"/>
      <c r="BI3281" s="164"/>
      <c r="BJ3281" s="164"/>
      <c r="BK3281" s="164"/>
      <c r="BL3281" s="164"/>
      <c r="BM3281" s="164"/>
      <c r="BN3281" s="164"/>
      <c r="BO3281" s="164"/>
      <c r="BP3281" s="164"/>
      <c r="BQ3281" s="164"/>
      <c r="BR3281" s="164"/>
      <c r="BS3281" s="164"/>
      <c r="BT3281" s="164"/>
      <c r="BU3281" s="164"/>
      <c r="BV3281" s="164"/>
      <c r="BW3281" s="164"/>
      <c r="BX3281" s="164"/>
      <c r="BY3281" s="164"/>
      <c r="BZ3281" s="164"/>
      <c r="CA3281" s="164"/>
      <c r="CB3281" s="164"/>
      <c r="CC3281" s="164"/>
      <c r="CD3281" s="164"/>
      <c r="CE3281" s="164"/>
      <c r="CF3281" s="164"/>
    </row>
    <row r="3282" spans="1:84" ht="48" customHeight="1">
      <c r="A3282" s="50"/>
      <c r="B3282" s="61"/>
      <c r="C3282" s="876" t="s">
        <v>6007</v>
      </c>
      <c r="D3282" s="876"/>
      <c r="E3282" s="876"/>
      <c r="F3282" s="876"/>
      <c r="G3282" s="876"/>
      <c r="H3282" s="876"/>
      <c r="I3282" s="876"/>
      <c r="J3282" s="876"/>
      <c r="K3282" s="876"/>
      <c r="L3282" s="876"/>
      <c r="M3282" s="876"/>
      <c r="N3282" s="876"/>
      <c r="O3282" s="876"/>
      <c r="P3282" s="876"/>
      <c r="Q3282" s="876"/>
      <c r="R3282" s="876"/>
      <c r="S3282" s="876"/>
      <c r="T3282" s="876"/>
      <c r="U3282" s="876"/>
      <c r="V3282" s="876"/>
      <c r="W3282" s="876"/>
      <c r="X3282" s="876"/>
      <c r="Y3282" s="876"/>
      <c r="Z3282" s="876"/>
      <c r="AA3282" s="876"/>
      <c r="AB3282" s="876"/>
      <c r="AC3282" s="876"/>
      <c r="AD3282" s="876"/>
      <c r="AE3282" s="164"/>
      <c r="AF3282" s="164"/>
      <c r="AG3282" s="164"/>
      <c r="AH3282" s="164"/>
      <c r="AI3282" s="164"/>
      <c r="AJ3282" s="164"/>
      <c r="AK3282" s="164"/>
      <c r="AL3282" s="164"/>
      <c r="AM3282" s="164"/>
      <c r="AN3282" s="164"/>
      <c r="AO3282" s="164"/>
      <c r="AP3282" s="164"/>
      <c r="AQ3282" s="164"/>
      <c r="AR3282" s="164"/>
      <c r="AS3282" s="164"/>
      <c r="AT3282" s="164"/>
      <c r="AU3282" s="164"/>
      <c r="AV3282" s="164"/>
      <c r="AW3282" s="164"/>
      <c r="AX3282" s="164"/>
      <c r="AY3282" s="164"/>
      <c r="AZ3282" s="164"/>
      <c r="BA3282" s="164"/>
      <c r="BB3282" s="164"/>
      <c r="BC3282" s="164"/>
      <c r="BD3282" s="164"/>
      <c r="BE3282" s="164"/>
      <c r="BF3282" s="164"/>
      <c r="BG3282" s="164"/>
      <c r="BH3282" s="164"/>
      <c r="BI3282" s="164"/>
      <c r="BJ3282" s="164"/>
      <c r="BK3282" s="164"/>
      <c r="BL3282" s="164"/>
      <c r="BM3282" s="164"/>
      <c r="BN3282" s="164"/>
      <c r="BO3282" s="164"/>
      <c r="BP3282" s="164"/>
      <c r="BQ3282" s="164"/>
      <c r="BR3282" s="164"/>
      <c r="BS3282" s="164"/>
      <c r="BT3282" s="164"/>
      <c r="BU3282" s="164"/>
      <c r="BV3282" s="164"/>
      <c r="BW3282" s="164"/>
      <c r="BX3282" s="164"/>
      <c r="BY3282" s="164"/>
      <c r="BZ3282" s="164"/>
      <c r="CA3282" s="164"/>
      <c r="CB3282" s="164"/>
      <c r="CC3282" s="164"/>
      <c r="CD3282" s="164"/>
      <c r="CE3282" s="164"/>
      <c r="CF3282" s="164"/>
    </row>
    <row r="3283" spans="1:84" ht="48" customHeight="1">
      <c r="A3283" s="50"/>
      <c r="B3283" s="61"/>
      <c r="C3283" s="876" t="s">
        <v>6008</v>
      </c>
      <c r="D3283" s="876"/>
      <c r="E3283" s="876"/>
      <c r="F3283" s="876"/>
      <c r="G3283" s="876"/>
      <c r="H3283" s="876"/>
      <c r="I3283" s="876"/>
      <c r="J3283" s="876"/>
      <c r="K3283" s="876"/>
      <c r="L3283" s="876"/>
      <c r="M3283" s="876"/>
      <c r="N3283" s="876"/>
      <c r="O3283" s="876"/>
      <c r="P3283" s="876"/>
      <c r="Q3283" s="876"/>
      <c r="R3283" s="876"/>
      <c r="S3283" s="876"/>
      <c r="T3283" s="876"/>
      <c r="U3283" s="876"/>
      <c r="V3283" s="876"/>
      <c r="W3283" s="876"/>
      <c r="X3283" s="876"/>
      <c r="Y3283" s="876"/>
      <c r="Z3283" s="876"/>
      <c r="AA3283" s="876"/>
      <c r="AB3283" s="876"/>
      <c r="AC3283" s="876"/>
      <c r="AD3283" s="876"/>
      <c r="AE3283" s="164"/>
      <c r="AF3283" s="164"/>
      <c r="AG3283" s="164"/>
      <c r="AH3283" s="164"/>
      <c r="AI3283" s="164"/>
      <c r="AJ3283" s="164"/>
      <c r="AK3283" s="164"/>
      <c r="AL3283" s="164"/>
      <c r="AM3283" s="164"/>
      <c r="AN3283" s="164"/>
      <c r="AO3283" s="164"/>
      <c r="AP3283" s="164"/>
      <c r="AQ3283" s="164"/>
      <c r="AR3283" s="164"/>
      <c r="AS3283" s="164"/>
      <c r="AT3283" s="164"/>
      <c r="AU3283" s="164"/>
      <c r="AV3283" s="164"/>
      <c r="AW3283" s="164"/>
      <c r="AX3283" s="164"/>
      <c r="AY3283" s="164"/>
      <c r="AZ3283" s="164"/>
      <c r="BA3283" s="164"/>
      <c r="BB3283" s="164"/>
      <c r="BC3283" s="164"/>
      <c r="BD3283" s="164"/>
      <c r="BE3283" s="164"/>
      <c r="BF3283" s="164"/>
      <c r="BG3283" s="164"/>
      <c r="BH3283" s="164"/>
      <c r="BI3283" s="164"/>
      <c r="BJ3283" s="164"/>
      <c r="BK3283" s="164"/>
      <c r="BL3283" s="164"/>
      <c r="BM3283" s="164"/>
      <c r="BN3283" s="164"/>
      <c r="BO3283" s="164"/>
      <c r="BP3283" s="164"/>
      <c r="BQ3283" s="164"/>
      <c r="BR3283" s="164"/>
      <c r="BS3283" s="164"/>
      <c r="BT3283" s="164"/>
      <c r="BU3283" s="164"/>
      <c r="BV3283" s="164"/>
      <c r="BW3283" s="164"/>
      <c r="BX3283" s="164"/>
      <c r="BY3283" s="164"/>
      <c r="BZ3283" s="164"/>
      <c r="CA3283" s="164"/>
      <c r="CB3283" s="164"/>
      <c r="CC3283" s="164"/>
      <c r="CD3283" s="164"/>
      <c r="CE3283" s="164"/>
      <c r="CF3283" s="164"/>
    </row>
    <row r="3284" spans="1:84" ht="15" customHeight="1">
      <c r="A3284" s="50"/>
      <c r="B3284" s="61"/>
      <c r="C3284" s="39"/>
      <c r="D3284" s="39"/>
      <c r="E3284" s="39"/>
      <c r="F3284" s="39"/>
      <c r="G3284" s="39"/>
      <c r="H3284" s="39"/>
      <c r="I3284" s="39"/>
      <c r="J3284" s="39"/>
      <c r="K3284" s="39"/>
      <c r="L3284" s="39"/>
      <c r="M3284" s="39"/>
      <c r="N3284" s="39"/>
      <c r="O3284" s="39"/>
      <c r="P3284" s="39"/>
      <c r="Q3284" s="39"/>
      <c r="R3284" s="39"/>
      <c r="S3284" s="39"/>
      <c r="T3284" s="39"/>
      <c r="U3284" s="39"/>
      <c r="V3284" s="39"/>
      <c r="W3284" s="39"/>
      <c r="X3284" s="39"/>
      <c r="Y3284" s="39"/>
      <c r="Z3284" s="39"/>
      <c r="AA3284" s="39"/>
      <c r="AB3284" s="39"/>
      <c r="AC3284" s="39"/>
      <c r="AD3284" s="39"/>
      <c r="AE3284" s="164"/>
      <c r="AF3284" s="164"/>
      <c r="AG3284" s="164"/>
      <c r="AH3284" s="164"/>
      <c r="AI3284" s="164"/>
      <c r="AJ3284" s="164"/>
      <c r="AK3284" s="164"/>
      <c r="AL3284" s="164"/>
      <c r="AM3284" s="164"/>
      <c r="AN3284" s="164"/>
      <c r="AO3284" s="164"/>
      <c r="AP3284" s="164"/>
      <c r="AQ3284" s="164"/>
      <c r="AR3284" s="164"/>
      <c r="AS3284" s="164"/>
      <c r="AT3284" s="164"/>
      <c r="AU3284" s="164"/>
      <c r="AV3284" s="164"/>
      <c r="AW3284" s="164"/>
      <c r="AX3284" s="164"/>
      <c r="AY3284" s="164"/>
      <c r="AZ3284" s="164"/>
      <c r="BA3284" s="164"/>
      <c r="BB3284" s="164"/>
      <c r="BC3284" s="164"/>
      <c r="BD3284" s="164"/>
      <c r="BE3284" s="164"/>
      <c r="BF3284" s="164"/>
      <c r="BG3284" s="164"/>
      <c r="BH3284" s="164"/>
      <c r="BI3284" s="164"/>
      <c r="BJ3284" s="164"/>
      <c r="BK3284" s="164"/>
      <c r="BL3284" s="164"/>
      <c r="BM3284" s="164"/>
      <c r="BN3284" s="164"/>
      <c r="BO3284" s="164"/>
      <c r="BP3284" s="164"/>
      <c r="BQ3284" s="164"/>
      <c r="BR3284" s="164"/>
      <c r="BS3284" s="164"/>
      <c r="BT3284" s="164"/>
      <c r="BU3284" s="164"/>
      <c r="BV3284" s="164"/>
      <c r="BW3284" s="164"/>
      <c r="BX3284" s="164"/>
      <c r="BY3284" s="164"/>
      <c r="BZ3284" s="164"/>
      <c r="CA3284" s="164"/>
      <c r="CB3284" s="164"/>
      <c r="CC3284" s="164"/>
      <c r="CD3284" s="164"/>
      <c r="CE3284" s="164"/>
      <c r="CF3284" s="164"/>
    </row>
    <row r="3285" spans="1:84" ht="84" customHeight="1">
      <c r="A3285" s="50"/>
      <c r="B3285" s="61"/>
      <c r="C3285" s="877" t="s">
        <v>5083</v>
      </c>
      <c r="D3285" s="878"/>
      <c r="E3285" s="878"/>
      <c r="F3285" s="878"/>
      <c r="G3285" s="878"/>
      <c r="H3285" s="878"/>
      <c r="I3285" s="878"/>
      <c r="J3285" s="878"/>
      <c r="K3285" s="878"/>
      <c r="L3285" s="878"/>
      <c r="M3285" s="878"/>
      <c r="N3285" s="878"/>
      <c r="O3285" s="879"/>
      <c r="P3285" s="707" t="s">
        <v>6009</v>
      </c>
      <c r="Q3285" s="708"/>
      <c r="R3285" s="708"/>
      <c r="S3285" s="707" t="s">
        <v>6010</v>
      </c>
      <c r="T3285" s="708"/>
      <c r="U3285" s="708"/>
      <c r="V3285" s="708"/>
      <c r="W3285" s="708"/>
      <c r="X3285" s="708"/>
      <c r="Y3285" s="708"/>
      <c r="Z3285" s="708"/>
      <c r="AA3285" s="708"/>
      <c r="AB3285" s="708"/>
      <c r="AC3285" s="708"/>
      <c r="AD3285" s="709"/>
      <c r="AE3285" s="164"/>
      <c r="AF3285" s="164"/>
      <c r="AG3285" s="164"/>
      <c r="AH3285" s="164"/>
      <c r="AI3285" s="164"/>
      <c r="AJ3285" s="164"/>
      <c r="AK3285" s="164"/>
      <c r="AL3285" s="164"/>
      <c r="AM3285" s="164"/>
      <c r="AN3285" s="164"/>
      <c r="AO3285" s="164"/>
      <c r="AP3285" s="164"/>
      <c r="AQ3285" s="164"/>
      <c r="AR3285" s="164"/>
      <c r="AS3285" s="164"/>
      <c r="AT3285" s="164"/>
      <c r="AU3285" s="164"/>
      <c r="AV3285" s="164"/>
      <c r="AW3285" s="164"/>
      <c r="AX3285" s="164"/>
      <c r="AY3285" s="164"/>
      <c r="AZ3285" s="164"/>
      <c r="BA3285" s="164"/>
      <c r="BB3285" s="164"/>
      <c r="BC3285" s="164"/>
      <c r="BD3285" s="164"/>
      <c r="BE3285" s="164"/>
      <c r="BF3285" s="164"/>
      <c r="BG3285" s="164"/>
      <c r="BH3285" s="164"/>
      <c r="BI3285" s="1022" t="s">
        <v>5314</v>
      </c>
      <c r="BJ3285" s="1022"/>
      <c r="BK3285" s="1022"/>
      <c r="BL3285" s="1022"/>
      <c r="BM3285" s="1022"/>
      <c r="BN3285" s="1022"/>
      <c r="BO3285" s="1022"/>
      <c r="BP3285" s="1022"/>
      <c r="BQ3285" s="1023"/>
      <c r="BR3285" s="164"/>
      <c r="BS3285" s="164"/>
      <c r="BT3285" s="164"/>
      <c r="BU3285" s="164"/>
      <c r="BV3285" s="164"/>
      <c r="BW3285" s="164"/>
      <c r="BX3285" s="164"/>
      <c r="BY3285" s="164"/>
      <c r="BZ3285" s="164"/>
      <c r="CA3285" s="164"/>
      <c r="CB3285" s="164"/>
      <c r="CC3285" s="164"/>
      <c r="CD3285" s="164"/>
      <c r="CE3285" s="164"/>
      <c r="CF3285" s="164"/>
    </row>
    <row r="3286" spans="1:84" ht="15" customHeight="1">
      <c r="A3286" s="50"/>
      <c r="B3286" s="61"/>
      <c r="C3286" s="959"/>
      <c r="D3286" s="960"/>
      <c r="E3286" s="960"/>
      <c r="F3286" s="960"/>
      <c r="G3286" s="960"/>
      <c r="H3286" s="960"/>
      <c r="I3286" s="960"/>
      <c r="J3286" s="960"/>
      <c r="K3286" s="960"/>
      <c r="L3286" s="960"/>
      <c r="M3286" s="960"/>
      <c r="N3286" s="960"/>
      <c r="O3286" s="961"/>
      <c r="P3286" s="895" t="s">
        <v>5362</v>
      </c>
      <c r="Q3286" s="953" t="s">
        <v>5397</v>
      </c>
      <c r="R3286" s="953" t="s">
        <v>5398</v>
      </c>
      <c r="S3286" s="895" t="s">
        <v>5362</v>
      </c>
      <c r="T3286" s="953" t="s">
        <v>5397</v>
      </c>
      <c r="U3286" s="953" t="s">
        <v>5398</v>
      </c>
      <c r="V3286" s="728" t="s">
        <v>6011</v>
      </c>
      <c r="W3286" s="729"/>
      <c r="X3286" s="729"/>
      <c r="Y3286" s="729"/>
      <c r="Z3286" s="729"/>
      <c r="AA3286" s="729"/>
      <c r="AB3286" s="729"/>
      <c r="AC3286" s="729"/>
      <c r="AD3286" s="730"/>
      <c r="AE3286" s="164"/>
      <c r="AF3286" s="164"/>
      <c r="AG3286" s="164"/>
      <c r="AH3286" s="164"/>
      <c r="AI3286" s="164"/>
      <c r="AJ3286" s="164"/>
      <c r="AK3286" s="164"/>
      <c r="AL3286" s="164"/>
      <c r="AM3286" s="164"/>
      <c r="AN3286" s="164"/>
      <c r="AO3286" s="164"/>
      <c r="AP3286" s="164"/>
      <c r="AQ3286" s="164"/>
      <c r="AR3286" s="164"/>
      <c r="AS3286" s="164"/>
      <c r="AT3286" s="164"/>
      <c r="AU3286" s="164"/>
      <c r="AV3286" s="164"/>
      <c r="AW3286" s="164"/>
      <c r="AX3286" s="164"/>
      <c r="AY3286" s="164"/>
      <c r="AZ3286" s="164"/>
      <c r="BA3286" s="164"/>
      <c r="BB3286" s="164"/>
      <c r="BC3286" s="1020" t="s">
        <v>5313</v>
      </c>
      <c r="BD3286" s="1020"/>
      <c r="BE3286" s="1020"/>
      <c r="BF3286" s="1021" t="s">
        <v>5080</v>
      </c>
      <c r="BG3286" s="1021"/>
      <c r="BH3286" s="1021"/>
      <c r="BI3286" s="1022" t="s">
        <v>6012</v>
      </c>
      <c r="BJ3286" s="1022"/>
      <c r="BK3286" s="1022"/>
      <c r="BL3286" s="1022"/>
      <c r="BM3286" s="1022"/>
      <c r="BN3286" s="1022"/>
      <c r="BO3286" s="1022"/>
      <c r="BP3286" s="1022"/>
      <c r="BQ3286" s="1023"/>
      <c r="BR3286" s="164"/>
      <c r="BS3286" s="164"/>
      <c r="BT3286" s="164"/>
      <c r="BU3286" s="164"/>
      <c r="BV3286" s="164"/>
      <c r="BW3286" s="164"/>
      <c r="BX3286" s="772" t="s">
        <v>6013</v>
      </c>
      <c r="BY3286" s="772"/>
      <c r="BZ3286" s="773"/>
      <c r="CA3286" s="1018" t="s">
        <v>5721</v>
      </c>
      <c r="CB3286" s="1018"/>
      <c r="CC3286" s="1019"/>
      <c r="CD3286" s="774" t="s">
        <v>6014</v>
      </c>
      <c r="CE3286" s="775"/>
      <c r="CF3286" s="776"/>
    </row>
    <row r="3287" spans="1:84" ht="48" customHeight="1">
      <c r="A3287" s="57"/>
      <c r="B3287" s="26"/>
      <c r="C3287" s="959"/>
      <c r="D3287" s="960"/>
      <c r="E3287" s="960"/>
      <c r="F3287" s="960"/>
      <c r="G3287" s="960"/>
      <c r="H3287" s="960"/>
      <c r="I3287" s="960"/>
      <c r="J3287" s="960"/>
      <c r="K3287" s="960"/>
      <c r="L3287" s="960"/>
      <c r="M3287" s="960"/>
      <c r="N3287" s="960"/>
      <c r="O3287" s="961"/>
      <c r="P3287" s="956"/>
      <c r="Q3287" s="954"/>
      <c r="R3287" s="954"/>
      <c r="S3287" s="956"/>
      <c r="T3287" s="954"/>
      <c r="U3287" s="954"/>
      <c r="V3287" s="728" t="s">
        <v>6015</v>
      </c>
      <c r="W3287" s="729"/>
      <c r="X3287" s="730"/>
      <c r="Y3287" s="728" t="s">
        <v>6016</v>
      </c>
      <c r="Z3287" s="729"/>
      <c r="AA3287" s="730"/>
      <c r="AB3287" s="728" t="s">
        <v>6017</v>
      </c>
      <c r="AC3287" s="729"/>
      <c r="AD3287" s="730"/>
      <c r="AE3287" s="164"/>
      <c r="AF3287" s="164"/>
      <c r="AG3287" s="164"/>
      <c r="AH3287" s="164"/>
      <c r="AI3287" s="164"/>
      <c r="AJ3287" s="164"/>
      <c r="AK3287" s="164"/>
      <c r="AL3287" s="164"/>
      <c r="AM3287" s="164"/>
      <c r="AN3287" s="164"/>
      <c r="AO3287" s="164"/>
      <c r="AP3287" s="164"/>
      <c r="AQ3287" s="164"/>
      <c r="AR3287" s="164"/>
      <c r="AS3287" s="164"/>
      <c r="AT3287" s="164"/>
      <c r="AU3287" s="164"/>
      <c r="AV3287" s="164"/>
      <c r="AW3287" s="164"/>
      <c r="AX3287" s="164"/>
      <c r="AY3287" s="164"/>
      <c r="AZ3287" s="164"/>
      <c r="BA3287" s="164"/>
      <c r="BB3287" s="164"/>
      <c r="BC3287" s="1020" t="s">
        <v>6018</v>
      </c>
      <c r="BD3287" s="1020"/>
      <c r="BE3287" s="1020"/>
      <c r="BF3287" s="1021" t="s">
        <v>6019</v>
      </c>
      <c r="BG3287" s="1021"/>
      <c r="BH3287" s="1021"/>
      <c r="BI3287" s="1024" t="s">
        <v>6020</v>
      </c>
      <c r="BJ3287" s="1024"/>
      <c r="BK3287" s="1024"/>
      <c r="BL3287" s="800" t="s">
        <v>6021</v>
      </c>
      <c r="BM3287" s="800"/>
      <c r="BN3287" s="800"/>
      <c r="BO3287" s="1024" t="s">
        <v>6022</v>
      </c>
      <c r="BP3287" s="1024"/>
      <c r="BQ3287" s="1025"/>
      <c r="BR3287" s="771" t="s">
        <v>5432</v>
      </c>
      <c r="BS3287" s="771"/>
      <c r="BT3287" s="771"/>
      <c r="BU3287" s="770" t="s">
        <v>5082</v>
      </c>
      <c r="BV3287" s="770"/>
      <c r="BW3287" s="770"/>
      <c r="BX3287" s="777" t="s">
        <v>5433</v>
      </c>
      <c r="BY3287" s="777"/>
      <c r="BZ3287" s="777"/>
      <c r="CA3287" s="1008" t="s">
        <v>5433</v>
      </c>
      <c r="CB3287" s="1008"/>
      <c r="CC3287" s="1008"/>
      <c r="CD3287" s="778" t="s">
        <v>5434</v>
      </c>
      <c r="CE3287" s="778"/>
      <c r="CF3287" s="778"/>
    </row>
    <row r="3288" spans="1:84" ht="48" customHeight="1">
      <c r="A3288" s="57"/>
      <c r="B3288" s="26"/>
      <c r="C3288" s="880"/>
      <c r="D3288" s="881"/>
      <c r="E3288" s="881"/>
      <c r="F3288" s="881"/>
      <c r="G3288" s="881"/>
      <c r="H3288" s="881"/>
      <c r="I3288" s="881"/>
      <c r="J3288" s="881"/>
      <c r="K3288" s="881"/>
      <c r="L3288" s="881"/>
      <c r="M3288" s="881"/>
      <c r="N3288" s="881"/>
      <c r="O3288" s="882"/>
      <c r="P3288" s="896"/>
      <c r="Q3288" s="955"/>
      <c r="R3288" s="955"/>
      <c r="S3288" s="896"/>
      <c r="T3288" s="955"/>
      <c r="U3288" s="955"/>
      <c r="V3288" s="62" t="s">
        <v>5416</v>
      </c>
      <c r="W3288" s="152" t="s">
        <v>5397</v>
      </c>
      <c r="X3288" s="152" t="s">
        <v>5398</v>
      </c>
      <c r="Y3288" s="62" t="s">
        <v>5416</v>
      </c>
      <c r="Z3288" s="152" t="s">
        <v>5397</v>
      </c>
      <c r="AA3288" s="152" t="s">
        <v>5398</v>
      </c>
      <c r="AB3288" s="62" t="s">
        <v>5416</v>
      </c>
      <c r="AC3288" s="152" t="s">
        <v>5397</v>
      </c>
      <c r="AD3288" s="152" t="s">
        <v>5398</v>
      </c>
      <c r="AE3288" s="164"/>
      <c r="AF3288" s="164"/>
      <c r="AG3288" s="287" t="s">
        <v>5088</v>
      </c>
      <c r="AH3288" s="297" t="s">
        <v>5089</v>
      </c>
      <c r="AI3288" s="288" t="s">
        <v>5369</v>
      </c>
      <c r="AJ3288" s="289" t="s">
        <v>5089</v>
      </c>
      <c r="AK3288" s="290" t="s">
        <v>5523</v>
      </c>
      <c r="AL3288" s="291" t="s">
        <v>5524</v>
      </c>
      <c r="AM3288" s="288" t="s">
        <v>5369</v>
      </c>
      <c r="AN3288" s="289" t="s">
        <v>5089</v>
      </c>
      <c r="AO3288" s="290" t="s">
        <v>5523</v>
      </c>
      <c r="AP3288" s="291" t="s">
        <v>5524</v>
      </c>
      <c r="AQ3288" s="288" t="s">
        <v>5435</v>
      </c>
      <c r="AR3288" s="289" t="s">
        <v>5436</v>
      </c>
      <c r="AS3288" s="290" t="s">
        <v>5437</v>
      </c>
      <c r="AT3288" s="291" t="s">
        <v>5438</v>
      </c>
      <c r="AU3288" s="288" t="s">
        <v>5439</v>
      </c>
      <c r="AV3288" s="289" t="s">
        <v>5440</v>
      </c>
      <c r="AW3288" s="290" t="s">
        <v>5441</v>
      </c>
      <c r="AX3288" s="291" t="s">
        <v>5442</v>
      </c>
      <c r="AY3288" s="288" t="s">
        <v>5443</v>
      </c>
      <c r="AZ3288" s="289" t="s">
        <v>5444</v>
      </c>
      <c r="BA3288" s="290" t="s">
        <v>5445</v>
      </c>
      <c r="BB3288" s="470" t="s">
        <v>5446</v>
      </c>
      <c r="BC3288" s="471" t="s">
        <v>5369</v>
      </c>
      <c r="BD3288" s="454" t="s">
        <v>5423</v>
      </c>
      <c r="BE3288" s="472" t="s">
        <v>5424</v>
      </c>
      <c r="BF3288" s="476" t="s">
        <v>5369</v>
      </c>
      <c r="BG3288" s="454" t="s">
        <v>5423</v>
      </c>
      <c r="BH3288" s="477" t="s">
        <v>5424</v>
      </c>
      <c r="BI3288" s="421" t="s">
        <v>5425</v>
      </c>
      <c r="BJ3288" s="321" t="s">
        <v>5423</v>
      </c>
      <c r="BK3288" s="481" t="s">
        <v>5424</v>
      </c>
      <c r="BL3288" s="421" t="s">
        <v>5425</v>
      </c>
      <c r="BM3288" s="321" t="s">
        <v>5423</v>
      </c>
      <c r="BN3288" s="481" t="s">
        <v>5424</v>
      </c>
      <c r="BO3288" s="421" t="s">
        <v>5425</v>
      </c>
      <c r="BP3288" s="321" t="s">
        <v>5423</v>
      </c>
      <c r="BQ3288" s="548" t="s">
        <v>5424</v>
      </c>
      <c r="BR3288" s="401" t="s">
        <v>5459</v>
      </c>
      <c r="BS3288" s="270" t="s">
        <v>5093</v>
      </c>
      <c r="BT3288" s="369" t="s">
        <v>5094</v>
      </c>
      <c r="BU3288" s="401" t="s">
        <v>5092</v>
      </c>
      <c r="BV3288" s="270" t="s">
        <v>5093</v>
      </c>
      <c r="BW3288" s="369" t="s">
        <v>5094</v>
      </c>
      <c r="BX3288" s="269" t="s">
        <v>5459</v>
      </c>
      <c r="BY3288" s="270" t="s">
        <v>5093</v>
      </c>
      <c r="BZ3288" s="271" t="s">
        <v>5094</v>
      </c>
      <c r="CA3288" s="552" t="s">
        <v>5459</v>
      </c>
      <c r="CB3288" s="553" t="s">
        <v>5093</v>
      </c>
      <c r="CC3288" s="554" t="s">
        <v>5094</v>
      </c>
      <c r="CD3288" s="269" t="s">
        <v>5459</v>
      </c>
      <c r="CE3288" s="270" t="s">
        <v>5093</v>
      </c>
      <c r="CF3288" s="271" t="s">
        <v>5094</v>
      </c>
    </row>
    <row r="3289" spans="1:84" ht="15" customHeight="1">
      <c r="A3289" s="57"/>
      <c r="B3289" s="26"/>
      <c r="C3289" s="153" t="s">
        <v>5008</v>
      </c>
      <c r="D3289" s="852" t="str">
        <f>IF(D40="","",D40)</f>
        <v>OFICINA DEL C GOBERNADOR</v>
      </c>
      <c r="E3289" s="853"/>
      <c r="F3289" s="853"/>
      <c r="G3289" s="853"/>
      <c r="H3289" s="853"/>
      <c r="I3289" s="853"/>
      <c r="J3289" s="853"/>
      <c r="K3289" s="853"/>
      <c r="L3289" s="853"/>
      <c r="M3289" s="853"/>
      <c r="N3289" s="853"/>
      <c r="O3289" s="854"/>
      <c r="P3289" s="614"/>
      <c r="Q3289" s="614"/>
      <c r="R3289" s="614"/>
      <c r="S3289" s="614"/>
      <c r="T3289" s="614"/>
      <c r="U3289" s="614"/>
      <c r="V3289" s="614"/>
      <c r="W3289" s="614"/>
      <c r="X3289" s="614"/>
      <c r="Y3289" s="614"/>
      <c r="Z3289" s="614"/>
      <c r="AA3289" s="614"/>
      <c r="AB3289" s="614"/>
      <c r="AC3289" s="614"/>
      <c r="AD3289" s="614"/>
      <c r="AE3289" s="164"/>
      <c r="AF3289" s="164"/>
      <c r="AG3289" s="199">
        <f>IF(AND(COUNTBLANK(D3289)=1,COUNTA(P3289:AD3289)=0),0,IF(AND(COUNTBLANK(D3289)=0,COUNTA(P3289:AD3289)=15),0,1))</f>
        <v>1</v>
      </c>
      <c r="AH3289" s="298">
        <f>COUNTIF(P3289:AD3289,"NS")</f>
        <v>0</v>
      </c>
      <c r="AI3289" s="293">
        <f>P3289</f>
        <v>0</v>
      </c>
      <c r="AJ3289" s="294">
        <f>COUNTIF(Q3289:R3289,"NS")</f>
        <v>0</v>
      </c>
      <c r="AK3289" s="295">
        <f>SUM(Q3289:R3289)</f>
        <v>0</v>
      </c>
      <c r="AL3289" s="296">
        <f>IF(OR(AND(AI3289=0, AJ3289&gt;0),AND(AI3289="NS", AK3289&gt;0), AND(AI3289="NS", AJ3289=0, AK3289=0)), 1, IF(OR(AND(AI3289&gt;0, AJ3289&gt;1,AI3289&gt;AK3289), AND(AI3289="NS", AJ3289=2), AND(AI3289="NS", AK3289=0, AJ3289&gt;0), AI3289=AK3289), 0, 1))</f>
        <v>0</v>
      </c>
      <c r="AM3289" s="293">
        <f>S3289</f>
        <v>0</v>
      </c>
      <c r="AN3289" s="294">
        <f>COUNTIF(T3289:U3289,"NS")</f>
        <v>0</v>
      </c>
      <c r="AO3289" s="295">
        <f>SUM(T3289:U3289)</f>
        <v>0</v>
      </c>
      <c r="AP3289" s="296">
        <f>IF(OR(AND(AM3289=0, AN3289&gt;0),AND(AM3289="NS", AO3289&gt;0), AND(AM3289="NS", AN3289=0, AO3289=0)), 1, IF(OR(AND(AM3289&gt;0, AN3289&gt;1,AM3289&gt;AO3289), AND(AM3289="NS", AN3289=2), AND(AM3289="NS", AO3289=0, AN3289&gt;0), AM3289=AO3289), 0, 1))</f>
        <v>0</v>
      </c>
      <c r="AQ3289" s="293">
        <f>V3289</f>
        <v>0</v>
      </c>
      <c r="AR3289" s="294">
        <f>COUNTIF(W3289:X3289,"NS")</f>
        <v>0</v>
      </c>
      <c r="AS3289" s="295">
        <f>SUM(W3289:X3289)</f>
        <v>0</v>
      </c>
      <c r="AT3289" s="296">
        <f>IF(OR(AND(AQ3289=0, AR3289&gt;0),AND(AQ3289="NS", AS3289&gt;0), AND(AQ3289="NS", AR3289=0, AS3289=0)), 1, IF(OR(AND(AQ3289&gt;0, AR3289&gt;1,AQ3289&gt;AS3289), AND(AQ3289="NS", AR3289=2), AND(AQ3289="NS", AS3289=0, AR3289&gt;0), AQ3289=AS3289), 0, 1))</f>
        <v>0</v>
      </c>
      <c r="AU3289" s="293">
        <f>Y3289</f>
        <v>0</v>
      </c>
      <c r="AV3289" s="294">
        <f>COUNTIF(Z3289:AA3289,"NS")</f>
        <v>0</v>
      </c>
      <c r="AW3289" s="295">
        <f>SUM(Z3289:AA3289)</f>
        <v>0</v>
      </c>
      <c r="AX3289" s="296">
        <f>IF(OR(AND(AU3289=0, AV3289&gt;0),AND(AU3289="NS", AW3289&gt;0), AND(AU3289="NS", AV3289=0, AW3289=0)), 1, IF(OR(AND(AU3289&gt;0, AV3289&gt;1,AU3289&gt;AW3289), AND(AU3289="NS", AV3289=2), AND(AU3289="NS", AW3289=0, AV3289&gt;0), AU3289=AW3289), 0, 1))</f>
        <v>0</v>
      </c>
      <c r="AY3289" s="293">
        <f>AB3289</f>
        <v>0</v>
      </c>
      <c r="AZ3289" s="294">
        <f>COUNTIF(AC3289:AD3289,"NS")</f>
        <v>0</v>
      </c>
      <c r="BA3289" s="295">
        <f>SUM(AC3289:AD3289)</f>
        <v>0</v>
      </c>
      <c r="BB3289" s="296">
        <f>IF(OR(AND(AY3289=0, AZ3289&gt;0),AND(AY3289="NS", BA3289&gt;0), AND(AY3289="NS", AZ3289=0, BA3289=0)), 1, IF(OR(AND(AY3289&gt;0, AZ3289&gt;1,AY3289&gt;BA3289), AND(AY3289="NS", AZ3289=2), AND(AY3289="NS", BA3289=0, AZ3289&gt;0), AY3289=BA3289), 0, 1))</f>
        <v>0</v>
      </c>
      <c r="BC3289" s="285">
        <f>IF(OR(S3289="NS",P3289="NS"),0,IF(AND(S3289="NA",P3289="NA"),0,IF(S3289&lt;=P3289,0,1)))</f>
        <v>0</v>
      </c>
      <c r="BD3289" s="449">
        <f>IF(OR(T3289="NS",Q3289="NS"),0,IF(AND(T3289="NA",Q3289="NA"),0,IF(T3289&lt;=Q3289,0,1)))</f>
        <v>0</v>
      </c>
      <c r="BE3289" s="469">
        <f>IF(OR(U3289="NS",P3289="NS"),0,IF(AND(U3289="NA",P3289="NA"),0,IF(U3289&lt;=P3289,0,1)))</f>
        <v>0</v>
      </c>
      <c r="BF3289" s="474">
        <f>IF(OR(S3289="NS",V3289="NS",Y3289="NS",AB3289="NS"),0,IF(AND(S3289="NA",V3289="NA",Y3289="NA",AB3289="NA"),0,IF(S3289&lt;=SUM(V3289,Y3289,AB3289),0,1)))</f>
        <v>0</v>
      </c>
      <c r="BG3289" s="449">
        <f>IF(OR(T3289="NS",W3289="NS",Z3289="NS",AC3289="NS"),0,IF(AND(T3289="NA",W3289="NA",Z3289="NA",AC3289="NA"),0,IF(T3289&lt;=SUM(W3289,Z3289,AC3289),0,1)))</f>
        <v>0</v>
      </c>
      <c r="BH3289" s="475">
        <f>IF(OR(U3289="NS",X3289="NS",AA3289="NS",AD3289="NS"),0,IF(AND(U3289="NA",X3289="NA",AA3289="NA",AD3289="NA"),0,IF(U3289&lt;=SUM(X3289,AA3289,AD3289),0,1)))</f>
        <v>0</v>
      </c>
      <c r="BI3289" s="419">
        <f>IF(OR(V3289="NS",$S3289="NS"),0,IF(AND(V3289="NA",$S3289="NA"),0,IF(V3289&lt;=$S3289,0,1)))</f>
        <v>0</v>
      </c>
      <c r="BJ3289" s="313">
        <f>IF(OR(W3289="NS",$T3289="NS"),0,IF(AND(W3289="NA",$T3289="NA"),0,IF(W3289&lt;=$T3289,0,1)))</f>
        <v>0</v>
      </c>
      <c r="BK3289" s="480">
        <f>IF(OR(X3289="NS",$U3289="NS"),0,IF(AND(X3289="NA",$U3289="NA"),0,IF(X3289&lt;=$U3289,0,1)))</f>
        <v>0</v>
      </c>
      <c r="BL3289" s="419">
        <f>IF(OR(Y3289="NS",$S3289="NS"),0,IF(AND(Y3289="NA",$S3289="NA"),0,IF(Y3289&lt;=$S3289,0,1)))</f>
        <v>0</v>
      </c>
      <c r="BM3289" s="313">
        <f>IF(OR(Z3289="NS",$T3289="NS"),0,IF(AND(Z3289="NA",$T3289="NA"),0,IF(Z3289&lt;=$T3289,0,1)))</f>
        <v>0</v>
      </c>
      <c r="BN3289" s="480">
        <f>IF(OR(AA3289="NS",$U3289="NS"),0,IF(AND(AA3289="NA",$U3289="NA"),0,IF(AA3289&lt;=$U3289,0,1)))</f>
        <v>0</v>
      </c>
      <c r="BO3289" s="419">
        <f>IF(OR(AB3289="NS",$S3289="NS"),0,IF(AND(AB3289="NA",$S3289="NA"),0,IF(AB3289&lt;=$S3289,0,1)))</f>
        <v>0</v>
      </c>
      <c r="BP3289" s="313">
        <f>IF(OR(AC3289="NS",$T3289="NS"),0,IF(AND(AC3289="NA",$T3289="NA"),0,IF(AC3289&lt;=$T3289,0,1)))</f>
        <v>0</v>
      </c>
      <c r="BQ3289" s="480">
        <f>IF(OR(AD3289="NS",$U3289="NS"),0,IF(AND(AD3289="NA",$U3289="NA"),0,IF(AD3289&lt;=$U3289,0,1)))</f>
        <v>0</v>
      </c>
      <c r="BR3289" s="272">
        <f>IF(SUM(AL3289,AP3289,AT3289,AX3289,BB3289)=0,0,1)</f>
        <v>0</v>
      </c>
      <c r="BS3289" s="273" t="str">
        <f>IF(BR3289=0,"",
IF(SUM($BR$3289:BR3289)=1,BT3289,
IF($BR$3409&gt;SUM($BR$3289:BR3289),_xlfn.CONCAT(", ",BT3289),
IF($BR$3409=SUM($BR$3289:BR3289),_xlfn.CONCAT(" y ",BT3289)))))</f>
        <v/>
      </c>
      <c r="BT3289" s="156" t="s">
        <v>5095</v>
      </c>
      <c r="BU3289" s="272">
        <f>IF(AG3289=0,0,1)</f>
        <v>1</v>
      </c>
      <c r="BV3289" s="273" t="str">
        <f>IF(BU3289=0,"",
IF(SUM($BU$3289:BU3289)=1,BW3289,
IF($BU$3291&gt;SUM($BU$3289:BU3289),_xlfn.CONCAT(", ",BW3289),
IF($BU$3291=SUM($BU$3289:BU3289),_xlfn.CONCAT(" y ",BW3289)))))</f>
        <v>1</v>
      </c>
      <c r="BW3289" s="156" t="s">
        <v>5095</v>
      </c>
      <c r="BX3289" s="272">
        <f>IF(SUM(BC3289:BE3289)=0,0,1)</f>
        <v>0</v>
      </c>
      <c r="BY3289" s="273" t="str">
        <f>IF(BX3289=0,"",
IF(SUM($BX$3289:BX3289)=1,BZ3289,
IF($BX$3409&gt;SUM($BX$3289:BX3289),_xlfn.CONCAT(", ",BZ3289),
IF($BX$3409=SUM($BX$3289:BX3289),_xlfn.CONCAT(" y ",BZ3289)))))</f>
        <v/>
      </c>
      <c r="BZ3289" s="156" t="s">
        <v>5095</v>
      </c>
      <c r="CA3289" s="272">
        <f>IF(SUM(BF3289:BH3289)=0,0,1)</f>
        <v>0</v>
      </c>
      <c r="CB3289" s="273" t="str">
        <f>IF(CA3289=0,"",
IF(SUM($CA$3289:CA3289)=1,CC3289,
IF($CA$3409&gt;SUM($CA$3289:CA3289),_xlfn.CONCAT(", ",CC3289),
IF($CA$3409=SUM($CA$3289:CA3289),_xlfn.CONCAT(" y ",CC3289)))))</f>
        <v/>
      </c>
      <c r="CC3289" s="156" t="s">
        <v>5095</v>
      </c>
      <c r="CD3289" s="272">
        <f>IF(SUM(BI3289:BQ3289)=0,0,1)</f>
        <v>0</v>
      </c>
      <c r="CE3289" s="273" t="str">
        <f>IF(CD3289=0,"",
IF(SUM($CD$3289:CD3289)=1,CF3289,
IF($CD$3409&gt;SUM($CD$3289:CD3289),_xlfn.CONCAT(", ",CF3289),
IF($CD$3409=SUM($CD$3289:CD3289),_xlfn.CONCAT(" y ",CF3289)))))</f>
        <v/>
      </c>
      <c r="CF3289" s="156" t="s">
        <v>5095</v>
      </c>
    </row>
    <row r="3290" spans="1:84" ht="15" customHeight="1">
      <c r="A3290" s="57"/>
      <c r="B3290" s="26"/>
      <c r="C3290" s="665" t="s">
        <v>5010</v>
      </c>
      <c r="D3290" s="852" t="str">
        <f t="shared" ref="D3290:D3353" si="1281">IF(D41="","",D41)</f>
        <v>SECRETARIA DE DESARROLLO AGROPECUARIO RURAL Y PESCA</v>
      </c>
      <c r="E3290" s="853"/>
      <c r="F3290" s="853"/>
      <c r="G3290" s="853"/>
      <c r="H3290" s="853"/>
      <c r="I3290" s="853"/>
      <c r="J3290" s="853"/>
      <c r="K3290" s="853"/>
      <c r="L3290" s="853"/>
      <c r="M3290" s="853"/>
      <c r="N3290" s="853"/>
      <c r="O3290" s="854"/>
      <c r="P3290" s="614"/>
      <c r="Q3290" s="614"/>
      <c r="R3290" s="614"/>
      <c r="S3290" s="614"/>
      <c r="T3290" s="614"/>
      <c r="U3290" s="614"/>
      <c r="V3290" s="614"/>
      <c r="W3290" s="614"/>
      <c r="X3290" s="614"/>
      <c r="Y3290" s="614"/>
      <c r="Z3290" s="614"/>
      <c r="AA3290" s="614"/>
      <c r="AB3290" s="614"/>
      <c r="AC3290" s="614"/>
      <c r="AD3290" s="614"/>
      <c r="AE3290" s="164"/>
      <c r="AF3290" s="164"/>
      <c r="AG3290" s="199">
        <f t="shared" ref="AG3290:AG3353" si="1282">IF(AND(COUNTBLANK(D3290)=1,COUNTA(P3290:AD3290)=0),0,IF(AND(COUNTBLANK(D3290)=0,COUNTA(P3290:AD3290)=15),0,1))</f>
        <v>1</v>
      </c>
      <c r="AH3290" s="298">
        <f t="shared" ref="AH3290:AH3353" si="1283">COUNTIF(P3290:AD3290,"NS")</f>
        <v>0</v>
      </c>
      <c r="AI3290" s="293">
        <f t="shared" ref="AI3290:AI3353" si="1284">P3290</f>
        <v>0</v>
      </c>
      <c r="AJ3290" s="294">
        <f t="shared" ref="AJ3290:AJ3353" si="1285">COUNTIF(Q3290:R3290,"NS")</f>
        <v>0</v>
      </c>
      <c r="AK3290" s="295">
        <f t="shared" ref="AK3290:AK3353" si="1286">SUM(Q3290:R3290)</f>
        <v>0</v>
      </c>
      <c r="AL3290" s="296">
        <f t="shared" ref="AL3290:AL3353" si="1287">IF(OR(AND(AI3290=0, AJ3290&gt;0),AND(AI3290="NS", AK3290&gt;0), AND(AI3290="NS", AJ3290=0, AK3290=0)), 1, IF(OR(AND(AI3290&gt;0, AJ3290&gt;1,AI3290&gt;AK3290), AND(AI3290="NS", AJ3290=2), AND(AI3290="NS", AK3290=0, AJ3290&gt;0), AI3290=AK3290), 0, 1))</f>
        <v>0</v>
      </c>
      <c r="AM3290" s="293">
        <f t="shared" ref="AM3290:AM3353" si="1288">S3290</f>
        <v>0</v>
      </c>
      <c r="AN3290" s="294">
        <f t="shared" ref="AN3290:AN3353" si="1289">COUNTIF(T3290:U3290,"NS")</f>
        <v>0</v>
      </c>
      <c r="AO3290" s="295">
        <f t="shared" ref="AO3290:AO3353" si="1290">SUM(T3290:U3290)</f>
        <v>0</v>
      </c>
      <c r="AP3290" s="296">
        <f t="shared" ref="AP3290:AP3353" si="1291">IF(OR(AND(AM3290=0, AN3290&gt;0),AND(AM3290="NS", AO3290&gt;0), AND(AM3290="NS", AN3290=0, AO3290=0)), 1, IF(OR(AND(AM3290&gt;0, AN3290&gt;1,AM3290&gt;AO3290), AND(AM3290="NS", AN3290=2), AND(AM3290="NS", AO3290=0, AN3290&gt;0), AM3290=AO3290), 0, 1))</f>
        <v>0</v>
      </c>
      <c r="AQ3290" s="293">
        <f t="shared" ref="AQ3290:AQ3353" si="1292">V3290</f>
        <v>0</v>
      </c>
      <c r="AR3290" s="294">
        <f t="shared" ref="AR3290:AR3353" si="1293">COUNTIF(W3290:X3290,"NS")</f>
        <v>0</v>
      </c>
      <c r="AS3290" s="295">
        <f t="shared" ref="AS3290:AS3353" si="1294">SUM(W3290:X3290)</f>
        <v>0</v>
      </c>
      <c r="AT3290" s="296">
        <f t="shared" ref="AT3290:AT3353" si="1295">IF(OR(AND(AQ3290=0, AR3290&gt;0),AND(AQ3290="NS", AS3290&gt;0), AND(AQ3290="NS", AR3290=0, AS3290=0)), 1, IF(OR(AND(AQ3290&gt;0, AR3290&gt;1,AQ3290&gt;AS3290), AND(AQ3290="NS", AR3290=2), AND(AQ3290="NS", AS3290=0, AR3290&gt;0), AQ3290=AS3290), 0, 1))</f>
        <v>0</v>
      </c>
      <c r="AU3290" s="293">
        <f t="shared" ref="AU3290:AU3353" si="1296">Y3290</f>
        <v>0</v>
      </c>
      <c r="AV3290" s="294">
        <f t="shared" ref="AV3290:AV3353" si="1297">COUNTIF(Z3290:AA3290,"NS")</f>
        <v>0</v>
      </c>
      <c r="AW3290" s="295">
        <f t="shared" ref="AW3290:AW3353" si="1298">SUM(Z3290:AA3290)</f>
        <v>0</v>
      </c>
      <c r="AX3290" s="296">
        <f t="shared" ref="AX3290:AX3353" si="1299">IF(OR(AND(AU3290=0, AV3290&gt;0),AND(AU3290="NS", AW3290&gt;0), AND(AU3290="NS", AV3290=0, AW3290=0)), 1, IF(OR(AND(AU3290&gt;0, AV3290&gt;1,AU3290&gt;AW3290), AND(AU3290="NS", AV3290=2), AND(AU3290="NS", AW3290=0, AV3290&gt;0), AU3290=AW3290), 0, 1))</f>
        <v>0</v>
      </c>
      <c r="AY3290" s="293">
        <f t="shared" ref="AY3290:AY3353" si="1300">AB3290</f>
        <v>0</v>
      </c>
      <c r="AZ3290" s="294">
        <f t="shared" ref="AZ3290:AZ3353" si="1301">COUNTIF(AC3290:AD3290,"NS")</f>
        <v>0</v>
      </c>
      <c r="BA3290" s="295">
        <f t="shared" ref="BA3290:BA3353" si="1302">SUM(AC3290:AD3290)</f>
        <v>0</v>
      </c>
      <c r="BB3290" s="296">
        <f t="shared" ref="BB3290:BB3353" si="1303">IF(OR(AND(AY3290=0, AZ3290&gt;0),AND(AY3290="NS", BA3290&gt;0), AND(AY3290="NS", AZ3290=0, BA3290=0)), 1, IF(OR(AND(AY3290&gt;0, AZ3290&gt;1,AY3290&gt;BA3290), AND(AY3290="NS", AZ3290=2), AND(AY3290="NS", BA3290=0, AZ3290&gt;0), AY3290=BA3290), 0, 1))</f>
        <v>0</v>
      </c>
      <c r="BC3290" s="285">
        <f t="shared" ref="BC3290:BC3353" si="1304">IF(OR(S3290="NS",P3290="NS"),0,IF(AND(S3290="NA",P3290="NA"),0,IF(S3290&lt;=P3290,0,1)))</f>
        <v>0</v>
      </c>
      <c r="BD3290" s="449">
        <f t="shared" ref="BD3290:BD3353" si="1305">IF(OR(T3290="NS",Q3290="NS"),0,IF(AND(T3290="NA",Q3290="NA"),0,IF(T3290&lt;=Q3290,0,1)))</f>
        <v>0</v>
      </c>
      <c r="BE3290" s="469">
        <f t="shared" ref="BE3290:BE3353" si="1306">IF(OR(U3290="NS",P3290="NS"),0,IF(AND(U3290="NA",P3290="NA"),0,IF(U3290&lt;=P3290,0,1)))</f>
        <v>0</v>
      </c>
      <c r="BF3290" s="474">
        <f t="shared" ref="BF3290:BF3353" si="1307">IF(OR(S3290="NS",V3290="NS",Y3290="NS",AB3290="NS"),0,IF(AND(S3290="NA",V3290="NA",Y3290="NA",AB3290="NA"),0,IF(S3290&lt;=SUM(V3290,Y3290,AB3290),0,1)))</f>
        <v>0</v>
      </c>
      <c r="BG3290" s="449">
        <f t="shared" ref="BG3290:BG3353" si="1308">IF(OR(T3290="NS",W3290="NS",Z3290="NS",AC3290="NS"),0,IF(AND(T3290="NA",W3290="NA",Z3290="NA",AC3290="NA"),0,IF(T3290&lt;=SUM(W3290,Z3290,AC3290),0,1)))</f>
        <v>0</v>
      </c>
      <c r="BH3290" s="475">
        <f t="shared" ref="BH3290:BH3353" si="1309">IF(OR(U3290="NS",X3290="NS",AA3290="NS",AD3290="NS"),0,IF(AND(U3290="NA",X3290="NA",AA3290="NA",AD3290="NA"),0,IF(U3290&lt;=SUM(X3290,AA3290,AD3290),0,1)))</f>
        <v>0</v>
      </c>
      <c r="BI3290" s="419">
        <f t="shared" ref="BI3290:BI3353" si="1310">IF(OR(V3290="NS",$S3290="NS"),0,IF(AND(V3290="NA",$S3290="NA"),0,IF(V3290&lt;=$S3290,0,1)))</f>
        <v>0</v>
      </c>
      <c r="BJ3290" s="313">
        <f t="shared" ref="BJ3290:BJ3353" si="1311">IF(OR(W3290="NS",$T3290="NS"),0,IF(AND(W3290="NA",$T3290="NA"),0,IF(W3290&lt;=$T3290,0,1)))</f>
        <v>0</v>
      </c>
      <c r="BK3290" s="480">
        <f t="shared" ref="BK3290:BK3353" si="1312">IF(OR(X3290="NS",$U3290="NS"),0,IF(AND(X3290="NA",$U3290="NA"),0,IF(X3290&lt;=$U3290,0,1)))</f>
        <v>0</v>
      </c>
      <c r="BL3290" s="419">
        <f t="shared" ref="BL3290:BL3353" si="1313">IF(OR(Y3290="NS",$S3290="NS"),0,IF(AND(Y3290="NA",$S3290="NA"),0,IF(Y3290&lt;=$S3290,0,1)))</f>
        <v>0</v>
      </c>
      <c r="BM3290" s="313">
        <f t="shared" ref="BM3290:BM3353" si="1314">IF(OR(Z3290="NS",$T3290="NS"),0,IF(AND(Z3290="NA",$T3290="NA"),0,IF(Z3290&lt;=$T3290,0,1)))</f>
        <v>0</v>
      </c>
      <c r="BN3290" s="480">
        <f t="shared" ref="BN3290:BN3353" si="1315">IF(OR(AA3290="NS",$U3290="NS"),0,IF(AND(AA3290="NA",$U3290="NA"),0,IF(AA3290&lt;=$U3290,0,1)))</f>
        <v>0</v>
      </c>
      <c r="BO3290" s="419">
        <f t="shared" ref="BO3290:BO3353" si="1316">IF(OR(AB3290="NS",$S3290="NS"),0,IF(AND(AB3290="NA",$S3290="NA"),0,IF(AB3290&lt;=$S3290,0,1)))</f>
        <v>0</v>
      </c>
      <c r="BP3290" s="313">
        <f t="shared" ref="BP3290:BP3353" si="1317">IF(OR(AC3290="NS",$T3290="NS"),0,IF(AND(AC3290="NA",$T3290="NA"),0,IF(AC3290&lt;=$T3290,0,1)))</f>
        <v>0</v>
      </c>
      <c r="BQ3290" s="480">
        <f t="shared" ref="BQ3290:BQ3353" si="1318">IF(OR(AD3290="NS",$U3290="NS"),0,IF(AND(AD3290="NA",$U3290="NA"),0,IF(AD3290&lt;=$U3290,0,1)))</f>
        <v>0</v>
      </c>
      <c r="BR3290" s="272">
        <f t="shared" ref="BR3290:BR3353" si="1319">IF(SUM(AL3290,AP3290,AT3290,AX3290,BB3290)=0,0,1)</f>
        <v>0</v>
      </c>
      <c r="BS3290" s="273" t="str">
        <f>IF(BR3290=0,"",
IF(SUM($BR$3289:BR3290)=1,BT3290,
IF($BR$3409&gt;SUM($BR$3289:BR3290),_xlfn.CONCAT(", ",BT3290),
IF($BR$3409=SUM($BR$3289:BR3290),_xlfn.CONCAT(" y ",BT3290)))))</f>
        <v/>
      </c>
      <c r="BT3290" s="156" t="s">
        <v>5096</v>
      </c>
      <c r="BU3290" s="272">
        <f t="shared" ref="BU3290:BU3353" si="1320">IF(AG3290=0,0,1)</f>
        <v>1</v>
      </c>
      <c r="BV3290" s="273" t="b">
        <f>IF(BU3290=0,"",
IF(SUM($BU$3289:BU3290)=1,BW3290,
IF($BU$3291&gt;SUM($BU$3289:BU3290),_xlfn.CONCAT(", ",BW3290),
IF($BU$3291=SUM($BU$3289:BU3290),_xlfn.CONCAT(" y ",BW3290)))))</f>
        <v>0</v>
      </c>
      <c r="BW3290" s="156" t="s">
        <v>5096</v>
      </c>
      <c r="BX3290" s="272">
        <f t="shared" ref="BX3290:BX3353" si="1321">IF(SUM(BC3290:BE3290)=0,0,1)</f>
        <v>0</v>
      </c>
      <c r="BY3290" s="273" t="str">
        <f>IF(BX3290=0,"",
IF(SUM($BX$3289:BX3290)=1,BZ3290,
IF($BX$3409&gt;SUM($BX$3289:BX3290),_xlfn.CONCAT(", ",BZ3290),
IF($BX$3409=SUM($BX$3289:BX3290),_xlfn.CONCAT(" y ",BZ3290)))))</f>
        <v/>
      </c>
      <c r="BZ3290" s="156" t="s">
        <v>5096</v>
      </c>
      <c r="CA3290" s="272">
        <f t="shared" ref="CA3290:CA3353" si="1322">IF(SUM(BF3290:BH3290)=0,0,1)</f>
        <v>0</v>
      </c>
      <c r="CB3290" s="273" t="str">
        <f>IF(CA3290=0,"",
IF(SUM($CA$3289:CA3290)=1,CC3290,
IF($CA$3409&gt;SUM($CA$3289:CA3290),_xlfn.CONCAT(", ",CC3290),
IF($CA$3409=SUM($CA$3289:CA3290),_xlfn.CONCAT(" y ",CC3290)))))</f>
        <v/>
      </c>
      <c r="CC3290" s="156" t="s">
        <v>5096</v>
      </c>
      <c r="CD3290" s="272">
        <f t="shared" ref="CD3290:CD3353" si="1323">IF(SUM(BI3290:BQ3290)=0,0,1)</f>
        <v>0</v>
      </c>
      <c r="CE3290" s="273" t="str">
        <f>IF(CD3290=0,"",
IF(SUM($CD$3289:CD3290)=1,CF3290,
IF($CD$3409&gt;SUM($CD$3289:CD3290),_xlfn.CONCAT(", ",CF3290),
IF($CD$3409=SUM($CD$3289:CD3290),_xlfn.CONCAT(" y ",CF3290)))))</f>
        <v/>
      </c>
      <c r="CF3290" s="156" t="s">
        <v>5096</v>
      </c>
    </row>
    <row r="3291" spans="1:84" ht="15" customHeight="1">
      <c r="A3291" s="57"/>
      <c r="B3291" s="26"/>
      <c r="C3291" s="665" t="s">
        <v>5012</v>
      </c>
      <c r="D3291" s="852" t="str">
        <f t="shared" si="1281"/>
        <v>SECRETARIA DE SALUD</v>
      </c>
      <c r="E3291" s="853"/>
      <c r="F3291" s="853"/>
      <c r="G3291" s="853"/>
      <c r="H3291" s="853"/>
      <c r="I3291" s="853"/>
      <c r="J3291" s="853"/>
      <c r="K3291" s="853"/>
      <c r="L3291" s="853"/>
      <c r="M3291" s="853"/>
      <c r="N3291" s="853"/>
      <c r="O3291" s="854"/>
      <c r="P3291" s="614"/>
      <c r="Q3291" s="614"/>
      <c r="R3291" s="614"/>
      <c r="S3291" s="614"/>
      <c r="T3291" s="614"/>
      <c r="U3291" s="614"/>
      <c r="V3291" s="614"/>
      <c r="W3291" s="614"/>
      <c r="X3291" s="614"/>
      <c r="Y3291" s="614"/>
      <c r="Z3291" s="614"/>
      <c r="AA3291" s="614"/>
      <c r="AB3291" s="614"/>
      <c r="AC3291" s="614"/>
      <c r="AD3291" s="614"/>
      <c r="AE3291" s="164"/>
      <c r="AF3291" s="164"/>
      <c r="AG3291" s="199">
        <f t="shared" si="1282"/>
        <v>1</v>
      </c>
      <c r="AH3291" s="298">
        <f t="shared" si="1283"/>
        <v>0</v>
      </c>
      <c r="AI3291" s="293">
        <f t="shared" si="1284"/>
        <v>0</v>
      </c>
      <c r="AJ3291" s="294">
        <f t="shared" si="1285"/>
        <v>0</v>
      </c>
      <c r="AK3291" s="295">
        <f t="shared" si="1286"/>
        <v>0</v>
      </c>
      <c r="AL3291" s="296">
        <f t="shared" si="1287"/>
        <v>0</v>
      </c>
      <c r="AM3291" s="293">
        <f t="shared" si="1288"/>
        <v>0</v>
      </c>
      <c r="AN3291" s="294">
        <f t="shared" si="1289"/>
        <v>0</v>
      </c>
      <c r="AO3291" s="295">
        <f t="shared" si="1290"/>
        <v>0</v>
      </c>
      <c r="AP3291" s="296">
        <f t="shared" si="1291"/>
        <v>0</v>
      </c>
      <c r="AQ3291" s="293">
        <f t="shared" si="1292"/>
        <v>0</v>
      </c>
      <c r="AR3291" s="294">
        <f t="shared" si="1293"/>
        <v>0</v>
      </c>
      <c r="AS3291" s="295">
        <f t="shared" si="1294"/>
        <v>0</v>
      </c>
      <c r="AT3291" s="296">
        <f t="shared" si="1295"/>
        <v>0</v>
      </c>
      <c r="AU3291" s="293">
        <f t="shared" si="1296"/>
        <v>0</v>
      </c>
      <c r="AV3291" s="294">
        <f t="shared" si="1297"/>
        <v>0</v>
      </c>
      <c r="AW3291" s="295">
        <f t="shared" si="1298"/>
        <v>0</v>
      </c>
      <c r="AX3291" s="296">
        <f t="shared" si="1299"/>
        <v>0</v>
      </c>
      <c r="AY3291" s="293">
        <f t="shared" si="1300"/>
        <v>0</v>
      </c>
      <c r="AZ3291" s="294">
        <f t="shared" si="1301"/>
        <v>0</v>
      </c>
      <c r="BA3291" s="295">
        <f t="shared" si="1302"/>
        <v>0</v>
      </c>
      <c r="BB3291" s="296">
        <f t="shared" si="1303"/>
        <v>0</v>
      </c>
      <c r="BC3291" s="285">
        <f t="shared" si="1304"/>
        <v>0</v>
      </c>
      <c r="BD3291" s="449">
        <f t="shared" si="1305"/>
        <v>0</v>
      </c>
      <c r="BE3291" s="469">
        <f t="shared" si="1306"/>
        <v>0</v>
      </c>
      <c r="BF3291" s="474">
        <f t="shared" si="1307"/>
        <v>0</v>
      </c>
      <c r="BG3291" s="449">
        <f t="shared" si="1308"/>
        <v>0</v>
      </c>
      <c r="BH3291" s="475">
        <f t="shared" si="1309"/>
        <v>0</v>
      </c>
      <c r="BI3291" s="419">
        <f t="shared" si="1310"/>
        <v>0</v>
      </c>
      <c r="BJ3291" s="313">
        <f t="shared" si="1311"/>
        <v>0</v>
      </c>
      <c r="BK3291" s="480">
        <f t="shared" si="1312"/>
        <v>0</v>
      </c>
      <c r="BL3291" s="419">
        <f t="shared" si="1313"/>
        <v>0</v>
      </c>
      <c r="BM3291" s="313">
        <f t="shared" si="1314"/>
        <v>0</v>
      </c>
      <c r="BN3291" s="480">
        <f t="shared" si="1315"/>
        <v>0</v>
      </c>
      <c r="BO3291" s="419">
        <f t="shared" si="1316"/>
        <v>0</v>
      </c>
      <c r="BP3291" s="313">
        <f t="shared" si="1317"/>
        <v>0</v>
      </c>
      <c r="BQ3291" s="480">
        <f t="shared" si="1318"/>
        <v>0</v>
      </c>
      <c r="BR3291" s="272">
        <f t="shared" si="1319"/>
        <v>0</v>
      </c>
      <c r="BS3291" s="273" t="str">
        <f>IF(BR3291=0,"",
IF(SUM($BR$3289:BR3291)=1,BT3291,
IF($BR$3409&gt;SUM($BR$3289:BR3291),_xlfn.CONCAT(", ",BT3291),
IF($BR$3409=SUM($BR$3289:BR3291),_xlfn.CONCAT(" y ",BT3291)))))</f>
        <v/>
      </c>
      <c r="BT3291" s="156" t="s">
        <v>5097</v>
      </c>
      <c r="BU3291" s="272">
        <f t="shared" si="1320"/>
        <v>1</v>
      </c>
      <c r="BV3291" s="273" t="b">
        <f>IF(BU3291=0,"",
IF(SUM($BU$3289:BU3291)=1,BW3291,
IF($BU$3291&gt;SUM($BU$3289:BU3291),_xlfn.CONCAT(", ",BW3291),
IF($BU$3291=SUM($BU$3289:BU3291),_xlfn.CONCAT(" y ",BW3291)))))</f>
        <v>0</v>
      </c>
      <c r="BW3291" s="156" t="s">
        <v>5097</v>
      </c>
      <c r="BX3291" s="272">
        <f t="shared" si="1321"/>
        <v>0</v>
      </c>
      <c r="BY3291" s="273" t="str">
        <f>IF(BX3291=0,"",
IF(SUM($BX$3289:BX3291)=1,BZ3291,
IF($BX$3409&gt;SUM($BX$3289:BX3291),_xlfn.CONCAT(", ",BZ3291),
IF($BX$3409=SUM($BX$3289:BX3291),_xlfn.CONCAT(" y ",BZ3291)))))</f>
        <v/>
      </c>
      <c r="BZ3291" s="156" t="s">
        <v>5097</v>
      </c>
      <c r="CA3291" s="272">
        <f t="shared" si="1322"/>
        <v>0</v>
      </c>
      <c r="CB3291" s="273" t="str">
        <f>IF(CA3291=0,"",
IF(SUM($CA$3289:CA3291)=1,CC3291,
IF($CA$3409&gt;SUM($CA$3289:CA3291),_xlfn.CONCAT(", ",CC3291),
IF($CA$3409=SUM($CA$3289:CA3291),_xlfn.CONCAT(" y ",CC3291)))))</f>
        <v/>
      </c>
      <c r="CC3291" s="156" t="s">
        <v>5097</v>
      </c>
      <c r="CD3291" s="272">
        <f t="shared" si="1323"/>
        <v>0</v>
      </c>
      <c r="CE3291" s="273" t="str">
        <f>IF(CD3291=0,"",
IF(SUM($CD$3289:CD3291)=1,CF3291,
IF($CD$3409&gt;SUM($CD$3289:CD3291),_xlfn.CONCAT(", ",CF3291),
IF($CD$3409=SUM($CD$3289:CD3291),_xlfn.CONCAT(" y ",CF3291)))))</f>
        <v/>
      </c>
      <c r="CF3291" s="156" t="s">
        <v>5097</v>
      </c>
    </row>
    <row r="3292" spans="1:84" ht="15" customHeight="1">
      <c r="A3292" s="57"/>
      <c r="B3292" s="26"/>
      <c r="C3292" s="665" t="s">
        <v>5014</v>
      </c>
      <c r="D3292" s="852" t="str">
        <f t="shared" si="1281"/>
        <v>SECRETARIA DE EDUCACION</v>
      </c>
      <c r="E3292" s="853"/>
      <c r="F3292" s="853"/>
      <c r="G3292" s="853"/>
      <c r="H3292" s="853"/>
      <c r="I3292" s="853"/>
      <c r="J3292" s="853"/>
      <c r="K3292" s="853"/>
      <c r="L3292" s="853"/>
      <c r="M3292" s="853"/>
      <c r="N3292" s="853"/>
      <c r="O3292" s="854"/>
      <c r="P3292" s="614"/>
      <c r="Q3292" s="614"/>
      <c r="R3292" s="614"/>
      <c r="S3292" s="614"/>
      <c r="T3292" s="614"/>
      <c r="U3292" s="614"/>
      <c r="V3292" s="614"/>
      <c r="W3292" s="614"/>
      <c r="X3292" s="614"/>
      <c r="Y3292" s="614"/>
      <c r="Z3292" s="614"/>
      <c r="AA3292" s="614"/>
      <c r="AB3292" s="614"/>
      <c r="AC3292" s="614"/>
      <c r="AD3292" s="614"/>
      <c r="AE3292" s="164"/>
      <c r="AF3292" s="164"/>
      <c r="AG3292" s="199">
        <f t="shared" si="1282"/>
        <v>1</v>
      </c>
      <c r="AH3292" s="298">
        <f t="shared" si="1283"/>
        <v>0</v>
      </c>
      <c r="AI3292" s="293">
        <f t="shared" si="1284"/>
        <v>0</v>
      </c>
      <c r="AJ3292" s="294">
        <f t="shared" si="1285"/>
        <v>0</v>
      </c>
      <c r="AK3292" s="295">
        <f t="shared" si="1286"/>
        <v>0</v>
      </c>
      <c r="AL3292" s="296">
        <f t="shared" si="1287"/>
        <v>0</v>
      </c>
      <c r="AM3292" s="293">
        <f t="shared" si="1288"/>
        <v>0</v>
      </c>
      <c r="AN3292" s="294">
        <f t="shared" si="1289"/>
        <v>0</v>
      </c>
      <c r="AO3292" s="295">
        <f t="shared" si="1290"/>
        <v>0</v>
      </c>
      <c r="AP3292" s="296">
        <f t="shared" si="1291"/>
        <v>0</v>
      </c>
      <c r="AQ3292" s="293">
        <f t="shared" si="1292"/>
        <v>0</v>
      </c>
      <c r="AR3292" s="294">
        <f t="shared" si="1293"/>
        <v>0</v>
      </c>
      <c r="AS3292" s="295">
        <f t="shared" si="1294"/>
        <v>0</v>
      </c>
      <c r="AT3292" s="296">
        <f t="shared" si="1295"/>
        <v>0</v>
      </c>
      <c r="AU3292" s="293">
        <f t="shared" si="1296"/>
        <v>0</v>
      </c>
      <c r="AV3292" s="294">
        <f t="shared" si="1297"/>
        <v>0</v>
      </c>
      <c r="AW3292" s="295">
        <f t="shared" si="1298"/>
        <v>0</v>
      </c>
      <c r="AX3292" s="296">
        <f t="shared" si="1299"/>
        <v>0</v>
      </c>
      <c r="AY3292" s="293">
        <f t="shared" si="1300"/>
        <v>0</v>
      </c>
      <c r="AZ3292" s="294">
        <f t="shared" si="1301"/>
        <v>0</v>
      </c>
      <c r="BA3292" s="295">
        <f t="shared" si="1302"/>
        <v>0</v>
      </c>
      <c r="BB3292" s="296">
        <f t="shared" si="1303"/>
        <v>0</v>
      </c>
      <c r="BC3292" s="285">
        <f t="shared" si="1304"/>
        <v>0</v>
      </c>
      <c r="BD3292" s="449">
        <f t="shared" si="1305"/>
        <v>0</v>
      </c>
      <c r="BE3292" s="469">
        <f t="shared" si="1306"/>
        <v>0</v>
      </c>
      <c r="BF3292" s="474">
        <f t="shared" si="1307"/>
        <v>0</v>
      </c>
      <c r="BG3292" s="449">
        <f t="shared" si="1308"/>
        <v>0</v>
      </c>
      <c r="BH3292" s="475">
        <f t="shared" si="1309"/>
        <v>0</v>
      </c>
      <c r="BI3292" s="419">
        <f t="shared" si="1310"/>
        <v>0</v>
      </c>
      <c r="BJ3292" s="313">
        <f t="shared" si="1311"/>
        <v>0</v>
      </c>
      <c r="BK3292" s="480">
        <f t="shared" si="1312"/>
        <v>0</v>
      </c>
      <c r="BL3292" s="419">
        <f t="shared" si="1313"/>
        <v>0</v>
      </c>
      <c r="BM3292" s="313">
        <f t="shared" si="1314"/>
        <v>0</v>
      </c>
      <c r="BN3292" s="480">
        <f t="shared" si="1315"/>
        <v>0</v>
      </c>
      <c r="BO3292" s="419">
        <f t="shared" si="1316"/>
        <v>0</v>
      </c>
      <c r="BP3292" s="313">
        <f t="shared" si="1317"/>
        <v>0</v>
      </c>
      <c r="BQ3292" s="480">
        <f t="shared" si="1318"/>
        <v>0</v>
      </c>
      <c r="BR3292" s="272">
        <f t="shared" si="1319"/>
        <v>0</v>
      </c>
      <c r="BS3292" s="273" t="str">
        <f>IF(BR3292=0,"",
IF(SUM($BR$3289:BR3292)=1,BT3292,
IF($BR$3409&gt;SUM($BR$3289:BR3292),_xlfn.CONCAT(", ",BT3292),
IF($BR$3409=SUM($BR$3289:BR3292),_xlfn.CONCAT(" y ",BT3292)))))</f>
        <v/>
      </c>
      <c r="BT3292" s="156" t="s">
        <v>5098</v>
      </c>
      <c r="BU3292" s="272">
        <f t="shared" si="1320"/>
        <v>1</v>
      </c>
      <c r="BV3292" s="273" t="b">
        <f>IF(BU3292=0,"",
IF(SUM($BU$3289:BU3292)=1,BW3292,
IF($BU$3291&gt;SUM($BU$3289:BU3292),_xlfn.CONCAT(", ",BW3292),
IF($BU$3291=SUM($BU$3289:BU3292),_xlfn.CONCAT(" y ",BW3292)))))</f>
        <v>0</v>
      </c>
      <c r="BW3292" s="156" t="s">
        <v>5098</v>
      </c>
      <c r="BX3292" s="272">
        <f t="shared" si="1321"/>
        <v>0</v>
      </c>
      <c r="BY3292" s="273" t="str">
        <f>IF(BX3292=0,"",
IF(SUM($BX$3289:BX3292)=1,BZ3292,
IF($BX$3409&gt;SUM($BX$3289:BX3292),_xlfn.CONCAT(", ",BZ3292),
IF($BX$3409=SUM($BX$3289:BX3292),_xlfn.CONCAT(" y ",BZ3292)))))</f>
        <v/>
      </c>
      <c r="BZ3292" s="156" t="s">
        <v>5098</v>
      </c>
      <c r="CA3292" s="272">
        <f t="shared" si="1322"/>
        <v>0</v>
      </c>
      <c r="CB3292" s="273" t="str">
        <f>IF(CA3292=0,"",
IF(SUM($CA$3289:CA3292)=1,CC3292,
IF($CA$3409&gt;SUM($CA$3289:CA3292),_xlfn.CONCAT(", ",CC3292),
IF($CA$3409=SUM($CA$3289:CA3292),_xlfn.CONCAT(" y ",CC3292)))))</f>
        <v/>
      </c>
      <c r="CC3292" s="156" t="s">
        <v>5098</v>
      </c>
      <c r="CD3292" s="272">
        <f t="shared" si="1323"/>
        <v>0</v>
      </c>
      <c r="CE3292" s="273" t="str">
        <f>IF(CD3292=0,"",
IF(SUM($CD$3289:CD3292)=1,CF3292,
IF($CD$3409&gt;SUM($CD$3289:CD3292),_xlfn.CONCAT(", ",CF3292),
IF($CD$3409=SUM($CD$3289:CD3292),_xlfn.CONCAT(" y ",CF3292)))))</f>
        <v/>
      </c>
      <c r="CF3292" s="156" t="s">
        <v>5098</v>
      </c>
    </row>
    <row r="3293" spans="1:84" ht="15" customHeight="1">
      <c r="A3293" s="57"/>
      <c r="B3293" s="26"/>
      <c r="C3293" s="665" t="s">
        <v>5016</v>
      </c>
      <c r="D3293" s="852" t="str">
        <f t="shared" si="1281"/>
        <v>SECRETARIA DE DESARROLLO SOCIAL</v>
      </c>
      <c r="E3293" s="853"/>
      <c r="F3293" s="853"/>
      <c r="G3293" s="853"/>
      <c r="H3293" s="853"/>
      <c r="I3293" s="853"/>
      <c r="J3293" s="853"/>
      <c r="K3293" s="853"/>
      <c r="L3293" s="853"/>
      <c r="M3293" s="853"/>
      <c r="N3293" s="853"/>
      <c r="O3293" s="854"/>
      <c r="P3293" s="614"/>
      <c r="Q3293" s="614"/>
      <c r="R3293" s="614"/>
      <c r="S3293" s="614"/>
      <c r="T3293" s="614"/>
      <c r="U3293" s="614"/>
      <c r="V3293" s="614"/>
      <c r="W3293" s="614"/>
      <c r="X3293" s="614"/>
      <c r="Y3293" s="614"/>
      <c r="Z3293" s="614"/>
      <c r="AA3293" s="614"/>
      <c r="AB3293" s="614"/>
      <c r="AC3293" s="614"/>
      <c r="AD3293" s="614"/>
      <c r="AE3293" s="164"/>
      <c r="AF3293" s="164"/>
      <c r="AG3293" s="199">
        <f t="shared" si="1282"/>
        <v>1</v>
      </c>
      <c r="AH3293" s="298">
        <f t="shared" si="1283"/>
        <v>0</v>
      </c>
      <c r="AI3293" s="293">
        <f t="shared" si="1284"/>
        <v>0</v>
      </c>
      <c r="AJ3293" s="294">
        <f t="shared" si="1285"/>
        <v>0</v>
      </c>
      <c r="AK3293" s="295">
        <f t="shared" si="1286"/>
        <v>0</v>
      </c>
      <c r="AL3293" s="296">
        <f t="shared" si="1287"/>
        <v>0</v>
      </c>
      <c r="AM3293" s="293">
        <f t="shared" si="1288"/>
        <v>0</v>
      </c>
      <c r="AN3293" s="294">
        <f t="shared" si="1289"/>
        <v>0</v>
      </c>
      <c r="AO3293" s="295">
        <f t="shared" si="1290"/>
        <v>0</v>
      </c>
      <c r="AP3293" s="296">
        <f t="shared" si="1291"/>
        <v>0</v>
      </c>
      <c r="AQ3293" s="293">
        <f t="shared" si="1292"/>
        <v>0</v>
      </c>
      <c r="AR3293" s="294">
        <f t="shared" si="1293"/>
        <v>0</v>
      </c>
      <c r="AS3293" s="295">
        <f t="shared" si="1294"/>
        <v>0</v>
      </c>
      <c r="AT3293" s="296">
        <f t="shared" si="1295"/>
        <v>0</v>
      </c>
      <c r="AU3293" s="293">
        <f t="shared" si="1296"/>
        <v>0</v>
      </c>
      <c r="AV3293" s="294">
        <f t="shared" si="1297"/>
        <v>0</v>
      </c>
      <c r="AW3293" s="295">
        <f t="shared" si="1298"/>
        <v>0</v>
      </c>
      <c r="AX3293" s="296">
        <f t="shared" si="1299"/>
        <v>0</v>
      </c>
      <c r="AY3293" s="293">
        <f t="shared" si="1300"/>
        <v>0</v>
      </c>
      <c r="AZ3293" s="294">
        <f t="shared" si="1301"/>
        <v>0</v>
      </c>
      <c r="BA3293" s="295">
        <f t="shared" si="1302"/>
        <v>0</v>
      </c>
      <c r="BB3293" s="296">
        <f t="shared" si="1303"/>
        <v>0</v>
      </c>
      <c r="BC3293" s="285">
        <f t="shared" si="1304"/>
        <v>0</v>
      </c>
      <c r="BD3293" s="449">
        <f t="shared" si="1305"/>
        <v>0</v>
      </c>
      <c r="BE3293" s="469">
        <f t="shared" si="1306"/>
        <v>0</v>
      </c>
      <c r="BF3293" s="474">
        <f t="shared" si="1307"/>
        <v>0</v>
      </c>
      <c r="BG3293" s="449">
        <f t="shared" si="1308"/>
        <v>0</v>
      </c>
      <c r="BH3293" s="475">
        <f t="shared" si="1309"/>
        <v>0</v>
      </c>
      <c r="BI3293" s="419">
        <f t="shared" si="1310"/>
        <v>0</v>
      </c>
      <c r="BJ3293" s="313">
        <f t="shared" si="1311"/>
        <v>0</v>
      </c>
      <c r="BK3293" s="480">
        <f t="shared" si="1312"/>
        <v>0</v>
      </c>
      <c r="BL3293" s="419">
        <f t="shared" si="1313"/>
        <v>0</v>
      </c>
      <c r="BM3293" s="313">
        <f t="shared" si="1314"/>
        <v>0</v>
      </c>
      <c r="BN3293" s="480">
        <f t="shared" si="1315"/>
        <v>0</v>
      </c>
      <c r="BO3293" s="419">
        <f t="shared" si="1316"/>
        <v>0</v>
      </c>
      <c r="BP3293" s="313">
        <f t="shared" si="1317"/>
        <v>0</v>
      </c>
      <c r="BQ3293" s="480">
        <f t="shared" si="1318"/>
        <v>0</v>
      </c>
      <c r="BR3293" s="272">
        <f t="shared" si="1319"/>
        <v>0</v>
      </c>
      <c r="BS3293" s="273" t="str">
        <f>IF(BR3293=0,"",
IF(SUM($BR$3289:BR3293)=1,BT3293,
IF($BR$3409&gt;SUM($BR$3289:BR3293),_xlfn.CONCAT(", ",BT3293),
IF($BR$3409=SUM($BR$3289:BR3293),_xlfn.CONCAT(" y ",BT3293)))))</f>
        <v/>
      </c>
      <c r="BT3293" s="156" t="s">
        <v>5099</v>
      </c>
      <c r="BU3293" s="272">
        <f t="shared" si="1320"/>
        <v>1</v>
      </c>
      <c r="BV3293" s="273" t="b">
        <f>IF(BU3293=0,"",
IF(SUM($BU$3289:BU3293)=1,BW3293,
IF($BU$3291&gt;SUM($BU$3289:BU3293),_xlfn.CONCAT(", ",BW3293),
IF($BU$3291=SUM($BU$3289:BU3293),_xlfn.CONCAT(" y ",BW3293)))))</f>
        <v>0</v>
      </c>
      <c r="BW3293" s="156" t="s">
        <v>5099</v>
      </c>
      <c r="BX3293" s="272">
        <f t="shared" si="1321"/>
        <v>0</v>
      </c>
      <c r="BY3293" s="273" t="str">
        <f>IF(BX3293=0,"",
IF(SUM($BX$3289:BX3293)=1,BZ3293,
IF($BX$3409&gt;SUM($BX$3289:BX3293),_xlfn.CONCAT(", ",BZ3293),
IF($BX$3409=SUM($BX$3289:BX3293),_xlfn.CONCAT(" y ",BZ3293)))))</f>
        <v/>
      </c>
      <c r="BZ3293" s="156" t="s">
        <v>5099</v>
      </c>
      <c r="CA3293" s="272">
        <f t="shared" si="1322"/>
        <v>0</v>
      </c>
      <c r="CB3293" s="273" t="str">
        <f>IF(CA3293=0,"",
IF(SUM($CA$3289:CA3293)=1,CC3293,
IF($CA$3409&gt;SUM($CA$3289:CA3293),_xlfn.CONCAT(", ",CC3293),
IF($CA$3409=SUM($CA$3289:CA3293),_xlfn.CONCAT(" y ",CC3293)))))</f>
        <v/>
      </c>
      <c r="CC3293" s="156" t="s">
        <v>5099</v>
      </c>
      <c r="CD3293" s="272">
        <f t="shared" si="1323"/>
        <v>0</v>
      </c>
      <c r="CE3293" s="273" t="str">
        <f>IF(CD3293=0,"",
IF(SUM($CD$3289:CD3293)=1,CF3293,
IF($CD$3409&gt;SUM($CD$3289:CD3293),_xlfn.CONCAT(", ",CF3293),
IF($CD$3409=SUM($CD$3289:CD3293),_xlfn.CONCAT(" y ",CF3293)))))</f>
        <v/>
      </c>
      <c r="CF3293" s="156" t="s">
        <v>5099</v>
      </c>
    </row>
    <row r="3294" spans="1:84" ht="15" customHeight="1">
      <c r="A3294" s="57"/>
      <c r="B3294" s="26"/>
      <c r="C3294" s="665" t="s">
        <v>5018</v>
      </c>
      <c r="D3294" s="852" t="str">
        <f t="shared" si="1281"/>
        <v>SECRETARIA DE DESARROLLO ECONOMICO Y PORTUARIO</v>
      </c>
      <c r="E3294" s="853"/>
      <c r="F3294" s="853"/>
      <c r="G3294" s="853"/>
      <c r="H3294" s="853"/>
      <c r="I3294" s="853"/>
      <c r="J3294" s="853"/>
      <c r="K3294" s="853"/>
      <c r="L3294" s="853"/>
      <c r="M3294" s="853"/>
      <c r="N3294" s="853"/>
      <c r="O3294" s="854"/>
      <c r="P3294" s="614"/>
      <c r="Q3294" s="614"/>
      <c r="R3294" s="614"/>
      <c r="S3294" s="614"/>
      <c r="T3294" s="614"/>
      <c r="U3294" s="614"/>
      <c r="V3294" s="614"/>
      <c r="W3294" s="614"/>
      <c r="X3294" s="614"/>
      <c r="Y3294" s="614"/>
      <c r="Z3294" s="614"/>
      <c r="AA3294" s="614"/>
      <c r="AB3294" s="614"/>
      <c r="AC3294" s="614"/>
      <c r="AD3294" s="614"/>
      <c r="AE3294" s="164"/>
      <c r="AF3294" s="164"/>
      <c r="AG3294" s="199">
        <f t="shared" si="1282"/>
        <v>1</v>
      </c>
      <c r="AH3294" s="298">
        <f t="shared" si="1283"/>
        <v>0</v>
      </c>
      <c r="AI3294" s="293">
        <f t="shared" si="1284"/>
        <v>0</v>
      </c>
      <c r="AJ3294" s="294">
        <f t="shared" si="1285"/>
        <v>0</v>
      </c>
      <c r="AK3294" s="295">
        <f t="shared" si="1286"/>
        <v>0</v>
      </c>
      <c r="AL3294" s="296">
        <f t="shared" si="1287"/>
        <v>0</v>
      </c>
      <c r="AM3294" s="293">
        <f t="shared" si="1288"/>
        <v>0</v>
      </c>
      <c r="AN3294" s="294">
        <f t="shared" si="1289"/>
        <v>0</v>
      </c>
      <c r="AO3294" s="295">
        <f t="shared" si="1290"/>
        <v>0</v>
      </c>
      <c r="AP3294" s="296">
        <f t="shared" si="1291"/>
        <v>0</v>
      </c>
      <c r="AQ3294" s="293">
        <f t="shared" si="1292"/>
        <v>0</v>
      </c>
      <c r="AR3294" s="294">
        <f t="shared" si="1293"/>
        <v>0</v>
      </c>
      <c r="AS3294" s="295">
        <f t="shared" si="1294"/>
        <v>0</v>
      </c>
      <c r="AT3294" s="296">
        <f t="shared" si="1295"/>
        <v>0</v>
      </c>
      <c r="AU3294" s="293">
        <f t="shared" si="1296"/>
        <v>0</v>
      </c>
      <c r="AV3294" s="294">
        <f t="shared" si="1297"/>
        <v>0</v>
      </c>
      <c r="AW3294" s="295">
        <f t="shared" si="1298"/>
        <v>0</v>
      </c>
      <c r="AX3294" s="296">
        <f t="shared" si="1299"/>
        <v>0</v>
      </c>
      <c r="AY3294" s="293">
        <f t="shared" si="1300"/>
        <v>0</v>
      </c>
      <c r="AZ3294" s="294">
        <f t="shared" si="1301"/>
        <v>0</v>
      </c>
      <c r="BA3294" s="295">
        <f t="shared" si="1302"/>
        <v>0</v>
      </c>
      <c r="BB3294" s="296">
        <f t="shared" si="1303"/>
        <v>0</v>
      </c>
      <c r="BC3294" s="285">
        <f t="shared" si="1304"/>
        <v>0</v>
      </c>
      <c r="BD3294" s="449">
        <f t="shared" si="1305"/>
        <v>0</v>
      </c>
      <c r="BE3294" s="469">
        <f t="shared" si="1306"/>
        <v>0</v>
      </c>
      <c r="BF3294" s="474">
        <f t="shared" si="1307"/>
        <v>0</v>
      </c>
      <c r="BG3294" s="449">
        <f t="shared" si="1308"/>
        <v>0</v>
      </c>
      <c r="BH3294" s="475">
        <f t="shared" si="1309"/>
        <v>0</v>
      </c>
      <c r="BI3294" s="419">
        <f t="shared" si="1310"/>
        <v>0</v>
      </c>
      <c r="BJ3294" s="313">
        <f t="shared" si="1311"/>
        <v>0</v>
      </c>
      <c r="BK3294" s="480">
        <f t="shared" si="1312"/>
        <v>0</v>
      </c>
      <c r="BL3294" s="419">
        <f t="shared" si="1313"/>
        <v>0</v>
      </c>
      <c r="BM3294" s="313">
        <f t="shared" si="1314"/>
        <v>0</v>
      </c>
      <c r="BN3294" s="480">
        <f t="shared" si="1315"/>
        <v>0</v>
      </c>
      <c r="BO3294" s="419">
        <f t="shared" si="1316"/>
        <v>0</v>
      </c>
      <c r="BP3294" s="313">
        <f t="shared" si="1317"/>
        <v>0</v>
      </c>
      <c r="BQ3294" s="480">
        <f t="shared" si="1318"/>
        <v>0</v>
      </c>
      <c r="BR3294" s="272">
        <f t="shared" si="1319"/>
        <v>0</v>
      </c>
      <c r="BS3294" s="273" t="str">
        <f>IF(BR3294=0,"",
IF(SUM($BR$3289:BR3294)=1,BT3294,
IF($BR$3409&gt;SUM($BR$3289:BR3294),_xlfn.CONCAT(", ",BT3294),
IF($BR$3409=SUM($BR$3289:BR3294),_xlfn.CONCAT(" y ",BT3294)))))</f>
        <v/>
      </c>
      <c r="BT3294" s="156" t="s">
        <v>5100</v>
      </c>
      <c r="BU3294" s="272">
        <f t="shared" si="1320"/>
        <v>1</v>
      </c>
      <c r="BV3294" s="273" t="b">
        <f>IF(BU3294=0,"",
IF(SUM($BU$3289:BU3294)=1,BW3294,
IF($BU$3291&gt;SUM($BU$3289:BU3294),_xlfn.CONCAT(", ",BW3294),
IF($BU$3291=SUM($BU$3289:BU3294),_xlfn.CONCAT(" y ",BW3294)))))</f>
        <v>0</v>
      </c>
      <c r="BW3294" s="156" t="s">
        <v>5100</v>
      </c>
      <c r="BX3294" s="272">
        <f t="shared" si="1321"/>
        <v>0</v>
      </c>
      <c r="BY3294" s="273" t="str">
        <f>IF(BX3294=0,"",
IF(SUM($BX$3289:BX3294)=1,BZ3294,
IF($BX$3409&gt;SUM($BX$3289:BX3294),_xlfn.CONCAT(", ",BZ3294),
IF($BX$3409=SUM($BX$3289:BX3294),_xlfn.CONCAT(" y ",BZ3294)))))</f>
        <v/>
      </c>
      <c r="BZ3294" s="156" t="s">
        <v>5100</v>
      </c>
      <c r="CA3294" s="272">
        <f t="shared" si="1322"/>
        <v>0</v>
      </c>
      <c r="CB3294" s="273" t="str">
        <f>IF(CA3294=0,"",
IF(SUM($CA$3289:CA3294)=1,CC3294,
IF($CA$3409&gt;SUM($CA$3289:CA3294),_xlfn.CONCAT(", ",CC3294),
IF($CA$3409=SUM($CA$3289:CA3294),_xlfn.CONCAT(" y ",CC3294)))))</f>
        <v/>
      </c>
      <c r="CC3294" s="156" t="s">
        <v>5100</v>
      </c>
      <c r="CD3294" s="272">
        <f t="shared" si="1323"/>
        <v>0</v>
      </c>
      <c r="CE3294" s="273" t="str">
        <f>IF(CD3294=0,"",
IF(SUM($CD$3289:CD3294)=1,CF3294,
IF($CD$3409&gt;SUM($CD$3289:CD3294),_xlfn.CONCAT(", ",CF3294),
IF($CD$3409=SUM($CD$3289:CD3294),_xlfn.CONCAT(" y ",CF3294)))))</f>
        <v/>
      </c>
      <c r="CF3294" s="156" t="s">
        <v>5100</v>
      </c>
    </row>
    <row r="3295" spans="1:84" ht="15" customHeight="1">
      <c r="A3295" s="57"/>
      <c r="B3295" s="26"/>
      <c r="C3295" s="665" t="s">
        <v>5020</v>
      </c>
      <c r="D3295" s="852" t="str">
        <f t="shared" si="1281"/>
        <v>SECRETARIA DE GOBIERNO</v>
      </c>
      <c r="E3295" s="853"/>
      <c r="F3295" s="853"/>
      <c r="G3295" s="853"/>
      <c r="H3295" s="853"/>
      <c r="I3295" s="853"/>
      <c r="J3295" s="853"/>
      <c r="K3295" s="853"/>
      <c r="L3295" s="853"/>
      <c r="M3295" s="853"/>
      <c r="N3295" s="853"/>
      <c r="O3295" s="854"/>
      <c r="P3295" s="614"/>
      <c r="Q3295" s="614"/>
      <c r="R3295" s="614"/>
      <c r="S3295" s="614"/>
      <c r="T3295" s="614"/>
      <c r="U3295" s="614"/>
      <c r="V3295" s="614"/>
      <c r="W3295" s="614"/>
      <c r="X3295" s="614"/>
      <c r="Y3295" s="614"/>
      <c r="Z3295" s="614"/>
      <c r="AA3295" s="614"/>
      <c r="AB3295" s="614"/>
      <c r="AC3295" s="614"/>
      <c r="AD3295" s="614"/>
      <c r="AE3295" s="164"/>
      <c r="AF3295" s="164"/>
      <c r="AG3295" s="199">
        <f t="shared" si="1282"/>
        <v>1</v>
      </c>
      <c r="AH3295" s="298">
        <f t="shared" si="1283"/>
        <v>0</v>
      </c>
      <c r="AI3295" s="293">
        <f t="shared" si="1284"/>
        <v>0</v>
      </c>
      <c r="AJ3295" s="294">
        <f t="shared" si="1285"/>
        <v>0</v>
      </c>
      <c r="AK3295" s="295">
        <f t="shared" si="1286"/>
        <v>0</v>
      </c>
      <c r="AL3295" s="296">
        <f t="shared" si="1287"/>
        <v>0</v>
      </c>
      <c r="AM3295" s="293">
        <f t="shared" si="1288"/>
        <v>0</v>
      </c>
      <c r="AN3295" s="294">
        <f t="shared" si="1289"/>
        <v>0</v>
      </c>
      <c r="AO3295" s="295">
        <f t="shared" si="1290"/>
        <v>0</v>
      </c>
      <c r="AP3295" s="296">
        <f t="shared" si="1291"/>
        <v>0</v>
      </c>
      <c r="AQ3295" s="293">
        <f t="shared" si="1292"/>
        <v>0</v>
      </c>
      <c r="AR3295" s="294">
        <f t="shared" si="1293"/>
        <v>0</v>
      </c>
      <c r="AS3295" s="295">
        <f t="shared" si="1294"/>
        <v>0</v>
      </c>
      <c r="AT3295" s="296">
        <f t="shared" si="1295"/>
        <v>0</v>
      </c>
      <c r="AU3295" s="293">
        <f t="shared" si="1296"/>
        <v>0</v>
      </c>
      <c r="AV3295" s="294">
        <f t="shared" si="1297"/>
        <v>0</v>
      </c>
      <c r="AW3295" s="295">
        <f t="shared" si="1298"/>
        <v>0</v>
      </c>
      <c r="AX3295" s="296">
        <f t="shared" si="1299"/>
        <v>0</v>
      </c>
      <c r="AY3295" s="293">
        <f t="shared" si="1300"/>
        <v>0</v>
      </c>
      <c r="AZ3295" s="294">
        <f t="shared" si="1301"/>
        <v>0</v>
      </c>
      <c r="BA3295" s="295">
        <f t="shared" si="1302"/>
        <v>0</v>
      </c>
      <c r="BB3295" s="296">
        <f t="shared" si="1303"/>
        <v>0</v>
      </c>
      <c r="BC3295" s="285">
        <f t="shared" si="1304"/>
        <v>0</v>
      </c>
      <c r="BD3295" s="449">
        <f t="shared" si="1305"/>
        <v>0</v>
      </c>
      <c r="BE3295" s="469">
        <f t="shared" si="1306"/>
        <v>0</v>
      </c>
      <c r="BF3295" s="474">
        <f t="shared" si="1307"/>
        <v>0</v>
      </c>
      <c r="BG3295" s="449">
        <f t="shared" si="1308"/>
        <v>0</v>
      </c>
      <c r="BH3295" s="475">
        <f t="shared" si="1309"/>
        <v>0</v>
      </c>
      <c r="BI3295" s="419">
        <f t="shared" si="1310"/>
        <v>0</v>
      </c>
      <c r="BJ3295" s="313">
        <f t="shared" si="1311"/>
        <v>0</v>
      </c>
      <c r="BK3295" s="480">
        <f t="shared" si="1312"/>
        <v>0</v>
      </c>
      <c r="BL3295" s="419">
        <f t="shared" si="1313"/>
        <v>0</v>
      </c>
      <c r="BM3295" s="313">
        <f t="shared" si="1314"/>
        <v>0</v>
      </c>
      <c r="BN3295" s="480">
        <f t="shared" si="1315"/>
        <v>0</v>
      </c>
      <c r="BO3295" s="419">
        <f t="shared" si="1316"/>
        <v>0</v>
      </c>
      <c r="BP3295" s="313">
        <f t="shared" si="1317"/>
        <v>0</v>
      </c>
      <c r="BQ3295" s="480">
        <f t="shared" si="1318"/>
        <v>0</v>
      </c>
      <c r="BR3295" s="272">
        <f t="shared" si="1319"/>
        <v>0</v>
      </c>
      <c r="BS3295" s="273" t="str">
        <f>IF(BR3295=0,"",
IF(SUM($BR$3289:BR3295)=1,BT3295,
IF($BR$3409&gt;SUM($BR$3289:BR3295),_xlfn.CONCAT(", ",BT3295),
IF($BR$3409=SUM($BR$3289:BR3295),_xlfn.CONCAT(" y ",BT3295)))))</f>
        <v/>
      </c>
      <c r="BT3295" s="156" t="s">
        <v>5101</v>
      </c>
      <c r="BU3295" s="272">
        <f t="shared" si="1320"/>
        <v>1</v>
      </c>
      <c r="BV3295" s="273" t="b">
        <f>IF(BU3295=0,"",
IF(SUM($BU$3289:BU3295)=1,BW3295,
IF($BU$3291&gt;SUM($BU$3289:BU3295),_xlfn.CONCAT(", ",BW3295),
IF($BU$3291=SUM($BU$3289:BU3295),_xlfn.CONCAT(" y ",BW3295)))))</f>
        <v>0</v>
      </c>
      <c r="BW3295" s="156" t="s">
        <v>5101</v>
      </c>
      <c r="BX3295" s="272">
        <f t="shared" si="1321"/>
        <v>0</v>
      </c>
      <c r="BY3295" s="273" t="str">
        <f>IF(BX3295=0,"",
IF(SUM($BX$3289:BX3295)=1,BZ3295,
IF($BX$3409&gt;SUM($BX$3289:BX3295),_xlfn.CONCAT(", ",BZ3295),
IF($BX$3409=SUM($BX$3289:BX3295),_xlfn.CONCAT(" y ",BZ3295)))))</f>
        <v/>
      </c>
      <c r="BZ3295" s="156" t="s">
        <v>5101</v>
      </c>
      <c r="CA3295" s="272">
        <f t="shared" si="1322"/>
        <v>0</v>
      </c>
      <c r="CB3295" s="273" t="str">
        <f>IF(CA3295=0,"",
IF(SUM($CA$3289:CA3295)=1,CC3295,
IF($CA$3409&gt;SUM($CA$3289:CA3295),_xlfn.CONCAT(", ",CC3295),
IF($CA$3409=SUM($CA$3289:CA3295),_xlfn.CONCAT(" y ",CC3295)))))</f>
        <v/>
      </c>
      <c r="CC3295" s="156" t="s">
        <v>5101</v>
      </c>
      <c r="CD3295" s="272">
        <f t="shared" si="1323"/>
        <v>0</v>
      </c>
      <c r="CE3295" s="273" t="str">
        <f>IF(CD3295=0,"",
IF(SUM($CD$3289:CD3295)=1,CF3295,
IF($CD$3409&gt;SUM($CD$3289:CD3295),_xlfn.CONCAT(", ",CF3295),
IF($CD$3409=SUM($CD$3289:CD3295),_xlfn.CONCAT(" y ",CF3295)))))</f>
        <v/>
      </c>
      <c r="CF3295" s="156" t="s">
        <v>5101</v>
      </c>
    </row>
    <row r="3296" spans="1:84" ht="15" customHeight="1">
      <c r="A3296" s="57"/>
      <c r="B3296" s="26"/>
      <c r="C3296" s="665" t="s">
        <v>5022</v>
      </c>
      <c r="D3296" s="852" t="str">
        <f t="shared" si="1281"/>
        <v>SECRETARIA DE FINANZAS Y PLANEACION</v>
      </c>
      <c r="E3296" s="853"/>
      <c r="F3296" s="853"/>
      <c r="G3296" s="853"/>
      <c r="H3296" s="853"/>
      <c r="I3296" s="853"/>
      <c r="J3296" s="853"/>
      <c r="K3296" s="853"/>
      <c r="L3296" s="853"/>
      <c r="M3296" s="853"/>
      <c r="N3296" s="853"/>
      <c r="O3296" s="854"/>
      <c r="P3296" s="614"/>
      <c r="Q3296" s="614"/>
      <c r="R3296" s="614"/>
      <c r="S3296" s="614"/>
      <c r="T3296" s="614"/>
      <c r="U3296" s="614"/>
      <c r="V3296" s="614"/>
      <c r="W3296" s="614"/>
      <c r="X3296" s="614"/>
      <c r="Y3296" s="614"/>
      <c r="Z3296" s="614"/>
      <c r="AA3296" s="614"/>
      <c r="AB3296" s="614"/>
      <c r="AC3296" s="614"/>
      <c r="AD3296" s="614"/>
      <c r="AE3296" s="164"/>
      <c r="AF3296" s="164"/>
      <c r="AG3296" s="199">
        <f t="shared" si="1282"/>
        <v>1</v>
      </c>
      <c r="AH3296" s="298">
        <f t="shared" si="1283"/>
        <v>0</v>
      </c>
      <c r="AI3296" s="293">
        <f t="shared" si="1284"/>
        <v>0</v>
      </c>
      <c r="AJ3296" s="294">
        <f t="shared" si="1285"/>
        <v>0</v>
      </c>
      <c r="AK3296" s="295">
        <f t="shared" si="1286"/>
        <v>0</v>
      </c>
      <c r="AL3296" s="296">
        <f t="shared" si="1287"/>
        <v>0</v>
      </c>
      <c r="AM3296" s="293">
        <f t="shared" si="1288"/>
        <v>0</v>
      </c>
      <c r="AN3296" s="294">
        <f t="shared" si="1289"/>
        <v>0</v>
      </c>
      <c r="AO3296" s="295">
        <f t="shared" si="1290"/>
        <v>0</v>
      </c>
      <c r="AP3296" s="296">
        <f t="shared" si="1291"/>
        <v>0</v>
      </c>
      <c r="AQ3296" s="293">
        <f t="shared" si="1292"/>
        <v>0</v>
      </c>
      <c r="AR3296" s="294">
        <f t="shared" si="1293"/>
        <v>0</v>
      </c>
      <c r="AS3296" s="295">
        <f t="shared" si="1294"/>
        <v>0</v>
      </c>
      <c r="AT3296" s="296">
        <f t="shared" si="1295"/>
        <v>0</v>
      </c>
      <c r="AU3296" s="293">
        <f t="shared" si="1296"/>
        <v>0</v>
      </c>
      <c r="AV3296" s="294">
        <f t="shared" si="1297"/>
        <v>0</v>
      </c>
      <c r="AW3296" s="295">
        <f t="shared" si="1298"/>
        <v>0</v>
      </c>
      <c r="AX3296" s="296">
        <f t="shared" si="1299"/>
        <v>0</v>
      </c>
      <c r="AY3296" s="293">
        <f t="shared" si="1300"/>
        <v>0</v>
      </c>
      <c r="AZ3296" s="294">
        <f t="shared" si="1301"/>
        <v>0</v>
      </c>
      <c r="BA3296" s="295">
        <f t="shared" si="1302"/>
        <v>0</v>
      </c>
      <c r="BB3296" s="296">
        <f t="shared" si="1303"/>
        <v>0</v>
      </c>
      <c r="BC3296" s="285">
        <f t="shared" si="1304"/>
        <v>0</v>
      </c>
      <c r="BD3296" s="449">
        <f t="shared" si="1305"/>
        <v>0</v>
      </c>
      <c r="BE3296" s="469">
        <f t="shared" si="1306"/>
        <v>0</v>
      </c>
      <c r="BF3296" s="474">
        <f t="shared" si="1307"/>
        <v>0</v>
      </c>
      <c r="BG3296" s="449">
        <f t="shared" si="1308"/>
        <v>0</v>
      </c>
      <c r="BH3296" s="475">
        <f t="shared" si="1309"/>
        <v>0</v>
      </c>
      <c r="BI3296" s="419">
        <f t="shared" si="1310"/>
        <v>0</v>
      </c>
      <c r="BJ3296" s="313">
        <f t="shared" si="1311"/>
        <v>0</v>
      </c>
      <c r="BK3296" s="480">
        <f t="shared" si="1312"/>
        <v>0</v>
      </c>
      <c r="BL3296" s="419">
        <f t="shared" si="1313"/>
        <v>0</v>
      </c>
      <c r="BM3296" s="313">
        <f t="shared" si="1314"/>
        <v>0</v>
      </c>
      <c r="BN3296" s="480">
        <f t="shared" si="1315"/>
        <v>0</v>
      </c>
      <c r="BO3296" s="419">
        <f t="shared" si="1316"/>
        <v>0</v>
      </c>
      <c r="BP3296" s="313">
        <f t="shared" si="1317"/>
        <v>0</v>
      </c>
      <c r="BQ3296" s="480">
        <f t="shared" si="1318"/>
        <v>0</v>
      </c>
      <c r="BR3296" s="272">
        <f t="shared" si="1319"/>
        <v>0</v>
      </c>
      <c r="BS3296" s="273" t="str">
        <f>IF(BR3296=0,"",
IF(SUM($BR$3289:BR3296)=1,BT3296,
IF($BR$3409&gt;SUM($BR$3289:BR3296),_xlfn.CONCAT(", ",BT3296),
IF($BR$3409=SUM($BR$3289:BR3296),_xlfn.CONCAT(" y ",BT3296)))))</f>
        <v/>
      </c>
      <c r="BT3296" s="156" t="s">
        <v>5102</v>
      </c>
      <c r="BU3296" s="272">
        <f t="shared" si="1320"/>
        <v>1</v>
      </c>
      <c r="BV3296" s="273" t="b">
        <f>IF(BU3296=0,"",
IF(SUM($BU$3289:BU3296)=1,BW3296,
IF($BU$3291&gt;SUM($BU$3289:BU3296),_xlfn.CONCAT(", ",BW3296),
IF($BU$3291=SUM($BU$3289:BU3296),_xlfn.CONCAT(" y ",BW3296)))))</f>
        <v>0</v>
      </c>
      <c r="BW3296" s="156" t="s">
        <v>5102</v>
      </c>
      <c r="BX3296" s="272">
        <f t="shared" si="1321"/>
        <v>0</v>
      </c>
      <c r="BY3296" s="273" t="str">
        <f>IF(BX3296=0,"",
IF(SUM($BX$3289:BX3296)=1,BZ3296,
IF($BX$3409&gt;SUM($BX$3289:BX3296),_xlfn.CONCAT(", ",BZ3296),
IF($BX$3409=SUM($BX$3289:BX3296),_xlfn.CONCAT(" y ",BZ3296)))))</f>
        <v/>
      </c>
      <c r="BZ3296" s="156" t="s">
        <v>5102</v>
      </c>
      <c r="CA3296" s="272">
        <f t="shared" si="1322"/>
        <v>0</v>
      </c>
      <c r="CB3296" s="273" t="str">
        <f>IF(CA3296=0,"",
IF(SUM($CA$3289:CA3296)=1,CC3296,
IF($CA$3409&gt;SUM($CA$3289:CA3296),_xlfn.CONCAT(", ",CC3296),
IF($CA$3409=SUM($CA$3289:CA3296),_xlfn.CONCAT(" y ",CC3296)))))</f>
        <v/>
      </c>
      <c r="CC3296" s="156" t="s">
        <v>5102</v>
      </c>
      <c r="CD3296" s="272">
        <f t="shared" si="1323"/>
        <v>0</v>
      </c>
      <c r="CE3296" s="273" t="str">
        <f>IF(CD3296=0,"",
IF(SUM($CD$3289:CD3296)=1,CF3296,
IF($CD$3409&gt;SUM($CD$3289:CD3296),_xlfn.CONCAT(", ",CF3296),
IF($CD$3409=SUM($CD$3289:CD3296),_xlfn.CONCAT(" y ",CF3296)))))</f>
        <v/>
      </c>
      <c r="CF3296" s="156" t="s">
        <v>5102</v>
      </c>
    </row>
    <row r="3297" spans="1:84" ht="15" customHeight="1">
      <c r="A3297" s="57"/>
      <c r="B3297" s="26"/>
      <c r="C3297" s="665" t="s">
        <v>5024</v>
      </c>
      <c r="D3297" s="852" t="str">
        <f t="shared" si="1281"/>
        <v>COORDINACION GENERAL DE COMUNICACION SOCIAL</v>
      </c>
      <c r="E3297" s="853"/>
      <c r="F3297" s="853"/>
      <c r="G3297" s="853"/>
      <c r="H3297" s="853"/>
      <c r="I3297" s="853"/>
      <c r="J3297" s="853"/>
      <c r="K3297" s="853"/>
      <c r="L3297" s="853"/>
      <c r="M3297" s="853"/>
      <c r="N3297" s="853"/>
      <c r="O3297" s="854"/>
      <c r="P3297" s="614"/>
      <c r="Q3297" s="614"/>
      <c r="R3297" s="614"/>
      <c r="S3297" s="614"/>
      <c r="T3297" s="614"/>
      <c r="U3297" s="614"/>
      <c r="V3297" s="614"/>
      <c r="W3297" s="614"/>
      <c r="X3297" s="614"/>
      <c r="Y3297" s="614"/>
      <c r="Z3297" s="614"/>
      <c r="AA3297" s="614"/>
      <c r="AB3297" s="614"/>
      <c r="AC3297" s="614"/>
      <c r="AD3297" s="614"/>
      <c r="AE3297" s="164"/>
      <c r="AF3297" s="164"/>
      <c r="AG3297" s="199">
        <f t="shared" si="1282"/>
        <v>1</v>
      </c>
      <c r="AH3297" s="298">
        <f t="shared" si="1283"/>
        <v>0</v>
      </c>
      <c r="AI3297" s="293">
        <f t="shared" si="1284"/>
        <v>0</v>
      </c>
      <c r="AJ3297" s="294">
        <f t="shared" si="1285"/>
        <v>0</v>
      </c>
      <c r="AK3297" s="295">
        <f t="shared" si="1286"/>
        <v>0</v>
      </c>
      <c r="AL3297" s="296">
        <f t="shared" si="1287"/>
        <v>0</v>
      </c>
      <c r="AM3297" s="293">
        <f t="shared" si="1288"/>
        <v>0</v>
      </c>
      <c r="AN3297" s="294">
        <f t="shared" si="1289"/>
        <v>0</v>
      </c>
      <c r="AO3297" s="295">
        <f t="shared" si="1290"/>
        <v>0</v>
      </c>
      <c r="AP3297" s="296">
        <f t="shared" si="1291"/>
        <v>0</v>
      </c>
      <c r="AQ3297" s="293">
        <f t="shared" si="1292"/>
        <v>0</v>
      </c>
      <c r="AR3297" s="294">
        <f t="shared" si="1293"/>
        <v>0</v>
      </c>
      <c r="AS3297" s="295">
        <f t="shared" si="1294"/>
        <v>0</v>
      </c>
      <c r="AT3297" s="296">
        <f t="shared" si="1295"/>
        <v>0</v>
      </c>
      <c r="AU3297" s="293">
        <f t="shared" si="1296"/>
        <v>0</v>
      </c>
      <c r="AV3297" s="294">
        <f t="shared" si="1297"/>
        <v>0</v>
      </c>
      <c r="AW3297" s="295">
        <f t="shared" si="1298"/>
        <v>0</v>
      </c>
      <c r="AX3297" s="296">
        <f t="shared" si="1299"/>
        <v>0</v>
      </c>
      <c r="AY3297" s="293">
        <f t="shared" si="1300"/>
        <v>0</v>
      </c>
      <c r="AZ3297" s="294">
        <f t="shared" si="1301"/>
        <v>0</v>
      </c>
      <c r="BA3297" s="295">
        <f t="shared" si="1302"/>
        <v>0</v>
      </c>
      <c r="BB3297" s="296">
        <f t="shared" si="1303"/>
        <v>0</v>
      </c>
      <c r="BC3297" s="285">
        <f t="shared" si="1304"/>
        <v>0</v>
      </c>
      <c r="BD3297" s="449">
        <f t="shared" si="1305"/>
        <v>0</v>
      </c>
      <c r="BE3297" s="469">
        <f t="shared" si="1306"/>
        <v>0</v>
      </c>
      <c r="BF3297" s="474">
        <f t="shared" si="1307"/>
        <v>0</v>
      </c>
      <c r="BG3297" s="449">
        <f t="shared" si="1308"/>
        <v>0</v>
      </c>
      <c r="BH3297" s="475">
        <f t="shared" si="1309"/>
        <v>0</v>
      </c>
      <c r="BI3297" s="419">
        <f t="shared" si="1310"/>
        <v>0</v>
      </c>
      <c r="BJ3297" s="313">
        <f t="shared" si="1311"/>
        <v>0</v>
      </c>
      <c r="BK3297" s="480">
        <f t="shared" si="1312"/>
        <v>0</v>
      </c>
      <c r="BL3297" s="419">
        <f t="shared" si="1313"/>
        <v>0</v>
      </c>
      <c r="BM3297" s="313">
        <f t="shared" si="1314"/>
        <v>0</v>
      </c>
      <c r="BN3297" s="480">
        <f t="shared" si="1315"/>
        <v>0</v>
      </c>
      <c r="BO3297" s="419">
        <f t="shared" si="1316"/>
        <v>0</v>
      </c>
      <c r="BP3297" s="313">
        <f t="shared" si="1317"/>
        <v>0</v>
      </c>
      <c r="BQ3297" s="480">
        <f t="shared" si="1318"/>
        <v>0</v>
      </c>
      <c r="BR3297" s="272">
        <f t="shared" si="1319"/>
        <v>0</v>
      </c>
      <c r="BS3297" s="273" t="str">
        <f>IF(BR3297=0,"",
IF(SUM($BR$3289:BR3297)=1,BT3297,
IF($BR$3409&gt;SUM($BR$3289:BR3297),_xlfn.CONCAT(", ",BT3297),
IF($BR$3409=SUM($BR$3289:BR3297),_xlfn.CONCAT(" y ",BT3297)))))</f>
        <v/>
      </c>
      <c r="BT3297" s="156" t="s">
        <v>5103</v>
      </c>
      <c r="BU3297" s="272">
        <f t="shared" si="1320"/>
        <v>1</v>
      </c>
      <c r="BV3297" s="273" t="b">
        <f>IF(BU3297=0,"",
IF(SUM($BU$3289:BU3297)=1,BW3297,
IF($BU$3291&gt;SUM($BU$3289:BU3297),_xlfn.CONCAT(", ",BW3297),
IF($BU$3291=SUM($BU$3289:BU3297),_xlfn.CONCAT(" y ",BW3297)))))</f>
        <v>0</v>
      </c>
      <c r="BW3297" s="156" t="s">
        <v>5103</v>
      </c>
      <c r="BX3297" s="272">
        <f t="shared" si="1321"/>
        <v>0</v>
      </c>
      <c r="BY3297" s="273" t="str">
        <f>IF(BX3297=0,"",
IF(SUM($BX$3289:BX3297)=1,BZ3297,
IF($BX$3409&gt;SUM($BX$3289:BX3297),_xlfn.CONCAT(", ",BZ3297),
IF($BX$3409=SUM($BX$3289:BX3297),_xlfn.CONCAT(" y ",BZ3297)))))</f>
        <v/>
      </c>
      <c r="BZ3297" s="156" t="s">
        <v>5103</v>
      </c>
      <c r="CA3297" s="272">
        <f t="shared" si="1322"/>
        <v>0</v>
      </c>
      <c r="CB3297" s="273" t="str">
        <f>IF(CA3297=0,"",
IF(SUM($CA$3289:CA3297)=1,CC3297,
IF($CA$3409&gt;SUM($CA$3289:CA3297),_xlfn.CONCAT(", ",CC3297),
IF($CA$3409=SUM($CA$3289:CA3297),_xlfn.CONCAT(" y ",CC3297)))))</f>
        <v/>
      </c>
      <c r="CC3297" s="156" t="s">
        <v>5103</v>
      </c>
      <c r="CD3297" s="272">
        <f t="shared" si="1323"/>
        <v>0</v>
      </c>
      <c r="CE3297" s="273" t="str">
        <f>IF(CD3297=0,"",
IF(SUM($CD$3289:CD3297)=1,CF3297,
IF($CD$3409&gt;SUM($CD$3289:CD3297),_xlfn.CONCAT(", ",CF3297),
IF($CD$3409=SUM($CD$3289:CD3297),_xlfn.CONCAT(" y ",CF3297)))))</f>
        <v/>
      </c>
      <c r="CF3297" s="156" t="s">
        <v>5103</v>
      </c>
    </row>
    <row r="3298" spans="1:84" ht="15" customHeight="1">
      <c r="A3298" s="57"/>
      <c r="B3298" s="26"/>
      <c r="C3298" s="665" t="s">
        <v>5025</v>
      </c>
      <c r="D3298" s="852" t="str">
        <f t="shared" si="1281"/>
        <v>CONTRALORIA GENERAL</v>
      </c>
      <c r="E3298" s="853"/>
      <c r="F3298" s="853"/>
      <c r="G3298" s="853"/>
      <c r="H3298" s="853"/>
      <c r="I3298" s="853"/>
      <c r="J3298" s="853"/>
      <c r="K3298" s="853"/>
      <c r="L3298" s="853"/>
      <c r="M3298" s="853"/>
      <c r="N3298" s="853"/>
      <c r="O3298" s="854"/>
      <c r="P3298" s="614"/>
      <c r="Q3298" s="614"/>
      <c r="R3298" s="614"/>
      <c r="S3298" s="614"/>
      <c r="T3298" s="614"/>
      <c r="U3298" s="614"/>
      <c r="V3298" s="614"/>
      <c r="W3298" s="614"/>
      <c r="X3298" s="614"/>
      <c r="Y3298" s="614"/>
      <c r="Z3298" s="614"/>
      <c r="AA3298" s="614"/>
      <c r="AB3298" s="614"/>
      <c r="AC3298" s="614"/>
      <c r="AD3298" s="614"/>
      <c r="AE3298" s="164"/>
      <c r="AF3298" s="164"/>
      <c r="AG3298" s="199">
        <f t="shared" si="1282"/>
        <v>1</v>
      </c>
      <c r="AH3298" s="298">
        <f t="shared" si="1283"/>
        <v>0</v>
      </c>
      <c r="AI3298" s="293">
        <f t="shared" si="1284"/>
        <v>0</v>
      </c>
      <c r="AJ3298" s="294">
        <f t="shared" si="1285"/>
        <v>0</v>
      </c>
      <c r="AK3298" s="295">
        <f t="shared" si="1286"/>
        <v>0</v>
      </c>
      <c r="AL3298" s="296">
        <f t="shared" si="1287"/>
        <v>0</v>
      </c>
      <c r="AM3298" s="293">
        <f t="shared" si="1288"/>
        <v>0</v>
      </c>
      <c r="AN3298" s="294">
        <f t="shared" si="1289"/>
        <v>0</v>
      </c>
      <c r="AO3298" s="295">
        <f t="shared" si="1290"/>
        <v>0</v>
      </c>
      <c r="AP3298" s="296">
        <f t="shared" si="1291"/>
        <v>0</v>
      </c>
      <c r="AQ3298" s="293">
        <f t="shared" si="1292"/>
        <v>0</v>
      </c>
      <c r="AR3298" s="294">
        <f t="shared" si="1293"/>
        <v>0</v>
      </c>
      <c r="AS3298" s="295">
        <f t="shared" si="1294"/>
        <v>0</v>
      </c>
      <c r="AT3298" s="296">
        <f t="shared" si="1295"/>
        <v>0</v>
      </c>
      <c r="AU3298" s="293">
        <f t="shared" si="1296"/>
        <v>0</v>
      </c>
      <c r="AV3298" s="294">
        <f t="shared" si="1297"/>
        <v>0</v>
      </c>
      <c r="AW3298" s="295">
        <f t="shared" si="1298"/>
        <v>0</v>
      </c>
      <c r="AX3298" s="296">
        <f t="shared" si="1299"/>
        <v>0</v>
      </c>
      <c r="AY3298" s="293">
        <f t="shared" si="1300"/>
        <v>0</v>
      </c>
      <c r="AZ3298" s="294">
        <f t="shared" si="1301"/>
        <v>0</v>
      </c>
      <c r="BA3298" s="295">
        <f t="shared" si="1302"/>
        <v>0</v>
      </c>
      <c r="BB3298" s="296">
        <f t="shared" si="1303"/>
        <v>0</v>
      </c>
      <c r="BC3298" s="285">
        <f t="shared" si="1304"/>
        <v>0</v>
      </c>
      <c r="BD3298" s="449">
        <f t="shared" si="1305"/>
        <v>0</v>
      </c>
      <c r="BE3298" s="469">
        <f t="shared" si="1306"/>
        <v>0</v>
      </c>
      <c r="BF3298" s="474">
        <f t="shared" si="1307"/>
        <v>0</v>
      </c>
      <c r="BG3298" s="449">
        <f t="shared" si="1308"/>
        <v>0</v>
      </c>
      <c r="BH3298" s="475">
        <f t="shared" si="1309"/>
        <v>0</v>
      </c>
      <c r="BI3298" s="419">
        <f t="shared" si="1310"/>
        <v>0</v>
      </c>
      <c r="BJ3298" s="313">
        <f t="shared" si="1311"/>
        <v>0</v>
      </c>
      <c r="BK3298" s="480">
        <f t="shared" si="1312"/>
        <v>0</v>
      </c>
      <c r="BL3298" s="419">
        <f t="shared" si="1313"/>
        <v>0</v>
      </c>
      <c r="BM3298" s="313">
        <f t="shared" si="1314"/>
        <v>0</v>
      </c>
      <c r="BN3298" s="480">
        <f t="shared" si="1315"/>
        <v>0</v>
      </c>
      <c r="BO3298" s="419">
        <f t="shared" si="1316"/>
        <v>0</v>
      </c>
      <c r="BP3298" s="313">
        <f t="shared" si="1317"/>
        <v>0</v>
      </c>
      <c r="BQ3298" s="480">
        <f t="shared" si="1318"/>
        <v>0</v>
      </c>
      <c r="BR3298" s="272">
        <f t="shared" si="1319"/>
        <v>0</v>
      </c>
      <c r="BS3298" s="273" t="str">
        <f>IF(BR3298=0,"",
IF(SUM($BR$3289:BR3298)=1,BT3298,
IF($BR$3409&gt;SUM($BR$3289:BR3298),_xlfn.CONCAT(", ",BT3298),
IF($BR$3409=SUM($BR$3289:BR3298),_xlfn.CONCAT(" y ",BT3298)))))</f>
        <v/>
      </c>
      <c r="BT3298" s="156" t="s">
        <v>5104</v>
      </c>
      <c r="BU3298" s="272">
        <f t="shared" si="1320"/>
        <v>1</v>
      </c>
      <c r="BV3298" s="273" t="b">
        <f>IF(BU3298=0,"",
IF(SUM($BU$3289:BU3298)=1,BW3298,
IF($BU$3291&gt;SUM($BU$3289:BU3298),_xlfn.CONCAT(", ",BW3298),
IF($BU$3291=SUM($BU$3289:BU3298),_xlfn.CONCAT(" y ",BW3298)))))</f>
        <v>0</v>
      </c>
      <c r="BW3298" s="156" t="s">
        <v>5104</v>
      </c>
      <c r="BX3298" s="272">
        <f t="shared" si="1321"/>
        <v>0</v>
      </c>
      <c r="BY3298" s="273" t="str">
        <f>IF(BX3298=0,"",
IF(SUM($BX$3289:BX3298)=1,BZ3298,
IF($BX$3409&gt;SUM($BX$3289:BX3298),_xlfn.CONCAT(", ",BZ3298),
IF($BX$3409=SUM($BX$3289:BX3298),_xlfn.CONCAT(" y ",BZ3298)))))</f>
        <v/>
      </c>
      <c r="BZ3298" s="156" t="s">
        <v>5104</v>
      </c>
      <c r="CA3298" s="272">
        <f t="shared" si="1322"/>
        <v>0</v>
      </c>
      <c r="CB3298" s="273" t="str">
        <f>IF(CA3298=0,"",
IF(SUM($CA$3289:CA3298)=1,CC3298,
IF($CA$3409&gt;SUM($CA$3289:CA3298),_xlfn.CONCAT(", ",CC3298),
IF($CA$3409=SUM($CA$3289:CA3298),_xlfn.CONCAT(" y ",CC3298)))))</f>
        <v/>
      </c>
      <c r="CC3298" s="156" t="s">
        <v>5104</v>
      </c>
      <c r="CD3298" s="272">
        <f t="shared" si="1323"/>
        <v>0</v>
      </c>
      <c r="CE3298" s="273" t="str">
        <f>IF(CD3298=0,"",
IF(SUM($CD$3289:CD3298)=1,CF3298,
IF($CD$3409&gt;SUM($CD$3289:CD3298),_xlfn.CONCAT(", ",CF3298),
IF($CD$3409=SUM($CD$3289:CD3298),_xlfn.CONCAT(" y ",CF3298)))))</f>
        <v/>
      </c>
      <c r="CF3298" s="156" t="s">
        <v>5104</v>
      </c>
    </row>
    <row r="3299" spans="1:84" ht="15" customHeight="1">
      <c r="A3299" s="57"/>
      <c r="B3299" s="26"/>
      <c r="C3299" s="665" t="s">
        <v>5027</v>
      </c>
      <c r="D3299" s="852" t="str">
        <f t="shared" si="1281"/>
        <v>SECRETARIA DE INFRAESTRUCTURA Y OBRAS PUBLICAS</v>
      </c>
      <c r="E3299" s="853"/>
      <c r="F3299" s="853"/>
      <c r="G3299" s="853"/>
      <c r="H3299" s="853"/>
      <c r="I3299" s="853"/>
      <c r="J3299" s="853"/>
      <c r="K3299" s="853"/>
      <c r="L3299" s="853"/>
      <c r="M3299" s="853"/>
      <c r="N3299" s="853"/>
      <c r="O3299" s="854"/>
      <c r="P3299" s="614"/>
      <c r="Q3299" s="614"/>
      <c r="R3299" s="614"/>
      <c r="S3299" s="614"/>
      <c r="T3299" s="614"/>
      <c r="U3299" s="614"/>
      <c r="V3299" s="614"/>
      <c r="W3299" s="614"/>
      <c r="X3299" s="614"/>
      <c r="Y3299" s="614"/>
      <c r="Z3299" s="614"/>
      <c r="AA3299" s="614"/>
      <c r="AB3299" s="614"/>
      <c r="AC3299" s="614"/>
      <c r="AD3299" s="614"/>
      <c r="AE3299" s="164"/>
      <c r="AF3299" s="164"/>
      <c r="AG3299" s="199">
        <f t="shared" si="1282"/>
        <v>1</v>
      </c>
      <c r="AH3299" s="298">
        <f t="shared" si="1283"/>
        <v>0</v>
      </c>
      <c r="AI3299" s="293">
        <f t="shared" si="1284"/>
        <v>0</v>
      </c>
      <c r="AJ3299" s="294">
        <f t="shared" si="1285"/>
        <v>0</v>
      </c>
      <c r="AK3299" s="295">
        <f t="shared" si="1286"/>
        <v>0</v>
      </c>
      <c r="AL3299" s="296">
        <f t="shared" si="1287"/>
        <v>0</v>
      </c>
      <c r="AM3299" s="293">
        <f t="shared" si="1288"/>
        <v>0</v>
      </c>
      <c r="AN3299" s="294">
        <f t="shared" si="1289"/>
        <v>0</v>
      </c>
      <c r="AO3299" s="295">
        <f t="shared" si="1290"/>
        <v>0</v>
      </c>
      <c r="AP3299" s="296">
        <f t="shared" si="1291"/>
        <v>0</v>
      </c>
      <c r="AQ3299" s="293">
        <f t="shared" si="1292"/>
        <v>0</v>
      </c>
      <c r="AR3299" s="294">
        <f t="shared" si="1293"/>
        <v>0</v>
      </c>
      <c r="AS3299" s="295">
        <f t="shared" si="1294"/>
        <v>0</v>
      </c>
      <c r="AT3299" s="296">
        <f t="shared" si="1295"/>
        <v>0</v>
      </c>
      <c r="AU3299" s="293">
        <f t="shared" si="1296"/>
        <v>0</v>
      </c>
      <c r="AV3299" s="294">
        <f t="shared" si="1297"/>
        <v>0</v>
      </c>
      <c r="AW3299" s="295">
        <f t="shared" si="1298"/>
        <v>0</v>
      </c>
      <c r="AX3299" s="296">
        <f t="shared" si="1299"/>
        <v>0</v>
      </c>
      <c r="AY3299" s="293">
        <f t="shared" si="1300"/>
        <v>0</v>
      </c>
      <c r="AZ3299" s="294">
        <f t="shared" si="1301"/>
        <v>0</v>
      </c>
      <c r="BA3299" s="295">
        <f t="shared" si="1302"/>
        <v>0</v>
      </c>
      <c r="BB3299" s="296">
        <f t="shared" si="1303"/>
        <v>0</v>
      </c>
      <c r="BC3299" s="285">
        <f t="shared" si="1304"/>
        <v>0</v>
      </c>
      <c r="BD3299" s="449">
        <f t="shared" si="1305"/>
        <v>0</v>
      </c>
      <c r="BE3299" s="469">
        <f t="shared" si="1306"/>
        <v>0</v>
      </c>
      <c r="BF3299" s="474">
        <f t="shared" si="1307"/>
        <v>0</v>
      </c>
      <c r="BG3299" s="449">
        <f t="shared" si="1308"/>
        <v>0</v>
      </c>
      <c r="BH3299" s="475">
        <f t="shared" si="1309"/>
        <v>0</v>
      </c>
      <c r="BI3299" s="419">
        <f t="shared" si="1310"/>
        <v>0</v>
      </c>
      <c r="BJ3299" s="313">
        <f t="shared" si="1311"/>
        <v>0</v>
      </c>
      <c r="BK3299" s="480">
        <f t="shared" si="1312"/>
        <v>0</v>
      </c>
      <c r="BL3299" s="419">
        <f t="shared" si="1313"/>
        <v>0</v>
      </c>
      <c r="BM3299" s="313">
        <f t="shared" si="1314"/>
        <v>0</v>
      </c>
      <c r="BN3299" s="480">
        <f t="shared" si="1315"/>
        <v>0</v>
      </c>
      <c r="BO3299" s="419">
        <f t="shared" si="1316"/>
        <v>0</v>
      </c>
      <c r="BP3299" s="313">
        <f t="shared" si="1317"/>
        <v>0</v>
      </c>
      <c r="BQ3299" s="480">
        <f t="shared" si="1318"/>
        <v>0</v>
      </c>
      <c r="BR3299" s="272">
        <f t="shared" si="1319"/>
        <v>0</v>
      </c>
      <c r="BS3299" s="273" t="str">
        <f>IF(BR3299=0,"",
IF(SUM($BR$3289:BR3299)=1,BT3299,
IF($BR$3409&gt;SUM($BR$3289:BR3299),_xlfn.CONCAT(", ",BT3299),
IF($BR$3409=SUM($BR$3289:BR3299),_xlfn.CONCAT(" y ",BT3299)))))</f>
        <v/>
      </c>
      <c r="BT3299" s="156" t="s">
        <v>5105</v>
      </c>
      <c r="BU3299" s="272">
        <f t="shared" si="1320"/>
        <v>1</v>
      </c>
      <c r="BV3299" s="273" t="b">
        <f>IF(BU3299=0,"",
IF(SUM($BU$3289:BU3299)=1,BW3299,
IF($BU$3291&gt;SUM($BU$3289:BU3299),_xlfn.CONCAT(", ",BW3299),
IF($BU$3291=SUM($BU$3289:BU3299),_xlfn.CONCAT(" y ",BW3299)))))</f>
        <v>0</v>
      </c>
      <c r="BW3299" s="156" t="s">
        <v>5105</v>
      </c>
      <c r="BX3299" s="272">
        <f t="shared" si="1321"/>
        <v>0</v>
      </c>
      <c r="BY3299" s="273" t="str">
        <f>IF(BX3299=0,"",
IF(SUM($BX$3289:BX3299)=1,BZ3299,
IF($BX$3409&gt;SUM($BX$3289:BX3299),_xlfn.CONCAT(", ",BZ3299),
IF($BX$3409=SUM($BX$3289:BX3299),_xlfn.CONCAT(" y ",BZ3299)))))</f>
        <v/>
      </c>
      <c r="BZ3299" s="156" t="s">
        <v>5105</v>
      </c>
      <c r="CA3299" s="272">
        <f t="shared" si="1322"/>
        <v>0</v>
      </c>
      <c r="CB3299" s="273" t="str">
        <f>IF(CA3299=0,"",
IF(SUM($CA$3289:CA3299)=1,CC3299,
IF($CA$3409&gt;SUM($CA$3289:CA3299),_xlfn.CONCAT(", ",CC3299),
IF($CA$3409=SUM($CA$3289:CA3299),_xlfn.CONCAT(" y ",CC3299)))))</f>
        <v/>
      </c>
      <c r="CC3299" s="156" t="s">
        <v>5105</v>
      </c>
      <c r="CD3299" s="272">
        <f t="shared" si="1323"/>
        <v>0</v>
      </c>
      <c r="CE3299" s="273" t="str">
        <f>IF(CD3299=0,"",
IF(SUM($CD$3289:CD3299)=1,CF3299,
IF($CD$3409&gt;SUM($CD$3289:CD3299),_xlfn.CONCAT(", ",CF3299),
IF($CD$3409=SUM($CD$3289:CD3299),_xlfn.CONCAT(" y ",CF3299)))))</f>
        <v/>
      </c>
      <c r="CF3299" s="156" t="s">
        <v>5105</v>
      </c>
    </row>
    <row r="3300" spans="1:84" ht="15" customHeight="1">
      <c r="A3300" s="57"/>
      <c r="B3300" s="26"/>
      <c r="C3300" s="665" t="s">
        <v>5028</v>
      </c>
      <c r="D3300" s="852" t="str">
        <f t="shared" si="1281"/>
        <v>OFICINA DEL PROGRAMA DE GOBIERNO</v>
      </c>
      <c r="E3300" s="853"/>
      <c r="F3300" s="853"/>
      <c r="G3300" s="853"/>
      <c r="H3300" s="853"/>
      <c r="I3300" s="853"/>
      <c r="J3300" s="853"/>
      <c r="K3300" s="853"/>
      <c r="L3300" s="853"/>
      <c r="M3300" s="853"/>
      <c r="N3300" s="853"/>
      <c r="O3300" s="854"/>
      <c r="P3300" s="614"/>
      <c r="Q3300" s="614"/>
      <c r="R3300" s="614"/>
      <c r="S3300" s="614"/>
      <c r="T3300" s="614"/>
      <c r="U3300" s="614"/>
      <c r="V3300" s="614"/>
      <c r="W3300" s="614"/>
      <c r="X3300" s="614"/>
      <c r="Y3300" s="614"/>
      <c r="Z3300" s="614"/>
      <c r="AA3300" s="614"/>
      <c r="AB3300" s="614"/>
      <c r="AC3300" s="614"/>
      <c r="AD3300" s="614"/>
      <c r="AE3300" s="164"/>
      <c r="AF3300" s="164"/>
      <c r="AG3300" s="199">
        <f t="shared" si="1282"/>
        <v>1</v>
      </c>
      <c r="AH3300" s="298">
        <f t="shared" si="1283"/>
        <v>0</v>
      </c>
      <c r="AI3300" s="293">
        <f t="shared" si="1284"/>
        <v>0</v>
      </c>
      <c r="AJ3300" s="294">
        <f t="shared" si="1285"/>
        <v>0</v>
      </c>
      <c r="AK3300" s="295">
        <f t="shared" si="1286"/>
        <v>0</v>
      </c>
      <c r="AL3300" s="296">
        <f t="shared" si="1287"/>
        <v>0</v>
      </c>
      <c r="AM3300" s="293">
        <f t="shared" si="1288"/>
        <v>0</v>
      </c>
      <c r="AN3300" s="294">
        <f t="shared" si="1289"/>
        <v>0</v>
      </c>
      <c r="AO3300" s="295">
        <f t="shared" si="1290"/>
        <v>0</v>
      </c>
      <c r="AP3300" s="296">
        <f t="shared" si="1291"/>
        <v>0</v>
      </c>
      <c r="AQ3300" s="293">
        <f t="shared" si="1292"/>
        <v>0</v>
      </c>
      <c r="AR3300" s="294">
        <f t="shared" si="1293"/>
        <v>0</v>
      </c>
      <c r="AS3300" s="295">
        <f t="shared" si="1294"/>
        <v>0</v>
      </c>
      <c r="AT3300" s="296">
        <f t="shared" si="1295"/>
        <v>0</v>
      </c>
      <c r="AU3300" s="293">
        <f t="shared" si="1296"/>
        <v>0</v>
      </c>
      <c r="AV3300" s="294">
        <f t="shared" si="1297"/>
        <v>0</v>
      </c>
      <c r="AW3300" s="295">
        <f t="shared" si="1298"/>
        <v>0</v>
      </c>
      <c r="AX3300" s="296">
        <f t="shared" si="1299"/>
        <v>0</v>
      </c>
      <c r="AY3300" s="293">
        <f t="shared" si="1300"/>
        <v>0</v>
      </c>
      <c r="AZ3300" s="294">
        <f t="shared" si="1301"/>
        <v>0</v>
      </c>
      <c r="BA3300" s="295">
        <f t="shared" si="1302"/>
        <v>0</v>
      </c>
      <c r="BB3300" s="296">
        <f t="shared" si="1303"/>
        <v>0</v>
      </c>
      <c r="BC3300" s="285">
        <f t="shared" si="1304"/>
        <v>0</v>
      </c>
      <c r="BD3300" s="449">
        <f t="shared" si="1305"/>
        <v>0</v>
      </c>
      <c r="BE3300" s="469">
        <f t="shared" si="1306"/>
        <v>0</v>
      </c>
      <c r="BF3300" s="474">
        <f t="shared" si="1307"/>
        <v>0</v>
      </c>
      <c r="BG3300" s="449">
        <f t="shared" si="1308"/>
        <v>0</v>
      </c>
      <c r="BH3300" s="475">
        <f t="shared" si="1309"/>
        <v>0</v>
      </c>
      <c r="BI3300" s="419">
        <f t="shared" si="1310"/>
        <v>0</v>
      </c>
      <c r="BJ3300" s="313">
        <f t="shared" si="1311"/>
        <v>0</v>
      </c>
      <c r="BK3300" s="480">
        <f t="shared" si="1312"/>
        <v>0</v>
      </c>
      <c r="BL3300" s="419">
        <f t="shared" si="1313"/>
        <v>0</v>
      </c>
      <c r="BM3300" s="313">
        <f t="shared" si="1314"/>
        <v>0</v>
      </c>
      <c r="BN3300" s="480">
        <f t="shared" si="1315"/>
        <v>0</v>
      </c>
      <c r="BO3300" s="419">
        <f t="shared" si="1316"/>
        <v>0</v>
      </c>
      <c r="BP3300" s="313">
        <f t="shared" si="1317"/>
        <v>0</v>
      </c>
      <c r="BQ3300" s="480">
        <f t="shared" si="1318"/>
        <v>0</v>
      </c>
      <c r="BR3300" s="272">
        <f t="shared" si="1319"/>
        <v>0</v>
      </c>
      <c r="BS3300" s="273" t="str">
        <f>IF(BR3300=0,"",
IF(SUM($BR$3289:BR3300)=1,BT3300,
IF($BR$3409&gt;SUM($BR$3289:BR3300),_xlfn.CONCAT(", ",BT3300),
IF($BR$3409=SUM($BR$3289:BR3300),_xlfn.CONCAT(" y ",BT3300)))))</f>
        <v/>
      </c>
      <c r="BT3300" s="156" t="s">
        <v>5106</v>
      </c>
      <c r="BU3300" s="272">
        <f t="shared" si="1320"/>
        <v>1</v>
      </c>
      <c r="BV3300" s="273" t="b">
        <f>IF(BU3300=0,"",
IF(SUM($BU$3289:BU3300)=1,BW3300,
IF($BU$3291&gt;SUM($BU$3289:BU3300),_xlfn.CONCAT(", ",BW3300),
IF($BU$3291=SUM($BU$3289:BU3300),_xlfn.CONCAT(" y ",BW3300)))))</f>
        <v>0</v>
      </c>
      <c r="BW3300" s="156" t="s">
        <v>5106</v>
      </c>
      <c r="BX3300" s="272">
        <f t="shared" si="1321"/>
        <v>0</v>
      </c>
      <c r="BY3300" s="273" t="str">
        <f>IF(BX3300=0,"",
IF(SUM($BX$3289:BX3300)=1,BZ3300,
IF($BX$3409&gt;SUM($BX$3289:BX3300),_xlfn.CONCAT(", ",BZ3300),
IF($BX$3409=SUM($BX$3289:BX3300),_xlfn.CONCAT(" y ",BZ3300)))))</f>
        <v/>
      </c>
      <c r="BZ3300" s="156" t="s">
        <v>5106</v>
      </c>
      <c r="CA3300" s="272">
        <f t="shared" si="1322"/>
        <v>0</v>
      </c>
      <c r="CB3300" s="273" t="str">
        <f>IF(CA3300=0,"",
IF(SUM($CA$3289:CA3300)=1,CC3300,
IF($CA$3409&gt;SUM($CA$3289:CA3300),_xlfn.CONCAT(", ",CC3300),
IF($CA$3409=SUM($CA$3289:CA3300),_xlfn.CONCAT(" y ",CC3300)))))</f>
        <v/>
      </c>
      <c r="CC3300" s="156" t="s">
        <v>5106</v>
      </c>
      <c r="CD3300" s="272">
        <f t="shared" si="1323"/>
        <v>0</v>
      </c>
      <c r="CE3300" s="273" t="str">
        <f>IF(CD3300=0,"",
IF(SUM($CD$3289:CD3300)=1,CF3300,
IF($CD$3409&gt;SUM($CD$3289:CD3300),_xlfn.CONCAT(", ",CF3300),
IF($CD$3409=SUM($CD$3289:CD3300),_xlfn.CONCAT(" y ",CF3300)))))</f>
        <v/>
      </c>
      <c r="CF3300" s="156" t="s">
        <v>5106</v>
      </c>
    </row>
    <row r="3301" spans="1:84" ht="15" customHeight="1">
      <c r="A3301" s="57"/>
      <c r="B3301" s="26"/>
      <c r="C3301" s="665" t="s">
        <v>5029</v>
      </c>
      <c r="D3301" s="852" t="str">
        <f t="shared" si="1281"/>
        <v>SECRETARIA DE SEGURIDAD PUBLICA</v>
      </c>
      <c r="E3301" s="853"/>
      <c r="F3301" s="853"/>
      <c r="G3301" s="853"/>
      <c r="H3301" s="853"/>
      <c r="I3301" s="853"/>
      <c r="J3301" s="853"/>
      <c r="K3301" s="853"/>
      <c r="L3301" s="853"/>
      <c r="M3301" s="853"/>
      <c r="N3301" s="853"/>
      <c r="O3301" s="854"/>
      <c r="P3301" s="614"/>
      <c r="Q3301" s="614"/>
      <c r="R3301" s="614"/>
      <c r="S3301" s="614"/>
      <c r="T3301" s="614"/>
      <c r="U3301" s="614"/>
      <c r="V3301" s="614"/>
      <c r="W3301" s="614"/>
      <c r="X3301" s="614"/>
      <c r="Y3301" s="614"/>
      <c r="Z3301" s="614"/>
      <c r="AA3301" s="614"/>
      <c r="AB3301" s="614"/>
      <c r="AC3301" s="614"/>
      <c r="AD3301" s="614"/>
      <c r="AE3301" s="164"/>
      <c r="AF3301" s="164"/>
      <c r="AG3301" s="199">
        <f t="shared" si="1282"/>
        <v>1</v>
      </c>
      <c r="AH3301" s="298">
        <f t="shared" si="1283"/>
        <v>0</v>
      </c>
      <c r="AI3301" s="293">
        <f t="shared" si="1284"/>
        <v>0</v>
      </c>
      <c r="AJ3301" s="294">
        <f t="shared" si="1285"/>
        <v>0</v>
      </c>
      <c r="AK3301" s="295">
        <f t="shared" si="1286"/>
        <v>0</v>
      </c>
      <c r="AL3301" s="296">
        <f t="shared" si="1287"/>
        <v>0</v>
      </c>
      <c r="AM3301" s="293">
        <f t="shared" si="1288"/>
        <v>0</v>
      </c>
      <c r="AN3301" s="294">
        <f t="shared" si="1289"/>
        <v>0</v>
      </c>
      <c r="AO3301" s="295">
        <f t="shared" si="1290"/>
        <v>0</v>
      </c>
      <c r="AP3301" s="296">
        <f t="shared" si="1291"/>
        <v>0</v>
      </c>
      <c r="AQ3301" s="293">
        <f t="shared" si="1292"/>
        <v>0</v>
      </c>
      <c r="AR3301" s="294">
        <f t="shared" si="1293"/>
        <v>0</v>
      </c>
      <c r="AS3301" s="295">
        <f t="shared" si="1294"/>
        <v>0</v>
      </c>
      <c r="AT3301" s="296">
        <f t="shared" si="1295"/>
        <v>0</v>
      </c>
      <c r="AU3301" s="293">
        <f t="shared" si="1296"/>
        <v>0</v>
      </c>
      <c r="AV3301" s="294">
        <f t="shared" si="1297"/>
        <v>0</v>
      </c>
      <c r="AW3301" s="295">
        <f t="shared" si="1298"/>
        <v>0</v>
      </c>
      <c r="AX3301" s="296">
        <f t="shared" si="1299"/>
        <v>0</v>
      </c>
      <c r="AY3301" s="293">
        <f t="shared" si="1300"/>
        <v>0</v>
      </c>
      <c r="AZ3301" s="294">
        <f t="shared" si="1301"/>
        <v>0</v>
      </c>
      <c r="BA3301" s="295">
        <f t="shared" si="1302"/>
        <v>0</v>
      </c>
      <c r="BB3301" s="296">
        <f t="shared" si="1303"/>
        <v>0</v>
      </c>
      <c r="BC3301" s="285">
        <f t="shared" si="1304"/>
        <v>0</v>
      </c>
      <c r="BD3301" s="449">
        <f t="shared" si="1305"/>
        <v>0</v>
      </c>
      <c r="BE3301" s="469">
        <f t="shared" si="1306"/>
        <v>0</v>
      </c>
      <c r="BF3301" s="474">
        <f t="shared" si="1307"/>
        <v>0</v>
      </c>
      <c r="BG3301" s="449">
        <f t="shared" si="1308"/>
        <v>0</v>
      </c>
      <c r="BH3301" s="475">
        <f t="shared" si="1309"/>
        <v>0</v>
      </c>
      <c r="BI3301" s="419">
        <f t="shared" si="1310"/>
        <v>0</v>
      </c>
      <c r="BJ3301" s="313">
        <f t="shared" si="1311"/>
        <v>0</v>
      </c>
      <c r="BK3301" s="480">
        <f t="shared" si="1312"/>
        <v>0</v>
      </c>
      <c r="BL3301" s="419">
        <f t="shared" si="1313"/>
        <v>0</v>
      </c>
      <c r="BM3301" s="313">
        <f t="shared" si="1314"/>
        <v>0</v>
      </c>
      <c r="BN3301" s="480">
        <f t="shared" si="1315"/>
        <v>0</v>
      </c>
      <c r="BO3301" s="419">
        <f t="shared" si="1316"/>
        <v>0</v>
      </c>
      <c r="BP3301" s="313">
        <f t="shared" si="1317"/>
        <v>0</v>
      </c>
      <c r="BQ3301" s="480">
        <f t="shared" si="1318"/>
        <v>0</v>
      </c>
      <c r="BR3301" s="272">
        <f t="shared" si="1319"/>
        <v>0</v>
      </c>
      <c r="BS3301" s="273" t="str">
        <f>IF(BR3301=0,"",
IF(SUM($BR$3289:BR3301)=1,BT3301,
IF($BR$3409&gt;SUM($BR$3289:BR3301),_xlfn.CONCAT(", ",BT3301),
IF($BR$3409=SUM($BR$3289:BR3301),_xlfn.CONCAT(" y ",BT3301)))))</f>
        <v/>
      </c>
      <c r="BT3301" s="156" t="s">
        <v>5107</v>
      </c>
      <c r="BU3301" s="272">
        <f t="shared" si="1320"/>
        <v>1</v>
      </c>
      <c r="BV3301" s="273" t="b">
        <f>IF(BU3301=0,"",
IF(SUM($BU$3289:BU3301)=1,BW3301,
IF($BU$3291&gt;SUM($BU$3289:BU3301),_xlfn.CONCAT(", ",BW3301),
IF($BU$3291=SUM($BU$3289:BU3301),_xlfn.CONCAT(" y ",BW3301)))))</f>
        <v>0</v>
      </c>
      <c r="BW3301" s="156" t="s">
        <v>5107</v>
      </c>
      <c r="BX3301" s="272">
        <f t="shared" si="1321"/>
        <v>0</v>
      </c>
      <c r="BY3301" s="273" t="str">
        <f>IF(BX3301=0,"",
IF(SUM($BX$3289:BX3301)=1,BZ3301,
IF($BX$3409&gt;SUM($BX$3289:BX3301),_xlfn.CONCAT(", ",BZ3301),
IF($BX$3409=SUM($BX$3289:BX3301),_xlfn.CONCAT(" y ",BZ3301)))))</f>
        <v/>
      </c>
      <c r="BZ3301" s="156" t="s">
        <v>5107</v>
      </c>
      <c r="CA3301" s="272">
        <f t="shared" si="1322"/>
        <v>0</v>
      </c>
      <c r="CB3301" s="273" t="str">
        <f>IF(CA3301=0,"",
IF(SUM($CA$3289:CA3301)=1,CC3301,
IF($CA$3409&gt;SUM($CA$3289:CA3301),_xlfn.CONCAT(", ",CC3301),
IF($CA$3409=SUM($CA$3289:CA3301),_xlfn.CONCAT(" y ",CC3301)))))</f>
        <v/>
      </c>
      <c r="CC3301" s="156" t="s">
        <v>5107</v>
      </c>
      <c r="CD3301" s="272">
        <f t="shared" si="1323"/>
        <v>0</v>
      </c>
      <c r="CE3301" s="273" t="str">
        <f>IF(CD3301=0,"",
IF(SUM($CD$3289:CD3301)=1,CF3301,
IF($CD$3409&gt;SUM($CD$3289:CD3301),_xlfn.CONCAT(", ",CF3301),
IF($CD$3409=SUM($CD$3289:CD3301),_xlfn.CONCAT(" y ",CF3301)))))</f>
        <v/>
      </c>
      <c r="CF3301" s="156" t="s">
        <v>5107</v>
      </c>
    </row>
    <row r="3302" spans="1:84" ht="15" customHeight="1">
      <c r="A3302" s="57"/>
      <c r="B3302" s="26"/>
      <c r="C3302" s="665" t="s">
        <v>5030</v>
      </c>
      <c r="D3302" s="852" t="str">
        <f t="shared" si="1281"/>
        <v>SECRETARIA DE TRABAJO PREVISION SOCIAL Y PRODUCTIVIDAD</v>
      </c>
      <c r="E3302" s="853"/>
      <c r="F3302" s="853"/>
      <c r="G3302" s="853"/>
      <c r="H3302" s="853"/>
      <c r="I3302" s="853"/>
      <c r="J3302" s="853"/>
      <c r="K3302" s="853"/>
      <c r="L3302" s="853"/>
      <c r="M3302" s="853"/>
      <c r="N3302" s="853"/>
      <c r="O3302" s="854"/>
      <c r="P3302" s="614"/>
      <c r="Q3302" s="614"/>
      <c r="R3302" s="614"/>
      <c r="S3302" s="614"/>
      <c r="T3302" s="614"/>
      <c r="U3302" s="614"/>
      <c r="V3302" s="614"/>
      <c r="W3302" s="614"/>
      <c r="X3302" s="614"/>
      <c r="Y3302" s="614"/>
      <c r="Z3302" s="614"/>
      <c r="AA3302" s="614"/>
      <c r="AB3302" s="614"/>
      <c r="AC3302" s="614"/>
      <c r="AD3302" s="614"/>
      <c r="AE3302" s="164"/>
      <c r="AF3302" s="164"/>
      <c r="AG3302" s="199">
        <f t="shared" si="1282"/>
        <v>1</v>
      </c>
      <c r="AH3302" s="298">
        <f t="shared" si="1283"/>
        <v>0</v>
      </c>
      <c r="AI3302" s="293">
        <f t="shared" si="1284"/>
        <v>0</v>
      </c>
      <c r="AJ3302" s="294">
        <f t="shared" si="1285"/>
        <v>0</v>
      </c>
      <c r="AK3302" s="295">
        <f t="shared" si="1286"/>
        <v>0</v>
      </c>
      <c r="AL3302" s="296">
        <f t="shared" si="1287"/>
        <v>0</v>
      </c>
      <c r="AM3302" s="293">
        <f t="shared" si="1288"/>
        <v>0</v>
      </c>
      <c r="AN3302" s="294">
        <f t="shared" si="1289"/>
        <v>0</v>
      </c>
      <c r="AO3302" s="295">
        <f t="shared" si="1290"/>
        <v>0</v>
      </c>
      <c r="AP3302" s="296">
        <f t="shared" si="1291"/>
        <v>0</v>
      </c>
      <c r="AQ3302" s="293">
        <f t="shared" si="1292"/>
        <v>0</v>
      </c>
      <c r="AR3302" s="294">
        <f t="shared" si="1293"/>
        <v>0</v>
      </c>
      <c r="AS3302" s="295">
        <f t="shared" si="1294"/>
        <v>0</v>
      </c>
      <c r="AT3302" s="296">
        <f t="shared" si="1295"/>
        <v>0</v>
      </c>
      <c r="AU3302" s="293">
        <f t="shared" si="1296"/>
        <v>0</v>
      </c>
      <c r="AV3302" s="294">
        <f t="shared" si="1297"/>
        <v>0</v>
      </c>
      <c r="AW3302" s="295">
        <f t="shared" si="1298"/>
        <v>0</v>
      </c>
      <c r="AX3302" s="296">
        <f t="shared" si="1299"/>
        <v>0</v>
      </c>
      <c r="AY3302" s="293">
        <f t="shared" si="1300"/>
        <v>0</v>
      </c>
      <c r="AZ3302" s="294">
        <f t="shared" si="1301"/>
        <v>0</v>
      </c>
      <c r="BA3302" s="295">
        <f t="shared" si="1302"/>
        <v>0</v>
      </c>
      <c r="BB3302" s="296">
        <f t="shared" si="1303"/>
        <v>0</v>
      </c>
      <c r="BC3302" s="285">
        <f t="shared" si="1304"/>
        <v>0</v>
      </c>
      <c r="BD3302" s="449">
        <f t="shared" si="1305"/>
        <v>0</v>
      </c>
      <c r="BE3302" s="469">
        <f t="shared" si="1306"/>
        <v>0</v>
      </c>
      <c r="BF3302" s="474">
        <f t="shared" si="1307"/>
        <v>0</v>
      </c>
      <c r="BG3302" s="449">
        <f t="shared" si="1308"/>
        <v>0</v>
      </c>
      <c r="BH3302" s="475">
        <f t="shared" si="1309"/>
        <v>0</v>
      </c>
      <c r="BI3302" s="419">
        <f t="shared" si="1310"/>
        <v>0</v>
      </c>
      <c r="BJ3302" s="313">
        <f t="shared" si="1311"/>
        <v>0</v>
      </c>
      <c r="BK3302" s="480">
        <f t="shared" si="1312"/>
        <v>0</v>
      </c>
      <c r="BL3302" s="419">
        <f t="shared" si="1313"/>
        <v>0</v>
      </c>
      <c r="BM3302" s="313">
        <f t="shared" si="1314"/>
        <v>0</v>
      </c>
      <c r="BN3302" s="480">
        <f t="shared" si="1315"/>
        <v>0</v>
      </c>
      <c r="BO3302" s="419">
        <f t="shared" si="1316"/>
        <v>0</v>
      </c>
      <c r="BP3302" s="313">
        <f t="shared" si="1317"/>
        <v>0</v>
      </c>
      <c r="BQ3302" s="480">
        <f t="shared" si="1318"/>
        <v>0</v>
      </c>
      <c r="BR3302" s="272">
        <f t="shared" si="1319"/>
        <v>0</v>
      </c>
      <c r="BS3302" s="273" t="str">
        <f>IF(BR3302=0,"",
IF(SUM($BR$3289:BR3302)=1,BT3302,
IF($BR$3409&gt;SUM($BR$3289:BR3302),_xlfn.CONCAT(", ",BT3302),
IF($BR$3409=SUM($BR$3289:BR3302),_xlfn.CONCAT(" y ",BT3302)))))</f>
        <v/>
      </c>
      <c r="BT3302" s="156" t="s">
        <v>5108</v>
      </c>
      <c r="BU3302" s="272">
        <f t="shared" si="1320"/>
        <v>1</v>
      </c>
      <c r="BV3302" s="273" t="b">
        <f>IF(BU3302=0,"",
IF(SUM($BU$3289:BU3302)=1,BW3302,
IF($BU$3291&gt;SUM($BU$3289:BU3302),_xlfn.CONCAT(", ",BW3302),
IF($BU$3291=SUM($BU$3289:BU3302),_xlfn.CONCAT(" y ",BW3302)))))</f>
        <v>0</v>
      </c>
      <c r="BW3302" s="156" t="s">
        <v>5108</v>
      </c>
      <c r="BX3302" s="272">
        <f t="shared" si="1321"/>
        <v>0</v>
      </c>
      <c r="BY3302" s="273" t="str">
        <f>IF(BX3302=0,"",
IF(SUM($BX$3289:BX3302)=1,BZ3302,
IF($BX$3409&gt;SUM($BX$3289:BX3302),_xlfn.CONCAT(", ",BZ3302),
IF($BX$3409=SUM($BX$3289:BX3302),_xlfn.CONCAT(" y ",BZ3302)))))</f>
        <v/>
      </c>
      <c r="BZ3302" s="156" t="s">
        <v>5108</v>
      </c>
      <c r="CA3302" s="272">
        <f t="shared" si="1322"/>
        <v>0</v>
      </c>
      <c r="CB3302" s="273" t="str">
        <f>IF(CA3302=0,"",
IF(SUM($CA$3289:CA3302)=1,CC3302,
IF($CA$3409&gt;SUM($CA$3289:CA3302),_xlfn.CONCAT(", ",CC3302),
IF($CA$3409=SUM($CA$3289:CA3302),_xlfn.CONCAT(" y ",CC3302)))))</f>
        <v/>
      </c>
      <c r="CC3302" s="156" t="s">
        <v>5108</v>
      </c>
      <c r="CD3302" s="272">
        <f t="shared" si="1323"/>
        <v>0</v>
      </c>
      <c r="CE3302" s="273" t="str">
        <f>IF(CD3302=0,"",
IF(SUM($CD$3289:CD3302)=1,CF3302,
IF($CD$3409&gt;SUM($CD$3289:CD3302),_xlfn.CONCAT(", ",CF3302),
IF($CD$3409=SUM($CD$3289:CD3302),_xlfn.CONCAT(" y ",CF3302)))))</f>
        <v/>
      </c>
      <c r="CF3302" s="156" t="s">
        <v>5108</v>
      </c>
    </row>
    <row r="3303" spans="1:84" ht="15" customHeight="1">
      <c r="A3303" s="57"/>
      <c r="B3303" s="26"/>
      <c r="C3303" s="665" t="s">
        <v>5031</v>
      </c>
      <c r="D3303" s="852" t="str">
        <f t="shared" si="1281"/>
        <v>SECRETARIA DE TURISMO Y CULTURA</v>
      </c>
      <c r="E3303" s="853"/>
      <c r="F3303" s="853"/>
      <c r="G3303" s="853"/>
      <c r="H3303" s="853"/>
      <c r="I3303" s="853"/>
      <c r="J3303" s="853"/>
      <c r="K3303" s="853"/>
      <c r="L3303" s="853"/>
      <c r="M3303" s="853"/>
      <c r="N3303" s="853"/>
      <c r="O3303" s="854"/>
      <c r="P3303" s="614"/>
      <c r="Q3303" s="614"/>
      <c r="R3303" s="614"/>
      <c r="S3303" s="614"/>
      <c r="T3303" s="614"/>
      <c r="U3303" s="614"/>
      <c r="V3303" s="614"/>
      <c r="W3303" s="614"/>
      <c r="X3303" s="614"/>
      <c r="Y3303" s="614"/>
      <c r="Z3303" s="614"/>
      <c r="AA3303" s="614"/>
      <c r="AB3303" s="614"/>
      <c r="AC3303" s="614"/>
      <c r="AD3303" s="614"/>
      <c r="AE3303" s="164"/>
      <c r="AF3303" s="164"/>
      <c r="AG3303" s="199">
        <f t="shared" si="1282"/>
        <v>1</v>
      </c>
      <c r="AH3303" s="298">
        <f t="shared" si="1283"/>
        <v>0</v>
      </c>
      <c r="AI3303" s="293">
        <f t="shared" si="1284"/>
        <v>0</v>
      </c>
      <c r="AJ3303" s="294">
        <f t="shared" si="1285"/>
        <v>0</v>
      </c>
      <c r="AK3303" s="295">
        <f t="shared" si="1286"/>
        <v>0</v>
      </c>
      <c r="AL3303" s="296">
        <f t="shared" si="1287"/>
        <v>0</v>
      </c>
      <c r="AM3303" s="293">
        <f t="shared" si="1288"/>
        <v>0</v>
      </c>
      <c r="AN3303" s="294">
        <f t="shared" si="1289"/>
        <v>0</v>
      </c>
      <c r="AO3303" s="295">
        <f t="shared" si="1290"/>
        <v>0</v>
      </c>
      <c r="AP3303" s="296">
        <f t="shared" si="1291"/>
        <v>0</v>
      </c>
      <c r="AQ3303" s="293">
        <f t="shared" si="1292"/>
        <v>0</v>
      </c>
      <c r="AR3303" s="294">
        <f t="shared" si="1293"/>
        <v>0</v>
      </c>
      <c r="AS3303" s="295">
        <f t="shared" si="1294"/>
        <v>0</v>
      </c>
      <c r="AT3303" s="296">
        <f t="shared" si="1295"/>
        <v>0</v>
      </c>
      <c r="AU3303" s="293">
        <f t="shared" si="1296"/>
        <v>0</v>
      </c>
      <c r="AV3303" s="294">
        <f t="shared" si="1297"/>
        <v>0</v>
      </c>
      <c r="AW3303" s="295">
        <f t="shared" si="1298"/>
        <v>0</v>
      </c>
      <c r="AX3303" s="296">
        <f t="shared" si="1299"/>
        <v>0</v>
      </c>
      <c r="AY3303" s="293">
        <f t="shared" si="1300"/>
        <v>0</v>
      </c>
      <c r="AZ3303" s="294">
        <f t="shared" si="1301"/>
        <v>0</v>
      </c>
      <c r="BA3303" s="295">
        <f t="shared" si="1302"/>
        <v>0</v>
      </c>
      <c r="BB3303" s="296">
        <f t="shared" si="1303"/>
        <v>0</v>
      </c>
      <c r="BC3303" s="285">
        <f t="shared" si="1304"/>
        <v>0</v>
      </c>
      <c r="BD3303" s="449">
        <f t="shared" si="1305"/>
        <v>0</v>
      </c>
      <c r="BE3303" s="469">
        <f t="shared" si="1306"/>
        <v>0</v>
      </c>
      <c r="BF3303" s="474">
        <f t="shared" si="1307"/>
        <v>0</v>
      </c>
      <c r="BG3303" s="449">
        <f t="shared" si="1308"/>
        <v>0</v>
      </c>
      <c r="BH3303" s="475">
        <f t="shared" si="1309"/>
        <v>0</v>
      </c>
      <c r="BI3303" s="419">
        <f t="shared" si="1310"/>
        <v>0</v>
      </c>
      <c r="BJ3303" s="313">
        <f t="shared" si="1311"/>
        <v>0</v>
      </c>
      <c r="BK3303" s="480">
        <f t="shared" si="1312"/>
        <v>0</v>
      </c>
      <c r="BL3303" s="419">
        <f t="shared" si="1313"/>
        <v>0</v>
      </c>
      <c r="BM3303" s="313">
        <f t="shared" si="1314"/>
        <v>0</v>
      </c>
      <c r="BN3303" s="480">
        <f t="shared" si="1315"/>
        <v>0</v>
      </c>
      <c r="BO3303" s="419">
        <f t="shared" si="1316"/>
        <v>0</v>
      </c>
      <c r="BP3303" s="313">
        <f t="shared" si="1317"/>
        <v>0</v>
      </c>
      <c r="BQ3303" s="480">
        <f t="shared" si="1318"/>
        <v>0</v>
      </c>
      <c r="BR3303" s="272">
        <f t="shared" si="1319"/>
        <v>0</v>
      </c>
      <c r="BS3303" s="273" t="str">
        <f>IF(BR3303=0,"",
IF(SUM($BR$3289:BR3303)=1,BT3303,
IF($BR$3409&gt;SUM($BR$3289:BR3303),_xlfn.CONCAT(", ",BT3303),
IF($BR$3409=SUM($BR$3289:BR3303),_xlfn.CONCAT(" y ",BT3303)))))</f>
        <v/>
      </c>
      <c r="BT3303" s="156" t="s">
        <v>5109</v>
      </c>
      <c r="BU3303" s="272">
        <f t="shared" si="1320"/>
        <v>1</v>
      </c>
      <c r="BV3303" s="273" t="b">
        <f>IF(BU3303=0,"",
IF(SUM($BU$3289:BU3303)=1,BW3303,
IF($BU$3291&gt;SUM($BU$3289:BU3303),_xlfn.CONCAT(", ",BW3303),
IF($BU$3291=SUM($BU$3289:BU3303),_xlfn.CONCAT(" y ",BW3303)))))</f>
        <v>0</v>
      </c>
      <c r="BW3303" s="156" t="s">
        <v>5109</v>
      </c>
      <c r="BX3303" s="272">
        <f t="shared" si="1321"/>
        <v>0</v>
      </c>
      <c r="BY3303" s="273" t="str">
        <f>IF(BX3303=0,"",
IF(SUM($BX$3289:BX3303)=1,BZ3303,
IF($BX$3409&gt;SUM($BX$3289:BX3303),_xlfn.CONCAT(", ",BZ3303),
IF($BX$3409=SUM($BX$3289:BX3303),_xlfn.CONCAT(" y ",BZ3303)))))</f>
        <v/>
      </c>
      <c r="BZ3303" s="156" t="s">
        <v>5109</v>
      </c>
      <c r="CA3303" s="272">
        <f t="shared" si="1322"/>
        <v>0</v>
      </c>
      <c r="CB3303" s="273" t="str">
        <f>IF(CA3303=0,"",
IF(SUM($CA$3289:CA3303)=1,CC3303,
IF($CA$3409&gt;SUM($CA$3289:CA3303),_xlfn.CONCAT(", ",CC3303),
IF($CA$3409=SUM($CA$3289:CA3303),_xlfn.CONCAT(" y ",CC3303)))))</f>
        <v/>
      </c>
      <c r="CC3303" s="156" t="s">
        <v>5109</v>
      </c>
      <c r="CD3303" s="272">
        <f t="shared" si="1323"/>
        <v>0</v>
      </c>
      <c r="CE3303" s="273" t="str">
        <f>IF(CD3303=0,"",
IF(SUM($CD$3289:CD3303)=1,CF3303,
IF($CD$3409&gt;SUM($CD$3289:CD3303),_xlfn.CONCAT(", ",CF3303),
IF($CD$3409=SUM($CD$3289:CD3303),_xlfn.CONCAT(" y ",CF3303)))))</f>
        <v/>
      </c>
      <c r="CF3303" s="156" t="s">
        <v>5109</v>
      </c>
    </row>
    <row r="3304" spans="1:84" ht="15" customHeight="1">
      <c r="A3304" s="57"/>
      <c r="B3304" s="26"/>
      <c r="C3304" s="665" t="s">
        <v>5032</v>
      </c>
      <c r="D3304" s="852" t="str">
        <f t="shared" si="1281"/>
        <v>SECRETARIA DE PROTECCION CIVIL</v>
      </c>
      <c r="E3304" s="853"/>
      <c r="F3304" s="853"/>
      <c r="G3304" s="853"/>
      <c r="H3304" s="853"/>
      <c r="I3304" s="853"/>
      <c r="J3304" s="853"/>
      <c r="K3304" s="853"/>
      <c r="L3304" s="853"/>
      <c r="M3304" s="853"/>
      <c r="N3304" s="853"/>
      <c r="O3304" s="854"/>
      <c r="P3304" s="614"/>
      <c r="Q3304" s="614"/>
      <c r="R3304" s="614"/>
      <c r="S3304" s="614"/>
      <c r="T3304" s="614"/>
      <c r="U3304" s="614"/>
      <c r="V3304" s="614"/>
      <c r="W3304" s="614"/>
      <c r="X3304" s="614"/>
      <c r="Y3304" s="614"/>
      <c r="Z3304" s="614"/>
      <c r="AA3304" s="614"/>
      <c r="AB3304" s="614"/>
      <c r="AC3304" s="614"/>
      <c r="AD3304" s="614"/>
      <c r="AE3304" s="164"/>
      <c r="AF3304" s="164"/>
      <c r="AG3304" s="199">
        <f t="shared" si="1282"/>
        <v>1</v>
      </c>
      <c r="AH3304" s="298">
        <f t="shared" si="1283"/>
        <v>0</v>
      </c>
      <c r="AI3304" s="293">
        <f t="shared" si="1284"/>
        <v>0</v>
      </c>
      <c r="AJ3304" s="294">
        <f t="shared" si="1285"/>
        <v>0</v>
      </c>
      <c r="AK3304" s="295">
        <f t="shared" si="1286"/>
        <v>0</v>
      </c>
      <c r="AL3304" s="296">
        <f t="shared" si="1287"/>
        <v>0</v>
      </c>
      <c r="AM3304" s="293">
        <f t="shared" si="1288"/>
        <v>0</v>
      </c>
      <c r="AN3304" s="294">
        <f t="shared" si="1289"/>
        <v>0</v>
      </c>
      <c r="AO3304" s="295">
        <f t="shared" si="1290"/>
        <v>0</v>
      </c>
      <c r="AP3304" s="296">
        <f t="shared" si="1291"/>
        <v>0</v>
      </c>
      <c r="AQ3304" s="293">
        <f t="shared" si="1292"/>
        <v>0</v>
      </c>
      <c r="AR3304" s="294">
        <f t="shared" si="1293"/>
        <v>0</v>
      </c>
      <c r="AS3304" s="295">
        <f t="shared" si="1294"/>
        <v>0</v>
      </c>
      <c r="AT3304" s="296">
        <f t="shared" si="1295"/>
        <v>0</v>
      </c>
      <c r="AU3304" s="293">
        <f t="shared" si="1296"/>
        <v>0</v>
      </c>
      <c r="AV3304" s="294">
        <f t="shared" si="1297"/>
        <v>0</v>
      </c>
      <c r="AW3304" s="295">
        <f t="shared" si="1298"/>
        <v>0</v>
      </c>
      <c r="AX3304" s="296">
        <f t="shared" si="1299"/>
        <v>0</v>
      </c>
      <c r="AY3304" s="293">
        <f t="shared" si="1300"/>
        <v>0</v>
      </c>
      <c r="AZ3304" s="294">
        <f t="shared" si="1301"/>
        <v>0</v>
      </c>
      <c r="BA3304" s="295">
        <f t="shared" si="1302"/>
        <v>0</v>
      </c>
      <c r="BB3304" s="296">
        <f t="shared" si="1303"/>
        <v>0</v>
      </c>
      <c r="BC3304" s="285">
        <f t="shared" si="1304"/>
        <v>0</v>
      </c>
      <c r="BD3304" s="449">
        <f t="shared" si="1305"/>
        <v>0</v>
      </c>
      <c r="BE3304" s="469">
        <f t="shared" si="1306"/>
        <v>0</v>
      </c>
      <c r="BF3304" s="474">
        <f t="shared" si="1307"/>
        <v>0</v>
      </c>
      <c r="BG3304" s="449">
        <f t="shared" si="1308"/>
        <v>0</v>
      </c>
      <c r="BH3304" s="475">
        <f t="shared" si="1309"/>
        <v>0</v>
      </c>
      <c r="BI3304" s="419">
        <f t="shared" si="1310"/>
        <v>0</v>
      </c>
      <c r="BJ3304" s="313">
        <f t="shared" si="1311"/>
        <v>0</v>
      </c>
      <c r="BK3304" s="480">
        <f t="shared" si="1312"/>
        <v>0</v>
      </c>
      <c r="BL3304" s="419">
        <f t="shared" si="1313"/>
        <v>0</v>
      </c>
      <c r="BM3304" s="313">
        <f t="shared" si="1314"/>
        <v>0</v>
      </c>
      <c r="BN3304" s="480">
        <f t="shared" si="1315"/>
        <v>0</v>
      </c>
      <c r="BO3304" s="419">
        <f t="shared" si="1316"/>
        <v>0</v>
      </c>
      <c r="BP3304" s="313">
        <f t="shared" si="1317"/>
        <v>0</v>
      </c>
      <c r="BQ3304" s="480">
        <f t="shared" si="1318"/>
        <v>0</v>
      </c>
      <c r="BR3304" s="272">
        <f t="shared" si="1319"/>
        <v>0</v>
      </c>
      <c r="BS3304" s="273" t="str">
        <f>IF(BR3304=0,"",
IF(SUM($BR$3289:BR3304)=1,BT3304,
IF($BR$3409&gt;SUM($BR$3289:BR3304),_xlfn.CONCAT(", ",BT3304),
IF($BR$3409=SUM($BR$3289:BR3304),_xlfn.CONCAT(" y ",BT3304)))))</f>
        <v/>
      </c>
      <c r="BT3304" s="156" t="s">
        <v>5110</v>
      </c>
      <c r="BU3304" s="272">
        <f t="shared" si="1320"/>
        <v>1</v>
      </c>
      <c r="BV3304" s="273" t="b">
        <f>IF(BU3304=0,"",
IF(SUM($BU$3289:BU3304)=1,BW3304,
IF($BU$3291&gt;SUM($BU$3289:BU3304),_xlfn.CONCAT(", ",BW3304),
IF($BU$3291=SUM($BU$3289:BU3304),_xlfn.CONCAT(" y ",BW3304)))))</f>
        <v>0</v>
      </c>
      <c r="BW3304" s="156" t="s">
        <v>5110</v>
      </c>
      <c r="BX3304" s="272">
        <f t="shared" si="1321"/>
        <v>0</v>
      </c>
      <c r="BY3304" s="273" t="str">
        <f>IF(BX3304=0,"",
IF(SUM($BX$3289:BX3304)=1,BZ3304,
IF($BX$3409&gt;SUM($BX$3289:BX3304),_xlfn.CONCAT(", ",BZ3304),
IF($BX$3409=SUM($BX$3289:BX3304),_xlfn.CONCAT(" y ",BZ3304)))))</f>
        <v/>
      </c>
      <c r="BZ3304" s="156" t="s">
        <v>5110</v>
      </c>
      <c r="CA3304" s="272">
        <f t="shared" si="1322"/>
        <v>0</v>
      </c>
      <c r="CB3304" s="273" t="str">
        <f>IF(CA3304=0,"",
IF(SUM($CA$3289:CA3304)=1,CC3304,
IF($CA$3409&gt;SUM($CA$3289:CA3304),_xlfn.CONCAT(", ",CC3304),
IF($CA$3409=SUM($CA$3289:CA3304),_xlfn.CONCAT(" y ",CC3304)))))</f>
        <v/>
      </c>
      <c r="CC3304" s="156" t="s">
        <v>5110</v>
      </c>
      <c r="CD3304" s="272">
        <f t="shared" si="1323"/>
        <v>0</v>
      </c>
      <c r="CE3304" s="273" t="str">
        <f>IF(CD3304=0,"",
IF(SUM($CD$3289:CD3304)=1,CF3304,
IF($CD$3409&gt;SUM($CD$3289:CD3304),_xlfn.CONCAT(", ",CF3304),
IF($CD$3409=SUM($CD$3289:CD3304),_xlfn.CONCAT(" y ",CF3304)))))</f>
        <v/>
      </c>
      <c r="CF3304" s="156" t="s">
        <v>5110</v>
      </c>
    </row>
    <row r="3305" spans="1:84" ht="15" customHeight="1">
      <c r="A3305" s="57"/>
      <c r="B3305" s="26"/>
      <c r="C3305" s="665" t="s">
        <v>5033</v>
      </c>
      <c r="D3305" s="852" t="str">
        <f t="shared" si="1281"/>
        <v>SECRETARIA DE MEDIO AMBIENTE</v>
      </c>
      <c r="E3305" s="853"/>
      <c r="F3305" s="853"/>
      <c r="G3305" s="853"/>
      <c r="H3305" s="853"/>
      <c r="I3305" s="853"/>
      <c r="J3305" s="853"/>
      <c r="K3305" s="853"/>
      <c r="L3305" s="853"/>
      <c r="M3305" s="853"/>
      <c r="N3305" s="853"/>
      <c r="O3305" s="854"/>
      <c r="P3305" s="614"/>
      <c r="Q3305" s="614"/>
      <c r="R3305" s="614"/>
      <c r="S3305" s="614"/>
      <c r="T3305" s="614"/>
      <c r="U3305" s="614"/>
      <c r="V3305" s="614"/>
      <c r="W3305" s="614"/>
      <c r="X3305" s="614"/>
      <c r="Y3305" s="614"/>
      <c r="Z3305" s="614"/>
      <c r="AA3305" s="614"/>
      <c r="AB3305" s="614"/>
      <c r="AC3305" s="614"/>
      <c r="AD3305" s="614"/>
      <c r="AE3305" s="164"/>
      <c r="AF3305" s="164"/>
      <c r="AG3305" s="199">
        <f t="shared" si="1282"/>
        <v>1</v>
      </c>
      <c r="AH3305" s="298">
        <f t="shared" si="1283"/>
        <v>0</v>
      </c>
      <c r="AI3305" s="293">
        <f t="shared" si="1284"/>
        <v>0</v>
      </c>
      <c r="AJ3305" s="294">
        <f t="shared" si="1285"/>
        <v>0</v>
      </c>
      <c r="AK3305" s="295">
        <f t="shared" si="1286"/>
        <v>0</v>
      </c>
      <c r="AL3305" s="296">
        <f t="shared" si="1287"/>
        <v>0</v>
      </c>
      <c r="AM3305" s="293">
        <f t="shared" si="1288"/>
        <v>0</v>
      </c>
      <c r="AN3305" s="294">
        <f t="shared" si="1289"/>
        <v>0</v>
      </c>
      <c r="AO3305" s="295">
        <f t="shared" si="1290"/>
        <v>0</v>
      </c>
      <c r="AP3305" s="296">
        <f t="shared" si="1291"/>
        <v>0</v>
      </c>
      <c r="AQ3305" s="293">
        <f t="shared" si="1292"/>
        <v>0</v>
      </c>
      <c r="AR3305" s="294">
        <f t="shared" si="1293"/>
        <v>0</v>
      </c>
      <c r="AS3305" s="295">
        <f t="shared" si="1294"/>
        <v>0</v>
      </c>
      <c r="AT3305" s="296">
        <f t="shared" si="1295"/>
        <v>0</v>
      </c>
      <c r="AU3305" s="293">
        <f t="shared" si="1296"/>
        <v>0</v>
      </c>
      <c r="AV3305" s="294">
        <f t="shared" si="1297"/>
        <v>0</v>
      </c>
      <c r="AW3305" s="295">
        <f t="shared" si="1298"/>
        <v>0</v>
      </c>
      <c r="AX3305" s="296">
        <f t="shared" si="1299"/>
        <v>0</v>
      </c>
      <c r="AY3305" s="293">
        <f t="shared" si="1300"/>
        <v>0</v>
      </c>
      <c r="AZ3305" s="294">
        <f t="shared" si="1301"/>
        <v>0</v>
      </c>
      <c r="BA3305" s="295">
        <f t="shared" si="1302"/>
        <v>0</v>
      </c>
      <c r="BB3305" s="296">
        <f t="shared" si="1303"/>
        <v>0</v>
      </c>
      <c r="BC3305" s="285">
        <f t="shared" si="1304"/>
        <v>0</v>
      </c>
      <c r="BD3305" s="449">
        <f t="shared" si="1305"/>
        <v>0</v>
      </c>
      <c r="BE3305" s="469">
        <f t="shared" si="1306"/>
        <v>0</v>
      </c>
      <c r="BF3305" s="474">
        <f t="shared" si="1307"/>
        <v>0</v>
      </c>
      <c r="BG3305" s="449">
        <f t="shared" si="1308"/>
        <v>0</v>
      </c>
      <c r="BH3305" s="475">
        <f t="shared" si="1309"/>
        <v>0</v>
      </c>
      <c r="BI3305" s="419">
        <f t="shared" si="1310"/>
        <v>0</v>
      </c>
      <c r="BJ3305" s="313">
        <f t="shared" si="1311"/>
        <v>0</v>
      </c>
      <c r="BK3305" s="480">
        <f t="shared" si="1312"/>
        <v>0</v>
      </c>
      <c r="BL3305" s="419">
        <f t="shared" si="1313"/>
        <v>0</v>
      </c>
      <c r="BM3305" s="313">
        <f t="shared" si="1314"/>
        <v>0</v>
      </c>
      <c r="BN3305" s="480">
        <f t="shared" si="1315"/>
        <v>0</v>
      </c>
      <c r="BO3305" s="419">
        <f t="shared" si="1316"/>
        <v>0</v>
      </c>
      <c r="BP3305" s="313">
        <f t="shared" si="1317"/>
        <v>0</v>
      </c>
      <c r="BQ3305" s="480">
        <f t="shared" si="1318"/>
        <v>0</v>
      </c>
      <c r="BR3305" s="272">
        <f t="shared" si="1319"/>
        <v>0</v>
      </c>
      <c r="BS3305" s="273" t="str">
        <f>IF(BR3305=0,"",
IF(SUM($BR$3289:BR3305)=1,BT3305,
IF($BR$3409&gt;SUM($BR$3289:BR3305),_xlfn.CONCAT(", ",BT3305),
IF($BR$3409=SUM($BR$3289:BR3305),_xlfn.CONCAT(" y ",BT3305)))))</f>
        <v/>
      </c>
      <c r="BT3305" s="156" t="s">
        <v>5111</v>
      </c>
      <c r="BU3305" s="272">
        <f t="shared" si="1320"/>
        <v>1</v>
      </c>
      <c r="BV3305" s="273" t="b">
        <f>IF(BU3305=0,"",
IF(SUM($BU$3289:BU3305)=1,BW3305,
IF($BU$3291&gt;SUM($BU$3289:BU3305),_xlfn.CONCAT(", ",BW3305),
IF($BU$3291=SUM($BU$3289:BU3305),_xlfn.CONCAT(" y ",BW3305)))))</f>
        <v>0</v>
      </c>
      <c r="BW3305" s="156" t="s">
        <v>5111</v>
      </c>
      <c r="BX3305" s="272">
        <f t="shared" si="1321"/>
        <v>0</v>
      </c>
      <c r="BY3305" s="273" t="str">
        <f>IF(BX3305=0,"",
IF(SUM($BX$3289:BX3305)=1,BZ3305,
IF($BX$3409&gt;SUM($BX$3289:BX3305),_xlfn.CONCAT(", ",BZ3305),
IF($BX$3409=SUM($BX$3289:BX3305),_xlfn.CONCAT(" y ",BZ3305)))))</f>
        <v/>
      </c>
      <c r="BZ3305" s="156" t="s">
        <v>5111</v>
      </c>
      <c r="CA3305" s="272">
        <f t="shared" si="1322"/>
        <v>0</v>
      </c>
      <c r="CB3305" s="273" t="str">
        <f>IF(CA3305=0,"",
IF(SUM($CA$3289:CA3305)=1,CC3305,
IF($CA$3409&gt;SUM($CA$3289:CA3305),_xlfn.CONCAT(", ",CC3305),
IF($CA$3409=SUM($CA$3289:CA3305),_xlfn.CONCAT(" y ",CC3305)))))</f>
        <v/>
      </c>
      <c r="CC3305" s="156" t="s">
        <v>5111</v>
      </c>
      <c r="CD3305" s="272">
        <f t="shared" si="1323"/>
        <v>0</v>
      </c>
      <c r="CE3305" s="273" t="str">
        <f>IF(CD3305=0,"",
IF(SUM($CD$3289:CD3305)=1,CF3305,
IF($CD$3409&gt;SUM($CD$3289:CD3305),_xlfn.CONCAT(", ",CF3305),
IF($CD$3409=SUM($CD$3289:CD3305),_xlfn.CONCAT(" y ",CF3305)))))</f>
        <v/>
      </c>
      <c r="CF3305" s="156" t="s">
        <v>5111</v>
      </c>
    </row>
    <row r="3306" spans="1:84" ht="15" customHeight="1">
      <c r="A3306" s="57"/>
      <c r="B3306" s="26"/>
      <c r="C3306" s="665" t="s">
        <v>5034</v>
      </c>
      <c r="D3306" s="852" t="str">
        <f t="shared" si="1281"/>
        <v>SERVICIOS DE SALUD DE VERACRUZ</v>
      </c>
      <c r="E3306" s="853"/>
      <c r="F3306" s="853"/>
      <c r="G3306" s="853"/>
      <c r="H3306" s="853"/>
      <c r="I3306" s="853"/>
      <c r="J3306" s="853"/>
      <c r="K3306" s="853"/>
      <c r="L3306" s="853"/>
      <c r="M3306" s="853"/>
      <c r="N3306" s="853"/>
      <c r="O3306" s="854"/>
      <c r="P3306" s="614"/>
      <c r="Q3306" s="614"/>
      <c r="R3306" s="614"/>
      <c r="S3306" s="614"/>
      <c r="T3306" s="614"/>
      <c r="U3306" s="614"/>
      <c r="V3306" s="614"/>
      <c r="W3306" s="614"/>
      <c r="X3306" s="614"/>
      <c r="Y3306" s="614"/>
      <c r="Z3306" s="614"/>
      <c r="AA3306" s="614"/>
      <c r="AB3306" s="614"/>
      <c r="AC3306" s="614"/>
      <c r="AD3306" s="614"/>
      <c r="AE3306" s="164"/>
      <c r="AF3306" s="164"/>
      <c r="AG3306" s="199">
        <f t="shared" si="1282"/>
        <v>1</v>
      </c>
      <c r="AH3306" s="298">
        <f t="shared" si="1283"/>
        <v>0</v>
      </c>
      <c r="AI3306" s="293">
        <f t="shared" si="1284"/>
        <v>0</v>
      </c>
      <c r="AJ3306" s="294">
        <f t="shared" si="1285"/>
        <v>0</v>
      </c>
      <c r="AK3306" s="295">
        <f t="shared" si="1286"/>
        <v>0</v>
      </c>
      <c r="AL3306" s="296">
        <f t="shared" si="1287"/>
        <v>0</v>
      </c>
      <c r="AM3306" s="293">
        <f t="shared" si="1288"/>
        <v>0</v>
      </c>
      <c r="AN3306" s="294">
        <f t="shared" si="1289"/>
        <v>0</v>
      </c>
      <c r="AO3306" s="295">
        <f t="shared" si="1290"/>
        <v>0</v>
      </c>
      <c r="AP3306" s="296">
        <f t="shared" si="1291"/>
        <v>0</v>
      </c>
      <c r="AQ3306" s="293">
        <f t="shared" si="1292"/>
        <v>0</v>
      </c>
      <c r="AR3306" s="294">
        <f t="shared" si="1293"/>
        <v>0</v>
      </c>
      <c r="AS3306" s="295">
        <f t="shared" si="1294"/>
        <v>0</v>
      </c>
      <c r="AT3306" s="296">
        <f t="shared" si="1295"/>
        <v>0</v>
      </c>
      <c r="AU3306" s="293">
        <f t="shared" si="1296"/>
        <v>0</v>
      </c>
      <c r="AV3306" s="294">
        <f t="shared" si="1297"/>
        <v>0</v>
      </c>
      <c r="AW3306" s="295">
        <f t="shared" si="1298"/>
        <v>0</v>
      </c>
      <c r="AX3306" s="296">
        <f t="shared" si="1299"/>
        <v>0</v>
      </c>
      <c r="AY3306" s="293">
        <f t="shared" si="1300"/>
        <v>0</v>
      </c>
      <c r="AZ3306" s="294">
        <f t="shared" si="1301"/>
        <v>0</v>
      </c>
      <c r="BA3306" s="295">
        <f t="shared" si="1302"/>
        <v>0</v>
      </c>
      <c r="BB3306" s="296">
        <f t="shared" si="1303"/>
        <v>0</v>
      </c>
      <c r="BC3306" s="285">
        <f t="shared" si="1304"/>
        <v>0</v>
      </c>
      <c r="BD3306" s="449">
        <f t="shared" si="1305"/>
        <v>0</v>
      </c>
      <c r="BE3306" s="469">
        <f t="shared" si="1306"/>
        <v>0</v>
      </c>
      <c r="BF3306" s="474">
        <f t="shared" si="1307"/>
        <v>0</v>
      </c>
      <c r="BG3306" s="449">
        <f t="shared" si="1308"/>
        <v>0</v>
      </c>
      <c r="BH3306" s="475">
        <f t="shared" si="1309"/>
        <v>0</v>
      </c>
      <c r="BI3306" s="419">
        <f t="shared" si="1310"/>
        <v>0</v>
      </c>
      <c r="BJ3306" s="313">
        <f t="shared" si="1311"/>
        <v>0</v>
      </c>
      <c r="BK3306" s="480">
        <f t="shared" si="1312"/>
        <v>0</v>
      </c>
      <c r="BL3306" s="419">
        <f t="shared" si="1313"/>
        <v>0</v>
      </c>
      <c r="BM3306" s="313">
        <f t="shared" si="1314"/>
        <v>0</v>
      </c>
      <c r="BN3306" s="480">
        <f t="shared" si="1315"/>
        <v>0</v>
      </c>
      <c r="BO3306" s="419">
        <f t="shared" si="1316"/>
        <v>0</v>
      </c>
      <c r="BP3306" s="313">
        <f t="shared" si="1317"/>
        <v>0</v>
      </c>
      <c r="BQ3306" s="480">
        <f t="shared" si="1318"/>
        <v>0</v>
      </c>
      <c r="BR3306" s="272">
        <f t="shared" si="1319"/>
        <v>0</v>
      </c>
      <c r="BS3306" s="273" t="str">
        <f>IF(BR3306=0,"",
IF(SUM($BR$3289:BR3306)=1,BT3306,
IF($BR$3409&gt;SUM($BR$3289:BR3306),_xlfn.CONCAT(", ",BT3306),
IF($BR$3409=SUM($BR$3289:BR3306),_xlfn.CONCAT(" y ",BT3306)))))</f>
        <v/>
      </c>
      <c r="BT3306" s="156" t="s">
        <v>5112</v>
      </c>
      <c r="BU3306" s="272">
        <f t="shared" si="1320"/>
        <v>1</v>
      </c>
      <c r="BV3306" s="273" t="b">
        <f>IF(BU3306=0,"",
IF(SUM($BU$3289:BU3306)=1,BW3306,
IF($BU$3291&gt;SUM($BU$3289:BU3306),_xlfn.CONCAT(", ",BW3306),
IF($BU$3291=SUM($BU$3289:BU3306),_xlfn.CONCAT(" y ",BW3306)))))</f>
        <v>0</v>
      </c>
      <c r="BW3306" s="156" t="s">
        <v>5112</v>
      </c>
      <c r="BX3306" s="272">
        <f t="shared" si="1321"/>
        <v>0</v>
      </c>
      <c r="BY3306" s="273" t="str">
        <f>IF(BX3306=0,"",
IF(SUM($BX$3289:BX3306)=1,BZ3306,
IF($BX$3409&gt;SUM($BX$3289:BX3306),_xlfn.CONCAT(", ",BZ3306),
IF($BX$3409=SUM($BX$3289:BX3306),_xlfn.CONCAT(" y ",BZ3306)))))</f>
        <v/>
      </c>
      <c r="BZ3306" s="156" t="s">
        <v>5112</v>
      </c>
      <c r="CA3306" s="272">
        <f t="shared" si="1322"/>
        <v>0</v>
      </c>
      <c r="CB3306" s="273" t="str">
        <f>IF(CA3306=0,"",
IF(SUM($CA$3289:CA3306)=1,CC3306,
IF($CA$3409&gt;SUM($CA$3289:CA3306),_xlfn.CONCAT(", ",CC3306),
IF($CA$3409=SUM($CA$3289:CA3306),_xlfn.CONCAT(" y ",CC3306)))))</f>
        <v/>
      </c>
      <c r="CC3306" s="156" t="s">
        <v>5112</v>
      </c>
      <c r="CD3306" s="272">
        <f t="shared" si="1323"/>
        <v>0</v>
      </c>
      <c r="CE3306" s="273" t="str">
        <f>IF(CD3306=0,"",
IF(SUM($CD$3289:CD3306)=1,CF3306,
IF($CD$3409&gt;SUM($CD$3289:CD3306),_xlfn.CONCAT(", ",CF3306),
IF($CD$3409=SUM($CD$3289:CD3306),_xlfn.CONCAT(" y ",CF3306)))))</f>
        <v/>
      </c>
      <c r="CF3306" s="156" t="s">
        <v>5112</v>
      </c>
    </row>
    <row r="3307" spans="1:84" ht="15" customHeight="1">
      <c r="A3307" s="57"/>
      <c r="B3307" s="26"/>
      <c r="C3307" s="665" t="s">
        <v>5035</v>
      </c>
      <c r="D3307" s="852" t="str">
        <f t="shared" si="1281"/>
        <v>SISTEMA PARA EL DESARROLLO INTEGRAL DE LA FAMILIA</v>
      </c>
      <c r="E3307" s="853"/>
      <c r="F3307" s="853"/>
      <c r="G3307" s="853"/>
      <c r="H3307" s="853"/>
      <c r="I3307" s="853"/>
      <c r="J3307" s="853"/>
      <c r="K3307" s="853"/>
      <c r="L3307" s="853"/>
      <c r="M3307" s="853"/>
      <c r="N3307" s="853"/>
      <c r="O3307" s="854"/>
      <c r="P3307" s="614"/>
      <c r="Q3307" s="614"/>
      <c r="R3307" s="614"/>
      <c r="S3307" s="614"/>
      <c r="T3307" s="614"/>
      <c r="U3307" s="614"/>
      <c r="V3307" s="614"/>
      <c r="W3307" s="614"/>
      <c r="X3307" s="614"/>
      <c r="Y3307" s="614"/>
      <c r="Z3307" s="614"/>
      <c r="AA3307" s="614"/>
      <c r="AB3307" s="614"/>
      <c r="AC3307" s="614"/>
      <c r="AD3307" s="614"/>
      <c r="AE3307" s="164"/>
      <c r="AF3307" s="164"/>
      <c r="AG3307" s="199">
        <f t="shared" si="1282"/>
        <v>1</v>
      </c>
      <c r="AH3307" s="298">
        <f t="shared" si="1283"/>
        <v>0</v>
      </c>
      <c r="AI3307" s="293">
        <f t="shared" si="1284"/>
        <v>0</v>
      </c>
      <c r="AJ3307" s="294">
        <f t="shared" si="1285"/>
        <v>0</v>
      </c>
      <c r="AK3307" s="295">
        <f t="shared" si="1286"/>
        <v>0</v>
      </c>
      <c r="AL3307" s="296">
        <f t="shared" si="1287"/>
        <v>0</v>
      </c>
      <c r="AM3307" s="293">
        <f t="shared" si="1288"/>
        <v>0</v>
      </c>
      <c r="AN3307" s="294">
        <f t="shared" si="1289"/>
        <v>0</v>
      </c>
      <c r="AO3307" s="295">
        <f t="shared" si="1290"/>
        <v>0</v>
      </c>
      <c r="AP3307" s="296">
        <f t="shared" si="1291"/>
        <v>0</v>
      </c>
      <c r="AQ3307" s="293">
        <f t="shared" si="1292"/>
        <v>0</v>
      </c>
      <c r="AR3307" s="294">
        <f t="shared" si="1293"/>
        <v>0</v>
      </c>
      <c r="AS3307" s="295">
        <f t="shared" si="1294"/>
        <v>0</v>
      </c>
      <c r="AT3307" s="296">
        <f t="shared" si="1295"/>
        <v>0</v>
      </c>
      <c r="AU3307" s="293">
        <f t="shared" si="1296"/>
        <v>0</v>
      </c>
      <c r="AV3307" s="294">
        <f t="shared" si="1297"/>
        <v>0</v>
      </c>
      <c r="AW3307" s="295">
        <f t="shared" si="1298"/>
        <v>0</v>
      </c>
      <c r="AX3307" s="296">
        <f t="shared" si="1299"/>
        <v>0</v>
      </c>
      <c r="AY3307" s="293">
        <f t="shared" si="1300"/>
        <v>0</v>
      </c>
      <c r="AZ3307" s="294">
        <f t="shared" si="1301"/>
        <v>0</v>
      </c>
      <c r="BA3307" s="295">
        <f t="shared" si="1302"/>
        <v>0</v>
      </c>
      <c r="BB3307" s="296">
        <f t="shared" si="1303"/>
        <v>0</v>
      </c>
      <c r="BC3307" s="285">
        <f t="shared" si="1304"/>
        <v>0</v>
      </c>
      <c r="BD3307" s="449">
        <f t="shared" si="1305"/>
        <v>0</v>
      </c>
      <c r="BE3307" s="469">
        <f t="shared" si="1306"/>
        <v>0</v>
      </c>
      <c r="BF3307" s="474">
        <f t="shared" si="1307"/>
        <v>0</v>
      </c>
      <c r="BG3307" s="449">
        <f t="shared" si="1308"/>
        <v>0</v>
      </c>
      <c r="BH3307" s="475">
        <f t="shared" si="1309"/>
        <v>0</v>
      </c>
      <c r="BI3307" s="419">
        <f t="shared" si="1310"/>
        <v>0</v>
      </c>
      <c r="BJ3307" s="313">
        <f t="shared" si="1311"/>
        <v>0</v>
      </c>
      <c r="BK3307" s="480">
        <f t="shared" si="1312"/>
        <v>0</v>
      </c>
      <c r="BL3307" s="419">
        <f t="shared" si="1313"/>
        <v>0</v>
      </c>
      <c r="BM3307" s="313">
        <f t="shared" si="1314"/>
        <v>0</v>
      </c>
      <c r="BN3307" s="480">
        <f t="shared" si="1315"/>
        <v>0</v>
      </c>
      <c r="BO3307" s="419">
        <f t="shared" si="1316"/>
        <v>0</v>
      </c>
      <c r="BP3307" s="313">
        <f t="shared" si="1317"/>
        <v>0</v>
      </c>
      <c r="BQ3307" s="480">
        <f t="shared" si="1318"/>
        <v>0</v>
      </c>
      <c r="BR3307" s="272">
        <f t="shared" si="1319"/>
        <v>0</v>
      </c>
      <c r="BS3307" s="273" t="str">
        <f>IF(BR3307=0,"",
IF(SUM($BR$3289:BR3307)=1,BT3307,
IF($BR$3409&gt;SUM($BR$3289:BR3307),_xlfn.CONCAT(", ",BT3307),
IF($BR$3409=SUM($BR$3289:BR3307),_xlfn.CONCAT(" y ",BT3307)))))</f>
        <v/>
      </c>
      <c r="BT3307" s="156" t="s">
        <v>5113</v>
      </c>
      <c r="BU3307" s="272">
        <f t="shared" si="1320"/>
        <v>1</v>
      </c>
      <c r="BV3307" s="273" t="b">
        <f>IF(BU3307=0,"",
IF(SUM($BU$3289:BU3307)=1,BW3307,
IF($BU$3291&gt;SUM($BU$3289:BU3307),_xlfn.CONCAT(", ",BW3307),
IF($BU$3291=SUM($BU$3289:BU3307),_xlfn.CONCAT(" y ",BW3307)))))</f>
        <v>0</v>
      </c>
      <c r="BW3307" s="156" t="s">
        <v>5113</v>
      </c>
      <c r="BX3307" s="272">
        <f t="shared" si="1321"/>
        <v>0</v>
      </c>
      <c r="BY3307" s="273" t="str">
        <f>IF(BX3307=0,"",
IF(SUM($BX$3289:BX3307)=1,BZ3307,
IF($BX$3409&gt;SUM($BX$3289:BX3307),_xlfn.CONCAT(", ",BZ3307),
IF($BX$3409=SUM($BX$3289:BX3307),_xlfn.CONCAT(" y ",BZ3307)))))</f>
        <v/>
      </c>
      <c r="BZ3307" s="156" t="s">
        <v>5113</v>
      </c>
      <c r="CA3307" s="272">
        <f t="shared" si="1322"/>
        <v>0</v>
      </c>
      <c r="CB3307" s="273" t="str">
        <f>IF(CA3307=0,"",
IF(SUM($CA$3289:CA3307)=1,CC3307,
IF($CA$3409&gt;SUM($CA$3289:CA3307),_xlfn.CONCAT(", ",CC3307),
IF($CA$3409=SUM($CA$3289:CA3307),_xlfn.CONCAT(" y ",CC3307)))))</f>
        <v/>
      </c>
      <c r="CC3307" s="156" t="s">
        <v>5113</v>
      </c>
      <c r="CD3307" s="272">
        <f t="shared" si="1323"/>
        <v>0</v>
      </c>
      <c r="CE3307" s="273" t="str">
        <f>IF(CD3307=0,"",
IF(SUM($CD$3289:CD3307)=1,CF3307,
IF($CD$3409&gt;SUM($CD$3289:CD3307),_xlfn.CONCAT(", ",CF3307),
IF($CD$3409=SUM($CD$3289:CD3307),_xlfn.CONCAT(" y ",CF3307)))))</f>
        <v/>
      </c>
      <c r="CF3307" s="156" t="s">
        <v>5113</v>
      </c>
    </row>
    <row r="3308" spans="1:84" ht="15" customHeight="1">
      <c r="A3308" s="57"/>
      <c r="B3308" s="26"/>
      <c r="C3308" s="665" t="s">
        <v>5036</v>
      </c>
      <c r="D3308" s="852" t="str">
        <f t="shared" si="1281"/>
        <v>COMISION DE ARBITRAJE MEDICO</v>
      </c>
      <c r="E3308" s="853"/>
      <c r="F3308" s="853"/>
      <c r="G3308" s="853"/>
      <c r="H3308" s="853"/>
      <c r="I3308" s="853"/>
      <c r="J3308" s="853"/>
      <c r="K3308" s="853"/>
      <c r="L3308" s="853"/>
      <c r="M3308" s="853"/>
      <c r="N3308" s="853"/>
      <c r="O3308" s="854"/>
      <c r="P3308" s="614"/>
      <c r="Q3308" s="614"/>
      <c r="R3308" s="614"/>
      <c r="S3308" s="614"/>
      <c r="T3308" s="614"/>
      <c r="U3308" s="614"/>
      <c r="V3308" s="614"/>
      <c r="W3308" s="614"/>
      <c r="X3308" s="614"/>
      <c r="Y3308" s="614"/>
      <c r="Z3308" s="614"/>
      <c r="AA3308" s="614"/>
      <c r="AB3308" s="614"/>
      <c r="AC3308" s="614"/>
      <c r="AD3308" s="614"/>
      <c r="AE3308" s="164"/>
      <c r="AF3308" s="164"/>
      <c r="AG3308" s="199">
        <f t="shared" si="1282"/>
        <v>1</v>
      </c>
      <c r="AH3308" s="298">
        <f t="shared" si="1283"/>
        <v>0</v>
      </c>
      <c r="AI3308" s="293">
        <f t="shared" si="1284"/>
        <v>0</v>
      </c>
      <c r="AJ3308" s="294">
        <f t="shared" si="1285"/>
        <v>0</v>
      </c>
      <c r="AK3308" s="295">
        <f t="shared" si="1286"/>
        <v>0</v>
      </c>
      <c r="AL3308" s="296">
        <f t="shared" si="1287"/>
        <v>0</v>
      </c>
      <c r="AM3308" s="293">
        <f t="shared" si="1288"/>
        <v>0</v>
      </c>
      <c r="AN3308" s="294">
        <f t="shared" si="1289"/>
        <v>0</v>
      </c>
      <c r="AO3308" s="295">
        <f t="shared" si="1290"/>
        <v>0</v>
      </c>
      <c r="AP3308" s="296">
        <f t="shared" si="1291"/>
        <v>0</v>
      </c>
      <c r="AQ3308" s="293">
        <f t="shared" si="1292"/>
        <v>0</v>
      </c>
      <c r="AR3308" s="294">
        <f t="shared" si="1293"/>
        <v>0</v>
      </c>
      <c r="AS3308" s="295">
        <f t="shared" si="1294"/>
        <v>0</v>
      </c>
      <c r="AT3308" s="296">
        <f t="shared" si="1295"/>
        <v>0</v>
      </c>
      <c r="AU3308" s="293">
        <f t="shared" si="1296"/>
        <v>0</v>
      </c>
      <c r="AV3308" s="294">
        <f t="shared" si="1297"/>
        <v>0</v>
      </c>
      <c r="AW3308" s="295">
        <f t="shared" si="1298"/>
        <v>0</v>
      </c>
      <c r="AX3308" s="296">
        <f t="shared" si="1299"/>
        <v>0</v>
      </c>
      <c r="AY3308" s="293">
        <f t="shared" si="1300"/>
        <v>0</v>
      </c>
      <c r="AZ3308" s="294">
        <f t="shared" si="1301"/>
        <v>0</v>
      </c>
      <c r="BA3308" s="295">
        <f t="shared" si="1302"/>
        <v>0</v>
      </c>
      <c r="BB3308" s="296">
        <f t="shared" si="1303"/>
        <v>0</v>
      </c>
      <c r="BC3308" s="285">
        <f t="shared" si="1304"/>
        <v>0</v>
      </c>
      <c r="BD3308" s="449">
        <f t="shared" si="1305"/>
        <v>0</v>
      </c>
      <c r="BE3308" s="469">
        <f t="shared" si="1306"/>
        <v>0</v>
      </c>
      <c r="BF3308" s="474">
        <f t="shared" si="1307"/>
        <v>0</v>
      </c>
      <c r="BG3308" s="449">
        <f t="shared" si="1308"/>
        <v>0</v>
      </c>
      <c r="BH3308" s="475">
        <f t="shared" si="1309"/>
        <v>0</v>
      </c>
      <c r="BI3308" s="419">
        <f t="shared" si="1310"/>
        <v>0</v>
      </c>
      <c r="BJ3308" s="313">
        <f t="shared" si="1311"/>
        <v>0</v>
      </c>
      <c r="BK3308" s="480">
        <f t="shared" si="1312"/>
        <v>0</v>
      </c>
      <c r="BL3308" s="419">
        <f t="shared" si="1313"/>
        <v>0</v>
      </c>
      <c r="BM3308" s="313">
        <f t="shared" si="1314"/>
        <v>0</v>
      </c>
      <c r="BN3308" s="480">
        <f t="shared" si="1315"/>
        <v>0</v>
      </c>
      <c r="BO3308" s="419">
        <f t="shared" si="1316"/>
        <v>0</v>
      </c>
      <c r="BP3308" s="313">
        <f t="shared" si="1317"/>
        <v>0</v>
      </c>
      <c r="BQ3308" s="480">
        <f t="shared" si="1318"/>
        <v>0</v>
      </c>
      <c r="BR3308" s="272">
        <f t="shared" si="1319"/>
        <v>0</v>
      </c>
      <c r="BS3308" s="273" t="str">
        <f>IF(BR3308=0,"",
IF(SUM($BR$3289:BR3308)=1,BT3308,
IF($BR$3409&gt;SUM($BR$3289:BR3308),_xlfn.CONCAT(", ",BT3308),
IF($BR$3409=SUM($BR$3289:BR3308),_xlfn.CONCAT(" y ",BT3308)))))</f>
        <v/>
      </c>
      <c r="BT3308" s="156" t="s">
        <v>5114</v>
      </c>
      <c r="BU3308" s="272">
        <f t="shared" si="1320"/>
        <v>1</v>
      </c>
      <c r="BV3308" s="273" t="b">
        <f>IF(BU3308=0,"",
IF(SUM($BU$3289:BU3308)=1,BW3308,
IF($BU$3291&gt;SUM($BU$3289:BU3308),_xlfn.CONCAT(", ",BW3308),
IF($BU$3291=SUM($BU$3289:BU3308),_xlfn.CONCAT(" y ",BW3308)))))</f>
        <v>0</v>
      </c>
      <c r="BW3308" s="156" t="s">
        <v>5114</v>
      </c>
      <c r="BX3308" s="272">
        <f t="shared" si="1321"/>
        <v>0</v>
      </c>
      <c r="BY3308" s="273" t="str">
        <f>IF(BX3308=0,"",
IF(SUM($BX$3289:BX3308)=1,BZ3308,
IF($BX$3409&gt;SUM($BX$3289:BX3308),_xlfn.CONCAT(", ",BZ3308),
IF($BX$3409=SUM($BX$3289:BX3308),_xlfn.CONCAT(" y ",BZ3308)))))</f>
        <v/>
      </c>
      <c r="BZ3308" s="156" t="s">
        <v>5114</v>
      </c>
      <c r="CA3308" s="272">
        <f t="shared" si="1322"/>
        <v>0</v>
      </c>
      <c r="CB3308" s="273" t="str">
        <f>IF(CA3308=0,"",
IF(SUM($CA$3289:CA3308)=1,CC3308,
IF($CA$3409&gt;SUM($CA$3289:CA3308),_xlfn.CONCAT(", ",CC3308),
IF($CA$3409=SUM($CA$3289:CA3308),_xlfn.CONCAT(" y ",CC3308)))))</f>
        <v/>
      </c>
      <c r="CC3308" s="156" t="s">
        <v>5114</v>
      </c>
      <c r="CD3308" s="272">
        <f t="shared" si="1323"/>
        <v>0</v>
      </c>
      <c r="CE3308" s="273" t="str">
        <f>IF(CD3308=0,"",
IF(SUM($CD$3289:CD3308)=1,CF3308,
IF($CD$3409&gt;SUM($CD$3289:CD3308),_xlfn.CONCAT(", ",CF3308),
IF($CD$3409=SUM($CD$3289:CD3308),_xlfn.CONCAT(" y ",CF3308)))))</f>
        <v/>
      </c>
      <c r="CF3308" s="156" t="s">
        <v>5114</v>
      </c>
    </row>
    <row r="3309" spans="1:84" ht="15" customHeight="1">
      <c r="A3309" s="57"/>
      <c r="B3309" s="26"/>
      <c r="C3309" s="665" t="s">
        <v>5037</v>
      </c>
      <c r="D3309" s="852" t="str">
        <f t="shared" si="1281"/>
        <v>ACADEMIA VERACRUZANA DE LAS LENGUAS INDIGENAS</v>
      </c>
      <c r="E3309" s="853"/>
      <c r="F3309" s="853"/>
      <c r="G3309" s="853"/>
      <c r="H3309" s="853"/>
      <c r="I3309" s="853"/>
      <c r="J3309" s="853"/>
      <c r="K3309" s="853"/>
      <c r="L3309" s="853"/>
      <c r="M3309" s="853"/>
      <c r="N3309" s="853"/>
      <c r="O3309" s="854"/>
      <c r="P3309" s="614"/>
      <c r="Q3309" s="614"/>
      <c r="R3309" s="614"/>
      <c r="S3309" s="614"/>
      <c r="T3309" s="614"/>
      <c r="U3309" s="614"/>
      <c r="V3309" s="614"/>
      <c r="W3309" s="614"/>
      <c r="X3309" s="614"/>
      <c r="Y3309" s="614"/>
      <c r="Z3309" s="614"/>
      <c r="AA3309" s="614"/>
      <c r="AB3309" s="614"/>
      <c r="AC3309" s="614"/>
      <c r="AD3309" s="614"/>
      <c r="AE3309" s="164"/>
      <c r="AF3309" s="164"/>
      <c r="AG3309" s="199">
        <f t="shared" si="1282"/>
        <v>1</v>
      </c>
      <c r="AH3309" s="298">
        <f t="shared" si="1283"/>
        <v>0</v>
      </c>
      <c r="AI3309" s="293">
        <f t="shared" si="1284"/>
        <v>0</v>
      </c>
      <c r="AJ3309" s="294">
        <f t="shared" si="1285"/>
        <v>0</v>
      </c>
      <c r="AK3309" s="295">
        <f t="shared" si="1286"/>
        <v>0</v>
      </c>
      <c r="AL3309" s="296">
        <f t="shared" si="1287"/>
        <v>0</v>
      </c>
      <c r="AM3309" s="293">
        <f t="shared" si="1288"/>
        <v>0</v>
      </c>
      <c r="AN3309" s="294">
        <f t="shared" si="1289"/>
        <v>0</v>
      </c>
      <c r="AO3309" s="295">
        <f t="shared" si="1290"/>
        <v>0</v>
      </c>
      <c r="AP3309" s="296">
        <f t="shared" si="1291"/>
        <v>0</v>
      </c>
      <c r="AQ3309" s="293">
        <f t="shared" si="1292"/>
        <v>0</v>
      </c>
      <c r="AR3309" s="294">
        <f t="shared" si="1293"/>
        <v>0</v>
      </c>
      <c r="AS3309" s="295">
        <f t="shared" si="1294"/>
        <v>0</v>
      </c>
      <c r="AT3309" s="296">
        <f t="shared" si="1295"/>
        <v>0</v>
      </c>
      <c r="AU3309" s="293">
        <f t="shared" si="1296"/>
        <v>0</v>
      </c>
      <c r="AV3309" s="294">
        <f t="shared" si="1297"/>
        <v>0</v>
      </c>
      <c r="AW3309" s="295">
        <f t="shared" si="1298"/>
        <v>0</v>
      </c>
      <c r="AX3309" s="296">
        <f t="shared" si="1299"/>
        <v>0</v>
      </c>
      <c r="AY3309" s="293">
        <f t="shared" si="1300"/>
        <v>0</v>
      </c>
      <c r="AZ3309" s="294">
        <f t="shared" si="1301"/>
        <v>0</v>
      </c>
      <c r="BA3309" s="295">
        <f t="shared" si="1302"/>
        <v>0</v>
      </c>
      <c r="BB3309" s="296">
        <f t="shared" si="1303"/>
        <v>0</v>
      </c>
      <c r="BC3309" s="285">
        <f t="shared" si="1304"/>
        <v>0</v>
      </c>
      <c r="BD3309" s="449">
        <f t="shared" si="1305"/>
        <v>0</v>
      </c>
      <c r="BE3309" s="469">
        <f t="shared" si="1306"/>
        <v>0</v>
      </c>
      <c r="BF3309" s="474">
        <f t="shared" si="1307"/>
        <v>0</v>
      </c>
      <c r="BG3309" s="449">
        <f t="shared" si="1308"/>
        <v>0</v>
      </c>
      <c r="BH3309" s="475">
        <f t="shared" si="1309"/>
        <v>0</v>
      </c>
      <c r="BI3309" s="419">
        <f t="shared" si="1310"/>
        <v>0</v>
      </c>
      <c r="BJ3309" s="313">
        <f t="shared" si="1311"/>
        <v>0</v>
      </c>
      <c r="BK3309" s="480">
        <f t="shared" si="1312"/>
        <v>0</v>
      </c>
      <c r="BL3309" s="419">
        <f t="shared" si="1313"/>
        <v>0</v>
      </c>
      <c r="BM3309" s="313">
        <f t="shared" si="1314"/>
        <v>0</v>
      </c>
      <c r="BN3309" s="480">
        <f t="shared" si="1315"/>
        <v>0</v>
      </c>
      <c r="BO3309" s="419">
        <f t="shared" si="1316"/>
        <v>0</v>
      </c>
      <c r="BP3309" s="313">
        <f t="shared" si="1317"/>
        <v>0</v>
      </c>
      <c r="BQ3309" s="480">
        <f t="shared" si="1318"/>
        <v>0</v>
      </c>
      <c r="BR3309" s="272">
        <f t="shared" si="1319"/>
        <v>0</v>
      </c>
      <c r="BS3309" s="273" t="str">
        <f>IF(BR3309=0,"",
IF(SUM($BR$3289:BR3309)=1,BT3309,
IF($BR$3409&gt;SUM($BR$3289:BR3309),_xlfn.CONCAT(", ",BT3309),
IF($BR$3409=SUM($BR$3289:BR3309),_xlfn.CONCAT(" y ",BT3309)))))</f>
        <v/>
      </c>
      <c r="BT3309" s="156" t="s">
        <v>5115</v>
      </c>
      <c r="BU3309" s="272">
        <f t="shared" si="1320"/>
        <v>1</v>
      </c>
      <c r="BV3309" s="273" t="b">
        <f>IF(BU3309=0,"",
IF(SUM($BU$3289:BU3309)=1,BW3309,
IF($BU$3291&gt;SUM($BU$3289:BU3309),_xlfn.CONCAT(", ",BW3309),
IF($BU$3291=SUM($BU$3289:BU3309),_xlfn.CONCAT(" y ",BW3309)))))</f>
        <v>0</v>
      </c>
      <c r="BW3309" s="156" t="s">
        <v>5115</v>
      </c>
      <c r="BX3309" s="272">
        <f t="shared" si="1321"/>
        <v>0</v>
      </c>
      <c r="BY3309" s="273" t="str">
        <f>IF(BX3309=0,"",
IF(SUM($BX$3289:BX3309)=1,BZ3309,
IF($BX$3409&gt;SUM($BX$3289:BX3309),_xlfn.CONCAT(", ",BZ3309),
IF($BX$3409=SUM($BX$3289:BX3309),_xlfn.CONCAT(" y ",BZ3309)))))</f>
        <v/>
      </c>
      <c r="BZ3309" s="156" t="s">
        <v>5115</v>
      </c>
      <c r="CA3309" s="272">
        <f t="shared" si="1322"/>
        <v>0</v>
      </c>
      <c r="CB3309" s="273" t="str">
        <f>IF(CA3309=0,"",
IF(SUM($CA$3289:CA3309)=1,CC3309,
IF($CA$3409&gt;SUM($CA$3289:CA3309),_xlfn.CONCAT(", ",CC3309),
IF($CA$3409=SUM($CA$3289:CA3309),_xlfn.CONCAT(" y ",CC3309)))))</f>
        <v/>
      </c>
      <c r="CC3309" s="156" t="s">
        <v>5115</v>
      </c>
      <c r="CD3309" s="272">
        <f t="shared" si="1323"/>
        <v>0</v>
      </c>
      <c r="CE3309" s="273" t="str">
        <f>IF(CD3309=0,"",
IF(SUM($CD$3289:CD3309)=1,CF3309,
IF($CD$3409&gt;SUM($CD$3289:CD3309),_xlfn.CONCAT(", ",CF3309),
IF($CD$3409=SUM($CD$3289:CD3309),_xlfn.CONCAT(" y ",CF3309)))))</f>
        <v/>
      </c>
      <c r="CF3309" s="156" t="s">
        <v>5115</v>
      </c>
    </row>
    <row r="3310" spans="1:84" ht="15" customHeight="1">
      <c r="A3310" s="57"/>
      <c r="B3310" s="26"/>
      <c r="C3310" s="665" t="s">
        <v>5038</v>
      </c>
      <c r="D3310" s="852" t="str">
        <f t="shared" si="1281"/>
        <v>INSTITUTO VERACRUZANO DEL DEPORTE</v>
      </c>
      <c r="E3310" s="853"/>
      <c r="F3310" s="853"/>
      <c r="G3310" s="853"/>
      <c r="H3310" s="853"/>
      <c r="I3310" s="853"/>
      <c r="J3310" s="853"/>
      <c r="K3310" s="853"/>
      <c r="L3310" s="853"/>
      <c r="M3310" s="853"/>
      <c r="N3310" s="853"/>
      <c r="O3310" s="854"/>
      <c r="P3310" s="614"/>
      <c r="Q3310" s="614"/>
      <c r="R3310" s="614"/>
      <c r="S3310" s="614"/>
      <c r="T3310" s="614"/>
      <c r="U3310" s="614"/>
      <c r="V3310" s="614"/>
      <c r="W3310" s="614"/>
      <c r="X3310" s="614"/>
      <c r="Y3310" s="614"/>
      <c r="Z3310" s="614"/>
      <c r="AA3310" s="614"/>
      <c r="AB3310" s="614"/>
      <c r="AC3310" s="614"/>
      <c r="AD3310" s="614"/>
      <c r="AE3310" s="164"/>
      <c r="AF3310" s="164"/>
      <c r="AG3310" s="199">
        <f t="shared" si="1282"/>
        <v>1</v>
      </c>
      <c r="AH3310" s="298">
        <f t="shared" si="1283"/>
        <v>0</v>
      </c>
      <c r="AI3310" s="293">
        <f t="shared" si="1284"/>
        <v>0</v>
      </c>
      <c r="AJ3310" s="294">
        <f t="shared" si="1285"/>
        <v>0</v>
      </c>
      <c r="AK3310" s="295">
        <f t="shared" si="1286"/>
        <v>0</v>
      </c>
      <c r="AL3310" s="296">
        <f t="shared" si="1287"/>
        <v>0</v>
      </c>
      <c r="AM3310" s="293">
        <f t="shared" si="1288"/>
        <v>0</v>
      </c>
      <c r="AN3310" s="294">
        <f t="shared" si="1289"/>
        <v>0</v>
      </c>
      <c r="AO3310" s="295">
        <f t="shared" si="1290"/>
        <v>0</v>
      </c>
      <c r="AP3310" s="296">
        <f t="shared" si="1291"/>
        <v>0</v>
      </c>
      <c r="AQ3310" s="293">
        <f t="shared" si="1292"/>
        <v>0</v>
      </c>
      <c r="AR3310" s="294">
        <f t="shared" si="1293"/>
        <v>0</v>
      </c>
      <c r="AS3310" s="295">
        <f t="shared" si="1294"/>
        <v>0</v>
      </c>
      <c r="AT3310" s="296">
        <f t="shared" si="1295"/>
        <v>0</v>
      </c>
      <c r="AU3310" s="293">
        <f t="shared" si="1296"/>
        <v>0</v>
      </c>
      <c r="AV3310" s="294">
        <f t="shared" si="1297"/>
        <v>0</v>
      </c>
      <c r="AW3310" s="295">
        <f t="shared" si="1298"/>
        <v>0</v>
      </c>
      <c r="AX3310" s="296">
        <f t="shared" si="1299"/>
        <v>0</v>
      </c>
      <c r="AY3310" s="293">
        <f t="shared" si="1300"/>
        <v>0</v>
      </c>
      <c r="AZ3310" s="294">
        <f t="shared" si="1301"/>
        <v>0</v>
      </c>
      <c r="BA3310" s="295">
        <f t="shared" si="1302"/>
        <v>0</v>
      </c>
      <c r="BB3310" s="296">
        <f t="shared" si="1303"/>
        <v>0</v>
      </c>
      <c r="BC3310" s="285">
        <f t="shared" si="1304"/>
        <v>0</v>
      </c>
      <c r="BD3310" s="449">
        <f t="shared" si="1305"/>
        <v>0</v>
      </c>
      <c r="BE3310" s="469">
        <f t="shared" si="1306"/>
        <v>0</v>
      </c>
      <c r="BF3310" s="474">
        <f t="shared" si="1307"/>
        <v>0</v>
      </c>
      <c r="BG3310" s="449">
        <f t="shared" si="1308"/>
        <v>0</v>
      </c>
      <c r="BH3310" s="475">
        <f t="shared" si="1309"/>
        <v>0</v>
      </c>
      <c r="BI3310" s="419">
        <f t="shared" si="1310"/>
        <v>0</v>
      </c>
      <c r="BJ3310" s="313">
        <f t="shared" si="1311"/>
        <v>0</v>
      </c>
      <c r="BK3310" s="480">
        <f t="shared" si="1312"/>
        <v>0</v>
      </c>
      <c r="BL3310" s="419">
        <f t="shared" si="1313"/>
        <v>0</v>
      </c>
      <c r="BM3310" s="313">
        <f t="shared" si="1314"/>
        <v>0</v>
      </c>
      <c r="BN3310" s="480">
        <f t="shared" si="1315"/>
        <v>0</v>
      </c>
      <c r="BO3310" s="419">
        <f t="shared" si="1316"/>
        <v>0</v>
      </c>
      <c r="BP3310" s="313">
        <f t="shared" si="1317"/>
        <v>0</v>
      </c>
      <c r="BQ3310" s="480">
        <f t="shared" si="1318"/>
        <v>0</v>
      </c>
      <c r="BR3310" s="272">
        <f t="shared" si="1319"/>
        <v>0</v>
      </c>
      <c r="BS3310" s="273" t="str">
        <f>IF(BR3310=0,"",
IF(SUM($BR$3289:BR3310)=1,BT3310,
IF($BR$3409&gt;SUM($BR$3289:BR3310),_xlfn.CONCAT(", ",BT3310),
IF($BR$3409=SUM($BR$3289:BR3310),_xlfn.CONCAT(" y ",BT3310)))))</f>
        <v/>
      </c>
      <c r="BT3310" s="156" t="s">
        <v>5116</v>
      </c>
      <c r="BU3310" s="272">
        <f t="shared" si="1320"/>
        <v>1</v>
      </c>
      <c r="BV3310" s="273" t="b">
        <f>IF(BU3310=0,"",
IF(SUM($BU$3289:BU3310)=1,BW3310,
IF($BU$3291&gt;SUM($BU$3289:BU3310),_xlfn.CONCAT(", ",BW3310),
IF($BU$3291=SUM($BU$3289:BU3310),_xlfn.CONCAT(" y ",BW3310)))))</f>
        <v>0</v>
      </c>
      <c r="BW3310" s="156" t="s">
        <v>5116</v>
      </c>
      <c r="BX3310" s="272">
        <f t="shared" si="1321"/>
        <v>0</v>
      </c>
      <c r="BY3310" s="273" t="str">
        <f>IF(BX3310=0,"",
IF(SUM($BX$3289:BX3310)=1,BZ3310,
IF($BX$3409&gt;SUM($BX$3289:BX3310),_xlfn.CONCAT(", ",BZ3310),
IF($BX$3409=SUM($BX$3289:BX3310),_xlfn.CONCAT(" y ",BZ3310)))))</f>
        <v/>
      </c>
      <c r="BZ3310" s="156" t="s">
        <v>5116</v>
      </c>
      <c r="CA3310" s="272">
        <f t="shared" si="1322"/>
        <v>0</v>
      </c>
      <c r="CB3310" s="273" t="str">
        <f>IF(CA3310=0,"",
IF(SUM($CA$3289:CA3310)=1,CC3310,
IF($CA$3409&gt;SUM($CA$3289:CA3310),_xlfn.CONCAT(", ",CC3310),
IF($CA$3409=SUM($CA$3289:CA3310),_xlfn.CONCAT(" y ",CC3310)))))</f>
        <v/>
      </c>
      <c r="CC3310" s="156" t="s">
        <v>5116</v>
      </c>
      <c r="CD3310" s="272">
        <f t="shared" si="1323"/>
        <v>0</v>
      </c>
      <c r="CE3310" s="273" t="str">
        <f>IF(CD3310=0,"",
IF(SUM($CD$3289:CD3310)=1,CF3310,
IF($CD$3409&gt;SUM($CD$3289:CD3310),_xlfn.CONCAT(", ",CF3310),
IF($CD$3409=SUM($CD$3289:CD3310),_xlfn.CONCAT(" y ",CF3310)))))</f>
        <v/>
      </c>
      <c r="CF3310" s="156" t="s">
        <v>5116</v>
      </c>
    </row>
    <row r="3311" spans="1:84" ht="15" customHeight="1">
      <c r="A3311" s="57"/>
      <c r="B3311" s="26"/>
      <c r="C3311" s="665" t="s">
        <v>5039</v>
      </c>
      <c r="D3311" s="852" t="str">
        <f t="shared" si="1281"/>
        <v>INSTITUTO DE ESPACIOS EDUCATIVOS DEL ESTADO DE VERACRUZ</v>
      </c>
      <c r="E3311" s="853"/>
      <c r="F3311" s="853"/>
      <c r="G3311" s="853"/>
      <c r="H3311" s="853"/>
      <c r="I3311" s="853"/>
      <c r="J3311" s="853"/>
      <c r="K3311" s="853"/>
      <c r="L3311" s="853"/>
      <c r="M3311" s="853"/>
      <c r="N3311" s="853"/>
      <c r="O3311" s="854"/>
      <c r="P3311" s="614"/>
      <c r="Q3311" s="614"/>
      <c r="R3311" s="614"/>
      <c r="S3311" s="614"/>
      <c r="T3311" s="614"/>
      <c r="U3311" s="614"/>
      <c r="V3311" s="614"/>
      <c r="W3311" s="614"/>
      <c r="X3311" s="614"/>
      <c r="Y3311" s="614"/>
      <c r="Z3311" s="614"/>
      <c r="AA3311" s="614"/>
      <c r="AB3311" s="614"/>
      <c r="AC3311" s="614"/>
      <c r="AD3311" s="614"/>
      <c r="AE3311" s="164"/>
      <c r="AF3311" s="164"/>
      <c r="AG3311" s="199">
        <f t="shared" si="1282"/>
        <v>1</v>
      </c>
      <c r="AH3311" s="298">
        <f t="shared" si="1283"/>
        <v>0</v>
      </c>
      <c r="AI3311" s="293">
        <f t="shared" si="1284"/>
        <v>0</v>
      </c>
      <c r="AJ3311" s="294">
        <f t="shared" si="1285"/>
        <v>0</v>
      </c>
      <c r="AK3311" s="295">
        <f t="shared" si="1286"/>
        <v>0</v>
      </c>
      <c r="AL3311" s="296">
        <f t="shared" si="1287"/>
        <v>0</v>
      </c>
      <c r="AM3311" s="293">
        <f t="shared" si="1288"/>
        <v>0</v>
      </c>
      <c r="AN3311" s="294">
        <f t="shared" si="1289"/>
        <v>0</v>
      </c>
      <c r="AO3311" s="295">
        <f t="shared" si="1290"/>
        <v>0</v>
      </c>
      <c r="AP3311" s="296">
        <f t="shared" si="1291"/>
        <v>0</v>
      </c>
      <c r="AQ3311" s="293">
        <f t="shared" si="1292"/>
        <v>0</v>
      </c>
      <c r="AR3311" s="294">
        <f t="shared" si="1293"/>
        <v>0</v>
      </c>
      <c r="AS3311" s="295">
        <f t="shared" si="1294"/>
        <v>0</v>
      </c>
      <c r="AT3311" s="296">
        <f t="shared" si="1295"/>
        <v>0</v>
      </c>
      <c r="AU3311" s="293">
        <f t="shared" si="1296"/>
        <v>0</v>
      </c>
      <c r="AV3311" s="294">
        <f t="shared" si="1297"/>
        <v>0</v>
      </c>
      <c r="AW3311" s="295">
        <f t="shared" si="1298"/>
        <v>0</v>
      </c>
      <c r="AX3311" s="296">
        <f t="shared" si="1299"/>
        <v>0</v>
      </c>
      <c r="AY3311" s="293">
        <f t="shared" si="1300"/>
        <v>0</v>
      </c>
      <c r="AZ3311" s="294">
        <f t="shared" si="1301"/>
        <v>0</v>
      </c>
      <c r="BA3311" s="295">
        <f t="shared" si="1302"/>
        <v>0</v>
      </c>
      <c r="BB3311" s="296">
        <f t="shared" si="1303"/>
        <v>0</v>
      </c>
      <c r="BC3311" s="285">
        <f t="shared" si="1304"/>
        <v>0</v>
      </c>
      <c r="BD3311" s="449">
        <f t="shared" si="1305"/>
        <v>0</v>
      </c>
      <c r="BE3311" s="469">
        <f t="shared" si="1306"/>
        <v>0</v>
      </c>
      <c r="BF3311" s="474">
        <f t="shared" si="1307"/>
        <v>0</v>
      </c>
      <c r="BG3311" s="449">
        <f t="shared" si="1308"/>
        <v>0</v>
      </c>
      <c r="BH3311" s="475">
        <f t="shared" si="1309"/>
        <v>0</v>
      </c>
      <c r="BI3311" s="419">
        <f t="shared" si="1310"/>
        <v>0</v>
      </c>
      <c r="BJ3311" s="313">
        <f t="shared" si="1311"/>
        <v>0</v>
      </c>
      <c r="BK3311" s="480">
        <f t="shared" si="1312"/>
        <v>0</v>
      </c>
      <c r="BL3311" s="419">
        <f t="shared" si="1313"/>
        <v>0</v>
      </c>
      <c r="BM3311" s="313">
        <f t="shared" si="1314"/>
        <v>0</v>
      </c>
      <c r="BN3311" s="480">
        <f t="shared" si="1315"/>
        <v>0</v>
      </c>
      <c r="BO3311" s="419">
        <f t="shared" si="1316"/>
        <v>0</v>
      </c>
      <c r="BP3311" s="313">
        <f t="shared" si="1317"/>
        <v>0</v>
      </c>
      <c r="BQ3311" s="480">
        <f t="shared" si="1318"/>
        <v>0</v>
      </c>
      <c r="BR3311" s="272">
        <f t="shared" si="1319"/>
        <v>0</v>
      </c>
      <c r="BS3311" s="273" t="str">
        <f>IF(BR3311=0,"",
IF(SUM($BR$3289:BR3311)=1,BT3311,
IF($BR$3409&gt;SUM($BR$3289:BR3311),_xlfn.CONCAT(", ",BT3311),
IF($BR$3409=SUM($BR$3289:BR3311),_xlfn.CONCAT(" y ",BT3311)))))</f>
        <v/>
      </c>
      <c r="BT3311" s="156" t="s">
        <v>5117</v>
      </c>
      <c r="BU3311" s="272">
        <f t="shared" si="1320"/>
        <v>1</v>
      </c>
      <c r="BV3311" s="273" t="b">
        <f>IF(BU3311=0,"",
IF(SUM($BU$3289:BU3311)=1,BW3311,
IF($BU$3291&gt;SUM($BU$3289:BU3311),_xlfn.CONCAT(", ",BW3311),
IF($BU$3291=SUM($BU$3289:BU3311),_xlfn.CONCAT(" y ",BW3311)))))</f>
        <v>0</v>
      </c>
      <c r="BW3311" s="156" t="s">
        <v>5117</v>
      </c>
      <c r="BX3311" s="272">
        <f t="shared" si="1321"/>
        <v>0</v>
      </c>
      <c r="BY3311" s="273" t="str">
        <f>IF(BX3311=0,"",
IF(SUM($BX$3289:BX3311)=1,BZ3311,
IF($BX$3409&gt;SUM($BX$3289:BX3311),_xlfn.CONCAT(", ",BZ3311),
IF($BX$3409=SUM($BX$3289:BX3311),_xlfn.CONCAT(" y ",BZ3311)))))</f>
        <v/>
      </c>
      <c r="BZ3311" s="156" t="s">
        <v>5117</v>
      </c>
      <c r="CA3311" s="272">
        <f t="shared" si="1322"/>
        <v>0</v>
      </c>
      <c r="CB3311" s="273" t="str">
        <f>IF(CA3311=0,"",
IF(SUM($CA$3289:CA3311)=1,CC3311,
IF($CA$3409&gt;SUM($CA$3289:CA3311),_xlfn.CONCAT(", ",CC3311),
IF($CA$3409=SUM($CA$3289:CA3311),_xlfn.CONCAT(" y ",CC3311)))))</f>
        <v/>
      </c>
      <c r="CC3311" s="156" t="s">
        <v>5117</v>
      </c>
      <c r="CD3311" s="272">
        <f t="shared" si="1323"/>
        <v>0</v>
      </c>
      <c r="CE3311" s="273" t="str">
        <f>IF(CD3311=0,"",
IF(SUM($CD$3289:CD3311)=1,CF3311,
IF($CD$3409&gt;SUM($CD$3289:CD3311),_xlfn.CONCAT(", ",CF3311),
IF($CD$3409=SUM($CD$3289:CD3311),_xlfn.CONCAT(" y ",CF3311)))))</f>
        <v/>
      </c>
      <c r="CF3311" s="156" t="s">
        <v>5117</v>
      </c>
    </row>
    <row r="3312" spans="1:84" ht="15" customHeight="1">
      <c r="A3312" s="57"/>
      <c r="B3312" s="26"/>
      <c r="C3312" s="665" t="s">
        <v>5040</v>
      </c>
      <c r="D3312" s="852" t="str">
        <f t="shared" si="1281"/>
        <v>COLEGIO DE BACHILLERES DEL ESTADO DE VERACRUZ</v>
      </c>
      <c r="E3312" s="853"/>
      <c r="F3312" s="853"/>
      <c r="G3312" s="853"/>
      <c r="H3312" s="853"/>
      <c r="I3312" s="853"/>
      <c r="J3312" s="853"/>
      <c r="K3312" s="853"/>
      <c r="L3312" s="853"/>
      <c r="M3312" s="853"/>
      <c r="N3312" s="853"/>
      <c r="O3312" s="854"/>
      <c r="P3312" s="614"/>
      <c r="Q3312" s="614"/>
      <c r="R3312" s="614"/>
      <c r="S3312" s="614"/>
      <c r="T3312" s="614"/>
      <c r="U3312" s="614"/>
      <c r="V3312" s="614"/>
      <c r="W3312" s="614"/>
      <c r="X3312" s="614"/>
      <c r="Y3312" s="614"/>
      <c r="Z3312" s="614"/>
      <c r="AA3312" s="614"/>
      <c r="AB3312" s="614"/>
      <c r="AC3312" s="614"/>
      <c r="AD3312" s="614"/>
      <c r="AE3312" s="164"/>
      <c r="AF3312" s="164"/>
      <c r="AG3312" s="199">
        <f t="shared" si="1282"/>
        <v>1</v>
      </c>
      <c r="AH3312" s="298">
        <f t="shared" si="1283"/>
        <v>0</v>
      </c>
      <c r="AI3312" s="293">
        <f t="shared" si="1284"/>
        <v>0</v>
      </c>
      <c r="AJ3312" s="294">
        <f t="shared" si="1285"/>
        <v>0</v>
      </c>
      <c r="AK3312" s="295">
        <f t="shared" si="1286"/>
        <v>0</v>
      </c>
      <c r="AL3312" s="296">
        <f t="shared" si="1287"/>
        <v>0</v>
      </c>
      <c r="AM3312" s="293">
        <f t="shared" si="1288"/>
        <v>0</v>
      </c>
      <c r="AN3312" s="294">
        <f t="shared" si="1289"/>
        <v>0</v>
      </c>
      <c r="AO3312" s="295">
        <f t="shared" si="1290"/>
        <v>0</v>
      </c>
      <c r="AP3312" s="296">
        <f t="shared" si="1291"/>
        <v>0</v>
      </c>
      <c r="AQ3312" s="293">
        <f t="shared" si="1292"/>
        <v>0</v>
      </c>
      <c r="AR3312" s="294">
        <f t="shared" si="1293"/>
        <v>0</v>
      </c>
      <c r="AS3312" s="295">
        <f t="shared" si="1294"/>
        <v>0</v>
      </c>
      <c r="AT3312" s="296">
        <f t="shared" si="1295"/>
        <v>0</v>
      </c>
      <c r="AU3312" s="293">
        <f t="shared" si="1296"/>
        <v>0</v>
      </c>
      <c r="AV3312" s="294">
        <f t="shared" si="1297"/>
        <v>0</v>
      </c>
      <c r="AW3312" s="295">
        <f t="shared" si="1298"/>
        <v>0</v>
      </c>
      <c r="AX3312" s="296">
        <f t="shared" si="1299"/>
        <v>0</v>
      </c>
      <c r="AY3312" s="293">
        <f t="shared" si="1300"/>
        <v>0</v>
      </c>
      <c r="AZ3312" s="294">
        <f t="shared" si="1301"/>
        <v>0</v>
      </c>
      <c r="BA3312" s="295">
        <f t="shared" si="1302"/>
        <v>0</v>
      </c>
      <c r="BB3312" s="296">
        <f t="shared" si="1303"/>
        <v>0</v>
      </c>
      <c r="BC3312" s="285">
        <f t="shared" si="1304"/>
        <v>0</v>
      </c>
      <c r="BD3312" s="449">
        <f t="shared" si="1305"/>
        <v>0</v>
      </c>
      <c r="BE3312" s="469">
        <f t="shared" si="1306"/>
        <v>0</v>
      </c>
      <c r="BF3312" s="474">
        <f t="shared" si="1307"/>
        <v>0</v>
      </c>
      <c r="BG3312" s="449">
        <f t="shared" si="1308"/>
        <v>0</v>
      </c>
      <c r="BH3312" s="475">
        <f t="shared" si="1309"/>
        <v>0</v>
      </c>
      <c r="BI3312" s="419">
        <f t="shared" si="1310"/>
        <v>0</v>
      </c>
      <c r="BJ3312" s="313">
        <f t="shared" si="1311"/>
        <v>0</v>
      </c>
      <c r="BK3312" s="480">
        <f t="shared" si="1312"/>
        <v>0</v>
      </c>
      <c r="BL3312" s="419">
        <f t="shared" si="1313"/>
        <v>0</v>
      </c>
      <c r="BM3312" s="313">
        <f t="shared" si="1314"/>
        <v>0</v>
      </c>
      <c r="BN3312" s="480">
        <f t="shared" si="1315"/>
        <v>0</v>
      </c>
      <c r="BO3312" s="419">
        <f t="shared" si="1316"/>
        <v>0</v>
      </c>
      <c r="BP3312" s="313">
        <f t="shared" si="1317"/>
        <v>0</v>
      </c>
      <c r="BQ3312" s="480">
        <f t="shared" si="1318"/>
        <v>0</v>
      </c>
      <c r="BR3312" s="272">
        <f t="shared" si="1319"/>
        <v>0</v>
      </c>
      <c r="BS3312" s="273" t="str">
        <f>IF(BR3312=0,"",
IF(SUM($BR$3289:BR3312)=1,BT3312,
IF($BR$3409&gt;SUM($BR$3289:BR3312),_xlfn.CONCAT(", ",BT3312),
IF($BR$3409=SUM($BR$3289:BR3312),_xlfn.CONCAT(" y ",BT3312)))))</f>
        <v/>
      </c>
      <c r="BT3312" s="156" t="s">
        <v>5118</v>
      </c>
      <c r="BU3312" s="272">
        <f t="shared" si="1320"/>
        <v>1</v>
      </c>
      <c r="BV3312" s="273" t="b">
        <f>IF(BU3312=0,"",
IF(SUM($BU$3289:BU3312)=1,BW3312,
IF($BU$3291&gt;SUM($BU$3289:BU3312),_xlfn.CONCAT(", ",BW3312),
IF($BU$3291=SUM($BU$3289:BU3312),_xlfn.CONCAT(" y ",BW3312)))))</f>
        <v>0</v>
      </c>
      <c r="BW3312" s="156" t="s">
        <v>5118</v>
      </c>
      <c r="BX3312" s="272">
        <f t="shared" si="1321"/>
        <v>0</v>
      </c>
      <c r="BY3312" s="273" t="str">
        <f>IF(BX3312=0,"",
IF(SUM($BX$3289:BX3312)=1,BZ3312,
IF($BX$3409&gt;SUM($BX$3289:BX3312),_xlfn.CONCAT(", ",BZ3312),
IF($BX$3409=SUM($BX$3289:BX3312),_xlfn.CONCAT(" y ",BZ3312)))))</f>
        <v/>
      </c>
      <c r="BZ3312" s="156" t="s">
        <v>5118</v>
      </c>
      <c r="CA3312" s="272">
        <f t="shared" si="1322"/>
        <v>0</v>
      </c>
      <c r="CB3312" s="273" t="str">
        <f>IF(CA3312=0,"",
IF(SUM($CA$3289:CA3312)=1,CC3312,
IF($CA$3409&gt;SUM($CA$3289:CA3312),_xlfn.CONCAT(", ",CC3312),
IF($CA$3409=SUM($CA$3289:CA3312),_xlfn.CONCAT(" y ",CC3312)))))</f>
        <v/>
      </c>
      <c r="CC3312" s="156" t="s">
        <v>5118</v>
      </c>
      <c r="CD3312" s="272">
        <f t="shared" si="1323"/>
        <v>0</v>
      </c>
      <c r="CE3312" s="273" t="str">
        <f>IF(CD3312=0,"",
IF(SUM($CD$3289:CD3312)=1,CF3312,
IF($CD$3409&gt;SUM($CD$3289:CD3312),_xlfn.CONCAT(", ",CF3312),
IF($CD$3409=SUM($CD$3289:CD3312),_xlfn.CONCAT(" y ",CF3312)))))</f>
        <v/>
      </c>
      <c r="CF3312" s="156" t="s">
        <v>5118</v>
      </c>
    </row>
    <row r="3313" spans="1:84" ht="15" customHeight="1">
      <c r="A3313" s="57"/>
      <c r="B3313" s="26"/>
      <c r="C3313" s="665" t="s">
        <v>5041</v>
      </c>
      <c r="D3313" s="852" t="str">
        <f t="shared" si="1281"/>
        <v>INSTITUTO TECNOLOGICO SUPERIOR DE MISANTLA</v>
      </c>
      <c r="E3313" s="853"/>
      <c r="F3313" s="853"/>
      <c r="G3313" s="853"/>
      <c r="H3313" s="853"/>
      <c r="I3313" s="853"/>
      <c r="J3313" s="853"/>
      <c r="K3313" s="853"/>
      <c r="L3313" s="853"/>
      <c r="M3313" s="853"/>
      <c r="N3313" s="853"/>
      <c r="O3313" s="854"/>
      <c r="P3313" s="614"/>
      <c r="Q3313" s="614"/>
      <c r="R3313" s="614"/>
      <c r="S3313" s="614"/>
      <c r="T3313" s="614"/>
      <c r="U3313" s="614"/>
      <c r="V3313" s="614"/>
      <c r="W3313" s="614"/>
      <c r="X3313" s="614"/>
      <c r="Y3313" s="614"/>
      <c r="Z3313" s="614"/>
      <c r="AA3313" s="614"/>
      <c r="AB3313" s="614"/>
      <c r="AC3313" s="614"/>
      <c r="AD3313" s="614"/>
      <c r="AE3313" s="164"/>
      <c r="AF3313" s="164"/>
      <c r="AG3313" s="199">
        <f t="shared" si="1282"/>
        <v>1</v>
      </c>
      <c r="AH3313" s="298">
        <f t="shared" si="1283"/>
        <v>0</v>
      </c>
      <c r="AI3313" s="293">
        <f t="shared" si="1284"/>
        <v>0</v>
      </c>
      <c r="AJ3313" s="294">
        <f t="shared" si="1285"/>
        <v>0</v>
      </c>
      <c r="AK3313" s="295">
        <f t="shared" si="1286"/>
        <v>0</v>
      </c>
      <c r="AL3313" s="296">
        <f t="shared" si="1287"/>
        <v>0</v>
      </c>
      <c r="AM3313" s="293">
        <f t="shared" si="1288"/>
        <v>0</v>
      </c>
      <c r="AN3313" s="294">
        <f t="shared" si="1289"/>
        <v>0</v>
      </c>
      <c r="AO3313" s="295">
        <f t="shared" si="1290"/>
        <v>0</v>
      </c>
      <c r="AP3313" s="296">
        <f t="shared" si="1291"/>
        <v>0</v>
      </c>
      <c r="AQ3313" s="293">
        <f t="shared" si="1292"/>
        <v>0</v>
      </c>
      <c r="AR3313" s="294">
        <f t="shared" si="1293"/>
        <v>0</v>
      </c>
      <c r="AS3313" s="295">
        <f t="shared" si="1294"/>
        <v>0</v>
      </c>
      <c r="AT3313" s="296">
        <f t="shared" si="1295"/>
        <v>0</v>
      </c>
      <c r="AU3313" s="293">
        <f t="shared" si="1296"/>
        <v>0</v>
      </c>
      <c r="AV3313" s="294">
        <f t="shared" si="1297"/>
        <v>0</v>
      </c>
      <c r="AW3313" s="295">
        <f t="shared" si="1298"/>
        <v>0</v>
      </c>
      <c r="AX3313" s="296">
        <f t="shared" si="1299"/>
        <v>0</v>
      </c>
      <c r="AY3313" s="293">
        <f t="shared" si="1300"/>
        <v>0</v>
      </c>
      <c r="AZ3313" s="294">
        <f t="shared" si="1301"/>
        <v>0</v>
      </c>
      <c r="BA3313" s="295">
        <f t="shared" si="1302"/>
        <v>0</v>
      </c>
      <c r="BB3313" s="296">
        <f t="shared" si="1303"/>
        <v>0</v>
      </c>
      <c r="BC3313" s="285">
        <f t="shared" si="1304"/>
        <v>0</v>
      </c>
      <c r="BD3313" s="449">
        <f t="shared" si="1305"/>
        <v>0</v>
      </c>
      <c r="BE3313" s="469">
        <f t="shared" si="1306"/>
        <v>0</v>
      </c>
      <c r="BF3313" s="474">
        <f t="shared" si="1307"/>
        <v>0</v>
      </c>
      <c r="BG3313" s="449">
        <f t="shared" si="1308"/>
        <v>0</v>
      </c>
      <c r="BH3313" s="475">
        <f t="shared" si="1309"/>
        <v>0</v>
      </c>
      <c r="BI3313" s="419">
        <f t="shared" si="1310"/>
        <v>0</v>
      </c>
      <c r="BJ3313" s="313">
        <f t="shared" si="1311"/>
        <v>0</v>
      </c>
      <c r="BK3313" s="480">
        <f t="shared" si="1312"/>
        <v>0</v>
      </c>
      <c r="BL3313" s="419">
        <f t="shared" si="1313"/>
        <v>0</v>
      </c>
      <c r="BM3313" s="313">
        <f t="shared" si="1314"/>
        <v>0</v>
      </c>
      <c r="BN3313" s="480">
        <f t="shared" si="1315"/>
        <v>0</v>
      </c>
      <c r="BO3313" s="419">
        <f t="shared" si="1316"/>
        <v>0</v>
      </c>
      <c r="BP3313" s="313">
        <f t="shared" si="1317"/>
        <v>0</v>
      </c>
      <c r="BQ3313" s="480">
        <f t="shared" si="1318"/>
        <v>0</v>
      </c>
      <c r="BR3313" s="272">
        <f t="shared" si="1319"/>
        <v>0</v>
      </c>
      <c r="BS3313" s="273" t="str">
        <f>IF(BR3313=0,"",
IF(SUM($BR$3289:BR3313)=1,BT3313,
IF($BR$3409&gt;SUM($BR$3289:BR3313),_xlfn.CONCAT(", ",BT3313),
IF($BR$3409=SUM($BR$3289:BR3313),_xlfn.CONCAT(" y ",BT3313)))))</f>
        <v/>
      </c>
      <c r="BT3313" s="156" t="s">
        <v>5119</v>
      </c>
      <c r="BU3313" s="272">
        <f t="shared" si="1320"/>
        <v>1</v>
      </c>
      <c r="BV3313" s="273" t="b">
        <f>IF(BU3313=0,"",
IF(SUM($BU$3289:BU3313)=1,BW3313,
IF($BU$3291&gt;SUM($BU$3289:BU3313),_xlfn.CONCAT(", ",BW3313),
IF($BU$3291=SUM($BU$3289:BU3313),_xlfn.CONCAT(" y ",BW3313)))))</f>
        <v>0</v>
      </c>
      <c r="BW3313" s="156" t="s">
        <v>5119</v>
      </c>
      <c r="BX3313" s="272">
        <f t="shared" si="1321"/>
        <v>0</v>
      </c>
      <c r="BY3313" s="273" t="str">
        <f>IF(BX3313=0,"",
IF(SUM($BX$3289:BX3313)=1,BZ3313,
IF($BX$3409&gt;SUM($BX$3289:BX3313),_xlfn.CONCAT(", ",BZ3313),
IF($BX$3409=SUM($BX$3289:BX3313),_xlfn.CONCAT(" y ",BZ3313)))))</f>
        <v/>
      </c>
      <c r="BZ3313" s="156" t="s">
        <v>5119</v>
      </c>
      <c r="CA3313" s="272">
        <f t="shared" si="1322"/>
        <v>0</v>
      </c>
      <c r="CB3313" s="273" t="str">
        <f>IF(CA3313=0,"",
IF(SUM($CA$3289:CA3313)=1,CC3313,
IF($CA$3409&gt;SUM($CA$3289:CA3313),_xlfn.CONCAT(", ",CC3313),
IF($CA$3409=SUM($CA$3289:CA3313),_xlfn.CONCAT(" y ",CC3313)))))</f>
        <v/>
      </c>
      <c r="CC3313" s="156" t="s">
        <v>5119</v>
      </c>
      <c r="CD3313" s="272">
        <f t="shared" si="1323"/>
        <v>0</v>
      </c>
      <c r="CE3313" s="273" t="str">
        <f>IF(CD3313=0,"",
IF(SUM($CD$3289:CD3313)=1,CF3313,
IF($CD$3409&gt;SUM($CD$3289:CD3313),_xlfn.CONCAT(", ",CF3313),
IF($CD$3409=SUM($CD$3289:CD3313),_xlfn.CONCAT(" y ",CF3313)))))</f>
        <v/>
      </c>
      <c r="CF3313" s="156" t="s">
        <v>5119</v>
      </c>
    </row>
    <row r="3314" spans="1:84" ht="15" customHeight="1">
      <c r="A3314" s="57"/>
      <c r="B3314" s="26"/>
      <c r="C3314" s="665" t="s">
        <v>5042</v>
      </c>
      <c r="D3314" s="852" t="str">
        <f t="shared" si="1281"/>
        <v>INSTITUTO TECNOLOGICO SUPERIOR DE SAN ANDRES TUXTLA</v>
      </c>
      <c r="E3314" s="853"/>
      <c r="F3314" s="853"/>
      <c r="G3314" s="853"/>
      <c r="H3314" s="853"/>
      <c r="I3314" s="853"/>
      <c r="J3314" s="853"/>
      <c r="K3314" s="853"/>
      <c r="L3314" s="853"/>
      <c r="M3314" s="853"/>
      <c r="N3314" s="853"/>
      <c r="O3314" s="854"/>
      <c r="P3314" s="614"/>
      <c r="Q3314" s="614"/>
      <c r="R3314" s="614"/>
      <c r="S3314" s="614"/>
      <c r="T3314" s="614"/>
      <c r="U3314" s="614"/>
      <c r="V3314" s="614"/>
      <c r="W3314" s="614"/>
      <c r="X3314" s="614"/>
      <c r="Y3314" s="614"/>
      <c r="Z3314" s="614"/>
      <c r="AA3314" s="614"/>
      <c r="AB3314" s="614"/>
      <c r="AC3314" s="614"/>
      <c r="AD3314" s="614"/>
      <c r="AE3314" s="164"/>
      <c r="AF3314" s="164"/>
      <c r="AG3314" s="199">
        <f t="shared" si="1282"/>
        <v>1</v>
      </c>
      <c r="AH3314" s="298">
        <f t="shared" si="1283"/>
        <v>0</v>
      </c>
      <c r="AI3314" s="293">
        <f t="shared" si="1284"/>
        <v>0</v>
      </c>
      <c r="AJ3314" s="294">
        <f t="shared" si="1285"/>
        <v>0</v>
      </c>
      <c r="AK3314" s="295">
        <f t="shared" si="1286"/>
        <v>0</v>
      </c>
      <c r="AL3314" s="296">
        <f t="shared" si="1287"/>
        <v>0</v>
      </c>
      <c r="AM3314" s="293">
        <f t="shared" si="1288"/>
        <v>0</v>
      </c>
      <c r="AN3314" s="294">
        <f t="shared" si="1289"/>
        <v>0</v>
      </c>
      <c r="AO3314" s="295">
        <f t="shared" si="1290"/>
        <v>0</v>
      </c>
      <c r="AP3314" s="296">
        <f t="shared" si="1291"/>
        <v>0</v>
      </c>
      <c r="AQ3314" s="293">
        <f t="shared" si="1292"/>
        <v>0</v>
      </c>
      <c r="AR3314" s="294">
        <f t="shared" si="1293"/>
        <v>0</v>
      </c>
      <c r="AS3314" s="295">
        <f t="shared" si="1294"/>
        <v>0</v>
      </c>
      <c r="AT3314" s="296">
        <f t="shared" si="1295"/>
        <v>0</v>
      </c>
      <c r="AU3314" s="293">
        <f t="shared" si="1296"/>
        <v>0</v>
      </c>
      <c r="AV3314" s="294">
        <f t="shared" si="1297"/>
        <v>0</v>
      </c>
      <c r="AW3314" s="295">
        <f t="shared" si="1298"/>
        <v>0</v>
      </c>
      <c r="AX3314" s="296">
        <f t="shared" si="1299"/>
        <v>0</v>
      </c>
      <c r="AY3314" s="293">
        <f t="shared" si="1300"/>
        <v>0</v>
      </c>
      <c r="AZ3314" s="294">
        <f t="shared" si="1301"/>
        <v>0</v>
      </c>
      <c r="BA3314" s="295">
        <f t="shared" si="1302"/>
        <v>0</v>
      </c>
      <c r="BB3314" s="296">
        <f t="shared" si="1303"/>
        <v>0</v>
      </c>
      <c r="BC3314" s="285">
        <f t="shared" si="1304"/>
        <v>0</v>
      </c>
      <c r="BD3314" s="449">
        <f t="shared" si="1305"/>
        <v>0</v>
      </c>
      <c r="BE3314" s="469">
        <f t="shared" si="1306"/>
        <v>0</v>
      </c>
      <c r="BF3314" s="474">
        <f t="shared" si="1307"/>
        <v>0</v>
      </c>
      <c r="BG3314" s="449">
        <f t="shared" si="1308"/>
        <v>0</v>
      </c>
      <c r="BH3314" s="475">
        <f t="shared" si="1309"/>
        <v>0</v>
      </c>
      <c r="BI3314" s="419">
        <f t="shared" si="1310"/>
        <v>0</v>
      </c>
      <c r="BJ3314" s="313">
        <f t="shared" si="1311"/>
        <v>0</v>
      </c>
      <c r="BK3314" s="480">
        <f t="shared" si="1312"/>
        <v>0</v>
      </c>
      <c r="BL3314" s="419">
        <f t="shared" si="1313"/>
        <v>0</v>
      </c>
      <c r="BM3314" s="313">
        <f t="shared" si="1314"/>
        <v>0</v>
      </c>
      <c r="BN3314" s="480">
        <f t="shared" si="1315"/>
        <v>0</v>
      </c>
      <c r="BO3314" s="419">
        <f t="shared" si="1316"/>
        <v>0</v>
      </c>
      <c r="BP3314" s="313">
        <f t="shared" si="1317"/>
        <v>0</v>
      </c>
      <c r="BQ3314" s="480">
        <f t="shared" si="1318"/>
        <v>0</v>
      </c>
      <c r="BR3314" s="272">
        <f t="shared" si="1319"/>
        <v>0</v>
      </c>
      <c r="BS3314" s="273" t="str">
        <f>IF(BR3314=0,"",
IF(SUM($BR$3289:BR3314)=1,BT3314,
IF($BR$3409&gt;SUM($BR$3289:BR3314),_xlfn.CONCAT(", ",BT3314),
IF($BR$3409=SUM($BR$3289:BR3314),_xlfn.CONCAT(" y ",BT3314)))))</f>
        <v/>
      </c>
      <c r="BT3314" s="156" t="s">
        <v>5120</v>
      </c>
      <c r="BU3314" s="272">
        <f t="shared" si="1320"/>
        <v>1</v>
      </c>
      <c r="BV3314" s="273" t="b">
        <f>IF(BU3314=0,"",
IF(SUM($BU$3289:BU3314)=1,BW3314,
IF($BU$3291&gt;SUM($BU$3289:BU3314),_xlfn.CONCAT(", ",BW3314),
IF($BU$3291=SUM($BU$3289:BU3314),_xlfn.CONCAT(" y ",BW3314)))))</f>
        <v>0</v>
      </c>
      <c r="BW3314" s="156" t="s">
        <v>5120</v>
      </c>
      <c r="BX3314" s="272">
        <f t="shared" si="1321"/>
        <v>0</v>
      </c>
      <c r="BY3314" s="273" t="str">
        <f>IF(BX3314=0,"",
IF(SUM($BX$3289:BX3314)=1,BZ3314,
IF($BX$3409&gt;SUM($BX$3289:BX3314),_xlfn.CONCAT(", ",BZ3314),
IF($BX$3409=SUM($BX$3289:BX3314),_xlfn.CONCAT(" y ",BZ3314)))))</f>
        <v/>
      </c>
      <c r="BZ3314" s="156" t="s">
        <v>5120</v>
      </c>
      <c r="CA3314" s="272">
        <f t="shared" si="1322"/>
        <v>0</v>
      </c>
      <c r="CB3314" s="273" t="str">
        <f>IF(CA3314=0,"",
IF(SUM($CA$3289:CA3314)=1,CC3314,
IF($CA$3409&gt;SUM($CA$3289:CA3314),_xlfn.CONCAT(", ",CC3314),
IF($CA$3409=SUM($CA$3289:CA3314),_xlfn.CONCAT(" y ",CC3314)))))</f>
        <v/>
      </c>
      <c r="CC3314" s="156" t="s">
        <v>5120</v>
      </c>
      <c r="CD3314" s="272">
        <f t="shared" si="1323"/>
        <v>0</v>
      </c>
      <c r="CE3314" s="273" t="str">
        <f>IF(CD3314=0,"",
IF(SUM($CD$3289:CD3314)=1,CF3314,
IF($CD$3409&gt;SUM($CD$3289:CD3314),_xlfn.CONCAT(", ",CF3314),
IF($CD$3409=SUM($CD$3289:CD3314),_xlfn.CONCAT(" y ",CF3314)))))</f>
        <v/>
      </c>
      <c r="CF3314" s="156" t="s">
        <v>5120</v>
      </c>
    </row>
    <row r="3315" spans="1:84" ht="15" customHeight="1">
      <c r="A3315" s="57"/>
      <c r="B3315" s="26"/>
      <c r="C3315" s="665" t="s">
        <v>5043</v>
      </c>
      <c r="D3315" s="852" t="str">
        <f t="shared" si="1281"/>
        <v>INSTITUTO TECNOLOGICO SUPERIOR DE TANTOYUCA</v>
      </c>
      <c r="E3315" s="853"/>
      <c r="F3315" s="853"/>
      <c r="G3315" s="853"/>
      <c r="H3315" s="853"/>
      <c r="I3315" s="853"/>
      <c r="J3315" s="853"/>
      <c r="K3315" s="853"/>
      <c r="L3315" s="853"/>
      <c r="M3315" s="853"/>
      <c r="N3315" s="853"/>
      <c r="O3315" s="854"/>
      <c r="P3315" s="614"/>
      <c r="Q3315" s="614"/>
      <c r="R3315" s="614"/>
      <c r="S3315" s="614"/>
      <c r="T3315" s="614"/>
      <c r="U3315" s="614"/>
      <c r="V3315" s="614"/>
      <c r="W3315" s="614"/>
      <c r="X3315" s="614"/>
      <c r="Y3315" s="614"/>
      <c r="Z3315" s="614"/>
      <c r="AA3315" s="614"/>
      <c r="AB3315" s="614"/>
      <c r="AC3315" s="614"/>
      <c r="AD3315" s="614"/>
      <c r="AE3315" s="164"/>
      <c r="AF3315" s="164"/>
      <c r="AG3315" s="199">
        <f t="shared" si="1282"/>
        <v>1</v>
      </c>
      <c r="AH3315" s="298">
        <f t="shared" si="1283"/>
        <v>0</v>
      </c>
      <c r="AI3315" s="293">
        <f t="shared" si="1284"/>
        <v>0</v>
      </c>
      <c r="AJ3315" s="294">
        <f t="shared" si="1285"/>
        <v>0</v>
      </c>
      <c r="AK3315" s="295">
        <f t="shared" si="1286"/>
        <v>0</v>
      </c>
      <c r="AL3315" s="296">
        <f t="shared" si="1287"/>
        <v>0</v>
      </c>
      <c r="AM3315" s="293">
        <f t="shared" si="1288"/>
        <v>0</v>
      </c>
      <c r="AN3315" s="294">
        <f t="shared" si="1289"/>
        <v>0</v>
      </c>
      <c r="AO3315" s="295">
        <f t="shared" si="1290"/>
        <v>0</v>
      </c>
      <c r="AP3315" s="296">
        <f t="shared" si="1291"/>
        <v>0</v>
      </c>
      <c r="AQ3315" s="293">
        <f t="shared" si="1292"/>
        <v>0</v>
      </c>
      <c r="AR3315" s="294">
        <f t="shared" si="1293"/>
        <v>0</v>
      </c>
      <c r="AS3315" s="295">
        <f t="shared" si="1294"/>
        <v>0</v>
      </c>
      <c r="AT3315" s="296">
        <f t="shared" si="1295"/>
        <v>0</v>
      </c>
      <c r="AU3315" s="293">
        <f t="shared" si="1296"/>
        <v>0</v>
      </c>
      <c r="AV3315" s="294">
        <f t="shared" si="1297"/>
        <v>0</v>
      </c>
      <c r="AW3315" s="295">
        <f t="shared" si="1298"/>
        <v>0</v>
      </c>
      <c r="AX3315" s="296">
        <f t="shared" si="1299"/>
        <v>0</v>
      </c>
      <c r="AY3315" s="293">
        <f t="shared" si="1300"/>
        <v>0</v>
      </c>
      <c r="AZ3315" s="294">
        <f t="shared" si="1301"/>
        <v>0</v>
      </c>
      <c r="BA3315" s="295">
        <f t="shared" si="1302"/>
        <v>0</v>
      </c>
      <c r="BB3315" s="296">
        <f t="shared" si="1303"/>
        <v>0</v>
      </c>
      <c r="BC3315" s="285">
        <f t="shared" si="1304"/>
        <v>0</v>
      </c>
      <c r="BD3315" s="449">
        <f t="shared" si="1305"/>
        <v>0</v>
      </c>
      <c r="BE3315" s="469">
        <f t="shared" si="1306"/>
        <v>0</v>
      </c>
      <c r="BF3315" s="474">
        <f t="shared" si="1307"/>
        <v>0</v>
      </c>
      <c r="BG3315" s="449">
        <f t="shared" si="1308"/>
        <v>0</v>
      </c>
      <c r="BH3315" s="475">
        <f t="shared" si="1309"/>
        <v>0</v>
      </c>
      <c r="BI3315" s="419">
        <f t="shared" si="1310"/>
        <v>0</v>
      </c>
      <c r="BJ3315" s="313">
        <f t="shared" si="1311"/>
        <v>0</v>
      </c>
      <c r="BK3315" s="480">
        <f t="shared" si="1312"/>
        <v>0</v>
      </c>
      <c r="BL3315" s="419">
        <f t="shared" si="1313"/>
        <v>0</v>
      </c>
      <c r="BM3315" s="313">
        <f t="shared" si="1314"/>
        <v>0</v>
      </c>
      <c r="BN3315" s="480">
        <f t="shared" si="1315"/>
        <v>0</v>
      </c>
      <c r="BO3315" s="419">
        <f t="shared" si="1316"/>
        <v>0</v>
      </c>
      <c r="BP3315" s="313">
        <f t="shared" si="1317"/>
        <v>0</v>
      </c>
      <c r="BQ3315" s="480">
        <f t="shared" si="1318"/>
        <v>0</v>
      </c>
      <c r="BR3315" s="272">
        <f t="shared" si="1319"/>
        <v>0</v>
      </c>
      <c r="BS3315" s="273" t="str">
        <f>IF(BR3315=0,"",
IF(SUM($BR$3289:BR3315)=1,BT3315,
IF($BR$3409&gt;SUM($BR$3289:BR3315),_xlfn.CONCAT(", ",BT3315),
IF($BR$3409=SUM($BR$3289:BR3315),_xlfn.CONCAT(" y ",BT3315)))))</f>
        <v/>
      </c>
      <c r="BT3315" s="156" t="s">
        <v>5121</v>
      </c>
      <c r="BU3315" s="272">
        <f t="shared" si="1320"/>
        <v>1</v>
      </c>
      <c r="BV3315" s="273" t="b">
        <f>IF(BU3315=0,"",
IF(SUM($BU$3289:BU3315)=1,BW3315,
IF($BU$3291&gt;SUM($BU$3289:BU3315),_xlfn.CONCAT(", ",BW3315),
IF($BU$3291=SUM($BU$3289:BU3315),_xlfn.CONCAT(" y ",BW3315)))))</f>
        <v>0</v>
      </c>
      <c r="BW3315" s="156" t="s">
        <v>5121</v>
      </c>
      <c r="BX3315" s="272">
        <f t="shared" si="1321"/>
        <v>0</v>
      </c>
      <c r="BY3315" s="273" t="str">
        <f>IF(BX3315=0,"",
IF(SUM($BX$3289:BX3315)=1,BZ3315,
IF($BX$3409&gt;SUM($BX$3289:BX3315),_xlfn.CONCAT(", ",BZ3315),
IF($BX$3409=SUM($BX$3289:BX3315),_xlfn.CONCAT(" y ",BZ3315)))))</f>
        <v/>
      </c>
      <c r="BZ3315" s="156" t="s">
        <v>5121</v>
      </c>
      <c r="CA3315" s="272">
        <f t="shared" si="1322"/>
        <v>0</v>
      </c>
      <c r="CB3315" s="273" t="str">
        <f>IF(CA3315=0,"",
IF(SUM($CA$3289:CA3315)=1,CC3315,
IF($CA$3409&gt;SUM($CA$3289:CA3315),_xlfn.CONCAT(", ",CC3315),
IF($CA$3409=SUM($CA$3289:CA3315),_xlfn.CONCAT(" y ",CC3315)))))</f>
        <v/>
      </c>
      <c r="CC3315" s="156" t="s">
        <v>5121</v>
      </c>
      <c r="CD3315" s="272">
        <f t="shared" si="1323"/>
        <v>0</v>
      </c>
      <c r="CE3315" s="273" t="str">
        <f>IF(CD3315=0,"",
IF(SUM($CD$3289:CD3315)=1,CF3315,
IF($CD$3409&gt;SUM($CD$3289:CD3315),_xlfn.CONCAT(", ",CF3315),
IF($CD$3409=SUM($CD$3289:CD3315),_xlfn.CONCAT(" y ",CF3315)))))</f>
        <v/>
      </c>
      <c r="CF3315" s="156" t="s">
        <v>5121</v>
      </c>
    </row>
    <row r="3316" spans="1:84" ht="15" customHeight="1">
      <c r="A3316" s="57"/>
      <c r="B3316" s="26"/>
      <c r="C3316" s="665" t="s">
        <v>5044</v>
      </c>
      <c r="D3316" s="852" t="str">
        <f t="shared" si="1281"/>
        <v>INSTITUTO TECNOLOGICO SUPERIOR DE COSAMALOAPAN</v>
      </c>
      <c r="E3316" s="853"/>
      <c r="F3316" s="853"/>
      <c r="G3316" s="853"/>
      <c r="H3316" s="853"/>
      <c r="I3316" s="853"/>
      <c r="J3316" s="853"/>
      <c r="K3316" s="853"/>
      <c r="L3316" s="853"/>
      <c r="M3316" s="853"/>
      <c r="N3316" s="853"/>
      <c r="O3316" s="854"/>
      <c r="P3316" s="614"/>
      <c r="Q3316" s="614"/>
      <c r="R3316" s="614"/>
      <c r="S3316" s="614"/>
      <c r="T3316" s="614"/>
      <c r="U3316" s="614"/>
      <c r="V3316" s="614"/>
      <c r="W3316" s="614"/>
      <c r="X3316" s="614"/>
      <c r="Y3316" s="614"/>
      <c r="Z3316" s="614"/>
      <c r="AA3316" s="614"/>
      <c r="AB3316" s="614"/>
      <c r="AC3316" s="614"/>
      <c r="AD3316" s="614"/>
      <c r="AE3316" s="164"/>
      <c r="AF3316" s="164"/>
      <c r="AG3316" s="199">
        <f t="shared" si="1282"/>
        <v>1</v>
      </c>
      <c r="AH3316" s="298">
        <f t="shared" si="1283"/>
        <v>0</v>
      </c>
      <c r="AI3316" s="293">
        <f t="shared" si="1284"/>
        <v>0</v>
      </c>
      <c r="AJ3316" s="294">
        <f t="shared" si="1285"/>
        <v>0</v>
      </c>
      <c r="AK3316" s="295">
        <f t="shared" si="1286"/>
        <v>0</v>
      </c>
      <c r="AL3316" s="296">
        <f t="shared" si="1287"/>
        <v>0</v>
      </c>
      <c r="AM3316" s="293">
        <f t="shared" si="1288"/>
        <v>0</v>
      </c>
      <c r="AN3316" s="294">
        <f t="shared" si="1289"/>
        <v>0</v>
      </c>
      <c r="AO3316" s="295">
        <f t="shared" si="1290"/>
        <v>0</v>
      </c>
      <c r="AP3316" s="296">
        <f t="shared" si="1291"/>
        <v>0</v>
      </c>
      <c r="AQ3316" s="293">
        <f t="shared" si="1292"/>
        <v>0</v>
      </c>
      <c r="AR3316" s="294">
        <f t="shared" si="1293"/>
        <v>0</v>
      </c>
      <c r="AS3316" s="295">
        <f t="shared" si="1294"/>
        <v>0</v>
      </c>
      <c r="AT3316" s="296">
        <f t="shared" si="1295"/>
        <v>0</v>
      </c>
      <c r="AU3316" s="293">
        <f t="shared" si="1296"/>
        <v>0</v>
      </c>
      <c r="AV3316" s="294">
        <f t="shared" si="1297"/>
        <v>0</v>
      </c>
      <c r="AW3316" s="295">
        <f t="shared" si="1298"/>
        <v>0</v>
      </c>
      <c r="AX3316" s="296">
        <f t="shared" si="1299"/>
        <v>0</v>
      </c>
      <c r="AY3316" s="293">
        <f t="shared" si="1300"/>
        <v>0</v>
      </c>
      <c r="AZ3316" s="294">
        <f t="shared" si="1301"/>
        <v>0</v>
      </c>
      <c r="BA3316" s="295">
        <f t="shared" si="1302"/>
        <v>0</v>
      </c>
      <c r="BB3316" s="296">
        <f t="shared" si="1303"/>
        <v>0</v>
      </c>
      <c r="BC3316" s="285">
        <f t="shared" si="1304"/>
        <v>0</v>
      </c>
      <c r="BD3316" s="449">
        <f t="shared" si="1305"/>
        <v>0</v>
      </c>
      <c r="BE3316" s="469">
        <f t="shared" si="1306"/>
        <v>0</v>
      </c>
      <c r="BF3316" s="474">
        <f t="shared" si="1307"/>
        <v>0</v>
      </c>
      <c r="BG3316" s="449">
        <f t="shared" si="1308"/>
        <v>0</v>
      </c>
      <c r="BH3316" s="475">
        <f t="shared" si="1309"/>
        <v>0</v>
      </c>
      <c r="BI3316" s="419">
        <f t="shared" si="1310"/>
        <v>0</v>
      </c>
      <c r="BJ3316" s="313">
        <f t="shared" si="1311"/>
        <v>0</v>
      </c>
      <c r="BK3316" s="480">
        <f t="shared" si="1312"/>
        <v>0</v>
      </c>
      <c r="BL3316" s="419">
        <f t="shared" si="1313"/>
        <v>0</v>
      </c>
      <c r="BM3316" s="313">
        <f t="shared" si="1314"/>
        <v>0</v>
      </c>
      <c r="BN3316" s="480">
        <f t="shared" si="1315"/>
        <v>0</v>
      </c>
      <c r="BO3316" s="419">
        <f t="shared" si="1316"/>
        <v>0</v>
      </c>
      <c r="BP3316" s="313">
        <f t="shared" si="1317"/>
        <v>0</v>
      </c>
      <c r="BQ3316" s="480">
        <f t="shared" si="1318"/>
        <v>0</v>
      </c>
      <c r="BR3316" s="272">
        <f t="shared" si="1319"/>
        <v>0</v>
      </c>
      <c r="BS3316" s="273" t="str">
        <f>IF(BR3316=0,"",
IF(SUM($BR$3289:BR3316)=1,BT3316,
IF($BR$3409&gt;SUM($BR$3289:BR3316),_xlfn.CONCAT(", ",BT3316),
IF($BR$3409=SUM($BR$3289:BR3316),_xlfn.CONCAT(" y ",BT3316)))))</f>
        <v/>
      </c>
      <c r="BT3316" s="156" t="s">
        <v>5122</v>
      </c>
      <c r="BU3316" s="272">
        <f t="shared" si="1320"/>
        <v>1</v>
      </c>
      <c r="BV3316" s="273" t="b">
        <f>IF(BU3316=0,"",
IF(SUM($BU$3289:BU3316)=1,BW3316,
IF($BU$3291&gt;SUM($BU$3289:BU3316),_xlfn.CONCAT(", ",BW3316),
IF($BU$3291=SUM($BU$3289:BU3316),_xlfn.CONCAT(" y ",BW3316)))))</f>
        <v>0</v>
      </c>
      <c r="BW3316" s="156" t="s">
        <v>5122</v>
      </c>
      <c r="BX3316" s="272">
        <f t="shared" si="1321"/>
        <v>0</v>
      </c>
      <c r="BY3316" s="273" t="str">
        <f>IF(BX3316=0,"",
IF(SUM($BX$3289:BX3316)=1,BZ3316,
IF($BX$3409&gt;SUM($BX$3289:BX3316),_xlfn.CONCAT(", ",BZ3316),
IF($BX$3409=SUM($BX$3289:BX3316),_xlfn.CONCAT(" y ",BZ3316)))))</f>
        <v/>
      </c>
      <c r="BZ3316" s="156" t="s">
        <v>5122</v>
      </c>
      <c r="CA3316" s="272">
        <f t="shared" si="1322"/>
        <v>0</v>
      </c>
      <c r="CB3316" s="273" t="str">
        <f>IF(CA3316=0,"",
IF(SUM($CA$3289:CA3316)=1,CC3316,
IF($CA$3409&gt;SUM($CA$3289:CA3316),_xlfn.CONCAT(", ",CC3316),
IF($CA$3409=SUM($CA$3289:CA3316),_xlfn.CONCAT(" y ",CC3316)))))</f>
        <v/>
      </c>
      <c r="CC3316" s="156" t="s">
        <v>5122</v>
      </c>
      <c r="CD3316" s="272">
        <f t="shared" si="1323"/>
        <v>0</v>
      </c>
      <c r="CE3316" s="273" t="str">
        <f>IF(CD3316=0,"",
IF(SUM($CD$3289:CD3316)=1,CF3316,
IF($CD$3409&gt;SUM($CD$3289:CD3316),_xlfn.CONCAT(", ",CF3316),
IF($CD$3409=SUM($CD$3289:CD3316),_xlfn.CONCAT(" y ",CF3316)))))</f>
        <v/>
      </c>
      <c r="CF3316" s="156" t="s">
        <v>5122</v>
      </c>
    </row>
    <row r="3317" spans="1:84" ht="15" customHeight="1">
      <c r="A3317" s="57"/>
      <c r="B3317" s="26"/>
      <c r="C3317" s="665" t="s">
        <v>5045</v>
      </c>
      <c r="D3317" s="852" t="str">
        <f t="shared" si="1281"/>
        <v>INSTITUTO TECNOLOGICO SUPERIOR DE PANUCO</v>
      </c>
      <c r="E3317" s="853"/>
      <c r="F3317" s="853"/>
      <c r="G3317" s="853"/>
      <c r="H3317" s="853"/>
      <c r="I3317" s="853"/>
      <c r="J3317" s="853"/>
      <c r="K3317" s="853"/>
      <c r="L3317" s="853"/>
      <c r="M3317" s="853"/>
      <c r="N3317" s="853"/>
      <c r="O3317" s="854"/>
      <c r="P3317" s="614"/>
      <c r="Q3317" s="614"/>
      <c r="R3317" s="614"/>
      <c r="S3317" s="614"/>
      <c r="T3317" s="614"/>
      <c r="U3317" s="614"/>
      <c r="V3317" s="614"/>
      <c r="W3317" s="614"/>
      <c r="X3317" s="614"/>
      <c r="Y3317" s="614"/>
      <c r="Z3317" s="614"/>
      <c r="AA3317" s="614"/>
      <c r="AB3317" s="614"/>
      <c r="AC3317" s="614"/>
      <c r="AD3317" s="614"/>
      <c r="AE3317" s="164"/>
      <c r="AF3317" s="164"/>
      <c r="AG3317" s="199">
        <f t="shared" si="1282"/>
        <v>1</v>
      </c>
      <c r="AH3317" s="298">
        <f t="shared" si="1283"/>
        <v>0</v>
      </c>
      <c r="AI3317" s="293">
        <f t="shared" si="1284"/>
        <v>0</v>
      </c>
      <c r="AJ3317" s="294">
        <f t="shared" si="1285"/>
        <v>0</v>
      </c>
      <c r="AK3317" s="295">
        <f t="shared" si="1286"/>
        <v>0</v>
      </c>
      <c r="AL3317" s="296">
        <f t="shared" si="1287"/>
        <v>0</v>
      </c>
      <c r="AM3317" s="293">
        <f t="shared" si="1288"/>
        <v>0</v>
      </c>
      <c r="AN3317" s="294">
        <f t="shared" si="1289"/>
        <v>0</v>
      </c>
      <c r="AO3317" s="295">
        <f t="shared" si="1290"/>
        <v>0</v>
      </c>
      <c r="AP3317" s="296">
        <f t="shared" si="1291"/>
        <v>0</v>
      </c>
      <c r="AQ3317" s="293">
        <f t="shared" si="1292"/>
        <v>0</v>
      </c>
      <c r="AR3317" s="294">
        <f t="shared" si="1293"/>
        <v>0</v>
      </c>
      <c r="AS3317" s="295">
        <f t="shared" si="1294"/>
        <v>0</v>
      </c>
      <c r="AT3317" s="296">
        <f t="shared" si="1295"/>
        <v>0</v>
      </c>
      <c r="AU3317" s="293">
        <f t="shared" si="1296"/>
        <v>0</v>
      </c>
      <c r="AV3317" s="294">
        <f t="shared" si="1297"/>
        <v>0</v>
      </c>
      <c r="AW3317" s="295">
        <f t="shared" si="1298"/>
        <v>0</v>
      </c>
      <c r="AX3317" s="296">
        <f t="shared" si="1299"/>
        <v>0</v>
      </c>
      <c r="AY3317" s="293">
        <f t="shared" si="1300"/>
        <v>0</v>
      </c>
      <c r="AZ3317" s="294">
        <f t="shared" si="1301"/>
        <v>0</v>
      </c>
      <c r="BA3317" s="295">
        <f t="shared" si="1302"/>
        <v>0</v>
      </c>
      <c r="BB3317" s="296">
        <f t="shared" si="1303"/>
        <v>0</v>
      </c>
      <c r="BC3317" s="285">
        <f t="shared" si="1304"/>
        <v>0</v>
      </c>
      <c r="BD3317" s="449">
        <f t="shared" si="1305"/>
        <v>0</v>
      </c>
      <c r="BE3317" s="469">
        <f t="shared" si="1306"/>
        <v>0</v>
      </c>
      <c r="BF3317" s="474">
        <f t="shared" si="1307"/>
        <v>0</v>
      </c>
      <c r="BG3317" s="449">
        <f t="shared" si="1308"/>
        <v>0</v>
      </c>
      <c r="BH3317" s="475">
        <f t="shared" si="1309"/>
        <v>0</v>
      </c>
      <c r="BI3317" s="419">
        <f t="shared" si="1310"/>
        <v>0</v>
      </c>
      <c r="BJ3317" s="313">
        <f t="shared" si="1311"/>
        <v>0</v>
      </c>
      <c r="BK3317" s="480">
        <f t="shared" si="1312"/>
        <v>0</v>
      </c>
      <c r="BL3317" s="419">
        <f t="shared" si="1313"/>
        <v>0</v>
      </c>
      <c r="BM3317" s="313">
        <f t="shared" si="1314"/>
        <v>0</v>
      </c>
      <c r="BN3317" s="480">
        <f t="shared" si="1315"/>
        <v>0</v>
      </c>
      <c r="BO3317" s="419">
        <f t="shared" si="1316"/>
        <v>0</v>
      </c>
      <c r="BP3317" s="313">
        <f t="shared" si="1317"/>
        <v>0</v>
      </c>
      <c r="BQ3317" s="480">
        <f t="shared" si="1318"/>
        <v>0</v>
      </c>
      <c r="BR3317" s="272">
        <f t="shared" si="1319"/>
        <v>0</v>
      </c>
      <c r="BS3317" s="273" t="str">
        <f>IF(BR3317=0,"",
IF(SUM($BR$3289:BR3317)=1,BT3317,
IF($BR$3409&gt;SUM($BR$3289:BR3317),_xlfn.CONCAT(", ",BT3317),
IF($BR$3409=SUM($BR$3289:BR3317),_xlfn.CONCAT(" y ",BT3317)))))</f>
        <v/>
      </c>
      <c r="BT3317" s="156" t="s">
        <v>5123</v>
      </c>
      <c r="BU3317" s="272">
        <f t="shared" si="1320"/>
        <v>1</v>
      </c>
      <c r="BV3317" s="273" t="b">
        <f>IF(BU3317=0,"",
IF(SUM($BU$3289:BU3317)=1,BW3317,
IF($BU$3291&gt;SUM($BU$3289:BU3317),_xlfn.CONCAT(", ",BW3317),
IF($BU$3291=SUM($BU$3289:BU3317),_xlfn.CONCAT(" y ",BW3317)))))</f>
        <v>0</v>
      </c>
      <c r="BW3317" s="156" t="s">
        <v>5123</v>
      </c>
      <c r="BX3317" s="272">
        <f t="shared" si="1321"/>
        <v>0</v>
      </c>
      <c r="BY3317" s="273" t="str">
        <f>IF(BX3317=0,"",
IF(SUM($BX$3289:BX3317)=1,BZ3317,
IF($BX$3409&gt;SUM($BX$3289:BX3317),_xlfn.CONCAT(", ",BZ3317),
IF($BX$3409=SUM($BX$3289:BX3317),_xlfn.CONCAT(" y ",BZ3317)))))</f>
        <v/>
      </c>
      <c r="BZ3317" s="156" t="s">
        <v>5123</v>
      </c>
      <c r="CA3317" s="272">
        <f t="shared" si="1322"/>
        <v>0</v>
      </c>
      <c r="CB3317" s="273" t="str">
        <f>IF(CA3317=0,"",
IF(SUM($CA$3289:CA3317)=1,CC3317,
IF($CA$3409&gt;SUM($CA$3289:CA3317),_xlfn.CONCAT(", ",CC3317),
IF($CA$3409=SUM($CA$3289:CA3317),_xlfn.CONCAT(" y ",CC3317)))))</f>
        <v/>
      </c>
      <c r="CC3317" s="156" t="s">
        <v>5123</v>
      </c>
      <c r="CD3317" s="272">
        <f t="shared" si="1323"/>
        <v>0</v>
      </c>
      <c r="CE3317" s="273" t="str">
        <f>IF(CD3317=0,"",
IF(SUM($CD$3289:CD3317)=1,CF3317,
IF($CD$3409&gt;SUM($CD$3289:CD3317),_xlfn.CONCAT(", ",CF3317),
IF($CD$3409=SUM($CD$3289:CD3317),_xlfn.CONCAT(" y ",CF3317)))))</f>
        <v/>
      </c>
      <c r="CF3317" s="156" t="s">
        <v>5123</v>
      </c>
    </row>
    <row r="3318" spans="1:84" ht="15" customHeight="1">
      <c r="A3318" s="57"/>
      <c r="B3318" s="26"/>
      <c r="C3318" s="665" t="s">
        <v>5046</v>
      </c>
      <c r="D3318" s="852" t="str">
        <f t="shared" si="1281"/>
        <v>INSTITUTO TECNOLOGICO SUPERIOR DE POZA RICA</v>
      </c>
      <c r="E3318" s="853"/>
      <c r="F3318" s="853"/>
      <c r="G3318" s="853"/>
      <c r="H3318" s="853"/>
      <c r="I3318" s="853"/>
      <c r="J3318" s="853"/>
      <c r="K3318" s="853"/>
      <c r="L3318" s="853"/>
      <c r="M3318" s="853"/>
      <c r="N3318" s="853"/>
      <c r="O3318" s="854"/>
      <c r="P3318" s="614"/>
      <c r="Q3318" s="614"/>
      <c r="R3318" s="614"/>
      <c r="S3318" s="614"/>
      <c r="T3318" s="614"/>
      <c r="U3318" s="614"/>
      <c r="V3318" s="614"/>
      <c r="W3318" s="614"/>
      <c r="X3318" s="614"/>
      <c r="Y3318" s="614"/>
      <c r="Z3318" s="614"/>
      <c r="AA3318" s="614"/>
      <c r="AB3318" s="614"/>
      <c r="AC3318" s="614"/>
      <c r="AD3318" s="614"/>
      <c r="AE3318" s="164"/>
      <c r="AF3318" s="164"/>
      <c r="AG3318" s="199">
        <f t="shared" si="1282"/>
        <v>1</v>
      </c>
      <c r="AH3318" s="298">
        <f t="shared" si="1283"/>
        <v>0</v>
      </c>
      <c r="AI3318" s="293">
        <f t="shared" si="1284"/>
        <v>0</v>
      </c>
      <c r="AJ3318" s="294">
        <f t="shared" si="1285"/>
        <v>0</v>
      </c>
      <c r="AK3318" s="295">
        <f t="shared" si="1286"/>
        <v>0</v>
      </c>
      <c r="AL3318" s="296">
        <f t="shared" si="1287"/>
        <v>0</v>
      </c>
      <c r="AM3318" s="293">
        <f t="shared" si="1288"/>
        <v>0</v>
      </c>
      <c r="AN3318" s="294">
        <f t="shared" si="1289"/>
        <v>0</v>
      </c>
      <c r="AO3318" s="295">
        <f t="shared" si="1290"/>
        <v>0</v>
      </c>
      <c r="AP3318" s="296">
        <f t="shared" si="1291"/>
        <v>0</v>
      </c>
      <c r="AQ3318" s="293">
        <f t="shared" si="1292"/>
        <v>0</v>
      </c>
      <c r="AR3318" s="294">
        <f t="shared" si="1293"/>
        <v>0</v>
      </c>
      <c r="AS3318" s="295">
        <f t="shared" si="1294"/>
        <v>0</v>
      </c>
      <c r="AT3318" s="296">
        <f t="shared" si="1295"/>
        <v>0</v>
      </c>
      <c r="AU3318" s="293">
        <f t="shared" si="1296"/>
        <v>0</v>
      </c>
      <c r="AV3318" s="294">
        <f t="shared" si="1297"/>
        <v>0</v>
      </c>
      <c r="AW3318" s="295">
        <f t="shared" si="1298"/>
        <v>0</v>
      </c>
      <c r="AX3318" s="296">
        <f t="shared" si="1299"/>
        <v>0</v>
      </c>
      <c r="AY3318" s="293">
        <f t="shared" si="1300"/>
        <v>0</v>
      </c>
      <c r="AZ3318" s="294">
        <f t="shared" si="1301"/>
        <v>0</v>
      </c>
      <c r="BA3318" s="295">
        <f t="shared" si="1302"/>
        <v>0</v>
      </c>
      <c r="BB3318" s="296">
        <f t="shared" si="1303"/>
        <v>0</v>
      </c>
      <c r="BC3318" s="285">
        <f t="shared" si="1304"/>
        <v>0</v>
      </c>
      <c r="BD3318" s="449">
        <f t="shared" si="1305"/>
        <v>0</v>
      </c>
      <c r="BE3318" s="469">
        <f t="shared" si="1306"/>
        <v>0</v>
      </c>
      <c r="BF3318" s="474">
        <f t="shared" si="1307"/>
        <v>0</v>
      </c>
      <c r="BG3318" s="449">
        <f t="shared" si="1308"/>
        <v>0</v>
      </c>
      <c r="BH3318" s="475">
        <f t="shared" si="1309"/>
        <v>0</v>
      </c>
      <c r="BI3318" s="419">
        <f t="shared" si="1310"/>
        <v>0</v>
      </c>
      <c r="BJ3318" s="313">
        <f t="shared" si="1311"/>
        <v>0</v>
      </c>
      <c r="BK3318" s="480">
        <f t="shared" si="1312"/>
        <v>0</v>
      </c>
      <c r="BL3318" s="419">
        <f t="shared" si="1313"/>
        <v>0</v>
      </c>
      <c r="BM3318" s="313">
        <f t="shared" si="1314"/>
        <v>0</v>
      </c>
      <c r="BN3318" s="480">
        <f t="shared" si="1315"/>
        <v>0</v>
      </c>
      <c r="BO3318" s="419">
        <f t="shared" si="1316"/>
        <v>0</v>
      </c>
      <c r="BP3318" s="313">
        <f t="shared" si="1317"/>
        <v>0</v>
      </c>
      <c r="BQ3318" s="480">
        <f t="shared" si="1318"/>
        <v>0</v>
      </c>
      <c r="BR3318" s="272">
        <f t="shared" si="1319"/>
        <v>0</v>
      </c>
      <c r="BS3318" s="273" t="str">
        <f>IF(BR3318=0,"",
IF(SUM($BR$3289:BR3318)=1,BT3318,
IF($BR$3409&gt;SUM($BR$3289:BR3318),_xlfn.CONCAT(", ",BT3318),
IF($BR$3409=SUM($BR$3289:BR3318),_xlfn.CONCAT(" y ",BT3318)))))</f>
        <v/>
      </c>
      <c r="BT3318" s="156" t="s">
        <v>5124</v>
      </c>
      <c r="BU3318" s="272">
        <f t="shared" si="1320"/>
        <v>1</v>
      </c>
      <c r="BV3318" s="273" t="b">
        <f>IF(BU3318=0,"",
IF(SUM($BU$3289:BU3318)=1,BW3318,
IF($BU$3291&gt;SUM($BU$3289:BU3318),_xlfn.CONCAT(", ",BW3318),
IF($BU$3291=SUM($BU$3289:BU3318),_xlfn.CONCAT(" y ",BW3318)))))</f>
        <v>0</v>
      </c>
      <c r="BW3318" s="156" t="s">
        <v>5124</v>
      </c>
      <c r="BX3318" s="272">
        <f t="shared" si="1321"/>
        <v>0</v>
      </c>
      <c r="BY3318" s="273" t="str">
        <f>IF(BX3318=0,"",
IF(SUM($BX$3289:BX3318)=1,BZ3318,
IF($BX$3409&gt;SUM($BX$3289:BX3318),_xlfn.CONCAT(", ",BZ3318),
IF($BX$3409=SUM($BX$3289:BX3318),_xlfn.CONCAT(" y ",BZ3318)))))</f>
        <v/>
      </c>
      <c r="BZ3318" s="156" t="s">
        <v>5124</v>
      </c>
      <c r="CA3318" s="272">
        <f t="shared" si="1322"/>
        <v>0</v>
      </c>
      <c r="CB3318" s="273" t="str">
        <f>IF(CA3318=0,"",
IF(SUM($CA$3289:CA3318)=1,CC3318,
IF($CA$3409&gt;SUM($CA$3289:CA3318),_xlfn.CONCAT(", ",CC3318),
IF($CA$3409=SUM($CA$3289:CA3318),_xlfn.CONCAT(" y ",CC3318)))))</f>
        <v/>
      </c>
      <c r="CC3318" s="156" t="s">
        <v>5124</v>
      </c>
      <c r="CD3318" s="272">
        <f t="shared" si="1323"/>
        <v>0</v>
      </c>
      <c r="CE3318" s="273" t="str">
        <f>IF(CD3318=0,"",
IF(SUM($CD$3289:CD3318)=1,CF3318,
IF($CD$3409&gt;SUM($CD$3289:CD3318),_xlfn.CONCAT(", ",CF3318),
IF($CD$3409=SUM($CD$3289:CD3318),_xlfn.CONCAT(" y ",CF3318)))))</f>
        <v/>
      </c>
      <c r="CF3318" s="156" t="s">
        <v>5124</v>
      </c>
    </row>
    <row r="3319" spans="1:84" ht="15" customHeight="1">
      <c r="A3319" s="57"/>
      <c r="B3319" s="26"/>
      <c r="C3319" s="665" t="s">
        <v>5047</v>
      </c>
      <c r="D3319" s="852" t="str">
        <f t="shared" si="1281"/>
        <v>INSTITUTO TECNOLOGICO SUPERIOR DE XALAPA</v>
      </c>
      <c r="E3319" s="853"/>
      <c r="F3319" s="853"/>
      <c r="G3319" s="853"/>
      <c r="H3319" s="853"/>
      <c r="I3319" s="853"/>
      <c r="J3319" s="853"/>
      <c r="K3319" s="853"/>
      <c r="L3319" s="853"/>
      <c r="M3319" s="853"/>
      <c r="N3319" s="853"/>
      <c r="O3319" s="854"/>
      <c r="P3319" s="614"/>
      <c r="Q3319" s="614"/>
      <c r="R3319" s="614"/>
      <c r="S3319" s="614"/>
      <c r="T3319" s="614"/>
      <c r="U3319" s="614"/>
      <c r="V3319" s="614"/>
      <c r="W3319" s="614"/>
      <c r="X3319" s="614"/>
      <c r="Y3319" s="614"/>
      <c r="Z3319" s="614"/>
      <c r="AA3319" s="614"/>
      <c r="AB3319" s="614"/>
      <c r="AC3319" s="614"/>
      <c r="AD3319" s="614"/>
      <c r="AE3319" s="164"/>
      <c r="AF3319" s="164"/>
      <c r="AG3319" s="199">
        <f t="shared" si="1282"/>
        <v>1</v>
      </c>
      <c r="AH3319" s="298">
        <f t="shared" si="1283"/>
        <v>0</v>
      </c>
      <c r="AI3319" s="293">
        <f t="shared" si="1284"/>
        <v>0</v>
      </c>
      <c r="AJ3319" s="294">
        <f t="shared" si="1285"/>
        <v>0</v>
      </c>
      <c r="AK3319" s="295">
        <f t="shared" si="1286"/>
        <v>0</v>
      </c>
      <c r="AL3319" s="296">
        <f t="shared" si="1287"/>
        <v>0</v>
      </c>
      <c r="AM3319" s="293">
        <f t="shared" si="1288"/>
        <v>0</v>
      </c>
      <c r="AN3319" s="294">
        <f t="shared" si="1289"/>
        <v>0</v>
      </c>
      <c r="AO3319" s="295">
        <f t="shared" si="1290"/>
        <v>0</v>
      </c>
      <c r="AP3319" s="296">
        <f t="shared" si="1291"/>
        <v>0</v>
      </c>
      <c r="AQ3319" s="293">
        <f t="shared" si="1292"/>
        <v>0</v>
      </c>
      <c r="AR3319" s="294">
        <f t="shared" si="1293"/>
        <v>0</v>
      </c>
      <c r="AS3319" s="295">
        <f t="shared" si="1294"/>
        <v>0</v>
      </c>
      <c r="AT3319" s="296">
        <f t="shared" si="1295"/>
        <v>0</v>
      </c>
      <c r="AU3319" s="293">
        <f t="shared" si="1296"/>
        <v>0</v>
      </c>
      <c r="AV3319" s="294">
        <f t="shared" si="1297"/>
        <v>0</v>
      </c>
      <c r="AW3319" s="295">
        <f t="shared" si="1298"/>
        <v>0</v>
      </c>
      <c r="AX3319" s="296">
        <f t="shared" si="1299"/>
        <v>0</v>
      </c>
      <c r="AY3319" s="293">
        <f t="shared" si="1300"/>
        <v>0</v>
      </c>
      <c r="AZ3319" s="294">
        <f t="shared" si="1301"/>
        <v>0</v>
      </c>
      <c r="BA3319" s="295">
        <f t="shared" si="1302"/>
        <v>0</v>
      </c>
      <c r="BB3319" s="296">
        <f t="shared" si="1303"/>
        <v>0</v>
      </c>
      <c r="BC3319" s="285">
        <f t="shared" si="1304"/>
        <v>0</v>
      </c>
      <c r="BD3319" s="449">
        <f t="shared" si="1305"/>
        <v>0</v>
      </c>
      <c r="BE3319" s="469">
        <f t="shared" si="1306"/>
        <v>0</v>
      </c>
      <c r="BF3319" s="474">
        <f t="shared" si="1307"/>
        <v>0</v>
      </c>
      <c r="BG3319" s="449">
        <f t="shared" si="1308"/>
        <v>0</v>
      </c>
      <c r="BH3319" s="475">
        <f t="shared" si="1309"/>
        <v>0</v>
      </c>
      <c r="BI3319" s="419">
        <f t="shared" si="1310"/>
        <v>0</v>
      </c>
      <c r="BJ3319" s="313">
        <f t="shared" si="1311"/>
        <v>0</v>
      </c>
      <c r="BK3319" s="480">
        <f t="shared" si="1312"/>
        <v>0</v>
      </c>
      <c r="BL3319" s="419">
        <f t="shared" si="1313"/>
        <v>0</v>
      </c>
      <c r="BM3319" s="313">
        <f t="shared" si="1314"/>
        <v>0</v>
      </c>
      <c r="BN3319" s="480">
        <f t="shared" si="1315"/>
        <v>0</v>
      </c>
      <c r="BO3319" s="419">
        <f t="shared" si="1316"/>
        <v>0</v>
      </c>
      <c r="BP3319" s="313">
        <f t="shared" si="1317"/>
        <v>0</v>
      </c>
      <c r="BQ3319" s="480">
        <f t="shared" si="1318"/>
        <v>0</v>
      </c>
      <c r="BR3319" s="272">
        <f t="shared" si="1319"/>
        <v>0</v>
      </c>
      <c r="BS3319" s="273" t="str">
        <f>IF(BR3319=0,"",
IF(SUM($BR$3289:BR3319)=1,BT3319,
IF($BR$3409&gt;SUM($BR$3289:BR3319),_xlfn.CONCAT(", ",BT3319),
IF($BR$3409=SUM($BR$3289:BR3319),_xlfn.CONCAT(" y ",BT3319)))))</f>
        <v/>
      </c>
      <c r="BT3319" s="156" t="s">
        <v>5125</v>
      </c>
      <c r="BU3319" s="272">
        <f t="shared" si="1320"/>
        <v>1</v>
      </c>
      <c r="BV3319" s="273" t="b">
        <f>IF(BU3319=0,"",
IF(SUM($BU$3289:BU3319)=1,BW3319,
IF($BU$3291&gt;SUM($BU$3289:BU3319),_xlfn.CONCAT(", ",BW3319),
IF($BU$3291=SUM($BU$3289:BU3319),_xlfn.CONCAT(" y ",BW3319)))))</f>
        <v>0</v>
      </c>
      <c r="BW3319" s="156" t="s">
        <v>5125</v>
      </c>
      <c r="BX3319" s="272">
        <f t="shared" si="1321"/>
        <v>0</v>
      </c>
      <c r="BY3319" s="273" t="str">
        <f>IF(BX3319=0,"",
IF(SUM($BX$3289:BX3319)=1,BZ3319,
IF($BX$3409&gt;SUM($BX$3289:BX3319),_xlfn.CONCAT(", ",BZ3319),
IF($BX$3409=SUM($BX$3289:BX3319),_xlfn.CONCAT(" y ",BZ3319)))))</f>
        <v/>
      </c>
      <c r="BZ3319" s="156" t="s">
        <v>5125</v>
      </c>
      <c r="CA3319" s="272">
        <f t="shared" si="1322"/>
        <v>0</v>
      </c>
      <c r="CB3319" s="273" t="str">
        <f>IF(CA3319=0,"",
IF(SUM($CA$3289:CA3319)=1,CC3319,
IF($CA$3409&gt;SUM($CA$3289:CA3319),_xlfn.CONCAT(", ",CC3319),
IF($CA$3409=SUM($CA$3289:CA3319),_xlfn.CONCAT(" y ",CC3319)))))</f>
        <v/>
      </c>
      <c r="CC3319" s="156" t="s">
        <v>5125</v>
      </c>
      <c r="CD3319" s="272">
        <f t="shared" si="1323"/>
        <v>0</v>
      </c>
      <c r="CE3319" s="273" t="str">
        <f>IF(CD3319=0,"",
IF(SUM($CD$3289:CD3319)=1,CF3319,
IF($CD$3409&gt;SUM($CD$3289:CD3319),_xlfn.CONCAT(", ",CF3319),
IF($CD$3409=SUM($CD$3289:CD3319),_xlfn.CONCAT(" y ",CF3319)))))</f>
        <v/>
      </c>
      <c r="CF3319" s="156" t="s">
        <v>5125</v>
      </c>
    </row>
    <row r="3320" spans="1:84" ht="15" customHeight="1">
      <c r="A3320" s="57"/>
      <c r="B3320" s="26"/>
      <c r="C3320" s="665" t="s">
        <v>5048</v>
      </c>
      <c r="D3320" s="852" t="str">
        <f t="shared" si="1281"/>
        <v>INSTITUTO TECNOLOGICO SUPERIOR DE COATZACOALCOS</v>
      </c>
      <c r="E3320" s="853"/>
      <c r="F3320" s="853"/>
      <c r="G3320" s="853"/>
      <c r="H3320" s="853"/>
      <c r="I3320" s="853"/>
      <c r="J3320" s="853"/>
      <c r="K3320" s="853"/>
      <c r="L3320" s="853"/>
      <c r="M3320" s="853"/>
      <c r="N3320" s="853"/>
      <c r="O3320" s="854"/>
      <c r="P3320" s="614"/>
      <c r="Q3320" s="614"/>
      <c r="R3320" s="614"/>
      <c r="S3320" s="614"/>
      <c r="T3320" s="614"/>
      <c r="U3320" s="614"/>
      <c r="V3320" s="614"/>
      <c r="W3320" s="614"/>
      <c r="X3320" s="614"/>
      <c r="Y3320" s="614"/>
      <c r="Z3320" s="614"/>
      <c r="AA3320" s="614"/>
      <c r="AB3320" s="614"/>
      <c r="AC3320" s="614"/>
      <c r="AD3320" s="614"/>
      <c r="AE3320" s="164"/>
      <c r="AF3320" s="164"/>
      <c r="AG3320" s="199">
        <f t="shared" si="1282"/>
        <v>1</v>
      </c>
      <c r="AH3320" s="298">
        <f t="shared" si="1283"/>
        <v>0</v>
      </c>
      <c r="AI3320" s="293">
        <f t="shared" si="1284"/>
        <v>0</v>
      </c>
      <c r="AJ3320" s="294">
        <f t="shared" si="1285"/>
        <v>0</v>
      </c>
      <c r="AK3320" s="295">
        <f t="shared" si="1286"/>
        <v>0</v>
      </c>
      <c r="AL3320" s="296">
        <f t="shared" si="1287"/>
        <v>0</v>
      </c>
      <c r="AM3320" s="293">
        <f t="shared" si="1288"/>
        <v>0</v>
      </c>
      <c r="AN3320" s="294">
        <f t="shared" si="1289"/>
        <v>0</v>
      </c>
      <c r="AO3320" s="295">
        <f t="shared" si="1290"/>
        <v>0</v>
      </c>
      <c r="AP3320" s="296">
        <f t="shared" si="1291"/>
        <v>0</v>
      </c>
      <c r="AQ3320" s="293">
        <f t="shared" si="1292"/>
        <v>0</v>
      </c>
      <c r="AR3320" s="294">
        <f t="shared" si="1293"/>
        <v>0</v>
      </c>
      <c r="AS3320" s="295">
        <f t="shared" si="1294"/>
        <v>0</v>
      </c>
      <c r="AT3320" s="296">
        <f t="shared" si="1295"/>
        <v>0</v>
      </c>
      <c r="AU3320" s="293">
        <f t="shared" si="1296"/>
        <v>0</v>
      </c>
      <c r="AV3320" s="294">
        <f t="shared" si="1297"/>
        <v>0</v>
      </c>
      <c r="AW3320" s="295">
        <f t="shared" si="1298"/>
        <v>0</v>
      </c>
      <c r="AX3320" s="296">
        <f t="shared" si="1299"/>
        <v>0</v>
      </c>
      <c r="AY3320" s="293">
        <f t="shared" si="1300"/>
        <v>0</v>
      </c>
      <c r="AZ3320" s="294">
        <f t="shared" si="1301"/>
        <v>0</v>
      </c>
      <c r="BA3320" s="295">
        <f t="shared" si="1302"/>
        <v>0</v>
      </c>
      <c r="BB3320" s="296">
        <f t="shared" si="1303"/>
        <v>0</v>
      </c>
      <c r="BC3320" s="285">
        <f t="shared" si="1304"/>
        <v>0</v>
      </c>
      <c r="BD3320" s="449">
        <f t="shared" si="1305"/>
        <v>0</v>
      </c>
      <c r="BE3320" s="469">
        <f t="shared" si="1306"/>
        <v>0</v>
      </c>
      <c r="BF3320" s="474">
        <f t="shared" si="1307"/>
        <v>0</v>
      </c>
      <c r="BG3320" s="449">
        <f t="shared" si="1308"/>
        <v>0</v>
      </c>
      <c r="BH3320" s="475">
        <f t="shared" si="1309"/>
        <v>0</v>
      </c>
      <c r="BI3320" s="419">
        <f t="shared" si="1310"/>
        <v>0</v>
      </c>
      <c r="BJ3320" s="313">
        <f t="shared" si="1311"/>
        <v>0</v>
      </c>
      <c r="BK3320" s="480">
        <f t="shared" si="1312"/>
        <v>0</v>
      </c>
      <c r="BL3320" s="419">
        <f t="shared" si="1313"/>
        <v>0</v>
      </c>
      <c r="BM3320" s="313">
        <f t="shared" si="1314"/>
        <v>0</v>
      </c>
      <c r="BN3320" s="480">
        <f t="shared" si="1315"/>
        <v>0</v>
      </c>
      <c r="BO3320" s="419">
        <f t="shared" si="1316"/>
        <v>0</v>
      </c>
      <c r="BP3320" s="313">
        <f t="shared" si="1317"/>
        <v>0</v>
      </c>
      <c r="BQ3320" s="480">
        <f t="shared" si="1318"/>
        <v>0</v>
      </c>
      <c r="BR3320" s="272">
        <f t="shared" si="1319"/>
        <v>0</v>
      </c>
      <c r="BS3320" s="273" t="str">
        <f>IF(BR3320=0,"",
IF(SUM($BR$3289:BR3320)=1,BT3320,
IF($BR$3409&gt;SUM($BR$3289:BR3320),_xlfn.CONCAT(", ",BT3320),
IF($BR$3409=SUM($BR$3289:BR3320),_xlfn.CONCAT(" y ",BT3320)))))</f>
        <v/>
      </c>
      <c r="BT3320" s="156" t="s">
        <v>5126</v>
      </c>
      <c r="BU3320" s="272">
        <f t="shared" si="1320"/>
        <v>1</v>
      </c>
      <c r="BV3320" s="273" t="b">
        <f>IF(BU3320=0,"",
IF(SUM($BU$3289:BU3320)=1,BW3320,
IF($BU$3291&gt;SUM($BU$3289:BU3320),_xlfn.CONCAT(", ",BW3320),
IF($BU$3291=SUM($BU$3289:BU3320),_xlfn.CONCAT(" y ",BW3320)))))</f>
        <v>0</v>
      </c>
      <c r="BW3320" s="156" t="s">
        <v>5126</v>
      </c>
      <c r="BX3320" s="272">
        <f t="shared" si="1321"/>
        <v>0</v>
      </c>
      <c r="BY3320" s="273" t="str">
        <f>IF(BX3320=0,"",
IF(SUM($BX$3289:BX3320)=1,BZ3320,
IF($BX$3409&gt;SUM($BX$3289:BX3320),_xlfn.CONCAT(", ",BZ3320),
IF($BX$3409=SUM($BX$3289:BX3320),_xlfn.CONCAT(" y ",BZ3320)))))</f>
        <v/>
      </c>
      <c r="BZ3320" s="156" t="s">
        <v>5126</v>
      </c>
      <c r="CA3320" s="272">
        <f t="shared" si="1322"/>
        <v>0</v>
      </c>
      <c r="CB3320" s="273" t="str">
        <f>IF(CA3320=0,"",
IF(SUM($CA$3289:CA3320)=1,CC3320,
IF($CA$3409&gt;SUM($CA$3289:CA3320),_xlfn.CONCAT(", ",CC3320),
IF($CA$3409=SUM($CA$3289:CA3320),_xlfn.CONCAT(" y ",CC3320)))))</f>
        <v/>
      </c>
      <c r="CC3320" s="156" t="s">
        <v>5126</v>
      </c>
      <c r="CD3320" s="272">
        <f t="shared" si="1323"/>
        <v>0</v>
      </c>
      <c r="CE3320" s="273" t="str">
        <f>IF(CD3320=0,"",
IF(SUM($CD$3289:CD3320)=1,CF3320,
IF($CD$3409&gt;SUM($CD$3289:CD3320),_xlfn.CONCAT(", ",CF3320),
IF($CD$3409=SUM($CD$3289:CD3320),_xlfn.CONCAT(" y ",CF3320)))))</f>
        <v/>
      </c>
      <c r="CF3320" s="156" t="s">
        <v>5126</v>
      </c>
    </row>
    <row r="3321" spans="1:84" ht="15" customHeight="1">
      <c r="A3321" s="57"/>
      <c r="B3321" s="26"/>
      <c r="C3321" s="665" t="s">
        <v>5049</v>
      </c>
      <c r="D3321" s="852" t="str">
        <f t="shared" si="1281"/>
        <v>INSTITUTO TECNOLOGICO SUPERIOR DE TIERRA BLANCA</v>
      </c>
      <c r="E3321" s="853"/>
      <c r="F3321" s="853"/>
      <c r="G3321" s="853"/>
      <c r="H3321" s="853"/>
      <c r="I3321" s="853"/>
      <c r="J3321" s="853"/>
      <c r="K3321" s="853"/>
      <c r="L3321" s="853"/>
      <c r="M3321" s="853"/>
      <c r="N3321" s="853"/>
      <c r="O3321" s="854"/>
      <c r="P3321" s="614"/>
      <c r="Q3321" s="614"/>
      <c r="R3321" s="614"/>
      <c r="S3321" s="614"/>
      <c r="T3321" s="614"/>
      <c r="U3321" s="614"/>
      <c r="V3321" s="614"/>
      <c r="W3321" s="614"/>
      <c r="X3321" s="614"/>
      <c r="Y3321" s="614"/>
      <c r="Z3321" s="614"/>
      <c r="AA3321" s="614"/>
      <c r="AB3321" s="614"/>
      <c r="AC3321" s="614"/>
      <c r="AD3321" s="614"/>
      <c r="AE3321" s="164"/>
      <c r="AF3321" s="164"/>
      <c r="AG3321" s="199">
        <f t="shared" si="1282"/>
        <v>1</v>
      </c>
      <c r="AH3321" s="298">
        <f t="shared" si="1283"/>
        <v>0</v>
      </c>
      <c r="AI3321" s="293">
        <f t="shared" si="1284"/>
        <v>0</v>
      </c>
      <c r="AJ3321" s="294">
        <f t="shared" si="1285"/>
        <v>0</v>
      </c>
      <c r="AK3321" s="295">
        <f t="shared" si="1286"/>
        <v>0</v>
      </c>
      <c r="AL3321" s="296">
        <f t="shared" si="1287"/>
        <v>0</v>
      </c>
      <c r="AM3321" s="293">
        <f t="shared" si="1288"/>
        <v>0</v>
      </c>
      <c r="AN3321" s="294">
        <f t="shared" si="1289"/>
        <v>0</v>
      </c>
      <c r="AO3321" s="295">
        <f t="shared" si="1290"/>
        <v>0</v>
      </c>
      <c r="AP3321" s="296">
        <f t="shared" si="1291"/>
        <v>0</v>
      </c>
      <c r="AQ3321" s="293">
        <f t="shared" si="1292"/>
        <v>0</v>
      </c>
      <c r="AR3321" s="294">
        <f t="shared" si="1293"/>
        <v>0</v>
      </c>
      <c r="AS3321" s="295">
        <f t="shared" si="1294"/>
        <v>0</v>
      </c>
      <c r="AT3321" s="296">
        <f t="shared" si="1295"/>
        <v>0</v>
      </c>
      <c r="AU3321" s="293">
        <f t="shared" si="1296"/>
        <v>0</v>
      </c>
      <c r="AV3321" s="294">
        <f t="shared" si="1297"/>
        <v>0</v>
      </c>
      <c r="AW3321" s="295">
        <f t="shared" si="1298"/>
        <v>0</v>
      </c>
      <c r="AX3321" s="296">
        <f t="shared" si="1299"/>
        <v>0</v>
      </c>
      <c r="AY3321" s="293">
        <f t="shared" si="1300"/>
        <v>0</v>
      </c>
      <c r="AZ3321" s="294">
        <f t="shared" si="1301"/>
        <v>0</v>
      </c>
      <c r="BA3321" s="295">
        <f t="shared" si="1302"/>
        <v>0</v>
      </c>
      <c r="BB3321" s="296">
        <f t="shared" si="1303"/>
        <v>0</v>
      </c>
      <c r="BC3321" s="285">
        <f t="shared" si="1304"/>
        <v>0</v>
      </c>
      <c r="BD3321" s="449">
        <f t="shared" si="1305"/>
        <v>0</v>
      </c>
      <c r="BE3321" s="469">
        <f t="shared" si="1306"/>
        <v>0</v>
      </c>
      <c r="BF3321" s="474">
        <f t="shared" si="1307"/>
        <v>0</v>
      </c>
      <c r="BG3321" s="449">
        <f t="shared" si="1308"/>
        <v>0</v>
      </c>
      <c r="BH3321" s="475">
        <f t="shared" si="1309"/>
        <v>0</v>
      </c>
      <c r="BI3321" s="419">
        <f t="shared" si="1310"/>
        <v>0</v>
      </c>
      <c r="BJ3321" s="313">
        <f t="shared" si="1311"/>
        <v>0</v>
      </c>
      <c r="BK3321" s="480">
        <f t="shared" si="1312"/>
        <v>0</v>
      </c>
      <c r="BL3321" s="419">
        <f t="shared" si="1313"/>
        <v>0</v>
      </c>
      <c r="BM3321" s="313">
        <f t="shared" si="1314"/>
        <v>0</v>
      </c>
      <c r="BN3321" s="480">
        <f t="shared" si="1315"/>
        <v>0</v>
      </c>
      <c r="BO3321" s="419">
        <f t="shared" si="1316"/>
        <v>0</v>
      </c>
      <c r="BP3321" s="313">
        <f t="shared" si="1317"/>
        <v>0</v>
      </c>
      <c r="BQ3321" s="480">
        <f t="shared" si="1318"/>
        <v>0</v>
      </c>
      <c r="BR3321" s="272">
        <f t="shared" si="1319"/>
        <v>0</v>
      </c>
      <c r="BS3321" s="273" t="str">
        <f>IF(BR3321=0,"",
IF(SUM($BR$3289:BR3321)=1,BT3321,
IF($BR$3409&gt;SUM($BR$3289:BR3321),_xlfn.CONCAT(", ",BT3321),
IF($BR$3409=SUM($BR$3289:BR3321),_xlfn.CONCAT(" y ",BT3321)))))</f>
        <v/>
      </c>
      <c r="BT3321" s="156" t="s">
        <v>5127</v>
      </c>
      <c r="BU3321" s="272">
        <f t="shared" si="1320"/>
        <v>1</v>
      </c>
      <c r="BV3321" s="273" t="b">
        <f>IF(BU3321=0,"",
IF(SUM($BU$3289:BU3321)=1,BW3321,
IF($BU$3291&gt;SUM($BU$3289:BU3321),_xlfn.CONCAT(", ",BW3321),
IF($BU$3291=SUM($BU$3289:BU3321),_xlfn.CONCAT(" y ",BW3321)))))</f>
        <v>0</v>
      </c>
      <c r="BW3321" s="156" t="s">
        <v>5127</v>
      </c>
      <c r="BX3321" s="272">
        <f t="shared" si="1321"/>
        <v>0</v>
      </c>
      <c r="BY3321" s="273" t="str">
        <f>IF(BX3321=0,"",
IF(SUM($BX$3289:BX3321)=1,BZ3321,
IF($BX$3409&gt;SUM($BX$3289:BX3321),_xlfn.CONCAT(", ",BZ3321),
IF($BX$3409=SUM($BX$3289:BX3321),_xlfn.CONCAT(" y ",BZ3321)))))</f>
        <v/>
      </c>
      <c r="BZ3321" s="156" t="s">
        <v>5127</v>
      </c>
      <c r="CA3321" s="272">
        <f t="shared" si="1322"/>
        <v>0</v>
      </c>
      <c r="CB3321" s="273" t="str">
        <f>IF(CA3321=0,"",
IF(SUM($CA$3289:CA3321)=1,CC3321,
IF($CA$3409&gt;SUM($CA$3289:CA3321),_xlfn.CONCAT(", ",CC3321),
IF($CA$3409=SUM($CA$3289:CA3321),_xlfn.CONCAT(" y ",CC3321)))))</f>
        <v/>
      </c>
      <c r="CC3321" s="156" t="s">
        <v>5127</v>
      </c>
      <c r="CD3321" s="272">
        <f t="shared" si="1323"/>
        <v>0</v>
      </c>
      <c r="CE3321" s="273" t="str">
        <f>IF(CD3321=0,"",
IF(SUM($CD$3289:CD3321)=1,CF3321,
IF($CD$3409&gt;SUM($CD$3289:CD3321),_xlfn.CONCAT(", ",CF3321),
IF($CD$3409=SUM($CD$3289:CD3321),_xlfn.CONCAT(" y ",CF3321)))))</f>
        <v/>
      </c>
      <c r="CF3321" s="156" t="s">
        <v>5127</v>
      </c>
    </row>
    <row r="3322" spans="1:84" ht="15" customHeight="1">
      <c r="A3322" s="57"/>
      <c r="B3322" s="26"/>
      <c r="C3322" s="665" t="s">
        <v>5050</v>
      </c>
      <c r="D3322" s="852" t="str">
        <f t="shared" si="1281"/>
        <v>INSTITUTO TECNOLOGICO SUPERIOR DE ALAMO</v>
      </c>
      <c r="E3322" s="853"/>
      <c r="F3322" s="853"/>
      <c r="G3322" s="853"/>
      <c r="H3322" s="853"/>
      <c r="I3322" s="853"/>
      <c r="J3322" s="853"/>
      <c r="K3322" s="853"/>
      <c r="L3322" s="853"/>
      <c r="M3322" s="853"/>
      <c r="N3322" s="853"/>
      <c r="O3322" s="854"/>
      <c r="P3322" s="614"/>
      <c r="Q3322" s="614"/>
      <c r="R3322" s="614"/>
      <c r="S3322" s="614"/>
      <c r="T3322" s="614"/>
      <c r="U3322" s="614"/>
      <c r="V3322" s="614"/>
      <c r="W3322" s="614"/>
      <c r="X3322" s="614"/>
      <c r="Y3322" s="614"/>
      <c r="Z3322" s="614"/>
      <c r="AA3322" s="614"/>
      <c r="AB3322" s="614"/>
      <c r="AC3322" s="614"/>
      <c r="AD3322" s="614"/>
      <c r="AE3322" s="164"/>
      <c r="AF3322" s="164"/>
      <c r="AG3322" s="199">
        <f t="shared" si="1282"/>
        <v>1</v>
      </c>
      <c r="AH3322" s="298">
        <f t="shared" si="1283"/>
        <v>0</v>
      </c>
      <c r="AI3322" s="293">
        <f t="shared" si="1284"/>
        <v>0</v>
      </c>
      <c r="AJ3322" s="294">
        <f t="shared" si="1285"/>
        <v>0</v>
      </c>
      <c r="AK3322" s="295">
        <f t="shared" si="1286"/>
        <v>0</v>
      </c>
      <c r="AL3322" s="296">
        <f t="shared" si="1287"/>
        <v>0</v>
      </c>
      <c r="AM3322" s="293">
        <f t="shared" si="1288"/>
        <v>0</v>
      </c>
      <c r="AN3322" s="294">
        <f t="shared" si="1289"/>
        <v>0</v>
      </c>
      <c r="AO3322" s="295">
        <f t="shared" si="1290"/>
        <v>0</v>
      </c>
      <c r="AP3322" s="296">
        <f t="shared" si="1291"/>
        <v>0</v>
      </c>
      <c r="AQ3322" s="293">
        <f t="shared" si="1292"/>
        <v>0</v>
      </c>
      <c r="AR3322" s="294">
        <f t="shared" si="1293"/>
        <v>0</v>
      </c>
      <c r="AS3322" s="295">
        <f t="shared" si="1294"/>
        <v>0</v>
      </c>
      <c r="AT3322" s="296">
        <f t="shared" si="1295"/>
        <v>0</v>
      </c>
      <c r="AU3322" s="293">
        <f t="shared" si="1296"/>
        <v>0</v>
      </c>
      <c r="AV3322" s="294">
        <f t="shared" si="1297"/>
        <v>0</v>
      </c>
      <c r="AW3322" s="295">
        <f t="shared" si="1298"/>
        <v>0</v>
      </c>
      <c r="AX3322" s="296">
        <f t="shared" si="1299"/>
        <v>0</v>
      </c>
      <c r="AY3322" s="293">
        <f t="shared" si="1300"/>
        <v>0</v>
      </c>
      <c r="AZ3322" s="294">
        <f t="shared" si="1301"/>
        <v>0</v>
      </c>
      <c r="BA3322" s="295">
        <f t="shared" si="1302"/>
        <v>0</v>
      </c>
      <c r="BB3322" s="296">
        <f t="shared" si="1303"/>
        <v>0</v>
      </c>
      <c r="BC3322" s="285">
        <f t="shared" si="1304"/>
        <v>0</v>
      </c>
      <c r="BD3322" s="449">
        <f t="shared" si="1305"/>
        <v>0</v>
      </c>
      <c r="BE3322" s="469">
        <f t="shared" si="1306"/>
        <v>0</v>
      </c>
      <c r="BF3322" s="474">
        <f t="shared" si="1307"/>
        <v>0</v>
      </c>
      <c r="BG3322" s="449">
        <f t="shared" si="1308"/>
        <v>0</v>
      </c>
      <c r="BH3322" s="475">
        <f t="shared" si="1309"/>
        <v>0</v>
      </c>
      <c r="BI3322" s="419">
        <f t="shared" si="1310"/>
        <v>0</v>
      </c>
      <c r="BJ3322" s="313">
        <f t="shared" si="1311"/>
        <v>0</v>
      </c>
      <c r="BK3322" s="480">
        <f t="shared" si="1312"/>
        <v>0</v>
      </c>
      <c r="BL3322" s="419">
        <f t="shared" si="1313"/>
        <v>0</v>
      </c>
      <c r="BM3322" s="313">
        <f t="shared" si="1314"/>
        <v>0</v>
      </c>
      <c r="BN3322" s="480">
        <f t="shared" si="1315"/>
        <v>0</v>
      </c>
      <c r="BO3322" s="419">
        <f t="shared" si="1316"/>
        <v>0</v>
      </c>
      <c r="BP3322" s="313">
        <f t="shared" si="1317"/>
        <v>0</v>
      </c>
      <c r="BQ3322" s="480">
        <f t="shared" si="1318"/>
        <v>0</v>
      </c>
      <c r="BR3322" s="272">
        <f t="shared" si="1319"/>
        <v>0</v>
      </c>
      <c r="BS3322" s="273" t="str">
        <f>IF(BR3322=0,"",
IF(SUM($BR$3289:BR3322)=1,BT3322,
IF($BR$3409&gt;SUM($BR$3289:BR3322),_xlfn.CONCAT(", ",BT3322),
IF($BR$3409=SUM($BR$3289:BR3322),_xlfn.CONCAT(" y ",BT3322)))))</f>
        <v/>
      </c>
      <c r="BT3322" s="156" t="s">
        <v>5128</v>
      </c>
      <c r="BU3322" s="272">
        <f t="shared" si="1320"/>
        <v>1</v>
      </c>
      <c r="BV3322" s="273" t="b">
        <f>IF(BU3322=0,"",
IF(SUM($BU$3289:BU3322)=1,BW3322,
IF($BU$3291&gt;SUM($BU$3289:BU3322),_xlfn.CONCAT(", ",BW3322),
IF($BU$3291=SUM($BU$3289:BU3322),_xlfn.CONCAT(" y ",BW3322)))))</f>
        <v>0</v>
      </c>
      <c r="BW3322" s="156" t="s">
        <v>5128</v>
      </c>
      <c r="BX3322" s="272">
        <f t="shared" si="1321"/>
        <v>0</v>
      </c>
      <c r="BY3322" s="273" t="str">
        <f>IF(BX3322=0,"",
IF(SUM($BX$3289:BX3322)=1,BZ3322,
IF($BX$3409&gt;SUM($BX$3289:BX3322),_xlfn.CONCAT(", ",BZ3322),
IF($BX$3409=SUM($BX$3289:BX3322),_xlfn.CONCAT(" y ",BZ3322)))))</f>
        <v/>
      </c>
      <c r="BZ3322" s="156" t="s">
        <v>5128</v>
      </c>
      <c r="CA3322" s="272">
        <f t="shared" si="1322"/>
        <v>0</v>
      </c>
      <c r="CB3322" s="273" t="str">
        <f>IF(CA3322=0,"",
IF(SUM($CA$3289:CA3322)=1,CC3322,
IF($CA$3409&gt;SUM($CA$3289:CA3322),_xlfn.CONCAT(", ",CC3322),
IF($CA$3409=SUM($CA$3289:CA3322),_xlfn.CONCAT(" y ",CC3322)))))</f>
        <v/>
      </c>
      <c r="CC3322" s="156" t="s">
        <v>5128</v>
      </c>
      <c r="CD3322" s="272">
        <f t="shared" si="1323"/>
        <v>0</v>
      </c>
      <c r="CE3322" s="273" t="str">
        <f>IF(CD3322=0,"",
IF(SUM($CD$3289:CD3322)=1,CF3322,
IF($CD$3409&gt;SUM($CD$3289:CD3322),_xlfn.CONCAT(", ",CF3322),
IF($CD$3409=SUM($CD$3289:CD3322),_xlfn.CONCAT(" y ",CF3322)))))</f>
        <v/>
      </c>
      <c r="CF3322" s="156" t="s">
        <v>5128</v>
      </c>
    </row>
    <row r="3323" spans="1:84" ht="15" customHeight="1">
      <c r="A3323" s="57"/>
      <c r="B3323" s="26"/>
      <c r="C3323" s="665" t="s">
        <v>5051</v>
      </c>
      <c r="D3323" s="852" t="str">
        <f t="shared" si="1281"/>
        <v>INSTITUTO TECNOLOGICO SUPERIOR DE ACAYUCAN</v>
      </c>
      <c r="E3323" s="853"/>
      <c r="F3323" s="853"/>
      <c r="G3323" s="853"/>
      <c r="H3323" s="853"/>
      <c r="I3323" s="853"/>
      <c r="J3323" s="853"/>
      <c r="K3323" s="853"/>
      <c r="L3323" s="853"/>
      <c r="M3323" s="853"/>
      <c r="N3323" s="853"/>
      <c r="O3323" s="854"/>
      <c r="P3323" s="614"/>
      <c r="Q3323" s="614"/>
      <c r="R3323" s="614"/>
      <c r="S3323" s="614"/>
      <c r="T3323" s="614"/>
      <c r="U3323" s="614"/>
      <c r="V3323" s="614"/>
      <c r="W3323" s="614"/>
      <c r="X3323" s="614"/>
      <c r="Y3323" s="614"/>
      <c r="Z3323" s="614"/>
      <c r="AA3323" s="614"/>
      <c r="AB3323" s="614"/>
      <c r="AC3323" s="614"/>
      <c r="AD3323" s="614"/>
      <c r="AE3323" s="164"/>
      <c r="AF3323" s="164"/>
      <c r="AG3323" s="199">
        <f t="shared" si="1282"/>
        <v>1</v>
      </c>
      <c r="AH3323" s="298">
        <f t="shared" si="1283"/>
        <v>0</v>
      </c>
      <c r="AI3323" s="293">
        <f t="shared" si="1284"/>
        <v>0</v>
      </c>
      <c r="AJ3323" s="294">
        <f t="shared" si="1285"/>
        <v>0</v>
      </c>
      <c r="AK3323" s="295">
        <f t="shared" si="1286"/>
        <v>0</v>
      </c>
      <c r="AL3323" s="296">
        <f t="shared" si="1287"/>
        <v>0</v>
      </c>
      <c r="AM3323" s="293">
        <f t="shared" si="1288"/>
        <v>0</v>
      </c>
      <c r="AN3323" s="294">
        <f t="shared" si="1289"/>
        <v>0</v>
      </c>
      <c r="AO3323" s="295">
        <f t="shared" si="1290"/>
        <v>0</v>
      </c>
      <c r="AP3323" s="296">
        <f t="shared" si="1291"/>
        <v>0</v>
      </c>
      <c r="AQ3323" s="293">
        <f t="shared" si="1292"/>
        <v>0</v>
      </c>
      <c r="AR3323" s="294">
        <f t="shared" si="1293"/>
        <v>0</v>
      </c>
      <c r="AS3323" s="295">
        <f t="shared" si="1294"/>
        <v>0</v>
      </c>
      <c r="AT3323" s="296">
        <f t="shared" si="1295"/>
        <v>0</v>
      </c>
      <c r="AU3323" s="293">
        <f t="shared" si="1296"/>
        <v>0</v>
      </c>
      <c r="AV3323" s="294">
        <f t="shared" si="1297"/>
        <v>0</v>
      </c>
      <c r="AW3323" s="295">
        <f t="shared" si="1298"/>
        <v>0</v>
      </c>
      <c r="AX3323" s="296">
        <f t="shared" si="1299"/>
        <v>0</v>
      </c>
      <c r="AY3323" s="293">
        <f t="shared" si="1300"/>
        <v>0</v>
      </c>
      <c r="AZ3323" s="294">
        <f t="shared" si="1301"/>
        <v>0</v>
      </c>
      <c r="BA3323" s="295">
        <f t="shared" si="1302"/>
        <v>0</v>
      </c>
      <c r="BB3323" s="296">
        <f t="shared" si="1303"/>
        <v>0</v>
      </c>
      <c r="BC3323" s="285">
        <f t="shared" si="1304"/>
        <v>0</v>
      </c>
      <c r="BD3323" s="449">
        <f t="shared" si="1305"/>
        <v>0</v>
      </c>
      <c r="BE3323" s="469">
        <f t="shared" si="1306"/>
        <v>0</v>
      </c>
      <c r="BF3323" s="474">
        <f t="shared" si="1307"/>
        <v>0</v>
      </c>
      <c r="BG3323" s="449">
        <f t="shared" si="1308"/>
        <v>0</v>
      </c>
      <c r="BH3323" s="475">
        <f t="shared" si="1309"/>
        <v>0</v>
      </c>
      <c r="BI3323" s="419">
        <f t="shared" si="1310"/>
        <v>0</v>
      </c>
      <c r="BJ3323" s="313">
        <f t="shared" si="1311"/>
        <v>0</v>
      </c>
      <c r="BK3323" s="480">
        <f t="shared" si="1312"/>
        <v>0</v>
      </c>
      <c r="BL3323" s="419">
        <f t="shared" si="1313"/>
        <v>0</v>
      </c>
      <c r="BM3323" s="313">
        <f t="shared" si="1314"/>
        <v>0</v>
      </c>
      <c r="BN3323" s="480">
        <f t="shared" si="1315"/>
        <v>0</v>
      </c>
      <c r="BO3323" s="419">
        <f t="shared" si="1316"/>
        <v>0</v>
      </c>
      <c r="BP3323" s="313">
        <f t="shared" si="1317"/>
        <v>0</v>
      </c>
      <c r="BQ3323" s="480">
        <f t="shared" si="1318"/>
        <v>0</v>
      </c>
      <c r="BR3323" s="272">
        <f t="shared" si="1319"/>
        <v>0</v>
      </c>
      <c r="BS3323" s="273" t="str">
        <f>IF(BR3323=0,"",
IF(SUM($BR$3289:BR3323)=1,BT3323,
IF($BR$3409&gt;SUM($BR$3289:BR3323),_xlfn.CONCAT(", ",BT3323),
IF($BR$3409=SUM($BR$3289:BR3323),_xlfn.CONCAT(" y ",BT3323)))))</f>
        <v/>
      </c>
      <c r="BT3323" s="156" t="s">
        <v>5129</v>
      </c>
      <c r="BU3323" s="272">
        <f t="shared" si="1320"/>
        <v>1</v>
      </c>
      <c r="BV3323" s="273" t="b">
        <f>IF(BU3323=0,"",
IF(SUM($BU$3289:BU3323)=1,BW3323,
IF($BU$3291&gt;SUM($BU$3289:BU3323),_xlfn.CONCAT(", ",BW3323),
IF($BU$3291=SUM($BU$3289:BU3323),_xlfn.CONCAT(" y ",BW3323)))))</f>
        <v>0</v>
      </c>
      <c r="BW3323" s="156" t="s">
        <v>5129</v>
      </c>
      <c r="BX3323" s="272">
        <f t="shared" si="1321"/>
        <v>0</v>
      </c>
      <c r="BY3323" s="273" t="str">
        <f>IF(BX3323=0,"",
IF(SUM($BX$3289:BX3323)=1,BZ3323,
IF($BX$3409&gt;SUM($BX$3289:BX3323),_xlfn.CONCAT(", ",BZ3323),
IF($BX$3409=SUM($BX$3289:BX3323),_xlfn.CONCAT(" y ",BZ3323)))))</f>
        <v/>
      </c>
      <c r="BZ3323" s="156" t="s">
        <v>5129</v>
      </c>
      <c r="CA3323" s="272">
        <f t="shared" si="1322"/>
        <v>0</v>
      </c>
      <c r="CB3323" s="273" t="str">
        <f>IF(CA3323=0,"",
IF(SUM($CA$3289:CA3323)=1,CC3323,
IF($CA$3409&gt;SUM($CA$3289:CA3323),_xlfn.CONCAT(", ",CC3323),
IF($CA$3409=SUM($CA$3289:CA3323),_xlfn.CONCAT(" y ",CC3323)))))</f>
        <v/>
      </c>
      <c r="CC3323" s="156" t="s">
        <v>5129</v>
      </c>
      <c r="CD3323" s="272">
        <f t="shared" si="1323"/>
        <v>0</v>
      </c>
      <c r="CE3323" s="273" t="str">
        <f>IF(CD3323=0,"",
IF(SUM($CD$3289:CD3323)=1,CF3323,
IF($CD$3409&gt;SUM($CD$3289:CD3323),_xlfn.CONCAT(", ",CF3323),
IF($CD$3409=SUM($CD$3289:CD3323),_xlfn.CONCAT(" y ",CF3323)))))</f>
        <v/>
      </c>
      <c r="CF3323" s="156" t="s">
        <v>5129</v>
      </c>
    </row>
    <row r="3324" spans="1:84" ht="15" customHeight="1">
      <c r="A3324" s="57"/>
      <c r="B3324" s="26"/>
      <c r="C3324" s="665" t="s">
        <v>5130</v>
      </c>
      <c r="D3324" s="852" t="str">
        <f t="shared" si="1281"/>
        <v>INSTITUTO TECNOLOGICO SUPERIOR DE LAS CHOAPAS</v>
      </c>
      <c r="E3324" s="853"/>
      <c r="F3324" s="853"/>
      <c r="G3324" s="853"/>
      <c r="H3324" s="853"/>
      <c r="I3324" s="853"/>
      <c r="J3324" s="853"/>
      <c r="K3324" s="853"/>
      <c r="L3324" s="853"/>
      <c r="M3324" s="853"/>
      <c r="N3324" s="853"/>
      <c r="O3324" s="854"/>
      <c r="P3324" s="614"/>
      <c r="Q3324" s="614"/>
      <c r="R3324" s="614"/>
      <c r="S3324" s="614"/>
      <c r="T3324" s="614"/>
      <c r="U3324" s="614"/>
      <c r="V3324" s="614"/>
      <c r="W3324" s="614"/>
      <c r="X3324" s="614"/>
      <c r="Y3324" s="614"/>
      <c r="Z3324" s="614"/>
      <c r="AA3324" s="614"/>
      <c r="AB3324" s="614"/>
      <c r="AC3324" s="614"/>
      <c r="AD3324" s="614"/>
      <c r="AE3324" s="164"/>
      <c r="AF3324" s="164"/>
      <c r="AG3324" s="199">
        <f t="shared" si="1282"/>
        <v>1</v>
      </c>
      <c r="AH3324" s="298">
        <f t="shared" si="1283"/>
        <v>0</v>
      </c>
      <c r="AI3324" s="293">
        <f t="shared" si="1284"/>
        <v>0</v>
      </c>
      <c r="AJ3324" s="294">
        <f t="shared" si="1285"/>
        <v>0</v>
      </c>
      <c r="AK3324" s="295">
        <f t="shared" si="1286"/>
        <v>0</v>
      </c>
      <c r="AL3324" s="296">
        <f t="shared" si="1287"/>
        <v>0</v>
      </c>
      <c r="AM3324" s="293">
        <f t="shared" si="1288"/>
        <v>0</v>
      </c>
      <c r="AN3324" s="294">
        <f t="shared" si="1289"/>
        <v>0</v>
      </c>
      <c r="AO3324" s="295">
        <f t="shared" si="1290"/>
        <v>0</v>
      </c>
      <c r="AP3324" s="296">
        <f t="shared" si="1291"/>
        <v>0</v>
      </c>
      <c r="AQ3324" s="293">
        <f t="shared" si="1292"/>
        <v>0</v>
      </c>
      <c r="AR3324" s="294">
        <f t="shared" si="1293"/>
        <v>0</v>
      </c>
      <c r="AS3324" s="295">
        <f t="shared" si="1294"/>
        <v>0</v>
      </c>
      <c r="AT3324" s="296">
        <f t="shared" si="1295"/>
        <v>0</v>
      </c>
      <c r="AU3324" s="293">
        <f t="shared" si="1296"/>
        <v>0</v>
      </c>
      <c r="AV3324" s="294">
        <f t="shared" si="1297"/>
        <v>0</v>
      </c>
      <c r="AW3324" s="295">
        <f t="shared" si="1298"/>
        <v>0</v>
      </c>
      <c r="AX3324" s="296">
        <f t="shared" si="1299"/>
        <v>0</v>
      </c>
      <c r="AY3324" s="293">
        <f t="shared" si="1300"/>
        <v>0</v>
      </c>
      <c r="AZ3324" s="294">
        <f t="shared" si="1301"/>
        <v>0</v>
      </c>
      <c r="BA3324" s="295">
        <f t="shared" si="1302"/>
        <v>0</v>
      </c>
      <c r="BB3324" s="296">
        <f t="shared" si="1303"/>
        <v>0</v>
      </c>
      <c r="BC3324" s="285">
        <f t="shared" si="1304"/>
        <v>0</v>
      </c>
      <c r="BD3324" s="449">
        <f t="shared" si="1305"/>
        <v>0</v>
      </c>
      <c r="BE3324" s="469">
        <f t="shared" si="1306"/>
        <v>0</v>
      </c>
      <c r="BF3324" s="474">
        <f t="shared" si="1307"/>
        <v>0</v>
      </c>
      <c r="BG3324" s="449">
        <f t="shared" si="1308"/>
        <v>0</v>
      </c>
      <c r="BH3324" s="475">
        <f t="shared" si="1309"/>
        <v>0</v>
      </c>
      <c r="BI3324" s="419">
        <f t="shared" si="1310"/>
        <v>0</v>
      </c>
      <c r="BJ3324" s="313">
        <f t="shared" si="1311"/>
        <v>0</v>
      </c>
      <c r="BK3324" s="480">
        <f t="shared" si="1312"/>
        <v>0</v>
      </c>
      <c r="BL3324" s="419">
        <f t="shared" si="1313"/>
        <v>0</v>
      </c>
      <c r="BM3324" s="313">
        <f t="shared" si="1314"/>
        <v>0</v>
      </c>
      <c r="BN3324" s="480">
        <f t="shared" si="1315"/>
        <v>0</v>
      </c>
      <c r="BO3324" s="419">
        <f t="shared" si="1316"/>
        <v>0</v>
      </c>
      <c r="BP3324" s="313">
        <f t="shared" si="1317"/>
        <v>0</v>
      </c>
      <c r="BQ3324" s="480">
        <f t="shared" si="1318"/>
        <v>0</v>
      </c>
      <c r="BR3324" s="272">
        <f t="shared" si="1319"/>
        <v>0</v>
      </c>
      <c r="BS3324" s="273" t="str">
        <f>IF(BR3324=0,"",
IF(SUM($BR$3289:BR3324)=1,BT3324,
IF($BR$3409&gt;SUM($BR$3289:BR3324),_xlfn.CONCAT(", ",BT3324),
IF($BR$3409=SUM($BR$3289:BR3324),_xlfn.CONCAT(" y ",BT3324)))))</f>
        <v/>
      </c>
      <c r="BT3324" s="156" t="s">
        <v>5131</v>
      </c>
      <c r="BU3324" s="272">
        <f t="shared" si="1320"/>
        <v>1</v>
      </c>
      <c r="BV3324" s="273" t="b">
        <f>IF(BU3324=0,"",
IF(SUM($BU$3289:BU3324)=1,BW3324,
IF($BU$3291&gt;SUM($BU$3289:BU3324),_xlfn.CONCAT(", ",BW3324),
IF($BU$3291=SUM($BU$3289:BU3324),_xlfn.CONCAT(" y ",BW3324)))))</f>
        <v>0</v>
      </c>
      <c r="BW3324" s="156" t="s">
        <v>5131</v>
      </c>
      <c r="BX3324" s="272">
        <f t="shared" si="1321"/>
        <v>0</v>
      </c>
      <c r="BY3324" s="273" t="str">
        <f>IF(BX3324=0,"",
IF(SUM($BX$3289:BX3324)=1,BZ3324,
IF($BX$3409&gt;SUM($BX$3289:BX3324),_xlfn.CONCAT(", ",BZ3324),
IF($BX$3409=SUM($BX$3289:BX3324),_xlfn.CONCAT(" y ",BZ3324)))))</f>
        <v/>
      </c>
      <c r="BZ3324" s="156" t="s">
        <v>5131</v>
      </c>
      <c r="CA3324" s="272">
        <f t="shared" si="1322"/>
        <v>0</v>
      </c>
      <c r="CB3324" s="273" t="str">
        <f>IF(CA3324=0,"",
IF(SUM($CA$3289:CA3324)=1,CC3324,
IF($CA$3409&gt;SUM($CA$3289:CA3324),_xlfn.CONCAT(", ",CC3324),
IF($CA$3409=SUM($CA$3289:CA3324),_xlfn.CONCAT(" y ",CC3324)))))</f>
        <v/>
      </c>
      <c r="CC3324" s="156" t="s">
        <v>5131</v>
      </c>
      <c r="CD3324" s="272">
        <f t="shared" si="1323"/>
        <v>0</v>
      </c>
      <c r="CE3324" s="273" t="str">
        <f>IF(CD3324=0,"",
IF(SUM($CD$3289:CD3324)=1,CF3324,
IF($CD$3409&gt;SUM($CD$3289:CD3324),_xlfn.CONCAT(", ",CF3324),
IF($CD$3409=SUM($CD$3289:CD3324),_xlfn.CONCAT(" y ",CF3324)))))</f>
        <v/>
      </c>
      <c r="CF3324" s="156" t="s">
        <v>5131</v>
      </c>
    </row>
    <row r="3325" spans="1:84" ht="15" customHeight="1">
      <c r="A3325" s="57"/>
      <c r="B3325" s="26"/>
      <c r="C3325" s="665" t="s">
        <v>5132</v>
      </c>
      <c r="D3325" s="852" t="str">
        <f t="shared" si="1281"/>
        <v>INSTITUTO TECNOLOGICO SUPERIOR DE HUATUSCO</v>
      </c>
      <c r="E3325" s="853"/>
      <c r="F3325" s="853"/>
      <c r="G3325" s="853"/>
      <c r="H3325" s="853"/>
      <c r="I3325" s="853"/>
      <c r="J3325" s="853"/>
      <c r="K3325" s="853"/>
      <c r="L3325" s="853"/>
      <c r="M3325" s="853"/>
      <c r="N3325" s="853"/>
      <c r="O3325" s="854"/>
      <c r="P3325" s="614"/>
      <c r="Q3325" s="614"/>
      <c r="R3325" s="614"/>
      <c r="S3325" s="614"/>
      <c r="T3325" s="614"/>
      <c r="U3325" s="614"/>
      <c r="V3325" s="614"/>
      <c r="W3325" s="614"/>
      <c r="X3325" s="614"/>
      <c r="Y3325" s="614"/>
      <c r="Z3325" s="614"/>
      <c r="AA3325" s="614"/>
      <c r="AB3325" s="614"/>
      <c r="AC3325" s="614"/>
      <c r="AD3325" s="614"/>
      <c r="AE3325" s="164"/>
      <c r="AF3325" s="164"/>
      <c r="AG3325" s="199">
        <f t="shared" si="1282"/>
        <v>1</v>
      </c>
      <c r="AH3325" s="298">
        <f t="shared" si="1283"/>
        <v>0</v>
      </c>
      <c r="AI3325" s="293">
        <f t="shared" si="1284"/>
        <v>0</v>
      </c>
      <c r="AJ3325" s="294">
        <f t="shared" si="1285"/>
        <v>0</v>
      </c>
      <c r="AK3325" s="295">
        <f t="shared" si="1286"/>
        <v>0</v>
      </c>
      <c r="AL3325" s="296">
        <f t="shared" si="1287"/>
        <v>0</v>
      </c>
      <c r="AM3325" s="293">
        <f t="shared" si="1288"/>
        <v>0</v>
      </c>
      <c r="AN3325" s="294">
        <f t="shared" si="1289"/>
        <v>0</v>
      </c>
      <c r="AO3325" s="295">
        <f t="shared" si="1290"/>
        <v>0</v>
      </c>
      <c r="AP3325" s="296">
        <f t="shared" si="1291"/>
        <v>0</v>
      </c>
      <c r="AQ3325" s="293">
        <f t="shared" si="1292"/>
        <v>0</v>
      </c>
      <c r="AR3325" s="294">
        <f t="shared" si="1293"/>
        <v>0</v>
      </c>
      <c r="AS3325" s="295">
        <f t="shared" si="1294"/>
        <v>0</v>
      </c>
      <c r="AT3325" s="296">
        <f t="shared" si="1295"/>
        <v>0</v>
      </c>
      <c r="AU3325" s="293">
        <f t="shared" si="1296"/>
        <v>0</v>
      </c>
      <c r="AV3325" s="294">
        <f t="shared" si="1297"/>
        <v>0</v>
      </c>
      <c r="AW3325" s="295">
        <f t="shared" si="1298"/>
        <v>0</v>
      </c>
      <c r="AX3325" s="296">
        <f t="shared" si="1299"/>
        <v>0</v>
      </c>
      <c r="AY3325" s="293">
        <f t="shared" si="1300"/>
        <v>0</v>
      </c>
      <c r="AZ3325" s="294">
        <f t="shared" si="1301"/>
        <v>0</v>
      </c>
      <c r="BA3325" s="295">
        <f t="shared" si="1302"/>
        <v>0</v>
      </c>
      <c r="BB3325" s="296">
        <f t="shared" si="1303"/>
        <v>0</v>
      </c>
      <c r="BC3325" s="285">
        <f t="shared" si="1304"/>
        <v>0</v>
      </c>
      <c r="BD3325" s="449">
        <f t="shared" si="1305"/>
        <v>0</v>
      </c>
      <c r="BE3325" s="469">
        <f t="shared" si="1306"/>
        <v>0</v>
      </c>
      <c r="BF3325" s="474">
        <f t="shared" si="1307"/>
        <v>0</v>
      </c>
      <c r="BG3325" s="449">
        <f t="shared" si="1308"/>
        <v>0</v>
      </c>
      <c r="BH3325" s="475">
        <f t="shared" si="1309"/>
        <v>0</v>
      </c>
      <c r="BI3325" s="419">
        <f t="shared" si="1310"/>
        <v>0</v>
      </c>
      <c r="BJ3325" s="313">
        <f t="shared" si="1311"/>
        <v>0</v>
      </c>
      <c r="BK3325" s="480">
        <f t="shared" si="1312"/>
        <v>0</v>
      </c>
      <c r="BL3325" s="419">
        <f t="shared" si="1313"/>
        <v>0</v>
      </c>
      <c r="BM3325" s="313">
        <f t="shared" si="1314"/>
        <v>0</v>
      </c>
      <c r="BN3325" s="480">
        <f t="shared" si="1315"/>
        <v>0</v>
      </c>
      <c r="BO3325" s="419">
        <f t="shared" si="1316"/>
        <v>0</v>
      </c>
      <c r="BP3325" s="313">
        <f t="shared" si="1317"/>
        <v>0</v>
      </c>
      <c r="BQ3325" s="480">
        <f t="shared" si="1318"/>
        <v>0</v>
      </c>
      <c r="BR3325" s="272">
        <f t="shared" si="1319"/>
        <v>0</v>
      </c>
      <c r="BS3325" s="273" t="str">
        <f>IF(BR3325=0,"",
IF(SUM($BR$3289:BR3325)=1,BT3325,
IF($BR$3409&gt;SUM($BR$3289:BR3325),_xlfn.CONCAT(", ",BT3325),
IF($BR$3409=SUM($BR$3289:BR3325),_xlfn.CONCAT(" y ",BT3325)))))</f>
        <v/>
      </c>
      <c r="BT3325" s="156" t="s">
        <v>5133</v>
      </c>
      <c r="BU3325" s="272">
        <f t="shared" si="1320"/>
        <v>1</v>
      </c>
      <c r="BV3325" s="273" t="b">
        <f>IF(BU3325=0,"",
IF(SUM($BU$3289:BU3325)=1,BW3325,
IF($BU$3291&gt;SUM($BU$3289:BU3325),_xlfn.CONCAT(", ",BW3325),
IF($BU$3291=SUM($BU$3289:BU3325),_xlfn.CONCAT(" y ",BW3325)))))</f>
        <v>0</v>
      </c>
      <c r="BW3325" s="156" t="s">
        <v>5133</v>
      </c>
      <c r="BX3325" s="272">
        <f t="shared" si="1321"/>
        <v>0</v>
      </c>
      <c r="BY3325" s="273" t="str">
        <f>IF(BX3325=0,"",
IF(SUM($BX$3289:BX3325)=1,BZ3325,
IF($BX$3409&gt;SUM($BX$3289:BX3325),_xlfn.CONCAT(", ",BZ3325),
IF($BX$3409=SUM($BX$3289:BX3325),_xlfn.CONCAT(" y ",BZ3325)))))</f>
        <v/>
      </c>
      <c r="BZ3325" s="156" t="s">
        <v>5133</v>
      </c>
      <c r="CA3325" s="272">
        <f t="shared" si="1322"/>
        <v>0</v>
      </c>
      <c r="CB3325" s="273" t="str">
        <f>IF(CA3325=0,"",
IF(SUM($CA$3289:CA3325)=1,CC3325,
IF($CA$3409&gt;SUM($CA$3289:CA3325),_xlfn.CONCAT(", ",CC3325),
IF($CA$3409=SUM($CA$3289:CA3325),_xlfn.CONCAT(" y ",CC3325)))))</f>
        <v/>
      </c>
      <c r="CC3325" s="156" t="s">
        <v>5133</v>
      </c>
      <c r="CD3325" s="272">
        <f t="shared" si="1323"/>
        <v>0</v>
      </c>
      <c r="CE3325" s="273" t="str">
        <f>IF(CD3325=0,"",
IF(SUM($CD$3289:CD3325)=1,CF3325,
IF($CD$3409&gt;SUM($CD$3289:CD3325),_xlfn.CONCAT(", ",CF3325),
IF($CD$3409=SUM($CD$3289:CD3325),_xlfn.CONCAT(" y ",CF3325)))))</f>
        <v/>
      </c>
      <c r="CF3325" s="156" t="s">
        <v>5133</v>
      </c>
    </row>
    <row r="3326" spans="1:84" ht="15" customHeight="1">
      <c r="A3326" s="57"/>
      <c r="B3326" s="26"/>
      <c r="C3326" s="665" t="s">
        <v>5134</v>
      </c>
      <c r="D3326" s="852" t="str">
        <f t="shared" si="1281"/>
        <v>INSTITUTO TECNOLOGICO SUPERIOR DE ALVARADO</v>
      </c>
      <c r="E3326" s="853"/>
      <c r="F3326" s="853"/>
      <c r="G3326" s="853"/>
      <c r="H3326" s="853"/>
      <c r="I3326" s="853"/>
      <c r="J3326" s="853"/>
      <c r="K3326" s="853"/>
      <c r="L3326" s="853"/>
      <c r="M3326" s="853"/>
      <c r="N3326" s="853"/>
      <c r="O3326" s="854"/>
      <c r="P3326" s="614"/>
      <c r="Q3326" s="614"/>
      <c r="R3326" s="614"/>
      <c r="S3326" s="614"/>
      <c r="T3326" s="614"/>
      <c r="U3326" s="614"/>
      <c r="V3326" s="614"/>
      <c r="W3326" s="614"/>
      <c r="X3326" s="614"/>
      <c r="Y3326" s="614"/>
      <c r="Z3326" s="614"/>
      <c r="AA3326" s="614"/>
      <c r="AB3326" s="614"/>
      <c r="AC3326" s="614"/>
      <c r="AD3326" s="614"/>
      <c r="AE3326" s="164"/>
      <c r="AF3326" s="164"/>
      <c r="AG3326" s="199">
        <f t="shared" si="1282"/>
        <v>1</v>
      </c>
      <c r="AH3326" s="298">
        <f t="shared" si="1283"/>
        <v>0</v>
      </c>
      <c r="AI3326" s="293">
        <f t="shared" si="1284"/>
        <v>0</v>
      </c>
      <c r="AJ3326" s="294">
        <f t="shared" si="1285"/>
        <v>0</v>
      </c>
      <c r="AK3326" s="295">
        <f t="shared" si="1286"/>
        <v>0</v>
      </c>
      <c r="AL3326" s="296">
        <f t="shared" si="1287"/>
        <v>0</v>
      </c>
      <c r="AM3326" s="293">
        <f t="shared" si="1288"/>
        <v>0</v>
      </c>
      <c r="AN3326" s="294">
        <f t="shared" si="1289"/>
        <v>0</v>
      </c>
      <c r="AO3326" s="295">
        <f t="shared" si="1290"/>
        <v>0</v>
      </c>
      <c r="AP3326" s="296">
        <f t="shared" si="1291"/>
        <v>0</v>
      </c>
      <c r="AQ3326" s="293">
        <f t="shared" si="1292"/>
        <v>0</v>
      </c>
      <c r="AR3326" s="294">
        <f t="shared" si="1293"/>
        <v>0</v>
      </c>
      <c r="AS3326" s="295">
        <f t="shared" si="1294"/>
        <v>0</v>
      </c>
      <c r="AT3326" s="296">
        <f t="shared" si="1295"/>
        <v>0</v>
      </c>
      <c r="AU3326" s="293">
        <f t="shared" si="1296"/>
        <v>0</v>
      </c>
      <c r="AV3326" s="294">
        <f t="shared" si="1297"/>
        <v>0</v>
      </c>
      <c r="AW3326" s="295">
        <f t="shared" si="1298"/>
        <v>0</v>
      </c>
      <c r="AX3326" s="296">
        <f t="shared" si="1299"/>
        <v>0</v>
      </c>
      <c r="AY3326" s="293">
        <f t="shared" si="1300"/>
        <v>0</v>
      </c>
      <c r="AZ3326" s="294">
        <f t="shared" si="1301"/>
        <v>0</v>
      </c>
      <c r="BA3326" s="295">
        <f t="shared" si="1302"/>
        <v>0</v>
      </c>
      <c r="BB3326" s="296">
        <f t="shared" si="1303"/>
        <v>0</v>
      </c>
      <c r="BC3326" s="285">
        <f t="shared" si="1304"/>
        <v>0</v>
      </c>
      <c r="BD3326" s="449">
        <f t="shared" si="1305"/>
        <v>0</v>
      </c>
      <c r="BE3326" s="469">
        <f t="shared" si="1306"/>
        <v>0</v>
      </c>
      <c r="BF3326" s="474">
        <f t="shared" si="1307"/>
        <v>0</v>
      </c>
      <c r="BG3326" s="449">
        <f t="shared" si="1308"/>
        <v>0</v>
      </c>
      <c r="BH3326" s="475">
        <f t="shared" si="1309"/>
        <v>0</v>
      </c>
      <c r="BI3326" s="419">
        <f t="shared" si="1310"/>
        <v>0</v>
      </c>
      <c r="BJ3326" s="313">
        <f t="shared" si="1311"/>
        <v>0</v>
      </c>
      <c r="BK3326" s="480">
        <f t="shared" si="1312"/>
        <v>0</v>
      </c>
      <c r="BL3326" s="419">
        <f t="shared" si="1313"/>
        <v>0</v>
      </c>
      <c r="BM3326" s="313">
        <f t="shared" si="1314"/>
        <v>0</v>
      </c>
      <c r="BN3326" s="480">
        <f t="shared" si="1315"/>
        <v>0</v>
      </c>
      <c r="BO3326" s="419">
        <f t="shared" si="1316"/>
        <v>0</v>
      </c>
      <c r="BP3326" s="313">
        <f t="shared" si="1317"/>
        <v>0</v>
      </c>
      <c r="BQ3326" s="480">
        <f t="shared" si="1318"/>
        <v>0</v>
      </c>
      <c r="BR3326" s="272">
        <f t="shared" si="1319"/>
        <v>0</v>
      </c>
      <c r="BS3326" s="273" t="str">
        <f>IF(BR3326=0,"",
IF(SUM($BR$3289:BR3326)=1,BT3326,
IF($BR$3409&gt;SUM($BR$3289:BR3326),_xlfn.CONCAT(", ",BT3326),
IF($BR$3409=SUM($BR$3289:BR3326),_xlfn.CONCAT(" y ",BT3326)))))</f>
        <v/>
      </c>
      <c r="BT3326" s="156" t="s">
        <v>5135</v>
      </c>
      <c r="BU3326" s="272">
        <f t="shared" si="1320"/>
        <v>1</v>
      </c>
      <c r="BV3326" s="273" t="b">
        <f>IF(BU3326=0,"",
IF(SUM($BU$3289:BU3326)=1,BW3326,
IF($BU$3291&gt;SUM($BU$3289:BU3326),_xlfn.CONCAT(", ",BW3326),
IF($BU$3291=SUM($BU$3289:BU3326),_xlfn.CONCAT(" y ",BW3326)))))</f>
        <v>0</v>
      </c>
      <c r="BW3326" s="156" t="s">
        <v>5135</v>
      </c>
      <c r="BX3326" s="272">
        <f t="shared" si="1321"/>
        <v>0</v>
      </c>
      <c r="BY3326" s="273" t="str">
        <f>IF(BX3326=0,"",
IF(SUM($BX$3289:BX3326)=1,BZ3326,
IF($BX$3409&gt;SUM($BX$3289:BX3326),_xlfn.CONCAT(", ",BZ3326),
IF($BX$3409=SUM($BX$3289:BX3326),_xlfn.CONCAT(" y ",BZ3326)))))</f>
        <v/>
      </c>
      <c r="BZ3326" s="156" t="s">
        <v>5135</v>
      </c>
      <c r="CA3326" s="272">
        <f t="shared" si="1322"/>
        <v>0</v>
      </c>
      <c r="CB3326" s="273" t="str">
        <f>IF(CA3326=0,"",
IF(SUM($CA$3289:CA3326)=1,CC3326,
IF($CA$3409&gt;SUM($CA$3289:CA3326),_xlfn.CONCAT(", ",CC3326),
IF($CA$3409=SUM($CA$3289:CA3326),_xlfn.CONCAT(" y ",CC3326)))))</f>
        <v/>
      </c>
      <c r="CC3326" s="156" t="s">
        <v>5135</v>
      </c>
      <c r="CD3326" s="272">
        <f t="shared" si="1323"/>
        <v>0</v>
      </c>
      <c r="CE3326" s="273" t="str">
        <f>IF(CD3326=0,"",
IF(SUM($CD$3289:CD3326)=1,CF3326,
IF($CD$3409&gt;SUM($CD$3289:CD3326),_xlfn.CONCAT(", ",CF3326),
IF($CD$3409=SUM($CD$3289:CD3326),_xlfn.CONCAT(" y ",CF3326)))))</f>
        <v/>
      </c>
      <c r="CF3326" s="156" t="s">
        <v>5135</v>
      </c>
    </row>
    <row r="3327" spans="1:84" ht="15" customHeight="1">
      <c r="A3327" s="57"/>
      <c r="B3327" s="26"/>
      <c r="C3327" s="665" t="s">
        <v>5136</v>
      </c>
      <c r="D3327" s="852" t="str">
        <f t="shared" si="1281"/>
        <v>INSTITUTO TECNOLOGICO SUPERIOR DE PEROTE</v>
      </c>
      <c r="E3327" s="853"/>
      <c r="F3327" s="853"/>
      <c r="G3327" s="853"/>
      <c r="H3327" s="853"/>
      <c r="I3327" s="853"/>
      <c r="J3327" s="853"/>
      <c r="K3327" s="853"/>
      <c r="L3327" s="853"/>
      <c r="M3327" s="853"/>
      <c r="N3327" s="853"/>
      <c r="O3327" s="854"/>
      <c r="P3327" s="614"/>
      <c r="Q3327" s="614"/>
      <c r="R3327" s="614"/>
      <c r="S3327" s="614"/>
      <c r="T3327" s="614"/>
      <c r="U3327" s="614"/>
      <c r="V3327" s="614"/>
      <c r="W3327" s="614"/>
      <c r="X3327" s="614"/>
      <c r="Y3327" s="614"/>
      <c r="Z3327" s="614"/>
      <c r="AA3327" s="614"/>
      <c r="AB3327" s="614"/>
      <c r="AC3327" s="614"/>
      <c r="AD3327" s="614"/>
      <c r="AE3327" s="164"/>
      <c r="AF3327" s="164"/>
      <c r="AG3327" s="199">
        <f t="shared" si="1282"/>
        <v>1</v>
      </c>
      <c r="AH3327" s="298">
        <f t="shared" si="1283"/>
        <v>0</v>
      </c>
      <c r="AI3327" s="293">
        <f t="shared" si="1284"/>
        <v>0</v>
      </c>
      <c r="AJ3327" s="294">
        <f t="shared" si="1285"/>
        <v>0</v>
      </c>
      <c r="AK3327" s="295">
        <f t="shared" si="1286"/>
        <v>0</v>
      </c>
      <c r="AL3327" s="296">
        <f t="shared" si="1287"/>
        <v>0</v>
      </c>
      <c r="AM3327" s="293">
        <f t="shared" si="1288"/>
        <v>0</v>
      </c>
      <c r="AN3327" s="294">
        <f t="shared" si="1289"/>
        <v>0</v>
      </c>
      <c r="AO3327" s="295">
        <f t="shared" si="1290"/>
        <v>0</v>
      </c>
      <c r="AP3327" s="296">
        <f t="shared" si="1291"/>
        <v>0</v>
      </c>
      <c r="AQ3327" s="293">
        <f t="shared" si="1292"/>
        <v>0</v>
      </c>
      <c r="AR3327" s="294">
        <f t="shared" si="1293"/>
        <v>0</v>
      </c>
      <c r="AS3327" s="295">
        <f t="shared" si="1294"/>
        <v>0</v>
      </c>
      <c r="AT3327" s="296">
        <f t="shared" si="1295"/>
        <v>0</v>
      </c>
      <c r="AU3327" s="293">
        <f t="shared" si="1296"/>
        <v>0</v>
      </c>
      <c r="AV3327" s="294">
        <f t="shared" si="1297"/>
        <v>0</v>
      </c>
      <c r="AW3327" s="295">
        <f t="shared" si="1298"/>
        <v>0</v>
      </c>
      <c r="AX3327" s="296">
        <f t="shared" si="1299"/>
        <v>0</v>
      </c>
      <c r="AY3327" s="293">
        <f t="shared" si="1300"/>
        <v>0</v>
      </c>
      <c r="AZ3327" s="294">
        <f t="shared" si="1301"/>
        <v>0</v>
      </c>
      <c r="BA3327" s="295">
        <f t="shared" si="1302"/>
        <v>0</v>
      </c>
      <c r="BB3327" s="296">
        <f t="shared" si="1303"/>
        <v>0</v>
      </c>
      <c r="BC3327" s="285">
        <f t="shared" si="1304"/>
        <v>0</v>
      </c>
      <c r="BD3327" s="449">
        <f t="shared" si="1305"/>
        <v>0</v>
      </c>
      <c r="BE3327" s="469">
        <f t="shared" si="1306"/>
        <v>0</v>
      </c>
      <c r="BF3327" s="474">
        <f t="shared" si="1307"/>
        <v>0</v>
      </c>
      <c r="BG3327" s="449">
        <f t="shared" si="1308"/>
        <v>0</v>
      </c>
      <c r="BH3327" s="475">
        <f t="shared" si="1309"/>
        <v>0</v>
      </c>
      <c r="BI3327" s="419">
        <f t="shared" si="1310"/>
        <v>0</v>
      </c>
      <c r="BJ3327" s="313">
        <f t="shared" si="1311"/>
        <v>0</v>
      </c>
      <c r="BK3327" s="480">
        <f t="shared" si="1312"/>
        <v>0</v>
      </c>
      <c r="BL3327" s="419">
        <f t="shared" si="1313"/>
        <v>0</v>
      </c>
      <c r="BM3327" s="313">
        <f t="shared" si="1314"/>
        <v>0</v>
      </c>
      <c r="BN3327" s="480">
        <f t="shared" si="1315"/>
        <v>0</v>
      </c>
      <c r="BO3327" s="419">
        <f t="shared" si="1316"/>
        <v>0</v>
      </c>
      <c r="BP3327" s="313">
        <f t="shared" si="1317"/>
        <v>0</v>
      </c>
      <c r="BQ3327" s="480">
        <f t="shared" si="1318"/>
        <v>0</v>
      </c>
      <c r="BR3327" s="272">
        <f t="shared" si="1319"/>
        <v>0</v>
      </c>
      <c r="BS3327" s="273" t="str">
        <f>IF(BR3327=0,"",
IF(SUM($BR$3289:BR3327)=1,BT3327,
IF($BR$3409&gt;SUM($BR$3289:BR3327),_xlfn.CONCAT(", ",BT3327),
IF($BR$3409=SUM($BR$3289:BR3327),_xlfn.CONCAT(" y ",BT3327)))))</f>
        <v/>
      </c>
      <c r="BT3327" s="156" t="s">
        <v>5137</v>
      </c>
      <c r="BU3327" s="272">
        <f t="shared" si="1320"/>
        <v>1</v>
      </c>
      <c r="BV3327" s="273" t="b">
        <f>IF(BU3327=0,"",
IF(SUM($BU$3289:BU3327)=1,BW3327,
IF($BU$3291&gt;SUM($BU$3289:BU3327),_xlfn.CONCAT(", ",BW3327),
IF($BU$3291=SUM($BU$3289:BU3327),_xlfn.CONCAT(" y ",BW3327)))))</f>
        <v>0</v>
      </c>
      <c r="BW3327" s="156" t="s">
        <v>5137</v>
      </c>
      <c r="BX3327" s="272">
        <f t="shared" si="1321"/>
        <v>0</v>
      </c>
      <c r="BY3327" s="273" t="str">
        <f>IF(BX3327=0,"",
IF(SUM($BX$3289:BX3327)=1,BZ3327,
IF($BX$3409&gt;SUM($BX$3289:BX3327),_xlfn.CONCAT(", ",BZ3327),
IF($BX$3409=SUM($BX$3289:BX3327),_xlfn.CONCAT(" y ",BZ3327)))))</f>
        <v/>
      </c>
      <c r="BZ3327" s="156" t="s">
        <v>5137</v>
      </c>
      <c r="CA3327" s="272">
        <f t="shared" si="1322"/>
        <v>0</v>
      </c>
      <c r="CB3327" s="273" t="str">
        <f>IF(CA3327=0,"",
IF(SUM($CA$3289:CA3327)=1,CC3327,
IF($CA$3409&gt;SUM($CA$3289:CA3327),_xlfn.CONCAT(", ",CC3327),
IF($CA$3409=SUM($CA$3289:CA3327),_xlfn.CONCAT(" y ",CC3327)))))</f>
        <v/>
      </c>
      <c r="CC3327" s="156" t="s">
        <v>5137</v>
      </c>
      <c r="CD3327" s="272">
        <f t="shared" si="1323"/>
        <v>0</v>
      </c>
      <c r="CE3327" s="273" t="str">
        <f>IF(CD3327=0,"",
IF(SUM($CD$3289:CD3327)=1,CF3327,
IF($CD$3409&gt;SUM($CD$3289:CD3327),_xlfn.CONCAT(", ",CF3327),
IF($CD$3409=SUM($CD$3289:CD3327),_xlfn.CONCAT(" y ",CF3327)))))</f>
        <v/>
      </c>
      <c r="CF3327" s="156" t="s">
        <v>5137</v>
      </c>
    </row>
    <row r="3328" spans="1:84" ht="15" customHeight="1">
      <c r="A3328" s="57"/>
      <c r="B3328" s="26"/>
      <c r="C3328" s="665" t="s">
        <v>5138</v>
      </c>
      <c r="D3328" s="852" t="str">
        <f t="shared" si="1281"/>
        <v>INSTITUTO TECNOLOGICO SUPERIOR DE ZONGOLICA</v>
      </c>
      <c r="E3328" s="853"/>
      <c r="F3328" s="853"/>
      <c r="G3328" s="853"/>
      <c r="H3328" s="853"/>
      <c r="I3328" s="853"/>
      <c r="J3328" s="853"/>
      <c r="K3328" s="853"/>
      <c r="L3328" s="853"/>
      <c r="M3328" s="853"/>
      <c r="N3328" s="853"/>
      <c r="O3328" s="854"/>
      <c r="P3328" s="614"/>
      <c r="Q3328" s="614"/>
      <c r="R3328" s="614"/>
      <c r="S3328" s="614"/>
      <c r="T3328" s="614"/>
      <c r="U3328" s="614"/>
      <c r="V3328" s="614"/>
      <c r="W3328" s="614"/>
      <c r="X3328" s="614"/>
      <c r="Y3328" s="614"/>
      <c r="Z3328" s="614"/>
      <c r="AA3328" s="614"/>
      <c r="AB3328" s="614"/>
      <c r="AC3328" s="614"/>
      <c r="AD3328" s="614"/>
      <c r="AE3328" s="164"/>
      <c r="AF3328" s="164"/>
      <c r="AG3328" s="199">
        <f t="shared" si="1282"/>
        <v>1</v>
      </c>
      <c r="AH3328" s="298">
        <f t="shared" si="1283"/>
        <v>0</v>
      </c>
      <c r="AI3328" s="293">
        <f t="shared" si="1284"/>
        <v>0</v>
      </c>
      <c r="AJ3328" s="294">
        <f t="shared" si="1285"/>
        <v>0</v>
      </c>
      <c r="AK3328" s="295">
        <f t="shared" si="1286"/>
        <v>0</v>
      </c>
      <c r="AL3328" s="296">
        <f t="shared" si="1287"/>
        <v>0</v>
      </c>
      <c r="AM3328" s="293">
        <f t="shared" si="1288"/>
        <v>0</v>
      </c>
      <c r="AN3328" s="294">
        <f t="shared" si="1289"/>
        <v>0</v>
      </c>
      <c r="AO3328" s="295">
        <f t="shared" si="1290"/>
        <v>0</v>
      </c>
      <c r="AP3328" s="296">
        <f t="shared" si="1291"/>
        <v>0</v>
      </c>
      <c r="AQ3328" s="293">
        <f t="shared" si="1292"/>
        <v>0</v>
      </c>
      <c r="AR3328" s="294">
        <f t="shared" si="1293"/>
        <v>0</v>
      </c>
      <c r="AS3328" s="295">
        <f t="shared" si="1294"/>
        <v>0</v>
      </c>
      <c r="AT3328" s="296">
        <f t="shared" si="1295"/>
        <v>0</v>
      </c>
      <c r="AU3328" s="293">
        <f t="shared" si="1296"/>
        <v>0</v>
      </c>
      <c r="AV3328" s="294">
        <f t="shared" si="1297"/>
        <v>0</v>
      </c>
      <c r="AW3328" s="295">
        <f t="shared" si="1298"/>
        <v>0</v>
      </c>
      <c r="AX3328" s="296">
        <f t="shared" si="1299"/>
        <v>0</v>
      </c>
      <c r="AY3328" s="293">
        <f t="shared" si="1300"/>
        <v>0</v>
      </c>
      <c r="AZ3328" s="294">
        <f t="shared" si="1301"/>
        <v>0</v>
      </c>
      <c r="BA3328" s="295">
        <f t="shared" si="1302"/>
        <v>0</v>
      </c>
      <c r="BB3328" s="296">
        <f t="shared" si="1303"/>
        <v>0</v>
      </c>
      <c r="BC3328" s="285">
        <f t="shared" si="1304"/>
        <v>0</v>
      </c>
      <c r="BD3328" s="449">
        <f t="shared" si="1305"/>
        <v>0</v>
      </c>
      <c r="BE3328" s="469">
        <f t="shared" si="1306"/>
        <v>0</v>
      </c>
      <c r="BF3328" s="474">
        <f t="shared" si="1307"/>
        <v>0</v>
      </c>
      <c r="BG3328" s="449">
        <f t="shared" si="1308"/>
        <v>0</v>
      </c>
      <c r="BH3328" s="475">
        <f t="shared" si="1309"/>
        <v>0</v>
      </c>
      <c r="BI3328" s="419">
        <f t="shared" si="1310"/>
        <v>0</v>
      </c>
      <c r="BJ3328" s="313">
        <f t="shared" si="1311"/>
        <v>0</v>
      </c>
      <c r="BK3328" s="480">
        <f t="shared" si="1312"/>
        <v>0</v>
      </c>
      <c r="BL3328" s="419">
        <f t="shared" si="1313"/>
        <v>0</v>
      </c>
      <c r="BM3328" s="313">
        <f t="shared" si="1314"/>
        <v>0</v>
      </c>
      <c r="BN3328" s="480">
        <f t="shared" si="1315"/>
        <v>0</v>
      </c>
      <c r="BO3328" s="419">
        <f t="shared" si="1316"/>
        <v>0</v>
      </c>
      <c r="BP3328" s="313">
        <f t="shared" si="1317"/>
        <v>0</v>
      </c>
      <c r="BQ3328" s="480">
        <f t="shared" si="1318"/>
        <v>0</v>
      </c>
      <c r="BR3328" s="272">
        <f t="shared" si="1319"/>
        <v>0</v>
      </c>
      <c r="BS3328" s="273" t="str">
        <f>IF(BR3328=0,"",
IF(SUM($BR$3289:BR3328)=1,BT3328,
IF($BR$3409&gt;SUM($BR$3289:BR3328),_xlfn.CONCAT(", ",BT3328),
IF($BR$3409=SUM($BR$3289:BR3328),_xlfn.CONCAT(" y ",BT3328)))))</f>
        <v/>
      </c>
      <c r="BT3328" s="156" t="s">
        <v>5139</v>
      </c>
      <c r="BU3328" s="272">
        <f t="shared" si="1320"/>
        <v>1</v>
      </c>
      <c r="BV3328" s="273" t="b">
        <f>IF(BU3328=0,"",
IF(SUM($BU$3289:BU3328)=1,BW3328,
IF($BU$3291&gt;SUM($BU$3289:BU3328),_xlfn.CONCAT(", ",BW3328),
IF($BU$3291=SUM($BU$3289:BU3328),_xlfn.CONCAT(" y ",BW3328)))))</f>
        <v>0</v>
      </c>
      <c r="BW3328" s="156" t="s">
        <v>5139</v>
      </c>
      <c r="BX3328" s="272">
        <f t="shared" si="1321"/>
        <v>0</v>
      </c>
      <c r="BY3328" s="273" t="str">
        <f>IF(BX3328=0,"",
IF(SUM($BX$3289:BX3328)=1,BZ3328,
IF($BX$3409&gt;SUM($BX$3289:BX3328),_xlfn.CONCAT(", ",BZ3328),
IF($BX$3409=SUM($BX$3289:BX3328),_xlfn.CONCAT(" y ",BZ3328)))))</f>
        <v/>
      </c>
      <c r="BZ3328" s="156" t="s">
        <v>5139</v>
      </c>
      <c r="CA3328" s="272">
        <f t="shared" si="1322"/>
        <v>0</v>
      </c>
      <c r="CB3328" s="273" t="str">
        <f>IF(CA3328=0,"",
IF(SUM($CA$3289:CA3328)=1,CC3328,
IF($CA$3409&gt;SUM($CA$3289:CA3328),_xlfn.CONCAT(", ",CC3328),
IF($CA$3409=SUM($CA$3289:CA3328),_xlfn.CONCAT(" y ",CC3328)))))</f>
        <v/>
      </c>
      <c r="CC3328" s="156" t="s">
        <v>5139</v>
      </c>
      <c r="CD3328" s="272">
        <f t="shared" si="1323"/>
        <v>0</v>
      </c>
      <c r="CE3328" s="273" t="str">
        <f>IF(CD3328=0,"",
IF(SUM($CD$3289:CD3328)=1,CF3328,
IF($CD$3409&gt;SUM($CD$3289:CD3328),_xlfn.CONCAT(", ",CF3328),
IF($CD$3409=SUM($CD$3289:CD3328),_xlfn.CONCAT(" y ",CF3328)))))</f>
        <v/>
      </c>
      <c r="CF3328" s="156" t="s">
        <v>5139</v>
      </c>
    </row>
    <row r="3329" spans="1:84" ht="15" customHeight="1">
      <c r="A3329" s="57"/>
      <c r="B3329" s="26"/>
      <c r="C3329" s="665" t="s">
        <v>5140</v>
      </c>
      <c r="D3329" s="852" t="str">
        <f t="shared" si="1281"/>
        <v>INSTITUTO TECNOLOGICO SUPERIOR DE NARANJOS</v>
      </c>
      <c r="E3329" s="853"/>
      <c r="F3329" s="853"/>
      <c r="G3329" s="853"/>
      <c r="H3329" s="853"/>
      <c r="I3329" s="853"/>
      <c r="J3329" s="853"/>
      <c r="K3329" s="853"/>
      <c r="L3329" s="853"/>
      <c r="M3329" s="853"/>
      <c r="N3329" s="853"/>
      <c r="O3329" s="854"/>
      <c r="P3329" s="614"/>
      <c r="Q3329" s="614"/>
      <c r="R3329" s="614"/>
      <c r="S3329" s="614"/>
      <c r="T3329" s="614"/>
      <c r="U3329" s="614"/>
      <c r="V3329" s="614"/>
      <c r="W3329" s="614"/>
      <c r="X3329" s="614"/>
      <c r="Y3329" s="614"/>
      <c r="Z3329" s="614"/>
      <c r="AA3329" s="614"/>
      <c r="AB3329" s="614"/>
      <c r="AC3329" s="614"/>
      <c r="AD3329" s="614"/>
      <c r="AE3329" s="164"/>
      <c r="AF3329" s="164"/>
      <c r="AG3329" s="199">
        <f t="shared" si="1282"/>
        <v>1</v>
      </c>
      <c r="AH3329" s="298">
        <f t="shared" si="1283"/>
        <v>0</v>
      </c>
      <c r="AI3329" s="293">
        <f t="shared" si="1284"/>
        <v>0</v>
      </c>
      <c r="AJ3329" s="294">
        <f t="shared" si="1285"/>
        <v>0</v>
      </c>
      <c r="AK3329" s="295">
        <f t="shared" si="1286"/>
        <v>0</v>
      </c>
      <c r="AL3329" s="296">
        <f t="shared" si="1287"/>
        <v>0</v>
      </c>
      <c r="AM3329" s="293">
        <f t="shared" si="1288"/>
        <v>0</v>
      </c>
      <c r="AN3329" s="294">
        <f t="shared" si="1289"/>
        <v>0</v>
      </c>
      <c r="AO3329" s="295">
        <f t="shared" si="1290"/>
        <v>0</v>
      </c>
      <c r="AP3329" s="296">
        <f t="shared" si="1291"/>
        <v>0</v>
      </c>
      <c r="AQ3329" s="293">
        <f t="shared" si="1292"/>
        <v>0</v>
      </c>
      <c r="AR3329" s="294">
        <f t="shared" si="1293"/>
        <v>0</v>
      </c>
      <c r="AS3329" s="295">
        <f t="shared" si="1294"/>
        <v>0</v>
      </c>
      <c r="AT3329" s="296">
        <f t="shared" si="1295"/>
        <v>0</v>
      </c>
      <c r="AU3329" s="293">
        <f t="shared" si="1296"/>
        <v>0</v>
      </c>
      <c r="AV3329" s="294">
        <f t="shared" si="1297"/>
        <v>0</v>
      </c>
      <c r="AW3329" s="295">
        <f t="shared" si="1298"/>
        <v>0</v>
      </c>
      <c r="AX3329" s="296">
        <f t="shared" si="1299"/>
        <v>0</v>
      </c>
      <c r="AY3329" s="293">
        <f t="shared" si="1300"/>
        <v>0</v>
      </c>
      <c r="AZ3329" s="294">
        <f t="shared" si="1301"/>
        <v>0</v>
      </c>
      <c r="BA3329" s="295">
        <f t="shared" si="1302"/>
        <v>0</v>
      </c>
      <c r="BB3329" s="296">
        <f t="shared" si="1303"/>
        <v>0</v>
      </c>
      <c r="BC3329" s="285">
        <f t="shared" si="1304"/>
        <v>0</v>
      </c>
      <c r="BD3329" s="449">
        <f t="shared" si="1305"/>
        <v>0</v>
      </c>
      <c r="BE3329" s="469">
        <f t="shared" si="1306"/>
        <v>0</v>
      </c>
      <c r="BF3329" s="474">
        <f t="shared" si="1307"/>
        <v>0</v>
      </c>
      <c r="BG3329" s="449">
        <f t="shared" si="1308"/>
        <v>0</v>
      </c>
      <c r="BH3329" s="475">
        <f t="shared" si="1309"/>
        <v>0</v>
      </c>
      <c r="BI3329" s="419">
        <f t="shared" si="1310"/>
        <v>0</v>
      </c>
      <c r="BJ3329" s="313">
        <f t="shared" si="1311"/>
        <v>0</v>
      </c>
      <c r="BK3329" s="480">
        <f t="shared" si="1312"/>
        <v>0</v>
      </c>
      <c r="BL3329" s="419">
        <f t="shared" si="1313"/>
        <v>0</v>
      </c>
      <c r="BM3329" s="313">
        <f t="shared" si="1314"/>
        <v>0</v>
      </c>
      <c r="BN3329" s="480">
        <f t="shared" si="1315"/>
        <v>0</v>
      </c>
      <c r="BO3329" s="419">
        <f t="shared" si="1316"/>
        <v>0</v>
      </c>
      <c r="BP3329" s="313">
        <f t="shared" si="1317"/>
        <v>0</v>
      </c>
      <c r="BQ3329" s="480">
        <f t="shared" si="1318"/>
        <v>0</v>
      </c>
      <c r="BR3329" s="272">
        <f t="shared" si="1319"/>
        <v>0</v>
      </c>
      <c r="BS3329" s="273" t="str">
        <f>IF(BR3329=0,"",
IF(SUM($BR$3289:BR3329)=1,BT3329,
IF($BR$3409&gt;SUM($BR$3289:BR3329),_xlfn.CONCAT(", ",BT3329),
IF($BR$3409=SUM($BR$3289:BR3329),_xlfn.CONCAT(" y ",BT3329)))))</f>
        <v/>
      </c>
      <c r="BT3329" s="156" t="s">
        <v>5141</v>
      </c>
      <c r="BU3329" s="272">
        <f t="shared" si="1320"/>
        <v>1</v>
      </c>
      <c r="BV3329" s="273" t="b">
        <f>IF(BU3329=0,"",
IF(SUM($BU$3289:BU3329)=1,BW3329,
IF($BU$3291&gt;SUM($BU$3289:BU3329),_xlfn.CONCAT(", ",BW3329),
IF($BU$3291=SUM($BU$3289:BU3329),_xlfn.CONCAT(" y ",BW3329)))))</f>
        <v>0</v>
      </c>
      <c r="BW3329" s="156" t="s">
        <v>5141</v>
      </c>
      <c r="BX3329" s="272">
        <f t="shared" si="1321"/>
        <v>0</v>
      </c>
      <c r="BY3329" s="273" t="str">
        <f>IF(BX3329=0,"",
IF(SUM($BX$3289:BX3329)=1,BZ3329,
IF($BX$3409&gt;SUM($BX$3289:BX3329),_xlfn.CONCAT(", ",BZ3329),
IF($BX$3409=SUM($BX$3289:BX3329),_xlfn.CONCAT(" y ",BZ3329)))))</f>
        <v/>
      </c>
      <c r="BZ3329" s="156" t="s">
        <v>5141</v>
      </c>
      <c r="CA3329" s="272">
        <f t="shared" si="1322"/>
        <v>0</v>
      </c>
      <c r="CB3329" s="273" t="str">
        <f>IF(CA3329=0,"",
IF(SUM($CA$3289:CA3329)=1,CC3329,
IF($CA$3409&gt;SUM($CA$3289:CA3329),_xlfn.CONCAT(", ",CC3329),
IF($CA$3409=SUM($CA$3289:CA3329),_xlfn.CONCAT(" y ",CC3329)))))</f>
        <v/>
      </c>
      <c r="CC3329" s="156" t="s">
        <v>5141</v>
      </c>
      <c r="CD3329" s="272">
        <f t="shared" si="1323"/>
        <v>0</v>
      </c>
      <c r="CE3329" s="273" t="str">
        <f>IF(CD3329=0,"",
IF(SUM($CD$3289:CD3329)=1,CF3329,
IF($CD$3409&gt;SUM($CD$3289:CD3329),_xlfn.CONCAT(", ",CF3329),
IF($CD$3409=SUM($CD$3289:CD3329),_xlfn.CONCAT(" y ",CF3329)))))</f>
        <v/>
      </c>
      <c r="CF3329" s="156" t="s">
        <v>5141</v>
      </c>
    </row>
    <row r="3330" spans="1:84" ht="15" customHeight="1">
      <c r="A3330" s="57"/>
      <c r="B3330" s="26"/>
      <c r="C3330" s="665" t="s">
        <v>5142</v>
      </c>
      <c r="D3330" s="852" t="str">
        <f t="shared" si="1281"/>
        <v>INSTITUTO TECNOLOGICO SUPERIOR DE CHICONTEPEC</v>
      </c>
      <c r="E3330" s="853"/>
      <c r="F3330" s="853"/>
      <c r="G3330" s="853"/>
      <c r="H3330" s="853"/>
      <c r="I3330" s="853"/>
      <c r="J3330" s="853"/>
      <c r="K3330" s="853"/>
      <c r="L3330" s="853"/>
      <c r="M3330" s="853"/>
      <c r="N3330" s="853"/>
      <c r="O3330" s="854"/>
      <c r="P3330" s="614"/>
      <c r="Q3330" s="614"/>
      <c r="R3330" s="614"/>
      <c r="S3330" s="614"/>
      <c r="T3330" s="614"/>
      <c r="U3330" s="614"/>
      <c r="V3330" s="614"/>
      <c r="W3330" s="614"/>
      <c r="X3330" s="614"/>
      <c r="Y3330" s="614"/>
      <c r="Z3330" s="614"/>
      <c r="AA3330" s="614"/>
      <c r="AB3330" s="614"/>
      <c r="AC3330" s="614"/>
      <c r="AD3330" s="614"/>
      <c r="AE3330" s="164"/>
      <c r="AF3330" s="164"/>
      <c r="AG3330" s="199">
        <f t="shared" si="1282"/>
        <v>1</v>
      </c>
      <c r="AH3330" s="298">
        <f t="shared" si="1283"/>
        <v>0</v>
      </c>
      <c r="AI3330" s="293">
        <f t="shared" si="1284"/>
        <v>0</v>
      </c>
      <c r="AJ3330" s="294">
        <f t="shared" si="1285"/>
        <v>0</v>
      </c>
      <c r="AK3330" s="295">
        <f t="shared" si="1286"/>
        <v>0</v>
      </c>
      <c r="AL3330" s="296">
        <f t="shared" si="1287"/>
        <v>0</v>
      </c>
      <c r="AM3330" s="293">
        <f t="shared" si="1288"/>
        <v>0</v>
      </c>
      <c r="AN3330" s="294">
        <f t="shared" si="1289"/>
        <v>0</v>
      </c>
      <c r="AO3330" s="295">
        <f t="shared" si="1290"/>
        <v>0</v>
      </c>
      <c r="AP3330" s="296">
        <f t="shared" si="1291"/>
        <v>0</v>
      </c>
      <c r="AQ3330" s="293">
        <f t="shared" si="1292"/>
        <v>0</v>
      </c>
      <c r="AR3330" s="294">
        <f t="shared" si="1293"/>
        <v>0</v>
      </c>
      <c r="AS3330" s="295">
        <f t="shared" si="1294"/>
        <v>0</v>
      </c>
      <c r="AT3330" s="296">
        <f t="shared" si="1295"/>
        <v>0</v>
      </c>
      <c r="AU3330" s="293">
        <f t="shared" si="1296"/>
        <v>0</v>
      </c>
      <c r="AV3330" s="294">
        <f t="shared" si="1297"/>
        <v>0</v>
      </c>
      <c r="AW3330" s="295">
        <f t="shared" si="1298"/>
        <v>0</v>
      </c>
      <c r="AX3330" s="296">
        <f t="shared" si="1299"/>
        <v>0</v>
      </c>
      <c r="AY3330" s="293">
        <f t="shared" si="1300"/>
        <v>0</v>
      </c>
      <c r="AZ3330" s="294">
        <f t="shared" si="1301"/>
        <v>0</v>
      </c>
      <c r="BA3330" s="295">
        <f t="shared" si="1302"/>
        <v>0</v>
      </c>
      <c r="BB3330" s="296">
        <f t="shared" si="1303"/>
        <v>0</v>
      </c>
      <c r="BC3330" s="285">
        <f t="shared" si="1304"/>
        <v>0</v>
      </c>
      <c r="BD3330" s="449">
        <f t="shared" si="1305"/>
        <v>0</v>
      </c>
      <c r="BE3330" s="469">
        <f t="shared" si="1306"/>
        <v>0</v>
      </c>
      <c r="BF3330" s="474">
        <f t="shared" si="1307"/>
        <v>0</v>
      </c>
      <c r="BG3330" s="449">
        <f t="shared" si="1308"/>
        <v>0</v>
      </c>
      <c r="BH3330" s="475">
        <f t="shared" si="1309"/>
        <v>0</v>
      </c>
      <c r="BI3330" s="419">
        <f t="shared" si="1310"/>
        <v>0</v>
      </c>
      <c r="BJ3330" s="313">
        <f t="shared" si="1311"/>
        <v>0</v>
      </c>
      <c r="BK3330" s="480">
        <f t="shared" si="1312"/>
        <v>0</v>
      </c>
      <c r="BL3330" s="419">
        <f t="shared" si="1313"/>
        <v>0</v>
      </c>
      <c r="BM3330" s="313">
        <f t="shared" si="1314"/>
        <v>0</v>
      </c>
      <c r="BN3330" s="480">
        <f t="shared" si="1315"/>
        <v>0</v>
      </c>
      <c r="BO3330" s="419">
        <f t="shared" si="1316"/>
        <v>0</v>
      </c>
      <c r="BP3330" s="313">
        <f t="shared" si="1317"/>
        <v>0</v>
      </c>
      <c r="BQ3330" s="480">
        <f t="shared" si="1318"/>
        <v>0</v>
      </c>
      <c r="BR3330" s="272">
        <f t="shared" si="1319"/>
        <v>0</v>
      </c>
      <c r="BS3330" s="273" t="str">
        <f>IF(BR3330=0,"",
IF(SUM($BR$3289:BR3330)=1,BT3330,
IF($BR$3409&gt;SUM($BR$3289:BR3330),_xlfn.CONCAT(", ",BT3330),
IF($BR$3409=SUM($BR$3289:BR3330),_xlfn.CONCAT(" y ",BT3330)))))</f>
        <v/>
      </c>
      <c r="BT3330" s="156" t="s">
        <v>5143</v>
      </c>
      <c r="BU3330" s="272">
        <f t="shared" si="1320"/>
        <v>1</v>
      </c>
      <c r="BV3330" s="273" t="b">
        <f>IF(BU3330=0,"",
IF(SUM($BU$3289:BU3330)=1,BW3330,
IF($BU$3291&gt;SUM($BU$3289:BU3330),_xlfn.CONCAT(", ",BW3330),
IF($BU$3291=SUM($BU$3289:BU3330),_xlfn.CONCAT(" y ",BW3330)))))</f>
        <v>0</v>
      </c>
      <c r="BW3330" s="156" t="s">
        <v>5143</v>
      </c>
      <c r="BX3330" s="272">
        <f t="shared" si="1321"/>
        <v>0</v>
      </c>
      <c r="BY3330" s="273" t="str">
        <f>IF(BX3330=0,"",
IF(SUM($BX$3289:BX3330)=1,BZ3330,
IF($BX$3409&gt;SUM($BX$3289:BX3330),_xlfn.CONCAT(", ",BZ3330),
IF($BX$3409=SUM($BX$3289:BX3330),_xlfn.CONCAT(" y ",BZ3330)))))</f>
        <v/>
      </c>
      <c r="BZ3330" s="156" t="s">
        <v>5143</v>
      </c>
      <c r="CA3330" s="272">
        <f t="shared" si="1322"/>
        <v>0</v>
      </c>
      <c r="CB3330" s="273" t="str">
        <f>IF(CA3330=0,"",
IF(SUM($CA$3289:CA3330)=1,CC3330,
IF($CA$3409&gt;SUM($CA$3289:CA3330),_xlfn.CONCAT(", ",CC3330),
IF($CA$3409=SUM($CA$3289:CA3330),_xlfn.CONCAT(" y ",CC3330)))))</f>
        <v/>
      </c>
      <c r="CC3330" s="156" t="s">
        <v>5143</v>
      </c>
      <c r="CD3330" s="272">
        <f t="shared" si="1323"/>
        <v>0</v>
      </c>
      <c r="CE3330" s="273" t="str">
        <f>IF(CD3330=0,"",
IF(SUM($CD$3289:CD3330)=1,CF3330,
IF($CD$3409&gt;SUM($CD$3289:CD3330),_xlfn.CONCAT(", ",CF3330),
IF($CD$3409=SUM($CD$3289:CD3330),_xlfn.CONCAT(" y ",CF3330)))))</f>
        <v/>
      </c>
      <c r="CF3330" s="156" t="s">
        <v>5143</v>
      </c>
    </row>
    <row r="3331" spans="1:84" ht="15" customHeight="1">
      <c r="A3331" s="57"/>
      <c r="B3331" s="26"/>
      <c r="C3331" s="665" t="s">
        <v>5144</v>
      </c>
      <c r="D3331" s="852" t="str">
        <f t="shared" si="1281"/>
        <v>INSTITUTO TECNOLOGICO SUPERIOR DE MARTINEZ DE LA TORRE</v>
      </c>
      <c r="E3331" s="853"/>
      <c r="F3331" s="853"/>
      <c r="G3331" s="853"/>
      <c r="H3331" s="853"/>
      <c r="I3331" s="853"/>
      <c r="J3331" s="853"/>
      <c r="K3331" s="853"/>
      <c r="L3331" s="853"/>
      <c r="M3331" s="853"/>
      <c r="N3331" s="853"/>
      <c r="O3331" s="854"/>
      <c r="P3331" s="614"/>
      <c r="Q3331" s="614"/>
      <c r="R3331" s="614"/>
      <c r="S3331" s="614"/>
      <c r="T3331" s="614"/>
      <c r="U3331" s="614"/>
      <c r="V3331" s="614"/>
      <c r="W3331" s="614"/>
      <c r="X3331" s="614"/>
      <c r="Y3331" s="614"/>
      <c r="Z3331" s="614"/>
      <c r="AA3331" s="614"/>
      <c r="AB3331" s="614"/>
      <c r="AC3331" s="614"/>
      <c r="AD3331" s="614"/>
      <c r="AE3331" s="164"/>
      <c r="AF3331" s="164"/>
      <c r="AG3331" s="199">
        <f t="shared" si="1282"/>
        <v>1</v>
      </c>
      <c r="AH3331" s="298">
        <f t="shared" si="1283"/>
        <v>0</v>
      </c>
      <c r="AI3331" s="293">
        <f t="shared" si="1284"/>
        <v>0</v>
      </c>
      <c r="AJ3331" s="294">
        <f t="shared" si="1285"/>
        <v>0</v>
      </c>
      <c r="AK3331" s="295">
        <f t="shared" si="1286"/>
        <v>0</v>
      </c>
      <c r="AL3331" s="296">
        <f t="shared" si="1287"/>
        <v>0</v>
      </c>
      <c r="AM3331" s="293">
        <f t="shared" si="1288"/>
        <v>0</v>
      </c>
      <c r="AN3331" s="294">
        <f t="shared" si="1289"/>
        <v>0</v>
      </c>
      <c r="AO3331" s="295">
        <f t="shared" si="1290"/>
        <v>0</v>
      </c>
      <c r="AP3331" s="296">
        <f t="shared" si="1291"/>
        <v>0</v>
      </c>
      <c r="AQ3331" s="293">
        <f t="shared" si="1292"/>
        <v>0</v>
      </c>
      <c r="AR3331" s="294">
        <f t="shared" si="1293"/>
        <v>0</v>
      </c>
      <c r="AS3331" s="295">
        <f t="shared" si="1294"/>
        <v>0</v>
      </c>
      <c r="AT3331" s="296">
        <f t="shared" si="1295"/>
        <v>0</v>
      </c>
      <c r="AU3331" s="293">
        <f t="shared" si="1296"/>
        <v>0</v>
      </c>
      <c r="AV3331" s="294">
        <f t="shared" si="1297"/>
        <v>0</v>
      </c>
      <c r="AW3331" s="295">
        <f t="shared" si="1298"/>
        <v>0</v>
      </c>
      <c r="AX3331" s="296">
        <f t="shared" si="1299"/>
        <v>0</v>
      </c>
      <c r="AY3331" s="293">
        <f t="shared" si="1300"/>
        <v>0</v>
      </c>
      <c r="AZ3331" s="294">
        <f t="shared" si="1301"/>
        <v>0</v>
      </c>
      <c r="BA3331" s="295">
        <f t="shared" si="1302"/>
        <v>0</v>
      </c>
      <c r="BB3331" s="296">
        <f t="shared" si="1303"/>
        <v>0</v>
      </c>
      <c r="BC3331" s="285">
        <f t="shared" si="1304"/>
        <v>0</v>
      </c>
      <c r="BD3331" s="449">
        <f t="shared" si="1305"/>
        <v>0</v>
      </c>
      <c r="BE3331" s="469">
        <f t="shared" si="1306"/>
        <v>0</v>
      </c>
      <c r="BF3331" s="474">
        <f t="shared" si="1307"/>
        <v>0</v>
      </c>
      <c r="BG3331" s="449">
        <f t="shared" si="1308"/>
        <v>0</v>
      </c>
      <c r="BH3331" s="475">
        <f t="shared" si="1309"/>
        <v>0</v>
      </c>
      <c r="BI3331" s="419">
        <f t="shared" si="1310"/>
        <v>0</v>
      </c>
      <c r="BJ3331" s="313">
        <f t="shared" si="1311"/>
        <v>0</v>
      </c>
      <c r="BK3331" s="480">
        <f t="shared" si="1312"/>
        <v>0</v>
      </c>
      <c r="BL3331" s="419">
        <f t="shared" si="1313"/>
        <v>0</v>
      </c>
      <c r="BM3331" s="313">
        <f t="shared" si="1314"/>
        <v>0</v>
      </c>
      <c r="BN3331" s="480">
        <f t="shared" si="1315"/>
        <v>0</v>
      </c>
      <c r="BO3331" s="419">
        <f t="shared" si="1316"/>
        <v>0</v>
      </c>
      <c r="BP3331" s="313">
        <f t="shared" si="1317"/>
        <v>0</v>
      </c>
      <c r="BQ3331" s="480">
        <f t="shared" si="1318"/>
        <v>0</v>
      </c>
      <c r="BR3331" s="272">
        <f t="shared" si="1319"/>
        <v>0</v>
      </c>
      <c r="BS3331" s="273" t="str">
        <f>IF(BR3331=0,"",
IF(SUM($BR$3289:BR3331)=1,BT3331,
IF($BR$3409&gt;SUM($BR$3289:BR3331),_xlfn.CONCAT(", ",BT3331),
IF($BR$3409=SUM($BR$3289:BR3331),_xlfn.CONCAT(" y ",BT3331)))))</f>
        <v/>
      </c>
      <c r="BT3331" s="156" t="s">
        <v>5145</v>
      </c>
      <c r="BU3331" s="272">
        <f t="shared" si="1320"/>
        <v>1</v>
      </c>
      <c r="BV3331" s="273" t="b">
        <f>IF(BU3331=0,"",
IF(SUM($BU$3289:BU3331)=1,BW3331,
IF($BU$3291&gt;SUM($BU$3289:BU3331),_xlfn.CONCAT(", ",BW3331),
IF($BU$3291=SUM($BU$3289:BU3331),_xlfn.CONCAT(" y ",BW3331)))))</f>
        <v>0</v>
      </c>
      <c r="BW3331" s="156" t="s">
        <v>5145</v>
      </c>
      <c r="BX3331" s="272">
        <f t="shared" si="1321"/>
        <v>0</v>
      </c>
      <c r="BY3331" s="273" t="str">
        <f>IF(BX3331=0,"",
IF(SUM($BX$3289:BX3331)=1,BZ3331,
IF($BX$3409&gt;SUM($BX$3289:BX3331),_xlfn.CONCAT(", ",BZ3331),
IF($BX$3409=SUM($BX$3289:BX3331),_xlfn.CONCAT(" y ",BZ3331)))))</f>
        <v/>
      </c>
      <c r="BZ3331" s="156" t="s">
        <v>5145</v>
      </c>
      <c r="CA3331" s="272">
        <f t="shared" si="1322"/>
        <v>0</v>
      </c>
      <c r="CB3331" s="273" t="str">
        <f>IF(CA3331=0,"",
IF(SUM($CA$3289:CA3331)=1,CC3331,
IF($CA$3409&gt;SUM($CA$3289:CA3331),_xlfn.CONCAT(", ",CC3331),
IF($CA$3409=SUM($CA$3289:CA3331),_xlfn.CONCAT(" y ",CC3331)))))</f>
        <v/>
      </c>
      <c r="CC3331" s="156" t="s">
        <v>5145</v>
      </c>
      <c r="CD3331" s="272">
        <f t="shared" si="1323"/>
        <v>0</v>
      </c>
      <c r="CE3331" s="273" t="str">
        <f>IF(CD3331=0,"",
IF(SUM($CD$3289:CD3331)=1,CF3331,
IF($CD$3409&gt;SUM($CD$3289:CD3331),_xlfn.CONCAT(", ",CF3331),
IF($CD$3409=SUM($CD$3289:CD3331),_xlfn.CONCAT(" y ",CF3331)))))</f>
        <v/>
      </c>
      <c r="CF3331" s="156" t="s">
        <v>5145</v>
      </c>
    </row>
    <row r="3332" spans="1:84" ht="15" customHeight="1">
      <c r="A3332" s="57"/>
      <c r="B3332" s="26"/>
      <c r="C3332" s="665" t="s">
        <v>5146</v>
      </c>
      <c r="D3332" s="852" t="str">
        <f t="shared" si="1281"/>
        <v>INSTITUTO TECNOLOGICO SUPERIOR DE JESUS CARRANZA</v>
      </c>
      <c r="E3332" s="853"/>
      <c r="F3332" s="853"/>
      <c r="G3332" s="853"/>
      <c r="H3332" s="853"/>
      <c r="I3332" s="853"/>
      <c r="J3332" s="853"/>
      <c r="K3332" s="853"/>
      <c r="L3332" s="853"/>
      <c r="M3332" s="853"/>
      <c r="N3332" s="853"/>
      <c r="O3332" s="854"/>
      <c r="P3332" s="614"/>
      <c r="Q3332" s="614"/>
      <c r="R3332" s="614"/>
      <c r="S3332" s="614"/>
      <c r="T3332" s="614"/>
      <c r="U3332" s="614"/>
      <c r="V3332" s="614"/>
      <c r="W3332" s="614"/>
      <c r="X3332" s="614"/>
      <c r="Y3332" s="614"/>
      <c r="Z3332" s="614"/>
      <c r="AA3332" s="614"/>
      <c r="AB3332" s="614"/>
      <c r="AC3332" s="614"/>
      <c r="AD3332" s="614"/>
      <c r="AE3332" s="164"/>
      <c r="AF3332" s="164"/>
      <c r="AG3332" s="199">
        <f t="shared" si="1282"/>
        <v>1</v>
      </c>
      <c r="AH3332" s="298">
        <f t="shared" si="1283"/>
        <v>0</v>
      </c>
      <c r="AI3332" s="293">
        <f t="shared" si="1284"/>
        <v>0</v>
      </c>
      <c r="AJ3332" s="294">
        <f t="shared" si="1285"/>
        <v>0</v>
      </c>
      <c r="AK3332" s="295">
        <f t="shared" si="1286"/>
        <v>0</v>
      </c>
      <c r="AL3332" s="296">
        <f t="shared" si="1287"/>
        <v>0</v>
      </c>
      <c r="AM3332" s="293">
        <f t="shared" si="1288"/>
        <v>0</v>
      </c>
      <c r="AN3332" s="294">
        <f t="shared" si="1289"/>
        <v>0</v>
      </c>
      <c r="AO3332" s="295">
        <f t="shared" si="1290"/>
        <v>0</v>
      </c>
      <c r="AP3332" s="296">
        <f t="shared" si="1291"/>
        <v>0</v>
      </c>
      <c r="AQ3332" s="293">
        <f t="shared" si="1292"/>
        <v>0</v>
      </c>
      <c r="AR3332" s="294">
        <f t="shared" si="1293"/>
        <v>0</v>
      </c>
      <c r="AS3332" s="295">
        <f t="shared" si="1294"/>
        <v>0</v>
      </c>
      <c r="AT3332" s="296">
        <f t="shared" si="1295"/>
        <v>0</v>
      </c>
      <c r="AU3332" s="293">
        <f t="shared" si="1296"/>
        <v>0</v>
      </c>
      <c r="AV3332" s="294">
        <f t="shared" si="1297"/>
        <v>0</v>
      </c>
      <c r="AW3332" s="295">
        <f t="shared" si="1298"/>
        <v>0</v>
      </c>
      <c r="AX3332" s="296">
        <f t="shared" si="1299"/>
        <v>0</v>
      </c>
      <c r="AY3332" s="293">
        <f t="shared" si="1300"/>
        <v>0</v>
      </c>
      <c r="AZ3332" s="294">
        <f t="shared" si="1301"/>
        <v>0</v>
      </c>
      <c r="BA3332" s="295">
        <f t="shared" si="1302"/>
        <v>0</v>
      </c>
      <c r="BB3332" s="296">
        <f t="shared" si="1303"/>
        <v>0</v>
      </c>
      <c r="BC3332" s="285">
        <f t="shared" si="1304"/>
        <v>0</v>
      </c>
      <c r="BD3332" s="449">
        <f t="shared" si="1305"/>
        <v>0</v>
      </c>
      <c r="BE3332" s="469">
        <f t="shared" si="1306"/>
        <v>0</v>
      </c>
      <c r="BF3332" s="474">
        <f t="shared" si="1307"/>
        <v>0</v>
      </c>
      <c r="BG3332" s="449">
        <f t="shared" si="1308"/>
        <v>0</v>
      </c>
      <c r="BH3332" s="475">
        <f t="shared" si="1309"/>
        <v>0</v>
      </c>
      <c r="BI3332" s="419">
        <f t="shared" si="1310"/>
        <v>0</v>
      </c>
      <c r="BJ3332" s="313">
        <f t="shared" si="1311"/>
        <v>0</v>
      </c>
      <c r="BK3332" s="480">
        <f t="shared" si="1312"/>
        <v>0</v>
      </c>
      <c r="BL3332" s="419">
        <f t="shared" si="1313"/>
        <v>0</v>
      </c>
      <c r="BM3332" s="313">
        <f t="shared" si="1314"/>
        <v>0</v>
      </c>
      <c r="BN3332" s="480">
        <f t="shared" si="1315"/>
        <v>0</v>
      </c>
      <c r="BO3332" s="419">
        <f t="shared" si="1316"/>
        <v>0</v>
      </c>
      <c r="BP3332" s="313">
        <f t="shared" si="1317"/>
        <v>0</v>
      </c>
      <c r="BQ3332" s="480">
        <f t="shared" si="1318"/>
        <v>0</v>
      </c>
      <c r="BR3332" s="272">
        <f t="shared" si="1319"/>
        <v>0</v>
      </c>
      <c r="BS3332" s="273" t="str">
        <f>IF(BR3332=0,"",
IF(SUM($BR$3289:BR3332)=1,BT3332,
IF($BR$3409&gt;SUM($BR$3289:BR3332),_xlfn.CONCAT(", ",BT3332),
IF($BR$3409=SUM($BR$3289:BR3332),_xlfn.CONCAT(" y ",BT3332)))))</f>
        <v/>
      </c>
      <c r="BT3332" s="156" t="s">
        <v>5147</v>
      </c>
      <c r="BU3332" s="272">
        <f t="shared" si="1320"/>
        <v>1</v>
      </c>
      <c r="BV3332" s="273" t="b">
        <f>IF(BU3332=0,"",
IF(SUM($BU$3289:BU3332)=1,BW3332,
IF($BU$3291&gt;SUM($BU$3289:BU3332),_xlfn.CONCAT(", ",BW3332),
IF($BU$3291=SUM($BU$3289:BU3332),_xlfn.CONCAT(" y ",BW3332)))))</f>
        <v>0</v>
      </c>
      <c r="BW3332" s="156" t="s">
        <v>5147</v>
      </c>
      <c r="BX3332" s="272">
        <f t="shared" si="1321"/>
        <v>0</v>
      </c>
      <c r="BY3332" s="273" t="str">
        <f>IF(BX3332=0,"",
IF(SUM($BX$3289:BX3332)=1,BZ3332,
IF($BX$3409&gt;SUM($BX$3289:BX3332),_xlfn.CONCAT(", ",BZ3332),
IF($BX$3409=SUM($BX$3289:BX3332),_xlfn.CONCAT(" y ",BZ3332)))))</f>
        <v/>
      </c>
      <c r="BZ3332" s="156" t="s">
        <v>5147</v>
      </c>
      <c r="CA3332" s="272">
        <f t="shared" si="1322"/>
        <v>0</v>
      </c>
      <c r="CB3332" s="273" t="str">
        <f>IF(CA3332=0,"",
IF(SUM($CA$3289:CA3332)=1,CC3332,
IF($CA$3409&gt;SUM($CA$3289:CA3332),_xlfn.CONCAT(", ",CC3332),
IF($CA$3409=SUM($CA$3289:CA3332),_xlfn.CONCAT(" y ",CC3332)))))</f>
        <v/>
      </c>
      <c r="CC3332" s="156" t="s">
        <v>5147</v>
      </c>
      <c r="CD3332" s="272">
        <f t="shared" si="1323"/>
        <v>0</v>
      </c>
      <c r="CE3332" s="273" t="str">
        <f>IF(CD3332=0,"",
IF(SUM($CD$3289:CD3332)=1,CF3332,
IF($CD$3409&gt;SUM($CD$3289:CD3332),_xlfn.CONCAT(", ",CF3332),
IF($CD$3409=SUM($CD$3289:CD3332),_xlfn.CONCAT(" y ",CF3332)))))</f>
        <v/>
      </c>
      <c r="CF3332" s="156" t="s">
        <v>5147</v>
      </c>
    </row>
    <row r="3333" spans="1:84" ht="15" customHeight="1">
      <c r="A3333" s="57"/>
      <c r="B3333" s="26"/>
      <c r="C3333" s="665" t="s">
        <v>5148</v>
      </c>
      <c r="D3333" s="852" t="str">
        <f t="shared" si="1281"/>
        <v>INSTITUTO TECNOLOGICO SUPERIOR DE RODRIGUEZ CLARA</v>
      </c>
      <c r="E3333" s="853"/>
      <c r="F3333" s="853"/>
      <c r="G3333" s="853"/>
      <c r="H3333" s="853"/>
      <c r="I3333" s="853"/>
      <c r="J3333" s="853"/>
      <c r="K3333" s="853"/>
      <c r="L3333" s="853"/>
      <c r="M3333" s="853"/>
      <c r="N3333" s="853"/>
      <c r="O3333" s="854"/>
      <c r="P3333" s="614"/>
      <c r="Q3333" s="614"/>
      <c r="R3333" s="614"/>
      <c r="S3333" s="614"/>
      <c r="T3333" s="614"/>
      <c r="U3333" s="614"/>
      <c r="V3333" s="614"/>
      <c r="W3333" s="614"/>
      <c r="X3333" s="614"/>
      <c r="Y3333" s="614"/>
      <c r="Z3333" s="614"/>
      <c r="AA3333" s="614"/>
      <c r="AB3333" s="614"/>
      <c r="AC3333" s="614"/>
      <c r="AD3333" s="614"/>
      <c r="AE3333" s="164"/>
      <c r="AF3333" s="164"/>
      <c r="AG3333" s="199">
        <f t="shared" si="1282"/>
        <v>1</v>
      </c>
      <c r="AH3333" s="298">
        <f t="shared" si="1283"/>
        <v>0</v>
      </c>
      <c r="AI3333" s="293">
        <f t="shared" si="1284"/>
        <v>0</v>
      </c>
      <c r="AJ3333" s="294">
        <f t="shared" si="1285"/>
        <v>0</v>
      </c>
      <c r="AK3333" s="295">
        <f t="shared" si="1286"/>
        <v>0</v>
      </c>
      <c r="AL3333" s="296">
        <f t="shared" si="1287"/>
        <v>0</v>
      </c>
      <c r="AM3333" s="293">
        <f t="shared" si="1288"/>
        <v>0</v>
      </c>
      <c r="AN3333" s="294">
        <f t="shared" si="1289"/>
        <v>0</v>
      </c>
      <c r="AO3333" s="295">
        <f t="shared" si="1290"/>
        <v>0</v>
      </c>
      <c r="AP3333" s="296">
        <f t="shared" si="1291"/>
        <v>0</v>
      </c>
      <c r="AQ3333" s="293">
        <f t="shared" si="1292"/>
        <v>0</v>
      </c>
      <c r="AR3333" s="294">
        <f t="shared" si="1293"/>
        <v>0</v>
      </c>
      <c r="AS3333" s="295">
        <f t="shared" si="1294"/>
        <v>0</v>
      </c>
      <c r="AT3333" s="296">
        <f t="shared" si="1295"/>
        <v>0</v>
      </c>
      <c r="AU3333" s="293">
        <f t="shared" si="1296"/>
        <v>0</v>
      </c>
      <c r="AV3333" s="294">
        <f t="shared" si="1297"/>
        <v>0</v>
      </c>
      <c r="AW3333" s="295">
        <f t="shared" si="1298"/>
        <v>0</v>
      </c>
      <c r="AX3333" s="296">
        <f t="shared" si="1299"/>
        <v>0</v>
      </c>
      <c r="AY3333" s="293">
        <f t="shared" si="1300"/>
        <v>0</v>
      </c>
      <c r="AZ3333" s="294">
        <f t="shared" si="1301"/>
        <v>0</v>
      </c>
      <c r="BA3333" s="295">
        <f t="shared" si="1302"/>
        <v>0</v>
      </c>
      <c r="BB3333" s="296">
        <f t="shared" si="1303"/>
        <v>0</v>
      </c>
      <c r="BC3333" s="285">
        <f t="shared" si="1304"/>
        <v>0</v>
      </c>
      <c r="BD3333" s="449">
        <f t="shared" si="1305"/>
        <v>0</v>
      </c>
      <c r="BE3333" s="469">
        <f t="shared" si="1306"/>
        <v>0</v>
      </c>
      <c r="BF3333" s="474">
        <f t="shared" si="1307"/>
        <v>0</v>
      </c>
      <c r="BG3333" s="449">
        <f t="shared" si="1308"/>
        <v>0</v>
      </c>
      <c r="BH3333" s="475">
        <f t="shared" si="1309"/>
        <v>0</v>
      </c>
      <c r="BI3333" s="419">
        <f t="shared" si="1310"/>
        <v>0</v>
      </c>
      <c r="BJ3333" s="313">
        <f t="shared" si="1311"/>
        <v>0</v>
      </c>
      <c r="BK3333" s="480">
        <f t="shared" si="1312"/>
        <v>0</v>
      </c>
      <c r="BL3333" s="419">
        <f t="shared" si="1313"/>
        <v>0</v>
      </c>
      <c r="BM3333" s="313">
        <f t="shared" si="1314"/>
        <v>0</v>
      </c>
      <c r="BN3333" s="480">
        <f t="shared" si="1315"/>
        <v>0</v>
      </c>
      <c r="BO3333" s="419">
        <f t="shared" si="1316"/>
        <v>0</v>
      </c>
      <c r="BP3333" s="313">
        <f t="shared" si="1317"/>
        <v>0</v>
      </c>
      <c r="BQ3333" s="480">
        <f t="shared" si="1318"/>
        <v>0</v>
      </c>
      <c r="BR3333" s="272">
        <f t="shared" si="1319"/>
        <v>0</v>
      </c>
      <c r="BS3333" s="273" t="str">
        <f>IF(BR3333=0,"",
IF(SUM($BR$3289:BR3333)=1,BT3333,
IF($BR$3409&gt;SUM($BR$3289:BR3333),_xlfn.CONCAT(", ",BT3333),
IF($BR$3409=SUM($BR$3289:BR3333),_xlfn.CONCAT(" y ",BT3333)))))</f>
        <v/>
      </c>
      <c r="BT3333" s="156" t="s">
        <v>5149</v>
      </c>
      <c r="BU3333" s="272">
        <f t="shared" si="1320"/>
        <v>1</v>
      </c>
      <c r="BV3333" s="273" t="b">
        <f>IF(BU3333=0,"",
IF(SUM($BU$3289:BU3333)=1,BW3333,
IF($BU$3291&gt;SUM($BU$3289:BU3333),_xlfn.CONCAT(", ",BW3333),
IF($BU$3291=SUM($BU$3289:BU3333),_xlfn.CONCAT(" y ",BW3333)))))</f>
        <v>0</v>
      </c>
      <c r="BW3333" s="156" t="s">
        <v>5149</v>
      </c>
      <c r="BX3333" s="272">
        <f t="shared" si="1321"/>
        <v>0</v>
      </c>
      <c r="BY3333" s="273" t="str">
        <f>IF(BX3333=0,"",
IF(SUM($BX$3289:BX3333)=1,BZ3333,
IF($BX$3409&gt;SUM($BX$3289:BX3333),_xlfn.CONCAT(", ",BZ3333),
IF($BX$3409=SUM($BX$3289:BX3333),_xlfn.CONCAT(" y ",BZ3333)))))</f>
        <v/>
      </c>
      <c r="BZ3333" s="156" t="s">
        <v>5149</v>
      </c>
      <c r="CA3333" s="272">
        <f t="shared" si="1322"/>
        <v>0</v>
      </c>
      <c r="CB3333" s="273" t="str">
        <f>IF(CA3333=0,"",
IF(SUM($CA$3289:CA3333)=1,CC3333,
IF($CA$3409&gt;SUM($CA$3289:CA3333),_xlfn.CONCAT(", ",CC3333),
IF($CA$3409=SUM($CA$3289:CA3333),_xlfn.CONCAT(" y ",CC3333)))))</f>
        <v/>
      </c>
      <c r="CC3333" s="156" t="s">
        <v>5149</v>
      </c>
      <c r="CD3333" s="272">
        <f t="shared" si="1323"/>
        <v>0</v>
      </c>
      <c r="CE3333" s="273" t="str">
        <f>IF(CD3333=0,"",
IF(SUM($CD$3289:CD3333)=1,CF3333,
IF($CD$3409&gt;SUM($CD$3289:CD3333),_xlfn.CONCAT(", ",CF3333),
IF($CD$3409=SUM($CD$3289:CD3333),_xlfn.CONCAT(" y ",CF3333)))))</f>
        <v/>
      </c>
      <c r="CF3333" s="156" t="s">
        <v>5149</v>
      </c>
    </row>
    <row r="3334" spans="1:84" ht="15" customHeight="1">
      <c r="A3334" s="57"/>
      <c r="B3334" s="26"/>
      <c r="C3334" s="665" t="s">
        <v>5150</v>
      </c>
      <c r="D3334" s="852" t="str">
        <f t="shared" si="1281"/>
        <v>INSTITUTO VERACRUZANO DE EDUCACION PARA LOS ADULTOS</v>
      </c>
      <c r="E3334" s="853"/>
      <c r="F3334" s="853"/>
      <c r="G3334" s="853"/>
      <c r="H3334" s="853"/>
      <c r="I3334" s="853"/>
      <c r="J3334" s="853"/>
      <c r="K3334" s="853"/>
      <c r="L3334" s="853"/>
      <c r="M3334" s="853"/>
      <c r="N3334" s="853"/>
      <c r="O3334" s="854"/>
      <c r="P3334" s="614"/>
      <c r="Q3334" s="614"/>
      <c r="R3334" s="614"/>
      <c r="S3334" s="614"/>
      <c r="T3334" s="614"/>
      <c r="U3334" s="614"/>
      <c r="V3334" s="614"/>
      <c r="W3334" s="614"/>
      <c r="X3334" s="614"/>
      <c r="Y3334" s="614"/>
      <c r="Z3334" s="614"/>
      <c r="AA3334" s="614"/>
      <c r="AB3334" s="614"/>
      <c r="AC3334" s="614"/>
      <c r="AD3334" s="614"/>
      <c r="AE3334" s="164"/>
      <c r="AF3334" s="164"/>
      <c r="AG3334" s="199">
        <f t="shared" si="1282"/>
        <v>1</v>
      </c>
      <c r="AH3334" s="298">
        <f t="shared" si="1283"/>
        <v>0</v>
      </c>
      <c r="AI3334" s="293">
        <f t="shared" si="1284"/>
        <v>0</v>
      </c>
      <c r="AJ3334" s="294">
        <f t="shared" si="1285"/>
        <v>0</v>
      </c>
      <c r="AK3334" s="295">
        <f t="shared" si="1286"/>
        <v>0</v>
      </c>
      <c r="AL3334" s="296">
        <f t="shared" si="1287"/>
        <v>0</v>
      </c>
      <c r="AM3334" s="293">
        <f t="shared" si="1288"/>
        <v>0</v>
      </c>
      <c r="AN3334" s="294">
        <f t="shared" si="1289"/>
        <v>0</v>
      </c>
      <c r="AO3334" s="295">
        <f t="shared" si="1290"/>
        <v>0</v>
      </c>
      <c r="AP3334" s="296">
        <f t="shared" si="1291"/>
        <v>0</v>
      </c>
      <c r="AQ3334" s="293">
        <f t="shared" si="1292"/>
        <v>0</v>
      </c>
      <c r="AR3334" s="294">
        <f t="shared" si="1293"/>
        <v>0</v>
      </c>
      <c r="AS3334" s="295">
        <f t="shared" si="1294"/>
        <v>0</v>
      </c>
      <c r="AT3334" s="296">
        <f t="shared" si="1295"/>
        <v>0</v>
      </c>
      <c r="AU3334" s="293">
        <f t="shared" si="1296"/>
        <v>0</v>
      </c>
      <c r="AV3334" s="294">
        <f t="shared" si="1297"/>
        <v>0</v>
      </c>
      <c r="AW3334" s="295">
        <f t="shared" si="1298"/>
        <v>0</v>
      </c>
      <c r="AX3334" s="296">
        <f t="shared" si="1299"/>
        <v>0</v>
      </c>
      <c r="AY3334" s="293">
        <f t="shared" si="1300"/>
        <v>0</v>
      </c>
      <c r="AZ3334" s="294">
        <f t="shared" si="1301"/>
        <v>0</v>
      </c>
      <c r="BA3334" s="295">
        <f t="shared" si="1302"/>
        <v>0</v>
      </c>
      <c r="BB3334" s="296">
        <f t="shared" si="1303"/>
        <v>0</v>
      </c>
      <c r="BC3334" s="285">
        <f t="shared" si="1304"/>
        <v>0</v>
      </c>
      <c r="BD3334" s="449">
        <f t="shared" si="1305"/>
        <v>0</v>
      </c>
      <c r="BE3334" s="469">
        <f t="shared" si="1306"/>
        <v>0</v>
      </c>
      <c r="BF3334" s="474">
        <f t="shared" si="1307"/>
        <v>0</v>
      </c>
      <c r="BG3334" s="449">
        <f t="shared" si="1308"/>
        <v>0</v>
      </c>
      <c r="BH3334" s="475">
        <f t="shared" si="1309"/>
        <v>0</v>
      </c>
      <c r="BI3334" s="419">
        <f t="shared" si="1310"/>
        <v>0</v>
      </c>
      <c r="BJ3334" s="313">
        <f t="shared" si="1311"/>
        <v>0</v>
      </c>
      <c r="BK3334" s="480">
        <f t="shared" si="1312"/>
        <v>0</v>
      </c>
      <c r="BL3334" s="419">
        <f t="shared" si="1313"/>
        <v>0</v>
      </c>
      <c r="BM3334" s="313">
        <f t="shared" si="1314"/>
        <v>0</v>
      </c>
      <c r="BN3334" s="480">
        <f t="shared" si="1315"/>
        <v>0</v>
      </c>
      <c r="BO3334" s="419">
        <f t="shared" si="1316"/>
        <v>0</v>
      </c>
      <c r="BP3334" s="313">
        <f t="shared" si="1317"/>
        <v>0</v>
      </c>
      <c r="BQ3334" s="480">
        <f t="shared" si="1318"/>
        <v>0</v>
      </c>
      <c r="BR3334" s="272">
        <f t="shared" si="1319"/>
        <v>0</v>
      </c>
      <c r="BS3334" s="273" t="str">
        <f>IF(BR3334=0,"",
IF(SUM($BR$3289:BR3334)=1,BT3334,
IF($BR$3409&gt;SUM($BR$3289:BR3334),_xlfn.CONCAT(", ",BT3334),
IF($BR$3409=SUM($BR$3289:BR3334),_xlfn.CONCAT(" y ",BT3334)))))</f>
        <v/>
      </c>
      <c r="BT3334" s="156" t="s">
        <v>5151</v>
      </c>
      <c r="BU3334" s="272">
        <f t="shared" si="1320"/>
        <v>1</v>
      </c>
      <c r="BV3334" s="273" t="b">
        <f>IF(BU3334=0,"",
IF(SUM($BU$3289:BU3334)=1,BW3334,
IF($BU$3291&gt;SUM($BU$3289:BU3334),_xlfn.CONCAT(", ",BW3334),
IF($BU$3291=SUM($BU$3289:BU3334),_xlfn.CONCAT(" y ",BW3334)))))</f>
        <v>0</v>
      </c>
      <c r="BW3334" s="156" t="s">
        <v>5151</v>
      </c>
      <c r="BX3334" s="272">
        <f t="shared" si="1321"/>
        <v>0</v>
      </c>
      <c r="BY3334" s="273" t="str">
        <f>IF(BX3334=0,"",
IF(SUM($BX$3289:BX3334)=1,BZ3334,
IF($BX$3409&gt;SUM($BX$3289:BX3334),_xlfn.CONCAT(", ",BZ3334),
IF($BX$3409=SUM($BX$3289:BX3334),_xlfn.CONCAT(" y ",BZ3334)))))</f>
        <v/>
      </c>
      <c r="BZ3334" s="156" t="s">
        <v>5151</v>
      </c>
      <c r="CA3334" s="272">
        <f t="shared" si="1322"/>
        <v>0</v>
      </c>
      <c r="CB3334" s="273" t="str">
        <f>IF(CA3334=0,"",
IF(SUM($CA$3289:CA3334)=1,CC3334,
IF($CA$3409&gt;SUM($CA$3289:CA3334),_xlfn.CONCAT(", ",CC3334),
IF($CA$3409=SUM($CA$3289:CA3334),_xlfn.CONCAT(" y ",CC3334)))))</f>
        <v/>
      </c>
      <c r="CC3334" s="156" t="s">
        <v>5151</v>
      </c>
      <c r="CD3334" s="272">
        <f t="shared" si="1323"/>
        <v>0</v>
      </c>
      <c r="CE3334" s="273" t="str">
        <f>IF(CD3334=0,"",
IF(SUM($CD$3289:CD3334)=1,CF3334,
IF($CD$3409&gt;SUM($CD$3289:CD3334),_xlfn.CONCAT(", ",CF3334),
IF($CD$3409=SUM($CD$3289:CD3334),_xlfn.CONCAT(" y ",CF3334)))))</f>
        <v/>
      </c>
      <c r="CF3334" s="156" t="s">
        <v>5151</v>
      </c>
    </row>
    <row r="3335" spans="1:84" ht="15" customHeight="1">
      <c r="A3335" s="57"/>
      <c r="B3335" s="26"/>
      <c r="C3335" s="665" t="s">
        <v>5152</v>
      </c>
      <c r="D3335" s="852" t="str">
        <f t="shared" si="1281"/>
        <v>COLEGIO NACIONAL DE EDUCACION PROFESIONAL TECNICA</v>
      </c>
      <c r="E3335" s="853"/>
      <c r="F3335" s="853"/>
      <c r="G3335" s="853"/>
      <c r="H3335" s="853"/>
      <c r="I3335" s="853"/>
      <c r="J3335" s="853"/>
      <c r="K3335" s="853"/>
      <c r="L3335" s="853"/>
      <c r="M3335" s="853"/>
      <c r="N3335" s="853"/>
      <c r="O3335" s="854"/>
      <c r="P3335" s="614"/>
      <c r="Q3335" s="614"/>
      <c r="R3335" s="614"/>
      <c r="S3335" s="614"/>
      <c r="T3335" s="614"/>
      <c r="U3335" s="614"/>
      <c r="V3335" s="614"/>
      <c r="W3335" s="614"/>
      <c r="X3335" s="614"/>
      <c r="Y3335" s="614"/>
      <c r="Z3335" s="614"/>
      <c r="AA3335" s="614"/>
      <c r="AB3335" s="614"/>
      <c r="AC3335" s="614"/>
      <c r="AD3335" s="614"/>
      <c r="AE3335" s="164"/>
      <c r="AF3335" s="164"/>
      <c r="AG3335" s="199">
        <f t="shared" si="1282"/>
        <v>1</v>
      </c>
      <c r="AH3335" s="298">
        <f t="shared" si="1283"/>
        <v>0</v>
      </c>
      <c r="AI3335" s="293">
        <f t="shared" si="1284"/>
        <v>0</v>
      </c>
      <c r="AJ3335" s="294">
        <f t="shared" si="1285"/>
        <v>0</v>
      </c>
      <c r="AK3335" s="295">
        <f t="shared" si="1286"/>
        <v>0</v>
      </c>
      <c r="AL3335" s="296">
        <f t="shared" si="1287"/>
        <v>0</v>
      </c>
      <c r="AM3335" s="293">
        <f t="shared" si="1288"/>
        <v>0</v>
      </c>
      <c r="AN3335" s="294">
        <f t="shared" si="1289"/>
        <v>0</v>
      </c>
      <c r="AO3335" s="295">
        <f t="shared" si="1290"/>
        <v>0</v>
      </c>
      <c r="AP3335" s="296">
        <f t="shared" si="1291"/>
        <v>0</v>
      </c>
      <c r="AQ3335" s="293">
        <f t="shared" si="1292"/>
        <v>0</v>
      </c>
      <c r="AR3335" s="294">
        <f t="shared" si="1293"/>
        <v>0</v>
      </c>
      <c r="AS3335" s="295">
        <f t="shared" si="1294"/>
        <v>0</v>
      </c>
      <c r="AT3335" s="296">
        <f t="shared" si="1295"/>
        <v>0</v>
      </c>
      <c r="AU3335" s="293">
        <f t="shared" si="1296"/>
        <v>0</v>
      </c>
      <c r="AV3335" s="294">
        <f t="shared" si="1297"/>
        <v>0</v>
      </c>
      <c r="AW3335" s="295">
        <f t="shared" si="1298"/>
        <v>0</v>
      </c>
      <c r="AX3335" s="296">
        <f t="shared" si="1299"/>
        <v>0</v>
      </c>
      <c r="AY3335" s="293">
        <f t="shared" si="1300"/>
        <v>0</v>
      </c>
      <c r="AZ3335" s="294">
        <f t="shared" si="1301"/>
        <v>0</v>
      </c>
      <c r="BA3335" s="295">
        <f t="shared" si="1302"/>
        <v>0</v>
      </c>
      <c r="BB3335" s="296">
        <f t="shared" si="1303"/>
        <v>0</v>
      </c>
      <c r="BC3335" s="285">
        <f t="shared" si="1304"/>
        <v>0</v>
      </c>
      <c r="BD3335" s="449">
        <f t="shared" si="1305"/>
        <v>0</v>
      </c>
      <c r="BE3335" s="469">
        <f t="shared" si="1306"/>
        <v>0</v>
      </c>
      <c r="BF3335" s="474">
        <f t="shared" si="1307"/>
        <v>0</v>
      </c>
      <c r="BG3335" s="449">
        <f t="shared" si="1308"/>
        <v>0</v>
      </c>
      <c r="BH3335" s="475">
        <f t="shared" si="1309"/>
        <v>0</v>
      </c>
      <c r="BI3335" s="419">
        <f t="shared" si="1310"/>
        <v>0</v>
      </c>
      <c r="BJ3335" s="313">
        <f t="shared" si="1311"/>
        <v>0</v>
      </c>
      <c r="BK3335" s="480">
        <f t="shared" si="1312"/>
        <v>0</v>
      </c>
      <c r="BL3335" s="419">
        <f t="shared" si="1313"/>
        <v>0</v>
      </c>
      <c r="BM3335" s="313">
        <f t="shared" si="1314"/>
        <v>0</v>
      </c>
      <c r="BN3335" s="480">
        <f t="shared" si="1315"/>
        <v>0</v>
      </c>
      <c r="BO3335" s="419">
        <f t="shared" si="1316"/>
        <v>0</v>
      </c>
      <c r="BP3335" s="313">
        <f t="shared" si="1317"/>
        <v>0</v>
      </c>
      <c r="BQ3335" s="480">
        <f t="shared" si="1318"/>
        <v>0</v>
      </c>
      <c r="BR3335" s="272">
        <f t="shared" si="1319"/>
        <v>0</v>
      </c>
      <c r="BS3335" s="273" t="str">
        <f>IF(BR3335=0,"",
IF(SUM($BR$3289:BR3335)=1,BT3335,
IF($BR$3409&gt;SUM($BR$3289:BR3335),_xlfn.CONCAT(", ",BT3335),
IF($BR$3409=SUM($BR$3289:BR3335),_xlfn.CONCAT(" y ",BT3335)))))</f>
        <v/>
      </c>
      <c r="BT3335" s="156" t="s">
        <v>5153</v>
      </c>
      <c r="BU3335" s="272">
        <f t="shared" si="1320"/>
        <v>1</v>
      </c>
      <c r="BV3335" s="273" t="b">
        <f>IF(BU3335=0,"",
IF(SUM($BU$3289:BU3335)=1,BW3335,
IF($BU$3291&gt;SUM($BU$3289:BU3335),_xlfn.CONCAT(", ",BW3335),
IF($BU$3291=SUM($BU$3289:BU3335),_xlfn.CONCAT(" y ",BW3335)))))</f>
        <v>0</v>
      </c>
      <c r="BW3335" s="156" t="s">
        <v>5153</v>
      </c>
      <c r="BX3335" s="272">
        <f t="shared" si="1321"/>
        <v>0</v>
      </c>
      <c r="BY3335" s="273" t="str">
        <f>IF(BX3335=0,"",
IF(SUM($BX$3289:BX3335)=1,BZ3335,
IF($BX$3409&gt;SUM($BX$3289:BX3335),_xlfn.CONCAT(", ",BZ3335),
IF($BX$3409=SUM($BX$3289:BX3335),_xlfn.CONCAT(" y ",BZ3335)))))</f>
        <v/>
      </c>
      <c r="BZ3335" s="156" t="s">
        <v>5153</v>
      </c>
      <c r="CA3335" s="272">
        <f t="shared" si="1322"/>
        <v>0</v>
      </c>
      <c r="CB3335" s="273" t="str">
        <f>IF(CA3335=0,"",
IF(SUM($CA$3289:CA3335)=1,CC3335,
IF($CA$3409&gt;SUM($CA$3289:CA3335),_xlfn.CONCAT(", ",CC3335),
IF($CA$3409=SUM($CA$3289:CA3335),_xlfn.CONCAT(" y ",CC3335)))))</f>
        <v/>
      </c>
      <c r="CC3335" s="156" t="s">
        <v>5153</v>
      </c>
      <c r="CD3335" s="272">
        <f t="shared" si="1323"/>
        <v>0</v>
      </c>
      <c r="CE3335" s="273" t="str">
        <f>IF(CD3335=0,"",
IF(SUM($CD$3289:CD3335)=1,CF3335,
IF($CD$3409&gt;SUM($CD$3289:CD3335),_xlfn.CONCAT(", ",CF3335),
IF($CD$3409=SUM($CD$3289:CD3335),_xlfn.CONCAT(" y ",CF3335)))))</f>
        <v/>
      </c>
      <c r="CF3335" s="156" t="s">
        <v>5153</v>
      </c>
    </row>
    <row r="3336" spans="1:84" ht="15" customHeight="1">
      <c r="A3336" s="57"/>
      <c r="B3336" s="26"/>
      <c r="C3336" s="665" t="s">
        <v>5154</v>
      </c>
      <c r="D3336" s="852" t="str">
        <f t="shared" si="1281"/>
        <v>UNIVERSIDAD TECNOLOGICA DEL SURESTE</v>
      </c>
      <c r="E3336" s="853"/>
      <c r="F3336" s="853"/>
      <c r="G3336" s="853"/>
      <c r="H3336" s="853"/>
      <c r="I3336" s="853"/>
      <c r="J3336" s="853"/>
      <c r="K3336" s="853"/>
      <c r="L3336" s="853"/>
      <c r="M3336" s="853"/>
      <c r="N3336" s="853"/>
      <c r="O3336" s="854"/>
      <c r="P3336" s="614"/>
      <c r="Q3336" s="614"/>
      <c r="R3336" s="614"/>
      <c r="S3336" s="614"/>
      <c r="T3336" s="614"/>
      <c r="U3336" s="614"/>
      <c r="V3336" s="614"/>
      <c r="W3336" s="614"/>
      <c r="X3336" s="614"/>
      <c r="Y3336" s="614"/>
      <c r="Z3336" s="614"/>
      <c r="AA3336" s="614"/>
      <c r="AB3336" s="614"/>
      <c r="AC3336" s="614"/>
      <c r="AD3336" s="614"/>
      <c r="AE3336" s="164"/>
      <c r="AF3336" s="164"/>
      <c r="AG3336" s="199">
        <f t="shared" si="1282"/>
        <v>1</v>
      </c>
      <c r="AH3336" s="298">
        <f t="shared" si="1283"/>
        <v>0</v>
      </c>
      <c r="AI3336" s="293">
        <f t="shared" si="1284"/>
        <v>0</v>
      </c>
      <c r="AJ3336" s="294">
        <f t="shared" si="1285"/>
        <v>0</v>
      </c>
      <c r="AK3336" s="295">
        <f t="shared" si="1286"/>
        <v>0</v>
      </c>
      <c r="AL3336" s="296">
        <f t="shared" si="1287"/>
        <v>0</v>
      </c>
      <c r="AM3336" s="293">
        <f t="shared" si="1288"/>
        <v>0</v>
      </c>
      <c r="AN3336" s="294">
        <f t="shared" si="1289"/>
        <v>0</v>
      </c>
      <c r="AO3336" s="295">
        <f t="shared" si="1290"/>
        <v>0</v>
      </c>
      <c r="AP3336" s="296">
        <f t="shared" si="1291"/>
        <v>0</v>
      </c>
      <c r="AQ3336" s="293">
        <f t="shared" si="1292"/>
        <v>0</v>
      </c>
      <c r="AR3336" s="294">
        <f t="shared" si="1293"/>
        <v>0</v>
      </c>
      <c r="AS3336" s="295">
        <f t="shared" si="1294"/>
        <v>0</v>
      </c>
      <c r="AT3336" s="296">
        <f t="shared" si="1295"/>
        <v>0</v>
      </c>
      <c r="AU3336" s="293">
        <f t="shared" si="1296"/>
        <v>0</v>
      </c>
      <c r="AV3336" s="294">
        <f t="shared" si="1297"/>
        <v>0</v>
      </c>
      <c r="AW3336" s="295">
        <f t="shared" si="1298"/>
        <v>0</v>
      </c>
      <c r="AX3336" s="296">
        <f t="shared" si="1299"/>
        <v>0</v>
      </c>
      <c r="AY3336" s="293">
        <f t="shared" si="1300"/>
        <v>0</v>
      </c>
      <c r="AZ3336" s="294">
        <f t="shared" si="1301"/>
        <v>0</v>
      </c>
      <c r="BA3336" s="295">
        <f t="shared" si="1302"/>
        <v>0</v>
      </c>
      <c r="BB3336" s="296">
        <f t="shared" si="1303"/>
        <v>0</v>
      </c>
      <c r="BC3336" s="285">
        <f t="shared" si="1304"/>
        <v>0</v>
      </c>
      <c r="BD3336" s="449">
        <f t="shared" si="1305"/>
        <v>0</v>
      </c>
      <c r="BE3336" s="469">
        <f t="shared" si="1306"/>
        <v>0</v>
      </c>
      <c r="BF3336" s="474">
        <f t="shared" si="1307"/>
        <v>0</v>
      </c>
      <c r="BG3336" s="449">
        <f t="shared" si="1308"/>
        <v>0</v>
      </c>
      <c r="BH3336" s="475">
        <f t="shared" si="1309"/>
        <v>0</v>
      </c>
      <c r="BI3336" s="419">
        <f t="shared" si="1310"/>
        <v>0</v>
      </c>
      <c r="BJ3336" s="313">
        <f t="shared" si="1311"/>
        <v>0</v>
      </c>
      <c r="BK3336" s="480">
        <f t="shared" si="1312"/>
        <v>0</v>
      </c>
      <c r="BL3336" s="419">
        <f t="shared" si="1313"/>
        <v>0</v>
      </c>
      <c r="BM3336" s="313">
        <f t="shared" si="1314"/>
        <v>0</v>
      </c>
      <c r="BN3336" s="480">
        <f t="shared" si="1315"/>
        <v>0</v>
      </c>
      <c r="BO3336" s="419">
        <f t="shared" si="1316"/>
        <v>0</v>
      </c>
      <c r="BP3336" s="313">
        <f t="shared" si="1317"/>
        <v>0</v>
      </c>
      <c r="BQ3336" s="480">
        <f t="shared" si="1318"/>
        <v>0</v>
      </c>
      <c r="BR3336" s="272">
        <f t="shared" si="1319"/>
        <v>0</v>
      </c>
      <c r="BS3336" s="273" t="str">
        <f>IF(BR3336=0,"",
IF(SUM($BR$3289:BR3336)=1,BT3336,
IF($BR$3409&gt;SUM($BR$3289:BR3336),_xlfn.CONCAT(", ",BT3336),
IF($BR$3409=SUM($BR$3289:BR3336),_xlfn.CONCAT(" y ",BT3336)))))</f>
        <v/>
      </c>
      <c r="BT3336" s="156" t="s">
        <v>5155</v>
      </c>
      <c r="BU3336" s="272">
        <f t="shared" si="1320"/>
        <v>1</v>
      </c>
      <c r="BV3336" s="273" t="b">
        <f>IF(BU3336=0,"",
IF(SUM($BU$3289:BU3336)=1,BW3336,
IF($BU$3291&gt;SUM($BU$3289:BU3336),_xlfn.CONCAT(", ",BW3336),
IF($BU$3291=SUM($BU$3289:BU3336),_xlfn.CONCAT(" y ",BW3336)))))</f>
        <v>0</v>
      </c>
      <c r="BW3336" s="156" t="s">
        <v>5155</v>
      </c>
      <c r="BX3336" s="272">
        <f t="shared" si="1321"/>
        <v>0</v>
      </c>
      <c r="BY3336" s="273" t="str">
        <f>IF(BX3336=0,"",
IF(SUM($BX$3289:BX3336)=1,BZ3336,
IF($BX$3409&gt;SUM($BX$3289:BX3336),_xlfn.CONCAT(", ",BZ3336),
IF($BX$3409=SUM($BX$3289:BX3336),_xlfn.CONCAT(" y ",BZ3336)))))</f>
        <v/>
      </c>
      <c r="BZ3336" s="156" t="s">
        <v>5155</v>
      </c>
      <c r="CA3336" s="272">
        <f t="shared" si="1322"/>
        <v>0</v>
      </c>
      <c r="CB3336" s="273" t="str">
        <f>IF(CA3336=0,"",
IF(SUM($CA$3289:CA3336)=1,CC3336,
IF($CA$3409&gt;SUM($CA$3289:CA3336),_xlfn.CONCAT(", ",CC3336),
IF($CA$3409=SUM($CA$3289:CA3336),_xlfn.CONCAT(" y ",CC3336)))))</f>
        <v/>
      </c>
      <c r="CC3336" s="156" t="s">
        <v>5155</v>
      </c>
      <c r="CD3336" s="272">
        <f t="shared" si="1323"/>
        <v>0</v>
      </c>
      <c r="CE3336" s="273" t="str">
        <f>IF(CD3336=0,"",
IF(SUM($CD$3289:CD3336)=1,CF3336,
IF($CD$3409&gt;SUM($CD$3289:CD3336),_xlfn.CONCAT(", ",CF3336),
IF($CD$3409=SUM($CD$3289:CD3336),_xlfn.CONCAT(" y ",CF3336)))))</f>
        <v/>
      </c>
      <c r="CF3336" s="156" t="s">
        <v>5155</v>
      </c>
    </row>
    <row r="3337" spans="1:84" ht="15" customHeight="1">
      <c r="A3337" s="57"/>
      <c r="B3337" s="26"/>
      <c r="C3337" s="665" t="s">
        <v>5156</v>
      </c>
      <c r="D3337" s="852" t="str">
        <f t="shared" si="1281"/>
        <v>UNIVERSIDAD TECNOLOGICA DEL CENTRO</v>
      </c>
      <c r="E3337" s="853"/>
      <c r="F3337" s="853"/>
      <c r="G3337" s="853"/>
      <c r="H3337" s="853"/>
      <c r="I3337" s="853"/>
      <c r="J3337" s="853"/>
      <c r="K3337" s="853"/>
      <c r="L3337" s="853"/>
      <c r="M3337" s="853"/>
      <c r="N3337" s="853"/>
      <c r="O3337" s="854"/>
      <c r="P3337" s="614"/>
      <c r="Q3337" s="614"/>
      <c r="R3337" s="614"/>
      <c r="S3337" s="614"/>
      <c r="T3337" s="614"/>
      <c r="U3337" s="614"/>
      <c r="V3337" s="614"/>
      <c r="W3337" s="614"/>
      <c r="X3337" s="614"/>
      <c r="Y3337" s="614"/>
      <c r="Z3337" s="614"/>
      <c r="AA3337" s="614"/>
      <c r="AB3337" s="614"/>
      <c r="AC3337" s="614"/>
      <c r="AD3337" s="614"/>
      <c r="AE3337" s="164"/>
      <c r="AF3337" s="164"/>
      <c r="AG3337" s="199">
        <f t="shared" si="1282"/>
        <v>1</v>
      </c>
      <c r="AH3337" s="298">
        <f t="shared" si="1283"/>
        <v>0</v>
      </c>
      <c r="AI3337" s="293">
        <f t="shared" si="1284"/>
        <v>0</v>
      </c>
      <c r="AJ3337" s="294">
        <f t="shared" si="1285"/>
        <v>0</v>
      </c>
      <c r="AK3337" s="295">
        <f t="shared" si="1286"/>
        <v>0</v>
      </c>
      <c r="AL3337" s="296">
        <f t="shared" si="1287"/>
        <v>0</v>
      </c>
      <c r="AM3337" s="293">
        <f t="shared" si="1288"/>
        <v>0</v>
      </c>
      <c r="AN3337" s="294">
        <f t="shared" si="1289"/>
        <v>0</v>
      </c>
      <c r="AO3337" s="295">
        <f t="shared" si="1290"/>
        <v>0</v>
      </c>
      <c r="AP3337" s="296">
        <f t="shared" si="1291"/>
        <v>0</v>
      </c>
      <c r="AQ3337" s="293">
        <f t="shared" si="1292"/>
        <v>0</v>
      </c>
      <c r="AR3337" s="294">
        <f t="shared" si="1293"/>
        <v>0</v>
      </c>
      <c r="AS3337" s="295">
        <f t="shared" si="1294"/>
        <v>0</v>
      </c>
      <c r="AT3337" s="296">
        <f t="shared" si="1295"/>
        <v>0</v>
      </c>
      <c r="AU3337" s="293">
        <f t="shared" si="1296"/>
        <v>0</v>
      </c>
      <c r="AV3337" s="294">
        <f t="shared" si="1297"/>
        <v>0</v>
      </c>
      <c r="AW3337" s="295">
        <f t="shared" si="1298"/>
        <v>0</v>
      </c>
      <c r="AX3337" s="296">
        <f t="shared" si="1299"/>
        <v>0</v>
      </c>
      <c r="AY3337" s="293">
        <f t="shared" si="1300"/>
        <v>0</v>
      </c>
      <c r="AZ3337" s="294">
        <f t="shared" si="1301"/>
        <v>0</v>
      </c>
      <c r="BA3337" s="295">
        <f t="shared" si="1302"/>
        <v>0</v>
      </c>
      <c r="BB3337" s="296">
        <f t="shared" si="1303"/>
        <v>0</v>
      </c>
      <c r="BC3337" s="285">
        <f t="shared" si="1304"/>
        <v>0</v>
      </c>
      <c r="BD3337" s="449">
        <f t="shared" si="1305"/>
        <v>0</v>
      </c>
      <c r="BE3337" s="469">
        <f t="shared" si="1306"/>
        <v>0</v>
      </c>
      <c r="BF3337" s="474">
        <f t="shared" si="1307"/>
        <v>0</v>
      </c>
      <c r="BG3337" s="449">
        <f t="shared" si="1308"/>
        <v>0</v>
      </c>
      <c r="BH3337" s="475">
        <f t="shared" si="1309"/>
        <v>0</v>
      </c>
      <c r="BI3337" s="419">
        <f t="shared" si="1310"/>
        <v>0</v>
      </c>
      <c r="BJ3337" s="313">
        <f t="shared" si="1311"/>
        <v>0</v>
      </c>
      <c r="BK3337" s="480">
        <f t="shared" si="1312"/>
        <v>0</v>
      </c>
      <c r="BL3337" s="419">
        <f t="shared" si="1313"/>
        <v>0</v>
      </c>
      <c r="BM3337" s="313">
        <f t="shared" si="1314"/>
        <v>0</v>
      </c>
      <c r="BN3337" s="480">
        <f t="shared" si="1315"/>
        <v>0</v>
      </c>
      <c r="BO3337" s="419">
        <f t="shared" si="1316"/>
        <v>0</v>
      </c>
      <c r="BP3337" s="313">
        <f t="shared" si="1317"/>
        <v>0</v>
      </c>
      <c r="BQ3337" s="480">
        <f t="shared" si="1318"/>
        <v>0</v>
      </c>
      <c r="BR3337" s="272">
        <f t="shared" si="1319"/>
        <v>0</v>
      </c>
      <c r="BS3337" s="273" t="str">
        <f>IF(BR3337=0,"",
IF(SUM($BR$3289:BR3337)=1,BT3337,
IF($BR$3409&gt;SUM($BR$3289:BR3337),_xlfn.CONCAT(", ",BT3337),
IF($BR$3409=SUM($BR$3289:BR3337),_xlfn.CONCAT(" y ",BT3337)))))</f>
        <v/>
      </c>
      <c r="BT3337" s="156" t="s">
        <v>5157</v>
      </c>
      <c r="BU3337" s="272">
        <f t="shared" si="1320"/>
        <v>1</v>
      </c>
      <c r="BV3337" s="273" t="b">
        <f>IF(BU3337=0,"",
IF(SUM($BU$3289:BU3337)=1,BW3337,
IF($BU$3291&gt;SUM($BU$3289:BU3337),_xlfn.CONCAT(", ",BW3337),
IF($BU$3291=SUM($BU$3289:BU3337),_xlfn.CONCAT(" y ",BW3337)))))</f>
        <v>0</v>
      </c>
      <c r="BW3337" s="156" t="s">
        <v>5157</v>
      </c>
      <c r="BX3337" s="272">
        <f t="shared" si="1321"/>
        <v>0</v>
      </c>
      <c r="BY3337" s="273" t="str">
        <f>IF(BX3337=0,"",
IF(SUM($BX$3289:BX3337)=1,BZ3337,
IF($BX$3409&gt;SUM($BX$3289:BX3337),_xlfn.CONCAT(", ",BZ3337),
IF($BX$3409=SUM($BX$3289:BX3337),_xlfn.CONCAT(" y ",BZ3337)))))</f>
        <v/>
      </c>
      <c r="BZ3337" s="156" t="s">
        <v>5157</v>
      </c>
      <c r="CA3337" s="272">
        <f t="shared" si="1322"/>
        <v>0</v>
      </c>
      <c r="CB3337" s="273" t="str">
        <f>IF(CA3337=0,"",
IF(SUM($CA$3289:CA3337)=1,CC3337,
IF($CA$3409&gt;SUM($CA$3289:CA3337),_xlfn.CONCAT(", ",CC3337),
IF($CA$3409=SUM($CA$3289:CA3337),_xlfn.CONCAT(" y ",CC3337)))))</f>
        <v/>
      </c>
      <c r="CC3337" s="156" t="s">
        <v>5157</v>
      </c>
      <c r="CD3337" s="272">
        <f t="shared" si="1323"/>
        <v>0</v>
      </c>
      <c r="CE3337" s="273" t="str">
        <f>IF(CD3337=0,"",
IF(SUM($CD$3289:CD3337)=1,CF3337,
IF($CD$3409&gt;SUM($CD$3289:CD3337),_xlfn.CONCAT(", ",CF3337),
IF($CD$3409=SUM($CD$3289:CD3337),_xlfn.CONCAT(" y ",CF3337)))))</f>
        <v/>
      </c>
      <c r="CF3337" s="156" t="s">
        <v>5157</v>
      </c>
    </row>
    <row r="3338" spans="1:84" ht="15" customHeight="1">
      <c r="A3338" s="57"/>
      <c r="B3338" s="26"/>
      <c r="C3338" s="665" t="s">
        <v>5158</v>
      </c>
      <c r="D3338" s="852" t="str">
        <f t="shared" si="1281"/>
        <v>UNIVERSIDAD TECNOLOGICA DE GUTIERREZ ZAMORA</v>
      </c>
      <c r="E3338" s="853"/>
      <c r="F3338" s="853"/>
      <c r="G3338" s="853"/>
      <c r="H3338" s="853"/>
      <c r="I3338" s="853"/>
      <c r="J3338" s="853"/>
      <c r="K3338" s="853"/>
      <c r="L3338" s="853"/>
      <c r="M3338" s="853"/>
      <c r="N3338" s="853"/>
      <c r="O3338" s="854"/>
      <c r="P3338" s="614"/>
      <c r="Q3338" s="614"/>
      <c r="R3338" s="614"/>
      <c r="S3338" s="614"/>
      <c r="T3338" s="614"/>
      <c r="U3338" s="614"/>
      <c r="V3338" s="614"/>
      <c r="W3338" s="614"/>
      <c r="X3338" s="614"/>
      <c r="Y3338" s="614"/>
      <c r="Z3338" s="614"/>
      <c r="AA3338" s="614"/>
      <c r="AB3338" s="614"/>
      <c r="AC3338" s="614"/>
      <c r="AD3338" s="614"/>
      <c r="AE3338" s="164"/>
      <c r="AF3338" s="164"/>
      <c r="AG3338" s="199">
        <f t="shared" si="1282"/>
        <v>1</v>
      </c>
      <c r="AH3338" s="298">
        <f t="shared" si="1283"/>
        <v>0</v>
      </c>
      <c r="AI3338" s="293">
        <f t="shared" si="1284"/>
        <v>0</v>
      </c>
      <c r="AJ3338" s="294">
        <f t="shared" si="1285"/>
        <v>0</v>
      </c>
      <c r="AK3338" s="295">
        <f t="shared" si="1286"/>
        <v>0</v>
      </c>
      <c r="AL3338" s="296">
        <f t="shared" si="1287"/>
        <v>0</v>
      </c>
      <c r="AM3338" s="293">
        <f t="shared" si="1288"/>
        <v>0</v>
      </c>
      <c r="AN3338" s="294">
        <f t="shared" si="1289"/>
        <v>0</v>
      </c>
      <c r="AO3338" s="295">
        <f t="shared" si="1290"/>
        <v>0</v>
      </c>
      <c r="AP3338" s="296">
        <f t="shared" si="1291"/>
        <v>0</v>
      </c>
      <c r="AQ3338" s="293">
        <f t="shared" si="1292"/>
        <v>0</v>
      </c>
      <c r="AR3338" s="294">
        <f t="shared" si="1293"/>
        <v>0</v>
      </c>
      <c r="AS3338" s="295">
        <f t="shared" si="1294"/>
        <v>0</v>
      </c>
      <c r="AT3338" s="296">
        <f t="shared" si="1295"/>
        <v>0</v>
      </c>
      <c r="AU3338" s="293">
        <f t="shared" si="1296"/>
        <v>0</v>
      </c>
      <c r="AV3338" s="294">
        <f t="shared" si="1297"/>
        <v>0</v>
      </c>
      <c r="AW3338" s="295">
        <f t="shared" si="1298"/>
        <v>0</v>
      </c>
      <c r="AX3338" s="296">
        <f t="shared" si="1299"/>
        <v>0</v>
      </c>
      <c r="AY3338" s="293">
        <f t="shared" si="1300"/>
        <v>0</v>
      </c>
      <c r="AZ3338" s="294">
        <f t="shared" si="1301"/>
        <v>0</v>
      </c>
      <c r="BA3338" s="295">
        <f t="shared" si="1302"/>
        <v>0</v>
      </c>
      <c r="BB3338" s="296">
        <f t="shared" si="1303"/>
        <v>0</v>
      </c>
      <c r="BC3338" s="285">
        <f t="shared" si="1304"/>
        <v>0</v>
      </c>
      <c r="BD3338" s="449">
        <f t="shared" si="1305"/>
        <v>0</v>
      </c>
      <c r="BE3338" s="469">
        <f t="shared" si="1306"/>
        <v>0</v>
      </c>
      <c r="BF3338" s="474">
        <f t="shared" si="1307"/>
        <v>0</v>
      </c>
      <c r="BG3338" s="449">
        <f t="shared" si="1308"/>
        <v>0</v>
      </c>
      <c r="BH3338" s="475">
        <f t="shared" si="1309"/>
        <v>0</v>
      </c>
      <c r="BI3338" s="419">
        <f t="shared" si="1310"/>
        <v>0</v>
      </c>
      <c r="BJ3338" s="313">
        <f t="shared" si="1311"/>
        <v>0</v>
      </c>
      <c r="BK3338" s="480">
        <f t="shared" si="1312"/>
        <v>0</v>
      </c>
      <c r="BL3338" s="419">
        <f t="shared" si="1313"/>
        <v>0</v>
      </c>
      <c r="BM3338" s="313">
        <f t="shared" si="1314"/>
        <v>0</v>
      </c>
      <c r="BN3338" s="480">
        <f t="shared" si="1315"/>
        <v>0</v>
      </c>
      <c r="BO3338" s="419">
        <f t="shared" si="1316"/>
        <v>0</v>
      </c>
      <c r="BP3338" s="313">
        <f t="shared" si="1317"/>
        <v>0</v>
      </c>
      <c r="BQ3338" s="480">
        <f t="shared" si="1318"/>
        <v>0</v>
      </c>
      <c r="BR3338" s="272">
        <f t="shared" si="1319"/>
        <v>0</v>
      </c>
      <c r="BS3338" s="273" t="str">
        <f>IF(BR3338=0,"",
IF(SUM($BR$3289:BR3338)=1,BT3338,
IF($BR$3409&gt;SUM($BR$3289:BR3338),_xlfn.CONCAT(", ",BT3338),
IF($BR$3409=SUM($BR$3289:BR3338),_xlfn.CONCAT(" y ",BT3338)))))</f>
        <v/>
      </c>
      <c r="BT3338" s="156" t="s">
        <v>5159</v>
      </c>
      <c r="BU3338" s="272">
        <f t="shared" si="1320"/>
        <v>1</v>
      </c>
      <c r="BV3338" s="273" t="b">
        <f>IF(BU3338=0,"",
IF(SUM($BU$3289:BU3338)=1,BW3338,
IF($BU$3291&gt;SUM($BU$3289:BU3338),_xlfn.CONCAT(", ",BW3338),
IF($BU$3291=SUM($BU$3289:BU3338),_xlfn.CONCAT(" y ",BW3338)))))</f>
        <v>0</v>
      </c>
      <c r="BW3338" s="156" t="s">
        <v>5159</v>
      </c>
      <c r="BX3338" s="272">
        <f t="shared" si="1321"/>
        <v>0</v>
      </c>
      <c r="BY3338" s="273" t="str">
        <f>IF(BX3338=0,"",
IF(SUM($BX$3289:BX3338)=1,BZ3338,
IF($BX$3409&gt;SUM($BX$3289:BX3338),_xlfn.CONCAT(", ",BZ3338),
IF($BX$3409=SUM($BX$3289:BX3338),_xlfn.CONCAT(" y ",BZ3338)))))</f>
        <v/>
      </c>
      <c r="BZ3338" s="156" t="s">
        <v>5159</v>
      </c>
      <c r="CA3338" s="272">
        <f t="shared" si="1322"/>
        <v>0</v>
      </c>
      <c r="CB3338" s="273" t="str">
        <f>IF(CA3338=0,"",
IF(SUM($CA$3289:CA3338)=1,CC3338,
IF($CA$3409&gt;SUM($CA$3289:CA3338),_xlfn.CONCAT(", ",CC3338),
IF($CA$3409=SUM($CA$3289:CA3338),_xlfn.CONCAT(" y ",CC3338)))))</f>
        <v/>
      </c>
      <c r="CC3338" s="156" t="s">
        <v>5159</v>
      </c>
      <c r="CD3338" s="272">
        <f t="shared" si="1323"/>
        <v>0</v>
      </c>
      <c r="CE3338" s="273" t="str">
        <f>IF(CD3338=0,"",
IF(SUM($CD$3289:CD3338)=1,CF3338,
IF($CD$3409&gt;SUM($CD$3289:CD3338),_xlfn.CONCAT(", ",CF3338),
IF($CD$3409=SUM($CD$3289:CD3338),_xlfn.CONCAT(" y ",CF3338)))))</f>
        <v/>
      </c>
      <c r="CF3338" s="156" t="s">
        <v>5159</v>
      </c>
    </row>
    <row r="3339" spans="1:84" ht="15" customHeight="1">
      <c r="A3339" s="57"/>
      <c r="B3339" s="26"/>
      <c r="C3339" s="665" t="s">
        <v>5160</v>
      </c>
      <c r="D3339" s="852" t="str">
        <f t="shared" si="1281"/>
        <v>CONSEJO VERACRUZANO DE INVESTIGACION CIENTIFICA Y DESARROLLO TECNOLOGICO</v>
      </c>
      <c r="E3339" s="853"/>
      <c r="F3339" s="853"/>
      <c r="G3339" s="853"/>
      <c r="H3339" s="853"/>
      <c r="I3339" s="853"/>
      <c r="J3339" s="853"/>
      <c r="K3339" s="853"/>
      <c r="L3339" s="853"/>
      <c r="M3339" s="853"/>
      <c r="N3339" s="853"/>
      <c r="O3339" s="854"/>
      <c r="P3339" s="614"/>
      <c r="Q3339" s="614"/>
      <c r="R3339" s="614"/>
      <c r="S3339" s="614"/>
      <c r="T3339" s="614"/>
      <c r="U3339" s="614"/>
      <c r="V3339" s="614"/>
      <c r="W3339" s="614"/>
      <c r="X3339" s="614"/>
      <c r="Y3339" s="614"/>
      <c r="Z3339" s="614"/>
      <c r="AA3339" s="614"/>
      <c r="AB3339" s="614"/>
      <c r="AC3339" s="614"/>
      <c r="AD3339" s="614"/>
      <c r="AE3339" s="164"/>
      <c r="AF3339" s="164"/>
      <c r="AG3339" s="199">
        <f t="shared" si="1282"/>
        <v>1</v>
      </c>
      <c r="AH3339" s="298">
        <f t="shared" si="1283"/>
        <v>0</v>
      </c>
      <c r="AI3339" s="293">
        <f t="shared" si="1284"/>
        <v>0</v>
      </c>
      <c r="AJ3339" s="294">
        <f t="shared" si="1285"/>
        <v>0</v>
      </c>
      <c r="AK3339" s="295">
        <f t="shared" si="1286"/>
        <v>0</v>
      </c>
      <c r="AL3339" s="296">
        <f t="shared" si="1287"/>
        <v>0</v>
      </c>
      <c r="AM3339" s="293">
        <f t="shared" si="1288"/>
        <v>0</v>
      </c>
      <c r="AN3339" s="294">
        <f t="shared" si="1289"/>
        <v>0</v>
      </c>
      <c r="AO3339" s="295">
        <f t="shared" si="1290"/>
        <v>0</v>
      </c>
      <c r="AP3339" s="296">
        <f t="shared" si="1291"/>
        <v>0</v>
      </c>
      <c r="AQ3339" s="293">
        <f t="shared" si="1292"/>
        <v>0</v>
      </c>
      <c r="AR3339" s="294">
        <f t="shared" si="1293"/>
        <v>0</v>
      </c>
      <c r="AS3339" s="295">
        <f t="shared" si="1294"/>
        <v>0</v>
      </c>
      <c r="AT3339" s="296">
        <f t="shared" si="1295"/>
        <v>0</v>
      </c>
      <c r="AU3339" s="293">
        <f t="shared" si="1296"/>
        <v>0</v>
      </c>
      <c r="AV3339" s="294">
        <f t="shared" si="1297"/>
        <v>0</v>
      </c>
      <c r="AW3339" s="295">
        <f t="shared" si="1298"/>
        <v>0</v>
      </c>
      <c r="AX3339" s="296">
        <f t="shared" si="1299"/>
        <v>0</v>
      </c>
      <c r="AY3339" s="293">
        <f t="shared" si="1300"/>
        <v>0</v>
      </c>
      <c r="AZ3339" s="294">
        <f t="shared" si="1301"/>
        <v>0</v>
      </c>
      <c r="BA3339" s="295">
        <f t="shared" si="1302"/>
        <v>0</v>
      </c>
      <c r="BB3339" s="296">
        <f t="shared" si="1303"/>
        <v>0</v>
      </c>
      <c r="BC3339" s="285">
        <f t="shared" si="1304"/>
        <v>0</v>
      </c>
      <c r="BD3339" s="449">
        <f t="shared" si="1305"/>
        <v>0</v>
      </c>
      <c r="BE3339" s="469">
        <f t="shared" si="1306"/>
        <v>0</v>
      </c>
      <c r="BF3339" s="474">
        <f t="shared" si="1307"/>
        <v>0</v>
      </c>
      <c r="BG3339" s="449">
        <f t="shared" si="1308"/>
        <v>0</v>
      </c>
      <c r="BH3339" s="475">
        <f t="shared" si="1309"/>
        <v>0</v>
      </c>
      <c r="BI3339" s="419">
        <f t="shared" si="1310"/>
        <v>0</v>
      </c>
      <c r="BJ3339" s="313">
        <f t="shared" si="1311"/>
        <v>0</v>
      </c>
      <c r="BK3339" s="480">
        <f t="shared" si="1312"/>
        <v>0</v>
      </c>
      <c r="BL3339" s="419">
        <f t="shared" si="1313"/>
        <v>0</v>
      </c>
      <c r="BM3339" s="313">
        <f t="shared" si="1314"/>
        <v>0</v>
      </c>
      <c r="BN3339" s="480">
        <f t="shared" si="1315"/>
        <v>0</v>
      </c>
      <c r="BO3339" s="419">
        <f t="shared" si="1316"/>
        <v>0</v>
      </c>
      <c r="BP3339" s="313">
        <f t="shared" si="1317"/>
        <v>0</v>
      </c>
      <c r="BQ3339" s="480">
        <f t="shared" si="1318"/>
        <v>0</v>
      </c>
      <c r="BR3339" s="272">
        <f t="shared" si="1319"/>
        <v>0</v>
      </c>
      <c r="BS3339" s="273" t="str">
        <f>IF(BR3339=0,"",
IF(SUM($BR$3289:BR3339)=1,BT3339,
IF($BR$3409&gt;SUM($BR$3289:BR3339),_xlfn.CONCAT(", ",BT3339),
IF($BR$3409=SUM($BR$3289:BR3339),_xlfn.CONCAT(" y ",BT3339)))))</f>
        <v/>
      </c>
      <c r="BT3339" s="156" t="s">
        <v>5161</v>
      </c>
      <c r="BU3339" s="272">
        <f t="shared" si="1320"/>
        <v>1</v>
      </c>
      <c r="BV3339" s="273" t="b">
        <f>IF(BU3339=0,"",
IF(SUM($BU$3289:BU3339)=1,BW3339,
IF($BU$3291&gt;SUM($BU$3289:BU3339),_xlfn.CONCAT(", ",BW3339),
IF($BU$3291=SUM($BU$3289:BU3339),_xlfn.CONCAT(" y ",BW3339)))))</f>
        <v>0</v>
      </c>
      <c r="BW3339" s="156" t="s">
        <v>5161</v>
      </c>
      <c r="BX3339" s="272">
        <f t="shared" si="1321"/>
        <v>0</v>
      </c>
      <c r="BY3339" s="273" t="str">
        <f>IF(BX3339=0,"",
IF(SUM($BX$3289:BX3339)=1,BZ3339,
IF($BX$3409&gt;SUM($BX$3289:BX3339),_xlfn.CONCAT(", ",BZ3339),
IF($BX$3409=SUM($BX$3289:BX3339),_xlfn.CONCAT(" y ",BZ3339)))))</f>
        <v/>
      </c>
      <c r="BZ3339" s="156" t="s">
        <v>5161</v>
      </c>
      <c r="CA3339" s="272">
        <f t="shared" si="1322"/>
        <v>0</v>
      </c>
      <c r="CB3339" s="273" t="str">
        <f>IF(CA3339=0,"",
IF(SUM($CA$3289:CA3339)=1,CC3339,
IF($CA$3409&gt;SUM($CA$3289:CA3339),_xlfn.CONCAT(", ",CC3339),
IF($CA$3409=SUM($CA$3289:CA3339),_xlfn.CONCAT(" y ",CC3339)))))</f>
        <v/>
      </c>
      <c r="CC3339" s="156" t="s">
        <v>5161</v>
      </c>
      <c r="CD3339" s="272">
        <f t="shared" si="1323"/>
        <v>0</v>
      </c>
      <c r="CE3339" s="273" t="str">
        <f>IF(CD3339=0,"",
IF(SUM($CD$3289:CD3339)=1,CF3339,
IF($CD$3409&gt;SUM($CD$3289:CD3339),_xlfn.CONCAT(", ",CF3339),
IF($CD$3409=SUM($CD$3289:CD3339),_xlfn.CONCAT(" y ",CF3339)))))</f>
        <v/>
      </c>
      <c r="CF3339" s="156" t="s">
        <v>5161</v>
      </c>
    </row>
    <row r="3340" spans="1:84" ht="15" customHeight="1">
      <c r="A3340" s="57"/>
      <c r="B3340" s="26"/>
      <c r="C3340" s="665" t="s">
        <v>5162</v>
      </c>
      <c r="D3340" s="852" t="str">
        <f t="shared" si="1281"/>
        <v>COLEGIO DE ESTUDIOS CIENTIFICOS Y TECNOLOGICOS</v>
      </c>
      <c r="E3340" s="853"/>
      <c r="F3340" s="853"/>
      <c r="G3340" s="853"/>
      <c r="H3340" s="853"/>
      <c r="I3340" s="853"/>
      <c r="J3340" s="853"/>
      <c r="K3340" s="853"/>
      <c r="L3340" s="853"/>
      <c r="M3340" s="853"/>
      <c r="N3340" s="853"/>
      <c r="O3340" s="854"/>
      <c r="P3340" s="614"/>
      <c r="Q3340" s="614"/>
      <c r="R3340" s="614"/>
      <c r="S3340" s="614"/>
      <c r="T3340" s="614"/>
      <c r="U3340" s="614"/>
      <c r="V3340" s="614"/>
      <c r="W3340" s="614"/>
      <c r="X3340" s="614"/>
      <c r="Y3340" s="614"/>
      <c r="Z3340" s="614"/>
      <c r="AA3340" s="614"/>
      <c r="AB3340" s="614"/>
      <c r="AC3340" s="614"/>
      <c r="AD3340" s="614"/>
      <c r="AE3340" s="164"/>
      <c r="AF3340" s="164"/>
      <c r="AG3340" s="199">
        <f t="shared" si="1282"/>
        <v>1</v>
      </c>
      <c r="AH3340" s="298">
        <f t="shared" si="1283"/>
        <v>0</v>
      </c>
      <c r="AI3340" s="293">
        <f t="shared" si="1284"/>
        <v>0</v>
      </c>
      <c r="AJ3340" s="294">
        <f t="shared" si="1285"/>
        <v>0</v>
      </c>
      <c r="AK3340" s="295">
        <f t="shared" si="1286"/>
        <v>0</v>
      </c>
      <c r="AL3340" s="296">
        <f t="shared" si="1287"/>
        <v>0</v>
      </c>
      <c r="AM3340" s="293">
        <f t="shared" si="1288"/>
        <v>0</v>
      </c>
      <c r="AN3340" s="294">
        <f t="shared" si="1289"/>
        <v>0</v>
      </c>
      <c r="AO3340" s="295">
        <f t="shared" si="1290"/>
        <v>0</v>
      </c>
      <c r="AP3340" s="296">
        <f t="shared" si="1291"/>
        <v>0</v>
      </c>
      <c r="AQ3340" s="293">
        <f t="shared" si="1292"/>
        <v>0</v>
      </c>
      <c r="AR3340" s="294">
        <f t="shared" si="1293"/>
        <v>0</v>
      </c>
      <c r="AS3340" s="295">
        <f t="shared" si="1294"/>
        <v>0</v>
      </c>
      <c r="AT3340" s="296">
        <f t="shared" si="1295"/>
        <v>0</v>
      </c>
      <c r="AU3340" s="293">
        <f t="shared" si="1296"/>
        <v>0</v>
      </c>
      <c r="AV3340" s="294">
        <f t="shared" si="1297"/>
        <v>0</v>
      </c>
      <c r="AW3340" s="295">
        <f t="shared" si="1298"/>
        <v>0</v>
      </c>
      <c r="AX3340" s="296">
        <f t="shared" si="1299"/>
        <v>0</v>
      </c>
      <c r="AY3340" s="293">
        <f t="shared" si="1300"/>
        <v>0</v>
      </c>
      <c r="AZ3340" s="294">
        <f t="shared" si="1301"/>
        <v>0</v>
      </c>
      <c r="BA3340" s="295">
        <f t="shared" si="1302"/>
        <v>0</v>
      </c>
      <c r="BB3340" s="296">
        <f t="shared" si="1303"/>
        <v>0</v>
      </c>
      <c r="BC3340" s="285">
        <f t="shared" si="1304"/>
        <v>0</v>
      </c>
      <c r="BD3340" s="449">
        <f t="shared" si="1305"/>
        <v>0</v>
      </c>
      <c r="BE3340" s="469">
        <f t="shared" si="1306"/>
        <v>0</v>
      </c>
      <c r="BF3340" s="474">
        <f t="shared" si="1307"/>
        <v>0</v>
      </c>
      <c r="BG3340" s="449">
        <f t="shared" si="1308"/>
        <v>0</v>
      </c>
      <c r="BH3340" s="475">
        <f t="shared" si="1309"/>
        <v>0</v>
      </c>
      <c r="BI3340" s="419">
        <f t="shared" si="1310"/>
        <v>0</v>
      </c>
      <c r="BJ3340" s="313">
        <f t="shared" si="1311"/>
        <v>0</v>
      </c>
      <c r="BK3340" s="480">
        <f t="shared" si="1312"/>
        <v>0</v>
      </c>
      <c r="BL3340" s="419">
        <f t="shared" si="1313"/>
        <v>0</v>
      </c>
      <c r="BM3340" s="313">
        <f t="shared" si="1314"/>
        <v>0</v>
      </c>
      <c r="BN3340" s="480">
        <f t="shared" si="1315"/>
        <v>0</v>
      </c>
      <c r="BO3340" s="419">
        <f t="shared" si="1316"/>
        <v>0</v>
      </c>
      <c r="BP3340" s="313">
        <f t="shared" si="1317"/>
        <v>0</v>
      </c>
      <c r="BQ3340" s="480">
        <f t="shared" si="1318"/>
        <v>0</v>
      </c>
      <c r="BR3340" s="272">
        <f t="shared" si="1319"/>
        <v>0</v>
      </c>
      <c r="BS3340" s="273" t="str">
        <f>IF(BR3340=0,"",
IF(SUM($BR$3289:BR3340)=1,BT3340,
IF($BR$3409&gt;SUM($BR$3289:BR3340),_xlfn.CONCAT(", ",BT3340),
IF($BR$3409=SUM($BR$3289:BR3340),_xlfn.CONCAT(" y ",BT3340)))))</f>
        <v/>
      </c>
      <c r="BT3340" s="156" t="s">
        <v>5163</v>
      </c>
      <c r="BU3340" s="272">
        <f t="shared" si="1320"/>
        <v>1</v>
      </c>
      <c r="BV3340" s="273" t="b">
        <f>IF(BU3340=0,"",
IF(SUM($BU$3289:BU3340)=1,BW3340,
IF($BU$3291&gt;SUM($BU$3289:BU3340),_xlfn.CONCAT(", ",BW3340),
IF($BU$3291=SUM($BU$3289:BU3340),_xlfn.CONCAT(" y ",BW3340)))))</f>
        <v>0</v>
      </c>
      <c r="BW3340" s="156" t="s">
        <v>5163</v>
      </c>
      <c r="BX3340" s="272">
        <f t="shared" si="1321"/>
        <v>0</v>
      </c>
      <c r="BY3340" s="273" t="str">
        <f>IF(BX3340=0,"",
IF(SUM($BX$3289:BX3340)=1,BZ3340,
IF($BX$3409&gt;SUM($BX$3289:BX3340),_xlfn.CONCAT(", ",BZ3340),
IF($BX$3409=SUM($BX$3289:BX3340),_xlfn.CONCAT(" y ",BZ3340)))))</f>
        <v/>
      </c>
      <c r="BZ3340" s="156" t="s">
        <v>5163</v>
      </c>
      <c r="CA3340" s="272">
        <f t="shared" si="1322"/>
        <v>0</v>
      </c>
      <c r="CB3340" s="273" t="str">
        <f>IF(CA3340=0,"",
IF(SUM($CA$3289:CA3340)=1,CC3340,
IF($CA$3409&gt;SUM($CA$3289:CA3340),_xlfn.CONCAT(", ",CC3340),
IF($CA$3409=SUM($CA$3289:CA3340),_xlfn.CONCAT(" y ",CC3340)))))</f>
        <v/>
      </c>
      <c r="CC3340" s="156" t="s">
        <v>5163</v>
      </c>
      <c r="CD3340" s="272">
        <f t="shared" si="1323"/>
        <v>0</v>
      </c>
      <c r="CE3340" s="273" t="str">
        <f>IF(CD3340=0,"",
IF(SUM($CD$3289:CD3340)=1,CF3340,
IF($CD$3409&gt;SUM($CD$3289:CD3340),_xlfn.CONCAT(", ",CF3340),
IF($CD$3409=SUM($CD$3289:CD3340),_xlfn.CONCAT(" y ",CF3340)))))</f>
        <v/>
      </c>
      <c r="CF3340" s="156" t="s">
        <v>5163</v>
      </c>
    </row>
    <row r="3341" spans="1:84" ht="15" customHeight="1">
      <c r="A3341" s="57"/>
      <c r="B3341" s="26"/>
      <c r="C3341" s="665" t="s">
        <v>5164</v>
      </c>
      <c r="D3341" s="852" t="str">
        <f t="shared" si="1281"/>
        <v>COLEGIO DE VERACRUZ</v>
      </c>
      <c r="E3341" s="853"/>
      <c r="F3341" s="853"/>
      <c r="G3341" s="853"/>
      <c r="H3341" s="853"/>
      <c r="I3341" s="853"/>
      <c r="J3341" s="853"/>
      <c r="K3341" s="853"/>
      <c r="L3341" s="853"/>
      <c r="M3341" s="853"/>
      <c r="N3341" s="853"/>
      <c r="O3341" s="854"/>
      <c r="P3341" s="614"/>
      <c r="Q3341" s="614"/>
      <c r="R3341" s="614"/>
      <c r="S3341" s="614"/>
      <c r="T3341" s="614"/>
      <c r="U3341" s="614"/>
      <c r="V3341" s="614"/>
      <c r="W3341" s="614"/>
      <c r="X3341" s="614"/>
      <c r="Y3341" s="614"/>
      <c r="Z3341" s="614"/>
      <c r="AA3341" s="614"/>
      <c r="AB3341" s="614"/>
      <c r="AC3341" s="614"/>
      <c r="AD3341" s="614"/>
      <c r="AE3341" s="164"/>
      <c r="AF3341" s="164"/>
      <c r="AG3341" s="199">
        <f t="shared" si="1282"/>
        <v>1</v>
      </c>
      <c r="AH3341" s="298">
        <f t="shared" si="1283"/>
        <v>0</v>
      </c>
      <c r="AI3341" s="293">
        <f t="shared" si="1284"/>
        <v>0</v>
      </c>
      <c r="AJ3341" s="294">
        <f t="shared" si="1285"/>
        <v>0</v>
      </c>
      <c r="AK3341" s="295">
        <f t="shared" si="1286"/>
        <v>0</v>
      </c>
      <c r="AL3341" s="296">
        <f t="shared" si="1287"/>
        <v>0</v>
      </c>
      <c r="AM3341" s="293">
        <f t="shared" si="1288"/>
        <v>0</v>
      </c>
      <c r="AN3341" s="294">
        <f t="shared" si="1289"/>
        <v>0</v>
      </c>
      <c r="AO3341" s="295">
        <f t="shared" si="1290"/>
        <v>0</v>
      </c>
      <c r="AP3341" s="296">
        <f t="shared" si="1291"/>
        <v>0</v>
      </c>
      <c r="AQ3341" s="293">
        <f t="shared" si="1292"/>
        <v>0</v>
      </c>
      <c r="AR3341" s="294">
        <f t="shared" si="1293"/>
        <v>0</v>
      </c>
      <c r="AS3341" s="295">
        <f t="shared" si="1294"/>
        <v>0</v>
      </c>
      <c r="AT3341" s="296">
        <f t="shared" si="1295"/>
        <v>0</v>
      </c>
      <c r="AU3341" s="293">
        <f t="shared" si="1296"/>
        <v>0</v>
      </c>
      <c r="AV3341" s="294">
        <f t="shared" si="1297"/>
        <v>0</v>
      </c>
      <c r="AW3341" s="295">
        <f t="shared" si="1298"/>
        <v>0</v>
      </c>
      <c r="AX3341" s="296">
        <f t="shared" si="1299"/>
        <v>0</v>
      </c>
      <c r="AY3341" s="293">
        <f t="shared" si="1300"/>
        <v>0</v>
      </c>
      <c r="AZ3341" s="294">
        <f t="shared" si="1301"/>
        <v>0</v>
      </c>
      <c r="BA3341" s="295">
        <f t="shared" si="1302"/>
        <v>0</v>
      </c>
      <c r="BB3341" s="296">
        <f t="shared" si="1303"/>
        <v>0</v>
      </c>
      <c r="BC3341" s="285">
        <f t="shared" si="1304"/>
        <v>0</v>
      </c>
      <c r="BD3341" s="449">
        <f t="shared" si="1305"/>
        <v>0</v>
      </c>
      <c r="BE3341" s="469">
        <f t="shared" si="1306"/>
        <v>0</v>
      </c>
      <c r="BF3341" s="474">
        <f t="shared" si="1307"/>
        <v>0</v>
      </c>
      <c r="BG3341" s="449">
        <f t="shared" si="1308"/>
        <v>0</v>
      </c>
      <c r="BH3341" s="475">
        <f t="shared" si="1309"/>
        <v>0</v>
      </c>
      <c r="BI3341" s="419">
        <f t="shared" si="1310"/>
        <v>0</v>
      </c>
      <c r="BJ3341" s="313">
        <f t="shared" si="1311"/>
        <v>0</v>
      </c>
      <c r="BK3341" s="480">
        <f t="shared" si="1312"/>
        <v>0</v>
      </c>
      <c r="BL3341" s="419">
        <f t="shared" si="1313"/>
        <v>0</v>
      </c>
      <c r="BM3341" s="313">
        <f t="shared" si="1314"/>
        <v>0</v>
      </c>
      <c r="BN3341" s="480">
        <f t="shared" si="1315"/>
        <v>0</v>
      </c>
      <c r="BO3341" s="419">
        <f t="shared" si="1316"/>
        <v>0</v>
      </c>
      <c r="BP3341" s="313">
        <f t="shared" si="1317"/>
        <v>0</v>
      </c>
      <c r="BQ3341" s="480">
        <f t="shared" si="1318"/>
        <v>0</v>
      </c>
      <c r="BR3341" s="272">
        <f t="shared" si="1319"/>
        <v>0</v>
      </c>
      <c r="BS3341" s="273" t="str">
        <f>IF(BR3341=0,"",
IF(SUM($BR$3289:BR3341)=1,BT3341,
IF($BR$3409&gt;SUM($BR$3289:BR3341),_xlfn.CONCAT(", ",BT3341),
IF($BR$3409=SUM($BR$3289:BR3341),_xlfn.CONCAT(" y ",BT3341)))))</f>
        <v/>
      </c>
      <c r="BT3341" s="156" t="s">
        <v>5165</v>
      </c>
      <c r="BU3341" s="272">
        <f t="shared" si="1320"/>
        <v>1</v>
      </c>
      <c r="BV3341" s="273" t="b">
        <f>IF(BU3341=0,"",
IF(SUM($BU$3289:BU3341)=1,BW3341,
IF($BU$3291&gt;SUM($BU$3289:BU3341),_xlfn.CONCAT(", ",BW3341),
IF($BU$3291=SUM($BU$3289:BU3341),_xlfn.CONCAT(" y ",BW3341)))))</f>
        <v>0</v>
      </c>
      <c r="BW3341" s="156" t="s">
        <v>5165</v>
      </c>
      <c r="BX3341" s="272">
        <f t="shared" si="1321"/>
        <v>0</v>
      </c>
      <c r="BY3341" s="273" t="str">
        <f>IF(BX3341=0,"",
IF(SUM($BX$3289:BX3341)=1,BZ3341,
IF($BX$3409&gt;SUM($BX$3289:BX3341),_xlfn.CONCAT(", ",BZ3341),
IF($BX$3409=SUM($BX$3289:BX3341),_xlfn.CONCAT(" y ",BZ3341)))))</f>
        <v/>
      </c>
      <c r="BZ3341" s="156" t="s">
        <v>5165</v>
      </c>
      <c r="CA3341" s="272">
        <f t="shared" si="1322"/>
        <v>0</v>
      </c>
      <c r="CB3341" s="273" t="str">
        <f>IF(CA3341=0,"",
IF(SUM($CA$3289:CA3341)=1,CC3341,
IF($CA$3409&gt;SUM($CA$3289:CA3341),_xlfn.CONCAT(", ",CC3341),
IF($CA$3409=SUM($CA$3289:CA3341),_xlfn.CONCAT(" y ",CC3341)))))</f>
        <v/>
      </c>
      <c r="CC3341" s="156" t="s">
        <v>5165</v>
      </c>
      <c r="CD3341" s="272">
        <f t="shared" si="1323"/>
        <v>0</v>
      </c>
      <c r="CE3341" s="273" t="str">
        <f>IF(CD3341=0,"",
IF(SUM($CD$3289:CD3341)=1,CF3341,
IF($CD$3409&gt;SUM($CD$3289:CD3341),_xlfn.CONCAT(", ",CF3341),
IF($CD$3409=SUM($CD$3289:CD3341),_xlfn.CONCAT(" y ",CF3341)))))</f>
        <v/>
      </c>
      <c r="CF3341" s="156" t="s">
        <v>5165</v>
      </c>
    </row>
    <row r="3342" spans="1:84" ht="15" customHeight="1">
      <c r="A3342" s="57"/>
      <c r="B3342" s="26"/>
      <c r="C3342" s="665" t="s">
        <v>5166</v>
      </c>
      <c r="D3342" s="852" t="str">
        <f t="shared" si="1281"/>
        <v>UNIVERSIDAD POLITECNICA DE HUATUSCO</v>
      </c>
      <c r="E3342" s="853"/>
      <c r="F3342" s="853"/>
      <c r="G3342" s="853"/>
      <c r="H3342" s="853"/>
      <c r="I3342" s="853"/>
      <c r="J3342" s="853"/>
      <c r="K3342" s="853"/>
      <c r="L3342" s="853"/>
      <c r="M3342" s="853"/>
      <c r="N3342" s="853"/>
      <c r="O3342" s="854"/>
      <c r="P3342" s="614"/>
      <c r="Q3342" s="614"/>
      <c r="R3342" s="614"/>
      <c r="S3342" s="614"/>
      <c r="T3342" s="614"/>
      <c r="U3342" s="614"/>
      <c r="V3342" s="614"/>
      <c r="W3342" s="614"/>
      <c r="X3342" s="614"/>
      <c r="Y3342" s="614"/>
      <c r="Z3342" s="614"/>
      <c r="AA3342" s="614"/>
      <c r="AB3342" s="614"/>
      <c r="AC3342" s="614"/>
      <c r="AD3342" s="614"/>
      <c r="AE3342" s="164"/>
      <c r="AF3342" s="164"/>
      <c r="AG3342" s="199">
        <f t="shared" si="1282"/>
        <v>1</v>
      </c>
      <c r="AH3342" s="298">
        <f t="shared" si="1283"/>
        <v>0</v>
      </c>
      <c r="AI3342" s="293">
        <f t="shared" si="1284"/>
        <v>0</v>
      </c>
      <c r="AJ3342" s="294">
        <f t="shared" si="1285"/>
        <v>0</v>
      </c>
      <c r="AK3342" s="295">
        <f t="shared" si="1286"/>
        <v>0</v>
      </c>
      <c r="AL3342" s="296">
        <f t="shared" si="1287"/>
        <v>0</v>
      </c>
      <c r="AM3342" s="293">
        <f t="shared" si="1288"/>
        <v>0</v>
      </c>
      <c r="AN3342" s="294">
        <f t="shared" si="1289"/>
        <v>0</v>
      </c>
      <c r="AO3342" s="295">
        <f t="shared" si="1290"/>
        <v>0</v>
      </c>
      <c r="AP3342" s="296">
        <f t="shared" si="1291"/>
        <v>0</v>
      </c>
      <c r="AQ3342" s="293">
        <f t="shared" si="1292"/>
        <v>0</v>
      </c>
      <c r="AR3342" s="294">
        <f t="shared" si="1293"/>
        <v>0</v>
      </c>
      <c r="AS3342" s="295">
        <f t="shared" si="1294"/>
        <v>0</v>
      </c>
      <c r="AT3342" s="296">
        <f t="shared" si="1295"/>
        <v>0</v>
      </c>
      <c r="AU3342" s="293">
        <f t="shared" si="1296"/>
        <v>0</v>
      </c>
      <c r="AV3342" s="294">
        <f t="shared" si="1297"/>
        <v>0</v>
      </c>
      <c r="AW3342" s="295">
        <f t="shared" si="1298"/>
        <v>0</v>
      </c>
      <c r="AX3342" s="296">
        <f t="shared" si="1299"/>
        <v>0</v>
      </c>
      <c r="AY3342" s="293">
        <f t="shared" si="1300"/>
        <v>0</v>
      </c>
      <c r="AZ3342" s="294">
        <f t="shared" si="1301"/>
        <v>0</v>
      </c>
      <c r="BA3342" s="295">
        <f t="shared" si="1302"/>
        <v>0</v>
      </c>
      <c r="BB3342" s="296">
        <f t="shared" si="1303"/>
        <v>0</v>
      </c>
      <c r="BC3342" s="285">
        <f t="shared" si="1304"/>
        <v>0</v>
      </c>
      <c r="BD3342" s="449">
        <f t="shared" si="1305"/>
        <v>0</v>
      </c>
      <c r="BE3342" s="469">
        <f t="shared" si="1306"/>
        <v>0</v>
      </c>
      <c r="BF3342" s="474">
        <f t="shared" si="1307"/>
        <v>0</v>
      </c>
      <c r="BG3342" s="449">
        <f t="shared" si="1308"/>
        <v>0</v>
      </c>
      <c r="BH3342" s="475">
        <f t="shared" si="1309"/>
        <v>0</v>
      </c>
      <c r="BI3342" s="419">
        <f t="shared" si="1310"/>
        <v>0</v>
      </c>
      <c r="BJ3342" s="313">
        <f t="shared" si="1311"/>
        <v>0</v>
      </c>
      <c r="BK3342" s="480">
        <f t="shared" si="1312"/>
        <v>0</v>
      </c>
      <c r="BL3342" s="419">
        <f t="shared" si="1313"/>
        <v>0</v>
      </c>
      <c r="BM3342" s="313">
        <f t="shared" si="1314"/>
        <v>0</v>
      </c>
      <c r="BN3342" s="480">
        <f t="shared" si="1315"/>
        <v>0</v>
      </c>
      <c r="BO3342" s="419">
        <f t="shared" si="1316"/>
        <v>0</v>
      </c>
      <c r="BP3342" s="313">
        <f t="shared" si="1317"/>
        <v>0</v>
      </c>
      <c r="BQ3342" s="480">
        <f t="shared" si="1318"/>
        <v>0</v>
      </c>
      <c r="BR3342" s="272">
        <f t="shared" si="1319"/>
        <v>0</v>
      </c>
      <c r="BS3342" s="273" t="str">
        <f>IF(BR3342=0,"",
IF(SUM($BR$3289:BR3342)=1,BT3342,
IF($BR$3409&gt;SUM($BR$3289:BR3342),_xlfn.CONCAT(", ",BT3342),
IF($BR$3409=SUM($BR$3289:BR3342),_xlfn.CONCAT(" y ",BT3342)))))</f>
        <v/>
      </c>
      <c r="BT3342" s="156" t="s">
        <v>5167</v>
      </c>
      <c r="BU3342" s="272">
        <f t="shared" si="1320"/>
        <v>1</v>
      </c>
      <c r="BV3342" s="273" t="b">
        <f>IF(BU3342=0,"",
IF(SUM($BU$3289:BU3342)=1,BW3342,
IF($BU$3291&gt;SUM($BU$3289:BU3342),_xlfn.CONCAT(", ",BW3342),
IF($BU$3291=SUM($BU$3289:BU3342),_xlfn.CONCAT(" y ",BW3342)))))</f>
        <v>0</v>
      </c>
      <c r="BW3342" s="156" t="s">
        <v>5167</v>
      </c>
      <c r="BX3342" s="272">
        <f t="shared" si="1321"/>
        <v>0</v>
      </c>
      <c r="BY3342" s="273" t="str">
        <f>IF(BX3342=0,"",
IF(SUM($BX$3289:BX3342)=1,BZ3342,
IF($BX$3409&gt;SUM($BX$3289:BX3342),_xlfn.CONCAT(", ",BZ3342),
IF($BX$3409=SUM($BX$3289:BX3342),_xlfn.CONCAT(" y ",BZ3342)))))</f>
        <v/>
      </c>
      <c r="BZ3342" s="156" t="s">
        <v>5167</v>
      </c>
      <c r="CA3342" s="272">
        <f t="shared" si="1322"/>
        <v>0</v>
      </c>
      <c r="CB3342" s="273" t="str">
        <f>IF(CA3342=0,"",
IF(SUM($CA$3289:CA3342)=1,CC3342,
IF($CA$3409&gt;SUM($CA$3289:CA3342),_xlfn.CONCAT(", ",CC3342),
IF($CA$3409=SUM($CA$3289:CA3342),_xlfn.CONCAT(" y ",CC3342)))))</f>
        <v/>
      </c>
      <c r="CC3342" s="156" t="s">
        <v>5167</v>
      </c>
      <c r="CD3342" s="272">
        <f t="shared" si="1323"/>
        <v>0</v>
      </c>
      <c r="CE3342" s="273" t="str">
        <f>IF(CD3342=0,"",
IF(SUM($CD$3289:CD3342)=1,CF3342,
IF($CD$3409&gt;SUM($CD$3289:CD3342),_xlfn.CONCAT(", ",CF3342),
IF($CD$3409=SUM($CD$3289:CD3342),_xlfn.CONCAT(" y ",CF3342)))))</f>
        <v/>
      </c>
      <c r="CF3342" s="156" t="s">
        <v>5167</v>
      </c>
    </row>
    <row r="3343" spans="1:84" ht="15" customHeight="1">
      <c r="A3343" s="57"/>
      <c r="B3343" s="26"/>
      <c r="C3343" s="665" t="s">
        <v>5168</v>
      </c>
      <c r="D3343" s="852" t="str">
        <f t="shared" si="1281"/>
        <v>UNIVERSIDAD POPULAR AUTONOMA DE VERACRUZ</v>
      </c>
      <c r="E3343" s="853"/>
      <c r="F3343" s="853"/>
      <c r="G3343" s="853"/>
      <c r="H3343" s="853"/>
      <c r="I3343" s="853"/>
      <c r="J3343" s="853"/>
      <c r="K3343" s="853"/>
      <c r="L3343" s="853"/>
      <c r="M3343" s="853"/>
      <c r="N3343" s="853"/>
      <c r="O3343" s="854"/>
      <c r="P3343" s="614"/>
      <c r="Q3343" s="614"/>
      <c r="R3343" s="614"/>
      <c r="S3343" s="614"/>
      <c r="T3343" s="614"/>
      <c r="U3343" s="614"/>
      <c r="V3343" s="614"/>
      <c r="W3343" s="614"/>
      <c r="X3343" s="614"/>
      <c r="Y3343" s="614"/>
      <c r="Z3343" s="614"/>
      <c r="AA3343" s="614"/>
      <c r="AB3343" s="614"/>
      <c r="AC3343" s="614"/>
      <c r="AD3343" s="614"/>
      <c r="AE3343" s="164"/>
      <c r="AF3343" s="164"/>
      <c r="AG3343" s="199">
        <f t="shared" si="1282"/>
        <v>1</v>
      </c>
      <c r="AH3343" s="298">
        <f t="shared" si="1283"/>
        <v>0</v>
      </c>
      <c r="AI3343" s="293">
        <f t="shared" si="1284"/>
        <v>0</v>
      </c>
      <c r="AJ3343" s="294">
        <f t="shared" si="1285"/>
        <v>0</v>
      </c>
      <c r="AK3343" s="295">
        <f t="shared" si="1286"/>
        <v>0</v>
      </c>
      <c r="AL3343" s="296">
        <f t="shared" si="1287"/>
        <v>0</v>
      </c>
      <c r="AM3343" s="293">
        <f t="shared" si="1288"/>
        <v>0</v>
      </c>
      <c r="AN3343" s="294">
        <f t="shared" si="1289"/>
        <v>0</v>
      </c>
      <c r="AO3343" s="295">
        <f t="shared" si="1290"/>
        <v>0</v>
      </c>
      <c r="AP3343" s="296">
        <f t="shared" si="1291"/>
        <v>0</v>
      </c>
      <c r="AQ3343" s="293">
        <f t="shared" si="1292"/>
        <v>0</v>
      </c>
      <c r="AR3343" s="294">
        <f t="shared" si="1293"/>
        <v>0</v>
      </c>
      <c r="AS3343" s="295">
        <f t="shared" si="1294"/>
        <v>0</v>
      </c>
      <c r="AT3343" s="296">
        <f t="shared" si="1295"/>
        <v>0</v>
      </c>
      <c r="AU3343" s="293">
        <f t="shared" si="1296"/>
        <v>0</v>
      </c>
      <c r="AV3343" s="294">
        <f t="shared" si="1297"/>
        <v>0</v>
      </c>
      <c r="AW3343" s="295">
        <f t="shared" si="1298"/>
        <v>0</v>
      </c>
      <c r="AX3343" s="296">
        <f t="shared" si="1299"/>
        <v>0</v>
      </c>
      <c r="AY3343" s="293">
        <f t="shared" si="1300"/>
        <v>0</v>
      </c>
      <c r="AZ3343" s="294">
        <f t="shared" si="1301"/>
        <v>0</v>
      </c>
      <c r="BA3343" s="295">
        <f t="shared" si="1302"/>
        <v>0</v>
      </c>
      <c r="BB3343" s="296">
        <f t="shared" si="1303"/>
        <v>0</v>
      </c>
      <c r="BC3343" s="285">
        <f t="shared" si="1304"/>
        <v>0</v>
      </c>
      <c r="BD3343" s="449">
        <f t="shared" si="1305"/>
        <v>0</v>
      </c>
      <c r="BE3343" s="469">
        <f t="shared" si="1306"/>
        <v>0</v>
      </c>
      <c r="BF3343" s="474">
        <f t="shared" si="1307"/>
        <v>0</v>
      </c>
      <c r="BG3343" s="449">
        <f t="shared" si="1308"/>
        <v>0</v>
      </c>
      <c r="BH3343" s="475">
        <f t="shared" si="1309"/>
        <v>0</v>
      </c>
      <c r="BI3343" s="419">
        <f t="shared" si="1310"/>
        <v>0</v>
      </c>
      <c r="BJ3343" s="313">
        <f t="shared" si="1311"/>
        <v>0</v>
      </c>
      <c r="BK3343" s="480">
        <f t="shared" si="1312"/>
        <v>0</v>
      </c>
      <c r="BL3343" s="419">
        <f t="shared" si="1313"/>
        <v>0</v>
      </c>
      <c r="BM3343" s="313">
        <f t="shared" si="1314"/>
        <v>0</v>
      </c>
      <c r="BN3343" s="480">
        <f t="shared" si="1315"/>
        <v>0</v>
      </c>
      <c r="BO3343" s="419">
        <f t="shared" si="1316"/>
        <v>0</v>
      </c>
      <c r="BP3343" s="313">
        <f t="shared" si="1317"/>
        <v>0</v>
      </c>
      <c r="BQ3343" s="480">
        <f t="shared" si="1318"/>
        <v>0</v>
      </c>
      <c r="BR3343" s="272">
        <f t="shared" si="1319"/>
        <v>0</v>
      </c>
      <c r="BS3343" s="273" t="str">
        <f>IF(BR3343=0,"",
IF(SUM($BR$3289:BR3343)=1,BT3343,
IF($BR$3409&gt;SUM($BR$3289:BR3343),_xlfn.CONCAT(", ",BT3343),
IF($BR$3409=SUM($BR$3289:BR3343),_xlfn.CONCAT(" y ",BT3343)))))</f>
        <v/>
      </c>
      <c r="BT3343" s="156" t="s">
        <v>5169</v>
      </c>
      <c r="BU3343" s="272">
        <f t="shared" si="1320"/>
        <v>1</v>
      </c>
      <c r="BV3343" s="273" t="b">
        <f>IF(BU3343=0,"",
IF(SUM($BU$3289:BU3343)=1,BW3343,
IF($BU$3291&gt;SUM($BU$3289:BU3343),_xlfn.CONCAT(", ",BW3343),
IF($BU$3291=SUM($BU$3289:BU3343),_xlfn.CONCAT(" y ",BW3343)))))</f>
        <v>0</v>
      </c>
      <c r="BW3343" s="156" t="s">
        <v>5169</v>
      </c>
      <c r="BX3343" s="272">
        <f t="shared" si="1321"/>
        <v>0</v>
      </c>
      <c r="BY3343" s="273" t="str">
        <f>IF(BX3343=0,"",
IF(SUM($BX$3289:BX3343)=1,BZ3343,
IF($BX$3409&gt;SUM($BX$3289:BX3343),_xlfn.CONCAT(", ",BZ3343),
IF($BX$3409=SUM($BX$3289:BX3343),_xlfn.CONCAT(" y ",BZ3343)))))</f>
        <v/>
      </c>
      <c r="BZ3343" s="156" t="s">
        <v>5169</v>
      </c>
      <c r="CA3343" s="272">
        <f t="shared" si="1322"/>
        <v>0</v>
      </c>
      <c r="CB3343" s="273" t="str">
        <f>IF(CA3343=0,"",
IF(SUM($CA$3289:CA3343)=1,CC3343,
IF($CA$3409&gt;SUM($CA$3289:CA3343),_xlfn.CONCAT(", ",CC3343),
IF($CA$3409=SUM($CA$3289:CA3343),_xlfn.CONCAT(" y ",CC3343)))))</f>
        <v/>
      </c>
      <c r="CC3343" s="156" t="s">
        <v>5169</v>
      </c>
      <c r="CD3343" s="272">
        <f t="shared" si="1323"/>
        <v>0</v>
      </c>
      <c r="CE3343" s="273" t="str">
        <f>IF(CD3343=0,"",
IF(SUM($CD$3289:CD3343)=1,CF3343,
IF($CD$3409&gt;SUM($CD$3289:CD3343),_xlfn.CONCAT(", ",CF3343),
IF($CD$3409=SUM($CD$3289:CD3343),_xlfn.CONCAT(" y ",CF3343)))))</f>
        <v/>
      </c>
      <c r="CF3343" s="156" t="s">
        <v>5169</v>
      </c>
    </row>
    <row r="3344" spans="1:84" ht="15" customHeight="1">
      <c r="A3344" s="57"/>
      <c r="B3344" s="26"/>
      <c r="C3344" s="665" t="s">
        <v>5170</v>
      </c>
      <c r="D3344" s="852" t="str">
        <f t="shared" si="1281"/>
        <v>INSTITUTO VERACRUZANO DE LA VIVIENDA</v>
      </c>
      <c r="E3344" s="853"/>
      <c r="F3344" s="853"/>
      <c r="G3344" s="853"/>
      <c r="H3344" s="853"/>
      <c r="I3344" s="853"/>
      <c r="J3344" s="853"/>
      <c r="K3344" s="853"/>
      <c r="L3344" s="853"/>
      <c r="M3344" s="853"/>
      <c r="N3344" s="853"/>
      <c r="O3344" s="854"/>
      <c r="P3344" s="614"/>
      <c r="Q3344" s="614"/>
      <c r="R3344" s="614"/>
      <c r="S3344" s="614"/>
      <c r="T3344" s="614"/>
      <c r="U3344" s="614"/>
      <c r="V3344" s="614"/>
      <c r="W3344" s="614"/>
      <c r="X3344" s="614"/>
      <c r="Y3344" s="614"/>
      <c r="Z3344" s="614"/>
      <c r="AA3344" s="614"/>
      <c r="AB3344" s="614"/>
      <c r="AC3344" s="614"/>
      <c r="AD3344" s="614"/>
      <c r="AE3344" s="164"/>
      <c r="AF3344" s="164"/>
      <c r="AG3344" s="199">
        <f t="shared" si="1282"/>
        <v>1</v>
      </c>
      <c r="AH3344" s="298">
        <f t="shared" si="1283"/>
        <v>0</v>
      </c>
      <c r="AI3344" s="293">
        <f t="shared" si="1284"/>
        <v>0</v>
      </c>
      <c r="AJ3344" s="294">
        <f t="shared" si="1285"/>
        <v>0</v>
      </c>
      <c r="AK3344" s="295">
        <f t="shared" si="1286"/>
        <v>0</v>
      </c>
      <c r="AL3344" s="296">
        <f t="shared" si="1287"/>
        <v>0</v>
      </c>
      <c r="AM3344" s="293">
        <f t="shared" si="1288"/>
        <v>0</v>
      </c>
      <c r="AN3344" s="294">
        <f t="shared" si="1289"/>
        <v>0</v>
      </c>
      <c r="AO3344" s="295">
        <f t="shared" si="1290"/>
        <v>0</v>
      </c>
      <c r="AP3344" s="296">
        <f t="shared" si="1291"/>
        <v>0</v>
      </c>
      <c r="AQ3344" s="293">
        <f t="shared" si="1292"/>
        <v>0</v>
      </c>
      <c r="AR3344" s="294">
        <f t="shared" si="1293"/>
        <v>0</v>
      </c>
      <c r="AS3344" s="295">
        <f t="shared" si="1294"/>
        <v>0</v>
      </c>
      <c r="AT3344" s="296">
        <f t="shared" si="1295"/>
        <v>0</v>
      </c>
      <c r="AU3344" s="293">
        <f t="shared" si="1296"/>
        <v>0</v>
      </c>
      <c r="AV3344" s="294">
        <f t="shared" si="1297"/>
        <v>0</v>
      </c>
      <c r="AW3344" s="295">
        <f t="shared" si="1298"/>
        <v>0</v>
      </c>
      <c r="AX3344" s="296">
        <f t="shared" si="1299"/>
        <v>0</v>
      </c>
      <c r="AY3344" s="293">
        <f t="shared" si="1300"/>
        <v>0</v>
      </c>
      <c r="AZ3344" s="294">
        <f t="shared" si="1301"/>
        <v>0</v>
      </c>
      <c r="BA3344" s="295">
        <f t="shared" si="1302"/>
        <v>0</v>
      </c>
      <c r="BB3344" s="296">
        <f t="shared" si="1303"/>
        <v>0</v>
      </c>
      <c r="BC3344" s="285">
        <f t="shared" si="1304"/>
        <v>0</v>
      </c>
      <c r="BD3344" s="449">
        <f t="shared" si="1305"/>
        <v>0</v>
      </c>
      <c r="BE3344" s="469">
        <f t="shared" si="1306"/>
        <v>0</v>
      </c>
      <c r="BF3344" s="474">
        <f t="shared" si="1307"/>
        <v>0</v>
      </c>
      <c r="BG3344" s="449">
        <f t="shared" si="1308"/>
        <v>0</v>
      </c>
      <c r="BH3344" s="475">
        <f t="shared" si="1309"/>
        <v>0</v>
      </c>
      <c r="BI3344" s="419">
        <f t="shared" si="1310"/>
        <v>0</v>
      </c>
      <c r="BJ3344" s="313">
        <f t="shared" si="1311"/>
        <v>0</v>
      </c>
      <c r="BK3344" s="480">
        <f t="shared" si="1312"/>
        <v>0</v>
      </c>
      <c r="BL3344" s="419">
        <f t="shared" si="1313"/>
        <v>0</v>
      </c>
      <c r="BM3344" s="313">
        <f t="shared" si="1314"/>
        <v>0</v>
      </c>
      <c r="BN3344" s="480">
        <f t="shared" si="1315"/>
        <v>0</v>
      </c>
      <c r="BO3344" s="419">
        <f t="shared" si="1316"/>
        <v>0</v>
      </c>
      <c r="BP3344" s="313">
        <f t="shared" si="1317"/>
        <v>0</v>
      </c>
      <c r="BQ3344" s="480">
        <f t="shared" si="1318"/>
        <v>0</v>
      </c>
      <c r="BR3344" s="272">
        <f t="shared" si="1319"/>
        <v>0</v>
      </c>
      <c r="BS3344" s="273" t="str">
        <f>IF(BR3344=0,"",
IF(SUM($BR$3289:BR3344)=1,BT3344,
IF($BR$3409&gt;SUM($BR$3289:BR3344),_xlfn.CONCAT(", ",BT3344),
IF($BR$3409=SUM($BR$3289:BR3344),_xlfn.CONCAT(" y ",BT3344)))))</f>
        <v/>
      </c>
      <c r="BT3344" s="156" t="s">
        <v>5171</v>
      </c>
      <c r="BU3344" s="272">
        <f t="shared" si="1320"/>
        <v>1</v>
      </c>
      <c r="BV3344" s="273" t="b">
        <f>IF(BU3344=0,"",
IF(SUM($BU$3289:BU3344)=1,BW3344,
IF($BU$3291&gt;SUM($BU$3289:BU3344),_xlfn.CONCAT(", ",BW3344),
IF($BU$3291=SUM($BU$3289:BU3344),_xlfn.CONCAT(" y ",BW3344)))))</f>
        <v>0</v>
      </c>
      <c r="BW3344" s="156" t="s">
        <v>5171</v>
      </c>
      <c r="BX3344" s="272">
        <f t="shared" si="1321"/>
        <v>0</v>
      </c>
      <c r="BY3344" s="273" t="str">
        <f>IF(BX3344=0,"",
IF(SUM($BX$3289:BX3344)=1,BZ3344,
IF($BX$3409&gt;SUM($BX$3289:BX3344),_xlfn.CONCAT(", ",BZ3344),
IF($BX$3409=SUM($BX$3289:BX3344),_xlfn.CONCAT(" y ",BZ3344)))))</f>
        <v/>
      </c>
      <c r="BZ3344" s="156" t="s">
        <v>5171</v>
      </c>
      <c r="CA3344" s="272">
        <f t="shared" si="1322"/>
        <v>0</v>
      </c>
      <c r="CB3344" s="273" t="str">
        <f>IF(CA3344=0,"",
IF(SUM($CA$3289:CA3344)=1,CC3344,
IF($CA$3409&gt;SUM($CA$3289:CA3344),_xlfn.CONCAT(", ",CC3344),
IF($CA$3409=SUM($CA$3289:CA3344),_xlfn.CONCAT(" y ",CC3344)))))</f>
        <v/>
      </c>
      <c r="CC3344" s="156" t="s">
        <v>5171</v>
      </c>
      <c r="CD3344" s="272">
        <f t="shared" si="1323"/>
        <v>0</v>
      </c>
      <c r="CE3344" s="273" t="str">
        <f>IF(CD3344=0,"",
IF(SUM($CD$3289:CD3344)=1,CF3344,
IF($CD$3409&gt;SUM($CD$3289:CD3344),_xlfn.CONCAT(", ",CF3344),
IF($CD$3409=SUM($CD$3289:CD3344),_xlfn.CONCAT(" y ",CF3344)))))</f>
        <v/>
      </c>
      <c r="CF3344" s="156" t="s">
        <v>5171</v>
      </c>
    </row>
    <row r="3345" spans="1:84" ht="15" customHeight="1">
      <c r="A3345" s="57"/>
      <c r="B3345" s="26"/>
      <c r="C3345" s="665" t="s">
        <v>5172</v>
      </c>
      <c r="D3345" s="852" t="str">
        <f t="shared" si="1281"/>
        <v>AGENCIA ESTATAL DE ENERGIA DEL ESTADO DE VERACRUZ</v>
      </c>
      <c r="E3345" s="853"/>
      <c r="F3345" s="853"/>
      <c r="G3345" s="853"/>
      <c r="H3345" s="853"/>
      <c r="I3345" s="853"/>
      <c r="J3345" s="853"/>
      <c r="K3345" s="853"/>
      <c r="L3345" s="853"/>
      <c r="M3345" s="853"/>
      <c r="N3345" s="853"/>
      <c r="O3345" s="854"/>
      <c r="P3345" s="614"/>
      <c r="Q3345" s="614"/>
      <c r="R3345" s="614"/>
      <c r="S3345" s="614"/>
      <c r="T3345" s="614"/>
      <c r="U3345" s="614"/>
      <c r="V3345" s="614"/>
      <c r="W3345" s="614"/>
      <c r="X3345" s="614"/>
      <c r="Y3345" s="614"/>
      <c r="Z3345" s="614"/>
      <c r="AA3345" s="614"/>
      <c r="AB3345" s="614"/>
      <c r="AC3345" s="614"/>
      <c r="AD3345" s="614"/>
      <c r="AE3345" s="164"/>
      <c r="AF3345" s="164"/>
      <c r="AG3345" s="199">
        <f t="shared" si="1282"/>
        <v>1</v>
      </c>
      <c r="AH3345" s="298">
        <f t="shared" si="1283"/>
        <v>0</v>
      </c>
      <c r="AI3345" s="293">
        <f t="shared" si="1284"/>
        <v>0</v>
      </c>
      <c r="AJ3345" s="294">
        <f t="shared" si="1285"/>
        <v>0</v>
      </c>
      <c r="AK3345" s="295">
        <f t="shared" si="1286"/>
        <v>0</v>
      </c>
      <c r="AL3345" s="296">
        <f t="shared" si="1287"/>
        <v>0</v>
      </c>
      <c r="AM3345" s="293">
        <f t="shared" si="1288"/>
        <v>0</v>
      </c>
      <c r="AN3345" s="294">
        <f t="shared" si="1289"/>
        <v>0</v>
      </c>
      <c r="AO3345" s="295">
        <f t="shared" si="1290"/>
        <v>0</v>
      </c>
      <c r="AP3345" s="296">
        <f t="shared" si="1291"/>
        <v>0</v>
      </c>
      <c r="AQ3345" s="293">
        <f t="shared" si="1292"/>
        <v>0</v>
      </c>
      <c r="AR3345" s="294">
        <f t="shared" si="1293"/>
        <v>0</v>
      </c>
      <c r="AS3345" s="295">
        <f t="shared" si="1294"/>
        <v>0</v>
      </c>
      <c r="AT3345" s="296">
        <f t="shared" si="1295"/>
        <v>0</v>
      </c>
      <c r="AU3345" s="293">
        <f t="shared" si="1296"/>
        <v>0</v>
      </c>
      <c r="AV3345" s="294">
        <f t="shared" si="1297"/>
        <v>0</v>
      </c>
      <c r="AW3345" s="295">
        <f t="shared" si="1298"/>
        <v>0</v>
      </c>
      <c r="AX3345" s="296">
        <f t="shared" si="1299"/>
        <v>0</v>
      </c>
      <c r="AY3345" s="293">
        <f t="shared" si="1300"/>
        <v>0</v>
      </c>
      <c r="AZ3345" s="294">
        <f t="shared" si="1301"/>
        <v>0</v>
      </c>
      <c r="BA3345" s="295">
        <f t="shared" si="1302"/>
        <v>0</v>
      </c>
      <c r="BB3345" s="296">
        <f t="shared" si="1303"/>
        <v>0</v>
      </c>
      <c r="BC3345" s="285">
        <f t="shared" si="1304"/>
        <v>0</v>
      </c>
      <c r="BD3345" s="449">
        <f t="shared" si="1305"/>
        <v>0</v>
      </c>
      <c r="BE3345" s="469">
        <f t="shared" si="1306"/>
        <v>0</v>
      </c>
      <c r="BF3345" s="474">
        <f t="shared" si="1307"/>
        <v>0</v>
      </c>
      <c r="BG3345" s="449">
        <f t="shared" si="1308"/>
        <v>0</v>
      </c>
      <c r="BH3345" s="475">
        <f t="shared" si="1309"/>
        <v>0</v>
      </c>
      <c r="BI3345" s="419">
        <f t="shared" si="1310"/>
        <v>0</v>
      </c>
      <c r="BJ3345" s="313">
        <f t="shared" si="1311"/>
        <v>0</v>
      </c>
      <c r="BK3345" s="480">
        <f t="shared" si="1312"/>
        <v>0</v>
      </c>
      <c r="BL3345" s="419">
        <f t="shared" si="1313"/>
        <v>0</v>
      </c>
      <c r="BM3345" s="313">
        <f t="shared" si="1314"/>
        <v>0</v>
      </c>
      <c r="BN3345" s="480">
        <f t="shared" si="1315"/>
        <v>0</v>
      </c>
      <c r="BO3345" s="419">
        <f t="shared" si="1316"/>
        <v>0</v>
      </c>
      <c r="BP3345" s="313">
        <f t="shared" si="1317"/>
        <v>0</v>
      </c>
      <c r="BQ3345" s="480">
        <f t="shared" si="1318"/>
        <v>0</v>
      </c>
      <c r="BR3345" s="272">
        <f t="shared" si="1319"/>
        <v>0</v>
      </c>
      <c r="BS3345" s="273" t="str">
        <f>IF(BR3345=0,"",
IF(SUM($BR$3289:BR3345)=1,BT3345,
IF($BR$3409&gt;SUM($BR$3289:BR3345),_xlfn.CONCAT(", ",BT3345),
IF($BR$3409=SUM($BR$3289:BR3345),_xlfn.CONCAT(" y ",BT3345)))))</f>
        <v/>
      </c>
      <c r="BT3345" s="156" t="s">
        <v>5173</v>
      </c>
      <c r="BU3345" s="272">
        <f t="shared" si="1320"/>
        <v>1</v>
      </c>
      <c r="BV3345" s="273" t="b">
        <f>IF(BU3345=0,"",
IF(SUM($BU$3289:BU3345)=1,BW3345,
IF($BU$3291&gt;SUM($BU$3289:BU3345),_xlfn.CONCAT(", ",BW3345),
IF($BU$3291=SUM($BU$3289:BU3345),_xlfn.CONCAT(" y ",BW3345)))))</f>
        <v>0</v>
      </c>
      <c r="BW3345" s="156" t="s">
        <v>5173</v>
      </c>
      <c r="BX3345" s="272">
        <f t="shared" si="1321"/>
        <v>0</v>
      </c>
      <c r="BY3345" s="273" t="str">
        <f>IF(BX3345=0,"",
IF(SUM($BX$3289:BX3345)=1,BZ3345,
IF($BX$3409&gt;SUM($BX$3289:BX3345),_xlfn.CONCAT(", ",BZ3345),
IF($BX$3409=SUM($BX$3289:BX3345),_xlfn.CONCAT(" y ",BZ3345)))))</f>
        <v/>
      </c>
      <c r="BZ3345" s="156" t="s">
        <v>5173</v>
      </c>
      <c r="CA3345" s="272">
        <f t="shared" si="1322"/>
        <v>0</v>
      </c>
      <c r="CB3345" s="273" t="str">
        <f>IF(CA3345=0,"",
IF(SUM($CA$3289:CA3345)=1,CC3345,
IF($CA$3409&gt;SUM($CA$3289:CA3345),_xlfn.CONCAT(", ",CC3345),
IF($CA$3409=SUM($CA$3289:CA3345),_xlfn.CONCAT(" y ",CC3345)))))</f>
        <v/>
      </c>
      <c r="CC3345" s="156" t="s">
        <v>5173</v>
      </c>
      <c r="CD3345" s="272">
        <f t="shared" si="1323"/>
        <v>0</v>
      </c>
      <c r="CE3345" s="273" t="str">
        <f>IF(CD3345=0,"",
IF(SUM($CD$3289:CD3345)=1,CF3345,
IF($CD$3409&gt;SUM($CD$3289:CD3345),_xlfn.CONCAT(", ",CF3345),
IF($CD$3409=SUM($CD$3289:CD3345),_xlfn.CONCAT(" y ",CF3345)))))</f>
        <v/>
      </c>
      <c r="CF3345" s="156" t="s">
        <v>5173</v>
      </c>
    </row>
    <row r="3346" spans="1:84" ht="15" customHeight="1">
      <c r="A3346" s="57"/>
      <c r="B3346" s="26"/>
      <c r="C3346" s="665" t="s">
        <v>5174</v>
      </c>
      <c r="D3346" s="852" t="str">
        <f t="shared" si="1281"/>
        <v>INSTITUTO VERACRUZANO DE LAS MUJERES</v>
      </c>
      <c r="E3346" s="853"/>
      <c r="F3346" s="853"/>
      <c r="G3346" s="853"/>
      <c r="H3346" s="853"/>
      <c r="I3346" s="853"/>
      <c r="J3346" s="853"/>
      <c r="K3346" s="853"/>
      <c r="L3346" s="853"/>
      <c r="M3346" s="853"/>
      <c r="N3346" s="853"/>
      <c r="O3346" s="854"/>
      <c r="P3346" s="614"/>
      <c r="Q3346" s="614"/>
      <c r="R3346" s="614"/>
      <c r="S3346" s="614"/>
      <c r="T3346" s="614"/>
      <c r="U3346" s="614"/>
      <c r="V3346" s="614"/>
      <c r="W3346" s="614"/>
      <c r="X3346" s="614"/>
      <c r="Y3346" s="614"/>
      <c r="Z3346" s="614"/>
      <c r="AA3346" s="614"/>
      <c r="AB3346" s="614"/>
      <c r="AC3346" s="614"/>
      <c r="AD3346" s="614"/>
      <c r="AE3346" s="164"/>
      <c r="AF3346" s="164"/>
      <c r="AG3346" s="199">
        <f t="shared" si="1282"/>
        <v>1</v>
      </c>
      <c r="AH3346" s="298">
        <f t="shared" si="1283"/>
        <v>0</v>
      </c>
      <c r="AI3346" s="293">
        <f t="shared" si="1284"/>
        <v>0</v>
      </c>
      <c r="AJ3346" s="294">
        <f t="shared" si="1285"/>
        <v>0</v>
      </c>
      <c r="AK3346" s="295">
        <f t="shared" si="1286"/>
        <v>0</v>
      </c>
      <c r="AL3346" s="296">
        <f t="shared" si="1287"/>
        <v>0</v>
      </c>
      <c r="AM3346" s="293">
        <f t="shared" si="1288"/>
        <v>0</v>
      </c>
      <c r="AN3346" s="294">
        <f t="shared" si="1289"/>
        <v>0</v>
      </c>
      <c r="AO3346" s="295">
        <f t="shared" si="1290"/>
        <v>0</v>
      </c>
      <c r="AP3346" s="296">
        <f t="shared" si="1291"/>
        <v>0</v>
      </c>
      <c r="AQ3346" s="293">
        <f t="shared" si="1292"/>
        <v>0</v>
      </c>
      <c r="AR3346" s="294">
        <f t="shared" si="1293"/>
        <v>0</v>
      </c>
      <c r="AS3346" s="295">
        <f t="shared" si="1294"/>
        <v>0</v>
      </c>
      <c r="AT3346" s="296">
        <f t="shared" si="1295"/>
        <v>0</v>
      </c>
      <c r="AU3346" s="293">
        <f t="shared" si="1296"/>
        <v>0</v>
      </c>
      <c r="AV3346" s="294">
        <f t="shared" si="1297"/>
        <v>0</v>
      </c>
      <c r="AW3346" s="295">
        <f t="shared" si="1298"/>
        <v>0</v>
      </c>
      <c r="AX3346" s="296">
        <f t="shared" si="1299"/>
        <v>0</v>
      </c>
      <c r="AY3346" s="293">
        <f t="shared" si="1300"/>
        <v>0</v>
      </c>
      <c r="AZ3346" s="294">
        <f t="shared" si="1301"/>
        <v>0</v>
      </c>
      <c r="BA3346" s="295">
        <f t="shared" si="1302"/>
        <v>0</v>
      </c>
      <c r="BB3346" s="296">
        <f t="shared" si="1303"/>
        <v>0</v>
      </c>
      <c r="BC3346" s="285">
        <f t="shared" si="1304"/>
        <v>0</v>
      </c>
      <c r="BD3346" s="449">
        <f t="shared" si="1305"/>
        <v>0</v>
      </c>
      <c r="BE3346" s="469">
        <f t="shared" si="1306"/>
        <v>0</v>
      </c>
      <c r="BF3346" s="474">
        <f t="shared" si="1307"/>
        <v>0</v>
      </c>
      <c r="BG3346" s="449">
        <f t="shared" si="1308"/>
        <v>0</v>
      </c>
      <c r="BH3346" s="475">
        <f t="shared" si="1309"/>
        <v>0</v>
      </c>
      <c r="BI3346" s="419">
        <f t="shared" si="1310"/>
        <v>0</v>
      </c>
      <c r="BJ3346" s="313">
        <f t="shared" si="1311"/>
        <v>0</v>
      </c>
      <c r="BK3346" s="480">
        <f t="shared" si="1312"/>
        <v>0</v>
      </c>
      <c r="BL3346" s="419">
        <f t="shared" si="1313"/>
        <v>0</v>
      </c>
      <c r="BM3346" s="313">
        <f t="shared" si="1314"/>
        <v>0</v>
      </c>
      <c r="BN3346" s="480">
        <f t="shared" si="1315"/>
        <v>0</v>
      </c>
      <c r="BO3346" s="419">
        <f t="shared" si="1316"/>
        <v>0</v>
      </c>
      <c r="BP3346" s="313">
        <f t="shared" si="1317"/>
        <v>0</v>
      </c>
      <c r="BQ3346" s="480">
        <f t="shared" si="1318"/>
        <v>0</v>
      </c>
      <c r="BR3346" s="272">
        <f t="shared" si="1319"/>
        <v>0</v>
      </c>
      <c r="BS3346" s="273" t="str">
        <f>IF(BR3346=0,"",
IF(SUM($BR$3289:BR3346)=1,BT3346,
IF($BR$3409&gt;SUM($BR$3289:BR3346),_xlfn.CONCAT(", ",BT3346),
IF($BR$3409=SUM($BR$3289:BR3346),_xlfn.CONCAT(" y ",BT3346)))))</f>
        <v/>
      </c>
      <c r="BT3346" s="156" t="s">
        <v>5175</v>
      </c>
      <c r="BU3346" s="272">
        <f t="shared" si="1320"/>
        <v>1</v>
      </c>
      <c r="BV3346" s="273" t="b">
        <f>IF(BU3346=0,"",
IF(SUM($BU$3289:BU3346)=1,BW3346,
IF($BU$3291&gt;SUM($BU$3289:BU3346),_xlfn.CONCAT(", ",BW3346),
IF($BU$3291=SUM($BU$3289:BU3346),_xlfn.CONCAT(" y ",BW3346)))))</f>
        <v>0</v>
      </c>
      <c r="BW3346" s="156" t="s">
        <v>5175</v>
      </c>
      <c r="BX3346" s="272">
        <f t="shared" si="1321"/>
        <v>0</v>
      </c>
      <c r="BY3346" s="273" t="str">
        <f>IF(BX3346=0,"",
IF(SUM($BX$3289:BX3346)=1,BZ3346,
IF($BX$3409&gt;SUM($BX$3289:BX3346),_xlfn.CONCAT(", ",BZ3346),
IF($BX$3409=SUM($BX$3289:BX3346),_xlfn.CONCAT(" y ",BZ3346)))))</f>
        <v/>
      </c>
      <c r="BZ3346" s="156" t="s">
        <v>5175</v>
      </c>
      <c r="CA3346" s="272">
        <f t="shared" si="1322"/>
        <v>0</v>
      </c>
      <c r="CB3346" s="273" t="str">
        <f>IF(CA3346=0,"",
IF(SUM($CA$3289:CA3346)=1,CC3346,
IF($CA$3409&gt;SUM($CA$3289:CA3346),_xlfn.CONCAT(", ",CC3346),
IF($CA$3409=SUM($CA$3289:CA3346),_xlfn.CONCAT(" y ",CC3346)))))</f>
        <v/>
      </c>
      <c r="CC3346" s="156" t="s">
        <v>5175</v>
      </c>
      <c r="CD3346" s="272">
        <f t="shared" si="1323"/>
        <v>0</v>
      </c>
      <c r="CE3346" s="273" t="str">
        <f>IF(CD3346=0,"",
IF(SUM($CD$3289:CD3346)=1,CF3346,
IF($CD$3409&gt;SUM($CD$3289:CD3346),_xlfn.CONCAT(", ",CF3346),
IF($CD$3409=SUM($CD$3289:CD3346),_xlfn.CONCAT(" y ",CF3346)))))</f>
        <v/>
      </c>
      <c r="CF3346" s="156" t="s">
        <v>5175</v>
      </c>
    </row>
    <row r="3347" spans="1:84" ht="15" customHeight="1">
      <c r="A3347" s="57"/>
      <c r="B3347" s="26"/>
      <c r="C3347" s="665" t="s">
        <v>5176</v>
      </c>
      <c r="D3347" s="852" t="str">
        <f t="shared" si="1281"/>
        <v>INSTITUTO VERACRUZANO DE DESARROLLO MUNICIPAL</v>
      </c>
      <c r="E3347" s="853"/>
      <c r="F3347" s="853"/>
      <c r="G3347" s="853"/>
      <c r="H3347" s="853"/>
      <c r="I3347" s="853"/>
      <c r="J3347" s="853"/>
      <c r="K3347" s="853"/>
      <c r="L3347" s="853"/>
      <c r="M3347" s="853"/>
      <c r="N3347" s="853"/>
      <c r="O3347" s="854"/>
      <c r="P3347" s="614"/>
      <c r="Q3347" s="614"/>
      <c r="R3347" s="614"/>
      <c r="S3347" s="614"/>
      <c r="T3347" s="614"/>
      <c r="U3347" s="614"/>
      <c r="V3347" s="614"/>
      <c r="W3347" s="614"/>
      <c r="X3347" s="614"/>
      <c r="Y3347" s="614"/>
      <c r="Z3347" s="614"/>
      <c r="AA3347" s="614"/>
      <c r="AB3347" s="614"/>
      <c r="AC3347" s="614"/>
      <c r="AD3347" s="614"/>
      <c r="AE3347" s="164"/>
      <c r="AF3347" s="164"/>
      <c r="AG3347" s="199">
        <f t="shared" si="1282"/>
        <v>1</v>
      </c>
      <c r="AH3347" s="298">
        <f t="shared" si="1283"/>
        <v>0</v>
      </c>
      <c r="AI3347" s="293">
        <f t="shared" si="1284"/>
        <v>0</v>
      </c>
      <c r="AJ3347" s="294">
        <f t="shared" si="1285"/>
        <v>0</v>
      </c>
      <c r="AK3347" s="295">
        <f t="shared" si="1286"/>
        <v>0</v>
      </c>
      <c r="AL3347" s="296">
        <f t="shared" si="1287"/>
        <v>0</v>
      </c>
      <c r="AM3347" s="293">
        <f t="shared" si="1288"/>
        <v>0</v>
      </c>
      <c r="AN3347" s="294">
        <f t="shared" si="1289"/>
        <v>0</v>
      </c>
      <c r="AO3347" s="295">
        <f t="shared" si="1290"/>
        <v>0</v>
      </c>
      <c r="AP3347" s="296">
        <f t="shared" si="1291"/>
        <v>0</v>
      </c>
      <c r="AQ3347" s="293">
        <f t="shared" si="1292"/>
        <v>0</v>
      </c>
      <c r="AR3347" s="294">
        <f t="shared" si="1293"/>
        <v>0</v>
      </c>
      <c r="AS3347" s="295">
        <f t="shared" si="1294"/>
        <v>0</v>
      </c>
      <c r="AT3347" s="296">
        <f t="shared" si="1295"/>
        <v>0</v>
      </c>
      <c r="AU3347" s="293">
        <f t="shared" si="1296"/>
        <v>0</v>
      </c>
      <c r="AV3347" s="294">
        <f t="shared" si="1297"/>
        <v>0</v>
      </c>
      <c r="AW3347" s="295">
        <f t="shared" si="1298"/>
        <v>0</v>
      </c>
      <c r="AX3347" s="296">
        <f t="shared" si="1299"/>
        <v>0</v>
      </c>
      <c r="AY3347" s="293">
        <f t="shared" si="1300"/>
        <v>0</v>
      </c>
      <c r="AZ3347" s="294">
        <f t="shared" si="1301"/>
        <v>0</v>
      </c>
      <c r="BA3347" s="295">
        <f t="shared" si="1302"/>
        <v>0</v>
      </c>
      <c r="BB3347" s="296">
        <f t="shared" si="1303"/>
        <v>0</v>
      </c>
      <c r="BC3347" s="285">
        <f t="shared" si="1304"/>
        <v>0</v>
      </c>
      <c r="BD3347" s="449">
        <f t="shared" si="1305"/>
        <v>0</v>
      </c>
      <c r="BE3347" s="469">
        <f t="shared" si="1306"/>
        <v>0</v>
      </c>
      <c r="BF3347" s="474">
        <f t="shared" si="1307"/>
        <v>0</v>
      </c>
      <c r="BG3347" s="449">
        <f t="shared" si="1308"/>
        <v>0</v>
      </c>
      <c r="BH3347" s="475">
        <f t="shared" si="1309"/>
        <v>0</v>
      </c>
      <c r="BI3347" s="419">
        <f t="shared" si="1310"/>
        <v>0</v>
      </c>
      <c r="BJ3347" s="313">
        <f t="shared" si="1311"/>
        <v>0</v>
      </c>
      <c r="BK3347" s="480">
        <f t="shared" si="1312"/>
        <v>0</v>
      </c>
      <c r="BL3347" s="419">
        <f t="shared" si="1313"/>
        <v>0</v>
      </c>
      <c r="BM3347" s="313">
        <f t="shared" si="1314"/>
        <v>0</v>
      </c>
      <c r="BN3347" s="480">
        <f t="shared" si="1315"/>
        <v>0</v>
      </c>
      <c r="BO3347" s="419">
        <f t="shared" si="1316"/>
        <v>0</v>
      </c>
      <c r="BP3347" s="313">
        <f t="shared" si="1317"/>
        <v>0</v>
      </c>
      <c r="BQ3347" s="480">
        <f t="shared" si="1318"/>
        <v>0</v>
      </c>
      <c r="BR3347" s="272">
        <f t="shared" si="1319"/>
        <v>0</v>
      </c>
      <c r="BS3347" s="273" t="str">
        <f>IF(BR3347=0,"",
IF(SUM($BR$3289:BR3347)=1,BT3347,
IF($BR$3409&gt;SUM($BR$3289:BR3347),_xlfn.CONCAT(", ",BT3347),
IF($BR$3409=SUM($BR$3289:BR3347),_xlfn.CONCAT(" y ",BT3347)))))</f>
        <v/>
      </c>
      <c r="BT3347" s="156" t="s">
        <v>5177</v>
      </c>
      <c r="BU3347" s="272">
        <f t="shared" si="1320"/>
        <v>1</v>
      </c>
      <c r="BV3347" s="273" t="b">
        <f>IF(BU3347=0,"",
IF(SUM($BU$3289:BU3347)=1,BW3347,
IF($BU$3291&gt;SUM($BU$3289:BU3347),_xlfn.CONCAT(", ",BW3347),
IF($BU$3291=SUM($BU$3289:BU3347),_xlfn.CONCAT(" y ",BW3347)))))</f>
        <v>0</v>
      </c>
      <c r="BW3347" s="156" t="s">
        <v>5177</v>
      </c>
      <c r="BX3347" s="272">
        <f t="shared" si="1321"/>
        <v>0</v>
      </c>
      <c r="BY3347" s="273" t="str">
        <f>IF(BX3347=0,"",
IF(SUM($BX$3289:BX3347)=1,BZ3347,
IF($BX$3409&gt;SUM($BX$3289:BX3347),_xlfn.CONCAT(", ",BZ3347),
IF($BX$3409=SUM($BX$3289:BX3347),_xlfn.CONCAT(" y ",BZ3347)))))</f>
        <v/>
      </c>
      <c r="BZ3347" s="156" t="s">
        <v>5177</v>
      </c>
      <c r="CA3347" s="272">
        <f t="shared" si="1322"/>
        <v>0</v>
      </c>
      <c r="CB3347" s="273" t="str">
        <f>IF(CA3347=0,"",
IF(SUM($CA$3289:CA3347)=1,CC3347,
IF($CA$3409&gt;SUM($CA$3289:CA3347),_xlfn.CONCAT(", ",CC3347),
IF($CA$3409=SUM($CA$3289:CA3347),_xlfn.CONCAT(" y ",CC3347)))))</f>
        <v/>
      </c>
      <c r="CC3347" s="156" t="s">
        <v>5177</v>
      </c>
      <c r="CD3347" s="272">
        <f t="shared" si="1323"/>
        <v>0</v>
      </c>
      <c r="CE3347" s="273" t="str">
        <f>IF(CD3347=0,"",
IF(SUM($CD$3289:CD3347)=1,CF3347,
IF($CD$3409&gt;SUM($CD$3289:CD3347),_xlfn.CONCAT(", ",CF3347),
IF($CD$3409=SUM($CD$3289:CD3347),_xlfn.CONCAT(" y ",CF3347)))))</f>
        <v/>
      </c>
      <c r="CF3347" s="156" t="s">
        <v>5177</v>
      </c>
    </row>
    <row r="3348" spans="1:84" ht="15" customHeight="1">
      <c r="A3348" s="57"/>
      <c r="B3348" s="26"/>
      <c r="C3348" s="665" t="s">
        <v>5178</v>
      </c>
      <c r="D3348" s="852" t="str">
        <f t="shared" si="1281"/>
        <v>COMISION EJECUTIVA PARA LA ATENCION INTEGRAL A VICTIMAS DEL DELITO</v>
      </c>
      <c r="E3348" s="853"/>
      <c r="F3348" s="853"/>
      <c r="G3348" s="853"/>
      <c r="H3348" s="853"/>
      <c r="I3348" s="853"/>
      <c r="J3348" s="853"/>
      <c r="K3348" s="853"/>
      <c r="L3348" s="853"/>
      <c r="M3348" s="853"/>
      <c r="N3348" s="853"/>
      <c r="O3348" s="854"/>
      <c r="P3348" s="614"/>
      <c r="Q3348" s="614"/>
      <c r="R3348" s="614"/>
      <c r="S3348" s="614"/>
      <c r="T3348" s="614"/>
      <c r="U3348" s="614"/>
      <c r="V3348" s="614"/>
      <c r="W3348" s="614"/>
      <c r="X3348" s="614"/>
      <c r="Y3348" s="614"/>
      <c r="Z3348" s="614"/>
      <c r="AA3348" s="614"/>
      <c r="AB3348" s="614"/>
      <c r="AC3348" s="614"/>
      <c r="AD3348" s="614"/>
      <c r="AE3348" s="164"/>
      <c r="AF3348" s="164"/>
      <c r="AG3348" s="199">
        <f t="shared" si="1282"/>
        <v>1</v>
      </c>
      <c r="AH3348" s="298">
        <f t="shared" si="1283"/>
        <v>0</v>
      </c>
      <c r="AI3348" s="293">
        <f t="shared" si="1284"/>
        <v>0</v>
      </c>
      <c r="AJ3348" s="294">
        <f t="shared" si="1285"/>
        <v>0</v>
      </c>
      <c r="AK3348" s="295">
        <f t="shared" si="1286"/>
        <v>0</v>
      </c>
      <c r="AL3348" s="296">
        <f t="shared" si="1287"/>
        <v>0</v>
      </c>
      <c r="AM3348" s="293">
        <f t="shared" si="1288"/>
        <v>0</v>
      </c>
      <c r="AN3348" s="294">
        <f t="shared" si="1289"/>
        <v>0</v>
      </c>
      <c r="AO3348" s="295">
        <f t="shared" si="1290"/>
        <v>0</v>
      </c>
      <c r="AP3348" s="296">
        <f t="shared" si="1291"/>
        <v>0</v>
      </c>
      <c r="AQ3348" s="293">
        <f t="shared" si="1292"/>
        <v>0</v>
      </c>
      <c r="AR3348" s="294">
        <f t="shared" si="1293"/>
        <v>0</v>
      </c>
      <c r="AS3348" s="295">
        <f t="shared" si="1294"/>
        <v>0</v>
      </c>
      <c r="AT3348" s="296">
        <f t="shared" si="1295"/>
        <v>0</v>
      </c>
      <c r="AU3348" s="293">
        <f t="shared" si="1296"/>
        <v>0</v>
      </c>
      <c r="AV3348" s="294">
        <f t="shared" si="1297"/>
        <v>0</v>
      </c>
      <c r="AW3348" s="295">
        <f t="shared" si="1298"/>
        <v>0</v>
      </c>
      <c r="AX3348" s="296">
        <f t="shared" si="1299"/>
        <v>0</v>
      </c>
      <c r="AY3348" s="293">
        <f t="shared" si="1300"/>
        <v>0</v>
      </c>
      <c r="AZ3348" s="294">
        <f t="shared" si="1301"/>
        <v>0</v>
      </c>
      <c r="BA3348" s="295">
        <f t="shared" si="1302"/>
        <v>0</v>
      </c>
      <c r="BB3348" s="296">
        <f t="shared" si="1303"/>
        <v>0</v>
      </c>
      <c r="BC3348" s="285">
        <f t="shared" si="1304"/>
        <v>0</v>
      </c>
      <c r="BD3348" s="449">
        <f t="shared" si="1305"/>
        <v>0</v>
      </c>
      <c r="BE3348" s="469">
        <f t="shared" si="1306"/>
        <v>0</v>
      </c>
      <c r="BF3348" s="474">
        <f t="shared" si="1307"/>
        <v>0</v>
      </c>
      <c r="BG3348" s="449">
        <f t="shared" si="1308"/>
        <v>0</v>
      </c>
      <c r="BH3348" s="475">
        <f t="shared" si="1309"/>
        <v>0</v>
      </c>
      <c r="BI3348" s="419">
        <f t="shared" si="1310"/>
        <v>0</v>
      </c>
      <c r="BJ3348" s="313">
        <f t="shared" si="1311"/>
        <v>0</v>
      </c>
      <c r="BK3348" s="480">
        <f t="shared" si="1312"/>
        <v>0</v>
      </c>
      <c r="BL3348" s="419">
        <f t="shared" si="1313"/>
        <v>0</v>
      </c>
      <c r="BM3348" s="313">
        <f t="shared" si="1314"/>
        <v>0</v>
      </c>
      <c r="BN3348" s="480">
        <f t="shared" si="1315"/>
        <v>0</v>
      </c>
      <c r="BO3348" s="419">
        <f t="shared" si="1316"/>
        <v>0</v>
      </c>
      <c r="BP3348" s="313">
        <f t="shared" si="1317"/>
        <v>0</v>
      </c>
      <c r="BQ3348" s="480">
        <f t="shared" si="1318"/>
        <v>0</v>
      </c>
      <c r="BR3348" s="272">
        <f t="shared" si="1319"/>
        <v>0</v>
      </c>
      <c r="BS3348" s="273" t="str">
        <f>IF(BR3348=0,"",
IF(SUM($BR$3289:BR3348)=1,BT3348,
IF($BR$3409&gt;SUM($BR$3289:BR3348),_xlfn.CONCAT(", ",BT3348),
IF($BR$3409=SUM($BR$3289:BR3348),_xlfn.CONCAT(" y ",BT3348)))))</f>
        <v/>
      </c>
      <c r="BT3348" s="156" t="s">
        <v>5179</v>
      </c>
      <c r="BU3348" s="272">
        <f t="shared" si="1320"/>
        <v>1</v>
      </c>
      <c r="BV3348" s="273" t="b">
        <f>IF(BU3348=0,"",
IF(SUM($BU$3289:BU3348)=1,BW3348,
IF($BU$3291&gt;SUM($BU$3289:BU3348),_xlfn.CONCAT(", ",BW3348),
IF($BU$3291=SUM($BU$3289:BU3348),_xlfn.CONCAT(" y ",BW3348)))))</f>
        <v>0</v>
      </c>
      <c r="BW3348" s="156" t="s">
        <v>5179</v>
      </c>
      <c r="BX3348" s="272">
        <f t="shared" si="1321"/>
        <v>0</v>
      </c>
      <c r="BY3348" s="273" t="str">
        <f>IF(BX3348=0,"",
IF(SUM($BX$3289:BX3348)=1,BZ3348,
IF($BX$3409&gt;SUM($BX$3289:BX3348),_xlfn.CONCAT(", ",BZ3348),
IF($BX$3409=SUM($BX$3289:BX3348),_xlfn.CONCAT(" y ",BZ3348)))))</f>
        <v/>
      </c>
      <c r="BZ3348" s="156" t="s">
        <v>5179</v>
      </c>
      <c r="CA3348" s="272">
        <f t="shared" si="1322"/>
        <v>0</v>
      </c>
      <c r="CB3348" s="273" t="str">
        <f>IF(CA3348=0,"",
IF(SUM($CA$3289:CA3348)=1,CC3348,
IF($CA$3409&gt;SUM($CA$3289:CA3348),_xlfn.CONCAT(", ",CC3348),
IF($CA$3409=SUM($CA$3289:CA3348),_xlfn.CONCAT(" y ",CC3348)))))</f>
        <v/>
      </c>
      <c r="CC3348" s="156" t="s">
        <v>5179</v>
      </c>
      <c r="CD3348" s="272">
        <f t="shared" si="1323"/>
        <v>0</v>
      </c>
      <c r="CE3348" s="273" t="str">
        <f>IF(CD3348=0,"",
IF(SUM($CD$3289:CD3348)=1,CF3348,
IF($CD$3409&gt;SUM($CD$3289:CD3348),_xlfn.CONCAT(", ",CF3348),
IF($CD$3409=SUM($CD$3289:CD3348),_xlfn.CONCAT(" y ",CF3348)))))</f>
        <v/>
      </c>
      <c r="CF3348" s="156" t="s">
        <v>5179</v>
      </c>
    </row>
    <row r="3349" spans="1:84" ht="15" customHeight="1">
      <c r="A3349" s="57"/>
      <c r="B3349" s="26"/>
      <c r="C3349" s="665" t="s">
        <v>5180</v>
      </c>
      <c r="D3349" s="852" t="str">
        <f t="shared" si="1281"/>
        <v>CENTRO DE JUSTICIA PARA MUJERES DEL ESTADO DE VERACRUZ</v>
      </c>
      <c r="E3349" s="853"/>
      <c r="F3349" s="853"/>
      <c r="G3349" s="853"/>
      <c r="H3349" s="853"/>
      <c r="I3349" s="853"/>
      <c r="J3349" s="853"/>
      <c r="K3349" s="853"/>
      <c r="L3349" s="853"/>
      <c r="M3349" s="853"/>
      <c r="N3349" s="853"/>
      <c r="O3349" s="854"/>
      <c r="P3349" s="614"/>
      <c r="Q3349" s="614"/>
      <c r="R3349" s="614"/>
      <c r="S3349" s="614"/>
      <c r="T3349" s="614"/>
      <c r="U3349" s="614"/>
      <c r="V3349" s="614"/>
      <c r="W3349" s="614"/>
      <c r="X3349" s="614"/>
      <c r="Y3349" s="614"/>
      <c r="Z3349" s="614"/>
      <c r="AA3349" s="614"/>
      <c r="AB3349" s="614"/>
      <c r="AC3349" s="614"/>
      <c r="AD3349" s="614"/>
      <c r="AE3349" s="164"/>
      <c r="AF3349" s="164"/>
      <c r="AG3349" s="199">
        <f t="shared" si="1282"/>
        <v>1</v>
      </c>
      <c r="AH3349" s="298">
        <f t="shared" si="1283"/>
        <v>0</v>
      </c>
      <c r="AI3349" s="293">
        <f t="shared" si="1284"/>
        <v>0</v>
      </c>
      <c r="AJ3349" s="294">
        <f t="shared" si="1285"/>
        <v>0</v>
      </c>
      <c r="AK3349" s="295">
        <f t="shared" si="1286"/>
        <v>0</v>
      </c>
      <c r="AL3349" s="296">
        <f t="shared" si="1287"/>
        <v>0</v>
      </c>
      <c r="AM3349" s="293">
        <f t="shared" si="1288"/>
        <v>0</v>
      </c>
      <c r="AN3349" s="294">
        <f t="shared" si="1289"/>
        <v>0</v>
      </c>
      <c r="AO3349" s="295">
        <f t="shared" si="1290"/>
        <v>0</v>
      </c>
      <c r="AP3349" s="296">
        <f t="shared" si="1291"/>
        <v>0</v>
      </c>
      <c r="AQ3349" s="293">
        <f t="shared" si="1292"/>
        <v>0</v>
      </c>
      <c r="AR3349" s="294">
        <f t="shared" si="1293"/>
        <v>0</v>
      </c>
      <c r="AS3349" s="295">
        <f t="shared" si="1294"/>
        <v>0</v>
      </c>
      <c r="AT3349" s="296">
        <f t="shared" si="1295"/>
        <v>0</v>
      </c>
      <c r="AU3349" s="293">
        <f t="shared" si="1296"/>
        <v>0</v>
      </c>
      <c r="AV3349" s="294">
        <f t="shared" si="1297"/>
        <v>0</v>
      </c>
      <c r="AW3349" s="295">
        <f t="shared" si="1298"/>
        <v>0</v>
      </c>
      <c r="AX3349" s="296">
        <f t="shared" si="1299"/>
        <v>0</v>
      </c>
      <c r="AY3349" s="293">
        <f t="shared" si="1300"/>
        <v>0</v>
      </c>
      <c r="AZ3349" s="294">
        <f t="shared" si="1301"/>
        <v>0</v>
      </c>
      <c r="BA3349" s="295">
        <f t="shared" si="1302"/>
        <v>0</v>
      </c>
      <c r="BB3349" s="296">
        <f t="shared" si="1303"/>
        <v>0</v>
      </c>
      <c r="BC3349" s="285">
        <f t="shared" si="1304"/>
        <v>0</v>
      </c>
      <c r="BD3349" s="449">
        <f t="shared" si="1305"/>
        <v>0</v>
      </c>
      <c r="BE3349" s="469">
        <f t="shared" si="1306"/>
        <v>0</v>
      </c>
      <c r="BF3349" s="474">
        <f t="shared" si="1307"/>
        <v>0</v>
      </c>
      <c r="BG3349" s="449">
        <f t="shared" si="1308"/>
        <v>0</v>
      </c>
      <c r="BH3349" s="475">
        <f t="shared" si="1309"/>
        <v>0</v>
      </c>
      <c r="BI3349" s="419">
        <f t="shared" si="1310"/>
        <v>0</v>
      </c>
      <c r="BJ3349" s="313">
        <f t="shared" si="1311"/>
        <v>0</v>
      </c>
      <c r="BK3349" s="480">
        <f t="shared" si="1312"/>
        <v>0</v>
      </c>
      <c r="BL3349" s="419">
        <f t="shared" si="1313"/>
        <v>0</v>
      </c>
      <c r="BM3349" s="313">
        <f t="shared" si="1314"/>
        <v>0</v>
      </c>
      <c r="BN3349" s="480">
        <f t="shared" si="1315"/>
        <v>0</v>
      </c>
      <c r="BO3349" s="419">
        <f t="shared" si="1316"/>
        <v>0</v>
      </c>
      <c r="BP3349" s="313">
        <f t="shared" si="1317"/>
        <v>0</v>
      </c>
      <c r="BQ3349" s="480">
        <f t="shared" si="1318"/>
        <v>0</v>
      </c>
      <c r="BR3349" s="272">
        <f t="shared" si="1319"/>
        <v>0</v>
      </c>
      <c r="BS3349" s="273" t="str">
        <f>IF(BR3349=0,"",
IF(SUM($BR$3289:BR3349)=1,BT3349,
IF($BR$3409&gt;SUM($BR$3289:BR3349),_xlfn.CONCAT(", ",BT3349),
IF($BR$3409=SUM($BR$3289:BR3349),_xlfn.CONCAT(" y ",BT3349)))))</f>
        <v/>
      </c>
      <c r="BT3349" s="156" t="s">
        <v>5181</v>
      </c>
      <c r="BU3349" s="272">
        <f t="shared" si="1320"/>
        <v>1</v>
      </c>
      <c r="BV3349" s="273" t="b">
        <f>IF(BU3349=0,"",
IF(SUM($BU$3289:BU3349)=1,BW3349,
IF($BU$3291&gt;SUM($BU$3289:BU3349),_xlfn.CONCAT(", ",BW3349),
IF($BU$3291=SUM($BU$3289:BU3349),_xlfn.CONCAT(" y ",BW3349)))))</f>
        <v>0</v>
      </c>
      <c r="BW3349" s="156" t="s">
        <v>5181</v>
      </c>
      <c r="BX3349" s="272">
        <f t="shared" si="1321"/>
        <v>0</v>
      </c>
      <c r="BY3349" s="273" t="str">
        <f>IF(BX3349=0,"",
IF(SUM($BX$3289:BX3349)=1,BZ3349,
IF($BX$3409&gt;SUM($BX$3289:BX3349),_xlfn.CONCAT(", ",BZ3349),
IF($BX$3409=SUM($BX$3289:BX3349),_xlfn.CONCAT(" y ",BZ3349)))))</f>
        <v/>
      </c>
      <c r="BZ3349" s="156" t="s">
        <v>5181</v>
      </c>
      <c r="CA3349" s="272">
        <f t="shared" si="1322"/>
        <v>0</v>
      </c>
      <c r="CB3349" s="273" t="str">
        <f>IF(CA3349=0,"",
IF(SUM($CA$3289:CA3349)=1,CC3349,
IF($CA$3409&gt;SUM($CA$3289:CA3349),_xlfn.CONCAT(", ",CC3349),
IF($CA$3409=SUM($CA$3289:CA3349),_xlfn.CONCAT(" y ",CC3349)))))</f>
        <v/>
      </c>
      <c r="CC3349" s="156" t="s">
        <v>5181</v>
      </c>
      <c r="CD3349" s="272">
        <f t="shared" si="1323"/>
        <v>0</v>
      </c>
      <c r="CE3349" s="273" t="str">
        <f>IF(CD3349=0,"",
IF(SUM($CD$3289:CD3349)=1,CF3349,
IF($CD$3409&gt;SUM($CD$3289:CD3349),_xlfn.CONCAT(", ",CF3349),
IF($CD$3409=SUM($CD$3289:CD3349),_xlfn.CONCAT(" y ",CF3349)))))</f>
        <v/>
      </c>
      <c r="CF3349" s="156" t="s">
        <v>5181</v>
      </c>
    </row>
    <row r="3350" spans="1:84" ht="15" customHeight="1">
      <c r="A3350" s="57"/>
      <c r="B3350" s="26"/>
      <c r="C3350" s="665" t="s">
        <v>5182</v>
      </c>
      <c r="D3350" s="852" t="str">
        <f t="shared" si="1281"/>
        <v>INSTITUTO DE PENSIONES DEL ESTADO</v>
      </c>
      <c r="E3350" s="853"/>
      <c r="F3350" s="853"/>
      <c r="G3350" s="853"/>
      <c r="H3350" s="853"/>
      <c r="I3350" s="853"/>
      <c r="J3350" s="853"/>
      <c r="K3350" s="853"/>
      <c r="L3350" s="853"/>
      <c r="M3350" s="853"/>
      <c r="N3350" s="853"/>
      <c r="O3350" s="854"/>
      <c r="P3350" s="614"/>
      <c r="Q3350" s="614"/>
      <c r="R3350" s="614"/>
      <c r="S3350" s="614"/>
      <c r="T3350" s="614"/>
      <c r="U3350" s="614"/>
      <c r="V3350" s="614"/>
      <c r="W3350" s="614"/>
      <c r="X3350" s="614"/>
      <c r="Y3350" s="614"/>
      <c r="Z3350" s="614"/>
      <c r="AA3350" s="614"/>
      <c r="AB3350" s="614"/>
      <c r="AC3350" s="614"/>
      <c r="AD3350" s="614"/>
      <c r="AE3350" s="164"/>
      <c r="AF3350" s="164"/>
      <c r="AG3350" s="199">
        <f t="shared" si="1282"/>
        <v>1</v>
      </c>
      <c r="AH3350" s="298">
        <f t="shared" si="1283"/>
        <v>0</v>
      </c>
      <c r="AI3350" s="293">
        <f t="shared" si="1284"/>
        <v>0</v>
      </c>
      <c r="AJ3350" s="294">
        <f t="shared" si="1285"/>
        <v>0</v>
      </c>
      <c r="AK3350" s="295">
        <f t="shared" si="1286"/>
        <v>0</v>
      </c>
      <c r="AL3350" s="296">
        <f t="shared" si="1287"/>
        <v>0</v>
      </c>
      <c r="AM3350" s="293">
        <f t="shared" si="1288"/>
        <v>0</v>
      </c>
      <c r="AN3350" s="294">
        <f t="shared" si="1289"/>
        <v>0</v>
      </c>
      <c r="AO3350" s="295">
        <f t="shared" si="1290"/>
        <v>0</v>
      </c>
      <c r="AP3350" s="296">
        <f t="shared" si="1291"/>
        <v>0</v>
      </c>
      <c r="AQ3350" s="293">
        <f t="shared" si="1292"/>
        <v>0</v>
      </c>
      <c r="AR3350" s="294">
        <f t="shared" si="1293"/>
        <v>0</v>
      </c>
      <c r="AS3350" s="295">
        <f t="shared" si="1294"/>
        <v>0</v>
      </c>
      <c r="AT3350" s="296">
        <f t="shared" si="1295"/>
        <v>0</v>
      </c>
      <c r="AU3350" s="293">
        <f t="shared" si="1296"/>
        <v>0</v>
      </c>
      <c r="AV3350" s="294">
        <f t="shared" si="1297"/>
        <v>0</v>
      </c>
      <c r="AW3350" s="295">
        <f t="shared" si="1298"/>
        <v>0</v>
      </c>
      <c r="AX3350" s="296">
        <f t="shared" si="1299"/>
        <v>0</v>
      </c>
      <c r="AY3350" s="293">
        <f t="shared" si="1300"/>
        <v>0</v>
      </c>
      <c r="AZ3350" s="294">
        <f t="shared" si="1301"/>
        <v>0</v>
      </c>
      <c r="BA3350" s="295">
        <f t="shared" si="1302"/>
        <v>0</v>
      </c>
      <c r="BB3350" s="296">
        <f t="shared" si="1303"/>
        <v>0</v>
      </c>
      <c r="BC3350" s="285">
        <f t="shared" si="1304"/>
        <v>0</v>
      </c>
      <c r="BD3350" s="449">
        <f t="shared" si="1305"/>
        <v>0</v>
      </c>
      <c r="BE3350" s="469">
        <f t="shared" si="1306"/>
        <v>0</v>
      </c>
      <c r="BF3350" s="474">
        <f t="shared" si="1307"/>
        <v>0</v>
      </c>
      <c r="BG3350" s="449">
        <f t="shared" si="1308"/>
        <v>0</v>
      </c>
      <c r="BH3350" s="475">
        <f t="shared" si="1309"/>
        <v>0</v>
      </c>
      <c r="BI3350" s="419">
        <f t="shared" si="1310"/>
        <v>0</v>
      </c>
      <c r="BJ3350" s="313">
        <f t="shared" si="1311"/>
        <v>0</v>
      </c>
      <c r="BK3350" s="480">
        <f t="shared" si="1312"/>
        <v>0</v>
      </c>
      <c r="BL3350" s="419">
        <f t="shared" si="1313"/>
        <v>0</v>
      </c>
      <c r="BM3350" s="313">
        <f t="shared" si="1314"/>
        <v>0</v>
      </c>
      <c r="BN3350" s="480">
        <f t="shared" si="1315"/>
        <v>0</v>
      </c>
      <c r="BO3350" s="419">
        <f t="shared" si="1316"/>
        <v>0</v>
      </c>
      <c r="BP3350" s="313">
        <f t="shared" si="1317"/>
        <v>0</v>
      </c>
      <c r="BQ3350" s="480">
        <f t="shared" si="1318"/>
        <v>0</v>
      </c>
      <c r="BR3350" s="272">
        <f t="shared" si="1319"/>
        <v>0</v>
      </c>
      <c r="BS3350" s="273" t="str">
        <f>IF(BR3350=0,"",
IF(SUM($BR$3289:BR3350)=1,BT3350,
IF($BR$3409&gt;SUM($BR$3289:BR3350),_xlfn.CONCAT(", ",BT3350),
IF($BR$3409=SUM($BR$3289:BR3350),_xlfn.CONCAT(" y ",BT3350)))))</f>
        <v/>
      </c>
      <c r="BT3350" s="156" t="s">
        <v>5183</v>
      </c>
      <c r="BU3350" s="272">
        <f t="shared" si="1320"/>
        <v>1</v>
      </c>
      <c r="BV3350" s="273" t="b">
        <f>IF(BU3350=0,"",
IF(SUM($BU$3289:BU3350)=1,BW3350,
IF($BU$3291&gt;SUM($BU$3289:BU3350),_xlfn.CONCAT(", ",BW3350),
IF($BU$3291=SUM($BU$3289:BU3350),_xlfn.CONCAT(" y ",BW3350)))))</f>
        <v>0</v>
      </c>
      <c r="BW3350" s="156" t="s">
        <v>5183</v>
      </c>
      <c r="BX3350" s="272">
        <f t="shared" si="1321"/>
        <v>0</v>
      </c>
      <c r="BY3350" s="273" t="str">
        <f>IF(BX3350=0,"",
IF(SUM($BX$3289:BX3350)=1,BZ3350,
IF($BX$3409&gt;SUM($BX$3289:BX3350),_xlfn.CONCAT(", ",BZ3350),
IF($BX$3409=SUM($BX$3289:BX3350),_xlfn.CONCAT(" y ",BZ3350)))))</f>
        <v/>
      </c>
      <c r="BZ3350" s="156" t="s">
        <v>5183</v>
      </c>
      <c r="CA3350" s="272">
        <f t="shared" si="1322"/>
        <v>0</v>
      </c>
      <c r="CB3350" s="273" t="str">
        <f>IF(CA3350=0,"",
IF(SUM($CA$3289:CA3350)=1,CC3350,
IF($CA$3409&gt;SUM($CA$3289:CA3350),_xlfn.CONCAT(", ",CC3350),
IF($CA$3409=SUM($CA$3289:CA3350),_xlfn.CONCAT(" y ",CC3350)))))</f>
        <v/>
      </c>
      <c r="CC3350" s="156" t="s">
        <v>5183</v>
      </c>
      <c r="CD3350" s="272">
        <f t="shared" si="1323"/>
        <v>0</v>
      </c>
      <c r="CE3350" s="273" t="str">
        <f>IF(CD3350=0,"",
IF(SUM($CD$3289:CD3350)=1,CF3350,
IF($CD$3409&gt;SUM($CD$3289:CD3350),_xlfn.CONCAT(", ",CF3350),
IF($CD$3409=SUM($CD$3289:CD3350),_xlfn.CONCAT(" y ",CF3350)))))</f>
        <v/>
      </c>
      <c r="CF3350" s="156" t="s">
        <v>5183</v>
      </c>
    </row>
    <row r="3351" spans="1:84" ht="15" customHeight="1">
      <c r="A3351" s="57"/>
      <c r="B3351" s="26"/>
      <c r="C3351" s="665" t="s">
        <v>5184</v>
      </c>
      <c r="D3351" s="852" t="str">
        <f t="shared" si="1281"/>
        <v>COMISION DEL AGUA DEL ESTADO DE VERACRUZ</v>
      </c>
      <c r="E3351" s="853"/>
      <c r="F3351" s="853"/>
      <c r="G3351" s="853"/>
      <c r="H3351" s="853"/>
      <c r="I3351" s="853"/>
      <c r="J3351" s="853"/>
      <c r="K3351" s="853"/>
      <c r="L3351" s="853"/>
      <c r="M3351" s="853"/>
      <c r="N3351" s="853"/>
      <c r="O3351" s="854"/>
      <c r="P3351" s="614"/>
      <c r="Q3351" s="614"/>
      <c r="R3351" s="614"/>
      <c r="S3351" s="614"/>
      <c r="T3351" s="614"/>
      <c r="U3351" s="614"/>
      <c r="V3351" s="614"/>
      <c r="W3351" s="614"/>
      <c r="X3351" s="614"/>
      <c r="Y3351" s="614"/>
      <c r="Z3351" s="614"/>
      <c r="AA3351" s="614"/>
      <c r="AB3351" s="614"/>
      <c r="AC3351" s="614"/>
      <c r="AD3351" s="614"/>
      <c r="AE3351" s="164"/>
      <c r="AF3351" s="164"/>
      <c r="AG3351" s="199">
        <f t="shared" si="1282"/>
        <v>1</v>
      </c>
      <c r="AH3351" s="298">
        <f t="shared" si="1283"/>
        <v>0</v>
      </c>
      <c r="AI3351" s="293">
        <f t="shared" si="1284"/>
        <v>0</v>
      </c>
      <c r="AJ3351" s="294">
        <f t="shared" si="1285"/>
        <v>0</v>
      </c>
      <c r="AK3351" s="295">
        <f t="shared" si="1286"/>
        <v>0</v>
      </c>
      <c r="AL3351" s="296">
        <f t="shared" si="1287"/>
        <v>0</v>
      </c>
      <c r="AM3351" s="293">
        <f t="shared" si="1288"/>
        <v>0</v>
      </c>
      <c r="AN3351" s="294">
        <f t="shared" si="1289"/>
        <v>0</v>
      </c>
      <c r="AO3351" s="295">
        <f t="shared" si="1290"/>
        <v>0</v>
      </c>
      <c r="AP3351" s="296">
        <f t="shared" si="1291"/>
        <v>0</v>
      </c>
      <c r="AQ3351" s="293">
        <f t="shared" si="1292"/>
        <v>0</v>
      </c>
      <c r="AR3351" s="294">
        <f t="shared" si="1293"/>
        <v>0</v>
      </c>
      <c r="AS3351" s="295">
        <f t="shared" si="1294"/>
        <v>0</v>
      </c>
      <c r="AT3351" s="296">
        <f t="shared" si="1295"/>
        <v>0</v>
      </c>
      <c r="AU3351" s="293">
        <f t="shared" si="1296"/>
        <v>0</v>
      </c>
      <c r="AV3351" s="294">
        <f t="shared" si="1297"/>
        <v>0</v>
      </c>
      <c r="AW3351" s="295">
        <f t="shared" si="1298"/>
        <v>0</v>
      </c>
      <c r="AX3351" s="296">
        <f t="shared" si="1299"/>
        <v>0</v>
      </c>
      <c r="AY3351" s="293">
        <f t="shared" si="1300"/>
        <v>0</v>
      </c>
      <c r="AZ3351" s="294">
        <f t="shared" si="1301"/>
        <v>0</v>
      </c>
      <c r="BA3351" s="295">
        <f t="shared" si="1302"/>
        <v>0</v>
      </c>
      <c r="BB3351" s="296">
        <f t="shared" si="1303"/>
        <v>0</v>
      </c>
      <c r="BC3351" s="285">
        <f t="shared" si="1304"/>
        <v>0</v>
      </c>
      <c r="BD3351" s="449">
        <f t="shared" si="1305"/>
        <v>0</v>
      </c>
      <c r="BE3351" s="469">
        <f t="shared" si="1306"/>
        <v>0</v>
      </c>
      <c r="BF3351" s="474">
        <f t="shared" si="1307"/>
        <v>0</v>
      </c>
      <c r="BG3351" s="449">
        <f t="shared" si="1308"/>
        <v>0</v>
      </c>
      <c r="BH3351" s="475">
        <f t="shared" si="1309"/>
        <v>0</v>
      </c>
      <c r="BI3351" s="419">
        <f t="shared" si="1310"/>
        <v>0</v>
      </c>
      <c r="BJ3351" s="313">
        <f t="shared" si="1311"/>
        <v>0</v>
      </c>
      <c r="BK3351" s="480">
        <f t="shared" si="1312"/>
        <v>0</v>
      </c>
      <c r="BL3351" s="419">
        <f t="shared" si="1313"/>
        <v>0</v>
      </c>
      <c r="BM3351" s="313">
        <f t="shared" si="1314"/>
        <v>0</v>
      </c>
      <c r="BN3351" s="480">
        <f t="shared" si="1315"/>
        <v>0</v>
      </c>
      <c r="BO3351" s="419">
        <f t="shared" si="1316"/>
        <v>0</v>
      </c>
      <c r="BP3351" s="313">
        <f t="shared" si="1317"/>
        <v>0</v>
      </c>
      <c r="BQ3351" s="480">
        <f t="shared" si="1318"/>
        <v>0</v>
      </c>
      <c r="BR3351" s="272">
        <f t="shared" si="1319"/>
        <v>0</v>
      </c>
      <c r="BS3351" s="273" t="str">
        <f>IF(BR3351=0,"",
IF(SUM($BR$3289:BR3351)=1,BT3351,
IF($BR$3409&gt;SUM($BR$3289:BR3351),_xlfn.CONCAT(", ",BT3351),
IF($BR$3409=SUM($BR$3289:BR3351),_xlfn.CONCAT(" y ",BT3351)))))</f>
        <v/>
      </c>
      <c r="BT3351" s="156" t="s">
        <v>5185</v>
      </c>
      <c r="BU3351" s="272">
        <f t="shared" si="1320"/>
        <v>1</v>
      </c>
      <c r="BV3351" s="273" t="b">
        <f>IF(BU3351=0,"",
IF(SUM($BU$3289:BU3351)=1,BW3351,
IF($BU$3291&gt;SUM($BU$3289:BU3351),_xlfn.CONCAT(", ",BW3351),
IF($BU$3291=SUM($BU$3289:BU3351),_xlfn.CONCAT(" y ",BW3351)))))</f>
        <v>0</v>
      </c>
      <c r="BW3351" s="156" t="s">
        <v>5185</v>
      </c>
      <c r="BX3351" s="272">
        <f t="shared" si="1321"/>
        <v>0</v>
      </c>
      <c r="BY3351" s="273" t="str">
        <f>IF(BX3351=0,"",
IF(SUM($BX$3289:BX3351)=1,BZ3351,
IF($BX$3409&gt;SUM($BX$3289:BX3351),_xlfn.CONCAT(", ",BZ3351),
IF($BX$3409=SUM($BX$3289:BX3351),_xlfn.CONCAT(" y ",BZ3351)))))</f>
        <v/>
      </c>
      <c r="BZ3351" s="156" t="s">
        <v>5185</v>
      </c>
      <c r="CA3351" s="272">
        <f t="shared" si="1322"/>
        <v>0</v>
      </c>
      <c r="CB3351" s="273" t="str">
        <f>IF(CA3351=0,"",
IF(SUM($CA$3289:CA3351)=1,CC3351,
IF($CA$3409&gt;SUM($CA$3289:CA3351),_xlfn.CONCAT(", ",CC3351),
IF($CA$3409=SUM($CA$3289:CA3351),_xlfn.CONCAT(" y ",CC3351)))))</f>
        <v/>
      </c>
      <c r="CC3351" s="156" t="s">
        <v>5185</v>
      </c>
      <c r="CD3351" s="272">
        <f t="shared" si="1323"/>
        <v>0</v>
      </c>
      <c r="CE3351" s="273" t="str">
        <f>IF(CD3351=0,"",
IF(SUM($CD$3289:CD3351)=1,CF3351,
IF($CD$3409&gt;SUM($CD$3289:CD3351),_xlfn.CONCAT(", ",CF3351),
IF($CD$3409=SUM($CD$3289:CD3351),_xlfn.CONCAT(" y ",CF3351)))))</f>
        <v/>
      </c>
      <c r="CF3351" s="156" t="s">
        <v>5185</v>
      </c>
    </row>
    <row r="3352" spans="1:84" ht="15" customHeight="1">
      <c r="A3352" s="57"/>
      <c r="B3352" s="26"/>
      <c r="C3352" s="665" t="s">
        <v>5186</v>
      </c>
      <c r="D3352" s="852" t="str">
        <f t="shared" si="1281"/>
        <v>RADIOTELEVISION DE VERACRUZ</v>
      </c>
      <c r="E3352" s="853"/>
      <c r="F3352" s="853"/>
      <c r="G3352" s="853"/>
      <c r="H3352" s="853"/>
      <c r="I3352" s="853"/>
      <c r="J3352" s="853"/>
      <c r="K3352" s="853"/>
      <c r="L3352" s="853"/>
      <c r="M3352" s="853"/>
      <c r="N3352" s="853"/>
      <c r="O3352" s="854"/>
      <c r="P3352" s="614"/>
      <c r="Q3352" s="614"/>
      <c r="R3352" s="614"/>
      <c r="S3352" s="614"/>
      <c r="T3352" s="614"/>
      <c r="U3352" s="614"/>
      <c r="V3352" s="614"/>
      <c r="W3352" s="614"/>
      <c r="X3352" s="614"/>
      <c r="Y3352" s="614"/>
      <c r="Z3352" s="614"/>
      <c r="AA3352" s="614"/>
      <c r="AB3352" s="614"/>
      <c r="AC3352" s="614"/>
      <c r="AD3352" s="614"/>
      <c r="AE3352" s="164"/>
      <c r="AF3352" s="164"/>
      <c r="AG3352" s="199">
        <f t="shared" si="1282"/>
        <v>1</v>
      </c>
      <c r="AH3352" s="298">
        <f t="shared" si="1283"/>
        <v>0</v>
      </c>
      <c r="AI3352" s="293">
        <f t="shared" si="1284"/>
        <v>0</v>
      </c>
      <c r="AJ3352" s="294">
        <f t="shared" si="1285"/>
        <v>0</v>
      </c>
      <c r="AK3352" s="295">
        <f t="shared" si="1286"/>
        <v>0</v>
      </c>
      <c r="AL3352" s="296">
        <f t="shared" si="1287"/>
        <v>0</v>
      </c>
      <c r="AM3352" s="293">
        <f t="shared" si="1288"/>
        <v>0</v>
      </c>
      <c r="AN3352" s="294">
        <f t="shared" si="1289"/>
        <v>0</v>
      </c>
      <c r="AO3352" s="295">
        <f t="shared" si="1290"/>
        <v>0</v>
      </c>
      <c r="AP3352" s="296">
        <f t="shared" si="1291"/>
        <v>0</v>
      </c>
      <c r="AQ3352" s="293">
        <f t="shared" si="1292"/>
        <v>0</v>
      </c>
      <c r="AR3352" s="294">
        <f t="shared" si="1293"/>
        <v>0</v>
      </c>
      <c r="AS3352" s="295">
        <f t="shared" si="1294"/>
        <v>0</v>
      </c>
      <c r="AT3352" s="296">
        <f t="shared" si="1295"/>
        <v>0</v>
      </c>
      <c r="AU3352" s="293">
        <f t="shared" si="1296"/>
        <v>0</v>
      </c>
      <c r="AV3352" s="294">
        <f t="shared" si="1297"/>
        <v>0</v>
      </c>
      <c r="AW3352" s="295">
        <f t="shared" si="1298"/>
        <v>0</v>
      </c>
      <c r="AX3352" s="296">
        <f t="shared" si="1299"/>
        <v>0</v>
      </c>
      <c r="AY3352" s="293">
        <f t="shared" si="1300"/>
        <v>0</v>
      </c>
      <c r="AZ3352" s="294">
        <f t="shared" si="1301"/>
        <v>0</v>
      </c>
      <c r="BA3352" s="295">
        <f t="shared" si="1302"/>
        <v>0</v>
      </c>
      <c r="BB3352" s="296">
        <f t="shared" si="1303"/>
        <v>0</v>
      </c>
      <c r="BC3352" s="285">
        <f t="shared" si="1304"/>
        <v>0</v>
      </c>
      <c r="BD3352" s="449">
        <f t="shared" si="1305"/>
        <v>0</v>
      </c>
      <c r="BE3352" s="469">
        <f t="shared" si="1306"/>
        <v>0</v>
      </c>
      <c r="BF3352" s="474">
        <f t="shared" si="1307"/>
        <v>0</v>
      </c>
      <c r="BG3352" s="449">
        <f t="shared" si="1308"/>
        <v>0</v>
      </c>
      <c r="BH3352" s="475">
        <f t="shared" si="1309"/>
        <v>0</v>
      </c>
      <c r="BI3352" s="419">
        <f t="shared" si="1310"/>
        <v>0</v>
      </c>
      <c r="BJ3352" s="313">
        <f t="shared" si="1311"/>
        <v>0</v>
      </c>
      <c r="BK3352" s="480">
        <f t="shared" si="1312"/>
        <v>0</v>
      </c>
      <c r="BL3352" s="419">
        <f t="shared" si="1313"/>
        <v>0</v>
      </c>
      <c r="BM3352" s="313">
        <f t="shared" si="1314"/>
        <v>0</v>
      </c>
      <c r="BN3352" s="480">
        <f t="shared" si="1315"/>
        <v>0</v>
      </c>
      <c r="BO3352" s="419">
        <f t="shared" si="1316"/>
        <v>0</v>
      </c>
      <c r="BP3352" s="313">
        <f t="shared" si="1317"/>
        <v>0</v>
      </c>
      <c r="BQ3352" s="480">
        <f t="shared" si="1318"/>
        <v>0</v>
      </c>
      <c r="BR3352" s="272">
        <f t="shared" si="1319"/>
        <v>0</v>
      </c>
      <c r="BS3352" s="273" t="str">
        <f>IF(BR3352=0,"",
IF(SUM($BR$3289:BR3352)=1,BT3352,
IF($BR$3409&gt;SUM($BR$3289:BR3352),_xlfn.CONCAT(", ",BT3352),
IF($BR$3409=SUM($BR$3289:BR3352),_xlfn.CONCAT(" y ",BT3352)))))</f>
        <v/>
      </c>
      <c r="BT3352" s="156" t="s">
        <v>5187</v>
      </c>
      <c r="BU3352" s="272">
        <f t="shared" si="1320"/>
        <v>1</v>
      </c>
      <c r="BV3352" s="273" t="b">
        <f>IF(BU3352=0,"",
IF(SUM($BU$3289:BU3352)=1,BW3352,
IF($BU$3291&gt;SUM($BU$3289:BU3352),_xlfn.CONCAT(", ",BW3352),
IF($BU$3291=SUM($BU$3289:BU3352),_xlfn.CONCAT(" y ",BW3352)))))</f>
        <v>0</v>
      </c>
      <c r="BW3352" s="156" t="s">
        <v>5187</v>
      </c>
      <c r="BX3352" s="272">
        <f t="shared" si="1321"/>
        <v>0</v>
      </c>
      <c r="BY3352" s="273" t="str">
        <f>IF(BX3352=0,"",
IF(SUM($BX$3289:BX3352)=1,BZ3352,
IF($BX$3409&gt;SUM($BX$3289:BX3352),_xlfn.CONCAT(", ",BZ3352),
IF($BX$3409=SUM($BX$3289:BX3352),_xlfn.CONCAT(" y ",BZ3352)))))</f>
        <v/>
      </c>
      <c r="BZ3352" s="156" t="s">
        <v>5187</v>
      </c>
      <c r="CA3352" s="272">
        <f t="shared" si="1322"/>
        <v>0</v>
      </c>
      <c r="CB3352" s="273" t="str">
        <f>IF(CA3352=0,"",
IF(SUM($CA$3289:CA3352)=1,CC3352,
IF($CA$3409&gt;SUM($CA$3289:CA3352),_xlfn.CONCAT(", ",CC3352),
IF($CA$3409=SUM($CA$3289:CA3352),_xlfn.CONCAT(" y ",CC3352)))))</f>
        <v/>
      </c>
      <c r="CC3352" s="156" t="s">
        <v>5187</v>
      </c>
      <c r="CD3352" s="272">
        <f t="shared" si="1323"/>
        <v>0</v>
      </c>
      <c r="CE3352" s="273" t="str">
        <f>IF(CD3352=0,"",
IF(SUM($CD$3289:CD3352)=1,CF3352,
IF($CD$3409&gt;SUM($CD$3289:CD3352),_xlfn.CONCAT(", ",CF3352),
IF($CD$3409=SUM($CD$3289:CD3352),_xlfn.CONCAT(" y ",CF3352)))))</f>
        <v/>
      </c>
      <c r="CF3352" s="156" t="s">
        <v>5187</v>
      </c>
    </row>
    <row r="3353" spans="1:84" ht="15" customHeight="1">
      <c r="A3353" s="57"/>
      <c r="B3353" s="26"/>
      <c r="C3353" s="665" t="s">
        <v>5188</v>
      </c>
      <c r="D3353" s="852" t="str">
        <f t="shared" si="1281"/>
        <v>SECRETARIA EJECUTIVA DEL SISTEMA ESTATAL ANTICORRUPCION</v>
      </c>
      <c r="E3353" s="853"/>
      <c r="F3353" s="853"/>
      <c r="G3353" s="853"/>
      <c r="H3353" s="853"/>
      <c r="I3353" s="853"/>
      <c r="J3353" s="853"/>
      <c r="K3353" s="853"/>
      <c r="L3353" s="853"/>
      <c r="M3353" s="853"/>
      <c r="N3353" s="853"/>
      <c r="O3353" s="854"/>
      <c r="P3353" s="614"/>
      <c r="Q3353" s="614"/>
      <c r="R3353" s="614"/>
      <c r="S3353" s="614"/>
      <c r="T3353" s="614"/>
      <c r="U3353" s="614"/>
      <c r="V3353" s="614"/>
      <c r="W3353" s="614"/>
      <c r="X3353" s="614"/>
      <c r="Y3353" s="614"/>
      <c r="Z3353" s="614"/>
      <c r="AA3353" s="614"/>
      <c r="AB3353" s="614"/>
      <c r="AC3353" s="614"/>
      <c r="AD3353" s="614"/>
      <c r="AE3353" s="164"/>
      <c r="AF3353" s="164"/>
      <c r="AG3353" s="199">
        <f t="shared" si="1282"/>
        <v>1</v>
      </c>
      <c r="AH3353" s="298">
        <f t="shared" si="1283"/>
        <v>0</v>
      </c>
      <c r="AI3353" s="293">
        <f t="shared" si="1284"/>
        <v>0</v>
      </c>
      <c r="AJ3353" s="294">
        <f t="shared" si="1285"/>
        <v>0</v>
      </c>
      <c r="AK3353" s="295">
        <f t="shared" si="1286"/>
        <v>0</v>
      </c>
      <c r="AL3353" s="296">
        <f t="shared" si="1287"/>
        <v>0</v>
      </c>
      <c r="AM3353" s="293">
        <f t="shared" si="1288"/>
        <v>0</v>
      </c>
      <c r="AN3353" s="294">
        <f t="shared" si="1289"/>
        <v>0</v>
      </c>
      <c r="AO3353" s="295">
        <f t="shared" si="1290"/>
        <v>0</v>
      </c>
      <c r="AP3353" s="296">
        <f t="shared" si="1291"/>
        <v>0</v>
      </c>
      <c r="AQ3353" s="293">
        <f t="shared" si="1292"/>
        <v>0</v>
      </c>
      <c r="AR3353" s="294">
        <f t="shared" si="1293"/>
        <v>0</v>
      </c>
      <c r="AS3353" s="295">
        <f t="shared" si="1294"/>
        <v>0</v>
      </c>
      <c r="AT3353" s="296">
        <f t="shared" si="1295"/>
        <v>0</v>
      </c>
      <c r="AU3353" s="293">
        <f t="shared" si="1296"/>
        <v>0</v>
      </c>
      <c r="AV3353" s="294">
        <f t="shared" si="1297"/>
        <v>0</v>
      </c>
      <c r="AW3353" s="295">
        <f t="shared" si="1298"/>
        <v>0</v>
      </c>
      <c r="AX3353" s="296">
        <f t="shared" si="1299"/>
        <v>0</v>
      </c>
      <c r="AY3353" s="293">
        <f t="shared" si="1300"/>
        <v>0</v>
      </c>
      <c r="AZ3353" s="294">
        <f t="shared" si="1301"/>
        <v>0</v>
      </c>
      <c r="BA3353" s="295">
        <f t="shared" si="1302"/>
        <v>0</v>
      </c>
      <c r="BB3353" s="296">
        <f t="shared" si="1303"/>
        <v>0</v>
      </c>
      <c r="BC3353" s="285">
        <f t="shared" si="1304"/>
        <v>0</v>
      </c>
      <c r="BD3353" s="449">
        <f t="shared" si="1305"/>
        <v>0</v>
      </c>
      <c r="BE3353" s="469">
        <f t="shared" si="1306"/>
        <v>0</v>
      </c>
      <c r="BF3353" s="474">
        <f t="shared" si="1307"/>
        <v>0</v>
      </c>
      <c r="BG3353" s="449">
        <f t="shared" si="1308"/>
        <v>0</v>
      </c>
      <c r="BH3353" s="475">
        <f t="shared" si="1309"/>
        <v>0</v>
      </c>
      <c r="BI3353" s="419">
        <f t="shared" si="1310"/>
        <v>0</v>
      </c>
      <c r="BJ3353" s="313">
        <f t="shared" si="1311"/>
        <v>0</v>
      </c>
      <c r="BK3353" s="480">
        <f t="shared" si="1312"/>
        <v>0</v>
      </c>
      <c r="BL3353" s="419">
        <f t="shared" si="1313"/>
        <v>0</v>
      </c>
      <c r="BM3353" s="313">
        <f t="shared" si="1314"/>
        <v>0</v>
      </c>
      <c r="BN3353" s="480">
        <f t="shared" si="1315"/>
        <v>0</v>
      </c>
      <c r="BO3353" s="419">
        <f t="shared" si="1316"/>
        <v>0</v>
      </c>
      <c r="BP3353" s="313">
        <f t="shared" si="1317"/>
        <v>0</v>
      </c>
      <c r="BQ3353" s="480">
        <f t="shared" si="1318"/>
        <v>0</v>
      </c>
      <c r="BR3353" s="272">
        <f t="shared" si="1319"/>
        <v>0</v>
      </c>
      <c r="BS3353" s="273" t="str">
        <f>IF(BR3353=0,"",
IF(SUM($BR$3289:BR3353)=1,BT3353,
IF($BR$3409&gt;SUM($BR$3289:BR3353),_xlfn.CONCAT(", ",BT3353),
IF($BR$3409=SUM($BR$3289:BR3353),_xlfn.CONCAT(" y ",BT3353)))))</f>
        <v/>
      </c>
      <c r="BT3353" s="156" t="s">
        <v>5189</v>
      </c>
      <c r="BU3353" s="272">
        <f t="shared" si="1320"/>
        <v>1</v>
      </c>
      <c r="BV3353" s="273" t="b">
        <f>IF(BU3353=0,"",
IF(SUM($BU$3289:BU3353)=1,BW3353,
IF($BU$3291&gt;SUM($BU$3289:BU3353),_xlfn.CONCAT(", ",BW3353),
IF($BU$3291=SUM($BU$3289:BU3353),_xlfn.CONCAT(" y ",BW3353)))))</f>
        <v>0</v>
      </c>
      <c r="BW3353" s="156" t="s">
        <v>5189</v>
      </c>
      <c r="BX3353" s="272">
        <f t="shared" si="1321"/>
        <v>0</v>
      </c>
      <c r="BY3353" s="273" t="str">
        <f>IF(BX3353=0,"",
IF(SUM($BX$3289:BX3353)=1,BZ3353,
IF($BX$3409&gt;SUM($BX$3289:BX3353),_xlfn.CONCAT(", ",BZ3353),
IF($BX$3409=SUM($BX$3289:BX3353),_xlfn.CONCAT(" y ",BZ3353)))))</f>
        <v/>
      </c>
      <c r="BZ3353" s="156" t="s">
        <v>5189</v>
      </c>
      <c r="CA3353" s="272">
        <f t="shared" si="1322"/>
        <v>0</v>
      </c>
      <c r="CB3353" s="273" t="str">
        <f>IF(CA3353=0,"",
IF(SUM($CA$3289:CA3353)=1,CC3353,
IF($CA$3409&gt;SUM($CA$3289:CA3353),_xlfn.CONCAT(", ",CC3353),
IF($CA$3409=SUM($CA$3289:CA3353),_xlfn.CONCAT(" y ",CC3353)))))</f>
        <v/>
      </c>
      <c r="CC3353" s="156" t="s">
        <v>5189</v>
      </c>
      <c r="CD3353" s="272">
        <f t="shared" si="1323"/>
        <v>0</v>
      </c>
      <c r="CE3353" s="273" t="str">
        <f>IF(CD3353=0,"",
IF(SUM($CD$3289:CD3353)=1,CF3353,
IF($CD$3409&gt;SUM($CD$3289:CD3353),_xlfn.CONCAT(", ",CF3353),
IF($CD$3409=SUM($CD$3289:CD3353),_xlfn.CONCAT(" y ",CF3353)))))</f>
        <v/>
      </c>
      <c r="CF3353" s="156" t="s">
        <v>5189</v>
      </c>
    </row>
    <row r="3354" spans="1:84" ht="15" customHeight="1">
      <c r="A3354" s="57"/>
      <c r="B3354" s="26"/>
      <c r="C3354" s="665" t="s">
        <v>5190</v>
      </c>
      <c r="D3354" s="852" t="str">
        <f t="shared" ref="D3354:D3408" si="1324">IF(D105="","",D105)</f>
        <v>INSTITUTO DE LA POLICIA AUXILIAR Y PROTECCION PATRIMONIAL</v>
      </c>
      <c r="E3354" s="853"/>
      <c r="F3354" s="853"/>
      <c r="G3354" s="853"/>
      <c r="H3354" s="853"/>
      <c r="I3354" s="853"/>
      <c r="J3354" s="853"/>
      <c r="K3354" s="853"/>
      <c r="L3354" s="853"/>
      <c r="M3354" s="853"/>
      <c r="N3354" s="853"/>
      <c r="O3354" s="854"/>
      <c r="P3354" s="614"/>
      <c r="Q3354" s="614"/>
      <c r="R3354" s="614"/>
      <c r="S3354" s="614"/>
      <c r="T3354" s="614"/>
      <c r="U3354" s="614"/>
      <c r="V3354" s="614"/>
      <c r="W3354" s="614"/>
      <c r="X3354" s="614"/>
      <c r="Y3354" s="614"/>
      <c r="Z3354" s="614"/>
      <c r="AA3354" s="614"/>
      <c r="AB3354" s="614"/>
      <c r="AC3354" s="614"/>
      <c r="AD3354" s="614"/>
      <c r="AE3354" s="164"/>
      <c r="AF3354" s="164"/>
      <c r="AG3354" s="199">
        <f t="shared" ref="AG3354:AG3408" si="1325">IF(AND(COUNTBLANK(D3354)=1,COUNTA(P3354:AD3354)=0),0,IF(AND(COUNTBLANK(D3354)=0,COUNTA(P3354:AD3354)=15),0,1))</f>
        <v>1</v>
      </c>
      <c r="AH3354" s="298">
        <f t="shared" ref="AH3354:AH3408" si="1326">COUNTIF(P3354:AD3354,"NS")</f>
        <v>0</v>
      </c>
      <c r="AI3354" s="293">
        <f t="shared" ref="AI3354:AI3408" si="1327">P3354</f>
        <v>0</v>
      </c>
      <c r="AJ3354" s="294">
        <f t="shared" ref="AJ3354:AJ3408" si="1328">COUNTIF(Q3354:R3354,"NS")</f>
        <v>0</v>
      </c>
      <c r="AK3354" s="295">
        <f t="shared" ref="AK3354:AK3408" si="1329">SUM(Q3354:R3354)</f>
        <v>0</v>
      </c>
      <c r="AL3354" s="296">
        <f t="shared" ref="AL3354:AL3408" si="1330">IF(OR(AND(AI3354=0, AJ3354&gt;0),AND(AI3354="NS", AK3354&gt;0), AND(AI3354="NS", AJ3354=0, AK3354=0)), 1, IF(OR(AND(AI3354&gt;0, AJ3354&gt;1,AI3354&gt;AK3354), AND(AI3354="NS", AJ3354=2), AND(AI3354="NS", AK3354=0, AJ3354&gt;0), AI3354=AK3354), 0, 1))</f>
        <v>0</v>
      </c>
      <c r="AM3354" s="293">
        <f t="shared" ref="AM3354:AM3408" si="1331">S3354</f>
        <v>0</v>
      </c>
      <c r="AN3354" s="294">
        <f t="shared" ref="AN3354:AN3408" si="1332">COUNTIF(T3354:U3354,"NS")</f>
        <v>0</v>
      </c>
      <c r="AO3354" s="295">
        <f t="shared" ref="AO3354:AO3408" si="1333">SUM(T3354:U3354)</f>
        <v>0</v>
      </c>
      <c r="AP3354" s="296">
        <f t="shared" ref="AP3354:AP3408" si="1334">IF(OR(AND(AM3354=0, AN3354&gt;0),AND(AM3354="NS", AO3354&gt;0), AND(AM3354="NS", AN3354=0, AO3354=0)), 1, IF(OR(AND(AM3354&gt;0, AN3354&gt;1,AM3354&gt;AO3354), AND(AM3354="NS", AN3354=2), AND(AM3354="NS", AO3354=0, AN3354&gt;0), AM3354=AO3354), 0, 1))</f>
        <v>0</v>
      </c>
      <c r="AQ3354" s="293">
        <f t="shared" ref="AQ3354:AQ3408" si="1335">V3354</f>
        <v>0</v>
      </c>
      <c r="AR3354" s="294">
        <f t="shared" ref="AR3354:AR3408" si="1336">COUNTIF(W3354:X3354,"NS")</f>
        <v>0</v>
      </c>
      <c r="AS3354" s="295">
        <f t="shared" ref="AS3354:AS3408" si="1337">SUM(W3354:X3354)</f>
        <v>0</v>
      </c>
      <c r="AT3354" s="296">
        <f t="shared" ref="AT3354:AT3408" si="1338">IF(OR(AND(AQ3354=0, AR3354&gt;0),AND(AQ3354="NS", AS3354&gt;0), AND(AQ3354="NS", AR3354=0, AS3354=0)), 1, IF(OR(AND(AQ3354&gt;0, AR3354&gt;1,AQ3354&gt;AS3354), AND(AQ3354="NS", AR3354=2), AND(AQ3354="NS", AS3354=0, AR3354&gt;0), AQ3354=AS3354), 0, 1))</f>
        <v>0</v>
      </c>
      <c r="AU3354" s="293">
        <f t="shared" ref="AU3354:AU3408" si="1339">Y3354</f>
        <v>0</v>
      </c>
      <c r="AV3354" s="294">
        <f t="shared" ref="AV3354:AV3408" si="1340">COUNTIF(Z3354:AA3354,"NS")</f>
        <v>0</v>
      </c>
      <c r="AW3354" s="295">
        <f t="shared" ref="AW3354:AW3408" si="1341">SUM(Z3354:AA3354)</f>
        <v>0</v>
      </c>
      <c r="AX3354" s="296">
        <f t="shared" ref="AX3354:AX3408" si="1342">IF(OR(AND(AU3354=0, AV3354&gt;0),AND(AU3354="NS", AW3354&gt;0), AND(AU3354="NS", AV3354=0, AW3354=0)), 1, IF(OR(AND(AU3354&gt;0, AV3354&gt;1,AU3354&gt;AW3354), AND(AU3354="NS", AV3354=2), AND(AU3354="NS", AW3354=0, AV3354&gt;0), AU3354=AW3354), 0, 1))</f>
        <v>0</v>
      </c>
      <c r="AY3354" s="293">
        <f t="shared" ref="AY3354:AY3408" si="1343">AB3354</f>
        <v>0</v>
      </c>
      <c r="AZ3354" s="294">
        <f t="shared" ref="AZ3354:AZ3408" si="1344">COUNTIF(AC3354:AD3354,"NS")</f>
        <v>0</v>
      </c>
      <c r="BA3354" s="295">
        <f t="shared" ref="BA3354:BA3408" si="1345">SUM(AC3354:AD3354)</f>
        <v>0</v>
      </c>
      <c r="BB3354" s="296">
        <f t="shared" ref="BB3354:BB3408" si="1346">IF(OR(AND(AY3354=0, AZ3354&gt;0),AND(AY3354="NS", BA3354&gt;0), AND(AY3354="NS", AZ3354=0, BA3354=0)), 1, IF(OR(AND(AY3354&gt;0, AZ3354&gt;1,AY3354&gt;BA3354), AND(AY3354="NS", AZ3354=2), AND(AY3354="NS", BA3354=0, AZ3354&gt;0), AY3354=BA3354), 0, 1))</f>
        <v>0</v>
      </c>
      <c r="BC3354" s="285">
        <f t="shared" ref="BC3354:BC3408" si="1347">IF(OR(S3354="NS",P3354="NS"),0,IF(AND(S3354="NA",P3354="NA"),0,IF(S3354&lt;=P3354,0,1)))</f>
        <v>0</v>
      </c>
      <c r="BD3354" s="449">
        <f t="shared" ref="BD3354:BD3408" si="1348">IF(OR(T3354="NS",Q3354="NS"),0,IF(AND(T3354="NA",Q3354="NA"),0,IF(T3354&lt;=Q3354,0,1)))</f>
        <v>0</v>
      </c>
      <c r="BE3354" s="469">
        <f t="shared" ref="BE3354:BE3408" si="1349">IF(OR(U3354="NS",P3354="NS"),0,IF(AND(U3354="NA",P3354="NA"),0,IF(U3354&lt;=P3354,0,1)))</f>
        <v>0</v>
      </c>
      <c r="BF3354" s="474">
        <f t="shared" ref="BF3354:BF3408" si="1350">IF(OR(S3354="NS",V3354="NS",Y3354="NS",AB3354="NS"),0,IF(AND(S3354="NA",V3354="NA",Y3354="NA",AB3354="NA"),0,IF(S3354&lt;=SUM(V3354,Y3354,AB3354),0,1)))</f>
        <v>0</v>
      </c>
      <c r="BG3354" s="449">
        <f t="shared" ref="BG3354:BG3408" si="1351">IF(OR(T3354="NS",W3354="NS",Z3354="NS",AC3354="NS"),0,IF(AND(T3354="NA",W3354="NA",Z3354="NA",AC3354="NA"),0,IF(T3354&lt;=SUM(W3354,Z3354,AC3354),0,1)))</f>
        <v>0</v>
      </c>
      <c r="BH3354" s="475">
        <f t="shared" ref="BH3354:BH3408" si="1352">IF(OR(U3354="NS",X3354="NS",AA3354="NS",AD3354="NS"),0,IF(AND(U3354="NA",X3354="NA",AA3354="NA",AD3354="NA"),0,IF(U3354&lt;=SUM(X3354,AA3354,AD3354),0,1)))</f>
        <v>0</v>
      </c>
      <c r="BI3354" s="419">
        <f t="shared" ref="BI3354:BI3408" si="1353">IF(OR(V3354="NS",$S3354="NS"),0,IF(AND(V3354="NA",$S3354="NA"),0,IF(V3354&lt;=$S3354,0,1)))</f>
        <v>0</v>
      </c>
      <c r="BJ3354" s="313">
        <f t="shared" ref="BJ3354:BJ3408" si="1354">IF(OR(W3354="NS",$T3354="NS"),0,IF(AND(W3354="NA",$T3354="NA"),0,IF(W3354&lt;=$T3354,0,1)))</f>
        <v>0</v>
      </c>
      <c r="BK3354" s="480">
        <f t="shared" ref="BK3354:BK3408" si="1355">IF(OR(X3354="NS",$U3354="NS"),0,IF(AND(X3354="NA",$U3354="NA"),0,IF(X3354&lt;=$U3354,0,1)))</f>
        <v>0</v>
      </c>
      <c r="BL3354" s="419">
        <f t="shared" ref="BL3354:BL3408" si="1356">IF(OR(Y3354="NS",$S3354="NS"),0,IF(AND(Y3354="NA",$S3354="NA"),0,IF(Y3354&lt;=$S3354,0,1)))</f>
        <v>0</v>
      </c>
      <c r="BM3354" s="313">
        <f t="shared" ref="BM3354:BM3408" si="1357">IF(OR(Z3354="NS",$T3354="NS"),0,IF(AND(Z3354="NA",$T3354="NA"),0,IF(Z3354&lt;=$T3354,0,1)))</f>
        <v>0</v>
      </c>
      <c r="BN3354" s="480">
        <f t="shared" ref="BN3354:BN3408" si="1358">IF(OR(AA3354="NS",$U3354="NS"),0,IF(AND(AA3354="NA",$U3354="NA"),0,IF(AA3354&lt;=$U3354,0,1)))</f>
        <v>0</v>
      </c>
      <c r="BO3354" s="419">
        <f t="shared" ref="BO3354:BO3408" si="1359">IF(OR(AB3354="NS",$S3354="NS"),0,IF(AND(AB3354="NA",$S3354="NA"),0,IF(AB3354&lt;=$S3354,0,1)))</f>
        <v>0</v>
      </c>
      <c r="BP3354" s="313">
        <f t="shared" ref="BP3354:BP3408" si="1360">IF(OR(AC3354="NS",$T3354="NS"),0,IF(AND(AC3354="NA",$T3354="NA"),0,IF(AC3354&lt;=$T3354,0,1)))</f>
        <v>0</v>
      </c>
      <c r="BQ3354" s="480">
        <f t="shared" ref="BQ3354:BQ3408" si="1361">IF(OR(AD3354="NS",$U3354="NS"),0,IF(AND(AD3354="NA",$U3354="NA"),0,IF(AD3354&lt;=$U3354,0,1)))</f>
        <v>0</v>
      </c>
      <c r="BR3354" s="272">
        <f t="shared" ref="BR3354:BR3408" si="1362">IF(SUM(AL3354,AP3354,AT3354,AX3354,BB3354)=0,0,1)</f>
        <v>0</v>
      </c>
      <c r="BS3354" s="273" t="str">
        <f>IF(BR3354=0,"",
IF(SUM($BR$3289:BR3354)=1,BT3354,
IF($BR$3409&gt;SUM($BR$3289:BR3354),_xlfn.CONCAT(", ",BT3354),
IF($BR$3409=SUM($BR$3289:BR3354),_xlfn.CONCAT(" y ",BT3354)))))</f>
        <v/>
      </c>
      <c r="BT3354" s="156" t="s">
        <v>5191</v>
      </c>
      <c r="BU3354" s="272">
        <f t="shared" ref="BU3354:BU3408" si="1363">IF(AG3354=0,0,1)</f>
        <v>1</v>
      </c>
      <c r="BV3354" s="273" t="b">
        <f>IF(BU3354=0,"",
IF(SUM($BU$3289:BU3354)=1,BW3354,
IF($BU$3291&gt;SUM($BU$3289:BU3354),_xlfn.CONCAT(", ",BW3354),
IF($BU$3291=SUM($BU$3289:BU3354),_xlfn.CONCAT(" y ",BW3354)))))</f>
        <v>0</v>
      </c>
      <c r="BW3354" s="156" t="s">
        <v>5191</v>
      </c>
      <c r="BX3354" s="272">
        <f t="shared" ref="BX3354:BX3408" si="1364">IF(SUM(BC3354:BE3354)=0,0,1)</f>
        <v>0</v>
      </c>
      <c r="BY3354" s="273" t="str">
        <f>IF(BX3354=0,"",
IF(SUM($BX$3289:BX3354)=1,BZ3354,
IF($BX$3409&gt;SUM($BX$3289:BX3354),_xlfn.CONCAT(", ",BZ3354),
IF($BX$3409=SUM($BX$3289:BX3354),_xlfn.CONCAT(" y ",BZ3354)))))</f>
        <v/>
      </c>
      <c r="BZ3354" s="156" t="s">
        <v>5191</v>
      </c>
      <c r="CA3354" s="272">
        <f t="shared" ref="CA3354:CA3408" si="1365">IF(SUM(BF3354:BH3354)=0,0,1)</f>
        <v>0</v>
      </c>
      <c r="CB3354" s="273" t="str">
        <f>IF(CA3354=0,"",
IF(SUM($CA$3289:CA3354)=1,CC3354,
IF($CA$3409&gt;SUM($CA$3289:CA3354),_xlfn.CONCAT(", ",CC3354),
IF($CA$3409=SUM($CA$3289:CA3354),_xlfn.CONCAT(" y ",CC3354)))))</f>
        <v/>
      </c>
      <c r="CC3354" s="156" t="s">
        <v>5191</v>
      </c>
      <c r="CD3354" s="272">
        <f t="shared" ref="CD3354:CD3408" si="1366">IF(SUM(BI3354:BQ3354)=0,0,1)</f>
        <v>0</v>
      </c>
      <c r="CE3354" s="273" t="str">
        <f>IF(CD3354=0,"",
IF(SUM($CD$3289:CD3354)=1,CF3354,
IF($CD$3409&gt;SUM($CD$3289:CD3354),_xlfn.CONCAT(", ",CF3354),
IF($CD$3409=SUM($CD$3289:CD3354),_xlfn.CONCAT(" y ",CF3354)))))</f>
        <v/>
      </c>
      <c r="CF3354" s="156" t="s">
        <v>5191</v>
      </c>
    </row>
    <row r="3355" spans="1:84" ht="15" customHeight="1">
      <c r="A3355" s="57"/>
      <c r="B3355" s="26"/>
      <c r="C3355" s="665" t="s">
        <v>5192</v>
      </c>
      <c r="D3355" s="852" t="str">
        <f t="shared" si="1324"/>
        <v>ACADEMIA REGIONAL DE SEGURIDAD PUBLICA DEL SURESTE</v>
      </c>
      <c r="E3355" s="853"/>
      <c r="F3355" s="853"/>
      <c r="G3355" s="853"/>
      <c r="H3355" s="853"/>
      <c r="I3355" s="853"/>
      <c r="J3355" s="853"/>
      <c r="K3355" s="853"/>
      <c r="L3355" s="853"/>
      <c r="M3355" s="853"/>
      <c r="N3355" s="853"/>
      <c r="O3355" s="854"/>
      <c r="P3355" s="614"/>
      <c r="Q3355" s="614"/>
      <c r="R3355" s="614"/>
      <c r="S3355" s="614"/>
      <c r="T3355" s="614"/>
      <c r="U3355" s="614"/>
      <c r="V3355" s="614"/>
      <c r="W3355" s="614"/>
      <c r="X3355" s="614"/>
      <c r="Y3355" s="614"/>
      <c r="Z3355" s="614"/>
      <c r="AA3355" s="614"/>
      <c r="AB3355" s="614"/>
      <c r="AC3355" s="614"/>
      <c r="AD3355" s="614"/>
      <c r="AE3355" s="164"/>
      <c r="AF3355" s="164"/>
      <c r="AG3355" s="199">
        <f t="shared" si="1325"/>
        <v>1</v>
      </c>
      <c r="AH3355" s="298">
        <f t="shared" si="1326"/>
        <v>0</v>
      </c>
      <c r="AI3355" s="293">
        <f t="shared" si="1327"/>
        <v>0</v>
      </c>
      <c r="AJ3355" s="294">
        <f t="shared" si="1328"/>
        <v>0</v>
      </c>
      <c r="AK3355" s="295">
        <f t="shared" si="1329"/>
        <v>0</v>
      </c>
      <c r="AL3355" s="296">
        <f t="shared" si="1330"/>
        <v>0</v>
      </c>
      <c r="AM3355" s="293">
        <f t="shared" si="1331"/>
        <v>0</v>
      </c>
      <c r="AN3355" s="294">
        <f t="shared" si="1332"/>
        <v>0</v>
      </c>
      <c r="AO3355" s="295">
        <f t="shared" si="1333"/>
        <v>0</v>
      </c>
      <c r="AP3355" s="296">
        <f t="shared" si="1334"/>
        <v>0</v>
      </c>
      <c r="AQ3355" s="293">
        <f t="shared" si="1335"/>
        <v>0</v>
      </c>
      <c r="AR3355" s="294">
        <f t="shared" si="1336"/>
        <v>0</v>
      </c>
      <c r="AS3355" s="295">
        <f t="shared" si="1337"/>
        <v>0</v>
      </c>
      <c r="AT3355" s="296">
        <f t="shared" si="1338"/>
        <v>0</v>
      </c>
      <c r="AU3355" s="293">
        <f t="shared" si="1339"/>
        <v>0</v>
      </c>
      <c r="AV3355" s="294">
        <f t="shared" si="1340"/>
        <v>0</v>
      </c>
      <c r="AW3355" s="295">
        <f t="shared" si="1341"/>
        <v>0</v>
      </c>
      <c r="AX3355" s="296">
        <f t="shared" si="1342"/>
        <v>0</v>
      </c>
      <c r="AY3355" s="293">
        <f t="shared" si="1343"/>
        <v>0</v>
      </c>
      <c r="AZ3355" s="294">
        <f t="shared" si="1344"/>
        <v>0</v>
      </c>
      <c r="BA3355" s="295">
        <f t="shared" si="1345"/>
        <v>0</v>
      </c>
      <c r="BB3355" s="296">
        <f t="shared" si="1346"/>
        <v>0</v>
      </c>
      <c r="BC3355" s="285">
        <f t="shared" si="1347"/>
        <v>0</v>
      </c>
      <c r="BD3355" s="449">
        <f t="shared" si="1348"/>
        <v>0</v>
      </c>
      <c r="BE3355" s="469">
        <f t="shared" si="1349"/>
        <v>0</v>
      </c>
      <c r="BF3355" s="474">
        <f t="shared" si="1350"/>
        <v>0</v>
      </c>
      <c r="BG3355" s="449">
        <f t="shared" si="1351"/>
        <v>0</v>
      </c>
      <c r="BH3355" s="475">
        <f t="shared" si="1352"/>
        <v>0</v>
      </c>
      <c r="BI3355" s="419">
        <f t="shared" si="1353"/>
        <v>0</v>
      </c>
      <c r="BJ3355" s="313">
        <f t="shared" si="1354"/>
        <v>0</v>
      </c>
      <c r="BK3355" s="480">
        <f t="shared" si="1355"/>
        <v>0</v>
      </c>
      <c r="BL3355" s="419">
        <f t="shared" si="1356"/>
        <v>0</v>
      </c>
      <c r="BM3355" s="313">
        <f t="shared" si="1357"/>
        <v>0</v>
      </c>
      <c r="BN3355" s="480">
        <f t="shared" si="1358"/>
        <v>0</v>
      </c>
      <c r="BO3355" s="419">
        <f t="shared" si="1359"/>
        <v>0</v>
      </c>
      <c r="BP3355" s="313">
        <f t="shared" si="1360"/>
        <v>0</v>
      </c>
      <c r="BQ3355" s="480">
        <f t="shared" si="1361"/>
        <v>0</v>
      </c>
      <c r="BR3355" s="272">
        <f t="shared" si="1362"/>
        <v>0</v>
      </c>
      <c r="BS3355" s="273" t="str">
        <f>IF(BR3355=0,"",
IF(SUM($BR$3289:BR3355)=1,BT3355,
IF($BR$3409&gt;SUM($BR$3289:BR3355),_xlfn.CONCAT(", ",BT3355),
IF($BR$3409=SUM($BR$3289:BR3355),_xlfn.CONCAT(" y ",BT3355)))))</f>
        <v/>
      </c>
      <c r="BT3355" s="156" t="s">
        <v>5193</v>
      </c>
      <c r="BU3355" s="272">
        <f t="shared" si="1363"/>
        <v>1</v>
      </c>
      <c r="BV3355" s="273" t="b">
        <f>IF(BU3355=0,"",
IF(SUM($BU$3289:BU3355)=1,BW3355,
IF($BU$3291&gt;SUM($BU$3289:BU3355),_xlfn.CONCAT(", ",BW3355),
IF($BU$3291=SUM($BU$3289:BU3355),_xlfn.CONCAT(" y ",BW3355)))))</f>
        <v>0</v>
      </c>
      <c r="BW3355" s="156" t="s">
        <v>5193</v>
      </c>
      <c r="BX3355" s="272">
        <f t="shared" si="1364"/>
        <v>0</v>
      </c>
      <c r="BY3355" s="273" t="str">
        <f>IF(BX3355=0,"",
IF(SUM($BX$3289:BX3355)=1,BZ3355,
IF($BX$3409&gt;SUM($BX$3289:BX3355),_xlfn.CONCAT(", ",BZ3355),
IF($BX$3409=SUM($BX$3289:BX3355),_xlfn.CONCAT(" y ",BZ3355)))))</f>
        <v/>
      </c>
      <c r="BZ3355" s="156" t="s">
        <v>5193</v>
      </c>
      <c r="CA3355" s="272">
        <f t="shared" si="1365"/>
        <v>0</v>
      </c>
      <c r="CB3355" s="273" t="str">
        <f>IF(CA3355=0,"",
IF(SUM($CA$3289:CA3355)=1,CC3355,
IF($CA$3409&gt;SUM($CA$3289:CA3355),_xlfn.CONCAT(", ",CC3355),
IF($CA$3409=SUM($CA$3289:CA3355),_xlfn.CONCAT(" y ",CC3355)))))</f>
        <v/>
      </c>
      <c r="CC3355" s="156" t="s">
        <v>5193</v>
      </c>
      <c r="CD3355" s="272">
        <f t="shared" si="1366"/>
        <v>0</v>
      </c>
      <c r="CE3355" s="273" t="str">
        <f>IF(CD3355=0,"",
IF(SUM($CD$3289:CD3355)=1,CF3355,
IF($CD$3409&gt;SUM($CD$3289:CD3355),_xlfn.CONCAT(", ",CF3355),
IF($CD$3409=SUM($CD$3289:CD3355),_xlfn.CONCAT(" y ",CF3355)))))</f>
        <v/>
      </c>
      <c r="CF3355" s="156" t="s">
        <v>5193</v>
      </c>
    </row>
    <row r="3356" spans="1:84" ht="15" customHeight="1">
      <c r="A3356" s="57"/>
      <c r="B3356" s="26"/>
      <c r="C3356" s="665" t="s">
        <v>5194</v>
      </c>
      <c r="D3356" s="852" t="str">
        <f t="shared" si="1324"/>
        <v>INSTITUTO DE CAPACITACION PARA EL TRABAJO</v>
      </c>
      <c r="E3356" s="853"/>
      <c r="F3356" s="853"/>
      <c r="G3356" s="853"/>
      <c r="H3356" s="853"/>
      <c r="I3356" s="853"/>
      <c r="J3356" s="853"/>
      <c r="K3356" s="853"/>
      <c r="L3356" s="853"/>
      <c r="M3356" s="853"/>
      <c r="N3356" s="853"/>
      <c r="O3356" s="854"/>
      <c r="P3356" s="614"/>
      <c r="Q3356" s="614"/>
      <c r="R3356" s="614"/>
      <c r="S3356" s="614"/>
      <c r="T3356" s="614"/>
      <c r="U3356" s="614"/>
      <c r="V3356" s="614"/>
      <c r="W3356" s="614"/>
      <c r="X3356" s="614"/>
      <c r="Y3356" s="614"/>
      <c r="Z3356" s="614"/>
      <c r="AA3356" s="614"/>
      <c r="AB3356" s="614"/>
      <c r="AC3356" s="614"/>
      <c r="AD3356" s="614"/>
      <c r="AE3356" s="164"/>
      <c r="AF3356" s="164"/>
      <c r="AG3356" s="199">
        <f t="shared" si="1325"/>
        <v>1</v>
      </c>
      <c r="AH3356" s="298">
        <f t="shared" si="1326"/>
        <v>0</v>
      </c>
      <c r="AI3356" s="293">
        <f t="shared" si="1327"/>
        <v>0</v>
      </c>
      <c r="AJ3356" s="294">
        <f t="shared" si="1328"/>
        <v>0</v>
      </c>
      <c r="AK3356" s="295">
        <f t="shared" si="1329"/>
        <v>0</v>
      </c>
      <c r="AL3356" s="296">
        <f t="shared" si="1330"/>
        <v>0</v>
      </c>
      <c r="AM3356" s="293">
        <f t="shared" si="1331"/>
        <v>0</v>
      </c>
      <c r="AN3356" s="294">
        <f t="shared" si="1332"/>
        <v>0</v>
      </c>
      <c r="AO3356" s="295">
        <f t="shared" si="1333"/>
        <v>0</v>
      </c>
      <c r="AP3356" s="296">
        <f t="shared" si="1334"/>
        <v>0</v>
      </c>
      <c r="AQ3356" s="293">
        <f t="shared" si="1335"/>
        <v>0</v>
      </c>
      <c r="AR3356" s="294">
        <f t="shared" si="1336"/>
        <v>0</v>
      </c>
      <c r="AS3356" s="295">
        <f t="shared" si="1337"/>
        <v>0</v>
      </c>
      <c r="AT3356" s="296">
        <f t="shared" si="1338"/>
        <v>0</v>
      </c>
      <c r="AU3356" s="293">
        <f t="shared" si="1339"/>
        <v>0</v>
      </c>
      <c r="AV3356" s="294">
        <f t="shared" si="1340"/>
        <v>0</v>
      </c>
      <c r="AW3356" s="295">
        <f t="shared" si="1341"/>
        <v>0</v>
      </c>
      <c r="AX3356" s="296">
        <f t="shared" si="1342"/>
        <v>0</v>
      </c>
      <c r="AY3356" s="293">
        <f t="shared" si="1343"/>
        <v>0</v>
      </c>
      <c r="AZ3356" s="294">
        <f t="shared" si="1344"/>
        <v>0</v>
      </c>
      <c r="BA3356" s="295">
        <f t="shared" si="1345"/>
        <v>0</v>
      </c>
      <c r="BB3356" s="296">
        <f t="shared" si="1346"/>
        <v>0</v>
      </c>
      <c r="BC3356" s="285">
        <f t="shared" si="1347"/>
        <v>0</v>
      </c>
      <c r="BD3356" s="449">
        <f t="shared" si="1348"/>
        <v>0</v>
      </c>
      <c r="BE3356" s="469">
        <f t="shared" si="1349"/>
        <v>0</v>
      </c>
      <c r="BF3356" s="474">
        <f t="shared" si="1350"/>
        <v>0</v>
      </c>
      <c r="BG3356" s="449">
        <f t="shared" si="1351"/>
        <v>0</v>
      </c>
      <c r="BH3356" s="475">
        <f t="shared" si="1352"/>
        <v>0</v>
      </c>
      <c r="BI3356" s="419">
        <f t="shared" si="1353"/>
        <v>0</v>
      </c>
      <c r="BJ3356" s="313">
        <f t="shared" si="1354"/>
        <v>0</v>
      </c>
      <c r="BK3356" s="480">
        <f t="shared" si="1355"/>
        <v>0</v>
      </c>
      <c r="BL3356" s="419">
        <f t="shared" si="1356"/>
        <v>0</v>
      </c>
      <c r="BM3356" s="313">
        <f t="shared" si="1357"/>
        <v>0</v>
      </c>
      <c r="BN3356" s="480">
        <f t="shared" si="1358"/>
        <v>0</v>
      </c>
      <c r="BO3356" s="419">
        <f t="shared" si="1359"/>
        <v>0</v>
      </c>
      <c r="BP3356" s="313">
        <f t="shared" si="1360"/>
        <v>0</v>
      </c>
      <c r="BQ3356" s="480">
        <f t="shared" si="1361"/>
        <v>0</v>
      </c>
      <c r="BR3356" s="272">
        <f t="shared" si="1362"/>
        <v>0</v>
      </c>
      <c r="BS3356" s="273" t="str">
        <f>IF(BR3356=0,"",
IF(SUM($BR$3289:BR3356)=1,BT3356,
IF($BR$3409&gt;SUM($BR$3289:BR3356),_xlfn.CONCAT(", ",BT3356),
IF($BR$3409=SUM($BR$3289:BR3356),_xlfn.CONCAT(" y ",BT3356)))))</f>
        <v/>
      </c>
      <c r="BT3356" s="156" t="s">
        <v>5195</v>
      </c>
      <c r="BU3356" s="272">
        <f t="shared" si="1363"/>
        <v>1</v>
      </c>
      <c r="BV3356" s="273" t="b">
        <f>IF(BU3356=0,"",
IF(SUM($BU$3289:BU3356)=1,BW3356,
IF($BU$3291&gt;SUM($BU$3289:BU3356),_xlfn.CONCAT(", ",BW3356),
IF($BU$3291=SUM($BU$3289:BU3356),_xlfn.CONCAT(" y ",BW3356)))))</f>
        <v>0</v>
      </c>
      <c r="BW3356" s="156" t="s">
        <v>5195</v>
      </c>
      <c r="BX3356" s="272">
        <f t="shared" si="1364"/>
        <v>0</v>
      </c>
      <c r="BY3356" s="273" t="str">
        <f>IF(BX3356=0,"",
IF(SUM($BX$3289:BX3356)=1,BZ3356,
IF($BX$3409&gt;SUM($BX$3289:BX3356),_xlfn.CONCAT(", ",BZ3356),
IF($BX$3409=SUM($BX$3289:BX3356),_xlfn.CONCAT(" y ",BZ3356)))))</f>
        <v/>
      </c>
      <c r="BZ3356" s="156" t="s">
        <v>5195</v>
      </c>
      <c r="CA3356" s="272">
        <f t="shared" si="1365"/>
        <v>0</v>
      </c>
      <c r="CB3356" s="273" t="str">
        <f>IF(CA3356=0,"",
IF(SUM($CA$3289:CA3356)=1,CC3356,
IF($CA$3409&gt;SUM($CA$3289:CA3356),_xlfn.CONCAT(", ",CC3356),
IF($CA$3409=SUM($CA$3289:CA3356),_xlfn.CONCAT(" y ",CC3356)))))</f>
        <v/>
      </c>
      <c r="CC3356" s="156" t="s">
        <v>5195</v>
      </c>
      <c r="CD3356" s="272">
        <f t="shared" si="1366"/>
        <v>0</v>
      </c>
      <c r="CE3356" s="273" t="str">
        <f>IF(CD3356=0,"",
IF(SUM($CD$3289:CD3356)=1,CF3356,
IF($CD$3409&gt;SUM($CD$3289:CD3356),_xlfn.CONCAT(", ",CF3356),
IF($CD$3409=SUM($CD$3289:CD3356),_xlfn.CONCAT(" y ",CF3356)))))</f>
        <v/>
      </c>
      <c r="CF3356" s="156" t="s">
        <v>5195</v>
      </c>
    </row>
    <row r="3357" spans="1:84" ht="15" customHeight="1">
      <c r="A3357" s="57"/>
      <c r="B3357" s="26"/>
      <c r="C3357" s="665" t="s">
        <v>5196</v>
      </c>
      <c r="D3357" s="852" t="str">
        <f t="shared" si="1324"/>
        <v>CENTRO DE CONCILIACION LABORAL DEL ESTADO DE VERACRUZ DE IGNACIO DE LA LLAVE</v>
      </c>
      <c r="E3357" s="853"/>
      <c r="F3357" s="853"/>
      <c r="G3357" s="853"/>
      <c r="H3357" s="853"/>
      <c r="I3357" s="853"/>
      <c r="J3357" s="853"/>
      <c r="K3357" s="853"/>
      <c r="L3357" s="853"/>
      <c r="M3357" s="853"/>
      <c r="N3357" s="853"/>
      <c r="O3357" s="854"/>
      <c r="P3357" s="614"/>
      <c r="Q3357" s="614"/>
      <c r="R3357" s="614"/>
      <c r="S3357" s="614"/>
      <c r="T3357" s="614"/>
      <c r="U3357" s="614"/>
      <c r="V3357" s="614"/>
      <c r="W3357" s="614"/>
      <c r="X3357" s="614"/>
      <c r="Y3357" s="614"/>
      <c r="Z3357" s="614"/>
      <c r="AA3357" s="614"/>
      <c r="AB3357" s="614"/>
      <c r="AC3357" s="614"/>
      <c r="AD3357" s="614"/>
      <c r="AE3357" s="164"/>
      <c r="AF3357" s="164"/>
      <c r="AG3357" s="199">
        <f t="shared" si="1325"/>
        <v>1</v>
      </c>
      <c r="AH3357" s="298">
        <f t="shared" si="1326"/>
        <v>0</v>
      </c>
      <c r="AI3357" s="293">
        <f t="shared" si="1327"/>
        <v>0</v>
      </c>
      <c r="AJ3357" s="294">
        <f t="shared" si="1328"/>
        <v>0</v>
      </c>
      <c r="AK3357" s="295">
        <f t="shared" si="1329"/>
        <v>0</v>
      </c>
      <c r="AL3357" s="296">
        <f t="shared" si="1330"/>
        <v>0</v>
      </c>
      <c r="AM3357" s="293">
        <f t="shared" si="1331"/>
        <v>0</v>
      </c>
      <c r="AN3357" s="294">
        <f t="shared" si="1332"/>
        <v>0</v>
      </c>
      <c r="AO3357" s="295">
        <f t="shared" si="1333"/>
        <v>0</v>
      </c>
      <c r="AP3357" s="296">
        <f t="shared" si="1334"/>
        <v>0</v>
      </c>
      <c r="AQ3357" s="293">
        <f t="shared" si="1335"/>
        <v>0</v>
      </c>
      <c r="AR3357" s="294">
        <f t="shared" si="1336"/>
        <v>0</v>
      </c>
      <c r="AS3357" s="295">
        <f t="shared" si="1337"/>
        <v>0</v>
      </c>
      <c r="AT3357" s="296">
        <f t="shared" si="1338"/>
        <v>0</v>
      </c>
      <c r="AU3357" s="293">
        <f t="shared" si="1339"/>
        <v>0</v>
      </c>
      <c r="AV3357" s="294">
        <f t="shared" si="1340"/>
        <v>0</v>
      </c>
      <c r="AW3357" s="295">
        <f t="shared" si="1341"/>
        <v>0</v>
      </c>
      <c r="AX3357" s="296">
        <f t="shared" si="1342"/>
        <v>0</v>
      </c>
      <c r="AY3357" s="293">
        <f t="shared" si="1343"/>
        <v>0</v>
      </c>
      <c r="AZ3357" s="294">
        <f t="shared" si="1344"/>
        <v>0</v>
      </c>
      <c r="BA3357" s="295">
        <f t="shared" si="1345"/>
        <v>0</v>
      </c>
      <c r="BB3357" s="296">
        <f t="shared" si="1346"/>
        <v>0</v>
      </c>
      <c r="BC3357" s="285">
        <f t="shared" si="1347"/>
        <v>0</v>
      </c>
      <c r="BD3357" s="449">
        <f t="shared" si="1348"/>
        <v>0</v>
      </c>
      <c r="BE3357" s="469">
        <f t="shared" si="1349"/>
        <v>0</v>
      </c>
      <c r="BF3357" s="474">
        <f t="shared" si="1350"/>
        <v>0</v>
      </c>
      <c r="BG3357" s="449">
        <f t="shared" si="1351"/>
        <v>0</v>
      </c>
      <c r="BH3357" s="475">
        <f t="shared" si="1352"/>
        <v>0</v>
      </c>
      <c r="BI3357" s="419">
        <f t="shared" si="1353"/>
        <v>0</v>
      </c>
      <c r="BJ3357" s="313">
        <f t="shared" si="1354"/>
        <v>0</v>
      </c>
      <c r="BK3357" s="480">
        <f t="shared" si="1355"/>
        <v>0</v>
      </c>
      <c r="BL3357" s="419">
        <f t="shared" si="1356"/>
        <v>0</v>
      </c>
      <c r="BM3357" s="313">
        <f t="shared" si="1357"/>
        <v>0</v>
      </c>
      <c r="BN3357" s="480">
        <f t="shared" si="1358"/>
        <v>0</v>
      </c>
      <c r="BO3357" s="419">
        <f t="shared" si="1359"/>
        <v>0</v>
      </c>
      <c r="BP3357" s="313">
        <f t="shared" si="1360"/>
        <v>0</v>
      </c>
      <c r="BQ3357" s="480">
        <f t="shared" si="1361"/>
        <v>0</v>
      </c>
      <c r="BR3357" s="272">
        <f t="shared" si="1362"/>
        <v>0</v>
      </c>
      <c r="BS3357" s="273" t="str">
        <f>IF(BR3357=0,"",
IF(SUM($BR$3289:BR3357)=1,BT3357,
IF($BR$3409&gt;SUM($BR$3289:BR3357),_xlfn.CONCAT(", ",BT3357),
IF($BR$3409=SUM($BR$3289:BR3357),_xlfn.CONCAT(" y ",BT3357)))))</f>
        <v/>
      </c>
      <c r="BT3357" s="156" t="s">
        <v>5197</v>
      </c>
      <c r="BU3357" s="272">
        <f t="shared" si="1363"/>
        <v>1</v>
      </c>
      <c r="BV3357" s="273" t="b">
        <f>IF(BU3357=0,"",
IF(SUM($BU$3289:BU3357)=1,BW3357,
IF($BU$3291&gt;SUM($BU$3289:BU3357),_xlfn.CONCAT(", ",BW3357),
IF($BU$3291=SUM($BU$3289:BU3357),_xlfn.CONCAT(" y ",BW3357)))))</f>
        <v>0</v>
      </c>
      <c r="BW3357" s="156" t="s">
        <v>5197</v>
      </c>
      <c r="BX3357" s="272">
        <f t="shared" si="1364"/>
        <v>0</v>
      </c>
      <c r="BY3357" s="273" t="str">
        <f>IF(BX3357=0,"",
IF(SUM($BX$3289:BX3357)=1,BZ3357,
IF($BX$3409&gt;SUM($BX$3289:BX3357),_xlfn.CONCAT(", ",BZ3357),
IF($BX$3409=SUM($BX$3289:BX3357),_xlfn.CONCAT(" y ",BZ3357)))))</f>
        <v/>
      </c>
      <c r="BZ3357" s="156" t="s">
        <v>5197</v>
      </c>
      <c r="CA3357" s="272">
        <f t="shared" si="1365"/>
        <v>0</v>
      </c>
      <c r="CB3357" s="273" t="str">
        <f>IF(CA3357=0,"",
IF(SUM($CA$3289:CA3357)=1,CC3357,
IF($CA$3409&gt;SUM($CA$3289:CA3357),_xlfn.CONCAT(", ",CC3357),
IF($CA$3409=SUM($CA$3289:CA3357),_xlfn.CONCAT(" y ",CC3357)))))</f>
        <v/>
      </c>
      <c r="CC3357" s="156" t="s">
        <v>5197</v>
      </c>
      <c r="CD3357" s="272">
        <f t="shared" si="1366"/>
        <v>0</v>
      </c>
      <c r="CE3357" s="273" t="str">
        <f>IF(CD3357=0,"",
IF(SUM($CD$3289:CD3357)=1,CF3357,
IF($CD$3409&gt;SUM($CD$3289:CD3357),_xlfn.CONCAT(", ",CF3357),
IF($CD$3409=SUM($CD$3289:CD3357),_xlfn.CONCAT(" y ",CF3357)))))</f>
        <v/>
      </c>
      <c r="CF3357" s="156" t="s">
        <v>5197</v>
      </c>
    </row>
    <row r="3358" spans="1:84" ht="15" customHeight="1">
      <c r="A3358" s="57"/>
      <c r="B3358" s="26"/>
      <c r="C3358" s="665" t="s">
        <v>5198</v>
      </c>
      <c r="D3358" s="852" t="str">
        <f t="shared" si="1324"/>
        <v>INSTITUTO VERACRUZANO DE LA CULTURA</v>
      </c>
      <c r="E3358" s="853"/>
      <c r="F3358" s="853"/>
      <c r="G3358" s="853"/>
      <c r="H3358" s="853"/>
      <c r="I3358" s="853"/>
      <c r="J3358" s="853"/>
      <c r="K3358" s="853"/>
      <c r="L3358" s="853"/>
      <c r="M3358" s="853"/>
      <c r="N3358" s="853"/>
      <c r="O3358" s="854"/>
      <c r="P3358" s="614"/>
      <c r="Q3358" s="614"/>
      <c r="R3358" s="614"/>
      <c r="S3358" s="614"/>
      <c r="T3358" s="614"/>
      <c r="U3358" s="614"/>
      <c r="V3358" s="614"/>
      <c r="W3358" s="614"/>
      <c r="X3358" s="614"/>
      <c r="Y3358" s="614"/>
      <c r="Z3358" s="614"/>
      <c r="AA3358" s="614"/>
      <c r="AB3358" s="614"/>
      <c r="AC3358" s="614"/>
      <c r="AD3358" s="614"/>
      <c r="AE3358" s="164"/>
      <c r="AF3358" s="164"/>
      <c r="AG3358" s="199">
        <f t="shared" si="1325"/>
        <v>1</v>
      </c>
      <c r="AH3358" s="298">
        <f t="shared" si="1326"/>
        <v>0</v>
      </c>
      <c r="AI3358" s="293">
        <f t="shared" si="1327"/>
        <v>0</v>
      </c>
      <c r="AJ3358" s="294">
        <f t="shared" si="1328"/>
        <v>0</v>
      </c>
      <c r="AK3358" s="295">
        <f t="shared" si="1329"/>
        <v>0</v>
      </c>
      <c r="AL3358" s="296">
        <f t="shared" si="1330"/>
        <v>0</v>
      </c>
      <c r="AM3358" s="293">
        <f t="shared" si="1331"/>
        <v>0</v>
      </c>
      <c r="AN3358" s="294">
        <f t="shared" si="1332"/>
        <v>0</v>
      </c>
      <c r="AO3358" s="295">
        <f t="shared" si="1333"/>
        <v>0</v>
      </c>
      <c r="AP3358" s="296">
        <f t="shared" si="1334"/>
        <v>0</v>
      </c>
      <c r="AQ3358" s="293">
        <f t="shared" si="1335"/>
        <v>0</v>
      </c>
      <c r="AR3358" s="294">
        <f t="shared" si="1336"/>
        <v>0</v>
      </c>
      <c r="AS3358" s="295">
        <f t="shared" si="1337"/>
        <v>0</v>
      </c>
      <c r="AT3358" s="296">
        <f t="shared" si="1338"/>
        <v>0</v>
      </c>
      <c r="AU3358" s="293">
        <f t="shared" si="1339"/>
        <v>0</v>
      </c>
      <c r="AV3358" s="294">
        <f t="shared" si="1340"/>
        <v>0</v>
      </c>
      <c r="AW3358" s="295">
        <f t="shared" si="1341"/>
        <v>0</v>
      </c>
      <c r="AX3358" s="296">
        <f t="shared" si="1342"/>
        <v>0</v>
      </c>
      <c r="AY3358" s="293">
        <f t="shared" si="1343"/>
        <v>0</v>
      </c>
      <c r="AZ3358" s="294">
        <f t="shared" si="1344"/>
        <v>0</v>
      </c>
      <c r="BA3358" s="295">
        <f t="shared" si="1345"/>
        <v>0</v>
      </c>
      <c r="BB3358" s="296">
        <f t="shared" si="1346"/>
        <v>0</v>
      </c>
      <c r="BC3358" s="285">
        <f t="shared" si="1347"/>
        <v>0</v>
      </c>
      <c r="BD3358" s="449">
        <f t="shared" si="1348"/>
        <v>0</v>
      </c>
      <c r="BE3358" s="469">
        <f t="shared" si="1349"/>
        <v>0</v>
      </c>
      <c r="BF3358" s="474">
        <f t="shared" si="1350"/>
        <v>0</v>
      </c>
      <c r="BG3358" s="449">
        <f t="shared" si="1351"/>
        <v>0</v>
      </c>
      <c r="BH3358" s="475">
        <f t="shared" si="1352"/>
        <v>0</v>
      </c>
      <c r="BI3358" s="419">
        <f t="shared" si="1353"/>
        <v>0</v>
      </c>
      <c r="BJ3358" s="313">
        <f t="shared" si="1354"/>
        <v>0</v>
      </c>
      <c r="BK3358" s="480">
        <f t="shared" si="1355"/>
        <v>0</v>
      </c>
      <c r="BL3358" s="419">
        <f t="shared" si="1356"/>
        <v>0</v>
      </c>
      <c r="BM3358" s="313">
        <f t="shared" si="1357"/>
        <v>0</v>
      </c>
      <c r="BN3358" s="480">
        <f t="shared" si="1358"/>
        <v>0</v>
      </c>
      <c r="BO3358" s="419">
        <f t="shared" si="1359"/>
        <v>0</v>
      </c>
      <c r="BP3358" s="313">
        <f t="shared" si="1360"/>
        <v>0</v>
      </c>
      <c r="BQ3358" s="480">
        <f t="shared" si="1361"/>
        <v>0</v>
      </c>
      <c r="BR3358" s="272">
        <f t="shared" si="1362"/>
        <v>0</v>
      </c>
      <c r="BS3358" s="273" t="str">
        <f>IF(BR3358=0,"",
IF(SUM($BR$3289:BR3358)=1,BT3358,
IF($BR$3409&gt;SUM($BR$3289:BR3358),_xlfn.CONCAT(", ",BT3358),
IF($BR$3409=SUM($BR$3289:BR3358),_xlfn.CONCAT(" y ",BT3358)))))</f>
        <v/>
      </c>
      <c r="BT3358" s="156" t="s">
        <v>5199</v>
      </c>
      <c r="BU3358" s="272">
        <f t="shared" si="1363"/>
        <v>1</v>
      </c>
      <c r="BV3358" s="273" t="b">
        <f>IF(BU3358=0,"",
IF(SUM($BU$3289:BU3358)=1,BW3358,
IF($BU$3291&gt;SUM($BU$3289:BU3358),_xlfn.CONCAT(", ",BW3358),
IF($BU$3291=SUM($BU$3289:BU3358),_xlfn.CONCAT(" y ",BW3358)))))</f>
        <v>0</v>
      </c>
      <c r="BW3358" s="156" t="s">
        <v>5199</v>
      </c>
      <c r="BX3358" s="272">
        <f t="shared" si="1364"/>
        <v>0</v>
      </c>
      <c r="BY3358" s="273" t="str">
        <f>IF(BX3358=0,"",
IF(SUM($BX$3289:BX3358)=1,BZ3358,
IF($BX$3409&gt;SUM($BX$3289:BX3358),_xlfn.CONCAT(", ",BZ3358),
IF($BX$3409=SUM($BX$3289:BX3358),_xlfn.CONCAT(" y ",BZ3358)))))</f>
        <v/>
      </c>
      <c r="BZ3358" s="156" t="s">
        <v>5199</v>
      </c>
      <c r="CA3358" s="272">
        <f t="shared" si="1365"/>
        <v>0</v>
      </c>
      <c r="CB3358" s="273" t="str">
        <f>IF(CA3358=0,"",
IF(SUM($CA$3289:CA3358)=1,CC3358,
IF($CA$3409&gt;SUM($CA$3289:CA3358),_xlfn.CONCAT(", ",CC3358),
IF($CA$3409=SUM($CA$3289:CA3358),_xlfn.CONCAT(" y ",CC3358)))))</f>
        <v/>
      </c>
      <c r="CC3358" s="156" t="s">
        <v>5199</v>
      </c>
      <c r="CD3358" s="272">
        <f t="shared" si="1366"/>
        <v>0</v>
      </c>
      <c r="CE3358" s="273" t="str">
        <f>IF(CD3358=0,"",
IF(SUM($CD$3289:CD3358)=1,CF3358,
IF($CD$3409&gt;SUM($CD$3289:CD3358),_xlfn.CONCAT(", ",CF3358),
IF($CD$3409=SUM($CD$3289:CD3358),_xlfn.CONCAT(" y ",CF3358)))))</f>
        <v/>
      </c>
      <c r="CF3358" s="156" t="s">
        <v>5199</v>
      </c>
    </row>
    <row r="3359" spans="1:84" ht="15" customHeight="1">
      <c r="A3359" s="57"/>
      <c r="B3359" s="26"/>
      <c r="C3359" s="665" t="s">
        <v>5200</v>
      </c>
      <c r="D3359" s="852" t="str">
        <f t="shared" si="1324"/>
        <v>PROCURADURIA ESTATAL DE PROTECCION AL MEDIO AMBIENTE</v>
      </c>
      <c r="E3359" s="853"/>
      <c r="F3359" s="853"/>
      <c r="G3359" s="853"/>
      <c r="H3359" s="853"/>
      <c r="I3359" s="853"/>
      <c r="J3359" s="853"/>
      <c r="K3359" s="853"/>
      <c r="L3359" s="853"/>
      <c r="M3359" s="853"/>
      <c r="N3359" s="853"/>
      <c r="O3359" s="854"/>
      <c r="P3359" s="614"/>
      <c r="Q3359" s="614"/>
      <c r="R3359" s="614"/>
      <c r="S3359" s="614"/>
      <c r="T3359" s="614"/>
      <c r="U3359" s="614"/>
      <c r="V3359" s="614"/>
      <c r="W3359" s="614"/>
      <c r="X3359" s="614"/>
      <c r="Y3359" s="614"/>
      <c r="Z3359" s="614"/>
      <c r="AA3359" s="614"/>
      <c r="AB3359" s="614"/>
      <c r="AC3359" s="614"/>
      <c r="AD3359" s="614"/>
      <c r="AE3359" s="164"/>
      <c r="AF3359" s="164"/>
      <c r="AG3359" s="199">
        <f t="shared" si="1325"/>
        <v>1</v>
      </c>
      <c r="AH3359" s="298">
        <f t="shared" si="1326"/>
        <v>0</v>
      </c>
      <c r="AI3359" s="293">
        <f t="shared" si="1327"/>
        <v>0</v>
      </c>
      <c r="AJ3359" s="294">
        <f t="shared" si="1328"/>
        <v>0</v>
      </c>
      <c r="AK3359" s="295">
        <f t="shared" si="1329"/>
        <v>0</v>
      </c>
      <c r="AL3359" s="296">
        <f t="shared" si="1330"/>
        <v>0</v>
      </c>
      <c r="AM3359" s="293">
        <f t="shared" si="1331"/>
        <v>0</v>
      </c>
      <c r="AN3359" s="294">
        <f t="shared" si="1332"/>
        <v>0</v>
      </c>
      <c r="AO3359" s="295">
        <f t="shared" si="1333"/>
        <v>0</v>
      </c>
      <c r="AP3359" s="296">
        <f t="shared" si="1334"/>
        <v>0</v>
      </c>
      <c r="AQ3359" s="293">
        <f t="shared" si="1335"/>
        <v>0</v>
      </c>
      <c r="AR3359" s="294">
        <f t="shared" si="1336"/>
        <v>0</v>
      </c>
      <c r="AS3359" s="295">
        <f t="shared" si="1337"/>
        <v>0</v>
      </c>
      <c r="AT3359" s="296">
        <f t="shared" si="1338"/>
        <v>0</v>
      </c>
      <c r="AU3359" s="293">
        <f t="shared" si="1339"/>
        <v>0</v>
      </c>
      <c r="AV3359" s="294">
        <f t="shared" si="1340"/>
        <v>0</v>
      </c>
      <c r="AW3359" s="295">
        <f t="shared" si="1341"/>
        <v>0</v>
      </c>
      <c r="AX3359" s="296">
        <f t="shared" si="1342"/>
        <v>0</v>
      </c>
      <c r="AY3359" s="293">
        <f t="shared" si="1343"/>
        <v>0</v>
      </c>
      <c r="AZ3359" s="294">
        <f t="shared" si="1344"/>
        <v>0</v>
      </c>
      <c r="BA3359" s="295">
        <f t="shared" si="1345"/>
        <v>0</v>
      </c>
      <c r="BB3359" s="296">
        <f t="shared" si="1346"/>
        <v>0</v>
      </c>
      <c r="BC3359" s="285">
        <f t="shared" si="1347"/>
        <v>0</v>
      </c>
      <c r="BD3359" s="449">
        <f t="shared" si="1348"/>
        <v>0</v>
      </c>
      <c r="BE3359" s="469">
        <f t="shared" si="1349"/>
        <v>0</v>
      </c>
      <c r="BF3359" s="474">
        <f t="shared" si="1350"/>
        <v>0</v>
      </c>
      <c r="BG3359" s="449">
        <f t="shared" si="1351"/>
        <v>0</v>
      </c>
      <c r="BH3359" s="475">
        <f t="shared" si="1352"/>
        <v>0</v>
      </c>
      <c r="BI3359" s="419">
        <f t="shared" si="1353"/>
        <v>0</v>
      </c>
      <c r="BJ3359" s="313">
        <f t="shared" si="1354"/>
        <v>0</v>
      </c>
      <c r="BK3359" s="480">
        <f t="shared" si="1355"/>
        <v>0</v>
      </c>
      <c r="BL3359" s="419">
        <f t="shared" si="1356"/>
        <v>0</v>
      </c>
      <c r="BM3359" s="313">
        <f t="shared" si="1357"/>
        <v>0</v>
      </c>
      <c r="BN3359" s="480">
        <f t="shared" si="1358"/>
        <v>0</v>
      </c>
      <c r="BO3359" s="419">
        <f t="shared" si="1359"/>
        <v>0</v>
      </c>
      <c r="BP3359" s="313">
        <f t="shared" si="1360"/>
        <v>0</v>
      </c>
      <c r="BQ3359" s="480">
        <f t="shared" si="1361"/>
        <v>0</v>
      </c>
      <c r="BR3359" s="272">
        <f t="shared" si="1362"/>
        <v>0</v>
      </c>
      <c r="BS3359" s="273" t="str">
        <f>IF(BR3359=0,"",
IF(SUM($BR$3289:BR3359)=1,BT3359,
IF($BR$3409&gt;SUM($BR$3289:BR3359),_xlfn.CONCAT(", ",BT3359),
IF($BR$3409=SUM($BR$3289:BR3359),_xlfn.CONCAT(" y ",BT3359)))))</f>
        <v/>
      </c>
      <c r="BT3359" s="156" t="s">
        <v>5201</v>
      </c>
      <c r="BU3359" s="272">
        <f t="shared" si="1363"/>
        <v>1</v>
      </c>
      <c r="BV3359" s="273" t="b">
        <f>IF(BU3359=0,"",
IF(SUM($BU$3289:BU3359)=1,BW3359,
IF($BU$3291&gt;SUM($BU$3289:BU3359),_xlfn.CONCAT(", ",BW3359),
IF($BU$3291=SUM($BU$3289:BU3359),_xlfn.CONCAT(" y ",BW3359)))))</f>
        <v>0</v>
      </c>
      <c r="BW3359" s="156" t="s">
        <v>5201</v>
      </c>
      <c r="BX3359" s="272">
        <f t="shared" si="1364"/>
        <v>0</v>
      </c>
      <c r="BY3359" s="273" t="str">
        <f>IF(BX3359=0,"",
IF(SUM($BX$3289:BX3359)=1,BZ3359,
IF($BX$3409&gt;SUM($BX$3289:BX3359),_xlfn.CONCAT(", ",BZ3359),
IF($BX$3409=SUM($BX$3289:BX3359),_xlfn.CONCAT(" y ",BZ3359)))))</f>
        <v/>
      </c>
      <c r="BZ3359" s="156" t="s">
        <v>5201</v>
      </c>
      <c r="CA3359" s="272">
        <f t="shared" si="1365"/>
        <v>0</v>
      </c>
      <c r="CB3359" s="273" t="str">
        <f>IF(CA3359=0,"",
IF(SUM($CA$3289:CA3359)=1,CC3359,
IF($CA$3409&gt;SUM($CA$3289:CA3359),_xlfn.CONCAT(", ",CC3359),
IF($CA$3409=SUM($CA$3289:CA3359),_xlfn.CONCAT(" y ",CC3359)))))</f>
        <v/>
      </c>
      <c r="CC3359" s="156" t="s">
        <v>5201</v>
      </c>
      <c r="CD3359" s="272">
        <f t="shared" si="1366"/>
        <v>0</v>
      </c>
      <c r="CE3359" s="273" t="str">
        <f>IF(CD3359=0,"",
IF(SUM($CD$3289:CD3359)=1,CF3359,
IF($CD$3409&gt;SUM($CD$3289:CD3359),_xlfn.CONCAT(", ",CF3359),
IF($CD$3409=SUM($CD$3289:CD3359),_xlfn.CONCAT(" y ",CF3359)))))</f>
        <v/>
      </c>
      <c r="CF3359" s="156" t="s">
        <v>5201</v>
      </c>
    </row>
    <row r="3360" spans="1:84" ht="15" customHeight="1">
      <c r="A3360" s="57"/>
      <c r="B3360" s="26"/>
      <c r="C3360" s="665" t="s">
        <v>5202</v>
      </c>
      <c r="D3360" s="852" t="str">
        <f t="shared" si="1324"/>
        <v>FIDEICOMISO FONDO DEL FUTURO</v>
      </c>
      <c r="E3360" s="853"/>
      <c r="F3360" s="853"/>
      <c r="G3360" s="853"/>
      <c r="H3360" s="853"/>
      <c r="I3360" s="853"/>
      <c r="J3360" s="853"/>
      <c r="K3360" s="853"/>
      <c r="L3360" s="853"/>
      <c r="M3360" s="853"/>
      <c r="N3360" s="853"/>
      <c r="O3360" s="854"/>
      <c r="P3360" s="614"/>
      <c r="Q3360" s="614"/>
      <c r="R3360" s="614"/>
      <c r="S3360" s="614"/>
      <c r="T3360" s="614"/>
      <c r="U3360" s="614"/>
      <c r="V3360" s="614"/>
      <c r="W3360" s="614"/>
      <c r="X3360" s="614"/>
      <c r="Y3360" s="614"/>
      <c r="Z3360" s="614"/>
      <c r="AA3360" s="614"/>
      <c r="AB3360" s="614"/>
      <c r="AC3360" s="614"/>
      <c r="AD3360" s="614"/>
      <c r="AE3360" s="164"/>
      <c r="AF3360" s="164"/>
      <c r="AG3360" s="199">
        <f t="shared" si="1325"/>
        <v>1</v>
      </c>
      <c r="AH3360" s="298">
        <f t="shared" si="1326"/>
        <v>0</v>
      </c>
      <c r="AI3360" s="293">
        <f t="shared" si="1327"/>
        <v>0</v>
      </c>
      <c r="AJ3360" s="294">
        <f t="shared" si="1328"/>
        <v>0</v>
      </c>
      <c r="AK3360" s="295">
        <f t="shared" si="1329"/>
        <v>0</v>
      </c>
      <c r="AL3360" s="296">
        <f t="shared" si="1330"/>
        <v>0</v>
      </c>
      <c r="AM3360" s="293">
        <f t="shared" si="1331"/>
        <v>0</v>
      </c>
      <c r="AN3360" s="294">
        <f t="shared" si="1332"/>
        <v>0</v>
      </c>
      <c r="AO3360" s="295">
        <f t="shared" si="1333"/>
        <v>0</v>
      </c>
      <c r="AP3360" s="296">
        <f t="shared" si="1334"/>
        <v>0</v>
      </c>
      <c r="AQ3360" s="293">
        <f t="shared" si="1335"/>
        <v>0</v>
      </c>
      <c r="AR3360" s="294">
        <f t="shared" si="1336"/>
        <v>0</v>
      </c>
      <c r="AS3360" s="295">
        <f t="shared" si="1337"/>
        <v>0</v>
      </c>
      <c r="AT3360" s="296">
        <f t="shared" si="1338"/>
        <v>0</v>
      </c>
      <c r="AU3360" s="293">
        <f t="shared" si="1339"/>
        <v>0</v>
      </c>
      <c r="AV3360" s="294">
        <f t="shared" si="1340"/>
        <v>0</v>
      </c>
      <c r="AW3360" s="295">
        <f t="shared" si="1341"/>
        <v>0</v>
      </c>
      <c r="AX3360" s="296">
        <f t="shared" si="1342"/>
        <v>0</v>
      </c>
      <c r="AY3360" s="293">
        <f t="shared" si="1343"/>
        <v>0</v>
      </c>
      <c r="AZ3360" s="294">
        <f t="shared" si="1344"/>
        <v>0</v>
      </c>
      <c r="BA3360" s="295">
        <f t="shared" si="1345"/>
        <v>0</v>
      </c>
      <c r="BB3360" s="296">
        <f t="shared" si="1346"/>
        <v>0</v>
      </c>
      <c r="BC3360" s="285">
        <f t="shared" si="1347"/>
        <v>0</v>
      </c>
      <c r="BD3360" s="449">
        <f t="shared" si="1348"/>
        <v>0</v>
      </c>
      <c r="BE3360" s="469">
        <f t="shared" si="1349"/>
        <v>0</v>
      </c>
      <c r="BF3360" s="474">
        <f t="shared" si="1350"/>
        <v>0</v>
      </c>
      <c r="BG3360" s="449">
        <f t="shared" si="1351"/>
        <v>0</v>
      </c>
      <c r="BH3360" s="475">
        <f t="shared" si="1352"/>
        <v>0</v>
      </c>
      <c r="BI3360" s="419">
        <f t="shared" si="1353"/>
        <v>0</v>
      </c>
      <c r="BJ3360" s="313">
        <f t="shared" si="1354"/>
        <v>0</v>
      </c>
      <c r="BK3360" s="480">
        <f t="shared" si="1355"/>
        <v>0</v>
      </c>
      <c r="BL3360" s="419">
        <f t="shared" si="1356"/>
        <v>0</v>
      </c>
      <c r="BM3360" s="313">
        <f t="shared" si="1357"/>
        <v>0</v>
      </c>
      <c r="BN3360" s="480">
        <f t="shared" si="1358"/>
        <v>0</v>
      </c>
      <c r="BO3360" s="419">
        <f t="shared" si="1359"/>
        <v>0</v>
      </c>
      <c r="BP3360" s="313">
        <f t="shared" si="1360"/>
        <v>0</v>
      </c>
      <c r="BQ3360" s="480">
        <f t="shared" si="1361"/>
        <v>0</v>
      </c>
      <c r="BR3360" s="272">
        <f t="shared" si="1362"/>
        <v>0</v>
      </c>
      <c r="BS3360" s="273" t="str">
        <f>IF(BR3360=0,"",
IF(SUM($BR$3289:BR3360)=1,BT3360,
IF($BR$3409&gt;SUM($BR$3289:BR3360),_xlfn.CONCAT(", ",BT3360),
IF($BR$3409=SUM($BR$3289:BR3360),_xlfn.CONCAT(" y ",BT3360)))))</f>
        <v/>
      </c>
      <c r="BT3360" s="156" t="s">
        <v>5203</v>
      </c>
      <c r="BU3360" s="272">
        <f t="shared" si="1363"/>
        <v>1</v>
      </c>
      <c r="BV3360" s="273" t="b">
        <f>IF(BU3360=0,"",
IF(SUM($BU$3289:BU3360)=1,BW3360,
IF($BU$3291&gt;SUM($BU$3289:BU3360),_xlfn.CONCAT(", ",BW3360),
IF($BU$3291=SUM($BU$3289:BU3360),_xlfn.CONCAT(" y ",BW3360)))))</f>
        <v>0</v>
      </c>
      <c r="BW3360" s="156" t="s">
        <v>5203</v>
      </c>
      <c r="BX3360" s="272">
        <f t="shared" si="1364"/>
        <v>0</v>
      </c>
      <c r="BY3360" s="273" t="str">
        <f>IF(BX3360=0,"",
IF(SUM($BX$3289:BX3360)=1,BZ3360,
IF($BX$3409&gt;SUM($BX$3289:BX3360),_xlfn.CONCAT(", ",BZ3360),
IF($BX$3409=SUM($BX$3289:BX3360),_xlfn.CONCAT(" y ",BZ3360)))))</f>
        <v/>
      </c>
      <c r="BZ3360" s="156" t="s">
        <v>5203</v>
      </c>
      <c r="CA3360" s="272">
        <f t="shared" si="1365"/>
        <v>0</v>
      </c>
      <c r="CB3360" s="273" t="str">
        <f>IF(CA3360=0,"",
IF(SUM($CA$3289:CA3360)=1,CC3360,
IF($CA$3409&gt;SUM($CA$3289:CA3360),_xlfn.CONCAT(", ",CC3360),
IF($CA$3409=SUM($CA$3289:CA3360),_xlfn.CONCAT(" y ",CC3360)))))</f>
        <v/>
      </c>
      <c r="CC3360" s="156" t="s">
        <v>5203</v>
      </c>
      <c r="CD3360" s="272">
        <f t="shared" si="1366"/>
        <v>0</v>
      </c>
      <c r="CE3360" s="273" t="str">
        <f>IF(CD3360=0,"",
IF(SUM($CD$3289:CD3360)=1,CF3360,
IF($CD$3409&gt;SUM($CD$3289:CD3360),_xlfn.CONCAT(", ",CF3360),
IF($CD$3409=SUM($CD$3289:CD3360),_xlfn.CONCAT(" y ",CF3360)))))</f>
        <v/>
      </c>
      <c r="CF3360" s="156" t="s">
        <v>5203</v>
      </c>
    </row>
    <row r="3361" spans="1:84" ht="15" customHeight="1">
      <c r="A3361" s="57"/>
      <c r="B3361" s="26"/>
      <c r="C3361" s="665" t="s">
        <v>5204</v>
      </c>
      <c r="D3361" s="852" t="str">
        <f t="shared" si="1324"/>
        <v/>
      </c>
      <c r="E3361" s="853"/>
      <c r="F3361" s="853"/>
      <c r="G3361" s="853"/>
      <c r="H3361" s="853"/>
      <c r="I3361" s="853"/>
      <c r="J3361" s="853"/>
      <c r="K3361" s="853"/>
      <c r="L3361" s="853"/>
      <c r="M3361" s="853"/>
      <c r="N3361" s="853"/>
      <c r="O3361" s="854"/>
      <c r="P3361" s="614"/>
      <c r="Q3361" s="614"/>
      <c r="R3361" s="614"/>
      <c r="S3361" s="614"/>
      <c r="T3361" s="614"/>
      <c r="U3361" s="614"/>
      <c r="V3361" s="614"/>
      <c r="W3361" s="614"/>
      <c r="X3361" s="614"/>
      <c r="Y3361" s="614"/>
      <c r="Z3361" s="614"/>
      <c r="AA3361" s="614"/>
      <c r="AB3361" s="614"/>
      <c r="AC3361" s="614"/>
      <c r="AD3361" s="614"/>
      <c r="AE3361" s="164"/>
      <c r="AF3361" s="164"/>
      <c r="AG3361" s="199">
        <f t="shared" si="1325"/>
        <v>0</v>
      </c>
      <c r="AH3361" s="298">
        <f t="shared" si="1326"/>
        <v>0</v>
      </c>
      <c r="AI3361" s="293">
        <f t="shared" si="1327"/>
        <v>0</v>
      </c>
      <c r="AJ3361" s="294">
        <f t="shared" si="1328"/>
        <v>0</v>
      </c>
      <c r="AK3361" s="295">
        <f t="shared" si="1329"/>
        <v>0</v>
      </c>
      <c r="AL3361" s="296">
        <f t="shared" si="1330"/>
        <v>0</v>
      </c>
      <c r="AM3361" s="293">
        <f t="shared" si="1331"/>
        <v>0</v>
      </c>
      <c r="AN3361" s="294">
        <f t="shared" si="1332"/>
        <v>0</v>
      </c>
      <c r="AO3361" s="295">
        <f t="shared" si="1333"/>
        <v>0</v>
      </c>
      <c r="AP3361" s="296">
        <f t="shared" si="1334"/>
        <v>0</v>
      </c>
      <c r="AQ3361" s="293">
        <f t="shared" si="1335"/>
        <v>0</v>
      </c>
      <c r="AR3361" s="294">
        <f t="shared" si="1336"/>
        <v>0</v>
      </c>
      <c r="AS3361" s="295">
        <f t="shared" si="1337"/>
        <v>0</v>
      </c>
      <c r="AT3361" s="296">
        <f t="shared" si="1338"/>
        <v>0</v>
      </c>
      <c r="AU3361" s="293">
        <f t="shared" si="1339"/>
        <v>0</v>
      </c>
      <c r="AV3361" s="294">
        <f t="shared" si="1340"/>
        <v>0</v>
      </c>
      <c r="AW3361" s="295">
        <f t="shared" si="1341"/>
        <v>0</v>
      </c>
      <c r="AX3361" s="296">
        <f t="shared" si="1342"/>
        <v>0</v>
      </c>
      <c r="AY3361" s="293">
        <f t="shared" si="1343"/>
        <v>0</v>
      </c>
      <c r="AZ3361" s="294">
        <f t="shared" si="1344"/>
        <v>0</v>
      </c>
      <c r="BA3361" s="295">
        <f t="shared" si="1345"/>
        <v>0</v>
      </c>
      <c r="BB3361" s="296">
        <f t="shared" si="1346"/>
        <v>0</v>
      </c>
      <c r="BC3361" s="285">
        <f t="shared" si="1347"/>
        <v>0</v>
      </c>
      <c r="BD3361" s="449">
        <f t="shared" si="1348"/>
        <v>0</v>
      </c>
      <c r="BE3361" s="469">
        <f t="shared" si="1349"/>
        <v>0</v>
      </c>
      <c r="BF3361" s="474">
        <f t="shared" si="1350"/>
        <v>0</v>
      </c>
      <c r="BG3361" s="449">
        <f t="shared" si="1351"/>
        <v>0</v>
      </c>
      <c r="BH3361" s="475">
        <f t="shared" si="1352"/>
        <v>0</v>
      </c>
      <c r="BI3361" s="419">
        <f t="shared" si="1353"/>
        <v>0</v>
      </c>
      <c r="BJ3361" s="313">
        <f t="shared" si="1354"/>
        <v>0</v>
      </c>
      <c r="BK3361" s="480">
        <f t="shared" si="1355"/>
        <v>0</v>
      </c>
      <c r="BL3361" s="419">
        <f t="shared" si="1356"/>
        <v>0</v>
      </c>
      <c r="BM3361" s="313">
        <f t="shared" si="1357"/>
        <v>0</v>
      </c>
      <c r="BN3361" s="480">
        <f t="shared" si="1358"/>
        <v>0</v>
      </c>
      <c r="BO3361" s="419">
        <f t="shared" si="1359"/>
        <v>0</v>
      </c>
      <c r="BP3361" s="313">
        <f t="shared" si="1360"/>
        <v>0</v>
      </c>
      <c r="BQ3361" s="480">
        <f t="shared" si="1361"/>
        <v>0</v>
      </c>
      <c r="BR3361" s="272">
        <f t="shared" si="1362"/>
        <v>0</v>
      </c>
      <c r="BS3361" s="273" t="str">
        <f>IF(BR3361=0,"",
IF(SUM($BR$3289:BR3361)=1,BT3361,
IF($BR$3409&gt;SUM($BR$3289:BR3361),_xlfn.CONCAT(", ",BT3361),
IF($BR$3409=SUM($BR$3289:BR3361),_xlfn.CONCAT(" y ",BT3361)))))</f>
        <v/>
      </c>
      <c r="BT3361" s="156" t="s">
        <v>5205</v>
      </c>
      <c r="BU3361" s="272">
        <f t="shared" si="1363"/>
        <v>0</v>
      </c>
      <c r="BV3361" s="273" t="str">
        <f>IF(BU3361=0,"",
IF(SUM($BU$3289:BU3361)=1,BW3361,
IF($BU$3291&gt;SUM($BU$3289:BU3361),_xlfn.CONCAT(", ",BW3361),
IF($BU$3291=SUM($BU$3289:BU3361),_xlfn.CONCAT(" y ",BW3361)))))</f>
        <v/>
      </c>
      <c r="BW3361" s="156" t="s">
        <v>5205</v>
      </c>
      <c r="BX3361" s="272">
        <f t="shared" si="1364"/>
        <v>0</v>
      </c>
      <c r="BY3361" s="273" t="str">
        <f>IF(BX3361=0,"",
IF(SUM($BX$3289:BX3361)=1,BZ3361,
IF($BX$3409&gt;SUM($BX$3289:BX3361),_xlfn.CONCAT(", ",BZ3361),
IF($BX$3409=SUM($BX$3289:BX3361),_xlfn.CONCAT(" y ",BZ3361)))))</f>
        <v/>
      </c>
      <c r="BZ3361" s="156" t="s">
        <v>5205</v>
      </c>
      <c r="CA3361" s="272">
        <f t="shared" si="1365"/>
        <v>0</v>
      </c>
      <c r="CB3361" s="273" t="str">
        <f>IF(CA3361=0,"",
IF(SUM($CA$3289:CA3361)=1,CC3361,
IF($CA$3409&gt;SUM($CA$3289:CA3361),_xlfn.CONCAT(", ",CC3361),
IF($CA$3409=SUM($CA$3289:CA3361),_xlfn.CONCAT(" y ",CC3361)))))</f>
        <v/>
      </c>
      <c r="CC3361" s="156" t="s">
        <v>5205</v>
      </c>
      <c r="CD3361" s="272">
        <f t="shared" si="1366"/>
        <v>0</v>
      </c>
      <c r="CE3361" s="273" t="str">
        <f>IF(CD3361=0,"",
IF(SUM($CD$3289:CD3361)=1,CF3361,
IF($CD$3409&gt;SUM($CD$3289:CD3361),_xlfn.CONCAT(", ",CF3361),
IF($CD$3409=SUM($CD$3289:CD3361),_xlfn.CONCAT(" y ",CF3361)))))</f>
        <v/>
      </c>
      <c r="CF3361" s="156" t="s">
        <v>5205</v>
      </c>
    </row>
    <row r="3362" spans="1:84" ht="15" customHeight="1">
      <c r="A3362" s="57"/>
      <c r="B3362" s="26"/>
      <c r="C3362" s="665" t="s">
        <v>5206</v>
      </c>
      <c r="D3362" s="852" t="str">
        <f t="shared" si="1324"/>
        <v/>
      </c>
      <c r="E3362" s="853"/>
      <c r="F3362" s="853"/>
      <c r="G3362" s="853"/>
      <c r="H3362" s="853"/>
      <c r="I3362" s="853"/>
      <c r="J3362" s="853"/>
      <c r="K3362" s="853"/>
      <c r="L3362" s="853"/>
      <c r="M3362" s="853"/>
      <c r="N3362" s="853"/>
      <c r="O3362" s="854"/>
      <c r="P3362" s="614"/>
      <c r="Q3362" s="614"/>
      <c r="R3362" s="614"/>
      <c r="S3362" s="614"/>
      <c r="T3362" s="614"/>
      <c r="U3362" s="614"/>
      <c r="V3362" s="614"/>
      <c r="W3362" s="614"/>
      <c r="X3362" s="614"/>
      <c r="Y3362" s="614"/>
      <c r="Z3362" s="614"/>
      <c r="AA3362" s="614"/>
      <c r="AB3362" s="614"/>
      <c r="AC3362" s="614"/>
      <c r="AD3362" s="614"/>
      <c r="AE3362" s="164"/>
      <c r="AF3362" s="164"/>
      <c r="AG3362" s="199">
        <f t="shared" si="1325"/>
        <v>0</v>
      </c>
      <c r="AH3362" s="298">
        <f t="shared" si="1326"/>
        <v>0</v>
      </c>
      <c r="AI3362" s="293">
        <f t="shared" si="1327"/>
        <v>0</v>
      </c>
      <c r="AJ3362" s="294">
        <f t="shared" si="1328"/>
        <v>0</v>
      </c>
      <c r="AK3362" s="295">
        <f t="shared" si="1329"/>
        <v>0</v>
      </c>
      <c r="AL3362" s="296">
        <f t="shared" si="1330"/>
        <v>0</v>
      </c>
      <c r="AM3362" s="293">
        <f t="shared" si="1331"/>
        <v>0</v>
      </c>
      <c r="AN3362" s="294">
        <f t="shared" si="1332"/>
        <v>0</v>
      </c>
      <c r="AO3362" s="295">
        <f t="shared" si="1333"/>
        <v>0</v>
      </c>
      <c r="AP3362" s="296">
        <f t="shared" si="1334"/>
        <v>0</v>
      </c>
      <c r="AQ3362" s="293">
        <f t="shared" si="1335"/>
        <v>0</v>
      </c>
      <c r="AR3362" s="294">
        <f t="shared" si="1336"/>
        <v>0</v>
      </c>
      <c r="AS3362" s="295">
        <f t="shared" si="1337"/>
        <v>0</v>
      </c>
      <c r="AT3362" s="296">
        <f t="shared" si="1338"/>
        <v>0</v>
      </c>
      <c r="AU3362" s="293">
        <f t="shared" si="1339"/>
        <v>0</v>
      </c>
      <c r="AV3362" s="294">
        <f t="shared" si="1340"/>
        <v>0</v>
      </c>
      <c r="AW3362" s="295">
        <f t="shared" si="1341"/>
        <v>0</v>
      </c>
      <c r="AX3362" s="296">
        <f t="shared" si="1342"/>
        <v>0</v>
      </c>
      <c r="AY3362" s="293">
        <f t="shared" si="1343"/>
        <v>0</v>
      </c>
      <c r="AZ3362" s="294">
        <f t="shared" si="1344"/>
        <v>0</v>
      </c>
      <c r="BA3362" s="295">
        <f t="shared" si="1345"/>
        <v>0</v>
      </c>
      <c r="BB3362" s="296">
        <f t="shared" si="1346"/>
        <v>0</v>
      </c>
      <c r="BC3362" s="285">
        <f t="shared" si="1347"/>
        <v>0</v>
      </c>
      <c r="BD3362" s="449">
        <f t="shared" si="1348"/>
        <v>0</v>
      </c>
      <c r="BE3362" s="469">
        <f t="shared" si="1349"/>
        <v>0</v>
      </c>
      <c r="BF3362" s="474">
        <f t="shared" si="1350"/>
        <v>0</v>
      </c>
      <c r="BG3362" s="449">
        <f t="shared" si="1351"/>
        <v>0</v>
      </c>
      <c r="BH3362" s="475">
        <f t="shared" si="1352"/>
        <v>0</v>
      </c>
      <c r="BI3362" s="419">
        <f t="shared" si="1353"/>
        <v>0</v>
      </c>
      <c r="BJ3362" s="313">
        <f t="shared" si="1354"/>
        <v>0</v>
      </c>
      <c r="BK3362" s="480">
        <f t="shared" si="1355"/>
        <v>0</v>
      </c>
      <c r="BL3362" s="419">
        <f t="shared" si="1356"/>
        <v>0</v>
      </c>
      <c r="BM3362" s="313">
        <f t="shared" si="1357"/>
        <v>0</v>
      </c>
      <c r="BN3362" s="480">
        <f t="shared" si="1358"/>
        <v>0</v>
      </c>
      <c r="BO3362" s="419">
        <f t="shared" si="1359"/>
        <v>0</v>
      </c>
      <c r="BP3362" s="313">
        <f t="shared" si="1360"/>
        <v>0</v>
      </c>
      <c r="BQ3362" s="480">
        <f t="shared" si="1361"/>
        <v>0</v>
      </c>
      <c r="BR3362" s="272">
        <f t="shared" si="1362"/>
        <v>0</v>
      </c>
      <c r="BS3362" s="273" t="str">
        <f>IF(BR3362=0,"",
IF(SUM($BR$3289:BR3362)=1,BT3362,
IF($BR$3409&gt;SUM($BR$3289:BR3362),_xlfn.CONCAT(", ",BT3362),
IF($BR$3409=SUM($BR$3289:BR3362),_xlfn.CONCAT(" y ",BT3362)))))</f>
        <v/>
      </c>
      <c r="BT3362" s="156" t="s">
        <v>5207</v>
      </c>
      <c r="BU3362" s="272">
        <f t="shared" si="1363"/>
        <v>0</v>
      </c>
      <c r="BV3362" s="273" t="str">
        <f>IF(BU3362=0,"",
IF(SUM($BU$3289:BU3362)=1,BW3362,
IF($BU$3291&gt;SUM($BU$3289:BU3362),_xlfn.CONCAT(", ",BW3362),
IF($BU$3291=SUM($BU$3289:BU3362),_xlfn.CONCAT(" y ",BW3362)))))</f>
        <v/>
      </c>
      <c r="BW3362" s="156" t="s">
        <v>5207</v>
      </c>
      <c r="BX3362" s="272">
        <f t="shared" si="1364"/>
        <v>0</v>
      </c>
      <c r="BY3362" s="273" t="str">
        <f>IF(BX3362=0,"",
IF(SUM($BX$3289:BX3362)=1,BZ3362,
IF($BX$3409&gt;SUM($BX$3289:BX3362),_xlfn.CONCAT(", ",BZ3362),
IF($BX$3409=SUM($BX$3289:BX3362),_xlfn.CONCAT(" y ",BZ3362)))))</f>
        <v/>
      </c>
      <c r="BZ3362" s="156" t="s">
        <v>5207</v>
      </c>
      <c r="CA3362" s="272">
        <f t="shared" si="1365"/>
        <v>0</v>
      </c>
      <c r="CB3362" s="273" t="str">
        <f>IF(CA3362=0,"",
IF(SUM($CA$3289:CA3362)=1,CC3362,
IF($CA$3409&gt;SUM($CA$3289:CA3362),_xlfn.CONCAT(", ",CC3362),
IF($CA$3409=SUM($CA$3289:CA3362),_xlfn.CONCAT(" y ",CC3362)))))</f>
        <v/>
      </c>
      <c r="CC3362" s="156" t="s">
        <v>5207</v>
      </c>
      <c r="CD3362" s="272">
        <f t="shared" si="1366"/>
        <v>0</v>
      </c>
      <c r="CE3362" s="273" t="str">
        <f>IF(CD3362=0,"",
IF(SUM($CD$3289:CD3362)=1,CF3362,
IF($CD$3409&gt;SUM($CD$3289:CD3362),_xlfn.CONCAT(", ",CF3362),
IF($CD$3409=SUM($CD$3289:CD3362),_xlfn.CONCAT(" y ",CF3362)))))</f>
        <v/>
      </c>
      <c r="CF3362" s="156" t="s">
        <v>5207</v>
      </c>
    </row>
    <row r="3363" spans="1:84" ht="15" customHeight="1">
      <c r="A3363" s="57"/>
      <c r="B3363" s="26"/>
      <c r="C3363" s="665" t="s">
        <v>5208</v>
      </c>
      <c r="D3363" s="852" t="str">
        <f t="shared" si="1324"/>
        <v/>
      </c>
      <c r="E3363" s="853"/>
      <c r="F3363" s="853"/>
      <c r="G3363" s="853"/>
      <c r="H3363" s="853"/>
      <c r="I3363" s="853"/>
      <c r="J3363" s="853"/>
      <c r="K3363" s="853"/>
      <c r="L3363" s="853"/>
      <c r="M3363" s="853"/>
      <c r="N3363" s="853"/>
      <c r="O3363" s="854"/>
      <c r="P3363" s="614"/>
      <c r="Q3363" s="614"/>
      <c r="R3363" s="614"/>
      <c r="S3363" s="614"/>
      <c r="T3363" s="614"/>
      <c r="U3363" s="614"/>
      <c r="V3363" s="614"/>
      <c r="W3363" s="614"/>
      <c r="X3363" s="614"/>
      <c r="Y3363" s="614"/>
      <c r="Z3363" s="614"/>
      <c r="AA3363" s="614"/>
      <c r="AB3363" s="614"/>
      <c r="AC3363" s="614"/>
      <c r="AD3363" s="614"/>
      <c r="AE3363" s="164"/>
      <c r="AF3363" s="164"/>
      <c r="AG3363" s="199">
        <f t="shared" si="1325"/>
        <v>0</v>
      </c>
      <c r="AH3363" s="298">
        <f t="shared" si="1326"/>
        <v>0</v>
      </c>
      <c r="AI3363" s="293">
        <f t="shared" si="1327"/>
        <v>0</v>
      </c>
      <c r="AJ3363" s="294">
        <f t="shared" si="1328"/>
        <v>0</v>
      </c>
      <c r="AK3363" s="295">
        <f t="shared" si="1329"/>
        <v>0</v>
      </c>
      <c r="AL3363" s="296">
        <f t="shared" si="1330"/>
        <v>0</v>
      </c>
      <c r="AM3363" s="293">
        <f t="shared" si="1331"/>
        <v>0</v>
      </c>
      <c r="AN3363" s="294">
        <f t="shared" si="1332"/>
        <v>0</v>
      </c>
      <c r="AO3363" s="295">
        <f t="shared" si="1333"/>
        <v>0</v>
      </c>
      <c r="AP3363" s="296">
        <f t="shared" si="1334"/>
        <v>0</v>
      </c>
      <c r="AQ3363" s="293">
        <f t="shared" si="1335"/>
        <v>0</v>
      </c>
      <c r="AR3363" s="294">
        <f t="shared" si="1336"/>
        <v>0</v>
      </c>
      <c r="AS3363" s="295">
        <f t="shared" si="1337"/>
        <v>0</v>
      </c>
      <c r="AT3363" s="296">
        <f t="shared" si="1338"/>
        <v>0</v>
      </c>
      <c r="AU3363" s="293">
        <f t="shared" si="1339"/>
        <v>0</v>
      </c>
      <c r="AV3363" s="294">
        <f t="shared" si="1340"/>
        <v>0</v>
      </c>
      <c r="AW3363" s="295">
        <f t="shared" si="1341"/>
        <v>0</v>
      </c>
      <c r="AX3363" s="296">
        <f t="shared" si="1342"/>
        <v>0</v>
      </c>
      <c r="AY3363" s="293">
        <f t="shared" si="1343"/>
        <v>0</v>
      </c>
      <c r="AZ3363" s="294">
        <f t="shared" si="1344"/>
        <v>0</v>
      </c>
      <c r="BA3363" s="295">
        <f t="shared" si="1345"/>
        <v>0</v>
      </c>
      <c r="BB3363" s="296">
        <f t="shared" si="1346"/>
        <v>0</v>
      </c>
      <c r="BC3363" s="285">
        <f t="shared" si="1347"/>
        <v>0</v>
      </c>
      <c r="BD3363" s="449">
        <f t="shared" si="1348"/>
        <v>0</v>
      </c>
      <c r="BE3363" s="469">
        <f t="shared" si="1349"/>
        <v>0</v>
      </c>
      <c r="BF3363" s="474">
        <f t="shared" si="1350"/>
        <v>0</v>
      </c>
      <c r="BG3363" s="449">
        <f t="shared" si="1351"/>
        <v>0</v>
      </c>
      <c r="BH3363" s="475">
        <f t="shared" si="1352"/>
        <v>0</v>
      </c>
      <c r="BI3363" s="419">
        <f t="shared" si="1353"/>
        <v>0</v>
      </c>
      <c r="BJ3363" s="313">
        <f t="shared" si="1354"/>
        <v>0</v>
      </c>
      <c r="BK3363" s="480">
        <f t="shared" si="1355"/>
        <v>0</v>
      </c>
      <c r="BL3363" s="419">
        <f t="shared" si="1356"/>
        <v>0</v>
      </c>
      <c r="BM3363" s="313">
        <f t="shared" si="1357"/>
        <v>0</v>
      </c>
      <c r="BN3363" s="480">
        <f t="shared" si="1358"/>
        <v>0</v>
      </c>
      <c r="BO3363" s="419">
        <f t="shared" si="1359"/>
        <v>0</v>
      </c>
      <c r="BP3363" s="313">
        <f t="shared" si="1360"/>
        <v>0</v>
      </c>
      <c r="BQ3363" s="480">
        <f t="shared" si="1361"/>
        <v>0</v>
      </c>
      <c r="BR3363" s="272">
        <f t="shared" si="1362"/>
        <v>0</v>
      </c>
      <c r="BS3363" s="273" t="str">
        <f>IF(BR3363=0,"",
IF(SUM($BR$3289:BR3363)=1,BT3363,
IF($BR$3409&gt;SUM($BR$3289:BR3363),_xlfn.CONCAT(", ",BT3363),
IF($BR$3409=SUM($BR$3289:BR3363),_xlfn.CONCAT(" y ",BT3363)))))</f>
        <v/>
      </c>
      <c r="BT3363" s="156" t="s">
        <v>5209</v>
      </c>
      <c r="BU3363" s="272">
        <f t="shared" si="1363"/>
        <v>0</v>
      </c>
      <c r="BV3363" s="273" t="str">
        <f>IF(BU3363=0,"",
IF(SUM($BU$3289:BU3363)=1,BW3363,
IF($BU$3291&gt;SUM($BU$3289:BU3363),_xlfn.CONCAT(", ",BW3363),
IF($BU$3291=SUM($BU$3289:BU3363),_xlfn.CONCAT(" y ",BW3363)))))</f>
        <v/>
      </c>
      <c r="BW3363" s="156" t="s">
        <v>5209</v>
      </c>
      <c r="BX3363" s="272">
        <f t="shared" si="1364"/>
        <v>0</v>
      </c>
      <c r="BY3363" s="273" t="str">
        <f>IF(BX3363=0,"",
IF(SUM($BX$3289:BX3363)=1,BZ3363,
IF($BX$3409&gt;SUM($BX$3289:BX3363),_xlfn.CONCAT(", ",BZ3363),
IF($BX$3409=SUM($BX$3289:BX3363),_xlfn.CONCAT(" y ",BZ3363)))))</f>
        <v/>
      </c>
      <c r="BZ3363" s="156" t="s">
        <v>5209</v>
      </c>
      <c r="CA3363" s="272">
        <f t="shared" si="1365"/>
        <v>0</v>
      </c>
      <c r="CB3363" s="273" t="str">
        <f>IF(CA3363=0,"",
IF(SUM($CA$3289:CA3363)=1,CC3363,
IF($CA$3409&gt;SUM($CA$3289:CA3363),_xlfn.CONCAT(", ",CC3363),
IF($CA$3409=SUM($CA$3289:CA3363),_xlfn.CONCAT(" y ",CC3363)))))</f>
        <v/>
      </c>
      <c r="CC3363" s="156" t="s">
        <v>5209</v>
      </c>
      <c r="CD3363" s="272">
        <f t="shared" si="1366"/>
        <v>0</v>
      </c>
      <c r="CE3363" s="273" t="str">
        <f>IF(CD3363=0,"",
IF(SUM($CD$3289:CD3363)=1,CF3363,
IF($CD$3409&gt;SUM($CD$3289:CD3363),_xlfn.CONCAT(", ",CF3363),
IF($CD$3409=SUM($CD$3289:CD3363),_xlfn.CONCAT(" y ",CF3363)))))</f>
        <v/>
      </c>
      <c r="CF3363" s="156" t="s">
        <v>5209</v>
      </c>
    </row>
    <row r="3364" spans="1:84" ht="15" customHeight="1">
      <c r="A3364" s="57"/>
      <c r="B3364" s="26"/>
      <c r="C3364" s="665" t="s">
        <v>5210</v>
      </c>
      <c r="D3364" s="852" t="str">
        <f t="shared" si="1324"/>
        <v/>
      </c>
      <c r="E3364" s="853"/>
      <c r="F3364" s="853"/>
      <c r="G3364" s="853"/>
      <c r="H3364" s="853"/>
      <c r="I3364" s="853"/>
      <c r="J3364" s="853"/>
      <c r="K3364" s="853"/>
      <c r="L3364" s="853"/>
      <c r="M3364" s="853"/>
      <c r="N3364" s="853"/>
      <c r="O3364" s="854"/>
      <c r="P3364" s="614"/>
      <c r="Q3364" s="614"/>
      <c r="R3364" s="614"/>
      <c r="S3364" s="614"/>
      <c r="T3364" s="614"/>
      <c r="U3364" s="614"/>
      <c r="V3364" s="614"/>
      <c r="W3364" s="614"/>
      <c r="X3364" s="614"/>
      <c r="Y3364" s="614"/>
      <c r="Z3364" s="614"/>
      <c r="AA3364" s="614"/>
      <c r="AB3364" s="614"/>
      <c r="AC3364" s="614"/>
      <c r="AD3364" s="614"/>
      <c r="AE3364" s="164"/>
      <c r="AF3364" s="164"/>
      <c r="AG3364" s="199">
        <f t="shared" si="1325"/>
        <v>0</v>
      </c>
      <c r="AH3364" s="298">
        <f t="shared" si="1326"/>
        <v>0</v>
      </c>
      <c r="AI3364" s="293">
        <f t="shared" si="1327"/>
        <v>0</v>
      </c>
      <c r="AJ3364" s="294">
        <f t="shared" si="1328"/>
        <v>0</v>
      </c>
      <c r="AK3364" s="295">
        <f t="shared" si="1329"/>
        <v>0</v>
      </c>
      <c r="AL3364" s="296">
        <f t="shared" si="1330"/>
        <v>0</v>
      </c>
      <c r="AM3364" s="293">
        <f t="shared" si="1331"/>
        <v>0</v>
      </c>
      <c r="AN3364" s="294">
        <f t="shared" si="1332"/>
        <v>0</v>
      </c>
      <c r="AO3364" s="295">
        <f t="shared" si="1333"/>
        <v>0</v>
      </c>
      <c r="AP3364" s="296">
        <f t="shared" si="1334"/>
        <v>0</v>
      </c>
      <c r="AQ3364" s="293">
        <f t="shared" si="1335"/>
        <v>0</v>
      </c>
      <c r="AR3364" s="294">
        <f t="shared" si="1336"/>
        <v>0</v>
      </c>
      <c r="AS3364" s="295">
        <f t="shared" si="1337"/>
        <v>0</v>
      </c>
      <c r="AT3364" s="296">
        <f t="shared" si="1338"/>
        <v>0</v>
      </c>
      <c r="AU3364" s="293">
        <f t="shared" si="1339"/>
        <v>0</v>
      </c>
      <c r="AV3364" s="294">
        <f t="shared" si="1340"/>
        <v>0</v>
      </c>
      <c r="AW3364" s="295">
        <f t="shared" si="1341"/>
        <v>0</v>
      </c>
      <c r="AX3364" s="296">
        <f t="shared" si="1342"/>
        <v>0</v>
      </c>
      <c r="AY3364" s="293">
        <f t="shared" si="1343"/>
        <v>0</v>
      </c>
      <c r="AZ3364" s="294">
        <f t="shared" si="1344"/>
        <v>0</v>
      </c>
      <c r="BA3364" s="295">
        <f t="shared" si="1345"/>
        <v>0</v>
      </c>
      <c r="BB3364" s="296">
        <f t="shared" si="1346"/>
        <v>0</v>
      </c>
      <c r="BC3364" s="285">
        <f t="shared" si="1347"/>
        <v>0</v>
      </c>
      <c r="BD3364" s="449">
        <f t="shared" si="1348"/>
        <v>0</v>
      </c>
      <c r="BE3364" s="469">
        <f t="shared" si="1349"/>
        <v>0</v>
      </c>
      <c r="BF3364" s="474">
        <f t="shared" si="1350"/>
        <v>0</v>
      </c>
      <c r="BG3364" s="449">
        <f t="shared" si="1351"/>
        <v>0</v>
      </c>
      <c r="BH3364" s="475">
        <f t="shared" si="1352"/>
        <v>0</v>
      </c>
      <c r="BI3364" s="419">
        <f t="shared" si="1353"/>
        <v>0</v>
      </c>
      <c r="BJ3364" s="313">
        <f t="shared" si="1354"/>
        <v>0</v>
      </c>
      <c r="BK3364" s="480">
        <f t="shared" si="1355"/>
        <v>0</v>
      </c>
      <c r="BL3364" s="419">
        <f t="shared" si="1356"/>
        <v>0</v>
      </c>
      <c r="BM3364" s="313">
        <f t="shared" si="1357"/>
        <v>0</v>
      </c>
      <c r="BN3364" s="480">
        <f t="shared" si="1358"/>
        <v>0</v>
      </c>
      <c r="BO3364" s="419">
        <f t="shared" si="1359"/>
        <v>0</v>
      </c>
      <c r="BP3364" s="313">
        <f t="shared" si="1360"/>
        <v>0</v>
      </c>
      <c r="BQ3364" s="480">
        <f t="shared" si="1361"/>
        <v>0</v>
      </c>
      <c r="BR3364" s="272">
        <f t="shared" si="1362"/>
        <v>0</v>
      </c>
      <c r="BS3364" s="273" t="str">
        <f>IF(BR3364=0,"",
IF(SUM($BR$3289:BR3364)=1,BT3364,
IF($BR$3409&gt;SUM($BR$3289:BR3364),_xlfn.CONCAT(", ",BT3364),
IF($BR$3409=SUM($BR$3289:BR3364),_xlfn.CONCAT(" y ",BT3364)))))</f>
        <v/>
      </c>
      <c r="BT3364" s="156" t="s">
        <v>5211</v>
      </c>
      <c r="BU3364" s="272">
        <f t="shared" si="1363"/>
        <v>0</v>
      </c>
      <c r="BV3364" s="273" t="str">
        <f>IF(BU3364=0,"",
IF(SUM($BU$3289:BU3364)=1,BW3364,
IF($BU$3291&gt;SUM($BU$3289:BU3364),_xlfn.CONCAT(", ",BW3364),
IF($BU$3291=SUM($BU$3289:BU3364),_xlfn.CONCAT(" y ",BW3364)))))</f>
        <v/>
      </c>
      <c r="BW3364" s="156" t="s">
        <v>5211</v>
      </c>
      <c r="BX3364" s="272">
        <f t="shared" si="1364"/>
        <v>0</v>
      </c>
      <c r="BY3364" s="273" t="str">
        <f>IF(BX3364=0,"",
IF(SUM($BX$3289:BX3364)=1,BZ3364,
IF($BX$3409&gt;SUM($BX$3289:BX3364),_xlfn.CONCAT(", ",BZ3364),
IF($BX$3409=SUM($BX$3289:BX3364),_xlfn.CONCAT(" y ",BZ3364)))))</f>
        <v/>
      </c>
      <c r="BZ3364" s="156" t="s">
        <v>5211</v>
      </c>
      <c r="CA3364" s="272">
        <f t="shared" si="1365"/>
        <v>0</v>
      </c>
      <c r="CB3364" s="273" t="str">
        <f>IF(CA3364=0,"",
IF(SUM($CA$3289:CA3364)=1,CC3364,
IF($CA$3409&gt;SUM($CA$3289:CA3364),_xlfn.CONCAT(", ",CC3364),
IF($CA$3409=SUM($CA$3289:CA3364),_xlfn.CONCAT(" y ",CC3364)))))</f>
        <v/>
      </c>
      <c r="CC3364" s="156" t="s">
        <v>5211</v>
      </c>
      <c r="CD3364" s="272">
        <f t="shared" si="1366"/>
        <v>0</v>
      </c>
      <c r="CE3364" s="273" t="str">
        <f>IF(CD3364=0,"",
IF(SUM($CD$3289:CD3364)=1,CF3364,
IF($CD$3409&gt;SUM($CD$3289:CD3364),_xlfn.CONCAT(", ",CF3364),
IF($CD$3409=SUM($CD$3289:CD3364),_xlfn.CONCAT(" y ",CF3364)))))</f>
        <v/>
      </c>
      <c r="CF3364" s="156" t="s">
        <v>5211</v>
      </c>
    </row>
    <row r="3365" spans="1:84" ht="15" customHeight="1">
      <c r="A3365" s="57"/>
      <c r="B3365" s="26"/>
      <c r="C3365" s="665" t="s">
        <v>5212</v>
      </c>
      <c r="D3365" s="852" t="str">
        <f t="shared" si="1324"/>
        <v/>
      </c>
      <c r="E3365" s="853"/>
      <c r="F3365" s="853"/>
      <c r="G3365" s="853"/>
      <c r="H3365" s="853"/>
      <c r="I3365" s="853"/>
      <c r="J3365" s="853"/>
      <c r="K3365" s="853"/>
      <c r="L3365" s="853"/>
      <c r="M3365" s="853"/>
      <c r="N3365" s="853"/>
      <c r="O3365" s="854"/>
      <c r="P3365" s="614"/>
      <c r="Q3365" s="614"/>
      <c r="R3365" s="614"/>
      <c r="S3365" s="614"/>
      <c r="T3365" s="614"/>
      <c r="U3365" s="614"/>
      <c r="V3365" s="614"/>
      <c r="W3365" s="614"/>
      <c r="X3365" s="614"/>
      <c r="Y3365" s="614"/>
      <c r="Z3365" s="614"/>
      <c r="AA3365" s="614"/>
      <c r="AB3365" s="614"/>
      <c r="AC3365" s="614"/>
      <c r="AD3365" s="614"/>
      <c r="AE3365" s="164"/>
      <c r="AF3365" s="164"/>
      <c r="AG3365" s="199">
        <f t="shared" si="1325"/>
        <v>0</v>
      </c>
      <c r="AH3365" s="298">
        <f t="shared" si="1326"/>
        <v>0</v>
      </c>
      <c r="AI3365" s="293">
        <f t="shared" si="1327"/>
        <v>0</v>
      </c>
      <c r="AJ3365" s="294">
        <f t="shared" si="1328"/>
        <v>0</v>
      </c>
      <c r="AK3365" s="295">
        <f t="shared" si="1329"/>
        <v>0</v>
      </c>
      <c r="AL3365" s="296">
        <f t="shared" si="1330"/>
        <v>0</v>
      </c>
      <c r="AM3365" s="293">
        <f t="shared" si="1331"/>
        <v>0</v>
      </c>
      <c r="AN3365" s="294">
        <f t="shared" si="1332"/>
        <v>0</v>
      </c>
      <c r="AO3365" s="295">
        <f t="shared" si="1333"/>
        <v>0</v>
      </c>
      <c r="AP3365" s="296">
        <f t="shared" si="1334"/>
        <v>0</v>
      </c>
      <c r="AQ3365" s="293">
        <f t="shared" si="1335"/>
        <v>0</v>
      </c>
      <c r="AR3365" s="294">
        <f t="shared" si="1336"/>
        <v>0</v>
      </c>
      <c r="AS3365" s="295">
        <f t="shared" si="1337"/>
        <v>0</v>
      </c>
      <c r="AT3365" s="296">
        <f t="shared" si="1338"/>
        <v>0</v>
      </c>
      <c r="AU3365" s="293">
        <f t="shared" si="1339"/>
        <v>0</v>
      </c>
      <c r="AV3365" s="294">
        <f t="shared" si="1340"/>
        <v>0</v>
      </c>
      <c r="AW3365" s="295">
        <f t="shared" si="1341"/>
        <v>0</v>
      </c>
      <c r="AX3365" s="296">
        <f t="shared" si="1342"/>
        <v>0</v>
      </c>
      <c r="AY3365" s="293">
        <f t="shared" si="1343"/>
        <v>0</v>
      </c>
      <c r="AZ3365" s="294">
        <f t="shared" si="1344"/>
        <v>0</v>
      </c>
      <c r="BA3365" s="295">
        <f t="shared" si="1345"/>
        <v>0</v>
      </c>
      <c r="BB3365" s="296">
        <f t="shared" si="1346"/>
        <v>0</v>
      </c>
      <c r="BC3365" s="285">
        <f t="shared" si="1347"/>
        <v>0</v>
      </c>
      <c r="BD3365" s="449">
        <f t="shared" si="1348"/>
        <v>0</v>
      </c>
      <c r="BE3365" s="469">
        <f t="shared" si="1349"/>
        <v>0</v>
      </c>
      <c r="BF3365" s="474">
        <f t="shared" si="1350"/>
        <v>0</v>
      </c>
      <c r="BG3365" s="449">
        <f t="shared" si="1351"/>
        <v>0</v>
      </c>
      <c r="BH3365" s="475">
        <f t="shared" si="1352"/>
        <v>0</v>
      </c>
      <c r="BI3365" s="419">
        <f t="shared" si="1353"/>
        <v>0</v>
      </c>
      <c r="BJ3365" s="313">
        <f t="shared" si="1354"/>
        <v>0</v>
      </c>
      <c r="BK3365" s="480">
        <f t="shared" si="1355"/>
        <v>0</v>
      </c>
      <c r="BL3365" s="419">
        <f t="shared" si="1356"/>
        <v>0</v>
      </c>
      <c r="BM3365" s="313">
        <f t="shared" si="1357"/>
        <v>0</v>
      </c>
      <c r="BN3365" s="480">
        <f t="shared" si="1358"/>
        <v>0</v>
      </c>
      <c r="BO3365" s="419">
        <f t="shared" si="1359"/>
        <v>0</v>
      </c>
      <c r="BP3365" s="313">
        <f t="shared" si="1360"/>
        <v>0</v>
      </c>
      <c r="BQ3365" s="480">
        <f t="shared" si="1361"/>
        <v>0</v>
      </c>
      <c r="BR3365" s="272">
        <f t="shared" si="1362"/>
        <v>0</v>
      </c>
      <c r="BS3365" s="273" t="str">
        <f>IF(BR3365=0,"",
IF(SUM($BR$3289:BR3365)=1,BT3365,
IF($BR$3409&gt;SUM($BR$3289:BR3365),_xlfn.CONCAT(", ",BT3365),
IF($BR$3409=SUM($BR$3289:BR3365),_xlfn.CONCAT(" y ",BT3365)))))</f>
        <v/>
      </c>
      <c r="BT3365" s="156" t="s">
        <v>5213</v>
      </c>
      <c r="BU3365" s="272">
        <f t="shared" si="1363"/>
        <v>0</v>
      </c>
      <c r="BV3365" s="273" t="str">
        <f>IF(BU3365=0,"",
IF(SUM($BU$3289:BU3365)=1,BW3365,
IF($BU$3291&gt;SUM($BU$3289:BU3365),_xlfn.CONCAT(", ",BW3365),
IF($BU$3291=SUM($BU$3289:BU3365),_xlfn.CONCAT(" y ",BW3365)))))</f>
        <v/>
      </c>
      <c r="BW3365" s="156" t="s">
        <v>5213</v>
      </c>
      <c r="BX3365" s="272">
        <f t="shared" si="1364"/>
        <v>0</v>
      </c>
      <c r="BY3365" s="273" t="str">
        <f>IF(BX3365=0,"",
IF(SUM($BX$3289:BX3365)=1,BZ3365,
IF($BX$3409&gt;SUM($BX$3289:BX3365),_xlfn.CONCAT(", ",BZ3365),
IF($BX$3409=SUM($BX$3289:BX3365),_xlfn.CONCAT(" y ",BZ3365)))))</f>
        <v/>
      </c>
      <c r="BZ3365" s="156" t="s">
        <v>5213</v>
      </c>
      <c r="CA3365" s="272">
        <f t="shared" si="1365"/>
        <v>0</v>
      </c>
      <c r="CB3365" s="273" t="str">
        <f>IF(CA3365=0,"",
IF(SUM($CA$3289:CA3365)=1,CC3365,
IF($CA$3409&gt;SUM($CA$3289:CA3365),_xlfn.CONCAT(", ",CC3365),
IF($CA$3409=SUM($CA$3289:CA3365),_xlfn.CONCAT(" y ",CC3365)))))</f>
        <v/>
      </c>
      <c r="CC3365" s="156" t="s">
        <v>5213</v>
      </c>
      <c r="CD3365" s="272">
        <f t="shared" si="1366"/>
        <v>0</v>
      </c>
      <c r="CE3365" s="273" t="str">
        <f>IF(CD3365=0,"",
IF(SUM($CD$3289:CD3365)=1,CF3365,
IF($CD$3409&gt;SUM($CD$3289:CD3365),_xlfn.CONCAT(", ",CF3365),
IF($CD$3409=SUM($CD$3289:CD3365),_xlfn.CONCAT(" y ",CF3365)))))</f>
        <v/>
      </c>
      <c r="CF3365" s="156" t="s">
        <v>5213</v>
      </c>
    </row>
    <row r="3366" spans="1:84" ht="15" customHeight="1">
      <c r="A3366" s="57"/>
      <c r="B3366" s="26"/>
      <c r="C3366" s="665" t="s">
        <v>5214</v>
      </c>
      <c r="D3366" s="852" t="str">
        <f t="shared" si="1324"/>
        <v/>
      </c>
      <c r="E3366" s="853"/>
      <c r="F3366" s="853"/>
      <c r="G3366" s="853"/>
      <c r="H3366" s="853"/>
      <c r="I3366" s="853"/>
      <c r="J3366" s="853"/>
      <c r="K3366" s="853"/>
      <c r="L3366" s="853"/>
      <c r="M3366" s="853"/>
      <c r="N3366" s="853"/>
      <c r="O3366" s="854"/>
      <c r="P3366" s="614"/>
      <c r="Q3366" s="614"/>
      <c r="R3366" s="614"/>
      <c r="S3366" s="614"/>
      <c r="T3366" s="614"/>
      <c r="U3366" s="614"/>
      <c r="V3366" s="614"/>
      <c r="W3366" s="614"/>
      <c r="X3366" s="614"/>
      <c r="Y3366" s="614"/>
      <c r="Z3366" s="614"/>
      <c r="AA3366" s="614"/>
      <c r="AB3366" s="614"/>
      <c r="AC3366" s="614"/>
      <c r="AD3366" s="614"/>
      <c r="AE3366" s="164"/>
      <c r="AF3366" s="164"/>
      <c r="AG3366" s="199">
        <f t="shared" si="1325"/>
        <v>0</v>
      </c>
      <c r="AH3366" s="298">
        <f t="shared" si="1326"/>
        <v>0</v>
      </c>
      <c r="AI3366" s="293">
        <f t="shared" si="1327"/>
        <v>0</v>
      </c>
      <c r="AJ3366" s="294">
        <f t="shared" si="1328"/>
        <v>0</v>
      </c>
      <c r="AK3366" s="295">
        <f t="shared" si="1329"/>
        <v>0</v>
      </c>
      <c r="AL3366" s="296">
        <f t="shared" si="1330"/>
        <v>0</v>
      </c>
      <c r="AM3366" s="293">
        <f t="shared" si="1331"/>
        <v>0</v>
      </c>
      <c r="AN3366" s="294">
        <f t="shared" si="1332"/>
        <v>0</v>
      </c>
      <c r="AO3366" s="295">
        <f t="shared" si="1333"/>
        <v>0</v>
      </c>
      <c r="AP3366" s="296">
        <f t="shared" si="1334"/>
        <v>0</v>
      </c>
      <c r="AQ3366" s="293">
        <f t="shared" si="1335"/>
        <v>0</v>
      </c>
      <c r="AR3366" s="294">
        <f t="shared" si="1336"/>
        <v>0</v>
      </c>
      <c r="AS3366" s="295">
        <f t="shared" si="1337"/>
        <v>0</v>
      </c>
      <c r="AT3366" s="296">
        <f t="shared" si="1338"/>
        <v>0</v>
      </c>
      <c r="AU3366" s="293">
        <f t="shared" si="1339"/>
        <v>0</v>
      </c>
      <c r="AV3366" s="294">
        <f t="shared" si="1340"/>
        <v>0</v>
      </c>
      <c r="AW3366" s="295">
        <f t="shared" si="1341"/>
        <v>0</v>
      </c>
      <c r="AX3366" s="296">
        <f t="shared" si="1342"/>
        <v>0</v>
      </c>
      <c r="AY3366" s="293">
        <f t="shared" si="1343"/>
        <v>0</v>
      </c>
      <c r="AZ3366" s="294">
        <f t="shared" si="1344"/>
        <v>0</v>
      </c>
      <c r="BA3366" s="295">
        <f t="shared" si="1345"/>
        <v>0</v>
      </c>
      <c r="BB3366" s="296">
        <f t="shared" si="1346"/>
        <v>0</v>
      </c>
      <c r="BC3366" s="285">
        <f t="shared" si="1347"/>
        <v>0</v>
      </c>
      <c r="BD3366" s="449">
        <f t="shared" si="1348"/>
        <v>0</v>
      </c>
      <c r="BE3366" s="469">
        <f t="shared" si="1349"/>
        <v>0</v>
      </c>
      <c r="BF3366" s="474">
        <f t="shared" si="1350"/>
        <v>0</v>
      </c>
      <c r="BG3366" s="449">
        <f t="shared" si="1351"/>
        <v>0</v>
      </c>
      <c r="BH3366" s="475">
        <f t="shared" si="1352"/>
        <v>0</v>
      </c>
      <c r="BI3366" s="419">
        <f t="shared" si="1353"/>
        <v>0</v>
      </c>
      <c r="BJ3366" s="313">
        <f t="shared" si="1354"/>
        <v>0</v>
      </c>
      <c r="BK3366" s="480">
        <f t="shared" si="1355"/>
        <v>0</v>
      </c>
      <c r="BL3366" s="419">
        <f t="shared" si="1356"/>
        <v>0</v>
      </c>
      <c r="BM3366" s="313">
        <f t="shared" si="1357"/>
        <v>0</v>
      </c>
      <c r="BN3366" s="480">
        <f t="shared" si="1358"/>
        <v>0</v>
      </c>
      <c r="BO3366" s="419">
        <f t="shared" si="1359"/>
        <v>0</v>
      </c>
      <c r="BP3366" s="313">
        <f t="shared" si="1360"/>
        <v>0</v>
      </c>
      <c r="BQ3366" s="480">
        <f t="shared" si="1361"/>
        <v>0</v>
      </c>
      <c r="BR3366" s="272">
        <f t="shared" si="1362"/>
        <v>0</v>
      </c>
      <c r="BS3366" s="273" t="str">
        <f>IF(BR3366=0,"",
IF(SUM($BR$3289:BR3366)=1,BT3366,
IF($BR$3409&gt;SUM($BR$3289:BR3366),_xlfn.CONCAT(", ",BT3366),
IF($BR$3409=SUM($BR$3289:BR3366),_xlfn.CONCAT(" y ",BT3366)))))</f>
        <v/>
      </c>
      <c r="BT3366" s="156" t="s">
        <v>5215</v>
      </c>
      <c r="BU3366" s="272">
        <f t="shared" si="1363"/>
        <v>0</v>
      </c>
      <c r="BV3366" s="273" t="str">
        <f>IF(BU3366=0,"",
IF(SUM($BU$3289:BU3366)=1,BW3366,
IF($BU$3291&gt;SUM($BU$3289:BU3366),_xlfn.CONCAT(", ",BW3366),
IF($BU$3291=SUM($BU$3289:BU3366),_xlfn.CONCAT(" y ",BW3366)))))</f>
        <v/>
      </c>
      <c r="BW3366" s="156" t="s">
        <v>5215</v>
      </c>
      <c r="BX3366" s="272">
        <f t="shared" si="1364"/>
        <v>0</v>
      </c>
      <c r="BY3366" s="273" t="str">
        <f>IF(BX3366=0,"",
IF(SUM($BX$3289:BX3366)=1,BZ3366,
IF($BX$3409&gt;SUM($BX$3289:BX3366),_xlfn.CONCAT(", ",BZ3366),
IF($BX$3409=SUM($BX$3289:BX3366),_xlfn.CONCAT(" y ",BZ3366)))))</f>
        <v/>
      </c>
      <c r="BZ3366" s="156" t="s">
        <v>5215</v>
      </c>
      <c r="CA3366" s="272">
        <f t="shared" si="1365"/>
        <v>0</v>
      </c>
      <c r="CB3366" s="273" t="str">
        <f>IF(CA3366=0,"",
IF(SUM($CA$3289:CA3366)=1,CC3366,
IF($CA$3409&gt;SUM($CA$3289:CA3366),_xlfn.CONCAT(", ",CC3366),
IF($CA$3409=SUM($CA$3289:CA3366),_xlfn.CONCAT(" y ",CC3366)))))</f>
        <v/>
      </c>
      <c r="CC3366" s="156" t="s">
        <v>5215</v>
      </c>
      <c r="CD3366" s="272">
        <f t="shared" si="1366"/>
        <v>0</v>
      </c>
      <c r="CE3366" s="273" t="str">
        <f>IF(CD3366=0,"",
IF(SUM($CD$3289:CD3366)=1,CF3366,
IF($CD$3409&gt;SUM($CD$3289:CD3366),_xlfn.CONCAT(", ",CF3366),
IF($CD$3409=SUM($CD$3289:CD3366),_xlfn.CONCAT(" y ",CF3366)))))</f>
        <v/>
      </c>
      <c r="CF3366" s="156" t="s">
        <v>5215</v>
      </c>
    </row>
    <row r="3367" spans="1:84" ht="15" customHeight="1">
      <c r="A3367" s="57"/>
      <c r="B3367" s="26"/>
      <c r="C3367" s="666" t="s">
        <v>5216</v>
      </c>
      <c r="D3367" s="852" t="str">
        <f t="shared" si="1324"/>
        <v/>
      </c>
      <c r="E3367" s="853"/>
      <c r="F3367" s="853"/>
      <c r="G3367" s="853"/>
      <c r="H3367" s="853"/>
      <c r="I3367" s="853"/>
      <c r="J3367" s="853"/>
      <c r="K3367" s="853"/>
      <c r="L3367" s="853"/>
      <c r="M3367" s="853"/>
      <c r="N3367" s="853"/>
      <c r="O3367" s="854"/>
      <c r="P3367" s="614"/>
      <c r="Q3367" s="614"/>
      <c r="R3367" s="614"/>
      <c r="S3367" s="614"/>
      <c r="T3367" s="614"/>
      <c r="U3367" s="614"/>
      <c r="V3367" s="614"/>
      <c r="W3367" s="614"/>
      <c r="X3367" s="614"/>
      <c r="Y3367" s="614"/>
      <c r="Z3367" s="614"/>
      <c r="AA3367" s="614"/>
      <c r="AB3367" s="614"/>
      <c r="AC3367" s="614"/>
      <c r="AD3367" s="614"/>
      <c r="AE3367" s="164"/>
      <c r="AF3367" s="164"/>
      <c r="AG3367" s="199">
        <f t="shared" si="1325"/>
        <v>0</v>
      </c>
      <c r="AH3367" s="298">
        <f t="shared" si="1326"/>
        <v>0</v>
      </c>
      <c r="AI3367" s="293">
        <f t="shared" si="1327"/>
        <v>0</v>
      </c>
      <c r="AJ3367" s="294">
        <f t="shared" si="1328"/>
        <v>0</v>
      </c>
      <c r="AK3367" s="295">
        <f t="shared" si="1329"/>
        <v>0</v>
      </c>
      <c r="AL3367" s="296">
        <f t="shared" si="1330"/>
        <v>0</v>
      </c>
      <c r="AM3367" s="293">
        <f t="shared" si="1331"/>
        <v>0</v>
      </c>
      <c r="AN3367" s="294">
        <f t="shared" si="1332"/>
        <v>0</v>
      </c>
      <c r="AO3367" s="295">
        <f t="shared" si="1333"/>
        <v>0</v>
      </c>
      <c r="AP3367" s="296">
        <f t="shared" si="1334"/>
        <v>0</v>
      </c>
      <c r="AQ3367" s="293">
        <f t="shared" si="1335"/>
        <v>0</v>
      </c>
      <c r="AR3367" s="294">
        <f t="shared" si="1336"/>
        <v>0</v>
      </c>
      <c r="AS3367" s="295">
        <f t="shared" si="1337"/>
        <v>0</v>
      </c>
      <c r="AT3367" s="296">
        <f t="shared" si="1338"/>
        <v>0</v>
      </c>
      <c r="AU3367" s="293">
        <f t="shared" si="1339"/>
        <v>0</v>
      </c>
      <c r="AV3367" s="294">
        <f t="shared" si="1340"/>
        <v>0</v>
      </c>
      <c r="AW3367" s="295">
        <f t="shared" si="1341"/>
        <v>0</v>
      </c>
      <c r="AX3367" s="296">
        <f t="shared" si="1342"/>
        <v>0</v>
      </c>
      <c r="AY3367" s="293">
        <f t="shared" si="1343"/>
        <v>0</v>
      </c>
      <c r="AZ3367" s="294">
        <f t="shared" si="1344"/>
        <v>0</v>
      </c>
      <c r="BA3367" s="295">
        <f t="shared" si="1345"/>
        <v>0</v>
      </c>
      <c r="BB3367" s="296">
        <f t="shared" si="1346"/>
        <v>0</v>
      </c>
      <c r="BC3367" s="285">
        <f t="shared" si="1347"/>
        <v>0</v>
      </c>
      <c r="BD3367" s="449">
        <f t="shared" si="1348"/>
        <v>0</v>
      </c>
      <c r="BE3367" s="469">
        <f t="shared" si="1349"/>
        <v>0</v>
      </c>
      <c r="BF3367" s="474">
        <f t="shared" si="1350"/>
        <v>0</v>
      </c>
      <c r="BG3367" s="449">
        <f t="shared" si="1351"/>
        <v>0</v>
      </c>
      <c r="BH3367" s="475">
        <f t="shared" si="1352"/>
        <v>0</v>
      </c>
      <c r="BI3367" s="419">
        <f t="shared" si="1353"/>
        <v>0</v>
      </c>
      <c r="BJ3367" s="313">
        <f t="shared" si="1354"/>
        <v>0</v>
      </c>
      <c r="BK3367" s="480">
        <f t="shared" si="1355"/>
        <v>0</v>
      </c>
      <c r="BL3367" s="419">
        <f t="shared" si="1356"/>
        <v>0</v>
      </c>
      <c r="BM3367" s="313">
        <f t="shared" si="1357"/>
        <v>0</v>
      </c>
      <c r="BN3367" s="480">
        <f t="shared" si="1358"/>
        <v>0</v>
      </c>
      <c r="BO3367" s="419">
        <f t="shared" si="1359"/>
        <v>0</v>
      </c>
      <c r="BP3367" s="313">
        <f t="shared" si="1360"/>
        <v>0</v>
      </c>
      <c r="BQ3367" s="480">
        <f t="shared" si="1361"/>
        <v>0</v>
      </c>
      <c r="BR3367" s="272">
        <f t="shared" si="1362"/>
        <v>0</v>
      </c>
      <c r="BS3367" s="273" t="str">
        <f>IF(BR3367=0,"",
IF(SUM($BR$3289:BR3367)=1,BT3367,
IF($BR$3409&gt;SUM($BR$3289:BR3367),_xlfn.CONCAT(", ",BT3367),
IF($BR$3409=SUM($BR$3289:BR3367),_xlfn.CONCAT(" y ",BT3367)))))</f>
        <v/>
      </c>
      <c r="BT3367" s="156" t="s">
        <v>5217</v>
      </c>
      <c r="BU3367" s="272">
        <f t="shared" si="1363"/>
        <v>0</v>
      </c>
      <c r="BV3367" s="273" t="str">
        <f>IF(BU3367=0,"",
IF(SUM($BU$3289:BU3367)=1,BW3367,
IF($BU$3291&gt;SUM($BU$3289:BU3367),_xlfn.CONCAT(", ",BW3367),
IF($BU$3291=SUM($BU$3289:BU3367),_xlfn.CONCAT(" y ",BW3367)))))</f>
        <v/>
      </c>
      <c r="BW3367" s="156" t="s">
        <v>5217</v>
      </c>
      <c r="BX3367" s="272">
        <f t="shared" si="1364"/>
        <v>0</v>
      </c>
      <c r="BY3367" s="273" t="str">
        <f>IF(BX3367=0,"",
IF(SUM($BX$3289:BX3367)=1,BZ3367,
IF($BX$3409&gt;SUM($BX$3289:BX3367),_xlfn.CONCAT(", ",BZ3367),
IF($BX$3409=SUM($BX$3289:BX3367),_xlfn.CONCAT(" y ",BZ3367)))))</f>
        <v/>
      </c>
      <c r="BZ3367" s="156" t="s">
        <v>5217</v>
      </c>
      <c r="CA3367" s="272">
        <f t="shared" si="1365"/>
        <v>0</v>
      </c>
      <c r="CB3367" s="273" t="str">
        <f>IF(CA3367=0,"",
IF(SUM($CA$3289:CA3367)=1,CC3367,
IF($CA$3409&gt;SUM($CA$3289:CA3367),_xlfn.CONCAT(", ",CC3367),
IF($CA$3409=SUM($CA$3289:CA3367),_xlfn.CONCAT(" y ",CC3367)))))</f>
        <v/>
      </c>
      <c r="CC3367" s="156" t="s">
        <v>5217</v>
      </c>
      <c r="CD3367" s="272">
        <f t="shared" si="1366"/>
        <v>0</v>
      </c>
      <c r="CE3367" s="273" t="str">
        <f>IF(CD3367=0,"",
IF(SUM($CD$3289:CD3367)=1,CF3367,
IF($CD$3409&gt;SUM($CD$3289:CD3367),_xlfn.CONCAT(", ",CF3367),
IF($CD$3409=SUM($CD$3289:CD3367),_xlfn.CONCAT(" y ",CF3367)))))</f>
        <v/>
      </c>
      <c r="CF3367" s="156" t="s">
        <v>5217</v>
      </c>
    </row>
    <row r="3368" spans="1:84" ht="15" customHeight="1">
      <c r="A3368" s="57"/>
      <c r="B3368" s="26"/>
      <c r="C3368" s="665" t="s">
        <v>5218</v>
      </c>
      <c r="D3368" s="852" t="str">
        <f t="shared" si="1324"/>
        <v/>
      </c>
      <c r="E3368" s="853"/>
      <c r="F3368" s="853"/>
      <c r="G3368" s="853"/>
      <c r="H3368" s="853"/>
      <c r="I3368" s="853"/>
      <c r="J3368" s="853"/>
      <c r="K3368" s="853"/>
      <c r="L3368" s="853"/>
      <c r="M3368" s="853"/>
      <c r="N3368" s="853"/>
      <c r="O3368" s="854"/>
      <c r="P3368" s="614"/>
      <c r="Q3368" s="614"/>
      <c r="R3368" s="614"/>
      <c r="S3368" s="614"/>
      <c r="T3368" s="614"/>
      <c r="U3368" s="614"/>
      <c r="V3368" s="614"/>
      <c r="W3368" s="614"/>
      <c r="X3368" s="614"/>
      <c r="Y3368" s="614"/>
      <c r="Z3368" s="614"/>
      <c r="AA3368" s="614"/>
      <c r="AB3368" s="614"/>
      <c r="AC3368" s="614"/>
      <c r="AD3368" s="614"/>
      <c r="AE3368" s="164"/>
      <c r="AF3368" s="164"/>
      <c r="AG3368" s="199">
        <f t="shared" si="1325"/>
        <v>0</v>
      </c>
      <c r="AH3368" s="298">
        <f t="shared" si="1326"/>
        <v>0</v>
      </c>
      <c r="AI3368" s="293">
        <f t="shared" si="1327"/>
        <v>0</v>
      </c>
      <c r="AJ3368" s="294">
        <f t="shared" si="1328"/>
        <v>0</v>
      </c>
      <c r="AK3368" s="295">
        <f t="shared" si="1329"/>
        <v>0</v>
      </c>
      <c r="AL3368" s="296">
        <f t="shared" si="1330"/>
        <v>0</v>
      </c>
      <c r="AM3368" s="293">
        <f t="shared" si="1331"/>
        <v>0</v>
      </c>
      <c r="AN3368" s="294">
        <f t="shared" si="1332"/>
        <v>0</v>
      </c>
      <c r="AO3368" s="295">
        <f t="shared" si="1333"/>
        <v>0</v>
      </c>
      <c r="AP3368" s="296">
        <f t="shared" si="1334"/>
        <v>0</v>
      </c>
      <c r="AQ3368" s="293">
        <f t="shared" si="1335"/>
        <v>0</v>
      </c>
      <c r="AR3368" s="294">
        <f t="shared" si="1336"/>
        <v>0</v>
      </c>
      <c r="AS3368" s="295">
        <f t="shared" si="1337"/>
        <v>0</v>
      </c>
      <c r="AT3368" s="296">
        <f t="shared" si="1338"/>
        <v>0</v>
      </c>
      <c r="AU3368" s="293">
        <f t="shared" si="1339"/>
        <v>0</v>
      </c>
      <c r="AV3368" s="294">
        <f t="shared" si="1340"/>
        <v>0</v>
      </c>
      <c r="AW3368" s="295">
        <f t="shared" si="1341"/>
        <v>0</v>
      </c>
      <c r="AX3368" s="296">
        <f t="shared" si="1342"/>
        <v>0</v>
      </c>
      <c r="AY3368" s="293">
        <f t="shared" si="1343"/>
        <v>0</v>
      </c>
      <c r="AZ3368" s="294">
        <f t="shared" si="1344"/>
        <v>0</v>
      </c>
      <c r="BA3368" s="295">
        <f t="shared" si="1345"/>
        <v>0</v>
      </c>
      <c r="BB3368" s="296">
        <f t="shared" si="1346"/>
        <v>0</v>
      </c>
      <c r="BC3368" s="285">
        <f t="shared" si="1347"/>
        <v>0</v>
      </c>
      <c r="BD3368" s="449">
        <f t="shared" si="1348"/>
        <v>0</v>
      </c>
      <c r="BE3368" s="469">
        <f t="shared" si="1349"/>
        <v>0</v>
      </c>
      <c r="BF3368" s="474">
        <f t="shared" si="1350"/>
        <v>0</v>
      </c>
      <c r="BG3368" s="449">
        <f t="shared" si="1351"/>
        <v>0</v>
      </c>
      <c r="BH3368" s="475">
        <f t="shared" si="1352"/>
        <v>0</v>
      </c>
      <c r="BI3368" s="419">
        <f t="shared" si="1353"/>
        <v>0</v>
      </c>
      <c r="BJ3368" s="313">
        <f t="shared" si="1354"/>
        <v>0</v>
      </c>
      <c r="BK3368" s="480">
        <f t="shared" si="1355"/>
        <v>0</v>
      </c>
      <c r="BL3368" s="419">
        <f t="shared" si="1356"/>
        <v>0</v>
      </c>
      <c r="BM3368" s="313">
        <f t="shared" si="1357"/>
        <v>0</v>
      </c>
      <c r="BN3368" s="480">
        <f t="shared" si="1358"/>
        <v>0</v>
      </c>
      <c r="BO3368" s="419">
        <f t="shared" si="1359"/>
        <v>0</v>
      </c>
      <c r="BP3368" s="313">
        <f t="shared" si="1360"/>
        <v>0</v>
      </c>
      <c r="BQ3368" s="480">
        <f t="shared" si="1361"/>
        <v>0</v>
      </c>
      <c r="BR3368" s="272">
        <f t="shared" si="1362"/>
        <v>0</v>
      </c>
      <c r="BS3368" s="273" t="str">
        <f>IF(BR3368=0,"",
IF(SUM($BR$3289:BR3368)=1,BT3368,
IF($BR$3409&gt;SUM($BR$3289:BR3368),_xlfn.CONCAT(", ",BT3368),
IF($BR$3409=SUM($BR$3289:BR3368),_xlfn.CONCAT(" y ",BT3368)))))</f>
        <v/>
      </c>
      <c r="BT3368" s="156" t="s">
        <v>5219</v>
      </c>
      <c r="BU3368" s="272">
        <f t="shared" si="1363"/>
        <v>0</v>
      </c>
      <c r="BV3368" s="273" t="str">
        <f>IF(BU3368=0,"",
IF(SUM($BU$3289:BU3368)=1,BW3368,
IF($BU$3291&gt;SUM($BU$3289:BU3368),_xlfn.CONCAT(", ",BW3368),
IF($BU$3291=SUM($BU$3289:BU3368),_xlfn.CONCAT(" y ",BW3368)))))</f>
        <v/>
      </c>
      <c r="BW3368" s="156" t="s">
        <v>5219</v>
      </c>
      <c r="BX3368" s="272">
        <f t="shared" si="1364"/>
        <v>0</v>
      </c>
      <c r="BY3368" s="273" t="str">
        <f>IF(BX3368=0,"",
IF(SUM($BX$3289:BX3368)=1,BZ3368,
IF($BX$3409&gt;SUM($BX$3289:BX3368),_xlfn.CONCAT(", ",BZ3368),
IF($BX$3409=SUM($BX$3289:BX3368),_xlfn.CONCAT(" y ",BZ3368)))))</f>
        <v/>
      </c>
      <c r="BZ3368" s="156" t="s">
        <v>5219</v>
      </c>
      <c r="CA3368" s="272">
        <f t="shared" si="1365"/>
        <v>0</v>
      </c>
      <c r="CB3368" s="273" t="str">
        <f>IF(CA3368=0,"",
IF(SUM($CA$3289:CA3368)=1,CC3368,
IF($CA$3409&gt;SUM($CA$3289:CA3368),_xlfn.CONCAT(", ",CC3368),
IF($CA$3409=SUM($CA$3289:CA3368),_xlfn.CONCAT(" y ",CC3368)))))</f>
        <v/>
      </c>
      <c r="CC3368" s="156" t="s">
        <v>5219</v>
      </c>
      <c r="CD3368" s="272">
        <f t="shared" si="1366"/>
        <v>0</v>
      </c>
      <c r="CE3368" s="273" t="str">
        <f>IF(CD3368=0,"",
IF(SUM($CD$3289:CD3368)=1,CF3368,
IF($CD$3409&gt;SUM($CD$3289:CD3368),_xlfn.CONCAT(", ",CF3368),
IF($CD$3409=SUM($CD$3289:CD3368),_xlfn.CONCAT(" y ",CF3368)))))</f>
        <v/>
      </c>
      <c r="CF3368" s="156" t="s">
        <v>5219</v>
      </c>
    </row>
    <row r="3369" spans="1:84" ht="15" customHeight="1">
      <c r="A3369" s="57"/>
      <c r="B3369" s="26"/>
      <c r="C3369" s="665" t="s">
        <v>5220</v>
      </c>
      <c r="D3369" s="852" t="str">
        <f t="shared" si="1324"/>
        <v/>
      </c>
      <c r="E3369" s="853"/>
      <c r="F3369" s="853"/>
      <c r="G3369" s="853"/>
      <c r="H3369" s="853"/>
      <c r="I3369" s="853"/>
      <c r="J3369" s="853"/>
      <c r="K3369" s="853"/>
      <c r="L3369" s="853"/>
      <c r="M3369" s="853"/>
      <c r="N3369" s="853"/>
      <c r="O3369" s="854"/>
      <c r="P3369" s="614"/>
      <c r="Q3369" s="614"/>
      <c r="R3369" s="614"/>
      <c r="S3369" s="614"/>
      <c r="T3369" s="614"/>
      <c r="U3369" s="614"/>
      <c r="V3369" s="614"/>
      <c r="W3369" s="614"/>
      <c r="X3369" s="614"/>
      <c r="Y3369" s="614"/>
      <c r="Z3369" s="614"/>
      <c r="AA3369" s="614"/>
      <c r="AB3369" s="614"/>
      <c r="AC3369" s="614"/>
      <c r="AD3369" s="614"/>
      <c r="AE3369" s="164"/>
      <c r="AF3369" s="164"/>
      <c r="AG3369" s="199">
        <f t="shared" si="1325"/>
        <v>0</v>
      </c>
      <c r="AH3369" s="298">
        <f t="shared" si="1326"/>
        <v>0</v>
      </c>
      <c r="AI3369" s="293">
        <f t="shared" si="1327"/>
        <v>0</v>
      </c>
      <c r="AJ3369" s="294">
        <f t="shared" si="1328"/>
        <v>0</v>
      </c>
      <c r="AK3369" s="295">
        <f t="shared" si="1329"/>
        <v>0</v>
      </c>
      <c r="AL3369" s="296">
        <f t="shared" si="1330"/>
        <v>0</v>
      </c>
      <c r="AM3369" s="293">
        <f t="shared" si="1331"/>
        <v>0</v>
      </c>
      <c r="AN3369" s="294">
        <f t="shared" si="1332"/>
        <v>0</v>
      </c>
      <c r="AO3369" s="295">
        <f t="shared" si="1333"/>
        <v>0</v>
      </c>
      <c r="AP3369" s="296">
        <f t="shared" si="1334"/>
        <v>0</v>
      </c>
      <c r="AQ3369" s="293">
        <f t="shared" si="1335"/>
        <v>0</v>
      </c>
      <c r="AR3369" s="294">
        <f t="shared" si="1336"/>
        <v>0</v>
      </c>
      <c r="AS3369" s="295">
        <f t="shared" si="1337"/>
        <v>0</v>
      </c>
      <c r="AT3369" s="296">
        <f t="shared" si="1338"/>
        <v>0</v>
      </c>
      <c r="AU3369" s="293">
        <f t="shared" si="1339"/>
        <v>0</v>
      </c>
      <c r="AV3369" s="294">
        <f t="shared" si="1340"/>
        <v>0</v>
      </c>
      <c r="AW3369" s="295">
        <f t="shared" si="1341"/>
        <v>0</v>
      </c>
      <c r="AX3369" s="296">
        <f t="shared" si="1342"/>
        <v>0</v>
      </c>
      <c r="AY3369" s="293">
        <f t="shared" si="1343"/>
        <v>0</v>
      </c>
      <c r="AZ3369" s="294">
        <f t="shared" si="1344"/>
        <v>0</v>
      </c>
      <c r="BA3369" s="295">
        <f t="shared" si="1345"/>
        <v>0</v>
      </c>
      <c r="BB3369" s="296">
        <f t="shared" si="1346"/>
        <v>0</v>
      </c>
      <c r="BC3369" s="285">
        <f t="shared" si="1347"/>
        <v>0</v>
      </c>
      <c r="BD3369" s="449">
        <f t="shared" si="1348"/>
        <v>0</v>
      </c>
      <c r="BE3369" s="469">
        <f t="shared" si="1349"/>
        <v>0</v>
      </c>
      <c r="BF3369" s="474">
        <f t="shared" si="1350"/>
        <v>0</v>
      </c>
      <c r="BG3369" s="449">
        <f t="shared" si="1351"/>
        <v>0</v>
      </c>
      <c r="BH3369" s="475">
        <f t="shared" si="1352"/>
        <v>0</v>
      </c>
      <c r="BI3369" s="419">
        <f t="shared" si="1353"/>
        <v>0</v>
      </c>
      <c r="BJ3369" s="313">
        <f t="shared" si="1354"/>
        <v>0</v>
      </c>
      <c r="BK3369" s="480">
        <f t="shared" si="1355"/>
        <v>0</v>
      </c>
      <c r="BL3369" s="419">
        <f t="shared" si="1356"/>
        <v>0</v>
      </c>
      <c r="BM3369" s="313">
        <f t="shared" si="1357"/>
        <v>0</v>
      </c>
      <c r="BN3369" s="480">
        <f t="shared" si="1358"/>
        <v>0</v>
      </c>
      <c r="BO3369" s="419">
        <f t="shared" si="1359"/>
        <v>0</v>
      </c>
      <c r="BP3369" s="313">
        <f t="shared" si="1360"/>
        <v>0</v>
      </c>
      <c r="BQ3369" s="480">
        <f t="shared" si="1361"/>
        <v>0</v>
      </c>
      <c r="BR3369" s="272">
        <f t="shared" si="1362"/>
        <v>0</v>
      </c>
      <c r="BS3369" s="273" t="str">
        <f>IF(BR3369=0,"",
IF(SUM($BR$3289:BR3369)=1,BT3369,
IF($BR$3409&gt;SUM($BR$3289:BR3369),_xlfn.CONCAT(", ",BT3369),
IF($BR$3409=SUM($BR$3289:BR3369),_xlfn.CONCAT(" y ",BT3369)))))</f>
        <v/>
      </c>
      <c r="BT3369" s="156" t="s">
        <v>5221</v>
      </c>
      <c r="BU3369" s="272">
        <f t="shared" si="1363"/>
        <v>0</v>
      </c>
      <c r="BV3369" s="273" t="str">
        <f>IF(BU3369=0,"",
IF(SUM($BU$3289:BU3369)=1,BW3369,
IF($BU$3291&gt;SUM($BU$3289:BU3369),_xlfn.CONCAT(", ",BW3369),
IF($BU$3291=SUM($BU$3289:BU3369),_xlfn.CONCAT(" y ",BW3369)))))</f>
        <v/>
      </c>
      <c r="BW3369" s="156" t="s">
        <v>5221</v>
      </c>
      <c r="BX3369" s="272">
        <f t="shared" si="1364"/>
        <v>0</v>
      </c>
      <c r="BY3369" s="273" t="str">
        <f>IF(BX3369=0,"",
IF(SUM($BX$3289:BX3369)=1,BZ3369,
IF($BX$3409&gt;SUM($BX$3289:BX3369),_xlfn.CONCAT(", ",BZ3369),
IF($BX$3409=SUM($BX$3289:BX3369),_xlfn.CONCAT(" y ",BZ3369)))))</f>
        <v/>
      </c>
      <c r="BZ3369" s="156" t="s">
        <v>5221</v>
      </c>
      <c r="CA3369" s="272">
        <f t="shared" si="1365"/>
        <v>0</v>
      </c>
      <c r="CB3369" s="273" t="str">
        <f>IF(CA3369=0,"",
IF(SUM($CA$3289:CA3369)=1,CC3369,
IF($CA$3409&gt;SUM($CA$3289:CA3369),_xlfn.CONCAT(", ",CC3369),
IF($CA$3409=SUM($CA$3289:CA3369),_xlfn.CONCAT(" y ",CC3369)))))</f>
        <v/>
      </c>
      <c r="CC3369" s="156" t="s">
        <v>5221</v>
      </c>
      <c r="CD3369" s="272">
        <f t="shared" si="1366"/>
        <v>0</v>
      </c>
      <c r="CE3369" s="273" t="str">
        <f>IF(CD3369=0,"",
IF(SUM($CD$3289:CD3369)=1,CF3369,
IF($CD$3409&gt;SUM($CD$3289:CD3369),_xlfn.CONCAT(", ",CF3369),
IF($CD$3409=SUM($CD$3289:CD3369),_xlfn.CONCAT(" y ",CF3369)))))</f>
        <v/>
      </c>
      <c r="CF3369" s="156" t="s">
        <v>5221</v>
      </c>
    </row>
    <row r="3370" spans="1:84" ht="15" customHeight="1">
      <c r="A3370" s="57"/>
      <c r="B3370" s="26"/>
      <c r="C3370" s="665" t="s">
        <v>5222</v>
      </c>
      <c r="D3370" s="852" t="str">
        <f t="shared" si="1324"/>
        <v/>
      </c>
      <c r="E3370" s="853"/>
      <c r="F3370" s="853"/>
      <c r="G3370" s="853"/>
      <c r="H3370" s="853"/>
      <c r="I3370" s="853"/>
      <c r="J3370" s="853"/>
      <c r="K3370" s="853"/>
      <c r="L3370" s="853"/>
      <c r="M3370" s="853"/>
      <c r="N3370" s="853"/>
      <c r="O3370" s="854"/>
      <c r="P3370" s="614"/>
      <c r="Q3370" s="614"/>
      <c r="R3370" s="614"/>
      <c r="S3370" s="614"/>
      <c r="T3370" s="614"/>
      <c r="U3370" s="614"/>
      <c r="V3370" s="614"/>
      <c r="W3370" s="614"/>
      <c r="X3370" s="614"/>
      <c r="Y3370" s="614"/>
      <c r="Z3370" s="614"/>
      <c r="AA3370" s="614"/>
      <c r="AB3370" s="614"/>
      <c r="AC3370" s="614"/>
      <c r="AD3370" s="614"/>
      <c r="AE3370" s="164"/>
      <c r="AF3370" s="164"/>
      <c r="AG3370" s="199">
        <f t="shared" si="1325"/>
        <v>0</v>
      </c>
      <c r="AH3370" s="298">
        <f t="shared" si="1326"/>
        <v>0</v>
      </c>
      <c r="AI3370" s="293">
        <f t="shared" si="1327"/>
        <v>0</v>
      </c>
      <c r="AJ3370" s="294">
        <f t="shared" si="1328"/>
        <v>0</v>
      </c>
      <c r="AK3370" s="295">
        <f t="shared" si="1329"/>
        <v>0</v>
      </c>
      <c r="AL3370" s="296">
        <f t="shared" si="1330"/>
        <v>0</v>
      </c>
      <c r="AM3370" s="293">
        <f t="shared" si="1331"/>
        <v>0</v>
      </c>
      <c r="AN3370" s="294">
        <f t="shared" si="1332"/>
        <v>0</v>
      </c>
      <c r="AO3370" s="295">
        <f t="shared" si="1333"/>
        <v>0</v>
      </c>
      <c r="AP3370" s="296">
        <f t="shared" si="1334"/>
        <v>0</v>
      </c>
      <c r="AQ3370" s="293">
        <f t="shared" si="1335"/>
        <v>0</v>
      </c>
      <c r="AR3370" s="294">
        <f t="shared" si="1336"/>
        <v>0</v>
      </c>
      <c r="AS3370" s="295">
        <f t="shared" si="1337"/>
        <v>0</v>
      </c>
      <c r="AT3370" s="296">
        <f t="shared" si="1338"/>
        <v>0</v>
      </c>
      <c r="AU3370" s="293">
        <f t="shared" si="1339"/>
        <v>0</v>
      </c>
      <c r="AV3370" s="294">
        <f t="shared" si="1340"/>
        <v>0</v>
      </c>
      <c r="AW3370" s="295">
        <f t="shared" si="1341"/>
        <v>0</v>
      </c>
      <c r="AX3370" s="296">
        <f t="shared" si="1342"/>
        <v>0</v>
      </c>
      <c r="AY3370" s="293">
        <f t="shared" si="1343"/>
        <v>0</v>
      </c>
      <c r="AZ3370" s="294">
        <f t="shared" si="1344"/>
        <v>0</v>
      </c>
      <c r="BA3370" s="295">
        <f t="shared" si="1345"/>
        <v>0</v>
      </c>
      <c r="BB3370" s="296">
        <f t="shared" si="1346"/>
        <v>0</v>
      </c>
      <c r="BC3370" s="285">
        <f t="shared" si="1347"/>
        <v>0</v>
      </c>
      <c r="BD3370" s="449">
        <f t="shared" si="1348"/>
        <v>0</v>
      </c>
      <c r="BE3370" s="469">
        <f t="shared" si="1349"/>
        <v>0</v>
      </c>
      <c r="BF3370" s="474">
        <f t="shared" si="1350"/>
        <v>0</v>
      </c>
      <c r="BG3370" s="449">
        <f t="shared" si="1351"/>
        <v>0</v>
      </c>
      <c r="BH3370" s="475">
        <f t="shared" si="1352"/>
        <v>0</v>
      </c>
      <c r="BI3370" s="419">
        <f t="shared" si="1353"/>
        <v>0</v>
      </c>
      <c r="BJ3370" s="313">
        <f t="shared" si="1354"/>
        <v>0</v>
      </c>
      <c r="BK3370" s="480">
        <f t="shared" si="1355"/>
        <v>0</v>
      </c>
      <c r="BL3370" s="419">
        <f t="shared" si="1356"/>
        <v>0</v>
      </c>
      <c r="BM3370" s="313">
        <f t="shared" si="1357"/>
        <v>0</v>
      </c>
      <c r="BN3370" s="480">
        <f t="shared" si="1358"/>
        <v>0</v>
      </c>
      <c r="BO3370" s="419">
        <f t="shared" si="1359"/>
        <v>0</v>
      </c>
      <c r="BP3370" s="313">
        <f t="shared" si="1360"/>
        <v>0</v>
      </c>
      <c r="BQ3370" s="480">
        <f t="shared" si="1361"/>
        <v>0</v>
      </c>
      <c r="BR3370" s="272">
        <f t="shared" si="1362"/>
        <v>0</v>
      </c>
      <c r="BS3370" s="273" t="str">
        <f>IF(BR3370=0,"",
IF(SUM($BR$3289:BR3370)=1,BT3370,
IF($BR$3409&gt;SUM($BR$3289:BR3370),_xlfn.CONCAT(", ",BT3370),
IF($BR$3409=SUM($BR$3289:BR3370),_xlfn.CONCAT(" y ",BT3370)))))</f>
        <v/>
      </c>
      <c r="BT3370" s="156" t="s">
        <v>5223</v>
      </c>
      <c r="BU3370" s="272">
        <f t="shared" si="1363"/>
        <v>0</v>
      </c>
      <c r="BV3370" s="273" t="str">
        <f>IF(BU3370=0,"",
IF(SUM($BU$3289:BU3370)=1,BW3370,
IF($BU$3291&gt;SUM($BU$3289:BU3370),_xlfn.CONCAT(", ",BW3370),
IF($BU$3291=SUM($BU$3289:BU3370),_xlfn.CONCAT(" y ",BW3370)))))</f>
        <v/>
      </c>
      <c r="BW3370" s="156" t="s">
        <v>5223</v>
      </c>
      <c r="BX3370" s="272">
        <f t="shared" si="1364"/>
        <v>0</v>
      </c>
      <c r="BY3370" s="273" t="str">
        <f>IF(BX3370=0,"",
IF(SUM($BX$3289:BX3370)=1,BZ3370,
IF($BX$3409&gt;SUM($BX$3289:BX3370),_xlfn.CONCAT(", ",BZ3370),
IF($BX$3409=SUM($BX$3289:BX3370),_xlfn.CONCAT(" y ",BZ3370)))))</f>
        <v/>
      </c>
      <c r="BZ3370" s="156" t="s">
        <v>5223</v>
      </c>
      <c r="CA3370" s="272">
        <f t="shared" si="1365"/>
        <v>0</v>
      </c>
      <c r="CB3370" s="273" t="str">
        <f>IF(CA3370=0,"",
IF(SUM($CA$3289:CA3370)=1,CC3370,
IF($CA$3409&gt;SUM($CA$3289:CA3370),_xlfn.CONCAT(", ",CC3370),
IF($CA$3409=SUM($CA$3289:CA3370),_xlfn.CONCAT(" y ",CC3370)))))</f>
        <v/>
      </c>
      <c r="CC3370" s="156" t="s">
        <v>5223</v>
      </c>
      <c r="CD3370" s="272">
        <f t="shared" si="1366"/>
        <v>0</v>
      </c>
      <c r="CE3370" s="273" t="str">
        <f>IF(CD3370=0,"",
IF(SUM($CD$3289:CD3370)=1,CF3370,
IF($CD$3409&gt;SUM($CD$3289:CD3370),_xlfn.CONCAT(", ",CF3370),
IF($CD$3409=SUM($CD$3289:CD3370),_xlfn.CONCAT(" y ",CF3370)))))</f>
        <v/>
      </c>
      <c r="CF3370" s="156" t="s">
        <v>5223</v>
      </c>
    </row>
    <row r="3371" spans="1:84" ht="15" customHeight="1">
      <c r="A3371" s="57"/>
      <c r="B3371" s="26"/>
      <c r="C3371" s="665" t="s">
        <v>5224</v>
      </c>
      <c r="D3371" s="852" t="str">
        <f t="shared" si="1324"/>
        <v/>
      </c>
      <c r="E3371" s="853"/>
      <c r="F3371" s="853"/>
      <c r="G3371" s="853"/>
      <c r="H3371" s="853"/>
      <c r="I3371" s="853"/>
      <c r="J3371" s="853"/>
      <c r="K3371" s="853"/>
      <c r="L3371" s="853"/>
      <c r="M3371" s="853"/>
      <c r="N3371" s="853"/>
      <c r="O3371" s="854"/>
      <c r="P3371" s="614"/>
      <c r="Q3371" s="614"/>
      <c r="R3371" s="614"/>
      <c r="S3371" s="614"/>
      <c r="T3371" s="614"/>
      <c r="U3371" s="614"/>
      <c r="V3371" s="614"/>
      <c r="W3371" s="614"/>
      <c r="X3371" s="614"/>
      <c r="Y3371" s="614"/>
      <c r="Z3371" s="614"/>
      <c r="AA3371" s="614"/>
      <c r="AB3371" s="614"/>
      <c r="AC3371" s="614"/>
      <c r="AD3371" s="614"/>
      <c r="AE3371" s="164"/>
      <c r="AF3371" s="164"/>
      <c r="AG3371" s="199">
        <f t="shared" si="1325"/>
        <v>0</v>
      </c>
      <c r="AH3371" s="298">
        <f t="shared" si="1326"/>
        <v>0</v>
      </c>
      <c r="AI3371" s="293">
        <f t="shared" si="1327"/>
        <v>0</v>
      </c>
      <c r="AJ3371" s="294">
        <f t="shared" si="1328"/>
        <v>0</v>
      </c>
      <c r="AK3371" s="295">
        <f t="shared" si="1329"/>
        <v>0</v>
      </c>
      <c r="AL3371" s="296">
        <f t="shared" si="1330"/>
        <v>0</v>
      </c>
      <c r="AM3371" s="293">
        <f t="shared" si="1331"/>
        <v>0</v>
      </c>
      <c r="AN3371" s="294">
        <f t="shared" si="1332"/>
        <v>0</v>
      </c>
      <c r="AO3371" s="295">
        <f t="shared" si="1333"/>
        <v>0</v>
      </c>
      <c r="AP3371" s="296">
        <f t="shared" si="1334"/>
        <v>0</v>
      </c>
      <c r="AQ3371" s="293">
        <f t="shared" si="1335"/>
        <v>0</v>
      </c>
      <c r="AR3371" s="294">
        <f t="shared" si="1336"/>
        <v>0</v>
      </c>
      <c r="AS3371" s="295">
        <f t="shared" si="1337"/>
        <v>0</v>
      </c>
      <c r="AT3371" s="296">
        <f t="shared" si="1338"/>
        <v>0</v>
      </c>
      <c r="AU3371" s="293">
        <f t="shared" si="1339"/>
        <v>0</v>
      </c>
      <c r="AV3371" s="294">
        <f t="shared" si="1340"/>
        <v>0</v>
      </c>
      <c r="AW3371" s="295">
        <f t="shared" si="1341"/>
        <v>0</v>
      </c>
      <c r="AX3371" s="296">
        <f t="shared" si="1342"/>
        <v>0</v>
      </c>
      <c r="AY3371" s="293">
        <f t="shared" si="1343"/>
        <v>0</v>
      </c>
      <c r="AZ3371" s="294">
        <f t="shared" si="1344"/>
        <v>0</v>
      </c>
      <c r="BA3371" s="295">
        <f t="shared" si="1345"/>
        <v>0</v>
      </c>
      <c r="BB3371" s="296">
        <f t="shared" si="1346"/>
        <v>0</v>
      </c>
      <c r="BC3371" s="285">
        <f t="shared" si="1347"/>
        <v>0</v>
      </c>
      <c r="BD3371" s="449">
        <f t="shared" si="1348"/>
        <v>0</v>
      </c>
      <c r="BE3371" s="469">
        <f t="shared" si="1349"/>
        <v>0</v>
      </c>
      <c r="BF3371" s="474">
        <f t="shared" si="1350"/>
        <v>0</v>
      </c>
      <c r="BG3371" s="449">
        <f t="shared" si="1351"/>
        <v>0</v>
      </c>
      <c r="BH3371" s="475">
        <f t="shared" si="1352"/>
        <v>0</v>
      </c>
      <c r="BI3371" s="419">
        <f t="shared" si="1353"/>
        <v>0</v>
      </c>
      <c r="BJ3371" s="313">
        <f t="shared" si="1354"/>
        <v>0</v>
      </c>
      <c r="BK3371" s="480">
        <f t="shared" si="1355"/>
        <v>0</v>
      </c>
      <c r="BL3371" s="419">
        <f t="shared" si="1356"/>
        <v>0</v>
      </c>
      <c r="BM3371" s="313">
        <f t="shared" si="1357"/>
        <v>0</v>
      </c>
      <c r="BN3371" s="480">
        <f t="shared" si="1358"/>
        <v>0</v>
      </c>
      <c r="BO3371" s="419">
        <f t="shared" si="1359"/>
        <v>0</v>
      </c>
      <c r="BP3371" s="313">
        <f t="shared" si="1360"/>
        <v>0</v>
      </c>
      <c r="BQ3371" s="480">
        <f t="shared" si="1361"/>
        <v>0</v>
      </c>
      <c r="BR3371" s="272">
        <f t="shared" si="1362"/>
        <v>0</v>
      </c>
      <c r="BS3371" s="273" t="str">
        <f>IF(BR3371=0,"",
IF(SUM($BR$3289:BR3371)=1,BT3371,
IF($BR$3409&gt;SUM($BR$3289:BR3371),_xlfn.CONCAT(", ",BT3371),
IF($BR$3409=SUM($BR$3289:BR3371),_xlfn.CONCAT(" y ",BT3371)))))</f>
        <v/>
      </c>
      <c r="BT3371" s="156" t="s">
        <v>5225</v>
      </c>
      <c r="BU3371" s="272">
        <f t="shared" si="1363"/>
        <v>0</v>
      </c>
      <c r="BV3371" s="273" t="str">
        <f>IF(BU3371=0,"",
IF(SUM($BU$3289:BU3371)=1,BW3371,
IF($BU$3291&gt;SUM($BU$3289:BU3371),_xlfn.CONCAT(", ",BW3371),
IF($BU$3291=SUM($BU$3289:BU3371),_xlfn.CONCAT(" y ",BW3371)))))</f>
        <v/>
      </c>
      <c r="BW3371" s="156" t="s">
        <v>5225</v>
      </c>
      <c r="BX3371" s="272">
        <f t="shared" si="1364"/>
        <v>0</v>
      </c>
      <c r="BY3371" s="273" t="str">
        <f>IF(BX3371=0,"",
IF(SUM($BX$3289:BX3371)=1,BZ3371,
IF($BX$3409&gt;SUM($BX$3289:BX3371),_xlfn.CONCAT(", ",BZ3371),
IF($BX$3409=SUM($BX$3289:BX3371),_xlfn.CONCAT(" y ",BZ3371)))))</f>
        <v/>
      </c>
      <c r="BZ3371" s="156" t="s">
        <v>5225</v>
      </c>
      <c r="CA3371" s="272">
        <f t="shared" si="1365"/>
        <v>0</v>
      </c>
      <c r="CB3371" s="273" t="str">
        <f>IF(CA3371=0,"",
IF(SUM($CA$3289:CA3371)=1,CC3371,
IF($CA$3409&gt;SUM($CA$3289:CA3371),_xlfn.CONCAT(", ",CC3371),
IF($CA$3409=SUM($CA$3289:CA3371),_xlfn.CONCAT(" y ",CC3371)))))</f>
        <v/>
      </c>
      <c r="CC3371" s="156" t="s">
        <v>5225</v>
      </c>
      <c r="CD3371" s="272">
        <f t="shared" si="1366"/>
        <v>0</v>
      </c>
      <c r="CE3371" s="273" t="str">
        <f>IF(CD3371=0,"",
IF(SUM($CD$3289:CD3371)=1,CF3371,
IF($CD$3409&gt;SUM($CD$3289:CD3371),_xlfn.CONCAT(", ",CF3371),
IF($CD$3409=SUM($CD$3289:CD3371),_xlfn.CONCAT(" y ",CF3371)))))</f>
        <v/>
      </c>
      <c r="CF3371" s="156" t="s">
        <v>5225</v>
      </c>
    </row>
    <row r="3372" spans="1:84" ht="15" customHeight="1">
      <c r="A3372" s="57"/>
      <c r="B3372" s="26"/>
      <c r="C3372" s="665" t="s">
        <v>5226</v>
      </c>
      <c r="D3372" s="852" t="str">
        <f t="shared" si="1324"/>
        <v/>
      </c>
      <c r="E3372" s="853"/>
      <c r="F3372" s="853"/>
      <c r="G3372" s="853"/>
      <c r="H3372" s="853"/>
      <c r="I3372" s="853"/>
      <c r="J3372" s="853"/>
      <c r="K3372" s="853"/>
      <c r="L3372" s="853"/>
      <c r="M3372" s="853"/>
      <c r="N3372" s="853"/>
      <c r="O3372" s="854"/>
      <c r="P3372" s="614"/>
      <c r="Q3372" s="614"/>
      <c r="R3372" s="614"/>
      <c r="S3372" s="614"/>
      <c r="T3372" s="614"/>
      <c r="U3372" s="614"/>
      <c r="V3372" s="614"/>
      <c r="W3372" s="614"/>
      <c r="X3372" s="614"/>
      <c r="Y3372" s="614"/>
      <c r="Z3372" s="614"/>
      <c r="AA3372" s="614"/>
      <c r="AB3372" s="614"/>
      <c r="AC3372" s="614"/>
      <c r="AD3372" s="614"/>
      <c r="AE3372" s="164"/>
      <c r="AF3372" s="164"/>
      <c r="AG3372" s="199">
        <f t="shared" si="1325"/>
        <v>0</v>
      </c>
      <c r="AH3372" s="298">
        <f t="shared" si="1326"/>
        <v>0</v>
      </c>
      <c r="AI3372" s="293">
        <f t="shared" si="1327"/>
        <v>0</v>
      </c>
      <c r="AJ3372" s="294">
        <f t="shared" si="1328"/>
        <v>0</v>
      </c>
      <c r="AK3372" s="295">
        <f t="shared" si="1329"/>
        <v>0</v>
      </c>
      <c r="AL3372" s="296">
        <f t="shared" si="1330"/>
        <v>0</v>
      </c>
      <c r="AM3372" s="293">
        <f t="shared" si="1331"/>
        <v>0</v>
      </c>
      <c r="AN3372" s="294">
        <f t="shared" si="1332"/>
        <v>0</v>
      </c>
      <c r="AO3372" s="295">
        <f t="shared" si="1333"/>
        <v>0</v>
      </c>
      <c r="AP3372" s="296">
        <f t="shared" si="1334"/>
        <v>0</v>
      </c>
      <c r="AQ3372" s="293">
        <f t="shared" si="1335"/>
        <v>0</v>
      </c>
      <c r="AR3372" s="294">
        <f t="shared" si="1336"/>
        <v>0</v>
      </c>
      <c r="AS3372" s="295">
        <f t="shared" si="1337"/>
        <v>0</v>
      </c>
      <c r="AT3372" s="296">
        <f t="shared" si="1338"/>
        <v>0</v>
      </c>
      <c r="AU3372" s="293">
        <f t="shared" si="1339"/>
        <v>0</v>
      </c>
      <c r="AV3372" s="294">
        <f t="shared" si="1340"/>
        <v>0</v>
      </c>
      <c r="AW3372" s="295">
        <f t="shared" si="1341"/>
        <v>0</v>
      </c>
      <c r="AX3372" s="296">
        <f t="shared" si="1342"/>
        <v>0</v>
      </c>
      <c r="AY3372" s="293">
        <f t="shared" si="1343"/>
        <v>0</v>
      </c>
      <c r="AZ3372" s="294">
        <f t="shared" si="1344"/>
        <v>0</v>
      </c>
      <c r="BA3372" s="295">
        <f t="shared" si="1345"/>
        <v>0</v>
      </c>
      <c r="BB3372" s="296">
        <f t="shared" si="1346"/>
        <v>0</v>
      </c>
      <c r="BC3372" s="285">
        <f t="shared" si="1347"/>
        <v>0</v>
      </c>
      <c r="BD3372" s="449">
        <f t="shared" si="1348"/>
        <v>0</v>
      </c>
      <c r="BE3372" s="469">
        <f t="shared" si="1349"/>
        <v>0</v>
      </c>
      <c r="BF3372" s="474">
        <f t="shared" si="1350"/>
        <v>0</v>
      </c>
      <c r="BG3372" s="449">
        <f t="shared" si="1351"/>
        <v>0</v>
      </c>
      <c r="BH3372" s="475">
        <f t="shared" si="1352"/>
        <v>0</v>
      </c>
      <c r="BI3372" s="419">
        <f t="shared" si="1353"/>
        <v>0</v>
      </c>
      <c r="BJ3372" s="313">
        <f t="shared" si="1354"/>
        <v>0</v>
      </c>
      <c r="BK3372" s="480">
        <f t="shared" si="1355"/>
        <v>0</v>
      </c>
      <c r="BL3372" s="419">
        <f t="shared" si="1356"/>
        <v>0</v>
      </c>
      <c r="BM3372" s="313">
        <f t="shared" si="1357"/>
        <v>0</v>
      </c>
      <c r="BN3372" s="480">
        <f t="shared" si="1358"/>
        <v>0</v>
      </c>
      <c r="BO3372" s="419">
        <f t="shared" si="1359"/>
        <v>0</v>
      </c>
      <c r="BP3372" s="313">
        <f t="shared" si="1360"/>
        <v>0</v>
      </c>
      <c r="BQ3372" s="480">
        <f t="shared" si="1361"/>
        <v>0</v>
      </c>
      <c r="BR3372" s="272">
        <f t="shared" si="1362"/>
        <v>0</v>
      </c>
      <c r="BS3372" s="273" t="str">
        <f>IF(BR3372=0,"",
IF(SUM($BR$3289:BR3372)=1,BT3372,
IF($BR$3409&gt;SUM($BR$3289:BR3372),_xlfn.CONCAT(", ",BT3372),
IF($BR$3409=SUM($BR$3289:BR3372),_xlfn.CONCAT(" y ",BT3372)))))</f>
        <v/>
      </c>
      <c r="BT3372" s="156" t="s">
        <v>5227</v>
      </c>
      <c r="BU3372" s="272">
        <f t="shared" si="1363"/>
        <v>0</v>
      </c>
      <c r="BV3372" s="273" t="str">
        <f>IF(BU3372=0,"",
IF(SUM($BU$3289:BU3372)=1,BW3372,
IF($BU$3291&gt;SUM($BU$3289:BU3372),_xlfn.CONCAT(", ",BW3372),
IF($BU$3291=SUM($BU$3289:BU3372),_xlfn.CONCAT(" y ",BW3372)))))</f>
        <v/>
      </c>
      <c r="BW3372" s="156" t="s">
        <v>5227</v>
      </c>
      <c r="BX3372" s="272">
        <f t="shared" si="1364"/>
        <v>0</v>
      </c>
      <c r="BY3372" s="273" t="str">
        <f>IF(BX3372=0,"",
IF(SUM($BX$3289:BX3372)=1,BZ3372,
IF($BX$3409&gt;SUM($BX$3289:BX3372),_xlfn.CONCAT(", ",BZ3372),
IF($BX$3409=SUM($BX$3289:BX3372),_xlfn.CONCAT(" y ",BZ3372)))))</f>
        <v/>
      </c>
      <c r="BZ3372" s="156" t="s">
        <v>5227</v>
      </c>
      <c r="CA3372" s="272">
        <f t="shared" si="1365"/>
        <v>0</v>
      </c>
      <c r="CB3372" s="273" t="str">
        <f>IF(CA3372=0,"",
IF(SUM($CA$3289:CA3372)=1,CC3372,
IF($CA$3409&gt;SUM($CA$3289:CA3372),_xlfn.CONCAT(", ",CC3372),
IF($CA$3409=SUM($CA$3289:CA3372),_xlfn.CONCAT(" y ",CC3372)))))</f>
        <v/>
      </c>
      <c r="CC3372" s="156" t="s">
        <v>5227</v>
      </c>
      <c r="CD3372" s="272">
        <f t="shared" si="1366"/>
        <v>0</v>
      </c>
      <c r="CE3372" s="273" t="str">
        <f>IF(CD3372=0,"",
IF(SUM($CD$3289:CD3372)=1,CF3372,
IF($CD$3409&gt;SUM($CD$3289:CD3372),_xlfn.CONCAT(", ",CF3372),
IF($CD$3409=SUM($CD$3289:CD3372),_xlfn.CONCAT(" y ",CF3372)))))</f>
        <v/>
      </c>
      <c r="CF3372" s="156" t="s">
        <v>5227</v>
      </c>
    </row>
    <row r="3373" spans="1:84" ht="15" customHeight="1">
      <c r="A3373" s="57"/>
      <c r="B3373" s="26"/>
      <c r="C3373" s="665" t="s">
        <v>5228</v>
      </c>
      <c r="D3373" s="852" t="str">
        <f t="shared" si="1324"/>
        <v/>
      </c>
      <c r="E3373" s="853"/>
      <c r="F3373" s="853"/>
      <c r="G3373" s="853"/>
      <c r="H3373" s="853"/>
      <c r="I3373" s="853"/>
      <c r="J3373" s="853"/>
      <c r="K3373" s="853"/>
      <c r="L3373" s="853"/>
      <c r="M3373" s="853"/>
      <c r="N3373" s="853"/>
      <c r="O3373" s="854"/>
      <c r="P3373" s="614"/>
      <c r="Q3373" s="614"/>
      <c r="R3373" s="614"/>
      <c r="S3373" s="614"/>
      <c r="T3373" s="614"/>
      <c r="U3373" s="614"/>
      <c r="V3373" s="614"/>
      <c r="W3373" s="614"/>
      <c r="X3373" s="614"/>
      <c r="Y3373" s="614"/>
      <c r="Z3373" s="614"/>
      <c r="AA3373" s="614"/>
      <c r="AB3373" s="614"/>
      <c r="AC3373" s="614"/>
      <c r="AD3373" s="614"/>
      <c r="AE3373" s="164"/>
      <c r="AF3373" s="164"/>
      <c r="AG3373" s="199">
        <f t="shared" si="1325"/>
        <v>0</v>
      </c>
      <c r="AH3373" s="298">
        <f t="shared" si="1326"/>
        <v>0</v>
      </c>
      <c r="AI3373" s="293">
        <f t="shared" si="1327"/>
        <v>0</v>
      </c>
      <c r="AJ3373" s="294">
        <f t="shared" si="1328"/>
        <v>0</v>
      </c>
      <c r="AK3373" s="295">
        <f t="shared" si="1329"/>
        <v>0</v>
      </c>
      <c r="AL3373" s="296">
        <f t="shared" si="1330"/>
        <v>0</v>
      </c>
      <c r="AM3373" s="293">
        <f t="shared" si="1331"/>
        <v>0</v>
      </c>
      <c r="AN3373" s="294">
        <f t="shared" si="1332"/>
        <v>0</v>
      </c>
      <c r="AO3373" s="295">
        <f t="shared" si="1333"/>
        <v>0</v>
      </c>
      <c r="AP3373" s="296">
        <f t="shared" si="1334"/>
        <v>0</v>
      </c>
      <c r="AQ3373" s="293">
        <f t="shared" si="1335"/>
        <v>0</v>
      </c>
      <c r="AR3373" s="294">
        <f t="shared" si="1336"/>
        <v>0</v>
      </c>
      <c r="AS3373" s="295">
        <f t="shared" si="1337"/>
        <v>0</v>
      </c>
      <c r="AT3373" s="296">
        <f t="shared" si="1338"/>
        <v>0</v>
      </c>
      <c r="AU3373" s="293">
        <f t="shared" si="1339"/>
        <v>0</v>
      </c>
      <c r="AV3373" s="294">
        <f t="shared" si="1340"/>
        <v>0</v>
      </c>
      <c r="AW3373" s="295">
        <f t="shared" si="1341"/>
        <v>0</v>
      </c>
      <c r="AX3373" s="296">
        <f t="shared" si="1342"/>
        <v>0</v>
      </c>
      <c r="AY3373" s="293">
        <f t="shared" si="1343"/>
        <v>0</v>
      </c>
      <c r="AZ3373" s="294">
        <f t="shared" si="1344"/>
        <v>0</v>
      </c>
      <c r="BA3373" s="295">
        <f t="shared" si="1345"/>
        <v>0</v>
      </c>
      <c r="BB3373" s="296">
        <f t="shared" si="1346"/>
        <v>0</v>
      </c>
      <c r="BC3373" s="285">
        <f t="shared" si="1347"/>
        <v>0</v>
      </c>
      <c r="BD3373" s="449">
        <f t="shared" si="1348"/>
        <v>0</v>
      </c>
      <c r="BE3373" s="469">
        <f t="shared" si="1349"/>
        <v>0</v>
      </c>
      <c r="BF3373" s="474">
        <f t="shared" si="1350"/>
        <v>0</v>
      </c>
      <c r="BG3373" s="449">
        <f t="shared" si="1351"/>
        <v>0</v>
      </c>
      <c r="BH3373" s="475">
        <f t="shared" si="1352"/>
        <v>0</v>
      </c>
      <c r="BI3373" s="419">
        <f t="shared" si="1353"/>
        <v>0</v>
      </c>
      <c r="BJ3373" s="313">
        <f t="shared" si="1354"/>
        <v>0</v>
      </c>
      <c r="BK3373" s="480">
        <f t="shared" si="1355"/>
        <v>0</v>
      </c>
      <c r="BL3373" s="419">
        <f t="shared" si="1356"/>
        <v>0</v>
      </c>
      <c r="BM3373" s="313">
        <f t="shared" si="1357"/>
        <v>0</v>
      </c>
      <c r="BN3373" s="480">
        <f t="shared" si="1358"/>
        <v>0</v>
      </c>
      <c r="BO3373" s="419">
        <f t="shared" si="1359"/>
        <v>0</v>
      </c>
      <c r="BP3373" s="313">
        <f t="shared" si="1360"/>
        <v>0</v>
      </c>
      <c r="BQ3373" s="480">
        <f t="shared" si="1361"/>
        <v>0</v>
      </c>
      <c r="BR3373" s="272">
        <f t="shared" si="1362"/>
        <v>0</v>
      </c>
      <c r="BS3373" s="273" t="str">
        <f>IF(BR3373=0,"",
IF(SUM($BR$3289:BR3373)=1,BT3373,
IF($BR$3409&gt;SUM($BR$3289:BR3373),_xlfn.CONCAT(", ",BT3373),
IF($BR$3409=SUM($BR$3289:BR3373),_xlfn.CONCAT(" y ",BT3373)))))</f>
        <v/>
      </c>
      <c r="BT3373" s="156" t="s">
        <v>5229</v>
      </c>
      <c r="BU3373" s="272">
        <f t="shared" si="1363"/>
        <v>0</v>
      </c>
      <c r="BV3373" s="273" t="str">
        <f>IF(BU3373=0,"",
IF(SUM($BU$3289:BU3373)=1,BW3373,
IF($BU$3291&gt;SUM($BU$3289:BU3373),_xlfn.CONCAT(", ",BW3373),
IF($BU$3291=SUM($BU$3289:BU3373),_xlfn.CONCAT(" y ",BW3373)))))</f>
        <v/>
      </c>
      <c r="BW3373" s="156" t="s">
        <v>5229</v>
      </c>
      <c r="BX3373" s="272">
        <f t="shared" si="1364"/>
        <v>0</v>
      </c>
      <c r="BY3373" s="273" t="str">
        <f>IF(BX3373=0,"",
IF(SUM($BX$3289:BX3373)=1,BZ3373,
IF($BX$3409&gt;SUM($BX$3289:BX3373),_xlfn.CONCAT(", ",BZ3373),
IF($BX$3409=SUM($BX$3289:BX3373),_xlfn.CONCAT(" y ",BZ3373)))))</f>
        <v/>
      </c>
      <c r="BZ3373" s="156" t="s">
        <v>5229</v>
      </c>
      <c r="CA3373" s="272">
        <f t="shared" si="1365"/>
        <v>0</v>
      </c>
      <c r="CB3373" s="273" t="str">
        <f>IF(CA3373=0,"",
IF(SUM($CA$3289:CA3373)=1,CC3373,
IF($CA$3409&gt;SUM($CA$3289:CA3373),_xlfn.CONCAT(", ",CC3373),
IF($CA$3409=SUM($CA$3289:CA3373),_xlfn.CONCAT(" y ",CC3373)))))</f>
        <v/>
      </c>
      <c r="CC3373" s="156" t="s">
        <v>5229</v>
      </c>
      <c r="CD3373" s="272">
        <f t="shared" si="1366"/>
        <v>0</v>
      </c>
      <c r="CE3373" s="273" t="str">
        <f>IF(CD3373=0,"",
IF(SUM($CD$3289:CD3373)=1,CF3373,
IF($CD$3409&gt;SUM($CD$3289:CD3373),_xlfn.CONCAT(", ",CF3373),
IF($CD$3409=SUM($CD$3289:CD3373),_xlfn.CONCAT(" y ",CF3373)))))</f>
        <v/>
      </c>
      <c r="CF3373" s="156" t="s">
        <v>5229</v>
      </c>
    </row>
    <row r="3374" spans="1:84" ht="15" customHeight="1">
      <c r="A3374" s="57"/>
      <c r="B3374" s="26"/>
      <c r="C3374" s="665" t="s">
        <v>5230</v>
      </c>
      <c r="D3374" s="852" t="str">
        <f t="shared" si="1324"/>
        <v/>
      </c>
      <c r="E3374" s="853"/>
      <c r="F3374" s="853"/>
      <c r="G3374" s="853"/>
      <c r="H3374" s="853"/>
      <c r="I3374" s="853"/>
      <c r="J3374" s="853"/>
      <c r="K3374" s="853"/>
      <c r="L3374" s="853"/>
      <c r="M3374" s="853"/>
      <c r="N3374" s="853"/>
      <c r="O3374" s="854"/>
      <c r="P3374" s="614"/>
      <c r="Q3374" s="614"/>
      <c r="R3374" s="614"/>
      <c r="S3374" s="614"/>
      <c r="T3374" s="614"/>
      <c r="U3374" s="614"/>
      <c r="V3374" s="614"/>
      <c r="W3374" s="614"/>
      <c r="X3374" s="614"/>
      <c r="Y3374" s="614"/>
      <c r="Z3374" s="614"/>
      <c r="AA3374" s="614"/>
      <c r="AB3374" s="614"/>
      <c r="AC3374" s="614"/>
      <c r="AD3374" s="614"/>
      <c r="AE3374" s="164"/>
      <c r="AF3374" s="164"/>
      <c r="AG3374" s="199">
        <f t="shared" si="1325"/>
        <v>0</v>
      </c>
      <c r="AH3374" s="298">
        <f t="shared" si="1326"/>
        <v>0</v>
      </c>
      <c r="AI3374" s="293">
        <f t="shared" si="1327"/>
        <v>0</v>
      </c>
      <c r="AJ3374" s="294">
        <f t="shared" si="1328"/>
        <v>0</v>
      </c>
      <c r="AK3374" s="295">
        <f t="shared" si="1329"/>
        <v>0</v>
      </c>
      <c r="AL3374" s="296">
        <f t="shared" si="1330"/>
        <v>0</v>
      </c>
      <c r="AM3374" s="293">
        <f t="shared" si="1331"/>
        <v>0</v>
      </c>
      <c r="AN3374" s="294">
        <f t="shared" si="1332"/>
        <v>0</v>
      </c>
      <c r="AO3374" s="295">
        <f t="shared" si="1333"/>
        <v>0</v>
      </c>
      <c r="AP3374" s="296">
        <f t="shared" si="1334"/>
        <v>0</v>
      </c>
      <c r="AQ3374" s="293">
        <f t="shared" si="1335"/>
        <v>0</v>
      </c>
      <c r="AR3374" s="294">
        <f t="shared" si="1336"/>
        <v>0</v>
      </c>
      <c r="AS3374" s="295">
        <f t="shared" si="1337"/>
        <v>0</v>
      </c>
      <c r="AT3374" s="296">
        <f t="shared" si="1338"/>
        <v>0</v>
      </c>
      <c r="AU3374" s="293">
        <f t="shared" si="1339"/>
        <v>0</v>
      </c>
      <c r="AV3374" s="294">
        <f t="shared" si="1340"/>
        <v>0</v>
      </c>
      <c r="AW3374" s="295">
        <f t="shared" si="1341"/>
        <v>0</v>
      </c>
      <c r="AX3374" s="296">
        <f t="shared" si="1342"/>
        <v>0</v>
      </c>
      <c r="AY3374" s="293">
        <f t="shared" si="1343"/>
        <v>0</v>
      </c>
      <c r="AZ3374" s="294">
        <f t="shared" si="1344"/>
        <v>0</v>
      </c>
      <c r="BA3374" s="295">
        <f t="shared" si="1345"/>
        <v>0</v>
      </c>
      <c r="BB3374" s="296">
        <f t="shared" si="1346"/>
        <v>0</v>
      </c>
      <c r="BC3374" s="285">
        <f t="shared" si="1347"/>
        <v>0</v>
      </c>
      <c r="BD3374" s="449">
        <f t="shared" si="1348"/>
        <v>0</v>
      </c>
      <c r="BE3374" s="469">
        <f t="shared" si="1349"/>
        <v>0</v>
      </c>
      <c r="BF3374" s="474">
        <f t="shared" si="1350"/>
        <v>0</v>
      </c>
      <c r="BG3374" s="449">
        <f t="shared" si="1351"/>
        <v>0</v>
      </c>
      <c r="BH3374" s="475">
        <f t="shared" si="1352"/>
        <v>0</v>
      </c>
      <c r="BI3374" s="419">
        <f t="shared" si="1353"/>
        <v>0</v>
      </c>
      <c r="BJ3374" s="313">
        <f t="shared" si="1354"/>
        <v>0</v>
      </c>
      <c r="BK3374" s="480">
        <f t="shared" si="1355"/>
        <v>0</v>
      </c>
      <c r="BL3374" s="419">
        <f t="shared" si="1356"/>
        <v>0</v>
      </c>
      <c r="BM3374" s="313">
        <f t="shared" si="1357"/>
        <v>0</v>
      </c>
      <c r="BN3374" s="480">
        <f t="shared" si="1358"/>
        <v>0</v>
      </c>
      <c r="BO3374" s="419">
        <f t="shared" si="1359"/>
        <v>0</v>
      </c>
      <c r="BP3374" s="313">
        <f t="shared" si="1360"/>
        <v>0</v>
      </c>
      <c r="BQ3374" s="480">
        <f t="shared" si="1361"/>
        <v>0</v>
      </c>
      <c r="BR3374" s="272">
        <f t="shared" si="1362"/>
        <v>0</v>
      </c>
      <c r="BS3374" s="273" t="str">
        <f>IF(BR3374=0,"",
IF(SUM($BR$3289:BR3374)=1,BT3374,
IF($BR$3409&gt;SUM($BR$3289:BR3374),_xlfn.CONCAT(", ",BT3374),
IF($BR$3409=SUM($BR$3289:BR3374),_xlfn.CONCAT(" y ",BT3374)))))</f>
        <v/>
      </c>
      <c r="BT3374" s="156" t="s">
        <v>5231</v>
      </c>
      <c r="BU3374" s="272">
        <f t="shared" si="1363"/>
        <v>0</v>
      </c>
      <c r="BV3374" s="273" t="str">
        <f>IF(BU3374=0,"",
IF(SUM($BU$3289:BU3374)=1,BW3374,
IF($BU$3291&gt;SUM($BU$3289:BU3374),_xlfn.CONCAT(", ",BW3374),
IF($BU$3291=SUM($BU$3289:BU3374),_xlfn.CONCAT(" y ",BW3374)))))</f>
        <v/>
      </c>
      <c r="BW3374" s="156" t="s">
        <v>5231</v>
      </c>
      <c r="BX3374" s="272">
        <f t="shared" si="1364"/>
        <v>0</v>
      </c>
      <c r="BY3374" s="273" t="str">
        <f>IF(BX3374=0,"",
IF(SUM($BX$3289:BX3374)=1,BZ3374,
IF($BX$3409&gt;SUM($BX$3289:BX3374),_xlfn.CONCAT(", ",BZ3374),
IF($BX$3409=SUM($BX$3289:BX3374),_xlfn.CONCAT(" y ",BZ3374)))))</f>
        <v/>
      </c>
      <c r="BZ3374" s="156" t="s">
        <v>5231</v>
      </c>
      <c r="CA3374" s="272">
        <f t="shared" si="1365"/>
        <v>0</v>
      </c>
      <c r="CB3374" s="273" t="str">
        <f>IF(CA3374=0,"",
IF(SUM($CA$3289:CA3374)=1,CC3374,
IF($CA$3409&gt;SUM($CA$3289:CA3374),_xlfn.CONCAT(", ",CC3374),
IF($CA$3409=SUM($CA$3289:CA3374),_xlfn.CONCAT(" y ",CC3374)))))</f>
        <v/>
      </c>
      <c r="CC3374" s="156" t="s">
        <v>5231</v>
      </c>
      <c r="CD3374" s="272">
        <f t="shared" si="1366"/>
        <v>0</v>
      </c>
      <c r="CE3374" s="273" t="str">
        <f>IF(CD3374=0,"",
IF(SUM($CD$3289:CD3374)=1,CF3374,
IF($CD$3409&gt;SUM($CD$3289:CD3374),_xlfn.CONCAT(", ",CF3374),
IF($CD$3409=SUM($CD$3289:CD3374),_xlfn.CONCAT(" y ",CF3374)))))</f>
        <v/>
      </c>
      <c r="CF3374" s="156" t="s">
        <v>5231</v>
      </c>
    </row>
    <row r="3375" spans="1:84" ht="15" customHeight="1">
      <c r="A3375" s="57"/>
      <c r="B3375" s="26"/>
      <c r="C3375" s="665" t="s">
        <v>5232</v>
      </c>
      <c r="D3375" s="852" t="str">
        <f t="shared" si="1324"/>
        <v/>
      </c>
      <c r="E3375" s="853"/>
      <c r="F3375" s="853"/>
      <c r="G3375" s="853"/>
      <c r="H3375" s="853"/>
      <c r="I3375" s="853"/>
      <c r="J3375" s="853"/>
      <c r="K3375" s="853"/>
      <c r="L3375" s="853"/>
      <c r="M3375" s="853"/>
      <c r="N3375" s="853"/>
      <c r="O3375" s="854"/>
      <c r="P3375" s="614"/>
      <c r="Q3375" s="614"/>
      <c r="R3375" s="614"/>
      <c r="S3375" s="614"/>
      <c r="T3375" s="614"/>
      <c r="U3375" s="614"/>
      <c r="V3375" s="614"/>
      <c r="W3375" s="614"/>
      <c r="X3375" s="614"/>
      <c r="Y3375" s="614"/>
      <c r="Z3375" s="614"/>
      <c r="AA3375" s="614"/>
      <c r="AB3375" s="614"/>
      <c r="AC3375" s="614"/>
      <c r="AD3375" s="614"/>
      <c r="AE3375" s="164"/>
      <c r="AF3375" s="164"/>
      <c r="AG3375" s="199">
        <f t="shared" si="1325"/>
        <v>0</v>
      </c>
      <c r="AH3375" s="298">
        <f t="shared" si="1326"/>
        <v>0</v>
      </c>
      <c r="AI3375" s="293">
        <f t="shared" si="1327"/>
        <v>0</v>
      </c>
      <c r="AJ3375" s="294">
        <f t="shared" si="1328"/>
        <v>0</v>
      </c>
      <c r="AK3375" s="295">
        <f t="shared" si="1329"/>
        <v>0</v>
      </c>
      <c r="AL3375" s="296">
        <f t="shared" si="1330"/>
        <v>0</v>
      </c>
      <c r="AM3375" s="293">
        <f t="shared" si="1331"/>
        <v>0</v>
      </c>
      <c r="AN3375" s="294">
        <f t="shared" si="1332"/>
        <v>0</v>
      </c>
      <c r="AO3375" s="295">
        <f t="shared" si="1333"/>
        <v>0</v>
      </c>
      <c r="AP3375" s="296">
        <f t="shared" si="1334"/>
        <v>0</v>
      </c>
      <c r="AQ3375" s="293">
        <f t="shared" si="1335"/>
        <v>0</v>
      </c>
      <c r="AR3375" s="294">
        <f t="shared" si="1336"/>
        <v>0</v>
      </c>
      <c r="AS3375" s="295">
        <f t="shared" si="1337"/>
        <v>0</v>
      </c>
      <c r="AT3375" s="296">
        <f t="shared" si="1338"/>
        <v>0</v>
      </c>
      <c r="AU3375" s="293">
        <f t="shared" si="1339"/>
        <v>0</v>
      </c>
      <c r="AV3375" s="294">
        <f t="shared" si="1340"/>
        <v>0</v>
      </c>
      <c r="AW3375" s="295">
        <f t="shared" si="1341"/>
        <v>0</v>
      </c>
      <c r="AX3375" s="296">
        <f t="shared" si="1342"/>
        <v>0</v>
      </c>
      <c r="AY3375" s="293">
        <f t="shared" si="1343"/>
        <v>0</v>
      </c>
      <c r="AZ3375" s="294">
        <f t="shared" si="1344"/>
        <v>0</v>
      </c>
      <c r="BA3375" s="295">
        <f t="shared" si="1345"/>
        <v>0</v>
      </c>
      <c r="BB3375" s="296">
        <f t="shared" si="1346"/>
        <v>0</v>
      </c>
      <c r="BC3375" s="285">
        <f t="shared" si="1347"/>
        <v>0</v>
      </c>
      <c r="BD3375" s="449">
        <f t="shared" si="1348"/>
        <v>0</v>
      </c>
      <c r="BE3375" s="469">
        <f t="shared" si="1349"/>
        <v>0</v>
      </c>
      <c r="BF3375" s="474">
        <f t="shared" si="1350"/>
        <v>0</v>
      </c>
      <c r="BG3375" s="449">
        <f t="shared" si="1351"/>
        <v>0</v>
      </c>
      <c r="BH3375" s="475">
        <f t="shared" si="1352"/>
        <v>0</v>
      </c>
      <c r="BI3375" s="419">
        <f t="shared" si="1353"/>
        <v>0</v>
      </c>
      <c r="BJ3375" s="313">
        <f t="shared" si="1354"/>
        <v>0</v>
      </c>
      <c r="BK3375" s="480">
        <f t="shared" si="1355"/>
        <v>0</v>
      </c>
      <c r="BL3375" s="419">
        <f t="shared" si="1356"/>
        <v>0</v>
      </c>
      <c r="BM3375" s="313">
        <f t="shared" si="1357"/>
        <v>0</v>
      </c>
      <c r="BN3375" s="480">
        <f t="shared" si="1358"/>
        <v>0</v>
      </c>
      <c r="BO3375" s="419">
        <f t="shared" si="1359"/>
        <v>0</v>
      </c>
      <c r="BP3375" s="313">
        <f t="shared" si="1360"/>
        <v>0</v>
      </c>
      <c r="BQ3375" s="480">
        <f t="shared" si="1361"/>
        <v>0</v>
      </c>
      <c r="BR3375" s="272">
        <f t="shared" si="1362"/>
        <v>0</v>
      </c>
      <c r="BS3375" s="273" t="str">
        <f>IF(BR3375=0,"",
IF(SUM($BR$3289:BR3375)=1,BT3375,
IF($BR$3409&gt;SUM($BR$3289:BR3375),_xlfn.CONCAT(", ",BT3375),
IF($BR$3409=SUM($BR$3289:BR3375),_xlfn.CONCAT(" y ",BT3375)))))</f>
        <v/>
      </c>
      <c r="BT3375" s="156" t="s">
        <v>5233</v>
      </c>
      <c r="BU3375" s="272">
        <f t="shared" si="1363"/>
        <v>0</v>
      </c>
      <c r="BV3375" s="273" t="str">
        <f>IF(BU3375=0,"",
IF(SUM($BU$3289:BU3375)=1,BW3375,
IF($BU$3291&gt;SUM($BU$3289:BU3375),_xlfn.CONCAT(", ",BW3375),
IF($BU$3291=SUM($BU$3289:BU3375),_xlfn.CONCAT(" y ",BW3375)))))</f>
        <v/>
      </c>
      <c r="BW3375" s="156" t="s">
        <v>5233</v>
      </c>
      <c r="BX3375" s="272">
        <f t="shared" si="1364"/>
        <v>0</v>
      </c>
      <c r="BY3375" s="273" t="str">
        <f>IF(BX3375=0,"",
IF(SUM($BX$3289:BX3375)=1,BZ3375,
IF($BX$3409&gt;SUM($BX$3289:BX3375),_xlfn.CONCAT(", ",BZ3375),
IF($BX$3409=SUM($BX$3289:BX3375),_xlfn.CONCAT(" y ",BZ3375)))))</f>
        <v/>
      </c>
      <c r="BZ3375" s="156" t="s">
        <v>5233</v>
      </c>
      <c r="CA3375" s="272">
        <f t="shared" si="1365"/>
        <v>0</v>
      </c>
      <c r="CB3375" s="273" t="str">
        <f>IF(CA3375=0,"",
IF(SUM($CA$3289:CA3375)=1,CC3375,
IF($CA$3409&gt;SUM($CA$3289:CA3375),_xlfn.CONCAT(", ",CC3375),
IF($CA$3409=SUM($CA$3289:CA3375),_xlfn.CONCAT(" y ",CC3375)))))</f>
        <v/>
      </c>
      <c r="CC3375" s="156" t="s">
        <v>5233</v>
      </c>
      <c r="CD3375" s="272">
        <f t="shared" si="1366"/>
        <v>0</v>
      </c>
      <c r="CE3375" s="273" t="str">
        <f>IF(CD3375=0,"",
IF(SUM($CD$3289:CD3375)=1,CF3375,
IF($CD$3409&gt;SUM($CD$3289:CD3375),_xlfn.CONCAT(", ",CF3375),
IF($CD$3409=SUM($CD$3289:CD3375),_xlfn.CONCAT(" y ",CF3375)))))</f>
        <v/>
      </c>
      <c r="CF3375" s="156" t="s">
        <v>5233</v>
      </c>
    </row>
    <row r="3376" spans="1:84" ht="15" customHeight="1">
      <c r="A3376" s="57"/>
      <c r="B3376" s="26"/>
      <c r="C3376" s="665" t="s">
        <v>5234</v>
      </c>
      <c r="D3376" s="852" t="str">
        <f t="shared" si="1324"/>
        <v/>
      </c>
      <c r="E3376" s="853"/>
      <c r="F3376" s="853"/>
      <c r="G3376" s="853"/>
      <c r="H3376" s="853"/>
      <c r="I3376" s="853"/>
      <c r="J3376" s="853"/>
      <c r="K3376" s="853"/>
      <c r="L3376" s="853"/>
      <c r="M3376" s="853"/>
      <c r="N3376" s="853"/>
      <c r="O3376" s="854"/>
      <c r="P3376" s="614"/>
      <c r="Q3376" s="614"/>
      <c r="R3376" s="614"/>
      <c r="S3376" s="614"/>
      <c r="T3376" s="614"/>
      <c r="U3376" s="614"/>
      <c r="V3376" s="614"/>
      <c r="W3376" s="614"/>
      <c r="X3376" s="614"/>
      <c r="Y3376" s="614"/>
      <c r="Z3376" s="614"/>
      <c r="AA3376" s="614"/>
      <c r="AB3376" s="614"/>
      <c r="AC3376" s="614"/>
      <c r="AD3376" s="614"/>
      <c r="AE3376" s="164"/>
      <c r="AF3376" s="164"/>
      <c r="AG3376" s="199">
        <f t="shared" si="1325"/>
        <v>0</v>
      </c>
      <c r="AH3376" s="298">
        <f t="shared" si="1326"/>
        <v>0</v>
      </c>
      <c r="AI3376" s="293">
        <f t="shared" si="1327"/>
        <v>0</v>
      </c>
      <c r="AJ3376" s="294">
        <f t="shared" si="1328"/>
        <v>0</v>
      </c>
      <c r="AK3376" s="295">
        <f t="shared" si="1329"/>
        <v>0</v>
      </c>
      <c r="AL3376" s="296">
        <f t="shared" si="1330"/>
        <v>0</v>
      </c>
      <c r="AM3376" s="293">
        <f t="shared" si="1331"/>
        <v>0</v>
      </c>
      <c r="AN3376" s="294">
        <f t="shared" si="1332"/>
        <v>0</v>
      </c>
      <c r="AO3376" s="295">
        <f t="shared" si="1333"/>
        <v>0</v>
      </c>
      <c r="AP3376" s="296">
        <f t="shared" si="1334"/>
        <v>0</v>
      </c>
      <c r="AQ3376" s="293">
        <f t="shared" si="1335"/>
        <v>0</v>
      </c>
      <c r="AR3376" s="294">
        <f t="shared" si="1336"/>
        <v>0</v>
      </c>
      <c r="AS3376" s="295">
        <f t="shared" si="1337"/>
        <v>0</v>
      </c>
      <c r="AT3376" s="296">
        <f t="shared" si="1338"/>
        <v>0</v>
      </c>
      <c r="AU3376" s="293">
        <f t="shared" si="1339"/>
        <v>0</v>
      </c>
      <c r="AV3376" s="294">
        <f t="shared" si="1340"/>
        <v>0</v>
      </c>
      <c r="AW3376" s="295">
        <f t="shared" si="1341"/>
        <v>0</v>
      </c>
      <c r="AX3376" s="296">
        <f t="shared" si="1342"/>
        <v>0</v>
      </c>
      <c r="AY3376" s="293">
        <f t="shared" si="1343"/>
        <v>0</v>
      </c>
      <c r="AZ3376" s="294">
        <f t="shared" si="1344"/>
        <v>0</v>
      </c>
      <c r="BA3376" s="295">
        <f t="shared" si="1345"/>
        <v>0</v>
      </c>
      <c r="BB3376" s="296">
        <f t="shared" si="1346"/>
        <v>0</v>
      </c>
      <c r="BC3376" s="285">
        <f t="shared" si="1347"/>
        <v>0</v>
      </c>
      <c r="BD3376" s="449">
        <f t="shared" si="1348"/>
        <v>0</v>
      </c>
      <c r="BE3376" s="469">
        <f t="shared" si="1349"/>
        <v>0</v>
      </c>
      <c r="BF3376" s="474">
        <f t="shared" si="1350"/>
        <v>0</v>
      </c>
      <c r="BG3376" s="449">
        <f t="shared" si="1351"/>
        <v>0</v>
      </c>
      <c r="BH3376" s="475">
        <f t="shared" si="1352"/>
        <v>0</v>
      </c>
      <c r="BI3376" s="419">
        <f t="shared" si="1353"/>
        <v>0</v>
      </c>
      <c r="BJ3376" s="313">
        <f t="shared" si="1354"/>
        <v>0</v>
      </c>
      <c r="BK3376" s="480">
        <f t="shared" si="1355"/>
        <v>0</v>
      </c>
      <c r="BL3376" s="419">
        <f t="shared" si="1356"/>
        <v>0</v>
      </c>
      <c r="BM3376" s="313">
        <f t="shared" si="1357"/>
        <v>0</v>
      </c>
      <c r="BN3376" s="480">
        <f t="shared" si="1358"/>
        <v>0</v>
      </c>
      <c r="BO3376" s="419">
        <f t="shared" si="1359"/>
        <v>0</v>
      </c>
      <c r="BP3376" s="313">
        <f t="shared" si="1360"/>
        <v>0</v>
      </c>
      <c r="BQ3376" s="480">
        <f t="shared" si="1361"/>
        <v>0</v>
      </c>
      <c r="BR3376" s="272">
        <f t="shared" si="1362"/>
        <v>0</v>
      </c>
      <c r="BS3376" s="273" t="str">
        <f>IF(BR3376=0,"",
IF(SUM($BR$3289:BR3376)=1,BT3376,
IF($BR$3409&gt;SUM($BR$3289:BR3376),_xlfn.CONCAT(", ",BT3376),
IF($BR$3409=SUM($BR$3289:BR3376),_xlfn.CONCAT(" y ",BT3376)))))</f>
        <v/>
      </c>
      <c r="BT3376" s="156" t="s">
        <v>5235</v>
      </c>
      <c r="BU3376" s="272">
        <f t="shared" si="1363"/>
        <v>0</v>
      </c>
      <c r="BV3376" s="273" t="str">
        <f>IF(BU3376=0,"",
IF(SUM($BU$3289:BU3376)=1,BW3376,
IF($BU$3291&gt;SUM($BU$3289:BU3376),_xlfn.CONCAT(", ",BW3376),
IF($BU$3291=SUM($BU$3289:BU3376),_xlfn.CONCAT(" y ",BW3376)))))</f>
        <v/>
      </c>
      <c r="BW3376" s="156" t="s">
        <v>5235</v>
      </c>
      <c r="BX3376" s="272">
        <f t="shared" si="1364"/>
        <v>0</v>
      </c>
      <c r="BY3376" s="273" t="str">
        <f>IF(BX3376=0,"",
IF(SUM($BX$3289:BX3376)=1,BZ3376,
IF($BX$3409&gt;SUM($BX$3289:BX3376),_xlfn.CONCAT(", ",BZ3376),
IF($BX$3409=SUM($BX$3289:BX3376),_xlfn.CONCAT(" y ",BZ3376)))))</f>
        <v/>
      </c>
      <c r="BZ3376" s="156" t="s">
        <v>5235</v>
      </c>
      <c r="CA3376" s="272">
        <f t="shared" si="1365"/>
        <v>0</v>
      </c>
      <c r="CB3376" s="273" t="str">
        <f>IF(CA3376=0,"",
IF(SUM($CA$3289:CA3376)=1,CC3376,
IF($CA$3409&gt;SUM($CA$3289:CA3376),_xlfn.CONCAT(", ",CC3376),
IF($CA$3409=SUM($CA$3289:CA3376),_xlfn.CONCAT(" y ",CC3376)))))</f>
        <v/>
      </c>
      <c r="CC3376" s="156" t="s">
        <v>5235</v>
      </c>
      <c r="CD3376" s="272">
        <f t="shared" si="1366"/>
        <v>0</v>
      </c>
      <c r="CE3376" s="273" t="str">
        <f>IF(CD3376=0,"",
IF(SUM($CD$3289:CD3376)=1,CF3376,
IF($CD$3409&gt;SUM($CD$3289:CD3376),_xlfn.CONCAT(", ",CF3376),
IF($CD$3409=SUM($CD$3289:CD3376),_xlfn.CONCAT(" y ",CF3376)))))</f>
        <v/>
      </c>
      <c r="CF3376" s="156" t="s">
        <v>5235</v>
      </c>
    </row>
    <row r="3377" spans="1:84" ht="15" customHeight="1">
      <c r="A3377" s="57"/>
      <c r="B3377" s="26"/>
      <c r="C3377" s="665" t="s">
        <v>5236</v>
      </c>
      <c r="D3377" s="852" t="str">
        <f t="shared" si="1324"/>
        <v/>
      </c>
      <c r="E3377" s="853"/>
      <c r="F3377" s="853"/>
      <c r="G3377" s="853"/>
      <c r="H3377" s="853"/>
      <c r="I3377" s="853"/>
      <c r="J3377" s="853"/>
      <c r="K3377" s="853"/>
      <c r="L3377" s="853"/>
      <c r="M3377" s="853"/>
      <c r="N3377" s="853"/>
      <c r="O3377" s="854"/>
      <c r="P3377" s="614"/>
      <c r="Q3377" s="614"/>
      <c r="R3377" s="614"/>
      <c r="S3377" s="614"/>
      <c r="T3377" s="614"/>
      <c r="U3377" s="614"/>
      <c r="V3377" s="614"/>
      <c r="W3377" s="614"/>
      <c r="X3377" s="614"/>
      <c r="Y3377" s="614"/>
      <c r="Z3377" s="614"/>
      <c r="AA3377" s="614"/>
      <c r="AB3377" s="614"/>
      <c r="AC3377" s="614"/>
      <c r="AD3377" s="614"/>
      <c r="AE3377" s="164"/>
      <c r="AF3377" s="164"/>
      <c r="AG3377" s="199">
        <f t="shared" si="1325"/>
        <v>0</v>
      </c>
      <c r="AH3377" s="298">
        <f t="shared" si="1326"/>
        <v>0</v>
      </c>
      <c r="AI3377" s="293">
        <f t="shared" si="1327"/>
        <v>0</v>
      </c>
      <c r="AJ3377" s="294">
        <f t="shared" si="1328"/>
        <v>0</v>
      </c>
      <c r="AK3377" s="295">
        <f t="shared" si="1329"/>
        <v>0</v>
      </c>
      <c r="AL3377" s="296">
        <f t="shared" si="1330"/>
        <v>0</v>
      </c>
      <c r="AM3377" s="293">
        <f t="shared" si="1331"/>
        <v>0</v>
      </c>
      <c r="AN3377" s="294">
        <f t="shared" si="1332"/>
        <v>0</v>
      </c>
      <c r="AO3377" s="295">
        <f t="shared" si="1333"/>
        <v>0</v>
      </c>
      <c r="AP3377" s="296">
        <f t="shared" si="1334"/>
        <v>0</v>
      </c>
      <c r="AQ3377" s="293">
        <f t="shared" si="1335"/>
        <v>0</v>
      </c>
      <c r="AR3377" s="294">
        <f t="shared" si="1336"/>
        <v>0</v>
      </c>
      <c r="AS3377" s="295">
        <f t="shared" si="1337"/>
        <v>0</v>
      </c>
      <c r="AT3377" s="296">
        <f t="shared" si="1338"/>
        <v>0</v>
      </c>
      <c r="AU3377" s="293">
        <f t="shared" si="1339"/>
        <v>0</v>
      </c>
      <c r="AV3377" s="294">
        <f t="shared" si="1340"/>
        <v>0</v>
      </c>
      <c r="AW3377" s="295">
        <f t="shared" si="1341"/>
        <v>0</v>
      </c>
      <c r="AX3377" s="296">
        <f t="shared" si="1342"/>
        <v>0</v>
      </c>
      <c r="AY3377" s="293">
        <f t="shared" si="1343"/>
        <v>0</v>
      </c>
      <c r="AZ3377" s="294">
        <f t="shared" si="1344"/>
        <v>0</v>
      </c>
      <c r="BA3377" s="295">
        <f t="shared" si="1345"/>
        <v>0</v>
      </c>
      <c r="BB3377" s="296">
        <f t="shared" si="1346"/>
        <v>0</v>
      </c>
      <c r="BC3377" s="285">
        <f t="shared" si="1347"/>
        <v>0</v>
      </c>
      <c r="BD3377" s="449">
        <f t="shared" si="1348"/>
        <v>0</v>
      </c>
      <c r="BE3377" s="469">
        <f t="shared" si="1349"/>
        <v>0</v>
      </c>
      <c r="BF3377" s="474">
        <f t="shared" si="1350"/>
        <v>0</v>
      </c>
      <c r="BG3377" s="449">
        <f t="shared" si="1351"/>
        <v>0</v>
      </c>
      <c r="BH3377" s="475">
        <f t="shared" si="1352"/>
        <v>0</v>
      </c>
      <c r="BI3377" s="419">
        <f t="shared" si="1353"/>
        <v>0</v>
      </c>
      <c r="BJ3377" s="313">
        <f t="shared" si="1354"/>
        <v>0</v>
      </c>
      <c r="BK3377" s="480">
        <f t="shared" si="1355"/>
        <v>0</v>
      </c>
      <c r="BL3377" s="419">
        <f t="shared" si="1356"/>
        <v>0</v>
      </c>
      <c r="BM3377" s="313">
        <f t="shared" si="1357"/>
        <v>0</v>
      </c>
      <c r="BN3377" s="480">
        <f t="shared" si="1358"/>
        <v>0</v>
      </c>
      <c r="BO3377" s="419">
        <f t="shared" si="1359"/>
        <v>0</v>
      </c>
      <c r="BP3377" s="313">
        <f t="shared" si="1360"/>
        <v>0</v>
      </c>
      <c r="BQ3377" s="480">
        <f t="shared" si="1361"/>
        <v>0</v>
      </c>
      <c r="BR3377" s="272">
        <f t="shared" si="1362"/>
        <v>0</v>
      </c>
      <c r="BS3377" s="273" t="str">
        <f>IF(BR3377=0,"",
IF(SUM($BR$3289:BR3377)=1,BT3377,
IF($BR$3409&gt;SUM($BR$3289:BR3377),_xlfn.CONCAT(", ",BT3377),
IF($BR$3409=SUM($BR$3289:BR3377),_xlfn.CONCAT(" y ",BT3377)))))</f>
        <v/>
      </c>
      <c r="BT3377" s="156" t="s">
        <v>5237</v>
      </c>
      <c r="BU3377" s="272">
        <f t="shared" si="1363"/>
        <v>0</v>
      </c>
      <c r="BV3377" s="273" t="str">
        <f>IF(BU3377=0,"",
IF(SUM($BU$3289:BU3377)=1,BW3377,
IF($BU$3291&gt;SUM($BU$3289:BU3377),_xlfn.CONCAT(", ",BW3377),
IF($BU$3291=SUM($BU$3289:BU3377),_xlfn.CONCAT(" y ",BW3377)))))</f>
        <v/>
      </c>
      <c r="BW3377" s="156" t="s">
        <v>5237</v>
      </c>
      <c r="BX3377" s="272">
        <f t="shared" si="1364"/>
        <v>0</v>
      </c>
      <c r="BY3377" s="273" t="str">
        <f>IF(BX3377=0,"",
IF(SUM($BX$3289:BX3377)=1,BZ3377,
IF($BX$3409&gt;SUM($BX$3289:BX3377),_xlfn.CONCAT(", ",BZ3377),
IF($BX$3409=SUM($BX$3289:BX3377),_xlfn.CONCAT(" y ",BZ3377)))))</f>
        <v/>
      </c>
      <c r="BZ3377" s="156" t="s">
        <v>5237</v>
      </c>
      <c r="CA3377" s="272">
        <f t="shared" si="1365"/>
        <v>0</v>
      </c>
      <c r="CB3377" s="273" t="str">
        <f>IF(CA3377=0,"",
IF(SUM($CA$3289:CA3377)=1,CC3377,
IF($CA$3409&gt;SUM($CA$3289:CA3377),_xlfn.CONCAT(", ",CC3377),
IF($CA$3409=SUM($CA$3289:CA3377),_xlfn.CONCAT(" y ",CC3377)))))</f>
        <v/>
      </c>
      <c r="CC3377" s="156" t="s">
        <v>5237</v>
      </c>
      <c r="CD3377" s="272">
        <f t="shared" si="1366"/>
        <v>0</v>
      </c>
      <c r="CE3377" s="273" t="str">
        <f>IF(CD3377=0,"",
IF(SUM($CD$3289:CD3377)=1,CF3377,
IF($CD$3409&gt;SUM($CD$3289:CD3377),_xlfn.CONCAT(", ",CF3377),
IF($CD$3409=SUM($CD$3289:CD3377),_xlfn.CONCAT(" y ",CF3377)))))</f>
        <v/>
      </c>
      <c r="CF3377" s="156" t="s">
        <v>5237</v>
      </c>
    </row>
    <row r="3378" spans="1:84" ht="15" customHeight="1">
      <c r="A3378" s="57"/>
      <c r="B3378" s="26"/>
      <c r="C3378" s="665" t="s">
        <v>5238</v>
      </c>
      <c r="D3378" s="852" t="str">
        <f t="shared" si="1324"/>
        <v/>
      </c>
      <c r="E3378" s="853"/>
      <c r="F3378" s="853"/>
      <c r="G3378" s="853"/>
      <c r="H3378" s="853"/>
      <c r="I3378" s="853"/>
      <c r="J3378" s="853"/>
      <c r="K3378" s="853"/>
      <c r="L3378" s="853"/>
      <c r="M3378" s="853"/>
      <c r="N3378" s="853"/>
      <c r="O3378" s="854"/>
      <c r="P3378" s="614"/>
      <c r="Q3378" s="614"/>
      <c r="R3378" s="614"/>
      <c r="S3378" s="614"/>
      <c r="T3378" s="614"/>
      <c r="U3378" s="614"/>
      <c r="V3378" s="614"/>
      <c r="W3378" s="614"/>
      <c r="X3378" s="614"/>
      <c r="Y3378" s="614"/>
      <c r="Z3378" s="614"/>
      <c r="AA3378" s="614"/>
      <c r="AB3378" s="614"/>
      <c r="AC3378" s="614"/>
      <c r="AD3378" s="614"/>
      <c r="AE3378" s="164"/>
      <c r="AF3378" s="164"/>
      <c r="AG3378" s="199">
        <f t="shared" si="1325"/>
        <v>0</v>
      </c>
      <c r="AH3378" s="298">
        <f t="shared" si="1326"/>
        <v>0</v>
      </c>
      <c r="AI3378" s="293">
        <f t="shared" si="1327"/>
        <v>0</v>
      </c>
      <c r="AJ3378" s="294">
        <f t="shared" si="1328"/>
        <v>0</v>
      </c>
      <c r="AK3378" s="295">
        <f t="shared" si="1329"/>
        <v>0</v>
      </c>
      <c r="AL3378" s="296">
        <f t="shared" si="1330"/>
        <v>0</v>
      </c>
      <c r="AM3378" s="293">
        <f t="shared" si="1331"/>
        <v>0</v>
      </c>
      <c r="AN3378" s="294">
        <f t="shared" si="1332"/>
        <v>0</v>
      </c>
      <c r="AO3378" s="295">
        <f t="shared" si="1333"/>
        <v>0</v>
      </c>
      <c r="AP3378" s="296">
        <f t="shared" si="1334"/>
        <v>0</v>
      </c>
      <c r="AQ3378" s="293">
        <f t="shared" si="1335"/>
        <v>0</v>
      </c>
      <c r="AR3378" s="294">
        <f t="shared" si="1336"/>
        <v>0</v>
      </c>
      <c r="AS3378" s="295">
        <f t="shared" si="1337"/>
        <v>0</v>
      </c>
      <c r="AT3378" s="296">
        <f t="shared" si="1338"/>
        <v>0</v>
      </c>
      <c r="AU3378" s="293">
        <f t="shared" si="1339"/>
        <v>0</v>
      </c>
      <c r="AV3378" s="294">
        <f t="shared" si="1340"/>
        <v>0</v>
      </c>
      <c r="AW3378" s="295">
        <f t="shared" si="1341"/>
        <v>0</v>
      </c>
      <c r="AX3378" s="296">
        <f t="shared" si="1342"/>
        <v>0</v>
      </c>
      <c r="AY3378" s="293">
        <f t="shared" si="1343"/>
        <v>0</v>
      </c>
      <c r="AZ3378" s="294">
        <f t="shared" si="1344"/>
        <v>0</v>
      </c>
      <c r="BA3378" s="295">
        <f t="shared" si="1345"/>
        <v>0</v>
      </c>
      <c r="BB3378" s="296">
        <f t="shared" si="1346"/>
        <v>0</v>
      </c>
      <c r="BC3378" s="285">
        <f t="shared" si="1347"/>
        <v>0</v>
      </c>
      <c r="BD3378" s="449">
        <f t="shared" si="1348"/>
        <v>0</v>
      </c>
      <c r="BE3378" s="469">
        <f t="shared" si="1349"/>
        <v>0</v>
      </c>
      <c r="BF3378" s="474">
        <f t="shared" si="1350"/>
        <v>0</v>
      </c>
      <c r="BG3378" s="449">
        <f t="shared" si="1351"/>
        <v>0</v>
      </c>
      <c r="BH3378" s="475">
        <f t="shared" si="1352"/>
        <v>0</v>
      </c>
      <c r="BI3378" s="419">
        <f t="shared" si="1353"/>
        <v>0</v>
      </c>
      <c r="BJ3378" s="313">
        <f t="shared" si="1354"/>
        <v>0</v>
      </c>
      <c r="BK3378" s="480">
        <f t="shared" si="1355"/>
        <v>0</v>
      </c>
      <c r="BL3378" s="419">
        <f t="shared" si="1356"/>
        <v>0</v>
      </c>
      <c r="BM3378" s="313">
        <f t="shared" si="1357"/>
        <v>0</v>
      </c>
      <c r="BN3378" s="480">
        <f t="shared" si="1358"/>
        <v>0</v>
      </c>
      <c r="BO3378" s="419">
        <f t="shared" si="1359"/>
        <v>0</v>
      </c>
      <c r="BP3378" s="313">
        <f t="shared" si="1360"/>
        <v>0</v>
      </c>
      <c r="BQ3378" s="480">
        <f t="shared" si="1361"/>
        <v>0</v>
      </c>
      <c r="BR3378" s="272">
        <f t="shared" si="1362"/>
        <v>0</v>
      </c>
      <c r="BS3378" s="273" t="str">
        <f>IF(BR3378=0,"",
IF(SUM($BR$3289:BR3378)=1,BT3378,
IF($BR$3409&gt;SUM($BR$3289:BR3378),_xlfn.CONCAT(", ",BT3378),
IF($BR$3409=SUM($BR$3289:BR3378),_xlfn.CONCAT(" y ",BT3378)))))</f>
        <v/>
      </c>
      <c r="BT3378" s="156" t="s">
        <v>5239</v>
      </c>
      <c r="BU3378" s="272">
        <f t="shared" si="1363"/>
        <v>0</v>
      </c>
      <c r="BV3378" s="273" t="str">
        <f>IF(BU3378=0,"",
IF(SUM($BU$3289:BU3378)=1,BW3378,
IF($BU$3291&gt;SUM($BU$3289:BU3378),_xlfn.CONCAT(", ",BW3378),
IF($BU$3291=SUM($BU$3289:BU3378),_xlfn.CONCAT(" y ",BW3378)))))</f>
        <v/>
      </c>
      <c r="BW3378" s="156" t="s">
        <v>5239</v>
      </c>
      <c r="BX3378" s="272">
        <f t="shared" si="1364"/>
        <v>0</v>
      </c>
      <c r="BY3378" s="273" t="str">
        <f>IF(BX3378=0,"",
IF(SUM($BX$3289:BX3378)=1,BZ3378,
IF($BX$3409&gt;SUM($BX$3289:BX3378),_xlfn.CONCAT(", ",BZ3378),
IF($BX$3409=SUM($BX$3289:BX3378),_xlfn.CONCAT(" y ",BZ3378)))))</f>
        <v/>
      </c>
      <c r="BZ3378" s="156" t="s">
        <v>5239</v>
      </c>
      <c r="CA3378" s="272">
        <f t="shared" si="1365"/>
        <v>0</v>
      </c>
      <c r="CB3378" s="273" t="str">
        <f>IF(CA3378=0,"",
IF(SUM($CA$3289:CA3378)=1,CC3378,
IF($CA$3409&gt;SUM($CA$3289:CA3378),_xlfn.CONCAT(", ",CC3378),
IF($CA$3409=SUM($CA$3289:CA3378),_xlfn.CONCAT(" y ",CC3378)))))</f>
        <v/>
      </c>
      <c r="CC3378" s="156" t="s">
        <v>5239</v>
      </c>
      <c r="CD3378" s="272">
        <f t="shared" si="1366"/>
        <v>0</v>
      </c>
      <c r="CE3378" s="273" t="str">
        <f>IF(CD3378=0,"",
IF(SUM($CD$3289:CD3378)=1,CF3378,
IF($CD$3409&gt;SUM($CD$3289:CD3378),_xlfn.CONCAT(", ",CF3378),
IF($CD$3409=SUM($CD$3289:CD3378),_xlfn.CONCAT(" y ",CF3378)))))</f>
        <v/>
      </c>
      <c r="CF3378" s="156" t="s">
        <v>5239</v>
      </c>
    </row>
    <row r="3379" spans="1:84" ht="15" customHeight="1">
      <c r="A3379" s="57"/>
      <c r="B3379" s="26"/>
      <c r="C3379" s="665" t="s">
        <v>5240</v>
      </c>
      <c r="D3379" s="852" t="str">
        <f t="shared" si="1324"/>
        <v/>
      </c>
      <c r="E3379" s="853"/>
      <c r="F3379" s="853"/>
      <c r="G3379" s="853"/>
      <c r="H3379" s="853"/>
      <c r="I3379" s="853"/>
      <c r="J3379" s="853"/>
      <c r="K3379" s="853"/>
      <c r="L3379" s="853"/>
      <c r="M3379" s="853"/>
      <c r="N3379" s="853"/>
      <c r="O3379" s="854"/>
      <c r="P3379" s="614"/>
      <c r="Q3379" s="614"/>
      <c r="R3379" s="614"/>
      <c r="S3379" s="614"/>
      <c r="T3379" s="614"/>
      <c r="U3379" s="614"/>
      <c r="V3379" s="614"/>
      <c r="W3379" s="614"/>
      <c r="X3379" s="614"/>
      <c r="Y3379" s="614"/>
      <c r="Z3379" s="614"/>
      <c r="AA3379" s="614"/>
      <c r="AB3379" s="614"/>
      <c r="AC3379" s="614"/>
      <c r="AD3379" s="614"/>
      <c r="AE3379" s="164"/>
      <c r="AF3379" s="164"/>
      <c r="AG3379" s="199">
        <f t="shared" si="1325"/>
        <v>0</v>
      </c>
      <c r="AH3379" s="298">
        <f t="shared" si="1326"/>
        <v>0</v>
      </c>
      <c r="AI3379" s="293">
        <f t="shared" si="1327"/>
        <v>0</v>
      </c>
      <c r="AJ3379" s="294">
        <f t="shared" si="1328"/>
        <v>0</v>
      </c>
      <c r="AK3379" s="295">
        <f t="shared" si="1329"/>
        <v>0</v>
      </c>
      <c r="AL3379" s="296">
        <f t="shared" si="1330"/>
        <v>0</v>
      </c>
      <c r="AM3379" s="293">
        <f t="shared" si="1331"/>
        <v>0</v>
      </c>
      <c r="AN3379" s="294">
        <f t="shared" si="1332"/>
        <v>0</v>
      </c>
      <c r="AO3379" s="295">
        <f t="shared" si="1333"/>
        <v>0</v>
      </c>
      <c r="AP3379" s="296">
        <f t="shared" si="1334"/>
        <v>0</v>
      </c>
      <c r="AQ3379" s="293">
        <f t="shared" si="1335"/>
        <v>0</v>
      </c>
      <c r="AR3379" s="294">
        <f t="shared" si="1336"/>
        <v>0</v>
      </c>
      <c r="AS3379" s="295">
        <f t="shared" si="1337"/>
        <v>0</v>
      </c>
      <c r="AT3379" s="296">
        <f t="shared" si="1338"/>
        <v>0</v>
      </c>
      <c r="AU3379" s="293">
        <f t="shared" si="1339"/>
        <v>0</v>
      </c>
      <c r="AV3379" s="294">
        <f t="shared" si="1340"/>
        <v>0</v>
      </c>
      <c r="AW3379" s="295">
        <f t="shared" si="1341"/>
        <v>0</v>
      </c>
      <c r="AX3379" s="296">
        <f t="shared" si="1342"/>
        <v>0</v>
      </c>
      <c r="AY3379" s="293">
        <f t="shared" si="1343"/>
        <v>0</v>
      </c>
      <c r="AZ3379" s="294">
        <f t="shared" si="1344"/>
        <v>0</v>
      </c>
      <c r="BA3379" s="295">
        <f t="shared" si="1345"/>
        <v>0</v>
      </c>
      <c r="BB3379" s="296">
        <f t="shared" si="1346"/>
        <v>0</v>
      </c>
      <c r="BC3379" s="285">
        <f t="shared" si="1347"/>
        <v>0</v>
      </c>
      <c r="BD3379" s="449">
        <f t="shared" si="1348"/>
        <v>0</v>
      </c>
      <c r="BE3379" s="469">
        <f t="shared" si="1349"/>
        <v>0</v>
      </c>
      <c r="BF3379" s="474">
        <f t="shared" si="1350"/>
        <v>0</v>
      </c>
      <c r="BG3379" s="449">
        <f t="shared" si="1351"/>
        <v>0</v>
      </c>
      <c r="BH3379" s="475">
        <f t="shared" si="1352"/>
        <v>0</v>
      </c>
      <c r="BI3379" s="419">
        <f t="shared" si="1353"/>
        <v>0</v>
      </c>
      <c r="BJ3379" s="313">
        <f t="shared" si="1354"/>
        <v>0</v>
      </c>
      <c r="BK3379" s="480">
        <f t="shared" si="1355"/>
        <v>0</v>
      </c>
      <c r="BL3379" s="419">
        <f t="shared" si="1356"/>
        <v>0</v>
      </c>
      <c r="BM3379" s="313">
        <f t="shared" si="1357"/>
        <v>0</v>
      </c>
      <c r="BN3379" s="480">
        <f t="shared" si="1358"/>
        <v>0</v>
      </c>
      <c r="BO3379" s="419">
        <f t="shared" si="1359"/>
        <v>0</v>
      </c>
      <c r="BP3379" s="313">
        <f t="shared" si="1360"/>
        <v>0</v>
      </c>
      <c r="BQ3379" s="480">
        <f t="shared" si="1361"/>
        <v>0</v>
      </c>
      <c r="BR3379" s="272">
        <f t="shared" si="1362"/>
        <v>0</v>
      </c>
      <c r="BS3379" s="273" t="str">
        <f>IF(BR3379=0,"",
IF(SUM($BR$3289:BR3379)=1,BT3379,
IF($BR$3409&gt;SUM($BR$3289:BR3379),_xlfn.CONCAT(", ",BT3379),
IF($BR$3409=SUM($BR$3289:BR3379),_xlfn.CONCAT(" y ",BT3379)))))</f>
        <v/>
      </c>
      <c r="BT3379" s="156" t="s">
        <v>5241</v>
      </c>
      <c r="BU3379" s="272">
        <f t="shared" si="1363"/>
        <v>0</v>
      </c>
      <c r="BV3379" s="273" t="str">
        <f>IF(BU3379=0,"",
IF(SUM($BU$3289:BU3379)=1,BW3379,
IF($BU$3291&gt;SUM($BU$3289:BU3379),_xlfn.CONCAT(", ",BW3379),
IF($BU$3291=SUM($BU$3289:BU3379),_xlfn.CONCAT(" y ",BW3379)))))</f>
        <v/>
      </c>
      <c r="BW3379" s="156" t="s">
        <v>5241</v>
      </c>
      <c r="BX3379" s="272">
        <f t="shared" si="1364"/>
        <v>0</v>
      </c>
      <c r="BY3379" s="273" t="str">
        <f>IF(BX3379=0,"",
IF(SUM($BX$3289:BX3379)=1,BZ3379,
IF($BX$3409&gt;SUM($BX$3289:BX3379),_xlfn.CONCAT(", ",BZ3379),
IF($BX$3409=SUM($BX$3289:BX3379),_xlfn.CONCAT(" y ",BZ3379)))))</f>
        <v/>
      </c>
      <c r="BZ3379" s="156" t="s">
        <v>5241</v>
      </c>
      <c r="CA3379" s="272">
        <f t="shared" si="1365"/>
        <v>0</v>
      </c>
      <c r="CB3379" s="273" t="str">
        <f>IF(CA3379=0,"",
IF(SUM($CA$3289:CA3379)=1,CC3379,
IF($CA$3409&gt;SUM($CA$3289:CA3379),_xlfn.CONCAT(", ",CC3379),
IF($CA$3409=SUM($CA$3289:CA3379),_xlfn.CONCAT(" y ",CC3379)))))</f>
        <v/>
      </c>
      <c r="CC3379" s="156" t="s">
        <v>5241</v>
      </c>
      <c r="CD3379" s="272">
        <f t="shared" si="1366"/>
        <v>0</v>
      </c>
      <c r="CE3379" s="273" t="str">
        <f>IF(CD3379=0,"",
IF(SUM($CD$3289:CD3379)=1,CF3379,
IF($CD$3409&gt;SUM($CD$3289:CD3379),_xlfn.CONCAT(", ",CF3379),
IF($CD$3409=SUM($CD$3289:CD3379),_xlfn.CONCAT(" y ",CF3379)))))</f>
        <v/>
      </c>
      <c r="CF3379" s="156" t="s">
        <v>5241</v>
      </c>
    </row>
    <row r="3380" spans="1:84" ht="15" customHeight="1">
      <c r="A3380" s="57"/>
      <c r="B3380" s="26"/>
      <c r="C3380" s="665" t="s">
        <v>5242</v>
      </c>
      <c r="D3380" s="852" t="str">
        <f t="shared" si="1324"/>
        <v/>
      </c>
      <c r="E3380" s="853"/>
      <c r="F3380" s="853"/>
      <c r="G3380" s="853"/>
      <c r="H3380" s="853"/>
      <c r="I3380" s="853"/>
      <c r="J3380" s="853"/>
      <c r="K3380" s="853"/>
      <c r="L3380" s="853"/>
      <c r="M3380" s="853"/>
      <c r="N3380" s="853"/>
      <c r="O3380" s="854"/>
      <c r="P3380" s="614"/>
      <c r="Q3380" s="614"/>
      <c r="R3380" s="614"/>
      <c r="S3380" s="614"/>
      <c r="T3380" s="614"/>
      <c r="U3380" s="614"/>
      <c r="V3380" s="614"/>
      <c r="W3380" s="614"/>
      <c r="X3380" s="614"/>
      <c r="Y3380" s="614"/>
      <c r="Z3380" s="614"/>
      <c r="AA3380" s="614"/>
      <c r="AB3380" s="614"/>
      <c r="AC3380" s="614"/>
      <c r="AD3380" s="614"/>
      <c r="AE3380" s="164"/>
      <c r="AF3380" s="164"/>
      <c r="AG3380" s="199">
        <f t="shared" si="1325"/>
        <v>0</v>
      </c>
      <c r="AH3380" s="298">
        <f t="shared" si="1326"/>
        <v>0</v>
      </c>
      <c r="AI3380" s="293">
        <f t="shared" si="1327"/>
        <v>0</v>
      </c>
      <c r="AJ3380" s="294">
        <f t="shared" si="1328"/>
        <v>0</v>
      </c>
      <c r="AK3380" s="295">
        <f t="shared" si="1329"/>
        <v>0</v>
      </c>
      <c r="AL3380" s="296">
        <f t="shared" si="1330"/>
        <v>0</v>
      </c>
      <c r="AM3380" s="293">
        <f t="shared" si="1331"/>
        <v>0</v>
      </c>
      <c r="AN3380" s="294">
        <f t="shared" si="1332"/>
        <v>0</v>
      </c>
      <c r="AO3380" s="295">
        <f t="shared" si="1333"/>
        <v>0</v>
      </c>
      <c r="AP3380" s="296">
        <f t="shared" si="1334"/>
        <v>0</v>
      </c>
      <c r="AQ3380" s="293">
        <f t="shared" si="1335"/>
        <v>0</v>
      </c>
      <c r="AR3380" s="294">
        <f t="shared" si="1336"/>
        <v>0</v>
      </c>
      <c r="AS3380" s="295">
        <f t="shared" si="1337"/>
        <v>0</v>
      </c>
      <c r="AT3380" s="296">
        <f t="shared" si="1338"/>
        <v>0</v>
      </c>
      <c r="AU3380" s="293">
        <f t="shared" si="1339"/>
        <v>0</v>
      </c>
      <c r="AV3380" s="294">
        <f t="shared" si="1340"/>
        <v>0</v>
      </c>
      <c r="AW3380" s="295">
        <f t="shared" si="1341"/>
        <v>0</v>
      </c>
      <c r="AX3380" s="296">
        <f t="shared" si="1342"/>
        <v>0</v>
      </c>
      <c r="AY3380" s="293">
        <f t="shared" si="1343"/>
        <v>0</v>
      </c>
      <c r="AZ3380" s="294">
        <f t="shared" si="1344"/>
        <v>0</v>
      </c>
      <c r="BA3380" s="295">
        <f t="shared" si="1345"/>
        <v>0</v>
      </c>
      <c r="BB3380" s="296">
        <f t="shared" si="1346"/>
        <v>0</v>
      </c>
      <c r="BC3380" s="285">
        <f t="shared" si="1347"/>
        <v>0</v>
      </c>
      <c r="BD3380" s="449">
        <f t="shared" si="1348"/>
        <v>0</v>
      </c>
      <c r="BE3380" s="469">
        <f t="shared" si="1349"/>
        <v>0</v>
      </c>
      <c r="BF3380" s="474">
        <f t="shared" si="1350"/>
        <v>0</v>
      </c>
      <c r="BG3380" s="449">
        <f t="shared" si="1351"/>
        <v>0</v>
      </c>
      <c r="BH3380" s="475">
        <f t="shared" si="1352"/>
        <v>0</v>
      </c>
      <c r="BI3380" s="419">
        <f t="shared" si="1353"/>
        <v>0</v>
      </c>
      <c r="BJ3380" s="313">
        <f t="shared" si="1354"/>
        <v>0</v>
      </c>
      <c r="BK3380" s="480">
        <f t="shared" si="1355"/>
        <v>0</v>
      </c>
      <c r="BL3380" s="419">
        <f t="shared" si="1356"/>
        <v>0</v>
      </c>
      <c r="BM3380" s="313">
        <f t="shared" si="1357"/>
        <v>0</v>
      </c>
      <c r="BN3380" s="480">
        <f t="shared" si="1358"/>
        <v>0</v>
      </c>
      <c r="BO3380" s="419">
        <f t="shared" si="1359"/>
        <v>0</v>
      </c>
      <c r="BP3380" s="313">
        <f t="shared" si="1360"/>
        <v>0</v>
      </c>
      <c r="BQ3380" s="480">
        <f t="shared" si="1361"/>
        <v>0</v>
      </c>
      <c r="BR3380" s="272">
        <f t="shared" si="1362"/>
        <v>0</v>
      </c>
      <c r="BS3380" s="273" t="str">
        <f>IF(BR3380=0,"",
IF(SUM($BR$3289:BR3380)=1,BT3380,
IF($BR$3409&gt;SUM($BR$3289:BR3380),_xlfn.CONCAT(", ",BT3380),
IF($BR$3409=SUM($BR$3289:BR3380),_xlfn.CONCAT(" y ",BT3380)))))</f>
        <v/>
      </c>
      <c r="BT3380" s="156" t="s">
        <v>5243</v>
      </c>
      <c r="BU3380" s="272">
        <f t="shared" si="1363"/>
        <v>0</v>
      </c>
      <c r="BV3380" s="273" t="str">
        <f>IF(BU3380=0,"",
IF(SUM($BU$3289:BU3380)=1,BW3380,
IF($BU$3291&gt;SUM($BU$3289:BU3380),_xlfn.CONCAT(", ",BW3380),
IF($BU$3291=SUM($BU$3289:BU3380),_xlfn.CONCAT(" y ",BW3380)))))</f>
        <v/>
      </c>
      <c r="BW3380" s="156" t="s">
        <v>5243</v>
      </c>
      <c r="BX3380" s="272">
        <f t="shared" si="1364"/>
        <v>0</v>
      </c>
      <c r="BY3380" s="273" t="str">
        <f>IF(BX3380=0,"",
IF(SUM($BX$3289:BX3380)=1,BZ3380,
IF($BX$3409&gt;SUM($BX$3289:BX3380),_xlfn.CONCAT(", ",BZ3380),
IF($BX$3409=SUM($BX$3289:BX3380),_xlfn.CONCAT(" y ",BZ3380)))))</f>
        <v/>
      </c>
      <c r="BZ3380" s="156" t="s">
        <v>5243</v>
      </c>
      <c r="CA3380" s="272">
        <f t="shared" si="1365"/>
        <v>0</v>
      </c>
      <c r="CB3380" s="273" t="str">
        <f>IF(CA3380=0,"",
IF(SUM($CA$3289:CA3380)=1,CC3380,
IF($CA$3409&gt;SUM($CA$3289:CA3380),_xlfn.CONCAT(", ",CC3380),
IF($CA$3409=SUM($CA$3289:CA3380),_xlfn.CONCAT(" y ",CC3380)))))</f>
        <v/>
      </c>
      <c r="CC3380" s="156" t="s">
        <v>5243</v>
      </c>
      <c r="CD3380" s="272">
        <f t="shared" si="1366"/>
        <v>0</v>
      </c>
      <c r="CE3380" s="273" t="str">
        <f>IF(CD3380=0,"",
IF(SUM($CD$3289:CD3380)=1,CF3380,
IF($CD$3409&gt;SUM($CD$3289:CD3380),_xlfn.CONCAT(", ",CF3380),
IF($CD$3409=SUM($CD$3289:CD3380),_xlfn.CONCAT(" y ",CF3380)))))</f>
        <v/>
      </c>
      <c r="CF3380" s="156" t="s">
        <v>5243</v>
      </c>
    </row>
    <row r="3381" spans="1:84" ht="15" customHeight="1">
      <c r="A3381" s="57"/>
      <c r="B3381" s="26"/>
      <c r="C3381" s="665" t="s">
        <v>5244</v>
      </c>
      <c r="D3381" s="852" t="str">
        <f t="shared" si="1324"/>
        <v/>
      </c>
      <c r="E3381" s="853"/>
      <c r="F3381" s="853"/>
      <c r="G3381" s="853"/>
      <c r="H3381" s="853"/>
      <c r="I3381" s="853"/>
      <c r="J3381" s="853"/>
      <c r="K3381" s="853"/>
      <c r="L3381" s="853"/>
      <c r="M3381" s="853"/>
      <c r="N3381" s="853"/>
      <c r="O3381" s="854"/>
      <c r="P3381" s="614"/>
      <c r="Q3381" s="614"/>
      <c r="R3381" s="614"/>
      <c r="S3381" s="614"/>
      <c r="T3381" s="614"/>
      <c r="U3381" s="614"/>
      <c r="V3381" s="614"/>
      <c r="W3381" s="614"/>
      <c r="X3381" s="614"/>
      <c r="Y3381" s="614"/>
      <c r="Z3381" s="614"/>
      <c r="AA3381" s="614"/>
      <c r="AB3381" s="614"/>
      <c r="AC3381" s="614"/>
      <c r="AD3381" s="614"/>
      <c r="AE3381" s="164"/>
      <c r="AF3381" s="164"/>
      <c r="AG3381" s="199">
        <f t="shared" si="1325"/>
        <v>0</v>
      </c>
      <c r="AH3381" s="298">
        <f t="shared" si="1326"/>
        <v>0</v>
      </c>
      <c r="AI3381" s="293">
        <f t="shared" si="1327"/>
        <v>0</v>
      </c>
      <c r="AJ3381" s="294">
        <f t="shared" si="1328"/>
        <v>0</v>
      </c>
      <c r="AK3381" s="295">
        <f t="shared" si="1329"/>
        <v>0</v>
      </c>
      <c r="AL3381" s="296">
        <f t="shared" si="1330"/>
        <v>0</v>
      </c>
      <c r="AM3381" s="293">
        <f t="shared" si="1331"/>
        <v>0</v>
      </c>
      <c r="AN3381" s="294">
        <f t="shared" si="1332"/>
        <v>0</v>
      </c>
      <c r="AO3381" s="295">
        <f t="shared" si="1333"/>
        <v>0</v>
      </c>
      <c r="AP3381" s="296">
        <f t="shared" si="1334"/>
        <v>0</v>
      </c>
      <c r="AQ3381" s="293">
        <f t="shared" si="1335"/>
        <v>0</v>
      </c>
      <c r="AR3381" s="294">
        <f t="shared" si="1336"/>
        <v>0</v>
      </c>
      <c r="AS3381" s="295">
        <f t="shared" si="1337"/>
        <v>0</v>
      </c>
      <c r="AT3381" s="296">
        <f t="shared" si="1338"/>
        <v>0</v>
      </c>
      <c r="AU3381" s="293">
        <f t="shared" si="1339"/>
        <v>0</v>
      </c>
      <c r="AV3381" s="294">
        <f t="shared" si="1340"/>
        <v>0</v>
      </c>
      <c r="AW3381" s="295">
        <f t="shared" si="1341"/>
        <v>0</v>
      </c>
      <c r="AX3381" s="296">
        <f t="shared" si="1342"/>
        <v>0</v>
      </c>
      <c r="AY3381" s="293">
        <f t="shared" si="1343"/>
        <v>0</v>
      </c>
      <c r="AZ3381" s="294">
        <f t="shared" si="1344"/>
        <v>0</v>
      </c>
      <c r="BA3381" s="295">
        <f t="shared" si="1345"/>
        <v>0</v>
      </c>
      <c r="BB3381" s="296">
        <f t="shared" si="1346"/>
        <v>0</v>
      </c>
      <c r="BC3381" s="285">
        <f t="shared" si="1347"/>
        <v>0</v>
      </c>
      <c r="BD3381" s="449">
        <f t="shared" si="1348"/>
        <v>0</v>
      </c>
      <c r="BE3381" s="469">
        <f t="shared" si="1349"/>
        <v>0</v>
      </c>
      <c r="BF3381" s="474">
        <f t="shared" si="1350"/>
        <v>0</v>
      </c>
      <c r="BG3381" s="449">
        <f t="shared" si="1351"/>
        <v>0</v>
      </c>
      <c r="BH3381" s="475">
        <f t="shared" si="1352"/>
        <v>0</v>
      </c>
      <c r="BI3381" s="419">
        <f t="shared" si="1353"/>
        <v>0</v>
      </c>
      <c r="BJ3381" s="313">
        <f t="shared" si="1354"/>
        <v>0</v>
      </c>
      <c r="BK3381" s="480">
        <f t="shared" si="1355"/>
        <v>0</v>
      </c>
      <c r="BL3381" s="419">
        <f t="shared" si="1356"/>
        <v>0</v>
      </c>
      <c r="BM3381" s="313">
        <f t="shared" si="1357"/>
        <v>0</v>
      </c>
      <c r="BN3381" s="480">
        <f t="shared" si="1358"/>
        <v>0</v>
      </c>
      <c r="BO3381" s="419">
        <f t="shared" si="1359"/>
        <v>0</v>
      </c>
      <c r="BP3381" s="313">
        <f t="shared" si="1360"/>
        <v>0</v>
      </c>
      <c r="BQ3381" s="480">
        <f t="shared" si="1361"/>
        <v>0</v>
      </c>
      <c r="BR3381" s="272">
        <f t="shared" si="1362"/>
        <v>0</v>
      </c>
      <c r="BS3381" s="273" t="str">
        <f>IF(BR3381=0,"",
IF(SUM($BR$3289:BR3381)=1,BT3381,
IF($BR$3409&gt;SUM($BR$3289:BR3381),_xlfn.CONCAT(", ",BT3381),
IF($BR$3409=SUM($BR$3289:BR3381),_xlfn.CONCAT(" y ",BT3381)))))</f>
        <v/>
      </c>
      <c r="BT3381" s="156" t="s">
        <v>5245</v>
      </c>
      <c r="BU3381" s="272">
        <f t="shared" si="1363"/>
        <v>0</v>
      </c>
      <c r="BV3381" s="273" t="str">
        <f>IF(BU3381=0,"",
IF(SUM($BU$3289:BU3381)=1,BW3381,
IF($BU$3291&gt;SUM($BU$3289:BU3381),_xlfn.CONCAT(", ",BW3381),
IF($BU$3291=SUM($BU$3289:BU3381),_xlfn.CONCAT(" y ",BW3381)))))</f>
        <v/>
      </c>
      <c r="BW3381" s="156" t="s">
        <v>5245</v>
      </c>
      <c r="BX3381" s="272">
        <f t="shared" si="1364"/>
        <v>0</v>
      </c>
      <c r="BY3381" s="273" t="str">
        <f>IF(BX3381=0,"",
IF(SUM($BX$3289:BX3381)=1,BZ3381,
IF($BX$3409&gt;SUM($BX$3289:BX3381),_xlfn.CONCAT(", ",BZ3381),
IF($BX$3409=SUM($BX$3289:BX3381),_xlfn.CONCAT(" y ",BZ3381)))))</f>
        <v/>
      </c>
      <c r="BZ3381" s="156" t="s">
        <v>5245</v>
      </c>
      <c r="CA3381" s="272">
        <f t="shared" si="1365"/>
        <v>0</v>
      </c>
      <c r="CB3381" s="273" t="str">
        <f>IF(CA3381=0,"",
IF(SUM($CA$3289:CA3381)=1,CC3381,
IF($CA$3409&gt;SUM($CA$3289:CA3381),_xlfn.CONCAT(", ",CC3381),
IF($CA$3409=SUM($CA$3289:CA3381),_xlfn.CONCAT(" y ",CC3381)))))</f>
        <v/>
      </c>
      <c r="CC3381" s="156" t="s">
        <v>5245</v>
      </c>
      <c r="CD3381" s="272">
        <f t="shared" si="1366"/>
        <v>0</v>
      </c>
      <c r="CE3381" s="273" t="str">
        <f>IF(CD3381=0,"",
IF(SUM($CD$3289:CD3381)=1,CF3381,
IF($CD$3409&gt;SUM($CD$3289:CD3381),_xlfn.CONCAT(", ",CF3381),
IF($CD$3409=SUM($CD$3289:CD3381),_xlfn.CONCAT(" y ",CF3381)))))</f>
        <v/>
      </c>
      <c r="CF3381" s="156" t="s">
        <v>5245</v>
      </c>
    </row>
    <row r="3382" spans="1:84" ht="15" customHeight="1">
      <c r="A3382" s="57"/>
      <c r="B3382" s="26"/>
      <c r="C3382" s="665" t="s">
        <v>5246</v>
      </c>
      <c r="D3382" s="852" t="str">
        <f t="shared" si="1324"/>
        <v/>
      </c>
      <c r="E3382" s="853"/>
      <c r="F3382" s="853"/>
      <c r="G3382" s="853"/>
      <c r="H3382" s="853"/>
      <c r="I3382" s="853"/>
      <c r="J3382" s="853"/>
      <c r="K3382" s="853"/>
      <c r="L3382" s="853"/>
      <c r="M3382" s="853"/>
      <c r="N3382" s="853"/>
      <c r="O3382" s="854"/>
      <c r="P3382" s="614"/>
      <c r="Q3382" s="614"/>
      <c r="R3382" s="614"/>
      <c r="S3382" s="614"/>
      <c r="T3382" s="614"/>
      <c r="U3382" s="614"/>
      <c r="V3382" s="614"/>
      <c r="W3382" s="614"/>
      <c r="X3382" s="614"/>
      <c r="Y3382" s="614"/>
      <c r="Z3382" s="614"/>
      <c r="AA3382" s="614"/>
      <c r="AB3382" s="614"/>
      <c r="AC3382" s="614"/>
      <c r="AD3382" s="614"/>
      <c r="AE3382" s="164"/>
      <c r="AF3382" s="164"/>
      <c r="AG3382" s="199">
        <f t="shared" si="1325"/>
        <v>0</v>
      </c>
      <c r="AH3382" s="298">
        <f t="shared" si="1326"/>
        <v>0</v>
      </c>
      <c r="AI3382" s="293">
        <f t="shared" si="1327"/>
        <v>0</v>
      </c>
      <c r="AJ3382" s="294">
        <f t="shared" si="1328"/>
        <v>0</v>
      </c>
      <c r="AK3382" s="295">
        <f t="shared" si="1329"/>
        <v>0</v>
      </c>
      <c r="AL3382" s="296">
        <f t="shared" si="1330"/>
        <v>0</v>
      </c>
      <c r="AM3382" s="293">
        <f t="shared" si="1331"/>
        <v>0</v>
      </c>
      <c r="AN3382" s="294">
        <f t="shared" si="1332"/>
        <v>0</v>
      </c>
      <c r="AO3382" s="295">
        <f t="shared" si="1333"/>
        <v>0</v>
      </c>
      <c r="AP3382" s="296">
        <f t="shared" si="1334"/>
        <v>0</v>
      </c>
      <c r="AQ3382" s="293">
        <f t="shared" si="1335"/>
        <v>0</v>
      </c>
      <c r="AR3382" s="294">
        <f t="shared" si="1336"/>
        <v>0</v>
      </c>
      <c r="AS3382" s="295">
        <f t="shared" si="1337"/>
        <v>0</v>
      </c>
      <c r="AT3382" s="296">
        <f t="shared" si="1338"/>
        <v>0</v>
      </c>
      <c r="AU3382" s="293">
        <f t="shared" si="1339"/>
        <v>0</v>
      </c>
      <c r="AV3382" s="294">
        <f t="shared" si="1340"/>
        <v>0</v>
      </c>
      <c r="AW3382" s="295">
        <f t="shared" si="1341"/>
        <v>0</v>
      </c>
      <c r="AX3382" s="296">
        <f t="shared" si="1342"/>
        <v>0</v>
      </c>
      <c r="AY3382" s="293">
        <f t="shared" si="1343"/>
        <v>0</v>
      </c>
      <c r="AZ3382" s="294">
        <f t="shared" si="1344"/>
        <v>0</v>
      </c>
      <c r="BA3382" s="295">
        <f t="shared" si="1345"/>
        <v>0</v>
      </c>
      <c r="BB3382" s="296">
        <f t="shared" si="1346"/>
        <v>0</v>
      </c>
      <c r="BC3382" s="285">
        <f t="shared" si="1347"/>
        <v>0</v>
      </c>
      <c r="BD3382" s="449">
        <f t="shared" si="1348"/>
        <v>0</v>
      </c>
      <c r="BE3382" s="469">
        <f t="shared" si="1349"/>
        <v>0</v>
      </c>
      <c r="BF3382" s="474">
        <f t="shared" si="1350"/>
        <v>0</v>
      </c>
      <c r="BG3382" s="449">
        <f t="shared" si="1351"/>
        <v>0</v>
      </c>
      <c r="BH3382" s="475">
        <f t="shared" si="1352"/>
        <v>0</v>
      </c>
      <c r="BI3382" s="419">
        <f t="shared" si="1353"/>
        <v>0</v>
      </c>
      <c r="BJ3382" s="313">
        <f t="shared" si="1354"/>
        <v>0</v>
      </c>
      <c r="BK3382" s="480">
        <f t="shared" si="1355"/>
        <v>0</v>
      </c>
      <c r="BL3382" s="419">
        <f t="shared" si="1356"/>
        <v>0</v>
      </c>
      <c r="BM3382" s="313">
        <f t="shared" si="1357"/>
        <v>0</v>
      </c>
      <c r="BN3382" s="480">
        <f t="shared" si="1358"/>
        <v>0</v>
      </c>
      <c r="BO3382" s="419">
        <f t="shared" si="1359"/>
        <v>0</v>
      </c>
      <c r="BP3382" s="313">
        <f t="shared" si="1360"/>
        <v>0</v>
      </c>
      <c r="BQ3382" s="480">
        <f t="shared" si="1361"/>
        <v>0</v>
      </c>
      <c r="BR3382" s="272">
        <f t="shared" si="1362"/>
        <v>0</v>
      </c>
      <c r="BS3382" s="273" t="str">
        <f>IF(BR3382=0,"",
IF(SUM($BR$3289:BR3382)=1,BT3382,
IF($BR$3409&gt;SUM($BR$3289:BR3382),_xlfn.CONCAT(", ",BT3382),
IF($BR$3409=SUM($BR$3289:BR3382),_xlfn.CONCAT(" y ",BT3382)))))</f>
        <v/>
      </c>
      <c r="BT3382" s="156" t="s">
        <v>5247</v>
      </c>
      <c r="BU3382" s="272">
        <f t="shared" si="1363"/>
        <v>0</v>
      </c>
      <c r="BV3382" s="273" t="str">
        <f>IF(BU3382=0,"",
IF(SUM($BU$3289:BU3382)=1,BW3382,
IF($BU$3291&gt;SUM($BU$3289:BU3382),_xlfn.CONCAT(", ",BW3382),
IF($BU$3291=SUM($BU$3289:BU3382),_xlfn.CONCAT(" y ",BW3382)))))</f>
        <v/>
      </c>
      <c r="BW3382" s="156" t="s">
        <v>5247</v>
      </c>
      <c r="BX3382" s="272">
        <f t="shared" si="1364"/>
        <v>0</v>
      </c>
      <c r="BY3382" s="273" t="str">
        <f>IF(BX3382=0,"",
IF(SUM($BX$3289:BX3382)=1,BZ3382,
IF($BX$3409&gt;SUM($BX$3289:BX3382),_xlfn.CONCAT(", ",BZ3382),
IF($BX$3409=SUM($BX$3289:BX3382),_xlfn.CONCAT(" y ",BZ3382)))))</f>
        <v/>
      </c>
      <c r="BZ3382" s="156" t="s">
        <v>5247</v>
      </c>
      <c r="CA3382" s="272">
        <f t="shared" si="1365"/>
        <v>0</v>
      </c>
      <c r="CB3382" s="273" t="str">
        <f>IF(CA3382=0,"",
IF(SUM($CA$3289:CA3382)=1,CC3382,
IF($CA$3409&gt;SUM($CA$3289:CA3382),_xlfn.CONCAT(", ",CC3382),
IF($CA$3409=SUM($CA$3289:CA3382),_xlfn.CONCAT(" y ",CC3382)))))</f>
        <v/>
      </c>
      <c r="CC3382" s="156" t="s">
        <v>5247</v>
      </c>
      <c r="CD3382" s="272">
        <f t="shared" si="1366"/>
        <v>0</v>
      </c>
      <c r="CE3382" s="273" t="str">
        <f>IF(CD3382=0,"",
IF(SUM($CD$3289:CD3382)=1,CF3382,
IF($CD$3409&gt;SUM($CD$3289:CD3382),_xlfn.CONCAT(", ",CF3382),
IF($CD$3409=SUM($CD$3289:CD3382),_xlfn.CONCAT(" y ",CF3382)))))</f>
        <v/>
      </c>
      <c r="CF3382" s="156" t="s">
        <v>5247</v>
      </c>
    </row>
    <row r="3383" spans="1:84" ht="15" customHeight="1">
      <c r="A3383" s="57"/>
      <c r="B3383" s="26"/>
      <c r="C3383" s="665" t="s">
        <v>5248</v>
      </c>
      <c r="D3383" s="852" t="str">
        <f t="shared" si="1324"/>
        <v/>
      </c>
      <c r="E3383" s="853"/>
      <c r="F3383" s="853"/>
      <c r="G3383" s="853"/>
      <c r="H3383" s="853"/>
      <c r="I3383" s="853"/>
      <c r="J3383" s="853"/>
      <c r="K3383" s="853"/>
      <c r="L3383" s="853"/>
      <c r="M3383" s="853"/>
      <c r="N3383" s="853"/>
      <c r="O3383" s="854"/>
      <c r="P3383" s="614"/>
      <c r="Q3383" s="614"/>
      <c r="R3383" s="614"/>
      <c r="S3383" s="614"/>
      <c r="T3383" s="614"/>
      <c r="U3383" s="614"/>
      <c r="V3383" s="614"/>
      <c r="W3383" s="614"/>
      <c r="X3383" s="614"/>
      <c r="Y3383" s="614"/>
      <c r="Z3383" s="614"/>
      <c r="AA3383" s="614"/>
      <c r="AB3383" s="614"/>
      <c r="AC3383" s="614"/>
      <c r="AD3383" s="614"/>
      <c r="AE3383" s="164"/>
      <c r="AF3383" s="164"/>
      <c r="AG3383" s="199">
        <f t="shared" si="1325"/>
        <v>0</v>
      </c>
      <c r="AH3383" s="298">
        <f t="shared" si="1326"/>
        <v>0</v>
      </c>
      <c r="AI3383" s="293">
        <f t="shared" si="1327"/>
        <v>0</v>
      </c>
      <c r="AJ3383" s="294">
        <f t="shared" si="1328"/>
        <v>0</v>
      </c>
      <c r="AK3383" s="295">
        <f t="shared" si="1329"/>
        <v>0</v>
      </c>
      <c r="AL3383" s="296">
        <f t="shared" si="1330"/>
        <v>0</v>
      </c>
      <c r="AM3383" s="293">
        <f t="shared" si="1331"/>
        <v>0</v>
      </c>
      <c r="AN3383" s="294">
        <f t="shared" si="1332"/>
        <v>0</v>
      </c>
      <c r="AO3383" s="295">
        <f t="shared" si="1333"/>
        <v>0</v>
      </c>
      <c r="AP3383" s="296">
        <f t="shared" si="1334"/>
        <v>0</v>
      </c>
      <c r="AQ3383" s="293">
        <f t="shared" si="1335"/>
        <v>0</v>
      </c>
      <c r="AR3383" s="294">
        <f t="shared" si="1336"/>
        <v>0</v>
      </c>
      <c r="AS3383" s="295">
        <f t="shared" si="1337"/>
        <v>0</v>
      </c>
      <c r="AT3383" s="296">
        <f t="shared" si="1338"/>
        <v>0</v>
      </c>
      <c r="AU3383" s="293">
        <f t="shared" si="1339"/>
        <v>0</v>
      </c>
      <c r="AV3383" s="294">
        <f t="shared" si="1340"/>
        <v>0</v>
      </c>
      <c r="AW3383" s="295">
        <f t="shared" si="1341"/>
        <v>0</v>
      </c>
      <c r="AX3383" s="296">
        <f t="shared" si="1342"/>
        <v>0</v>
      </c>
      <c r="AY3383" s="293">
        <f t="shared" si="1343"/>
        <v>0</v>
      </c>
      <c r="AZ3383" s="294">
        <f t="shared" si="1344"/>
        <v>0</v>
      </c>
      <c r="BA3383" s="295">
        <f t="shared" si="1345"/>
        <v>0</v>
      </c>
      <c r="BB3383" s="296">
        <f t="shared" si="1346"/>
        <v>0</v>
      </c>
      <c r="BC3383" s="285">
        <f t="shared" si="1347"/>
        <v>0</v>
      </c>
      <c r="BD3383" s="449">
        <f t="shared" si="1348"/>
        <v>0</v>
      </c>
      <c r="BE3383" s="469">
        <f t="shared" si="1349"/>
        <v>0</v>
      </c>
      <c r="BF3383" s="474">
        <f t="shared" si="1350"/>
        <v>0</v>
      </c>
      <c r="BG3383" s="449">
        <f t="shared" si="1351"/>
        <v>0</v>
      </c>
      <c r="BH3383" s="475">
        <f t="shared" si="1352"/>
        <v>0</v>
      </c>
      <c r="BI3383" s="419">
        <f t="shared" si="1353"/>
        <v>0</v>
      </c>
      <c r="BJ3383" s="313">
        <f t="shared" si="1354"/>
        <v>0</v>
      </c>
      <c r="BK3383" s="480">
        <f t="shared" si="1355"/>
        <v>0</v>
      </c>
      <c r="BL3383" s="419">
        <f t="shared" si="1356"/>
        <v>0</v>
      </c>
      <c r="BM3383" s="313">
        <f t="shared" si="1357"/>
        <v>0</v>
      </c>
      <c r="BN3383" s="480">
        <f t="shared" si="1358"/>
        <v>0</v>
      </c>
      <c r="BO3383" s="419">
        <f t="shared" si="1359"/>
        <v>0</v>
      </c>
      <c r="BP3383" s="313">
        <f t="shared" si="1360"/>
        <v>0</v>
      </c>
      <c r="BQ3383" s="480">
        <f t="shared" si="1361"/>
        <v>0</v>
      </c>
      <c r="BR3383" s="272">
        <f t="shared" si="1362"/>
        <v>0</v>
      </c>
      <c r="BS3383" s="273" t="str">
        <f>IF(BR3383=0,"",
IF(SUM($BR$3289:BR3383)=1,BT3383,
IF($BR$3409&gt;SUM($BR$3289:BR3383),_xlfn.CONCAT(", ",BT3383),
IF($BR$3409=SUM($BR$3289:BR3383),_xlfn.CONCAT(" y ",BT3383)))))</f>
        <v/>
      </c>
      <c r="BT3383" s="156" t="s">
        <v>5249</v>
      </c>
      <c r="BU3383" s="272">
        <f t="shared" si="1363"/>
        <v>0</v>
      </c>
      <c r="BV3383" s="273" t="str">
        <f>IF(BU3383=0,"",
IF(SUM($BU$3289:BU3383)=1,BW3383,
IF($BU$3291&gt;SUM($BU$3289:BU3383),_xlfn.CONCAT(", ",BW3383),
IF($BU$3291=SUM($BU$3289:BU3383),_xlfn.CONCAT(" y ",BW3383)))))</f>
        <v/>
      </c>
      <c r="BW3383" s="156" t="s">
        <v>5249</v>
      </c>
      <c r="BX3383" s="272">
        <f t="shared" si="1364"/>
        <v>0</v>
      </c>
      <c r="BY3383" s="273" t="str">
        <f>IF(BX3383=0,"",
IF(SUM($BX$3289:BX3383)=1,BZ3383,
IF($BX$3409&gt;SUM($BX$3289:BX3383),_xlfn.CONCAT(", ",BZ3383),
IF($BX$3409=SUM($BX$3289:BX3383),_xlfn.CONCAT(" y ",BZ3383)))))</f>
        <v/>
      </c>
      <c r="BZ3383" s="156" t="s">
        <v>5249</v>
      </c>
      <c r="CA3383" s="272">
        <f t="shared" si="1365"/>
        <v>0</v>
      </c>
      <c r="CB3383" s="273" t="str">
        <f>IF(CA3383=0,"",
IF(SUM($CA$3289:CA3383)=1,CC3383,
IF($CA$3409&gt;SUM($CA$3289:CA3383),_xlfn.CONCAT(", ",CC3383),
IF($CA$3409=SUM($CA$3289:CA3383),_xlfn.CONCAT(" y ",CC3383)))))</f>
        <v/>
      </c>
      <c r="CC3383" s="156" t="s">
        <v>5249</v>
      </c>
      <c r="CD3383" s="272">
        <f t="shared" si="1366"/>
        <v>0</v>
      </c>
      <c r="CE3383" s="273" t="str">
        <f>IF(CD3383=0,"",
IF(SUM($CD$3289:CD3383)=1,CF3383,
IF($CD$3409&gt;SUM($CD$3289:CD3383),_xlfn.CONCAT(", ",CF3383),
IF($CD$3409=SUM($CD$3289:CD3383),_xlfn.CONCAT(" y ",CF3383)))))</f>
        <v/>
      </c>
      <c r="CF3383" s="156" t="s">
        <v>5249</v>
      </c>
    </row>
    <row r="3384" spans="1:84" ht="15" customHeight="1">
      <c r="A3384" s="57"/>
      <c r="B3384" s="26"/>
      <c r="C3384" s="665" t="s">
        <v>5250</v>
      </c>
      <c r="D3384" s="852" t="str">
        <f t="shared" si="1324"/>
        <v/>
      </c>
      <c r="E3384" s="853"/>
      <c r="F3384" s="853"/>
      <c r="G3384" s="853"/>
      <c r="H3384" s="853"/>
      <c r="I3384" s="853"/>
      <c r="J3384" s="853"/>
      <c r="K3384" s="853"/>
      <c r="L3384" s="853"/>
      <c r="M3384" s="853"/>
      <c r="N3384" s="853"/>
      <c r="O3384" s="854"/>
      <c r="P3384" s="614"/>
      <c r="Q3384" s="614"/>
      <c r="R3384" s="614"/>
      <c r="S3384" s="614"/>
      <c r="T3384" s="614"/>
      <c r="U3384" s="614"/>
      <c r="V3384" s="614"/>
      <c r="W3384" s="614"/>
      <c r="X3384" s="614"/>
      <c r="Y3384" s="614"/>
      <c r="Z3384" s="614"/>
      <c r="AA3384" s="614"/>
      <c r="AB3384" s="614"/>
      <c r="AC3384" s="614"/>
      <c r="AD3384" s="614"/>
      <c r="AE3384" s="164"/>
      <c r="AF3384" s="164"/>
      <c r="AG3384" s="199">
        <f t="shared" si="1325"/>
        <v>0</v>
      </c>
      <c r="AH3384" s="298">
        <f t="shared" si="1326"/>
        <v>0</v>
      </c>
      <c r="AI3384" s="293">
        <f t="shared" si="1327"/>
        <v>0</v>
      </c>
      <c r="AJ3384" s="294">
        <f t="shared" si="1328"/>
        <v>0</v>
      </c>
      <c r="AK3384" s="295">
        <f t="shared" si="1329"/>
        <v>0</v>
      </c>
      <c r="AL3384" s="296">
        <f t="shared" si="1330"/>
        <v>0</v>
      </c>
      <c r="AM3384" s="293">
        <f t="shared" si="1331"/>
        <v>0</v>
      </c>
      <c r="AN3384" s="294">
        <f t="shared" si="1332"/>
        <v>0</v>
      </c>
      <c r="AO3384" s="295">
        <f t="shared" si="1333"/>
        <v>0</v>
      </c>
      <c r="AP3384" s="296">
        <f t="shared" si="1334"/>
        <v>0</v>
      </c>
      <c r="AQ3384" s="293">
        <f t="shared" si="1335"/>
        <v>0</v>
      </c>
      <c r="AR3384" s="294">
        <f t="shared" si="1336"/>
        <v>0</v>
      </c>
      <c r="AS3384" s="295">
        <f t="shared" si="1337"/>
        <v>0</v>
      </c>
      <c r="AT3384" s="296">
        <f t="shared" si="1338"/>
        <v>0</v>
      </c>
      <c r="AU3384" s="293">
        <f t="shared" si="1339"/>
        <v>0</v>
      </c>
      <c r="AV3384" s="294">
        <f t="shared" si="1340"/>
        <v>0</v>
      </c>
      <c r="AW3384" s="295">
        <f t="shared" si="1341"/>
        <v>0</v>
      </c>
      <c r="AX3384" s="296">
        <f t="shared" si="1342"/>
        <v>0</v>
      </c>
      <c r="AY3384" s="293">
        <f t="shared" si="1343"/>
        <v>0</v>
      </c>
      <c r="AZ3384" s="294">
        <f t="shared" si="1344"/>
        <v>0</v>
      </c>
      <c r="BA3384" s="295">
        <f t="shared" si="1345"/>
        <v>0</v>
      </c>
      <c r="BB3384" s="296">
        <f t="shared" si="1346"/>
        <v>0</v>
      </c>
      <c r="BC3384" s="285">
        <f t="shared" si="1347"/>
        <v>0</v>
      </c>
      <c r="BD3384" s="449">
        <f t="shared" si="1348"/>
        <v>0</v>
      </c>
      <c r="BE3384" s="469">
        <f t="shared" si="1349"/>
        <v>0</v>
      </c>
      <c r="BF3384" s="474">
        <f t="shared" si="1350"/>
        <v>0</v>
      </c>
      <c r="BG3384" s="449">
        <f t="shared" si="1351"/>
        <v>0</v>
      </c>
      <c r="BH3384" s="475">
        <f t="shared" si="1352"/>
        <v>0</v>
      </c>
      <c r="BI3384" s="419">
        <f t="shared" si="1353"/>
        <v>0</v>
      </c>
      <c r="BJ3384" s="313">
        <f t="shared" si="1354"/>
        <v>0</v>
      </c>
      <c r="BK3384" s="480">
        <f t="shared" si="1355"/>
        <v>0</v>
      </c>
      <c r="BL3384" s="419">
        <f t="shared" si="1356"/>
        <v>0</v>
      </c>
      <c r="BM3384" s="313">
        <f t="shared" si="1357"/>
        <v>0</v>
      </c>
      <c r="BN3384" s="480">
        <f t="shared" si="1358"/>
        <v>0</v>
      </c>
      <c r="BO3384" s="419">
        <f t="shared" si="1359"/>
        <v>0</v>
      </c>
      <c r="BP3384" s="313">
        <f t="shared" si="1360"/>
        <v>0</v>
      </c>
      <c r="BQ3384" s="480">
        <f t="shared" si="1361"/>
        <v>0</v>
      </c>
      <c r="BR3384" s="272">
        <f t="shared" si="1362"/>
        <v>0</v>
      </c>
      <c r="BS3384" s="273" t="str">
        <f>IF(BR3384=0,"",
IF(SUM($BR$3289:BR3384)=1,BT3384,
IF($BR$3409&gt;SUM($BR$3289:BR3384),_xlfn.CONCAT(", ",BT3384),
IF($BR$3409=SUM($BR$3289:BR3384),_xlfn.CONCAT(" y ",BT3384)))))</f>
        <v/>
      </c>
      <c r="BT3384" s="156" t="s">
        <v>5251</v>
      </c>
      <c r="BU3384" s="272">
        <f t="shared" si="1363"/>
        <v>0</v>
      </c>
      <c r="BV3384" s="273" t="str">
        <f>IF(BU3384=0,"",
IF(SUM($BU$3289:BU3384)=1,BW3384,
IF($BU$3291&gt;SUM($BU$3289:BU3384),_xlfn.CONCAT(", ",BW3384),
IF($BU$3291=SUM($BU$3289:BU3384),_xlfn.CONCAT(" y ",BW3384)))))</f>
        <v/>
      </c>
      <c r="BW3384" s="156" t="s">
        <v>5251</v>
      </c>
      <c r="BX3384" s="272">
        <f t="shared" si="1364"/>
        <v>0</v>
      </c>
      <c r="BY3384" s="273" t="str">
        <f>IF(BX3384=0,"",
IF(SUM($BX$3289:BX3384)=1,BZ3384,
IF($BX$3409&gt;SUM($BX$3289:BX3384),_xlfn.CONCAT(", ",BZ3384),
IF($BX$3409=SUM($BX$3289:BX3384),_xlfn.CONCAT(" y ",BZ3384)))))</f>
        <v/>
      </c>
      <c r="BZ3384" s="156" t="s">
        <v>5251</v>
      </c>
      <c r="CA3384" s="272">
        <f t="shared" si="1365"/>
        <v>0</v>
      </c>
      <c r="CB3384" s="273" t="str">
        <f>IF(CA3384=0,"",
IF(SUM($CA$3289:CA3384)=1,CC3384,
IF($CA$3409&gt;SUM($CA$3289:CA3384),_xlfn.CONCAT(", ",CC3384),
IF($CA$3409=SUM($CA$3289:CA3384),_xlfn.CONCAT(" y ",CC3384)))))</f>
        <v/>
      </c>
      <c r="CC3384" s="156" t="s">
        <v>5251</v>
      </c>
      <c r="CD3384" s="272">
        <f t="shared" si="1366"/>
        <v>0</v>
      </c>
      <c r="CE3384" s="273" t="str">
        <f>IF(CD3384=0,"",
IF(SUM($CD$3289:CD3384)=1,CF3384,
IF($CD$3409&gt;SUM($CD$3289:CD3384),_xlfn.CONCAT(", ",CF3384),
IF($CD$3409=SUM($CD$3289:CD3384),_xlfn.CONCAT(" y ",CF3384)))))</f>
        <v/>
      </c>
      <c r="CF3384" s="156" t="s">
        <v>5251</v>
      </c>
    </row>
    <row r="3385" spans="1:84" ht="15" customHeight="1">
      <c r="A3385" s="57"/>
      <c r="B3385" s="26"/>
      <c r="C3385" s="665" t="s">
        <v>5252</v>
      </c>
      <c r="D3385" s="852" t="str">
        <f t="shared" si="1324"/>
        <v/>
      </c>
      <c r="E3385" s="853"/>
      <c r="F3385" s="853"/>
      <c r="G3385" s="853"/>
      <c r="H3385" s="853"/>
      <c r="I3385" s="853"/>
      <c r="J3385" s="853"/>
      <c r="K3385" s="853"/>
      <c r="L3385" s="853"/>
      <c r="M3385" s="853"/>
      <c r="N3385" s="853"/>
      <c r="O3385" s="854"/>
      <c r="P3385" s="614"/>
      <c r="Q3385" s="614"/>
      <c r="R3385" s="614"/>
      <c r="S3385" s="614"/>
      <c r="T3385" s="614"/>
      <c r="U3385" s="614"/>
      <c r="V3385" s="614"/>
      <c r="W3385" s="614"/>
      <c r="X3385" s="614"/>
      <c r="Y3385" s="614"/>
      <c r="Z3385" s="614"/>
      <c r="AA3385" s="614"/>
      <c r="AB3385" s="614"/>
      <c r="AC3385" s="614"/>
      <c r="AD3385" s="614"/>
      <c r="AE3385" s="164"/>
      <c r="AF3385" s="164"/>
      <c r="AG3385" s="199">
        <f t="shared" si="1325"/>
        <v>0</v>
      </c>
      <c r="AH3385" s="298">
        <f t="shared" si="1326"/>
        <v>0</v>
      </c>
      <c r="AI3385" s="293">
        <f t="shared" si="1327"/>
        <v>0</v>
      </c>
      <c r="AJ3385" s="294">
        <f t="shared" si="1328"/>
        <v>0</v>
      </c>
      <c r="AK3385" s="295">
        <f t="shared" si="1329"/>
        <v>0</v>
      </c>
      <c r="AL3385" s="296">
        <f t="shared" si="1330"/>
        <v>0</v>
      </c>
      <c r="AM3385" s="293">
        <f t="shared" si="1331"/>
        <v>0</v>
      </c>
      <c r="AN3385" s="294">
        <f t="shared" si="1332"/>
        <v>0</v>
      </c>
      <c r="AO3385" s="295">
        <f t="shared" si="1333"/>
        <v>0</v>
      </c>
      <c r="AP3385" s="296">
        <f t="shared" si="1334"/>
        <v>0</v>
      </c>
      <c r="AQ3385" s="293">
        <f t="shared" si="1335"/>
        <v>0</v>
      </c>
      <c r="AR3385" s="294">
        <f t="shared" si="1336"/>
        <v>0</v>
      </c>
      <c r="AS3385" s="295">
        <f t="shared" si="1337"/>
        <v>0</v>
      </c>
      <c r="AT3385" s="296">
        <f t="shared" si="1338"/>
        <v>0</v>
      </c>
      <c r="AU3385" s="293">
        <f t="shared" si="1339"/>
        <v>0</v>
      </c>
      <c r="AV3385" s="294">
        <f t="shared" si="1340"/>
        <v>0</v>
      </c>
      <c r="AW3385" s="295">
        <f t="shared" si="1341"/>
        <v>0</v>
      </c>
      <c r="AX3385" s="296">
        <f t="shared" si="1342"/>
        <v>0</v>
      </c>
      <c r="AY3385" s="293">
        <f t="shared" si="1343"/>
        <v>0</v>
      </c>
      <c r="AZ3385" s="294">
        <f t="shared" si="1344"/>
        <v>0</v>
      </c>
      <c r="BA3385" s="295">
        <f t="shared" si="1345"/>
        <v>0</v>
      </c>
      <c r="BB3385" s="296">
        <f t="shared" si="1346"/>
        <v>0</v>
      </c>
      <c r="BC3385" s="285">
        <f t="shared" si="1347"/>
        <v>0</v>
      </c>
      <c r="BD3385" s="449">
        <f t="shared" si="1348"/>
        <v>0</v>
      </c>
      <c r="BE3385" s="469">
        <f t="shared" si="1349"/>
        <v>0</v>
      </c>
      <c r="BF3385" s="474">
        <f t="shared" si="1350"/>
        <v>0</v>
      </c>
      <c r="BG3385" s="449">
        <f t="shared" si="1351"/>
        <v>0</v>
      </c>
      <c r="BH3385" s="475">
        <f t="shared" si="1352"/>
        <v>0</v>
      </c>
      <c r="BI3385" s="419">
        <f t="shared" si="1353"/>
        <v>0</v>
      </c>
      <c r="BJ3385" s="313">
        <f t="shared" si="1354"/>
        <v>0</v>
      </c>
      <c r="BK3385" s="480">
        <f t="shared" si="1355"/>
        <v>0</v>
      </c>
      <c r="BL3385" s="419">
        <f t="shared" si="1356"/>
        <v>0</v>
      </c>
      <c r="BM3385" s="313">
        <f t="shared" si="1357"/>
        <v>0</v>
      </c>
      <c r="BN3385" s="480">
        <f t="shared" si="1358"/>
        <v>0</v>
      </c>
      <c r="BO3385" s="419">
        <f t="shared" si="1359"/>
        <v>0</v>
      </c>
      <c r="BP3385" s="313">
        <f t="shared" si="1360"/>
        <v>0</v>
      </c>
      <c r="BQ3385" s="480">
        <f t="shared" si="1361"/>
        <v>0</v>
      </c>
      <c r="BR3385" s="272">
        <f t="shared" si="1362"/>
        <v>0</v>
      </c>
      <c r="BS3385" s="273" t="str">
        <f>IF(BR3385=0,"",
IF(SUM($BR$3289:BR3385)=1,BT3385,
IF($BR$3409&gt;SUM($BR$3289:BR3385),_xlfn.CONCAT(", ",BT3385),
IF($BR$3409=SUM($BR$3289:BR3385),_xlfn.CONCAT(" y ",BT3385)))))</f>
        <v/>
      </c>
      <c r="BT3385" s="156" t="s">
        <v>5253</v>
      </c>
      <c r="BU3385" s="272">
        <f t="shared" si="1363"/>
        <v>0</v>
      </c>
      <c r="BV3385" s="273" t="str">
        <f>IF(BU3385=0,"",
IF(SUM($BU$3289:BU3385)=1,BW3385,
IF($BU$3291&gt;SUM($BU$3289:BU3385),_xlfn.CONCAT(", ",BW3385),
IF($BU$3291=SUM($BU$3289:BU3385),_xlfn.CONCAT(" y ",BW3385)))))</f>
        <v/>
      </c>
      <c r="BW3385" s="156" t="s">
        <v>5253</v>
      </c>
      <c r="BX3385" s="272">
        <f t="shared" si="1364"/>
        <v>0</v>
      </c>
      <c r="BY3385" s="273" t="str">
        <f>IF(BX3385=0,"",
IF(SUM($BX$3289:BX3385)=1,BZ3385,
IF($BX$3409&gt;SUM($BX$3289:BX3385),_xlfn.CONCAT(", ",BZ3385),
IF($BX$3409=SUM($BX$3289:BX3385),_xlfn.CONCAT(" y ",BZ3385)))))</f>
        <v/>
      </c>
      <c r="BZ3385" s="156" t="s">
        <v>5253</v>
      </c>
      <c r="CA3385" s="272">
        <f t="shared" si="1365"/>
        <v>0</v>
      </c>
      <c r="CB3385" s="273" t="str">
        <f>IF(CA3385=0,"",
IF(SUM($CA$3289:CA3385)=1,CC3385,
IF($CA$3409&gt;SUM($CA$3289:CA3385),_xlfn.CONCAT(", ",CC3385),
IF($CA$3409=SUM($CA$3289:CA3385),_xlfn.CONCAT(" y ",CC3385)))))</f>
        <v/>
      </c>
      <c r="CC3385" s="156" t="s">
        <v>5253</v>
      </c>
      <c r="CD3385" s="272">
        <f t="shared" si="1366"/>
        <v>0</v>
      </c>
      <c r="CE3385" s="273" t="str">
        <f>IF(CD3385=0,"",
IF(SUM($CD$3289:CD3385)=1,CF3385,
IF($CD$3409&gt;SUM($CD$3289:CD3385),_xlfn.CONCAT(", ",CF3385),
IF($CD$3409=SUM($CD$3289:CD3385),_xlfn.CONCAT(" y ",CF3385)))))</f>
        <v/>
      </c>
      <c r="CF3385" s="156" t="s">
        <v>5253</v>
      </c>
    </row>
    <row r="3386" spans="1:84" ht="15" customHeight="1">
      <c r="A3386" s="57"/>
      <c r="B3386" s="26"/>
      <c r="C3386" s="665" t="s">
        <v>5254</v>
      </c>
      <c r="D3386" s="852" t="str">
        <f t="shared" si="1324"/>
        <v/>
      </c>
      <c r="E3386" s="853"/>
      <c r="F3386" s="853"/>
      <c r="G3386" s="853"/>
      <c r="H3386" s="853"/>
      <c r="I3386" s="853"/>
      <c r="J3386" s="853"/>
      <c r="K3386" s="853"/>
      <c r="L3386" s="853"/>
      <c r="M3386" s="853"/>
      <c r="N3386" s="853"/>
      <c r="O3386" s="854"/>
      <c r="P3386" s="614"/>
      <c r="Q3386" s="614"/>
      <c r="R3386" s="614"/>
      <c r="S3386" s="614"/>
      <c r="T3386" s="614"/>
      <c r="U3386" s="614"/>
      <c r="V3386" s="614"/>
      <c r="W3386" s="614"/>
      <c r="X3386" s="614"/>
      <c r="Y3386" s="614"/>
      <c r="Z3386" s="614"/>
      <c r="AA3386" s="614"/>
      <c r="AB3386" s="614"/>
      <c r="AC3386" s="614"/>
      <c r="AD3386" s="614"/>
      <c r="AE3386" s="164"/>
      <c r="AF3386" s="164"/>
      <c r="AG3386" s="199">
        <f t="shared" si="1325"/>
        <v>0</v>
      </c>
      <c r="AH3386" s="298">
        <f t="shared" si="1326"/>
        <v>0</v>
      </c>
      <c r="AI3386" s="293">
        <f t="shared" si="1327"/>
        <v>0</v>
      </c>
      <c r="AJ3386" s="294">
        <f t="shared" si="1328"/>
        <v>0</v>
      </c>
      <c r="AK3386" s="295">
        <f t="shared" si="1329"/>
        <v>0</v>
      </c>
      <c r="AL3386" s="296">
        <f t="shared" si="1330"/>
        <v>0</v>
      </c>
      <c r="AM3386" s="293">
        <f t="shared" si="1331"/>
        <v>0</v>
      </c>
      <c r="AN3386" s="294">
        <f t="shared" si="1332"/>
        <v>0</v>
      </c>
      <c r="AO3386" s="295">
        <f t="shared" si="1333"/>
        <v>0</v>
      </c>
      <c r="AP3386" s="296">
        <f t="shared" si="1334"/>
        <v>0</v>
      </c>
      <c r="AQ3386" s="293">
        <f t="shared" si="1335"/>
        <v>0</v>
      </c>
      <c r="AR3386" s="294">
        <f t="shared" si="1336"/>
        <v>0</v>
      </c>
      <c r="AS3386" s="295">
        <f t="shared" si="1337"/>
        <v>0</v>
      </c>
      <c r="AT3386" s="296">
        <f t="shared" si="1338"/>
        <v>0</v>
      </c>
      <c r="AU3386" s="293">
        <f t="shared" si="1339"/>
        <v>0</v>
      </c>
      <c r="AV3386" s="294">
        <f t="shared" si="1340"/>
        <v>0</v>
      </c>
      <c r="AW3386" s="295">
        <f t="shared" si="1341"/>
        <v>0</v>
      </c>
      <c r="AX3386" s="296">
        <f t="shared" si="1342"/>
        <v>0</v>
      </c>
      <c r="AY3386" s="293">
        <f t="shared" si="1343"/>
        <v>0</v>
      </c>
      <c r="AZ3386" s="294">
        <f t="shared" si="1344"/>
        <v>0</v>
      </c>
      <c r="BA3386" s="295">
        <f t="shared" si="1345"/>
        <v>0</v>
      </c>
      <c r="BB3386" s="296">
        <f t="shared" si="1346"/>
        <v>0</v>
      </c>
      <c r="BC3386" s="285">
        <f t="shared" si="1347"/>
        <v>0</v>
      </c>
      <c r="BD3386" s="449">
        <f t="shared" si="1348"/>
        <v>0</v>
      </c>
      <c r="BE3386" s="469">
        <f t="shared" si="1349"/>
        <v>0</v>
      </c>
      <c r="BF3386" s="474">
        <f t="shared" si="1350"/>
        <v>0</v>
      </c>
      <c r="BG3386" s="449">
        <f t="shared" si="1351"/>
        <v>0</v>
      </c>
      <c r="BH3386" s="475">
        <f t="shared" si="1352"/>
        <v>0</v>
      </c>
      <c r="BI3386" s="419">
        <f t="shared" si="1353"/>
        <v>0</v>
      </c>
      <c r="BJ3386" s="313">
        <f t="shared" si="1354"/>
        <v>0</v>
      </c>
      <c r="BK3386" s="480">
        <f t="shared" si="1355"/>
        <v>0</v>
      </c>
      <c r="BL3386" s="419">
        <f t="shared" si="1356"/>
        <v>0</v>
      </c>
      <c r="BM3386" s="313">
        <f t="shared" si="1357"/>
        <v>0</v>
      </c>
      <c r="BN3386" s="480">
        <f t="shared" si="1358"/>
        <v>0</v>
      </c>
      <c r="BO3386" s="419">
        <f t="shared" si="1359"/>
        <v>0</v>
      </c>
      <c r="BP3386" s="313">
        <f t="shared" si="1360"/>
        <v>0</v>
      </c>
      <c r="BQ3386" s="480">
        <f t="shared" si="1361"/>
        <v>0</v>
      </c>
      <c r="BR3386" s="272">
        <f t="shared" si="1362"/>
        <v>0</v>
      </c>
      <c r="BS3386" s="273" t="str">
        <f>IF(BR3386=0,"",
IF(SUM($BR$3289:BR3386)=1,BT3386,
IF($BR$3409&gt;SUM($BR$3289:BR3386),_xlfn.CONCAT(", ",BT3386),
IF($BR$3409=SUM($BR$3289:BR3386),_xlfn.CONCAT(" y ",BT3386)))))</f>
        <v/>
      </c>
      <c r="BT3386" s="156" t="s">
        <v>5255</v>
      </c>
      <c r="BU3386" s="272">
        <f t="shared" si="1363"/>
        <v>0</v>
      </c>
      <c r="BV3386" s="273" t="str">
        <f>IF(BU3386=0,"",
IF(SUM($BU$3289:BU3386)=1,BW3386,
IF($BU$3291&gt;SUM($BU$3289:BU3386),_xlfn.CONCAT(", ",BW3386),
IF($BU$3291=SUM($BU$3289:BU3386),_xlfn.CONCAT(" y ",BW3386)))))</f>
        <v/>
      </c>
      <c r="BW3386" s="156" t="s">
        <v>5255</v>
      </c>
      <c r="BX3386" s="272">
        <f t="shared" si="1364"/>
        <v>0</v>
      </c>
      <c r="BY3386" s="273" t="str">
        <f>IF(BX3386=0,"",
IF(SUM($BX$3289:BX3386)=1,BZ3386,
IF($BX$3409&gt;SUM($BX$3289:BX3386),_xlfn.CONCAT(", ",BZ3386),
IF($BX$3409=SUM($BX$3289:BX3386),_xlfn.CONCAT(" y ",BZ3386)))))</f>
        <v/>
      </c>
      <c r="BZ3386" s="156" t="s">
        <v>5255</v>
      </c>
      <c r="CA3386" s="272">
        <f t="shared" si="1365"/>
        <v>0</v>
      </c>
      <c r="CB3386" s="273" t="str">
        <f>IF(CA3386=0,"",
IF(SUM($CA$3289:CA3386)=1,CC3386,
IF($CA$3409&gt;SUM($CA$3289:CA3386),_xlfn.CONCAT(", ",CC3386),
IF($CA$3409=SUM($CA$3289:CA3386),_xlfn.CONCAT(" y ",CC3386)))))</f>
        <v/>
      </c>
      <c r="CC3386" s="156" t="s">
        <v>5255</v>
      </c>
      <c r="CD3386" s="272">
        <f t="shared" si="1366"/>
        <v>0</v>
      </c>
      <c r="CE3386" s="273" t="str">
        <f>IF(CD3386=0,"",
IF(SUM($CD$3289:CD3386)=1,CF3386,
IF($CD$3409&gt;SUM($CD$3289:CD3386),_xlfn.CONCAT(", ",CF3386),
IF($CD$3409=SUM($CD$3289:CD3386),_xlfn.CONCAT(" y ",CF3386)))))</f>
        <v/>
      </c>
      <c r="CF3386" s="156" t="s">
        <v>5255</v>
      </c>
    </row>
    <row r="3387" spans="1:84" ht="15" customHeight="1">
      <c r="A3387" s="57"/>
      <c r="B3387" s="26"/>
      <c r="C3387" s="665" t="s">
        <v>5256</v>
      </c>
      <c r="D3387" s="852" t="str">
        <f t="shared" si="1324"/>
        <v/>
      </c>
      <c r="E3387" s="853"/>
      <c r="F3387" s="853"/>
      <c r="G3387" s="853"/>
      <c r="H3387" s="853"/>
      <c r="I3387" s="853"/>
      <c r="J3387" s="853"/>
      <c r="K3387" s="853"/>
      <c r="L3387" s="853"/>
      <c r="M3387" s="853"/>
      <c r="N3387" s="853"/>
      <c r="O3387" s="854"/>
      <c r="P3387" s="614"/>
      <c r="Q3387" s="614"/>
      <c r="R3387" s="614"/>
      <c r="S3387" s="614"/>
      <c r="T3387" s="614"/>
      <c r="U3387" s="614"/>
      <c r="V3387" s="614"/>
      <c r="W3387" s="614"/>
      <c r="X3387" s="614"/>
      <c r="Y3387" s="614"/>
      <c r="Z3387" s="614"/>
      <c r="AA3387" s="614"/>
      <c r="AB3387" s="614"/>
      <c r="AC3387" s="614"/>
      <c r="AD3387" s="614"/>
      <c r="AE3387" s="164"/>
      <c r="AF3387" s="164"/>
      <c r="AG3387" s="199">
        <f t="shared" si="1325"/>
        <v>0</v>
      </c>
      <c r="AH3387" s="298">
        <f t="shared" si="1326"/>
        <v>0</v>
      </c>
      <c r="AI3387" s="293">
        <f t="shared" si="1327"/>
        <v>0</v>
      </c>
      <c r="AJ3387" s="294">
        <f t="shared" si="1328"/>
        <v>0</v>
      </c>
      <c r="AK3387" s="295">
        <f t="shared" si="1329"/>
        <v>0</v>
      </c>
      <c r="AL3387" s="296">
        <f t="shared" si="1330"/>
        <v>0</v>
      </c>
      <c r="AM3387" s="293">
        <f t="shared" si="1331"/>
        <v>0</v>
      </c>
      <c r="AN3387" s="294">
        <f t="shared" si="1332"/>
        <v>0</v>
      </c>
      <c r="AO3387" s="295">
        <f t="shared" si="1333"/>
        <v>0</v>
      </c>
      <c r="AP3387" s="296">
        <f t="shared" si="1334"/>
        <v>0</v>
      </c>
      <c r="AQ3387" s="293">
        <f t="shared" si="1335"/>
        <v>0</v>
      </c>
      <c r="AR3387" s="294">
        <f t="shared" si="1336"/>
        <v>0</v>
      </c>
      <c r="AS3387" s="295">
        <f t="shared" si="1337"/>
        <v>0</v>
      </c>
      <c r="AT3387" s="296">
        <f t="shared" si="1338"/>
        <v>0</v>
      </c>
      <c r="AU3387" s="293">
        <f t="shared" si="1339"/>
        <v>0</v>
      </c>
      <c r="AV3387" s="294">
        <f t="shared" si="1340"/>
        <v>0</v>
      </c>
      <c r="AW3387" s="295">
        <f t="shared" si="1341"/>
        <v>0</v>
      </c>
      <c r="AX3387" s="296">
        <f t="shared" si="1342"/>
        <v>0</v>
      </c>
      <c r="AY3387" s="293">
        <f t="shared" si="1343"/>
        <v>0</v>
      </c>
      <c r="AZ3387" s="294">
        <f t="shared" si="1344"/>
        <v>0</v>
      </c>
      <c r="BA3387" s="295">
        <f t="shared" si="1345"/>
        <v>0</v>
      </c>
      <c r="BB3387" s="296">
        <f t="shared" si="1346"/>
        <v>0</v>
      </c>
      <c r="BC3387" s="285">
        <f t="shared" si="1347"/>
        <v>0</v>
      </c>
      <c r="BD3387" s="449">
        <f t="shared" si="1348"/>
        <v>0</v>
      </c>
      <c r="BE3387" s="469">
        <f t="shared" si="1349"/>
        <v>0</v>
      </c>
      <c r="BF3387" s="474">
        <f t="shared" si="1350"/>
        <v>0</v>
      </c>
      <c r="BG3387" s="449">
        <f t="shared" si="1351"/>
        <v>0</v>
      </c>
      <c r="BH3387" s="475">
        <f t="shared" si="1352"/>
        <v>0</v>
      </c>
      <c r="BI3387" s="419">
        <f t="shared" si="1353"/>
        <v>0</v>
      </c>
      <c r="BJ3387" s="313">
        <f t="shared" si="1354"/>
        <v>0</v>
      </c>
      <c r="BK3387" s="480">
        <f t="shared" si="1355"/>
        <v>0</v>
      </c>
      <c r="BL3387" s="419">
        <f t="shared" si="1356"/>
        <v>0</v>
      </c>
      <c r="BM3387" s="313">
        <f t="shared" si="1357"/>
        <v>0</v>
      </c>
      <c r="BN3387" s="480">
        <f t="shared" si="1358"/>
        <v>0</v>
      </c>
      <c r="BO3387" s="419">
        <f t="shared" si="1359"/>
        <v>0</v>
      </c>
      <c r="BP3387" s="313">
        <f t="shared" si="1360"/>
        <v>0</v>
      </c>
      <c r="BQ3387" s="480">
        <f t="shared" si="1361"/>
        <v>0</v>
      </c>
      <c r="BR3387" s="272">
        <f t="shared" si="1362"/>
        <v>0</v>
      </c>
      <c r="BS3387" s="273" t="str">
        <f>IF(BR3387=0,"",
IF(SUM($BR$3289:BR3387)=1,BT3387,
IF($BR$3409&gt;SUM($BR$3289:BR3387),_xlfn.CONCAT(", ",BT3387),
IF($BR$3409=SUM($BR$3289:BR3387),_xlfn.CONCAT(" y ",BT3387)))))</f>
        <v/>
      </c>
      <c r="BT3387" s="156" t="s">
        <v>5257</v>
      </c>
      <c r="BU3387" s="272">
        <f t="shared" si="1363"/>
        <v>0</v>
      </c>
      <c r="BV3387" s="273" t="str">
        <f>IF(BU3387=0,"",
IF(SUM($BU$3289:BU3387)=1,BW3387,
IF($BU$3291&gt;SUM($BU$3289:BU3387),_xlfn.CONCAT(", ",BW3387),
IF($BU$3291=SUM($BU$3289:BU3387),_xlfn.CONCAT(" y ",BW3387)))))</f>
        <v/>
      </c>
      <c r="BW3387" s="156" t="s">
        <v>5257</v>
      </c>
      <c r="BX3387" s="272">
        <f t="shared" si="1364"/>
        <v>0</v>
      </c>
      <c r="BY3387" s="273" t="str">
        <f>IF(BX3387=0,"",
IF(SUM($BX$3289:BX3387)=1,BZ3387,
IF($BX$3409&gt;SUM($BX$3289:BX3387),_xlfn.CONCAT(", ",BZ3387),
IF($BX$3409=SUM($BX$3289:BX3387),_xlfn.CONCAT(" y ",BZ3387)))))</f>
        <v/>
      </c>
      <c r="BZ3387" s="156" t="s">
        <v>5257</v>
      </c>
      <c r="CA3387" s="272">
        <f t="shared" si="1365"/>
        <v>0</v>
      </c>
      <c r="CB3387" s="273" t="str">
        <f>IF(CA3387=0,"",
IF(SUM($CA$3289:CA3387)=1,CC3387,
IF($CA$3409&gt;SUM($CA$3289:CA3387),_xlfn.CONCAT(", ",CC3387),
IF($CA$3409=SUM($CA$3289:CA3387),_xlfn.CONCAT(" y ",CC3387)))))</f>
        <v/>
      </c>
      <c r="CC3387" s="156" t="s">
        <v>5257</v>
      </c>
      <c r="CD3387" s="272">
        <f t="shared" si="1366"/>
        <v>0</v>
      </c>
      <c r="CE3387" s="273" t="str">
        <f>IF(CD3387=0,"",
IF(SUM($CD$3289:CD3387)=1,CF3387,
IF($CD$3409&gt;SUM($CD$3289:CD3387),_xlfn.CONCAT(", ",CF3387),
IF($CD$3409=SUM($CD$3289:CD3387),_xlfn.CONCAT(" y ",CF3387)))))</f>
        <v/>
      </c>
      <c r="CF3387" s="156" t="s">
        <v>5257</v>
      </c>
    </row>
    <row r="3388" spans="1:84" ht="15" customHeight="1">
      <c r="A3388" s="57"/>
      <c r="B3388" s="26"/>
      <c r="C3388" s="668" t="s">
        <v>5258</v>
      </c>
      <c r="D3388" s="852" t="str">
        <f t="shared" si="1324"/>
        <v/>
      </c>
      <c r="E3388" s="853"/>
      <c r="F3388" s="853"/>
      <c r="G3388" s="853"/>
      <c r="H3388" s="853"/>
      <c r="I3388" s="853"/>
      <c r="J3388" s="853"/>
      <c r="K3388" s="853"/>
      <c r="L3388" s="853"/>
      <c r="M3388" s="853"/>
      <c r="N3388" s="853"/>
      <c r="O3388" s="854"/>
      <c r="P3388" s="614"/>
      <c r="Q3388" s="614"/>
      <c r="R3388" s="614"/>
      <c r="S3388" s="614"/>
      <c r="T3388" s="614"/>
      <c r="U3388" s="614"/>
      <c r="V3388" s="614"/>
      <c r="W3388" s="614"/>
      <c r="X3388" s="614"/>
      <c r="Y3388" s="614"/>
      <c r="Z3388" s="614"/>
      <c r="AA3388" s="614"/>
      <c r="AB3388" s="614"/>
      <c r="AC3388" s="614"/>
      <c r="AD3388" s="614"/>
      <c r="AE3388" s="164"/>
      <c r="AF3388" s="164"/>
      <c r="AG3388" s="199">
        <f t="shared" si="1325"/>
        <v>0</v>
      </c>
      <c r="AH3388" s="298">
        <f t="shared" si="1326"/>
        <v>0</v>
      </c>
      <c r="AI3388" s="293">
        <f t="shared" si="1327"/>
        <v>0</v>
      </c>
      <c r="AJ3388" s="294">
        <f t="shared" si="1328"/>
        <v>0</v>
      </c>
      <c r="AK3388" s="295">
        <f t="shared" si="1329"/>
        <v>0</v>
      </c>
      <c r="AL3388" s="296">
        <f t="shared" si="1330"/>
        <v>0</v>
      </c>
      <c r="AM3388" s="293">
        <f t="shared" si="1331"/>
        <v>0</v>
      </c>
      <c r="AN3388" s="294">
        <f t="shared" si="1332"/>
        <v>0</v>
      </c>
      <c r="AO3388" s="295">
        <f t="shared" si="1333"/>
        <v>0</v>
      </c>
      <c r="AP3388" s="296">
        <f t="shared" si="1334"/>
        <v>0</v>
      </c>
      <c r="AQ3388" s="293">
        <f t="shared" si="1335"/>
        <v>0</v>
      </c>
      <c r="AR3388" s="294">
        <f t="shared" si="1336"/>
        <v>0</v>
      </c>
      <c r="AS3388" s="295">
        <f t="shared" si="1337"/>
        <v>0</v>
      </c>
      <c r="AT3388" s="296">
        <f t="shared" si="1338"/>
        <v>0</v>
      </c>
      <c r="AU3388" s="293">
        <f t="shared" si="1339"/>
        <v>0</v>
      </c>
      <c r="AV3388" s="294">
        <f t="shared" si="1340"/>
        <v>0</v>
      </c>
      <c r="AW3388" s="295">
        <f t="shared" si="1341"/>
        <v>0</v>
      </c>
      <c r="AX3388" s="296">
        <f t="shared" si="1342"/>
        <v>0</v>
      </c>
      <c r="AY3388" s="293">
        <f t="shared" si="1343"/>
        <v>0</v>
      </c>
      <c r="AZ3388" s="294">
        <f t="shared" si="1344"/>
        <v>0</v>
      </c>
      <c r="BA3388" s="295">
        <f t="shared" si="1345"/>
        <v>0</v>
      </c>
      <c r="BB3388" s="296">
        <f t="shared" si="1346"/>
        <v>0</v>
      </c>
      <c r="BC3388" s="285">
        <f t="shared" si="1347"/>
        <v>0</v>
      </c>
      <c r="BD3388" s="449">
        <f t="shared" si="1348"/>
        <v>0</v>
      </c>
      <c r="BE3388" s="469">
        <f t="shared" si="1349"/>
        <v>0</v>
      </c>
      <c r="BF3388" s="474">
        <f t="shared" si="1350"/>
        <v>0</v>
      </c>
      <c r="BG3388" s="449">
        <f t="shared" si="1351"/>
        <v>0</v>
      </c>
      <c r="BH3388" s="475">
        <f t="shared" si="1352"/>
        <v>0</v>
      </c>
      <c r="BI3388" s="419">
        <f t="shared" si="1353"/>
        <v>0</v>
      </c>
      <c r="BJ3388" s="313">
        <f t="shared" si="1354"/>
        <v>0</v>
      </c>
      <c r="BK3388" s="480">
        <f t="shared" si="1355"/>
        <v>0</v>
      </c>
      <c r="BL3388" s="419">
        <f t="shared" si="1356"/>
        <v>0</v>
      </c>
      <c r="BM3388" s="313">
        <f t="shared" si="1357"/>
        <v>0</v>
      </c>
      <c r="BN3388" s="480">
        <f t="shared" si="1358"/>
        <v>0</v>
      </c>
      <c r="BO3388" s="419">
        <f t="shared" si="1359"/>
        <v>0</v>
      </c>
      <c r="BP3388" s="313">
        <f t="shared" si="1360"/>
        <v>0</v>
      </c>
      <c r="BQ3388" s="480">
        <f t="shared" si="1361"/>
        <v>0</v>
      </c>
      <c r="BR3388" s="272">
        <f t="shared" si="1362"/>
        <v>0</v>
      </c>
      <c r="BS3388" s="273" t="str">
        <f>IF(BR3388=0,"",
IF(SUM($BR$3289:BR3388)=1,BT3388,
IF($BR$3409&gt;SUM($BR$3289:BR3388),_xlfn.CONCAT(", ",BT3388),
IF($BR$3409=SUM($BR$3289:BR3388),_xlfn.CONCAT(" y ",BT3388)))))</f>
        <v/>
      </c>
      <c r="BT3388" s="156" t="s">
        <v>5259</v>
      </c>
      <c r="BU3388" s="272">
        <f t="shared" si="1363"/>
        <v>0</v>
      </c>
      <c r="BV3388" s="273" t="str">
        <f>IF(BU3388=0,"",
IF(SUM($BU$3289:BU3388)=1,BW3388,
IF($BU$3291&gt;SUM($BU$3289:BU3388),_xlfn.CONCAT(", ",BW3388),
IF($BU$3291=SUM($BU$3289:BU3388),_xlfn.CONCAT(" y ",BW3388)))))</f>
        <v/>
      </c>
      <c r="BW3388" s="156" t="s">
        <v>5259</v>
      </c>
      <c r="BX3388" s="272">
        <f t="shared" si="1364"/>
        <v>0</v>
      </c>
      <c r="BY3388" s="273" t="str">
        <f>IF(BX3388=0,"",
IF(SUM($BX$3289:BX3388)=1,BZ3388,
IF($BX$3409&gt;SUM($BX$3289:BX3388),_xlfn.CONCAT(", ",BZ3388),
IF($BX$3409=SUM($BX$3289:BX3388),_xlfn.CONCAT(" y ",BZ3388)))))</f>
        <v/>
      </c>
      <c r="BZ3388" s="156" t="s">
        <v>5259</v>
      </c>
      <c r="CA3388" s="272">
        <f t="shared" si="1365"/>
        <v>0</v>
      </c>
      <c r="CB3388" s="273" t="str">
        <f>IF(CA3388=0,"",
IF(SUM($CA$3289:CA3388)=1,CC3388,
IF($CA$3409&gt;SUM($CA$3289:CA3388),_xlfn.CONCAT(", ",CC3388),
IF($CA$3409=SUM($CA$3289:CA3388),_xlfn.CONCAT(" y ",CC3388)))))</f>
        <v/>
      </c>
      <c r="CC3388" s="156" t="s">
        <v>5259</v>
      </c>
      <c r="CD3388" s="272">
        <f t="shared" si="1366"/>
        <v>0</v>
      </c>
      <c r="CE3388" s="273" t="str">
        <f>IF(CD3388=0,"",
IF(SUM($CD$3289:CD3388)=1,CF3388,
IF($CD$3409&gt;SUM($CD$3289:CD3388),_xlfn.CONCAT(", ",CF3388),
IF($CD$3409=SUM($CD$3289:CD3388),_xlfn.CONCAT(" y ",CF3388)))))</f>
        <v/>
      </c>
      <c r="CF3388" s="156" t="s">
        <v>5259</v>
      </c>
    </row>
    <row r="3389" spans="1:84" ht="15" customHeight="1">
      <c r="A3389" s="662"/>
      <c r="B3389" s="145"/>
      <c r="C3389" s="157" t="s">
        <v>5260</v>
      </c>
      <c r="D3389" s="852" t="str">
        <f t="shared" si="1324"/>
        <v/>
      </c>
      <c r="E3389" s="853"/>
      <c r="F3389" s="853"/>
      <c r="G3389" s="853"/>
      <c r="H3389" s="853"/>
      <c r="I3389" s="853"/>
      <c r="J3389" s="853"/>
      <c r="K3389" s="853"/>
      <c r="L3389" s="853"/>
      <c r="M3389" s="853"/>
      <c r="N3389" s="853"/>
      <c r="O3389" s="854"/>
      <c r="P3389" s="614"/>
      <c r="Q3389" s="614"/>
      <c r="R3389" s="614"/>
      <c r="S3389" s="614"/>
      <c r="T3389" s="614"/>
      <c r="U3389" s="614"/>
      <c r="V3389" s="614"/>
      <c r="W3389" s="614"/>
      <c r="X3389" s="614"/>
      <c r="Y3389" s="614"/>
      <c r="Z3389" s="614"/>
      <c r="AA3389" s="614"/>
      <c r="AB3389" s="614"/>
      <c r="AC3389" s="614"/>
      <c r="AD3389" s="614"/>
      <c r="AE3389" s="164"/>
      <c r="AF3389" s="164"/>
      <c r="AG3389" s="199">
        <f t="shared" si="1325"/>
        <v>0</v>
      </c>
      <c r="AH3389" s="298">
        <f t="shared" si="1326"/>
        <v>0</v>
      </c>
      <c r="AI3389" s="293">
        <f t="shared" si="1327"/>
        <v>0</v>
      </c>
      <c r="AJ3389" s="294">
        <f t="shared" si="1328"/>
        <v>0</v>
      </c>
      <c r="AK3389" s="295">
        <f t="shared" si="1329"/>
        <v>0</v>
      </c>
      <c r="AL3389" s="296">
        <f t="shared" si="1330"/>
        <v>0</v>
      </c>
      <c r="AM3389" s="293">
        <f t="shared" si="1331"/>
        <v>0</v>
      </c>
      <c r="AN3389" s="294">
        <f t="shared" si="1332"/>
        <v>0</v>
      </c>
      <c r="AO3389" s="295">
        <f t="shared" si="1333"/>
        <v>0</v>
      </c>
      <c r="AP3389" s="296">
        <f t="shared" si="1334"/>
        <v>0</v>
      </c>
      <c r="AQ3389" s="293">
        <f t="shared" si="1335"/>
        <v>0</v>
      </c>
      <c r="AR3389" s="294">
        <f t="shared" si="1336"/>
        <v>0</v>
      </c>
      <c r="AS3389" s="295">
        <f t="shared" si="1337"/>
        <v>0</v>
      </c>
      <c r="AT3389" s="296">
        <f t="shared" si="1338"/>
        <v>0</v>
      </c>
      <c r="AU3389" s="293">
        <f t="shared" si="1339"/>
        <v>0</v>
      </c>
      <c r="AV3389" s="294">
        <f t="shared" si="1340"/>
        <v>0</v>
      </c>
      <c r="AW3389" s="295">
        <f t="shared" si="1341"/>
        <v>0</v>
      </c>
      <c r="AX3389" s="296">
        <f t="shared" si="1342"/>
        <v>0</v>
      </c>
      <c r="AY3389" s="293">
        <f t="shared" si="1343"/>
        <v>0</v>
      </c>
      <c r="AZ3389" s="294">
        <f t="shared" si="1344"/>
        <v>0</v>
      </c>
      <c r="BA3389" s="295">
        <f t="shared" si="1345"/>
        <v>0</v>
      </c>
      <c r="BB3389" s="296">
        <f t="shared" si="1346"/>
        <v>0</v>
      </c>
      <c r="BC3389" s="285">
        <f t="shared" si="1347"/>
        <v>0</v>
      </c>
      <c r="BD3389" s="449">
        <f t="shared" si="1348"/>
        <v>0</v>
      </c>
      <c r="BE3389" s="469">
        <f t="shared" si="1349"/>
        <v>0</v>
      </c>
      <c r="BF3389" s="474">
        <f t="shared" si="1350"/>
        <v>0</v>
      </c>
      <c r="BG3389" s="449">
        <f t="shared" si="1351"/>
        <v>0</v>
      </c>
      <c r="BH3389" s="475">
        <f t="shared" si="1352"/>
        <v>0</v>
      </c>
      <c r="BI3389" s="419">
        <f t="shared" si="1353"/>
        <v>0</v>
      </c>
      <c r="BJ3389" s="313">
        <f t="shared" si="1354"/>
        <v>0</v>
      </c>
      <c r="BK3389" s="480">
        <f t="shared" si="1355"/>
        <v>0</v>
      </c>
      <c r="BL3389" s="419">
        <f t="shared" si="1356"/>
        <v>0</v>
      </c>
      <c r="BM3389" s="313">
        <f t="shared" si="1357"/>
        <v>0</v>
      </c>
      <c r="BN3389" s="480">
        <f t="shared" si="1358"/>
        <v>0</v>
      </c>
      <c r="BO3389" s="419">
        <f t="shared" si="1359"/>
        <v>0</v>
      </c>
      <c r="BP3389" s="313">
        <f t="shared" si="1360"/>
        <v>0</v>
      </c>
      <c r="BQ3389" s="480">
        <f t="shared" si="1361"/>
        <v>0</v>
      </c>
      <c r="BR3389" s="272">
        <f t="shared" si="1362"/>
        <v>0</v>
      </c>
      <c r="BS3389" s="273" t="str">
        <f>IF(BR3389=0,"",
IF(SUM($BR$3289:BR3389)=1,BT3389,
IF($BR$3409&gt;SUM($BR$3289:BR3389),_xlfn.CONCAT(", ",BT3389),
IF($BR$3409=SUM($BR$3289:BR3389),_xlfn.CONCAT(" y ",BT3389)))))</f>
        <v/>
      </c>
      <c r="BT3389" s="156" t="s">
        <v>5261</v>
      </c>
      <c r="BU3389" s="272">
        <f t="shared" si="1363"/>
        <v>0</v>
      </c>
      <c r="BV3389" s="273" t="str">
        <f>IF(BU3389=0,"",
IF(SUM($BU$3289:BU3389)=1,BW3389,
IF($BU$3291&gt;SUM($BU$3289:BU3389),_xlfn.CONCAT(", ",BW3389),
IF($BU$3291=SUM($BU$3289:BU3389),_xlfn.CONCAT(" y ",BW3389)))))</f>
        <v/>
      </c>
      <c r="BW3389" s="156" t="s">
        <v>5261</v>
      </c>
      <c r="BX3389" s="272">
        <f t="shared" si="1364"/>
        <v>0</v>
      </c>
      <c r="BY3389" s="273" t="str">
        <f>IF(BX3389=0,"",
IF(SUM($BX$3289:BX3389)=1,BZ3389,
IF($BX$3409&gt;SUM($BX$3289:BX3389),_xlfn.CONCAT(", ",BZ3389),
IF($BX$3409=SUM($BX$3289:BX3389),_xlfn.CONCAT(" y ",BZ3389)))))</f>
        <v/>
      </c>
      <c r="BZ3389" s="156" t="s">
        <v>5261</v>
      </c>
      <c r="CA3389" s="272">
        <f t="shared" si="1365"/>
        <v>0</v>
      </c>
      <c r="CB3389" s="273" t="str">
        <f>IF(CA3389=0,"",
IF(SUM($CA$3289:CA3389)=1,CC3389,
IF($CA$3409&gt;SUM($CA$3289:CA3389),_xlfn.CONCAT(", ",CC3389),
IF($CA$3409=SUM($CA$3289:CA3389),_xlfn.CONCAT(" y ",CC3389)))))</f>
        <v/>
      </c>
      <c r="CC3389" s="156" t="s">
        <v>5261</v>
      </c>
      <c r="CD3389" s="272">
        <f t="shared" si="1366"/>
        <v>0</v>
      </c>
      <c r="CE3389" s="273" t="str">
        <f>IF(CD3389=0,"",
IF(SUM($CD$3289:CD3389)=1,CF3389,
IF($CD$3409&gt;SUM($CD$3289:CD3389),_xlfn.CONCAT(", ",CF3389),
IF($CD$3409=SUM($CD$3289:CD3389),_xlfn.CONCAT(" y ",CF3389)))))</f>
        <v/>
      </c>
      <c r="CF3389" s="156" t="s">
        <v>5261</v>
      </c>
    </row>
    <row r="3390" spans="1:84" ht="15" customHeight="1">
      <c r="A3390" s="662"/>
      <c r="B3390" s="145"/>
      <c r="C3390" s="157" t="s">
        <v>5262</v>
      </c>
      <c r="D3390" s="852" t="str">
        <f t="shared" si="1324"/>
        <v/>
      </c>
      <c r="E3390" s="853"/>
      <c r="F3390" s="853"/>
      <c r="G3390" s="853"/>
      <c r="H3390" s="853"/>
      <c r="I3390" s="853"/>
      <c r="J3390" s="853"/>
      <c r="K3390" s="853"/>
      <c r="L3390" s="853"/>
      <c r="M3390" s="853"/>
      <c r="N3390" s="853"/>
      <c r="O3390" s="854"/>
      <c r="P3390" s="614"/>
      <c r="Q3390" s="614"/>
      <c r="R3390" s="614"/>
      <c r="S3390" s="614"/>
      <c r="T3390" s="614"/>
      <c r="U3390" s="614"/>
      <c r="V3390" s="614"/>
      <c r="W3390" s="614"/>
      <c r="X3390" s="614"/>
      <c r="Y3390" s="614"/>
      <c r="Z3390" s="614"/>
      <c r="AA3390" s="614"/>
      <c r="AB3390" s="614"/>
      <c r="AC3390" s="614"/>
      <c r="AD3390" s="614"/>
      <c r="AE3390" s="164"/>
      <c r="AF3390" s="164"/>
      <c r="AG3390" s="199">
        <f t="shared" si="1325"/>
        <v>0</v>
      </c>
      <c r="AH3390" s="298">
        <f t="shared" si="1326"/>
        <v>0</v>
      </c>
      <c r="AI3390" s="293">
        <f t="shared" si="1327"/>
        <v>0</v>
      </c>
      <c r="AJ3390" s="294">
        <f t="shared" si="1328"/>
        <v>0</v>
      </c>
      <c r="AK3390" s="295">
        <f t="shared" si="1329"/>
        <v>0</v>
      </c>
      <c r="AL3390" s="296">
        <f t="shared" si="1330"/>
        <v>0</v>
      </c>
      <c r="AM3390" s="293">
        <f t="shared" si="1331"/>
        <v>0</v>
      </c>
      <c r="AN3390" s="294">
        <f t="shared" si="1332"/>
        <v>0</v>
      </c>
      <c r="AO3390" s="295">
        <f t="shared" si="1333"/>
        <v>0</v>
      </c>
      <c r="AP3390" s="296">
        <f t="shared" si="1334"/>
        <v>0</v>
      </c>
      <c r="AQ3390" s="293">
        <f t="shared" si="1335"/>
        <v>0</v>
      </c>
      <c r="AR3390" s="294">
        <f t="shared" si="1336"/>
        <v>0</v>
      </c>
      <c r="AS3390" s="295">
        <f t="shared" si="1337"/>
        <v>0</v>
      </c>
      <c r="AT3390" s="296">
        <f t="shared" si="1338"/>
        <v>0</v>
      </c>
      <c r="AU3390" s="293">
        <f t="shared" si="1339"/>
        <v>0</v>
      </c>
      <c r="AV3390" s="294">
        <f t="shared" si="1340"/>
        <v>0</v>
      </c>
      <c r="AW3390" s="295">
        <f t="shared" si="1341"/>
        <v>0</v>
      </c>
      <c r="AX3390" s="296">
        <f t="shared" si="1342"/>
        <v>0</v>
      </c>
      <c r="AY3390" s="293">
        <f t="shared" si="1343"/>
        <v>0</v>
      </c>
      <c r="AZ3390" s="294">
        <f t="shared" si="1344"/>
        <v>0</v>
      </c>
      <c r="BA3390" s="295">
        <f t="shared" si="1345"/>
        <v>0</v>
      </c>
      <c r="BB3390" s="296">
        <f t="shared" si="1346"/>
        <v>0</v>
      </c>
      <c r="BC3390" s="285">
        <f t="shared" si="1347"/>
        <v>0</v>
      </c>
      <c r="BD3390" s="449">
        <f t="shared" si="1348"/>
        <v>0</v>
      </c>
      <c r="BE3390" s="469">
        <f t="shared" si="1349"/>
        <v>0</v>
      </c>
      <c r="BF3390" s="474">
        <f t="shared" si="1350"/>
        <v>0</v>
      </c>
      <c r="BG3390" s="449">
        <f t="shared" si="1351"/>
        <v>0</v>
      </c>
      <c r="BH3390" s="475">
        <f t="shared" si="1352"/>
        <v>0</v>
      </c>
      <c r="BI3390" s="419">
        <f t="shared" si="1353"/>
        <v>0</v>
      </c>
      <c r="BJ3390" s="313">
        <f t="shared" si="1354"/>
        <v>0</v>
      </c>
      <c r="BK3390" s="480">
        <f t="shared" si="1355"/>
        <v>0</v>
      </c>
      <c r="BL3390" s="419">
        <f t="shared" si="1356"/>
        <v>0</v>
      </c>
      <c r="BM3390" s="313">
        <f t="shared" si="1357"/>
        <v>0</v>
      </c>
      <c r="BN3390" s="480">
        <f t="shared" si="1358"/>
        <v>0</v>
      </c>
      <c r="BO3390" s="419">
        <f t="shared" si="1359"/>
        <v>0</v>
      </c>
      <c r="BP3390" s="313">
        <f t="shared" si="1360"/>
        <v>0</v>
      </c>
      <c r="BQ3390" s="480">
        <f t="shared" si="1361"/>
        <v>0</v>
      </c>
      <c r="BR3390" s="272">
        <f t="shared" si="1362"/>
        <v>0</v>
      </c>
      <c r="BS3390" s="273" t="str">
        <f>IF(BR3390=0,"",
IF(SUM($BR$3289:BR3390)=1,BT3390,
IF($BR$3409&gt;SUM($BR$3289:BR3390),_xlfn.CONCAT(", ",BT3390),
IF($BR$3409=SUM($BR$3289:BR3390),_xlfn.CONCAT(" y ",BT3390)))))</f>
        <v/>
      </c>
      <c r="BT3390" s="156" t="s">
        <v>5263</v>
      </c>
      <c r="BU3390" s="272">
        <f t="shared" si="1363"/>
        <v>0</v>
      </c>
      <c r="BV3390" s="273" t="str">
        <f>IF(BU3390=0,"",
IF(SUM($BU$3289:BU3390)=1,BW3390,
IF($BU$3291&gt;SUM($BU$3289:BU3390),_xlfn.CONCAT(", ",BW3390),
IF($BU$3291=SUM($BU$3289:BU3390),_xlfn.CONCAT(" y ",BW3390)))))</f>
        <v/>
      </c>
      <c r="BW3390" s="156" t="s">
        <v>5263</v>
      </c>
      <c r="BX3390" s="272">
        <f t="shared" si="1364"/>
        <v>0</v>
      </c>
      <c r="BY3390" s="273" t="str">
        <f>IF(BX3390=0,"",
IF(SUM($BX$3289:BX3390)=1,BZ3390,
IF($BX$3409&gt;SUM($BX$3289:BX3390),_xlfn.CONCAT(", ",BZ3390),
IF($BX$3409=SUM($BX$3289:BX3390),_xlfn.CONCAT(" y ",BZ3390)))))</f>
        <v/>
      </c>
      <c r="BZ3390" s="156" t="s">
        <v>5263</v>
      </c>
      <c r="CA3390" s="272">
        <f t="shared" si="1365"/>
        <v>0</v>
      </c>
      <c r="CB3390" s="273" t="str">
        <f>IF(CA3390=0,"",
IF(SUM($CA$3289:CA3390)=1,CC3390,
IF($CA$3409&gt;SUM($CA$3289:CA3390),_xlfn.CONCAT(", ",CC3390),
IF($CA$3409=SUM($CA$3289:CA3390),_xlfn.CONCAT(" y ",CC3390)))))</f>
        <v/>
      </c>
      <c r="CC3390" s="156" t="s">
        <v>5263</v>
      </c>
      <c r="CD3390" s="272">
        <f t="shared" si="1366"/>
        <v>0</v>
      </c>
      <c r="CE3390" s="273" t="str">
        <f>IF(CD3390=0,"",
IF(SUM($CD$3289:CD3390)=1,CF3390,
IF($CD$3409&gt;SUM($CD$3289:CD3390),_xlfn.CONCAT(", ",CF3390),
IF($CD$3409=SUM($CD$3289:CD3390),_xlfn.CONCAT(" y ",CF3390)))))</f>
        <v/>
      </c>
      <c r="CF3390" s="156" t="s">
        <v>5263</v>
      </c>
    </row>
    <row r="3391" spans="1:84" ht="15" customHeight="1">
      <c r="A3391" s="662"/>
      <c r="B3391" s="145"/>
      <c r="C3391" s="157" t="s">
        <v>5264</v>
      </c>
      <c r="D3391" s="852" t="str">
        <f t="shared" si="1324"/>
        <v/>
      </c>
      <c r="E3391" s="853"/>
      <c r="F3391" s="853"/>
      <c r="G3391" s="853"/>
      <c r="H3391" s="853"/>
      <c r="I3391" s="853"/>
      <c r="J3391" s="853"/>
      <c r="K3391" s="853"/>
      <c r="L3391" s="853"/>
      <c r="M3391" s="853"/>
      <c r="N3391" s="853"/>
      <c r="O3391" s="854"/>
      <c r="P3391" s="614"/>
      <c r="Q3391" s="614"/>
      <c r="R3391" s="614"/>
      <c r="S3391" s="614"/>
      <c r="T3391" s="614"/>
      <c r="U3391" s="614"/>
      <c r="V3391" s="614"/>
      <c r="W3391" s="614"/>
      <c r="X3391" s="614"/>
      <c r="Y3391" s="614"/>
      <c r="Z3391" s="614"/>
      <c r="AA3391" s="614"/>
      <c r="AB3391" s="614"/>
      <c r="AC3391" s="614"/>
      <c r="AD3391" s="614"/>
      <c r="AE3391" s="164"/>
      <c r="AF3391" s="164"/>
      <c r="AG3391" s="199">
        <f t="shared" si="1325"/>
        <v>0</v>
      </c>
      <c r="AH3391" s="298">
        <f t="shared" si="1326"/>
        <v>0</v>
      </c>
      <c r="AI3391" s="293">
        <f t="shared" si="1327"/>
        <v>0</v>
      </c>
      <c r="AJ3391" s="294">
        <f t="shared" si="1328"/>
        <v>0</v>
      </c>
      <c r="AK3391" s="295">
        <f t="shared" si="1329"/>
        <v>0</v>
      </c>
      <c r="AL3391" s="296">
        <f t="shared" si="1330"/>
        <v>0</v>
      </c>
      <c r="AM3391" s="293">
        <f t="shared" si="1331"/>
        <v>0</v>
      </c>
      <c r="AN3391" s="294">
        <f t="shared" si="1332"/>
        <v>0</v>
      </c>
      <c r="AO3391" s="295">
        <f t="shared" si="1333"/>
        <v>0</v>
      </c>
      <c r="AP3391" s="296">
        <f t="shared" si="1334"/>
        <v>0</v>
      </c>
      <c r="AQ3391" s="293">
        <f t="shared" si="1335"/>
        <v>0</v>
      </c>
      <c r="AR3391" s="294">
        <f t="shared" si="1336"/>
        <v>0</v>
      </c>
      <c r="AS3391" s="295">
        <f t="shared" si="1337"/>
        <v>0</v>
      </c>
      <c r="AT3391" s="296">
        <f t="shared" si="1338"/>
        <v>0</v>
      </c>
      <c r="AU3391" s="293">
        <f t="shared" si="1339"/>
        <v>0</v>
      </c>
      <c r="AV3391" s="294">
        <f t="shared" si="1340"/>
        <v>0</v>
      </c>
      <c r="AW3391" s="295">
        <f t="shared" si="1341"/>
        <v>0</v>
      </c>
      <c r="AX3391" s="296">
        <f t="shared" si="1342"/>
        <v>0</v>
      </c>
      <c r="AY3391" s="293">
        <f t="shared" si="1343"/>
        <v>0</v>
      </c>
      <c r="AZ3391" s="294">
        <f t="shared" si="1344"/>
        <v>0</v>
      </c>
      <c r="BA3391" s="295">
        <f t="shared" si="1345"/>
        <v>0</v>
      </c>
      <c r="BB3391" s="296">
        <f t="shared" si="1346"/>
        <v>0</v>
      </c>
      <c r="BC3391" s="285">
        <f t="shared" si="1347"/>
        <v>0</v>
      </c>
      <c r="BD3391" s="449">
        <f t="shared" si="1348"/>
        <v>0</v>
      </c>
      <c r="BE3391" s="469">
        <f t="shared" si="1349"/>
        <v>0</v>
      </c>
      <c r="BF3391" s="474">
        <f t="shared" si="1350"/>
        <v>0</v>
      </c>
      <c r="BG3391" s="449">
        <f t="shared" si="1351"/>
        <v>0</v>
      </c>
      <c r="BH3391" s="475">
        <f t="shared" si="1352"/>
        <v>0</v>
      </c>
      <c r="BI3391" s="419">
        <f t="shared" si="1353"/>
        <v>0</v>
      </c>
      <c r="BJ3391" s="313">
        <f t="shared" si="1354"/>
        <v>0</v>
      </c>
      <c r="BK3391" s="480">
        <f t="shared" si="1355"/>
        <v>0</v>
      </c>
      <c r="BL3391" s="419">
        <f t="shared" si="1356"/>
        <v>0</v>
      </c>
      <c r="BM3391" s="313">
        <f t="shared" si="1357"/>
        <v>0</v>
      </c>
      <c r="BN3391" s="480">
        <f t="shared" si="1358"/>
        <v>0</v>
      </c>
      <c r="BO3391" s="419">
        <f t="shared" si="1359"/>
        <v>0</v>
      </c>
      <c r="BP3391" s="313">
        <f t="shared" si="1360"/>
        <v>0</v>
      </c>
      <c r="BQ3391" s="480">
        <f t="shared" si="1361"/>
        <v>0</v>
      </c>
      <c r="BR3391" s="272">
        <f t="shared" si="1362"/>
        <v>0</v>
      </c>
      <c r="BS3391" s="273" t="str">
        <f>IF(BR3391=0,"",
IF(SUM($BR$3289:BR3391)=1,BT3391,
IF($BR$3409&gt;SUM($BR$3289:BR3391),_xlfn.CONCAT(", ",BT3391),
IF($BR$3409=SUM($BR$3289:BR3391),_xlfn.CONCAT(" y ",BT3391)))))</f>
        <v/>
      </c>
      <c r="BT3391" s="156" t="s">
        <v>5265</v>
      </c>
      <c r="BU3391" s="272">
        <f t="shared" si="1363"/>
        <v>0</v>
      </c>
      <c r="BV3391" s="273" t="str">
        <f>IF(BU3391=0,"",
IF(SUM($BU$3289:BU3391)=1,BW3391,
IF($BU$3291&gt;SUM($BU$3289:BU3391),_xlfn.CONCAT(", ",BW3391),
IF($BU$3291=SUM($BU$3289:BU3391),_xlfn.CONCAT(" y ",BW3391)))))</f>
        <v/>
      </c>
      <c r="BW3391" s="156" t="s">
        <v>5265</v>
      </c>
      <c r="BX3391" s="272">
        <f t="shared" si="1364"/>
        <v>0</v>
      </c>
      <c r="BY3391" s="273" t="str">
        <f>IF(BX3391=0,"",
IF(SUM($BX$3289:BX3391)=1,BZ3391,
IF($BX$3409&gt;SUM($BX$3289:BX3391),_xlfn.CONCAT(", ",BZ3391),
IF($BX$3409=SUM($BX$3289:BX3391),_xlfn.CONCAT(" y ",BZ3391)))))</f>
        <v/>
      </c>
      <c r="BZ3391" s="156" t="s">
        <v>5265</v>
      </c>
      <c r="CA3391" s="272">
        <f t="shared" si="1365"/>
        <v>0</v>
      </c>
      <c r="CB3391" s="273" t="str">
        <f>IF(CA3391=0,"",
IF(SUM($CA$3289:CA3391)=1,CC3391,
IF($CA$3409&gt;SUM($CA$3289:CA3391),_xlfn.CONCAT(", ",CC3391),
IF($CA$3409=SUM($CA$3289:CA3391),_xlfn.CONCAT(" y ",CC3391)))))</f>
        <v/>
      </c>
      <c r="CC3391" s="156" t="s">
        <v>5265</v>
      </c>
      <c r="CD3391" s="272">
        <f t="shared" si="1366"/>
        <v>0</v>
      </c>
      <c r="CE3391" s="273" t="str">
        <f>IF(CD3391=0,"",
IF(SUM($CD$3289:CD3391)=1,CF3391,
IF($CD$3409&gt;SUM($CD$3289:CD3391),_xlfn.CONCAT(", ",CF3391),
IF($CD$3409=SUM($CD$3289:CD3391),_xlfn.CONCAT(" y ",CF3391)))))</f>
        <v/>
      </c>
      <c r="CF3391" s="156" t="s">
        <v>5265</v>
      </c>
    </row>
    <row r="3392" spans="1:84" ht="15" customHeight="1">
      <c r="A3392" s="662"/>
      <c r="B3392" s="145"/>
      <c r="C3392" s="157" t="s">
        <v>5266</v>
      </c>
      <c r="D3392" s="852" t="str">
        <f t="shared" si="1324"/>
        <v/>
      </c>
      <c r="E3392" s="853"/>
      <c r="F3392" s="853"/>
      <c r="G3392" s="853"/>
      <c r="H3392" s="853"/>
      <c r="I3392" s="853"/>
      <c r="J3392" s="853"/>
      <c r="K3392" s="853"/>
      <c r="L3392" s="853"/>
      <c r="M3392" s="853"/>
      <c r="N3392" s="853"/>
      <c r="O3392" s="854"/>
      <c r="P3392" s="614"/>
      <c r="Q3392" s="614"/>
      <c r="R3392" s="614"/>
      <c r="S3392" s="614"/>
      <c r="T3392" s="614"/>
      <c r="U3392" s="614"/>
      <c r="V3392" s="614"/>
      <c r="W3392" s="614"/>
      <c r="X3392" s="614"/>
      <c r="Y3392" s="614"/>
      <c r="Z3392" s="614"/>
      <c r="AA3392" s="614"/>
      <c r="AB3392" s="614"/>
      <c r="AC3392" s="614"/>
      <c r="AD3392" s="614"/>
      <c r="AE3392" s="164"/>
      <c r="AF3392" s="164"/>
      <c r="AG3392" s="199">
        <f t="shared" si="1325"/>
        <v>0</v>
      </c>
      <c r="AH3392" s="298">
        <f t="shared" si="1326"/>
        <v>0</v>
      </c>
      <c r="AI3392" s="293">
        <f t="shared" si="1327"/>
        <v>0</v>
      </c>
      <c r="AJ3392" s="294">
        <f t="shared" si="1328"/>
        <v>0</v>
      </c>
      <c r="AK3392" s="295">
        <f t="shared" si="1329"/>
        <v>0</v>
      </c>
      <c r="AL3392" s="296">
        <f t="shared" si="1330"/>
        <v>0</v>
      </c>
      <c r="AM3392" s="293">
        <f t="shared" si="1331"/>
        <v>0</v>
      </c>
      <c r="AN3392" s="294">
        <f t="shared" si="1332"/>
        <v>0</v>
      </c>
      <c r="AO3392" s="295">
        <f t="shared" si="1333"/>
        <v>0</v>
      </c>
      <c r="AP3392" s="296">
        <f t="shared" si="1334"/>
        <v>0</v>
      </c>
      <c r="AQ3392" s="293">
        <f t="shared" si="1335"/>
        <v>0</v>
      </c>
      <c r="AR3392" s="294">
        <f t="shared" si="1336"/>
        <v>0</v>
      </c>
      <c r="AS3392" s="295">
        <f t="shared" si="1337"/>
        <v>0</v>
      </c>
      <c r="AT3392" s="296">
        <f t="shared" si="1338"/>
        <v>0</v>
      </c>
      <c r="AU3392" s="293">
        <f t="shared" si="1339"/>
        <v>0</v>
      </c>
      <c r="AV3392" s="294">
        <f t="shared" si="1340"/>
        <v>0</v>
      </c>
      <c r="AW3392" s="295">
        <f t="shared" si="1341"/>
        <v>0</v>
      </c>
      <c r="AX3392" s="296">
        <f t="shared" si="1342"/>
        <v>0</v>
      </c>
      <c r="AY3392" s="293">
        <f t="shared" si="1343"/>
        <v>0</v>
      </c>
      <c r="AZ3392" s="294">
        <f t="shared" si="1344"/>
        <v>0</v>
      </c>
      <c r="BA3392" s="295">
        <f t="shared" si="1345"/>
        <v>0</v>
      </c>
      <c r="BB3392" s="296">
        <f t="shared" si="1346"/>
        <v>0</v>
      </c>
      <c r="BC3392" s="285">
        <f t="shared" si="1347"/>
        <v>0</v>
      </c>
      <c r="BD3392" s="449">
        <f t="shared" si="1348"/>
        <v>0</v>
      </c>
      <c r="BE3392" s="469">
        <f t="shared" si="1349"/>
        <v>0</v>
      </c>
      <c r="BF3392" s="474">
        <f t="shared" si="1350"/>
        <v>0</v>
      </c>
      <c r="BG3392" s="449">
        <f t="shared" si="1351"/>
        <v>0</v>
      </c>
      <c r="BH3392" s="475">
        <f t="shared" si="1352"/>
        <v>0</v>
      </c>
      <c r="BI3392" s="419">
        <f t="shared" si="1353"/>
        <v>0</v>
      </c>
      <c r="BJ3392" s="313">
        <f t="shared" si="1354"/>
        <v>0</v>
      </c>
      <c r="BK3392" s="480">
        <f t="shared" si="1355"/>
        <v>0</v>
      </c>
      <c r="BL3392" s="419">
        <f t="shared" si="1356"/>
        <v>0</v>
      </c>
      <c r="BM3392" s="313">
        <f t="shared" si="1357"/>
        <v>0</v>
      </c>
      <c r="BN3392" s="480">
        <f t="shared" si="1358"/>
        <v>0</v>
      </c>
      <c r="BO3392" s="419">
        <f t="shared" si="1359"/>
        <v>0</v>
      </c>
      <c r="BP3392" s="313">
        <f t="shared" si="1360"/>
        <v>0</v>
      </c>
      <c r="BQ3392" s="480">
        <f t="shared" si="1361"/>
        <v>0</v>
      </c>
      <c r="BR3392" s="272">
        <f t="shared" si="1362"/>
        <v>0</v>
      </c>
      <c r="BS3392" s="273" t="str">
        <f>IF(BR3392=0,"",
IF(SUM($BR$3289:BR3392)=1,BT3392,
IF($BR$3409&gt;SUM($BR$3289:BR3392),_xlfn.CONCAT(", ",BT3392),
IF($BR$3409=SUM($BR$3289:BR3392),_xlfn.CONCAT(" y ",BT3392)))))</f>
        <v/>
      </c>
      <c r="BT3392" s="156" t="s">
        <v>5267</v>
      </c>
      <c r="BU3392" s="272">
        <f t="shared" si="1363"/>
        <v>0</v>
      </c>
      <c r="BV3392" s="273" t="str">
        <f>IF(BU3392=0,"",
IF(SUM($BU$3289:BU3392)=1,BW3392,
IF($BU$3291&gt;SUM($BU$3289:BU3392),_xlfn.CONCAT(", ",BW3392),
IF($BU$3291=SUM($BU$3289:BU3392),_xlfn.CONCAT(" y ",BW3392)))))</f>
        <v/>
      </c>
      <c r="BW3392" s="156" t="s">
        <v>5267</v>
      </c>
      <c r="BX3392" s="272">
        <f t="shared" si="1364"/>
        <v>0</v>
      </c>
      <c r="BY3392" s="273" t="str">
        <f>IF(BX3392=0,"",
IF(SUM($BX$3289:BX3392)=1,BZ3392,
IF($BX$3409&gt;SUM($BX$3289:BX3392),_xlfn.CONCAT(", ",BZ3392),
IF($BX$3409=SUM($BX$3289:BX3392),_xlfn.CONCAT(" y ",BZ3392)))))</f>
        <v/>
      </c>
      <c r="BZ3392" s="156" t="s">
        <v>5267</v>
      </c>
      <c r="CA3392" s="272">
        <f t="shared" si="1365"/>
        <v>0</v>
      </c>
      <c r="CB3392" s="273" t="str">
        <f>IF(CA3392=0,"",
IF(SUM($CA$3289:CA3392)=1,CC3392,
IF($CA$3409&gt;SUM($CA$3289:CA3392),_xlfn.CONCAT(", ",CC3392),
IF($CA$3409=SUM($CA$3289:CA3392),_xlfn.CONCAT(" y ",CC3392)))))</f>
        <v/>
      </c>
      <c r="CC3392" s="156" t="s">
        <v>5267</v>
      </c>
      <c r="CD3392" s="272">
        <f t="shared" si="1366"/>
        <v>0</v>
      </c>
      <c r="CE3392" s="273" t="str">
        <f>IF(CD3392=0,"",
IF(SUM($CD$3289:CD3392)=1,CF3392,
IF($CD$3409&gt;SUM($CD$3289:CD3392),_xlfn.CONCAT(", ",CF3392),
IF($CD$3409=SUM($CD$3289:CD3392),_xlfn.CONCAT(" y ",CF3392)))))</f>
        <v/>
      </c>
      <c r="CF3392" s="156" t="s">
        <v>5267</v>
      </c>
    </row>
    <row r="3393" spans="1:84" ht="15" customHeight="1">
      <c r="A3393" s="662"/>
      <c r="B3393" s="145"/>
      <c r="C3393" s="157" t="s">
        <v>5268</v>
      </c>
      <c r="D3393" s="852" t="str">
        <f t="shared" si="1324"/>
        <v/>
      </c>
      <c r="E3393" s="853"/>
      <c r="F3393" s="853"/>
      <c r="G3393" s="853"/>
      <c r="H3393" s="853"/>
      <c r="I3393" s="853"/>
      <c r="J3393" s="853"/>
      <c r="K3393" s="853"/>
      <c r="L3393" s="853"/>
      <c r="M3393" s="853"/>
      <c r="N3393" s="853"/>
      <c r="O3393" s="854"/>
      <c r="P3393" s="614"/>
      <c r="Q3393" s="614"/>
      <c r="R3393" s="614"/>
      <c r="S3393" s="614"/>
      <c r="T3393" s="614"/>
      <c r="U3393" s="614"/>
      <c r="V3393" s="614"/>
      <c r="W3393" s="614"/>
      <c r="X3393" s="614"/>
      <c r="Y3393" s="614"/>
      <c r="Z3393" s="614"/>
      <c r="AA3393" s="614"/>
      <c r="AB3393" s="614"/>
      <c r="AC3393" s="614"/>
      <c r="AD3393" s="614"/>
      <c r="AE3393" s="164"/>
      <c r="AF3393" s="164"/>
      <c r="AG3393" s="199">
        <f t="shared" si="1325"/>
        <v>0</v>
      </c>
      <c r="AH3393" s="298">
        <f t="shared" si="1326"/>
        <v>0</v>
      </c>
      <c r="AI3393" s="293">
        <f t="shared" si="1327"/>
        <v>0</v>
      </c>
      <c r="AJ3393" s="294">
        <f t="shared" si="1328"/>
        <v>0</v>
      </c>
      <c r="AK3393" s="295">
        <f t="shared" si="1329"/>
        <v>0</v>
      </c>
      <c r="AL3393" s="296">
        <f t="shared" si="1330"/>
        <v>0</v>
      </c>
      <c r="AM3393" s="293">
        <f t="shared" si="1331"/>
        <v>0</v>
      </c>
      <c r="AN3393" s="294">
        <f t="shared" si="1332"/>
        <v>0</v>
      </c>
      <c r="AO3393" s="295">
        <f t="shared" si="1333"/>
        <v>0</v>
      </c>
      <c r="AP3393" s="296">
        <f t="shared" si="1334"/>
        <v>0</v>
      </c>
      <c r="AQ3393" s="293">
        <f t="shared" si="1335"/>
        <v>0</v>
      </c>
      <c r="AR3393" s="294">
        <f t="shared" si="1336"/>
        <v>0</v>
      </c>
      <c r="AS3393" s="295">
        <f t="shared" si="1337"/>
        <v>0</v>
      </c>
      <c r="AT3393" s="296">
        <f t="shared" si="1338"/>
        <v>0</v>
      </c>
      <c r="AU3393" s="293">
        <f t="shared" si="1339"/>
        <v>0</v>
      </c>
      <c r="AV3393" s="294">
        <f t="shared" si="1340"/>
        <v>0</v>
      </c>
      <c r="AW3393" s="295">
        <f t="shared" si="1341"/>
        <v>0</v>
      </c>
      <c r="AX3393" s="296">
        <f t="shared" si="1342"/>
        <v>0</v>
      </c>
      <c r="AY3393" s="293">
        <f t="shared" si="1343"/>
        <v>0</v>
      </c>
      <c r="AZ3393" s="294">
        <f t="shared" si="1344"/>
        <v>0</v>
      </c>
      <c r="BA3393" s="295">
        <f t="shared" si="1345"/>
        <v>0</v>
      </c>
      <c r="BB3393" s="296">
        <f t="shared" si="1346"/>
        <v>0</v>
      </c>
      <c r="BC3393" s="285">
        <f t="shared" si="1347"/>
        <v>0</v>
      </c>
      <c r="BD3393" s="449">
        <f t="shared" si="1348"/>
        <v>0</v>
      </c>
      <c r="BE3393" s="469">
        <f t="shared" si="1349"/>
        <v>0</v>
      </c>
      <c r="BF3393" s="474">
        <f t="shared" si="1350"/>
        <v>0</v>
      </c>
      <c r="BG3393" s="449">
        <f t="shared" si="1351"/>
        <v>0</v>
      </c>
      <c r="BH3393" s="475">
        <f t="shared" si="1352"/>
        <v>0</v>
      </c>
      <c r="BI3393" s="419">
        <f t="shared" si="1353"/>
        <v>0</v>
      </c>
      <c r="BJ3393" s="313">
        <f t="shared" si="1354"/>
        <v>0</v>
      </c>
      <c r="BK3393" s="480">
        <f t="shared" si="1355"/>
        <v>0</v>
      </c>
      <c r="BL3393" s="419">
        <f t="shared" si="1356"/>
        <v>0</v>
      </c>
      <c r="BM3393" s="313">
        <f t="shared" si="1357"/>
        <v>0</v>
      </c>
      <c r="BN3393" s="480">
        <f t="shared" si="1358"/>
        <v>0</v>
      </c>
      <c r="BO3393" s="419">
        <f t="shared" si="1359"/>
        <v>0</v>
      </c>
      <c r="BP3393" s="313">
        <f t="shared" si="1360"/>
        <v>0</v>
      </c>
      <c r="BQ3393" s="480">
        <f t="shared" si="1361"/>
        <v>0</v>
      </c>
      <c r="BR3393" s="272">
        <f t="shared" si="1362"/>
        <v>0</v>
      </c>
      <c r="BS3393" s="273" t="str">
        <f>IF(BR3393=0,"",
IF(SUM($BR$3289:BR3393)=1,BT3393,
IF($BR$3409&gt;SUM($BR$3289:BR3393),_xlfn.CONCAT(", ",BT3393),
IF($BR$3409=SUM($BR$3289:BR3393),_xlfn.CONCAT(" y ",BT3393)))))</f>
        <v/>
      </c>
      <c r="BT3393" s="156" t="s">
        <v>5269</v>
      </c>
      <c r="BU3393" s="272">
        <f t="shared" si="1363"/>
        <v>0</v>
      </c>
      <c r="BV3393" s="273" t="str">
        <f>IF(BU3393=0,"",
IF(SUM($BU$3289:BU3393)=1,BW3393,
IF($BU$3291&gt;SUM($BU$3289:BU3393),_xlfn.CONCAT(", ",BW3393),
IF($BU$3291=SUM($BU$3289:BU3393),_xlfn.CONCAT(" y ",BW3393)))))</f>
        <v/>
      </c>
      <c r="BW3393" s="156" t="s">
        <v>5269</v>
      </c>
      <c r="BX3393" s="272">
        <f t="shared" si="1364"/>
        <v>0</v>
      </c>
      <c r="BY3393" s="273" t="str">
        <f>IF(BX3393=0,"",
IF(SUM($BX$3289:BX3393)=1,BZ3393,
IF($BX$3409&gt;SUM($BX$3289:BX3393),_xlfn.CONCAT(", ",BZ3393),
IF($BX$3409=SUM($BX$3289:BX3393),_xlfn.CONCAT(" y ",BZ3393)))))</f>
        <v/>
      </c>
      <c r="BZ3393" s="156" t="s">
        <v>5269</v>
      </c>
      <c r="CA3393" s="272">
        <f t="shared" si="1365"/>
        <v>0</v>
      </c>
      <c r="CB3393" s="273" t="str">
        <f>IF(CA3393=0,"",
IF(SUM($CA$3289:CA3393)=1,CC3393,
IF($CA$3409&gt;SUM($CA$3289:CA3393),_xlfn.CONCAT(", ",CC3393),
IF($CA$3409=SUM($CA$3289:CA3393),_xlfn.CONCAT(" y ",CC3393)))))</f>
        <v/>
      </c>
      <c r="CC3393" s="156" t="s">
        <v>5269</v>
      </c>
      <c r="CD3393" s="272">
        <f t="shared" si="1366"/>
        <v>0</v>
      </c>
      <c r="CE3393" s="273" t="str">
        <f>IF(CD3393=0,"",
IF(SUM($CD$3289:CD3393)=1,CF3393,
IF($CD$3409&gt;SUM($CD$3289:CD3393),_xlfn.CONCAT(", ",CF3393),
IF($CD$3409=SUM($CD$3289:CD3393),_xlfn.CONCAT(" y ",CF3393)))))</f>
        <v/>
      </c>
      <c r="CF3393" s="156" t="s">
        <v>5269</v>
      </c>
    </row>
    <row r="3394" spans="1:84" ht="15" customHeight="1">
      <c r="A3394" s="662"/>
      <c r="B3394" s="145"/>
      <c r="C3394" s="157" t="s">
        <v>5270</v>
      </c>
      <c r="D3394" s="852" t="str">
        <f t="shared" si="1324"/>
        <v/>
      </c>
      <c r="E3394" s="853"/>
      <c r="F3394" s="853"/>
      <c r="G3394" s="853"/>
      <c r="H3394" s="853"/>
      <c r="I3394" s="853"/>
      <c r="J3394" s="853"/>
      <c r="K3394" s="853"/>
      <c r="L3394" s="853"/>
      <c r="M3394" s="853"/>
      <c r="N3394" s="853"/>
      <c r="O3394" s="854"/>
      <c r="P3394" s="614"/>
      <c r="Q3394" s="614"/>
      <c r="R3394" s="614"/>
      <c r="S3394" s="614"/>
      <c r="T3394" s="614"/>
      <c r="U3394" s="614"/>
      <c r="V3394" s="614"/>
      <c r="W3394" s="614"/>
      <c r="X3394" s="614"/>
      <c r="Y3394" s="614"/>
      <c r="Z3394" s="614"/>
      <c r="AA3394" s="614"/>
      <c r="AB3394" s="614"/>
      <c r="AC3394" s="614"/>
      <c r="AD3394" s="614"/>
      <c r="AE3394" s="164"/>
      <c r="AF3394" s="164"/>
      <c r="AG3394" s="199">
        <f t="shared" si="1325"/>
        <v>0</v>
      </c>
      <c r="AH3394" s="298">
        <f t="shared" si="1326"/>
        <v>0</v>
      </c>
      <c r="AI3394" s="293">
        <f t="shared" si="1327"/>
        <v>0</v>
      </c>
      <c r="AJ3394" s="294">
        <f t="shared" si="1328"/>
        <v>0</v>
      </c>
      <c r="AK3394" s="295">
        <f t="shared" si="1329"/>
        <v>0</v>
      </c>
      <c r="AL3394" s="296">
        <f t="shared" si="1330"/>
        <v>0</v>
      </c>
      <c r="AM3394" s="293">
        <f t="shared" si="1331"/>
        <v>0</v>
      </c>
      <c r="AN3394" s="294">
        <f t="shared" si="1332"/>
        <v>0</v>
      </c>
      <c r="AO3394" s="295">
        <f t="shared" si="1333"/>
        <v>0</v>
      </c>
      <c r="AP3394" s="296">
        <f t="shared" si="1334"/>
        <v>0</v>
      </c>
      <c r="AQ3394" s="293">
        <f t="shared" si="1335"/>
        <v>0</v>
      </c>
      <c r="AR3394" s="294">
        <f t="shared" si="1336"/>
        <v>0</v>
      </c>
      <c r="AS3394" s="295">
        <f t="shared" si="1337"/>
        <v>0</v>
      </c>
      <c r="AT3394" s="296">
        <f t="shared" si="1338"/>
        <v>0</v>
      </c>
      <c r="AU3394" s="293">
        <f t="shared" si="1339"/>
        <v>0</v>
      </c>
      <c r="AV3394" s="294">
        <f t="shared" si="1340"/>
        <v>0</v>
      </c>
      <c r="AW3394" s="295">
        <f t="shared" si="1341"/>
        <v>0</v>
      </c>
      <c r="AX3394" s="296">
        <f t="shared" si="1342"/>
        <v>0</v>
      </c>
      <c r="AY3394" s="293">
        <f t="shared" si="1343"/>
        <v>0</v>
      </c>
      <c r="AZ3394" s="294">
        <f t="shared" si="1344"/>
        <v>0</v>
      </c>
      <c r="BA3394" s="295">
        <f t="shared" si="1345"/>
        <v>0</v>
      </c>
      <c r="BB3394" s="296">
        <f t="shared" si="1346"/>
        <v>0</v>
      </c>
      <c r="BC3394" s="285">
        <f t="shared" si="1347"/>
        <v>0</v>
      </c>
      <c r="BD3394" s="449">
        <f t="shared" si="1348"/>
        <v>0</v>
      </c>
      <c r="BE3394" s="469">
        <f t="shared" si="1349"/>
        <v>0</v>
      </c>
      <c r="BF3394" s="474">
        <f t="shared" si="1350"/>
        <v>0</v>
      </c>
      <c r="BG3394" s="449">
        <f t="shared" si="1351"/>
        <v>0</v>
      </c>
      <c r="BH3394" s="475">
        <f t="shared" si="1352"/>
        <v>0</v>
      </c>
      <c r="BI3394" s="419">
        <f t="shared" si="1353"/>
        <v>0</v>
      </c>
      <c r="BJ3394" s="313">
        <f t="shared" si="1354"/>
        <v>0</v>
      </c>
      <c r="BK3394" s="480">
        <f t="shared" si="1355"/>
        <v>0</v>
      </c>
      <c r="BL3394" s="419">
        <f t="shared" si="1356"/>
        <v>0</v>
      </c>
      <c r="BM3394" s="313">
        <f t="shared" si="1357"/>
        <v>0</v>
      </c>
      <c r="BN3394" s="480">
        <f t="shared" si="1358"/>
        <v>0</v>
      </c>
      <c r="BO3394" s="419">
        <f t="shared" si="1359"/>
        <v>0</v>
      </c>
      <c r="BP3394" s="313">
        <f t="shared" si="1360"/>
        <v>0</v>
      </c>
      <c r="BQ3394" s="480">
        <f t="shared" si="1361"/>
        <v>0</v>
      </c>
      <c r="BR3394" s="272">
        <f t="shared" si="1362"/>
        <v>0</v>
      </c>
      <c r="BS3394" s="273" t="str">
        <f>IF(BR3394=0,"",
IF(SUM($BR$3289:BR3394)=1,BT3394,
IF($BR$3409&gt;SUM($BR$3289:BR3394),_xlfn.CONCAT(", ",BT3394),
IF($BR$3409=SUM($BR$3289:BR3394),_xlfn.CONCAT(" y ",BT3394)))))</f>
        <v/>
      </c>
      <c r="BT3394" s="156" t="s">
        <v>5271</v>
      </c>
      <c r="BU3394" s="272">
        <f t="shared" si="1363"/>
        <v>0</v>
      </c>
      <c r="BV3394" s="273" t="str">
        <f>IF(BU3394=0,"",
IF(SUM($BU$3289:BU3394)=1,BW3394,
IF($BU$3291&gt;SUM($BU$3289:BU3394),_xlfn.CONCAT(", ",BW3394),
IF($BU$3291=SUM($BU$3289:BU3394),_xlfn.CONCAT(" y ",BW3394)))))</f>
        <v/>
      </c>
      <c r="BW3394" s="156" t="s">
        <v>5271</v>
      </c>
      <c r="BX3394" s="272">
        <f t="shared" si="1364"/>
        <v>0</v>
      </c>
      <c r="BY3394" s="273" t="str">
        <f>IF(BX3394=0,"",
IF(SUM($BX$3289:BX3394)=1,BZ3394,
IF($BX$3409&gt;SUM($BX$3289:BX3394),_xlfn.CONCAT(", ",BZ3394),
IF($BX$3409=SUM($BX$3289:BX3394),_xlfn.CONCAT(" y ",BZ3394)))))</f>
        <v/>
      </c>
      <c r="BZ3394" s="156" t="s">
        <v>5271</v>
      </c>
      <c r="CA3394" s="272">
        <f t="shared" si="1365"/>
        <v>0</v>
      </c>
      <c r="CB3394" s="273" t="str">
        <f>IF(CA3394=0,"",
IF(SUM($CA$3289:CA3394)=1,CC3394,
IF($CA$3409&gt;SUM($CA$3289:CA3394),_xlfn.CONCAT(", ",CC3394),
IF($CA$3409=SUM($CA$3289:CA3394),_xlfn.CONCAT(" y ",CC3394)))))</f>
        <v/>
      </c>
      <c r="CC3394" s="156" t="s">
        <v>5271</v>
      </c>
      <c r="CD3394" s="272">
        <f t="shared" si="1366"/>
        <v>0</v>
      </c>
      <c r="CE3394" s="273" t="str">
        <f>IF(CD3394=0,"",
IF(SUM($CD$3289:CD3394)=1,CF3394,
IF($CD$3409&gt;SUM($CD$3289:CD3394),_xlfn.CONCAT(", ",CF3394),
IF($CD$3409=SUM($CD$3289:CD3394),_xlfn.CONCAT(" y ",CF3394)))))</f>
        <v/>
      </c>
      <c r="CF3394" s="156" t="s">
        <v>5271</v>
      </c>
    </row>
    <row r="3395" spans="1:84" ht="15" customHeight="1">
      <c r="A3395" s="662"/>
      <c r="B3395" s="145"/>
      <c r="C3395" s="157" t="s">
        <v>5272</v>
      </c>
      <c r="D3395" s="852" t="str">
        <f t="shared" si="1324"/>
        <v/>
      </c>
      <c r="E3395" s="853"/>
      <c r="F3395" s="853"/>
      <c r="G3395" s="853"/>
      <c r="H3395" s="853"/>
      <c r="I3395" s="853"/>
      <c r="J3395" s="853"/>
      <c r="K3395" s="853"/>
      <c r="L3395" s="853"/>
      <c r="M3395" s="853"/>
      <c r="N3395" s="853"/>
      <c r="O3395" s="854"/>
      <c r="P3395" s="614"/>
      <c r="Q3395" s="614"/>
      <c r="R3395" s="614"/>
      <c r="S3395" s="614"/>
      <c r="T3395" s="614"/>
      <c r="U3395" s="614"/>
      <c r="V3395" s="614"/>
      <c r="W3395" s="614"/>
      <c r="X3395" s="614"/>
      <c r="Y3395" s="614"/>
      <c r="Z3395" s="614"/>
      <c r="AA3395" s="614"/>
      <c r="AB3395" s="614"/>
      <c r="AC3395" s="614"/>
      <c r="AD3395" s="614"/>
      <c r="AE3395" s="164"/>
      <c r="AF3395" s="164"/>
      <c r="AG3395" s="199">
        <f t="shared" si="1325"/>
        <v>0</v>
      </c>
      <c r="AH3395" s="298">
        <f t="shared" si="1326"/>
        <v>0</v>
      </c>
      <c r="AI3395" s="293">
        <f t="shared" si="1327"/>
        <v>0</v>
      </c>
      <c r="AJ3395" s="294">
        <f t="shared" si="1328"/>
        <v>0</v>
      </c>
      <c r="AK3395" s="295">
        <f t="shared" si="1329"/>
        <v>0</v>
      </c>
      <c r="AL3395" s="296">
        <f t="shared" si="1330"/>
        <v>0</v>
      </c>
      <c r="AM3395" s="293">
        <f t="shared" si="1331"/>
        <v>0</v>
      </c>
      <c r="AN3395" s="294">
        <f t="shared" si="1332"/>
        <v>0</v>
      </c>
      <c r="AO3395" s="295">
        <f t="shared" si="1333"/>
        <v>0</v>
      </c>
      <c r="AP3395" s="296">
        <f t="shared" si="1334"/>
        <v>0</v>
      </c>
      <c r="AQ3395" s="293">
        <f t="shared" si="1335"/>
        <v>0</v>
      </c>
      <c r="AR3395" s="294">
        <f t="shared" si="1336"/>
        <v>0</v>
      </c>
      <c r="AS3395" s="295">
        <f t="shared" si="1337"/>
        <v>0</v>
      </c>
      <c r="AT3395" s="296">
        <f t="shared" si="1338"/>
        <v>0</v>
      </c>
      <c r="AU3395" s="293">
        <f t="shared" si="1339"/>
        <v>0</v>
      </c>
      <c r="AV3395" s="294">
        <f t="shared" si="1340"/>
        <v>0</v>
      </c>
      <c r="AW3395" s="295">
        <f t="shared" si="1341"/>
        <v>0</v>
      </c>
      <c r="AX3395" s="296">
        <f t="shared" si="1342"/>
        <v>0</v>
      </c>
      <c r="AY3395" s="293">
        <f t="shared" si="1343"/>
        <v>0</v>
      </c>
      <c r="AZ3395" s="294">
        <f t="shared" si="1344"/>
        <v>0</v>
      </c>
      <c r="BA3395" s="295">
        <f t="shared" si="1345"/>
        <v>0</v>
      </c>
      <c r="BB3395" s="296">
        <f t="shared" si="1346"/>
        <v>0</v>
      </c>
      <c r="BC3395" s="285">
        <f t="shared" si="1347"/>
        <v>0</v>
      </c>
      <c r="BD3395" s="449">
        <f t="shared" si="1348"/>
        <v>0</v>
      </c>
      <c r="BE3395" s="469">
        <f t="shared" si="1349"/>
        <v>0</v>
      </c>
      <c r="BF3395" s="474">
        <f t="shared" si="1350"/>
        <v>0</v>
      </c>
      <c r="BG3395" s="449">
        <f t="shared" si="1351"/>
        <v>0</v>
      </c>
      <c r="BH3395" s="475">
        <f t="shared" si="1352"/>
        <v>0</v>
      </c>
      <c r="BI3395" s="419">
        <f t="shared" si="1353"/>
        <v>0</v>
      </c>
      <c r="BJ3395" s="313">
        <f t="shared" si="1354"/>
        <v>0</v>
      </c>
      <c r="BK3395" s="480">
        <f t="shared" si="1355"/>
        <v>0</v>
      </c>
      <c r="BL3395" s="419">
        <f t="shared" si="1356"/>
        <v>0</v>
      </c>
      <c r="BM3395" s="313">
        <f t="shared" si="1357"/>
        <v>0</v>
      </c>
      <c r="BN3395" s="480">
        <f t="shared" si="1358"/>
        <v>0</v>
      </c>
      <c r="BO3395" s="419">
        <f t="shared" si="1359"/>
        <v>0</v>
      </c>
      <c r="BP3395" s="313">
        <f t="shared" si="1360"/>
        <v>0</v>
      </c>
      <c r="BQ3395" s="480">
        <f t="shared" si="1361"/>
        <v>0</v>
      </c>
      <c r="BR3395" s="272">
        <f t="shared" si="1362"/>
        <v>0</v>
      </c>
      <c r="BS3395" s="273" t="str">
        <f>IF(BR3395=0,"",
IF(SUM($BR$3289:BR3395)=1,BT3395,
IF($BR$3409&gt;SUM($BR$3289:BR3395),_xlfn.CONCAT(", ",BT3395),
IF($BR$3409=SUM($BR$3289:BR3395),_xlfn.CONCAT(" y ",BT3395)))))</f>
        <v/>
      </c>
      <c r="BT3395" s="156" t="s">
        <v>5273</v>
      </c>
      <c r="BU3395" s="272">
        <f t="shared" si="1363"/>
        <v>0</v>
      </c>
      <c r="BV3395" s="273" t="str">
        <f>IF(BU3395=0,"",
IF(SUM($BU$3289:BU3395)=1,BW3395,
IF($BU$3291&gt;SUM($BU$3289:BU3395),_xlfn.CONCAT(", ",BW3395),
IF($BU$3291=SUM($BU$3289:BU3395),_xlfn.CONCAT(" y ",BW3395)))))</f>
        <v/>
      </c>
      <c r="BW3395" s="156" t="s">
        <v>5273</v>
      </c>
      <c r="BX3395" s="272">
        <f t="shared" si="1364"/>
        <v>0</v>
      </c>
      <c r="BY3395" s="273" t="str">
        <f>IF(BX3395=0,"",
IF(SUM($BX$3289:BX3395)=1,BZ3395,
IF($BX$3409&gt;SUM($BX$3289:BX3395),_xlfn.CONCAT(", ",BZ3395),
IF($BX$3409=SUM($BX$3289:BX3395),_xlfn.CONCAT(" y ",BZ3395)))))</f>
        <v/>
      </c>
      <c r="BZ3395" s="156" t="s">
        <v>5273</v>
      </c>
      <c r="CA3395" s="272">
        <f t="shared" si="1365"/>
        <v>0</v>
      </c>
      <c r="CB3395" s="273" t="str">
        <f>IF(CA3395=0,"",
IF(SUM($CA$3289:CA3395)=1,CC3395,
IF($CA$3409&gt;SUM($CA$3289:CA3395),_xlfn.CONCAT(", ",CC3395),
IF($CA$3409=SUM($CA$3289:CA3395),_xlfn.CONCAT(" y ",CC3395)))))</f>
        <v/>
      </c>
      <c r="CC3395" s="156" t="s">
        <v>5273</v>
      </c>
      <c r="CD3395" s="272">
        <f t="shared" si="1366"/>
        <v>0</v>
      </c>
      <c r="CE3395" s="273" t="str">
        <f>IF(CD3395=0,"",
IF(SUM($CD$3289:CD3395)=1,CF3395,
IF($CD$3409&gt;SUM($CD$3289:CD3395),_xlfn.CONCAT(", ",CF3395),
IF($CD$3409=SUM($CD$3289:CD3395),_xlfn.CONCAT(" y ",CF3395)))))</f>
        <v/>
      </c>
      <c r="CF3395" s="156" t="s">
        <v>5273</v>
      </c>
    </row>
    <row r="3396" spans="1:84" ht="15" customHeight="1">
      <c r="A3396" s="662"/>
      <c r="B3396" s="145"/>
      <c r="C3396" s="157" t="s">
        <v>5274</v>
      </c>
      <c r="D3396" s="852" t="str">
        <f t="shared" si="1324"/>
        <v/>
      </c>
      <c r="E3396" s="853"/>
      <c r="F3396" s="853"/>
      <c r="G3396" s="853"/>
      <c r="H3396" s="853"/>
      <c r="I3396" s="853"/>
      <c r="J3396" s="853"/>
      <c r="K3396" s="853"/>
      <c r="L3396" s="853"/>
      <c r="M3396" s="853"/>
      <c r="N3396" s="853"/>
      <c r="O3396" s="854"/>
      <c r="P3396" s="614"/>
      <c r="Q3396" s="614"/>
      <c r="R3396" s="614"/>
      <c r="S3396" s="614"/>
      <c r="T3396" s="614"/>
      <c r="U3396" s="614"/>
      <c r="V3396" s="614"/>
      <c r="W3396" s="614"/>
      <c r="X3396" s="614"/>
      <c r="Y3396" s="614"/>
      <c r="Z3396" s="614"/>
      <c r="AA3396" s="614"/>
      <c r="AB3396" s="614"/>
      <c r="AC3396" s="614"/>
      <c r="AD3396" s="614"/>
      <c r="AE3396" s="164"/>
      <c r="AF3396" s="164"/>
      <c r="AG3396" s="199">
        <f t="shared" si="1325"/>
        <v>0</v>
      </c>
      <c r="AH3396" s="298">
        <f t="shared" si="1326"/>
        <v>0</v>
      </c>
      <c r="AI3396" s="293">
        <f t="shared" si="1327"/>
        <v>0</v>
      </c>
      <c r="AJ3396" s="294">
        <f t="shared" si="1328"/>
        <v>0</v>
      </c>
      <c r="AK3396" s="295">
        <f t="shared" si="1329"/>
        <v>0</v>
      </c>
      <c r="AL3396" s="296">
        <f t="shared" si="1330"/>
        <v>0</v>
      </c>
      <c r="AM3396" s="293">
        <f t="shared" si="1331"/>
        <v>0</v>
      </c>
      <c r="AN3396" s="294">
        <f t="shared" si="1332"/>
        <v>0</v>
      </c>
      <c r="AO3396" s="295">
        <f t="shared" si="1333"/>
        <v>0</v>
      </c>
      <c r="AP3396" s="296">
        <f t="shared" si="1334"/>
        <v>0</v>
      </c>
      <c r="AQ3396" s="293">
        <f t="shared" si="1335"/>
        <v>0</v>
      </c>
      <c r="AR3396" s="294">
        <f t="shared" si="1336"/>
        <v>0</v>
      </c>
      <c r="AS3396" s="295">
        <f t="shared" si="1337"/>
        <v>0</v>
      </c>
      <c r="AT3396" s="296">
        <f t="shared" si="1338"/>
        <v>0</v>
      </c>
      <c r="AU3396" s="293">
        <f t="shared" si="1339"/>
        <v>0</v>
      </c>
      <c r="AV3396" s="294">
        <f t="shared" si="1340"/>
        <v>0</v>
      </c>
      <c r="AW3396" s="295">
        <f t="shared" si="1341"/>
        <v>0</v>
      </c>
      <c r="AX3396" s="296">
        <f t="shared" si="1342"/>
        <v>0</v>
      </c>
      <c r="AY3396" s="293">
        <f t="shared" si="1343"/>
        <v>0</v>
      </c>
      <c r="AZ3396" s="294">
        <f t="shared" si="1344"/>
        <v>0</v>
      </c>
      <c r="BA3396" s="295">
        <f t="shared" si="1345"/>
        <v>0</v>
      </c>
      <c r="BB3396" s="296">
        <f t="shared" si="1346"/>
        <v>0</v>
      </c>
      <c r="BC3396" s="285">
        <f t="shared" si="1347"/>
        <v>0</v>
      </c>
      <c r="BD3396" s="449">
        <f t="shared" si="1348"/>
        <v>0</v>
      </c>
      <c r="BE3396" s="469">
        <f t="shared" si="1349"/>
        <v>0</v>
      </c>
      <c r="BF3396" s="474">
        <f t="shared" si="1350"/>
        <v>0</v>
      </c>
      <c r="BG3396" s="449">
        <f t="shared" si="1351"/>
        <v>0</v>
      </c>
      <c r="BH3396" s="475">
        <f t="shared" si="1352"/>
        <v>0</v>
      </c>
      <c r="BI3396" s="419">
        <f t="shared" si="1353"/>
        <v>0</v>
      </c>
      <c r="BJ3396" s="313">
        <f t="shared" si="1354"/>
        <v>0</v>
      </c>
      <c r="BK3396" s="480">
        <f t="shared" si="1355"/>
        <v>0</v>
      </c>
      <c r="BL3396" s="419">
        <f t="shared" si="1356"/>
        <v>0</v>
      </c>
      <c r="BM3396" s="313">
        <f t="shared" si="1357"/>
        <v>0</v>
      </c>
      <c r="BN3396" s="480">
        <f t="shared" si="1358"/>
        <v>0</v>
      </c>
      <c r="BO3396" s="419">
        <f t="shared" si="1359"/>
        <v>0</v>
      </c>
      <c r="BP3396" s="313">
        <f t="shared" si="1360"/>
        <v>0</v>
      </c>
      <c r="BQ3396" s="480">
        <f t="shared" si="1361"/>
        <v>0</v>
      </c>
      <c r="BR3396" s="272">
        <f t="shared" si="1362"/>
        <v>0</v>
      </c>
      <c r="BS3396" s="273" t="str">
        <f>IF(BR3396=0,"",
IF(SUM($BR$3289:BR3396)=1,BT3396,
IF($BR$3409&gt;SUM($BR$3289:BR3396),_xlfn.CONCAT(", ",BT3396),
IF($BR$3409=SUM($BR$3289:BR3396),_xlfn.CONCAT(" y ",BT3396)))))</f>
        <v/>
      </c>
      <c r="BT3396" s="156" t="s">
        <v>5275</v>
      </c>
      <c r="BU3396" s="272">
        <f t="shared" si="1363"/>
        <v>0</v>
      </c>
      <c r="BV3396" s="273" t="str">
        <f>IF(BU3396=0,"",
IF(SUM($BU$3289:BU3396)=1,BW3396,
IF($BU$3291&gt;SUM($BU$3289:BU3396),_xlfn.CONCAT(", ",BW3396),
IF($BU$3291=SUM($BU$3289:BU3396),_xlfn.CONCAT(" y ",BW3396)))))</f>
        <v/>
      </c>
      <c r="BW3396" s="156" t="s">
        <v>5275</v>
      </c>
      <c r="BX3396" s="272">
        <f t="shared" si="1364"/>
        <v>0</v>
      </c>
      <c r="BY3396" s="273" t="str">
        <f>IF(BX3396=0,"",
IF(SUM($BX$3289:BX3396)=1,BZ3396,
IF($BX$3409&gt;SUM($BX$3289:BX3396),_xlfn.CONCAT(", ",BZ3396),
IF($BX$3409=SUM($BX$3289:BX3396),_xlfn.CONCAT(" y ",BZ3396)))))</f>
        <v/>
      </c>
      <c r="BZ3396" s="156" t="s">
        <v>5275</v>
      </c>
      <c r="CA3396" s="272">
        <f t="shared" si="1365"/>
        <v>0</v>
      </c>
      <c r="CB3396" s="273" t="str">
        <f>IF(CA3396=0,"",
IF(SUM($CA$3289:CA3396)=1,CC3396,
IF($CA$3409&gt;SUM($CA$3289:CA3396),_xlfn.CONCAT(", ",CC3396),
IF($CA$3409=SUM($CA$3289:CA3396),_xlfn.CONCAT(" y ",CC3396)))))</f>
        <v/>
      </c>
      <c r="CC3396" s="156" t="s">
        <v>5275</v>
      </c>
      <c r="CD3396" s="272">
        <f t="shared" si="1366"/>
        <v>0</v>
      </c>
      <c r="CE3396" s="273" t="str">
        <f>IF(CD3396=0,"",
IF(SUM($CD$3289:CD3396)=1,CF3396,
IF($CD$3409&gt;SUM($CD$3289:CD3396),_xlfn.CONCAT(", ",CF3396),
IF($CD$3409=SUM($CD$3289:CD3396),_xlfn.CONCAT(" y ",CF3396)))))</f>
        <v/>
      </c>
      <c r="CF3396" s="156" t="s">
        <v>5275</v>
      </c>
    </row>
    <row r="3397" spans="1:84" ht="15" customHeight="1">
      <c r="A3397" s="662"/>
      <c r="B3397" s="145"/>
      <c r="C3397" s="157" t="s">
        <v>5276</v>
      </c>
      <c r="D3397" s="852" t="str">
        <f t="shared" si="1324"/>
        <v/>
      </c>
      <c r="E3397" s="853"/>
      <c r="F3397" s="853"/>
      <c r="G3397" s="853"/>
      <c r="H3397" s="853"/>
      <c r="I3397" s="853"/>
      <c r="J3397" s="853"/>
      <c r="K3397" s="853"/>
      <c r="L3397" s="853"/>
      <c r="M3397" s="853"/>
      <c r="N3397" s="853"/>
      <c r="O3397" s="854"/>
      <c r="P3397" s="614"/>
      <c r="Q3397" s="614"/>
      <c r="R3397" s="614"/>
      <c r="S3397" s="614"/>
      <c r="T3397" s="614"/>
      <c r="U3397" s="614"/>
      <c r="V3397" s="614"/>
      <c r="W3397" s="614"/>
      <c r="X3397" s="614"/>
      <c r="Y3397" s="614"/>
      <c r="Z3397" s="614"/>
      <c r="AA3397" s="614"/>
      <c r="AB3397" s="614"/>
      <c r="AC3397" s="614"/>
      <c r="AD3397" s="614"/>
      <c r="AE3397" s="164"/>
      <c r="AF3397" s="164"/>
      <c r="AG3397" s="199">
        <f t="shared" si="1325"/>
        <v>0</v>
      </c>
      <c r="AH3397" s="298">
        <f t="shared" si="1326"/>
        <v>0</v>
      </c>
      <c r="AI3397" s="293">
        <f t="shared" si="1327"/>
        <v>0</v>
      </c>
      <c r="AJ3397" s="294">
        <f t="shared" si="1328"/>
        <v>0</v>
      </c>
      <c r="AK3397" s="295">
        <f t="shared" si="1329"/>
        <v>0</v>
      </c>
      <c r="AL3397" s="296">
        <f t="shared" si="1330"/>
        <v>0</v>
      </c>
      <c r="AM3397" s="293">
        <f t="shared" si="1331"/>
        <v>0</v>
      </c>
      <c r="AN3397" s="294">
        <f t="shared" si="1332"/>
        <v>0</v>
      </c>
      <c r="AO3397" s="295">
        <f t="shared" si="1333"/>
        <v>0</v>
      </c>
      <c r="AP3397" s="296">
        <f t="shared" si="1334"/>
        <v>0</v>
      </c>
      <c r="AQ3397" s="293">
        <f t="shared" si="1335"/>
        <v>0</v>
      </c>
      <c r="AR3397" s="294">
        <f t="shared" si="1336"/>
        <v>0</v>
      </c>
      <c r="AS3397" s="295">
        <f t="shared" si="1337"/>
        <v>0</v>
      </c>
      <c r="AT3397" s="296">
        <f t="shared" si="1338"/>
        <v>0</v>
      </c>
      <c r="AU3397" s="293">
        <f t="shared" si="1339"/>
        <v>0</v>
      </c>
      <c r="AV3397" s="294">
        <f t="shared" si="1340"/>
        <v>0</v>
      </c>
      <c r="AW3397" s="295">
        <f t="shared" si="1341"/>
        <v>0</v>
      </c>
      <c r="AX3397" s="296">
        <f t="shared" si="1342"/>
        <v>0</v>
      </c>
      <c r="AY3397" s="293">
        <f t="shared" si="1343"/>
        <v>0</v>
      </c>
      <c r="AZ3397" s="294">
        <f t="shared" si="1344"/>
        <v>0</v>
      </c>
      <c r="BA3397" s="295">
        <f t="shared" si="1345"/>
        <v>0</v>
      </c>
      <c r="BB3397" s="296">
        <f t="shared" si="1346"/>
        <v>0</v>
      </c>
      <c r="BC3397" s="285">
        <f t="shared" si="1347"/>
        <v>0</v>
      </c>
      <c r="BD3397" s="449">
        <f t="shared" si="1348"/>
        <v>0</v>
      </c>
      <c r="BE3397" s="469">
        <f t="shared" si="1349"/>
        <v>0</v>
      </c>
      <c r="BF3397" s="474">
        <f t="shared" si="1350"/>
        <v>0</v>
      </c>
      <c r="BG3397" s="449">
        <f t="shared" si="1351"/>
        <v>0</v>
      </c>
      <c r="BH3397" s="475">
        <f t="shared" si="1352"/>
        <v>0</v>
      </c>
      <c r="BI3397" s="419">
        <f t="shared" si="1353"/>
        <v>0</v>
      </c>
      <c r="BJ3397" s="313">
        <f t="shared" si="1354"/>
        <v>0</v>
      </c>
      <c r="BK3397" s="480">
        <f t="shared" si="1355"/>
        <v>0</v>
      </c>
      <c r="BL3397" s="419">
        <f t="shared" si="1356"/>
        <v>0</v>
      </c>
      <c r="BM3397" s="313">
        <f t="shared" si="1357"/>
        <v>0</v>
      </c>
      <c r="BN3397" s="480">
        <f t="shared" si="1358"/>
        <v>0</v>
      </c>
      <c r="BO3397" s="419">
        <f t="shared" si="1359"/>
        <v>0</v>
      </c>
      <c r="BP3397" s="313">
        <f t="shared" si="1360"/>
        <v>0</v>
      </c>
      <c r="BQ3397" s="480">
        <f t="shared" si="1361"/>
        <v>0</v>
      </c>
      <c r="BR3397" s="272">
        <f t="shared" si="1362"/>
        <v>0</v>
      </c>
      <c r="BS3397" s="273" t="str">
        <f>IF(BR3397=0,"",
IF(SUM($BR$3289:BR3397)=1,BT3397,
IF($BR$3409&gt;SUM($BR$3289:BR3397),_xlfn.CONCAT(", ",BT3397),
IF($BR$3409=SUM($BR$3289:BR3397),_xlfn.CONCAT(" y ",BT3397)))))</f>
        <v/>
      </c>
      <c r="BT3397" s="156" t="s">
        <v>5277</v>
      </c>
      <c r="BU3397" s="272">
        <f t="shared" si="1363"/>
        <v>0</v>
      </c>
      <c r="BV3397" s="273" t="str">
        <f>IF(BU3397=0,"",
IF(SUM($BU$3289:BU3397)=1,BW3397,
IF($BU$3291&gt;SUM($BU$3289:BU3397),_xlfn.CONCAT(", ",BW3397),
IF($BU$3291=SUM($BU$3289:BU3397),_xlfn.CONCAT(" y ",BW3397)))))</f>
        <v/>
      </c>
      <c r="BW3397" s="156" t="s">
        <v>5277</v>
      </c>
      <c r="BX3397" s="272">
        <f t="shared" si="1364"/>
        <v>0</v>
      </c>
      <c r="BY3397" s="273" t="str">
        <f>IF(BX3397=0,"",
IF(SUM($BX$3289:BX3397)=1,BZ3397,
IF($BX$3409&gt;SUM($BX$3289:BX3397),_xlfn.CONCAT(", ",BZ3397),
IF($BX$3409=SUM($BX$3289:BX3397),_xlfn.CONCAT(" y ",BZ3397)))))</f>
        <v/>
      </c>
      <c r="BZ3397" s="156" t="s">
        <v>5277</v>
      </c>
      <c r="CA3397" s="272">
        <f t="shared" si="1365"/>
        <v>0</v>
      </c>
      <c r="CB3397" s="273" t="str">
        <f>IF(CA3397=0,"",
IF(SUM($CA$3289:CA3397)=1,CC3397,
IF($CA$3409&gt;SUM($CA$3289:CA3397),_xlfn.CONCAT(", ",CC3397),
IF($CA$3409=SUM($CA$3289:CA3397),_xlfn.CONCAT(" y ",CC3397)))))</f>
        <v/>
      </c>
      <c r="CC3397" s="156" t="s">
        <v>5277</v>
      </c>
      <c r="CD3397" s="272">
        <f t="shared" si="1366"/>
        <v>0</v>
      </c>
      <c r="CE3397" s="273" t="str">
        <f>IF(CD3397=0,"",
IF(SUM($CD$3289:CD3397)=1,CF3397,
IF($CD$3409&gt;SUM($CD$3289:CD3397),_xlfn.CONCAT(", ",CF3397),
IF($CD$3409=SUM($CD$3289:CD3397),_xlfn.CONCAT(" y ",CF3397)))))</f>
        <v/>
      </c>
      <c r="CF3397" s="156" t="s">
        <v>5277</v>
      </c>
    </row>
    <row r="3398" spans="1:84" ht="15" customHeight="1">
      <c r="A3398" s="662"/>
      <c r="B3398" s="145"/>
      <c r="C3398" s="157" t="s">
        <v>5278</v>
      </c>
      <c r="D3398" s="852" t="str">
        <f t="shared" si="1324"/>
        <v/>
      </c>
      <c r="E3398" s="853"/>
      <c r="F3398" s="853"/>
      <c r="G3398" s="853"/>
      <c r="H3398" s="853"/>
      <c r="I3398" s="853"/>
      <c r="J3398" s="853"/>
      <c r="K3398" s="853"/>
      <c r="L3398" s="853"/>
      <c r="M3398" s="853"/>
      <c r="N3398" s="853"/>
      <c r="O3398" s="854"/>
      <c r="P3398" s="614"/>
      <c r="Q3398" s="614"/>
      <c r="R3398" s="614"/>
      <c r="S3398" s="614"/>
      <c r="T3398" s="614"/>
      <c r="U3398" s="614"/>
      <c r="V3398" s="614"/>
      <c r="W3398" s="614"/>
      <c r="X3398" s="614"/>
      <c r="Y3398" s="614"/>
      <c r="Z3398" s="614"/>
      <c r="AA3398" s="614"/>
      <c r="AB3398" s="614"/>
      <c r="AC3398" s="614"/>
      <c r="AD3398" s="614"/>
      <c r="AE3398" s="164"/>
      <c r="AF3398" s="164"/>
      <c r="AG3398" s="199">
        <f t="shared" si="1325"/>
        <v>0</v>
      </c>
      <c r="AH3398" s="298">
        <f t="shared" si="1326"/>
        <v>0</v>
      </c>
      <c r="AI3398" s="293">
        <f t="shared" si="1327"/>
        <v>0</v>
      </c>
      <c r="AJ3398" s="294">
        <f t="shared" si="1328"/>
        <v>0</v>
      </c>
      <c r="AK3398" s="295">
        <f t="shared" si="1329"/>
        <v>0</v>
      </c>
      <c r="AL3398" s="296">
        <f t="shared" si="1330"/>
        <v>0</v>
      </c>
      <c r="AM3398" s="293">
        <f t="shared" si="1331"/>
        <v>0</v>
      </c>
      <c r="AN3398" s="294">
        <f t="shared" si="1332"/>
        <v>0</v>
      </c>
      <c r="AO3398" s="295">
        <f t="shared" si="1333"/>
        <v>0</v>
      </c>
      <c r="AP3398" s="296">
        <f t="shared" si="1334"/>
        <v>0</v>
      </c>
      <c r="AQ3398" s="293">
        <f t="shared" si="1335"/>
        <v>0</v>
      </c>
      <c r="AR3398" s="294">
        <f t="shared" si="1336"/>
        <v>0</v>
      </c>
      <c r="AS3398" s="295">
        <f t="shared" si="1337"/>
        <v>0</v>
      </c>
      <c r="AT3398" s="296">
        <f t="shared" si="1338"/>
        <v>0</v>
      </c>
      <c r="AU3398" s="293">
        <f t="shared" si="1339"/>
        <v>0</v>
      </c>
      <c r="AV3398" s="294">
        <f t="shared" si="1340"/>
        <v>0</v>
      </c>
      <c r="AW3398" s="295">
        <f t="shared" si="1341"/>
        <v>0</v>
      </c>
      <c r="AX3398" s="296">
        <f t="shared" si="1342"/>
        <v>0</v>
      </c>
      <c r="AY3398" s="293">
        <f t="shared" si="1343"/>
        <v>0</v>
      </c>
      <c r="AZ3398" s="294">
        <f t="shared" si="1344"/>
        <v>0</v>
      </c>
      <c r="BA3398" s="295">
        <f t="shared" si="1345"/>
        <v>0</v>
      </c>
      <c r="BB3398" s="296">
        <f t="shared" si="1346"/>
        <v>0</v>
      </c>
      <c r="BC3398" s="285">
        <f t="shared" si="1347"/>
        <v>0</v>
      </c>
      <c r="BD3398" s="449">
        <f t="shared" si="1348"/>
        <v>0</v>
      </c>
      <c r="BE3398" s="469">
        <f t="shared" si="1349"/>
        <v>0</v>
      </c>
      <c r="BF3398" s="474">
        <f t="shared" si="1350"/>
        <v>0</v>
      </c>
      <c r="BG3398" s="449">
        <f t="shared" si="1351"/>
        <v>0</v>
      </c>
      <c r="BH3398" s="475">
        <f t="shared" si="1352"/>
        <v>0</v>
      </c>
      <c r="BI3398" s="419">
        <f t="shared" si="1353"/>
        <v>0</v>
      </c>
      <c r="BJ3398" s="313">
        <f t="shared" si="1354"/>
        <v>0</v>
      </c>
      <c r="BK3398" s="480">
        <f t="shared" si="1355"/>
        <v>0</v>
      </c>
      <c r="BL3398" s="419">
        <f t="shared" si="1356"/>
        <v>0</v>
      </c>
      <c r="BM3398" s="313">
        <f t="shared" si="1357"/>
        <v>0</v>
      </c>
      <c r="BN3398" s="480">
        <f t="shared" si="1358"/>
        <v>0</v>
      </c>
      <c r="BO3398" s="419">
        <f t="shared" si="1359"/>
        <v>0</v>
      </c>
      <c r="BP3398" s="313">
        <f t="shared" si="1360"/>
        <v>0</v>
      </c>
      <c r="BQ3398" s="480">
        <f t="shared" si="1361"/>
        <v>0</v>
      </c>
      <c r="BR3398" s="272">
        <f t="shared" si="1362"/>
        <v>0</v>
      </c>
      <c r="BS3398" s="273" t="str">
        <f>IF(BR3398=0,"",
IF(SUM($BR$3289:BR3398)=1,BT3398,
IF($BR$3409&gt;SUM($BR$3289:BR3398),_xlfn.CONCAT(", ",BT3398),
IF($BR$3409=SUM($BR$3289:BR3398),_xlfn.CONCAT(" y ",BT3398)))))</f>
        <v/>
      </c>
      <c r="BT3398" s="156" t="s">
        <v>5279</v>
      </c>
      <c r="BU3398" s="272">
        <f t="shared" si="1363"/>
        <v>0</v>
      </c>
      <c r="BV3398" s="273" t="str">
        <f>IF(BU3398=0,"",
IF(SUM($BU$3289:BU3398)=1,BW3398,
IF($BU$3291&gt;SUM($BU$3289:BU3398),_xlfn.CONCAT(", ",BW3398),
IF($BU$3291=SUM($BU$3289:BU3398),_xlfn.CONCAT(" y ",BW3398)))))</f>
        <v/>
      </c>
      <c r="BW3398" s="156" t="s">
        <v>5279</v>
      </c>
      <c r="BX3398" s="272">
        <f t="shared" si="1364"/>
        <v>0</v>
      </c>
      <c r="BY3398" s="273" t="str">
        <f>IF(BX3398=0,"",
IF(SUM($BX$3289:BX3398)=1,BZ3398,
IF($BX$3409&gt;SUM($BX$3289:BX3398),_xlfn.CONCAT(", ",BZ3398),
IF($BX$3409=SUM($BX$3289:BX3398),_xlfn.CONCAT(" y ",BZ3398)))))</f>
        <v/>
      </c>
      <c r="BZ3398" s="156" t="s">
        <v>5279</v>
      </c>
      <c r="CA3398" s="272">
        <f t="shared" si="1365"/>
        <v>0</v>
      </c>
      <c r="CB3398" s="273" t="str">
        <f>IF(CA3398=0,"",
IF(SUM($CA$3289:CA3398)=1,CC3398,
IF($CA$3409&gt;SUM($CA$3289:CA3398),_xlfn.CONCAT(", ",CC3398),
IF($CA$3409=SUM($CA$3289:CA3398),_xlfn.CONCAT(" y ",CC3398)))))</f>
        <v/>
      </c>
      <c r="CC3398" s="156" t="s">
        <v>5279</v>
      </c>
      <c r="CD3398" s="272">
        <f t="shared" si="1366"/>
        <v>0</v>
      </c>
      <c r="CE3398" s="273" t="str">
        <f>IF(CD3398=0,"",
IF(SUM($CD$3289:CD3398)=1,CF3398,
IF($CD$3409&gt;SUM($CD$3289:CD3398),_xlfn.CONCAT(", ",CF3398),
IF($CD$3409=SUM($CD$3289:CD3398),_xlfn.CONCAT(" y ",CF3398)))))</f>
        <v/>
      </c>
      <c r="CF3398" s="156" t="s">
        <v>5279</v>
      </c>
    </row>
    <row r="3399" spans="1:84" ht="15" customHeight="1">
      <c r="A3399" s="662"/>
      <c r="B3399" s="145"/>
      <c r="C3399" s="157" t="s">
        <v>5280</v>
      </c>
      <c r="D3399" s="852" t="str">
        <f t="shared" si="1324"/>
        <v/>
      </c>
      <c r="E3399" s="853"/>
      <c r="F3399" s="853"/>
      <c r="G3399" s="853"/>
      <c r="H3399" s="853"/>
      <c r="I3399" s="853"/>
      <c r="J3399" s="853"/>
      <c r="K3399" s="853"/>
      <c r="L3399" s="853"/>
      <c r="M3399" s="853"/>
      <c r="N3399" s="853"/>
      <c r="O3399" s="854"/>
      <c r="P3399" s="614"/>
      <c r="Q3399" s="614"/>
      <c r="R3399" s="614"/>
      <c r="S3399" s="614"/>
      <c r="T3399" s="614"/>
      <c r="U3399" s="614"/>
      <c r="V3399" s="614"/>
      <c r="W3399" s="614"/>
      <c r="X3399" s="614"/>
      <c r="Y3399" s="614"/>
      <c r="Z3399" s="614"/>
      <c r="AA3399" s="614"/>
      <c r="AB3399" s="614"/>
      <c r="AC3399" s="614"/>
      <c r="AD3399" s="614"/>
      <c r="AE3399" s="164"/>
      <c r="AF3399" s="164"/>
      <c r="AG3399" s="199">
        <f t="shared" si="1325"/>
        <v>0</v>
      </c>
      <c r="AH3399" s="298">
        <f t="shared" si="1326"/>
        <v>0</v>
      </c>
      <c r="AI3399" s="293">
        <f t="shared" si="1327"/>
        <v>0</v>
      </c>
      <c r="AJ3399" s="294">
        <f t="shared" si="1328"/>
        <v>0</v>
      </c>
      <c r="AK3399" s="295">
        <f t="shared" si="1329"/>
        <v>0</v>
      </c>
      <c r="AL3399" s="296">
        <f t="shared" si="1330"/>
        <v>0</v>
      </c>
      <c r="AM3399" s="293">
        <f t="shared" si="1331"/>
        <v>0</v>
      </c>
      <c r="AN3399" s="294">
        <f t="shared" si="1332"/>
        <v>0</v>
      </c>
      <c r="AO3399" s="295">
        <f t="shared" si="1333"/>
        <v>0</v>
      </c>
      <c r="AP3399" s="296">
        <f t="shared" si="1334"/>
        <v>0</v>
      </c>
      <c r="AQ3399" s="293">
        <f t="shared" si="1335"/>
        <v>0</v>
      </c>
      <c r="AR3399" s="294">
        <f t="shared" si="1336"/>
        <v>0</v>
      </c>
      <c r="AS3399" s="295">
        <f t="shared" si="1337"/>
        <v>0</v>
      </c>
      <c r="AT3399" s="296">
        <f t="shared" si="1338"/>
        <v>0</v>
      </c>
      <c r="AU3399" s="293">
        <f t="shared" si="1339"/>
        <v>0</v>
      </c>
      <c r="AV3399" s="294">
        <f t="shared" si="1340"/>
        <v>0</v>
      </c>
      <c r="AW3399" s="295">
        <f t="shared" si="1341"/>
        <v>0</v>
      </c>
      <c r="AX3399" s="296">
        <f t="shared" si="1342"/>
        <v>0</v>
      </c>
      <c r="AY3399" s="293">
        <f t="shared" si="1343"/>
        <v>0</v>
      </c>
      <c r="AZ3399" s="294">
        <f t="shared" si="1344"/>
        <v>0</v>
      </c>
      <c r="BA3399" s="295">
        <f t="shared" si="1345"/>
        <v>0</v>
      </c>
      <c r="BB3399" s="296">
        <f t="shared" si="1346"/>
        <v>0</v>
      </c>
      <c r="BC3399" s="285">
        <f t="shared" si="1347"/>
        <v>0</v>
      </c>
      <c r="BD3399" s="449">
        <f t="shared" si="1348"/>
        <v>0</v>
      </c>
      <c r="BE3399" s="469">
        <f t="shared" si="1349"/>
        <v>0</v>
      </c>
      <c r="BF3399" s="474">
        <f t="shared" si="1350"/>
        <v>0</v>
      </c>
      <c r="BG3399" s="449">
        <f t="shared" si="1351"/>
        <v>0</v>
      </c>
      <c r="BH3399" s="475">
        <f t="shared" si="1352"/>
        <v>0</v>
      </c>
      <c r="BI3399" s="419">
        <f t="shared" si="1353"/>
        <v>0</v>
      </c>
      <c r="BJ3399" s="313">
        <f t="shared" si="1354"/>
        <v>0</v>
      </c>
      <c r="BK3399" s="480">
        <f t="shared" si="1355"/>
        <v>0</v>
      </c>
      <c r="BL3399" s="419">
        <f t="shared" si="1356"/>
        <v>0</v>
      </c>
      <c r="BM3399" s="313">
        <f t="shared" si="1357"/>
        <v>0</v>
      </c>
      <c r="BN3399" s="480">
        <f t="shared" si="1358"/>
        <v>0</v>
      </c>
      <c r="BO3399" s="419">
        <f t="shared" si="1359"/>
        <v>0</v>
      </c>
      <c r="BP3399" s="313">
        <f t="shared" si="1360"/>
        <v>0</v>
      </c>
      <c r="BQ3399" s="480">
        <f t="shared" si="1361"/>
        <v>0</v>
      </c>
      <c r="BR3399" s="272">
        <f t="shared" si="1362"/>
        <v>0</v>
      </c>
      <c r="BS3399" s="273" t="str">
        <f>IF(BR3399=0,"",
IF(SUM($BR$3289:BR3399)=1,BT3399,
IF($BR$3409&gt;SUM($BR$3289:BR3399),_xlfn.CONCAT(", ",BT3399),
IF($BR$3409=SUM($BR$3289:BR3399),_xlfn.CONCAT(" y ",BT3399)))))</f>
        <v/>
      </c>
      <c r="BT3399" s="156" t="s">
        <v>5281</v>
      </c>
      <c r="BU3399" s="272">
        <f t="shared" si="1363"/>
        <v>0</v>
      </c>
      <c r="BV3399" s="273" t="str">
        <f>IF(BU3399=0,"",
IF(SUM($BU$3289:BU3399)=1,BW3399,
IF($BU$3291&gt;SUM($BU$3289:BU3399),_xlfn.CONCAT(", ",BW3399),
IF($BU$3291=SUM($BU$3289:BU3399),_xlfn.CONCAT(" y ",BW3399)))))</f>
        <v/>
      </c>
      <c r="BW3399" s="156" t="s">
        <v>5281</v>
      </c>
      <c r="BX3399" s="272">
        <f t="shared" si="1364"/>
        <v>0</v>
      </c>
      <c r="BY3399" s="273" t="str">
        <f>IF(BX3399=0,"",
IF(SUM($BX$3289:BX3399)=1,BZ3399,
IF($BX$3409&gt;SUM($BX$3289:BX3399),_xlfn.CONCAT(", ",BZ3399),
IF($BX$3409=SUM($BX$3289:BX3399),_xlfn.CONCAT(" y ",BZ3399)))))</f>
        <v/>
      </c>
      <c r="BZ3399" s="156" t="s">
        <v>5281</v>
      </c>
      <c r="CA3399" s="272">
        <f t="shared" si="1365"/>
        <v>0</v>
      </c>
      <c r="CB3399" s="273" t="str">
        <f>IF(CA3399=0,"",
IF(SUM($CA$3289:CA3399)=1,CC3399,
IF($CA$3409&gt;SUM($CA$3289:CA3399),_xlfn.CONCAT(", ",CC3399),
IF($CA$3409=SUM($CA$3289:CA3399),_xlfn.CONCAT(" y ",CC3399)))))</f>
        <v/>
      </c>
      <c r="CC3399" s="156" t="s">
        <v>5281</v>
      </c>
      <c r="CD3399" s="272">
        <f t="shared" si="1366"/>
        <v>0</v>
      </c>
      <c r="CE3399" s="273" t="str">
        <f>IF(CD3399=0,"",
IF(SUM($CD$3289:CD3399)=1,CF3399,
IF($CD$3409&gt;SUM($CD$3289:CD3399),_xlfn.CONCAT(", ",CF3399),
IF($CD$3409=SUM($CD$3289:CD3399),_xlfn.CONCAT(" y ",CF3399)))))</f>
        <v/>
      </c>
      <c r="CF3399" s="156" t="s">
        <v>5281</v>
      </c>
    </row>
    <row r="3400" spans="1:84" ht="15" customHeight="1">
      <c r="A3400" s="662"/>
      <c r="B3400" s="145"/>
      <c r="C3400" s="157" t="s">
        <v>5282</v>
      </c>
      <c r="D3400" s="852" t="str">
        <f t="shared" si="1324"/>
        <v/>
      </c>
      <c r="E3400" s="853"/>
      <c r="F3400" s="853"/>
      <c r="G3400" s="853"/>
      <c r="H3400" s="853"/>
      <c r="I3400" s="853"/>
      <c r="J3400" s="853"/>
      <c r="K3400" s="853"/>
      <c r="L3400" s="853"/>
      <c r="M3400" s="853"/>
      <c r="N3400" s="853"/>
      <c r="O3400" s="854"/>
      <c r="P3400" s="614"/>
      <c r="Q3400" s="614"/>
      <c r="R3400" s="614"/>
      <c r="S3400" s="614"/>
      <c r="T3400" s="614"/>
      <c r="U3400" s="614"/>
      <c r="V3400" s="614"/>
      <c r="W3400" s="614"/>
      <c r="X3400" s="614"/>
      <c r="Y3400" s="614"/>
      <c r="Z3400" s="614"/>
      <c r="AA3400" s="614"/>
      <c r="AB3400" s="614"/>
      <c r="AC3400" s="614"/>
      <c r="AD3400" s="614"/>
      <c r="AE3400" s="164"/>
      <c r="AF3400" s="164"/>
      <c r="AG3400" s="199">
        <f t="shared" si="1325"/>
        <v>0</v>
      </c>
      <c r="AH3400" s="298">
        <f t="shared" si="1326"/>
        <v>0</v>
      </c>
      <c r="AI3400" s="293">
        <f t="shared" si="1327"/>
        <v>0</v>
      </c>
      <c r="AJ3400" s="294">
        <f t="shared" si="1328"/>
        <v>0</v>
      </c>
      <c r="AK3400" s="295">
        <f t="shared" si="1329"/>
        <v>0</v>
      </c>
      <c r="AL3400" s="296">
        <f t="shared" si="1330"/>
        <v>0</v>
      </c>
      <c r="AM3400" s="293">
        <f t="shared" si="1331"/>
        <v>0</v>
      </c>
      <c r="AN3400" s="294">
        <f t="shared" si="1332"/>
        <v>0</v>
      </c>
      <c r="AO3400" s="295">
        <f t="shared" si="1333"/>
        <v>0</v>
      </c>
      <c r="AP3400" s="296">
        <f t="shared" si="1334"/>
        <v>0</v>
      </c>
      <c r="AQ3400" s="293">
        <f t="shared" si="1335"/>
        <v>0</v>
      </c>
      <c r="AR3400" s="294">
        <f t="shared" si="1336"/>
        <v>0</v>
      </c>
      <c r="AS3400" s="295">
        <f t="shared" si="1337"/>
        <v>0</v>
      </c>
      <c r="AT3400" s="296">
        <f t="shared" si="1338"/>
        <v>0</v>
      </c>
      <c r="AU3400" s="293">
        <f t="shared" si="1339"/>
        <v>0</v>
      </c>
      <c r="AV3400" s="294">
        <f t="shared" si="1340"/>
        <v>0</v>
      </c>
      <c r="AW3400" s="295">
        <f t="shared" si="1341"/>
        <v>0</v>
      </c>
      <c r="AX3400" s="296">
        <f t="shared" si="1342"/>
        <v>0</v>
      </c>
      <c r="AY3400" s="293">
        <f t="shared" si="1343"/>
        <v>0</v>
      </c>
      <c r="AZ3400" s="294">
        <f t="shared" si="1344"/>
        <v>0</v>
      </c>
      <c r="BA3400" s="295">
        <f t="shared" si="1345"/>
        <v>0</v>
      </c>
      <c r="BB3400" s="296">
        <f t="shared" si="1346"/>
        <v>0</v>
      </c>
      <c r="BC3400" s="285">
        <f t="shared" si="1347"/>
        <v>0</v>
      </c>
      <c r="BD3400" s="449">
        <f t="shared" si="1348"/>
        <v>0</v>
      </c>
      <c r="BE3400" s="469">
        <f t="shared" si="1349"/>
        <v>0</v>
      </c>
      <c r="BF3400" s="474">
        <f t="shared" si="1350"/>
        <v>0</v>
      </c>
      <c r="BG3400" s="449">
        <f t="shared" si="1351"/>
        <v>0</v>
      </c>
      <c r="BH3400" s="475">
        <f t="shared" si="1352"/>
        <v>0</v>
      </c>
      <c r="BI3400" s="419">
        <f t="shared" si="1353"/>
        <v>0</v>
      </c>
      <c r="BJ3400" s="313">
        <f t="shared" si="1354"/>
        <v>0</v>
      </c>
      <c r="BK3400" s="480">
        <f t="shared" si="1355"/>
        <v>0</v>
      </c>
      <c r="BL3400" s="419">
        <f t="shared" si="1356"/>
        <v>0</v>
      </c>
      <c r="BM3400" s="313">
        <f t="shared" si="1357"/>
        <v>0</v>
      </c>
      <c r="BN3400" s="480">
        <f t="shared" si="1358"/>
        <v>0</v>
      </c>
      <c r="BO3400" s="419">
        <f t="shared" si="1359"/>
        <v>0</v>
      </c>
      <c r="BP3400" s="313">
        <f t="shared" si="1360"/>
        <v>0</v>
      </c>
      <c r="BQ3400" s="480">
        <f t="shared" si="1361"/>
        <v>0</v>
      </c>
      <c r="BR3400" s="272">
        <f t="shared" si="1362"/>
        <v>0</v>
      </c>
      <c r="BS3400" s="273" t="str">
        <f>IF(BR3400=0,"",
IF(SUM($BR$3289:BR3400)=1,BT3400,
IF($BR$3409&gt;SUM($BR$3289:BR3400),_xlfn.CONCAT(", ",BT3400),
IF($BR$3409=SUM($BR$3289:BR3400),_xlfn.CONCAT(" y ",BT3400)))))</f>
        <v/>
      </c>
      <c r="BT3400" s="156" t="s">
        <v>5283</v>
      </c>
      <c r="BU3400" s="272">
        <f t="shared" si="1363"/>
        <v>0</v>
      </c>
      <c r="BV3400" s="273" t="str">
        <f>IF(BU3400=0,"",
IF(SUM($BU$3289:BU3400)=1,BW3400,
IF($BU$3291&gt;SUM($BU$3289:BU3400),_xlfn.CONCAT(", ",BW3400),
IF($BU$3291=SUM($BU$3289:BU3400),_xlfn.CONCAT(" y ",BW3400)))))</f>
        <v/>
      </c>
      <c r="BW3400" s="156" t="s">
        <v>5283</v>
      </c>
      <c r="BX3400" s="272">
        <f t="shared" si="1364"/>
        <v>0</v>
      </c>
      <c r="BY3400" s="273" t="str">
        <f>IF(BX3400=0,"",
IF(SUM($BX$3289:BX3400)=1,BZ3400,
IF($BX$3409&gt;SUM($BX$3289:BX3400),_xlfn.CONCAT(", ",BZ3400),
IF($BX$3409=SUM($BX$3289:BX3400),_xlfn.CONCAT(" y ",BZ3400)))))</f>
        <v/>
      </c>
      <c r="BZ3400" s="156" t="s">
        <v>5283</v>
      </c>
      <c r="CA3400" s="272">
        <f t="shared" si="1365"/>
        <v>0</v>
      </c>
      <c r="CB3400" s="273" t="str">
        <f>IF(CA3400=0,"",
IF(SUM($CA$3289:CA3400)=1,CC3400,
IF($CA$3409&gt;SUM($CA$3289:CA3400),_xlfn.CONCAT(", ",CC3400),
IF($CA$3409=SUM($CA$3289:CA3400),_xlfn.CONCAT(" y ",CC3400)))))</f>
        <v/>
      </c>
      <c r="CC3400" s="156" t="s">
        <v>5283</v>
      </c>
      <c r="CD3400" s="272">
        <f t="shared" si="1366"/>
        <v>0</v>
      </c>
      <c r="CE3400" s="273" t="str">
        <f>IF(CD3400=0,"",
IF(SUM($CD$3289:CD3400)=1,CF3400,
IF($CD$3409&gt;SUM($CD$3289:CD3400),_xlfn.CONCAT(", ",CF3400),
IF($CD$3409=SUM($CD$3289:CD3400),_xlfn.CONCAT(" y ",CF3400)))))</f>
        <v/>
      </c>
      <c r="CF3400" s="156" t="s">
        <v>5283</v>
      </c>
    </row>
    <row r="3401" spans="1:84" ht="15" customHeight="1">
      <c r="A3401" s="662"/>
      <c r="B3401" s="145"/>
      <c r="C3401" s="157" t="s">
        <v>5284</v>
      </c>
      <c r="D3401" s="852" t="str">
        <f t="shared" si="1324"/>
        <v/>
      </c>
      <c r="E3401" s="853"/>
      <c r="F3401" s="853"/>
      <c r="G3401" s="853"/>
      <c r="H3401" s="853"/>
      <c r="I3401" s="853"/>
      <c r="J3401" s="853"/>
      <c r="K3401" s="853"/>
      <c r="L3401" s="853"/>
      <c r="M3401" s="853"/>
      <c r="N3401" s="853"/>
      <c r="O3401" s="854"/>
      <c r="P3401" s="614"/>
      <c r="Q3401" s="614"/>
      <c r="R3401" s="614"/>
      <c r="S3401" s="614"/>
      <c r="T3401" s="614"/>
      <c r="U3401" s="614"/>
      <c r="V3401" s="614"/>
      <c r="W3401" s="614"/>
      <c r="X3401" s="614"/>
      <c r="Y3401" s="614"/>
      <c r="Z3401" s="614"/>
      <c r="AA3401" s="614"/>
      <c r="AB3401" s="614"/>
      <c r="AC3401" s="614"/>
      <c r="AD3401" s="614"/>
      <c r="AE3401" s="164"/>
      <c r="AF3401" s="164"/>
      <c r="AG3401" s="199">
        <f t="shared" si="1325"/>
        <v>0</v>
      </c>
      <c r="AH3401" s="298">
        <f t="shared" si="1326"/>
        <v>0</v>
      </c>
      <c r="AI3401" s="293">
        <f t="shared" si="1327"/>
        <v>0</v>
      </c>
      <c r="AJ3401" s="294">
        <f t="shared" si="1328"/>
        <v>0</v>
      </c>
      <c r="AK3401" s="295">
        <f t="shared" si="1329"/>
        <v>0</v>
      </c>
      <c r="AL3401" s="296">
        <f t="shared" si="1330"/>
        <v>0</v>
      </c>
      <c r="AM3401" s="293">
        <f t="shared" si="1331"/>
        <v>0</v>
      </c>
      <c r="AN3401" s="294">
        <f t="shared" si="1332"/>
        <v>0</v>
      </c>
      <c r="AO3401" s="295">
        <f t="shared" si="1333"/>
        <v>0</v>
      </c>
      <c r="AP3401" s="296">
        <f t="shared" si="1334"/>
        <v>0</v>
      </c>
      <c r="AQ3401" s="293">
        <f t="shared" si="1335"/>
        <v>0</v>
      </c>
      <c r="AR3401" s="294">
        <f t="shared" si="1336"/>
        <v>0</v>
      </c>
      <c r="AS3401" s="295">
        <f t="shared" si="1337"/>
        <v>0</v>
      </c>
      <c r="AT3401" s="296">
        <f t="shared" si="1338"/>
        <v>0</v>
      </c>
      <c r="AU3401" s="293">
        <f t="shared" si="1339"/>
        <v>0</v>
      </c>
      <c r="AV3401" s="294">
        <f t="shared" si="1340"/>
        <v>0</v>
      </c>
      <c r="AW3401" s="295">
        <f t="shared" si="1341"/>
        <v>0</v>
      </c>
      <c r="AX3401" s="296">
        <f t="shared" si="1342"/>
        <v>0</v>
      </c>
      <c r="AY3401" s="293">
        <f t="shared" si="1343"/>
        <v>0</v>
      </c>
      <c r="AZ3401" s="294">
        <f t="shared" si="1344"/>
        <v>0</v>
      </c>
      <c r="BA3401" s="295">
        <f t="shared" si="1345"/>
        <v>0</v>
      </c>
      <c r="BB3401" s="296">
        <f t="shared" si="1346"/>
        <v>0</v>
      </c>
      <c r="BC3401" s="285">
        <f t="shared" si="1347"/>
        <v>0</v>
      </c>
      <c r="BD3401" s="449">
        <f t="shared" si="1348"/>
        <v>0</v>
      </c>
      <c r="BE3401" s="469">
        <f t="shared" si="1349"/>
        <v>0</v>
      </c>
      <c r="BF3401" s="474">
        <f t="shared" si="1350"/>
        <v>0</v>
      </c>
      <c r="BG3401" s="449">
        <f t="shared" si="1351"/>
        <v>0</v>
      </c>
      <c r="BH3401" s="475">
        <f t="shared" si="1352"/>
        <v>0</v>
      </c>
      <c r="BI3401" s="419">
        <f t="shared" si="1353"/>
        <v>0</v>
      </c>
      <c r="BJ3401" s="313">
        <f t="shared" si="1354"/>
        <v>0</v>
      </c>
      <c r="BK3401" s="480">
        <f t="shared" si="1355"/>
        <v>0</v>
      </c>
      <c r="BL3401" s="419">
        <f t="shared" si="1356"/>
        <v>0</v>
      </c>
      <c r="BM3401" s="313">
        <f t="shared" si="1357"/>
        <v>0</v>
      </c>
      <c r="BN3401" s="480">
        <f t="shared" si="1358"/>
        <v>0</v>
      </c>
      <c r="BO3401" s="419">
        <f t="shared" si="1359"/>
        <v>0</v>
      </c>
      <c r="BP3401" s="313">
        <f t="shared" si="1360"/>
        <v>0</v>
      </c>
      <c r="BQ3401" s="480">
        <f t="shared" si="1361"/>
        <v>0</v>
      </c>
      <c r="BR3401" s="272">
        <f t="shared" si="1362"/>
        <v>0</v>
      </c>
      <c r="BS3401" s="273" t="str">
        <f>IF(BR3401=0,"",
IF(SUM($BR$3289:BR3401)=1,BT3401,
IF($BR$3409&gt;SUM($BR$3289:BR3401),_xlfn.CONCAT(", ",BT3401),
IF($BR$3409=SUM($BR$3289:BR3401),_xlfn.CONCAT(" y ",BT3401)))))</f>
        <v/>
      </c>
      <c r="BT3401" s="156" t="s">
        <v>5285</v>
      </c>
      <c r="BU3401" s="272">
        <f t="shared" si="1363"/>
        <v>0</v>
      </c>
      <c r="BV3401" s="273" t="str">
        <f>IF(BU3401=0,"",
IF(SUM($BU$3289:BU3401)=1,BW3401,
IF($BU$3291&gt;SUM($BU$3289:BU3401),_xlfn.CONCAT(", ",BW3401),
IF($BU$3291=SUM($BU$3289:BU3401),_xlfn.CONCAT(" y ",BW3401)))))</f>
        <v/>
      </c>
      <c r="BW3401" s="156" t="s">
        <v>5285</v>
      </c>
      <c r="BX3401" s="272">
        <f t="shared" si="1364"/>
        <v>0</v>
      </c>
      <c r="BY3401" s="273" t="str">
        <f>IF(BX3401=0,"",
IF(SUM($BX$3289:BX3401)=1,BZ3401,
IF($BX$3409&gt;SUM($BX$3289:BX3401),_xlfn.CONCAT(", ",BZ3401),
IF($BX$3409=SUM($BX$3289:BX3401),_xlfn.CONCAT(" y ",BZ3401)))))</f>
        <v/>
      </c>
      <c r="BZ3401" s="156" t="s">
        <v>5285</v>
      </c>
      <c r="CA3401" s="272">
        <f t="shared" si="1365"/>
        <v>0</v>
      </c>
      <c r="CB3401" s="273" t="str">
        <f>IF(CA3401=0,"",
IF(SUM($CA$3289:CA3401)=1,CC3401,
IF($CA$3409&gt;SUM($CA$3289:CA3401),_xlfn.CONCAT(", ",CC3401),
IF($CA$3409=SUM($CA$3289:CA3401),_xlfn.CONCAT(" y ",CC3401)))))</f>
        <v/>
      </c>
      <c r="CC3401" s="156" t="s">
        <v>5285</v>
      </c>
      <c r="CD3401" s="272">
        <f t="shared" si="1366"/>
        <v>0</v>
      </c>
      <c r="CE3401" s="273" t="str">
        <f>IF(CD3401=0,"",
IF(SUM($CD$3289:CD3401)=1,CF3401,
IF($CD$3409&gt;SUM($CD$3289:CD3401),_xlfn.CONCAT(", ",CF3401),
IF($CD$3409=SUM($CD$3289:CD3401),_xlfn.CONCAT(" y ",CF3401)))))</f>
        <v/>
      </c>
      <c r="CF3401" s="156" t="s">
        <v>5285</v>
      </c>
    </row>
    <row r="3402" spans="1:84" ht="15" customHeight="1">
      <c r="A3402" s="662"/>
      <c r="B3402" s="145"/>
      <c r="C3402" s="157" t="s">
        <v>5286</v>
      </c>
      <c r="D3402" s="852" t="str">
        <f t="shared" si="1324"/>
        <v/>
      </c>
      <c r="E3402" s="853"/>
      <c r="F3402" s="853"/>
      <c r="G3402" s="853"/>
      <c r="H3402" s="853"/>
      <c r="I3402" s="853"/>
      <c r="J3402" s="853"/>
      <c r="K3402" s="853"/>
      <c r="L3402" s="853"/>
      <c r="M3402" s="853"/>
      <c r="N3402" s="853"/>
      <c r="O3402" s="854"/>
      <c r="P3402" s="614"/>
      <c r="Q3402" s="614"/>
      <c r="R3402" s="614"/>
      <c r="S3402" s="614"/>
      <c r="T3402" s="614"/>
      <c r="U3402" s="614"/>
      <c r="V3402" s="614"/>
      <c r="W3402" s="614"/>
      <c r="X3402" s="614"/>
      <c r="Y3402" s="614"/>
      <c r="Z3402" s="614"/>
      <c r="AA3402" s="614"/>
      <c r="AB3402" s="614"/>
      <c r="AC3402" s="614"/>
      <c r="AD3402" s="614"/>
      <c r="AE3402" s="164"/>
      <c r="AF3402" s="164"/>
      <c r="AG3402" s="199">
        <f t="shared" si="1325"/>
        <v>0</v>
      </c>
      <c r="AH3402" s="298">
        <f t="shared" si="1326"/>
        <v>0</v>
      </c>
      <c r="AI3402" s="293">
        <f t="shared" si="1327"/>
        <v>0</v>
      </c>
      <c r="AJ3402" s="294">
        <f t="shared" si="1328"/>
        <v>0</v>
      </c>
      <c r="AK3402" s="295">
        <f t="shared" si="1329"/>
        <v>0</v>
      </c>
      <c r="AL3402" s="296">
        <f t="shared" si="1330"/>
        <v>0</v>
      </c>
      <c r="AM3402" s="293">
        <f t="shared" si="1331"/>
        <v>0</v>
      </c>
      <c r="AN3402" s="294">
        <f t="shared" si="1332"/>
        <v>0</v>
      </c>
      <c r="AO3402" s="295">
        <f t="shared" si="1333"/>
        <v>0</v>
      </c>
      <c r="AP3402" s="296">
        <f t="shared" si="1334"/>
        <v>0</v>
      </c>
      <c r="AQ3402" s="293">
        <f t="shared" si="1335"/>
        <v>0</v>
      </c>
      <c r="AR3402" s="294">
        <f t="shared" si="1336"/>
        <v>0</v>
      </c>
      <c r="AS3402" s="295">
        <f t="shared" si="1337"/>
        <v>0</v>
      </c>
      <c r="AT3402" s="296">
        <f t="shared" si="1338"/>
        <v>0</v>
      </c>
      <c r="AU3402" s="293">
        <f t="shared" si="1339"/>
        <v>0</v>
      </c>
      <c r="AV3402" s="294">
        <f t="shared" si="1340"/>
        <v>0</v>
      </c>
      <c r="AW3402" s="295">
        <f t="shared" si="1341"/>
        <v>0</v>
      </c>
      <c r="AX3402" s="296">
        <f t="shared" si="1342"/>
        <v>0</v>
      </c>
      <c r="AY3402" s="293">
        <f t="shared" si="1343"/>
        <v>0</v>
      </c>
      <c r="AZ3402" s="294">
        <f t="shared" si="1344"/>
        <v>0</v>
      </c>
      <c r="BA3402" s="295">
        <f t="shared" si="1345"/>
        <v>0</v>
      </c>
      <c r="BB3402" s="296">
        <f t="shared" si="1346"/>
        <v>0</v>
      </c>
      <c r="BC3402" s="285">
        <f t="shared" si="1347"/>
        <v>0</v>
      </c>
      <c r="BD3402" s="449">
        <f t="shared" si="1348"/>
        <v>0</v>
      </c>
      <c r="BE3402" s="469">
        <f t="shared" si="1349"/>
        <v>0</v>
      </c>
      <c r="BF3402" s="474">
        <f t="shared" si="1350"/>
        <v>0</v>
      </c>
      <c r="BG3402" s="449">
        <f t="shared" si="1351"/>
        <v>0</v>
      </c>
      <c r="BH3402" s="475">
        <f t="shared" si="1352"/>
        <v>0</v>
      </c>
      <c r="BI3402" s="419">
        <f t="shared" si="1353"/>
        <v>0</v>
      </c>
      <c r="BJ3402" s="313">
        <f t="shared" si="1354"/>
        <v>0</v>
      </c>
      <c r="BK3402" s="480">
        <f t="shared" si="1355"/>
        <v>0</v>
      </c>
      <c r="BL3402" s="419">
        <f t="shared" si="1356"/>
        <v>0</v>
      </c>
      <c r="BM3402" s="313">
        <f t="shared" si="1357"/>
        <v>0</v>
      </c>
      <c r="BN3402" s="480">
        <f t="shared" si="1358"/>
        <v>0</v>
      </c>
      <c r="BO3402" s="419">
        <f t="shared" si="1359"/>
        <v>0</v>
      </c>
      <c r="BP3402" s="313">
        <f t="shared" si="1360"/>
        <v>0</v>
      </c>
      <c r="BQ3402" s="480">
        <f t="shared" si="1361"/>
        <v>0</v>
      </c>
      <c r="BR3402" s="272">
        <f t="shared" si="1362"/>
        <v>0</v>
      </c>
      <c r="BS3402" s="273" t="str">
        <f>IF(BR3402=0,"",
IF(SUM($BR$3289:BR3402)=1,BT3402,
IF($BR$3409&gt;SUM($BR$3289:BR3402),_xlfn.CONCAT(", ",BT3402),
IF($BR$3409=SUM($BR$3289:BR3402),_xlfn.CONCAT(" y ",BT3402)))))</f>
        <v/>
      </c>
      <c r="BT3402" s="156" t="s">
        <v>5287</v>
      </c>
      <c r="BU3402" s="272">
        <f t="shared" si="1363"/>
        <v>0</v>
      </c>
      <c r="BV3402" s="273" t="str">
        <f>IF(BU3402=0,"",
IF(SUM($BU$3289:BU3402)=1,BW3402,
IF($BU$3291&gt;SUM($BU$3289:BU3402),_xlfn.CONCAT(", ",BW3402),
IF($BU$3291=SUM($BU$3289:BU3402),_xlfn.CONCAT(" y ",BW3402)))))</f>
        <v/>
      </c>
      <c r="BW3402" s="156" t="s">
        <v>5287</v>
      </c>
      <c r="BX3402" s="272">
        <f t="shared" si="1364"/>
        <v>0</v>
      </c>
      <c r="BY3402" s="273" t="str">
        <f>IF(BX3402=0,"",
IF(SUM($BX$3289:BX3402)=1,BZ3402,
IF($BX$3409&gt;SUM($BX$3289:BX3402),_xlfn.CONCAT(", ",BZ3402),
IF($BX$3409=SUM($BX$3289:BX3402),_xlfn.CONCAT(" y ",BZ3402)))))</f>
        <v/>
      </c>
      <c r="BZ3402" s="156" t="s">
        <v>5287</v>
      </c>
      <c r="CA3402" s="272">
        <f t="shared" si="1365"/>
        <v>0</v>
      </c>
      <c r="CB3402" s="273" t="str">
        <f>IF(CA3402=0,"",
IF(SUM($CA$3289:CA3402)=1,CC3402,
IF($CA$3409&gt;SUM($CA$3289:CA3402),_xlfn.CONCAT(", ",CC3402),
IF($CA$3409=SUM($CA$3289:CA3402),_xlfn.CONCAT(" y ",CC3402)))))</f>
        <v/>
      </c>
      <c r="CC3402" s="156" t="s">
        <v>5287</v>
      </c>
      <c r="CD3402" s="272">
        <f t="shared" si="1366"/>
        <v>0</v>
      </c>
      <c r="CE3402" s="273" t="str">
        <f>IF(CD3402=0,"",
IF(SUM($CD$3289:CD3402)=1,CF3402,
IF($CD$3409&gt;SUM($CD$3289:CD3402),_xlfn.CONCAT(", ",CF3402),
IF($CD$3409=SUM($CD$3289:CD3402),_xlfn.CONCAT(" y ",CF3402)))))</f>
        <v/>
      </c>
      <c r="CF3402" s="156" t="s">
        <v>5287</v>
      </c>
    </row>
    <row r="3403" spans="1:84" ht="15" customHeight="1">
      <c r="A3403" s="662"/>
      <c r="B3403" s="145"/>
      <c r="C3403" s="157" t="s">
        <v>5288</v>
      </c>
      <c r="D3403" s="852" t="str">
        <f t="shared" si="1324"/>
        <v/>
      </c>
      <c r="E3403" s="853"/>
      <c r="F3403" s="853"/>
      <c r="G3403" s="853"/>
      <c r="H3403" s="853"/>
      <c r="I3403" s="853"/>
      <c r="J3403" s="853"/>
      <c r="K3403" s="853"/>
      <c r="L3403" s="853"/>
      <c r="M3403" s="853"/>
      <c r="N3403" s="853"/>
      <c r="O3403" s="854"/>
      <c r="P3403" s="614"/>
      <c r="Q3403" s="614"/>
      <c r="R3403" s="614"/>
      <c r="S3403" s="614"/>
      <c r="T3403" s="614"/>
      <c r="U3403" s="614"/>
      <c r="V3403" s="614"/>
      <c r="W3403" s="614"/>
      <c r="X3403" s="614"/>
      <c r="Y3403" s="614"/>
      <c r="Z3403" s="614"/>
      <c r="AA3403" s="614"/>
      <c r="AB3403" s="614"/>
      <c r="AC3403" s="614"/>
      <c r="AD3403" s="614"/>
      <c r="AE3403" s="164"/>
      <c r="AF3403" s="164"/>
      <c r="AG3403" s="199">
        <f t="shared" si="1325"/>
        <v>0</v>
      </c>
      <c r="AH3403" s="298">
        <f t="shared" si="1326"/>
        <v>0</v>
      </c>
      <c r="AI3403" s="293">
        <f t="shared" si="1327"/>
        <v>0</v>
      </c>
      <c r="AJ3403" s="294">
        <f t="shared" si="1328"/>
        <v>0</v>
      </c>
      <c r="AK3403" s="295">
        <f t="shared" si="1329"/>
        <v>0</v>
      </c>
      <c r="AL3403" s="296">
        <f t="shared" si="1330"/>
        <v>0</v>
      </c>
      <c r="AM3403" s="293">
        <f t="shared" si="1331"/>
        <v>0</v>
      </c>
      <c r="AN3403" s="294">
        <f t="shared" si="1332"/>
        <v>0</v>
      </c>
      <c r="AO3403" s="295">
        <f t="shared" si="1333"/>
        <v>0</v>
      </c>
      <c r="AP3403" s="296">
        <f t="shared" si="1334"/>
        <v>0</v>
      </c>
      <c r="AQ3403" s="293">
        <f t="shared" si="1335"/>
        <v>0</v>
      </c>
      <c r="AR3403" s="294">
        <f t="shared" si="1336"/>
        <v>0</v>
      </c>
      <c r="AS3403" s="295">
        <f t="shared" si="1337"/>
        <v>0</v>
      </c>
      <c r="AT3403" s="296">
        <f t="shared" si="1338"/>
        <v>0</v>
      </c>
      <c r="AU3403" s="293">
        <f t="shared" si="1339"/>
        <v>0</v>
      </c>
      <c r="AV3403" s="294">
        <f t="shared" si="1340"/>
        <v>0</v>
      </c>
      <c r="AW3403" s="295">
        <f t="shared" si="1341"/>
        <v>0</v>
      </c>
      <c r="AX3403" s="296">
        <f t="shared" si="1342"/>
        <v>0</v>
      </c>
      <c r="AY3403" s="293">
        <f t="shared" si="1343"/>
        <v>0</v>
      </c>
      <c r="AZ3403" s="294">
        <f t="shared" si="1344"/>
        <v>0</v>
      </c>
      <c r="BA3403" s="295">
        <f t="shared" si="1345"/>
        <v>0</v>
      </c>
      <c r="BB3403" s="296">
        <f t="shared" si="1346"/>
        <v>0</v>
      </c>
      <c r="BC3403" s="285">
        <f t="shared" si="1347"/>
        <v>0</v>
      </c>
      <c r="BD3403" s="449">
        <f t="shared" si="1348"/>
        <v>0</v>
      </c>
      <c r="BE3403" s="469">
        <f t="shared" si="1349"/>
        <v>0</v>
      </c>
      <c r="BF3403" s="474">
        <f t="shared" si="1350"/>
        <v>0</v>
      </c>
      <c r="BG3403" s="449">
        <f t="shared" si="1351"/>
        <v>0</v>
      </c>
      <c r="BH3403" s="475">
        <f t="shared" si="1352"/>
        <v>0</v>
      </c>
      <c r="BI3403" s="419">
        <f t="shared" si="1353"/>
        <v>0</v>
      </c>
      <c r="BJ3403" s="313">
        <f t="shared" si="1354"/>
        <v>0</v>
      </c>
      <c r="BK3403" s="480">
        <f t="shared" si="1355"/>
        <v>0</v>
      </c>
      <c r="BL3403" s="419">
        <f t="shared" si="1356"/>
        <v>0</v>
      </c>
      <c r="BM3403" s="313">
        <f t="shared" si="1357"/>
        <v>0</v>
      </c>
      <c r="BN3403" s="480">
        <f t="shared" si="1358"/>
        <v>0</v>
      </c>
      <c r="BO3403" s="419">
        <f t="shared" si="1359"/>
        <v>0</v>
      </c>
      <c r="BP3403" s="313">
        <f t="shared" si="1360"/>
        <v>0</v>
      </c>
      <c r="BQ3403" s="480">
        <f t="shared" si="1361"/>
        <v>0</v>
      </c>
      <c r="BR3403" s="272">
        <f t="shared" si="1362"/>
        <v>0</v>
      </c>
      <c r="BS3403" s="273" t="str">
        <f>IF(BR3403=0,"",
IF(SUM($BR$3289:BR3403)=1,BT3403,
IF($BR$3409&gt;SUM($BR$3289:BR3403),_xlfn.CONCAT(", ",BT3403),
IF($BR$3409=SUM($BR$3289:BR3403),_xlfn.CONCAT(" y ",BT3403)))))</f>
        <v/>
      </c>
      <c r="BT3403" s="156" t="s">
        <v>5289</v>
      </c>
      <c r="BU3403" s="272">
        <f t="shared" si="1363"/>
        <v>0</v>
      </c>
      <c r="BV3403" s="273" t="str">
        <f>IF(BU3403=0,"",
IF(SUM($BU$3289:BU3403)=1,BW3403,
IF($BU$3291&gt;SUM($BU$3289:BU3403),_xlfn.CONCAT(", ",BW3403),
IF($BU$3291=SUM($BU$3289:BU3403),_xlfn.CONCAT(" y ",BW3403)))))</f>
        <v/>
      </c>
      <c r="BW3403" s="156" t="s">
        <v>5289</v>
      </c>
      <c r="BX3403" s="272">
        <f t="shared" si="1364"/>
        <v>0</v>
      </c>
      <c r="BY3403" s="273" t="str">
        <f>IF(BX3403=0,"",
IF(SUM($BX$3289:BX3403)=1,BZ3403,
IF($BX$3409&gt;SUM($BX$3289:BX3403),_xlfn.CONCAT(", ",BZ3403),
IF($BX$3409=SUM($BX$3289:BX3403),_xlfn.CONCAT(" y ",BZ3403)))))</f>
        <v/>
      </c>
      <c r="BZ3403" s="156" t="s">
        <v>5289</v>
      </c>
      <c r="CA3403" s="272">
        <f t="shared" si="1365"/>
        <v>0</v>
      </c>
      <c r="CB3403" s="273" t="str">
        <f>IF(CA3403=0,"",
IF(SUM($CA$3289:CA3403)=1,CC3403,
IF($CA$3409&gt;SUM($CA$3289:CA3403),_xlfn.CONCAT(", ",CC3403),
IF($CA$3409=SUM($CA$3289:CA3403),_xlfn.CONCAT(" y ",CC3403)))))</f>
        <v/>
      </c>
      <c r="CC3403" s="156" t="s">
        <v>5289</v>
      </c>
      <c r="CD3403" s="272">
        <f t="shared" si="1366"/>
        <v>0</v>
      </c>
      <c r="CE3403" s="273" t="str">
        <f>IF(CD3403=0,"",
IF(SUM($CD$3289:CD3403)=1,CF3403,
IF($CD$3409&gt;SUM($CD$3289:CD3403),_xlfn.CONCAT(", ",CF3403),
IF($CD$3409=SUM($CD$3289:CD3403),_xlfn.CONCAT(" y ",CF3403)))))</f>
        <v/>
      </c>
      <c r="CF3403" s="156" t="s">
        <v>5289</v>
      </c>
    </row>
    <row r="3404" spans="1:84" ht="15" customHeight="1">
      <c r="A3404" s="662"/>
      <c r="B3404" s="145"/>
      <c r="C3404" s="157" t="s">
        <v>5290</v>
      </c>
      <c r="D3404" s="852" t="str">
        <f t="shared" si="1324"/>
        <v/>
      </c>
      <c r="E3404" s="853"/>
      <c r="F3404" s="853"/>
      <c r="G3404" s="853"/>
      <c r="H3404" s="853"/>
      <c r="I3404" s="853"/>
      <c r="J3404" s="853"/>
      <c r="K3404" s="853"/>
      <c r="L3404" s="853"/>
      <c r="M3404" s="853"/>
      <c r="N3404" s="853"/>
      <c r="O3404" s="854"/>
      <c r="P3404" s="614"/>
      <c r="Q3404" s="614"/>
      <c r="R3404" s="614"/>
      <c r="S3404" s="614"/>
      <c r="T3404" s="614"/>
      <c r="U3404" s="614"/>
      <c r="V3404" s="614"/>
      <c r="W3404" s="614"/>
      <c r="X3404" s="614"/>
      <c r="Y3404" s="614"/>
      <c r="Z3404" s="614"/>
      <c r="AA3404" s="614"/>
      <c r="AB3404" s="614"/>
      <c r="AC3404" s="614"/>
      <c r="AD3404" s="614"/>
      <c r="AE3404" s="164"/>
      <c r="AF3404" s="164"/>
      <c r="AG3404" s="199">
        <f t="shared" si="1325"/>
        <v>0</v>
      </c>
      <c r="AH3404" s="298">
        <f t="shared" si="1326"/>
        <v>0</v>
      </c>
      <c r="AI3404" s="293">
        <f t="shared" si="1327"/>
        <v>0</v>
      </c>
      <c r="AJ3404" s="294">
        <f t="shared" si="1328"/>
        <v>0</v>
      </c>
      <c r="AK3404" s="295">
        <f t="shared" si="1329"/>
        <v>0</v>
      </c>
      <c r="AL3404" s="296">
        <f t="shared" si="1330"/>
        <v>0</v>
      </c>
      <c r="AM3404" s="293">
        <f t="shared" si="1331"/>
        <v>0</v>
      </c>
      <c r="AN3404" s="294">
        <f t="shared" si="1332"/>
        <v>0</v>
      </c>
      <c r="AO3404" s="295">
        <f t="shared" si="1333"/>
        <v>0</v>
      </c>
      <c r="AP3404" s="296">
        <f t="shared" si="1334"/>
        <v>0</v>
      </c>
      <c r="AQ3404" s="293">
        <f t="shared" si="1335"/>
        <v>0</v>
      </c>
      <c r="AR3404" s="294">
        <f t="shared" si="1336"/>
        <v>0</v>
      </c>
      <c r="AS3404" s="295">
        <f t="shared" si="1337"/>
        <v>0</v>
      </c>
      <c r="AT3404" s="296">
        <f t="shared" si="1338"/>
        <v>0</v>
      </c>
      <c r="AU3404" s="293">
        <f t="shared" si="1339"/>
        <v>0</v>
      </c>
      <c r="AV3404" s="294">
        <f t="shared" si="1340"/>
        <v>0</v>
      </c>
      <c r="AW3404" s="295">
        <f t="shared" si="1341"/>
        <v>0</v>
      </c>
      <c r="AX3404" s="296">
        <f t="shared" si="1342"/>
        <v>0</v>
      </c>
      <c r="AY3404" s="293">
        <f t="shared" si="1343"/>
        <v>0</v>
      </c>
      <c r="AZ3404" s="294">
        <f t="shared" si="1344"/>
        <v>0</v>
      </c>
      <c r="BA3404" s="295">
        <f t="shared" si="1345"/>
        <v>0</v>
      </c>
      <c r="BB3404" s="296">
        <f t="shared" si="1346"/>
        <v>0</v>
      </c>
      <c r="BC3404" s="285">
        <f t="shared" si="1347"/>
        <v>0</v>
      </c>
      <c r="BD3404" s="449">
        <f t="shared" si="1348"/>
        <v>0</v>
      </c>
      <c r="BE3404" s="469">
        <f t="shared" si="1349"/>
        <v>0</v>
      </c>
      <c r="BF3404" s="474">
        <f t="shared" si="1350"/>
        <v>0</v>
      </c>
      <c r="BG3404" s="449">
        <f t="shared" si="1351"/>
        <v>0</v>
      </c>
      <c r="BH3404" s="475">
        <f t="shared" si="1352"/>
        <v>0</v>
      </c>
      <c r="BI3404" s="419">
        <f t="shared" si="1353"/>
        <v>0</v>
      </c>
      <c r="BJ3404" s="313">
        <f t="shared" si="1354"/>
        <v>0</v>
      </c>
      <c r="BK3404" s="480">
        <f t="shared" si="1355"/>
        <v>0</v>
      </c>
      <c r="BL3404" s="419">
        <f t="shared" si="1356"/>
        <v>0</v>
      </c>
      <c r="BM3404" s="313">
        <f t="shared" si="1357"/>
        <v>0</v>
      </c>
      <c r="BN3404" s="480">
        <f t="shared" si="1358"/>
        <v>0</v>
      </c>
      <c r="BO3404" s="419">
        <f t="shared" si="1359"/>
        <v>0</v>
      </c>
      <c r="BP3404" s="313">
        <f t="shared" si="1360"/>
        <v>0</v>
      </c>
      <c r="BQ3404" s="480">
        <f t="shared" si="1361"/>
        <v>0</v>
      </c>
      <c r="BR3404" s="272">
        <f t="shared" si="1362"/>
        <v>0</v>
      </c>
      <c r="BS3404" s="273" t="str">
        <f>IF(BR3404=0,"",
IF(SUM($BR$3289:BR3404)=1,BT3404,
IF($BR$3409&gt;SUM($BR$3289:BR3404),_xlfn.CONCAT(", ",BT3404),
IF($BR$3409=SUM($BR$3289:BR3404),_xlfn.CONCAT(" y ",BT3404)))))</f>
        <v/>
      </c>
      <c r="BT3404" s="156" t="s">
        <v>5291</v>
      </c>
      <c r="BU3404" s="272">
        <f t="shared" si="1363"/>
        <v>0</v>
      </c>
      <c r="BV3404" s="273" t="str">
        <f>IF(BU3404=0,"",
IF(SUM($BU$3289:BU3404)=1,BW3404,
IF($BU$3291&gt;SUM($BU$3289:BU3404),_xlfn.CONCAT(", ",BW3404),
IF($BU$3291=SUM($BU$3289:BU3404),_xlfn.CONCAT(" y ",BW3404)))))</f>
        <v/>
      </c>
      <c r="BW3404" s="156" t="s">
        <v>5291</v>
      </c>
      <c r="BX3404" s="272">
        <f t="shared" si="1364"/>
        <v>0</v>
      </c>
      <c r="BY3404" s="273" t="str">
        <f>IF(BX3404=0,"",
IF(SUM($BX$3289:BX3404)=1,BZ3404,
IF($BX$3409&gt;SUM($BX$3289:BX3404),_xlfn.CONCAT(", ",BZ3404),
IF($BX$3409=SUM($BX$3289:BX3404),_xlfn.CONCAT(" y ",BZ3404)))))</f>
        <v/>
      </c>
      <c r="BZ3404" s="156" t="s">
        <v>5291</v>
      </c>
      <c r="CA3404" s="272">
        <f t="shared" si="1365"/>
        <v>0</v>
      </c>
      <c r="CB3404" s="273" t="str">
        <f>IF(CA3404=0,"",
IF(SUM($CA$3289:CA3404)=1,CC3404,
IF($CA$3409&gt;SUM($CA$3289:CA3404),_xlfn.CONCAT(", ",CC3404),
IF($CA$3409=SUM($CA$3289:CA3404),_xlfn.CONCAT(" y ",CC3404)))))</f>
        <v/>
      </c>
      <c r="CC3404" s="156" t="s">
        <v>5291</v>
      </c>
      <c r="CD3404" s="272">
        <f t="shared" si="1366"/>
        <v>0</v>
      </c>
      <c r="CE3404" s="273" t="str">
        <f>IF(CD3404=0,"",
IF(SUM($CD$3289:CD3404)=1,CF3404,
IF($CD$3409&gt;SUM($CD$3289:CD3404),_xlfn.CONCAT(", ",CF3404),
IF($CD$3409=SUM($CD$3289:CD3404),_xlfn.CONCAT(" y ",CF3404)))))</f>
        <v/>
      </c>
      <c r="CF3404" s="156" t="s">
        <v>5291</v>
      </c>
    </row>
    <row r="3405" spans="1:84" ht="15" customHeight="1">
      <c r="A3405" s="662"/>
      <c r="B3405" s="145"/>
      <c r="C3405" s="157" t="s">
        <v>5292</v>
      </c>
      <c r="D3405" s="852" t="str">
        <f t="shared" si="1324"/>
        <v/>
      </c>
      <c r="E3405" s="853"/>
      <c r="F3405" s="853"/>
      <c r="G3405" s="853"/>
      <c r="H3405" s="853"/>
      <c r="I3405" s="853"/>
      <c r="J3405" s="853"/>
      <c r="K3405" s="853"/>
      <c r="L3405" s="853"/>
      <c r="M3405" s="853"/>
      <c r="N3405" s="853"/>
      <c r="O3405" s="854"/>
      <c r="P3405" s="614"/>
      <c r="Q3405" s="614"/>
      <c r="R3405" s="614"/>
      <c r="S3405" s="614"/>
      <c r="T3405" s="614"/>
      <c r="U3405" s="614"/>
      <c r="V3405" s="614"/>
      <c r="W3405" s="614"/>
      <c r="X3405" s="614"/>
      <c r="Y3405" s="614"/>
      <c r="Z3405" s="614"/>
      <c r="AA3405" s="614"/>
      <c r="AB3405" s="614"/>
      <c r="AC3405" s="614"/>
      <c r="AD3405" s="614"/>
      <c r="AE3405" s="164"/>
      <c r="AF3405" s="164"/>
      <c r="AG3405" s="199">
        <f t="shared" si="1325"/>
        <v>0</v>
      </c>
      <c r="AH3405" s="298">
        <f t="shared" si="1326"/>
        <v>0</v>
      </c>
      <c r="AI3405" s="293">
        <f t="shared" si="1327"/>
        <v>0</v>
      </c>
      <c r="AJ3405" s="294">
        <f t="shared" si="1328"/>
        <v>0</v>
      </c>
      <c r="AK3405" s="295">
        <f t="shared" si="1329"/>
        <v>0</v>
      </c>
      <c r="AL3405" s="296">
        <f t="shared" si="1330"/>
        <v>0</v>
      </c>
      <c r="AM3405" s="293">
        <f t="shared" si="1331"/>
        <v>0</v>
      </c>
      <c r="AN3405" s="294">
        <f t="shared" si="1332"/>
        <v>0</v>
      </c>
      <c r="AO3405" s="295">
        <f t="shared" si="1333"/>
        <v>0</v>
      </c>
      <c r="AP3405" s="296">
        <f t="shared" si="1334"/>
        <v>0</v>
      </c>
      <c r="AQ3405" s="293">
        <f t="shared" si="1335"/>
        <v>0</v>
      </c>
      <c r="AR3405" s="294">
        <f t="shared" si="1336"/>
        <v>0</v>
      </c>
      <c r="AS3405" s="295">
        <f t="shared" si="1337"/>
        <v>0</v>
      </c>
      <c r="AT3405" s="296">
        <f t="shared" si="1338"/>
        <v>0</v>
      </c>
      <c r="AU3405" s="293">
        <f t="shared" si="1339"/>
        <v>0</v>
      </c>
      <c r="AV3405" s="294">
        <f t="shared" si="1340"/>
        <v>0</v>
      </c>
      <c r="AW3405" s="295">
        <f t="shared" si="1341"/>
        <v>0</v>
      </c>
      <c r="AX3405" s="296">
        <f t="shared" si="1342"/>
        <v>0</v>
      </c>
      <c r="AY3405" s="293">
        <f t="shared" si="1343"/>
        <v>0</v>
      </c>
      <c r="AZ3405" s="294">
        <f t="shared" si="1344"/>
        <v>0</v>
      </c>
      <c r="BA3405" s="295">
        <f t="shared" si="1345"/>
        <v>0</v>
      </c>
      <c r="BB3405" s="296">
        <f t="shared" si="1346"/>
        <v>0</v>
      </c>
      <c r="BC3405" s="285">
        <f t="shared" si="1347"/>
        <v>0</v>
      </c>
      <c r="BD3405" s="449">
        <f t="shared" si="1348"/>
        <v>0</v>
      </c>
      <c r="BE3405" s="469">
        <f t="shared" si="1349"/>
        <v>0</v>
      </c>
      <c r="BF3405" s="474">
        <f t="shared" si="1350"/>
        <v>0</v>
      </c>
      <c r="BG3405" s="449">
        <f t="shared" si="1351"/>
        <v>0</v>
      </c>
      <c r="BH3405" s="475">
        <f t="shared" si="1352"/>
        <v>0</v>
      </c>
      <c r="BI3405" s="419">
        <f t="shared" si="1353"/>
        <v>0</v>
      </c>
      <c r="BJ3405" s="313">
        <f t="shared" si="1354"/>
        <v>0</v>
      </c>
      <c r="BK3405" s="480">
        <f t="shared" si="1355"/>
        <v>0</v>
      </c>
      <c r="BL3405" s="419">
        <f t="shared" si="1356"/>
        <v>0</v>
      </c>
      <c r="BM3405" s="313">
        <f t="shared" si="1357"/>
        <v>0</v>
      </c>
      <c r="BN3405" s="480">
        <f t="shared" si="1358"/>
        <v>0</v>
      </c>
      <c r="BO3405" s="419">
        <f t="shared" si="1359"/>
        <v>0</v>
      </c>
      <c r="BP3405" s="313">
        <f t="shared" si="1360"/>
        <v>0</v>
      </c>
      <c r="BQ3405" s="480">
        <f t="shared" si="1361"/>
        <v>0</v>
      </c>
      <c r="BR3405" s="272">
        <f t="shared" si="1362"/>
        <v>0</v>
      </c>
      <c r="BS3405" s="273" t="str">
        <f>IF(BR3405=0,"",
IF(SUM($BR$3289:BR3405)=1,BT3405,
IF($BR$3409&gt;SUM($BR$3289:BR3405),_xlfn.CONCAT(", ",BT3405),
IF($BR$3409=SUM($BR$3289:BR3405),_xlfn.CONCAT(" y ",BT3405)))))</f>
        <v/>
      </c>
      <c r="BT3405" s="156" t="s">
        <v>5293</v>
      </c>
      <c r="BU3405" s="272">
        <f t="shared" si="1363"/>
        <v>0</v>
      </c>
      <c r="BV3405" s="273" t="str">
        <f>IF(BU3405=0,"",
IF(SUM($BU$3289:BU3405)=1,BW3405,
IF($BU$3291&gt;SUM($BU$3289:BU3405),_xlfn.CONCAT(", ",BW3405),
IF($BU$3291=SUM($BU$3289:BU3405),_xlfn.CONCAT(" y ",BW3405)))))</f>
        <v/>
      </c>
      <c r="BW3405" s="156" t="s">
        <v>5293</v>
      </c>
      <c r="BX3405" s="272">
        <f t="shared" si="1364"/>
        <v>0</v>
      </c>
      <c r="BY3405" s="273" t="str">
        <f>IF(BX3405=0,"",
IF(SUM($BX$3289:BX3405)=1,BZ3405,
IF($BX$3409&gt;SUM($BX$3289:BX3405),_xlfn.CONCAT(", ",BZ3405),
IF($BX$3409=SUM($BX$3289:BX3405),_xlfn.CONCAT(" y ",BZ3405)))))</f>
        <v/>
      </c>
      <c r="BZ3405" s="156" t="s">
        <v>5293</v>
      </c>
      <c r="CA3405" s="272">
        <f t="shared" si="1365"/>
        <v>0</v>
      </c>
      <c r="CB3405" s="273" t="str">
        <f>IF(CA3405=0,"",
IF(SUM($CA$3289:CA3405)=1,CC3405,
IF($CA$3409&gt;SUM($CA$3289:CA3405),_xlfn.CONCAT(", ",CC3405),
IF($CA$3409=SUM($CA$3289:CA3405),_xlfn.CONCAT(" y ",CC3405)))))</f>
        <v/>
      </c>
      <c r="CC3405" s="156" t="s">
        <v>5293</v>
      </c>
      <c r="CD3405" s="272">
        <f t="shared" si="1366"/>
        <v>0</v>
      </c>
      <c r="CE3405" s="273" t="str">
        <f>IF(CD3405=0,"",
IF(SUM($CD$3289:CD3405)=1,CF3405,
IF($CD$3409&gt;SUM($CD$3289:CD3405),_xlfn.CONCAT(", ",CF3405),
IF($CD$3409=SUM($CD$3289:CD3405),_xlfn.CONCAT(" y ",CF3405)))))</f>
        <v/>
      </c>
      <c r="CF3405" s="156" t="s">
        <v>5293</v>
      </c>
    </row>
    <row r="3406" spans="1:84" ht="15" customHeight="1">
      <c r="A3406" s="662"/>
      <c r="B3406" s="145"/>
      <c r="C3406" s="157" t="s">
        <v>5294</v>
      </c>
      <c r="D3406" s="852" t="str">
        <f t="shared" si="1324"/>
        <v/>
      </c>
      <c r="E3406" s="853"/>
      <c r="F3406" s="853"/>
      <c r="G3406" s="853"/>
      <c r="H3406" s="853"/>
      <c r="I3406" s="853"/>
      <c r="J3406" s="853"/>
      <c r="K3406" s="853"/>
      <c r="L3406" s="853"/>
      <c r="M3406" s="853"/>
      <c r="N3406" s="853"/>
      <c r="O3406" s="854"/>
      <c r="P3406" s="614"/>
      <c r="Q3406" s="614"/>
      <c r="R3406" s="614"/>
      <c r="S3406" s="614"/>
      <c r="T3406" s="614"/>
      <c r="U3406" s="614"/>
      <c r="V3406" s="614"/>
      <c r="W3406" s="614"/>
      <c r="X3406" s="614"/>
      <c r="Y3406" s="614"/>
      <c r="Z3406" s="614"/>
      <c r="AA3406" s="614"/>
      <c r="AB3406" s="614"/>
      <c r="AC3406" s="614"/>
      <c r="AD3406" s="614"/>
      <c r="AE3406" s="164"/>
      <c r="AF3406" s="164"/>
      <c r="AG3406" s="199">
        <f t="shared" si="1325"/>
        <v>0</v>
      </c>
      <c r="AH3406" s="298">
        <f t="shared" si="1326"/>
        <v>0</v>
      </c>
      <c r="AI3406" s="293">
        <f t="shared" si="1327"/>
        <v>0</v>
      </c>
      <c r="AJ3406" s="294">
        <f t="shared" si="1328"/>
        <v>0</v>
      </c>
      <c r="AK3406" s="295">
        <f t="shared" si="1329"/>
        <v>0</v>
      </c>
      <c r="AL3406" s="296">
        <f t="shared" si="1330"/>
        <v>0</v>
      </c>
      <c r="AM3406" s="293">
        <f t="shared" si="1331"/>
        <v>0</v>
      </c>
      <c r="AN3406" s="294">
        <f t="shared" si="1332"/>
        <v>0</v>
      </c>
      <c r="AO3406" s="295">
        <f t="shared" si="1333"/>
        <v>0</v>
      </c>
      <c r="AP3406" s="296">
        <f t="shared" si="1334"/>
        <v>0</v>
      </c>
      <c r="AQ3406" s="293">
        <f t="shared" si="1335"/>
        <v>0</v>
      </c>
      <c r="AR3406" s="294">
        <f t="shared" si="1336"/>
        <v>0</v>
      </c>
      <c r="AS3406" s="295">
        <f t="shared" si="1337"/>
        <v>0</v>
      </c>
      <c r="AT3406" s="296">
        <f t="shared" si="1338"/>
        <v>0</v>
      </c>
      <c r="AU3406" s="293">
        <f t="shared" si="1339"/>
        <v>0</v>
      </c>
      <c r="AV3406" s="294">
        <f t="shared" si="1340"/>
        <v>0</v>
      </c>
      <c r="AW3406" s="295">
        <f t="shared" si="1341"/>
        <v>0</v>
      </c>
      <c r="AX3406" s="296">
        <f t="shared" si="1342"/>
        <v>0</v>
      </c>
      <c r="AY3406" s="293">
        <f t="shared" si="1343"/>
        <v>0</v>
      </c>
      <c r="AZ3406" s="294">
        <f t="shared" si="1344"/>
        <v>0</v>
      </c>
      <c r="BA3406" s="295">
        <f t="shared" si="1345"/>
        <v>0</v>
      </c>
      <c r="BB3406" s="296">
        <f t="shared" si="1346"/>
        <v>0</v>
      </c>
      <c r="BC3406" s="285">
        <f t="shared" si="1347"/>
        <v>0</v>
      </c>
      <c r="BD3406" s="449">
        <f t="shared" si="1348"/>
        <v>0</v>
      </c>
      <c r="BE3406" s="469">
        <f t="shared" si="1349"/>
        <v>0</v>
      </c>
      <c r="BF3406" s="474">
        <f t="shared" si="1350"/>
        <v>0</v>
      </c>
      <c r="BG3406" s="449">
        <f t="shared" si="1351"/>
        <v>0</v>
      </c>
      <c r="BH3406" s="475">
        <f t="shared" si="1352"/>
        <v>0</v>
      </c>
      <c r="BI3406" s="419">
        <f t="shared" si="1353"/>
        <v>0</v>
      </c>
      <c r="BJ3406" s="313">
        <f t="shared" si="1354"/>
        <v>0</v>
      </c>
      <c r="BK3406" s="480">
        <f t="shared" si="1355"/>
        <v>0</v>
      </c>
      <c r="BL3406" s="419">
        <f t="shared" si="1356"/>
        <v>0</v>
      </c>
      <c r="BM3406" s="313">
        <f t="shared" si="1357"/>
        <v>0</v>
      </c>
      <c r="BN3406" s="480">
        <f t="shared" si="1358"/>
        <v>0</v>
      </c>
      <c r="BO3406" s="419">
        <f t="shared" si="1359"/>
        <v>0</v>
      </c>
      <c r="BP3406" s="313">
        <f t="shared" si="1360"/>
        <v>0</v>
      </c>
      <c r="BQ3406" s="480">
        <f t="shared" si="1361"/>
        <v>0</v>
      </c>
      <c r="BR3406" s="272">
        <f t="shared" si="1362"/>
        <v>0</v>
      </c>
      <c r="BS3406" s="273" t="str">
        <f>IF(BR3406=0,"",
IF(SUM($BR$3289:BR3406)=1,BT3406,
IF($BR$3409&gt;SUM($BR$3289:BR3406),_xlfn.CONCAT(", ",BT3406),
IF($BR$3409=SUM($BR$3289:BR3406),_xlfn.CONCAT(" y ",BT3406)))))</f>
        <v/>
      </c>
      <c r="BT3406" s="156" t="s">
        <v>5295</v>
      </c>
      <c r="BU3406" s="272">
        <f t="shared" si="1363"/>
        <v>0</v>
      </c>
      <c r="BV3406" s="273" t="str">
        <f>IF(BU3406=0,"",
IF(SUM($BU$3289:BU3406)=1,BW3406,
IF($BU$3291&gt;SUM($BU$3289:BU3406),_xlfn.CONCAT(", ",BW3406),
IF($BU$3291=SUM($BU$3289:BU3406),_xlfn.CONCAT(" y ",BW3406)))))</f>
        <v/>
      </c>
      <c r="BW3406" s="156" t="s">
        <v>5295</v>
      </c>
      <c r="BX3406" s="272">
        <f t="shared" si="1364"/>
        <v>0</v>
      </c>
      <c r="BY3406" s="273" t="str">
        <f>IF(BX3406=0,"",
IF(SUM($BX$3289:BX3406)=1,BZ3406,
IF($BX$3409&gt;SUM($BX$3289:BX3406),_xlfn.CONCAT(", ",BZ3406),
IF($BX$3409=SUM($BX$3289:BX3406),_xlfn.CONCAT(" y ",BZ3406)))))</f>
        <v/>
      </c>
      <c r="BZ3406" s="156" t="s">
        <v>5295</v>
      </c>
      <c r="CA3406" s="272">
        <f t="shared" si="1365"/>
        <v>0</v>
      </c>
      <c r="CB3406" s="273" t="str">
        <f>IF(CA3406=0,"",
IF(SUM($CA$3289:CA3406)=1,CC3406,
IF($CA$3409&gt;SUM($CA$3289:CA3406),_xlfn.CONCAT(", ",CC3406),
IF($CA$3409=SUM($CA$3289:CA3406),_xlfn.CONCAT(" y ",CC3406)))))</f>
        <v/>
      </c>
      <c r="CC3406" s="156" t="s">
        <v>5295</v>
      </c>
      <c r="CD3406" s="272">
        <f t="shared" si="1366"/>
        <v>0</v>
      </c>
      <c r="CE3406" s="273" t="str">
        <f>IF(CD3406=0,"",
IF(SUM($CD$3289:CD3406)=1,CF3406,
IF($CD$3409&gt;SUM($CD$3289:CD3406),_xlfn.CONCAT(", ",CF3406),
IF($CD$3409=SUM($CD$3289:CD3406),_xlfn.CONCAT(" y ",CF3406)))))</f>
        <v/>
      </c>
      <c r="CF3406" s="156" t="s">
        <v>5295</v>
      </c>
    </row>
    <row r="3407" spans="1:84" ht="15" customHeight="1">
      <c r="A3407" s="662"/>
      <c r="B3407" s="145"/>
      <c r="C3407" s="157" t="s">
        <v>5296</v>
      </c>
      <c r="D3407" s="852" t="str">
        <f t="shared" si="1324"/>
        <v/>
      </c>
      <c r="E3407" s="853"/>
      <c r="F3407" s="853"/>
      <c r="G3407" s="853"/>
      <c r="H3407" s="853"/>
      <c r="I3407" s="853"/>
      <c r="J3407" s="853"/>
      <c r="K3407" s="853"/>
      <c r="L3407" s="853"/>
      <c r="M3407" s="853"/>
      <c r="N3407" s="853"/>
      <c r="O3407" s="854"/>
      <c r="P3407" s="614"/>
      <c r="Q3407" s="614"/>
      <c r="R3407" s="614"/>
      <c r="S3407" s="614"/>
      <c r="T3407" s="614"/>
      <c r="U3407" s="614"/>
      <c r="V3407" s="614"/>
      <c r="W3407" s="614"/>
      <c r="X3407" s="614"/>
      <c r="Y3407" s="614"/>
      <c r="Z3407" s="614"/>
      <c r="AA3407" s="614"/>
      <c r="AB3407" s="614"/>
      <c r="AC3407" s="614"/>
      <c r="AD3407" s="614"/>
      <c r="AE3407" s="164"/>
      <c r="AF3407" s="164"/>
      <c r="AG3407" s="199">
        <f t="shared" si="1325"/>
        <v>0</v>
      </c>
      <c r="AH3407" s="298">
        <f t="shared" si="1326"/>
        <v>0</v>
      </c>
      <c r="AI3407" s="293">
        <f t="shared" si="1327"/>
        <v>0</v>
      </c>
      <c r="AJ3407" s="294">
        <f t="shared" si="1328"/>
        <v>0</v>
      </c>
      <c r="AK3407" s="295">
        <f t="shared" si="1329"/>
        <v>0</v>
      </c>
      <c r="AL3407" s="296">
        <f t="shared" si="1330"/>
        <v>0</v>
      </c>
      <c r="AM3407" s="293">
        <f t="shared" si="1331"/>
        <v>0</v>
      </c>
      <c r="AN3407" s="294">
        <f t="shared" si="1332"/>
        <v>0</v>
      </c>
      <c r="AO3407" s="295">
        <f t="shared" si="1333"/>
        <v>0</v>
      </c>
      <c r="AP3407" s="296">
        <f t="shared" si="1334"/>
        <v>0</v>
      </c>
      <c r="AQ3407" s="293">
        <f t="shared" si="1335"/>
        <v>0</v>
      </c>
      <c r="AR3407" s="294">
        <f t="shared" si="1336"/>
        <v>0</v>
      </c>
      <c r="AS3407" s="295">
        <f t="shared" si="1337"/>
        <v>0</v>
      </c>
      <c r="AT3407" s="296">
        <f t="shared" si="1338"/>
        <v>0</v>
      </c>
      <c r="AU3407" s="293">
        <f t="shared" si="1339"/>
        <v>0</v>
      </c>
      <c r="AV3407" s="294">
        <f t="shared" si="1340"/>
        <v>0</v>
      </c>
      <c r="AW3407" s="295">
        <f t="shared" si="1341"/>
        <v>0</v>
      </c>
      <c r="AX3407" s="296">
        <f t="shared" si="1342"/>
        <v>0</v>
      </c>
      <c r="AY3407" s="293">
        <f t="shared" si="1343"/>
        <v>0</v>
      </c>
      <c r="AZ3407" s="294">
        <f t="shared" si="1344"/>
        <v>0</v>
      </c>
      <c r="BA3407" s="295">
        <f t="shared" si="1345"/>
        <v>0</v>
      </c>
      <c r="BB3407" s="296">
        <f t="shared" si="1346"/>
        <v>0</v>
      </c>
      <c r="BC3407" s="285">
        <f t="shared" si="1347"/>
        <v>0</v>
      </c>
      <c r="BD3407" s="449">
        <f t="shared" si="1348"/>
        <v>0</v>
      </c>
      <c r="BE3407" s="469">
        <f t="shared" si="1349"/>
        <v>0</v>
      </c>
      <c r="BF3407" s="474">
        <f t="shared" si="1350"/>
        <v>0</v>
      </c>
      <c r="BG3407" s="449">
        <f t="shared" si="1351"/>
        <v>0</v>
      </c>
      <c r="BH3407" s="475">
        <f t="shared" si="1352"/>
        <v>0</v>
      </c>
      <c r="BI3407" s="419">
        <f t="shared" si="1353"/>
        <v>0</v>
      </c>
      <c r="BJ3407" s="313">
        <f t="shared" si="1354"/>
        <v>0</v>
      </c>
      <c r="BK3407" s="480">
        <f t="shared" si="1355"/>
        <v>0</v>
      </c>
      <c r="BL3407" s="419">
        <f t="shared" si="1356"/>
        <v>0</v>
      </c>
      <c r="BM3407" s="313">
        <f t="shared" si="1357"/>
        <v>0</v>
      </c>
      <c r="BN3407" s="480">
        <f t="shared" si="1358"/>
        <v>0</v>
      </c>
      <c r="BO3407" s="419">
        <f t="shared" si="1359"/>
        <v>0</v>
      </c>
      <c r="BP3407" s="313">
        <f t="shared" si="1360"/>
        <v>0</v>
      </c>
      <c r="BQ3407" s="480">
        <f t="shared" si="1361"/>
        <v>0</v>
      </c>
      <c r="BR3407" s="272">
        <f t="shared" si="1362"/>
        <v>0</v>
      </c>
      <c r="BS3407" s="273" t="str">
        <f>IF(BR3407=0,"",
IF(SUM($BR$3289:BR3407)=1,BT3407,
IF($BR$3409&gt;SUM($BR$3289:BR3407),_xlfn.CONCAT(", ",BT3407),
IF($BR$3409=SUM($BR$3289:BR3407),_xlfn.CONCAT(" y ",BT3407)))))</f>
        <v/>
      </c>
      <c r="BT3407" s="156" t="s">
        <v>5297</v>
      </c>
      <c r="BU3407" s="272">
        <f t="shared" si="1363"/>
        <v>0</v>
      </c>
      <c r="BV3407" s="273" t="str">
        <f>IF(BU3407=0,"",
IF(SUM($BU$3289:BU3407)=1,BW3407,
IF($BU$3291&gt;SUM($BU$3289:BU3407),_xlfn.CONCAT(", ",BW3407),
IF($BU$3291=SUM($BU$3289:BU3407),_xlfn.CONCAT(" y ",BW3407)))))</f>
        <v/>
      </c>
      <c r="BW3407" s="156" t="s">
        <v>5297</v>
      </c>
      <c r="BX3407" s="272">
        <f t="shared" si="1364"/>
        <v>0</v>
      </c>
      <c r="BY3407" s="273" t="str">
        <f>IF(BX3407=0,"",
IF(SUM($BX$3289:BX3407)=1,BZ3407,
IF($BX$3409&gt;SUM($BX$3289:BX3407),_xlfn.CONCAT(", ",BZ3407),
IF($BX$3409=SUM($BX$3289:BX3407),_xlfn.CONCAT(" y ",BZ3407)))))</f>
        <v/>
      </c>
      <c r="BZ3407" s="156" t="s">
        <v>5297</v>
      </c>
      <c r="CA3407" s="272">
        <f t="shared" si="1365"/>
        <v>0</v>
      </c>
      <c r="CB3407" s="273" t="str">
        <f>IF(CA3407=0,"",
IF(SUM($CA$3289:CA3407)=1,CC3407,
IF($CA$3409&gt;SUM($CA$3289:CA3407),_xlfn.CONCAT(", ",CC3407),
IF($CA$3409=SUM($CA$3289:CA3407),_xlfn.CONCAT(" y ",CC3407)))))</f>
        <v/>
      </c>
      <c r="CC3407" s="156" t="s">
        <v>5297</v>
      </c>
      <c r="CD3407" s="272">
        <f t="shared" si="1366"/>
        <v>0</v>
      </c>
      <c r="CE3407" s="273" t="str">
        <f>IF(CD3407=0,"",
IF(SUM($CD$3289:CD3407)=1,CF3407,
IF($CD$3409&gt;SUM($CD$3289:CD3407),_xlfn.CONCAT(", ",CF3407),
IF($CD$3409=SUM($CD$3289:CD3407),_xlfn.CONCAT(" y ",CF3407)))))</f>
        <v/>
      </c>
      <c r="CF3407" s="156" t="s">
        <v>5297</v>
      </c>
    </row>
    <row r="3408" spans="1:84" ht="15" customHeight="1">
      <c r="A3408" s="662"/>
      <c r="B3408" s="145"/>
      <c r="C3408" s="157" t="s">
        <v>5298</v>
      </c>
      <c r="D3408" s="852" t="str">
        <f t="shared" si="1324"/>
        <v/>
      </c>
      <c r="E3408" s="853"/>
      <c r="F3408" s="853"/>
      <c r="G3408" s="853"/>
      <c r="H3408" s="853"/>
      <c r="I3408" s="853"/>
      <c r="J3408" s="853"/>
      <c r="K3408" s="853"/>
      <c r="L3408" s="853"/>
      <c r="M3408" s="853"/>
      <c r="N3408" s="853"/>
      <c r="O3408" s="854"/>
      <c r="P3408" s="614"/>
      <c r="Q3408" s="614"/>
      <c r="R3408" s="614"/>
      <c r="S3408" s="614"/>
      <c r="T3408" s="614"/>
      <c r="U3408" s="614"/>
      <c r="V3408" s="614"/>
      <c r="W3408" s="614"/>
      <c r="X3408" s="614"/>
      <c r="Y3408" s="614"/>
      <c r="Z3408" s="614"/>
      <c r="AA3408" s="614"/>
      <c r="AB3408" s="614"/>
      <c r="AC3408" s="614"/>
      <c r="AD3408" s="614"/>
      <c r="AE3408" s="164"/>
      <c r="AF3408" s="164"/>
      <c r="AG3408" s="199">
        <f t="shared" si="1325"/>
        <v>0</v>
      </c>
      <c r="AH3408" s="298">
        <f t="shared" si="1326"/>
        <v>0</v>
      </c>
      <c r="AI3408" s="293">
        <f t="shared" si="1327"/>
        <v>0</v>
      </c>
      <c r="AJ3408" s="294">
        <f t="shared" si="1328"/>
        <v>0</v>
      </c>
      <c r="AK3408" s="295">
        <f t="shared" si="1329"/>
        <v>0</v>
      </c>
      <c r="AL3408" s="296">
        <f t="shared" si="1330"/>
        <v>0</v>
      </c>
      <c r="AM3408" s="293">
        <f t="shared" si="1331"/>
        <v>0</v>
      </c>
      <c r="AN3408" s="294">
        <f t="shared" si="1332"/>
        <v>0</v>
      </c>
      <c r="AO3408" s="295">
        <f t="shared" si="1333"/>
        <v>0</v>
      </c>
      <c r="AP3408" s="296">
        <f t="shared" si="1334"/>
        <v>0</v>
      </c>
      <c r="AQ3408" s="293">
        <f t="shared" si="1335"/>
        <v>0</v>
      </c>
      <c r="AR3408" s="294">
        <f t="shared" si="1336"/>
        <v>0</v>
      </c>
      <c r="AS3408" s="295">
        <f t="shared" si="1337"/>
        <v>0</v>
      </c>
      <c r="AT3408" s="296">
        <f t="shared" si="1338"/>
        <v>0</v>
      </c>
      <c r="AU3408" s="293">
        <f t="shared" si="1339"/>
        <v>0</v>
      </c>
      <c r="AV3408" s="294">
        <f t="shared" si="1340"/>
        <v>0</v>
      </c>
      <c r="AW3408" s="295">
        <f t="shared" si="1341"/>
        <v>0</v>
      </c>
      <c r="AX3408" s="296">
        <f t="shared" si="1342"/>
        <v>0</v>
      </c>
      <c r="AY3408" s="293">
        <f t="shared" si="1343"/>
        <v>0</v>
      </c>
      <c r="AZ3408" s="294">
        <f t="shared" si="1344"/>
        <v>0</v>
      </c>
      <c r="BA3408" s="295">
        <f t="shared" si="1345"/>
        <v>0</v>
      </c>
      <c r="BB3408" s="296">
        <f t="shared" si="1346"/>
        <v>0</v>
      </c>
      <c r="BC3408" s="285">
        <f t="shared" si="1347"/>
        <v>0</v>
      </c>
      <c r="BD3408" s="449">
        <f t="shared" si="1348"/>
        <v>0</v>
      </c>
      <c r="BE3408" s="469">
        <f t="shared" si="1349"/>
        <v>0</v>
      </c>
      <c r="BF3408" s="474">
        <f t="shared" si="1350"/>
        <v>0</v>
      </c>
      <c r="BG3408" s="449">
        <f t="shared" si="1351"/>
        <v>0</v>
      </c>
      <c r="BH3408" s="475">
        <f t="shared" si="1352"/>
        <v>0</v>
      </c>
      <c r="BI3408" s="419">
        <f t="shared" si="1353"/>
        <v>0</v>
      </c>
      <c r="BJ3408" s="313">
        <f t="shared" si="1354"/>
        <v>0</v>
      </c>
      <c r="BK3408" s="480">
        <f t="shared" si="1355"/>
        <v>0</v>
      </c>
      <c r="BL3408" s="419">
        <f t="shared" si="1356"/>
        <v>0</v>
      </c>
      <c r="BM3408" s="313">
        <f t="shared" si="1357"/>
        <v>0</v>
      </c>
      <c r="BN3408" s="480">
        <f t="shared" si="1358"/>
        <v>0</v>
      </c>
      <c r="BO3408" s="419">
        <f t="shared" si="1359"/>
        <v>0</v>
      </c>
      <c r="BP3408" s="313">
        <f t="shared" si="1360"/>
        <v>0</v>
      </c>
      <c r="BQ3408" s="480">
        <f t="shared" si="1361"/>
        <v>0</v>
      </c>
      <c r="BR3408" s="272">
        <f t="shared" si="1362"/>
        <v>0</v>
      </c>
      <c r="BS3408" s="273" t="str">
        <f>IF(BR3408=0,"",
IF(SUM($BR$3289:BR3408)=1,BT3408,
IF($BR$3409&gt;SUM($BR$3289:BR3408),_xlfn.CONCAT(", ",BT3408),
IF($BR$3409=SUM($BR$3289:BR3408),_xlfn.CONCAT(" y ",BT3408)))))</f>
        <v/>
      </c>
      <c r="BT3408" s="156" t="s">
        <v>5299</v>
      </c>
      <c r="BU3408" s="272">
        <f t="shared" si="1363"/>
        <v>0</v>
      </c>
      <c r="BV3408" s="273" t="str">
        <f>IF(BU3408=0,"",
IF(SUM($BU$3289:BU3408)=1,BW3408,
IF($BU$3291&gt;SUM($BU$3289:BU3408),_xlfn.CONCAT(", ",BW3408),
IF($BU$3291=SUM($BU$3289:BU3408),_xlfn.CONCAT(" y ",BW3408)))))</f>
        <v/>
      </c>
      <c r="BW3408" s="156" t="s">
        <v>5299</v>
      </c>
      <c r="BX3408" s="272">
        <f t="shared" si="1364"/>
        <v>0</v>
      </c>
      <c r="BY3408" s="273" t="str">
        <f>IF(BX3408=0,"",
IF(SUM($BX$3289:BX3408)=1,BZ3408,
IF($BX$3409&gt;SUM($BX$3289:BX3408),_xlfn.CONCAT(", ",BZ3408),
IF($BX$3409=SUM($BX$3289:BX3408),_xlfn.CONCAT(" y ",BZ3408)))))</f>
        <v/>
      </c>
      <c r="BZ3408" s="156" t="s">
        <v>5299</v>
      </c>
      <c r="CA3408" s="272">
        <f t="shared" si="1365"/>
        <v>0</v>
      </c>
      <c r="CB3408" s="273" t="str">
        <f>IF(CA3408=0,"",
IF(SUM($CA$3289:CA3408)=1,CC3408,
IF($CA$3409&gt;SUM($CA$3289:CA3408),_xlfn.CONCAT(", ",CC3408),
IF($CA$3409=SUM($CA$3289:CA3408),_xlfn.CONCAT(" y ",CC3408)))))</f>
        <v/>
      </c>
      <c r="CC3408" s="156" t="s">
        <v>5299</v>
      </c>
      <c r="CD3408" s="272">
        <f t="shared" si="1366"/>
        <v>0</v>
      </c>
      <c r="CE3408" s="273" t="str">
        <f>IF(CD3408=0,"",
IF(SUM($CD$3289:CD3408)=1,CF3408,
IF($CD$3409&gt;SUM($CD$3289:CD3408),_xlfn.CONCAT(", ",CF3408),
IF($CD$3409=SUM($CD$3289:CD3408),_xlfn.CONCAT(" y ",CF3408)))))</f>
        <v/>
      </c>
      <c r="CF3408" s="156" t="s">
        <v>5299</v>
      </c>
    </row>
    <row r="3409" spans="1:84" ht="15" customHeight="1">
      <c r="A3409" s="57"/>
      <c r="B3409" s="26"/>
      <c r="C3409" s="198"/>
      <c r="D3409" s="198"/>
      <c r="E3409" s="198"/>
      <c r="F3409"/>
      <c r="G3409"/>
      <c r="H3409"/>
      <c r="I3409"/>
      <c r="J3409" s="67"/>
      <c r="K3409" s="65"/>
      <c r="L3409" s="65"/>
      <c r="M3409" s="65"/>
      <c r="N3409" s="65"/>
      <c r="O3409" s="74" t="s">
        <v>5527</v>
      </c>
      <c r="P3409" s="63">
        <f>IF(AND(SUM(P3289:P3408)=0,COUNTIF(P3289:P3408,"NS")&gt;0),"NS",
IF(AND(SUM(P3289:P3408)=0,COUNTIF(P3289:P3408,0)&gt;0),0,
IF(AND(SUM(P3289:P3408)=0,COUNTIF(P3289:P3408,"NA")&gt;0),"NA",
SUM(P3289:P3408))))</f>
        <v>0</v>
      </c>
      <c r="Q3409" s="63">
        <f t="shared" ref="Q3409:AD3409" si="1367">IF(AND(SUM(Q3289:Q3408)=0,COUNTIF(Q3289:Q3408,"NS")&gt;0),"NS",
IF(AND(SUM(Q3289:Q3408)=0,COUNTIF(Q3289:Q3408,0)&gt;0),0,
IF(AND(SUM(Q3289:Q3408)=0,COUNTIF(Q3289:Q3408,"NA")&gt;0),"NA",
SUM(Q3289:Q3408))))</f>
        <v>0</v>
      </c>
      <c r="R3409" s="63">
        <f t="shared" si="1367"/>
        <v>0</v>
      </c>
      <c r="S3409" s="63">
        <f t="shared" si="1367"/>
        <v>0</v>
      </c>
      <c r="T3409" s="63">
        <f t="shared" si="1367"/>
        <v>0</v>
      </c>
      <c r="U3409" s="63">
        <f t="shared" si="1367"/>
        <v>0</v>
      </c>
      <c r="V3409" s="63">
        <f t="shared" si="1367"/>
        <v>0</v>
      </c>
      <c r="W3409" s="63">
        <f t="shared" si="1367"/>
        <v>0</v>
      </c>
      <c r="X3409" s="63">
        <f t="shared" si="1367"/>
        <v>0</v>
      </c>
      <c r="Y3409" s="63">
        <f t="shared" si="1367"/>
        <v>0</v>
      </c>
      <c r="Z3409" s="63">
        <f t="shared" si="1367"/>
        <v>0</v>
      </c>
      <c r="AA3409" s="63">
        <f t="shared" si="1367"/>
        <v>0</v>
      </c>
      <c r="AB3409" s="63">
        <f t="shared" si="1367"/>
        <v>0</v>
      </c>
      <c r="AC3409" s="63">
        <f t="shared" si="1367"/>
        <v>0</v>
      </c>
      <c r="AD3409" s="63">
        <f t="shared" si="1367"/>
        <v>0</v>
      </c>
      <c r="AE3409" s="164"/>
      <c r="AF3409" s="164"/>
      <c r="AG3409" s="203">
        <f>SUM(AG3289:AG3408)</f>
        <v>72</v>
      </c>
      <c r="AH3409" s="297">
        <f>SUM(AH3289:AH3408)</f>
        <v>0</v>
      </c>
      <c r="AI3409" s="164"/>
      <c r="AJ3409" s="164"/>
      <c r="AK3409" s="164"/>
      <c r="AL3409" s="291">
        <f>SUM(AL3289:AL3408)</f>
        <v>0</v>
      </c>
      <c r="AM3409" s="164"/>
      <c r="AN3409" s="164"/>
      <c r="AO3409" s="164"/>
      <c r="AP3409" s="291">
        <f>SUM(AP3289:AP3408)</f>
        <v>0</v>
      </c>
      <c r="AQ3409" s="164"/>
      <c r="AR3409" s="164"/>
      <c r="AS3409" s="164"/>
      <c r="AT3409" s="291">
        <f>SUM(AT3289:AT3408)</f>
        <v>0</v>
      </c>
      <c r="AU3409" s="164"/>
      <c r="AV3409" s="164"/>
      <c r="AW3409" s="164"/>
      <c r="AX3409" s="291">
        <f>SUM(AX3289:AX3408)</f>
        <v>0</v>
      </c>
      <c r="AY3409" s="164"/>
      <c r="AZ3409" s="164"/>
      <c r="BA3409" s="164"/>
      <c r="BB3409" s="291">
        <f>SUM(BB3289:BB3408)</f>
        <v>0</v>
      </c>
      <c r="BC3409" s="164"/>
      <c r="BD3409" s="164"/>
      <c r="BE3409" s="478">
        <f>SUM(BC3289:BE3408)</f>
        <v>0</v>
      </c>
      <c r="BF3409" s="164"/>
      <c r="BG3409" s="164"/>
      <c r="BH3409" s="479">
        <f>SUM(BF3289:BH3408)</f>
        <v>0</v>
      </c>
      <c r="BI3409" s="164"/>
      <c r="BJ3409" s="164"/>
      <c r="BK3409" s="164"/>
      <c r="BL3409" s="164"/>
      <c r="BM3409" s="164"/>
      <c r="BN3409" s="164"/>
      <c r="BO3409" s="164"/>
      <c r="BP3409" s="164"/>
      <c r="BQ3409" s="549">
        <f>SUM(BI3289:BQ3408)</f>
        <v>0</v>
      </c>
      <c r="BR3409" s="274">
        <f>SUM(BR3289:BR3408)</f>
        <v>0</v>
      </c>
      <c r="BS3409" s="274" t="str">
        <f>IF(BR3409=0,"",_xlfn.CONCAT(BS3289:BS3408))</f>
        <v/>
      </c>
      <c r="BT3409" s="275" t="str">
        <f>IF(BR3409=0,"",
IF(BR3409&gt;1,"Favor de revisar la suma y consistencia de totales y/o subtotales por filas (numéricos y NS)",
IF(BR3409=1,_xlfn.CONCAT("Favor de revisar la sumatoria del total y/o subtotal en el numeral ",BS3409),_xlfn.CONCAT("Favor de revisar la sumatoria de los totales y/o subtotales en los numerales ",BS3409))))</f>
        <v/>
      </c>
      <c r="BU3409" s="274">
        <f>SUM(BU3289:BU3408)</f>
        <v>72</v>
      </c>
      <c r="BV3409" s="274" t="str">
        <f>IF(BU3409=0,"",_xlfn.CONCAT(BV3289:BV3408))</f>
        <v>1FALSOFALSOFALSOFALSOFALSOFALSOFALSOFALSOFALSOFALSOFALSOFALSOFALSOFALSOFALSOFALSOFALSOFALSOFALSOFALSOFALSOFALSOFALSOFALSOFALSOFALSOFALSOFALSOFALSOFALSOFALSOFALSOFALSOFALSOFALSOFALSOFALSOFALSOFALSOFALSOFALSOFALSOFALSOFALSOFALSOFALSOFALSOFALSOFALSOFALSOFALSOFALSOFALSOFALSOFALSOFALSOFALSOFALSOFALSOFALSOFALSOFALSOFALSOFALSOFALSOFALSOFALSOFALSOFALSOFALSOFALSO</v>
      </c>
      <c r="BW3409" s="275" t="str">
        <f>IF(BU3409=0,"",
IF(BU3409&gt;10,"Favor de ingresar toda la información requerida en la pregunta",
IF(BU3409=1,_xlfn.CONCAT("Favor de revisar la información capturada en el numeral ",BV3409),_xlfn.CONCAT("Favor de revisar la información capturada en los numerales ",BV3409))))</f>
        <v>Favor de ingresar toda la información requerida en la pregunta</v>
      </c>
      <c r="BX3409" s="274">
        <f>SUM(BX3324:BX3408)</f>
        <v>0</v>
      </c>
      <c r="BY3409" s="274" t="str">
        <f>IF(BX3409=0,"",_xlfn.CONCAT(BY3324:BY3408))</f>
        <v/>
      </c>
      <c r="BZ3409" s="275" t="str">
        <f>IF(BX3409=0,"",
IF(BX3409&gt;8,"Favor de revisar la instrucción 1, ya que no se cumplen los criterios establecidos",
IF(BX3409=1,_xlfn.CONCAT("Favor de revisar la instrucción 1, ya que no se cumplen los criterios establecidos en el numeral  ",BY3409),_xlfn.CONCAT("Favor de revisar la instrucción 1, ya que no se cumplen los criterios establecidos en los numerales  ",BY3409))))</f>
        <v/>
      </c>
      <c r="CA3409" s="274">
        <f>SUM(CA3324:CA3408)</f>
        <v>0</v>
      </c>
      <c r="CB3409" s="274" t="str">
        <f>IF(CA3409=0,"",_xlfn.CONCAT(CB3324:CB3408))</f>
        <v/>
      </c>
      <c r="CC3409" s="275" t="str">
        <f>IF(CA3409=0,"",
IF(CA3409&gt;8,"Favor de revisar la instrucción 2, ya que no se cumplen los criterios establecidos",
IF(CA3409=1,_xlfn.CONCAT("Favor de revisar la instrucción 2, ya que no se cumplen los criterios establecidos en el numeral  ",CB3409),_xlfn.CONCAT("Favor de revisar la instrucción 2, ya que no se cumplen los criterios establecidos en los numerales  ",CB3409))))</f>
        <v/>
      </c>
      <c r="CD3409" s="274">
        <f>SUM(CD3324:CD3408)</f>
        <v>0</v>
      </c>
      <c r="CE3409" s="274" t="str">
        <f>IF(CD3409=0,"",_xlfn.CONCAT(CE3324:CE3408))</f>
        <v/>
      </c>
      <c r="CF3409" s="275" t="str">
        <f>IF(CD3409=0,"",
IF(CD3409&gt;8,"Alerta: debe de proporcionar una justificación de acuerdo a lo establecido en la instrucción 3",
IF(CD3409=1,_xlfn.CONCAT("Alerta: debe de proporcionar una justificación de acuerdo a lo establecido en la instrucción 3 en el numeral  ",CE3409),_xlfn.CONCAT("Alerta: debe de proporcionar una justificación de acuerdo a lo establecido en la instrucción 3 en los numerales  ",CE3409))))</f>
        <v/>
      </c>
    </row>
    <row r="3410" spans="1:84" ht="15" customHeight="1">
      <c r="A3410" s="57"/>
      <c r="B3410" s="26"/>
      <c r="C3410" s="198"/>
      <c r="D3410" s="198"/>
      <c r="E3410" s="198"/>
      <c r="F3410" s="198"/>
      <c r="G3410" s="86"/>
      <c r="H3410" s="26"/>
      <c r="I3410" s="26"/>
      <c r="J3410" s="26"/>
      <c r="K3410" s="26"/>
      <c r="L3410" s="26"/>
      <c r="M3410" s="26"/>
      <c r="N3410" s="26"/>
      <c r="O3410" s="26"/>
      <c r="P3410" s="26"/>
      <c r="Q3410" s="26"/>
      <c r="R3410" s="26"/>
      <c r="S3410" s="26"/>
      <c r="T3410" s="26"/>
      <c r="U3410" s="26"/>
      <c r="V3410" s="26"/>
      <c r="W3410" s="26"/>
      <c r="X3410" s="26"/>
      <c r="Y3410" s="26"/>
      <c r="Z3410" s="26"/>
      <c r="AA3410" s="26"/>
      <c r="AB3410" s="26"/>
      <c r="AC3410" s="26"/>
      <c r="AD3410" s="26"/>
      <c r="AE3410" s="164"/>
      <c r="AF3410" s="164"/>
      <c r="AG3410" s="164"/>
      <c r="AH3410" s="164"/>
      <c r="AI3410" s="164"/>
      <c r="AJ3410" s="164"/>
      <c r="AK3410" s="164"/>
      <c r="AL3410" s="164"/>
      <c r="AM3410" s="164"/>
      <c r="AN3410" s="164"/>
      <c r="AO3410" s="164"/>
      <c r="AP3410" s="164"/>
      <c r="AQ3410" s="164"/>
      <c r="AR3410" s="164"/>
      <c r="AS3410" s="164"/>
      <c r="AT3410" s="164"/>
      <c r="AU3410" s="164"/>
      <c r="AV3410" s="164"/>
      <c r="AW3410" s="164"/>
      <c r="AX3410" s="164"/>
      <c r="AY3410" s="164"/>
      <c r="AZ3410" s="164"/>
      <c r="BA3410" s="164"/>
      <c r="BB3410" s="164"/>
      <c r="BC3410" s="164"/>
      <c r="BD3410" s="164"/>
      <c r="BE3410" s="164"/>
      <c r="BF3410" s="164"/>
      <c r="BG3410" s="164"/>
      <c r="BH3410" s="164"/>
      <c r="BI3410" s="164"/>
      <c r="BJ3410" s="164"/>
      <c r="BK3410" s="164"/>
      <c r="BL3410" s="164"/>
      <c r="BM3410" s="164"/>
      <c r="BN3410" s="164"/>
      <c r="BO3410" s="164"/>
      <c r="BP3410" s="164"/>
      <c r="BQ3410" s="164"/>
      <c r="BR3410" s="164"/>
      <c r="BS3410" s="164"/>
      <c r="BT3410" s="164"/>
      <c r="BU3410" s="164"/>
      <c r="BV3410" s="164"/>
      <c r="BW3410" s="164"/>
      <c r="BX3410" s="164"/>
      <c r="BY3410" s="164"/>
      <c r="BZ3410" s="164"/>
      <c r="CA3410" s="164"/>
      <c r="CB3410" s="164"/>
      <c r="CC3410" s="164"/>
      <c r="CD3410" s="164"/>
      <c r="CE3410" s="164"/>
      <c r="CF3410" s="164"/>
    </row>
    <row r="3411" spans="1:84" ht="24" customHeight="1">
      <c r="A3411" s="57"/>
      <c r="B3411" s="26"/>
      <c r="C3411" s="876" t="s">
        <v>5300</v>
      </c>
      <c r="D3411" s="876"/>
      <c r="E3411" s="876"/>
      <c r="F3411" s="876"/>
      <c r="G3411" s="876"/>
      <c r="H3411" s="876"/>
      <c r="I3411" s="876"/>
      <c r="J3411" s="876"/>
      <c r="K3411" s="876"/>
      <c r="L3411" s="876"/>
      <c r="M3411" s="876"/>
      <c r="N3411" s="876"/>
      <c r="O3411" s="876"/>
      <c r="P3411" s="876"/>
      <c r="Q3411" s="876"/>
      <c r="R3411" s="876"/>
      <c r="S3411" s="876"/>
      <c r="T3411" s="876"/>
      <c r="U3411" s="876"/>
      <c r="V3411" s="876"/>
      <c r="W3411" s="876"/>
      <c r="X3411" s="876"/>
      <c r="Y3411" s="876"/>
      <c r="Z3411" s="876"/>
      <c r="AA3411" s="876"/>
      <c r="AB3411" s="876"/>
      <c r="AC3411" s="876"/>
      <c r="AD3411" s="876"/>
      <c r="AE3411" s="164"/>
      <c r="AF3411" s="164"/>
      <c r="AG3411" s="164"/>
      <c r="AH3411" s="164"/>
      <c r="AI3411" s="164"/>
      <c r="AJ3411" s="164"/>
      <c r="AK3411" s="164"/>
      <c r="AL3411" s="164"/>
      <c r="AM3411" s="164"/>
      <c r="AN3411" s="164"/>
      <c r="AO3411" s="164"/>
      <c r="AP3411" s="164"/>
      <c r="AQ3411" s="164"/>
      <c r="AR3411" s="164"/>
      <c r="AS3411" s="164"/>
      <c r="AT3411" s="164"/>
      <c r="AU3411" s="164"/>
      <c r="AV3411" s="164"/>
      <c r="AW3411" s="164"/>
      <c r="AX3411" s="164"/>
      <c r="AY3411" s="164"/>
      <c r="AZ3411" s="164"/>
      <c r="BA3411" s="164"/>
      <c r="BB3411" s="164"/>
      <c r="BC3411" s="164"/>
      <c r="BD3411" s="164"/>
      <c r="BE3411" s="164"/>
      <c r="BF3411" s="164"/>
      <c r="BG3411" s="164"/>
      <c r="BH3411" s="164"/>
      <c r="BI3411" s="164"/>
      <c r="BJ3411" s="164"/>
      <c r="BK3411" s="164"/>
      <c r="BL3411" s="164"/>
      <c r="BM3411" s="164"/>
      <c r="BN3411" s="164"/>
      <c r="BO3411" s="164"/>
      <c r="BP3411" s="164"/>
      <c r="BQ3411" s="164"/>
      <c r="BR3411" s="164"/>
      <c r="BS3411" s="164"/>
      <c r="BT3411" s="164"/>
      <c r="BU3411" s="164"/>
      <c r="BV3411" s="164"/>
      <c r="BW3411" s="164"/>
      <c r="BX3411" s="164"/>
      <c r="BY3411" s="164"/>
      <c r="BZ3411" s="164"/>
      <c r="CA3411" s="164"/>
      <c r="CB3411" s="164"/>
      <c r="CC3411" s="164"/>
      <c r="CD3411" s="164"/>
      <c r="CE3411" s="164"/>
      <c r="CF3411" s="164"/>
    </row>
    <row r="3412" spans="1:84" ht="60" customHeight="1">
      <c r="A3412" s="57"/>
      <c r="B3412" s="26"/>
      <c r="C3412" s="892"/>
      <c r="D3412" s="893"/>
      <c r="E3412" s="893"/>
      <c r="F3412" s="893"/>
      <c r="G3412" s="893"/>
      <c r="H3412" s="893"/>
      <c r="I3412" s="893"/>
      <c r="J3412" s="893"/>
      <c r="K3412" s="893"/>
      <c r="L3412" s="893"/>
      <c r="M3412" s="893"/>
      <c r="N3412" s="893"/>
      <c r="O3412" s="893"/>
      <c r="P3412" s="893"/>
      <c r="Q3412" s="893"/>
      <c r="R3412" s="893"/>
      <c r="S3412" s="893"/>
      <c r="T3412" s="893"/>
      <c r="U3412" s="893"/>
      <c r="V3412" s="893"/>
      <c r="W3412" s="893"/>
      <c r="X3412" s="893"/>
      <c r="Y3412" s="893"/>
      <c r="Z3412" s="893"/>
      <c r="AA3412" s="893"/>
      <c r="AB3412" s="893"/>
      <c r="AC3412" s="893"/>
      <c r="AD3412" s="894"/>
      <c r="AE3412" s="164"/>
      <c r="AF3412" s="164"/>
      <c r="AG3412" s="164"/>
      <c r="AH3412" s="164"/>
      <c r="AI3412" s="164"/>
      <c r="AJ3412" s="164"/>
      <c r="AK3412" s="164"/>
      <c r="AL3412" s="164"/>
      <c r="AM3412" s="164"/>
      <c r="AN3412" s="164"/>
      <c r="AO3412" s="164"/>
      <c r="AP3412" s="164"/>
      <c r="AQ3412" s="164"/>
      <c r="AR3412" s="164"/>
      <c r="AS3412" s="164"/>
      <c r="AT3412" s="164"/>
      <c r="AU3412" s="164"/>
      <c r="AV3412" s="164"/>
      <c r="AW3412" s="164"/>
      <c r="AX3412" s="164"/>
      <c r="AY3412" s="164"/>
      <c r="AZ3412" s="164"/>
      <c r="BA3412" s="164"/>
      <c r="BB3412" s="164"/>
      <c r="BC3412" s="164"/>
      <c r="BD3412" s="164"/>
      <c r="BE3412" s="164"/>
      <c r="BF3412" s="164"/>
      <c r="BG3412" s="164"/>
      <c r="BH3412" s="164"/>
      <c r="BI3412" s="164"/>
      <c r="BJ3412" s="164"/>
      <c r="BK3412" s="164"/>
      <c r="BL3412" s="164"/>
      <c r="BM3412" s="164"/>
      <c r="BN3412" s="164"/>
      <c r="BO3412" s="164"/>
      <c r="BP3412" s="164"/>
      <c r="BQ3412" s="164"/>
      <c r="BR3412" s="164"/>
      <c r="BS3412" s="164"/>
      <c r="BT3412" s="164"/>
      <c r="BU3412" s="164"/>
      <c r="BV3412" s="164"/>
      <c r="BW3412" s="164"/>
      <c r="BX3412" s="164"/>
      <c r="BY3412" s="164"/>
      <c r="BZ3412" s="164"/>
      <c r="CA3412" s="164"/>
      <c r="CB3412" s="164"/>
      <c r="CC3412" s="164"/>
      <c r="CD3412" s="164"/>
      <c r="CE3412" s="164"/>
      <c r="CF3412" s="164"/>
    </row>
    <row r="3413" spans="1:84" ht="15" customHeight="1">
      <c r="A3413" s="57"/>
      <c r="B3413" s="950" t="str">
        <f>BW3409</f>
        <v>Favor de ingresar toda la información requerida en la pregunta</v>
      </c>
      <c r="C3413" s="950"/>
      <c r="D3413" s="950"/>
      <c r="E3413" s="950"/>
      <c r="F3413" s="950"/>
      <c r="G3413" s="950"/>
      <c r="H3413" s="950"/>
      <c r="I3413" s="950"/>
      <c r="J3413" s="950"/>
      <c r="K3413" s="950"/>
      <c r="L3413" s="950"/>
      <c r="M3413" s="950"/>
      <c r="N3413" s="950"/>
      <c r="O3413" s="950"/>
      <c r="P3413" s="950"/>
      <c r="Q3413" s="950"/>
      <c r="R3413" s="950"/>
      <c r="S3413" s="950"/>
      <c r="T3413" s="950"/>
      <c r="U3413" s="950"/>
      <c r="V3413" s="950"/>
      <c r="W3413" s="950"/>
      <c r="X3413" s="950"/>
      <c r="Y3413" s="950"/>
      <c r="Z3413" s="950"/>
      <c r="AA3413" s="950"/>
      <c r="AB3413" s="950"/>
      <c r="AC3413" s="950"/>
      <c r="AD3413" s="950"/>
      <c r="AE3413" s="22"/>
      <c r="AF3413" s="164"/>
      <c r="AG3413" s="164"/>
      <c r="AH3413" s="164"/>
      <c r="AI3413" s="164"/>
      <c r="AJ3413" s="164"/>
      <c r="AK3413" s="164"/>
      <c r="AL3413" s="164"/>
      <c r="AM3413" s="164"/>
      <c r="AN3413" s="164"/>
      <c r="AO3413" s="164"/>
      <c r="AP3413" s="164"/>
      <c r="AQ3413" s="164"/>
      <c r="AR3413" s="164"/>
      <c r="AS3413" s="164"/>
      <c r="AT3413" s="164"/>
      <c r="AU3413" s="164"/>
      <c r="AV3413" s="164"/>
      <c r="AW3413" s="164"/>
      <c r="AX3413" s="164"/>
      <c r="AY3413" s="164"/>
      <c r="AZ3413" s="164"/>
      <c r="BA3413" s="164"/>
      <c r="BB3413" s="164"/>
      <c r="BC3413" s="164"/>
      <c r="BD3413" s="164"/>
      <c r="BE3413" s="164"/>
      <c r="BF3413" s="164"/>
      <c r="BG3413" s="164"/>
      <c r="BH3413" s="164"/>
      <c r="BI3413" s="164"/>
      <c r="BJ3413" s="164"/>
      <c r="BK3413" s="164"/>
      <c r="BL3413" s="164"/>
      <c r="BM3413" s="164"/>
      <c r="BN3413" s="164"/>
      <c r="BO3413" s="164"/>
      <c r="BP3413" s="164"/>
      <c r="BQ3413" s="164"/>
      <c r="BR3413" s="164"/>
      <c r="BS3413" s="164"/>
      <c r="BT3413" s="164"/>
      <c r="BU3413" s="164"/>
      <c r="BV3413" s="164"/>
      <c r="BW3413" s="164"/>
      <c r="BX3413" s="164"/>
      <c r="BY3413" s="164"/>
      <c r="BZ3413" s="164"/>
      <c r="CA3413" s="164"/>
      <c r="CB3413" s="164"/>
      <c r="CC3413" s="164"/>
      <c r="CD3413" s="164"/>
      <c r="CE3413" s="164"/>
      <c r="CF3413" s="164"/>
    </row>
    <row r="3414" spans="1:84" ht="15" customHeight="1">
      <c r="A3414" s="57"/>
      <c r="B3414" s="809" t="str">
        <f>IF(AH3409&gt;0,"Alerta: debido a que cuenta con registros NS, debe proporcionar una justificación en el area de comentarios al final de la pregunta","")</f>
        <v/>
      </c>
      <c r="C3414" s="809"/>
      <c r="D3414" s="809"/>
      <c r="E3414" s="809"/>
      <c r="F3414" s="809"/>
      <c r="G3414" s="809"/>
      <c r="H3414" s="809"/>
      <c r="I3414" s="809"/>
      <c r="J3414" s="809"/>
      <c r="K3414" s="809"/>
      <c r="L3414" s="809"/>
      <c r="M3414" s="809"/>
      <c r="N3414" s="809"/>
      <c r="O3414" s="809"/>
      <c r="P3414" s="809"/>
      <c r="Q3414" s="809"/>
      <c r="R3414" s="809"/>
      <c r="S3414" s="809"/>
      <c r="T3414" s="809"/>
      <c r="U3414" s="809"/>
      <c r="V3414" s="809"/>
      <c r="W3414" s="809"/>
      <c r="X3414" s="809"/>
      <c r="Y3414" s="809"/>
      <c r="Z3414" s="809"/>
      <c r="AA3414" s="809"/>
      <c r="AB3414" s="809"/>
      <c r="AC3414" s="809"/>
      <c r="AD3414" s="809"/>
      <c r="AE3414" s="22"/>
      <c r="AF3414" s="164"/>
      <c r="AG3414" s="164"/>
      <c r="AH3414" s="164"/>
      <c r="AI3414" s="164"/>
      <c r="AJ3414" s="164"/>
      <c r="AK3414" s="164"/>
      <c r="AL3414" s="164"/>
      <c r="AM3414" s="164"/>
      <c r="AN3414" s="164"/>
      <c r="AO3414" s="164"/>
      <c r="AP3414" s="164"/>
      <c r="AQ3414" s="164"/>
      <c r="AR3414" s="164"/>
      <c r="AS3414" s="164"/>
      <c r="AT3414" s="164"/>
      <c r="AU3414" s="164"/>
      <c r="AV3414" s="164"/>
      <c r="AW3414" s="164"/>
      <c r="AX3414" s="164"/>
      <c r="AY3414" s="164"/>
      <c r="AZ3414" s="164"/>
      <c r="BA3414" s="164"/>
      <c r="BB3414" s="164"/>
      <c r="BC3414" s="164"/>
      <c r="BD3414" s="164"/>
      <c r="BE3414" s="164"/>
      <c r="BF3414" s="164"/>
      <c r="BG3414" s="164"/>
      <c r="BH3414" s="164"/>
      <c r="BI3414" s="164"/>
      <c r="BJ3414" s="164"/>
      <c r="BK3414" s="164"/>
      <c r="BL3414" s="164"/>
      <c r="BM3414" s="164"/>
      <c r="BN3414" s="164"/>
      <c r="BO3414" s="164"/>
      <c r="BP3414" s="164"/>
      <c r="BQ3414" s="164"/>
      <c r="BR3414" s="164"/>
      <c r="BS3414" s="164"/>
      <c r="BT3414" s="164"/>
      <c r="BU3414" s="164"/>
      <c r="BV3414" s="164"/>
      <c r="BW3414" s="164"/>
      <c r="BX3414" s="164"/>
      <c r="BY3414" s="164"/>
      <c r="BZ3414" s="164"/>
      <c r="CA3414" s="164"/>
      <c r="CB3414" s="164"/>
      <c r="CC3414" s="164"/>
      <c r="CD3414" s="164"/>
      <c r="CE3414" s="164"/>
      <c r="CF3414" s="164"/>
    </row>
    <row r="3415" spans="1:84" ht="15" customHeight="1">
      <c r="A3415" s="57"/>
      <c r="B3415" s="811" t="str">
        <f>BT3409</f>
        <v/>
      </c>
      <c r="C3415" s="811"/>
      <c r="D3415" s="811"/>
      <c r="E3415" s="811"/>
      <c r="F3415" s="811"/>
      <c r="G3415" s="811"/>
      <c r="H3415" s="811"/>
      <c r="I3415" s="811"/>
      <c r="J3415" s="811"/>
      <c r="K3415" s="811"/>
      <c r="L3415" s="811"/>
      <c r="M3415" s="811"/>
      <c r="N3415" s="811"/>
      <c r="O3415" s="811"/>
      <c r="P3415" s="811"/>
      <c r="Q3415" s="811"/>
      <c r="R3415" s="811"/>
      <c r="S3415" s="811"/>
      <c r="T3415" s="811"/>
      <c r="U3415" s="811"/>
      <c r="V3415" s="811"/>
      <c r="W3415" s="811"/>
      <c r="X3415" s="811"/>
      <c r="Y3415" s="811"/>
      <c r="Z3415" s="811"/>
      <c r="AA3415" s="811"/>
      <c r="AB3415" s="811"/>
      <c r="AC3415" s="811"/>
      <c r="AD3415" s="811"/>
      <c r="AE3415" s="22"/>
      <c r="AF3415" s="164"/>
      <c r="AG3415" s="164"/>
      <c r="AH3415" s="164"/>
      <c r="AI3415" s="164"/>
      <c r="AJ3415" s="164"/>
      <c r="AK3415" s="164"/>
      <c r="AL3415" s="164"/>
      <c r="AM3415" s="164"/>
      <c r="AN3415" s="164"/>
      <c r="AO3415" s="164"/>
      <c r="AP3415" s="164"/>
      <c r="AQ3415" s="164"/>
      <c r="AR3415" s="164"/>
      <c r="AS3415" s="164"/>
      <c r="AT3415" s="164"/>
      <c r="AU3415" s="164"/>
      <c r="AV3415" s="164"/>
      <c r="AW3415" s="164"/>
      <c r="AX3415" s="164"/>
      <c r="AY3415" s="164"/>
      <c r="AZ3415" s="164"/>
      <c r="BA3415" s="164"/>
      <c r="BB3415" s="164"/>
      <c r="BC3415" s="164"/>
      <c r="BD3415" s="164"/>
      <c r="BE3415" s="164"/>
      <c r="BF3415" s="164"/>
      <c r="BG3415" s="164"/>
      <c r="BH3415" s="164"/>
      <c r="BI3415" s="164"/>
      <c r="BJ3415" s="164"/>
      <c r="BK3415" s="164"/>
      <c r="BL3415" s="164"/>
      <c r="BM3415" s="164"/>
      <c r="BN3415" s="164"/>
      <c r="BO3415" s="164"/>
      <c r="BP3415" s="164"/>
      <c r="BQ3415" s="164"/>
      <c r="BR3415" s="164"/>
      <c r="BS3415" s="164"/>
      <c r="BT3415" s="164"/>
      <c r="BU3415" s="164"/>
      <c r="BV3415" s="164"/>
      <c r="BW3415" s="164"/>
      <c r="BX3415" s="164"/>
      <c r="BY3415" s="164"/>
      <c r="BZ3415" s="164"/>
      <c r="CA3415" s="164"/>
      <c r="CB3415" s="164"/>
      <c r="CC3415" s="164"/>
      <c r="CD3415" s="164"/>
      <c r="CE3415" s="164"/>
      <c r="CF3415" s="164"/>
    </row>
    <row r="3416" spans="1:84" ht="15" customHeight="1">
      <c r="A3416" s="57"/>
      <c r="B3416" s="811" t="str">
        <f>BZ3409</f>
        <v/>
      </c>
      <c r="C3416" s="811"/>
      <c r="D3416" s="811"/>
      <c r="E3416" s="811"/>
      <c r="F3416" s="811"/>
      <c r="G3416" s="811"/>
      <c r="H3416" s="811"/>
      <c r="I3416" s="811"/>
      <c r="J3416" s="811"/>
      <c r="K3416" s="811"/>
      <c r="L3416" s="811"/>
      <c r="M3416" s="811"/>
      <c r="N3416" s="811"/>
      <c r="O3416" s="811"/>
      <c r="P3416" s="811"/>
      <c r="Q3416" s="811"/>
      <c r="R3416" s="811"/>
      <c r="S3416" s="811"/>
      <c r="T3416" s="811"/>
      <c r="U3416" s="811"/>
      <c r="V3416" s="811"/>
      <c r="W3416" s="811"/>
      <c r="X3416" s="811"/>
      <c r="Y3416" s="811"/>
      <c r="Z3416" s="811"/>
      <c r="AA3416" s="811"/>
      <c r="AB3416" s="811"/>
      <c r="AC3416" s="811"/>
      <c r="AD3416" s="811"/>
      <c r="AE3416" s="811"/>
      <c r="AF3416" s="164"/>
      <c r="AG3416" s="164"/>
      <c r="AH3416" s="164"/>
      <c r="AI3416" s="164"/>
      <c r="AJ3416" s="164"/>
      <c r="AK3416" s="164"/>
      <c r="AL3416" s="164"/>
      <c r="AM3416" s="164"/>
      <c r="AN3416" s="164"/>
      <c r="AO3416" s="164"/>
      <c r="AP3416" s="164"/>
      <c r="AQ3416" s="164"/>
      <c r="AR3416" s="164"/>
      <c r="AS3416" s="164"/>
      <c r="AT3416" s="164"/>
      <c r="AU3416" s="164"/>
      <c r="AV3416" s="164"/>
      <c r="AW3416" s="164"/>
      <c r="AX3416" s="164"/>
      <c r="AY3416" s="164"/>
      <c r="AZ3416" s="164"/>
      <c r="BA3416" s="164"/>
      <c r="BB3416" s="164"/>
      <c r="BC3416" s="164"/>
      <c r="BD3416" s="164"/>
      <c r="BE3416" s="164"/>
      <c r="BF3416" s="164"/>
      <c r="BG3416" s="164"/>
      <c r="BH3416" s="164"/>
      <c r="BI3416" s="164"/>
      <c r="BJ3416" s="164"/>
      <c r="BK3416" s="164"/>
      <c r="BL3416" s="164"/>
      <c r="BM3416" s="164"/>
      <c r="BN3416" s="164"/>
      <c r="BO3416" s="164"/>
      <c r="BP3416" s="164"/>
      <c r="BQ3416" s="164"/>
      <c r="BR3416" s="164"/>
      <c r="BS3416" s="164"/>
      <c r="BT3416" s="164"/>
      <c r="BU3416" s="164"/>
      <c r="BV3416" s="164"/>
      <c r="BW3416" s="164"/>
      <c r="BX3416" s="164"/>
      <c r="BY3416" s="164"/>
      <c r="BZ3416" s="164"/>
      <c r="CA3416" s="164"/>
      <c r="CB3416" s="164"/>
      <c r="CC3416" s="164"/>
      <c r="CD3416" s="164"/>
      <c r="CE3416" s="164"/>
      <c r="CF3416" s="164"/>
    </row>
    <row r="3417" spans="1:84" ht="15" customHeight="1">
      <c r="A3417" s="57"/>
      <c r="B3417" s="811" t="str">
        <f>CC3409</f>
        <v/>
      </c>
      <c r="C3417" s="811"/>
      <c r="D3417" s="811"/>
      <c r="E3417" s="811"/>
      <c r="F3417" s="811"/>
      <c r="G3417" s="811"/>
      <c r="H3417" s="811"/>
      <c r="I3417" s="811"/>
      <c r="J3417" s="811"/>
      <c r="K3417" s="811"/>
      <c r="L3417" s="811"/>
      <c r="M3417" s="811"/>
      <c r="N3417" s="811"/>
      <c r="O3417" s="811"/>
      <c r="P3417" s="811"/>
      <c r="Q3417" s="811"/>
      <c r="R3417" s="811"/>
      <c r="S3417" s="811"/>
      <c r="T3417" s="811"/>
      <c r="U3417" s="811"/>
      <c r="V3417" s="811"/>
      <c r="W3417" s="811"/>
      <c r="X3417" s="811"/>
      <c r="Y3417" s="811"/>
      <c r="Z3417" s="811"/>
      <c r="AA3417" s="811"/>
      <c r="AB3417" s="811"/>
      <c r="AC3417" s="811"/>
      <c r="AD3417" s="811"/>
      <c r="AE3417" s="811"/>
      <c r="AF3417" s="164"/>
      <c r="AG3417" s="164"/>
      <c r="AH3417" s="164"/>
      <c r="AI3417" s="164"/>
      <c r="AJ3417" s="164"/>
      <c r="AK3417" s="164"/>
      <c r="AL3417" s="164"/>
      <c r="AM3417" s="164"/>
      <c r="AN3417" s="164"/>
      <c r="AO3417" s="164"/>
      <c r="AP3417" s="164"/>
      <c r="AQ3417" s="164"/>
      <c r="AR3417" s="164"/>
      <c r="AS3417" s="164"/>
      <c r="AT3417" s="164"/>
      <c r="AU3417" s="164"/>
      <c r="AV3417" s="164"/>
      <c r="AW3417" s="164"/>
      <c r="AX3417" s="164"/>
      <c r="AY3417" s="164"/>
      <c r="AZ3417" s="164"/>
      <c r="BA3417" s="164"/>
      <c r="BB3417" s="164"/>
      <c r="BC3417" s="164"/>
      <c r="BD3417" s="164"/>
      <c r="BE3417" s="164"/>
      <c r="BF3417" s="164"/>
      <c r="BG3417" s="164"/>
      <c r="BH3417" s="164"/>
      <c r="BI3417" s="164"/>
      <c r="BJ3417" s="164"/>
      <c r="BK3417" s="164"/>
      <c r="BL3417" s="164"/>
      <c r="BM3417" s="164"/>
      <c r="BN3417" s="164"/>
      <c r="BO3417" s="164"/>
      <c r="BP3417" s="164"/>
      <c r="BQ3417" s="164"/>
      <c r="BR3417" s="164"/>
      <c r="BS3417" s="164"/>
      <c r="BT3417" s="164"/>
      <c r="BU3417" s="164"/>
      <c r="BV3417" s="164"/>
      <c r="BW3417" s="164"/>
      <c r="BX3417" s="164"/>
      <c r="BY3417" s="164"/>
      <c r="BZ3417" s="164"/>
      <c r="CA3417" s="164"/>
      <c r="CB3417" s="164"/>
      <c r="CC3417" s="164"/>
      <c r="CD3417" s="164"/>
      <c r="CE3417" s="164"/>
      <c r="CF3417" s="164"/>
    </row>
    <row r="3418" spans="1:84" ht="15" customHeight="1">
      <c r="A3418" s="57"/>
      <c r="B3418" s="844" t="str">
        <f>CF3409</f>
        <v/>
      </c>
      <c r="C3418" s="844"/>
      <c r="D3418" s="844"/>
      <c r="E3418" s="844"/>
      <c r="F3418" s="844"/>
      <c r="G3418" s="844"/>
      <c r="H3418" s="844"/>
      <c r="I3418" s="844"/>
      <c r="J3418" s="844"/>
      <c r="K3418" s="844"/>
      <c r="L3418" s="844"/>
      <c r="M3418" s="844"/>
      <c r="N3418" s="844"/>
      <c r="O3418" s="844"/>
      <c r="P3418" s="844"/>
      <c r="Q3418" s="844"/>
      <c r="R3418" s="844"/>
      <c r="S3418" s="844"/>
      <c r="T3418" s="844"/>
      <c r="U3418" s="844"/>
      <c r="V3418" s="844"/>
      <c r="W3418" s="844"/>
      <c r="X3418" s="844"/>
      <c r="Y3418" s="844"/>
      <c r="Z3418" s="844"/>
      <c r="AA3418" s="844"/>
      <c r="AB3418" s="844"/>
      <c r="AC3418" s="844"/>
      <c r="AD3418" s="844"/>
      <c r="AE3418" s="844"/>
      <c r="AF3418" s="164"/>
      <c r="AG3418" s="164"/>
      <c r="AH3418" s="164"/>
      <c r="AI3418" s="164"/>
      <c r="AJ3418" s="164"/>
      <c r="AK3418" s="164"/>
      <c r="AL3418" s="164"/>
      <c r="AM3418" s="164"/>
      <c r="AN3418" s="164"/>
      <c r="AO3418" s="164"/>
      <c r="AP3418" s="164"/>
      <c r="AQ3418" s="164"/>
      <c r="AR3418" s="164"/>
      <c r="AS3418" s="164"/>
      <c r="AT3418" s="164"/>
      <c r="AU3418" s="164"/>
      <c r="AV3418" s="164"/>
      <c r="AW3418" s="164"/>
      <c r="AX3418" s="164"/>
      <c r="AY3418" s="164"/>
      <c r="AZ3418" s="164"/>
      <c r="BA3418" s="164"/>
      <c r="BB3418" s="164"/>
      <c r="BC3418" s="164"/>
      <c r="BD3418" s="164"/>
      <c r="BE3418" s="164"/>
      <c r="BF3418" s="164"/>
      <c r="BG3418" s="164"/>
      <c r="BH3418" s="164"/>
      <c r="BI3418" s="164"/>
      <c r="BJ3418" s="164"/>
      <c r="BK3418" s="164"/>
      <c r="BL3418" s="164"/>
      <c r="BM3418" s="164"/>
      <c r="BN3418" s="164"/>
      <c r="BO3418" s="164"/>
      <c r="BP3418" s="164"/>
      <c r="BQ3418" s="164"/>
      <c r="BR3418" s="164"/>
      <c r="BS3418" s="164"/>
      <c r="BT3418" s="164"/>
      <c r="BU3418" s="164"/>
      <c r="BV3418" s="164"/>
      <c r="BW3418" s="164"/>
      <c r="BX3418" s="164"/>
      <c r="BY3418" s="164"/>
      <c r="BZ3418" s="164"/>
      <c r="CA3418" s="164"/>
      <c r="CB3418" s="164"/>
      <c r="CC3418" s="164"/>
      <c r="CD3418" s="164"/>
      <c r="CE3418" s="164"/>
      <c r="CF3418" s="164"/>
    </row>
    <row r="3419" spans="1:84" ht="36" customHeight="1">
      <c r="A3419" s="50" t="s">
        <v>6023</v>
      </c>
      <c r="B3419" s="864" t="s">
        <v>6024</v>
      </c>
      <c r="C3419" s="864"/>
      <c r="D3419" s="864"/>
      <c r="E3419" s="864"/>
      <c r="F3419" s="864"/>
      <c r="G3419" s="864"/>
      <c r="H3419" s="864"/>
      <c r="I3419" s="864"/>
      <c r="J3419" s="864"/>
      <c r="K3419" s="864"/>
      <c r="L3419" s="864"/>
      <c r="M3419" s="864"/>
      <c r="N3419" s="864"/>
      <c r="O3419" s="864"/>
      <c r="P3419" s="864"/>
      <c r="Q3419" s="864"/>
      <c r="R3419" s="864"/>
      <c r="S3419" s="864"/>
      <c r="T3419" s="864"/>
      <c r="U3419" s="864"/>
      <c r="V3419" s="864"/>
      <c r="W3419" s="864"/>
      <c r="X3419" s="864"/>
      <c r="Y3419" s="864"/>
      <c r="Z3419" s="864"/>
      <c r="AA3419" s="864"/>
      <c r="AB3419" s="864"/>
      <c r="AC3419" s="864"/>
      <c r="AD3419" s="864"/>
      <c r="AE3419" s="164"/>
      <c r="AF3419" s="164"/>
      <c r="AG3419" s="164"/>
      <c r="AH3419" s="164"/>
      <c r="AI3419" s="164"/>
      <c r="AJ3419" s="164"/>
      <c r="AK3419" s="164"/>
      <c r="AL3419" s="164"/>
      <c r="AM3419" s="164"/>
      <c r="AN3419" s="164"/>
      <c r="AO3419" s="164"/>
      <c r="AP3419" s="164"/>
      <c r="AQ3419" s="164"/>
      <c r="AR3419" s="164"/>
      <c r="AS3419" s="164"/>
      <c r="AT3419" s="164"/>
      <c r="AU3419" s="164"/>
      <c r="AV3419" s="164"/>
      <c r="AW3419" s="164"/>
      <c r="AX3419" s="164"/>
      <c r="AY3419" s="164"/>
      <c r="AZ3419" s="164"/>
      <c r="BA3419" s="164"/>
      <c r="BB3419" s="164"/>
      <c r="BC3419" s="164"/>
      <c r="BD3419" s="164"/>
      <c r="BE3419" s="164"/>
      <c r="BF3419" s="164"/>
      <c r="BG3419" s="164"/>
      <c r="BH3419" s="164"/>
      <c r="BI3419" s="164"/>
      <c r="BJ3419" s="164"/>
      <c r="BK3419" s="164"/>
      <c r="BL3419" s="164"/>
      <c r="BM3419" s="164"/>
      <c r="BN3419" s="164"/>
      <c r="BO3419" s="164"/>
      <c r="BP3419" s="164"/>
      <c r="BQ3419" s="164"/>
      <c r="BR3419" s="164"/>
      <c r="BS3419" s="164"/>
      <c r="BT3419" s="164"/>
      <c r="BU3419" s="164"/>
      <c r="BV3419" s="164"/>
      <c r="BW3419" s="164"/>
      <c r="BX3419" s="164"/>
      <c r="BY3419" s="164"/>
      <c r="BZ3419" s="164"/>
      <c r="CA3419" s="164"/>
      <c r="CB3419" s="164"/>
      <c r="CC3419" s="164"/>
      <c r="CD3419" s="164"/>
      <c r="CE3419" s="164"/>
      <c r="CF3419" s="164"/>
    </row>
    <row r="3420" spans="1:84" ht="36" customHeight="1">
      <c r="A3420" s="57"/>
      <c r="B3420" s="26"/>
      <c r="C3420" s="733" t="s">
        <v>6025</v>
      </c>
      <c r="D3420" s="733"/>
      <c r="E3420" s="733"/>
      <c r="F3420" s="733"/>
      <c r="G3420" s="733"/>
      <c r="H3420" s="733"/>
      <c r="I3420" s="733"/>
      <c r="J3420" s="733"/>
      <c r="K3420" s="733"/>
      <c r="L3420" s="733"/>
      <c r="M3420" s="733"/>
      <c r="N3420" s="733"/>
      <c r="O3420" s="733"/>
      <c r="P3420" s="733"/>
      <c r="Q3420" s="733"/>
      <c r="R3420" s="733"/>
      <c r="S3420" s="733"/>
      <c r="T3420" s="733"/>
      <c r="U3420" s="733"/>
      <c r="V3420" s="733"/>
      <c r="W3420" s="733"/>
      <c r="X3420" s="733"/>
      <c r="Y3420" s="733"/>
      <c r="Z3420" s="733"/>
      <c r="AA3420" s="733"/>
      <c r="AB3420" s="733"/>
      <c r="AC3420" s="733"/>
      <c r="AD3420" s="733"/>
      <c r="AE3420" s="164"/>
      <c r="AF3420" s="164"/>
      <c r="AG3420" s="164"/>
      <c r="AH3420" s="164"/>
      <c r="AI3420" s="164"/>
      <c r="AJ3420" s="164"/>
      <c r="AK3420" s="164"/>
      <c r="AL3420" s="164"/>
      <c r="AM3420" s="164"/>
      <c r="AN3420" s="164"/>
      <c r="AO3420" s="164"/>
      <c r="AP3420" s="164"/>
      <c r="AQ3420" s="164"/>
      <c r="AR3420" s="164"/>
      <c r="AS3420" s="164"/>
      <c r="AT3420" s="164"/>
      <c r="AU3420" s="164"/>
      <c r="AV3420" s="164"/>
      <c r="AW3420" s="164"/>
      <c r="AX3420" s="164"/>
      <c r="AY3420" s="164"/>
      <c r="AZ3420" s="164"/>
      <c r="BA3420" s="164"/>
      <c r="BB3420" s="164"/>
      <c r="BC3420" s="164"/>
      <c r="BD3420" s="164"/>
      <c r="BE3420" s="164"/>
      <c r="BF3420" s="164"/>
      <c r="BG3420" s="164"/>
      <c r="BH3420" s="164"/>
      <c r="BI3420" s="164"/>
      <c r="BJ3420" s="164"/>
      <c r="BK3420" s="164"/>
      <c r="BL3420" s="164"/>
      <c r="BM3420" s="164"/>
      <c r="BN3420" s="164"/>
      <c r="BO3420" s="164"/>
      <c r="BP3420" s="164"/>
      <c r="BQ3420" s="164"/>
      <c r="BR3420" s="164"/>
      <c r="BS3420" s="164"/>
      <c r="BT3420" s="164"/>
      <c r="BU3420" s="164"/>
      <c r="BV3420" s="164"/>
      <c r="BW3420" s="164"/>
      <c r="BX3420" s="164"/>
      <c r="BY3420" s="164"/>
      <c r="BZ3420" s="164"/>
      <c r="CA3420" s="164"/>
      <c r="CB3420" s="164"/>
      <c r="CC3420" s="164"/>
      <c r="CD3420" s="164"/>
      <c r="CE3420" s="164"/>
      <c r="CF3420" s="164"/>
    </row>
    <row r="3421" spans="1:84" ht="15" customHeight="1">
      <c r="A3421" s="57"/>
      <c r="B3421" s="26"/>
      <c r="C3421" s="39"/>
      <c r="D3421" s="26"/>
      <c r="E3421" s="26"/>
      <c r="F3421" s="26"/>
      <c r="G3421" s="26"/>
      <c r="H3421" s="26"/>
      <c r="I3421" s="26"/>
      <c r="J3421" s="26"/>
      <c r="K3421" s="26"/>
      <c r="L3421" s="26"/>
      <c r="M3421" s="26"/>
      <c r="N3421" s="26"/>
      <c r="O3421" s="26"/>
      <c r="P3421" s="26"/>
      <c r="Q3421" s="26"/>
      <c r="R3421" s="26"/>
      <c r="S3421" s="26"/>
      <c r="T3421" s="26"/>
      <c r="U3421" s="26"/>
      <c r="V3421" s="26"/>
      <c r="W3421" s="26"/>
      <c r="X3421" s="26"/>
      <c r="Y3421" s="26"/>
      <c r="Z3421" s="26"/>
      <c r="AA3421" s="26"/>
      <c r="AB3421" s="26"/>
      <c r="AC3421" s="26"/>
      <c r="AD3421" s="26"/>
      <c r="AE3421" s="164"/>
      <c r="AF3421" s="164"/>
      <c r="AG3421" s="164"/>
      <c r="AH3421" s="164"/>
      <c r="AI3421" s="164"/>
      <c r="AJ3421" s="164"/>
      <c r="AK3421" s="164"/>
      <c r="AL3421" s="164"/>
      <c r="AM3421" s="164"/>
      <c r="AN3421" s="164"/>
      <c r="AO3421" s="164"/>
      <c r="AP3421" s="164"/>
      <c r="AQ3421" s="164"/>
      <c r="AR3421" s="164"/>
      <c r="AS3421" s="164"/>
      <c r="AT3421" s="164"/>
      <c r="AU3421" s="164"/>
      <c r="AV3421" s="164"/>
      <c r="AW3421" s="164"/>
      <c r="AX3421" s="164"/>
      <c r="AY3421" s="164"/>
      <c r="AZ3421" s="164"/>
      <c r="BA3421" s="164"/>
      <c r="BB3421" s="164"/>
      <c r="BC3421" s="164"/>
      <c r="BD3421" s="164"/>
      <c r="BE3421" s="164"/>
      <c r="BF3421" s="164"/>
      <c r="BG3421" s="164"/>
      <c r="BH3421" s="164"/>
      <c r="BI3421" s="164"/>
      <c r="BJ3421" s="164"/>
      <c r="BK3421" s="164"/>
      <c r="BL3421" s="164"/>
      <c r="BM3421" s="164"/>
      <c r="BN3421" s="164"/>
      <c r="BO3421" s="164"/>
      <c r="BP3421" s="164"/>
      <c r="BQ3421" s="164"/>
      <c r="BR3421" s="164"/>
      <c r="BS3421" s="164"/>
      <c r="BT3421" s="164"/>
      <c r="BU3421" s="164"/>
      <c r="BV3421" s="164"/>
      <c r="BW3421" s="164"/>
      <c r="BX3421" s="164"/>
      <c r="BY3421" s="164"/>
      <c r="BZ3421" s="164"/>
      <c r="CA3421" s="164"/>
      <c r="CB3421" s="164"/>
      <c r="CC3421" s="164"/>
      <c r="CD3421" s="164"/>
      <c r="CE3421" s="164"/>
      <c r="CF3421" s="164"/>
    </row>
    <row r="3422" spans="1:84" ht="48" customHeight="1">
      <c r="A3422" s="57"/>
      <c r="B3422" s="26"/>
      <c r="C3422" s="877" t="s">
        <v>5083</v>
      </c>
      <c r="D3422" s="878"/>
      <c r="E3422" s="878"/>
      <c r="F3422" s="878"/>
      <c r="G3422" s="878"/>
      <c r="H3422" s="878"/>
      <c r="I3422" s="878"/>
      <c r="J3422" s="878"/>
      <c r="K3422" s="878"/>
      <c r="L3422" s="878"/>
      <c r="M3422" s="878"/>
      <c r="N3422" s="878"/>
      <c r="O3422" s="878"/>
      <c r="P3422" s="878"/>
      <c r="Q3422" s="878"/>
      <c r="R3422" s="879"/>
      <c r="S3422" s="710" t="s">
        <v>6026</v>
      </c>
      <c r="T3422" s="710"/>
      <c r="U3422" s="710"/>
      <c r="V3422" s="710"/>
      <c r="W3422" s="710"/>
      <c r="X3422" s="710"/>
      <c r="Y3422" s="707" t="s">
        <v>6027</v>
      </c>
      <c r="Z3422" s="708"/>
      <c r="AA3422" s="708"/>
      <c r="AB3422" s="708"/>
      <c r="AC3422" s="708"/>
      <c r="AD3422" s="709"/>
      <c r="AE3422" s="164"/>
      <c r="AF3422" s="164"/>
      <c r="AG3422" s="164"/>
      <c r="AH3422" s="164"/>
      <c r="AI3422" s="164"/>
      <c r="AJ3422" s="164"/>
      <c r="AK3422" s="164"/>
      <c r="AL3422" s="164"/>
      <c r="AM3422" s="164"/>
      <c r="AN3422" s="164"/>
      <c r="AO3422" s="164"/>
      <c r="AP3422" s="164"/>
      <c r="AQ3422" s="771" t="s">
        <v>5432</v>
      </c>
      <c r="AR3422" s="771"/>
      <c r="AS3422" s="771"/>
      <c r="AT3422" s="1026" t="s">
        <v>6018</v>
      </c>
      <c r="AU3422" s="1026"/>
      <c r="AV3422" s="1026"/>
      <c r="AW3422" s="770" t="s">
        <v>5082</v>
      </c>
      <c r="AX3422" s="770"/>
      <c r="AY3422" s="770"/>
      <c r="AZ3422" s="164"/>
      <c r="BA3422" s="164"/>
      <c r="BB3422" s="164"/>
      <c r="BC3422" s="164"/>
      <c r="BD3422" s="164"/>
      <c r="BE3422" s="164"/>
      <c r="BF3422" s="164"/>
      <c r="BG3422" s="164"/>
      <c r="BH3422" s="164"/>
      <c r="BI3422" s="164"/>
      <c r="BJ3422" s="164"/>
      <c r="BK3422" s="164"/>
      <c r="BL3422" s="164"/>
      <c r="BM3422" s="164"/>
      <c r="BN3422" s="164"/>
      <c r="BO3422" s="164"/>
      <c r="BP3422" s="164"/>
      <c r="BQ3422" s="164"/>
      <c r="BR3422" s="164"/>
      <c r="BS3422" s="164"/>
      <c r="BT3422" s="164"/>
      <c r="BU3422" s="164"/>
      <c r="BV3422" s="164"/>
      <c r="BW3422" s="164"/>
      <c r="BX3422" s="164"/>
      <c r="BY3422" s="164"/>
      <c r="BZ3422" s="164"/>
      <c r="CA3422" s="164"/>
      <c r="CB3422" s="164"/>
      <c r="CC3422" s="164"/>
      <c r="CD3422" s="164"/>
      <c r="CE3422" s="164"/>
      <c r="CF3422" s="164"/>
    </row>
    <row r="3423" spans="1:84" ht="48" customHeight="1">
      <c r="A3423" s="57"/>
      <c r="B3423" s="26"/>
      <c r="C3423" s="880"/>
      <c r="D3423" s="881"/>
      <c r="E3423" s="881"/>
      <c r="F3423" s="881"/>
      <c r="G3423" s="881"/>
      <c r="H3423" s="881"/>
      <c r="I3423" s="881"/>
      <c r="J3423" s="881"/>
      <c r="K3423" s="881"/>
      <c r="L3423" s="881"/>
      <c r="M3423" s="881"/>
      <c r="N3423" s="881"/>
      <c r="O3423" s="881"/>
      <c r="P3423" s="881"/>
      <c r="Q3423" s="881"/>
      <c r="R3423" s="882"/>
      <c r="S3423" s="707" t="s">
        <v>5362</v>
      </c>
      <c r="T3423" s="709"/>
      <c r="U3423" s="951" t="s">
        <v>5397</v>
      </c>
      <c r="V3423" s="952"/>
      <c r="W3423" s="951" t="s">
        <v>5398</v>
      </c>
      <c r="X3423" s="952"/>
      <c r="Y3423" s="707" t="s">
        <v>5362</v>
      </c>
      <c r="Z3423" s="709"/>
      <c r="AA3423" s="951" t="s">
        <v>5397</v>
      </c>
      <c r="AB3423" s="952"/>
      <c r="AC3423" s="951" t="s">
        <v>5398</v>
      </c>
      <c r="AD3423" s="952"/>
      <c r="AE3423" s="164"/>
      <c r="AF3423" s="164"/>
      <c r="AG3423" s="287" t="s">
        <v>5088</v>
      </c>
      <c r="AH3423" s="297" t="s">
        <v>5089</v>
      </c>
      <c r="AI3423" s="288" t="s">
        <v>5369</v>
      </c>
      <c r="AJ3423" s="289" t="s">
        <v>5089</v>
      </c>
      <c r="AK3423" s="290" t="s">
        <v>5523</v>
      </c>
      <c r="AL3423" s="291" t="s">
        <v>5524</v>
      </c>
      <c r="AM3423" s="288" t="s">
        <v>5369</v>
      </c>
      <c r="AN3423" s="289" t="s">
        <v>5089</v>
      </c>
      <c r="AO3423" s="290" t="s">
        <v>5523</v>
      </c>
      <c r="AP3423" s="291" t="s">
        <v>5524</v>
      </c>
      <c r="AQ3423" s="401" t="s">
        <v>5459</v>
      </c>
      <c r="AR3423" s="270" t="s">
        <v>5093</v>
      </c>
      <c r="AS3423" s="271" t="s">
        <v>5094</v>
      </c>
      <c r="AT3423" s="471" t="s">
        <v>5369</v>
      </c>
      <c r="AU3423" s="454" t="s">
        <v>5423</v>
      </c>
      <c r="AV3423" s="472" t="s">
        <v>5424</v>
      </c>
      <c r="AW3423" s="401" t="s">
        <v>5092</v>
      </c>
      <c r="AX3423" s="270" t="s">
        <v>5093</v>
      </c>
      <c r="AY3423" s="369" t="s">
        <v>5094</v>
      </c>
      <c r="AZ3423" s="164"/>
      <c r="BA3423" s="164"/>
      <c r="BB3423" s="164"/>
      <c r="BC3423" s="164"/>
      <c r="BD3423" s="164"/>
      <c r="BE3423" s="164"/>
      <c r="BF3423" s="164"/>
      <c r="BG3423" s="164"/>
      <c r="BH3423" s="164"/>
      <c r="BI3423" s="164"/>
      <c r="BJ3423" s="164"/>
      <c r="BK3423" s="164"/>
      <c r="BL3423" s="164"/>
      <c r="BM3423" s="164"/>
      <c r="BN3423" s="164"/>
      <c r="BO3423" s="164"/>
      <c r="BP3423" s="164"/>
      <c r="BQ3423" s="164"/>
      <c r="BR3423" s="164"/>
      <c r="BS3423" s="164"/>
      <c r="BT3423" s="164"/>
      <c r="BU3423" s="164"/>
      <c r="BV3423" s="164"/>
      <c r="BW3423" s="164"/>
      <c r="BX3423" s="164"/>
      <c r="BY3423" s="164"/>
      <c r="BZ3423" s="164"/>
      <c r="CA3423" s="164"/>
      <c r="CB3423" s="164"/>
      <c r="CC3423" s="164"/>
      <c r="CD3423" s="164"/>
      <c r="CE3423" s="164"/>
      <c r="CF3423" s="164"/>
    </row>
    <row r="3424" spans="1:84" ht="15" customHeight="1">
      <c r="A3424" s="57"/>
      <c r="B3424" s="26"/>
      <c r="C3424" s="165" t="s">
        <v>5008</v>
      </c>
      <c r="D3424" s="935" t="str">
        <f>IF(D40="","",D40)</f>
        <v>OFICINA DEL C GOBERNADOR</v>
      </c>
      <c r="E3424" s="935"/>
      <c r="F3424" s="935"/>
      <c r="G3424" s="935"/>
      <c r="H3424" s="935"/>
      <c r="I3424" s="935"/>
      <c r="J3424" s="935"/>
      <c r="K3424" s="935"/>
      <c r="L3424" s="935"/>
      <c r="M3424" s="935"/>
      <c r="N3424" s="935"/>
      <c r="O3424" s="935"/>
      <c r="P3424" s="935"/>
      <c r="Q3424" s="935"/>
      <c r="R3424" s="935"/>
      <c r="S3424" s="713"/>
      <c r="T3424" s="715"/>
      <c r="U3424" s="713"/>
      <c r="V3424" s="715"/>
      <c r="W3424" s="713"/>
      <c r="X3424" s="715"/>
      <c r="Y3424" s="713"/>
      <c r="Z3424" s="715"/>
      <c r="AA3424" s="713"/>
      <c r="AB3424" s="715"/>
      <c r="AC3424" s="713"/>
      <c r="AD3424" s="715"/>
      <c r="AE3424" s="164"/>
      <c r="AF3424" s="164"/>
      <c r="AG3424" s="199">
        <f>IF(AND(COUNTBLANK(D3424)=1,COUNTA(S3424:AD3424)=0),0,IF(AND(COUNTBLANK(D3424)=0,COUNTA(S3424:AD3424)=6),0,1))</f>
        <v>1</v>
      </c>
      <c r="AH3424" s="298">
        <f>COUNTIF(S3424:AD3424,"NS")</f>
        <v>0</v>
      </c>
      <c r="AI3424" s="293">
        <f>S3424</f>
        <v>0</v>
      </c>
      <c r="AJ3424" s="294">
        <f>COUNTIF(U3424:X3424,"NS")</f>
        <v>0</v>
      </c>
      <c r="AK3424" s="295">
        <f>SUM(U3424:X3424)</f>
        <v>0</v>
      </c>
      <c r="AL3424" s="296">
        <f>IF(OR(AND(AI3424=0, AJ3424&gt;0),AND(AI3424="NS", AK3424&gt;0), AND(AI3424="NS", AJ3424=0, AK3424=0)), 1, IF(OR(AND(AI3424&gt;0, AJ3424&gt;1,AI3424&gt;AK3424), AND(AI3424="NS", AJ3424=2), AND(AI3424="NS", AK3424=0, AJ3424&gt;0), AI3424=AK3424), 0, 1))</f>
        <v>0</v>
      </c>
      <c r="AM3424" s="293">
        <f>Y3424</f>
        <v>0</v>
      </c>
      <c r="AN3424" s="294">
        <f>COUNTIF(AA3424:AD3424,"NS")</f>
        <v>0</v>
      </c>
      <c r="AO3424" s="295">
        <f>SUM(AA3424:AD3424)</f>
        <v>0</v>
      </c>
      <c r="AP3424" s="296">
        <f>IF(OR(AND(AM3424=0, AN3424&gt;0),AND(AM3424="NS", AO3424&gt;0), AND(AM3424="NS", AN3424=0, AO3424=0)), 1, IF(OR(AND(AM3424&gt;0, AN3424&gt;1,AM3424&gt;AO3424), AND(AM3424="NS", AN3424=2), AND(AM3424="NS", AO3424=0, AN3424&gt;0), AM3424=AO3424), 0, 1))</f>
        <v>0</v>
      </c>
      <c r="AQ3424" s="402">
        <f>IF(SUM(AL3424,AP3424)=0,0,1)</f>
        <v>0</v>
      </c>
      <c r="AR3424" s="370" t="str">
        <f>IF(AQ3424=0,"",
IF(SUM($AQ$3424:AQ3424)=1,AS3424,
IF($AQ$3544&gt;SUM($AQ$3424:AQ3424),_xlfn.CONCAT(", ",AS3424),
IF($AQ$3544=SUM($AQ$3424:AQ3424),_xlfn.CONCAT(" y ",AS3424)))))</f>
        <v/>
      </c>
      <c r="AS3424" s="156" t="s">
        <v>5095</v>
      </c>
      <c r="AT3424" s="285">
        <f>IF(OR(Y3424="NS",S3424="NS"),0,IF(AND(Y3424="NA",S3424="NA"),0,IF(Y3424&lt;=S3424,0,1)))</f>
        <v>0</v>
      </c>
      <c r="AU3424" s="449">
        <f>IF(OR(AA3424="NS",U3424="NS"),0,IF(AND(AA3424="NA",U3424="NA"),0,IF(AA3424&lt;=U3424,0,1)))</f>
        <v>0</v>
      </c>
      <c r="AV3424" s="469">
        <f>IF(OR(AC3424="NS",W3424="NS"),0,IF(AND(AC3424="NA",W3424="NA"),0,IF(AC3424&lt;=W3424,0,1)))</f>
        <v>0</v>
      </c>
      <c r="AW3424" s="272">
        <f>IF(AG3424=0,0,1)</f>
        <v>1</v>
      </c>
      <c r="AX3424" s="273" t="str">
        <f>IF(AW3424=0,"",
IF(SUM($AW$3424:AW3424)=1,AY3424,
IF($AW$3544&gt;SUM($AW$3424:AW3424),_xlfn.CONCAT(", ",AY3424),
IF($AW$3544=SUM($AW$3424:AW3424),_xlfn.CONCAT(" y ",AY3424)))))</f>
        <v>1</v>
      </c>
      <c r="AY3424" s="156" t="s">
        <v>5095</v>
      </c>
      <c r="AZ3424" s="164"/>
      <c r="BA3424" s="164"/>
      <c r="BB3424" s="164"/>
      <c r="BC3424" s="164"/>
      <c r="BD3424" s="164"/>
      <c r="BE3424" s="164"/>
      <c r="BF3424" s="164"/>
      <c r="BG3424" s="164"/>
      <c r="BH3424" s="164"/>
      <c r="BI3424" s="164"/>
      <c r="BJ3424" s="164"/>
      <c r="BK3424" s="164"/>
      <c r="BL3424" s="164"/>
      <c r="BM3424" s="164"/>
      <c r="BN3424" s="164"/>
      <c r="BO3424" s="164"/>
      <c r="BP3424" s="164"/>
      <c r="BQ3424" s="164"/>
      <c r="BR3424" s="164"/>
      <c r="BS3424" s="164"/>
      <c r="BT3424" s="164"/>
      <c r="BU3424" s="164"/>
      <c r="BV3424" s="164"/>
      <c r="BW3424" s="164"/>
      <c r="BX3424" s="164"/>
      <c r="BY3424" s="164"/>
      <c r="BZ3424" s="164"/>
      <c r="CA3424" s="164"/>
      <c r="CB3424" s="164"/>
      <c r="CC3424" s="164"/>
      <c r="CD3424" s="164"/>
      <c r="CE3424" s="164"/>
      <c r="CF3424" s="164"/>
    </row>
    <row r="3425" spans="1:51" ht="15" customHeight="1">
      <c r="A3425" s="57"/>
      <c r="B3425" s="26"/>
      <c r="C3425" s="669" t="s">
        <v>5010</v>
      </c>
      <c r="D3425" s="935" t="str">
        <f t="shared" ref="D3425:D3488" si="1368">IF(D41="","",D41)</f>
        <v>SECRETARIA DE DESARROLLO AGROPECUARIO RURAL Y PESCA</v>
      </c>
      <c r="E3425" s="935"/>
      <c r="F3425" s="935"/>
      <c r="G3425" s="935"/>
      <c r="H3425" s="935"/>
      <c r="I3425" s="935"/>
      <c r="J3425" s="935"/>
      <c r="K3425" s="935"/>
      <c r="L3425" s="935"/>
      <c r="M3425" s="935"/>
      <c r="N3425" s="935"/>
      <c r="O3425" s="935"/>
      <c r="P3425" s="935"/>
      <c r="Q3425" s="935"/>
      <c r="R3425" s="935"/>
      <c r="S3425" s="713"/>
      <c r="T3425" s="715"/>
      <c r="U3425" s="713"/>
      <c r="V3425" s="715"/>
      <c r="W3425" s="713"/>
      <c r="X3425" s="715"/>
      <c r="Y3425" s="713"/>
      <c r="Z3425" s="715"/>
      <c r="AA3425" s="713"/>
      <c r="AB3425" s="715"/>
      <c r="AC3425" s="713"/>
      <c r="AD3425" s="715"/>
      <c r="AE3425" s="164"/>
      <c r="AF3425" s="164"/>
      <c r="AG3425" s="199">
        <f t="shared" ref="AG3425:AG3488" si="1369">IF(AND(COUNTBLANK(D3425)=1,COUNTA(S3425:AD3425)=0),0,IF(AND(COUNTBLANK(D3425)=0,COUNTA(S3425:AD3425)=6),0,1))</f>
        <v>1</v>
      </c>
      <c r="AH3425" s="298">
        <f t="shared" ref="AH3425:AH3488" si="1370">COUNTIF(S3425:AD3425,"NS")</f>
        <v>0</v>
      </c>
      <c r="AI3425" s="293">
        <f t="shared" ref="AI3425:AI3488" si="1371">S3425</f>
        <v>0</v>
      </c>
      <c r="AJ3425" s="294">
        <f t="shared" ref="AJ3425:AJ3488" si="1372">COUNTIF(U3425:X3425,"NS")</f>
        <v>0</v>
      </c>
      <c r="AK3425" s="295">
        <f t="shared" ref="AK3425:AK3488" si="1373">SUM(U3425:X3425)</f>
        <v>0</v>
      </c>
      <c r="AL3425" s="296">
        <f t="shared" ref="AL3425:AL3488" si="1374">IF(OR(AND(AI3425=0, AJ3425&gt;0),AND(AI3425="NS", AK3425&gt;0), AND(AI3425="NS", AJ3425=0, AK3425=0)), 1, IF(OR(AND(AI3425&gt;0, AJ3425&gt;1,AI3425&gt;AK3425), AND(AI3425="NS", AJ3425=2), AND(AI3425="NS", AK3425=0, AJ3425&gt;0), AI3425=AK3425), 0, 1))</f>
        <v>0</v>
      </c>
      <c r="AM3425" s="293">
        <f t="shared" ref="AM3425:AM3488" si="1375">Y3425</f>
        <v>0</v>
      </c>
      <c r="AN3425" s="294">
        <f t="shared" ref="AN3425:AN3488" si="1376">COUNTIF(AA3425:AD3425,"NS")</f>
        <v>0</v>
      </c>
      <c r="AO3425" s="295">
        <f t="shared" ref="AO3425:AO3488" si="1377">SUM(AA3425:AD3425)</f>
        <v>0</v>
      </c>
      <c r="AP3425" s="296">
        <f t="shared" ref="AP3425:AP3488" si="1378">IF(OR(AND(AM3425=0, AN3425&gt;0),AND(AM3425="NS", AO3425&gt;0), AND(AM3425="NS", AN3425=0, AO3425=0)), 1, IF(OR(AND(AM3425&gt;0, AN3425&gt;1,AM3425&gt;AO3425), AND(AM3425="NS", AN3425=2), AND(AM3425="NS", AO3425=0, AN3425&gt;0), AM3425=AO3425), 0, 1))</f>
        <v>0</v>
      </c>
      <c r="AQ3425" s="402">
        <f t="shared" ref="AQ3425:AQ3488" si="1379">IF(SUM(AL3425,AP3425)=0,0,1)</f>
        <v>0</v>
      </c>
      <c r="AR3425" s="370" t="str">
        <f>IF(AQ3425=0,"",
IF(SUM($AQ$3424:AQ3425)=1,AS3425,
IF($AQ$3544&gt;SUM($AQ$3424:AQ3425),_xlfn.CONCAT(", ",AS3425),
IF($AQ$3544=SUM($AQ$3424:AQ3425),_xlfn.CONCAT(" y ",AS3425)))))</f>
        <v/>
      </c>
      <c r="AS3425" s="156" t="s">
        <v>5096</v>
      </c>
      <c r="AT3425" s="285">
        <f t="shared" ref="AT3425:AT3488" si="1380">IF(OR(Y3425="NS",S3425="NS"),0,IF(AND(Y3425="NA",S3425="NA"),0,IF(Y3425&lt;=S3425,0,1)))</f>
        <v>0</v>
      </c>
      <c r="AU3425" s="449">
        <f t="shared" ref="AU3425:AU3488" si="1381">IF(OR(AA3425="NS",U3425="NS"),0,IF(AND(AA3425="NA",U3425="NA"),0,IF(AA3425&lt;=U3425,0,1)))</f>
        <v>0</v>
      </c>
      <c r="AV3425" s="469">
        <f t="shared" ref="AV3425:AV3488" si="1382">IF(OR(AC3425="NS",W3425="NS"),0,IF(AND(AC3425="NA",W3425="NA"),0,IF(AC3425&lt;=W3425,0,1)))</f>
        <v>0</v>
      </c>
      <c r="AW3425" s="272">
        <f t="shared" ref="AW3425:AW3488" si="1383">IF(AG3425=0,0,1)</f>
        <v>1</v>
      </c>
      <c r="AX3425" s="273" t="str">
        <f>IF(AW3425=0,"",
IF(SUM($AW$3424:AW3425)=1,AY3425,
IF($AW$3544&gt;SUM($AW$3424:AW3425),_xlfn.CONCAT(", ",AY3425),
IF($AW$3544=SUM($AW$3424:AW3425),_xlfn.CONCAT(" y ",AY3425)))))</f>
        <v>, 2</v>
      </c>
      <c r="AY3425" s="156" t="s">
        <v>5096</v>
      </c>
    </row>
    <row r="3426" spans="1:51" ht="15" customHeight="1">
      <c r="A3426" s="57"/>
      <c r="B3426" s="26"/>
      <c r="C3426" s="665" t="s">
        <v>5012</v>
      </c>
      <c r="D3426" s="935" t="str">
        <f t="shared" si="1368"/>
        <v>SECRETARIA DE SALUD</v>
      </c>
      <c r="E3426" s="935"/>
      <c r="F3426" s="935"/>
      <c r="G3426" s="935"/>
      <c r="H3426" s="935"/>
      <c r="I3426" s="935"/>
      <c r="J3426" s="935"/>
      <c r="K3426" s="935"/>
      <c r="L3426" s="935"/>
      <c r="M3426" s="935"/>
      <c r="N3426" s="935"/>
      <c r="O3426" s="935"/>
      <c r="P3426" s="935"/>
      <c r="Q3426" s="935"/>
      <c r="R3426" s="935"/>
      <c r="S3426" s="713"/>
      <c r="T3426" s="715"/>
      <c r="U3426" s="713"/>
      <c r="V3426" s="715"/>
      <c r="W3426" s="713"/>
      <c r="X3426" s="715"/>
      <c r="Y3426" s="713"/>
      <c r="Z3426" s="715"/>
      <c r="AA3426" s="713"/>
      <c r="AB3426" s="715"/>
      <c r="AC3426" s="713"/>
      <c r="AD3426" s="715"/>
      <c r="AE3426" s="164"/>
      <c r="AF3426" s="164"/>
      <c r="AG3426" s="199">
        <f t="shared" si="1369"/>
        <v>1</v>
      </c>
      <c r="AH3426" s="298">
        <f t="shared" si="1370"/>
        <v>0</v>
      </c>
      <c r="AI3426" s="293">
        <f t="shared" si="1371"/>
        <v>0</v>
      </c>
      <c r="AJ3426" s="294">
        <f t="shared" si="1372"/>
        <v>0</v>
      </c>
      <c r="AK3426" s="295">
        <f t="shared" si="1373"/>
        <v>0</v>
      </c>
      <c r="AL3426" s="296">
        <f t="shared" si="1374"/>
        <v>0</v>
      </c>
      <c r="AM3426" s="293">
        <f t="shared" si="1375"/>
        <v>0</v>
      </c>
      <c r="AN3426" s="294">
        <f t="shared" si="1376"/>
        <v>0</v>
      </c>
      <c r="AO3426" s="295">
        <f t="shared" si="1377"/>
        <v>0</v>
      </c>
      <c r="AP3426" s="296">
        <f t="shared" si="1378"/>
        <v>0</v>
      </c>
      <c r="AQ3426" s="402">
        <f t="shared" si="1379"/>
        <v>0</v>
      </c>
      <c r="AR3426" s="370" t="str">
        <f>IF(AQ3426=0,"",
IF(SUM($AQ$3424:AQ3426)=1,AS3426,
IF($AQ$3544&gt;SUM($AQ$3424:AQ3426),_xlfn.CONCAT(", ",AS3426),
IF($AQ$3544=SUM($AQ$3424:AQ3426),_xlfn.CONCAT(" y ",AS3426)))))</f>
        <v/>
      </c>
      <c r="AS3426" s="156" t="s">
        <v>5097</v>
      </c>
      <c r="AT3426" s="285">
        <f t="shared" si="1380"/>
        <v>0</v>
      </c>
      <c r="AU3426" s="449">
        <f t="shared" si="1381"/>
        <v>0</v>
      </c>
      <c r="AV3426" s="469">
        <f t="shared" si="1382"/>
        <v>0</v>
      </c>
      <c r="AW3426" s="272">
        <f t="shared" si="1383"/>
        <v>1</v>
      </c>
      <c r="AX3426" s="273" t="str">
        <f>IF(AW3426=0,"",
IF(SUM($AW$3424:AW3426)=1,AY3426,
IF($AW$3544&gt;SUM($AW$3424:AW3426),_xlfn.CONCAT(", ",AY3426),
IF($AW$3544=SUM($AW$3424:AW3426),_xlfn.CONCAT(" y ",AY3426)))))</f>
        <v>, 3</v>
      </c>
      <c r="AY3426" s="156" t="s">
        <v>5097</v>
      </c>
    </row>
    <row r="3427" spans="1:51" ht="15" customHeight="1">
      <c r="A3427" s="57"/>
      <c r="B3427" s="26"/>
      <c r="C3427" s="665" t="s">
        <v>5014</v>
      </c>
      <c r="D3427" s="935" t="str">
        <f t="shared" si="1368"/>
        <v>SECRETARIA DE EDUCACION</v>
      </c>
      <c r="E3427" s="935"/>
      <c r="F3427" s="935"/>
      <c r="G3427" s="935"/>
      <c r="H3427" s="935"/>
      <c r="I3427" s="935"/>
      <c r="J3427" s="935"/>
      <c r="K3427" s="935"/>
      <c r="L3427" s="935"/>
      <c r="M3427" s="935"/>
      <c r="N3427" s="935"/>
      <c r="O3427" s="935"/>
      <c r="P3427" s="935"/>
      <c r="Q3427" s="935"/>
      <c r="R3427" s="935"/>
      <c r="S3427" s="713"/>
      <c r="T3427" s="715"/>
      <c r="U3427" s="713"/>
      <c r="V3427" s="715"/>
      <c r="W3427" s="713"/>
      <c r="X3427" s="715"/>
      <c r="Y3427" s="713"/>
      <c r="Z3427" s="715"/>
      <c r="AA3427" s="713"/>
      <c r="AB3427" s="715"/>
      <c r="AC3427" s="713"/>
      <c r="AD3427" s="715"/>
      <c r="AE3427" s="164"/>
      <c r="AF3427" s="164"/>
      <c r="AG3427" s="199">
        <f t="shared" si="1369"/>
        <v>1</v>
      </c>
      <c r="AH3427" s="298">
        <f t="shared" si="1370"/>
        <v>0</v>
      </c>
      <c r="AI3427" s="293">
        <f t="shared" si="1371"/>
        <v>0</v>
      </c>
      <c r="AJ3427" s="294">
        <f t="shared" si="1372"/>
        <v>0</v>
      </c>
      <c r="AK3427" s="295">
        <f t="shared" si="1373"/>
        <v>0</v>
      </c>
      <c r="AL3427" s="296">
        <f t="shared" si="1374"/>
        <v>0</v>
      </c>
      <c r="AM3427" s="293">
        <f t="shared" si="1375"/>
        <v>0</v>
      </c>
      <c r="AN3427" s="294">
        <f t="shared" si="1376"/>
        <v>0</v>
      </c>
      <c r="AO3427" s="295">
        <f t="shared" si="1377"/>
        <v>0</v>
      </c>
      <c r="AP3427" s="296">
        <f t="shared" si="1378"/>
        <v>0</v>
      </c>
      <c r="AQ3427" s="402">
        <f t="shared" si="1379"/>
        <v>0</v>
      </c>
      <c r="AR3427" s="370" t="str">
        <f>IF(AQ3427=0,"",
IF(SUM($AQ$3424:AQ3427)=1,AS3427,
IF($AQ$3544&gt;SUM($AQ$3424:AQ3427),_xlfn.CONCAT(", ",AS3427),
IF($AQ$3544=SUM($AQ$3424:AQ3427),_xlfn.CONCAT(" y ",AS3427)))))</f>
        <v/>
      </c>
      <c r="AS3427" s="156" t="s">
        <v>5098</v>
      </c>
      <c r="AT3427" s="285">
        <f t="shared" si="1380"/>
        <v>0</v>
      </c>
      <c r="AU3427" s="449">
        <f t="shared" si="1381"/>
        <v>0</v>
      </c>
      <c r="AV3427" s="469">
        <f t="shared" si="1382"/>
        <v>0</v>
      </c>
      <c r="AW3427" s="272">
        <f t="shared" si="1383"/>
        <v>1</v>
      </c>
      <c r="AX3427" s="273" t="str">
        <f>IF(AW3427=0,"",
IF(SUM($AW$3424:AW3427)=1,AY3427,
IF($AW$3544&gt;SUM($AW$3424:AW3427),_xlfn.CONCAT(", ",AY3427),
IF($AW$3544=SUM($AW$3424:AW3427),_xlfn.CONCAT(" y ",AY3427)))))</f>
        <v>, 4</v>
      </c>
      <c r="AY3427" s="156" t="s">
        <v>5098</v>
      </c>
    </row>
    <row r="3428" spans="1:51" ht="15" customHeight="1">
      <c r="A3428" s="57"/>
      <c r="B3428" s="26"/>
      <c r="C3428" s="665" t="s">
        <v>5016</v>
      </c>
      <c r="D3428" s="935" t="str">
        <f t="shared" si="1368"/>
        <v>SECRETARIA DE DESARROLLO SOCIAL</v>
      </c>
      <c r="E3428" s="935"/>
      <c r="F3428" s="935"/>
      <c r="G3428" s="935"/>
      <c r="H3428" s="935"/>
      <c r="I3428" s="935"/>
      <c r="J3428" s="935"/>
      <c r="K3428" s="935"/>
      <c r="L3428" s="935"/>
      <c r="M3428" s="935"/>
      <c r="N3428" s="935"/>
      <c r="O3428" s="935"/>
      <c r="P3428" s="935"/>
      <c r="Q3428" s="935"/>
      <c r="R3428" s="935"/>
      <c r="S3428" s="713"/>
      <c r="T3428" s="715"/>
      <c r="U3428" s="713"/>
      <c r="V3428" s="715"/>
      <c r="W3428" s="713"/>
      <c r="X3428" s="715"/>
      <c r="Y3428" s="713"/>
      <c r="Z3428" s="715"/>
      <c r="AA3428" s="713"/>
      <c r="AB3428" s="715"/>
      <c r="AC3428" s="713"/>
      <c r="AD3428" s="715"/>
      <c r="AE3428" s="164"/>
      <c r="AF3428" s="164"/>
      <c r="AG3428" s="199">
        <f t="shared" si="1369"/>
        <v>1</v>
      </c>
      <c r="AH3428" s="298">
        <f t="shared" si="1370"/>
        <v>0</v>
      </c>
      <c r="AI3428" s="293">
        <f t="shared" si="1371"/>
        <v>0</v>
      </c>
      <c r="AJ3428" s="294">
        <f t="shared" si="1372"/>
        <v>0</v>
      </c>
      <c r="AK3428" s="295">
        <f t="shared" si="1373"/>
        <v>0</v>
      </c>
      <c r="AL3428" s="296">
        <f t="shared" si="1374"/>
        <v>0</v>
      </c>
      <c r="AM3428" s="293">
        <f t="shared" si="1375"/>
        <v>0</v>
      </c>
      <c r="AN3428" s="294">
        <f t="shared" si="1376"/>
        <v>0</v>
      </c>
      <c r="AO3428" s="295">
        <f t="shared" si="1377"/>
        <v>0</v>
      </c>
      <c r="AP3428" s="296">
        <f t="shared" si="1378"/>
        <v>0</v>
      </c>
      <c r="AQ3428" s="402">
        <f t="shared" si="1379"/>
        <v>0</v>
      </c>
      <c r="AR3428" s="370" t="str">
        <f>IF(AQ3428=0,"",
IF(SUM($AQ$3424:AQ3428)=1,AS3428,
IF($AQ$3544&gt;SUM($AQ$3424:AQ3428),_xlfn.CONCAT(", ",AS3428),
IF($AQ$3544=SUM($AQ$3424:AQ3428),_xlfn.CONCAT(" y ",AS3428)))))</f>
        <v/>
      </c>
      <c r="AS3428" s="156" t="s">
        <v>5099</v>
      </c>
      <c r="AT3428" s="285">
        <f t="shared" si="1380"/>
        <v>0</v>
      </c>
      <c r="AU3428" s="449">
        <f t="shared" si="1381"/>
        <v>0</v>
      </c>
      <c r="AV3428" s="469">
        <f t="shared" si="1382"/>
        <v>0</v>
      </c>
      <c r="AW3428" s="272">
        <f t="shared" si="1383"/>
        <v>1</v>
      </c>
      <c r="AX3428" s="273" t="str">
        <f>IF(AW3428=0,"",
IF(SUM($AW$3424:AW3428)=1,AY3428,
IF($AW$3544&gt;SUM($AW$3424:AW3428),_xlfn.CONCAT(", ",AY3428),
IF($AW$3544=SUM($AW$3424:AW3428),_xlfn.CONCAT(" y ",AY3428)))))</f>
        <v>, 5</v>
      </c>
      <c r="AY3428" s="156" t="s">
        <v>5099</v>
      </c>
    </row>
    <row r="3429" spans="1:51" ht="15" customHeight="1">
      <c r="A3429" s="57"/>
      <c r="B3429" s="26"/>
      <c r="C3429" s="665" t="s">
        <v>5018</v>
      </c>
      <c r="D3429" s="935" t="str">
        <f t="shared" si="1368"/>
        <v>SECRETARIA DE DESARROLLO ECONOMICO Y PORTUARIO</v>
      </c>
      <c r="E3429" s="935"/>
      <c r="F3429" s="935"/>
      <c r="G3429" s="935"/>
      <c r="H3429" s="935"/>
      <c r="I3429" s="935"/>
      <c r="J3429" s="935"/>
      <c r="K3429" s="935"/>
      <c r="L3429" s="935"/>
      <c r="M3429" s="935"/>
      <c r="N3429" s="935"/>
      <c r="O3429" s="935"/>
      <c r="P3429" s="935"/>
      <c r="Q3429" s="935"/>
      <c r="R3429" s="935"/>
      <c r="S3429" s="713"/>
      <c r="T3429" s="715"/>
      <c r="U3429" s="713"/>
      <c r="V3429" s="715"/>
      <c r="W3429" s="713"/>
      <c r="X3429" s="715"/>
      <c r="Y3429" s="713"/>
      <c r="Z3429" s="715"/>
      <c r="AA3429" s="713"/>
      <c r="AB3429" s="715"/>
      <c r="AC3429" s="713"/>
      <c r="AD3429" s="715"/>
      <c r="AE3429" s="164"/>
      <c r="AF3429" s="164"/>
      <c r="AG3429" s="199">
        <f t="shared" si="1369"/>
        <v>1</v>
      </c>
      <c r="AH3429" s="298">
        <f t="shared" si="1370"/>
        <v>0</v>
      </c>
      <c r="AI3429" s="293">
        <f t="shared" si="1371"/>
        <v>0</v>
      </c>
      <c r="AJ3429" s="294">
        <f t="shared" si="1372"/>
        <v>0</v>
      </c>
      <c r="AK3429" s="295">
        <f t="shared" si="1373"/>
        <v>0</v>
      </c>
      <c r="AL3429" s="296">
        <f t="shared" si="1374"/>
        <v>0</v>
      </c>
      <c r="AM3429" s="293">
        <f t="shared" si="1375"/>
        <v>0</v>
      </c>
      <c r="AN3429" s="294">
        <f t="shared" si="1376"/>
        <v>0</v>
      </c>
      <c r="AO3429" s="295">
        <f t="shared" si="1377"/>
        <v>0</v>
      </c>
      <c r="AP3429" s="296">
        <f t="shared" si="1378"/>
        <v>0</v>
      </c>
      <c r="AQ3429" s="402">
        <f t="shared" si="1379"/>
        <v>0</v>
      </c>
      <c r="AR3429" s="370" t="str">
        <f>IF(AQ3429=0,"",
IF(SUM($AQ$3424:AQ3429)=1,AS3429,
IF($AQ$3544&gt;SUM($AQ$3424:AQ3429),_xlfn.CONCAT(", ",AS3429),
IF($AQ$3544=SUM($AQ$3424:AQ3429),_xlfn.CONCAT(" y ",AS3429)))))</f>
        <v/>
      </c>
      <c r="AS3429" s="156" t="s">
        <v>5100</v>
      </c>
      <c r="AT3429" s="285">
        <f t="shared" si="1380"/>
        <v>0</v>
      </c>
      <c r="AU3429" s="449">
        <f t="shared" si="1381"/>
        <v>0</v>
      </c>
      <c r="AV3429" s="469">
        <f t="shared" si="1382"/>
        <v>0</v>
      </c>
      <c r="AW3429" s="272">
        <f t="shared" si="1383"/>
        <v>1</v>
      </c>
      <c r="AX3429" s="273" t="str">
        <f>IF(AW3429=0,"",
IF(SUM($AW$3424:AW3429)=1,AY3429,
IF($AW$3544&gt;SUM($AW$3424:AW3429),_xlfn.CONCAT(", ",AY3429),
IF($AW$3544=SUM($AW$3424:AW3429),_xlfn.CONCAT(" y ",AY3429)))))</f>
        <v>, 6</v>
      </c>
      <c r="AY3429" s="156" t="s">
        <v>5100</v>
      </c>
    </row>
    <row r="3430" spans="1:51" ht="15" customHeight="1">
      <c r="A3430" s="57"/>
      <c r="B3430" s="26"/>
      <c r="C3430" s="665" t="s">
        <v>5020</v>
      </c>
      <c r="D3430" s="935" t="str">
        <f t="shared" si="1368"/>
        <v>SECRETARIA DE GOBIERNO</v>
      </c>
      <c r="E3430" s="935"/>
      <c r="F3430" s="935"/>
      <c r="G3430" s="935"/>
      <c r="H3430" s="935"/>
      <c r="I3430" s="935"/>
      <c r="J3430" s="935"/>
      <c r="K3430" s="935"/>
      <c r="L3430" s="935"/>
      <c r="M3430" s="935"/>
      <c r="N3430" s="935"/>
      <c r="O3430" s="935"/>
      <c r="P3430" s="935"/>
      <c r="Q3430" s="935"/>
      <c r="R3430" s="935"/>
      <c r="S3430" s="713"/>
      <c r="T3430" s="715"/>
      <c r="U3430" s="713"/>
      <c r="V3430" s="715"/>
      <c r="W3430" s="713"/>
      <c r="X3430" s="715"/>
      <c r="Y3430" s="713"/>
      <c r="Z3430" s="715"/>
      <c r="AA3430" s="713"/>
      <c r="AB3430" s="715"/>
      <c r="AC3430" s="713"/>
      <c r="AD3430" s="715"/>
      <c r="AE3430" s="164"/>
      <c r="AF3430" s="164"/>
      <c r="AG3430" s="199">
        <f t="shared" si="1369"/>
        <v>1</v>
      </c>
      <c r="AH3430" s="298">
        <f t="shared" si="1370"/>
        <v>0</v>
      </c>
      <c r="AI3430" s="293">
        <f t="shared" si="1371"/>
        <v>0</v>
      </c>
      <c r="AJ3430" s="294">
        <f t="shared" si="1372"/>
        <v>0</v>
      </c>
      <c r="AK3430" s="295">
        <f t="shared" si="1373"/>
        <v>0</v>
      </c>
      <c r="AL3430" s="296">
        <f t="shared" si="1374"/>
        <v>0</v>
      </c>
      <c r="AM3430" s="293">
        <f t="shared" si="1375"/>
        <v>0</v>
      </c>
      <c r="AN3430" s="294">
        <f t="shared" si="1376"/>
        <v>0</v>
      </c>
      <c r="AO3430" s="295">
        <f t="shared" si="1377"/>
        <v>0</v>
      </c>
      <c r="AP3430" s="296">
        <f t="shared" si="1378"/>
        <v>0</v>
      </c>
      <c r="AQ3430" s="402">
        <f t="shared" si="1379"/>
        <v>0</v>
      </c>
      <c r="AR3430" s="370" t="str">
        <f>IF(AQ3430=0,"",
IF(SUM($AQ$3424:AQ3430)=1,AS3430,
IF($AQ$3544&gt;SUM($AQ$3424:AQ3430),_xlfn.CONCAT(", ",AS3430),
IF($AQ$3544=SUM($AQ$3424:AQ3430),_xlfn.CONCAT(" y ",AS3430)))))</f>
        <v/>
      </c>
      <c r="AS3430" s="156" t="s">
        <v>5101</v>
      </c>
      <c r="AT3430" s="285">
        <f t="shared" si="1380"/>
        <v>0</v>
      </c>
      <c r="AU3430" s="449">
        <f t="shared" si="1381"/>
        <v>0</v>
      </c>
      <c r="AV3430" s="469">
        <f t="shared" si="1382"/>
        <v>0</v>
      </c>
      <c r="AW3430" s="272">
        <f t="shared" si="1383"/>
        <v>1</v>
      </c>
      <c r="AX3430" s="273" t="str">
        <f>IF(AW3430=0,"",
IF(SUM($AW$3424:AW3430)=1,AY3430,
IF($AW$3544&gt;SUM($AW$3424:AW3430),_xlfn.CONCAT(", ",AY3430),
IF($AW$3544=SUM($AW$3424:AW3430),_xlfn.CONCAT(" y ",AY3430)))))</f>
        <v>, 7</v>
      </c>
      <c r="AY3430" s="156" t="s">
        <v>5101</v>
      </c>
    </row>
    <row r="3431" spans="1:51" ht="15" customHeight="1">
      <c r="A3431" s="57"/>
      <c r="B3431" s="26"/>
      <c r="C3431" s="665" t="s">
        <v>5022</v>
      </c>
      <c r="D3431" s="935" t="str">
        <f t="shared" si="1368"/>
        <v>SECRETARIA DE FINANZAS Y PLANEACION</v>
      </c>
      <c r="E3431" s="935"/>
      <c r="F3431" s="935"/>
      <c r="G3431" s="935"/>
      <c r="H3431" s="935"/>
      <c r="I3431" s="935"/>
      <c r="J3431" s="935"/>
      <c r="K3431" s="935"/>
      <c r="L3431" s="935"/>
      <c r="M3431" s="935"/>
      <c r="N3431" s="935"/>
      <c r="O3431" s="935"/>
      <c r="P3431" s="935"/>
      <c r="Q3431" s="935"/>
      <c r="R3431" s="935"/>
      <c r="S3431" s="713"/>
      <c r="T3431" s="715"/>
      <c r="U3431" s="713"/>
      <c r="V3431" s="715"/>
      <c r="W3431" s="713"/>
      <c r="X3431" s="715"/>
      <c r="Y3431" s="713"/>
      <c r="Z3431" s="715"/>
      <c r="AA3431" s="713"/>
      <c r="AB3431" s="715"/>
      <c r="AC3431" s="713"/>
      <c r="AD3431" s="715"/>
      <c r="AE3431" s="164"/>
      <c r="AF3431" s="164"/>
      <c r="AG3431" s="199">
        <f t="shared" si="1369"/>
        <v>1</v>
      </c>
      <c r="AH3431" s="298">
        <f t="shared" si="1370"/>
        <v>0</v>
      </c>
      <c r="AI3431" s="293">
        <f t="shared" si="1371"/>
        <v>0</v>
      </c>
      <c r="AJ3431" s="294">
        <f t="shared" si="1372"/>
        <v>0</v>
      </c>
      <c r="AK3431" s="295">
        <f t="shared" si="1373"/>
        <v>0</v>
      </c>
      <c r="AL3431" s="296">
        <f t="shared" si="1374"/>
        <v>0</v>
      </c>
      <c r="AM3431" s="293">
        <f t="shared" si="1375"/>
        <v>0</v>
      </c>
      <c r="AN3431" s="294">
        <f t="shared" si="1376"/>
        <v>0</v>
      </c>
      <c r="AO3431" s="295">
        <f t="shared" si="1377"/>
        <v>0</v>
      </c>
      <c r="AP3431" s="296">
        <f t="shared" si="1378"/>
        <v>0</v>
      </c>
      <c r="AQ3431" s="402">
        <f t="shared" si="1379"/>
        <v>0</v>
      </c>
      <c r="AR3431" s="370" t="str">
        <f>IF(AQ3431=0,"",
IF(SUM($AQ$3424:AQ3431)=1,AS3431,
IF($AQ$3544&gt;SUM($AQ$3424:AQ3431),_xlfn.CONCAT(", ",AS3431),
IF($AQ$3544=SUM($AQ$3424:AQ3431),_xlfn.CONCAT(" y ",AS3431)))))</f>
        <v/>
      </c>
      <c r="AS3431" s="156" t="s">
        <v>5102</v>
      </c>
      <c r="AT3431" s="285">
        <f t="shared" si="1380"/>
        <v>0</v>
      </c>
      <c r="AU3431" s="449">
        <f t="shared" si="1381"/>
        <v>0</v>
      </c>
      <c r="AV3431" s="469">
        <f t="shared" si="1382"/>
        <v>0</v>
      </c>
      <c r="AW3431" s="272">
        <f t="shared" si="1383"/>
        <v>1</v>
      </c>
      <c r="AX3431" s="273" t="str">
        <f>IF(AW3431=0,"",
IF(SUM($AW$3424:AW3431)=1,AY3431,
IF($AW$3544&gt;SUM($AW$3424:AW3431),_xlfn.CONCAT(", ",AY3431),
IF($AW$3544=SUM($AW$3424:AW3431),_xlfn.CONCAT(" y ",AY3431)))))</f>
        <v>, 8</v>
      </c>
      <c r="AY3431" s="156" t="s">
        <v>5102</v>
      </c>
    </row>
    <row r="3432" spans="1:51" ht="15" customHeight="1">
      <c r="A3432" s="57"/>
      <c r="B3432" s="26"/>
      <c r="C3432" s="665" t="s">
        <v>5024</v>
      </c>
      <c r="D3432" s="935" t="str">
        <f t="shared" si="1368"/>
        <v>COORDINACION GENERAL DE COMUNICACION SOCIAL</v>
      </c>
      <c r="E3432" s="935"/>
      <c r="F3432" s="935"/>
      <c r="G3432" s="935"/>
      <c r="H3432" s="935"/>
      <c r="I3432" s="935"/>
      <c r="J3432" s="935"/>
      <c r="K3432" s="935"/>
      <c r="L3432" s="935"/>
      <c r="M3432" s="935"/>
      <c r="N3432" s="935"/>
      <c r="O3432" s="935"/>
      <c r="P3432" s="935"/>
      <c r="Q3432" s="935"/>
      <c r="R3432" s="935"/>
      <c r="S3432" s="713"/>
      <c r="T3432" s="715"/>
      <c r="U3432" s="713"/>
      <c r="V3432" s="715"/>
      <c r="W3432" s="713"/>
      <c r="X3432" s="715"/>
      <c r="Y3432" s="713"/>
      <c r="Z3432" s="715"/>
      <c r="AA3432" s="713"/>
      <c r="AB3432" s="715"/>
      <c r="AC3432" s="713"/>
      <c r="AD3432" s="715"/>
      <c r="AE3432" s="164"/>
      <c r="AF3432" s="164"/>
      <c r="AG3432" s="199">
        <f t="shared" si="1369"/>
        <v>1</v>
      </c>
      <c r="AH3432" s="298">
        <f t="shared" si="1370"/>
        <v>0</v>
      </c>
      <c r="AI3432" s="293">
        <f t="shared" si="1371"/>
        <v>0</v>
      </c>
      <c r="AJ3432" s="294">
        <f t="shared" si="1372"/>
        <v>0</v>
      </c>
      <c r="AK3432" s="295">
        <f t="shared" si="1373"/>
        <v>0</v>
      </c>
      <c r="AL3432" s="296">
        <f t="shared" si="1374"/>
        <v>0</v>
      </c>
      <c r="AM3432" s="293">
        <f t="shared" si="1375"/>
        <v>0</v>
      </c>
      <c r="AN3432" s="294">
        <f t="shared" si="1376"/>
        <v>0</v>
      </c>
      <c r="AO3432" s="295">
        <f t="shared" si="1377"/>
        <v>0</v>
      </c>
      <c r="AP3432" s="296">
        <f t="shared" si="1378"/>
        <v>0</v>
      </c>
      <c r="AQ3432" s="402">
        <f t="shared" si="1379"/>
        <v>0</v>
      </c>
      <c r="AR3432" s="370" t="str">
        <f>IF(AQ3432=0,"",
IF(SUM($AQ$3424:AQ3432)=1,AS3432,
IF($AQ$3544&gt;SUM($AQ$3424:AQ3432),_xlfn.CONCAT(", ",AS3432),
IF($AQ$3544=SUM($AQ$3424:AQ3432),_xlfn.CONCAT(" y ",AS3432)))))</f>
        <v/>
      </c>
      <c r="AS3432" s="156" t="s">
        <v>5103</v>
      </c>
      <c r="AT3432" s="285">
        <f t="shared" si="1380"/>
        <v>0</v>
      </c>
      <c r="AU3432" s="449">
        <f t="shared" si="1381"/>
        <v>0</v>
      </c>
      <c r="AV3432" s="469">
        <f t="shared" si="1382"/>
        <v>0</v>
      </c>
      <c r="AW3432" s="272">
        <f t="shared" si="1383"/>
        <v>1</v>
      </c>
      <c r="AX3432" s="273" t="str">
        <f>IF(AW3432=0,"",
IF(SUM($AW$3424:AW3432)=1,AY3432,
IF($AW$3544&gt;SUM($AW$3424:AW3432),_xlfn.CONCAT(", ",AY3432),
IF($AW$3544=SUM($AW$3424:AW3432),_xlfn.CONCAT(" y ",AY3432)))))</f>
        <v>, 9</v>
      </c>
      <c r="AY3432" s="156" t="s">
        <v>5103</v>
      </c>
    </row>
    <row r="3433" spans="1:51" ht="15" customHeight="1">
      <c r="A3433" s="57"/>
      <c r="B3433" s="26"/>
      <c r="C3433" s="665" t="s">
        <v>5025</v>
      </c>
      <c r="D3433" s="935" t="str">
        <f t="shared" si="1368"/>
        <v>CONTRALORIA GENERAL</v>
      </c>
      <c r="E3433" s="935"/>
      <c r="F3433" s="935"/>
      <c r="G3433" s="935"/>
      <c r="H3433" s="935"/>
      <c r="I3433" s="935"/>
      <c r="J3433" s="935"/>
      <c r="K3433" s="935"/>
      <c r="L3433" s="935"/>
      <c r="M3433" s="935"/>
      <c r="N3433" s="935"/>
      <c r="O3433" s="935"/>
      <c r="P3433" s="935"/>
      <c r="Q3433" s="935"/>
      <c r="R3433" s="935"/>
      <c r="S3433" s="713"/>
      <c r="T3433" s="715"/>
      <c r="U3433" s="713"/>
      <c r="V3433" s="715"/>
      <c r="W3433" s="713"/>
      <c r="X3433" s="715"/>
      <c r="Y3433" s="713"/>
      <c r="Z3433" s="715"/>
      <c r="AA3433" s="713"/>
      <c r="AB3433" s="715"/>
      <c r="AC3433" s="713"/>
      <c r="AD3433" s="715"/>
      <c r="AE3433" s="164"/>
      <c r="AF3433" s="164"/>
      <c r="AG3433" s="199">
        <f t="shared" si="1369"/>
        <v>1</v>
      </c>
      <c r="AH3433" s="298">
        <f t="shared" si="1370"/>
        <v>0</v>
      </c>
      <c r="AI3433" s="293">
        <f t="shared" si="1371"/>
        <v>0</v>
      </c>
      <c r="AJ3433" s="294">
        <f t="shared" si="1372"/>
        <v>0</v>
      </c>
      <c r="AK3433" s="295">
        <f t="shared" si="1373"/>
        <v>0</v>
      </c>
      <c r="AL3433" s="296">
        <f t="shared" si="1374"/>
        <v>0</v>
      </c>
      <c r="AM3433" s="293">
        <f t="shared" si="1375"/>
        <v>0</v>
      </c>
      <c r="AN3433" s="294">
        <f t="shared" si="1376"/>
        <v>0</v>
      </c>
      <c r="AO3433" s="295">
        <f t="shared" si="1377"/>
        <v>0</v>
      </c>
      <c r="AP3433" s="296">
        <f t="shared" si="1378"/>
        <v>0</v>
      </c>
      <c r="AQ3433" s="402">
        <f t="shared" si="1379"/>
        <v>0</v>
      </c>
      <c r="AR3433" s="370" t="str">
        <f>IF(AQ3433=0,"",
IF(SUM($AQ$3424:AQ3433)=1,AS3433,
IF($AQ$3544&gt;SUM($AQ$3424:AQ3433),_xlfn.CONCAT(", ",AS3433),
IF($AQ$3544=SUM($AQ$3424:AQ3433),_xlfn.CONCAT(" y ",AS3433)))))</f>
        <v/>
      </c>
      <c r="AS3433" s="156" t="s">
        <v>5104</v>
      </c>
      <c r="AT3433" s="285">
        <f t="shared" si="1380"/>
        <v>0</v>
      </c>
      <c r="AU3433" s="449">
        <f t="shared" si="1381"/>
        <v>0</v>
      </c>
      <c r="AV3433" s="469">
        <f t="shared" si="1382"/>
        <v>0</v>
      </c>
      <c r="AW3433" s="272">
        <f t="shared" si="1383"/>
        <v>1</v>
      </c>
      <c r="AX3433" s="273" t="str">
        <f>IF(AW3433=0,"",
IF(SUM($AW$3424:AW3433)=1,AY3433,
IF($AW$3544&gt;SUM($AW$3424:AW3433),_xlfn.CONCAT(", ",AY3433),
IF($AW$3544=SUM($AW$3424:AW3433),_xlfn.CONCAT(" y ",AY3433)))))</f>
        <v>, 10</v>
      </c>
      <c r="AY3433" s="156" t="s">
        <v>5104</v>
      </c>
    </row>
    <row r="3434" spans="1:51" ht="15" customHeight="1">
      <c r="A3434" s="57"/>
      <c r="B3434" s="26"/>
      <c r="C3434" s="665" t="s">
        <v>5027</v>
      </c>
      <c r="D3434" s="935" t="str">
        <f t="shared" si="1368"/>
        <v>SECRETARIA DE INFRAESTRUCTURA Y OBRAS PUBLICAS</v>
      </c>
      <c r="E3434" s="935"/>
      <c r="F3434" s="935"/>
      <c r="G3434" s="935"/>
      <c r="H3434" s="935"/>
      <c r="I3434" s="935"/>
      <c r="J3434" s="935"/>
      <c r="K3434" s="935"/>
      <c r="L3434" s="935"/>
      <c r="M3434" s="935"/>
      <c r="N3434" s="935"/>
      <c r="O3434" s="935"/>
      <c r="P3434" s="935"/>
      <c r="Q3434" s="935"/>
      <c r="R3434" s="935"/>
      <c r="S3434" s="713"/>
      <c r="T3434" s="715"/>
      <c r="U3434" s="713"/>
      <c r="V3434" s="715"/>
      <c r="W3434" s="713"/>
      <c r="X3434" s="715"/>
      <c r="Y3434" s="713"/>
      <c r="Z3434" s="715"/>
      <c r="AA3434" s="713"/>
      <c r="AB3434" s="715"/>
      <c r="AC3434" s="713"/>
      <c r="AD3434" s="715"/>
      <c r="AE3434" s="164"/>
      <c r="AF3434" s="164"/>
      <c r="AG3434" s="199">
        <f t="shared" si="1369"/>
        <v>1</v>
      </c>
      <c r="AH3434" s="298">
        <f t="shared" si="1370"/>
        <v>0</v>
      </c>
      <c r="AI3434" s="293">
        <f t="shared" si="1371"/>
        <v>0</v>
      </c>
      <c r="AJ3434" s="294">
        <f t="shared" si="1372"/>
        <v>0</v>
      </c>
      <c r="AK3434" s="295">
        <f t="shared" si="1373"/>
        <v>0</v>
      </c>
      <c r="AL3434" s="296">
        <f t="shared" si="1374"/>
        <v>0</v>
      </c>
      <c r="AM3434" s="293">
        <f t="shared" si="1375"/>
        <v>0</v>
      </c>
      <c r="AN3434" s="294">
        <f t="shared" si="1376"/>
        <v>0</v>
      </c>
      <c r="AO3434" s="295">
        <f t="shared" si="1377"/>
        <v>0</v>
      </c>
      <c r="AP3434" s="296">
        <f t="shared" si="1378"/>
        <v>0</v>
      </c>
      <c r="AQ3434" s="402">
        <f t="shared" si="1379"/>
        <v>0</v>
      </c>
      <c r="AR3434" s="370" t="str">
        <f>IF(AQ3434=0,"",
IF(SUM($AQ$3424:AQ3434)=1,AS3434,
IF($AQ$3544&gt;SUM($AQ$3424:AQ3434),_xlfn.CONCAT(", ",AS3434),
IF($AQ$3544=SUM($AQ$3424:AQ3434),_xlfn.CONCAT(" y ",AS3434)))))</f>
        <v/>
      </c>
      <c r="AS3434" s="156" t="s">
        <v>5105</v>
      </c>
      <c r="AT3434" s="285">
        <f t="shared" si="1380"/>
        <v>0</v>
      </c>
      <c r="AU3434" s="449">
        <f t="shared" si="1381"/>
        <v>0</v>
      </c>
      <c r="AV3434" s="469">
        <f t="shared" si="1382"/>
        <v>0</v>
      </c>
      <c r="AW3434" s="272">
        <f t="shared" si="1383"/>
        <v>1</v>
      </c>
      <c r="AX3434" s="273" t="str">
        <f>IF(AW3434=0,"",
IF(SUM($AW$3424:AW3434)=1,AY3434,
IF($AW$3544&gt;SUM($AW$3424:AW3434),_xlfn.CONCAT(", ",AY3434),
IF($AW$3544=SUM($AW$3424:AW3434),_xlfn.CONCAT(" y ",AY3434)))))</f>
        <v>, 11</v>
      </c>
      <c r="AY3434" s="156" t="s">
        <v>5105</v>
      </c>
    </row>
    <row r="3435" spans="1:51" ht="15" customHeight="1">
      <c r="A3435" s="57"/>
      <c r="B3435" s="26"/>
      <c r="C3435" s="665" t="s">
        <v>5028</v>
      </c>
      <c r="D3435" s="935" t="str">
        <f t="shared" si="1368"/>
        <v>OFICINA DEL PROGRAMA DE GOBIERNO</v>
      </c>
      <c r="E3435" s="935"/>
      <c r="F3435" s="935"/>
      <c r="G3435" s="935"/>
      <c r="H3435" s="935"/>
      <c r="I3435" s="935"/>
      <c r="J3435" s="935"/>
      <c r="K3435" s="935"/>
      <c r="L3435" s="935"/>
      <c r="M3435" s="935"/>
      <c r="N3435" s="935"/>
      <c r="O3435" s="935"/>
      <c r="P3435" s="935"/>
      <c r="Q3435" s="935"/>
      <c r="R3435" s="935"/>
      <c r="S3435" s="713"/>
      <c r="T3435" s="715"/>
      <c r="U3435" s="713"/>
      <c r="V3435" s="715"/>
      <c r="W3435" s="713"/>
      <c r="X3435" s="715"/>
      <c r="Y3435" s="713"/>
      <c r="Z3435" s="715"/>
      <c r="AA3435" s="713"/>
      <c r="AB3435" s="715"/>
      <c r="AC3435" s="713"/>
      <c r="AD3435" s="715"/>
      <c r="AE3435" s="164"/>
      <c r="AF3435" s="164"/>
      <c r="AG3435" s="199">
        <f t="shared" si="1369"/>
        <v>1</v>
      </c>
      <c r="AH3435" s="298">
        <f t="shared" si="1370"/>
        <v>0</v>
      </c>
      <c r="AI3435" s="293">
        <f t="shared" si="1371"/>
        <v>0</v>
      </c>
      <c r="AJ3435" s="294">
        <f t="shared" si="1372"/>
        <v>0</v>
      </c>
      <c r="AK3435" s="295">
        <f t="shared" si="1373"/>
        <v>0</v>
      </c>
      <c r="AL3435" s="296">
        <f t="shared" si="1374"/>
        <v>0</v>
      </c>
      <c r="AM3435" s="293">
        <f t="shared" si="1375"/>
        <v>0</v>
      </c>
      <c r="AN3435" s="294">
        <f t="shared" si="1376"/>
        <v>0</v>
      </c>
      <c r="AO3435" s="295">
        <f t="shared" si="1377"/>
        <v>0</v>
      </c>
      <c r="AP3435" s="296">
        <f t="shared" si="1378"/>
        <v>0</v>
      </c>
      <c r="AQ3435" s="402">
        <f t="shared" si="1379"/>
        <v>0</v>
      </c>
      <c r="AR3435" s="370" t="str">
        <f>IF(AQ3435=0,"",
IF(SUM($AQ$3424:AQ3435)=1,AS3435,
IF($AQ$3544&gt;SUM($AQ$3424:AQ3435),_xlfn.CONCAT(", ",AS3435),
IF($AQ$3544=SUM($AQ$3424:AQ3435),_xlfn.CONCAT(" y ",AS3435)))))</f>
        <v/>
      </c>
      <c r="AS3435" s="156" t="s">
        <v>5106</v>
      </c>
      <c r="AT3435" s="285">
        <f t="shared" si="1380"/>
        <v>0</v>
      </c>
      <c r="AU3435" s="449">
        <f t="shared" si="1381"/>
        <v>0</v>
      </c>
      <c r="AV3435" s="469">
        <f t="shared" si="1382"/>
        <v>0</v>
      </c>
      <c r="AW3435" s="272">
        <f t="shared" si="1383"/>
        <v>1</v>
      </c>
      <c r="AX3435" s="273" t="str">
        <f>IF(AW3435=0,"",
IF(SUM($AW$3424:AW3435)=1,AY3435,
IF($AW$3544&gt;SUM($AW$3424:AW3435),_xlfn.CONCAT(", ",AY3435),
IF($AW$3544=SUM($AW$3424:AW3435),_xlfn.CONCAT(" y ",AY3435)))))</f>
        <v>, 12</v>
      </c>
      <c r="AY3435" s="156" t="s">
        <v>5106</v>
      </c>
    </row>
    <row r="3436" spans="1:51" ht="15" customHeight="1">
      <c r="A3436" s="57"/>
      <c r="B3436" s="26"/>
      <c r="C3436" s="665" t="s">
        <v>5029</v>
      </c>
      <c r="D3436" s="935" t="str">
        <f t="shared" si="1368"/>
        <v>SECRETARIA DE SEGURIDAD PUBLICA</v>
      </c>
      <c r="E3436" s="935"/>
      <c r="F3436" s="935"/>
      <c r="G3436" s="935"/>
      <c r="H3436" s="935"/>
      <c r="I3436" s="935"/>
      <c r="J3436" s="935"/>
      <c r="K3436" s="935"/>
      <c r="L3436" s="935"/>
      <c r="M3436" s="935"/>
      <c r="N3436" s="935"/>
      <c r="O3436" s="935"/>
      <c r="P3436" s="935"/>
      <c r="Q3436" s="935"/>
      <c r="R3436" s="935"/>
      <c r="S3436" s="713"/>
      <c r="T3436" s="715"/>
      <c r="U3436" s="713"/>
      <c r="V3436" s="715"/>
      <c r="W3436" s="713"/>
      <c r="X3436" s="715"/>
      <c r="Y3436" s="713"/>
      <c r="Z3436" s="715"/>
      <c r="AA3436" s="713"/>
      <c r="AB3436" s="715"/>
      <c r="AC3436" s="713"/>
      <c r="AD3436" s="715"/>
      <c r="AE3436" s="164"/>
      <c r="AF3436" s="164"/>
      <c r="AG3436" s="199">
        <f t="shared" si="1369"/>
        <v>1</v>
      </c>
      <c r="AH3436" s="298">
        <f t="shared" si="1370"/>
        <v>0</v>
      </c>
      <c r="AI3436" s="293">
        <f t="shared" si="1371"/>
        <v>0</v>
      </c>
      <c r="AJ3436" s="294">
        <f t="shared" si="1372"/>
        <v>0</v>
      </c>
      <c r="AK3436" s="295">
        <f t="shared" si="1373"/>
        <v>0</v>
      </c>
      <c r="AL3436" s="296">
        <f t="shared" si="1374"/>
        <v>0</v>
      </c>
      <c r="AM3436" s="293">
        <f t="shared" si="1375"/>
        <v>0</v>
      </c>
      <c r="AN3436" s="294">
        <f t="shared" si="1376"/>
        <v>0</v>
      </c>
      <c r="AO3436" s="295">
        <f t="shared" si="1377"/>
        <v>0</v>
      </c>
      <c r="AP3436" s="296">
        <f t="shared" si="1378"/>
        <v>0</v>
      </c>
      <c r="AQ3436" s="402">
        <f t="shared" si="1379"/>
        <v>0</v>
      </c>
      <c r="AR3436" s="370" t="str">
        <f>IF(AQ3436=0,"",
IF(SUM($AQ$3424:AQ3436)=1,AS3436,
IF($AQ$3544&gt;SUM($AQ$3424:AQ3436),_xlfn.CONCAT(", ",AS3436),
IF($AQ$3544=SUM($AQ$3424:AQ3436),_xlfn.CONCAT(" y ",AS3436)))))</f>
        <v/>
      </c>
      <c r="AS3436" s="156" t="s">
        <v>5107</v>
      </c>
      <c r="AT3436" s="285">
        <f t="shared" si="1380"/>
        <v>0</v>
      </c>
      <c r="AU3436" s="449">
        <f t="shared" si="1381"/>
        <v>0</v>
      </c>
      <c r="AV3436" s="469">
        <f t="shared" si="1382"/>
        <v>0</v>
      </c>
      <c r="AW3436" s="272">
        <f t="shared" si="1383"/>
        <v>1</v>
      </c>
      <c r="AX3436" s="273" t="str">
        <f>IF(AW3436=0,"",
IF(SUM($AW$3424:AW3436)=1,AY3436,
IF($AW$3544&gt;SUM($AW$3424:AW3436),_xlfn.CONCAT(", ",AY3436),
IF($AW$3544=SUM($AW$3424:AW3436),_xlfn.CONCAT(" y ",AY3436)))))</f>
        <v>, 13</v>
      </c>
      <c r="AY3436" s="156" t="s">
        <v>5107</v>
      </c>
    </row>
    <row r="3437" spans="1:51" ht="15" customHeight="1">
      <c r="A3437" s="57"/>
      <c r="B3437" s="26"/>
      <c r="C3437" s="665" t="s">
        <v>5030</v>
      </c>
      <c r="D3437" s="935" t="str">
        <f t="shared" si="1368"/>
        <v>SECRETARIA DE TRABAJO PREVISION SOCIAL Y PRODUCTIVIDAD</v>
      </c>
      <c r="E3437" s="935"/>
      <c r="F3437" s="935"/>
      <c r="G3437" s="935"/>
      <c r="H3437" s="935"/>
      <c r="I3437" s="935"/>
      <c r="J3437" s="935"/>
      <c r="K3437" s="935"/>
      <c r="L3437" s="935"/>
      <c r="M3437" s="935"/>
      <c r="N3437" s="935"/>
      <c r="O3437" s="935"/>
      <c r="P3437" s="935"/>
      <c r="Q3437" s="935"/>
      <c r="R3437" s="935"/>
      <c r="S3437" s="713"/>
      <c r="T3437" s="715"/>
      <c r="U3437" s="713"/>
      <c r="V3437" s="715"/>
      <c r="W3437" s="713"/>
      <c r="X3437" s="715"/>
      <c r="Y3437" s="713"/>
      <c r="Z3437" s="715"/>
      <c r="AA3437" s="713"/>
      <c r="AB3437" s="715"/>
      <c r="AC3437" s="713"/>
      <c r="AD3437" s="715"/>
      <c r="AE3437" s="164"/>
      <c r="AF3437" s="164"/>
      <c r="AG3437" s="199">
        <f t="shared" si="1369"/>
        <v>1</v>
      </c>
      <c r="AH3437" s="298">
        <f t="shared" si="1370"/>
        <v>0</v>
      </c>
      <c r="AI3437" s="293">
        <f t="shared" si="1371"/>
        <v>0</v>
      </c>
      <c r="AJ3437" s="294">
        <f t="shared" si="1372"/>
        <v>0</v>
      </c>
      <c r="AK3437" s="295">
        <f t="shared" si="1373"/>
        <v>0</v>
      </c>
      <c r="AL3437" s="296">
        <f t="shared" si="1374"/>
        <v>0</v>
      </c>
      <c r="AM3437" s="293">
        <f t="shared" si="1375"/>
        <v>0</v>
      </c>
      <c r="AN3437" s="294">
        <f t="shared" si="1376"/>
        <v>0</v>
      </c>
      <c r="AO3437" s="295">
        <f t="shared" si="1377"/>
        <v>0</v>
      </c>
      <c r="AP3437" s="296">
        <f t="shared" si="1378"/>
        <v>0</v>
      </c>
      <c r="AQ3437" s="402">
        <f t="shared" si="1379"/>
        <v>0</v>
      </c>
      <c r="AR3437" s="370" t="str">
        <f>IF(AQ3437=0,"",
IF(SUM($AQ$3424:AQ3437)=1,AS3437,
IF($AQ$3544&gt;SUM($AQ$3424:AQ3437),_xlfn.CONCAT(", ",AS3437),
IF($AQ$3544=SUM($AQ$3424:AQ3437),_xlfn.CONCAT(" y ",AS3437)))))</f>
        <v/>
      </c>
      <c r="AS3437" s="156" t="s">
        <v>5108</v>
      </c>
      <c r="AT3437" s="285">
        <f t="shared" si="1380"/>
        <v>0</v>
      </c>
      <c r="AU3437" s="449">
        <f t="shared" si="1381"/>
        <v>0</v>
      </c>
      <c r="AV3437" s="469">
        <f t="shared" si="1382"/>
        <v>0</v>
      </c>
      <c r="AW3437" s="272">
        <f t="shared" si="1383"/>
        <v>1</v>
      </c>
      <c r="AX3437" s="273" t="str">
        <f>IF(AW3437=0,"",
IF(SUM($AW$3424:AW3437)=1,AY3437,
IF($AW$3544&gt;SUM($AW$3424:AW3437),_xlfn.CONCAT(", ",AY3437),
IF($AW$3544=SUM($AW$3424:AW3437),_xlfn.CONCAT(" y ",AY3437)))))</f>
        <v>, 14</v>
      </c>
      <c r="AY3437" s="156" t="s">
        <v>5108</v>
      </c>
    </row>
    <row r="3438" spans="1:51" ht="15" customHeight="1">
      <c r="A3438" s="57"/>
      <c r="B3438" s="26"/>
      <c r="C3438" s="665" t="s">
        <v>5031</v>
      </c>
      <c r="D3438" s="935" t="str">
        <f t="shared" si="1368"/>
        <v>SECRETARIA DE TURISMO Y CULTURA</v>
      </c>
      <c r="E3438" s="935"/>
      <c r="F3438" s="935"/>
      <c r="G3438" s="935"/>
      <c r="H3438" s="935"/>
      <c r="I3438" s="935"/>
      <c r="J3438" s="935"/>
      <c r="K3438" s="935"/>
      <c r="L3438" s="935"/>
      <c r="M3438" s="935"/>
      <c r="N3438" s="935"/>
      <c r="O3438" s="935"/>
      <c r="P3438" s="935"/>
      <c r="Q3438" s="935"/>
      <c r="R3438" s="935"/>
      <c r="S3438" s="713"/>
      <c r="T3438" s="715"/>
      <c r="U3438" s="713"/>
      <c r="V3438" s="715"/>
      <c r="W3438" s="713"/>
      <c r="X3438" s="715"/>
      <c r="Y3438" s="713"/>
      <c r="Z3438" s="715"/>
      <c r="AA3438" s="713"/>
      <c r="AB3438" s="715"/>
      <c r="AC3438" s="713"/>
      <c r="AD3438" s="715"/>
      <c r="AE3438" s="164"/>
      <c r="AF3438" s="164"/>
      <c r="AG3438" s="199">
        <f t="shared" si="1369"/>
        <v>1</v>
      </c>
      <c r="AH3438" s="298">
        <f t="shared" si="1370"/>
        <v>0</v>
      </c>
      <c r="AI3438" s="293">
        <f t="shared" si="1371"/>
        <v>0</v>
      </c>
      <c r="AJ3438" s="294">
        <f t="shared" si="1372"/>
        <v>0</v>
      </c>
      <c r="AK3438" s="295">
        <f t="shared" si="1373"/>
        <v>0</v>
      </c>
      <c r="AL3438" s="296">
        <f t="shared" si="1374"/>
        <v>0</v>
      </c>
      <c r="AM3438" s="293">
        <f t="shared" si="1375"/>
        <v>0</v>
      </c>
      <c r="AN3438" s="294">
        <f t="shared" si="1376"/>
        <v>0</v>
      </c>
      <c r="AO3438" s="295">
        <f t="shared" si="1377"/>
        <v>0</v>
      </c>
      <c r="AP3438" s="296">
        <f t="shared" si="1378"/>
        <v>0</v>
      </c>
      <c r="AQ3438" s="402">
        <f t="shared" si="1379"/>
        <v>0</v>
      </c>
      <c r="AR3438" s="370" t="str">
        <f>IF(AQ3438=0,"",
IF(SUM($AQ$3424:AQ3438)=1,AS3438,
IF($AQ$3544&gt;SUM($AQ$3424:AQ3438),_xlfn.CONCAT(", ",AS3438),
IF($AQ$3544=SUM($AQ$3424:AQ3438),_xlfn.CONCAT(" y ",AS3438)))))</f>
        <v/>
      </c>
      <c r="AS3438" s="156" t="s">
        <v>5109</v>
      </c>
      <c r="AT3438" s="285">
        <f t="shared" si="1380"/>
        <v>0</v>
      </c>
      <c r="AU3438" s="449">
        <f t="shared" si="1381"/>
        <v>0</v>
      </c>
      <c r="AV3438" s="469">
        <f t="shared" si="1382"/>
        <v>0</v>
      </c>
      <c r="AW3438" s="272">
        <f t="shared" si="1383"/>
        <v>1</v>
      </c>
      <c r="AX3438" s="273" t="str">
        <f>IF(AW3438=0,"",
IF(SUM($AW$3424:AW3438)=1,AY3438,
IF($AW$3544&gt;SUM($AW$3424:AW3438),_xlfn.CONCAT(", ",AY3438),
IF($AW$3544=SUM($AW$3424:AW3438),_xlfn.CONCAT(" y ",AY3438)))))</f>
        <v>, 15</v>
      </c>
      <c r="AY3438" s="156" t="s">
        <v>5109</v>
      </c>
    </row>
    <row r="3439" spans="1:51" ht="15" customHeight="1">
      <c r="A3439" s="57"/>
      <c r="B3439" s="26"/>
      <c r="C3439" s="665" t="s">
        <v>5032</v>
      </c>
      <c r="D3439" s="935" t="str">
        <f t="shared" si="1368"/>
        <v>SECRETARIA DE PROTECCION CIVIL</v>
      </c>
      <c r="E3439" s="935"/>
      <c r="F3439" s="935"/>
      <c r="G3439" s="935"/>
      <c r="H3439" s="935"/>
      <c r="I3439" s="935"/>
      <c r="J3439" s="935"/>
      <c r="K3439" s="935"/>
      <c r="L3439" s="935"/>
      <c r="M3439" s="935"/>
      <c r="N3439" s="935"/>
      <c r="O3439" s="935"/>
      <c r="P3439" s="935"/>
      <c r="Q3439" s="935"/>
      <c r="R3439" s="935"/>
      <c r="S3439" s="713"/>
      <c r="T3439" s="715"/>
      <c r="U3439" s="713"/>
      <c r="V3439" s="715"/>
      <c r="W3439" s="713"/>
      <c r="X3439" s="715"/>
      <c r="Y3439" s="713"/>
      <c r="Z3439" s="715"/>
      <c r="AA3439" s="713"/>
      <c r="AB3439" s="715"/>
      <c r="AC3439" s="713"/>
      <c r="AD3439" s="715"/>
      <c r="AE3439" s="164"/>
      <c r="AF3439" s="164"/>
      <c r="AG3439" s="199">
        <f t="shared" si="1369"/>
        <v>1</v>
      </c>
      <c r="AH3439" s="298">
        <f t="shared" si="1370"/>
        <v>0</v>
      </c>
      <c r="AI3439" s="293">
        <f t="shared" si="1371"/>
        <v>0</v>
      </c>
      <c r="AJ3439" s="294">
        <f t="shared" si="1372"/>
        <v>0</v>
      </c>
      <c r="AK3439" s="295">
        <f t="shared" si="1373"/>
        <v>0</v>
      </c>
      <c r="AL3439" s="296">
        <f t="shared" si="1374"/>
        <v>0</v>
      </c>
      <c r="AM3439" s="293">
        <f t="shared" si="1375"/>
        <v>0</v>
      </c>
      <c r="AN3439" s="294">
        <f t="shared" si="1376"/>
        <v>0</v>
      </c>
      <c r="AO3439" s="295">
        <f t="shared" si="1377"/>
        <v>0</v>
      </c>
      <c r="AP3439" s="296">
        <f t="shared" si="1378"/>
        <v>0</v>
      </c>
      <c r="AQ3439" s="402">
        <f t="shared" si="1379"/>
        <v>0</v>
      </c>
      <c r="AR3439" s="370" t="str">
        <f>IF(AQ3439=0,"",
IF(SUM($AQ$3424:AQ3439)=1,AS3439,
IF($AQ$3544&gt;SUM($AQ$3424:AQ3439),_xlfn.CONCAT(", ",AS3439),
IF($AQ$3544=SUM($AQ$3424:AQ3439),_xlfn.CONCAT(" y ",AS3439)))))</f>
        <v/>
      </c>
      <c r="AS3439" s="156" t="s">
        <v>5110</v>
      </c>
      <c r="AT3439" s="285">
        <f t="shared" si="1380"/>
        <v>0</v>
      </c>
      <c r="AU3439" s="449">
        <f t="shared" si="1381"/>
        <v>0</v>
      </c>
      <c r="AV3439" s="469">
        <f t="shared" si="1382"/>
        <v>0</v>
      </c>
      <c r="AW3439" s="272">
        <f t="shared" si="1383"/>
        <v>1</v>
      </c>
      <c r="AX3439" s="273" t="str">
        <f>IF(AW3439=0,"",
IF(SUM($AW$3424:AW3439)=1,AY3439,
IF($AW$3544&gt;SUM($AW$3424:AW3439),_xlfn.CONCAT(", ",AY3439),
IF($AW$3544=SUM($AW$3424:AW3439),_xlfn.CONCAT(" y ",AY3439)))))</f>
        <v>, 16</v>
      </c>
      <c r="AY3439" s="156" t="s">
        <v>5110</v>
      </c>
    </row>
    <row r="3440" spans="1:51" ht="15" customHeight="1">
      <c r="A3440" s="57"/>
      <c r="B3440" s="26"/>
      <c r="C3440" s="665" t="s">
        <v>5033</v>
      </c>
      <c r="D3440" s="935" t="str">
        <f t="shared" si="1368"/>
        <v>SECRETARIA DE MEDIO AMBIENTE</v>
      </c>
      <c r="E3440" s="935"/>
      <c r="F3440" s="935"/>
      <c r="G3440" s="935"/>
      <c r="H3440" s="935"/>
      <c r="I3440" s="935"/>
      <c r="J3440" s="935"/>
      <c r="K3440" s="935"/>
      <c r="L3440" s="935"/>
      <c r="M3440" s="935"/>
      <c r="N3440" s="935"/>
      <c r="O3440" s="935"/>
      <c r="P3440" s="935"/>
      <c r="Q3440" s="935"/>
      <c r="R3440" s="935"/>
      <c r="S3440" s="713"/>
      <c r="T3440" s="715"/>
      <c r="U3440" s="713"/>
      <c r="V3440" s="715"/>
      <c r="W3440" s="713"/>
      <c r="X3440" s="715"/>
      <c r="Y3440" s="713"/>
      <c r="Z3440" s="715"/>
      <c r="AA3440" s="713"/>
      <c r="AB3440" s="715"/>
      <c r="AC3440" s="713"/>
      <c r="AD3440" s="715"/>
      <c r="AE3440" s="164"/>
      <c r="AF3440" s="164"/>
      <c r="AG3440" s="199">
        <f t="shared" si="1369"/>
        <v>1</v>
      </c>
      <c r="AH3440" s="298">
        <f t="shared" si="1370"/>
        <v>0</v>
      </c>
      <c r="AI3440" s="293">
        <f t="shared" si="1371"/>
        <v>0</v>
      </c>
      <c r="AJ3440" s="294">
        <f t="shared" si="1372"/>
        <v>0</v>
      </c>
      <c r="AK3440" s="295">
        <f t="shared" si="1373"/>
        <v>0</v>
      </c>
      <c r="AL3440" s="296">
        <f t="shared" si="1374"/>
        <v>0</v>
      </c>
      <c r="AM3440" s="293">
        <f t="shared" si="1375"/>
        <v>0</v>
      </c>
      <c r="AN3440" s="294">
        <f t="shared" si="1376"/>
        <v>0</v>
      </c>
      <c r="AO3440" s="295">
        <f t="shared" si="1377"/>
        <v>0</v>
      </c>
      <c r="AP3440" s="296">
        <f t="shared" si="1378"/>
        <v>0</v>
      </c>
      <c r="AQ3440" s="402">
        <f t="shared" si="1379"/>
        <v>0</v>
      </c>
      <c r="AR3440" s="370" t="str">
        <f>IF(AQ3440=0,"",
IF(SUM($AQ$3424:AQ3440)=1,AS3440,
IF($AQ$3544&gt;SUM($AQ$3424:AQ3440),_xlfn.CONCAT(", ",AS3440),
IF($AQ$3544=SUM($AQ$3424:AQ3440),_xlfn.CONCAT(" y ",AS3440)))))</f>
        <v/>
      </c>
      <c r="AS3440" s="156" t="s">
        <v>5111</v>
      </c>
      <c r="AT3440" s="285">
        <f t="shared" si="1380"/>
        <v>0</v>
      </c>
      <c r="AU3440" s="449">
        <f t="shared" si="1381"/>
        <v>0</v>
      </c>
      <c r="AV3440" s="469">
        <f t="shared" si="1382"/>
        <v>0</v>
      </c>
      <c r="AW3440" s="272">
        <f t="shared" si="1383"/>
        <v>1</v>
      </c>
      <c r="AX3440" s="273" t="str">
        <f>IF(AW3440=0,"",
IF(SUM($AW$3424:AW3440)=1,AY3440,
IF($AW$3544&gt;SUM($AW$3424:AW3440),_xlfn.CONCAT(", ",AY3440),
IF($AW$3544=SUM($AW$3424:AW3440),_xlfn.CONCAT(" y ",AY3440)))))</f>
        <v>, 17</v>
      </c>
      <c r="AY3440" s="156" t="s">
        <v>5111</v>
      </c>
    </row>
    <row r="3441" spans="1:51" ht="15" customHeight="1">
      <c r="A3441" s="57"/>
      <c r="B3441" s="26"/>
      <c r="C3441" s="665" t="s">
        <v>5034</v>
      </c>
      <c r="D3441" s="935" t="str">
        <f t="shared" si="1368"/>
        <v>SERVICIOS DE SALUD DE VERACRUZ</v>
      </c>
      <c r="E3441" s="935"/>
      <c r="F3441" s="935"/>
      <c r="G3441" s="935"/>
      <c r="H3441" s="935"/>
      <c r="I3441" s="935"/>
      <c r="J3441" s="935"/>
      <c r="K3441" s="935"/>
      <c r="L3441" s="935"/>
      <c r="M3441" s="935"/>
      <c r="N3441" s="935"/>
      <c r="O3441" s="935"/>
      <c r="P3441" s="935"/>
      <c r="Q3441" s="935"/>
      <c r="R3441" s="935"/>
      <c r="S3441" s="713"/>
      <c r="T3441" s="715"/>
      <c r="U3441" s="713"/>
      <c r="V3441" s="715"/>
      <c r="W3441" s="713"/>
      <c r="X3441" s="715"/>
      <c r="Y3441" s="713"/>
      <c r="Z3441" s="715"/>
      <c r="AA3441" s="713"/>
      <c r="AB3441" s="715"/>
      <c r="AC3441" s="713"/>
      <c r="AD3441" s="715"/>
      <c r="AE3441" s="164"/>
      <c r="AF3441" s="164"/>
      <c r="AG3441" s="199">
        <f t="shared" si="1369"/>
        <v>1</v>
      </c>
      <c r="AH3441" s="298">
        <f t="shared" si="1370"/>
        <v>0</v>
      </c>
      <c r="AI3441" s="293">
        <f t="shared" si="1371"/>
        <v>0</v>
      </c>
      <c r="AJ3441" s="294">
        <f t="shared" si="1372"/>
        <v>0</v>
      </c>
      <c r="AK3441" s="295">
        <f t="shared" si="1373"/>
        <v>0</v>
      </c>
      <c r="AL3441" s="296">
        <f t="shared" si="1374"/>
        <v>0</v>
      </c>
      <c r="AM3441" s="293">
        <f t="shared" si="1375"/>
        <v>0</v>
      </c>
      <c r="AN3441" s="294">
        <f t="shared" si="1376"/>
        <v>0</v>
      </c>
      <c r="AO3441" s="295">
        <f t="shared" si="1377"/>
        <v>0</v>
      </c>
      <c r="AP3441" s="296">
        <f t="shared" si="1378"/>
        <v>0</v>
      </c>
      <c r="AQ3441" s="402">
        <f t="shared" si="1379"/>
        <v>0</v>
      </c>
      <c r="AR3441" s="370" t="str">
        <f>IF(AQ3441=0,"",
IF(SUM($AQ$3424:AQ3441)=1,AS3441,
IF($AQ$3544&gt;SUM($AQ$3424:AQ3441),_xlfn.CONCAT(", ",AS3441),
IF($AQ$3544=SUM($AQ$3424:AQ3441),_xlfn.CONCAT(" y ",AS3441)))))</f>
        <v/>
      </c>
      <c r="AS3441" s="156" t="s">
        <v>5112</v>
      </c>
      <c r="AT3441" s="285">
        <f t="shared" si="1380"/>
        <v>0</v>
      </c>
      <c r="AU3441" s="449">
        <f t="shared" si="1381"/>
        <v>0</v>
      </c>
      <c r="AV3441" s="469">
        <f t="shared" si="1382"/>
        <v>0</v>
      </c>
      <c r="AW3441" s="272">
        <f t="shared" si="1383"/>
        <v>1</v>
      </c>
      <c r="AX3441" s="273" t="str">
        <f>IF(AW3441=0,"",
IF(SUM($AW$3424:AW3441)=1,AY3441,
IF($AW$3544&gt;SUM($AW$3424:AW3441),_xlfn.CONCAT(", ",AY3441),
IF($AW$3544=SUM($AW$3424:AW3441),_xlfn.CONCAT(" y ",AY3441)))))</f>
        <v>, 18</v>
      </c>
      <c r="AY3441" s="156" t="s">
        <v>5112</v>
      </c>
    </row>
    <row r="3442" spans="1:51" ht="15" customHeight="1">
      <c r="A3442" s="57"/>
      <c r="B3442" s="26"/>
      <c r="C3442" s="665" t="s">
        <v>5035</v>
      </c>
      <c r="D3442" s="935" t="str">
        <f t="shared" si="1368"/>
        <v>SISTEMA PARA EL DESARROLLO INTEGRAL DE LA FAMILIA</v>
      </c>
      <c r="E3442" s="935"/>
      <c r="F3442" s="935"/>
      <c r="G3442" s="935"/>
      <c r="H3442" s="935"/>
      <c r="I3442" s="935"/>
      <c r="J3442" s="935"/>
      <c r="K3442" s="935"/>
      <c r="L3442" s="935"/>
      <c r="M3442" s="935"/>
      <c r="N3442" s="935"/>
      <c r="O3442" s="935"/>
      <c r="P3442" s="935"/>
      <c r="Q3442" s="935"/>
      <c r="R3442" s="935"/>
      <c r="S3442" s="713"/>
      <c r="T3442" s="715"/>
      <c r="U3442" s="713"/>
      <c r="V3442" s="715"/>
      <c r="W3442" s="713"/>
      <c r="X3442" s="715"/>
      <c r="Y3442" s="713"/>
      <c r="Z3442" s="715"/>
      <c r="AA3442" s="713"/>
      <c r="AB3442" s="715"/>
      <c r="AC3442" s="713"/>
      <c r="AD3442" s="715"/>
      <c r="AE3442" s="164"/>
      <c r="AF3442" s="164"/>
      <c r="AG3442" s="199">
        <f t="shared" si="1369"/>
        <v>1</v>
      </c>
      <c r="AH3442" s="298">
        <f t="shared" si="1370"/>
        <v>0</v>
      </c>
      <c r="AI3442" s="293">
        <f t="shared" si="1371"/>
        <v>0</v>
      </c>
      <c r="AJ3442" s="294">
        <f t="shared" si="1372"/>
        <v>0</v>
      </c>
      <c r="AK3442" s="295">
        <f t="shared" si="1373"/>
        <v>0</v>
      </c>
      <c r="AL3442" s="296">
        <f t="shared" si="1374"/>
        <v>0</v>
      </c>
      <c r="AM3442" s="293">
        <f t="shared" si="1375"/>
        <v>0</v>
      </c>
      <c r="AN3442" s="294">
        <f t="shared" si="1376"/>
        <v>0</v>
      </c>
      <c r="AO3442" s="295">
        <f t="shared" si="1377"/>
        <v>0</v>
      </c>
      <c r="AP3442" s="296">
        <f t="shared" si="1378"/>
        <v>0</v>
      </c>
      <c r="AQ3442" s="402">
        <f t="shared" si="1379"/>
        <v>0</v>
      </c>
      <c r="AR3442" s="370" t="str">
        <f>IF(AQ3442=0,"",
IF(SUM($AQ$3424:AQ3442)=1,AS3442,
IF($AQ$3544&gt;SUM($AQ$3424:AQ3442),_xlfn.CONCAT(", ",AS3442),
IF($AQ$3544=SUM($AQ$3424:AQ3442),_xlfn.CONCAT(" y ",AS3442)))))</f>
        <v/>
      </c>
      <c r="AS3442" s="156" t="s">
        <v>5113</v>
      </c>
      <c r="AT3442" s="285">
        <f t="shared" si="1380"/>
        <v>0</v>
      </c>
      <c r="AU3442" s="449">
        <f t="shared" si="1381"/>
        <v>0</v>
      </c>
      <c r="AV3442" s="469">
        <f t="shared" si="1382"/>
        <v>0</v>
      </c>
      <c r="AW3442" s="272">
        <f t="shared" si="1383"/>
        <v>1</v>
      </c>
      <c r="AX3442" s="273" t="str">
        <f>IF(AW3442=0,"",
IF(SUM($AW$3424:AW3442)=1,AY3442,
IF($AW$3544&gt;SUM($AW$3424:AW3442),_xlfn.CONCAT(", ",AY3442),
IF($AW$3544=SUM($AW$3424:AW3442),_xlfn.CONCAT(" y ",AY3442)))))</f>
        <v>, 19</v>
      </c>
      <c r="AY3442" s="156" t="s">
        <v>5113</v>
      </c>
    </row>
    <row r="3443" spans="1:51" ht="15" customHeight="1">
      <c r="A3443" s="57"/>
      <c r="B3443" s="26"/>
      <c r="C3443" s="665" t="s">
        <v>5036</v>
      </c>
      <c r="D3443" s="935" t="str">
        <f t="shared" si="1368"/>
        <v>COMISION DE ARBITRAJE MEDICO</v>
      </c>
      <c r="E3443" s="935"/>
      <c r="F3443" s="935"/>
      <c r="G3443" s="935"/>
      <c r="H3443" s="935"/>
      <c r="I3443" s="935"/>
      <c r="J3443" s="935"/>
      <c r="K3443" s="935"/>
      <c r="L3443" s="935"/>
      <c r="M3443" s="935"/>
      <c r="N3443" s="935"/>
      <c r="O3443" s="935"/>
      <c r="P3443" s="935"/>
      <c r="Q3443" s="935"/>
      <c r="R3443" s="935"/>
      <c r="S3443" s="713"/>
      <c r="T3443" s="715"/>
      <c r="U3443" s="713"/>
      <c r="V3443" s="715"/>
      <c r="W3443" s="713"/>
      <c r="X3443" s="715"/>
      <c r="Y3443" s="713"/>
      <c r="Z3443" s="715"/>
      <c r="AA3443" s="713"/>
      <c r="AB3443" s="715"/>
      <c r="AC3443" s="713"/>
      <c r="AD3443" s="715"/>
      <c r="AE3443" s="164"/>
      <c r="AF3443" s="164"/>
      <c r="AG3443" s="199">
        <f t="shared" si="1369"/>
        <v>1</v>
      </c>
      <c r="AH3443" s="298">
        <f t="shared" si="1370"/>
        <v>0</v>
      </c>
      <c r="AI3443" s="293">
        <f t="shared" si="1371"/>
        <v>0</v>
      </c>
      <c r="AJ3443" s="294">
        <f t="shared" si="1372"/>
        <v>0</v>
      </c>
      <c r="AK3443" s="295">
        <f t="shared" si="1373"/>
        <v>0</v>
      </c>
      <c r="AL3443" s="296">
        <f t="shared" si="1374"/>
        <v>0</v>
      </c>
      <c r="AM3443" s="293">
        <f t="shared" si="1375"/>
        <v>0</v>
      </c>
      <c r="AN3443" s="294">
        <f t="shared" si="1376"/>
        <v>0</v>
      </c>
      <c r="AO3443" s="295">
        <f t="shared" si="1377"/>
        <v>0</v>
      </c>
      <c r="AP3443" s="296">
        <f t="shared" si="1378"/>
        <v>0</v>
      </c>
      <c r="AQ3443" s="402">
        <f t="shared" si="1379"/>
        <v>0</v>
      </c>
      <c r="AR3443" s="370" t="str">
        <f>IF(AQ3443=0,"",
IF(SUM($AQ$3424:AQ3443)=1,AS3443,
IF($AQ$3544&gt;SUM($AQ$3424:AQ3443),_xlfn.CONCAT(", ",AS3443),
IF($AQ$3544=SUM($AQ$3424:AQ3443),_xlfn.CONCAT(" y ",AS3443)))))</f>
        <v/>
      </c>
      <c r="AS3443" s="156" t="s">
        <v>5114</v>
      </c>
      <c r="AT3443" s="285">
        <f t="shared" si="1380"/>
        <v>0</v>
      </c>
      <c r="AU3443" s="449">
        <f t="shared" si="1381"/>
        <v>0</v>
      </c>
      <c r="AV3443" s="469">
        <f t="shared" si="1382"/>
        <v>0</v>
      </c>
      <c r="AW3443" s="272">
        <f t="shared" si="1383"/>
        <v>1</v>
      </c>
      <c r="AX3443" s="273" t="str">
        <f>IF(AW3443=0,"",
IF(SUM($AW$3424:AW3443)=1,AY3443,
IF($AW$3544&gt;SUM($AW$3424:AW3443),_xlfn.CONCAT(", ",AY3443),
IF($AW$3544=SUM($AW$3424:AW3443),_xlfn.CONCAT(" y ",AY3443)))))</f>
        <v>, 20</v>
      </c>
      <c r="AY3443" s="156" t="s">
        <v>5114</v>
      </c>
    </row>
    <row r="3444" spans="1:51" ht="15" customHeight="1">
      <c r="A3444" s="57"/>
      <c r="B3444" s="26"/>
      <c r="C3444" s="665" t="s">
        <v>5037</v>
      </c>
      <c r="D3444" s="935" t="str">
        <f t="shared" si="1368"/>
        <v>ACADEMIA VERACRUZANA DE LAS LENGUAS INDIGENAS</v>
      </c>
      <c r="E3444" s="935"/>
      <c r="F3444" s="935"/>
      <c r="G3444" s="935"/>
      <c r="H3444" s="935"/>
      <c r="I3444" s="935"/>
      <c r="J3444" s="935"/>
      <c r="K3444" s="935"/>
      <c r="L3444" s="935"/>
      <c r="M3444" s="935"/>
      <c r="N3444" s="935"/>
      <c r="O3444" s="935"/>
      <c r="P3444" s="935"/>
      <c r="Q3444" s="935"/>
      <c r="R3444" s="935"/>
      <c r="S3444" s="713"/>
      <c r="T3444" s="715"/>
      <c r="U3444" s="713"/>
      <c r="V3444" s="715"/>
      <c r="W3444" s="713"/>
      <c r="X3444" s="715"/>
      <c r="Y3444" s="713"/>
      <c r="Z3444" s="715"/>
      <c r="AA3444" s="713"/>
      <c r="AB3444" s="715"/>
      <c r="AC3444" s="713"/>
      <c r="AD3444" s="715"/>
      <c r="AE3444" s="164"/>
      <c r="AF3444" s="164"/>
      <c r="AG3444" s="199">
        <f t="shared" si="1369"/>
        <v>1</v>
      </c>
      <c r="AH3444" s="298">
        <f t="shared" si="1370"/>
        <v>0</v>
      </c>
      <c r="AI3444" s="293">
        <f t="shared" si="1371"/>
        <v>0</v>
      </c>
      <c r="AJ3444" s="294">
        <f t="shared" si="1372"/>
        <v>0</v>
      </c>
      <c r="AK3444" s="295">
        <f t="shared" si="1373"/>
        <v>0</v>
      </c>
      <c r="AL3444" s="296">
        <f t="shared" si="1374"/>
        <v>0</v>
      </c>
      <c r="AM3444" s="293">
        <f t="shared" si="1375"/>
        <v>0</v>
      </c>
      <c r="AN3444" s="294">
        <f t="shared" si="1376"/>
        <v>0</v>
      </c>
      <c r="AO3444" s="295">
        <f t="shared" si="1377"/>
        <v>0</v>
      </c>
      <c r="AP3444" s="296">
        <f t="shared" si="1378"/>
        <v>0</v>
      </c>
      <c r="AQ3444" s="402">
        <f t="shared" si="1379"/>
        <v>0</v>
      </c>
      <c r="AR3444" s="370" t="str">
        <f>IF(AQ3444=0,"",
IF(SUM($AQ$3424:AQ3444)=1,AS3444,
IF($AQ$3544&gt;SUM($AQ$3424:AQ3444),_xlfn.CONCAT(", ",AS3444),
IF($AQ$3544=SUM($AQ$3424:AQ3444),_xlfn.CONCAT(" y ",AS3444)))))</f>
        <v/>
      </c>
      <c r="AS3444" s="156" t="s">
        <v>5115</v>
      </c>
      <c r="AT3444" s="285">
        <f t="shared" si="1380"/>
        <v>0</v>
      </c>
      <c r="AU3444" s="449">
        <f t="shared" si="1381"/>
        <v>0</v>
      </c>
      <c r="AV3444" s="469">
        <f t="shared" si="1382"/>
        <v>0</v>
      </c>
      <c r="AW3444" s="272">
        <f t="shared" si="1383"/>
        <v>1</v>
      </c>
      <c r="AX3444" s="273" t="str">
        <f>IF(AW3444=0,"",
IF(SUM($AW$3424:AW3444)=1,AY3444,
IF($AW$3544&gt;SUM($AW$3424:AW3444),_xlfn.CONCAT(", ",AY3444),
IF($AW$3544=SUM($AW$3424:AW3444),_xlfn.CONCAT(" y ",AY3444)))))</f>
        <v>, 21</v>
      </c>
      <c r="AY3444" s="156" t="s">
        <v>5115</v>
      </c>
    </row>
    <row r="3445" spans="1:51" ht="15" customHeight="1">
      <c r="A3445" s="57"/>
      <c r="B3445" s="26"/>
      <c r="C3445" s="665" t="s">
        <v>5038</v>
      </c>
      <c r="D3445" s="935" t="str">
        <f t="shared" si="1368"/>
        <v>INSTITUTO VERACRUZANO DEL DEPORTE</v>
      </c>
      <c r="E3445" s="935"/>
      <c r="F3445" s="935"/>
      <c r="G3445" s="935"/>
      <c r="H3445" s="935"/>
      <c r="I3445" s="935"/>
      <c r="J3445" s="935"/>
      <c r="K3445" s="935"/>
      <c r="L3445" s="935"/>
      <c r="M3445" s="935"/>
      <c r="N3445" s="935"/>
      <c r="O3445" s="935"/>
      <c r="P3445" s="935"/>
      <c r="Q3445" s="935"/>
      <c r="R3445" s="935"/>
      <c r="S3445" s="713"/>
      <c r="T3445" s="715"/>
      <c r="U3445" s="713"/>
      <c r="V3445" s="715"/>
      <c r="W3445" s="713"/>
      <c r="X3445" s="715"/>
      <c r="Y3445" s="713"/>
      <c r="Z3445" s="715"/>
      <c r="AA3445" s="713"/>
      <c r="AB3445" s="715"/>
      <c r="AC3445" s="713"/>
      <c r="AD3445" s="715"/>
      <c r="AE3445" s="164"/>
      <c r="AF3445" s="164"/>
      <c r="AG3445" s="199">
        <f t="shared" si="1369"/>
        <v>1</v>
      </c>
      <c r="AH3445" s="298">
        <f t="shared" si="1370"/>
        <v>0</v>
      </c>
      <c r="AI3445" s="293">
        <f t="shared" si="1371"/>
        <v>0</v>
      </c>
      <c r="AJ3445" s="294">
        <f t="shared" si="1372"/>
        <v>0</v>
      </c>
      <c r="AK3445" s="295">
        <f t="shared" si="1373"/>
        <v>0</v>
      </c>
      <c r="AL3445" s="296">
        <f t="shared" si="1374"/>
        <v>0</v>
      </c>
      <c r="AM3445" s="293">
        <f t="shared" si="1375"/>
        <v>0</v>
      </c>
      <c r="AN3445" s="294">
        <f t="shared" si="1376"/>
        <v>0</v>
      </c>
      <c r="AO3445" s="295">
        <f t="shared" si="1377"/>
        <v>0</v>
      </c>
      <c r="AP3445" s="296">
        <f t="shared" si="1378"/>
        <v>0</v>
      </c>
      <c r="AQ3445" s="402">
        <f t="shared" si="1379"/>
        <v>0</v>
      </c>
      <c r="AR3445" s="370" t="str">
        <f>IF(AQ3445=0,"",
IF(SUM($AQ$3424:AQ3445)=1,AS3445,
IF($AQ$3544&gt;SUM($AQ$3424:AQ3445),_xlfn.CONCAT(", ",AS3445),
IF($AQ$3544=SUM($AQ$3424:AQ3445),_xlfn.CONCAT(" y ",AS3445)))))</f>
        <v/>
      </c>
      <c r="AS3445" s="156" t="s">
        <v>5116</v>
      </c>
      <c r="AT3445" s="285">
        <f t="shared" si="1380"/>
        <v>0</v>
      </c>
      <c r="AU3445" s="449">
        <f t="shared" si="1381"/>
        <v>0</v>
      </c>
      <c r="AV3445" s="469">
        <f t="shared" si="1382"/>
        <v>0</v>
      </c>
      <c r="AW3445" s="272">
        <f t="shared" si="1383"/>
        <v>1</v>
      </c>
      <c r="AX3445" s="273" t="str">
        <f>IF(AW3445=0,"",
IF(SUM($AW$3424:AW3445)=1,AY3445,
IF($AW$3544&gt;SUM($AW$3424:AW3445),_xlfn.CONCAT(", ",AY3445),
IF($AW$3544=SUM($AW$3424:AW3445),_xlfn.CONCAT(" y ",AY3445)))))</f>
        <v>, 22</v>
      </c>
      <c r="AY3445" s="156" t="s">
        <v>5116</v>
      </c>
    </row>
    <row r="3446" spans="1:51" ht="15" customHeight="1">
      <c r="A3446" s="57"/>
      <c r="B3446" s="26"/>
      <c r="C3446" s="665" t="s">
        <v>5039</v>
      </c>
      <c r="D3446" s="935" t="str">
        <f t="shared" si="1368"/>
        <v>INSTITUTO DE ESPACIOS EDUCATIVOS DEL ESTADO DE VERACRUZ</v>
      </c>
      <c r="E3446" s="935"/>
      <c r="F3446" s="935"/>
      <c r="G3446" s="935"/>
      <c r="H3446" s="935"/>
      <c r="I3446" s="935"/>
      <c r="J3446" s="935"/>
      <c r="K3446" s="935"/>
      <c r="L3446" s="935"/>
      <c r="M3446" s="935"/>
      <c r="N3446" s="935"/>
      <c r="O3446" s="935"/>
      <c r="P3446" s="935"/>
      <c r="Q3446" s="935"/>
      <c r="R3446" s="935"/>
      <c r="S3446" s="713"/>
      <c r="T3446" s="715"/>
      <c r="U3446" s="713"/>
      <c r="V3446" s="715"/>
      <c r="W3446" s="713"/>
      <c r="X3446" s="715"/>
      <c r="Y3446" s="713"/>
      <c r="Z3446" s="715"/>
      <c r="AA3446" s="713"/>
      <c r="AB3446" s="715"/>
      <c r="AC3446" s="713"/>
      <c r="AD3446" s="715"/>
      <c r="AE3446" s="164"/>
      <c r="AF3446" s="164"/>
      <c r="AG3446" s="199">
        <f t="shared" si="1369"/>
        <v>1</v>
      </c>
      <c r="AH3446" s="298">
        <f t="shared" si="1370"/>
        <v>0</v>
      </c>
      <c r="AI3446" s="293">
        <f t="shared" si="1371"/>
        <v>0</v>
      </c>
      <c r="AJ3446" s="294">
        <f t="shared" si="1372"/>
        <v>0</v>
      </c>
      <c r="AK3446" s="295">
        <f t="shared" si="1373"/>
        <v>0</v>
      </c>
      <c r="AL3446" s="296">
        <f t="shared" si="1374"/>
        <v>0</v>
      </c>
      <c r="AM3446" s="293">
        <f t="shared" si="1375"/>
        <v>0</v>
      </c>
      <c r="AN3446" s="294">
        <f t="shared" si="1376"/>
        <v>0</v>
      </c>
      <c r="AO3446" s="295">
        <f t="shared" si="1377"/>
        <v>0</v>
      </c>
      <c r="AP3446" s="296">
        <f t="shared" si="1378"/>
        <v>0</v>
      </c>
      <c r="AQ3446" s="402">
        <f t="shared" si="1379"/>
        <v>0</v>
      </c>
      <c r="AR3446" s="370" t="str">
        <f>IF(AQ3446=0,"",
IF(SUM($AQ$3424:AQ3446)=1,AS3446,
IF($AQ$3544&gt;SUM($AQ$3424:AQ3446),_xlfn.CONCAT(", ",AS3446),
IF($AQ$3544=SUM($AQ$3424:AQ3446),_xlfn.CONCAT(" y ",AS3446)))))</f>
        <v/>
      </c>
      <c r="AS3446" s="156" t="s">
        <v>5117</v>
      </c>
      <c r="AT3446" s="285">
        <f t="shared" si="1380"/>
        <v>0</v>
      </c>
      <c r="AU3446" s="449">
        <f t="shared" si="1381"/>
        <v>0</v>
      </c>
      <c r="AV3446" s="469">
        <f t="shared" si="1382"/>
        <v>0</v>
      </c>
      <c r="AW3446" s="272">
        <f t="shared" si="1383"/>
        <v>1</v>
      </c>
      <c r="AX3446" s="273" t="str">
        <f>IF(AW3446=0,"",
IF(SUM($AW$3424:AW3446)=1,AY3446,
IF($AW$3544&gt;SUM($AW$3424:AW3446),_xlfn.CONCAT(", ",AY3446),
IF($AW$3544=SUM($AW$3424:AW3446),_xlfn.CONCAT(" y ",AY3446)))))</f>
        <v>, 23</v>
      </c>
      <c r="AY3446" s="156" t="s">
        <v>5117</v>
      </c>
    </row>
    <row r="3447" spans="1:51" ht="15" customHeight="1">
      <c r="A3447" s="57"/>
      <c r="B3447" s="26"/>
      <c r="C3447" s="665" t="s">
        <v>5040</v>
      </c>
      <c r="D3447" s="935" t="str">
        <f t="shared" si="1368"/>
        <v>COLEGIO DE BACHILLERES DEL ESTADO DE VERACRUZ</v>
      </c>
      <c r="E3447" s="935"/>
      <c r="F3447" s="935"/>
      <c r="G3447" s="935"/>
      <c r="H3447" s="935"/>
      <c r="I3447" s="935"/>
      <c r="J3447" s="935"/>
      <c r="K3447" s="935"/>
      <c r="L3447" s="935"/>
      <c r="M3447" s="935"/>
      <c r="N3447" s="935"/>
      <c r="O3447" s="935"/>
      <c r="P3447" s="935"/>
      <c r="Q3447" s="935"/>
      <c r="R3447" s="935"/>
      <c r="S3447" s="713"/>
      <c r="T3447" s="715"/>
      <c r="U3447" s="713"/>
      <c r="V3447" s="715"/>
      <c r="W3447" s="713"/>
      <c r="X3447" s="715"/>
      <c r="Y3447" s="713"/>
      <c r="Z3447" s="715"/>
      <c r="AA3447" s="713"/>
      <c r="AB3447" s="715"/>
      <c r="AC3447" s="713"/>
      <c r="AD3447" s="715"/>
      <c r="AE3447" s="164"/>
      <c r="AF3447" s="164"/>
      <c r="AG3447" s="199">
        <f t="shared" si="1369"/>
        <v>1</v>
      </c>
      <c r="AH3447" s="298">
        <f t="shared" si="1370"/>
        <v>0</v>
      </c>
      <c r="AI3447" s="293">
        <f t="shared" si="1371"/>
        <v>0</v>
      </c>
      <c r="AJ3447" s="294">
        <f t="shared" si="1372"/>
        <v>0</v>
      </c>
      <c r="AK3447" s="295">
        <f t="shared" si="1373"/>
        <v>0</v>
      </c>
      <c r="AL3447" s="296">
        <f t="shared" si="1374"/>
        <v>0</v>
      </c>
      <c r="AM3447" s="293">
        <f t="shared" si="1375"/>
        <v>0</v>
      </c>
      <c r="AN3447" s="294">
        <f t="shared" si="1376"/>
        <v>0</v>
      </c>
      <c r="AO3447" s="295">
        <f t="shared" si="1377"/>
        <v>0</v>
      </c>
      <c r="AP3447" s="296">
        <f t="shared" si="1378"/>
        <v>0</v>
      </c>
      <c r="AQ3447" s="402">
        <f t="shared" si="1379"/>
        <v>0</v>
      </c>
      <c r="AR3447" s="370" t="str">
        <f>IF(AQ3447=0,"",
IF(SUM($AQ$3424:AQ3447)=1,AS3447,
IF($AQ$3544&gt;SUM($AQ$3424:AQ3447),_xlfn.CONCAT(", ",AS3447),
IF($AQ$3544=SUM($AQ$3424:AQ3447),_xlfn.CONCAT(" y ",AS3447)))))</f>
        <v/>
      </c>
      <c r="AS3447" s="156" t="s">
        <v>5118</v>
      </c>
      <c r="AT3447" s="285">
        <f t="shared" si="1380"/>
        <v>0</v>
      </c>
      <c r="AU3447" s="449">
        <f t="shared" si="1381"/>
        <v>0</v>
      </c>
      <c r="AV3447" s="469">
        <f t="shared" si="1382"/>
        <v>0</v>
      </c>
      <c r="AW3447" s="272">
        <f t="shared" si="1383"/>
        <v>1</v>
      </c>
      <c r="AX3447" s="273" t="str">
        <f>IF(AW3447=0,"",
IF(SUM($AW$3424:AW3447)=1,AY3447,
IF($AW$3544&gt;SUM($AW$3424:AW3447),_xlfn.CONCAT(", ",AY3447),
IF($AW$3544=SUM($AW$3424:AW3447),_xlfn.CONCAT(" y ",AY3447)))))</f>
        <v>, 24</v>
      </c>
      <c r="AY3447" s="156" t="s">
        <v>5118</v>
      </c>
    </row>
    <row r="3448" spans="1:51" ht="15" customHeight="1">
      <c r="A3448" s="57"/>
      <c r="B3448" s="26"/>
      <c r="C3448" s="665" t="s">
        <v>5041</v>
      </c>
      <c r="D3448" s="935" t="str">
        <f t="shared" si="1368"/>
        <v>INSTITUTO TECNOLOGICO SUPERIOR DE MISANTLA</v>
      </c>
      <c r="E3448" s="935"/>
      <c r="F3448" s="935"/>
      <c r="G3448" s="935"/>
      <c r="H3448" s="935"/>
      <c r="I3448" s="935"/>
      <c r="J3448" s="935"/>
      <c r="K3448" s="935"/>
      <c r="L3448" s="935"/>
      <c r="M3448" s="935"/>
      <c r="N3448" s="935"/>
      <c r="O3448" s="935"/>
      <c r="P3448" s="935"/>
      <c r="Q3448" s="935"/>
      <c r="R3448" s="935"/>
      <c r="S3448" s="713"/>
      <c r="T3448" s="715"/>
      <c r="U3448" s="713"/>
      <c r="V3448" s="715"/>
      <c r="W3448" s="713"/>
      <c r="X3448" s="715"/>
      <c r="Y3448" s="713"/>
      <c r="Z3448" s="715"/>
      <c r="AA3448" s="713"/>
      <c r="AB3448" s="715"/>
      <c r="AC3448" s="713"/>
      <c r="AD3448" s="715"/>
      <c r="AE3448" s="164"/>
      <c r="AF3448" s="164"/>
      <c r="AG3448" s="199">
        <f t="shared" si="1369"/>
        <v>1</v>
      </c>
      <c r="AH3448" s="298">
        <f t="shared" si="1370"/>
        <v>0</v>
      </c>
      <c r="AI3448" s="293">
        <f t="shared" si="1371"/>
        <v>0</v>
      </c>
      <c r="AJ3448" s="294">
        <f t="shared" si="1372"/>
        <v>0</v>
      </c>
      <c r="AK3448" s="295">
        <f t="shared" si="1373"/>
        <v>0</v>
      </c>
      <c r="AL3448" s="296">
        <f t="shared" si="1374"/>
        <v>0</v>
      </c>
      <c r="AM3448" s="293">
        <f t="shared" si="1375"/>
        <v>0</v>
      </c>
      <c r="AN3448" s="294">
        <f t="shared" si="1376"/>
        <v>0</v>
      </c>
      <c r="AO3448" s="295">
        <f t="shared" si="1377"/>
        <v>0</v>
      </c>
      <c r="AP3448" s="296">
        <f t="shared" si="1378"/>
        <v>0</v>
      </c>
      <c r="AQ3448" s="402">
        <f t="shared" si="1379"/>
        <v>0</v>
      </c>
      <c r="AR3448" s="370" t="str">
        <f>IF(AQ3448=0,"",
IF(SUM($AQ$3424:AQ3448)=1,AS3448,
IF($AQ$3544&gt;SUM($AQ$3424:AQ3448),_xlfn.CONCAT(", ",AS3448),
IF($AQ$3544=SUM($AQ$3424:AQ3448),_xlfn.CONCAT(" y ",AS3448)))))</f>
        <v/>
      </c>
      <c r="AS3448" s="156" t="s">
        <v>5119</v>
      </c>
      <c r="AT3448" s="285">
        <f t="shared" si="1380"/>
        <v>0</v>
      </c>
      <c r="AU3448" s="449">
        <f t="shared" si="1381"/>
        <v>0</v>
      </c>
      <c r="AV3448" s="469">
        <f t="shared" si="1382"/>
        <v>0</v>
      </c>
      <c r="AW3448" s="272">
        <f t="shared" si="1383"/>
        <v>1</v>
      </c>
      <c r="AX3448" s="273" t="str">
        <f>IF(AW3448=0,"",
IF(SUM($AW$3424:AW3448)=1,AY3448,
IF($AW$3544&gt;SUM($AW$3424:AW3448),_xlfn.CONCAT(", ",AY3448),
IF($AW$3544=SUM($AW$3424:AW3448),_xlfn.CONCAT(" y ",AY3448)))))</f>
        <v>, 25</v>
      </c>
      <c r="AY3448" s="156" t="s">
        <v>5119</v>
      </c>
    </row>
    <row r="3449" spans="1:51" ht="15" customHeight="1">
      <c r="A3449" s="57"/>
      <c r="B3449" s="26"/>
      <c r="C3449" s="665" t="s">
        <v>5042</v>
      </c>
      <c r="D3449" s="935" t="str">
        <f t="shared" si="1368"/>
        <v>INSTITUTO TECNOLOGICO SUPERIOR DE SAN ANDRES TUXTLA</v>
      </c>
      <c r="E3449" s="935"/>
      <c r="F3449" s="935"/>
      <c r="G3449" s="935"/>
      <c r="H3449" s="935"/>
      <c r="I3449" s="935"/>
      <c r="J3449" s="935"/>
      <c r="K3449" s="935"/>
      <c r="L3449" s="935"/>
      <c r="M3449" s="935"/>
      <c r="N3449" s="935"/>
      <c r="O3449" s="935"/>
      <c r="P3449" s="935"/>
      <c r="Q3449" s="935"/>
      <c r="R3449" s="935"/>
      <c r="S3449" s="713"/>
      <c r="T3449" s="715"/>
      <c r="U3449" s="713"/>
      <c r="V3449" s="715"/>
      <c r="W3449" s="713"/>
      <c r="X3449" s="715"/>
      <c r="Y3449" s="713"/>
      <c r="Z3449" s="715"/>
      <c r="AA3449" s="713"/>
      <c r="AB3449" s="715"/>
      <c r="AC3449" s="713"/>
      <c r="AD3449" s="715"/>
      <c r="AE3449" s="164"/>
      <c r="AF3449" s="164"/>
      <c r="AG3449" s="199">
        <f t="shared" si="1369"/>
        <v>1</v>
      </c>
      <c r="AH3449" s="298">
        <f t="shared" si="1370"/>
        <v>0</v>
      </c>
      <c r="AI3449" s="293">
        <f t="shared" si="1371"/>
        <v>0</v>
      </c>
      <c r="AJ3449" s="294">
        <f t="shared" si="1372"/>
        <v>0</v>
      </c>
      <c r="AK3449" s="295">
        <f t="shared" si="1373"/>
        <v>0</v>
      </c>
      <c r="AL3449" s="296">
        <f t="shared" si="1374"/>
        <v>0</v>
      </c>
      <c r="AM3449" s="293">
        <f t="shared" si="1375"/>
        <v>0</v>
      </c>
      <c r="AN3449" s="294">
        <f t="shared" si="1376"/>
        <v>0</v>
      </c>
      <c r="AO3449" s="295">
        <f t="shared" si="1377"/>
        <v>0</v>
      </c>
      <c r="AP3449" s="296">
        <f t="shared" si="1378"/>
        <v>0</v>
      </c>
      <c r="AQ3449" s="402">
        <f t="shared" si="1379"/>
        <v>0</v>
      </c>
      <c r="AR3449" s="370" t="str">
        <f>IF(AQ3449=0,"",
IF(SUM($AQ$3424:AQ3449)=1,AS3449,
IF($AQ$3544&gt;SUM($AQ$3424:AQ3449),_xlfn.CONCAT(", ",AS3449),
IF($AQ$3544=SUM($AQ$3424:AQ3449),_xlfn.CONCAT(" y ",AS3449)))))</f>
        <v/>
      </c>
      <c r="AS3449" s="156" t="s">
        <v>5120</v>
      </c>
      <c r="AT3449" s="285">
        <f t="shared" si="1380"/>
        <v>0</v>
      </c>
      <c r="AU3449" s="449">
        <f t="shared" si="1381"/>
        <v>0</v>
      </c>
      <c r="AV3449" s="469">
        <f t="shared" si="1382"/>
        <v>0</v>
      </c>
      <c r="AW3449" s="272">
        <f t="shared" si="1383"/>
        <v>1</v>
      </c>
      <c r="AX3449" s="273" t="str">
        <f>IF(AW3449=0,"",
IF(SUM($AW$3424:AW3449)=1,AY3449,
IF($AW$3544&gt;SUM($AW$3424:AW3449),_xlfn.CONCAT(", ",AY3449),
IF($AW$3544=SUM($AW$3424:AW3449),_xlfn.CONCAT(" y ",AY3449)))))</f>
        <v>, 26</v>
      </c>
      <c r="AY3449" s="156" t="s">
        <v>5120</v>
      </c>
    </row>
    <row r="3450" spans="1:51" ht="15" customHeight="1">
      <c r="A3450" s="57"/>
      <c r="B3450" s="26"/>
      <c r="C3450" s="665" t="s">
        <v>5043</v>
      </c>
      <c r="D3450" s="935" t="str">
        <f t="shared" si="1368"/>
        <v>INSTITUTO TECNOLOGICO SUPERIOR DE TANTOYUCA</v>
      </c>
      <c r="E3450" s="935"/>
      <c r="F3450" s="935"/>
      <c r="G3450" s="935"/>
      <c r="H3450" s="935"/>
      <c r="I3450" s="935"/>
      <c r="J3450" s="935"/>
      <c r="K3450" s="935"/>
      <c r="L3450" s="935"/>
      <c r="M3450" s="935"/>
      <c r="N3450" s="935"/>
      <c r="O3450" s="935"/>
      <c r="P3450" s="935"/>
      <c r="Q3450" s="935"/>
      <c r="R3450" s="935"/>
      <c r="S3450" s="713"/>
      <c r="T3450" s="715"/>
      <c r="U3450" s="713"/>
      <c r="V3450" s="715"/>
      <c r="W3450" s="713"/>
      <c r="X3450" s="715"/>
      <c r="Y3450" s="713"/>
      <c r="Z3450" s="715"/>
      <c r="AA3450" s="713"/>
      <c r="AB3450" s="715"/>
      <c r="AC3450" s="713"/>
      <c r="AD3450" s="715"/>
      <c r="AE3450" s="164"/>
      <c r="AF3450" s="164"/>
      <c r="AG3450" s="199">
        <f t="shared" si="1369"/>
        <v>1</v>
      </c>
      <c r="AH3450" s="298">
        <f t="shared" si="1370"/>
        <v>0</v>
      </c>
      <c r="AI3450" s="293">
        <f t="shared" si="1371"/>
        <v>0</v>
      </c>
      <c r="AJ3450" s="294">
        <f t="shared" si="1372"/>
        <v>0</v>
      </c>
      <c r="AK3450" s="295">
        <f t="shared" si="1373"/>
        <v>0</v>
      </c>
      <c r="AL3450" s="296">
        <f t="shared" si="1374"/>
        <v>0</v>
      </c>
      <c r="AM3450" s="293">
        <f t="shared" si="1375"/>
        <v>0</v>
      </c>
      <c r="AN3450" s="294">
        <f t="shared" si="1376"/>
        <v>0</v>
      </c>
      <c r="AO3450" s="295">
        <f t="shared" si="1377"/>
        <v>0</v>
      </c>
      <c r="AP3450" s="296">
        <f t="shared" si="1378"/>
        <v>0</v>
      </c>
      <c r="AQ3450" s="402">
        <f t="shared" si="1379"/>
        <v>0</v>
      </c>
      <c r="AR3450" s="370" t="str">
        <f>IF(AQ3450=0,"",
IF(SUM($AQ$3424:AQ3450)=1,AS3450,
IF($AQ$3544&gt;SUM($AQ$3424:AQ3450),_xlfn.CONCAT(", ",AS3450),
IF($AQ$3544=SUM($AQ$3424:AQ3450),_xlfn.CONCAT(" y ",AS3450)))))</f>
        <v/>
      </c>
      <c r="AS3450" s="156" t="s">
        <v>5121</v>
      </c>
      <c r="AT3450" s="285">
        <f t="shared" si="1380"/>
        <v>0</v>
      </c>
      <c r="AU3450" s="449">
        <f t="shared" si="1381"/>
        <v>0</v>
      </c>
      <c r="AV3450" s="469">
        <f t="shared" si="1382"/>
        <v>0</v>
      </c>
      <c r="AW3450" s="272">
        <f t="shared" si="1383"/>
        <v>1</v>
      </c>
      <c r="AX3450" s="273" t="str">
        <f>IF(AW3450=0,"",
IF(SUM($AW$3424:AW3450)=1,AY3450,
IF($AW$3544&gt;SUM($AW$3424:AW3450),_xlfn.CONCAT(", ",AY3450),
IF($AW$3544=SUM($AW$3424:AW3450),_xlfn.CONCAT(" y ",AY3450)))))</f>
        <v>, 27</v>
      </c>
      <c r="AY3450" s="156" t="s">
        <v>5121</v>
      </c>
    </row>
    <row r="3451" spans="1:51" ht="15" customHeight="1">
      <c r="A3451" s="57"/>
      <c r="B3451" s="26"/>
      <c r="C3451" s="665" t="s">
        <v>5044</v>
      </c>
      <c r="D3451" s="935" t="str">
        <f t="shared" si="1368"/>
        <v>INSTITUTO TECNOLOGICO SUPERIOR DE COSAMALOAPAN</v>
      </c>
      <c r="E3451" s="935"/>
      <c r="F3451" s="935"/>
      <c r="G3451" s="935"/>
      <c r="H3451" s="935"/>
      <c r="I3451" s="935"/>
      <c r="J3451" s="935"/>
      <c r="K3451" s="935"/>
      <c r="L3451" s="935"/>
      <c r="M3451" s="935"/>
      <c r="N3451" s="935"/>
      <c r="O3451" s="935"/>
      <c r="P3451" s="935"/>
      <c r="Q3451" s="935"/>
      <c r="R3451" s="935"/>
      <c r="S3451" s="713"/>
      <c r="T3451" s="715"/>
      <c r="U3451" s="713"/>
      <c r="V3451" s="715"/>
      <c r="W3451" s="713"/>
      <c r="X3451" s="715"/>
      <c r="Y3451" s="713"/>
      <c r="Z3451" s="715"/>
      <c r="AA3451" s="713"/>
      <c r="AB3451" s="715"/>
      <c r="AC3451" s="713"/>
      <c r="AD3451" s="715"/>
      <c r="AE3451" s="164"/>
      <c r="AF3451" s="164"/>
      <c r="AG3451" s="199">
        <f t="shared" si="1369"/>
        <v>1</v>
      </c>
      <c r="AH3451" s="298">
        <f t="shared" si="1370"/>
        <v>0</v>
      </c>
      <c r="AI3451" s="293">
        <f t="shared" si="1371"/>
        <v>0</v>
      </c>
      <c r="AJ3451" s="294">
        <f t="shared" si="1372"/>
        <v>0</v>
      </c>
      <c r="AK3451" s="295">
        <f t="shared" si="1373"/>
        <v>0</v>
      </c>
      <c r="AL3451" s="296">
        <f t="shared" si="1374"/>
        <v>0</v>
      </c>
      <c r="AM3451" s="293">
        <f t="shared" si="1375"/>
        <v>0</v>
      </c>
      <c r="AN3451" s="294">
        <f t="shared" si="1376"/>
        <v>0</v>
      </c>
      <c r="AO3451" s="295">
        <f t="shared" si="1377"/>
        <v>0</v>
      </c>
      <c r="AP3451" s="296">
        <f t="shared" si="1378"/>
        <v>0</v>
      </c>
      <c r="AQ3451" s="402">
        <f t="shared" si="1379"/>
        <v>0</v>
      </c>
      <c r="AR3451" s="370" t="str">
        <f>IF(AQ3451=0,"",
IF(SUM($AQ$3424:AQ3451)=1,AS3451,
IF($AQ$3544&gt;SUM($AQ$3424:AQ3451),_xlfn.CONCAT(", ",AS3451),
IF($AQ$3544=SUM($AQ$3424:AQ3451),_xlfn.CONCAT(" y ",AS3451)))))</f>
        <v/>
      </c>
      <c r="AS3451" s="156" t="s">
        <v>5122</v>
      </c>
      <c r="AT3451" s="285">
        <f t="shared" si="1380"/>
        <v>0</v>
      </c>
      <c r="AU3451" s="449">
        <f t="shared" si="1381"/>
        <v>0</v>
      </c>
      <c r="AV3451" s="469">
        <f t="shared" si="1382"/>
        <v>0</v>
      </c>
      <c r="AW3451" s="272">
        <f t="shared" si="1383"/>
        <v>1</v>
      </c>
      <c r="AX3451" s="273" t="str">
        <f>IF(AW3451=0,"",
IF(SUM($AW$3424:AW3451)=1,AY3451,
IF($AW$3544&gt;SUM($AW$3424:AW3451),_xlfn.CONCAT(", ",AY3451),
IF($AW$3544=SUM($AW$3424:AW3451),_xlfn.CONCAT(" y ",AY3451)))))</f>
        <v>, 28</v>
      </c>
      <c r="AY3451" s="156" t="s">
        <v>5122</v>
      </c>
    </row>
    <row r="3452" spans="1:51" ht="15" customHeight="1">
      <c r="A3452" s="57"/>
      <c r="B3452" s="26"/>
      <c r="C3452" s="665" t="s">
        <v>5045</v>
      </c>
      <c r="D3452" s="935" t="str">
        <f t="shared" si="1368"/>
        <v>INSTITUTO TECNOLOGICO SUPERIOR DE PANUCO</v>
      </c>
      <c r="E3452" s="935"/>
      <c r="F3452" s="935"/>
      <c r="G3452" s="935"/>
      <c r="H3452" s="935"/>
      <c r="I3452" s="935"/>
      <c r="J3452" s="935"/>
      <c r="K3452" s="935"/>
      <c r="L3452" s="935"/>
      <c r="M3452" s="935"/>
      <c r="N3452" s="935"/>
      <c r="O3452" s="935"/>
      <c r="P3452" s="935"/>
      <c r="Q3452" s="935"/>
      <c r="R3452" s="935"/>
      <c r="S3452" s="713"/>
      <c r="T3452" s="715"/>
      <c r="U3452" s="713"/>
      <c r="V3452" s="715"/>
      <c r="W3452" s="713"/>
      <c r="X3452" s="715"/>
      <c r="Y3452" s="713"/>
      <c r="Z3452" s="715"/>
      <c r="AA3452" s="713"/>
      <c r="AB3452" s="715"/>
      <c r="AC3452" s="713"/>
      <c r="AD3452" s="715"/>
      <c r="AE3452" s="164"/>
      <c r="AF3452" s="164"/>
      <c r="AG3452" s="199">
        <f t="shared" si="1369"/>
        <v>1</v>
      </c>
      <c r="AH3452" s="298">
        <f t="shared" si="1370"/>
        <v>0</v>
      </c>
      <c r="AI3452" s="293">
        <f t="shared" si="1371"/>
        <v>0</v>
      </c>
      <c r="AJ3452" s="294">
        <f t="shared" si="1372"/>
        <v>0</v>
      </c>
      <c r="AK3452" s="295">
        <f t="shared" si="1373"/>
        <v>0</v>
      </c>
      <c r="AL3452" s="296">
        <f t="shared" si="1374"/>
        <v>0</v>
      </c>
      <c r="AM3452" s="293">
        <f t="shared" si="1375"/>
        <v>0</v>
      </c>
      <c r="AN3452" s="294">
        <f t="shared" si="1376"/>
        <v>0</v>
      </c>
      <c r="AO3452" s="295">
        <f t="shared" si="1377"/>
        <v>0</v>
      </c>
      <c r="AP3452" s="296">
        <f t="shared" si="1378"/>
        <v>0</v>
      </c>
      <c r="AQ3452" s="402">
        <f t="shared" si="1379"/>
        <v>0</v>
      </c>
      <c r="AR3452" s="370" t="str">
        <f>IF(AQ3452=0,"",
IF(SUM($AQ$3424:AQ3452)=1,AS3452,
IF($AQ$3544&gt;SUM($AQ$3424:AQ3452),_xlfn.CONCAT(", ",AS3452),
IF($AQ$3544=SUM($AQ$3424:AQ3452),_xlfn.CONCAT(" y ",AS3452)))))</f>
        <v/>
      </c>
      <c r="AS3452" s="156" t="s">
        <v>5123</v>
      </c>
      <c r="AT3452" s="285">
        <f t="shared" si="1380"/>
        <v>0</v>
      </c>
      <c r="AU3452" s="449">
        <f t="shared" si="1381"/>
        <v>0</v>
      </c>
      <c r="AV3452" s="469">
        <f t="shared" si="1382"/>
        <v>0</v>
      </c>
      <c r="AW3452" s="272">
        <f t="shared" si="1383"/>
        <v>1</v>
      </c>
      <c r="AX3452" s="273" t="str">
        <f>IF(AW3452=0,"",
IF(SUM($AW$3424:AW3452)=1,AY3452,
IF($AW$3544&gt;SUM($AW$3424:AW3452),_xlfn.CONCAT(", ",AY3452),
IF($AW$3544=SUM($AW$3424:AW3452),_xlfn.CONCAT(" y ",AY3452)))))</f>
        <v>, 29</v>
      </c>
      <c r="AY3452" s="156" t="s">
        <v>5123</v>
      </c>
    </row>
    <row r="3453" spans="1:51" ht="15" customHeight="1">
      <c r="A3453" s="57"/>
      <c r="B3453" s="26"/>
      <c r="C3453" s="665" t="s">
        <v>5046</v>
      </c>
      <c r="D3453" s="935" t="str">
        <f t="shared" si="1368"/>
        <v>INSTITUTO TECNOLOGICO SUPERIOR DE POZA RICA</v>
      </c>
      <c r="E3453" s="935"/>
      <c r="F3453" s="935"/>
      <c r="G3453" s="935"/>
      <c r="H3453" s="935"/>
      <c r="I3453" s="935"/>
      <c r="J3453" s="935"/>
      <c r="K3453" s="935"/>
      <c r="L3453" s="935"/>
      <c r="M3453" s="935"/>
      <c r="N3453" s="935"/>
      <c r="O3453" s="935"/>
      <c r="P3453" s="935"/>
      <c r="Q3453" s="935"/>
      <c r="R3453" s="935"/>
      <c r="S3453" s="713"/>
      <c r="T3453" s="715"/>
      <c r="U3453" s="713"/>
      <c r="V3453" s="715"/>
      <c r="W3453" s="713"/>
      <c r="X3453" s="715"/>
      <c r="Y3453" s="713"/>
      <c r="Z3453" s="715"/>
      <c r="AA3453" s="713"/>
      <c r="AB3453" s="715"/>
      <c r="AC3453" s="713"/>
      <c r="AD3453" s="715"/>
      <c r="AE3453" s="164"/>
      <c r="AF3453" s="164"/>
      <c r="AG3453" s="199">
        <f t="shared" si="1369"/>
        <v>1</v>
      </c>
      <c r="AH3453" s="298">
        <f t="shared" si="1370"/>
        <v>0</v>
      </c>
      <c r="AI3453" s="293">
        <f t="shared" si="1371"/>
        <v>0</v>
      </c>
      <c r="AJ3453" s="294">
        <f t="shared" si="1372"/>
        <v>0</v>
      </c>
      <c r="AK3453" s="295">
        <f t="shared" si="1373"/>
        <v>0</v>
      </c>
      <c r="AL3453" s="296">
        <f t="shared" si="1374"/>
        <v>0</v>
      </c>
      <c r="AM3453" s="293">
        <f t="shared" si="1375"/>
        <v>0</v>
      </c>
      <c r="AN3453" s="294">
        <f t="shared" si="1376"/>
        <v>0</v>
      </c>
      <c r="AO3453" s="295">
        <f t="shared" si="1377"/>
        <v>0</v>
      </c>
      <c r="AP3453" s="296">
        <f t="shared" si="1378"/>
        <v>0</v>
      </c>
      <c r="AQ3453" s="402">
        <f t="shared" si="1379"/>
        <v>0</v>
      </c>
      <c r="AR3453" s="370" t="str">
        <f>IF(AQ3453=0,"",
IF(SUM($AQ$3424:AQ3453)=1,AS3453,
IF($AQ$3544&gt;SUM($AQ$3424:AQ3453),_xlfn.CONCAT(", ",AS3453),
IF($AQ$3544=SUM($AQ$3424:AQ3453),_xlfn.CONCAT(" y ",AS3453)))))</f>
        <v/>
      </c>
      <c r="AS3453" s="156" t="s">
        <v>5124</v>
      </c>
      <c r="AT3453" s="285">
        <f t="shared" si="1380"/>
        <v>0</v>
      </c>
      <c r="AU3453" s="449">
        <f t="shared" si="1381"/>
        <v>0</v>
      </c>
      <c r="AV3453" s="469">
        <f t="shared" si="1382"/>
        <v>0</v>
      </c>
      <c r="AW3453" s="272">
        <f t="shared" si="1383"/>
        <v>1</v>
      </c>
      <c r="AX3453" s="273" t="str">
        <f>IF(AW3453=0,"",
IF(SUM($AW$3424:AW3453)=1,AY3453,
IF($AW$3544&gt;SUM($AW$3424:AW3453),_xlfn.CONCAT(", ",AY3453),
IF($AW$3544=SUM($AW$3424:AW3453),_xlfn.CONCAT(" y ",AY3453)))))</f>
        <v>, 30</v>
      </c>
      <c r="AY3453" s="156" t="s">
        <v>5124</v>
      </c>
    </row>
    <row r="3454" spans="1:51" ht="15" customHeight="1">
      <c r="A3454" s="57"/>
      <c r="B3454" s="26"/>
      <c r="C3454" s="665" t="s">
        <v>5047</v>
      </c>
      <c r="D3454" s="935" t="str">
        <f t="shared" si="1368"/>
        <v>INSTITUTO TECNOLOGICO SUPERIOR DE XALAPA</v>
      </c>
      <c r="E3454" s="935"/>
      <c r="F3454" s="935"/>
      <c r="G3454" s="935"/>
      <c r="H3454" s="935"/>
      <c r="I3454" s="935"/>
      <c r="J3454" s="935"/>
      <c r="K3454" s="935"/>
      <c r="L3454" s="935"/>
      <c r="M3454" s="935"/>
      <c r="N3454" s="935"/>
      <c r="O3454" s="935"/>
      <c r="P3454" s="935"/>
      <c r="Q3454" s="935"/>
      <c r="R3454" s="935"/>
      <c r="S3454" s="713"/>
      <c r="T3454" s="715"/>
      <c r="U3454" s="713"/>
      <c r="V3454" s="715"/>
      <c r="W3454" s="713"/>
      <c r="X3454" s="715"/>
      <c r="Y3454" s="713"/>
      <c r="Z3454" s="715"/>
      <c r="AA3454" s="713"/>
      <c r="AB3454" s="715"/>
      <c r="AC3454" s="713"/>
      <c r="AD3454" s="715"/>
      <c r="AE3454" s="164"/>
      <c r="AF3454" s="164"/>
      <c r="AG3454" s="199">
        <f t="shared" si="1369"/>
        <v>1</v>
      </c>
      <c r="AH3454" s="298">
        <f t="shared" si="1370"/>
        <v>0</v>
      </c>
      <c r="AI3454" s="293">
        <f t="shared" si="1371"/>
        <v>0</v>
      </c>
      <c r="AJ3454" s="294">
        <f t="shared" si="1372"/>
        <v>0</v>
      </c>
      <c r="AK3454" s="295">
        <f t="shared" si="1373"/>
        <v>0</v>
      </c>
      <c r="AL3454" s="296">
        <f t="shared" si="1374"/>
        <v>0</v>
      </c>
      <c r="AM3454" s="293">
        <f t="shared" si="1375"/>
        <v>0</v>
      </c>
      <c r="AN3454" s="294">
        <f t="shared" si="1376"/>
        <v>0</v>
      </c>
      <c r="AO3454" s="295">
        <f t="shared" si="1377"/>
        <v>0</v>
      </c>
      <c r="AP3454" s="296">
        <f t="shared" si="1378"/>
        <v>0</v>
      </c>
      <c r="AQ3454" s="402">
        <f t="shared" si="1379"/>
        <v>0</v>
      </c>
      <c r="AR3454" s="370" t="str">
        <f>IF(AQ3454=0,"",
IF(SUM($AQ$3424:AQ3454)=1,AS3454,
IF($AQ$3544&gt;SUM($AQ$3424:AQ3454),_xlfn.CONCAT(", ",AS3454),
IF($AQ$3544=SUM($AQ$3424:AQ3454),_xlfn.CONCAT(" y ",AS3454)))))</f>
        <v/>
      </c>
      <c r="AS3454" s="156" t="s">
        <v>5125</v>
      </c>
      <c r="AT3454" s="285">
        <f t="shared" si="1380"/>
        <v>0</v>
      </c>
      <c r="AU3454" s="449">
        <f t="shared" si="1381"/>
        <v>0</v>
      </c>
      <c r="AV3454" s="469">
        <f t="shared" si="1382"/>
        <v>0</v>
      </c>
      <c r="AW3454" s="272">
        <f t="shared" si="1383"/>
        <v>1</v>
      </c>
      <c r="AX3454" s="273" t="str">
        <f>IF(AW3454=0,"",
IF(SUM($AW$3424:AW3454)=1,AY3454,
IF($AW$3544&gt;SUM($AW$3424:AW3454),_xlfn.CONCAT(", ",AY3454),
IF($AW$3544=SUM($AW$3424:AW3454),_xlfn.CONCAT(" y ",AY3454)))))</f>
        <v>, 31</v>
      </c>
      <c r="AY3454" s="156" t="s">
        <v>5125</v>
      </c>
    </row>
    <row r="3455" spans="1:51" ht="15" customHeight="1">
      <c r="A3455" s="57"/>
      <c r="B3455" s="26"/>
      <c r="C3455" s="665" t="s">
        <v>5048</v>
      </c>
      <c r="D3455" s="935" t="str">
        <f t="shared" si="1368"/>
        <v>INSTITUTO TECNOLOGICO SUPERIOR DE COATZACOALCOS</v>
      </c>
      <c r="E3455" s="935"/>
      <c r="F3455" s="935"/>
      <c r="G3455" s="935"/>
      <c r="H3455" s="935"/>
      <c r="I3455" s="935"/>
      <c r="J3455" s="935"/>
      <c r="K3455" s="935"/>
      <c r="L3455" s="935"/>
      <c r="M3455" s="935"/>
      <c r="N3455" s="935"/>
      <c r="O3455" s="935"/>
      <c r="P3455" s="935"/>
      <c r="Q3455" s="935"/>
      <c r="R3455" s="935"/>
      <c r="S3455" s="713"/>
      <c r="T3455" s="715"/>
      <c r="U3455" s="713"/>
      <c r="V3455" s="715"/>
      <c r="W3455" s="713"/>
      <c r="X3455" s="715"/>
      <c r="Y3455" s="713"/>
      <c r="Z3455" s="715"/>
      <c r="AA3455" s="713"/>
      <c r="AB3455" s="715"/>
      <c r="AC3455" s="713"/>
      <c r="AD3455" s="715"/>
      <c r="AE3455" s="164"/>
      <c r="AF3455" s="164"/>
      <c r="AG3455" s="199">
        <f t="shared" si="1369"/>
        <v>1</v>
      </c>
      <c r="AH3455" s="298">
        <f t="shared" si="1370"/>
        <v>0</v>
      </c>
      <c r="AI3455" s="293">
        <f t="shared" si="1371"/>
        <v>0</v>
      </c>
      <c r="AJ3455" s="294">
        <f t="shared" si="1372"/>
        <v>0</v>
      </c>
      <c r="AK3455" s="295">
        <f t="shared" si="1373"/>
        <v>0</v>
      </c>
      <c r="AL3455" s="296">
        <f t="shared" si="1374"/>
        <v>0</v>
      </c>
      <c r="AM3455" s="293">
        <f t="shared" si="1375"/>
        <v>0</v>
      </c>
      <c r="AN3455" s="294">
        <f t="shared" si="1376"/>
        <v>0</v>
      </c>
      <c r="AO3455" s="295">
        <f t="shared" si="1377"/>
        <v>0</v>
      </c>
      <c r="AP3455" s="296">
        <f t="shared" si="1378"/>
        <v>0</v>
      </c>
      <c r="AQ3455" s="402">
        <f t="shared" si="1379"/>
        <v>0</v>
      </c>
      <c r="AR3455" s="370" t="str">
        <f>IF(AQ3455=0,"",
IF(SUM($AQ$3424:AQ3455)=1,AS3455,
IF($AQ$3544&gt;SUM($AQ$3424:AQ3455),_xlfn.CONCAT(", ",AS3455),
IF($AQ$3544=SUM($AQ$3424:AQ3455),_xlfn.CONCAT(" y ",AS3455)))))</f>
        <v/>
      </c>
      <c r="AS3455" s="156" t="s">
        <v>5126</v>
      </c>
      <c r="AT3455" s="285">
        <f t="shared" si="1380"/>
        <v>0</v>
      </c>
      <c r="AU3455" s="449">
        <f t="shared" si="1381"/>
        <v>0</v>
      </c>
      <c r="AV3455" s="469">
        <f t="shared" si="1382"/>
        <v>0</v>
      </c>
      <c r="AW3455" s="272">
        <f t="shared" si="1383"/>
        <v>1</v>
      </c>
      <c r="AX3455" s="273" t="str">
        <f>IF(AW3455=0,"",
IF(SUM($AW$3424:AW3455)=1,AY3455,
IF($AW$3544&gt;SUM($AW$3424:AW3455),_xlfn.CONCAT(", ",AY3455),
IF($AW$3544=SUM($AW$3424:AW3455),_xlfn.CONCAT(" y ",AY3455)))))</f>
        <v>, 32</v>
      </c>
      <c r="AY3455" s="156" t="s">
        <v>5126</v>
      </c>
    </row>
    <row r="3456" spans="1:51" ht="15" customHeight="1">
      <c r="A3456" s="57"/>
      <c r="B3456" s="26"/>
      <c r="C3456" s="665" t="s">
        <v>5049</v>
      </c>
      <c r="D3456" s="935" t="str">
        <f t="shared" si="1368"/>
        <v>INSTITUTO TECNOLOGICO SUPERIOR DE TIERRA BLANCA</v>
      </c>
      <c r="E3456" s="935"/>
      <c r="F3456" s="935"/>
      <c r="G3456" s="935"/>
      <c r="H3456" s="935"/>
      <c r="I3456" s="935"/>
      <c r="J3456" s="935"/>
      <c r="K3456" s="935"/>
      <c r="L3456" s="935"/>
      <c r="M3456" s="935"/>
      <c r="N3456" s="935"/>
      <c r="O3456" s="935"/>
      <c r="P3456" s="935"/>
      <c r="Q3456" s="935"/>
      <c r="R3456" s="935"/>
      <c r="S3456" s="713"/>
      <c r="T3456" s="715"/>
      <c r="U3456" s="713"/>
      <c r="V3456" s="715"/>
      <c r="W3456" s="713"/>
      <c r="X3456" s="715"/>
      <c r="Y3456" s="713"/>
      <c r="Z3456" s="715"/>
      <c r="AA3456" s="713"/>
      <c r="AB3456" s="715"/>
      <c r="AC3456" s="713"/>
      <c r="AD3456" s="715"/>
      <c r="AE3456" s="164"/>
      <c r="AF3456" s="164"/>
      <c r="AG3456" s="199">
        <f t="shared" si="1369"/>
        <v>1</v>
      </c>
      <c r="AH3456" s="298">
        <f t="shared" si="1370"/>
        <v>0</v>
      </c>
      <c r="AI3456" s="293">
        <f t="shared" si="1371"/>
        <v>0</v>
      </c>
      <c r="AJ3456" s="294">
        <f t="shared" si="1372"/>
        <v>0</v>
      </c>
      <c r="AK3456" s="295">
        <f t="shared" si="1373"/>
        <v>0</v>
      </c>
      <c r="AL3456" s="296">
        <f t="shared" si="1374"/>
        <v>0</v>
      </c>
      <c r="AM3456" s="293">
        <f t="shared" si="1375"/>
        <v>0</v>
      </c>
      <c r="AN3456" s="294">
        <f t="shared" si="1376"/>
        <v>0</v>
      </c>
      <c r="AO3456" s="295">
        <f t="shared" si="1377"/>
        <v>0</v>
      </c>
      <c r="AP3456" s="296">
        <f t="shared" si="1378"/>
        <v>0</v>
      </c>
      <c r="AQ3456" s="402">
        <f t="shared" si="1379"/>
        <v>0</v>
      </c>
      <c r="AR3456" s="370" t="str">
        <f>IF(AQ3456=0,"",
IF(SUM($AQ$3424:AQ3456)=1,AS3456,
IF($AQ$3544&gt;SUM($AQ$3424:AQ3456),_xlfn.CONCAT(", ",AS3456),
IF($AQ$3544=SUM($AQ$3424:AQ3456),_xlfn.CONCAT(" y ",AS3456)))))</f>
        <v/>
      </c>
      <c r="AS3456" s="156" t="s">
        <v>5127</v>
      </c>
      <c r="AT3456" s="285">
        <f t="shared" si="1380"/>
        <v>0</v>
      </c>
      <c r="AU3456" s="449">
        <f t="shared" si="1381"/>
        <v>0</v>
      </c>
      <c r="AV3456" s="469">
        <f t="shared" si="1382"/>
        <v>0</v>
      </c>
      <c r="AW3456" s="272">
        <f t="shared" si="1383"/>
        <v>1</v>
      </c>
      <c r="AX3456" s="273" t="str">
        <f>IF(AW3456=0,"",
IF(SUM($AW$3424:AW3456)=1,AY3456,
IF($AW$3544&gt;SUM($AW$3424:AW3456),_xlfn.CONCAT(", ",AY3456),
IF($AW$3544=SUM($AW$3424:AW3456),_xlfn.CONCAT(" y ",AY3456)))))</f>
        <v>, 33</v>
      </c>
      <c r="AY3456" s="156" t="s">
        <v>5127</v>
      </c>
    </row>
    <row r="3457" spans="1:51" ht="15" customHeight="1">
      <c r="A3457" s="57"/>
      <c r="B3457" s="26"/>
      <c r="C3457" s="665" t="s">
        <v>5050</v>
      </c>
      <c r="D3457" s="935" t="str">
        <f t="shared" si="1368"/>
        <v>INSTITUTO TECNOLOGICO SUPERIOR DE ALAMO</v>
      </c>
      <c r="E3457" s="935"/>
      <c r="F3457" s="935"/>
      <c r="G3457" s="935"/>
      <c r="H3457" s="935"/>
      <c r="I3457" s="935"/>
      <c r="J3457" s="935"/>
      <c r="K3457" s="935"/>
      <c r="L3457" s="935"/>
      <c r="M3457" s="935"/>
      <c r="N3457" s="935"/>
      <c r="O3457" s="935"/>
      <c r="P3457" s="935"/>
      <c r="Q3457" s="935"/>
      <c r="R3457" s="935"/>
      <c r="S3457" s="713"/>
      <c r="T3457" s="715"/>
      <c r="U3457" s="713"/>
      <c r="V3457" s="715"/>
      <c r="W3457" s="713"/>
      <c r="X3457" s="715"/>
      <c r="Y3457" s="713"/>
      <c r="Z3457" s="715"/>
      <c r="AA3457" s="713"/>
      <c r="AB3457" s="715"/>
      <c r="AC3457" s="713"/>
      <c r="AD3457" s="715"/>
      <c r="AE3457" s="164"/>
      <c r="AF3457" s="164"/>
      <c r="AG3457" s="199">
        <f t="shared" si="1369"/>
        <v>1</v>
      </c>
      <c r="AH3457" s="298">
        <f t="shared" si="1370"/>
        <v>0</v>
      </c>
      <c r="AI3457" s="293">
        <f t="shared" si="1371"/>
        <v>0</v>
      </c>
      <c r="AJ3457" s="294">
        <f t="shared" si="1372"/>
        <v>0</v>
      </c>
      <c r="AK3457" s="295">
        <f t="shared" si="1373"/>
        <v>0</v>
      </c>
      <c r="AL3457" s="296">
        <f t="shared" si="1374"/>
        <v>0</v>
      </c>
      <c r="AM3457" s="293">
        <f t="shared" si="1375"/>
        <v>0</v>
      </c>
      <c r="AN3457" s="294">
        <f t="shared" si="1376"/>
        <v>0</v>
      </c>
      <c r="AO3457" s="295">
        <f t="shared" si="1377"/>
        <v>0</v>
      </c>
      <c r="AP3457" s="296">
        <f t="shared" si="1378"/>
        <v>0</v>
      </c>
      <c r="AQ3457" s="402">
        <f t="shared" si="1379"/>
        <v>0</v>
      </c>
      <c r="AR3457" s="370" t="str">
        <f>IF(AQ3457=0,"",
IF(SUM($AQ$3424:AQ3457)=1,AS3457,
IF($AQ$3544&gt;SUM($AQ$3424:AQ3457),_xlfn.CONCAT(", ",AS3457),
IF($AQ$3544=SUM($AQ$3424:AQ3457),_xlfn.CONCAT(" y ",AS3457)))))</f>
        <v/>
      </c>
      <c r="AS3457" s="156" t="s">
        <v>5128</v>
      </c>
      <c r="AT3457" s="285">
        <f t="shared" si="1380"/>
        <v>0</v>
      </c>
      <c r="AU3457" s="449">
        <f t="shared" si="1381"/>
        <v>0</v>
      </c>
      <c r="AV3457" s="469">
        <f t="shared" si="1382"/>
        <v>0</v>
      </c>
      <c r="AW3457" s="272">
        <f t="shared" si="1383"/>
        <v>1</v>
      </c>
      <c r="AX3457" s="273" t="str">
        <f>IF(AW3457=0,"",
IF(SUM($AW$3424:AW3457)=1,AY3457,
IF($AW$3544&gt;SUM($AW$3424:AW3457),_xlfn.CONCAT(", ",AY3457),
IF($AW$3544=SUM($AW$3424:AW3457),_xlfn.CONCAT(" y ",AY3457)))))</f>
        <v>, 34</v>
      </c>
      <c r="AY3457" s="156" t="s">
        <v>5128</v>
      </c>
    </row>
    <row r="3458" spans="1:51" ht="15" customHeight="1">
      <c r="A3458" s="57"/>
      <c r="B3458" s="26"/>
      <c r="C3458" s="665" t="s">
        <v>5051</v>
      </c>
      <c r="D3458" s="935" t="str">
        <f t="shared" si="1368"/>
        <v>INSTITUTO TECNOLOGICO SUPERIOR DE ACAYUCAN</v>
      </c>
      <c r="E3458" s="935"/>
      <c r="F3458" s="935"/>
      <c r="G3458" s="935"/>
      <c r="H3458" s="935"/>
      <c r="I3458" s="935"/>
      <c r="J3458" s="935"/>
      <c r="K3458" s="935"/>
      <c r="L3458" s="935"/>
      <c r="M3458" s="935"/>
      <c r="N3458" s="935"/>
      <c r="O3458" s="935"/>
      <c r="P3458" s="935"/>
      <c r="Q3458" s="935"/>
      <c r="R3458" s="935"/>
      <c r="S3458" s="713"/>
      <c r="T3458" s="715"/>
      <c r="U3458" s="713"/>
      <c r="V3458" s="715"/>
      <c r="W3458" s="713"/>
      <c r="X3458" s="715"/>
      <c r="Y3458" s="713"/>
      <c r="Z3458" s="715"/>
      <c r="AA3458" s="713"/>
      <c r="AB3458" s="715"/>
      <c r="AC3458" s="713"/>
      <c r="AD3458" s="715"/>
      <c r="AE3458" s="164"/>
      <c r="AF3458" s="164"/>
      <c r="AG3458" s="199">
        <f t="shared" si="1369"/>
        <v>1</v>
      </c>
      <c r="AH3458" s="298">
        <f t="shared" si="1370"/>
        <v>0</v>
      </c>
      <c r="AI3458" s="293">
        <f t="shared" si="1371"/>
        <v>0</v>
      </c>
      <c r="AJ3458" s="294">
        <f t="shared" si="1372"/>
        <v>0</v>
      </c>
      <c r="AK3458" s="295">
        <f t="shared" si="1373"/>
        <v>0</v>
      </c>
      <c r="AL3458" s="296">
        <f t="shared" si="1374"/>
        <v>0</v>
      </c>
      <c r="AM3458" s="293">
        <f t="shared" si="1375"/>
        <v>0</v>
      </c>
      <c r="AN3458" s="294">
        <f t="shared" si="1376"/>
        <v>0</v>
      </c>
      <c r="AO3458" s="295">
        <f t="shared" si="1377"/>
        <v>0</v>
      </c>
      <c r="AP3458" s="296">
        <f t="shared" si="1378"/>
        <v>0</v>
      </c>
      <c r="AQ3458" s="402">
        <f t="shared" si="1379"/>
        <v>0</v>
      </c>
      <c r="AR3458" s="370" t="str">
        <f>IF(AQ3458=0,"",
IF(SUM($AQ$3424:AQ3458)=1,AS3458,
IF($AQ$3544&gt;SUM($AQ$3424:AQ3458),_xlfn.CONCAT(", ",AS3458),
IF($AQ$3544=SUM($AQ$3424:AQ3458),_xlfn.CONCAT(" y ",AS3458)))))</f>
        <v/>
      </c>
      <c r="AS3458" s="156" t="s">
        <v>5129</v>
      </c>
      <c r="AT3458" s="285">
        <f t="shared" si="1380"/>
        <v>0</v>
      </c>
      <c r="AU3458" s="449">
        <f t="shared" si="1381"/>
        <v>0</v>
      </c>
      <c r="AV3458" s="469">
        <f t="shared" si="1382"/>
        <v>0</v>
      </c>
      <c r="AW3458" s="272">
        <f t="shared" si="1383"/>
        <v>1</v>
      </c>
      <c r="AX3458" s="273" t="str">
        <f>IF(AW3458=0,"",
IF(SUM($AW$3424:AW3458)=1,AY3458,
IF($AW$3544&gt;SUM($AW$3424:AW3458),_xlfn.CONCAT(", ",AY3458),
IF($AW$3544=SUM($AW$3424:AW3458),_xlfn.CONCAT(" y ",AY3458)))))</f>
        <v>, 35</v>
      </c>
      <c r="AY3458" s="156" t="s">
        <v>5129</v>
      </c>
    </row>
    <row r="3459" spans="1:51" ht="15" customHeight="1">
      <c r="A3459" s="57"/>
      <c r="B3459" s="26"/>
      <c r="C3459" s="665" t="s">
        <v>5130</v>
      </c>
      <c r="D3459" s="935" t="str">
        <f t="shared" si="1368"/>
        <v>INSTITUTO TECNOLOGICO SUPERIOR DE LAS CHOAPAS</v>
      </c>
      <c r="E3459" s="935"/>
      <c r="F3459" s="935"/>
      <c r="G3459" s="935"/>
      <c r="H3459" s="935"/>
      <c r="I3459" s="935"/>
      <c r="J3459" s="935"/>
      <c r="K3459" s="935"/>
      <c r="L3459" s="935"/>
      <c r="M3459" s="935"/>
      <c r="N3459" s="935"/>
      <c r="O3459" s="935"/>
      <c r="P3459" s="935"/>
      <c r="Q3459" s="935"/>
      <c r="R3459" s="935"/>
      <c r="S3459" s="713"/>
      <c r="T3459" s="715"/>
      <c r="U3459" s="713"/>
      <c r="V3459" s="715"/>
      <c r="W3459" s="713"/>
      <c r="X3459" s="715"/>
      <c r="Y3459" s="713"/>
      <c r="Z3459" s="715"/>
      <c r="AA3459" s="713"/>
      <c r="AB3459" s="715"/>
      <c r="AC3459" s="713"/>
      <c r="AD3459" s="715"/>
      <c r="AE3459" s="164"/>
      <c r="AF3459" s="164"/>
      <c r="AG3459" s="199">
        <f t="shared" si="1369"/>
        <v>1</v>
      </c>
      <c r="AH3459" s="298">
        <f t="shared" si="1370"/>
        <v>0</v>
      </c>
      <c r="AI3459" s="293">
        <f t="shared" si="1371"/>
        <v>0</v>
      </c>
      <c r="AJ3459" s="294">
        <f t="shared" si="1372"/>
        <v>0</v>
      </c>
      <c r="AK3459" s="295">
        <f t="shared" si="1373"/>
        <v>0</v>
      </c>
      <c r="AL3459" s="296">
        <f t="shared" si="1374"/>
        <v>0</v>
      </c>
      <c r="AM3459" s="293">
        <f t="shared" si="1375"/>
        <v>0</v>
      </c>
      <c r="AN3459" s="294">
        <f t="shared" si="1376"/>
        <v>0</v>
      </c>
      <c r="AO3459" s="295">
        <f t="shared" si="1377"/>
        <v>0</v>
      </c>
      <c r="AP3459" s="296">
        <f t="shared" si="1378"/>
        <v>0</v>
      </c>
      <c r="AQ3459" s="402">
        <f t="shared" si="1379"/>
        <v>0</v>
      </c>
      <c r="AR3459" s="370" t="str">
        <f>IF(AQ3459=0,"",
IF(SUM($AQ$3424:AQ3459)=1,AS3459,
IF($AQ$3544&gt;SUM($AQ$3424:AQ3459),_xlfn.CONCAT(", ",AS3459),
IF($AQ$3544=SUM($AQ$3424:AQ3459),_xlfn.CONCAT(" y ",AS3459)))))</f>
        <v/>
      </c>
      <c r="AS3459" s="156" t="s">
        <v>5131</v>
      </c>
      <c r="AT3459" s="285">
        <f t="shared" si="1380"/>
        <v>0</v>
      </c>
      <c r="AU3459" s="449">
        <f t="shared" si="1381"/>
        <v>0</v>
      </c>
      <c r="AV3459" s="469">
        <f t="shared" si="1382"/>
        <v>0</v>
      </c>
      <c r="AW3459" s="272">
        <f t="shared" si="1383"/>
        <v>1</v>
      </c>
      <c r="AX3459" s="273" t="str">
        <f>IF(AW3459=0,"",
IF(SUM($AW$3424:AW3459)=1,AY3459,
IF($AW$3544&gt;SUM($AW$3424:AW3459),_xlfn.CONCAT(", ",AY3459),
IF($AW$3544=SUM($AW$3424:AW3459),_xlfn.CONCAT(" y ",AY3459)))))</f>
        <v>, 36</v>
      </c>
      <c r="AY3459" s="156" t="s">
        <v>5131</v>
      </c>
    </row>
    <row r="3460" spans="1:51" ht="15" customHeight="1">
      <c r="A3460" s="57"/>
      <c r="B3460" s="26"/>
      <c r="C3460" s="665" t="s">
        <v>5132</v>
      </c>
      <c r="D3460" s="935" t="str">
        <f t="shared" si="1368"/>
        <v>INSTITUTO TECNOLOGICO SUPERIOR DE HUATUSCO</v>
      </c>
      <c r="E3460" s="935"/>
      <c r="F3460" s="935"/>
      <c r="G3460" s="935"/>
      <c r="H3460" s="935"/>
      <c r="I3460" s="935"/>
      <c r="J3460" s="935"/>
      <c r="K3460" s="935"/>
      <c r="L3460" s="935"/>
      <c r="M3460" s="935"/>
      <c r="N3460" s="935"/>
      <c r="O3460" s="935"/>
      <c r="P3460" s="935"/>
      <c r="Q3460" s="935"/>
      <c r="R3460" s="935"/>
      <c r="S3460" s="713"/>
      <c r="T3460" s="715"/>
      <c r="U3460" s="713"/>
      <c r="V3460" s="715"/>
      <c r="W3460" s="713"/>
      <c r="X3460" s="715"/>
      <c r="Y3460" s="713"/>
      <c r="Z3460" s="715"/>
      <c r="AA3460" s="713"/>
      <c r="AB3460" s="715"/>
      <c r="AC3460" s="713"/>
      <c r="AD3460" s="715"/>
      <c r="AE3460" s="164"/>
      <c r="AF3460" s="164"/>
      <c r="AG3460" s="199">
        <f t="shared" si="1369"/>
        <v>1</v>
      </c>
      <c r="AH3460" s="298">
        <f t="shared" si="1370"/>
        <v>0</v>
      </c>
      <c r="AI3460" s="293">
        <f t="shared" si="1371"/>
        <v>0</v>
      </c>
      <c r="AJ3460" s="294">
        <f t="shared" si="1372"/>
        <v>0</v>
      </c>
      <c r="AK3460" s="295">
        <f t="shared" si="1373"/>
        <v>0</v>
      </c>
      <c r="AL3460" s="296">
        <f t="shared" si="1374"/>
        <v>0</v>
      </c>
      <c r="AM3460" s="293">
        <f t="shared" si="1375"/>
        <v>0</v>
      </c>
      <c r="AN3460" s="294">
        <f t="shared" si="1376"/>
        <v>0</v>
      </c>
      <c r="AO3460" s="295">
        <f t="shared" si="1377"/>
        <v>0</v>
      </c>
      <c r="AP3460" s="296">
        <f t="shared" si="1378"/>
        <v>0</v>
      </c>
      <c r="AQ3460" s="402">
        <f t="shared" si="1379"/>
        <v>0</v>
      </c>
      <c r="AR3460" s="370" t="str">
        <f>IF(AQ3460=0,"",
IF(SUM($AQ$3424:AQ3460)=1,AS3460,
IF($AQ$3544&gt;SUM($AQ$3424:AQ3460),_xlfn.CONCAT(", ",AS3460),
IF($AQ$3544=SUM($AQ$3424:AQ3460),_xlfn.CONCAT(" y ",AS3460)))))</f>
        <v/>
      </c>
      <c r="AS3460" s="156" t="s">
        <v>5133</v>
      </c>
      <c r="AT3460" s="285">
        <f t="shared" si="1380"/>
        <v>0</v>
      </c>
      <c r="AU3460" s="449">
        <f t="shared" si="1381"/>
        <v>0</v>
      </c>
      <c r="AV3460" s="469">
        <f t="shared" si="1382"/>
        <v>0</v>
      </c>
      <c r="AW3460" s="272">
        <f t="shared" si="1383"/>
        <v>1</v>
      </c>
      <c r="AX3460" s="273" t="str">
        <f>IF(AW3460=0,"",
IF(SUM($AW$3424:AW3460)=1,AY3460,
IF($AW$3544&gt;SUM($AW$3424:AW3460),_xlfn.CONCAT(", ",AY3460),
IF($AW$3544=SUM($AW$3424:AW3460),_xlfn.CONCAT(" y ",AY3460)))))</f>
        <v>, 37</v>
      </c>
      <c r="AY3460" s="156" t="s">
        <v>5133</v>
      </c>
    </row>
    <row r="3461" spans="1:51" ht="15" customHeight="1">
      <c r="A3461" s="57"/>
      <c r="B3461" s="26"/>
      <c r="C3461" s="665" t="s">
        <v>5134</v>
      </c>
      <c r="D3461" s="935" t="str">
        <f t="shared" si="1368"/>
        <v>INSTITUTO TECNOLOGICO SUPERIOR DE ALVARADO</v>
      </c>
      <c r="E3461" s="935"/>
      <c r="F3461" s="935"/>
      <c r="G3461" s="935"/>
      <c r="H3461" s="935"/>
      <c r="I3461" s="935"/>
      <c r="J3461" s="935"/>
      <c r="K3461" s="935"/>
      <c r="L3461" s="935"/>
      <c r="M3461" s="935"/>
      <c r="N3461" s="935"/>
      <c r="O3461" s="935"/>
      <c r="P3461" s="935"/>
      <c r="Q3461" s="935"/>
      <c r="R3461" s="935"/>
      <c r="S3461" s="713"/>
      <c r="T3461" s="715"/>
      <c r="U3461" s="713"/>
      <c r="V3461" s="715"/>
      <c r="W3461" s="713"/>
      <c r="X3461" s="715"/>
      <c r="Y3461" s="713"/>
      <c r="Z3461" s="715"/>
      <c r="AA3461" s="713"/>
      <c r="AB3461" s="715"/>
      <c r="AC3461" s="713"/>
      <c r="AD3461" s="715"/>
      <c r="AE3461" s="164"/>
      <c r="AF3461" s="164"/>
      <c r="AG3461" s="199">
        <f t="shared" si="1369"/>
        <v>1</v>
      </c>
      <c r="AH3461" s="298">
        <f t="shared" si="1370"/>
        <v>0</v>
      </c>
      <c r="AI3461" s="293">
        <f t="shared" si="1371"/>
        <v>0</v>
      </c>
      <c r="AJ3461" s="294">
        <f t="shared" si="1372"/>
        <v>0</v>
      </c>
      <c r="AK3461" s="295">
        <f t="shared" si="1373"/>
        <v>0</v>
      </c>
      <c r="AL3461" s="296">
        <f t="shared" si="1374"/>
        <v>0</v>
      </c>
      <c r="AM3461" s="293">
        <f t="shared" si="1375"/>
        <v>0</v>
      </c>
      <c r="AN3461" s="294">
        <f t="shared" si="1376"/>
        <v>0</v>
      </c>
      <c r="AO3461" s="295">
        <f t="shared" si="1377"/>
        <v>0</v>
      </c>
      <c r="AP3461" s="296">
        <f t="shared" si="1378"/>
        <v>0</v>
      </c>
      <c r="AQ3461" s="402">
        <f t="shared" si="1379"/>
        <v>0</v>
      </c>
      <c r="AR3461" s="370" t="str">
        <f>IF(AQ3461=0,"",
IF(SUM($AQ$3424:AQ3461)=1,AS3461,
IF($AQ$3544&gt;SUM($AQ$3424:AQ3461),_xlfn.CONCAT(", ",AS3461),
IF($AQ$3544=SUM($AQ$3424:AQ3461),_xlfn.CONCAT(" y ",AS3461)))))</f>
        <v/>
      </c>
      <c r="AS3461" s="156" t="s">
        <v>5135</v>
      </c>
      <c r="AT3461" s="285">
        <f t="shared" si="1380"/>
        <v>0</v>
      </c>
      <c r="AU3461" s="449">
        <f t="shared" si="1381"/>
        <v>0</v>
      </c>
      <c r="AV3461" s="469">
        <f t="shared" si="1382"/>
        <v>0</v>
      </c>
      <c r="AW3461" s="272">
        <f t="shared" si="1383"/>
        <v>1</v>
      </c>
      <c r="AX3461" s="273" t="str">
        <f>IF(AW3461=0,"",
IF(SUM($AW$3424:AW3461)=1,AY3461,
IF($AW$3544&gt;SUM($AW$3424:AW3461),_xlfn.CONCAT(", ",AY3461),
IF($AW$3544=SUM($AW$3424:AW3461),_xlfn.CONCAT(" y ",AY3461)))))</f>
        <v>, 38</v>
      </c>
      <c r="AY3461" s="156" t="s">
        <v>5135</v>
      </c>
    </row>
    <row r="3462" spans="1:51" ht="15" customHeight="1">
      <c r="A3462" s="57"/>
      <c r="B3462" s="26"/>
      <c r="C3462" s="665" t="s">
        <v>5136</v>
      </c>
      <c r="D3462" s="935" t="str">
        <f t="shared" si="1368"/>
        <v>INSTITUTO TECNOLOGICO SUPERIOR DE PEROTE</v>
      </c>
      <c r="E3462" s="935"/>
      <c r="F3462" s="935"/>
      <c r="G3462" s="935"/>
      <c r="H3462" s="935"/>
      <c r="I3462" s="935"/>
      <c r="J3462" s="935"/>
      <c r="K3462" s="935"/>
      <c r="L3462" s="935"/>
      <c r="M3462" s="935"/>
      <c r="N3462" s="935"/>
      <c r="O3462" s="935"/>
      <c r="P3462" s="935"/>
      <c r="Q3462" s="935"/>
      <c r="R3462" s="935"/>
      <c r="S3462" s="713"/>
      <c r="T3462" s="715"/>
      <c r="U3462" s="713"/>
      <c r="V3462" s="715"/>
      <c r="W3462" s="713"/>
      <c r="X3462" s="715"/>
      <c r="Y3462" s="713"/>
      <c r="Z3462" s="715"/>
      <c r="AA3462" s="713"/>
      <c r="AB3462" s="715"/>
      <c r="AC3462" s="713"/>
      <c r="AD3462" s="715"/>
      <c r="AE3462" s="164"/>
      <c r="AF3462" s="164"/>
      <c r="AG3462" s="199">
        <f t="shared" si="1369"/>
        <v>1</v>
      </c>
      <c r="AH3462" s="298">
        <f t="shared" si="1370"/>
        <v>0</v>
      </c>
      <c r="AI3462" s="293">
        <f t="shared" si="1371"/>
        <v>0</v>
      </c>
      <c r="AJ3462" s="294">
        <f t="shared" si="1372"/>
        <v>0</v>
      </c>
      <c r="AK3462" s="295">
        <f t="shared" si="1373"/>
        <v>0</v>
      </c>
      <c r="AL3462" s="296">
        <f t="shared" si="1374"/>
        <v>0</v>
      </c>
      <c r="AM3462" s="293">
        <f t="shared" si="1375"/>
        <v>0</v>
      </c>
      <c r="AN3462" s="294">
        <f t="shared" si="1376"/>
        <v>0</v>
      </c>
      <c r="AO3462" s="295">
        <f t="shared" si="1377"/>
        <v>0</v>
      </c>
      <c r="AP3462" s="296">
        <f t="shared" si="1378"/>
        <v>0</v>
      </c>
      <c r="AQ3462" s="402">
        <f t="shared" si="1379"/>
        <v>0</v>
      </c>
      <c r="AR3462" s="370" t="str">
        <f>IF(AQ3462=0,"",
IF(SUM($AQ$3424:AQ3462)=1,AS3462,
IF($AQ$3544&gt;SUM($AQ$3424:AQ3462),_xlfn.CONCAT(", ",AS3462),
IF($AQ$3544=SUM($AQ$3424:AQ3462),_xlfn.CONCAT(" y ",AS3462)))))</f>
        <v/>
      </c>
      <c r="AS3462" s="156" t="s">
        <v>5137</v>
      </c>
      <c r="AT3462" s="285">
        <f t="shared" si="1380"/>
        <v>0</v>
      </c>
      <c r="AU3462" s="449">
        <f t="shared" si="1381"/>
        <v>0</v>
      </c>
      <c r="AV3462" s="469">
        <f t="shared" si="1382"/>
        <v>0</v>
      </c>
      <c r="AW3462" s="272">
        <f t="shared" si="1383"/>
        <v>1</v>
      </c>
      <c r="AX3462" s="273" t="str">
        <f>IF(AW3462=0,"",
IF(SUM($AW$3424:AW3462)=1,AY3462,
IF($AW$3544&gt;SUM($AW$3424:AW3462),_xlfn.CONCAT(", ",AY3462),
IF($AW$3544=SUM($AW$3424:AW3462),_xlfn.CONCAT(" y ",AY3462)))))</f>
        <v>, 39</v>
      </c>
      <c r="AY3462" s="156" t="s">
        <v>5137</v>
      </c>
    </row>
    <row r="3463" spans="1:51" ht="15" customHeight="1">
      <c r="A3463" s="57"/>
      <c r="B3463" s="26"/>
      <c r="C3463" s="665" t="s">
        <v>5138</v>
      </c>
      <c r="D3463" s="935" t="str">
        <f t="shared" si="1368"/>
        <v>INSTITUTO TECNOLOGICO SUPERIOR DE ZONGOLICA</v>
      </c>
      <c r="E3463" s="935"/>
      <c r="F3463" s="935"/>
      <c r="G3463" s="935"/>
      <c r="H3463" s="935"/>
      <c r="I3463" s="935"/>
      <c r="J3463" s="935"/>
      <c r="K3463" s="935"/>
      <c r="L3463" s="935"/>
      <c r="M3463" s="935"/>
      <c r="N3463" s="935"/>
      <c r="O3463" s="935"/>
      <c r="P3463" s="935"/>
      <c r="Q3463" s="935"/>
      <c r="R3463" s="935"/>
      <c r="S3463" s="713"/>
      <c r="T3463" s="715"/>
      <c r="U3463" s="713"/>
      <c r="V3463" s="715"/>
      <c r="W3463" s="713"/>
      <c r="X3463" s="715"/>
      <c r="Y3463" s="713"/>
      <c r="Z3463" s="715"/>
      <c r="AA3463" s="713"/>
      <c r="AB3463" s="715"/>
      <c r="AC3463" s="713"/>
      <c r="AD3463" s="715"/>
      <c r="AE3463" s="164"/>
      <c r="AF3463" s="164"/>
      <c r="AG3463" s="199">
        <f t="shared" si="1369"/>
        <v>1</v>
      </c>
      <c r="AH3463" s="298">
        <f t="shared" si="1370"/>
        <v>0</v>
      </c>
      <c r="AI3463" s="293">
        <f t="shared" si="1371"/>
        <v>0</v>
      </c>
      <c r="AJ3463" s="294">
        <f t="shared" si="1372"/>
        <v>0</v>
      </c>
      <c r="AK3463" s="295">
        <f t="shared" si="1373"/>
        <v>0</v>
      </c>
      <c r="AL3463" s="296">
        <f t="shared" si="1374"/>
        <v>0</v>
      </c>
      <c r="AM3463" s="293">
        <f t="shared" si="1375"/>
        <v>0</v>
      </c>
      <c r="AN3463" s="294">
        <f t="shared" si="1376"/>
        <v>0</v>
      </c>
      <c r="AO3463" s="295">
        <f t="shared" si="1377"/>
        <v>0</v>
      </c>
      <c r="AP3463" s="296">
        <f t="shared" si="1378"/>
        <v>0</v>
      </c>
      <c r="AQ3463" s="402">
        <f t="shared" si="1379"/>
        <v>0</v>
      </c>
      <c r="AR3463" s="370" t="str">
        <f>IF(AQ3463=0,"",
IF(SUM($AQ$3424:AQ3463)=1,AS3463,
IF($AQ$3544&gt;SUM($AQ$3424:AQ3463),_xlfn.CONCAT(", ",AS3463),
IF($AQ$3544=SUM($AQ$3424:AQ3463),_xlfn.CONCAT(" y ",AS3463)))))</f>
        <v/>
      </c>
      <c r="AS3463" s="156" t="s">
        <v>5139</v>
      </c>
      <c r="AT3463" s="285">
        <f t="shared" si="1380"/>
        <v>0</v>
      </c>
      <c r="AU3463" s="449">
        <f t="shared" si="1381"/>
        <v>0</v>
      </c>
      <c r="AV3463" s="469">
        <f t="shared" si="1382"/>
        <v>0</v>
      </c>
      <c r="AW3463" s="272">
        <f t="shared" si="1383"/>
        <v>1</v>
      </c>
      <c r="AX3463" s="273" t="str">
        <f>IF(AW3463=0,"",
IF(SUM($AW$3424:AW3463)=1,AY3463,
IF($AW$3544&gt;SUM($AW$3424:AW3463),_xlfn.CONCAT(", ",AY3463),
IF($AW$3544=SUM($AW$3424:AW3463),_xlfn.CONCAT(" y ",AY3463)))))</f>
        <v>, 40</v>
      </c>
      <c r="AY3463" s="156" t="s">
        <v>5139</v>
      </c>
    </row>
    <row r="3464" spans="1:51" ht="15" customHeight="1">
      <c r="A3464" s="57"/>
      <c r="B3464" s="26"/>
      <c r="C3464" s="665" t="s">
        <v>5140</v>
      </c>
      <c r="D3464" s="935" t="str">
        <f t="shared" si="1368"/>
        <v>INSTITUTO TECNOLOGICO SUPERIOR DE NARANJOS</v>
      </c>
      <c r="E3464" s="935"/>
      <c r="F3464" s="935"/>
      <c r="G3464" s="935"/>
      <c r="H3464" s="935"/>
      <c r="I3464" s="935"/>
      <c r="J3464" s="935"/>
      <c r="K3464" s="935"/>
      <c r="L3464" s="935"/>
      <c r="M3464" s="935"/>
      <c r="N3464" s="935"/>
      <c r="O3464" s="935"/>
      <c r="P3464" s="935"/>
      <c r="Q3464" s="935"/>
      <c r="R3464" s="935"/>
      <c r="S3464" s="713"/>
      <c r="T3464" s="715"/>
      <c r="U3464" s="713"/>
      <c r="V3464" s="715"/>
      <c r="W3464" s="713"/>
      <c r="X3464" s="715"/>
      <c r="Y3464" s="713"/>
      <c r="Z3464" s="715"/>
      <c r="AA3464" s="713"/>
      <c r="AB3464" s="715"/>
      <c r="AC3464" s="713"/>
      <c r="AD3464" s="715"/>
      <c r="AE3464" s="164"/>
      <c r="AF3464" s="164"/>
      <c r="AG3464" s="199">
        <f t="shared" si="1369"/>
        <v>1</v>
      </c>
      <c r="AH3464" s="298">
        <f t="shared" si="1370"/>
        <v>0</v>
      </c>
      <c r="AI3464" s="293">
        <f t="shared" si="1371"/>
        <v>0</v>
      </c>
      <c r="AJ3464" s="294">
        <f t="shared" si="1372"/>
        <v>0</v>
      </c>
      <c r="AK3464" s="295">
        <f t="shared" si="1373"/>
        <v>0</v>
      </c>
      <c r="AL3464" s="296">
        <f t="shared" si="1374"/>
        <v>0</v>
      </c>
      <c r="AM3464" s="293">
        <f t="shared" si="1375"/>
        <v>0</v>
      </c>
      <c r="AN3464" s="294">
        <f t="shared" si="1376"/>
        <v>0</v>
      </c>
      <c r="AO3464" s="295">
        <f t="shared" si="1377"/>
        <v>0</v>
      </c>
      <c r="AP3464" s="296">
        <f t="shared" si="1378"/>
        <v>0</v>
      </c>
      <c r="AQ3464" s="402">
        <f t="shared" si="1379"/>
        <v>0</v>
      </c>
      <c r="AR3464" s="370" t="str">
        <f>IF(AQ3464=0,"",
IF(SUM($AQ$3424:AQ3464)=1,AS3464,
IF($AQ$3544&gt;SUM($AQ$3424:AQ3464),_xlfn.CONCAT(", ",AS3464),
IF($AQ$3544=SUM($AQ$3424:AQ3464),_xlfn.CONCAT(" y ",AS3464)))))</f>
        <v/>
      </c>
      <c r="AS3464" s="156" t="s">
        <v>5141</v>
      </c>
      <c r="AT3464" s="285">
        <f t="shared" si="1380"/>
        <v>0</v>
      </c>
      <c r="AU3464" s="449">
        <f t="shared" si="1381"/>
        <v>0</v>
      </c>
      <c r="AV3464" s="469">
        <f t="shared" si="1382"/>
        <v>0</v>
      </c>
      <c r="AW3464" s="272">
        <f t="shared" si="1383"/>
        <v>1</v>
      </c>
      <c r="AX3464" s="273" t="str">
        <f>IF(AW3464=0,"",
IF(SUM($AW$3424:AW3464)=1,AY3464,
IF($AW$3544&gt;SUM($AW$3424:AW3464),_xlfn.CONCAT(", ",AY3464),
IF($AW$3544=SUM($AW$3424:AW3464),_xlfn.CONCAT(" y ",AY3464)))))</f>
        <v>, 41</v>
      </c>
      <c r="AY3464" s="156" t="s">
        <v>5141</v>
      </c>
    </row>
    <row r="3465" spans="1:51" ht="15" customHeight="1">
      <c r="A3465" s="57"/>
      <c r="B3465" s="26"/>
      <c r="C3465" s="665" t="s">
        <v>5142</v>
      </c>
      <c r="D3465" s="935" t="str">
        <f t="shared" si="1368"/>
        <v>INSTITUTO TECNOLOGICO SUPERIOR DE CHICONTEPEC</v>
      </c>
      <c r="E3465" s="935"/>
      <c r="F3465" s="935"/>
      <c r="G3465" s="935"/>
      <c r="H3465" s="935"/>
      <c r="I3465" s="935"/>
      <c r="J3465" s="935"/>
      <c r="K3465" s="935"/>
      <c r="L3465" s="935"/>
      <c r="M3465" s="935"/>
      <c r="N3465" s="935"/>
      <c r="O3465" s="935"/>
      <c r="P3465" s="935"/>
      <c r="Q3465" s="935"/>
      <c r="R3465" s="935"/>
      <c r="S3465" s="713"/>
      <c r="T3465" s="715"/>
      <c r="U3465" s="713"/>
      <c r="V3465" s="715"/>
      <c r="W3465" s="713"/>
      <c r="X3465" s="715"/>
      <c r="Y3465" s="713"/>
      <c r="Z3465" s="715"/>
      <c r="AA3465" s="713"/>
      <c r="AB3465" s="715"/>
      <c r="AC3465" s="713"/>
      <c r="AD3465" s="715"/>
      <c r="AE3465" s="164"/>
      <c r="AF3465" s="164"/>
      <c r="AG3465" s="199">
        <f t="shared" si="1369"/>
        <v>1</v>
      </c>
      <c r="AH3465" s="298">
        <f t="shared" si="1370"/>
        <v>0</v>
      </c>
      <c r="AI3465" s="293">
        <f t="shared" si="1371"/>
        <v>0</v>
      </c>
      <c r="AJ3465" s="294">
        <f t="shared" si="1372"/>
        <v>0</v>
      </c>
      <c r="AK3465" s="295">
        <f t="shared" si="1373"/>
        <v>0</v>
      </c>
      <c r="AL3465" s="296">
        <f t="shared" si="1374"/>
        <v>0</v>
      </c>
      <c r="AM3465" s="293">
        <f t="shared" si="1375"/>
        <v>0</v>
      </c>
      <c r="AN3465" s="294">
        <f t="shared" si="1376"/>
        <v>0</v>
      </c>
      <c r="AO3465" s="295">
        <f t="shared" si="1377"/>
        <v>0</v>
      </c>
      <c r="AP3465" s="296">
        <f t="shared" si="1378"/>
        <v>0</v>
      </c>
      <c r="AQ3465" s="402">
        <f t="shared" si="1379"/>
        <v>0</v>
      </c>
      <c r="AR3465" s="370" t="str">
        <f>IF(AQ3465=0,"",
IF(SUM($AQ$3424:AQ3465)=1,AS3465,
IF($AQ$3544&gt;SUM($AQ$3424:AQ3465),_xlfn.CONCAT(", ",AS3465),
IF($AQ$3544=SUM($AQ$3424:AQ3465),_xlfn.CONCAT(" y ",AS3465)))))</f>
        <v/>
      </c>
      <c r="AS3465" s="156" t="s">
        <v>5143</v>
      </c>
      <c r="AT3465" s="285">
        <f t="shared" si="1380"/>
        <v>0</v>
      </c>
      <c r="AU3465" s="449">
        <f t="shared" si="1381"/>
        <v>0</v>
      </c>
      <c r="AV3465" s="469">
        <f t="shared" si="1382"/>
        <v>0</v>
      </c>
      <c r="AW3465" s="272">
        <f t="shared" si="1383"/>
        <v>1</v>
      </c>
      <c r="AX3465" s="273" t="str">
        <f>IF(AW3465=0,"",
IF(SUM($AW$3424:AW3465)=1,AY3465,
IF($AW$3544&gt;SUM($AW$3424:AW3465),_xlfn.CONCAT(", ",AY3465),
IF($AW$3544=SUM($AW$3424:AW3465),_xlfn.CONCAT(" y ",AY3465)))))</f>
        <v>, 42</v>
      </c>
      <c r="AY3465" s="156" t="s">
        <v>5143</v>
      </c>
    </row>
    <row r="3466" spans="1:51" ht="15" customHeight="1">
      <c r="A3466" s="57"/>
      <c r="B3466" s="26"/>
      <c r="C3466" s="665" t="s">
        <v>5144</v>
      </c>
      <c r="D3466" s="935" t="str">
        <f t="shared" si="1368"/>
        <v>INSTITUTO TECNOLOGICO SUPERIOR DE MARTINEZ DE LA TORRE</v>
      </c>
      <c r="E3466" s="935"/>
      <c r="F3466" s="935"/>
      <c r="G3466" s="935"/>
      <c r="H3466" s="935"/>
      <c r="I3466" s="935"/>
      <c r="J3466" s="935"/>
      <c r="K3466" s="935"/>
      <c r="L3466" s="935"/>
      <c r="M3466" s="935"/>
      <c r="N3466" s="935"/>
      <c r="O3466" s="935"/>
      <c r="P3466" s="935"/>
      <c r="Q3466" s="935"/>
      <c r="R3466" s="935"/>
      <c r="S3466" s="713"/>
      <c r="T3466" s="715"/>
      <c r="U3466" s="713"/>
      <c r="V3466" s="715"/>
      <c r="W3466" s="713"/>
      <c r="X3466" s="715"/>
      <c r="Y3466" s="713"/>
      <c r="Z3466" s="715"/>
      <c r="AA3466" s="713"/>
      <c r="AB3466" s="715"/>
      <c r="AC3466" s="713"/>
      <c r="AD3466" s="715"/>
      <c r="AE3466" s="164"/>
      <c r="AF3466" s="164"/>
      <c r="AG3466" s="199">
        <f t="shared" si="1369"/>
        <v>1</v>
      </c>
      <c r="AH3466" s="298">
        <f t="shared" si="1370"/>
        <v>0</v>
      </c>
      <c r="AI3466" s="293">
        <f t="shared" si="1371"/>
        <v>0</v>
      </c>
      <c r="AJ3466" s="294">
        <f t="shared" si="1372"/>
        <v>0</v>
      </c>
      <c r="AK3466" s="295">
        <f t="shared" si="1373"/>
        <v>0</v>
      </c>
      <c r="AL3466" s="296">
        <f t="shared" si="1374"/>
        <v>0</v>
      </c>
      <c r="AM3466" s="293">
        <f t="shared" si="1375"/>
        <v>0</v>
      </c>
      <c r="AN3466" s="294">
        <f t="shared" si="1376"/>
        <v>0</v>
      </c>
      <c r="AO3466" s="295">
        <f t="shared" si="1377"/>
        <v>0</v>
      </c>
      <c r="AP3466" s="296">
        <f t="shared" si="1378"/>
        <v>0</v>
      </c>
      <c r="AQ3466" s="402">
        <f t="shared" si="1379"/>
        <v>0</v>
      </c>
      <c r="AR3466" s="370" t="str">
        <f>IF(AQ3466=0,"",
IF(SUM($AQ$3424:AQ3466)=1,AS3466,
IF($AQ$3544&gt;SUM($AQ$3424:AQ3466),_xlfn.CONCAT(", ",AS3466),
IF($AQ$3544=SUM($AQ$3424:AQ3466),_xlfn.CONCAT(" y ",AS3466)))))</f>
        <v/>
      </c>
      <c r="AS3466" s="156" t="s">
        <v>5145</v>
      </c>
      <c r="AT3466" s="285">
        <f t="shared" si="1380"/>
        <v>0</v>
      </c>
      <c r="AU3466" s="449">
        <f t="shared" si="1381"/>
        <v>0</v>
      </c>
      <c r="AV3466" s="469">
        <f t="shared" si="1382"/>
        <v>0</v>
      </c>
      <c r="AW3466" s="272">
        <f t="shared" si="1383"/>
        <v>1</v>
      </c>
      <c r="AX3466" s="273" t="str">
        <f>IF(AW3466=0,"",
IF(SUM($AW$3424:AW3466)=1,AY3466,
IF($AW$3544&gt;SUM($AW$3424:AW3466),_xlfn.CONCAT(", ",AY3466),
IF($AW$3544=SUM($AW$3424:AW3466),_xlfn.CONCAT(" y ",AY3466)))))</f>
        <v>, 43</v>
      </c>
      <c r="AY3466" s="156" t="s">
        <v>5145</v>
      </c>
    </row>
    <row r="3467" spans="1:51" ht="15" customHeight="1">
      <c r="A3467" s="57"/>
      <c r="B3467" s="26"/>
      <c r="C3467" s="665" t="s">
        <v>5146</v>
      </c>
      <c r="D3467" s="935" t="str">
        <f t="shared" si="1368"/>
        <v>INSTITUTO TECNOLOGICO SUPERIOR DE JESUS CARRANZA</v>
      </c>
      <c r="E3467" s="935"/>
      <c r="F3467" s="935"/>
      <c r="G3467" s="935"/>
      <c r="H3467" s="935"/>
      <c r="I3467" s="935"/>
      <c r="J3467" s="935"/>
      <c r="K3467" s="935"/>
      <c r="L3467" s="935"/>
      <c r="M3467" s="935"/>
      <c r="N3467" s="935"/>
      <c r="O3467" s="935"/>
      <c r="P3467" s="935"/>
      <c r="Q3467" s="935"/>
      <c r="R3467" s="935"/>
      <c r="S3467" s="713"/>
      <c r="T3467" s="715"/>
      <c r="U3467" s="713"/>
      <c r="V3467" s="715"/>
      <c r="W3467" s="713"/>
      <c r="X3467" s="715"/>
      <c r="Y3467" s="713"/>
      <c r="Z3467" s="715"/>
      <c r="AA3467" s="713"/>
      <c r="AB3467" s="715"/>
      <c r="AC3467" s="713"/>
      <c r="AD3467" s="715"/>
      <c r="AE3467" s="164"/>
      <c r="AF3467" s="164"/>
      <c r="AG3467" s="199">
        <f t="shared" si="1369"/>
        <v>1</v>
      </c>
      <c r="AH3467" s="298">
        <f t="shared" si="1370"/>
        <v>0</v>
      </c>
      <c r="AI3467" s="293">
        <f t="shared" si="1371"/>
        <v>0</v>
      </c>
      <c r="AJ3467" s="294">
        <f t="shared" si="1372"/>
        <v>0</v>
      </c>
      <c r="AK3467" s="295">
        <f t="shared" si="1373"/>
        <v>0</v>
      </c>
      <c r="AL3467" s="296">
        <f t="shared" si="1374"/>
        <v>0</v>
      </c>
      <c r="AM3467" s="293">
        <f t="shared" si="1375"/>
        <v>0</v>
      </c>
      <c r="AN3467" s="294">
        <f t="shared" si="1376"/>
        <v>0</v>
      </c>
      <c r="AO3467" s="295">
        <f t="shared" si="1377"/>
        <v>0</v>
      </c>
      <c r="AP3467" s="296">
        <f t="shared" si="1378"/>
        <v>0</v>
      </c>
      <c r="AQ3467" s="402">
        <f t="shared" si="1379"/>
        <v>0</v>
      </c>
      <c r="AR3467" s="370" t="str">
        <f>IF(AQ3467=0,"",
IF(SUM($AQ$3424:AQ3467)=1,AS3467,
IF($AQ$3544&gt;SUM($AQ$3424:AQ3467),_xlfn.CONCAT(", ",AS3467),
IF($AQ$3544=SUM($AQ$3424:AQ3467),_xlfn.CONCAT(" y ",AS3467)))))</f>
        <v/>
      </c>
      <c r="AS3467" s="156" t="s">
        <v>5147</v>
      </c>
      <c r="AT3467" s="285">
        <f t="shared" si="1380"/>
        <v>0</v>
      </c>
      <c r="AU3467" s="449">
        <f t="shared" si="1381"/>
        <v>0</v>
      </c>
      <c r="AV3467" s="469">
        <f t="shared" si="1382"/>
        <v>0</v>
      </c>
      <c r="AW3467" s="272">
        <f t="shared" si="1383"/>
        <v>1</v>
      </c>
      <c r="AX3467" s="273" t="str">
        <f>IF(AW3467=0,"",
IF(SUM($AW$3424:AW3467)=1,AY3467,
IF($AW$3544&gt;SUM($AW$3424:AW3467),_xlfn.CONCAT(", ",AY3467),
IF($AW$3544=SUM($AW$3424:AW3467),_xlfn.CONCAT(" y ",AY3467)))))</f>
        <v>, 44</v>
      </c>
      <c r="AY3467" s="156" t="s">
        <v>5147</v>
      </c>
    </row>
    <row r="3468" spans="1:51" ht="15" customHeight="1">
      <c r="A3468" s="57"/>
      <c r="B3468" s="26"/>
      <c r="C3468" s="665" t="s">
        <v>5148</v>
      </c>
      <c r="D3468" s="935" t="str">
        <f t="shared" si="1368"/>
        <v>INSTITUTO TECNOLOGICO SUPERIOR DE RODRIGUEZ CLARA</v>
      </c>
      <c r="E3468" s="935"/>
      <c r="F3468" s="935"/>
      <c r="G3468" s="935"/>
      <c r="H3468" s="935"/>
      <c r="I3468" s="935"/>
      <c r="J3468" s="935"/>
      <c r="K3468" s="935"/>
      <c r="L3468" s="935"/>
      <c r="M3468" s="935"/>
      <c r="N3468" s="935"/>
      <c r="O3468" s="935"/>
      <c r="P3468" s="935"/>
      <c r="Q3468" s="935"/>
      <c r="R3468" s="935"/>
      <c r="S3468" s="713"/>
      <c r="T3468" s="715"/>
      <c r="U3468" s="713"/>
      <c r="V3468" s="715"/>
      <c r="W3468" s="713"/>
      <c r="X3468" s="715"/>
      <c r="Y3468" s="713"/>
      <c r="Z3468" s="715"/>
      <c r="AA3468" s="713"/>
      <c r="AB3468" s="715"/>
      <c r="AC3468" s="713"/>
      <c r="AD3468" s="715"/>
      <c r="AE3468" s="164"/>
      <c r="AF3468" s="164"/>
      <c r="AG3468" s="199">
        <f t="shared" si="1369"/>
        <v>1</v>
      </c>
      <c r="AH3468" s="298">
        <f t="shared" si="1370"/>
        <v>0</v>
      </c>
      <c r="AI3468" s="293">
        <f t="shared" si="1371"/>
        <v>0</v>
      </c>
      <c r="AJ3468" s="294">
        <f t="shared" si="1372"/>
        <v>0</v>
      </c>
      <c r="AK3468" s="295">
        <f t="shared" si="1373"/>
        <v>0</v>
      </c>
      <c r="AL3468" s="296">
        <f t="shared" si="1374"/>
        <v>0</v>
      </c>
      <c r="AM3468" s="293">
        <f t="shared" si="1375"/>
        <v>0</v>
      </c>
      <c r="AN3468" s="294">
        <f t="shared" si="1376"/>
        <v>0</v>
      </c>
      <c r="AO3468" s="295">
        <f t="shared" si="1377"/>
        <v>0</v>
      </c>
      <c r="AP3468" s="296">
        <f t="shared" si="1378"/>
        <v>0</v>
      </c>
      <c r="AQ3468" s="402">
        <f t="shared" si="1379"/>
        <v>0</v>
      </c>
      <c r="AR3468" s="370" t="str">
        <f>IF(AQ3468=0,"",
IF(SUM($AQ$3424:AQ3468)=1,AS3468,
IF($AQ$3544&gt;SUM($AQ$3424:AQ3468),_xlfn.CONCAT(", ",AS3468),
IF($AQ$3544=SUM($AQ$3424:AQ3468),_xlfn.CONCAT(" y ",AS3468)))))</f>
        <v/>
      </c>
      <c r="AS3468" s="156" t="s">
        <v>5149</v>
      </c>
      <c r="AT3468" s="285">
        <f t="shared" si="1380"/>
        <v>0</v>
      </c>
      <c r="AU3468" s="449">
        <f t="shared" si="1381"/>
        <v>0</v>
      </c>
      <c r="AV3468" s="469">
        <f t="shared" si="1382"/>
        <v>0</v>
      </c>
      <c r="AW3468" s="272">
        <f t="shared" si="1383"/>
        <v>1</v>
      </c>
      <c r="AX3468" s="273" t="str">
        <f>IF(AW3468=0,"",
IF(SUM($AW$3424:AW3468)=1,AY3468,
IF($AW$3544&gt;SUM($AW$3424:AW3468),_xlfn.CONCAT(", ",AY3468),
IF($AW$3544=SUM($AW$3424:AW3468),_xlfn.CONCAT(" y ",AY3468)))))</f>
        <v>, 45</v>
      </c>
      <c r="AY3468" s="156" t="s">
        <v>5149</v>
      </c>
    </row>
    <row r="3469" spans="1:51" ht="15" customHeight="1">
      <c r="A3469" s="57"/>
      <c r="B3469" s="26"/>
      <c r="C3469" s="665" t="s">
        <v>5150</v>
      </c>
      <c r="D3469" s="935" t="str">
        <f t="shared" si="1368"/>
        <v>INSTITUTO VERACRUZANO DE EDUCACION PARA LOS ADULTOS</v>
      </c>
      <c r="E3469" s="935"/>
      <c r="F3469" s="935"/>
      <c r="G3469" s="935"/>
      <c r="H3469" s="935"/>
      <c r="I3469" s="935"/>
      <c r="J3469" s="935"/>
      <c r="K3469" s="935"/>
      <c r="L3469" s="935"/>
      <c r="M3469" s="935"/>
      <c r="N3469" s="935"/>
      <c r="O3469" s="935"/>
      <c r="P3469" s="935"/>
      <c r="Q3469" s="935"/>
      <c r="R3469" s="935"/>
      <c r="S3469" s="713"/>
      <c r="T3469" s="715"/>
      <c r="U3469" s="713"/>
      <c r="V3469" s="715"/>
      <c r="W3469" s="713"/>
      <c r="X3469" s="715"/>
      <c r="Y3469" s="713"/>
      <c r="Z3469" s="715"/>
      <c r="AA3469" s="713"/>
      <c r="AB3469" s="715"/>
      <c r="AC3469" s="713"/>
      <c r="AD3469" s="715"/>
      <c r="AE3469" s="164"/>
      <c r="AF3469" s="164"/>
      <c r="AG3469" s="199">
        <f t="shared" si="1369"/>
        <v>1</v>
      </c>
      <c r="AH3469" s="298">
        <f t="shared" si="1370"/>
        <v>0</v>
      </c>
      <c r="AI3469" s="293">
        <f t="shared" si="1371"/>
        <v>0</v>
      </c>
      <c r="AJ3469" s="294">
        <f t="shared" si="1372"/>
        <v>0</v>
      </c>
      <c r="AK3469" s="295">
        <f t="shared" si="1373"/>
        <v>0</v>
      </c>
      <c r="AL3469" s="296">
        <f t="shared" si="1374"/>
        <v>0</v>
      </c>
      <c r="AM3469" s="293">
        <f t="shared" si="1375"/>
        <v>0</v>
      </c>
      <c r="AN3469" s="294">
        <f t="shared" si="1376"/>
        <v>0</v>
      </c>
      <c r="AO3469" s="295">
        <f t="shared" si="1377"/>
        <v>0</v>
      </c>
      <c r="AP3469" s="296">
        <f t="shared" si="1378"/>
        <v>0</v>
      </c>
      <c r="AQ3469" s="402">
        <f t="shared" si="1379"/>
        <v>0</v>
      </c>
      <c r="AR3469" s="370" t="str">
        <f>IF(AQ3469=0,"",
IF(SUM($AQ$3424:AQ3469)=1,AS3469,
IF($AQ$3544&gt;SUM($AQ$3424:AQ3469),_xlfn.CONCAT(", ",AS3469),
IF($AQ$3544=SUM($AQ$3424:AQ3469),_xlfn.CONCAT(" y ",AS3469)))))</f>
        <v/>
      </c>
      <c r="AS3469" s="156" t="s">
        <v>5151</v>
      </c>
      <c r="AT3469" s="285">
        <f t="shared" si="1380"/>
        <v>0</v>
      </c>
      <c r="AU3469" s="449">
        <f t="shared" si="1381"/>
        <v>0</v>
      </c>
      <c r="AV3469" s="469">
        <f t="shared" si="1382"/>
        <v>0</v>
      </c>
      <c r="AW3469" s="272">
        <f t="shared" si="1383"/>
        <v>1</v>
      </c>
      <c r="AX3469" s="273" t="str">
        <f>IF(AW3469=0,"",
IF(SUM($AW$3424:AW3469)=1,AY3469,
IF($AW$3544&gt;SUM($AW$3424:AW3469),_xlfn.CONCAT(", ",AY3469),
IF($AW$3544=SUM($AW$3424:AW3469),_xlfn.CONCAT(" y ",AY3469)))))</f>
        <v>, 46</v>
      </c>
      <c r="AY3469" s="156" t="s">
        <v>5151</v>
      </c>
    </row>
    <row r="3470" spans="1:51" ht="15" customHeight="1">
      <c r="A3470" s="57"/>
      <c r="B3470" s="26"/>
      <c r="C3470" s="665" t="s">
        <v>5152</v>
      </c>
      <c r="D3470" s="935" t="str">
        <f t="shared" si="1368"/>
        <v>COLEGIO NACIONAL DE EDUCACION PROFESIONAL TECNICA</v>
      </c>
      <c r="E3470" s="935"/>
      <c r="F3470" s="935"/>
      <c r="G3470" s="935"/>
      <c r="H3470" s="935"/>
      <c r="I3470" s="935"/>
      <c r="J3470" s="935"/>
      <c r="K3470" s="935"/>
      <c r="L3470" s="935"/>
      <c r="M3470" s="935"/>
      <c r="N3470" s="935"/>
      <c r="O3470" s="935"/>
      <c r="P3470" s="935"/>
      <c r="Q3470" s="935"/>
      <c r="R3470" s="935"/>
      <c r="S3470" s="713"/>
      <c r="T3470" s="715"/>
      <c r="U3470" s="713"/>
      <c r="V3470" s="715"/>
      <c r="W3470" s="713"/>
      <c r="X3470" s="715"/>
      <c r="Y3470" s="713"/>
      <c r="Z3470" s="715"/>
      <c r="AA3470" s="713"/>
      <c r="AB3470" s="715"/>
      <c r="AC3470" s="713"/>
      <c r="AD3470" s="715"/>
      <c r="AE3470" s="164"/>
      <c r="AF3470" s="164"/>
      <c r="AG3470" s="199">
        <f t="shared" si="1369"/>
        <v>1</v>
      </c>
      <c r="AH3470" s="298">
        <f t="shared" si="1370"/>
        <v>0</v>
      </c>
      <c r="AI3470" s="293">
        <f t="shared" si="1371"/>
        <v>0</v>
      </c>
      <c r="AJ3470" s="294">
        <f t="shared" si="1372"/>
        <v>0</v>
      </c>
      <c r="AK3470" s="295">
        <f t="shared" si="1373"/>
        <v>0</v>
      </c>
      <c r="AL3470" s="296">
        <f t="shared" si="1374"/>
        <v>0</v>
      </c>
      <c r="AM3470" s="293">
        <f t="shared" si="1375"/>
        <v>0</v>
      </c>
      <c r="AN3470" s="294">
        <f t="shared" si="1376"/>
        <v>0</v>
      </c>
      <c r="AO3470" s="295">
        <f t="shared" si="1377"/>
        <v>0</v>
      </c>
      <c r="AP3470" s="296">
        <f t="shared" si="1378"/>
        <v>0</v>
      </c>
      <c r="AQ3470" s="402">
        <f t="shared" si="1379"/>
        <v>0</v>
      </c>
      <c r="AR3470" s="370" t="str">
        <f>IF(AQ3470=0,"",
IF(SUM($AQ$3424:AQ3470)=1,AS3470,
IF($AQ$3544&gt;SUM($AQ$3424:AQ3470),_xlfn.CONCAT(", ",AS3470),
IF($AQ$3544=SUM($AQ$3424:AQ3470),_xlfn.CONCAT(" y ",AS3470)))))</f>
        <v/>
      </c>
      <c r="AS3470" s="156" t="s">
        <v>5153</v>
      </c>
      <c r="AT3470" s="285">
        <f t="shared" si="1380"/>
        <v>0</v>
      </c>
      <c r="AU3470" s="449">
        <f t="shared" si="1381"/>
        <v>0</v>
      </c>
      <c r="AV3470" s="469">
        <f t="shared" si="1382"/>
        <v>0</v>
      </c>
      <c r="AW3470" s="272">
        <f t="shared" si="1383"/>
        <v>1</v>
      </c>
      <c r="AX3470" s="273" t="str">
        <f>IF(AW3470=0,"",
IF(SUM($AW$3424:AW3470)=1,AY3470,
IF($AW$3544&gt;SUM($AW$3424:AW3470),_xlfn.CONCAT(", ",AY3470),
IF($AW$3544=SUM($AW$3424:AW3470),_xlfn.CONCAT(" y ",AY3470)))))</f>
        <v>, 47</v>
      </c>
      <c r="AY3470" s="156" t="s">
        <v>5153</v>
      </c>
    </row>
    <row r="3471" spans="1:51" ht="15" customHeight="1">
      <c r="A3471" s="57"/>
      <c r="B3471" s="26"/>
      <c r="C3471" s="665" t="s">
        <v>5154</v>
      </c>
      <c r="D3471" s="935" t="str">
        <f t="shared" si="1368"/>
        <v>UNIVERSIDAD TECNOLOGICA DEL SURESTE</v>
      </c>
      <c r="E3471" s="935"/>
      <c r="F3471" s="935"/>
      <c r="G3471" s="935"/>
      <c r="H3471" s="935"/>
      <c r="I3471" s="935"/>
      <c r="J3471" s="935"/>
      <c r="K3471" s="935"/>
      <c r="L3471" s="935"/>
      <c r="M3471" s="935"/>
      <c r="N3471" s="935"/>
      <c r="O3471" s="935"/>
      <c r="P3471" s="935"/>
      <c r="Q3471" s="935"/>
      <c r="R3471" s="935"/>
      <c r="S3471" s="713"/>
      <c r="T3471" s="715"/>
      <c r="U3471" s="713"/>
      <c r="V3471" s="715"/>
      <c r="W3471" s="713"/>
      <c r="X3471" s="715"/>
      <c r="Y3471" s="713"/>
      <c r="Z3471" s="715"/>
      <c r="AA3471" s="713"/>
      <c r="AB3471" s="715"/>
      <c r="AC3471" s="713"/>
      <c r="AD3471" s="715"/>
      <c r="AE3471" s="164"/>
      <c r="AF3471" s="164"/>
      <c r="AG3471" s="199">
        <f t="shared" si="1369"/>
        <v>1</v>
      </c>
      <c r="AH3471" s="298">
        <f t="shared" si="1370"/>
        <v>0</v>
      </c>
      <c r="AI3471" s="293">
        <f t="shared" si="1371"/>
        <v>0</v>
      </c>
      <c r="AJ3471" s="294">
        <f t="shared" si="1372"/>
        <v>0</v>
      </c>
      <c r="AK3471" s="295">
        <f t="shared" si="1373"/>
        <v>0</v>
      </c>
      <c r="AL3471" s="296">
        <f t="shared" si="1374"/>
        <v>0</v>
      </c>
      <c r="AM3471" s="293">
        <f t="shared" si="1375"/>
        <v>0</v>
      </c>
      <c r="AN3471" s="294">
        <f t="shared" si="1376"/>
        <v>0</v>
      </c>
      <c r="AO3471" s="295">
        <f t="shared" si="1377"/>
        <v>0</v>
      </c>
      <c r="AP3471" s="296">
        <f t="shared" si="1378"/>
        <v>0</v>
      </c>
      <c r="AQ3471" s="402">
        <f t="shared" si="1379"/>
        <v>0</v>
      </c>
      <c r="AR3471" s="370" t="str">
        <f>IF(AQ3471=0,"",
IF(SUM($AQ$3424:AQ3471)=1,AS3471,
IF($AQ$3544&gt;SUM($AQ$3424:AQ3471),_xlfn.CONCAT(", ",AS3471),
IF($AQ$3544=SUM($AQ$3424:AQ3471),_xlfn.CONCAT(" y ",AS3471)))))</f>
        <v/>
      </c>
      <c r="AS3471" s="156" t="s">
        <v>5155</v>
      </c>
      <c r="AT3471" s="285">
        <f t="shared" si="1380"/>
        <v>0</v>
      </c>
      <c r="AU3471" s="449">
        <f t="shared" si="1381"/>
        <v>0</v>
      </c>
      <c r="AV3471" s="469">
        <f t="shared" si="1382"/>
        <v>0</v>
      </c>
      <c r="AW3471" s="272">
        <f t="shared" si="1383"/>
        <v>1</v>
      </c>
      <c r="AX3471" s="273" t="str">
        <f>IF(AW3471=0,"",
IF(SUM($AW$3424:AW3471)=1,AY3471,
IF($AW$3544&gt;SUM($AW$3424:AW3471),_xlfn.CONCAT(", ",AY3471),
IF($AW$3544=SUM($AW$3424:AW3471),_xlfn.CONCAT(" y ",AY3471)))))</f>
        <v>, 48</v>
      </c>
      <c r="AY3471" s="156" t="s">
        <v>5155</v>
      </c>
    </row>
    <row r="3472" spans="1:51" ht="15" customHeight="1">
      <c r="A3472" s="57"/>
      <c r="B3472" s="26"/>
      <c r="C3472" s="665" t="s">
        <v>5156</v>
      </c>
      <c r="D3472" s="935" t="str">
        <f t="shared" si="1368"/>
        <v>UNIVERSIDAD TECNOLOGICA DEL CENTRO</v>
      </c>
      <c r="E3472" s="935"/>
      <c r="F3472" s="935"/>
      <c r="G3472" s="935"/>
      <c r="H3472" s="935"/>
      <c r="I3472" s="935"/>
      <c r="J3472" s="935"/>
      <c r="K3472" s="935"/>
      <c r="L3472" s="935"/>
      <c r="M3472" s="935"/>
      <c r="N3472" s="935"/>
      <c r="O3472" s="935"/>
      <c r="P3472" s="935"/>
      <c r="Q3472" s="935"/>
      <c r="R3472" s="935"/>
      <c r="S3472" s="713"/>
      <c r="T3472" s="715"/>
      <c r="U3472" s="713"/>
      <c r="V3472" s="715"/>
      <c r="W3472" s="713"/>
      <c r="X3472" s="715"/>
      <c r="Y3472" s="713"/>
      <c r="Z3472" s="715"/>
      <c r="AA3472" s="713"/>
      <c r="AB3472" s="715"/>
      <c r="AC3472" s="713"/>
      <c r="AD3472" s="715"/>
      <c r="AE3472" s="164"/>
      <c r="AF3472" s="164"/>
      <c r="AG3472" s="199">
        <f t="shared" si="1369"/>
        <v>1</v>
      </c>
      <c r="AH3472" s="298">
        <f t="shared" si="1370"/>
        <v>0</v>
      </c>
      <c r="AI3472" s="293">
        <f t="shared" si="1371"/>
        <v>0</v>
      </c>
      <c r="AJ3472" s="294">
        <f t="shared" si="1372"/>
        <v>0</v>
      </c>
      <c r="AK3472" s="295">
        <f t="shared" si="1373"/>
        <v>0</v>
      </c>
      <c r="AL3472" s="296">
        <f t="shared" si="1374"/>
        <v>0</v>
      </c>
      <c r="AM3472" s="293">
        <f t="shared" si="1375"/>
        <v>0</v>
      </c>
      <c r="AN3472" s="294">
        <f t="shared" si="1376"/>
        <v>0</v>
      </c>
      <c r="AO3472" s="295">
        <f t="shared" si="1377"/>
        <v>0</v>
      </c>
      <c r="AP3472" s="296">
        <f t="shared" si="1378"/>
        <v>0</v>
      </c>
      <c r="AQ3472" s="402">
        <f t="shared" si="1379"/>
        <v>0</v>
      </c>
      <c r="AR3472" s="370" t="str">
        <f>IF(AQ3472=0,"",
IF(SUM($AQ$3424:AQ3472)=1,AS3472,
IF($AQ$3544&gt;SUM($AQ$3424:AQ3472),_xlfn.CONCAT(", ",AS3472),
IF($AQ$3544=SUM($AQ$3424:AQ3472),_xlfn.CONCAT(" y ",AS3472)))))</f>
        <v/>
      </c>
      <c r="AS3472" s="156" t="s">
        <v>5157</v>
      </c>
      <c r="AT3472" s="285">
        <f t="shared" si="1380"/>
        <v>0</v>
      </c>
      <c r="AU3472" s="449">
        <f t="shared" si="1381"/>
        <v>0</v>
      </c>
      <c r="AV3472" s="469">
        <f t="shared" si="1382"/>
        <v>0</v>
      </c>
      <c r="AW3472" s="272">
        <f t="shared" si="1383"/>
        <v>1</v>
      </c>
      <c r="AX3472" s="273" t="str">
        <f>IF(AW3472=0,"",
IF(SUM($AW$3424:AW3472)=1,AY3472,
IF($AW$3544&gt;SUM($AW$3424:AW3472),_xlfn.CONCAT(", ",AY3472),
IF($AW$3544=SUM($AW$3424:AW3472),_xlfn.CONCAT(" y ",AY3472)))))</f>
        <v>, 49</v>
      </c>
      <c r="AY3472" s="156" t="s">
        <v>5157</v>
      </c>
    </row>
    <row r="3473" spans="1:51" ht="15" customHeight="1">
      <c r="A3473" s="57"/>
      <c r="B3473" s="26"/>
      <c r="C3473" s="665" t="s">
        <v>5158</v>
      </c>
      <c r="D3473" s="935" t="str">
        <f t="shared" si="1368"/>
        <v>UNIVERSIDAD TECNOLOGICA DE GUTIERREZ ZAMORA</v>
      </c>
      <c r="E3473" s="935"/>
      <c r="F3473" s="935"/>
      <c r="G3473" s="935"/>
      <c r="H3473" s="935"/>
      <c r="I3473" s="935"/>
      <c r="J3473" s="935"/>
      <c r="K3473" s="935"/>
      <c r="L3473" s="935"/>
      <c r="M3473" s="935"/>
      <c r="N3473" s="935"/>
      <c r="O3473" s="935"/>
      <c r="P3473" s="935"/>
      <c r="Q3473" s="935"/>
      <c r="R3473" s="935"/>
      <c r="S3473" s="713"/>
      <c r="T3473" s="715"/>
      <c r="U3473" s="713"/>
      <c r="V3473" s="715"/>
      <c r="W3473" s="713"/>
      <c r="X3473" s="715"/>
      <c r="Y3473" s="713"/>
      <c r="Z3473" s="715"/>
      <c r="AA3473" s="713"/>
      <c r="AB3473" s="715"/>
      <c r="AC3473" s="713"/>
      <c r="AD3473" s="715"/>
      <c r="AE3473" s="164"/>
      <c r="AF3473" s="164"/>
      <c r="AG3473" s="199">
        <f t="shared" si="1369"/>
        <v>1</v>
      </c>
      <c r="AH3473" s="298">
        <f t="shared" si="1370"/>
        <v>0</v>
      </c>
      <c r="AI3473" s="293">
        <f t="shared" si="1371"/>
        <v>0</v>
      </c>
      <c r="AJ3473" s="294">
        <f t="shared" si="1372"/>
        <v>0</v>
      </c>
      <c r="AK3473" s="295">
        <f t="shared" si="1373"/>
        <v>0</v>
      </c>
      <c r="AL3473" s="296">
        <f t="shared" si="1374"/>
        <v>0</v>
      </c>
      <c r="AM3473" s="293">
        <f t="shared" si="1375"/>
        <v>0</v>
      </c>
      <c r="AN3473" s="294">
        <f t="shared" si="1376"/>
        <v>0</v>
      </c>
      <c r="AO3473" s="295">
        <f t="shared" si="1377"/>
        <v>0</v>
      </c>
      <c r="AP3473" s="296">
        <f t="shared" si="1378"/>
        <v>0</v>
      </c>
      <c r="AQ3473" s="402">
        <f t="shared" si="1379"/>
        <v>0</v>
      </c>
      <c r="AR3473" s="370" t="str">
        <f>IF(AQ3473=0,"",
IF(SUM($AQ$3424:AQ3473)=1,AS3473,
IF($AQ$3544&gt;SUM($AQ$3424:AQ3473),_xlfn.CONCAT(", ",AS3473),
IF($AQ$3544=SUM($AQ$3424:AQ3473),_xlfn.CONCAT(" y ",AS3473)))))</f>
        <v/>
      </c>
      <c r="AS3473" s="156" t="s">
        <v>5159</v>
      </c>
      <c r="AT3473" s="285">
        <f t="shared" si="1380"/>
        <v>0</v>
      </c>
      <c r="AU3473" s="449">
        <f t="shared" si="1381"/>
        <v>0</v>
      </c>
      <c r="AV3473" s="469">
        <f t="shared" si="1382"/>
        <v>0</v>
      </c>
      <c r="AW3473" s="272">
        <f t="shared" si="1383"/>
        <v>1</v>
      </c>
      <c r="AX3473" s="273" t="str">
        <f>IF(AW3473=0,"",
IF(SUM($AW$3424:AW3473)=1,AY3473,
IF($AW$3544&gt;SUM($AW$3424:AW3473),_xlfn.CONCAT(", ",AY3473),
IF($AW$3544=SUM($AW$3424:AW3473),_xlfn.CONCAT(" y ",AY3473)))))</f>
        <v>, 50</v>
      </c>
      <c r="AY3473" s="156" t="s">
        <v>5159</v>
      </c>
    </row>
    <row r="3474" spans="1:51" ht="15" customHeight="1">
      <c r="A3474" s="57"/>
      <c r="B3474" s="26"/>
      <c r="C3474" s="665" t="s">
        <v>5160</v>
      </c>
      <c r="D3474" s="935" t="str">
        <f t="shared" si="1368"/>
        <v>CONSEJO VERACRUZANO DE INVESTIGACION CIENTIFICA Y DESARROLLO TECNOLOGICO</v>
      </c>
      <c r="E3474" s="935"/>
      <c r="F3474" s="935"/>
      <c r="G3474" s="935"/>
      <c r="H3474" s="935"/>
      <c r="I3474" s="935"/>
      <c r="J3474" s="935"/>
      <c r="K3474" s="935"/>
      <c r="L3474" s="935"/>
      <c r="M3474" s="935"/>
      <c r="N3474" s="935"/>
      <c r="O3474" s="935"/>
      <c r="P3474" s="935"/>
      <c r="Q3474" s="935"/>
      <c r="R3474" s="935"/>
      <c r="S3474" s="713"/>
      <c r="T3474" s="715"/>
      <c r="U3474" s="713"/>
      <c r="V3474" s="715"/>
      <c r="W3474" s="713"/>
      <c r="X3474" s="715"/>
      <c r="Y3474" s="713"/>
      <c r="Z3474" s="715"/>
      <c r="AA3474" s="713"/>
      <c r="AB3474" s="715"/>
      <c r="AC3474" s="713"/>
      <c r="AD3474" s="715"/>
      <c r="AE3474" s="164"/>
      <c r="AF3474" s="164"/>
      <c r="AG3474" s="199">
        <f t="shared" si="1369"/>
        <v>1</v>
      </c>
      <c r="AH3474" s="298">
        <f t="shared" si="1370"/>
        <v>0</v>
      </c>
      <c r="AI3474" s="293">
        <f t="shared" si="1371"/>
        <v>0</v>
      </c>
      <c r="AJ3474" s="294">
        <f t="shared" si="1372"/>
        <v>0</v>
      </c>
      <c r="AK3474" s="295">
        <f t="shared" si="1373"/>
        <v>0</v>
      </c>
      <c r="AL3474" s="296">
        <f t="shared" si="1374"/>
        <v>0</v>
      </c>
      <c r="AM3474" s="293">
        <f t="shared" si="1375"/>
        <v>0</v>
      </c>
      <c r="AN3474" s="294">
        <f t="shared" si="1376"/>
        <v>0</v>
      </c>
      <c r="AO3474" s="295">
        <f t="shared" si="1377"/>
        <v>0</v>
      </c>
      <c r="AP3474" s="296">
        <f t="shared" si="1378"/>
        <v>0</v>
      </c>
      <c r="AQ3474" s="402">
        <f t="shared" si="1379"/>
        <v>0</v>
      </c>
      <c r="AR3474" s="370" t="str">
        <f>IF(AQ3474=0,"",
IF(SUM($AQ$3424:AQ3474)=1,AS3474,
IF($AQ$3544&gt;SUM($AQ$3424:AQ3474),_xlfn.CONCAT(", ",AS3474),
IF($AQ$3544=SUM($AQ$3424:AQ3474),_xlfn.CONCAT(" y ",AS3474)))))</f>
        <v/>
      </c>
      <c r="AS3474" s="156" t="s">
        <v>5161</v>
      </c>
      <c r="AT3474" s="285">
        <f t="shared" si="1380"/>
        <v>0</v>
      </c>
      <c r="AU3474" s="449">
        <f t="shared" si="1381"/>
        <v>0</v>
      </c>
      <c r="AV3474" s="469">
        <f t="shared" si="1382"/>
        <v>0</v>
      </c>
      <c r="AW3474" s="272">
        <f t="shared" si="1383"/>
        <v>1</v>
      </c>
      <c r="AX3474" s="273" t="str">
        <f>IF(AW3474=0,"",
IF(SUM($AW$3424:AW3474)=1,AY3474,
IF($AW$3544&gt;SUM($AW$3424:AW3474),_xlfn.CONCAT(", ",AY3474),
IF($AW$3544=SUM($AW$3424:AW3474),_xlfn.CONCAT(" y ",AY3474)))))</f>
        <v>, 51</v>
      </c>
      <c r="AY3474" s="156" t="s">
        <v>5161</v>
      </c>
    </row>
    <row r="3475" spans="1:51" ht="15" customHeight="1">
      <c r="A3475" s="57"/>
      <c r="B3475" s="26"/>
      <c r="C3475" s="665" t="s">
        <v>5162</v>
      </c>
      <c r="D3475" s="935" t="str">
        <f t="shared" si="1368"/>
        <v>COLEGIO DE ESTUDIOS CIENTIFICOS Y TECNOLOGICOS</v>
      </c>
      <c r="E3475" s="935"/>
      <c r="F3475" s="935"/>
      <c r="G3475" s="935"/>
      <c r="H3475" s="935"/>
      <c r="I3475" s="935"/>
      <c r="J3475" s="935"/>
      <c r="K3475" s="935"/>
      <c r="L3475" s="935"/>
      <c r="M3475" s="935"/>
      <c r="N3475" s="935"/>
      <c r="O3475" s="935"/>
      <c r="P3475" s="935"/>
      <c r="Q3475" s="935"/>
      <c r="R3475" s="935"/>
      <c r="S3475" s="713"/>
      <c r="T3475" s="715"/>
      <c r="U3475" s="713"/>
      <c r="V3475" s="715"/>
      <c r="W3475" s="713"/>
      <c r="X3475" s="715"/>
      <c r="Y3475" s="713"/>
      <c r="Z3475" s="715"/>
      <c r="AA3475" s="713"/>
      <c r="AB3475" s="715"/>
      <c r="AC3475" s="713"/>
      <c r="AD3475" s="715"/>
      <c r="AE3475" s="164"/>
      <c r="AF3475" s="164"/>
      <c r="AG3475" s="199">
        <f t="shared" si="1369"/>
        <v>1</v>
      </c>
      <c r="AH3475" s="298">
        <f t="shared" si="1370"/>
        <v>0</v>
      </c>
      <c r="AI3475" s="293">
        <f t="shared" si="1371"/>
        <v>0</v>
      </c>
      <c r="AJ3475" s="294">
        <f t="shared" si="1372"/>
        <v>0</v>
      </c>
      <c r="AK3475" s="295">
        <f t="shared" si="1373"/>
        <v>0</v>
      </c>
      <c r="AL3475" s="296">
        <f t="shared" si="1374"/>
        <v>0</v>
      </c>
      <c r="AM3475" s="293">
        <f t="shared" si="1375"/>
        <v>0</v>
      </c>
      <c r="AN3475" s="294">
        <f t="shared" si="1376"/>
        <v>0</v>
      </c>
      <c r="AO3475" s="295">
        <f t="shared" si="1377"/>
        <v>0</v>
      </c>
      <c r="AP3475" s="296">
        <f t="shared" si="1378"/>
        <v>0</v>
      </c>
      <c r="AQ3475" s="402">
        <f t="shared" si="1379"/>
        <v>0</v>
      </c>
      <c r="AR3475" s="370" t="str">
        <f>IF(AQ3475=0,"",
IF(SUM($AQ$3424:AQ3475)=1,AS3475,
IF($AQ$3544&gt;SUM($AQ$3424:AQ3475),_xlfn.CONCAT(", ",AS3475),
IF($AQ$3544=SUM($AQ$3424:AQ3475),_xlfn.CONCAT(" y ",AS3475)))))</f>
        <v/>
      </c>
      <c r="AS3475" s="156" t="s">
        <v>5163</v>
      </c>
      <c r="AT3475" s="285">
        <f t="shared" si="1380"/>
        <v>0</v>
      </c>
      <c r="AU3475" s="449">
        <f t="shared" si="1381"/>
        <v>0</v>
      </c>
      <c r="AV3475" s="469">
        <f t="shared" si="1382"/>
        <v>0</v>
      </c>
      <c r="AW3475" s="272">
        <f t="shared" si="1383"/>
        <v>1</v>
      </c>
      <c r="AX3475" s="273" t="str">
        <f>IF(AW3475=0,"",
IF(SUM($AW$3424:AW3475)=1,AY3475,
IF($AW$3544&gt;SUM($AW$3424:AW3475),_xlfn.CONCAT(", ",AY3475),
IF($AW$3544=SUM($AW$3424:AW3475),_xlfn.CONCAT(" y ",AY3475)))))</f>
        <v>, 52</v>
      </c>
      <c r="AY3475" s="156" t="s">
        <v>5163</v>
      </c>
    </row>
    <row r="3476" spans="1:51" ht="15" customHeight="1">
      <c r="A3476" s="57"/>
      <c r="B3476" s="26"/>
      <c r="C3476" s="665" t="s">
        <v>5164</v>
      </c>
      <c r="D3476" s="935" t="str">
        <f t="shared" si="1368"/>
        <v>COLEGIO DE VERACRUZ</v>
      </c>
      <c r="E3476" s="935"/>
      <c r="F3476" s="935"/>
      <c r="G3476" s="935"/>
      <c r="H3476" s="935"/>
      <c r="I3476" s="935"/>
      <c r="J3476" s="935"/>
      <c r="K3476" s="935"/>
      <c r="L3476" s="935"/>
      <c r="M3476" s="935"/>
      <c r="N3476" s="935"/>
      <c r="O3476" s="935"/>
      <c r="P3476" s="935"/>
      <c r="Q3476" s="935"/>
      <c r="R3476" s="935"/>
      <c r="S3476" s="713"/>
      <c r="T3476" s="715"/>
      <c r="U3476" s="713"/>
      <c r="V3476" s="715"/>
      <c r="W3476" s="713"/>
      <c r="X3476" s="715"/>
      <c r="Y3476" s="713"/>
      <c r="Z3476" s="715"/>
      <c r="AA3476" s="713"/>
      <c r="AB3476" s="715"/>
      <c r="AC3476" s="713"/>
      <c r="AD3476" s="715"/>
      <c r="AE3476" s="164"/>
      <c r="AF3476" s="164"/>
      <c r="AG3476" s="199">
        <f t="shared" si="1369"/>
        <v>1</v>
      </c>
      <c r="AH3476" s="298">
        <f t="shared" si="1370"/>
        <v>0</v>
      </c>
      <c r="AI3476" s="293">
        <f t="shared" si="1371"/>
        <v>0</v>
      </c>
      <c r="AJ3476" s="294">
        <f t="shared" si="1372"/>
        <v>0</v>
      </c>
      <c r="AK3476" s="295">
        <f t="shared" si="1373"/>
        <v>0</v>
      </c>
      <c r="AL3476" s="296">
        <f t="shared" si="1374"/>
        <v>0</v>
      </c>
      <c r="AM3476" s="293">
        <f t="shared" si="1375"/>
        <v>0</v>
      </c>
      <c r="AN3476" s="294">
        <f t="shared" si="1376"/>
        <v>0</v>
      </c>
      <c r="AO3476" s="295">
        <f t="shared" si="1377"/>
        <v>0</v>
      </c>
      <c r="AP3476" s="296">
        <f t="shared" si="1378"/>
        <v>0</v>
      </c>
      <c r="AQ3476" s="402">
        <f t="shared" si="1379"/>
        <v>0</v>
      </c>
      <c r="AR3476" s="370" t="str">
        <f>IF(AQ3476=0,"",
IF(SUM($AQ$3424:AQ3476)=1,AS3476,
IF($AQ$3544&gt;SUM($AQ$3424:AQ3476),_xlfn.CONCAT(", ",AS3476),
IF($AQ$3544=SUM($AQ$3424:AQ3476),_xlfn.CONCAT(" y ",AS3476)))))</f>
        <v/>
      </c>
      <c r="AS3476" s="156" t="s">
        <v>5165</v>
      </c>
      <c r="AT3476" s="285">
        <f t="shared" si="1380"/>
        <v>0</v>
      </c>
      <c r="AU3476" s="449">
        <f t="shared" si="1381"/>
        <v>0</v>
      </c>
      <c r="AV3476" s="469">
        <f t="shared" si="1382"/>
        <v>0</v>
      </c>
      <c r="AW3476" s="272">
        <f t="shared" si="1383"/>
        <v>1</v>
      </c>
      <c r="AX3476" s="273" t="str">
        <f>IF(AW3476=0,"",
IF(SUM($AW$3424:AW3476)=1,AY3476,
IF($AW$3544&gt;SUM($AW$3424:AW3476),_xlfn.CONCAT(", ",AY3476),
IF($AW$3544=SUM($AW$3424:AW3476),_xlfn.CONCAT(" y ",AY3476)))))</f>
        <v>, 53</v>
      </c>
      <c r="AY3476" s="156" t="s">
        <v>5165</v>
      </c>
    </row>
    <row r="3477" spans="1:51" ht="15" customHeight="1">
      <c r="A3477" s="57"/>
      <c r="B3477" s="26"/>
      <c r="C3477" s="665" t="s">
        <v>5166</v>
      </c>
      <c r="D3477" s="935" t="str">
        <f t="shared" si="1368"/>
        <v>UNIVERSIDAD POLITECNICA DE HUATUSCO</v>
      </c>
      <c r="E3477" s="935"/>
      <c r="F3477" s="935"/>
      <c r="G3477" s="935"/>
      <c r="H3477" s="935"/>
      <c r="I3477" s="935"/>
      <c r="J3477" s="935"/>
      <c r="K3477" s="935"/>
      <c r="L3477" s="935"/>
      <c r="M3477" s="935"/>
      <c r="N3477" s="935"/>
      <c r="O3477" s="935"/>
      <c r="P3477" s="935"/>
      <c r="Q3477" s="935"/>
      <c r="R3477" s="935"/>
      <c r="S3477" s="713"/>
      <c r="T3477" s="715"/>
      <c r="U3477" s="713"/>
      <c r="V3477" s="715"/>
      <c r="W3477" s="713"/>
      <c r="X3477" s="715"/>
      <c r="Y3477" s="713"/>
      <c r="Z3477" s="715"/>
      <c r="AA3477" s="713"/>
      <c r="AB3477" s="715"/>
      <c r="AC3477" s="713"/>
      <c r="AD3477" s="715"/>
      <c r="AE3477" s="164"/>
      <c r="AF3477" s="164"/>
      <c r="AG3477" s="199">
        <f t="shared" si="1369"/>
        <v>1</v>
      </c>
      <c r="AH3477" s="298">
        <f t="shared" si="1370"/>
        <v>0</v>
      </c>
      <c r="AI3477" s="293">
        <f t="shared" si="1371"/>
        <v>0</v>
      </c>
      <c r="AJ3477" s="294">
        <f t="shared" si="1372"/>
        <v>0</v>
      </c>
      <c r="AK3477" s="295">
        <f t="shared" si="1373"/>
        <v>0</v>
      </c>
      <c r="AL3477" s="296">
        <f t="shared" si="1374"/>
        <v>0</v>
      </c>
      <c r="AM3477" s="293">
        <f t="shared" si="1375"/>
        <v>0</v>
      </c>
      <c r="AN3477" s="294">
        <f t="shared" si="1376"/>
        <v>0</v>
      </c>
      <c r="AO3477" s="295">
        <f t="shared" si="1377"/>
        <v>0</v>
      </c>
      <c r="AP3477" s="296">
        <f t="shared" si="1378"/>
        <v>0</v>
      </c>
      <c r="AQ3477" s="402">
        <f t="shared" si="1379"/>
        <v>0</v>
      </c>
      <c r="AR3477" s="370" t="str">
        <f>IF(AQ3477=0,"",
IF(SUM($AQ$3424:AQ3477)=1,AS3477,
IF($AQ$3544&gt;SUM($AQ$3424:AQ3477),_xlfn.CONCAT(", ",AS3477),
IF($AQ$3544=SUM($AQ$3424:AQ3477),_xlfn.CONCAT(" y ",AS3477)))))</f>
        <v/>
      </c>
      <c r="AS3477" s="156" t="s">
        <v>5167</v>
      </c>
      <c r="AT3477" s="285">
        <f t="shared" si="1380"/>
        <v>0</v>
      </c>
      <c r="AU3477" s="449">
        <f t="shared" si="1381"/>
        <v>0</v>
      </c>
      <c r="AV3477" s="469">
        <f t="shared" si="1382"/>
        <v>0</v>
      </c>
      <c r="AW3477" s="272">
        <f t="shared" si="1383"/>
        <v>1</v>
      </c>
      <c r="AX3477" s="273" t="str">
        <f>IF(AW3477=0,"",
IF(SUM($AW$3424:AW3477)=1,AY3477,
IF($AW$3544&gt;SUM($AW$3424:AW3477),_xlfn.CONCAT(", ",AY3477),
IF($AW$3544=SUM($AW$3424:AW3477),_xlfn.CONCAT(" y ",AY3477)))))</f>
        <v>, 54</v>
      </c>
      <c r="AY3477" s="156" t="s">
        <v>5167</v>
      </c>
    </row>
    <row r="3478" spans="1:51" ht="15" customHeight="1">
      <c r="A3478" s="57"/>
      <c r="B3478" s="26"/>
      <c r="C3478" s="665" t="s">
        <v>5168</v>
      </c>
      <c r="D3478" s="935" t="str">
        <f t="shared" si="1368"/>
        <v>UNIVERSIDAD POPULAR AUTONOMA DE VERACRUZ</v>
      </c>
      <c r="E3478" s="935"/>
      <c r="F3478" s="935"/>
      <c r="G3478" s="935"/>
      <c r="H3478" s="935"/>
      <c r="I3478" s="935"/>
      <c r="J3478" s="935"/>
      <c r="K3478" s="935"/>
      <c r="L3478" s="935"/>
      <c r="M3478" s="935"/>
      <c r="N3478" s="935"/>
      <c r="O3478" s="935"/>
      <c r="P3478" s="935"/>
      <c r="Q3478" s="935"/>
      <c r="R3478" s="935"/>
      <c r="S3478" s="713"/>
      <c r="T3478" s="715"/>
      <c r="U3478" s="713"/>
      <c r="V3478" s="715"/>
      <c r="W3478" s="713"/>
      <c r="X3478" s="715"/>
      <c r="Y3478" s="713"/>
      <c r="Z3478" s="715"/>
      <c r="AA3478" s="713"/>
      <c r="AB3478" s="715"/>
      <c r="AC3478" s="713"/>
      <c r="AD3478" s="715"/>
      <c r="AE3478" s="164"/>
      <c r="AF3478" s="164"/>
      <c r="AG3478" s="199">
        <f t="shared" si="1369"/>
        <v>1</v>
      </c>
      <c r="AH3478" s="298">
        <f t="shared" si="1370"/>
        <v>0</v>
      </c>
      <c r="AI3478" s="293">
        <f t="shared" si="1371"/>
        <v>0</v>
      </c>
      <c r="AJ3478" s="294">
        <f t="shared" si="1372"/>
        <v>0</v>
      </c>
      <c r="AK3478" s="295">
        <f t="shared" si="1373"/>
        <v>0</v>
      </c>
      <c r="AL3478" s="296">
        <f t="shared" si="1374"/>
        <v>0</v>
      </c>
      <c r="AM3478" s="293">
        <f t="shared" si="1375"/>
        <v>0</v>
      </c>
      <c r="AN3478" s="294">
        <f t="shared" si="1376"/>
        <v>0</v>
      </c>
      <c r="AO3478" s="295">
        <f t="shared" si="1377"/>
        <v>0</v>
      </c>
      <c r="AP3478" s="296">
        <f t="shared" si="1378"/>
        <v>0</v>
      </c>
      <c r="AQ3478" s="402">
        <f t="shared" si="1379"/>
        <v>0</v>
      </c>
      <c r="AR3478" s="370" t="str">
        <f>IF(AQ3478=0,"",
IF(SUM($AQ$3424:AQ3478)=1,AS3478,
IF($AQ$3544&gt;SUM($AQ$3424:AQ3478),_xlfn.CONCAT(", ",AS3478),
IF($AQ$3544=SUM($AQ$3424:AQ3478),_xlfn.CONCAT(" y ",AS3478)))))</f>
        <v/>
      </c>
      <c r="AS3478" s="156" t="s">
        <v>5169</v>
      </c>
      <c r="AT3478" s="285">
        <f t="shared" si="1380"/>
        <v>0</v>
      </c>
      <c r="AU3478" s="449">
        <f t="shared" si="1381"/>
        <v>0</v>
      </c>
      <c r="AV3478" s="469">
        <f t="shared" si="1382"/>
        <v>0</v>
      </c>
      <c r="AW3478" s="272">
        <f t="shared" si="1383"/>
        <v>1</v>
      </c>
      <c r="AX3478" s="273" t="str">
        <f>IF(AW3478=0,"",
IF(SUM($AW$3424:AW3478)=1,AY3478,
IF($AW$3544&gt;SUM($AW$3424:AW3478),_xlfn.CONCAT(", ",AY3478),
IF($AW$3544=SUM($AW$3424:AW3478),_xlfn.CONCAT(" y ",AY3478)))))</f>
        <v>, 55</v>
      </c>
      <c r="AY3478" s="156" t="s">
        <v>5169</v>
      </c>
    </row>
    <row r="3479" spans="1:51" ht="15" customHeight="1">
      <c r="A3479" s="57"/>
      <c r="B3479" s="26"/>
      <c r="C3479" s="665" t="s">
        <v>5170</v>
      </c>
      <c r="D3479" s="935" t="str">
        <f t="shared" si="1368"/>
        <v>INSTITUTO VERACRUZANO DE LA VIVIENDA</v>
      </c>
      <c r="E3479" s="935"/>
      <c r="F3479" s="935"/>
      <c r="G3479" s="935"/>
      <c r="H3479" s="935"/>
      <c r="I3479" s="935"/>
      <c r="J3479" s="935"/>
      <c r="K3479" s="935"/>
      <c r="L3479" s="935"/>
      <c r="M3479" s="935"/>
      <c r="N3479" s="935"/>
      <c r="O3479" s="935"/>
      <c r="P3479" s="935"/>
      <c r="Q3479" s="935"/>
      <c r="R3479" s="935"/>
      <c r="S3479" s="713"/>
      <c r="T3479" s="715"/>
      <c r="U3479" s="713"/>
      <c r="V3479" s="715"/>
      <c r="W3479" s="713"/>
      <c r="X3479" s="715"/>
      <c r="Y3479" s="713"/>
      <c r="Z3479" s="715"/>
      <c r="AA3479" s="713"/>
      <c r="AB3479" s="715"/>
      <c r="AC3479" s="713"/>
      <c r="AD3479" s="715"/>
      <c r="AE3479" s="164"/>
      <c r="AF3479" s="164"/>
      <c r="AG3479" s="199">
        <f t="shared" si="1369"/>
        <v>1</v>
      </c>
      <c r="AH3479" s="298">
        <f t="shared" si="1370"/>
        <v>0</v>
      </c>
      <c r="AI3479" s="293">
        <f t="shared" si="1371"/>
        <v>0</v>
      </c>
      <c r="AJ3479" s="294">
        <f t="shared" si="1372"/>
        <v>0</v>
      </c>
      <c r="AK3479" s="295">
        <f t="shared" si="1373"/>
        <v>0</v>
      </c>
      <c r="AL3479" s="296">
        <f t="shared" si="1374"/>
        <v>0</v>
      </c>
      <c r="AM3479" s="293">
        <f t="shared" si="1375"/>
        <v>0</v>
      </c>
      <c r="AN3479" s="294">
        <f t="shared" si="1376"/>
        <v>0</v>
      </c>
      <c r="AO3479" s="295">
        <f t="shared" si="1377"/>
        <v>0</v>
      </c>
      <c r="AP3479" s="296">
        <f t="shared" si="1378"/>
        <v>0</v>
      </c>
      <c r="AQ3479" s="402">
        <f t="shared" si="1379"/>
        <v>0</v>
      </c>
      <c r="AR3479" s="370" t="str">
        <f>IF(AQ3479=0,"",
IF(SUM($AQ$3424:AQ3479)=1,AS3479,
IF($AQ$3544&gt;SUM($AQ$3424:AQ3479),_xlfn.CONCAT(", ",AS3479),
IF($AQ$3544=SUM($AQ$3424:AQ3479),_xlfn.CONCAT(" y ",AS3479)))))</f>
        <v/>
      </c>
      <c r="AS3479" s="156" t="s">
        <v>5171</v>
      </c>
      <c r="AT3479" s="285">
        <f t="shared" si="1380"/>
        <v>0</v>
      </c>
      <c r="AU3479" s="449">
        <f t="shared" si="1381"/>
        <v>0</v>
      </c>
      <c r="AV3479" s="469">
        <f t="shared" si="1382"/>
        <v>0</v>
      </c>
      <c r="AW3479" s="272">
        <f t="shared" si="1383"/>
        <v>1</v>
      </c>
      <c r="AX3479" s="273" t="str">
        <f>IF(AW3479=0,"",
IF(SUM($AW$3424:AW3479)=1,AY3479,
IF($AW$3544&gt;SUM($AW$3424:AW3479),_xlfn.CONCAT(", ",AY3479),
IF($AW$3544=SUM($AW$3424:AW3479),_xlfn.CONCAT(" y ",AY3479)))))</f>
        <v>, 56</v>
      </c>
      <c r="AY3479" s="156" t="s">
        <v>5171</v>
      </c>
    </row>
    <row r="3480" spans="1:51" ht="15" customHeight="1">
      <c r="A3480" s="57"/>
      <c r="B3480" s="26"/>
      <c r="C3480" s="665" t="s">
        <v>5172</v>
      </c>
      <c r="D3480" s="935" t="str">
        <f t="shared" si="1368"/>
        <v>AGENCIA ESTATAL DE ENERGIA DEL ESTADO DE VERACRUZ</v>
      </c>
      <c r="E3480" s="935"/>
      <c r="F3480" s="935"/>
      <c r="G3480" s="935"/>
      <c r="H3480" s="935"/>
      <c r="I3480" s="935"/>
      <c r="J3480" s="935"/>
      <c r="K3480" s="935"/>
      <c r="L3480" s="935"/>
      <c r="M3480" s="935"/>
      <c r="N3480" s="935"/>
      <c r="O3480" s="935"/>
      <c r="P3480" s="935"/>
      <c r="Q3480" s="935"/>
      <c r="R3480" s="935"/>
      <c r="S3480" s="713"/>
      <c r="T3480" s="715"/>
      <c r="U3480" s="713"/>
      <c r="V3480" s="715"/>
      <c r="W3480" s="713"/>
      <c r="X3480" s="715"/>
      <c r="Y3480" s="713"/>
      <c r="Z3480" s="715"/>
      <c r="AA3480" s="713"/>
      <c r="AB3480" s="715"/>
      <c r="AC3480" s="713"/>
      <c r="AD3480" s="715"/>
      <c r="AE3480" s="164"/>
      <c r="AF3480" s="164"/>
      <c r="AG3480" s="199">
        <f t="shared" si="1369"/>
        <v>1</v>
      </c>
      <c r="AH3480" s="298">
        <f t="shared" si="1370"/>
        <v>0</v>
      </c>
      <c r="AI3480" s="293">
        <f t="shared" si="1371"/>
        <v>0</v>
      </c>
      <c r="AJ3480" s="294">
        <f t="shared" si="1372"/>
        <v>0</v>
      </c>
      <c r="AK3480" s="295">
        <f t="shared" si="1373"/>
        <v>0</v>
      </c>
      <c r="AL3480" s="296">
        <f t="shared" si="1374"/>
        <v>0</v>
      </c>
      <c r="AM3480" s="293">
        <f t="shared" si="1375"/>
        <v>0</v>
      </c>
      <c r="AN3480" s="294">
        <f t="shared" si="1376"/>
        <v>0</v>
      </c>
      <c r="AO3480" s="295">
        <f t="shared" si="1377"/>
        <v>0</v>
      </c>
      <c r="AP3480" s="296">
        <f t="shared" si="1378"/>
        <v>0</v>
      </c>
      <c r="AQ3480" s="402">
        <f t="shared" si="1379"/>
        <v>0</v>
      </c>
      <c r="AR3480" s="370" t="str">
        <f>IF(AQ3480=0,"",
IF(SUM($AQ$3424:AQ3480)=1,AS3480,
IF($AQ$3544&gt;SUM($AQ$3424:AQ3480),_xlfn.CONCAT(", ",AS3480),
IF($AQ$3544=SUM($AQ$3424:AQ3480),_xlfn.CONCAT(" y ",AS3480)))))</f>
        <v/>
      </c>
      <c r="AS3480" s="156" t="s">
        <v>5173</v>
      </c>
      <c r="AT3480" s="285">
        <f t="shared" si="1380"/>
        <v>0</v>
      </c>
      <c r="AU3480" s="449">
        <f t="shared" si="1381"/>
        <v>0</v>
      </c>
      <c r="AV3480" s="469">
        <f t="shared" si="1382"/>
        <v>0</v>
      </c>
      <c r="AW3480" s="272">
        <f t="shared" si="1383"/>
        <v>1</v>
      </c>
      <c r="AX3480" s="273" t="str">
        <f>IF(AW3480=0,"",
IF(SUM($AW$3424:AW3480)=1,AY3480,
IF($AW$3544&gt;SUM($AW$3424:AW3480),_xlfn.CONCAT(", ",AY3480),
IF($AW$3544=SUM($AW$3424:AW3480),_xlfn.CONCAT(" y ",AY3480)))))</f>
        <v>, 57</v>
      </c>
      <c r="AY3480" s="156" t="s">
        <v>5173</v>
      </c>
    </row>
    <row r="3481" spans="1:51" ht="15" customHeight="1">
      <c r="A3481" s="57"/>
      <c r="B3481" s="26"/>
      <c r="C3481" s="665" t="s">
        <v>5174</v>
      </c>
      <c r="D3481" s="935" t="str">
        <f t="shared" si="1368"/>
        <v>INSTITUTO VERACRUZANO DE LAS MUJERES</v>
      </c>
      <c r="E3481" s="935"/>
      <c r="F3481" s="935"/>
      <c r="G3481" s="935"/>
      <c r="H3481" s="935"/>
      <c r="I3481" s="935"/>
      <c r="J3481" s="935"/>
      <c r="K3481" s="935"/>
      <c r="L3481" s="935"/>
      <c r="M3481" s="935"/>
      <c r="N3481" s="935"/>
      <c r="O3481" s="935"/>
      <c r="P3481" s="935"/>
      <c r="Q3481" s="935"/>
      <c r="R3481" s="935"/>
      <c r="S3481" s="713"/>
      <c r="T3481" s="715"/>
      <c r="U3481" s="713"/>
      <c r="V3481" s="715"/>
      <c r="W3481" s="713"/>
      <c r="X3481" s="715"/>
      <c r="Y3481" s="713"/>
      <c r="Z3481" s="715"/>
      <c r="AA3481" s="713"/>
      <c r="AB3481" s="715"/>
      <c r="AC3481" s="713"/>
      <c r="AD3481" s="715"/>
      <c r="AE3481" s="164"/>
      <c r="AF3481" s="164"/>
      <c r="AG3481" s="199">
        <f t="shared" si="1369"/>
        <v>1</v>
      </c>
      <c r="AH3481" s="298">
        <f t="shared" si="1370"/>
        <v>0</v>
      </c>
      <c r="AI3481" s="293">
        <f t="shared" si="1371"/>
        <v>0</v>
      </c>
      <c r="AJ3481" s="294">
        <f t="shared" si="1372"/>
        <v>0</v>
      </c>
      <c r="AK3481" s="295">
        <f t="shared" si="1373"/>
        <v>0</v>
      </c>
      <c r="AL3481" s="296">
        <f t="shared" si="1374"/>
        <v>0</v>
      </c>
      <c r="AM3481" s="293">
        <f t="shared" si="1375"/>
        <v>0</v>
      </c>
      <c r="AN3481" s="294">
        <f t="shared" si="1376"/>
        <v>0</v>
      </c>
      <c r="AO3481" s="295">
        <f t="shared" si="1377"/>
        <v>0</v>
      </c>
      <c r="AP3481" s="296">
        <f t="shared" si="1378"/>
        <v>0</v>
      </c>
      <c r="AQ3481" s="402">
        <f t="shared" si="1379"/>
        <v>0</v>
      </c>
      <c r="AR3481" s="370" t="str">
        <f>IF(AQ3481=0,"",
IF(SUM($AQ$3424:AQ3481)=1,AS3481,
IF($AQ$3544&gt;SUM($AQ$3424:AQ3481),_xlfn.CONCAT(", ",AS3481),
IF($AQ$3544=SUM($AQ$3424:AQ3481),_xlfn.CONCAT(" y ",AS3481)))))</f>
        <v/>
      </c>
      <c r="AS3481" s="156" t="s">
        <v>5175</v>
      </c>
      <c r="AT3481" s="285">
        <f t="shared" si="1380"/>
        <v>0</v>
      </c>
      <c r="AU3481" s="449">
        <f t="shared" si="1381"/>
        <v>0</v>
      </c>
      <c r="AV3481" s="469">
        <f t="shared" si="1382"/>
        <v>0</v>
      </c>
      <c r="AW3481" s="272">
        <f t="shared" si="1383"/>
        <v>1</v>
      </c>
      <c r="AX3481" s="273" t="str">
        <f>IF(AW3481=0,"",
IF(SUM($AW$3424:AW3481)=1,AY3481,
IF($AW$3544&gt;SUM($AW$3424:AW3481),_xlfn.CONCAT(", ",AY3481),
IF($AW$3544=SUM($AW$3424:AW3481),_xlfn.CONCAT(" y ",AY3481)))))</f>
        <v>, 58</v>
      </c>
      <c r="AY3481" s="156" t="s">
        <v>5175</v>
      </c>
    </row>
    <row r="3482" spans="1:51" ht="15" customHeight="1">
      <c r="A3482" s="57"/>
      <c r="B3482" s="26"/>
      <c r="C3482" s="665" t="s">
        <v>5176</v>
      </c>
      <c r="D3482" s="935" t="str">
        <f t="shared" si="1368"/>
        <v>INSTITUTO VERACRUZANO DE DESARROLLO MUNICIPAL</v>
      </c>
      <c r="E3482" s="935"/>
      <c r="F3482" s="935"/>
      <c r="G3482" s="935"/>
      <c r="H3482" s="935"/>
      <c r="I3482" s="935"/>
      <c r="J3482" s="935"/>
      <c r="K3482" s="935"/>
      <c r="L3482" s="935"/>
      <c r="M3482" s="935"/>
      <c r="N3482" s="935"/>
      <c r="O3482" s="935"/>
      <c r="P3482" s="935"/>
      <c r="Q3482" s="935"/>
      <c r="R3482" s="935"/>
      <c r="S3482" s="713"/>
      <c r="T3482" s="715"/>
      <c r="U3482" s="713"/>
      <c r="V3482" s="715"/>
      <c r="W3482" s="713"/>
      <c r="X3482" s="715"/>
      <c r="Y3482" s="713"/>
      <c r="Z3482" s="715"/>
      <c r="AA3482" s="713"/>
      <c r="AB3482" s="715"/>
      <c r="AC3482" s="713"/>
      <c r="AD3482" s="715"/>
      <c r="AE3482" s="164"/>
      <c r="AF3482" s="164"/>
      <c r="AG3482" s="199">
        <f t="shared" si="1369"/>
        <v>1</v>
      </c>
      <c r="AH3482" s="298">
        <f t="shared" si="1370"/>
        <v>0</v>
      </c>
      <c r="AI3482" s="293">
        <f t="shared" si="1371"/>
        <v>0</v>
      </c>
      <c r="AJ3482" s="294">
        <f t="shared" si="1372"/>
        <v>0</v>
      </c>
      <c r="AK3482" s="295">
        <f t="shared" si="1373"/>
        <v>0</v>
      </c>
      <c r="AL3482" s="296">
        <f t="shared" si="1374"/>
        <v>0</v>
      </c>
      <c r="AM3482" s="293">
        <f t="shared" si="1375"/>
        <v>0</v>
      </c>
      <c r="AN3482" s="294">
        <f t="shared" si="1376"/>
        <v>0</v>
      </c>
      <c r="AO3482" s="295">
        <f t="shared" si="1377"/>
        <v>0</v>
      </c>
      <c r="AP3482" s="296">
        <f t="shared" si="1378"/>
        <v>0</v>
      </c>
      <c r="AQ3482" s="402">
        <f t="shared" si="1379"/>
        <v>0</v>
      </c>
      <c r="AR3482" s="370" t="str">
        <f>IF(AQ3482=0,"",
IF(SUM($AQ$3424:AQ3482)=1,AS3482,
IF($AQ$3544&gt;SUM($AQ$3424:AQ3482),_xlfn.CONCAT(", ",AS3482),
IF($AQ$3544=SUM($AQ$3424:AQ3482),_xlfn.CONCAT(" y ",AS3482)))))</f>
        <v/>
      </c>
      <c r="AS3482" s="156" t="s">
        <v>5177</v>
      </c>
      <c r="AT3482" s="285">
        <f t="shared" si="1380"/>
        <v>0</v>
      </c>
      <c r="AU3482" s="449">
        <f t="shared" si="1381"/>
        <v>0</v>
      </c>
      <c r="AV3482" s="469">
        <f t="shared" si="1382"/>
        <v>0</v>
      </c>
      <c r="AW3482" s="272">
        <f t="shared" si="1383"/>
        <v>1</v>
      </c>
      <c r="AX3482" s="273" t="str">
        <f>IF(AW3482=0,"",
IF(SUM($AW$3424:AW3482)=1,AY3482,
IF($AW$3544&gt;SUM($AW$3424:AW3482),_xlfn.CONCAT(", ",AY3482),
IF($AW$3544=SUM($AW$3424:AW3482),_xlfn.CONCAT(" y ",AY3482)))))</f>
        <v>, 59</v>
      </c>
      <c r="AY3482" s="156" t="s">
        <v>5177</v>
      </c>
    </row>
    <row r="3483" spans="1:51" ht="15" customHeight="1">
      <c r="A3483" s="57"/>
      <c r="B3483" s="26"/>
      <c r="C3483" s="665" t="s">
        <v>5178</v>
      </c>
      <c r="D3483" s="935" t="str">
        <f t="shared" si="1368"/>
        <v>COMISION EJECUTIVA PARA LA ATENCION INTEGRAL A VICTIMAS DEL DELITO</v>
      </c>
      <c r="E3483" s="935"/>
      <c r="F3483" s="935"/>
      <c r="G3483" s="935"/>
      <c r="H3483" s="935"/>
      <c r="I3483" s="935"/>
      <c r="J3483" s="935"/>
      <c r="K3483" s="935"/>
      <c r="L3483" s="935"/>
      <c r="M3483" s="935"/>
      <c r="N3483" s="935"/>
      <c r="O3483" s="935"/>
      <c r="P3483" s="935"/>
      <c r="Q3483" s="935"/>
      <c r="R3483" s="935"/>
      <c r="S3483" s="713"/>
      <c r="T3483" s="715"/>
      <c r="U3483" s="713"/>
      <c r="V3483" s="715"/>
      <c r="W3483" s="713"/>
      <c r="X3483" s="715"/>
      <c r="Y3483" s="713"/>
      <c r="Z3483" s="715"/>
      <c r="AA3483" s="713"/>
      <c r="AB3483" s="715"/>
      <c r="AC3483" s="713"/>
      <c r="AD3483" s="715"/>
      <c r="AE3483" s="164"/>
      <c r="AF3483" s="164"/>
      <c r="AG3483" s="199">
        <f t="shared" si="1369"/>
        <v>1</v>
      </c>
      <c r="AH3483" s="298">
        <f t="shared" si="1370"/>
        <v>0</v>
      </c>
      <c r="AI3483" s="293">
        <f t="shared" si="1371"/>
        <v>0</v>
      </c>
      <c r="AJ3483" s="294">
        <f t="shared" si="1372"/>
        <v>0</v>
      </c>
      <c r="AK3483" s="295">
        <f t="shared" si="1373"/>
        <v>0</v>
      </c>
      <c r="AL3483" s="296">
        <f t="shared" si="1374"/>
        <v>0</v>
      </c>
      <c r="AM3483" s="293">
        <f t="shared" si="1375"/>
        <v>0</v>
      </c>
      <c r="AN3483" s="294">
        <f t="shared" si="1376"/>
        <v>0</v>
      </c>
      <c r="AO3483" s="295">
        <f t="shared" si="1377"/>
        <v>0</v>
      </c>
      <c r="AP3483" s="296">
        <f t="shared" si="1378"/>
        <v>0</v>
      </c>
      <c r="AQ3483" s="402">
        <f t="shared" si="1379"/>
        <v>0</v>
      </c>
      <c r="AR3483" s="370" t="str">
        <f>IF(AQ3483=0,"",
IF(SUM($AQ$3424:AQ3483)=1,AS3483,
IF($AQ$3544&gt;SUM($AQ$3424:AQ3483),_xlfn.CONCAT(", ",AS3483),
IF($AQ$3544=SUM($AQ$3424:AQ3483),_xlfn.CONCAT(" y ",AS3483)))))</f>
        <v/>
      </c>
      <c r="AS3483" s="156" t="s">
        <v>5179</v>
      </c>
      <c r="AT3483" s="285">
        <f t="shared" si="1380"/>
        <v>0</v>
      </c>
      <c r="AU3483" s="449">
        <f t="shared" si="1381"/>
        <v>0</v>
      </c>
      <c r="AV3483" s="469">
        <f t="shared" si="1382"/>
        <v>0</v>
      </c>
      <c r="AW3483" s="272">
        <f t="shared" si="1383"/>
        <v>1</v>
      </c>
      <c r="AX3483" s="273" t="str">
        <f>IF(AW3483=0,"",
IF(SUM($AW$3424:AW3483)=1,AY3483,
IF($AW$3544&gt;SUM($AW$3424:AW3483),_xlfn.CONCAT(", ",AY3483),
IF($AW$3544=SUM($AW$3424:AW3483),_xlfn.CONCAT(" y ",AY3483)))))</f>
        <v>, 60</v>
      </c>
      <c r="AY3483" s="156" t="s">
        <v>5179</v>
      </c>
    </row>
    <row r="3484" spans="1:51" ht="15" customHeight="1">
      <c r="A3484" s="57"/>
      <c r="B3484" s="26"/>
      <c r="C3484" s="665" t="s">
        <v>5180</v>
      </c>
      <c r="D3484" s="935" t="str">
        <f t="shared" si="1368"/>
        <v>CENTRO DE JUSTICIA PARA MUJERES DEL ESTADO DE VERACRUZ</v>
      </c>
      <c r="E3484" s="935"/>
      <c r="F3484" s="935"/>
      <c r="G3484" s="935"/>
      <c r="H3484" s="935"/>
      <c r="I3484" s="935"/>
      <c r="J3484" s="935"/>
      <c r="K3484" s="935"/>
      <c r="L3484" s="935"/>
      <c r="M3484" s="935"/>
      <c r="N3484" s="935"/>
      <c r="O3484" s="935"/>
      <c r="P3484" s="935"/>
      <c r="Q3484" s="935"/>
      <c r="R3484" s="935"/>
      <c r="S3484" s="713"/>
      <c r="T3484" s="715"/>
      <c r="U3484" s="713"/>
      <c r="V3484" s="715"/>
      <c r="W3484" s="713"/>
      <c r="X3484" s="715"/>
      <c r="Y3484" s="713"/>
      <c r="Z3484" s="715"/>
      <c r="AA3484" s="713"/>
      <c r="AB3484" s="715"/>
      <c r="AC3484" s="713"/>
      <c r="AD3484" s="715"/>
      <c r="AE3484" s="164"/>
      <c r="AF3484" s="164"/>
      <c r="AG3484" s="199">
        <f t="shared" si="1369"/>
        <v>1</v>
      </c>
      <c r="AH3484" s="298">
        <f t="shared" si="1370"/>
        <v>0</v>
      </c>
      <c r="AI3484" s="293">
        <f t="shared" si="1371"/>
        <v>0</v>
      </c>
      <c r="AJ3484" s="294">
        <f t="shared" si="1372"/>
        <v>0</v>
      </c>
      <c r="AK3484" s="295">
        <f t="shared" si="1373"/>
        <v>0</v>
      </c>
      <c r="AL3484" s="296">
        <f t="shared" si="1374"/>
        <v>0</v>
      </c>
      <c r="AM3484" s="293">
        <f t="shared" si="1375"/>
        <v>0</v>
      </c>
      <c r="AN3484" s="294">
        <f t="shared" si="1376"/>
        <v>0</v>
      </c>
      <c r="AO3484" s="295">
        <f t="shared" si="1377"/>
        <v>0</v>
      </c>
      <c r="AP3484" s="296">
        <f t="shared" si="1378"/>
        <v>0</v>
      </c>
      <c r="AQ3484" s="402">
        <f t="shared" si="1379"/>
        <v>0</v>
      </c>
      <c r="AR3484" s="370" t="str">
        <f>IF(AQ3484=0,"",
IF(SUM($AQ$3424:AQ3484)=1,AS3484,
IF($AQ$3544&gt;SUM($AQ$3424:AQ3484),_xlfn.CONCAT(", ",AS3484),
IF($AQ$3544=SUM($AQ$3424:AQ3484),_xlfn.CONCAT(" y ",AS3484)))))</f>
        <v/>
      </c>
      <c r="AS3484" s="156" t="s">
        <v>5181</v>
      </c>
      <c r="AT3484" s="285">
        <f t="shared" si="1380"/>
        <v>0</v>
      </c>
      <c r="AU3484" s="449">
        <f t="shared" si="1381"/>
        <v>0</v>
      </c>
      <c r="AV3484" s="469">
        <f t="shared" si="1382"/>
        <v>0</v>
      </c>
      <c r="AW3484" s="272">
        <f t="shared" si="1383"/>
        <v>1</v>
      </c>
      <c r="AX3484" s="273" t="str">
        <f>IF(AW3484=0,"",
IF(SUM($AW$3424:AW3484)=1,AY3484,
IF($AW$3544&gt;SUM($AW$3424:AW3484),_xlfn.CONCAT(", ",AY3484),
IF($AW$3544=SUM($AW$3424:AW3484),_xlfn.CONCAT(" y ",AY3484)))))</f>
        <v>, 61</v>
      </c>
      <c r="AY3484" s="156" t="s">
        <v>5181</v>
      </c>
    </row>
    <row r="3485" spans="1:51" ht="15" customHeight="1">
      <c r="A3485" s="57"/>
      <c r="B3485" s="26"/>
      <c r="C3485" s="665" t="s">
        <v>5182</v>
      </c>
      <c r="D3485" s="935" t="str">
        <f t="shared" si="1368"/>
        <v>INSTITUTO DE PENSIONES DEL ESTADO</v>
      </c>
      <c r="E3485" s="935"/>
      <c r="F3485" s="935"/>
      <c r="G3485" s="935"/>
      <c r="H3485" s="935"/>
      <c r="I3485" s="935"/>
      <c r="J3485" s="935"/>
      <c r="K3485" s="935"/>
      <c r="L3485" s="935"/>
      <c r="M3485" s="935"/>
      <c r="N3485" s="935"/>
      <c r="O3485" s="935"/>
      <c r="P3485" s="935"/>
      <c r="Q3485" s="935"/>
      <c r="R3485" s="935"/>
      <c r="S3485" s="713"/>
      <c r="T3485" s="715"/>
      <c r="U3485" s="713"/>
      <c r="V3485" s="715"/>
      <c r="W3485" s="713"/>
      <c r="X3485" s="715"/>
      <c r="Y3485" s="713"/>
      <c r="Z3485" s="715"/>
      <c r="AA3485" s="713"/>
      <c r="AB3485" s="715"/>
      <c r="AC3485" s="713"/>
      <c r="AD3485" s="715"/>
      <c r="AE3485" s="164"/>
      <c r="AF3485" s="164"/>
      <c r="AG3485" s="199">
        <f t="shared" si="1369"/>
        <v>1</v>
      </c>
      <c r="AH3485" s="298">
        <f t="shared" si="1370"/>
        <v>0</v>
      </c>
      <c r="AI3485" s="293">
        <f t="shared" si="1371"/>
        <v>0</v>
      </c>
      <c r="AJ3485" s="294">
        <f t="shared" si="1372"/>
        <v>0</v>
      </c>
      <c r="AK3485" s="295">
        <f t="shared" si="1373"/>
        <v>0</v>
      </c>
      <c r="AL3485" s="296">
        <f t="shared" si="1374"/>
        <v>0</v>
      </c>
      <c r="AM3485" s="293">
        <f t="shared" si="1375"/>
        <v>0</v>
      </c>
      <c r="AN3485" s="294">
        <f t="shared" si="1376"/>
        <v>0</v>
      </c>
      <c r="AO3485" s="295">
        <f t="shared" si="1377"/>
        <v>0</v>
      </c>
      <c r="AP3485" s="296">
        <f t="shared" si="1378"/>
        <v>0</v>
      </c>
      <c r="AQ3485" s="402">
        <f t="shared" si="1379"/>
        <v>0</v>
      </c>
      <c r="AR3485" s="370" t="str">
        <f>IF(AQ3485=0,"",
IF(SUM($AQ$3424:AQ3485)=1,AS3485,
IF($AQ$3544&gt;SUM($AQ$3424:AQ3485),_xlfn.CONCAT(", ",AS3485),
IF($AQ$3544=SUM($AQ$3424:AQ3485),_xlfn.CONCAT(" y ",AS3485)))))</f>
        <v/>
      </c>
      <c r="AS3485" s="156" t="s">
        <v>5183</v>
      </c>
      <c r="AT3485" s="285">
        <f t="shared" si="1380"/>
        <v>0</v>
      </c>
      <c r="AU3485" s="449">
        <f t="shared" si="1381"/>
        <v>0</v>
      </c>
      <c r="AV3485" s="469">
        <f t="shared" si="1382"/>
        <v>0</v>
      </c>
      <c r="AW3485" s="272">
        <f t="shared" si="1383"/>
        <v>1</v>
      </c>
      <c r="AX3485" s="273" t="str">
        <f>IF(AW3485=0,"",
IF(SUM($AW$3424:AW3485)=1,AY3485,
IF($AW$3544&gt;SUM($AW$3424:AW3485),_xlfn.CONCAT(", ",AY3485),
IF($AW$3544=SUM($AW$3424:AW3485),_xlfn.CONCAT(" y ",AY3485)))))</f>
        <v>, 62</v>
      </c>
      <c r="AY3485" s="156" t="s">
        <v>5183</v>
      </c>
    </row>
    <row r="3486" spans="1:51" ht="15" customHeight="1">
      <c r="A3486" s="57"/>
      <c r="B3486" s="26"/>
      <c r="C3486" s="665" t="s">
        <v>5184</v>
      </c>
      <c r="D3486" s="935" t="str">
        <f t="shared" si="1368"/>
        <v>COMISION DEL AGUA DEL ESTADO DE VERACRUZ</v>
      </c>
      <c r="E3486" s="935"/>
      <c r="F3486" s="935"/>
      <c r="G3486" s="935"/>
      <c r="H3486" s="935"/>
      <c r="I3486" s="935"/>
      <c r="J3486" s="935"/>
      <c r="K3486" s="935"/>
      <c r="L3486" s="935"/>
      <c r="M3486" s="935"/>
      <c r="N3486" s="935"/>
      <c r="O3486" s="935"/>
      <c r="P3486" s="935"/>
      <c r="Q3486" s="935"/>
      <c r="R3486" s="935"/>
      <c r="S3486" s="713"/>
      <c r="T3486" s="715"/>
      <c r="U3486" s="713"/>
      <c r="V3486" s="715"/>
      <c r="W3486" s="713"/>
      <c r="X3486" s="715"/>
      <c r="Y3486" s="713"/>
      <c r="Z3486" s="715"/>
      <c r="AA3486" s="713"/>
      <c r="AB3486" s="715"/>
      <c r="AC3486" s="713"/>
      <c r="AD3486" s="715"/>
      <c r="AE3486" s="164"/>
      <c r="AF3486" s="164"/>
      <c r="AG3486" s="199">
        <f t="shared" si="1369"/>
        <v>1</v>
      </c>
      <c r="AH3486" s="298">
        <f t="shared" si="1370"/>
        <v>0</v>
      </c>
      <c r="AI3486" s="293">
        <f t="shared" si="1371"/>
        <v>0</v>
      </c>
      <c r="AJ3486" s="294">
        <f t="shared" si="1372"/>
        <v>0</v>
      </c>
      <c r="AK3486" s="295">
        <f t="shared" si="1373"/>
        <v>0</v>
      </c>
      <c r="AL3486" s="296">
        <f t="shared" si="1374"/>
        <v>0</v>
      </c>
      <c r="AM3486" s="293">
        <f t="shared" si="1375"/>
        <v>0</v>
      </c>
      <c r="AN3486" s="294">
        <f t="shared" si="1376"/>
        <v>0</v>
      </c>
      <c r="AO3486" s="295">
        <f t="shared" si="1377"/>
        <v>0</v>
      </c>
      <c r="AP3486" s="296">
        <f t="shared" si="1378"/>
        <v>0</v>
      </c>
      <c r="AQ3486" s="402">
        <f t="shared" si="1379"/>
        <v>0</v>
      </c>
      <c r="AR3486" s="370" t="str">
        <f>IF(AQ3486=0,"",
IF(SUM($AQ$3424:AQ3486)=1,AS3486,
IF($AQ$3544&gt;SUM($AQ$3424:AQ3486),_xlfn.CONCAT(", ",AS3486),
IF($AQ$3544=SUM($AQ$3424:AQ3486),_xlfn.CONCAT(" y ",AS3486)))))</f>
        <v/>
      </c>
      <c r="AS3486" s="156" t="s">
        <v>5185</v>
      </c>
      <c r="AT3486" s="285">
        <f t="shared" si="1380"/>
        <v>0</v>
      </c>
      <c r="AU3486" s="449">
        <f t="shared" si="1381"/>
        <v>0</v>
      </c>
      <c r="AV3486" s="469">
        <f t="shared" si="1382"/>
        <v>0</v>
      </c>
      <c r="AW3486" s="272">
        <f t="shared" si="1383"/>
        <v>1</v>
      </c>
      <c r="AX3486" s="273" t="str">
        <f>IF(AW3486=0,"",
IF(SUM($AW$3424:AW3486)=1,AY3486,
IF($AW$3544&gt;SUM($AW$3424:AW3486),_xlfn.CONCAT(", ",AY3486),
IF($AW$3544=SUM($AW$3424:AW3486),_xlfn.CONCAT(" y ",AY3486)))))</f>
        <v>, 63</v>
      </c>
      <c r="AY3486" s="156" t="s">
        <v>5185</v>
      </c>
    </row>
    <row r="3487" spans="1:51" ht="15" customHeight="1">
      <c r="A3487" s="57"/>
      <c r="B3487" s="26"/>
      <c r="C3487" s="665" t="s">
        <v>5186</v>
      </c>
      <c r="D3487" s="935" t="str">
        <f t="shared" si="1368"/>
        <v>RADIOTELEVISION DE VERACRUZ</v>
      </c>
      <c r="E3487" s="935"/>
      <c r="F3487" s="935"/>
      <c r="G3487" s="935"/>
      <c r="H3487" s="935"/>
      <c r="I3487" s="935"/>
      <c r="J3487" s="935"/>
      <c r="K3487" s="935"/>
      <c r="L3487" s="935"/>
      <c r="M3487" s="935"/>
      <c r="N3487" s="935"/>
      <c r="O3487" s="935"/>
      <c r="P3487" s="935"/>
      <c r="Q3487" s="935"/>
      <c r="R3487" s="935"/>
      <c r="S3487" s="713"/>
      <c r="T3487" s="715"/>
      <c r="U3487" s="713"/>
      <c r="V3487" s="715"/>
      <c r="W3487" s="713"/>
      <c r="X3487" s="715"/>
      <c r="Y3487" s="713"/>
      <c r="Z3487" s="715"/>
      <c r="AA3487" s="713"/>
      <c r="AB3487" s="715"/>
      <c r="AC3487" s="713"/>
      <c r="AD3487" s="715"/>
      <c r="AE3487" s="164"/>
      <c r="AF3487" s="164"/>
      <c r="AG3487" s="199">
        <f t="shared" si="1369"/>
        <v>1</v>
      </c>
      <c r="AH3487" s="298">
        <f t="shared" si="1370"/>
        <v>0</v>
      </c>
      <c r="AI3487" s="293">
        <f t="shared" si="1371"/>
        <v>0</v>
      </c>
      <c r="AJ3487" s="294">
        <f t="shared" si="1372"/>
        <v>0</v>
      </c>
      <c r="AK3487" s="295">
        <f t="shared" si="1373"/>
        <v>0</v>
      </c>
      <c r="AL3487" s="296">
        <f t="shared" si="1374"/>
        <v>0</v>
      </c>
      <c r="AM3487" s="293">
        <f t="shared" si="1375"/>
        <v>0</v>
      </c>
      <c r="AN3487" s="294">
        <f t="shared" si="1376"/>
        <v>0</v>
      </c>
      <c r="AO3487" s="295">
        <f t="shared" si="1377"/>
        <v>0</v>
      </c>
      <c r="AP3487" s="296">
        <f t="shared" si="1378"/>
        <v>0</v>
      </c>
      <c r="AQ3487" s="402">
        <f t="shared" si="1379"/>
        <v>0</v>
      </c>
      <c r="AR3487" s="370" t="str">
        <f>IF(AQ3487=0,"",
IF(SUM($AQ$3424:AQ3487)=1,AS3487,
IF($AQ$3544&gt;SUM($AQ$3424:AQ3487),_xlfn.CONCAT(", ",AS3487),
IF($AQ$3544=SUM($AQ$3424:AQ3487),_xlfn.CONCAT(" y ",AS3487)))))</f>
        <v/>
      </c>
      <c r="AS3487" s="156" t="s">
        <v>5187</v>
      </c>
      <c r="AT3487" s="285">
        <f t="shared" si="1380"/>
        <v>0</v>
      </c>
      <c r="AU3487" s="449">
        <f t="shared" si="1381"/>
        <v>0</v>
      </c>
      <c r="AV3487" s="469">
        <f t="shared" si="1382"/>
        <v>0</v>
      </c>
      <c r="AW3487" s="272">
        <f t="shared" si="1383"/>
        <v>1</v>
      </c>
      <c r="AX3487" s="273" t="str">
        <f>IF(AW3487=0,"",
IF(SUM($AW$3424:AW3487)=1,AY3487,
IF($AW$3544&gt;SUM($AW$3424:AW3487),_xlfn.CONCAT(", ",AY3487),
IF($AW$3544=SUM($AW$3424:AW3487),_xlfn.CONCAT(" y ",AY3487)))))</f>
        <v>, 64</v>
      </c>
      <c r="AY3487" s="156" t="s">
        <v>5187</v>
      </c>
    </row>
    <row r="3488" spans="1:51" ht="15" customHeight="1">
      <c r="A3488" s="57"/>
      <c r="B3488" s="26"/>
      <c r="C3488" s="665" t="s">
        <v>5188</v>
      </c>
      <c r="D3488" s="935" t="str">
        <f t="shared" si="1368"/>
        <v>SECRETARIA EJECUTIVA DEL SISTEMA ESTATAL ANTICORRUPCION</v>
      </c>
      <c r="E3488" s="935"/>
      <c r="F3488" s="935"/>
      <c r="G3488" s="935"/>
      <c r="H3488" s="935"/>
      <c r="I3488" s="935"/>
      <c r="J3488" s="935"/>
      <c r="K3488" s="935"/>
      <c r="L3488" s="935"/>
      <c r="M3488" s="935"/>
      <c r="N3488" s="935"/>
      <c r="O3488" s="935"/>
      <c r="P3488" s="935"/>
      <c r="Q3488" s="935"/>
      <c r="R3488" s="935"/>
      <c r="S3488" s="713"/>
      <c r="T3488" s="715"/>
      <c r="U3488" s="713"/>
      <c r="V3488" s="715"/>
      <c r="W3488" s="713"/>
      <c r="X3488" s="715"/>
      <c r="Y3488" s="713"/>
      <c r="Z3488" s="715"/>
      <c r="AA3488" s="713"/>
      <c r="AB3488" s="715"/>
      <c r="AC3488" s="713"/>
      <c r="AD3488" s="715"/>
      <c r="AE3488" s="164"/>
      <c r="AF3488" s="164"/>
      <c r="AG3488" s="199">
        <f t="shared" si="1369"/>
        <v>1</v>
      </c>
      <c r="AH3488" s="298">
        <f t="shared" si="1370"/>
        <v>0</v>
      </c>
      <c r="AI3488" s="293">
        <f t="shared" si="1371"/>
        <v>0</v>
      </c>
      <c r="AJ3488" s="294">
        <f t="shared" si="1372"/>
        <v>0</v>
      </c>
      <c r="AK3488" s="295">
        <f t="shared" si="1373"/>
        <v>0</v>
      </c>
      <c r="AL3488" s="296">
        <f t="shared" si="1374"/>
        <v>0</v>
      </c>
      <c r="AM3488" s="293">
        <f t="shared" si="1375"/>
        <v>0</v>
      </c>
      <c r="AN3488" s="294">
        <f t="shared" si="1376"/>
        <v>0</v>
      </c>
      <c r="AO3488" s="295">
        <f t="shared" si="1377"/>
        <v>0</v>
      </c>
      <c r="AP3488" s="296">
        <f t="shared" si="1378"/>
        <v>0</v>
      </c>
      <c r="AQ3488" s="402">
        <f t="shared" si="1379"/>
        <v>0</v>
      </c>
      <c r="AR3488" s="370" t="str">
        <f>IF(AQ3488=0,"",
IF(SUM($AQ$3424:AQ3488)=1,AS3488,
IF($AQ$3544&gt;SUM($AQ$3424:AQ3488),_xlfn.CONCAT(", ",AS3488),
IF($AQ$3544=SUM($AQ$3424:AQ3488),_xlfn.CONCAT(" y ",AS3488)))))</f>
        <v/>
      </c>
      <c r="AS3488" s="156" t="s">
        <v>5189</v>
      </c>
      <c r="AT3488" s="285">
        <f t="shared" si="1380"/>
        <v>0</v>
      </c>
      <c r="AU3488" s="449">
        <f t="shared" si="1381"/>
        <v>0</v>
      </c>
      <c r="AV3488" s="469">
        <f t="shared" si="1382"/>
        <v>0</v>
      </c>
      <c r="AW3488" s="272">
        <f t="shared" si="1383"/>
        <v>1</v>
      </c>
      <c r="AX3488" s="273" t="str">
        <f>IF(AW3488=0,"",
IF(SUM($AW$3424:AW3488)=1,AY3488,
IF($AW$3544&gt;SUM($AW$3424:AW3488),_xlfn.CONCAT(", ",AY3488),
IF($AW$3544=SUM($AW$3424:AW3488),_xlfn.CONCAT(" y ",AY3488)))))</f>
        <v>, 65</v>
      </c>
      <c r="AY3488" s="156" t="s">
        <v>5189</v>
      </c>
    </row>
    <row r="3489" spans="1:51" ht="15" customHeight="1">
      <c r="A3489" s="57"/>
      <c r="B3489" s="26"/>
      <c r="C3489" s="665" t="s">
        <v>5190</v>
      </c>
      <c r="D3489" s="935" t="str">
        <f t="shared" ref="D3489:D3543" si="1384">IF(D105="","",D105)</f>
        <v>INSTITUTO DE LA POLICIA AUXILIAR Y PROTECCION PATRIMONIAL</v>
      </c>
      <c r="E3489" s="935"/>
      <c r="F3489" s="935"/>
      <c r="G3489" s="935"/>
      <c r="H3489" s="935"/>
      <c r="I3489" s="935"/>
      <c r="J3489" s="935"/>
      <c r="K3489" s="935"/>
      <c r="L3489" s="935"/>
      <c r="M3489" s="935"/>
      <c r="N3489" s="935"/>
      <c r="O3489" s="935"/>
      <c r="P3489" s="935"/>
      <c r="Q3489" s="935"/>
      <c r="R3489" s="935"/>
      <c r="S3489" s="713"/>
      <c r="T3489" s="715"/>
      <c r="U3489" s="713"/>
      <c r="V3489" s="715"/>
      <c r="W3489" s="713"/>
      <c r="X3489" s="715"/>
      <c r="Y3489" s="713"/>
      <c r="Z3489" s="715"/>
      <c r="AA3489" s="713"/>
      <c r="AB3489" s="715"/>
      <c r="AC3489" s="713"/>
      <c r="AD3489" s="715"/>
      <c r="AE3489" s="164"/>
      <c r="AF3489" s="164"/>
      <c r="AG3489" s="199">
        <f t="shared" ref="AG3489:AG3543" si="1385">IF(AND(COUNTBLANK(D3489)=1,COUNTA(S3489:AD3489)=0),0,IF(AND(COUNTBLANK(D3489)=0,COUNTA(S3489:AD3489)=6),0,1))</f>
        <v>1</v>
      </c>
      <c r="AH3489" s="298">
        <f t="shared" ref="AH3489:AH3543" si="1386">COUNTIF(S3489:AD3489,"NS")</f>
        <v>0</v>
      </c>
      <c r="AI3489" s="293">
        <f t="shared" ref="AI3489:AI3543" si="1387">S3489</f>
        <v>0</v>
      </c>
      <c r="AJ3489" s="294">
        <f t="shared" ref="AJ3489:AJ3543" si="1388">COUNTIF(U3489:X3489,"NS")</f>
        <v>0</v>
      </c>
      <c r="AK3489" s="295">
        <f t="shared" ref="AK3489:AK3543" si="1389">SUM(U3489:X3489)</f>
        <v>0</v>
      </c>
      <c r="AL3489" s="296">
        <f t="shared" ref="AL3489:AL3543" si="1390">IF(OR(AND(AI3489=0, AJ3489&gt;0),AND(AI3489="NS", AK3489&gt;0), AND(AI3489="NS", AJ3489=0, AK3489=0)), 1, IF(OR(AND(AI3489&gt;0, AJ3489&gt;1,AI3489&gt;AK3489), AND(AI3489="NS", AJ3489=2), AND(AI3489="NS", AK3489=0, AJ3489&gt;0), AI3489=AK3489), 0, 1))</f>
        <v>0</v>
      </c>
      <c r="AM3489" s="293">
        <f t="shared" ref="AM3489:AM3543" si="1391">Y3489</f>
        <v>0</v>
      </c>
      <c r="AN3489" s="294">
        <f t="shared" ref="AN3489:AN3543" si="1392">COUNTIF(AA3489:AD3489,"NS")</f>
        <v>0</v>
      </c>
      <c r="AO3489" s="295">
        <f t="shared" ref="AO3489:AO3543" si="1393">SUM(AA3489:AD3489)</f>
        <v>0</v>
      </c>
      <c r="AP3489" s="296">
        <f t="shared" ref="AP3489:AP3543" si="1394">IF(OR(AND(AM3489=0, AN3489&gt;0),AND(AM3489="NS", AO3489&gt;0), AND(AM3489="NS", AN3489=0, AO3489=0)), 1, IF(OR(AND(AM3489&gt;0, AN3489&gt;1,AM3489&gt;AO3489), AND(AM3489="NS", AN3489=2), AND(AM3489="NS", AO3489=0, AN3489&gt;0), AM3489=AO3489), 0, 1))</f>
        <v>0</v>
      </c>
      <c r="AQ3489" s="402">
        <f t="shared" ref="AQ3489:AQ3543" si="1395">IF(SUM(AL3489,AP3489)=0,0,1)</f>
        <v>0</v>
      </c>
      <c r="AR3489" s="370" t="str">
        <f>IF(AQ3489=0,"",
IF(SUM($AQ$3424:AQ3489)=1,AS3489,
IF($AQ$3544&gt;SUM($AQ$3424:AQ3489),_xlfn.CONCAT(", ",AS3489),
IF($AQ$3544=SUM($AQ$3424:AQ3489),_xlfn.CONCAT(" y ",AS3489)))))</f>
        <v/>
      </c>
      <c r="AS3489" s="156" t="s">
        <v>5191</v>
      </c>
      <c r="AT3489" s="285">
        <f t="shared" ref="AT3489:AT3543" si="1396">IF(OR(Y3489="NS",S3489="NS"),0,IF(AND(Y3489="NA",S3489="NA"),0,IF(Y3489&lt;=S3489,0,1)))</f>
        <v>0</v>
      </c>
      <c r="AU3489" s="449">
        <f t="shared" ref="AU3489:AU3543" si="1397">IF(OR(AA3489="NS",U3489="NS"),0,IF(AND(AA3489="NA",U3489="NA"),0,IF(AA3489&lt;=U3489,0,1)))</f>
        <v>0</v>
      </c>
      <c r="AV3489" s="469">
        <f t="shared" ref="AV3489:AV3543" si="1398">IF(OR(AC3489="NS",W3489="NS"),0,IF(AND(AC3489="NA",W3489="NA"),0,IF(AC3489&lt;=W3489,0,1)))</f>
        <v>0</v>
      </c>
      <c r="AW3489" s="272">
        <f t="shared" ref="AW3489:AW3543" si="1399">IF(AG3489=0,0,1)</f>
        <v>1</v>
      </c>
      <c r="AX3489" s="273" t="str">
        <f>IF(AW3489=0,"",
IF(SUM($AW$3424:AW3489)=1,AY3489,
IF($AW$3544&gt;SUM($AW$3424:AW3489),_xlfn.CONCAT(", ",AY3489),
IF($AW$3544=SUM($AW$3424:AW3489),_xlfn.CONCAT(" y ",AY3489)))))</f>
        <v>, 66</v>
      </c>
      <c r="AY3489" s="156" t="s">
        <v>5191</v>
      </c>
    </row>
    <row r="3490" spans="1:51" ht="15" customHeight="1">
      <c r="A3490" s="57"/>
      <c r="B3490" s="26"/>
      <c r="C3490" s="665" t="s">
        <v>5192</v>
      </c>
      <c r="D3490" s="935" t="str">
        <f t="shared" si="1384"/>
        <v>ACADEMIA REGIONAL DE SEGURIDAD PUBLICA DEL SURESTE</v>
      </c>
      <c r="E3490" s="935"/>
      <c r="F3490" s="935"/>
      <c r="G3490" s="935"/>
      <c r="H3490" s="935"/>
      <c r="I3490" s="935"/>
      <c r="J3490" s="935"/>
      <c r="K3490" s="935"/>
      <c r="L3490" s="935"/>
      <c r="M3490" s="935"/>
      <c r="N3490" s="935"/>
      <c r="O3490" s="935"/>
      <c r="P3490" s="935"/>
      <c r="Q3490" s="935"/>
      <c r="R3490" s="935"/>
      <c r="S3490" s="713"/>
      <c r="T3490" s="715"/>
      <c r="U3490" s="713"/>
      <c r="V3490" s="715"/>
      <c r="W3490" s="713"/>
      <c r="X3490" s="715"/>
      <c r="Y3490" s="713"/>
      <c r="Z3490" s="715"/>
      <c r="AA3490" s="713"/>
      <c r="AB3490" s="715"/>
      <c r="AC3490" s="713"/>
      <c r="AD3490" s="715"/>
      <c r="AE3490" s="164"/>
      <c r="AF3490" s="164"/>
      <c r="AG3490" s="199">
        <f t="shared" si="1385"/>
        <v>1</v>
      </c>
      <c r="AH3490" s="298">
        <f t="shared" si="1386"/>
        <v>0</v>
      </c>
      <c r="AI3490" s="293">
        <f t="shared" si="1387"/>
        <v>0</v>
      </c>
      <c r="AJ3490" s="294">
        <f t="shared" si="1388"/>
        <v>0</v>
      </c>
      <c r="AK3490" s="295">
        <f t="shared" si="1389"/>
        <v>0</v>
      </c>
      <c r="AL3490" s="296">
        <f t="shared" si="1390"/>
        <v>0</v>
      </c>
      <c r="AM3490" s="293">
        <f t="shared" si="1391"/>
        <v>0</v>
      </c>
      <c r="AN3490" s="294">
        <f t="shared" si="1392"/>
        <v>0</v>
      </c>
      <c r="AO3490" s="295">
        <f t="shared" si="1393"/>
        <v>0</v>
      </c>
      <c r="AP3490" s="296">
        <f t="shared" si="1394"/>
        <v>0</v>
      </c>
      <c r="AQ3490" s="402">
        <f t="shared" si="1395"/>
        <v>0</v>
      </c>
      <c r="AR3490" s="370" t="str">
        <f>IF(AQ3490=0,"",
IF(SUM($AQ$3424:AQ3490)=1,AS3490,
IF($AQ$3544&gt;SUM($AQ$3424:AQ3490),_xlfn.CONCAT(", ",AS3490),
IF($AQ$3544=SUM($AQ$3424:AQ3490),_xlfn.CONCAT(" y ",AS3490)))))</f>
        <v/>
      </c>
      <c r="AS3490" s="156" t="s">
        <v>5193</v>
      </c>
      <c r="AT3490" s="285">
        <f t="shared" si="1396"/>
        <v>0</v>
      </c>
      <c r="AU3490" s="449">
        <f t="shared" si="1397"/>
        <v>0</v>
      </c>
      <c r="AV3490" s="469">
        <f t="shared" si="1398"/>
        <v>0</v>
      </c>
      <c r="AW3490" s="272">
        <f t="shared" si="1399"/>
        <v>1</v>
      </c>
      <c r="AX3490" s="273" t="str">
        <f>IF(AW3490=0,"",
IF(SUM($AW$3424:AW3490)=1,AY3490,
IF($AW$3544&gt;SUM($AW$3424:AW3490),_xlfn.CONCAT(", ",AY3490),
IF($AW$3544=SUM($AW$3424:AW3490),_xlfn.CONCAT(" y ",AY3490)))))</f>
        <v>, 67</v>
      </c>
      <c r="AY3490" s="156" t="s">
        <v>5193</v>
      </c>
    </row>
    <row r="3491" spans="1:51" ht="15" customHeight="1">
      <c r="A3491" s="57"/>
      <c r="B3491" s="26"/>
      <c r="C3491" s="665" t="s">
        <v>5194</v>
      </c>
      <c r="D3491" s="935" t="str">
        <f t="shared" si="1384"/>
        <v>INSTITUTO DE CAPACITACION PARA EL TRABAJO</v>
      </c>
      <c r="E3491" s="935"/>
      <c r="F3491" s="935"/>
      <c r="G3491" s="935"/>
      <c r="H3491" s="935"/>
      <c r="I3491" s="935"/>
      <c r="J3491" s="935"/>
      <c r="K3491" s="935"/>
      <c r="L3491" s="935"/>
      <c r="M3491" s="935"/>
      <c r="N3491" s="935"/>
      <c r="O3491" s="935"/>
      <c r="P3491" s="935"/>
      <c r="Q3491" s="935"/>
      <c r="R3491" s="935"/>
      <c r="S3491" s="713"/>
      <c r="T3491" s="715"/>
      <c r="U3491" s="713"/>
      <c r="V3491" s="715"/>
      <c r="W3491" s="713"/>
      <c r="X3491" s="715"/>
      <c r="Y3491" s="713"/>
      <c r="Z3491" s="715"/>
      <c r="AA3491" s="713"/>
      <c r="AB3491" s="715"/>
      <c r="AC3491" s="713"/>
      <c r="AD3491" s="715"/>
      <c r="AE3491" s="164"/>
      <c r="AF3491" s="164"/>
      <c r="AG3491" s="199">
        <f t="shared" si="1385"/>
        <v>1</v>
      </c>
      <c r="AH3491" s="298">
        <f t="shared" si="1386"/>
        <v>0</v>
      </c>
      <c r="AI3491" s="293">
        <f t="shared" si="1387"/>
        <v>0</v>
      </c>
      <c r="AJ3491" s="294">
        <f t="shared" si="1388"/>
        <v>0</v>
      </c>
      <c r="AK3491" s="295">
        <f t="shared" si="1389"/>
        <v>0</v>
      </c>
      <c r="AL3491" s="296">
        <f t="shared" si="1390"/>
        <v>0</v>
      </c>
      <c r="AM3491" s="293">
        <f t="shared" si="1391"/>
        <v>0</v>
      </c>
      <c r="AN3491" s="294">
        <f t="shared" si="1392"/>
        <v>0</v>
      </c>
      <c r="AO3491" s="295">
        <f t="shared" si="1393"/>
        <v>0</v>
      </c>
      <c r="AP3491" s="296">
        <f t="shared" si="1394"/>
        <v>0</v>
      </c>
      <c r="AQ3491" s="402">
        <f t="shared" si="1395"/>
        <v>0</v>
      </c>
      <c r="AR3491" s="370" t="str">
        <f>IF(AQ3491=0,"",
IF(SUM($AQ$3424:AQ3491)=1,AS3491,
IF($AQ$3544&gt;SUM($AQ$3424:AQ3491),_xlfn.CONCAT(", ",AS3491),
IF($AQ$3544=SUM($AQ$3424:AQ3491),_xlfn.CONCAT(" y ",AS3491)))))</f>
        <v/>
      </c>
      <c r="AS3491" s="156" t="s">
        <v>5195</v>
      </c>
      <c r="AT3491" s="285">
        <f t="shared" si="1396"/>
        <v>0</v>
      </c>
      <c r="AU3491" s="449">
        <f t="shared" si="1397"/>
        <v>0</v>
      </c>
      <c r="AV3491" s="469">
        <f t="shared" si="1398"/>
        <v>0</v>
      </c>
      <c r="AW3491" s="272">
        <f t="shared" si="1399"/>
        <v>1</v>
      </c>
      <c r="AX3491" s="273" t="str">
        <f>IF(AW3491=0,"",
IF(SUM($AW$3424:AW3491)=1,AY3491,
IF($AW$3544&gt;SUM($AW$3424:AW3491),_xlfn.CONCAT(", ",AY3491),
IF($AW$3544=SUM($AW$3424:AW3491),_xlfn.CONCAT(" y ",AY3491)))))</f>
        <v>, 68</v>
      </c>
      <c r="AY3491" s="156" t="s">
        <v>5195</v>
      </c>
    </row>
    <row r="3492" spans="1:51" ht="15" customHeight="1">
      <c r="A3492" s="57"/>
      <c r="B3492" s="26"/>
      <c r="C3492" s="665" t="s">
        <v>5196</v>
      </c>
      <c r="D3492" s="935" t="str">
        <f t="shared" si="1384"/>
        <v>CENTRO DE CONCILIACION LABORAL DEL ESTADO DE VERACRUZ DE IGNACIO DE LA LLAVE</v>
      </c>
      <c r="E3492" s="935"/>
      <c r="F3492" s="935"/>
      <c r="G3492" s="935"/>
      <c r="H3492" s="935"/>
      <c r="I3492" s="935"/>
      <c r="J3492" s="935"/>
      <c r="K3492" s="935"/>
      <c r="L3492" s="935"/>
      <c r="M3492" s="935"/>
      <c r="N3492" s="935"/>
      <c r="O3492" s="935"/>
      <c r="P3492" s="935"/>
      <c r="Q3492" s="935"/>
      <c r="R3492" s="935"/>
      <c r="S3492" s="713"/>
      <c r="T3492" s="715"/>
      <c r="U3492" s="713"/>
      <c r="V3492" s="715"/>
      <c r="W3492" s="713"/>
      <c r="X3492" s="715"/>
      <c r="Y3492" s="713"/>
      <c r="Z3492" s="715"/>
      <c r="AA3492" s="713"/>
      <c r="AB3492" s="715"/>
      <c r="AC3492" s="713"/>
      <c r="AD3492" s="715"/>
      <c r="AE3492" s="164"/>
      <c r="AF3492" s="164"/>
      <c r="AG3492" s="199">
        <f t="shared" si="1385"/>
        <v>1</v>
      </c>
      <c r="AH3492" s="298">
        <f t="shared" si="1386"/>
        <v>0</v>
      </c>
      <c r="AI3492" s="293">
        <f t="shared" si="1387"/>
        <v>0</v>
      </c>
      <c r="AJ3492" s="294">
        <f t="shared" si="1388"/>
        <v>0</v>
      </c>
      <c r="AK3492" s="295">
        <f t="shared" si="1389"/>
        <v>0</v>
      </c>
      <c r="AL3492" s="296">
        <f t="shared" si="1390"/>
        <v>0</v>
      </c>
      <c r="AM3492" s="293">
        <f t="shared" si="1391"/>
        <v>0</v>
      </c>
      <c r="AN3492" s="294">
        <f t="shared" si="1392"/>
        <v>0</v>
      </c>
      <c r="AO3492" s="295">
        <f t="shared" si="1393"/>
        <v>0</v>
      </c>
      <c r="AP3492" s="296">
        <f t="shared" si="1394"/>
        <v>0</v>
      </c>
      <c r="AQ3492" s="402">
        <f t="shared" si="1395"/>
        <v>0</v>
      </c>
      <c r="AR3492" s="370" t="str">
        <f>IF(AQ3492=0,"",
IF(SUM($AQ$3424:AQ3492)=1,AS3492,
IF($AQ$3544&gt;SUM($AQ$3424:AQ3492),_xlfn.CONCAT(", ",AS3492),
IF($AQ$3544=SUM($AQ$3424:AQ3492),_xlfn.CONCAT(" y ",AS3492)))))</f>
        <v/>
      </c>
      <c r="AS3492" s="156" t="s">
        <v>5197</v>
      </c>
      <c r="AT3492" s="285">
        <f t="shared" si="1396"/>
        <v>0</v>
      </c>
      <c r="AU3492" s="449">
        <f t="shared" si="1397"/>
        <v>0</v>
      </c>
      <c r="AV3492" s="469">
        <f t="shared" si="1398"/>
        <v>0</v>
      </c>
      <c r="AW3492" s="272">
        <f t="shared" si="1399"/>
        <v>1</v>
      </c>
      <c r="AX3492" s="273" t="str">
        <f>IF(AW3492=0,"",
IF(SUM($AW$3424:AW3492)=1,AY3492,
IF($AW$3544&gt;SUM($AW$3424:AW3492),_xlfn.CONCAT(", ",AY3492),
IF($AW$3544=SUM($AW$3424:AW3492),_xlfn.CONCAT(" y ",AY3492)))))</f>
        <v>, 69</v>
      </c>
      <c r="AY3492" s="156" t="s">
        <v>5197</v>
      </c>
    </row>
    <row r="3493" spans="1:51" ht="15" customHeight="1">
      <c r="A3493" s="57"/>
      <c r="B3493" s="26"/>
      <c r="C3493" s="665" t="s">
        <v>5198</v>
      </c>
      <c r="D3493" s="935" t="str">
        <f t="shared" si="1384"/>
        <v>INSTITUTO VERACRUZANO DE LA CULTURA</v>
      </c>
      <c r="E3493" s="935"/>
      <c r="F3493" s="935"/>
      <c r="G3493" s="935"/>
      <c r="H3493" s="935"/>
      <c r="I3493" s="935"/>
      <c r="J3493" s="935"/>
      <c r="K3493" s="935"/>
      <c r="L3493" s="935"/>
      <c r="M3493" s="935"/>
      <c r="N3493" s="935"/>
      <c r="O3493" s="935"/>
      <c r="P3493" s="935"/>
      <c r="Q3493" s="935"/>
      <c r="R3493" s="935"/>
      <c r="S3493" s="713"/>
      <c r="T3493" s="715"/>
      <c r="U3493" s="713"/>
      <c r="V3493" s="715"/>
      <c r="W3493" s="713"/>
      <c r="X3493" s="715"/>
      <c r="Y3493" s="713"/>
      <c r="Z3493" s="715"/>
      <c r="AA3493" s="713"/>
      <c r="AB3493" s="715"/>
      <c r="AC3493" s="713"/>
      <c r="AD3493" s="715"/>
      <c r="AE3493" s="164"/>
      <c r="AF3493" s="164"/>
      <c r="AG3493" s="199">
        <f t="shared" si="1385"/>
        <v>1</v>
      </c>
      <c r="AH3493" s="298">
        <f t="shared" si="1386"/>
        <v>0</v>
      </c>
      <c r="AI3493" s="293">
        <f t="shared" si="1387"/>
        <v>0</v>
      </c>
      <c r="AJ3493" s="294">
        <f t="shared" si="1388"/>
        <v>0</v>
      </c>
      <c r="AK3493" s="295">
        <f t="shared" si="1389"/>
        <v>0</v>
      </c>
      <c r="AL3493" s="296">
        <f t="shared" si="1390"/>
        <v>0</v>
      </c>
      <c r="AM3493" s="293">
        <f t="shared" si="1391"/>
        <v>0</v>
      </c>
      <c r="AN3493" s="294">
        <f t="shared" si="1392"/>
        <v>0</v>
      </c>
      <c r="AO3493" s="295">
        <f t="shared" si="1393"/>
        <v>0</v>
      </c>
      <c r="AP3493" s="296">
        <f t="shared" si="1394"/>
        <v>0</v>
      </c>
      <c r="AQ3493" s="402">
        <f t="shared" si="1395"/>
        <v>0</v>
      </c>
      <c r="AR3493" s="370" t="str">
        <f>IF(AQ3493=0,"",
IF(SUM($AQ$3424:AQ3493)=1,AS3493,
IF($AQ$3544&gt;SUM($AQ$3424:AQ3493),_xlfn.CONCAT(", ",AS3493),
IF($AQ$3544=SUM($AQ$3424:AQ3493),_xlfn.CONCAT(" y ",AS3493)))))</f>
        <v/>
      </c>
      <c r="AS3493" s="156" t="s">
        <v>5199</v>
      </c>
      <c r="AT3493" s="285">
        <f t="shared" si="1396"/>
        <v>0</v>
      </c>
      <c r="AU3493" s="449">
        <f t="shared" si="1397"/>
        <v>0</v>
      </c>
      <c r="AV3493" s="469">
        <f t="shared" si="1398"/>
        <v>0</v>
      </c>
      <c r="AW3493" s="272">
        <f t="shared" si="1399"/>
        <v>1</v>
      </c>
      <c r="AX3493" s="273" t="str">
        <f>IF(AW3493=0,"",
IF(SUM($AW$3424:AW3493)=1,AY3493,
IF($AW$3544&gt;SUM($AW$3424:AW3493),_xlfn.CONCAT(", ",AY3493),
IF($AW$3544=SUM($AW$3424:AW3493),_xlfn.CONCAT(" y ",AY3493)))))</f>
        <v>, 70</v>
      </c>
      <c r="AY3493" s="156" t="s">
        <v>5199</v>
      </c>
    </row>
    <row r="3494" spans="1:51" ht="15" customHeight="1">
      <c r="A3494" s="57"/>
      <c r="B3494" s="26"/>
      <c r="C3494" s="665" t="s">
        <v>5200</v>
      </c>
      <c r="D3494" s="935" t="str">
        <f t="shared" si="1384"/>
        <v>PROCURADURIA ESTATAL DE PROTECCION AL MEDIO AMBIENTE</v>
      </c>
      <c r="E3494" s="935"/>
      <c r="F3494" s="935"/>
      <c r="G3494" s="935"/>
      <c r="H3494" s="935"/>
      <c r="I3494" s="935"/>
      <c r="J3494" s="935"/>
      <c r="K3494" s="935"/>
      <c r="L3494" s="935"/>
      <c r="M3494" s="935"/>
      <c r="N3494" s="935"/>
      <c r="O3494" s="935"/>
      <c r="P3494" s="935"/>
      <c r="Q3494" s="935"/>
      <c r="R3494" s="935"/>
      <c r="S3494" s="713"/>
      <c r="T3494" s="715"/>
      <c r="U3494" s="713"/>
      <c r="V3494" s="715"/>
      <c r="W3494" s="713"/>
      <c r="X3494" s="715"/>
      <c r="Y3494" s="713"/>
      <c r="Z3494" s="715"/>
      <c r="AA3494" s="713"/>
      <c r="AB3494" s="715"/>
      <c r="AC3494" s="713"/>
      <c r="AD3494" s="715"/>
      <c r="AE3494" s="164"/>
      <c r="AF3494" s="164"/>
      <c r="AG3494" s="199">
        <f t="shared" si="1385"/>
        <v>1</v>
      </c>
      <c r="AH3494" s="298">
        <f t="shared" si="1386"/>
        <v>0</v>
      </c>
      <c r="AI3494" s="293">
        <f t="shared" si="1387"/>
        <v>0</v>
      </c>
      <c r="AJ3494" s="294">
        <f t="shared" si="1388"/>
        <v>0</v>
      </c>
      <c r="AK3494" s="295">
        <f t="shared" si="1389"/>
        <v>0</v>
      </c>
      <c r="AL3494" s="296">
        <f t="shared" si="1390"/>
        <v>0</v>
      </c>
      <c r="AM3494" s="293">
        <f t="shared" si="1391"/>
        <v>0</v>
      </c>
      <c r="AN3494" s="294">
        <f t="shared" si="1392"/>
        <v>0</v>
      </c>
      <c r="AO3494" s="295">
        <f t="shared" si="1393"/>
        <v>0</v>
      </c>
      <c r="AP3494" s="296">
        <f t="shared" si="1394"/>
        <v>0</v>
      </c>
      <c r="AQ3494" s="402">
        <f t="shared" si="1395"/>
        <v>0</v>
      </c>
      <c r="AR3494" s="370" t="str">
        <f>IF(AQ3494=0,"",
IF(SUM($AQ$3424:AQ3494)=1,AS3494,
IF($AQ$3544&gt;SUM($AQ$3424:AQ3494),_xlfn.CONCAT(", ",AS3494),
IF($AQ$3544=SUM($AQ$3424:AQ3494),_xlfn.CONCAT(" y ",AS3494)))))</f>
        <v/>
      </c>
      <c r="AS3494" s="156" t="s">
        <v>5201</v>
      </c>
      <c r="AT3494" s="285">
        <f t="shared" si="1396"/>
        <v>0</v>
      </c>
      <c r="AU3494" s="449">
        <f t="shared" si="1397"/>
        <v>0</v>
      </c>
      <c r="AV3494" s="469">
        <f t="shared" si="1398"/>
        <v>0</v>
      </c>
      <c r="AW3494" s="272">
        <f t="shared" si="1399"/>
        <v>1</v>
      </c>
      <c r="AX3494" s="273" t="str">
        <f>IF(AW3494=0,"",
IF(SUM($AW$3424:AW3494)=1,AY3494,
IF($AW$3544&gt;SUM($AW$3424:AW3494),_xlfn.CONCAT(", ",AY3494),
IF($AW$3544=SUM($AW$3424:AW3494),_xlfn.CONCAT(" y ",AY3494)))))</f>
        <v>, 71</v>
      </c>
      <c r="AY3494" s="156" t="s">
        <v>5201</v>
      </c>
    </row>
    <row r="3495" spans="1:51" ht="15" customHeight="1">
      <c r="A3495" s="57"/>
      <c r="B3495" s="26"/>
      <c r="C3495" s="665" t="s">
        <v>5202</v>
      </c>
      <c r="D3495" s="935" t="str">
        <f t="shared" si="1384"/>
        <v>FIDEICOMISO FONDO DEL FUTURO</v>
      </c>
      <c r="E3495" s="935"/>
      <c r="F3495" s="935"/>
      <c r="G3495" s="935"/>
      <c r="H3495" s="935"/>
      <c r="I3495" s="935"/>
      <c r="J3495" s="935"/>
      <c r="K3495" s="935"/>
      <c r="L3495" s="935"/>
      <c r="M3495" s="935"/>
      <c r="N3495" s="935"/>
      <c r="O3495" s="935"/>
      <c r="P3495" s="935"/>
      <c r="Q3495" s="935"/>
      <c r="R3495" s="935"/>
      <c r="S3495" s="713"/>
      <c r="T3495" s="715"/>
      <c r="U3495" s="713"/>
      <c r="V3495" s="715"/>
      <c r="W3495" s="713"/>
      <c r="X3495" s="715"/>
      <c r="Y3495" s="713"/>
      <c r="Z3495" s="715"/>
      <c r="AA3495" s="713"/>
      <c r="AB3495" s="715"/>
      <c r="AC3495" s="713"/>
      <c r="AD3495" s="715"/>
      <c r="AE3495" s="164"/>
      <c r="AF3495" s="164"/>
      <c r="AG3495" s="199">
        <f t="shared" si="1385"/>
        <v>1</v>
      </c>
      <c r="AH3495" s="298">
        <f t="shared" si="1386"/>
        <v>0</v>
      </c>
      <c r="AI3495" s="293">
        <f t="shared" si="1387"/>
        <v>0</v>
      </c>
      <c r="AJ3495" s="294">
        <f t="shared" si="1388"/>
        <v>0</v>
      </c>
      <c r="AK3495" s="295">
        <f t="shared" si="1389"/>
        <v>0</v>
      </c>
      <c r="AL3495" s="296">
        <f t="shared" si="1390"/>
        <v>0</v>
      </c>
      <c r="AM3495" s="293">
        <f t="shared" si="1391"/>
        <v>0</v>
      </c>
      <c r="AN3495" s="294">
        <f t="shared" si="1392"/>
        <v>0</v>
      </c>
      <c r="AO3495" s="295">
        <f t="shared" si="1393"/>
        <v>0</v>
      </c>
      <c r="AP3495" s="296">
        <f t="shared" si="1394"/>
        <v>0</v>
      </c>
      <c r="AQ3495" s="402">
        <f t="shared" si="1395"/>
        <v>0</v>
      </c>
      <c r="AR3495" s="370" t="str">
        <f>IF(AQ3495=0,"",
IF(SUM($AQ$3424:AQ3495)=1,AS3495,
IF($AQ$3544&gt;SUM($AQ$3424:AQ3495),_xlfn.CONCAT(", ",AS3495),
IF($AQ$3544=SUM($AQ$3424:AQ3495),_xlfn.CONCAT(" y ",AS3495)))))</f>
        <v/>
      </c>
      <c r="AS3495" s="156" t="s">
        <v>5203</v>
      </c>
      <c r="AT3495" s="285">
        <f t="shared" si="1396"/>
        <v>0</v>
      </c>
      <c r="AU3495" s="449">
        <f t="shared" si="1397"/>
        <v>0</v>
      </c>
      <c r="AV3495" s="469">
        <f t="shared" si="1398"/>
        <v>0</v>
      </c>
      <c r="AW3495" s="272">
        <f t="shared" si="1399"/>
        <v>1</v>
      </c>
      <c r="AX3495" s="273" t="str">
        <f>IF(AW3495=0,"",
IF(SUM($AW$3424:AW3495)=1,AY3495,
IF($AW$3544&gt;SUM($AW$3424:AW3495),_xlfn.CONCAT(", ",AY3495),
IF($AW$3544=SUM($AW$3424:AW3495),_xlfn.CONCAT(" y ",AY3495)))))</f>
        <v xml:space="preserve"> y 72</v>
      </c>
      <c r="AY3495" s="156" t="s">
        <v>5203</v>
      </c>
    </row>
    <row r="3496" spans="1:51" ht="15" customHeight="1">
      <c r="A3496" s="57"/>
      <c r="B3496" s="26"/>
      <c r="C3496" s="665" t="s">
        <v>5204</v>
      </c>
      <c r="D3496" s="935" t="str">
        <f t="shared" si="1384"/>
        <v/>
      </c>
      <c r="E3496" s="935"/>
      <c r="F3496" s="935"/>
      <c r="G3496" s="935"/>
      <c r="H3496" s="935"/>
      <c r="I3496" s="935"/>
      <c r="J3496" s="935"/>
      <c r="K3496" s="935"/>
      <c r="L3496" s="935"/>
      <c r="M3496" s="935"/>
      <c r="N3496" s="935"/>
      <c r="O3496" s="935"/>
      <c r="P3496" s="935"/>
      <c r="Q3496" s="935"/>
      <c r="R3496" s="935"/>
      <c r="S3496" s="713"/>
      <c r="T3496" s="715"/>
      <c r="U3496" s="713"/>
      <c r="V3496" s="715"/>
      <c r="W3496" s="713"/>
      <c r="X3496" s="715"/>
      <c r="Y3496" s="713"/>
      <c r="Z3496" s="715"/>
      <c r="AA3496" s="713"/>
      <c r="AB3496" s="715"/>
      <c r="AC3496" s="713"/>
      <c r="AD3496" s="715"/>
      <c r="AE3496" s="164"/>
      <c r="AF3496" s="164"/>
      <c r="AG3496" s="199">
        <f t="shared" si="1385"/>
        <v>0</v>
      </c>
      <c r="AH3496" s="298">
        <f t="shared" si="1386"/>
        <v>0</v>
      </c>
      <c r="AI3496" s="293">
        <f t="shared" si="1387"/>
        <v>0</v>
      </c>
      <c r="AJ3496" s="294">
        <f t="shared" si="1388"/>
        <v>0</v>
      </c>
      <c r="AK3496" s="295">
        <f t="shared" si="1389"/>
        <v>0</v>
      </c>
      <c r="AL3496" s="296">
        <f t="shared" si="1390"/>
        <v>0</v>
      </c>
      <c r="AM3496" s="293">
        <f t="shared" si="1391"/>
        <v>0</v>
      </c>
      <c r="AN3496" s="294">
        <f t="shared" si="1392"/>
        <v>0</v>
      </c>
      <c r="AO3496" s="295">
        <f t="shared" si="1393"/>
        <v>0</v>
      </c>
      <c r="AP3496" s="296">
        <f t="shared" si="1394"/>
        <v>0</v>
      </c>
      <c r="AQ3496" s="402">
        <f t="shared" si="1395"/>
        <v>0</v>
      </c>
      <c r="AR3496" s="370" t="str">
        <f>IF(AQ3496=0,"",
IF(SUM($AQ$3424:AQ3496)=1,AS3496,
IF($AQ$3544&gt;SUM($AQ$3424:AQ3496),_xlfn.CONCAT(", ",AS3496),
IF($AQ$3544=SUM($AQ$3424:AQ3496),_xlfn.CONCAT(" y ",AS3496)))))</f>
        <v/>
      </c>
      <c r="AS3496" s="156" t="s">
        <v>5205</v>
      </c>
      <c r="AT3496" s="285">
        <f t="shared" si="1396"/>
        <v>0</v>
      </c>
      <c r="AU3496" s="449">
        <f t="shared" si="1397"/>
        <v>0</v>
      </c>
      <c r="AV3496" s="469">
        <f t="shared" si="1398"/>
        <v>0</v>
      </c>
      <c r="AW3496" s="272">
        <f t="shared" si="1399"/>
        <v>0</v>
      </c>
      <c r="AX3496" s="273" t="str">
        <f>IF(AW3496=0,"",
IF(SUM($AW$3424:AW3496)=1,AY3496,
IF($AW$3544&gt;SUM($AW$3424:AW3496),_xlfn.CONCAT(", ",AY3496),
IF($AW$3544=SUM($AW$3424:AW3496),_xlfn.CONCAT(" y ",AY3496)))))</f>
        <v/>
      </c>
      <c r="AY3496" s="156" t="s">
        <v>5205</v>
      </c>
    </row>
    <row r="3497" spans="1:51" ht="15" customHeight="1">
      <c r="A3497" s="57"/>
      <c r="B3497" s="26"/>
      <c r="C3497" s="665" t="s">
        <v>5206</v>
      </c>
      <c r="D3497" s="935" t="str">
        <f t="shared" si="1384"/>
        <v/>
      </c>
      <c r="E3497" s="935"/>
      <c r="F3497" s="935"/>
      <c r="G3497" s="935"/>
      <c r="H3497" s="935"/>
      <c r="I3497" s="935"/>
      <c r="J3497" s="935"/>
      <c r="K3497" s="935"/>
      <c r="L3497" s="935"/>
      <c r="M3497" s="935"/>
      <c r="N3497" s="935"/>
      <c r="O3497" s="935"/>
      <c r="P3497" s="935"/>
      <c r="Q3497" s="935"/>
      <c r="R3497" s="935"/>
      <c r="S3497" s="713"/>
      <c r="T3497" s="715"/>
      <c r="U3497" s="713"/>
      <c r="V3497" s="715"/>
      <c r="W3497" s="713"/>
      <c r="X3497" s="715"/>
      <c r="Y3497" s="713"/>
      <c r="Z3497" s="715"/>
      <c r="AA3497" s="713"/>
      <c r="AB3497" s="715"/>
      <c r="AC3497" s="713"/>
      <c r="AD3497" s="715"/>
      <c r="AE3497" s="164"/>
      <c r="AF3497" s="164"/>
      <c r="AG3497" s="199">
        <f t="shared" si="1385"/>
        <v>0</v>
      </c>
      <c r="AH3497" s="298">
        <f t="shared" si="1386"/>
        <v>0</v>
      </c>
      <c r="AI3497" s="293">
        <f t="shared" si="1387"/>
        <v>0</v>
      </c>
      <c r="AJ3497" s="294">
        <f t="shared" si="1388"/>
        <v>0</v>
      </c>
      <c r="AK3497" s="295">
        <f t="shared" si="1389"/>
        <v>0</v>
      </c>
      <c r="AL3497" s="296">
        <f t="shared" si="1390"/>
        <v>0</v>
      </c>
      <c r="AM3497" s="293">
        <f t="shared" si="1391"/>
        <v>0</v>
      </c>
      <c r="AN3497" s="294">
        <f t="shared" si="1392"/>
        <v>0</v>
      </c>
      <c r="AO3497" s="295">
        <f t="shared" si="1393"/>
        <v>0</v>
      </c>
      <c r="AP3497" s="296">
        <f t="shared" si="1394"/>
        <v>0</v>
      </c>
      <c r="AQ3497" s="402">
        <f t="shared" si="1395"/>
        <v>0</v>
      </c>
      <c r="AR3497" s="370" t="str">
        <f>IF(AQ3497=0,"",
IF(SUM($AQ$3424:AQ3497)=1,AS3497,
IF($AQ$3544&gt;SUM($AQ$3424:AQ3497),_xlfn.CONCAT(", ",AS3497),
IF($AQ$3544=SUM($AQ$3424:AQ3497),_xlfn.CONCAT(" y ",AS3497)))))</f>
        <v/>
      </c>
      <c r="AS3497" s="156" t="s">
        <v>5207</v>
      </c>
      <c r="AT3497" s="285">
        <f t="shared" si="1396"/>
        <v>0</v>
      </c>
      <c r="AU3497" s="449">
        <f t="shared" si="1397"/>
        <v>0</v>
      </c>
      <c r="AV3497" s="469">
        <f t="shared" si="1398"/>
        <v>0</v>
      </c>
      <c r="AW3497" s="272">
        <f t="shared" si="1399"/>
        <v>0</v>
      </c>
      <c r="AX3497" s="273" t="str">
        <f>IF(AW3497=0,"",
IF(SUM($AW$3424:AW3497)=1,AY3497,
IF($AW$3544&gt;SUM($AW$3424:AW3497),_xlfn.CONCAT(", ",AY3497),
IF($AW$3544=SUM($AW$3424:AW3497),_xlfn.CONCAT(" y ",AY3497)))))</f>
        <v/>
      </c>
      <c r="AY3497" s="156" t="s">
        <v>5207</v>
      </c>
    </row>
    <row r="3498" spans="1:51" ht="15" customHeight="1">
      <c r="A3498" s="57"/>
      <c r="B3498" s="26"/>
      <c r="C3498" s="665" t="s">
        <v>5208</v>
      </c>
      <c r="D3498" s="935" t="str">
        <f t="shared" si="1384"/>
        <v/>
      </c>
      <c r="E3498" s="935"/>
      <c r="F3498" s="935"/>
      <c r="G3498" s="935"/>
      <c r="H3498" s="935"/>
      <c r="I3498" s="935"/>
      <c r="J3498" s="935"/>
      <c r="K3498" s="935"/>
      <c r="L3498" s="935"/>
      <c r="M3498" s="935"/>
      <c r="N3498" s="935"/>
      <c r="O3498" s="935"/>
      <c r="P3498" s="935"/>
      <c r="Q3498" s="935"/>
      <c r="R3498" s="935"/>
      <c r="S3498" s="713"/>
      <c r="T3498" s="715"/>
      <c r="U3498" s="713"/>
      <c r="V3498" s="715"/>
      <c r="W3498" s="713"/>
      <c r="X3498" s="715"/>
      <c r="Y3498" s="713"/>
      <c r="Z3498" s="715"/>
      <c r="AA3498" s="713"/>
      <c r="AB3498" s="715"/>
      <c r="AC3498" s="713"/>
      <c r="AD3498" s="715"/>
      <c r="AE3498" s="164"/>
      <c r="AF3498" s="164"/>
      <c r="AG3498" s="199">
        <f t="shared" si="1385"/>
        <v>0</v>
      </c>
      <c r="AH3498" s="298">
        <f t="shared" si="1386"/>
        <v>0</v>
      </c>
      <c r="AI3498" s="293">
        <f t="shared" si="1387"/>
        <v>0</v>
      </c>
      <c r="AJ3498" s="294">
        <f t="shared" si="1388"/>
        <v>0</v>
      </c>
      <c r="AK3498" s="295">
        <f t="shared" si="1389"/>
        <v>0</v>
      </c>
      <c r="AL3498" s="296">
        <f t="shared" si="1390"/>
        <v>0</v>
      </c>
      <c r="AM3498" s="293">
        <f t="shared" si="1391"/>
        <v>0</v>
      </c>
      <c r="AN3498" s="294">
        <f t="shared" si="1392"/>
        <v>0</v>
      </c>
      <c r="AO3498" s="295">
        <f t="shared" si="1393"/>
        <v>0</v>
      </c>
      <c r="AP3498" s="296">
        <f t="shared" si="1394"/>
        <v>0</v>
      </c>
      <c r="AQ3498" s="402">
        <f t="shared" si="1395"/>
        <v>0</v>
      </c>
      <c r="AR3498" s="370" t="str">
        <f>IF(AQ3498=0,"",
IF(SUM($AQ$3424:AQ3498)=1,AS3498,
IF($AQ$3544&gt;SUM($AQ$3424:AQ3498),_xlfn.CONCAT(", ",AS3498),
IF($AQ$3544=SUM($AQ$3424:AQ3498),_xlfn.CONCAT(" y ",AS3498)))))</f>
        <v/>
      </c>
      <c r="AS3498" s="156" t="s">
        <v>5209</v>
      </c>
      <c r="AT3498" s="285">
        <f t="shared" si="1396"/>
        <v>0</v>
      </c>
      <c r="AU3498" s="449">
        <f t="shared" si="1397"/>
        <v>0</v>
      </c>
      <c r="AV3498" s="469">
        <f t="shared" si="1398"/>
        <v>0</v>
      </c>
      <c r="AW3498" s="272">
        <f t="shared" si="1399"/>
        <v>0</v>
      </c>
      <c r="AX3498" s="273" t="str">
        <f>IF(AW3498=0,"",
IF(SUM($AW$3424:AW3498)=1,AY3498,
IF($AW$3544&gt;SUM($AW$3424:AW3498),_xlfn.CONCAT(", ",AY3498),
IF($AW$3544=SUM($AW$3424:AW3498),_xlfn.CONCAT(" y ",AY3498)))))</f>
        <v/>
      </c>
      <c r="AY3498" s="156" t="s">
        <v>5209</v>
      </c>
    </row>
    <row r="3499" spans="1:51" ht="15" customHeight="1">
      <c r="A3499" s="57"/>
      <c r="B3499" s="26"/>
      <c r="C3499" s="665" t="s">
        <v>5210</v>
      </c>
      <c r="D3499" s="935" t="str">
        <f t="shared" si="1384"/>
        <v/>
      </c>
      <c r="E3499" s="935"/>
      <c r="F3499" s="935"/>
      <c r="G3499" s="935"/>
      <c r="H3499" s="935"/>
      <c r="I3499" s="935"/>
      <c r="J3499" s="935"/>
      <c r="K3499" s="935"/>
      <c r="L3499" s="935"/>
      <c r="M3499" s="935"/>
      <c r="N3499" s="935"/>
      <c r="O3499" s="935"/>
      <c r="P3499" s="935"/>
      <c r="Q3499" s="935"/>
      <c r="R3499" s="935"/>
      <c r="S3499" s="713"/>
      <c r="T3499" s="715"/>
      <c r="U3499" s="713"/>
      <c r="V3499" s="715"/>
      <c r="W3499" s="713"/>
      <c r="X3499" s="715"/>
      <c r="Y3499" s="713"/>
      <c r="Z3499" s="715"/>
      <c r="AA3499" s="713"/>
      <c r="AB3499" s="715"/>
      <c r="AC3499" s="713"/>
      <c r="AD3499" s="715"/>
      <c r="AE3499" s="164"/>
      <c r="AF3499" s="164"/>
      <c r="AG3499" s="199">
        <f t="shared" si="1385"/>
        <v>0</v>
      </c>
      <c r="AH3499" s="298">
        <f t="shared" si="1386"/>
        <v>0</v>
      </c>
      <c r="AI3499" s="293">
        <f t="shared" si="1387"/>
        <v>0</v>
      </c>
      <c r="AJ3499" s="294">
        <f t="shared" si="1388"/>
        <v>0</v>
      </c>
      <c r="AK3499" s="295">
        <f t="shared" si="1389"/>
        <v>0</v>
      </c>
      <c r="AL3499" s="296">
        <f t="shared" si="1390"/>
        <v>0</v>
      </c>
      <c r="AM3499" s="293">
        <f t="shared" si="1391"/>
        <v>0</v>
      </c>
      <c r="AN3499" s="294">
        <f t="shared" si="1392"/>
        <v>0</v>
      </c>
      <c r="AO3499" s="295">
        <f t="shared" si="1393"/>
        <v>0</v>
      </c>
      <c r="AP3499" s="296">
        <f t="shared" si="1394"/>
        <v>0</v>
      </c>
      <c r="AQ3499" s="402">
        <f t="shared" si="1395"/>
        <v>0</v>
      </c>
      <c r="AR3499" s="370" t="str">
        <f>IF(AQ3499=0,"",
IF(SUM($AQ$3424:AQ3499)=1,AS3499,
IF($AQ$3544&gt;SUM($AQ$3424:AQ3499),_xlfn.CONCAT(", ",AS3499),
IF($AQ$3544=SUM($AQ$3424:AQ3499),_xlfn.CONCAT(" y ",AS3499)))))</f>
        <v/>
      </c>
      <c r="AS3499" s="156" t="s">
        <v>5211</v>
      </c>
      <c r="AT3499" s="285">
        <f t="shared" si="1396"/>
        <v>0</v>
      </c>
      <c r="AU3499" s="449">
        <f t="shared" si="1397"/>
        <v>0</v>
      </c>
      <c r="AV3499" s="469">
        <f t="shared" si="1398"/>
        <v>0</v>
      </c>
      <c r="AW3499" s="272">
        <f t="shared" si="1399"/>
        <v>0</v>
      </c>
      <c r="AX3499" s="273" t="str">
        <f>IF(AW3499=0,"",
IF(SUM($AW$3424:AW3499)=1,AY3499,
IF($AW$3544&gt;SUM($AW$3424:AW3499),_xlfn.CONCAT(", ",AY3499),
IF($AW$3544=SUM($AW$3424:AW3499),_xlfn.CONCAT(" y ",AY3499)))))</f>
        <v/>
      </c>
      <c r="AY3499" s="156" t="s">
        <v>5211</v>
      </c>
    </row>
    <row r="3500" spans="1:51" ht="15" customHeight="1">
      <c r="A3500" s="57"/>
      <c r="B3500" s="26"/>
      <c r="C3500" s="665" t="s">
        <v>5212</v>
      </c>
      <c r="D3500" s="935" t="str">
        <f t="shared" si="1384"/>
        <v/>
      </c>
      <c r="E3500" s="935"/>
      <c r="F3500" s="935"/>
      <c r="G3500" s="935"/>
      <c r="H3500" s="935"/>
      <c r="I3500" s="935"/>
      <c r="J3500" s="935"/>
      <c r="K3500" s="935"/>
      <c r="L3500" s="935"/>
      <c r="M3500" s="935"/>
      <c r="N3500" s="935"/>
      <c r="O3500" s="935"/>
      <c r="P3500" s="935"/>
      <c r="Q3500" s="935"/>
      <c r="R3500" s="935"/>
      <c r="S3500" s="713"/>
      <c r="T3500" s="715"/>
      <c r="U3500" s="713"/>
      <c r="V3500" s="715"/>
      <c r="W3500" s="713"/>
      <c r="X3500" s="715"/>
      <c r="Y3500" s="713"/>
      <c r="Z3500" s="715"/>
      <c r="AA3500" s="713"/>
      <c r="AB3500" s="715"/>
      <c r="AC3500" s="713"/>
      <c r="AD3500" s="715"/>
      <c r="AE3500" s="164"/>
      <c r="AF3500" s="164"/>
      <c r="AG3500" s="199">
        <f t="shared" si="1385"/>
        <v>0</v>
      </c>
      <c r="AH3500" s="298">
        <f t="shared" si="1386"/>
        <v>0</v>
      </c>
      <c r="AI3500" s="293">
        <f t="shared" si="1387"/>
        <v>0</v>
      </c>
      <c r="AJ3500" s="294">
        <f t="shared" si="1388"/>
        <v>0</v>
      </c>
      <c r="AK3500" s="295">
        <f t="shared" si="1389"/>
        <v>0</v>
      </c>
      <c r="AL3500" s="296">
        <f t="shared" si="1390"/>
        <v>0</v>
      </c>
      <c r="AM3500" s="293">
        <f t="shared" si="1391"/>
        <v>0</v>
      </c>
      <c r="AN3500" s="294">
        <f t="shared" si="1392"/>
        <v>0</v>
      </c>
      <c r="AO3500" s="295">
        <f t="shared" si="1393"/>
        <v>0</v>
      </c>
      <c r="AP3500" s="296">
        <f t="shared" si="1394"/>
        <v>0</v>
      </c>
      <c r="AQ3500" s="402">
        <f t="shared" si="1395"/>
        <v>0</v>
      </c>
      <c r="AR3500" s="370" t="str">
        <f>IF(AQ3500=0,"",
IF(SUM($AQ$3424:AQ3500)=1,AS3500,
IF($AQ$3544&gt;SUM($AQ$3424:AQ3500),_xlfn.CONCAT(", ",AS3500),
IF($AQ$3544=SUM($AQ$3424:AQ3500),_xlfn.CONCAT(" y ",AS3500)))))</f>
        <v/>
      </c>
      <c r="AS3500" s="156" t="s">
        <v>5213</v>
      </c>
      <c r="AT3500" s="285">
        <f t="shared" si="1396"/>
        <v>0</v>
      </c>
      <c r="AU3500" s="449">
        <f t="shared" si="1397"/>
        <v>0</v>
      </c>
      <c r="AV3500" s="469">
        <f t="shared" si="1398"/>
        <v>0</v>
      </c>
      <c r="AW3500" s="272">
        <f t="shared" si="1399"/>
        <v>0</v>
      </c>
      <c r="AX3500" s="273" t="str">
        <f>IF(AW3500=0,"",
IF(SUM($AW$3424:AW3500)=1,AY3500,
IF($AW$3544&gt;SUM($AW$3424:AW3500),_xlfn.CONCAT(", ",AY3500),
IF($AW$3544=SUM($AW$3424:AW3500),_xlfn.CONCAT(" y ",AY3500)))))</f>
        <v/>
      </c>
      <c r="AY3500" s="156" t="s">
        <v>5213</v>
      </c>
    </row>
    <row r="3501" spans="1:51" ht="15" customHeight="1">
      <c r="A3501" s="57"/>
      <c r="B3501" s="26"/>
      <c r="C3501" s="665" t="s">
        <v>5214</v>
      </c>
      <c r="D3501" s="935" t="str">
        <f t="shared" si="1384"/>
        <v/>
      </c>
      <c r="E3501" s="935"/>
      <c r="F3501" s="935"/>
      <c r="G3501" s="935"/>
      <c r="H3501" s="935"/>
      <c r="I3501" s="935"/>
      <c r="J3501" s="935"/>
      <c r="K3501" s="935"/>
      <c r="L3501" s="935"/>
      <c r="M3501" s="935"/>
      <c r="N3501" s="935"/>
      <c r="O3501" s="935"/>
      <c r="P3501" s="935"/>
      <c r="Q3501" s="935"/>
      <c r="R3501" s="935"/>
      <c r="S3501" s="713"/>
      <c r="T3501" s="715"/>
      <c r="U3501" s="713"/>
      <c r="V3501" s="715"/>
      <c r="W3501" s="713"/>
      <c r="X3501" s="715"/>
      <c r="Y3501" s="713"/>
      <c r="Z3501" s="715"/>
      <c r="AA3501" s="713"/>
      <c r="AB3501" s="715"/>
      <c r="AC3501" s="713"/>
      <c r="AD3501" s="715"/>
      <c r="AE3501" s="164"/>
      <c r="AF3501" s="164"/>
      <c r="AG3501" s="199">
        <f t="shared" si="1385"/>
        <v>0</v>
      </c>
      <c r="AH3501" s="298">
        <f t="shared" si="1386"/>
        <v>0</v>
      </c>
      <c r="AI3501" s="293">
        <f t="shared" si="1387"/>
        <v>0</v>
      </c>
      <c r="AJ3501" s="294">
        <f t="shared" si="1388"/>
        <v>0</v>
      </c>
      <c r="AK3501" s="295">
        <f t="shared" si="1389"/>
        <v>0</v>
      </c>
      <c r="AL3501" s="296">
        <f t="shared" si="1390"/>
        <v>0</v>
      </c>
      <c r="AM3501" s="293">
        <f t="shared" si="1391"/>
        <v>0</v>
      </c>
      <c r="AN3501" s="294">
        <f t="shared" si="1392"/>
        <v>0</v>
      </c>
      <c r="AO3501" s="295">
        <f t="shared" si="1393"/>
        <v>0</v>
      </c>
      <c r="AP3501" s="296">
        <f t="shared" si="1394"/>
        <v>0</v>
      </c>
      <c r="AQ3501" s="402">
        <f t="shared" si="1395"/>
        <v>0</v>
      </c>
      <c r="AR3501" s="370" t="str">
        <f>IF(AQ3501=0,"",
IF(SUM($AQ$3424:AQ3501)=1,AS3501,
IF($AQ$3544&gt;SUM($AQ$3424:AQ3501),_xlfn.CONCAT(", ",AS3501),
IF($AQ$3544=SUM($AQ$3424:AQ3501),_xlfn.CONCAT(" y ",AS3501)))))</f>
        <v/>
      </c>
      <c r="AS3501" s="156" t="s">
        <v>5215</v>
      </c>
      <c r="AT3501" s="285">
        <f t="shared" si="1396"/>
        <v>0</v>
      </c>
      <c r="AU3501" s="449">
        <f t="shared" si="1397"/>
        <v>0</v>
      </c>
      <c r="AV3501" s="469">
        <f t="shared" si="1398"/>
        <v>0</v>
      </c>
      <c r="AW3501" s="272">
        <f t="shared" si="1399"/>
        <v>0</v>
      </c>
      <c r="AX3501" s="273" t="str">
        <f>IF(AW3501=0,"",
IF(SUM($AW$3424:AW3501)=1,AY3501,
IF($AW$3544&gt;SUM($AW$3424:AW3501),_xlfn.CONCAT(", ",AY3501),
IF($AW$3544=SUM($AW$3424:AW3501),_xlfn.CONCAT(" y ",AY3501)))))</f>
        <v/>
      </c>
      <c r="AY3501" s="156" t="s">
        <v>5215</v>
      </c>
    </row>
    <row r="3502" spans="1:51" ht="15" customHeight="1">
      <c r="A3502" s="57"/>
      <c r="B3502" s="26"/>
      <c r="C3502" s="666" t="s">
        <v>5216</v>
      </c>
      <c r="D3502" s="935" t="str">
        <f t="shared" si="1384"/>
        <v/>
      </c>
      <c r="E3502" s="935"/>
      <c r="F3502" s="935"/>
      <c r="G3502" s="935"/>
      <c r="H3502" s="935"/>
      <c r="I3502" s="935"/>
      <c r="J3502" s="935"/>
      <c r="K3502" s="935"/>
      <c r="L3502" s="935"/>
      <c r="M3502" s="935"/>
      <c r="N3502" s="935"/>
      <c r="O3502" s="935"/>
      <c r="P3502" s="935"/>
      <c r="Q3502" s="935"/>
      <c r="R3502" s="935"/>
      <c r="S3502" s="713"/>
      <c r="T3502" s="715"/>
      <c r="U3502" s="713"/>
      <c r="V3502" s="715"/>
      <c r="W3502" s="713"/>
      <c r="X3502" s="715"/>
      <c r="Y3502" s="713"/>
      <c r="Z3502" s="715"/>
      <c r="AA3502" s="713"/>
      <c r="AB3502" s="715"/>
      <c r="AC3502" s="713"/>
      <c r="AD3502" s="715"/>
      <c r="AE3502" s="164"/>
      <c r="AF3502" s="164"/>
      <c r="AG3502" s="199">
        <f t="shared" si="1385"/>
        <v>0</v>
      </c>
      <c r="AH3502" s="298">
        <f t="shared" si="1386"/>
        <v>0</v>
      </c>
      <c r="AI3502" s="293">
        <f t="shared" si="1387"/>
        <v>0</v>
      </c>
      <c r="AJ3502" s="294">
        <f t="shared" si="1388"/>
        <v>0</v>
      </c>
      <c r="AK3502" s="295">
        <f t="shared" si="1389"/>
        <v>0</v>
      </c>
      <c r="AL3502" s="296">
        <f t="shared" si="1390"/>
        <v>0</v>
      </c>
      <c r="AM3502" s="293">
        <f t="shared" si="1391"/>
        <v>0</v>
      </c>
      <c r="AN3502" s="294">
        <f t="shared" si="1392"/>
        <v>0</v>
      </c>
      <c r="AO3502" s="295">
        <f t="shared" si="1393"/>
        <v>0</v>
      </c>
      <c r="AP3502" s="296">
        <f t="shared" si="1394"/>
        <v>0</v>
      </c>
      <c r="AQ3502" s="402">
        <f t="shared" si="1395"/>
        <v>0</v>
      </c>
      <c r="AR3502" s="370" t="str">
        <f>IF(AQ3502=0,"",
IF(SUM($AQ$3424:AQ3502)=1,AS3502,
IF($AQ$3544&gt;SUM($AQ$3424:AQ3502),_xlfn.CONCAT(", ",AS3502),
IF($AQ$3544=SUM($AQ$3424:AQ3502),_xlfn.CONCAT(" y ",AS3502)))))</f>
        <v/>
      </c>
      <c r="AS3502" s="156" t="s">
        <v>5217</v>
      </c>
      <c r="AT3502" s="285">
        <f t="shared" si="1396"/>
        <v>0</v>
      </c>
      <c r="AU3502" s="449">
        <f t="shared" si="1397"/>
        <v>0</v>
      </c>
      <c r="AV3502" s="469">
        <f t="shared" si="1398"/>
        <v>0</v>
      </c>
      <c r="AW3502" s="272">
        <f t="shared" si="1399"/>
        <v>0</v>
      </c>
      <c r="AX3502" s="273" t="str">
        <f>IF(AW3502=0,"",
IF(SUM($AW$3424:AW3502)=1,AY3502,
IF($AW$3544&gt;SUM($AW$3424:AW3502),_xlfn.CONCAT(", ",AY3502),
IF($AW$3544=SUM($AW$3424:AW3502),_xlfn.CONCAT(" y ",AY3502)))))</f>
        <v/>
      </c>
      <c r="AY3502" s="156" t="s">
        <v>5217</v>
      </c>
    </row>
    <row r="3503" spans="1:51" ht="15" customHeight="1">
      <c r="A3503" s="57"/>
      <c r="B3503" s="26"/>
      <c r="C3503" s="665" t="s">
        <v>5218</v>
      </c>
      <c r="D3503" s="935" t="str">
        <f t="shared" si="1384"/>
        <v/>
      </c>
      <c r="E3503" s="935"/>
      <c r="F3503" s="935"/>
      <c r="G3503" s="935"/>
      <c r="H3503" s="935"/>
      <c r="I3503" s="935"/>
      <c r="J3503" s="935"/>
      <c r="K3503" s="935"/>
      <c r="L3503" s="935"/>
      <c r="M3503" s="935"/>
      <c r="N3503" s="935"/>
      <c r="O3503" s="935"/>
      <c r="P3503" s="935"/>
      <c r="Q3503" s="935"/>
      <c r="R3503" s="935"/>
      <c r="S3503" s="713"/>
      <c r="T3503" s="715"/>
      <c r="U3503" s="713"/>
      <c r="V3503" s="715"/>
      <c r="W3503" s="713"/>
      <c r="X3503" s="715"/>
      <c r="Y3503" s="713"/>
      <c r="Z3503" s="715"/>
      <c r="AA3503" s="713"/>
      <c r="AB3503" s="715"/>
      <c r="AC3503" s="713"/>
      <c r="AD3503" s="715"/>
      <c r="AE3503" s="164"/>
      <c r="AF3503" s="164"/>
      <c r="AG3503" s="199">
        <f t="shared" si="1385"/>
        <v>0</v>
      </c>
      <c r="AH3503" s="298">
        <f t="shared" si="1386"/>
        <v>0</v>
      </c>
      <c r="AI3503" s="293">
        <f t="shared" si="1387"/>
        <v>0</v>
      </c>
      <c r="AJ3503" s="294">
        <f t="shared" si="1388"/>
        <v>0</v>
      </c>
      <c r="AK3503" s="295">
        <f t="shared" si="1389"/>
        <v>0</v>
      </c>
      <c r="AL3503" s="296">
        <f t="shared" si="1390"/>
        <v>0</v>
      </c>
      <c r="AM3503" s="293">
        <f t="shared" si="1391"/>
        <v>0</v>
      </c>
      <c r="AN3503" s="294">
        <f t="shared" si="1392"/>
        <v>0</v>
      </c>
      <c r="AO3503" s="295">
        <f t="shared" si="1393"/>
        <v>0</v>
      </c>
      <c r="AP3503" s="296">
        <f t="shared" si="1394"/>
        <v>0</v>
      </c>
      <c r="AQ3503" s="402">
        <f t="shared" si="1395"/>
        <v>0</v>
      </c>
      <c r="AR3503" s="370" t="str">
        <f>IF(AQ3503=0,"",
IF(SUM($AQ$3424:AQ3503)=1,AS3503,
IF($AQ$3544&gt;SUM($AQ$3424:AQ3503),_xlfn.CONCAT(", ",AS3503),
IF($AQ$3544=SUM($AQ$3424:AQ3503),_xlfn.CONCAT(" y ",AS3503)))))</f>
        <v/>
      </c>
      <c r="AS3503" s="156" t="s">
        <v>5219</v>
      </c>
      <c r="AT3503" s="285">
        <f t="shared" si="1396"/>
        <v>0</v>
      </c>
      <c r="AU3503" s="449">
        <f t="shared" si="1397"/>
        <v>0</v>
      </c>
      <c r="AV3503" s="469">
        <f t="shared" si="1398"/>
        <v>0</v>
      </c>
      <c r="AW3503" s="272">
        <f t="shared" si="1399"/>
        <v>0</v>
      </c>
      <c r="AX3503" s="273" t="str">
        <f>IF(AW3503=0,"",
IF(SUM($AW$3424:AW3503)=1,AY3503,
IF($AW$3544&gt;SUM($AW$3424:AW3503),_xlfn.CONCAT(", ",AY3503),
IF($AW$3544=SUM($AW$3424:AW3503),_xlfn.CONCAT(" y ",AY3503)))))</f>
        <v/>
      </c>
      <c r="AY3503" s="156" t="s">
        <v>5219</v>
      </c>
    </row>
    <row r="3504" spans="1:51" ht="15" customHeight="1">
      <c r="A3504" s="57"/>
      <c r="B3504" s="26"/>
      <c r="C3504" s="665" t="s">
        <v>5220</v>
      </c>
      <c r="D3504" s="935" t="str">
        <f t="shared" si="1384"/>
        <v/>
      </c>
      <c r="E3504" s="935"/>
      <c r="F3504" s="935"/>
      <c r="G3504" s="935"/>
      <c r="H3504" s="935"/>
      <c r="I3504" s="935"/>
      <c r="J3504" s="935"/>
      <c r="K3504" s="935"/>
      <c r="L3504" s="935"/>
      <c r="M3504" s="935"/>
      <c r="N3504" s="935"/>
      <c r="O3504" s="935"/>
      <c r="P3504" s="935"/>
      <c r="Q3504" s="935"/>
      <c r="R3504" s="935"/>
      <c r="S3504" s="713"/>
      <c r="T3504" s="715"/>
      <c r="U3504" s="713"/>
      <c r="V3504" s="715"/>
      <c r="W3504" s="713"/>
      <c r="X3504" s="715"/>
      <c r="Y3504" s="713"/>
      <c r="Z3504" s="715"/>
      <c r="AA3504" s="713"/>
      <c r="AB3504" s="715"/>
      <c r="AC3504" s="713"/>
      <c r="AD3504" s="715"/>
      <c r="AE3504" s="164"/>
      <c r="AF3504" s="164"/>
      <c r="AG3504" s="199">
        <f t="shared" si="1385"/>
        <v>0</v>
      </c>
      <c r="AH3504" s="298">
        <f t="shared" si="1386"/>
        <v>0</v>
      </c>
      <c r="AI3504" s="293">
        <f t="shared" si="1387"/>
        <v>0</v>
      </c>
      <c r="AJ3504" s="294">
        <f t="shared" si="1388"/>
        <v>0</v>
      </c>
      <c r="AK3504" s="295">
        <f t="shared" si="1389"/>
        <v>0</v>
      </c>
      <c r="AL3504" s="296">
        <f t="shared" si="1390"/>
        <v>0</v>
      </c>
      <c r="AM3504" s="293">
        <f t="shared" si="1391"/>
        <v>0</v>
      </c>
      <c r="AN3504" s="294">
        <f t="shared" si="1392"/>
        <v>0</v>
      </c>
      <c r="AO3504" s="295">
        <f t="shared" si="1393"/>
        <v>0</v>
      </c>
      <c r="AP3504" s="296">
        <f t="shared" si="1394"/>
        <v>0</v>
      </c>
      <c r="AQ3504" s="402">
        <f t="shared" si="1395"/>
        <v>0</v>
      </c>
      <c r="AR3504" s="370" t="str">
        <f>IF(AQ3504=0,"",
IF(SUM($AQ$3424:AQ3504)=1,AS3504,
IF($AQ$3544&gt;SUM($AQ$3424:AQ3504),_xlfn.CONCAT(", ",AS3504),
IF($AQ$3544=SUM($AQ$3424:AQ3504),_xlfn.CONCAT(" y ",AS3504)))))</f>
        <v/>
      </c>
      <c r="AS3504" s="156" t="s">
        <v>5221</v>
      </c>
      <c r="AT3504" s="285">
        <f t="shared" si="1396"/>
        <v>0</v>
      </c>
      <c r="AU3504" s="449">
        <f t="shared" si="1397"/>
        <v>0</v>
      </c>
      <c r="AV3504" s="469">
        <f t="shared" si="1398"/>
        <v>0</v>
      </c>
      <c r="AW3504" s="272">
        <f t="shared" si="1399"/>
        <v>0</v>
      </c>
      <c r="AX3504" s="273" t="str">
        <f>IF(AW3504=0,"",
IF(SUM($AW$3424:AW3504)=1,AY3504,
IF($AW$3544&gt;SUM($AW$3424:AW3504),_xlfn.CONCAT(", ",AY3504),
IF($AW$3544=SUM($AW$3424:AW3504),_xlfn.CONCAT(" y ",AY3504)))))</f>
        <v/>
      </c>
      <c r="AY3504" s="156" t="s">
        <v>5221</v>
      </c>
    </row>
    <row r="3505" spans="1:51" ht="15" customHeight="1">
      <c r="A3505" s="57"/>
      <c r="B3505" s="26"/>
      <c r="C3505" s="665" t="s">
        <v>5222</v>
      </c>
      <c r="D3505" s="935" t="str">
        <f t="shared" si="1384"/>
        <v/>
      </c>
      <c r="E3505" s="935"/>
      <c r="F3505" s="935"/>
      <c r="G3505" s="935"/>
      <c r="H3505" s="935"/>
      <c r="I3505" s="935"/>
      <c r="J3505" s="935"/>
      <c r="K3505" s="935"/>
      <c r="L3505" s="935"/>
      <c r="M3505" s="935"/>
      <c r="N3505" s="935"/>
      <c r="O3505" s="935"/>
      <c r="P3505" s="935"/>
      <c r="Q3505" s="935"/>
      <c r="R3505" s="935"/>
      <c r="S3505" s="713"/>
      <c r="T3505" s="715"/>
      <c r="U3505" s="713"/>
      <c r="V3505" s="715"/>
      <c r="W3505" s="713"/>
      <c r="X3505" s="715"/>
      <c r="Y3505" s="713"/>
      <c r="Z3505" s="715"/>
      <c r="AA3505" s="713"/>
      <c r="AB3505" s="715"/>
      <c r="AC3505" s="713"/>
      <c r="AD3505" s="715"/>
      <c r="AE3505" s="164"/>
      <c r="AF3505" s="164"/>
      <c r="AG3505" s="199">
        <f t="shared" si="1385"/>
        <v>0</v>
      </c>
      <c r="AH3505" s="298">
        <f t="shared" si="1386"/>
        <v>0</v>
      </c>
      <c r="AI3505" s="293">
        <f t="shared" si="1387"/>
        <v>0</v>
      </c>
      <c r="AJ3505" s="294">
        <f t="shared" si="1388"/>
        <v>0</v>
      </c>
      <c r="AK3505" s="295">
        <f t="shared" si="1389"/>
        <v>0</v>
      </c>
      <c r="AL3505" s="296">
        <f t="shared" si="1390"/>
        <v>0</v>
      </c>
      <c r="AM3505" s="293">
        <f t="shared" si="1391"/>
        <v>0</v>
      </c>
      <c r="AN3505" s="294">
        <f t="shared" si="1392"/>
        <v>0</v>
      </c>
      <c r="AO3505" s="295">
        <f t="shared" si="1393"/>
        <v>0</v>
      </c>
      <c r="AP3505" s="296">
        <f t="shared" si="1394"/>
        <v>0</v>
      </c>
      <c r="AQ3505" s="402">
        <f t="shared" si="1395"/>
        <v>0</v>
      </c>
      <c r="AR3505" s="370" t="str">
        <f>IF(AQ3505=0,"",
IF(SUM($AQ$3424:AQ3505)=1,AS3505,
IF($AQ$3544&gt;SUM($AQ$3424:AQ3505),_xlfn.CONCAT(", ",AS3505),
IF($AQ$3544=SUM($AQ$3424:AQ3505),_xlfn.CONCAT(" y ",AS3505)))))</f>
        <v/>
      </c>
      <c r="AS3505" s="156" t="s">
        <v>5223</v>
      </c>
      <c r="AT3505" s="285">
        <f t="shared" si="1396"/>
        <v>0</v>
      </c>
      <c r="AU3505" s="449">
        <f t="shared" si="1397"/>
        <v>0</v>
      </c>
      <c r="AV3505" s="469">
        <f t="shared" si="1398"/>
        <v>0</v>
      </c>
      <c r="AW3505" s="272">
        <f t="shared" si="1399"/>
        <v>0</v>
      </c>
      <c r="AX3505" s="273" t="str">
        <f>IF(AW3505=0,"",
IF(SUM($AW$3424:AW3505)=1,AY3505,
IF($AW$3544&gt;SUM($AW$3424:AW3505),_xlfn.CONCAT(", ",AY3505),
IF($AW$3544=SUM($AW$3424:AW3505),_xlfn.CONCAT(" y ",AY3505)))))</f>
        <v/>
      </c>
      <c r="AY3505" s="156" t="s">
        <v>5223</v>
      </c>
    </row>
    <row r="3506" spans="1:51" ht="15" customHeight="1">
      <c r="A3506" s="57"/>
      <c r="B3506" s="26"/>
      <c r="C3506" s="665" t="s">
        <v>5224</v>
      </c>
      <c r="D3506" s="935" t="str">
        <f t="shared" si="1384"/>
        <v/>
      </c>
      <c r="E3506" s="935"/>
      <c r="F3506" s="935"/>
      <c r="G3506" s="935"/>
      <c r="H3506" s="935"/>
      <c r="I3506" s="935"/>
      <c r="J3506" s="935"/>
      <c r="K3506" s="935"/>
      <c r="L3506" s="935"/>
      <c r="M3506" s="935"/>
      <c r="N3506" s="935"/>
      <c r="O3506" s="935"/>
      <c r="P3506" s="935"/>
      <c r="Q3506" s="935"/>
      <c r="R3506" s="935"/>
      <c r="S3506" s="713"/>
      <c r="T3506" s="715"/>
      <c r="U3506" s="713"/>
      <c r="V3506" s="715"/>
      <c r="W3506" s="713"/>
      <c r="X3506" s="715"/>
      <c r="Y3506" s="713"/>
      <c r="Z3506" s="715"/>
      <c r="AA3506" s="713"/>
      <c r="AB3506" s="715"/>
      <c r="AC3506" s="713"/>
      <c r="AD3506" s="715"/>
      <c r="AE3506" s="164"/>
      <c r="AF3506" s="164"/>
      <c r="AG3506" s="199">
        <f t="shared" si="1385"/>
        <v>0</v>
      </c>
      <c r="AH3506" s="298">
        <f t="shared" si="1386"/>
        <v>0</v>
      </c>
      <c r="AI3506" s="293">
        <f t="shared" si="1387"/>
        <v>0</v>
      </c>
      <c r="AJ3506" s="294">
        <f t="shared" si="1388"/>
        <v>0</v>
      </c>
      <c r="AK3506" s="295">
        <f t="shared" si="1389"/>
        <v>0</v>
      </c>
      <c r="AL3506" s="296">
        <f t="shared" si="1390"/>
        <v>0</v>
      </c>
      <c r="AM3506" s="293">
        <f t="shared" si="1391"/>
        <v>0</v>
      </c>
      <c r="AN3506" s="294">
        <f t="shared" si="1392"/>
        <v>0</v>
      </c>
      <c r="AO3506" s="295">
        <f t="shared" si="1393"/>
        <v>0</v>
      </c>
      <c r="AP3506" s="296">
        <f t="shared" si="1394"/>
        <v>0</v>
      </c>
      <c r="AQ3506" s="402">
        <f t="shared" si="1395"/>
        <v>0</v>
      </c>
      <c r="AR3506" s="370" t="str">
        <f>IF(AQ3506=0,"",
IF(SUM($AQ$3424:AQ3506)=1,AS3506,
IF($AQ$3544&gt;SUM($AQ$3424:AQ3506),_xlfn.CONCAT(", ",AS3506),
IF($AQ$3544=SUM($AQ$3424:AQ3506),_xlfn.CONCAT(" y ",AS3506)))))</f>
        <v/>
      </c>
      <c r="AS3506" s="156" t="s">
        <v>5225</v>
      </c>
      <c r="AT3506" s="285">
        <f t="shared" si="1396"/>
        <v>0</v>
      </c>
      <c r="AU3506" s="449">
        <f t="shared" si="1397"/>
        <v>0</v>
      </c>
      <c r="AV3506" s="469">
        <f t="shared" si="1398"/>
        <v>0</v>
      </c>
      <c r="AW3506" s="272">
        <f t="shared" si="1399"/>
        <v>0</v>
      </c>
      <c r="AX3506" s="273" t="str">
        <f>IF(AW3506=0,"",
IF(SUM($AW$3424:AW3506)=1,AY3506,
IF($AW$3544&gt;SUM($AW$3424:AW3506),_xlfn.CONCAT(", ",AY3506),
IF($AW$3544=SUM($AW$3424:AW3506),_xlfn.CONCAT(" y ",AY3506)))))</f>
        <v/>
      </c>
      <c r="AY3506" s="156" t="s">
        <v>5225</v>
      </c>
    </row>
    <row r="3507" spans="1:51" ht="15" customHeight="1">
      <c r="A3507" s="57"/>
      <c r="B3507" s="26"/>
      <c r="C3507" s="665" t="s">
        <v>5226</v>
      </c>
      <c r="D3507" s="935" t="str">
        <f t="shared" si="1384"/>
        <v/>
      </c>
      <c r="E3507" s="935"/>
      <c r="F3507" s="935"/>
      <c r="G3507" s="935"/>
      <c r="H3507" s="935"/>
      <c r="I3507" s="935"/>
      <c r="J3507" s="935"/>
      <c r="K3507" s="935"/>
      <c r="L3507" s="935"/>
      <c r="M3507" s="935"/>
      <c r="N3507" s="935"/>
      <c r="O3507" s="935"/>
      <c r="P3507" s="935"/>
      <c r="Q3507" s="935"/>
      <c r="R3507" s="935"/>
      <c r="S3507" s="713"/>
      <c r="T3507" s="715"/>
      <c r="U3507" s="713"/>
      <c r="V3507" s="715"/>
      <c r="W3507" s="713"/>
      <c r="X3507" s="715"/>
      <c r="Y3507" s="713"/>
      <c r="Z3507" s="715"/>
      <c r="AA3507" s="713"/>
      <c r="AB3507" s="715"/>
      <c r="AC3507" s="713"/>
      <c r="AD3507" s="715"/>
      <c r="AE3507" s="164"/>
      <c r="AF3507" s="164"/>
      <c r="AG3507" s="199">
        <f t="shared" si="1385"/>
        <v>0</v>
      </c>
      <c r="AH3507" s="298">
        <f t="shared" si="1386"/>
        <v>0</v>
      </c>
      <c r="AI3507" s="293">
        <f t="shared" si="1387"/>
        <v>0</v>
      </c>
      <c r="AJ3507" s="294">
        <f t="shared" si="1388"/>
        <v>0</v>
      </c>
      <c r="AK3507" s="295">
        <f t="shared" si="1389"/>
        <v>0</v>
      </c>
      <c r="AL3507" s="296">
        <f t="shared" si="1390"/>
        <v>0</v>
      </c>
      <c r="AM3507" s="293">
        <f t="shared" si="1391"/>
        <v>0</v>
      </c>
      <c r="AN3507" s="294">
        <f t="shared" si="1392"/>
        <v>0</v>
      </c>
      <c r="AO3507" s="295">
        <f t="shared" si="1393"/>
        <v>0</v>
      </c>
      <c r="AP3507" s="296">
        <f t="shared" si="1394"/>
        <v>0</v>
      </c>
      <c r="AQ3507" s="402">
        <f t="shared" si="1395"/>
        <v>0</v>
      </c>
      <c r="AR3507" s="370" t="str">
        <f>IF(AQ3507=0,"",
IF(SUM($AQ$3424:AQ3507)=1,AS3507,
IF($AQ$3544&gt;SUM($AQ$3424:AQ3507),_xlfn.CONCAT(", ",AS3507),
IF($AQ$3544=SUM($AQ$3424:AQ3507),_xlfn.CONCAT(" y ",AS3507)))))</f>
        <v/>
      </c>
      <c r="AS3507" s="156" t="s">
        <v>5227</v>
      </c>
      <c r="AT3507" s="285">
        <f t="shared" si="1396"/>
        <v>0</v>
      </c>
      <c r="AU3507" s="449">
        <f t="shared" si="1397"/>
        <v>0</v>
      </c>
      <c r="AV3507" s="469">
        <f t="shared" si="1398"/>
        <v>0</v>
      </c>
      <c r="AW3507" s="272">
        <f t="shared" si="1399"/>
        <v>0</v>
      </c>
      <c r="AX3507" s="273" t="str">
        <f>IF(AW3507=0,"",
IF(SUM($AW$3424:AW3507)=1,AY3507,
IF($AW$3544&gt;SUM($AW$3424:AW3507),_xlfn.CONCAT(", ",AY3507),
IF($AW$3544=SUM($AW$3424:AW3507),_xlfn.CONCAT(" y ",AY3507)))))</f>
        <v/>
      </c>
      <c r="AY3507" s="156" t="s">
        <v>5227</v>
      </c>
    </row>
    <row r="3508" spans="1:51" ht="15" customHeight="1">
      <c r="A3508" s="57"/>
      <c r="B3508" s="26"/>
      <c r="C3508" s="665" t="s">
        <v>5228</v>
      </c>
      <c r="D3508" s="935" t="str">
        <f t="shared" si="1384"/>
        <v/>
      </c>
      <c r="E3508" s="935"/>
      <c r="F3508" s="935"/>
      <c r="G3508" s="935"/>
      <c r="H3508" s="935"/>
      <c r="I3508" s="935"/>
      <c r="J3508" s="935"/>
      <c r="K3508" s="935"/>
      <c r="L3508" s="935"/>
      <c r="M3508" s="935"/>
      <c r="N3508" s="935"/>
      <c r="O3508" s="935"/>
      <c r="P3508" s="935"/>
      <c r="Q3508" s="935"/>
      <c r="R3508" s="935"/>
      <c r="S3508" s="713"/>
      <c r="T3508" s="715"/>
      <c r="U3508" s="713"/>
      <c r="V3508" s="715"/>
      <c r="W3508" s="713"/>
      <c r="X3508" s="715"/>
      <c r="Y3508" s="713"/>
      <c r="Z3508" s="715"/>
      <c r="AA3508" s="713"/>
      <c r="AB3508" s="715"/>
      <c r="AC3508" s="713"/>
      <c r="AD3508" s="715"/>
      <c r="AE3508" s="164"/>
      <c r="AF3508" s="164"/>
      <c r="AG3508" s="199">
        <f t="shared" si="1385"/>
        <v>0</v>
      </c>
      <c r="AH3508" s="298">
        <f t="shared" si="1386"/>
        <v>0</v>
      </c>
      <c r="AI3508" s="293">
        <f t="shared" si="1387"/>
        <v>0</v>
      </c>
      <c r="AJ3508" s="294">
        <f t="shared" si="1388"/>
        <v>0</v>
      </c>
      <c r="AK3508" s="295">
        <f t="shared" si="1389"/>
        <v>0</v>
      </c>
      <c r="AL3508" s="296">
        <f t="shared" si="1390"/>
        <v>0</v>
      </c>
      <c r="AM3508" s="293">
        <f t="shared" si="1391"/>
        <v>0</v>
      </c>
      <c r="AN3508" s="294">
        <f t="shared" si="1392"/>
        <v>0</v>
      </c>
      <c r="AO3508" s="295">
        <f t="shared" si="1393"/>
        <v>0</v>
      </c>
      <c r="AP3508" s="296">
        <f t="shared" si="1394"/>
        <v>0</v>
      </c>
      <c r="AQ3508" s="402">
        <f t="shared" si="1395"/>
        <v>0</v>
      </c>
      <c r="AR3508" s="370" t="str">
        <f>IF(AQ3508=0,"",
IF(SUM($AQ$3424:AQ3508)=1,AS3508,
IF($AQ$3544&gt;SUM($AQ$3424:AQ3508),_xlfn.CONCAT(", ",AS3508),
IF($AQ$3544=SUM($AQ$3424:AQ3508),_xlfn.CONCAT(" y ",AS3508)))))</f>
        <v/>
      </c>
      <c r="AS3508" s="156" t="s">
        <v>5229</v>
      </c>
      <c r="AT3508" s="285">
        <f t="shared" si="1396"/>
        <v>0</v>
      </c>
      <c r="AU3508" s="449">
        <f t="shared" si="1397"/>
        <v>0</v>
      </c>
      <c r="AV3508" s="469">
        <f t="shared" si="1398"/>
        <v>0</v>
      </c>
      <c r="AW3508" s="272">
        <f t="shared" si="1399"/>
        <v>0</v>
      </c>
      <c r="AX3508" s="273" t="str">
        <f>IF(AW3508=0,"",
IF(SUM($AW$3424:AW3508)=1,AY3508,
IF($AW$3544&gt;SUM($AW$3424:AW3508),_xlfn.CONCAT(", ",AY3508),
IF($AW$3544=SUM($AW$3424:AW3508),_xlfn.CONCAT(" y ",AY3508)))))</f>
        <v/>
      </c>
      <c r="AY3508" s="156" t="s">
        <v>5229</v>
      </c>
    </row>
    <row r="3509" spans="1:51" ht="15" customHeight="1">
      <c r="A3509" s="57"/>
      <c r="B3509" s="26"/>
      <c r="C3509" s="665" t="s">
        <v>5230</v>
      </c>
      <c r="D3509" s="935" t="str">
        <f t="shared" si="1384"/>
        <v/>
      </c>
      <c r="E3509" s="935"/>
      <c r="F3509" s="935"/>
      <c r="G3509" s="935"/>
      <c r="H3509" s="935"/>
      <c r="I3509" s="935"/>
      <c r="J3509" s="935"/>
      <c r="K3509" s="935"/>
      <c r="L3509" s="935"/>
      <c r="M3509" s="935"/>
      <c r="N3509" s="935"/>
      <c r="O3509" s="935"/>
      <c r="P3509" s="935"/>
      <c r="Q3509" s="935"/>
      <c r="R3509" s="935"/>
      <c r="S3509" s="713"/>
      <c r="T3509" s="715"/>
      <c r="U3509" s="713"/>
      <c r="V3509" s="715"/>
      <c r="W3509" s="713"/>
      <c r="X3509" s="715"/>
      <c r="Y3509" s="713"/>
      <c r="Z3509" s="715"/>
      <c r="AA3509" s="713"/>
      <c r="AB3509" s="715"/>
      <c r="AC3509" s="713"/>
      <c r="AD3509" s="715"/>
      <c r="AE3509" s="164"/>
      <c r="AF3509" s="164"/>
      <c r="AG3509" s="199">
        <f t="shared" si="1385"/>
        <v>0</v>
      </c>
      <c r="AH3509" s="298">
        <f t="shared" si="1386"/>
        <v>0</v>
      </c>
      <c r="AI3509" s="293">
        <f t="shared" si="1387"/>
        <v>0</v>
      </c>
      <c r="AJ3509" s="294">
        <f t="shared" si="1388"/>
        <v>0</v>
      </c>
      <c r="AK3509" s="295">
        <f t="shared" si="1389"/>
        <v>0</v>
      </c>
      <c r="AL3509" s="296">
        <f t="shared" si="1390"/>
        <v>0</v>
      </c>
      <c r="AM3509" s="293">
        <f t="shared" si="1391"/>
        <v>0</v>
      </c>
      <c r="AN3509" s="294">
        <f t="shared" si="1392"/>
        <v>0</v>
      </c>
      <c r="AO3509" s="295">
        <f t="shared" si="1393"/>
        <v>0</v>
      </c>
      <c r="AP3509" s="296">
        <f t="shared" si="1394"/>
        <v>0</v>
      </c>
      <c r="AQ3509" s="402">
        <f t="shared" si="1395"/>
        <v>0</v>
      </c>
      <c r="AR3509" s="370" t="str">
        <f>IF(AQ3509=0,"",
IF(SUM($AQ$3424:AQ3509)=1,AS3509,
IF($AQ$3544&gt;SUM($AQ$3424:AQ3509),_xlfn.CONCAT(", ",AS3509),
IF($AQ$3544=SUM($AQ$3424:AQ3509),_xlfn.CONCAT(" y ",AS3509)))))</f>
        <v/>
      </c>
      <c r="AS3509" s="156" t="s">
        <v>5231</v>
      </c>
      <c r="AT3509" s="285">
        <f t="shared" si="1396"/>
        <v>0</v>
      </c>
      <c r="AU3509" s="449">
        <f t="shared" si="1397"/>
        <v>0</v>
      </c>
      <c r="AV3509" s="469">
        <f t="shared" si="1398"/>
        <v>0</v>
      </c>
      <c r="AW3509" s="272">
        <f t="shared" si="1399"/>
        <v>0</v>
      </c>
      <c r="AX3509" s="273" t="str">
        <f>IF(AW3509=0,"",
IF(SUM($AW$3424:AW3509)=1,AY3509,
IF($AW$3544&gt;SUM($AW$3424:AW3509),_xlfn.CONCAT(", ",AY3509),
IF($AW$3544=SUM($AW$3424:AW3509),_xlfn.CONCAT(" y ",AY3509)))))</f>
        <v/>
      </c>
      <c r="AY3509" s="156" t="s">
        <v>5231</v>
      </c>
    </row>
    <row r="3510" spans="1:51" ht="15" customHeight="1">
      <c r="A3510" s="57"/>
      <c r="B3510" s="26"/>
      <c r="C3510" s="665" t="s">
        <v>5232</v>
      </c>
      <c r="D3510" s="935" t="str">
        <f t="shared" si="1384"/>
        <v/>
      </c>
      <c r="E3510" s="935"/>
      <c r="F3510" s="935"/>
      <c r="G3510" s="935"/>
      <c r="H3510" s="935"/>
      <c r="I3510" s="935"/>
      <c r="J3510" s="935"/>
      <c r="K3510" s="935"/>
      <c r="L3510" s="935"/>
      <c r="M3510" s="935"/>
      <c r="N3510" s="935"/>
      <c r="O3510" s="935"/>
      <c r="P3510" s="935"/>
      <c r="Q3510" s="935"/>
      <c r="R3510" s="935"/>
      <c r="S3510" s="713"/>
      <c r="T3510" s="715"/>
      <c r="U3510" s="713"/>
      <c r="V3510" s="715"/>
      <c r="W3510" s="713"/>
      <c r="X3510" s="715"/>
      <c r="Y3510" s="713"/>
      <c r="Z3510" s="715"/>
      <c r="AA3510" s="713"/>
      <c r="AB3510" s="715"/>
      <c r="AC3510" s="713"/>
      <c r="AD3510" s="715"/>
      <c r="AE3510" s="164"/>
      <c r="AF3510" s="164"/>
      <c r="AG3510" s="199">
        <f t="shared" si="1385"/>
        <v>0</v>
      </c>
      <c r="AH3510" s="298">
        <f t="shared" si="1386"/>
        <v>0</v>
      </c>
      <c r="AI3510" s="293">
        <f t="shared" si="1387"/>
        <v>0</v>
      </c>
      <c r="AJ3510" s="294">
        <f t="shared" si="1388"/>
        <v>0</v>
      </c>
      <c r="AK3510" s="295">
        <f t="shared" si="1389"/>
        <v>0</v>
      </c>
      <c r="AL3510" s="296">
        <f t="shared" si="1390"/>
        <v>0</v>
      </c>
      <c r="AM3510" s="293">
        <f t="shared" si="1391"/>
        <v>0</v>
      </c>
      <c r="AN3510" s="294">
        <f t="shared" si="1392"/>
        <v>0</v>
      </c>
      <c r="AO3510" s="295">
        <f t="shared" si="1393"/>
        <v>0</v>
      </c>
      <c r="AP3510" s="296">
        <f t="shared" si="1394"/>
        <v>0</v>
      </c>
      <c r="AQ3510" s="402">
        <f t="shared" si="1395"/>
        <v>0</v>
      </c>
      <c r="AR3510" s="370" t="str">
        <f>IF(AQ3510=0,"",
IF(SUM($AQ$3424:AQ3510)=1,AS3510,
IF($AQ$3544&gt;SUM($AQ$3424:AQ3510),_xlfn.CONCAT(", ",AS3510),
IF($AQ$3544=SUM($AQ$3424:AQ3510),_xlfn.CONCAT(" y ",AS3510)))))</f>
        <v/>
      </c>
      <c r="AS3510" s="156" t="s">
        <v>5233</v>
      </c>
      <c r="AT3510" s="285">
        <f t="shared" si="1396"/>
        <v>0</v>
      </c>
      <c r="AU3510" s="449">
        <f t="shared" si="1397"/>
        <v>0</v>
      </c>
      <c r="AV3510" s="469">
        <f t="shared" si="1398"/>
        <v>0</v>
      </c>
      <c r="AW3510" s="272">
        <f t="shared" si="1399"/>
        <v>0</v>
      </c>
      <c r="AX3510" s="273" t="str">
        <f>IF(AW3510=0,"",
IF(SUM($AW$3424:AW3510)=1,AY3510,
IF($AW$3544&gt;SUM($AW$3424:AW3510),_xlfn.CONCAT(", ",AY3510),
IF($AW$3544=SUM($AW$3424:AW3510),_xlfn.CONCAT(" y ",AY3510)))))</f>
        <v/>
      </c>
      <c r="AY3510" s="156" t="s">
        <v>5233</v>
      </c>
    </row>
    <row r="3511" spans="1:51" ht="15" customHeight="1">
      <c r="A3511" s="57"/>
      <c r="B3511" s="26"/>
      <c r="C3511" s="665" t="s">
        <v>5234</v>
      </c>
      <c r="D3511" s="935" t="str">
        <f t="shared" si="1384"/>
        <v/>
      </c>
      <c r="E3511" s="935"/>
      <c r="F3511" s="935"/>
      <c r="G3511" s="935"/>
      <c r="H3511" s="935"/>
      <c r="I3511" s="935"/>
      <c r="J3511" s="935"/>
      <c r="K3511" s="935"/>
      <c r="L3511" s="935"/>
      <c r="M3511" s="935"/>
      <c r="N3511" s="935"/>
      <c r="O3511" s="935"/>
      <c r="P3511" s="935"/>
      <c r="Q3511" s="935"/>
      <c r="R3511" s="935"/>
      <c r="S3511" s="713"/>
      <c r="T3511" s="715"/>
      <c r="U3511" s="713"/>
      <c r="V3511" s="715"/>
      <c r="W3511" s="713"/>
      <c r="X3511" s="715"/>
      <c r="Y3511" s="713"/>
      <c r="Z3511" s="715"/>
      <c r="AA3511" s="713"/>
      <c r="AB3511" s="715"/>
      <c r="AC3511" s="713"/>
      <c r="AD3511" s="715"/>
      <c r="AE3511" s="164"/>
      <c r="AF3511" s="164"/>
      <c r="AG3511" s="199">
        <f t="shared" si="1385"/>
        <v>0</v>
      </c>
      <c r="AH3511" s="298">
        <f t="shared" si="1386"/>
        <v>0</v>
      </c>
      <c r="AI3511" s="293">
        <f t="shared" si="1387"/>
        <v>0</v>
      </c>
      <c r="AJ3511" s="294">
        <f t="shared" si="1388"/>
        <v>0</v>
      </c>
      <c r="AK3511" s="295">
        <f t="shared" si="1389"/>
        <v>0</v>
      </c>
      <c r="AL3511" s="296">
        <f t="shared" si="1390"/>
        <v>0</v>
      </c>
      <c r="AM3511" s="293">
        <f t="shared" si="1391"/>
        <v>0</v>
      </c>
      <c r="AN3511" s="294">
        <f t="shared" si="1392"/>
        <v>0</v>
      </c>
      <c r="AO3511" s="295">
        <f t="shared" si="1393"/>
        <v>0</v>
      </c>
      <c r="AP3511" s="296">
        <f t="shared" si="1394"/>
        <v>0</v>
      </c>
      <c r="AQ3511" s="402">
        <f t="shared" si="1395"/>
        <v>0</v>
      </c>
      <c r="AR3511" s="370" t="str">
        <f>IF(AQ3511=0,"",
IF(SUM($AQ$3424:AQ3511)=1,AS3511,
IF($AQ$3544&gt;SUM($AQ$3424:AQ3511),_xlfn.CONCAT(", ",AS3511),
IF($AQ$3544=SUM($AQ$3424:AQ3511),_xlfn.CONCAT(" y ",AS3511)))))</f>
        <v/>
      </c>
      <c r="AS3511" s="156" t="s">
        <v>5235</v>
      </c>
      <c r="AT3511" s="285">
        <f t="shared" si="1396"/>
        <v>0</v>
      </c>
      <c r="AU3511" s="449">
        <f t="shared" si="1397"/>
        <v>0</v>
      </c>
      <c r="AV3511" s="469">
        <f t="shared" si="1398"/>
        <v>0</v>
      </c>
      <c r="AW3511" s="272">
        <f t="shared" si="1399"/>
        <v>0</v>
      </c>
      <c r="AX3511" s="273" t="str">
        <f>IF(AW3511=0,"",
IF(SUM($AW$3424:AW3511)=1,AY3511,
IF($AW$3544&gt;SUM($AW$3424:AW3511),_xlfn.CONCAT(", ",AY3511),
IF($AW$3544=SUM($AW$3424:AW3511),_xlfn.CONCAT(" y ",AY3511)))))</f>
        <v/>
      </c>
      <c r="AY3511" s="156" t="s">
        <v>5235</v>
      </c>
    </row>
    <row r="3512" spans="1:51" ht="15" customHeight="1">
      <c r="A3512" s="57"/>
      <c r="B3512" s="26"/>
      <c r="C3512" s="665" t="s">
        <v>5236</v>
      </c>
      <c r="D3512" s="935" t="str">
        <f t="shared" si="1384"/>
        <v/>
      </c>
      <c r="E3512" s="935"/>
      <c r="F3512" s="935"/>
      <c r="G3512" s="935"/>
      <c r="H3512" s="935"/>
      <c r="I3512" s="935"/>
      <c r="J3512" s="935"/>
      <c r="K3512" s="935"/>
      <c r="L3512" s="935"/>
      <c r="M3512" s="935"/>
      <c r="N3512" s="935"/>
      <c r="O3512" s="935"/>
      <c r="P3512" s="935"/>
      <c r="Q3512" s="935"/>
      <c r="R3512" s="935"/>
      <c r="S3512" s="713"/>
      <c r="T3512" s="715"/>
      <c r="U3512" s="713"/>
      <c r="V3512" s="715"/>
      <c r="W3512" s="713"/>
      <c r="X3512" s="715"/>
      <c r="Y3512" s="713"/>
      <c r="Z3512" s="715"/>
      <c r="AA3512" s="713"/>
      <c r="AB3512" s="715"/>
      <c r="AC3512" s="713"/>
      <c r="AD3512" s="715"/>
      <c r="AE3512" s="164"/>
      <c r="AF3512" s="164"/>
      <c r="AG3512" s="199">
        <f t="shared" si="1385"/>
        <v>0</v>
      </c>
      <c r="AH3512" s="298">
        <f t="shared" si="1386"/>
        <v>0</v>
      </c>
      <c r="AI3512" s="293">
        <f t="shared" si="1387"/>
        <v>0</v>
      </c>
      <c r="AJ3512" s="294">
        <f t="shared" si="1388"/>
        <v>0</v>
      </c>
      <c r="AK3512" s="295">
        <f t="shared" si="1389"/>
        <v>0</v>
      </c>
      <c r="AL3512" s="296">
        <f t="shared" si="1390"/>
        <v>0</v>
      </c>
      <c r="AM3512" s="293">
        <f t="shared" si="1391"/>
        <v>0</v>
      </c>
      <c r="AN3512" s="294">
        <f t="shared" si="1392"/>
        <v>0</v>
      </c>
      <c r="AO3512" s="295">
        <f t="shared" si="1393"/>
        <v>0</v>
      </c>
      <c r="AP3512" s="296">
        <f t="shared" si="1394"/>
        <v>0</v>
      </c>
      <c r="AQ3512" s="402">
        <f t="shared" si="1395"/>
        <v>0</v>
      </c>
      <c r="AR3512" s="370" t="str">
        <f>IF(AQ3512=0,"",
IF(SUM($AQ$3424:AQ3512)=1,AS3512,
IF($AQ$3544&gt;SUM($AQ$3424:AQ3512),_xlfn.CONCAT(", ",AS3512),
IF($AQ$3544=SUM($AQ$3424:AQ3512),_xlfn.CONCAT(" y ",AS3512)))))</f>
        <v/>
      </c>
      <c r="AS3512" s="156" t="s">
        <v>5237</v>
      </c>
      <c r="AT3512" s="285">
        <f t="shared" si="1396"/>
        <v>0</v>
      </c>
      <c r="AU3512" s="449">
        <f t="shared" si="1397"/>
        <v>0</v>
      </c>
      <c r="AV3512" s="469">
        <f t="shared" si="1398"/>
        <v>0</v>
      </c>
      <c r="AW3512" s="272">
        <f t="shared" si="1399"/>
        <v>0</v>
      </c>
      <c r="AX3512" s="273" t="str">
        <f>IF(AW3512=0,"",
IF(SUM($AW$3424:AW3512)=1,AY3512,
IF($AW$3544&gt;SUM($AW$3424:AW3512),_xlfn.CONCAT(", ",AY3512),
IF($AW$3544=SUM($AW$3424:AW3512),_xlfn.CONCAT(" y ",AY3512)))))</f>
        <v/>
      </c>
      <c r="AY3512" s="156" t="s">
        <v>5237</v>
      </c>
    </row>
    <row r="3513" spans="1:51" ht="15" customHeight="1">
      <c r="A3513" s="57"/>
      <c r="B3513" s="26"/>
      <c r="C3513" s="665" t="s">
        <v>5238</v>
      </c>
      <c r="D3513" s="935" t="str">
        <f t="shared" si="1384"/>
        <v/>
      </c>
      <c r="E3513" s="935"/>
      <c r="F3513" s="935"/>
      <c r="G3513" s="935"/>
      <c r="H3513" s="935"/>
      <c r="I3513" s="935"/>
      <c r="J3513" s="935"/>
      <c r="K3513" s="935"/>
      <c r="L3513" s="935"/>
      <c r="M3513" s="935"/>
      <c r="N3513" s="935"/>
      <c r="O3513" s="935"/>
      <c r="P3513" s="935"/>
      <c r="Q3513" s="935"/>
      <c r="R3513" s="935"/>
      <c r="S3513" s="713"/>
      <c r="T3513" s="715"/>
      <c r="U3513" s="713"/>
      <c r="V3513" s="715"/>
      <c r="W3513" s="713"/>
      <c r="X3513" s="715"/>
      <c r="Y3513" s="713"/>
      <c r="Z3513" s="715"/>
      <c r="AA3513" s="713"/>
      <c r="AB3513" s="715"/>
      <c r="AC3513" s="713"/>
      <c r="AD3513" s="715"/>
      <c r="AE3513" s="164"/>
      <c r="AF3513" s="164"/>
      <c r="AG3513" s="199">
        <f t="shared" si="1385"/>
        <v>0</v>
      </c>
      <c r="AH3513" s="298">
        <f t="shared" si="1386"/>
        <v>0</v>
      </c>
      <c r="AI3513" s="293">
        <f t="shared" si="1387"/>
        <v>0</v>
      </c>
      <c r="AJ3513" s="294">
        <f t="shared" si="1388"/>
        <v>0</v>
      </c>
      <c r="AK3513" s="295">
        <f t="shared" si="1389"/>
        <v>0</v>
      </c>
      <c r="AL3513" s="296">
        <f t="shared" si="1390"/>
        <v>0</v>
      </c>
      <c r="AM3513" s="293">
        <f t="shared" si="1391"/>
        <v>0</v>
      </c>
      <c r="AN3513" s="294">
        <f t="shared" si="1392"/>
        <v>0</v>
      </c>
      <c r="AO3513" s="295">
        <f t="shared" si="1393"/>
        <v>0</v>
      </c>
      <c r="AP3513" s="296">
        <f t="shared" si="1394"/>
        <v>0</v>
      </c>
      <c r="AQ3513" s="402">
        <f t="shared" si="1395"/>
        <v>0</v>
      </c>
      <c r="AR3513" s="370" t="str">
        <f>IF(AQ3513=0,"",
IF(SUM($AQ$3424:AQ3513)=1,AS3513,
IF($AQ$3544&gt;SUM($AQ$3424:AQ3513),_xlfn.CONCAT(", ",AS3513),
IF($AQ$3544=SUM($AQ$3424:AQ3513),_xlfn.CONCAT(" y ",AS3513)))))</f>
        <v/>
      </c>
      <c r="AS3513" s="156" t="s">
        <v>5239</v>
      </c>
      <c r="AT3513" s="285">
        <f t="shared" si="1396"/>
        <v>0</v>
      </c>
      <c r="AU3513" s="449">
        <f t="shared" si="1397"/>
        <v>0</v>
      </c>
      <c r="AV3513" s="469">
        <f t="shared" si="1398"/>
        <v>0</v>
      </c>
      <c r="AW3513" s="272">
        <f t="shared" si="1399"/>
        <v>0</v>
      </c>
      <c r="AX3513" s="273" t="str">
        <f>IF(AW3513=0,"",
IF(SUM($AW$3424:AW3513)=1,AY3513,
IF($AW$3544&gt;SUM($AW$3424:AW3513),_xlfn.CONCAT(", ",AY3513),
IF($AW$3544=SUM($AW$3424:AW3513),_xlfn.CONCAT(" y ",AY3513)))))</f>
        <v/>
      </c>
      <c r="AY3513" s="156" t="s">
        <v>5239</v>
      </c>
    </row>
    <row r="3514" spans="1:51" ht="15" customHeight="1">
      <c r="A3514" s="57"/>
      <c r="B3514" s="26"/>
      <c r="C3514" s="665" t="s">
        <v>5240</v>
      </c>
      <c r="D3514" s="935" t="str">
        <f t="shared" si="1384"/>
        <v/>
      </c>
      <c r="E3514" s="935"/>
      <c r="F3514" s="935"/>
      <c r="G3514" s="935"/>
      <c r="H3514" s="935"/>
      <c r="I3514" s="935"/>
      <c r="J3514" s="935"/>
      <c r="K3514" s="935"/>
      <c r="L3514" s="935"/>
      <c r="M3514" s="935"/>
      <c r="N3514" s="935"/>
      <c r="O3514" s="935"/>
      <c r="P3514" s="935"/>
      <c r="Q3514" s="935"/>
      <c r="R3514" s="935"/>
      <c r="S3514" s="713"/>
      <c r="T3514" s="715"/>
      <c r="U3514" s="713"/>
      <c r="V3514" s="715"/>
      <c r="W3514" s="713"/>
      <c r="X3514" s="715"/>
      <c r="Y3514" s="713"/>
      <c r="Z3514" s="715"/>
      <c r="AA3514" s="713"/>
      <c r="AB3514" s="715"/>
      <c r="AC3514" s="713"/>
      <c r="AD3514" s="715"/>
      <c r="AE3514" s="164"/>
      <c r="AF3514" s="164"/>
      <c r="AG3514" s="199">
        <f t="shared" si="1385"/>
        <v>0</v>
      </c>
      <c r="AH3514" s="298">
        <f t="shared" si="1386"/>
        <v>0</v>
      </c>
      <c r="AI3514" s="293">
        <f t="shared" si="1387"/>
        <v>0</v>
      </c>
      <c r="AJ3514" s="294">
        <f t="shared" si="1388"/>
        <v>0</v>
      </c>
      <c r="AK3514" s="295">
        <f t="shared" si="1389"/>
        <v>0</v>
      </c>
      <c r="AL3514" s="296">
        <f t="shared" si="1390"/>
        <v>0</v>
      </c>
      <c r="AM3514" s="293">
        <f t="shared" si="1391"/>
        <v>0</v>
      </c>
      <c r="AN3514" s="294">
        <f t="shared" si="1392"/>
        <v>0</v>
      </c>
      <c r="AO3514" s="295">
        <f t="shared" si="1393"/>
        <v>0</v>
      </c>
      <c r="AP3514" s="296">
        <f t="shared" si="1394"/>
        <v>0</v>
      </c>
      <c r="AQ3514" s="402">
        <f t="shared" si="1395"/>
        <v>0</v>
      </c>
      <c r="AR3514" s="370" t="str">
        <f>IF(AQ3514=0,"",
IF(SUM($AQ$3424:AQ3514)=1,AS3514,
IF($AQ$3544&gt;SUM($AQ$3424:AQ3514),_xlfn.CONCAT(", ",AS3514),
IF($AQ$3544=SUM($AQ$3424:AQ3514),_xlfn.CONCAT(" y ",AS3514)))))</f>
        <v/>
      </c>
      <c r="AS3514" s="156" t="s">
        <v>5241</v>
      </c>
      <c r="AT3514" s="285">
        <f t="shared" si="1396"/>
        <v>0</v>
      </c>
      <c r="AU3514" s="449">
        <f t="shared" si="1397"/>
        <v>0</v>
      </c>
      <c r="AV3514" s="469">
        <f t="shared" si="1398"/>
        <v>0</v>
      </c>
      <c r="AW3514" s="272">
        <f t="shared" si="1399"/>
        <v>0</v>
      </c>
      <c r="AX3514" s="273" t="str">
        <f>IF(AW3514=0,"",
IF(SUM($AW$3424:AW3514)=1,AY3514,
IF($AW$3544&gt;SUM($AW$3424:AW3514),_xlfn.CONCAT(", ",AY3514),
IF($AW$3544=SUM($AW$3424:AW3514),_xlfn.CONCAT(" y ",AY3514)))))</f>
        <v/>
      </c>
      <c r="AY3514" s="156" t="s">
        <v>5241</v>
      </c>
    </row>
    <row r="3515" spans="1:51" ht="15" customHeight="1">
      <c r="A3515" s="57"/>
      <c r="B3515" s="26"/>
      <c r="C3515" s="665" t="s">
        <v>5242</v>
      </c>
      <c r="D3515" s="935" t="str">
        <f t="shared" si="1384"/>
        <v/>
      </c>
      <c r="E3515" s="935"/>
      <c r="F3515" s="935"/>
      <c r="G3515" s="935"/>
      <c r="H3515" s="935"/>
      <c r="I3515" s="935"/>
      <c r="J3515" s="935"/>
      <c r="K3515" s="935"/>
      <c r="L3515" s="935"/>
      <c r="M3515" s="935"/>
      <c r="N3515" s="935"/>
      <c r="O3515" s="935"/>
      <c r="P3515" s="935"/>
      <c r="Q3515" s="935"/>
      <c r="R3515" s="935"/>
      <c r="S3515" s="713"/>
      <c r="T3515" s="715"/>
      <c r="U3515" s="713"/>
      <c r="V3515" s="715"/>
      <c r="W3515" s="713"/>
      <c r="X3515" s="715"/>
      <c r="Y3515" s="713"/>
      <c r="Z3515" s="715"/>
      <c r="AA3515" s="713"/>
      <c r="AB3515" s="715"/>
      <c r="AC3515" s="713"/>
      <c r="AD3515" s="715"/>
      <c r="AE3515" s="164"/>
      <c r="AF3515" s="164"/>
      <c r="AG3515" s="199">
        <f t="shared" si="1385"/>
        <v>0</v>
      </c>
      <c r="AH3515" s="298">
        <f t="shared" si="1386"/>
        <v>0</v>
      </c>
      <c r="AI3515" s="293">
        <f t="shared" si="1387"/>
        <v>0</v>
      </c>
      <c r="AJ3515" s="294">
        <f t="shared" si="1388"/>
        <v>0</v>
      </c>
      <c r="AK3515" s="295">
        <f t="shared" si="1389"/>
        <v>0</v>
      </c>
      <c r="AL3515" s="296">
        <f t="shared" si="1390"/>
        <v>0</v>
      </c>
      <c r="AM3515" s="293">
        <f t="shared" si="1391"/>
        <v>0</v>
      </c>
      <c r="AN3515" s="294">
        <f t="shared" si="1392"/>
        <v>0</v>
      </c>
      <c r="AO3515" s="295">
        <f t="shared" si="1393"/>
        <v>0</v>
      </c>
      <c r="AP3515" s="296">
        <f t="shared" si="1394"/>
        <v>0</v>
      </c>
      <c r="AQ3515" s="402">
        <f t="shared" si="1395"/>
        <v>0</v>
      </c>
      <c r="AR3515" s="370" t="str">
        <f>IF(AQ3515=0,"",
IF(SUM($AQ$3424:AQ3515)=1,AS3515,
IF($AQ$3544&gt;SUM($AQ$3424:AQ3515),_xlfn.CONCAT(", ",AS3515),
IF($AQ$3544=SUM($AQ$3424:AQ3515),_xlfn.CONCAT(" y ",AS3515)))))</f>
        <v/>
      </c>
      <c r="AS3515" s="156" t="s">
        <v>5243</v>
      </c>
      <c r="AT3515" s="285">
        <f t="shared" si="1396"/>
        <v>0</v>
      </c>
      <c r="AU3515" s="449">
        <f t="shared" si="1397"/>
        <v>0</v>
      </c>
      <c r="AV3515" s="469">
        <f t="shared" si="1398"/>
        <v>0</v>
      </c>
      <c r="AW3515" s="272">
        <f t="shared" si="1399"/>
        <v>0</v>
      </c>
      <c r="AX3515" s="273" t="str">
        <f>IF(AW3515=0,"",
IF(SUM($AW$3424:AW3515)=1,AY3515,
IF($AW$3544&gt;SUM($AW$3424:AW3515),_xlfn.CONCAT(", ",AY3515),
IF($AW$3544=SUM($AW$3424:AW3515),_xlfn.CONCAT(" y ",AY3515)))))</f>
        <v/>
      </c>
      <c r="AY3515" s="156" t="s">
        <v>5243</v>
      </c>
    </row>
    <row r="3516" spans="1:51" ht="15" customHeight="1">
      <c r="A3516" s="57"/>
      <c r="B3516" s="26"/>
      <c r="C3516" s="665" t="s">
        <v>5244</v>
      </c>
      <c r="D3516" s="935" t="str">
        <f t="shared" si="1384"/>
        <v/>
      </c>
      <c r="E3516" s="935"/>
      <c r="F3516" s="935"/>
      <c r="G3516" s="935"/>
      <c r="H3516" s="935"/>
      <c r="I3516" s="935"/>
      <c r="J3516" s="935"/>
      <c r="K3516" s="935"/>
      <c r="L3516" s="935"/>
      <c r="M3516" s="935"/>
      <c r="N3516" s="935"/>
      <c r="O3516" s="935"/>
      <c r="P3516" s="935"/>
      <c r="Q3516" s="935"/>
      <c r="R3516" s="935"/>
      <c r="S3516" s="713"/>
      <c r="T3516" s="715"/>
      <c r="U3516" s="713"/>
      <c r="V3516" s="715"/>
      <c r="W3516" s="713"/>
      <c r="X3516" s="715"/>
      <c r="Y3516" s="713"/>
      <c r="Z3516" s="715"/>
      <c r="AA3516" s="713"/>
      <c r="AB3516" s="715"/>
      <c r="AC3516" s="713"/>
      <c r="AD3516" s="715"/>
      <c r="AE3516" s="164"/>
      <c r="AF3516" s="164"/>
      <c r="AG3516" s="199">
        <f t="shared" si="1385"/>
        <v>0</v>
      </c>
      <c r="AH3516" s="298">
        <f t="shared" si="1386"/>
        <v>0</v>
      </c>
      <c r="AI3516" s="293">
        <f t="shared" si="1387"/>
        <v>0</v>
      </c>
      <c r="AJ3516" s="294">
        <f t="shared" si="1388"/>
        <v>0</v>
      </c>
      <c r="AK3516" s="295">
        <f t="shared" si="1389"/>
        <v>0</v>
      </c>
      <c r="AL3516" s="296">
        <f t="shared" si="1390"/>
        <v>0</v>
      </c>
      <c r="AM3516" s="293">
        <f t="shared" si="1391"/>
        <v>0</v>
      </c>
      <c r="AN3516" s="294">
        <f t="shared" si="1392"/>
        <v>0</v>
      </c>
      <c r="AO3516" s="295">
        <f t="shared" si="1393"/>
        <v>0</v>
      </c>
      <c r="AP3516" s="296">
        <f t="shared" si="1394"/>
        <v>0</v>
      </c>
      <c r="AQ3516" s="402">
        <f t="shared" si="1395"/>
        <v>0</v>
      </c>
      <c r="AR3516" s="370" t="str">
        <f>IF(AQ3516=0,"",
IF(SUM($AQ$3424:AQ3516)=1,AS3516,
IF($AQ$3544&gt;SUM($AQ$3424:AQ3516),_xlfn.CONCAT(", ",AS3516),
IF($AQ$3544=SUM($AQ$3424:AQ3516),_xlfn.CONCAT(" y ",AS3516)))))</f>
        <v/>
      </c>
      <c r="AS3516" s="156" t="s">
        <v>5245</v>
      </c>
      <c r="AT3516" s="285">
        <f t="shared" si="1396"/>
        <v>0</v>
      </c>
      <c r="AU3516" s="449">
        <f t="shared" si="1397"/>
        <v>0</v>
      </c>
      <c r="AV3516" s="469">
        <f t="shared" si="1398"/>
        <v>0</v>
      </c>
      <c r="AW3516" s="272">
        <f t="shared" si="1399"/>
        <v>0</v>
      </c>
      <c r="AX3516" s="273" t="str">
        <f>IF(AW3516=0,"",
IF(SUM($AW$3424:AW3516)=1,AY3516,
IF($AW$3544&gt;SUM($AW$3424:AW3516),_xlfn.CONCAT(", ",AY3516),
IF($AW$3544=SUM($AW$3424:AW3516),_xlfn.CONCAT(" y ",AY3516)))))</f>
        <v/>
      </c>
      <c r="AY3516" s="156" t="s">
        <v>5245</v>
      </c>
    </row>
    <row r="3517" spans="1:51" ht="15" customHeight="1">
      <c r="A3517" s="57"/>
      <c r="B3517" s="26"/>
      <c r="C3517" s="665" t="s">
        <v>5246</v>
      </c>
      <c r="D3517" s="935" t="str">
        <f t="shared" si="1384"/>
        <v/>
      </c>
      <c r="E3517" s="935"/>
      <c r="F3517" s="935"/>
      <c r="G3517" s="935"/>
      <c r="H3517" s="935"/>
      <c r="I3517" s="935"/>
      <c r="J3517" s="935"/>
      <c r="K3517" s="935"/>
      <c r="L3517" s="935"/>
      <c r="M3517" s="935"/>
      <c r="N3517" s="935"/>
      <c r="O3517" s="935"/>
      <c r="P3517" s="935"/>
      <c r="Q3517" s="935"/>
      <c r="R3517" s="935"/>
      <c r="S3517" s="713"/>
      <c r="T3517" s="715"/>
      <c r="U3517" s="713"/>
      <c r="V3517" s="715"/>
      <c r="W3517" s="713"/>
      <c r="X3517" s="715"/>
      <c r="Y3517" s="713"/>
      <c r="Z3517" s="715"/>
      <c r="AA3517" s="713"/>
      <c r="AB3517" s="715"/>
      <c r="AC3517" s="713"/>
      <c r="AD3517" s="715"/>
      <c r="AE3517" s="164"/>
      <c r="AF3517" s="164"/>
      <c r="AG3517" s="199">
        <f t="shared" si="1385"/>
        <v>0</v>
      </c>
      <c r="AH3517" s="298">
        <f t="shared" si="1386"/>
        <v>0</v>
      </c>
      <c r="AI3517" s="293">
        <f t="shared" si="1387"/>
        <v>0</v>
      </c>
      <c r="AJ3517" s="294">
        <f t="shared" si="1388"/>
        <v>0</v>
      </c>
      <c r="AK3517" s="295">
        <f t="shared" si="1389"/>
        <v>0</v>
      </c>
      <c r="AL3517" s="296">
        <f t="shared" si="1390"/>
        <v>0</v>
      </c>
      <c r="AM3517" s="293">
        <f t="shared" si="1391"/>
        <v>0</v>
      </c>
      <c r="AN3517" s="294">
        <f t="shared" si="1392"/>
        <v>0</v>
      </c>
      <c r="AO3517" s="295">
        <f t="shared" si="1393"/>
        <v>0</v>
      </c>
      <c r="AP3517" s="296">
        <f t="shared" si="1394"/>
        <v>0</v>
      </c>
      <c r="AQ3517" s="402">
        <f t="shared" si="1395"/>
        <v>0</v>
      </c>
      <c r="AR3517" s="370" t="str">
        <f>IF(AQ3517=0,"",
IF(SUM($AQ$3424:AQ3517)=1,AS3517,
IF($AQ$3544&gt;SUM($AQ$3424:AQ3517),_xlfn.CONCAT(", ",AS3517),
IF($AQ$3544=SUM($AQ$3424:AQ3517),_xlfn.CONCAT(" y ",AS3517)))))</f>
        <v/>
      </c>
      <c r="AS3517" s="156" t="s">
        <v>5247</v>
      </c>
      <c r="AT3517" s="285">
        <f t="shared" si="1396"/>
        <v>0</v>
      </c>
      <c r="AU3517" s="449">
        <f t="shared" si="1397"/>
        <v>0</v>
      </c>
      <c r="AV3517" s="469">
        <f t="shared" si="1398"/>
        <v>0</v>
      </c>
      <c r="AW3517" s="272">
        <f t="shared" si="1399"/>
        <v>0</v>
      </c>
      <c r="AX3517" s="273" t="str">
        <f>IF(AW3517=0,"",
IF(SUM($AW$3424:AW3517)=1,AY3517,
IF($AW$3544&gt;SUM($AW$3424:AW3517),_xlfn.CONCAT(", ",AY3517),
IF($AW$3544=SUM($AW$3424:AW3517),_xlfn.CONCAT(" y ",AY3517)))))</f>
        <v/>
      </c>
      <c r="AY3517" s="156" t="s">
        <v>5247</v>
      </c>
    </row>
    <row r="3518" spans="1:51" ht="15" customHeight="1">
      <c r="A3518" s="57"/>
      <c r="B3518" s="26"/>
      <c r="C3518" s="665" t="s">
        <v>5248</v>
      </c>
      <c r="D3518" s="935" t="str">
        <f t="shared" si="1384"/>
        <v/>
      </c>
      <c r="E3518" s="935"/>
      <c r="F3518" s="935"/>
      <c r="G3518" s="935"/>
      <c r="H3518" s="935"/>
      <c r="I3518" s="935"/>
      <c r="J3518" s="935"/>
      <c r="K3518" s="935"/>
      <c r="L3518" s="935"/>
      <c r="M3518" s="935"/>
      <c r="N3518" s="935"/>
      <c r="O3518" s="935"/>
      <c r="P3518" s="935"/>
      <c r="Q3518" s="935"/>
      <c r="R3518" s="935"/>
      <c r="S3518" s="713"/>
      <c r="T3518" s="715"/>
      <c r="U3518" s="713"/>
      <c r="V3518" s="715"/>
      <c r="W3518" s="713"/>
      <c r="X3518" s="715"/>
      <c r="Y3518" s="713"/>
      <c r="Z3518" s="715"/>
      <c r="AA3518" s="713"/>
      <c r="AB3518" s="715"/>
      <c r="AC3518" s="713"/>
      <c r="AD3518" s="715"/>
      <c r="AE3518" s="164"/>
      <c r="AF3518" s="164"/>
      <c r="AG3518" s="199">
        <f t="shared" si="1385"/>
        <v>0</v>
      </c>
      <c r="AH3518" s="298">
        <f t="shared" si="1386"/>
        <v>0</v>
      </c>
      <c r="AI3518" s="293">
        <f t="shared" si="1387"/>
        <v>0</v>
      </c>
      <c r="AJ3518" s="294">
        <f t="shared" si="1388"/>
        <v>0</v>
      </c>
      <c r="AK3518" s="295">
        <f t="shared" si="1389"/>
        <v>0</v>
      </c>
      <c r="AL3518" s="296">
        <f t="shared" si="1390"/>
        <v>0</v>
      </c>
      <c r="AM3518" s="293">
        <f t="shared" si="1391"/>
        <v>0</v>
      </c>
      <c r="AN3518" s="294">
        <f t="shared" si="1392"/>
        <v>0</v>
      </c>
      <c r="AO3518" s="295">
        <f t="shared" si="1393"/>
        <v>0</v>
      </c>
      <c r="AP3518" s="296">
        <f t="shared" si="1394"/>
        <v>0</v>
      </c>
      <c r="AQ3518" s="402">
        <f t="shared" si="1395"/>
        <v>0</v>
      </c>
      <c r="AR3518" s="370" t="str">
        <f>IF(AQ3518=0,"",
IF(SUM($AQ$3424:AQ3518)=1,AS3518,
IF($AQ$3544&gt;SUM($AQ$3424:AQ3518),_xlfn.CONCAT(", ",AS3518),
IF($AQ$3544=SUM($AQ$3424:AQ3518),_xlfn.CONCAT(" y ",AS3518)))))</f>
        <v/>
      </c>
      <c r="AS3518" s="156" t="s">
        <v>5249</v>
      </c>
      <c r="AT3518" s="285">
        <f t="shared" si="1396"/>
        <v>0</v>
      </c>
      <c r="AU3518" s="449">
        <f t="shared" si="1397"/>
        <v>0</v>
      </c>
      <c r="AV3518" s="469">
        <f t="shared" si="1398"/>
        <v>0</v>
      </c>
      <c r="AW3518" s="272">
        <f t="shared" si="1399"/>
        <v>0</v>
      </c>
      <c r="AX3518" s="273" t="str">
        <f>IF(AW3518=0,"",
IF(SUM($AW$3424:AW3518)=1,AY3518,
IF($AW$3544&gt;SUM($AW$3424:AW3518),_xlfn.CONCAT(", ",AY3518),
IF($AW$3544=SUM($AW$3424:AW3518),_xlfn.CONCAT(" y ",AY3518)))))</f>
        <v/>
      </c>
      <c r="AY3518" s="156" t="s">
        <v>5249</v>
      </c>
    </row>
    <row r="3519" spans="1:51" ht="15" customHeight="1">
      <c r="A3519" s="57"/>
      <c r="B3519" s="26"/>
      <c r="C3519" s="665" t="s">
        <v>5250</v>
      </c>
      <c r="D3519" s="935" t="str">
        <f t="shared" si="1384"/>
        <v/>
      </c>
      <c r="E3519" s="935"/>
      <c r="F3519" s="935"/>
      <c r="G3519" s="935"/>
      <c r="H3519" s="935"/>
      <c r="I3519" s="935"/>
      <c r="J3519" s="935"/>
      <c r="K3519" s="935"/>
      <c r="L3519" s="935"/>
      <c r="M3519" s="935"/>
      <c r="N3519" s="935"/>
      <c r="O3519" s="935"/>
      <c r="P3519" s="935"/>
      <c r="Q3519" s="935"/>
      <c r="R3519" s="935"/>
      <c r="S3519" s="713"/>
      <c r="T3519" s="715"/>
      <c r="U3519" s="713"/>
      <c r="V3519" s="715"/>
      <c r="W3519" s="713"/>
      <c r="X3519" s="715"/>
      <c r="Y3519" s="713"/>
      <c r="Z3519" s="715"/>
      <c r="AA3519" s="713"/>
      <c r="AB3519" s="715"/>
      <c r="AC3519" s="713"/>
      <c r="AD3519" s="715"/>
      <c r="AE3519" s="164"/>
      <c r="AF3519" s="164"/>
      <c r="AG3519" s="199">
        <f t="shared" si="1385"/>
        <v>0</v>
      </c>
      <c r="AH3519" s="298">
        <f t="shared" si="1386"/>
        <v>0</v>
      </c>
      <c r="AI3519" s="293">
        <f t="shared" si="1387"/>
        <v>0</v>
      </c>
      <c r="AJ3519" s="294">
        <f t="shared" si="1388"/>
        <v>0</v>
      </c>
      <c r="AK3519" s="295">
        <f t="shared" si="1389"/>
        <v>0</v>
      </c>
      <c r="AL3519" s="296">
        <f t="shared" si="1390"/>
        <v>0</v>
      </c>
      <c r="AM3519" s="293">
        <f t="shared" si="1391"/>
        <v>0</v>
      </c>
      <c r="AN3519" s="294">
        <f t="shared" si="1392"/>
        <v>0</v>
      </c>
      <c r="AO3519" s="295">
        <f t="shared" si="1393"/>
        <v>0</v>
      </c>
      <c r="AP3519" s="296">
        <f t="shared" si="1394"/>
        <v>0</v>
      </c>
      <c r="AQ3519" s="402">
        <f t="shared" si="1395"/>
        <v>0</v>
      </c>
      <c r="AR3519" s="370" t="str">
        <f>IF(AQ3519=0,"",
IF(SUM($AQ$3424:AQ3519)=1,AS3519,
IF($AQ$3544&gt;SUM($AQ$3424:AQ3519),_xlfn.CONCAT(", ",AS3519),
IF($AQ$3544=SUM($AQ$3424:AQ3519),_xlfn.CONCAT(" y ",AS3519)))))</f>
        <v/>
      </c>
      <c r="AS3519" s="156" t="s">
        <v>5251</v>
      </c>
      <c r="AT3519" s="285">
        <f t="shared" si="1396"/>
        <v>0</v>
      </c>
      <c r="AU3519" s="449">
        <f t="shared" si="1397"/>
        <v>0</v>
      </c>
      <c r="AV3519" s="469">
        <f t="shared" si="1398"/>
        <v>0</v>
      </c>
      <c r="AW3519" s="272">
        <f t="shared" si="1399"/>
        <v>0</v>
      </c>
      <c r="AX3519" s="273" t="str">
        <f>IF(AW3519=0,"",
IF(SUM($AW$3424:AW3519)=1,AY3519,
IF($AW$3544&gt;SUM($AW$3424:AW3519),_xlfn.CONCAT(", ",AY3519),
IF($AW$3544=SUM($AW$3424:AW3519),_xlfn.CONCAT(" y ",AY3519)))))</f>
        <v/>
      </c>
      <c r="AY3519" s="156" t="s">
        <v>5251</v>
      </c>
    </row>
    <row r="3520" spans="1:51" ht="15" customHeight="1">
      <c r="A3520" s="57"/>
      <c r="B3520" s="26"/>
      <c r="C3520" s="665" t="s">
        <v>5252</v>
      </c>
      <c r="D3520" s="935" t="str">
        <f t="shared" si="1384"/>
        <v/>
      </c>
      <c r="E3520" s="935"/>
      <c r="F3520" s="935"/>
      <c r="G3520" s="935"/>
      <c r="H3520" s="935"/>
      <c r="I3520" s="935"/>
      <c r="J3520" s="935"/>
      <c r="K3520" s="935"/>
      <c r="L3520" s="935"/>
      <c r="M3520" s="935"/>
      <c r="N3520" s="935"/>
      <c r="O3520" s="935"/>
      <c r="P3520" s="935"/>
      <c r="Q3520" s="935"/>
      <c r="R3520" s="935"/>
      <c r="S3520" s="713"/>
      <c r="T3520" s="715"/>
      <c r="U3520" s="713"/>
      <c r="V3520" s="715"/>
      <c r="W3520" s="713"/>
      <c r="X3520" s="715"/>
      <c r="Y3520" s="713"/>
      <c r="Z3520" s="715"/>
      <c r="AA3520" s="713"/>
      <c r="AB3520" s="715"/>
      <c r="AC3520" s="713"/>
      <c r="AD3520" s="715"/>
      <c r="AE3520" s="164"/>
      <c r="AF3520" s="164"/>
      <c r="AG3520" s="199">
        <f t="shared" si="1385"/>
        <v>0</v>
      </c>
      <c r="AH3520" s="298">
        <f t="shared" si="1386"/>
        <v>0</v>
      </c>
      <c r="AI3520" s="293">
        <f t="shared" si="1387"/>
        <v>0</v>
      </c>
      <c r="AJ3520" s="294">
        <f t="shared" si="1388"/>
        <v>0</v>
      </c>
      <c r="AK3520" s="295">
        <f t="shared" si="1389"/>
        <v>0</v>
      </c>
      <c r="AL3520" s="296">
        <f t="shared" si="1390"/>
        <v>0</v>
      </c>
      <c r="AM3520" s="293">
        <f t="shared" si="1391"/>
        <v>0</v>
      </c>
      <c r="AN3520" s="294">
        <f t="shared" si="1392"/>
        <v>0</v>
      </c>
      <c r="AO3520" s="295">
        <f t="shared" si="1393"/>
        <v>0</v>
      </c>
      <c r="AP3520" s="296">
        <f t="shared" si="1394"/>
        <v>0</v>
      </c>
      <c r="AQ3520" s="402">
        <f t="shared" si="1395"/>
        <v>0</v>
      </c>
      <c r="AR3520" s="370" t="str">
        <f>IF(AQ3520=0,"",
IF(SUM($AQ$3424:AQ3520)=1,AS3520,
IF($AQ$3544&gt;SUM($AQ$3424:AQ3520),_xlfn.CONCAT(", ",AS3520),
IF($AQ$3544=SUM($AQ$3424:AQ3520),_xlfn.CONCAT(" y ",AS3520)))))</f>
        <v/>
      </c>
      <c r="AS3520" s="156" t="s">
        <v>5253</v>
      </c>
      <c r="AT3520" s="285">
        <f t="shared" si="1396"/>
        <v>0</v>
      </c>
      <c r="AU3520" s="449">
        <f t="shared" si="1397"/>
        <v>0</v>
      </c>
      <c r="AV3520" s="469">
        <f t="shared" si="1398"/>
        <v>0</v>
      </c>
      <c r="AW3520" s="272">
        <f t="shared" si="1399"/>
        <v>0</v>
      </c>
      <c r="AX3520" s="273" t="str">
        <f>IF(AW3520=0,"",
IF(SUM($AW$3424:AW3520)=1,AY3520,
IF($AW$3544&gt;SUM($AW$3424:AW3520),_xlfn.CONCAT(", ",AY3520),
IF($AW$3544=SUM($AW$3424:AW3520),_xlfn.CONCAT(" y ",AY3520)))))</f>
        <v/>
      </c>
      <c r="AY3520" s="156" t="s">
        <v>5253</v>
      </c>
    </row>
    <row r="3521" spans="1:51" ht="15" customHeight="1">
      <c r="A3521" s="57"/>
      <c r="B3521" s="26"/>
      <c r="C3521" s="665" t="s">
        <v>5254</v>
      </c>
      <c r="D3521" s="935" t="str">
        <f t="shared" si="1384"/>
        <v/>
      </c>
      <c r="E3521" s="935"/>
      <c r="F3521" s="935"/>
      <c r="G3521" s="935"/>
      <c r="H3521" s="935"/>
      <c r="I3521" s="935"/>
      <c r="J3521" s="935"/>
      <c r="K3521" s="935"/>
      <c r="L3521" s="935"/>
      <c r="M3521" s="935"/>
      <c r="N3521" s="935"/>
      <c r="O3521" s="935"/>
      <c r="P3521" s="935"/>
      <c r="Q3521" s="935"/>
      <c r="R3521" s="935"/>
      <c r="S3521" s="713"/>
      <c r="T3521" s="715"/>
      <c r="U3521" s="713"/>
      <c r="V3521" s="715"/>
      <c r="W3521" s="713"/>
      <c r="X3521" s="715"/>
      <c r="Y3521" s="713"/>
      <c r="Z3521" s="715"/>
      <c r="AA3521" s="713"/>
      <c r="AB3521" s="715"/>
      <c r="AC3521" s="713"/>
      <c r="AD3521" s="715"/>
      <c r="AE3521" s="164"/>
      <c r="AF3521" s="164"/>
      <c r="AG3521" s="199">
        <f t="shared" si="1385"/>
        <v>0</v>
      </c>
      <c r="AH3521" s="298">
        <f t="shared" si="1386"/>
        <v>0</v>
      </c>
      <c r="AI3521" s="293">
        <f t="shared" si="1387"/>
        <v>0</v>
      </c>
      <c r="AJ3521" s="294">
        <f t="shared" si="1388"/>
        <v>0</v>
      </c>
      <c r="AK3521" s="295">
        <f t="shared" si="1389"/>
        <v>0</v>
      </c>
      <c r="AL3521" s="296">
        <f t="shared" si="1390"/>
        <v>0</v>
      </c>
      <c r="AM3521" s="293">
        <f t="shared" si="1391"/>
        <v>0</v>
      </c>
      <c r="AN3521" s="294">
        <f t="shared" si="1392"/>
        <v>0</v>
      </c>
      <c r="AO3521" s="295">
        <f t="shared" si="1393"/>
        <v>0</v>
      </c>
      <c r="AP3521" s="296">
        <f t="shared" si="1394"/>
        <v>0</v>
      </c>
      <c r="AQ3521" s="402">
        <f t="shared" si="1395"/>
        <v>0</v>
      </c>
      <c r="AR3521" s="370" t="str">
        <f>IF(AQ3521=0,"",
IF(SUM($AQ$3424:AQ3521)=1,AS3521,
IF($AQ$3544&gt;SUM($AQ$3424:AQ3521),_xlfn.CONCAT(", ",AS3521),
IF($AQ$3544=SUM($AQ$3424:AQ3521),_xlfn.CONCAT(" y ",AS3521)))))</f>
        <v/>
      </c>
      <c r="AS3521" s="156" t="s">
        <v>5255</v>
      </c>
      <c r="AT3521" s="285">
        <f t="shared" si="1396"/>
        <v>0</v>
      </c>
      <c r="AU3521" s="449">
        <f t="shared" si="1397"/>
        <v>0</v>
      </c>
      <c r="AV3521" s="469">
        <f t="shared" si="1398"/>
        <v>0</v>
      </c>
      <c r="AW3521" s="272">
        <f t="shared" si="1399"/>
        <v>0</v>
      </c>
      <c r="AX3521" s="273" t="str">
        <f>IF(AW3521=0,"",
IF(SUM($AW$3424:AW3521)=1,AY3521,
IF($AW$3544&gt;SUM($AW$3424:AW3521),_xlfn.CONCAT(", ",AY3521),
IF($AW$3544=SUM($AW$3424:AW3521),_xlfn.CONCAT(" y ",AY3521)))))</f>
        <v/>
      </c>
      <c r="AY3521" s="156" t="s">
        <v>5255</v>
      </c>
    </row>
    <row r="3522" spans="1:51" ht="15" customHeight="1">
      <c r="A3522" s="57"/>
      <c r="B3522" s="26"/>
      <c r="C3522" s="665" t="s">
        <v>5256</v>
      </c>
      <c r="D3522" s="935" t="str">
        <f t="shared" si="1384"/>
        <v/>
      </c>
      <c r="E3522" s="935"/>
      <c r="F3522" s="935"/>
      <c r="G3522" s="935"/>
      <c r="H3522" s="935"/>
      <c r="I3522" s="935"/>
      <c r="J3522" s="935"/>
      <c r="K3522" s="935"/>
      <c r="L3522" s="935"/>
      <c r="M3522" s="935"/>
      <c r="N3522" s="935"/>
      <c r="O3522" s="935"/>
      <c r="P3522" s="935"/>
      <c r="Q3522" s="935"/>
      <c r="R3522" s="935"/>
      <c r="S3522" s="713"/>
      <c r="T3522" s="715"/>
      <c r="U3522" s="713"/>
      <c r="V3522" s="715"/>
      <c r="W3522" s="713"/>
      <c r="X3522" s="715"/>
      <c r="Y3522" s="713"/>
      <c r="Z3522" s="715"/>
      <c r="AA3522" s="713"/>
      <c r="AB3522" s="715"/>
      <c r="AC3522" s="713"/>
      <c r="AD3522" s="715"/>
      <c r="AE3522" s="164"/>
      <c r="AF3522" s="164"/>
      <c r="AG3522" s="199">
        <f t="shared" si="1385"/>
        <v>0</v>
      </c>
      <c r="AH3522" s="298">
        <f t="shared" si="1386"/>
        <v>0</v>
      </c>
      <c r="AI3522" s="293">
        <f t="shared" si="1387"/>
        <v>0</v>
      </c>
      <c r="AJ3522" s="294">
        <f t="shared" si="1388"/>
        <v>0</v>
      </c>
      <c r="AK3522" s="295">
        <f t="shared" si="1389"/>
        <v>0</v>
      </c>
      <c r="AL3522" s="296">
        <f t="shared" si="1390"/>
        <v>0</v>
      </c>
      <c r="AM3522" s="293">
        <f t="shared" si="1391"/>
        <v>0</v>
      </c>
      <c r="AN3522" s="294">
        <f t="shared" si="1392"/>
        <v>0</v>
      </c>
      <c r="AO3522" s="295">
        <f t="shared" si="1393"/>
        <v>0</v>
      </c>
      <c r="AP3522" s="296">
        <f t="shared" si="1394"/>
        <v>0</v>
      </c>
      <c r="AQ3522" s="402">
        <f t="shared" si="1395"/>
        <v>0</v>
      </c>
      <c r="AR3522" s="370" t="str">
        <f>IF(AQ3522=0,"",
IF(SUM($AQ$3424:AQ3522)=1,AS3522,
IF($AQ$3544&gt;SUM($AQ$3424:AQ3522),_xlfn.CONCAT(", ",AS3522),
IF($AQ$3544=SUM($AQ$3424:AQ3522),_xlfn.CONCAT(" y ",AS3522)))))</f>
        <v/>
      </c>
      <c r="AS3522" s="156" t="s">
        <v>5257</v>
      </c>
      <c r="AT3522" s="285">
        <f t="shared" si="1396"/>
        <v>0</v>
      </c>
      <c r="AU3522" s="449">
        <f t="shared" si="1397"/>
        <v>0</v>
      </c>
      <c r="AV3522" s="469">
        <f t="shared" si="1398"/>
        <v>0</v>
      </c>
      <c r="AW3522" s="272">
        <f t="shared" si="1399"/>
        <v>0</v>
      </c>
      <c r="AX3522" s="273" t="str">
        <f>IF(AW3522=0,"",
IF(SUM($AW$3424:AW3522)=1,AY3522,
IF($AW$3544&gt;SUM($AW$3424:AW3522),_xlfn.CONCAT(", ",AY3522),
IF($AW$3544=SUM($AW$3424:AW3522),_xlfn.CONCAT(" y ",AY3522)))))</f>
        <v/>
      </c>
      <c r="AY3522" s="156" t="s">
        <v>5257</v>
      </c>
    </row>
    <row r="3523" spans="1:51" ht="15" customHeight="1">
      <c r="A3523" s="57"/>
      <c r="B3523" s="26"/>
      <c r="C3523" s="667" t="s">
        <v>5258</v>
      </c>
      <c r="D3523" s="935" t="str">
        <f t="shared" si="1384"/>
        <v/>
      </c>
      <c r="E3523" s="935"/>
      <c r="F3523" s="935"/>
      <c r="G3523" s="935"/>
      <c r="H3523" s="935"/>
      <c r="I3523" s="935"/>
      <c r="J3523" s="935"/>
      <c r="K3523" s="935"/>
      <c r="L3523" s="935"/>
      <c r="M3523" s="935"/>
      <c r="N3523" s="935"/>
      <c r="O3523" s="935"/>
      <c r="P3523" s="935"/>
      <c r="Q3523" s="935"/>
      <c r="R3523" s="935"/>
      <c r="S3523" s="713"/>
      <c r="T3523" s="715"/>
      <c r="U3523" s="713"/>
      <c r="V3523" s="715"/>
      <c r="W3523" s="713"/>
      <c r="X3523" s="715"/>
      <c r="Y3523" s="713"/>
      <c r="Z3523" s="715"/>
      <c r="AA3523" s="713"/>
      <c r="AB3523" s="715"/>
      <c r="AC3523" s="713"/>
      <c r="AD3523" s="715"/>
      <c r="AE3523" s="164"/>
      <c r="AF3523" s="164"/>
      <c r="AG3523" s="199">
        <f t="shared" si="1385"/>
        <v>0</v>
      </c>
      <c r="AH3523" s="298">
        <f t="shared" si="1386"/>
        <v>0</v>
      </c>
      <c r="AI3523" s="293">
        <f t="shared" si="1387"/>
        <v>0</v>
      </c>
      <c r="AJ3523" s="294">
        <f t="shared" si="1388"/>
        <v>0</v>
      </c>
      <c r="AK3523" s="295">
        <f t="shared" si="1389"/>
        <v>0</v>
      </c>
      <c r="AL3523" s="296">
        <f t="shared" si="1390"/>
        <v>0</v>
      </c>
      <c r="AM3523" s="293">
        <f t="shared" si="1391"/>
        <v>0</v>
      </c>
      <c r="AN3523" s="294">
        <f t="shared" si="1392"/>
        <v>0</v>
      </c>
      <c r="AO3523" s="295">
        <f t="shared" si="1393"/>
        <v>0</v>
      </c>
      <c r="AP3523" s="296">
        <f t="shared" si="1394"/>
        <v>0</v>
      </c>
      <c r="AQ3523" s="402">
        <f t="shared" si="1395"/>
        <v>0</v>
      </c>
      <c r="AR3523" s="370" t="str">
        <f>IF(AQ3523=0,"",
IF(SUM($AQ$3424:AQ3523)=1,AS3523,
IF($AQ$3544&gt;SUM($AQ$3424:AQ3523),_xlfn.CONCAT(", ",AS3523),
IF($AQ$3544=SUM($AQ$3424:AQ3523),_xlfn.CONCAT(" y ",AS3523)))))</f>
        <v/>
      </c>
      <c r="AS3523" s="156" t="s">
        <v>5259</v>
      </c>
      <c r="AT3523" s="285">
        <f t="shared" si="1396"/>
        <v>0</v>
      </c>
      <c r="AU3523" s="449">
        <f t="shared" si="1397"/>
        <v>0</v>
      </c>
      <c r="AV3523" s="469">
        <f t="shared" si="1398"/>
        <v>0</v>
      </c>
      <c r="AW3523" s="272">
        <f t="shared" si="1399"/>
        <v>0</v>
      </c>
      <c r="AX3523" s="273" t="str">
        <f>IF(AW3523=0,"",
IF(SUM($AW$3424:AW3523)=1,AY3523,
IF($AW$3544&gt;SUM($AW$3424:AW3523),_xlfn.CONCAT(", ",AY3523),
IF($AW$3544=SUM($AW$3424:AW3523),_xlfn.CONCAT(" y ",AY3523)))))</f>
        <v/>
      </c>
      <c r="AY3523" s="156" t="s">
        <v>5259</v>
      </c>
    </row>
    <row r="3524" spans="1:51" ht="15" customHeight="1">
      <c r="A3524" s="662"/>
      <c r="B3524" s="145"/>
      <c r="C3524" s="157" t="s">
        <v>5260</v>
      </c>
      <c r="D3524" s="935" t="str">
        <f t="shared" si="1384"/>
        <v/>
      </c>
      <c r="E3524" s="935"/>
      <c r="F3524" s="935"/>
      <c r="G3524" s="935"/>
      <c r="H3524" s="935"/>
      <c r="I3524" s="935"/>
      <c r="J3524" s="935"/>
      <c r="K3524" s="935"/>
      <c r="L3524" s="935"/>
      <c r="M3524" s="935"/>
      <c r="N3524" s="935"/>
      <c r="O3524" s="935"/>
      <c r="P3524" s="935"/>
      <c r="Q3524" s="935"/>
      <c r="R3524" s="935"/>
      <c r="S3524" s="713"/>
      <c r="T3524" s="715"/>
      <c r="U3524" s="713"/>
      <c r="V3524" s="715"/>
      <c r="W3524" s="713"/>
      <c r="X3524" s="715"/>
      <c r="Y3524" s="713"/>
      <c r="Z3524" s="715"/>
      <c r="AA3524" s="713"/>
      <c r="AB3524" s="715"/>
      <c r="AC3524" s="713"/>
      <c r="AD3524" s="715"/>
      <c r="AE3524" s="164"/>
      <c r="AF3524" s="164"/>
      <c r="AG3524" s="199">
        <f t="shared" si="1385"/>
        <v>0</v>
      </c>
      <c r="AH3524" s="298">
        <f t="shared" si="1386"/>
        <v>0</v>
      </c>
      <c r="AI3524" s="293">
        <f t="shared" si="1387"/>
        <v>0</v>
      </c>
      <c r="AJ3524" s="294">
        <f t="shared" si="1388"/>
        <v>0</v>
      </c>
      <c r="AK3524" s="295">
        <f t="shared" si="1389"/>
        <v>0</v>
      </c>
      <c r="AL3524" s="296">
        <f t="shared" si="1390"/>
        <v>0</v>
      </c>
      <c r="AM3524" s="293">
        <f t="shared" si="1391"/>
        <v>0</v>
      </c>
      <c r="AN3524" s="294">
        <f t="shared" si="1392"/>
        <v>0</v>
      </c>
      <c r="AO3524" s="295">
        <f t="shared" si="1393"/>
        <v>0</v>
      </c>
      <c r="AP3524" s="296">
        <f t="shared" si="1394"/>
        <v>0</v>
      </c>
      <c r="AQ3524" s="402">
        <f t="shared" si="1395"/>
        <v>0</v>
      </c>
      <c r="AR3524" s="370" t="str">
        <f>IF(AQ3524=0,"",
IF(SUM($AQ$3424:AQ3524)=1,AS3524,
IF($AQ$3544&gt;SUM($AQ$3424:AQ3524),_xlfn.CONCAT(", ",AS3524),
IF($AQ$3544=SUM($AQ$3424:AQ3524),_xlfn.CONCAT(" y ",AS3524)))))</f>
        <v/>
      </c>
      <c r="AS3524" s="156" t="s">
        <v>5261</v>
      </c>
      <c r="AT3524" s="285">
        <f t="shared" si="1396"/>
        <v>0</v>
      </c>
      <c r="AU3524" s="449">
        <f t="shared" si="1397"/>
        <v>0</v>
      </c>
      <c r="AV3524" s="469">
        <f t="shared" si="1398"/>
        <v>0</v>
      </c>
      <c r="AW3524" s="272">
        <f t="shared" si="1399"/>
        <v>0</v>
      </c>
      <c r="AX3524" s="273" t="str">
        <f>IF(AW3524=0,"",
IF(SUM($AW$3424:AW3524)=1,AY3524,
IF($AW$3544&gt;SUM($AW$3424:AW3524),_xlfn.CONCAT(", ",AY3524),
IF($AW$3544=SUM($AW$3424:AW3524),_xlfn.CONCAT(" y ",AY3524)))))</f>
        <v/>
      </c>
      <c r="AY3524" s="156" t="s">
        <v>5261</v>
      </c>
    </row>
    <row r="3525" spans="1:51" ht="15" customHeight="1">
      <c r="A3525" s="662"/>
      <c r="B3525" s="145"/>
      <c r="C3525" s="157" t="s">
        <v>5262</v>
      </c>
      <c r="D3525" s="935" t="str">
        <f t="shared" si="1384"/>
        <v/>
      </c>
      <c r="E3525" s="935"/>
      <c r="F3525" s="935"/>
      <c r="G3525" s="935"/>
      <c r="H3525" s="935"/>
      <c r="I3525" s="935"/>
      <c r="J3525" s="935"/>
      <c r="K3525" s="935"/>
      <c r="L3525" s="935"/>
      <c r="M3525" s="935"/>
      <c r="N3525" s="935"/>
      <c r="O3525" s="935"/>
      <c r="P3525" s="935"/>
      <c r="Q3525" s="935"/>
      <c r="R3525" s="935"/>
      <c r="S3525" s="713"/>
      <c r="T3525" s="715"/>
      <c r="U3525" s="713"/>
      <c r="V3525" s="715"/>
      <c r="W3525" s="713"/>
      <c r="X3525" s="715"/>
      <c r="Y3525" s="713"/>
      <c r="Z3525" s="715"/>
      <c r="AA3525" s="713"/>
      <c r="AB3525" s="715"/>
      <c r="AC3525" s="713"/>
      <c r="AD3525" s="715"/>
      <c r="AE3525" s="164"/>
      <c r="AF3525" s="164"/>
      <c r="AG3525" s="199">
        <f t="shared" si="1385"/>
        <v>0</v>
      </c>
      <c r="AH3525" s="298">
        <f t="shared" si="1386"/>
        <v>0</v>
      </c>
      <c r="AI3525" s="293">
        <f t="shared" si="1387"/>
        <v>0</v>
      </c>
      <c r="AJ3525" s="294">
        <f t="shared" si="1388"/>
        <v>0</v>
      </c>
      <c r="AK3525" s="295">
        <f t="shared" si="1389"/>
        <v>0</v>
      </c>
      <c r="AL3525" s="296">
        <f t="shared" si="1390"/>
        <v>0</v>
      </c>
      <c r="AM3525" s="293">
        <f t="shared" si="1391"/>
        <v>0</v>
      </c>
      <c r="AN3525" s="294">
        <f t="shared" si="1392"/>
        <v>0</v>
      </c>
      <c r="AO3525" s="295">
        <f t="shared" si="1393"/>
        <v>0</v>
      </c>
      <c r="AP3525" s="296">
        <f t="shared" si="1394"/>
        <v>0</v>
      </c>
      <c r="AQ3525" s="402">
        <f t="shared" si="1395"/>
        <v>0</v>
      </c>
      <c r="AR3525" s="370" t="str">
        <f>IF(AQ3525=0,"",
IF(SUM($AQ$3424:AQ3525)=1,AS3525,
IF($AQ$3544&gt;SUM($AQ$3424:AQ3525),_xlfn.CONCAT(", ",AS3525),
IF($AQ$3544=SUM($AQ$3424:AQ3525),_xlfn.CONCAT(" y ",AS3525)))))</f>
        <v/>
      </c>
      <c r="AS3525" s="156" t="s">
        <v>5263</v>
      </c>
      <c r="AT3525" s="285">
        <f t="shared" si="1396"/>
        <v>0</v>
      </c>
      <c r="AU3525" s="449">
        <f t="shared" si="1397"/>
        <v>0</v>
      </c>
      <c r="AV3525" s="469">
        <f t="shared" si="1398"/>
        <v>0</v>
      </c>
      <c r="AW3525" s="272">
        <f t="shared" si="1399"/>
        <v>0</v>
      </c>
      <c r="AX3525" s="273" t="str">
        <f>IF(AW3525=0,"",
IF(SUM($AW$3424:AW3525)=1,AY3525,
IF($AW$3544&gt;SUM($AW$3424:AW3525),_xlfn.CONCAT(", ",AY3525),
IF($AW$3544=SUM($AW$3424:AW3525),_xlfn.CONCAT(" y ",AY3525)))))</f>
        <v/>
      </c>
      <c r="AY3525" s="156" t="s">
        <v>5263</v>
      </c>
    </row>
    <row r="3526" spans="1:51" ht="15" customHeight="1">
      <c r="A3526" s="662"/>
      <c r="B3526" s="145"/>
      <c r="C3526" s="157" t="s">
        <v>5264</v>
      </c>
      <c r="D3526" s="935" t="str">
        <f t="shared" si="1384"/>
        <v/>
      </c>
      <c r="E3526" s="935"/>
      <c r="F3526" s="935"/>
      <c r="G3526" s="935"/>
      <c r="H3526" s="935"/>
      <c r="I3526" s="935"/>
      <c r="J3526" s="935"/>
      <c r="K3526" s="935"/>
      <c r="L3526" s="935"/>
      <c r="M3526" s="935"/>
      <c r="N3526" s="935"/>
      <c r="O3526" s="935"/>
      <c r="P3526" s="935"/>
      <c r="Q3526" s="935"/>
      <c r="R3526" s="935"/>
      <c r="S3526" s="713"/>
      <c r="T3526" s="715"/>
      <c r="U3526" s="713"/>
      <c r="V3526" s="715"/>
      <c r="W3526" s="713"/>
      <c r="X3526" s="715"/>
      <c r="Y3526" s="713"/>
      <c r="Z3526" s="715"/>
      <c r="AA3526" s="713"/>
      <c r="AB3526" s="715"/>
      <c r="AC3526" s="713"/>
      <c r="AD3526" s="715"/>
      <c r="AE3526" s="164"/>
      <c r="AF3526" s="164"/>
      <c r="AG3526" s="199">
        <f t="shared" si="1385"/>
        <v>0</v>
      </c>
      <c r="AH3526" s="298">
        <f t="shared" si="1386"/>
        <v>0</v>
      </c>
      <c r="AI3526" s="293">
        <f t="shared" si="1387"/>
        <v>0</v>
      </c>
      <c r="AJ3526" s="294">
        <f t="shared" si="1388"/>
        <v>0</v>
      </c>
      <c r="AK3526" s="295">
        <f t="shared" si="1389"/>
        <v>0</v>
      </c>
      <c r="AL3526" s="296">
        <f t="shared" si="1390"/>
        <v>0</v>
      </c>
      <c r="AM3526" s="293">
        <f t="shared" si="1391"/>
        <v>0</v>
      </c>
      <c r="AN3526" s="294">
        <f t="shared" si="1392"/>
        <v>0</v>
      </c>
      <c r="AO3526" s="295">
        <f t="shared" si="1393"/>
        <v>0</v>
      </c>
      <c r="AP3526" s="296">
        <f t="shared" si="1394"/>
        <v>0</v>
      </c>
      <c r="AQ3526" s="402">
        <f t="shared" si="1395"/>
        <v>0</v>
      </c>
      <c r="AR3526" s="370" t="str">
        <f>IF(AQ3526=0,"",
IF(SUM($AQ$3424:AQ3526)=1,AS3526,
IF($AQ$3544&gt;SUM($AQ$3424:AQ3526),_xlfn.CONCAT(", ",AS3526),
IF($AQ$3544=SUM($AQ$3424:AQ3526),_xlfn.CONCAT(" y ",AS3526)))))</f>
        <v/>
      </c>
      <c r="AS3526" s="156" t="s">
        <v>5265</v>
      </c>
      <c r="AT3526" s="285">
        <f t="shared" si="1396"/>
        <v>0</v>
      </c>
      <c r="AU3526" s="449">
        <f t="shared" si="1397"/>
        <v>0</v>
      </c>
      <c r="AV3526" s="469">
        <f t="shared" si="1398"/>
        <v>0</v>
      </c>
      <c r="AW3526" s="272">
        <f t="shared" si="1399"/>
        <v>0</v>
      </c>
      <c r="AX3526" s="273" t="str">
        <f>IF(AW3526=0,"",
IF(SUM($AW$3424:AW3526)=1,AY3526,
IF($AW$3544&gt;SUM($AW$3424:AW3526),_xlfn.CONCAT(", ",AY3526),
IF($AW$3544=SUM($AW$3424:AW3526),_xlfn.CONCAT(" y ",AY3526)))))</f>
        <v/>
      </c>
      <c r="AY3526" s="156" t="s">
        <v>5265</v>
      </c>
    </row>
    <row r="3527" spans="1:51" ht="15" customHeight="1">
      <c r="A3527" s="662"/>
      <c r="B3527" s="145"/>
      <c r="C3527" s="157" t="s">
        <v>5266</v>
      </c>
      <c r="D3527" s="935" t="str">
        <f t="shared" si="1384"/>
        <v/>
      </c>
      <c r="E3527" s="935"/>
      <c r="F3527" s="935"/>
      <c r="G3527" s="935"/>
      <c r="H3527" s="935"/>
      <c r="I3527" s="935"/>
      <c r="J3527" s="935"/>
      <c r="K3527" s="935"/>
      <c r="L3527" s="935"/>
      <c r="M3527" s="935"/>
      <c r="N3527" s="935"/>
      <c r="O3527" s="935"/>
      <c r="P3527" s="935"/>
      <c r="Q3527" s="935"/>
      <c r="R3527" s="935"/>
      <c r="S3527" s="713"/>
      <c r="T3527" s="715"/>
      <c r="U3527" s="713"/>
      <c r="V3527" s="715"/>
      <c r="W3527" s="713"/>
      <c r="X3527" s="715"/>
      <c r="Y3527" s="713"/>
      <c r="Z3527" s="715"/>
      <c r="AA3527" s="713"/>
      <c r="AB3527" s="715"/>
      <c r="AC3527" s="713"/>
      <c r="AD3527" s="715"/>
      <c r="AE3527" s="164"/>
      <c r="AF3527" s="164"/>
      <c r="AG3527" s="199">
        <f t="shared" si="1385"/>
        <v>0</v>
      </c>
      <c r="AH3527" s="298">
        <f t="shared" si="1386"/>
        <v>0</v>
      </c>
      <c r="AI3527" s="293">
        <f t="shared" si="1387"/>
        <v>0</v>
      </c>
      <c r="AJ3527" s="294">
        <f t="shared" si="1388"/>
        <v>0</v>
      </c>
      <c r="AK3527" s="295">
        <f t="shared" si="1389"/>
        <v>0</v>
      </c>
      <c r="AL3527" s="296">
        <f t="shared" si="1390"/>
        <v>0</v>
      </c>
      <c r="AM3527" s="293">
        <f t="shared" si="1391"/>
        <v>0</v>
      </c>
      <c r="AN3527" s="294">
        <f t="shared" si="1392"/>
        <v>0</v>
      </c>
      <c r="AO3527" s="295">
        <f t="shared" si="1393"/>
        <v>0</v>
      </c>
      <c r="AP3527" s="296">
        <f t="shared" si="1394"/>
        <v>0</v>
      </c>
      <c r="AQ3527" s="402">
        <f t="shared" si="1395"/>
        <v>0</v>
      </c>
      <c r="AR3527" s="370" t="str">
        <f>IF(AQ3527=0,"",
IF(SUM($AQ$3424:AQ3527)=1,AS3527,
IF($AQ$3544&gt;SUM($AQ$3424:AQ3527),_xlfn.CONCAT(", ",AS3527),
IF($AQ$3544=SUM($AQ$3424:AQ3527),_xlfn.CONCAT(" y ",AS3527)))))</f>
        <v/>
      </c>
      <c r="AS3527" s="156" t="s">
        <v>5267</v>
      </c>
      <c r="AT3527" s="285">
        <f t="shared" si="1396"/>
        <v>0</v>
      </c>
      <c r="AU3527" s="449">
        <f t="shared" si="1397"/>
        <v>0</v>
      </c>
      <c r="AV3527" s="469">
        <f t="shared" si="1398"/>
        <v>0</v>
      </c>
      <c r="AW3527" s="272">
        <f t="shared" si="1399"/>
        <v>0</v>
      </c>
      <c r="AX3527" s="273" t="str">
        <f>IF(AW3527=0,"",
IF(SUM($AW$3424:AW3527)=1,AY3527,
IF($AW$3544&gt;SUM($AW$3424:AW3527),_xlfn.CONCAT(", ",AY3527),
IF($AW$3544=SUM($AW$3424:AW3527),_xlfn.CONCAT(" y ",AY3527)))))</f>
        <v/>
      </c>
      <c r="AY3527" s="156" t="s">
        <v>5267</v>
      </c>
    </row>
    <row r="3528" spans="1:51" ht="15" customHeight="1">
      <c r="A3528" s="662"/>
      <c r="B3528" s="145"/>
      <c r="C3528" s="157" t="s">
        <v>5268</v>
      </c>
      <c r="D3528" s="935" t="str">
        <f t="shared" si="1384"/>
        <v/>
      </c>
      <c r="E3528" s="935"/>
      <c r="F3528" s="935"/>
      <c r="G3528" s="935"/>
      <c r="H3528" s="935"/>
      <c r="I3528" s="935"/>
      <c r="J3528" s="935"/>
      <c r="K3528" s="935"/>
      <c r="L3528" s="935"/>
      <c r="M3528" s="935"/>
      <c r="N3528" s="935"/>
      <c r="O3528" s="935"/>
      <c r="P3528" s="935"/>
      <c r="Q3528" s="935"/>
      <c r="R3528" s="935"/>
      <c r="S3528" s="713"/>
      <c r="T3528" s="715"/>
      <c r="U3528" s="713"/>
      <c r="V3528" s="715"/>
      <c r="W3528" s="713"/>
      <c r="X3528" s="715"/>
      <c r="Y3528" s="713"/>
      <c r="Z3528" s="715"/>
      <c r="AA3528" s="713"/>
      <c r="AB3528" s="715"/>
      <c r="AC3528" s="713"/>
      <c r="AD3528" s="715"/>
      <c r="AE3528" s="164"/>
      <c r="AF3528" s="164"/>
      <c r="AG3528" s="199">
        <f t="shared" si="1385"/>
        <v>0</v>
      </c>
      <c r="AH3528" s="298">
        <f t="shared" si="1386"/>
        <v>0</v>
      </c>
      <c r="AI3528" s="293">
        <f t="shared" si="1387"/>
        <v>0</v>
      </c>
      <c r="AJ3528" s="294">
        <f t="shared" si="1388"/>
        <v>0</v>
      </c>
      <c r="AK3528" s="295">
        <f t="shared" si="1389"/>
        <v>0</v>
      </c>
      <c r="AL3528" s="296">
        <f t="shared" si="1390"/>
        <v>0</v>
      </c>
      <c r="AM3528" s="293">
        <f t="shared" si="1391"/>
        <v>0</v>
      </c>
      <c r="AN3528" s="294">
        <f t="shared" si="1392"/>
        <v>0</v>
      </c>
      <c r="AO3528" s="295">
        <f t="shared" si="1393"/>
        <v>0</v>
      </c>
      <c r="AP3528" s="296">
        <f t="shared" si="1394"/>
        <v>0</v>
      </c>
      <c r="AQ3528" s="402">
        <f t="shared" si="1395"/>
        <v>0</v>
      </c>
      <c r="AR3528" s="370" t="str">
        <f>IF(AQ3528=0,"",
IF(SUM($AQ$3424:AQ3528)=1,AS3528,
IF($AQ$3544&gt;SUM($AQ$3424:AQ3528),_xlfn.CONCAT(", ",AS3528),
IF($AQ$3544=SUM($AQ$3424:AQ3528),_xlfn.CONCAT(" y ",AS3528)))))</f>
        <v/>
      </c>
      <c r="AS3528" s="156" t="s">
        <v>5269</v>
      </c>
      <c r="AT3528" s="285">
        <f t="shared" si="1396"/>
        <v>0</v>
      </c>
      <c r="AU3528" s="449">
        <f t="shared" si="1397"/>
        <v>0</v>
      </c>
      <c r="AV3528" s="469">
        <f t="shared" si="1398"/>
        <v>0</v>
      </c>
      <c r="AW3528" s="272">
        <f t="shared" si="1399"/>
        <v>0</v>
      </c>
      <c r="AX3528" s="273" t="str">
        <f>IF(AW3528=0,"",
IF(SUM($AW$3424:AW3528)=1,AY3528,
IF($AW$3544&gt;SUM($AW$3424:AW3528),_xlfn.CONCAT(", ",AY3528),
IF($AW$3544=SUM($AW$3424:AW3528),_xlfn.CONCAT(" y ",AY3528)))))</f>
        <v/>
      </c>
      <c r="AY3528" s="156" t="s">
        <v>5269</v>
      </c>
    </row>
    <row r="3529" spans="1:51" ht="15" customHeight="1">
      <c r="A3529" s="662"/>
      <c r="B3529" s="145"/>
      <c r="C3529" s="157" t="s">
        <v>5270</v>
      </c>
      <c r="D3529" s="935" t="str">
        <f t="shared" si="1384"/>
        <v/>
      </c>
      <c r="E3529" s="935"/>
      <c r="F3529" s="935"/>
      <c r="G3529" s="935"/>
      <c r="H3529" s="935"/>
      <c r="I3529" s="935"/>
      <c r="J3529" s="935"/>
      <c r="K3529" s="935"/>
      <c r="L3529" s="935"/>
      <c r="M3529" s="935"/>
      <c r="N3529" s="935"/>
      <c r="O3529" s="935"/>
      <c r="P3529" s="935"/>
      <c r="Q3529" s="935"/>
      <c r="R3529" s="935"/>
      <c r="S3529" s="713"/>
      <c r="T3529" s="715"/>
      <c r="U3529" s="713"/>
      <c r="V3529" s="715"/>
      <c r="W3529" s="713"/>
      <c r="X3529" s="715"/>
      <c r="Y3529" s="713"/>
      <c r="Z3529" s="715"/>
      <c r="AA3529" s="713"/>
      <c r="AB3529" s="715"/>
      <c r="AC3529" s="713"/>
      <c r="AD3529" s="715"/>
      <c r="AE3529" s="164"/>
      <c r="AF3529" s="164"/>
      <c r="AG3529" s="199">
        <f t="shared" si="1385"/>
        <v>0</v>
      </c>
      <c r="AH3529" s="298">
        <f t="shared" si="1386"/>
        <v>0</v>
      </c>
      <c r="AI3529" s="293">
        <f t="shared" si="1387"/>
        <v>0</v>
      </c>
      <c r="AJ3529" s="294">
        <f t="shared" si="1388"/>
        <v>0</v>
      </c>
      <c r="AK3529" s="295">
        <f t="shared" si="1389"/>
        <v>0</v>
      </c>
      <c r="AL3529" s="296">
        <f t="shared" si="1390"/>
        <v>0</v>
      </c>
      <c r="AM3529" s="293">
        <f t="shared" si="1391"/>
        <v>0</v>
      </c>
      <c r="AN3529" s="294">
        <f t="shared" si="1392"/>
        <v>0</v>
      </c>
      <c r="AO3529" s="295">
        <f t="shared" si="1393"/>
        <v>0</v>
      </c>
      <c r="AP3529" s="296">
        <f t="shared" si="1394"/>
        <v>0</v>
      </c>
      <c r="AQ3529" s="402">
        <f t="shared" si="1395"/>
        <v>0</v>
      </c>
      <c r="AR3529" s="370" t="str">
        <f>IF(AQ3529=0,"",
IF(SUM($AQ$3424:AQ3529)=1,AS3529,
IF($AQ$3544&gt;SUM($AQ$3424:AQ3529),_xlfn.CONCAT(", ",AS3529),
IF($AQ$3544=SUM($AQ$3424:AQ3529),_xlfn.CONCAT(" y ",AS3529)))))</f>
        <v/>
      </c>
      <c r="AS3529" s="156" t="s">
        <v>5271</v>
      </c>
      <c r="AT3529" s="285">
        <f t="shared" si="1396"/>
        <v>0</v>
      </c>
      <c r="AU3529" s="449">
        <f t="shared" si="1397"/>
        <v>0</v>
      </c>
      <c r="AV3529" s="469">
        <f t="shared" si="1398"/>
        <v>0</v>
      </c>
      <c r="AW3529" s="272">
        <f t="shared" si="1399"/>
        <v>0</v>
      </c>
      <c r="AX3529" s="273" t="str">
        <f>IF(AW3529=0,"",
IF(SUM($AW$3424:AW3529)=1,AY3529,
IF($AW$3544&gt;SUM($AW$3424:AW3529),_xlfn.CONCAT(", ",AY3529),
IF($AW$3544=SUM($AW$3424:AW3529),_xlfn.CONCAT(" y ",AY3529)))))</f>
        <v/>
      </c>
      <c r="AY3529" s="156" t="s">
        <v>5271</v>
      </c>
    </row>
    <row r="3530" spans="1:51" ht="15" customHeight="1">
      <c r="A3530" s="662"/>
      <c r="B3530" s="145"/>
      <c r="C3530" s="157" t="s">
        <v>5272</v>
      </c>
      <c r="D3530" s="935" t="str">
        <f t="shared" si="1384"/>
        <v/>
      </c>
      <c r="E3530" s="935"/>
      <c r="F3530" s="935"/>
      <c r="G3530" s="935"/>
      <c r="H3530" s="935"/>
      <c r="I3530" s="935"/>
      <c r="J3530" s="935"/>
      <c r="K3530" s="935"/>
      <c r="L3530" s="935"/>
      <c r="M3530" s="935"/>
      <c r="N3530" s="935"/>
      <c r="O3530" s="935"/>
      <c r="P3530" s="935"/>
      <c r="Q3530" s="935"/>
      <c r="R3530" s="935"/>
      <c r="S3530" s="713"/>
      <c r="T3530" s="715"/>
      <c r="U3530" s="713"/>
      <c r="V3530" s="715"/>
      <c r="W3530" s="713"/>
      <c r="X3530" s="715"/>
      <c r="Y3530" s="713"/>
      <c r="Z3530" s="715"/>
      <c r="AA3530" s="713"/>
      <c r="AB3530" s="715"/>
      <c r="AC3530" s="713"/>
      <c r="AD3530" s="715"/>
      <c r="AE3530" s="164"/>
      <c r="AF3530" s="164"/>
      <c r="AG3530" s="199">
        <f t="shared" si="1385"/>
        <v>0</v>
      </c>
      <c r="AH3530" s="298">
        <f t="shared" si="1386"/>
        <v>0</v>
      </c>
      <c r="AI3530" s="293">
        <f t="shared" si="1387"/>
        <v>0</v>
      </c>
      <c r="AJ3530" s="294">
        <f t="shared" si="1388"/>
        <v>0</v>
      </c>
      <c r="AK3530" s="295">
        <f t="shared" si="1389"/>
        <v>0</v>
      </c>
      <c r="AL3530" s="296">
        <f t="shared" si="1390"/>
        <v>0</v>
      </c>
      <c r="AM3530" s="293">
        <f t="shared" si="1391"/>
        <v>0</v>
      </c>
      <c r="AN3530" s="294">
        <f t="shared" si="1392"/>
        <v>0</v>
      </c>
      <c r="AO3530" s="295">
        <f t="shared" si="1393"/>
        <v>0</v>
      </c>
      <c r="AP3530" s="296">
        <f t="shared" si="1394"/>
        <v>0</v>
      </c>
      <c r="AQ3530" s="402">
        <f t="shared" si="1395"/>
        <v>0</v>
      </c>
      <c r="AR3530" s="370" t="str">
        <f>IF(AQ3530=0,"",
IF(SUM($AQ$3424:AQ3530)=1,AS3530,
IF($AQ$3544&gt;SUM($AQ$3424:AQ3530),_xlfn.CONCAT(", ",AS3530),
IF($AQ$3544=SUM($AQ$3424:AQ3530),_xlfn.CONCAT(" y ",AS3530)))))</f>
        <v/>
      </c>
      <c r="AS3530" s="156" t="s">
        <v>5273</v>
      </c>
      <c r="AT3530" s="285">
        <f t="shared" si="1396"/>
        <v>0</v>
      </c>
      <c r="AU3530" s="449">
        <f t="shared" si="1397"/>
        <v>0</v>
      </c>
      <c r="AV3530" s="469">
        <f t="shared" si="1398"/>
        <v>0</v>
      </c>
      <c r="AW3530" s="272">
        <f t="shared" si="1399"/>
        <v>0</v>
      </c>
      <c r="AX3530" s="273" t="str">
        <f>IF(AW3530=0,"",
IF(SUM($AW$3424:AW3530)=1,AY3530,
IF($AW$3544&gt;SUM($AW$3424:AW3530),_xlfn.CONCAT(", ",AY3530),
IF($AW$3544=SUM($AW$3424:AW3530),_xlfn.CONCAT(" y ",AY3530)))))</f>
        <v/>
      </c>
      <c r="AY3530" s="156" t="s">
        <v>5273</v>
      </c>
    </row>
    <row r="3531" spans="1:51" ht="15" customHeight="1">
      <c r="A3531" s="662"/>
      <c r="B3531" s="145"/>
      <c r="C3531" s="157" t="s">
        <v>5274</v>
      </c>
      <c r="D3531" s="935" t="str">
        <f t="shared" si="1384"/>
        <v/>
      </c>
      <c r="E3531" s="935"/>
      <c r="F3531" s="935"/>
      <c r="G3531" s="935"/>
      <c r="H3531" s="935"/>
      <c r="I3531" s="935"/>
      <c r="J3531" s="935"/>
      <c r="K3531" s="935"/>
      <c r="L3531" s="935"/>
      <c r="M3531" s="935"/>
      <c r="N3531" s="935"/>
      <c r="O3531" s="935"/>
      <c r="P3531" s="935"/>
      <c r="Q3531" s="935"/>
      <c r="R3531" s="935"/>
      <c r="S3531" s="713"/>
      <c r="T3531" s="715"/>
      <c r="U3531" s="713"/>
      <c r="V3531" s="715"/>
      <c r="W3531" s="713"/>
      <c r="X3531" s="715"/>
      <c r="Y3531" s="713"/>
      <c r="Z3531" s="715"/>
      <c r="AA3531" s="713"/>
      <c r="AB3531" s="715"/>
      <c r="AC3531" s="713"/>
      <c r="AD3531" s="715"/>
      <c r="AE3531" s="164"/>
      <c r="AF3531" s="164"/>
      <c r="AG3531" s="199">
        <f t="shared" si="1385"/>
        <v>0</v>
      </c>
      <c r="AH3531" s="298">
        <f t="shared" si="1386"/>
        <v>0</v>
      </c>
      <c r="AI3531" s="293">
        <f t="shared" si="1387"/>
        <v>0</v>
      </c>
      <c r="AJ3531" s="294">
        <f t="shared" si="1388"/>
        <v>0</v>
      </c>
      <c r="AK3531" s="295">
        <f t="shared" si="1389"/>
        <v>0</v>
      </c>
      <c r="AL3531" s="296">
        <f t="shared" si="1390"/>
        <v>0</v>
      </c>
      <c r="AM3531" s="293">
        <f t="shared" si="1391"/>
        <v>0</v>
      </c>
      <c r="AN3531" s="294">
        <f t="shared" si="1392"/>
        <v>0</v>
      </c>
      <c r="AO3531" s="295">
        <f t="shared" si="1393"/>
        <v>0</v>
      </c>
      <c r="AP3531" s="296">
        <f t="shared" si="1394"/>
        <v>0</v>
      </c>
      <c r="AQ3531" s="402">
        <f t="shared" si="1395"/>
        <v>0</v>
      </c>
      <c r="AR3531" s="370" t="str">
        <f>IF(AQ3531=0,"",
IF(SUM($AQ$3424:AQ3531)=1,AS3531,
IF($AQ$3544&gt;SUM($AQ$3424:AQ3531),_xlfn.CONCAT(", ",AS3531),
IF($AQ$3544=SUM($AQ$3424:AQ3531),_xlfn.CONCAT(" y ",AS3531)))))</f>
        <v/>
      </c>
      <c r="AS3531" s="156" t="s">
        <v>5275</v>
      </c>
      <c r="AT3531" s="285">
        <f t="shared" si="1396"/>
        <v>0</v>
      </c>
      <c r="AU3531" s="449">
        <f t="shared" si="1397"/>
        <v>0</v>
      </c>
      <c r="AV3531" s="469">
        <f t="shared" si="1398"/>
        <v>0</v>
      </c>
      <c r="AW3531" s="272">
        <f t="shared" si="1399"/>
        <v>0</v>
      </c>
      <c r="AX3531" s="273" t="str">
        <f>IF(AW3531=0,"",
IF(SUM($AW$3424:AW3531)=1,AY3531,
IF($AW$3544&gt;SUM($AW$3424:AW3531),_xlfn.CONCAT(", ",AY3531),
IF($AW$3544=SUM($AW$3424:AW3531),_xlfn.CONCAT(" y ",AY3531)))))</f>
        <v/>
      </c>
      <c r="AY3531" s="156" t="s">
        <v>5275</v>
      </c>
    </row>
    <row r="3532" spans="1:51" ht="15" customHeight="1">
      <c r="A3532" s="662"/>
      <c r="B3532" s="145"/>
      <c r="C3532" s="157" t="s">
        <v>5276</v>
      </c>
      <c r="D3532" s="935" t="str">
        <f t="shared" si="1384"/>
        <v/>
      </c>
      <c r="E3532" s="935"/>
      <c r="F3532" s="935"/>
      <c r="G3532" s="935"/>
      <c r="H3532" s="935"/>
      <c r="I3532" s="935"/>
      <c r="J3532" s="935"/>
      <c r="K3532" s="935"/>
      <c r="L3532" s="935"/>
      <c r="M3532" s="935"/>
      <c r="N3532" s="935"/>
      <c r="O3532" s="935"/>
      <c r="P3532" s="935"/>
      <c r="Q3532" s="935"/>
      <c r="R3532" s="935"/>
      <c r="S3532" s="713"/>
      <c r="T3532" s="715"/>
      <c r="U3532" s="713"/>
      <c r="V3532" s="715"/>
      <c r="W3532" s="713"/>
      <c r="X3532" s="715"/>
      <c r="Y3532" s="713"/>
      <c r="Z3532" s="715"/>
      <c r="AA3532" s="713"/>
      <c r="AB3532" s="715"/>
      <c r="AC3532" s="713"/>
      <c r="AD3532" s="715"/>
      <c r="AE3532" s="164"/>
      <c r="AF3532" s="164"/>
      <c r="AG3532" s="199">
        <f t="shared" si="1385"/>
        <v>0</v>
      </c>
      <c r="AH3532" s="298">
        <f t="shared" si="1386"/>
        <v>0</v>
      </c>
      <c r="AI3532" s="293">
        <f t="shared" si="1387"/>
        <v>0</v>
      </c>
      <c r="AJ3532" s="294">
        <f t="shared" si="1388"/>
        <v>0</v>
      </c>
      <c r="AK3532" s="295">
        <f t="shared" si="1389"/>
        <v>0</v>
      </c>
      <c r="AL3532" s="296">
        <f t="shared" si="1390"/>
        <v>0</v>
      </c>
      <c r="AM3532" s="293">
        <f t="shared" si="1391"/>
        <v>0</v>
      </c>
      <c r="AN3532" s="294">
        <f t="shared" si="1392"/>
        <v>0</v>
      </c>
      <c r="AO3532" s="295">
        <f t="shared" si="1393"/>
        <v>0</v>
      </c>
      <c r="AP3532" s="296">
        <f t="shared" si="1394"/>
        <v>0</v>
      </c>
      <c r="AQ3532" s="402">
        <f t="shared" si="1395"/>
        <v>0</v>
      </c>
      <c r="AR3532" s="370" t="str">
        <f>IF(AQ3532=0,"",
IF(SUM($AQ$3424:AQ3532)=1,AS3532,
IF($AQ$3544&gt;SUM($AQ$3424:AQ3532),_xlfn.CONCAT(", ",AS3532),
IF($AQ$3544=SUM($AQ$3424:AQ3532),_xlfn.CONCAT(" y ",AS3532)))))</f>
        <v/>
      </c>
      <c r="AS3532" s="156" t="s">
        <v>5277</v>
      </c>
      <c r="AT3532" s="285">
        <f t="shared" si="1396"/>
        <v>0</v>
      </c>
      <c r="AU3532" s="449">
        <f t="shared" si="1397"/>
        <v>0</v>
      </c>
      <c r="AV3532" s="469">
        <f t="shared" si="1398"/>
        <v>0</v>
      </c>
      <c r="AW3532" s="272">
        <f t="shared" si="1399"/>
        <v>0</v>
      </c>
      <c r="AX3532" s="273" t="str">
        <f>IF(AW3532=0,"",
IF(SUM($AW$3424:AW3532)=1,AY3532,
IF($AW$3544&gt;SUM($AW$3424:AW3532),_xlfn.CONCAT(", ",AY3532),
IF($AW$3544=SUM($AW$3424:AW3532),_xlfn.CONCAT(" y ",AY3532)))))</f>
        <v/>
      </c>
      <c r="AY3532" s="156" t="s">
        <v>5277</v>
      </c>
    </row>
    <row r="3533" spans="1:51" ht="15" customHeight="1">
      <c r="A3533" s="662"/>
      <c r="B3533" s="145"/>
      <c r="C3533" s="157" t="s">
        <v>5278</v>
      </c>
      <c r="D3533" s="935" t="str">
        <f t="shared" si="1384"/>
        <v/>
      </c>
      <c r="E3533" s="935"/>
      <c r="F3533" s="935"/>
      <c r="G3533" s="935"/>
      <c r="H3533" s="935"/>
      <c r="I3533" s="935"/>
      <c r="J3533" s="935"/>
      <c r="K3533" s="935"/>
      <c r="L3533" s="935"/>
      <c r="M3533" s="935"/>
      <c r="N3533" s="935"/>
      <c r="O3533" s="935"/>
      <c r="P3533" s="935"/>
      <c r="Q3533" s="935"/>
      <c r="R3533" s="935"/>
      <c r="S3533" s="713"/>
      <c r="T3533" s="715"/>
      <c r="U3533" s="713"/>
      <c r="V3533" s="715"/>
      <c r="W3533" s="713"/>
      <c r="X3533" s="715"/>
      <c r="Y3533" s="713"/>
      <c r="Z3533" s="715"/>
      <c r="AA3533" s="713"/>
      <c r="AB3533" s="715"/>
      <c r="AC3533" s="713"/>
      <c r="AD3533" s="715"/>
      <c r="AE3533" s="164"/>
      <c r="AF3533" s="164"/>
      <c r="AG3533" s="199">
        <f t="shared" si="1385"/>
        <v>0</v>
      </c>
      <c r="AH3533" s="298">
        <f t="shared" si="1386"/>
        <v>0</v>
      </c>
      <c r="AI3533" s="293">
        <f t="shared" si="1387"/>
        <v>0</v>
      </c>
      <c r="AJ3533" s="294">
        <f t="shared" si="1388"/>
        <v>0</v>
      </c>
      <c r="AK3533" s="295">
        <f t="shared" si="1389"/>
        <v>0</v>
      </c>
      <c r="AL3533" s="296">
        <f t="shared" si="1390"/>
        <v>0</v>
      </c>
      <c r="AM3533" s="293">
        <f t="shared" si="1391"/>
        <v>0</v>
      </c>
      <c r="AN3533" s="294">
        <f t="shared" si="1392"/>
        <v>0</v>
      </c>
      <c r="AO3533" s="295">
        <f t="shared" si="1393"/>
        <v>0</v>
      </c>
      <c r="AP3533" s="296">
        <f t="shared" si="1394"/>
        <v>0</v>
      </c>
      <c r="AQ3533" s="402">
        <f t="shared" si="1395"/>
        <v>0</v>
      </c>
      <c r="AR3533" s="370" t="str">
        <f>IF(AQ3533=0,"",
IF(SUM($AQ$3424:AQ3533)=1,AS3533,
IF($AQ$3544&gt;SUM($AQ$3424:AQ3533),_xlfn.CONCAT(", ",AS3533),
IF($AQ$3544=SUM($AQ$3424:AQ3533),_xlfn.CONCAT(" y ",AS3533)))))</f>
        <v/>
      </c>
      <c r="AS3533" s="156" t="s">
        <v>5279</v>
      </c>
      <c r="AT3533" s="285">
        <f t="shared" si="1396"/>
        <v>0</v>
      </c>
      <c r="AU3533" s="449">
        <f t="shared" si="1397"/>
        <v>0</v>
      </c>
      <c r="AV3533" s="469">
        <f t="shared" si="1398"/>
        <v>0</v>
      </c>
      <c r="AW3533" s="272">
        <f t="shared" si="1399"/>
        <v>0</v>
      </c>
      <c r="AX3533" s="273" t="str">
        <f>IF(AW3533=0,"",
IF(SUM($AW$3424:AW3533)=1,AY3533,
IF($AW$3544&gt;SUM($AW$3424:AW3533),_xlfn.CONCAT(", ",AY3533),
IF($AW$3544=SUM($AW$3424:AW3533),_xlfn.CONCAT(" y ",AY3533)))))</f>
        <v/>
      </c>
      <c r="AY3533" s="156" t="s">
        <v>5279</v>
      </c>
    </row>
    <row r="3534" spans="1:51" ht="15" customHeight="1">
      <c r="A3534" s="662"/>
      <c r="B3534" s="145"/>
      <c r="C3534" s="157" t="s">
        <v>5280</v>
      </c>
      <c r="D3534" s="935" t="str">
        <f t="shared" si="1384"/>
        <v/>
      </c>
      <c r="E3534" s="935"/>
      <c r="F3534" s="935"/>
      <c r="G3534" s="935"/>
      <c r="H3534" s="935"/>
      <c r="I3534" s="935"/>
      <c r="J3534" s="935"/>
      <c r="K3534" s="935"/>
      <c r="L3534" s="935"/>
      <c r="M3534" s="935"/>
      <c r="N3534" s="935"/>
      <c r="O3534" s="935"/>
      <c r="P3534" s="935"/>
      <c r="Q3534" s="935"/>
      <c r="R3534" s="935"/>
      <c r="S3534" s="713"/>
      <c r="T3534" s="715"/>
      <c r="U3534" s="713"/>
      <c r="V3534" s="715"/>
      <c r="W3534" s="713"/>
      <c r="X3534" s="715"/>
      <c r="Y3534" s="713"/>
      <c r="Z3534" s="715"/>
      <c r="AA3534" s="713"/>
      <c r="AB3534" s="715"/>
      <c r="AC3534" s="713"/>
      <c r="AD3534" s="715"/>
      <c r="AE3534" s="164"/>
      <c r="AF3534" s="164"/>
      <c r="AG3534" s="199">
        <f t="shared" si="1385"/>
        <v>0</v>
      </c>
      <c r="AH3534" s="298">
        <f t="shared" si="1386"/>
        <v>0</v>
      </c>
      <c r="AI3534" s="293">
        <f t="shared" si="1387"/>
        <v>0</v>
      </c>
      <c r="AJ3534" s="294">
        <f t="shared" si="1388"/>
        <v>0</v>
      </c>
      <c r="AK3534" s="295">
        <f t="shared" si="1389"/>
        <v>0</v>
      </c>
      <c r="AL3534" s="296">
        <f t="shared" si="1390"/>
        <v>0</v>
      </c>
      <c r="AM3534" s="293">
        <f t="shared" si="1391"/>
        <v>0</v>
      </c>
      <c r="AN3534" s="294">
        <f t="shared" si="1392"/>
        <v>0</v>
      </c>
      <c r="AO3534" s="295">
        <f t="shared" si="1393"/>
        <v>0</v>
      </c>
      <c r="AP3534" s="296">
        <f t="shared" si="1394"/>
        <v>0</v>
      </c>
      <c r="AQ3534" s="402">
        <f t="shared" si="1395"/>
        <v>0</v>
      </c>
      <c r="AR3534" s="370" t="str">
        <f>IF(AQ3534=0,"",
IF(SUM($AQ$3424:AQ3534)=1,AS3534,
IF($AQ$3544&gt;SUM($AQ$3424:AQ3534),_xlfn.CONCAT(", ",AS3534),
IF($AQ$3544=SUM($AQ$3424:AQ3534),_xlfn.CONCAT(" y ",AS3534)))))</f>
        <v/>
      </c>
      <c r="AS3534" s="156" t="s">
        <v>5281</v>
      </c>
      <c r="AT3534" s="285">
        <f t="shared" si="1396"/>
        <v>0</v>
      </c>
      <c r="AU3534" s="449">
        <f t="shared" si="1397"/>
        <v>0</v>
      </c>
      <c r="AV3534" s="469">
        <f t="shared" si="1398"/>
        <v>0</v>
      </c>
      <c r="AW3534" s="272">
        <f t="shared" si="1399"/>
        <v>0</v>
      </c>
      <c r="AX3534" s="273" t="str">
        <f>IF(AW3534=0,"",
IF(SUM($AW$3424:AW3534)=1,AY3534,
IF($AW$3544&gt;SUM($AW$3424:AW3534),_xlfn.CONCAT(", ",AY3534),
IF($AW$3544=SUM($AW$3424:AW3534),_xlfn.CONCAT(" y ",AY3534)))))</f>
        <v/>
      </c>
      <c r="AY3534" s="156" t="s">
        <v>5281</v>
      </c>
    </row>
    <row r="3535" spans="1:51" ht="15" customHeight="1">
      <c r="A3535" s="662"/>
      <c r="B3535" s="145"/>
      <c r="C3535" s="157" t="s">
        <v>5282</v>
      </c>
      <c r="D3535" s="935" t="str">
        <f t="shared" si="1384"/>
        <v/>
      </c>
      <c r="E3535" s="935"/>
      <c r="F3535" s="935"/>
      <c r="G3535" s="935"/>
      <c r="H3535" s="935"/>
      <c r="I3535" s="935"/>
      <c r="J3535" s="935"/>
      <c r="K3535" s="935"/>
      <c r="L3535" s="935"/>
      <c r="M3535" s="935"/>
      <c r="N3535" s="935"/>
      <c r="O3535" s="935"/>
      <c r="P3535" s="935"/>
      <c r="Q3535" s="935"/>
      <c r="R3535" s="935"/>
      <c r="S3535" s="713"/>
      <c r="T3535" s="715"/>
      <c r="U3535" s="713"/>
      <c r="V3535" s="715"/>
      <c r="W3535" s="713"/>
      <c r="X3535" s="715"/>
      <c r="Y3535" s="713"/>
      <c r="Z3535" s="715"/>
      <c r="AA3535" s="713"/>
      <c r="AB3535" s="715"/>
      <c r="AC3535" s="713"/>
      <c r="AD3535" s="715"/>
      <c r="AE3535" s="164"/>
      <c r="AF3535" s="164"/>
      <c r="AG3535" s="199">
        <f t="shared" si="1385"/>
        <v>0</v>
      </c>
      <c r="AH3535" s="298">
        <f t="shared" si="1386"/>
        <v>0</v>
      </c>
      <c r="AI3535" s="293">
        <f t="shared" si="1387"/>
        <v>0</v>
      </c>
      <c r="AJ3535" s="294">
        <f t="shared" si="1388"/>
        <v>0</v>
      </c>
      <c r="AK3535" s="295">
        <f t="shared" si="1389"/>
        <v>0</v>
      </c>
      <c r="AL3535" s="296">
        <f t="shared" si="1390"/>
        <v>0</v>
      </c>
      <c r="AM3535" s="293">
        <f t="shared" si="1391"/>
        <v>0</v>
      </c>
      <c r="AN3535" s="294">
        <f t="shared" si="1392"/>
        <v>0</v>
      </c>
      <c r="AO3535" s="295">
        <f t="shared" si="1393"/>
        <v>0</v>
      </c>
      <c r="AP3535" s="296">
        <f t="shared" si="1394"/>
        <v>0</v>
      </c>
      <c r="AQ3535" s="402">
        <f t="shared" si="1395"/>
        <v>0</v>
      </c>
      <c r="AR3535" s="370" t="str">
        <f>IF(AQ3535=0,"",
IF(SUM($AQ$3424:AQ3535)=1,AS3535,
IF($AQ$3544&gt;SUM($AQ$3424:AQ3535),_xlfn.CONCAT(", ",AS3535),
IF($AQ$3544=SUM($AQ$3424:AQ3535),_xlfn.CONCAT(" y ",AS3535)))))</f>
        <v/>
      </c>
      <c r="AS3535" s="156" t="s">
        <v>5283</v>
      </c>
      <c r="AT3535" s="285">
        <f t="shared" si="1396"/>
        <v>0</v>
      </c>
      <c r="AU3535" s="449">
        <f t="shared" si="1397"/>
        <v>0</v>
      </c>
      <c r="AV3535" s="469">
        <f t="shared" si="1398"/>
        <v>0</v>
      </c>
      <c r="AW3535" s="272">
        <f t="shared" si="1399"/>
        <v>0</v>
      </c>
      <c r="AX3535" s="273" t="str">
        <f>IF(AW3535=0,"",
IF(SUM($AW$3424:AW3535)=1,AY3535,
IF($AW$3544&gt;SUM($AW$3424:AW3535),_xlfn.CONCAT(", ",AY3535),
IF($AW$3544=SUM($AW$3424:AW3535),_xlfn.CONCAT(" y ",AY3535)))))</f>
        <v/>
      </c>
      <c r="AY3535" s="156" t="s">
        <v>5283</v>
      </c>
    </row>
    <row r="3536" spans="1:51" ht="15" customHeight="1">
      <c r="A3536" s="662"/>
      <c r="B3536" s="145"/>
      <c r="C3536" s="157" t="s">
        <v>5284</v>
      </c>
      <c r="D3536" s="935" t="str">
        <f t="shared" si="1384"/>
        <v/>
      </c>
      <c r="E3536" s="935"/>
      <c r="F3536" s="935"/>
      <c r="G3536" s="935"/>
      <c r="H3536" s="935"/>
      <c r="I3536" s="935"/>
      <c r="J3536" s="935"/>
      <c r="K3536" s="935"/>
      <c r="L3536" s="935"/>
      <c r="M3536" s="935"/>
      <c r="N3536" s="935"/>
      <c r="O3536" s="935"/>
      <c r="P3536" s="935"/>
      <c r="Q3536" s="935"/>
      <c r="R3536" s="935"/>
      <c r="S3536" s="713"/>
      <c r="T3536" s="715"/>
      <c r="U3536" s="713"/>
      <c r="V3536" s="715"/>
      <c r="W3536" s="713"/>
      <c r="X3536" s="715"/>
      <c r="Y3536" s="713"/>
      <c r="Z3536" s="715"/>
      <c r="AA3536" s="713"/>
      <c r="AB3536" s="715"/>
      <c r="AC3536" s="713"/>
      <c r="AD3536" s="715"/>
      <c r="AE3536" s="164"/>
      <c r="AF3536" s="164"/>
      <c r="AG3536" s="199">
        <f t="shared" si="1385"/>
        <v>0</v>
      </c>
      <c r="AH3536" s="298">
        <f t="shared" si="1386"/>
        <v>0</v>
      </c>
      <c r="AI3536" s="293">
        <f t="shared" si="1387"/>
        <v>0</v>
      </c>
      <c r="AJ3536" s="294">
        <f t="shared" si="1388"/>
        <v>0</v>
      </c>
      <c r="AK3536" s="295">
        <f t="shared" si="1389"/>
        <v>0</v>
      </c>
      <c r="AL3536" s="296">
        <f t="shared" si="1390"/>
        <v>0</v>
      </c>
      <c r="AM3536" s="293">
        <f t="shared" si="1391"/>
        <v>0</v>
      </c>
      <c r="AN3536" s="294">
        <f t="shared" si="1392"/>
        <v>0</v>
      </c>
      <c r="AO3536" s="295">
        <f t="shared" si="1393"/>
        <v>0</v>
      </c>
      <c r="AP3536" s="296">
        <f t="shared" si="1394"/>
        <v>0</v>
      </c>
      <c r="AQ3536" s="402">
        <f t="shared" si="1395"/>
        <v>0</v>
      </c>
      <c r="AR3536" s="370" t="str">
        <f>IF(AQ3536=0,"",
IF(SUM($AQ$3424:AQ3536)=1,AS3536,
IF($AQ$3544&gt;SUM($AQ$3424:AQ3536),_xlfn.CONCAT(", ",AS3536),
IF($AQ$3544=SUM($AQ$3424:AQ3536),_xlfn.CONCAT(" y ",AS3536)))))</f>
        <v/>
      </c>
      <c r="AS3536" s="156" t="s">
        <v>5285</v>
      </c>
      <c r="AT3536" s="285">
        <f t="shared" si="1396"/>
        <v>0</v>
      </c>
      <c r="AU3536" s="449">
        <f t="shared" si="1397"/>
        <v>0</v>
      </c>
      <c r="AV3536" s="469">
        <f t="shared" si="1398"/>
        <v>0</v>
      </c>
      <c r="AW3536" s="272">
        <f t="shared" si="1399"/>
        <v>0</v>
      </c>
      <c r="AX3536" s="273" t="str">
        <f>IF(AW3536=0,"",
IF(SUM($AW$3424:AW3536)=1,AY3536,
IF($AW$3544&gt;SUM($AW$3424:AW3536),_xlfn.CONCAT(", ",AY3536),
IF($AW$3544=SUM($AW$3424:AW3536),_xlfn.CONCAT(" y ",AY3536)))))</f>
        <v/>
      </c>
      <c r="AY3536" s="156" t="s">
        <v>5285</v>
      </c>
    </row>
    <row r="3537" spans="1:51" ht="15" customHeight="1">
      <c r="A3537" s="662"/>
      <c r="B3537" s="145"/>
      <c r="C3537" s="157" t="s">
        <v>5286</v>
      </c>
      <c r="D3537" s="935" t="str">
        <f t="shared" si="1384"/>
        <v/>
      </c>
      <c r="E3537" s="935"/>
      <c r="F3537" s="935"/>
      <c r="G3537" s="935"/>
      <c r="H3537" s="935"/>
      <c r="I3537" s="935"/>
      <c r="J3537" s="935"/>
      <c r="K3537" s="935"/>
      <c r="L3537" s="935"/>
      <c r="M3537" s="935"/>
      <c r="N3537" s="935"/>
      <c r="O3537" s="935"/>
      <c r="P3537" s="935"/>
      <c r="Q3537" s="935"/>
      <c r="R3537" s="935"/>
      <c r="S3537" s="713"/>
      <c r="T3537" s="715"/>
      <c r="U3537" s="713"/>
      <c r="V3537" s="715"/>
      <c r="W3537" s="713"/>
      <c r="X3537" s="715"/>
      <c r="Y3537" s="713"/>
      <c r="Z3537" s="715"/>
      <c r="AA3537" s="713"/>
      <c r="AB3537" s="715"/>
      <c r="AC3537" s="713"/>
      <c r="AD3537" s="715"/>
      <c r="AE3537" s="164"/>
      <c r="AF3537" s="164"/>
      <c r="AG3537" s="199">
        <f t="shared" si="1385"/>
        <v>0</v>
      </c>
      <c r="AH3537" s="298">
        <f t="shared" si="1386"/>
        <v>0</v>
      </c>
      <c r="AI3537" s="293">
        <f t="shared" si="1387"/>
        <v>0</v>
      </c>
      <c r="AJ3537" s="294">
        <f t="shared" si="1388"/>
        <v>0</v>
      </c>
      <c r="AK3537" s="295">
        <f t="shared" si="1389"/>
        <v>0</v>
      </c>
      <c r="AL3537" s="296">
        <f t="shared" si="1390"/>
        <v>0</v>
      </c>
      <c r="AM3537" s="293">
        <f t="shared" si="1391"/>
        <v>0</v>
      </c>
      <c r="AN3537" s="294">
        <f t="shared" si="1392"/>
        <v>0</v>
      </c>
      <c r="AO3537" s="295">
        <f t="shared" si="1393"/>
        <v>0</v>
      </c>
      <c r="AP3537" s="296">
        <f t="shared" si="1394"/>
        <v>0</v>
      </c>
      <c r="AQ3537" s="402">
        <f t="shared" si="1395"/>
        <v>0</v>
      </c>
      <c r="AR3537" s="370" t="str">
        <f>IF(AQ3537=0,"",
IF(SUM($AQ$3424:AQ3537)=1,AS3537,
IF($AQ$3544&gt;SUM($AQ$3424:AQ3537),_xlfn.CONCAT(", ",AS3537),
IF($AQ$3544=SUM($AQ$3424:AQ3537),_xlfn.CONCAT(" y ",AS3537)))))</f>
        <v/>
      </c>
      <c r="AS3537" s="156" t="s">
        <v>5287</v>
      </c>
      <c r="AT3537" s="285">
        <f t="shared" si="1396"/>
        <v>0</v>
      </c>
      <c r="AU3537" s="449">
        <f t="shared" si="1397"/>
        <v>0</v>
      </c>
      <c r="AV3537" s="469">
        <f t="shared" si="1398"/>
        <v>0</v>
      </c>
      <c r="AW3537" s="272">
        <f t="shared" si="1399"/>
        <v>0</v>
      </c>
      <c r="AX3537" s="273" t="str">
        <f>IF(AW3537=0,"",
IF(SUM($AW$3424:AW3537)=1,AY3537,
IF($AW$3544&gt;SUM($AW$3424:AW3537),_xlfn.CONCAT(", ",AY3537),
IF($AW$3544=SUM($AW$3424:AW3537),_xlfn.CONCAT(" y ",AY3537)))))</f>
        <v/>
      </c>
      <c r="AY3537" s="156" t="s">
        <v>5287</v>
      </c>
    </row>
    <row r="3538" spans="1:51" ht="15" customHeight="1">
      <c r="A3538" s="662"/>
      <c r="B3538" s="145"/>
      <c r="C3538" s="157" t="s">
        <v>5288</v>
      </c>
      <c r="D3538" s="935" t="str">
        <f t="shared" si="1384"/>
        <v/>
      </c>
      <c r="E3538" s="935"/>
      <c r="F3538" s="935"/>
      <c r="G3538" s="935"/>
      <c r="H3538" s="935"/>
      <c r="I3538" s="935"/>
      <c r="J3538" s="935"/>
      <c r="K3538" s="935"/>
      <c r="L3538" s="935"/>
      <c r="M3538" s="935"/>
      <c r="N3538" s="935"/>
      <c r="O3538" s="935"/>
      <c r="P3538" s="935"/>
      <c r="Q3538" s="935"/>
      <c r="R3538" s="935"/>
      <c r="S3538" s="713"/>
      <c r="T3538" s="715"/>
      <c r="U3538" s="713"/>
      <c r="V3538" s="715"/>
      <c r="W3538" s="713"/>
      <c r="X3538" s="715"/>
      <c r="Y3538" s="713"/>
      <c r="Z3538" s="715"/>
      <c r="AA3538" s="713"/>
      <c r="AB3538" s="715"/>
      <c r="AC3538" s="713"/>
      <c r="AD3538" s="715"/>
      <c r="AE3538" s="164"/>
      <c r="AF3538" s="164"/>
      <c r="AG3538" s="199">
        <f t="shared" si="1385"/>
        <v>0</v>
      </c>
      <c r="AH3538" s="298">
        <f t="shared" si="1386"/>
        <v>0</v>
      </c>
      <c r="AI3538" s="293">
        <f t="shared" si="1387"/>
        <v>0</v>
      </c>
      <c r="AJ3538" s="294">
        <f t="shared" si="1388"/>
        <v>0</v>
      </c>
      <c r="AK3538" s="295">
        <f t="shared" si="1389"/>
        <v>0</v>
      </c>
      <c r="AL3538" s="296">
        <f t="shared" si="1390"/>
        <v>0</v>
      </c>
      <c r="AM3538" s="293">
        <f t="shared" si="1391"/>
        <v>0</v>
      </c>
      <c r="AN3538" s="294">
        <f t="shared" si="1392"/>
        <v>0</v>
      </c>
      <c r="AO3538" s="295">
        <f t="shared" si="1393"/>
        <v>0</v>
      </c>
      <c r="AP3538" s="296">
        <f t="shared" si="1394"/>
        <v>0</v>
      </c>
      <c r="AQ3538" s="402">
        <f t="shared" si="1395"/>
        <v>0</v>
      </c>
      <c r="AR3538" s="370" t="str">
        <f>IF(AQ3538=0,"",
IF(SUM($AQ$3424:AQ3538)=1,AS3538,
IF($AQ$3544&gt;SUM($AQ$3424:AQ3538),_xlfn.CONCAT(", ",AS3538),
IF($AQ$3544=SUM($AQ$3424:AQ3538),_xlfn.CONCAT(" y ",AS3538)))))</f>
        <v/>
      </c>
      <c r="AS3538" s="156" t="s">
        <v>5289</v>
      </c>
      <c r="AT3538" s="285">
        <f t="shared" si="1396"/>
        <v>0</v>
      </c>
      <c r="AU3538" s="449">
        <f t="shared" si="1397"/>
        <v>0</v>
      </c>
      <c r="AV3538" s="469">
        <f t="shared" si="1398"/>
        <v>0</v>
      </c>
      <c r="AW3538" s="272">
        <f t="shared" si="1399"/>
        <v>0</v>
      </c>
      <c r="AX3538" s="273" t="str">
        <f>IF(AW3538=0,"",
IF(SUM($AW$3424:AW3538)=1,AY3538,
IF($AW$3544&gt;SUM($AW$3424:AW3538),_xlfn.CONCAT(", ",AY3538),
IF($AW$3544=SUM($AW$3424:AW3538),_xlfn.CONCAT(" y ",AY3538)))))</f>
        <v/>
      </c>
      <c r="AY3538" s="156" t="s">
        <v>5289</v>
      </c>
    </row>
    <row r="3539" spans="1:51" ht="15" customHeight="1">
      <c r="A3539" s="662"/>
      <c r="B3539" s="145"/>
      <c r="C3539" s="157" t="s">
        <v>5290</v>
      </c>
      <c r="D3539" s="935" t="str">
        <f t="shared" si="1384"/>
        <v/>
      </c>
      <c r="E3539" s="935"/>
      <c r="F3539" s="935"/>
      <c r="G3539" s="935"/>
      <c r="H3539" s="935"/>
      <c r="I3539" s="935"/>
      <c r="J3539" s="935"/>
      <c r="K3539" s="935"/>
      <c r="L3539" s="935"/>
      <c r="M3539" s="935"/>
      <c r="N3539" s="935"/>
      <c r="O3539" s="935"/>
      <c r="P3539" s="935"/>
      <c r="Q3539" s="935"/>
      <c r="R3539" s="935"/>
      <c r="S3539" s="713"/>
      <c r="T3539" s="715"/>
      <c r="U3539" s="713"/>
      <c r="V3539" s="715"/>
      <c r="W3539" s="713"/>
      <c r="X3539" s="715"/>
      <c r="Y3539" s="713"/>
      <c r="Z3539" s="715"/>
      <c r="AA3539" s="713"/>
      <c r="AB3539" s="715"/>
      <c r="AC3539" s="713"/>
      <c r="AD3539" s="715"/>
      <c r="AE3539" s="164"/>
      <c r="AF3539" s="164"/>
      <c r="AG3539" s="199">
        <f t="shared" si="1385"/>
        <v>0</v>
      </c>
      <c r="AH3539" s="298">
        <f t="shared" si="1386"/>
        <v>0</v>
      </c>
      <c r="AI3539" s="293">
        <f t="shared" si="1387"/>
        <v>0</v>
      </c>
      <c r="AJ3539" s="294">
        <f t="shared" si="1388"/>
        <v>0</v>
      </c>
      <c r="AK3539" s="295">
        <f t="shared" si="1389"/>
        <v>0</v>
      </c>
      <c r="AL3539" s="296">
        <f t="shared" si="1390"/>
        <v>0</v>
      </c>
      <c r="AM3539" s="293">
        <f t="shared" si="1391"/>
        <v>0</v>
      </c>
      <c r="AN3539" s="294">
        <f t="shared" si="1392"/>
        <v>0</v>
      </c>
      <c r="AO3539" s="295">
        <f t="shared" si="1393"/>
        <v>0</v>
      </c>
      <c r="AP3539" s="296">
        <f t="shared" si="1394"/>
        <v>0</v>
      </c>
      <c r="AQ3539" s="402">
        <f t="shared" si="1395"/>
        <v>0</v>
      </c>
      <c r="AR3539" s="370" t="str">
        <f>IF(AQ3539=0,"",
IF(SUM($AQ$3424:AQ3539)=1,AS3539,
IF($AQ$3544&gt;SUM($AQ$3424:AQ3539),_xlfn.CONCAT(", ",AS3539),
IF($AQ$3544=SUM($AQ$3424:AQ3539),_xlfn.CONCAT(" y ",AS3539)))))</f>
        <v/>
      </c>
      <c r="AS3539" s="156" t="s">
        <v>5291</v>
      </c>
      <c r="AT3539" s="285">
        <f t="shared" si="1396"/>
        <v>0</v>
      </c>
      <c r="AU3539" s="449">
        <f t="shared" si="1397"/>
        <v>0</v>
      </c>
      <c r="AV3539" s="469">
        <f t="shared" si="1398"/>
        <v>0</v>
      </c>
      <c r="AW3539" s="272">
        <f t="shared" si="1399"/>
        <v>0</v>
      </c>
      <c r="AX3539" s="273" t="str">
        <f>IF(AW3539=0,"",
IF(SUM($AW$3424:AW3539)=1,AY3539,
IF($AW$3544&gt;SUM($AW$3424:AW3539),_xlfn.CONCAT(", ",AY3539),
IF($AW$3544=SUM($AW$3424:AW3539),_xlfn.CONCAT(" y ",AY3539)))))</f>
        <v/>
      </c>
      <c r="AY3539" s="156" t="s">
        <v>5291</v>
      </c>
    </row>
    <row r="3540" spans="1:51" ht="15" customHeight="1">
      <c r="A3540" s="662"/>
      <c r="B3540" s="145"/>
      <c r="C3540" s="157" t="s">
        <v>5292</v>
      </c>
      <c r="D3540" s="935" t="str">
        <f t="shared" si="1384"/>
        <v/>
      </c>
      <c r="E3540" s="935"/>
      <c r="F3540" s="935"/>
      <c r="G3540" s="935"/>
      <c r="H3540" s="935"/>
      <c r="I3540" s="935"/>
      <c r="J3540" s="935"/>
      <c r="K3540" s="935"/>
      <c r="L3540" s="935"/>
      <c r="M3540" s="935"/>
      <c r="N3540" s="935"/>
      <c r="O3540" s="935"/>
      <c r="P3540" s="935"/>
      <c r="Q3540" s="935"/>
      <c r="R3540" s="935"/>
      <c r="S3540" s="713"/>
      <c r="T3540" s="715"/>
      <c r="U3540" s="713"/>
      <c r="V3540" s="715"/>
      <c r="W3540" s="713"/>
      <c r="X3540" s="715"/>
      <c r="Y3540" s="713"/>
      <c r="Z3540" s="715"/>
      <c r="AA3540" s="713"/>
      <c r="AB3540" s="715"/>
      <c r="AC3540" s="713"/>
      <c r="AD3540" s="715"/>
      <c r="AE3540" s="164"/>
      <c r="AF3540" s="164"/>
      <c r="AG3540" s="199">
        <f t="shared" si="1385"/>
        <v>0</v>
      </c>
      <c r="AH3540" s="298">
        <f t="shared" si="1386"/>
        <v>0</v>
      </c>
      <c r="AI3540" s="293">
        <f t="shared" si="1387"/>
        <v>0</v>
      </c>
      <c r="AJ3540" s="294">
        <f t="shared" si="1388"/>
        <v>0</v>
      </c>
      <c r="AK3540" s="295">
        <f t="shared" si="1389"/>
        <v>0</v>
      </c>
      <c r="AL3540" s="296">
        <f t="shared" si="1390"/>
        <v>0</v>
      </c>
      <c r="AM3540" s="293">
        <f t="shared" si="1391"/>
        <v>0</v>
      </c>
      <c r="AN3540" s="294">
        <f t="shared" si="1392"/>
        <v>0</v>
      </c>
      <c r="AO3540" s="295">
        <f t="shared" si="1393"/>
        <v>0</v>
      </c>
      <c r="AP3540" s="296">
        <f t="shared" si="1394"/>
        <v>0</v>
      </c>
      <c r="AQ3540" s="402">
        <f t="shared" si="1395"/>
        <v>0</v>
      </c>
      <c r="AR3540" s="370" t="str">
        <f>IF(AQ3540=0,"",
IF(SUM($AQ$3424:AQ3540)=1,AS3540,
IF($AQ$3544&gt;SUM($AQ$3424:AQ3540),_xlfn.CONCAT(", ",AS3540),
IF($AQ$3544=SUM($AQ$3424:AQ3540),_xlfn.CONCAT(" y ",AS3540)))))</f>
        <v/>
      </c>
      <c r="AS3540" s="156" t="s">
        <v>5293</v>
      </c>
      <c r="AT3540" s="285">
        <f t="shared" si="1396"/>
        <v>0</v>
      </c>
      <c r="AU3540" s="449">
        <f t="shared" si="1397"/>
        <v>0</v>
      </c>
      <c r="AV3540" s="469">
        <f t="shared" si="1398"/>
        <v>0</v>
      </c>
      <c r="AW3540" s="272">
        <f t="shared" si="1399"/>
        <v>0</v>
      </c>
      <c r="AX3540" s="273" t="str">
        <f>IF(AW3540=0,"",
IF(SUM($AW$3424:AW3540)=1,AY3540,
IF($AW$3544&gt;SUM($AW$3424:AW3540),_xlfn.CONCAT(", ",AY3540),
IF($AW$3544=SUM($AW$3424:AW3540),_xlfn.CONCAT(" y ",AY3540)))))</f>
        <v/>
      </c>
      <c r="AY3540" s="156" t="s">
        <v>5293</v>
      </c>
    </row>
    <row r="3541" spans="1:51" ht="15" customHeight="1">
      <c r="A3541" s="662"/>
      <c r="B3541" s="145"/>
      <c r="C3541" s="157" t="s">
        <v>5294</v>
      </c>
      <c r="D3541" s="935" t="str">
        <f t="shared" si="1384"/>
        <v/>
      </c>
      <c r="E3541" s="935"/>
      <c r="F3541" s="935"/>
      <c r="G3541" s="935"/>
      <c r="H3541" s="935"/>
      <c r="I3541" s="935"/>
      <c r="J3541" s="935"/>
      <c r="K3541" s="935"/>
      <c r="L3541" s="935"/>
      <c r="M3541" s="935"/>
      <c r="N3541" s="935"/>
      <c r="O3541" s="935"/>
      <c r="P3541" s="935"/>
      <c r="Q3541" s="935"/>
      <c r="R3541" s="935"/>
      <c r="S3541" s="713"/>
      <c r="T3541" s="715"/>
      <c r="U3541" s="713"/>
      <c r="V3541" s="715"/>
      <c r="W3541" s="713"/>
      <c r="X3541" s="715"/>
      <c r="Y3541" s="713"/>
      <c r="Z3541" s="715"/>
      <c r="AA3541" s="713"/>
      <c r="AB3541" s="715"/>
      <c r="AC3541" s="713"/>
      <c r="AD3541" s="715"/>
      <c r="AE3541" s="164"/>
      <c r="AF3541" s="164"/>
      <c r="AG3541" s="199">
        <f t="shared" si="1385"/>
        <v>0</v>
      </c>
      <c r="AH3541" s="298">
        <f t="shared" si="1386"/>
        <v>0</v>
      </c>
      <c r="AI3541" s="293">
        <f t="shared" si="1387"/>
        <v>0</v>
      </c>
      <c r="AJ3541" s="294">
        <f t="shared" si="1388"/>
        <v>0</v>
      </c>
      <c r="AK3541" s="295">
        <f t="shared" si="1389"/>
        <v>0</v>
      </c>
      <c r="AL3541" s="296">
        <f t="shared" si="1390"/>
        <v>0</v>
      </c>
      <c r="AM3541" s="293">
        <f t="shared" si="1391"/>
        <v>0</v>
      </c>
      <c r="AN3541" s="294">
        <f t="shared" si="1392"/>
        <v>0</v>
      </c>
      <c r="AO3541" s="295">
        <f t="shared" si="1393"/>
        <v>0</v>
      </c>
      <c r="AP3541" s="296">
        <f t="shared" si="1394"/>
        <v>0</v>
      </c>
      <c r="AQ3541" s="402">
        <f t="shared" si="1395"/>
        <v>0</v>
      </c>
      <c r="AR3541" s="370" t="str">
        <f>IF(AQ3541=0,"",
IF(SUM($AQ$3424:AQ3541)=1,AS3541,
IF($AQ$3544&gt;SUM($AQ$3424:AQ3541),_xlfn.CONCAT(", ",AS3541),
IF($AQ$3544=SUM($AQ$3424:AQ3541),_xlfn.CONCAT(" y ",AS3541)))))</f>
        <v/>
      </c>
      <c r="AS3541" s="156" t="s">
        <v>5295</v>
      </c>
      <c r="AT3541" s="285">
        <f t="shared" si="1396"/>
        <v>0</v>
      </c>
      <c r="AU3541" s="449">
        <f t="shared" si="1397"/>
        <v>0</v>
      </c>
      <c r="AV3541" s="469">
        <f t="shared" si="1398"/>
        <v>0</v>
      </c>
      <c r="AW3541" s="272">
        <f t="shared" si="1399"/>
        <v>0</v>
      </c>
      <c r="AX3541" s="273" t="str">
        <f>IF(AW3541=0,"",
IF(SUM($AW$3424:AW3541)=1,AY3541,
IF($AW$3544&gt;SUM($AW$3424:AW3541),_xlfn.CONCAT(", ",AY3541),
IF($AW$3544=SUM($AW$3424:AW3541),_xlfn.CONCAT(" y ",AY3541)))))</f>
        <v/>
      </c>
      <c r="AY3541" s="156" t="s">
        <v>5295</v>
      </c>
    </row>
    <row r="3542" spans="1:51" ht="15" customHeight="1">
      <c r="A3542" s="662"/>
      <c r="B3542" s="145"/>
      <c r="C3542" s="157" t="s">
        <v>5296</v>
      </c>
      <c r="D3542" s="935" t="str">
        <f t="shared" si="1384"/>
        <v/>
      </c>
      <c r="E3542" s="935"/>
      <c r="F3542" s="935"/>
      <c r="G3542" s="935"/>
      <c r="H3542" s="935"/>
      <c r="I3542" s="935"/>
      <c r="J3542" s="935"/>
      <c r="K3542" s="935"/>
      <c r="L3542" s="935"/>
      <c r="M3542" s="935"/>
      <c r="N3542" s="935"/>
      <c r="O3542" s="935"/>
      <c r="P3542" s="935"/>
      <c r="Q3542" s="935"/>
      <c r="R3542" s="935"/>
      <c r="S3542" s="713"/>
      <c r="T3542" s="715"/>
      <c r="U3542" s="713"/>
      <c r="V3542" s="715"/>
      <c r="W3542" s="713"/>
      <c r="X3542" s="715"/>
      <c r="Y3542" s="713"/>
      <c r="Z3542" s="715"/>
      <c r="AA3542" s="713"/>
      <c r="AB3542" s="715"/>
      <c r="AC3542" s="713"/>
      <c r="AD3542" s="715"/>
      <c r="AE3542" s="164"/>
      <c r="AF3542" s="164"/>
      <c r="AG3542" s="199">
        <f t="shared" si="1385"/>
        <v>0</v>
      </c>
      <c r="AH3542" s="298">
        <f t="shared" si="1386"/>
        <v>0</v>
      </c>
      <c r="AI3542" s="293">
        <f t="shared" si="1387"/>
        <v>0</v>
      </c>
      <c r="AJ3542" s="294">
        <f t="shared" si="1388"/>
        <v>0</v>
      </c>
      <c r="AK3542" s="295">
        <f t="shared" si="1389"/>
        <v>0</v>
      </c>
      <c r="AL3542" s="296">
        <f t="shared" si="1390"/>
        <v>0</v>
      </c>
      <c r="AM3542" s="293">
        <f t="shared" si="1391"/>
        <v>0</v>
      </c>
      <c r="AN3542" s="294">
        <f t="shared" si="1392"/>
        <v>0</v>
      </c>
      <c r="AO3542" s="295">
        <f t="shared" si="1393"/>
        <v>0</v>
      </c>
      <c r="AP3542" s="296">
        <f t="shared" si="1394"/>
        <v>0</v>
      </c>
      <c r="AQ3542" s="402">
        <f t="shared" si="1395"/>
        <v>0</v>
      </c>
      <c r="AR3542" s="370" t="str">
        <f>IF(AQ3542=0,"",
IF(SUM($AQ$3424:AQ3542)=1,AS3542,
IF($AQ$3544&gt;SUM($AQ$3424:AQ3542),_xlfn.CONCAT(", ",AS3542),
IF($AQ$3544=SUM($AQ$3424:AQ3542),_xlfn.CONCAT(" y ",AS3542)))))</f>
        <v/>
      </c>
      <c r="AS3542" s="156" t="s">
        <v>5297</v>
      </c>
      <c r="AT3542" s="285">
        <f t="shared" si="1396"/>
        <v>0</v>
      </c>
      <c r="AU3542" s="449">
        <f t="shared" si="1397"/>
        <v>0</v>
      </c>
      <c r="AV3542" s="469">
        <f t="shared" si="1398"/>
        <v>0</v>
      </c>
      <c r="AW3542" s="272">
        <f t="shared" si="1399"/>
        <v>0</v>
      </c>
      <c r="AX3542" s="273" t="str">
        <f>IF(AW3542=0,"",
IF(SUM($AW$3424:AW3542)=1,AY3542,
IF($AW$3544&gt;SUM($AW$3424:AW3542),_xlfn.CONCAT(", ",AY3542),
IF($AW$3544=SUM($AW$3424:AW3542),_xlfn.CONCAT(" y ",AY3542)))))</f>
        <v/>
      </c>
      <c r="AY3542" s="156" t="s">
        <v>5297</v>
      </c>
    </row>
    <row r="3543" spans="1:51" ht="15" customHeight="1">
      <c r="A3543" s="662"/>
      <c r="B3543" s="145"/>
      <c r="C3543" s="157" t="s">
        <v>5298</v>
      </c>
      <c r="D3543" s="935" t="str">
        <f t="shared" si="1384"/>
        <v/>
      </c>
      <c r="E3543" s="935"/>
      <c r="F3543" s="935"/>
      <c r="G3543" s="935"/>
      <c r="H3543" s="935"/>
      <c r="I3543" s="935"/>
      <c r="J3543" s="935"/>
      <c r="K3543" s="935"/>
      <c r="L3543" s="935"/>
      <c r="M3543" s="935"/>
      <c r="N3543" s="935"/>
      <c r="O3543" s="935"/>
      <c r="P3543" s="935"/>
      <c r="Q3543" s="935"/>
      <c r="R3543" s="935"/>
      <c r="S3543" s="713"/>
      <c r="T3543" s="715"/>
      <c r="U3543" s="713"/>
      <c r="V3543" s="715"/>
      <c r="W3543" s="713"/>
      <c r="X3543" s="715"/>
      <c r="Y3543" s="713"/>
      <c r="Z3543" s="715"/>
      <c r="AA3543" s="713"/>
      <c r="AB3543" s="715"/>
      <c r="AC3543" s="713"/>
      <c r="AD3543" s="715"/>
      <c r="AE3543" s="164"/>
      <c r="AF3543" s="164"/>
      <c r="AG3543" s="199">
        <f t="shared" si="1385"/>
        <v>0</v>
      </c>
      <c r="AH3543" s="298">
        <f t="shared" si="1386"/>
        <v>0</v>
      </c>
      <c r="AI3543" s="293">
        <f t="shared" si="1387"/>
        <v>0</v>
      </c>
      <c r="AJ3543" s="294">
        <f t="shared" si="1388"/>
        <v>0</v>
      </c>
      <c r="AK3543" s="295">
        <f t="shared" si="1389"/>
        <v>0</v>
      </c>
      <c r="AL3543" s="296">
        <f t="shared" si="1390"/>
        <v>0</v>
      </c>
      <c r="AM3543" s="293">
        <f t="shared" si="1391"/>
        <v>0</v>
      </c>
      <c r="AN3543" s="294">
        <f t="shared" si="1392"/>
        <v>0</v>
      </c>
      <c r="AO3543" s="295">
        <f t="shared" si="1393"/>
        <v>0</v>
      </c>
      <c r="AP3543" s="296">
        <f t="shared" si="1394"/>
        <v>0</v>
      </c>
      <c r="AQ3543" s="402">
        <f t="shared" si="1395"/>
        <v>0</v>
      </c>
      <c r="AR3543" s="370" t="str">
        <f>IF(AQ3543=0,"",
IF(SUM($AQ$3424:AQ3543)=1,AS3543,
IF($AQ$3544&gt;SUM($AQ$3424:AQ3543),_xlfn.CONCAT(", ",AS3543),
IF($AQ$3544=SUM($AQ$3424:AQ3543),_xlfn.CONCAT(" y ",AS3543)))))</f>
        <v/>
      </c>
      <c r="AS3543" s="156" t="s">
        <v>5299</v>
      </c>
      <c r="AT3543" s="285">
        <f t="shared" si="1396"/>
        <v>0</v>
      </c>
      <c r="AU3543" s="449">
        <f t="shared" si="1397"/>
        <v>0</v>
      </c>
      <c r="AV3543" s="469">
        <f t="shared" si="1398"/>
        <v>0</v>
      </c>
      <c r="AW3543" s="272">
        <f t="shared" si="1399"/>
        <v>0</v>
      </c>
      <c r="AX3543" s="273" t="str">
        <f>IF(AW3543=0,"",
IF(SUM($AW$3424:AW3543)=1,AY3543,
IF($AW$3544&gt;SUM($AW$3424:AW3543),_xlfn.CONCAT(", ",AY3543),
IF($AW$3544=SUM($AW$3424:AW3543),_xlfn.CONCAT(" y ",AY3543)))))</f>
        <v/>
      </c>
      <c r="AY3543" s="156" t="s">
        <v>5299</v>
      </c>
    </row>
    <row r="3544" spans="1:51" ht="15" customHeight="1">
      <c r="A3544" s="57"/>
      <c r="B3544" s="26"/>
      <c r="C3544" s="26"/>
      <c r="D3544" s="26"/>
      <c r="E3544" s="26"/>
      <c r="F3544" s="26"/>
      <c r="G3544" s="26"/>
      <c r="H3544" s="26"/>
      <c r="I3544" s="26"/>
      <c r="J3544" s="26"/>
      <c r="K3544" s="26"/>
      <c r="L3544" s="26"/>
      <c r="M3544" s="26"/>
      <c r="N3544" s="26"/>
      <c r="O3544" s="26"/>
      <c r="P3544" s="26"/>
      <c r="Q3544" s="26"/>
      <c r="R3544" s="67" t="s">
        <v>5527</v>
      </c>
      <c r="S3544" s="728">
        <f>IF(AND(SUM(S3424:T3543)=0,COUNTIF(S3424:T3543,"NS")&gt;0),"NS",
IF(AND(SUM(S3424:T3543)=0,COUNTIF(S3424:T3543,0)&gt;0),0,
IF(AND(SUM(S3424:T3543)=0,COUNTIF(S3424:T3543,"NA")&gt;0),"NA",
SUM(S3424:T3543))))</f>
        <v>0</v>
      </c>
      <c r="T3544" s="730"/>
      <c r="U3544" s="728">
        <f>IF(AND(SUM(U3424:V3543)=0,COUNTIF(U3424:V3543,"NS")&gt;0),"NS",
IF(AND(SUM(U3424:V3543)=0,COUNTIF(U3424:V3543,0)&gt;0),0,
IF(AND(SUM(U3424:V3543)=0,COUNTIF(U3424:V3543,"NA")&gt;0),"NA",
SUM(U3424:V3543))))</f>
        <v>0</v>
      </c>
      <c r="V3544" s="730"/>
      <c r="W3544" s="728">
        <f>IF(AND(SUM(W3424:X3543)=0,COUNTIF(W3424:X3543,"NS")&gt;0),"NS",
IF(AND(SUM(W3424:X3543)=0,COUNTIF(W3424:X3543,0)&gt;0),0,
IF(AND(SUM(W3424:X3543)=0,COUNTIF(W3424:X3543,"NA")&gt;0),"NA",
SUM(W3424:X3543))))</f>
        <v>0</v>
      </c>
      <c r="X3544" s="730"/>
      <c r="Y3544" s="728">
        <f>IF(AND(SUM(Y3424:Z3543)=0,COUNTIF(Y3424:Z3543,"NS")&gt;0),"NS",
IF(AND(SUM(Y3424:Z3543)=0,COUNTIF(Y3424:Z3543,0)&gt;0),0,
IF(AND(SUM(Y3424:Z3543)=0,COUNTIF(Y3424:Z3543,"NA")&gt;0),"NA",
SUM(Y3424:Z3543))))</f>
        <v>0</v>
      </c>
      <c r="Z3544" s="730"/>
      <c r="AA3544" s="728">
        <f>IF(AND(SUM(AA3424:AB3543)=0,COUNTIF(AA3424:AB3543,"NS")&gt;0),"NS",
IF(AND(SUM(AA3424:AB3543)=0,COUNTIF(AA3424:AB3543,0)&gt;0),0,
IF(AND(SUM(AA3424:AB3543)=0,COUNTIF(AA3424:AB3543,"NA")&gt;0),"NA",
SUM(AA3424:AB3543))))</f>
        <v>0</v>
      </c>
      <c r="AB3544" s="730"/>
      <c r="AC3544" s="728">
        <f>IF(AND(SUM(AC3424:AD3543)=0,COUNTIF(AC3424:AD3543,"NS")&gt;0),"NS",
IF(AND(SUM(AC3424:AD3543)=0,COUNTIF(AC3424:AD3543,0)&gt;0),0,
IF(AND(SUM(AC3424:AD3543)=0,COUNTIF(AC3424:AD3543,"NA")&gt;0),"NA",
SUM(AC3424:AD3543))))</f>
        <v>0</v>
      </c>
      <c r="AD3544" s="730"/>
      <c r="AE3544" s="164"/>
      <c r="AF3544" s="164"/>
      <c r="AG3544" s="203">
        <f>SUM(AG3424:AG3543)</f>
        <v>72</v>
      </c>
      <c r="AH3544" s="297">
        <f>SUM(AH3424:AH3543)</f>
        <v>0</v>
      </c>
      <c r="AI3544" s="164"/>
      <c r="AJ3544" s="164"/>
      <c r="AK3544" s="164"/>
      <c r="AL3544" s="291">
        <f>SUM(AL3424:AL3543)</f>
        <v>0</v>
      </c>
      <c r="AM3544" s="164"/>
      <c r="AN3544" s="164"/>
      <c r="AO3544" s="164"/>
      <c r="AP3544" s="291">
        <f>SUM(AP3424:AP3543)</f>
        <v>0</v>
      </c>
      <c r="AQ3544" s="274">
        <f>SUM(AQ3424:AQ3543)</f>
        <v>0</v>
      </c>
      <c r="AR3544" s="274" t="str">
        <f>IF(AQ3544=0,"",_xlfn.CONCAT(AR3424:AR3543))</f>
        <v/>
      </c>
      <c r="AS3544" s="275" t="str">
        <f>IF(AQ3544=0,"",
IF(AQ3544&gt;1,"Favor de revisar la suma y consistencia de totales por filas (numéricos y NS)",
IF(AQ3544=1,_xlfn.CONCAT("Favor de revisar la sumatoria del total en el numeral ",AR3544),_xlfn.CONCAT("Favor de revisar la sumatoria de los totales en los numerales ",AR3544))))</f>
        <v/>
      </c>
      <c r="AT3544" s="164"/>
      <c r="AU3544" s="164"/>
      <c r="AV3544" s="473">
        <f>SUM(AT3424:AV3543)</f>
        <v>0</v>
      </c>
      <c r="AW3544" s="274">
        <f>SUM(AW3424:AW3543)</f>
        <v>72</v>
      </c>
      <c r="AX3544" s="274" t="str">
        <f>IF(AW3544=0,"",_xlfn.CONCAT(AX3424:AX3543))</f>
        <v>1, 2, 3, 4, 5, 6, 7, 8, 9, 10, 11, 12, 13, 14, 15, 16, 17, 18, 19, 20, 21, 22, 23, 24, 25, 26, 27, 28, 29, 30, 31, 32, 33, 34, 35, 36, 37, 38, 39, 40, 41, 42, 43, 44, 45, 46, 47, 48, 49, 50, 51, 52, 53, 54, 55, 56, 57, 58, 59, 60, 61, 62, 63, 64, 65, 66, 67, 68, 69, 70, 71 y 72</v>
      </c>
      <c r="AY3544" s="275" t="str">
        <f>IF(AW3544=0,"",
IF(AW3544&gt;10,"Favor de ingresar toda la información requerida en la pregunta",
IF(AW3544=1,_xlfn.CONCAT("Favor de revisar la información capturada en el numeral ",AX3544),_xlfn.CONCAT("Favor de revisar la información capturada en los numerales ",AX3544))))</f>
        <v>Favor de ingresar toda la información requerida en la pregunta</v>
      </c>
    </row>
    <row r="3545" spans="1:51" ht="15" customHeight="1">
      <c r="A3545" s="57"/>
      <c r="B3545" s="26"/>
      <c r="C3545" s="26"/>
      <c r="D3545" s="26"/>
      <c r="E3545" s="26"/>
      <c r="F3545" s="26"/>
      <c r="G3545" s="26"/>
      <c r="H3545" s="26"/>
      <c r="I3545" s="26"/>
      <c r="J3545" s="26"/>
      <c r="K3545" s="26"/>
      <c r="L3545" s="26"/>
      <c r="M3545" s="26"/>
      <c r="N3545" s="26"/>
      <c r="O3545" s="26"/>
      <c r="P3545" s="26"/>
      <c r="Q3545" s="26"/>
      <c r="R3545" s="26"/>
      <c r="S3545" s="26"/>
      <c r="T3545" s="26"/>
      <c r="U3545" s="26"/>
      <c r="V3545" s="26"/>
      <c r="W3545" s="26"/>
      <c r="X3545" s="26"/>
      <c r="Y3545" s="26"/>
      <c r="Z3545" s="26"/>
      <c r="AA3545" s="26"/>
      <c r="AB3545" s="26"/>
      <c r="AC3545" s="26"/>
      <c r="AD3545" s="26"/>
      <c r="AE3545" s="164"/>
      <c r="AF3545" s="164"/>
      <c r="AG3545" s="164"/>
      <c r="AH3545" s="164"/>
      <c r="AI3545" s="164"/>
      <c r="AJ3545" s="164"/>
      <c r="AK3545" s="164"/>
      <c r="AL3545" s="164"/>
      <c r="AM3545" s="164"/>
      <c r="AN3545" s="164"/>
      <c r="AO3545" s="164"/>
      <c r="AP3545" s="164"/>
      <c r="AQ3545" s="164"/>
      <c r="AR3545" s="164"/>
      <c r="AS3545" s="164"/>
      <c r="AT3545" s="164"/>
      <c r="AU3545" s="164"/>
      <c r="AV3545" s="164"/>
      <c r="AW3545" s="164"/>
      <c r="AX3545" s="164"/>
      <c r="AY3545" s="164"/>
    </row>
    <row r="3546" spans="1:51" ht="24" customHeight="1">
      <c r="A3546" s="57"/>
      <c r="B3546" s="26"/>
      <c r="C3546" s="876" t="s">
        <v>5300</v>
      </c>
      <c r="D3546" s="876"/>
      <c r="E3546" s="876"/>
      <c r="F3546" s="876"/>
      <c r="G3546" s="876"/>
      <c r="H3546" s="876"/>
      <c r="I3546" s="876"/>
      <c r="J3546" s="876"/>
      <c r="K3546" s="876"/>
      <c r="L3546" s="876"/>
      <c r="M3546" s="876"/>
      <c r="N3546" s="876"/>
      <c r="O3546" s="876"/>
      <c r="P3546" s="876"/>
      <c r="Q3546" s="876"/>
      <c r="R3546" s="876"/>
      <c r="S3546" s="876"/>
      <c r="T3546" s="876"/>
      <c r="U3546" s="876"/>
      <c r="V3546" s="876"/>
      <c r="W3546" s="876"/>
      <c r="X3546" s="876"/>
      <c r="Y3546" s="876"/>
      <c r="Z3546" s="876"/>
      <c r="AA3546" s="876"/>
      <c r="AB3546" s="876"/>
      <c r="AC3546" s="876"/>
      <c r="AD3546" s="876"/>
      <c r="AE3546" s="164"/>
      <c r="AF3546" s="164"/>
      <c r="AG3546" s="164"/>
      <c r="AH3546" s="164"/>
      <c r="AI3546" s="164"/>
      <c r="AJ3546" s="164"/>
      <c r="AK3546" s="164"/>
      <c r="AL3546" s="164"/>
      <c r="AM3546" s="164"/>
      <c r="AN3546" s="164"/>
      <c r="AO3546" s="164"/>
      <c r="AP3546" s="164"/>
      <c r="AQ3546" s="164"/>
      <c r="AR3546" s="164"/>
      <c r="AS3546" s="164"/>
      <c r="AT3546" s="164"/>
      <c r="AU3546" s="164"/>
      <c r="AV3546" s="164"/>
      <c r="AW3546" s="164"/>
      <c r="AX3546" s="164"/>
      <c r="AY3546" s="164"/>
    </row>
    <row r="3547" spans="1:51" ht="60" customHeight="1">
      <c r="A3547" s="57"/>
      <c r="B3547" s="26"/>
      <c r="C3547" s="892"/>
      <c r="D3547" s="893"/>
      <c r="E3547" s="893"/>
      <c r="F3547" s="893"/>
      <c r="G3547" s="893"/>
      <c r="H3547" s="893"/>
      <c r="I3547" s="893"/>
      <c r="J3547" s="893"/>
      <c r="K3547" s="893"/>
      <c r="L3547" s="893"/>
      <c r="M3547" s="893"/>
      <c r="N3547" s="893"/>
      <c r="O3547" s="893"/>
      <c r="P3547" s="893"/>
      <c r="Q3547" s="893"/>
      <c r="R3547" s="893"/>
      <c r="S3547" s="893"/>
      <c r="T3547" s="893"/>
      <c r="U3547" s="893"/>
      <c r="V3547" s="893"/>
      <c r="W3547" s="893"/>
      <c r="X3547" s="893"/>
      <c r="Y3547" s="893"/>
      <c r="Z3547" s="893"/>
      <c r="AA3547" s="893"/>
      <c r="AB3547" s="893"/>
      <c r="AC3547" s="893"/>
      <c r="AD3547" s="894"/>
      <c r="AE3547" s="164"/>
      <c r="AF3547" s="164"/>
      <c r="AG3547" s="164"/>
      <c r="AH3547" s="164"/>
      <c r="AI3547" s="164"/>
      <c r="AJ3547" s="164"/>
      <c r="AK3547" s="164"/>
      <c r="AL3547" s="164"/>
      <c r="AM3547" s="164"/>
      <c r="AN3547" s="164"/>
      <c r="AO3547" s="164"/>
      <c r="AP3547" s="164"/>
      <c r="AQ3547" s="164"/>
      <c r="AR3547" s="164"/>
      <c r="AS3547" s="164"/>
      <c r="AT3547" s="164"/>
      <c r="AU3547" s="164"/>
      <c r="AV3547" s="164"/>
      <c r="AW3547" s="164"/>
      <c r="AX3547" s="164"/>
      <c r="AY3547" s="164"/>
    </row>
    <row r="3548" spans="1:51" ht="15" customHeight="1">
      <c r="A3548" s="44"/>
      <c r="B3548" s="950" t="str">
        <f>AY3544</f>
        <v>Favor de ingresar toda la información requerida en la pregunta</v>
      </c>
      <c r="C3548" s="950"/>
      <c r="D3548" s="950"/>
      <c r="E3548" s="950"/>
      <c r="F3548" s="950"/>
      <c r="G3548" s="950"/>
      <c r="H3548" s="950"/>
      <c r="I3548" s="950"/>
      <c r="J3548" s="950"/>
      <c r="K3548" s="950"/>
      <c r="L3548" s="950"/>
      <c r="M3548" s="950"/>
      <c r="N3548" s="950"/>
      <c r="O3548" s="950"/>
      <c r="P3548" s="950"/>
      <c r="Q3548" s="950"/>
      <c r="R3548" s="950"/>
      <c r="S3548" s="950"/>
      <c r="T3548" s="950"/>
      <c r="U3548" s="950"/>
      <c r="V3548" s="950"/>
      <c r="W3548" s="950"/>
      <c r="X3548" s="950"/>
      <c r="Y3548" s="950"/>
      <c r="Z3548" s="950"/>
      <c r="AA3548" s="950"/>
      <c r="AB3548" s="950"/>
      <c r="AC3548" s="950"/>
      <c r="AD3548" s="950"/>
      <c r="AE3548" s="22"/>
      <c r="AF3548" s="164"/>
      <c r="AG3548" s="164"/>
      <c r="AH3548" s="164"/>
      <c r="AI3548" s="164"/>
      <c r="AJ3548" s="164"/>
      <c r="AK3548" s="164"/>
      <c r="AL3548" s="164"/>
      <c r="AM3548" s="164"/>
      <c r="AN3548" s="164"/>
      <c r="AO3548" s="164"/>
      <c r="AP3548" s="164"/>
      <c r="AQ3548" s="164"/>
      <c r="AR3548" s="164"/>
      <c r="AS3548" s="164"/>
      <c r="AT3548" s="164"/>
      <c r="AU3548" s="164"/>
      <c r="AV3548" s="164"/>
      <c r="AW3548" s="164"/>
      <c r="AX3548" s="164"/>
      <c r="AY3548" s="164"/>
    </row>
    <row r="3549" spans="1:51" ht="15" customHeight="1">
      <c r="A3549" s="44"/>
      <c r="B3549" s="809" t="str">
        <f>IF(AH3544&gt;0,"Alerta: debido a que cuenta con registros NS, debe proporcionar una justificación en el area de comentarios al final de la pregunta","")</f>
        <v/>
      </c>
      <c r="C3549" s="809"/>
      <c r="D3549" s="809"/>
      <c r="E3549" s="809"/>
      <c r="F3549" s="809"/>
      <c r="G3549" s="809"/>
      <c r="H3549" s="809"/>
      <c r="I3549" s="809"/>
      <c r="J3549" s="809"/>
      <c r="K3549" s="809"/>
      <c r="L3549" s="809"/>
      <c r="M3549" s="809"/>
      <c r="N3549" s="809"/>
      <c r="O3549" s="809"/>
      <c r="P3549" s="809"/>
      <c r="Q3549" s="809"/>
      <c r="R3549" s="809"/>
      <c r="S3549" s="809"/>
      <c r="T3549" s="809"/>
      <c r="U3549" s="809"/>
      <c r="V3549" s="809"/>
      <c r="W3549" s="809"/>
      <c r="X3549" s="809"/>
      <c r="Y3549" s="809"/>
      <c r="Z3549" s="809"/>
      <c r="AA3549" s="809"/>
      <c r="AB3549" s="809"/>
      <c r="AC3549" s="809"/>
      <c r="AD3549" s="809"/>
      <c r="AE3549" s="22"/>
      <c r="AF3549" s="164"/>
      <c r="AG3549" s="164"/>
      <c r="AH3549" s="164"/>
      <c r="AI3549" s="164"/>
      <c r="AJ3549" s="164"/>
      <c r="AK3549" s="164"/>
      <c r="AL3549" s="164"/>
      <c r="AM3549" s="164"/>
      <c r="AN3549" s="164"/>
      <c r="AO3549" s="164"/>
      <c r="AP3549" s="164"/>
      <c r="AQ3549" s="164"/>
      <c r="AR3549" s="164"/>
      <c r="AS3549" s="164"/>
      <c r="AT3549" s="164"/>
      <c r="AU3549" s="164"/>
      <c r="AV3549" s="164"/>
      <c r="AW3549" s="164"/>
      <c r="AX3549" s="164"/>
      <c r="AY3549" s="164"/>
    </row>
    <row r="3550" spans="1:51" ht="15" customHeight="1">
      <c r="A3550" s="44"/>
      <c r="B3550" s="811" t="str">
        <f>AS3544</f>
        <v/>
      </c>
      <c r="C3550" s="811"/>
      <c r="D3550" s="811"/>
      <c r="E3550" s="811"/>
      <c r="F3550" s="811"/>
      <c r="G3550" s="811"/>
      <c r="H3550" s="811"/>
      <c r="I3550" s="811"/>
      <c r="J3550" s="811"/>
      <c r="K3550" s="811"/>
      <c r="L3550" s="811"/>
      <c r="M3550" s="811"/>
      <c r="N3550" s="811"/>
      <c r="O3550" s="811"/>
      <c r="P3550" s="811"/>
      <c r="Q3550" s="811"/>
      <c r="R3550" s="811"/>
      <c r="S3550" s="811"/>
      <c r="T3550" s="811"/>
      <c r="U3550" s="811"/>
      <c r="V3550" s="811"/>
      <c r="W3550" s="811"/>
      <c r="X3550" s="811"/>
      <c r="Y3550" s="811"/>
      <c r="Z3550" s="811"/>
      <c r="AA3550" s="811"/>
      <c r="AB3550" s="811"/>
      <c r="AC3550" s="811"/>
      <c r="AD3550" s="811"/>
      <c r="AE3550" s="22"/>
      <c r="AF3550" s="164"/>
      <c r="AG3550" s="164"/>
      <c r="AH3550" s="164"/>
      <c r="AI3550" s="164"/>
      <c r="AJ3550" s="164"/>
      <c r="AK3550" s="164"/>
      <c r="AL3550" s="164"/>
      <c r="AM3550" s="164"/>
      <c r="AN3550" s="164"/>
      <c r="AO3550" s="164"/>
      <c r="AP3550" s="164"/>
      <c r="AQ3550" s="164"/>
      <c r="AR3550" s="164"/>
      <c r="AS3550" s="164"/>
      <c r="AT3550" s="164"/>
      <c r="AU3550" s="164"/>
      <c r="AV3550" s="164"/>
      <c r="AW3550" s="164"/>
      <c r="AX3550" s="164"/>
      <c r="AY3550" s="164"/>
    </row>
    <row r="3551" spans="1:51" ht="15" customHeight="1">
      <c r="A3551" s="44"/>
      <c r="B3551" s="811" t="str">
        <f>IF(AV3544&gt;0,"Favor de revisar la instrucción 1 y verifique que se cumplan con los criterios establecidos","")</f>
        <v/>
      </c>
      <c r="C3551" s="811"/>
      <c r="D3551" s="811"/>
      <c r="E3551" s="811"/>
      <c r="F3551" s="811"/>
      <c r="G3551" s="811"/>
      <c r="H3551" s="811"/>
      <c r="I3551" s="811"/>
      <c r="J3551" s="811"/>
      <c r="K3551" s="811"/>
      <c r="L3551" s="811"/>
      <c r="M3551" s="811"/>
      <c r="N3551" s="811"/>
      <c r="O3551" s="811"/>
      <c r="P3551" s="811"/>
      <c r="Q3551" s="811"/>
      <c r="R3551" s="811"/>
      <c r="S3551" s="811"/>
      <c r="T3551" s="811"/>
      <c r="U3551" s="811"/>
      <c r="V3551" s="811"/>
      <c r="W3551" s="811"/>
      <c r="X3551" s="811"/>
      <c r="Y3551" s="811"/>
      <c r="Z3551" s="811"/>
      <c r="AA3551" s="811"/>
      <c r="AB3551" s="811"/>
      <c r="AC3551" s="811"/>
      <c r="AD3551" s="811"/>
      <c r="AE3551" s="811"/>
      <c r="AF3551" s="164"/>
      <c r="AG3551" s="164"/>
      <c r="AH3551" s="164"/>
      <c r="AI3551" s="164"/>
      <c r="AJ3551" s="164"/>
      <c r="AK3551" s="164"/>
      <c r="AL3551" s="164"/>
      <c r="AM3551" s="164"/>
      <c r="AN3551" s="164"/>
      <c r="AO3551" s="164"/>
      <c r="AP3551" s="164"/>
      <c r="AQ3551" s="164"/>
      <c r="AR3551" s="164"/>
      <c r="AS3551" s="164"/>
      <c r="AT3551" s="164"/>
      <c r="AU3551" s="164"/>
      <c r="AV3551" s="164"/>
      <c r="AW3551" s="164"/>
      <c r="AX3551" s="164"/>
      <c r="AY3551" s="164"/>
    </row>
    <row r="3552" spans="1:51" ht="15" customHeight="1">
      <c r="A3552" s="44"/>
      <c r="B3552"/>
      <c r="C3552"/>
      <c r="D3552"/>
      <c r="E3552"/>
      <c r="F3552"/>
      <c r="G3552"/>
      <c r="H3552"/>
      <c r="I3552"/>
      <c r="J3552"/>
      <c r="K3552"/>
      <c r="L3552"/>
      <c r="M3552"/>
      <c r="N3552"/>
      <c r="O3552"/>
      <c r="P3552"/>
      <c r="Q3552"/>
      <c r="R3552"/>
      <c r="S3552"/>
      <c r="T3552"/>
      <c r="U3552"/>
      <c r="V3552"/>
      <c r="W3552"/>
      <c r="X3552"/>
      <c r="Y3552"/>
      <c r="Z3552"/>
      <c r="AA3552"/>
      <c r="AB3552"/>
      <c r="AC3552"/>
      <c r="AD3552"/>
      <c r="AE3552" s="164"/>
      <c r="AF3552" s="164"/>
      <c r="AG3552" s="164"/>
      <c r="AH3552" s="164"/>
      <c r="AI3552" s="164"/>
      <c r="AJ3552" s="164"/>
      <c r="AK3552" s="164"/>
      <c r="AL3552" s="164"/>
      <c r="AM3552" s="164"/>
      <c r="AN3552" s="164"/>
      <c r="AO3552" s="164"/>
      <c r="AP3552" s="164"/>
      <c r="AQ3552" s="164"/>
      <c r="AR3552" s="164"/>
      <c r="AS3552" s="164"/>
      <c r="AT3552" s="164"/>
      <c r="AU3552" s="164"/>
      <c r="AV3552" s="164"/>
      <c r="AW3552" s="164"/>
      <c r="AX3552" s="164"/>
      <c r="AY3552" s="164"/>
    </row>
    <row r="3553" spans="1:33" ht="15" customHeight="1" thickBot="1">
      <c r="A3553" s="44"/>
      <c r="B3553"/>
      <c r="C3553"/>
      <c r="D3553"/>
      <c r="E3553"/>
      <c r="F3553"/>
      <c r="G3553"/>
      <c r="H3553"/>
      <c r="I3553"/>
      <c r="J3553"/>
      <c r="K3553"/>
      <c r="L3553"/>
      <c r="M3553"/>
      <c r="N3553"/>
      <c r="O3553"/>
      <c r="P3553"/>
      <c r="Q3553"/>
      <c r="R3553"/>
      <c r="S3553"/>
      <c r="T3553"/>
      <c r="U3553"/>
      <c r="V3553"/>
      <c r="W3553"/>
      <c r="X3553"/>
      <c r="Y3553"/>
      <c r="Z3553"/>
      <c r="AA3553"/>
      <c r="AB3553"/>
      <c r="AC3553"/>
      <c r="AD3553"/>
      <c r="AE3553" s="164"/>
      <c r="AF3553" s="164"/>
      <c r="AG3553" s="164"/>
    </row>
    <row r="3554" spans="1:33" ht="15" customHeight="1" thickBot="1">
      <c r="A3554" s="48" t="s">
        <v>5068</v>
      </c>
      <c r="B3554" s="921" t="s">
        <v>6028</v>
      </c>
      <c r="C3554" s="922"/>
      <c r="D3554" s="922"/>
      <c r="E3554" s="922"/>
      <c r="F3554" s="922"/>
      <c r="G3554" s="922"/>
      <c r="H3554" s="922"/>
      <c r="I3554" s="922"/>
      <c r="J3554" s="922"/>
      <c r="K3554" s="922"/>
      <c r="L3554" s="922"/>
      <c r="M3554" s="922"/>
      <c r="N3554" s="922"/>
      <c r="O3554" s="922"/>
      <c r="P3554" s="922"/>
      <c r="Q3554" s="922"/>
      <c r="R3554" s="922"/>
      <c r="S3554" s="922"/>
      <c r="T3554" s="922"/>
      <c r="U3554" s="922"/>
      <c r="V3554" s="922"/>
      <c r="W3554" s="922"/>
      <c r="X3554" s="922"/>
      <c r="Y3554" s="922"/>
      <c r="Z3554" s="922"/>
      <c r="AA3554" s="922"/>
      <c r="AB3554" s="922"/>
      <c r="AC3554" s="922"/>
      <c r="AD3554" s="923"/>
      <c r="AE3554" s="164"/>
      <c r="AF3554" s="164"/>
      <c r="AG3554" s="164"/>
    </row>
    <row r="3555" spans="1:33" ht="15" customHeight="1">
      <c r="A3555" s="44"/>
      <c r="B3555" s="931" t="s">
        <v>5353</v>
      </c>
      <c r="C3555" s="932"/>
      <c r="D3555" s="932"/>
      <c r="E3555" s="932"/>
      <c r="F3555" s="932"/>
      <c r="G3555" s="932"/>
      <c r="H3555" s="932"/>
      <c r="I3555" s="932"/>
      <c r="J3555" s="932"/>
      <c r="K3555" s="932"/>
      <c r="L3555" s="932"/>
      <c r="M3555" s="932"/>
      <c r="N3555" s="932"/>
      <c r="O3555" s="932"/>
      <c r="P3555" s="932"/>
      <c r="Q3555" s="932"/>
      <c r="R3555" s="932"/>
      <c r="S3555" s="932"/>
      <c r="T3555" s="932"/>
      <c r="U3555" s="932"/>
      <c r="V3555" s="932"/>
      <c r="W3555" s="932"/>
      <c r="X3555" s="932"/>
      <c r="Y3555" s="932"/>
      <c r="Z3555" s="932"/>
      <c r="AA3555" s="932"/>
      <c r="AB3555" s="932"/>
      <c r="AC3555" s="932"/>
      <c r="AD3555" s="933"/>
      <c r="AE3555" s="164"/>
      <c r="AF3555" s="164"/>
      <c r="AG3555" s="164"/>
    </row>
    <row r="3556" spans="1:33" ht="36" customHeight="1">
      <c r="A3556" s="44"/>
      <c r="B3556" s="69"/>
      <c r="C3556" s="876" t="s">
        <v>6029</v>
      </c>
      <c r="D3556" s="876"/>
      <c r="E3556" s="876"/>
      <c r="F3556" s="876"/>
      <c r="G3556" s="876"/>
      <c r="H3556" s="876"/>
      <c r="I3556" s="876"/>
      <c r="J3556" s="876"/>
      <c r="K3556" s="876"/>
      <c r="L3556" s="876"/>
      <c r="M3556" s="876"/>
      <c r="N3556" s="876"/>
      <c r="O3556" s="876"/>
      <c r="P3556" s="876"/>
      <c r="Q3556" s="876"/>
      <c r="R3556" s="876"/>
      <c r="S3556" s="876"/>
      <c r="T3556" s="876"/>
      <c r="U3556" s="876"/>
      <c r="V3556" s="876"/>
      <c r="W3556" s="876"/>
      <c r="X3556" s="876"/>
      <c r="Y3556" s="876"/>
      <c r="Z3556" s="876"/>
      <c r="AA3556" s="876"/>
      <c r="AB3556" s="876"/>
      <c r="AC3556" s="876"/>
      <c r="AD3556" s="946"/>
      <c r="AE3556" s="164"/>
      <c r="AF3556" s="164"/>
      <c r="AG3556" s="164"/>
    </row>
    <row r="3557" spans="1:33" ht="15" customHeight="1">
      <c r="A3557" s="44"/>
      <c r="B3557" s="947" t="s">
        <v>5070</v>
      </c>
      <c r="C3557" s="948"/>
      <c r="D3557" s="948"/>
      <c r="E3557" s="948"/>
      <c r="F3557" s="948"/>
      <c r="G3557" s="948"/>
      <c r="H3557" s="948"/>
      <c r="I3557" s="948"/>
      <c r="J3557" s="948"/>
      <c r="K3557" s="948"/>
      <c r="L3557" s="948"/>
      <c r="M3557" s="948"/>
      <c r="N3557" s="948"/>
      <c r="O3557" s="948"/>
      <c r="P3557" s="948"/>
      <c r="Q3557" s="948"/>
      <c r="R3557" s="948"/>
      <c r="S3557" s="948"/>
      <c r="T3557" s="948"/>
      <c r="U3557" s="948"/>
      <c r="V3557" s="948"/>
      <c r="W3557" s="948"/>
      <c r="X3557" s="948"/>
      <c r="Y3557" s="948"/>
      <c r="Z3557" s="948"/>
      <c r="AA3557" s="948"/>
      <c r="AB3557" s="948"/>
      <c r="AC3557" s="948"/>
      <c r="AD3557" s="949"/>
      <c r="AE3557" s="164"/>
      <c r="AF3557" s="164"/>
      <c r="AG3557" s="164"/>
    </row>
    <row r="3558" spans="1:33" ht="24" customHeight="1">
      <c r="A3558" s="44"/>
      <c r="B3558" s="43"/>
      <c r="C3558" s="862" t="s">
        <v>6030</v>
      </c>
      <c r="D3558" s="862"/>
      <c r="E3558" s="862"/>
      <c r="F3558" s="862"/>
      <c r="G3558" s="862"/>
      <c r="H3558" s="862"/>
      <c r="I3558" s="862"/>
      <c r="J3558" s="862"/>
      <c r="K3558" s="862"/>
      <c r="L3558" s="862"/>
      <c r="M3558" s="862"/>
      <c r="N3558" s="862"/>
      <c r="O3558" s="862"/>
      <c r="P3558" s="862"/>
      <c r="Q3558" s="862"/>
      <c r="R3558" s="862"/>
      <c r="S3558" s="862"/>
      <c r="T3558" s="862"/>
      <c r="U3558" s="862"/>
      <c r="V3558" s="862"/>
      <c r="W3558" s="862"/>
      <c r="X3558" s="862"/>
      <c r="Y3558" s="862"/>
      <c r="Z3558" s="862"/>
      <c r="AA3558" s="862"/>
      <c r="AB3558" s="862"/>
      <c r="AC3558" s="862"/>
      <c r="AD3558" s="944"/>
      <c r="AE3558" s="164"/>
      <c r="AF3558" s="164"/>
      <c r="AG3558" s="164"/>
    </row>
    <row r="3559" spans="1:33" ht="15" customHeight="1">
      <c r="A3559" s="44"/>
      <c r="B3559"/>
      <c r="C3559"/>
      <c r="D3559"/>
      <c r="E3559"/>
      <c r="F3559"/>
      <c r="G3559"/>
      <c r="H3559"/>
      <c r="I3559"/>
      <c r="J3559"/>
      <c r="K3559"/>
      <c r="L3559"/>
      <c r="M3559"/>
      <c r="N3559"/>
      <c r="O3559"/>
      <c r="P3559"/>
      <c r="Q3559"/>
      <c r="R3559"/>
      <c r="S3559"/>
      <c r="T3559"/>
      <c r="U3559"/>
      <c r="V3559"/>
      <c r="W3559"/>
      <c r="X3559"/>
      <c r="Y3559"/>
      <c r="Z3559"/>
      <c r="AA3559"/>
      <c r="AB3559"/>
      <c r="AC3559"/>
      <c r="AD3559"/>
      <c r="AE3559" s="164"/>
      <c r="AF3559" s="164"/>
      <c r="AG3559" s="164"/>
    </row>
    <row r="3560" spans="1:33" ht="15" customHeight="1">
      <c r="A3560" s="50" t="s">
        <v>6031</v>
      </c>
      <c r="B3560" s="918" t="s">
        <v>6032</v>
      </c>
      <c r="C3560" s="918"/>
      <c r="D3560" s="918"/>
      <c r="E3560" s="918"/>
      <c r="F3560" s="918"/>
      <c r="G3560" s="918"/>
      <c r="H3560" s="918"/>
      <c r="I3560" s="918"/>
      <c r="J3560" s="918"/>
      <c r="K3560" s="918"/>
      <c r="L3560" s="918"/>
      <c r="M3560" s="918"/>
      <c r="N3560" s="918"/>
      <c r="O3560" s="918"/>
      <c r="P3560" s="918"/>
      <c r="Q3560" s="918"/>
      <c r="R3560" s="918"/>
      <c r="S3560" s="918"/>
      <c r="T3560" s="918"/>
      <c r="U3560" s="918"/>
      <c r="V3560" s="918"/>
      <c r="W3560" s="918"/>
      <c r="X3560" s="918"/>
      <c r="Y3560" s="918"/>
      <c r="Z3560" s="918"/>
      <c r="AA3560" s="918"/>
      <c r="AB3560" s="918"/>
      <c r="AC3560" s="918"/>
      <c r="AD3560" s="918"/>
      <c r="AE3560" s="164"/>
      <c r="AF3560" s="164"/>
      <c r="AG3560" s="164"/>
    </row>
    <row r="3561" spans="1:33" ht="15" customHeight="1">
      <c r="A3561" s="662"/>
      <c r="B3561" s="26"/>
      <c r="C3561" s="876" t="s">
        <v>6033</v>
      </c>
      <c r="D3561" s="876"/>
      <c r="E3561" s="876"/>
      <c r="F3561" s="876"/>
      <c r="G3561" s="876"/>
      <c r="H3561" s="876"/>
      <c r="I3561" s="876"/>
      <c r="J3561" s="876"/>
      <c r="K3561" s="876"/>
      <c r="L3561" s="876"/>
      <c r="M3561" s="876"/>
      <c r="N3561" s="876"/>
      <c r="O3561" s="876"/>
      <c r="P3561" s="876"/>
      <c r="Q3561" s="876"/>
      <c r="R3561" s="876"/>
      <c r="S3561" s="876"/>
      <c r="T3561" s="876"/>
      <c r="U3561" s="876"/>
      <c r="V3561" s="876"/>
      <c r="W3561" s="876"/>
      <c r="X3561" s="876"/>
      <c r="Y3561" s="876"/>
      <c r="Z3561" s="876"/>
      <c r="AA3561" s="876"/>
      <c r="AB3561" s="876"/>
      <c r="AC3561" s="876"/>
      <c r="AD3561" s="876"/>
      <c r="AE3561" s="164"/>
      <c r="AF3561" s="164"/>
      <c r="AG3561" s="482" t="s">
        <v>5313</v>
      </c>
    </row>
    <row r="3562" spans="1:33" ht="15" customHeight="1" thickBot="1">
      <c r="A3562" s="662"/>
      <c r="B3562" s="26"/>
      <c r="C3562" s="26"/>
      <c r="D3562" s="26"/>
      <c r="E3562" s="26"/>
      <c r="F3562" s="26"/>
      <c r="G3562" s="26"/>
      <c r="H3562" s="26"/>
      <c r="I3562" s="26"/>
      <c r="J3562" s="26"/>
      <c r="K3562" s="26"/>
      <c r="L3562" s="26"/>
      <c r="M3562" s="26"/>
      <c r="N3562" s="26"/>
      <c r="O3562" s="26"/>
      <c r="P3562" s="26"/>
      <c r="Q3562" s="26"/>
      <c r="R3562" s="26"/>
      <c r="S3562" s="26"/>
      <c r="T3562" s="26"/>
      <c r="U3562" s="26"/>
      <c r="V3562" s="26"/>
      <c r="W3562" s="26"/>
      <c r="X3562" s="26"/>
      <c r="Y3562" s="26"/>
      <c r="Z3562" s="26"/>
      <c r="AA3562" s="26"/>
      <c r="AB3562" s="26"/>
      <c r="AC3562" s="26"/>
      <c r="AD3562" s="26"/>
      <c r="AE3562" s="164"/>
      <c r="AF3562" s="164"/>
      <c r="AG3562" s="482" t="s">
        <v>6034</v>
      </c>
    </row>
    <row r="3563" spans="1:33" ht="15" customHeight="1" thickBot="1">
      <c r="A3563" s="662"/>
      <c r="B3563" s="26"/>
      <c r="C3563" s="615"/>
      <c r="D3563" s="160" t="s">
        <v>6035</v>
      </c>
      <c r="E3563" s="26"/>
      <c r="F3563" s="26"/>
      <c r="G3563" s="26"/>
      <c r="H3563" s="26"/>
      <c r="I3563" s="615"/>
      <c r="J3563" s="160" t="s">
        <v>6036</v>
      </c>
      <c r="K3563" s="26"/>
      <c r="L3563" s="26"/>
      <c r="M3563" s="26"/>
      <c r="N3563" s="26"/>
      <c r="O3563" s="26"/>
      <c r="P3563" s="26"/>
      <c r="Q3563" s="26"/>
      <c r="R3563" s="26"/>
      <c r="S3563" s="26"/>
      <c r="T3563" s="615"/>
      <c r="U3563" s="160" t="s">
        <v>6037</v>
      </c>
      <c r="V3563" s="26"/>
      <c r="W3563" s="26"/>
      <c r="X3563" s="26"/>
      <c r="Y3563" s="26"/>
      <c r="Z3563" s="26"/>
      <c r="AA3563" s="26"/>
      <c r="AB3563" s="26"/>
      <c r="AC3563" s="26"/>
      <c r="AD3563" s="26"/>
      <c r="AE3563" s="164"/>
      <c r="AF3563" s="164"/>
      <c r="AG3563" s="280">
        <f>IF(COUNTA(C3563,I3563,T3563)=1,0,IF(COUNTA(C3563,I3563,T3563)=0,0,1))</f>
        <v>0</v>
      </c>
    </row>
    <row r="3564" spans="1:33" ht="15" customHeight="1">
      <c r="A3564" s="44"/>
      <c r="B3564" s="49"/>
      <c r="C3564" s="35"/>
      <c r="D3564" s="39"/>
      <c r="E3564" s="39"/>
      <c r="F3564" s="39"/>
      <c r="G3564" s="39"/>
      <c r="H3564" s="39"/>
      <c r="I3564" s="39"/>
      <c r="J3564" s="39"/>
      <c r="K3564" s="39"/>
      <c r="L3564" s="39"/>
      <c r="M3564" s="39"/>
      <c r="N3564" s="39"/>
      <c r="O3564" s="39"/>
      <c r="P3564" s="39"/>
      <c r="Q3564" s="39"/>
      <c r="R3564" s="39"/>
      <c r="S3564" s="39"/>
      <c r="T3564" s="39"/>
      <c r="U3564" s="39"/>
      <c r="V3564" s="39"/>
      <c r="W3564" s="39"/>
      <c r="X3564" s="39"/>
      <c r="Y3564" s="39"/>
      <c r="Z3564" s="39"/>
      <c r="AA3564" s="39"/>
      <c r="AB3564" s="39"/>
      <c r="AC3564" s="39"/>
      <c r="AD3564" s="39"/>
      <c r="AE3564" s="164"/>
      <c r="AF3564" s="164"/>
      <c r="AG3564" s="164"/>
    </row>
    <row r="3565" spans="1:33" ht="24" customHeight="1">
      <c r="A3565" s="57"/>
      <c r="B3565" s="26"/>
      <c r="C3565" s="876" t="s">
        <v>5300</v>
      </c>
      <c r="D3565" s="876"/>
      <c r="E3565" s="876"/>
      <c r="F3565" s="876"/>
      <c r="G3565" s="876"/>
      <c r="H3565" s="876"/>
      <c r="I3565" s="876"/>
      <c r="J3565" s="876"/>
      <c r="K3565" s="876"/>
      <c r="L3565" s="876"/>
      <c r="M3565" s="876"/>
      <c r="N3565" s="876"/>
      <c r="O3565" s="876"/>
      <c r="P3565" s="876"/>
      <c r="Q3565" s="876"/>
      <c r="R3565" s="876"/>
      <c r="S3565" s="876"/>
      <c r="T3565" s="876"/>
      <c r="U3565" s="876"/>
      <c r="V3565" s="876"/>
      <c r="W3565" s="876"/>
      <c r="X3565" s="876"/>
      <c r="Y3565" s="876"/>
      <c r="Z3565" s="876"/>
      <c r="AA3565" s="876"/>
      <c r="AB3565" s="876"/>
      <c r="AC3565" s="876"/>
      <c r="AD3565" s="876"/>
      <c r="AE3565" s="164"/>
      <c r="AF3565" s="164"/>
      <c r="AG3565" s="164"/>
    </row>
    <row r="3566" spans="1:33" ht="60" customHeight="1">
      <c r="A3566" s="57"/>
      <c r="B3566" s="26"/>
      <c r="C3566" s="892"/>
      <c r="D3566" s="893"/>
      <c r="E3566" s="893"/>
      <c r="F3566" s="893"/>
      <c r="G3566" s="893"/>
      <c r="H3566" s="893"/>
      <c r="I3566" s="893"/>
      <c r="J3566" s="893"/>
      <c r="K3566" s="893"/>
      <c r="L3566" s="893"/>
      <c r="M3566" s="893"/>
      <c r="N3566" s="893"/>
      <c r="O3566" s="893"/>
      <c r="P3566" s="893"/>
      <c r="Q3566" s="893"/>
      <c r="R3566" s="893"/>
      <c r="S3566" s="893"/>
      <c r="T3566" s="893"/>
      <c r="U3566" s="893"/>
      <c r="V3566" s="893"/>
      <c r="W3566" s="893"/>
      <c r="X3566" s="893"/>
      <c r="Y3566" s="893"/>
      <c r="Z3566" s="893"/>
      <c r="AA3566" s="893"/>
      <c r="AB3566" s="893"/>
      <c r="AC3566" s="893"/>
      <c r="AD3566" s="894"/>
      <c r="AE3566" s="164"/>
      <c r="AF3566" s="164"/>
      <c r="AG3566" s="164"/>
    </row>
    <row r="3567" spans="1:33" ht="15" customHeight="1">
      <c r="A3567" s="44"/>
      <c r="B3567" s="808" t="str">
        <f>IF(AG3563&gt;0,"Favor de seleccionar solo un código","")</f>
        <v/>
      </c>
      <c r="C3567" s="808"/>
      <c r="D3567" s="808"/>
      <c r="E3567" s="808"/>
      <c r="F3567" s="808"/>
      <c r="G3567" s="808"/>
      <c r="H3567" s="808"/>
      <c r="I3567" s="808"/>
      <c r="J3567" s="808"/>
      <c r="K3567" s="808"/>
      <c r="L3567" s="808"/>
      <c r="M3567" s="808"/>
      <c r="N3567" s="808"/>
      <c r="O3567" s="808"/>
      <c r="P3567" s="808"/>
      <c r="Q3567" s="808"/>
      <c r="R3567" s="808"/>
      <c r="S3567" s="808"/>
      <c r="T3567" s="808"/>
      <c r="U3567" s="808"/>
      <c r="V3567" s="808"/>
      <c r="W3567" s="808"/>
      <c r="X3567" s="808"/>
      <c r="Y3567" s="808"/>
      <c r="Z3567" s="808"/>
      <c r="AA3567" s="808"/>
      <c r="AB3567" s="808"/>
      <c r="AC3567" s="808"/>
      <c r="AD3567" s="808"/>
      <c r="AE3567" s="164"/>
      <c r="AF3567" s="164"/>
      <c r="AG3567" s="164"/>
    </row>
    <row r="3568" spans="1:33" ht="15" customHeight="1">
      <c r="A3568" s="44"/>
      <c r="B3568" s="49"/>
      <c r="C3568" s="35"/>
      <c r="D3568" s="39"/>
      <c r="E3568" s="39"/>
      <c r="F3568" s="39"/>
      <c r="G3568" s="39"/>
      <c r="H3568" s="39"/>
      <c r="I3568" s="39"/>
      <c r="J3568" s="39"/>
      <c r="K3568" s="39"/>
      <c r="L3568" s="39"/>
      <c r="M3568" s="39"/>
      <c r="N3568" s="39"/>
      <c r="O3568" s="39"/>
      <c r="P3568" s="39"/>
      <c r="Q3568" s="39"/>
      <c r="R3568" s="39"/>
      <c r="S3568" s="39"/>
      <c r="T3568" s="39"/>
      <c r="U3568" s="39"/>
      <c r="V3568" s="39"/>
      <c r="W3568" s="39"/>
      <c r="X3568" s="39"/>
      <c r="Y3568" s="39"/>
      <c r="Z3568" s="39"/>
      <c r="AA3568" s="39"/>
      <c r="AB3568" s="39"/>
      <c r="AC3568" s="39"/>
      <c r="AD3568" s="39"/>
      <c r="AE3568" s="164"/>
      <c r="AF3568" s="164"/>
      <c r="AG3568" s="164"/>
    </row>
    <row r="3569" spans="1:45" ht="15" customHeight="1">
      <c r="A3569" s="44"/>
      <c r="B3569" s="49"/>
      <c r="C3569" s="35"/>
      <c r="D3569" s="39"/>
      <c r="E3569" s="39"/>
      <c r="F3569" s="39"/>
      <c r="G3569" s="39"/>
      <c r="H3569" s="39"/>
      <c r="I3569" s="39"/>
      <c r="J3569" s="39"/>
      <c r="K3569" s="39"/>
      <c r="L3569" s="39"/>
      <c r="M3569" s="39"/>
      <c r="N3569" s="39"/>
      <c r="O3569" s="39"/>
      <c r="P3569" s="39"/>
      <c r="Q3569" s="39"/>
      <c r="R3569" s="39"/>
      <c r="S3569" s="39"/>
      <c r="T3569" s="39"/>
      <c r="U3569" s="39"/>
      <c r="V3569" s="39"/>
      <c r="W3569" s="39"/>
      <c r="X3569" s="39"/>
      <c r="Y3569" s="39"/>
      <c r="Z3569" s="39"/>
      <c r="AA3569" s="39"/>
      <c r="AB3569" s="39"/>
      <c r="AC3569" s="39"/>
      <c r="AD3569" s="39"/>
      <c r="AE3569" s="164"/>
      <c r="AF3569" s="164"/>
      <c r="AG3569" s="164"/>
      <c r="AH3569" s="164"/>
      <c r="AI3569" s="164"/>
      <c r="AJ3569" s="164"/>
      <c r="AK3569" s="164"/>
      <c r="AL3569" s="164"/>
      <c r="AM3569" s="164"/>
      <c r="AN3569" s="164"/>
      <c r="AO3569" s="164"/>
      <c r="AP3569" s="164"/>
      <c r="AQ3569" s="164"/>
      <c r="AR3569" s="164"/>
      <c r="AS3569" s="164"/>
    </row>
    <row r="3570" spans="1:45" ht="15" customHeight="1">
      <c r="A3570" s="44"/>
      <c r="B3570" s="49"/>
      <c r="C3570" s="35"/>
      <c r="D3570" s="39"/>
      <c r="E3570" s="39"/>
      <c r="F3570" s="39"/>
      <c r="G3570" s="39"/>
      <c r="H3570" s="39"/>
      <c r="I3570" s="39"/>
      <c r="J3570" s="39"/>
      <c r="K3570" s="39"/>
      <c r="L3570" s="39"/>
      <c r="M3570" s="39"/>
      <c r="N3570" s="39"/>
      <c r="O3570" s="39"/>
      <c r="P3570" s="39"/>
      <c r="Q3570" s="39"/>
      <c r="R3570" s="39"/>
      <c r="S3570" s="39"/>
      <c r="T3570" s="39"/>
      <c r="U3570" s="39"/>
      <c r="V3570" s="39"/>
      <c r="W3570" s="39"/>
      <c r="X3570" s="39"/>
      <c r="Y3570" s="39"/>
      <c r="Z3570" s="39"/>
      <c r="AA3570" s="39"/>
      <c r="AB3570" s="39"/>
      <c r="AC3570" s="39"/>
      <c r="AD3570" s="39"/>
      <c r="AE3570" s="164"/>
      <c r="AF3570" s="164"/>
      <c r="AG3570" s="164"/>
      <c r="AH3570" s="164"/>
      <c r="AI3570" s="164"/>
      <c r="AJ3570" s="164"/>
      <c r="AK3570" s="164"/>
      <c r="AL3570" s="164"/>
      <c r="AM3570" s="164"/>
      <c r="AN3570" s="164"/>
      <c r="AO3570" s="164"/>
      <c r="AP3570" s="164"/>
      <c r="AQ3570" s="164"/>
      <c r="AR3570" s="164"/>
      <c r="AS3570" s="164"/>
    </row>
    <row r="3571" spans="1:45" ht="15" customHeight="1">
      <c r="A3571" s="44"/>
      <c r="B3571" s="49"/>
      <c r="C3571" s="35"/>
      <c r="D3571" s="39"/>
      <c r="E3571" s="39"/>
      <c r="F3571" s="39"/>
      <c r="G3571" s="39"/>
      <c r="H3571" s="39"/>
      <c r="I3571" s="39"/>
      <c r="J3571" s="39"/>
      <c r="K3571" s="39"/>
      <c r="L3571" s="39"/>
      <c r="M3571" s="39"/>
      <c r="N3571" s="39"/>
      <c r="O3571" s="39"/>
      <c r="P3571" s="39"/>
      <c r="Q3571" s="39"/>
      <c r="R3571" s="39"/>
      <c r="S3571" s="39"/>
      <c r="T3571" s="39"/>
      <c r="U3571" s="39"/>
      <c r="V3571" s="39"/>
      <c r="W3571" s="39"/>
      <c r="X3571" s="39"/>
      <c r="Y3571" s="39"/>
      <c r="Z3571" s="39"/>
      <c r="AA3571" s="39"/>
      <c r="AB3571" s="39"/>
      <c r="AC3571" s="39"/>
      <c r="AD3571" s="39"/>
      <c r="AE3571" s="164"/>
      <c r="AF3571" s="164"/>
      <c r="AG3571" s="164"/>
      <c r="AH3571" s="164"/>
      <c r="AI3571" s="164"/>
      <c r="AJ3571" s="164"/>
      <c r="AK3571" s="164"/>
      <c r="AL3571" s="164"/>
      <c r="AM3571" s="164"/>
      <c r="AN3571" s="164"/>
      <c r="AO3571" s="164"/>
      <c r="AP3571" s="164"/>
      <c r="AQ3571" s="164"/>
      <c r="AR3571" s="164"/>
      <c r="AS3571" s="164"/>
    </row>
    <row r="3572" spans="1:45" ht="15" customHeight="1">
      <c r="A3572" s="44"/>
      <c r="B3572" s="49"/>
      <c r="C3572" s="35"/>
      <c r="D3572" s="39"/>
      <c r="E3572" s="39"/>
      <c r="F3572" s="39"/>
      <c r="G3572" s="39"/>
      <c r="H3572" s="39"/>
      <c r="I3572" s="39"/>
      <c r="J3572" s="39"/>
      <c r="K3572" s="39"/>
      <c r="L3572" s="39"/>
      <c r="M3572" s="39"/>
      <c r="N3572" s="39"/>
      <c r="O3572" s="39"/>
      <c r="P3572" s="39"/>
      <c r="Q3572" s="39"/>
      <c r="R3572" s="39"/>
      <c r="S3572" s="39"/>
      <c r="T3572" s="39"/>
      <c r="U3572" s="39"/>
      <c r="V3572" s="39"/>
      <c r="W3572" s="39"/>
      <c r="X3572" s="39"/>
      <c r="Y3572" s="39"/>
      <c r="Z3572" s="39"/>
      <c r="AA3572" s="39"/>
      <c r="AB3572" s="39"/>
      <c r="AC3572" s="39"/>
      <c r="AD3572" s="39"/>
      <c r="AE3572" s="164"/>
      <c r="AF3572" s="164"/>
      <c r="AG3572" s="164"/>
      <c r="AH3572" s="164"/>
      <c r="AI3572" s="164"/>
      <c r="AJ3572" s="164"/>
      <c r="AK3572" s="164"/>
      <c r="AL3572" s="164"/>
      <c r="AM3572" s="164"/>
      <c r="AN3572" s="164"/>
      <c r="AO3572" s="164"/>
      <c r="AP3572" s="164"/>
      <c r="AQ3572" s="164"/>
      <c r="AR3572" s="164"/>
      <c r="AS3572" s="164"/>
    </row>
    <row r="3573" spans="1:45" ht="48" customHeight="1">
      <c r="A3573" s="50" t="s">
        <v>6038</v>
      </c>
      <c r="B3573" s="945" t="s">
        <v>6039</v>
      </c>
      <c r="C3573" s="945"/>
      <c r="D3573" s="945"/>
      <c r="E3573" s="945"/>
      <c r="F3573" s="945"/>
      <c r="G3573" s="945"/>
      <c r="H3573" s="945"/>
      <c r="I3573" s="945"/>
      <c r="J3573" s="945"/>
      <c r="K3573" s="945"/>
      <c r="L3573" s="945"/>
      <c r="M3573" s="945"/>
      <c r="N3573" s="945"/>
      <c r="O3573" s="945"/>
      <c r="P3573" s="945"/>
      <c r="Q3573" s="945"/>
      <c r="R3573" s="945"/>
      <c r="S3573" s="945"/>
      <c r="T3573" s="945"/>
      <c r="U3573" s="945"/>
      <c r="V3573" s="945"/>
      <c r="W3573" s="945"/>
      <c r="X3573" s="945"/>
      <c r="Y3573" s="945"/>
      <c r="Z3573" s="945"/>
      <c r="AA3573" s="945"/>
      <c r="AB3573" s="945"/>
      <c r="AC3573" s="945"/>
      <c r="AD3573" s="945"/>
      <c r="AE3573" s="164"/>
      <c r="AF3573" s="164"/>
      <c r="AG3573" s="164"/>
      <c r="AH3573" s="164"/>
      <c r="AI3573" s="164"/>
      <c r="AJ3573" s="164"/>
      <c r="AK3573" s="164"/>
      <c r="AL3573" s="164"/>
      <c r="AM3573" s="164"/>
      <c r="AN3573" s="164"/>
      <c r="AO3573" s="164"/>
      <c r="AP3573" s="164"/>
      <c r="AQ3573" s="164"/>
      <c r="AR3573" s="164"/>
      <c r="AS3573" s="164"/>
    </row>
    <row r="3574" spans="1:45" ht="24" customHeight="1">
      <c r="A3574" s="22"/>
      <c r="B3574" s="52"/>
      <c r="C3574" s="851" t="s">
        <v>6040</v>
      </c>
      <c r="D3574" s="851"/>
      <c r="E3574" s="851"/>
      <c r="F3574" s="851"/>
      <c r="G3574" s="851"/>
      <c r="H3574" s="851"/>
      <c r="I3574" s="851"/>
      <c r="J3574" s="851"/>
      <c r="K3574" s="851"/>
      <c r="L3574" s="851"/>
      <c r="M3574" s="851"/>
      <c r="N3574" s="851"/>
      <c r="O3574" s="851"/>
      <c r="P3574" s="851"/>
      <c r="Q3574" s="851"/>
      <c r="R3574" s="851"/>
      <c r="S3574" s="851"/>
      <c r="T3574" s="851"/>
      <c r="U3574" s="851"/>
      <c r="V3574" s="851"/>
      <c r="W3574" s="851"/>
      <c r="X3574" s="851"/>
      <c r="Y3574" s="851"/>
      <c r="Z3574" s="851"/>
      <c r="AA3574" s="851"/>
      <c r="AB3574" s="851"/>
      <c r="AC3574" s="851"/>
      <c r="AD3574" s="851"/>
      <c r="AE3574" s="164"/>
      <c r="AF3574" s="164"/>
      <c r="AG3574" s="164"/>
      <c r="AH3574" s="164"/>
      <c r="AI3574" s="164"/>
      <c r="AJ3574" s="164"/>
      <c r="AK3574" s="164"/>
      <c r="AL3574" s="164"/>
      <c r="AM3574" s="164"/>
      <c r="AN3574" s="164"/>
      <c r="AO3574" s="164"/>
      <c r="AP3574" s="164"/>
      <c r="AQ3574" s="164"/>
      <c r="AR3574" s="164"/>
      <c r="AS3574" s="164"/>
    </row>
    <row r="3575" spans="1:45" ht="15" customHeight="1">
      <c r="A3575" s="57"/>
      <c r="B3575"/>
      <c r="C3575" s="861" t="s">
        <v>6041</v>
      </c>
      <c r="D3575" s="861"/>
      <c r="E3575" s="861"/>
      <c r="F3575" s="861"/>
      <c r="G3575" s="861"/>
      <c r="H3575" s="861"/>
      <c r="I3575" s="861"/>
      <c r="J3575" s="861"/>
      <c r="K3575" s="861"/>
      <c r="L3575" s="861"/>
      <c r="M3575" s="861"/>
      <c r="N3575" s="861"/>
      <c r="O3575" s="861"/>
      <c r="P3575" s="861"/>
      <c r="Q3575" s="861"/>
      <c r="R3575" s="861"/>
      <c r="S3575" s="861"/>
      <c r="T3575" s="861"/>
      <c r="U3575" s="861"/>
      <c r="V3575" s="861"/>
      <c r="W3575" s="861"/>
      <c r="X3575" s="861"/>
      <c r="Y3575" s="861"/>
      <c r="Z3575" s="861"/>
      <c r="AA3575" s="861"/>
      <c r="AB3575" s="861"/>
      <c r="AC3575" s="861"/>
      <c r="AD3575" s="861"/>
      <c r="AE3575" s="164"/>
      <c r="AF3575" s="164"/>
      <c r="AG3575" s="164"/>
      <c r="AH3575" s="164"/>
      <c r="AI3575" s="164"/>
      <c r="AJ3575" s="164"/>
      <c r="AK3575" s="164"/>
      <c r="AL3575" s="164"/>
      <c r="AM3575" s="164"/>
      <c r="AN3575" s="164"/>
      <c r="AO3575" s="164"/>
      <c r="AP3575" s="164"/>
      <c r="AQ3575" s="164"/>
      <c r="AR3575" s="164"/>
      <c r="AS3575" s="164"/>
    </row>
    <row r="3576" spans="1:45" ht="24" customHeight="1">
      <c r="A3576" s="57"/>
      <c r="B3576"/>
      <c r="C3576" s="861" t="s">
        <v>6042</v>
      </c>
      <c r="D3576" s="861"/>
      <c r="E3576" s="861"/>
      <c r="F3576" s="861"/>
      <c r="G3576" s="861"/>
      <c r="H3576" s="861"/>
      <c r="I3576" s="861"/>
      <c r="J3576" s="861"/>
      <c r="K3576" s="861"/>
      <c r="L3576" s="861"/>
      <c r="M3576" s="861"/>
      <c r="N3576" s="861"/>
      <c r="O3576" s="861"/>
      <c r="P3576" s="861"/>
      <c r="Q3576" s="861"/>
      <c r="R3576" s="861"/>
      <c r="S3576" s="861"/>
      <c r="T3576" s="861"/>
      <c r="U3576" s="861"/>
      <c r="V3576" s="861"/>
      <c r="W3576" s="861"/>
      <c r="X3576" s="861"/>
      <c r="Y3576" s="861"/>
      <c r="Z3576" s="861"/>
      <c r="AA3576" s="861"/>
      <c r="AB3576" s="861"/>
      <c r="AC3576" s="861"/>
      <c r="AD3576" s="861"/>
      <c r="AE3576" s="164"/>
      <c r="AF3576" s="164"/>
      <c r="AG3576" s="164"/>
      <c r="AH3576" s="164"/>
      <c r="AI3576" s="164"/>
      <c r="AJ3576" s="164"/>
      <c r="AK3576" s="164"/>
      <c r="AL3576" s="164"/>
      <c r="AM3576" s="164"/>
      <c r="AN3576" s="164"/>
      <c r="AO3576" s="164"/>
      <c r="AP3576" s="164"/>
      <c r="AQ3576" s="164"/>
      <c r="AR3576" s="164"/>
      <c r="AS3576" s="164"/>
    </row>
    <row r="3577" spans="1:45" ht="24" customHeight="1">
      <c r="A3577" s="57"/>
      <c r="B3577"/>
      <c r="C3577" s="861" t="s">
        <v>6043</v>
      </c>
      <c r="D3577" s="861"/>
      <c r="E3577" s="861"/>
      <c r="F3577" s="861"/>
      <c r="G3577" s="861"/>
      <c r="H3577" s="861"/>
      <c r="I3577" s="861"/>
      <c r="J3577" s="861"/>
      <c r="K3577" s="861"/>
      <c r="L3577" s="861"/>
      <c r="M3577" s="861"/>
      <c r="N3577" s="861"/>
      <c r="O3577" s="861"/>
      <c r="P3577" s="861"/>
      <c r="Q3577" s="861"/>
      <c r="R3577" s="861"/>
      <c r="S3577" s="861"/>
      <c r="T3577" s="861"/>
      <c r="U3577" s="861"/>
      <c r="V3577" s="861"/>
      <c r="W3577" s="861"/>
      <c r="X3577" s="861"/>
      <c r="Y3577" s="861"/>
      <c r="Z3577" s="861"/>
      <c r="AA3577" s="861"/>
      <c r="AB3577" s="861"/>
      <c r="AC3577" s="861"/>
      <c r="AD3577" s="861"/>
      <c r="AE3577" s="164"/>
      <c r="AF3577" s="164"/>
      <c r="AG3577" s="164"/>
      <c r="AH3577" s="164"/>
      <c r="AI3577" s="164"/>
      <c r="AJ3577" s="164"/>
      <c r="AK3577" s="164"/>
      <c r="AL3577" s="164"/>
      <c r="AM3577" s="164"/>
      <c r="AN3577" s="164"/>
      <c r="AO3577" s="164"/>
      <c r="AP3577" s="164"/>
      <c r="AQ3577" s="164"/>
      <c r="AR3577" s="164"/>
      <c r="AS3577" s="164"/>
    </row>
    <row r="3578" spans="1:45" ht="24" customHeight="1">
      <c r="A3578" s="57"/>
      <c r="B3578"/>
      <c r="C3578" s="861" t="s">
        <v>6044</v>
      </c>
      <c r="D3578" s="861"/>
      <c r="E3578" s="861"/>
      <c r="F3578" s="861"/>
      <c r="G3578" s="861"/>
      <c r="H3578" s="861"/>
      <c r="I3578" s="861"/>
      <c r="J3578" s="861"/>
      <c r="K3578" s="861"/>
      <c r="L3578" s="861"/>
      <c r="M3578" s="861"/>
      <c r="N3578" s="861"/>
      <c r="O3578" s="861"/>
      <c r="P3578" s="861"/>
      <c r="Q3578" s="861"/>
      <c r="R3578" s="861"/>
      <c r="S3578" s="861"/>
      <c r="T3578" s="861"/>
      <c r="U3578" s="861"/>
      <c r="V3578" s="861"/>
      <c r="W3578" s="861"/>
      <c r="X3578" s="861"/>
      <c r="Y3578" s="861"/>
      <c r="Z3578" s="861"/>
      <c r="AA3578" s="861"/>
      <c r="AB3578" s="861"/>
      <c r="AC3578" s="861"/>
      <c r="AD3578" s="861"/>
      <c r="AE3578" s="164"/>
      <c r="AF3578" s="164"/>
      <c r="AG3578" s="164"/>
      <c r="AH3578" s="164"/>
      <c r="AI3578" s="164"/>
      <c r="AJ3578" s="164"/>
      <c r="AK3578" s="164"/>
      <c r="AL3578" s="164"/>
      <c r="AM3578" s="164"/>
      <c r="AN3578" s="164"/>
      <c r="AO3578" s="164"/>
      <c r="AP3578" s="164"/>
      <c r="AQ3578" s="164"/>
      <c r="AR3578" s="164"/>
      <c r="AS3578" s="164"/>
    </row>
    <row r="3579" spans="1:45" ht="24" customHeight="1">
      <c r="A3579" s="57"/>
      <c r="B3579"/>
      <c r="C3579" s="876" t="s">
        <v>6045</v>
      </c>
      <c r="D3579" s="876"/>
      <c r="E3579" s="876"/>
      <c r="F3579" s="876"/>
      <c r="G3579" s="876"/>
      <c r="H3579" s="876"/>
      <c r="I3579" s="876"/>
      <c r="J3579" s="876"/>
      <c r="K3579" s="876"/>
      <c r="L3579" s="876"/>
      <c r="M3579" s="876"/>
      <c r="N3579" s="876"/>
      <c r="O3579" s="876"/>
      <c r="P3579" s="876"/>
      <c r="Q3579" s="876"/>
      <c r="R3579" s="876"/>
      <c r="S3579" s="876"/>
      <c r="T3579" s="876"/>
      <c r="U3579" s="876"/>
      <c r="V3579" s="876"/>
      <c r="W3579" s="876"/>
      <c r="X3579" s="876"/>
      <c r="Y3579" s="876"/>
      <c r="Z3579" s="876"/>
      <c r="AA3579" s="876"/>
      <c r="AB3579" s="876"/>
      <c r="AC3579" s="876"/>
      <c r="AD3579" s="876"/>
      <c r="AE3579" s="164"/>
      <c r="AF3579" s="164"/>
      <c r="AG3579" s="164"/>
      <c r="AH3579" s="164"/>
      <c r="AI3579" s="164"/>
      <c r="AJ3579" s="164"/>
      <c r="AK3579" s="164"/>
      <c r="AL3579" s="164"/>
      <c r="AM3579" s="164"/>
      <c r="AN3579" s="164"/>
      <c r="AO3579" s="164"/>
      <c r="AP3579" s="164"/>
      <c r="AQ3579" s="164"/>
      <c r="AR3579" s="164"/>
      <c r="AS3579" s="164"/>
    </row>
    <row r="3580" spans="1:45" ht="24" customHeight="1">
      <c r="A3580" s="57"/>
      <c r="B3580"/>
      <c r="C3580" s="876" t="s">
        <v>6046</v>
      </c>
      <c r="D3580" s="876"/>
      <c r="E3580" s="876"/>
      <c r="F3580" s="876"/>
      <c r="G3580" s="876"/>
      <c r="H3580" s="876"/>
      <c r="I3580" s="876"/>
      <c r="J3580" s="876"/>
      <c r="K3580" s="876"/>
      <c r="L3580" s="876"/>
      <c r="M3580" s="876"/>
      <c r="N3580" s="876"/>
      <c r="O3580" s="876"/>
      <c r="P3580" s="876"/>
      <c r="Q3580" s="876"/>
      <c r="R3580" s="876"/>
      <c r="S3580" s="876"/>
      <c r="T3580" s="876"/>
      <c r="U3580" s="876"/>
      <c r="V3580" s="876"/>
      <c r="W3580" s="876"/>
      <c r="X3580" s="876"/>
      <c r="Y3580" s="876"/>
      <c r="Z3580" s="876"/>
      <c r="AA3580" s="876"/>
      <c r="AB3580" s="876"/>
      <c r="AC3580" s="876"/>
      <c r="AD3580" s="876"/>
      <c r="AE3580" s="164"/>
      <c r="AF3580" s="164"/>
      <c r="AG3580" s="164"/>
      <c r="AH3580" s="164"/>
      <c r="AI3580" s="164"/>
      <c r="AJ3580" s="164"/>
      <c r="AK3580" s="164"/>
      <c r="AL3580" s="164"/>
      <c r="AM3580" s="164"/>
      <c r="AN3580" s="164"/>
      <c r="AO3580" s="164"/>
      <c r="AP3580" s="164"/>
      <c r="AQ3580" s="164"/>
      <c r="AR3580" s="164"/>
      <c r="AS3580" s="164"/>
    </row>
    <row r="3581" spans="1:45" ht="24" customHeight="1">
      <c r="A3581" s="57"/>
      <c r="B3581"/>
      <c r="C3581" s="733" t="s">
        <v>6047</v>
      </c>
      <c r="D3581" s="733"/>
      <c r="E3581" s="733"/>
      <c r="F3581" s="733"/>
      <c r="G3581" s="733"/>
      <c r="H3581" s="733"/>
      <c r="I3581" s="733"/>
      <c r="J3581" s="733"/>
      <c r="K3581" s="733"/>
      <c r="L3581" s="733"/>
      <c r="M3581" s="733"/>
      <c r="N3581" s="733"/>
      <c r="O3581" s="733"/>
      <c r="P3581" s="733"/>
      <c r="Q3581" s="733"/>
      <c r="R3581" s="733"/>
      <c r="S3581" s="733"/>
      <c r="T3581" s="733"/>
      <c r="U3581" s="733"/>
      <c r="V3581" s="733"/>
      <c r="W3581" s="733"/>
      <c r="X3581" s="733"/>
      <c r="Y3581" s="733"/>
      <c r="Z3581" s="733"/>
      <c r="AA3581" s="733"/>
      <c r="AB3581" s="733"/>
      <c r="AC3581" s="733"/>
      <c r="AD3581" s="733"/>
      <c r="AE3581" s="164"/>
      <c r="AF3581" s="164"/>
      <c r="AG3581" s="164"/>
      <c r="AH3581" s="164"/>
      <c r="AI3581" s="164"/>
      <c r="AJ3581" s="164"/>
      <c r="AK3581" s="164"/>
      <c r="AL3581" s="164"/>
      <c r="AM3581" s="164"/>
      <c r="AN3581" s="164"/>
      <c r="AO3581" s="164"/>
      <c r="AP3581" s="164"/>
      <c r="AQ3581" s="164"/>
      <c r="AR3581" s="164"/>
      <c r="AS3581" s="164"/>
    </row>
    <row r="3582" spans="1:45" ht="15" customHeight="1">
      <c r="A3582" s="57"/>
      <c r="B3582" s="26"/>
      <c r="C3582" s="26"/>
      <c r="D3582" s="26"/>
      <c r="E3582" s="26"/>
      <c r="F3582" s="26"/>
      <c r="G3582" s="26"/>
      <c r="H3582" s="26"/>
      <c r="I3582" s="26"/>
      <c r="J3582" s="26"/>
      <c r="K3582" s="26"/>
      <c r="L3582" s="26"/>
      <c r="M3582" s="26"/>
      <c r="N3582" s="26"/>
      <c r="O3582" s="26"/>
      <c r="P3582" s="26"/>
      <c r="Q3582" s="26"/>
      <c r="R3582" s="26"/>
      <c r="S3582" s="26"/>
      <c r="T3582" s="26"/>
      <c r="U3582" s="26"/>
      <c r="V3582" s="26"/>
      <c r="W3582" s="26"/>
      <c r="X3582" s="26"/>
      <c r="Y3582" s="26"/>
      <c r="Z3582" s="26"/>
      <c r="AA3582" s="26"/>
      <c r="AB3582" s="26"/>
      <c r="AC3582" s="26"/>
      <c r="AD3582" s="26"/>
      <c r="AE3582" s="164"/>
      <c r="AF3582" s="164"/>
      <c r="AG3582" s="164"/>
      <c r="AH3582" s="164"/>
      <c r="AI3582" s="164"/>
      <c r="AJ3582" s="164"/>
      <c r="AK3582" s="164"/>
      <c r="AL3582" s="164"/>
      <c r="AM3582" s="164"/>
      <c r="AN3582" s="164"/>
      <c r="AO3582" s="164"/>
      <c r="AP3582" s="164"/>
      <c r="AQ3582" s="164"/>
      <c r="AR3582" s="164"/>
      <c r="AS3582" s="164"/>
    </row>
    <row r="3583" spans="1:45" ht="24" customHeight="1">
      <c r="A3583" s="57"/>
      <c r="B3583" s="26"/>
      <c r="C3583" s="867" t="s">
        <v>6048</v>
      </c>
      <c r="D3583" s="868"/>
      <c r="E3583" s="868"/>
      <c r="F3583" s="868"/>
      <c r="G3583" s="868"/>
      <c r="H3583" s="869"/>
      <c r="I3583" s="867" t="s">
        <v>6049</v>
      </c>
      <c r="J3583" s="868"/>
      <c r="K3583" s="868"/>
      <c r="L3583" s="869"/>
      <c r="M3583" s="867" t="s">
        <v>6050</v>
      </c>
      <c r="N3583" s="868"/>
      <c r="O3583" s="868"/>
      <c r="P3583" s="869"/>
      <c r="Q3583" s="889" t="s">
        <v>6051</v>
      </c>
      <c r="R3583" s="889"/>
      <c r="S3583" s="889"/>
      <c r="T3583" s="889"/>
      <c r="U3583" s="889"/>
      <c r="V3583" s="889"/>
      <c r="W3583" s="889"/>
      <c r="X3583" s="889"/>
      <c r="Y3583" s="889"/>
      <c r="Z3583" s="889"/>
      <c r="AA3583" s="889"/>
      <c r="AB3583" s="889"/>
      <c r="AC3583" s="889"/>
      <c r="AD3583" s="889"/>
      <c r="AE3583" s="164"/>
      <c r="AF3583" s="164"/>
      <c r="AG3583" s="164"/>
      <c r="AH3583" s="810" t="s">
        <v>5313</v>
      </c>
      <c r="AI3583" s="810"/>
      <c r="AJ3583" s="810"/>
      <c r="AK3583" s="810"/>
      <c r="AL3583" s="810"/>
      <c r="AM3583" s="400" t="s">
        <v>5315</v>
      </c>
      <c r="AN3583" s="484" t="s">
        <v>6052</v>
      </c>
      <c r="AO3583" s="485" t="s">
        <v>6053</v>
      </c>
      <c r="AP3583" s="486" t="s">
        <v>5407</v>
      </c>
      <c r="AQ3583" s="770" t="s">
        <v>5082</v>
      </c>
      <c r="AR3583" s="770"/>
      <c r="AS3583" s="770"/>
    </row>
    <row r="3584" spans="1:45" ht="24" customHeight="1">
      <c r="A3584" s="57"/>
      <c r="B3584" s="26"/>
      <c r="C3584" s="873"/>
      <c r="D3584" s="874"/>
      <c r="E3584" s="874"/>
      <c r="F3584" s="874"/>
      <c r="G3584" s="874"/>
      <c r="H3584" s="875"/>
      <c r="I3584" s="873"/>
      <c r="J3584" s="874"/>
      <c r="K3584" s="874"/>
      <c r="L3584" s="875"/>
      <c r="M3584" s="873"/>
      <c r="N3584" s="874"/>
      <c r="O3584" s="874"/>
      <c r="P3584" s="875"/>
      <c r="Q3584" s="902" t="s">
        <v>5008</v>
      </c>
      <c r="R3584" s="902"/>
      <c r="S3584" s="902" t="s">
        <v>5010</v>
      </c>
      <c r="T3584" s="902"/>
      <c r="U3584" s="902" t="s">
        <v>5012</v>
      </c>
      <c r="V3584" s="902"/>
      <c r="W3584" s="902" t="s">
        <v>5014</v>
      </c>
      <c r="X3584" s="902"/>
      <c r="Y3584" s="902" t="s">
        <v>5016</v>
      </c>
      <c r="Z3584" s="902"/>
      <c r="AA3584" s="902" t="s">
        <v>5018</v>
      </c>
      <c r="AB3584" s="902"/>
      <c r="AC3584" s="902" t="s">
        <v>5024</v>
      </c>
      <c r="AD3584" s="902"/>
      <c r="AE3584" s="164"/>
      <c r="AF3584" s="164"/>
      <c r="AG3584" s="206" t="s">
        <v>5088</v>
      </c>
      <c r="AH3584" s="218" t="s">
        <v>5349</v>
      </c>
      <c r="AI3584" s="198"/>
      <c r="AJ3584" s="218" t="s">
        <v>5350</v>
      </c>
      <c r="AK3584" s="198"/>
      <c r="AL3584" s="218" t="s">
        <v>5351</v>
      </c>
      <c r="AM3584" s="400" t="s">
        <v>6054</v>
      </c>
      <c r="AN3584" s="484" t="s">
        <v>6055</v>
      </c>
      <c r="AO3584" s="485" t="s">
        <v>6056</v>
      </c>
      <c r="AP3584" s="486" t="s">
        <v>6057</v>
      </c>
      <c r="AQ3584" s="401" t="s">
        <v>5092</v>
      </c>
      <c r="AR3584" s="270" t="s">
        <v>5093</v>
      </c>
      <c r="AS3584" s="369" t="s">
        <v>5094</v>
      </c>
    </row>
    <row r="3585" spans="1:45" ht="15" customHeight="1">
      <c r="A3585" s="57"/>
      <c r="B3585" s="26"/>
      <c r="C3585" s="728" t="s">
        <v>5008</v>
      </c>
      <c r="D3585" s="730"/>
      <c r="E3585" s="941"/>
      <c r="F3585" s="942"/>
      <c r="G3585" s="942"/>
      <c r="H3585" s="943"/>
      <c r="I3585" s="940"/>
      <c r="J3585" s="940"/>
      <c r="K3585" s="940"/>
      <c r="L3585" s="940"/>
      <c r="M3585" s="940"/>
      <c r="N3585" s="940"/>
      <c r="O3585" s="940"/>
      <c r="P3585" s="940"/>
      <c r="Q3585" s="890"/>
      <c r="R3585" s="891"/>
      <c r="S3585" s="890"/>
      <c r="T3585" s="891"/>
      <c r="U3585" s="890"/>
      <c r="V3585" s="891"/>
      <c r="W3585" s="890"/>
      <c r="X3585" s="891"/>
      <c r="Y3585" s="890"/>
      <c r="Z3585" s="891"/>
      <c r="AA3585" s="890"/>
      <c r="AB3585" s="891"/>
      <c r="AC3585" s="890"/>
      <c r="AD3585" s="891"/>
      <c r="AE3585" s="164"/>
      <c r="AF3585" s="164"/>
      <c r="AG3585" s="199">
        <f>IF(AND(OR($I$3563="X",$T$3563="X"),COUNTA(E3585:AD3585)=0),0,IF(AND(COUNTBLANK(E3585)=1,COUNTA(I3585:AD3585)=0),0,IF(AND($C$3563="X",COUNTBLANK(E3585)=0,COUNTA(I3585:P3585)=2,COUNTA(Q3585:AB3585)&gt;0,AC3585=""),0,IF(AND($C$3563="X",COUNTBLANK(E3585)=0,COUNTA(I3585:P3585)=2,COUNTA(Q3585:AB3585)=0,AC3585="X"),0,1))))</f>
        <v>0</v>
      </c>
      <c r="AH3585" s="219" t="b">
        <f>NOT(EXACT($E3585,UPPER($E3585)))</f>
        <v>0</v>
      </c>
      <c r="AI3585" s="198" t="str">
        <f>SUBSTITUTE( SUBSTITUTE( SUBSTITUTE( SUBSTITUTE( SUBSTITUTE( SUBSTITUTE( SUBSTITUTE( SUBSTITUTE( SUBSTITUTE( SUBSTITUTE($E3585, "á", "a"), "é", "e"), "í", "i"), "ó", "o"), "ú", "u"), "Á", "A"), "É", "E"), "Í", "I"), "Ó", "O"), "Ú", "U")</f>
        <v/>
      </c>
      <c r="AJ3585" s="219" t="b">
        <f>NOT(EXACT($E3585,AI3585))</f>
        <v>0</v>
      </c>
      <c r="AK3585" s="198" t="str">
        <f>SUBSTITUTE((SUBSTITUTE(SUBSTITUTE(SUBSTITUTE($E3585,".",""),",",""),"(","")),")","")</f>
        <v/>
      </c>
      <c r="AL3585" s="219" t="b">
        <f>NOT(EXACT($E3585,AK3585))</f>
        <v>0</v>
      </c>
      <c r="AM3585" s="351">
        <f>IF(AND($AC3585="X",COUNTA(Q3585:AB3585)&gt;0),1,0)</f>
        <v>0</v>
      </c>
      <c r="AN3585" s="624">
        <f>IF(COUNTIF(I3585:L5284,6)&gt;0,1,0)</f>
        <v>0</v>
      </c>
      <c r="AO3585" s="541">
        <f>IF(COUNTIF(M3585:P5284,5)&gt;0,1,0)</f>
        <v>0</v>
      </c>
      <c r="AP3585" s="376">
        <f>IF(COUNTIF(AA3585:AB5284,"X")&gt;0,1,0)</f>
        <v>0</v>
      </c>
      <c r="AQ3585" s="402">
        <f>IF(SUM(AG3585)=0,0,1)</f>
        <v>0</v>
      </c>
      <c r="AR3585" s="370" t="str">
        <f>IF(AQ3585=0,"",
IF(SUM($AQ$3585:AQ3585)=1,AS3585,
IF($AQ$5285&gt;SUM($AQ$3585:AQ3585),_xlfn.CONCAT(", ",AS3585),
IF($AQ$5285=SUM($AQ$3585:AQ3585),_xlfn.CONCAT(" y ",AS3585)))))</f>
        <v/>
      </c>
      <c r="AS3585" s="156" t="s">
        <v>5095</v>
      </c>
    </row>
    <row r="3586" spans="1:45" ht="15" customHeight="1">
      <c r="A3586" s="57"/>
      <c r="B3586" s="26"/>
      <c r="C3586" s="716" t="s">
        <v>5010</v>
      </c>
      <c r="D3586" s="716"/>
      <c r="E3586" s="941"/>
      <c r="F3586" s="942"/>
      <c r="G3586" s="942"/>
      <c r="H3586" s="943"/>
      <c r="I3586" s="940"/>
      <c r="J3586" s="940"/>
      <c r="K3586" s="940"/>
      <c r="L3586" s="940"/>
      <c r="M3586" s="940"/>
      <c r="N3586" s="940"/>
      <c r="O3586" s="940"/>
      <c r="P3586" s="940"/>
      <c r="Q3586" s="890"/>
      <c r="R3586" s="891"/>
      <c r="S3586" s="890"/>
      <c r="T3586" s="891"/>
      <c r="U3586" s="890"/>
      <c r="V3586" s="891"/>
      <c r="W3586" s="890"/>
      <c r="X3586" s="891"/>
      <c r="Y3586" s="890"/>
      <c r="Z3586" s="891"/>
      <c r="AA3586" s="890"/>
      <c r="AB3586" s="891"/>
      <c r="AC3586" s="890"/>
      <c r="AD3586" s="891"/>
      <c r="AE3586" s="164"/>
      <c r="AF3586" s="164"/>
      <c r="AG3586" s="199">
        <f t="shared" ref="AG3586:AG3649" si="1400">IF(AND(OR($I$3563="X",$T$3563="X"),COUNTA(E3586:AD3586)=0),0,IF(AND(COUNTBLANK(E3586)=1,COUNTA(I3586:AD3586)=0),0,IF(AND($C$3563="X",COUNTBLANK(E3586)=0,COUNTA(I3586:P3586)=2,COUNTA(Q3586:AB3586)&gt;0,AC3586=""),0,IF(AND($C$3563="X",COUNTBLANK(E3586)=0,COUNTA(I3586:P3586)=2,COUNTA(Q3586:AB3586)=0,AC3586="X"),0,1))))</f>
        <v>0</v>
      </c>
      <c r="AH3586" s="219" t="b">
        <f t="shared" ref="AH3586:AH3649" si="1401">NOT(EXACT($E3586,UPPER($E3586)))</f>
        <v>0</v>
      </c>
      <c r="AI3586" s="198" t="str">
        <f t="shared" ref="AI3586:AI3649" si="1402">SUBSTITUTE( SUBSTITUTE( SUBSTITUTE( SUBSTITUTE( SUBSTITUTE( SUBSTITUTE( SUBSTITUTE( SUBSTITUTE( SUBSTITUTE( SUBSTITUTE($E3586, "á", "a"), "é", "e"), "í", "i"), "ó", "o"), "ú", "u"), "Á", "A"), "É", "E"), "Í", "I"), "Ó", "O"), "Ú", "U")</f>
        <v/>
      </c>
      <c r="AJ3586" s="219" t="b">
        <f t="shared" ref="AJ3586:AJ3649" si="1403">NOT(EXACT($E3586,AI3586))</f>
        <v>0</v>
      </c>
      <c r="AK3586" s="198" t="str">
        <f t="shared" ref="AK3586:AK3649" si="1404">SUBSTITUTE((SUBSTITUTE(SUBSTITUTE(SUBSTITUTE($E3586,".",""),",",""),"(","")),")","")</f>
        <v/>
      </c>
      <c r="AL3586" s="219" t="b">
        <f t="shared" ref="AL3586:AL3649" si="1405">NOT(EXACT($E3586,AK3586))</f>
        <v>0</v>
      </c>
      <c r="AM3586" s="351">
        <f t="shared" ref="AM3586:AM3649" si="1406">IF(AND($AC3586="X",COUNTA(Q3586:AB3586)&gt;0),1,0)</f>
        <v>0</v>
      </c>
      <c r="AN3586" s="164"/>
      <c r="AO3586" s="164"/>
      <c r="AP3586" s="164"/>
      <c r="AQ3586" s="402">
        <f t="shared" ref="AQ3586:AQ3649" si="1407">IF(SUM(AG3586)=0,0,1)</f>
        <v>0</v>
      </c>
      <c r="AR3586" s="370" t="str">
        <f>IF(AQ3586=0,"",
IF(SUM($AQ$3585:AQ3586)=1,AS3586,
IF($AQ$5285&gt;SUM($AQ$3585:AQ3586),_xlfn.CONCAT(", ",AS3586),
IF($AQ$5285=SUM($AQ$3585:AQ3586),_xlfn.CONCAT(" y ",AS3586)))))</f>
        <v/>
      </c>
      <c r="AS3586" s="156" t="s">
        <v>5096</v>
      </c>
    </row>
    <row r="3587" spans="1:45" ht="15" customHeight="1">
      <c r="A3587" s="57"/>
      <c r="B3587" s="26"/>
      <c r="C3587" s="716" t="s">
        <v>5012</v>
      </c>
      <c r="D3587" s="716"/>
      <c r="E3587" s="941"/>
      <c r="F3587" s="942"/>
      <c r="G3587" s="942"/>
      <c r="H3587" s="943"/>
      <c r="I3587" s="940"/>
      <c r="J3587" s="940"/>
      <c r="K3587" s="940"/>
      <c r="L3587" s="940"/>
      <c r="M3587" s="940"/>
      <c r="N3587" s="940"/>
      <c r="O3587" s="940"/>
      <c r="P3587" s="940"/>
      <c r="Q3587" s="890"/>
      <c r="R3587" s="891"/>
      <c r="S3587" s="890"/>
      <c r="T3587" s="891"/>
      <c r="U3587" s="890"/>
      <c r="V3587" s="891"/>
      <c r="W3587" s="890"/>
      <c r="X3587" s="891"/>
      <c r="Y3587" s="890"/>
      <c r="Z3587" s="891"/>
      <c r="AA3587" s="890"/>
      <c r="AB3587" s="891"/>
      <c r="AC3587" s="890"/>
      <c r="AD3587" s="891"/>
      <c r="AE3587" s="164"/>
      <c r="AF3587" s="164"/>
      <c r="AG3587" s="199">
        <f t="shared" si="1400"/>
        <v>0</v>
      </c>
      <c r="AH3587" s="219" t="b">
        <f t="shared" si="1401"/>
        <v>0</v>
      </c>
      <c r="AI3587" s="198" t="str">
        <f t="shared" si="1402"/>
        <v/>
      </c>
      <c r="AJ3587" s="219" t="b">
        <f t="shared" si="1403"/>
        <v>0</v>
      </c>
      <c r="AK3587" s="198" t="str">
        <f t="shared" si="1404"/>
        <v/>
      </c>
      <c r="AL3587" s="219" t="b">
        <f t="shared" si="1405"/>
        <v>0</v>
      </c>
      <c r="AM3587" s="351">
        <f t="shared" si="1406"/>
        <v>0</v>
      </c>
      <c r="AN3587" s="164"/>
      <c r="AO3587" s="164"/>
      <c r="AP3587" s="164"/>
      <c r="AQ3587" s="402">
        <f t="shared" si="1407"/>
        <v>0</v>
      </c>
      <c r="AR3587" s="370" t="str">
        <f>IF(AQ3587=0,"",
IF(SUM($AQ$3585:AQ3587)=1,AS3587,
IF($AQ$5285&gt;SUM($AQ$3585:AQ3587),_xlfn.CONCAT(", ",AS3587),
IF($AQ$5285=SUM($AQ$3585:AQ3587),_xlfn.CONCAT(" y ",AS3587)))))</f>
        <v/>
      </c>
      <c r="AS3587" s="156" t="s">
        <v>5097</v>
      </c>
    </row>
    <row r="3588" spans="1:45" ht="15" customHeight="1">
      <c r="A3588" s="57"/>
      <c r="B3588" s="26"/>
      <c r="C3588" s="716" t="s">
        <v>5014</v>
      </c>
      <c r="D3588" s="716"/>
      <c r="E3588" s="941"/>
      <c r="F3588" s="942"/>
      <c r="G3588" s="942"/>
      <c r="H3588" s="943"/>
      <c r="I3588" s="940"/>
      <c r="J3588" s="940"/>
      <c r="K3588" s="940"/>
      <c r="L3588" s="940"/>
      <c r="M3588" s="940"/>
      <c r="N3588" s="940"/>
      <c r="O3588" s="940"/>
      <c r="P3588" s="940"/>
      <c r="Q3588" s="890"/>
      <c r="R3588" s="891"/>
      <c r="S3588" s="890"/>
      <c r="T3588" s="891"/>
      <c r="U3588" s="890"/>
      <c r="V3588" s="891"/>
      <c r="W3588" s="890"/>
      <c r="X3588" s="891"/>
      <c r="Y3588" s="890"/>
      <c r="Z3588" s="891"/>
      <c r="AA3588" s="890"/>
      <c r="AB3588" s="891"/>
      <c r="AC3588" s="890"/>
      <c r="AD3588" s="891"/>
      <c r="AE3588" s="164"/>
      <c r="AF3588" s="164"/>
      <c r="AG3588" s="199">
        <f t="shared" si="1400"/>
        <v>0</v>
      </c>
      <c r="AH3588" s="219" t="b">
        <f t="shared" si="1401"/>
        <v>0</v>
      </c>
      <c r="AI3588" s="198" t="str">
        <f t="shared" si="1402"/>
        <v/>
      </c>
      <c r="AJ3588" s="219" t="b">
        <f t="shared" si="1403"/>
        <v>0</v>
      </c>
      <c r="AK3588" s="198" t="str">
        <f t="shared" si="1404"/>
        <v/>
      </c>
      <c r="AL3588" s="219" t="b">
        <f t="shared" si="1405"/>
        <v>0</v>
      </c>
      <c r="AM3588" s="351">
        <f t="shared" si="1406"/>
        <v>0</v>
      </c>
      <c r="AN3588" s="164"/>
      <c r="AO3588" s="164"/>
      <c r="AP3588" s="164"/>
      <c r="AQ3588" s="402">
        <f t="shared" si="1407"/>
        <v>0</v>
      </c>
      <c r="AR3588" s="370" t="str">
        <f>IF(AQ3588=0,"",
IF(SUM($AQ$3585:AQ3588)=1,AS3588,
IF($AQ$5285&gt;SUM($AQ$3585:AQ3588),_xlfn.CONCAT(", ",AS3588),
IF($AQ$5285=SUM($AQ$3585:AQ3588),_xlfn.CONCAT(" y ",AS3588)))))</f>
        <v/>
      </c>
      <c r="AS3588" s="156" t="s">
        <v>5098</v>
      </c>
    </row>
    <row r="3589" spans="1:45" ht="15" customHeight="1">
      <c r="A3589" s="57"/>
      <c r="B3589" s="26"/>
      <c r="C3589" s="716" t="s">
        <v>5016</v>
      </c>
      <c r="D3589" s="716"/>
      <c r="E3589" s="941"/>
      <c r="F3589" s="942"/>
      <c r="G3589" s="942"/>
      <c r="H3589" s="943"/>
      <c r="I3589" s="940"/>
      <c r="J3589" s="940"/>
      <c r="K3589" s="940"/>
      <c r="L3589" s="940"/>
      <c r="M3589" s="940"/>
      <c r="N3589" s="940"/>
      <c r="O3589" s="940"/>
      <c r="P3589" s="940"/>
      <c r="Q3589" s="890"/>
      <c r="R3589" s="891"/>
      <c r="S3589" s="890"/>
      <c r="T3589" s="891"/>
      <c r="U3589" s="890"/>
      <c r="V3589" s="891"/>
      <c r="W3589" s="890"/>
      <c r="X3589" s="891"/>
      <c r="Y3589" s="890"/>
      <c r="Z3589" s="891"/>
      <c r="AA3589" s="890"/>
      <c r="AB3589" s="891"/>
      <c r="AC3589" s="890"/>
      <c r="AD3589" s="891"/>
      <c r="AE3589" s="164"/>
      <c r="AF3589" s="164"/>
      <c r="AG3589" s="199">
        <f t="shared" si="1400"/>
        <v>0</v>
      </c>
      <c r="AH3589" s="219" t="b">
        <f t="shared" si="1401"/>
        <v>0</v>
      </c>
      <c r="AI3589" s="198" t="str">
        <f t="shared" si="1402"/>
        <v/>
      </c>
      <c r="AJ3589" s="219" t="b">
        <f t="shared" si="1403"/>
        <v>0</v>
      </c>
      <c r="AK3589" s="198" t="str">
        <f t="shared" si="1404"/>
        <v/>
      </c>
      <c r="AL3589" s="219" t="b">
        <f t="shared" si="1405"/>
        <v>0</v>
      </c>
      <c r="AM3589" s="351">
        <f t="shared" si="1406"/>
        <v>0</v>
      </c>
      <c r="AN3589" s="164"/>
      <c r="AO3589" s="164"/>
      <c r="AP3589" s="164"/>
      <c r="AQ3589" s="402">
        <f t="shared" si="1407"/>
        <v>0</v>
      </c>
      <c r="AR3589" s="370" t="str">
        <f>IF(AQ3589=0,"",
IF(SUM($AQ$3585:AQ3589)=1,AS3589,
IF($AQ$5285&gt;SUM($AQ$3585:AQ3589),_xlfn.CONCAT(", ",AS3589),
IF($AQ$5285=SUM($AQ$3585:AQ3589),_xlfn.CONCAT(" y ",AS3589)))))</f>
        <v/>
      </c>
      <c r="AS3589" s="156" t="s">
        <v>5099</v>
      </c>
    </row>
    <row r="3590" spans="1:45" ht="15" customHeight="1">
      <c r="A3590" s="57"/>
      <c r="B3590" s="26"/>
      <c r="C3590" s="716" t="s">
        <v>5018</v>
      </c>
      <c r="D3590" s="716"/>
      <c r="E3590" s="941"/>
      <c r="F3590" s="942"/>
      <c r="G3590" s="942"/>
      <c r="H3590" s="943"/>
      <c r="I3590" s="940"/>
      <c r="J3590" s="940"/>
      <c r="K3590" s="940"/>
      <c r="L3590" s="940"/>
      <c r="M3590" s="940"/>
      <c r="N3590" s="940"/>
      <c r="O3590" s="940"/>
      <c r="P3590" s="940"/>
      <c r="Q3590" s="890"/>
      <c r="R3590" s="891"/>
      <c r="S3590" s="890"/>
      <c r="T3590" s="891"/>
      <c r="U3590" s="890"/>
      <c r="V3590" s="891"/>
      <c r="W3590" s="890"/>
      <c r="X3590" s="891"/>
      <c r="Y3590" s="890"/>
      <c r="Z3590" s="891"/>
      <c r="AA3590" s="890"/>
      <c r="AB3590" s="891"/>
      <c r="AC3590" s="890"/>
      <c r="AD3590" s="891"/>
      <c r="AE3590" s="164"/>
      <c r="AF3590" s="164"/>
      <c r="AG3590" s="199">
        <f t="shared" si="1400"/>
        <v>0</v>
      </c>
      <c r="AH3590" s="219" t="b">
        <f t="shared" si="1401"/>
        <v>0</v>
      </c>
      <c r="AI3590" s="198" t="str">
        <f t="shared" si="1402"/>
        <v/>
      </c>
      <c r="AJ3590" s="219" t="b">
        <f t="shared" si="1403"/>
        <v>0</v>
      </c>
      <c r="AK3590" s="198" t="str">
        <f t="shared" si="1404"/>
        <v/>
      </c>
      <c r="AL3590" s="219" t="b">
        <f t="shared" si="1405"/>
        <v>0</v>
      </c>
      <c r="AM3590" s="351">
        <f t="shared" si="1406"/>
        <v>0</v>
      </c>
      <c r="AN3590" s="164"/>
      <c r="AO3590" s="164"/>
      <c r="AP3590" s="164"/>
      <c r="AQ3590" s="402">
        <f t="shared" si="1407"/>
        <v>0</v>
      </c>
      <c r="AR3590" s="370" t="str">
        <f>IF(AQ3590=0,"",
IF(SUM($AQ$3585:AQ3590)=1,AS3590,
IF($AQ$5285&gt;SUM($AQ$3585:AQ3590),_xlfn.CONCAT(", ",AS3590),
IF($AQ$5285=SUM($AQ$3585:AQ3590),_xlfn.CONCAT(" y ",AS3590)))))</f>
        <v/>
      </c>
      <c r="AS3590" s="156" t="s">
        <v>5100</v>
      </c>
    </row>
    <row r="3591" spans="1:45" ht="15" customHeight="1">
      <c r="A3591" s="57"/>
      <c r="B3591" s="26"/>
      <c r="C3591" s="716" t="s">
        <v>5020</v>
      </c>
      <c r="D3591" s="716"/>
      <c r="E3591" s="941"/>
      <c r="F3591" s="942"/>
      <c r="G3591" s="942"/>
      <c r="H3591" s="943"/>
      <c r="I3591" s="940"/>
      <c r="J3591" s="940"/>
      <c r="K3591" s="940"/>
      <c r="L3591" s="940"/>
      <c r="M3591" s="940"/>
      <c r="N3591" s="940"/>
      <c r="O3591" s="940"/>
      <c r="P3591" s="940"/>
      <c r="Q3591" s="890"/>
      <c r="R3591" s="891"/>
      <c r="S3591" s="890"/>
      <c r="T3591" s="891"/>
      <c r="U3591" s="890"/>
      <c r="V3591" s="891"/>
      <c r="W3591" s="890"/>
      <c r="X3591" s="891"/>
      <c r="Y3591" s="890"/>
      <c r="Z3591" s="891"/>
      <c r="AA3591" s="890"/>
      <c r="AB3591" s="891"/>
      <c r="AC3591" s="890"/>
      <c r="AD3591" s="891"/>
      <c r="AE3591" s="164"/>
      <c r="AF3591" s="164"/>
      <c r="AG3591" s="199">
        <f t="shared" si="1400"/>
        <v>0</v>
      </c>
      <c r="AH3591" s="219" t="b">
        <f t="shared" si="1401"/>
        <v>0</v>
      </c>
      <c r="AI3591" s="198" t="str">
        <f t="shared" si="1402"/>
        <v/>
      </c>
      <c r="AJ3591" s="219" t="b">
        <f t="shared" si="1403"/>
        <v>0</v>
      </c>
      <c r="AK3591" s="198" t="str">
        <f t="shared" si="1404"/>
        <v/>
      </c>
      <c r="AL3591" s="219" t="b">
        <f t="shared" si="1405"/>
        <v>0</v>
      </c>
      <c r="AM3591" s="351">
        <f t="shared" si="1406"/>
        <v>0</v>
      </c>
      <c r="AN3591" s="164"/>
      <c r="AO3591" s="164"/>
      <c r="AP3591" s="164"/>
      <c r="AQ3591" s="402">
        <f t="shared" si="1407"/>
        <v>0</v>
      </c>
      <c r="AR3591" s="370" t="str">
        <f>IF(AQ3591=0,"",
IF(SUM($AQ$3585:AQ3591)=1,AS3591,
IF($AQ$5285&gt;SUM($AQ$3585:AQ3591),_xlfn.CONCAT(", ",AS3591),
IF($AQ$5285=SUM($AQ$3585:AQ3591),_xlfn.CONCAT(" y ",AS3591)))))</f>
        <v/>
      </c>
      <c r="AS3591" s="156" t="s">
        <v>5101</v>
      </c>
    </row>
    <row r="3592" spans="1:45" ht="15" customHeight="1">
      <c r="A3592" s="57"/>
      <c r="B3592" s="26"/>
      <c r="C3592" s="716" t="s">
        <v>5022</v>
      </c>
      <c r="D3592" s="716"/>
      <c r="E3592" s="941"/>
      <c r="F3592" s="942"/>
      <c r="G3592" s="942"/>
      <c r="H3592" s="943"/>
      <c r="I3592" s="940"/>
      <c r="J3592" s="940"/>
      <c r="K3592" s="940"/>
      <c r="L3592" s="940"/>
      <c r="M3592" s="940"/>
      <c r="N3592" s="940"/>
      <c r="O3592" s="940"/>
      <c r="P3592" s="940"/>
      <c r="Q3592" s="890"/>
      <c r="R3592" s="891"/>
      <c r="S3592" s="890"/>
      <c r="T3592" s="891"/>
      <c r="U3592" s="890"/>
      <c r="V3592" s="891"/>
      <c r="W3592" s="890"/>
      <c r="X3592" s="891"/>
      <c r="Y3592" s="890"/>
      <c r="Z3592" s="891"/>
      <c r="AA3592" s="890"/>
      <c r="AB3592" s="891"/>
      <c r="AC3592" s="890"/>
      <c r="AD3592" s="891"/>
      <c r="AE3592" s="164"/>
      <c r="AF3592" s="164"/>
      <c r="AG3592" s="199">
        <f t="shared" si="1400"/>
        <v>0</v>
      </c>
      <c r="AH3592" s="219" t="b">
        <f t="shared" si="1401"/>
        <v>0</v>
      </c>
      <c r="AI3592" s="198" t="str">
        <f t="shared" si="1402"/>
        <v/>
      </c>
      <c r="AJ3592" s="219" t="b">
        <f t="shared" si="1403"/>
        <v>0</v>
      </c>
      <c r="AK3592" s="198" t="str">
        <f t="shared" si="1404"/>
        <v/>
      </c>
      <c r="AL3592" s="219" t="b">
        <f t="shared" si="1405"/>
        <v>0</v>
      </c>
      <c r="AM3592" s="351">
        <f t="shared" si="1406"/>
        <v>0</v>
      </c>
      <c r="AN3592" s="164"/>
      <c r="AO3592" s="164"/>
      <c r="AP3592" s="164"/>
      <c r="AQ3592" s="402">
        <f t="shared" si="1407"/>
        <v>0</v>
      </c>
      <c r="AR3592" s="370" t="str">
        <f>IF(AQ3592=0,"",
IF(SUM($AQ$3585:AQ3592)=1,AS3592,
IF($AQ$5285&gt;SUM($AQ$3585:AQ3592),_xlfn.CONCAT(", ",AS3592),
IF($AQ$5285=SUM($AQ$3585:AQ3592),_xlfn.CONCAT(" y ",AS3592)))))</f>
        <v/>
      </c>
      <c r="AS3592" s="156" t="s">
        <v>5102</v>
      </c>
    </row>
    <row r="3593" spans="1:45" ht="15" customHeight="1">
      <c r="A3593" s="57"/>
      <c r="B3593" s="26"/>
      <c r="C3593" s="716" t="s">
        <v>5024</v>
      </c>
      <c r="D3593" s="716"/>
      <c r="E3593" s="941"/>
      <c r="F3593" s="942"/>
      <c r="G3593" s="942"/>
      <c r="H3593" s="943"/>
      <c r="I3593" s="940"/>
      <c r="J3593" s="940"/>
      <c r="K3593" s="940"/>
      <c r="L3593" s="940"/>
      <c r="M3593" s="940"/>
      <c r="N3593" s="940"/>
      <c r="O3593" s="940"/>
      <c r="P3593" s="940"/>
      <c r="Q3593" s="890"/>
      <c r="R3593" s="891"/>
      <c r="S3593" s="890"/>
      <c r="T3593" s="891"/>
      <c r="U3593" s="890"/>
      <c r="V3593" s="891"/>
      <c r="W3593" s="890"/>
      <c r="X3593" s="891"/>
      <c r="Y3593" s="890"/>
      <c r="Z3593" s="891"/>
      <c r="AA3593" s="890"/>
      <c r="AB3593" s="891"/>
      <c r="AC3593" s="890"/>
      <c r="AD3593" s="891"/>
      <c r="AE3593" s="164"/>
      <c r="AF3593" s="164"/>
      <c r="AG3593" s="199">
        <f t="shared" si="1400"/>
        <v>0</v>
      </c>
      <c r="AH3593" s="219" t="b">
        <f t="shared" si="1401"/>
        <v>0</v>
      </c>
      <c r="AI3593" s="198" t="str">
        <f t="shared" si="1402"/>
        <v/>
      </c>
      <c r="AJ3593" s="219" t="b">
        <f t="shared" si="1403"/>
        <v>0</v>
      </c>
      <c r="AK3593" s="198" t="str">
        <f t="shared" si="1404"/>
        <v/>
      </c>
      <c r="AL3593" s="219" t="b">
        <f t="shared" si="1405"/>
        <v>0</v>
      </c>
      <c r="AM3593" s="351">
        <f t="shared" si="1406"/>
        <v>0</v>
      </c>
      <c r="AN3593" s="164"/>
      <c r="AO3593" s="164"/>
      <c r="AP3593" s="164"/>
      <c r="AQ3593" s="402">
        <f t="shared" si="1407"/>
        <v>0</v>
      </c>
      <c r="AR3593" s="370" t="str">
        <f>IF(AQ3593=0,"",
IF(SUM($AQ$3585:AQ3593)=1,AS3593,
IF($AQ$5285&gt;SUM($AQ$3585:AQ3593),_xlfn.CONCAT(", ",AS3593),
IF($AQ$5285=SUM($AQ$3585:AQ3593),_xlfn.CONCAT(" y ",AS3593)))))</f>
        <v/>
      </c>
      <c r="AS3593" s="156" t="s">
        <v>5103</v>
      </c>
    </row>
    <row r="3594" spans="1:45" ht="15" customHeight="1">
      <c r="A3594" s="57"/>
      <c r="B3594" s="26"/>
      <c r="C3594" s="716" t="s">
        <v>5025</v>
      </c>
      <c r="D3594" s="716"/>
      <c r="E3594" s="941"/>
      <c r="F3594" s="942"/>
      <c r="G3594" s="942"/>
      <c r="H3594" s="943"/>
      <c r="I3594" s="940"/>
      <c r="J3594" s="940"/>
      <c r="K3594" s="940"/>
      <c r="L3594" s="940"/>
      <c r="M3594" s="940"/>
      <c r="N3594" s="940"/>
      <c r="O3594" s="940"/>
      <c r="P3594" s="940"/>
      <c r="Q3594" s="890"/>
      <c r="R3594" s="891"/>
      <c r="S3594" s="890"/>
      <c r="T3594" s="891"/>
      <c r="U3594" s="890"/>
      <c r="V3594" s="891"/>
      <c r="W3594" s="890"/>
      <c r="X3594" s="891"/>
      <c r="Y3594" s="890"/>
      <c r="Z3594" s="891"/>
      <c r="AA3594" s="890"/>
      <c r="AB3594" s="891"/>
      <c r="AC3594" s="890"/>
      <c r="AD3594" s="891"/>
      <c r="AE3594" s="164"/>
      <c r="AF3594" s="164"/>
      <c r="AG3594" s="199">
        <f t="shared" si="1400"/>
        <v>0</v>
      </c>
      <c r="AH3594" s="219" t="b">
        <f t="shared" si="1401"/>
        <v>0</v>
      </c>
      <c r="AI3594" s="198" t="str">
        <f t="shared" si="1402"/>
        <v/>
      </c>
      <c r="AJ3594" s="219" t="b">
        <f t="shared" si="1403"/>
        <v>0</v>
      </c>
      <c r="AK3594" s="198" t="str">
        <f t="shared" si="1404"/>
        <v/>
      </c>
      <c r="AL3594" s="219" t="b">
        <f t="shared" si="1405"/>
        <v>0</v>
      </c>
      <c r="AM3594" s="351">
        <f t="shared" si="1406"/>
        <v>0</v>
      </c>
      <c r="AN3594" s="164"/>
      <c r="AO3594" s="164"/>
      <c r="AP3594" s="164"/>
      <c r="AQ3594" s="402">
        <f t="shared" si="1407"/>
        <v>0</v>
      </c>
      <c r="AR3594" s="370" t="str">
        <f>IF(AQ3594=0,"",
IF(SUM($AQ$3585:AQ3594)=1,AS3594,
IF($AQ$5285&gt;SUM($AQ$3585:AQ3594),_xlfn.CONCAT(", ",AS3594),
IF($AQ$5285=SUM($AQ$3585:AQ3594),_xlfn.CONCAT(" y ",AS3594)))))</f>
        <v/>
      </c>
      <c r="AS3594" s="156" t="s">
        <v>5104</v>
      </c>
    </row>
    <row r="3595" spans="1:45" ht="15" customHeight="1">
      <c r="A3595" s="57"/>
      <c r="B3595" s="26"/>
      <c r="C3595" s="716" t="s">
        <v>5027</v>
      </c>
      <c r="D3595" s="716"/>
      <c r="E3595" s="941"/>
      <c r="F3595" s="942"/>
      <c r="G3595" s="942"/>
      <c r="H3595" s="943"/>
      <c r="I3595" s="940"/>
      <c r="J3595" s="940"/>
      <c r="K3595" s="940"/>
      <c r="L3595" s="940"/>
      <c r="M3595" s="940"/>
      <c r="N3595" s="940"/>
      <c r="O3595" s="940"/>
      <c r="P3595" s="940"/>
      <c r="Q3595" s="890"/>
      <c r="R3595" s="891"/>
      <c r="S3595" s="890"/>
      <c r="T3595" s="891"/>
      <c r="U3595" s="890"/>
      <c r="V3595" s="891"/>
      <c r="W3595" s="890"/>
      <c r="X3595" s="891"/>
      <c r="Y3595" s="890"/>
      <c r="Z3595" s="891"/>
      <c r="AA3595" s="890"/>
      <c r="AB3595" s="891"/>
      <c r="AC3595" s="890"/>
      <c r="AD3595" s="891"/>
      <c r="AE3595" s="164"/>
      <c r="AF3595" s="164"/>
      <c r="AG3595" s="199">
        <f t="shared" si="1400"/>
        <v>0</v>
      </c>
      <c r="AH3595" s="219" t="b">
        <f t="shared" si="1401"/>
        <v>0</v>
      </c>
      <c r="AI3595" s="198" t="str">
        <f t="shared" si="1402"/>
        <v/>
      </c>
      <c r="AJ3595" s="219" t="b">
        <f t="shared" si="1403"/>
        <v>0</v>
      </c>
      <c r="AK3595" s="198" t="str">
        <f t="shared" si="1404"/>
        <v/>
      </c>
      <c r="AL3595" s="219" t="b">
        <f t="shared" si="1405"/>
        <v>0</v>
      </c>
      <c r="AM3595" s="351">
        <f t="shared" si="1406"/>
        <v>0</v>
      </c>
      <c r="AN3595" s="164"/>
      <c r="AO3595" s="164"/>
      <c r="AP3595" s="164"/>
      <c r="AQ3595" s="402">
        <f t="shared" si="1407"/>
        <v>0</v>
      </c>
      <c r="AR3595" s="370" t="str">
        <f>IF(AQ3595=0,"",
IF(SUM($AQ$3585:AQ3595)=1,AS3595,
IF($AQ$5285&gt;SUM($AQ$3585:AQ3595),_xlfn.CONCAT(", ",AS3595),
IF($AQ$5285=SUM($AQ$3585:AQ3595),_xlfn.CONCAT(" y ",AS3595)))))</f>
        <v/>
      </c>
      <c r="AS3595" s="156" t="s">
        <v>5105</v>
      </c>
    </row>
    <row r="3596" spans="1:45" ht="15" customHeight="1">
      <c r="A3596" s="57"/>
      <c r="B3596" s="26"/>
      <c r="C3596" s="716" t="s">
        <v>5028</v>
      </c>
      <c r="D3596" s="716"/>
      <c r="E3596" s="941"/>
      <c r="F3596" s="942"/>
      <c r="G3596" s="942"/>
      <c r="H3596" s="943"/>
      <c r="I3596" s="940"/>
      <c r="J3596" s="940"/>
      <c r="K3596" s="940"/>
      <c r="L3596" s="940"/>
      <c r="M3596" s="940"/>
      <c r="N3596" s="940"/>
      <c r="O3596" s="940"/>
      <c r="P3596" s="940"/>
      <c r="Q3596" s="890"/>
      <c r="R3596" s="891"/>
      <c r="S3596" s="890"/>
      <c r="T3596" s="891"/>
      <c r="U3596" s="890"/>
      <c r="V3596" s="891"/>
      <c r="W3596" s="890"/>
      <c r="X3596" s="891"/>
      <c r="Y3596" s="890"/>
      <c r="Z3596" s="891"/>
      <c r="AA3596" s="890"/>
      <c r="AB3596" s="891"/>
      <c r="AC3596" s="890"/>
      <c r="AD3596" s="891"/>
      <c r="AE3596" s="164"/>
      <c r="AF3596" s="164"/>
      <c r="AG3596" s="199">
        <f t="shared" si="1400"/>
        <v>0</v>
      </c>
      <c r="AH3596" s="219" t="b">
        <f t="shared" si="1401"/>
        <v>0</v>
      </c>
      <c r="AI3596" s="198" t="str">
        <f t="shared" si="1402"/>
        <v/>
      </c>
      <c r="AJ3596" s="219" t="b">
        <f t="shared" si="1403"/>
        <v>0</v>
      </c>
      <c r="AK3596" s="198" t="str">
        <f t="shared" si="1404"/>
        <v/>
      </c>
      <c r="AL3596" s="219" t="b">
        <f t="shared" si="1405"/>
        <v>0</v>
      </c>
      <c r="AM3596" s="351">
        <f t="shared" si="1406"/>
        <v>0</v>
      </c>
      <c r="AN3596" s="164"/>
      <c r="AO3596" s="164"/>
      <c r="AP3596" s="164"/>
      <c r="AQ3596" s="402">
        <f t="shared" si="1407"/>
        <v>0</v>
      </c>
      <c r="AR3596" s="370" t="str">
        <f>IF(AQ3596=0,"",
IF(SUM($AQ$3585:AQ3596)=1,AS3596,
IF($AQ$5285&gt;SUM($AQ$3585:AQ3596),_xlfn.CONCAT(", ",AS3596),
IF($AQ$5285=SUM($AQ$3585:AQ3596),_xlfn.CONCAT(" y ",AS3596)))))</f>
        <v/>
      </c>
      <c r="AS3596" s="156" t="s">
        <v>5106</v>
      </c>
    </row>
    <row r="3597" spans="1:45" ht="15" customHeight="1">
      <c r="A3597" s="57"/>
      <c r="B3597" s="26"/>
      <c r="C3597" s="716" t="s">
        <v>5029</v>
      </c>
      <c r="D3597" s="716"/>
      <c r="E3597" s="941"/>
      <c r="F3597" s="942"/>
      <c r="G3597" s="942"/>
      <c r="H3597" s="943"/>
      <c r="I3597" s="940"/>
      <c r="J3597" s="940"/>
      <c r="K3597" s="940"/>
      <c r="L3597" s="940"/>
      <c r="M3597" s="940"/>
      <c r="N3597" s="940"/>
      <c r="O3597" s="940"/>
      <c r="P3597" s="940"/>
      <c r="Q3597" s="890"/>
      <c r="R3597" s="891"/>
      <c r="S3597" s="890"/>
      <c r="T3597" s="891"/>
      <c r="U3597" s="890"/>
      <c r="V3597" s="891"/>
      <c r="W3597" s="890"/>
      <c r="X3597" s="891"/>
      <c r="Y3597" s="890"/>
      <c r="Z3597" s="891"/>
      <c r="AA3597" s="890"/>
      <c r="AB3597" s="891"/>
      <c r="AC3597" s="890"/>
      <c r="AD3597" s="891"/>
      <c r="AE3597" s="164"/>
      <c r="AF3597" s="164"/>
      <c r="AG3597" s="199">
        <f t="shared" si="1400"/>
        <v>0</v>
      </c>
      <c r="AH3597" s="219" t="b">
        <f t="shared" si="1401"/>
        <v>0</v>
      </c>
      <c r="AI3597" s="198" t="str">
        <f t="shared" si="1402"/>
        <v/>
      </c>
      <c r="AJ3597" s="219" t="b">
        <f t="shared" si="1403"/>
        <v>0</v>
      </c>
      <c r="AK3597" s="198" t="str">
        <f t="shared" si="1404"/>
        <v/>
      </c>
      <c r="AL3597" s="219" t="b">
        <f t="shared" si="1405"/>
        <v>0</v>
      </c>
      <c r="AM3597" s="351">
        <f t="shared" si="1406"/>
        <v>0</v>
      </c>
      <c r="AN3597" s="164"/>
      <c r="AO3597" s="164"/>
      <c r="AP3597" s="164"/>
      <c r="AQ3597" s="402">
        <f t="shared" si="1407"/>
        <v>0</v>
      </c>
      <c r="AR3597" s="370" t="str">
        <f>IF(AQ3597=0,"",
IF(SUM($AQ$3585:AQ3597)=1,AS3597,
IF($AQ$5285&gt;SUM($AQ$3585:AQ3597),_xlfn.CONCAT(", ",AS3597),
IF($AQ$5285=SUM($AQ$3585:AQ3597),_xlfn.CONCAT(" y ",AS3597)))))</f>
        <v/>
      </c>
      <c r="AS3597" s="156" t="s">
        <v>5107</v>
      </c>
    </row>
    <row r="3598" spans="1:45" ht="15" customHeight="1">
      <c r="A3598" s="57"/>
      <c r="B3598" s="26"/>
      <c r="C3598" s="716" t="s">
        <v>5030</v>
      </c>
      <c r="D3598" s="716"/>
      <c r="E3598" s="941"/>
      <c r="F3598" s="942"/>
      <c r="G3598" s="942"/>
      <c r="H3598" s="943"/>
      <c r="I3598" s="940"/>
      <c r="J3598" s="940"/>
      <c r="K3598" s="940"/>
      <c r="L3598" s="940"/>
      <c r="M3598" s="940"/>
      <c r="N3598" s="940"/>
      <c r="O3598" s="940"/>
      <c r="P3598" s="940"/>
      <c r="Q3598" s="890"/>
      <c r="R3598" s="891"/>
      <c r="S3598" s="890"/>
      <c r="T3598" s="891"/>
      <c r="U3598" s="890"/>
      <c r="V3598" s="891"/>
      <c r="W3598" s="890"/>
      <c r="X3598" s="891"/>
      <c r="Y3598" s="890"/>
      <c r="Z3598" s="891"/>
      <c r="AA3598" s="890"/>
      <c r="AB3598" s="891"/>
      <c r="AC3598" s="890"/>
      <c r="AD3598" s="891"/>
      <c r="AE3598" s="164"/>
      <c r="AF3598" s="164"/>
      <c r="AG3598" s="199">
        <f t="shared" si="1400"/>
        <v>0</v>
      </c>
      <c r="AH3598" s="219" t="b">
        <f t="shared" si="1401"/>
        <v>0</v>
      </c>
      <c r="AI3598" s="198" t="str">
        <f t="shared" si="1402"/>
        <v/>
      </c>
      <c r="AJ3598" s="219" t="b">
        <f t="shared" si="1403"/>
        <v>0</v>
      </c>
      <c r="AK3598" s="198" t="str">
        <f t="shared" si="1404"/>
        <v/>
      </c>
      <c r="AL3598" s="219" t="b">
        <f t="shared" si="1405"/>
        <v>0</v>
      </c>
      <c r="AM3598" s="351">
        <f t="shared" si="1406"/>
        <v>0</v>
      </c>
      <c r="AN3598" s="164"/>
      <c r="AO3598" s="164"/>
      <c r="AP3598" s="164"/>
      <c r="AQ3598" s="402">
        <f t="shared" si="1407"/>
        <v>0</v>
      </c>
      <c r="AR3598" s="370" t="str">
        <f>IF(AQ3598=0,"",
IF(SUM($AQ$3585:AQ3598)=1,AS3598,
IF($AQ$5285&gt;SUM($AQ$3585:AQ3598),_xlfn.CONCAT(", ",AS3598),
IF($AQ$5285=SUM($AQ$3585:AQ3598),_xlfn.CONCAT(" y ",AS3598)))))</f>
        <v/>
      </c>
      <c r="AS3598" s="156" t="s">
        <v>5108</v>
      </c>
    </row>
    <row r="3599" spans="1:45" ht="15" customHeight="1">
      <c r="A3599" s="57"/>
      <c r="B3599" s="26"/>
      <c r="C3599" s="716" t="s">
        <v>5031</v>
      </c>
      <c r="D3599" s="716"/>
      <c r="E3599" s="941"/>
      <c r="F3599" s="942"/>
      <c r="G3599" s="942"/>
      <c r="H3599" s="943"/>
      <c r="I3599" s="940"/>
      <c r="J3599" s="940"/>
      <c r="K3599" s="940"/>
      <c r="L3599" s="940"/>
      <c r="M3599" s="940"/>
      <c r="N3599" s="940"/>
      <c r="O3599" s="940"/>
      <c r="P3599" s="940"/>
      <c r="Q3599" s="890"/>
      <c r="R3599" s="891"/>
      <c r="S3599" s="890"/>
      <c r="T3599" s="891"/>
      <c r="U3599" s="890"/>
      <c r="V3599" s="891"/>
      <c r="W3599" s="890"/>
      <c r="X3599" s="891"/>
      <c r="Y3599" s="890"/>
      <c r="Z3599" s="891"/>
      <c r="AA3599" s="890"/>
      <c r="AB3599" s="891"/>
      <c r="AC3599" s="890"/>
      <c r="AD3599" s="891"/>
      <c r="AE3599" s="164"/>
      <c r="AF3599" s="164"/>
      <c r="AG3599" s="199">
        <f t="shared" si="1400"/>
        <v>0</v>
      </c>
      <c r="AH3599" s="219" t="b">
        <f t="shared" si="1401"/>
        <v>0</v>
      </c>
      <c r="AI3599" s="198" t="str">
        <f t="shared" si="1402"/>
        <v/>
      </c>
      <c r="AJ3599" s="219" t="b">
        <f t="shared" si="1403"/>
        <v>0</v>
      </c>
      <c r="AK3599" s="198" t="str">
        <f t="shared" si="1404"/>
        <v/>
      </c>
      <c r="AL3599" s="219" t="b">
        <f t="shared" si="1405"/>
        <v>0</v>
      </c>
      <c r="AM3599" s="351">
        <f t="shared" si="1406"/>
        <v>0</v>
      </c>
      <c r="AN3599" s="164"/>
      <c r="AO3599" s="164"/>
      <c r="AP3599" s="164"/>
      <c r="AQ3599" s="402">
        <f t="shared" si="1407"/>
        <v>0</v>
      </c>
      <c r="AR3599" s="370" t="str">
        <f>IF(AQ3599=0,"",
IF(SUM($AQ$3585:AQ3599)=1,AS3599,
IF($AQ$5285&gt;SUM($AQ$3585:AQ3599),_xlfn.CONCAT(", ",AS3599),
IF($AQ$5285=SUM($AQ$3585:AQ3599),_xlfn.CONCAT(" y ",AS3599)))))</f>
        <v/>
      </c>
      <c r="AS3599" s="156" t="s">
        <v>5109</v>
      </c>
    </row>
    <row r="3600" spans="1:45" ht="15" customHeight="1">
      <c r="A3600" s="57"/>
      <c r="B3600" s="26"/>
      <c r="C3600" s="716" t="s">
        <v>5032</v>
      </c>
      <c r="D3600" s="716"/>
      <c r="E3600" s="941"/>
      <c r="F3600" s="942"/>
      <c r="G3600" s="942"/>
      <c r="H3600" s="943"/>
      <c r="I3600" s="940"/>
      <c r="J3600" s="940"/>
      <c r="K3600" s="940"/>
      <c r="L3600" s="940"/>
      <c r="M3600" s="940"/>
      <c r="N3600" s="940"/>
      <c r="O3600" s="940"/>
      <c r="P3600" s="940"/>
      <c r="Q3600" s="890"/>
      <c r="R3600" s="891"/>
      <c r="S3600" s="890"/>
      <c r="T3600" s="891"/>
      <c r="U3600" s="890"/>
      <c r="V3600" s="891"/>
      <c r="W3600" s="890"/>
      <c r="X3600" s="891"/>
      <c r="Y3600" s="890"/>
      <c r="Z3600" s="891"/>
      <c r="AA3600" s="890"/>
      <c r="AB3600" s="891"/>
      <c r="AC3600" s="890"/>
      <c r="AD3600" s="891"/>
      <c r="AE3600" s="164"/>
      <c r="AF3600" s="164"/>
      <c r="AG3600" s="199">
        <f t="shared" si="1400"/>
        <v>0</v>
      </c>
      <c r="AH3600" s="219" t="b">
        <f t="shared" si="1401"/>
        <v>0</v>
      </c>
      <c r="AI3600" s="198" t="str">
        <f t="shared" si="1402"/>
        <v/>
      </c>
      <c r="AJ3600" s="219" t="b">
        <f t="shared" si="1403"/>
        <v>0</v>
      </c>
      <c r="AK3600" s="198" t="str">
        <f t="shared" si="1404"/>
        <v/>
      </c>
      <c r="AL3600" s="219" t="b">
        <f t="shared" si="1405"/>
        <v>0</v>
      </c>
      <c r="AM3600" s="351">
        <f t="shared" si="1406"/>
        <v>0</v>
      </c>
      <c r="AN3600" s="164"/>
      <c r="AO3600" s="164"/>
      <c r="AP3600" s="164"/>
      <c r="AQ3600" s="402">
        <f t="shared" si="1407"/>
        <v>0</v>
      </c>
      <c r="AR3600" s="370" t="str">
        <f>IF(AQ3600=0,"",
IF(SUM($AQ$3585:AQ3600)=1,AS3600,
IF($AQ$5285&gt;SUM($AQ$3585:AQ3600),_xlfn.CONCAT(", ",AS3600),
IF($AQ$5285=SUM($AQ$3585:AQ3600),_xlfn.CONCAT(" y ",AS3600)))))</f>
        <v/>
      </c>
      <c r="AS3600" s="156" t="s">
        <v>5110</v>
      </c>
    </row>
    <row r="3601" spans="1:45" ht="15" customHeight="1">
      <c r="A3601" s="57"/>
      <c r="B3601" s="26"/>
      <c r="C3601" s="716" t="s">
        <v>5033</v>
      </c>
      <c r="D3601" s="716"/>
      <c r="E3601" s="941"/>
      <c r="F3601" s="942"/>
      <c r="G3601" s="942"/>
      <c r="H3601" s="943"/>
      <c r="I3601" s="940"/>
      <c r="J3601" s="940"/>
      <c r="K3601" s="940"/>
      <c r="L3601" s="940"/>
      <c r="M3601" s="940"/>
      <c r="N3601" s="940"/>
      <c r="O3601" s="940"/>
      <c r="P3601" s="940"/>
      <c r="Q3601" s="890"/>
      <c r="R3601" s="891"/>
      <c r="S3601" s="890"/>
      <c r="T3601" s="891"/>
      <c r="U3601" s="890"/>
      <c r="V3601" s="891"/>
      <c r="W3601" s="890"/>
      <c r="X3601" s="891"/>
      <c r="Y3601" s="890"/>
      <c r="Z3601" s="891"/>
      <c r="AA3601" s="890"/>
      <c r="AB3601" s="891"/>
      <c r="AC3601" s="890"/>
      <c r="AD3601" s="891"/>
      <c r="AE3601" s="164"/>
      <c r="AF3601" s="164"/>
      <c r="AG3601" s="199">
        <f t="shared" si="1400"/>
        <v>0</v>
      </c>
      <c r="AH3601" s="219" t="b">
        <f t="shared" si="1401"/>
        <v>0</v>
      </c>
      <c r="AI3601" s="198" t="str">
        <f t="shared" si="1402"/>
        <v/>
      </c>
      <c r="AJ3601" s="219" t="b">
        <f t="shared" si="1403"/>
        <v>0</v>
      </c>
      <c r="AK3601" s="198" t="str">
        <f t="shared" si="1404"/>
        <v/>
      </c>
      <c r="AL3601" s="219" t="b">
        <f t="shared" si="1405"/>
        <v>0</v>
      </c>
      <c r="AM3601" s="351">
        <f t="shared" si="1406"/>
        <v>0</v>
      </c>
      <c r="AN3601" s="164"/>
      <c r="AO3601" s="164"/>
      <c r="AP3601" s="164"/>
      <c r="AQ3601" s="402">
        <f t="shared" si="1407"/>
        <v>0</v>
      </c>
      <c r="AR3601" s="370" t="str">
        <f>IF(AQ3601=0,"",
IF(SUM($AQ$3585:AQ3601)=1,AS3601,
IF($AQ$5285&gt;SUM($AQ$3585:AQ3601),_xlfn.CONCAT(", ",AS3601),
IF($AQ$5285=SUM($AQ$3585:AQ3601),_xlfn.CONCAT(" y ",AS3601)))))</f>
        <v/>
      </c>
      <c r="AS3601" s="156" t="s">
        <v>5111</v>
      </c>
    </row>
    <row r="3602" spans="1:45" ht="15" customHeight="1">
      <c r="A3602" s="57"/>
      <c r="B3602" s="26"/>
      <c r="C3602" s="716" t="s">
        <v>5034</v>
      </c>
      <c r="D3602" s="716"/>
      <c r="E3602" s="941"/>
      <c r="F3602" s="942"/>
      <c r="G3602" s="942"/>
      <c r="H3602" s="943"/>
      <c r="I3602" s="940"/>
      <c r="J3602" s="940"/>
      <c r="K3602" s="940"/>
      <c r="L3602" s="940"/>
      <c r="M3602" s="940"/>
      <c r="N3602" s="940"/>
      <c r="O3602" s="940"/>
      <c r="P3602" s="940"/>
      <c r="Q3602" s="890"/>
      <c r="R3602" s="891"/>
      <c r="S3602" s="890"/>
      <c r="T3602" s="891"/>
      <c r="U3602" s="890"/>
      <c r="V3602" s="891"/>
      <c r="W3602" s="890"/>
      <c r="X3602" s="891"/>
      <c r="Y3602" s="890"/>
      <c r="Z3602" s="891"/>
      <c r="AA3602" s="890"/>
      <c r="AB3602" s="891"/>
      <c r="AC3602" s="890"/>
      <c r="AD3602" s="891"/>
      <c r="AE3602" s="164"/>
      <c r="AF3602" s="164"/>
      <c r="AG3602" s="199">
        <f t="shared" si="1400"/>
        <v>0</v>
      </c>
      <c r="AH3602" s="219" t="b">
        <f t="shared" si="1401"/>
        <v>0</v>
      </c>
      <c r="AI3602" s="198" t="str">
        <f t="shared" si="1402"/>
        <v/>
      </c>
      <c r="AJ3602" s="219" t="b">
        <f t="shared" si="1403"/>
        <v>0</v>
      </c>
      <c r="AK3602" s="198" t="str">
        <f t="shared" si="1404"/>
        <v/>
      </c>
      <c r="AL3602" s="219" t="b">
        <f t="shared" si="1405"/>
        <v>0</v>
      </c>
      <c r="AM3602" s="351">
        <f t="shared" si="1406"/>
        <v>0</v>
      </c>
      <c r="AN3602" s="164"/>
      <c r="AO3602" s="164"/>
      <c r="AP3602" s="164"/>
      <c r="AQ3602" s="402">
        <f t="shared" si="1407"/>
        <v>0</v>
      </c>
      <c r="AR3602" s="370" t="str">
        <f>IF(AQ3602=0,"",
IF(SUM($AQ$3585:AQ3602)=1,AS3602,
IF($AQ$5285&gt;SUM($AQ$3585:AQ3602),_xlfn.CONCAT(", ",AS3602),
IF($AQ$5285=SUM($AQ$3585:AQ3602),_xlfn.CONCAT(" y ",AS3602)))))</f>
        <v/>
      </c>
      <c r="AS3602" s="156" t="s">
        <v>5112</v>
      </c>
    </row>
    <row r="3603" spans="1:45" ht="15" customHeight="1">
      <c r="A3603" s="57"/>
      <c r="B3603" s="26"/>
      <c r="C3603" s="716" t="s">
        <v>5035</v>
      </c>
      <c r="D3603" s="716"/>
      <c r="E3603" s="941"/>
      <c r="F3603" s="942"/>
      <c r="G3603" s="942"/>
      <c r="H3603" s="943"/>
      <c r="I3603" s="940"/>
      <c r="J3603" s="940"/>
      <c r="K3603" s="940"/>
      <c r="L3603" s="940"/>
      <c r="M3603" s="940"/>
      <c r="N3603" s="940"/>
      <c r="O3603" s="940"/>
      <c r="P3603" s="940"/>
      <c r="Q3603" s="890"/>
      <c r="R3603" s="891"/>
      <c r="S3603" s="890"/>
      <c r="T3603" s="891"/>
      <c r="U3603" s="890"/>
      <c r="V3603" s="891"/>
      <c r="W3603" s="890"/>
      <c r="X3603" s="891"/>
      <c r="Y3603" s="890"/>
      <c r="Z3603" s="891"/>
      <c r="AA3603" s="890"/>
      <c r="AB3603" s="891"/>
      <c r="AC3603" s="890"/>
      <c r="AD3603" s="891"/>
      <c r="AE3603" s="164"/>
      <c r="AF3603" s="164"/>
      <c r="AG3603" s="199">
        <f t="shared" si="1400"/>
        <v>0</v>
      </c>
      <c r="AH3603" s="219" t="b">
        <f t="shared" si="1401"/>
        <v>0</v>
      </c>
      <c r="AI3603" s="198" t="str">
        <f t="shared" si="1402"/>
        <v/>
      </c>
      <c r="AJ3603" s="219" t="b">
        <f t="shared" si="1403"/>
        <v>0</v>
      </c>
      <c r="AK3603" s="198" t="str">
        <f t="shared" si="1404"/>
        <v/>
      </c>
      <c r="AL3603" s="219" t="b">
        <f t="shared" si="1405"/>
        <v>0</v>
      </c>
      <c r="AM3603" s="351">
        <f t="shared" si="1406"/>
        <v>0</v>
      </c>
      <c r="AN3603" s="164"/>
      <c r="AO3603" s="164"/>
      <c r="AP3603" s="164"/>
      <c r="AQ3603" s="402">
        <f t="shared" si="1407"/>
        <v>0</v>
      </c>
      <c r="AR3603" s="370" t="str">
        <f>IF(AQ3603=0,"",
IF(SUM($AQ$3585:AQ3603)=1,AS3603,
IF($AQ$5285&gt;SUM($AQ$3585:AQ3603),_xlfn.CONCAT(", ",AS3603),
IF($AQ$5285=SUM($AQ$3585:AQ3603),_xlfn.CONCAT(" y ",AS3603)))))</f>
        <v/>
      </c>
      <c r="AS3603" s="156" t="s">
        <v>5113</v>
      </c>
    </row>
    <row r="3604" spans="1:45" ht="15" customHeight="1">
      <c r="A3604" s="57"/>
      <c r="B3604" s="26"/>
      <c r="C3604" s="716" t="s">
        <v>5036</v>
      </c>
      <c r="D3604" s="716"/>
      <c r="E3604" s="941"/>
      <c r="F3604" s="942"/>
      <c r="G3604" s="942"/>
      <c r="H3604" s="943"/>
      <c r="I3604" s="940"/>
      <c r="J3604" s="940"/>
      <c r="K3604" s="940"/>
      <c r="L3604" s="940"/>
      <c r="M3604" s="940"/>
      <c r="N3604" s="940"/>
      <c r="O3604" s="940"/>
      <c r="P3604" s="940"/>
      <c r="Q3604" s="890"/>
      <c r="R3604" s="891"/>
      <c r="S3604" s="890"/>
      <c r="T3604" s="891"/>
      <c r="U3604" s="890"/>
      <c r="V3604" s="891"/>
      <c r="W3604" s="890"/>
      <c r="X3604" s="891"/>
      <c r="Y3604" s="890"/>
      <c r="Z3604" s="891"/>
      <c r="AA3604" s="890"/>
      <c r="AB3604" s="891"/>
      <c r="AC3604" s="890"/>
      <c r="AD3604" s="891"/>
      <c r="AE3604" s="164"/>
      <c r="AF3604" s="164"/>
      <c r="AG3604" s="199">
        <f t="shared" si="1400"/>
        <v>0</v>
      </c>
      <c r="AH3604" s="219" t="b">
        <f t="shared" si="1401"/>
        <v>0</v>
      </c>
      <c r="AI3604" s="198" t="str">
        <f t="shared" si="1402"/>
        <v/>
      </c>
      <c r="AJ3604" s="219" t="b">
        <f t="shared" si="1403"/>
        <v>0</v>
      </c>
      <c r="AK3604" s="198" t="str">
        <f t="shared" si="1404"/>
        <v/>
      </c>
      <c r="AL3604" s="219" t="b">
        <f t="shared" si="1405"/>
        <v>0</v>
      </c>
      <c r="AM3604" s="351">
        <f t="shared" si="1406"/>
        <v>0</v>
      </c>
      <c r="AN3604" s="164"/>
      <c r="AO3604" s="164"/>
      <c r="AP3604" s="164"/>
      <c r="AQ3604" s="402">
        <f t="shared" si="1407"/>
        <v>0</v>
      </c>
      <c r="AR3604" s="370" t="str">
        <f>IF(AQ3604=0,"",
IF(SUM($AQ$3585:AQ3604)=1,AS3604,
IF($AQ$5285&gt;SUM($AQ$3585:AQ3604),_xlfn.CONCAT(", ",AS3604),
IF($AQ$5285=SUM($AQ$3585:AQ3604),_xlfn.CONCAT(" y ",AS3604)))))</f>
        <v/>
      </c>
      <c r="AS3604" s="156" t="s">
        <v>5114</v>
      </c>
    </row>
    <row r="3605" spans="1:45" ht="15" customHeight="1">
      <c r="A3605" s="57"/>
      <c r="B3605" s="26"/>
      <c r="C3605" s="716" t="s">
        <v>5037</v>
      </c>
      <c r="D3605" s="716"/>
      <c r="E3605" s="941"/>
      <c r="F3605" s="942"/>
      <c r="G3605" s="942"/>
      <c r="H3605" s="943"/>
      <c r="I3605" s="940"/>
      <c r="J3605" s="940"/>
      <c r="K3605" s="940"/>
      <c r="L3605" s="940"/>
      <c r="M3605" s="940"/>
      <c r="N3605" s="940"/>
      <c r="O3605" s="940"/>
      <c r="P3605" s="940"/>
      <c r="Q3605" s="890"/>
      <c r="R3605" s="891"/>
      <c r="S3605" s="890"/>
      <c r="T3605" s="891"/>
      <c r="U3605" s="890"/>
      <c r="V3605" s="891"/>
      <c r="W3605" s="890"/>
      <c r="X3605" s="891"/>
      <c r="Y3605" s="890"/>
      <c r="Z3605" s="891"/>
      <c r="AA3605" s="890"/>
      <c r="AB3605" s="891"/>
      <c r="AC3605" s="890"/>
      <c r="AD3605" s="891"/>
      <c r="AE3605" s="164"/>
      <c r="AF3605" s="164"/>
      <c r="AG3605" s="199">
        <f t="shared" si="1400"/>
        <v>0</v>
      </c>
      <c r="AH3605" s="219" t="b">
        <f t="shared" si="1401"/>
        <v>0</v>
      </c>
      <c r="AI3605" s="198" t="str">
        <f t="shared" si="1402"/>
        <v/>
      </c>
      <c r="AJ3605" s="219" t="b">
        <f t="shared" si="1403"/>
        <v>0</v>
      </c>
      <c r="AK3605" s="198" t="str">
        <f t="shared" si="1404"/>
        <v/>
      </c>
      <c r="AL3605" s="219" t="b">
        <f t="shared" si="1405"/>
        <v>0</v>
      </c>
      <c r="AM3605" s="351">
        <f t="shared" si="1406"/>
        <v>0</v>
      </c>
      <c r="AN3605" s="164"/>
      <c r="AO3605" s="164"/>
      <c r="AP3605" s="164"/>
      <c r="AQ3605" s="402">
        <f t="shared" si="1407"/>
        <v>0</v>
      </c>
      <c r="AR3605" s="370" t="str">
        <f>IF(AQ3605=0,"",
IF(SUM($AQ$3585:AQ3605)=1,AS3605,
IF($AQ$5285&gt;SUM($AQ$3585:AQ3605),_xlfn.CONCAT(", ",AS3605),
IF($AQ$5285=SUM($AQ$3585:AQ3605),_xlfn.CONCAT(" y ",AS3605)))))</f>
        <v/>
      </c>
      <c r="AS3605" s="156" t="s">
        <v>5115</v>
      </c>
    </row>
    <row r="3606" spans="1:45" ht="15" customHeight="1">
      <c r="A3606" s="57"/>
      <c r="B3606" s="26"/>
      <c r="C3606" s="716" t="s">
        <v>5038</v>
      </c>
      <c r="D3606" s="716"/>
      <c r="E3606" s="941"/>
      <c r="F3606" s="942"/>
      <c r="G3606" s="942"/>
      <c r="H3606" s="943"/>
      <c r="I3606" s="940"/>
      <c r="J3606" s="940"/>
      <c r="K3606" s="940"/>
      <c r="L3606" s="940"/>
      <c r="M3606" s="940"/>
      <c r="N3606" s="940"/>
      <c r="O3606" s="940"/>
      <c r="P3606" s="940"/>
      <c r="Q3606" s="890"/>
      <c r="R3606" s="891"/>
      <c r="S3606" s="890"/>
      <c r="T3606" s="891"/>
      <c r="U3606" s="890"/>
      <c r="V3606" s="891"/>
      <c r="W3606" s="890"/>
      <c r="X3606" s="891"/>
      <c r="Y3606" s="890"/>
      <c r="Z3606" s="891"/>
      <c r="AA3606" s="890"/>
      <c r="AB3606" s="891"/>
      <c r="AC3606" s="890"/>
      <c r="AD3606" s="891"/>
      <c r="AE3606" s="164"/>
      <c r="AF3606" s="164"/>
      <c r="AG3606" s="199">
        <f t="shared" si="1400"/>
        <v>0</v>
      </c>
      <c r="AH3606" s="219" t="b">
        <f t="shared" si="1401"/>
        <v>0</v>
      </c>
      <c r="AI3606" s="198" t="str">
        <f t="shared" si="1402"/>
        <v/>
      </c>
      <c r="AJ3606" s="219" t="b">
        <f t="shared" si="1403"/>
        <v>0</v>
      </c>
      <c r="AK3606" s="198" t="str">
        <f t="shared" si="1404"/>
        <v/>
      </c>
      <c r="AL3606" s="219" t="b">
        <f t="shared" si="1405"/>
        <v>0</v>
      </c>
      <c r="AM3606" s="351">
        <f t="shared" si="1406"/>
        <v>0</v>
      </c>
      <c r="AN3606" s="164"/>
      <c r="AO3606" s="164"/>
      <c r="AP3606" s="164"/>
      <c r="AQ3606" s="402">
        <f t="shared" si="1407"/>
        <v>0</v>
      </c>
      <c r="AR3606" s="370" t="str">
        <f>IF(AQ3606=0,"",
IF(SUM($AQ$3585:AQ3606)=1,AS3606,
IF($AQ$5285&gt;SUM($AQ$3585:AQ3606),_xlfn.CONCAT(", ",AS3606),
IF($AQ$5285=SUM($AQ$3585:AQ3606),_xlfn.CONCAT(" y ",AS3606)))))</f>
        <v/>
      </c>
      <c r="AS3606" s="156" t="s">
        <v>5116</v>
      </c>
    </row>
    <row r="3607" spans="1:45" ht="15" customHeight="1">
      <c r="A3607" s="57"/>
      <c r="B3607" s="26"/>
      <c r="C3607" s="716" t="s">
        <v>5039</v>
      </c>
      <c r="D3607" s="716"/>
      <c r="E3607" s="941"/>
      <c r="F3607" s="942"/>
      <c r="G3607" s="942"/>
      <c r="H3607" s="943"/>
      <c r="I3607" s="940"/>
      <c r="J3607" s="940"/>
      <c r="K3607" s="940"/>
      <c r="L3607" s="940"/>
      <c r="M3607" s="940"/>
      <c r="N3607" s="940"/>
      <c r="O3607" s="940"/>
      <c r="P3607" s="940"/>
      <c r="Q3607" s="890"/>
      <c r="R3607" s="891"/>
      <c r="S3607" s="890"/>
      <c r="T3607" s="891"/>
      <c r="U3607" s="890"/>
      <c r="V3607" s="891"/>
      <c r="W3607" s="890"/>
      <c r="X3607" s="891"/>
      <c r="Y3607" s="890"/>
      <c r="Z3607" s="891"/>
      <c r="AA3607" s="890"/>
      <c r="AB3607" s="891"/>
      <c r="AC3607" s="890"/>
      <c r="AD3607" s="891"/>
      <c r="AE3607" s="164"/>
      <c r="AF3607" s="164"/>
      <c r="AG3607" s="199">
        <f t="shared" si="1400"/>
        <v>0</v>
      </c>
      <c r="AH3607" s="219" t="b">
        <f t="shared" si="1401"/>
        <v>0</v>
      </c>
      <c r="AI3607" s="198" t="str">
        <f t="shared" si="1402"/>
        <v/>
      </c>
      <c r="AJ3607" s="219" t="b">
        <f t="shared" si="1403"/>
        <v>0</v>
      </c>
      <c r="AK3607" s="198" t="str">
        <f t="shared" si="1404"/>
        <v/>
      </c>
      <c r="AL3607" s="219" t="b">
        <f t="shared" si="1405"/>
        <v>0</v>
      </c>
      <c r="AM3607" s="351">
        <f t="shared" si="1406"/>
        <v>0</v>
      </c>
      <c r="AN3607" s="164"/>
      <c r="AO3607" s="164"/>
      <c r="AP3607" s="164"/>
      <c r="AQ3607" s="402">
        <f t="shared" si="1407"/>
        <v>0</v>
      </c>
      <c r="AR3607" s="370" t="str">
        <f>IF(AQ3607=0,"",
IF(SUM($AQ$3585:AQ3607)=1,AS3607,
IF($AQ$5285&gt;SUM($AQ$3585:AQ3607),_xlfn.CONCAT(", ",AS3607),
IF($AQ$5285=SUM($AQ$3585:AQ3607),_xlfn.CONCAT(" y ",AS3607)))))</f>
        <v/>
      </c>
      <c r="AS3607" s="156" t="s">
        <v>5117</v>
      </c>
    </row>
    <row r="3608" spans="1:45" ht="15" customHeight="1">
      <c r="A3608" s="57"/>
      <c r="B3608" s="26"/>
      <c r="C3608" s="716" t="s">
        <v>5040</v>
      </c>
      <c r="D3608" s="716"/>
      <c r="E3608" s="941"/>
      <c r="F3608" s="942"/>
      <c r="G3608" s="942"/>
      <c r="H3608" s="943"/>
      <c r="I3608" s="940"/>
      <c r="J3608" s="940"/>
      <c r="K3608" s="940"/>
      <c r="L3608" s="940"/>
      <c r="M3608" s="940"/>
      <c r="N3608" s="940"/>
      <c r="O3608" s="940"/>
      <c r="P3608" s="940"/>
      <c r="Q3608" s="890"/>
      <c r="R3608" s="891"/>
      <c r="S3608" s="890"/>
      <c r="T3608" s="891"/>
      <c r="U3608" s="890"/>
      <c r="V3608" s="891"/>
      <c r="W3608" s="890"/>
      <c r="X3608" s="891"/>
      <c r="Y3608" s="890"/>
      <c r="Z3608" s="891"/>
      <c r="AA3608" s="890"/>
      <c r="AB3608" s="891"/>
      <c r="AC3608" s="890"/>
      <c r="AD3608" s="891"/>
      <c r="AE3608" s="164"/>
      <c r="AF3608" s="164"/>
      <c r="AG3608" s="199">
        <f t="shared" si="1400"/>
        <v>0</v>
      </c>
      <c r="AH3608" s="219" t="b">
        <f t="shared" si="1401"/>
        <v>0</v>
      </c>
      <c r="AI3608" s="198" t="str">
        <f t="shared" si="1402"/>
        <v/>
      </c>
      <c r="AJ3608" s="219" t="b">
        <f t="shared" si="1403"/>
        <v>0</v>
      </c>
      <c r="AK3608" s="198" t="str">
        <f t="shared" si="1404"/>
        <v/>
      </c>
      <c r="AL3608" s="219" t="b">
        <f t="shared" si="1405"/>
        <v>0</v>
      </c>
      <c r="AM3608" s="351">
        <f t="shared" si="1406"/>
        <v>0</v>
      </c>
      <c r="AN3608" s="164"/>
      <c r="AO3608" s="164"/>
      <c r="AP3608" s="164"/>
      <c r="AQ3608" s="402">
        <f t="shared" si="1407"/>
        <v>0</v>
      </c>
      <c r="AR3608" s="370" t="str">
        <f>IF(AQ3608=0,"",
IF(SUM($AQ$3585:AQ3608)=1,AS3608,
IF($AQ$5285&gt;SUM($AQ$3585:AQ3608),_xlfn.CONCAT(", ",AS3608),
IF($AQ$5285=SUM($AQ$3585:AQ3608),_xlfn.CONCAT(" y ",AS3608)))))</f>
        <v/>
      </c>
      <c r="AS3608" s="156" t="s">
        <v>5118</v>
      </c>
    </row>
    <row r="3609" spans="1:45" ht="15" customHeight="1">
      <c r="A3609" s="57"/>
      <c r="B3609" s="26"/>
      <c r="C3609" s="716" t="s">
        <v>5041</v>
      </c>
      <c r="D3609" s="716"/>
      <c r="E3609" s="941"/>
      <c r="F3609" s="942"/>
      <c r="G3609" s="942"/>
      <c r="H3609" s="943"/>
      <c r="I3609" s="940"/>
      <c r="J3609" s="940"/>
      <c r="K3609" s="940"/>
      <c r="L3609" s="940"/>
      <c r="M3609" s="940"/>
      <c r="N3609" s="940"/>
      <c r="O3609" s="940"/>
      <c r="P3609" s="940"/>
      <c r="Q3609" s="890"/>
      <c r="R3609" s="891"/>
      <c r="S3609" s="890"/>
      <c r="T3609" s="891"/>
      <c r="U3609" s="890"/>
      <c r="V3609" s="891"/>
      <c r="W3609" s="890"/>
      <c r="X3609" s="891"/>
      <c r="Y3609" s="890"/>
      <c r="Z3609" s="891"/>
      <c r="AA3609" s="890"/>
      <c r="AB3609" s="891"/>
      <c r="AC3609" s="890"/>
      <c r="AD3609" s="891"/>
      <c r="AE3609" s="164"/>
      <c r="AF3609" s="164"/>
      <c r="AG3609" s="199">
        <f t="shared" si="1400"/>
        <v>0</v>
      </c>
      <c r="AH3609" s="219" t="b">
        <f t="shared" si="1401"/>
        <v>0</v>
      </c>
      <c r="AI3609" s="198" t="str">
        <f t="shared" si="1402"/>
        <v/>
      </c>
      <c r="AJ3609" s="219" t="b">
        <f t="shared" si="1403"/>
        <v>0</v>
      </c>
      <c r="AK3609" s="198" t="str">
        <f t="shared" si="1404"/>
        <v/>
      </c>
      <c r="AL3609" s="219" t="b">
        <f t="shared" si="1405"/>
        <v>0</v>
      </c>
      <c r="AM3609" s="351">
        <f t="shared" si="1406"/>
        <v>0</v>
      </c>
      <c r="AN3609" s="164"/>
      <c r="AO3609" s="164"/>
      <c r="AP3609" s="164"/>
      <c r="AQ3609" s="402">
        <f t="shared" si="1407"/>
        <v>0</v>
      </c>
      <c r="AR3609" s="370" t="str">
        <f>IF(AQ3609=0,"",
IF(SUM($AQ$3585:AQ3609)=1,AS3609,
IF($AQ$5285&gt;SUM($AQ$3585:AQ3609),_xlfn.CONCAT(", ",AS3609),
IF($AQ$5285=SUM($AQ$3585:AQ3609),_xlfn.CONCAT(" y ",AS3609)))))</f>
        <v/>
      </c>
      <c r="AS3609" s="156" t="s">
        <v>5119</v>
      </c>
    </row>
    <row r="3610" spans="1:45" ht="15" customHeight="1">
      <c r="A3610" s="57"/>
      <c r="B3610" s="26"/>
      <c r="C3610" s="716" t="s">
        <v>5042</v>
      </c>
      <c r="D3610" s="716"/>
      <c r="E3610" s="941"/>
      <c r="F3610" s="942"/>
      <c r="G3610" s="942"/>
      <c r="H3610" s="943"/>
      <c r="I3610" s="940"/>
      <c r="J3610" s="940"/>
      <c r="K3610" s="940"/>
      <c r="L3610" s="940"/>
      <c r="M3610" s="940"/>
      <c r="N3610" s="940"/>
      <c r="O3610" s="940"/>
      <c r="P3610" s="940"/>
      <c r="Q3610" s="890"/>
      <c r="R3610" s="891"/>
      <c r="S3610" s="890"/>
      <c r="T3610" s="891"/>
      <c r="U3610" s="890"/>
      <c r="V3610" s="891"/>
      <c r="W3610" s="890"/>
      <c r="X3610" s="891"/>
      <c r="Y3610" s="890"/>
      <c r="Z3610" s="891"/>
      <c r="AA3610" s="890"/>
      <c r="AB3610" s="891"/>
      <c r="AC3610" s="890"/>
      <c r="AD3610" s="891"/>
      <c r="AE3610" s="164"/>
      <c r="AF3610" s="164"/>
      <c r="AG3610" s="199">
        <f t="shared" si="1400"/>
        <v>0</v>
      </c>
      <c r="AH3610" s="219" t="b">
        <f t="shared" si="1401"/>
        <v>0</v>
      </c>
      <c r="AI3610" s="198" t="str">
        <f t="shared" si="1402"/>
        <v/>
      </c>
      <c r="AJ3610" s="219" t="b">
        <f t="shared" si="1403"/>
        <v>0</v>
      </c>
      <c r="AK3610" s="198" t="str">
        <f t="shared" si="1404"/>
        <v/>
      </c>
      <c r="AL3610" s="219" t="b">
        <f t="shared" si="1405"/>
        <v>0</v>
      </c>
      <c r="AM3610" s="351">
        <f t="shared" si="1406"/>
        <v>0</v>
      </c>
      <c r="AN3610" s="164"/>
      <c r="AO3610" s="164"/>
      <c r="AP3610" s="164"/>
      <c r="AQ3610" s="402">
        <f t="shared" si="1407"/>
        <v>0</v>
      </c>
      <c r="AR3610" s="370" t="str">
        <f>IF(AQ3610=0,"",
IF(SUM($AQ$3585:AQ3610)=1,AS3610,
IF($AQ$5285&gt;SUM($AQ$3585:AQ3610),_xlfn.CONCAT(", ",AS3610),
IF($AQ$5285=SUM($AQ$3585:AQ3610),_xlfn.CONCAT(" y ",AS3610)))))</f>
        <v/>
      </c>
      <c r="AS3610" s="156" t="s">
        <v>5120</v>
      </c>
    </row>
    <row r="3611" spans="1:45" ht="15" customHeight="1">
      <c r="A3611" s="57"/>
      <c r="B3611" s="26"/>
      <c r="C3611" s="716" t="s">
        <v>5043</v>
      </c>
      <c r="D3611" s="716"/>
      <c r="E3611" s="941"/>
      <c r="F3611" s="942"/>
      <c r="G3611" s="942"/>
      <c r="H3611" s="943"/>
      <c r="I3611" s="940"/>
      <c r="J3611" s="940"/>
      <c r="K3611" s="940"/>
      <c r="L3611" s="940"/>
      <c r="M3611" s="940"/>
      <c r="N3611" s="940"/>
      <c r="O3611" s="940"/>
      <c r="P3611" s="940"/>
      <c r="Q3611" s="890"/>
      <c r="R3611" s="891"/>
      <c r="S3611" s="890"/>
      <c r="T3611" s="891"/>
      <c r="U3611" s="890"/>
      <c r="V3611" s="891"/>
      <c r="W3611" s="890"/>
      <c r="X3611" s="891"/>
      <c r="Y3611" s="890"/>
      <c r="Z3611" s="891"/>
      <c r="AA3611" s="890"/>
      <c r="AB3611" s="891"/>
      <c r="AC3611" s="890"/>
      <c r="AD3611" s="891"/>
      <c r="AE3611" s="164"/>
      <c r="AF3611" s="164"/>
      <c r="AG3611" s="199">
        <f t="shared" si="1400"/>
        <v>0</v>
      </c>
      <c r="AH3611" s="219" t="b">
        <f t="shared" si="1401"/>
        <v>0</v>
      </c>
      <c r="AI3611" s="198" t="str">
        <f t="shared" si="1402"/>
        <v/>
      </c>
      <c r="AJ3611" s="219" t="b">
        <f t="shared" si="1403"/>
        <v>0</v>
      </c>
      <c r="AK3611" s="198" t="str">
        <f t="shared" si="1404"/>
        <v/>
      </c>
      <c r="AL3611" s="219" t="b">
        <f t="shared" si="1405"/>
        <v>0</v>
      </c>
      <c r="AM3611" s="351">
        <f t="shared" si="1406"/>
        <v>0</v>
      </c>
      <c r="AN3611" s="164"/>
      <c r="AO3611" s="164"/>
      <c r="AP3611" s="164"/>
      <c r="AQ3611" s="402">
        <f t="shared" si="1407"/>
        <v>0</v>
      </c>
      <c r="AR3611" s="370" t="str">
        <f>IF(AQ3611=0,"",
IF(SUM($AQ$3585:AQ3611)=1,AS3611,
IF($AQ$5285&gt;SUM($AQ$3585:AQ3611),_xlfn.CONCAT(", ",AS3611),
IF($AQ$5285=SUM($AQ$3585:AQ3611),_xlfn.CONCAT(" y ",AS3611)))))</f>
        <v/>
      </c>
      <c r="AS3611" s="156" t="s">
        <v>5121</v>
      </c>
    </row>
    <row r="3612" spans="1:45" ht="15" customHeight="1">
      <c r="A3612" s="57"/>
      <c r="B3612" s="26"/>
      <c r="C3612" s="716" t="s">
        <v>5044</v>
      </c>
      <c r="D3612" s="716"/>
      <c r="E3612" s="941"/>
      <c r="F3612" s="942"/>
      <c r="G3612" s="942"/>
      <c r="H3612" s="943"/>
      <c r="I3612" s="940"/>
      <c r="J3612" s="940"/>
      <c r="K3612" s="940"/>
      <c r="L3612" s="940"/>
      <c r="M3612" s="940"/>
      <c r="N3612" s="940"/>
      <c r="O3612" s="940"/>
      <c r="P3612" s="940"/>
      <c r="Q3612" s="890"/>
      <c r="R3612" s="891"/>
      <c r="S3612" s="890"/>
      <c r="T3612" s="891"/>
      <c r="U3612" s="890"/>
      <c r="V3612" s="891"/>
      <c r="W3612" s="890"/>
      <c r="X3612" s="891"/>
      <c r="Y3612" s="890"/>
      <c r="Z3612" s="891"/>
      <c r="AA3612" s="890"/>
      <c r="AB3612" s="891"/>
      <c r="AC3612" s="890"/>
      <c r="AD3612" s="891"/>
      <c r="AE3612" s="164"/>
      <c r="AF3612" s="164"/>
      <c r="AG3612" s="199">
        <f t="shared" si="1400"/>
        <v>0</v>
      </c>
      <c r="AH3612" s="219" t="b">
        <f t="shared" si="1401"/>
        <v>0</v>
      </c>
      <c r="AI3612" s="198" t="str">
        <f t="shared" si="1402"/>
        <v/>
      </c>
      <c r="AJ3612" s="219" t="b">
        <f t="shared" si="1403"/>
        <v>0</v>
      </c>
      <c r="AK3612" s="198" t="str">
        <f t="shared" si="1404"/>
        <v/>
      </c>
      <c r="AL3612" s="219" t="b">
        <f t="shared" si="1405"/>
        <v>0</v>
      </c>
      <c r="AM3612" s="351">
        <f t="shared" si="1406"/>
        <v>0</v>
      </c>
      <c r="AN3612" s="164"/>
      <c r="AO3612" s="164"/>
      <c r="AP3612" s="164"/>
      <c r="AQ3612" s="402">
        <f t="shared" si="1407"/>
        <v>0</v>
      </c>
      <c r="AR3612" s="370" t="str">
        <f>IF(AQ3612=0,"",
IF(SUM($AQ$3585:AQ3612)=1,AS3612,
IF($AQ$5285&gt;SUM($AQ$3585:AQ3612),_xlfn.CONCAT(", ",AS3612),
IF($AQ$5285=SUM($AQ$3585:AQ3612),_xlfn.CONCAT(" y ",AS3612)))))</f>
        <v/>
      </c>
      <c r="AS3612" s="156" t="s">
        <v>5122</v>
      </c>
    </row>
    <row r="3613" spans="1:45" ht="15" customHeight="1">
      <c r="A3613" s="57"/>
      <c r="B3613" s="26"/>
      <c r="C3613" s="716" t="s">
        <v>5045</v>
      </c>
      <c r="D3613" s="716"/>
      <c r="E3613" s="941"/>
      <c r="F3613" s="942"/>
      <c r="G3613" s="942"/>
      <c r="H3613" s="943"/>
      <c r="I3613" s="940"/>
      <c r="J3613" s="940"/>
      <c r="K3613" s="940"/>
      <c r="L3613" s="940"/>
      <c r="M3613" s="940"/>
      <c r="N3613" s="940"/>
      <c r="O3613" s="940"/>
      <c r="P3613" s="940"/>
      <c r="Q3613" s="890"/>
      <c r="R3613" s="891"/>
      <c r="S3613" s="890"/>
      <c r="T3613" s="891"/>
      <c r="U3613" s="890"/>
      <c r="V3613" s="891"/>
      <c r="W3613" s="890"/>
      <c r="X3613" s="891"/>
      <c r="Y3613" s="890"/>
      <c r="Z3613" s="891"/>
      <c r="AA3613" s="890"/>
      <c r="AB3613" s="891"/>
      <c r="AC3613" s="890"/>
      <c r="AD3613" s="891"/>
      <c r="AE3613" s="164"/>
      <c r="AF3613" s="164"/>
      <c r="AG3613" s="199">
        <f t="shared" si="1400"/>
        <v>0</v>
      </c>
      <c r="AH3613" s="219" t="b">
        <f t="shared" si="1401"/>
        <v>0</v>
      </c>
      <c r="AI3613" s="198" t="str">
        <f t="shared" si="1402"/>
        <v/>
      </c>
      <c r="AJ3613" s="219" t="b">
        <f t="shared" si="1403"/>
        <v>0</v>
      </c>
      <c r="AK3613" s="198" t="str">
        <f t="shared" si="1404"/>
        <v/>
      </c>
      <c r="AL3613" s="219" t="b">
        <f t="shared" si="1405"/>
        <v>0</v>
      </c>
      <c r="AM3613" s="351">
        <f t="shared" si="1406"/>
        <v>0</v>
      </c>
      <c r="AN3613" s="164"/>
      <c r="AO3613" s="164"/>
      <c r="AP3613" s="164"/>
      <c r="AQ3613" s="402">
        <f t="shared" si="1407"/>
        <v>0</v>
      </c>
      <c r="AR3613" s="370" t="str">
        <f>IF(AQ3613=0,"",
IF(SUM($AQ$3585:AQ3613)=1,AS3613,
IF($AQ$5285&gt;SUM($AQ$3585:AQ3613),_xlfn.CONCAT(", ",AS3613),
IF($AQ$5285=SUM($AQ$3585:AQ3613),_xlfn.CONCAT(" y ",AS3613)))))</f>
        <v/>
      </c>
      <c r="AS3613" s="156" t="s">
        <v>5123</v>
      </c>
    </row>
    <row r="3614" spans="1:45" ht="15" customHeight="1">
      <c r="A3614" s="57"/>
      <c r="B3614" s="26"/>
      <c r="C3614" s="716" t="s">
        <v>5046</v>
      </c>
      <c r="D3614" s="716"/>
      <c r="E3614" s="941"/>
      <c r="F3614" s="942"/>
      <c r="G3614" s="942"/>
      <c r="H3614" s="943"/>
      <c r="I3614" s="940"/>
      <c r="J3614" s="940"/>
      <c r="K3614" s="940"/>
      <c r="L3614" s="940"/>
      <c r="M3614" s="940"/>
      <c r="N3614" s="940"/>
      <c r="O3614" s="940"/>
      <c r="P3614" s="940"/>
      <c r="Q3614" s="890"/>
      <c r="R3614" s="891"/>
      <c r="S3614" s="890"/>
      <c r="T3614" s="891"/>
      <c r="U3614" s="890"/>
      <c r="V3614" s="891"/>
      <c r="W3614" s="890"/>
      <c r="X3614" s="891"/>
      <c r="Y3614" s="890"/>
      <c r="Z3614" s="891"/>
      <c r="AA3614" s="890"/>
      <c r="AB3614" s="891"/>
      <c r="AC3614" s="890"/>
      <c r="AD3614" s="891"/>
      <c r="AE3614" s="164"/>
      <c r="AF3614" s="164"/>
      <c r="AG3614" s="199">
        <f t="shared" si="1400"/>
        <v>0</v>
      </c>
      <c r="AH3614" s="219" t="b">
        <f t="shared" si="1401"/>
        <v>0</v>
      </c>
      <c r="AI3614" s="198" t="str">
        <f t="shared" si="1402"/>
        <v/>
      </c>
      <c r="AJ3614" s="219" t="b">
        <f t="shared" si="1403"/>
        <v>0</v>
      </c>
      <c r="AK3614" s="198" t="str">
        <f t="shared" si="1404"/>
        <v/>
      </c>
      <c r="AL3614" s="219" t="b">
        <f t="shared" si="1405"/>
        <v>0</v>
      </c>
      <c r="AM3614" s="351">
        <f t="shared" si="1406"/>
        <v>0</v>
      </c>
      <c r="AN3614" s="164"/>
      <c r="AO3614" s="164"/>
      <c r="AP3614" s="164"/>
      <c r="AQ3614" s="402">
        <f t="shared" si="1407"/>
        <v>0</v>
      </c>
      <c r="AR3614" s="370" t="str">
        <f>IF(AQ3614=0,"",
IF(SUM($AQ$3585:AQ3614)=1,AS3614,
IF($AQ$5285&gt;SUM($AQ$3585:AQ3614),_xlfn.CONCAT(", ",AS3614),
IF($AQ$5285=SUM($AQ$3585:AQ3614),_xlfn.CONCAT(" y ",AS3614)))))</f>
        <v/>
      </c>
      <c r="AS3614" s="156" t="s">
        <v>5124</v>
      </c>
    </row>
    <row r="3615" spans="1:45" ht="15" customHeight="1">
      <c r="A3615" s="57"/>
      <c r="B3615" s="26"/>
      <c r="C3615" s="716" t="s">
        <v>5047</v>
      </c>
      <c r="D3615" s="716"/>
      <c r="E3615" s="941"/>
      <c r="F3615" s="942"/>
      <c r="G3615" s="942"/>
      <c r="H3615" s="943"/>
      <c r="I3615" s="940"/>
      <c r="J3615" s="940"/>
      <c r="K3615" s="940"/>
      <c r="L3615" s="940"/>
      <c r="M3615" s="940"/>
      <c r="N3615" s="940"/>
      <c r="O3615" s="940"/>
      <c r="P3615" s="940"/>
      <c r="Q3615" s="890"/>
      <c r="R3615" s="891"/>
      <c r="S3615" s="890"/>
      <c r="T3615" s="891"/>
      <c r="U3615" s="890"/>
      <c r="V3615" s="891"/>
      <c r="W3615" s="890"/>
      <c r="X3615" s="891"/>
      <c r="Y3615" s="890"/>
      <c r="Z3615" s="891"/>
      <c r="AA3615" s="890"/>
      <c r="AB3615" s="891"/>
      <c r="AC3615" s="890"/>
      <c r="AD3615" s="891"/>
      <c r="AE3615" s="164"/>
      <c r="AF3615" s="164"/>
      <c r="AG3615" s="199">
        <f t="shared" si="1400"/>
        <v>0</v>
      </c>
      <c r="AH3615" s="219" t="b">
        <f t="shared" si="1401"/>
        <v>0</v>
      </c>
      <c r="AI3615" s="198" t="str">
        <f t="shared" si="1402"/>
        <v/>
      </c>
      <c r="AJ3615" s="219" t="b">
        <f t="shared" si="1403"/>
        <v>0</v>
      </c>
      <c r="AK3615" s="198" t="str">
        <f t="shared" si="1404"/>
        <v/>
      </c>
      <c r="AL3615" s="219" t="b">
        <f t="shared" si="1405"/>
        <v>0</v>
      </c>
      <c r="AM3615" s="351">
        <f t="shared" si="1406"/>
        <v>0</v>
      </c>
      <c r="AN3615" s="164"/>
      <c r="AO3615" s="164"/>
      <c r="AP3615" s="164"/>
      <c r="AQ3615" s="402">
        <f t="shared" si="1407"/>
        <v>0</v>
      </c>
      <c r="AR3615" s="370" t="str">
        <f>IF(AQ3615=0,"",
IF(SUM($AQ$3585:AQ3615)=1,AS3615,
IF($AQ$5285&gt;SUM($AQ$3585:AQ3615),_xlfn.CONCAT(", ",AS3615),
IF($AQ$5285=SUM($AQ$3585:AQ3615),_xlfn.CONCAT(" y ",AS3615)))))</f>
        <v/>
      </c>
      <c r="AS3615" s="156" t="s">
        <v>5125</v>
      </c>
    </row>
    <row r="3616" spans="1:45" ht="15" customHeight="1">
      <c r="A3616" s="57"/>
      <c r="B3616" s="26"/>
      <c r="C3616" s="716" t="s">
        <v>5048</v>
      </c>
      <c r="D3616" s="716"/>
      <c r="E3616" s="941"/>
      <c r="F3616" s="942"/>
      <c r="G3616" s="942"/>
      <c r="H3616" s="943"/>
      <c r="I3616" s="940"/>
      <c r="J3616" s="940"/>
      <c r="K3616" s="940"/>
      <c r="L3616" s="940"/>
      <c r="M3616" s="940"/>
      <c r="N3616" s="940"/>
      <c r="O3616" s="940"/>
      <c r="P3616" s="940"/>
      <c r="Q3616" s="890"/>
      <c r="R3616" s="891"/>
      <c r="S3616" s="890"/>
      <c r="T3616" s="891"/>
      <c r="U3616" s="890"/>
      <c r="V3616" s="891"/>
      <c r="W3616" s="890"/>
      <c r="X3616" s="891"/>
      <c r="Y3616" s="890"/>
      <c r="Z3616" s="891"/>
      <c r="AA3616" s="890"/>
      <c r="AB3616" s="891"/>
      <c r="AC3616" s="890"/>
      <c r="AD3616" s="891"/>
      <c r="AE3616" s="164"/>
      <c r="AF3616" s="164"/>
      <c r="AG3616" s="199">
        <f t="shared" si="1400"/>
        <v>0</v>
      </c>
      <c r="AH3616" s="219" t="b">
        <f t="shared" si="1401"/>
        <v>0</v>
      </c>
      <c r="AI3616" s="198" t="str">
        <f t="shared" si="1402"/>
        <v/>
      </c>
      <c r="AJ3616" s="219" t="b">
        <f t="shared" si="1403"/>
        <v>0</v>
      </c>
      <c r="AK3616" s="198" t="str">
        <f t="shared" si="1404"/>
        <v/>
      </c>
      <c r="AL3616" s="219" t="b">
        <f t="shared" si="1405"/>
        <v>0</v>
      </c>
      <c r="AM3616" s="351">
        <f t="shared" si="1406"/>
        <v>0</v>
      </c>
      <c r="AN3616" s="164"/>
      <c r="AO3616" s="164"/>
      <c r="AP3616" s="164"/>
      <c r="AQ3616" s="402">
        <f t="shared" si="1407"/>
        <v>0</v>
      </c>
      <c r="AR3616" s="370" t="str">
        <f>IF(AQ3616=0,"",
IF(SUM($AQ$3585:AQ3616)=1,AS3616,
IF($AQ$5285&gt;SUM($AQ$3585:AQ3616),_xlfn.CONCAT(", ",AS3616),
IF($AQ$5285=SUM($AQ$3585:AQ3616),_xlfn.CONCAT(" y ",AS3616)))))</f>
        <v/>
      </c>
      <c r="AS3616" s="156" t="s">
        <v>5126</v>
      </c>
    </row>
    <row r="3617" spans="1:45" ht="15" customHeight="1">
      <c r="A3617" s="57"/>
      <c r="B3617" s="26"/>
      <c r="C3617" s="716" t="s">
        <v>5049</v>
      </c>
      <c r="D3617" s="716"/>
      <c r="E3617" s="941"/>
      <c r="F3617" s="942"/>
      <c r="G3617" s="942"/>
      <c r="H3617" s="943"/>
      <c r="I3617" s="940"/>
      <c r="J3617" s="940"/>
      <c r="K3617" s="940"/>
      <c r="L3617" s="940"/>
      <c r="M3617" s="940"/>
      <c r="N3617" s="940"/>
      <c r="O3617" s="940"/>
      <c r="P3617" s="940"/>
      <c r="Q3617" s="890"/>
      <c r="R3617" s="891"/>
      <c r="S3617" s="890"/>
      <c r="T3617" s="891"/>
      <c r="U3617" s="890"/>
      <c r="V3617" s="891"/>
      <c r="W3617" s="890"/>
      <c r="X3617" s="891"/>
      <c r="Y3617" s="890"/>
      <c r="Z3617" s="891"/>
      <c r="AA3617" s="890"/>
      <c r="AB3617" s="891"/>
      <c r="AC3617" s="890"/>
      <c r="AD3617" s="891"/>
      <c r="AE3617" s="164"/>
      <c r="AF3617" s="164"/>
      <c r="AG3617" s="199">
        <f t="shared" si="1400"/>
        <v>0</v>
      </c>
      <c r="AH3617" s="219" t="b">
        <f t="shared" si="1401"/>
        <v>0</v>
      </c>
      <c r="AI3617" s="198" t="str">
        <f t="shared" si="1402"/>
        <v/>
      </c>
      <c r="AJ3617" s="219" t="b">
        <f t="shared" si="1403"/>
        <v>0</v>
      </c>
      <c r="AK3617" s="198" t="str">
        <f t="shared" si="1404"/>
        <v/>
      </c>
      <c r="AL3617" s="219" t="b">
        <f t="shared" si="1405"/>
        <v>0</v>
      </c>
      <c r="AM3617" s="351">
        <f t="shared" si="1406"/>
        <v>0</v>
      </c>
      <c r="AN3617" s="164"/>
      <c r="AO3617" s="164"/>
      <c r="AP3617" s="164"/>
      <c r="AQ3617" s="402">
        <f t="shared" si="1407"/>
        <v>0</v>
      </c>
      <c r="AR3617" s="370" t="str">
        <f>IF(AQ3617=0,"",
IF(SUM($AQ$3585:AQ3617)=1,AS3617,
IF($AQ$5285&gt;SUM($AQ$3585:AQ3617),_xlfn.CONCAT(", ",AS3617),
IF($AQ$5285=SUM($AQ$3585:AQ3617),_xlfn.CONCAT(" y ",AS3617)))))</f>
        <v/>
      </c>
      <c r="AS3617" s="156" t="s">
        <v>5127</v>
      </c>
    </row>
    <row r="3618" spans="1:45" ht="15" customHeight="1">
      <c r="A3618" s="57"/>
      <c r="B3618" s="26"/>
      <c r="C3618" s="716" t="s">
        <v>5050</v>
      </c>
      <c r="D3618" s="716"/>
      <c r="E3618" s="941"/>
      <c r="F3618" s="942"/>
      <c r="G3618" s="942"/>
      <c r="H3618" s="943"/>
      <c r="I3618" s="940"/>
      <c r="J3618" s="940"/>
      <c r="K3618" s="940"/>
      <c r="L3618" s="940"/>
      <c r="M3618" s="940"/>
      <c r="N3618" s="940"/>
      <c r="O3618" s="940"/>
      <c r="P3618" s="940"/>
      <c r="Q3618" s="890"/>
      <c r="R3618" s="891"/>
      <c r="S3618" s="890"/>
      <c r="T3618" s="891"/>
      <c r="U3618" s="890"/>
      <c r="V3618" s="891"/>
      <c r="W3618" s="890"/>
      <c r="X3618" s="891"/>
      <c r="Y3618" s="890"/>
      <c r="Z3618" s="891"/>
      <c r="AA3618" s="890"/>
      <c r="AB3618" s="891"/>
      <c r="AC3618" s="890"/>
      <c r="AD3618" s="891"/>
      <c r="AE3618" s="164"/>
      <c r="AF3618" s="164"/>
      <c r="AG3618" s="199">
        <f t="shared" si="1400"/>
        <v>0</v>
      </c>
      <c r="AH3618" s="219" t="b">
        <f t="shared" si="1401"/>
        <v>0</v>
      </c>
      <c r="AI3618" s="198" t="str">
        <f t="shared" si="1402"/>
        <v/>
      </c>
      <c r="AJ3618" s="219" t="b">
        <f t="shared" si="1403"/>
        <v>0</v>
      </c>
      <c r="AK3618" s="198" t="str">
        <f t="shared" si="1404"/>
        <v/>
      </c>
      <c r="AL3618" s="219" t="b">
        <f t="shared" si="1405"/>
        <v>0</v>
      </c>
      <c r="AM3618" s="351">
        <f t="shared" si="1406"/>
        <v>0</v>
      </c>
      <c r="AN3618" s="164"/>
      <c r="AO3618" s="164"/>
      <c r="AP3618" s="164"/>
      <c r="AQ3618" s="402">
        <f t="shared" si="1407"/>
        <v>0</v>
      </c>
      <c r="AR3618" s="370" t="str">
        <f>IF(AQ3618=0,"",
IF(SUM($AQ$3585:AQ3618)=1,AS3618,
IF($AQ$5285&gt;SUM($AQ$3585:AQ3618),_xlfn.CONCAT(", ",AS3618),
IF($AQ$5285=SUM($AQ$3585:AQ3618),_xlfn.CONCAT(" y ",AS3618)))))</f>
        <v/>
      </c>
      <c r="AS3618" s="156" t="s">
        <v>5128</v>
      </c>
    </row>
    <row r="3619" spans="1:45" ht="15" customHeight="1">
      <c r="A3619" s="57"/>
      <c r="B3619" s="26"/>
      <c r="C3619" s="716" t="s">
        <v>5051</v>
      </c>
      <c r="D3619" s="716"/>
      <c r="E3619" s="941"/>
      <c r="F3619" s="942"/>
      <c r="G3619" s="942"/>
      <c r="H3619" s="943"/>
      <c r="I3619" s="940"/>
      <c r="J3619" s="940"/>
      <c r="K3619" s="940"/>
      <c r="L3619" s="940"/>
      <c r="M3619" s="940"/>
      <c r="N3619" s="940"/>
      <c r="O3619" s="940"/>
      <c r="P3619" s="940"/>
      <c r="Q3619" s="890"/>
      <c r="R3619" s="891"/>
      <c r="S3619" s="890"/>
      <c r="T3619" s="891"/>
      <c r="U3619" s="890"/>
      <c r="V3619" s="891"/>
      <c r="W3619" s="890"/>
      <c r="X3619" s="891"/>
      <c r="Y3619" s="890"/>
      <c r="Z3619" s="891"/>
      <c r="AA3619" s="890"/>
      <c r="AB3619" s="891"/>
      <c r="AC3619" s="890"/>
      <c r="AD3619" s="891"/>
      <c r="AE3619" s="164"/>
      <c r="AF3619" s="164"/>
      <c r="AG3619" s="199">
        <f t="shared" si="1400"/>
        <v>0</v>
      </c>
      <c r="AH3619" s="219" t="b">
        <f t="shared" si="1401"/>
        <v>0</v>
      </c>
      <c r="AI3619" s="198" t="str">
        <f t="shared" si="1402"/>
        <v/>
      </c>
      <c r="AJ3619" s="219" t="b">
        <f t="shared" si="1403"/>
        <v>0</v>
      </c>
      <c r="AK3619" s="198" t="str">
        <f t="shared" si="1404"/>
        <v/>
      </c>
      <c r="AL3619" s="219" t="b">
        <f t="shared" si="1405"/>
        <v>0</v>
      </c>
      <c r="AM3619" s="351">
        <f t="shared" si="1406"/>
        <v>0</v>
      </c>
      <c r="AN3619" s="164"/>
      <c r="AO3619" s="164"/>
      <c r="AP3619" s="164"/>
      <c r="AQ3619" s="402">
        <f t="shared" si="1407"/>
        <v>0</v>
      </c>
      <c r="AR3619" s="370" t="str">
        <f>IF(AQ3619=0,"",
IF(SUM($AQ$3585:AQ3619)=1,AS3619,
IF($AQ$5285&gt;SUM($AQ$3585:AQ3619),_xlfn.CONCAT(", ",AS3619),
IF($AQ$5285=SUM($AQ$3585:AQ3619),_xlfn.CONCAT(" y ",AS3619)))))</f>
        <v/>
      </c>
      <c r="AS3619" s="156" t="s">
        <v>5129</v>
      </c>
    </row>
    <row r="3620" spans="1:45" ht="15" customHeight="1">
      <c r="A3620" s="57"/>
      <c r="B3620" s="26"/>
      <c r="C3620" s="716" t="s">
        <v>5130</v>
      </c>
      <c r="D3620" s="716"/>
      <c r="E3620" s="941"/>
      <c r="F3620" s="942"/>
      <c r="G3620" s="942"/>
      <c r="H3620" s="943"/>
      <c r="I3620" s="940"/>
      <c r="J3620" s="940"/>
      <c r="K3620" s="940"/>
      <c r="L3620" s="940"/>
      <c r="M3620" s="940"/>
      <c r="N3620" s="940"/>
      <c r="O3620" s="940"/>
      <c r="P3620" s="940"/>
      <c r="Q3620" s="890"/>
      <c r="R3620" s="891"/>
      <c r="S3620" s="890"/>
      <c r="T3620" s="891"/>
      <c r="U3620" s="890"/>
      <c r="V3620" s="891"/>
      <c r="W3620" s="890"/>
      <c r="X3620" s="891"/>
      <c r="Y3620" s="890"/>
      <c r="Z3620" s="891"/>
      <c r="AA3620" s="890"/>
      <c r="AB3620" s="891"/>
      <c r="AC3620" s="890"/>
      <c r="AD3620" s="891"/>
      <c r="AE3620" s="164"/>
      <c r="AF3620" s="164"/>
      <c r="AG3620" s="199">
        <f t="shared" si="1400"/>
        <v>0</v>
      </c>
      <c r="AH3620" s="219" t="b">
        <f t="shared" si="1401"/>
        <v>0</v>
      </c>
      <c r="AI3620" s="198" t="str">
        <f t="shared" si="1402"/>
        <v/>
      </c>
      <c r="AJ3620" s="219" t="b">
        <f t="shared" si="1403"/>
        <v>0</v>
      </c>
      <c r="AK3620" s="198" t="str">
        <f t="shared" si="1404"/>
        <v/>
      </c>
      <c r="AL3620" s="219" t="b">
        <f t="shared" si="1405"/>
        <v>0</v>
      </c>
      <c r="AM3620" s="351">
        <f t="shared" si="1406"/>
        <v>0</v>
      </c>
      <c r="AN3620" s="164"/>
      <c r="AO3620" s="164"/>
      <c r="AP3620" s="164"/>
      <c r="AQ3620" s="402">
        <f t="shared" si="1407"/>
        <v>0</v>
      </c>
      <c r="AR3620" s="370" t="str">
        <f>IF(AQ3620=0,"",
IF(SUM($AQ$3585:AQ3620)=1,AS3620,
IF($AQ$5285&gt;SUM($AQ$3585:AQ3620),_xlfn.CONCAT(", ",AS3620),
IF($AQ$5285=SUM($AQ$3585:AQ3620),_xlfn.CONCAT(" y ",AS3620)))))</f>
        <v/>
      </c>
      <c r="AS3620" s="156" t="s">
        <v>5131</v>
      </c>
    </row>
    <row r="3621" spans="1:45" ht="15" customHeight="1">
      <c r="A3621" s="57"/>
      <c r="B3621" s="26"/>
      <c r="C3621" s="716" t="s">
        <v>5132</v>
      </c>
      <c r="D3621" s="716"/>
      <c r="E3621" s="941"/>
      <c r="F3621" s="942"/>
      <c r="G3621" s="942"/>
      <c r="H3621" s="943"/>
      <c r="I3621" s="940"/>
      <c r="J3621" s="940"/>
      <c r="K3621" s="940"/>
      <c r="L3621" s="940"/>
      <c r="M3621" s="940"/>
      <c r="N3621" s="940"/>
      <c r="O3621" s="940"/>
      <c r="P3621" s="940"/>
      <c r="Q3621" s="890"/>
      <c r="R3621" s="891"/>
      <c r="S3621" s="890"/>
      <c r="T3621" s="891"/>
      <c r="U3621" s="890"/>
      <c r="V3621" s="891"/>
      <c r="W3621" s="890"/>
      <c r="X3621" s="891"/>
      <c r="Y3621" s="890"/>
      <c r="Z3621" s="891"/>
      <c r="AA3621" s="890"/>
      <c r="AB3621" s="891"/>
      <c r="AC3621" s="890"/>
      <c r="AD3621" s="891"/>
      <c r="AE3621" s="164"/>
      <c r="AF3621" s="164"/>
      <c r="AG3621" s="199">
        <f t="shared" si="1400"/>
        <v>0</v>
      </c>
      <c r="AH3621" s="219" t="b">
        <f t="shared" si="1401"/>
        <v>0</v>
      </c>
      <c r="AI3621" s="198" t="str">
        <f t="shared" si="1402"/>
        <v/>
      </c>
      <c r="AJ3621" s="219" t="b">
        <f t="shared" si="1403"/>
        <v>0</v>
      </c>
      <c r="AK3621" s="198" t="str">
        <f t="shared" si="1404"/>
        <v/>
      </c>
      <c r="AL3621" s="219" t="b">
        <f t="shared" si="1405"/>
        <v>0</v>
      </c>
      <c r="AM3621" s="351">
        <f t="shared" si="1406"/>
        <v>0</v>
      </c>
      <c r="AN3621" s="164"/>
      <c r="AO3621" s="164"/>
      <c r="AP3621" s="164"/>
      <c r="AQ3621" s="402">
        <f t="shared" si="1407"/>
        <v>0</v>
      </c>
      <c r="AR3621" s="370" t="str">
        <f>IF(AQ3621=0,"",
IF(SUM($AQ$3585:AQ3621)=1,AS3621,
IF($AQ$5285&gt;SUM($AQ$3585:AQ3621),_xlfn.CONCAT(", ",AS3621),
IF($AQ$5285=SUM($AQ$3585:AQ3621),_xlfn.CONCAT(" y ",AS3621)))))</f>
        <v/>
      </c>
      <c r="AS3621" s="156" t="s">
        <v>5133</v>
      </c>
    </row>
    <row r="3622" spans="1:45" ht="15" customHeight="1">
      <c r="A3622" s="57"/>
      <c r="B3622" s="26"/>
      <c r="C3622" s="716" t="s">
        <v>5134</v>
      </c>
      <c r="D3622" s="716"/>
      <c r="E3622" s="941"/>
      <c r="F3622" s="942"/>
      <c r="G3622" s="942"/>
      <c r="H3622" s="943"/>
      <c r="I3622" s="940"/>
      <c r="J3622" s="940"/>
      <c r="K3622" s="940"/>
      <c r="L3622" s="940"/>
      <c r="M3622" s="940"/>
      <c r="N3622" s="940"/>
      <c r="O3622" s="940"/>
      <c r="P3622" s="940"/>
      <c r="Q3622" s="890"/>
      <c r="R3622" s="891"/>
      <c r="S3622" s="890"/>
      <c r="T3622" s="891"/>
      <c r="U3622" s="890"/>
      <c r="V3622" s="891"/>
      <c r="W3622" s="890"/>
      <c r="X3622" s="891"/>
      <c r="Y3622" s="890"/>
      <c r="Z3622" s="891"/>
      <c r="AA3622" s="890"/>
      <c r="AB3622" s="891"/>
      <c r="AC3622" s="890"/>
      <c r="AD3622" s="891"/>
      <c r="AE3622" s="164"/>
      <c r="AF3622" s="164"/>
      <c r="AG3622" s="199">
        <f t="shared" si="1400"/>
        <v>0</v>
      </c>
      <c r="AH3622" s="219" t="b">
        <f t="shared" si="1401"/>
        <v>0</v>
      </c>
      <c r="AI3622" s="198" t="str">
        <f t="shared" si="1402"/>
        <v/>
      </c>
      <c r="AJ3622" s="219" t="b">
        <f t="shared" si="1403"/>
        <v>0</v>
      </c>
      <c r="AK3622" s="198" t="str">
        <f t="shared" si="1404"/>
        <v/>
      </c>
      <c r="AL3622" s="219" t="b">
        <f t="shared" si="1405"/>
        <v>0</v>
      </c>
      <c r="AM3622" s="351">
        <f t="shared" si="1406"/>
        <v>0</v>
      </c>
      <c r="AN3622" s="164"/>
      <c r="AO3622" s="164"/>
      <c r="AP3622" s="164"/>
      <c r="AQ3622" s="402">
        <f t="shared" si="1407"/>
        <v>0</v>
      </c>
      <c r="AR3622" s="370" t="str">
        <f>IF(AQ3622=0,"",
IF(SUM($AQ$3585:AQ3622)=1,AS3622,
IF($AQ$5285&gt;SUM($AQ$3585:AQ3622),_xlfn.CONCAT(", ",AS3622),
IF($AQ$5285=SUM($AQ$3585:AQ3622),_xlfn.CONCAT(" y ",AS3622)))))</f>
        <v/>
      </c>
      <c r="AS3622" s="156" t="s">
        <v>5135</v>
      </c>
    </row>
    <row r="3623" spans="1:45" ht="15" customHeight="1">
      <c r="A3623" s="57"/>
      <c r="B3623" s="26"/>
      <c r="C3623" s="716" t="s">
        <v>5136</v>
      </c>
      <c r="D3623" s="716"/>
      <c r="E3623" s="941"/>
      <c r="F3623" s="942"/>
      <c r="G3623" s="942"/>
      <c r="H3623" s="943"/>
      <c r="I3623" s="940"/>
      <c r="J3623" s="940"/>
      <c r="K3623" s="940"/>
      <c r="L3623" s="940"/>
      <c r="M3623" s="940"/>
      <c r="N3623" s="940"/>
      <c r="O3623" s="940"/>
      <c r="P3623" s="940"/>
      <c r="Q3623" s="890"/>
      <c r="R3623" s="891"/>
      <c r="S3623" s="890"/>
      <c r="T3623" s="891"/>
      <c r="U3623" s="890"/>
      <c r="V3623" s="891"/>
      <c r="W3623" s="890"/>
      <c r="X3623" s="891"/>
      <c r="Y3623" s="890"/>
      <c r="Z3623" s="891"/>
      <c r="AA3623" s="890"/>
      <c r="AB3623" s="891"/>
      <c r="AC3623" s="890"/>
      <c r="AD3623" s="891"/>
      <c r="AE3623" s="164"/>
      <c r="AF3623" s="164"/>
      <c r="AG3623" s="199">
        <f t="shared" si="1400"/>
        <v>0</v>
      </c>
      <c r="AH3623" s="219" t="b">
        <f t="shared" si="1401"/>
        <v>0</v>
      </c>
      <c r="AI3623" s="198" t="str">
        <f t="shared" si="1402"/>
        <v/>
      </c>
      <c r="AJ3623" s="219" t="b">
        <f t="shared" si="1403"/>
        <v>0</v>
      </c>
      <c r="AK3623" s="198" t="str">
        <f t="shared" si="1404"/>
        <v/>
      </c>
      <c r="AL3623" s="219" t="b">
        <f t="shared" si="1405"/>
        <v>0</v>
      </c>
      <c r="AM3623" s="351">
        <f t="shared" si="1406"/>
        <v>0</v>
      </c>
      <c r="AN3623" s="164"/>
      <c r="AO3623" s="164"/>
      <c r="AP3623" s="164"/>
      <c r="AQ3623" s="402">
        <f t="shared" si="1407"/>
        <v>0</v>
      </c>
      <c r="AR3623" s="370" t="str">
        <f>IF(AQ3623=0,"",
IF(SUM($AQ$3585:AQ3623)=1,AS3623,
IF($AQ$5285&gt;SUM($AQ$3585:AQ3623),_xlfn.CONCAT(", ",AS3623),
IF($AQ$5285=SUM($AQ$3585:AQ3623),_xlfn.CONCAT(" y ",AS3623)))))</f>
        <v/>
      </c>
      <c r="AS3623" s="156" t="s">
        <v>5137</v>
      </c>
    </row>
    <row r="3624" spans="1:45" ht="15" customHeight="1">
      <c r="A3624" s="57"/>
      <c r="B3624" s="26"/>
      <c r="C3624" s="716" t="s">
        <v>5138</v>
      </c>
      <c r="D3624" s="716"/>
      <c r="E3624" s="941"/>
      <c r="F3624" s="942"/>
      <c r="G3624" s="942"/>
      <c r="H3624" s="943"/>
      <c r="I3624" s="940"/>
      <c r="J3624" s="940"/>
      <c r="K3624" s="940"/>
      <c r="L3624" s="940"/>
      <c r="M3624" s="940"/>
      <c r="N3624" s="940"/>
      <c r="O3624" s="940"/>
      <c r="P3624" s="940"/>
      <c r="Q3624" s="890"/>
      <c r="R3624" s="891"/>
      <c r="S3624" s="890"/>
      <c r="T3624" s="891"/>
      <c r="U3624" s="890"/>
      <c r="V3624" s="891"/>
      <c r="W3624" s="890"/>
      <c r="X3624" s="891"/>
      <c r="Y3624" s="890"/>
      <c r="Z3624" s="891"/>
      <c r="AA3624" s="890"/>
      <c r="AB3624" s="891"/>
      <c r="AC3624" s="890"/>
      <c r="AD3624" s="891"/>
      <c r="AE3624" s="164"/>
      <c r="AF3624" s="164"/>
      <c r="AG3624" s="199">
        <f t="shared" si="1400"/>
        <v>0</v>
      </c>
      <c r="AH3624" s="219" t="b">
        <f t="shared" si="1401"/>
        <v>0</v>
      </c>
      <c r="AI3624" s="198" t="str">
        <f t="shared" si="1402"/>
        <v/>
      </c>
      <c r="AJ3624" s="219" t="b">
        <f t="shared" si="1403"/>
        <v>0</v>
      </c>
      <c r="AK3624" s="198" t="str">
        <f t="shared" si="1404"/>
        <v/>
      </c>
      <c r="AL3624" s="219" t="b">
        <f t="shared" si="1405"/>
        <v>0</v>
      </c>
      <c r="AM3624" s="351">
        <f t="shared" si="1406"/>
        <v>0</v>
      </c>
      <c r="AN3624" s="164"/>
      <c r="AO3624" s="164"/>
      <c r="AP3624" s="164"/>
      <c r="AQ3624" s="402">
        <f t="shared" si="1407"/>
        <v>0</v>
      </c>
      <c r="AR3624" s="370" t="str">
        <f>IF(AQ3624=0,"",
IF(SUM($AQ$3585:AQ3624)=1,AS3624,
IF($AQ$5285&gt;SUM($AQ$3585:AQ3624),_xlfn.CONCAT(", ",AS3624),
IF($AQ$5285=SUM($AQ$3585:AQ3624),_xlfn.CONCAT(" y ",AS3624)))))</f>
        <v/>
      </c>
      <c r="AS3624" s="156" t="s">
        <v>5139</v>
      </c>
    </row>
    <row r="3625" spans="1:45" ht="15" customHeight="1">
      <c r="A3625" s="57"/>
      <c r="B3625" s="26"/>
      <c r="C3625" s="716" t="s">
        <v>5140</v>
      </c>
      <c r="D3625" s="716"/>
      <c r="E3625" s="941"/>
      <c r="F3625" s="942"/>
      <c r="G3625" s="942"/>
      <c r="H3625" s="943"/>
      <c r="I3625" s="940"/>
      <c r="J3625" s="940"/>
      <c r="K3625" s="940"/>
      <c r="L3625" s="940"/>
      <c r="M3625" s="940"/>
      <c r="N3625" s="940"/>
      <c r="O3625" s="940"/>
      <c r="P3625" s="940"/>
      <c r="Q3625" s="890"/>
      <c r="R3625" s="891"/>
      <c r="S3625" s="890"/>
      <c r="T3625" s="891"/>
      <c r="U3625" s="890"/>
      <c r="V3625" s="891"/>
      <c r="W3625" s="890"/>
      <c r="X3625" s="891"/>
      <c r="Y3625" s="890"/>
      <c r="Z3625" s="891"/>
      <c r="AA3625" s="890"/>
      <c r="AB3625" s="891"/>
      <c r="AC3625" s="890"/>
      <c r="AD3625" s="891"/>
      <c r="AE3625" s="164"/>
      <c r="AF3625" s="164"/>
      <c r="AG3625" s="199">
        <f t="shared" si="1400"/>
        <v>0</v>
      </c>
      <c r="AH3625" s="219" t="b">
        <f t="shared" si="1401"/>
        <v>0</v>
      </c>
      <c r="AI3625" s="198" t="str">
        <f t="shared" si="1402"/>
        <v/>
      </c>
      <c r="AJ3625" s="219" t="b">
        <f t="shared" si="1403"/>
        <v>0</v>
      </c>
      <c r="AK3625" s="198" t="str">
        <f t="shared" si="1404"/>
        <v/>
      </c>
      <c r="AL3625" s="219" t="b">
        <f t="shared" si="1405"/>
        <v>0</v>
      </c>
      <c r="AM3625" s="351">
        <f t="shared" si="1406"/>
        <v>0</v>
      </c>
      <c r="AN3625" s="164"/>
      <c r="AO3625" s="164"/>
      <c r="AP3625" s="164"/>
      <c r="AQ3625" s="402">
        <f t="shared" si="1407"/>
        <v>0</v>
      </c>
      <c r="AR3625" s="370" t="str">
        <f>IF(AQ3625=0,"",
IF(SUM($AQ$3585:AQ3625)=1,AS3625,
IF($AQ$5285&gt;SUM($AQ$3585:AQ3625),_xlfn.CONCAT(", ",AS3625),
IF($AQ$5285=SUM($AQ$3585:AQ3625),_xlfn.CONCAT(" y ",AS3625)))))</f>
        <v/>
      </c>
      <c r="AS3625" s="156" t="s">
        <v>5141</v>
      </c>
    </row>
    <row r="3626" spans="1:45" ht="15" customHeight="1">
      <c r="A3626" s="57"/>
      <c r="B3626" s="26"/>
      <c r="C3626" s="716" t="s">
        <v>5142</v>
      </c>
      <c r="D3626" s="716"/>
      <c r="E3626" s="941"/>
      <c r="F3626" s="942"/>
      <c r="G3626" s="942"/>
      <c r="H3626" s="943"/>
      <c r="I3626" s="940"/>
      <c r="J3626" s="940"/>
      <c r="K3626" s="940"/>
      <c r="L3626" s="940"/>
      <c r="M3626" s="940"/>
      <c r="N3626" s="940"/>
      <c r="O3626" s="940"/>
      <c r="P3626" s="940"/>
      <c r="Q3626" s="890"/>
      <c r="R3626" s="891"/>
      <c r="S3626" s="890"/>
      <c r="T3626" s="891"/>
      <c r="U3626" s="890"/>
      <c r="V3626" s="891"/>
      <c r="W3626" s="890"/>
      <c r="X3626" s="891"/>
      <c r="Y3626" s="890"/>
      <c r="Z3626" s="891"/>
      <c r="AA3626" s="890"/>
      <c r="AB3626" s="891"/>
      <c r="AC3626" s="890"/>
      <c r="AD3626" s="891"/>
      <c r="AE3626" s="164"/>
      <c r="AF3626" s="164"/>
      <c r="AG3626" s="199">
        <f t="shared" si="1400"/>
        <v>0</v>
      </c>
      <c r="AH3626" s="219" t="b">
        <f t="shared" si="1401"/>
        <v>0</v>
      </c>
      <c r="AI3626" s="198" t="str">
        <f t="shared" si="1402"/>
        <v/>
      </c>
      <c r="AJ3626" s="219" t="b">
        <f t="shared" si="1403"/>
        <v>0</v>
      </c>
      <c r="AK3626" s="198" t="str">
        <f t="shared" si="1404"/>
        <v/>
      </c>
      <c r="AL3626" s="219" t="b">
        <f t="shared" si="1405"/>
        <v>0</v>
      </c>
      <c r="AM3626" s="351">
        <f t="shared" si="1406"/>
        <v>0</v>
      </c>
      <c r="AN3626" s="164"/>
      <c r="AO3626" s="164"/>
      <c r="AP3626" s="164"/>
      <c r="AQ3626" s="402">
        <f t="shared" si="1407"/>
        <v>0</v>
      </c>
      <c r="AR3626" s="370" t="str">
        <f>IF(AQ3626=0,"",
IF(SUM($AQ$3585:AQ3626)=1,AS3626,
IF($AQ$5285&gt;SUM($AQ$3585:AQ3626),_xlfn.CONCAT(", ",AS3626),
IF($AQ$5285=SUM($AQ$3585:AQ3626),_xlfn.CONCAT(" y ",AS3626)))))</f>
        <v/>
      </c>
      <c r="AS3626" s="156" t="s">
        <v>5143</v>
      </c>
    </row>
    <row r="3627" spans="1:45" ht="15" customHeight="1">
      <c r="A3627" s="57"/>
      <c r="B3627" s="26"/>
      <c r="C3627" s="716" t="s">
        <v>5144</v>
      </c>
      <c r="D3627" s="716"/>
      <c r="E3627" s="941"/>
      <c r="F3627" s="942"/>
      <c r="G3627" s="942"/>
      <c r="H3627" s="943"/>
      <c r="I3627" s="940"/>
      <c r="J3627" s="940"/>
      <c r="K3627" s="940"/>
      <c r="L3627" s="940"/>
      <c r="M3627" s="940"/>
      <c r="N3627" s="940"/>
      <c r="O3627" s="940"/>
      <c r="P3627" s="940"/>
      <c r="Q3627" s="890"/>
      <c r="R3627" s="891"/>
      <c r="S3627" s="890"/>
      <c r="T3627" s="891"/>
      <c r="U3627" s="890"/>
      <c r="V3627" s="891"/>
      <c r="W3627" s="890"/>
      <c r="X3627" s="891"/>
      <c r="Y3627" s="890"/>
      <c r="Z3627" s="891"/>
      <c r="AA3627" s="890"/>
      <c r="AB3627" s="891"/>
      <c r="AC3627" s="890"/>
      <c r="AD3627" s="891"/>
      <c r="AE3627" s="164"/>
      <c r="AF3627" s="164"/>
      <c r="AG3627" s="199">
        <f t="shared" si="1400"/>
        <v>0</v>
      </c>
      <c r="AH3627" s="219" t="b">
        <f t="shared" si="1401"/>
        <v>0</v>
      </c>
      <c r="AI3627" s="198" t="str">
        <f t="shared" si="1402"/>
        <v/>
      </c>
      <c r="AJ3627" s="219" t="b">
        <f t="shared" si="1403"/>
        <v>0</v>
      </c>
      <c r="AK3627" s="198" t="str">
        <f t="shared" si="1404"/>
        <v/>
      </c>
      <c r="AL3627" s="219" t="b">
        <f t="shared" si="1405"/>
        <v>0</v>
      </c>
      <c r="AM3627" s="351">
        <f t="shared" si="1406"/>
        <v>0</v>
      </c>
      <c r="AN3627" s="164"/>
      <c r="AO3627" s="164"/>
      <c r="AP3627" s="164"/>
      <c r="AQ3627" s="402">
        <f t="shared" si="1407"/>
        <v>0</v>
      </c>
      <c r="AR3627" s="370" t="str">
        <f>IF(AQ3627=0,"",
IF(SUM($AQ$3585:AQ3627)=1,AS3627,
IF($AQ$5285&gt;SUM($AQ$3585:AQ3627),_xlfn.CONCAT(", ",AS3627),
IF($AQ$5285=SUM($AQ$3585:AQ3627),_xlfn.CONCAT(" y ",AS3627)))))</f>
        <v/>
      </c>
      <c r="AS3627" s="156" t="s">
        <v>5145</v>
      </c>
    </row>
    <row r="3628" spans="1:45" ht="15" customHeight="1">
      <c r="A3628" s="57"/>
      <c r="B3628" s="26"/>
      <c r="C3628" s="716" t="s">
        <v>5146</v>
      </c>
      <c r="D3628" s="716"/>
      <c r="E3628" s="941"/>
      <c r="F3628" s="942"/>
      <c r="G3628" s="942"/>
      <c r="H3628" s="943"/>
      <c r="I3628" s="940"/>
      <c r="J3628" s="940"/>
      <c r="K3628" s="940"/>
      <c r="L3628" s="940"/>
      <c r="M3628" s="940"/>
      <c r="N3628" s="940"/>
      <c r="O3628" s="940"/>
      <c r="P3628" s="940"/>
      <c r="Q3628" s="890"/>
      <c r="R3628" s="891"/>
      <c r="S3628" s="890"/>
      <c r="T3628" s="891"/>
      <c r="U3628" s="890"/>
      <c r="V3628" s="891"/>
      <c r="W3628" s="890"/>
      <c r="X3628" s="891"/>
      <c r="Y3628" s="890"/>
      <c r="Z3628" s="891"/>
      <c r="AA3628" s="890"/>
      <c r="AB3628" s="891"/>
      <c r="AC3628" s="890"/>
      <c r="AD3628" s="891"/>
      <c r="AE3628" s="164"/>
      <c r="AF3628" s="164"/>
      <c r="AG3628" s="199">
        <f t="shared" si="1400"/>
        <v>0</v>
      </c>
      <c r="AH3628" s="219" t="b">
        <f t="shared" si="1401"/>
        <v>0</v>
      </c>
      <c r="AI3628" s="198" t="str">
        <f t="shared" si="1402"/>
        <v/>
      </c>
      <c r="AJ3628" s="219" t="b">
        <f t="shared" si="1403"/>
        <v>0</v>
      </c>
      <c r="AK3628" s="198" t="str">
        <f t="shared" si="1404"/>
        <v/>
      </c>
      <c r="AL3628" s="219" t="b">
        <f t="shared" si="1405"/>
        <v>0</v>
      </c>
      <c r="AM3628" s="351">
        <f t="shared" si="1406"/>
        <v>0</v>
      </c>
      <c r="AN3628" s="164"/>
      <c r="AO3628" s="164"/>
      <c r="AP3628" s="164"/>
      <c r="AQ3628" s="402">
        <f t="shared" si="1407"/>
        <v>0</v>
      </c>
      <c r="AR3628" s="370" t="str">
        <f>IF(AQ3628=0,"",
IF(SUM($AQ$3585:AQ3628)=1,AS3628,
IF($AQ$5285&gt;SUM($AQ$3585:AQ3628),_xlfn.CONCAT(", ",AS3628),
IF($AQ$5285=SUM($AQ$3585:AQ3628),_xlfn.CONCAT(" y ",AS3628)))))</f>
        <v/>
      </c>
      <c r="AS3628" s="156" t="s">
        <v>5147</v>
      </c>
    </row>
    <row r="3629" spans="1:45" ht="15" customHeight="1">
      <c r="A3629" s="57"/>
      <c r="B3629" s="26"/>
      <c r="C3629" s="716" t="s">
        <v>5148</v>
      </c>
      <c r="D3629" s="716"/>
      <c r="E3629" s="941"/>
      <c r="F3629" s="942"/>
      <c r="G3629" s="942"/>
      <c r="H3629" s="943"/>
      <c r="I3629" s="940"/>
      <c r="J3629" s="940"/>
      <c r="K3629" s="940"/>
      <c r="L3629" s="940"/>
      <c r="M3629" s="940"/>
      <c r="N3629" s="940"/>
      <c r="O3629" s="940"/>
      <c r="P3629" s="940"/>
      <c r="Q3629" s="890"/>
      <c r="R3629" s="891"/>
      <c r="S3629" s="890"/>
      <c r="T3629" s="891"/>
      <c r="U3629" s="890"/>
      <c r="V3629" s="891"/>
      <c r="W3629" s="890"/>
      <c r="X3629" s="891"/>
      <c r="Y3629" s="890"/>
      <c r="Z3629" s="891"/>
      <c r="AA3629" s="890"/>
      <c r="AB3629" s="891"/>
      <c r="AC3629" s="890"/>
      <c r="AD3629" s="891"/>
      <c r="AE3629" s="164"/>
      <c r="AF3629" s="164"/>
      <c r="AG3629" s="199">
        <f t="shared" si="1400"/>
        <v>0</v>
      </c>
      <c r="AH3629" s="219" t="b">
        <f t="shared" si="1401"/>
        <v>0</v>
      </c>
      <c r="AI3629" s="198" t="str">
        <f t="shared" si="1402"/>
        <v/>
      </c>
      <c r="AJ3629" s="219" t="b">
        <f t="shared" si="1403"/>
        <v>0</v>
      </c>
      <c r="AK3629" s="198" t="str">
        <f t="shared" si="1404"/>
        <v/>
      </c>
      <c r="AL3629" s="219" t="b">
        <f t="shared" si="1405"/>
        <v>0</v>
      </c>
      <c r="AM3629" s="351">
        <f t="shared" si="1406"/>
        <v>0</v>
      </c>
      <c r="AN3629" s="164"/>
      <c r="AO3629" s="164"/>
      <c r="AP3629" s="164"/>
      <c r="AQ3629" s="402">
        <f t="shared" si="1407"/>
        <v>0</v>
      </c>
      <c r="AR3629" s="370" t="str">
        <f>IF(AQ3629=0,"",
IF(SUM($AQ$3585:AQ3629)=1,AS3629,
IF($AQ$5285&gt;SUM($AQ$3585:AQ3629),_xlfn.CONCAT(", ",AS3629),
IF($AQ$5285=SUM($AQ$3585:AQ3629),_xlfn.CONCAT(" y ",AS3629)))))</f>
        <v/>
      </c>
      <c r="AS3629" s="156" t="s">
        <v>5149</v>
      </c>
    </row>
    <row r="3630" spans="1:45" ht="15" customHeight="1">
      <c r="A3630" s="57"/>
      <c r="B3630" s="26"/>
      <c r="C3630" s="716" t="s">
        <v>5150</v>
      </c>
      <c r="D3630" s="716"/>
      <c r="E3630" s="941"/>
      <c r="F3630" s="942"/>
      <c r="G3630" s="942"/>
      <c r="H3630" s="943"/>
      <c r="I3630" s="940"/>
      <c r="J3630" s="940"/>
      <c r="K3630" s="940"/>
      <c r="L3630" s="940"/>
      <c r="M3630" s="940"/>
      <c r="N3630" s="940"/>
      <c r="O3630" s="940"/>
      <c r="P3630" s="940"/>
      <c r="Q3630" s="890"/>
      <c r="R3630" s="891"/>
      <c r="S3630" s="890"/>
      <c r="T3630" s="891"/>
      <c r="U3630" s="890"/>
      <c r="V3630" s="891"/>
      <c r="W3630" s="890"/>
      <c r="X3630" s="891"/>
      <c r="Y3630" s="890"/>
      <c r="Z3630" s="891"/>
      <c r="AA3630" s="890"/>
      <c r="AB3630" s="891"/>
      <c r="AC3630" s="890"/>
      <c r="AD3630" s="891"/>
      <c r="AE3630" s="164"/>
      <c r="AF3630" s="164"/>
      <c r="AG3630" s="199">
        <f t="shared" si="1400"/>
        <v>0</v>
      </c>
      <c r="AH3630" s="219" t="b">
        <f t="shared" si="1401"/>
        <v>0</v>
      </c>
      <c r="AI3630" s="198" t="str">
        <f t="shared" si="1402"/>
        <v/>
      </c>
      <c r="AJ3630" s="219" t="b">
        <f t="shared" si="1403"/>
        <v>0</v>
      </c>
      <c r="AK3630" s="198" t="str">
        <f t="shared" si="1404"/>
        <v/>
      </c>
      <c r="AL3630" s="219" t="b">
        <f t="shared" si="1405"/>
        <v>0</v>
      </c>
      <c r="AM3630" s="351">
        <f t="shared" si="1406"/>
        <v>0</v>
      </c>
      <c r="AN3630" s="164"/>
      <c r="AO3630" s="164"/>
      <c r="AP3630" s="164"/>
      <c r="AQ3630" s="402">
        <f t="shared" si="1407"/>
        <v>0</v>
      </c>
      <c r="AR3630" s="370" t="str">
        <f>IF(AQ3630=0,"",
IF(SUM($AQ$3585:AQ3630)=1,AS3630,
IF($AQ$5285&gt;SUM($AQ$3585:AQ3630),_xlfn.CONCAT(", ",AS3630),
IF($AQ$5285=SUM($AQ$3585:AQ3630),_xlfn.CONCAT(" y ",AS3630)))))</f>
        <v/>
      </c>
      <c r="AS3630" s="156" t="s">
        <v>5151</v>
      </c>
    </row>
    <row r="3631" spans="1:45" ht="15" customHeight="1">
      <c r="A3631" s="57"/>
      <c r="B3631" s="26"/>
      <c r="C3631" s="716" t="s">
        <v>5152</v>
      </c>
      <c r="D3631" s="716"/>
      <c r="E3631" s="941"/>
      <c r="F3631" s="942"/>
      <c r="G3631" s="942"/>
      <c r="H3631" s="943"/>
      <c r="I3631" s="940"/>
      <c r="J3631" s="940"/>
      <c r="K3631" s="940"/>
      <c r="L3631" s="940"/>
      <c r="M3631" s="940"/>
      <c r="N3631" s="940"/>
      <c r="O3631" s="940"/>
      <c r="P3631" s="940"/>
      <c r="Q3631" s="890"/>
      <c r="R3631" s="891"/>
      <c r="S3631" s="890"/>
      <c r="T3631" s="891"/>
      <c r="U3631" s="890"/>
      <c r="V3631" s="891"/>
      <c r="W3631" s="890"/>
      <c r="X3631" s="891"/>
      <c r="Y3631" s="890"/>
      <c r="Z3631" s="891"/>
      <c r="AA3631" s="890"/>
      <c r="AB3631" s="891"/>
      <c r="AC3631" s="890"/>
      <c r="AD3631" s="891"/>
      <c r="AE3631" s="164"/>
      <c r="AF3631" s="164"/>
      <c r="AG3631" s="199">
        <f t="shared" si="1400"/>
        <v>0</v>
      </c>
      <c r="AH3631" s="219" t="b">
        <f t="shared" si="1401"/>
        <v>0</v>
      </c>
      <c r="AI3631" s="198" t="str">
        <f t="shared" si="1402"/>
        <v/>
      </c>
      <c r="AJ3631" s="219" t="b">
        <f t="shared" si="1403"/>
        <v>0</v>
      </c>
      <c r="AK3631" s="198" t="str">
        <f t="shared" si="1404"/>
        <v/>
      </c>
      <c r="AL3631" s="219" t="b">
        <f t="shared" si="1405"/>
        <v>0</v>
      </c>
      <c r="AM3631" s="351">
        <f t="shared" si="1406"/>
        <v>0</v>
      </c>
      <c r="AN3631" s="164"/>
      <c r="AO3631" s="164"/>
      <c r="AP3631" s="164"/>
      <c r="AQ3631" s="402">
        <f t="shared" si="1407"/>
        <v>0</v>
      </c>
      <c r="AR3631" s="370" t="str">
        <f>IF(AQ3631=0,"",
IF(SUM($AQ$3585:AQ3631)=1,AS3631,
IF($AQ$5285&gt;SUM($AQ$3585:AQ3631),_xlfn.CONCAT(", ",AS3631),
IF($AQ$5285=SUM($AQ$3585:AQ3631),_xlfn.CONCAT(" y ",AS3631)))))</f>
        <v/>
      </c>
      <c r="AS3631" s="156" t="s">
        <v>5153</v>
      </c>
    </row>
    <row r="3632" spans="1:45" ht="15" customHeight="1">
      <c r="A3632" s="57"/>
      <c r="B3632" s="26"/>
      <c r="C3632" s="716" t="s">
        <v>5154</v>
      </c>
      <c r="D3632" s="716"/>
      <c r="E3632" s="941"/>
      <c r="F3632" s="942"/>
      <c r="G3632" s="942"/>
      <c r="H3632" s="943"/>
      <c r="I3632" s="940"/>
      <c r="J3632" s="940"/>
      <c r="K3632" s="940"/>
      <c r="L3632" s="940"/>
      <c r="M3632" s="940"/>
      <c r="N3632" s="940"/>
      <c r="O3632" s="940"/>
      <c r="P3632" s="940"/>
      <c r="Q3632" s="890"/>
      <c r="R3632" s="891"/>
      <c r="S3632" s="890"/>
      <c r="T3632" s="891"/>
      <c r="U3632" s="890"/>
      <c r="V3632" s="891"/>
      <c r="W3632" s="890"/>
      <c r="X3632" s="891"/>
      <c r="Y3632" s="890"/>
      <c r="Z3632" s="891"/>
      <c r="AA3632" s="890"/>
      <c r="AB3632" s="891"/>
      <c r="AC3632" s="890"/>
      <c r="AD3632" s="891"/>
      <c r="AE3632" s="164"/>
      <c r="AF3632" s="164"/>
      <c r="AG3632" s="199">
        <f t="shared" si="1400"/>
        <v>0</v>
      </c>
      <c r="AH3632" s="219" t="b">
        <f t="shared" si="1401"/>
        <v>0</v>
      </c>
      <c r="AI3632" s="198" t="str">
        <f t="shared" si="1402"/>
        <v/>
      </c>
      <c r="AJ3632" s="219" t="b">
        <f t="shared" si="1403"/>
        <v>0</v>
      </c>
      <c r="AK3632" s="198" t="str">
        <f t="shared" si="1404"/>
        <v/>
      </c>
      <c r="AL3632" s="219" t="b">
        <f t="shared" si="1405"/>
        <v>0</v>
      </c>
      <c r="AM3632" s="351">
        <f t="shared" si="1406"/>
        <v>0</v>
      </c>
      <c r="AN3632" s="164"/>
      <c r="AO3632" s="164"/>
      <c r="AP3632" s="164"/>
      <c r="AQ3632" s="402">
        <f t="shared" si="1407"/>
        <v>0</v>
      </c>
      <c r="AR3632" s="370" t="str">
        <f>IF(AQ3632=0,"",
IF(SUM($AQ$3585:AQ3632)=1,AS3632,
IF($AQ$5285&gt;SUM($AQ$3585:AQ3632),_xlfn.CONCAT(", ",AS3632),
IF($AQ$5285=SUM($AQ$3585:AQ3632),_xlfn.CONCAT(" y ",AS3632)))))</f>
        <v/>
      </c>
      <c r="AS3632" s="156" t="s">
        <v>5155</v>
      </c>
    </row>
    <row r="3633" spans="1:45" ht="15" customHeight="1">
      <c r="A3633" s="57"/>
      <c r="B3633" s="26"/>
      <c r="C3633" s="716" t="s">
        <v>5156</v>
      </c>
      <c r="D3633" s="716"/>
      <c r="E3633" s="941"/>
      <c r="F3633" s="942"/>
      <c r="G3633" s="942"/>
      <c r="H3633" s="943"/>
      <c r="I3633" s="940"/>
      <c r="J3633" s="940"/>
      <c r="K3633" s="940"/>
      <c r="L3633" s="940"/>
      <c r="M3633" s="940"/>
      <c r="N3633" s="940"/>
      <c r="O3633" s="940"/>
      <c r="P3633" s="940"/>
      <c r="Q3633" s="890"/>
      <c r="R3633" s="891"/>
      <c r="S3633" s="890"/>
      <c r="T3633" s="891"/>
      <c r="U3633" s="890"/>
      <c r="V3633" s="891"/>
      <c r="W3633" s="890"/>
      <c r="X3633" s="891"/>
      <c r="Y3633" s="890"/>
      <c r="Z3633" s="891"/>
      <c r="AA3633" s="890"/>
      <c r="AB3633" s="891"/>
      <c r="AC3633" s="890"/>
      <c r="AD3633" s="891"/>
      <c r="AE3633" s="164"/>
      <c r="AF3633" s="164"/>
      <c r="AG3633" s="199">
        <f t="shared" si="1400"/>
        <v>0</v>
      </c>
      <c r="AH3633" s="219" t="b">
        <f t="shared" si="1401"/>
        <v>0</v>
      </c>
      <c r="AI3633" s="198" t="str">
        <f t="shared" si="1402"/>
        <v/>
      </c>
      <c r="AJ3633" s="219" t="b">
        <f t="shared" si="1403"/>
        <v>0</v>
      </c>
      <c r="AK3633" s="198" t="str">
        <f t="shared" si="1404"/>
        <v/>
      </c>
      <c r="AL3633" s="219" t="b">
        <f t="shared" si="1405"/>
        <v>0</v>
      </c>
      <c r="AM3633" s="351">
        <f t="shared" si="1406"/>
        <v>0</v>
      </c>
      <c r="AN3633" s="164"/>
      <c r="AO3633" s="164"/>
      <c r="AP3633" s="164"/>
      <c r="AQ3633" s="402">
        <f t="shared" si="1407"/>
        <v>0</v>
      </c>
      <c r="AR3633" s="370" t="str">
        <f>IF(AQ3633=0,"",
IF(SUM($AQ$3585:AQ3633)=1,AS3633,
IF($AQ$5285&gt;SUM($AQ$3585:AQ3633),_xlfn.CONCAT(", ",AS3633),
IF($AQ$5285=SUM($AQ$3585:AQ3633),_xlfn.CONCAT(" y ",AS3633)))))</f>
        <v/>
      </c>
      <c r="AS3633" s="156" t="s">
        <v>5157</v>
      </c>
    </row>
    <row r="3634" spans="1:45" ht="15" customHeight="1">
      <c r="A3634" s="57"/>
      <c r="B3634" s="26"/>
      <c r="C3634" s="716" t="s">
        <v>5158</v>
      </c>
      <c r="D3634" s="716"/>
      <c r="E3634" s="941"/>
      <c r="F3634" s="942"/>
      <c r="G3634" s="942"/>
      <c r="H3634" s="943"/>
      <c r="I3634" s="940"/>
      <c r="J3634" s="940"/>
      <c r="K3634" s="940"/>
      <c r="L3634" s="940"/>
      <c r="M3634" s="940"/>
      <c r="N3634" s="940"/>
      <c r="O3634" s="940"/>
      <c r="P3634" s="940"/>
      <c r="Q3634" s="890"/>
      <c r="R3634" s="891"/>
      <c r="S3634" s="890"/>
      <c r="T3634" s="891"/>
      <c r="U3634" s="890"/>
      <c r="V3634" s="891"/>
      <c r="W3634" s="890"/>
      <c r="X3634" s="891"/>
      <c r="Y3634" s="890"/>
      <c r="Z3634" s="891"/>
      <c r="AA3634" s="890"/>
      <c r="AB3634" s="891"/>
      <c r="AC3634" s="890"/>
      <c r="AD3634" s="891"/>
      <c r="AE3634" s="164"/>
      <c r="AF3634" s="164"/>
      <c r="AG3634" s="199">
        <f t="shared" si="1400"/>
        <v>0</v>
      </c>
      <c r="AH3634" s="219" t="b">
        <f t="shared" si="1401"/>
        <v>0</v>
      </c>
      <c r="AI3634" s="198" t="str">
        <f t="shared" si="1402"/>
        <v/>
      </c>
      <c r="AJ3634" s="219" t="b">
        <f t="shared" si="1403"/>
        <v>0</v>
      </c>
      <c r="AK3634" s="198" t="str">
        <f t="shared" si="1404"/>
        <v/>
      </c>
      <c r="AL3634" s="219" t="b">
        <f t="shared" si="1405"/>
        <v>0</v>
      </c>
      <c r="AM3634" s="351">
        <f t="shared" si="1406"/>
        <v>0</v>
      </c>
      <c r="AN3634" s="164"/>
      <c r="AO3634" s="164"/>
      <c r="AP3634" s="164"/>
      <c r="AQ3634" s="402">
        <f t="shared" si="1407"/>
        <v>0</v>
      </c>
      <c r="AR3634" s="370" t="str">
        <f>IF(AQ3634=0,"",
IF(SUM($AQ$3585:AQ3634)=1,AS3634,
IF($AQ$5285&gt;SUM($AQ$3585:AQ3634),_xlfn.CONCAT(", ",AS3634),
IF($AQ$5285=SUM($AQ$3585:AQ3634),_xlfn.CONCAT(" y ",AS3634)))))</f>
        <v/>
      </c>
      <c r="AS3634" s="156" t="s">
        <v>5159</v>
      </c>
    </row>
    <row r="3635" spans="1:45" ht="15" customHeight="1">
      <c r="A3635" s="57"/>
      <c r="B3635" s="26"/>
      <c r="C3635" s="716" t="s">
        <v>5160</v>
      </c>
      <c r="D3635" s="716"/>
      <c r="E3635" s="941"/>
      <c r="F3635" s="942"/>
      <c r="G3635" s="942"/>
      <c r="H3635" s="943"/>
      <c r="I3635" s="940"/>
      <c r="J3635" s="940"/>
      <c r="K3635" s="940"/>
      <c r="L3635" s="940"/>
      <c r="M3635" s="940"/>
      <c r="N3635" s="940"/>
      <c r="O3635" s="940"/>
      <c r="P3635" s="940"/>
      <c r="Q3635" s="890"/>
      <c r="R3635" s="891"/>
      <c r="S3635" s="890"/>
      <c r="T3635" s="891"/>
      <c r="U3635" s="890"/>
      <c r="V3635" s="891"/>
      <c r="W3635" s="890"/>
      <c r="X3635" s="891"/>
      <c r="Y3635" s="890"/>
      <c r="Z3635" s="891"/>
      <c r="AA3635" s="890"/>
      <c r="AB3635" s="891"/>
      <c r="AC3635" s="890"/>
      <c r="AD3635" s="891"/>
      <c r="AE3635" s="164"/>
      <c r="AF3635" s="164"/>
      <c r="AG3635" s="199">
        <f t="shared" si="1400"/>
        <v>0</v>
      </c>
      <c r="AH3635" s="219" t="b">
        <f t="shared" si="1401"/>
        <v>0</v>
      </c>
      <c r="AI3635" s="198" t="str">
        <f t="shared" si="1402"/>
        <v/>
      </c>
      <c r="AJ3635" s="219" t="b">
        <f t="shared" si="1403"/>
        <v>0</v>
      </c>
      <c r="AK3635" s="198" t="str">
        <f t="shared" si="1404"/>
        <v/>
      </c>
      <c r="AL3635" s="219" t="b">
        <f t="shared" si="1405"/>
        <v>0</v>
      </c>
      <c r="AM3635" s="351">
        <f t="shared" si="1406"/>
        <v>0</v>
      </c>
      <c r="AN3635" s="164"/>
      <c r="AO3635" s="164"/>
      <c r="AP3635" s="164"/>
      <c r="AQ3635" s="402">
        <f t="shared" si="1407"/>
        <v>0</v>
      </c>
      <c r="AR3635" s="370" t="str">
        <f>IF(AQ3635=0,"",
IF(SUM($AQ$3585:AQ3635)=1,AS3635,
IF($AQ$5285&gt;SUM($AQ$3585:AQ3635),_xlfn.CONCAT(", ",AS3635),
IF($AQ$5285=SUM($AQ$3585:AQ3635),_xlfn.CONCAT(" y ",AS3635)))))</f>
        <v/>
      </c>
      <c r="AS3635" s="156" t="s">
        <v>5161</v>
      </c>
    </row>
    <row r="3636" spans="1:45" ht="15" customHeight="1">
      <c r="A3636" s="57"/>
      <c r="B3636" s="26"/>
      <c r="C3636" s="716" t="s">
        <v>5162</v>
      </c>
      <c r="D3636" s="716"/>
      <c r="E3636" s="941"/>
      <c r="F3636" s="942"/>
      <c r="G3636" s="942"/>
      <c r="H3636" s="943"/>
      <c r="I3636" s="940"/>
      <c r="J3636" s="940"/>
      <c r="K3636" s="940"/>
      <c r="L3636" s="940"/>
      <c r="M3636" s="940"/>
      <c r="N3636" s="940"/>
      <c r="O3636" s="940"/>
      <c r="P3636" s="940"/>
      <c r="Q3636" s="890"/>
      <c r="R3636" s="891"/>
      <c r="S3636" s="890"/>
      <c r="T3636" s="891"/>
      <c r="U3636" s="890"/>
      <c r="V3636" s="891"/>
      <c r="W3636" s="890"/>
      <c r="X3636" s="891"/>
      <c r="Y3636" s="890"/>
      <c r="Z3636" s="891"/>
      <c r="AA3636" s="890"/>
      <c r="AB3636" s="891"/>
      <c r="AC3636" s="890"/>
      <c r="AD3636" s="891"/>
      <c r="AE3636" s="164"/>
      <c r="AF3636" s="164"/>
      <c r="AG3636" s="199">
        <f t="shared" si="1400"/>
        <v>0</v>
      </c>
      <c r="AH3636" s="219" t="b">
        <f t="shared" si="1401"/>
        <v>0</v>
      </c>
      <c r="AI3636" s="198" t="str">
        <f t="shared" si="1402"/>
        <v/>
      </c>
      <c r="AJ3636" s="219" t="b">
        <f t="shared" si="1403"/>
        <v>0</v>
      </c>
      <c r="AK3636" s="198" t="str">
        <f t="shared" si="1404"/>
        <v/>
      </c>
      <c r="AL3636" s="219" t="b">
        <f t="shared" si="1405"/>
        <v>0</v>
      </c>
      <c r="AM3636" s="351">
        <f t="shared" si="1406"/>
        <v>0</v>
      </c>
      <c r="AN3636" s="164"/>
      <c r="AO3636" s="164"/>
      <c r="AP3636" s="164"/>
      <c r="AQ3636" s="402">
        <f t="shared" si="1407"/>
        <v>0</v>
      </c>
      <c r="AR3636" s="370" t="str">
        <f>IF(AQ3636=0,"",
IF(SUM($AQ$3585:AQ3636)=1,AS3636,
IF($AQ$5285&gt;SUM($AQ$3585:AQ3636),_xlfn.CONCAT(", ",AS3636),
IF($AQ$5285=SUM($AQ$3585:AQ3636),_xlfn.CONCAT(" y ",AS3636)))))</f>
        <v/>
      </c>
      <c r="AS3636" s="156" t="s">
        <v>5163</v>
      </c>
    </row>
    <row r="3637" spans="1:45" ht="15" customHeight="1">
      <c r="A3637" s="57"/>
      <c r="B3637" s="26"/>
      <c r="C3637" s="716" t="s">
        <v>5164</v>
      </c>
      <c r="D3637" s="716"/>
      <c r="E3637" s="941"/>
      <c r="F3637" s="942"/>
      <c r="G3637" s="942"/>
      <c r="H3637" s="943"/>
      <c r="I3637" s="940"/>
      <c r="J3637" s="940"/>
      <c r="K3637" s="940"/>
      <c r="L3637" s="940"/>
      <c r="M3637" s="940"/>
      <c r="N3637" s="940"/>
      <c r="O3637" s="940"/>
      <c r="P3637" s="940"/>
      <c r="Q3637" s="890"/>
      <c r="R3637" s="891"/>
      <c r="S3637" s="890"/>
      <c r="T3637" s="891"/>
      <c r="U3637" s="890"/>
      <c r="V3637" s="891"/>
      <c r="W3637" s="890"/>
      <c r="X3637" s="891"/>
      <c r="Y3637" s="890"/>
      <c r="Z3637" s="891"/>
      <c r="AA3637" s="890"/>
      <c r="AB3637" s="891"/>
      <c r="AC3637" s="890"/>
      <c r="AD3637" s="891"/>
      <c r="AE3637" s="164"/>
      <c r="AF3637" s="164"/>
      <c r="AG3637" s="199">
        <f t="shared" si="1400"/>
        <v>0</v>
      </c>
      <c r="AH3637" s="219" t="b">
        <f t="shared" si="1401"/>
        <v>0</v>
      </c>
      <c r="AI3637" s="198" t="str">
        <f t="shared" si="1402"/>
        <v/>
      </c>
      <c r="AJ3637" s="219" t="b">
        <f t="shared" si="1403"/>
        <v>0</v>
      </c>
      <c r="AK3637" s="198" t="str">
        <f t="shared" si="1404"/>
        <v/>
      </c>
      <c r="AL3637" s="219" t="b">
        <f t="shared" si="1405"/>
        <v>0</v>
      </c>
      <c r="AM3637" s="351">
        <f t="shared" si="1406"/>
        <v>0</v>
      </c>
      <c r="AN3637" s="164"/>
      <c r="AO3637" s="164"/>
      <c r="AP3637" s="164"/>
      <c r="AQ3637" s="402">
        <f t="shared" si="1407"/>
        <v>0</v>
      </c>
      <c r="AR3637" s="370" t="str">
        <f>IF(AQ3637=0,"",
IF(SUM($AQ$3585:AQ3637)=1,AS3637,
IF($AQ$5285&gt;SUM($AQ$3585:AQ3637),_xlfn.CONCAT(", ",AS3637),
IF($AQ$5285=SUM($AQ$3585:AQ3637),_xlfn.CONCAT(" y ",AS3637)))))</f>
        <v/>
      </c>
      <c r="AS3637" s="156" t="s">
        <v>5165</v>
      </c>
    </row>
    <row r="3638" spans="1:45" ht="15" customHeight="1">
      <c r="A3638" s="57"/>
      <c r="B3638" s="26"/>
      <c r="C3638" s="716" t="s">
        <v>5166</v>
      </c>
      <c r="D3638" s="716"/>
      <c r="E3638" s="941"/>
      <c r="F3638" s="942"/>
      <c r="G3638" s="942"/>
      <c r="H3638" s="943"/>
      <c r="I3638" s="940"/>
      <c r="J3638" s="940"/>
      <c r="K3638" s="940"/>
      <c r="L3638" s="940"/>
      <c r="M3638" s="940"/>
      <c r="N3638" s="940"/>
      <c r="O3638" s="940"/>
      <c r="P3638" s="940"/>
      <c r="Q3638" s="890"/>
      <c r="R3638" s="891"/>
      <c r="S3638" s="890"/>
      <c r="T3638" s="891"/>
      <c r="U3638" s="890"/>
      <c r="V3638" s="891"/>
      <c r="W3638" s="890"/>
      <c r="X3638" s="891"/>
      <c r="Y3638" s="890"/>
      <c r="Z3638" s="891"/>
      <c r="AA3638" s="890"/>
      <c r="AB3638" s="891"/>
      <c r="AC3638" s="890"/>
      <c r="AD3638" s="891"/>
      <c r="AE3638" s="164"/>
      <c r="AF3638" s="164"/>
      <c r="AG3638" s="199">
        <f t="shared" si="1400"/>
        <v>0</v>
      </c>
      <c r="AH3638" s="219" t="b">
        <f t="shared" si="1401"/>
        <v>0</v>
      </c>
      <c r="AI3638" s="198" t="str">
        <f t="shared" si="1402"/>
        <v/>
      </c>
      <c r="AJ3638" s="219" t="b">
        <f t="shared" si="1403"/>
        <v>0</v>
      </c>
      <c r="AK3638" s="198" t="str">
        <f t="shared" si="1404"/>
        <v/>
      </c>
      <c r="AL3638" s="219" t="b">
        <f t="shared" si="1405"/>
        <v>0</v>
      </c>
      <c r="AM3638" s="351">
        <f t="shared" si="1406"/>
        <v>0</v>
      </c>
      <c r="AN3638" s="164"/>
      <c r="AO3638" s="164"/>
      <c r="AP3638" s="164"/>
      <c r="AQ3638" s="402">
        <f t="shared" si="1407"/>
        <v>0</v>
      </c>
      <c r="AR3638" s="370" t="str">
        <f>IF(AQ3638=0,"",
IF(SUM($AQ$3585:AQ3638)=1,AS3638,
IF($AQ$5285&gt;SUM($AQ$3585:AQ3638),_xlfn.CONCAT(", ",AS3638),
IF($AQ$5285=SUM($AQ$3585:AQ3638),_xlfn.CONCAT(" y ",AS3638)))))</f>
        <v/>
      </c>
      <c r="AS3638" s="156" t="s">
        <v>5167</v>
      </c>
    </row>
    <row r="3639" spans="1:45" ht="15" customHeight="1">
      <c r="A3639" s="57"/>
      <c r="B3639" s="26"/>
      <c r="C3639" s="716" t="s">
        <v>5168</v>
      </c>
      <c r="D3639" s="716"/>
      <c r="E3639" s="941"/>
      <c r="F3639" s="942"/>
      <c r="G3639" s="942"/>
      <c r="H3639" s="943"/>
      <c r="I3639" s="940"/>
      <c r="J3639" s="940"/>
      <c r="K3639" s="940"/>
      <c r="L3639" s="940"/>
      <c r="M3639" s="940"/>
      <c r="N3639" s="940"/>
      <c r="O3639" s="940"/>
      <c r="P3639" s="940"/>
      <c r="Q3639" s="890"/>
      <c r="R3639" s="891"/>
      <c r="S3639" s="890"/>
      <c r="T3639" s="891"/>
      <c r="U3639" s="890"/>
      <c r="V3639" s="891"/>
      <c r="W3639" s="890"/>
      <c r="X3639" s="891"/>
      <c r="Y3639" s="890"/>
      <c r="Z3639" s="891"/>
      <c r="AA3639" s="890"/>
      <c r="AB3639" s="891"/>
      <c r="AC3639" s="890"/>
      <c r="AD3639" s="891"/>
      <c r="AE3639" s="164"/>
      <c r="AF3639" s="164"/>
      <c r="AG3639" s="199">
        <f t="shared" si="1400"/>
        <v>0</v>
      </c>
      <c r="AH3639" s="219" t="b">
        <f t="shared" si="1401"/>
        <v>0</v>
      </c>
      <c r="AI3639" s="198" t="str">
        <f t="shared" si="1402"/>
        <v/>
      </c>
      <c r="AJ3639" s="219" t="b">
        <f t="shared" si="1403"/>
        <v>0</v>
      </c>
      <c r="AK3639" s="198" t="str">
        <f t="shared" si="1404"/>
        <v/>
      </c>
      <c r="AL3639" s="219" t="b">
        <f t="shared" si="1405"/>
        <v>0</v>
      </c>
      <c r="AM3639" s="351">
        <f t="shared" si="1406"/>
        <v>0</v>
      </c>
      <c r="AN3639" s="164"/>
      <c r="AO3639" s="164"/>
      <c r="AP3639" s="164"/>
      <c r="AQ3639" s="402">
        <f t="shared" si="1407"/>
        <v>0</v>
      </c>
      <c r="AR3639" s="370" t="str">
        <f>IF(AQ3639=0,"",
IF(SUM($AQ$3585:AQ3639)=1,AS3639,
IF($AQ$5285&gt;SUM($AQ$3585:AQ3639),_xlfn.CONCAT(", ",AS3639),
IF($AQ$5285=SUM($AQ$3585:AQ3639),_xlfn.CONCAT(" y ",AS3639)))))</f>
        <v/>
      </c>
      <c r="AS3639" s="156" t="s">
        <v>5169</v>
      </c>
    </row>
    <row r="3640" spans="1:45" ht="15" customHeight="1">
      <c r="A3640" s="57"/>
      <c r="B3640" s="26"/>
      <c r="C3640" s="716" t="s">
        <v>5170</v>
      </c>
      <c r="D3640" s="716"/>
      <c r="E3640" s="941"/>
      <c r="F3640" s="942"/>
      <c r="G3640" s="942"/>
      <c r="H3640" s="943"/>
      <c r="I3640" s="940"/>
      <c r="J3640" s="940"/>
      <c r="K3640" s="940"/>
      <c r="L3640" s="940"/>
      <c r="M3640" s="940"/>
      <c r="N3640" s="940"/>
      <c r="O3640" s="940"/>
      <c r="P3640" s="940"/>
      <c r="Q3640" s="890"/>
      <c r="R3640" s="891"/>
      <c r="S3640" s="890"/>
      <c r="T3640" s="891"/>
      <c r="U3640" s="890"/>
      <c r="V3640" s="891"/>
      <c r="W3640" s="890"/>
      <c r="X3640" s="891"/>
      <c r="Y3640" s="890"/>
      <c r="Z3640" s="891"/>
      <c r="AA3640" s="890"/>
      <c r="AB3640" s="891"/>
      <c r="AC3640" s="890"/>
      <c r="AD3640" s="891"/>
      <c r="AE3640" s="164"/>
      <c r="AF3640" s="164"/>
      <c r="AG3640" s="199">
        <f t="shared" si="1400"/>
        <v>0</v>
      </c>
      <c r="AH3640" s="219" t="b">
        <f t="shared" si="1401"/>
        <v>0</v>
      </c>
      <c r="AI3640" s="198" t="str">
        <f t="shared" si="1402"/>
        <v/>
      </c>
      <c r="AJ3640" s="219" t="b">
        <f t="shared" si="1403"/>
        <v>0</v>
      </c>
      <c r="AK3640" s="198" t="str">
        <f t="shared" si="1404"/>
        <v/>
      </c>
      <c r="AL3640" s="219" t="b">
        <f t="shared" si="1405"/>
        <v>0</v>
      </c>
      <c r="AM3640" s="351">
        <f t="shared" si="1406"/>
        <v>0</v>
      </c>
      <c r="AN3640" s="164"/>
      <c r="AO3640" s="164"/>
      <c r="AP3640" s="164"/>
      <c r="AQ3640" s="402">
        <f t="shared" si="1407"/>
        <v>0</v>
      </c>
      <c r="AR3640" s="370" t="str">
        <f>IF(AQ3640=0,"",
IF(SUM($AQ$3585:AQ3640)=1,AS3640,
IF($AQ$5285&gt;SUM($AQ$3585:AQ3640),_xlfn.CONCAT(", ",AS3640),
IF($AQ$5285=SUM($AQ$3585:AQ3640),_xlfn.CONCAT(" y ",AS3640)))))</f>
        <v/>
      </c>
      <c r="AS3640" s="156" t="s">
        <v>5171</v>
      </c>
    </row>
    <row r="3641" spans="1:45" ht="15" customHeight="1">
      <c r="A3641" s="57"/>
      <c r="B3641" s="26"/>
      <c r="C3641" s="716" t="s">
        <v>5172</v>
      </c>
      <c r="D3641" s="716"/>
      <c r="E3641" s="941"/>
      <c r="F3641" s="942"/>
      <c r="G3641" s="942"/>
      <c r="H3641" s="943"/>
      <c r="I3641" s="940"/>
      <c r="J3641" s="940"/>
      <c r="K3641" s="940"/>
      <c r="L3641" s="940"/>
      <c r="M3641" s="940"/>
      <c r="N3641" s="940"/>
      <c r="O3641" s="940"/>
      <c r="P3641" s="940"/>
      <c r="Q3641" s="890"/>
      <c r="R3641" s="891"/>
      <c r="S3641" s="890"/>
      <c r="T3641" s="891"/>
      <c r="U3641" s="890"/>
      <c r="V3641" s="891"/>
      <c r="W3641" s="890"/>
      <c r="X3641" s="891"/>
      <c r="Y3641" s="890"/>
      <c r="Z3641" s="891"/>
      <c r="AA3641" s="890"/>
      <c r="AB3641" s="891"/>
      <c r="AC3641" s="890"/>
      <c r="AD3641" s="891"/>
      <c r="AE3641" s="164"/>
      <c r="AF3641" s="164"/>
      <c r="AG3641" s="199">
        <f t="shared" si="1400"/>
        <v>0</v>
      </c>
      <c r="AH3641" s="219" t="b">
        <f t="shared" si="1401"/>
        <v>0</v>
      </c>
      <c r="AI3641" s="198" t="str">
        <f t="shared" si="1402"/>
        <v/>
      </c>
      <c r="AJ3641" s="219" t="b">
        <f t="shared" si="1403"/>
        <v>0</v>
      </c>
      <c r="AK3641" s="198" t="str">
        <f t="shared" si="1404"/>
        <v/>
      </c>
      <c r="AL3641" s="219" t="b">
        <f t="shared" si="1405"/>
        <v>0</v>
      </c>
      <c r="AM3641" s="351">
        <f t="shared" si="1406"/>
        <v>0</v>
      </c>
      <c r="AN3641" s="164"/>
      <c r="AO3641" s="164"/>
      <c r="AP3641" s="164"/>
      <c r="AQ3641" s="402">
        <f t="shared" si="1407"/>
        <v>0</v>
      </c>
      <c r="AR3641" s="370" t="str">
        <f>IF(AQ3641=0,"",
IF(SUM($AQ$3585:AQ3641)=1,AS3641,
IF($AQ$5285&gt;SUM($AQ$3585:AQ3641),_xlfn.CONCAT(", ",AS3641),
IF($AQ$5285=SUM($AQ$3585:AQ3641),_xlfn.CONCAT(" y ",AS3641)))))</f>
        <v/>
      </c>
      <c r="AS3641" s="156" t="s">
        <v>5173</v>
      </c>
    </row>
    <row r="3642" spans="1:45" ht="15" customHeight="1">
      <c r="A3642" s="57"/>
      <c r="B3642" s="26"/>
      <c r="C3642" s="716" t="s">
        <v>5174</v>
      </c>
      <c r="D3642" s="716"/>
      <c r="E3642" s="941"/>
      <c r="F3642" s="942"/>
      <c r="G3642" s="942"/>
      <c r="H3642" s="943"/>
      <c r="I3642" s="940"/>
      <c r="J3642" s="940"/>
      <c r="K3642" s="940"/>
      <c r="L3642" s="940"/>
      <c r="M3642" s="940"/>
      <c r="N3642" s="940"/>
      <c r="O3642" s="940"/>
      <c r="P3642" s="940"/>
      <c r="Q3642" s="890"/>
      <c r="R3642" s="891"/>
      <c r="S3642" s="890"/>
      <c r="T3642" s="891"/>
      <c r="U3642" s="890"/>
      <c r="V3642" s="891"/>
      <c r="W3642" s="890"/>
      <c r="X3642" s="891"/>
      <c r="Y3642" s="890"/>
      <c r="Z3642" s="891"/>
      <c r="AA3642" s="890"/>
      <c r="AB3642" s="891"/>
      <c r="AC3642" s="890"/>
      <c r="AD3642" s="891"/>
      <c r="AE3642" s="164"/>
      <c r="AF3642" s="164"/>
      <c r="AG3642" s="199">
        <f t="shared" si="1400"/>
        <v>0</v>
      </c>
      <c r="AH3642" s="219" t="b">
        <f t="shared" si="1401"/>
        <v>0</v>
      </c>
      <c r="AI3642" s="198" t="str">
        <f t="shared" si="1402"/>
        <v/>
      </c>
      <c r="AJ3642" s="219" t="b">
        <f t="shared" si="1403"/>
        <v>0</v>
      </c>
      <c r="AK3642" s="198" t="str">
        <f t="shared" si="1404"/>
        <v/>
      </c>
      <c r="AL3642" s="219" t="b">
        <f t="shared" si="1405"/>
        <v>0</v>
      </c>
      <c r="AM3642" s="351">
        <f t="shared" si="1406"/>
        <v>0</v>
      </c>
      <c r="AN3642" s="164"/>
      <c r="AO3642" s="164"/>
      <c r="AP3642" s="164"/>
      <c r="AQ3642" s="402">
        <f t="shared" si="1407"/>
        <v>0</v>
      </c>
      <c r="AR3642" s="370" t="str">
        <f>IF(AQ3642=0,"",
IF(SUM($AQ$3585:AQ3642)=1,AS3642,
IF($AQ$5285&gt;SUM($AQ$3585:AQ3642),_xlfn.CONCAT(", ",AS3642),
IF($AQ$5285=SUM($AQ$3585:AQ3642),_xlfn.CONCAT(" y ",AS3642)))))</f>
        <v/>
      </c>
      <c r="AS3642" s="156" t="s">
        <v>5175</v>
      </c>
    </row>
    <row r="3643" spans="1:45" ht="15" customHeight="1">
      <c r="A3643" s="57"/>
      <c r="B3643" s="26"/>
      <c r="C3643" s="716" t="s">
        <v>5176</v>
      </c>
      <c r="D3643" s="716"/>
      <c r="E3643" s="941"/>
      <c r="F3643" s="942"/>
      <c r="G3643" s="942"/>
      <c r="H3643" s="943"/>
      <c r="I3643" s="940"/>
      <c r="J3643" s="940"/>
      <c r="K3643" s="940"/>
      <c r="L3643" s="940"/>
      <c r="M3643" s="940"/>
      <c r="N3643" s="940"/>
      <c r="O3643" s="940"/>
      <c r="P3643" s="940"/>
      <c r="Q3643" s="890"/>
      <c r="R3643" s="891"/>
      <c r="S3643" s="890"/>
      <c r="T3643" s="891"/>
      <c r="U3643" s="890"/>
      <c r="V3643" s="891"/>
      <c r="W3643" s="890"/>
      <c r="X3643" s="891"/>
      <c r="Y3643" s="890"/>
      <c r="Z3643" s="891"/>
      <c r="AA3643" s="890"/>
      <c r="AB3643" s="891"/>
      <c r="AC3643" s="890"/>
      <c r="AD3643" s="891"/>
      <c r="AE3643" s="164"/>
      <c r="AF3643" s="164"/>
      <c r="AG3643" s="199">
        <f t="shared" si="1400"/>
        <v>0</v>
      </c>
      <c r="AH3643" s="219" t="b">
        <f t="shared" si="1401"/>
        <v>0</v>
      </c>
      <c r="AI3643" s="198" t="str">
        <f t="shared" si="1402"/>
        <v/>
      </c>
      <c r="AJ3643" s="219" t="b">
        <f t="shared" si="1403"/>
        <v>0</v>
      </c>
      <c r="AK3643" s="198" t="str">
        <f t="shared" si="1404"/>
        <v/>
      </c>
      <c r="AL3643" s="219" t="b">
        <f t="shared" si="1405"/>
        <v>0</v>
      </c>
      <c r="AM3643" s="351">
        <f t="shared" si="1406"/>
        <v>0</v>
      </c>
      <c r="AN3643" s="164"/>
      <c r="AO3643" s="164"/>
      <c r="AP3643" s="164"/>
      <c r="AQ3643" s="402">
        <f t="shared" si="1407"/>
        <v>0</v>
      </c>
      <c r="AR3643" s="370" t="str">
        <f>IF(AQ3643=0,"",
IF(SUM($AQ$3585:AQ3643)=1,AS3643,
IF($AQ$5285&gt;SUM($AQ$3585:AQ3643),_xlfn.CONCAT(", ",AS3643),
IF($AQ$5285=SUM($AQ$3585:AQ3643),_xlfn.CONCAT(" y ",AS3643)))))</f>
        <v/>
      </c>
      <c r="AS3643" s="156" t="s">
        <v>5177</v>
      </c>
    </row>
    <row r="3644" spans="1:45" ht="15" customHeight="1">
      <c r="A3644" s="57"/>
      <c r="B3644" s="26"/>
      <c r="C3644" s="716" t="s">
        <v>5178</v>
      </c>
      <c r="D3644" s="716"/>
      <c r="E3644" s="941"/>
      <c r="F3644" s="942"/>
      <c r="G3644" s="942"/>
      <c r="H3644" s="943"/>
      <c r="I3644" s="940"/>
      <c r="J3644" s="940"/>
      <c r="K3644" s="940"/>
      <c r="L3644" s="940"/>
      <c r="M3644" s="940"/>
      <c r="N3644" s="940"/>
      <c r="O3644" s="940"/>
      <c r="P3644" s="940"/>
      <c r="Q3644" s="890"/>
      <c r="R3644" s="891"/>
      <c r="S3644" s="890"/>
      <c r="T3644" s="891"/>
      <c r="U3644" s="890"/>
      <c r="V3644" s="891"/>
      <c r="W3644" s="890"/>
      <c r="X3644" s="891"/>
      <c r="Y3644" s="890"/>
      <c r="Z3644" s="891"/>
      <c r="AA3644" s="890"/>
      <c r="AB3644" s="891"/>
      <c r="AC3644" s="890"/>
      <c r="AD3644" s="891"/>
      <c r="AE3644" s="164"/>
      <c r="AF3644" s="164"/>
      <c r="AG3644" s="199">
        <f t="shared" si="1400"/>
        <v>0</v>
      </c>
      <c r="AH3644" s="219" t="b">
        <f t="shared" si="1401"/>
        <v>0</v>
      </c>
      <c r="AI3644" s="198" t="str">
        <f t="shared" si="1402"/>
        <v/>
      </c>
      <c r="AJ3644" s="219" t="b">
        <f t="shared" si="1403"/>
        <v>0</v>
      </c>
      <c r="AK3644" s="198" t="str">
        <f t="shared" si="1404"/>
        <v/>
      </c>
      <c r="AL3644" s="219" t="b">
        <f t="shared" si="1405"/>
        <v>0</v>
      </c>
      <c r="AM3644" s="351">
        <f t="shared" si="1406"/>
        <v>0</v>
      </c>
      <c r="AN3644" s="164"/>
      <c r="AO3644" s="164"/>
      <c r="AP3644" s="164"/>
      <c r="AQ3644" s="402">
        <f t="shared" si="1407"/>
        <v>0</v>
      </c>
      <c r="AR3644" s="370" t="str">
        <f>IF(AQ3644=0,"",
IF(SUM($AQ$3585:AQ3644)=1,AS3644,
IF($AQ$5285&gt;SUM($AQ$3585:AQ3644),_xlfn.CONCAT(", ",AS3644),
IF($AQ$5285=SUM($AQ$3585:AQ3644),_xlfn.CONCAT(" y ",AS3644)))))</f>
        <v/>
      </c>
      <c r="AS3644" s="156" t="s">
        <v>5179</v>
      </c>
    </row>
    <row r="3645" spans="1:45" ht="15" customHeight="1">
      <c r="A3645" s="57"/>
      <c r="B3645" s="26"/>
      <c r="C3645" s="716" t="s">
        <v>5180</v>
      </c>
      <c r="D3645" s="716"/>
      <c r="E3645" s="941"/>
      <c r="F3645" s="942"/>
      <c r="G3645" s="942"/>
      <c r="H3645" s="943"/>
      <c r="I3645" s="940"/>
      <c r="J3645" s="940"/>
      <c r="K3645" s="940"/>
      <c r="L3645" s="940"/>
      <c r="M3645" s="940"/>
      <c r="N3645" s="940"/>
      <c r="O3645" s="940"/>
      <c r="P3645" s="940"/>
      <c r="Q3645" s="890"/>
      <c r="R3645" s="891"/>
      <c r="S3645" s="890"/>
      <c r="T3645" s="891"/>
      <c r="U3645" s="890"/>
      <c r="V3645" s="891"/>
      <c r="W3645" s="890"/>
      <c r="X3645" s="891"/>
      <c r="Y3645" s="890"/>
      <c r="Z3645" s="891"/>
      <c r="AA3645" s="890"/>
      <c r="AB3645" s="891"/>
      <c r="AC3645" s="890"/>
      <c r="AD3645" s="891"/>
      <c r="AE3645" s="164"/>
      <c r="AF3645" s="164"/>
      <c r="AG3645" s="199">
        <f t="shared" si="1400"/>
        <v>0</v>
      </c>
      <c r="AH3645" s="219" t="b">
        <f t="shared" si="1401"/>
        <v>0</v>
      </c>
      <c r="AI3645" s="198" t="str">
        <f t="shared" si="1402"/>
        <v/>
      </c>
      <c r="AJ3645" s="219" t="b">
        <f t="shared" si="1403"/>
        <v>0</v>
      </c>
      <c r="AK3645" s="198" t="str">
        <f t="shared" si="1404"/>
        <v/>
      </c>
      <c r="AL3645" s="219" t="b">
        <f t="shared" si="1405"/>
        <v>0</v>
      </c>
      <c r="AM3645" s="351">
        <f t="shared" si="1406"/>
        <v>0</v>
      </c>
      <c r="AN3645" s="164"/>
      <c r="AO3645" s="164"/>
      <c r="AP3645" s="164"/>
      <c r="AQ3645" s="402">
        <f t="shared" si="1407"/>
        <v>0</v>
      </c>
      <c r="AR3645" s="370" t="str">
        <f>IF(AQ3645=0,"",
IF(SUM($AQ$3585:AQ3645)=1,AS3645,
IF($AQ$5285&gt;SUM($AQ$3585:AQ3645),_xlfn.CONCAT(", ",AS3645),
IF($AQ$5285=SUM($AQ$3585:AQ3645),_xlfn.CONCAT(" y ",AS3645)))))</f>
        <v/>
      </c>
      <c r="AS3645" s="156" t="s">
        <v>5181</v>
      </c>
    </row>
    <row r="3646" spans="1:45" ht="15" customHeight="1">
      <c r="A3646" s="57"/>
      <c r="B3646" s="26"/>
      <c r="C3646" s="716" t="s">
        <v>5182</v>
      </c>
      <c r="D3646" s="716"/>
      <c r="E3646" s="941"/>
      <c r="F3646" s="942"/>
      <c r="G3646" s="942"/>
      <c r="H3646" s="943"/>
      <c r="I3646" s="940"/>
      <c r="J3646" s="940"/>
      <c r="K3646" s="940"/>
      <c r="L3646" s="940"/>
      <c r="M3646" s="940"/>
      <c r="N3646" s="940"/>
      <c r="O3646" s="940"/>
      <c r="P3646" s="940"/>
      <c r="Q3646" s="890"/>
      <c r="R3646" s="891"/>
      <c r="S3646" s="890"/>
      <c r="T3646" s="891"/>
      <c r="U3646" s="890"/>
      <c r="V3646" s="891"/>
      <c r="W3646" s="890"/>
      <c r="X3646" s="891"/>
      <c r="Y3646" s="890"/>
      <c r="Z3646" s="891"/>
      <c r="AA3646" s="890"/>
      <c r="AB3646" s="891"/>
      <c r="AC3646" s="890"/>
      <c r="AD3646" s="891"/>
      <c r="AE3646" s="164"/>
      <c r="AF3646" s="164"/>
      <c r="AG3646" s="199">
        <f t="shared" si="1400"/>
        <v>0</v>
      </c>
      <c r="AH3646" s="219" t="b">
        <f t="shared" si="1401"/>
        <v>0</v>
      </c>
      <c r="AI3646" s="198" t="str">
        <f t="shared" si="1402"/>
        <v/>
      </c>
      <c r="AJ3646" s="219" t="b">
        <f t="shared" si="1403"/>
        <v>0</v>
      </c>
      <c r="AK3646" s="198" t="str">
        <f t="shared" si="1404"/>
        <v/>
      </c>
      <c r="AL3646" s="219" t="b">
        <f t="shared" si="1405"/>
        <v>0</v>
      </c>
      <c r="AM3646" s="351">
        <f t="shared" si="1406"/>
        <v>0</v>
      </c>
      <c r="AN3646" s="164"/>
      <c r="AO3646" s="164"/>
      <c r="AP3646" s="164"/>
      <c r="AQ3646" s="402">
        <f t="shared" si="1407"/>
        <v>0</v>
      </c>
      <c r="AR3646" s="370" t="str">
        <f>IF(AQ3646=0,"",
IF(SUM($AQ$3585:AQ3646)=1,AS3646,
IF($AQ$5285&gt;SUM($AQ$3585:AQ3646),_xlfn.CONCAT(", ",AS3646),
IF($AQ$5285=SUM($AQ$3585:AQ3646),_xlfn.CONCAT(" y ",AS3646)))))</f>
        <v/>
      </c>
      <c r="AS3646" s="156" t="s">
        <v>5183</v>
      </c>
    </row>
    <row r="3647" spans="1:45" ht="15" customHeight="1">
      <c r="A3647" s="57"/>
      <c r="B3647" s="26"/>
      <c r="C3647" s="716" t="s">
        <v>5184</v>
      </c>
      <c r="D3647" s="716"/>
      <c r="E3647" s="941"/>
      <c r="F3647" s="942"/>
      <c r="G3647" s="942"/>
      <c r="H3647" s="943"/>
      <c r="I3647" s="940"/>
      <c r="J3647" s="940"/>
      <c r="K3647" s="940"/>
      <c r="L3647" s="940"/>
      <c r="M3647" s="940"/>
      <c r="N3647" s="940"/>
      <c r="O3647" s="940"/>
      <c r="P3647" s="940"/>
      <c r="Q3647" s="890"/>
      <c r="R3647" s="891"/>
      <c r="S3647" s="890"/>
      <c r="T3647" s="891"/>
      <c r="U3647" s="890"/>
      <c r="V3647" s="891"/>
      <c r="W3647" s="890"/>
      <c r="X3647" s="891"/>
      <c r="Y3647" s="890"/>
      <c r="Z3647" s="891"/>
      <c r="AA3647" s="890"/>
      <c r="AB3647" s="891"/>
      <c r="AC3647" s="890"/>
      <c r="AD3647" s="891"/>
      <c r="AE3647" s="164"/>
      <c r="AF3647" s="164"/>
      <c r="AG3647" s="199">
        <f t="shared" si="1400"/>
        <v>0</v>
      </c>
      <c r="AH3647" s="219" t="b">
        <f t="shared" si="1401"/>
        <v>0</v>
      </c>
      <c r="AI3647" s="198" t="str">
        <f t="shared" si="1402"/>
        <v/>
      </c>
      <c r="AJ3647" s="219" t="b">
        <f t="shared" si="1403"/>
        <v>0</v>
      </c>
      <c r="AK3647" s="198" t="str">
        <f t="shared" si="1404"/>
        <v/>
      </c>
      <c r="AL3647" s="219" t="b">
        <f t="shared" si="1405"/>
        <v>0</v>
      </c>
      <c r="AM3647" s="351">
        <f t="shared" si="1406"/>
        <v>0</v>
      </c>
      <c r="AN3647" s="164"/>
      <c r="AO3647" s="164"/>
      <c r="AP3647" s="164"/>
      <c r="AQ3647" s="402">
        <f t="shared" si="1407"/>
        <v>0</v>
      </c>
      <c r="AR3647" s="370" t="str">
        <f>IF(AQ3647=0,"",
IF(SUM($AQ$3585:AQ3647)=1,AS3647,
IF($AQ$5285&gt;SUM($AQ$3585:AQ3647),_xlfn.CONCAT(", ",AS3647),
IF($AQ$5285=SUM($AQ$3585:AQ3647),_xlfn.CONCAT(" y ",AS3647)))))</f>
        <v/>
      </c>
      <c r="AS3647" s="156" t="s">
        <v>5185</v>
      </c>
    </row>
    <row r="3648" spans="1:45" ht="15" customHeight="1">
      <c r="A3648" s="57"/>
      <c r="B3648" s="26"/>
      <c r="C3648" s="716" t="s">
        <v>5186</v>
      </c>
      <c r="D3648" s="716"/>
      <c r="E3648" s="941"/>
      <c r="F3648" s="942"/>
      <c r="G3648" s="942"/>
      <c r="H3648" s="943"/>
      <c r="I3648" s="940"/>
      <c r="J3648" s="940"/>
      <c r="K3648" s="940"/>
      <c r="L3648" s="940"/>
      <c r="M3648" s="940"/>
      <c r="N3648" s="940"/>
      <c r="O3648" s="940"/>
      <c r="P3648" s="940"/>
      <c r="Q3648" s="890"/>
      <c r="R3648" s="891"/>
      <c r="S3648" s="890"/>
      <c r="T3648" s="891"/>
      <c r="U3648" s="890"/>
      <c r="V3648" s="891"/>
      <c r="W3648" s="890"/>
      <c r="X3648" s="891"/>
      <c r="Y3648" s="890"/>
      <c r="Z3648" s="891"/>
      <c r="AA3648" s="890"/>
      <c r="AB3648" s="891"/>
      <c r="AC3648" s="890"/>
      <c r="AD3648" s="891"/>
      <c r="AE3648" s="164"/>
      <c r="AF3648" s="164"/>
      <c r="AG3648" s="199">
        <f t="shared" si="1400"/>
        <v>0</v>
      </c>
      <c r="AH3648" s="219" t="b">
        <f t="shared" si="1401"/>
        <v>0</v>
      </c>
      <c r="AI3648" s="198" t="str">
        <f t="shared" si="1402"/>
        <v/>
      </c>
      <c r="AJ3648" s="219" t="b">
        <f t="shared" si="1403"/>
        <v>0</v>
      </c>
      <c r="AK3648" s="198" t="str">
        <f t="shared" si="1404"/>
        <v/>
      </c>
      <c r="AL3648" s="219" t="b">
        <f t="shared" si="1405"/>
        <v>0</v>
      </c>
      <c r="AM3648" s="351">
        <f t="shared" si="1406"/>
        <v>0</v>
      </c>
      <c r="AN3648" s="164"/>
      <c r="AO3648" s="164"/>
      <c r="AP3648" s="164"/>
      <c r="AQ3648" s="402">
        <f t="shared" si="1407"/>
        <v>0</v>
      </c>
      <c r="AR3648" s="370" t="str">
        <f>IF(AQ3648=0,"",
IF(SUM($AQ$3585:AQ3648)=1,AS3648,
IF($AQ$5285&gt;SUM($AQ$3585:AQ3648),_xlfn.CONCAT(", ",AS3648),
IF($AQ$5285=SUM($AQ$3585:AQ3648),_xlfn.CONCAT(" y ",AS3648)))))</f>
        <v/>
      </c>
      <c r="AS3648" s="156" t="s">
        <v>5187</v>
      </c>
    </row>
    <row r="3649" spans="1:45" ht="15" customHeight="1">
      <c r="A3649" s="57"/>
      <c r="B3649" s="26"/>
      <c r="C3649" s="716" t="s">
        <v>5188</v>
      </c>
      <c r="D3649" s="716"/>
      <c r="E3649" s="941"/>
      <c r="F3649" s="942"/>
      <c r="G3649" s="942"/>
      <c r="H3649" s="943"/>
      <c r="I3649" s="940"/>
      <c r="J3649" s="940"/>
      <c r="K3649" s="940"/>
      <c r="L3649" s="940"/>
      <c r="M3649" s="940"/>
      <c r="N3649" s="940"/>
      <c r="O3649" s="940"/>
      <c r="P3649" s="940"/>
      <c r="Q3649" s="890"/>
      <c r="R3649" s="891"/>
      <c r="S3649" s="890"/>
      <c r="T3649" s="891"/>
      <c r="U3649" s="890"/>
      <c r="V3649" s="891"/>
      <c r="W3649" s="890"/>
      <c r="X3649" s="891"/>
      <c r="Y3649" s="890"/>
      <c r="Z3649" s="891"/>
      <c r="AA3649" s="890"/>
      <c r="AB3649" s="891"/>
      <c r="AC3649" s="890"/>
      <c r="AD3649" s="891"/>
      <c r="AE3649" s="164"/>
      <c r="AF3649" s="164"/>
      <c r="AG3649" s="199">
        <f t="shared" si="1400"/>
        <v>0</v>
      </c>
      <c r="AH3649" s="219" t="b">
        <f t="shared" si="1401"/>
        <v>0</v>
      </c>
      <c r="AI3649" s="198" t="str">
        <f t="shared" si="1402"/>
        <v/>
      </c>
      <c r="AJ3649" s="219" t="b">
        <f t="shared" si="1403"/>
        <v>0</v>
      </c>
      <c r="AK3649" s="198" t="str">
        <f t="shared" si="1404"/>
        <v/>
      </c>
      <c r="AL3649" s="219" t="b">
        <f t="shared" si="1405"/>
        <v>0</v>
      </c>
      <c r="AM3649" s="351">
        <f t="shared" si="1406"/>
        <v>0</v>
      </c>
      <c r="AN3649" s="164"/>
      <c r="AO3649" s="164"/>
      <c r="AP3649" s="164"/>
      <c r="AQ3649" s="402">
        <f t="shared" si="1407"/>
        <v>0</v>
      </c>
      <c r="AR3649" s="370" t="str">
        <f>IF(AQ3649=0,"",
IF(SUM($AQ$3585:AQ3649)=1,AS3649,
IF($AQ$5285&gt;SUM($AQ$3585:AQ3649),_xlfn.CONCAT(", ",AS3649),
IF($AQ$5285=SUM($AQ$3585:AQ3649),_xlfn.CONCAT(" y ",AS3649)))))</f>
        <v/>
      </c>
      <c r="AS3649" s="156" t="s">
        <v>5189</v>
      </c>
    </row>
    <row r="3650" spans="1:45" ht="15" customHeight="1">
      <c r="A3650" s="57"/>
      <c r="B3650" s="26"/>
      <c r="C3650" s="716" t="s">
        <v>5190</v>
      </c>
      <c r="D3650" s="716"/>
      <c r="E3650" s="941"/>
      <c r="F3650" s="942"/>
      <c r="G3650" s="942"/>
      <c r="H3650" s="943"/>
      <c r="I3650" s="940"/>
      <c r="J3650" s="940"/>
      <c r="K3650" s="940"/>
      <c r="L3650" s="940"/>
      <c r="M3650" s="940"/>
      <c r="N3650" s="940"/>
      <c r="O3650" s="940"/>
      <c r="P3650" s="940"/>
      <c r="Q3650" s="890"/>
      <c r="R3650" s="891"/>
      <c r="S3650" s="890"/>
      <c r="T3650" s="891"/>
      <c r="U3650" s="890"/>
      <c r="V3650" s="891"/>
      <c r="W3650" s="890"/>
      <c r="X3650" s="891"/>
      <c r="Y3650" s="890"/>
      <c r="Z3650" s="891"/>
      <c r="AA3650" s="890"/>
      <c r="AB3650" s="891"/>
      <c r="AC3650" s="890"/>
      <c r="AD3650" s="891"/>
      <c r="AE3650" s="164"/>
      <c r="AF3650" s="164"/>
      <c r="AG3650" s="199">
        <f t="shared" ref="AG3650:AG3713" si="1408">IF(AND(OR($I$3563="X",$T$3563="X"),COUNTA(E3650:AD3650)=0),0,IF(AND(COUNTBLANK(E3650)=1,COUNTA(I3650:AD3650)=0),0,IF(AND($C$3563="X",COUNTBLANK(E3650)=0,COUNTA(I3650:P3650)=2,COUNTA(Q3650:AB3650)&gt;0,AC3650=""),0,IF(AND($C$3563="X",COUNTBLANK(E3650)=0,COUNTA(I3650:P3650)=2,COUNTA(Q3650:AB3650)=0,AC3650="X"),0,1))))</f>
        <v>0</v>
      </c>
      <c r="AH3650" s="219" t="b">
        <f t="shared" ref="AH3650:AH3713" si="1409">NOT(EXACT($E3650,UPPER($E3650)))</f>
        <v>0</v>
      </c>
      <c r="AI3650" s="198" t="str">
        <f t="shared" ref="AI3650:AI3713" si="1410">SUBSTITUTE( SUBSTITUTE( SUBSTITUTE( SUBSTITUTE( SUBSTITUTE( SUBSTITUTE( SUBSTITUTE( SUBSTITUTE( SUBSTITUTE( SUBSTITUTE($E3650, "á", "a"), "é", "e"), "í", "i"), "ó", "o"), "ú", "u"), "Á", "A"), "É", "E"), "Í", "I"), "Ó", "O"), "Ú", "U")</f>
        <v/>
      </c>
      <c r="AJ3650" s="219" t="b">
        <f t="shared" ref="AJ3650:AJ3713" si="1411">NOT(EXACT($E3650,AI3650))</f>
        <v>0</v>
      </c>
      <c r="AK3650" s="198" t="str">
        <f t="shared" ref="AK3650:AK3713" si="1412">SUBSTITUTE((SUBSTITUTE(SUBSTITUTE(SUBSTITUTE($E3650,".",""),",",""),"(","")),")","")</f>
        <v/>
      </c>
      <c r="AL3650" s="219" t="b">
        <f t="shared" ref="AL3650:AL3713" si="1413">NOT(EXACT($E3650,AK3650))</f>
        <v>0</v>
      </c>
      <c r="AM3650" s="351">
        <f t="shared" ref="AM3650:AM3713" si="1414">IF(AND($AC3650="X",COUNTA(Q3650:AB3650)&gt;0),1,0)</f>
        <v>0</v>
      </c>
      <c r="AN3650" s="164"/>
      <c r="AO3650" s="164"/>
      <c r="AP3650" s="164"/>
      <c r="AQ3650" s="402">
        <f t="shared" ref="AQ3650:AQ3713" si="1415">IF(SUM(AG3650)=0,0,1)</f>
        <v>0</v>
      </c>
      <c r="AR3650" s="370" t="str">
        <f>IF(AQ3650=0,"",
IF(SUM($AQ$3585:AQ3650)=1,AS3650,
IF($AQ$5285&gt;SUM($AQ$3585:AQ3650),_xlfn.CONCAT(", ",AS3650),
IF($AQ$5285=SUM($AQ$3585:AQ3650),_xlfn.CONCAT(" y ",AS3650)))))</f>
        <v/>
      </c>
      <c r="AS3650" s="156" t="s">
        <v>5191</v>
      </c>
    </row>
    <row r="3651" spans="1:45" ht="15" customHeight="1">
      <c r="A3651" s="57"/>
      <c r="B3651" s="26"/>
      <c r="C3651" s="716" t="s">
        <v>5192</v>
      </c>
      <c r="D3651" s="716"/>
      <c r="E3651" s="941"/>
      <c r="F3651" s="942"/>
      <c r="G3651" s="942"/>
      <c r="H3651" s="943"/>
      <c r="I3651" s="940"/>
      <c r="J3651" s="940"/>
      <c r="K3651" s="940"/>
      <c r="L3651" s="940"/>
      <c r="M3651" s="940"/>
      <c r="N3651" s="940"/>
      <c r="O3651" s="940"/>
      <c r="P3651" s="940"/>
      <c r="Q3651" s="890"/>
      <c r="R3651" s="891"/>
      <c r="S3651" s="890"/>
      <c r="T3651" s="891"/>
      <c r="U3651" s="890"/>
      <c r="V3651" s="891"/>
      <c r="W3651" s="890"/>
      <c r="X3651" s="891"/>
      <c r="Y3651" s="890"/>
      <c r="Z3651" s="891"/>
      <c r="AA3651" s="890"/>
      <c r="AB3651" s="891"/>
      <c r="AC3651" s="890"/>
      <c r="AD3651" s="891"/>
      <c r="AE3651" s="164"/>
      <c r="AF3651" s="164"/>
      <c r="AG3651" s="199">
        <f t="shared" si="1408"/>
        <v>0</v>
      </c>
      <c r="AH3651" s="219" t="b">
        <f t="shared" si="1409"/>
        <v>0</v>
      </c>
      <c r="AI3651" s="198" t="str">
        <f t="shared" si="1410"/>
        <v/>
      </c>
      <c r="AJ3651" s="219" t="b">
        <f t="shared" si="1411"/>
        <v>0</v>
      </c>
      <c r="AK3651" s="198" t="str">
        <f t="shared" si="1412"/>
        <v/>
      </c>
      <c r="AL3651" s="219" t="b">
        <f t="shared" si="1413"/>
        <v>0</v>
      </c>
      <c r="AM3651" s="351">
        <f t="shared" si="1414"/>
        <v>0</v>
      </c>
      <c r="AN3651" s="164"/>
      <c r="AO3651" s="164"/>
      <c r="AP3651" s="164"/>
      <c r="AQ3651" s="402">
        <f t="shared" si="1415"/>
        <v>0</v>
      </c>
      <c r="AR3651" s="370" t="str">
        <f>IF(AQ3651=0,"",
IF(SUM($AQ$3585:AQ3651)=1,AS3651,
IF($AQ$5285&gt;SUM($AQ$3585:AQ3651),_xlfn.CONCAT(", ",AS3651),
IF($AQ$5285=SUM($AQ$3585:AQ3651),_xlfn.CONCAT(" y ",AS3651)))))</f>
        <v/>
      </c>
      <c r="AS3651" s="156" t="s">
        <v>5193</v>
      </c>
    </row>
    <row r="3652" spans="1:45" ht="15" customHeight="1">
      <c r="A3652" s="57"/>
      <c r="B3652" s="26"/>
      <c r="C3652" s="716" t="s">
        <v>5194</v>
      </c>
      <c r="D3652" s="716"/>
      <c r="E3652" s="941"/>
      <c r="F3652" s="942"/>
      <c r="G3652" s="942"/>
      <c r="H3652" s="943"/>
      <c r="I3652" s="940"/>
      <c r="J3652" s="940"/>
      <c r="K3652" s="940"/>
      <c r="L3652" s="940"/>
      <c r="M3652" s="940"/>
      <c r="N3652" s="940"/>
      <c r="O3652" s="940"/>
      <c r="P3652" s="940"/>
      <c r="Q3652" s="890"/>
      <c r="R3652" s="891"/>
      <c r="S3652" s="890"/>
      <c r="T3652" s="891"/>
      <c r="U3652" s="890"/>
      <c r="V3652" s="891"/>
      <c r="W3652" s="890"/>
      <c r="X3652" s="891"/>
      <c r="Y3652" s="890"/>
      <c r="Z3652" s="891"/>
      <c r="AA3652" s="890"/>
      <c r="AB3652" s="891"/>
      <c r="AC3652" s="890"/>
      <c r="AD3652" s="891"/>
      <c r="AE3652" s="164"/>
      <c r="AF3652" s="164"/>
      <c r="AG3652" s="199">
        <f t="shared" si="1408"/>
        <v>0</v>
      </c>
      <c r="AH3652" s="219" t="b">
        <f t="shared" si="1409"/>
        <v>0</v>
      </c>
      <c r="AI3652" s="198" t="str">
        <f t="shared" si="1410"/>
        <v/>
      </c>
      <c r="AJ3652" s="219" t="b">
        <f t="shared" si="1411"/>
        <v>0</v>
      </c>
      <c r="AK3652" s="198" t="str">
        <f t="shared" si="1412"/>
        <v/>
      </c>
      <c r="AL3652" s="219" t="b">
        <f t="shared" si="1413"/>
        <v>0</v>
      </c>
      <c r="AM3652" s="351">
        <f t="shared" si="1414"/>
        <v>0</v>
      </c>
      <c r="AN3652" s="164"/>
      <c r="AO3652" s="164"/>
      <c r="AP3652" s="164"/>
      <c r="AQ3652" s="402">
        <f t="shared" si="1415"/>
        <v>0</v>
      </c>
      <c r="AR3652" s="370" t="str">
        <f>IF(AQ3652=0,"",
IF(SUM($AQ$3585:AQ3652)=1,AS3652,
IF($AQ$5285&gt;SUM($AQ$3585:AQ3652),_xlfn.CONCAT(", ",AS3652),
IF($AQ$5285=SUM($AQ$3585:AQ3652),_xlfn.CONCAT(" y ",AS3652)))))</f>
        <v/>
      </c>
      <c r="AS3652" s="156" t="s">
        <v>5195</v>
      </c>
    </row>
    <row r="3653" spans="1:45" ht="15" customHeight="1">
      <c r="A3653" s="57"/>
      <c r="B3653" s="26"/>
      <c r="C3653" s="716" t="s">
        <v>5196</v>
      </c>
      <c r="D3653" s="716"/>
      <c r="E3653" s="941"/>
      <c r="F3653" s="942"/>
      <c r="G3653" s="942"/>
      <c r="H3653" s="943"/>
      <c r="I3653" s="940"/>
      <c r="J3653" s="940"/>
      <c r="K3653" s="940"/>
      <c r="L3653" s="940"/>
      <c r="M3653" s="940"/>
      <c r="N3653" s="940"/>
      <c r="O3653" s="940"/>
      <c r="P3653" s="940"/>
      <c r="Q3653" s="890"/>
      <c r="R3653" s="891"/>
      <c r="S3653" s="890"/>
      <c r="T3653" s="891"/>
      <c r="U3653" s="890"/>
      <c r="V3653" s="891"/>
      <c r="W3653" s="890"/>
      <c r="X3653" s="891"/>
      <c r="Y3653" s="890"/>
      <c r="Z3653" s="891"/>
      <c r="AA3653" s="890"/>
      <c r="AB3653" s="891"/>
      <c r="AC3653" s="890"/>
      <c r="AD3653" s="891"/>
      <c r="AE3653" s="164"/>
      <c r="AF3653" s="164"/>
      <c r="AG3653" s="199">
        <f t="shared" si="1408"/>
        <v>0</v>
      </c>
      <c r="AH3653" s="219" t="b">
        <f t="shared" si="1409"/>
        <v>0</v>
      </c>
      <c r="AI3653" s="198" t="str">
        <f t="shared" si="1410"/>
        <v/>
      </c>
      <c r="AJ3653" s="219" t="b">
        <f t="shared" si="1411"/>
        <v>0</v>
      </c>
      <c r="AK3653" s="198" t="str">
        <f t="shared" si="1412"/>
        <v/>
      </c>
      <c r="AL3653" s="219" t="b">
        <f t="shared" si="1413"/>
        <v>0</v>
      </c>
      <c r="AM3653" s="351">
        <f t="shared" si="1414"/>
        <v>0</v>
      </c>
      <c r="AN3653" s="164"/>
      <c r="AO3653" s="164"/>
      <c r="AP3653" s="164"/>
      <c r="AQ3653" s="402">
        <f t="shared" si="1415"/>
        <v>0</v>
      </c>
      <c r="AR3653" s="370" t="str">
        <f>IF(AQ3653=0,"",
IF(SUM($AQ$3585:AQ3653)=1,AS3653,
IF($AQ$5285&gt;SUM($AQ$3585:AQ3653),_xlfn.CONCAT(", ",AS3653),
IF($AQ$5285=SUM($AQ$3585:AQ3653),_xlfn.CONCAT(" y ",AS3653)))))</f>
        <v/>
      </c>
      <c r="AS3653" s="156" t="s">
        <v>5197</v>
      </c>
    </row>
    <row r="3654" spans="1:45" ht="15" customHeight="1">
      <c r="A3654" s="57"/>
      <c r="B3654" s="26"/>
      <c r="C3654" s="716" t="s">
        <v>5198</v>
      </c>
      <c r="D3654" s="716"/>
      <c r="E3654" s="941"/>
      <c r="F3654" s="942"/>
      <c r="G3654" s="942"/>
      <c r="H3654" s="943"/>
      <c r="I3654" s="940"/>
      <c r="J3654" s="940"/>
      <c r="K3654" s="940"/>
      <c r="L3654" s="940"/>
      <c r="M3654" s="940"/>
      <c r="N3654" s="940"/>
      <c r="O3654" s="940"/>
      <c r="P3654" s="940"/>
      <c r="Q3654" s="890"/>
      <c r="R3654" s="891"/>
      <c r="S3654" s="890"/>
      <c r="T3654" s="891"/>
      <c r="U3654" s="890"/>
      <c r="V3654" s="891"/>
      <c r="W3654" s="890"/>
      <c r="X3654" s="891"/>
      <c r="Y3654" s="890"/>
      <c r="Z3654" s="891"/>
      <c r="AA3654" s="890"/>
      <c r="AB3654" s="891"/>
      <c r="AC3654" s="890"/>
      <c r="AD3654" s="891"/>
      <c r="AE3654" s="164"/>
      <c r="AF3654" s="164"/>
      <c r="AG3654" s="199">
        <f t="shared" si="1408"/>
        <v>0</v>
      </c>
      <c r="AH3654" s="219" t="b">
        <f t="shared" si="1409"/>
        <v>0</v>
      </c>
      <c r="AI3654" s="198" t="str">
        <f t="shared" si="1410"/>
        <v/>
      </c>
      <c r="AJ3654" s="219" t="b">
        <f t="shared" si="1411"/>
        <v>0</v>
      </c>
      <c r="AK3654" s="198" t="str">
        <f t="shared" si="1412"/>
        <v/>
      </c>
      <c r="AL3654" s="219" t="b">
        <f t="shared" si="1413"/>
        <v>0</v>
      </c>
      <c r="AM3654" s="351">
        <f t="shared" si="1414"/>
        <v>0</v>
      </c>
      <c r="AN3654" s="164"/>
      <c r="AO3654" s="164"/>
      <c r="AP3654" s="164"/>
      <c r="AQ3654" s="402">
        <f t="shared" si="1415"/>
        <v>0</v>
      </c>
      <c r="AR3654" s="370" t="str">
        <f>IF(AQ3654=0,"",
IF(SUM($AQ$3585:AQ3654)=1,AS3654,
IF($AQ$5285&gt;SUM($AQ$3585:AQ3654),_xlfn.CONCAT(", ",AS3654),
IF($AQ$5285=SUM($AQ$3585:AQ3654),_xlfn.CONCAT(" y ",AS3654)))))</f>
        <v/>
      </c>
      <c r="AS3654" s="156" t="s">
        <v>5199</v>
      </c>
    </row>
    <row r="3655" spans="1:45" ht="15" customHeight="1">
      <c r="A3655" s="57"/>
      <c r="B3655" s="26"/>
      <c r="C3655" s="716" t="s">
        <v>5200</v>
      </c>
      <c r="D3655" s="716"/>
      <c r="E3655" s="941"/>
      <c r="F3655" s="942"/>
      <c r="G3655" s="942"/>
      <c r="H3655" s="943"/>
      <c r="I3655" s="940"/>
      <c r="J3655" s="940"/>
      <c r="K3655" s="940"/>
      <c r="L3655" s="940"/>
      <c r="M3655" s="940"/>
      <c r="N3655" s="940"/>
      <c r="O3655" s="940"/>
      <c r="P3655" s="940"/>
      <c r="Q3655" s="890"/>
      <c r="R3655" s="891"/>
      <c r="S3655" s="890"/>
      <c r="T3655" s="891"/>
      <c r="U3655" s="890"/>
      <c r="V3655" s="891"/>
      <c r="W3655" s="890"/>
      <c r="X3655" s="891"/>
      <c r="Y3655" s="890"/>
      <c r="Z3655" s="891"/>
      <c r="AA3655" s="890"/>
      <c r="AB3655" s="891"/>
      <c r="AC3655" s="890"/>
      <c r="AD3655" s="891"/>
      <c r="AE3655" s="164"/>
      <c r="AF3655" s="164"/>
      <c r="AG3655" s="199">
        <f t="shared" si="1408"/>
        <v>0</v>
      </c>
      <c r="AH3655" s="219" t="b">
        <f t="shared" si="1409"/>
        <v>0</v>
      </c>
      <c r="AI3655" s="198" t="str">
        <f t="shared" si="1410"/>
        <v/>
      </c>
      <c r="AJ3655" s="219" t="b">
        <f t="shared" si="1411"/>
        <v>0</v>
      </c>
      <c r="AK3655" s="198" t="str">
        <f t="shared" si="1412"/>
        <v/>
      </c>
      <c r="AL3655" s="219" t="b">
        <f t="shared" si="1413"/>
        <v>0</v>
      </c>
      <c r="AM3655" s="351">
        <f t="shared" si="1414"/>
        <v>0</v>
      </c>
      <c r="AN3655" s="164"/>
      <c r="AO3655" s="164"/>
      <c r="AP3655" s="164"/>
      <c r="AQ3655" s="402">
        <f t="shared" si="1415"/>
        <v>0</v>
      </c>
      <c r="AR3655" s="370" t="str">
        <f>IF(AQ3655=0,"",
IF(SUM($AQ$3585:AQ3655)=1,AS3655,
IF($AQ$5285&gt;SUM($AQ$3585:AQ3655),_xlfn.CONCAT(", ",AS3655),
IF($AQ$5285=SUM($AQ$3585:AQ3655),_xlfn.CONCAT(" y ",AS3655)))))</f>
        <v/>
      </c>
      <c r="AS3655" s="156" t="s">
        <v>5201</v>
      </c>
    </row>
    <row r="3656" spans="1:45" ht="15" customHeight="1">
      <c r="A3656" s="57"/>
      <c r="B3656" s="26"/>
      <c r="C3656" s="716" t="s">
        <v>5202</v>
      </c>
      <c r="D3656" s="716"/>
      <c r="E3656" s="941"/>
      <c r="F3656" s="942"/>
      <c r="G3656" s="942"/>
      <c r="H3656" s="943"/>
      <c r="I3656" s="940"/>
      <c r="J3656" s="940"/>
      <c r="K3656" s="940"/>
      <c r="L3656" s="940"/>
      <c r="M3656" s="940"/>
      <c r="N3656" s="940"/>
      <c r="O3656" s="940"/>
      <c r="P3656" s="940"/>
      <c r="Q3656" s="890"/>
      <c r="R3656" s="891"/>
      <c r="S3656" s="890"/>
      <c r="T3656" s="891"/>
      <c r="U3656" s="890"/>
      <c r="V3656" s="891"/>
      <c r="W3656" s="890"/>
      <c r="X3656" s="891"/>
      <c r="Y3656" s="890"/>
      <c r="Z3656" s="891"/>
      <c r="AA3656" s="890"/>
      <c r="AB3656" s="891"/>
      <c r="AC3656" s="890"/>
      <c r="AD3656" s="891"/>
      <c r="AE3656" s="164"/>
      <c r="AF3656" s="164"/>
      <c r="AG3656" s="199">
        <f t="shared" si="1408"/>
        <v>0</v>
      </c>
      <c r="AH3656" s="219" t="b">
        <f t="shared" si="1409"/>
        <v>0</v>
      </c>
      <c r="AI3656" s="198" t="str">
        <f t="shared" si="1410"/>
        <v/>
      </c>
      <c r="AJ3656" s="219" t="b">
        <f t="shared" si="1411"/>
        <v>0</v>
      </c>
      <c r="AK3656" s="198" t="str">
        <f t="shared" si="1412"/>
        <v/>
      </c>
      <c r="AL3656" s="219" t="b">
        <f t="shared" si="1413"/>
        <v>0</v>
      </c>
      <c r="AM3656" s="351">
        <f t="shared" si="1414"/>
        <v>0</v>
      </c>
      <c r="AN3656" s="164"/>
      <c r="AO3656" s="164"/>
      <c r="AP3656" s="164"/>
      <c r="AQ3656" s="402">
        <f t="shared" si="1415"/>
        <v>0</v>
      </c>
      <c r="AR3656" s="370" t="str">
        <f>IF(AQ3656=0,"",
IF(SUM($AQ$3585:AQ3656)=1,AS3656,
IF($AQ$5285&gt;SUM($AQ$3585:AQ3656),_xlfn.CONCAT(", ",AS3656),
IF($AQ$5285=SUM($AQ$3585:AQ3656),_xlfn.CONCAT(" y ",AS3656)))))</f>
        <v/>
      </c>
      <c r="AS3656" s="156" t="s">
        <v>5203</v>
      </c>
    </row>
    <row r="3657" spans="1:45" ht="15" customHeight="1">
      <c r="A3657" s="57"/>
      <c r="B3657" s="26"/>
      <c r="C3657" s="716" t="s">
        <v>5204</v>
      </c>
      <c r="D3657" s="716"/>
      <c r="E3657" s="941"/>
      <c r="F3657" s="942"/>
      <c r="G3657" s="942"/>
      <c r="H3657" s="943"/>
      <c r="I3657" s="940"/>
      <c r="J3657" s="940"/>
      <c r="K3657" s="940"/>
      <c r="L3657" s="940"/>
      <c r="M3657" s="940"/>
      <c r="N3657" s="940"/>
      <c r="O3657" s="940"/>
      <c r="P3657" s="940"/>
      <c r="Q3657" s="890"/>
      <c r="R3657" s="891"/>
      <c r="S3657" s="890"/>
      <c r="T3657" s="891"/>
      <c r="U3657" s="890"/>
      <c r="V3657" s="891"/>
      <c r="W3657" s="890"/>
      <c r="X3657" s="891"/>
      <c r="Y3657" s="890"/>
      <c r="Z3657" s="891"/>
      <c r="AA3657" s="890"/>
      <c r="AB3657" s="891"/>
      <c r="AC3657" s="890"/>
      <c r="AD3657" s="891"/>
      <c r="AE3657" s="164"/>
      <c r="AF3657" s="164"/>
      <c r="AG3657" s="199">
        <f t="shared" si="1408"/>
        <v>0</v>
      </c>
      <c r="AH3657" s="219" t="b">
        <f t="shared" si="1409"/>
        <v>0</v>
      </c>
      <c r="AI3657" s="198" t="str">
        <f t="shared" si="1410"/>
        <v/>
      </c>
      <c r="AJ3657" s="219" t="b">
        <f t="shared" si="1411"/>
        <v>0</v>
      </c>
      <c r="AK3657" s="198" t="str">
        <f t="shared" si="1412"/>
        <v/>
      </c>
      <c r="AL3657" s="219" t="b">
        <f t="shared" si="1413"/>
        <v>0</v>
      </c>
      <c r="AM3657" s="351">
        <f t="shared" si="1414"/>
        <v>0</v>
      </c>
      <c r="AN3657" s="164"/>
      <c r="AO3657" s="164"/>
      <c r="AP3657" s="164"/>
      <c r="AQ3657" s="402">
        <f t="shared" si="1415"/>
        <v>0</v>
      </c>
      <c r="AR3657" s="370" t="str">
        <f>IF(AQ3657=0,"",
IF(SUM($AQ$3585:AQ3657)=1,AS3657,
IF($AQ$5285&gt;SUM($AQ$3585:AQ3657),_xlfn.CONCAT(", ",AS3657),
IF($AQ$5285=SUM($AQ$3585:AQ3657),_xlfn.CONCAT(" y ",AS3657)))))</f>
        <v/>
      </c>
      <c r="AS3657" s="156" t="s">
        <v>5205</v>
      </c>
    </row>
    <row r="3658" spans="1:45" ht="15" customHeight="1">
      <c r="A3658" s="57"/>
      <c r="B3658" s="26"/>
      <c r="C3658" s="716" t="s">
        <v>5206</v>
      </c>
      <c r="D3658" s="716"/>
      <c r="E3658" s="941"/>
      <c r="F3658" s="942"/>
      <c r="G3658" s="942"/>
      <c r="H3658" s="943"/>
      <c r="I3658" s="940"/>
      <c r="J3658" s="940"/>
      <c r="K3658" s="940"/>
      <c r="L3658" s="940"/>
      <c r="M3658" s="940"/>
      <c r="N3658" s="940"/>
      <c r="O3658" s="940"/>
      <c r="P3658" s="940"/>
      <c r="Q3658" s="890"/>
      <c r="R3658" s="891"/>
      <c r="S3658" s="890"/>
      <c r="T3658" s="891"/>
      <c r="U3658" s="890"/>
      <c r="V3658" s="891"/>
      <c r="W3658" s="890"/>
      <c r="X3658" s="891"/>
      <c r="Y3658" s="890"/>
      <c r="Z3658" s="891"/>
      <c r="AA3658" s="890"/>
      <c r="AB3658" s="891"/>
      <c r="AC3658" s="890"/>
      <c r="AD3658" s="891"/>
      <c r="AE3658" s="164"/>
      <c r="AF3658" s="164"/>
      <c r="AG3658" s="199">
        <f t="shared" si="1408"/>
        <v>0</v>
      </c>
      <c r="AH3658" s="219" t="b">
        <f t="shared" si="1409"/>
        <v>0</v>
      </c>
      <c r="AI3658" s="198" t="str">
        <f t="shared" si="1410"/>
        <v/>
      </c>
      <c r="AJ3658" s="219" t="b">
        <f t="shared" si="1411"/>
        <v>0</v>
      </c>
      <c r="AK3658" s="198" t="str">
        <f t="shared" si="1412"/>
        <v/>
      </c>
      <c r="AL3658" s="219" t="b">
        <f t="shared" si="1413"/>
        <v>0</v>
      </c>
      <c r="AM3658" s="351">
        <f t="shared" si="1414"/>
        <v>0</v>
      </c>
      <c r="AN3658" s="164"/>
      <c r="AO3658" s="164"/>
      <c r="AP3658" s="164"/>
      <c r="AQ3658" s="402">
        <f t="shared" si="1415"/>
        <v>0</v>
      </c>
      <c r="AR3658" s="370" t="str">
        <f>IF(AQ3658=0,"",
IF(SUM($AQ$3585:AQ3658)=1,AS3658,
IF($AQ$5285&gt;SUM($AQ$3585:AQ3658),_xlfn.CONCAT(", ",AS3658),
IF($AQ$5285=SUM($AQ$3585:AQ3658),_xlfn.CONCAT(" y ",AS3658)))))</f>
        <v/>
      </c>
      <c r="AS3658" s="156" t="s">
        <v>5207</v>
      </c>
    </row>
    <row r="3659" spans="1:45" ht="15" customHeight="1">
      <c r="A3659" s="57"/>
      <c r="B3659" s="26"/>
      <c r="C3659" s="716" t="s">
        <v>5208</v>
      </c>
      <c r="D3659" s="716"/>
      <c r="E3659" s="941"/>
      <c r="F3659" s="942"/>
      <c r="G3659" s="942"/>
      <c r="H3659" s="943"/>
      <c r="I3659" s="940"/>
      <c r="J3659" s="940"/>
      <c r="K3659" s="940"/>
      <c r="L3659" s="940"/>
      <c r="M3659" s="940"/>
      <c r="N3659" s="940"/>
      <c r="O3659" s="940"/>
      <c r="P3659" s="940"/>
      <c r="Q3659" s="890"/>
      <c r="R3659" s="891"/>
      <c r="S3659" s="890"/>
      <c r="T3659" s="891"/>
      <c r="U3659" s="890"/>
      <c r="V3659" s="891"/>
      <c r="W3659" s="890"/>
      <c r="X3659" s="891"/>
      <c r="Y3659" s="890"/>
      <c r="Z3659" s="891"/>
      <c r="AA3659" s="890"/>
      <c r="AB3659" s="891"/>
      <c r="AC3659" s="890"/>
      <c r="AD3659" s="891"/>
      <c r="AE3659" s="164"/>
      <c r="AF3659" s="164"/>
      <c r="AG3659" s="199">
        <f t="shared" si="1408"/>
        <v>0</v>
      </c>
      <c r="AH3659" s="219" t="b">
        <f t="shared" si="1409"/>
        <v>0</v>
      </c>
      <c r="AI3659" s="198" t="str">
        <f t="shared" si="1410"/>
        <v/>
      </c>
      <c r="AJ3659" s="219" t="b">
        <f t="shared" si="1411"/>
        <v>0</v>
      </c>
      <c r="AK3659" s="198" t="str">
        <f t="shared" si="1412"/>
        <v/>
      </c>
      <c r="AL3659" s="219" t="b">
        <f t="shared" si="1413"/>
        <v>0</v>
      </c>
      <c r="AM3659" s="351">
        <f t="shared" si="1414"/>
        <v>0</v>
      </c>
      <c r="AN3659" s="164"/>
      <c r="AO3659" s="164"/>
      <c r="AP3659" s="164"/>
      <c r="AQ3659" s="402">
        <f t="shared" si="1415"/>
        <v>0</v>
      </c>
      <c r="AR3659" s="370" t="str">
        <f>IF(AQ3659=0,"",
IF(SUM($AQ$3585:AQ3659)=1,AS3659,
IF($AQ$5285&gt;SUM($AQ$3585:AQ3659),_xlfn.CONCAT(", ",AS3659),
IF($AQ$5285=SUM($AQ$3585:AQ3659),_xlfn.CONCAT(" y ",AS3659)))))</f>
        <v/>
      </c>
      <c r="AS3659" s="156" t="s">
        <v>5209</v>
      </c>
    </row>
    <row r="3660" spans="1:45" ht="15" customHeight="1">
      <c r="A3660" s="57"/>
      <c r="B3660" s="26"/>
      <c r="C3660" s="716" t="s">
        <v>5210</v>
      </c>
      <c r="D3660" s="716"/>
      <c r="E3660" s="941"/>
      <c r="F3660" s="942"/>
      <c r="G3660" s="942"/>
      <c r="H3660" s="943"/>
      <c r="I3660" s="940"/>
      <c r="J3660" s="940"/>
      <c r="K3660" s="940"/>
      <c r="L3660" s="940"/>
      <c r="M3660" s="940"/>
      <c r="N3660" s="940"/>
      <c r="O3660" s="940"/>
      <c r="P3660" s="940"/>
      <c r="Q3660" s="890"/>
      <c r="R3660" s="891"/>
      <c r="S3660" s="890"/>
      <c r="T3660" s="891"/>
      <c r="U3660" s="890"/>
      <c r="V3660" s="891"/>
      <c r="W3660" s="890"/>
      <c r="X3660" s="891"/>
      <c r="Y3660" s="890"/>
      <c r="Z3660" s="891"/>
      <c r="AA3660" s="890"/>
      <c r="AB3660" s="891"/>
      <c r="AC3660" s="890"/>
      <c r="AD3660" s="891"/>
      <c r="AE3660" s="164"/>
      <c r="AF3660" s="164"/>
      <c r="AG3660" s="199">
        <f t="shared" si="1408"/>
        <v>0</v>
      </c>
      <c r="AH3660" s="219" t="b">
        <f t="shared" si="1409"/>
        <v>0</v>
      </c>
      <c r="AI3660" s="198" t="str">
        <f t="shared" si="1410"/>
        <v/>
      </c>
      <c r="AJ3660" s="219" t="b">
        <f t="shared" si="1411"/>
        <v>0</v>
      </c>
      <c r="AK3660" s="198" t="str">
        <f t="shared" si="1412"/>
        <v/>
      </c>
      <c r="AL3660" s="219" t="b">
        <f t="shared" si="1413"/>
        <v>0</v>
      </c>
      <c r="AM3660" s="351">
        <f t="shared" si="1414"/>
        <v>0</v>
      </c>
      <c r="AN3660" s="164"/>
      <c r="AO3660" s="164"/>
      <c r="AP3660" s="164"/>
      <c r="AQ3660" s="402">
        <f t="shared" si="1415"/>
        <v>0</v>
      </c>
      <c r="AR3660" s="370" t="str">
        <f>IF(AQ3660=0,"",
IF(SUM($AQ$3585:AQ3660)=1,AS3660,
IF($AQ$5285&gt;SUM($AQ$3585:AQ3660),_xlfn.CONCAT(", ",AS3660),
IF($AQ$5285=SUM($AQ$3585:AQ3660),_xlfn.CONCAT(" y ",AS3660)))))</f>
        <v/>
      </c>
      <c r="AS3660" s="156" t="s">
        <v>5211</v>
      </c>
    </row>
    <row r="3661" spans="1:45" ht="15" customHeight="1">
      <c r="A3661" s="57"/>
      <c r="B3661" s="26"/>
      <c r="C3661" s="716" t="s">
        <v>5212</v>
      </c>
      <c r="D3661" s="716"/>
      <c r="E3661" s="941"/>
      <c r="F3661" s="942"/>
      <c r="G3661" s="942"/>
      <c r="H3661" s="943"/>
      <c r="I3661" s="940"/>
      <c r="J3661" s="940"/>
      <c r="K3661" s="940"/>
      <c r="L3661" s="940"/>
      <c r="M3661" s="940"/>
      <c r="N3661" s="940"/>
      <c r="O3661" s="940"/>
      <c r="P3661" s="940"/>
      <c r="Q3661" s="890"/>
      <c r="R3661" s="891"/>
      <c r="S3661" s="890"/>
      <c r="T3661" s="891"/>
      <c r="U3661" s="890"/>
      <c r="V3661" s="891"/>
      <c r="W3661" s="890"/>
      <c r="X3661" s="891"/>
      <c r="Y3661" s="890"/>
      <c r="Z3661" s="891"/>
      <c r="AA3661" s="890"/>
      <c r="AB3661" s="891"/>
      <c r="AC3661" s="890"/>
      <c r="AD3661" s="891"/>
      <c r="AE3661" s="164"/>
      <c r="AF3661" s="164"/>
      <c r="AG3661" s="199">
        <f t="shared" si="1408"/>
        <v>0</v>
      </c>
      <c r="AH3661" s="219" t="b">
        <f t="shared" si="1409"/>
        <v>0</v>
      </c>
      <c r="AI3661" s="198" t="str">
        <f t="shared" si="1410"/>
        <v/>
      </c>
      <c r="AJ3661" s="219" t="b">
        <f t="shared" si="1411"/>
        <v>0</v>
      </c>
      <c r="AK3661" s="198" t="str">
        <f t="shared" si="1412"/>
        <v/>
      </c>
      <c r="AL3661" s="219" t="b">
        <f t="shared" si="1413"/>
        <v>0</v>
      </c>
      <c r="AM3661" s="351">
        <f t="shared" si="1414"/>
        <v>0</v>
      </c>
      <c r="AN3661" s="164"/>
      <c r="AO3661" s="164"/>
      <c r="AP3661" s="164"/>
      <c r="AQ3661" s="402">
        <f t="shared" si="1415"/>
        <v>0</v>
      </c>
      <c r="AR3661" s="370" t="str">
        <f>IF(AQ3661=0,"",
IF(SUM($AQ$3585:AQ3661)=1,AS3661,
IF($AQ$5285&gt;SUM($AQ$3585:AQ3661),_xlfn.CONCAT(", ",AS3661),
IF($AQ$5285=SUM($AQ$3585:AQ3661),_xlfn.CONCAT(" y ",AS3661)))))</f>
        <v/>
      </c>
      <c r="AS3661" s="156" t="s">
        <v>5213</v>
      </c>
    </row>
    <row r="3662" spans="1:45" ht="15" customHeight="1">
      <c r="A3662" s="57"/>
      <c r="B3662" s="26"/>
      <c r="C3662" s="716" t="s">
        <v>5214</v>
      </c>
      <c r="D3662" s="716"/>
      <c r="E3662" s="941"/>
      <c r="F3662" s="942"/>
      <c r="G3662" s="942"/>
      <c r="H3662" s="943"/>
      <c r="I3662" s="940"/>
      <c r="J3662" s="940"/>
      <c r="K3662" s="940"/>
      <c r="L3662" s="940"/>
      <c r="M3662" s="940"/>
      <c r="N3662" s="940"/>
      <c r="O3662" s="940"/>
      <c r="P3662" s="940"/>
      <c r="Q3662" s="890"/>
      <c r="R3662" s="891"/>
      <c r="S3662" s="890"/>
      <c r="T3662" s="891"/>
      <c r="U3662" s="890"/>
      <c r="V3662" s="891"/>
      <c r="W3662" s="890"/>
      <c r="X3662" s="891"/>
      <c r="Y3662" s="890"/>
      <c r="Z3662" s="891"/>
      <c r="AA3662" s="890"/>
      <c r="AB3662" s="891"/>
      <c r="AC3662" s="890"/>
      <c r="AD3662" s="891"/>
      <c r="AE3662" s="164"/>
      <c r="AF3662" s="164"/>
      <c r="AG3662" s="199">
        <f t="shared" si="1408"/>
        <v>0</v>
      </c>
      <c r="AH3662" s="219" t="b">
        <f t="shared" si="1409"/>
        <v>0</v>
      </c>
      <c r="AI3662" s="198" t="str">
        <f t="shared" si="1410"/>
        <v/>
      </c>
      <c r="AJ3662" s="219" t="b">
        <f t="shared" si="1411"/>
        <v>0</v>
      </c>
      <c r="AK3662" s="198" t="str">
        <f t="shared" si="1412"/>
        <v/>
      </c>
      <c r="AL3662" s="219" t="b">
        <f t="shared" si="1413"/>
        <v>0</v>
      </c>
      <c r="AM3662" s="351">
        <f t="shared" si="1414"/>
        <v>0</v>
      </c>
      <c r="AN3662" s="164"/>
      <c r="AO3662" s="164"/>
      <c r="AP3662" s="164"/>
      <c r="AQ3662" s="402">
        <f t="shared" si="1415"/>
        <v>0</v>
      </c>
      <c r="AR3662" s="370" t="str">
        <f>IF(AQ3662=0,"",
IF(SUM($AQ$3585:AQ3662)=1,AS3662,
IF($AQ$5285&gt;SUM($AQ$3585:AQ3662),_xlfn.CONCAT(", ",AS3662),
IF($AQ$5285=SUM($AQ$3585:AQ3662),_xlfn.CONCAT(" y ",AS3662)))))</f>
        <v/>
      </c>
      <c r="AS3662" s="156" t="s">
        <v>5215</v>
      </c>
    </row>
    <row r="3663" spans="1:45" ht="15" customHeight="1">
      <c r="A3663" s="57"/>
      <c r="B3663" s="26"/>
      <c r="C3663" s="716" t="s">
        <v>5216</v>
      </c>
      <c r="D3663" s="716"/>
      <c r="E3663" s="941"/>
      <c r="F3663" s="942"/>
      <c r="G3663" s="942"/>
      <c r="H3663" s="943"/>
      <c r="I3663" s="940"/>
      <c r="J3663" s="940"/>
      <c r="K3663" s="940"/>
      <c r="L3663" s="940"/>
      <c r="M3663" s="940"/>
      <c r="N3663" s="940"/>
      <c r="O3663" s="940"/>
      <c r="P3663" s="940"/>
      <c r="Q3663" s="890"/>
      <c r="R3663" s="891"/>
      <c r="S3663" s="890"/>
      <c r="T3663" s="891"/>
      <c r="U3663" s="890"/>
      <c r="V3663" s="891"/>
      <c r="W3663" s="890"/>
      <c r="X3663" s="891"/>
      <c r="Y3663" s="890"/>
      <c r="Z3663" s="891"/>
      <c r="AA3663" s="890"/>
      <c r="AB3663" s="891"/>
      <c r="AC3663" s="890"/>
      <c r="AD3663" s="891"/>
      <c r="AE3663" s="164"/>
      <c r="AF3663" s="164"/>
      <c r="AG3663" s="199">
        <f t="shared" si="1408"/>
        <v>0</v>
      </c>
      <c r="AH3663" s="219" t="b">
        <f t="shared" si="1409"/>
        <v>0</v>
      </c>
      <c r="AI3663" s="198" t="str">
        <f t="shared" si="1410"/>
        <v/>
      </c>
      <c r="AJ3663" s="219" t="b">
        <f t="shared" si="1411"/>
        <v>0</v>
      </c>
      <c r="AK3663" s="198" t="str">
        <f t="shared" si="1412"/>
        <v/>
      </c>
      <c r="AL3663" s="219" t="b">
        <f t="shared" si="1413"/>
        <v>0</v>
      </c>
      <c r="AM3663" s="351">
        <f t="shared" si="1414"/>
        <v>0</v>
      </c>
      <c r="AN3663" s="164"/>
      <c r="AO3663" s="164"/>
      <c r="AP3663" s="164"/>
      <c r="AQ3663" s="402">
        <f t="shared" si="1415"/>
        <v>0</v>
      </c>
      <c r="AR3663" s="370" t="str">
        <f>IF(AQ3663=0,"",
IF(SUM($AQ$3585:AQ3663)=1,AS3663,
IF($AQ$5285&gt;SUM($AQ$3585:AQ3663),_xlfn.CONCAT(", ",AS3663),
IF($AQ$5285=SUM($AQ$3585:AQ3663),_xlfn.CONCAT(" y ",AS3663)))))</f>
        <v/>
      </c>
      <c r="AS3663" s="156" t="s">
        <v>5217</v>
      </c>
    </row>
    <row r="3664" spans="1:45" ht="15" customHeight="1">
      <c r="A3664" s="57"/>
      <c r="B3664" s="26"/>
      <c r="C3664" s="716" t="s">
        <v>5218</v>
      </c>
      <c r="D3664" s="716"/>
      <c r="E3664" s="941"/>
      <c r="F3664" s="942"/>
      <c r="G3664" s="942"/>
      <c r="H3664" s="943"/>
      <c r="I3664" s="940"/>
      <c r="J3664" s="940"/>
      <c r="K3664" s="940"/>
      <c r="L3664" s="940"/>
      <c r="M3664" s="940"/>
      <c r="N3664" s="940"/>
      <c r="O3664" s="940"/>
      <c r="P3664" s="940"/>
      <c r="Q3664" s="890"/>
      <c r="R3664" s="891"/>
      <c r="S3664" s="890"/>
      <c r="T3664" s="891"/>
      <c r="U3664" s="890"/>
      <c r="V3664" s="891"/>
      <c r="W3664" s="890"/>
      <c r="X3664" s="891"/>
      <c r="Y3664" s="890"/>
      <c r="Z3664" s="891"/>
      <c r="AA3664" s="890"/>
      <c r="AB3664" s="891"/>
      <c r="AC3664" s="890"/>
      <c r="AD3664" s="891"/>
      <c r="AE3664" s="164"/>
      <c r="AF3664" s="164"/>
      <c r="AG3664" s="199">
        <f t="shared" si="1408"/>
        <v>0</v>
      </c>
      <c r="AH3664" s="219" t="b">
        <f t="shared" si="1409"/>
        <v>0</v>
      </c>
      <c r="AI3664" s="198" t="str">
        <f t="shared" si="1410"/>
        <v/>
      </c>
      <c r="AJ3664" s="219" t="b">
        <f t="shared" si="1411"/>
        <v>0</v>
      </c>
      <c r="AK3664" s="198" t="str">
        <f t="shared" si="1412"/>
        <v/>
      </c>
      <c r="AL3664" s="219" t="b">
        <f t="shared" si="1413"/>
        <v>0</v>
      </c>
      <c r="AM3664" s="351">
        <f t="shared" si="1414"/>
        <v>0</v>
      </c>
      <c r="AN3664" s="164"/>
      <c r="AO3664" s="164"/>
      <c r="AP3664" s="164"/>
      <c r="AQ3664" s="402">
        <f t="shared" si="1415"/>
        <v>0</v>
      </c>
      <c r="AR3664" s="370" t="str">
        <f>IF(AQ3664=0,"",
IF(SUM($AQ$3585:AQ3664)=1,AS3664,
IF($AQ$5285&gt;SUM($AQ$3585:AQ3664),_xlfn.CONCAT(", ",AS3664),
IF($AQ$5285=SUM($AQ$3585:AQ3664),_xlfn.CONCAT(" y ",AS3664)))))</f>
        <v/>
      </c>
      <c r="AS3664" s="156" t="s">
        <v>5219</v>
      </c>
    </row>
    <row r="3665" spans="1:45" ht="15" customHeight="1">
      <c r="A3665" s="57"/>
      <c r="B3665" s="26"/>
      <c r="C3665" s="716" t="s">
        <v>5220</v>
      </c>
      <c r="D3665" s="716"/>
      <c r="E3665" s="941"/>
      <c r="F3665" s="942"/>
      <c r="G3665" s="942"/>
      <c r="H3665" s="943"/>
      <c r="I3665" s="940"/>
      <c r="J3665" s="940"/>
      <c r="K3665" s="940"/>
      <c r="L3665" s="940"/>
      <c r="M3665" s="940"/>
      <c r="N3665" s="940"/>
      <c r="O3665" s="940"/>
      <c r="P3665" s="940"/>
      <c r="Q3665" s="890"/>
      <c r="R3665" s="891"/>
      <c r="S3665" s="890"/>
      <c r="T3665" s="891"/>
      <c r="U3665" s="890"/>
      <c r="V3665" s="891"/>
      <c r="W3665" s="890"/>
      <c r="X3665" s="891"/>
      <c r="Y3665" s="890"/>
      <c r="Z3665" s="891"/>
      <c r="AA3665" s="890"/>
      <c r="AB3665" s="891"/>
      <c r="AC3665" s="890"/>
      <c r="AD3665" s="891"/>
      <c r="AE3665" s="164"/>
      <c r="AF3665" s="164"/>
      <c r="AG3665" s="199">
        <f t="shared" si="1408"/>
        <v>0</v>
      </c>
      <c r="AH3665" s="219" t="b">
        <f t="shared" si="1409"/>
        <v>0</v>
      </c>
      <c r="AI3665" s="198" t="str">
        <f t="shared" si="1410"/>
        <v/>
      </c>
      <c r="AJ3665" s="219" t="b">
        <f t="shared" si="1411"/>
        <v>0</v>
      </c>
      <c r="AK3665" s="198" t="str">
        <f t="shared" si="1412"/>
        <v/>
      </c>
      <c r="AL3665" s="219" t="b">
        <f t="shared" si="1413"/>
        <v>0</v>
      </c>
      <c r="AM3665" s="351">
        <f t="shared" si="1414"/>
        <v>0</v>
      </c>
      <c r="AN3665" s="164"/>
      <c r="AO3665" s="164"/>
      <c r="AP3665" s="164"/>
      <c r="AQ3665" s="402">
        <f t="shared" si="1415"/>
        <v>0</v>
      </c>
      <c r="AR3665" s="370" t="str">
        <f>IF(AQ3665=0,"",
IF(SUM($AQ$3585:AQ3665)=1,AS3665,
IF($AQ$5285&gt;SUM($AQ$3585:AQ3665),_xlfn.CONCAT(", ",AS3665),
IF($AQ$5285=SUM($AQ$3585:AQ3665),_xlfn.CONCAT(" y ",AS3665)))))</f>
        <v/>
      </c>
      <c r="AS3665" s="156" t="s">
        <v>5221</v>
      </c>
    </row>
    <row r="3666" spans="1:45" ht="15" customHeight="1">
      <c r="A3666" s="57"/>
      <c r="B3666" s="26"/>
      <c r="C3666" s="716" t="s">
        <v>5222</v>
      </c>
      <c r="D3666" s="716"/>
      <c r="E3666" s="941"/>
      <c r="F3666" s="942"/>
      <c r="G3666" s="942"/>
      <c r="H3666" s="943"/>
      <c r="I3666" s="940"/>
      <c r="J3666" s="940"/>
      <c r="K3666" s="940"/>
      <c r="L3666" s="940"/>
      <c r="M3666" s="940"/>
      <c r="N3666" s="940"/>
      <c r="O3666" s="940"/>
      <c r="P3666" s="940"/>
      <c r="Q3666" s="890"/>
      <c r="R3666" s="891"/>
      <c r="S3666" s="890"/>
      <c r="T3666" s="891"/>
      <c r="U3666" s="890"/>
      <c r="V3666" s="891"/>
      <c r="W3666" s="890"/>
      <c r="X3666" s="891"/>
      <c r="Y3666" s="890"/>
      <c r="Z3666" s="891"/>
      <c r="AA3666" s="890"/>
      <c r="AB3666" s="891"/>
      <c r="AC3666" s="890"/>
      <c r="AD3666" s="891"/>
      <c r="AE3666" s="164"/>
      <c r="AF3666" s="164"/>
      <c r="AG3666" s="199">
        <f t="shared" si="1408"/>
        <v>0</v>
      </c>
      <c r="AH3666" s="219" t="b">
        <f t="shared" si="1409"/>
        <v>0</v>
      </c>
      <c r="AI3666" s="198" t="str">
        <f t="shared" si="1410"/>
        <v/>
      </c>
      <c r="AJ3666" s="219" t="b">
        <f t="shared" si="1411"/>
        <v>0</v>
      </c>
      <c r="AK3666" s="198" t="str">
        <f t="shared" si="1412"/>
        <v/>
      </c>
      <c r="AL3666" s="219" t="b">
        <f t="shared" si="1413"/>
        <v>0</v>
      </c>
      <c r="AM3666" s="351">
        <f t="shared" si="1414"/>
        <v>0</v>
      </c>
      <c r="AN3666" s="164"/>
      <c r="AO3666" s="164"/>
      <c r="AP3666" s="164"/>
      <c r="AQ3666" s="402">
        <f t="shared" si="1415"/>
        <v>0</v>
      </c>
      <c r="AR3666" s="370" t="str">
        <f>IF(AQ3666=0,"",
IF(SUM($AQ$3585:AQ3666)=1,AS3666,
IF($AQ$5285&gt;SUM($AQ$3585:AQ3666),_xlfn.CONCAT(", ",AS3666),
IF($AQ$5285=SUM($AQ$3585:AQ3666),_xlfn.CONCAT(" y ",AS3666)))))</f>
        <v/>
      </c>
      <c r="AS3666" s="156" t="s">
        <v>5223</v>
      </c>
    </row>
    <row r="3667" spans="1:45" ht="15" customHeight="1">
      <c r="A3667" s="57"/>
      <c r="B3667" s="26"/>
      <c r="C3667" s="716" t="s">
        <v>5224</v>
      </c>
      <c r="D3667" s="716"/>
      <c r="E3667" s="941"/>
      <c r="F3667" s="942"/>
      <c r="G3667" s="942"/>
      <c r="H3667" s="943"/>
      <c r="I3667" s="940"/>
      <c r="J3667" s="940"/>
      <c r="K3667" s="940"/>
      <c r="L3667" s="940"/>
      <c r="M3667" s="940"/>
      <c r="N3667" s="940"/>
      <c r="O3667" s="940"/>
      <c r="P3667" s="940"/>
      <c r="Q3667" s="890"/>
      <c r="R3667" s="891"/>
      <c r="S3667" s="890"/>
      <c r="T3667" s="891"/>
      <c r="U3667" s="890"/>
      <c r="V3667" s="891"/>
      <c r="W3667" s="890"/>
      <c r="X3667" s="891"/>
      <c r="Y3667" s="890"/>
      <c r="Z3667" s="891"/>
      <c r="AA3667" s="890"/>
      <c r="AB3667" s="891"/>
      <c r="AC3667" s="890"/>
      <c r="AD3667" s="891"/>
      <c r="AE3667" s="164"/>
      <c r="AF3667" s="164"/>
      <c r="AG3667" s="199">
        <f t="shared" si="1408"/>
        <v>0</v>
      </c>
      <c r="AH3667" s="219" t="b">
        <f t="shared" si="1409"/>
        <v>0</v>
      </c>
      <c r="AI3667" s="198" t="str">
        <f t="shared" si="1410"/>
        <v/>
      </c>
      <c r="AJ3667" s="219" t="b">
        <f t="shared" si="1411"/>
        <v>0</v>
      </c>
      <c r="AK3667" s="198" t="str">
        <f t="shared" si="1412"/>
        <v/>
      </c>
      <c r="AL3667" s="219" t="b">
        <f t="shared" si="1413"/>
        <v>0</v>
      </c>
      <c r="AM3667" s="351">
        <f t="shared" si="1414"/>
        <v>0</v>
      </c>
      <c r="AN3667" s="164"/>
      <c r="AO3667" s="164"/>
      <c r="AP3667" s="164"/>
      <c r="AQ3667" s="402">
        <f t="shared" si="1415"/>
        <v>0</v>
      </c>
      <c r="AR3667" s="370" t="str">
        <f>IF(AQ3667=0,"",
IF(SUM($AQ$3585:AQ3667)=1,AS3667,
IF($AQ$5285&gt;SUM($AQ$3585:AQ3667),_xlfn.CONCAT(", ",AS3667),
IF($AQ$5285=SUM($AQ$3585:AQ3667),_xlfn.CONCAT(" y ",AS3667)))))</f>
        <v/>
      </c>
      <c r="AS3667" s="156" t="s">
        <v>5225</v>
      </c>
    </row>
    <row r="3668" spans="1:45" ht="15" customHeight="1">
      <c r="A3668" s="57"/>
      <c r="B3668" s="26"/>
      <c r="C3668" s="716" t="s">
        <v>5226</v>
      </c>
      <c r="D3668" s="716"/>
      <c r="E3668" s="941"/>
      <c r="F3668" s="942"/>
      <c r="G3668" s="942"/>
      <c r="H3668" s="943"/>
      <c r="I3668" s="940"/>
      <c r="J3668" s="940"/>
      <c r="K3668" s="940"/>
      <c r="L3668" s="940"/>
      <c r="M3668" s="940"/>
      <c r="N3668" s="940"/>
      <c r="O3668" s="940"/>
      <c r="P3668" s="940"/>
      <c r="Q3668" s="890"/>
      <c r="R3668" s="891"/>
      <c r="S3668" s="890"/>
      <c r="T3668" s="891"/>
      <c r="U3668" s="890"/>
      <c r="V3668" s="891"/>
      <c r="W3668" s="890"/>
      <c r="X3668" s="891"/>
      <c r="Y3668" s="890"/>
      <c r="Z3668" s="891"/>
      <c r="AA3668" s="890"/>
      <c r="AB3668" s="891"/>
      <c r="AC3668" s="890"/>
      <c r="AD3668" s="891"/>
      <c r="AE3668" s="164"/>
      <c r="AF3668" s="164"/>
      <c r="AG3668" s="199">
        <f t="shared" si="1408"/>
        <v>0</v>
      </c>
      <c r="AH3668" s="219" t="b">
        <f t="shared" si="1409"/>
        <v>0</v>
      </c>
      <c r="AI3668" s="198" t="str">
        <f t="shared" si="1410"/>
        <v/>
      </c>
      <c r="AJ3668" s="219" t="b">
        <f t="shared" si="1411"/>
        <v>0</v>
      </c>
      <c r="AK3668" s="198" t="str">
        <f t="shared" si="1412"/>
        <v/>
      </c>
      <c r="AL3668" s="219" t="b">
        <f t="shared" si="1413"/>
        <v>0</v>
      </c>
      <c r="AM3668" s="351">
        <f t="shared" si="1414"/>
        <v>0</v>
      </c>
      <c r="AN3668" s="164"/>
      <c r="AO3668" s="164"/>
      <c r="AP3668" s="164"/>
      <c r="AQ3668" s="402">
        <f t="shared" si="1415"/>
        <v>0</v>
      </c>
      <c r="AR3668" s="370" t="str">
        <f>IF(AQ3668=0,"",
IF(SUM($AQ$3585:AQ3668)=1,AS3668,
IF($AQ$5285&gt;SUM($AQ$3585:AQ3668),_xlfn.CONCAT(", ",AS3668),
IF($AQ$5285=SUM($AQ$3585:AQ3668),_xlfn.CONCAT(" y ",AS3668)))))</f>
        <v/>
      </c>
      <c r="AS3668" s="156" t="s">
        <v>5227</v>
      </c>
    </row>
    <row r="3669" spans="1:45" ht="15" customHeight="1">
      <c r="A3669" s="57"/>
      <c r="B3669" s="26"/>
      <c r="C3669" s="716" t="s">
        <v>5228</v>
      </c>
      <c r="D3669" s="716"/>
      <c r="E3669" s="941"/>
      <c r="F3669" s="942"/>
      <c r="G3669" s="942"/>
      <c r="H3669" s="943"/>
      <c r="I3669" s="940"/>
      <c r="J3669" s="940"/>
      <c r="K3669" s="940"/>
      <c r="L3669" s="940"/>
      <c r="M3669" s="940"/>
      <c r="N3669" s="940"/>
      <c r="O3669" s="940"/>
      <c r="P3669" s="940"/>
      <c r="Q3669" s="890"/>
      <c r="R3669" s="891"/>
      <c r="S3669" s="890"/>
      <c r="T3669" s="891"/>
      <c r="U3669" s="890"/>
      <c r="V3669" s="891"/>
      <c r="W3669" s="890"/>
      <c r="X3669" s="891"/>
      <c r="Y3669" s="890"/>
      <c r="Z3669" s="891"/>
      <c r="AA3669" s="890"/>
      <c r="AB3669" s="891"/>
      <c r="AC3669" s="890"/>
      <c r="AD3669" s="891"/>
      <c r="AE3669" s="164"/>
      <c r="AF3669" s="164"/>
      <c r="AG3669" s="199">
        <f t="shared" si="1408"/>
        <v>0</v>
      </c>
      <c r="AH3669" s="219" t="b">
        <f t="shared" si="1409"/>
        <v>0</v>
      </c>
      <c r="AI3669" s="198" t="str">
        <f t="shared" si="1410"/>
        <v/>
      </c>
      <c r="AJ3669" s="219" t="b">
        <f t="shared" si="1411"/>
        <v>0</v>
      </c>
      <c r="AK3669" s="198" t="str">
        <f t="shared" si="1412"/>
        <v/>
      </c>
      <c r="AL3669" s="219" t="b">
        <f t="shared" si="1413"/>
        <v>0</v>
      </c>
      <c r="AM3669" s="351">
        <f t="shared" si="1414"/>
        <v>0</v>
      </c>
      <c r="AN3669" s="164"/>
      <c r="AO3669" s="164"/>
      <c r="AP3669" s="164"/>
      <c r="AQ3669" s="402">
        <f t="shared" si="1415"/>
        <v>0</v>
      </c>
      <c r="AR3669" s="370" t="str">
        <f>IF(AQ3669=0,"",
IF(SUM($AQ$3585:AQ3669)=1,AS3669,
IF($AQ$5285&gt;SUM($AQ$3585:AQ3669),_xlfn.CONCAT(", ",AS3669),
IF($AQ$5285=SUM($AQ$3585:AQ3669),_xlfn.CONCAT(" y ",AS3669)))))</f>
        <v/>
      </c>
      <c r="AS3669" s="156" t="s">
        <v>5229</v>
      </c>
    </row>
    <row r="3670" spans="1:45" ht="15" customHeight="1">
      <c r="A3670" s="57"/>
      <c r="B3670" s="26"/>
      <c r="C3670" s="716" t="s">
        <v>5230</v>
      </c>
      <c r="D3670" s="716"/>
      <c r="E3670" s="941"/>
      <c r="F3670" s="942"/>
      <c r="G3670" s="942"/>
      <c r="H3670" s="943"/>
      <c r="I3670" s="940"/>
      <c r="J3670" s="940"/>
      <c r="K3670" s="940"/>
      <c r="L3670" s="940"/>
      <c r="M3670" s="940"/>
      <c r="N3670" s="940"/>
      <c r="O3670" s="940"/>
      <c r="P3670" s="940"/>
      <c r="Q3670" s="890"/>
      <c r="R3670" s="891"/>
      <c r="S3670" s="890"/>
      <c r="T3670" s="891"/>
      <c r="U3670" s="890"/>
      <c r="V3670" s="891"/>
      <c r="W3670" s="890"/>
      <c r="X3670" s="891"/>
      <c r="Y3670" s="890"/>
      <c r="Z3670" s="891"/>
      <c r="AA3670" s="890"/>
      <c r="AB3670" s="891"/>
      <c r="AC3670" s="890"/>
      <c r="AD3670" s="891"/>
      <c r="AE3670" s="164"/>
      <c r="AF3670" s="164"/>
      <c r="AG3670" s="199">
        <f t="shared" si="1408"/>
        <v>0</v>
      </c>
      <c r="AH3670" s="219" t="b">
        <f t="shared" si="1409"/>
        <v>0</v>
      </c>
      <c r="AI3670" s="198" t="str">
        <f t="shared" si="1410"/>
        <v/>
      </c>
      <c r="AJ3670" s="219" t="b">
        <f t="shared" si="1411"/>
        <v>0</v>
      </c>
      <c r="AK3670" s="198" t="str">
        <f t="shared" si="1412"/>
        <v/>
      </c>
      <c r="AL3670" s="219" t="b">
        <f t="shared" si="1413"/>
        <v>0</v>
      </c>
      <c r="AM3670" s="351">
        <f t="shared" si="1414"/>
        <v>0</v>
      </c>
      <c r="AN3670" s="164"/>
      <c r="AO3670" s="164"/>
      <c r="AP3670" s="164"/>
      <c r="AQ3670" s="402">
        <f t="shared" si="1415"/>
        <v>0</v>
      </c>
      <c r="AR3670" s="370" t="str">
        <f>IF(AQ3670=0,"",
IF(SUM($AQ$3585:AQ3670)=1,AS3670,
IF($AQ$5285&gt;SUM($AQ$3585:AQ3670),_xlfn.CONCAT(", ",AS3670),
IF($AQ$5285=SUM($AQ$3585:AQ3670),_xlfn.CONCAT(" y ",AS3670)))))</f>
        <v/>
      </c>
      <c r="AS3670" s="156" t="s">
        <v>5231</v>
      </c>
    </row>
    <row r="3671" spans="1:45" ht="15" customHeight="1">
      <c r="A3671" s="57"/>
      <c r="B3671" s="26"/>
      <c r="C3671" s="716" t="s">
        <v>5232</v>
      </c>
      <c r="D3671" s="716"/>
      <c r="E3671" s="941"/>
      <c r="F3671" s="942"/>
      <c r="G3671" s="942"/>
      <c r="H3671" s="943"/>
      <c r="I3671" s="940"/>
      <c r="J3671" s="940"/>
      <c r="K3671" s="940"/>
      <c r="L3671" s="940"/>
      <c r="M3671" s="940"/>
      <c r="N3671" s="940"/>
      <c r="O3671" s="940"/>
      <c r="P3671" s="940"/>
      <c r="Q3671" s="890"/>
      <c r="R3671" s="891"/>
      <c r="S3671" s="890"/>
      <c r="T3671" s="891"/>
      <c r="U3671" s="890"/>
      <c r="V3671" s="891"/>
      <c r="W3671" s="890"/>
      <c r="X3671" s="891"/>
      <c r="Y3671" s="890"/>
      <c r="Z3671" s="891"/>
      <c r="AA3671" s="890"/>
      <c r="AB3671" s="891"/>
      <c r="AC3671" s="890"/>
      <c r="AD3671" s="891"/>
      <c r="AE3671" s="164"/>
      <c r="AF3671" s="164"/>
      <c r="AG3671" s="199">
        <f t="shared" si="1408"/>
        <v>0</v>
      </c>
      <c r="AH3671" s="219" t="b">
        <f t="shared" si="1409"/>
        <v>0</v>
      </c>
      <c r="AI3671" s="198" t="str">
        <f t="shared" si="1410"/>
        <v/>
      </c>
      <c r="AJ3671" s="219" t="b">
        <f t="shared" si="1411"/>
        <v>0</v>
      </c>
      <c r="AK3671" s="198" t="str">
        <f t="shared" si="1412"/>
        <v/>
      </c>
      <c r="AL3671" s="219" t="b">
        <f t="shared" si="1413"/>
        <v>0</v>
      </c>
      <c r="AM3671" s="351">
        <f t="shared" si="1414"/>
        <v>0</v>
      </c>
      <c r="AN3671" s="164"/>
      <c r="AO3671" s="164"/>
      <c r="AP3671" s="164"/>
      <c r="AQ3671" s="402">
        <f t="shared" si="1415"/>
        <v>0</v>
      </c>
      <c r="AR3671" s="370" t="str">
        <f>IF(AQ3671=0,"",
IF(SUM($AQ$3585:AQ3671)=1,AS3671,
IF($AQ$5285&gt;SUM($AQ$3585:AQ3671),_xlfn.CONCAT(", ",AS3671),
IF($AQ$5285=SUM($AQ$3585:AQ3671),_xlfn.CONCAT(" y ",AS3671)))))</f>
        <v/>
      </c>
      <c r="AS3671" s="156" t="s">
        <v>5233</v>
      </c>
    </row>
    <row r="3672" spans="1:45" ht="15" customHeight="1">
      <c r="A3672" s="57"/>
      <c r="B3672" s="26"/>
      <c r="C3672" s="716" t="s">
        <v>5234</v>
      </c>
      <c r="D3672" s="716"/>
      <c r="E3672" s="941"/>
      <c r="F3672" s="942"/>
      <c r="G3672" s="942"/>
      <c r="H3672" s="943"/>
      <c r="I3672" s="940"/>
      <c r="J3672" s="940"/>
      <c r="K3672" s="940"/>
      <c r="L3672" s="940"/>
      <c r="M3672" s="940"/>
      <c r="N3672" s="940"/>
      <c r="O3672" s="940"/>
      <c r="P3672" s="940"/>
      <c r="Q3672" s="890"/>
      <c r="R3672" s="891"/>
      <c r="S3672" s="890"/>
      <c r="T3672" s="891"/>
      <c r="U3672" s="890"/>
      <c r="V3672" s="891"/>
      <c r="W3672" s="890"/>
      <c r="X3672" s="891"/>
      <c r="Y3672" s="890"/>
      <c r="Z3672" s="891"/>
      <c r="AA3672" s="890"/>
      <c r="AB3672" s="891"/>
      <c r="AC3672" s="890"/>
      <c r="AD3672" s="891"/>
      <c r="AE3672" s="164"/>
      <c r="AF3672" s="164"/>
      <c r="AG3672" s="199">
        <f t="shared" si="1408"/>
        <v>0</v>
      </c>
      <c r="AH3672" s="219" t="b">
        <f t="shared" si="1409"/>
        <v>0</v>
      </c>
      <c r="AI3672" s="198" t="str">
        <f t="shared" si="1410"/>
        <v/>
      </c>
      <c r="AJ3672" s="219" t="b">
        <f t="shared" si="1411"/>
        <v>0</v>
      </c>
      <c r="AK3672" s="198" t="str">
        <f t="shared" si="1412"/>
        <v/>
      </c>
      <c r="AL3672" s="219" t="b">
        <f t="shared" si="1413"/>
        <v>0</v>
      </c>
      <c r="AM3672" s="351">
        <f t="shared" si="1414"/>
        <v>0</v>
      </c>
      <c r="AN3672" s="164"/>
      <c r="AO3672" s="164"/>
      <c r="AP3672" s="164"/>
      <c r="AQ3672" s="402">
        <f t="shared" si="1415"/>
        <v>0</v>
      </c>
      <c r="AR3672" s="370" t="str">
        <f>IF(AQ3672=0,"",
IF(SUM($AQ$3585:AQ3672)=1,AS3672,
IF($AQ$5285&gt;SUM($AQ$3585:AQ3672),_xlfn.CONCAT(", ",AS3672),
IF($AQ$5285=SUM($AQ$3585:AQ3672),_xlfn.CONCAT(" y ",AS3672)))))</f>
        <v/>
      </c>
      <c r="AS3672" s="156" t="s">
        <v>5235</v>
      </c>
    </row>
    <row r="3673" spans="1:45" ht="15" customHeight="1">
      <c r="A3673" s="57"/>
      <c r="B3673" s="26"/>
      <c r="C3673" s="716" t="s">
        <v>5236</v>
      </c>
      <c r="D3673" s="716"/>
      <c r="E3673" s="941"/>
      <c r="F3673" s="942"/>
      <c r="G3673" s="942"/>
      <c r="H3673" s="943"/>
      <c r="I3673" s="940"/>
      <c r="J3673" s="940"/>
      <c r="K3673" s="940"/>
      <c r="L3673" s="940"/>
      <c r="M3673" s="940"/>
      <c r="N3673" s="940"/>
      <c r="O3673" s="940"/>
      <c r="P3673" s="940"/>
      <c r="Q3673" s="890"/>
      <c r="R3673" s="891"/>
      <c r="S3673" s="890"/>
      <c r="T3673" s="891"/>
      <c r="U3673" s="890"/>
      <c r="V3673" s="891"/>
      <c r="W3673" s="890"/>
      <c r="X3673" s="891"/>
      <c r="Y3673" s="890"/>
      <c r="Z3673" s="891"/>
      <c r="AA3673" s="890"/>
      <c r="AB3673" s="891"/>
      <c r="AC3673" s="890"/>
      <c r="AD3673" s="891"/>
      <c r="AE3673" s="164"/>
      <c r="AF3673" s="164"/>
      <c r="AG3673" s="199">
        <f t="shared" si="1408"/>
        <v>0</v>
      </c>
      <c r="AH3673" s="219" t="b">
        <f t="shared" si="1409"/>
        <v>0</v>
      </c>
      <c r="AI3673" s="198" t="str">
        <f t="shared" si="1410"/>
        <v/>
      </c>
      <c r="AJ3673" s="219" t="b">
        <f t="shared" si="1411"/>
        <v>0</v>
      </c>
      <c r="AK3673" s="198" t="str">
        <f t="shared" si="1412"/>
        <v/>
      </c>
      <c r="AL3673" s="219" t="b">
        <f t="shared" si="1413"/>
        <v>0</v>
      </c>
      <c r="AM3673" s="351">
        <f t="shared" si="1414"/>
        <v>0</v>
      </c>
      <c r="AN3673" s="164"/>
      <c r="AO3673" s="164"/>
      <c r="AP3673" s="164"/>
      <c r="AQ3673" s="402">
        <f t="shared" si="1415"/>
        <v>0</v>
      </c>
      <c r="AR3673" s="370" t="str">
        <f>IF(AQ3673=0,"",
IF(SUM($AQ$3585:AQ3673)=1,AS3673,
IF($AQ$5285&gt;SUM($AQ$3585:AQ3673),_xlfn.CONCAT(", ",AS3673),
IF($AQ$5285=SUM($AQ$3585:AQ3673),_xlfn.CONCAT(" y ",AS3673)))))</f>
        <v/>
      </c>
      <c r="AS3673" s="156" t="s">
        <v>5237</v>
      </c>
    </row>
    <row r="3674" spans="1:45" ht="15" customHeight="1">
      <c r="A3674" s="57"/>
      <c r="B3674" s="26"/>
      <c r="C3674" s="716" t="s">
        <v>5238</v>
      </c>
      <c r="D3674" s="716"/>
      <c r="E3674" s="941"/>
      <c r="F3674" s="942"/>
      <c r="G3674" s="942"/>
      <c r="H3674" s="943"/>
      <c r="I3674" s="940"/>
      <c r="J3674" s="940"/>
      <c r="K3674" s="940"/>
      <c r="L3674" s="940"/>
      <c r="M3674" s="940"/>
      <c r="N3674" s="940"/>
      <c r="O3674" s="940"/>
      <c r="P3674" s="940"/>
      <c r="Q3674" s="890"/>
      <c r="R3674" s="891"/>
      <c r="S3674" s="890"/>
      <c r="T3674" s="891"/>
      <c r="U3674" s="890"/>
      <c r="V3674" s="891"/>
      <c r="W3674" s="890"/>
      <c r="X3674" s="891"/>
      <c r="Y3674" s="890"/>
      <c r="Z3674" s="891"/>
      <c r="AA3674" s="890"/>
      <c r="AB3674" s="891"/>
      <c r="AC3674" s="890"/>
      <c r="AD3674" s="891"/>
      <c r="AE3674" s="164"/>
      <c r="AF3674" s="164"/>
      <c r="AG3674" s="199">
        <f t="shared" si="1408"/>
        <v>0</v>
      </c>
      <c r="AH3674" s="219" t="b">
        <f t="shared" si="1409"/>
        <v>0</v>
      </c>
      <c r="AI3674" s="198" t="str">
        <f t="shared" si="1410"/>
        <v/>
      </c>
      <c r="AJ3674" s="219" t="b">
        <f t="shared" si="1411"/>
        <v>0</v>
      </c>
      <c r="AK3674" s="198" t="str">
        <f t="shared" si="1412"/>
        <v/>
      </c>
      <c r="AL3674" s="219" t="b">
        <f t="shared" si="1413"/>
        <v>0</v>
      </c>
      <c r="AM3674" s="351">
        <f t="shared" si="1414"/>
        <v>0</v>
      </c>
      <c r="AN3674" s="164"/>
      <c r="AO3674" s="164"/>
      <c r="AP3674" s="164"/>
      <c r="AQ3674" s="402">
        <f t="shared" si="1415"/>
        <v>0</v>
      </c>
      <c r="AR3674" s="370" t="str">
        <f>IF(AQ3674=0,"",
IF(SUM($AQ$3585:AQ3674)=1,AS3674,
IF($AQ$5285&gt;SUM($AQ$3585:AQ3674),_xlfn.CONCAT(", ",AS3674),
IF($AQ$5285=SUM($AQ$3585:AQ3674),_xlfn.CONCAT(" y ",AS3674)))))</f>
        <v/>
      </c>
      <c r="AS3674" s="156" t="s">
        <v>5239</v>
      </c>
    </row>
    <row r="3675" spans="1:45" ht="15" customHeight="1">
      <c r="A3675" s="57"/>
      <c r="B3675" s="26"/>
      <c r="C3675" s="716" t="s">
        <v>5240</v>
      </c>
      <c r="D3675" s="716"/>
      <c r="E3675" s="941"/>
      <c r="F3675" s="942"/>
      <c r="G3675" s="942"/>
      <c r="H3675" s="943"/>
      <c r="I3675" s="940"/>
      <c r="J3675" s="940"/>
      <c r="K3675" s="940"/>
      <c r="L3675" s="940"/>
      <c r="M3675" s="940"/>
      <c r="N3675" s="940"/>
      <c r="O3675" s="940"/>
      <c r="P3675" s="940"/>
      <c r="Q3675" s="890"/>
      <c r="R3675" s="891"/>
      <c r="S3675" s="890"/>
      <c r="T3675" s="891"/>
      <c r="U3675" s="890"/>
      <c r="V3675" s="891"/>
      <c r="W3675" s="890"/>
      <c r="X3675" s="891"/>
      <c r="Y3675" s="890"/>
      <c r="Z3675" s="891"/>
      <c r="AA3675" s="890"/>
      <c r="AB3675" s="891"/>
      <c r="AC3675" s="890"/>
      <c r="AD3675" s="891"/>
      <c r="AE3675" s="164"/>
      <c r="AF3675" s="164"/>
      <c r="AG3675" s="199">
        <f t="shared" si="1408"/>
        <v>0</v>
      </c>
      <c r="AH3675" s="219" t="b">
        <f t="shared" si="1409"/>
        <v>0</v>
      </c>
      <c r="AI3675" s="198" t="str">
        <f t="shared" si="1410"/>
        <v/>
      </c>
      <c r="AJ3675" s="219" t="b">
        <f t="shared" si="1411"/>
        <v>0</v>
      </c>
      <c r="AK3675" s="198" t="str">
        <f t="shared" si="1412"/>
        <v/>
      </c>
      <c r="AL3675" s="219" t="b">
        <f t="shared" si="1413"/>
        <v>0</v>
      </c>
      <c r="AM3675" s="351">
        <f t="shared" si="1414"/>
        <v>0</v>
      </c>
      <c r="AN3675" s="164"/>
      <c r="AO3675" s="164"/>
      <c r="AP3675" s="164"/>
      <c r="AQ3675" s="402">
        <f t="shared" si="1415"/>
        <v>0</v>
      </c>
      <c r="AR3675" s="370" t="str">
        <f>IF(AQ3675=0,"",
IF(SUM($AQ$3585:AQ3675)=1,AS3675,
IF($AQ$5285&gt;SUM($AQ$3585:AQ3675),_xlfn.CONCAT(", ",AS3675),
IF($AQ$5285=SUM($AQ$3585:AQ3675),_xlfn.CONCAT(" y ",AS3675)))))</f>
        <v/>
      </c>
      <c r="AS3675" s="156" t="s">
        <v>5241</v>
      </c>
    </row>
    <row r="3676" spans="1:45" ht="15" customHeight="1">
      <c r="A3676" s="57"/>
      <c r="B3676" s="26"/>
      <c r="C3676" s="716" t="s">
        <v>5242</v>
      </c>
      <c r="D3676" s="716"/>
      <c r="E3676" s="941"/>
      <c r="F3676" s="942"/>
      <c r="G3676" s="942"/>
      <c r="H3676" s="943"/>
      <c r="I3676" s="940"/>
      <c r="J3676" s="940"/>
      <c r="K3676" s="940"/>
      <c r="L3676" s="940"/>
      <c r="M3676" s="940"/>
      <c r="N3676" s="940"/>
      <c r="O3676" s="940"/>
      <c r="P3676" s="940"/>
      <c r="Q3676" s="890"/>
      <c r="R3676" s="891"/>
      <c r="S3676" s="890"/>
      <c r="T3676" s="891"/>
      <c r="U3676" s="890"/>
      <c r="V3676" s="891"/>
      <c r="W3676" s="890"/>
      <c r="X3676" s="891"/>
      <c r="Y3676" s="890"/>
      <c r="Z3676" s="891"/>
      <c r="AA3676" s="890"/>
      <c r="AB3676" s="891"/>
      <c r="AC3676" s="890"/>
      <c r="AD3676" s="891"/>
      <c r="AE3676" s="164"/>
      <c r="AF3676" s="164"/>
      <c r="AG3676" s="199">
        <f t="shared" si="1408"/>
        <v>0</v>
      </c>
      <c r="AH3676" s="219" t="b">
        <f t="shared" si="1409"/>
        <v>0</v>
      </c>
      <c r="AI3676" s="198" t="str">
        <f t="shared" si="1410"/>
        <v/>
      </c>
      <c r="AJ3676" s="219" t="b">
        <f t="shared" si="1411"/>
        <v>0</v>
      </c>
      <c r="AK3676" s="198" t="str">
        <f t="shared" si="1412"/>
        <v/>
      </c>
      <c r="AL3676" s="219" t="b">
        <f t="shared" si="1413"/>
        <v>0</v>
      </c>
      <c r="AM3676" s="351">
        <f t="shared" si="1414"/>
        <v>0</v>
      </c>
      <c r="AN3676" s="164"/>
      <c r="AO3676" s="164"/>
      <c r="AP3676" s="164"/>
      <c r="AQ3676" s="402">
        <f t="shared" si="1415"/>
        <v>0</v>
      </c>
      <c r="AR3676" s="370" t="str">
        <f>IF(AQ3676=0,"",
IF(SUM($AQ$3585:AQ3676)=1,AS3676,
IF($AQ$5285&gt;SUM($AQ$3585:AQ3676),_xlfn.CONCAT(", ",AS3676),
IF($AQ$5285=SUM($AQ$3585:AQ3676),_xlfn.CONCAT(" y ",AS3676)))))</f>
        <v/>
      </c>
      <c r="AS3676" s="156" t="s">
        <v>5243</v>
      </c>
    </row>
    <row r="3677" spans="1:45" ht="15" customHeight="1">
      <c r="A3677" s="57"/>
      <c r="B3677" s="26"/>
      <c r="C3677" s="716" t="s">
        <v>5244</v>
      </c>
      <c r="D3677" s="716"/>
      <c r="E3677" s="941"/>
      <c r="F3677" s="942"/>
      <c r="G3677" s="942"/>
      <c r="H3677" s="943"/>
      <c r="I3677" s="940"/>
      <c r="J3677" s="940"/>
      <c r="K3677" s="940"/>
      <c r="L3677" s="940"/>
      <c r="M3677" s="940"/>
      <c r="N3677" s="940"/>
      <c r="O3677" s="940"/>
      <c r="P3677" s="940"/>
      <c r="Q3677" s="890"/>
      <c r="R3677" s="891"/>
      <c r="S3677" s="890"/>
      <c r="T3677" s="891"/>
      <c r="U3677" s="890"/>
      <c r="V3677" s="891"/>
      <c r="W3677" s="890"/>
      <c r="X3677" s="891"/>
      <c r="Y3677" s="890"/>
      <c r="Z3677" s="891"/>
      <c r="AA3677" s="890"/>
      <c r="AB3677" s="891"/>
      <c r="AC3677" s="890"/>
      <c r="AD3677" s="891"/>
      <c r="AE3677" s="164"/>
      <c r="AF3677" s="164"/>
      <c r="AG3677" s="199">
        <f t="shared" si="1408"/>
        <v>0</v>
      </c>
      <c r="AH3677" s="219" t="b">
        <f t="shared" si="1409"/>
        <v>0</v>
      </c>
      <c r="AI3677" s="198" t="str">
        <f t="shared" si="1410"/>
        <v/>
      </c>
      <c r="AJ3677" s="219" t="b">
        <f t="shared" si="1411"/>
        <v>0</v>
      </c>
      <c r="AK3677" s="198" t="str">
        <f t="shared" si="1412"/>
        <v/>
      </c>
      <c r="AL3677" s="219" t="b">
        <f t="shared" si="1413"/>
        <v>0</v>
      </c>
      <c r="AM3677" s="351">
        <f t="shared" si="1414"/>
        <v>0</v>
      </c>
      <c r="AN3677" s="164"/>
      <c r="AO3677" s="164"/>
      <c r="AP3677" s="164"/>
      <c r="AQ3677" s="402">
        <f t="shared" si="1415"/>
        <v>0</v>
      </c>
      <c r="AR3677" s="370" t="str">
        <f>IF(AQ3677=0,"",
IF(SUM($AQ$3585:AQ3677)=1,AS3677,
IF($AQ$5285&gt;SUM($AQ$3585:AQ3677),_xlfn.CONCAT(", ",AS3677),
IF($AQ$5285=SUM($AQ$3585:AQ3677),_xlfn.CONCAT(" y ",AS3677)))))</f>
        <v/>
      </c>
      <c r="AS3677" s="156" t="s">
        <v>5245</v>
      </c>
    </row>
    <row r="3678" spans="1:45" ht="15" customHeight="1">
      <c r="A3678" s="57"/>
      <c r="B3678" s="26"/>
      <c r="C3678" s="716" t="s">
        <v>5246</v>
      </c>
      <c r="D3678" s="716"/>
      <c r="E3678" s="941"/>
      <c r="F3678" s="942"/>
      <c r="G3678" s="942"/>
      <c r="H3678" s="943"/>
      <c r="I3678" s="940"/>
      <c r="J3678" s="940"/>
      <c r="K3678" s="940"/>
      <c r="L3678" s="940"/>
      <c r="M3678" s="940"/>
      <c r="N3678" s="940"/>
      <c r="O3678" s="940"/>
      <c r="P3678" s="940"/>
      <c r="Q3678" s="890"/>
      <c r="R3678" s="891"/>
      <c r="S3678" s="890"/>
      <c r="T3678" s="891"/>
      <c r="U3678" s="890"/>
      <c r="V3678" s="891"/>
      <c r="W3678" s="890"/>
      <c r="X3678" s="891"/>
      <c r="Y3678" s="890"/>
      <c r="Z3678" s="891"/>
      <c r="AA3678" s="890"/>
      <c r="AB3678" s="891"/>
      <c r="AC3678" s="890"/>
      <c r="AD3678" s="891"/>
      <c r="AE3678" s="164"/>
      <c r="AF3678" s="164"/>
      <c r="AG3678" s="199">
        <f t="shared" si="1408"/>
        <v>0</v>
      </c>
      <c r="AH3678" s="219" t="b">
        <f t="shared" si="1409"/>
        <v>0</v>
      </c>
      <c r="AI3678" s="198" t="str">
        <f t="shared" si="1410"/>
        <v/>
      </c>
      <c r="AJ3678" s="219" t="b">
        <f t="shared" si="1411"/>
        <v>0</v>
      </c>
      <c r="AK3678" s="198" t="str">
        <f t="shared" si="1412"/>
        <v/>
      </c>
      <c r="AL3678" s="219" t="b">
        <f t="shared" si="1413"/>
        <v>0</v>
      </c>
      <c r="AM3678" s="351">
        <f t="shared" si="1414"/>
        <v>0</v>
      </c>
      <c r="AN3678" s="164"/>
      <c r="AO3678" s="164"/>
      <c r="AP3678" s="164"/>
      <c r="AQ3678" s="402">
        <f t="shared" si="1415"/>
        <v>0</v>
      </c>
      <c r="AR3678" s="370" t="str">
        <f>IF(AQ3678=0,"",
IF(SUM($AQ$3585:AQ3678)=1,AS3678,
IF($AQ$5285&gt;SUM($AQ$3585:AQ3678),_xlfn.CONCAT(", ",AS3678),
IF($AQ$5285=SUM($AQ$3585:AQ3678),_xlfn.CONCAT(" y ",AS3678)))))</f>
        <v/>
      </c>
      <c r="AS3678" s="156" t="s">
        <v>5247</v>
      </c>
    </row>
    <row r="3679" spans="1:45" ht="15" customHeight="1">
      <c r="A3679" s="57"/>
      <c r="B3679" s="26"/>
      <c r="C3679" s="716" t="s">
        <v>5248</v>
      </c>
      <c r="D3679" s="716"/>
      <c r="E3679" s="941"/>
      <c r="F3679" s="942"/>
      <c r="G3679" s="942"/>
      <c r="H3679" s="943"/>
      <c r="I3679" s="940"/>
      <c r="J3679" s="940"/>
      <c r="K3679" s="940"/>
      <c r="L3679" s="940"/>
      <c r="M3679" s="940"/>
      <c r="N3679" s="940"/>
      <c r="O3679" s="940"/>
      <c r="P3679" s="940"/>
      <c r="Q3679" s="890"/>
      <c r="R3679" s="891"/>
      <c r="S3679" s="890"/>
      <c r="T3679" s="891"/>
      <c r="U3679" s="890"/>
      <c r="V3679" s="891"/>
      <c r="W3679" s="890"/>
      <c r="X3679" s="891"/>
      <c r="Y3679" s="890"/>
      <c r="Z3679" s="891"/>
      <c r="AA3679" s="890"/>
      <c r="AB3679" s="891"/>
      <c r="AC3679" s="890"/>
      <c r="AD3679" s="891"/>
      <c r="AE3679" s="164"/>
      <c r="AF3679" s="164"/>
      <c r="AG3679" s="199">
        <f t="shared" si="1408"/>
        <v>0</v>
      </c>
      <c r="AH3679" s="219" t="b">
        <f t="shared" si="1409"/>
        <v>0</v>
      </c>
      <c r="AI3679" s="198" t="str">
        <f t="shared" si="1410"/>
        <v/>
      </c>
      <c r="AJ3679" s="219" t="b">
        <f t="shared" si="1411"/>
        <v>0</v>
      </c>
      <c r="AK3679" s="198" t="str">
        <f t="shared" si="1412"/>
        <v/>
      </c>
      <c r="AL3679" s="219" t="b">
        <f t="shared" si="1413"/>
        <v>0</v>
      </c>
      <c r="AM3679" s="351">
        <f t="shared" si="1414"/>
        <v>0</v>
      </c>
      <c r="AN3679" s="164"/>
      <c r="AO3679" s="164"/>
      <c r="AP3679" s="164"/>
      <c r="AQ3679" s="402">
        <f t="shared" si="1415"/>
        <v>0</v>
      </c>
      <c r="AR3679" s="370" t="str">
        <f>IF(AQ3679=0,"",
IF(SUM($AQ$3585:AQ3679)=1,AS3679,
IF($AQ$5285&gt;SUM($AQ$3585:AQ3679),_xlfn.CONCAT(", ",AS3679),
IF($AQ$5285=SUM($AQ$3585:AQ3679),_xlfn.CONCAT(" y ",AS3679)))))</f>
        <v/>
      </c>
      <c r="AS3679" s="156" t="s">
        <v>5249</v>
      </c>
    </row>
    <row r="3680" spans="1:45" ht="15" customHeight="1">
      <c r="A3680" s="57"/>
      <c r="B3680" s="26"/>
      <c r="C3680" s="716" t="s">
        <v>5250</v>
      </c>
      <c r="D3680" s="716"/>
      <c r="E3680" s="941"/>
      <c r="F3680" s="942"/>
      <c r="G3680" s="942"/>
      <c r="H3680" s="943"/>
      <c r="I3680" s="940"/>
      <c r="J3680" s="940"/>
      <c r="K3680" s="940"/>
      <c r="L3680" s="940"/>
      <c r="M3680" s="940"/>
      <c r="N3680" s="940"/>
      <c r="O3680" s="940"/>
      <c r="P3680" s="940"/>
      <c r="Q3680" s="890"/>
      <c r="R3680" s="891"/>
      <c r="S3680" s="890"/>
      <c r="T3680" s="891"/>
      <c r="U3680" s="890"/>
      <c r="V3680" s="891"/>
      <c r="W3680" s="890"/>
      <c r="X3680" s="891"/>
      <c r="Y3680" s="890"/>
      <c r="Z3680" s="891"/>
      <c r="AA3680" s="890"/>
      <c r="AB3680" s="891"/>
      <c r="AC3680" s="890"/>
      <c r="AD3680" s="891"/>
      <c r="AE3680" s="164"/>
      <c r="AF3680" s="164"/>
      <c r="AG3680" s="199">
        <f t="shared" si="1408"/>
        <v>0</v>
      </c>
      <c r="AH3680" s="219" t="b">
        <f t="shared" si="1409"/>
        <v>0</v>
      </c>
      <c r="AI3680" s="198" t="str">
        <f t="shared" si="1410"/>
        <v/>
      </c>
      <c r="AJ3680" s="219" t="b">
        <f t="shared" si="1411"/>
        <v>0</v>
      </c>
      <c r="AK3680" s="198" t="str">
        <f t="shared" si="1412"/>
        <v/>
      </c>
      <c r="AL3680" s="219" t="b">
        <f t="shared" si="1413"/>
        <v>0</v>
      </c>
      <c r="AM3680" s="351">
        <f t="shared" si="1414"/>
        <v>0</v>
      </c>
      <c r="AN3680" s="164"/>
      <c r="AO3680" s="164"/>
      <c r="AP3680" s="164"/>
      <c r="AQ3680" s="402">
        <f t="shared" si="1415"/>
        <v>0</v>
      </c>
      <c r="AR3680" s="370" t="str">
        <f>IF(AQ3680=0,"",
IF(SUM($AQ$3585:AQ3680)=1,AS3680,
IF($AQ$5285&gt;SUM($AQ$3585:AQ3680),_xlfn.CONCAT(", ",AS3680),
IF($AQ$5285=SUM($AQ$3585:AQ3680),_xlfn.CONCAT(" y ",AS3680)))))</f>
        <v/>
      </c>
      <c r="AS3680" s="156" t="s">
        <v>5251</v>
      </c>
    </row>
    <row r="3681" spans="1:45" ht="15" customHeight="1">
      <c r="A3681" s="57"/>
      <c r="B3681" s="26"/>
      <c r="C3681" s="716" t="s">
        <v>5252</v>
      </c>
      <c r="D3681" s="716"/>
      <c r="E3681" s="941"/>
      <c r="F3681" s="942"/>
      <c r="G3681" s="942"/>
      <c r="H3681" s="943"/>
      <c r="I3681" s="940"/>
      <c r="J3681" s="940"/>
      <c r="K3681" s="940"/>
      <c r="L3681" s="940"/>
      <c r="M3681" s="940"/>
      <c r="N3681" s="940"/>
      <c r="O3681" s="940"/>
      <c r="P3681" s="940"/>
      <c r="Q3681" s="890"/>
      <c r="R3681" s="891"/>
      <c r="S3681" s="890"/>
      <c r="T3681" s="891"/>
      <c r="U3681" s="890"/>
      <c r="V3681" s="891"/>
      <c r="W3681" s="890"/>
      <c r="X3681" s="891"/>
      <c r="Y3681" s="890"/>
      <c r="Z3681" s="891"/>
      <c r="AA3681" s="890"/>
      <c r="AB3681" s="891"/>
      <c r="AC3681" s="890"/>
      <c r="AD3681" s="891"/>
      <c r="AE3681" s="164"/>
      <c r="AF3681" s="164"/>
      <c r="AG3681" s="199">
        <f t="shared" si="1408"/>
        <v>0</v>
      </c>
      <c r="AH3681" s="219" t="b">
        <f t="shared" si="1409"/>
        <v>0</v>
      </c>
      <c r="AI3681" s="198" t="str">
        <f t="shared" si="1410"/>
        <v/>
      </c>
      <c r="AJ3681" s="219" t="b">
        <f t="shared" si="1411"/>
        <v>0</v>
      </c>
      <c r="AK3681" s="198" t="str">
        <f t="shared" si="1412"/>
        <v/>
      </c>
      <c r="AL3681" s="219" t="b">
        <f t="shared" si="1413"/>
        <v>0</v>
      </c>
      <c r="AM3681" s="351">
        <f t="shared" si="1414"/>
        <v>0</v>
      </c>
      <c r="AN3681" s="164"/>
      <c r="AO3681" s="164"/>
      <c r="AP3681" s="164"/>
      <c r="AQ3681" s="402">
        <f t="shared" si="1415"/>
        <v>0</v>
      </c>
      <c r="AR3681" s="370" t="str">
        <f>IF(AQ3681=0,"",
IF(SUM($AQ$3585:AQ3681)=1,AS3681,
IF($AQ$5285&gt;SUM($AQ$3585:AQ3681),_xlfn.CONCAT(", ",AS3681),
IF($AQ$5285=SUM($AQ$3585:AQ3681),_xlfn.CONCAT(" y ",AS3681)))))</f>
        <v/>
      </c>
      <c r="AS3681" s="156" t="s">
        <v>5253</v>
      </c>
    </row>
    <row r="3682" spans="1:45" ht="15" customHeight="1">
      <c r="A3682" s="57"/>
      <c r="B3682" s="26"/>
      <c r="C3682" s="716" t="s">
        <v>5254</v>
      </c>
      <c r="D3682" s="716"/>
      <c r="E3682" s="941"/>
      <c r="F3682" s="942"/>
      <c r="G3682" s="942"/>
      <c r="H3682" s="943"/>
      <c r="I3682" s="940"/>
      <c r="J3682" s="940"/>
      <c r="K3682" s="940"/>
      <c r="L3682" s="940"/>
      <c r="M3682" s="940"/>
      <c r="N3682" s="940"/>
      <c r="O3682" s="940"/>
      <c r="P3682" s="940"/>
      <c r="Q3682" s="890"/>
      <c r="R3682" s="891"/>
      <c r="S3682" s="890"/>
      <c r="T3682" s="891"/>
      <c r="U3682" s="890"/>
      <c r="V3682" s="891"/>
      <c r="W3682" s="890"/>
      <c r="X3682" s="891"/>
      <c r="Y3682" s="890"/>
      <c r="Z3682" s="891"/>
      <c r="AA3682" s="890"/>
      <c r="AB3682" s="891"/>
      <c r="AC3682" s="890"/>
      <c r="AD3682" s="891"/>
      <c r="AE3682" s="164"/>
      <c r="AF3682" s="164"/>
      <c r="AG3682" s="199">
        <f t="shared" si="1408"/>
        <v>0</v>
      </c>
      <c r="AH3682" s="219" t="b">
        <f t="shared" si="1409"/>
        <v>0</v>
      </c>
      <c r="AI3682" s="198" t="str">
        <f t="shared" si="1410"/>
        <v/>
      </c>
      <c r="AJ3682" s="219" t="b">
        <f t="shared" si="1411"/>
        <v>0</v>
      </c>
      <c r="AK3682" s="198" t="str">
        <f t="shared" si="1412"/>
        <v/>
      </c>
      <c r="AL3682" s="219" t="b">
        <f t="shared" si="1413"/>
        <v>0</v>
      </c>
      <c r="AM3682" s="351">
        <f t="shared" si="1414"/>
        <v>0</v>
      </c>
      <c r="AN3682" s="164"/>
      <c r="AO3682" s="164"/>
      <c r="AP3682" s="164"/>
      <c r="AQ3682" s="402">
        <f t="shared" si="1415"/>
        <v>0</v>
      </c>
      <c r="AR3682" s="370" t="str">
        <f>IF(AQ3682=0,"",
IF(SUM($AQ$3585:AQ3682)=1,AS3682,
IF($AQ$5285&gt;SUM($AQ$3585:AQ3682),_xlfn.CONCAT(", ",AS3682),
IF($AQ$5285=SUM($AQ$3585:AQ3682),_xlfn.CONCAT(" y ",AS3682)))))</f>
        <v/>
      </c>
      <c r="AS3682" s="156" t="s">
        <v>5255</v>
      </c>
    </row>
    <row r="3683" spans="1:45" ht="15" customHeight="1">
      <c r="A3683" s="57"/>
      <c r="B3683" s="26"/>
      <c r="C3683" s="716" t="s">
        <v>5256</v>
      </c>
      <c r="D3683" s="716"/>
      <c r="E3683" s="941"/>
      <c r="F3683" s="942"/>
      <c r="G3683" s="942"/>
      <c r="H3683" s="943"/>
      <c r="I3683" s="940"/>
      <c r="J3683" s="940"/>
      <c r="K3683" s="940"/>
      <c r="L3683" s="940"/>
      <c r="M3683" s="940"/>
      <c r="N3683" s="940"/>
      <c r="O3683" s="940"/>
      <c r="P3683" s="940"/>
      <c r="Q3683" s="890"/>
      <c r="R3683" s="891"/>
      <c r="S3683" s="890"/>
      <c r="T3683" s="891"/>
      <c r="U3683" s="890"/>
      <c r="V3683" s="891"/>
      <c r="W3683" s="890"/>
      <c r="X3683" s="891"/>
      <c r="Y3683" s="890"/>
      <c r="Z3683" s="891"/>
      <c r="AA3683" s="890"/>
      <c r="AB3683" s="891"/>
      <c r="AC3683" s="890"/>
      <c r="AD3683" s="891"/>
      <c r="AE3683" s="164"/>
      <c r="AF3683" s="164"/>
      <c r="AG3683" s="199">
        <f t="shared" si="1408"/>
        <v>0</v>
      </c>
      <c r="AH3683" s="219" t="b">
        <f t="shared" si="1409"/>
        <v>0</v>
      </c>
      <c r="AI3683" s="198" t="str">
        <f t="shared" si="1410"/>
        <v/>
      </c>
      <c r="AJ3683" s="219" t="b">
        <f t="shared" si="1411"/>
        <v>0</v>
      </c>
      <c r="AK3683" s="198" t="str">
        <f t="shared" si="1412"/>
        <v/>
      </c>
      <c r="AL3683" s="219" t="b">
        <f t="shared" si="1413"/>
        <v>0</v>
      </c>
      <c r="AM3683" s="351">
        <f t="shared" si="1414"/>
        <v>0</v>
      </c>
      <c r="AN3683" s="164"/>
      <c r="AO3683" s="164"/>
      <c r="AP3683" s="164"/>
      <c r="AQ3683" s="402">
        <f t="shared" si="1415"/>
        <v>0</v>
      </c>
      <c r="AR3683" s="370" t="str">
        <f>IF(AQ3683=0,"",
IF(SUM($AQ$3585:AQ3683)=1,AS3683,
IF($AQ$5285&gt;SUM($AQ$3585:AQ3683),_xlfn.CONCAT(", ",AS3683),
IF($AQ$5285=SUM($AQ$3585:AQ3683),_xlfn.CONCAT(" y ",AS3683)))))</f>
        <v/>
      </c>
      <c r="AS3683" s="156" t="s">
        <v>5257</v>
      </c>
    </row>
    <row r="3684" spans="1:45" ht="15" customHeight="1">
      <c r="A3684" s="57"/>
      <c r="B3684" s="26"/>
      <c r="C3684" s="716" t="s">
        <v>5258</v>
      </c>
      <c r="D3684" s="716"/>
      <c r="E3684" s="941"/>
      <c r="F3684" s="942"/>
      <c r="G3684" s="942"/>
      <c r="H3684" s="943"/>
      <c r="I3684" s="940"/>
      <c r="J3684" s="940"/>
      <c r="K3684" s="940"/>
      <c r="L3684" s="940"/>
      <c r="M3684" s="940"/>
      <c r="N3684" s="940"/>
      <c r="O3684" s="940"/>
      <c r="P3684" s="940"/>
      <c r="Q3684" s="890"/>
      <c r="R3684" s="891"/>
      <c r="S3684" s="890"/>
      <c r="T3684" s="891"/>
      <c r="U3684" s="890"/>
      <c r="V3684" s="891"/>
      <c r="W3684" s="890"/>
      <c r="X3684" s="891"/>
      <c r="Y3684" s="890"/>
      <c r="Z3684" s="891"/>
      <c r="AA3684" s="890"/>
      <c r="AB3684" s="891"/>
      <c r="AC3684" s="890"/>
      <c r="AD3684" s="891"/>
      <c r="AE3684" s="164"/>
      <c r="AF3684" s="164"/>
      <c r="AG3684" s="199">
        <f t="shared" si="1408"/>
        <v>0</v>
      </c>
      <c r="AH3684" s="219" t="b">
        <f t="shared" si="1409"/>
        <v>0</v>
      </c>
      <c r="AI3684" s="198" t="str">
        <f t="shared" si="1410"/>
        <v/>
      </c>
      <c r="AJ3684" s="219" t="b">
        <f t="shared" si="1411"/>
        <v>0</v>
      </c>
      <c r="AK3684" s="198" t="str">
        <f t="shared" si="1412"/>
        <v/>
      </c>
      <c r="AL3684" s="219" t="b">
        <f t="shared" si="1413"/>
        <v>0</v>
      </c>
      <c r="AM3684" s="351">
        <f t="shared" si="1414"/>
        <v>0</v>
      </c>
      <c r="AN3684" s="164"/>
      <c r="AO3684" s="164"/>
      <c r="AP3684" s="164"/>
      <c r="AQ3684" s="402">
        <f t="shared" si="1415"/>
        <v>0</v>
      </c>
      <c r="AR3684" s="370" t="str">
        <f>IF(AQ3684=0,"",
IF(SUM($AQ$3585:AQ3684)=1,AS3684,
IF($AQ$5285&gt;SUM($AQ$3585:AQ3684),_xlfn.CONCAT(", ",AS3684),
IF($AQ$5285=SUM($AQ$3585:AQ3684),_xlfn.CONCAT(" y ",AS3684)))))</f>
        <v/>
      </c>
      <c r="AS3684" s="156" t="s">
        <v>5259</v>
      </c>
    </row>
    <row r="3685" spans="1:45" ht="15" customHeight="1">
      <c r="A3685" s="57"/>
      <c r="B3685" s="26"/>
      <c r="C3685" s="716" t="s">
        <v>5260</v>
      </c>
      <c r="D3685" s="716"/>
      <c r="E3685" s="941"/>
      <c r="F3685" s="942"/>
      <c r="G3685" s="942"/>
      <c r="H3685" s="943"/>
      <c r="I3685" s="940"/>
      <c r="J3685" s="940"/>
      <c r="K3685" s="940"/>
      <c r="L3685" s="940"/>
      <c r="M3685" s="940"/>
      <c r="N3685" s="940"/>
      <c r="O3685" s="940"/>
      <c r="P3685" s="940"/>
      <c r="Q3685" s="890"/>
      <c r="R3685" s="891"/>
      <c r="S3685" s="890"/>
      <c r="T3685" s="891"/>
      <c r="U3685" s="890"/>
      <c r="V3685" s="891"/>
      <c r="W3685" s="890"/>
      <c r="X3685" s="891"/>
      <c r="Y3685" s="890"/>
      <c r="Z3685" s="891"/>
      <c r="AA3685" s="890"/>
      <c r="AB3685" s="891"/>
      <c r="AC3685" s="890"/>
      <c r="AD3685" s="891"/>
      <c r="AE3685" s="164"/>
      <c r="AF3685" s="164"/>
      <c r="AG3685" s="199">
        <f t="shared" si="1408"/>
        <v>0</v>
      </c>
      <c r="AH3685" s="219" t="b">
        <f t="shared" si="1409"/>
        <v>0</v>
      </c>
      <c r="AI3685" s="198" t="str">
        <f t="shared" si="1410"/>
        <v/>
      </c>
      <c r="AJ3685" s="219" t="b">
        <f t="shared" si="1411"/>
        <v>0</v>
      </c>
      <c r="AK3685" s="198" t="str">
        <f t="shared" si="1412"/>
        <v/>
      </c>
      <c r="AL3685" s="219" t="b">
        <f t="shared" si="1413"/>
        <v>0</v>
      </c>
      <c r="AM3685" s="351">
        <f t="shared" si="1414"/>
        <v>0</v>
      </c>
      <c r="AN3685" s="164"/>
      <c r="AO3685" s="164"/>
      <c r="AP3685" s="164"/>
      <c r="AQ3685" s="402">
        <f t="shared" si="1415"/>
        <v>0</v>
      </c>
      <c r="AR3685" s="370" t="str">
        <f>IF(AQ3685=0,"",
IF(SUM($AQ$3585:AQ3685)=1,AS3685,
IF($AQ$5285&gt;SUM($AQ$3585:AQ3685),_xlfn.CONCAT(", ",AS3685),
IF($AQ$5285=SUM($AQ$3585:AQ3685),_xlfn.CONCAT(" y ",AS3685)))))</f>
        <v/>
      </c>
      <c r="AS3685" s="156" t="s">
        <v>5261</v>
      </c>
    </row>
    <row r="3686" spans="1:45" ht="15" customHeight="1">
      <c r="A3686" s="57"/>
      <c r="B3686" s="26"/>
      <c r="C3686" s="716" t="s">
        <v>5262</v>
      </c>
      <c r="D3686" s="716"/>
      <c r="E3686" s="941"/>
      <c r="F3686" s="942"/>
      <c r="G3686" s="942"/>
      <c r="H3686" s="943"/>
      <c r="I3686" s="940"/>
      <c r="J3686" s="940"/>
      <c r="K3686" s="940"/>
      <c r="L3686" s="940"/>
      <c r="M3686" s="940"/>
      <c r="N3686" s="940"/>
      <c r="O3686" s="940"/>
      <c r="P3686" s="940"/>
      <c r="Q3686" s="890"/>
      <c r="R3686" s="891"/>
      <c r="S3686" s="890"/>
      <c r="T3686" s="891"/>
      <c r="U3686" s="890"/>
      <c r="V3686" s="891"/>
      <c r="W3686" s="890"/>
      <c r="X3686" s="891"/>
      <c r="Y3686" s="890"/>
      <c r="Z3686" s="891"/>
      <c r="AA3686" s="890"/>
      <c r="AB3686" s="891"/>
      <c r="AC3686" s="890"/>
      <c r="AD3686" s="891"/>
      <c r="AE3686" s="164"/>
      <c r="AF3686" s="164"/>
      <c r="AG3686" s="199">
        <f t="shared" si="1408"/>
        <v>0</v>
      </c>
      <c r="AH3686" s="219" t="b">
        <f t="shared" si="1409"/>
        <v>0</v>
      </c>
      <c r="AI3686" s="198" t="str">
        <f t="shared" si="1410"/>
        <v/>
      </c>
      <c r="AJ3686" s="219" t="b">
        <f t="shared" si="1411"/>
        <v>0</v>
      </c>
      <c r="AK3686" s="198" t="str">
        <f t="shared" si="1412"/>
        <v/>
      </c>
      <c r="AL3686" s="219" t="b">
        <f t="shared" si="1413"/>
        <v>0</v>
      </c>
      <c r="AM3686" s="351">
        <f t="shared" si="1414"/>
        <v>0</v>
      </c>
      <c r="AN3686" s="164"/>
      <c r="AO3686" s="164"/>
      <c r="AP3686" s="164"/>
      <c r="AQ3686" s="402">
        <f t="shared" si="1415"/>
        <v>0</v>
      </c>
      <c r="AR3686" s="370" t="str">
        <f>IF(AQ3686=0,"",
IF(SUM($AQ$3585:AQ3686)=1,AS3686,
IF($AQ$5285&gt;SUM($AQ$3585:AQ3686),_xlfn.CONCAT(", ",AS3686),
IF($AQ$5285=SUM($AQ$3585:AQ3686),_xlfn.CONCAT(" y ",AS3686)))))</f>
        <v/>
      </c>
      <c r="AS3686" s="156" t="s">
        <v>5263</v>
      </c>
    </row>
    <row r="3687" spans="1:45" ht="15" customHeight="1">
      <c r="A3687" s="57"/>
      <c r="B3687" s="26"/>
      <c r="C3687" s="716" t="s">
        <v>5264</v>
      </c>
      <c r="D3687" s="716"/>
      <c r="E3687" s="941"/>
      <c r="F3687" s="942"/>
      <c r="G3687" s="942"/>
      <c r="H3687" s="943"/>
      <c r="I3687" s="940"/>
      <c r="J3687" s="940"/>
      <c r="K3687" s="940"/>
      <c r="L3687" s="940"/>
      <c r="M3687" s="940"/>
      <c r="N3687" s="940"/>
      <c r="O3687" s="940"/>
      <c r="P3687" s="940"/>
      <c r="Q3687" s="890"/>
      <c r="R3687" s="891"/>
      <c r="S3687" s="890"/>
      <c r="T3687" s="891"/>
      <c r="U3687" s="890"/>
      <c r="V3687" s="891"/>
      <c r="W3687" s="890"/>
      <c r="X3687" s="891"/>
      <c r="Y3687" s="890"/>
      <c r="Z3687" s="891"/>
      <c r="AA3687" s="890"/>
      <c r="AB3687" s="891"/>
      <c r="AC3687" s="890"/>
      <c r="AD3687" s="891"/>
      <c r="AE3687" s="164"/>
      <c r="AF3687" s="164"/>
      <c r="AG3687" s="199">
        <f t="shared" si="1408"/>
        <v>0</v>
      </c>
      <c r="AH3687" s="219" t="b">
        <f t="shared" si="1409"/>
        <v>0</v>
      </c>
      <c r="AI3687" s="198" t="str">
        <f t="shared" si="1410"/>
        <v/>
      </c>
      <c r="AJ3687" s="219" t="b">
        <f t="shared" si="1411"/>
        <v>0</v>
      </c>
      <c r="AK3687" s="198" t="str">
        <f t="shared" si="1412"/>
        <v/>
      </c>
      <c r="AL3687" s="219" t="b">
        <f t="shared" si="1413"/>
        <v>0</v>
      </c>
      <c r="AM3687" s="351">
        <f t="shared" si="1414"/>
        <v>0</v>
      </c>
      <c r="AN3687" s="164"/>
      <c r="AO3687" s="164"/>
      <c r="AP3687" s="164"/>
      <c r="AQ3687" s="402">
        <f t="shared" si="1415"/>
        <v>0</v>
      </c>
      <c r="AR3687" s="370" t="str">
        <f>IF(AQ3687=0,"",
IF(SUM($AQ$3585:AQ3687)=1,AS3687,
IF($AQ$5285&gt;SUM($AQ$3585:AQ3687),_xlfn.CONCAT(", ",AS3687),
IF($AQ$5285=SUM($AQ$3585:AQ3687),_xlfn.CONCAT(" y ",AS3687)))))</f>
        <v/>
      </c>
      <c r="AS3687" s="156" t="s">
        <v>5265</v>
      </c>
    </row>
    <row r="3688" spans="1:45" ht="15" customHeight="1">
      <c r="A3688" s="57"/>
      <c r="B3688" s="26"/>
      <c r="C3688" s="716" t="s">
        <v>5266</v>
      </c>
      <c r="D3688" s="716"/>
      <c r="E3688" s="941"/>
      <c r="F3688" s="942"/>
      <c r="G3688" s="942"/>
      <c r="H3688" s="943"/>
      <c r="I3688" s="940"/>
      <c r="J3688" s="940"/>
      <c r="K3688" s="940"/>
      <c r="L3688" s="940"/>
      <c r="M3688" s="940"/>
      <c r="N3688" s="940"/>
      <c r="O3688" s="940"/>
      <c r="P3688" s="940"/>
      <c r="Q3688" s="890"/>
      <c r="R3688" s="891"/>
      <c r="S3688" s="890"/>
      <c r="T3688" s="891"/>
      <c r="U3688" s="890"/>
      <c r="V3688" s="891"/>
      <c r="W3688" s="890"/>
      <c r="X3688" s="891"/>
      <c r="Y3688" s="890"/>
      <c r="Z3688" s="891"/>
      <c r="AA3688" s="890"/>
      <c r="AB3688" s="891"/>
      <c r="AC3688" s="890"/>
      <c r="AD3688" s="891"/>
      <c r="AE3688" s="164"/>
      <c r="AF3688" s="164"/>
      <c r="AG3688" s="199">
        <f t="shared" si="1408"/>
        <v>0</v>
      </c>
      <c r="AH3688" s="219" t="b">
        <f t="shared" si="1409"/>
        <v>0</v>
      </c>
      <c r="AI3688" s="198" t="str">
        <f t="shared" si="1410"/>
        <v/>
      </c>
      <c r="AJ3688" s="219" t="b">
        <f t="shared" si="1411"/>
        <v>0</v>
      </c>
      <c r="AK3688" s="198" t="str">
        <f t="shared" si="1412"/>
        <v/>
      </c>
      <c r="AL3688" s="219" t="b">
        <f t="shared" si="1413"/>
        <v>0</v>
      </c>
      <c r="AM3688" s="351">
        <f t="shared" si="1414"/>
        <v>0</v>
      </c>
      <c r="AN3688" s="164"/>
      <c r="AO3688" s="164"/>
      <c r="AP3688" s="164"/>
      <c r="AQ3688" s="402">
        <f t="shared" si="1415"/>
        <v>0</v>
      </c>
      <c r="AR3688" s="370" t="str">
        <f>IF(AQ3688=0,"",
IF(SUM($AQ$3585:AQ3688)=1,AS3688,
IF($AQ$5285&gt;SUM($AQ$3585:AQ3688),_xlfn.CONCAT(", ",AS3688),
IF($AQ$5285=SUM($AQ$3585:AQ3688),_xlfn.CONCAT(" y ",AS3688)))))</f>
        <v/>
      </c>
      <c r="AS3688" s="156" t="s">
        <v>5267</v>
      </c>
    </row>
    <row r="3689" spans="1:45" ht="15" customHeight="1">
      <c r="A3689" s="57"/>
      <c r="B3689" s="26"/>
      <c r="C3689" s="716" t="s">
        <v>5268</v>
      </c>
      <c r="D3689" s="716"/>
      <c r="E3689" s="941"/>
      <c r="F3689" s="942"/>
      <c r="G3689" s="942"/>
      <c r="H3689" s="943"/>
      <c r="I3689" s="940"/>
      <c r="J3689" s="940"/>
      <c r="K3689" s="940"/>
      <c r="L3689" s="940"/>
      <c r="M3689" s="940"/>
      <c r="N3689" s="940"/>
      <c r="O3689" s="940"/>
      <c r="P3689" s="940"/>
      <c r="Q3689" s="890"/>
      <c r="R3689" s="891"/>
      <c r="S3689" s="890"/>
      <c r="T3689" s="891"/>
      <c r="U3689" s="890"/>
      <c r="V3689" s="891"/>
      <c r="W3689" s="890"/>
      <c r="X3689" s="891"/>
      <c r="Y3689" s="890"/>
      <c r="Z3689" s="891"/>
      <c r="AA3689" s="890"/>
      <c r="AB3689" s="891"/>
      <c r="AC3689" s="890"/>
      <c r="AD3689" s="891"/>
      <c r="AE3689" s="164"/>
      <c r="AF3689" s="164"/>
      <c r="AG3689" s="199">
        <f t="shared" si="1408"/>
        <v>0</v>
      </c>
      <c r="AH3689" s="219" t="b">
        <f t="shared" si="1409"/>
        <v>0</v>
      </c>
      <c r="AI3689" s="198" t="str">
        <f t="shared" si="1410"/>
        <v/>
      </c>
      <c r="AJ3689" s="219" t="b">
        <f t="shared" si="1411"/>
        <v>0</v>
      </c>
      <c r="AK3689" s="198" t="str">
        <f t="shared" si="1412"/>
        <v/>
      </c>
      <c r="AL3689" s="219" t="b">
        <f t="shared" si="1413"/>
        <v>0</v>
      </c>
      <c r="AM3689" s="351">
        <f t="shared" si="1414"/>
        <v>0</v>
      </c>
      <c r="AN3689" s="164"/>
      <c r="AO3689" s="164"/>
      <c r="AP3689" s="164"/>
      <c r="AQ3689" s="402">
        <f t="shared" si="1415"/>
        <v>0</v>
      </c>
      <c r="AR3689" s="370" t="str">
        <f>IF(AQ3689=0,"",
IF(SUM($AQ$3585:AQ3689)=1,AS3689,
IF($AQ$5285&gt;SUM($AQ$3585:AQ3689),_xlfn.CONCAT(", ",AS3689),
IF($AQ$5285=SUM($AQ$3585:AQ3689),_xlfn.CONCAT(" y ",AS3689)))))</f>
        <v/>
      </c>
      <c r="AS3689" s="156" t="s">
        <v>5269</v>
      </c>
    </row>
    <row r="3690" spans="1:45" ht="15" customHeight="1">
      <c r="A3690" s="57"/>
      <c r="B3690" s="26"/>
      <c r="C3690" s="716" t="s">
        <v>5270</v>
      </c>
      <c r="D3690" s="716"/>
      <c r="E3690" s="941"/>
      <c r="F3690" s="942"/>
      <c r="G3690" s="942"/>
      <c r="H3690" s="943"/>
      <c r="I3690" s="940"/>
      <c r="J3690" s="940"/>
      <c r="K3690" s="940"/>
      <c r="L3690" s="940"/>
      <c r="M3690" s="940"/>
      <c r="N3690" s="940"/>
      <c r="O3690" s="940"/>
      <c r="P3690" s="940"/>
      <c r="Q3690" s="890"/>
      <c r="R3690" s="891"/>
      <c r="S3690" s="890"/>
      <c r="T3690" s="891"/>
      <c r="U3690" s="890"/>
      <c r="V3690" s="891"/>
      <c r="W3690" s="890"/>
      <c r="X3690" s="891"/>
      <c r="Y3690" s="890"/>
      <c r="Z3690" s="891"/>
      <c r="AA3690" s="890"/>
      <c r="AB3690" s="891"/>
      <c r="AC3690" s="890"/>
      <c r="AD3690" s="891"/>
      <c r="AE3690" s="164"/>
      <c r="AF3690" s="164"/>
      <c r="AG3690" s="199">
        <f t="shared" si="1408"/>
        <v>0</v>
      </c>
      <c r="AH3690" s="219" t="b">
        <f t="shared" si="1409"/>
        <v>0</v>
      </c>
      <c r="AI3690" s="198" t="str">
        <f t="shared" si="1410"/>
        <v/>
      </c>
      <c r="AJ3690" s="219" t="b">
        <f t="shared" si="1411"/>
        <v>0</v>
      </c>
      <c r="AK3690" s="198" t="str">
        <f t="shared" si="1412"/>
        <v/>
      </c>
      <c r="AL3690" s="219" t="b">
        <f t="shared" si="1413"/>
        <v>0</v>
      </c>
      <c r="AM3690" s="351">
        <f t="shared" si="1414"/>
        <v>0</v>
      </c>
      <c r="AN3690" s="164"/>
      <c r="AO3690" s="164"/>
      <c r="AP3690" s="164"/>
      <c r="AQ3690" s="402">
        <f t="shared" si="1415"/>
        <v>0</v>
      </c>
      <c r="AR3690" s="370" t="str">
        <f>IF(AQ3690=0,"",
IF(SUM($AQ$3585:AQ3690)=1,AS3690,
IF($AQ$5285&gt;SUM($AQ$3585:AQ3690),_xlfn.CONCAT(", ",AS3690),
IF($AQ$5285=SUM($AQ$3585:AQ3690),_xlfn.CONCAT(" y ",AS3690)))))</f>
        <v/>
      </c>
      <c r="AS3690" s="156" t="s">
        <v>5271</v>
      </c>
    </row>
    <row r="3691" spans="1:45" ht="15" customHeight="1">
      <c r="A3691" s="57"/>
      <c r="B3691" s="26"/>
      <c r="C3691" s="716" t="s">
        <v>5272</v>
      </c>
      <c r="D3691" s="716"/>
      <c r="E3691" s="941"/>
      <c r="F3691" s="942"/>
      <c r="G3691" s="942"/>
      <c r="H3691" s="943"/>
      <c r="I3691" s="940"/>
      <c r="J3691" s="940"/>
      <c r="K3691" s="940"/>
      <c r="L3691" s="940"/>
      <c r="M3691" s="940"/>
      <c r="N3691" s="940"/>
      <c r="O3691" s="940"/>
      <c r="P3691" s="940"/>
      <c r="Q3691" s="890"/>
      <c r="R3691" s="891"/>
      <c r="S3691" s="890"/>
      <c r="T3691" s="891"/>
      <c r="U3691" s="890"/>
      <c r="V3691" s="891"/>
      <c r="W3691" s="890"/>
      <c r="X3691" s="891"/>
      <c r="Y3691" s="890"/>
      <c r="Z3691" s="891"/>
      <c r="AA3691" s="890"/>
      <c r="AB3691" s="891"/>
      <c r="AC3691" s="890"/>
      <c r="AD3691" s="891"/>
      <c r="AE3691" s="164"/>
      <c r="AF3691" s="164"/>
      <c r="AG3691" s="199">
        <f t="shared" si="1408"/>
        <v>0</v>
      </c>
      <c r="AH3691" s="219" t="b">
        <f t="shared" si="1409"/>
        <v>0</v>
      </c>
      <c r="AI3691" s="198" t="str">
        <f t="shared" si="1410"/>
        <v/>
      </c>
      <c r="AJ3691" s="219" t="b">
        <f t="shared" si="1411"/>
        <v>0</v>
      </c>
      <c r="AK3691" s="198" t="str">
        <f t="shared" si="1412"/>
        <v/>
      </c>
      <c r="AL3691" s="219" t="b">
        <f t="shared" si="1413"/>
        <v>0</v>
      </c>
      <c r="AM3691" s="351">
        <f t="shared" si="1414"/>
        <v>0</v>
      </c>
      <c r="AN3691" s="164"/>
      <c r="AO3691" s="164"/>
      <c r="AP3691" s="164"/>
      <c r="AQ3691" s="402">
        <f t="shared" si="1415"/>
        <v>0</v>
      </c>
      <c r="AR3691" s="370" t="str">
        <f>IF(AQ3691=0,"",
IF(SUM($AQ$3585:AQ3691)=1,AS3691,
IF($AQ$5285&gt;SUM($AQ$3585:AQ3691),_xlfn.CONCAT(", ",AS3691),
IF($AQ$5285=SUM($AQ$3585:AQ3691),_xlfn.CONCAT(" y ",AS3691)))))</f>
        <v/>
      </c>
      <c r="AS3691" s="156" t="s">
        <v>5273</v>
      </c>
    </row>
    <row r="3692" spans="1:45" ht="15" customHeight="1">
      <c r="A3692" s="57"/>
      <c r="B3692" s="26"/>
      <c r="C3692" s="716" t="s">
        <v>5274</v>
      </c>
      <c r="D3692" s="716"/>
      <c r="E3692" s="941"/>
      <c r="F3692" s="942"/>
      <c r="G3692" s="942"/>
      <c r="H3692" s="943"/>
      <c r="I3692" s="940"/>
      <c r="J3692" s="940"/>
      <c r="K3692" s="940"/>
      <c r="L3692" s="940"/>
      <c r="M3692" s="940"/>
      <c r="N3692" s="940"/>
      <c r="O3692" s="940"/>
      <c r="P3692" s="940"/>
      <c r="Q3692" s="890"/>
      <c r="R3692" s="891"/>
      <c r="S3692" s="890"/>
      <c r="T3692" s="891"/>
      <c r="U3692" s="890"/>
      <c r="V3692" s="891"/>
      <c r="W3692" s="890"/>
      <c r="X3692" s="891"/>
      <c r="Y3692" s="890"/>
      <c r="Z3692" s="891"/>
      <c r="AA3692" s="890"/>
      <c r="AB3692" s="891"/>
      <c r="AC3692" s="890"/>
      <c r="AD3692" s="891"/>
      <c r="AE3692" s="164"/>
      <c r="AF3692" s="164"/>
      <c r="AG3692" s="199">
        <f t="shared" si="1408"/>
        <v>0</v>
      </c>
      <c r="AH3692" s="219" t="b">
        <f t="shared" si="1409"/>
        <v>0</v>
      </c>
      <c r="AI3692" s="198" t="str">
        <f t="shared" si="1410"/>
        <v/>
      </c>
      <c r="AJ3692" s="219" t="b">
        <f t="shared" si="1411"/>
        <v>0</v>
      </c>
      <c r="AK3692" s="198" t="str">
        <f t="shared" si="1412"/>
        <v/>
      </c>
      <c r="AL3692" s="219" t="b">
        <f t="shared" si="1413"/>
        <v>0</v>
      </c>
      <c r="AM3692" s="351">
        <f t="shared" si="1414"/>
        <v>0</v>
      </c>
      <c r="AN3692" s="164"/>
      <c r="AO3692" s="164"/>
      <c r="AP3692" s="164"/>
      <c r="AQ3692" s="402">
        <f t="shared" si="1415"/>
        <v>0</v>
      </c>
      <c r="AR3692" s="370" t="str">
        <f>IF(AQ3692=0,"",
IF(SUM($AQ$3585:AQ3692)=1,AS3692,
IF($AQ$5285&gt;SUM($AQ$3585:AQ3692),_xlfn.CONCAT(", ",AS3692),
IF($AQ$5285=SUM($AQ$3585:AQ3692),_xlfn.CONCAT(" y ",AS3692)))))</f>
        <v/>
      </c>
      <c r="AS3692" s="156" t="s">
        <v>5275</v>
      </c>
    </row>
    <row r="3693" spans="1:45" ht="15" customHeight="1">
      <c r="A3693" s="57"/>
      <c r="B3693" s="26"/>
      <c r="C3693" s="716" t="s">
        <v>5276</v>
      </c>
      <c r="D3693" s="716"/>
      <c r="E3693" s="941"/>
      <c r="F3693" s="942"/>
      <c r="G3693" s="942"/>
      <c r="H3693" s="943"/>
      <c r="I3693" s="940"/>
      <c r="J3693" s="940"/>
      <c r="K3693" s="940"/>
      <c r="L3693" s="940"/>
      <c r="M3693" s="940"/>
      <c r="N3693" s="940"/>
      <c r="O3693" s="940"/>
      <c r="P3693" s="940"/>
      <c r="Q3693" s="890"/>
      <c r="R3693" s="891"/>
      <c r="S3693" s="890"/>
      <c r="T3693" s="891"/>
      <c r="U3693" s="890"/>
      <c r="V3693" s="891"/>
      <c r="W3693" s="890"/>
      <c r="X3693" s="891"/>
      <c r="Y3693" s="890"/>
      <c r="Z3693" s="891"/>
      <c r="AA3693" s="890"/>
      <c r="AB3693" s="891"/>
      <c r="AC3693" s="890"/>
      <c r="AD3693" s="891"/>
      <c r="AE3693" s="164"/>
      <c r="AF3693" s="164"/>
      <c r="AG3693" s="199">
        <f t="shared" si="1408"/>
        <v>0</v>
      </c>
      <c r="AH3693" s="219" t="b">
        <f t="shared" si="1409"/>
        <v>0</v>
      </c>
      <c r="AI3693" s="198" t="str">
        <f t="shared" si="1410"/>
        <v/>
      </c>
      <c r="AJ3693" s="219" t="b">
        <f t="shared" si="1411"/>
        <v>0</v>
      </c>
      <c r="AK3693" s="198" t="str">
        <f t="shared" si="1412"/>
        <v/>
      </c>
      <c r="AL3693" s="219" t="b">
        <f t="shared" si="1413"/>
        <v>0</v>
      </c>
      <c r="AM3693" s="351">
        <f t="shared" si="1414"/>
        <v>0</v>
      </c>
      <c r="AN3693" s="164"/>
      <c r="AO3693" s="164"/>
      <c r="AP3693" s="164"/>
      <c r="AQ3693" s="402">
        <f t="shared" si="1415"/>
        <v>0</v>
      </c>
      <c r="AR3693" s="370" t="str">
        <f>IF(AQ3693=0,"",
IF(SUM($AQ$3585:AQ3693)=1,AS3693,
IF($AQ$5285&gt;SUM($AQ$3585:AQ3693),_xlfn.CONCAT(", ",AS3693),
IF($AQ$5285=SUM($AQ$3585:AQ3693),_xlfn.CONCAT(" y ",AS3693)))))</f>
        <v/>
      </c>
      <c r="AS3693" s="156" t="s">
        <v>5277</v>
      </c>
    </row>
    <row r="3694" spans="1:45" ht="15" customHeight="1">
      <c r="A3694" s="57"/>
      <c r="B3694" s="26"/>
      <c r="C3694" s="716" t="s">
        <v>5278</v>
      </c>
      <c r="D3694" s="716"/>
      <c r="E3694" s="941"/>
      <c r="F3694" s="942"/>
      <c r="G3694" s="942"/>
      <c r="H3694" s="943"/>
      <c r="I3694" s="940"/>
      <c r="J3694" s="940"/>
      <c r="K3694" s="940"/>
      <c r="L3694" s="940"/>
      <c r="M3694" s="940"/>
      <c r="N3694" s="940"/>
      <c r="O3694" s="940"/>
      <c r="P3694" s="940"/>
      <c r="Q3694" s="890"/>
      <c r="R3694" s="891"/>
      <c r="S3694" s="890"/>
      <c r="T3694" s="891"/>
      <c r="U3694" s="890"/>
      <c r="V3694" s="891"/>
      <c r="W3694" s="890"/>
      <c r="X3694" s="891"/>
      <c r="Y3694" s="890"/>
      <c r="Z3694" s="891"/>
      <c r="AA3694" s="890"/>
      <c r="AB3694" s="891"/>
      <c r="AC3694" s="890"/>
      <c r="AD3694" s="891"/>
      <c r="AE3694" s="164"/>
      <c r="AF3694" s="164"/>
      <c r="AG3694" s="199">
        <f t="shared" si="1408"/>
        <v>0</v>
      </c>
      <c r="AH3694" s="219" t="b">
        <f t="shared" si="1409"/>
        <v>0</v>
      </c>
      <c r="AI3694" s="198" t="str">
        <f t="shared" si="1410"/>
        <v/>
      </c>
      <c r="AJ3694" s="219" t="b">
        <f t="shared" si="1411"/>
        <v>0</v>
      </c>
      <c r="AK3694" s="198" t="str">
        <f t="shared" si="1412"/>
        <v/>
      </c>
      <c r="AL3694" s="219" t="b">
        <f t="shared" si="1413"/>
        <v>0</v>
      </c>
      <c r="AM3694" s="351">
        <f t="shared" si="1414"/>
        <v>0</v>
      </c>
      <c r="AN3694" s="164"/>
      <c r="AO3694" s="164"/>
      <c r="AP3694" s="164"/>
      <c r="AQ3694" s="402">
        <f t="shared" si="1415"/>
        <v>0</v>
      </c>
      <c r="AR3694" s="370" t="str">
        <f>IF(AQ3694=0,"",
IF(SUM($AQ$3585:AQ3694)=1,AS3694,
IF($AQ$5285&gt;SUM($AQ$3585:AQ3694),_xlfn.CONCAT(", ",AS3694),
IF($AQ$5285=SUM($AQ$3585:AQ3694),_xlfn.CONCAT(" y ",AS3694)))))</f>
        <v/>
      </c>
      <c r="AS3694" s="156" t="s">
        <v>5279</v>
      </c>
    </row>
    <row r="3695" spans="1:45" ht="15" customHeight="1">
      <c r="A3695" s="57"/>
      <c r="B3695" s="26"/>
      <c r="C3695" s="716" t="s">
        <v>5280</v>
      </c>
      <c r="D3695" s="716"/>
      <c r="E3695" s="941"/>
      <c r="F3695" s="942"/>
      <c r="G3695" s="942"/>
      <c r="H3695" s="943"/>
      <c r="I3695" s="940"/>
      <c r="J3695" s="940"/>
      <c r="K3695" s="940"/>
      <c r="L3695" s="940"/>
      <c r="M3695" s="940"/>
      <c r="N3695" s="940"/>
      <c r="O3695" s="940"/>
      <c r="P3695" s="940"/>
      <c r="Q3695" s="890"/>
      <c r="R3695" s="891"/>
      <c r="S3695" s="890"/>
      <c r="T3695" s="891"/>
      <c r="U3695" s="890"/>
      <c r="V3695" s="891"/>
      <c r="W3695" s="890"/>
      <c r="X3695" s="891"/>
      <c r="Y3695" s="890"/>
      <c r="Z3695" s="891"/>
      <c r="AA3695" s="890"/>
      <c r="AB3695" s="891"/>
      <c r="AC3695" s="890"/>
      <c r="AD3695" s="891"/>
      <c r="AE3695" s="164"/>
      <c r="AF3695" s="164"/>
      <c r="AG3695" s="199">
        <f t="shared" si="1408"/>
        <v>0</v>
      </c>
      <c r="AH3695" s="219" t="b">
        <f t="shared" si="1409"/>
        <v>0</v>
      </c>
      <c r="AI3695" s="198" t="str">
        <f t="shared" si="1410"/>
        <v/>
      </c>
      <c r="AJ3695" s="219" t="b">
        <f t="shared" si="1411"/>
        <v>0</v>
      </c>
      <c r="AK3695" s="198" t="str">
        <f t="shared" si="1412"/>
        <v/>
      </c>
      <c r="AL3695" s="219" t="b">
        <f t="shared" si="1413"/>
        <v>0</v>
      </c>
      <c r="AM3695" s="351">
        <f t="shared" si="1414"/>
        <v>0</v>
      </c>
      <c r="AN3695" s="164"/>
      <c r="AO3695" s="164"/>
      <c r="AP3695" s="164"/>
      <c r="AQ3695" s="402">
        <f t="shared" si="1415"/>
        <v>0</v>
      </c>
      <c r="AR3695" s="370" t="str">
        <f>IF(AQ3695=0,"",
IF(SUM($AQ$3585:AQ3695)=1,AS3695,
IF($AQ$5285&gt;SUM($AQ$3585:AQ3695),_xlfn.CONCAT(", ",AS3695),
IF($AQ$5285=SUM($AQ$3585:AQ3695),_xlfn.CONCAT(" y ",AS3695)))))</f>
        <v/>
      </c>
      <c r="AS3695" s="156" t="s">
        <v>5281</v>
      </c>
    </row>
    <row r="3696" spans="1:45" ht="15" customHeight="1">
      <c r="A3696" s="57"/>
      <c r="B3696" s="26"/>
      <c r="C3696" s="716" t="s">
        <v>5282</v>
      </c>
      <c r="D3696" s="716"/>
      <c r="E3696" s="941"/>
      <c r="F3696" s="942"/>
      <c r="G3696" s="942"/>
      <c r="H3696" s="943"/>
      <c r="I3696" s="940"/>
      <c r="J3696" s="940"/>
      <c r="K3696" s="940"/>
      <c r="L3696" s="940"/>
      <c r="M3696" s="940"/>
      <c r="N3696" s="940"/>
      <c r="O3696" s="940"/>
      <c r="P3696" s="940"/>
      <c r="Q3696" s="890"/>
      <c r="R3696" s="891"/>
      <c r="S3696" s="890"/>
      <c r="T3696" s="891"/>
      <c r="U3696" s="890"/>
      <c r="V3696" s="891"/>
      <c r="W3696" s="890"/>
      <c r="X3696" s="891"/>
      <c r="Y3696" s="890"/>
      <c r="Z3696" s="891"/>
      <c r="AA3696" s="890"/>
      <c r="AB3696" s="891"/>
      <c r="AC3696" s="890"/>
      <c r="AD3696" s="891"/>
      <c r="AE3696" s="164"/>
      <c r="AF3696" s="164"/>
      <c r="AG3696" s="199">
        <f t="shared" si="1408"/>
        <v>0</v>
      </c>
      <c r="AH3696" s="219" t="b">
        <f t="shared" si="1409"/>
        <v>0</v>
      </c>
      <c r="AI3696" s="198" t="str">
        <f t="shared" si="1410"/>
        <v/>
      </c>
      <c r="AJ3696" s="219" t="b">
        <f t="shared" si="1411"/>
        <v>0</v>
      </c>
      <c r="AK3696" s="198" t="str">
        <f t="shared" si="1412"/>
        <v/>
      </c>
      <c r="AL3696" s="219" t="b">
        <f t="shared" si="1413"/>
        <v>0</v>
      </c>
      <c r="AM3696" s="351">
        <f t="shared" si="1414"/>
        <v>0</v>
      </c>
      <c r="AN3696" s="164"/>
      <c r="AO3696" s="164"/>
      <c r="AP3696" s="164"/>
      <c r="AQ3696" s="402">
        <f t="shared" si="1415"/>
        <v>0</v>
      </c>
      <c r="AR3696" s="370" t="str">
        <f>IF(AQ3696=0,"",
IF(SUM($AQ$3585:AQ3696)=1,AS3696,
IF($AQ$5285&gt;SUM($AQ$3585:AQ3696),_xlfn.CONCAT(", ",AS3696),
IF($AQ$5285=SUM($AQ$3585:AQ3696),_xlfn.CONCAT(" y ",AS3696)))))</f>
        <v/>
      </c>
      <c r="AS3696" s="156" t="s">
        <v>5283</v>
      </c>
    </row>
    <row r="3697" spans="1:45" ht="15" customHeight="1">
      <c r="A3697" s="57"/>
      <c r="B3697" s="26"/>
      <c r="C3697" s="716" t="s">
        <v>5284</v>
      </c>
      <c r="D3697" s="716"/>
      <c r="E3697" s="941"/>
      <c r="F3697" s="942"/>
      <c r="G3697" s="942"/>
      <c r="H3697" s="943"/>
      <c r="I3697" s="940"/>
      <c r="J3697" s="940"/>
      <c r="K3697" s="940"/>
      <c r="L3697" s="940"/>
      <c r="M3697" s="940"/>
      <c r="N3697" s="940"/>
      <c r="O3697" s="940"/>
      <c r="P3697" s="940"/>
      <c r="Q3697" s="890"/>
      <c r="R3697" s="891"/>
      <c r="S3697" s="890"/>
      <c r="T3697" s="891"/>
      <c r="U3697" s="890"/>
      <c r="V3697" s="891"/>
      <c r="W3697" s="890"/>
      <c r="X3697" s="891"/>
      <c r="Y3697" s="890"/>
      <c r="Z3697" s="891"/>
      <c r="AA3697" s="890"/>
      <c r="AB3697" s="891"/>
      <c r="AC3697" s="890"/>
      <c r="AD3697" s="891"/>
      <c r="AE3697" s="164"/>
      <c r="AF3697" s="164"/>
      <c r="AG3697" s="199">
        <f t="shared" si="1408"/>
        <v>0</v>
      </c>
      <c r="AH3697" s="219" t="b">
        <f t="shared" si="1409"/>
        <v>0</v>
      </c>
      <c r="AI3697" s="198" t="str">
        <f t="shared" si="1410"/>
        <v/>
      </c>
      <c r="AJ3697" s="219" t="b">
        <f t="shared" si="1411"/>
        <v>0</v>
      </c>
      <c r="AK3697" s="198" t="str">
        <f t="shared" si="1412"/>
        <v/>
      </c>
      <c r="AL3697" s="219" t="b">
        <f t="shared" si="1413"/>
        <v>0</v>
      </c>
      <c r="AM3697" s="351">
        <f t="shared" si="1414"/>
        <v>0</v>
      </c>
      <c r="AN3697" s="164"/>
      <c r="AO3697" s="164"/>
      <c r="AP3697" s="164"/>
      <c r="AQ3697" s="402">
        <f t="shared" si="1415"/>
        <v>0</v>
      </c>
      <c r="AR3697" s="370" t="str">
        <f>IF(AQ3697=0,"",
IF(SUM($AQ$3585:AQ3697)=1,AS3697,
IF($AQ$5285&gt;SUM($AQ$3585:AQ3697),_xlfn.CONCAT(", ",AS3697),
IF($AQ$5285=SUM($AQ$3585:AQ3697),_xlfn.CONCAT(" y ",AS3697)))))</f>
        <v/>
      </c>
      <c r="AS3697" s="156" t="s">
        <v>5285</v>
      </c>
    </row>
    <row r="3698" spans="1:45" ht="15" customHeight="1">
      <c r="A3698" s="57"/>
      <c r="B3698" s="26"/>
      <c r="C3698" s="716" t="s">
        <v>5286</v>
      </c>
      <c r="D3698" s="716"/>
      <c r="E3698" s="941"/>
      <c r="F3698" s="942"/>
      <c r="G3698" s="942"/>
      <c r="H3698" s="943"/>
      <c r="I3698" s="940"/>
      <c r="J3698" s="940"/>
      <c r="K3698" s="940"/>
      <c r="L3698" s="940"/>
      <c r="M3698" s="940"/>
      <c r="N3698" s="940"/>
      <c r="O3698" s="940"/>
      <c r="P3698" s="940"/>
      <c r="Q3698" s="890"/>
      <c r="R3698" s="891"/>
      <c r="S3698" s="890"/>
      <c r="T3698" s="891"/>
      <c r="U3698" s="890"/>
      <c r="V3698" s="891"/>
      <c r="W3698" s="890"/>
      <c r="X3698" s="891"/>
      <c r="Y3698" s="890"/>
      <c r="Z3698" s="891"/>
      <c r="AA3698" s="890"/>
      <c r="AB3698" s="891"/>
      <c r="AC3698" s="890"/>
      <c r="AD3698" s="891"/>
      <c r="AE3698" s="164"/>
      <c r="AF3698" s="164"/>
      <c r="AG3698" s="199">
        <f t="shared" si="1408"/>
        <v>0</v>
      </c>
      <c r="AH3698" s="219" t="b">
        <f t="shared" si="1409"/>
        <v>0</v>
      </c>
      <c r="AI3698" s="198" t="str">
        <f t="shared" si="1410"/>
        <v/>
      </c>
      <c r="AJ3698" s="219" t="b">
        <f t="shared" si="1411"/>
        <v>0</v>
      </c>
      <c r="AK3698" s="198" t="str">
        <f t="shared" si="1412"/>
        <v/>
      </c>
      <c r="AL3698" s="219" t="b">
        <f t="shared" si="1413"/>
        <v>0</v>
      </c>
      <c r="AM3698" s="351">
        <f t="shared" si="1414"/>
        <v>0</v>
      </c>
      <c r="AN3698" s="164"/>
      <c r="AO3698" s="164"/>
      <c r="AP3698" s="164"/>
      <c r="AQ3698" s="402">
        <f t="shared" si="1415"/>
        <v>0</v>
      </c>
      <c r="AR3698" s="370" t="str">
        <f>IF(AQ3698=0,"",
IF(SUM($AQ$3585:AQ3698)=1,AS3698,
IF($AQ$5285&gt;SUM($AQ$3585:AQ3698),_xlfn.CONCAT(", ",AS3698),
IF($AQ$5285=SUM($AQ$3585:AQ3698),_xlfn.CONCAT(" y ",AS3698)))))</f>
        <v/>
      </c>
      <c r="AS3698" s="156" t="s">
        <v>5287</v>
      </c>
    </row>
    <row r="3699" spans="1:45" ht="15" customHeight="1">
      <c r="A3699" s="57"/>
      <c r="B3699" s="26"/>
      <c r="C3699" s="716" t="s">
        <v>5288</v>
      </c>
      <c r="D3699" s="716"/>
      <c r="E3699" s="941"/>
      <c r="F3699" s="942"/>
      <c r="G3699" s="942"/>
      <c r="H3699" s="943"/>
      <c r="I3699" s="940"/>
      <c r="J3699" s="940"/>
      <c r="K3699" s="940"/>
      <c r="L3699" s="940"/>
      <c r="M3699" s="940"/>
      <c r="N3699" s="940"/>
      <c r="O3699" s="940"/>
      <c r="P3699" s="940"/>
      <c r="Q3699" s="890"/>
      <c r="R3699" s="891"/>
      <c r="S3699" s="890"/>
      <c r="T3699" s="891"/>
      <c r="U3699" s="890"/>
      <c r="V3699" s="891"/>
      <c r="W3699" s="890"/>
      <c r="X3699" s="891"/>
      <c r="Y3699" s="890"/>
      <c r="Z3699" s="891"/>
      <c r="AA3699" s="890"/>
      <c r="AB3699" s="891"/>
      <c r="AC3699" s="890"/>
      <c r="AD3699" s="891"/>
      <c r="AE3699" s="164"/>
      <c r="AF3699" s="164"/>
      <c r="AG3699" s="199">
        <f t="shared" si="1408"/>
        <v>0</v>
      </c>
      <c r="AH3699" s="219" t="b">
        <f t="shared" si="1409"/>
        <v>0</v>
      </c>
      <c r="AI3699" s="198" t="str">
        <f t="shared" si="1410"/>
        <v/>
      </c>
      <c r="AJ3699" s="219" t="b">
        <f t="shared" si="1411"/>
        <v>0</v>
      </c>
      <c r="AK3699" s="198" t="str">
        <f t="shared" si="1412"/>
        <v/>
      </c>
      <c r="AL3699" s="219" t="b">
        <f t="shared" si="1413"/>
        <v>0</v>
      </c>
      <c r="AM3699" s="351">
        <f t="shared" si="1414"/>
        <v>0</v>
      </c>
      <c r="AN3699" s="164"/>
      <c r="AO3699" s="164"/>
      <c r="AP3699" s="164"/>
      <c r="AQ3699" s="402">
        <f t="shared" si="1415"/>
        <v>0</v>
      </c>
      <c r="AR3699" s="370" t="str">
        <f>IF(AQ3699=0,"",
IF(SUM($AQ$3585:AQ3699)=1,AS3699,
IF($AQ$5285&gt;SUM($AQ$3585:AQ3699),_xlfn.CONCAT(", ",AS3699),
IF($AQ$5285=SUM($AQ$3585:AQ3699),_xlfn.CONCAT(" y ",AS3699)))))</f>
        <v/>
      </c>
      <c r="AS3699" s="156" t="s">
        <v>5289</v>
      </c>
    </row>
    <row r="3700" spans="1:45" ht="15" customHeight="1">
      <c r="A3700" s="57"/>
      <c r="B3700" s="26"/>
      <c r="C3700" s="716" t="s">
        <v>5290</v>
      </c>
      <c r="D3700" s="716"/>
      <c r="E3700" s="941"/>
      <c r="F3700" s="942"/>
      <c r="G3700" s="942"/>
      <c r="H3700" s="943"/>
      <c r="I3700" s="940"/>
      <c r="J3700" s="940"/>
      <c r="K3700" s="940"/>
      <c r="L3700" s="940"/>
      <c r="M3700" s="940"/>
      <c r="N3700" s="940"/>
      <c r="O3700" s="940"/>
      <c r="P3700" s="940"/>
      <c r="Q3700" s="890"/>
      <c r="R3700" s="891"/>
      <c r="S3700" s="890"/>
      <c r="T3700" s="891"/>
      <c r="U3700" s="890"/>
      <c r="V3700" s="891"/>
      <c r="W3700" s="890"/>
      <c r="X3700" s="891"/>
      <c r="Y3700" s="890"/>
      <c r="Z3700" s="891"/>
      <c r="AA3700" s="890"/>
      <c r="AB3700" s="891"/>
      <c r="AC3700" s="890"/>
      <c r="AD3700" s="891"/>
      <c r="AE3700" s="164"/>
      <c r="AF3700" s="164"/>
      <c r="AG3700" s="199">
        <f t="shared" si="1408"/>
        <v>0</v>
      </c>
      <c r="AH3700" s="219" t="b">
        <f t="shared" si="1409"/>
        <v>0</v>
      </c>
      <c r="AI3700" s="198" t="str">
        <f t="shared" si="1410"/>
        <v/>
      </c>
      <c r="AJ3700" s="219" t="b">
        <f t="shared" si="1411"/>
        <v>0</v>
      </c>
      <c r="AK3700" s="198" t="str">
        <f t="shared" si="1412"/>
        <v/>
      </c>
      <c r="AL3700" s="219" t="b">
        <f t="shared" si="1413"/>
        <v>0</v>
      </c>
      <c r="AM3700" s="351">
        <f t="shared" si="1414"/>
        <v>0</v>
      </c>
      <c r="AN3700" s="164"/>
      <c r="AO3700" s="164"/>
      <c r="AP3700" s="164"/>
      <c r="AQ3700" s="402">
        <f t="shared" si="1415"/>
        <v>0</v>
      </c>
      <c r="AR3700" s="370" t="str">
        <f>IF(AQ3700=0,"",
IF(SUM($AQ$3585:AQ3700)=1,AS3700,
IF($AQ$5285&gt;SUM($AQ$3585:AQ3700),_xlfn.CONCAT(", ",AS3700),
IF($AQ$5285=SUM($AQ$3585:AQ3700),_xlfn.CONCAT(" y ",AS3700)))))</f>
        <v/>
      </c>
      <c r="AS3700" s="156" t="s">
        <v>5291</v>
      </c>
    </row>
    <row r="3701" spans="1:45" ht="15" customHeight="1">
      <c r="A3701" s="57"/>
      <c r="B3701" s="26"/>
      <c r="C3701" s="716" t="s">
        <v>5292</v>
      </c>
      <c r="D3701" s="716"/>
      <c r="E3701" s="941"/>
      <c r="F3701" s="942"/>
      <c r="G3701" s="942"/>
      <c r="H3701" s="943"/>
      <c r="I3701" s="940"/>
      <c r="J3701" s="940"/>
      <c r="K3701" s="940"/>
      <c r="L3701" s="940"/>
      <c r="M3701" s="940"/>
      <c r="N3701" s="940"/>
      <c r="O3701" s="940"/>
      <c r="P3701" s="940"/>
      <c r="Q3701" s="890"/>
      <c r="R3701" s="891"/>
      <c r="S3701" s="890"/>
      <c r="T3701" s="891"/>
      <c r="U3701" s="890"/>
      <c r="V3701" s="891"/>
      <c r="W3701" s="890"/>
      <c r="X3701" s="891"/>
      <c r="Y3701" s="890"/>
      <c r="Z3701" s="891"/>
      <c r="AA3701" s="890"/>
      <c r="AB3701" s="891"/>
      <c r="AC3701" s="890"/>
      <c r="AD3701" s="891"/>
      <c r="AE3701" s="164"/>
      <c r="AF3701" s="164"/>
      <c r="AG3701" s="199">
        <f t="shared" si="1408"/>
        <v>0</v>
      </c>
      <c r="AH3701" s="219" t="b">
        <f t="shared" si="1409"/>
        <v>0</v>
      </c>
      <c r="AI3701" s="198" t="str">
        <f t="shared" si="1410"/>
        <v/>
      </c>
      <c r="AJ3701" s="219" t="b">
        <f t="shared" si="1411"/>
        <v>0</v>
      </c>
      <c r="AK3701" s="198" t="str">
        <f t="shared" si="1412"/>
        <v/>
      </c>
      <c r="AL3701" s="219" t="b">
        <f t="shared" si="1413"/>
        <v>0</v>
      </c>
      <c r="AM3701" s="351">
        <f t="shared" si="1414"/>
        <v>0</v>
      </c>
      <c r="AN3701" s="164"/>
      <c r="AO3701" s="164"/>
      <c r="AP3701" s="164"/>
      <c r="AQ3701" s="402">
        <f t="shared" si="1415"/>
        <v>0</v>
      </c>
      <c r="AR3701" s="370" t="str">
        <f>IF(AQ3701=0,"",
IF(SUM($AQ$3585:AQ3701)=1,AS3701,
IF($AQ$5285&gt;SUM($AQ$3585:AQ3701),_xlfn.CONCAT(", ",AS3701),
IF($AQ$5285=SUM($AQ$3585:AQ3701),_xlfn.CONCAT(" y ",AS3701)))))</f>
        <v/>
      </c>
      <c r="AS3701" s="156" t="s">
        <v>5293</v>
      </c>
    </row>
    <row r="3702" spans="1:45" ht="15" customHeight="1">
      <c r="A3702" s="57"/>
      <c r="B3702" s="26"/>
      <c r="C3702" s="716" t="s">
        <v>5294</v>
      </c>
      <c r="D3702" s="716"/>
      <c r="E3702" s="941"/>
      <c r="F3702" s="942"/>
      <c r="G3702" s="942"/>
      <c r="H3702" s="943"/>
      <c r="I3702" s="940"/>
      <c r="J3702" s="940"/>
      <c r="K3702" s="940"/>
      <c r="L3702" s="940"/>
      <c r="M3702" s="940"/>
      <c r="N3702" s="940"/>
      <c r="O3702" s="940"/>
      <c r="P3702" s="940"/>
      <c r="Q3702" s="890"/>
      <c r="R3702" s="891"/>
      <c r="S3702" s="890"/>
      <c r="T3702" s="891"/>
      <c r="U3702" s="890"/>
      <c r="V3702" s="891"/>
      <c r="W3702" s="890"/>
      <c r="X3702" s="891"/>
      <c r="Y3702" s="890"/>
      <c r="Z3702" s="891"/>
      <c r="AA3702" s="890"/>
      <c r="AB3702" s="891"/>
      <c r="AC3702" s="890"/>
      <c r="AD3702" s="891"/>
      <c r="AE3702" s="164"/>
      <c r="AF3702" s="164"/>
      <c r="AG3702" s="199">
        <f t="shared" si="1408"/>
        <v>0</v>
      </c>
      <c r="AH3702" s="219" t="b">
        <f t="shared" si="1409"/>
        <v>0</v>
      </c>
      <c r="AI3702" s="198" t="str">
        <f t="shared" si="1410"/>
        <v/>
      </c>
      <c r="AJ3702" s="219" t="b">
        <f t="shared" si="1411"/>
        <v>0</v>
      </c>
      <c r="AK3702" s="198" t="str">
        <f t="shared" si="1412"/>
        <v/>
      </c>
      <c r="AL3702" s="219" t="b">
        <f t="shared" si="1413"/>
        <v>0</v>
      </c>
      <c r="AM3702" s="351">
        <f t="shared" si="1414"/>
        <v>0</v>
      </c>
      <c r="AN3702" s="164"/>
      <c r="AO3702" s="164"/>
      <c r="AP3702" s="164"/>
      <c r="AQ3702" s="402">
        <f t="shared" si="1415"/>
        <v>0</v>
      </c>
      <c r="AR3702" s="370" t="str">
        <f>IF(AQ3702=0,"",
IF(SUM($AQ$3585:AQ3702)=1,AS3702,
IF($AQ$5285&gt;SUM($AQ$3585:AQ3702),_xlfn.CONCAT(", ",AS3702),
IF($AQ$5285=SUM($AQ$3585:AQ3702),_xlfn.CONCAT(" y ",AS3702)))))</f>
        <v/>
      </c>
      <c r="AS3702" s="156" t="s">
        <v>5295</v>
      </c>
    </row>
    <row r="3703" spans="1:45" ht="15" customHeight="1">
      <c r="A3703" s="57"/>
      <c r="B3703" s="26"/>
      <c r="C3703" s="716" t="s">
        <v>5296</v>
      </c>
      <c r="D3703" s="716"/>
      <c r="E3703" s="941"/>
      <c r="F3703" s="942"/>
      <c r="G3703" s="942"/>
      <c r="H3703" s="943"/>
      <c r="I3703" s="940"/>
      <c r="J3703" s="940"/>
      <c r="K3703" s="940"/>
      <c r="L3703" s="940"/>
      <c r="M3703" s="940"/>
      <c r="N3703" s="940"/>
      <c r="O3703" s="940"/>
      <c r="P3703" s="940"/>
      <c r="Q3703" s="890"/>
      <c r="R3703" s="891"/>
      <c r="S3703" s="890"/>
      <c r="T3703" s="891"/>
      <c r="U3703" s="890"/>
      <c r="V3703" s="891"/>
      <c r="W3703" s="890"/>
      <c r="X3703" s="891"/>
      <c r="Y3703" s="890"/>
      <c r="Z3703" s="891"/>
      <c r="AA3703" s="890"/>
      <c r="AB3703" s="891"/>
      <c r="AC3703" s="890"/>
      <c r="AD3703" s="891"/>
      <c r="AE3703" s="164"/>
      <c r="AF3703" s="164"/>
      <c r="AG3703" s="199">
        <f t="shared" si="1408"/>
        <v>0</v>
      </c>
      <c r="AH3703" s="219" t="b">
        <f t="shared" si="1409"/>
        <v>0</v>
      </c>
      <c r="AI3703" s="198" t="str">
        <f t="shared" si="1410"/>
        <v/>
      </c>
      <c r="AJ3703" s="219" t="b">
        <f t="shared" si="1411"/>
        <v>0</v>
      </c>
      <c r="AK3703" s="198" t="str">
        <f t="shared" si="1412"/>
        <v/>
      </c>
      <c r="AL3703" s="219" t="b">
        <f t="shared" si="1413"/>
        <v>0</v>
      </c>
      <c r="AM3703" s="351">
        <f t="shared" si="1414"/>
        <v>0</v>
      </c>
      <c r="AN3703" s="164"/>
      <c r="AO3703" s="164"/>
      <c r="AP3703" s="164"/>
      <c r="AQ3703" s="402">
        <f t="shared" si="1415"/>
        <v>0</v>
      </c>
      <c r="AR3703" s="370" t="str">
        <f>IF(AQ3703=0,"",
IF(SUM($AQ$3585:AQ3703)=1,AS3703,
IF($AQ$5285&gt;SUM($AQ$3585:AQ3703),_xlfn.CONCAT(", ",AS3703),
IF($AQ$5285=SUM($AQ$3585:AQ3703),_xlfn.CONCAT(" y ",AS3703)))))</f>
        <v/>
      </c>
      <c r="AS3703" s="156" t="s">
        <v>5297</v>
      </c>
    </row>
    <row r="3704" spans="1:45" ht="15" customHeight="1">
      <c r="A3704" s="57"/>
      <c r="B3704" s="26"/>
      <c r="C3704" s="716" t="s">
        <v>5298</v>
      </c>
      <c r="D3704" s="716"/>
      <c r="E3704" s="941"/>
      <c r="F3704" s="942"/>
      <c r="G3704" s="942"/>
      <c r="H3704" s="943"/>
      <c r="I3704" s="940"/>
      <c r="J3704" s="940"/>
      <c r="K3704" s="940"/>
      <c r="L3704" s="940"/>
      <c r="M3704" s="940"/>
      <c r="N3704" s="940"/>
      <c r="O3704" s="940"/>
      <c r="P3704" s="940"/>
      <c r="Q3704" s="890"/>
      <c r="R3704" s="891"/>
      <c r="S3704" s="890"/>
      <c r="T3704" s="891"/>
      <c r="U3704" s="890"/>
      <c r="V3704" s="891"/>
      <c r="W3704" s="890"/>
      <c r="X3704" s="891"/>
      <c r="Y3704" s="890"/>
      <c r="Z3704" s="891"/>
      <c r="AA3704" s="890"/>
      <c r="AB3704" s="891"/>
      <c r="AC3704" s="890"/>
      <c r="AD3704" s="891"/>
      <c r="AE3704" s="164"/>
      <c r="AF3704" s="164"/>
      <c r="AG3704" s="199">
        <f t="shared" si="1408"/>
        <v>0</v>
      </c>
      <c r="AH3704" s="219" t="b">
        <f t="shared" si="1409"/>
        <v>0</v>
      </c>
      <c r="AI3704" s="198" t="str">
        <f t="shared" si="1410"/>
        <v/>
      </c>
      <c r="AJ3704" s="219" t="b">
        <f t="shared" si="1411"/>
        <v>0</v>
      </c>
      <c r="AK3704" s="198" t="str">
        <f t="shared" si="1412"/>
        <v/>
      </c>
      <c r="AL3704" s="219" t="b">
        <f t="shared" si="1413"/>
        <v>0</v>
      </c>
      <c r="AM3704" s="351">
        <f t="shared" si="1414"/>
        <v>0</v>
      </c>
      <c r="AN3704" s="164"/>
      <c r="AO3704" s="164"/>
      <c r="AP3704" s="164"/>
      <c r="AQ3704" s="402">
        <f t="shared" si="1415"/>
        <v>0</v>
      </c>
      <c r="AR3704" s="370" t="str">
        <f>IF(AQ3704=0,"",
IF(SUM($AQ$3585:AQ3704)=1,AS3704,
IF($AQ$5285&gt;SUM($AQ$3585:AQ3704),_xlfn.CONCAT(", ",AS3704),
IF($AQ$5285=SUM($AQ$3585:AQ3704),_xlfn.CONCAT(" y ",AS3704)))))</f>
        <v/>
      </c>
      <c r="AS3704" s="156" t="s">
        <v>5299</v>
      </c>
    </row>
    <row r="3705" spans="1:45" ht="15" customHeight="1">
      <c r="A3705" s="57"/>
      <c r="B3705" s="26"/>
      <c r="C3705" s="716" t="s">
        <v>6058</v>
      </c>
      <c r="D3705" s="716"/>
      <c r="E3705" s="941"/>
      <c r="F3705" s="942"/>
      <c r="G3705" s="942"/>
      <c r="H3705" s="943"/>
      <c r="I3705" s="940"/>
      <c r="J3705" s="940"/>
      <c r="K3705" s="940"/>
      <c r="L3705" s="940"/>
      <c r="M3705" s="940"/>
      <c r="N3705" s="940"/>
      <c r="O3705" s="940"/>
      <c r="P3705" s="940"/>
      <c r="Q3705" s="890"/>
      <c r="R3705" s="891"/>
      <c r="S3705" s="890"/>
      <c r="T3705" s="891"/>
      <c r="U3705" s="890"/>
      <c r="V3705" s="891"/>
      <c r="W3705" s="890"/>
      <c r="X3705" s="891"/>
      <c r="Y3705" s="890"/>
      <c r="Z3705" s="891"/>
      <c r="AA3705" s="890"/>
      <c r="AB3705" s="891"/>
      <c r="AC3705" s="890"/>
      <c r="AD3705" s="891"/>
      <c r="AE3705" s="164"/>
      <c r="AF3705" s="164"/>
      <c r="AG3705" s="199">
        <f t="shared" si="1408"/>
        <v>0</v>
      </c>
      <c r="AH3705" s="219" t="b">
        <f t="shared" si="1409"/>
        <v>0</v>
      </c>
      <c r="AI3705" s="198" t="str">
        <f t="shared" si="1410"/>
        <v/>
      </c>
      <c r="AJ3705" s="219" t="b">
        <f t="shared" si="1411"/>
        <v>0</v>
      </c>
      <c r="AK3705" s="198" t="str">
        <f t="shared" si="1412"/>
        <v/>
      </c>
      <c r="AL3705" s="219" t="b">
        <f t="shared" si="1413"/>
        <v>0</v>
      </c>
      <c r="AM3705" s="351">
        <f t="shared" si="1414"/>
        <v>0</v>
      </c>
      <c r="AN3705" s="164"/>
      <c r="AO3705" s="164"/>
      <c r="AP3705" s="164"/>
      <c r="AQ3705" s="402">
        <f t="shared" si="1415"/>
        <v>0</v>
      </c>
      <c r="AR3705" s="370" t="str">
        <f>IF(AQ3705=0,"",
IF(SUM($AQ$3585:AQ3705)=1,AS3705,
IF($AQ$5285&gt;SUM($AQ$3585:AQ3705),_xlfn.CONCAT(", ",AS3705),
IF($AQ$5285=SUM($AQ$3585:AQ3705),_xlfn.CONCAT(" y ",AS3705)))))</f>
        <v/>
      </c>
      <c r="AS3705" s="156" t="s">
        <v>6059</v>
      </c>
    </row>
    <row r="3706" spans="1:45" ht="15" customHeight="1">
      <c r="A3706" s="57"/>
      <c r="B3706" s="26"/>
      <c r="C3706" s="716" t="s">
        <v>6060</v>
      </c>
      <c r="D3706" s="716"/>
      <c r="E3706" s="941"/>
      <c r="F3706" s="942"/>
      <c r="G3706" s="942"/>
      <c r="H3706" s="943"/>
      <c r="I3706" s="940"/>
      <c r="J3706" s="940"/>
      <c r="K3706" s="940"/>
      <c r="L3706" s="940"/>
      <c r="M3706" s="940"/>
      <c r="N3706" s="940"/>
      <c r="O3706" s="940"/>
      <c r="P3706" s="940"/>
      <c r="Q3706" s="890"/>
      <c r="R3706" s="891"/>
      <c r="S3706" s="890"/>
      <c r="T3706" s="891"/>
      <c r="U3706" s="890"/>
      <c r="V3706" s="891"/>
      <c r="W3706" s="890"/>
      <c r="X3706" s="891"/>
      <c r="Y3706" s="890"/>
      <c r="Z3706" s="891"/>
      <c r="AA3706" s="890"/>
      <c r="AB3706" s="891"/>
      <c r="AC3706" s="890"/>
      <c r="AD3706" s="891"/>
      <c r="AE3706" s="164"/>
      <c r="AF3706" s="164"/>
      <c r="AG3706" s="199">
        <f t="shared" si="1408"/>
        <v>0</v>
      </c>
      <c r="AH3706" s="219" t="b">
        <f t="shared" si="1409"/>
        <v>0</v>
      </c>
      <c r="AI3706" s="198" t="str">
        <f t="shared" si="1410"/>
        <v/>
      </c>
      <c r="AJ3706" s="219" t="b">
        <f t="shared" si="1411"/>
        <v>0</v>
      </c>
      <c r="AK3706" s="198" t="str">
        <f t="shared" si="1412"/>
        <v/>
      </c>
      <c r="AL3706" s="219" t="b">
        <f t="shared" si="1413"/>
        <v>0</v>
      </c>
      <c r="AM3706" s="351">
        <f t="shared" si="1414"/>
        <v>0</v>
      </c>
      <c r="AN3706" s="164"/>
      <c r="AO3706" s="164"/>
      <c r="AP3706" s="164"/>
      <c r="AQ3706" s="402">
        <f t="shared" si="1415"/>
        <v>0</v>
      </c>
      <c r="AR3706" s="370" t="str">
        <f>IF(AQ3706=0,"",
IF(SUM($AQ$3585:AQ3706)=1,AS3706,
IF($AQ$5285&gt;SUM($AQ$3585:AQ3706),_xlfn.CONCAT(", ",AS3706),
IF($AQ$5285=SUM($AQ$3585:AQ3706),_xlfn.CONCAT(" y ",AS3706)))))</f>
        <v/>
      </c>
      <c r="AS3706" s="156" t="s">
        <v>6061</v>
      </c>
    </row>
    <row r="3707" spans="1:45" ht="15" customHeight="1">
      <c r="A3707" s="57"/>
      <c r="B3707" s="26"/>
      <c r="C3707" s="716" t="s">
        <v>6062</v>
      </c>
      <c r="D3707" s="716"/>
      <c r="E3707" s="941"/>
      <c r="F3707" s="942"/>
      <c r="G3707" s="942"/>
      <c r="H3707" s="943"/>
      <c r="I3707" s="940"/>
      <c r="J3707" s="940"/>
      <c r="K3707" s="940"/>
      <c r="L3707" s="940"/>
      <c r="M3707" s="940"/>
      <c r="N3707" s="940"/>
      <c r="O3707" s="940"/>
      <c r="P3707" s="940"/>
      <c r="Q3707" s="890"/>
      <c r="R3707" s="891"/>
      <c r="S3707" s="890"/>
      <c r="T3707" s="891"/>
      <c r="U3707" s="890"/>
      <c r="V3707" s="891"/>
      <c r="W3707" s="890"/>
      <c r="X3707" s="891"/>
      <c r="Y3707" s="890"/>
      <c r="Z3707" s="891"/>
      <c r="AA3707" s="890"/>
      <c r="AB3707" s="891"/>
      <c r="AC3707" s="890"/>
      <c r="AD3707" s="891"/>
      <c r="AE3707" s="164"/>
      <c r="AF3707" s="164"/>
      <c r="AG3707" s="199">
        <f t="shared" si="1408"/>
        <v>0</v>
      </c>
      <c r="AH3707" s="219" t="b">
        <f t="shared" si="1409"/>
        <v>0</v>
      </c>
      <c r="AI3707" s="198" t="str">
        <f t="shared" si="1410"/>
        <v/>
      </c>
      <c r="AJ3707" s="219" t="b">
        <f t="shared" si="1411"/>
        <v>0</v>
      </c>
      <c r="AK3707" s="198" t="str">
        <f t="shared" si="1412"/>
        <v/>
      </c>
      <c r="AL3707" s="219" t="b">
        <f t="shared" si="1413"/>
        <v>0</v>
      </c>
      <c r="AM3707" s="351">
        <f t="shared" si="1414"/>
        <v>0</v>
      </c>
      <c r="AN3707" s="164"/>
      <c r="AO3707" s="164"/>
      <c r="AP3707" s="164"/>
      <c r="AQ3707" s="402">
        <f t="shared" si="1415"/>
        <v>0</v>
      </c>
      <c r="AR3707" s="370" t="str">
        <f>IF(AQ3707=0,"",
IF(SUM($AQ$3585:AQ3707)=1,AS3707,
IF($AQ$5285&gt;SUM($AQ$3585:AQ3707),_xlfn.CONCAT(", ",AS3707),
IF($AQ$5285=SUM($AQ$3585:AQ3707),_xlfn.CONCAT(" y ",AS3707)))))</f>
        <v/>
      </c>
      <c r="AS3707" s="156" t="s">
        <v>6063</v>
      </c>
    </row>
    <row r="3708" spans="1:45" ht="15" customHeight="1">
      <c r="A3708" s="57"/>
      <c r="B3708" s="26"/>
      <c r="C3708" s="716" t="s">
        <v>6064</v>
      </c>
      <c r="D3708" s="716"/>
      <c r="E3708" s="941"/>
      <c r="F3708" s="942"/>
      <c r="G3708" s="942"/>
      <c r="H3708" s="943"/>
      <c r="I3708" s="940"/>
      <c r="J3708" s="940"/>
      <c r="K3708" s="940"/>
      <c r="L3708" s="940"/>
      <c r="M3708" s="940"/>
      <c r="N3708" s="940"/>
      <c r="O3708" s="940"/>
      <c r="P3708" s="940"/>
      <c r="Q3708" s="890"/>
      <c r="R3708" s="891"/>
      <c r="S3708" s="890"/>
      <c r="T3708" s="891"/>
      <c r="U3708" s="890"/>
      <c r="V3708" s="891"/>
      <c r="W3708" s="890"/>
      <c r="X3708" s="891"/>
      <c r="Y3708" s="890"/>
      <c r="Z3708" s="891"/>
      <c r="AA3708" s="890"/>
      <c r="AB3708" s="891"/>
      <c r="AC3708" s="890"/>
      <c r="AD3708" s="891"/>
      <c r="AE3708" s="164"/>
      <c r="AF3708" s="164"/>
      <c r="AG3708" s="199">
        <f t="shared" si="1408"/>
        <v>0</v>
      </c>
      <c r="AH3708" s="219" t="b">
        <f t="shared" si="1409"/>
        <v>0</v>
      </c>
      <c r="AI3708" s="198" t="str">
        <f t="shared" si="1410"/>
        <v/>
      </c>
      <c r="AJ3708" s="219" t="b">
        <f t="shared" si="1411"/>
        <v>0</v>
      </c>
      <c r="AK3708" s="198" t="str">
        <f t="shared" si="1412"/>
        <v/>
      </c>
      <c r="AL3708" s="219" t="b">
        <f t="shared" si="1413"/>
        <v>0</v>
      </c>
      <c r="AM3708" s="351">
        <f t="shared" si="1414"/>
        <v>0</v>
      </c>
      <c r="AN3708" s="164"/>
      <c r="AO3708" s="164"/>
      <c r="AP3708" s="164"/>
      <c r="AQ3708" s="402">
        <f t="shared" si="1415"/>
        <v>0</v>
      </c>
      <c r="AR3708" s="370" t="str">
        <f>IF(AQ3708=0,"",
IF(SUM($AQ$3585:AQ3708)=1,AS3708,
IF($AQ$5285&gt;SUM($AQ$3585:AQ3708),_xlfn.CONCAT(", ",AS3708),
IF($AQ$5285=SUM($AQ$3585:AQ3708),_xlfn.CONCAT(" y ",AS3708)))))</f>
        <v/>
      </c>
      <c r="AS3708" s="156" t="s">
        <v>6065</v>
      </c>
    </row>
    <row r="3709" spans="1:45" ht="15" customHeight="1">
      <c r="A3709" s="57"/>
      <c r="B3709" s="26"/>
      <c r="C3709" s="716" t="s">
        <v>6066</v>
      </c>
      <c r="D3709" s="716"/>
      <c r="E3709" s="941"/>
      <c r="F3709" s="942"/>
      <c r="G3709" s="942"/>
      <c r="H3709" s="943"/>
      <c r="I3709" s="940"/>
      <c r="J3709" s="940"/>
      <c r="K3709" s="940"/>
      <c r="L3709" s="940"/>
      <c r="M3709" s="940"/>
      <c r="N3709" s="940"/>
      <c r="O3709" s="940"/>
      <c r="P3709" s="940"/>
      <c r="Q3709" s="890"/>
      <c r="R3709" s="891"/>
      <c r="S3709" s="890"/>
      <c r="T3709" s="891"/>
      <c r="U3709" s="890"/>
      <c r="V3709" s="891"/>
      <c r="W3709" s="890"/>
      <c r="X3709" s="891"/>
      <c r="Y3709" s="890"/>
      <c r="Z3709" s="891"/>
      <c r="AA3709" s="890"/>
      <c r="AB3709" s="891"/>
      <c r="AC3709" s="890"/>
      <c r="AD3709" s="891"/>
      <c r="AE3709" s="164"/>
      <c r="AF3709" s="164"/>
      <c r="AG3709" s="199">
        <f t="shared" si="1408"/>
        <v>0</v>
      </c>
      <c r="AH3709" s="219" t="b">
        <f t="shared" si="1409"/>
        <v>0</v>
      </c>
      <c r="AI3709" s="198" t="str">
        <f t="shared" si="1410"/>
        <v/>
      </c>
      <c r="AJ3709" s="219" t="b">
        <f t="shared" si="1411"/>
        <v>0</v>
      </c>
      <c r="AK3709" s="198" t="str">
        <f t="shared" si="1412"/>
        <v/>
      </c>
      <c r="AL3709" s="219" t="b">
        <f t="shared" si="1413"/>
        <v>0</v>
      </c>
      <c r="AM3709" s="351">
        <f t="shared" si="1414"/>
        <v>0</v>
      </c>
      <c r="AN3709" s="164"/>
      <c r="AO3709" s="164"/>
      <c r="AP3709" s="164"/>
      <c r="AQ3709" s="402">
        <f t="shared" si="1415"/>
        <v>0</v>
      </c>
      <c r="AR3709" s="370" t="str">
        <f>IF(AQ3709=0,"",
IF(SUM($AQ$3585:AQ3709)=1,AS3709,
IF($AQ$5285&gt;SUM($AQ$3585:AQ3709),_xlfn.CONCAT(", ",AS3709),
IF($AQ$5285=SUM($AQ$3585:AQ3709),_xlfn.CONCAT(" y ",AS3709)))))</f>
        <v/>
      </c>
      <c r="AS3709" s="156" t="s">
        <v>6067</v>
      </c>
    </row>
    <row r="3710" spans="1:45" ht="15" customHeight="1">
      <c r="A3710" s="57"/>
      <c r="B3710" s="26"/>
      <c r="C3710" s="716" t="s">
        <v>6068</v>
      </c>
      <c r="D3710" s="716"/>
      <c r="E3710" s="941"/>
      <c r="F3710" s="942"/>
      <c r="G3710" s="942"/>
      <c r="H3710" s="943"/>
      <c r="I3710" s="940"/>
      <c r="J3710" s="940"/>
      <c r="K3710" s="940"/>
      <c r="L3710" s="940"/>
      <c r="M3710" s="940"/>
      <c r="N3710" s="940"/>
      <c r="O3710" s="940"/>
      <c r="P3710" s="940"/>
      <c r="Q3710" s="890"/>
      <c r="R3710" s="891"/>
      <c r="S3710" s="890"/>
      <c r="T3710" s="891"/>
      <c r="U3710" s="890"/>
      <c r="V3710" s="891"/>
      <c r="W3710" s="890"/>
      <c r="X3710" s="891"/>
      <c r="Y3710" s="890"/>
      <c r="Z3710" s="891"/>
      <c r="AA3710" s="890"/>
      <c r="AB3710" s="891"/>
      <c r="AC3710" s="890"/>
      <c r="AD3710" s="891"/>
      <c r="AE3710" s="164"/>
      <c r="AF3710" s="164"/>
      <c r="AG3710" s="199">
        <f t="shared" si="1408"/>
        <v>0</v>
      </c>
      <c r="AH3710" s="219" t="b">
        <f t="shared" si="1409"/>
        <v>0</v>
      </c>
      <c r="AI3710" s="198" t="str">
        <f t="shared" si="1410"/>
        <v/>
      </c>
      <c r="AJ3710" s="219" t="b">
        <f t="shared" si="1411"/>
        <v>0</v>
      </c>
      <c r="AK3710" s="198" t="str">
        <f t="shared" si="1412"/>
        <v/>
      </c>
      <c r="AL3710" s="219" t="b">
        <f t="shared" si="1413"/>
        <v>0</v>
      </c>
      <c r="AM3710" s="351">
        <f t="shared" si="1414"/>
        <v>0</v>
      </c>
      <c r="AN3710" s="164"/>
      <c r="AO3710" s="164"/>
      <c r="AP3710" s="164"/>
      <c r="AQ3710" s="402">
        <f t="shared" si="1415"/>
        <v>0</v>
      </c>
      <c r="AR3710" s="370" t="str">
        <f>IF(AQ3710=0,"",
IF(SUM($AQ$3585:AQ3710)=1,AS3710,
IF($AQ$5285&gt;SUM($AQ$3585:AQ3710),_xlfn.CONCAT(", ",AS3710),
IF($AQ$5285=SUM($AQ$3585:AQ3710),_xlfn.CONCAT(" y ",AS3710)))))</f>
        <v/>
      </c>
      <c r="AS3710" s="156" t="s">
        <v>6069</v>
      </c>
    </row>
    <row r="3711" spans="1:45" ht="15" customHeight="1">
      <c r="A3711" s="57"/>
      <c r="B3711" s="26"/>
      <c r="C3711" s="716" t="s">
        <v>6070</v>
      </c>
      <c r="D3711" s="716"/>
      <c r="E3711" s="941"/>
      <c r="F3711" s="942"/>
      <c r="G3711" s="942"/>
      <c r="H3711" s="943"/>
      <c r="I3711" s="940"/>
      <c r="J3711" s="940"/>
      <c r="K3711" s="940"/>
      <c r="L3711" s="940"/>
      <c r="M3711" s="940"/>
      <c r="N3711" s="940"/>
      <c r="O3711" s="940"/>
      <c r="P3711" s="940"/>
      <c r="Q3711" s="890"/>
      <c r="R3711" s="891"/>
      <c r="S3711" s="890"/>
      <c r="T3711" s="891"/>
      <c r="U3711" s="890"/>
      <c r="V3711" s="891"/>
      <c r="W3711" s="890"/>
      <c r="X3711" s="891"/>
      <c r="Y3711" s="890"/>
      <c r="Z3711" s="891"/>
      <c r="AA3711" s="890"/>
      <c r="AB3711" s="891"/>
      <c r="AC3711" s="890"/>
      <c r="AD3711" s="891"/>
      <c r="AE3711" s="164"/>
      <c r="AF3711" s="164"/>
      <c r="AG3711" s="199">
        <f t="shared" si="1408"/>
        <v>0</v>
      </c>
      <c r="AH3711" s="219" t="b">
        <f t="shared" si="1409"/>
        <v>0</v>
      </c>
      <c r="AI3711" s="198" t="str">
        <f t="shared" si="1410"/>
        <v/>
      </c>
      <c r="AJ3711" s="219" t="b">
        <f t="shared" si="1411"/>
        <v>0</v>
      </c>
      <c r="AK3711" s="198" t="str">
        <f t="shared" si="1412"/>
        <v/>
      </c>
      <c r="AL3711" s="219" t="b">
        <f t="shared" si="1413"/>
        <v>0</v>
      </c>
      <c r="AM3711" s="351">
        <f t="shared" si="1414"/>
        <v>0</v>
      </c>
      <c r="AN3711" s="164"/>
      <c r="AO3711" s="164"/>
      <c r="AP3711" s="164"/>
      <c r="AQ3711" s="402">
        <f t="shared" si="1415"/>
        <v>0</v>
      </c>
      <c r="AR3711" s="370" t="str">
        <f>IF(AQ3711=0,"",
IF(SUM($AQ$3585:AQ3711)=1,AS3711,
IF($AQ$5285&gt;SUM($AQ$3585:AQ3711),_xlfn.CONCAT(", ",AS3711),
IF($AQ$5285=SUM($AQ$3585:AQ3711),_xlfn.CONCAT(" y ",AS3711)))))</f>
        <v/>
      </c>
      <c r="AS3711" s="156" t="s">
        <v>6071</v>
      </c>
    </row>
    <row r="3712" spans="1:45" ht="15" customHeight="1">
      <c r="A3712" s="57"/>
      <c r="B3712" s="26"/>
      <c r="C3712" s="716" t="s">
        <v>6072</v>
      </c>
      <c r="D3712" s="716"/>
      <c r="E3712" s="941"/>
      <c r="F3712" s="942"/>
      <c r="G3712" s="942"/>
      <c r="H3712" s="943"/>
      <c r="I3712" s="940"/>
      <c r="J3712" s="940"/>
      <c r="K3712" s="940"/>
      <c r="L3712" s="940"/>
      <c r="M3712" s="940"/>
      <c r="N3712" s="940"/>
      <c r="O3712" s="940"/>
      <c r="P3712" s="940"/>
      <c r="Q3712" s="890"/>
      <c r="R3712" s="891"/>
      <c r="S3712" s="890"/>
      <c r="T3712" s="891"/>
      <c r="U3712" s="890"/>
      <c r="V3712" s="891"/>
      <c r="W3712" s="890"/>
      <c r="X3712" s="891"/>
      <c r="Y3712" s="890"/>
      <c r="Z3712" s="891"/>
      <c r="AA3712" s="890"/>
      <c r="AB3712" s="891"/>
      <c r="AC3712" s="890"/>
      <c r="AD3712" s="891"/>
      <c r="AE3712" s="164"/>
      <c r="AF3712" s="164"/>
      <c r="AG3712" s="199">
        <f t="shared" si="1408"/>
        <v>0</v>
      </c>
      <c r="AH3712" s="219" t="b">
        <f t="shared" si="1409"/>
        <v>0</v>
      </c>
      <c r="AI3712" s="198" t="str">
        <f t="shared" si="1410"/>
        <v/>
      </c>
      <c r="AJ3712" s="219" t="b">
        <f t="shared" si="1411"/>
        <v>0</v>
      </c>
      <c r="AK3712" s="198" t="str">
        <f t="shared" si="1412"/>
        <v/>
      </c>
      <c r="AL3712" s="219" t="b">
        <f t="shared" si="1413"/>
        <v>0</v>
      </c>
      <c r="AM3712" s="351">
        <f t="shared" si="1414"/>
        <v>0</v>
      </c>
      <c r="AN3712" s="164"/>
      <c r="AO3712" s="164"/>
      <c r="AP3712" s="164"/>
      <c r="AQ3712" s="402">
        <f t="shared" si="1415"/>
        <v>0</v>
      </c>
      <c r="AR3712" s="370" t="str">
        <f>IF(AQ3712=0,"",
IF(SUM($AQ$3585:AQ3712)=1,AS3712,
IF($AQ$5285&gt;SUM($AQ$3585:AQ3712),_xlfn.CONCAT(", ",AS3712),
IF($AQ$5285=SUM($AQ$3585:AQ3712),_xlfn.CONCAT(" y ",AS3712)))))</f>
        <v/>
      </c>
      <c r="AS3712" s="156" t="s">
        <v>6073</v>
      </c>
    </row>
    <row r="3713" spans="1:45" ht="15" customHeight="1">
      <c r="A3713" s="57"/>
      <c r="B3713" s="26"/>
      <c r="C3713" s="716" t="s">
        <v>6074</v>
      </c>
      <c r="D3713" s="716"/>
      <c r="E3713" s="941"/>
      <c r="F3713" s="942"/>
      <c r="G3713" s="942"/>
      <c r="H3713" s="943"/>
      <c r="I3713" s="940"/>
      <c r="J3713" s="940"/>
      <c r="K3713" s="940"/>
      <c r="L3713" s="940"/>
      <c r="M3713" s="940"/>
      <c r="N3713" s="940"/>
      <c r="O3713" s="940"/>
      <c r="P3713" s="940"/>
      <c r="Q3713" s="890"/>
      <c r="R3713" s="891"/>
      <c r="S3713" s="890"/>
      <c r="T3713" s="891"/>
      <c r="U3713" s="890"/>
      <c r="V3713" s="891"/>
      <c r="W3713" s="890"/>
      <c r="X3713" s="891"/>
      <c r="Y3713" s="890"/>
      <c r="Z3713" s="891"/>
      <c r="AA3713" s="890"/>
      <c r="AB3713" s="891"/>
      <c r="AC3713" s="890"/>
      <c r="AD3713" s="891"/>
      <c r="AE3713" s="164"/>
      <c r="AF3713" s="164"/>
      <c r="AG3713" s="199">
        <f t="shared" si="1408"/>
        <v>0</v>
      </c>
      <c r="AH3713" s="219" t="b">
        <f t="shared" si="1409"/>
        <v>0</v>
      </c>
      <c r="AI3713" s="198" t="str">
        <f t="shared" si="1410"/>
        <v/>
      </c>
      <c r="AJ3713" s="219" t="b">
        <f t="shared" si="1411"/>
        <v>0</v>
      </c>
      <c r="AK3713" s="198" t="str">
        <f t="shared" si="1412"/>
        <v/>
      </c>
      <c r="AL3713" s="219" t="b">
        <f t="shared" si="1413"/>
        <v>0</v>
      </c>
      <c r="AM3713" s="351">
        <f t="shared" si="1414"/>
        <v>0</v>
      </c>
      <c r="AN3713" s="164"/>
      <c r="AO3713" s="164"/>
      <c r="AP3713" s="164"/>
      <c r="AQ3713" s="402">
        <f t="shared" si="1415"/>
        <v>0</v>
      </c>
      <c r="AR3713" s="370" t="str">
        <f>IF(AQ3713=0,"",
IF(SUM($AQ$3585:AQ3713)=1,AS3713,
IF($AQ$5285&gt;SUM($AQ$3585:AQ3713),_xlfn.CONCAT(", ",AS3713),
IF($AQ$5285=SUM($AQ$3585:AQ3713),_xlfn.CONCAT(" y ",AS3713)))))</f>
        <v/>
      </c>
      <c r="AS3713" s="156" t="s">
        <v>6075</v>
      </c>
    </row>
    <row r="3714" spans="1:45" ht="15" customHeight="1">
      <c r="A3714" s="57"/>
      <c r="B3714" s="26"/>
      <c r="C3714" s="716" t="s">
        <v>6076</v>
      </c>
      <c r="D3714" s="716"/>
      <c r="E3714" s="941"/>
      <c r="F3714" s="942"/>
      <c r="G3714" s="942"/>
      <c r="H3714" s="943"/>
      <c r="I3714" s="940"/>
      <c r="J3714" s="940"/>
      <c r="K3714" s="940"/>
      <c r="L3714" s="940"/>
      <c r="M3714" s="940"/>
      <c r="N3714" s="940"/>
      <c r="O3714" s="940"/>
      <c r="P3714" s="940"/>
      <c r="Q3714" s="890"/>
      <c r="R3714" s="891"/>
      <c r="S3714" s="890"/>
      <c r="T3714" s="891"/>
      <c r="U3714" s="890"/>
      <c r="V3714" s="891"/>
      <c r="W3714" s="890"/>
      <c r="X3714" s="891"/>
      <c r="Y3714" s="890"/>
      <c r="Z3714" s="891"/>
      <c r="AA3714" s="890"/>
      <c r="AB3714" s="891"/>
      <c r="AC3714" s="890"/>
      <c r="AD3714" s="891"/>
      <c r="AE3714" s="164"/>
      <c r="AF3714" s="164"/>
      <c r="AG3714" s="199">
        <f t="shared" ref="AG3714:AG3777" si="1416">IF(AND(OR($I$3563="X",$T$3563="X"),COUNTA(E3714:AD3714)=0),0,IF(AND(COUNTBLANK(E3714)=1,COUNTA(I3714:AD3714)=0),0,IF(AND($C$3563="X",COUNTBLANK(E3714)=0,COUNTA(I3714:P3714)=2,COUNTA(Q3714:AB3714)&gt;0,AC3714=""),0,IF(AND($C$3563="X",COUNTBLANK(E3714)=0,COUNTA(I3714:P3714)=2,COUNTA(Q3714:AB3714)=0,AC3714="X"),0,1))))</f>
        <v>0</v>
      </c>
      <c r="AH3714" s="219" t="b">
        <f t="shared" ref="AH3714:AH3777" si="1417">NOT(EXACT($E3714,UPPER($E3714)))</f>
        <v>0</v>
      </c>
      <c r="AI3714" s="198" t="str">
        <f t="shared" ref="AI3714:AI3777" si="1418">SUBSTITUTE( SUBSTITUTE( SUBSTITUTE( SUBSTITUTE( SUBSTITUTE( SUBSTITUTE( SUBSTITUTE( SUBSTITUTE( SUBSTITUTE( SUBSTITUTE($E3714, "á", "a"), "é", "e"), "í", "i"), "ó", "o"), "ú", "u"), "Á", "A"), "É", "E"), "Í", "I"), "Ó", "O"), "Ú", "U")</f>
        <v/>
      </c>
      <c r="AJ3714" s="219" t="b">
        <f t="shared" ref="AJ3714:AJ3777" si="1419">NOT(EXACT($E3714,AI3714))</f>
        <v>0</v>
      </c>
      <c r="AK3714" s="198" t="str">
        <f t="shared" ref="AK3714:AK3777" si="1420">SUBSTITUTE((SUBSTITUTE(SUBSTITUTE(SUBSTITUTE($E3714,".",""),",",""),"(","")),")","")</f>
        <v/>
      </c>
      <c r="AL3714" s="219" t="b">
        <f t="shared" ref="AL3714:AL3777" si="1421">NOT(EXACT($E3714,AK3714))</f>
        <v>0</v>
      </c>
      <c r="AM3714" s="351">
        <f t="shared" ref="AM3714:AM3777" si="1422">IF(AND($AC3714="X",COUNTA(Q3714:AB3714)&gt;0),1,0)</f>
        <v>0</v>
      </c>
      <c r="AN3714" s="164"/>
      <c r="AO3714" s="164"/>
      <c r="AP3714" s="164"/>
      <c r="AQ3714" s="402">
        <f t="shared" ref="AQ3714:AQ3777" si="1423">IF(SUM(AG3714)=0,0,1)</f>
        <v>0</v>
      </c>
      <c r="AR3714" s="370" t="str">
        <f>IF(AQ3714=0,"",
IF(SUM($AQ$3585:AQ3714)=1,AS3714,
IF($AQ$5285&gt;SUM($AQ$3585:AQ3714),_xlfn.CONCAT(", ",AS3714),
IF($AQ$5285=SUM($AQ$3585:AQ3714),_xlfn.CONCAT(" y ",AS3714)))))</f>
        <v/>
      </c>
      <c r="AS3714" s="156" t="s">
        <v>6077</v>
      </c>
    </row>
    <row r="3715" spans="1:45" ht="15" customHeight="1">
      <c r="A3715" s="57"/>
      <c r="B3715" s="26"/>
      <c r="C3715" s="716" t="s">
        <v>6078</v>
      </c>
      <c r="D3715" s="716"/>
      <c r="E3715" s="941"/>
      <c r="F3715" s="942"/>
      <c r="G3715" s="942"/>
      <c r="H3715" s="943"/>
      <c r="I3715" s="940"/>
      <c r="J3715" s="940"/>
      <c r="K3715" s="940"/>
      <c r="L3715" s="940"/>
      <c r="M3715" s="940"/>
      <c r="N3715" s="940"/>
      <c r="O3715" s="940"/>
      <c r="P3715" s="940"/>
      <c r="Q3715" s="890"/>
      <c r="R3715" s="891"/>
      <c r="S3715" s="890"/>
      <c r="T3715" s="891"/>
      <c r="U3715" s="890"/>
      <c r="V3715" s="891"/>
      <c r="W3715" s="890"/>
      <c r="X3715" s="891"/>
      <c r="Y3715" s="890"/>
      <c r="Z3715" s="891"/>
      <c r="AA3715" s="890"/>
      <c r="AB3715" s="891"/>
      <c r="AC3715" s="890"/>
      <c r="AD3715" s="891"/>
      <c r="AE3715" s="164"/>
      <c r="AF3715" s="164"/>
      <c r="AG3715" s="199">
        <f t="shared" si="1416"/>
        <v>0</v>
      </c>
      <c r="AH3715" s="219" t="b">
        <f t="shared" si="1417"/>
        <v>0</v>
      </c>
      <c r="AI3715" s="198" t="str">
        <f t="shared" si="1418"/>
        <v/>
      </c>
      <c r="AJ3715" s="219" t="b">
        <f t="shared" si="1419"/>
        <v>0</v>
      </c>
      <c r="AK3715" s="198" t="str">
        <f t="shared" si="1420"/>
        <v/>
      </c>
      <c r="AL3715" s="219" t="b">
        <f t="shared" si="1421"/>
        <v>0</v>
      </c>
      <c r="AM3715" s="351">
        <f t="shared" si="1422"/>
        <v>0</v>
      </c>
      <c r="AN3715" s="164"/>
      <c r="AO3715" s="164"/>
      <c r="AP3715" s="164"/>
      <c r="AQ3715" s="402">
        <f t="shared" si="1423"/>
        <v>0</v>
      </c>
      <c r="AR3715" s="370" t="str">
        <f>IF(AQ3715=0,"",
IF(SUM($AQ$3585:AQ3715)=1,AS3715,
IF($AQ$5285&gt;SUM($AQ$3585:AQ3715),_xlfn.CONCAT(", ",AS3715),
IF($AQ$5285=SUM($AQ$3585:AQ3715),_xlfn.CONCAT(" y ",AS3715)))))</f>
        <v/>
      </c>
      <c r="AS3715" s="156" t="s">
        <v>6079</v>
      </c>
    </row>
    <row r="3716" spans="1:45" ht="15" customHeight="1">
      <c r="A3716" s="57"/>
      <c r="B3716" s="26"/>
      <c r="C3716" s="716" t="s">
        <v>6080</v>
      </c>
      <c r="D3716" s="716"/>
      <c r="E3716" s="941"/>
      <c r="F3716" s="942"/>
      <c r="G3716" s="942"/>
      <c r="H3716" s="943"/>
      <c r="I3716" s="940"/>
      <c r="J3716" s="940"/>
      <c r="K3716" s="940"/>
      <c r="L3716" s="940"/>
      <c r="M3716" s="940"/>
      <c r="N3716" s="940"/>
      <c r="O3716" s="940"/>
      <c r="P3716" s="940"/>
      <c r="Q3716" s="890"/>
      <c r="R3716" s="891"/>
      <c r="S3716" s="890"/>
      <c r="T3716" s="891"/>
      <c r="U3716" s="890"/>
      <c r="V3716" s="891"/>
      <c r="W3716" s="890"/>
      <c r="X3716" s="891"/>
      <c r="Y3716" s="890"/>
      <c r="Z3716" s="891"/>
      <c r="AA3716" s="890"/>
      <c r="AB3716" s="891"/>
      <c r="AC3716" s="890"/>
      <c r="AD3716" s="891"/>
      <c r="AE3716" s="164"/>
      <c r="AF3716" s="164"/>
      <c r="AG3716" s="199">
        <f t="shared" si="1416"/>
        <v>0</v>
      </c>
      <c r="AH3716" s="219" t="b">
        <f t="shared" si="1417"/>
        <v>0</v>
      </c>
      <c r="AI3716" s="198" t="str">
        <f t="shared" si="1418"/>
        <v/>
      </c>
      <c r="AJ3716" s="219" t="b">
        <f t="shared" si="1419"/>
        <v>0</v>
      </c>
      <c r="AK3716" s="198" t="str">
        <f t="shared" si="1420"/>
        <v/>
      </c>
      <c r="AL3716" s="219" t="b">
        <f t="shared" si="1421"/>
        <v>0</v>
      </c>
      <c r="AM3716" s="351">
        <f t="shared" si="1422"/>
        <v>0</v>
      </c>
      <c r="AN3716" s="164"/>
      <c r="AO3716" s="164"/>
      <c r="AP3716" s="164"/>
      <c r="AQ3716" s="402">
        <f t="shared" si="1423"/>
        <v>0</v>
      </c>
      <c r="AR3716" s="370" t="str">
        <f>IF(AQ3716=0,"",
IF(SUM($AQ$3585:AQ3716)=1,AS3716,
IF($AQ$5285&gt;SUM($AQ$3585:AQ3716),_xlfn.CONCAT(", ",AS3716),
IF($AQ$5285=SUM($AQ$3585:AQ3716),_xlfn.CONCAT(" y ",AS3716)))))</f>
        <v/>
      </c>
      <c r="AS3716" s="156" t="s">
        <v>6081</v>
      </c>
    </row>
    <row r="3717" spans="1:45" ht="15" customHeight="1">
      <c r="A3717" s="57"/>
      <c r="B3717" s="26"/>
      <c r="C3717" s="716" t="s">
        <v>6082</v>
      </c>
      <c r="D3717" s="716"/>
      <c r="E3717" s="941"/>
      <c r="F3717" s="942"/>
      <c r="G3717" s="942"/>
      <c r="H3717" s="943"/>
      <c r="I3717" s="940"/>
      <c r="J3717" s="940"/>
      <c r="K3717" s="940"/>
      <c r="L3717" s="940"/>
      <c r="M3717" s="940"/>
      <c r="N3717" s="940"/>
      <c r="O3717" s="940"/>
      <c r="P3717" s="940"/>
      <c r="Q3717" s="890"/>
      <c r="R3717" s="891"/>
      <c r="S3717" s="890"/>
      <c r="T3717" s="891"/>
      <c r="U3717" s="890"/>
      <c r="V3717" s="891"/>
      <c r="W3717" s="890"/>
      <c r="X3717" s="891"/>
      <c r="Y3717" s="890"/>
      <c r="Z3717" s="891"/>
      <c r="AA3717" s="890"/>
      <c r="AB3717" s="891"/>
      <c r="AC3717" s="890"/>
      <c r="AD3717" s="891"/>
      <c r="AE3717" s="164"/>
      <c r="AF3717" s="164"/>
      <c r="AG3717" s="199">
        <f t="shared" si="1416"/>
        <v>0</v>
      </c>
      <c r="AH3717" s="219" t="b">
        <f t="shared" si="1417"/>
        <v>0</v>
      </c>
      <c r="AI3717" s="198" t="str">
        <f t="shared" si="1418"/>
        <v/>
      </c>
      <c r="AJ3717" s="219" t="b">
        <f t="shared" si="1419"/>
        <v>0</v>
      </c>
      <c r="AK3717" s="198" t="str">
        <f t="shared" si="1420"/>
        <v/>
      </c>
      <c r="AL3717" s="219" t="b">
        <f t="shared" si="1421"/>
        <v>0</v>
      </c>
      <c r="AM3717" s="351">
        <f t="shared" si="1422"/>
        <v>0</v>
      </c>
      <c r="AN3717" s="164"/>
      <c r="AO3717" s="164"/>
      <c r="AP3717" s="164"/>
      <c r="AQ3717" s="402">
        <f t="shared" si="1423"/>
        <v>0</v>
      </c>
      <c r="AR3717" s="370" t="str">
        <f>IF(AQ3717=0,"",
IF(SUM($AQ$3585:AQ3717)=1,AS3717,
IF($AQ$5285&gt;SUM($AQ$3585:AQ3717),_xlfn.CONCAT(", ",AS3717),
IF($AQ$5285=SUM($AQ$3585:AQ3717),_xlfn.CONCAT(" y ",AS3717)))))</f>
        <v/>
      </c>
      <c r="AS3717" s="156" t="s">
        <v>6083</v>
      </c>
    </row>
    <row r="3718" spans="1:45" ht="15" customHeight="1">
      <c r="A3718" s="57"/>
      <c r="B3718" s="26"/>
      <c r="C3718" s="716" t="s">
        <v>6084</v>
      </c>
      <c r="D3718" s="716"/>
      <c r="E3718" s="941"/>
      <c r="F3718" s="942"/>
      <c r="G3718" s="942"/>
      <c r="H3718" s="943"/>
      <c r="I3718" s="940"/>
      <c r="J3718" s="940"/>
      <c r="K3718" s="940"/>
      <c r="L3718" s="940"/>
      <c r="M3718" s="940"/>
      <c r="N3718" s="940"/>
      <c r="O3718" s="940"/>
      <c r="P3718" s="940"/>
      <c r="Q3718" s="890"/>
      <c r="R3718" s="891"/>
      <c r="S3718" s="890"/>
      <c r="T3718" s="891"/>
      <c r="U3718" s="890"/>
      <c r="V3718" s="891"/>
      <c r="W3718" s="890"/>
      <c r="X3718" s="891"/>
      <c r="Y3718" s="890"/>
      <c r="Z3718" s="891"/>
      <c r="AA3718" s="890"/>
      <c r="AB3718" s="891"/>
      <c r="AC3718" s="890"/>
      <c r="AD3718" s="891"/>
      <c r="AE3718" s="164"/>
      <c r="AF3718" s="164"/>
      <c r="AG3718" s="199">
        <f t="shared" si="1416"/>
        <v>0</v>
      </c>
      <c r="AH3718" s="219" t="b">
        <f t="shared" si="1417"/>
        <v>0</v>
      </c>
      <c r="AI3718" s="198" t="str">
        <f t="shared" si="1418"/>
        <v/>
      </c>
      <c r="AJ3718" s="219" t="b">
        <f t="shared" si="1419"/>
        <v>0</v>
      </c>
      <c r="AK3718" s="198" t="str">
        <f t="shared" si="1420"/>
        <v/>
      </c>
      <c r="AL3718" s="219" t="b">
        <f t="shared" si="1421"/>
        <v>0</v>
      </c>
      <c r="AM3718" s="351">
        <f t="shared" si="1422"/>
        <v>0</v>
      </c>
      <c r="AN3718" s="164"/>
      <c r="AO3718" s="164"/>
      <c r="AP3718" s="164"/>
      <c r="AQ3718" s="402">
        <f t="shared" si="1423"/>
        <v>0</v>
      </c>
      <c r="AR3718" s="370" t="str">
        <f>IF(AQ3718=0,"",
IF(SUM($AQ$3585:AQ3718)=1,AS3718,
IF($AQ$5285&gt;SUM($AQ$3585:AQ3718),_xlfn.CONCAT(", ",AS3718),
IF($AQ$5285=SUM($AQ$3585:AQ3718),_xlfn.CONCAT(" y ",AS3718)))))</f>
        <v/>
      </c>
      <c r="AS3718" s="156" t="s">
        <v>6085</v>
      </c>
    </row>
    <row r="3719" spans="1:45" ht="15" customHeight="1">
      <c r="A3719" s="57"/>
      <c r="B3719" s="26"/>
      <c r="C3719" s="716" t="s">
        <v>6086</v>
      </c>
      <c r="D3719" s="716"/>
      <c r="E3719" s="941"/>
      <c r="F3719" s="942"/>
      <c r="G3719" s="942"/>
      <c r="H3719" s="943"/>
      <c r="I3719" s="940"/>
      <c r="J3719" s="940"/>
      <c r="K3719" s="940"/>
      <c r="L3719" s="940"/>
      <c r="M3719" s="940"/>
      <c r="N3719" s="940"/>
      <c r="O3719" s="940"/>
      <c r="P3719" s="940"/>
      <c r="Q3719" s="890"/>
      <c r="R3719" s="891"/>
      <c r="S3719" s="890"/>
      <c r="T3719" s="891"/>
      <c r="U3719" s="890"/>
      <c r="V3719" s="891"/>
      <c r="W3719" s="890"/>
      <c r="X3719" s="891"/>
      <c r="Y3719" s="890"/>
      <c r="Z3719" s="891"/>
      <c r="AA3719" s="890"/>
      <c r="AB3719" s="891"/>
      <c r="AC3719" s="890"/>
      <c r="AD3719" s="891"/>
      <c r="AE3719" s="164"/>
      <c r="AF3719" s="164"/>
      <c r="AG3719" s="199">
        <f t="shared" si="1416"/>
        <v>0</v>
      </c>
      <c r="AH3719" s="219" t="b">
        <f t="shared" si="1417"/>
        <v>0</v>
      </c>
      <c r="AI3719" s="198" t="str">
        <f t="shared" si="1418"/>
        <v/>
      </c>
      <c r="AJ3719" s="219" t="b">
        <f t="shared" si="1419"/>
        <v>0</v>
      </c>
      <c r="AK3719" s="198" t="str">
        <f t="shared" si="1420"/>
        <v/>
      </c>
      <c r="AL3719" s="219" t="b">
        <f t="shared" si="1421"/>
        <v>0</v>
      </c>
      <c r="AM3719" s="351">
        <f t="shared" si="1422"/>
        <v>0</v>
      </c>
      <c r="AN3719" s="164"/>
      <c r="AO3719" s="164"/>
      <c r="AP3719" s="164"/>
      <c r="AQ3719" s="402">
        <f t="shared" si="1423"/>
        <v>0</v>
      </c>
      <c r="AR3719" s="370" t="str">
        <f>IF(AQ3719=0,"",
IF(SUM($AQ$3585:AQ3719)=1,AS3719,
IF($AQ$5285&gt;SUM($AQ$3585:AQ3719),_xlfn.CONCAT(", ",AS3719),
IF($AQ$5285=SUM($AQ$3585:AQ3719),_xlfn.CONCAT(" y ",AS3719)))))</f>
        <v/>
      </c>
      <c r="AS3719" s="156" t="s">
        <v>6087</v>
      </c>
    </row>
    <row r="3720" spans="1:45" ht="15" customHeight="1">
      <c r="A3720" s="57"/>
      <c r="B3720" s="26"/>
      <c r="C3720" s="716" t="s">
        <v>6088</v>
      </c>
      <c r="D3720" s="716"/>
      <c r="E3720" s="941"/>
      <c r="F3720" s="942"/>
      <c r="G3720" s="942"/>
      <c r="H3720" s="943"/>
      <c r="I3720" s="940"/>
      <c r="J3720" s="940"/>
      <c r="K3720" s="940"/>
      <c r="L3720" s="940"/>
      <c r="M3720" s="940"/>
      <c r="N3720" s="940"/>
      <c r="O3720" s="940"/>
      <c r="P3720" s="940"/>
      <c r="Q3720" s="890"/>
      <c r="R3720" s="891"/>
      <c r="S3720" s="890"/>
      <c r="T3720" s="891"/>
      <c r="U3720" s="890"/>
      <c r="V3720" s="891"/>
      <c r="W3720" s="890"/>
      <c r="X3720" s="891"/>
      <c r="Y3720" s="890"/>
      <c r="Z3720" s="891"/>
      <c r="AA3720" s="890"/>
      <c r="AB3720" s="891"/>
      <c r="AC3720" s="890"/>
      <c r="AD3720" s="891"/>
      <c r="AE3720" s="164"/>
      <c r="AF3720" s="164"/>
      <c r="AG3720" s="199">
        <f t="shared" si="1416"/>
        <v>0</v>
      </c>
      <c r="AH3720" s="219" t="b">
        <f t="shared" si="1417"/>
        <v>0</v>
      </c>
      <c r="AI3720" s="198" t="str">
        <f t="shared" si="1418"/>
        <v/>
      </c>
      <c r="AJ3720" s="219" t="b">
        <f t="shared" si="1419"/>
        <v>0</v>
      </c>
      <c r="AK3720" s="198" t="str">
        <f t="shared" si="1420"/>
        <v/>
      </c>
      <c r="AL3720" s="219" t="b">
        <f t="shared" si="1421"/>
        <v>0</v>
      </c>
      <c r="AM3720" s="351">
        <f t="shared" si="1422"/>
        <v>0</v>
      </c>
      <c r="AN3720" s="164"/>
      <c r="AO3720" s="164"/>
      <c r="AP3720" s="164"/>
      <c r="AQ3720" s="402">
        <f t="shared" si="1423"/>
        <v>0</v>
      </c>
      <c r="AR3720" s="370" t="str">
        <f>IF(AQ3720=0,"",
IF(SUM($AQ$3585:AQ3720)=1,AS3720,
IF($AQ$5285&gt;SUM($AQ$3585:AQ3720),_xlfn.CONCAT(", ",AS3720),
IF($AQ$5285=SUM($AQ$3585:AQ3720),_xlfn.CONCAT(" y ",AS3720)))))</f>
        <v/>
      </c>
      <c r="AS3720" s="156" t="s">
        <v>6089</v>
      </c>
    </row>
    <row r="3721" spans="1:45" ht="15" customHeight="1">
      <c r="A3721" s="57"/>
      <c r="B3721" s="26"/>
      <c r="C3721" s="716" t="s">
        <v>6090</v>
      </c>
      <c r="D3721" s="716"/>
      <c r="E3721" s="941"/>
      <c r="F3721" s="942"/>
      <c r="G3721" s="942"/>
      <c r="H3721" s="943"/>
      <c r="I3721" s="940"/>
      <c r="J3721" s="940"/>
      <c r="K3721" s="940"/>
      <c r="L3721" s="940"/>
      <c r="M3721" s="940"/>
      <c r="N3721" s="940"/>
      <c r="O3721" s="940"/>
      <c r="P3721" s="940"/>
      <c r="Q3721" s="890"/>
      <c r="R3721" s="891"/>
      <c r="S3721" s="890"/>
      <c r="T3721" s="891"/>
      <c r="U3721" s="890"/>
      <c r="V3721" s="891"/>
      <c r="W3721" s="890"/>
      <c r="X3721" s="891"/>
      <c r="Y3721" s="890"/>
      <c r="Z3721" s="891"/>
      <c r="AA3721" s="890"/>
      <c r="AB3721" s="891"/>
      <c r="AC3721" s="890"/>
      <c r="AD3721" s="891"/>
      <c r="AE3721" s="164"/>
      <c r="AF3721" s="164"/>
      <c r="AG3721" s="199">
        <f t="shared" si="1416"/>
        <v>0</v>
      </c>
      <c r="AH3721" s="219" t="b">
        <f t="shared" si="1417"/>
        <v>0</v>
      </c>
      <c r="AI3721" s="198" t="str">
        <f t="shared" si="1418"/>
        <v/>
      </c>
      <c r="AJ3721" s="219" t="b">
        <f t="shared" si="1419"/>
        <v>0</v>
      </c>
      <c r="AK3721" s="198" t="str">
        <f t="shared" si="1420"/>
        <v/>
      </c>
      <c r="AL3721" s="219" t="b">
        <f t="shared" si="1421"/>
        <v>0</v>
      </c>
      <c r="AM3721" s="351">
        <f t="shared" si="1422"/>
        <v>0</v>
      </c>
      <c r="AN3721" s="164"/>
      <c r="AO3721" s="164"/>
      <c r="AP3721" s="164"/>
      <c r="AQ3721" s="402">
        <f t="shared" si="1423"/>
        <v>0</v>
      </c>
      <c r="AR3721" s="370" t="str">
        <f>IF(AQ3721=0,"",
IF(SUM($AQ$3585:AQ3721)=1,AS3721,
IF($AQ$5285&gt;SUM($AQ$3585:AQ3721),_xlfn.CONCAT(", ",AS3721),
IF($AQ$5285=SUM($AQ$3585:AQ3721),_xlfn.CONCAT(" y ",AS3721)))))</f>
        <v/>
      </c>
      <c r="AS3721" s="156" t="s">
        <v>6091</v>
      </c>
    </row>
    <row r="3722" spans="1:45" ht="15" customHeight="1">
      <c r="A3722" s="57"/>
      <c r="B3722" s="26"/>
      <c r="C3722" s="716" t="s">
        <v>6092</v>
      </c>
      <c r="D3722" s="716"/>
      <c r="E3722" s="941"/>
      <c r="F3722" s="942"/>
      <c r="G3722" s="942"/>
      <c r="H3722" s="943"/>
      <c r="I3722" s="940"/>
      <c r="J3722" s="940"/>
      <c r="K3722" s="940"/>
      <c r="L3722" s="940"/>
      <c r="M3722" s="940"/>
      <c r="N3722" s="940"/>
      <c r="O3722" s="940"/>
      <c r="P3722" s="940"/>
      <c r="Q3722" s="890"/>
      <c r="R3722" s="891"/>
      <c r="S3722" s="890"/>
      <c r="T3722" s="891"/>
      <c r="U3722" s="890"/>
      <c r="V3722" s="891"/>
      <c r="W3722" s="890"/>
      <c r="X3722" s="891"/>
      <c r="Y3722" s="890"/>
      <c r="Z3722" s="891"/>
      <c r="AA3722" s="890"/>
      <c r="AB3722" s="891"/>
      <c r="AC3722" s="890"/>
      <c r="AD3722" s="891"/>
      <c r="AE3722" s="164"/>
      <c r="AF3722" s="164"/>
      <c r="AG3722" s="199">
        <f t="shared" si="1416"/>
        <v>0</v>
      </c>
      <c r="AH3722" s="219" t="b">
        <f t="shared" si="1417"/>
        <v>0</v>
      </c>
      <c r="AI3722" s="198" t="str">
        <f t="shared" si="1418"/>
        <v/>
      </c>
      <c r="AJ3722" s="219" t="b">
        <f t="shared" si="1419"/>
        <v>0</v>
      </c>
      <c r="AK3722" s="198" t="str">
        <f t="shared" si="1420"/>
        <v/>
      </c>
      <c r="AL3722" s="219" t="b">
        <f t="shared" si="1421"/>
        <v>0</v>
      </c>
      <c r="AM3722" s="351">
        <f t="shared" si="1422"/>
        <v>0</v>
      </c>
      <c r="AN3722" s="164"/>
      <c r="AO3722" s="164"/>
      <c r="AP3722" s="164"/>
      <c r="AQ3722" s="402">
        <f t="shared" si="1423"/>
        <v>0</v>
      </c>
      <c r="AR3722" s="370" t="str">
        <f>IF(AQ3722=0,"",
IF(SUM($AQ$3585:AQ3722)=1,AS3722,
IF($AQ$5285&gt;SUM($AQ$3585:AQ3722),_xlfn.CONCAT(", ",AS3722),
IF($AQ$5285=SUM($AQ$3585:AQ3722),_xlfn.CONCAT(" y ",AS3722)))))</f>
        <v/>
      </c>
      <c r="AS3722" s="156" t="s">
        <v>6093</v>
      </c>
    </row>
    <row r="3723" spans="1:45" ht="15" customHeight="1">
      <c r="A3723" s="57"/>
      <c r="B3723" s="26"/>
      <c r="C3723" s="716" t="s">
        <v>6094</v>
      </c>
      <c r="D3723" s="716"/>
      <c r="E3723" s="941"/>
      <c r="F3723" s="942"/>
      <c r="G3723" s="942"/>
      <c r="H3723" s="943"/>
      <c r="I3723" s="940"/>
      <c r="J3723" s="940"/>
      <c r="K3723" s="940"/>
      <c r="L3723" s="940"/>
      <c r="M3723" s="940"/>
      <c r="N3723" s="940"/>
      <c r="O3723" s="940"/>
      <c r="P3723" s="940"/>
      <c r="Q3723" s="890"/>
      <c r="R3723" s="891"/>
      <c r="S3723" s="890"/>
      <c r="T3723" s="891"/>
      <c r="U3723" s="890"/>
      <c r="V3723" s="891"/>
      <c r="W3723" s="890"/>
      <c r="X3723" s="891"/>
      <c r="Y3723" s="890"/>
      <c r="Z3723" s="891"/>
      <c r="AA3723" s="890"/>
      <c r="AB3723" s="891"/>
      <c r="AC3723" s="890"/>
      <c r="AD3723" s="891"/>
      <c r="AE3723" s="164"/>
      <c r="AF3723" s="164"/>
      <c r="AG3723" s="199">
        <f t="shared" si="1416"/>
        <v>0</v>
      </c>
      <c r="AH3723" s="219" t="b">
        <f t="shared" si="1417"/>
        <v>0</v>
      </c>
      <c r="AI3723" s="198" t="str">
        <f t="shared" si="1418"/>
        <v/>
      </c>
      <c r="AJ3723" s="219" t="b">
        <f t="shared" si="1419"/>
        <v>0</v>
      </c>
      <c r="AK3723" s="198" t="str">
        <f t="shared" si="1420"/>
        <v/>
      </c>
      <c r="AL3723" s="219" t="b">
        <f t="shared" si="1421"/>
        <v>0</v>
      </c>
      <c r="AM3723" s="351">
        <f t="shared" si="1422"/>
        <v>0</v>
      </c>
      <c r="AN3723" s="164"/>
      <c r="AO3723" s="164"/>
      <c r="AP3723" s="164"/>
      <c r="AQ3723" s="402">
        <f t="shared" si="1423"/>
        <v>0</v>
      </c>
      <c r="AR3723" s="370" t="str">
        <f>IF(AQ3723=0,"",
IF(SUM($AQ$3585:AQ3723)=1,AS3723,
IF($AQ$5285&gt;SUM($AQ$3585:AQ3723),_xlfn.CONCAT(", ",AS3723),
IF($AQ$5285=SUM($AQ$3585:AQ3723),_xlfn.CONCAT(" y ",AS3723)))))</f>
        <v/>
      </c>
      <c r="AS3723" s="156" t="s">
        <v>6095</v>
      </c>
    </row>
    <row r="3724" spans="1:45" ht="15" customHeight="1">
      <c r="A3724" s="57"/>
      <c r="B3724" s="26"/>
      <c r="C3724" s="716" t="s">
        <v>6096</v>
      </c>
      <c r="D3724" s="716"/>
      <c r="E3724" s="941"/>
      <c r="F3724" s="942"/>
      <c r="G3724" s="942"/>
      <c r="H3724" s="943"/>
      <c r="I3724" s="940"/>
      <c r="J3724" s="940"/>
      <c r="K3724" s="940"/>
      <c r="L3724" s="940"/>
      <c r="M3724" s="940"/>
      <c r="N3724" s="940"/>
      <c r="O3724" s="940"/>
      <c r="P3724" s="940"/>
      <c r="Q3724" s="890"/>
      <c r="R3724" s="891"/>
      <c r="S3724" s="890"/>
      <c r="T3724" s="891"/>
      <c r="U3724" s="890"/>
      <c r="V3724" s="891"/>
      <c r="W3724" s="890"/>
      <c r="X3724" s="891"/>
      <c r="Y3724" s="890"/>
      <c r="Z3724" s="891"/>
      <c r="AA3724" s="890"/>
      <c r="AB3724" s="891"/>
      <c r="AC3724" s="890"/>
      <c r="AD3724" s="891"/>
      <c r="AE3724" s="164"/>
      <c r="AF3724" s="164"/>
      <c r="AG3724" s="199">
        <f t="shared" si="1416"/>
        <v>0</v>
      </c>
      <c r="AH3724" s="219" t="b">
        <f t="shared" si="1417"/>
        <v>0</v>
      </c>
      <c r="AI3724" s="198" t="str">
        <f t="shared" si="1418"/>
        <v/>
      </c>
      <c r="AJ3724" s="219" t="b">
        <f t="shared" si="1419"/>
        <v>0</v>
      </c>
      <c r="AK3724" s="198" t="str">
        <f t="shared" si="1420"/>
        <v/>
      </c>
      <c r="AL3724" s="219" t="b">
        <f t="shared" si="1421"/>
        <v>0</v>
      </c>
      <c r="AM3724" s="351">
        <f t="shared" si="1422"/>
        <v>0</v>
      </c>
      <c r="AN3724" s="164"/>
      <c r="AO3724" s="164"/>
      <c r="AP3724" s="164"/>
      <c r="AQ3724" s="402">
        <f t="shared" si="1423"/>
        <v>0</v>
      </c>
      <c r="AR3724" s="370" t="str">
        <f>IF(AQ3724=0,"",
IF(SUM($AQ$3585:AQ3724)=1,AS3724,
IF($AQ$5285&gt;SUM($AQ$3585:AQ3724),_xlfn.CONCAT(", ",AS3724),
IF($AQ$5285=SUM($AQ$3585:AQ3724),_xlfn.CONCAT(" y ",AS3724)))))</f>
        <v/>
      </c>
      <c r="AS3724" s="156" t="s">
        <v>6097</v>
      </c>
    </row>
    <row r="3725" spans="1:45" ht="15" customHeight="1">
      <c r="A3725" s="57"/>
      <c r="B3725" s="26"/>
      <c r="C3725" s="716" t="s">
        <v>6098</v>
      </c>
      <c r="D3725" s="716"/>
      <c r="E3725" s="941"/>
      <c r="F3725" s="942"/>
      <c r="G3725" s="942"/>
      <c r="H3725" s="943"/>
      <c r="I3725" s="940"/>
      <c r="J3725" s="940"/>
      <c r="K3725" s="940"/>
      <c r="L3725" s="940"/>
      <c r="M3725" s="940"/>
      <c r="N3725" s="940"/>
      <c r="O3725" s="940"/>
      <c r="P3725" s="940"/>
      <c r="Q3725" s="890"/>
      <c r="R3725" s="891"/>
      <c r="S3725" s="890"/>
      <c r="T3725" s="891"/>
      <c r="U3725" s="890"/>
      <c r="V3725" s="891"/>
      <c r="W3725" s="890"/>
      <c r="X3725" s="891"/>
      <c r="Y3725" s="890"/>
      <c r="Z3725" s="891"/>
      <c r="AA3725" s="890"/>
      <c r="AB3725" s="891"/>
      <c r="AC3725" s="890"/>
      <c r="AD3725" s="891"/>
      <c r="AE3725" s="164"/>
      <c r="AF3725" s="164"/>
      <c r="AG3725" s="199">
        <f t="shared" si="1416"/>
        <v>0</v>
      </c>
      <c r="AH3725" s="219" t="b">
        <f t="shared" si="1417"/>
        <v>0</v>
      </c>
      <c r="AI3725" s="198" t="str">
        <f t="shared" si="1418"/>
        <v/>
      </c>
      <c r="AJ3725" s="219" t="b">
        <f t="shared" si="1419"/>
        <v>0</v>
      </c>
      <c r="AK3725" s="198" t="str">
        <f t="shared" si="1420"/>
        <v/>
      </c>
      <c r="AL3725" s="219" t="b">
        <f t="shared" si="1421"/>
        <v>0</v>
      </c>
      <c r="AM3725" s="351">
        <f t="shared" si="1422"/>
        <v>0</v>
      </c>
      <c r="AN3725" s="164"/>
      <c r="AO3725" s="164"/>
      <c r="AP3725" s="164"/>
      <c r="AQ3725" s="402">
        <f t="shared" si="1423"/>
        <v>0</v>
      </c>
      <c r="AR3725" s="370" t="str">
        <f>IF(AQ3725=0,"",
IF(SUM($AQ$3585:AQ3725)=1,AS3725,
IF($AQ$5285&gt;SUM($AQ$3585:AQ3725),_xlfn.CONCAT(", ",AS3725),
IF($AQ$5285=SUM($AQ$3585:AQ3725),_xlfn.CONCAT(" y ",AS3725)))))</f>
        <v/>
      </c>
      <c r="AS3725" s="156" t="s">
        <v>6099</v>
      </c>
    </row>
    <row r="3726" spans="1:45" ht="15" customHeight="1">
      <c r="A3726" s="57"/>
      <c r="B3726" s="26"/>
      <c r="C3726" s="716" t="s">
        <v>6100</v>
      </c>
      <c r="D3726" s="716"/>
      <c r="E3726" s="941"/>
      <c r="F3726" s="942"/>
      <c r="G3726" s="942"/>
      <c r="H3726" s="943"/>
      <c r="I3726" s="940"/>
      <c r="J3726" s="940"/>
      <c r="K3726" s="940"/>
      <c r="L3726" s="940"/>
      <c r="M3726" s="940"/>
      <c r="N3726" s="940"/>
      <c r="O3726" s="940"/>
      <c r="P3726" s="940"/>
      <c r="Q3726" s="890"/>
      <c r="R3726" s="891"/>
      <c r="S3726" s="890"/>
      <c r="T3726" s="891"/>
      <c r="U3726" s="890"/>
      <c r="V3726" s="891"/>
      <c r="W3726" s="890"/>
      <c r="X3726" s="891"/>
      <c r="Y3726" s="890"/>
      <c r="Z3726" s="891"/>
      <c r="AA3726" s="890"/>
      <c r="AB3726" s="891"/>
      <c r="AC3726" s="890"/>
      <c r="AD3726" s="891"/>
      <c r="AE3726" s="164"/>
      <c r="AF3726" s="164"/>
      <c r="AG3726" s="199">
        <f t="shared" si="1416"/>
        <v>0</v>
      </c>
      <c r="AH3726" s="219" t="b">
        <f t="shared" si="1417"/>
        <v>0</v>
      </c>
      <c r="AI3726" s="198" t="str">
        <f t="shared" si="1418"/>
        <v/>
      </c>
      <c r="AJ3726" s="219" t="b">
        <f t="shared" si="1419"/>
        <v>0</v>
      </c>
      <c r="AK3726" s="198" t="str">
        <f t="shared" si="1420"/>
        <v/>
      </c>
      <c r="AL3726" s="219" t="b">
        <f t="shared" si="1421"/>
        <v>0</v>
      </c>
      <c r="AM3726" s="351">
        <f t="shared" si="1422"/>
        <v>0</v>
      </c>
      <c r="AN3726" s="164"/>
      <c r="AO3726" s="164"/>
      <c r="AP3726" s="164"/>
      <c r="AQ3726" s="402">
        <f t="shared" si="1423"/>
        <v>0</v>
      </c>
      <c r="AR3726" s="370" t="str">
        <f>IF(AQ3726=0,"",
IF(SUM($AQ$3585:AQ3726)=1,AS3726,
IF($AQ$5285&gt;SUM($AQ$3585:AQ3726),_xlfn.CONCAT(", ",AS3726),
IF($AQ$5285=SUM($AQ$3585:AQ3726),_xlfn.CONCAT(" y ",AS3726)))))</f>
        <v/>
      </c>
      <c r="AS3726" s="156" t="s">
        <v>6101</v>
      </c>
    </row>
    <row r="3727" spans="1:45" ht="15" customHeight="1">
      <c r="A3727" s="57"/>
      <c r="B3727" s="26"/>
      <c r="C3727" s="716" t="s">
        <v>6102</v>
      </c>
      <c r="D3727" s="716"/>
      <c r="E3727" s="941"/>
      <c r="F3727" s="942"/>
      <c r="G3727" s="942"/>
      <c r="H3727" s="943"/>
      <c r="I3727" s="940"/>
      <c r="J3727" s="940"/>
      <c r="K3727" s="940"/>
      <c r="L3727" s="940"/>
      <c r="M3727" s="940"/>
      <c r="N3727" s="940"/>
      <c r="O3727" s="940"/>
      <c r="P3727" s="940"/>
      <c r="Q3727" s="890"/>
      <c r="R3727" s="891"/>
      <c r="S3727" s="890"/>
      <c r="T3727" s="891"/>
      <c r="U3727" s="890"/>
      <c r="V3727" s="891"/>
      <c r="W3727" s="890"/>
      <c r="X3727" s="891"/>
      <c r="Y3727" s="890"/>
      <c r="Z3727" s="891"/>
      <c r="AA3727" s="890"/>
      <c r="AB3727" s="891"/>
      <c r="AC3727" s="890"/>
      <c r="AD3727" s="891"/>
      <c r="AE3727" s="164"/>
      <c r="AF3727" s="164"/>
      <c r="AG3727" s="199">
        <f t="shared" si="1416"/>
        <v>0</v>
      </c>
      <c r="AH3727" s="219" t="b">
        <f t="shared" si="1417"/>
        <v>0</v>
      </c>
      <c r="AI3727" s="198" t="str">
        <f t="shared" si="1418"/>
        <v/>
      </c>
      <c r="AJ3727" s="219" t="b">
        <f t="shared" si="1419"/>
        <v>0</v>
      </c>
      <c r="AK3727" s="198" t="str">
        <f t="shared" si="1420"/>
        <v/>
      </c>
      <c r="AL3727" s="219" t="b">
        <f t="shared" si="1421"/>
        <v>0</v>
      </c>
      <c r="AM3727" s="351">
        <f t="shared" si="1422"/>
        <v>0</v>
      </c>
      <c r="AN3727" s="164"/>
      <c r="AO3727" s="164"/>
      <c r="AP3727" s="164"/>
      <c r="AQ3727" s="402">
        <f t="shared" si="1423"/>
        <v>0</v>
      </c>
      <c r="AR3727" s="370" t="str">
        <f>IF(AQ3727=0,"",
IF(SUM($AQ$3585:AQ3727)=1,AS3727,
IF($AQ$5285&gt;SUM($AQ$3585:AQ3727),_xlfn.CONCAT(", ",AS3727),
IF($AQ$5285=SUM($AQ$3585:AQ3727),_xlfn.CONCAT(" y ",AS3727)))))</f>
        <v/>
      </c>
      <c r="AS3727" s="156" t="s">
        <v>6103</v>
      </c>
    </row>
    <row r="3728" spans="1:45" ht="15" customHeight="1">
      <c r="A3728" s="57"/>
      <c r="B3728" s="26"/>
      <c r="C3728" s="716" t="s">
        <v>6104</v>
      </c>
      <c r="D3728" s="716"/>
      <c r="E3728" s="941"/>
      <c r="F3728" s="942"/>
      <c r="G3728" s="942"/>
      <c r="H3728" s="943"/>
      <c r="I3728" s="940"/>
      <c r="J3728" s="940"/>
      <c r="K3728" s="940"/>
      <c r="L3728" s="940"/>
      <c r="M3728" s="940"/>
      <c r="N3728" s="940"/>
      <c r="O3728" s="940"/>
      <c r="P3728" s="940"/>
      <c r="Q3728" s="890"/>
      <c r="R3728" s="891"/>
      <c r="S3728" s="890"/>
      <c r="T3728" s="891"/>
      <c r="U3728" s="890"/>
      <c r="V3728" s="891"/>
      <c r="W3728" s="890"/>
      <c r="X3728" s="891"/>
      <c r="Y3728" s="890"/>
      <c r="Z3728" s="891"/>
      <c r="AA3728" s="890"/>
      <c r="AB3728" s="891"/>
      <c r="AC3728" s="890"/>
      <c r="AD3728" s="891"/>
      <c r="AE3728" s="164"/>
      <c r="AF3728" s="164"/>
      <c r="AG3728" s="199">
        <f t="shared" si="1416"/>
        <v>0</v>
      </c>
      <c r="AH3728" s="219" t="b">
        <f t="shared" si="1417"/>
        <v>0</v>
      </c>
      <c r="AI3728" s="198" t="str">
        <f t="shared" si="1418"/>
        <v/>
      </c>
      <c r="AJ3728" s="219" t="b">
        <f t="shared" si="1419"/>
        <v>0</v>
      </c>
      <c r="AK3728" s="198" t="str">
        <f t="shared" si="1420"/>
        <v/>
      </c>
      <c r="AL3728" s="219" t="b">
        <f t="shared" si="1421"/>
        <v>0</v>
      </c>
      <c r="AM3728" s="351">
        <f t="shared" si="1422"/>
        <v>0</v>
      </c>
      <c r="AN3728" s="164"/>
      <c r="AO3728" s="164"/>
      <c r="AP3728" s="164"/>
      <c r="AQ3728" s="402">
        <f t="shared" si="1423"/>
        <v>0</v>
      </c>
      <c r="AR3728" s="370" t="str">
        <f>IF(AQ3728=0,"",
IF(SUM($AQ$3585:AQ3728)=1,AS3728,
IF($AQ$5285&gt;SUM($AQ$3585:AQ3728),_xlfn.CONCAT(", ",AS3728),
IF($AQ$5285=SUM($AQ$3585:AQ3728),_xlfn.CONCAT(" y ",AS3728)))))</f>
        <v/>
      </c>
      <c r="AS3728" s="156" t="s">
        <v>6105</v>
      </c>
    </row>
    <row r="3729" spans="1:45" ht="15" customHeight="1">
      <c r="A3729" s="57"/>
      <c r="B3729" s="26"/>
      <c r="C3729" s="716" t="s">
        <v>6106</v>
      </c>
      <c r="D3729" s="716"/>
      <c r="E3729" s="941"/>
      <c r="F3729" s="942"/>
      <c r="G3729" s="942"/>
      <c r="H3729" s="943"/>
      <c r="I3729" s="940"/>
      <c r="J3729" s="940"/>
      <c r="K3729" s="940"/>
      <c r="L3729" s="940"/>
      <c r="M3729" s="940"/>
      <c r="N3729" s="940"/>
      <c r="O3729" s="940"/>
      <c r="P3729" s="940"/>
      <c r="Q3729" s="890"/>
      <c r="R3729" s="891"/>
      <c r="S3729" s="890"/>
      <c r="T3729" s="891"/>
      <c r="U3729" s="890"/>
      <c r="V3729" s="891"/>
      <c r="W3729" s="890"/>
      <c r="X3729" s="891"/>
      <c r="Y3729" s="890"/>
      <c r="Z3729" s="891"/>
      <c r="AA3729" s="890"/>
      <c r="AB3729" s="891"/>
      <c r="AC3729" s="890"/>
      <c r="AD3729" s="891"/>
      <c r="AE3729" s="164"/>
      <c r="AF3729" s="164"/>
      <c r="AG3729" s="199">
        <f t="shared" si="1416"/>
        <v>0</v>
      </c>
      <c r="AH3729" s="219" t="b">
        <f t="shared" si="1417"/>
        <v>0</v>
      </c>
      <c r="AI3729" s="198" t="str">
        <f t="shared" si="1418"/>
        <v/>
      </c>
      <c r="AJ3729" s="219" t="b">
        <f t="shared" si="1419"/>
        <v>0</v>
      </c>
      <c r="AK3729" s="198" t="str">
        <f t="shared" si="1420"/>
        <v/>
      </c>
      <c r="AL3729" s="219" t="b">
        <f t="shared" si="1421"/>
        <v>0</v>
      </c>
      <c r="AM3729" s="351">
        <f t="shared" si="1422"/>
        <v>0</v>
      </c>
      <c r="AN3729" s="164"/>
      <c r="AO3729" s="164"/>
      <c r="AP3729" s="164"/>
      <c r="AQ3729" s="402">
        <f t="shared" si="1423"/>
        <v>0</v>
      </c>
      <c r="AR3729" s="370" t="str">
        <f>IF(AQ3729=0,"",
IF(SUM($AQ$3585:AQ3729)=1,AS3729,
IF($AQ$5285&gt;SUM($AQ$3585:AQ3729),_xlfn.CONCAT(", ",AS3729),
IF($AQ$5285=SUM($AQ$3585:AQ3729),_xlfn.CONCAT(" y ",AS3729)))))</f>
        <v/>
      </c>
      <c r="AS3729" s="156" t="s">
        <v>6107</v>
      </c>
    </row>
    <row r="3730" spans="1:45" ht="15" customHeight="1">
      <c r="A3730" s="57"/>
      <c r="B3730" s="26"/>
      <c r="C3730" s="716" t="s">
        <v>6108</v>
      </c>
      <c r="D3730" s="716"/>
      <c r="E3730" s="941"/>
      <c r="F3730" s="942"/>
      <c r="G3730" s="942"/>
      <c r="H3730" s="943"/>
      <c r="I3730" s="940"/>
      <c r="J3730" s="940"/>
      <c r="K3730" s="940"/>
      <c r="L3730" s="940"/>
      <c r="M3730" s="940"/>
      <c r="N3730" s="940"/>
      <c r="O3730" s="940"/>
      <c r="P3730" s="940"/>
      <c r="Q3730" s="890"/>
      <c r="R3730" s="891"/>
      <c r="S3730" s="890"/>
      <c r="T3730" s="891"/>
      <c r="U3730" s="890"/>
      <c r="V3730" s="891"/>
      <c r="W3730" s="890"/>
      <c r="X3730" s="891"/>
      <c r="Y3730" s="890"/>
      <c r="Z3730" s="891"/>
      <c r="AA3730" s="890"/>
      <c r="AB3730" s="891"/>
      <c r="AC3730" s="890"/>
      <c r="AD3730" s="891"/>
      <c r="AE3730" s="164"/>
      <c r="AF3730" s="164"/>
      <c r="AG3730" s="199">
        <f t="shared" si="1416"/>
        <v>0</v>
      </c>
      <c r="AH3730" s="219" t="b">
        <f t="shared" si="1417"/>
        <v>0</v>
      </c>
      <c r="AI3730" s="198" t="str">
        <f t="shared" si="1418"/>
        <v/>
      </c>
      <c r="AJ3730" s="219" t="b">
        <f t="shared" si="1419"/>
        <v>0</v>
      </c>
      <c r="AK3730" s="198" t="str">
        <f t="shared" si="1420"/>
        <v/>
      </c>
      <c r="AL3730" s="219" t="b">
        <f t="shared" si="1421"/>
        <v>0</v>
      </c>
      <c r="AM3730" s="351">
        <f t="shared" si="1422"/>
        <v>0</v>
      </c>
      <c r="AN3730" s="164"/>
      <c r="AO3730" s="164"/>
      <c r="AP3730" s="164"/>
      <c r="AQ3730" s="402">
        <f t="shared" si="1423"/>
        <v>0</v>
      </c>
      <c r="AR3730" s="370" t="str">
        <f>IF(AQ3730=0,"",
IF(SUM($AQ$3585:AQ3730)=1,AS3730,
IF($AQ$5285&gt;SUM($AQ$3585:AQ3730),_xlfn.CONCAT(", ",AS3730),
IF($AQ$5285=SUM($AQ$3585:AQ3730),_xlfn.CONCAT(" y ",AS3730)))))</f>
        <v/>
      </c>
      <c r="AS3730" s="156" t="s">
        <v>6109</v>
      </c>
    </row>
    <row r="3731" spans="1:45" ht="15" customHeight="1">
      <c r="A3731" s="57"/>
      <c r="B3731" s="26"/>
      <c r="C3731" s="716" t="s">
        <v>6110</v>
      </c>
      <c r="D3731" s="716"/>
      <c r="E3731" s="941"/>
      <c r="F3731" s="942"/>
      <c r="G3731" s="942"/>
      <c r="H3731" s="943"/>
      <c r="I3731" s="940"/>
      <c r="J3731" s="940"/>
      <c r="K3731" s="940"/>
      <c r="L3731" s="940"/>
      <c r="M3731" s="940"/>
      <c r="N3731" s="940"/>
      <c r="O3731" s="940"/>
      <c r="P3731" s="940"/>
      <c r="Q3731" s="890"/>
      <c r="R3731" s="891"/>
      <c r="S3731" s="890"/>
      <c r="T3731" s="891"/>
      <c r="U3731" s="890"/>
      <c r="V3731" s="891"/>
      <c r="W3731" s="890"/>
      <c r="X3731" s="891"/>
      <c r="Y3731" s="890"/>
      <c r="Z3731" s="891"/>
      <c r="AA3731" s="890"/>
      <c r="AB3731" s="891"/>
      <c r="AC3731" s="890"/>
      <c r="AD3731" s="891"/>
      <c r="AE3731" s="164"/>
      <c r="AF3731" s="164"/>
      <c r="AG3731" s="199">
        <f t="shared" si="1416"/>
        <v>0</v>
      </c>
      <c r="AH3731" s="219" t="b">
        <f t="shared" si="1417"/>
        <v>0</v>
      </c>
      <c r="AI3731" s="198" t="str">
        <f t="shared" si="1418"/>
        <v/>
      </c>
      <c r="AJ3731" s="219" t="b">
        <f t="shared" si="1419"/>
        <v>0</v>
      </c>
      <c r="AK3731" s="198" t="str">
        <f t="shared" si="1420"/>
        <v/>
      </c>
      <c r="AL3731" s="219" t="b">
        <f t="shared" si="1421"/>
        <v>0</v>
      </c>
      <c r="AM3731" s="351">
        <f t="shared" si="1422"/>
        <v>0</v>
      </c>
      <c r="AN3731" s="164"/>
      <c r="AO3731" s="164"/>
      <c r="AP3731" s="164"/>
      <c r="AQ3731" s="402">
        <f t="shared" si="1423"/>
        <v>0</v>
      </c>
      <c r="AR3731" s="370" t="str">
        <f>IF(AQ3731=0,"",
IF(SUM($AQ$3585:AQ3731)=1,AS3731,
IF($AQ$5285&gt;SUM($AQ$3585:AQ3731),_xlfn.CONCAT(", ",AS3731),
IF($AQ$5285=SUM($AQ$3585:AQ3731),_xlfn.CONCAT(" y ",AS3731)))))</f>
        <v/>
      </c>
      <c r="AS3731" s="156" t="s">
        <v>6111</v>
      </c>
    </row>
    <row r="3732" spans="1:45" ht="15" customHeight="1">
      <c r="A3732" s="57"/>
      <c r="B3732" s="26"/>
      <c r="C3732" s="716" t="s">
        <v>6112</v>
      </c>
      <c r="D3732" s="716"/>
      <c r="E3732" s="941"/>
      <c r="F3732" s="942"/>
      <c r="G3732" s="942"/>
      <c r="H3732" s="943"/>
      <c r="I3732" s="940"/>
      <c r="J3732" s="940"/>
      <c r="K3732" s="940"/>
      <c r="L3732" s="940"/>
      <c r="M3732" s="940"/>
      <c r="N3732" s="940"/>
      <c r="O3732" s="940"/>
      <c r="P3732" s="940"/>
      <c r="Q3732" s="890"/>
      <c r="R3732" s="891"/>
      <c r="S3732" s="890"/>
      <c r="T3732" s="891"/>
      <c r="U3732" s="890"/>
      <c r="V3732" s="891"/>
      <c r="W3732" s="890"/>
      <c r="X3732" s="891"/>
      <c r="Y3732" s="890"/>
      <c r="Z3732" s="891"/>
      <c r="AA3732" s="890"/>
      <c r="AB3732" s="891"/>
      <c r="AC3732" s="890"/>
      <c r="AD3732" s="891"/>
      <c r="AE3732" s="164"/>
      <c r="AF3732" s="164"/>
      <c r="AG3732" s="199">
        <f t="shared" si="1416"/>
        <v>0</v>
      </c>
      <c r="AH3732" s="219" t="b">
        <f t="shared" si="1417"/>
        <v>0</v>
      </c>
      <c r="AI3732" s="198" t="str">
        <f t="shared" si="1418"/>
        <v/>
      </c>
      <c r="AJ3732" s="219" t="b">
        <f t="shared" si="1419"/>
        <v>0</v>
      </c>
      <c r="AK3732" s="198" t="str">
        <f t="shared" si="1420"/>
        <v/>
      </c>
      <c r="AL3732" s="219" t="b">
        <f t="shared" si="1421"/>
        <v>0</v>
      </c>
      <c r="AM3732" s="351">
        <f t="shared" si="1422"/>
        <v>0</v>
      </c>
      <c r="AN3732" s="164"/>
      <c r="AO3732" s="164"/>
      <c r="AP3732" s="164"/>
      <c r="AQ3732" s="402">
        <f t="shared" si="1423"/>
        <v>0</v>
      </c>
      <c r="AR3732" s="370" t="str">
        <f>IF(AQ3732=0,"",
IF(SUM($AQ$3585:AQ3732)=1,AS3732,
IF($AQ$5285&gt;SUM($AQ$3585:AQ3732),_xlfn.CONCAT(", ",AS3732),
IF($AQ$5285=SUM($AQ$3585:AQ3732),_xlfn.CONCAT(" y ",AS3732)))))</f>
        <v/>
      </c>
      <c r="AS3732" s="156" t="s">
        <v>6113</v>
      </c>
    </row>
    <row r="3733" spans="1:45" ht="15" customHeight="1">
      <c r="A3733" s="57"/>
      <c r="B3733" s="26"/>
      <c r="C3733" s="716" t="s">
        <v>6114</v>
      </c>
      <c r="D3733" s="716"/>
      <c r="E3733" s="941"/>
      <c r="F3733" s="942"/>
      <c r="G3733" s="942"/>
      <c r="H3733" s="943"/>
      <c r="I3733" s="940"/>
      <c r="J3733" s="940"/>
      <c r="K3733" s="940"/>
      <c r="L3733" s="940"/>
      <c r="M3733" s="940"/>
      <c r="N3733" s="940"/>
      <c r="O3733" s="940"/>
      <c r="P3733" s="940"/>
      <c r="Q3733" s="890"/>
      <c r="R3733" s="891"/>
      <c r="S3733" s="890"/>
      <c r="T3733" s="891"/>
      <c r="U3733" s="890"/>
      <c r="V3733" s="891"/>
      <c r="W3733" s="890"/>
      <c r="X3733" s="891"/>
      <c r="Y3733" s="890"/>
      <c r="Z3733" s="891"/>
      <c r="AA3733" s="890"/>
      <c r="AB3733" s="891"/>
      <c r="AC3733" s="890"/>
      <c r="AD3733" s="891"/>
      <c r="AE3733" s="164"/>
      <c r="AF3733" s="164"/>
      <c r="AG3733" s="199">
        <f t="shared" si="1416"/>
        <v>0</v>
      </c>
      <c r="AH3733" s="219" t="b">
        <f t="shared" si="1417"/>
        <v>0</v>
      </c>
      <c r="AI3733" s="198" t="str">
        <f t="shared" si="1418"/>
        <v/>
      </c>
      <c r="AJ3733" s="219" t="b">
        <f t="shared" si="1419"/>
        <v>0</v>
      </c>
      <c r="AK3733" s="198" t="str">
        <f t="shared" si="1420"/>
        <v/>
      </c>
      <c r="AL3733" s="219" t="b">
        <f t="shared" si="1421"/>
        <v>0</v>
      </c>
      <c r="AM3733" s="351">
        <f t="shared" si="1422"/>
        <v>0</v>
      </c>
      <c r="AN3733" s="164"/>
      <c r="AO3733" s="164"/>
      <c r="AP3733" s="164"/>
      <c r="AQ3733" s="402">
        <f t="shared" si="1423"/>
        <v>0</v>
      </c>
      <c r="AR3733" s="370" t="str">
        <f>IF(AQ3733=0,"",
IF(SUM($AQ$3585:AQ3733)=1,AS3733,
IF($AQ$5285&gt;SUM($AQ$3585:AQ3733),_xlfn.CONCAT(", ",AS3733),
IF($AQ$5285=SUM($AQ$3585:AQ3733),_xlfn.CONCAT(" y ",AS3733)))))</f>
        <v/>
      </c>
      <c r="AS3733" s="156" t="s">
        <v>6115</v>
      </c>
    </row>
    <row r="3734" spans="1:45" ht="15" customHeight="1">
      <c r="A3734" s="57"/>
      <c r="B3734" s="26"/>
      <c r="C3734" s="716" t="s">
        <v>6116</v>
      </c>
      <c r="D3734" s="716"/>
      <c r="E3734" s="941"/>
      <c r="F3734" s="942"/>
      <c r="G3734" s="942"/>
      <c r="H3734" s="943"/>
      <c r="I3734" s="940"/>
      <c r="J3734" s="940"/>
      <c r="K3734" s="940"/>
      <c r="L3734" s="940"/>
      <c r="M3734" s="940"/>
      <c r="N3734" s="940"/>
      <c r="O3734" s="940"/>
      <c r="P3734" s="940"/>
      <c r="Q3734" s="890"/>
      <c r="R3734" s="891"/>
      <c r="S3734" s="890"/>
      <c r="T3734" s="891"/>
      <c r="U3734" s="890"/>
      <c r="V3734" s="891"/>
      <c r="W3734" s="890"/>
      <c r="X3734" s="891"/>
      <c r="Y3734" s="890"/>
      <c r="Z3734" s="891"/>
      <c r="AA3734" s="890"/>
      <c r="AB3734" s="891"/>
      <c r="AC3734" s="890"/>
      <c r="AD3734" s="891"/>
      <c r="AE3734" s="164"/>
      <c r="AF3734" s="164"/>
      <c r="AG3734" s="199">
        <f t="shared" si="1416"/>
        <v>0</v>
      </c>
      <c r="AH3734" s="219" t="b">
        <f t="shared" si="1417"/>
        <v>0</v>
      </c>
      <c r="AI3734" s="198" t="str">
        <f t="shared" si="1418"/>
        <v/>
      </c>
      <c r="AJ3734" s="219" t="b">
        <f t="shared" si="1419"/>
        <v>0</v>
      </c>
      <c r="AK3734" s="198" t="str">
        <f t="shared" si="1420"/>
        <v/>
      </c>
      <c r="AL3734" s="219" t="b">
        <f t="shared" si="1421"/>
        <v>0</v>
      </c>
      <c r="AM3734" s="351">
        <f t="shared" si="1422"/>
        <v>0</v>
      </c>
      <c r="AN3734" s="164"/>
      <c r="AO3734" s="164"/>
      <c r="AP3734" s="164"/>
      <c r="AQ3734" s="402">
        <f t="shared" si="1423"/>
        <v>0</v>
      </c>
      <c r="AR3734" s="370" t="str">
        <f>IF(AQ3734=0,"",
IF(SUM($AQ$3585:AQ3734)=1,AS3734,
IF($AQ$5285&gt;SUM($AQ$3585:AQ3734),_xlfn.CONCAT(", ",AS3734),
IF($AQ$5285=SUM($AQ$3585:AQ3734),_xlfn.CONCAT(" y ",AS3734)))))</f>
        <v/>
      </c>
      <c r="AS3734" s="156" t="s">
        <v>6117</v>
      </c>
    </row>
    <row r="3735" spans="1:45" ht="15" customHeight="1">
      <c r="A3735" s="57"/>
      <c r="B3735" s="26"/>
      <c r="C3735" s="716" t="s">
        <v>6118</v>
      </c>
      <c r="D3735" s="716"/>
      <c r="E3735" s="941"/>
      <c r="F3735" s="942"/>
      <c r="G3735" s="942"/>
      <c r="H3735" s="943"/>
      <c r="I3735" s="940"/>
      <c r="J3735" s="940"/>
      <c r="K3735" s="940"/>
      <c r="L3735" s="940"/>
      <c r="M3735" s="940"/>
      <c r="N3735" s="940"/>
      <c r="O3735" s="940"/>
      <c r="P3735" s="940"/>
      <c r="Q3735" s="890"/>
      <c r="R3735" s="891"/>
      <c r="S3735" s="890"/>
      <c r="T3735" s="891"/>
      <c r="U3735" s="890"/>
      <c r="V3735" s="891"/>
      <c r="W3735" s="890"/>
      <c r="X3735" s="891"/>
      <c r="Y3735" s="890"/>
      <c r="Z3735" s="891"/>
      <c r="AA3735" s="890"/>
      <c r="AB3735" s="891"/>
      <c r="AC3735" s="890"/>
      <c r="AD3735" s="891"/>
      <c r="AE3735" s="164"/>
      <c r="AF3735" s="164"/>
      <c r="AG3735" s="199">
        <f t="shared" si="1416"/>
        <v>0</v>
      </c>
      <c r="AH3735" s="219" t="b">
        <f t="shared" si="1417"/>
        <v>0</v>
      </c>
      <c r="AI3735" s="198" t="str">
        <f t="shared" si="1418"/>
        <v/>
      </c>
      <c r="AJ3735" s="219" t="b">
        <f t="shared" si="1419"/>
        <v>0</v>
      </c>
      <c r="AK3735" s="198" t="str">
        <f t="shared" si="1420"/>
        <v/>
      </c>
      <c r="AL3735" s="219" t="b">
        <f t="shared" si="1421"/>
        <v>0</v>
      </c>
      <c r="AM3735" s="351">
        <f t="shared" si="1422"/>
        <v>0</v>
      </c>
      <c r="AN3735" s="164"/>
      <c r="AO3735" s="164"/>
      <c r="AP3735" s="164"/>
      <c r="AQ3735" s="402">
        <f t="shared" si="1423"/>
        <v>0</v>
      </c>
      <c r="AR3735" s="370" t="str">
        <f>IF(AQ3735=0,"",
IF(SUM($AQ$3585:AQ3735)=1,AS3735,
IF($AQ$5285&gt;SUM($AQ$3585:AQ3735),_xlfn.CONCAT(", ",AS3735),
IF($AQ$5285=SUM($AQ$3585:AQ3735),_xlfn.CONCAT(" y ",AS3735)))))</f>
        <v/>
      </c>
      <c r="AS3735" s="156" t="s">
        <v>6119</v>
      </c>
    </row>
    <row r="3736" spans="1:45" ht="15" customHeight="1">
      <c r="A3736" s="57"/>
      <c r="B3736" s="26"/>
      <c r="C3736" s="716" t="s">
        <v>6120</v>
      </c>
      <c r="D3736" s="716"/>
      <c r="E3736" s="941"/>
      <c r="F3736" s="942"/>
      <c r="G3736" s="942"/>
      <c r="H3736" s="943"/>
      <c r="I3736" s="940"/>
      <c r="J3736" s="940"/>
      <c r="K3736" s="940"/>
      <c r="L3736" s="940"/>
      <c r="M3736" s="940"/>
      <c r="N3736" s="940"/>
      <c r="O3736" s="940"/>
      <c r="P3736" s="940"/>
      <c r="Q3736" s="890"/>
      <c r="R3736" s="891"/>
      <c r="S3736" s="890"/>
      <c r="T3736" s="891"/>
      <c r="U3736" s="890"/>
      <c r="V3736" s="891"/>
      <c r="W3736" s="890"/>
      <c r="X3736" s="891"/>
      <c r="Y3736" s="890"/>
      <c r="Z3736" s="891"/>
      <c r="AA3736" s="890"/>
      <c r="AB3736" s="891"/>
      <c r="AC3736" s="890"/>
      <c r="AD3736" s="891"/>
      <c r="AE3736" s="164"/>
      <c r="AF3736" s="164"/>
      <c r="AG3736" s="199">
        <f t="shared" si="1416"/>
        <v>0</v>
      </c>
      <c r="AH3736" s="219" t="b">
        <f t="shared" si="1417"/>
        <v>0</v>
      </c>
      <c r="AI3736" s="198" t="str">
        <f t="shared" si="1418"/>
        <v/>
      </c>
      <c r="AJ3736" s="219" t="b">
        <f t="shared" si="1419"/>
        <v>0</v>
      </c>
      <c r="AK3736" s="198" t="str">
        <f t="shared" si="1420"/>
        <v/>
      </c>
      <c r="AL3736" s="219" t="b">
        <f t="shared" si="1421"/>
        <v>0</v>
      </c>
      <c r="AM3736" s="351">
        <f t="shared" si="1422"/>
        <v>0</v>
      </c>
      <c r="AN3736" s="164"/>
      <c r="AO3736" s="164"/>
      <c r="AP3736" s="164"/>
      <c r="AQ3736" s="402">
        <f t="shared" si="1423"/>
        <v>0</v>
      </c>
      <c r="AR3736" s="370" t="str">
        <f>IF(AQ3736=0,"",
IF(SUM($AQ$3585:AQ3736)=1,AS3736,
IF($AQ$5285&gt;SUM($AQ$3585:AQ3736),_xlfn.CONCAT(", ",AS3736),
IF($AQ$5285=SUM($AQ$3585:AQ3736),_xlfn.CONCAT(" y ",AS3736)))))</f>
        <v/>
      </c>
      <c r="AS3736" s="156" t="s">
        <v>6121</v>
      </c>
    </row>
    <row r="3737" spans="1:45" ht="15" customHeight="1">
      <c r="A3737" s="57"/>
      <c r="B3737" s="26"/>
      <c r="C3737" s="716" t="s">
        <v>6122</v>
      </c>
      <c r="D3737" s="716"/>
      <c r="E3737" s="941"/>
      <c r="F3737" s="942"/>
      <c r="G3737" s="942"/>
      <c r="H3737" s="943"/>
      <c r="I3737" s="940"/>
      <c r="J3737" s="940"/>
      <c r="K3737" s="940"/>
      <c r="L3737" s="940"/>
      <c r="M3737" s="940"/>
      <c r="N3737" s="940"/>
      <c r="O3737" s="940"/>
      <c r="P3737" s="940"/>
      <c r="Q3737" s="890"/>
      <c r="R3737" s="891"/>
      <c r="S3737" s="890"/>
      <c r="T3737" s="891"/>
      <c r="U3737" s="890"/>
      <c r="V3737" s="891"/>
      <c r="W3737" s="890"/>
      <c r="X3737" s="891"/>
      <c r="Y3737" s="890"/>
      <c r="Z3737" s="891"/>
      <c r="AA3737" s="890"/>
      <c r="AB3737" s="891"/>
      <c r="AC3737" s="890"/>
      <c r="AD3737" s="891"/>
      <c r="AE3737" s="164"/>
      <c r="AF3737" s="164"/>
      <c r="AG3737" s="199">
        <f t="shared" si="1416"/>
        <v>0</v>
      </c>
      <c r="AH3737" s="219" t="b">
        <f t="shared" si="1417"/>
        <v>0</v>
      </c>
      <c r="AI3737" s="198" t="str">
        <f t="shared" si="1418"/>
        <v/>
      </c>
      <c r="AJ3737" s="219" t="b">
        <f t="shared" si="1419"/>
        <v>0</v>
      </c>
      <c r="AK3737" s="198" t="str">
        <f t="shared" si="1420"/>
        <v/>
      </c>
      <c r="AL3737" s="219" t="b">
        <f t="shared" si="1421"/>
        <v>0</v>
      </c>
      <c r="AM3737" s="351">
        <f t="shared" si="1422"/>
        <v>0</v>
      </c>
      <c r="AN3737" s="164"/>
      <c r="AO3737" s="164"/>
      <c r="AP3737" s="164"/>
      <c r="AQ3737" s="402">
        <f t="shared" si="1423"/>
        <v>0</v>
      </c>
      <c r="AR3737" s="370" t="str">
        <f>IF(AQ3737=0,"",
IF(SUM($AQ$3585:AQ3737)=1,AS3737,
IF($AQ$5285&gt;SUM($AQ$3585:AQ3737),_xlfn.CONCAT(", ",AS3737),
IF($AQ$5285=SUM($AQ$3585:AQ3737),_xlfn.CONCAT(" y ",AS3737)))))</f>
        <v/>
      </c>
      <c r="AS3737" s="156" t="s">
        <v>6123</v>
      </c>
    </row>
    <row r="3738" spans="1:45" ht="15" customHeight="1">
      <c r="A3738" s="57"/>
      <c r="B3738" s="26"/>
      <c r="C3738" s="716" t="s">
        <v>6124</v>
      </c>
      <c r="D3738" s="716"/>
      <c r="E3738" s="941"/>
      <c r="F3738" s="942"/>
      <c r="G3738" s="942"/>
      <c r="H3738" s="943"/>
      <c r="I3738" s="940"/>
      <c r="J3738" s="940"/>
      <c r="K3738" s="940"/>
      <c r="L3738" s="940"/>
      <c r="M3738" s="940"/>
      <c r="N3738" s="940"/>
      <c r="O3738" s="940"/>
      <c r="P3738" s="940"/>
      <c r="Q3738" s="890"/>
      <c r="R3738" s="891"/>
      <c r="S3738" s="890"/>
      <c r="T3738" s="891"/>
      <c r="U3738" s="890"/>
      <c r="V3738" s="891"/>
      <c r="W3738" s="890"/>
      <c r="X3738" s="891"/>
      <c r="Y3738" s="890"/>
      <c r="Z3738" s="891"/>
      <c r="AA3738" s="890"/>
      <c r="AB3738" s="891"/>
      <c r="AC3738" s="890"/>
      <c r="AD3738" s="891"/>
      <c r="AE3738" s="164"/>
      <c r="AF3738" s="164"/>
      <c r="AG3738" s="199">
        <f t="shared" si="1416"/>
        <v>0</v>
      </c>
      <c r="AH3738" s="219" t="b">
        <f t="shared" si="1417"/>
        <v>0</v>
      </c>
      <c r="AI3738" s="198" t="str">
        <f t="shared" si="1418"/>
        <v/>
      </c>
      <c r="AJ3738" s="219" t="b">
        <f t="shared" si="1419"/>
        <v>0</v>
      </c>
      <c r="AK3738" s="198" t="str">
        <f t="shared" si="1420"/>
        <v/>
      </c>
      <c r="AL3738" s="219" t="b">
        <f t="shared" si="1421"/>
        <v>0</v>
      </c>
      <c r="AM3738" s="351">
        <f t="shared" si="1422"/>
        <v>0</v>
      </c>
      <c r="AN3738" s="164"/>
      <c r="AO3738" s="164"/>
      <c r="AP3738" s="164"/>
      <c r="AQ3738" s="402">
        <f t="shared" si="1423"/>
        <v>0</v>
      </c>
      <c r="AR3738" s="370" t="str">
        <f>IF(AQ3738=0,"",
IF(SUM($AQ$3585:AQ3738)=1,AS3738,
IF($AQ$5285&gt;SUM($AQ$3585:AQ3738),_xlfn.CONCAT(", ",AS3738),
IF($AQ$5285=SUM($AQ$3585:AQ3738),_xlfn.CONCAT(" y ",AS3738)))))</f>
        <v/>
      </c>
      <c r="AS3738" s="156" t="s">
        <v>6125</v>
      </c>
    </row>
    <row r="3739" spans="1:45" ht="15" customHeight="1">
      <c r="A3739" s="57"/>
      <c r="B3739" s="26"/>
      <c r="C3739" s="716" t="s">
        <v>6126</v>
      </c>
      <c r="D3739" s="716"/>
      <c r="E3739" s="941"/>
      <c r="F3739" s="942"/>
      <c r="G3739" s="942"/>
      <c r="H3739" s="943"/>
      <c r="I3739" s="940"/>
      <c r="J3739" s="940"/>
      <c r="K3739" s="940"/>
      <c r="L3739" s="940"/>
      <c r="M3739" s="940"/>
      <c r="N3739" s="940"/>
      <c r="O3739" s="940"/>
      <c r="P3739" s="940"/>
      <c r="Q3739" s="890"/>
      <c r="R3739" s="891"/>
      <c r="S3739" s="890"/>
      <c r="T3739" s="891"/>
      <c r="U3739" s="890"/>
      <c r="V3739" s="891"/>
      <c r="W3739" s="890"/>
      <c r="X3739" s="891"/>
      <c r="Y3739" s="890"/>
      <c r="Z3739" s="891"/>
      <c r="AA3739" s="890"/>
      <c r="AB3739" s="891"/>
      <c r="AC3739" s="890"/>
      <c r="AD3739" s="891"/>
      <c r="AE3739" s="164"/>
      <c r="AF3739" s="164"/>
      <c r="AG3739" s="199">
        <f t="shared" si="1416"/>
        <v>0</v>
      </c>
      <c r="AH3739" s="219" t="b">
        <f t="shared" si="1417"/>
        <v>0</v>
      </c>
      <c r="AI3739" s="198" t="str">
        <f t="shared" si="1418"/>
        <v/>
      </c>
      <c r="AJ3739" s="219" t="b">
        <f t="shared" si="1419"/>
        <v>0</v>
      </c>
      <c r="AK3739" s="198" t="str">
        <f t="shared" si="1420"/>
        <v/>
      </c>
      <c r="AL3739" s="219" t="b">
        <f t="shared" si="1421"/>
        <v>0</v>
      </c>
      <c r="AM3739" s="351">
        <f t="shared" si="1422"/>
        <v>0</v>
      </c>
      <c r="AN3739" s="164"/>
      <c r="AO3739" s="164"/>
      <c r="AP3739" s="164"/>
      <c r="AQ3739" s="402">
        <f t="shared" si="1423"/>
        <v>0</v>
      </c>
      <c r="AR3739" s="370" t="str">
        <f>IF(AQ3739=0,"",
IF(SUM($AQ$3585:AQ3739)=1,AS3739,
IF($AQ$5285&gt;SUM($AQ$3585:AQ3739),_xlfn.CONCAT(", ",AS3739),
IF($AQ$5285=SUM($AQ$3585:AQ3739),_xlfn.CONCAT(" y ",AS3739)))))</f>
        <v/>
      </c>
      <c r="AS3739" s="156" t="s">
        <v>6127</v>
      </c>
    </row>
    <row r="3740" spans="1:45" ht="15" customHeight="1">
      <c r="A3740" s="57"/>
      <c r="B3740" s="26"/>
      <c r="C3740" s="716" t="s">
        <v>6128</v>
      </c>
      <c r="D3740" s="716"/>
      <c r="E3740" s="941"/>
      <c r="F3740" s="942"/>
      <c r="G3740" s="942"/>
      <c r="H3740" s="943"/>
      <c r="I3740" s="940"/>
      <c r="J3740" s="940"/>
      <c r="K3740" s="940"/>
      <c r="L3740" s="940"/>
      <c r="M3740" s="940"/>
      <c r="N3740" s="940"/>
      <c r="O3740" s="940"/>
      <c r="P3740" s="940"/>
      <c r="Q3740" s="890"/>
      <c r="R3740" s="891"/>
      <c r="S3740" s="890"/>
      <c r="T3740" s="891"/>
      <c r="U3740" s="890"/>
      <c r="V3740" s="891"/>
      <c r="W3740" s="890"/>
      <c r="X3740" s="891"/>
      <c r="Y3740" s="890"/>
      <c r="Z3740" s="891"/>
      <c r="AA3740" s="890"/>
      <c r="AB3740" s="891"/>
      <c r="AC3740" s="890"/>
      <c r="AD3740" s="891"/>
      <c r="AE3740" s="164"/>
      <c r="AF3740" s="164"/>
      <c r="AG3740" s="199">
        <f t="shared" si="1416"/>
        <v>0</v>
      </c>
      <c r="AH3740" s="219" t="b">
        <f t="shared" si="1417"/>
        <v>0</v>
      </c>
      <c r="AI3740" s="198" t="str">
        <f t="shared" si="1418"/>
        <v/>
      </c>
      <c r="AJ3740" s="219" t="b">
        <f t="shared" si="1419"/>
        <v>0</v>
      </c>
      <c r="AK3740" s="198" t="str">
        <f t="shared" si="1420"/>
        <v/>
      </c>
      <c r="AL3740" s="219" t="b">
        <f t="shared" si="1421"/>
        <v>0</v>
      </c>
      <c r="AM3740" s="351">
        <f t="shared" si="1422"/>
        <v>0</v>
      </c>
      <c r="AN3740" s="164"/>
      <c r="AO3740" s="164"/>
      <c r="AP3740" s="164"/>
      <c r="AQ3740" s="402">
        <f t="shared" si="1423"/>
        <v>0</v>
      </c>
      <c r="AR3740" s="370" t="str">
        <f>IF(AQ3740=0,"",
IF(SUM($AQ$3585:AQ3740)=1,AS3740,
IF($AQ$5285&gt;SUM($AQ$3585:AQ3740),_xlfn.CONCAT(", ",AS3740),
IF($AQ$5285=SUM($AQ$3585:AQ3740),_xlfn.CONCAT(" y ",AS3740)))))</f>
        <v/>
      </c>
      <c r="AS3740" s="156" t="s">
        <v>6129</v>
      </c>
    </row>
    <row r="3741" spans="1:45" ht="15" customHeight="1">
      <c r="A3741" s="57"/>
      <c r="B3741" s="26"/>
      <c r="C3741" s="716" t="s">
        <v>6130</v>
      </c>
      <c r="D3741" s="716"/>
      <c r="E3741" s="941"/>
      <c r="F3741" s="942"/>
      <c r="G3741" s="942"/>
      <c r="H3741" s="943"/>
      <c r="I3741" s="940"/>
      <c r="J3741" s="940"/>
      <c r="K3741" s="940"/>
      <c r="L3741" s="940"/>
      <c r="M3741" s="940"/>
      <c r="N3741" s="940"/>
      <c r="O3741" s="940"/>
      <c r="P3741" s="940"/>
      <c r="Q3741" s="890"/>
      <c r="R3741" s="891"/>
      <c r="S3741" s="890"/>
      <c r="T3741" s="891"/>
      <c r="U3741" s="890"/>
      <c r="V3741" s="891"/>
      <c r="W3741" s="890"/>
      <c r="X3741" s="891"/>
      <c r="Y3741" s="890"/>
      <c r="Z3741" s="891"/>
      <c r="AA3741" s="890"/>
      <c r="AB3741" s="891"/>
      <c r="AC3741" s="890"/>
      <c r="AD3741" s="891"/>
      <c r="AE3741" s="164"/>
      <c r="AF3741" s="164"/>
      <c r="AG3741" s="199">
        <f t="shared" si="1416"/>
        <v>0</v>
      </c>
      <c r="AH3741" s="219" t="b">
        <f t="shared" si="1417"/>
        <v>0</v>
      </c>
      <c r="AI3741" s="198" t="str">
        <f t="shared" si="1418"/>
        <v/>
      </c>
      <c r="AJ3741" s="219" t="b">
        <f t="shared" si="1419"/>
        <v>0</v>
      </c>
      <c r="AK3741" s="198" t="str">
        <f t="shared" si="1420"/>
        <v/>
      </c>
      <c r="AL3741" s="219" t="b">
        <f t="shared" si="1421"/>
        <v>0</v>
      </c>
      <c r="AM3741" s="351">
        <f t="shared" si="1422"/>
        <v>0</v>
      </c>
      <c r="AN3741" s="164"/>
      <c r="AO3741" s="164"/>
      <c r="AP3741" s="164"/>
      <c r="AQ3741" s="402">
        <f t="shared" si="1423"/>
        <v>0</v>
      </c>
      <c r="AR3741" s="370" t="str">
        <f>IF(AQ3741=0,"",
IF(SUM($AQ$3585:AQ3741)=1,AS3741,
IF($AQ$5285&gt;SUM($AQ$3585:AQ3741),_xlfn.CONCAT(", ",AS3741),
IF($AQ$5285=SUM($AQ$3585:AQ3741),_xlfn.CONCAT(" y ",AS3741)))))</f>
        <v/>
      </c>
      <c r="AS3741" s="156" t="s">
        <v>6131</v>
      </c>
    </row>
    <row r="3742" spans="1:45" ht="15" customHeight="1">
      <c r="A3742" s="57"/>
      <c r="B3742" s="26"/>
      <c r="C3742" s="716" t="s">
        <v>6132</v>
      </c>
      <c r="D3742" s="716"/>
      <c r="E3742" s="941"/>
      <c r="F3742" s="942"/>
      <c r="G3742" s="942"/>
      <c r="H3742" s="943"/>
      <c r="I3742" s="940"/>
      <c r="J3742" s="940"/>
      <c r="K3742" s="940"/>
      <c r="L3742" s="940"/>
      <c r="M3742" s="940"/>
      <c r="N3742" s="940"/>
      <c r="O3742" s="940"/>
      <c r="P3742" s="940"/>
      <c r="Q3742" s="890"/>
      <c r="R3742" s="891"/>
      <c r="S3742" s="890"/>
      <c r="T3742" s="891"/>
      <c r="U3742" s="890"/>
      <c r="V3742" s="891"/>
      <c r="W3742" s="890"/>
      <c r="X3742" s="891"/>
      <c r="Y3742" s="890"/>
      <c r="Z3742" s="891"/>
      <c r="AA3742" s="890"/>
      <c r="AB3742" s="891"/>
      <c r="AC3742" s="890"/>
      <c r="AD3742" s="891"/>
      <c r="AE3742" s="164"/>
      <c r="AF3742" s="164"/>
      <c r="AG3742" s="199">
        <f t="shared" si="1416"/>
        <v>0</v>
      </c>
      <c r="AH3742" s="219" t="b">
        <f t="shared" si="1417"/>
        <v>0</v>
      </c>
      <c r="AI3742" s="198" t="str">
        <f t="shared" si="1418"/>
        <v/>
      </c>
      <c r="AJ3742" s="219" t="b">
        <f t="shared" si="1419"/>
        <v>0</v>
      </c>
      <c r="AK3742" s="198" t="str">
        <f t="shared" si="1420"/>
        <v/>
      </c>
      <c r="AL3742" s="219" t="b">
        <f t="shared" si="1421"/>
        <v>0</v>
      </c>
      <c r="AM3742" s="351">
        <f t="shared" si="1422"/>
        <v>0</v>
      </c>
      <c r="AN3742" s="164"/>
      <c r="AO3742" s="164"/>
      <c r="AP3742" s="164"/>
      <c r="AQ3742" s="402">
        <f t="shared" si="1423"/>
        <v>0</v>
      </c>
      <c r="AR3742" s="370" t="str">
        <f>IF(AQ3742=0,"",
IF(SUM($AQ$3585:AQ3742)=1,AS3742,
IF($AQ$5285&gt;SUM($AQ$3585:AQ3742),_xlfn.CONCAT(", ",AS3742),
IF($AQ$5285=SUM($AQ$3585:AQ3742),_xlfn.CONCAT(" y ",AS3742)))))</f>
        <v/>
      </c>
      <c r="AS3742" s="156" t="s">
        <v>6133</v>
      </c>
    </row>
    <row r="3743" spans="1:45" ht="15" customHeight="1">
      <c r="A3743" s="57"/>
      <c r="B3743" s="26"/>
      <c r="C3743" s="716" t="s">
        <v>6134</v>
      </c>
      <c r="D3743" s="716"/>
      <c r="E3743" s="941"/>
      <c r="F3743" s="942"/>
      <c r="G3743" s="942"/>
      <c r="H3743" s="943"/>
      <c r="I3743" s="940"/>
      <c r="J3743" s="940"/>
      <c r="K3743" s="940"/>
      <c r="L3743" s="940"/>
      <c r="M3743" s="940"/>
      <c r="N3743" s="940"/>
      <c r="O3743" s="940"/>
      <c r="P3743" s="940"/>
      <c r="Q3743" s="890"/>
      <c r="R3743" s="891"/>
      <c r="S3743" s="890"/>
      <c r="T3743" s="891"/>
      <c r="U3743" s="890"/>
      <c r="V3743" s="891"/>
      <c r="W3743" s="890"/>
      <c r="X3743" s="891"/>
      <c r="Y3743" s="890"/>
      <c r="Z3743" s="891"/>
      <c r="AA3743" s="890"/>
      <c r="AB3743" s="891"/>
      <c r="AC3743" s="890"/>
      <c r="AD3743" s="891"/>
      <c r="AE3743" s="164"/>
      <c r="AF3743" s="164"/>
      <c r="AG3743" s="199">
        <f t="shared" si="1416"/>
        <v>0</v>
      </c>
      <c r="AH3743" s="219" t="b">
        <f t="shared" si="1417"/>
        <v>0</v>
      </c>
      <c r="AI3743" s="198" t="str">
        <f t="shared" si="1418"/>
        <v/>
      </c>
      <c r="AJ3743" s="219" t="b">
        <f t="shared" si="1419"/>
        <v>0</v>
      </c>
      <c r="AK3743" s="198" t="str">
        <f t="shared" si="1420"/>
        <v/>
      </c>
      <c r="AL3743" s="219" t="b">
        <f t="shared" si="1421"/>
        <v>0</v>
      </c>
      <c r="AM3743" s="351">
        <f t="shared" si="1422"/>
        <v>0</v>
      </c>
      <c r="AN3743" s="164"/>
      <c r="AO3743" s="164"/>
      <c r="AP3743" s="164"/>
      <c r="AQ3743" s="402">
        <f t="shared" si="1423"/>
        <v>0</v>
      </c>
      <c r="AR3743" s="370" t="str">
        <f>IF(AQ3743=0,"",
IF(SUM($AQ$3585:AQ3743)=1,AS3743,
IF($AQ$5285&gt;SUM($AQ$3585:AQ3743),_xlfn.CONCAT(", ",AS3743),
IF($AQ$5285=SUM($AQ$3585:AQ3743),_xlfn.CONCAT(" y ",AS3743)))))</f>
        <v/>
      </c>
      <c r="AS3743" s="156" t="s">
        <v>6135</v>
      </c>
    </row>
    <row r="3744" spans="1:45" ht="15" customHeight="1">
      <c r="A3744" s="57"/>
      <c r="B3744" s="26"/>
      <c r="C3744" s="716" t="s">
        <v>6136</v>
      </c>
      <c r="D3744" s="716"/>
      <c r="E3744" s="941"/>
      <c r="F3744" s="942"/>
      <c r="G3744" s="942"/>
      <c r="H3744" s="943"/>
      <c r="I3744" s="940"/>
      <c r="J3744" s="940"/>
      <c r="K3744" s="940"/>
      <c r="L3744" s="940"/>
      <c r="M3744" s="940"/>
      <c r="N3744" s="940"/>
      <c r="O3744" s="940"/>
      <c r="P3744" s="940"/>
      <c r="Q3744" s="890"/>
      <c r="R3744" s="891"/>
      <c r="S3744" s="890"/>
      <c r="T3744" s="891"/>
      <c r="U3744" s="890"/>
      <c r="V3744" s="891"/>
      <c r="W3744" s="890"/>
      <c r="X3744" s="891"/>
      <c r="Y3744" s="890"/>
      <c r="Z3744" s="891"/>
      <c r="AA3744" s="890"/>
      <c r="AB3744" s="891"/>
      <c r="AC3744" s="890"/>
      <c r="AD3744" s="891"/>
      <c r="AE3744" s="164"/>
      <c r="AF3744" s="164"/>
      <c r="AG3744" s="199">
        <f t="shared" si="1416"/>
        <v>0</v>
      </c>
      <c r="AH3744" s="219" t="b">
        <f t="shared" si="1417"/>
        <v>0</v>
      </c>
      <c r="AI3744" s="198" t="str">
        <f t="shared" si="1418"/>
        <v/>
      </c>
      <c r="AJ3744" s="219" t="b">
        <f t="shared" si="1419"/>
        <v>0</v>
      </c>
      <c r="AK3744" s="198" t="str">
        <f t="shared" si="1420"/>
        <v/>
      </c>
      <c r="AL3744" s="219" t="b">
        <f t="shared" si="1421"/>
        <v>0</v>
      </c>
      <c r="AM3744" s="351">
        <f t="shared" si="1422"/>
        <v>0</v>
      </c>
      <c r="AN3744" s="164"/>
      <c r="AO3744" s="164"/>
      <c r="AP3744" s="164"/>
      <c r="AQ3744" s="402">
        <f t="shared" si="1423"/>
        <v>0</v>
      </c>
      <c r="AR3744" s="370" t="str">
        <f>IF(AQ3744=0,"",
IF(SUM($AQ$3585:AQ3744)=1,AS3744,
IF($AQ$5285&gt;SUM($AQ$3585:AQ3744),_xlfn.CONCAT(", ",AS3744),
IF($AQ$5285=SUM($AQ$3585:AQ3744),_xlfn.CONCAT(" y ",AS3744)))))</f>
        <v/>
      </c>
      <c r="AS3744" s="156" t="s">
        <v>6137</v>
      </c>
    </row>
    <row r="3745" spans="1:45" ht="15" customHeight="1">
      <c r="A3745" s="57"/>
      <c r="B3745" s="26"/>
      <c r="C3745" s="716" t="s">
        <v>6138</v>
      </c>
      <c r="D3745" s="716"/>
      <c r="E3745" s="941"/>
      <c r="F3745" s="942"/>
      <c r="G3745" s="942"/>
      <c r="H3745" s="943"/>
      <c r="I3745" s="940"/>
      <c r="J3745" s="940"/>
      <c r="K3745" s="940"/>
      <c r="L3745" s="940"/>
      <c r="M3745" s="940"/>
      <c r="N3745" s="940"/>
      <c r="O3745" s="940"/>
      <c r="P3745" s="940"/>
      <c r="Q3745" s="890"/>
      <c r="R3745" s="891"/>
      <c r="S3745" s="890"/>
      <c r="T3745" s="891"/>
      <c r="U3745" s="890"/>
      <c r="V3745" s="891"/>
      <c r="W3745" s="890"/>
      <c r="X3745" s="891"/>
      <c r="Y3745" s="890"/>
      <c r="Z3745" s="891"/>
      <c r="AA3745" s="890"/>
      <c r="AB3745" s="891"/>
      <c r="AC3745" s="890"/>
      <c r="AD3745" s="891"/>
      <c r="AE3745" s="164"/>
      <c r="AF3745" s="164"/>
      <c r="AG3745" s="199">
        <f t="shared" si="1416"/>
        <v>0</v>
      </c>
      <c r="AH3745" s="219" t="b">
        <f t="shared" si="1417"/>
        <v>0</v>
      </c>
      <c r="AI3745" s="198" t="str">
        <f t="shared" si="1418"/>
        <v/>
      </c>
      <c r="AJ3745" s="219" t="b">
        <f t="shared" si="1419"/>
        <v>0</v>
      </c>
      <c r="AK3745" s="198" t="str">
        <f t="shared" si="1420"/>
        <v/>
      </c>
      <c r="AL3745" s="219" t="b">
        <f t="shared" si="1421"/>
        <v>0</v>
      </c>
      <c r="AM3745" s="351">
        <f t="shared" si="1422"/>
        <v>0</v>
      </c>
      <c r="AN3745" s="164"/>
      <c r="AO3745" s="164"/>
      <c r="AP3745" s="164"/>
      <c r="AQ3745" s="402">
        <f t="shared" si="1423"/>
        <v>0</v>
      </c>
      <c r="AR3745" s="370" t="str">
        <f>IF(AQ3745=0,"",
IF(SUM($AQ$3585:AQ3745)=1,AS3745,
IF($AQ$5285&gt;SUM($AQ$3585:AQ3745),_xlfn.CONCAT(", ",AS3745),
IF($AQ$5285=SUM($AQ$3585:AQ3745),_xlfn.CONCAT(" y ",AS3745)))))</f>
        <v/>
      </c>
      <c r="AS3745" s="156" t="s">
        <v>6139</v>
      </c>
    </row>
    <row r="3746" spans="1:45" ht="15" customHeight="1">
      <c r="A3746" s="57"/>
      <c r="B3746" s="26"/>
      <c r="C3746" s="716" t="s">
        <v>6140</v>
      </c>
      <c r="D3746" s="716"/>
      <c r="E3746" s="941"/>
      <c r="F3746" s="942"/>
      <c r="G3746" s="942"/>
      <c r="H3746" s="943"/>
      <c r="I3746" s="940"/>
      <c r="J3746" s="940"/>
      <c r="K3746" s="940"/>
      <c r="L3746" s="940"/>
      <c r="M3746" s="940"/>
      <c r="N3746" s="940"/>
      <c r="O3746" s="940"/>
      <c r="P3746" s="940"/>
      <c r="Q3746" s="890"/>
      <c r="R3746" s="891"/>
      <c r="S3746" s="890"/>
      <c r="T3746" s="891"/>
      <c r="U3746" s="890"/>
      <c r="V3746" s="891"/>
      <c r="W3746" s="890"/>
      <c r="X3746" s="891"/>
      <c r="Y3746" s="890"/>
      <c r="Z3746" s="891"/>
      <c r="AA3746" s="890"/>
      <c r="AB3746" s="891"/>
      <c r="AC3746" s="890"/>
      <c r="AD3746" s="891"/>
      <c r="AE3746" s="164"/>
      <c r="AF3746" s="164"/>
      <c r="AG3746" s="199">
        <f t="shared" si="1416"/>
        <v>0</v>
      </c>
      <c r="AH3746" s="219" t="b">
        <f t="shared" si="1417"/>
        <v>0</v>
      </c>
      <c r="AI3746" s="198" t="str">
        <f t="shared" si="1418"/>
        <v/>
      </c>
      <c r="AJ3746" s="219" t="b">
        <f t="shared" si="1419"/>
        <v>0</v>
      </c>
      <c r="AK3746" s="198" t="str">
        <f t="shared" si="1420"/>
        <v/>
      </c>
      <c r="AL3746" s="219" t="b">
        <f t="shared" si="1421"/>
        <v>0</v>
      </c>
      <c r="AM3746" s="351">
        <f t="shared" si="1422"/>
        <v>0</v>
      </c>
      <c r="AN3746" s="164"/>
      <c r="AO3746" s="164"/>
      <c r="AP3746" s="164"/>
      <c r="AQ3746" s="402">
        <f t="shared" si="1423"/>
        <v>0</v>
      </c>
      <c r="AR3746" s="370" t="str">
        <f>IF(AQ3746=0,"",
IF(SUM($AQ$3585:AQ3746)=1,AS3746,
IF($AQ$5285&gt;SUM($AQ$3585:AQ3746),_xlfn.CONCAT(", ",AS3746),
IF($AQ$5285=SUM($AQ$3585:AQ3746),_xlfn.CONCAT(" y ",AS3746)))))</f>
        <v/>
      </c>
      <c r="AS3746" s="156" t="s">
        <v>6141</v>
      </c>
    </row>
    <row r="3747" spans="1:45" ht="15" customHeight="1">
      <c r="A3747" s="57"/>
      <c r="B3747" s="26"/>
      <c r="C3747" s="716" t="s">
        <v>6142</v>
      </c>
      <c r="D3747" s="716"/>
      <c r="E3747" s="941"/>
      <c r="F3747" s="942"/>
      <c r="G3747" s="942"/>
      <c r="H3747" s="943"/>
      <c r="I3747" s="940"/>
      <c r="J3747" s="940"/>
      <c r="K3747" s="940"/>
      <c r="L3747" s="940"/>
      <c r="M3747" s="940"/>
      <c r="N3747" s="940"/>
      <c r="O3747" s="940"/>
      <c r="P3747" s="940"/>
      <c r="Q3747" s="890"/>
      <c r="R3747" s="891"/>
      <c r="S3747" s="890"/>
      <c r="T3747" s="891"/>
      <c r="U3747" s="890"/>
      <c r="V3747" s="891"/>
      <c r="W3747" s="890"/>
      <c r="X3747" s="891"/>
      <c r="Y3747" s="890"/>
      <c r="Z3747" s="891"/>
      <c r="AA3747" s="890"/>
      <c r="AB3747" s="891"/>
      <c r="AC3747" s="890"/>
      <c r="AD3747" s="891"/>
      <c r="AE3747" s="164"/>
      <c r="AF3747" s="164"/>
      <c r="AG3747" s="199">
        <f t="shared" si="1416"/>
        <v>0</v>
      </c>
      <c r="AH3747" s="219" t="b">
        <f t="shared" si="1417"/>
        <v>0</v>
      </c>
      <c r="AI3747" s="198" t="str">
        <f t="shared" si="1418"/>
        <v/>
      </c>
      <c r="AJ3747" s="219" t="b">
        <f t="shared" si="1419"/>
        <v>0</v>
      </c>
      <c r="AK3747" s="198" t="str">
        <f t="shared" si="1420"/>
        <v/>
      </c>
      <c r="AL3747" s="219" t="b">
        <f t="shared" si="1421"/>
        <v>0</v>
      </c>
      <c r="AM3747" s="351">
        <f t="shared" si="1422"/>
        <v>0</v>
      </c>
      <c r="AN3747" s="164"/>
      <c r="AO3747" s="164"/>
      <c r="AP3747" s="164"/>
      <c r="AQ3747" s="402">
        <f t="shared" si="1423"/>
        <v>0</v>
      </c>
      <c r="AR3747" s="370" t="str">
        <f>IF(AQ3747=0,"",
IF(SUM($AQ$3585:AQ3747)=1,AS3747,
IF($AQ$5285&gt;SUM($AQ$3585:AQ3747),_xlfn.CONCAT(", ",AS3747),
IF($AQ$5285=SUM($AQ$3585:AQ3747),_xlfn.CONCAT(" y ",AS3747)))))</f>
        <v/>
      </c>
      <c r="AS3747" s="156" t="s">
        <v>6143</v>
      </c>
    </row>
    <row r="3748" spans="1:45" ht="15" customHeight="1">
      <c r="A3748" s="57"/>
      <c r="B3748" s="26"/>
      <c r="C3748" s="716" t="s">
        <v>6144</v>
      </c>
      <c r="D3748" s="716"/>
      <c r="E3748" s="941"/>
      <c r="F3748" s="942"/>
      <c r="G3748" s="942"/>
      <c r="H3748" s="943"/>
      <c r="I3748" s="940"/>
      <c r="J3748" s="940"/>
      <c r="K3748" s="940"/>
      <c r="L3748" s="940"/>
      <c r="M3748" s="940"/>
      <c r="N3748" s="940"/>
      <c r="O3748" s="940"/>
      <c r="P3748" s="940"/>
      <c r="Q3748" s="890"/>
      <c r="R3748" s="891"/>
      <c r="S3748" s="890"/>
      <c r="T3748" s="891"/>
      <c r="U3748" s="890"/>
      <c r="V3748" s="891"/>
      <c r="W3748" s="890"/>
      <c r="X3748" s="891"/>
      <c r="Y3748" s="890"/>
      <c r="Z3748" s="891"/>
      <c r="AA3748" s="890"/>
      <c r="AB3748" s="891"/>
      <c r="AC3748" s="890"/>
      <c r="AD3748" s="891"/>
      <c r="AE3748" s="164"/>
      <c r="AF3748" s="164"/>
      <c r="AG3748" s="199">
        <f t="shared" si="1416"/>
        <v>0</v>
      </c>
      <c r="AH3748" s="219" t="b">
        <f t="shared" si="1417"/>
        <v>0</v>
      </c>
      <c r="AI3748" s="198" t="str">
        <f t="shared" si="1418"/>
        <v/>
      </c>
      <c r="AJ3748" s="219" t="b">
        <f t="shared" si="1419"/>
        <v>0</v>
      </c>
      <c r="AK3748" s="198" t="str">
        <f t="shared" si="1420"/>
        <v/>
      </c>
      <c r="AL3748" s="219" t="b">
        <f t="shared" si="1421"/>
        <v>0</v>
      </c>
      <c r="AM3748" s="351">
        <f t="shared" si="1422"/>
        <v>0</v>
      </c>
      <c r="AN3748" s="164"/>
      <c r="AO3748" s="164"/>
      <c r="AP3748" s="164"/>
      <c r="AQ3748" s="402">
        <f t="shared" si="1423"/>
        <v>0</v>
      </c>
      <c r="AR3748" s="370" t="str">
        <f>IF(AQ3748=0,"",
IF(SUM($AQ$3585:AQ3748)=1,AS3748,
IF($AQ$5285&gt;SUM($AQ$3585:AQ3748),_xlfn.CONCAT(", ",AS3748),
IF($AQ$5285=SUM($AQ$3585:AQ3748),_xlfn.CONCAT(" y ",AS3748)))))</f>
        <v/>
      </c>
      <c r="AS3748" s="156" t="s">
        <v>6145</v>
      </c>
    </row>
    <row r="3749" spans="1:45" ht="15" customHeight="1">
      <c r="A3749" s="57"/>
      <c r="B3749" s="26"/>
      <c r="C3749" s="716" t="s">
        <v>6146</v>
      </c>
      <c r="D3749" s="716"/>
      <c r="E3749" s="941"/>
      <c r="F3749" s="942"/>
      <c r="G3749" s="942"/>
      <c r="H3749" s="943"/>
      <c r="I3749" s="940"/>
      <c r="J3749" s="940"/>
      <c r="K3749" s="940"/>
      <c r="L3749" s="940"/>
      <c r="M3749" s="940"/>
      <c r="N3749" s="940"/>
      <c r="O3749" s="940"/>
      <c r="P3749" s="940"/>
      <c r="Q3749" s="890"/>
      <c r="R3749" s="891"/>
      <c r="S3749" s="890"/>
      <c r="T3749" s="891"/>
      <c r="U3749" s="890"/>
      <c r="V3749" s="891"/>
      <c r="W3749" s="890"/>
      <c r="X3749" s="891"/>
      <c r="Y3749" s="890"/>
      <c r="Z3749" s="891"/>
      <c r="AA3749" s="890"/>
      <c r="AB3749" s="891"/>
      <c r="AC3749" s="890"/>
      <c r="AD3749" s="891"/>
      <c r="AE3749" s="164"/>
      <c r="AF3749" s="164"/>
      <c r="AG3749" s="199">
        <f t="shared" si="1416"/>
        <v>0</v>
      </c>
      <c r="AH3749" s="219" t="b">
        <f t="shared" si="1417"/>
        <v>0</v>
      </c>
      <c r="AI3749" s="198" t="str">
        <f t="shared" si="1418"/>
        <v/>
      </c>
      <c r="AJ3749" s="219" t="b">
        <f t="shared" si="1419"/>
        <v>0</v>
      </c>
      <c r="AK3749" s="198" t="str">
        <f t="shared" si="1420"/>
        <v/>
      </c>
      <c r="AL3749" s="219" t="b">
        <f t="shared" si="1421"/>
        <v>0</v>
      </c>
      <c r="AM3749" s="351">
        <f t="shared" si="1422"/>
        <v>0</v>
      </c>
      <c r="AN3749" s="164"/>
      <c r="AO3749" s="164"/>
      <c r="AP3749" s="164"/>
      <c r="AQ3749" s="402">
        <f t="shared" si="1423"/>
        <v>0</v>
      </c>
      <c r="AR3749" s="370" t="str">
        <f>IF(AQ3749=0,"",
IF(SUM($AQ$3585:AQ3749)=1,AS3749,
IF($AQ$5285&gt;SUM($AQ$3585:AQ3749),_xlfn.CONCAT(", ",AS3749),
IF($AQ$5285=SUM($AQ$3585:AQ3749),_xlfn.CONCAT(" y ",AS3749)))))</f>
        <v/>
      </c>
      <c r="AS3749" s="156" t="s">
        <v>6147</v>
      </c>
    </row>
    <row r="3750" spans="1:45" ht="15" customHeight="1">
      <c r="A3750" s="57"/>
      <c r="B3750" s="26"/>
      <c r="C3750" s="716" t="s">
        <v>6148</v>
      </c>
      <c r="D3750" s="716"/>
      <c r="E3750" s="941"/>
      <c r="F3750" s="942"/>
      <c r="G3750" s="942"/>
      <c r="H3750" s="943"/>
      <c r="I3750" s="940"/>
      <c r="J3750" s="940"/>
      <c r="K3750" s="940"/>
      <c r="L3750" s="940"/>
      <c r="M3750" s="940"/>
      <c r="N3750" s="940"/>
      <c r="O3750" s="940"/>
      <c r="P3750" s="940"/>
      <c r="Q3750" s="890"/>
      <c r="R3750" s="891"/>
      <c r="S3750" s="890"/>
      <c r="T3750" s="891"/>
      <c r="U3750" s="890"/>
      <c r="V3750" s="891"/>
      <c r="W3750" s="890"/>
      <c r="X3750" s="891"/>
      <c r="Y3750" s="890"/>
      <c r="Z3750" s="891"/>
      <c r="AA3750" s="890"/>
      <c r="AB3750" s="891"/>
      <c r="AC3750" s="890"/>
      <c r="AD3750" s="891"/>
      <c r="AE3750" s="164"/>
      <c r="AF3750" s="164"/>
      <c r="AG3750" s="199">
        <f t="shared" si="1416"/>
        <v>0</v>
      </c>
      <c r="AH3750" s="219" t="b">
        <f t="shared" si="1417"/>
        <v>0</v>
      </c>
      <c r="AI3750" s="198" t="str">
        <f t="shared" si="1418"/>
        <v/>
      </c>
      <c r="AJ3750" s="219" t="b">
        <f t="shared" si="1419"/>
        <v>0</v>
      </c>
      <c r="AK3750" s="198" t="str">
        <f t="shared" si="1420"/>
        <v/>
      </c>
      <c r="AL3750" s="219" t="b">
        <f t="shared" si="1421"/>
        <v>0</v>
      </c>
      <c r="AM3750" s="351">
        <f t="shared" si="1422"/>
        <v>0</v>
      </c>
      <c r="AN3750" s="164"/>
      <c r="AO3750" s="164"/>
      <c r="AP3750" s="164"/>
      <c r="AQ3750" s="402">
        <f t="shared" si="1423"/>
        <v>0</v>
      </c>
      <c r="AR3750" s="370" t="str">
        <f>IF(AQ3750=0,"",
IF(SUM($AQ$3585:AQ3750)=1,AS3750,
IF($AQ$5285&gt;SUM($AQ$3585:AQ3750),_xlfn.CONCAT(", ",AS3750),
IF($AQ$5285=SUM($AQ$3585:AQ3750),_xlfn.CONCAT(" y ",AS3750)))))</f>
        <v/>
      </c>
      <c r="AS3750" s="156" t="s">
        <v>6149</v>
      </c>
    </row>
    <row r="3751" spans="1:45" ht="15" customHeight="1">
      <c r="A3751" s="57"/>
      <c r="B3751" s="26"/>
      <c r="C3751" s="716" t="s">
        <v>6150</v>
      </c>
      <c r="D3751" s="716"/>
      <c r="E3751" s="941"/>
      <c r="F3751" s="942"/>
      <c r="G3751" s="942"/>
      <c r="H3751" s="943"/>
      <c r="I3751" s="940"/>
      <c r="J3751" s="940"/>
      <c r="K3751" s="940"/>
      <c r="L3751" s="940"/>
      <c r="M3751" s="940"/>
      <c r="N3751" s="940"/>
      <c r="O3751" s="940"/>
      <c r="P3751" s="940"/>
      <c r="Q3751" s="890"/>
      <c r="R3751" s="891"/>
      <c r="S3751" s="890"/>
      <c r="T3751" s="891"/>
      <c r="U3751" s="890"/>
      <c r="V3751" s="891"/>
      <c r="W3751" s="890"/>
      <c r="X3751" s="891"/>
      <c r="Y3751" s="890"/>
      <c r="Z3751" s="891"/>
      <c r="AA3751" s="890"/>
      <c r="AB3751" s="891"/>
      <c r="AC3751" s="890"/>
      <c r="AD3751" s="891"/>
      <c r="AE3751" s="164"/>
      <c r="AF3751" s="164"/>
      <c r="AG3751" s="199">
        <f t="shared" si="1416"/>
        <v>0</v>
      </c>
      <c r="AH3751" s="219" t="b">
        <f t="shared" si="1417"/>
        <v>0</v>
      </c>
      <c r="AI3751" s="198" t="str">
        <f t="shared" si="1418"/>
        <v/>
      </c>
      <c r="AJ3751" s="219" t="b">
        <f t="shared" si="1419"/>
        <v>0</v>
      </c>
      <c r="AK3751" s="198" t="str">
        <f t="shared" si="1420"/>
        <v/>
      </c>
      <c r="AL3751" s="219" t="b">
        <f t="shared" si="1421"/>
        <v>0</v>
      </c>
      <c r="AM3751" s="351">
        <f t="shared" si="1422"/>
        <v>0</v>
      </c>
      <c r="AN3751" s="164"/>
      <c r="AO3751" s="164"/>
      <c r="AP3751" s="164"/>
      <c r="AQ3751" s="402">
        <f t="shared" si="1423"/>
        <v>0</v>
      </c>
      <c r="AR3751" s="370" t="str">
        <f>IF(AQ3751=0,"",
IF(SUM($AQ$3585:AQ3751)=1,AS3751,
IF($AQ$5285&gt;SUM($AQ$3585:AQ3751),_xlfn.CONCAT(", ",AS3751),
IF($AQ$5285=SUM($AQ$3585:AQ3751),_xlfn.CONCAT(" y ",AS3751)))))</f>
        <v/>
      </c>
      <c r="AS3751" s="156" t="s">
        <v>6151</v>
      </c>
    </row>
    <row r="3752" spans="1:45" ht="15" customHeight="1">
      <c r="A3752" s="57"/>
      <c r="B3752" s="26"/>
      <c r="C3752" s="716" t="s">
        <v>6152</v>
      </c>
      <c r="D3752" s="716"/>
      <c r="E3752" s="941"/>
      <c r="F3752" s="942"/>
      <c r="G3752" s="942"/>
      <c r="H3752" s="943"/>
      <c r="I3752" s="940"/>
      <c r="J3752" s="940"/>
      <c r="K3752" s="940"/>
      <c r="L3752" s="940"/>
      <c r="M3752" s="940"/>
      <c r="N3752" s="940"/>
      <c r="O3752" s="940"/>
      <c r="P3752" s="940"/>
      <c r="Q3752" s="890"/>
      <c r="R3752" s="891"/>
      <c r="S3752" s="890"/>
      <c r="T3752" s="891"/>
      <c r="U3752" s="890"/>
      <c r="V3752" s="891"/>
      <c r="W3752" s="890"/>
      <c r="X3752" s="891"/>
      <c r="Y3752" s="890"/>
      <c r="Z3752" s="891"/>
      <c r="AA3752" s="890"/>
      <c r="AB3752" s="891"/>
      <c r="AC3752" s="890"/>
      <c r="AD3752" s="891"/>
      <c r="AE3752" s="164"/>
      <c r="AF3752" s="164"/>
      <c r="AG3752" s="199">
        <f t="shared" si="1416"/>
        <v>0</v>
      </c>
      <c r="AH3752" s="219" t="b">
        <f t="shared" si="1417"/>
        <v>0</v>
      </c>
      <c r="AI3752" s="198" t="str">
        <f t="shared" si="1418"/>
        <v/>
      </c>
      <c r="AJ3752" s="219" t="b">
        <f t="shared" si="1419"/>
        <v>0</v>
      </c>
      <c r="AK3752" s="198" t="str">
        <f t="shared" si="1420"/>
        <v/>
      </c>
      <c r="AL3752" s="219" t="b">
        <f t="shared" si="1421"/>
        <v>0</v>
      </c>
      <c r="AM3752" s="351">
        <f t="shared" si="1422"/>
        <v>0</v>
      </c>
      <c r="AN3752" s="164"/>
      <c r="AO3752" s="164"/>
      <c r="AP3752" s="164"/>
      <c r="AQ3752" s="402">
        <f t="shared" si="1423"/>
        <v>0</v>
      </c>
      <c r="AR3752" s="370" t="str">
        <f>IF(AQ3752=0,"",
IF(SUM($AQ$3585:AQ3752)=1,AS3752,
IF($AQ$5285&gt;SUM($AQ$3585:AQ3752),_xlfn.CONCAT(", ",AS3752),
IF($AQ$5285=SUM($AQ$3585:AQ3752),_xlfn.CONCAT(" y ",AS3752)))))</f>
        <v/>
      </c>
      <c r="AS3752" s="156" t="s">
        <v>6153</v>
      </c>
    </row>
    <row r="3753" spans="1:45" ht="15" customHeight="1">
      <c r="A3753" s="57"/>
      <c r="B3753" s="26"/>
      <c r="C3753" s="716" t="s">
        <v>6154</v>
      </c>
      <c r="D3753" s="716"/>
      <c r="E3753" s="941"/>
      <c r="F3753" s="942"/>
      <c r="G3753" s="942"/>
      <c r="H3753" s="943"/>
      <c r="I3753" s="940"/>
      <c r="J3753" s="940"/>
      <c r="K3753" s="940"/>
      <c r="L3753" s="940"/>
      <c r="M3753" s="940"/>
      <c r="N3753" s="940"/>
      <c r="O3753" s="940"/>
      <c r="P3753" s="940"/>
      <c r="Q3753" s="890"/>
      <c r="R3753" s="891"/>
      <c r="S3753" s="890"/>
      <c r="T3753" s="891"/>
      <c r="U3753" s="890"/>
      <c r="V3753" s="891"/>
      <c r="W3753" s="890"/>
      <c r="X3753" s="891"/>
      <c r="Y3753" s="890"/>
      <c r="Z3753" s="891"/>
      <c r="AA3753" s="890"/>
      <c r="AB3753" s="891"/>
      <c r="AC3753" s="890"/>
      <c r="AD3753" s="891"/>
      <c r="AE3753" s="164"/>
      <c r="AF3753" s="164"/>
      <c r="AG3753" s="199">
        <f t="shared" si="1416"/>
        <v>0</v>
      </c>
      <c r="AH3753" s="219" t="b">
        <f t="shared" si="1417"/>
        <v>0</v>
      </c>
      <c r="AI3753" s="198" t="str">
        <f t="shared" si="1418"/>
        <v/>
      </c>
      <c r="AJ3753" s="219" t="b">
        <f t="shared" si="1419"/>
        <v>0</v>
      </c>
      <c r="AK3753" s="198" t="str">
        <f t="shared" si="1420"/>
        <v/>
      </c>
      <c r="AL3753" s="219" t="b">
        <f t="shared" si="1421"/>
        <v>0</v>
      </c>
      <c r="AM3753" s="351">
        <f t="shared" si="1422"/>
        <v>0</v>
      </c>
      <c r="AN3753" s="164"/>
      <c r="AO3753" s="164"/>
      <c r="AP3753" s="164"/>
      <c r="AQ3753" s="402">
        <f t="shared" si="1423"/>
        <v>0</v>
      </c>
      <c r="AR3753" s="370" t="str">
        <f>IF(AQ3753=0,"",
IF(SUM($AQ$3585:AQ3753)=1,AS3753,
IF($AQ$5285&gt;SUM($AQ$3585:AQ3753),_xlfn.CONCAT(", ",AS3753),
IF($AQ$5285=SUM($AQ$3585:AQ3753),_xlfn.CONCAT(" y ",AS3753)))))</f>
        <v/>
      </c>
      <c r="AS3753" s="156" t="s">
        <v>6155</v>
      </c>
    </row>
    <row r="3754" spans="1:45" ht="15" customHeight="1">
      <c r="A3754" s="57"/>
      <c r="B3754" s="26"/>
      <c r="C3754" s="716" t="s">
        <v>6156</v>
      </c>
      <c r="D3754" s="716"/>
      <c r="E3754" s="941"/>
      <c r="F3754" s="942"/>
      <c r="G3754" s="942"/>
      <c r="H3754" s="943"/>
      <c r="I3754" s="940"/>
      <c r="J3754" s="940"/>
      <c r="K3754" s="940"/>
      <c r="L3754" s="940"/>
      <c r="M3754" s="940"/>
      <c r="N3754" s="940"/>
      <c r="O3754" s="940"/>
      <c r="P3754" s="940"/>
      <c r="Q3754" s="890"/>
      <c r="R3754" s="891"/>
      <c r="S3754" s="890"/>
      <c r="T3754" s="891"/>
      <c r="U3754" s="890"/>
      <c r="V3754" s="891"/>
      <c r="W3754" s="890"/>
      <c r="X3754" s="891"/>
      <c r="Y3754" s="890"/>
      <c r="Z3754" s="891"/>
      <c r="AA3754" s="890"/>
      <c r="AB3754" s="891"/>
      <c r="AC3754" s="890"/>
      <c r="AD3754" s="891"/>
      <c r="AE3754" s="164"/>
      <c r="AF3754" s="164"/>
      <c r="AG3754" s="199">
        <f t="shared" si="1416"/>
        <v>0</v>
      </c>
      <c r="AH3754" s="219" t="b">
        <f t="shared" si="1417"/>
        <v>0</v>
      </c>
      <c r="AI3754" s="198" t="str">
        <f t="shared" si="1418"/>
        <v/>
      </c>
      <c r="AJ3754" s="219" t="b">
        <f t="shared" si="1419"/>
        <v>0</v>
      </c>
      <c r="AK3754" s="198" t="str">
        <f t="shared" si="1420"/>
        <v/>
      </c>
      <c r="AL3754" s="219" t="b">
        <f t="shared" si="1421"/>
        <v>0</v>
      </c>
      <c r="AM3754" s="351">
        <f t="shared" si="1422"/>
        <v>0</v>
      </c>
      <c r="AN3754" s="164"/>
      <c r="AO3754" s="164"/>
      <c r="AP3754" s="164"/>
      <c r="AQ3754" s="402">
        <f t="shared" si="1423"/>
        <v>0</v>
      </c>
      <c r="AR3754" s="370" t="str">
        <f>IF(AQ3754=0,"",
IF(SUM($AQ$3585:AQ3754)=1,AS3754,
IF($AQ$5285&gt;SUM($AQ$3585:AQ3754),_xlfn.CONCAT(", ",AS3754),
IF($AQ$5285=SUM($AQ$3585:AQ3754),_xlfn.CONCAT(" y ",AS3754)))))</f>
        <v/>
      </c>
      <c r="AS3754" s="156" t="s">
        <v>6157</v>
      </c>
    </row>
    <row r="3755" spans="1:45" ht="15" customHeight="1">
      <c r="A3755" s="57"/>
      <c r="B3755" s="26"/>
      <c r="C3755" s="716" t="s">
        <v>6158</v>
      </c>
      <c r="D3755" s="716"/>
      <c r="E3755" s="941"/>
      <c r="F3755" s="942"/>
      <c r="G3755" s="942"/>
      <c r="H3755" s="943"/>
      <c r="I3755" s="940"/>
      <c r="J3755" s="940"/>
      <c r="K3755" s="940"/>
      <c r="L3755" s="940"/>
      <c r="M3755" s="940"/>
      <c r="N3755" s="940"/>
      <c r="O3755" s="940"/>
      <c r="P3755" s="940"/>
      <c r="Q3755" s="890"/>
      <c r="R3755" s="891"/>
      <c r="S3755" s="890"/>
      <c r="T3755" s="891"/>
      <c r="U3755" s="890"/>
      <c r="V3755" s="891"/>
      <c r="W3755" s="890"/>
      <c r="X3755" s="891"/>
      <c r="Y3755" s="890"/>
      <c r="Z3755" s="891"/>
      <c r="AA3755" s="890"/>
      <c r="AB3755" s="891"/>
      <c r="AC3755" s="890"/>
      <c r="AD3755" s="891"/>
      <c r="AE3755" s="164"/>
      <c r="AF3755" s="164"/>
      <c r="AG3755" s="199">
        <f t="shared" si="1416"/>
        <v>0</v>
      </c>
      <c r="AH3755" s="219" t="b">
        <f t="shared" si="1417"/>
        <v>0</v>
      </c>
      <c r="AI3755" s="198" t="str">
        <f t="shared" si="1418"/>
        <v/>
      </c>
      <c r="AJ3755" s="219" t="b">
        <f t="shared" si="1419"/>
        <v>0</v>
      </c>
      <c r="AK3755" s="198" t="str">
        <f t="shared" si="1420"/>
        <v/>
      </c>
      <c r="AL3755" s="219" t="b">
        <f t="shared" si="1421"/>
        <v>0</v>
      </c>
      <c r="AM3755" s="351">
        <f t="shared" si="1422"/>
        <v>0</v>
      </c>
      <c r="AN3755" s="164"/>
      <c r="AO3755" s="164"/>
      <c r="AP3755" s="164"/>
      <c r="AQ3755" s="402">
        <f t="shared" si="1423"/>
        <v>0</v>
      </c>
      <c r="AR3755" s="370" t="str">
        <f>IF(AQ3755=0,"",
IF(SUM($AQ$3585:AQ3755)=1,AS3755,
IF($AQ$5285&gt;SUM($AQ$3585:AQ3755),_xlfn.CONCAT(", ",AS3755),
IF($AQ$5285=SUM($AQ$3585:AQ3755),_xlfn.CONCAT(" y ",AS3755)))))</f>
        <v/>
      </c>
      <c r="AS3755" s="156" t="s">
        <v>6159</v>
      </c>
    </row>
    <row r="3756" spans="1:45" ht="15" customHeight="1">
      <c r="A3756" s="57"/>
      <c r="B3756" s="26"/>
      <c r="C3756" s="716" t="s">
        <v>6160</v>
      </c>
      <c r="D3756" s="716"/>
      <c r="E3756" s="941"/>
      <c r="F3756" s="942"/>
      <c r="G3756" s="942"/>
      <c r="H3756" s="943"/>
      <c r="I3756" s="940"/>
      <c r="J3756" s="940"/>
      <c r="K3756" s="940"/>
      <c r="L3756" s="940"/>
      <c r="M3756" s="940"/>
      <c r="N3756" s="940"/>
      <c r="O3756" s="940"/>
      <c r="P3756" s="940"/>
      <c r="Q3756" s="890"/>
      <c r="R3756" s="891"/>
      <c r="S3756" s="890"/>
      <c r="T3756" s="891"/>
      <c r="U3756" s="890"/>
      <c r="V3756" s="891"/>
      <c r="W3756" s="890"/>
      <c r="X3756" s="891"/>
      <c r="Y3756" s="890"/>
      <c r="Z3756" s="891"/>
      <c r="AA3756" s="890"/>
      <c r="AB3756" s="891"/>
      <c r="AC3756" s="890"/>
      <c r="AD3756" s="891"/>
      <c r="AE3756" s="164"/>
      <c r="AF3756" s="164"/>
      <c r="AG3756" s="199">
        <f t="shared" si="1416"/>
        <v>0</v>
      </c>
      <c r="AH3756" s="219" t="b">
        <f t="shared" si="1417"/>
        <v>0</v>
      </c>
      <c r="AI3756" s="198" t="str">
        <f t="shared" si="1418"/>
        <v/>
      </c>
      <c r="AJ3756" s="219" t="b">
        <f t="shared" si="1419"/>
        <v>0</v>
      </c>
      <c r="AK3756" s="198" t="str">
        <f t="shared" si="1420"/>
        <v/>
      </c>
      <c r="AL3756" s="219" t="b">
        <f t="shared" si="1421"/>
        <v>0</v>
      </c>
      <c r="AM3756" s="351">
        <f t="shared" si="1422"/>
        <v>0</v>
      </c>
      <c r="AN3756" s="164"/>
      <c r="AO3756" s="164"/>
      <c r="AP3756" s="164"/>
      <c r="AQ3756" s="402">
        <f t="shared" si="1423"/>
        <v>0</v>
      </c>
      <c r="AR3756" s="370" t="str">
        <f>IF(AQ3756=0,"",
IF(SUM($AQ$3585:AQ3756)=1,AS3756,
IF($AQ$5285&gt;SUM($AQ$3585:AQ3756),_xlfn.CONCAT(", ",AS3756),
IF($AQ$5285=SUM($AQ$3585:AQ3756),_xlfn.CONCAT(" y ",AS3756)))))</f>
        <v/>
      </c>
      <c r="AS3756" s="156" t="s">
        <v>6161</v>
      </c>
    </row>
    <row r="3757" spans="1:45" ht="15" customHeight="1">
      <c r="A3757" s="57"/>
      <c r="B3757" s="26"/>
      <c r="C3757" s="716" t="s">
        <v>6162</v>
      </c>
      <c r="D3757" s="716"/>
      <c r="E3757" s="941"/>
      <c r="F3757" s="942"/>
      <c r="G3757" s="942"/>
      <c r="H3757" s="943"/>
      <c r="I3757" s="940"/>
      <c r="J3757" s="940"/>
      <c r="K3757" s="940"/>
      <c r="L3757" s="940"/>
      <c r="M3757" s="940"/>
      <c r="N3757" s="940"/>
      <c r="O3757" s="940"/>
      <c r="P3757" s="940"/>
      <c r="Q3757" s="890"/>
      <c r="R3757" s="891"/>
      <c r="S3757" s="890"/>
      <c r="T3757" s="891"/>
      <c r="U3757" s="890"/>
      <c r="V3757" s="891"/>
      <c r="W3757" s="890"/>
      <c r="X3757" s="891"/>
      <c r="Y3757" s="890"/>
      <c r="Z3757" s="891"/>
      <c r="AA3757" s="890"/>
      <c r="AB3757" s="891"/>
      <c r="AC3757" s="890"/>
      <c r="AD3757" s="891"/>
      <c r="AE3757" s="164"/>
      <c r="AF3757" s="164"/>
      <c r="AG3757" s="199">
        <f t="shared" si="1416"/>
        <v>0</v>
      </c>
      <c r="AH3757" s="219" t="b">
        <f t="shared" si="1417"/>
        <v>0</v>
      </c>
      <c r="AI3757" s="198" t="str">
        <f t="shared" si="1418"/>
        <v/>
      </c>
      <c r="AJ3757" s="219" t="b">
        <f t="shared" si="1419"/>
        <v>0</v>
      </c>
      <c r="AK3757" s="198" t="str">
        <f t="shared" si="1420"/>
        <v/>
      </c>
      <c r="AL3757" s="219" t="b">
        <f t="shared" si="1421"/>
        <v>0</v>
      </c>
      <c r="AM3757" s="351">
        <f t="shared" si="1422"/>
        <v>0</v>
      </c>
      <c r="AN3757" s="164"/>
      <c r="AO3757" s="164"/>
      <c r="AP3757" s="164"/>
      <c r="AQ3757" s="402">
        <f t="shared" si="1423"/>
        <v>0</v>
      </c>
      <c r="AR3757" s="370" t="str">
        <f>IF(AQ3757=0,"",
IF(SUM($AQ$3585:AQ3757)=1,AS3757,
IF($AQ$5285&gt;SUM($AQ$3585:AQ3757),_xlfn.CONCAT(", ",AS3757),
IF($AQ$5285=SUM($AQ$3585:AQ3757),_xlfn.CONCAT(" y ",AS3757)))))</f>
        <v/>
      </c>
      <c r="AS3757" s="156" t="s">
        <v>6163</v>
      </c>
    </row>
    <row r="3758" spans="1:45" ht="15" customHeight="1">
      <c r="A3758" s="57"/>
      <c r="B3758" s="26"/>
      <c r="C3758" s="716" t="s">
        <v>6164</v>
      </c>
      <c r="D3758" s="716"/>
      <c r="E3758" s="941"/>
      <c r="F3758" s="942"/>
      <c r="G3758" s="942"/>
      <c r="H3758" s="943"/>
      <c r="I3758" s="940"/>
      <c r="J3758" s="940"/>
      <c r="K3758" s="940"/>
      <c r="L3758" s="940"/>
      <c r="M3758" s="940"/>
      <c r="N3758" s="940"/>
      <c r="O3758" s="940"/>
      <c r="P3758" s="940"/>
      <c r="Q3758" s="890"/>
      <c r="R3758" s="891"/>
      <c r="S3758" s="890"/>
      <c r="T3758" s="891"/>
      <c r="U3758" s="890"/>
      <c r="V3758" s="891"/>
      <c r="W3758" s="890"/>
      <c r="X3758" s="891"/>
      <c r="Y3758" s="890"/>
      <c r="Z3758" s="891"/>
      <c r="AA3758" s="890"/>
      <c r="AB3758" s="891"/>
      <c r="AC3758" s="890"/>
      <c r="AD3758" s="891"/>
      <c r="AE3758" s="164"/>
      <c r="AF3758" s="164"/>
      <c r="AG3758" s="199">
        <f t="shared" si="1416"/>
        <v>0</v>
      </c>
      <c r="AH3758" s="219" t="b">
        <f t="shared" si="1417"/>
        <v>0</v>
      </c>
      <c r="AI3758" s="198" t="str">
        <f t="shared" si="1418"/>
        <v/>
      </c>
      <c r="AJ3758" s="219" t="b">
        <f t="shared" si="1419"/>
        <v>0</v>
      </c>
      <c r="AK3758" s="198" t="str">
        <f t="shared" si="1420"/>
        <v/>
      </c>
      <c r="AL3758" s="219" t="b">
        <f t="shared" si="1421"/>
        <v>0</v>
      </c>
      <c r="AM3758" s="351">
        <f t="shared" si="1422"/>
        <v>0</v>
      </c>
      <c r="AN3758" s="164"/>
      <c r="AO3758" s="164"/>
      <c r="AP3758" s="164"/>
      <c r="AQ3758" s="402">
        <f t="shared" si="1423"/>
        <v>0</v>
      </c>
      <c r="AR3758" s="370" t="str">
        <f>IF(AQ3758=0,"",
IF(SUM($AQ$3585:AQ3758)=1,AS3758,
IF($AQ$5285&gt;SUM($AQ$3585:AQ3758),_xlfn.CONCAT(", ",AS3758),
IF($AQ$5285=SUM($AQ$3585:AQ3758),_xlfn.CONCAT(" y ",AS3758)))))</f>
        <v/>
      </c>
      <c r="AS3758" s="156" t="s">
        <v>6165</v>
      </c>
    </row>
    <row r="3759" spans="1:45" ht="15" customHeight="1">
      <c r="A3759" s="57"/>
      <c r="B3759" s="26"/>
      <c r="C3759" s="716" t="s">
        <v>6166</v>
      </c>
      <c r="D3759" s="716"/>
      <c r="E3759" s="941"/>
      <c r="F3759" s="942"/>
      <c r="G3759" s="942"/>
      <c r="H3759" s="943"/>
      <c r="I3759" s="940"/>
      <c r="J3759" s="940"/>
      <c r="K3759" s="940"/>
      <c r="L3759" s="940"/>
      <c r="M3759" s="940"/>
      <c r="N3759" s="940"/>
      <c r="O3759" s="940"/>
      <c r="P3759" s="940"/>
      <c r="Q3759" s="890"/>
      <c r="R3759" s="891"/>
      <c r="S3759" s="890"/>
      <c r="T3759" s="891"/>
      <c r="U3759" s="890"/>
      <c r="V3759" s="891"/>
      <c r="W3759" s="890"/>
      <c r="X3759" s="891"/>
      <c r="Y3759" s="890"/>
      <c r="Z3759" s="891"/>
      <c r="AA3759" s="890"/>
      <c r="AB3759" s="891"/>
      <c r="AC3759" s="890"/>
      <c r="AD3759" s="891"/>
      <c r="AE3759" s="164"/>
      <c r="AF3759" s="164"/>
      <c r="AG3759" s="199">
        <f t="shared" si="1416"/>
        <v>0</v>
      </c>
      <c r="AH3759" s="219" t="b">
        <f t="shared" si="1417"/>
        <v>0</v>
      </c>
      <c r="AI3759" s="198" t="str">
        <f t="shared" si="1418"/>
        <v/>
      </c>
      <c r="AJ3759" s="219" t="b">
        <f t="shared" si="1419"/>
        <v>0</v>
      </c>
      <c r="AK3759" s="198" t="str">
        <f t="shared" si="1420"/>
        <v/>
      </c>
      <c r="AL3759" s="219" t="b">
        <f t="shared" si="1421"/>
        <v>0</v>
      </c>
      <c r="AM3759" s="351">
        <f t="shared" si="1422"/>
        <v>0</v>
      </c>
      <c r="AN3759" s="164"/>
      <c r="AO3759" s="164"/>
      <c r="AP3759" s="164"/>
      <c r="AQ3759" s="402">
        <f t="shared" si="1423"/>
        <v>0</v>
      </c>
      <c r="AR3759" s="370" t="str">
        <f>IF(AQ3759=0,"",
IF(SUM($AQ$3585:AQ3759)=1,AS3759,
IF($AQ$5285&gt;SUM($AQ$3585:AQ3759),_xlfn.CONCAT(", ",AS3759),
IF($AQ$5285=SUM($AQ$3585:AQ3759),_xlfn.CONCAT(" y ",AS3759)))))</f>
        <v/>
      </c>
      <c r="AS3759" s="156" t="s">
        <v>6167</v>
      </c>
    </row>
    <row r="3760" spans="1:45" ht="15" customHeight="1">
      <c r="A3760" s="57"/>
      <c r="B3760" s="26"/>
      <c r="C3760" s="716" t="s">
        <v>6168</v>
      </c>
      <c r="D3760" s="716"/>
      <c r="E3760" s="941"/>
      <c r="F3760" s="942"/>
      <c r="G3760" s="942"/>
      <c r="H3760" s="943"/>
      <c r="I3760" s="940"/>
      <c r="J3760" s="940"/>
      <c r="K3760" s="940"/>
      <c r="L3760" s="940"/>
      <c r="M3760" s="940"/>
      <c r="N3760" s="940"/>
      <c r="O3760" s="940"/>
      <c r="P3760" s="940"/>
      <c r="Q3760" s="890"/>
      <c r="R3760" s="891"/>
      <c r="S3760" s="890"/>
      <c r="T3760" s="891"/>
      <c r="U3760" s="890"/>
      <c r="V3760" s="891"/>
      <c r="W3760" s="890"/>
      <c r="X3760" s="891"/>
      <c r="Y3760" s="890"/>
      <c r="Z3760" s="891"/>
      <c r="AA3760" s="890"/>
      <c r="AB3760" s="891"/>
      <c r="AC3760" s="890"/>
      <c r="AD3760" s="891"/>
      <c r="AE3760" s="164"/>
      <c r="AF3760" s="164"/>
      <c r="AG3760" s="199">
        <f t="shared" si="1416"/>
        <v>0</v>
      </c>
      <c r="AH3760" s="219" t="b">
        <f t="shared" si="1417"/>
        <v>0</v>
      </c>
      <c r="AI3760" s="198" t="str">
        <f t="shared" si="1418"/>
        <v/>
      </c>
      <c r="AJ3760" s="219" t="b">
        <f t="shared" si="1419"/>
        <v>0</v>
      </c>
      <c r="AK3760" s="198" t="str">
        <f t="shared" si="1420"/>
        <v/>
      </c>
      <c r="AL3760" s="219" t="b">
        <f t="shared" si="1421"/>
        <v>0</v>
      </c>
      <c r="AM3760" s="351">
        <f t="shared" si="1422"/>
        <v>0</v>
      </c>
      <c r="AN3760" s="164"/>
      <c r="AO3760" s="164"/>
      <c r="AP3760" s="164"/>
      <c r="AQ3760" s="402">
        <f t="shared" si="1423"/>
        <v>0</v>
      </c>
      <c r="AR3760" s="370" t="str">
        <f>IF(AQ3760=0,"",
IF(SUM($AQ$3585:AQ3760)=1,AS3760,
IF($AQ$5285&gt;SUM($AQ$3585:AQ3760),_xlfn.CONCAT(", ",AS3760),
IF($AQ$5285=SUM($AQ$3585:AQ3760),_xlfn.CONCAT(" y ",AS3760)))))</f>
        <v/>
      </c>
      <c r="AS3760" s="156" t="s">
        <v>6169</v>
      </c>
    </row>
    <row r="3761" spans="1:45" ht="15" customHeight="1">
      <c r="A3761" s="57"/>
      <c r="B3761" s="26"/>
      <c r="C3761" s="716" t="s">
        <v>6170</v>
      </c>
      <c r="D3761" s="716"/>
      <c r="E3761" s="941"/>
      <c r="F3761" s="942"/>
      <c r="G3761" s="942"/>
      <c r="H3761" s="943"/>
      <c r="I3761" s="940"/>
      <c r="J3761" s="940"/>
      <c r="K3761" s="940"/>
      <c r="L3761" s="940"/>
      <c r="M3761" s="940"/>
      <c r="N3761" s="940"/>
      <c r="O3761" s="940"/>
      <c r="P3761" s="940"/>
      <c r="Q3761" s="890"/>
      <c r="R3761" s="891"/>
      <c r="S3761" s="890"/>
      <c r="T3761" s="891"/>
      <c r="U3761" s="890"/>
      <c r="V3761" s="891"/>
      <c r="W3761" s="890"/>
      <c r="X3761" s="891"/>
      <c r="Y3761" s="890"/>
      <c r="Z3761" s="891"/>
      <c r="AA3761" s="890"/>
      <c r="AB3761" s="891"/>
      <c r="AC3761" s="890"/>
      <c r="AD3761" s="891"/>
      <c r="AE3761" s="164"/>
      <c r="AF3761" s="164"/>
      <c r="AG3761" s="199">
        <f t="shared" si="1416"/>
        <v>0</v>
      </c>
      <c r="AH3761" s="219" t="b">
        <f t="shared" si="1417"/>
        <v>0</v>
      </c>
      <c r="AI3761" s="198" t="str">
        <f t="shared" si="1418"/>
        <v/>
      </c>
      <c r="AJ3761" s="219" t="b">
        <f t="shared" si="1419"/>
        <v>0</v>
      </c>
      <c r="AK3761" s="198" t="str">
        <f t="shared" si="1420"/>
        <v/>
      </c>
      <c r="AL3761" s="219" t="b">
        <f t="shared" si="1421"/>
        <v>0</v>
      </c>
      <c r="AM3761" s="351">
        <f t="shared" si="1422"/>
        <v>0</v>
      </c>
      <c r="AN3761" s="164"/>
      <c r="AO3761" s="164"/>
      <c r="AP3761" s="164"/>
      <c r="AQ3761" s="402">
        <f t="shared" si="1423"/>
        <v>0</v>
      </c>
      <c r="AR3761" s="370" t="str">
        <f>IF(AQ3761=0,"",
IF(SUM($AQ$3585:AQ3761)=1,AS3761,
IF($AQ$5285&gt;SUM($AQ$3585:AQ3761),_xlfn.CONCAT(", ",AS3761),
IF($AQ$5285=SUM($AQ$3585:AQ3761),_xlfn.CONCAT(" y ",AS3761)))))</f>
        <v/>
      </c>
      <c r="AS3761" s="156" t="s">
        <v>6171</v>
      </c>
    </row>
    <row r="3762" spans="1:45" ht="15" customHeight="1">
      <c r="A3762" s="57"/>
      <c r="B3762" s="26"/>
      <c r="C3762" s="716" t="s">
        <v>6172</v>
      </c>
      <c r="D3762" s="716"/>
      <c r="E3762" s="941"/>
      <c r="F3762" s="942"/>
      <c r="G3762" s="942"/>
      <c r="H3762" s="943"/>
      <c r="I3762" s="940"/>
      <c r="J3762" s="940"/>
      <c r="K3762" s="940"/>
      <c r="L3762" s="940"/>
      <c r="M3762" s="940"/>
      <c r="N3762" s="940"/>
      <c r="O3762" s="940"/>
      <c r="P3762" s="940"/>
      <c r="Q3762" s="890"/>
      <c r="R3762" s="891"/>
      <c r="S3762" s="890"/>
      <c r="T3762" s="891"/>
      <c r="U3762" s="890"/>
      <c r="V3762" s="891"/>
      <c r="W3762" s="890"/>
      <c r="X3762" s="891"/>
      <c r="Y3762" s="890"/>
      <c r="Z3762" s="891"/>
      <c r="AA3762" s="890"/>
      <c r="AB3762" s="891"/>
      <c r="AC3762" s="890"/>
      <c r="AD3762" s="891"/>
      <c r="AE3762" s="164"/>
      <c r="AF3762" s="164"/>
      <c r="AG3762" s="199">
        <f t="shared" si="1416"/>
        <v>0</v>
      </c>
      <c r="AH3762" s="219" t="b">
        <f t="shared" si="1417"/>
        <v>0</v>
      </c>
      <c r="AI3762" s="198" t="str">
        <f t="shared" si="1418"/>
        <v/>
      </c>
      <c r="AJ3762" s="219" t="b">
        <f t="shared" si="1419"/>
        <v>0</v>
      </c>
      <c r="AK3762" s="198" t="str">
        <f t="shared" si="1420"/>
        <v/>
      </c>
      <c r="AL3762" s="219" t="b">
        <f t="shared" si="1421"/>
        <v>0</v>
      </c>
      <c r="AM3762" s="351">
        <f t="shared" si="1422"/>
        <v>0</v>
      </c>
      <c r="AN3762" s="164"/>
      <c r="AO3762" s="164"/>
      <c r="AP3762" s="164"/>
      <c r="AQ3762" s="402">
        <f t="shared" si="1423"/>
        <v>0</v>
      </c>
      <c r="AR3762" s="370" t="str">
        <f>IF(AQ3762=0,"",
IF(SUM($AQ$3585:AQ3762)=1,AS3762,
IF($AQ$5285&gt;SUM($AQ$3585:AQ3762),_xlfn.CONCAT(", ",AS3762),
IF($AQ$5285=SUM($AQ$3585:AQ3762),_xlfn.CONCAT(" y ",AS3762)))))</f>
        <v/>
      </c>
      <c r="AS3762" s="156" t="s">
        <v>6173</v>
      </c>
    </row>
    <row r="3763" spans="1:45" ht="15" customHeight="1">
      <c r="A3763" s="57"/>
      <c r="B3763" s="26"/>
      <c r="C3763" s="716" t="s">
        <v>6174</v>
      </c>
      <c r="D3763" s="716"/>
      <c r="E3763" s="941"/>
      <c r="F3763" s="942"/>
      <c r="G3763" s="942"/>
      <c r="H3763" s="943"/>
      <c r="I3763" s="940"/>
      <c r="J3763" s="940"/>
      <c r="K3763" s="940"/>
      <c r="L3763" s="940"/>
      <c r="M3763" s="940"/>
      <c r="N3763" s="940"/>
      <c r="O3763" s="940"/>
      <c r="P3763" s="940"/>
      <c r="Q3763" s="890"/>
      <c r="R3763" s="891"/>
      <c r="S3763" s="890"/>
      <c r="T3763" s="891"/>
      <c r="U3763" s="890"/>
      <c r="V3763" s="891"/>
      <c r="W3763" s="890"/>
      <c r="X3763" s="891"/>
      <c r="Y3763" s="890"/>
      <c r="Z3763" s="891"/>
      <c r="AA3763" s="890"/>
      <c r="AB3763" s="891"/>
      <c r="AC3763" s="890"/>
      <c r="AD3763" s="891"/>
      <c r="AE3763" s="164"/>
      <c r="AF3763" s="164"/>
      <c r="AG3763" s="199">
        <f t="shared" si="1416"/>
        <v>0</v>
      </c>
      <c r="AH3763" s="219" t="b">
        <f t="shared" si="1417"/>
        <v>0</v>
      </c>
      <c r="AI3763" s="198" t="str">
        <f t="shared" si="1418"/>
        <v/>
      </c>
      <c r="AJ3763" s="219" t="b">
        <f t="shared" si="1419"/>
        <v>0</v>
      </c>
      <c r="AK3763" s="198" t="str">
        <f t="shared" si="1420"/>
        <v/>
      </c>
      <c r="AL3763" s="219" t="b">
        <f t="shared" si="1421"/>
        <v>0</v>
      </c>
      <c r="AM3763" s="351">
        <f t="shared" si="1422"/>
        <v>0</v>
      </c>
      <c r="AN3763" s="164"/>
      <c r="AO3763" s="164"/>
      <c r="AP3763" s="164"/>
      <c r="AQ3763" s="402">
        <f t="shared" si="1423"/>
        <v>0</v>
      </c>
      <c r="AR3763" s="370" t="str">
        <f>IF(AQ3763=0,"",
IF(SUM($AQ$3585:AQ3763)=1,AS3763,
IF($AQ$5285&gt;SUM($AQ$3585:AQ3763),_xlfn.CONCAT(", ",AS3763),
IF($AQ$5285=SUM($AQ$3585:AQ3763),_xlfn.CONCAT(" y ",AS3763)))))</f>
        <v/>
      </c>
      <c r="AS3763" s="156" t="s">
        <v>6175</v>
      </c>
    </row>
    <row r="3764" spans="1:45" ht="15" customHeight="1">
      <c r="A3764" s="57"/>
      <c r="B3764" s="26"/>
      <c r="C3764" s="716" t="s">
        <v>6176</v>
      </c>
      <c r="D3764" s="716"/>
      <c r="E3764" s="941"/>
      <c r="F3764" s="942"/>
      <c r="G3764" s="942"/>
      <c r="H3764" s="943"/>
      <c r="I3764" s="940"/>
      <c r="J3764" s="940"/>
      <c r="K3764" s="940"/>
      <c r="L3764" s="940"/>
      <c r="M3764" s="940"/>
      <c r="N3764" s="940"/>
      <c r="O3764" s="940"/>
      <c r="P3764" s="940"/>
      <c r="Q3764" s="890"/>
      <c r="R3764" s="891"/>
      <c r="S3764" s="890"/>
      <c r="T3764" s="891"/>
      <c r="U3764" s="890"/>
      <c r="V3764" s="891"/>
      <c r="W3764" s="890"/>
      <c r="X3764" s="891"/>
      <c r="Y3764" s="890"/>
      <c r="Z3764" s="891"/>
      <c r="AA3764" s="890"/>
      <c r="AB3764" s="891"/>
      <c r="AC3764" s="890"/>
      <c r="AD3764" s="891"/>
      <c r="AE3764" s="164"/>
      <c r="AF3764" s="164"/>
      <c r="AG3764" s="199">
        <f t="shared" si="1416"/>
        <v>0</v>
      </c>
      <c r="AH3764" s="219" t="b">
        <f t="shared" si="1417"/>
        <v>0</v>
      </c>
      <c r="AI3764" s="198" t="str">
        <f t="shared" si="1418"/>
        <v/>
      </c>
      <c r="AJ3764" s="219" t="b">
        <f t="shared" si="1419"/>
        <v>0</v>
      </c>
      <c r="AK3764" s="198" t="str">
        <f t="shared" si="1420"/>
        <v/>
      </c>
      <c r="AL3764" s="219" t="b">
        <f t="shared" si="1421"/>
        <v>0</v>
      </c>
      <c r="AM3764" s="351">
        <f t="shared" si="1422"/>
        <v>0</v>
      </c>
      <c r="AN3764" s="164"/>
      <c r="AO3764" s="164"/>
      <c r="AP3764" s="164"/>
      <c r="AQ3764" s="402">
        <f t="shared" si="1423"/>
        <v>0</v>
      </c>
      <c r="AR3764" s="370" t="str">
        <f>IF(AQ3764=0,"",
IF(SUM($AQ$3585:AQ3764)=1,AS3764,
IF($AQ$5285&gt;SUM($AQ$3585:AQ3764),_xlfn.CONCAT(", ",AS3764),
IF($AQ$5285=SUM($AQ$3585:AQ3764),_xlfn.CONCAT(" y ",AS3764)))))</f>
        <v/>
      </c>
      <c r="AS3764" s="156" t="s">
        <v>6177</v>
      </c>
    </row>
    <row r="3765" spans="1:45" ht="15" customHeight="1">
      <c r="A3765" s="57"/>
      <c r="B3765" s="26"/>
      <c r="C3765" s="716" t="s">
        <v>6178</v>
      </c>
      <c r="D3765" s="716"/>
      <c r="E3765" s="941"/>
      <c r="F3765" s="942"/>
      <c r="G3765" s="942"/>
      <c r="H3765" s="943"/>
      <c r="I3765" s="940"/>
      <c r="J3765" s="940"/>
      <c r="K3765" s="940"/>
      <c r="L3765" s="940"/>
      <c r="M3765" s="940"/>
      <c r="N3765" s="940"/>
      <c r="O3765" s="940"/>
      <c r="P3765" s="940"/>
      <c r="Q3765" s="890"/>
      <c r="R3765" s="891"/>
      <c r="S3765" s="890"/>
      <c r="T3765" s="891"/>
      <c r="U3765" s="890"/>
      <c r="V3765" s="891"/>
      <c r="W3765" s="890"/>
      <c r="X3765" s="891"/>
      <c r="Y3765" s="890"/>
      <c r="Z3765" s="891"/>
      <c r="AA3765" s="890"/>
      <c r="AB3765" s="891"/>
      <c r="AC3765" s="890"/>
      <c r="AD3765" s="891"/>
      <c r="AE3765" s="164"/>
      <c r="AF3765" s="164"/>
      <c r="AG3765" s="199">
        <f t="shared" si="1416"/>
        <v>0</v>
      </c>
      <c r="AH3765" s="219" t="b">
        <f t="shared" si="1417"/>
        <v>0</v>
      </c>
      <c r="AI3765" s="198" t="str">
        <f t="shared" si="1418"/>
        <v/>
      </c>
      <c r="AJ3765" s="219" t="b">
        <f t="shared" si="1419"/>
        <v>0</v>
      </c>
      <c r="AK3765" s="198" t="str">
        <f t="shared" si="1420"/>
        <v/>
      </c>
      <c r="AL3765" s="219" t="b">
        <f t="shared" si="1421"/>
        <v>0</v>
      </c>
      <c r="AM3765" s="351">
        <f t="shared" si="1422"/>
        <v>0</v>
      </c>
      <c r="AN3765" s="164"/>
      <c r="AO3765" s="164"/>
      <c r="AP3765" s="164"/>
      <c r="AQ3765" s="402">
        <f t="shared" si="1423"/>
        <v>0</v>
      </c>
      <c r="AR3765" s="370" t="str">
        <f>IF(AQ3765=0,"",
IF(SUM($AQ$3585:AQ3765)=1,AS3765,
IF($AQ$5285&gt;SUM($AQ$3585:AQ3765),_xlfn.CONCAT(", ",AS3765),
IF($AQ$5285=SUM($AQ$3585:AQ3765),_xlfn.CONCAT(" y ",AS3765)))))</f>
        <v/>
      </c>
      <c r="AS3765" s="156" t="s">
        <v>6179</v>
      </c>
    </row>
    <row r="3766" spans="1:45" ht="15" customHeight="1">
      <c r="A3766" s="57"/>
      <c r="B3766" s="26"/>
      <c r="C3766" s="716" t="s">
        <v>6180</v>
      </c>
      <c r="D3766" s="716"/>
      <c r="E3766" s="941"/>
      <c r="F3766" s="942"/>
      <c r="G3766" s="942"/>
      <c r="H3766" s="943"/>
      <c r="I3766" s="940"/>
      <c r="J3766" s="940"/>
      <c r="K3766" s="940"/>
      <c r="L3766" s="940"/>
      <c r="M3766" s="940"/>
      <c r="N3766" s="940"/>
      <c r="O3766" s="940"/>
      <c r="P3766" s="940"/>
      <c r="Q3766" s="890"/>
      <c r="R3766" s="891"/>
      <c r="S3766" s="890"/>
      <c r="T3766" s="891"/>
      <c r="U3766" s="890"/>
      <c r="V3766" s="891"/>
      <c r="W3766" s="890"/>
      <c r="X3766" s="891"/>
      <c r="Y3766" s="890"/>
      <c r="Z3766" s="891"/>
      <c r="AA3766" s="890"/>
      <c r="AB3766" s="891"/>
      <c r="AC3766" s="890"/>
      <c r="AD3766" s="891"/>
      <c r="AE3766" s="164"/>
      <c r="AF3766" s="164"/>
      <c r="AG3766" s="199">
        <f t="shared" si="1416"/>
        <v>0</v>
      </c>
      <c r="AH3766" s="219" t="b">
        <f t="shared" si="1417"/>
        <v>0</v>
      </c>
      <c r="AI3766" s="198" t="str">
        <f t="shared" si="1418"/>
        <v/>
      </c>
      <c r="AJ3766" s="219" t="b">
        <f t="shared" si="1419"/>
        <v>0</v>
      </c>
      <c r="AK3766" s="198" t="str">
        <f t="shared" si="1420"/>
        <v/>
      </c>
      <c r="AL3766" s="219" t="b">
        <f t="shared" si="1421"/>
        <v>0</v>
      </c>
      <c r="AM3766" s="351">
        <f t="shared" si="1422"/>
        <v>0</v>
      </c>
      <c r="AN3766" s="164"/>
      <c r="AO3766" s="164"/>
      <c r="AP3766" s="164"/>
      <c r="AQ3766" s="402">
        <f t="shared" si="1423"/>
        <v>0</v>
      </c>
      <c r="AR3766" s="370" t="str">
        <f>IF(AQ3766=0,"",
IF(SUM($AQ$3585:AQ3766)=1,AS3766,
IF($AQ$5285&gt;SUM($AQ$3585:AQ3766),_xlfn.CONCAT(", ",AS3766),
IF($AQ$5285=SUM($AQ$3585:AQ3766),_xlfn.CONCAT(" y ",AS3766)))))</f>
        <v/>
      </c>
      <c r="AS3766" s="156" t="s">
        <v>6181</v>
      </c>
    </row>
    <row r="3767" spans="1:45" ht="15" customHeight="1">
      <c r="A3767" s="57"/>
      <c r="B3767" s="26"/>
      <c r="C3767" s="716" t="s">
        <v>6182</v>
      </c>
      <c r="D3767" s="716"/>
      <c r="E3767" s="941"/>
      <c r="F3767" s="942"/>
      <c r="G3767" s="942"/>
      <c r="H3767" s="943"/>
      <c r="I3767" s="940"/>
      <c r="J3767" s="940"/>
      <c r="K3767" s="940"/>
      <c r="L3767" s="940"/>
      <c r="M3767" s="940"/>
      <c r="N3767" s="940"/>
      <c r="O3767" s="940"/>
      <c r="P3767" s="940"/>
      <c r="Q3767" s="890"/>
      <c r="R3767" s="891"/>
      <c r="S3767" s="890"/>
      <c r="T3767" s="891"/>
      <c r="U3767" s="890"/>
      <c r="V3767" s="891"/>
      <c r="W3767" s="890"/>
      <c r="X3767" s="891"/>
      <c r="Y3767" s="890"/>
      <c r="Z3767" s="891"/>
      <c r="AA3767" s="890"/>
      <c r="AB3767" s="891"/>
      <c r="AC3767" s="890"/>
      <c r="AD3767" s="891"/>
      <c r="AE3767" s="164"/>
      <c r="AF3767" s="164"/>
      <c r="AG3767" s="199">
        <f t="shared" si="1416"/>
        <v>0</v>
      </c>
      <c r="AH3767" s="219" t="b">
        <f t="shared" si="1417"/>
        <v>0</v>
      </c>
      <c r="AI3767" s="198" t="str">
        <f t="shared" si="1418"/>
        <v/>
      </c>
      <c r="AJ3767" s="219" t="b">
        <f t="shared" si="1419"/>
        <v>0</v>
      </c>
      <c r="AK3767" s="198" t="str">
        <f t="shared" si="1420"/>
        <v/>
      </c>
      <c r="AL3767" s="219" t="b">
        <f t="shared" si="1421"/>
        <v>0</v>
      </c>
      <c r="AM3767" s="351">
        <f t="shared" si="1422"/>
        <v>0</v>
      </c>
      <c r="AN3767" s="164"/>
      <c r="AO3767" s="164"/>
      <c r="AP3767" s="164"/>
      <c r="AQ3767" s="402">
        <f t="shared" si="1423"/>
        <v>0</v>
      </c>
      <c r="AR3767" s="370" t="str">
        <f>IF(AQ3767=0,"",
IF(SUM($AQ$3585:AQ3767)=1,AS3767,
IF($AQ$5285&gt;SUM($AQ$3585:AQ3767),_xlfn.CONCAT(", ",AS3767),
IF($AQ$5285=SUM($AQ$3585:AQ3767),_xlfn.CONCAT(" y ",AS3767)))))</f>
        <v/>
      </c>
      <c r="AS3767" s="156" t="s">
        <v>6183</v>
      </c>
    </row>
    <row r="3768" spans="1:45" ht="15" customHeight="1">
      <c r="A3768" s="57"/>
      <c r="B3768" s="26"/>
      <c r="C3768" s="716" t="s">
        <v>6184</v>
      </c>
      <c r="D3768" s="716"/>
      <c r="E3768" s="941"/>
      <c r="F3768" s="942"/>
      <c r="G3768" s="942"/>
      <c r="H3768" s="943"/>
      <c r="I3768" s="940"/>
      <c r="J3768" s="940"/>
      <c r="K3768" s="940"/>
      <c r="L3768" s="940"/>
      <c r="M3768" s="940"/>
      <c r="N3768" s="940"/>
      <c r="O3768" s="940"/>
      <c r="P3768" s="940"/>
      <c r="Q3768" s="890"/>
      <c r="R3768" s="891"/>
      <c r="S3768" s="890"/>
      <c r="T3768" s="891"/>
      <c r="U3768" s="890"/>
      <c r="V3768" s="891"/>
      <c r="W3768" s="890"/>
      <c r="X3768" s="891"/>
      <c r="Y3768" s="890"/>
      <c r="Z3768" s="891"/>
      <c r="AA3768" s="890"/>
      <c r="AB3768" s="891"/>
      <c r="AC3768" s="890"/>
      <c r="AD3768" s="891"/>
      <c r="AE3768" s="164"/>
      <c r="AF3768" s="164"/>
      <c r="AG3768" s="199">
        <f t="shared" si="1416"/>
        <v>0</v>
      </c>
      <c r="AH3768" s="219" t="b">
        <f t="shared" si="1417"/>
        <v>0</v>
      </c>
      <c r="AI3768" s="198" t="str">
        <f t="shared" si="1418"/>
        <v/>
      </c>
      <c r="AJ3768" s="219" t="b">
        <f t="shared" si="1419"/>
        <v>0</v>
      </c>
      <c r="AK3768" s="198" t="str">
        <f t="shared" si="1420"/>
        <v/>
      </c>
      <c r="AL3768" s="219" t="b">
        <f t="shared" si="1421"/>
        <v>0</v>
      </c>
      <c r="AM3768" s="351">
        <f t="shared" si="1422"/>
        <v>0</v>
      </c>
      <c r="AN3768" s="164"/>
      <c r="AO3768" s="164"/>
      <c r="AP3768" s="164"/>
      <c r="AQ3768" s="402">
        <f t="shared" si="1423"/>
        <v>0</v>
      </c>
      <c r="AR3768" s="370" t="str">
        <f>IF(AQ3768=0,"",
IF(SUM($AQ$3585:AQ3768)=1,AS3768,
IF($AQ$5285&gt;SUM($AQ$3585:AQ3768),_xlfn.CONCAT(", ",AS3768),
IF($AQ$5285=SUM($AQ$3585:AQ3768),_xlfn.CONCAT(" y ",AS3768)))))</f>
        <v/>
      </c>
      <c r="AS3768" s="156" t="s">
        <v>6185</v>
      </c>
    </row>
    <row r="3769" spans="1:45" ht="15" customHeight="1">
      <c r="A3769" s="57"/>
      <c r="B3769" s="26"/>
      <c r="C3769" s="716" t="s">
        <v>6186</v>
      </c>
      <c r="D3769" s="716"/>
      <c r="E3769" s="941"/>
      <c r="F3769" s="942"/>
      <c r="G3769" s="942"/>
      <c r="H3769" s="943"/>
      <c r="I3769" s="940"/>
      <c r="J3769" s="940"/>
      <c r="K3769" s="940"/>
      <c r="L3769" s="940"/>
      <c r="M3769" s="940"/>
      <c r="N3769" s="940"/>
      <c r="O3769" s="940"/>
      <c r="P3769" s="940"/>
      <c r="Q3769" s="890"/>
      <c r="R3769" s="891"/>
      <c r="S3769" s="890"/>
      <c r="T3769" s="891"/>
      <c r="U3769" s="890"/>
      <c r="V3769" s="891"/>
      <c r="W3769" s="890"/>
      <c r="X3769" s="891"/>
      <c r="Y3769" s="890"/>
      <c r="Z3769" s="891"/>
      <c r="AA3769" s="890"/>
      <c r="AB3769" s="891"/>
      <c r="AC3769" s="890"/>
      <c r="AD3769" s="891"/>
      <c r="AE3769" s="164"/>
      <c r="AF3769" s="164"/>
      <c r="AG3769" s="199">
        <f t="shared" si="1416"/>
        <v>0</v>
      </c>
      <c r="AH3769" s="219" t="b">
        <f t="shared" si="1417"/>
        <v>0</v>
      </c>
      <c r="AI3769" s="198" t="str">
        <f t="shared" si="1418"/>
        <v/>
      </c>
      <c r="AJ3769" s="219" t="b">
        <f t="shared" si="1419"/>
        <v>0</v>
      </c>
      <c r="AK3769" s="198" t="str">
        <f t="shared" si="1420"/>
        <v/>
      </c>
      <c r="AL3769" s="219" t="b">
        <f t="shared" si="1421"/>
        <v>0</v>
      </c>
      <c r="AM3769" s="351">
        <f t="shared" si="1422"/>
        <v>0</v>
      </c>
      <c r="AN3769" s="164"/>
      <c r="AO3769" s="164"/>
      <c r="AP3769" s="164"/>
      <c r="AQ3769" s="402">
        <f t="shared" si="1423"/>
        <v>0</v>
      </c>
      <c r="AR3769" s="370" t="str">
        <f>IF(AQ3769=0,"",
IF(SUM($AQ$3585:AQ3769)=1,AS3769,
IF($AQ$5285&gt;SUM($AQ$3585:AQ3769),_xlfn.CONCAT(", ",AS3769),
IF($AQ$5285=SUM($AQ$3585:AQ3769),_xlfn.CONCAT(" y ",AS3769)))))</f>
        <v/>
      </c>
      <c r="AS3769" s="156" t="s">
        <v>6187</v>
      </c>
    </row>
    <row r="3770" spans="1:45" ht="15" customHeight="1">
      <c r="A3770" s="57"/>
      <c r="B3770" s="26"/>
      <c r="C3770" s="716" t="s">
        <v>6188</v>
      </c>
      <c r="D3770" s="716"/>
      <c r="E3770" s="941"/>
      <c r="F3770" s="942"/>
      <c r="G3770" s="942"/>
      <c r="H3770" s="943"/>
      <c r="I3770" s="940"/>
      <c r="J3770" s="940"/>
      <c r="K3770" s="940"/>
      <c r="L3770" s="940"/>
      <c r="M3770" s="940"/>
      <c r="N3770" s="940"/>
      <c r="O3770" s="940"/>
      <c r="P3770" s="940"/>
      <c r="Q3770" s="890"/>
      <c r="R3770" s="891"/>
      <c r="S3770" s="890"/>
      <c r="T3770" s="891"/>
      <c r="U3770" s="890"/>
      <c r="V3770" s="891"/>
      <c r="W3770" s="890"/>
      <c r="X3770" s="891"/>
      <c r="Y3770" s="890"/>
      <c r="Z3770" s="891"/>
      <c r="AA3770" s="890"/>
      <c r="AB3770" s="891"/>
      <c r="AC3770" s="890"/>
      <c r="AD3770" s="891"/>
      <c r="AE3770" s="164"/>
      <c r="AF3770" s="164"/>
      <c r="AG3770" s="199">
        <f t="shared" si="1416"/>
        <v>0</v>
      </c>
      <c r="AH3770" s="219" t="b">
        <f t="shared" si="1417"/>
        <v>0</v>
      </c>
      <c r="AI3770" s="198" t="str">
        <f t="shared" si="1418"/>
        <v/>
      </c>
      <c r="AJ3770" s="219" t="b">
        <f t="shared" si="1419"/>
        <v>0</v>
      </c>
      <c r="AK3770" s="198" t="str">
        <f t="shared" si="1420"/>
        <v/>
      </c>
      <c r="AL3770" s="219" t="b">
        <f t="shared" si="1421"/>
        <v>0</v>
      </c>
      <c r="AM3770" s="351">
        <f t="shared" si="1422"/>
        <v>0</v>
      </c>
      <c r="AN3770" s="164"/>
      <c r="AO3770" s="164"/>
      <c r="AP3770" s="164"/>
      <c r="AQ3770" s="402">
        <f t="shared" si="1423"/>
        <v>0</v>
      </c>
      <c r="AR3770" s="370" t="str">
        <f>IF(AQ3770=0,"",
IF(SUM($AQ$3585:AQ3770)=1,AS3770,
IF($AQ$5285&gt;SUM($AQ$3585:AQ3770),_xlfn.CONCAT(", ",AS3770),
IF($AQ$5285=SUM($AQ$3585:AQ3770),_xlfn.CONCAT(" y ",AS3770)))))</f>
        <v/>
      </c>
      <c r="AS3770" s="156" t="s">
        <v>6189</v>
      </c>
    </row>
    <row r="3771" spans="1:45" ht="15" customHeight="1">
      <c r="A3771" s="57"/>
      <c r="B3771" s="26"/>
      <c r="C3771" s="716" t="s">
        <v>6190</v>
      </c>
      <c r="D3771" s="716"/>
      <c r="E3771" s="941"/>
      <c r="F3771" s="942"/>
      <c r="G3771" s="942"/>
      <c r="H3771" s="943"/>
      <c r="I3771" s="940"/>
      <c r="J3771" s="940"/>
      <c r="K3771" s="940"/>
      <c r="L3771" s="940"/>
      <c r="M3771" s="940"/>
      <c r="N3771" s="940"/>
      <c r="O3771" s="940"/>
      <c r="P3771" s="940"/>
      <c r="Q3771" s="890"/>
      <c r="R3771" s="891"/>
      <c r="S3771" s="890"/>
      <c r="T3771" s="891"/>
      <c r="U3771" s="890"/>
      <c r="V3771" s="891"/>
      <c r="W3771" s="890"/>
      <c r="X3771" s="891"/>
      <c r="Y3771" s="890"/>
      <c r="Z3771" s="891"/>
      <c r="AA3771" s="890"/>
      <c r="AB3771" s="891"/>
      <c r="AC3771" s="890"/>
      <c r="AD3771" s="891"/>
      <c r="AE3771" s="164"/>
      <c r="AF3771" s="164"/>
      <c r="AG3771" s="199">
        <f t="shared" si="1416"/>
        <v>0</v>
      </c>
      <c r="AH3771" s="219" t="b">
        <f t="shared" si="1417"/>
        <v>0</v>
      </c>
      <c r="AI3771" s="198" t="str">
        <f t="shared" si="1418"/>
        <v/>
      </c>
      <c r="AJ3771" s="219" t="b">
        <f t="shared" si="1419"/>
        <v>0</v>
      </c>
      <c r="AK3771" s="198" t="str">
        <f t="shared" si="1420"/>
        <v/>
      </c>
      <c r="AL3771" s="219" t="b">
        <f t="shared" si="1421"/>
        <v>0</v>
      </c>
      <c r="AM3771" s="351">
        <f t="shared" si="1422"/>
        <v>0</v>
      </c>
      <c r="AN3771" s="164"/>
      <c r="AO3771" s="164"/>
      <c r="AP3771" s="164"/>
      <c r="AQ3771" s="402">
        <f t="shared" si="1423"/>
        <v>0</v>
      </c>
      <c r="AR3771" s="370" t="str">
        <f>IF(AQ3771=0,"",
IF(SUM($AQ$3585:AQ3771)=1,AS3771,
IF($AQ$5285&gt;SUM($AQ$3585:AQ3771),_xlfn.CONCAT(", ",AS3771),
IF($AQ$5285=SUM($AQ$3585:AQ3771),_xlfn.CONCAT(" y ",AS3771)))))</f>
        <v/>
      </c>
      <c r="AS3771" s="156" t="s">
        <v>6191</v>
      </c>
    </row>
    <row r="3772" spans="1:45" ht="15" customHeight="1">
      <c r="A3772" s="57"/>
      <c r="B3772" s="26"/>
      <c r="C3772" s="716" t="s">
        <v>6192</v>
      </c>
      <c r="D3772" s="716"/>
      <c r="E3772" s="941"/>
      <c r="F3772" s="942"/>
      <c r="G3772" s="942"/>
      <c r="H3772" s="943"/>
      <c r="I3772" s="940"/>
      <c r="J3772" s="940"/>
      <c r="K3772" s="940"/>
      <c r="L3772" s="940"/>
      <c r="M3772" s="940"/>
      <c r="N3772" s="940"/>
      <c r="O3772" s="940"/>
      <c r="P3772" s="940"/>
      <c r="Q3772" s="890"/>
      <c r="R3772" s="891"/>
      <c r="S3772" s="890"/>
      <c r="T3772" s="891"/>
      <c r="U3772" s="890"/>
      <c r="V3772" s="891"/>
      <c r="W3772" s="890"/>
      <c r="X3772" s="891"/>
      <c r="Y3772" s="890"/>
      <c r="Z3772" s="891"/>
      <c r="AA3772" s="890"/>
      <c r="AB3772" s="891"/>
      <c r="AC3772" s="890"/>
      <c r="AD3772" s="891"/>
      <c r="AE3772" s="164"/>
      <c r="AF3772" s="164"/>
      <c r="AG3772" s="199">
        <f t="shared" si="1416"/>
        <v>0</v>
      </c>
      <c r="AH3772" s="219" t="b">
        <f t="shared" si="1417"/>
        <v>0</v>
      </c>
      <c r="AI3772" s="198" t="str">
        <f t="shared" si="1418"/>
        <v/>
      </c>
      <c r="AJ3772" s="219" t="b">
        <f t="shared" si="1419"/>
        <v>0</v>
      </c>
      <c r="AK3772" s="198" t="str">
        <f t="shared" si="1420"/>
        <v/>
      </c>
      <c r="AL3772" s="219" t="b">
        <f t="shared" si="1421"/>
        <v>0</v>
      </c>
      <c r="AM3772" s="351">
        <f t="shared" si="1422"/>
        <v>0</v>
      </c>
      <c r="AN3772" s="164"/>
      <c r="AO3772" s="164"/>
      <c r="AP3772" s="164"/>
      <c r="AQ3772" s="402">
        <f t="shared" si="1423"/>
        <v>0</v>
      </c>
      <c r="AR3772" s="370" t="str">
        <f>IF(AQ3772=0,"",
IF(SUM($AQ$3585:AQ3772)=1,AS3772,
IF($AQ$5285&gt;SUM($AQ$3585:AQ3772),_xlfn.CONCAT(", ",AS3772),
IF($AQ$5285=SUM($AQ$3585:AQ3772),_xlfn.CONCAT(" y ",AS3772)))))</f>
        <v/>
      </c>
      <c r="AS3772" s="156" t="s">
        <v>6193</v>
      </c>
    </row>
    <row r="3773" spans="1:45" ht="15" customHeight="1">
      <c r="A3773" s="57"/>
      <c r="B3773" s="26"/>
      <c r="C3773" s="716" t="s">
        <v>6194</v>
      </c>
      <c r="D3773" s="716"/>
      <c r="E3773" s="941"/>
      <c r="F3773" s="942"/>
      <c r="G3773" s="942"/>
      <c r="H3773" s="943"/>
      <c r="I3773" s="940"/>
      <c r="J3773" s="940"/>
      <c r="K3773" s="940"/>
      <c r="L3773" s="940"/>
      <c r="M3773" s="940"/>
      <c r="N3773" s="940"/>
      <c r="O3773" s="940"/>
      <c r="P3773" s="940"/>
      <c r="Q3773" s="890"/>
      <c r="R3773" s="891"/>
      <c r="S3773" s="890"/>
      <c r="T3773" s="891"/>
      <c r="U3773" s="890"/>
      <c r="V3773" s="891"/>
      <c r="W3773" s="890"/>
      <c r="X3773" s="891"/>
      <c r="Y3773" s="890"/>
      <c r="Z3773" s="891"/>
      <c r="AA3773" s="890"/>
      <c r="AB3773" s="891"/>
      <c r="AC3773" s="890"/>
      <c r="AD3773" s="891"/>
      <c r="AE3773" s="164"/>
      <c r="AF3773" s="164"/>
      <c r="AG3773" s="199">
        <f t="shared" si="1416"/>
        <v>0</v>
      </c>
      <c r="AH3773" s="219" t="b">
        <f t="shared" si="1417"/>
        <v>0</v>
      </c>
      <c r="AI3773" s="198" t="str">
        <f t="shared" si="1418"/>
        <v/>
      </c>
      <c r="AJ3773" s="219" t="b">
        <f t="shared" si="1419"/>
        <v>0</v>
      </c>
      <c r="AK3773" s="198" t="str">
        <f t="shared" si="1420"/>
        <v/>
      </c>
      <c r="AL3773" s="219" t="b">
        <f t="shared" si="1421"/>
        <v>0</v>
      </c>
      <c r="AM3773" s="351">
        <f t="shared" si="1422"/>
        <v>0</v>
      </c>
      <c r="AN3773" s="164"/>
      <c r="AO3773" s="164"/>
      <c r="AP3773" s="164"/>
      <c r="AQ3773" s="402">
        <f t="shared" si="1423"/>
        <v>0</v>
      </c>
      <c r="AR3773" s="370" t="str">
        <f>IF(AQ3773=0,"",
IF(SUM($AQ$3585:AQ3773)=1,AS3773,
IF($AQ$5285&gt;SUM($AQ$3585:AQ3773),_xlfn.CONCAT(", ",AS3773),
IF($AQ$5285=SUM($AQ$3585:AQ3773),_xlfn.CONCAT(" y ",AS3773)))))</f>
        <v/>
      </c>
      <c r="AS3773" s="156" t="s">
        <v>6195</v>
      </c>
    </row>
    <row r="3774" spans="1:45" ht="15" customHeight="1">
      <c r="A3774" s="57"/>
      <c r="B3774" s="26"/>
      <c r="C3774" s="716" t="s">
        <v>6196</v>
      </c>
      <c r="D3774" s="716"/>
      <c r="E3774" s="941"/>
      <c r="F3774" s="942"/>
      <c r="G3774" s="942"/>
      <c r="H3774" s="943"/>
      <c r="I3774" s="940"/>
      <c r="J3774" s="940"/>
      <c r="K3774" s="940"/>
      <c r="L3774" s="940"/>
      <c r="M3774" s="940"/>
      <c r="N3774" s="940"/>
      <c r="O3774" s="940"/>
      <c r="P3774" s="940"/>
      <c r="Q3774" s="890"/>
      <c r="R3774" s="891"/>
      <c r="S3774" s="890"/>
      <c r="T3774" s="891"/>
      <c r="U3774" s="890"/>
      <c r="V3774" s="891"/>
      <c r="W3774" s="890"/>
      <c r="X3774" s="891"/>
      <c r="Y3774" s="890"/>
      <c r="Z3774" s="891"/>
      <c r="AA3774" s="890"/>
      <c r="AB3774" s="891"/>
      <c r="AC3774" s="890"/>
      <c r="AD3774" s="891"/>
      <c r="AE3774" s="164"/>
      <c r="AF3774" s="164"/>
      <c r="AG3774" s="199">
        <f t="shared" si="1416"/>
        <v>0</v>
      </c>
      <c r="AH3774" s="219" t="b">
        <f t="shared" si="1417"/>
        <v>0</v>
      </c>
      <c r="AI3774" s="198" t="str">
        <f t="shared" si="1418"/>
        <v/>
      </c>
      <c r="AJ3774" s="219" t="b">
        <f t="shared" si="1419"/>
        <v>0</v>
      </c>
      <c r="AK3774" s="198" t="str">
        <f t="shared" si="1420"/>
        <v/>
      </c>
      <c r="AL3774" s="219" t="b">
        <f t="shared" si="1421"/>
        <v>0</v>
      </c>
      <c r="AM3774" s="351">
        <f t="shared" si="1422"/>
        <v>0</v>
      </c>
      <c r="AN3774" s="164"/>
      <c r="AO3774" s="164"/>
      <c r="AP3774" s="164"/>
      <c r="AQ3774" s="402">
        <f t="shared" si="1423"/>
        <v>0</v>
      </c>
      <c r="AR3774" s="370" t="str">
        <f>IF(AQ3774=0,"",
IF(SUM($AQ$3585:AQ3774)=1,AS3774,
IF($AQ$5285&gt;SUM($AQ$3585:AQ3774),_xlfn.CONCAT(", ",AS3774),
IF($AQ$5285=SUM($AQ$3585:AQ3774),_xlfn.CONCAT(" y ",AS3774)))))</f>
        <v/>
      </c>
      <c r="AS3774" s="156" t="s">
        <v>6197</v>
      </c>
    </row>
    <row r="3775" spans="1:45" ht="15" customHeight="1">
      <c r="A3775" s="57"/>
      <c r="B3775" s="26"/>
      <c r="C3775" s="716" t="s">
        <v>6198</v>
      </c>
      <c r="D3775" s="716"/>
      <c r="E3775" s="941"/>
      <c r="F3775" s="942"/>
      <c r="G3775" s="942"/>
      <c r="H3775" s="943"/>
      <c r="I3775" s="940"/>
      <c r="J3775" s="940"/>
      <c r="K3775" s="940"/>
      <c r="L3775" s="940"/>
      <c r="M3775" s="940"/>
      <c r="N3775" s="940"/>
      <c r="O3775" s="940"/>
      <c r="P3775" s="940"/>
      <c r="Q3775" s="890"/>
      <c r="R3775" s="891"/>
      <c r="S3775" s="890"/>
      <c r="T3775" s="891"/>
      <c r="U3775" s="890"/>
      <c r="V3775" s="891"/>
      <c r="W3775" s="890"/>
      <c r="X3775" s="891"/>
      <c r="Y3775" s="890"/>
      <c r="Z3775" s="891"/>
      <c r="AA3775" s="890"/>
      <c r="AB3775" s="891"/>
      <c r="AC3775" s="890"/>
      <c r="AD3775" s="891"/>
      <c r="AE3775" s="164"/>
      <c r="AF3775" s="164"/>
      <c r="AG3775" s="199">
        <f t="shared" si="1416"/>
        <v>0</v>
      </c>
      <c r="AH3775" s="219" t="b">
        <f t="shared" si="1417"/>
        <v>0</v>
      </c>
      <c r="AI3775" s="198" t="str">
        <f t="shared" si="1418"/>
        <v/>
      </c>
      <c r="AJ3775" s="219" t="b">
        <f t="shared" si="1419"/>
        <v>0</v>
      </c>
      <c r="AK3775" s="198" t="str">
        <f t="shared" si="1420"/>
        <v/>
      </c>
      <c r="AL3775" s="219" t="b">
        <f t="shared" si="1421"/>
        <v>0</v>
      </c>
      <c r="AM3775" s="351">
        <f t="shared" si="1422"/>
        <v>0</v>
      </c>
      <c r="AN3775" s="164"/>
      <c r="AO3775" s="164"/>
      <c r="AP3775" s="164"/>
      <c r="AQ3775" s="402">
        <f t="shared" si="1423"/>
        <v>0</v>
      </c>
      <c r="AR3775" s="370" t="str">
        <f>IF(AQ3775=0,"",
IF(SUM($AQ$3585:AQ3775)=1,AS3775,
IF($AQ$5285&gt;SUM($AQ$3585:AQ3775),_xlfn.CONCAT(", ",AS3775),
IF($AQ$5285=SUM($AQ$3585:AQ3775),_xlfn.CONCAT(" y ",AS3775)))))</f>
        <v/>
      </c>
      <c r="AS3775" s="156" t="s">
        <v>6199</v>
      </c>
    </row>
    <row r="3776" spans="1:45" ht="15" customHeight="1">
      <c r="A3776" s="57"/>
      <c r="B3776" s="26"/>
      <c r="C3776" s="716" t="s">
        <v>6200</v>
      </c>
      <c r="D3776" s="716"/>
      <c r="E3776" s="941"/>
      <c r="F3776" s="942"/>
      <c r="G3776" s="942"/>
      <c r="H3776" s="943"/>
      <c r="I3776" s="940"/>
      <c r="J3776" s="940"/>
      <c r="K3776" s="940"/>
      <c r="L3776" s="940"/>
      <c r="M3776" s="940"/>
      <c r="N3776" s="940"/>
      <c r="O3776" s="940"/>
      <c r="P3776" s="940"/>
      <c r="Q3776" s="890"/>
      <c r="R3776" s="891"/>
      <c r="S3776" s="890"/>
      <c r="T3776" s="891"/>
      <c r="U3776" s="890"/>
      <c r="V3776" s="891"/>
      <c r="W3776" s="890"/>
      <c r="X3776" s="891"/>
      <c r="Y3776" s="890"/>
      <c r="Z3776" s="891"/>
      <c r="AA3776" s="890"/>
      <c r="AB3776" s="891"/>
      <c r="AC3776" s="890"/>
      <c r="AD3776" s="891"/>
      <c r="AE3776" s="164"/>
      <c r="AF3776" s="164"/>
      <c r="AG3776" s="199">
        <f t="shared" si="1416"/>
        <v>0</v>
      </c>
      <c r="AH3776" s="219" t="b">
        <f t="shared" si="1417"/>
        <v>0</v>
      </c>
      <c r="AI3776" s="198" t="str">
        <f t="shared" si="1418"/>
        <v/>
      </c>
      <c r="AJ3776" s="219" t="b">
        <f t="shared" si="1419"/>
        <v>0</v>
      </c>
      <c r="AK3776" s="198" t="str">
        <f t="shared" si="1420"/>
        <v/>
      </c>
      <c r="AL3776" s="219" t="b">
        <f t="shared" si="1421"/>
        <v>0</v>
      </c>
      <c r="AM3776" s="351">
        <f t="shared" si="1422"/>
        <v>0</v>
      </c>
      <c r="AN3776" s="164"/>
      <c r="AO3776" s="164"/>
      <c r="AP3776" s="164"/>
      <c r="AQ3776" s="402">
        <f t="shared" si="1423"/>
        <v>0</v>
      </c>
      <c r="AR3776" s="370" t="str">
        <f>IF(AQ3776=0,"",
IF(SUM($AQ$3585:AQ3776)=1,AS3776,
IF($AQ$5285&gt;SUM($AQ$3585:AQ3776),_xlfn.CONCAT(", ",AS3776),
IF($AQ$5285=SUM($AQ$3585:AQ3776),_xlfn.CONCAT(" y ",AS3776)))))</f>
        <v/>
      </c>
      <c r="AS3776" s="156" t="s">
        <v>6201</v>
      </c>
    </row>
    <row r="3777" spans="1:45" ht="15" customHeight="1">
      <c r="A3777" s="57"/>
      <c r="B3777" s="26"/>
      <c r="C3777" s="716" t="s">
        <v>6202</v>
      </c>
      <c r="D3777" s="716"/>
      <c r="E3777" s="941"/>
      <c r="F3777" s="942"/>
      <c r="G3777" s="942"/>
      <c r="H3777" s="943"/>
      <c r="I3777" s="940"/>
      <c r="J3777" s="940"/>
      <c r="K3777" s="940"/>
      <c r="L3777" s="940"/>
      <c r="M3777" s="940"/>
      <c r="N3777" s="940"/>
      <c r="O3777" s="940"/>
      <c r="P3777" s="940"/>
      <c r="Q3777" s="890"/>
      <c r="R3777" s="891"/>
      <c r="S3777" s="890"/>
      <c r="T3777" s="891"/>
      <c r="U3777" s="890"/>
      <c r="V3777" s="891"/>
      <c r="W3777" s="890"/>
      <c r="X3777" s="891"/>
      <c r="Y3777" s="890"/>
      <c r="Z3777" s="891"/>
      <c r="AA3777" s="890"/>
      <c r="AB3777" s="891"/>
      <c r="AC3777" s="890"/>
      <c r="AD3777" s="891"/>
      <c r="AE3777" s="164"/>
      <c r="AF3777" s="164"/>
      <c r="AG3777" s="199">
        <f t="shared" si="1416"/>
        <v>0</v>
      </c>
      <c r="AH3777" s="219" t="b">
        <f t="shared" si="1417"/>
        <v>0</v>
      </c>
      <c r="AI3777" s="198" t="str">
        <f t="shared" si="1418"/>
        <v/>
      </c>
      <c r="AJ3777" s="219" t="b">
        <f t="shared" si="1419"/>
        <v>0</v>
      </c>
      <c r="AK3777" s="198" t="str">
        <f t="shared" si="1420"/>
        <v/>
      </c>
      <c r="AL3777" s="219" t="b">
        <f t="shared" si="1421"/>
        <v>0</v>
      </c>
      <c r="AM3777" s="351">
        <f t="shared" si="1422"/>
        <v>0</v>
      </c>
      <c r="AN3777" s="164"/>
      <c r="AO3777" s="164"/>
      <c r="AP3777" s="164"/>
      <c r="AQ3777" s="402">
        <f t="shared" si="1423"/>
        <v>0</v>
      </c>
      <c r="AR3777" s="370" t="str">
        <f>IF(AQ3777=0,"",
IF(SUM($AQ$3585:AQ3777)=1,AS3777,
IF($AQ$5285&gt;SUM($AQ$3585:AQ3777),_xlfn.CONCAT(", ",AS3777),
IF($AQ$5285=SUM($AQ$3585:AQ3777),_xlfn.CONCAT(" y ",AS3777)))))</f>
        <v/>
      </c>
      <c r="AS3777" s="156" t="s">
        <v>6203</v>
      </c>
    </row>
    <row r="3778" spans="1:45" ht="15" customHeight="1">
      <c r="A3778" s="57"/>
      <c r="B3778" s="26"/>
      <c r="C3778" s="716" t="s">
        <v>6204</v>
      </c>
      <c r="D3778" s="716"/>
      <c r="E3778" s="941"/>
      <c r="F3778" s="942"/>
      <c r="G3778" s="942"/>
      <c r="H3778" s="943"/>
      <c r="I3778" s="940"/>
      <c r="J3778" s="940"/>
      <c r="K3778" s="940"/>
      <c r="L3778" s="940"/>
      <c r="M3778" s="940"/>
      <c r="N3778" s="940"/>
      <c r="O3778" s="940"/>
      <c r="P3778" s="940"/>
      <c r="Q3778" s="890"/>
      <c r="R3778" s="891"/>
      <c r="S3778" s="890"/>
      <c r="T3778" s="891"/>
      <c r="U3778" s="890"/>
      <c r="V3778" s="891"/>
      <c r="W3778" s="890"/>
      <c r="X3778" s="891"/>
      <c r="Y3778" s="890"/>
      <c r="Z3778" s="891"/>
      <c r="AA3778" s="890"/>
      <c r="AB3778" s="891"/>
      <c r="AC3778" s="890"/>
      <c r="AD3778" s="891"/>
      <c r="AE3778" s="164"/>
      <c r="AF3778" s="164"/>
      <c r="AG3778" s="199">
        <f t="shared" ref="AG3778:AG3841" si="1424">IF(AND(OR($I$3563="X",$T$3563="X"),COUNTA(E3778:AD3778)=0),0,IF(AND(COUNTBLANK(E3778)=1,COUNTA(I3778:AD3778)=0),0,IF(AND($C$3563="X",COUNTBLANK(E3778)=0,COUNTA(I3778:P3778)=2,COUNTA(Q3778:AB3778)&gt;0,AC3778=""),0,IF(AND($C$3563="X",COUNTBLANK(E3778)=0,COUNTA(I3778:P3778)=2,COUNTA(Q3778:AB3778)=0,AC3778="X"),0,1))))</f>
        <v>0</v>
      </c>
      <c r="AH3778" s="219" t="b">
        <f t="shared" ref="AH3778:AH3841" si="1425">NOT(EXACT($E3778,UPPER($E3778)))</f>
        <v>0</v>
      </c>
      <c r="AI3778" s="198" t="str">
        <f t="shared" ref="AI3778:AI3841" si="1426">SUBSTITUTE( SUBSTITUTE( SUBSTITUTE( SUBSTITUTE( SUBSTITUTE( SUBSTITUTE( SUBSTITUTE( SUBSTITUTE( SUBSTITUTE( SUBSTITUTE($E3778, "á", "a"), "é", "e"), "í", "i"), "ó", "o"), "ú", "u"), "Á", "A"), "É", "E"), "Í", "I"), "Ó", "O"), "Ú", "U")</f>
        <v/>
      </c>
      <c r="AJ3778" s="219" t="b">
        <f t="shared" ref="AJ3778:AJ3841" si="1427">NOT(EXACT($E3778,AI3778))</f>
        <v>0</v>
      </c>
      <c r="AK3778" s="198" t="str">
        <f t="shared" ref="AK3778:AK3841" si="1428">SUBSTITUTE((SUBSTITUTE(SUBSTITUTE(SUBSTITUTE($E3778,".",""),",",""),"(","")),")","")</f>
        <v/>
      </c>
      <c r="AL3778" s="219" t="b">
        <f t="shared" ref="AL3778:AL3841" si="1429">NOT(EXACT($E3778,AK3778))</f>
        <v>0</v>
      </c>
      <c r="AM3778" s="351">
        <f t="shared" ref="AM3778:AM3841" si="1430">IF(AND($AC3778="X",COUNTA(Q3778:AB3778)&gt;0),1,0)</f>
        <v>0</v>
      </c>
      <c r="AN3778" s="164"/>
      <c r="AO3778" s="164"/>
      <c r="AP3778" s="164"/>
      <c r="AQ3778" s="402">
        <f t="shared" ref="AQ3778:AQ3841" si="1431">IF(SUM(AG3778)=0,0,1)</f>
        <v>0</v>
      </c>
      <c r="AR3778" s="370" t="str">
        <f>IF(AQ3778=0,"",
IF(SUM($AQ$3585:AQ3778)=1,AS3778,
IF($AQ$5285&gt;SUM($AQ$3585:AQ3778),_xlfn.CONCAT(", ",AS3778),
IF($AQ$5285=SUM($AQ$3585:AQ3778),_xlfn.CONCAT(" y ",AS3778)))))</f>
        <v/>
      </c>
      <c r="AS3778" s="156" t="s">
        <v>6205</v>
      </c>
    </row>
    <row r="3779" spans="1:45" ht="15" customHeight="1">
      <c r="A3779" s="57"/>
      <c r="B3779" s="26"/>
      <c r="C3779" s="716" t="s">
        <v>6206</v>
      </c>
      <c r="D3779" s="716"/>
      <c r="E3779" s="941"/>
      <c r="F3779" s="942"/>
      <c r="G3779" s="942"/>
      <c r="H3779" s="943"/>
      <c r="I3779" s="940"/>
      <c r="J3779" s="940"/>
      <c r="K3779" s="940"/>
      <c r="L3779" s="940"/>
      <c r="M3779" s="940"/>
      <c r="N3779" s="940"/>
      <c r="O3779" s="940"/>
      <c r="P3779" s="940"/>
      <c r="Q3779" s="890"/>
      <c r="R3779" s="891"/>
      <c r="S3779" s="890"/>
      <c r="T3779" s="891"/>
      <c r="U3779" s="890"/>
      <c r="V3779" s="891"/>
      <c r="W3779" s="890"/>
      <c r="X3779" s="891"/>
      <c r="Y3779" s="890"/>
      <c r="Z3779" s="891"/>
      <c r="AA3779" s="890"/>
      <c r="AB3779" s="891"/>
      <c r="AC3779" s="890"/>
      <c r="AD3779" s="891"/>
      <c r="AE3779" s="164"/>
      <c r="AF3779" s="164"/>
      <c r="AG3779" s="199">
        <f t="shared" si="1424"/>
        <v>0</v>
      </c>
      <c r="AH3779" s="219" t="b">
        <f t="shared" si="1425"/>
        <v>0</v>
      </c>
      <c r="AI3779" s="198" t="str">
        <f t="shared" si="1426"/>
        <v/>
      </c>
      <c r="AJ3779" s="219" t="b">
        <f t="shared" si="1427"/>
        <v>0</v>
      </c>
      <c r="AK3779" s="198" t="str">
        <f t="shared" si="1428"/>
        <v/>
      </c>
      <c r="AL3779" s="219" t="b">
        <f t="shared" si="1429"/>
        <v>0</v>
      </c>
      <c r="AM3779" s="351">
        <f t="shared" si="1430"/>
        <v>0</v>
      </c>
      <c r="AN3779" s="164"/>
      <c r="AO3779" s="164"/>
      <c r="AP3779" s="164"/>
      <c r="AQ3779" s="402">
        <f t="shared" si="1431"/>
        <v>0</v>
      </c>
      <c r="AR3779" s="370" t="str">
        <f>IF(AQ3779=0,"",
IF(SUM($AQ$3585:AQ3779)=1,AS3779,
IF($AQ$5285&gt;SUM($AQ$3585:AQ3779),_xlfn.CONCAT(", ",AS3779),
IF($AQ$5285=SUM($AQ$3585:AQ3779),_xlfn.CONCAT(" y ",AS3779)))))</f>
        <v/>
      </c>
      <c r="AS3779" s="156" t="s">
        <v>6207</v>
      </c>
    </row>
    <row r="3780" spans="1:45" ht="15" customHeight="1">
      <c r="A3780" s="57"/>
      <c r="B3780" s="26"/>
      <c r="C3780" s="716" t="s">
        <v>6208</v>
      </c>
      <c r="D3780" s="716"/>
      <c r="E3780" s="941"/>
      <c r="F3780" s="942"/>
      <c r="G3780" s="942"/>
      <c r="H3780" s="943"/>
      <c r="I3780" s="940"/>
      <c r="J3780" s="940"/>
      <c r="K3780" s="940"/>
      <c r="L3780" s="940"/>
      <c r="M3780" s="940"/>
      <c r="N3780" s="940"/>
      <c r="O3780" s="940"/>
      <c r="P3780" s="940"/>
      <c r="Q3780" s="890"/>
      <c r="R3780" s="891"/>
      <c r="S3780" s="890"/>
      <c r="T3780" s="891"/>
      <c r="U3780" s="890"/>
      <c r="V3780" s="891"/>
      <c r="W3780" s="890"/>
      <c r="X3780" s="891"/>
      <c r="Y3780" s="890"/>
      <c r="Z3780" s="891"/>
      <c r="AA3780" s="890"/>
      <c r="AB3780" s="891"/>
      <c r="AC3780" s="890"/>
      <c r="AD3780" s="891"/>
      <c r="AE3780" s="164"/>
      <c r="AF3780" s="164"/>
      <c r="AG3780" s="199">
        <f t="shared" si="1424"/>
        <v>0</v>
      </c>
      <c r="AH3780" s="219" t="b">
        <f t="shared" si="1425"/>
        <v>0</v>
      </c>
      <c r="AI3780" s="198" t="str">
        <f t="shared" si="1426"/>
        <v/>
      </c>
      <c r="AJ3780" s="219" t="b">
        <f t="shared" si="1427"/>
        <v>0</v>
      </c>
      <c r="AK3780" s="198" t="str">
        <f t="shared" si="1428"/>
        <v/>
      </c>
      <c r="AL3780" s="219" t="b">
        <f t="shared" si="1429"/>
        <v>0</v>
      </c>
      <c r="AM3780" s="351">
        <f t="shared" si="1430"/>
        <v>0</v>
      </c>
      <c r="AN3780" s="164"/>
      <c r="AO3780" s="164"/>
      <c r="AP3780" s="164"/>
      <c r="AQ3780" s="402">
        <f t="shared" si="1431"/>
        <v>0</v>
      </c>
      <c r="AR3780" s="370" t="str">
        <f>IF(AQ3780=0,"",
IF(SUM($AQ$3585:AQ3780)=1,AS3780,
IF($AQ$5285&gt;SUM($AQ$3585:AQ3780),_xlfn.CONCAT(", ",AS3780),
IF($AQ$5285=SUM($AQ$3585:AQ3780),_xlfn.CONCAT(" y ",AS3780)))))</f>
        <v/>
      </c>
      <c r="AS3780" s="156" t="s">
        <v>6209</v>
      </c>
    </row>
    <row r="3781" spans="1:45" ht="15" customHeight="1">
      <c r="A3781" s="57"/>
      <c r="B3781" s="26"/>
      <c r="C3781" s="716" t="s">
        <v>6210</v>
      </c>
      <c r="D3781" s="716"/>
      <c r="E3781" s="941"/>
      <c r="F3781" s="942"/>
      <c r="G3781" s="942"/>
      <c r="H3781" s="943"/>
      <c r="I3781" s="940"/>
      <c r="J3781" s="940"/>
      <c r="K3781" s="940"/>
      <c r="L3781" s="940"/>
      <c r="M3781" s="940"/>
      <c r="N3781" s="940"/>
      <c r="O3781" s="940"/>
      <c r="P3781" s="940"/>
      <c r="Q3781" s="890"/>
      <c r="R3781" s="891"/>
      <c r="S3781" s="890"/>
      <c r="T3781" s="891"/>
      <c r="U3781" s="890"/>
      <c r="V3781" s="891"/>
      <c r="W3781" s="890"/>
      <c r="X3781" s="891"/>
      <c r="Y3781" s="890"/>
      <c r="Z3781" s="891"/>
      <c r="AA3781" s="890"/>
      <c r="AB3781" s="891"/>
      <c r="AC3781" s="890"/>
      <c r="AD3781" s="891"/>
      <c r="AE3781" s="164"/>
      <c r="AF3781" s="164"/>
      <c r="AG3781" s="199">
        <f t="shared" si="1424"/>
        <v>0</v>
      </c>
      <c r="AH3781" s="219" t="b">
        <f t="shared" si="1425"/>
        <v>0</v>
      </c>
      <c r="AI3781" s="198" t="str">
        <f t="shared" si="1426"/>
        <v/>
      </c>
      <c r="AJ3781" s="219" t="b">
        <f t="shared" si="1427"/>
        <v>0</v>
      </c>
      <c r="AK3781" s="198" t="str">
        <f t="shared" si="1428"/>
        <v/>
      </c>
      <c r="AL3781" s="219" t="b">
        <f t="shared" si="1429"/>
        <v>0</v>
      </c>
      <c r="AM3781" s="351">
        <f t="shared" si="1430"/>
        <v>0</v>
      </c>
      <c r="AN3781" s="164"/>
      <c r="AO3781" s="164"/>
      <c r="AP3781" s="164"/>
      <c r="AQ3781" s="402">
        <f t="shared" si="1431"/>
        <v>0</v>
      </c>
      <c r="AR3781" s="370" t="str">
        <f>IF(AQ3781=0,"",
IF(SUM($AQ$3585:AQ3781)=1,AS3781,
IF($AQ$5285&gt;SUM($AQ$3585:AQ3781),_xlfn.CONCAT(", ",AS3781),
IF($AQ$5285=SUM($AQ$3585:AQ3781),_xlfn.CONCAT(" y ",AS3781)))))</f>
        <v/>
      </c>
      <c r="AS3781" s="156" t="s">
        <v>6211</v>
      </c>
    </row>
    <row r="3782" spans="1:45" ht="15" customHeight="1">
      <c r="A3782" s="57"/>
      <c r="B3782" s="26"/>
      <c r="C3782" s="716" t="s">
        <v>6212</v>
      </c>
      <c r="D3782" s="716"/>
      <c r="E3782" s="941"/>
      <c r="F3782" s="942"/>
      <c r="G3782" s="942"/>
      <c r="H3782" s="943"/>
      <c r="I3782" s="940"/>
      <c r="J3782" s="940"/>
      <c r="K3782" s="940"/>
      <c r="L3782" s="940"/>
      <c r="M3782" s="940"/>
      <c r="N3782" s="940"/>
      <c r="O3782" s="940"/>
      <c r="P3782" s="940"/>
      <c r="Q3782" s="890"/>
      <c r="R3782" s="891"/>
      <c r="S3782" s="890"/>
      <c r="T3782" s="891"/>
      <c r="U3782" s="890"/>
      <c r="V3782" s="891"/>
      <c r="W3782" s="890"/>
      <c r="X3782" s="891"/>
      <c r="Y3782" s="890"/>
      <c r="Z3782" s="891"/>
      <c r="AA3782" s="890"/>
      <c r="AB3782" s="891"/>
      <c r="AC3782" s="890"/>
      <c r="AD3782" s="891"/>
      <c r="AE3782" s="164"/>
      <c r="AF3782" s="164"/>
      <c r="AG3782" s="199">
        <f t="shared" si="1424"/>
        <v>0</v>
      </c>
      <c r="AH3782" s="219" t="b">
        <f t="shared" si="1425"/>
        <v>0</v>
      </c>
      <c r="AI3782" s="198" t="str">
        <f t="shared" si="1426"/>
        <v/>
      </c>
      <c r="AJ3782" s="219" t="b">
        <f t="shared" si="1427"/>
        <v>0</v>
      </c>
      <c r="AK3782" s="198" t="str">
        <f t="shared" si="1428"/>
        <v/>
      </c>
      <c r="AL3782" s="219" t="b">
        <f t="shared" si="1429"/>
        <v>0</v>
      </c>
      <c r="AM3782" s="351">
        <f t="shared" si="1430"/>
        <v>0</v>
      </c>
      <c r="AN3782" s="164"/>
      <c r="AO3782" s="164"/>
      <c r="AP3782" s="164"/>
      <c r="AQ3782" s="402">
        <f t="shared" si="1431"/>
        <v>0</v>
      </c>
      <c r="AR3782" s="370" t="str">
        <f>IF(AQ3782=0,"",
IF(SUM($AQ$3585:AQ3782)=1,AS3782,
IF($AQ$5285&gt;SUM($AQ$3585:AQ3782),_xlfn.CONCAT(", ",AS3782),
IF($AQ$5285=SUM($AQ$3585:AQ3782),_xlfn.CONCAT(" y ",AS3782)))))</f>
        <v/>
      </c>
      <c r="AS3782" s="156" t="s">
        <v>6213</v>
      </c>
    </row>
    <row r="3783" spans="1:45" ht="15" customHeight="1">
      <c r="A3783" s="57"/>
      <c r="B3783" s="26"/>
      <c r="C3783" s="716" t="s">
        <v>6214</v>
      </c>
      <c r="D3783" s="716"/>
      <c r="E3783" s="941"/>
      <c r="F3783" s="942"/>
      <c r="G3783" s="942"/>
      <c r="H3783" s="943"/>
      <c r="I3783" s="940"/>
      <c r="J3783" s="940"/>
      <c r="K3783" s="940"/>
      <c r="L3783" s="940"/>
      <c r="M3783" s="940"/>
      <c r="N3783" s="940"/>
      <c r="O3783" s="940"/>
      <c r="P3783" s="940"/>
      <c r="Q3783" s="890"/>
      <c r="R3783" s="891"/>
      <c r="S3783" s="890"/>
      <c r="T3783" s="891"/>
      <c r="U3783" s="890"/>
      <c r="V3783" s="891"/>
      <c r="W3783" s="890"/>
      <c r="X3783" s="891"/>
      <c r="Y3783" s="890"/>
      <c r="Z3783" s="891"/>
      <c r="AA3783" s="890"/>
      <c r="AB3783" s="891"/>
      <c r="AC3783" s="890"/>
      <c r="AD3783" s="891"/>
      <c r="AE3783" s="164"/>
      <c r="AF3783" s="164"/>
      <c r="AG3783" s="199">
        <f t="shared" si="1424"/>
        <v>0</v>
      </c>
      <c r="AH3783" s="219" t="b">
        <f t="shared" si="1425"/>
        <v>0</v>
      </c>
      <c r="AI3783" s="198" t="str">
        <f t="shared" si="1426"/>
        <v/>
      </c>
      <c r="AJ3783" s="219" t="b">
        <f t="shared" si="1427"/>
        <v>0</v>
      </c>
      <c r="AK3783" s="198" t="str">
        <f t="shared" si="1428"/>
        <v/>
      </c>
      <c r="AL3783" s="219" t="b">
        <f t="shared" si="1429"/>
        <v>0</v>
      </c>
      <c r="AM3783" s="351">
        <f t="shared" si="1430"/>
        <v>0</v>
      </c>
      <c r="AN3783" s="164"/>
      <c r="AO3783" s="164"/>
      <c r="AP3783" s="164"/>
      <c r="AQ3783" s="402">
        <f t="shared" si="1431"/>
        <v>0</v>
      </c>
      <c r="AR3783" s="370" t="str">
        <f>IF(AQ3783=0,"",
IF(SUM($AQ$3585:AQ3783)=1,AS3783,
IF($AQ$5285&gt;SUM($AQ$3585:AQ3783),_xlfn.CONCAT(", ",AS3783),
IF($AQ$5285=SUM($AQ$3585:AQ3783),_xlfn.CONCAT(" y ",AS3783)))))</f>
        <v/>
      </c>
      <c r="AS3783" s="156" t="s">
        <v>6215</v>
      </c>
    </row>
    <row r="3784" spans="1:45" ht="15" customHeight="1">
      <c r="A3784" s="57"/>
      <c r="B3784" s="26"/>
      <c r="C3784" s="716" t="s">
        <v>6216</v>
      </c>
      <c r="D3784" s="716"/>
      <c r="E3784" s="941"/>
      <c r="F3784" s="942"/>
      <c r="G3784" s="942"/>
      <c r="H3784" s="943"/>
      <c r="I3784" s="940"/>
      <c r="J3784" s="940"/>
      <c r="K3784" s="940"/>
      <c r="L3784" s="940"/>
      <c r="M3784" s="940"/>
      <c r="N3784" s="940"/>
      <c r="O3784" s="940"/>
      <c r="P3784" s="940"/>
      <c r="Q3784" s="890"/>
      <c r="R3784" s="891"/>
      <c r="S3784" s="890"/>
      <c r="T3784" s="891"/>
      <c r="U3784" s="890"/>
      <c r="V3784" s="891"/>
      <c r="W3784" s="890"/>
      <c r="X3784" s="891"/>
      <c r="Y3784" s="890"/>
      <c r="Z3784" s="891"/>
      <c r="AA3784" s="890"/>
      <c r="AB3784" s="891"/>
      <c r="AC3784" s="890"/>
      <c r="AD3784" s="891"/>
      <c r="AE3784" s="164"/>
      <c r="AF3784" s="164"/>
      <c r="AG3784" s="199">
        <f t="shared" si="1424"/>
        <v>0</v>
      </c>
      <c r="AH3784" s="219" t="b">
        <f t="shared" si="1425"/>
        <v>0</v>
      </c>
      <c r="AI3784" s="198" t="str">
        <f t="shared" si="1426"/>
        <v/>
      </c>
      <c r="AJ3784" s="219" t="b">
        <f t="shared" si="1427"/>
        <v>0</v>
      </c>
      <c r="AK3784" s="198" t="str">
        <f t="shared" si="1428"/>
        <v/>
      </c>
      <c r="AL3784" s="219" t="b">
        <f t="shared" si="1429"/>
        <v>0</v>
      </c>
      <c r="AM3784" s="351">
        <f t="shared" si="1430"/>
        <v>0</v>
      </c>
      <c r="AN3784" s="164"/>
      <c r="AO3784" s="164"/>
      <c r="AP3784" s="164"/>
      <c r="AQ3784" s="402">
        <f t="shared" si="1431"/>
        <v>0</v>
      </c>
      <c r="AR3784" s="370" t="str">
        <f>IF(AQ3784=0,"",
IF(SUM($AQ$3585:AQ3784)=1,AS3784,
IF($AQ$5285&gt;SUM($AQ$3585:AQ3784),_xlfn.CONCAT(", ",AS3784),
IF($AQ$5285=SUM($AQ$3585:AQ3784),_xlfn.CONCAT(" y ",AS3784)))))</f>
        <v/>
      </c>
      <c r="AS3784" s="156" t="s">
        <v>6217</v>
      </c>
    </row>
    <row r="3785" spans="1:45" ht="15" customHeight="1">
      <c r="A3785" s="57"/>
      <c r="B3785" s="26"/>
      <c r="C3785" s="716" t="s">
        <v>6218</v>
      </c>
      <c r="D3785" s="716"/>
      <c r="E3785" s="941"/>
      <c r="F3785" s="942"/>
      <c r="G3785" s="942"/>
      <c r="H3785" s="943"/>
      <c r="I3785" s="940"/>
      <c r="J3785" s="940"/>
      <c r="K3785" s="940"/>
      <c r="L3785" s="940"/>
      <c r="M3785" s="940"/>
      <c r="N3785" s="940"/>
      <c r="O3785" s="940"/>
      <c r="P3785" s="940"/>
      <c r="Q3785" s="890"/>
      <c r="R3785" s="891"/>
      <c r="S3785" s="890"/>
      <c r="T3785" s="891"/>
      <c r="U3785" s="890"/>
      <c r="V3785" s="891"/>
      <c r="W3785" s="890"/>
      <c r="X3785" s="891"/>
      <c r="Y3785" s="890"/>
      <c r="Z3785" s="891"/>
      <c r="AA3785" s="890"/>
      <c r="AB3785" s="891"/>
      <c r="AC3785" s="890"/>
      <c r="AD3785" s="891"/>
      <c r="AE3785" s="164"/>
      <c r="AF3785" s="164"/>
      <c r="AG3785" s="199">
        <f t="shared" si="1424"/>
        <v>0</v>
      </c>
      <c r="AH3785" s="219" t="b">
        <f t="shared" si="1425"/>
        <v>0</v>
      </c>
      <c r="AI3785" s="198" t="str">
        <f t="shared" si="1426"/>
        <v/>
      </c>
      <c r="AJ3785" s="219" t="b">
        <f t="shared" si="1427"/>
        <v>0</v>
      </c>
      <c r="AK3785" s="198" t="str">
        <f t="shared" si="1428"/>
        <v/>
      </c>
      <c r="AL3785" s="219" t="b">
        <f t="shared" si="1429"/>
        <v>0</v>
      </c>
      <c r="AM3785" s="351">
        <f t="shared" si="1430"/>
        <v>0</v>
      </c>
      <c r="AN3785" s="164"/>
      <c r="AO3785" s="164"/>
      <c r="AP3785" s="164"/>
      <c r="AQ3785" s="402">
        <f t="shared" si="1431"/>
        <v>0</v>
      </c>
      <c r="AR3785" s="370" t="str">
        <f>IF(AQ3785=0,"",
IF(SUM($AQ$3585:AQ3785)=1,AS3785,
IF($AQ$5285&gt;SUM($AQ$3585:AQ3785),_xlfn.CONCAT(", ",AS3785),
IF($AQ$5285=SUM($AQ$3585:AQ3785),_xlfn.CONCAT(" y ",AS3785)))))</f>
        <v/>
      </c>
      <c r="AS3785" s="156" t="s">
        <v>20</v>
      </c>
    </row>
    <row r="3786" spans="1:45" ht="15" customHeight="1">
      <c r="A3786" s="57"/>
      <c r="B3786" s="26"/>
      <c r="C3786" s="716" t="s">
        <v>6219</v>
      </c>
      <c r="D3786" s="716"/>
      <c r="E3786" s="941"/>
      <c r="F3786" s="942"/>
      <c r="G3786" s="942"/>
      <c r="H3786" s="943"/>
      <c r="I3786" s="940"/>
      <c r="J3786" s="940"/>
      <c r="K3786" s="940"/>
      <c r="L3786" s="940"/>
      <c r="M3786" s="940"/>
      <c r="N3786" s="940"/>
      <c r="O3786" s="940"/>
      <c r="P3786" s="940"/>
      <c r="Q3786" s="890"/>
      <c r="R3786" s="891"/>
      <c r="S3786" s="890"/>
      <c r="T3786" s="891"/>
      <c r="U3786" s="890"/>
      <c r="V3786" s="891"/>
      <c r="W3786" s="890"/>
      <c r="X3786" s="891"/>
      <c r="Y3786" s="890"/>
      <c r="Z3786" s="891"/>
      <c r="AA3786" s="890"/>
      <c r="AB3786" s="891"/>
      <c r="AC3786" s="890"/>
      <c r="AD3786" s="891"/>
      <c r="AE3786" s="164"/>
      <c r="AF3786" s="164"/>
      <c r="AG3786" s="199">
        <f t="shared" si="1424"/>
        <v>0</v>
      </c>
      <c r="AH3786" s="219" t="b">
        <f t="shared" si="1425"/>
        <v>0</v>
      </c>
      <c r="AI3786" s="198" t="str">
        <f t="shared" si="1426"/>
        <v/>
      </c>
      <c r="AJ3786" s="219" t="b">
        <f t="shared" si="1427"/>
        <v>0</v>
      </c>
      <c r="AK3786" s="198" t="str">
        <f t="shared" si="1428"/>
        <v/>
      </c>
      <c r="AL3786" s="219" t="b">
        <f t="shared" si="1429"/>
        <v>0</v>
      </c>
      <c r="AM3786" s="351">
        <f t="shared" si="1430"/>
        <v>0</v>
      </c>
      <c r="AN3786" s="164"/>
      <c r="AO3786" s="164"/>
      <c r="AP3786" s="164"/>
      <c r="AQ3786" s="402">
        <f t="shared" si="1431"/>
        <v>0</v>
      </c>
      <c r="AR3786" s="370" t="str">
        <f>IF(AQ3786=0,"",
IF(SUM($AQ$3585:AQ3786)=1,AS3786,
IF($AQ$5285&gt;SUM($AQ$3585:AQ3786),_xlfn.CONCAT(", ",AS3786),
IF($AQ$5285=SUM($AQ$3585:AQ3786),_xlfn.CONCAT(" y ",AS3786)))))</f>
        <v/>
      </c>
      <c r="AS3786" s="156" t="s">
        <v>21</v>
      </c>
    </row>
    <row r="3787" spans="1:45" ht="15" customHeight="1">
      <c r="A3787" s="57"/>
      <c r="B3787" s="26"/>
      <c r="C3787" s="716" t="s">
        <v>6220</v>
      </c>
      <c r="D3787" s="716"/>
      <c r="E3787" s="941"/>
      <c r="F3787" s="942"/>
      <c r="G3787" s="942"/>
      <c r="H3787" s="943"/>
      <c r="I3787" s="940"/>
      <c r="J3787" s="940"/>
      <c r="K3787" s="940"/>
      <c r="L3787" s="940"/>
      <c r="M3787" s="940"/>
      <c r="N3787" s="940"/>
      <c r="O3787" s="940"/>
      <c r="P3787" s="940"/>
      <c r="Q3787" s="890"/>
      <c r="R3787" s="891"/>
      <c r="S3787" s="890"/>
      <c r="T3787" s="891"/>
      <c r="U3787" s="890"/>
      <c r="V3787" s="891"/>
      <c r="W3787" s="890"/>
      <c r="X3787" s="891"/>
      <c r="Y3787" s="890"/>
      <c r="Z3787" s="891"/>
      <c r="AA3787" s="890"/>
      <c r="AB3787" s="891"/>
      <c r="AC3787" s="890"/>
      <c r="AD3787" s="891"/>
      <c r="AE3787" s="164"/>
      <c r="AF3787" s="164"/>
      <c r="AG3787" s="199">
        <f t="shared" si="1424"/>
        <v>0</v>
      </c>
      <c r="AH3787" s="219" t="b">
        <f t="shared" si="1425"/>
        <v>0</v>
      </c>
      <c r="AI3787" s="198" t="str">
        <f t="shared" si="1426"/>
        <v/>
      </c>
      <c r="AJ3787" s="219" t="b">
        <f t="shared" si="1427"/>
        <v>0</v>
      </c>
      <c r="AK3787" s="198" t="str">
        <f t="shared" si="1428"/>
        <v/>
      </c>
      <c r="AL3787" s="219" t="b">
        <f t="shared" si="1429"/>
        <v>0</v>
      </c>
      <c r="AM3787" s="351">
        <f t="shared" si="1430"/>
        <v>0</v>
      </c>
      <c r="AN3787" s="164"/>
      <c r="AO3787" s="164"/>
      <c r="AP3787" s="164"/>
      <c r="AQ3787" s="402">
        <f t="shared" si="1431"/>
        <v>0</v>
      </c>
      <c r="AR3787" s="370" t="str">
        <f>IF(AQ3787=0,"",
IF(SUM($AQ$3585:AQ3787)=1,AS3787,
IF($AQ$5285&gt;SUM($AQ$3585:AQ3787),_xlfn.CONCAT(", ",AS3787),
IF($AQ$5285=SUM($AQ$3585:AQ3787),_xlfn.CONCAT(" y ",AS3787)))))</f>
        <v/>
      </c>
      <c r="AS3787" s="156" t="s">
        <v>22</v>
      </c>
    </row>
    <row r="3788" spans="1:45" ht="15" customHeight="1">
      <c r="A3788" s="57"/>
      <c r="B3788" s="26"/>
      <c r="C3788" s="716" t="s">
        <v>6221</v>
      </c>
      <c r="D3788" s="716"/>
      <c r="E3788" s="941"/>
      <c r="F3788" s="942"/>
      <c r="G3788" s="942"/>
      <c r="H3788" s="943"/>
      <c r="I3788" s="940"/>
      <c r="J3788" s="940"/>
      <c r="K3788" s="940"/>
      <c r="L3788" s="940"/>
      <c r="M3788" s="940"/>
      <c r="N3788" s="940"/>
      <c r="O3788" s="940"/>
      <c r="P3788" s="940"/>
      <c r="Q3788" s="890"/>
      <c r="R3788" s="891"/>
      <c r="S3788" s="890"/>
      <c r="T3788" s="891"/>
      <c r="U3788" s="890"/>
      <c r="V3788" s="891"/>
      <c r="W3788" s="890"/>
      <c r="X3788" s="891"/>
      <c r="Y3788" s="890"/>
      <c r="Z3788" s="891"/>
      <c r="AA3788" s="890"/>
      <c r="AB3788" s="891"/>
      <c r="AC3788" s="890"/>
      <c r="AD3788" s="891"/>
      <c r="AE3788" s="164"/>
      <c r="AF3788" s="164"/>
      <c r="AG3788" s="199">
        <f t="shared" si="1424"/>
        <v>0</v>
      </c>
      <c r="AH3788" s="219" t="b">
        <f t="shared" si="1425"/>
        <v>0</v>
      </c>
      <c r="AI3788" s="198" t="str">
        <f t="shared" si="1426"/>
        <v/>
      </c>
      <c r="AJ3788" s="219" t="b">
        <f t="shared" si="1427"/>
        <v>0</v>
      </c>
      <c r="AK3788" s="198" t="str">
        <f t="shared" si="1428"/>
        <v/>
      </c>
      <c r="AL3788" s="219" t="b">
        <f t="shared" si="1429"/>
        <v>0</v>
      </c>
      <c r="AM3788" s="351">
        <f t="shared" si="1430"/>
        <v>0</v>
      </c>
      <c r="AN3788" s="164"/>
      <c r="AO3788" s="164"/>
      <c r="AP3788" s="164"/>
      <c r="AQ3788" s="402">
        <f t="shared" si="1431"/>
        <v>0</v>
      </c>
      <c r="AR3788" s="370" t="str">
        <f>IF(AQ3788=0,"",
IF(SUM($AQ$3585:AQ3788)=1,AS3788,
IF($AQ$5285&gt;SUM($AQ$3585:AQ3788),_xlfn.CONCAT(", ",AS3788),
IF($AQ$5285=SUM($AQ$3585:AQ3788),_xlfn.CONCAT(" y ",AS3788)))))</f>
        <v/>
      </c>
      <c r="AS3788" s="156" t="s">
        <v>23</v>
      </c>
    </row>
    <row r="3789" spans="1:45" ht="15" customHeight="1">
      <c r="A3789" s="57"/>
      <c r="B3789" s="26"/>
      <c r="C3789" s="716" t="s">
        <v>6222</v>
      </c>
      <c r="D3789" s="716"/>
      <c r="E3789" s="941"/>
      <c r="F3789" s="942"/>
      <c r="G3789" s="942"/>
      <c r="H3789" s="943"/>
      <c r="I3789" s="940"/>
      <c r="J3789" s="940"/>
      <c r="K3789" s="940"/>
      <c r="L3789" s="940"/>
      <c r="M3789" s="940"/>
      <c r="N3789" s="940"/>
      <c r="O3789" s="940"/>
      <c r="P3789" s="940"/>
      <c r="Q3789" s="890"/>
      <c r="R3789" s="891"/>
      <c r="S3789" s="890"/>
      <c r="T3789" s="891"/>
      <c r="U3789" s="890"/>
      <c r="V3789" s="891"/>
      <c r="W3789" s="890"/>
      <c r="X3789" s="891"/>
      <c r="Y3789" s="890"/>
      <c r="Z3789" s="891"/>
      <c r="AA3789" s="890"/>
      <c r="AB3789" s="891"/>
      <c r="AC3789" s="890"/>
      <c r="AD3789" s="891"/>
      <c r="AE3789" s="164"/>
      <c r="AF3789" s="164"/>
      <c r="AG3789" s="199">
        <f t="shared" si="1424"/>
        <v>0</v>
      </c>
      <c r="AH3789" s="219" t="b">
        <f t="shared" si="1425"/>
        <v>0</v>
      </c>
      <c r="AI3789" s="198" t="str">
        <f t="shared" si="1426"/>
        <v/>
      </c>
      <c r="AJ3789" s="219" t="b">
        <f t="shared" si="1427"/>
        <v>0</v>
      </c>
      <c r="AK3789" s="198" t="str">
        <f t="shared" si="1428"/>
        <v/>
      </c>
      <c r="AL3789" s="219" t="b">
        <f t="shared" si="1429"/>
        <v>0</v>
      </c>
      <c r="AM3789" s="351">
        <f t="shared" si="1430"/>
        <v>0</v>
      </c>
      <c r="AN3789" s="164"/>
      <c r="AO3789" s="164"/>
      <c r="AP3789" s="164"/>
      <c r="AQ3789" s="402">
        <f t="shared" si="1431"/>
        <v>0</v>
      </c>
      <c r="AR3789" s="370" t="str">
        <f>IF(AQ3789=0,"",
IF(SUM($AQ$3585:AQ3789)=1,AS3789,
IF($AQ$5285&gt;SUM($AQ$3585:AQ3789),_xlfn.CONCAT(", ",AS3789),
IF($AQ$5285=SUM($AQ$3585:AQ3789),_xlfn.CONCAT(" y ",AS3789)))))</f>
        <v/>
      </c>
      <c r="AS3789" s="156" t="s">
        <v>24</v>
      </c>
    </row>
    <row r="3790" spans="1:45" ht="15" customHeight="1">
      <c r="A3790" s="57"/>
      <c r="B3790" s="26"/>
      <c r="C3790" s="716" t="s">
        <v>6223</v>
      </c>
      <c r="D3790" s="716"/>
      <c r="E3790" s="941"/>
      <c r="F3790" s="942"/>
      <c r="G3790" s="942"/>
      <c r="H3790" s="943"/>
      <c r="I3790" s="940"/>
      <c r="J3790" s="940"/>
      <c r="K3790" s="940"/>
      <c r="L3790" s="940"/>
      <c r="M3790" s="940"/>
      <c r="N3790" s="940"/>
      <c r="O3790" s="940"/>
      <c r="P3790" s="940"/>
      <c r="Q3790" s="890"/>
      <c r="R3790" s="891"/>
      <c r="S3790" s="890"/>
      <c r="T3790" s="891"/>
      <c r="U3790" s="890"/>
      <c r="V3790" s="891"/>
      <c r="W3790" s="890"/>
      <c r="X3790" s="891"/>
      <c r="Y3790" s="890"/>
      <c r="Z3790" s="891"/>
      <c r="AA3790" s="890"/>
      <c r="AB3790" s="891"/>
      <c r="AC3790" s="890"/>
      <c r="AD3790" s="891"/>
      <c r="AE3790" s="164"/>
      <c r="AF3790" s="164"/>
      <c r="AG3790" s="199">
        <f t="shared" si="1424"/>
        <v>0</v>
      </c>
      <c r="AH3790" s="219" t="b">
        <f t="shared" si="1425"/>
        <v>0</v>
      </c>
      <c r="AI3790" s="198" t="str">
        <f t="shared" si="1426"/>
        <v/>
      </c>
      <c r="AJ3790" s="219" t="b">
        <f t="shared" si="1427"/>
        <v>0</v>
      </c>
      <c r="AK3790" s="198" t="str">
        <f t="shared" si="1428"/>
        <v/>
      </c>
      <c r="AL3790" s="219" t="b">
        <f t="shared" si="1429"/>
        <v>0</v>
      </c>
      <c r="AM3790" s="351">
        <f t="shared" si="1430"/>
        <v>0</v>
      </c>
      <c r="AN3790" s="164"/>
      <c r="AO3790" s="164"/>
      <c r="AP3790" s="164"/>
      <c r="AQ3790" s="402">
        <f t="shared" si="1431"/>
        <v>0</v>
      </c>
      <c r="AR3790" s="370" t="str">
        <f>IF(AQ3790=0,"",
IF(SUM($AQ$3585:AQ3790)=1,AS3790,
IF($AQ$5285&gt;SUM($AQ$3585:AQ3790),_xlfn.CONCAT(", ",AS3790),
IF($AQ$5285=SUM($AQ$3585:AQ3790),_xlfn.CONCAT(" y ",AS3790)))))</f>
        <v/>
      </c>
      <c r="AS3790" s="156" t="s">
        <v>25</v>
      </c>
    </row>
    <row r="3791" spans="1:45" ht="15" customHeight="1">
      <c r="A3791" s="57"/>
      <c r="B3791" s="26"/>
      <c r="C3791" s="716" t="s">
        <v>6224</v>
      </c>
      <c r="D3791" s="716"/>
      <c r="E3791" s="941"/>
      <c r="F3791" s="942"/>
      <c r="G3791" s="942"/>
      <c r="H3791" s="943"/>
      <c r="I3791" s="940"/>
      <c r="J3791" s="940"/>
      <c r="K3791" s="940"/>
      <c r="L3791" s="940"/>
      <c r="M3791" s="940"/>
      <c r="N3791" s="940"/>
      <c r="O3791" s="940"/>
      <c r="P3791" s="940"/>
      <c r="Q3791" s="890"/>
      <c r="R3791" s="891"/>
      <c r="S3791" s="890"/>
      <c r="T3791" s="891"/>
      <c r="U3791" s="890"/>
      <c r="V3791" s="891"/>
      <c r="W3791" s="890"/>
      <c r="X3791" s="891"/>
      <c r="Y3791" s="890"/>
      <c r="Z3791" s="891"/>
      <c r="AA3791" s="890"/>
      <c r="AB3791" s="891"/>
      <c r="AC3791" s="890"/>
      <c r="AD3791" s="891"/>
      <c r="AE3791" s="164"/>
      <c r="AF3791" s="164"/>
      <c r="AG3791" s="199">
        <f t="shared" si="1424"/>
        <v>0</v>
      </c>
      <c r="AH3791" s="219" t="b">
        <f t="shared" si="1425"/>
        <v>0</v>
      </c>
      <c r="AI3791" s="198" t="str">
        <f t="shared" si="1426"/>
        <v/>
      </c>
      <c r="AJ3791" s="219" t="b">
        <f t="shared" si="1427"/>
        <v>0</v>
      </c>
      <c r="AK3791" s="198" t="str">
        <f t="shared" si="1428"/>
        <v/>
      </c>
      <c r="AL3791" s="219" t="b">
        <f t="shared" si="1429"/>
        <v>0</v>
      </c>
      <c r="AM3791" s="351">
        <f t="shared" si="1430"/>
        <v>0</v>
      </c>
      <c r="AN3791" s="164"/>
      <c r="AO3791" s="164"/>
      <c r="AP3791" s="164"/>
      <c r="AQ3791" s="402">
        <f t="shared" si="1431"/>
        <v>0</v>
      </c>
      <c r="AR3791" s="370" t="str">
        <f>IF(AQ3791=0,"",
IF(SUM($AQ$3585:AQ3791)=1,AS3791,
IF($AQ$5285&gt;SUM($AQ$3585:AQ3791),_xlfn.CONCAT(", ",AS3791),
IF($AQ$5285=SUM($AQ$3585:AQ3791),_xlfn.CONCAT(" y ",AS3791)))))</f>
        <v/>
      </c>
      <c r="AS3791" s="156" t="s">
        <v>26</v>
      </c>
    </row>
    <row r="3792" spans="1:45" ht="15" customHeight="1">
      <c r="A3792" s="57"/>
      <c r="B3792" s="26"/>
      <c r="C3792" s="716" t="s">
        <v>6225</v>
      </c>
      <c r="D3792" s="716"/>
      <c r="E3792" s="941"/>
      <c r="F3792" s="942"/>
      <c r="G3792" s="942"/>
      <c r="H3792" s="943"/>
      <c r="I3792" s="940"/>
      <c r="J3792" s="940"/>
      <c r="K3792" s="940"/>
      <c r="L3792" s="940"/>
      <c r="M3792" s="940"/>
      <c r="N3792" s="940"/>
      <c r="O3792" s="940"/>
      <c r="P3792" s="940"/>
      <c r="Q3792" s="890"/>
      <c r="R3792" s="891"/>
      <c r="S3792" s="890"/>
      <c r="T3792" s="891"/>
      <c r="U3792" s="890"/>
      <c r="V3792" s="891"/>
      <c r="W3792" s="890"/>
      <c r="X3792" s="891"/>
      <c r="Y3792" s="890"/>
      <c r="Z3792" s="891"/>
      <c r="AA3792" s="890"/>
      <c r="AB3792" s="891"/>
      <c r="AC3792" s="890"/>
      <c r="AD3792" s="891"/>
      <c r="AE3792" s="164"/>
      <c r="AF3792" s="164"/>
      <c r="AG3792" s="199">
        <f t="shared" si="1424"/>
        <v>0</v>
      </c>
      <c r="AH3792" s="219" t="b">
        <f t="shared" si="1425"/>
        <v>0</v>
      </c>
      <c r="AI3792" s="198" t="str">
        <f t="shared" si="1426"/>
        <v/>
      </c>
      <c r="AJ3792" s="219" t="b">
        <f t="shared" si="1427"/>
        <v>0</v>
      </c>
      <c r="AK3792" s="198" t="str">
        <f t="shared" si="1428"/>
        <v/>
      </c>
      <c r="AL3792" s="219" t="b">
        <f t="shared" si="1429"/>
        <v>0</v>
      </c>
      <c r="AM3792" s="351">
        <f t="shared" si="1430"/>
        <v>0</v>
      </c>
      <c r="AN3792" s="164"/>
      <c r="AO3792" s="164"/>
      <c r="AP3792" s="164"/>
      <c r="AQ3792" s="402">
        <f t="shared" si="1431"/>
        <v>0</v>
      </c>
      <c r="AR3792" s="370" t="str">
        <f>IF(AQ3792=0,"",
IF(SUM($AQ$3585:AQ3792)=1,AS3792,
IF($AQ$5285&gt;SUM($AQ$3585:AQ3792),_xlfn.CONCAT(", ",AS3792),
IF($AQ$5285=SUM($AQ$3585:AQ3792),_xlfn.CONCAT(" y ",AS3792)))))</f>
        <v/>
      </c>
      <c r="AS3792" s="156" t="s">
        <v>27</v>
      </c>
    </row>
    <row r="3793" spans="1:45" ht="15" customHeight="1">
      <c r="A3793" s="57"/>
      <c r="B3793" s="26"/>
      <c r="C3793" s="716" t="s">
        <v>6226</v>
      </c>
      <c r="D3793" s="716"/>
      <c r="E3793" s="941"/>
      <c r="F3793" s="942"/>
      <c r="G3793" s="942"/>
      <c r="H3793" s="943"/>
      <c r="I3793" s="940"/>
      <c r="J3793" s="940"/>
      <c r="K3793" s="940"/>
      <c r="L3793" s="940"/>
      <c r="M3793" s="940"/>
      <c r="N3793" s="940"/>
      <c r="O3793" s="940"/>
      <c r="P3793" s="940"/>
      <c r="Q3793" s="890"/>
      <c r="R3793" s="891"/>
      <c r="S3793" s="890"/>
      <c r="T3793" s="891"/>
      <c r="U3793" s="890"/>
      <c r="V3793" s="891"/>
      <c r="W3793" s="890"/>
      <c r="X3793" s="891"/>
      <c r="Y3793" s="890"/>
      <c r="Z3793" s="891"/>
      <c r="AA3793" s="890"/>
      <c r="AB3793" s="891"/>
      <c r="AC3793" s="890"/>
      <c r="AD3793" s="891"/>
      <c r="AE3793" s="164"/>
      <c r="AF3793" s="164"/>
      <c r="AG3793" s="199">
        <f t="shared" si="1424"/>
        <v>0</v>
      </c>
      <c r="AH3793" s="219" t="b">
        <f t="shared" si="1425"/>
        <v>0</v>
      </c>
      <c r="AI3793" s="198" t="str">
        <f t="shared" si="1426"/>
        <v/>
      </c>
      <c r="AJ3793" s="219" t="b">
        <f t="shared" si="1427"/>
        <v>0</v>
      </c>
      <c r="AK3793" s="198" t="str">
        <f t="shared" si="1428"/>
        <v/>
      </c>
      <c r="AL3793" s="219" t="b">
        <f t="shared" si="1429"/>
        <v>0</v>
      </c>
      <c r="AM3793" s="351">
        <f t="shared" si="1430"/>
        <v>0</v>
      </c>
      <c r="AN3793" s="164"/>
      <c r="AO3793" s="164"/>
      <c r="AP3793" s="164"/>
      <c r="AQ3793" s="402">
        <f t="shared" si="1431"/>
        <v>0</v>
      </c>
      <c r="AR3793" s="370" t="str">
        <f>IF(AQ3793=0,"",
IF(SUM($AQ$3585:AQ3793)=1,AS3793,
IF($AQ$5285&gt;SUM($AQ$3585:AQ3793),_xlfn.CONCAT(", ",AS3793),
IF($AQ$5285=SUM($AQ$3585:AQ3793),_xlfn.CONCAT(" y ",AS3793)))))</f>
        <v/>
      </c>
      <c r="AS3793" s="156" t="s">
        <v>28</v>
      </c>
    </row>
    <row r="3794" spans="1:45" ht="15" customHeight="1">
      <c r="A3794" s="57"/>
      <c r="B3794" s="26"/>
      <c r="C3794" s="716" t="s">
        <v>6227</v>
      </c>
      <c r="D3794" s="716"/>
      <c r="E3794" s="941"/>
      <c r="F3794" s="942"/>
      <c r="G3794" s="942"/>
      <c r="H3794" s="943"/>
      <c r="I3794" s="940"/>
      <c r="J3794" s="940"/>
      <c r="K3794" s="940"/>
      <c r="L3794" s="940"/>
      <c r="M3794" s="940"/>
      <c r="N3794" s="940"/>
      <c r="O3794" s="940"/>
      <c r="P3794" s="940"/>
      <c r="Q3794" s="890"/>
      <c r="R3794" s="891"/>
      <c r="S3794" s="890"/>
      <c r="T3794" s="891"/>
      <c r="U3794" s="890"/>
      <c r="V3794" s="891"/>
      <c r="W3794" s="890"/>
      <c r="X3794" s="891"/>
      <c r="Y3794" s="890"/>
      <c r="Z3794" s="891"/>
      <c r="AA3794" s="890"/>
      <c r="AB3794" s="891"/>
      <c r="AC3794" s="890"/>
      <c r="AD3794" s="891"/>
      <c r="AE3794" s="164"/>
      <c r="AF3794" s="164"/>
      <c r="AG3794" s="199">
        <f t="shared" si="1424"/>
        <v>0</v>
      </c>
      <c r="AH3794" s="219" t="b">
        <f t="shared" si="1425"/>
        <v>0</v>
      </c>
      <c r="AI3794" s="198" t="str">
        <f t="shared" si="1426"/>
        <v/>
      </c>
      <c r="AJ3794" s="219" t="b">
        <f t="shared" si="1427"/>
        <v>0</v>
      </c>
      <c r="AK3794" s="198" t="str">
        <f t="shared" si="1428"/>
        <v/>
      </c>
      <c r="AL3794" s="219" t="b">
        <f t="shared" si="1429"/>
        <v>0</v>
      </c>
      <c r="AM3794" s="351">
        <f t="shared" si="1430"/>
        <v>0</v>
      </c>
      <c r="AN3794" s="164"/>
      <c r="AO3794" s="164"/>
      <c r="AP3794" s="164"/>
      <c r="AQ3794" s="402">
        <f t="shared" si="1431"/>
        <v>0</v>
      </c>
      <c r="AR3794" s="370" t="str">
        <f>IF(AQ3794=0,"",
IF(SUM($AQ$3585:AQ3794)=1,AS3794,
IF($AQ$5285&gt;SUM($AQ$3585:AQ3794),_xlfn.CONCAT(", ",AS3794),
IF($AQ$5285=SUM($AQ$3585:AQ3794),_xlfn.CONCAT(" y ",AS3794)))))</f>
        <v/>
      </c>
      <c r="AS3794" s="156" t="s">
        <v>29</v>
      </c>
    </row>
    <row r="3795" spans="1:45" ht="15" customHeight="1">
      <c r="A3795" s="57"/>
      <c r="B3795" s="26"/>
      <c r="C3795" s="716" t="s">
        <v>6228</v>
      </c>
      <c r="D3795" s="716"/>
      <c r="E3795" s="941"/>
      <c r="F3795" s="942"/>
      <c r="G3795" s="942"/>
      <c r="H3795" s="943"/>
      <c r="I3795" s="940"/>
      <c r="J3795" s="940"/>
      <c r="K3795" s="940"/>
      <c r="L3795" s="940"/>
      <c r="M3795" s="940"/>
      <c r="N3795" s="940"/>
      <c r="O3795" s="940"/>
      <c r="P3795" s="940"/>
      <c r="Q3795" s="890"/>
      <c r="R3795" s="891"/>
      <c r="S3795" s="890"/>
      <c r="T3795" s="891"/>
      <c r="U3795" s="890"/>
      <c r="V3795" s="891"/>
      <c r="W3795" s="890"/>
      <c r="X3795" s="891"/>
      <c r="Y3795" s="890"/>
      <c r="Z3795" s="891"/>
      <c r="AA3795" s="890"/>
      <c r="AB3795" s="891"/>
      <c r="AC3795" s="890"/>
      <c r="AD3795" s="891"/>
      <c r="AE3795" s="164"/>
      <c r="AF3795" s="164"/>
      <c r="AG3795" s="199">
        <f t="shared" si="1424"/>
        <v>0</v>
      </c>
      <c r="AH3795" s="219" t="b">
        <f t="shared" si="1425"/>
        <v>0</v>
      </c>
      <c r="AI3795" s="198" t="str">
        <f t="shared" si="1426"/>
        <v/>
      </c>
      <c r="AJ3795" s="219" t="b">
        <f t="shared" si="1427"/>
        <v>0</v>
      </c>
      <c r="AK3795" s="198" t="str">
        <f t="shared" si="1428"/>
        <v/>
      </c>
      <c r="AL3795" s="219" t="b">
        <f t="shared" si="1429"/>
        <v>0</v>
      </c>
      <c r="AM3795" s="351">
        <f t="shared" si="1430"/>
        <v>0</v>
      </c>
      <c r="AN3795" s="164"/>
      <c r="AO3795" s="164"/>
      <c r="AP3795" s="164"/>
      <c r="AQ3795" s="402">
        <f t="shared" si="1431"/>
        <v>0</v>
      </c>
      <c r="AR3795" s="370" t="str">
        <f>IF(AQ3795=0,"",
IF(SUM($AQ$3585:AQ3795)=1,AS3795,
IF($AQ$5285&gt;SUM($AQ$3585:AQ3795),_xlfn.CONCAT(", ",AS3795),
IF($AQ$5285=SUM($AQ$3585:AQ3795),_xlfn.CONCAT(" y ",AS3795)))))</f>
        <v/>
      </c>
      <c r="AS3795" s="156" t="s">
        <v>30</v>
      </c>
    </row>
    <row r="3796" spans="1:45" ht="15" customHeight="1">
      <c r="A3796" s="57"/>
      <c r="B3796" s="26"/>
      <c r="C3796" s="716" t="s">
        <v>6229</v>
      </c>
      <c r="D3796" s="716"/>
      <c r="E3796" s="941"/>
      <c r="F3796" s="942"/>
      <c r="G3796" s="942"/>
      <c r="H3796" s="943"/>
      <c r="I3796" s="940"/>
      <c r="J3796" s="940"/>
      <c r="K3796" s="940"/>
      <c r="L3796" s="940"/>
      <c r="M3796" s="940"/>
      <c r="N3796" s="940"/>
      <c r="O3796" s="940"/>
      <c r="P3796" s="940"/>
      <c r="Q3796" s="890"/>
      <c r="R3796" s="891"/>
      <c r="S3796" s="890"/>
      <c r="T3796" s="891"/>
      <c r="U3796" s="890"/>
      <c r="V3796" s="891"/>
      <c r="W3796" s="890"/>
      <c r="X3796" s="891"/>
      <c r="Y3796" s="890"/>
      <c r="Z3796" s="891"/>
      <c r="AA3796" s="890"/>
      <c r="AB3796" s="891"/>
      <c r="AC3796" s="890"/>
      <c r="AD3796" s="891"/>
      <c r="AE3796" s="164"/>
      <c r="AF3796" s="164"/>
      <c r="AG3796" s="199">
        <f t="shared" si="1424"/>
        <v>0</v>
      </c>
      <c r="AH3796" s="219" t="b">
        <f t="shared" si="1425"/>
        <v>0</v>
      </c>
      <c r="AI3796" s="198" t="str">
        <f t="shared" si="1426"/>
        <v/>
      </c>
      <c r="AJ3796" s="219" t="b">
        <f t="shared" si="1427"/>
        <v>0</v>
      </c>
      <c r="AK3796" s="198" t="str">
        <f t="shared" si="1428"/>
        <v/>
      </c>
      <c r="AL3796" s="219" t="b">
        <f t="shared" si="1429"/>
        <v>0</v>
      </c>
      <c r="AM3796" s="351">
        <f t="shared" si="1430"/>
        <v>0</v>
      </c>
      <c r="AN3796" s="164"/>
      <c r="AO3796" s="164"/>
      <c r="AP3796" s="164"/>
      <c r="AQ3796" s="402">
        <f t="shared" si="1431"/>
        <v>0</v>
      </c>
      <c r="AR3796" s="370" t="str">
        <f>IF(AQ3796=0,"",
IF(SUM($AQ$3585:AQ3796)=1,AS3796,
IF($AQ$5285&gt;SUM($AQ$3585:AQ3796),_xlfn.CONCAT(", ",AS3796),
IF($AQ$5285=SUM($AQ$3585:AQ3796),_xlfn.CONCAT(" y ",AS3796)))))</f>
        <v/>
      </c>
      <c r="AS3796" s="156" t="s">
        <v>31</v>
      </c>
    </row>
    <row r="3797" spans="1:45" ht="15" customHeight="1">
      <c r="A3797" s="57"/>
      <c r="B3797" s="26"/>
      <c r="C3797" s="716" t="s">
        <v>6230</v>
      </c>
      <c r="D3797" s="716"/>
      <c r="E3797" s="941"/>
      <c r="F3797" s="942"/>
      <c r="G3797" s="942"/>
      <c r="H3797" s="943"/>
      <c r="I3797" s="940"/>
      <c r="J3797" s="940"/>
      <c r="K3797" s="940"/>
      <c r="L3797" s="940"/>
      <c r="M3797" s="940"/>
      <c r="N3797" s="940"/>
      <c r="O3797" s="940"/>
      <c r="P3797" s="940"/>
      <c r="Q3797" s="890"/>
      <c r="R3797" s="891"/>
      <c r="S3797" s="890"/>
      <c r="T3797" s="891"/>
      <c r="U3797" s="890"/>
      <c r="V3797" s="891"/>
      <c r="W3797" s="890"/>
      <c r="X3797" s="891"/>
      <c r="Y3797" s="890"/>
      <c r="Z3797" s="891"/>
      <c r="AA3797" s="890"/>
      <c r="AB3797" s="891"/>
      <c r="AC3797" s="890"/>
      <c r="AD3797" s="891"/>
      <c r="AE3797" s="164"/>
      <c r="AF3797" s="164"/>
      <c r="AG3797" s="199">
        <f t="shared" si="1424"/>
        <v>0</v>
      </c>
      <c r="AH3797" s="219" t="b">
        <f t="shared" si="1425"/>
        <v>0</v>
      </c>
      <c r="AI3797" s="198" t="str">
        <f t="shared" si="1426"/>
        <v/>
      </c>
      <c r="AJ3797" s="219" t="b">
        <f t="shared" si="1427"/>
        <v>0</v>
      </c>
      <c r="AK3797" s="198" t="str">
        <f t="shared" si="1428"/>
        <v/>
      </c>
      <c r="AL3797" s="219" t="b">
        <f t="shared" si="1429"/>
        <v>0</v>
      </c>
      <c r="AM3797" s="351">
        <f t="shared" si="1430"/>
        <v>0</v>
      </c>
      <c r="AN3797" s="164"/>
      <c r="AO3797" s="164"/>
      <c r="AP3797" s="164"/>
      <c r="AQ3797" s="402">
        <f t="shared" si="1431"/>
        <v>0</v>
      </c>
      <c r="AR3797" s="370" t="str">
        <f>IF(AQ3797=0,"",
IF(SUM($AQ$3585:AQ3797)=1,AS3797,
IF($AQ$5285&gt;SUM($AQ$3585:AQ3797),_xlfn.CONCAT(", ",AS3797),
IF($AQ$5285=SUM($AQ$3585:AQ3797),_xlfn.CONCAT(" y ",AS3797)))))</f>
        <v/>
      </c>
      <c r="AS3797" s="156" t="s">
        <v>32</v>
      </c>
    </row>
    <row r="3798" spans="1:45" ht="15" customHeight="1">
      <c r="A3798" s="57"/>
      <c r="B3798" s="26"/>
      <c r="C3798" s="716" t="s">
        <v>6231</v>
      </c>
      <c r="D3798" s="716"/>
      <c r="E3798" s="941"/>
      <c r="F3798" s="942"/>
      <c r="G3798" s="942"/>
      <c r="H3798" s="943"/>
      <c r="I3798" s="940"/>
      <c r="J3798" s="940"/>
      <c r="K3798" s="940"/>
      <c r="L3798" s="940"/>
      <c r="M3798" s="940"/>
      <c r="N3798" s="940"/>
      <c r="O3798" s="940"/>
      <c r="P3798" s="940"/>
      <c r="Q3798" s="890"/>
      <c r="R3798" s="891"/>
      <c r="S3798" s="890"/>
      <c r="T3798" s="891"/>
      <c r="U3798" s="890"/>
      <c r="V3798" s="891"/>
      <c r="W3798" s="890"/>
      <c r="X3798" s="891"/>
      <c r="Y3798" s="890"/>
      <c r="Z3798" s="891"/>
      <c r="AA3798" s="890"/>
      <c r="AB3798" s="891"/>
      <c r="AC3798" s="890"/>
      <c r="AD3798" s="891"/>
      <c r="AE3798" s="164"/>
      <c r="AF3798" s="164"/>
      <c r="AG3798" s="199">
        <f t="shared" si="1424"/>
        <v>0</v>
      </c>
      <c r="AH3798" s="219" t="b">
        <f t="shared" si="1425"/>
        <v>0</v>
      </c>
      <c r="AI3798" s="198" t="str">
        <f t="shared" si="1426"/>
        <v/>
      </c>
      <c r="AJ3798" s="219" t="b">
        <f t="shared" si="1427"/>
        <v>0</v>
      </c>
      <c r="AK3798" s="198" t="str">
        <f t="shared" si="1428"/>
        <v/>
      </c>
      <c r="AL3798" s="219" t="b">
        <f t="shared" si="1429"/>
        <v>0</v>
      </c>
      <c r="AM3798" s="351">
        <f t="shared" si="1430"/>
        <v>0</v>
      </c>
      <c r="AN3798" s="164"/>
      <c r="AO3798" s="164"/>
      <c r="AP3798" s="164"/>
      <c r="AQ3798" s="402">
        <f t="shared" si="1431"/>
        <v>0</v>
      </c>
      <c r="AR3798" s="370" t="str">
        <f>IF(AQ3798=0,"",
IF(SUM($AQ$3585:AQ3798)=1,AS3798,
IF($AQ$5285&gt;SUM($AQ$3585:AQ3798),_xlfn.CONCAT(", ",AS3798),
IF($AQ$5285=SUM($AQ$3585:AQ3798),_xlfn.CONCAT(" y ",AS3798)))))</f>
        <v/>
      </c>
      <c r="AS3798" s="156" t="s">
        <v>33</v>
      </c>
    </row>
    <row r="3799" spans="1:45" ht="15" customHeight="1">
      <c r="A3799" s="57"/>
      <c r="B3799" s="26"/>
      <c r="C3799" s="716" t="s">
        <v>6232</v>
      </c>
      <c r="D3799" s="716"/>
      <c r="E3799" s="941"/>
      <c r="F3799" s="942"/>
      <c r="G3799" s="942"/>
      <c r="H3799" s="943"/>
      <c r="I3799" s="940"/>
      <c r="J3799" s="940"/>
      <c r="K3799" s="940"/>
      <c r="L3799" s="940"/>
      <c r="M3799" s="940"/>
      <c r="N3799" s="940"/>
      <c r="O3799" s="940"/>
      <c r="P3799" s="940"/>
      <c r="Q3799" s="890"/>
      <c r="R3799" s="891"/>
      <c r="S3799" s="890"/>
      <c r="T3799" s="891"/>
      <c r="U3799" s="890"/>
      <c r="V3799" s="891"/>
      <c r="W3799" s="890"/>
      <c r="X3799" s="891"/>
      <c r="Y3799" s="890"/>
      <c r="Z3799" s="891"/>
      <c r="AA3799" s="890"/>
      <c r="AB3799" s="891"/>
      <c r="AC3799" s="890"/>
      <c r="AD3799" s="891"/>
      <c r="AE3799" s="164"/>
      <c r="AF3799" s="164"/>
      <c r="AG3799" s="199">
        <f t="shared" si="1424"/>
        <v>0</v>
      </c>
      <c r="AH3799" s="219" t="b">
        <f t="shared" si="1425"/>
        <v>0</v>
      </c>
      <c r="AI3799" s="198" t="str">
        <f t="shared" si="1426"/>
        <v/>
      </c>
      <c r="AJ3799" s="219" t="b">
        <f t="shared" si="1427"/>
        <v>0</v>
      </c>
      <c r="AK3799" s="198" t="str">
        <f t="shared" si="1428"/>
        <v/>
      </c>
      <c r="AL3799" s="219" t="b">
        <f t="shared" si="1429"/>
        <v>0</v>
      </c>
      <c r="AM3799" s="351">
        <f t="shared" si="1430"/>
        <v>0</v>
      </c>
      <c r="AN3799" s="164"/>
      <c r="AO3799" s="164"/>
      <c r="AP3799" s="164"/>
      <c r="AQ3799" s="402">
        <f t="shared" si="1431"/>
        <v>0</v>
      </c>
      <c r="AR3799" s="370" t="str">
        <f>IF(AQ3799=0,"",
IF(SUM($AQ$3585:AQ3799)=1,AS3799,
IF($AQ$5285&gt;SUM($AQ$3585:AQ3799),_xlfn.CONCAT(", ",AS3799),
IF($AQ$5285=SUM($AQ$3585:AQ3799),_xlfn.CONCAT(" y ",AS3799)))))</f>
        <v/>
      </c>
      <c r="AS3799" s="156" t="s">
        <v>34</v>
      </c>
    </row>
    <row r="3800" spans="1:45" ht="15" customHeight="1">
      <c r="A3800" s="57"/>
      <c r="B3800" s="26"/>
      <c r="C3800" s="716" t="s">
        <v>6233</v>
      </c>
      <c r="D3800" s="716"/>
      <c r="E3800" s="941"/>
      <c r="F3800" s="942"/>
      <c r="G3800" s="942"/>
      <c r="H3800" s="943"/>
      <c r="I3800" s="940"/>
      <c r="J3800" s="940"/>
      <c r="K3800" s="940"/>
      <c r="L3800" s="940"/>
      <c r="M3800" s="940"/>
      <c r="N3800" s="940"/>
      <c r="O3800" s="940"/>
      <c r="P3800" s="940"/>
      <c r="Q3800" s="890"/>
      <c r="R3800" s="891"/>
      <c r="S3800" s="890"/>
      <c r="T3800" s="891"/>
      <c r="U3800" s="890"/>
      <c r="V3800" s="891"/>
      <c r="W3800" s="890"/>
      <c r="X3800" s="891"/>
      <c r="Y3800" s="890"/>
      <c r="Z3800" s="891"/>
      <c r="AA3800" s="890"/>
      <c r="AB3800" s="891"/>
      <c r="AC3800" s="890"/>
      <c r="AD3800" s="891"/>
      <c r="AE3800" s="164"/>
      <c r="AF3800" s="164"/>
      <c r="AG3800" s="199">
        <f t="shared" si="1424"/>
        <v>0</v>
      </c>
      <c r="AH3800" s="219" t="b">
        <f t="shared" si="1425"/>
        <v>0</v>
      </c>
      <c r="AI3800" s="198" t="str">
        <f t="shared" si="1426"/>
        <v/>
      </c>
      <c r="AJ3800" s="219" t="b">
        <f t="shared" si="1427"/>
        <v>0</v>
      </c>
      <c r="AK3800" s="198" t="str">
        <f t="shared" si="1428"/>
        <v/>
      </c>
      <c r="AL3800" s="219" t="b">
        <f t="shared" si="1429"/>
        <v>0</v>
      </c>
      <c r="AM3800" s="351">
        <f t="shared" si="1430"/>
        <v>0</v>
      </c>
      <c r="AN3800" s="164"/>
      <c r="AO3800" s="164"/>
      <c r="AP3800" s="164"/>
      <c r="AQ3800" s="402">
        <f t="shared" si="1431"/>
        <v>0</v>
      </c>
      <c r="AR3800" s="370" t="str">
        <f>IF(AQ3800=0,"",
IF(SUM($AQ$3585:AQ3800)=1,AS3800,
IF($AQ$5285&gt;SUM($AQ$3585:AQ3800),_xlfn.CONCAT(", ",AS3800),
IF($AQ$5285=SUM($AQ$3585:AQ3800),_xlfn.CONCAT(" y ",AS3800)))))</f>
        <v/>
      </c>
      <c r="AS3800" s="156" t="s">
        <v>35</v>
      </c>
    </row>
    <row r="3801" spans="1:45" ht="15" customHeight="1">
      <c r="A3801" s="57"/>
      <c r="B3801" s="26"/>
      <c r="C3801" s="716" t="s">
        <v>6234</v>
      </c>
      <c r="D3801" s="716"/>
      <c r="E3801" s="941"/>
      <c r="F3801" s="942"/>
      <c r="G3801" s="942"/>
      <c r="H3801" s="943"/>
      <c r="I3801" s="940"/>
      <c r="J3801" s="940"/>
      <c r="K3801" s="940"/>
      <c r="L3801" s="940"/>
      <c r="M3801" s="940"/>
      <c r="N3801" s="940"/>
      <c r="O3801" s="940"/>
      <c r="P3801" s="940"/>
      <c r="Q3801" s="890"/>
      <c r="R3801" s="891"/>
      <c r="S3801" s="890"/>
      <c r="T3801" s="891"/>
      <c r="U3801" s="890"/>
      <c r="V3801" s="891"/>
      <c r="W3801" s="890"/>
      <c r="X3801" s="891"/>
      <c r="Y3801" s="890"/>
      <c r="Z3801" s="891"/>
      <c r="AA3801" s="890"/>
      <c r="AB3801" s="891"/>
      <c r="AC3801" s="890"/>
      <c r="AD3801" s="891"/>
      <c r="AE3801" s="164"/>
      <c r="AF3801" s="164"/>
      <c r="AG3801" s="199">
        <f t="shared" si="1424"/>
        <v>0</v>
      </c>
      <c r="AH3801" s="219" t="b">
        <f t="shared" si="1425"/>
        <v>0</v>
      </c>
      <c r="AI3801" s="198" t="str">
        <f t="shared" si="1426"/>
        <v/>
      </c>
      <c r="AJ3801" s="219" t="b">
        <f t="shared" si="1427"/>
        <v>0</v>
      </c>
      <c r="AK3801" s="198" t="str">
        <f t="shared" si="1428"/>
        <v/>
      </c>
      <c r="AL3801" s="219" t="b">
        <f t="shared" si="1429"/>
        <v>0</v>
      </c>
      <c r="AM3801" s="351">
        <f t="shared" si="1430"/>
        <v>0</v>
      </c>
      <c r="AN3801" s="164"/>
      <c r="AO3801" s="164"/>
      <c r="AP3801" s="164"/>
      <c r="AQ3801" s="402">
        <f t="shared" si="1431"/>
        <v>0</v>
      </c>
      <c r="AR3801" s="370" t="str">
        <f>IF(AQ3801=0,"",
IF(SUM($AQ$3585:AQ3801)=1,AS3801,
IF($AQ$5285&gt;SUM($AQ$3585:AQ3801),_xlfn.CONCAT(", ",AS3801),
IF($AQ$5285=SUM($AQ$3585:AQ3801),_xlfn.CONCAT(" y ",AS3801)))))</f>
        <v/>
      </c>
      <c r="AS3801" s="156" t="s">
        <v>36</v>
      </c>
    </row>
    <row r="3802" spans="1:45" ht="15" customHeight="1">
      <c r="A3802" s="57"/>
      <c r="B3802" s="26"/>
      <c r="C3802" s="716" t="s">
        <v>6235</v>
      </c>
      <c r="D3802" s="716"/>
      <c r="E3802" s="941"/>
      <c r="F3802" s="942"/>
      <c r="G3802" s="942"/>
      <c r="H3802" s="943"/>
      <c r="I3802" s="940"/>
      <c r="J3802" s="940"/>
      <c r="K3802" s="940"/>
      <c r="L3802" s="940"/>
      <c r="M3802" s="940"/>
      <c r="N3802" s="940"/>
      <c r="O3802" s="940"/>
      <c r="P3802" s="940"/>
      <c r="Q3802" s="890"/>
      <c r="R3802" s="891"/>
      <c r="S3802" s="890"/>
      <c r="T3802" s="891"/>
      <c r="U3802" s="890"/>
      <c r="V3802" s="891"/>
      <c r="W3802" s="890"/>
      <c r="X3802" s="891"/>
      <c r="Y3802" s="890"/>
      <c r="Z3802" s="891"/>
      <c r="AA3802" s="890"/>
      <c r="AB3802" s="891"/>
      <c r="AC3802" s="890"/>
      <c r="AD3802" s="891"/>
      <c r="AE3802" s="164"/>
      <c r="AF3802" s="164"/>
      <c r="AG3802" s="199">
        <f t="shared" si="1424"/>
        <v>0</v>
      </c>
      <c r="AH3802" s="219" t="b">
        <f t="shared" si="1425"/>
        <v>0</v>
      </c>
      <c r="AI3802" s="198" t="str">
        <f t="shared" si="1426"/>
        <v/>
      </c>
      <c r="AJ3802" s="219" t="b">
        <f t="shared" si="1427"/>
        <v>0</v>
      </c>
      <c r="AK3802" s="198" t="str">
        <f t="shared" si="1428"/>
        <v/>
      </c>
      <c r="AL3802" s="219" t="b">
        <f t="shared" si="1429"/>
        <v>0</v>
      </c>
      <c r="AM3802" s="351">
        <f t="shared" si="1430"/>
        <v>0</v>
      </c>
      <c r="AN3802" s="164"/>
      <c r="AO3802" s="164"/>
      <c r="AP3802" s="164"/>
      <c r="AQ3802" s="402">
        <f t="shared" si="1431"/>
        <v>0</v>
      </c>
      <c r="AR3802" s="370" t="str">
        <f>IF(AQ3802=0,"",
IF(SUM($AQ$3585:AQ3802)=1,AS3802,
IF($AQ$5285&gt;SUM($AQ$3585:AQ3802),_xlfn.CONCAT(", ",AS3802),
IF($AQ$5285=SUM($AQ$3585:AQ3802),_xlfn.CONCAT(" y ",AS3802)))))</f>
        <v/>
      </c>
      <c r="AS3802" s="156" t="s">
        <v>37</v>
      </c>
    </row>
    <row r="3803" spans="1:45" ht="15" customHeight="1">
      <c r="A3803" s="57"/>
      <c r="B3803" s="26"/>
      <c r="C3803" s="716" t="s">
        <v>6236</v>
      </c>
      <c r="D3803" s="716"/>
      <c r="E3803" s="941"/>
      <c r="F3803" s="942"/>
      <c r="G3803" s="942"/>
      <c r="H3803" s="943"/>
      <c r="I3803" s="940"/>
      <c r="J3803" s="940"/>
      <c r="K3803" s="940"/>
      <c r="L3803" s="940"/>
      <c r="M3803" s="940"/>
      <c r="N3803" s="940"/>
      <c r="O3803" s="940"/>
      <c r="P3803" s="940"/>
      <c r="Q3803" s="890"/>
      <c r="R3803" s="891"/>
      <c r="S3803" s="890"/>
      <c r="T3803" s="891"/>
      <c r="U3803" s="890"/>
      <c r="V3803" s="891"/>
      <c r="W3803" s="890"/>
      <c r="X3803" s="891"/>
      <c r="Y3803" s="890"/>
      <c r="Z3803" s="891"/>
      <c r="AA3803" s="890"/>
      <c r="AB3803" s="891"/>
      <c r="AC3803" s="890"/>
      <c r="AD3803" s="891"/>
      <c r="AE3803" s="164"/>
      <c r="AF3803" s="164"/>
      <c r="AG3803" s="199">
        <f t="shared" si="1424"/>
        <v>0</v>
      </c>
      <c r="AH3803" s="219" t="b">
        <f t="shared" si="1425"/>
        <v>0</v>
      </c>
      <c r="AI3803" s="198" t="str">
        <f t="shared" si="1426"/>
        <v/>
      </c>
      <c r="AJ3803" s="219" t="b">
        <f t="shared" si="1427"/>
        <v>0</v>
      </c>
      <c r="AK3803" s="198" t="str">
        <f t="shared" si="1428"/>
        <v/>
      </c>
      <c r="AL3803" s="219" t="b">
        <f t="shared" si="1429"/>
        <v>0</v>
      </c>
      <c r="AM3803" s="351">
        <f t="shared" si="1430"/>
        <v>0</v>
      </c>
      <c r="AN3803" s="164"/>
      <c r="AO3803" s="164"/>
      <c r="AP3803" s="164"/>
      <c r="AQ3803" s="402">
        <f t="shared" si="1431"/>
        <v>0</v>
      </c>
      <c r="AR3803" s="370" t="str">
        <f>IF(AQ3803=0,"",
IF(SUM($AQ$3585:AQ3803)=1,AS3803,
IF($AQ$5285&gt;SUM($AQ$3585:AQ3803),_xlfn.CONCAT(", ",AS3803),
IF($AQ$5285=SUM($AQ$3585:AQ3803),_xlfn.CONCAT(" y ",AS3803)))))</f>
        <v/>
      </c>
      <c r="AS3803" s="156" t="s">
        <v>38</v>
      </c>
    </row>
    <row r="3804" spans="1:45" ht="15" customHeight="1">
      <c r="A3804" s="57"/>
      <c r="B3804" s="26"/>
      <c r="C3804" s="716" t="s">
        <v>6237</v>
      </c>
      <c r="D3804" s="716"/>
      <c r="E3804" s="941"/>
      <c r="F3804" s="942"/>
      <c r="G3804" s="942"/>
      <c r="H3804" s="943"/>
      <c r="I3804" s="940"/>
      <c r="J3804" s="940"/>
      <c r="K3804" s="940"/>
      <c r="L3804" s="940"/>
      <c r="M3804" s="940"/>
      <c r="N3804" s="940"/>
      <c r="O3804" s="940"/>
      <c r="P3804" s="940"/>
      <c r="Q3804" s="890"/>
      <c r="R3804" s="891"/>
      <c r="S3804" s="890"/>
      <c r="T3804" s="891"/>
      <c r="U3804" s="890"/>
      <c r="V3804" s="891"/>
      <c r="W3804" s="890"/>
      <c r="X3804" s="891"/>
      <c r="Y3804" s="890"/>
      <c r="Z3804" s="891"/>
      <c r="AA3804" s="890"/>
      <c r="AB3804" s="891"/>
      <c r="AC3804" s="890"/>
      <c r="AD3804" s="891"/>
      <c r="AE3804" s="164"/>
      <c r="AF3804" s="164"/>
      <c r="AG3804" s="199">
        <f t="shared" si="1424"/>
        <v>0</v>
      </c>
      <c r="AH3804" s="219" t="b">
        <f t="shared" si="1425"/>
        <v>0</v>
      </c>
      <c r="AI3804" s="198" t="str">
        <f t="shared" si="1426"/>
        <v/>
      </c>
      <c r="AJ3804" s="219" t="b">
        <f t="shared" si="1427"/>
        <v>0</v>
      </c>
      <c r="AK3804" s="198" t="str">
        <f t="shared" si="1428"/>
        <v/>
      </c>
      <c r="AL3804" s="219" t="b">
        <f t="shared" si="1429"/>
        <v>0</v>
      </c>
      <c r="AM3804" s="351">
        <f t="shared" si="1430"/>
        <v>0</v>
      </c>
      <c r="AN3804" s="164"/>
      <c r="AO3804" s="164"/>
      <c r="AP3804" s="164"/>
      <c r="AQ3804" s="402">
        <f t="shared" si="1431"/>
        <v>0</v>
      </c>
      <c r="AR3804" s="370" t="str">
        <f>IF(AQ3804=0,"",
IF(SUM($AQ$3585:AQ3804)=1,AS3804,
IF($AQ$5285&gt;SUM($AQ$3585:AQ3804),_xlfn.CONCAT(", ",AS3804),
IF($AQ$5285=SUM($AQ$3585:AQ3804),_xlfn.CONCAT(" y ",AS3804)))))</f>
        <v/>
      </c>
      <c r="AS3804" s="156" t="s">
        <v>39</v>
      </c>
    </row>
    <row r="3805" spans="1:45" ht="15" customHeight="1">
      <c r="A3805" s="57"/>
      <c r="B3805" s="26"/>
      <c r="C3805" s="716" t="s">
        <v>6238</v>
      </c>
      <c r="D3805" s="716"/>
      <c r="E3805" s="941"/>
      <c r="F3805" s="942"/>
      <c r="G3805" s="942"/>
      <c r="H3805" s="943"/>
      <c r="I3805" s="940"/>
      <c r="J3805" s="940"/>
      <c r="K3805" s="940"/>
      <c r="L3805" s="940"/>
      <c r="M3805" s="940"/>
      <c r="N3805" s="940"/>
      <c r="O3805" s="940"/>
      <c r="P3805" s="940"/>
      <c r="Q3805" s="890"/>
      <c r="R3805" s="891"/>
      <c r="S3805" s="890"/>
      <c r="T3805" s="891"/>
      <c r="U3805" s="890"/>
      <c r="V3805" s="891"/>
      <c r="W3805" s="890"/>
      <c r="X3805" s="891"/>
      <c r="Y3805" s="890"/>
      <c r="Z3805" s="891"/>
      <c r="AA3805" s="890"/>
      <c r="AB3805" s="891"/>
      <c r="AC3805" s="890"/>
      <c r="AD3805" s="891"/>
      <c r="AE3805" s="164"/>
      <c r="AF3805" s="164"/>
      <c r="AG3805" s="199">
        <f t="shared" si="1424"/>
        <v>0</v>
      </c>
      <c r="AH3805" s="219" t="b">
        <f t="shared" si="1425"/>
        <v>0</v>
      </c>
      <c r="AI3805" s="198" t="str">
        <f t="shared" si="1426"/>
        <v/>
      </c>
      <c r="AJ3805" s="219" t="b">
        <f t="shared" si="1427"/>
        <v>0</v>
      </c>
      <c r="AK3805" s="198" t="str">
        <f t="shared" si="1428"/>
        <v/>
      </c>
      <c r="AL3805" s="219" t="b">
        <f t="shared" si="1429"/>
        <v>0</v>
      </c>
      <c r="AM3805" s="351">
        <f t="shared" si="1430"/>
        <v>0</v>
      </c>
      <c r="AN3805" s="164"/>
      <c r="AO3805" s="164"/>
      <c r="AP3805" s="164"/>
      <c r="AQ3805" s="402">
        <f t="shared" si="1431"/>
        <v>0</v>
      </c>
      <c r="AR3805" s="370" t="str">
        <f>IF(AQ3805=0,"",
IF(SUM($AQ$3585:AQ3805)=1,AS3805,
IF($AQ$5285&gt;SUM($AQ$3585:AQ3805),_xlfn.CONCAT(", ",AS3805),
IF($AQ$5285=SUM($AQ$3585:AQ3805),_xlfn.CONCAT(" y ",AS3805)))))</f>
        <v/>
      </c>
      <c r="AS3805" s="156" t="s">
        <v>40</v>
      </c>
    </row>
    <row r="3806" spans="1:45" ht="15" customHeight="1">
      <c r="A3806" s="57"/>
      <c r="B3806" s="26"/>
      <c r="C3806" s="716" t="s">
        <v>6239</v>
      </c>
      <c r="D3806" s="716"/>
      <c r="E3806" s="941"/>
      <c r="F3806" s="942"/>
      <c r="G3806" s="942"/>
      <c r="H3806" s="943"/>
      <c r="I3806" s="940"/>
      <c r="J3806" s="940"/>
      <c r="K3806" s="940"/>
      <c r="L3806" s="940"/>
      <c r="M3806" s="940"/>
      <c r="N3806" s="940"/>
      <c r="O3806" s="940"/>
      <c r="P3806" s="940"/>
      <c r="Q3806" s="890"/>
      <c r="R3806" s="891"/>
      <c r="S3806" s="890"/>
      <c r="T3806" s="891"/>
      <c r="U3806" s="890"/>
      <c r="V3806" s="891"/>
      <c r="W3806" s="890"/>
      <c r="X3806" s="891"/>
      <c r="Y3806" s="890"/>
      <c r="Z3806" s="891"/>
      <c r="AA3806" s="890"/>
      <c r="AB3806" s="891"/>
      <c r="AC3806" s="890"/>
      <c r="AD3806" s="891"/>
      <c r="AE3806" s="164"/>
      <c r="AF3806" s="164"/>
      <c r="AG3806" s="199">
        <f t="shared" si="1424"/>
        <v>0</v>
      </c>
      <c r="AH3806" s="219" t="b">
        <f t="shared" si="1425"/>
        <v>0</v>
      </c>
      <c r="AI3806" s="198" t="str">
        <f t="shared" si="1426"/>
        <v/>
      </c>
      <c r="AJ3806" s="219" t="b">
        <f t="shared" si="1427"/>
        <v>0</v>
      </c>
      <c r="AK3806" s="198" t="str">
        <f t="shared" si="1428"/>
        <v/>
      </c>
      <c r="AL3806" s="219" t="b">
        <f t="shared" si="1429"/>
        <v>0</v>
      </c>
      <c r="AM3806" s="351">
        <f t="shared" si="1430"/>
        <v>0</v>
      </c>
      <c r="AN3806" s="164"/>
      <c r="AO3806" s="164"/>
      <c r="AP3806" s="164"/>
      <c r="AQ3806" s="402">
        <f t="shared" si="1431"/>
        <v>0</v>
      </c>
      <c r="AR3806" s="370" t="str">
        <f>IF(AQ3806=0,"",
IF(SUM($AQ$3585:AQ3806)=1,AS3806,
IF($AQ$5285&gt;SUM($AQ$3585:AQ3806),_xlfn.CONCAT(", ",AS3806),
IF($AQ$5285=SUM($AQ$3585:AQ3806),_xlfn.CONCAT(" y ",AS3806)))))</f>
        <v/>
      </c>
      <c r="AS3806" s="156" t="s">
        <v>41</v>
      </c>
    </row>
    <row r="3807" spans="1:45" ht="15" customHeight="1">
      <c r="A3807" s="57"/>
      <c r="B3807" s="26"/>
      <c r="C3807" s="716" t="s">
        <v>6240</v>
      </c>
      <c r="D3807" s="716"/>
      <c r="E3807" s="941"/>
      <c r="F3807" s="942"/>
      <c r="G3807" s="942"/>
      <c r="H3807" s="943"/>
      <c r="I3807" s="940"/>
      <c r="J3807" s="940"/>
      <c r="K3807" s="940"/>
      <c r="L3807" s="940"/>
      <c r="M3807" s="940"/>
      <c r="N3807" s="940"/>
      <c r="O3807" s="940"/>
      <c r="P3807" s="940"/>
      <c r="Q3807" s="890"/>
      <c r="R3807" s="891"/>
      <c r="S3807" s="890"/>
      <c r="T3807" s="891"/>
      <c r="U3807" s="890"/>
      <c r="V3807" s="891"/>
      <c r="W3807" s="890"/>
      <c r="X3807" s="891"/>
      <c r="Y3807" s="890"/>
      <c r="Z3807" s="891"/>
      <c r="AA3807" s="890"/>
      <c r="AB3807" s="891"/>
      <c r="AC3807" s="890"/>
      <c r="AD3807" s="891"/>
      <c r="AE3807" s="164"/>
      <c r="AF3807" s="164"/>
      <c r="AG3807" s="199">
        <f t="shared" si="1424"/>
        <v>0</v>
      </c>
      <c r="AH3807" s="219" t="b">
        <f t="shared" si="1425"/>
        <v>0</v>
      </c>
      <c r="AI3807" s="198" t="str">
        <f t="shared" si="1426"/>
        <v/>
      </c>
      <c r="AJ3807" s="219" t="b">
        <f t="shared" si="1427"/>
        <v>0</v>
      </c>
      <c r="AK3807" s="198" t="str">
        <f t="shared" si="1428"/>
        <v/>
      </c>
      <c r="AL3807" s="219" t="b">
        <f t="shared" si="1429"/>
        <v>0</v>
      </c>
      <c r="AM3807" s="351">
        <f t="shared" si="1430"/>
        <v>0</v>
      </c>
      <c r="AN3807" s="164"/>
      <c r="AO3807" s="164"/>
      <c r="AP3807" s="164"/>
      <c r="AQ3807" s="402">
        <f t="shared" si="1431"/>
        <v>0</v>
      </c>
      <c r="AR3807" s="370" t="str">
        <f>IF(AQ3807=0,"",
IF(SUM($AQ$3585:AQ3807)=1,AS3807,
IF($AQ$5285&gt;SUM($AQ$3585:AQ3807),_xlfn.CONCAT(", ",AS3807),
IF($AQ$5285=SUM($AQ$3585:AQ3807),_xlfn.CONCAT(" y ",AS3807)))))</f>
        <v/>
      </c>
      <c r="AS3807" s="156" t="s">
        <v>42</v>
      </c>
    </row>
    <row r="3808" spans="1:45" ht="15" customHeight="1">
      <c r="A3808" s="57"/>
      <c r="B3808" s="26"/>
      <c r="C3808" s="716" t="s">
        <v>6241</v>
      </c>
      <c r="D3808" s="716"/>
      <c r="E3808" s="941"/>
      <c r="F3808" s="942"/>
      <c r="G3808" s="942"/>
      <c r="H3808" s="943"/>
      <c r="I3808" s="940"/>
      <c r="J3808" s="940"/>
      <c r="K3808" s="940"/>
      <c r="L3808" s="940"/>
      <c r="M3808" s="940"/>
      <c r="N3808" s="940"/>
      <c r="O3808" s="940"/>
      <c r="P3808" s="940"/>
      <c r="Q3808" s="890"/>
      <c r="R3808" s="891"/>
      <c r="S3808" s="890"/>
      <c r="T3808" s="891"/>
      <c r="U3808" s="890"/>
      <c r="V3808" s="891"/>
      <c r="W3808" s="890"/>
      <c r="X3808" s="891"/>
      <c r="Y3808" s="890"/>
      <c r="Z3808" s="891"/>
      <c r="AA3808" s="890"/>
      <c r="AB3808" s="891"/>
      <c r="AC3808" s="890"/>
      <c r="AD3808" s="891"/>
      <c r="AE3808" s="164"/>
      <c r="AF3808" s="164"/>
      <c r="AG3808" s="199">
        <f t="shared" si="1424"/>
        <v>0</v>
      </c>
      <c r="AH3808" s="219" t="b">
        <f t="shared" si="1425"/>
        <v>0</v>
      </c>
      <c r="AI3808" s="198" t="str">
        <f t="shared" si="1426"/>
        <v/>
      </c>
      <c r="AJ3808" s="219" t="b">
        <f t="shared" si="1427"/>
        <v>0</v>
      </c>
      <c r="AK3808" s="198" t="str">
        <f t="shared" si="1428"/>
        <v/>
      </c>
      <c r="AL3808" s="219" t="b">
        <f t="shared" si="1429"/>
        <v>0</v>
      </c>
      <c r="AM3808" s="351">
        <f t="shared" si="1430"/>
        <v>0</v>
      </c>
      <c r="AN3808" s="164"/>
      <c r="AO3808" s="164"/>
      <c r="AP3808" s="164"/>
      <c r="AQ3808" s="402">
        <f t="shared" si="1431"/>
        <v>0</v>
      </c>
      <c r="AR3808" s="370" t="str">
        <f>IF(AQ3808=0,"",
IF(SUM($AQ$3585:AQ3808)=1,AS3808,
IF($AQ$5285&gt;SUM($AQ$3585:AQ3808),_xlfn.CONCAT(", ",AS3808),
IF($AQ$5285=SUM($AQ$3585:AQ3808),_xlfn.CONCAT(" y ",AS3808)))))</f>
        <v/>
      </c>
      <c r="AS3808" s="156" t="s">
        <v>43</v>
      </c>
    </row>
    <row r="3809" spans="1:45" ht="15" customHeight="1">
      <c r="A3809" s="57"/>
      <c r="B3809" s="26"/>
      <c r="C3809" s="716" t="s">
        <v>6242</v>
      </c>
      <c r="D3809" s="716"/>
      <c r="E3809" s="941"/>
      <c r="F3809" s="942"/>
      <c r="G3809" s="942"/>
      <c r="H3809" s="943"/>
      <c r="I3809" s="940"/>
      <c r="J3809" s="940"/>
      <c r="K3809" s="940"/>
      <c r="L3809" s="940"/>
      <c r="M3809" s="940"/>
      <c r="N3809" s="940"/>
      <c r="O3809" s="940"/>
      <c r="P3809" s="940"/>
      <c r="Q3809" s="890"/>
      <c r="R3809" s="891"/>
      <c r="S3809" s="890"/>
      <c r="T3809" s="891"/>
      <c r="U3809" s="890"/>
      <c r="V3809" s="891"/>
      <c r="W3809" s="890"/>
      <c r="X3809" s="891"/>
      <c r="Y3809" s="890"/>
      <c r="Z3809" s="891"/>
      <c r="AA3809" s="890"/>
      <c r="AB3809" s="891"/>
      <c r="AC3809" s="890"/>
      <c r="AD3809" s="891"/>
      <c r="AE3809" s="164"/>
      <c r="AF3809" s="164"/>
      <c r="AG3809" s="199">
        <f t="shared" si="1424"/>
        <v>0</v>
      </c>
      <c r="AH3809" s="219" t="b">
        <f t="shared" si="1425"/>
        <v>0</v>
      </c>
      <c r="AI3809" s="198" t="str">
        <f t="shared" si="1426"/>
        <v/>
      </c>
      <c r="AJ3809" s="219" t="b">
        <f t="shared" si="1427"/>
        <v>0</v>
      </c>
      <c r="AK3809" s="198" t="str">
        <f t="shared" si="1428"/>
        <v/>
      </c>
      <c r="AL3809" s="219" t="b">
        <f t="shared" si="1429"/>
        <v>0</v>
      </c>
      <c r="AM3809" s="351">
        <f t="shared" si="1430"/>
        <v>0</v>
      </c>
      <c r="AN3809" s="164"/>
      <c r="AO3809" s="164"/>
      <c r="AP3809" s="164"/>
      <c r="AQ3809" s="402">
        <f t="shared" si="1431"/>
        <v>0</v>
      </c>
      <c r="AR3809" s="370" t="str">
        <f>IF(AQ3809=0,"",
IF(SUM($AQ$3585:AQ3809)=1,AS3809,
IF($AQ$5285&gt;SUM($AQ$3585:AQ3809),_xlfn.CONCAT(", ",AS3809),
IF($AQ$5285=SUM($AQ$3585:AQ3809),_xlfn.CONCAT(" y ",AS3809)))))</f>
        <v/>
      </c>
      <c r="AS3809" s="156" t="s">
        <v>44</v>
      </c>
    </row>
    <row r="3810" spans="1:45" ht="15" customHeight="1">
      <c r="A3810" s="57"/>
      <c r="B3810" s="26"/>
      <c r="C3810" s="716" t="s">
        <v>6243</v>
      </c>
      <c r="D3810" s="716"/>
      <c r="E3810" s="941"/>
      <c r="F3810" s="942"/>
      <c r="G3810" s="942"/>
      <c r="H3810" s="943"/>
      <c r="I3810" s="940"/>
      <c r="J3810" s="940"/>
      <c r="K3810" s="940"/>
      <c r="L3810" s="940"/>
      <c r="M3810" s="940"/>
      <c r="N3810" s="940"/>
      <c r="O3810" s="940"/>
      <c r="P3810" s="940"/>
      <c r="Q3810" s="890"/>
      <c r="R3810" s="891"/>
      <c r="S3810" s="890"/>
      <c r="T3810" s="891"/>
      <c r="U3810" s="890"/>
      <c r="V3810" s="891"/>
      <c r="W3810" s="890"/>
      <c r="X3810" s="891"/>
      <c r="Y3810" s="890"/>
      <c r="Z3810" s="891"/>
      <c r="AA3810" s="890"/>
      <c r="AB3810" s="891"/>
      <c r="AC3810" s="890"/>
      <c r="AD3810" s="891"/>
      <c r="AE3810" s="164"/>
      <c r="AF3810" s="164"/>
      <c r="AG3810" s="199">
        <f t="shared" si="1424"/>
        <v>0</v>
      </c>
      <c r="AH3810" s="219" t="b">
        <f t="shared" si="1425"/>
        <v>0</v>
      </c>
      <c r="AI3810" s="198" t="str">
        <f t="shared" si="1426"/>
        <v/>
      </c>
      <c r="AJ3810" s="219" t="b">
        <f t="shared" si="1427"/>
        <v>0</v>
      </c>
      <c r="AK3810" s="198" t="str">
        <f t="shared" si="1428"/>
        <v/>
      </c>
      <c r="AL3810" s="219" t="b">
        <f t="shared" si="1429"/>
        <v>0</v>
      </c>
      <c r="AM3810" s="351">
        <f t="shared" si="1430"/>
        <v>0</v>
      </c>
      <c r="AN3810" s="164"/>
      <c r="AO3810" s="164"/>
      <c r="AP3810" s="164"/>
      <c r="AQ3810" s="402">
        <f t="shared" si="1431"/>
        <v>0</v>
      </c>
      <c r="AR3810" s="370" t="str">
        <f>IF(AQ3810=0,"",
IF(SUM($AQ$3585:AQ3810)=1,AS3810,
IF($AQ$5285&gt;SUM($AQ$3585:AQ3810),_xlfn.CONCAT(", ",AS3810),
IF($AQ$5285=SUM($AQ$3585:AQ3810),_xlfn.CONCAT(" y ",AS3810)))))</f>
        <v/>
      </c>
      <c r="AS3810" s="156" t="s">
        <v>45</v>
      </c>
    </row>
    <row r="3811" spans="1:45" ht="15" customHeight="1">
      <c r="A3811" s="57"/>
      <c r="B3811" s="26"/>
      <c r="C3811" s="716" t="s">
        <v>6244</v>
      </c>
      <c r="D3811" s="716"/>
      <c r="E3811" s="941"/>
      <c r="F3811" s="942"/>
      <c r="G3811" s="942"/>
      <c r="H3811" s="943"/>
      <c r="I3811" s="940"/>
      <c r="J3811" s="940"/>
      <c r="K3811" s="940"/>
      <c r="L3811" s="940"/>
      <c r="M3811" s="940"/>
      <c r="N3811" s="940"/>
      <c r="O3811" s="940"/>
      <c r="P3811" s="940"/>
      <c r="Q3811" s="890"/>
      <c r="R3811" s="891"/>
      <c r="S3811" s="890"/>
      <c r="T3811" s="891"/>
      <c r="U3811" s="890"/>
      <c r="V3811" s="891"/>
      <c r="W3811" s="890"/>
      <c r="X3811" s="891"/>
      <c r="Y3811" s="890"/>
      <c r="Z3811" s="891"/>
      <c r="AA3811" s="890"/>
      <c r="AB3811" s="891"/>
      <c r="AC3811" s="890"/>
      <c r="AD3811" s="891"/>
      <c r="AE3811" s="164"/>
      <c r="AF3811" s="164"/>
      <c r="AG3811" s="199">
        <f t="shared" si="1424"/>
        <v>0</v>
      </c>
      <c r="AH3811" s="219" t="b">
        <f t="shared" si="1425"/>
        <v>0</v>
      </c>
      <c r="AI3811" s="198" t="str">
        <f t="shared" si="1426"/>
        <v/>
      </c>
      <c r="AJ3811" s="219" t="b">
        <f t="shared" si="1427"/>
        <v>0</v>
      </c>
      <c r="AK3811" s="198" t="str">
        <f t="shared" si="1428"/>
        <v/>
      </c>
      <c r="AL3811" s="219" t="b">
        <f t="shared" si="1429"/>
        <v>0</v>
      </c>
      <c r="AM3811" s="351">
        <f t="shared" si="1430"/>
        <v>0</v>
      </c>
      <c r="AN3811" s="164"/>
      <c r="AO3811" s="164"/>
      <c r="AP3811" s="164"/>
      <c r="AQ3811" s="402">
        <f t="shared" si="1431"/>
        <v>0</v>
      </c>
      <c r="AR3811" s="370" t="str">
        <f>IF(AQ3811=0,"",
IF(SUM($AQ$3585:AQ3811)=1,AS3811,
IF($AQ$5285&gt;SUM($AQ$3585:AQ3811),_xlfn.CONCAT(", ",AS3811),
IF($AQ$5285=SUM($AQ$3585:AQ3811),_xlfn.CONCAT(" y ",AS3811)))))</f>
        <v/>
      </c>
      <c r="AS3811" s="156" t="s">
        <v>46</v>
      </c>
    </row>
    <row r="3812" spans="1:45" ht="15" customHeight="1">
      <c r="A3812" s="57"/>
      <c r="B3812" s="26"/>
      <c r="C3812" s="716" t="s">
        <v>6245</v>
      </c>
      <c r="D3812" s="716"/>
      <c r="E3812" s="941"/>
      <c r="F3812" s="942"/>
      <c r="G3812" s="942"/>
      <c r="H3812" s="943"/>
      <c r="I3812" s="940"/>
      <c r="J3812" s="940"/>
      <c r="K3812" s="940"/>
      <c r="L3812" s="940"/>
      <c r="M3812" s="940"/>
      <c r="N3812" s="940"/>
      <c r="O3812" s="940"/>
      <c r="P3812" s="940"/>
      <c r="Q3812" s="890"/>
      <c r="R3812" s="891"/>
      <c r="S3812" s="890"/>
      <c r="T3812" s="891"/>
      <c r="U3812" s="890"/>
      <c r="V3812" s="891"/>
      <c r="W3812" s="890"/>
      <c r="X3812" s="891"/>
      <c r="Y3812" s="890"/>
      <c r="Z3812" s="891"/>
      <c r="AA3812" s="890"/>
      <c r="AB3812" s="891"/>
      <c r="AC3812" s="890"/>
      <c r="AD3812" s="891"/>
      <c r="AE3812" s="164"/>
      <c r="AF3812" s="164"/>
      <c r="AG3812" s="199">
        <f t="shared" si="1424"/>
        <v>0</v>
      </c>
      <c r="AH3812" s="219" t="b">
        <f t="shared" si="1425"/>
        <v>0</v>
      </c>
      <c r="AI3812" s="198" t="str">
        <f t="shared" si="1426"/>
        <v/>
      </c>
      <c r="AJ3812" s="219" t="b">
        <f t="shared" si="1427"/>
        <v>0</v>
      </c>
      <c r="AK3812" s="198" t="str">
        <f t="shared" si="1428"/>
        <v/>
      </c>
      <c r="AL3812" s="219" t="b">
        <f t="shared" si="1429"/>
        <v>0</v>
      </c>
      <c r="AM3812" s="351">
        <f t="shared" si="1430"/>
        <v>0</v>
      </c>
      <c r="AN3812" s="164"/>
      <c r="AO3812" s="164"/>
      <c r="AP3812" s="164"/>
      <c r="AQ3812" s="402">
        <f t="shared" si="1431"/>
        <v>0</v>
      </c>
      <c r="AR3812" s="370" t="str">
        <f>IF(AQ3812=0,"",
IF(SUM($AQ$3585:AQ3812)=1,AS3812,
IF($AQ$5285&gt;SUM($AQ$3585:AQ3812),_xlfn.CONCAT(", ",AS3812),
IF($AQ$5285=SUM($AQ$3585:AQ3812),_xlfn.CONCAT(" y ",AS3812)))))</f>
        <v/>
      </c>
      <c r="AS3812" s="156" t="s">
        <v>47</v>
      </c>
    </row>
    <row r="3813" spans="1:45" ht="15" customHeight="1">
      <c r="A3813" s="57"/>
      <c r="B3813" s="26"/>
      <c r="C3813" s="716" t="s">
        <v>6246</v>
      </c>
      <c r="D3813" s="716"/>
      <c r="E3813" s="941"/>
      <c r="F3813" s="942"/>
      <c r="G3813" s="942"/>
      <c r="H3813" s="943"/>
      <c r="I3813" s="940"/>
      <c r="J3813" s="940"/>
      <c r="K3813" s="940"/>
      <c r="L3813" s="940"/>
      <c r="M3813" s="940"/>
      <c r="N3813" s="940"/>
      <c r="O3813" s="940"/>
      <c r="P3813" s="940"/>
      <c r="Q3813" s="890"/>
      <c r="R3813" s="891"/>
      <c r="S3813" s="890"/>
      <c r="T3813" s="891"/>
      <c r="U3813" s="890"/>
      <c r="V3813" s="891"/>
      <c r="W3813" s="890"/>
      <c r="X3813" s="891"/>
      <c r="Y3813" s="890"/>
      <c r="Z3813" s="891"/>
      <c r="AA3813" s="890"/>
      <c r="AB3813" s="891"/>
      <c r="AC3813" s="890"/>
      <c r="AD3813" s="891"/>
      <c r="AE3813" s="164"/>
      <c r="AF3813" s="164"/>
      <c r="AG3813" s="199">
        <f t="shared" si="1424"/>
        <v>0</v>
      </c>
      <c r="AH3813" s="219" t="b">
        <f t="shared" si="1425"/>
        <v>0</v>
      </c>
      <c r="AI3813" s="198" t="str">
        <f t="shared" si="1426"/>
        <v/>
      </c>
      <c r="AJ3813" s="219" t="b">
        <f t="shared" si="1427"/>
        <v>0</v>
      </c>
      <c r="AK3813" s="198" t="str">
        <f t="shared" si="1428"/>
        <v/>
      </c>
      <c r="AL3813" s="219" t="b">
        <f t="shared" si="1429"/>
        <v>0</v>
      </c>
      <c r="AM3813" s="351">
        <f t="shared" si="1430"/>
        <v>0</v>
      </c>
      <c r="AN3813" s="164"/>
      <c r="AO3813" s="164"/>
      <c r="AP3813" s="164"/>
      <c r="AQ3813" s="402">
        <f t="shared" si="1431"/>
        <v>0</v>
      </c>
      <c r="AR3813" s="370" t="str">
        <f>IF(AQ3813=0,"",
IF(SUM($AQ$3585:AQ3813)=1,AS3813,
IF($AQ$5285&gt;SUM($AQ$3585:AQ3813),_xlfn.CONCAT(", ",AS3813),
IF($AQ$5285=SUM($AQ$3585:AQ3813),_xlfn.CONCAT(" y ",AS3813)))))</f>
        <v/>
      </c>
      <c r="AS3813" s="156" t="s">
        <v>48</v>
      </c>
    </row>
    <row r="3814" spans="1:45" ht="15" customHeight="1">
      <c r="A3814" s="57"/>
      <c r="B3814" s="26"/>
      <c r="C3814" s="716" t="s">
        <v>6247</v>
      </c>
      <c r="D3814" s="716"/>
      <c r="E3814" s="941"/>
      <c r="F3814" s="942"/>
      <c r="G3814" s="942"/>
      <c r="H3814" s="943"/>
      <c r="I3814" s="940"/>
      <c r="J3814" s="940"/>
      <c r="K3814" s="940"/>
      <c r="L3814" s="940"/>
      <c r="M3814" s="940"/>
      <c r="N3814" s="940"/>
      <c r="O3814" s="940"/>
      <c r="P3814" s="940"/>
      <c r="Q3814" s="890"/>
      <c r="R3814" s="891"/>
      <c r="S3814" s="890"/>
      <c r="T3814" s="891"/>
      <c r="U3814" s="890"/>
      <c r="V3814" s="891"/>
      <c r="W3814" s="890"/>
      <c r="X3814" s="891"/>
      <c r="Y3814" s="890"/>
      <c r="Z3814" s="891"/>
      <c r="AA3814" s="890"/>
      <c r="AB3814" s="891"/>
      <c r="AC3814" s="890"/>
      <c r="AD3814" s="891"/>
      <c r="AE3814" s="164"/>
      <c r="AF3814" s="164"/>
      <c r="AG3814" s="199">
        <f t="shared" si="1424"/>
        <v>0</v>
      </c>
      <c r="AH3814" s="219" t="b">
        <f t="shared" si="1425"/>
        <v>0</v>
      </c>
      <c r="AI3814" s="198" t="str">
        <f t="shared" si="1426"/>
        <v/>
      </c>
      <c r="AJ3814" s="219" t="b">
        <f t="shared" si="1427"/>
        <v>0</v>
      </c>
      <c r="AK3814" s="198" t="str">
        <f t="shared" si="1428"/>
        <v/>
      </c>
      <c r="AL3814" s="219" t="b">
        <f t="shared" si="1429"/>
        <v>0</v>
      </c>
      <c r="AM3814" s="351">
        <f t="shared" si="1430"/>
        <v>0</v>
      </c>
      <c r="AN3814" s="164"/>
      <c r="AO3814" s="164"/>
      <c r="AP3814" s="164"/>
      <c r="AQ3814" s="402">
        <f t="shared" si="1431"/>
        <v>0</v>
      </c>
      <c r="AR3814" s="370" t="str">
        <f>IF(AQ3814=0,"",
IF(SUM($AQ$3585:AQ3814)=1,AS3814,
IF($AQ$5285&gt;SUM($AQ$3585:AQ3814),_xlfn.CONCAT(", ",AS3814),
IF($AQ$5285=SUM($AQ$3585:AQ3814),_xlfn.CONCAT(" y ",AS3814)))))</f>
        <v/>
      </c>
      <c r="AS3814" s="156" t="s">
        <v>49</v>
      </c>
    </row>
    <row r="3815" spans="1:45" ht="15" customHeight="1">
      <c r="A3815" s="57"/>
      <c r="B3815" s="26"/>
      <c r="C3815" s="716" t="s">
        <v>6248</v>
      </c>
      <c r="D3815" s="716"/>
      <c r="E3815" s="941"/>
      <c r="F3815" s="942"/>
      <c r="G3815" s="942"/>
      <c r="H3815" s="943"/>
      <c r="I3815" s="940"/>
      <c r="J3815" s="940"/>
      <c r="K3815" s="940"/>
      <c r="L3815" s="940"/>
      <c r="M3815" s="940"/>
      <c r="N3815" s="940"/>
      <c r="O3815" s="940"/>
      <c r="P3815" s="940"/>
      <c r="Q3815" s="890"/>
      <c r="R3815" s="891"/>
      <c r="S3815" s="890"/>
      <c r="T3815" s="891"/>
      <c r="U3815" s="890"/>
      <c r="V3815" s="891"/>
      <c r="W3815" s="890"/>
      <c r="X3815" s="891"/>
      <c r="Y3815" s="890"/>
      <c r="Z3815" s="891"/>
      <c r="AA3815" s="890"/>
      <c r="AB3815" s="891"/>
      <c r="AC3815" s="890"/>
      <c r="AD3815" s="891"/>
      <c r="AE3815" s="164"/>
      <c r="AF3815" s="164"/>
      <c r="AG3815" s="199">
        <f t="shared" si="1424"/>
        <v>0</v>
      </c>
      <c r="AH3815" s="219" t="b">
        <f t="shared" si="1425"/>
        <v>0</v>
      </c>
      <c r="AI3815" s="198" t="str">
        <f t="shared" si="1426"/>
        <v/>
      </c>
      <c r="AJ3815" s="219" t="b">
        <f t="shared" si="1427"/>
        <v>0</v>
      </c>
      <c r="AK3815" s="198" t="str">
        <f t="shared" si="1428"/>
        <v/>
      </c>
      <c r="AL3815" s="219" t="b">
        <f t="shared" si="1429"/>
        <v>0</v>
      </c>
      <c r="AM3815" s="351">
        <f t="shared" si="1430"/>
        <v>0</v>
      </c>
      <c r="AN3815" s="164"/>
      <c r="AO3815" s="164"/>
      <c r="AP3815" s="164"/>
      <c r="AQ3815" s="402">
        <f t="shared" si="1431"/>
        <v>0</v>
      </c>
      <c r="AR3815" s="370" t="str">
        <f>IF(AQ3815=0,"",
IF(SUM($AQ$3585:AQ3815)=1,AS3815,
IF($AQ$5285&gt;SUM($AQ$3585:AQ3815),_xlfn.CONCAT(", ",AS3815),
IF($AQ$5285=SUM($AQ$3585:AQ3815),_xlfn.CONCAT(" y ",AS3815)))))</f>
        <v/>
      </c>
      <c r="AS3815" s="156" t="s">
        <v>50</v>
      </c>
    </row>
    <row r="3816" spans="1:45" ht="15" customHeight="1">
      <c r="A3816" s="57"/>
      <c r="B3816" s="26"/>
      <c r="C3816" s="716" t="s">
        <v>6249</v>
      </c>
      <c r="D3816" s="716"/>
      <c r="E3816" s="941"/>
      <c r="F3816" s="942"/>
      <c r="G3816" s="942"/>
      <c r="H3816" s="943"/>
      <c r="I3816" s="940"/>
      <c r="J3816" s="940"/>
      <c r="K3816" s="940"/>
      <c r="L3816" s="940"/>
      <c r="M3816" s="940"/>
      <c r="N3816" s="940"/>
      <c r="O3816" s="940"/>
      <c r="P3816" s="940"/>
      <c r="Q3816" s="890"/>
      <c r="R3816" s="891"/>
      <c r="S3816" s="890"/>
      <c r="T3816" s="891"/>
      <c r="U3816" s="890"/>
      <c r="V3816" s="891"/>
      <c r="W3816" s="890"/>
      <c r="X3816" s="891"/>
      <c r="Y3816" s="890"/>
      <c r="Z3816" s="891"/>
      <c r="AA3816" s="890"/>
      <c r="AB3816" s="891"/>
      <c r="AC3816" s="890"/>
      <c r="AD3816" s="891"/>
      <c r="AE3816" s="164"/>
      <c r="AF3816" s="164"/>
      <c r="AG3816" s="199">
        <f t="shared" si="1424"/>
        <v>0</v>
      </c>
      <c r="AH3816" s="219" t="b">
        <f t="shared" si="1425"/>
        <v>0</v>
      </c>
      <c r="AI3816" s="198" t="str">
        <f t="shared" si="1426"/>
        <v/>
      </c>
      <c r="AJ3816" s="219" t="b">
        <f t="shared" si="1427"/>
        <v>0</v>
      </c>
      <c r="AK3816" s="198" t="str">
        <f t="shared" si="1428"/>
        <v/>
      </c>
      <c r="AL3816" s="219" t="b">
        <f t="shared" si="1429"/>
        <v>0</v>
      </c>
      <c r="AM3816" s="351">
        <f t="shared" si="1430"/>
        <v>0</v>
      </c>
      <c r="AN3816" s="164"/>
      <c r="AO3816" s="164"/>
      <c r="AP3816" s="164"/>
      <c r="AQ3816" s="402">
        <f t="shared" si="1431"/>
        <v>0</v>
      </c>
      <c r="AR3816" s="370" t="str">
        <f>IF(AQ3816=0,"",
IF(SUM($AQ$3585:AQ3816)=1,AS3816,
IF($AQ$5285&gt;SUM($AQ$3585:AQ3816),_xlfn.CONCAT(", ",AS3816),
IF($AQ$5285=SUM($AQ$3585:AQ3816),_xlfn.CONCAT(" y ",AS3816)))))</f>
        <v/>
      </c>
      <c r="AS3816" s="156" t="s">
        <v>51</v>
      </c>
    </row>
    <row r="3817" spans="1:45" ht="15" customHeight="1">
      <c r="A3817" s="57"/>
      <c r="B3817" s="26"/>
      <c r="C3817" s="716" t="s">
        <v>6250</v>
      </c>
      <c r="D3817" s="716"/>
      <c r="E3817" s="941"/>
      <c r="F3817" s="942"/>
      <c r="G3817" s="942"/>
      <c r="H3817" s="943"/>
      <c r="I3817" s="940"/>
      <c r="J3817" s="940"/>
      <c r="K3817" s="940"/>
      <c r="L3817" s="940"/>
      <c r="M3817" s="940"/>
      <c r="N3817" s="940"/>
      <c r="O3817" s="940"/>
      <c r="P3817" s="940"/>
      <c r="Q3817" s="890"/>
      <c r="R3817" s="891"/>
      <c r="S3817" s="890"/>
      <c r="T3817" s="891"/>
      <c r="U3817" s="890"/>
      <c r="V3817" s="891"/>
      <c r="W3817" s="890"/>
      <c r="X3817" s="891"/>
      <c r="Y3817" s="890"/>
      <c r="Z3817" s="891"/>
      <c r="AA3817" s="890"/>
      <c r="AB3817" s="891"/>
      <c r="AC3817" s="890"/>
      <c r="AD3817" s="891"/>
      <c r="AE3817" s="164"/>
      <c r="AF3817" s="164"/>
      <c r="AG3817" s="199">
        <f t="shared" si="1424"/>
        <v>0</v>
      </c>
      <c r="AH3817" s="219" t="b">
        <f t="shared" si="1425"/>
        <v>0</v>
      </c>
      <c r="AI3817" s="198" t="str">
        <f t="shared" si="1426"/>
        <v/>
      </c>
      <c r="AJ3817" s="219" t="b">
        <f t="shared" si="1427"/>
        <v>0</v>
      </c>
      <c r="AK3817" s="198" t="str">
        <f t="shared" si="1428"/>
        <v/>
      </c>
      <c r="AL3817" s="219" t="b">
        <f t="shared" si="1429"/>
        <v>0</v>
      </c>
      <c r="AM3817" s="351">
        <f t="shared" si="1430"/>
        <v>0</v>
      </c>
      <c r="AN3817" s="164"/>
      <c r="AO3817" s="164"/>
      <c r="AP3817" s="164"/>
      <c r="AQ3817" s="402">
        <f t="shared" si="1431"/>
        <v>0</v>
      </c>
      <c r="AR3817" s="370" t="str">
        <f>IF(AQ3817=0,"",
IF(SUM($AQ$3585:AQ3817)=1,AS3817,
IF($AQ$5285&gt;SUM($AQ$3585:AQ3817),_xlfn.CONCAT(", ",AS3817),
IF($AQ$5285=SUM($AQ$3585:AQ3817),_xlfn.CONCAT(" y ",AS3817)))))</f>
        <v/>
      </c>
      <c r="AS3817" s="156" t="s">
        <v>6251</v>
      </c>
    </row>
    <row r="3818" spans="1:45" ht="15" customHeight="1">
      <c r="A3818" s="57"/>
      <c r="B3818" s="26"/>
      <c r="C3818" s="716" t="s">
        <v>6252</v>
      </c>
      <c r="D3818" s="716"/>
      <c r="E3818" s="941"/>
      <c r="F3818" s="942"/>
      <c r="G3818" s="942"/>
      <c r="H3818" s="943"/>
      <c r="I3818" s="940"/>
      <c r="J3818" s="940"/>
      <c r="K3818" s="940"/>
      <c r="L3818" s="940"/>
      <c r="M3818" s="940"/>
      <c r="N3818" s="940"/>
      <c r="O3818" s="940"/>
      <c r="P3818" s="940"/>
      <c r="Q3818" s="890"/>
      <c r="R3818" s="891"/>
      <c r="S3818" s="890"/>
      <c r="T3818" s="891"/>
      <c r="U3818" s="890"/>
      <c r="V3818" s="891"/>
      <c r="W3818" s="890"/>
      <c r="X3818" s="891"/>
      <c r="Y3818" s="890"/>
      <c r="Z3818" s="891"/>
      <c r="AA3818" s="890"/>
      <c r="AB3818" s="891"/>
      <c r="AC3818" s="890"/>
      <c r="AD3818" s="891"/>
      <c r="AE3818" s="164"/>
      <c r="AF3818" s="164"/>
      <c r="AG3818" s="199">
        <f t="shared" si="1424"/>
        <v>0</v>
      </c>
      <c r="AH3818" s="219" t="b">
        <f t="shared" si="1425"/>
        <v>0</v>
      </c>
      <c r="AI3818" s="198" t="str">
        <f t="shared" si="1426"/>
        <v/>
      </c>
      <c r="AJ3818" s="219" t="b">
        <f t="shared" si="1427"/>
        <v>0</v>
      </c>
      <c r="AK3818" s="198" t="str">
        <f t="shared" si="1428"/>
        <v/>
      </c>
      <c r="AL3818" s="219" t="b">
        <f t="shared" si="1429"/>
        <v>0</v>
      </c>
      <c r="AM3818" s="351">
        <f t="shared" si="1430"/>
        <v>0</v>
      </c>
      <c r="AN3818" s="164"/>
      <c r="AO3818" s="164"/>
      <c r="AP3818" s="164"/>
      <c r="AQ3818" s="402">
        <f t="shared" si="1431"/>
        <v>0</v>
      </c>
      <c r="AR3818" s="370" t="str">
        <f>IF(AQ3818=0,"",
IF(SUM($AQ$3585:AQ3818)=1,AS3818,
IF($AQ$5285&gt;SUM($AQ$3585:AQ3818),_xlfn.CONCAT(", ",AS3818),
IF($AQ$5285=SUM($AQ$3585:AQ3818),_xlfn.CONCAT(" y ",AS3818)))))</f>
        <v/>
      </c>
      <c r="AS3818" s="156" t="s">
        <v>6253</v>
      </c>
    </row>
    <row r="3819" spans="1:45" ht="15" customHeight="1">
      <c r="A3819" s="57"/>
      <c r="B3819" s="26"/>
      <c r="C3819" s="716" t="s">
        <v>6254</v>
      </c>
      <c r="D3819" s="716"/>
      <c r="E3819" s="941"/>
      <c r="F3819" s="942"/>
      <c r="G3819" s="942"/>
      <c r="H3819" s="943"/>
      <c r="I3819" s="940"/>
      <c r="J3819" s="940"/>
      <c r="K3819" s="940"/>
      <c r="L3819" s="940"/>
      <c r="M3819" s="940"/>
      <c r="N3819" s="940"/>
      <c r="O3819" s="940"/>
      <c r="P3819" s="940"/>
      <c r="Q3819" s="890"/>
      <c r="R3819" s="891"/>
      <c r="S3819" s="890"/>
      <c r="T3819" s="891"/>
      <c r="U3819" s="890"/>
      <c r="V3819" s="891"/>
      <c r="W3819" s="890"/>
      <c r="X3819" s="891"/>
      <c r="Y3819" s="890"/>
      <c r="Z3819" s="891"/>
      <c r="AA3819" s="890"/>
      <c r="AB3819" s="891"/>
      <c r="AC3819" s="890"/>
      <c r="AD3819" s="891"/>
      <c r="AE3819" s="164"/>
      <c r="AF3819" s="164"/>
      <c r="AG3819" s="199">
        <f t="shared" si="1424"/>
        <v>0</v>
      </c>
      <c r="AH3819" s="219" t="b">
        <f t="shared" si="1425"/>
        <v>0</v>
      </c>
      <c r="AI3819" s="198" t="str">
        <f t="shared" si="1426"/>
        <v/>
      </c>
      <c r="AJ3819" s="219" t="b">
        <f t="shared" si="1427"/>
        <v>0</v>
      </c>
      <c r="AK3819" s="198" t="str">
        <f t="shared" si="1428"/>
        <v/>
      </c>
      <c r="AL3819" s="219" t="b">
        <f t="shared" si="1429"/>
        <v>0</v>
      </c>
      <c r="AM3819" s="351">
        <f t="shared" si="1430"/>
        <v>0</v>
      </c>
      <c r="AN3819" s="164"/>
      <c r="AO3819" s="164"/>
      <c r="AP3819" s="164"/>
      <c r="AQ3819" s="402">
        <f t="shared" si="1431"/>
        <v>0</v>
      </c>
      <c r="AR3819" s="370" t="str">
        <f>IF(AQ3819=0,"",
IF(SUM($AQ$3585:AQ3819)=1,AS3819,
IF($AQ$5285&gt;SUM($AQ$3585:AQ3819),_xlfn.CONCAT(", ",AS3819),
IF($AQ$5285=SUM($AQ$3585:AQ3819),_xlfn.CONCAT(" y ",AS3819)))))</f>
        <v/>
      </c>
      <c r="AS3819" s="156" t="s">
        <v>6255</v>
      </c>
    </row>
    <row r="3820" spans="1:45" ht="15" customHeight="1">
      <c r="A3820" s="57"/>
      <c r="B3820" s="26"/>
      <c r="C3820" s="716" t="s">
        <v>6256</v>
      </c>
      <c r="D3820" s="716"/>
      <c r="E3820" s="941"/>
      <c r="F3820" s="942"/>
      <c r="G3820" s="942"/>
      <c r="H3820" s="943"/>
      <c r="I3820" s="940"/>
      <c r="J3820" s="940"/>
      <c r="K3820" s="940"/>
      <c r="L3820" s="940"/>
      <c r="M3820" s="940"/>
      <c r="N3820" s="940"/>
      <c r="O3820" s="940"/>
      <c r="P3820" s="940"/>
      <c r="Q3820" s="890"/>
      <c r="R3820" s="891"/>
      <c r="S3820" s="890"/>
      <c r="T3820" s="891"/>
      <c r="U3820" s="890"/>
      <c r="V3820" s="891"/>
      <c r="W3820" s="890"/>
      <c r="X3820" s="891"/>
      <c r="Y3820" s="890"/>
      <c r="Z3820" s="891"/>
      <c r="AA3820" s="890"/>
      <c r="AB3820" s="891"/>
      <c r="AC3820" s="890"/>
      <c r="AD3820" s="891"/>
      <c r="AE3820" s="164"/>
      <c r="AF3820" s="164"/>
      <c r="AG3820" s="199">
        <f t="shared" si="1424"/>
        <v>0</v>
      </c>
      <c r="AH3820" s="219" t="b">
        <f t="shared" si="1425"/>
        <v>0</v>
      </c>
      <c r="AI3820" s="198" t="str">
        <f t="shared" si="1426"/>
        <v/>
      </c>
      <c r="AJ3820" s="219" t="b">
        <f t="shared" si="1427"/>
        <v>0</v>
      </c>
      <c r="AK3820" s="198" t="str">
        <f t="shared" si="1428"/>
        <v/>
      </c>
      <c r="AL3820" s="219" t="b">
        <f t="shared" si="1429"/>
        <v>0</v>
      </c>
      <c r="AM3820" s="351">
        <f t="shared" si="1430"/>
        <v>0</v>
      </c>
      <c r="AN3820" s="164"/>
      <c r="AO3820" s="164"/>
      <c r="AP3820" s="164"/>
      <c r="AQ3820" s="402">
        <f t="shared" si="1431"/>
        <v>0</v>
      </c>
      <c r="AR3820" s="370" t="str">
        <f>IF(AQ3820=0,"",
IF(SUM($AQ$3585:AQ3820)=1,AS3820,
IF($AQ$5285&gt;SUM($AQ$3585:AQ3820),_xlfn.CONCAT(", ",AS3820),
IF($AQ$5285=SUM($AQ$3585:AQ3820),_xlfn.CONCAT(" y ",AS3820)))))</f>
        <v/>
      </c>
      <c r="AS3820" s="156" t="s">
        <v>6257</v>
      </c>
    </row>
    <row r="3821" spans="1:45" ht="15" customHeight="1">
      <c r="A3821" s="57"/>
      <c r="B3821" s="26"/>
      <c r="C3821" s="716" t="s">
        <v>6258</v>
      </c>
      <c r="D3821" s="716"/>
      <c r="E3821" s="941"/>
      <c r="F3821" s="942"/>
      <c r="G3821" s="942"/>
      <c r="H3821" s="943"/>
      <c r="I3821" s="940"/>
      <c r="J3821" s="940"/>
      <c r="K3821" s="940"/>
      <c r="L3821" s="940"/>
      <c r="M3821" s="940"/>
      <c r="N3821" s="940"/>
      <c r="O3821" s="940"/>
      <c r="P3821" s="940"/>
      <c r="Q3821" s="890"/>
      <c r="R3821" s="891"/>
      <c r="S3821" s="890"/>
      <c r="T3821" s="891"/>
      <c r="U3821" s="890"/>
      <c r="V3821" s="891"/>
      <c r="W3821" s="890"/>
      <c r="X3821" s="891"/>
      <c r="Y3821" s="890"/>
      <c r="Z3821" s="891"/>
      <c r="AA3821" s="890"/>
      <c r="AB3821" s="891"/>
      <c r="AC3821" s="890"/>
      <c r="AD3821" s="891"/>
      <c r="AE3821" s="164"/>
      <c r="AF3821" s="164"/>
      <c r="AG3821" s="199">
        <f t="shared" si="1424"/>
        <v>0</v>
      </c>
      <c r="AH3821" s="219" t="b">
        <f t="shared" si="1425"/>
        <v>0</v>
      </c>
      <c r="AI3821" s="198" t="str">
        <f t="shared" si="1426"/>
        <v/>
      </c>
      <c r="AJ3821" s="219" t="b">
        <f t="shared" si="1427"/>
        <v>0</v>
      </c>
      <c r="AK3821" s="198" t="str">
        <f t="shared" si="1428"/>
        <v/>
      </c>
      <c r="AL3821" s="219" t="b">
        <f t="shared" si="1429"/>
        <v>0</v>
      </c>
      <c r="AM3821" s="351">
        <f t="shared" si="1430"/>
        <v>0</v>
      </c>
      <c r="AN3821" s="164"/>
      <c r="AO3821" s="164"/>
      <c r="AP3821" s="164"/>
      <c r="AQ3821" s="402">
        <f t="shared" si="1431"/>
        <v>0</v>
      </c>
      <c r="AR3821" s="370" t="str">
        <f>IF(AQ3821=0,"",
IF(SUM($AQ$3585:AQ3821)=1,AS3821,
IF($AQ$5285&gt;SUM($AQ$3585:AQ3821),_xlfn.CONCAT(", ",AS3821),
IF($AQ$5285=SUM($AQ$3585:AQ3821),_xlfn.CONCAT(" y ",AS3821)))))</f>
        <v/>
      </c>
      <c r="AS3821" s="156" t="s">
        <v>6259</v>
      </c>
    </row>
    <row r="3822" spans="1:45" ht="15" customHeight="1">
      <c r="A3822" s="57"/>
      <c r="B3822" s="26"/>
      <c r="C3822" s="716" t="s">
        <v>6260</v>
      </c>
      <c r="D3822" s="716"/>
      <c r="E3822" s="941"/>
      <c r="F3822" s="942"/>
      <c r="G3822" s="942"/>
      <c r="H3822" s="943"/>
      <c r="I3822" s="940"/>
      <c r="J3822" s="940"/>
      <c r="K3822" s="940"/>
      <c r="L3822" s="940"/>
      <c r="M3822" s="940"/>
      <c r="N3822" s="940"/>
      <c r="O3822" s="940"/>
      <c r="P3822" s="940"/>
      <c r="Q3822" s="890"/>
      <c r="R3822" s="891"/>
      <c r="S3822" s="890"/>
      <c r="T3822" s="891"/>
      <c r="U3822" s="890"/>
      <c r="V3822" s="891"/>
      <c r="W3822" s="890"/>
      <c r="X3822" s="891"/>
      <c r="Y3822" s="890"/>
      <c r="Z3822" s="891"/>
      <c r="AA3822" s="890"/>
      <c r="AB3822" s="891"/>
      <c r="AC3822" s="890"/>
      <c r="AD3822" s="891"/>
      <c r="AE3822" s="164"/>
      <c r="AF3822" s="164"/>
      <c r="AG3822" s="199">
        <f t="shared" si="1424"/>
        <v>0</v>
      </c>
      <c r="AH3822" s="219" t="b">
        <f t="shared" si="1425"/>
        <v>0</v>
      </c>
      <c r="AI3822" s="198" t="str">
        <f t="shared" si="1426"/>
        <v/>
      </c>
      <c r="AJ3822" s="219" t="b">
        <f t="shared" si="1427"/>
        <v>0</v>
      </c>
      <c r="AK3822" s="198" t="str">
        <f t="shared" si="1428"/>
        <v/>
      </c>
      <c r="AL3822" s="219" t="b">
        <f t="shared" si="1429"/>
        <v>0</v>
      </c>
      <c r="AM3822" s="351">
        <f t="shared" si="1430"/>
        <v>0</v>
      </c>
      <c r="AN3822" s="164"/>
      <c r="AO3822" s="164"/>
      <c r="AP3822" s="164"/>
      <c r="AQ3822" s="402">
        <f t="shared" si="1431"/>
        <v>0</v>
      </c>
      <c r="AR3822" s="370" t="str">
        <f>IF(AQ3822=0,"",
IF(SUM($AQ$3585:AQ3822)=1,AS3822,
IF($AQ$5285&gt;SUM($AQ$3585:AQ3822),_xlfn.CONCAT(", ",AS3822),
IF($AQ$5285=SUM($AQ$3585:AQ3822),_xlfn.CONCAT(" y ",AS3822)))))</f>
        <v/>
      </c>
      <c r="AS3822" s="156" t="s">
        <v>6261</v>
      </c>
    </row>
    <row r="3823" spans="1:45" ht="15" customHeight="1">
      <c r="A3823" s="57"/>
      <c r="B3823" s="26"/>
      <c r="C3823" s="716" t="s">
        <v>6262</v>
      </c>
      <c r="D3823" s="716"/>
      <c r="E3823" s="941"/>
      <c r="F3823" s="942"/>
      <c r="G3823" s="942"/>
      <c r="H3823" s="943"/>
      <c r="I3823" s="940"/>
      <c r="J3823" s="940"/>
      <c r="K3823" s="940"/>
      <c r="L3823" s="940"/>
      <c r="M3823" s="940"/>
      <c r="N3823" s="940"/>
      <c r="O3823" s="940"/>
      <c r="P3823" s="940"/>
      <c r="Q3823" s="890"/>
      <c r="R3823" s="891"/>
      <c r="S3823" s="890"/>
      <c r="T3823" s="891"/>
      <c r="U3823" s="890"/>
      <c r="V3823" s="891"/>
      <c r="W3823" s="890"/>
      <c r="X3823" s="891"/>
      <c r="Y3823" s="890"/>
      <c r="Z3823" s="891"/>
      <c r="AA3823" s="890"/>
      <c r="AB3823" s="891"/>
      <c r="AC3823" s="890"/>
      <c r="AD3823" s="891"/>
      <c r="AE3823" s="164"/>
      <c r="AF3823" s="164"/>
      <c r="AG3823" s="199">
        <f t="shared" si="1424"/>
        <v>0</v>
      </c>
      <c r="AH3823" s="219" t="b">
        <f t="shared" si="1425"/>
        <v>0</v>
      </c>
      <c r="AI3823" s="198" t="str">
        <f t="shared" si="1426"/>
        <v/>
      </c>
      <c r="AJ3823" s="219" t="b">
        <f t="shared" si="1427"/>
        <v>0</v>
      </c>
      <c r="AK3823" s="198" t="str">
        <f t="shared" si="1428"/>
        <v/>
      </c>
      <c r="AL3823" s="219" t="b">
        <f t="shared" si="1429"/>
        <v>0</v>
      </c>
      <c r="AM3823" s="351">
        <f t="shared" si="1430"/>
        <v>0</v>
      </c>
      <c r="AN3823" s="164"/>
      <c r="AO3823" s="164"/>
      <c r="AP3823" s="164"/>
      <c r="AQ3823" s="402">
        <f t="shared" si="1431"/>
        <v>0</v>
      </c>
      <c r="AR3823" s="370" t="str">
        <f>IF(AQ3823=0,"",
IF(SUM($AQ$3585:AQ3823)=1,AS3823,
IF($AQ$5285&gt;SUM($AQ$3585:AQ3823),_xlfn.CONCAT(", ",AS3823),
IF($AQ$5285=SUM($AQ$3585:AQ3823),_xlfn.CONCAT(" y ",AS3823)))))</f>
        <v/>
      </c>
      <c r="AS3823" s="156" t="s">
        <v>6263</v>
      </c>
    </row>
    <row r="3824" spans="1:45" ht="15" customHeight="1">
      <c r="A3824" s="57"/>
      <c r="B3824" s="26"/>
      <c r="C3824" s="716" t="s">
        <v>6264</v>
      </c>
      <c r="D3824" s="716"/>
      <c r="E3824" s="941"/>
      <c r="F3824" s="942"/>
      <c r="G3824" s="942"/>
      <c r="H3824" s="943"/>
      <c r="I3824" s="940"/>
      <c r="J3824" s="940"/>
      <c r="K3824" s="940"/>
      <c r="L3824" s="940"/>
      <c r="M3824" s="940"/>
      <c r="N3824" s="940"/>
      <c r="O3824" s="940"/>
      <c r="P3824" s="940"/>
      <c r="Q3824" s="890"/>
      <c r="R3824" s="891"/>
      <c r="S3824" s="890"/>
      <c r="T3824" s="891"/>
      <c r="U3824" s="890"/>
      <c r="V3824" s="891"/>
      <c r="W3824" s="890"/>
      <c r="X3824" s="891"/>
      <c r="Y3824" s="890"/>
      <c r="Z3824" s="891"/>
      <c r="AA3824" s="890"/>
      <c r="AB3824" s="891"/>
      <c r="AC3824" s="890"/>
      <c r="AD3824" s="891"/>
      <c r="AE3824" s="164"/>
      <c r="AF3824" s="164"/>
      <c r="AG3824" s="199">
        <f t="shared" si="1424"/>
        <v>0</v>
      </c>
      <c r="AH3824" s="219" t="b">
        <f t="shared" si="1425"/>
        <v>0</v>
      </c>
      <c r="AI3824" s="198" t="str">
        <f t="shared" si="1426"/>
        <v/>
      </c>
      <c r="AJ3824" s="219" t="b">
        <f t="shared" si="1427"/>
        <v>0</v>
      </c>
      <c r="AK3824" s="198" t="str">
        <f t="shared" si="1428"/>
        <v/>
      </c>
      <c r="AL3824" s="219" t="b">
        <f t="shared" si="1429"/>
        <v>0</v>
      </c>
      <c r="AM3824" s="351">
        <f t="shared" si="1430"/>
        <v>0</v>
      </c>
      <c r="AN3824" s="164"/>
      <c r="AO3824" s="164"/>
      <c r="AP3824" s="164"/>
      <c r="AQ3824" s="402">
        <f t="shared" si="1431"/>
        <v>0</v>
      </c>
      <c r="AR3824" s="370" t="str">
        <f>IF(AQ3824=0,"",
IF(SUM($AQ$3585:AQ3824)=1,AS3824,
IF($AQ$5285&gt;SUM($AQ$3585:AQ3824),_xlfn.CONCAT(", ",AS3824),
IF($AQ$5285=SUM($AQ$3585:AQ3824),_xlfn.CONCAT(" y ",AS3824)))))</f>
        <v/>
      </c>
      <c r="AS3824" s="156" t="s">
        <v>6265</v>
      </c>
    </row>
    <row r="3825" spans="1:45" ht="15" customHeight="1">
      <c r="A3825" s="57"/>
      <c r="B3825" s="26"/>
      <c r="C3825" s="716" t="s">
        <v>6266</v>
      </c>
      <c r="D3825" s="716"/>
      <c r="E3825" s="941"/>
      <c r="F3825" s="942"/>
      <c r="G3825" s="942"/>
      <c r="H3825" s="943"/>
      <c r="I3825" s="940"/>
      <c r="J3825" s="940"/>
      <c r="K3825" s="940"/>
      <c r="L3825" s="940"/>
      <c r="M3825" s="940"/>
      <c r="N3825" s="940"/>
      <c r="O3825" s="940"/>
      <c r="P3825" s="940"/>
      <c r="Q3825" s="890"/>
      <c r="R3825" s="891"/>
      <c r="S3825" s="890"/>
      <c r="T3825" s="891"/>
      <c r="U3825" s="890"/>
      <c r="V3825" s="891"/>
      <c r="W3825" s="890"/>
      <c r="X3825" s="891"/>
      <c r="Y3825" s="890"/>
      <c r="Z3825" s="891"/>
      <c r="AA3825" s="890"/>
      <c r="AB3825" s="891"/>
      <c r="AC3825" s="890"/>
      <c r="AD3825" s="891"/>
      <c r="AE3825" s="164"/>
      <c r="AF3825" s="164"/>
      <c r="AG3825" s="199">
        <f t="shared" si="1424"/>
        <v>0</v>
      </c>
      <c r="AH3825" s="219" t="b">
        <f t="shared" si="1425"/>
        <v>0</v>
      </c>
      <c r="AI3825" s="198" t="str">
        <f t="shared" si="1426"/>
        <v/>
      </c>
      <c r="AJ3825" s="219" t="b">
        <f t="shared" si="1427"/>
        <v>0</v>
      </c>
      <c r="AK3825" s="198" t="str">
        <f t="shared" si="1428"/>
        <v/>
      </c>
      <c r="AL3825" s="219" t="b">
        <f t="shared" si="1429"/>
        <v>0</v>
      </c>
      <c r="AM3825" s="351">
        <f t="shared" si="1430"/>
        <v>0</v>
      </c>
      <c r="AN3825" s="164"/>
      <c r="AO3825" s="164"/>
      <c r="AP3825" s="164"/>
      <c r="AQ3825" s="402">
        <f t="shared" si="1431"/>
        <v>0</v>
      </c>
      <c r="AR3825" s="370" t="str">
        <f>IF(AQ3825=0,"",
IF(SUM($AQ$3585:AQ3825)=1,AS3825,
IF($AQ$5285&gt;SUM($AQ$3585:AQ3825),_xlfn.CONCAT(", ",AS3825),
IF($AQ$5285=SUM($AQ$3585:AQ3825),_xlfn.CONCAT(" y ",AS3825)))))</f>
        <v/>
      </c>
      <c r="AS3825" s="156" t="s">
        <v>6267</v>
      </c>
    </row>
    <row r="3826" spans="1:45" ht="15" customHeight="1">
      <c r="A3826" s="57"/>
      <c r="B3826" s="26"/>
      <c r="C3826" s="716" t="s">
        <v>6268</v>
      </c>
      <c r="D3826" s="716"/>
      <c r="E3826" s="941"/>
      <c r="F3826" s="942"/>
      <c r="G3826" s="942"/>
      <c r="H3826" s="943"/>
      <c r="I3826" s="940"/>
      <c r="J3826" s="940"/>
      <c r="K3826" s="940"/>
      <c r="L3826" s="940"/>
      <c r="M3826" s="940"/>
      <c r="N3826" s="940"/>
      <c r="O3826" s="940"/>
      <c r="P3826" s="940"/>
      <c r="Q3826" s="890"/>
      <c r="R3826" s="891"/>
      <c r="S3826" s="890"/>
      <c r="T3826" s="891"/>
      <c r="U3826" s="890"/>
      <c r="V3826" s="891"/>
      <c r="W3826" s="890"/>
      <c r="X3826" s="891"/>
      <c r="Y3826" s="890"/>
      <c r="Z3826" s="891"/>
      <c r="AA3826" s="890"/>
      <c r="AB3826" s="891"/>
      <c r="AC3826" s="890"/>
      <c r="AD3826" s="891"/>
      <c r="AE3826" s="164"/>
      <c r="AF3826" s="164"/>
      <c r="AG3826" s="199">
        <f t="shared" si="1424"/>
        <v>0</v>
      </c>
      <c r="AH3826" s="219" t="b">
        <f t="shared" si="1425"/>
        <v>0</v>
      </c>
      <c r="AI3826" s="198" t="str">
        <f t="shared" si="1426"/>
        <v/>
      </c>
      <c r="AJ3826" s="219" t="b">
        <f t="shared" si="1427"/>
        <v>0</v>
      </c>
      <c r="AK3826" s="198" t="str">
        <f t="shared" si="1428"/>
        <v/>
      </c>
      <c r="AL3826" s="219" t="b">
        <f t="shared" si="1429"/>
        <v>0</v>
      </c>
      <c r="AM3826" s="351">
        <f t="shared" si="1430"/>
        <v>0</v>
      </c>
      <c r="AN3826" s="164"/>
      <c r="AO3826" s="164"/>
      <c r="AP3826" s="164"/>
      <c r="AQ3826" s="402">
        <f t="shared" si="1431"/>
        <v>0</v>
      </c>
      <c r="AR3826" s="370" t="str">
        <f>IF(AQ3826=0,"",
IF(SUM($AQ$3585:AQ3826)=1,AS3826,
IF($AQ$5285&gt;SUM($AQ$3585:AQ3826),_xlfn.CONCAT(", ",AS3826),
IF($AQ$5285=SUM($AQ$3585:AQ3826),_xlfn.CONCAT(" y ",AS3826)))))</f>
        <v/>
      </c>
      <c r="AS3826" s="156" t="s">
        <v>6269</v>
      </c>
    </row>
    <row r="3827" spans="1:45" ht="15" customHeight="1">
      <c r="A3827" s="57"/>
      <c r="B3827" s="26"/>
      <c r="C3827" s="716" t="s">
        <v>6270</v>
      </c>
      <c r="D3827" s="716"/>
      <c r="E3827" s="941"/>
      <c r="F3827" s="942"/>
      <c r="G3827" s="942"/>
      <c r="H3827" s="943"/>
      <c r="I3827" s="940"/>
      <c r="J3827" s="940"/>
      <c r="K3827" s="940"/>
      <c r="L3827" s="940"/>
      <c r="M3827" s="940"/>
      <c r="N3827" s="940"/>
      <c r="O3827" s="940"/>
      <c r="P3827" s="940"/>
      <c r="Q3827" s="890"/>
      <c r="R3827" s="891"/>
      <c r="S3827" s="890"/>
      <c r="T3827" s="891"/>
      <c r="U3827" s="890"/>
      <c r="V3827" s="891"/>
      <c r="W3827" s="890"/>
      <c r="X3827" s="891"/>
      <c r="Y3827" s="890"/>
      <c r="Z3827" s="891"/>
      <c r="AA3827" s="890"/>
      <c r="AB3827" s="891"/>
      <c r="AC3827" s="890"/>
      <c r="AD3827" s="891"/>
      <c r="AE3827" s="164"/>
      <c r="AF3827" s="164"/>
      <c r="AG3827" s="199">
        <f t="shared" si="1424"/>
        <v>0</v>
      </c>
      <c r="AH3827" s="219" t="b">
        <f t="shared" si="1425"/>
        <v>0</v>
      </c>
      <c r="AI3827" s="198" t="str">
        <f t="shared" si="1426"/>
        <v/>
      </c>
      <c r="AJ3827" s="219" t="b">
        <f t="shared" si="1427"/>
        <v>0</v>
      </c>
      <c r="AK3827" s="198" t="str">
        <f t="shared" si="1428"/>
        <v/>
      </c>
      <c r="AL3827" s="219" t="b">
        <f t="shared" si="1429"/>
        <v>0</v>
      </c>
      <c r="AM3827" s="351">
        <f t="shared" si="1430"/>
        <v>0</v>
      </c>
      <c r="AN3827" s="164"/>
      <c r="AO3827" s="164"/>
      <c r="AP3827" s="164"/>
      <c r="AQ3827" s="402">
        <f t="shared" si="1431"/>
        <v>0</v>
      </c>
      <c r="AR3827" s="370" t="str">
        <f>IF(AQ3827=0,"",
IF(SUM($AQ$3585:AQ3827)=1,AS3827,
IF($AQ$5285&gt;SUM($AQ$3585:AQ3827),_xlfn.CONCAT(", ",AS3827),
IF($AQ$5285=SUM($AQ$3585:AQ3827),_xlfn.CONCAT(" y ",AS3827)))))</f>
        <v/>
      </c>
      <c r="AS3827" s="156" t="s">
        <v>6271</v>
      </c>
    </row>
    <row r="3828" spans="1:45" ht="15" customHeight="1">
      <c r="A3828" s="57"/>
      <c r="B3828" s="26"/>
      <c r="C3828" s="716" t="s">
        <v>6272</v>
      </c>
      <c r="D3828" s="716"/>
      <c r="E3828" s="941"/>
      <c r="F3828" s="942"/>
      <c r="G3828" s="942"/>
      <c r="H3828" s="943"/>
      <c r="I3828" s="940"/>
      <c r="J3828" s="940"/>
      <c r="K3828" s="940"/>
      <c r="L3828" s="940"/>
      <c r="M3828" s="940"/>
      <c r="N3828" s="940"/>
      <c r="O3828" s="940"/>
      <c r="P3828" s="940"/>
      <c r="Q3828" s="890"/>
      <c r="R3828" s="891"/>
      <c r="S3828" s="890"/>
      <c r="T3828" s="891"/>
      <c r="U3828" s="890"/>
      <c r="V3828" s="891"/>
      <c r="W3828" s="890"/>
      <c r="X3828" s="891"/>
      <c r="Y3828" s="890"/>
      <c r="Z3828" s="891"/>
      <c r="AA3828" s="890"/>
      <c r="AB3828" s="891"/>
      <c r="AC3828" s="890"/>
      <c r="AD3828" s="891"/>
      <c r="AE3828" s="164"/>
      <c r="AF3828" s="164"/>
      <c r="AG3828" s="199">
        <f t="shared" si="1424"/>
        <v>0</v>
      </c>
      <c r="AH3828" s="219" t="b">
        <f t="shared" si="1425"/>
        <v>0</v>
      </c>
      <c r="AI3828" s="198" t="str">
        <f t="shared" si="1426"/>
        <v/>
      </c>
      <c r="AJ3828" s="219" t="b">
        <f t="shared" si="1427"/>
        <v>0</v>
      </c>
      <c r="AK3828" s="198" t="str">
        <f t="shared" si="1428"/>
        <v/>
      </c>
      <c r="AL3828" s="219" t="b">
        <f t="shared" si="1429"/>
        <v>0</v>
      </c>
      <c r="AM3828" s="351">
        <f t="shared" si="1430"/>
        <v>0</v>
      </c>
      <c r="AN3828" s="164"/>
      <c r="AO3828" s="164"/>
      <c r="AP3828" s="164"/>
      <c r="AQ3828" s="402">
        <f t="shared" si="1431"/>
        <v>0</v>
      </c>
      <c r="AR3828" s="370" t="str">
        <f>IF(AQ3828=0,"",
IF(SUM($AQ$3585:AQ3828)=1,AS3828,
IF($AQ$5285&gt;SUM($AQ$3585:AQ3828),_xlfn.CONCAT(", ",AS3828),
IF($AQ$5285=SUM($AQ$3585:AQ3828),_xlfn.CONCAT(" y ",AS3828)))))</f>
        <v/>
      </c>
      <c r="AS3828" s="156" t="s">
        <v>6273</v>
      </c>
    </row>
    <row r="3829" spans="1:45" ht="15" customHeight="1">
      <c r="A3829" s="57"/>
      <c r="B3829" s="26"/>
      <c r="C3829" s="716" t="s">
        <v>6274</v>
      </c>
      <c r="D3829" s="716"/>
      <c r="E3829" s="941"/>
      <c r="F3829" s="942"/>
      <c r="G3829" s="942"/>
      <c r="H3829" s="943"/>
      <c r="I3829" s="940"/>
      <c r="J3829" s="940"/>
      <c r="K3829" s="940"/>
      <c r="L3829" s="940"/>
      <c r="M3829" s="940"/>
      <c r="N3829" s="940"/>
      <c r="O3829" s="940"/>
      <c r="P3829" s="940"/>
      <c r="Q3829" s="890"/>
      <c r="R3829" s="891"/>
      <c r="S3829" s="890"/>
      <c r="T3829" s="891"/>
      <c r="U3829" s="890"/>
      <c r="V3829" s="891"/>
      <c r="W3829" s="890"/>
      <c r="X3829" s="891"/>
      <c r="Y3829" s="890"/>
      <c r="Z3829" s="891"/>
      <c r="AA3829" s="890"/>
      <c r="AB3829" s="891"/>
      <c r="AC3829" s="890"/>
      <c r="AD3829" s="891"/>
      <c r="AE3829" s="164"/>
      <c r="AF3829" s="164"/>
      <c r="AG3829" s="199">
        <f t="shared" si="1424"/>
        <v>0</v>
      </c>
      <c r="AH3829" s="219" t="b">
        <f t="shared" si="1425"/>
        <v>0</v>
      </c>
      <c r="AI3829" s="198" t="str">
        <f t="shared" si="1426"/>
        <v/>
      </c>
      <c r="AJ3829" s="219" t="b">
        <f t="shared" si="1427"/>
        <v>0</v>
      </c>
      <c r="AK3829" s="198" t="str">
        <f t="shared" si="1428"/>
        <v/>
      </c>
      <c r="AL3829" s="219" t="b">
        <f t="shared" si="1429"/>
        <v>0</v>
      </c>
      <c r="AM3829" s="351">
        <f t="shared" si="1430"/>
        <v>0</v>
      </c>
      <c r="AN3829" s="164"/>
      <c r="AO3829" s="164"/>
      <c r="AP3829" s="164"/>
      <c r="AQ3829" s="402">
        <f t="shared" si="1431"/>
        <v>0</v>
      </c>
      <c r="AR3829" s="370" t="str">
        <f>IF(AQ3829=0,"",
IF(SUM($AQ$3585:AQ3829)=1,AS3829,
IF($AQ$5285&gt;SUM($AQ$3585:AQ3829),_xlfn.CONCAT(", ",AS3829),
IF($AQ$5285=SUM($AQ$3585:AQ3829),_xlfn.CONCAT(" y ",AS3829)))))</f>
        <v/>
      </c>
      <c r="AS3829" s="156" t="s">
        <v>6275</v>
      </c>
    </row>
    <row r="3830" spans="1:45" ht="15" customHeight="1">
      <c r="A3830" s="57"/>
      <c r="B3830" s="26"/>
      <c r="C3830" s="716" t="s">
        <v>6276</v>
      </c>
      <c r="D3830" s="716"/>
      <c r="E3830" s="941"/>
      <c r="F3830" s="942"/>
      <c r="G3830" s="942"/>
      <c r="H3830" s="943"/>
      <c r="I3830" s="940"/>
      <c r="J3830" s="940"/>
      <c r="K3830" s="940"/>
      <c r="L3830" s="940"/>
      <c r="M3830" s="940"/>
      <c r="N3830" s="940"/>
      <c r="O3830" s="940"/>
      <c r="P3830" s="940"/>
      <c r="Q3830" s="890"/>
      <c r="R3830" s="891"/>
      <c r="S3830" s="890"/>
      <c r="T3830" s="891"/>
      <c r="U3830" s="890"/>
      <c r="V3830" s="891"/>
      <c r="W3830" s="890"/>
      <c r="X3830" s="891"/>
      <c r="Y3830" s="890"/>
      <c r="Z3830" s="891"/>
      <c r="AA3830" s="890"/>
      <c r="AB3830" s="891"/>
      <c r="AC3830" s="890"/>
      <c r="AD3830" s="891"/>
      <c r="AE3830" s="164"/>
      <c r="AF3830" s="164"/>
      <c r="AG3830" s="199">
        <f t="shared" si="1424"/>
        <v>0</v>
      </c>
      <c r="AH3830" s="219" t="b">
        <f t="shared" si="1425"/>
        <v>0</v>
      </c>
      <c r="AI3830" s="198" t="str">
        <f t="shared" si="1426"/>
        <v/>
      </c>
      <c r="AJ3830" s="219" t="b">
        <f t="shared" si="1427"/>
        <v>0</v>
      </c>
      <c r="AK3830" s="198" t="str">
        <f t="shared" si="1428"/>
        <v/>
      </c>
      <c r="AL3830" s="219" t="b">
        <f t="shared" si="1429"/>
        <v>0</v>
      </c>
      <c r="AM3830" s="351">
        <f t="shared" si="1430"/>
        <v>0</v>
      </c>
      <c r="AN3830" s="164"/>
      <c r="AO3830" s="164"/>
      <c r="AP3830" s="164"/>
      <c r="AQ3830" s="402">
        <f t="shared" si="1431"/>
        <v>0</v>
      </c>
      <c r="AR3830" s="370" t="str">
        <f>IF(AQ3830=0,"",
IF(SUM($AQ$3585:AQ3830)=1,AS3830,
IF($AQ$5285&gt;SUM($AQ$3585:AQ3830),_xlfn.CONCAT(", ",AS3830),
IF($AQ$5285=SUM($AQ$3585:AQ3830),_xlfn.CONCAT(" y ",AS3830)))))</f>
        <v/>
      </c>
      <c r="AS3830" s="156" t="s">
        <v>6277</v>
      </c>
    </row>
    <row r="3831" spans="1:45" ht="15" customHeight="1">
      <c r="A3831" s="57"/>
      <c r="B3831" s="26"/>
      <c r="C3831" s="716" t="s">
        <v>6278</v>
      </c>
      <c r="D3831" s="716"/>
      <c r="E3831" s="941"/>
      <c r="F3831" s="942"/>
      <c r="G3831" s="942"/>
      <c r="H3831" s="943"/>
      <c r="I3831" s="940"/>
      <c r="J3831" s="940"/>
      <c r="K3831" s="940"/>
      <c r="L3831" s="940"/>
      <c r="M3831" s="940"/>
      <c r="N3831" s="940"/>
      <c r="O3831" s="940"/>
      <c r="P3831" s="940"/>
      <c r="Q3831" s="890"/>
      <c r="R3831" s="891"/>
      <c r="S3831" s="890"/>
      <c r="T3831" s="891"/>
      <c r="U3831" s="890"/>
      <c r="V3831" s="891"/>
      <c r="W3831" s="890"/>
      <c r="X3831" s="891"/>
      <c r="Y3831" s="890"/>
      <c r="Z3831" s="891"/>
      <c r="AA3831" s="890"/>
      <c r="AB3831" s="891"/>
      <c r="AC3831" s="890"/>
      <c r="AD3831" s="891"/>
      <c r="AE3831" s="164"/>
      <c r="AF3831" s="164"/>
      <c r="AG3831" s="199">
        <f t="shared" si="1424"/>
        <v>0</v>
      </c>
      <c r="AH3831" s="219" t="b">
        <f t="shared" si="1425"/>
        <v>0</v>
      </c>
      <c r="AI3831" s="198" t="str">
        <f t="shared" si="1426"/>
        <v/>
      </c>
      <c r="AJ3831" s="219" t="b">
        <f t="shared" si="1427"/>
        <v>0</v>
      </c>
      <c r="AK3831" s="198" t="str">
        <f t="shared" si="1428"/>
        <v/>
      </c>
      <c r="AL3831" s="219" t="b">
        <f t="shared" si="1429"/>
        <v>0</v>
      </c>
      <c r="AM3831" s="351">
        <f t="shared" si="1430"/>
        <v>0</v>
      </c>
      <c r="AN3831" s="164"/>
      <c r="AO3831" s="164"/>
      <c r="AP3831" s="164"/>
      <c r="AQ3831" s="402">
        <f t="shared" si="1431"/>
        <v>0</v>
      </c>
      <c r="AR3831" s="370" t="str">
        <f>IF(AQ3831=0,"",
IF(SUM($AQ$3585:AQ3831)=1,AS3831,
IF($AQ$5285&gt;SUM($AQ$3585:AQ3831),_xlfn.CONCAT(", ",AS3831),
IF($AQ$5285=SUM($AQ$3585:AQ3831),_xlfn.CONCAT(" y ",AS3831)))))</f>
        <v/>
      </c>
      <c r="AS3831" s="156" t="s">
        <v>6279</v>
      </c>
    </row>
    <row r="3832" spans="1:45" ht="15" customHeight="1">
      <c r="A3832" s="57"/>
      <c r="B3832" s="26"/>
      <c r="C3832" s="716" t="s">
        <v>6280</v>
      </c>
      <c r="D3832" s="716"/>
      <c r="E3832" s="941"/>
      <c r="F3832" s="942"/>
      <c r="G3832" s="942"/>
      <c r="H3832" s="943"/>
      <c r="I3832" s="940"/>
      <c r="J3832" s="940"/>
      <c r="K3832" s="940"/>
      <c r="L3832" s="940"/>
      <c r="M3832" s="940"/>
      <c r="N3832" s="940"/>
      <c r="O3832" s="940"/>
      <c r="P3832" s="940"/>
      <c r="Q3832" s="890"/>
      <c r="R3832" s="891"/>
      <c r="S3832" s="890"/>
      <c r="T3832" s="891"/>
      <c r="U3832" s="890"/>
      <c r="V3832" s="891"/>
      <c r="W3832" s="890"/>
      <c r="X3832" s="891"/>
      <c r="Y3832" s="890"/>
      <c r="Z3832" s="891"/>
      <c r="AA3832" s="890"/>
      <c r="AB3832" s="891"/>
      <c r="AC3832" s="890"/>
      <c r="AD3832" s="891"/>
      <c r="AE3832" s="164"/>
      <c r="AF3832" s="164"/>
      <c r="AG3832" s="199">
        <f t="shared" si="1424"/>
        <v>0</v>
      </c>
      <c r="AH3832" s="219" t="b">
        <f t="shared" si="1425"/>
        <v>0</v>
      </c>
      <c r="AI3832" s="198" t="str">
        <f t="shared" si="1426"/>
        <v/>
      </c>
      <c r="AJ3832" s="219" t="b">
        <f t="shared" si="1427"/>
        <v>0</v>
      </c>
      <c r="AK3832" s="198" t="str">
        <f t="shared" si="1428"/>
        <v/>
      </c>
      <c r="AL3832" s="219" t="b">
        <f t="shared" si="1429"/>
        <v>0</v>
      </c>
      <c r="AM3832" s="351">
        <f t="shared" si="1430"/>
        <v>0</v>
      </c>
      <c r="AN3832" s="164"/>
      <c r="AO3832" s="164"/>
      <c r="AP3832" s="164"/>
      <c r="AQ3832" s="402">
        <f t="shared" si="1431"/>
        <v>0</v>
      </c>
      <c r="AR3832" s="370" t="str">
        <f>IF(AQ3832=0,"",
IF(SUM($AQ$3585:AQ3832)=1,AS3832,
IF($AQ$5285&gt;SUM($AQ$3585:AQ3832),_xlfn.CONCAT(", ",AS3832),
IF($AQ$5285=SUM($AQ$3585:AQ3832),_xlfn.CONCAT(" y ",AS3832)))))</f>
        <v/>
      </c>
      <c r="AS3832" s="156" t="s">
        <v>6281</v>
      </c>
    </row>
    <row r="3833" spans="1:45" ht="15" customHeight="1">
      <c r="A3833" s="57"/>
      <c r="B3833" s="26"/>
      <c r="C3833" s="716" t="s">
        <v>6282</v>
      </c>
      <c r="D3833" s="716"/>
      <c r="E3833" s="941"/>
      <c r="F3833" s="942"/>
      <c r="G3833" s="942"/>
      <c r="H3833" s="943"/>
      <c r="I3833" s="940"/>
      <c r="J3833" s="940"/>
      <c r="K3833" s="940"/>
      <c r="L3833" s="940"/>
      <c r="M3833" s="940"/>
      <c r="N3833" s="940"/>
      <c r="O3833" s="940"/>
      <c r="P3833" s="940"/>
      <c r="Q3833" s="890"/>
      <c r="R3833" s="891"/>
      <c r="S3833" s="890"/>
      <c r="T3833" s="891"/>
      <c r="U3833" s="890"/>
      <c r="V3833" s="891"/>
      <c r="W3833" s="890"/>
      <c r="X3833" s="891"/>
      <c r="Y3833" s="890"/>
      <c r="Z3833" s="891"/>
      <c r="AA3833" s="890"/>
      <c r="AB3833" s="891"/>
      <c r="AC3833" s="890"/>
      <c r="AD3833" s="891"/>
      <c r="AE3833" s="164"/>
      <c r="AF3833" s="164"/>
      <c r="AG3833" s="199">
        <f t="shared" si="1424"/>
        <v>0</v>
      </c>
      <c r="AH3833" s="219" t="b">
        <f t="shared" si="1425"/>
        <v>0</v>
      </c>
      <c r="AI3833" s="198" t="str">
        <f t="shared" si="1426"/>
        <v/>
      </c>
      <c r="AJ3833" s="219" t="b">
        <f t="shared" si="1427"/>
        <v>0</v>
      </c>
      <c r="AK3833" s="198" t="str">
        <f t="shared" si="1428"/>
        <v/>
      </c>
      <c r="AL3833" s="219" t="b">
        <f t="shared" si="1429"/>
        <v>0</v>
      </c>
      <c r="AM3833" s="351">
        <f t="shared" si="1430"/>
        <v>0</v>
      </c>
      <c r="AN3833" s="164"/>
      <c r="AO3833" s="164"/>
      <c r="AP3833" s="164"/>
      <c r="AQ3833" s="402">
        <f t="shared" si="1431"/>
        <v>0</v>
      </c>
      <c r="AR3833" s="370" t="str">
        <f>IF(AQ3833=0,"",
IF(SUM($AQ$3585:AQ3833)=1,AS3833,
IF($AQ$5285&gt;SUM($AQ$3585:AQ3833),_xlfn.CONCAT(", ",AS3833),
IF($AQ$5285=SUM($AQ$3585:AQ3833),_xlfn.CONCAT(" y ",AS3833)))))</f>
        <v/>
      </c>
      <c r="AS3833" s="156" t="s">
        <v>6283</v>
      </c>
    </row>
    <row r="3834" spans="1:45" ht="15" customHeight="1">
      <c r="A3834" s="57"/>
      <c r="B3834" s="26"/>
      <c r="C3834" s="716" t="s">
        <v>6284</v>
      </c>
      <c r="D3834" s="716"/>
      <c r="E3834" s="941"/>
      <c r="F3834" s="942"/>
      <c r="G3834" s="942"/>
      <c r="H3834" s="943"/>
      <c r="I3834" s="940"/>
      <c r="J3834" s="940"/>
      <c r="K3834" s="940"/>
      <c r="L3834" s="940"/>
      <c r="M3834" s="940"/>
      <c r="N3834" s="940"/>
      <c r="O3834" s="940"/>
      <c r="P3834" s="940"/>
      <c r="Q3834" s="890"/>
      <c r="R3834" s="891"/>
      <c r="S3834" s="890"/>
      <c r="T3834" s="891"/>
      <c r="U3834" s="890"/>
      <c r="V3834" s="891"/>
      <c r="W3834" s="890"/>
      <c r="X3834" s="891"/>
      <c r="Y3834" s="890"/>
      <c r="Z3834" s="891"/>
      <c r="AA3834" s="890"/>
      <c r="AB3834" s="891"/>
      <c r="AC3834" s="890"/>
      <c r="AD3834" s="891"/>
      <c r="AE3834" s="164"/>
      <c r="AF3834" s="164"/>
      <c r="AG3834" s="199">
        <f t="shared" si="1424"/>
        <v>0</v>
      </c>
      <c r="AH3834" s="219" t="b">
        <f t="shared" si="1425"/>
        <v>0</v>
      </c>
      <c r="AI3834" s="198" t="str">
        <f t="shared" si="1426"/>
        <v/>
      </c>
      <c r="AJ3834" s="219" t="b">
        <f t="shared" si="1427"/>
        <v>0</v>
      </c>
      <c r="AK3834" s="198" t="str">
        <f t="shared" si="1428"/>
        <v/>
      </c>
      <c r="AL3834" s="219" t="b">
        <f t="shared" si="1429"/>
        <v>0</v>
      </c>
      <c r="AM3834" s="351">
        <f t="shared" si="1430"/>
        <v>0</v>
      </c>
      <c r="AN3834" s="164"/>
      <c r="AO3834" s="164"/>
      <c r="AP3834" s="164"/>
      <c r="AQ3834" s="402">
        <f t="shared" si="1431"/>
        <v>0</v>
      </c>
      <c r="AR3834" s="370" t="str">
        <f>IF(AQ3834=0,"",
IF(SUM($AQ$3585:AQ3834)=1,AS3834,
IF($AQ$5285&gt;SUM($AQ$3585:AQ3834),_xlfn.CONCAT(", ",AS3834),
IF($AQ$5285=SUM($AQ$3585:AQ3834),_xlfn.CONCAT(" y ",AS3834)))))</f>
        <v/>
      </c>
      <c r="AS3834" s="156" t="s">
        <v>6285</v>
      </c>
    </row>
    <row r="3835" spans="1:45" ht="15" customHeight="1">
      <c r="A3835" s="57"/>
      <c r="B3835" s="26"/>
      <c r="C3835" s="716" t="s">
        <v>6286</v>
      </c>
      <c r="D3835" s="716"/>
      <c r="E3835" s="941"/>
      <c r="F3835" s="942"/>
      <c r="G3835" s="942"/>
      <c r="H3835" s="943"/>
      <c r="I3835" s="940"/>
      <c r="J3835" s="940"/>
      <c r="K3835" s="940"/>
      <c r="L3835" s="940"/>
      <c r="M3835" s="940"/>
      <c r="N3835" s="940"/>
      <c r="O3835" s="940"/>
      <c r="P3835" s="940"/>
      <c r="Q3835" s="890"/>
      <c r="R3835" s="891"/>
      <c r="S3835" s="890"/>
      <c r="T3835" s="891"/>
      <c r="U3835" s="890"/>
      <c r="V3835" s="891"/>
      <c r="W3835" s="890"/>
      <c r="X3835" s="891"/>
      <c r="Y3835" s="890"/>
      <c r="Z3835" s="891"/>
      <c r="AA3835" s="890"/>
      <c r="AB3835" s="891"/>
      <c r="AC3835" s="890"/>
      <c r="AD3835" s="891"/>
      <c r="AE3835" s="164"/>
      <c r="AF3835" s="164"/>
      <c r="AG3835" s="199">
        <f t="shared" si="1424"/>
        <v>0</v>
      </c>
      <c r="AH3835" s="219" t="b">
        <f t="shared" si="1425"/>
        <v>0</v>
      </c>
      <c r="AI3835" s="198" t="str">
        <f t="shared" si="1426"/>
        <v/>
      </c>
      <c r="AJ3835" s="219" t="b">
        <f t="shared" si="1427"/>
        <v>0</v>
      </c>
      <c r="AK3835" s="198" t="str">
        <f t="shared" si="1428"/>
        <v/>
      </c>
      <c r="AL3835" s="219" t="b">
        <f t="shared" si="1429"/>
        <v>0</v>
      </c>
      <c r="AM3835" s="351">
        <f t="shared" si="1430"/>
        <v>0</v>
      </c>
      <c r="AN3835" s="164"/>
      <c r="AO3835" s="164"/>
      <c r="AP3835" s="164"/>
      <c r="AQ3835" s="402">
        <f t="shared" si="1431"/>
        <v>0</v>
      </c>
      <c r="AR3835" s="370" t="str">
        <f>IF(AQ3835=0,"",
IF(SUM($AQ$3585:AQ3835)=1,AS3835,
IF($AQ$5285&gt;SUM($AQ$3585:AQ3835),_xlfn.CONCAT(", ",AS3835),
IF($AQ$5285=SUM($AQ$3585:AQ3835),_xlfn.CONCAT(" y ",AS3835)))))</f>
        <v/>
      </c>
      <c r="AS3835" s="156" t="s">
        <v>6287</v>
      </c>
    </row>
    <row r="3836" spans="1:45" ht="15" customHeight="1">
      <c r="A3836" s="57"/>
      <c r="B3836" s="26"/>
      <c r="C3836" s="716" t="s">
        <v>6288</v>
      </c>
      <c r="D3836" s="716"/>
      <c r="E3836" s="941"/>
      <c r="F3836" s="942"/>
      <c r="G3836" s="942"/>
      <c r="H3836" s="943"/>
      <c r="I3836" s="940"/>
      <c r="J3836" s="940"/>
      <c r="K3836" s="940"/>
      <c r="L3836" s="940"/>
      <c r="M3836" s="940"/>
      <c r="N3836" s="940"/>
      <c r="O3836" s="940"/>
      <c r="P3836" s="940"/>
      <c r="Q3836" s="890"/>
      <c r="R3836" s="891"/>
      <c r="S3836" s="890"/>
      <c r="T3836" s="891"/>
      <c r="U3836" s="890"/>
      <c r="V3836" s="891"/>
      <c r="W3836" s="890"/>
      <c r="X3836" s="891"/>
      <c r="Y3836" s="890"/>
      <c r="Z3836" s="891"/>
      <c r="AA3836" s="890"/>
      <c r="AB3836" s="891"/>
      <c r="AC3836" s="890"/>
      <c r="AD3836" s="891"/>
      <c r="AE3836" s="164"/>
      <c r="AF3836" s="164"/>
      <c r="AG3836" s="199">
        <f t="shared" si="1424"/>
        <v>0</v>
      </c>
      <c r="AH3836" s="219" t="b">
        <f t="shared" si="1425"/>
        <v>0</v>
      </c>
      <c r="AI3836" s="198" t="str">
        <f t="shared" si="1426"/>
        <v/>
      </c>
      <c r="AJ3836" s="219" t="b">
        <f t="shared" si="1427"/>
        <v>0</v>
      </c>
      <c r="AK3836" s="198" t="str">
        <f t="shared" si="1428"/>
        <v/>
      </c>
      <c r="AL3836" s="219" t="b">
        <f t="shared" si="1429"/>
        <v>0</v>
      </c>
      <c r="AM3836" s="351">
        <f t="shared" si="1430"/>
        <v>0</v>
      </c>
      <c r="AN3836" s="164"/>
      <c r="AO3836" s="164"/>
      <c r="AP3836" s="164"/>
      <c r="AQ3836" s="402">
        <f t="shared" si="1431"/>
        <v>0</v>
      </c>
      <c r="AR3836" s="370" t="str">
        <f>IF(AQ3836=0,"",
IF(SUM($AQ$3585:AQ3836)=1,AS3836,
IF($AQ$5285&gt;SUM($AQ$3585:AQ3836),_xlfn.CONCAT(", ",AS3836),
IF($AQ$5285=SUM($AQ$3585:AQ3836),_xlfn.CONCAT(" y ",AS3836)))))</f>
        <v/>
      </c>
      <c r="AS3836" s="156" t="s">
        <v>6289</v>
      </c>
    </row>
    <row r="3837" spans="1:45" ht="15" customHeight="1">
      <c r="A3837" s="57"/>
      <c r="B3837" s="26"/>
      <c r="C3837" s="716" t="s">
        <v>6290</v>
      </c>
      <c r="D3837" s="716"/>
      <c r="E3837" s="941"/>
      <c r="F3837" s="942"/>
      <c r="G3837" s="942"/>
      <c r="H3837" s="943"/>
      <c r="I3837" s="940"/>
      <c r="J3837" s="940"/>
      <c r="K3837" s="940"/>
      <c r="L3837" s="940"/>
      <c r="M3837" s="940"/>
      <c r="N3837" s="940"/>
      <c r="O3837" s="940"/>
      <c r="P3837" s="940"/>
      <c r="Q3837" s="890"/>
      <c r="R3837" s="891"/>
      <c r="S3837" s="890"/>
      <c r="T3837" s="891"/>
      <c r="U3837" s="890"/>
      <c r="V3837" s="891"/>
      <c r="W3837" s="890"/>
      <c r="X3837" s="891"/>
      <c r="Y3837" s="890"/>
      <c r="Z3837" s="891"/>
      <c r="AA3837" s="890"/>
      <c r="AB3837" s="891"/>
      <c r="AC3837" s="890"/>
      <c r="AD3837" s="891"/>
      <c r="AE3837" s="164"/>
      <c r="AF3837" s="164"/>
      <c r="AG3837" s="199">
        <f t="shared" si="1424"/>
        <v>0</v>
      </c>
      <c r="AH3837" s="219" t="b">
        <f t="shared" si="1425"/>
        <v>0</v>
      </c>
      <c r="AI3837" s="198" t="str">
        <f t="shared" si="1426"/>
        <v/>
      </c>
      <c r="AJ3837" s="219" t="b">
        <f t="shared" si="1427"/>
        <v>0</v>
      </c>
      <c r="AK3837" s="198" t="str">
        <f t="shared" si="1428"/>
        <v/>
      </c>
      <c r="AL3837" s="219" t="b">
        <f t="shared" si="1429"/>
        <v>0</v>
      </c>
      <c r="AM3837" s="351">
        <f t="shared" si="1430"/>
        <v>0</v>
      </c>
      <c r="AN3837" s="164"/>
      <c r="AO3837" s="164"/>
      <c r="AP3837" s="164"/>
      <c r="AQ3837" s="402">
        <f t="shared" si="1431"/>
        <v>0</v>
      </c>
      <c r="AR3837" s="370" t="str">
        <f>IF(AQ3837=0,"",
IF(SUM($AQ$3585:AQ3837)=1,AS3837,
IF($AQ$5285&gt;SUM($AQ$3585:AQ3837),_xlfn.CONCAT(", ",AS3837),
IF($AQ$5285=SUM($AQ$3585:AQ3837),_xlfn.CONCAT(" y ",AS3837)))))</f>
        <v/>
      </c>
      <c r="AS3837" s="156" t="s">
        <v>6291</v>
      </c>
    </row>
    <row r="3838" spans="1:45" ht="15" customHeight="1">
      <c r="A3838" s="57"/>
      <c r="B3838" s="26"/>
      <c r="C3838" s="716" t="s">
        <v>6292</v>
      </c>
      <c r="D3838" s="716"/>
      <c r="E3838" s="941"/>
      <c r="F3838" s="942"/>
      <c r="G3838" s="942"/>
      <c r="H3838" s="943"/>
      <c r="I3838" s="940"/>
      <c r="J3838" s="940"/>
      <c r="K3838" s="940"/>
      <c r="L3838" s="940"/>
      <c r="M3838" s="940"/>
      <c r="N3838" s="940"/>
      <c r="O3838" s="940"/>
      <c r="P3838" s="940"/>
      <c r="Q3838" s="890"/>
      <c r="R3838" s="891"/>
      <c r="S3838" s="890"/>
      <c r="T3838" s="891"/>
      <c r="U3838" s="890"/>
      <c r="V3838" s="891"/>
      <c r="W3838" s="890"/>
      <c r="X3838" s="891"/>
      <c r="Y3838" s="890"/>
      <c r="Z3838" s="891"/>
      <c r="AA3838" s="890"/>
      <c r="AB3838" s="891"/>
      <c r="AC3838" s="890"/>
      <c r="AD3838" s="891"/>
      <c r="AE3838" s="164"/>
      <c r="AF3838" s="164"/>
      <c r="AG3838" s="199">
        <f t="shared" si="1424"/>
        <v>0</v>
      </c>
      <c r="AH3838" s="219" t="b">
        <f t="shared" si="1425"/>
        <v>0</v>
      </c>
      <c r="AI3838" s="198" t="str">
        <f t="shared" si="1426"/>
        <v/>
      </c>
      <c r="AJ3838" s="219" t="b">
        <f t="shared" si="1427"/>
        <v>0</v>
      </c>
      <c r="AK3838" s="198" t="str">
        <f t="shared" si="1428"/>
        <v/>
      </c>
      <c r="AL3838" s="219" t="b">
        <f t="shared" si="1429"/>
        <v>0</v>
      </c>
      <c r="AM3838" s="351">
        <f t="shared" si="1430"/>
        <v>0</v>
      </c>
      <c r="AN3838" s="164"/>
      <c r="AO3838" s="164"/>
      <c r="AP3838" s="164"/>
      <c r="AQ3838" s="402">
        <f t="shared" si="1431"/>
        <v>0</v>
      </c>
      <c r="AR3838" s="370" t="str">
        <f>IF(AQ3838=0,"",
IF(SUM($AQ$3585:AQ3838)=1,AS3838,
IF($AQ$5285&gt;SUM($AQ$3585:AQ3838),_xlfn.CONCAT(", ",AS3838),
IF($AQ$5285=SUM($AQ$3585:AQ3838),_xlfn.CONCAT(" y ",AS3838)))))</f>
        <v/>
      </c>
      <c r="AS3838" s="156" t="s">
        <v>6293</v>
      </c>
    </row>
    <row r="3839" spans="1:45" ht="15" customHeight="1">
      <c r="A3839" s="57"/>
      <c r="B3839" s="26"/>
      <c r="C3839" s="716" t="s">
        <v>6294</v>
      </c>
      <c r="D3839" s="716"/>
      <c r="E3839" s="941"/>
      <c r="F3839" s="942"/>
      <c r="G3839" s="942"/>
      <c r="H3839" s="943"/>
      <c r="I3839" s="940"/>
      <c r="J3839" s="940"/>
      <c r="K3839" s="940"/>
      <c r="L3839" s="940"/>
      <c r="M3839" s="940"/>
      <c r="N3839" s="940"/>
      <c r="O3839" s="940"/>
      <c r="P3839" s="940"/>
      <c r="Q3839" s="890"/>
      <c r="R3839" s="891"/>
      <c r="S3839" s="890"/>
      <c r="T3839" s="891"/>
      <c r="U3839" s="890"/>
      <c r="V3839" s="891"/>
      <c r="W3839" s="890"/>
      <c r="X3839" s="891"/>
      <c r="Y3839" s="890"/>
      <c r="Z3839" s="891"/>
      <c r="AA3839" s="890"/>
      <c r="AB3839" s="891"/>
      <c r="AC3839" s="890"/>
      <c r="AD3839" s="891"/>
      <c r="AE3839" s="164"/>
      <c r="AF3839" s="164"/>
      <c r="AG3839" s="199">
        <f t="shared" si="1424"/>
        <v>0</v>
      </c>
      <c r="AH3839" s="219" t="b">
        <f t="shared" si="1425"/>
        <v>0</v>
      </c>
      <c r="AI3839" s="198" t="str">
        <f t="shared" si="1426"/>
        <v/>
      </c>
      <c r="AJ3839" s="219" t="b">
        <f t="shared" si="1427"/>
        <v>0</v>
      </c>
      <c r="AK3839" s="198" t="str">
        <f t="shared" si="1428"/>
        <v/>
      </c>
      <c r="AL3839" s="219" t="b">
        <f t="shared" si="1429"/>
        <v>0</v>
      </c>
      <c r="AM3839" s="351">
        <f t="shared" si="1430"/>
        <v>0</v>
      </c>
      <c r="AN3839" s="164"/>
      <c r="AO3839" s="164"/>
      <c r="AP3839" s="164"/>
      <c r="AQ3839" s="402">
        <f t="shared" si="1431"/>
        <v>0</v>
      </c>
      <c r="AR3839" s="370" t="str">
        <f>IF(AQ3839=0,"",
IF(SUM($AQ$3585:AQ3839)=1,AS3839,
IF($AQ$5285&gt;SUM($AQ$3585:AQ3839),_xlfn.CONCAT(", ",AS3839),
IF($AQ$5285=SUM($AQ$3585:AQ3839),_xlfn.CONCAT(" y ",AS3839)))))</f>
        <v/>
      </c>
      <c r="AS3839" s="156" t="s">
        <v>6295</v>
      </c>
    </row>
    <row r="3840" spans="1:45" ht="15" customHeight="1">
      <c r="A3840" s="57"/>
      <c r="B3840" s="26"/>
      <c r="C3840" s="716" t="s">
        <v>6296</v>
      </c>
      <c r="D3840" s="716"/>
      <c r="E3840" s="941"/>
      <c r="F3840" s="942"/>
      <c r="G3840" s="942"/>
      <c r="H3840" s="943"/>
      <c r="I3840" s="940"/>
      <c r="J3840" s="940"/>
      <c r="K3840" s="940"/>
      <c r="L3840" s="940"/>
      <c r="M3840" s="940"/>
      <c r="N3840" s="940"/>
      <c r="O3840" s="940"/>
      <c r="P3840" s="940"/>
      <c r="Q3840" s="890"/>
      <c r="R3840" s="891"/>
      <c r="S3840" s="890"/>
      <c r="T3840" s="891"/>
      <c r="U3840" s="890"/>
      <c r="V3840" s="891"/>
      <c r="W3840" s="890"/>
      <c r="X3840" s="891"/>
      <c r="Y3840" s="890"/>
      <c r="Z3840" s="891"/>
      <c r="AA3840" s="890"/>
      <c r="AB3840" s="891"/>
      <c r="AC3840" s="890"/>
      <c r="AD3840" s="891"/>
      <c r="AE3840" s="164"/>
      <c r="AF3840" s="164"/>
      <c r="AG3840" s="199">
        <f t="shared" si="1424"/>
        <v>0</v>
      </c>
      <c r="AH3840" s="219" t="b">
        <f t="shared" si="1425"/>
        <v>0</v>
      </c>
      <c r="AI3840" s="198" t="str">
        <f t="shared" si="1426"/>
        <v/>
      </c>
      <c r="AJ3840" s="219" t="b">
        <f t="shared" si="1427"/>
        <v>0</v>
      </c>
      <c r="AK3840" s="198" t="str">
        <f t="shared" si="1428"/>
        <v/>
      </c>
      <c r="AL3840" s="219" t="b">
        <f t="shared" si="1429"/>
        <v>0</v>
      </c>
      <c r="AM3840" s="351">
        <f t="shared" si="1430"/>
        <v>0</v>
      </c>
      <c r="AN3840" s="164"/>
      <c r="AO3840" s="164"/>
      <c r="AP3840" s="164"/>
      <c r="AQ3840" s="402">
        <f t="shared" si="1431"/>
        <v>0</v>
      </c>
      <c r="AR3840" s="370" t="str">
        <f>IF(AQ3840=0,"",
IF(SUM($AQ$3585:AQ3840)=1,AS3840,
IF($AQ$5285&gt;SUM($AQ$3585:AQ3840),_xlfn.CONCAT(", ",AS3840),
IF($AQ$5285=SUM($AQ$3585:AQ3840),_xlfn.CONCAT(" y ",AS3840)))))</f>
        <v/>
      </c>
      <c r="AS3840" s="156" t="s">
        <v>6297</v>
      </c>
    </row>
    <row r="3841" spans="1:45" ht="15" customHeight="1">
      <c r="A3841" s="57"/>
      <c r="B3841" s="26"/>
      <c r="C3841" s="716" t="s">
        <v>6298</v>
      </c>
      <c r="D3841" s="716"/>
      <c r="E3841" s="941"/>
      <c r="F3841" s="942"/>
      <c r="G3841" s="942"/>
      <c r="H3841" s="943"/>
      <c r="I3841" s="940"/>
      <c r="J3841" s="940"/>
      <c r="K3841" s="940"/>
      <c r="L3841" s="940"/>
      <c r="M3841" s="940"/>
      <c r="N3841" s="940"/>
      <c r="O3841" s="940"/>
      <c r="P3841" s="940"/>
      <c r="Q3841" s="890"/>
      <c r="R3841" s="891"/>
      <c r="S3841" s="890"/>
      <c r="T3841" s="891"/>
      <c r="U3841" s="890"/>
      <c r="V3841" s="891"/>
      <c r="W3841" s="890"/>
      <c r="X3841" s="891"/>
      <c r="Y3841" s="890"/>
      <c r="Z3841" s="891"/>
      <c r="AA3841" s="890"/>
      <c r="AB3841" s="891"/>
      <c r="AC3841" s="890"/>
      <c r="AD3841" s="891"/>
      <c r="AE3841" s="164"/>
      <c r="AF3841" s="164"/>
      <c r="AG3841" s="199">
        <f t="shared" si="1424"/>
        <v>0</v>
      </c>
      <c r="AH3841" s="219" t="b">
        <f t="shared" si="1425"/>
        <v>0</v>
      </c>
      <c r="AI3841" s="198" t="str">
        <f t="shared" si="1426"/>
        <v/>
      </c>
      <c r="AJ3841" s="219" t="b">
        <f t="shared" si="1427"/>
        <v>0</v>
      </c>
      <c r="AK3841" s="198" t="str">
        <f t="shared" si="1428"/>
        <v/>
      </c>
      <c r="AL3841" s="219" t="b">
        <f t="shared" si="1429"/>
        <v>0</v>
      </c>
      <c r="AM3841" s="351">
        <f t="shared" si="1430"/>
        <v>0</v>
      </c>
      <c r="AN3841" s="164"/>
      <c r="AO3841" s="164"/>
      <c r="AP3841" s="164"/>
      <c r="AQ3841" s="402">
        <f t="shared" si="1431"/>
        <v>0</v>
      </c>
      <c r="AR3841" s="370" t="str">
        <f>IF(AQ3841=0,"",
IF(SUM($AQ$3585:AQ3841)=1,AS3841,
IF($AQ$5285&gt;SUM($AQ$3585:AQ3841),_xlfn.CONCAT(", ",AS3841),
IF($AQ$5285=SUM($AQ$3585:AQ3841),_xlfn.CONCAT(" y ",AS3841)))))</f>
        <v/>
      </c>
      <c r="AS3841" s="156" t="s">
        <v>6299</v>
      </c>
    </row>
    <row r="3842" spans="1:45" ht="15" customHeight="1">
      <c r="A3842" s="57"/>
      <c r="B3842" s="26"/>
      <c r="C3842" s="716" t="s">
        <v>6300</v>
      </c>
      <c r="D3842" s="716"/>
      <c r="E3842" s="941"/>
      <c r="F3842" s="942"/>
      <c r="G3842" s="942"/>
      <c r="H3842" s="943"/>
      <c r="I3842" s="940"/>
      <c r="J3842" s="940"/>
      <c r="K3842" s="940"/>
      <c r="L3842" s="940"/>
      <c r="M3842" s="940"/>
      <c r="N3842" s="940"/>
      <c r="O3842" s="940"/>
      <c r="P3842" s="940"/>
      <c r="Q3842" s="890"/>
      <c r="R3842" s="891"/>
      <c r="S3842" s="890"/>
      <c r="T3842" s="891"/>
      <c r="U3842" s="890"/>
      <c r="V3842" s="891"/>
      <c r="W3842" s="890"/>
      <c r="X3842" s="891"/>
      <c r="Y3842" s="890"/>
      <c r="Z3842" s="891"/>
      <c r="AA3842" s="890"/>
      <c r="AB3842" s="891"/>
      <c r="AC3842" s="890"/>
      <c r="AD3842" s="891"/>
      <c r="AE3842" s="164"/>
      <c r="AF3842" s="164"/>
      <c r="AG3842" s="199">
        <f t="shared" ref="AG3842:AG3905" si="1432">IF(AND(OR($I$3563="X",$T$3563="X"),COUNTA(E3842:AD3842)=0),0,IF(AND(COUNTBLANK(E3842)=1,COUNTA(I3842:AD3842)=0),0,IF(AND($C$3563="X",COUNTBLANK(E3842)=0,COUNTA(I3842:P3842)=2,COUNTA(Q3842:AB3842)&gt;0,AC3842=""),0,IF(AND($C$3563="X",COUNTBLANK(E3842)=0,COUNTA(I3842:P3842)=2,COUNTA(Q3842:AB3842)=0,AC3842="X"),0,1))))</f>
        <v>0</v>
      </c>
      <c r="AH3842" s="219" t="b">
        <f t="shared" ref="AH3842:AH3905" si="1433">NOT(EXACT($E3842,UPPER($E3842)))</f>
        <v>0</v>
      </c>
      <c r="AI3842" s="198" t="str">
        <f t="shared" ref="AI3842:AI3905" si="1434">SUBSTITUTE( SUBSTITUTE( SUBSTITUTE( SUBSTITUTE( SUBSTITUTE( SUBSTITUTE( SUBSTITUTE( SUBSTITUTE( SUBSTITUTE( SUBSTITUTE($E3842, "á", "a"), "é", "e"), "í", "i"), "ó", "o"), "ú", "u"), "Á", "A"), "É", "E"), "Í", "I"), "Ó", "O"), "Ú", "U")</f>
        <v/>
      </c>
      <c r="AJ3842" s="219" t="b">
        <f t="shared" ref="AJ3842:AJ3905" si="1435">NOT(EXACT($E3842,AI3842))</f>
        <v>0</v>
      </c>
      <c r="AK3842" s="198" t="str">
        <f t="shared" ref="AK3842:AK3905" si="1436">SUBSTITUTE((SUBSTITUTE(SUBSTITUTE(SUBSTITUTE($E3842,".",""),",",""),"(","")),")","")</f>
        <v/>
      </c>
      <c r="AL3842" s="219" t="b">
        <f t="shared" ref="AL3842:AL3905" si="1437">NOT(EXACT($E3842,AK3842))</f>
        <v>0</v>
      </c>
      <c r="AM3842" s="351">
        <f t="shared" ref="AM3842:AM3905" si="1438">IF(AND($AC3842="X",COUNTA(Q3842:AB3842)&gt;0),1,0)</f>
        <v>0</v>
      </c>
      <c r="AN3842" s="164"/>
      <c r="AO3842" s="164"/>
      <c r="AP3842" s="164"/>
      <c r="AQ3842" s="402">
        <f t="shared" ref="AQ3842:AQ3905" si="1439">IF(SUM(AG3842)=0,0,1)</f>
        <v>0</v>
      </c>
      <c r="AR3842" s="370" t="str">
        <f>IF(AQ3842=0,"",
IF(SUM($AQ$3585:AQ3842)=1,AS3842,
IF($AQ$5285&gt;SUM($AQ$3585:AQ3842),_xlfn.CONCAT(", ",AS3842),
IF($AQ$5285=SUM($AQ$3585:AQ3842),_xlfn.CONCAT(" y ",AS3842)))))</f>
        <v/>
      </c>
      <c r="AS3842" s="156" t="s">
        <v>6301</v>
      </c>
    </row>
    <row r="3843" spans="1:45" ht="15" customHeight="1">
      <c r="A3843" s="57"/>
      <c r="B3843" s="26"/>
      <c r="C3843" s="716" t="s">
        <v>6302</v>
      </c>
      <c r="D3843" s="716"/>
      <c r="E3843" s="941"/>
      <c r="F3843" s="942"/>
      <c r="G3843" s="942"/>
      <c r="H3843" s="943"/>
      <c r="I3843" s="940"/>
      <c r="J3843" s="940"/>
      <c r="K3843" s="940"/>
      <c r="L3843" s="940"/>
      <c r="M3843" s="940"/>
      <c r="N3843" s="940"/>
      <c r="O3843" s="940"/>
      <c r="P3843" s="940"/>
      <c r="Q3843" s="890"/>
      <c r="R3843" s="891"/>
      <c r="S3843" s="890"/>
      <c r="T3843" s="891"/>
      <c r="U3843" s="890"/>
      <c r="V3843" s="891"/>
      <c r="W3843" s="890"/>
      <c r="X3843" s="891"/>
      <c r="Y3843" s="890"/>
      <c r="Z3843" s="891"/>
      <c r="AA3843" s="890"/>
      <c r="AB3843" s="891"/>
      <c r="AC3843" s="890"/>
      <c r="AD3843" s="891"/>
      <c r="AE3843" s="164"/>
      <c r="AF3843" s="164"/>
      <c r="AG3843" s="199">
        <f t="shared" si="1432"/>
        <v>0</v>
      </c>
      <c r="AH3843" s="219" t="b">
        <f t="shared" si="1433"/>
        <v>0</v>
      </c>
      <c r="AI3843" s="198" t="str">
        <f t="shared" si="1434"/>
        <v/>
      </c>
      <c r="AJ3843" s="219" t="b">
        <f t="shared" si="1435"/>
        <v>0</v>
      </c>
      <c r="AK3843" s="198" t="str">
        <f t="shared" si="1436"/>
        <v/>
      </c>
      <c r="AL3843" s="219" t="b">
        <f t="shared" si="1437"/>
        <v>0</v>
      </c>
      <c r="AM3843" s="351">
        <f t="shared" si="1438"/>
        <v>0</v>
      </c>
      <c r="AN3843" s="164"/>
      <c r="AO3843" s="164"/>
      <c r="AP3843" s="164"/>
      <c r="AQ3843" s="402">
        <f t="shared" si="1439"/>
        <v>0</v>
      </c>
      <c r="AR3843" s="370" t="str">
        <f>IF(AQ3843=0,"",
IF(SUM($AQ$3585:AQ3843)=1,AS3843,
IF($AQ$5285&gt;SUM($AQ$3585:AQ3843),_xlfn.CONCAT(", ",AS3843),
IF($AQ$5285=SUM($AQ$3585:AQ3843),_xlfn.CONCAT(" y ",AS3843)))))</f>
        <v/>
      </c>
      <c r="AS3843" s="156" t="s">
        <v>6303</v>
      </c>
    </row>
    <row r="3844" spans="1:45" ht="15" customHeight="1">
      <c r="A3844" s="57"/>
      <c r="B3844" s="26"/>
      <c r="C3844" s="716" t="s">
        <v>6304</v>
      </c>
      <c r="D3844" s="716"/>
      <c r="E3844" s="941"/>
      <c r="F3844" s="942"/>
      <c r="G3844" s="942"/>
      <c r="H3844" s="943"/>
      <c r="I3844" s="940"/>
      <c r="J3844" s="940"/>
      <c r="K3844" s="940"/>
      <c r="L3844" s="940"/>
      <c r="M3844" s="940"/>
      <c r="N3844" s="940"/>
      <c r="O3844" s="940"/>
      <c r="P3844" s="940"/>
      <c r="Q3844" s="890"/>
      <c r="R3844" s="891"/>
      <c r="S3844" s="890"/>
      <c r="T3844" s="891"/>
      <c r="U3844" s="890"/>
      <c r="V3844" s="891"/>
      <c r="W3844" s="890"/>
      <c r="X3844" s="891"/>
      <c r="Y3844" s="890"/>
      <c r="Z3844" s="891"/>
      <c r="AA3844" s="890"/>
      <c r="AB3844" s="891"/>
      <c r="AC3844" s="890"/>
      <c r="AD3844" s="891"/>
      <c r="AE3844" s="164"/>
      <c r="AF3844" s="164"/>
      <c r="AG3844" s="199">
        <f t="shared" si="1432"/>
        <v>0</v>
      </c>
      <c r="AH3844" s="219" t="b">
        <f t="shared" si="1433"/>
        <v>0</v>
      </c>
      <c r="AI3844" s="198" t="str">
        <f t="shared" si="1434"/>
        <v/>
      </c>
      <c r="AJ3844" s="219" t="b">
        <f t="shared" si="1435"/>
        <v>0</v>
      </c>
      <c r="AK3844" s="198" t="str">
        <f t="shared" si="1436"/>
        <v/>
      </c>
      <c r="AL3844" s="219" t="b">
        <f t="shared" si="1437"/>
        <v>0</v>
      </c>
      <c r="AM3844" s="351">
        <f t="shared" si="1438"/>
        <v>0</v>
      </c>
      <c r="AN3844" s="164"/>
      <c r="AO3844" s="164"/>
      <c r="AP3844" s="164"/>
      <c r="AQ3844" s="402">
        <f t="shared" si="1439"/>
        <v>0</v>
      </c>
      <c r="AR3844" s="370" t="str">
        <f>IF(AQ3844=0,"",
IF(SUM($AQ$3585:AQ3844)=1,AS3844,
IF($AQ$5285&gt;SUM($AQ$3585:AQ3844),_xlfn.CONCAT(", ",AS3844),
IF($AQ$5285=SUM($AQ$3585:AQ3844),_xlfn.CONCAT(" y ",AS3844)))))</f>
        <v/>
      </c>
      <c r="AS3844" s="156" t="s">
        <v>6305</v>
      </c>
    </row>
    <row r="3845" spans="1:45" ht="15" customHeight="1">
      <c r="A3845" s="57"/>
      <c r="B3845" s="26"/>
      <c r="C3845" s="716" t="s">
        <v>6306</v>
      </c>
      <c r="D3845" s="716"/>
      <c r="E3845" s="941"/>
      <c r="F3845" s="942"/>
      <c r="G3845" s="942"/>
      <c r="H3845" s="943"/>
      <c r="I3845" s="940"/>
      <c r="J3845" s="940"/>
      <c r="K3845" s="940"/>
      <c r="L3845" s="940"/>
      <c r="M3845" s="940"/>
      <c r="N3845" s="940"/>
      <c r="O3845" s="940"/>
      <c r="P3845" s="940"/>
      <c r="Q3845" s="890"/>
      <c r="R3845" s="891"/>
      <c r="S3845" s="890"/>
      <c r="T3845" s="891"/>
      <c r="U3845" s="890"/>
      <c r="V3845" s="891"/>
      <c r="W3845" s="890"/>
      <c r="X3845" s="891"/>
      <c r="Y3845" s="890"/>
      <c r="Z3845" s="891"/>
      <c r="AA3845" s="890"/>
      <c r="AB3845" s="891"/>
      <c r="AC3845" s="890"/>
      <c r="AD3845" s="891"/>
      <c r="AE3845" s="164"/>
      <c r="AF3845" s="164"/>
      <c r="AG3845" s="199">
        <f t="shared" si="1432"/>
        <v>0</v>
      </c>
      <c r="AH3845" s="219" t="b">
        <f t="shared" si="1433"/>
        <v>0</v>
      </c>
      <c r="AI3845" s="198" t="str">
        <f t="shared" si="1434"/>
        <v/>
      </c>
      <c r="AJ3845" s="219" t="b">
        <f t="shared" si="1435"/>
        <v>0</v>
      </c>
      <c r="AK3845" s="198" t="str">
        <f t="shared" si="1436"/>
        <v/>
      </c>
      <c r="AL3845" s="219" t="b">
        <f t="shared" si="1437"/>
        <v>0</v>
      </c>
      <c r="AM3845" s="351">
        <f t="shared" si="1438"/>
        <v>0</v>
      </c>
      <c r="AN3845" s="164"/>
      <c r="AO3845" s="164"/>
      <c r="AP3845" s="164"/>
      <c r="AQ3845" s="402">
        <f t="shared" si="1439"/>
        <v>0</v>
      </c>
      <c r="AR3845" s="370" t="str">
        <f>IF(AQ3845=0,"",
IF(SUM($AQ$3585:AQ3845)=1,AS3845,
IF($AQ$5285&gt;SUM($AQ$3585:AQ3845),_xlfn.CONCAT(", ",AS3845),
IF($AQ$5285=SUM($AQ$3585:AQ3845),_xlfn.CONCAT(" y ",AS3845)))))</f>
        <v/>
      </c>
      <c r="AS3845" s="156" t="s">
        <v>6307</v>
      </c>
    </row>
    <row r="3846" spans="1:45" ht="15" customHeight="1">
      <c r="A3846" s="57"/>
      <c r="B3846" s="26"/>
      <c r="C3846" s="716" t="s">
        <v>6308</v>
      </c>
      <c r="D3846" s="716"/>
      <c r="E3846" s="941"/>
      <c r="F3846" s="942"/>
      <c r="G3846" s="942"/>
      <c r="H3846" s="943"/>
      <c r="I3846" s="940"/>
      <c r="J3846" s="940"/>
      <c r="K3846" s="940"/>
      <c r="L3846" s="940"/>
      <c r="M3846" s="940"/>
      <c r="N3846" s="940"/>
      <c r="O3846" s="940"/>
      <c r="P3846" s="940"/>
      <c r="Q3846" s="890"/>
      <c r="R3846" s="891"/>
      <c r="S3846" s="890"/>
      <c r="T3846" s="891"/>
      <c r="U3846" s="890"/>
      <c r="V3846" s="891"/>
      <c r="W3846" s="890"/>
      <c r="X3846" s="891"/>
      <c r="Y3846" s="890"/>
      <c r="Z3846" s="891"/>
      <c r="AA3846" s="890"/>
      <c r="AB3846" s="891"/>
      <c r="AC3846" s="890"/>
      <c r="AD3846" s="891"/>
      <c r="AE3846" s="164"/>
      <c r="AF3846" s="164"/>
      <c r="AG3846" s="199">
        <f t="shared" si="1432"/>
        <v>0</v>
      </c>
      <c r="AH3846" s="219" t="b">
        <f t="shared" si="1433"/>
        <v>0</v>
      </c>
      <c r="AI3846" s="198" t="str">
        <f t="shared" si="1434"/>
        <v/>
      </c>
      <c r="AJ3846" s="219" t="b">
        <f t="shared" si="1435"/>
        <v>0</v>
      </c>
      <c r="AK3846" s="198" t="str">
        <f t="shared" si="1436"/>
        <v/>
      </c>
      <c r="AL3846" s="219" t="b">
        <f t="shared" si="1437"/>
        <v>0</v>
      </c>
      <c r="AM3846" s="351">
        <f t="shared" si="1438"/>
        <v>0</v>
      </c>
      <c r="AN3846" s="164"/>
      <c r="AO3846" s="164"/>
      <c r="AP3846" s="164"/>
      <c r="AQ3846" s="402">
        <f t="shared" si="1439"/>
        <v>0</v>
      </c>
      <c r="AR3846" s="370" t="str">
        <f>IF(AQ3846=0,"",
IF(SUM($AQ$3585:AQ3846)=1,AS3846,
IF($AQ$5285&gt;SUM($AQ$3585:AQ3846),_xlfn.CONCAT(", ",AS3846),
IF($AQ$5285=SUM($AQ$3585:AQ3846),_xlfn.CONCAT(" y ",AS3846)))))</f>
        <v/>
      </c>
      <c r="AS3846" s="156" t="s">
        <v>6309</v>
      </c>
    </row>
    <row r="3847" spans="1:45" ht="15" customHeight="1">
      <c r="A3847" s="57"/>
      <c r="B3847" s="26"/>
      <c r="C3847" s="716" t="s">
        <v>6310</v>
      </c>
      <c r="D3847" s="716"/>
      <c r="E3847" s="941"/>
      <c r="F3847" s="942"/>
      <c r="G3847" s="942"/>
      <c r="H3847" s="943"/>
      <c r="I3847" s="940"/>
      <c r="J3847" s="940"/>
      <c r="K3847" s="940"/>
      <c r="L3847" s="940"/>
      <c r="M3847" s="940"/>
      <c r="N3847" s="940"/>
      <c r="O3847" s="940"/>
      <c r="P3847" s="940"/>
      <c r="Q3847" s="890"/>
      <c r="R3847" s="891"/>
      <c r="S3847" s="890"/>
      <c r="T3847" s="891"/>
      <c r="U3847" s="890"/>
      <c r="V3847" s="891"/>
      <c r="W3847" s="890"/>
      <c r="X3847" s="891"/>
      <c r="Y3847" s="890"/>
      <c r="Z3847" s="891"/>
      <c r="AA3847" s="890"/>
      <c r="AB3847" s="891"/>
      <c r="AC3847" s="890"/>
      <c r="AD3847" s="891"/>
      <c r="AE3847" s="164"/>
      <c r="AF3847" s="164"/>
      <c r="AG3847" s="199">
        <f t="shared" si="1432"/>
        <v>0</v>
      </c>
      <c r="AH3847" s="219" t="b">
        <f t="shared" si="1433"/>
        <v>0</v>
      </c>
      <c r="AI3847" s="198" t="str">
        <f t="shared" si="1434"/>
        <v/>
      </c>
      <c r="AJ3847" s="219" t="b">
        <f t="shared" si="1435"/>
        <v>0</v>
      </c>
      <c r="AK3847" s="198" t="str">
        <f t="shared" si="1436"/>
        <v/>
      </c>
      <c r="AL3847" s="219" t="b">
        <f t="shared" si="1437"/>
        <v>0</v>
      </c>
      <c r="AM3847" s="351">
        <f t="shared" si="1438"/>
        <v>0</v>
      </c>
      <c r="AN3847" s="164"/>
      <c r="AO3847" s="164"/>
      <c r="AP3847" s="164"/>
      <c r="AQ3847" s="402">
        <f t="shared" si="1439"/>
        <v>0</v>
      </c>
      <c r="AR3847" s="370" t="str">
        <f>IF(AQ3847=0,"",
IF(SUM($AQ$3585:AQ3847)=1,AS3847,
IF($AQ$5285&gt;SUM($AQ$3585:AQ3847),_xlfn.CONCAT(", ",AS3847),
IF($AQ$5285=SUM($AQ$3585:AQ3847),_xlfn.CONCAT(" y ",AS3847)))))</f>
        <v/>
      </c>
      <c r="AS3847" s="156" t="s">
        <v>6311</v>
      </c>
    </row>
    <row r="3848" spans="1:45" ht="15" customHeight="1">
      <c r="A3848" s="57"/>
      <c r="B3848" s="26"/>
      <c r="C3848" s="716" t="s">
        <v>6312</v>
      </c>
      <c r="D3848" s="716"/>
      <c r="E3848" s="941"/>
      <c r="F3848" s="942"/>
      <c r="G3848" s="942"/>
      <c r="H3848" s="943"/>
      <c r="I3848" s="940"/>
      <c r="J3848" s="940"/>
      <c r="K3848" s="940"/>
      <c r="L3848" s="940"/>
      <c r="M3848" s="940"/>
      <c r="N3848" s="940"/>
      <c r="O3848" s="940"/>
      <c r="P3848" s="940"/>
      <c r="Q3848" s="890"/>
      <c r="R3848" s="891"/>
      <c r="S3848" s="890"/>
      <c r="T3848" s="891"/>
      <c r="U3848" s="890"/>
      <c r="V3848" s="891"/>
      <c r="W3848" s="890"/>
      <c r="X3848" s="891"/>
      <c r="Y3848" s="890"/>
      <c r="Z3848" s="891"/>
      <c r="AA3848" s="890"/>
      <c r="AB3848" s="891"/>
      <c r="AC3848" s="890"/>
      <c r="AD3848" s="891"/>
      <c r="AE3848" s="164"/>
      <c r="AF3848" s="164"/>
      <c r="AG3848" s="199">
        <f t="shared" si="1432"/>
        <v>0</v>
      </c>
      <c r="AH3848" s="219" t="b">
        <f t="shared" si="1433"/>
        <v>0</v>
      </c>
      <c r="AI3848" s="198" t="str">
        <f t="shared" si="1434"/>
        <v/>
      </c>
      <c r="AJ3848" s="219" t="b">
        <f t="shared" si="1435"/>
        <v>0</v>
      </c>
      <c r="AK3848" s="198" t="str">
        <f t="shared" si="1436"/>
        <v/>
      </c>
      <c r="AL3848" s="219" t="b">
        <f t="shared" si="1437"/>
        <v>0</v>
      </c>
      <c r="AM3848" s="351">
        <f t="shared" si="1438"/>
        <v>0</v>
      </c>
      <c r="AN3848" s="164"/>
      <c r="AO3848" s="164"/>
      <c r="AP3848" s="164"/>
      <c r="AQ3848" s="402">
        <f t="shared" si="1439"/>
        <v>0</v>
      </c>
      <c r="AR3848" s="370" t="str">
        <f>IF(AQ3848=0,"",
IF(SUM($AQ$3585:AQ3848)=1,AS3848,
IF($AQ$5285&gt;SUM($AQ$3585:AQ3848),_xlfn.CONCAT(", ",AS3848),
IF($AQ$5285=SUM($AQ$3585:AQ3848),_xlfn.CONCAT(" y ",AS3848)))))</f>
        <v/>
      </c>
      <c r="AS3848" s="156" t="s">
        <v>6313</v>
      </c>
    </row>
    <row r="3849" spans="1:45" ht="15" customHeight="1">
      <c r="A3849" s="57"/>
      <c r="B3849" s="26"/>
      <c r="C3849" s="716" t="s">
        <v>6314</v>
      </c>
      <c r="D3849" s="716"/>
      <c r="E3849" s="941"/>
      <c r="F3849" s="942"/>
      <c r="G3849" s="942"/>
      <c r="H3849" s="943"/>
      <c r="I3849" s="940"/>
      <c r="J3849" s="940"/>
      <c r="K3849" s="940"/>
      <c r="L3849" s="940"/>
      <c r="M3849" s="940"/>
      <c r="N3849" s="940"/>
      <c r="O3849" s="940"/>
      <c r="P3849" s="940"/>
      <c r="Q3849" s="890"/>
      <c r="R3849" s="891"/>
      <c r="S3849" s="890"/>
      <c r="T3849" s="891"/>
      <c r="U3849" s="890"/>
      <c r="V3849" s="891"/>
      <c r="W3849" s="890"/>
      <c r="X3849" s="891"/>
      <c r="Y3849" s="890"/>
      <c r="Z3849" s="891"/>
      <c r="AA3849" s="890"/>
      <c r="AB3849" s="891"/>
      <c r="AC3849" s="890"/>
      <c r="AD3849" s="891"/>
      <c r="AE3849" s="164"/>
      <c r="AF3849" s="164"/>
      <c r="AG3849" s="199">
        <f t="shared" si="1432"/>
        <v>0</v>
      </c>
      <c r="AH3849" s="219" t="b">
        <f t="shared" si="1433"/>
        <v>0</v>
      </c>
      <c r="AI3849" s="198" t="str">
        <f t="shared" si="1434"/>
        <v/>
      </c>
      <c r="AJ3849" s="219" t="b">
        <f t="shared" si="1435"/>
        <v>0</v>
      </c>
      <c r="AK3849" s="198" t="str">
        <f t="shared" si="1436"/>
        <v/>
      </c>
      <c r="AL3849" s="219" t="b">
        <f t="shared" si="1437"/>
        <v>0</v>
      </c>
      <c r="AM3849" s="351">
        <f t="shared" si="1438"/>
        <v>0</v>
      </c>
      <c r="AN3849" s="164"/>
      <c r="AO3849" s="164"/>
      <c r="AP3849" s="164"/>
      <c r="AQ3849" s="402">
        <f t="shared" si="1439"/>
        <v>0</v>
      </c>
      <c r="AR3849" s="370" t="str">
        <f>IF(AQ3849=0,"",
IF(SUM($AQ$3585:AQ3849)=1,AS3849,
IF($AQ$5285&gt;SUM($AQ$3585:AQ3849),_xlfn.CONCAT(", ",AS3849),
IF($AQ$5285=SUM($AQ$3585:AQ3849),_xlfn.CONCAT(" y ",AS3849)))))</f>
        <v/>
      </c>
      <c r="AS3849" s="156" t="s">
        <v>6315</v>
      </c>
    </row>
    <row r="3850" spans="1:45" ht="15" customHeight="1">
      <c r="A3850" s="57"/>
      <c r="B3850" s="26"/>
      <c r="C3850" s="716" t="s">
        <v>6316</v>
      </c>
      <c r="D3850" s="716"/>
      <c r="E3850" s="941"/>
      <c r="F3850" s="942"/>
      <c r="G3850" s="942"/>
      <c r="H3850" s="943"/>
      <c r="I3850" s="940"/>
      <c r="J3850" s="940"/>
      <c r="K3850" s="940"/>
      <c r="L3850" s="940"/>
      <c r="M3850" s="940"/>
      <c r="N3850" s="940"/>
      <c r="O3850" s="940"/>
      <c r="P3850" s="940"/>
      <c r="Q3850" s="890"/>
      <c r="R3850" s="891"/>
      <c r="S3850" s="890"/>
      <c r="T3850" s="891"/>
      <c r="U3850" s="890"/>
      <c r="V3850" s="891"/>
      <c r="W3850" s="890"/>
      <c r="X3850" s="891"/>
      <c r="Y3850" s="890"/>
      <c r="Z3850" s="891"/>
      <c r="AA3850" s="890"/>
      <c r="AB3850" s="891"/>
      <c r="AC3850" s="890"/>
      <c r="AD3850" s="891"/>
      <c r="AE3850" s="164"/>
      <c r="AF3850" s="164"/>
      <c r="AG3850" s="199">
        <f t="shared" si="1432"/>
        <v>0</v>
      </c>
      <c r="AH3850" s="219" t="b">
        <f t="shared" si="1433"/>
        <v>0</v>
      </c>
      <c r="AI3850" s="198" t="str">
        <f t="shared" si="1434"/>
        <v/>
      </c>
      <c r="AJ3850" s="219" t="b">
        <f t="shared" si="1435"/>
        <v>0</v>
      </c>
      <c r="AK3850" s="198" t="str">
        <f t="shared" si="1436"/>
        <v/>
      </c>
      <c r="AL3850" s="219" t="b">
        <f t="shared" si="1437"/>
        <v>0</v>
      </c>
      <c r="AM3850" s="351">
        <f t="shared" si="1438"/>
        <v>0</v>
      </c>
      <c r="AN3850" s="164"/>
      <c r="AO3850" s="164"/>
      <c r="AP3850" s="164"/>
      <c r="AQ3850" s="402">
        <f t="shared" si="1439"/>
        <v>0</v>
      </c>
      <c r="AR3850" s="370" t="str">
        <f>IF(AQ3850=0,"",
IF(SUM($AQ$3585:AQ3850)=1,AS3850,
IF($AQ$5285&gt;SUM($AQ$3585:AQ3850),_xlfn.CONCAT(", ",AS3850),
IF($AQ$5285=SUM($AQ$3585:AQ3850),_xlfn.CONCAT(" y ",AS3850)))))</f>
        <v/>
      </c>
      <c r="AS3850" s="156" t="s">
        <v>6317</v>
      </c>
    </row>
    <row r="3851" spans="1:45" ht="15" customHeight="1">
      <c r="A3851" s="57"/>
      <c r="B3851" s="26"/>
      <c r="C3851" s="716" t="s">
        <v>6318</v>
      </c>
      <c r="D3851" s="716"/>
      <c r="E3851" s="941"/>
      <c r="F3851" s="942"/>
      <c r="G3851" s="942"/>
      <c r="H3851" s="943"/>
      <c r="I3851" s="940"/>
      <c r="J3851" s="940"/>
      <c r="K3851" s="940"/>
      <c r="L3851" s="940"/>
      <c r="M3851" s="940"/>
      <c r="N3851" s="940"/>
      <c r="O3851" s="940"/>
      <c r="P3851" s="940"/>
      <c r="Q3851" s="890"/>
      <c r="R3851" s="891"/>
      <c r="S3851" s="890"/>
      <c r="T3851" s="891"/>
      <c r="U3851" s="890"/>
      <c r="V3851" s="891"/>
      <c r="W3851" s="890"/>
      <c r="X3851" s="891"/>
      <c r="Y3851" s="890"/>
      <c r="Z3851" s="891"/>
      <c r="AA3851" s="890"/>
      <c r="AB3851" s="891"/>
      <c r="AC3851" s="890"/>
      <c r="AD3851" s="891"/>
      <c r="AE3851" s="164"/>
      <c r="AF3851" s="164"/>
      <c r="AG3851" s="199">
        <f t="shared" si="1432"/>
        <v>0</v>
      </c>
      <c r="AH3851" s="219" t="b">
        <f t="shared" si="1433"/>
        <v>0</v>
      </c>
      <c r="AI3851" s="198" t="str">
        <f t="shared" si="1434"/>
        <v/>
      </c>
      <c r="AJ3851" s="219" t="b">
        <f t="shared" si="1435"/>
        <v>0</v>
      </c>
      <c r="AK3851" s="198" t="str">
        <f t="shared" si="1436"/>
        <v/>
      </c>
      <c r="AL3851" s="219" t="b">
        <f t="shared" si="1437"/>
        <v>0</v>
      </c>
      <c r="AM3851" s="351">
        <f t="shared" si="1438"/>
        <v>0</v>
      </c>
      <c r="AN3851" s="164"/>
      <c r="AO3851" s="164"/>
      <c r="AP3851" s="164"/>
      <c r="AQ3851" s="402">
        <f t="shared" si="1439"/>
        <v>0</v>
      </c>
      <c r="AR3851" s="370" t="str">
        <f>IF(AQ3851=0,"",
IF(SUM($AQ$3585:AQ3851)=1,AS3851,
IF($AQ$5285&gt;SUM($AQ$3585:AQ3851),_xlfn.CONCAT(", ",AS3851),
IF($AQ$5285=SUM($AQ$3585:AQ3851),_xlfn.CONCAT(" y ",AS3851)))))</f>
        <v/>
      </c>
      <c r="AS3851" s="156" t="s">
        <v>6319</v>
      </c>
    </row>
    <row r="3852" spans="1:45" ht="15" customHeight="1">
      <c r="A3852" s="57"/>
      <c r="B3852" s="26"/>
      <c r="C3852" s="716" t="s">
        <v>6320</v>
      </c>
      <c r="D3852" s="716"/>
      <c r="E3852" s="941"/>
      <c r="F3852" s="942"/>
      <c r="G3852" s="942"/>
      <c r="H3852" s="943"/>
      <c r="I3852" s="940"/>
      <c r="J3852" s="940"/>
      <c r="K3852" s="940"/>
      <c r="L3852" s="940"/>
      <c r="M3852" s="940"/>
      <c r="N3852" s="940"/>
      <c r="O3852" s="940"/>
      <c r="P3852" s="940"/>
      <c r="Q3852" s="890"/>
      <c r="R3852" s="891"/>
      <c r="S3852" s="890"/>
      <c r="T3852" s="891"/>
      <c r="U3852" s="890"/>
      <c r="V3852" s="891"/>
      <c r="W3852" s="890"/>
      <c r="X3852" s="891"/>
      <c r="Y3852" s="890"/>
      <c r="Z3852" s="891"/>
      <c r="AA3852" s="890"/>
      <c r="AB3852" s="891"/>
      <c r="AC3852" s="890"/>
      <c r="AD3852" s="891"/>
      <c r="AE3852" s="164"/>
      <c r="AF3852" s="164"/>
      <c r="AG3852" s="199">
        <f t="shared" si="1432"/>
        <v>0</v>
      </c>
      <c r="AH3852" s="219" t="b">
        <f t="shared" si="1433"/>
        <v>0</v>
      </c>
      <c r="AI3852" s="198" t="str">
        <f t="shared" si="1434"/>
        <v/>
      </c>
      <c r="AJ3852" s="219" t="b">
        <f t="shared" si="1435"/>
        <v>0</v>
      </c>
      <c r="AK3852" s="198" t="str">
        <f t="shared" si="1436"/>
        <v/>
      </c>
      <c r="AL3852" s="219" t="b">
        <f t="shared" si="1437"/>
        <v>0</v>
      </c>
      <c r="AM3852" s="351">
        <f t="shared" si="1438"/>
        <v>0</v>
      </c>
      <c r="AN3852" s="164"/>
      <c r="AO3852" s="164"/>
      <c r="AP3852" s="164"/>
      <c r="AQ3852" s="402">
        <f t="shared" si="1439"/>
        <v>0</v>
      </c>
      <c r="AR3852" s="370" t="str">
        <f>IF(AQ3852=0,"",
IF(SUM($AQ$3585:AQ3852)=1,AS3852,
IF($AQ$5285&gt;SUM($AQ$3585:AQ3852),_xlfn.CONCAT(", ",AS3852),
IF($AQ$5285=SUM($AQ$3585:AQ3852),_xlfn.CONCAT(" y ",AS3852)))))</f>
        <v/>
      </c>
      <c r="AS3852" s="156" t="s">
        <v>6321</v>
      </c>
    </row>
    <row r="3853" spans="1:45" ht="15" customHeight="1">
      <c r="A3853" s="57"/>
      <c r="B3853" s="26"/>
      <c r="C3853" s="716" t="s">
        <v>6322</v>
      </c>
      <c r="D3853" s="716"/>
      <c r="E3853" s="941"/>
      <c r="F3853" s="942"/>
      <c r="G3853" s="942"/>
      <c r="H3853" s="943"/>
      <c r="I3853" s="940"/>
      <c r="J3853" s="940"/>
      <c r="K3853" s="940"/>
      <c r="L3853" s="940"/>
      <c r="M3853" s="940"/>
      <c r="N3853" s="940"/>
      <c r="O3853" s="940"/>
      <c r="P3853" s="940"/>
      <c r="Q3853" s="890"/>
      <c r="R3853" s="891"/>
      <c r="S3853" s="890"/>
      <c r="T3853" s="891"/>
      <c r="U3853" s="890"/>
      <c r="V3853" s="891"/>
      <c r="W3853" s="890"/>
      <c r="X3853" s="891"/>
      <c r="Y3853" s="890"/>
      <c r="Z3853" s="891"/>
      <c r="AA3853" s="890"/>
      <c r="AB3853" s="891"/>
      <c r="AC3853" s="890"/>
      <c r="AD3853" s="891"/>
      <c r="AE3853" s="164"/>
      <c r="AF3853" s="164"/>
      <c r="AG3853" s="199">
        <f t="shared" si="1432"/>
        <v>0</v>
      </c>
      <c r="AH3853" s="219" t="b">
        <f t="shared" si="1433"/>
        <v>0</v>
      </c>
      <c r="AI3853" s="198" t="str">
        <f t="shared" si="1434"/>
        <v/>
      </c>
      <c r="AJ3853" s="219" t="b">
        <f t="shared" si="1435"/>
        <v>0</v>
      </c>
      <c r="AK3853" s="198" t="str">
        <f t="shared" si="1436"/>
        <v/>
      </c>
      <c r="AL3853" s="219" t="b">
        <f t="shared" si="1437"/>
        <v>0</v>
      </c>
      <c r="AM3853" s="351">
        <f t="shared" si="1438"/>
        <v>0</v>
      </c>
      <c r="AN3853" s="164"/>
      <c r="AO3853" s="164"/>
      <c r="AP3853" s="164"/>
      <c r="AQ3853" s="402">
        <f t="shared" si="1439"/>
        <v>0</v>
      </c>
      <c r="AR3853" s="370" t="str">
        <f>IF(AQ3853=0,"",
IF(SUM($AQ$3585:AQ3853)=1,AS3853,
IF($AQ$5285&gt;SUM($AQ$3585:AQ3853),_xlfn.CONCAT(", ",AS3853),
IF($AQ$5285=SUM($AQ$3585:AQ3853),_xlfn.CONCAT(" y ",AS3853)))))</f>
        <v/>
      </c>
      <c r="AS3853" s="156" t="s">
        <v>6323</v>
      </c>
    </row>
    <row r="3854" spans="1:45" ht="15" customHeight="1">
      <c r="A3854" s="57"/>
      <c r="B3854" s="26"/>
      <c r="C3854" s="716" t="s">
        <v>6324</v>
      </c>
      <c r="D3854" s="716"/>
      <c r="E3854" s="941"/>
      <c r="F3854" s="942"/>
      <c r="G3854" s="942"/>
      <c r="H3854" s="943"/>
      <c r="I3854" s="940"/>
      <c r="J3854" s="940"/>
      <c r="K3854" s="940"/>
      <c r="L3854" s="940"/>
      <c r="M3854" s="940"/>
      <c r="N3854" s="940"/>
      <c r="O3854" s="940"/>
      <c r="P3854" s="940"/>
      <c r="Q3854" s="890"/>
      <c r="R3854" s="891"/>
      <c r="S3854" s="890"/>
      <c r="T3854" s="891"/>
      <c r="U3854" s="890"/>
      <c r="V3854" s="891"/>
      <c r="W3854" s="890"/>
      <c r="X3854" s="891"/>
      <c r="Y3854" s="890"/>
      <c r="Z3854" s="891"/>
      <c r="AA3854" s="890"/>
      <c r="AB3854" s="891"/>
      <c r="AC3854" s="890"/>
      <c r="AD3854" s="891"/>
      <c r="AE3854" s="164"/>
      <c r="AF3854" s="164"/>
      <c r="AG3854" s="199">
        <f t="shared" si="1432"/>
        <v>0</v>
      </c>
      <c r="AH3854" s="219" t="b">
        <f t="shared" si="1433"/>
        <v>0</v>
      </c>
      <c r="AI3854" s="198" t="str">
        <f t="shared" si="1434"/>
        <v/>
      </c>
      <c r="AJ3854" s="219" t="b">
        <f t="shared" si="1435"/>
        <v>0</v>
      </c>
      <c r="AK3854" s="198" t="str">
        <f t="shared" si="1436"/>
        <v/>
      </c>
      <c r="AL3854" s="219" t="b">
        <f t="shared" si="1437"/>
        <v>0</v>
      </c>
      <c r="AM3854" s="351">
        <f t="shared" si="1438"/>
        <v>0</v>
      </c>
      <c r="AN3854" s="164"/>
      <c r="AO3854" s="164"/>
      <c r="AP3854" s="164"/>
      <c r="AQ3854" s="402">
        <f t="shared" si="1439"/>
        <v>0</v>
      </c>
      <c r="AR3854" s="370" t="str">
        <f>IF(AQ3854=0,"",
IF(SUM($AQ$3585:AQ3854)=1,AS3854,
IF($AQ$5285&gt;SUM($AQ$3585:AQ3854),_xlfn.CONCAT(", ",AS3854),
IF($AQ$5285=SUM($AQ$3585:AQ3854),_xlfn.CONCAT(" y ",AS3854)))))</f>
        <v/>
      </c>
      <c r="AS3854" s="156" t="s">
        <v>6325</v>
      </c>
    </row>
    <row r="3855" spans="1:45" ht="15" customHeight="1">
      <c r="A3855" s="57"/>
      <c r="B3855" s="26"/>
      <c r="C3855" s="716" t="s">
        <v>6326</v>
      </c>
      <c r="D3855" s="716"/>
      <c r="E3855" s="941"/>
      <c r="F3855" s="942"/>
      <c r="G3855" s="942"/>
      <c r="H3855" s="943"/>
      <c r="I3855" s="940"/>
      <c r="J3855" s="940"/>
      <c r="K3855" s="940"/>
      <c r="L3855" s="940"/>
      <c r="M3855" s="940"/>
      <c r="N3855" s="940"/>
      <c r="O3855" s="940"/>
      <c r="P3855" s="940"/>
      <c r="Q3855" s="890"/>
      <c r="R3855" s="891"/>
      <c r="S3855" s="890"/>
      <c r="T3855" s="891"/>
      <c r="U3855" s="890"/>
      <c r="V3855" s="891"/>
      <c r="W3855" s="890"/>
      <c r="X3855" s="891"/>
      <c r="Y3855" s="890"/>
      <c r="Z3855" s="891"/>
      <c r="AA3855" s="890"/>
      <c r="AB3855" s="891"/>
      <c r="AC3855" s="890"/>
      <c r="AD3855" s="891"/>
      <c r="AE3855" s="164"/>
      <c r="AF3855" s="164"/>
      <c r="AG3855" s="199">
        <f t="shared" si="1432"/>
        <v>0</v>
      </c>
      <c r="AH3855" s="219" t="b">
        <f t="shared" si="1433"/>
        <v>0</v>
      </c>
      <c r="AI3855" s="198" t="str">
        <f t="shared" si="1434"/>
        <v/>
      </c>
      <c r="AJ3855" s="219" t="b">
        <f t="shared" si="1435"/>
        <v>0</v>
      </c>
      <c r="AK3855" s="198" t="str">
        <f t="shared" si="1436"/>
        <v/>
      </c>
      <c r="AL3855" s="219" t="b">
        <f t="shared" si="1437"/>
        <v>0</v>
      </c>
      <c r="AM3855" s="351">
        <f t="shared" si="1438"/>
        <v>0</v>
      </c>
      <c r="AN3855" s="164"/>
      <c r="AO3855" s="164"/>
      <c r="AP3855" s="164"/>
      <c r="AQ3855" s="402">
        <f t="shared" si="1439"/>
        <v>0</v>
      </c>
      <c r="AR3855" s="370" t="str">
        <f>IF(AQ3855=0,"",
IF(SUM($AQ$3585:AQ3855)=1,AS3855,
IF($AQ$5285&gt;SUM($AQ$3585:AQ3855),_xlfn.CONCAT(", ",AS3855),
IF($AQ$5285=SUM($AQ$3585:AQ3855),_xlfn.CONCAT(" y ",AS3855)))))</f>
        <v/>
      </c>
      <c r="AS3855" s="156" t="s">
        <v>6327</v>
      </c>
    </row>
    <row r="3856" spans="1:45" ht="15" customHeight="1">
      <c r="A3856" s="57"/>
      <c r="B3856" s="26"/>
      <c r="C3856" s="716" t="s">
        <v>6328</v>
      </c>
      <c r="D3856" s="716"/>
      <c r="E3856" s="941"/>
      <c r="F3856" s="942"/>
      <c r="G3856" s="942"/>
      <c r="H3856" s="943"/>
      <c r="I3856" s="940"/>
      <c r="J3856" s="940"/>
      <c r="K3856" s="940"/>
      <c r="L3856" s="940"/>
      <c r="M3856" s="940"/>
      <c r="N3856" s="940"/>
      <c r="O3856" s="940"/>
      <c r="P3856" s="940"/>
      <c r="Q3856" s="890"/>
      <c r="R3856" s="891"/>
      <c r="S3856" s="890"/>
      <c r="T3856" s="891"/>
      <c r="U3856" s="890"/>
      <c r="V3856" s="891"/>
      <c r="W3856" s="890"/>
      <c r="X3856" s="891"/>
      <c r="Y3856" s="890"/>
      <c r="Z3856" s="891"/>
      <c r="AA3856" s="890"/>
      <c r="AB3856" s="891"/>
      <c r="AC3856" s="890"/>
      <c r="AD3856" s="891"/>
      <c r="AE3856" s="164"/>
      <c r="AF3856" s="164"/>
      <c r="AG3856" s="199">
        <f t="shared" si="1432"/>
        <v>0</v>
      </c>
      <c r="AH3856" s="219" t="b">
        <f t="shared" si="1433"/>
        <v>0</v>
      </c>
      <c r="AI3856" s="198" t="str">
        <f t="shared" si="1434"/>
        <v/>
      </c>
      <c r="AJ3856" s="219" t="b">
        <f t="shared" si="1435"/>
        <v>0</v>
      </c>
      <c r="AK3856" s="198" t="str">
        <f t="shared" si="1436"/>
        <v/>
      </c>
      <c r="AL3856" s="219" t="b">
        <f t="shared" si="1437"/>
        <v>0</v>
      </c>
      <c r="AM3856" s="351">
        <f t="shared" si="1438"/>
        <v>0</v>
      </c>
      <c r="AN3856" s="164"/>
      <c r="AO3856" s="164"/>
      <c r="AP3856" s="164"/>
      <c r="AQ3856" s="402">
        <f t="shared" si="1439"/>
        <v>0</v>
      </c>
      <c r="AR3856" s="370" t="str">
        <f>IF(AQ3856=0,"",
IF(SUM($AQ$3585:AQ3856)=1,AS3856,
IF($AQ$5285&gt;SUM($AQ$3585:AQ3856),_xlfn.CONCAT(", ",AS3856),
IF($AQ$5285=SUM($AQ$3585:AQ3856),_xlfn.CONCAT(" y ",AS3856)))))</f>
        <v/>
      </c>
      <c r="AS3856" s="156" t="s">
        <v>6329</v>
      </c>
    </row>
    <row r="3857" spans="1:45" ht="15" customHeight="1">
      <c r="A3857" s="57"/>
      <c r="B3857" s="26"/>
      <c r="C3857" s="716" t="s">
        <v>6330</v>
      </c>
      <c r="D3857" s="716"/>
      <c r="E3857" s="941"/>
      <c r="F3857" s="942"/>
      <c r="G3857" s="942"/>
      <c r="H3857" s="943"/>
      <c r="I3857" s="940"/>
      <c r="J3857" s="940"/>
      <c r="K3857" s="940"/>
      <c r="L3857" s="940"/>
      <c r="M3857" s="940"/>
      <c r="N3857" s="940"/>
      <c r="O3857" s="940"/>
      <c r="P3857" s="940"/>
      <c r="Q3857" s="890"/>
      <c r="R3857" s="891"/>
      <c r="S3857" s="890"/>
      <c r="T3857" s="891"/>
      <c r="U3857" s="890"/>
      <c r="V3857" s="891"/>
      <c r="W3857" s="890"/>
      <c r="X3857" s="891"/>
      <c r="Y3857" s="890"/>
      <c r="Z3857" s="891"/>
      <c r="AA3857" s="890"/>
      <c r="AB3857" s="891"/>
      <c r="AC3857" s="890"/>
      <c r="AD3857" s="891"/>
      <c r="AE3857" s="164"/>
      <c r="AF3857" s="164"/>
      <c r="AG3857" s="199">
        <f t="shared" si="1432"/>
        <v>0</v>
      </c>
      <c r="AH3857" s="219" t="b">
        <f t="shared" si="1433"/>
        <v>0</v>
      </c>
      <c r="AI3857" s="198" t="str">
        <f t="shared" si="1434"/>
        <v/>
      </c>
      <c r="AJ3857" s="219" t="b">
        <f t="shared" si="1435"/>
        <v>0</v>
      </c>
      <c r="AK3857" s="198" t="str">
        <f t="shared" si="1436"/>
        <v/>
      </c>
      <c r="AL3857" s="219" t="b">
        <f t="shared" si="1437"/>
        <v>0</v>
      </c>
      <c r="AM3857" s="351">
        <f t="shared" si="1438"/>
        <v>0</v>
      </c>
      <c r="AN3857" s="164"/>
      <c r="AO3857" s="164"/>
      <c r="AP3857" s="164"/>
      <c r="AQ3857" s="402">
        <f t="shared" si="1439"/>
        <v>0</v>
      </c>
      <c r="AR3857" s="370" t="str">
        <f>IF(AQ3857=0,"",
IF(SUM($AQ$3585:AQ3857)=1,AS3857,
IF($AQ$5285&gt;SUM($AQ$3585:AQ3857),_xlfn.CONCAT(", ",AS3857),
IF($AQ$5285=SUM($AQ$3585:AQ3857),_xlfn.CONCAT(" y ",AS3857)))))</f>
        <v/>
      </c>
      <c r="AS3857" s="156" t="s">
        <v>6331</v>
      </c>
    </row>
    <row r="3858" spans="1:45" ht="15" customHeight="1">
      <c r="A3858" s="57"/>
      <c r="B3858" s="26"/>
      <c r="C3858" s="716" t="s">
        <v>6332</v>
      </c>
      <c r="D3858" s="716"/>
      <c r="E3858" s="941"/>
      <c r="F3858" s="942"/>
      <c r="G3858" s="942"/>
      <c r="H3858" s="943"/>
      <c r="I3858" s="940"/>
      <c r="J3858" s="940"/>
      <c r="K3858" s="940"/>
      <c r="L3858" s="940"/>
      <c r="M3858" s="940"/>
      <c r="N3858" s="940"/>
      <c r="O3858" s="940"/>
      <c r="P3858" s="940"/>
      <c r="Q3858" s="890"/>
      <c r="R3858" s="891"/>
      <c r="S3858" s="890"/>
      <c r="T3858" s="891"/>
      <c r="U3858" s="890"/>
      <c r="V3858" s="891"/>
      <c r="W3858" s="890"/>
      <c r="X3858" s="891"/>
      <c r="Y3858" s="890"/>
      <c r="Z3858" s="891"/>
      <c r="AA3858" s="890"/>
      <c r="AB3858" s="891"/>
      <c r="AC3858" s="890"/>
      <c r="AD3858" s="891"/>
      <c r="AE3858" s="164"/>
      <c r="AF3858" s="164"/>
      <c r="AG3858" s="199">
        <f t="shared" si="1432"/>
        <v>0</v>
      </c>
      <c r="AH3858" s="219" t="b">
        <f t="shared" si="1433"/>
        <v>0</v>
      </c>
      <c r="AI3858" s="198" t="str">
        <f t="shared" si="1434"/>
        <v/>
      </c>
      <c r="AJ3858" s="219" t="b">
        <f t="shared" si="1435"/>
        <v>0</v>
      </c>
      <c r="AK3858" s="198" t="str">
        <f t="shared" si="1436"/>
        <v/>
      </c>
      <c r="AL3858" s="219" t="b">
        <f t="shared" si="1437"/>
        <v>0</v>
      </c>
      <c r="AM3858" s="351">
        <f t="shared" si="1438"/>
        <v>0</v>
      </c>
      <c r="AN3858" s="164"/>
      <c r="AO3858" s="164"/>
      <c r="AP3858" s="164"/>
      <c r="AQ3858" s="402">
        <f t="shared" si="1439"/>
        <v>0</v>
      </c>
      <c r="AR3858" s="370" t="str">
        <f>IF(AQ3858=0,"",
IF(SUM($AQ$3585:AQ3858)=1,AS3858,
IF($AQ$5285&gt;SUM($AQ$3585:AQ3858),_xlfn.CONCAT(", ",AS3858),
IF($AQ$5285=SUM($AQ$3585:AQ3858),_xlfn.CONCAT(" y ",AS3858)))))</f>
        <v/>
      </c>
      <c r="AS3858" s="156" t="s">
        <v>6333</v>
      </c>
    </row>
    <row r="3859" spans="1:45" ht="15" customHeight="1">
      <c r="A3859" s="57"/>
      <c r="B3859" s="26"/>
      <c r="C3859" s="716" t="s">
        <v>6334</v>
      </c>
      <c r="D3859" s="716"/>
      <c r="E3859" s="941"/>
      <c r="F3859" s="942"/>
      <c r="G3859" s="942"/>
      <c r="H3859" s="943"/>
      <c r="I3859" s="940"/>
      <c r="J3859" s="940"/>
      <c r="K3859" s="940"/>
      <c r="L3859" s="940"/>
      <c r="M3859" s="940"/>
      <c r="N3859" s="940"/>
      <c r="O3859" s="940"/>
      <c r="P3859" s="940"/>
      <c r="Q3859" s="890"/>
      <c r="R3859" s="891"/>
      <c r="S3859" s="890"/>
      <c r="T3859" s="891"/>
      <c r="U3859" s="890"/>
      <c r="V3859" s="891"/>
      <c r="W3859" s="890"/>
      <c r="X3859" s="891"/>
      <c r="Y3859" s="890"/>
      <c r="Z3859" s="891"/>
      <c r="AA3859" s="890"/>
      <c r="AB3859" s="891"/>
      <c r="AC3859" s="890"/>
      <c r="AD3859" s="891"/>
      <c r="AE3859" s="164"/>
      <c r="AF3859" s="164"/>
      <c r="AG3859" s="199">
        <f t="shared" si="1432"/>
        <v>0</v>
      </c>
      <c r="AH3859" s="219" t="b">
        <f t="shared" si="1433"/>
        <v>0</v>
      </c>
      <c r="AI3859" s="198" t="str">
        <f t="shared" si="1434"/>
        <v/>
      </c>
      <c r="AJ3859" s="219" t="b">
        <f t="shared" si="1435"/>
        <v>0</v>
      </c>
      <c r="AK3859" s="198" t="str">
        <f t="shared" si="1436"/>
        <v/>
      </c>
      <c r="AL3859" s="219" t="b">
        <f t="shared" si="1437"/>
        <v>0</v>
      </c>
      <c r="AM3859" s="351">
        <f t="shared" si="1438"/>
        <v>0</v>
      </c>
      <c r="AN3859" s="164"/>
      <c r="AO3859" s="164"/>
      <c r="AP3859" s="164"/>
      <c r="AQ3859" s="402">
        <f t="shared" si="1439"/>
        <v>0</v>
      </c>
      <c r="AR3859" s="370" t="str">
        <f>IF(AQ3859=0,"",
IF(SUM($AQ$3585:AQ3859)=1,AS3859,
IF($AQ$5285&gt;SUM($AQ$3585:AQ3859),_xlfn.CONCAT(", ",AS3859),
IF($AQ$5285=SUM($AQ$3585:AQ3859),_xlfn.CONCAT(" y ",AS3859)))))</f>
        <v/>
      </c>
      <c r="AS3859" s="156" t="s">
        <v>6335</v>
      </c>
    </row>
    <row r="3860" spans="1:45" ht="15" customHeight="1">
      <c r="A3860" s="57"/>
      <c r="B3860" s="26"/>
      <c r="C3860" s="716" t="s">
        <v>6336</v>
      </c>
      <c r="D3860" s="716"/>
      <c r="E3860" s="941"/>
      <c r="F3860" s="942"/>
      <c r="G3860" s="942"/>
      <c r="H3860" s="943"/>
      <c r="I3860" s="940"/>
      <c r="J3860" s="940"/>
      <c r="K3860" s="940"/>
      <c r="L3860" s="940"/>
      <c r="M3860" s="940"/>
      <c r="N3860" s="940"/>
      <c r="O3860" s="940"/>
      <c r="P3860" s="940"/>
      <c r="Q3860" s="890"/>
      <c r="R3860" s="891"/>
      <c r="S3860" s="890"/>
      <c r="T3860" s="891"/>
      <c r="U3860" s="890"/>
      <c r="V3860" s="891"/>
      <c r="W3860" s="890"/>
      <c r="X3860" s="891"/>
      <c r="Y3860" s="890"/>
      <c r="Z3860" s="891"/>
      <c r="AA3860" s="890"/>
      <c r="AB3860" s="891"/>
      <c r="AC3860" s="890"/>
      <c r="AD3860" s="891"/>
      <c r="AE3860" s="164"/>
      <c r="AF3860" s="164"/>
      <c r="AG3860" s="199">
        <f t="shared" si="1432"/>
        <v>0</v>
      </c>
      <c r="AH3860" s="219" t="b">
        <f t="shared" si="1433"/>
        <v>0</v>
      </c>
      <c r="AI3860" s="198" t="str">
        <f t="shared" si="1434"/>
        <v/>
      </c>
      <c r="AJ3860" s="219" t="b">
        <f t="shared" si="1435"/>
        <v>0</v>
      </c>
      <c r="AK3860" s="198" t="str">
        <f t="shared" si="1436"/>
        <v/>
      </c>
      <c r="AL3860" s="219" t="b">
        <f t="shared" si="1437"/>
        <v>0</v>
      </c>
      <c r="AM3860" s="351">
        <f t="shared" si="1438"/>
        <v>0</v>
      </c>
      <c r="AN3860" s="164"/>
      <c r="AO3860" s="164"/>
      <c r="AP3860" s="164"/>
      <c r="AQ3860" s="402">
        <f t="shared" si="1439"/>
        <v>0</v>
      </c>
      <c r="AR3860" s="370" t="str">
        <f>IF(AQ3860=0,"",
IF(SUM($AQ$3585:AQ3860)=1,AS3860,
IF($AQ$5285&gt;SUM($AQ$3585:AQ3860),_xlfn.CONCAT(", ",AS3860),
IF($AQ$5285=SUM($AQ$3585:AQ3860),_xlfn.CONCAT(" y ",AS3860)))))</f>
        <v/>
      </c>
      <c r="AS3860" s="156" t="s">
        <v>6337</v>
      </c>
    </row>
    <row r="3861" spans="1:45" ht="15" customHeight="1">
      <c r="A3861" s="57"/>
      <c r="B3861" s="26"/>
      <c r="C3861" s="716" t="s">
        <v>6338</v>
      </c>
      <c r="D3861" s="716"/>
      <c r="E3861" s="941"/>
      <c r="F3861" s="942"/>
      <c r="G3861" s="942"/>
      <c r="H3861" s="943"/>
      <c r="I3861" s="940"/>
      <c r="J3861" s="940"/>
      <c r="K3861" s="940"/>
      <c r="L3861" s="940"/>
      <c r="M3861" s="940"/>
      <c r="N3861" s="940"/>
      <c r="O3861" s="940"/>
      <c r="P3861" s="940"/>
      <c r="Q3861" s="890"/>
      <c r="R3861" s="891"/>
      <c r="S3861" s="890"/>
      <c r="T3861" s="891"/>
      <c r="U3861" s="890"/>
      <c r="V3861" s="891"/>
      <c r="W3861" s="890"/>
      <c r="X3861" s="891"/>
      <c r="Y3861" s="890"/>
      <c r="Z3861" s="891"/>
      <c r="AA3861" s="890"/>
      <c r="AB3861" s="891"/>
      <c r="AC3861" s="890"/>
      <c r="AD3861" s="891"/>
      <c r="AE3861" s="164"/>
      <c r="AF3861" s="164"/>
      <c r="AG3861" s="199">
        <f t="shared" si="1432"/>
        <v>0</v>
      </c>
      <c r="AH3861" s="219" t="b">
        <f t="shared" si="1433"/>
        <v>0</v>
      </c>
      <c r="AI3861" s="198" t="str">
        <f t="shared" si="1434"/>
        <v/>
      </c>
      <c r="AJ3861" s="219" t="b">
        <f t="shared" si="1435"/>
        <v>0</v>
      </c>
      <c r="AK3861" s="198" t="str">
        <f t="shared" si="1436"/>
        <v/>
      </c>
      <c r="AL3861" s="219" t="b">
        <f t="shared" si="1437"/>
        <v>0</v>
      </c>
      <c r="AM3861" s="351">
        <f t="shared" si="1438"/>
        <v>0</v>
      </c>
      <c r="AN3861" s="164"/>
      <c r="AO3861" s="164"/>
      <c r="AP3861" s="164"/>
      <c r="AQ3861" s="402">
        <f t="shared" si="1439"/>
        <v>0</v>
      </c>
      <c r="AR3861" s="370" t="str">
        <f>IF(AQ3861=0,"",
IF(SUM($AQ$3585:AQ3861)=1,AS3861,
IF($AQ$5285&gt;SUM($AQ$3585:AQ3861),_xlfn.CONCAT(", ",AS3861),
IF($AQ$5285=SUM($AQ$3585:AQ3861),_xlfn.CONCAT(" y ",AS3861)))))</f>
        <v/>
      </c>
      <c r="AS3861" s="156" t="s">
        <v>6339</v>
      </c>
    </row>
    <row r="3862" spans="1:45" ht="15" customHeight="1">
      <c r="A3862" s="57"/>
      <c r="B3862" s="26"/>
      <c r="C3862" s="716" t="s">
        <v>6340</v>
      </c>
      <c r="D3862" s="716"/>
      <c r="E3862" s="941"/>
      <c r="F3862" s="942"/>
      <c r="G3862" s="942"/>
      <c r="H3862" s="943"/>
      <c r="I3862" s="940"/>
      <c r="J3862" s="940"/>
      <c r="K3862" s="940"/>
      <c r="L3862" s="940"/>
      <c r="M3862" s="940"/>
      <c r="N3862" s="940"/>
      <c r="O3862" s="940"/>
      <c r="P3862" s="940"/>
      <c r="Q3862" s="890"/>
      <c r="R3862" s="891"/>
      <c r="S3862" s="890"/>
      <c r="T3862" s="891"/>
      <c r="U3862" s="890"/>
      <c r="V3862" s="891"/>
      <c r="W3862" s="890"/>
      <c r="X3862" s="891"/>
      <c r="Y3862" s="890"/>
      <c r="Z3862" s="891"/>
      <c r="AA3862" s="890"/>
      <c r="AB3862" s="891"/>
      <c r="AC3862" s="890"/>
      <c r="AD3862" s="891"/>
      <c r="AE3862" s="164"/>
      <c r="AF3862" s="164"/>
      <c r="AG3862" s="199">
        <f t="shared" si="1432"/>
        <v>0</v>
      </c>
      <c r="AH3862" s="219" t="b">
        <f t="shared" si="1433"/>
        <v>0</v>
      </c>
      <c r="AI3862" s="198" t="str">
        <f t="shared" si="1434"/>
        <v/>
      </c>
      <c r="AJ3862" s="219" t="b">
        <f t="shared" si="1435"/>
        <v>0</v>
      </c>
      <c r="AK3862" s="198" t="str">
        <f t="shared" si="1436"/>
        <v/>
      </c>
      <c r="AL3862" s="219" t="b">
        <f t="shared" si="1437"/>
        <v>0</v>
      </c>
      <c r="AM3862" s="351">
        <f t="shared" si="1438"/>
        <v>0</v>
      </c>
      <c r="AN3862" s="164"/>
      <c r="AO3862" s="164"/>
      <c r="AP3862" s="164"/>
      <c r="AQ3862" s="402">
        <f t="shared" si="1439"/>
        <v>0</v>
      </c>
      <c r="AR3862" s="370" t="str">
        <f>IF(AQ3862=0,"",
IF(SUM($AQ$3585:AQ3862)=1,AS3862,
IF($AQ$5285&gt;SUM($AQ$3585:AQ3862),_xlfn.CONCAT(", ",AS3862),
IF($AQ$5285=SUM($AQ$3585:AQ3862),_xlfn.CONCAT(" y ",AS3862)))))</f>
        <v/>
      </c>
      <c r="AS3862" s="156" t="s">
        <v>6341</v>
      </c>
    </row>
    <row r="3863" spans="1:45" ht="15" customHeight="1">
      <c r="A3863" s="57"/>
      <c r="B3863" s="26"/>
      <c r="C3863" s="716" t="s">
        <v>6342</v>
      </c>
      <c r="D3863" s="716"/>
      <c r="E3863" s="941"/>
      <c r="F3863" s="942"/>
      <c r="G3863" s="942"/>
      <c r="H3863" s="943"/>
      <c r="I3863" s="940"/>
      <c r="J3863" s="940"/>
      <c r="K3863" s="940"/>
      <c r="L3863" s="940"/>
      <c r="M3863" s="940"/>
      <c r="N3863" s="940"/>
      <c r="O3863" s="940"/>
      <c r="P3863" s="940"/>
      <c r="Q3863" s="890"/>
      <c r="R3863" s="891"/>
      <c r="S3863" s="890"/>
      <c r="T3863" s="891"/>
      <c r="U3863" s="890"/>
      <c r="V3863" s="891"/>
      <c r="W3863" s="890"/>
      <c r="X3863" s="891"/>
      <c r="Y3863" s="890"/>
      <c r="Z3863" s="891"/>
      <c r="AA3863" s="890"/>
      <c r="AB3863" s="891"/>
      <c r="AC3863" s="890"/>
      <c r="AD3863" s="891"/>
      <c r="AE3863" s="164"/>
      <c r="AF3863" s="164"/>
      <c r="AG3863" s="199">
        <f t="shared" si="1432"/>
        <v>0</v>
      </c>
      <c r="AH3863" s="219" t="b">
        <f t="shared" si="1433"/>
        <v>0</v>
      </c>
      <c r="AI3863" s="198" t="str">
        <f t="shared" si="1434"/>
        <v/>
      </c>
      <c r="AJ3863" s="219" t="b">
        <f t="shared" si="1435"/>
        <v>0</v>
      </c>
      <c r="AK3863" s="198" t="str">
        <f t="shared" si="1436"/>
        <v/>
      </c>
      <c r="AL3863" s="219" t="b">
        <f t="shared" si="1437"/>
        <v>0</v>
      </c>
      <c r="AM3863" s="351">
        <f t="shared" si="1438"/>
        <v>0</v>
      </c>
      <c r="AN3863" s="164"/>
      <c r="AO3863" s="164"/>
      <c r="AP3863" s="164"/>
      <c r="AQ3863" s="402">
        <f t="shared" si="1439"/>
        <v>0</v>
      </c>
      <c r="AR3863" s="370" t="str">
        <f>IF(AQ3863=0,"",
IF(SUM($AQ$3585:AQ3863)=1,AS3863,
IF($AQ$5285&gt;SUM($AQ$3585:AQ3863),_xlfn.CONCAT(", ",AS3863),
IF($AQ$5285=SUM($AQ$3585:AQ3863),_xlfn.CONCAT(" y ",AS3863)))))</f>
        <v/>
      </c>
      <c r="AS3863" s="156" t="s">
        <v>6343</v>
      </c>
    </row>
    <row r="3864" spans="1:45" ht="15" customHeight="1">
      <c r="A3864" s="57"/>
      <c r="B3864" s="26"/>
      <c r="C3864" s="716" t="s">
        <v>6344</v>
      </c>
      <c r="D3864" s="716"/>
      <c r="E3864" s="941"/>
      <c r="F3864" s="942"/>
      <c r="G3864" s="942"/>
      <c r="H3864" s="943"/>
      <c r="I3864" s="940"/>
      <c r="J3864" s="940"/>
      <c r="K3864" s="940"/>
      <c r="L3864" s="940"/>
      <c r="M3864" s="940"/>
      <c r="N3864" s="940"/>
      <c r="O3864" s="940"/>
      <c r="P3864" s="940"/>
      <c r="Q3864" s="890"/>
      <c r="R3864" s="891"/>
      <c r="S3864" s="890"/>
      <c r="T3864" s="891"/>
      <c r="U3864" s="890"/>
      <c r="V3864" s="891"/>
      <c r="W3864" s="890"/>
      <c r="X3864" s="891"/>
      <c r="Y3864" s="890"/>
      <c r="Z3864" s="891"/>
      <c r="AA3864" s="890"/>
      <c r="AB3864" s="891"/>
      <c r="AC3864" s="890"/>
      <c r="AD3864" s="891"/>
      <c r="AE3864" s="164"/>
      <c r="AF3864" s="164"/>
      <c r="AG3864" s="199">
        <f t="shared" si="1432"/>
        <v>0</v>
      </c>
      <c r="AH3864" s="219" t="b">
        <f t="shared" si="1433"/>
        <v>0</v>
      </c>
      <c r="AI3864" s="198" t="str">
        <f t="shared" si="1434"/>
        <v/>
      </c>
      <c r="AJ3864" s="219" t="b">
        <f t="shared" si="1435"/>
        <v>0</v>
      </c>
      <c r="AK3864" s="198" t="str">
        <f t="shared" si="1436"/>
        <v/>
      </c>
      <c r="AL3864" s="219" t="b">
        <f t="shared" si="1437"/>
        <v>0</v>
      </c>
      <c r="AM3864" s="351">
        <f t="shared" si="1438"/>
        <v>0</v>
      </c>
      <c r="AN3864" s="164"/>
      <c r="AO3864" s="164"/>
      <c r="AP3864" s="164"/>
      <c r="AQ3864" s="402">
        <f t="shared" si="1439"/>
        <v>0</v>
      </c>
      <c r="AR3864" s="370" t="str">
        <f>IF(AQ3864=0,"",
IF(SUM($AQ$3585:AQ3864)=1,AS3864,
IF($AQ$5285&gt;SUM($AQ$3585:AQ3864),_xlfn.CONCAT(", ",AS3864),
IF($AQ$5285=SUM($AQ$3585:AQ3864),_xlfn.CONCAT(" y ",AS3864)))))</f>
        <v/>
      </c>
      <c r="AS3864" s="156" t="s">
        <v>6345</v>
      </c>
    </row>
    <row r="3865" spans="1:45" ht="15" customHeight="1">
      <c r="A3865" s="57"/>
      <c r="B3865" s="26"/>
      <c r="C3865" s="716" t="s">
        <v>6346</v>
      </c>
      <c r="D3865" s="716"/>
      <c r="E3865" s="941"/>
      <c r="F3865" s="942"/>
      <c r="G3865" s="942"/>
      <c r="H3865" s="943"/>
      <c r="I3865" s="940"/>
      <c r="J3865" s="940"/>
      <c r="K3865" s="940"/>
      <c r="L3865" s="940"/>
      <c r="M3865" s="940"/>
      <c r="N3865" s="940"/>
      <c r="O3865" s="940"/>
      <c r="P3865" s="940"/>
      <c r="Q3865" s="890"/>
      <c r="R3865" s="891"/>
      <c r="S3865" s="890"/>
      <c r="T3865" s="891"/>
      <c r="U3865" s="890"/>
      <c r="V3865" s="891"/>
      <c r="W3865" s="890"/>
      <c r="X3865" s="891"/>
      <c r="Y3865" s="890"/>
      <c r="Z3865" s="891"/>
      <c r="AA3865" s="890"/>
      <c r="AB3865" s="891"/>
      <c r="AC3865" s="890"/>
      <c r="AD3865" s="891"/>
      <c r="AE3865" s="164"/>
      <c r="AF3865" s="164"/>
      <c r="AG3865" s="199">
        <f t="shared" si="1432"/>
        <v>0</v>
      </c>
      <c r="AH3865" s="219" t="b">
        <f t="shared" si="1433"/>
        <v>0</v>
      </c>
      <c r="AI3865" s="198" t="str">
        <f t="shared" si="1434"/>
        <v/>
      </c>
      <c r="AJ3865" s="219" t="b">
        <f t="shared" si="1435"/>
        <v>0</v>
      </c>
      <c r="AK3865" s="198" t="str">
        <f t="shared" si="1436"/>
        <v/>
      </c>
      <c r="AL3865" s="219" t="b">
        <f t="shared" si="1437"/>
        <v>0</v>
      </c>
      <c r="AM3865" s="351">
        <f t="shared" si="1438"/>
        <v>0</v>
      </c>
      <c r="AN3865" s="164"/>
      <c r="AO3865" s="164"/>
      <c r="AP3865" s="164"/>
      <c r="AQ3865" s="402">
        <f t="shared" si="1439"/>
        <v>0</v>
      </c>
      <c r="AR3865" s="370" t="str">
        <f>IF(AQ3865=0,"",
IF(SUM($AQ$3585:AQ3865)=1,AS3865,
IF($AQ$5285&gt;SUM($AQ$3585:AQ3865),_xlfn.CONCAT(", ",AS3865),
IF($AQ$5285=SUM($AQ$3585:AQ3865),_xlfn.CONCAT(" y ",AS3865)))))</f>
        <v/>
      </c>
      <c r="AS3865" s="156" t="s">
        <v>6347</v>
      </c>
    </row>
    <row r="3866" spans="1:45" ht="15" customHeight="1">
      <c r="A3866" s="57"/>
      <c r="B3866" s="26"/>
      <c r="C3866" s="716" t="s">
        <v>6348</v>
      </c>
      <c r="D3866" s="716"/>
      <c r="E3866" s="941"/>
      <c r="F3866" s="942"/>
      <c r="G3866" s="942"/>
      <c r="H3866" s="943"/>
      <c r="I3866" s="940"/>
      <c r="J3866" s="940"/>
      <c r="K3866" s="940"/>
      <c r="L3866" s="940"/>
      <c r="M3866" s="940"/>
      <c r="N3866" s="940"/>
      <c r="O3866" s="940"/>
      <c r="P3866" s="940"/>
      <c r="Q3866" s="890"/>
      <c r="R3866" s="891"/>
      <c r="S3866" s="890"/>
      <c r="T3866" s="891"/>
      <c r="U3866" s="890"/>
      <c r="V3866" s="891"/>
      <c r="W3866" s="890"/>
      <c r="X3866" s="891"/>
      <c r="Y3866" s="890"/>
      <c r="Z3866" s="891"/>
      <c r="AA3866" s="890"/>
      <c r="AB3866" s="891"/>
      <c r="AC3866" s="890"/>
      <c r="AD3866" s="891"/>
      <c r="AE3866" s="164"/>
      <c r="AF3866" s="164"/>
      <c r="AG3866" s="199">
        <f t="shared" si="1432"/>
        <v>0</v>
      </c>
      <c r="AH3866" s="219" t="b">
        <f t="shared" si="1433"/>
        <v>0</v>
      </c>
      <c r="AI3866" s="198" t="str">
        <f t="shared" si="1434"/>
        <v/>
      </c>
      <c r="AJ3866" s="219" t="b">
        <f t="shared" si="1435"/>
        <v>0</v>
      </c>
      <c r="AK3866" s="198" t="str">
        <f t="shared" si="1436"/>
        <v/>
      </c>
      <c r="AL3866" s="219" t="b">
        <f t="shared" si="1437"/>
        <v>0</v>
      </c>
      <c r="AM3866" s="351">
        <f t="shared" si="1438"/>
        <v>0</v>
      </c>
      <c r="AN3866" s="164"/>
      <c r="AO3866" s="164"/>
      <c r="AP3866" s="164"/>
      <c r="AQ3866" s="402">
        <f t="shared" si="1439"/>
        <v>0</v>
      </c>
      <c r="AR3866" s="370" t="str">
        <f>IF(AQ3866=0,"",
IF(SUM($AQ$3585:AQ3866)=1,AS3866,
IF($AQ$5285&gt;SUM($AQ$3585:AQ3866),_xlfn.CONCAT(", ",AS3866),
IF($AQ$5285=SUM($AQ$3585:AQ3866),_xlfn.CONCAT(" y ",AS3866)))))</f>
        <v/>
      </c>
      <c r="AS3866" s="156" t="s">
        <v>6349</v>
      </c>
    </row>
    <row r="3867" spans="1:45" ht="15" customHeight="1">
      <c r="A3867" s="57"/>
      <c r="B3867" s="26"/>
      <c r="C3867" s="716" t="s">
        <v>6350</v>
      </c>
      <c r="D3867" s="716"/>
      <c r="E3867" s="941"/>
      <c r="F3867" s="942"/>
      <c r="G3867" s="942"/>
      <c r="H3867" s="943"/>
      <c r="I3867" s="940"/>
      <c r="J3867" s="940"/>
      <c r="K3867" s="940"/>
      <c r="L3867" s="940"/>
      <c r="M3867" s="940"/>
      <c r="N3867" s="940"/>
      <c r="O3867" s="940"/>
      <c r="P3867" s="940"/>
      <c r="Q3867" s="890"/>
      <c r="R3867" s="891"/>
      <c r="S3867" s="890"/>
      <c r="T3867" s="891"/>
      <c r="U3867" s="890"/>
      <c r="V3867" s="891"/>
      <c r="W3867" s="890"/>
      <c r="X3867" s="891"/>
      <c r="Y3867" s="890"/>
      <c r="Z3867" s="891"/>
      <c r="AA3867" s="890"/>
      <c r="AB3867" s="891"/>
      <c r="AC3867" s="890"/>
      <c r="AD3867" s="891"/>
      <c r="AE3867" s="164"/>
      <c r="AF3867" s="164"/>
      <c r="AG3867" s="199">
        <f t="shared" si="1432"/>
        <v>0</v>
      </c>
      <c r="AH3867" s="219" t="b">
        <f t="shared" si="1433"/>
        <v>0</v>
      </c>
      <c r="AI3867" s="198" t="str">
        <f t="shared" si="1434"/>
        <v/>
      </c>
      <c r="AJ3867" s="219" t="b">
        <f t="shared" si="1435"/>
        <v>0</v>
      </c>
      <c r="AK3867" s="198" t="str">
        <f t="shared" si="1436"/>
        <v/>
      </c>
      <c r="AL3867" s="219" t="b">
        <f t="shared" si="1437"/>
        <v>0</v>
      </c>
      <c r="AM3867" s="351">
        <f t="shared" si="1438"/>
        <v>0</v>
      </c>
      <c r="AN3867" s="164"/>
      <c r="AO3867" s="164"/>
      <c r="AP3867" s="164"/>
      <c r="AQ3867" s="402">
        <f t="shared" si="1439"/>
        <v>0</v>
      </c>
      <c r="AR3867" s="370" t="str">
        <f>IF(AQ3867=0,"",
IF(SUM($AQ$3585:AQ3867)=1,AS3867,
IF($AQ$5285&gt;SUM($AQ$3585:AQ3867),_xlfn.CONCAT(", ",AS3867),
IF($AQ$5285=SUM($AQ$3585:AQ3867),_xlfn.CONCAT(" y ",AS3867)))))</f>
        <v/>
      </c>
      <c r="AS3867" s="156" t="s">
        <v>6351</v>
      </c>
    </row>
    <row r="3868" spans="1:45" ht="15" customHeight="1">
      <c r="A3868" s="57"/>
      <c r="B3868" s="26"/>
      <c r="C3868" s="716" t="s">
        <v>6352</v>
      </c>
      <c r="D3868" s="716"/>
      <c r="E3868" s="941"/>
      <c r="F3868" s="942"/>
      <c r="G3868" s="942"/>
      <c r="H3868" s="943"/>
      <c r="I3868" s="940"/>
      <c r="J3868" s="940"/>
      <c r="K3868" s="940"/>
      <c r="L3868" s="940"/>
      <c r="M3868" s="940"/>
      <c r="N3868" s="940"/>
      <c r="O3868" s="940"/>
      <c r="P3868" s="940"/>
      <c r="Q3868" s="890"/>
      <c r="R3868" s="891"/>
      <c r="S3868" s="890"/>
      <c r="T3868" s="891"/>
      <c r="U3868" s="890"/>
      <c r="V3868" s="891"/>
      <c r="W3868" s="890"/>
      <c r="X3868" s="891"/>
      <c r="Y3868" s="890"/>
      <c r="Z3868" s="891"/>
      <c r="AA3868" s="890"/>
      <c r="AB3868" s="891"/>
      <c r="AC3868" s="890"/>
      <c r="AD3868" s="891"/>
      <c r="AE3868" s="164"/>
      <c r="AF3868" s="164"/>
      <c r="AG3868" s="199">
        <f t="shared" si="1432"/>
        <v>0</v>
      </c>
      <c r="AH3868" s="219" t="b">
        <f t="shared" si="1433"/>
        <v>0</v>
      </c>
      <c r="AI3868" s="198" t="str">
        <f t="shared" si="1434"/>
        <v/>
      </c>
      <c r="AJ3868" s="219" t="b">
        <f t="shared" si="1435"/>
        <v>0</v>
      </c>
      <c r="AK3868" s="198" t="str">
        <f t="shared" si="1436"/>
        <v/>
      </c>
      <c r="AL3868" s="219" t="b">
        <f t="shared" si="1437"/>
        <v>0</v>
      </c>
      <c r="AM3868" s="351">
        <f t="shared" si="1438"/>
        <v>0</v>
      </c>
      <c r="AN3868" s="164"/>
      <c r="AO3868" s="164"/>
      <c r="AP3868" s="164"/>
      <c r="AQ3868" s="402">
        <f t="shared" si="1439"/>
        <v>0</v>
      </c>
      <c r="AR3868" s="370" t="str">
        <f>IF(AQ3868=0,"",
IF(SUM($AQ$3585:AQ3868)=1,AS3868,
IF($AQ$5285&gt;SUM($AQ$3585:AQ3868),_xlfn.CONCAT(", ",AS3868),
IF($AQ$5285=SUM($AQ$3585:AQ3868),_xlfn.CONCAT(" y ",AS3868)))))</f>
        <v/>
      </c>
      <c r="AS3868" s="156" t="s">
        <v>6353</v>
      </c>
    </row>
    <row r="3869" spans="1:45" ht="15" customHeight="1">
      <c r="A3869" s="57"/>
      <c r="B3869" s="26"/>
      <c r="C3869" s="716" t="s">
        <v>6354</v>
      </c>
      <c r="D3869" s="716"/>
      <c r="E3869" s="941"/>
      <c r="F3869" s="942"/>
      <c r="G3869" s="942"/>
      <c r="H3869" s="943"/>
      <c r="I3869" s="940"/>
      <c r="J3869" s="940"/>
      <c r="K3869" s="940"/>
      <c r="L3869" s="940"/>
      <c r="M3869" s="940"/>
      <c r="N3869" s="940"/>
      <c r="O3869" s="940"/>
      <c r="P3869" s="940"/>
      <c r="Q3869" s="890"/>
      <c r="R3869" s="891"/>
      <c r="S3869" s="890"/>
      <c r="T3869" s="891"/>
      <c r="U3869" s="890"/>
      <c r="V3869" s="891"/>
      <c r="W3869" s="890"/>
      <c r="X3869" s="891"/>
      <c r="Y3869" s="890"/>
      <c r="Z3869" s="891"/>
      <c r="AA3869" s="890"/>
      <c r="AB3869" s="891"/>
      <c r="AC3869" s="890"/>
      <c r="AD3869" s="891"/>
      <c r="AE3869" s="164"/>
      <c r="AF3869" s="164"/>
      <c r="AG3869" s="199">
        <f t="shared" si="1432"/>
        <v>0</v>
      </c>
      <c r="AH3869" s="219" t="b">
        <f t="shared" si="1433"/>
        <v>0</v>
      </c>
      <c r="AI3869" s="198" t="str">
        <f t="shared" si="1434"/>
        <v/>
      </c>
      <c r="AJ3869" s="219" t="b">
        <f t="shared" si="1435"/>
        <v>0</v>
      </c>
      <c r="AK3869" s="198" t="str">
        <f t="shared" si="1436"/>
        <v/>
      </c>
      <c r="AL3869" s="219" t="b">
        <f t="shared" si="1437"/>
        <v>0</v>
      </c>
      <c r="AM3869" s="351">
        <f t="shared" si="1438"/>
        <v>0</v>
      </c>
      <c r="AN3869" s="164"/>
      <c r="AO3869" s="164"/>
      <c r="AP3869" s="164"/>
      <c r="AQ3869" s="402">
        <f t="shared" si="1439"/>
        <v>0</v>
      </c>
      <c r="AR3869" s="370" t="str">
        <f>IF(AQ3869=0,"",
IF(SUM($AQ$3585:AQ3869)=1,AS3869,
IF($AQ$5285&gt;SUM($AQ$3585:AQ3869),_xlfn.CONCAT(", ",AS3869),
IF($AQ$5285=SUM($AQ$3585:AQ3869),_xlfn.CONCAT(" y ",AS3869)))))</f>
        <v/>
      </c>
      <c r="AS3869" s="156" t="s">
        <v>6355</v>
      </c>
    </row>
    <row r="3870" spans="1:45" ht="15" customHeight="1">
      <c r="A3870" s="57"/>
      <c r="B3870" s="26"/>
      <c r="C3870" s="716" t="s">
        <v>6356</v>
      </c>
      <c r="D3870" s="716"/>
      <c r="E3870" s="941"/>
      <c r="F3870" s="942"/>
      <c r="G3870" s="942"/>
      <c r="H3870" s="943"/>
      <c r="I3870" s="940"/>
      <c r="J3870" s="940"/>
      <c r="K3870" s="940"/>
      <c r="L3870" s="940"/>
      <c r="M3870" s="940"/>
      <c r="N3870" s="940"/>
      <c r="O3870" s="940"/>
      <c r="P3870" s="940"/>
      <c r="Q3870" s="890"/>
      <c r="R3870" s="891"/>
      <c r="S3870" s="890"/>
      <c r="T3870" s="891"/>
      <c r="U3870" s="890"/>
      <c r="V3870" s="891"/>
      <c r="W3870" s="890"/>
      <c r="X3870" s="891"/>
      <c r="Y3870" s="890"/>
      <c r="Z3870" s="891"/>
      <c r="AA3870" s="890"/>
      <c r="AB3870" s="891"/>
      <c r="AC3870" s="890"/>
      <c r="AD3870" s="891"/>
      <c r="AE3870" s="164"/>
      <c r="AF3870" s="164"/>
      <c r="AG3870" s="199">
        <f t="shared" si="1432"/>
        <v>0</v>
      </c>
      <c r="AH3870" s="219" t="b">
        <f t="shared" si="1433"/>
        <v>0</v>
      </c>
      <c r="AI3870" s="198" t="str">
        <f t="shared" si="1434"/>
        <v/>
      </c>
      <c r="AJ3870" s="219" t="b">
        <f t="shared" si="1435"/>
        <v>0</v>
      </c>
      <c r="AK3870" s="198" t="str">
        <f t="shared" si="1436"/>
        <v/>
      </c>
      <c r="AL3870" s="219" t="b">
        <f t="shared" si="1437"/>
        <v>0</v>
      </c>
      <c r="AM3870" s="351">
        <f t="shared" si="1438"/>
        <v>0</v>
      </c>
      <c r="AN3870" s="164"/>
      <c r="AO3870" s="164"/>
      <c r="AP3870" s="164"/>
      <c r="AQ3870" s="402">
        <f t="shared" si="1439"/>
        <v>0</v>
      </c>
      <c r="AR3870" s="370" t="str">
        <f>IF(AQ3870=0,"",
IF(SUM($AQ$3585:AQ3870)=1,AS3870,
IF($AQ$5285&gt;SUM($AQ$3585:AQ3870),_xlfn.CONCAT(", ",AS3870),
IF($AQ$5285=SUM($AQ$3585:AQ3870),_xlfn.CONCAT(" y ",AS3870)))))</f>
        <v/>
      </c>
      <c r="AS3870" s="156" t="s">
        <v>6357</v>
      </c>
    </row>
    <row r="3871" spans="1:45" ht="15" customHeight="1">
      <c r="A3871" s="57"/>
      <c r="B3871" s="26"/>
      <c r="C3871" s="716" t="s">
        <v>6358</v>
      </c>
      <c r="D3871" s="716"/>
      <c r="E3871" s="941"/>
      <c r="F3871" s="942"/>
      <c r="G3871" s="942"/>
      <c r="H3871" s="943"/>
      <c r="I3871" s="940"/>
      <c r="J3871" s="940"/>
      <c r="K3871" s="940"/>
      <c r="L3871" s="940"/>
      <c r="M3871" s="940"/>
      <c r="N3871" s="940"/>
      <c r="O3871" s="940"/>
      <c r="P3871" s="940"/>
      <c r="Q3871" s="890"/>
      <c r="R3871" s="891"/>
      <c r="S3871" s="890"/>
      <c r="T3871" s="891"/>
      <c r="U3871" s="890"/>
      <c r="V3871" s="891"/>
      <c r="W3871" s="890"/>
      <c r="X3871" s="891"/>
      <c r="Y3871" s="890"/>
      <c r="Z3871" s="891"/>
      <c r="AA3871" s="890"/>
      <c r="AB3871" s="891"/>
      <c r="AC3871" s="890"/>
      <c r="AD3871" s="891"/>
      <c r="AE3871" s="164"/>
      <c r="AF3871" s="164"/>
      <c r="AG3871" s="199">
        <f t="shared" si="1432"/>
        <v>0</v>
      </c>
      <c r="AH3871" s="219" t="b">
        <f t="shared" si="1433"/>
        <v>0</v>
      </c>
      <c r="AI3871" s="198" t="str">
        <f t="shared" si="1434"/>
        <v/>
      </c>
      <c r="AJ3871" s="219" t="b">
        <f t="shared" si="1435"/>
        <v>0</v>
      </c>
      <c r="AK3871" s="198" t="str">
        <f t="shared" si="1436"/>
        <v/>
      </c>
      <c r="AL3871" s="219" t="b">
        <f t="shared" si="1437"/>
        <v>0</v>
      </c>
      <c r="AM3871" s="351">
        <f t="shared" si="1438"/>
        <v>0</v>
      </c>
      <c r="AN3871" s="164"/>
      <c r="AO3871" s="164"/>
      <c r="AP3871" s="164"/>
      <c r="AQ3871" s="402">
        <f t="shared" si="1439"/>
        <v>0</v>
      </c>
      <c r="AR3871" s="370" t="str">
        <f>IF(AQ3871=0,"",
IF(SUM($AQ$3585:AQ3871)=1,AS3871,
IF($AQ$5285&gt;SUM($AQ$3585:AQ3871),_xlfn.CONCAT(", ",AS3871),
IF($AQ$5285=SUM($AQ$3585:AQ3871),_xlfn.CONCAT(" y ",AS3871)))))</f>
        <v/>
      </c>
      <c r="AS3871" s="156" t="s">
        <v>6359</v>
      </c>
    </row>
    <row r="3872" spans="1:45" ht="15" customHeight="1">
      <c r="A3872" s="57"/>
      <c r="B3872" s="26"/>
      <c r="C3872" s="716" t="s">
        <v>6360</v>
      </c>
      <c r="D3872" s="716"/>
      <c r="E3872" s="941"/>
      <c r="F3872" s="942"/>
      <c r="G3872" s="942"/>
      <c r="H3872" s="943"/>
      <c r="I3872" s="940"/>
      <c r="J3872" s="940"/>
      <c r="K3872" s="940"/>
      <c r="L3872" s="940"/>
      <c r="M3872" s="940"/>
      <c r="N3872" s="940"/>
      <c r="O3872" s="940"/>
      <c r="P3872" s="940"/>
      <c r="Q3872" s="890"/>
      <c r="R3872" s="891"/>
      <c r="S3872" s="890"/>
      <c r="T3872" s="891"/>
      <c r="U3872" s="890"/>
      <c r="V3872" s="891"/>
      <c r="W3872" s="890"/>
      <c r="X3872" s="891"/>
      <c r="Y3872" s="890"/>
      <c r="Z3872" s="891"/>
      <c r="AA3872" s="890"/>
      <c r="AB3872" s="891"/>
      <c r="AC3872" s="890"/>
      <c r="AD3872" s="891"/>
      <c r="AE3872" s="164"/>
      <c r="AF3872" s="164"/>
      <c r="AG3872" s="199">
        <f t="shared" si="1432"/>
        <v>0</v>
      </c>
      <c r="AH3872" s="219" t="b">
        <f t="shared" si="1433"/>
        <v>0</v>
      </c>
      <c r="AI3872" s="198" t="str">
        <f t="shared" si="1434"/>
        <v/>
      </c>
      <c r="AJ3872" s="219" t="b">
        <f t="shared" si="1435"/>
        <v>0</v>
      </c>
      <c r="AK3872" s="198" t="str">
        <f t="shared" si="1436"/>
        <v/>
      </c>
      <c r="AL3872" s="219" t="b">
        <f t="shared" si="1437"/>
        <v>0</v>
      </c>
      <c r="AM3872" s="351">
        <f t="shared" si="1438"/>
        <v>0</v>
      </c>
      <c r="AN3872" s="164"/>
      <c r="AO3872" s="164"/>
      <c r="AP3872" s="164"/>
      <c r="AQ3872" s="402">
        <f t="shared" si="1439"/>
        <v>0</v>
      </c>
      <c r="AR3872" s="370" t="str">
        <f>IF(AQ3872=0,"",
IF(SUM($AQ$3585:AQ3872)=1,AS3872,
IF($AQ$5285&gt;SUM($AQ$3585:AQ3872),_xlfn.CONCAT(", ",AS3872),
IF($AQ$5285=SUM($AQ$3585:AQ3872),_xlfn.CONCAT(" y ",AS3872)))))</f>
        <v/>
      </c>
      <c r="AS3872" s="156" t="s">
        <v>6361</v>
      </c>
    </row>
    <row r="3873" spans="1:45" ht="15" customHeight="1">
      <c r="A3873" s="57"/>
      <c r="B3873" s="26"/>
      <c r="C3873" s="716" t="s">
        <v>6362</v>
      </c>
      <c r="D3873" s="716"/>
      <c r="E3873" s="941"/>
      <c r="F3873" s="942"/>
      <c r="G3873" s="942"/>
      <c r="H3873" s="943"/>
      <c r="I3873" s="940"/>
      <c r="J3873" s="940"/>
      <c r="K3873" s="940"/>
      <c r="L3873" s="940"/>
      <c r="M3873" s="940"/>
      <c r="N3873" s="940"/>
      <c r="O3873" s="940"/>
      <c r="P3873" s="940"/>
      <c r="Q3873" s="890"/>
      <c r="R3873" s="891"/>
      <c r="S3873" s="890"/>
      <c r="T3873" s="891"/>
      <c r="U3873" s="890"/>
      <c r="V3873" s="891"/>
      <c r="W3873" s="890"/>
      <c r="X3873" s="891"/>
      <c r="Y3873" s="890"/>
      <c r="Z3873" s="891"/>
      <c r="AA3873" s="890"/>
      <c r="AB3873" s="891"/>
      <c r="AC3873" s="890"/>
      <c r="AD3873" s="891"/>
      <c r="AE3873" s="164"/>
      <c r="AF3873" s="164"/>
      <c r="AG3873" s="199">
        <f t="shared" si="1432"/>
        <v>0</v>
      </c>
      <c r="AH3873" s="219" t="b">
        <f t="shared" si="1433"/>
        <v>0</v>
      </c>
      <c r="AI3873" s="198" t="str">
        <f t="shared" si="1434"/>
        <v/>
      </c>
      <c r="AJ3873" s="219" t="b">
        <f t="shared" si="1435"/>
        <v>0</v>
      </c>
      <c r="AK3873" s="198" t="str">
        <f t="shared" si="1436"/>
        <v/>
      </c>
      <c r="AL3873" s="219" t="b">
        <f t="shared" si="1437"/>
        <v>0</v>
      </c>
      <c r="AM3873" s="351">
        <f t="shared" si="1438"/>
        <v>0</v>
      </c>
      <c r="AN3873" s="164"/>
      <c r="AO3873" s="164"/>
      <c r="AP3873" s="164"/>
      <c r="AQ3873" s="402">
        <f t="shared" si="1439"/>
        <v>0</v>
      </c>
      <c r="AR3873" s="370" t="str">
        <f>IF(AQ3873=0,"",
IF(SUM($AQ$3585:AQ3873)=1,AS3873,
IF($AQ$5285&gt;SUM($AQ$3585:AQ3873),_xlfn.CONCAT(", ",AS3873),
IF($AQ$5285=SUM($AQ$3585:AQ3873),_xlfn.CONCAT(" y ",AS3873)))))</f>
        <v/>
      </c>
      <c r="AS3873" s="156" t="s">
        <v>6363</v>
      </c>
    </row>
    <row r="3874" spans="1:45" ht="15" customHeight="1">
      <c r="A3874" s="57"/>
      <c r="B3874" s="26"/>
      <c r="C3874" s="716" t="s">
        <v>6364</v>
      </c>
      <c r="D3874" s="716"/>
      <c r="E3874" s="941"/>
      <c r="F3874" s="942"/>
      <c r="G3874" s="942"/>
      <c r="H3874" s="943"/>
      <c r="I3874" s="940"/>
      <c r="J3874" s="940"/>
      <c r="K3874" s="940"/>
      <c r="L3874" s="940"/>
      <c r="M3874" s="940"/>
      <c r="N3874" s="940"/>
      <c r="O3874" s="940"/>
      <c r="P3874" s="940"/>
      <c r="Q3874" s="890"/>
      <c r="R3874" s="891"/>
      <c r="S3874" s="890"/>
      <c r="T3874" s="891"/>
      <c r="U3874" s="890"/>
      <c r="V3874" s="891"/>
      <c r="W3874" s="890"/>
      <c r="X3874" s="891"/>
      <c r="Y3874" s="890"/>
      <c r="Z3874" s="891"/>
      <c r="AA3874" s="890"/>
      <c r="AB3874" s="891"/>
      <c r="AC3874" s="890"/>
      <c r="AD3874" s="891"/>
      <c r="AE3874" s="164"/>
      <c r="AF3874" s="164"/>
      <c r="AG3874" s="199">
        <f t="shared" si="1432"/>
        <v>0</v>
      </c>
      <c r="AH3874" s="219" t="b">
        <f t="shared" si="1433"/>
        <v>0</v>
      </c>
      <c r="AI3874" s="198" t="str">
        <f t="shared" si="1434"/>
        <v/>
      </c>
      <c r="AJ3874" s="219" t="b">
        <f t="shared" si="1435"/>
        <v>0</v>
      </c>
      <c r="AK3874" s="198" t="str">
        <f t="shared" si="1436"/>
        <v/>
      </c>
      <c r="AL3874" s="219" t="b">
        <f t="shared" si="1437"/>
        <v>0</v>
      </c>
      <c r="AM3874" s="351">
        <f t="shared" si="1438"/>
        <v>0</v>
      </c>
      <c r="AN3874" s="164"/>
      <c r="AO3874" s="164"/>
      <c r="AP3874" s="164"/>
      <c r="AQ3874" s="402">
        <f t="shared" si="1439"/>
        <v>0</v>
      </c>
      <c r="AR3874" s="370" t="str">
        <f>IF(AQ3874=0,"",
IF(SUM($AQ$3585:AQ3874)=1,AS3874,
IF($AQ$5285&gt;SUM($AQ$3585:AQ3874),_xlfn.CONCAT(", ",AS3874),
IF($AQ$5285=SUM($AQ$3585:AQ3874),_xlfn.CONCAT(" y ",AS3874)))))</f>
        <v/>
      </c>
      <c r="AS3874" s="156" t="s">
        <v>6365</v>
      </c>
    </row>
    <row r="3875" spans="1:45" ht="15" customHeight="1">
      <c r="A3875" s="57"/>
      <c r="B3875" s="26"/>
      <c r="C3875" s="716" t="s">
        <v>6366</v>
      </c>
      <c r="D3875" s="716"/>
      <c r="E3875" s="941"/>
      <c r="F3875" s="942"/>
      <c r="G3875" s="942"/>
      <c r="H3875" s="943"/>
      <c r="I3875" s="940"/>
      <c r="J3875" s="940"/>
      <c r="K3875" s="940"/>
      <c r="L3875" s="940"/>
      <c r="M3875" s="940"/>
      <c r="N3875" s="940"/>
      <c r="O3875" s="940"/>
      <c r="P3875" s="940"/>
      <c r="Q3875" s="890"/>
      <c r="R3875" s="891"/>
      <c r="S3875" s="890"/>
      <c r="T3875" s="891"/>
      <c r="U3875" s="890"/>
      <c r="V3875" s="891"/>
      <c r="W3875" s="890"/>
      <c r="X3875" s="891"/>
      <c r="Y3875" s="890"/>
      <c r="Z3875" s="891"/>
      <c r="AA3875" s="890"/>
      <c r="AB3875" s="891"/>
      <c r="AC3875" s="890"/>
      <c r="AD3875" s="891"/>
      <c r="AE3875" s="164"/>
      <c r="AF3875" s="164"/>
      <c r="AG3875" s="199">
        <f t="shared" si="1432"/>
        <v>0</v>
      </c>
      <c r="AH3875" s="219" t="b">
        <f t="shared" si="1433"/>
        <v>0</v>
      </c>
      <c r="AI3875" s="198" t="str">
        <f t="shared" si="1434"/>
        <v/>
      </c>
      <c r="AJ3875" s="219" t="b">
        <f t="shared" si="1435"/>
        <v>0</v>
      </c>
      <c r="AK3875" s="198" t="str">
        <f t="shared" si="1436"/>
        <v/>
      </c>
      <c r="AL3875" s="219" t="b">
        <f t="shared" si="1437"/>
        <v>0</v>
      </c>
      <c r="AM3875" s="351">
        <f t="shared" si="1438"/>
        <v>0</v>
      </c>
      <c r="AN3875" s="164"/>
      <c r="AO3875" s="164"/>
      <c r="AP3875" s="164"/>
      <c r="AQ3875" s="402">
        <f t="shared" si="1439"/>
        <v>0</v>
      </c>
      <c r="AR3875" s="370" t="str">
        <f>IF(AQ3875=0,"",
IF(SUM($AQ$3585:AQ3875)=1,AS3875,
IF($AQ$5285&gt;SUM($AQ$3585:AQ3875),_xlfn.CONCAT(", ",AS3875),
IF($AQ$5285=SUM($AQ$3585:AQ3875),_xlfn.CONCAT(" y ",AS3875)))))</f>
        <v/>
      </c>
      <c r="AS3875" s="156" t="s">
        <v>6367</v>
      </c>
    </row>
    <row r="3876" spans="1:45" ht="15" customHeight="1">
      <c r="A3876" s="57"/>
      <c r="B3876" s="26"/>
      <c r="C3876" s="716" t="s">
        <v>6368</v>
      </c>
      <c r="D3876" s="716"/>
      <c r="E3876" s="941"/>
      <c r="F3876" s="942"/>
      <c r="G3876" s="942"/>
      <c r="H3876" s="943"/>
      <c r="I3876" s="940"/>
      <c r="J3876" s="940"/>
      <c r="K3876" s="940"/>
      <c r="L3876" s="940"/>
      <c r="M3876" s="940"/>
      <c r="N3876" s="940"/>
      <c r="O3876" s="940"/>
      <c r="P3876" s="940"/>
      <c r="Q3876" s="890"/>
      <c r="R3876" s="891"/>
      <c r="S3876" s="890"/>
      <c r="T3876" s="891"/>
      <c r="U3876" s="890"/>
      <c r="V3876" s="891"/>
      <c r="W3876" s="890"/>
      <c r="X3876" s="891"/>
      <c r="Y3876" s="890"/>
      <c r="Z3876" s="891"/>
      <c r="AA3876" s="890"/>
      <c r="AB3876" s="891"/>
      <c r="AC3876" s="890"/>
      <c r="AD3876" s="891"/>
      <c r="AE3876" s="164"/>
      <c r="AF3876" s="164"/>
      <c r="AG3876" s="199">
        <f t="shared" si="1432"/>
        <v>0</v>
      </c>
      <c r="AH3876" s="219" t="b">
        <f t="shared" si="1433"/>
        <v>0</v>
      </c>
      <c r="AI3876" s="198" t="str">
        <f t="shared" si="1434"/>
        <v/>
      </c>
      <c r="AJ3876" s="219" t="b">
        <f t="shared" si="1435"/>
        <v>0</v>
      </c>
      <c r="AK3876" s="198" t="str">
        <f t="shared" si="1436"/>
        <v/>
      </c>
      <c r="AL3876" s="219" t="b">
        <f t="shared" si="1437"/>
        <v>0</v>
      </c>
      <c r="AM3876" s="351">
        <f t="shared" si="1438"/>
        <v>0</v>
      </c>
      <c r="AN3876" s="164"/>
      <c r="AO3876" s="164"/>
      <c r="AP3876" s="164"/>
      <c r="AQ3876" s="402">
        <f t="shared" si="1439"/>
        <v>0</v>
      </c>
      <c r="AR3876" s="370" t="str">
        <f>IF(AQ3876=0,"",
IF(SUM($AQ$3585:AQ3876)=1,AS3876,
IF($AQ$5285&gt;SUM($AQ$3585:AQ3876),_xlfn.CONCAT(", ",AS3876),
IF($AQ$5285=SUM($AQ$3585:AQ3876),_xlfn.CONCAT(" y ",AS3876)))))</f>
        <v/>
      </c>
      <c r="AS3876" s="156" t="s">
        <v>6369</v>
      </c>
    </row>
    <row r="3877" spans="1:45" ht="15" customHeight="1">
      <c r="A3877" s="57"/>
      <c r="B3877" s="26"/>
      <c r="C3877" s="716" t="s">
        <v>6370</v>
      </c>
      <c r="D3877" s="716"/>
      <c r="E3877" s="941"/>
      <c r="F3877" s="942"/>
      <c r="G3877" s="942"/>
      <c r="H3877" s="943"/>
      <c r="I3877" s="940"/>
      <c r="J3877" s="940"/>
      <c r="K3877" s="940"/>
      <c r="L3877" s="940"/>
      <c r="M3877" s="940"/>
      <c r="N3877" s="940"/>
      <c r="O3877" s="940"/>
      <c r="P3877" s="940"/>
      <c r="Q3877" s="890"/>
      <c r="R3877" s="891"/>
      <c r="S3877" s="890"/>
      <c r="T3877" s="891"/>
      <c r="U3877" s="890"/>
      <c r="V3877" s="891"/>
      <c r="W3877" s="890"/>
      <c r="X3877" s="891"/>
      <c r="Y3877" s="890"/>
      <c r="Z3877" s="891"/>
      <c r="AA3877" s="890"/>
      <c r="AB3877" s="891"/>
      <c r="AC3877" s="890"/>
      <c r="AD3877" s="891"/>
      <c r="AE3877" s="164"/>
      <c r="AF3877" s="164"/>
      <c r="AG3877" s="199">
        <f t="shared" si="1432"/>
        <v>0</v>
      </c>
      <c r="AH3877" s="219" t="b">
        <f t="shared" si="1433"/>
        <v>0</v>
      </c>
      <c r="AI3877" s="198" t="str">
        <f t="shared" si="1434"/>
        <v/>
      </c>
      <c r="AJ3877" s="219" t="b">
        <f t="shared" si="1435"/>
        <v>0</v>
      </c>
      <c r="AK3877" s="198" t="str">
        <f t="shared" si="1436"/>
        <v/>
      </c>
      <c r="AL3877" s="219" t="b">
        <f t="shared" si="1437"/>
        <v>0</v>
      </c>
      <c r="AM3877" s="351">
        <f t="shared" si="1438"/>
        <v>0</v>
      </c>
      <c r="AN3877" s="164"/>
      <c r="AO3877" s="164"/>
      <c r="AP3877" s="164"/>
      <c r="AQ3877" s="402">
        <f t="shared" si="1439"/>
        <v>0</v>
      </c>
      <c r="AR3877" s="370" t="str">
        <f>IF(AQ3877=0,"",
IF(SUM($AQ$3585:AQ3877)=1,AS3877,
IF($AQ$5285&gt;SUM($AQ$3585:AQ3877),_xlfn.CONCAT(", ",AS3877),
IF($AQ$5285=SUM($AQ$3585:AQ3877),_xlfn.CONCAT(" y ",AS3877)))))</f>
        <v/>
      </c>
      <c r="AS3877" s="156" t="s">
        <v>6371</v>
      </c>
    </row>
    <row r="3878" spans="1:45" ht="15" customHeight="1">
      <c r="A3878" s="57"/>
      <c r="B3878" s="26"/>
      <c r="C3878" s="716" t="s">
        <v>6372</v>
      </c>
      <c r="D3878" s="716"/>
      <c r="E3878" s="941"/>
      <c r="F3878" s="942"/>
      <c r="G3878" s="942"/>
      <c r="H3878" s="943"/>
      <c r="I3878" s="940"/>
      <c r="J3878" s="940"/>
      <c r="K3878" s="940"/>
      <c r="L3878" s="940"/>
      <c r="M3878" s="940"/>
      <c r="N3878" s="940"/>
      <c r="O3878" s="940"/>
      <c r="P3878" s="940"/>
      <c r="Q3878" s="890"/>
      <c r="R3878" s="891"/>
      <c r="S3878" s="890"/>
      <c r="T3878" s="891"/>
      <c r="U3878" s="890"/>
      <c r="V3878" s="891"/>
      <c r="W3878" s="890"/>
      <c r="X3878" s="891"/>
      <c r="Y3878" s="890"/>
      <c r="Z3878" s="891"/>
      <c r="AA3878" s="890"/>
      <c r="AB3878" s="891"/>
      <c r="AC3878" s="890"/>
      <c r="AD3878" s="891"/>
      <c r="AE3878" s="164"/>
      <c r="AF3878" s="164"/>
      <c r="AG3878" s="199">
        <f t="shared" si="1432"/>
        <v>0</v>
      </c>
      <c r="AH3878" s="219" t="b">
        <f t="shared" si="1433"/>
        <v>0</v>
      </c>
      <c r="AI3878" s="198" t="str">
        <f t="shared" si="1434"/>
        <v/>
      </c>
      <c r="AJ3878" s="219" t="b">
        <f t="shared" si="1435"/>
        <v>0</v>
      </c>
      <c r="AK3878" s="198" t="str">
        <f t="shared" si="1436"/>
        <v/>
      </c>
      <c r="AL3878" s="219" t="b">
        <f t="shared" si="1437"/>
        <v>0</v>
      </c>
      <c r="AM3878" s="351">
        <f t="shared" si="1438"/>
        <v>0</v>
      </c>
      <c r="AN3878" s="164"/>
      <c r="AO3878" s="164"/>
      <c r="AP3878" s="164"/>
      <c r="AQ3878" s="402">
        <f t="shared" si="1439"/>
        <v>0</v>
      </c>
      <c r="AR3878" s="370" t="str">
        <f>IF(AQ3878=0,"",
IF(SUM($AQ$3585:AQ3878)=1,AS3878,
IF($AQ$5285&gt;SUM($AQ$3585:AQ3878),_xlfn.CONCAT(", ",AS3878),
IF($AQ$5285=SUM($AQ$3585:AQ3878),_xlfn.CONCAT(" y ",AS3878)))))</f>
        <v/>
      </c>
      <c r="AS3878" s="156" t="s">
        <v>6373</v>
      </c>
    </row>
    <row r="3879" spans="1:45" ht="15" customHeight="1">
      <c r="A3879" s="57"/>
      <c r="B3879" s="26"/>
      <c r="C3879" s="716" t="s">
        <v>6374</v>
      </c>
      <c r="D3879" s="716"/>
      <c r="E3879" s="941"/>
      <c r="F3879" s="942"/>
      <c r="G3879" s="942"/>
      <c r="H3879" s="943"/>
      <c r="I3879" s="940"/>
      <c r="J3879" s="940"/>
      <c r="K3879" s="940"/>
      <c r="L3879" s="940"/>
      <c r="M3879" s="940"/>
      <c r="N3879" s="940"/>
      <c r="O3879" s="940"/>
      <c r="P3879" s="940"/>
      <c r="Q3879" s="890"/>
      <c r="R3879" s="891"/>
      <c r="S3879" s="890"/>
      <c r="T3879" s="891"/>
      <c r="U3879" s="890"/>
      <c r="V3879" s="891"/>
      <c r="W3879" s="890"/>
      <c r="X3879" s="891"/>
      <c r="Y3879" s="890"/>
      <c r="Z3879" s="891"/>
      <c r="AA3879" s="890"/>
      <c r="AB3879" s="891"/>
      <c r="AC3879" s="890"/>
      <c r="AD3879" s="891"/>
      <c r="AE3879" s="164"/>
      <c r="AF3879" s="164"/>
      <c r="AG3879" s="199">
        <f t="shared" si="1432"/>
        <v>0</v>
      </c>
      <c r="AH3879" s="219" t="b">
        <f t="shared" si="1433"/>
        <v>0</v>
      </c>
      <c r="AI3879" s="198" t="str">
        <f t="shared" si="1434"/>
        <v/>
      </c>
      <c r="AJ3879" s="219" t="b">
        <f t="shared" si="1435"/>
        <v>0</v>
      </c>
      <c r="AK3879" s="198" t="str">
        <f t="shared" si="1436"/>
        <v/>
      </c>
      <c r="AL3879" s="219" t="b">
        <f t="shared" si="1437"/>
        <v>0</v>
      </c>
      <c r="AM3879" s="351">
        <f t="shared" si="1438"/>
        <v>0</v>
      </c>
      <c r="AN3879" s="164"/>
      <c r="AO3879" s="164"/>
      <c r="AP3879" s="164"/>
      <c r="AQ3879" s="402">
        <f t="shared" si="1439"/>
        <v>0</v>
      </c>
      <c r="AR3879" s="370" t="str">
        <f>IF(AQ3879=0,"",
IF(SUM($AQ$3585:AQ3879)=1,AS3879,
IF($AQ$5285&gt;SUM($AQ$3585:AQ3879),_xlfn.CONCAT(", ",AS3879),
IF($AQ$5285=SUM($AQ$3585:AQ3879),_xlfn.CONCAT(" y ",AS3879)))))</f>
        <v/>
      </c>
      <c r="AS3879" s="156" t="s">
        <v>6375</v>
      </c>
    </row>
    <row r="3880" spans="1:45" ht="15" customHeight="1">
      <c r="A3880" s="57"/>
      <c r="B3880" s="26"/>
      <c r="C3880" s="716" t="s">
        <v>6376</v>
      </c>
      <c r="D3880" s="716"/>
      <c r="E3880" s="941"/>
      <c r="F3880" s="942"/>
      <c r="G3880" s="942"/>
      <c r="H3880" s="943"/>
      <c r="I3880" s="940"/>
      <c r="J3880" s="940"/>
      <c r="K3880" s="940"/>
      <c r="L3880" s="940"/>
      <c r="M3880" s="940"/>
      <c r="N3880" s="940"/>
      <c r="O3880" s="940"/>
      <c r="P3880" s="940"/>
      <c r="Q3880" s="890"/>
      <c r="R3880" s="891"/>
      <c r="S3880" s="890"/>
      <c r="T3880" s="891"/>
      <c r="U3880" s="890"/>
      <c r="V3880" s="891"/>
      <c r="W3880" s="890"/>
      <c r="X3880" s="891"/>
      <c r="Y3880" s="890"/>
      <c r="Z3880" s="891"/>
      <c r="AA3880" s="890"/>
      <c r="AB3880" s="891"/>
      <c r="AC3880" s="890"/>
      <c r="AD3880" s="891"/>
      <c r="AE3880" s="164"/>
      <c r="AF3880" s="164"/>
      <c r="AG3880" s="199">
        <f t="shared" si="1432"/>
        <v>0</v>
      </c>
      <c r="AH3880" s="219" t="b">
        <f t="shared" si="1433"/>
        <v>0</v>
      </c>
      <c r="AI3880" s="198" t="str">
        <f t="shared" si="1434"/>
        <v/>
      </c>
      <c r="AJ3880" s="219" t="b">
        <f t="shared" si="1435"/>
        <v>0</v>
      </c>
      <c r="AK3880" s="198" t="str">
        <f t="shared" si="1436"/>
        <v/>
      </c>
      <c r="AL3880" s="219" t="b">
        <f t="shared" si="1437"/>
        <v>0</v>
      </c>
      <c r="AM3880" s="351">
        <f t="shared" si="1438"/>
        <v>0</v>
      </c>
      <c r="AN3880" s="164"/>
      <c r="AO3880" s="164"/>
      <c r="AP3880" s="164"/>
      <c r="AQ3880" s="402">
        <f t="shared" si="1439"/>
        <v>0</v>
      </c>
      <c r="AR3880" s="370" t="str">
        <f>IF(AQ3880=0,"",
IF(SUM($AQ$3585:AQ3880)=1,AS3880,
IF($AQ$5285&gt;SUM($AQ$3585:AQ3880),_xlfn.CONCAT(", ",AS3880),
IF($AQ$5285=SUM($AQ$3585:AQ3880),_xlfn.CONCAT(" y ",AS3880)))))</f>
        <v/>
      </c>
      <c r="AS3880" s="156" t="s">
        <v>6377</v>
      </c>
    </row>
    <row r="3881" spans="1:45" ht="15" customHeight="1">
      <c r="A3881" s="57"/>
      <c r="B3881" s="26"/>
      <c r="C3881" s="716" t="s">
        <v>6378</v>
      </c>
      <c r="D3881" s="716"/>
      <c r="E3881" s="941"/>
      <c r="F3881" s="942"/>
      <c r="G3881" s="942"/>
      <c r="H3881" s="943"/>
      <c r="I3881" s="940"/>
      <c r="J3881" s="940"/>
      <c r="K3881" s="940"/>
      <c r="L3881" s="940"/>
      <c r="M3881" s="940"/>
      <c r="N3881" s="940"/>
      <c r="O3881" s="940"/>
      <c r="P3881" s="940"/>
      <c r="Q3881" s="890"/>
      <c r="R3881" s="891"/>
      <c r="S3881" s="890"/>
      <c r="T3881" s="891"/>
      <c r="U3881" s="890"/>
      <c r="V3881" s="891"/>
      <c r="W3881" s="890"/>
      <c r="X3881" s="891"/>
      <c r="Y3881" s="890"/>
      <c r="Z3881" s="891"/>
      <c r="AA3881" s="890"/>
      <c r="AB3881" s="891"/>
      <c r="AC3881" s="890"/>
      <c r="AD3881" s="891"/>
      <c r="AE3881" s="164"/>
      <c r="AF3881" s="164"/>
      <c r="AG3881" s="199">
        <f t="shared" si="1432"/>
        <v>0</v>
      </c>
      <c r="AH3881" s="219" t="b">
        <f t="shared" si="1433"/>
        <v>0</v>
      </c>
      <c r="AI3881" s="198" t="str">
        <f t="shared" si="1434"/>
        <v/>
      </c>
      <c r="AJ3881" s="219" t="b">
        <f t="shared" si="1435"/>
        <v>0</v>
      </c>
      <c r="AK3881" s="198" t="str">
        <f t="shared" si="1436"/>
        <v/>
      </c>
      <c r="AL3881" s="219" t="b">
        <f t="shared" si="1437"/>
        <v>0</v>
      </c>
      <c r="AM3881" s="351">
        <f t="shared" si="1438"/>
        <v>0</v>
      </c>
      <c r="AN3881" s="164"/>
      <c r="AO3881" s="164"/>
      <c r="AP3881" s="164"/>
      <c r="AQ3881" s="402">
        <f t="shared" si="1439"/>
        <v>0</v>
      </c>
      <c r="AR3881" s="370" t="str">
        <f>IF(AQ3881=0,"",
IF(SUM($AQ$3585:AQ3881)=1,AS3881,
IF($AQ$5285&gt;SUM($AQ$3585:AQ3881),_xlfn.CONCAT(", ",AS3881),
IF($AQ$5285=SUM($AQ$3585:AQ3881),_xlfn.CONCAT(" y ",AS3881)))))</f>
        <v/>
      </c>
      <c r="AS3881" s="156" t="s">
        <v>6379</v>
      </c>
    </row>
    <row r="3882" spans="1:45" ht="15" customHeight="1">
      <c r="A3882" s="57"/>
      <c r="B3882" s="26"/>
      <c r="C3882" s="716" t="s">
        <v>6380</v>
      </c>
      <c r="D3882" s="716"/>
      <c r="E3882" s="941"/>
      <c r="F3882" s="942"/>
      <c r="G3882" s="942"/>
      <c r="H3882" s="943"/>
      <c r="I3882" s="940"/>
      <c r="J3882" s="940"/>
      <c r="K3882" s="940"/>
      <c r="L3882" s="940"/>
      <c r="M3882" s="940"/>
      <c r="N3882" s="940"/>
      <c r="O3882" s="940"/>
      <c r="P3882" s="940"/>
      <c r="Q3882" s="890"/>
      <c r="R3882" s="891"/>
      <c r="S3882" s="890"/>
      <c r="T3882" s="891"/>
      <c r="U3882" s="890"/>
      <c r="V3882" s="891"/>
      <c r="W3882" s="890"/>
      <c r="X3882" s="891"/>
      <c r="Y3882" s="890"/>
      <c r="Z3882" s="891"/>
      <c r="AA3882" s="890"/>
      <c r="AB3882" s="891"/>
      <c r="AC3882" s="890"/>
      <c r="AD3882" s="891"/>
      <c r="AE3882" s="164"/>
      <c r="AF3882" s="164"/>
      <c r="AG3882" s="199">
        <f t="shared" si="1432"/>
        <v>0</v>
      </c>
      <c r="AH3882" s="219" t="b">
        <f t="shared" si="1433"/>
        <v>0</v>
      </c>
      <c r="AI3882" s="198" t="str">
        <f t="shared" si="1434"/>
        <v/>
      </c>
      <c r="AJ3882" s="219" t="b">
        <f t="shared" si="1435"/>
        <v>0</v>
      </c>
      <c r="AK3882" s="198" t="str">
        <f t="shared" si="1436"/>
        <v/>
      </c>
      <c r="AL3882" s="219" t="b">
        <f t="shared" si="1437"/>
        <v>0</v>
      </c>
      <c r="AM3882" s="351">
        <f t="shared" si="1438"/>
        <v>0</v>
      </c>
      <c r="AN3882" s="164"/>
      <c r="AO3882" s="164"/>
      <c r="AP3882" s="164"/>
      <c r="AQ3882" s="402">
        <f t="shared" si="1439"/>
        <v>0</v>
      </c>
      <c r="AR3882" s="370" t="str">
        <f>IF(AQ3882=0,"",
IF(SUM($AQ$3585:AQ3882)=1,AS3882,
IF($AQ$5285&gt;SUM($AQ$3585:AQ3882),_xlfn.CONCAT(", ",AS3882),
IF($AQ$5285=SUM($AQ$3585:AQ3882),_xlfn.CONCAT(" y ",AS3882)))))</f>
        <v/>
      </c>
      <c r="AS3882" s="156" t="s">
        <v>6381</v>
      </c>
    </row>
    <row r="3883" spans="1:45" ht="15" customHeight="1">
      <c r="A3883" s="57"/>
      <c r="B3883" s="26"/>
      <c r="C3883" s="716" t="s">
        <v>6382</v>
      </c>
      <c r="D3883" s="716"/>
      <c r="E3883" s="941"/>
      <c r="F3883" s="942"/>
      <c r="G3883" s="942"/>
      <c r="H3883" s="943"/>
      <c r="I3883" s="940"/>
      <c r="J3883" s="940"/>
      <c r="K3883" s="940"/>
      <c r="L3883" s="940"/>
      <c r="M3883" s="940"/>
      <c r="N3883" s="940"/>
      <c r="O3883" s="940"/>
      <c r="P3883" s="940"/>
      <c r="Q3883" s="890"/>
      <c r="R3883" s="891"/>
      <c r="S3883" s="890"/>
      <c r="T3883" s="891"/>
      <c r="U3883" s="890"/>
      <c r="V3883" s="891"/>
      <c r="W3883" s="890"/>
      <c r="X3883" s="891"/>
      <c r="Y3883" s="890"/>
      <c r="Z3883" s="891"/>
      <c r="AA3883" s="890"/>
      <c r="AB3883" s="891"/>
      <c r="AC3883" s="890"/>
      <c r="AD3883" s="891"/>
      <c r="AE3883" s="164"/>
      <c r="AF3883" s="164"/>
      <c r="AG3883" s="199">
        <f t="shared" si="1432"/>
        <v>0</v>
      </c>
      <c r="AH3883" s="219" t="b">
        <f t="shared" si="1433"/>
        <v>0</v>
      </c>
      <c r="AI3883" s="198" t="str">
        <f t="shared" si="1434"/>
        <v/>
      </c>
      <c r="AJ3883" s="219" t="b">
        <f t="shared" si="1435"/>
        <v>0</v>
      </c>
      <c r="AK3883" s="198" t="str">
        <f t="shared" si="1436"/>
        <v/>
      </c>
      <c r="AL3883" s="219" t="b">
        <f t="shared" si="1437"/>
        <v>0</v>
      </c>
      <c r="AM3883" s="351">
        <f t="shared" si="1438"/>
        <v>0</v>
      </c>
      <c r="AN3883" s="164"/>
      <c r="AO3883" s="164"/>
      <c r="AP3883" s="164"/>
      <c r="AQ3883" s="402">
        <f t="shared" si="1439"/>
        <v>0</v>
      </c>
      <c r="AR3883" s="370" t="str">
        <f>IF(AQ3883=0,"",
IF(SUM($AQ$3585:AQ3883)=1,AS3883,
IF($AQ$5285&gt;SUM($AQ$3585:AQ3883),_xlfn.CONCAT(", ",AS3883),
IF($AQ$5285=SUM($AQ$3585:AQ3883),_xlfn.CONCAT(" y ",AS3883)))))</f>
        <v/>
      </c>
      <c r="AS3883" s="156" t="s">
        <v>6383</v>
      </c>
    </row>
    <row r="3884" spans="1:45" ht="15" customHeight="1">
      <c r="A3884" s="57"/>
      <c r="B3884" s="26"/>
      <c r="C3884" s="716" t="s">
        <v>6384</v>
      </c>
      <c r="D3884" s="716"/>
      <c r="E3884" s="941"/>
      <c r="F3884" s="942"/>
      <c r="G3884" s="942"/>
      <c r="H3884" s="943"/>
      <c r="I3884" s="940"/>
      <c r="J3884" s="940"/>
      <c r="K3884" s="940"/>
      <c r="L3884" s="940"/>
      <c r="M3884" s="940"/>
      <c r="N3884" s="940"/>
      <c r="O3884" s="940"/>
      <c r="P3884" s="940"/>
      <c r="Q3884" s="890"/>
      <c r="R3884" s="891"/>
      <c r="S3884" s="890"/>
      <c r="T3884" s="891"/>
      <c r="U3884" s="890"/>
      <c r="V3884" s="891"/>
      <c r="W3884" s="890"/>
      <c r="X3884" s="891"/>
      <c r="Y3884" s="890"/>
      <c r="Z3884" s="891"/>
      <c r="AA3884" s="890"/>
      <c r="AB3884" s="891"/>
      <c r="AC3884" s="890"/>
      <c r="AD3884" s="891"/>
      <c r="AE3884" s="164"/>
      <c r="AF3884" s="164"/>
      <c r="AG3884" s="199">
        <f t="shared" si="1432"/>
        <v>0</v>
      </c>
      <c r="AH3884" s="219" t="b">
        <f t="shared" si="1433"/>
        <v>0</v>
      </c>
      <c r="AI3884" s="198" t="str">
        <f t="shared" si="1434"/>
        <v/>
      </c>
      <c r="AJ3884" s="219" t="b">
        <f t="shared" si="1435"/>
        <v>0</v>
      </c>
      <c r="AK3884" s="198" t="str">
        <f t="shared" si="1436"/>
        <v/>
      </c>
      <c r="AL3884" s="219" t="b">
        <f t="shared" si="1437"/>
        <v>0</v>
      </c>
      <c r="AM3884" s="351">
        <f t="shared" si="1438"/>
        <v>0</v>
      </c>
      <c r="AN3884" s="164"/>
      <c r="AO3884" s="164"/>
      <c r="AP3884" s="164"/>
      <c r="AQ3884" s="402">
        <f t="shared" si="1439"/>
        <v>0</v>
      </c>
      <c r="AR3884" s="370" t="str">
        <f>IF(AQ3884=0,"",
IF(SUM($AQ$3585:AQ3884)=1,AS3884,
IF($AQ$5285&gt;SUM($AQ$3585:AQ3884),_xlfn.CONCAT(", ",AS3884),
IF($AQ$5285=SUM($AQ$3585:AQ3884),_xlfn.CONCAT(" y ",AS3884)))))</f>
        <v/>
      </c>
      <c r="AS3884" s="156" t="s">
        <v>6385</v>
      </c>
    </row>
    <row r="3885" spans="1:45" ht="15" customHeight="1">
      <c r="A3885" s="57"/>
      <c r="B3885" s="26"/>
      <c r="C3885" s="716" t="s">
        <v>6386</v>
      </c>
      <c r="D3885" s="716"/>
      <c r="E3885" s="941"/>
      <c r="F3885" s="942"/>
      <c r="G3885" s="942"/>
      <c r="H3885" s="943"/>
      <c r="I3885" s="940"/>
      <c r="J3885" s="940"/>
      <c r="K3885" s="940"/>
      <c r="L3885" s="940"/>
      <c r="M3885" s="940"/>
      <c r="N3885" s="940"/>
      <c r="O3885" s="940"/>
      <c r="P3885" s="940"/>
      <c r="Q3885" s="890"/>
      <c r="R3885" s="891"/>
      <c r="S3885" s="890"/>
      <c r="T3885" s="891"/>
      <c r="U3885" s="890"/>
      <c r="V3885" s="891"/>
      <c r="W3885" s="890"/>
      <c r="X3885" s="891"/>
      <c r="Y3885" s="890"/>
      <c r="Z3885" s="891"/>
      <c r="AA3885" s="890"/>
      <c r="AB3885" s="891"/>
      <c r="AC3885" s="890"/>
      <c r="AD3885" s="891"/>
      <c r="AE3885" s="164"/>
      <c r="AF3885" s="164"/>
      <c r="AG3885" s="199">
        <f t="shared" si="1432"/>
        <v>0</v>
      </c>
      <c r="AH3885" s="219" t="b">
        <f t="shared" si="1433"/>
        <v>0</v>
      </c>
      <c r="AI3885" s="198" t="str">
        <f t="shared" si="1434"/>
        <v/>
      </c>
      <c r="AJ3885" s="219" t="b">
        <f t="shared" si="1435"/>
        <v>0</v>
      </c>
      <c r="AK3885" s="198" t="str">
        <f t="shared" si="1436"/>
        <v/>
      </c>
      <c r="AL3885" s="219" t="b">
        <f t="shared" si="1437"/>
        <v>0</v>
      </c>
      <c r="AM3885" s="351">
        <f t="shared" si="1438"/>
        <v>0</v>
      </c>
      <c r="AN3885" s="164"/>
      <c r="AO3885" s="164"/>
      <c r="AP3885" s="164"/>
      <c r="AQ3885" s="402">
        <f t="shared" si="1439"/>
        <v>0</v>
      </c>
      <c r="AR3885" s="370" t="str">
        <f>IF(AQ3885=0,"",
IF(SUM($AQ$3585:AQ3885)=1,AS3885,
IF($AQ$5285&gt;SUM($AQ$3585:AQ3885),_xlfn.CONCAT(", ",AS3885),
IF($AQ$5285=SUM($AQ$3585:AQ3885),_xlfn.CONCAT(" y ",AS3885)))))</f>
        <v/>
      </c>
      <c r="AS3885" s="156" t="s">
        <v>6387</v>
      </c>
    </row>
    <row r="3886" spans="1:45" ht="15" customHeight="1">
      <c r="A3886" s="57"/>
      <c r="B3886" s="26"/>
      <c r="C3886" s="716" t="s">
        <v>6388</v>
      </c>
      <c r="D3886" s="716"/>
      <c r="E3886" s="941"/>
      <c r="F3886" s="942"/>
      <c r="G3886" s="942"/>
      <c r="H3886" s="943"/>
      <c r="I3886" s="940"/>
      <c r="J3886" s="940"/>
      <c r="K3886" s="940"/>
      <c r="L3886" s="940"/>
      <c r="M3886" s="940"/>
      <c r="N3886" s="940"/>
      <c r="O3886" s="940"/>
      <c r="P3886" s="940"/>
      <c r="Q3886" s="890"/>
      <c r="R3886" s="891"/>
      <c r="S3886" s="890"/>
      <c r="T3886" s="891"/>
      <c r="U3886" s="890"/>
      <c r="V3886" s="891"/>
      <c r="W3886" s="890"/>
      <c r="X3886" s="891"/>
      <c r="Y3886" s="890"/>
      <c r="Z3886" s="891"/>
      <c r="AA3886" s="890"/>
      <c r="AB3886" s="891"/>
      <c r="AC3886" s="890"/>
      <c r="AD3886" s="891"/>
      <c r="AE3886" s="164"/>
      <c r="AF3886" s="164"/>
      <c r="AG3886" s="199">
        <f t="shared" si="1432"/>
        <v>0</v>
      </c>
      <c r="AH3886" s="219" t="b">
        <f t="shared" si="1433"/>
        <v>0</v>
      </c>
      <c r="AI3886" s="198" t="str">
        <f t="shared" si="1434"/>
        <v/>
      </c>
      <c r="AJ3886" s="219" t="b">
        <f t="shared" si="1435"/>
        <v>0</v>
      </c>
      <c r="AK3886" s="198" t="str">
        <f t="shared" si="1436"/>
        <v/>
      </c>
      <c r="AL3886" s="219" t="b">
        <f t="shared" si="1437"/>
        <v>0</v>
      </c>
      <c r="AM3886" s="351">
        <f t="shared" si="1438"/>
        <v>0</v>
      </c>
      <c r="AN3886" s="164"/>
      <c r="AO3886" s="164"/>
      <c r="AP3886" s="164"/>
      <c r="AQ3886" s="402">
        <f t="shared" si="1439"/>
        <v>0</v>
      </c>
      <c r="AR3886" s="370" t="str">
        <f>IF(AQ3886=0,"",
IF(SUM($AQ$3585:AQ3886)=1,AS3886,
IF($AQ$5285&gt;SUM($AQ$3585:AQ3886),_xlfn.CONCAT(", ",AS3886),
IF($AQ$5285=SUM($AQ$3585:AQ3886),_xlfn.CONCAT(" y ",AS3886)))))</f>
        <v/>
      </c>
      <c r="AS3886" s="156" t="s">
        <v>6389</v>
      </c>
    </row>
    <row r="3887" spans="1:45" ht="15" customHeight="1">
      <c r="A3887" s="57"/>
      <c r="B3887" s="26"/>
      <c r="C3887" s="716" t="s">
        <v>6390</v>
      </c>
      <c r="D3887" s="716"/>
      <c r="E3887" s="941"/>
      <c r="F3887" s="942"/>
      <c r="G3887" s="942"/>
      <c r="H3887" s="943"/>
      <c r="I3887" s="940"/>
      <c r="J3887" s="940"/>
      <c r="K3887" s="940"/>
      <c r="L3887" s="940"/>
      <c r="M3887" s="940"/>
      <c r="N3887" s="940"/>
      <c r="O3887" s="940"/>
      <c r="P3887" s="940"/>
      <c r="Q3887" s="890"/>
      <c r="R3887" s="891"/>
      <c r="S3887" s="890"/>
      <c r="T3887" s="891"/>
      <c r="U3887" s="890"/>
      <c r="V3887" s="891"/>
      <c r="W3887" s="890"/>
      <c r="X3887" s="891"/>
      <c r="Y3887" s="890"/>
      <c r="Z3887" s="891"/>
      <c r="AA3887" s="890"/>
      <c r="AB3887" s="891"/>
      <c r="AC3887" s="890"/>
      <c r="AD3887" s="891"/>
      <c r="AE3887" s="164"/>
      <c r="AF3887" s="164"/>
      <c r="AG3887" s="199">
        <f t="shared" si="1432"/>
        <v>0</v>
      </c>
      <c r="AH3887" s="219" t="b">
        <f t="shared" si="1433"/>
        <v>0</v>
      </c>
      <c r="AI3887" s="198" t="str">
        <f t="shared" si="1434"/>
        <v/>
      </c>
      <c r="AJ3887" s="219" t="b">
        <f t="shared" si="1435"/>
        <v>0</v>
      </c>
      <c r="AK3887" s="198" t="str">
        <f t="shared" si="1436"/>
        <v/>
      </c>
      <c r="AL3887" s="219" t="b">
        <f t="shared" si="1437"/>
        <v>0</v>
      </c>
      <c r="AM3887" s="351">
        <f t="shared" si="1438"/>
        <v>0</v>
      </c>
      <c r="AN3887" s="164"/>
      <c r="AO3887" s="164"/>
      <c r="AP3887" s="164"/>
      <c r="AQ3887" s="402">
        <f t="shared" si="1439"/>
        <v>0</v>
      </c>
      <c r="AR3887" s="370" t="str">
        <f>IF(AQ3887=0,"",
IF(SUM($AQ$3585:AQ3887)=1,AS3887,
IF($AQ$5285&gt;SUM($AQ$3585:AQ3887),_xlfn.CONCAT(", ",AS3887),
IF($AQ$5285=SUM($AQ$3585:AQ3887),_xlfn.CONCAT(" y ",AS3887)))))</f>
        <v/>
      </c>
      <c r="AS3887" s="156" t="s">
        <v>6391</v>
      </c>
    </row>
    <row r="3888" spans="1:45" ht="15" customHeight="1">
      <c r="A3888" s="57"/>
      <c r="B3888" s="26"/>
      <c r="C3888" s="716" t="s">
        <v>6392</v>
      </c>
      <c r="D3888" s="716"/>
      <c r="E3888" s="941"/>
      <c r="F3888" s="942"/>
      <c r="G3888" s="942"/>
      <c r="H3888" s="943"/>
      <c r="I3888" s="940"/>
      <c r="J3888" s="940"/>
      <c r="K3888" s="940"/>
      <c r="L3888" s="940"/>
      <c r="M3888" s="940"/>
      <c r="N3888" s="940"/>
      <c r="O3888" s="940"/>
      <c r="P3888" s="940"/>
      <c r="Q3888" s="890"/>
      <c r="R3888" s="891"/>
      <c r="S3888" s="890"/>
      <c r="T3888" s="891"/>
      <c r="U3888" s="890"/>
      <c r="V3888" s="891"/>
      <c r="W3888" s="890"/>
      <c r="X3888" s="891"/>
      <c r="Y3888" s="890"/>
      <c r="Z3888" s="891"/>
      <c r="AA3888" s="890"/>
      <c r="AB3888" s="891"/>
      <c r="AC3888" s="890"/>
      <c r="AD3888" s="891"/>
      <c r="AE3888" s="164"/>
      <c r="AF3888" s="164"/>
      <c r="AG3888" s="199">
        <f t="shared" si="1432"/>
        <v>0</v>
      </c>
      <c r="AH3888" s="219" t="b">
        <f t="shared" si="1433"/>
        <v>0</v>
      </c>
      <c r="AI3888" s="198" t="str">
        <f t="shared" si="1434"/>
        <v/>
      </c>
      <c r="AJ3888" s="219" t="b">
        <f t="shared" si="1435"/>
        <v>0</v>
      </c>
      <c r="AK3888" s="198" t="str">
        <f t="shared" si="1436"/>
        <v/>
      </c>
      <c r="AL3888" s="219" t="b">
        <f t="shared" si="1437"/>
        <v>0</v>
      </c>
      <c r="AM3888" s="351">
        <f t="shared" si="1438"/>
        <v>0</v>
      </c>
      <c r="AN3888" s="164"/>
      <c r="AO3888" s="164"/>
      <c r="AP3888" s="164"/>
      <c r="AQ3888" s="402">
        <f t="shared" si="1439"/>
        <v>0</v>
      </c>
      <c r="AR3888" s="370" t="str">
        <f>IF(AQ3888=0,"",
IF(SUM($AQ$3585:AQ3888)=1,AS3888,
IF($AQ$5285&gt;SUM($AQ$3585:AQ3888),_xlfn.CONCAT(", ",AS3888),
IF($AQ$5285=SUM($AQ$3585:AQ3888),_xlfn.CONCAT(" y ",AS3888)))))</f>
        <v/>
      </c>
      <c r="AS3888" s="156" t="s">
        <v>6393</v>
      </c>
    </row>
    <row r="3889" spans="1:45" ht="15" customHeight="1">
      <c r="A3889" s="57"/>
      <c r="B3889" s="26"/>
      <c r="C3889" s="716" t="s">
        <v>6394</v>
      </c>
      <c r="D3889" s="716"/>
      <c r="E3889" s="941"/>
      <c r="F3889" s="942"/>
      <c r="G3889" s="942"/>
      <c r="H3889" s="943"/>
      <c r="I3889" s="940"/>
      <c r="J3889" s="940"/>
      <c r="K3889" s="940"/>
      <c r="L3889" s="940"/>
      <c r="M3889" s="940"/>
      <c r="N3889" s="940"/>
      <c r="O3889" s="940"/>
      <c r="P3889" s="940"/>
      <c r="Q3889" s="890"/>
      <c r="R3889" s="891"/>
      <c r="S3889" s="890"/>
      <c r="T3889" s="891"/>
      <c r="U3889" s="890"/>
      <c r="V3889" s="891"/>
      <c r="W3889" s="890"/>
      <c r="X3889" s="891"/>
      <c r="Y3889" s="890"/>
      <c r="Z3889" s="891"/>
      <c r="AA3889" s="890"/>
      <c r="AB3889" s="891"/>
      <c r="AC3889" s="890"/>
      <c r="AD3889" s="891"/>
      <c r="AE3889" s="164"/>
      <c r="AF3889" s="164"/>
      <c r="AG3889" s="199">
        <f t="shared" si="1432"/>
        <v>0</v>
      </c>
      <c r="AH3889" s="219" t="b">
        <f t="shared" si="1433"/>
        <v>0</v>
      </c>
      <c r="AI3889" s="198" t="str">
        <f t="shared" si="1434"/>
        <v/>
      </c>
      <c r="AJ3889" s="219" t="b">
        <f t="shared" si="1435"/>
        <v>0</v>
      </c>
      <c r="AK3889" s="198" t="str">
        <f t="shared" si="1436"/>
        <v/>
      </c>
      <c r="AL3889" s="219" t="b">
        <f t="shared" si="1437"/>
        <v>0</v>
      </c>
      <c r="AM3889" s="351">
        <f t="shared" si="1438"/>
        <v>0</v>
      </c>
      <c r="AN3889" s="164"/>
      <c r="AO3889" s="164"/>
      <c r="AP3889" s="164"/>
      <c r="AQ3889" s="402">
        <f t="shared" si="1439"/>
        <v>0</v>
      </c>
      <c r="AR3889" s="370" t="str">
        <f>IF(AQ3889=0,"",
IF(SUM($AQ$3585:AQ3889)=1,AS3889,
IF($AQ$5285&gt;SUM($AQ$3585:AQ3889),_xlfn.CONCAT(", ",AS3889),
IF($AQ$5285=SUM($AQ$3585:AQ3889),_xlfn.CONCAT(" y ",AS3889)))))</f>
        <v/>
      </c>
      <c r="AS3889" s="156" t="s">
        <v>6395</v>
      </c>
    </row>
    <row r="3890" spans="1:45" ht="15" customHeight="1">
      <c r="A3890" s="57"/>
      <c r="B3890" s="26"/>
      <c r="C3890" s="716" t="s">
        <v>6396</v>
      </c>
      <c r="D3890" s="716"/>
      <c r="E3890" s="941"/>
      <c r="F3890" s="942"/>
      <c r="G3890" s="942"/>
      <c r="H3890" s="943"/>
      <c r="I3890" s="940"/>
      <c r="J3890" s="940"/>
      <c r="K3890" s="940"/>
      <c r="L3890" s="940"/>
      <c r="M3890" s="940"/>
      <c r="N3890" s="940"/>
      <c r="O3890" s="940"/>
      <c r="P3890" s="940"/>
      <c r="Q3890" s="890"/>
      <c r="R3890" s="891"/>
      <c r="S3890" s="890"/>
      <c r="T3890" s="891"/>
      <c r="U3890" s="890"/>
      <c r="V3890" s="891"/>
      <c r="W3890" s="890"/>
      <c r="X3890" s="891"/>
      <c r="Y3890" s="890"/>
      <c r="Z3890" s="891"/>
      <c r="AA3890" s="890"/>
      <c r="AB3890" s="891"/>
      <c r="AC3890" s="890"/>
      <c r="AD3890" s="891"/>
      <c r="AE3890" s="164"/>
      <c r="AF3890" s="164"/>
      <c r="AG3890" s="199">
        <f t="shared" si="1432"/>
        <v>0</v>
      </c>
      <c r="AH3890" s="219" t="b">
        <f t="shared" si="1433"/>
        <v>0</v>
      </c>
      <c r="AI3890" s="198" t="str">
        <f t="shared" si="1434"/>
        <v/>
      </c>
      <c r="AJ3890" s="219" t="b">
        <f t="shared" si="1435"/>
        <v>0</v>
      </c>
      <c r="AK3890" s="198" t="str">
        <f t="shared" si="1436"/>
        <v/>
      </c>
      <c r="AL3890" s="219" t="b">
        <f t="shared" si="1437"/>
        <v>0</v>
      </c>
      <c r="AM3890" s="351">
        <f t="shared" si="1438"/>
        <v>0</v>
      </c>
      <c r="AN3890" s="164"/>
      <c r="AO3890" s="164"/>
      <c r="AP3890" s="164"/>
      <c r="AQ3890" s="402">
        <f t="shared" si="1439"/>
        <v>0</v>
      </c>
      <c r="AR3890" s="370" t="str">
        <f>IF(AQ3890=0,"",
IF(SUM($AQ$3585:AQ3890)=1,AS3890,
IF($AQ$5285&gt;SUM($AQ$3585:AQ3890),_xlfn.CONCAT(", ",AS3890),
IF($AQ$5285=SUM($AQ$3585:AQ3890),_xlfn.CONCAT(" y ",AS3890)))))</f>
        <v/>
      </c>
      <c r="AS3890" s="156" t="s">
        <v>6397</v>
      </c>
    </row>
    <row r="3891" spans="1:45" ht="15" customHeight="1">
      <c r="A3891" s="57"/>
      <c r="B3891" s="26"/>
      <c r="C3891" s="716" t="s">
        <v>6398</v>
      </c>
      <c r="D3891" s="716"/>
      <c r="E3891" s="941"/>
      <c r="F3891" s="942"/>
      <c r="G3891" s="942"/>
      <c r="H3891" s="943"/>
      <c r="I3891" s="940"/>
      <c r="J3891" s="940"/>
      <c r="K3891" s="940"/>
      <c r="L3891" s="940"/>
      <c r="M3891" s="940"/>
      <c r="N3891" s="940"/>
      <c r="O3891" s="940"/>
      <c r="P3891" s="940"/>
      <c r="Q3891" s="890"/>
      <c r="R3891" s="891"/>
      <c r="S3891" s="890"/>
      <c r="T3891" s="891"/>
      <c r="U3891" s="890"/>
      <c r="V3891" s="891"/>
      <c r="W3891" s="890"/>
      <c r="X3891" s="891"/>
      <c r="Y3891" s="890"/>
      <c r="Z3891" s="891"/>
      <c r="AA3891" s="890"/>
      <c r="AB3891" s="891"/>
      <c r="AC3891" s="890"/>
      <c r="AD3891" s="891"/>
      <c r="AE3891" s="164"/>
      <c r="AF3891" s="164"/>
      <c r="AG3891" s="199">
        <f t="shared" si="1432"/>
        <v>0</v>
      </c>
      <c r="AH3891" s="219" t="b">
        <f t="shared" si="1433"/>
        <v>0</v>
      </c>
      <c r="AI3891" s="198" t="str">
        <f t="shared" si="1434"/>
        <v/>
      </c>
      <c r="AJ3891" s="219" t="b">
        <f t="shared" si="1435"/>
        <v>0</v>
      </c>
      <c r="AK3891" s="198" t="str">
        <f t="shared" si="1436"/>
        <v/>
      </c>
      <c r="AL3891" s="219" t="b">
        <f t="shared" si="1437"/>
        <v>0</v>
      </c>
      <c r="AM3891" s="351">
        <f t="shared" si="1438"/>
        <v>0</v>
      </c>
      <c r="AN3891" s="164"/>
      <c r="AO3891" s="164"/>
      <c r="AP3891" s="164"/>
      <c r="AQ3891" s="402">
        <f t="shared" si="1439"/>
        <v>0</v>
      </c>
      <c r="AR3891" s="370" t="str">
        <f>IF(AQ3891=0,"",
IF(SUM($AQ$3585:AQ3891)=1,AS3891,
IF($AQ$5285&gt;SUM($AQ$3585:AQ3891),_xlfn.CONCAT(", ",AS3891),
IF($AQ$5285=SUM($AQ$3585:AQ3891),_xlfn.CONCAT(" y ",AS3891)))))</f>
        <v/>
      </c>
      <c r="AS3891" s="156" t="s">
        <v>6399</v>
      </c>
    </row>
    <row r="3892" spans="1:45" ht="15" customHeight="1">
      <c r="A3892" s="57"/>
      <c r="B3892" s="26"/>
      <c r="C3892" s="716" t="s">
        <v>6400</v>
      </c>
      <c r="D3892" s="716"/>
      <c r="E3892" s="941"/>
      <c r="F3892" s="942"/>
      <c r="G3892" s="942"/>
      <c r="H3892" s="943"/>
      <c r="I3892" s="940"/>
      <c r="J3892" s="940"/>
      <c r="K3892" s="940"/>
      <c r="L3892" s="940"/>
      <c r="M3892" s="940"/>
      <c r="N3892" s="940"/>
      <c r="O3892" s="940"/>
      <c r="P3892" s="940"/>
      <c r="Q3892" s="890"/>
      <c r="R3892" s="891"/>
      <c r="S3892" s="890"/>
      <c r="T3892" s="891"/>
      <c r="U3892" s="890"/>
      <c r="V3892" s="891"/>
      <c r="W3892" s="890"/>
      <c r="X3892" s="891"/>
      <c r="Y3892" s="890"/>
      <c r="Z3892" s="891"/>
      <c r="AA3892" s="890"/>
      <c r="AB3892" s="891"/>
      <c r="AC3892" s="890"/>
      <c r="AD3892" s="891"/>
      <c r="AE3892" s="164"/>
      <c r="AF3892" s="164"/>
      <c r="AG3892" s="199">
        <f t="shared" si="1432"/>
        <v>0</v>
      </c>
      <c r="AH3892" s="219" t="b">
        <f t="shared" si="1433"/>
        <v>0</v>
      </c>
      <c r="AI3892" s="198" t="str">
        <f t="shared" si="1434"/>
        <v/>
      </c>
      <c r="AJ3892" s="219" t="b">
        <f t="shared" si="1435"/>
        <v>0</v>
      </c>
      <c r="AK3892" s="198" t="str">
        <f t="shared" si="1436"/>
        <v/>
      </c>
      <c r="AL3892" s="219" t="b">
        <f t="shared" si="1437"/>
        <v>0</v>
      </c>
      <c r="AM3892" s="351">
        <f t="shared" si="1438"/>
        <v>0</v>
      </c>
      <c r="AN3892" s="164"/>
      <c r="AO3892" s="164"/>
      <c r="AP3892" s="164"/>
      <c r="AQ3892" s="402">
        <f t="shared" si="1439"/>
        <v>0</v>
      </c>
      <c r="AR3892" s="370" t="str">
        <f>IF(AQ3892=0,"",
IF(SUM($AQ$3585:AQ3892)=1,AS3892,
IF($AQ$5285&gt;SUM($AQ$3585:AQ3892),_xlfn.CONCAT(", ",AS3892),
IF($AQ$5285=SUM($AQ$3585:AQ3892),_xlfn.CONCAT(" y ",AS3892)))))</f>
        <v/>
      </c>
      <c r="AS3892" s="156" t="s">
        <v>6401</v>
      </c>
    </row>
    <row r="3893" spans="1:45" ht="15" customHeight="1">
      <c r="A3893" s="57"/>
      <c r="B3893" s="26"/>
      <c r="C3893" s="716" t="s">
        <v>6402</v>
      </c>
      <c r="D3893" s="716"/>
      <c r="E3893" s="941"/>
      <c r="F3893" s="942"/>
      <c r="G3893" s="942"/>
      <c r="H3893" s="943"/>
      <c r="I3893" s="940"/>
      <c r="J3893" s="940"/>
      <c r="K3893" s="940"/>
      <c r="L3893" s="940"/>
      <c r="M3893" s="940"/>
      <c r="N3893" s="940"/>
      <c r="O3893" s="940"/>
      <c r="P3893" s="940"/>
      <c r="Q3893" s="890"/>
      <c r="R3893" s="891"/>
      <c r="S3893" s="890"/>
      <c r="T3893" s="891"/>
      <c r="U3893" s="890"/>
      <c r="V3893" s="891"/>
      <c r="W3893" s="890"/>
      <c r="X3893" s="891"/>
      <c r="Y3893" s="890"/>
      <c r="Z3893" s="891"/>
      <c r="AA3893" s="890"/>
      <c r="AB3893" s="891"/>
      <c r="AC3893" s="890"/>
      <c r="AD3893" s="891"/>
      <c r="AE3893" s="164"/>
      <c r="AF3893" s="164"/>
      <c r="AG3893" s="199">
        <f t="shared" si="1432"/>
        <v>0</v>
      </c>
      <c r="AH3893" s="219" t="b">
        <f t="shared" si="1433"/>
        <v>0</v>
      </c>
      <c r="AI3893" s="198" t="str">
        <f t="shared" si="1434"/>
        <v/>
      </c>
      <c r="AJ3893" s="219" t="b">
        <f t="shared" si="1435"/>
        <v>0</v>
      </c>
      <c r="AK3893" s="198" t="str">
        <f t="shared" si="1436"/>
        <v/>
      </c>
      <c r="AL3893" s="219" t="b">
        <f t="shared" si="1437"/>
        <v>0</v>
      </c>
      <c r="AM3893" s="351">
        <f t="shared" si="1438"/>
        <v>0</v>
      </c>
      <c r="AN3893" s="164"/>
      <c r="AO3893" s="164"/>
      <c r="AP3893" s="164"/>
      <c r="AQ3893" s="402">
        <f t="shared" si="1439"/>
        <v>0</v>
      </c>
      <c r="AR3893" s="370" t="str">
        <f>IF(AQ3893=0,"",
IF(SUM($AQ$3585:AQ3893)=1,AS3893,
IF($AQ$5285&gt;SUM($AQ$3585:AQ3893),_xlfn.CONCAT(", ",AS3893),
IF($AQ$5285=SUM($AQ$3585:AQ3893),_xlfn.CONCAT(" y ",AS3893)))))</f>
        <v/>
      </c>
      <c r="AS3893" s="156" t="s">
        <v>6403</v>
      </c>
    </row>
    <row r="3894" spans="1:45" ht="15" customHeight="1">
      <c r="A3894" s="57"/>
      <c r="B3894" s="26"/>
      <c r="C3894" s="716" t="s">
        <v>6404</v>
      </c>
      <c r="D3894" s="716"/>
      <c r="E3894" s="941"/>
      <c r="F3894" s="942"/>
      <c r="G3894" s="942"/>
      <c r="H3894" s="943"/>
      <c r="I3894" s="940"/>
      <c r="J3894" s="940"/>
      <c r="K3894" s="940"/>
      <c r="L3894" s="940"/>
      <c r="M3894" s="940"/>
      <c r="N3894" s="940"/>
      <c r="O3894" s="940"/>
      <c r="P3894" s="940"/>
      <c r="Q3894" s="890"/>
      <c r="R3894" s="891"/>
      <c r="S3894" s="890"/>
      <c r="T3894" s="891"/>
      <c r="U3894" s="890"/>
      <c r="V3894" s="891"/>
      <c r="W3894" s="890"/>
      <c r="X3894" s="891"/>
      <c r="Y3894" s="890"/>
      <c r="Z3894" s="891"/>
      <c r="AA3894" s="890"/>
      <c r="AB3894" s="891"/>
      <c r="AC3894" s="890"/>
      <c r="AD3894" s="891"/>
      <c r="AE3894" s="164"/>
      <c r="AF3894" s="164"/>
      <c r="AG3894" s="199">
        <f t="shared" si="1432"/>
        <v>0</v>
      </c>
      <c r="AH3894" s="219" t="b">
        <f t="shared" si="1433"/>
        <v>0</v>
      </c>
      <c r="AI3894" s="198" t="str">
        <f t="shared" si="1434"/>
        <v/>
      </c>
      <c r="AJ3894" s="219" t="b">
        <f t="shared" si="1435"/>
        <v>0</v>
      </c>
      <c r="AK3894" s="198" t="str">
        <f t="shared" si="1436"/>
        <v/>
      </c>
      <c r="AL3894" s="219" t="b">
        <f t="shared" si="1437"/>
        <v>0</v>
      </c>
      <c r="AM3894" s="351">
        <f t="shared" si="1438"/>
        <v>0</v>
      </c>
      <c r="AN3894" s="164"/>
      <c r="AO3894" s="164"/>
      <c r="AP3894" s="164"/>
      <c r="AQ3894" s="402">
        <f t="shared" si="1439"/>
        <v>0</v>
      </c>
      <c r="AR3894" s="370" t="str">
        <f>IF(AQ3894=0,"",
IF(SUM($AQ$3585:AQ3894)=1,AS3894,
IF($AQ$5285&gt;SUM($AQ$3585:AQ3894),_xlfn.CONCAT(", ",AS3894),
IF($AQ$5285=SUM($AQ$3585:AQ3894),_xlfn.CONCAT(" y ",AS3894)))))</f>
        <v/>
      </c>
      <c r="AS3894" s="156" t="s">
        <v>6405</v>
      </c>
    </row>
    <row r="3895" spans="1:45" ht="15" customHeight="1">
      <c r="A3895" s="57"/>
      <c r="B3895" s="26"/>
      <c r="C3895" s="716" t="s">
        <v>6406</v>
      </c>
      <c r="D3895" s="716"/>
      <c r="E3895" s="941"/>
      <c r="F3895" s="942"/>
      <c r="G3895" s="942"/>
      <c r="H3895" s="943"/>
      <c r="I3895" s="940"/>
      <c r="J3895" s="940"/>
      <c r="K3895" s="940"/>
      <c r="L3895" s="940"/>
      <c r="M3895" s="940"/>
      <c r="N3895" s="940"/>
      <c r="O3895" s="940"/>
      <c r="P3895" s="940"/>
      <c r="Q3895" s="890"/>
      <c r="R3895" s="891"/>
      <c r="S3895" s="890"/>
      <c r="T3895" s="891"/>
      <c r="U3895" s="890"/>
      <c r="V3895" s="891"/>
      <c r="W3895" s="890"/>
      <c r="X3895" s="891"/>
      <c r="Y3895" s="890"/>
      <c r="Z3895" s="891"/>
      <c r="AA3895" s="890"/>
      <c r="AB3895" s="891"/>
      <c r="AC3895" s="890"/>
      <c r="AD3895" s="891"/>
      <c r="AE3895" s="164"/>
      <c r="AF3895" s="164"/>
      <c r="AG3895" s="199">
        <f t="shared" si="1432"/>
        <v>0</v>
      </c>
      <c r="AH3895" s="219" t="b">
        <f t="shared" si="1433"/>
        <v>0</v>
      </c>
      <c r="AI3895" s="198" t="str">
        <f t="shared" si="1434"/>
        <v/>
      </c>
      <c r="AJ3895" s="219" t="b">
        <f t="shared" si="1435"/>
        <v>0</v>
      </c>
      <c r="AK3895" s="198" t="str">
        <f t="shared" si="1436"/>
        <v/>
      </c>
      <c r="AL3895" s="219" t="b">
        <f t="shared" si="1437"/>
        <v>0</v>
      </c>
      <c r="AM3895" s="351">
        <f t="shared" si="1438"/>
        <v>0</v>
      </c>
      <c r="AN3895" s="164"/>
      <c r="AO3895" s="164"/>
      <c r="AP3895" s="164"/>
      <c r="AQ3895" s="402">
        <f t="shared" si="1439"/>
        <v>0</v>
      </c>
      <c r="AR3895" s="370" t="str">
        <f>IF(AQ3895=0,"",
IF(SUM($AQ$3585:AQ3895)=1,AS3895,
IF($AQ$5285&gt;SUM($AQ$3585:AQ3895),_xlfn.CONCAT(", ",AS3895),
IF($AQ$5285=SUM($AQ$3585:AQ3895),_xlfn.CONCAT(" y ",AS3895)))))</f>
        <v/>
      </c>
      <c r="AS3895" s="156" t="s">
        <v>6407</v>
      </c>
    </row>
    <row r="3896" spans="1:45" ht="15" customHeight="1">
      <c r="A3896" s="57"/>
      <c r="B3896" s="26"/>
      <c r="C3896" s="716" t="s">
        <v>6408</v>
      </c>
      <c r="D3896" s="716"/>
      <c r="E3896" s="941"/>
      <c r="F3896" s="942"/>
      <c r="G3896" s="942"/>
      <c r="H3896" s="943"/>
      <c r="I3896" s="940"/>
      <c r="J3896" s="940"/>
      <c r="K3896" s="940"/>
      <c r="L3896" s="940"/>
      <c r="M3896" s="940"/>
      <c r="N3896" s="940"/>
      <c r="O3896" s="940"/>
      <c r="P3896" s="940"/>
      <c r="Q3896" s="890"/>
      <c r="R3896" s="891"/>
      <c r="S3896" s="890"/>
      <c r="T3896" s="891"/>
      <c r="U3896" s="890"/>
      <c r="V3896" s="891"/>
      <c r="W3896" s="890"/>
      <c r="X3896" s="891"/>
      <c r="Y3896" s="890"/>
      <c r="Z3896" s="891"/>
      <c r="AA3896" s="890"/>
      <c r="AB3896" s="891"/>
      <c r="AC3896" s="890"/>
      <c r="AD3896" s="891"/>
      <c r="AE3896" s="164"/>
      <c r="AF3896" s="164"/>
      <c r="AG3896" s="199">
        <f t="shared" si="1432"/>
        <v>0</v>
      </c>
      <c r="AH3896" s="219" t="b">
        <f t="shared" si="1433"/>
        <v>0</v>
      </c>
      <c r="AI3896" s="198" t="str">
        <f t="shared" si="1434"/>
        <v/>
      </c>
      <c r="AJ3896" s="219" t="b">
        <f t="shared" si="1435"/>
        <v>0</v>
      </c>
      <c r="AK3896" s="198" t="str">
        <f t="shared" si="1436"/>
        <v/>
      </c>
      <c r="AL3896" s="219" t="b">
        <f t="shared" si="1437"/>
        <v>0</v>
      </c>
      <c r="AM3896" s="351">
        <f t="shared" si="1438"/>
        <v>0</v>
      </c>
      <c r="AN3896" s="164"/>
      <c r="AO3896" s="164"/>
      <c r="AP3896" s="164"/>
      <c r="AQ3896" s="402">
        <f t="shared" si="1439"/>
        <v>0</v>
      </c>
      <c r="AR3896" s="370" t="str">
        <f>IF(AQ3896=0,"",
IF(SUM($AQ$3585:AQ3896)=1,AS3896,
IF($AQ$5285&gt;SUM($AQ$3585:AQ3896),_xlfn.CONCAT(", ",AS3896),
IF($AQ$5285=SUM($AQ$3585:AQ3896),_xlfn.CONCAT(" y ",AS3896)))))</f>
        <v/>
      </c>
      <c r="AS3896" s="156" t="s">
        <v>6409</v>
      </c>
    </row>
    <row r="3897" spans="1:45" ht="15" customHeight="1">
      <c r="A3897" s="57"/>
      <c r="B3897" s="26"/>
      <c r="C3897" s="716" t="s">
        <v>6410</v>
      </c>
      <c r="D3897" s="716"/>
      <c r="E3897" s="941"/>
      <c r="F3897" s="942"/>
      <c r="G3897" s="942"/>
      <c r="H3897" s="943"/>
      <c r="I3897" s="940"/>
      <c r="J3897" s="940"/>
      <c r="K3897" s="940"/>
      <c r="L3897" s="940"/>
      <c r="M3897" s="940"/>
      <c r="N3897" s="940"/>
      <c r="O3897" s="940"/>
      <c r="P3897" s="940"/>
      <c r="Q3897" s="890"/>
      <c r="R3897" s="891"/>
      <c r="S3897" s="890"/>
      <c r="T3897" s="891"/>
      <c r="U3897" s="890"/>
      <c r="V3897" s="891"/>
      <c r="W3897" s="890"/>
      <c r="X3897" s="891"/>
      <c r="Y3897" s="890"/>
      <c r="Z3897" s="891"/>
      <c r="AA3897" s="890"/>
      <c r="AB3897" s="891"/>
      <c r="AC3897" s="890"/>
      <c r="AD3897" s="891"/>
      <c r="AE3897" s="164"/>
      <c r="AF3897" s="164"/>
      <c r="AG3897" s="199">
        <f t="shared" si="1432"/>
        <v>0</v>
      </c>
      <c r="AH3897" s="219" t="b">
        <f t="shared" si="1433"/>
        <v>0</v>
      </c>
      <c r="AI3897" s="198" t="str">
        <f t="shared" si="1434"/>
        <v/>
      </c>
      <c r="AJ3897" s="219" t="b">
        <f t="shared" si="1435"/>
        <v>0</v>
      </c>
      <c r="AK3897" s="198" t="str">
        <f t="shared" si="1436"/>
        <v/>
      </c>
      <c r="AL3897" s="219" t="b">
        <f t="shared" si="1437"/>
        <v>0</v>
      </c>
      <c r="AM3897" s="351">
        <f t="shared" si="1438"/>
        <v>0</v>
      </c>
      <c r="AN3897" s="164"/>
      <c r="AO3897" s="164"/>
      <c r="AP3897" s="164"/>
      <c r="AQ3897" s="402">
        <f t="shared" si="1439"/>
        <v>0</v>
      </c>
      <c r="AR3897" s="370" t="str">
        <f>IF(AQ3897=0,"",
IF(SUM($AQ$3585:AQ3897)=1,AS3897,
IF($AQ$5285&gt;SUM($AQ$3585:AQ3897),_xlfn.CONCAT(", ",AS3897),
IF($AQ$5285=SUM($AQ$3585:AQ3897),_xlfn.CONCAT(" y ",AS3897)))))</f>
        <v/>
      </c>
      <c r="AS3897" s="156" t="s">
        <v>6411</v>
      </c>
    </row>
    <row r="3898" spans="1:45" ht="15" customHeight="1">
      <c r="A3898" s="57"/>
      <c r="B3898" s="26"/>
      <c r="C3898" s="716" t="s">
        <v>6412</v>
      </c>
      <c r="D3898" s="716"/>
      <c r="E3898" s="941"/>
      <c r="F3898" s="942"/>
      <c r="G3898" s="942"/>
      <c r="H3898" s="943"/>
      <c r="I3898" s="940"/>
      <c r="J3898" s="940"/>
      <c r="K3898" s="940"/>
      <c r="L3898" s="940"/>
      <c r="M3898" s="940"/>
      <c r="N3898" s="940"/>
      <c r="O3898" s="940"/>
      <c r="P3898" s="940"/>
      <c r="Q3898" s="890"/>
      <c r="R3898" s="891"/>
      <c r="S3898" s="890"/>
      <c r="T3898" s="891"/>
      <c r="U3898" s="890"/>
      <c r="V3898" s="891"/>
      <c r="W3898" s="890"/>
      <c r="X3898" s="891"/>
      <c r="Y3898" s="890"/>
      <c r="Z3898" s="891"/>
      <c r="AA3898" s="890"/>
      <c r="AB3898" s="891"/>
      <c r="AC3898" s="890"/>
      <c r="AD3898" s="891"/>
      <c r="AE3898" s="164"/>
      <c r="AF3898" s="164"/>
      <c r="AG3898" s="199">
        <f t="shared" si="1432"/>
        <v>0</v>
      </c>
      <c r="AH3898" s="219" t="b">
        <f t="shared" si="1433"/>
        <v>0</v>
      </c>
      <c r="AI3898" s="198" t="str">
        <f t="shared" si="1434"/>
        <v/>
      </c>
      <c r="AJ3898" s="219" t="b">
        <f t="shared" si="1435"/>
        <v>0</v>
      </c>
      <c r="AK3898" s="198" t="str">
        <f t="shared" si="1436"/>
        <v/>
      </c>
      <c r="AL3898" s="219" t="b">
        <f t="shared" si="1437"/>
        <v>0</v>
      </c>
      <c r="AM3898" s="351">
        <f t="shared" si="1438"/>
        <v>0</v>
      </c>
      <c r="AN3898" s="164"/>
      <c r="AO3898" s="164"/>
      <c r="AP3898" s="164"/>
      <c r="AQ3898" s="402">
        <f t="shared" si="1439"/>
        <v>0</v>
      </c>
      <c r="AR3898" s="370" t="str">
        <f>IF(AQ3898=0,"",
IF(SUM($AQ$3585:AQ3898)=1,AS3898,
IF($AQ$5285&gt;SUM($AQ$3585:AQ3898),_xlfn.CONCAT(", ",AS3898),
IF($AQ$5285=SUM($AQ$3585:AQ3898),_xlfn.CONCAT(" y ",AS3898)))))</f>
        <v/>
      </c>
      <c r="AS3898" s="156" t="s">
        <v>6413</v>
      </c>
    </row>
    <row r="3899" spans="1:45" ht="15" customHeight="1">
      <c r="A3899" s="57"/>
      <c r="B3899" s="26"/>
      <c r="C3899" s="716" t="s">
        <v>6414</v>
      </c>
      <c r="D3899" s="716"/>
      <c r="E3899" s="941"/>
      <c r="F3899" s="942"/>
      <c r="G3899" s="942"/>
      <c r="H3899" s="943"/>
      <c r="I3899" s="940"/>
      <c r="J3899" s="940"/>
      <c r="K3899" s="940"/>
      <c r="L3899" s="940"/>
      <c r="M3899" s="940"/>
      <c r="N3899" s="940"/>
      <c r="O3899" s="940"/>
      <c r="P3899" s="940"/>
      <c r="Q3899" s="890"/>
      <c r="R3899" s="891"/>
      <c r="S3899" s="890"/>
      <c r="T3899" s="891"/>
      <c r="U3899" s="890"/>
      <c r="V3899" s="891"/>
      <c r="W3899" s="890"/>
      <c r="X3899" s="891"/>
      <c r="Y3899" s="890"/>
      <c r="Z3899" s="891"/>
      <c r="AA3899" s="890"/>
      <c r="AB3899" s="891"/>
      <c r="AC3899" s="890"/>
      <c r="AD3899" s="891"/>
      <c r="AE3899" s="164"/>
      <c r="AF3899" s="164"/>
      <c r="AG3899" s="199">
        <f t="shared" si="1432"/>
        <v>0</v>
      </c>
      <c r="AH3899" s="219" t="b">
        <f t="shared" si="1433"/>
        <v>0</v>
      </c>
      <c r="AI3899" s="198" t="str">
        <f t="shared" si="1434"/>
        <v/>
      </c>
      <c r="AJ3899" s="219" t="b">
        <f t="shared" si="1435"/>
        <v>0</v>
      </c>
      <c r="AK3899" s="198" t="str">
        <f t="shared" si="1436"/>
        <v/>
      </c>
      <c r="AL3899" s="219" t="b">
        <f t="shared" si="1437"/>
        <v>0</v>
      </c>
      <c r="AM3899" s="351">
        <f t="shared" si="1438"/>
        <v>0</v>
      </c>
      <c r="AN3899" s="164"/>
      <c r="AO3899" s="164"/>
      <c r="AP3899" s="164"/>
      <c r="AQ3899" s="402">
        <f t="shared" si="1439"/>
        <v>0</v>
      </c>
      <c r="AR3899" s="370" t="str">
        <f>IF(AQ3899=0,"",
IF(SUM($AQ$3585:AQ3899)=1,AS3899,
IF($AQ$5285&gt;SUM($AQ$3585:AQ3899),_xlfn.CONCAT(", ",AS3899),
IF($AQ$5285=SUM($AQ$3585:AQ3899),_xlfn.CONCAT(" y ",AS3899)))))</f>
        <v/>
      </c>
      <c r="AS3899" s="156" t="s">
        <v>6415</v>
      </c>
    </row>
    <row r="3900" spans="1:45" ht="15" customHeight="1">
      <c r="A3900" s="57"/>
      <c r="B3900" s="26"/>
      <c r="C3900" s="716" t="s">
        <v>6416</v>
      </c>
      <c r="D3900" s="716"/>
      <c r="E3900" s="941"/>
      <c r="F3900" s="942"/>
      <c r="G3900" s="942"/>
      <c r="H3900" s="943"/>
      <c r="I3900" s="940"/>
      <c r="J3900" s="940"/>
      <c r="K3900" s="940"/>
      <c r="L3900" s="940"/>
      <c r="M3900" s="940"/>
      <c r="N3900" s="940"/>
      <c r="O3900" s="940"/>
      <c r="P3900" s="940"/>
      <c r="Q3900" s="890"/>
      <c r="R3900" s="891"/>
      <c r="S3900" s="890"/>
      <c r="T3900" s="891"/>
      <c r="U3900" s="890"/>
      <c r="V3900" s="891"/>
      <c r="W3900" s="890"/>
      <c r="X3900" s="891"/>
      <c r="Y3900" s="890"/>
      <c r="Z3900" s="891"/>
      <c r="AA3900" s="890"/>
      <c r="AB3900" s="891"/>
      <c r="AC3900" s="890"/>
      <c r="AD3900" s="891"/>
      <c r="AE3900" s="164"/>
      <c r="AF3900" s="164"/>
      <c r="AG3900" s="199">
        <f t="shared" si="1432"/>
        <v>0</v>
      </c>
      <c r="AH3900" s="219" t="b">
        <f t="shared" si="1433"/>
        <v>0</v>
      </c>
      <c r="AI3900" s="198" t="str">
        <f t="shared" si="1434"/>
        <v/>
      </c>
      <c r="AJ3900" s="219" t="b">
        <f t="shared" si="1435"/>
        <v>0</v>
      </c>
      <c r="AK3900" s="198" t="str">
        <f t="shared" si="1436"/>
        <v/>
      </c>
      <c r="AL3900" s="219" t="b">
        <f t="shared" si="1437"/>
        <v>0</v>
      </c>
      <c r="AM3900" s="351">
        <f t="shared" si="1438"/>
        <v>0</v>
      </c>
      <c r="AN3900" s="164"/>
      <c r="AO3900" s="164"/>
      <c r="AP3900" s="164"/>
      <c r="AQ3900" s="402">
        <f t="shared" si="1439"/>
        <v>0</v>
      </c>
      <c r="AR3900" s="370" t="str">
        <f>IF(AQ3900=0,"",
IF(SUM($AQ$3585:AQ3900)=1,AS3900,
IF($AQ$5285&gt;SUM($AQ$3585:AQ3900),_xlfn.CONCAT(", ",AS3900),
IF($AQ$5285=SUM($AQ$3585:AQ3900),_xlfn.CONCAT(" y ",AS3900)))))</f>
        <v/>
      </c>
      <c r="AS3900" s="156" t="s">
        <v>6417</v>
      </c>
    </row>
    <row r="3901" spans="1:45" ht="15" customHeight="1">
      <c r="A3901" s="57"/>
      <c r="B3901" s="26"/>
      <c r="C3901" s="716" t="s">
        <v>6418</v>
      </c>
      <c r="D3901" s="716"/>
      <c r="E3901" s="941"/>
      <c r="F3901" s="942"/>
      <c r="G3901" s="942"/>
      <c r="H3901" s="943"/>
      <c r="I3901" s="940"/>
      <c r="J3901" s="940"/>
      <c r="K3901" s="940"/>
      <c r="L3901" s="940"/>
      <c r="M3901" s="940"/>
      <c r="N3901" s="940"/>
      <c r="O3901" s="940"/>
      <c r="P3901" s="940"/>
      <c r="Q3901" s="890"/>
      <c r="R3901" s="891"/>
      <c r="S3901" s="890"/>
      <c r="T3901" s="891"/>
      <c r="U3901" s="890"/>
      <c r="V3901" s="891"/>
      <c r="W3901" s="890"/>
      <c r="X3901" s="891"/>
      <c r="Y3901" s="890"/>
      <c r="Z3901" s="891"/>
      <c r="AA3901" s="890"/>
      <c r="AB3901" s="891"/>
      <c r="AC3901" s="890"/>
      <c r="AD3901" s="891"/>
      <c r="AE3901" s="164"/>
      <c r="AF3901" s="164"/>
      <c r="AG3901" s="199">
        <f t="shared" si="1432"/>
        <v>0</v>
      </c>
      <c r="AH3901" s="219" t="b">
        <f t="shared" si="1433"/>
        <v>0</v>
      </c>
      <c r="AI3901" s="198" t="str">
        <f t="shared" si="1434"/>
        <v/>
      </c>
      <c r="AJ3901" s="219" t="b">
        <f t="shared" si="1435"/>
        <v>0</v>
      </c>
      <c r="AK3901" s="198" t="str">
        <f t="shared" si="1436"/>
        <v/>
      </c>
      <c r="AL3901" s="219" t="b">
        <f t="shared" si="1437"/>
        <v>0</v>
      </c>
      <c r="AM3901" s="351">
        <f t="shared" si="1438"/>
        <v>0</v>
      </c>
      <c r="AN3901" s="164"/>
      <c r="AO3901" s="164"/>
      <c r="AP3901" s="164"/>
      <c r="AQ3901" s="402">
        <f t="shared" si="1439"/>
        <v>0</v>
      </c>
      <c r="AR3901" s="370" t="str">
        <f>IF(AQ3901=0,"",
IF(SUM($AQ$3585:AQ3901)=1,AS3901,
IF($AQ$5285&gt;SUM($AQ$3585:AQ3901),_xlfn.CONCAT(", ",AS3901),
IF($AQ$5285=SUM($AQ$3585:AQ3901),_xlfn.CONCAT(" y ",AS3901)))))</f>
        <v/>
      </c>
      <c r="AS3901" s="156" t="s">
        <v>6419</v>
      </c>
    </row>
    <row r="3902" spans="1:45" ht="15" customHeight="1">
      <c r="A3902" s="57"/>
      <c r="B3902" s="26"/>
      <c r="C3902" s="716" t="s">
        <v>6420</v>
      </c>
      <c r="D3902" s="716"/>
      <c r="E3902" s="941"/>
      <c r="F3902" s="942"/>
      <c r="G3902" s="942"/>
      <c r="H3902" s="943"/>
      <c r="I3902" s="940"/>
      <c r="J3902" s="940"/>
      <c r="K3902" s="940"/>
      <c r="L3902" s="940"/>
      <c r="M3902" s="940"/>
      <c r="N3902" s="940"/>
      <c r="O3902" s="940"/>
      <c r="P3902" s="940"/>
      <c r="Q3902" s="890"/>
      <c r="R3902" s="891"/>
      <c r="S3902" s="890"/>
      <c r="T3902" s="891"/>
      <c r="U3902" s="890"/>
      <c r="V3902" s="891"/>
      <c r="W3902" s="890"/>
      <c r="X3902" s="891"/>
      <c r="Y3902" s="890"/>
      <c r="Z3902" s="891"/>
      <c r="AA3902" s="890"/>
      <c r="AB3902" s="891"/>
      <c r="AC3902" s="890"/>
      <c r="AD3902" s="891"/>
      <c r="AE3902" s="164"/>
      <c r="AF3902" s="164"/>
      <c r="AG3902" s="199">
        <f t="shared" si="1432"/>
        <v>0</v>
      </c>
      <c r="AH3902" s="219" t="b">
        <f t="shared" si="1433"/>
        <v>0</v>
      </c>
      <c r="AI3902" s="198" t="str">
        <f t="shared" si="1434"/>
        <v/>
      </c>
      <c r="AJ3902" s="219" t="b">
        <f t="shared" si="1435"/>
        <v>0</v>
      </c>
      <c r="AK3902" s="198" t="str">
        <f t="shared" si="1436"/>
        <v/>
      </c>
      <c r="AL3902" s="219" t="b">
        <f t="shared" si="1437"/>
        <v>0</v>
      </c>
      <c r="AM3902" s="351">
        <f t="shared" si="1438"/>
        <v>0</v>
      </c>
      <c r="AN3902" s="164"/>
      <c r="AO3902" s="164"/>
      <c r="AP3902" s="164"/>
      <c r="AQ3902" s="402">
        <f t="shared" si="1439"/>
        <v>0</v>
      </c>
      <c r="AR3902" s="370" t="str">
        <f>IF(AQ3902=0,"",
IF(SUM($AQ$3585:AQ3902)=1,AS3902,
IF($AQ$5285&gt;SUM($AQ$3585:AQ3902),_xlfn.CONCAT(", ",AS3902),
IF($AQ$5285=SUM($AQ$3585:AQ3902),_xlfn.CONCAT(" y ",AS3902)))))</f>
        <v/>
      </c>
      <c r="AS3902" s="156" t="s">
        <v>6421</v>
      </c>
    </row>
    <row r="3903" spans="1:45" ht="15" customHeight="1">
      <c r="A3903" s="57"/>
      <c r="B3903" s="26"/>
      <c r="C3903" s="716" t="s">
        <v>6422</v>
      </c>
      <c r="D3903" s="716"/>
      <c r="E3903" s="941"/>
      <c r="F3903" s="942"/>
      <c r="G3903" s="942"/>
      <c r="H3903" s="943"/>
      <c r="I3903" s="940"/>
      <c r="J3903" s="940"/>
      <c r="K3903" s="940"/>
      <c r="L3903" s="940"/>
      <c r="M3903" s="940"/>
      <c r="N3903" s="940"/>
      <c r="O3903" s="940"/>
      <c r="P3903" s="940"/>
      <c r="Q3903" s="890"/>
      <c r="R3903" s="891"/>
      <c r="S3903" s="890"/>
      <c r="T3903" s="891"/>
      <c r="U3903" s="890"/>
      <c r="V3903" s="891"/>
      <c r="W3903" s="890"/>
      <c r="X3903" s="891"/>
      <c r="Y3903" s="890"/>
      <c r="Z3903" s="891"/>
      <c r="AA3903" s="890"/>
      <c r="AB3903" s="891"/>
      <c r="AC3903" s="890"/>
      <c r="AD3903" s="891"/>
      <c r="AE3903" s="164"/>
      <c r="AF3903" s="164"/>
      <c r="AG3903" s="199">
        <f t="shared" si="1432"/>
        <v>0</v>
      </c>
      <c r="AH3903" s="219" t="b">
        <f t="shared" si="1433"/>
        <v>0</v>
      </c>
      <c r="AI3903" s="198" t="str">
        <f t="shared" si="1434"/>
        <v/>
      </c>
      <c r="AJ3903" s="219" t="b">
        <f t="shared" si="1435"/>
        <v>0</v>
      </c>
      <c r="AK3903" s="198" t="str">
        <f t="shared" si="1436"/>
        <v/>
      </c>
      <c r="AL3903" s="219" t="b">
        <f t="shared" si="1437"/>
        <v>0</v>
      </c>
      <c r="AM3903" s="351">
        <f t="shared" si="1438"/>
        <v>0</v>
      </c>
      <c r="AN3903" s="164"/>
      <c r="AO3903" s="164"/>
      <c r="AP3903" s="164"/>
      <c r="AQ3903" s="402">
        <f t="shared" si="1439"/>
        <v>0</v>
      </c>
      <c r="AR3903" s="370" t="str">
        <f>IF(AQ3903=0,"",
IF(SUM($AQ$3585:AQ3903)=1,AS3903,
IF($AQ$5285&gt;SUM($AQ$3585:AQ3903),_xlfn.CONCAT(", ",AS3903),
IF($AQ$5285=SUM($AQ$3585:AQ3903),_xlfn.CONCAT(" y ",AS3903)))))</f>
        <v/>
      </c>
      <c r="AS3903" s="156" t="s">
        <v>6423</v>
      </c>
    </row>
    <row r="3904" spans="1:45" ht="15" customHeight="1">
      <c r="A3904" s="57"/>
      <c r="B3904" s="26"/>
      <c r="C3904" s="716" t="s">
        <v>6424</v>
      </c>
      <c r="D3904" s="716"/>
      <c r="E3904" s="941"/>
      <c r="F3904" s="942"/>
      <c r="G3904" s="942"/>
      <c r="H3904" s="943"/>
      <c r="I3904" s="940"/>
      <c r="J3904" s="940"/>
      <c r="K3904" s="940"/>
      <c r="L3904" s="940"/>
      <c r="M3904" s="940"/>
      <c r="N3904" s="940"/>
      <c r="O3904" s="940"/>
      <c r="P3904" s="940"/>
      <c r="Q3904" s="890"/>
      <c r="R3904" s="891"/>
      <c r="S3904" s="890"/>
      <c r="T3904" s="891"/>
      <c r="U3904" s="890"/>
      <c r="V3904" s="891"/>
      <c r="W3904" s="890"/>
      <c r="X3904" s="891"/>
      <c r="Y3904" s="890"/>
      <c r="Z3904" s="891"/>
      <c r="AA3904" s="890"/>
      <c r="AB3904" s="891"/>
      <c r="AC3904" s="890"/>
      <c r="AD3904" s="891"/>
      <c r="AE3904" s="164"/>
      <c r="AF3904" s="164"/>
      <c r="AG3904" s="199">
        <f t="shared" si="1432"/>
        <v>0</v>
      </c>
      <c r="AH3904" s="219" t="b">
        <f t="shared" si="1433"/>
        <v>0</v>
      </c>
      <c r="AI3904" s="198" t="str">
        <f t="shared" si="1434"/>
        <v/>
      </c>
      <c r="AJ3904" s="219" t="b">
        <f t="shared" si="1435"/>
        <v>0</v>
      </c>
      <c r="AK3904" s="198" t="str">
        <f t="shared" si="1436"/>
        <v/>
      </c>
      <c r="AL3904" s="219" t="b">
        <f t="shared" si="1437"/>
        <v>0</v>
      </c>
      <c r="AM3904" s="351">
        <f t="shared" si="1438"/>
        <v>0</v>
      </c>
      <c r="AN3904" s="164"/>
      <c r="AO3904" s="164"/>
      <c r="AP3904" s="164"/>
      <c r="AQ3904" s="402">
        <f t="shared" si="1439"/>
        <v>0</v>
      </c>
      <c r="AR3904" s="370" t="str">
        <f>IF(AQ3904=0,"",
IF(SUM($AQ$3585:AQ3904)=1,AS3904,
IF($AQ$5285&gt;SUM($AQ$3585:AQ3904),_xlfn.CONCAT(", ",AS3904),
IF($AQ$5285=SUM($AQ$3585:AQ3904),_xlfn.CONCAT(" y ",AS3904)))))</f>
        <v/>
      </c>
      <c r="AS3904" s="156" t="s">
        <v>6425</v>
      </c>
    </row>
    <row r="3905" spans="1:45" ht="15" customHeight="1">
      <c r="A3905" s="57"/>
      <c r="B3905" s="26"/>
      <c r="C3905" s="716" t="s">
        <v>6426</v>
      </c>
      <c r="D3905" s="716"/>
      <c r="E3905" s="941"/>
      <c r="F3905" s="942"/>
      <c r="G3905" s="942"/>
      <c r="H3905" s="943"/>
      <c r="I3905" s="940"/>
      <c r="J3905" s="940"/>
      <c r="K3905" s="940"/>
      <c r="L3905" s="940"/>
      <c r="M3905" s="940"/>
      <c r="N3905" s="940"/>
      <c r="O3905" s="940"/>
      <c r="P3905" s="940"/>
      <c r="Q3905" s="890"/>
      <c r="R3905" s="891"/>
      <c r="S3905" s="890"/>
      <c r="T3905" s="891"/>
      <c r="U3905" s="890"/>
      <c r="V3905" s="891"/>
      <c r="W3905" s="890"/>
      <c r="X3905" s="891"/>
      <c r="Y3905" s="890"/>
      <c r="Z3905" s="891"/>
      <c r="AA3905" s="890"/>
      <c r="AB3905" s="891"/>
      <c r="AC3905" s="890"/>
      <c r="AD3905" s="891"/>
      <c r="AE3905" s="164"/>
      <c r="AF3905" s="164"/>
      <c r="AG3905" s="199">
        <f t="shared" si="1432"/>
        <v>0</v>
      </c>
      <c r="AH3905" s="219" t="b">
        <f t="shared" si="1433"/>
        <v>0</v>
      </c>
      <c r="AI3905" s="198" t="str">
        <f t="shared" si="1434"/>
        <v/>
      </c>
      <c r="AJ3905" s="219" t="b">
        <f t="shared" si="1435"/>
        <v>0</v>
      </c>
      <c r="AK3905" s="198" t="str">
        <f t="shared" si="1436"/>
        <v/>
      </c>
      <c r="AL3905" s="219" t="b">
        <f t="shared" si="1437"/>
        <v>0</v>
      </c>
      <c r="AM3905" s="351">
        <f t="shared" si="1438"/>
        <v>0</v>
      </c>
      <c r="AN3905" s="164"/>
      <c r="AO3905" s="164"/>
      <c r="AP3905" s="164"/>
      <c r="AQ3905" s="402">
        <f t="shared" si="1439"/>
        <v>0</v>
      </c>
      <c r="AR3905" s="370" t="str">
        <f>IF(AQ3905=0,"",
IF(SUM($AQ$3585:AQ3905)=1,AS3905,
IF($AQ$5285&gt;SUM($AQ$3585:AQ3905),_xlfn.CONCAT(", ",AS3905),
IF($AQ$5285=SUM($AQ$3585:AQ3905),_xlfn.CONCAT(" y ",AS3905)))))</f>
        <v/>
      </c>
      <c r="AS3905" s="156" t="s">
        <v>6427</v>
      </c>
    </row>
    <row r="3906" spans="1:45" ht="15" customHeight="1">
      <c r="A3906" s="57"/>
      <c r="B3906" s="26"/>
      <c r="C3906" s="716" t="s">
        <v>6428</v>
      </c>
      <c r="D3906" s="716"/>
      <c r="E3906" s="941"/>
      <c r="F3906" s="942"/>
      <c r="G3906" s="942"/>
      <c r="H3906" s="943"/>
      <c r="I3906" s="940"/>
      <c r="J3906" s="940"/>
      <c r="K3906" s="940"/>
      <c r="L3906" s="940"/>
      <c r="M3906" s="940"/>
      <c r="N3906" s="940"/>
      <c r="O3906" s="940"/>
      <c r="P3906" s="940"/>
      <c r="Q3906" s="890"/>
      <c r="R3906" s="891"/>
      <c r="S3906" s="890"/>
      <c r="T3906" s="891"/>
      <c r="U3906" s="890"/>
      <c r="V3906" s="891"/>
      <c r="W3906" s="890"/>
      <c r="X3906" s="891"/>
      <c r="Y3906" s="890"/>
      <c r="Z3906" s="891"/>
      <c r="AA3906" s="890"/>
      <c r="AB3906" s="891"/>
      <c r="AC3906" s="890"/>
      <c r="AD3906" s="891"/>
      <c r="AE3906" s="164"/>
      <c r="AF3906" s="164"/>
      <c r="AG3906" s="199">
        <f t="shared" ref="AG3906:AG3969" si="1440">IF(AND(OR($I$3563="X",$T$3563="X"),COUNTA(E3906:AD3906)=0),0,IF(AND(COUNTBLANK(E3906)=1,COUNTA(I3906:AD3906)=0),0,IF(AND($C$3563="X",COUNTBLANK(E3906)=0,COUNTA(I3906:P3906)=2,COUNTA(Q3906:AB3906)&gt;0,AC3906=""),0,IF(AND($C$3563="X",COUNTBLANK(E3906)=0,COUNTA(I3906:P3906)=2,COUNTA(Q3906:AB3906)=0,AC3906="X"),0,1))))</f>
        <v>0</v>
      </c>
      <c r="AH3906" s="219" t="b">
        <f t="shared" ref="AH3906:AH3969" si="1441">NOT(EXACT($E3906,UPPER($E3906)))</f>
        <v>0</v>
      </c>
      <c r="AI3906" s="198" t="str">
        <f t="shared" ref="AI3906:AI3969" si="1442">SUBSTITUTE( SUBSTITUTE( SUBSTITUTE( SUBSTITUTE( SUBSTITUTE( SUBSTITUTE( SUBSTITUTE( SUBSTITUTE( SUBSTITUTE( SUBSTITUTE($E3906, "á", "a"), "é", "e"), "í", "i"), "ó", "o"), "ú", "u"), "Á", "A"), "É", "E"), "Í", "I"), "Ó", "O"), "Ú", "U")</f>
        <v/>
      </c>
      <c r="AJ3906" s="219" t="b">
        <f t="shared" ref="AJ3906:AJ3969" si="1443">NOT(EXACT($E3906,AI3906))</f>
        <v>0</v>
      </c>
      <c r="AK3906" s="198" t="str">
        <f t="shared" ref="AK3906:AK3969" si="1444">SUBSTITUTE((SUBSTITUTE(SUBSTITUTE(SUBSTITUTE($E3906,".",""),",",""),"(","")),")","")</f>
        <v/>
      </c>
      <c r="AL3906" s="219" t="b">
        <f t="shared" ref="AL3906:AL3969" si="1445">NOT(EXACT($E3906,AK3906))</f>
        <v>0</v>
      </c>
      <c r="AM3906" s="351">
        <f t="shared" ref="AM3906:AM3969" si="1446">IF(AND($AC3906="X",COUNTA(Q3906:AB3906)&gt;0),1,0)</f>
        <v>0</v>
      </c>
      <c r="AN3906" s="164"/>
      <c r="AO3906" s="164"/>
      <c r="AP3906" s="164"/>
      <c r="AQ3906" s="402">
        <f t="shared" ref="AQ3906:AQ3969" si="1447">IF(SUM(AG3906)=0,0,1)</f>
        <v>0</v>
      </c>
      <c r="AR3906" s="370" t="str">
        <f>IF(AQ3906=0,"",
IF(SUM($AQ$3585:AQ3906)=1,AS3906,
IF($AQ$5285&gt;SUM($AQ$3585:AQ3906),_xlfn.CONCAT(", ",AS3906),
IF($AQ$5285=SUM($AQ$3585:AQ3906),_xlfn.CONCAT(" y ",AS3906)))))</f>
        <v/>
      </c>
      <c r="AS3906" s="156" t="s">
        <v>6429</v>
      </c>
    </row>
    <row r="3907" spans="1:45" ht="15" customHeight="1">
      <c r="A3907" s="57"/>
      <c r="B3907" s="26"/>
      <c r="C3907" s="716" t="s">
        <v>6430</v>
      </c>
      <c r="D3907" s="716"/>
      <c r="E3907" s="941"/>
      <c r="F3907" s="942"/>
      <c r="G3907" s="942"/>
      <c r="H3907" s="943"/>
      <c r="I3907" s="940"/>
      <c r="J3907" s="940"/>
      <c r="K3907" s="940"/>
      <c r="L3907" s="940"/>
      <c r="M3907" s="940"/>
      <c r="N3907" s="940"/>
      <c r="O3907" s="940"/>
      <c r="P3907" s="940"/>
      <c r="Q3907" s="890"/>
      <c r="R3907" s="891"/>
      <c r="S3907" s="890"/>
      <c r="T3907" s="891"/>
      <c r="U3907" s="890"/>
      <c r="V3907" s="891"/>
      <c r="W3907" s="890"/>
      <c r="X3907" s="891"/>
      <c r="Y3907" s="890"/>
      <c r="Z3907" s="891"/>
      <c r="AA3907" s="890"/>
      <c r="AB3907" s="891"/>
      <c r="AC3907" s="890"/>
      <c r="AD3907" s="891"/>
      <c r="AE3907" s="164"/>
      <c r="AF3907" s="164"/>
      <c r="AG3907" s="199">
        <f t="shared" si="1440"/>
        <v>0</v>
      </c>
      <c r="AH3907" s="219" t="b">
        <f t="shared" si="1441"/>
        <v>0</v>
      </c>
      <c r="AI3907" s="198" t="str">
        <f t="shared" si="1442"/>
        <v/>
      </c>
      <c r="AJ3907" s="219" t="b">
        <f t="shared" si="1443"/>
        <v>0</v>
      </c>
      <c r="AK3907" s="198" t="str">
        <f t="shared" si="1444"/>
        <v/>
      </c>
      <c r="AL3907" s="219" t="b">
        <f t="shared" si="1445"/>
        <v>0</v>
      </c>
      <c r="AM3907" s="351">
        <f t="shared" si="1446"/>
        <v>0</v>
      </c>
      <c r="AN3907" s="164"/>
      <c r="AO3907" s="164"/>
      <c r="AP3907" s="164"/>
      <c r="AQ3907" s="402">
        <f t="shared" si="1447"/>
        <v>0</v>
      </c>
      <c r="AR3907" s="370" t="str">
        <f>IF(AQ3907=0,"",
IF(SUM($AQ$3585:AQ3907)=1,AS3907,
IF($AQ$5285&gt;SUM($AQ$3585:AQ3907),_xlfn.CONCAT(", ",AS3907),
IF($AQ$5285=SUM($AQ$3585:AQ3907),_xlfn.CONCAT(" y ",AS3907)))))</f>
        <v/>
      </c>
      <c r="AS3907" s="156" t="s">
        <v>6431</v>
      </c>
    </row>
    <row r="3908" spans="1:45" ht="15" customHeight="1">
      <c r="A3908" s="57"/>
      <c r="B3908" s="26"/>
      <c r="C3908" s="716" t="s">
        <v>6432</v>
      </c>
      <c r="D3908" s="716"/>
      <c r="E3908" s="941"/>
      <c r="F3908" s="942"/>
      <c r="G3908" s="942"/>
      <c r="H3908" s="943"/>
      <c r="I3908" s="940"/>
      <c r="J3908" s="940"/>
      <c r="K3908" s="940"/>
      <c r="L3908" s="940"/>
      <c r="M3908" s="940"/>
      <c r="N3908" s="940"/>
      <c r="O3908" s="940"/>
      <c r="P3908" s="940"/>
      <c r="Q3908" s="890"/>
      <c r="R3908" s="891"/>
      <c r="S3908" s="890"/>
      <c r="T3908" s="891"/>
      <c r="U3908" s="890"/>
      <c r="V3908" s="891"/>
      <c r="W3908" s="890"/>
      <c r="X3908" s="891"/>
      <c r="Y3908" s="890"/>
      <c r="Z3908" s="891"/>
      <c r="AA3908" s="890"/>
      <c r="AB3908" s="891"/>
      <c r="AC3908" s="890"/>
      <c r="AD3908" s="891"/>
      <c r="AE3908" s="164"/>
      <c r="AF3908" s="164"/>
      <c r="AG3908" s="199">
        <f t="shared" si="1440"/>
        <v>0</v>
      </c>
      <c r="AH3908" s="219" t="b">
        <f t="shared" si="1441"/>
        <v>0</v>
      </c>
      <c r="AI3908" s="198" t="str">
        <f t="shared" si="1442"/>
        <v/>
      </c>
      <c r="AJ3908" s="219" t="b">
        <f t="shared" si="1443"/>
        <v>0</v>
      </c>
      <c r="AK3908" s="198" t="str">
        <f t="shared" si="1444"/>
        <v/>
      </c>
      <c r="AL3908" s="219" t="b">
        <f t="shared" si="1445"/>
        <v>0</v>
      </c>
      <c r="AM3908" s="351">
        <f t="shared" si="1446"/>
        <v>0</v>
      </c>
      <c r="AN3908" s="164"/>
      <c r="AO3908" s="164"/>
      <c r="AP3908" s="164"/>
      <c r="AQ3908" s="402">
        <f t="shared" si="1447"/>
        <v>0</v>
      </c>
      <c r="AR3908" s="370" t="str">
        <f>IF(AQ3908=0,"",
IF(SUM($AQ$3585:AQ3908)=1,AS3908,
IF($AQ$5285&gt;SUM($AQ$3585:AQ3908),_xlfn.CONCAT(", ",AS3908),
IF($AQ$5285=SUM($AQ$3585:AQ3908),_xlfn.CONCAT(" y ",AS3908)))))</f>
        <v/>
      </c>
      <c r="AS3908" s="156" t="s">
        <v>6433</v>
      </c>
    </row>
    <row r="3909" spans="1:45" ht="15" customHeight="1">
      <c r="A3909" s="57"/>
      <c r="B3909" s="26"/>
      <c r="C3909" s="716" t="s">
        <v>6434</v>
      </c>
      <c r="D3909" s="716"/>
      <c r="E3909" s="941"/>
      <c r="F3909" s="942"/>
      <c r="G3909" s="942"/>
      <c r="H3909" s="943"/>
      <c r="I3909" s="940"/>
      <c r="J3909" s="940"/>
      <c r="K3909" s="940"/>
      <c r="L3909" s="940"/>
      <c r="M3909" s="940"/>
      <c r="N3909" s="940"/>
      <c r="O3909" s="940"/>
      <c r="P3909" s="940"/>
      <c r="Q3909" s="890"/>
      <c r="R3909" s="891"/>
      <c r="S3909" s="890"/>
      <c r="T3909" s="891"/>
      <c r="U3909" s="890"/>
      <c r="V3909" s="891"/>
      <c r="W3909" s="890"/>
      <c r="X3909" s="891"/>
      <c r="Y3909" s="890"/>
      <c r="Z3909" s="891"/>
      <c r="AA3909" s="890"/>
      <c r="AB3909" s="891"/>
      <c r="AC3909" s="890"/>
      <c r="AD3909" s="891"/>
      <c r="AE3909" s="164"/>
      <c r="AF3909" s="164"/>
      <c r="AG3909" s="199">
        <f t="shared" si="1440"/>
        <v>0</v>
      </c>
      <c r="AH3909" s="219" t="b">
        <f t="shared" si="1441"/>
        <v>0</v>
      </c>
      <c r="AI3909" s="198" t="str">
        <f t="shared" si="1442"/>
        <v/>
      </c>
      <c r="AJ3909" s="219" t="b">
        <f t="shared" si="1443"/>
        <v>0</v>
      </c>
      <c r="AK3909" s="198" t="str">
        <f t="shared" si="1444"/>
        <v/>
      </c>
      <c r="AL3909" s="219" t="b">
        <f t="shared" si="1445"/>
        <v>0</v>
      </c>
      <c r="AM3909" s="351">
        <f t="shared" si="1446"/>
        <v>0</v>
      </c>
      <c r="AN3909" s="164"/>
      <c r="AO3909" s="164"/>
      <c r="AP3909" s="164"/>
      <c r="AQ3909" s="402">
        <f t="shared" si="1447"/>
        <v>0</v>
      </c>
      <c r="AR3909" s="370" t="str">
        <f>IF(AQ3909=0,"",
IF(SUM($AQ$3585:AQ3909)=1,AS3909,
IF($AQ$5285&gt;SUM($AQ$3585:AQ3909),_xlfn.CONCAT(", ",AS3909),
IF($AQ$5285=SUM($AQ$3585:AQ3909),_xlfn.CONCAT(" y ",AS3909)))))</f>
        <v/>
      </c>
      <c r="AS3909" s="156" t="s">
        <v>6435</v>
      </c>
    </row>
    <row r="3910" spans="1:45" ht="15" customHeight="1">
      <c r="A3910" s="57"/>
      <c r="B3910" s="26"/>
      <c r="C3910" s="716" t="s">
        <v>6436</v>
      </c>
      <c r="D3910" s="716"/>
      <c r="E3910" s="941"/>
      <c r="F3910" s="942"/>
      <c r="G3910" s="942"/>
      <c r="H3910" s="943"/>
      <c r="I3910" s="940"/>
      <c r="J3910" s="940"/>
      <c r="K3910" s="940"/>
      <c r="L3910" s="940"/>
      <c r="M3910" s="940"/>
      <c r="N3910" s="940"/>
      <c r="O3910" s="940"/>
      <c r="P3910" s="940"/>
      <c r="Q3910" s="890"/>
      <c r="R3910" s="891"/>
      <c r="S3910" s="890"/>
      <c r="T3910" s="891"/>
      <c r="U3910" s="890"/>
      <c r="V3910" s="891"/>
      <c r="W3910" s="890"/>
      <c r="X3910" s="891"/>
      <c r="Y3910" s="890"/>
      <c r="Z3910" s="891"/>
      <c r="AA3910" s="890"/>
      <c r="AB3910" s="891"/>
      <c r="AC3910" s="890"/>
      <c r="AD3910" s="891"/>
      <c r="AE3910" s="164"/>
      <c r="AF3910" s="164"/>
      <c r="AG3910" s="199">
        <f t="shared" si="1440"/>
        <v>0</v>
      </c>
      <c r="AH3910" s="219" t="b">
        <f t="shared" si="1441"/>
        <v>0</v>
      </c>
      <c r="AI3910" s="198" t="str">
        <f t="shared" si="1442"/>
        <v/>
      </c>
      <c r="AJ3910" s="219" t="b">
        <f t="shared" si="1443"/>
        <v>0</v>
      </c>
      <c r="AK3910" s="198" t="str">
        <f t="shared" si="1444"/>
        <v/>
      </c>
      <c r="AL3910" s="219" t="b">
        <f t="shared" si="1445"/>
        <v>0</v>
      </c>
      <c r="AM3910" s="351">
        <f t="shared" si="1446"/>
        <v>0</v>
      </c>
      <c r="AN3910" s="164"/>
      <c r="AO3910" s="164"/>
      <c r="AP3910" s="164"/>
      <c r="AQ3910" s="402">
        <f t="shared" si="1447"/>
        <v>0</v>
      </c>
      <c r="AR3910" s="370" t="str">
        <f>IF(AQ3910=0,"",
IF(SUM($AQ$3585:AQ3910)=1,AS3910,
IF($AQ$5285&gt;SUM($AQ$3585:AQ3910),_xlfn.CONCAT(", ",AS3910),
IF($AQ$5285=SUM($AQ$3585:AQ3910),_xlfn.CONCAT(" y ",AS3910)))))</f>
        <v/>
      </c>
      <c r="AS3910" s="156" t="s">
        <v>6437</v>
      </c>
    </row>
    <row r="3911" spans="1:45" ht="15" customHeight="1">
      <c r="A3911" s="57"/>
      <c r="B3911" s="26"/>
      <c r="C3911" s="716" t="s">
        <v>6438</v>
      </c>
      <c r="D3911" s="716"/>
      <c r="E3911" s="941"/>
      <c r="F3911" s="942"/>
      <c r="G3911" s="942"/>
      <c r="H3911" s="943"/>
      <c r="I3911" s="940"/>
      <c r="J3911" s="940"/>
      <c r="K3911" s="940"/>
      <c r="L3911" s="940"/>
      <c r="M3911" s="940"/>
      <c r="N3911" s="940"/>
      <c r="O3911" s="940"/>
      <c r="P3911" s="940"/>
      <c r="Q3911" s="890"/>
      <c r="R3911" s="891"/>
      <c r="S3911" s="890"/>
      <c r="T3911" s="891"/>
      <c r="U3911" s="890"/>
      <c r="V3911" s="891"/>
      <c r="W3911" s="890"/>
      <c r="X3911" s="891"/>
      <c r="Y3911" s="890"/>
      <c r="Z3911" s="891"/>
      <c r="AA3911" s="890"/>
      <c r="AB3911" s="891"/>
      <c r="AC3911" s="890"/>
      <c r="AD3911" s="891"/>
      <c r="AE3911" s="164"/>
      <c r="AF3911" s="164"/>
      <c r="AG3911" s="199">
        <f t="shared" si="1440"/>
        <v>0</v>
      </c>
      <c r="AH3911" s="219" t="b">
        <f t="shared" si="1441"/>
        <v>0</v>
      </c>
      <c r="AI3911" s="198" t="str">
        <f t="shared" si="1442"/>
        <v/>
      </c>
      <c r="AJ3911" s="219" t="b">
        <f t="shared" si="1443"/>
        <v>0</v>
      </c>
      <c r="AK3911" s="198" t="str">
        <f t="shared" si="1444"/>
        <v/>
      </c>
      <c r="AL3911" s="219" t="b">
        <f t="shared" si="1445"/>
        <v>0</v>
      </c>
      <c r="AM3911" s="351">
        <f t="shared" si="1446"/>
        <v>0</v>
      </c>
      <c r="AN3911" s="164"/>
      <c r="AO3911" s="164"/>
      <c r="AP3911" s="164"/>
      <c r="AQ3911" s="402">
        <f t="shared" si="1447"/>
        <v>0</v>
      </c>
      <c r="AR3911" s="370" t="str">
        <f>IF(AQ3911=0,"",
IF(SUM($AQ$3585:AQ3911)=1,AS3911,
IF($AQ$5285&gt;SUM($AQ$3585:AQ3911),_xlfn.CONCAT(", ",AS3911),
IF($AQ$5285=SUM($AQ$3585:AQ3911),_xlfn.CONCAT(" y ",AS3911)))))</f>
        <v/>
      </c>
      <c r="AS3911" s="156" t="s">
        <v>6439</v>
      </c>
    </row>
    <row r="3912" spans="1:45" ht="15" customHeight="1">
      <c r="A3912" s="57"/>
      <c r="B3912" s="26"/>
      <c r="C3912" s="716" t="s">
        <v>6440</v>
      </c>
      <c r="D3912" s="716"/>
      <c r="E3912" s="941"/>
      <c r="F3912" s="942"/>
      <c r="G3912" s="942"/>
      <c r="H3912" s="943"/>
      <c r="I3912" s="940"/>
      <c r="J3912" s="940"/>
      <c r="K3912" s="940"/>
      <c r="L3912" s="940"/>
      <c r="M3912" s="940"/>
      <c r="N3912" s="940"/>
      <c r="O3912" s="940"/>
      <c r="P3912" s="940"/>
      <c r="Q3912" s="890"/>
      <c r="R3912" s="891"/>
      <c r="S3912" s="890"/>
      <c r="T3912" s="891"/>
      <c r="U3912" s="890"/>
      <c r="V3912" s="891"/>
      <c r="W3912" s="890"/>
      <c r="X3912" s="891"/>
      <c r="Y3912" s="890"/>
      <c r="Z3912" s="891"/>
      <c r="AA3912" s="890"/>
      <c r="AB3912" s="891"/>
      <c r="AC3912" s="890"/>
      <c r="AD3912" s="891"/>
      <c r="AE3912" s="164"/>
      <c r="AF3912" s="164"/>
      <c r="AG3912" s="199">
        <f t="shared" si="1440"/>
        <v>0</v>
      </c>
      <c r="AH3912" s="219" t="b">
        <f t="shared" si="1441"/>
        <v>0</v>
      </c>
      <c r="AI3912" s="198" t="str">
        <f t="shared" si="1442"/>
        <v/>
      </c>
      <c r="AJ3912" s="219" t="b">
        <f t="shared" si="1443"/>
        <v>0</v>
      </c>
      <c r="AK3912" s="198" t="str">
        <f t="shared" si="1444"/>
        <v/>
      </c>
      <c r="AL3912" s="219" t="b">
        <f t="shared" si="1445"/>
        <v>0</v>
      </c>
      <c r="AM3912" s="351">
        <f t="shared" si="1446"/>
        <v>0</v>
      </c>
      <c r="AN3912" s="164"/>
      <c r="AO3912" s="164"/>
      <c r="AP3912" s="164"/>
      <c r="AQ3912" s="402">
        <f t="shared" si="1447"/>
        <v>0</v>
      </c>
      <c r="AR3912" s="370" t="str">
        <f>IF(AQ3912=0,"",
IF(SUM($AQ$3585:AQ3912)=1,AS3912,
IF($AQ$5285&gt;SUM($AQ$3585:AQ3912),_xlfn.CONCAT(", ",AS3912),
IF($AQ$5285=SUM($AQ$3585:AQ3912),_xlfn.CONCAT(" y ",AS3912)))))</f>
        <v/>
      </c>
      <c r="AS3912" s="156" t="s">
        <v>6441</v>
      </c>
    </row>
    <row r="3913" spans="1:45" ht="15" customHeight="1">
      <c r="A3913" s="57"/>
      <c r="B3913" s="26"/>
      <c r="C3913" s="716" t="s">
        <v>6442</v>
      </c>
      <c r="D3913" s="716"/>
      <c r="E3913" s="941"/>
      <c r="F3913" s="942"/>
      <c r="G3913" s="942"/>
      <c r="H3913" s="943"/>
      <c r="I3913" s="940"/>
      <c r="J3913" s="940"/>
      <c r="K3913" s="940"/>
      <c r="L3913" s="940"/>
      <c r="M3913" s="940"/>
      <c r="N3913" s="940"/>
      <c r="O3913" s="940"/>
      <c r="P3913" s="940"/>
      <c r="Q3913" s="890"/>
      <c r="R3913" s="891"/>
      <c r="S3913" s="890"/>
      <c r="T3913" s="891"/>
      <c r="U3913" s="890"/>
      <c r="V3913" s="891"/>
      <c r="W3913" s="890"/>
      <c r="X3913" s="891"/>
      <c r="Y3913" s="890"/>
      <c r="Z3913" s="891"/>
      <c r="AA3913" s="890"/>
      <c r="AB3913" s="891"/>
      <c r="AC3913" s="890"/>
      <c r="AD3913" s="891"/>
      <c r="AE3913" s="164"/>
      <c r="AF3913" s="164"/>
      <c r="AG3913" s="199">
        <f t="shared" si="1440"/>
        <v>0</v>
      </c>
      <c r="AH3913" s="219" t="b">
        <f t="shared" si="1441"/>
        <v>0</v>
      </c>
      <c r="AI3913" s="198" t="str">
        <f t="shared" si="1442"/>
        <v/>
      </c>
      <c r="AJ3913" s="219" t="b">
        <f t="shared" si="1443"/>
        <v>0</v>
      </c>
      <c r="AK3913" s="198" t="str">
        <f t="shared" si="1444"/>
        <v/>
      </c>
      <c r="AL3913" s="219" t="b">
        <f t="shared" si="1445"/>
        <v>0</v>
      </c>
      <c r="AM3913" s="351">
        <f t="shared" si="1446"/>
        <v>0</v>
      </c>
      <c r="AN3913" s="164"/>
      <c r="AO3913" s="164"/>
      <c r="AP3913" s="164"/>
      <c r="AQ3913" s="402">
        <f t="shared" si="1447"/>
        <v>0</v>
      </c>
      <c r="AR3913" s="370" t="str">
        <f>IF(AQ3913=0,"",
IF(SUM($AQ$3585:AQ3913)=1,AS3913,
IF($AQ$5285&gt;SUM($AQ$3585:AQ3913),_xlfn.CONCAT(", ",AS3913),
IF($AQ$5285=SUM($AQ$3585:AQ3913),_xlfn.CONCAT(" y ",AS3913)))))</f>
        <v/>
      </c>
      <c r="AS3913" s="156" t="s">
        <v>6443</v>
      </c>
    </row>
    <row r="3914" spans="1:45" ht="15" customHeight="1">
      <c r="A3914" s="57"/>
      <c r="B3914" s="26"/>
      <c r="C3914" s="716" t="s">
        <v>6444</v>
      </c>
      <c r="D3914" s="716"/>
      <c r="E3914" s="941"/>
      <c r="F3914" s="942"/>
      <c r="G3914" s="942"/>
      <c r="H3914" s="943"/>
      <c r="I3914" s="940"/>
      <c r="J3914" s="940"/>
      <c r="K3914" s="940"/>
      <c r="L3914" s="940"/>
      <c r="M3914" s="940"/>
      <c r="N3914" s="940"/>
      <c r="O3914" s="940"/>
      <c r="P3914" s="940"/>
      <c r="Q3914" s="890"/>
      <c r="R3914" s="891"/>
      <c r="S3914" s="890"/>
      <c r="T3914" s="891"/>
      <c r="U3914" s="890"/>
      <c r="V3914" s="891"/>
      <c r="W3914" s="890"/>
      <c r="X3914" s="891"/>
      <c r="Y3914" s="890"/>
      <c r="Z3914" s="891"/>
      <c r="AA3914" s="890"/>
      <c r="AB3914" s="891"/>
      <c r="AC3914" s="890"/>
      <c r="AD3914" s="891"/>
      <c r="AE3914" s="164"/>
      <c r="AF3914" s="164"/>
      <c r="AG3914" s="199">
        <f t="shared" si="1440"/>
        <v>0</v>
      </c>
      <c r="AH3914" s="219" t="b">
        <f t="shared" si="1441"/>
        <v>0</v>
      </c>
      <c r="AI3914" s="198" t="str">
        <f t="shared" si="1442"/>
        <v/>
      </c>
      <c r="AJ3914" s="219" t="b">
        <f t="shared" si="1443"/>
        <v>0</v>
      </c>
      <c r="AK3914" s="198" t="str">
        <f t="shared" si="1444"/>
        <v/>
      </c>
      <c r="AL3914" s="219" t="b">
        <f t="shared" si="1445"/>
        <v>0</v>
      </c>
      <c r="AM3914" s="351">
        <f t="shared" si="1446"/>
        <v>0</v>
      </c>
      <c r="AN3914" s="164"/>
      <c r="AO3914" s="164"/>
      <c r="AP3914" s="164"/>
      <c r="AQ3914" s="402">
        <f t="shared" si="1447"/>
        <v>0</v>
      </c>
      <c r="AR3914" s="370" t="str">
        <f>IF(AQ3914=0,"",
IF(SUM($AQ$3585:AQ3914)=1,AS3914,
IF($AQ$5285&gt;SUM($AQ$3585:AQ3914),_xlfn.CONCAT(", ",AS3914),
IF($AQ$5285=SUM($AQ$3585:AQ3914),_xlfn.CONCAT(" y ",AS3914)))))</f>
        <v/>
      </c>
      <c r="AS3914" s="156" t="s">
        <v>6445</v>
      </c>
    </row>
    <row r="3915" spans="1:45" ht="15" customHeight="1">
      <c r="A3915" s="57"/>
      <c r="B3915" s="26"/>
      <c r="C3915" s="716" t="s">
        <v>6446</v>
      </c>
      <c r="D3915" s="716"/>
      <c r="E3915" s="941"/>
      <c r="F3915" s="942"/>
      <c r="G3915" s="942"/>
      <c r="H3915" s="943"/>
      <c r="I3915" s="940"/>
      <c r="J3915" s="940"/>
      <c r="K3915" s="940"/>
      <c r="L3915" s="940"/>
      <c r="M3915" s="940"/>
      <c r="N3915" s="940"/>
      <c r="O3915" s="940"/>
      <c r="P3915" s="940"/>
      <c r="Q3915" s="890"/>
      <c r="R3915" s="891"/>
      <c r="S3915" s="890"/>
      <c r="T3915" s="891"/>
      <c r="U3915" s="890"/>
      <c r="V3915" s="891"/>
      <c r="W3915" s="890"/>
      <c r="X3915" s="891"/>
      <c r="Y3915" s="890"/>
      <c r="Z3915" s="891"/>
      <c r="AA3915" s="890"/>
      <c r="AB3915" s="891"/>
      <c r="AC3915" s="890"/>
      <c r="AD3915" s="891"/>
      <c r="AE3915" s="164"/>
      <c r="AF3915" s="164"/>
      <c r="AG3915" s="199">
        <f t="shared" si="1440"/>
        <v>0</v>
      </c>
      <c r="AH3915" s="219" t="b">
        <f t="shared" si="1441"/>
        <v>0</v>
      </c>
      <c r="AI3915" s="198" t="str">
        <f t="shared" si="1442"/>
        <v/>
      </c>
      <c r="AJ3915" s="219" t="b">
        <f t="shared" si="1443"/>
        <v>0</v>
      </c>
      <c r="AK3915" s="198" t="str">
        <f t="shared" si="1444"/>
        <v/>
      </c>
      <c r="AL3915" s="219" t="b">
        <f t="shared" si="1445"/>
        <v>0</v>
      </c>
      <c r="AM3915" s="351">
        <f t="shared" si="1446"/>
        <v>0</v>
      </c>
      <c r="AN3915" s="164"/>
      <c r="AO3915" s="164"/>
      <c r="AP3915" s="164"/>
      <c r="AQ3915" s="402">
        <f t="shared" si="1447"/>
        <v>0</v>
      </c>
      <c r="AR3915" s="370" t="str">
        <f>IF(AQ3915=0,"",
IF(SUM($AQ$3585:AQ3915)=1,AS3915,
IF($AQ$5285&gt;SUM($AQ$3585:AQ3915),_xlfn.CONCAT(", ",AS3915),
IF($AQ$5285=SUM($AQ$3585:AQ3915),_xlfn.CONCAT(" y ",AS3915)))))</f>
        <v/>
      </c>
      <c r="AS3915" s="156" t="s">
        <v>6447</v>
      </c>
    </row>
    <row r="3916" spans="1:45" ht="15" customHeight="1">
      <c r="A3916" s="57"/>
      <c r="B3916" s="26"/>
      <c r="C3916" s="716" t="s">
        <v>6448</v>
      </c>
      <c r="D3916" s="716"/>
      <c r="E3916" s="941"/>
      <c r="F3916" s="942"/>
      <c r="G3916" s="942"/>
      <c r="H3916" s="943"/>
      <c r="I3916" s="940"/>
      <c r="J3916" s="940"/>
      <c r="K3916" s="940"/>
      <c r="L3916" s="940"/>
      <c r="M3916" s="940"/>
      <c r="N3916" s="940"/>
      <c r="O3916" s="940"/>
      <c r="P3916" s="940"/>
      <c r="Q3916" s="890"/>
      <c r="R3916" s="891"/>
      <c r="S3916" s="890"/>
      <c r="T3916" s="891"/>
      <c r="U3916" s="890"/>
      <c r="V3916" s="891"/>
      <c r="W3916" s="890"/>
      <c r="X3916" s="891"/>
      <c r="Y3916" s="890"/>
      <c r="Z3916" s="891"/>
      <c r="AA3916" s="890"/>
      <c r="AB3916" s="891"/>
      <c r="AC3916" s="890"/>
      <c r="AD3916" s="891"/>
      <c r="AE3916" s="164"/>
      <c r="AF3916" s="164"/>
      <c r="AG3916" s="199">
        <f t="shared" si="1440"/>
        <v>0</v>
      </c>
      <c r="AH3916" s="219" t="b">
        <f t="shared" si="1441"/>
        <v>0</v>
      </c>
      <c r="AI3916" s="198" t="str">
        <f t="shared" si="1442"/>
        <v/>
      </c>
      <c r="AJ3916" s="219" t="b">
        <f t="shared" si="1443"/>
        <v>0</v>
      </c>
      <c r="AK3916" s="198" t="str">
        <f t="shared" si="1444"/>
        <v/>
      </c>
      <c r="AL3916" s="219" t="b">
        <f t="shared" si="1445"/>
        <v>0</v>
      </c>
      <c r="AM3916" s="351">
        <f t="shared" si="1446"/>
        <v>0</v>
      </c>
      <c r="AN3916" s="164"/>
      <c r="AO3916" s="164"/>
      <c r="AP3916" s="164"/>
      <c r="AQ3916" s="402">
        <f t="shared" si="1447"/>
        <v>0</v>
      </c>
      <c r="AR3916" s="370" t="str">
        <f>IF(AQ3916=0,"",
IF(SUM($AQ$3585:AQ3916)=1,AS3916,
IF($AQ$5285&gt;SUM($AQ$3585:AQ3916),_xlfn.CONCAT(", ",AS3916),
IF($AQ$5285=SUM($AQ$3585:AQ3916),_xlfn.CONCAT(" y ",AS3916)))))</f>
        <v/>
      </c>
      <c r="AS3916" s="156" t="s">
        <v>6449</v>
      </c>
    </row>
    <row r="3917" spans="1:45" ht="15" customHeight="1">
      <c r="A3917" s="57"/>
      <c r="B3917" s="26"/>
      <c r="C3917" s="716" t="s">
        <v>6450</v>
      </c>
      <c r="D3917" s="716"/>
      <c r="E3917" s="941"/>
      <c r="F3917" s="942"/>
      <c r="G3917" s="942"/>
      <c r="H3917" s="943"/>
      <c r="I3917" s="940"/>
      <c r="J3917" s="940"/>
      <c r="K3917" s="940"/>
      <c r="L3917" s="940"/>
      <c r="M3917" s="940"/>
      <c r="N3917" s="940"/>
      <c r="O3917" s="940"/>
      <c r="P3917" s="940"/>
      <c r="Q3917" s="890"/>
      <c r="R3917" s="891"/>
      <c r="S3917" s="890"/>
      <c r="T3917" s="891"/>
      <c r="U3917" s="890"/>
      <c r="V3917" s="891"/>
      <c r="W3917" s="890"/>
      <c r="X3917" s="891"/>
      <c r="Y3917" s="890"/>
      <c r="Z3917" s="891"/>
      <c r="AA3917" s="890"/>
      <c r="AB3917" s="891"/>
      <c r="AC3917" s="890"/>
      <c r="AD3917" s="891"/>
      <c r="AE3917" s="164"/>
      <c r="AF3917" s="164"/>
      <c r="AG3917" s="199">
        <f t="shared" si="1440"/>
        <v>0</v>
      </c>
      <c r="AH3917" s="219" t="b">
        <f t="shared" si="1441"/>
        <v>0</v>
      </c>
      <c r="AI3917" s="198" t="str">
        <f t="shared" si="1442"/>
        <v/>
      </c>
      <c r="AJ3917" s="219" t="b">
        <f t="shared" si="1443"/>
        <v>0</v>
      </c>
      <c r="AK3917" s="198" t="str">
        <f t="shared" si="1444"/>
        <v/>
      </c>
      <c r="AL3917" s="219" t="b">
        <f t="shared" si="1445"/>
        <v>0</v>
      </c>
      <c r="AM3917" s="351">
        <f t="shared" si="1446"/>
        <v>0</v>
      </c>
      <c r="AN3917" s="164"/>
      <c r="AO3917" s="164"/>
      <c r="AP3917" s="164"/>
      <c r="AQ3917" s="402">
        <f t="shared" si="1447"/>
        <v>0</v>
      </c>
      <c r="AR3917" s="370" t="str">
        <f>IF(AQ3917=0,"",
IF(SUM($AQ$3585:AQ3917)=1,AS3917,
IF($AQ$5285&gt;SUM($AQ$3585:AQ3917),_xlfn.CONCAT(", ",AS3917),
IF($AQ$5285=SUM($AQ$3585:AQ3917),_xlfn.CONCAT(" y ",AS3917)))))</f>
        <v/>
      </c>
      <c r="AS3917" s="156" t="s">
        <v>6451</v>
      </c>
    </row>
    <row r="3918" spans="1:45" ht="15" customHeight="1">
      <c r="A3918" s="57"/>
      <c r="B3918" s="26"/>
      <c r="C3918" s="716" t="s">
        <v>6452</v>
      </c>
      <c r="D3918" s="716"/>
      <c r="E3918" s="941"/>
      <c r="F3918" s="942"/>
      <c r="G3918" s="942"/>
      <c r="H3918" s="943"/>
      <c r="I3918" s="940"/>
      <c r="J3918" s="940"/>
      <c r="K3918" s="940"/>
      <c r="L3918" s="940"/>
      <c r="M3918" s="940"/>
      <c r="N3918" s="940"/>
      <c r="O3918" s="940"/>
      <c r="P3918" s="940"/>
      <c r="Q3918" s="890"/>
      <c r="R3918" s="891"/>
      <c r="S3918" s="890"/>
      <c r="T3918" s="891"/>
      <c r="U3918" s="890"/>
      <c r="V3918" s="891"/>
      <c r="W3918" s="890"/>
      <c r="X3918" s="891"/>
      <c r="Y3918" s="890"/>
      <c r="Z3918" s="891"/>
      <c r="AA3918" s="890"/>
      <c r="AB3918" s="891"/>
      <c r="AC3918" s="890"/>
      <c r="AD3918" s="891"/>
      <c r="AE3918" s="164"/>
      <c r="AF3918" s="164"/>
      <c r="AG3918" s="199">
        <f t="shared" si="1440"/>
        <v>0</v>
      </c>
      <c r="AH3918" s="219" t="b">
        <f t="shared" si="1441"/>
        <v>0</v>
      </c>
      <c r="AI3918" s="198" t="str">
        <f t="shared" si="1442"/>
        <v/>
      </c>
      <c r="AJ3918" s="219" t="b">
        <f t="shared" si="1443"/>
        <v>0</v>
      </c>
      <c r="AK3918" s="198" t="str">
        <f t="shared" si="1444"/>
        <v/>
      </c>
      <c r="AL3918" s="219" t="b">
        <f t="shared" si="1445"/>
        <v>0</v>
      </c>
      <c r="AM3918" s="351">
        <f t="shared" si="1446"/>
        <v>0</v>
      </c>
      <c r="AN3918" s="164"/>
      <c r="AO3918" s="164"/>
      <c r="AP3918" s="164"/>
      <c r="AQ3918" s="402">
        <f t="shared" si="1447"/>
        <v>0</v>
      </c>
      <c r="AR3918" s="370" t="str">
        <f>IF(AQ3918=0,"",
IF(SUM($AQ$3585:AQ3918)=1,AS3918,
IF($AQ$5285&gt;SUM($AQ$3585:AQ3918),_xlfn.CONCAT(", ",AS3918),
IF($AQ$5285=SUM($AQ$3585:AQ3918),_xlfn.CONCAT(" y ",AS3918)))))</f>
        <v/>
      </c>
      <c r="AS3918" s="156" t="s">
        <v>6453</v>
      </c>
    </row>
    <row r="3919" spans="1:45" ht="15" customHeight="1">
      <c r="A3919" s="57"/>
      <c r="B3919" s="26"/>
      <c r="C3919" s="716" t="s">
        <v>6454</v>
      </c>
      <c r="D3919" s="716"/>
      <c r="E3919" s="941"/>
      <c r="F3919" s="942"/>
      <c r="G3919" s="942"/>
      <c r="H3919" s="943"/>
      <c r="I3919" s="940"/>
      <c r="J3919" s="940"/>
      <c r="K3919" s="940"/>
      <c r="L3919" s="940"/>
      <c r="M3919" s="940"/>
      <c r="N3919" s="940"/>
      <c r="O3919" s="940"/>
      <c r="P3919" s="940"/>
      <c r="Q3919" s="890"/>
      <c r="R3919" s="891"/>
      <c r="S3919" s="890"/>
      <c r="T3919" s="891"/>
      <c r="U3919" s="890"/>
      <c r="V3919" s="891"/>
      <c r="W3919" s="890"/>
      <c r="X3919" s="891"/>
      <c r="Y3919" s="890"/>
      <c r="Z3919" s="891"/>
      <c r="AA3919" s="890"/>
      <c r="AB3919" s="891"/>
      <c r="AC3919" s="890"/>
      <c r="AD3919" s="891"/>
      <c r="AE3919" s="164"/>
      <c r="AF3919" s="164"/>
      <c r="AG3919" s="199">
        <f t="shared" si="1440"/>
        <v>0</v>
      </c>
      <c r="AH3919" s="219" t="b">
        <f t="shared" si="1441"/>
        <v>0</v>
      </c>
      <c r="AI3919" s="198" t="str">
        <f t="shared" si="1442"/>
        <v/>
      </c>
      <c r="AJ3919" s="219" t="b">
        <f t="shared" si="1443"/>
        <v>0</v>
      </c>
      <c r="AK3919" s="198" t="str">
        <f t="shared" si="1444"/>
        <v/>
      </c>
      <c r="AL3919" s="219" t="b">
        <f t="shared" si="1445"/>
        <v>0</v>
      </c>
      <c r="AM3919" s="351">
        <f t="shared" si="1446"/>
        <v>0</v>
      </c>
      <c r="AN3919" s="164"/>
      <c r="AO3919" s="164"/>
      <c r="AP3919" s="164"/>
      <c r="AQ3919" s="402">
        <f t="shared" si="1447"/>
        <v>0</v>
      </c>
      <c r="AR3919" s="370" t="str">
        <f>IF(AQ3919=0,"",
IF(SUM($AQ$3585:AQ3919)=1,AS3919,
IF($AQ$5285&gt;SUM($AQ$3585:AQ3919),_xlfn.CONCAT(", ",AS3919),
IF($AQ$5285=SUM($AQ$3585:AQ3919),_xlfn.CONCAT(" y ",AS3919)))))</f>
        <v/>
      </c>
      <c r="AS3919" s="156" t="s">
        <v>6455</v>
      </c>
    </row>
    <row r="3920" spans="1:45" ht="15" customHeight="1">
      <c r="A3920" s="57"/>
      <c r="B3920" s="26"/>
      <c r="C3920" s="716" t="s">
        <v>6456</v>
      </c>
      <c r="D3920" s="716"/>
      <c r="E3920" s="941"/>
      <c r="F3920" s="942"/>
      <c r="G3920" s="942"/>
      <c r="H3920" s="943"/>
      <c r="I3920" s="940"/>
      <c r="J3920" s="940"/>
      <c r="K3920" s="940"/>
      <c r="L3920" s="940"/>
      <c r="M3920" s="940"/>
      <c r="N3920" s="940"/>
      <c r="O3920" s="940"/>
      <c r="P3920" s="940"/>
      <c r="Q3920" s="890"/>
      <c r="R3920" s="891"/>
      <c r="S3920" s="890"/>
      <c r="T3920" s="891"/>
      <c r="U3920" s="890"/>
      <c r="V3920" s="891"/>
      <c r="W3920" s="890"/>
      <c r="X3920" s="891"/>
      <c r="Y3920" s="890"/>
      <c r="Z3920" s="891"/>
      <c r="AA3920" s="890"/>
      <c r="AB3920" s="891"/>
      <c r="AC3920" s="890"/>
      <c r="AD3920" s="891"/>
      <c r="AE3920" s="164"/>
      <c r="AF3920" s="164"/>
      <c r="AG3920" s="199">
        <f t="shared" si="1440"/>
        <v>0</v>
      </c>
      <c r="AH3920" s="219" t="b">
        <f t="shared" si="1441"/>
        <v>0</v>
      </c>
      <c r="AI3920" s="198" t="str">
        <f t="shared" si="1442"/>
        <v/>
      </c>
      <c r="AJ3920" s="219" t="b">
        <f t="shared" si="1443"/>
        <v>0</v>
      </c>
      <c r="AK3920" s="198" t="str">
        <f t="shared" si="1444"/>
        <v/>
      </c>
      <c r="AL3920" s="219" t="b">
        <f t="shared" si="1445"/>
        <v>0</v>
      </c>
      <c r="AM3920" s="351">
        <f t="shared" si="1446"/>
        <v>0</v>
      </c>
      <c r="AN3920" s="164"/>
      <c r="AO3920" s="164"/>
      <c r="AP3920" s="164"/>
      <c r="AQ3920" s="402">
        <f t="shared" si="1447"/>
        <v>0</v>
      </c>
      <c r="AR3920" s="370" t="str">
        <f>IF(AQ3920=0,"",
IF(SUM($AQ$3585:AQ3920)=1,AS3920,
IF($AQ$5285&gt;SUM($AQ$3585:AQ3920),_xlfn.CONCAT(", ",AS3920),
IF($AQ$5285=SUM($AQ$3585:AQ3920),_xlfn.CONCAT(" y ",AS3920)))))</f>
        <v/>
      </c>
      <c r="AS3920" s="156" t="s">
        <v>6457</v>
      </c>
    </row>
    <row r="3921" spans="1:45" ht="15" customHeight="1">
      <c r="A3921" s="57"/>
      <c r="B3921" s="26"/>
      <c r="C3921" s="716" t="s">
        <v>6458</v>
      </c>
      <c r="D3921" s="716"/>
      <c r="E3921" s="941"/>
      <c r="F3921" s="942"/>
      <c r="G3921" s="942"/>
      <c r="H3921" s="943"/>
      <c r="I3921" s="940"/>
      <c r="J3921" s="940"/>
      <c r="K3921" s="940"/>
      <c r="L3921" s="940"/>
      <c r="M3921" s="940"/>
      <c r="N3921" s="940"/>
      <c r="O3921" s="940"/>
      <c r="P3921" s="940"/>
      <c r="Q3921" s="890"/>
      <c r="R3921" s="891"/>
      <c r="S3921" s="890"/>
      <c r="T3921" s="891"/>
      <c r="U3921" s="890"/>
      <c r="V3921" s="891"/>
      <c r="W3921" s="890"/>
      <c r="X3921" s="891"/>
      <c r="Y3921" s="890"/>
      <c r="Z3921" s="891"/>
      <c r="AA3921" s="890"/>
      <c r="AB3921" s="891"/>
      <c r="AC3921" s="890"/>
      <c r="AD3921" s="891"/>
      <c r="AE3921" s="164"/>
      <c r="AF3921" s="164"/>
      <c r="AG3921" s="199">
        <f t="shared" si="1440"/>
        <v>0</v>
      </c>
      <c r="AH3921" s="219" t="b">
        <f t="shared" si="1441"/>
        <v>0</v>
      </c>
      <c r="AI3921" s="198" t="str">
        <f t="shared" si="1442"/>
        <v/>
      </c>
      <c r="AJ3921" s="219" t="b">
        <f t="shared" si="1443"/>
        <v>0</v>
      </c>
      <c r="AK3921" s="198" t="str">
        <f t="shared" si="1444"/>
        <v/>
      </c>
      <c r="AL3921" s="219" t="b">
        <f t="shared" si="1445"/>
        <v>0</v>
      </c>
      <c r="AM3921" s="351">
        <f t="shared" si="1446"/>
        <v>0</v>
      </c>
      <c r="AN3921" s="164"/>
      <c r="AO3921" s="164"/>
      <c r="AP3921" s="164"/>
      <c r="AQ3921" s="402">
        <f t="shared" si="1447"/>
        <v>0</v>
      </c>
      <c r="AR3921" s="370" t="str">
        <f>IF(AQ3921=0,"",
IF(SUM($AQ$3585:AQ3921)=1,AS3921,
IF($AQ$5285&gt;SUM($AQ$3585:AQ3921),_xlfn.CONCAT(", ",AS3921),
IF($AQ$5285=SUM($AQ$3585:AQ3921),_xlfn.CONCAT(" y ",AS3921)))))</f>
        <v/>
      </c>
      <c r="AS3921" s="156" t="s">
        <v>6459</v>
      </c>
    </row>
    <row r="3922" spans="1:45" ht="15" customHeight="1">
      <c r="A3922" s="57"/>
      <c r="B3922" s="26"/>
      <c r="C3922" s="716" t="s">
        <v>6460</v>
      </c>
      <c r="D3922" s="716"/>
      <c r="E3922" s="941"/>
      <c r="F3922" s="942"/>
      <c r="G3922" s="942"/>
      <c r="H3922" s="943"/>
      <c r="I3922" s="940"/>
      <c r="J3922" s="940"/>
      <c r="K3922" s="940"/>
      <c r="L3922" s="940"/>
      <c r="M3922" s="940"/>
      <c r="N3922" s="940"/>
      <c r="O3922" s="940"/>
      <c r="P3922" s="940"/>
      <c r="Q3922" s="890"/>
      <c r="R3922" s="891"/>
      <c r="S3922" s="890"/>
      <c r="T3922" s="891"/>
      <c r="U3922" s="890"/>
      <c r="V3922" s="891"/>
      <c r="W3922" s="890"/>
      <c r="X3922" s="891"/>
      <c r="Y3922" s="890"/>
      <c r="Z3922" s="891"/>
      <c r="AA3922" s="890"/>
      <c r="AB3922" s="891"/>
      <c r="AC3922" s="890"/>
      <c r="AD3922" s="891"/>
      <c r="AE3922" s="164"/>
      <c r="AF3922" s="164"/>
      <c r="AG3922" s="199">
        <f t="shared" si="1440"/>
        <v>0</v>
      </c>
      <c r="AH3922" s="219" t="b">
        <f t="shared" si="1441"/>
        <v>0</v>
      </c>
      <c r="AI3922" s="198" t="str">
        <f t="shared" si="1442"/>
        <v/>
      </c>
      <c r="AJ3922" s="219" t="b">
        <f t="shared" si="1443"/>
        <v>0</v>
      </c>
      <c r="AK3922" s="198" t="str">
        <f t="shared" si="1444"/>
        <v/>
      </c>
      <c r="AL3922" s="219" t="b">
        <f t="shared" si="1445"/>
        <v>0</v>
      </c>
      <c r="AM3922" s="351">
        <f t="shared" si="1446"/>
        <v>0</v>
      </c>
      <c r="AN3922" s="164"/>
      <c r="AO3922" s="164"/>
      <c r="AP3922" s="164"/>
      <c r="AQ3922" s="402">
        <f t="shared" si="1447"/>
        <v>0</v>
      </c>
      <c r="AR3922" s="370" t="str">
        <f>IF(AQ3922=0,"",
IF(SUM($AQ$3585:AQ3922)=1,AS3922,
IF($AQ$5285&gt;SUM($AQ$3585:AQ3922),_xlfn.CONCAT(", ",AS3922),
IF($AQ$5285=SUM($AQ$3585:AQ3922),_xlfn.CONCAT(" y ",AS3922)))))</f>
        <v/>
      </c>
      <c r="AS3922" s="156" t="s">
        <v>6461</v>
      </c>
    </row>
    <row r="3923" spans="1:45" ht="15" customHeight="1">
      <c r="A3923" s="57"/>
      <c r="B3923" s="26"/>
      <c r="C3923" s="716" t="s">
        <v>6462</v>
      </c>
      <c r="D3923" s="716"/>
      <c r="E3923" s="941"/>
      <c r="F3923" s="942"/>
      <c r="G3923" s="942"/>
      <c r="H3923" s="943"/>
      <c r="I3923" s="940"/>
      <c r="J3923" s="940"/>
      <c r="K3923" s="940"/>
      <c r="L3923" s="940"/>
      <c r="M3923" s="940"/>
      <c r="N3923" s="940"/>
      <c r="O3923" s="940"/>
      <c r="P3923" s="940"/>
      <c r="Q3923" s="890"/>
      <c r="R3923" s="891"/>
      <c r="S3923" s="890"/>
      <c r="T3923" s="891"/>
      <c r="U3923" s="890"/>
      <c r="V3923" s="891"/>
      <c r="W3923" s="890"/>
      <c r="X3923" s="891"/>
      <c r="Y3923" s="890"/>
      <c r="Z3923" s="891"/>
      <c r="AA3923" s="890"/>
      <c r="AB3923" s="891"/>
      <c r="AC3923" s="890"/>
      <c r="AD3923" s="891"/>
      <c r="AE3923" s="164"/>
      <c r="AF3923" s="164"/>
      <c r="AG3923" s="199">
        <f t="shared" si="1440"/>
        <v>0</v>
      </c>
      <c r="AH3923" s="219" t="b">
        <f t="shared" si="1441"/>
        <v>0</v>
      </c>
      <c r="AI3923" s="198" t="str">
        <f t="shared" si="1442"/>
        <v/>
      </c>
      <c r="AJ3923" s="219" t="b">
        <f t="shared" si="1443"/>
        <v>0</v>
      </c>
      <c r="AK3923" s="198" t="str">
        <f t="shared" si="1444"/>
        <v/>
      </c>
      <c r="AL3923" s="219" t="b">
        <f t="shared" si="1445"/>
        <v>0</v>
      </c>
      <c r="AM3923" s="351">
        <f t="shared" si="1446"/>
        <v>0</v>
      </c>
      <c r="AN3923" s="164"/>
      <c r="AO3923" s="164"/>
      <c r="AP3923" s="164"/>
      <c r="AQ3923" s="402">
        <f t="shared" si="1447"/>
        <v>0</v>
      </c>
      <c r="AR3923" s="370" t="str">
        <f>IF(AQ3923=0,"",
IF(SUM($AQ$3585:AQ3923)=1,AS3923,
IF($AQ$5285&gt;SUM($AQ$3585:AQ3923),_xlfn.CONCAT(", ",AS3923),
IF($AQ$5285=SUM($AQ$3585:AQ3923),_xlfn.CONCAT(" y ",AS3923)))))</f>
        <v/>
      </c>
      <c r="AS3923" s="156" t="s">
        <v>6463</v>
      </c>
    </row>
    <row r="3924" spans="1:45" ht="15" customHeight="1">
      <c r="A3924" s="57"/>
      <c r="B3924" s="26"/>
      <c r="C3924" s="716" t="s">
        <v>6464</v>
      </c>
      <c r="D3924" s="716"/>
      <c r="E3924" s="941"/>
      <c r="F3924" s="942"/>
      <c r="G3924" s="942"/>
      <c r="H3924" s="943"/>
      <c r="I3924" s="940"/>
      <c r="J3924" s="940"/>
      <c r="K3924" s="940"/>
      <c r="L3924" s="940"/>
      <c r="M3924" s="940"/>
      <c r="N3924" s="940"/>
      <c r="O3924" s="940"/>
      <c r="P3924" s="940"/>
      <c r="Q3924" s="890"/>
      <c r="R3924" s="891"/>
      <c r="S3924" s="890"/>
      <c r="T3924" s="891"/>
      <c r="U3924" s="890"/>
      <c r="V3924" s="891"/>
      <c r="W3924" s="890"/>
      <c r="X3924" s="891"/>
      <c r="Y3924" s="890"/>
      <c r="Z3924" s="891"/>
      <c r="AA3924" s="890"/>
      <c r="AB3924" s="891"/>
      <c r="AC3924" s="890"/>
      <c r="AD3924" s="891"/>
      <c r="AE3924" s="164"/>
      <c r="AF3924" s="164"/>
      <c r="AG3924" s="199">
        <f t="shared" si="1440"/>
        <v>0</v>
      </c>
      <c r="AH3924" s="219" t="b">
        <f t="shared" si="1441"/>
        <v>0</v>
      </c>
      <c r="AI3924" s="198" t="str">
        <f t="shared" si="1442"/>
        <v/>
      </c>
      <c r="AJ3924" s="219" t="b">
        <f t="shared" si="1443"/>
        <v>0</v>
      </c>
      <c r="AK3924" s="198" t="str">
        <f t="shared" si="1444"/>
        <v/>
      </c>
      <c r="AL3924" s="219" t="b">
        <f t="shared" si="1445"/>
        <v>0</v>
      </c>
      <c r="AM3924" s="351">
        <f t="shared" si="1446"/>
        <v>0</v>
      </c>
      <c r="AN3924" s="164"/>
      <c r="AO3924" s="164"/>
      <c r="AP3924" s="164"/>
      <c r="AQ3924" s="402">
        <f t="shared" si="1447"/>
        <v>0</v>
      </c>
      <c r="AR3924" s="370" t="str">
        <f>IF(AQ3924=0,"",
IF(SUM($AQ$3585:AQ3924)=1,AS3924,
IF($AQ$5285&gt;SUM($AQ$3585:AQ3924),_xlfn.CONCAT(", ",AS3924),
IF($AQ$5285=SUM($AQ$3585:AQ3924),_xlfn.CONCAT(" y ",AS3924)))))</f>
        <v/>
      </c>
      <c r="AS3924" s="156" t="s">
        <v>6465</v>
      </c>
    </row>
    <row r="3925" spans="1:45" ht="15" customHeight="1">
      <c r="A3925" s="57"/>
      <c r="B3925" s="26"/>
      <c r="C3925" s="716" t="s">
        <v>6466</v>
      </c>
      <c r="D3925" s="716"/>
      <c r="E3925" s="941"/>
      <c r="F3925" s="942"/>
      <c r="G3925" s="942"/>
      <c r="H3925" s="943"/>
      <c r="I3925" s="940"/>
      <c r="J3925" s="940"/>
      <c r="K3925" s="940"/>
      <c r="L3925" s="940"/>
      <c r="M3925" s="940"/>
      <c r="N3925" s="940"/>
      <c r="O3925" s="940"/>
      <c r="P3925" s="940"/>
      <c r="Q3925" s="890"/>
      <c r="R3925" s="891"/>
      <c r="S3925" s="890"/>
      <c r="T3925" s="891"/>
      <c r="U3925" s="890"/>
      <c r="V3925" s="891"/>
      <c r="W3925" s="890"/>
      <c r="X3925" s="891"/>
      <c r="Y3925" s="890"/>
      <c r="Z3925" s="891"/>
      <c r="AA3925" s="890"/>
      <c r="AB3925" s="891"/>
      <c r="AC3925" s="890"/>
      <c r="AD3925" s="891"/>
      <c r="AE3925" s="164"/>
      <c r="AF3925" s="164"/>
      <c r="AG3925" s="199">
        <f t="shared" si="1440"/>
        <v>0</v>
      </c>
      <c r="AH3925" s="219" t="b">
        <f t="shared" si="1441"/>
        <v>0</v>
      </c>
      <c r="AI3925" s="198" t="str">
        <f t="shared" si="1442"/>
        <v/>
      </c>
      <c r="AJ3925" s="219" t="b">
        <f t="shared" si="1443"/>
        <v>0</v>
      </c>
      <c r="AK3925" s="198" t="str">
        <f t="shared" si="1444"/>
        <v/>
      </c>
      <c r="AL3925" s="219" t="b">
        <f t="shared" si="1445"/>
        <v>0</v>
      </c>
      <c r="AM3925" s="351">
        <f t="shared" si="1446"/>
        <v>0</v>
      </c>
      <c r="AN3925" s="164"/>
      <c r="AO3925" s="164"/>
      <c r="AP3925" s="164"/>
      <c r="AQ3925" s="402">
        <f t="shared" si="1447"/>
        <v>0</v>
      </c>
      <c r="AR3925" s="370" t="str">
        <f>IF(AQ3925=0,"",
IF(SUM($AQ$3585:AQ3925)=1,AS3925,
IF($AQ$5285&gt;SUM($AQ$3585:AQ3925),_xlfn.CONCAT(", ",AS3925),
IF($AQ$5285=SUM($AQ$3585:AQ3925),_xlfn.CONCAT(" y ",AS3925)))))</f>
        <v/>
      </c>
      <c r="AS3925" s="156" t="s">
        <v>6467</v>
      </c>
    </row>
    <row r="3926" spans="1:45" ht="15" customHeight="1">
      <c r="A3926" s="57"/>
      <c r="B3926" s="26"/>
      <c r="C3926" s="716" t="s">
        <v>6468</v>
      </c>
      <c r="D3926" s="716"/>
      <c r="E3926" s="941"/>
      <c r="F3926" s="942"/>
      <c r="G3926" s="942"/>
      <c r="H3926" s="943"/>
      <c r="I3926" s="940"/>
      <c r="J3926" s="940"/>
      <c r="K3926" s="940"/>
      <c r="L3926" s="940"/>
      <c r="M3926" s="940"/>
      <c r="N3926" s="940"/>
      <c r="O3926" s="940"/>
      <c r="P3926" s="940"/>
      <c r="Q3926" s="890"/>
      <c r="R3926" s="891"/>
      <c r="S3926" s="890"/>
      <c r="T3926" s="891"/>
      <c r="U3926" s="890"/>
      <c r="V3926" s="891"/>
      <c r="W3926" s="890"/>
      <c r="X3926" s="891"/>
      <c r="Y3926" s="890"/>
      <c r="Z3926" s="891"/>
      <c r="AA3926" s="890"/>
      <c r="AB3926" s="891"/>
      <c r="AC3926" s="890"/>
      <c r="AD3926" s="891"/>
      <c r="AE3926" s="164"/>
      <c r="AF3926" s="164"/>
      <c r="AG3926" s="199">
        <f t="shared" si="1440"/>
        <v>0</v>
      </c>
      <c r="AH3926" s="219" t="b">
        <f t="shared" si="1441"/>
        <v>0</v>
      </c>
      <c r="AI3926" s="198" t="str">
        <f t="shared" si="1442"/>
        <v/>
      </c>
      <c r="AJ3926" s="219" t="b">
        <f t="shared" si="1443"/>
        <v>0</v>
      </c>
      <c r="AK3926" s="198" t="str">
        <f t="shared" si="1444"/>
        <v/>
      </c>
      <c r="AL3926" s="219" t="b">
        <f t="shared" si="1445"/>
        <v>0</v>
      </c>
      <c r="AM3926" s="351">
        <f t="shared" si="1446"/>
        <v>0</v>
      </c>
      <c r="AN3926" s="164"/>
      <c r="AO3926" s="164"/>
      <c r="AP3926" s="164"/>
      <c r="AQ3926" s="402">
        <f t="shared" si="1447"/>
        <v>0</v>
      </c>
      <c r="AR3926" s="370" t="str">
        <f>IF(AQ3926=0,"",
IF(SUM($AQ$3585:AQ3926)=1,AS3926,
IF($AQ$5285&gt;SUM($AQ$3585:AQ3926),_xlfn.CONCAT(", ",AS3926),
IF($AQ$5285=SUM($AQ$3585:AQ3926),_xlfn.CONCAT(" y ",AS3926)))))</f>
        <v/>
      </c>
      <c r="AS3926" s="156" t="s">
        <v>6469</v>
      </c>
    </row>
    <row r="3927" spans="1:45" ht="15" customHeight="1">
      <c r="A3927" s="57"/>
      <c r="B3927" s="26"/>
      <c r="C3927" s="716" t="s">
        <v>6470</v>
      </c>
      <c r="D3927" s="716"/>
      <c r="E3927" s="941"/>
      <c r="F3927" s="942"/>
      <c r="G3927" s="942"/>
      <c r="H3927" s="943"/>
      <c r="I3927" s="940"/>
      <c r="J3927" s="940"/>
      <c r="K3927" s="940"/>
      <c r="L3927" s="940"/>
      <c r="M3927" s="940"/>
      <c r="N3927" s="940"/>
      <c r="O3927" s="940"/>
      <c r="P3927" s="940"/>
      <c r="Q3927" s="890"/>
      <c r="R3927" s="891"/>
      <c r="S3927" s="890"/>
      <c r="T3927" s="891"/>
      <c r="U3927" s="890"/>
      <c r="V3927" s="891"/>
      <c r="W3927" s="890"/>
      <c r="X3927" s="891"/>
      <c r="Y3927" s="890"/>
      <c r="Z3927" s="891"/>
      <c r="AA3927" s="890"/>
      <c r="AB3927" s="891"/>
      <c r="AC3927" s="890"/>
      <c r="AD3927" s="891"/>
      <c r="AE3927" s="164"/>
      <c r="AF3927" s="164"/>
      <c r="AG3927" s="199">
        <f t="shared" si="1440"/>
        <v>0</v>
      </c>
      <c r="AH3927" s="219" t="b">
        <f t="shared" si="1441"/>
        <v>0</v>
      </c>
      <c r="AI3927" s="198" t="str">
        <f t="shared" si="1442"/>
        <v/>
      </c>
      <c r="AJ3927" s="219" t="b">
        <f t="shared" si="1443"/>
        <v>0</v>
      </c>
      <c r="AK3927" s="198" t="str">
        <f t="shared" si="1444"/>
        <v/>
      </c>
      <c r="AL3927" s="219" t="b">
        <f t="shared" si="1445"/>
        <v>0</v>
      </c>
      <c r="AM3927" s="351">
        <f t="shared" si="1446"/>
        <v>0</v>
      </c>
      <c r="AN3927" s="164"/>
      <c r="AO3927" s="164"/>
      <c r="AP3927" s="164"/>
      <c r="AQ3927" s="402">
        <f t="shared" si="1447"/>
        <v>0</v>
      </c>
      <c r="AR3927" s="370" t="str">
        <f>IF(AQ3927=0,"",
IF(SUM($AQ$3585:AQ3927)=1,AS3927,
IF($AQ$5285&gt;SUM($AQ$3585:AQ3927),_xlfn.CONCAT(", ",AS3927),
IF($AQ$5285=SUM($AQ$3585:AQ3927),_xlfn.CONCAT(" y ",AS3927)))))</f>
        <v/>
      </c>
      <c r="AS3927" s="156" t="s">
        <v>6471</v>
      </c>
    </row>
    <row r="3928" spans="1:45" ht="15" customHeight="1">
      <c r="A3928" s="57"/>
      <c r="B3928" s="26"/>
      <c r="C3928" s="716" t="s">
        <v>6472</v>
      </c>
      <c r="D3928" s="716"/>
      <c r="E3928" s="941"/>
      <c r="F3928" s="942"/>
      <c r="G3928" s="942"/>
      <c r="H3928" s="943"/>
      <c r="I3928" s="940"/>
      <c r="J3928" s="940"/>
      <c r="K3928" s="940"/>
      <c r="L3928" s="940"/>
      <c r="M3928" s="940"/>
      <c r="N3928" s="940"/>
      <c r="O3928" s="940"/>
      <c r="P3928" s="940"/>
      <c r="Q3928" s="890"/>
      <c r="R3928" s="891"/>
      <c r="S3928" s="890"/>
      <c r="T3928" s="891"/>
      <c r="U3928" s="890"/>
      <c r="V3928" s="891"/>
      <c r="W3928" s="890"/>
      <c r="X3928" s="891"/>
      <c r="Y3928" s="890"/>
      <c r="Z3928" s="891"/>
      <c r="AA3928" s="890"/>
      <c r="AB3928" s="891"/>
      <c r="AC3928" s="890"/>
      <c r="AD3928" s="891"/>
      <c r="AE3928" s="164"/>
      <c r="AF3928" s="164"/>
      <c r="AG3928" s="199">
        <f t="shared" si="1440"/>
        <v>0</v>
      </c>
      <c r="AH3928" s="219" t="b">
        <f t="shared" si="1441"/>
        <v>0</v>
      </c>
      <c r="AI3928" s="198" t="str">
        <f t="shared" si="1442"/>
        <v/>
      </c>
      <c r="AJ3928" s="219" t="b">
        <f t="shared" si="1443"/>
        <v>0</v>
      </c>
      <c r="AK3928" s="198" t="str">
        <f t="shared" si="1444"/>
        <v/>
      </c>
      <c r="AL3928" s="219" t="b">
        <f t="shared" si="1445"/>
        <v>0</v>
      </c>
      <c r="AM3928" s="351">
        <f t="shared" si="1446"/>
        <v>0</v>
      </c>
      <c r="AN3928" s="164"/>
      <c r="AO3928" s="164"/>
      <c r="AP3928" s="164"/>
      <c r="AQ3928" s="402">
        <f t="shared" si="1447"/>
        <v>0</v>
      </c>
      <c r="AR3928" s="370" t="str">
        <f>IF(AQ3928=0,"",
IF(SUM($AQ$3585:AQ3928)=1,AS3928,
IF($AQ$5285&gt;SUM($AQ$3585:AQ3928),_xlfn.CONCAT(", ",AS3928),
IF($AQ$5285=SUM($AQ$3585:AQ3928),_xlfn.CONCAT(" y ",AS3928)))))</f>
        <v/>
      </c>
      <c r="AS3928" s="156" t="s">
        <v>6473</v>
      </c>
    </row>
    <row r="3929" spans="1:45" ht="15" customHeight="1">
      <c r="A3929" s="57"/>
      <c r="B3929" s="26"/>
      <c r="C3929" s="716" t="s">
        <v>6474</v>
      </c>
      <c r="D3929" s="716"/>
      <c r="E3929" s="941"/>
      <c r="F3929" s="942"/>
      <c r="G3929" s="942"/>
      <c r="H3929" s="943"/>
      <c r="I3929" s="940"/>
      <c r="J3929" s="940"/>
      <c r="K3929" s="940"/>
      <c r="L3929" s="940"/>
      <c r="M3929" s="940"/>
      <c r="N3929" s="940"/>
      <c r="O3929" s="940"/>
      <c r="P3929" s="940"/>
      <c r="Q3929" s="890"/>
      <c r="R3929" s="891"/>
      <c r="S3929" s="890"/>
      <c r="T3929" s="891"/>
      <c r="U3929" s="890"/>
      <c r="V3929" s="891"/>
      <c r="W3929" s="890"/>
      <c r="X3929" s="891"/>
      <c r="Y3929" s="890"/>
      <c r="Z3929" s="891"/>
      <c r="AA3929" s="890"/>
      <c r="AB3929" s="891"/>
      <c r="AC3929" s="890"/>
      <c r="AD3929" s="891"/>
      <c r="AE3929" s="164"/>
      <c r="AF3929" s="164"/>
      <c r="AG3929" s="199">
        <f t="shared" si="1440"/>
        <v>0</v>
      </c>
      <c r="AH3929" s="219" t="b">
        <f t="shared" si="1441"/>
        <v>0</v>
      </c>
      <c r="AI3929" s="198" t="str">
        <f t="shared" si="1442"/>
        <v/>
      </c>
      <c r="AJ3929" s="219" t="b">
        <f t="shared" si="1443"/>
        <v>0</v>
      </c>
      <c r="AK3929" s="198" t="str">
        <f t="shared" si="1444"/>
        <v/>
      </c>
      <c r="AL3929" s="219" t="b">
        <f t="shared" si="1445"/>
        <v>0</v>
      </c>
      <c r="AM3929" s="351">
        <f t="shared" si="1446"/>
        <v>0</v>
      </c>
      <c r="AN3929" s="164"/>
      <c r="AO3929" s="164"/>
      <c r="AP3929" s="164"/>
      <c r="AQ3929" s="402">
        <f t="shared" si="1447"/>
        <v>0</v>
      </c>
      <c r="AR3929" s="370" t="str">
        <f>IF(AQ3929=0,"",
IF(SUM($AQ$3585:AQ3929)=1,AS3929,
IF($AQ$5285&gt;SUM($AQ$3585:AQ3929),_xlfn.CONCAT(", ",AS3929),
IF($AQ$5285=SUM($AQ$3585:AQ3929),_xlfn.CONCAT(" y ",AS3929)))))</f>
        <v/>
      </c>
      <c r="AS3929" s="156" t="s">
        <v>6475</v>
      </c>
    </row>
    <row r="3930" spans="1:45" ht="15" customHeight="1">
      <c r="A3930" s="57"/>
      <c r="B3930" s="26"/>
      <c r="C3930" s="716" t="s">
        <v>6476</v>
      </c>
      <c r="D3930" s="716"/>
      <c r="E3930" s="941"/>
      <c r="F3930" s="942"/>
      <c r="G3930" s="942"/>
      <c r="H3930" s="943"/>
      <c r="I3930" s="940"/>
      <c r="J3930" s="940"/>
      <c r="K3930" s="940"/>
      <c r="L3930" s="940"/>
      <c r="M3930" s="940"/>
      <c r="N3930" s="940"/>
      <c r="O3930" s="940"/>
      <c r="P3930" s="940"/>
      <c r="Q3930" s="890"/>
      <c r="R3930" s="891"/>
      <c r="S3930" s="890"/>
      <c r="T3930" s="891"/>
      <c r="U3930" s="890"/>
      <c r="V3930" s="891"/>
      <c r="W3930" s="890"/>
      <c r="X3930" s="891"/>
      <c r="Y3930" s="890"/>
      <c r="Z3930" s="891"/>
      <c r="AA3930" s="890"/>
      <c r="AB3930" s="891"/>
      <c r="AC3930" s="890"/>
      <c r="AD3930" s="891"/>
      <c r="AE3930" s="164"/>
      <c r="AF3930" s="164"/>
      <c r="AG3930" s="199">
        <f t="shared" si="1440"/>
        <v>0</v>
      </c>
      <c r="AH3930" s="219" t="b">
        <f t="shared" si="1441"/>
        <v>0</v>
      </c>
      <c r="AI3930" s="198" t="str">
        <f t="shared" si="1442"/>
        <v/>
      </c>
      <c r="AJ3930" s="219" t="b">
        <f t="shared" si="1443"/>
        <v>0</v>
      </c>
      <c r="AK3930" s="198" t="str">
        <f t="shared" si="1444"/>
        <v/>
      </c>
      <c r="AL3930" s="219" t="b">
        <f t="shared" si="1445"/>
        <v>0</v>
      </c>
      <c r="AM3930" s="351">
        <f t="shared" si="1446"/>
        <v>0</v>
      </c>
      <c r="AN3930" s="164"/>
      <c r="AO3930" s="164"/>
      <c r="AP3930" s="164"/>
      <c r="AQ3930" s="402">
        <f t="shared" si="1447"/>
        <v>0</v>
      </c>
      <c r="AR3930" s="370" t="str">
        <f>IF(AQ3930=0,"",
IF(SUM($AQ$3585:AQ3930)=1,AS3930,
IF($AQ$5285&gt;SUM($AQ$3585:AQ3930),_xlfn.CONCAT(", ",AS3930),
IF($AQ$5285=SUM($AQ$3585:AQ3930),_xlfn.CONCAT(" y ",AS3930)))))</f>
        <v/>
      </c>
      <c r="AS3930" s="156" t="s">
        <v>6477</v>
      </c>
    </row>
    <row r="3931" spans="1:45" ht="15" customHeight="1">
      <c r="A3931" s="57"/>
      <c r="B3931" s="26"/>
      <c r="C3931" s="716" t="s">
        <v>6478</v>
      </c>
      <c r="D3931" s="716"/>
      <c r="E3931" s="941"/>
      <c r="F3931" s="942"/>
      <c r="G3931" s="942"/>
      <c r="H3931" s="943"/>
      <c r="I3931" s="940"/>
      <c r="J3931" s="940"/>
      <c r="K3931" s="940"/>
      <c r="L3931" s="940"/>
      <c r="M3931" s="940"/>
      <c r="N3931" s="940"/>
      <c r="O3931" s="940"/>
      <c r="P3931" s="940"/>
      <c r="Q3931" s="890"/>
      <c r="R3931" s="891"/>
      <c r="S3931" s="890"/>
      <c r="T3931" s="891"/>
      <c r="U3931" s="890"/>
      <c r="V3931" s="891"/>
      <c r="W3931" s="890"/>
      <c r="X3931" s="891"/>
      <c r="Y3931" s="890"/>
      <c r="Z3931" s="891"/>
      <c r="AA3931" s="890"/>
      <c r="AB3931" s="891"/>
      <c r="AC3931" s="890"/>
      <c r="AD3931" s="891"/>
      <c r="AE3931" s="164"/>
      <c r="AF3931" s="164"/>
      <c r="AG3931" s="199">
        <f t="shared" si="1440"/>
        <v>0</v>
      </c>
      <c r="AH3931" s="219" t="b">
        <f t="shared" si="1441"/>
        <v>0</v>
      </c>
      <c r="AI3931" s="198" t="str">
        <f t="shared" si="1442"/>
        <v/>
      </c>
      <c r="AJ3931" s="219" t="b">
        <f t="shared" si="1443"/>
        <v>0</v>
      </c>
      <c r="AK3931" s="198" t="str">
        <f t="shared" si="1444"/>
        <v/>
      </c>
      <c r="AL3931" s="219" t="b">
        <f t="shared" si="1445"/>
        <v>0</v>
      </c>
      <c r="AM3931" s="351">
        <f t="shared" si="1446"/>
        <v>0</v>
      </c>
      <c r="AN3931" s="164"/>
      <c r="AO3931" s="164"/>
      <c r="AP3931" s="164"/>
      <c r="AQ3931" s="402">
        <f t="shared" si="1447"/>
        <v>0</v>
      </c>
      <c r="AR3931" s="370" t="str">
        <f>IF(AQ3931=0,"",
IF(SUM($AQ$3585:AQ3931)=1,AS3931,
IF($AQ$5285&gt;SUM($AQ$3585:AQ3931),_xlfn.CONCAT(", ",AS3931),
IF($AQ$5285=SUM($AQ$3585:AQ3931),_xlfn.CONCAT(" y ",AS3931)))))</f>
        <v/>
      </c>
      <c r="AS3931" s="156" t="s">
        <v>6479</v>
      </c>
    </row>
    <row r="3932" spans="1:45" ht="15" customHeight="1">
      <c r="A3932" s="57"/>
      <c r="B3932" s="26"/>
      <c r="C3932" s="716" t="s">
        <v>6480</v>
      </c>
      <c r="D3932" s="716"/>
      <c r="E3932" s="941"/>
      <c r="F3932" s="942"/>
      <c r="G3932" s="942"/>
      <c r="H3932" s="943"/>
      <c r="I3932" s="940"/>
      <c r="J3932" s="940"/>
      <c r="K3932" s="940"/>
      <c r="L3932" s="940"/>
      <c r="M3932" s="940"/>
      <c r="N3932" s="940"/>
      <c r="O3932" s="940"/>
      <c r="P3932" s="940"/>
      <c r="Q3932" s="890"/>
      <c r="R3932" s="891"/>
      <c r="S3932" s="890"/>
      <c r="T3932" s="891"/>
      <c r="U3932" s="890"/>
      <c r="V3932" s="891"/>
      <c r="W3932" s="890"/>
      <c r="X3932" s="891"/>
      <c r="Y3932" s="890"/>
      <c r="Z3932" s="891"/>
      <c r="AA3932" s="890"/>
      <c r="AB3932" s="891"/>
      <c r="AC3932" s="890"/>
      <c r="AD3932" s="891"/>
      <c r="AE3932" s="164"/>
      <c r="AF3932" s="164"/>
      <c r="AG3932" s="199">
        <f t="shared" si="1440"/>
        <v>0</v>
      </c>
      <c r="AH3932" s="219" t="b">
        <f t="shared" si="1441"/>
        <v>0</v>
      </c>
      <c r="AI3932" s="198" t="str">
        <f t="shared" si="1442"/>
        <v/>
      </c>
      <c r="AJ3932" s="219" t="b">
        <f t="shared" si="1443"/>
        <v>0</v>
      </c>
      <c r="AK3932" s="198" t="str">
        <f t="shared" si="1444"/>
        <v/>
      </c>
      <c r="AL3932" s="219" t="b">
        <f t="shared" si="1445"/>
        <v>0</v>
      </c>
      <c r="AM3932" s="351">
        <f t="shared" si="1446"/>
        <v>0</v>
      </c>
      <c r="AN3932" s="164"/>
      <c r="AO3932" s="164"/>
      <c r="AP3932" s="164"/>
      <c r="AQ3932" s="402">
        <f t="shared" si="1447"/>
        <v>0</v>
      </c>
      <c r="AR3932" s="370" t="str">
        <f>IF(AQ3932=0,"",
IF(SUM($AQ$3585:AQ3932)=1,AS3932,
IF($AQ$5285&gt;SUM($AQ$3585:AQ3932),_xlfn.CONCAT(", ",AS3932),
IF($AQ$5285=SUM($AQ$3585:AQ3932),_xlfn.CONCAT(" y ",AS3932)))))</f>
        <v/>
      </c>
      <c r="AS3932" s="156" t="s">
        <v>6481</v>
      </c>
    </row>
    <row r="3933" spans="1:45" ht="15" customHeight="1">
      <c r="A3933" s="57"/>
      <c r="B3933" s="26"/>
      <c r="C3933" s="716" t="s">
        <v>6482</v>
      </c>
      <c r="D3933" s="716"/>
      <c r="E3933" s="941"/>
      <c r="F3933" s="942"/>
      <c r="G3933" s="942"/>
      <c r="H3933" s="943"/>
      <c r="I3933" s="940"/>
      <c r="J3933" s="940"/>
      <c r="K3933" s="940"/>
      <c r="L3933" s="940"/>
      <c r="M3933" s="940"/>
      <c r="N3933" s="940"/>
      <c r="O3933" s="940"/>
      <c r="P3933" s="940"/>
      <c r="Q3933" s="890"/>
      <c r="R3933" s="891"/>
      <c r="S3933" s="890"/>
      <c r="T3933" s="891"/>
      <c r="U3933" s="890"/>
      <c r="V3933" s="891"/>
      <c r="W3933" s="890"/>
      <c r="X3933" s="891"/>
      <c r="Y3933" s="890"/>
      <c r="Z3933" s="891"/>
      <c r="AA3933" s="890"/>
      <c r="AB3933" s="891"/>
      <c r="AC3933" s="890"/>
      <c r="AD3933" s="891"/>
      <c r="AE3933" s="164"/>
      <c r="AF3933" s="164"/>
      <c r="AG3933" s="199">
        <f t="shared" si="1440"/>
        <v>0</v>
      </c>
      <c r="AH3933" s="219" t="b">
        <f t="shared" si="1441"/>
        <v>0</v>
      </c>
      <c r="AI3933" s="198" t="str">
        <f t="shared" si="1442"/>
        <v/>
      </c>
      <c r="AJ3933" s="219" t="b">
        <f t="shared" si="1443"/>
        <v>0</v>
      </c>
      <c r="AK3933" s="198" t="str">
        <f t="shared" si="1444"/>
        <v/>
      </c>
      <c r="AL3933" s="219" t="b">
        <f t="shared" si="1445"/>
        <v>0</v>
      </c>
      <c r="AM3933" s="351">
        <f t="shared" si="1446"/>
        <v>0</v>
      </c>
      <c r="AN3933" s="164"/>
      <c r="AO3933" s="164"/>
      <c r="AP3933" s="164"/>
      <c r="AQ3933" s="402">
        <f t="shared" si="1447"/>
        <v>0</v>
      </c>
      <c r="AR3933" s="370" t="str">
        <f>IF(AQ3933=0,"",
IF(SUM($AQ$3585:AQ3933)=1,AS3933,
IF($AQ$5285&gt;SUM($AQ$3585:AQ3933),_xlfn.CONCAT(", ",AS3933),
IF($AQ$5285=SUM($AQ$3585:AQ3933),_xlfn.CONCAT(" y ",AS3933)))))</f>
        <v/>
      </c>
      <c r="AS3933" s="156" t="s">
        <v>6483</v>
      </c>
    </row>
    <row r="3934" spans="1:45" ht="15" customHeight="1">
      <c r="A3934" s="57"/>
      <c r="B3934" s="26"/>
      <c r="C3934" s="716" t="s">
        <v>6484</v>
      </c>
      <c r="D3934" s="716"/>
      <c r="E3934" s="941"/>
      <c r="F3934" s="942"/>
      <c r="G3934" s="942"/>
      <c r="H3934" s="943"/>
      <c r="I3934" s="940"/>
      <c r="J3934" s="940"/>
      <c r="K3934" s="940"/>
      <c r="L3934" s="940"/>
      <c r="M3934" s="940"/>
      <c r="N3934" s="940"/>
      <c r="O3934" s="940"/>
      <c r="P3934" s="940"/>
      <c r="Q3934" s="890"/>
      <c r="R3934" s="891"/>
      <c r="S3934" s="890"/>
      <c r="T3934" s="891"/>
      <c r="U3934" s="890"/>
      <c r="V3934" s="891"/>
      <c r="W3934" s="890"/>
      <c r="X3934" s="891"/>
      <c r="Y3934" s="890"/>
      <c r="Z3934" s="891"/>
      <c r="AA3934" s="890"/>
      <c r="AB3934" s="891"/>
      <c r="AC3934" s="890"/>
      <c r="AD3934" s="891"/>
      <c r="AE3934" s="164"/>
      <c r="AF3934" s="164"/>
      <c r="AG3934" s="199">
        <f t="shared" si="1440"/>
        <v>0</v>
      </c>
      <c r="AH3934" s="219" t="b">
        <f t="shared" si="1441"/>
        <v>0</v>
      </c>
      <c r="AI3934" s="198" t="str">
        <f t="shared" si="1442"/>
        <v/>
      </c>
      <c r="AJ3934" s="219" t="b">
        <f t="shared" si="1443"/>
        <v>0</v>
      </c>
      <c r="AK3934" s="198" t="str">
        <f t="shared" si="1444"/>
        <v/>
      </c>
      <c r="AL3934" s="219" t="b">
        <f t="shared" si="1445"/>
        <v>0</v>
      </c>
      <c r="AM3934" s="351">
        <f t="shared" si="1446"/>
        <v>0</v>
      </c>
      <c r="AN3934" s="164"/>
      <c r="AO3934" s="164"/>
      <c r="AP3934" s="164"/>
      <c r="AQ3934" s="402">
        <f t="shared" si="1447"/>
        <v>0</v>
      </c>
      <c r="AR3934" s="370" t="str">
        <f>IF(AQ3934=0,"",
IF(SUM($AQ$3585:AQ3934)=1,AS3934,
IF($AQ$5285&gt;SUM($AQ$3585:AQ3934),_xlfn.CONCAT(", ",AS3934),
IF($AQ$5285=SUM($AQ$3585:AQ3934),_xlfn.CONCAT(" y ",AS3934)))))</f>
        <v/>
      </c>
      <c r="AS3934" s="156" t="s">
        <v>6485</v>
      </c>
    </row>
    <row r="3935" spans="1:45" ht="15" customHeight="1">
      <c r="A3935" s="57"/>
      <c r="B3935" s="26"/>
      <c r="C3935" s="716" t="s">
        <v>6486</v>
      </c>
      <c r="D3935" s="716"/>
      <c r="E3935" s="941"/>
      <c r="F3935" s="942"/>
      <c r="G3935" s="942"/>
      <c r="H3935" s="943"/>
      <c r="I3935" s="940"/>
      <c r="J3935" s="940"/>
      <c r="K3935" s="940"/>
      <c r="L3935" s="940"/>
      <c r="M3935" s="940"/>
      <c r="N3935" s="940"/>
      <c r="O3935" s="940"/>
      <c r="P3935" s="940"/>
      <c r="Q3935" s="890"/>
      <c r="R3935" s="891"/>
      <c r="S3935" s="890"/>
      <c r="T3935" s="891"/>
      <c r="U3935" s="890"/>
      <c r="V3935" s="891"/>
      <c r="W3935" s="890"/>
      <c r="X3935" s="891"/>
      <c r="Y3935" s="890"/>
      <c r="Z3935" s="891"/>
      <c r="AA3935" s="890"/>
      <c r="AB3935" s="891"/>
      <c r="AC3935" s="890"/>
      <c r="AD3935" s="891"/>
      <c r="AE3935" s="164"/>
      <c r="AF3935" s="164"/>
      <c r="AG3935" s="199">
        <f t="shared" si="1440"/>
        <v>0</v>
      </c>
      <c r="AH3935" s="219" t="b">
        <f t="shared" si="1441"/>
        <v>0</v>
      </c>
      <c r="AI3935" s="198" t="str">
        <f t="shared" si="1442"/>
        <v/>
      </c>
      <c r="AJ3935" s="219" t="b">
        <f t="shared" si="1443"/>
        <v>0</v>
      </c>
      <c r="AK3935" s="198" t="str">
        <f t="shared" si="1444"/>
        <v/>
      </c>
      <c r="AL3935" s="219" t="b">
        <f t="shared" si="1445"/>
        <v>0</v>
      </c>
      <c r="AM3935" s="351">
        <f t="shared" si="1446"/>
        <v>0</v>
      </c>
      <c r="AN3935" s="164"/>
      <c r="AO3935" s="164"/>
      <c r="AP3935" s="164"/>
      <c r="AQ3935" s="402">
        <f t="shared" si="1447"/>
        <v>0</v>
      </c>
      <c r="AR3935" s="370" t="str">
        <f>IF(AQ3935=0,"",
IF(SUM($AQ$3585:AQ3935)=1,AS3935,
IF($AQ$5285&gt;SUM($AQ$3585:AQ3935),_xlfn.CONCAT(", ",AS3935),
IF($AQ$5285=SUM($AQ$3585:AQ3935),_xlfn.CONCAT(" y ",AS3935)))))</f>
        <v/>
      </c>
      <c r="AS3935" s="156" t="s">
        <v>6487</v>
      </c>
    </row>
    <row r="3936" spans="1:45" ht="15" customHeight="1">
      <c r="A3936" s="57"/>
      <c r="B3936" s="26"/>
      <c r="C3936" s="716" t="s">
        <v>6488</v>
      </c>
      <c r="D3936" s="716"/>
      <c r="E3936" s="941"/>
      <c r="F3936" s="942"/>
      <c r="G3936" s="942"/>
      <c r="H3936" s="943"/>
      <c r="I3936" s="940"/>
      <c r="J3936" s="940"/>
      <c r="K3936" s="940"/>
      <c r="L3936" s="940"/>
      <c r="M3936" s="940"/>
      <c r="N3936" s="940"/>
      <c r="O3936" s="940"/>
      <c r="P3936" s="940"/>
      <c r="Q3936" s="890"/>
      <c r="R3936" s="891"/>
      <c r="S3936" s="890"/>
      <c r="T3936" s="891"/>
      <c r="U3936" s="890"/>
      <c r="V3936" s="891"/>
      <c r="W3936" s="890"/>
      <c r="X3936" s="891"/>
      <c r="Y3936" s="890"/>
      <c r="Z3936" s="891"/>
      <c r="AA3936" s="890"/>
      <c r="AB3936" s="891"/>
      <c r="AC3936" s="890"/>
      <c r="AD3936" s="891"/>
      <c r="AE3936" s="164"/>
      <c r="AF3936" s="164"/>
      <c r="AG3936" s="199">
        <f t="shared" si="1440"/>
        <v>0</v>
      </c>
      <c r="AH3936" s="219" t="b">
        <f t="shared" si="1441"/>
        <v>0</v>
      </c>
      <c r="AI3936" s="198" t="str">
        <f t="shared" si="1442"/>
        <v/>
      </c>
      <c r="AJ3936" s="219" t="b">
        <f t="shared" si="1443"/>
        <v>0</v>
      </c>
      <c r="AK3936" s="198" t="str">
        <f t="shared" si="1444"/>
        <v/>
      </c>
      <c r="AL3936" s="219" t="b">
        <f t="shared" si="1445"/>
        <v>0</v>
      </c>
      <c r="AM3936" s="351">
        <f t="shared" si="1446"/>
        <v>0</v>
      </c>
      <c r="AN3936" s="164"/>
      <c r="AO3936" s="164"/>
      <c r="AP3936" s="164"/>
      <c r="AQ3936" s="402">
        <f t="shared" si="1447"/>
        <v>0</v>
      </c>
      <c r="AR3936" s="370" t="str">
        <f>IF(AQ3936=0,"",
IF(SUM($AQ$3585:AQ3936)=1,AS3936,
IF($AQ$5285&gt;SUM($AQ$3585:AQ3936),_xlfn.CONCAT(", ",AS3936),
IF($AQ$5285=SUM($AQ$3585:AQ3936),_xlfn.CONCAT(" y ",AS3936)))))</f>
        <v/>
      </c>
      <c r="AS3936" s="156" t="s">
        <v>6489</v>
      </c>
    </row>
    <row r="3937" spans="1:45" ht="15" customHeight="1">
      <c r="A3937" s="57"/>
      <c r="B3937" s="26"/>
      <c r="C3937" s="716" t="s">
        <v>6490</v>
      </c>
      <c r="D3937" s="716"/>
      <c r="E3937" s="941"/>
      <c r="F3937" s="942"/>
      <c r="G3937" s="942"/>
      <c r="H3937" s="943"/>
      <c r="I3937" s="940"/>
      <c r="J3937" s="940"/>
      <c r="K3937" s="940"/>
      <c r="L3937" s="940"/>
      <c r="M3937" s="940"/>
      <c r="N3937" s="940"/>
      <c r="O3937" s="940"/>
      <c r="P3937" s="940"/>
      <c r="Q3937" s="890"/>
      <c r="R3937" s="891"/>
      <c r="S3937" s="890"/>
      <c r="T3937" s="891"/>
      <c r="U3937" s="890"/>
      <c r="V3937" s="891"/>
      <c r="W3937" s="890"/>
      <c r="X3937" s="891"/>
      <c r="Y3937" s="890"/>
      <c r="Z3937" s="891"/>
      <c r="AA3937" s="890"/>
      <c r="AB3937" s="891"/>
      <c r="AC3937" s="890"/>
      <c r="AD3937" s="891"/>
      <c r="AE3937" s="164"/>
      <c r="AF3937" s="164"/>
      <c r="AG3937" s="199">
        <f t="shared" si="1440"/>
        <v>0</v>
      </c>
      <c r="AH3937" s="219" t="b">
        <f t="shared" si="1441"/>
        <v>0</v>
      </c>
      <c r="AI3937" s="198" t="str">
        <f t="shared" si="1442"/>
        <v/>
      </c>
      <c r="AJ3937" s="219" t="b">
        <f t="shared" si="1443"/>
        <v>0</v>
      </c>
      <c r="AK3937" s="198" t="str">
        <f t="shared" si="1444"/>
        <v/>
      </c>
      <c r="AL3937" s="219" t="b">
        <f t="shared" si="1445"/>
        <v>0</v>
      </c>
      <c r="AM3937" s="351">
        <f t="shared" si="1446"/>
        <v>0</v>
      </c>
      <c r="AN3937" s="164"/>
      <c r="AO3937" s="164"/>
      <c r="AP3937" s="164"/>
      <c r="AQ3937" s="402">
        <f t="shared" si="1447"/>
        <v>0</v>
      </c>
      <c r="AR3937" s="370" t="str">
        <f>IF(AQ3937=0,"",
IF(SUM($AQ$3585:AQ3937)=1,AS3937,
IF($AQ$5285&gt;SUM($AQ$3585:AQ3937),_xlfn.CONCAT(", ",AS3937),
IF($AQ$5285=SUM($AQ$3585:AQ3937),_xlfn.CONCAT(" y ",AS3937)))))</f>
        <v/>
      </c>
      <c r="AS3937" s="156" t="s">
        <v>6491</v>
      </c>
    </row>
    <row r="3938" spans="1:45" ht="15" customHeight="1">
      <c r="A3938" s="57"/>
      <c r="B3938" s="26"/>
      <c r="C3938" s="716" t="s">
        <v>6492</v>
      </c>
      <c r="D3938" s="716"/>
      <c r="E3938" s="941"/>
      <c r="F3938" s="942"/>
      <c r="G3938" s="942"/>
      <c r="H3938" s="943"/>
      <c r="I3938" s="940"/>
      <c r="J3938" s="940"/>
      <c r="K3938" s="940"/>
      <c r="L3938" s="940"/>
      <c r="M3938" s="940"/>
      <c r="N3938" s="940"/>
      <c r="O3938" s="940"/>
      <c r="P3938" s="940"/>
      <c r="Q3938" s="890"/>
      <c r="R3938" s="891"/>
      <c r="S3938" s="890"/>
      <c r="T3938" s="891"/>
      <c r="U3938" s="890"/>
      <c r="V3938" s="891"/>
      <c r="W3938" s="890"/>
      <c r="X3938" s="891"/>
      <c r="Y3938" s="890"/>
      <c r="Z3938" s="891"/>
      <c r="AA3938" s="890"/>
      <c r="AB3938" s="891"/>
      <c r="AC3938" s="890"/>
      <c r="AD3938" s="891"/>
      <c r="AE3938" s="164"/>
      <c r="AF3938" s="164"/>
      <c r="AG3938" s="199">
        <f t="shared" si="1440"/>
        <v>0</v>
      </c>
      <c r="AH3938" s="219" t="b">
        <f t="shared" si="1441"/>
        <v>0</v>
      </c>
      <c r="AI3938" s="198" t="str">
        <f t="shared" si="1442"/>
        <v/>
      </c>
      <c r="AJ3938" s="219" t="b">
        <f t="shared" si="1443"/>
        <v>0</v>
      </c>
      <c r="AK3938" s="198" t="str">
        <f t="shared" si="1444"/>
        <v/>
      </c>
      <c r="AL3938" s="219" t="b">
        <f t="shared" si="1445"/>
        <v>0</v>
      </c>
      <c r="AM3938" s="351">
        <f t="shared" si="1446"/>
        <v>0</v>
      </c>
      <c r="AN3938" s="164"/>
      <c r="AO3938" s="164"/>
      <c r="AP3938" s="164"/>
      <c r="AQ3938" s="402">
        <f t="shared" si="1447"/>
        <v>0</v>
      </c>
      <c r="AR3938" s="370" t="str">
        <f>IF(AQ3938=0,"",
IF(SUM($AQ$3585:AQ3938)=1,AS3938,
IF($AQ$5285&gt;SUM($AQ$3585:AQ3938),_xlfn.CONCAT(", ",AS3938),
IF($AQ$5285=SUM($AQ$3585:AQ3938),_xlfn.CONCAT(" y ",AS3938)))))</f>
        <v/>
      </c>
      <c r="AS3938" s="156" t="s">
        <v>6493</v>
      </c>
    </row>
    <row r="3939" spans="1:45" ht="15" customHeight="1">
      <c r="A3939" s="57"/>
      <c r="B3939" s="26"/>
      <c r="C3939" s="716" t="s">
        <v>6494</v>
      </c>
      <c r="D3939" s="716"/>
      <c r="E3939" s="941"/>
      <c r="F3939" s="942"/>
      <c r="G3939" s="942"/>
      <c r="H3939" s="943"/>
      <c r="I3939" s="940"/>
      <c r="J3939" s="940"/>
      <c r="K3939" s="940"/>
      <c r="L3939" s="940"/>
      <c r="M3939" s="940"/>
      <c r="N3939" s="940"/>
      <c r="O3939" s="940"/>
      <c r="P3939" s="940"/>
      <c r="Q3939" s="890"/>
      <c r="R3939" s="891"/>
      <c r="S3939" s="890"/>
      <c r="T3939" s="891"/>
      <c r="U3939" s="890"/>
      <c r="V3939" s="891"/>
      <c r="W3939" s="890"/>
      <c r="X3939" s="891"/>
      <c r="Y3939" s="890"/>
      <c r="Z3939" s="891"/>
      <c r="AA3939" s="890"/>
      <c r="AB3939" s="891"/>
      <c r="AC3939" s="890"/>
      <c r="AD3939" s="891"/>
      <c r="AE3939" s="164"/>
      <c r="AF3939" s="164"/>
      <c r="AG3939" s="199">
        <f t="shared" si="1440"/>
        <v>0</v>
      </c>
      <c r="AH3939" s="219" t="b">
        <f t="shared" si="1441"/>
        <v>0</v>
      </c>
      <c r="AI3939" s="198" t="str">
        <f t="shared" si="1442"/>
        <v/>
      </c>
      <c r="AJ3939" s="219" t="b">
        <f t="shared" si="1443"/>
        <v>0</v>
      </c>
      <c r="AK3939" s="198" t="str">
        <f t="shared" si="1444"/>
        <v/>
      </c>
      <c r="AL3939" s="219" t="b">
        <f t="shared" si="1445"/>
        <v>0</v>
      </c>
      <c r="AM3939" s="351">
        <f t="shared" si="1446"/>
        <v>0</v>
      </c>
      <c r="AN3939" s="164"/>
      <c r="AO3939" s="164"/>
      <c r="AP3939" s="164"/>
      <c r="AQ3939" s="402">
        <f t="shared" si="1447"/>
        <v>0</v>
      </c>
      <c r="AR3939" s="370" t="str">
        <f>IF(AQ3939=0,"",
IF(SUM($AQ$3585:AQ3939)=1,AS3939,
IF($AQ$5285&gt;SUM($AQ$3585:AQ3939),_xlfn.CONCAT(", ",AS3939),
IF($AQ$5285=SUM($AQ$3585:AQ3939),_xlfn.CONCAT(" y ",AS3939)))))</f>
        <v/>
      </c>
      <c r="AS3939" s="156" t="s">
        <v>6495</v>
      </c>
    </row>
    <row r="3940" spans="1:45" ht="15" customHeight="1">
      <c r="A3940" s="57"/>
      <c r="B3940" s="26"/>
      <c r="C3940" s="716" t="s">
        <v>6496</v>
      </c>
      <c r="D3940" s="716"/>
      <c r="E3940" s="941"/>
      <c r="F3940" s="942"/>
      <c r="G3940" s="942"/>
      <c r="H3940" s="943"/>
      <c r="I3940" s="940"/>
      <c r="J3940" s="940"/>
      <c r="K3940" s="940"/>
      <c r="L3940" s="940"/>
      <c r="M3940" s="940"/>
      <c r="N3940" s="940"/>
      <c r="O3940" s="940"/>
      <c r="P3940" s="940"/>
      <c r="Q3940" s="890"/>
      <c r="R3940" s="891"/>
      <c r="S3940" s="890"/>
      <c r="T3940" s="891"/>
      <c r="U3940" s="890"/>
      <c r="V3940" s="891"/>
      <c r="W3940" s="890"/>
      <c r="X3940" s="891"/>
      <c r="Y3940" s="890"/>
      <c r="Z3940" s="891"/>
      <c r="AA3940" s="890"/>
      <c r="AB3940" s="891"/>
      <c r="AC3940" s="890"/>
      <c r="AD3940" s="891"/>
      <c r="AE3940" s="164"/>
      <c r="AF3940" s="164"/>
      <c r="AG3940" s="199">
        <f t="shared" si="1440"/>
        <v>0</v>
      </c>
      <c r="AH3940" s="219" t="b">
        <f t="shared" si="1441"/>
        <v>0</v>
      </c>
      <c r="AI3940" s="198" t="str">
        <f t="shared" si="1442"/>
        <v/>
      </c>
      <c r="AJ3940" s="219" t="b">
        <f t="shared" si="1443"/>
        <v>0</v>
      </c>
      <c r="AK3940" s="198" t="str">
        <f t="shared" si="1444"/>
        <v/>
      </c>
      <c r="AL3940" s="219" t="b">
        <f t="shared" si="1445"/>
        <v>0</v>
      </c>
      <c r="AM3940" s="351">
        <f t="shared" si="1446"/>
        <v>0</v>
      </c>
      <c r="AN3940" s="164"/>
      <c r="AO3940" s="164"/>
      <c r="AP3940" s="164"/>
      <c r="AQ3940" s="402">
        <f t="shared" si="1447"/>
        <v>0</v>
      </c>
      <c r="AR3940" s="370" t="str">
        <f>IF(AQ3940=0,"",
IF(SUM($AQ$3585:AQ3940)=1,AS3940,
IF($AQ$5285&gt;SUM($AQ$3585:AQ3940),_xlfn.CONCAT(", ",AS3940),
IF($AQ$5285=SUM($AQ$3585:AQ3940),_xlfn.CONCAT(" y ",AS3940)))))</f>
        <v/>
      </c>
      <c r="AS3940" s="156" t="s">
        <v>6497</v>
      </c>
    </row>
    <row r="3941" spans="1:45" ht="15" customHeight="1">
      <c r="A3941" s="57"/>
      <c r="B3941" s="26"/>
      <c r="C3941" s="716" t="s">
        <v>6498</v>
      </c>
      <c r="D3941" s="716"/>
      <c r="E3941" s="941"/>
      <c r="F3941" s="942"/>
      <c r="G3941" s="942"/>
      <c r="H3941" s="943"/>
      <c r="I3941" s="940"/>
      <c r="J3941" s="940"/>
      <c r="K3941" s="940"/>
      <c r="L3941" s="940"/>
      <c r="M3941" s="940"/>
      <c r="N3941" s="940"/>
      <c r="O3941" s="940"/>
      <c r="P3941" s="940"/>
      <c r="Q3941" s="890"/>
      <c r="R3941" s="891"/>
      <c r="S3941" s="890"/>
      <c r="T3941" s="891"/>
      <c r="U3941" s="890"/>
      <c r="V3941" s="891"/>
      <c r="W3941" s="890"/>
      <c r="X3941" s="891"/>
      <c r="Y3941" s="890"/>
      <c r="Z3941" s="891"/>
      <c r="AA3941" s="890"/>
      <c r="AB3941" s="891"/>
      <c r="AC3941" s="890"/>
      <c r="AD3941" s="891"/>
      <c r="AE3941" s="164"/>
      <c r="AF3941" s="164"/>
      <c r="AG3941" s="199">
        <f t="shared" si="1440"/>
        <v>0</v>
      </c>
      <c r="AH3941" s="219" t="b">
        <f t="shared" si="1441"/>
        <v>0</v>
      </c>
      <c r="AI3941" s="198" t="str">
        <f t="shared" si="1442"/>
        <v/>
      </c>
      <c r="AJ3941" s="219" t="b">
        <f t="shared" si="1443"/>
        <v>0</v>
      </c>
      <c r="AK3941" s="198" t="str">
        <f t="shared" si="1444"/>
        <v/>
      </c>
      <c r="AL3941" s="219" t="b">
        <f t="shared" si="1445"/>
        <v>0</v>
      </c>
      <c r="AM3941" s="351">
        <f t="shared" si="1446"/>
        <v>0</v>
      </c>
      <c r="AN3941" s="164"/>
      <c r="AO3941" s="164"/>
      <c r="AP3941" s="164"/>
      <c r="AQ3941" s="402">
        <f t="shared" si="1447"/>
        <v>0</v>
      </c>
      <c r="AR3941" s="370" t="str">
        <f>IF(AQ3941=0,"",
IF(SUM($AQ$3585:AQ3941)=1,AS3941,
IF($AQ$5285&gt;SUM($AQ$3585:AQ3941),_xlfn.CONCAT(", ",AS3941),
IF($AQ$5285=SUM($AQ$3585:AQ3941),_xlfn.CONCAT(" y ",AS3941)))))</f>
        <v/>
      </c>
      <c r="AS3941" s="156" t="s">
        <v>6499</v>
      </c>
    </row>
    <row r="3942" spans="1:45" ht="15" customHeight="1">
      <c r="A3942" s="57"/>
      <c r="B3942" s="26"/>
      <c r="C3942" s="716" t="s">
        <v>6500</v>
      </c>
      <c r="D3942" s="716"/>
      <c r="E3942" s="941"/>
      <c r="F3942" s="942"/>
      <c r="G3942" s="942"/>
      <c r="H3942" s="943"/>
      <c r="I3942" s="940"/>
      <c r="J3942" s="940"/>
      <c r="K3942" s="940"/>
      <c r="L3942" s="940"/>
      <c r="M3942" s="940"/>
      <c r="N3942" s="940"/>
      <c r="O3942" s="940"/>
      <c r="P3942" s="940"/>
      <c r="Q3942" s="890"/>
      <c r="R3942" s="891"/>
      <c r="S3942" s="890"/>
      <c r="T3942" s="891"/>
      <c r="U3942" s="890"/>
      <c r="V3942" s="891"/>
      <c r="W3942" s="890"/>
      <c r="X3942" s="891"/>
      <c r="Y3942" s="890"/>
      <c r="Z3942" s="891"/>
      <c r="AA3942" s="890"/>
      <c r="AB3942" s="891"/>
      <c r="AC3942" s="890"/>
      <c r="AD3942" s="891"/>
      <c r="AE3942" s="164"/>
      <c r="AF3942" s="164"/>
      <c r="AG3942" s="199">
        <f t="shared" si="1440"/>
        <v>0</v>
      </c>
      <c r="AH3942" s="219" t="b">
        <f t="shared" si="1441"/>
        <v>0</v>
      </c>
      <c r="AI3942" s="198" t="str">
        <f t="shared" si="1442"/>
        <v/>
      </c>
      <c r="AJ3942" s="219" t="b">
        <f t="shared" si="1443"/>
        <v>0</v>
      </c>
      <c r="AK3942" s="198" t="str">
        <f t="shared" si="1444"/>
        <v/>
      </c>
      <c r="AL3942" s="219" t="b">
        <f t="shared" si="1445"/>
        <v>0</v>
      </c>
      <c r="AM3942" s="351">
        <f t="shared" si="1446"/>
        <v>0</v>
      </c>
      <c r="AN3942" s="164"/>
      <c r="AO3942" s="164"/>
      <c r="AP3942" s="164"/>
      <c r="AQ3942" s="402">
        <f t="shared" si="1447"/>
        <v>0</v>
      </c>
      <c r="AR3942" s="370" t="str">
        <f>IF(AQ3942=0,"",
IF(SUM($AQ$3585:AQ3942)=1,AS3942,
IF($AQ$5285&gt;SUM($AQ$3585:AQ3942),_xlfn.CONCAT(", ",AS3942),
IF($AQ$5285=SUM($AQ$3585:AQ3942),_xlfn.CONCAT(" y ",AS3942)))))</f>
        <v/>
      </c>
      <c r="AS3942" s="156" t="s">
        <v>6501</v>
      </c>
    </row>
    <row r="3943" spans="1:45" ht="15" customHeight="1">
      <c r="A3943" s="57"/>
      <c r="B3943" s="26"/>
      <c r="C3943" s="716" t="s">
        <v>6502</v>
      </c>
      <c r="D3943" s="716"/>
      <c r="E3943" s="941"/>
      <c r="F3943" s="942"/>
      <c r="G3943" s="942"/>
      <c r="H3943" s="943"/>
      <c r="I3943" s="940"/>
      <c r="J3943" s="940"/>
      <c r="K3943" s="940"/>
      <c r="L3943" s="940"/>
      <c r="M3943" s="940"/>
      <c r="N3943" s="940"/>
      <c r="O3943" s="940"/>
      <c r="P3943" s="940"/>
      <c r="Q3943" s="890"/>
      <c r="R3943" s="891"/>
      <c r="S3943" s="890"/>
      <c r="T3943" s="891"/>
      <c r="U3943" s="890"/>
      <c r="V3943" s="891"/>
      <c r="W3943" s="890"/>
      <c r="X3943" s="891"/>
      <c r="Y3943" s="890"/>
      <c r="Z3943" s="891"/>
      <c r="AA3943" s="890"/>
      <c r="AB3943" s="891"/>
      <c r="AC3943" s="890"/>
      <c r="AD3943" s="891"/>
      <c r="AE3943" s="164"/>
      <c r="AF3943" s="164"/>
      <c r="AG3943" s="199">
        <f t="shared" si="1440"/>
        <v>0</v>
      </c>
      <c r="AH3943" s="219" t="b">
        <f t="shared" si="1441"/>
        <v>0</v>
      </c>
      <c r="AI3943" s="198" t="str">
        <f t="shared" si="1442"/>
        <v/>
      </c>
      <c r="AJ3943" s="219" t="b">
        <f t="shared" si="1443"/>
        <v>0</v>
      </c>
      <c r="AK3943" s="198" t="str">
        <f t="shared" si="1444"/>
        <v/>
      </c>
      <c r="AL3943" s="219" t="b">
        <f t="shared" si="1445"/>
        <v>0</v>
      </c>
      <c r="AM3943" s="351">
        <f t="shared" si="1446"/>
        <v>0</v>
      </c>
      <c r="AN3943" s="164"/>
      <c r="AO3943" s="164"/>
      <c r="AP3943" s="164"/>
      <c r="AQ3943" s="402">
        <f t="shared" si="1447"/>
        <v>0</v>
      </c>
      <c r="AR3943" s="370" t="str">
        <f>IF(AQ3943=0,"",
IF(SUM($AQ$3585:AQ3943)=1,AS3943,
IF($AQ$5285&gt;SUM($AQ$3585:AQ3943),_xlfn.CONCAT(", ",AS3943),
IF($AQ$5285=SUM($AQ$3585:AQ3943),_xlfn.CONCAT(" y ",AS3943)))))</f>
        <v/>
      </c>
      <c r="AS3943" s="156" t="s">
        <v>6503</v>
      </c>
    </row>
    <row r="3944" spans="1:45" ht="15" customHeight="1">
      <c r="A3944" s="57"/>
      <c r="B3944" s="26"/>
      <c r="C3944" s="716" t="s">
        <v>6504</v>
      </c>
      <c r="D3944" s="716"/>
      <c r="E3944" s="941"/>
      <c r="F3944" s="942"/>
      <c r="G3944" s="942"/>
      <c r="H3944" s="943"/>
      <c r="I3944" s="940"/>
      <c r="J3944" s="940"/>
      <c r="K3944" s="940"/>
      <c r="L3944" s="940"/>
      <c r="M3944" s="940"/>
      <c r="N3944" s="940"/>
      <c r="O3944" s="940"/>
      <c r="P3944" s="940"/>
      <c r="Q3944" s="890"/>
      <c r="R3944" s="891"/>
      <c r="S3944" s="890"/>
      <c r="T3944" s="891"/>
      <c r="U3944" s="890"/>
      <c r="V3944" s="891"/>
      <c r="W3944" s="890"/>
      <c r="X3944" s="891"/>
      <c r="Y3944" s="890"/>
      <c r="Z3944" s="891"/>
      <c r="AA3944" s="890"/>
      <c r="AB3944" s="891"/>
      <c r="AC3944" s="890"/>
      <c r="AD3944" s="891"/>
      <c r="AE3944" s="164"/>
      <c r="AF3944" s="164"/>
      <c r="AG3944" s="199">
        <f t="shared" si="1440"/>
        <v>0</v>
      </c>
      <c r="AH3944" s="219" t="b">
        <f t="shared" si="1441"/>
        <v>0</v>
      </c>
      <c r="AI3944" s="198" t="str">
        <f t="shared" si="1442"/>
        <v/>
      </c>
      <c r="AJ3944" s="219" t="b">
        <f t="shared" si="1443"/>
        <v>0</v>
      </c>
      <c r="AK3944" s="198" t="str">
        <f t="shared" si="1444"/>
        <v/>
      </c>
      <c r="AL3944" s="219" t="b">
        <f t="shared" si="1445"/>
        <v>0</v>
      </c>
      <c r="AM3944" s="351">
        <f t="shared" si="1446"/>
        <v>0</v>
      </c>
      <c r="AN3944" s="164"/>
      <c r="AO3944" s="164"/>
      <c r="AP3944" s="164"/>
      <c r="AQ3944" s="402">
        <f t="shared" si="1447"/>
        <v>0</v>
      </c>
      <c r="AR3944" s="370" t="str">
        <f>IF(AQ3944=0,"",
IF(SUM($AQ$3585:AQ3944)=1,AS3944,
IF($AQ$5285&gt;SUM($AQ$3585:AQ3944),_xlfn.CONCAT(", ",AS3944),
IF($AQ$5285=SUM($AQ$3585:AQ3944),_xlfn.CONCAT(" y ",AS3944)))))</f>
        <v/>
      </c>
      <c r="AS3944" s="156" t="s">
        <v>6505</v>
      </c>
    </row>
    <row r="3945" spans="1:45" ht="15" customHeight="1">
      <c r="A3945" s="57"/>
      <c r="B3945" s="26"/>
      <c r="C3945" s="716" t="s">
        <v>6506</v>
      </c>
      <c r="D3945" s="716"/>
      <c r="E3945" s="941"/>
      <c r="F3945" s="942"/>
      <c r="G3945" s="942"/>
      <c r="H3945" s="943"/>
      <c r="I3945" s="940"/>
      <c r="J3945" s="940"/>
      <c r="K3945" s="940"/>
      <c r="L3945" s="940"/>
      <c r="M3945" s="940"/>
      <c r="N3945" s="940"/>
      <c r="O3945" s="940"/>
      <c r="P3945" s="940"/>
      <c r="Q3945" s="890"/>
      <c r="R3945" s="891"/>
      <c r="S3945" s="890"/>
      <c r="T3945" s="891"/>
      <c r="U3945" s="890"/>
      <c r="V3945" s="891"/>
      <c r="W3945" s="890"/>
      <c r="X3945" s="891"/>
      <c r="Y3945" s="890"/>
      <c r="Z3945" s="891"/>
      <c r="AA3945" s="890"/>
      <c r="AB3945" s="891"/>
      <c r="AC3945" s="890"/>
      <c r="AD3945" s="891"/>
      <c r="AE3945" s="164"/>
      <c r="AF3945" s="164"/>
      <c r="AG3945" s="199">
        <f t="shared" si="1440"/>
        <v>0</v>
      </c>
      <c r="AH3945" s="219" t="b">
        <f t="shared" si="1441"/>
        <v>0</v>
      </c>
      <c r="AI3945" s="198" t="str">
        <f t="shared" si="1442"/>
        <v/>
      </c>
      <c r="AJ3945" s="219" t="b">
        <f t="shared" si="1443"/>
        <v>0</v>
      </c>
      <c r="AK3945" s="198" t="str">
        <f t="shared" si="1444"/>
        <v/>
      </c>
      <c r="AL3945" s="219" t="b">
        <f t="shared" si="1445"/>
        <v>0</v>
      </c>
      <c r="AM3945" s="351">
        <f t="shared" si="1446"/>
        <v>0</v>
      </c>
      <c r="AN3945" s="164"/>
      <c r="AO3945" s="164"/>
      <c r="AP3945" s="164"/>
      <c r="AQ3945" s="402">
        <f t="shared" si="1447"/>
        <v>0</v>
      </c>
      <c r="AR3945" s="370" t="str">
        <f>IF(AQ3945=0,"",
IF(SUM($AQ$3585:AQ3945)=1,AS3945,
IF($AQ$5285&gt;SUM($AQ$3585:AQ3945),_xlfn.CONCAT(", ",AS3945),
IF($AQ$5285=SUM($AQ$3585:AQ3945),_xlfn.CONCAT(" y ",AS3945)))))</f>
        <v/>
      </c>
      <c r="AS3945" s="156" t="s">
        <v>6507</v>
      </c>
    </row>
    <row r="3946" spans="1:45" ht="15" customHeight="1">
      <c r="A3946" s="57"/>
      <c r="B3946" s="26"/>
      <c r="C3946" s="716" t="s">
        <v>6508</v>
      </c>
      <c r="D3946" s="716"/>
      <c r="E3946" s="941"/>
      <c r="F3946" s="942"/>
      <c r="G3946" s="942"/>
      <c r="H3946" s="943"/>
      <c r="I3946" s="940"/>
      <c r="J3946" s="940"/>
      <c r="K3946" s="940"/>
      <c r="L3946" s="940"/>
      <c r="M3946" s="940"/>
      <c r="N3946" s="940"/>
      <c r="O3946" s="940"/>
      <c r="P3946" s="940"/>
      <c r="Q3946" s="890"/>
      <c r="R3946" s="891"/>
      <c r="S3946" s="890"/>
      <c r="T3946" s="891"/>
      <c r="U3946" s="890"/>
      <c r="V3946" s="891"/>
      <c r="W3946" s="890"/>
      <c r="X3946" s="891"/>
      <c r="Y3946" s="890"/>
      <c r="Z3946" s="891"/>
      <c r="AA3946" s="890"/>
      <c r="AB3946" s="891"/>
      <c r="AC3946" s="890"/>
      <c r="AD3946" s="891"/>
      <c r="AE3946" s="164"/>
      <c r="AF3946" s="164"/>
      <c r="AG3946" s="199">
        <f t="shared" si="1440"/>
        <v>0</v>
      </c>
      <c r="AH3946" s="219" t="b">
        <f t="shared" si="1441"/>
        <v>0</v>
      </c>
      <c r="AI3946" s="198" t="str">
        <f t="shared" si="1442"/>
        <v/>
      </c>
      <c r="AJ3946" s="219" t="b">
        <f t="shared" si="1443"/>
        <v>0</v>
      </c>
      <c r="AK3946" s="198" t="str">
        <f t="shared" si="1444"/>
        <v/>
      </c>
      <c r="AL3946" s="219" t="b">
        <f t="shared" si="1445"/>
        <v>0</v>
      </c>
      <c r="AM3946" s="351">
        <f t="shared" si="1446"/>
        <v>0</v>
      </c>
      <c r="AN3946" s="164"/>
      <c r="AO3946" s="164"/>
      <c r="AP3946" s="164"/>
      <c r="AQ3946" s="402">
        <f t="shared" si="1447"/>
        <v>0</v>
      </c>
      <c r="AR3946" s="370" t="str">
        <f>IF(AQ3946=0,"",
IF(SUM($AQ$3585:AQ3946)=1,AS3946,
IF($AQ$5285&gt;SUM($AQ$3585:AQ3946),_xlfn.CONCAT(", ",AS3946),
IF($AQ$5285=SUM($AQ$3585:AQ3946),_xlfn.CONCAT(" y ",AS3946)))))</f>
        <v/>
      </c>
      <c r="AS3946" s="156" t="s">
        <v>6509</v>
      </c>
    </row>
    <row r="3947" spans="1:45" ht="15" customHeight="1">
      <c r="A3947" s="57"/>
      <c r="B3947" s="26"/>
      <c r="C3947" s="716" t="s">
        <v>6510</v>
      </c>
      <c r="D3947" s="716"/>
      <c r="E3947" s="941"/>
      <c r="F3947" s="942"/>
      <c r="G3947" s="942"/>
      <c r="H3947" s="943"/>
      <c r="I3947" s="940"/>
      <c r="J3947" s="940"/>
      <c r="K3947" s="940"/>
      <c r="L3947" s="940"/>
      <c r="M3947" s="940"/>
      <c r="N3947" s="940"/>
      <c r="O3947" s="940"/>
      <c r="P3947" s="940"/>
      <c r="Q3947" s="890"/>
      <c r="R3947" s="891"/>
      <c r="S3947" s="890"/>
      <c r="T3947" s="891"/>
      <c r="U3947" s="890"/>
      <c r="V3947" s="891"/>
      <c r="W3947" s="890"/>
      <c r="X3947" s="891"/>
      <c r="Y3947" s="890"/>
      <c r="Z3947" s="891"/>
      <c r="AA3947" s="890"/>
      <c r="AB3947" s="891"/>
      <c r="AC3947" s="890"/>
      <c r="AD3947" s="891"/>
      <c r="AE3947" s="164"/>
      <c r="AF3947" s="164"/>
      <c r="AG3947" s="199">
        <f t="shared" si="1440"/>
        <v>0</v>
      </c>
      <c r="AH3947" s="219" t="b">
        <f t="shared" si="1441"/>
        <v>0</v>
      </c>
      <c r="AI3947" s="198" t="str">
        <f t="shared" si="1442"/>
        <v/>
      </c>
      <c r="AJ3947" s="219" t="b">
        <f t="shared" si="1443"/>
        <v>0</v>
      </c>
      <c r="AK3947" s="198" t="str">
        <f t="shared" si="1444"/>
        <v/>
      </c>
      <c r="AL3947" s="219" t="b">
        <f t="shared" si="1445"/>
        <v>0</v>
      </c>
      <c r="AM3947" s="351">
        <f t="shared" si="1446"/>
        <v>0</v>
      </c>
      <c r="AN3947" s="164"/>
      <c r="AO3947" s="164"/>
      <c r="AP3947" s="164"/>
      <c r="AQ3947" s="402">
        <f t="shared" si="1447"/>
        <v>0</v>
      </c>
      <c r="AR3947" s="370" t="str">
        <f>IF(AQ3947=0,"",
IF(SUM($AQ$3585:AQ3947)=1,AS3947,
IF($AQ$5285&gt;SUM($AQ$3585:AQ3947),_xlfn.CONCAT(", ",AS3947),
IF($AQ$5285=SUM($AQ$3585:AQ3947),_xlfn.CONCAT(" y ",AS3947)))))</f>
        <v/>
      </c>
      <c r="AS3947" s="156" t="s">
        <v>6511</v>
      </c>
    </row>
    <row r="3948" spans="1:45" ht="15" customHeight="1">
      <c r="A3948" s="57"/>
      <c r="B3948" s="26"/>
      <c r="C3948" s="716" t="s">
        <v>6512</v>
      </c>
      <c r="D3948" s="716"/>
      <c r="E3948" s="941"/>
      <c r="F3948" s="942"/>
      <c r="G3948" s="942"/>
      <c r="H3948" s="943"/>
      <c r="I3948" s="940"/>
      <c r="J3948" s="940"/>
      <c r="K3948" s="940"/>
      <c r="L3948" s="940"/>
      <c r="M3948" s="940"/>
      <c r="N3948" s="940"/>
      <c r="O3948" s="940"/>
      <c r="P3948" s="940"/>
      <c r="Q3948" s="890"/>
      <c r="R3948" s="891"/>
      <c r="S3948" s="890"/>
      <c r="T3948" s="891"/>
      <c r="U3948" s="890"/>
      <c r="V3948" s="891"/>
      <c r="W3948" s="890"/>
      <c r="X3948" s="891"/>
      <c r="Y3948" s="890"/>
      <c r="Z3948" s="891"/>
      <c r="AA3948" s="890"/>
      <c r="AB3948" s="891"/>
      <c r="AC3948" s="890"/>
      <c r="AD3948" s="891"/>
      <c r="AE3948" s="164"/>
      <c r="AF3948" s="164"/>
      <c r="AG3948" s="199">
        <f t="shared" si="1440"/>
        <v>0</v>
      </c>
      <c r="AH3948" s="219" t="b">
        <f t="shared" si="1441"/>
        <v>0</v>
      </c>
      <c r="AI3948" s="198" t="str">
        <f t="shared" si="1442"/>
        <v/>
      </c>
      <c r="AJ3948" s="219" t="b">
        <f t="shared" si="1443"/>
        <v>0</v>
      </c>
      <c r="AK3948" s="198" t="str">
        <f t="shared" si="1444"/>
        <v/>
      </c>
      <c r="AL3948" s="219" t="b">
        <f t="shared" si="1445"/>
        <v>0</v>
      </c>
      <c r="AM3948" s="351">
        <f t="shared" si="1446"/>
        <v>0</v>
      </c>
      <c r="AN3948" s="164"/>
      <c r="AO3948" s="164"/>
      <c r="AP3948" s="164"/>
      <c r="AQ3948" s="402">
        <f t="shared" si="1447"/>
        <v>0</v>
      </c>
      <c r="AR3948" s="370" t="str">
        <f>IF(AQ3948=0,"",
IF(SUM($AQ$3585:AQ3948)=1,AS3948,
IF($AQ$5285&gt;SUM($AQ$3585:AQ3948),_xlfn.CONCAT(", ",AS3948),
IF($AQ$5285=SUM($AQ$3585:AQ3948),_xlfn.CONCAT(" y ",AS3948)))))</f>
        <v/>
      </c>
      <c r="AS3948" s="156" t="s">
        <v>6513</v>
      </c>
    </row>
    <row r="3949" spans="1:45" ht="15" customHeight="1">
      <c r="A3949" s="57"/>
      <c r="B3949" s="26"/>
      <c r="C3949" s="716" t="s">
        <v>6514</v>
      </c>
      <c r="D3949" s="716"/>
      <c r="E3949" s="941"/>
      <c r="F3949" s="942"/>
      <c r="G3949" s="942"/>
      <c r="H3949" s="943"/>
      <c r="I3949" s="940"/>
      <c r="J3949" s="940"/>
      <c r="K3949" s="940"/>
      <c r="L3949" s="940"/>
      <c r="M3949" s="940"/>
      <c r="N3949" s="940"/>
      <c r="O3949" s="940"/>
      <c r="P3949" s="940"/>
      <c r="Q3949" s="890"/>
      <c r="R3949" s="891"/>
      <c r="S3949" s="890"/>
      <c r="T3949" s="891"/>
      <c r="U3949" s="890"/>
      <c r="V3949" s="891"/>
      <c r="W3949" s="890"/>
      <c r="X3949" s="891"/>
      <c r="Y3949" s="890"/>
      <c r="Z3949" s="891"/>
      <c r="AA3949" s="890"/>
      <c r="AB3949" s="891"/>
      <c r="AC3949" s="890"/>
      <c r="AD3949" s="891"/>
      <c r="AE3949" s="164"/>
      <c r="AF3949" s="164"/>
      <c r="AG3949" s="199">
        <f t="shared" si="1440"/>
        <v>0</v>
      </c>
      <c r="AH3949" s="219" t="b">
        <f t="shared" si="1441"/>
        <v>0</v>
      </c>
      <c r="AI3949" s="198" t="str">
        <f t="shared" si="1442"/>
        <v/>
      </c>
      <c r="AJ3949" s="219" t="b">
        <f t="shared" si="1443"/>
        <v>0</v>
      </c>
      <c r="AK3949" s="198" t="str">
        <f t="shared" si="1444"/>
        <v/>
      </c>
      <c r="AL3949" s="219" t="b">
        <f t="shared" si="1445"/>
        <v>0</v>
      </c>
      <c r="AM3949" s="351">
        <f t="shared" si="1446"/>
        <v>0</v>
      </c>
      <c r="AN3949" s="164"/>
      <c r="AO3949" s="164"/>
      <c r="AP3949" s="164"/>
      <c r="AQ3949" s="402">
        <f t="shared" si="1447"/>
        <v>0</v>
      </c>
      <c r="AR3949" s="370" t="str">
        <f>IF(AQ3949=0,"",
IF(SUM($AQ$3585:AQ3949)=1,AS3949,
IF($AQ$5285&gt;SUM($AQ$3585:AQ3949),_xlfn.CONCAT(", ",AS3949),
IF($AQ$5285=SUM($AQ$3585:AQ3949),_xlfn.CONCAT(" y ",AS3949)))))</f>
        <v/>
      </c>
      <c r="AS3949" s="156" t="s">
        <v>6515</v>
      </c>
    </row>
    <row r="3950" spans="1:45" ht="15" customHeight="1">
      <c r="A3950" s="57"/>
      <c r="B3950" s="26"/>
      <c r="C3950" s="716" t="s">
        <v>6516</v>
      </c>
      <c r="D3950" s="716"/>
      <c r="E3950" s="941"/>
      <c r="F3950" s="942"/>
      <c r="G3950" s="942"/>
      <c r="H3950" s="943"/>
      <c r="I3950" s="940"/>
      <c r="J3950" s="940"/>
      <c r="K3950" s="940"/>
      <c r="L3950" s="940"/>
      <c r="M3950" s="940"/>
      <c r="N3950" s="940"/>
      <c r="O3950" s="940"/>
      <c r="P3950" s="940"/>
      <c r="Q3950" s="890"/>
      <c r="R3950" s="891"/>
      <c r="S3950" s="890"/>
      <c r="T3950" s="891"/>
      <c r="U3950" s="890"/>
      <c r="V3950" s="891"/>
      <c r="W3950" s="890"/>
      <c r="X3950" s="891"/>
      <c r="Y3950" s="890"/>
      <c r="Z3950" s="891"/>
      <c r="AA3950" s="890"/>
      <c r="AB3950" s="891"/>
      <c r="AC3950" s="890"/>
      <c r="AD3950" s="891"/>
      <c r="AE3950" s="164"/>
      <c r="AF3950" s="164"/>
      <c r="AG3950" s="199">
        <f t="shared" si="1440"/>
        <v>0</v>
      </c>
      <c r="AH3950" s="219" t="b">
        <f t="shared" si="1441"/>
        <v>0</v>
      </c>
      <c r="AI3950" s="198" t="str">
        <f t="shared" si="1442"/>
        <v/>
      </c>
      <c r="AJ3950" s="219" t="b">
        <f t="shared" si="1443"/>
        <v>0</v>
      </c>
      <c r="AK3950" s="198" t="str">
        <f t="shared" si="1444"/>
        <v/>
      </c>
      <c r="AL3950" s="219" t="b">
        <f t="shared" si="1445"/>
        <v>0</v>
      </c>
      <c r="AM3950" s="351">
        <f t="shared" si="1446"/>
        <v>0</v>
      </c>
      <c r="AN3950" s="164"/>
      <c r="AO3950" s="164"/>
      <c r="AP3950" s="164"/>
      <c r="AQ3950" s="402">
        <f t="shared" si="1447"/>
        <v>0</v>
      </c>
      <c r="AR3950" s="370" t="str">
        <f>IF(AQ3950=0,"",
IF(SUM($AQ$3585:AQ3950)=1,AS3950,
IF($AQ$5285&gt;SUM($AQ$3585:AQ3950),_xlfn.CONCAT(", ",AS3950),
IF($AQ$5285=SUM($AQ$3585:AQ3950),_xlfn.CONCAT(" y ",AS3950)))))</f>
        <v/>
      </c>
      <c r="AS3950" s="156" t="s">
        <v>6517</v>
      </c>
    </row>
    <row r="3951" spans="1:45" ht="15" customHeight="1">
      <c r="A3951" s="57"/>
      <c r="B3951" s="26"/>
      <c r="C3951" s="716" t="s">
        <v>6518</v>
      </c>
      <c r="D3951" s="716"/>
      <c r="E3951" s="941"/>
      <c r="F3951" s="942"/>
      <c r="G3951" s="942"/>
      <c r="H3951" s="943"/>
      <c r="I3951" s="940"/>
      <c r="J3951" s="940"/>
      <c r="K3951" s="940"/>
      <c r="L3951" s="940"/>
      <c r="M3951" s="940"/>
      <c r="N3951" s="940"/>
      <c r="O3951" s="940"/>
      <c r="P3951" s="940"/>
      <c r="Q3951" s="890"/>
      <c r="R3951" s="891"/>
      <c r="S3951" s="890"/>
      <c r="T3951" s="891"/>
      <c r="U3951" s="890"/>
      <c r="V3951" s="891"/>
      <c r="W3951" s="890"/>
      <c r="X3951" s="891"/>
      <c r="Y3951" s="890"/>
      <c r="Z3951" s="891"/>
      <c r="AA3951" s="890"/>
      <c r="AB3951" s="891"/>
      <c r="AC3951" s="890"/>
      <c r="AD3951" s="891"/>
      <c r="AE3951" s="164"/>
      <c r="AF3951" s="164"/>
      <c r="AG3951" s="199">
        <f t="shared" si="1440"/>
        <v>0</v>
      </c>
      <c r="AH3951" s="219" t="b">
        <f t="shared" si="1441"/>
        <v>0</v>
      </c>
      <c r="AI3951" s="198" t="str">
        <f t="shared" si="1442"/>
        <v/>
      </c>
      <c r="AJ3951" s="219" t="b">
        <f t="shared" si="1443"/>
        <v>0</v>
      </c>
      <c r="AK3951" s="198" t="str">
        <f t="shared" si="1444"/>
        <v/>
      </c>
      <c r="AL3951" s="219" t="b">
        <f t="shared" si="1445"/>
        <v>0</v>
      </c>
      <c r="AM3951" s="351">
        <f t="shared" si="1446"/>
        <v>0</v>
      </c>
      <c r="AN3951" s="164"/>
      <c r="AO3951" s="164"/>
      <c r="AP3951" s="164"/>
      <c r="AQ3951" s="402">
        <f t="shared" si="1447"/>
        <v>0</v>
      </c>
      <c r="AR3951" s="370" t="str">
        <f>IF(AQ3951=0,"",
IF(SUM($AQ$3585:AQ3951)=1,AS3951,
IF($AQ$5285&gt;SUM($AQ$3585:AQ3951),_xlfn.CONCAT(", ",AS3951),
IF($AQ$5285=SUM($AQ$3585:AQ3951),_xlfn.CONCAT(" y ",AS3951)))))</f>
        <v/>
      </c>
      <c r="AS3951" s="156" t="s">
        <v>6519</v>
      </c>
    </row>
    <row r="3952" spans="1:45" ht="15" customHeight="1">
      <c r="A3952" s="57"/>
      <c r="B3952" s="26"/>
      <c r="C3952" s="716" t="s">
        <v>6520</v>
      </c>
      <c r="D3952" s="716"/>
      <c r="E3952" s="941"/>
      <c r="F3952" s="942"/>
      <c r="G3952" s="942"/>
      <c r="H3952" s="943"/>
      <c r="I3952" s="940"/>
      <c r="J3952" s="940"/>
      <c r="K3952" s="940"/>
      <c r="L3952" s="940"/>
      <c r="M3952" s="940"/>
      <c r="N3952" s="940"/>
      <c r="O3952" s="940"/>
      <c r="P3952" s="940"/>
      <c r="Q3952" s="890"/>
      <c r="R3952" s="891"/>
      <c r="S3952" s="890"/>
      <c r="T3952" s="891"/>
      <c r="U3952" s="890"/>
      <c r="V3952" s="891"/>
      <c r="W3952" s="890"/>
      <c r="X3952" s="891"/>
      <c r="Y3952" s="890"/>
      <c r="Z3952" s="891"/>
      <c r="AA3952" s="890"/>
      <c r="AB3952" s="891"/>
      <c r="AC3952" s="890"/>
      <c r="AD3952" s="891"/>
      <c r="AE3952" s="164"/>
      <c r="AF3952" s="164"/>
      <c r="AG3952" s="199">
        <f t="shared" si="1440"/>
        <v>0</v>
      </c>
      <c r="AH3952" s="219" t="b">
        <f t="shared" si="1441"/>
        <v>0</v>
      </c>
      <c r="AI3952" s="198" t="str">
        <f t="shared" si="1442"/>
        <v/>
      </c>
      <c r="AJ3952" s="219" t="b">
        <f t="shared" si="1443"/>
        <v>0</v>
      </c>
      <c r="AK3952" s="198" t="str">
        <f t="shared" si="1444"/>
        <v/>
      </c>
      <c r="AL3952" s="219" t="b">
        <f t="shared" si="1445"/>
        <v>0</v>
      </c>
      <c r="AM3952" s="351">
        <f t="shared" si="1446"/>
        <v>0</v>
      </c>
      <c r="AN3952" s="164"/>
      <c r="AO3952" s="164"/>
      <c r="AP3952" s="164"/>
      <c r="AQ3952" s="402">
        <f t="shared" si="1447"/>
        <v>0</v>
      </c>
      <c r="AR3952" s="370" t="str">
        <f>IF(AQ3952=0,"",
IF(SUM($AQ$3585:AQ3952)=1,AS3952,
IF($AQ$5285&gt;SUM($AQ$3585:AQ3952),_xlfn.CONCAT(", ",AS3952),
IF($AQ$5285=SUM($AQ$3585:AQ3952),_xlfn.CONCAT(" y ",AS3952)))))</f>
        <v/>
      </c>
      <c r="AS3952" s="156" t="s">
        <v>6521</v>
      </c>
    </row>
    <row r="3953" spans="1:45" ht="15" customHeight="1">
      <c r="A3953" s="57"/>
      <c r="B3953" s="26"/>
      <c r="C3953" s="716" t="s">
        <v>6522</v>
      </c>
      <c r="D3953" s="716"/>
      <c r="E3953" s="941"/>
      <c r="F3953" s="942"/>
      <c r="G3953" s="942"/>
      <c r="H3953" s="943"/>
      <c r="I3953" s="940"/>
      <c r="J3953" s="940"/>
      <c r="K3953" s="940"/>
      <c r="L3953" s="940"/>
      <c r="M3953" s="940"/>
      <c r="N3953" s="940"/>
      <c r="O3953" s="940"/>
      <c r="P3953" s="940"/>
      <c r="Q3953" s="890"/>
      <c r="R3953" s="891"/>
      <c r="S3953" s="890"/>
      <c r="T3953" s="891"/>
      <c r="U3953" s="890"/>
      <c r="V3953" s="891"/>
      <c r="W3953" s="890"/>
      <c r="X3953" s="891"/>
      <c r="Y3953" s="890"/>
      <c r="Z3953" s="891"/>
      <c r="AA3953" s="890"/>
      <c r="AB3953" s="891"/>
      <c r="AC3953" s="890"/>
      <c r="AD3953" s="891"/>
      <c r="AE3953" s="164"/>
      <c r="AF3953" s="164"/>
      <c r="AG3953" s="199">
        <f t="shared" si="1440"/>
        <v>0</v>
      </c>
      <c r="AH3953" s="219" t="b">
        <f t="shared" si="1441"/>
        <v>0</v>
      </c>
      <c r="AI3953" s="198" t="str">
        <f t="shared" si="1442"/>
        <v/>
      </c>
      <c r="AJ3953" s="219" t="b">
        <f t="shared" si="1443"/>
        <v>0</v>
      </c>
      <c r="AK3953" s="198" t="str">
        <f t="shared" si="1444"/>
        <v/>
      </c>
      <c r="AL3953" s="219" t="b">
        <f t="shared" si="1445"/>
        <v>0</v>
      </c>
      <c r="AM3953" s="351">
        <f t="shared" si="1446"/>
        <v>0</v>
      </c>
      <c r="AN3953" s="164"/>
      <c r="AO3953" s="164"/>
      <c r="AP3953" s="164"/>
      <c r="AQ3953" s="402">
        <f t="shared" si="1447"/>
        <v>0</v>
      </c>
      <c r="AR3953" s="370" t="str">
        <f>IF(AQ3953=0,"",
IF(SUM($AQ$3585:AQ3953)=1,AS3953,
IF($AQ$5285&gt;SUM($AQ$3585:AQ3953),_xlfn.CONCAT(", ",AS3953),
IF($AQ$5285=SUM($AQ$3585:AQ3953),_xlfn.CONCAT(" y ",AS3953)))))</f>
        <v/>
      </c>
      <c r="AS3953" s="156" t="s">
        <v>6523</v>
      </c>
    </row>
    <row r="3954" spans="1:45" ht="15" customHeight="1">
      <c r="A3954" s="57"/>
      <c r="B3954" s="26"/>
      <c r="C3954" s="716" t="s">
        <v>6524</v>
      </c>
      <c r="D3954" s="716"/>
      <c r="E3954" s="941"/>
      <c r="F3954" s="942"/>
      <c r="G3954" s="942"/>
      <c r="H3954" s="943"/>
      <c r="I3954" s="940"/>
      <c r="J3954" s="940"/>
      <c r="K3954" s="940"/>
      <c r="L3954" s="940"/>
      <c r="M3954" s="940"/>
      <c r="N3954" s="940"/>
      <c r="O3954" s="940"/>
      <c r="P3954" s="940"/>
      <c r="Q3954" s="890"/>
      <c r="R3954" s="891"/>
      <c r="S3954" s="890"/>
      <c r="T3954" s="891"/>
      <c r="U3954" s="890"/>
      <c r="V3954" s="891"/>
      <c r="W3954" s="890"/>
      <c r="X3954" s="891"/>
      <c r="Y3954" s="890"/>
      <c r="Z3954" s="891"/>
      <c r="AA3954" s="890"/>
      <c r="AB3954" s="891"/>
      <c r="AC3954" s="890"/>
      <c r="AD3954" s="891"/>
      <c r="AE3954" s="164"/>
      <c r="AF3954" s="164"/>
      <c r="AG3954" s="199">
        <f t="shared" si="1440"/>
        <v>0</v>
      </c>
      <c r="AH3954" s="219" t="b">
        <f t="shared" si="1441"/>
        <v>0</v>
      </c>
      <c r="AI3954" s="198" t="str">
        <f t="shared" si="1442"/>
        <v/>
      </c>
      <c r="AJ3954" s="219" t="b">
        <f t="shared" si="1443"/>
        <v>0</v>
      </c>
      <c r="AK3954" s="198" t="str">
        <f t="shared" si="1444"/>
        <v/>
      </c>
      <c r="AL3954" s="219" t="b">
        <f t="shared" si="1445"/>
        <v>0</v>
      </c>
      <c r="AM3954" s="351">
        <f t="shared" si="1446"/>
        <v>0</v>
      </c>
      <c r="AN3954" s="164"/>
      <c r="AO3954" s="164"/>
      <c r="AP3954" s="164"/>
      <c r="AQ3954" s="402">
        <f t="shared" si="1447"/>
        <v>0</v>
      </c>
      <c r="AR3954" s="370" t="str">
        <f>IF(AQ3954=0,"",
IF(SUM($AQ$3585:AQ3954)=1,AS3954,
IF($AQ$5285&gt;SUM($AQ$3585:AQ3954),_xlfn.CONCAT(", ",AS3954),
IF($AQ$5285=SUM($AQ$3585:AQ3954),_xlfn.CONCAT(" y ",AS3954)))))</f>
        <v/>
      </c>
      <c r="AS3954" s="156" t="s">
        <v>6525</v>
      </c>
    </row>
    <row r="3955" spans="1:45" ht="15" customHeight="1">
      <c r="A3955" s="57"/>
      <c r="B3955" s="26"/>
      <c r="C3955" s="716" t="s">
        <v>6526</v>
      </c>
      <c r="D3955" s="716"/>
      <c r="E3955" s="941"/>
      <c r="F3955" s="942"/>
      <c r="G3955" s="942"/>
      <c r="H3955" s="943"/>
      <c r="I3955" s="940"/>
      <c r="J3955" s="940"/>
      <c r="K3955" s="940"/>
      <c r="L3955" s="940"/>
      <c r="M3955" s="940"/>
      <c r="N3955" s="940"/>
      <c r="O3955" s="940"/>
      <c r="P3955" s="940"/>
      <c r="Q3955" s="890"/>
      <c r="R3955" s="891"/>
      <c r="S3955" s="890"/>
      <c r="T3955" s="891"/>
      <c r="U3955" s="890"/>
      <c r="V3955" s="891"/>
      <c r="W3955" s="890"/>
      <c r="X3955" s="891"/>
      <c r="Y3955" s="890"/>
      <c r="Z3955" s="891"/>
      <c r="AA3955" s="890"/>
      <c r="AB3955" s="891"/>
      <c r="AC3955" s="890"/>
      <c r="AD3955" s="891"/>
      <c r="AE3955" s="164"/>
      <c r="AF3955" s="164"/>
      <c r="AG3955" s="199">
        <f t="shared" si="1440"/>
        <v>0</v>
      </c>
      <c r="AH3955" s="219" t="b">
        <f t="shared" si="1441"/>
        <v>0</v>
      </c>
      <c r="AI3955" s="198" t="str">
        <f t="shared" si="1442"/>
        <v/>
      </c>
      <c r="AJ3955" s="219" t="b">
        <f t="shared" si="1443"/>
        <v>0</v>
      </c>
      <c r="AK3955" s="198" t="str">
        <f t="shared" si="1444"/>
        <v/>
      </c>
      <c r="AL3955" s="219" t="b">
        <f t="shared" si="1445"/>
        <v>0</v>
      </c>
      <c r="AM3955" s="351">
        <f t="shared" si="1446"/>
        <v>0</v>
      </c>
      <c r="AN3955" s="164"/>
      <c r="AO3955" s="164"/>
      <c r="AP3955" s="164"/>
      <c r="AQ3955" s="402">
        <f t="shared" si="1447"/>
        <v>0</v>
      </c>
      <c r="AR3955" s="370" t="str">
        <f>IF(AQ3955=0,"",
IF(SUM($AQ$3585:AQ3955)=1,AS3955,
IF($AQ$5285&gt;SUM($AQ$3585:AQ3955),_xlfn.CONCAT(", ",AS3955),
IF($AQ$5285=SUM($AQ$3585:AQ3955),_xlfn.CONCAT(" y ",AS3955)))))</f>
        <v/>
      </c>
      <c r="AS3955" s="156" t="s">
        <v>6527</v>
      </c>
    </row>
    <row r="3956" spans="1:45" ht="15" customHeight="1">
      <c r="A3956" s="57"/>
      <c r="B3956" s="26"/>
      <c r="C3956" s="716" t="s">
        <v>6528</v>
      </c>
      <c r="D3956" s="716"/>
      <c r="E3956" s="941"/>
      <c r="F3956" s="942"/>
      <c r="G3956" s="942"/>
      <c r="H3956" s="943"/>
      <c r="I3956" s="940"/>
      <c r="J3956" s="940"/>
      <c r="K3956" s="940"/>
      <c r="L3956" s="940"/>
      <c r="M3956" s="940"/>
      <c r="N3956" s="940"/>
      <c r="O3956" s="940"/>
      <c r="P3956" s="940"/>
      <c r="Q3956" s="890"/>
      <c r="R3956" s="891"/>
      <c r="S3956" s="890"/>
      <c r="T3956" s="891"/>
      <c r="U3956" s="890"/>
      <c r="V3956" s="891"/>
      <c r="W3956" s="890"/>
      <c r="X3956" s="891"/>
      <c r="Y3956" s="890"/>
      <c r="Z3956" s="891"/>
      <c r="AA3956" s="890"/>
      <c r="AB3956" s="891"/>
      <c r="AC3956" s="890"/>
      <c r="AD3956" s="891"/>
      <c r="AE3956" s="164"/>
      <c r="AF3956" s="164"/>
      <c r="AG3956" s="199">
        <f t="shared" si="1440"/>
        <v>0</v>
      </c>
      <c r="AH3956" s="219" t="b">
        <f t="shared" si="1441"/>
        <v>0</v>
      </c>
      <c r="AI3956" s="198" t="str">
        <f t="shared" si="1442"/>
        <v/>
      </c>
      <c r="AJ3956" s="219" t="b">
        <f t="shared" si="1443"/>
        <v>0</v>
      </c>
      <c r="AK3956" s="198" t="str">
        <f t="shared" si="1444"/>
        <v/>
      </c>
      <c r="AL3956" s="219" t="b">
        <f t="shared" si="1445"/>
        <v>0</v>
      </c>
      <c r="AM3956" s="351">
        <f t="shared" si="1446"/>
        <v>0</v>
      </c>
      <c r="AN3956" s="164"/>
      <c r="AO3956" s="164"/>
      <c r="AP3956" s="164"/>
      <c r="AQ3956" s="402">
        <f t="shared" si="1447"/>
        <v>0</v>
      </c>
      <c r="AR3956" s="370" t="str">
        <f>IF(AQ3956=0,"",
IF(SUM($AQ$3585:AQ3956)=1,AS3956,
IF($AQ$5285&gt;SUM($AQ$3585:AQ3956),_xlfn.CONCAT(", ",AS3956),
IF($AQ$5285=SUM($AQ$3585:AQ3956),_xlfn.CONCAT(" y ",AS3956)))))</f>
        <v/>
      </c>
      <c r="AS3956" s="156" t="s">
        <v>6529</v>
      </c>
    </row>
    <row r="3957" spans="1:45" ht="15" customHeight="1">
      <c r="A3957" s="57"/>
      <c r="B3957" s="26"/>
      <c r="C3957" s="716" t="s">
        <v>6530</v>
      </c>
      <c r="D3957" s="716"/>
      <c r="E3957" s="941"/>
      <c r="F3957" s="942"/>
      <c r="G3957" s="942"/>
      <c r="H3957" s="943"/>
      <c r="I3957" s="940"/>
      <c r="J3957" s="940"/>
      <c r="K3957" s="940"/>
      <c r="L3957" s="940"/>
      <c r="M3957" s="940"/>
      <c r="N3957" s="940"/>
      <c r="O3957" s="940"/>
      <c r="P3957" s="940"/>
      <c r="Q3957" s="890"/>
      <c r="R3957" s="891"/>
      <c r="S3957" s="890"/>
      <c r="T3957" s="891"/>
      <c r="U3957" s="890"/>
      <c r="V3957" s="891"/>
      <c r="W3957" s="890"/>
      <c r="X3957" s="891"/>
      <c r="Y3957" s="890"/>
      <c r="Z3957" s="891"/>
      <c r="AA3957" s="890"/>
      <c r="AB3957" s="891"/>
      <c r="AC3957" s="890"/>
      <c r="AD3957" s="891"/>
      <c r="AE3957" s="164"/>
      <c r="AF3957" s="164"/>
      <c r="AG3957" s="199">
        <f t="shared" si="1440"/>
        <v>0</v>
      </c>
      <c r="AH3957" s="219" t="b">
        <f t="shared" si="1441"/>
        <v>0</v>
      </c>
      <c r="AI3957" s="198" t="str">
        <f t="shared" si="1442"/>
        <v/>
      </c>
      <c r="AJ3957" s="219" t="b">
        <f t="shared" si="1443"/>
        <v>0</v>
      </c>
      <c r="AK3957" s="198" t="str">
        <f t="shared" si="1444"/>
        <v/>
      </c>
      <c r="AL3957" s="219" t="b">
        <f t="shared" si="1445"/>
        <v>0</v>
      </c>
      <c r="AM3957" s="351">
        <f t="shared" si="1446"/>
        <v>0</v>
      </c>
      <c r="AN3957" s="164"/>
      <c r="AO3957" s="164"/>
      <c r="AP3957" s="164"/>
      <c r="AQ3957" s="402">
        <f t="shared" si="1447"/>
        <v>0</v>
      </c>
      <c r="AR3957" s="370" t="str">
        <f>IF(AQ3957=0,"",
IF(SUM($AQ$3585:AQ3957)=1,AS3957,
IF($AQ$5285&gt;SUM($AQ$3585:AQ3957),_xlfn.CONCAT(", ",AS3957),
IF($AQ$5285=SUM($AQ$3585:AQ3957),_xlfn.CONCAT(" y ",AS3957)))))</f>
        <v/>
      </c>
      <c r="AS3957" s="156" t="s">
        <v>6531</v>
      </c>
    </row>
    <row r="3958" spans="1:45" ht="15" customHeight="1">
      <c r="A3958" s="57"/>
      <c r="B3958" s="26"/>
      <c r="C3958" s="716" t="s">
        <v>6532</v>
      </c>
      <c r="D3958" s="716"/>
      <c r="E3958" s="941"/>
      <c r="F3958" s="942"/>
      <c r="G3958" s="942"/>
      <c r="H3958" s="943"/>
      <c r="I3958" s="940"/>
      <c r="J3958" s="940"/>
      <c r="K3958" s="940"/>
      <c r="L3958" s="940"/>
      <c r="M3958" s="940"/>
      <c r="N3958" s="940"/>
      <c r="O3958" s="940"/>
      <c r="P3958" s="940"/>
      <c r="Q3958" s="890"/>
      <c r="R3958" s="891"/>
      <c r="S3958" s="890"/>
      <c r="T3958" s="891"/>
      <c r="U3958" s="890"/>
      <c r="V3958" s="891"/>
      <c r="W3958" s="890"/>
      <c r="X3958" s="891"/>
      <c r="Y3958" s="890"/>
      <c r="Z3958" s="891"/>
      <c r="AA3958" s="890"/>
      <c r="AB3958" s="891"/>
      <c r="AC3958" s="890"/>
      <c r="AD3958" s="891"/>
      <c r="AE3958" s="164"/>
      <c r="AF3958" s="164"/>
      <c r="AG3958" s="199">
        <f t="shared" si="1440"/>
        <v>0</v>
      </c>
      <c r="AH3958" s="219" t="b">
        <f t="shared" si="1441"/>
        <v>0</v>
      </c>
      <c r="AI3958" s="198" t="str">
        <f t="shared" si="1442"/>
        <v/>
      </c>
      <c r="AJ3958" s="219" t="b">
        <f t="shared" si="1443"/>
        <v>0</v>
      </c>
      <c r="AK3958" s="198" t="str">
        <f t="shared" si="1444"/>
        <v/>
      </c>
      <c r="AL3958" s="219" t="b">
        <f t="shared" si="1445"/>
        <v>0</v>
      </c>
      <c r="AM3958" s="351">
        <f t="shared" si="1446"/>
        <v>0</v>
      </c>
      <c r="AN3958" s="164"/>
      <c r="AO3958" s="164"/>
      <c r="AP3958" s="164"/>
      <c r="AQ3958" s="402">
        <f t="shared" si="1447"/>
        <v>0</v>
      </c>
      <c r="AR3958" s="370" t="str">
        <f>IF(AQ3958=0,"",
IF(SUM($AQ$3585:AQ3958)=1,AS3958,
IF($AQ$5285&gt;SUM($AQ$3585:AQ3958),_xlfn.CONCAT(", ",AS3958),
IF($AQ$5285=SUM($AQ$3585:AQ3958),_xlfn.CONCAT(" y ",AS3958)))))</f>
        <v/>
      </c>
      <c r="AS3958" s="156" t="s">
        <v>6533</v>
      </c>
    </row>
    <row r="3959" spans="1:45" ht="15" customHeight="1">
      <c r="A3959" s="57"/>
      <c r="B3959" s="26"/>
      <c r="C3959" s="716" t="s">
        <v>6534</v>
      </c>
      <c r="D3959" s="716"/>
      <c r="E3959" s="941"/>
      <c r="F3959" s="942"/>
      <c r="G3959" s="942"/>
      <c r="H3959" s="943"/>
      <c r="I3959" s="940"/>
      <c r="J3959" s="940"/>
      <c r="K3959" s="940"/>
      <c r="L3959" s="940"/>
      <c r="M3959" s="940"/>
      <c r="N3959" s="940"/>
      <c r="O3959" s="940"/>
      <c r="P3959" s="940"/>
      <c r="Q3959" s="890"/>
      <c r="R3959" s="891"/>
      <c r="S3959" s="890"/>
      <c r="T3959" s="891"/>
      <c r="U3959" s="890"/>
      <c r="V3959" s="891"/>
      <c r="W3959" s="890"/>
      <c r="X3959" s="891"/>
      <c r="Y3959" s="890"/>
      <c r="Z3959" s="891"/>
      <c r="AA3959" s="890"/>
      <c r="AB3959" s="891"/>
      <c r="AC3959" s="890"/>
      <c r="AD3959" s="891"/>
      <c r="AE3959" s="164"/>
      <c r="AF3959" s="164"/>
      <c r="AG3959" s="199">
        <f t="shared" si="1440"/>
        <v>0</v>
      </c>
      <c r="AH3959" s="219" t="b">
        <f t="shared" si="1441"/>
        <v>0</v>
      </c>
      <c r="AI3959" s="198" t="str">
        <f t="shared" si="1442"/>
        <v/>
      </c>
      <c r="AJ3959" s="219" t="b">
        <f t="shared" si="1443"/>
        <v>0</v>
      </c>
      <c r="AK3959" s="198" t="str">
        <f t="shared" si="1444"/>
        <v/>
      </c>
      <c r="AL3959" s="219" t="b">
        <f t="shared" si="1445"/>
        <v>0</v>
      </c>
      <c r="AM3959" s="351">
        <f t="shared" si="1446"/>
        <v>0</v>
      </c>
      <c r="AN3959" s="164"/>
      <c r="AO3959" s="164"/>
      <c r="AP3959" s="164"/>
      <c r="AQ3959" s="402">
        <f t="shared" si="1447"/>
        <v>0</v>
      </c>
      <c r="AR3959" s="370" t="str">
        <f>IF(AQ3959=0,"",
IF(SUM($AQ$3585:AQ3959)=1,AS3959,
IF($AQ$5285&gt;SUM($AQ$3585:AQ3959),_xlfn.CONCAT(", ",AS3959),
IF($AQ$5285=SUM($AQ$3585:AQ3959),_xlfn.CONCAT(" y ",AS3959)))))</f>
        <v/>
      </c>
      <c r="AS3959" s="156" t="s">
        <v>6535</v>
      </c>
    </row>
    <row r="3960" spans="1:45" ht="15" customHeight="1">
      <c r="A3960" s="57"/>
      <c r="B3960" s="26"/>
      <c r="C3960" s="716" t="s">
        <v>6536</v>
      </c>
      <c r="D3960" s="716"/>
      <c r="E3960" s="941"/>
      <c r="F3960" s="942"/>
      <c r="G3960" s="942"/>
      <c r="H3960" s="943"/>
      <c r="I3960" s="940"/>
      <c r="J3960" s="940"/>
      <c r="K3960" s="940"/>
      <c r="L3960" s="940"/>
      <c r="M3960" s="940"/>
      <c r="N3960" s="940"/>
      <c r="O3960" s="940"/>
      <c r="P3960" s="940"/>
      <c r="Q3960" s="890"/>
      <c r="R3960" s="891"/>
      <c r="S3960" s="890"/>
      <c r="T3960" s="891"/>
      <c r="U3960" s="890"/>
      <c r="V3960" s="891"/>
      <c r="W3960" s="890"/>
      <c r="X3960" s="891"/>
      <c r="Y3960" s="890"/>
      <c r="Z3960" s="891"/>
      <c r="AA3960" s="890"/>
      <c r="AB3960" s="891"/>
      <c r="AC3960" s="890"/>
      <c r="AD3960" s="891"/>
      <c r="AE3960" s="164"/>
      <c r="AF3960" s="164"/>
      <c r="AG3960" s="199">
        <f t="shared" si="1440"/>
        <v>0</v>
      </c>
      <c r="AH3960" s="219" t="b">
        <f t="shared" si="1441"/>
        <v>0</v>
      </c>
      <c r="AI3960" s="198" t="str">
        <f t="shared" si="1442"/>
        <v/>
      </c>
      <c r="AJ3960" s="219" t="b">
        <f t="shared" si="1443"/>
        <v>0</v>
      </c>
      <c r="AK3960" s="198" t="str">
        <f t="shared" si="1444"/>
        <v/>
      </c>
      <c r="AL3960" s="219" t="b">
        <f t="shared" si="1445"/>
        <v>0</v>
      </c>
      <c r="AM3960" s="351">
        <f t="shared" si="1446"/>
        <v>0</v>
      </c>
      <c r="AN3960" s="164"/>
      <c r="AO3960" s="164"/>
      <c r="AP3960" s="164"/>
      <c r="AQ3960" s="402">
        <f t="shared" si="1447"/>
        <v>0</v>
      </c>
      <c r="AR3960" s="370" t="str">
        <f>IF(AQ3960=0,"",
IF(SUM($AQ$3585:AQ3960)=1,AS3960,
IF($AQ$5285&gt;SUM($AQ$3585:AQ3960),_xlfn.CONCAT(", ",AS3960),
IF($AQ$5285=SUM($AQ$3585:AQ3960),_xlfn.CONCAT(" y ",AS3960)))))</f>
        <v/>
      </c>
      <c r="AS3960" s="156" t="s">
        <v>6537</v>
      </c>
    </row>
    <row r="3961" spans="1:45" ht="15" customHeight="1">
      <c r="A3961" s="57"/>
      <c r="B3961" s="26"/>
      <c r="C3961" s="716" t="s">
        <v>6538</v>
      </c>
      <c r="D3961" s="716"/>
      <c r="E3961" s="941"/>
      <c r="F3961" s="942"/>
      <c r="G3961" s="942"/>
      <c r="H3961" s="943"/>
      <c r="I3961" s="940"/>
      <c r="J3961" s="940"/>
      <c r="K3961" s="940"/>
      <c r="L3961" s="940"/>
      <c r="M3961" s="940"/>
      <c r="N3961" s="940"/>
      <c r="O3961" s="940"/>
      <c r="P3961" s="940"/>
      <c r="Q3961" s="890"/>
      <c r="R3961" s="891"/>
      <c r="S3961" s="890"/>
      <c r="T3961" s="891"/>
      <c r="U3961" s="890"/>
      <c r="V3961" s="891"/>
      <c r="W3961" s="890"/>
      <c r="X3961" s="891"/>
      <c r="Y3961" s="890"/>
      <c r="Z3961" s="891"/>
      <c r="AA3961" s="890"/>
      <c r="AB3961" s="891"/>
      <c r="AC3961" s="890"/>
      <c r="AD3961" s="891"/>
      <c r="AE3961" s="164"/>
      <c r="AF3961" s="164"/>
      <c r="AG3961" s="199">
        <f t="shared" si="1440"/>
        <v>0</v>
      </c>
      <c r="AH3961" s="219" t="b">
        <f t="shared" si="1441"/>
        <v>0</v>
      </c>
      <c r="AI3961" s="198" t="str">
        <f t="shared" si="1442"/>
        <v/>
      </c>
      <c r="AJ3961" s="219" t="b">
        <f t="shared" si="1443"/>
        <v>0</v>
      </c>
      <c r="AK3961" s="198" t="str">
        <f t="shared" si="1444"/>
        <v/>
      </c>
      <c r="AL3961" s="219" t="b">
        <f t="shared" si="1445"/>
        <v>0</v>
      </c>
      <c r="AM3961" s="351">
        <f t="shared" si="1446"/>
        <v>0</v>
      </c>
      <c r="AN3961" s="164"/>
      <c r="AO3961" s="164"/>
      <c r="AP3961" s="164"/>
      <c r="AQ3961" s="402">
        <f t="shared" si="1447"/>
        <v>0</v>
      </c>
      <c r="AR3961" s="370" t="str">
        <f>IF(AQ3961=0,"",
IF(SUM($AQ$3585:AQ3961)=1,AS3961,
IF($AQ$5285&gt;SUM($AQ$3585:AQ3961),_xlfn.CONCAT(", ",AS3961),
IF($AQ$5285=SUM($AQ$3585:AQ3961),_xlfn.CONCAT(" y ",AS3961)))))</f>
        <v/>
      </c>
      <c r="AS3961" s="156" t="s">
        <v>6539</v>
      </c>
    </row>
    <row r="3962" spans="1:45" ht="15" customHeight="1">
      <c r="A3962" s="57"/>
      <c r="B3962" s="26"/>
      <c r="C3962" s="716" t="s">
        <v>6540</v>
      </c>
      <c r="D3962" s="716"/>
      <c r="E3962" s="941"/>
      <c r="F3962" s="942"/>
      <c r="G3962" s="942"/>
      <c r="H3962" s="943"/>
      <c r="I3962" s="940"/>
      <c r="J3962" s="940"/>
      <c r="K3962" s="940"/>
      <c r="L3962" s="940"/>
      <c r="M3962" s="940"/>
      <c r="N3962" s="940"/>
      <c r="O3962" s="940"/>
      <c r="P3962" s="940"/>
      <c r="Q3962" s="890"/>
      <c r="R3962" s="891"/>
      <c r="S3962" s="890"/>
      <c r="T3962" s="891"/>
      <c r="U3962" s="890"/>
      <c r="V3962" s="891"/>
      <c r="W3962" s="890"/>
      <c r="X3962" s="891"/>
      <c r="Y3962" s="890"/>
      <c r="Z3962" s="891"/>
      <c r="AA3962" s="890"/>
      <c r="AB3962" s="891"/>
      <c r="AC3962" s="890"/>
      <c r="AD3962" s="891"/>
      <c r="AE3962" s="164"/>
      <c r="AF3962" s="164"/>
      <c r="AG3962" s="199">
        <f t="shared" si="1440"/>
        <v>0</v>
      </c>
      <c r="AH3962" s="219" t="b">
        <f t="shared" si="1441"/>
        <v>0</v>
      </c>
      <c r="AI3962" s="198" t="str">
        <f t="shared" si="1442"/>
        <v/>
      </c>
      <c r="AJ3962" s="219" t="b">
        <f t="shared" si="1443"/>
        <v>0</v>
      </c>
      <c r="AK3962" s="198" t="str">
        <f t="shared" si="1444"/>
        <v/>
      </c>
      <c r="AL3962" s="219" t="b">
        <f t="shared" si="1445"/>
        <v>0</v>
      </c>
      <c r="AM3962" s="351">
        <f t="shared" si="1446"/>
        <v>0</v>
      </c>
      <c r="AN3962" s="164"/>
      <c r="AO3962" s="164"/>
      <c r="AP3962" s="164"/>
      <c r="AQ3962" s="402">
        <f t="shared" si="1447"/>
        <v>0</v>
      </c>
      <c r="AR3962" s="370" t="str">
        <f>IF(AQ3962=0,"",
IF(SUM($AQ$3585:AQ3962)=1,AS3962,
IF($AQ$5285&gt;SUM($AQ$3585:AQ3962),_xlfn.CONCAT(", ",AS3962),
IF($AQ$5285=SUM($AQ$3585:AQ3962),_xlfn.CONCAT(" y ",AS3962)))))</f>
        <v/>
      </c>
      <c r="AS3962" s="156" t="s">
        <v>6541</v>
      </c>
    </row>
    <row r="3963" spans="1:45" ht="15" customHeight="1">
      <c r="A3963" s="57"/>
      <c r="B3963" s="26"/>
      <c r="C3963" s="716" t="s">
        <v>6542</v>
      </c>
      <c r="D3963" s="716"/>
      <c r="E3963" s="941"/>
      <c r="F3963" s="942"/>
      <c r="G3963" s="942"/>
      <c r="H3963" s="943"/>
      <c r="I3963" s="940"/>
      <c r="J3963" s="940"/>
      <c r="K3963" s="940"/>
      <c r="L3963" s="940"/>
      <c r="M3963" s="940"/>
      <c r="N3963" s="940"/>
      <c r="O3963" s="940"/>
      <c r="P3963" s="940"/>
      <c r="Q3963" s="890"/>
      <c r="R3963" s="891"/>
      <c r="S3963" s="890"/>
      <c r="T3963" s="891"/>
      <c r="U3963" s="890"/>
      <c r="V3963" s="891"/>
      <c r="W3963" s="890"/>
      <c r="X3963" s="891"/>
      <c r="Y3963" s="890"/>
      <c r="Z3963" s="891"/>
      <c r="AA3963" s="890"/>
      <c r="AB3963" s="891"/>
      <c r="AC3963" s="890"/>
      <c r="AD3963" s="891"/>
      <c r="AE3963" s="164"/>
      <c r="AF3963" s="164"/>
      <c r="AG3963" s="199">
        <f t="shared" si="1440"/>
        <v>0</v>
      </c>
      <c r="AH3963" s="219" t="b">
        <f t="shared" si="1441"/>
        <v>0</v>
      </c>
      <c r="AI3963" s="198" t="str">
        <f t="shared" si="1442"/>
        <v/>
      </c>
      <c r="AJ3963" s="219" t="b">
        <f t="shared" si="1443"/>
        <v>0</v>
      </c>
      <c r="AK3963" s="198" t="str">
        <f t="shared" si="1444"/>
        <v/>
      </c>
      <c r="AL3963" s="219" t="b">
        <f t="shared" si="1445"/>
        <v>0</v>
      </c>
      <c r="AM3963" s="351">
        <f t="shared" si="1446"/>
        <v>0</v>
      </c>
      <c r="AN3963" s="164"/>
      <c r="AO3963" s="164"/>
      <c r="AP3963" s="164"/>
      <c r="AQ3963" s="402">
        <f t="shared" si="1447"/>
        <v>0</v>
      </c>
      <c r="AR3963" s="370" t="str">
        <f>IF(AQ3963=0,"",
IF(SUM($AQ$3585:AQ3963)=1,AS3963,
IF($AQ$5285&gt;SUM($AQ$3585:AQ3963),_xlfn.CONCAT(", ",AS3963),
IF($AQ$5285=SUM($AQ$3585:AQ3963),_xlfn.CONCAT(" y ",AS3963)))))</f>
        <v/>
      </c>
      <c r="AS3963" s="156" t="s">
        <v>6543</v>
      </c>
    </row>
    <row r="3964" spans="1:45" ht="15" customHeight="1">
      <c r="A3964" s="57"/>
      <c r="B3964" s="26"/>
      <c r="C3964" s="716" t="s">
        <v>6544</v>
      </c>
      <c r="D3964" s="716"/>
      <c r="E3964" s="941"/>
      <c r="F3964" s="942"/>
      <c r="G3964" s="942"/>
      <c r="H3964" s="943"/>
      <c r="I3964" s="940"/>
      <c r="J3964" s="940"/>
      <c r="K3964" s="940"/>
      <c r="L3964" s="940"/>
      <c r="M3964" s="940"/>
      <c r="N3964" s="940"/>
      <c r="O3964" s="940"/>
      <c r="P3964" s="940"/>
      <c r="Q3964" s="890"/>
      <c r="R3964" s="891"/>
      <c r="S3964" s="890"/>
      <c r="T3964" s="891"/>
      <c r="U3964" s="890"/>
      <c r="V3964" s="891"/>
      <c r="W3964" s="890"/>
      <c r="X3964" s="891"/>
      <c r="Y3964" s="890"/>
      <c r="Z3964" s="891"/>
      <c r="AA3964" s="890"/>
      <c r="AB3964" s="891"/>
      <c r="AC3964" s="890"/>
      <c r="AD3964" s="891"/>
      <c r="AE3964" s="164"/>
      <c r="AF3964" s="164"/>
      <c r="AG3964" s="199">
        <f t="shared" si="1440"/>
        <v>0</v>
      </c>
      <c r="AH3964" s="219" t="b">
        <f t="shared" si="1441"/>
        <v>0</v>
      </c>
      <c r="AI3964" s="198" t="str">
        <f t="shared" si="1442"/>
        <v/>
      </c>
      <c r="AJ3964" s="219" t="b">
        <f t="shared" si="1443"/>
        <v>0</v>
      </c>
      <c r="AK3964" s="198" t="str">
        <f t="shared" si="1444"/>
        <v/>
      </c>
      <c r="AL3964" s="219" t="b">
        <f t="shared" si="1445"/>
        <v>0</v>
      </c>
      <c r="AM3964" s="351">
        <f t="shared" si="1446"/>
        <v>0</v>
      </c>
      <c r="AN3964" s="164"/>
      <c r="AO3964" s="164"/>
      <c r="AP3964" s="164"/>
      <c r="AQ3964" s="402">
        <f t="shared" si="1447"/>
        <v>0</v>
      </c>
      <c r="AR3964" s="370" t="str">
        <f>IF(AQ3964=0,"",
IF(SUM($AQ$3585:AQ3964)=1,AS3964,
IF($AQ$5285&gt;SUM($AQ$3585:AQ3964),_xlfn.CONCAT(", ",AS3964),
IF($AQ$5285=SUM($AQ$3585:AQ3964),_xlfn.CONCAT(" y ",AS3964)))))</f>
        <v/>
      </c>
      <c r="AS3964" s="156" t="s">
        <v>6545</v>
      </c>
    </row>
    <row r="3965" spans="1:45" ht="15" customHeight="1">
      <c r="A3965" s="57"/>
      <c r="B3965" s="26"/>
      <c r="C3965" s="716" t="s">
        <v>6546</v>
      </c>
      <c r="D3965" s="716"/>
      <c r="E3965" s="941"/>
      <c r="F3965" s="942"/>
      <c r="G3965" s="942"/>
      <c r="H3965" s="943"/>
      <c r="I3965" s="940"/>
      <c r="J3965" s="940"/>
      <c r="K3965" s="940"/>
      <c r="L3965" s="940"/>
      <c r="M3965" s="940"/>
      <c r="N3965" s="940"/>
      <c r="O3965" s="940"/>
      <c r="P3965" s="940"/>
      <c r="Q3965" s="890"/>
      <c r="R3965" s="891"/>
      <c r="S3965" s="890"/>
      <c r="T3965" s="891"/>
      <c r="U3965" s="890"/>
      <c r="V3965" s="891"/>
      <c r="W3965" s="890"/>
      <c r="X3965" s="891"/>
      <c r="Y3965" s="890"/>
      <c r="Z3965" s="891"/>
      <c r="AA3965" s="890"/>
      <c r="AB3965" s="891"/>
      <c r="AC3965" s="890"/>
      <c r="AD3965" s="891"/>
      <c r="AE3965" s="164"/>
      <c r="AF3965" s="164"/>
      <c r="AG3965" s="199">
        <f t="shared" si="1440"/>
        <v>0</v>
      </c>
      <c r="AH3965" s="219" t="b">
        <f t="shared" si="1441"/>
        <v>0</v>
      </c>
      <c r="AI3965" s="198" t="str">
        <f t="shared" si="1442"/>
        <v/>
      </c>
      <c r="AJ3965" s="219" t="b">
        <f t="shared" si="1443"/>
        <v>0</v>
      </c>
      <c r="AK3965" s="198" t="str">
        <f t="shared" si="1444"/>
        <v/>
      </c>
      <c r="AL3965" s="219" t="b">
        <f t="shared" si="1445"/>
        <v>0</v>
      </c>
      <c r="AM3965" s="351">
        <f t="shared" si="1446"/>
        <v>0</v>
      </c>
      <c r="AN3965" s="164"/>
      <c r="AO3965" s="164"/>
      <c r="AP3965" s="164"/>
      <c r="AQ3965" s="402">
        <f t="shared" si="1447"/>
        <v>0</v>
      </c>
      <c r="AR3965" s="370" t="str">
        <f>IF(AQ3965=0,"",
IF(SUM($AQ$3585:AQ3965)=1,AS3965,
IF($AQ$5285&gt;SUM($AQ$3585:AQ3965),_xlfn.CONCAT(", ",AS3965),
IF($AQ$5285=SUM($AQ$3585:AQ3965),_xlfn.CONCAT(" y ",AS3965)))))</f>
        <v/>
      </c>
      <c r="AS3965" s="156" t="s">
        <v>6547</v>
      </c>
    </row>
    <row r="3966" spans="1:45" ht="15" customHeight="1">
      <c r="A3966" s="57"/>
      <c r="B3966" s="26"/>
      <c r="C3966" s="716" t="s">
        <v>6548</v>
      </c>
      <c r="D3966" s="716"/>
      <c r="E3966" s="941"/>
      <c r="F3966" s="942"/>
      <c r="G3966" s="942"/>
      <c r="H3966" s="943"/>
      <c r="I3966" s="940"/>
      <c r="J3966" s="940"/>
      <c r="K3966" s="940"/>
      <c r="L3966" s="940"/>
      <c r="M3966" s="940"/>
      <c r="N3966" s="940"/>
      <c r="O3966" s="940"/>
      <c r="P3966" s="940"/>
      <c r="Q3966" s="890"/>
      <c r="R3966" s="891"/>
      <c r="S3966" s="890"/>
      <c r="T3966" s="891"/>
      <c r="U3966" s="890"/>
      <c r="V3966" s="891"/>
      <c r="W3966" s="890"/>
      <c r="X3966" s="891"/>
      <c r="Y3966" s="890"/>
      <c r="Z3966" s="891"/>
      <c r="AA3966" s="890"/>
      <c r="AB3966" s="891"/>
      <c r="AC3966" s="890"/>
      <c r="AD3966" s="891"/>
      <c r="AE3966" s="164"/>
      <c r="AF3966" s="164"/>
      <c r="AG3966" s="199">
        <f t="shared" si="1440"/>
        <v>0</v>
      </c>
      <c r="AH3966" s="219" t="b">
        <f t="shared" si="1441"/>
        <v>0</v>
      </c>
      <c r="AI3966" s="198" t="str">
        <f t="shared" si="1442"/>
        <v/>
      </c>
      <c r="AJ3966" s="219" t="b">
        <f t="shared" si="1443"/>
        <v>0</v>
      </c>
      <c r="AK3966" s="198" t="str">
        <f t="shared" si="1444"/>
        <v/>
      </c>
      <c r="AL3966" s="219" t="b">
        <f t="shared" si="1445"/>
        <v>0</v>
      </c>
      <c r="AM3966" s="351">
        <f t="shared" si="1446"/>
        <v>0</v>
      </c>
      <c r="AN3966" s="164"/>
      <c r="AO3966" s="164"/>
      <c r="AP3966" s="164"/>
      <c r="AQ3966" s="402">
        <f t="shared" si="1447"/>
        <v>0</v>
      </c>
      <c r="AR3966" s="370" t="str">
        <f>IF(AQ3966=0,"",
IF(SUM($AQ$3585:AQ3966)=1,AS3966,
IF($AQ$5285&gt;SUM($AQ$3585:AQ3966),_xlfn.CONCAT(", ",AS3966),
IF($AQ$5285=SUM($AQ$3585:AQ3966),_xlfn.CONCAT(" y ",AS3966)))))</f>
        <v/>
      </c>
      <c r="AS3966" s="156" t="s">
        <v>6549</v>
      </c>
    </row>
    <row r="3967" spans="1:45" ht="15" customHeight="1">
      <c r="A3967" s="57"/>
      <c r="B3967" s="26"/>
      <c r="C3967" s="716" t="s">
        <v>6550</v>
      </c>
      <c r="D3967" s="716"/>
      <c r="E3967" s="941"/>
      <c r="F3967" s="942"/>
      <c r="G3967" s="942"/>
      <c r="H3967" s="943"/>
      <c r="I3967" s="940"/>
      <c r="J3967" s="940"/>
      <c r="K3967" s="940"/>
      <c r="L3967" s="940"/>
      <c r="M3967" s="940"/>
      <c r="N3967" s="940"/>
      <c r="O3967" s="940"/>
      <c r="P3967" s="940"/>
      <c r="Q3967" s="890"/>
      <c r="R3967" s="891"/>
      <c r="S3967" s="890"/>
      <c r="T3967" s="891"/>
      <c r="U3967" s="890"/>
      <c r="V3967" s="891"/>
      <c r="W3967" s="890"/>
      <c r="X3967" s="891"/>
      <c r="Y3967" s="890"/>
      <c r="Z3967" s="891"/>
      <c r="AA3967" s="890"/>
      <c r="AB3967" s="891"/>
      <c r="AC3967" s="890"/>
      <c r="AD3967" s="891"/>
      <c r="AE3967" s="164"/>
      <c r="AF3967" s="164"/>
      <c r="AG3967" s="199">
        <f t="shared" si="1440"/>
        <v>0</v>
      </c>
      <c r="AH3967" s="219" t="b">
        <f t="shared" si="1441"/>
        <v>0</v>
      </c>
      <c r="AI3967" s="198" t="str">
        <f t="shared" si="1442"/>
        <v/>
      </c>
      <c r="AJ3967" s="219" t="b">
        <f t="shared" si="1443"/>
        <v>0</v>
      </c>
      <c r="AK3967" s="198" t="str">
        <f t="shared" si="1444"/>
        <v/>
      </c>
      <c r="AL3967" s="219" t="b">
        <f t="shared" si="1445"/>
        <v>0</v>
      </c>
      <c r="AM3967" s="351">
        <f t="shared" si="1446"/>
        <v>0</v>
      </c>
      <c r="AN3967" s="164"/>
      <c r="AO3967" s="164"/>
      <c r="AP3967" s="164"/>
      <c r="AQ3967" s="402">
        <f t="shared" si="1447"/>
        <v>0</v>
      </c>
      <c r="AR3967" s="370" t="str">
        <f>IF(AQ3967=0,"",
IF(SUM($AQ$3585:AQ3967)=1,AS3967,
IF($AQ$5285&gt;SUM($AQ$3585:AQ3967),_xlfn.CONCAT(", ",AS3967),
IF($AQ$5285=SUM($AQ$3585:AQ3967),_xlfn.CONCAT(" y ",AS3967)))))</f>
        <v/>
      </c>
      <c r="AS3967" s="156" t="s">
        <v>6551</v>
      </c>
    </row>
    <row r="3968" spans="1:45" ht="15" customHeight="1">
      <c r="A3968" s="57"/>
      <c r="B3968" s="26"/>
      <c r="C3968" s="716" t="s">
        <v>6552</v>
      </c>
      <c r="D3968" s="716"/>
      <c r="E3968" s="941"/>
      <c r="F3968" s="942"/>
      <c r="G3968" s="942"/>
      <c r="H3968" s="943"/>
      <c r="I3968" s="940"/>
      <c r="J3968" s="940"/>
      <c r="K3968" s="940"/>
      <c r="L3968" s="940"/>
      <c r="M3968" s="940"/>
      <c r="N3968" s="940"/>
      <c r="O3968" s="940"/>
      <c r="P3968" s="940"/>
      <c r="Q3968" s="890"/>
      <c r="R3968" s="891"/>
      <c r="S3968" s="890"/>
      <c r="T3968" s="891"/>
      <c r="U3968" s="890"/>
      <c r="V3968" s="891"/>
      <c r="W3968" s="890"/>
      <c r="X3968" s="891"/>
      <c r="Y3968" s="890"/>
      <c r="Z3968" s="891"/>
      <c r="AA3968" s="890"/>
      <c r="AB3968" s="891"/>
      <c r="AC3968" s="890"/>
      <c r="AD3968" s="891"/>
      <c r="AE3968" s="164"/>
      <c r="AF3968" s="164"/>
      <c r="AG3968" s="199">
        <f t="shared" si="1440"/>
        <v>0</v>
      </c>
      <c r="AH3968" s="219" t="b">
        <f t="shared" si="1441"/>
        <v>0</v>
      </c>
      <c r="AI3968" s="198" t="str">
        <f t="shared" si="1442"/>
        <v/>
      </c>
      <c r="AJ3968" s="219" t="b">
        <f t="shared" si="1443"/>
        <v>0</v>
      </c>
      <c r="AK3968" s="198" t="str">
        <f t="shared" si="1444"/>
        <v/>
      </c>
      <c r="AL3968" s="219" t="b">
        <f t="shared" si="1445"/>
        <v>0</v>
      </c>
      <c r="AM3968" s="351">
        <f t="shared" si="1446"/>
        <v>0</v>
      </c>
      <c r="AN3968" s="164"/>
      <c r="AO3968" s="164"/>
      <c r="AP3968" s="164"/>
      <c r="AQ3968" s="402">
        <f t="shared" si="1447"/>
        <v>0</v>
      </c>
      <c r="AR3968" s="370" t="str">
        <f>IF(AQ3968=0,"",
IF(SUM($AQ$3585:AQ3968)=1,AS3968,
IF($AQ$5285&gt;SUM($AQ$3585:AQ3968),_xlfn.CONCAT(", ",AS3968),
IF($AQ$5285=SUM($AQ$3585:AQ3968),_xlfn.CONCAT(" y ",AS3968)))))</f>
        <v/>
      </c>
      <c r="AS3968" s="156" t="s">
        <v>6553</v>
      </c>
    </row>
    <row r="3969" spans="1:45" ht="15" customHeight="1">
      <c r="A3969" s="57"/>
      <c r="B3969" s="26"/>
      <c r="C3969" s="716" t="s">
        <v>6554</v>
      </c>
      <c r="D3969" s="716"/>
      <c r="E3969" s="941"/>
      <c r="F3969" s="942"/>
      <c r="G3969" s="942"/>
      <c r="H3969" s="943"/>
      <c r="I3969" s="940"/>
      <c r="J3969" s="940"/>
      <c r="K3969" s="940"/>
      <c r="L3969" s="940"/>
      <c r="M3969" s="940"/>
      <c r="N3969" s="940"/>
      <c r="O3969" s="940"/>
      <c r="P3969" s="940"/>
      <c r="Q3969" s="890"/>
      <c r="R3969" s="891"/>
      <c r="S3969" s="890"/>
      <c r="T3969" s="891"/>
      <c r="U3969" s="890"/>
      <c r="V3969" s="891"/>
      <c r="W3969" s="890"/>
      <c r="X3969" s="891"/>
      <c r="Y3969" s="890"/>
      <c r="Z3969" s="891"/>
      <c r="AA3969" s="890"/>
      <c r="AB3969" s="891"/>
      <c r="AC3969" s="890"/>
      <c r="AD3969" s="891"/>
      <c r="AE3969" s="164"/>
      <c r="AF3969" s="164"/>
      <c r="AG3969" s="199">
        <f t="shared" si="1440"/>
        <v>0</v>
      </c>
      <c r="AH3969" s="219" t="b">
        <f t="shared" si="1441"/>
        <v>0</v>
      </c>
      <c r="AI3969" s="198" t="str">
        <f t="shared" si="1442"/>
        <v/>
      </c>
      <c r="AJ3969" s="219" t="b">
        <f t="shared" si="1443"/>
        <v>0</v>
      </c>
      <c r="AK3969" s="198" t="str">
        <f t="shared" si="1444"/>
        <v/>
      </c>
      <c r="AL3969" s="219" t="b">
        <f t="shared" si="1445"/>
        <v>0</v>
      </c>
      <c r="AM3969" s="351">
        <f t="shared" si="1446"/>
        <v>0</v>
      </c>
      <c r="AN3969" s="164"/>
      <c r="AO3969" s="164"/>
      <c r="AP3969" s="164"/>
      <c r="AQ3969" s="402">
        <f t="shared" si="1447"/>
        <v>0</v>
      </c>
      <c r="AR3969" s="370" t="str">
        <f>IF(AQ3969=0,"",
IF(SUM($AQ$3585:AQ3969)=1,AS3969,
IF($AQ$5285&gt;SUM($AQ$3585:AQ3969),_xlfn.CONCAT(", ",AS3969),
IF($AQ$5285=SUM($AQ$3585:AQ3969),_xlfn.CONCAT(" y ",AS3969)))))</f>
        <v/>
      </c>
      <c r="AS3969" s="156" t="s">
        <v>6555</v>
      </c>
    </row>
    <row r="3970" spans="1:45" ht="15" customHeight="1">
      <c r="A3970" s="57"/>
      <c r="B3970" s="26"/>
      <c r="C3970" s="716" t="s">
        <v>6556</v>
      </c>
      <c r="D3970" s="716"/>
      <c r="E3970" s="941"/>
      <c r="F3970" s="942"/>
      <c r="G3970" s="942"/>
      <c r="H3970" s="943"/>
      <c r="I3970" s="940"/>
      <c r="J3970" s="940"/>
      <c r="K3970" s="940"/>
      <c r="L3970" s="940"/>
      <c r="M3970" s="940"/>
      <c r="N3970" s="940"/>
      <c r="O3970" s="940"/>
      <c r="P3970" s="940"/>
      <c r="Q3970" s="890"/>
      <c r="R3970" s="891"/>
      <c r="S3970" s="890"/>
      <c r="T3970" s="891"/>
      <c r="U3970" s="890"/>
      <c r="V3970" s="891"/>
      <c r="W3970" s="890"/>
      <c r="X3970" s="891"/>
      <c r="Y3970" s="890"/>
      <c r="Z3970" s="891"/>
      <c r="AA3970" s="890"/>
      <c r="AB3970" s="891"/>
      <c r="AC3970" s="890"/>
      <c r="AD3970" s="891"/>
      <c r="AE3970" s="164"/>
      <c r="AF3970" s="164"/>
      <c r="AG3970" s="199">
        <f t="shared" ref="AG3970:AG4033" si="1448">IF(AND(OR($I$3563="X",$T$3563="X"),COUNTA(E3970:AD3970)=0),0,IF(AND(COUNTBLANK(E3970)=1,COUNTA(I3970:AD3970)=0),0,IF(AND($C$3563="X",COUNTBLANK(E3970)=0,COUNTA(I3970:P3970)=2,COUNTA(Q3970:AB3970)&gt;0,AC3970=""),0,IF(AND($C$3563="X",COUNTBLANK(E3970)=0,COUNTA(I3970:P3970)=2,COUNTA(Q3970:AB3970)=0,AC3970="X"),0,1))))</f>
        <v>0</v>
      </c>
      <c r="AH3970" s="219" t="b">
        <f t="shared" ref="AH3970:AH4033" si="1449">NOT(EXACT($E3970,UPPER($E3970)))</f>
        <v>0</v>
      </c>
      <c r="AI3970" s="198" t="str">
        <f t="shared" ref="AI3970:AI4033" si="1450">SUBSTITUTE( SUBSTITUTE( SUBSTITUTE( SUBSTITUTE( SUBSTITUTE( SUBSTITUTE( SUBSTITUTE( SUBSTITUTE( SUBSTITUTE( SUBSTITUTE($E3970, "á", "a"), "é", "e"), "í", "i"), "ó", "o"), "ú", "u"), "Á", "A"), "É", "E"), "Í", "I"), "Ó", "O"), "Ú", "U")</f>
        <v/>
      </c>
      <c r="AJ3970" s="219" t="b">
        <f t="shared" ref="AJ3970:AJ4033" si="1451">NOT(EXACT($E3970,AI3970))</f>
        <v>0</v>
      </c>
      <c r="AK3970" s="198" t="str">
        <f t="shared" ref="AK3970:AK4033" si="1452">SUBSTITUTE((SUBSTITUTE(SUBSTITUTE(SUBSTITUTE($E3970,".",""),",",""),"(","")),")","")</f>
        <v/>
      </c>
      <c r="AL3970" s="219" t="b">
        <f t="shared" ref="AL3970:AL4033" si="1453">NOT(EXACT($E3970,AK3970))</f>
        <v>0</v>
      </c>
      <c r="AM3970" s="351">
        <f t="shared" ref="AM3970:AM4033" si="1454">IF(AND($AC3970="X",COUNTA(Q3970:AB3970)&gt;0),1,0)</f>
        <v>0</v>
      </c>
      <c r="AN3970" s="164"/>
      <c r="AO3970" s="164"/>
      <c r="AP3970" s="164"/>
      <c r="AQ3970" s="402">
        <f t="shared" ref="AQ3970:AQ4033" si="1455">IF(SUM(AG3970)=0,0,1)</f>
        <v>0</v>
      </c>
      <c r="AR3970" s="370" t="str">
        <f>IF(AQ3970=0,"",
IF(SUM($AQ$3585:AQ3970)=1,AS3970,
IF($AQ$5285&gt;SUM($AQ$3585:AQ3970),_xlfn.CONCAT(", ",AS3970),
IF($AQ$5285=SUM($AQ$3585:AQ3970),_xlfn.CONCAT(" y ",AS3970)))))</f>
        <v/>
      </c>
      <c r="AS3970" s="156" t="s">
        <v>6557</v>
      </c>
    </row>
    <row r="3971" spans="1:45" ht="15" customHeight="1">
      <c r="A3971" s="57"/>
      <c r="B3971" s="26"/>
      <c r="C3971" s="716" t="s">
        <v>6558</v>
      </c>
      <c r="D3971" s="716"/>
      <c r="E3971" s="941"/>
      <c r="F3971" s="942"/>
      <c r="G3971" s="942"/>
      <c r="H3971" s="943"/>
      <c r="I3971" s="940"/>
      <c r="J3971" s="940"/>
      <c r="K3971" s="940"/>
      <c r="L3971" s="940"/>
      <c r="M3971" s="940"/>
      <c r="N3971" s="940"/>
      <c r="O3971" s="940"/>
      <c r="P3971" s="940"/>
      <c r="Q3971" s="890"/>
      <c r="R3971" s="891"/>
      <c r="S3971" s="890"/>
      <c r="T3971" s="891"/>
      <c r="U3971" s="890"/>
      <c r="V3971" s="891"/>
      <c r="W3971" s="890"/>
      <c r="X3971" s="891"/>
      <c r="Y3971" s="890"/>
      <c r="Z3971" s="891"/>
      <c r="AA3971" s="890"/>
      <c r="AB3971" s="891"/>
      <c r="AC3971" s="890"/>
      <c r="AD3971" s="891"/>
      <c r="AE3971" s="164"/>
      <c r="AF3971" s="164"/>
      <c r="AG3971" s="199">
        <f t="shared" si="1448"/>
        <v>0</v>
      </c>
      <c r="AH3971" s="219" t="b">
        <f t="shared" si="1449"/>
        <v>0</v>
      </c>
      <c r="AI3971" s="198" t="str">
        <f t="shared" si="1450"/>
        <v/>
      </c>
      <c r="AJ3971" s="219" t="b">
        <f t="shared" si="1451"/>
        <v>0</v>
      </c>
      <c r="AK3971" s="198" t="str">
        <f t="shared" si="1452"/>
        <v/>
      </c>
      <c r="AL3971" s="219" t="b">
        <f t="shared" si="1453"/>
        <v>0</v>
      </c>
      <c r="AM3971" s="351">
        <f t="shared" si="1454"/>
        <v>0</v>
      </c>
      <c r="AN3971" s="164"/>
      <c r="AO3971" s="164"/>
      <c r="AP3971" s="164"/>
      <c r="AQ3971" s="402">
        <f t="shared" si="1455"/>
        <v>0</v>
      </c>
      <c r="AR3971" s="370" t="str">
        <f>IF(AQ3971=0,"",
IF(SUM($AQ$3585:AQ3971)=1,AS3971,
IF($AQ$5285&gt;SUM($AQ$3585:AQ3971),_xlfn.CONCAT(", ",AS3971),
IF($AQ$5285=SUM($AQ$3585:AQ3971),_xlfn.CONCAT(" y ",AS3971)))))</f>
        <v/>
      </c>
      <c r="AS3971" s="156" t="s">
        <v>6559</v>
      </c>
    </row>
    <row r="3972" spans="1:45" ht="15" customHeight="1">
      <c r="A3972" s="57"/>
      <c r="B3972" s="26"/>
      <c r="C3972" s="716" t="s">
        <v>6560</v>
      </c>
      <c r="D3972" s="716"/>
      <c r="E3972" s="941"/>
      <c r="F3972" s="942"/>
      <c r="G3972" s="942"/>
      <c r="H3972" s="943"/>
      <c r="I3972" s="940"/>
      <c r="J3972" s="940"/>
      <c r="K3972" s="940"/>
      <c r="L3972" s="940"/>
      <c r="M3972" s="940"/>
      <c r="N3972" s="940"/>
      <c r="O3972" s="940"/>
      <c r="P3972" s="940"/>
      <c r="Q3972" s="890"/>
      <c r="R3972" s="891"/>
      <c r="S3972" s="890"/>
      <c r="T3972" s="891"/>
      <c r="U3972" s="890"/>
      <c r="V3972" s="891"/>
      <c r="W3972" s="890"/>
      <c r="X3972" s="891"/>
      <c r="Y3972" s="890"/>
      <c r="Z3972" s="891"/>
      <c r="AA3972" s="890"/>
      <c r="AB3972" s="891"/>
      <c r="AC3972" s="890"/>
      <c r="AD3972" s="891"/>
      <c r="AE3972" s="164"/>
      <c r="AF3972" s="164"/>
      <c r="AG3972" s="199">
        <f t="shared" si="1448"/>
        <v>0</v>
      </c>
      <c r="AH3972" s="219" t="b">
        <f t="shared" si="1449"/>
        <v>0</v>
      </c>
      <c r="AI3972" s="198" t="str">
        <f t="shared" si="1450"/>
        <v/>
      </c>
      <c r="AJ3972" s="219" t="b">
        <f t="shared" si="1451"/>
        <v>0</v>
      </c>
      <c r="AK3972" s="198" t="str">
        <f t="shared" si="1452"/>
        <v/>
      </c>
      <c r="AL3972" s="219" t="b">
        <f t="shared" si="1453"/>
        <v>0</v>
      </c>
      <c r="AM3972" s="351">
        <f t="shared" si="1454"/>
        <v>0</v>
      </c>
      <c r="AN3972" s="164"/>
      <c r="AO3972" s="164"/>
      <c r="AP3972" s="164"/>
      <c r="AQ3972" s="402">
        <f t="shared" si="1455"/>
        <v>0</v>
      </c>
      <c r="AR3972" s="370" t="str">
        <f>IF(AQ3972=0,"",
IF(SUM($AQ$3585:AQ3972)=1,AS3972,
IF($AQ$5285&gt;SUM($AQ$3585:AQ3972),_xlfn.CONCAT(", ",AS3972),
IF($AQ$5285=SUM($AQ$3585:AQ3972),_xlfn.CONCAT(" y ",AS3972)))))</f>
        <v/>
      </c>
      <c r="AS3972" s="156" t="s">
        <v>6561</v>
      </c>
    </row>
    <row r="3973" spans="1:45" ht="15" customHeight="1">
      <c r="A3973" s="57"/>
      <c r="B3973" s="26"/>
      <c r="C3973" s="716" t="s">
        <v>6562</v>
      </c>
      <c r="D3973" s="716"/>
      <c r="E3973" s="941"/>
      <c r="F3973" s="942"/>
      <c r="G3973" s="942"/>
      <c r="H3973" s="943"/>
      <c r="I3973" s="940"/>
      <c r="J3973" s="940"/>
      <c r="K3973" s="940"/>
      <c r="L3973" s="940"/>
      <c r="M3973" s="940"/>
      <c r="N3973" s="940"/>
      <c r="O3973" s="940"/>
      <c r="P3973" s="940"/>
      <c r="Q3973" s="890"/>
      <c r="R3973" s="891"/>
      <c r="S3973" s="890"/>
      <c r="T3973" s="891"/>
      <c r="U3973" s="890"/>
      <c r="V3973" s="891"/>
      <c r="W3973" s="890"/>
      <c r="X3973" s="891"/>
      <c r="Y3973" s="890"/>
      <c r="Z3973" s="891"/>
      <c r="AA3973" s="890"/>
      <c r="AB3973" s="891"/>
      <c r="AC3973" s="890"/>
      <c r="AD3973" s="891"/>
      <c r="AE3973" s="164"/>
      <c r="AF3973" s="164"/>
      <c r="AG3973" s="199">
        <f t="shared" si="1448"/>
        <v>0</v>
      </c>
      <c r="AH3973" s="219" t="b">
        <f t="shared" si="1449"/>
        <v>0</v>
      </c>
      <c r="AI3973" s="198" t="str">
        <f t="shared" si="1450"/>
        <v/>
      </c>
      <c r="AJ3973" s="219" t="b">
        <f t="shared" si="1451"/>
        <v>0</v>
      </c>
      <c r="AK3973" s="198" t="str">
        <f t="shared" si="1452"/>
        <v/>
      </c>
      <c r="AL3973" s="219" t="b">
        <f t="shared" si="1453"/>
        <v>0</v>
      </c>
      <c r="AM3973" s="351">
        <f t="shared" si="1454"/>
        <v>0</v>
      </c>
      <c r="AN3973" s="164"/>
      <c r="AO3973" s="164"/>
      <c r="AP3973" s="164"/>
      <c r="AQ3973" s="402">
        <f t="shared" si="1455"/>
        <v>0</v>
      </c>
      <c r="AR3973" s="370" t="str">
        <f>IF(AQ3973=0,"",
IF(SUM($AQ$3585:AQ3973)=1,AS3973,
IF($AQ$5285&gt;SUM($AQ$3585:AQ3973),_xlfn.CONCAT(", ",AS3973),
IF($AQ$5285=SUM($AQ$3585:AQ3973),_xlfn.CONCAT(" y ",AS3973)))))</f>
        <v/>
      </c>
      <c r="AS3973" s="156" t="s">
        <v>6563</v>
      </c>
    </row>
    <row r="3974" spans="1:45" ht="15" customHeight="1">
      <c r="A3974" s="57"/>
      <c r="B3974" s="26"/>
      <c r="C3974" s="716" t="s">
        <v>6564</v>
      </c>
      <c r="D3974" s="716"/>
      <c r="E3974" s="941"/>
      <c r="F3974" s="942"/>
      <c r="G3974" s="942"/>
      <c r="H3974" s="943"/>
      <c r="I3974" s="940"/>
      <c r="J3974" s="940"/>
      <c r="K3974" s="940"/>
      <c r="L3974" s="940"/>
      <c r="M3974" s="940"/>
      <c r="N3974" s="940"/>
      <c r="O3974" s="940"/>
      <c r="P3974" s="940"/>
      <c r="Q3974" s="890"/>
      <c r="R3974" s="891"/>
      <c r="S3974" s="890"/>
      <c r="T3974" s="891"/>
      <c r="U3974" s="890"/>
      <c r="V3974" s="891"/>
      <c r="W3974" s="890"/>
      <c r="X3974" s="891"/>
      <c r="Y3974" s="890"/>
      <c r="Z3974" s="891"/>
      <c r="AA3974" s="890"/>
      <c r="AB3974" s="891"/>
      <c r="AC3974" s="890"/>
      <c r="AD3974" s="891"/>
      <c r="AE3974" s="164"/>
      <c r="AF3974" s="164"/>
      <c r="AG3974" s="199">
        <f t="shared" si="1448"/>
        <v>0</v>
      </c>
      <c r="AH3974" s="219" t="b">
        <f t="shared" si="1449"/>
        <v>0</v>
      </c>
      <c r="AI3974" s="198" t="str">
        <f t="shared" si="1450"/>
        <v/>
      </c>
      <c r="AJ3974" s="219" t="b">
        <f t="shared" si="1451"/>
        <v>0</v>
      </c>
      <c r="AK3974" s="198" t="str">
        <f t="shared" si="1452"/>
        <v/>
      </c>
      <c r="AL3974" s="219" t="b">
        <f t="shared" si="1453"/>
        <v>0</v>
      </c>
      <c r="AM3974" s="351">
        <f t="shared" si="1454"/>
        <v>0</v>
      </c>
      <c r="AN3974" s="164"/>
      <c r="AO3974" s="164"/>
      <c r="AP3974" s="164"/>
      <c r="AQ3974" s="402">
        <f t="shared" si="1455"/>
        <v>0</v>
      </c>
      <c r="AR3974" s="370" t="str">
        <f>IF(AQ3974=0,"",
IF(SUM($AQ$3585:AQ3974)=1,AS3974,
IF($AQ$5285&gt;SUM($AQ$3585:AQ3974),_xlfn.CONCAT(", ",AS3974),
IF($AQ$5285=SUM($AQ$3585:AQ3974),_xlfn.CONCAT(" y ",AS3974)))))</f>
        <v/>
      </c>
      <c r="AS3974" s="156" t="s">
        <v>6565</v>
      </c>
    </row>
    <row r="3975" spans="1:45" ht="15" customHeight="1">
      <c r="A3975" s="57"/>
      <c r="B3975" s="26"/>
      <c r="C3975" s="716" t="s">
        <v>6566</v>
      </c>
      <c r="D3975" s="716"/>
      <c r="E3975" s="941"/>
      <c r="F3975" s="942"/>
      <c r="G3975" s="942"/>
      <c r="H3975" s="943"/>
      <c r="I3975" s="940"/>
      <c r="J3975" s="940"/>
      <c r="K3975" s="940"/>
      <c r="L3975" s="940"/>
      <c r="M3975" s="940"/>
      <c r="N3975" s="940"/>
      <c r="O3975" s="940"/>
      <c r="P3975" s="940"/>
      <c r="Q3975" s="890"/>
      <c r="R3975" s="891"/>
      <c r="S3975" s="890"/>
      <c r="T3975" s="891"/>
      <c r="U3975" s="890"/>
      <c r="V3975" s="891"/>
      <c r="W3975" s="890"/>
      <c r="X3975" s="891"/>
      <c r="Y3975" s="890"/>
      <c r="Z3975" s="891"/>
      <c r="AA3975" s="890"/>
      <c r="AB3975" s="891"/>
      <c r="AC3975" s="890"/>
      <c r="AD3975" s="891"/>
      <c r="AE3975" s="164"/>
      <c r="AF3975" s="164"/>
      <c r="AG3975" s="199">
        <f t="shared" si="1448"/>
        <v>0</v>
      </c>
      <c r="AH3975" s="219" t="b">
        <f t="shared" si="1449"/>
        <v>0</v>
      </c>
      <c r="AI3975" s="198" t="str">
        <f t="shared" si="1450"/>
        <v/>
      </c>
      <c r="AJ3975" s="219" t="b">
        <f t="shared" si="1451"/>
        <v>0</v>
      </c>
      <c r="AK3975" s="198" t="str">
        <f t="shared" si="1452"/>
        <v/>
      </c>
      <c r="AL3975" s="219" t="b">
        <f t="shared" si="1453"/>
        <v>0</v>
      </c>
      <c r="AM3975" s="351">
        <f t="shared" si="1454"/>
        <v>0</v>
      </c>
      <c r="AN3975" s="164"/>
      <c r="AO3975" s="164"/>
      <c r="AP3975" s="164"/>
      <c r="AQ3975" s="402">
        <f t="shared" si="1455"/>
        <v>0</v>
      </c>
      <c r="AR3975" s="370" t="str">
        <f>IF(AQ3975=0,"",
IF(SUM($AQ$3585:AQ3975)=1,AS3975,
IF($AQ$5285&gt;SUM($AQ$3585:AQ3975),_xlfn.CONCAT(", ",AS3975),
IF($AQ$5285=SUM($AQ$3585:AQ3975),_xlfn.CONCAT(" y ",AS3975)))))</f>
        <v/>
      </c>
      <c r="AS3975" s="156" t="s">
        <v>6567</v>
      </c>
    </row>
    <row r="3976" spans="1:45" ht="15" customHeight="1">
      <c r="A3976" s="57"/>
      <c r="B3976" s="26"/>
      <c r="C3976" s="716" t="s">
        <v>6568</v>
      </c>
      <c r="D3976" s="716"/>
      <c r="E3976" s="941"/>
      <c r="F3976" s="942"/>
      <c r="G3976" s="942"/>
      <c r="H3976" s="943"/>
      <c r="I3976" s="940"/>
      <c r="J3976" s="940"/>
      <c r="K3976" s="940"/>
      <c r="L3976" s="940"/>
      <c r="M3976" s="940"/>
      <c r="N3976" s="940"/>
      <c r="O3976" s="940"/>
      <c r="P3976" s="940"/>
      <c r="Q3976" s="890"/>
      <c r="R3976" s="891"/>
      <c r="S3976" s="890"/>
      <c r="T3976" s="891"/>
      <c r="U3976" s="890"/>
      <c r="V3976" s="891"/>
      <c r="W3976" s="890"/>
      <c r="X3976" s="891"/>
      <c r="Y3976" s="890"/>
      <c r="Z3976" s="891"/>
      <c r="AA3976" s="890"/>
      <c r="AB3976" s="891"/>
      <c r="AC3976" s="890"/>
      <c r="AD3976" s="891"/>
      <c r="AE3976" s="164"/>
      <c r="AF3976" s="164"/>
      <c r="AG3976" s="199">
        <f t="shared" si="1448"/>
        <v>0</v>
      </c>
      <c r="AH3976" s="219" t="b">
        <f t="shared" si="1449"/>
        <v>0</v>
      </c>
      <c r="AI3976" s="198" t="str">
        <f t="shared" si="1450"/>
        <v/>
      </c>
      <c r="AJ3976" s="219" t="b">
        <f t="shared" si="1451"/>
        <v>0</v>
      </c>
      <c r="AK3976" s="198" t="str">
        <f t="shared" si="1452"/>
        <v/>
      </c>
      <c r="AL3976" s="219" t="b">
        <f t="shared" si="1453"/>
        <v>0</v>
      </c>
      <c r="AM3976" s="351">
        <f t="shared" si="1454"/>
        <v>0</v>
      </c>
      <c r="AN3976" s="164"/>
      <c r="AO3976" s="164"/>
      <c r="AP3976" s="164"/>
      <c r="AQ3976" s="402">
        <f t="shared" si="1455"/>
        <v>0</v>
      </c>
      <c r="AR3976" s="370" t="str">
        <f>IF(AQ3976=0,"",
IF(SUM($AQ$3585:AQ3976)=1,AS3976,
IF($AQ$5285&gt;SUM($AQ$3585:AQ3976),_xlfn.CONCAT(", ",AS3976),
IF($AQ$5285=SUM($AQ$3585:AQ3976),_xlfn.CONCAT(" y ",AS3976)))))</f>
        <v/>
      </c>
      <c r="AS3976" s="156" t="s">
        <v>6569</v>
      </c>
    </row>
    <row r="3977" spans="1:45" ht="15" customHeight="1">
      <c r="A3977" s="57"/>
      <c r="B3977" s="26"/>
      <c r="C3977" s="716" t="s">
        <v>6570</v>
      </c>
      <c r="D3977" s="716"/>
      <c r="E3977" s="941"/>
      <c r="F3977" s="942"/>
      <c r="G3977" s="942"/>
      <c r="H3977" s="943"/>
      <c r="I3977" s="940"/>
      <c r="J3977" s="940"/>
      <c r="K3977" s="940"/>
      <c r="L3977" s="940"/>
      <c r="M3977" s="940"/>
      <c r="N3977" s="940"/>
      <c r="O3977" s="940"/>
      <c r="P3977" s="940"/>
      <c r="Q3977" s="890"/>
      <c r="R3977" s="891"/>
      <c r="S3977" s="890"/>
      <c r="T3977" s="891"/>
      <c r="U3977" s="890"/>
      <c r="V3977" s="891"/>
      <c r="W3977" s="890"/>
      <c r="X3977" s="891"/>
      <c r="Y3977" s="890"/>
      <c r="Z3977" s="891"/>
      <c r="AA3977" s="890"/>
      <c r="AB3977" s="891"/>
      <c r="AC3977" s="890"/>
      <c r="AD3977" s="891"/>
      <c r="AE3977" s="164"/>
      <c r="AF3977" s="164"/>
      <c r="AG3977" s="199">
        <f t="shared" si="1448"/>
        <v>0</v>
      </c>
      <c r="AH3977" s="219" t="b">
        <f t="shared" si="1449"/>
        <v>0</v>
      </c>
      <c r="AI3977" s="198" t="str">
        <f t="shared" si="1450"/>
        <v/>
      </c>
      <c r="AJ3977" s="219" t="b">
        <f t="shared" si="1451"/>
        <v>0</v>
      </c>
      <c r="AK3977" s="198" t="str">
        <f t="shared" si="1452"/>
        <v/>
      </c>
      <c r="AL3977" s="219" t="b">
        <f t="shared" si="1453"/>
        <v>0</v>
      </c>
      <c r="AM3977" s="351">
        <f t="shared" si="1454"/>
        <v>0</v>
      </c>
      <c r="AN3977" s="164"/>
      <c r="AO3977" s="164"/>
      <c r="AP3977" s="164"/>
      <c r="AQ3977" s="402">
        <f t="shared" si="1455"/>
        <v>0</v>
      </c>
      <c r="AR3977" s="370" t="str">
        <f>IF(AQ3977=0,"",
IF(SUM($AQ$3585:AQ3977)=1,AS3977,
IF($AQ$5285&gt;SUM($AQ$3585:AQ3977),_xlfn.CONCAT(", ",AS3977),
IF($AQ$5285=SUM($AQ$3585:AQ3977),_xlfn.CONCAT(" y ",AS3977)))))</f>
        <v/>
      </c>
      <c r="AS3977" s="156" t="s">
        <v>6571</v>
      </c>
    </row>
    <row r="3978" spans="1:45" ht="15" customHeight="1">
      <c r="A3978" s="57"/>
      <c r="B3978" s="26"/>
      <c r="C3978" s="716" t="s">
        <v>6572</v>
      </c>
      <c r="D3978" s="716"/>
      <c r="E3978" s="941"/>
      <c r="F3978" s="942"/>
      <c r="G3978" s="942"/>
      <c r="H3978" s="943"/>
      <c r="I3978" s="940"/>
      <c r="J3978" s="940"/>
      <c r="K3978" s="940"/>
      <c r="L3978" s="940"/>
      <c r="M3978" s="940"/>
      <c r="N3978" s="940"/>
      <c r="O3978" s="940"/>
      <c r="P3978" s="940"/>
      <c r="Q3978" s="890"/>
      <c r="R3978" s="891"/>
      <c r="S3978" s="890"/>
      <c r="T3978" s="891"/>
      <c r="U3978" s="890"/>
      <c r="V3978" s="891"/>
      <c r="W3978" s="890"/>
      <c r="X3978" s="891"/>
      <c r="Y3978" s="890"/>
      <c r="Z3978" s="891"/>
      <c r="AA3978" s="890"/>
      <c r="AB3978" s="891"/>
      <c r="AC3978" s="890"/>
      <c r="AD3978" s="891"/>
      <c r="AE3978" s="164"/>
      <c r="AF3978" s="164"/>
      <c r="AG3978" s="199">
        <f t="shared" si="1448"/>
        <v>0</v>
      </c>
      <c r="AH3978" s="219" t="b">
        <f t="shared" si="1449"/>
        <v>0</v>
      </c>
      <c r="AI3978" s="198" t="str">
        <f t="shared" si="1450"/>
        <v/>
      </c>
      <c r="AJ3978" s="219" t="b">
        <f t="shared" si="1451"/>
        <v>0</v>
      </c>
      <c r="AK3978" s="198" t="str">
        <f t="shared" si="1452"/>
        <v/>
      </c>
      <c r="AL3978" s="219" t="b">
        <f t="shared" si="1453"/>
        <v>0</v>
      </c>
      <c r="AM3978" s="351">
        <f t="shared" si="1454"/>
        <v>0</v>
      </c>
      <c r="AN3978" s="164"/>
      <c r="AO3978" s="164"/>
      <c r="AP3978" s="164"/>
      <c r="AQ3978" s="402">
        <f t="shared" si="1455"/>
        <v>0</v>
      </c>
      <c r="AR3978" s="370" t="str">
        <f>IF(AQ3978=0,"",
IF(SUM($AQ$3585:AQ3978)=1,AS3978,
IF($AQ$5285&gt;SUM($AQ$3585:AQ3978),_xlfn.CONCAT(", ",AS3978),
IF($AQ$5285=SUM($AQ$3585:AQ3978),_xlfn.CONCAT(" y ",AS3978)))))</f>
        <v/>
      </c>
      <c r="AS3978" s="156" t="s">
        <v>6573</v>
      </c>
    </row>
    <row r="3979" spans="1:45" ht="15" customHeight="1">
      <c r="A3979" s="57"/>
      <c r="B3979" s="26"/>
      <c r="C3979" s="716" t="s">
        <v>6574</v>
      </c>
      <c r="D3979" s="716"/>
      <c r="E3979" s="941"/>
      <c r="F3979" s="942"/>
      <c r="G3979" s="942"/>
      <c r="H3979" s="943"/>
      <c r="I3979" s="940"/>
      <c r="J3979" s="940"/>
      <c r="K3979" s="940"/>
      <c r="L3979" s="940"/>
      <c r="M3979" s="940"/>
      <c r="N3979" s="940"/>
      <c r="O3979" s="940"/>
      <c r="P3979" s="940"/>
      <c r="Q3979" s="890"/>
      <c r="R3979" s="891"/>
      <c r="S3979" s="890"/>
      <c r="T3979" s="891"/>
      <c r="U3979" s="890"/>
      <c r="V3979" s="891"/>
      <c r="W3979" s="890"/>
      <c r="X3979" s="891"/>
      <c r="Y3979" s="890"/>
      <c r="Z3979" s="891"/>
      <c r="AA3979" s="890"/>
      <c r="AB3979" s="891"/>
      <c r="AC3979" s="890"/>
      <c r="AD3979" s="891"/>
      <c r="AE3979" s="164"/>
      <c r="AF3979" s="164"/>
      <c r="AG3979" s="199">
        <f t="shared" si="1448"/>
        <v>0</v>
      </c>
      <c r="AH3979" s="219" t="b">
        <f t="shared" si="1449"/>
        <v>0</v>
      </c>
      <c r="AI3979" s="198" t="str">
        <f t="shared" si="1450"/>
        <v/>
      </c>
      <c r="AJ3979" s="219" t="b">
        <f t="shared" si="1451"/>
        <v>0</v>
      </c>
      <c r="AK3979" s="198" t="str">
        <f t="shared" si="1452"/>
        <v/>
      </c>
      <c r="AL3979" s="219" t="b">
        <f t="shared" si="1453"/>
        <v>0</v>
      </c>
      <c r="AM3979" s="351">
        <f t="shared" si="1454"/>
        <v>0</v>
      </c>
      <c r="AN3979" s="164"/>
      <c r="AO3979" s="164"/>
      <c r="AP3979" s="164"/>
      <c r="AQ3979" s="402">
        <f t="shared" si="1455"/>
        <v>0</v>
      </c>
      <c r="AR3979" s="370" t="str">
        <f>IF(AQ3979=0,"",
IF(SUM($AQ$3585:AQ3979)=1,AS3979,
IF($AQ$5285&gt;SUM($AQ$3585:AQ3979),_xlfn.CONCAT(", ",AS3979),
IF($AQ$5285=SUM($AQ$3585:AQ3979),_xlfn.CONCAT(" y ",AS3979)))))</f>
        <v/>
      </c>
      <c r="AS3979" s="156" t="s">
        <v>6575</v>
      </c>
    </row>
    <row r="3980" spans="1:45" ht="15" customHeight="1">
      <c r="A3980" s="57"/>
      <c r="B3980" s="26"/>
      <c r="C3980" s="716" t="s">
        <v>6576</v>
      </c>
      <c r="D3980" s="716"/>
      <c r="E3980" s="941"/>
      <c r="F3980" s="942"/>
      <c r="G3980" s="942"/>
      <c r="H3980" s="943"/>
      <c r="I3980" s="940"/>
      <c r="J3980" s="940"/>
      <c r="K3980" s="940"/>
      <c r="L3980" s="940"/>
      <c r="M3980" s="940"/>
      <c r="N3980" s="940"/>
      <c r="O3980" s="940"/>
      <c r="P3980" s="940"/>
      <c r="Q3980" s="890"/>
      <c r="R3980" s="891"/>
      <c r="S3980" s="890"/>
      <c r="T3980" s="891"/>
      <c r="U3980" s="890"/>
      <c r="V3980" s="891"/>
      <c r="W3980" s="890"/>
      <c r="X3980" s="891"/>
      <c r="Y3980" s="890"/>
      <c r="Z3980" s="891"/>
      <c r="AA3980" s="890"/>
      <c r="AB3980" s="891"/>
      <c r="AC3980" s="890"/>
      <c r="AD3980" s="891"/>
      <c r="AE3980" s="164"/>
      <c r="AF3980" s="164"/>
      <c r="AG3980" s="199">
        <f t="shared" si="1448"/>
        <v>0</v>
      </c>
      <c r="AH3980" s="219" t="b">
        <f t="shared" si="1449"/>
        <v>0</v>
      </c>
      <c r="AI3980" s="198" t="str">
        <f t="shared" si="1450"/>
        <v/>
      </c>
      <c r="AJ3980" s="219" t="b">
        <f t="shared" si="1451"/>
        <v>0</v>
      </c>
      <c r="AK3980" s="198" t="str">
        <f t="shared" si="1452"/>
        <v/>
      </c>
      <c r="AL3980" s="219" t="b">
        <f t="shared" si="1453"/>
        <v>0</v>
      </c>
      <c r="AM3980" s="351">
        <f t="shared" si="1454"/>
        <v>0</v>
      </c>
      <c r="AN3980" s="164"/>
      <c r="AO3980" s="164"/>
      <c r="AP3980" s="164"/>
      <c r="AQ3980" s="402">
        <f t="shared" si="1455"/>
        <v>0</v>
      </c>
      <c r="AR3980" s="370" t="str">
        <f>IF(AQ3980=0,"",
IF(SUM($AQ$3585:AQ3980)=1,AS3980,
IF($AQ$5285&gt;SUM($AQ$3585:AQ3980),_xlfn.CONCAT(", ",AS3980),
IF($AQ$5285=SUM($AQ$3585:AQ3980),_xlfn.CONCAT(" y ",AS3980)))))</f>
        <v/>
      </c>
      <c r="AS3980" s="156" t="s">
        <v>6577</v>
      </c>
    </row>
    <row r="3981" spans="1:45" ht="15" customHeight="1">
      <c r="A3981" s="57"/>
      <c r="B3981" s="26"/>
      <c r="C3981" s="716" t="s">
        <v>6578</v>
      </c>
      <c r="D3981" s="716"/>
      <c r="E3981" s="941"/>
      <c r="F3981" s="942"/>
      <c r="G3981" s="942"/>
      <c r="H3981" s="943"/>
      <c r="I3981" s="940"/>
      <c r="J3981" s="940"/>
      <c r="K3981" s="940"/>
      <c r="L3981" s="940"/>
      <c r="M3981" s="940"/>
      <c r="N3981" s="940"/>
      <c r="O3981" s="940"/>
      <c r="P3981" s="940"/>
      <c r="Q3981" s="890"/>
      <c r="R3981" s="891"/>
      <c r="S3981" s="890"/>
      <c r="T3981" s="891"/>
      <c r="U3981" s="890"/>
      <c r="V3981" s="891"/>
      <c r="W3981" s="890"/>
      <c r="X3981" s="891"/>
      <c r="Y3981" s="890"/>
      <c r="Z3981" s="891"/>
      <c r="AA3981" s="890"/>
      <c r="AB3981" s="891"/>
      <c r="AC3981" s="890"/>
      <c r="AD3981" s="891"/>
      <c r="AE3981" s="164"/>
      <c r="AF3981" s="164"/>
      <c r="AG3981" s="199">
        <f t="shared" si="1448"/>
        <v>0</v>
      </c>
      <c r="AH3981" s="219" t="b">
        <f t="shared" si="1449"/>
        <v>0</v>
      </c>
      <c r="AI3981" s="198" t="str">
        <f t="shared" si="1450"/>
        <v/>
      </c>
      <c r="AJ3981" s="219" t="b">
        <f t="shared" si="1451"/>
        <v>0</v>
      </c>
      <c r="AK3981" s="198" t="str">
        <f t="shared" si="1452"/>
        <v/>
      </c>
      <c r="AL3981" s="219" t="b">
        <f t="shared" si="1453"/>
        <v>0</v>
      </c>
      <c r="AM3981" s="351">
        <f t="shared" si="1454"/>
        <v>0</v>
      </c>
      <c r="AN3981" s="164"/>
      <c r="AO3981" s="164"/>
      <c r="AP3981" s="164"/>
      <c r="AQ3981" s="402">
        <f t="shared" si="1455"/>
        <v>0</v>
      </c>
      <c r="AR3981" s="370" t="str">
        <f>IF(AQ3981=0,"",
IF(SUM($AQ$3585:AQ3981)=1,AS3981,
IF($AQ$5285&gt;SUM($AQ$3585:AQ3981),_xlfn.CONCAT(", ",AS3981),
IF($AQ$5285=SUM($AQ$3585:AQ3981),_xlfn.CONCAT(" y ",AS3981)))))</f>
        <v/>
      </c>
      <c r="AS3981" s="156" t="s">
        <v>6579</v>
      </c>
    </row>
    <row r="3982" spans="1:45" ht="15" customHeight="1">
      <c r="A3982" s="57"/>
      <c r="B3982" s="26"/>
      <c r="C3982" s="716" t="s">
        <v>6580</v>
      </c>
      <c r="D3982" s="716"/>
      <c r="E3982" s="941"/>
      <c r="F3982" s="942"/>
      <c r="G3982" s="942"/>
      <c r="H3982" s="943"/>
      <c r="I3982" s="940"/>
      <c r="J3982" s="940"/>
      <c r="K3982" s="940"/>
      <c r="L3982" s="940"/>
      <c r="M3982" s="940"/>
      <c r="N3982" s="940"/>
      <c r="O3982" s="940"/>
      <c r="P3982" s="940"/>
      <c r="Q3982" s="890"/>
      <c r="R3982" s="891"/>
      <c r="S3982" s="890"/>
      <c r="T3982" s="891"/>
      <c r="U3982" s="890"/>
      <c r="V3982" s="891"/>
      <c r="W3982" s="890"/>
      <c r="X3982" s="891"/>
      <c r="Y3982" s="890"/>
      <c r="Z3982" s="891"/>
      <c r="AA3982" s="890"/>
      <c r="AB3982" s="891"/>
      <c r="AC3982" s="890"/>
      <c r="AD3982" s="891"/>
      <c r="AE3982" s="164"/>
      <c r="AF3982" s="164"/>
      <c r="AG3982" s="199">
        <f t="shared" si="1448"/>
        <v>0</v>
      </c>
      <c r="AH3982" s="219" t="b">
        <f t="shared" si="1449"/>
        <v>0</v>
      </c>
      <c r="AI3982" s="198" t="str">
        <f t="shared" si="1450"/>
        <v/>
      </c>
      <c r="AJ3982" s="219" t="b">
        <f t="shared" si="1451"/>
        <v>0</v>
      </c>
      <c r="AK3982" s="198" t="str">
        <f t="shared" si="1452"/>
        <v/>
      </c>
      <c r="AL3982" s="219" t="b">
        <f t="shared" si="1453"/>
        <v>0</v>
      </c>
      <c r="AM3982" s="351">
        <f t="shared" si="1454"/>
        <v>0</v>
      </c>
      <c r="AN3982" s="164"/>
      <c r="AO3982" s="164"/>
      <c r="AP3982" s="164"/>
      <c r="AQ3982" s="402">
        <f t="shared" si="1455"/>
        <v>0</v>
      </c>
      <c r="AR3982" s="370" t="str">
        <f>IF(AQ3982=0,"",
IF(SUM($AQ$3585:AQ3982)=1,AS3982,
IF($AQ$5285&gt;SUM($AQ$3585:AQ3982),_xlfn.CONCAT(", ",AS3982),
IF($AQ$5285=SUM($AQ$3585:AQ3982),_xlfn.CONCAT(" y ",AS3982)))))</f>
        <v/>
      </c>
      <c r="AS3982" s="156" t="s">
        <v>6581</v>
      </c>
    </row>
    <row r="3983" spans="1:45" ht="15" customHeight="1">
      <c r="A3983" s="57"/>
      <c r="B3983" s="26"/>
      <c r="C3983" s="716" t="s">
        <v>6582</v>
      </c>
      <c r="D3983" s="716"/>
      <c r="E3983" s="941"/>
      <c r="F3983" s="942"/>
      <c r="G3983" s="942"/>
      <c r="H3983" s="943"/>
      <c r="I3983" s="940"/>
      <c r="J3983" s="940"/>
      <c r="K3983" s="940"/>
      <c r="L3983" s="940"/>
      <c r="M3983" s="940"/>
      <c r="N3983" s="940"/>
      <c r="O3983" s="940"/>
      <c r="P3983" s="940"/>
      <c r="Q3983" s="890"/>
      <c r="R3983" s="891"/>
      <c r="S3983" s="890"/>
      <c r="T3983" s="891"/>
      <c r="U3983" s="890"/>
      <c r="V3983" s="891"/>
      <c r="W3983" s="890"/>
      <c r="X3983" s="891"/>
      <c r="Y3983" s="890"/>
      <c r="Z3983" s="891"/>
      <c r="AA3983" s="890"/>
      <c r="AB3983" s="891"/>
      <c r="AC3983" s="890"/>
      <c r="AD3983" s="891"/>
      <c r="AE3983" s="164"/>
      <c r="AF3983" s="164"/>
      <c r="AG3983" s="199">
        <f t="shared" si="1448"/>
        <v>0</v>
      </c>
      <c r="AH3983" s="219" t="b">
        <f t="shared" si="1449"/>
        <v>0</v>
      </c>
      <c r="AI3983" s="198" t="str">
        <f t="shared" si="1450"/>
        <v/>
      </c>
      <c r="AJ3983" s="219" t="b">
        <f t="shared" si="1451"/>
        <v>0</v>
      </c>
      <c r="AK3983" s="198" t="str">
        <f t="shared" si="1452"/>
        <v/>
      </c>
      <c r="AL3983" s="219" t="b">
        <f t="shared" si="1453"/>
        <v>0</v>
      </c>
      <c r="AM3983" s="351">
        <f t="shared" si="1454"/>
        <v>0</v>
      </c>
      <c r="AN3983" s="164"/>
      <c r="AO3983" s="164"/>
      <c r="AP3983" s="164"/>
      <c r="AQ3983" s="402">
        <f t="shared" si="1455"/>
        <v>0</v>
      </c>
      <c r="AR3983" s="370" t="str">
        <f>IF(AQ3983=0,"",
IF(SUM($AQ$3585:AQ3983)=1,AS3983,
IF($AQ$5285&gt;SUM($AQ$3585:AQ3983),_xlfn.CONCAT(", ",AS3983),
IF($AQ$5285=SUM($AQ$3585:AQ3983),_xlfn.CONCAT(" y ",AS3983)))))</f>
        <v/>
      </c>
      <c r="AS3983" s="156" t="s">
        <v>6583</v>
      </c>
    </row>
    <row r="3984" spans="1:45" ht="15" customHeight="1">
      <c r="A3984" s="57"/>
      <c r="B3984" s="26"/>
      <c r="C3984" s="716" t="s">
        <v>6584</v>
      </c>
      <c r="D3984" s="716"/>
      <c r="E3984" s="941"/>
      <c r="F3984" s="942"/>
      <c r="G3984" s="942"/>
      <c r="H3984" s="943"/>
      <c r="I3984" s="940"/>
      <c r="J3984" s="940"/>
      <c r="K3984" s="940"/>
      <c r="L3984" s="940"/>
      <c r="M3984" s="940"/>
      <c r="N3984" s="940"/>
      <c r="O3984" s="940"/>
      <c r="P3984" s="940"/>
      <c r="Q3984" s="890"/>
      <c r="R3984" s="891"/>
      <c r="S3984" s="890"/>
      <c r="T3984" s="891"/>
      <c r="U3984" s="890"/>
      <c r="V3984" s="891"/>
      <c r="W3984" s="890"/>
      <c r="X3984" s="891"/>
      <c r="Y3984" s="890"/>
      <c r="Z3984" s="891"/>
      <c r="AA3984" s="890"/>
      <c r="AB3984" s="891"/>
      <c r="AC3984" s="890"/>
      <c r="AD3984" s="891"/>
      <c r="AE3984" s="164"/>
      <c r="AF3984" s="164"/>
      <c r="AG3984" s="199">
        <f t="shared" si="1448"/>
        <v>0</v>
      </c>
      <c r="AH3984" s="219" t="b">
        <f t="shared" si="1449"/>
        <v>0</v>
      </c>
      <c r="AI3984" s="198" t="str">
        <f t="shared" si="1450"/>
        <v/>
      </c>
      <c r="AJ3984" s="219" t="b">
        <f t="shared" si="1451"/>
        <v>0</v>
      </c>
      <c r="AK3984" s="198" t="str">
        <f t="shared" si="1452"/>
        <v/>
      </c>
      <c r="AL3984" s="219" t="b">
        <f t="shared" si="1453"/>
        <v>0</v>
      </c>
      <c r="AM3984" s="351">
        <f t="shared" si="1454"/>
        <v>0</v>
      </c>
      <c r="AN3984" s="164"/>
      <c r="AO3984" s="164"/>
      <c r="AP3984" s="164"/>
      <c r="AQ3984" s="402">
        <f t="shared" si="1455"/>
        <v>0</v>
      </c>
      <c r="AR3984" s="370" t="str">
        <f>IF(AQ3984=0,"",
IF(SUM($AQ$3585:AQ3984)=1,AS3984,
IF($AQ$5285&gt;SUM($AQ$3585:AQ3984),_xlfn.CONCAT(", ",AS3984),
IF($AQ$5285=SUM($AQ$3585:AQ3984),_xlfn.CONCAT(" y ",AS3984)))))</f>
        <v/>
      </c>
      <c r="AS3984" s="156" t="s">
        <v>6585</v>
      </c>
    </row>
    <row r="3985" spans="1:45" ht="15" customHeight="1">
      <c r="A3985" s="57"/>
      <c r="B3985" s="26"/>
      <c r="C3985" s="716" t="s">
        <v>6586</v>
      </c>
      <c r="D3985" s="716"/>
      <c r="E3985" s="941"/>
      <c r="F3985" s="942"/>
      <c r="G3985" s="942"/>
      <c r="H3985" s="943"/>
      <c r="I3985" s="940"/>
      <c r="J3985" s="940"/>
      <c r="K3985" s="940"/>
      <c r="L3985" s="940"/>
      <c r="M3985" s="940"/>
      <c r="N3985" s="940"/>
      <c r="O3985" s="940"/>
      <c r="P3985" s="940"/>
      <c r="Q3985" s="890"/>
      <c r="R3985" s="891"/>
      <c r="S3985" s="890"/>
      <c r="T3985" s="891"/>
      <c r="U3985" s="890"/>
      <c r="V3985" s="891"/>
      <c r="W3985" s="890"/>
      <c r="X3985" s="891"/>
      <c r="Y3985" s="890"/>
      <c r="Z3985" s="891"/>
      <c r="AA3985" s="890"/>
      <c r="AB3985" s="891"/>
      <c r="AC3985" s="890"/>
      <c r="AD3985" s="891"/>
      <c r="AE3985" s="164"/>
      <c r="AF3985" s="164"/>
      <c r="AG3985" s="199">
        <f t="shared" si="1448"/>
        <v>0</v>
      </c>
      <c r="AH3985" s="219" t="b">
        <f t="shared" si="1449"/>
        <v>0</v>
      </c>
      <c r="AI3985" s="198" t="str">
        <f t="shared" si="1450"/>
        <v/>
      </c>
      <c r="AJ3985" s="219" t="b">
        <f t="shared" si="1451"/>
        <v>0</v>
      </c>
      <c r="AK3985" s="198" t="str">
        <f t="shared" si="1452"/>
        <v/>
      </c>
      <c r="AL3985" s="219" t="b">
        <f t="shared" si="1453"/>
        <v>0</v>
      </c>
      <c r="AM3985" s="351">
        <f t="shared" si="1454"/>
        <v>0</v>
      </c>
      <c r="AN3985" s="164"/>
      <c r="AO3985" s="164"/>
      <c r="AP3985" s="164"/>
      <c r="AQ3985" s="402">
        <f t="shared" si="1455"/>
        <v>0</v>
      </c>
      <c r="AR3985" s="370" t="str">
        <f>IF(AQ3985=0,"",
IF(SUM($AQ$3585:AQ3985)=1,AS3985,
IF($AQ$5285&gt;SUM($AQ$3585:AQ3985),_xlfn.CONCAT(", ",AS3985),
IF($AQ$5285=SUM($AQ$3585:AQ3985),_xlfn.CONCAT(" y ",AS3985)))))</f>
        <v/>
      </c>
      <c r="AS3985" s="156" t="s">
        <v>6587</v>
      </c>
    </row>
    <row r="3986" spans="1:45" ht="15" customHeight="1">
      <c r="A3986" s="57"/>
      <c r="B3986" s="26"/>
      <c r="C3986" s="716" t="s">
        <v>6588</v>
      </c>
      <c r="D3986" s="716"/>
      <c r="E3986" s="941"/>
      <c r="F3986" s="942"/>
      <c r="G3986" s="942"/>
      <c r="H3986" s="943"/>
      <c r="I3986" s="940"/>
      <c r="J3986" s="940"/>
      <c r="K3986" s="940"/>
      <c r="L3986" s="940"/>
      <c r="M3986" s="940"/>
      <c r="N3986" s="940"/>
      <c r="O3986" s="940"/>
      <c r="P3986" s="940"/>
      <c r="Q3986" s="890"/>
      <c r="R3986" s="891"/>
      <c r="S3986" s="890"/>
      <c r="T3986" s="891"/>
      <c r="U3986" s="890"/>
      <c r="V3986" s="891"/>
      <c r="W3986" s="890"/>
      <c r="X3986" s="891"/>
      <c r="Y3986" s="890"/>
      <c r="Z3986" s="891"/>
      <c r="AA3986" s="890"/>
      <c r="AB3986" s="891"/>
      <c r="AC3986" s="890"/>
      <c r="AD3986" s="891"/>
      <c r="AE3986" s="164"/>
      <c r="AF3986" s="164"/>
      <c r="AG3986" s="199">
        <f t="shared" si="1448"/>
        <v>0</v>
      </c>
      <c r="AH3986" s="219" t="b">
        <f t="shared" si="1449"/>
        <v>0</v>
      </c>
      <c r="AI3986" s="198" t="str">
        <f t="shared" si="1450"/>
        <v/>
      </c>
      <c r="AJ3986" s="219" t="b">
        <f t="shared" si="1451"/>
        <v>0</v>
      </c>
      <c r="AK3986" s="198" t="str">
        <f t="shared" si="1452"/>
        <v/>
      </c>
      <c r="AL3986" s="219" t="b">
        <f t="shared" si="1453"/>
        <v>0</v>
      </c>
      <c r="AM3986" s="351">
        <f t="shared" si="1454"/>
        <v>0</v>
      </c>
      <c r="AN3986" s="164"/>
      <c r="AO3986" s="164"/>
      <c r="AP3986" s="164"/>
      <c r="AQ3986" s="402">
        <f t="shared" si="1455"/>
        <v>0</v>
      </c>
      <c r="AR3986" s="370" t="str">
        <f>IF(AQ3986=0,"",
IF(SUM($AQ$3585:AQ3986)=1,AS3986,
IF($AQ$5285&gt;SUM($AQ$3585:AQ3986),_xlfn.CONCAT(", ",AS3986),
IF($AQ$5285=SUM($AQ$3585:AQ3986),_xlfn.CONCAT(" y ",AS3986)))))</f>
        <v/>
      </c>
      <c r="AS3986" s="156" t="s">
        <v>6589</v>
      </c>
    </row>
    <row r="3987" spans="1:45" ht="15" customHeight="1">
      <c r="A3987" s="57"/>
      <c r="B3987" s="26"/>
      <c r="C3987" s="716" t="s">
        <v>6590</v>
      </c>
      <c r="D3987" s="716"/>
      <c r="E3987" s="941"/>
      <c r="F3987" s="942"/>
      <c r="G3987" s="942"/>
      <c r="H3987" s="943"/>
      <c r="I3987" s="940"/>
      <c r="J3987" s="940"/>
      <c r="K3987" s="940"/>
      <c r="L3987" s="940"/>
      <c r="M3987" s="940"/>
      <c r="N3987" s="940"/>
      <c r="O3987" s="940"/>
      <c r="P3987" s="940"/>
      <c r="Q3987" s="890"/>
      <c r="R3987" s="891"/>
      <c r="S3987" s="890"/>
      <c r="T3987" s="891"/>
      <c r="U3987" s="890"/>
      <c r="V3987" s="891"/>
      <c r="W3987" s="890"/>
      <c r="X3987" s="891"/>
      <c r="Y3987" s="890"/>
      <c r="Z3987" s="891"/>
      <c r="AA3987" s="890"/>
      <c r="AB3987" s="891"/>
      <c r="AC3987" s="890"/>
      <c r="AD3987" s="891"/>
      <c r="AE3987" s="164"/>
      <c r="AF3987" s="164"/>
      <c r="AG3987" s="199">
        <f t="shared" si="1448"/>
        <v>0</v>
      </c>
      <c r="AH3987" s="219" t="b">
        <f t="shared" si="1449"/>
        <v>0</v>
      </c>
      <c r="AI3987" s="198" t="str">
        <f t="shared" si="1450"/>
        <v/>
      </c>
      <c r="AJ3987" s="219" t="b">
        <f t="shared" si="1451"/>
        <v>0</v>
      </c>
      <c r="AK3987" s="198" t="str">
        <f t="shared" si="1452"/>
        <v/>
      </c>
      <c r="AL3987" s="219" t="b">
        <f t="shared" si="1453"/>
        <v>0</v>
      </c>
      <c r="AM3987" s="351">
        <f t="shared" si="1454"/>
        <v>0</v>
      </c>
      <c r="AN3987" s="164"/>
      <c r="AO3987" s="164"/>
      <c r="AP3987" s="164"/>
      <c r="AQ3987" s="402">
        <f t="shared" si="1455"/>
        <v>0</v>
      </c>
      <c r="AR3987" s="370" t="str">
        <f>IF(AQ3987=0,"",
IF(SUM($AQ$3585:AQ3987)=1,AS3987,
IF($AQ$5285&gt;SUM($AQ$3585:AQ3987),_xlfn.CONCAT(", ",AS3987),
IF($AQ$5285=SUM($AQ$3585:AQ3987),_xlfn.CONCAT(" y ",AS3987)))))</f>
        <v/>
      </c>
      <c r="AS3987" s="156" t="s">
        <v>6591</v>
      </c>
    </row>
    <row r="3988" spans="1:45" ht="15" customHeight="1">
      <c r="A3988" s="57"/>
      <c r="B3988" s="26"/>
      <c r="C3988" s="716" t="s">
        <v>6592</v>
      </c>
      <c r="D3988" s="716"/>
      <c r="E3988" s="941"/>
      <c r="F3988" s="942"/>
      <c r="G3988" s="942"/>
      <c r="H3988" s="943"/>
      <c r="I3988" s="940"/>
      <c r="J3988" s="940"/>
      <c r="K3988" s="940"/>
      <c r="L3988" s="940"/>
      <c r="M3988" s="940"/>
      <c r="N3988" s="940"/>
      <c r="O3988" s="940"/>
      <c r="P3988" s="940"/>
      <c r="Q3988" s="890"/>
      <c r="R3988" s="891"/>
      <c r="S3988" s="890"/>
      <c r="T3988" s="891"/>
      <c r="U3988" s="890"/>
      <c r="V3988" s="891"/>
      <c r="W3988" s="890"/>
      <c r="X3988" s="891"/>
      <c r="Y3988" s="890"/>
      <c r="Z3988" s="891"/>
      <c r="AA3988" s="890"/>
      <c r="AB3988" s="891"/>
      <c r="AC3988" s="890"/>
      <c r="AD3988" s="891"/>
      <c r="AE3988" s="164"/>
      <c r="AF3988" s="164"/>
      <c r="AG3988" s="199">
        <f t="shared" si="1448"/>
        <v>0</v>
      </c>
      <c r="AH3988" s="219" t="b">
        <f t="shared" si="1449"/>
        <v>0</v>
      </c>
      <c r="AI3988" s="198" t="str">
        <f t="shared" si="1450"/>
        <v/>
      </c>
      <c r="AJ3988" s="219" t="b">
        <f t="shared" si="1451"/>
        <v>0</v>
      </c>
      <c r="AK3988" s="198" t="str">
        <f t="shared" si="1452"/>
        <v/>
      </c>
      <c r="AL3988" s="219" t="b">
        <f t="shared" si="1453"/>
        <v>0</v>
      </c>
      <c r="AM3988" s="351">
        <f t="shared" si="1454"/>
        <v>0</v>
      </c>
      <c r="AN3988" s="164"/>
      <c r="AO3988" s="164"/>
      <c r="AP3988" s="164"/>
      <c r="AQ3988" s="402">
        <f t="shared" si="1455"/>
        <v>0</v>
      </c>
      <c r="AR3988" s="370" t="str">
        <f>IF(AQ3988=0,"",
IF(SUM($AQ$3585:AQ3988)=1,AS3988,
IF($AQ$5285&gt;SUM($AQ$3585:AQ3988),_xlfn.CONCAT(", ",AS3988),
IF($AQ$5285=SUM($AQ$3585:AQ3988),_xlfn.CONCAT(" y ",AS3988)))))</f>
        <v/>
      </c>
      <c r="AS3988" s="156" t="s">
        <v>6593</v>
      </c>
    </row>
    <row r="3989" spans="1:45" ht="15" customHeight="1">
      <c r="A3989" s="57"/>
      <c r="B3989" s="26"/>
      <c r="C3989" s="716" t="s">
        <v>6594</v>
      </c>
      <c r="D3989" s="716"/>
      <c r="E3989" s="941"/>
      <c r="F3989" s="942"/>
      <c r="G3989" s="942"/>
      <c r="H3989" s="943"/>
      <c r="I3989" s="940"/>
      <c r="J3989" s="940"/>
      <c r="K3989" s="940"/>
      <c r="L3989" s="940"/>
      <c r="M3989" s="940"/>
      <c r="N3989" s="940"/>
      <c r="O3989" s="940"/>
      <c r="P3989" s="940"/>
      <c r="Q3989" s="890"/>
      <c r="R3989" s="891"/>
      <c r="S3989" s="890"/>
      <c r="T3989" s="891"/>
      <c r="U3989" s="890"/>
      <c r="V3989" s="891"/>
      <c r="W3989" s="890"/>
      <c r="X3989" s="891"/>
      <c r="Y3989" s="890"/>
      <c r="Z3989" s="891"/>
      <c r="AA3989" s="890"/>
      <c r="AB3989" s="891"/>
      <c r="AC3989" s="890"/>
      <c r="AD3989" s="891"/>
      <c r="AE3989" s="164"/>
      <c r="AF3989" s="164"/>
      <c r="AG3989" s="199">
        <f t="shared" si="1448"/>
        <v>0</v>
      </c>
      <c r="AH3989" s="219" t="b">
        <f t="shared" si="1449"/>
        <v>0</v>
      </c>
      <c r="AI3989" s="198" t="str">
        <f t="shared" si="1450"/>
        <v/>
      </c>
      <c r="AJ3989" s="219" t="b">
        <f t="shared" si="1451"/>
        <v>0</v>
      </c>
      <c r="AK3989" s="198" t="str">
        <f t="shared" si="1452"/>
        <v/>
      </c>
      <c r="AL3989" s="219" t="b">
        <f t="shared" si="1453"/>
        <v>0</v>
      </c>
      <c r="AM3989" s="351">
        <f t="shared" si="1454"/>
        <v>0</v>
      </c>
      <c r="AN3989" s="164"/>
      <c r="AO3989" s="164"/>
      <c r="AP3989" s="164"/>
      <c r="AQ3989" s="402">
        <f t="shared" si="1455"/>
        <v>0</v>
      </c>
      <c r="AR3989" s="370" t="str">
        <f>IF(AQ3989=0,"",
IF(SUM($AQ$3585:AQ3989)=1,AS3989,
IF($AQ$5285&gt;SUM($AQ$3585:AQ3989),_xlfn.CONCAT(", ",AS3989),
IF($AQ$5285=SUM($AQ$3585:AQ3989),_xlfn.CONCAT(" y ",AS3989)))))</f>
        <v/>
      </c>
      <c r="AS3989" s="156" t="s">
        <v>6595</v>
      </c>
    </row>
    <row r="3990" spans="1:45" ht="15" customHeight="1">
      <c r="A3990" s="57"/>
      <c r="B3990" s="26"/>
      <c r="C3990" s="716" t="s">
        <v>6596</v>
      </c>
      <c r="D3990" s="716"/>
      <c r="E3990" s="941"/>
      <c r="F3990" s="942"/>
      <c r="G3990" s="942"/>
      <c r="H3990" s="943"/>
      <c r="I3990" s="940"/>
      <c r="J3990" s="940"/>
      <c r="K3990" s="940"/>
      <c r="L3990" s="940"/>
      <c r="M3990" s="940"/>
      <c r="N3990" s="940"/>
      <c r="O3990" s="940"/>
      <c r="P3990" s="940"/>
      <c r="Q3990" s="890"/>
      <c r="R3990" s="891"/>
      <c r="S3990" s="890"/>
      <c r="T3990" s="891"/>
      <c r="U3990" s="890"/>
      <c r="V3990" s="891"/>
      <c r="W3990" s="890"/>
      <c r="X3990" s="891"/>
      <c r="Y3990" s="890"/>
      <c r="Z3990" s="891"/>
      <c r="AA3990" s="890"/>
      <c r="AB3990" s="891"/>
      <c r="AC3990" s="890"/>
      <c r="AD3990" s="891"/>
      <c r="AE3990" s="164"/>
      <c r="AF3990" s="164"/>
      <c r="AG3990" s="199">
        <f t="shared" si="1448"/>
        <v>0</v>
      </c>
      <c r="AH3990" s="219" t="b">
        <f t="shared" si="1449"/>
        <v>0</v>
      </c>
      <c r="AI3990" s="198" t="str">
        <f t="shared" si="1450"/>
        <v/>
      </c>
      <c r="AJ3990" s="219" t="b">
        <f t="shared" si="1451"/>
        <v>0</v>
      </c>
      <c r="AK3990" s="198" t="str">
        <f t="shared" si="1452"/>
        <v/>
      </c>
      <c r="AL3990" s="219" t="b">
        <f t="shared" si="1453"/>
        <v>0</v>
      </c>
      <c r="AM3990" s="351">
        <f t="shared" si="1454"/>
        <v>0</v>
      </c>
      <c r="AN3990" s="164"/>
      <c r="AO3990" s="164"/>
      <c r="AP3990" s="164"/>
      <c r="AQ3990" s="402">
        <f t="shared" si="1455"/>
        <v>0</v>
      </c>
      <c r="AR3990" s="370" t="str">
        <f>IF(AQ3990=0,"",
IF(SUM($AQ$3585:AQ3990)=1,AS3990,
IF($AQ$5285&gt;SUM($AQ$3585:AQ3990),_xlfn.CONCAT(", ",AS3990),
IF($AQ$5285=SUM($AQ$3585:AQ3990),_xlfn.CONCAT(" y ",AS3990)))))</f>
        <v/>
      </c>
      <c r="AS3990" s="156" t="s">
        <v>6597</v>
      </c>
    </row>
    <row r="3991" spans="1:45" ht="15" customHeight="1">
      <c r="A3991" s="57"/>
      <c r="B3991" s="26"/>
      <c r="C3991" s="716" t="s">
        <v>6598</v>
      </c>
      <c r="D3991" s="716"/>
      <c r="E3991" s="941"/>
      <c r="F3991" s="942"/>
      <c r="G3991" s="942"/>
      <c r="H3991" s="943"/>
      <c r="I3991" s="940"/>
      <c r="J3991" s="940"/>
      <c r="K3991" s="940"/>
      <c r="L3991" s="940"/>
      <c r="M3991" s="940"/>
      <c r="N3991" s="940"/>
      <c r="O3991" s="940"/>
      <c r="P3991" s="940"/>
      <c r="Q3991" s="890"/>
      <c r="R3991" s="891"/>
      <c r="S3991" s="890"/>
      <c r="T3991" s="891"/>
      <c r="U3991" s="890"/>
      <c r="V3991" s="891"/>
      <c r="W3991" s="890"/>
      <c r="X3991" s="891"/>
      <c r="Y3991" s="890"/>
      <c r="Z3991" s="891"/>
      <c r="AA3991" s="890"/>
      <c r="AB3991" s="891"/>
      <c r="AC3991" s="890"/>
      <c r="AD3991" s="891"/>
      <c r="AE3991" s="164"/>
      <c r="AF3991" s="164"/>
      <c r="AG3991" s="199">
        <f t="shared" si="1448"/>
        <v>0</v>
      </c>
      <c r="AH3991" s="219" t="b">
        <f t="shared" si="1449"/>
        <v>0</v>
      </c>
      <c r="AI3991" s="198" t="str">
        <f t="shared" si="1450"/>
        <v/>
      </c>
      <c r="AJ3991" s="219" t="b">
        <f t="shared" si="1451"/>
        <v>0</v>
      </c>
      <c r="AK3991" s="198" t="str">
        <f t="shared" si="1452"/>
        <v/>
      </c>
      <c r="AL3991" s="219" t="b">
        <f t="shared" si="1453"/>
        <v>0</v>
      </c>
      <c r="AM3991" s="351">
        <f t="shared" si="1454"/>
        <v>0</v>
      </c>
      <c r="AN3991" s="164"/>
      <c r="AO3991" s="164"/>
      <c r="AP3991" s="164"/>
      <c r="AQ3991" s="402">
        <f t="shared" si="1455"/>
        <v>0</v>
      </c>
      <c r="AR3991" s="370" t="str">
        <f>IF(AQ3991=0,"",
IF(SUM($AQ$3585:AQ3991)=1,AS3991,
IF($AQ$5285&gt;SUM($AQ$3585:AQ3991),_xlfn.CONCAT(", ",AS3991),
IF($AQ$5285=SUM($AQ$3585:AQ3991),_xlfn.CONCAT(" y ",AS3991)))))</f>
        <v/>
      </c>
      <c r="AS3991" s="156" t="s">
        <v>6599</v>
      </c>
    </row>
    <row r="3992" spans="1:45" ht="15" customHeight="1">
      <c r="A3992" s="57"/>
      <c r="B3992" s="26"/>
      <c r="C3992" s="716" t="s">
        <v>6600</v>
      </c>
      <c r="D3992" s="716"/>
      <c r="E3992" s="941"/>
      <c r="F3992" s="942"/>
      <c r="G3992" s="942"/>
      <c r="H3992" s="943"/>
      <c r="I3992" s="940"/>
      <c r="J3992" s="940"/>
      <c r="K3992" s="940"/>
      <c r="L3992" s="940"/>
      <c r="M3992" s="940"/>
      <c r="N3992" s="940"/>
      <c r="O3992" s="940"/>
      <c r="P3992" s="940"/>
      <c r="Q3992" s="890"/>
      <c r="R3992" s="891"/>
      <c r="S3992" s="890"/>
      <c r="T3992" s="891"/>
      <c r="U3992" s="890"/>
      <c r="V3992" s="891"/>
      <c r="W3992" s="890"/>
      <c r="X3992" s="891"/>
      <c r="Y3992" s="890"/>
      <c r="Z3992" s="891"/>
      <c r="AA3992" s="890"/>
      <c r="AB3992" s="891"/>
      <c r="AC3992" s="890"/>
      <c r="AD3992" s="891"/>
      <c r="AE3992" s="164"/>
      <c r="AF3992" s="164"/>
      <c r="AG3992" s="199">
        <f t="shared" si="1448"/>
        <v>0</v>
      </c>
      <c r="AH3992" s="219" t="b">
        <f t="shared" si="1449"/>
        <v>0</v>
      </c>
      <c r="AI3992" s="198" t="str">
        <f t="shared" si="1450"/>
        <v/>
      </c>
      <c r="AJ3992" s="219" t="b">
        <f t="shared" si="1451"/>
        <v>0</v>
      </c>
      <c r="AK3992" s="198" t="str">
        <f t="shared" si="1452"/>
        <v/>
      </c>
      <c r="AL3992" s="219" t="b">
        <f t="shared" si="1453"/>
        <v>0</v>
      </c>
      <c r="AM3992" s="351">
        <f t="shared" si="1454"/>
        <v>0</v>
      </c>
      <c r="AN3992" s="164"/>
      <c r="AO3992" s="164"/>
      <c r="AP3992" s="164"/>
      <c r="AQ3992" s="402">
        <f t="shared" si="1455"/>
        <v>0</v>
      </c>
      <c r="AR3992" s="370" t="str">
        <f>IF(AQ3992=0,"",
IF(SUM($AQ$3585:AQ3992)=1,AS3992,
IF($AQ$5285&gt;SUM($AQ$3585:AQ3992),_xlfn.CONCAT(", ",AS3992),
IF($AQ$5285=SUM($AQ$3585:AQ3992),_xlfn.CONCAT(" y ",AS3992)))))</f>
        <v/>
      </c>
      <c r="AS3992" s="156" t="s">
        <v>6601</v>
      </c>
    </row>
    <row r="3993" spans="1:45" ht="15" customHeight="1">
      <c r="A3993" s="57"/>
      <c r="B3993" s="26"/>
      <c r="C3993" s="716" t="s">
        <v>6602</v>
      </c>
      <c r="D3993" s="716"/>
      <c r="E3993" s="941"/>
      <c r="F3993" s="942"/>
      <c r="G3993" s="942"/>
      <c r="H3993" s="943"/>
      <c r="I3993" s="940"/>
      <c r="J3993" s="940"/>
      <c r="K3993" s="940"/>
      <c r="L3993" s="940"/>
      <c r="M3993" s="940"/>
      <c r="N3993" s="940"/>
      <c r="O3993" s="940"/>
      <c r="P3993" s="940"/>
      <c r="Q3993" s="890"/>
      <c r="R3993" s="891"/>
      <c r="S3993" s="890"/>
      <c r="T3993" s="891"/>
      <c r="U3993" s="890"/>
      <c r="V3993" s="891"/>
      <c r="W3993" s="890"/>
      <c r="X3993" s="891"/>
      <c r="Y3993" s="890"/>
      <c r="Z3993" s="891"/>
      <c r="AA3993" s="890"/>
      <c r="AB3993" s="891"/>
      <c r="AC3993" s="890"/>
      <c r="AD3993" s="891"/>
      <c r="AE3993" s="164"/>
      <c r="AF3993" s="164"/>
      <c r="AG3993" s="199">
        <f t="shared" si="1448"/>
        <v>0</v>
      </c>
      <c r="AH3993" s="219" t="b">
        <f t="shared" si="1449"/>
        <v>0</v>
      </c>
      <c r="AI3993" s="198" t="str">
        <f t="shared" si="1450"/>
        <v/>
      </c>
      <c r="AJ3993" s="219" t="b">
        <f t="shared" si="1451"/>
        <v>0</v>
      </c>
      <c r="AK3993" s="198" t="str">
        <f t="shared" si="1452"/>
        <v/>
      </c>
      <c r="AL3993" s="219" t="b">
        <f t="shared" si="1453"/>
        <v>0</v>
      </c>
      <c r="AM3993" s="351">
        <f t="shared" si="1454"/>
        <v>0</v>
      </c>
      <c r="AN3993" s="164"/>
      <c r="AO3993" s="164"/>
      <c r="AP3993" s="164"/>
      <c r="AQ3993" s="402">
        <f t="shared" si="1455"/>
        <v>0</v>
      </c>
      <c r="AR3993" s="370" t="str">
        <f>IF(AQ3993=0,"",
IF(SUM($AQ$3585:AQ3993)=1,AS3993,
IF($AQ$5285&gt;SUM($AQ$3585:AQ3993),_xlfn.CONCAT(", ",AS3993),
IF($AQ$5285=SUM($AQ$3585:AQ3993),_xlfn.CONCAT(" y ",AS3993)))))</f>
        <v/>
      </c>
      <c r="AS3993" s="156" t="s">
        <v>6603</v>
      </c>
    </row>
    <row r="3994" spans="1:45" ht="15" customHeight="1">
      <c r="A3994" s="57"/>
      <c r="B3994" s="26"/>
      <c r="C3994" s="716" t="s">
        <v>6604</v>
      </c>
      <c r="D3994" s="716"/>
      <c r="E3994" s="941"/>
      <c r="F3994" s="942"/>
      <c r="G3994" s="942"/>
      <c r="H3994" s="943"/>
      <c r="I3994" s="940"/>
      <c r="J3994" s="940"/>
      <c r="K3994" s="940"/>
      <c r="L3994" s="940"/>
      <c r="M3994" s="940"/>
      <c r="N3994" s="940"/>
      <c r="O3994" s="940"/>
      <c r="P3994" s="940"/>
      <c r="Q3994" s="890"/>
      <c r="R3994" s="891"/>
      <c r="S3994" s="890"/>
      <c r="T3994" s="891"/>
      <c r="U3994" s="890"/>
      <c r="V3994" s="891"/>
      <c r="W3994" s="890"/>
      <c r="X3994" s="891"/>
      <c r="Y3994" s="890"/>
      <c r="Z3994" s="891"/>
      <c r="AA3994" s="890"/>
      <c r="AB3994" s="891"/>
      <c r="AC3994" s="890"/>
      <c r="AD3994" s="891"/>
      <c r="AE3994" s="164"/>
      <c r="AF3994" s="164"/>
      <c r="AG3994" s="199">
        <f t="shared" si="1448"/>
        <v>0</v>
      </c>
      <c r="AH3994" s="219" t="b">
        <f t="shared" si="1449"/>
        <v>0</v>
      </c>
      <c r="AI3994" s="198" t="str">
        <f t="shared" si="1450"/>
        <v/>
      </c>
      <c r="AJ3994" s="219" t="b">
        <f t="shared" si="1451"/>
        <v>0</v>
      </c>
      <c r="AK3994" s="198" t="str">
        <f t="shared" si="1452"/>
        <v/>
      </c>
      <c r="AL3994" s="219" t="b">
        <f t="shared" si="1453"/>
        <v>0</v>
      </c>
      <c r="AM3994" s="351">
        <f t="shared" si="1454"/>
        <v>0</v>
      </c>
      <c r="AN3994" s="164"/>
      <c r="AO3994" s="164"/>
      <c r="AP3994" s="164"/>
      <c r="AQ3994" s="402">
        <f t="shared" si="1455"/>
        <v>0</v>
      </c>
      <c r="AR3994" s="370" t="str">
        <f>IF(AQ3994=0,"",
IF(SUM($AQ$3585:AQ3994)=1,AS3994,
IF($AQ$5285&gt;SUM($AQ$3585:AQ3994),_xlfn.CONCAT(", ",AS3994),
IF($AQ$5285=SUM($AQ$3585:AQ3994),_xlfn.CONCAT(" y ",AS3994)))))</f>
        <v/>
      </c>
      <c r="AS3994" s="156" t="s">
        <v>6605</v>
      </c>
    </row>
    <row r="3995" spans="1:45" ht="15" customHeight="1">
      <c r="A3995" s="57"/>
      <c r="B3995" s="26"/>
      <c r="C3995" s="716" t="s">
        <v>6606</v>
      </c>
      <c r="D3995" s="716"/>
      <c r="E3995" s="941"/>
      <c r="F3995" s="942"/>
      <c r="G3995" s="942"/>
      <c r="H3995" s="943"/>
      <c r="I3995" s="940"/>
      <c r="J3995" s="940"/>
      <c r="K3995" s="940"/>
      <c r="L3995" s="940"/>
      <c r="M3995" s="940"/>
      <c r="N3995" s="940"/>
      <c r="O3995" s="940"/>
      <c r="P3995" s="940"/>
      <c r="Q3995" s="890"/>
      <c r="R3995" s="891"/>
      <c r="S3995" s="890"/>
      <c r="T3995" s="891"/>
      <c r="U3995" s="890"/>
      <c r="V3995" s="891"/>
      <c r="W3995" s="890"/>
      <c r="X3995" s="891"/>
      <c r="Y3995" s="890"/>
      <c r="Z3995" s="891"/>
      <c r="AA3995" s="890"/>
      <c r="AB3995" s="891"/>
      <c r="AC3995" s="890"/>
      <c r="AD3995" s="891"/>
      <c r="AE3995" s="164"/>
      <c r="AF3995" s="164"/>
      <c r="AG3995" s="199">
        <f t="shared" si="1448"/>
        <v>0</v>
      </c>
      <c r="AH3995" s="219" t="b">
        <f t="shared" si="1449"/>
        <v>0</v>
      </c>
      <c r="AI3995" s="198" t="str">
        <f t="shared" si="1450"/>
        <v/>
      </c>
      <c r="AJ3995" s="219" t="b">
        <f t="shared" si="1451"/>
        <v>0</v>
      </c>
      <c r="AK3995" s="198" t="str">
        <f t="shared" si="1452"/>
        <v/>
      </c>
      <c r="AL3995" s="219" t="b">
        <f t="shared" si="1453"/>
        <v>0</v>
      </c>
      <c r="AM3995" s="351">
        <f t="shared" si="1454"/>
        <v>0</v>
      </c>
      <c r="AN3995" s="164"/>
      <c r="AO3995" s="164"/>
      <c r="AP3995" s="164"/>
      <c r="AQ3995" s="402">
        <f t="shared" si="1455"/>
        <v>0</v>
      </c>
      <c r="AR3995" s="370" t="str">
        <f>IF(AQ3995=0,"",
IF(SUM($AQ$3585:AQ3995)=1,AS3995,
IF($AQ$5285&gt;SUM($AQ$3585:AQ3995),_xlfn.CONCAT(", ",AS3995),
IF($AQ$5285=SUM($AQ$3585:AQ3995),_xlfn.CONCAT(" y ",AS3995)))))</f>
        <v/>
      </c>
      <c r="AS3995" s="156" t="s">
        <v>6607</v>
      </c>
    </row>
    <row r="3996" spans="1:45" ht="15" customHeight="1">
      <c r="A3996" s="57"/>
      <c r="B3996" s="26"/>
      <c r="C3996" s="716" t="s">
        <v>6608</v>
      </c>
      <c r="D3996" s="716"/>
      <c r="E3996" s="941"/>
      <c r="F3996" s="942"/>
      <c r="G3996" s="942"/>
      <c r="H3996" s="943"/>
      <c r="I3996" s="940"/>
      <c r="J3996" s="940"/>
      <c r="K3996" s="940"/>
      <c r="L3996" s="940"/>
      <c r="M3996" s="940"/>
      <c r="N3996" s="940"/>
      <c r="O3996" s="940"/>
      <c r="P3996" s="940"/>
      <c r="Q3996" s="890"/>
      <c r="R3996" s="891"/>
      <c r="S3996" s="890"/>
      <c r="T3996" s="891"/>
      <c r="U3996" s="890"/>
      <c r="V3996" s="891"/>
      <c r="W3996" s="890"/>
      <c r="X3996" s="891"/>
      <c r="Y3996" s="890"/>
      <c r="Z3996" s="891"/>
      <c r="AA3996" s="890"/>
      <c r="AB3996" s="891"/>
      <c r="AC3996" s="890"/>
      <c r="AD3996" s="891"/>
      <c r="AE3996" s="164"/>
      <c r="AF3996" s="164"/>
      <c r="AG3996" s="199">
        <f t="shared" si="1448"/>
        <v>0</v>
      </c>
      <c r="AH3996" s="219" t="b">
        <f t="shared" si="1449"/>
        <v>0</v>
      </c>
      <c r="AI3996" s="198" t="str">
        <f t="shared" si="1450"/>
        <v/>
      </c>
      <c r="AJ3996" s="219" t="b">
        <f t="shared" si="1451"/>
        <v>0</v>
      </c>
      <c r="AK3996" s="198" t="str">
        <f t="shared" si="1452"/>
        <v/>
      </c>
      <c r="AL3996" s="219" t="b">
        <f t="shared" si="1453"/>
        <v>0</v>
      </c>
      <c r="AM3996" s="351">
        <f t="shared" si="1454"/>
        <v>0</v>
      </c>
      <c r="AN3996" s="164"/>
      <c r="AO3996" s="164"/>
      <c r="AP3996" s="164"/>
      <c r="AQ3996" s="402">
        <f t="shared" si="1455"/>
        <v>0</v>
      </c>
      <c r="AR3996" s="370" t="str">
        <f>IF(AQ3996=0,"",
IF(SUM($AQ$3585:AQ3996)=1,AS3996,
IF($AQ$5285&gt;SUM($AQ$3585:AQ3996),_xlfn.CONCAT(", ",AS3996),
IF($AQ$5285=SUM($AQ$3585:AQ3996),_xlfn.CONCAT(" y ",AS3996)))))</f>
        <v/>
      </c>
      <c r="AS3996" s="156" t="s">
        <v>6609</v>
      </c>
    </row>
    <row r="3997" spans="1:45" ht="15" customHeight="1">
      <c r="A3997" s="57"/>
      <c r="B3997" s="26"/>
      <c r="C3997" s="716" t="s">
        <v>6610</v>
      </c>
      <c r="D3997" s="716"/>
      <c r="E3997" s="941"/>
      <c r="F3997" s="942"/>
      <c r="G3997" s="942"/>
      <c r="H3997" s="943"/>
      <c r="I3997" s="940"/>
      <c r="J3997" s="940"/>
      <c r="K3997" s="940"/>
      <c r="L3997" s="940"/>
      <c r="M3997" s="940"/>
      <c r="N3997" s="940"/>
      <c r="O3997" s="940"/>
      <c r="P3997" s="940"/>
      <c r="Q3997" s="890"/>
      <c r="R3997" s="891"/>
      <c r="S3997" s="890"/>
      <c r="T3997" s="891"/>
      <c r="U3997" s="890"/>
      <c r="V3997" s="891"/>
      <c r="W3997" s="890"/>
      <c r="X3997" s="891"/>
      <c r="Y3997" s="890"/>
      <c r="Z3997" s="891"/>
      <c r="AA3997" s="890"/>
      <c r="AB3997" s="891"/>
      <c r="AC3997" s="890"/>
      <c r="AD3997" s="891"/>
      <c r="AE3997" s="164"/>
      <c r="AF3997" s="164"/>
      <c r="AG3997" s="199">
        <f t="shared" si="1448"/>
        <v>0</v>
      </c>
      <c r="AH3997" s="219" t="b">
        <f t="shared" si="1449"/>
        <v>0</v>
      </c>
      <c r="AI3997" s="198" t="str">
        <f t="shared" si="1450"/>
        <v/>
      </c>
      <c r="AJ3997" s="219" t="b">
        <f t="shared" si="1451"/>
        <v>0</v>
      </c>
      <c r="AK3997" s="198" t="str">
        <f t="shared" si="1452"/>
        <v/>
      </c>
      <c r="AL3997" s="219" t="b">
        <f t="shared" si="1453"/>
        <v>0</v>
      </c>
      <c r="AM3997" s="351">
        <f t="shared" si="1454"/>
        <v>0</v>
      </c>
      <c r="AN3997" s="164"/>
      <c r="AO3997" s="164"/>
      <c r="AP3997" s="164"/>
      <c r="AQ3997" s="402">
        <f t="shared" si="1455"/>
        <v>0</v>
      </c>
      <c r="AR3997" s="370" t="str">
        <f>IF(AQ3997=0,"",
IF(SUM($AQ$3585:AQ3997)=1,AS3997,
IF($AQ$5285&gt;SUM($AQ$3585:AQ3997),_xlfn.CONCAT(", ",AS3997),
IF($AQ$5285=SUM($AQ$3585:AQ3997),_xlfn.CONCAT(" y ",AS3997)))))</f>
        <v/>
      </c>
      <c r="AS3997" s="156" t="s">
        <v>6611</v>
      </c>
    </row>
    <row r="3998" spans="1:45" ht="15" customHeight="1">
      <c r="A3998" s="57"/>
      <c r="B3998" s="26"/>
      <c r="C3998" s="716" t="s">
        <v>6612</v>
      </c>
      <c r="D3998" s="716"/>
      <c r="E3998" s="941"/>
      <c r="F3998" s="942"/>
      <c r="G3998" s="942"/>
      <c r="H3998" s="943"/>
      <c r="I3998" s="940"/>
      <c r="J3998" s="940"/>
      <c r="K3998" s="940"/>
      <c r="L3998" s="940"/>
      <c r="M3998" s="940"/>
      <c r="N3998" s="940"/>
      <c r="O3998" s="940"/>
      <c r="P3998" s="940"/>
      <c r="Q3998" s="890"/>
      <c r="R3998" s="891"/>
      <c r="S3998" s="890"/>
      <c r="T3998" s="891"/>
      <c r="U3998" s="890"/>
      <c r="V3998" s="891"/>
      <c r="W3998" s="890"/>
      <c r="X3998" s="891"/>
      <c r="Y3998" s="890"/>
      <c r="Z3998" s="891"/>
      <c r="AA3998" s="890"/>
      <c r="AB3998" s="891"/>
      <c r="AC3998" s="890"/>
      <c r="AD3998" s="891"/>
      <c r="AE3998" s="164"/>
      <c r="AF3998" s="164"/>
      <c r="AG3998" s="199">
        <f t="shared" si="1448"/>
        <v>0</v>
      </c>
      <c r="AH3998" s="219" t="b">
        <f t="shared" si="1449"/>
        <v>0</v>
      </c>
      <c r="AI3998" s="198" t="str">
        <f t="shared" si="1450"/>
        <v/>
      </c>
      <c r="AJ3998" s="219" t="b">
        <f t="shared" si="1451"/>
        <v>0</v>
      </c>
      <c r="AK3998" s="198" t="str">
        <f t="shared" si="1452"/>
        <v/>
      </c>
      <c r="AL3998" s="219" t="b">
        <f t="shared" si="1453"/>
        <v>0</v>
      </c>
      <c r="AM3998" s="351">
        <f t="shared" si="1454"/>
        <v>0</v>
      </c>
      <c r="AN3998" s="164"/>
      <c r="AO3998" s="164"/>
      <c r="AP3998" s="164"/>
      <c r="AQ3998" s="402">
        <f t="shared" si="1455"/>
        <v>0</v>
      </c>
      <c r="AR3998" s="370" t="str">
        <f>IF(AQ3998=0,"",
IF(SUM($AQ$3585:AQ3998)=1,AS3998,
IF($AQ$5285&gt;SUM($AQ$3585:AQ3998),_xlfn.CONCAT(", ",AS3998),
IF($AQ$5285=SUM($AQ$3585:AQ3998),_xlfn.CONCAT(" y ",AS3998)))))</f>
        <v/>
      </c>
      <c r="AS3998" s="156" t="s">
        <v>6613</v>
      </c>
    </row>
    <row r="3999" spans="1:45" ht="15" customHeight="1">
      <c r="A3999" s="57"/>
      <c r="B3999" s="26"/>
      <c r="C3999" s="716" t="s">
        <v>6614</v>
      </c>
      <c r="D3999" s="716"/>
      <c r="E3999" s="941"/>
      <c r="F3999" s="942"/>
      <c r="G3999" s="942"/>
      <c r="H3999" s="943"/>
      <c r="I3999" s="940"/>
      <c r="J3999" s="940"/>
      <c r="K3999" s="940"/>
      <c r="L3999" s="940"/>
      <c r="M3999" s="940"/>
      <c r="N3999" s="940"/>
      <c r="O3999" s="940"/>
      <c r="P3999" s="940"/>
      <c r="Q3999" s="890"/>
      <c r="R3999" s="891"/>
      <c r="S3999" s="890"/>
      <c r="T3999" s="891"/>
      <c r="U3999" s="890"/>
      <c r="V3999" s="891"/>
      <c r="W3999" s="890"/>
      <c r="X3999" s="891"/>
      <c r="Y3999" s="890"/>
      <c r="Z3999" s="891"/>
      <c r="AA3999" s="890"/>
      <c r="AB3999" s="891"/>
      <c r="AC3999" s="890"/>
      <c r="AD3999" s="891"/>
      <c r="AE3999" s="164"/>
      <c r="AF3999" s="164"/>
      <c r="AG3999" s="199">
        <f t="shared" si="1448"/>
        <v>0</v>
      </c>
      <c r="AH3999" s="219" t="b">
        <f t="shared" si="1449"/>
        <v>0</v>
      </c>
      <c r="AI3999" s="198" t="str">
        <f t="shared" si="1450"/>
        <v/>
      </c>
      <c r="AJ3999" s="219" t="b">
        <f t="shared" si="1451"/>
        <v>0</v>
      </c>
      <c r="AK3999" s="198" t="str">
        <f t="shared" si="1452"/>
        <v/>
      </c>
      <c r="AL3999" s="219" t="b">
        <f t="shared" si="1453"/>
        <v>0</v>
      </c>
      <c r="AM3999" s="351">
        <f t="shared" si="1454"/>
        <v>0</v>
      </c>
      <c r="AN3999" s="164"/>
      <c r="AO3999" s="164"/>
      <c r="AP3999" s="164"/>
      <c r="AQ3999" s="402">
        <f t="shared" si="1455"/>
        <v>0</v>
      </c>
      <c r="AR3999" s="370" t="str">
        <f>IF(AQ3999=0,"",
IF(SUM($AQ$3585:AQ3999)=1,AS3999,
IF($AQ$5285&gt;SUM($AQ$3585:AQ3999),_xlfn.CONCAT(", ",AS3999),
IF($AQ$5285=SUM($AQ$3585:AQ3999),_xlfn.CONCAT(" y ",AS3999)))))</f>
        <v/>
      </c>
      <c r="AS3999" s="156" t="s">
        <v>6615</v>
      </c>
    </row>
    <row r="4000" spans="1:45" ht="15" customHeight="1">
      <c r="A4000" s="57"/>
      <c r="B4000" s="26"/>
      <c r="C4000" s="716" t="s">
        <v>6616</v>
      </c>
      <c r="D4000" s="716"/>
      <c r="E4000" s="941"/>
      <c r="F4000" s="942"/>
      <c r="G4000" s="942"/>
      <c r="H4000" s="943"/>
      <c r="I4000" s="940"/>
      <c r="J4000" s="940"/>
      <c r="K4000" s="940"/>
      <c r="L4000" s="940"/>
      <c r="M4000" s="940"/>
      <c r="N4000" s="940"/>
      <c r="O4000" s="940"/>
      <c r="P4000" s="940"/>
      <c r="Q4000" s="890"/>
      <c r="R4000" s="891"/>
      <c r="S4000" s="890"/>
      <c r="T4000" s="891"/>
      <c r="U4000" s="890"/>
      <c r="V4000" s="891"/>
      <c r="W4000" s="890"/>
      <c r="X4000" s="891"/>
      <c r="Y4000" s="890"/>
      <c r="Z4000" s="891"/>
      <c r="AA4000" s="890"/>
      <c r="AB4000" s="891"/>
      <c r="AC4000" s="890"/>
      <c r="AD4000" s="891"/>
      <c r="AE4000" s="164"/>
      <c r="AF4000" s="164"/>
      <c r="AG4000" s="199">
        <f t="shared" si="1448"/>
        <v>0</v>
      </c>
      <c r="AH4000" s="219" t="b">
        <f t="shared" si="1449"/>
        <v>0</v>
      </c>
      <c r="AI4000" s="198" t="str">
        <f t="shared" si="1450"/>
        <v/>
      </c>
      <c r="AJ4000" s="219" t="b">
        <f t="shared" si="1451"/>
        <v>0</v>
      </c>
      <c r="AK4000" s="198" t="str">
        <f t="shared" si="1452"/>
        <v/>
      </c>
      <c r="AL4000" s="219" t="b">
        <f t="shared" si="1453"/>
        <v>0</v>
      </c>
      <c r="AM4000" s="351">
        <f t="shared" si="1454"/>
        <v>0</v>
      </c>
      <c r="AN4000" s="164"/>
      <c r="AO4000" s="164"/>
      <c r="AP4000" s="164"/>
      <c r="AQ4000" s="402">
        <f t="shared" si="1455"/>
        <v>0</v>
      </c>
      <c r="AR4000" s="370" t="str">
        <f>IF(AQ4000=0,"",
IF(SUM($AQ$3585:AQ4000)=1,AS4000,
IF($AQ$5285&gt;SUM($AQ$3585:AQ4000),_xlfn.CONCAT(", ",AS4000),
IF($AQ$5285=SUM($AQ$3585:AQ4000),_xlfn.CONCAT(" y ",AS4000)))))</f>
        <v/>
      </c>
      <c r="AS4000" s="156" t="s">
        <v>6617</v>
      </c>
    </row>
    <row r="4001" spans="1:45" ht="15" customHeight="1">
      <c r="A4001" s="57"/>
      <c r="B4001" s="26"/>
      <c r="C4001" s="716" t="s">
        <v>6618</v>
      </c>
      <c r="D4001" s="716"/>
      <c r="E4001" s="941"/>
      <c r="F4001" s="942"/>
      <c r="G4001" s="942"/>
      <c r="H4001" s="943"/>
      <c r="I4001" s="940"/>
      <c r="J4001" s="940"/>
      <c r="K4001" s="940"/>
      <c r="L4001" s="940"/>
      <c r="M4001" s="940"/>
      <c r="N4001" s="940"/>
      <c r="O4001" s="940"/>
      <c r="P4001" s="940"/>
      <c r="Q4001" s="890"/>
      <c r="R4001" s="891"/>
      <c r="S4001" s="890"/>
      <c r="T4001" s="891"/>
      <c r="U4001" s="890"/>
      <c r="V4001" s="891"/>
      <c r="W4001" s="890"/>
      <c r="X4001" s="891"/>
      <c r="Y4001" s="890"/>
      <c r="Z4001" s="891"/>
      <c r="AA4001" s="890"/>
      <c r="AB4001" s="891"/>
      <c r="AC4001" s="890"/>
      <c r="AD4001" s="891"/>
      <c r="AE4001" s="164"/>
      <c r="AF4001" s="164"/>
      <c r="AG4001" s="199">
        <f t="shared" si="1448"/>
        <v>0</v>
      </c>
      <c r="AH4001" s="219" t="b">
        <f t="shared" si="1449"/>
        <v>0</v>
      </c>
      <c r="AI4001" s="198" t="str">
        <f t="shared" si="1450"/>
        <v/>
      </c>
      <c r="AJ4001" s="219" t="b">
        <f t="shared" si="1451"/>
        <v>0</v>
      </c>
      <c r="AK4001" s="198" t="str">
        <f t="shared" si="1452"/>
        <v/>
      </c>
      <c r="AL4001" s="219" t="b">
        <f t="shared" si="1453"/>
        <v>0</v>
      </c>
      <c r="AM4001" s="351">
        <f t="shared" si="1454"/>
        <v>0</v>
      </c>
      <c r="AN4001" s="164"/>
      <c r="AO4001" s="164"/>
      <c r="AP4001" s="164"/>
      <c r="AQ4001" s="402">
        <f t="shared" si="1455"/>
        <v>0</v>
      </c>
      <c r="AR4001" s="370" t="str">
        <f>IF(AQ4001=0,"",
IF(SUM($AQ$3585:AQ4001)=1,AS4001,
IF($AQ$5285&gt;SUM($AQ$3585:AQ4001),_xlfn.CONCAT(", ",AS4001),
IF($AQ$5285=SUM($AQ$3585:AQ4001),_xlfn.CONCAT(" y ",AS4001)))))</f>
        <v/>
      </c>
      <c r="AS4001" s="156" t="s">
        <v>6619</v>
      </c>
    </row>
    <row r="4002" spans="1:45" ht="15" customHeight="1">
      <c r="A4002" s="57"/>
      <c r="B4002" s="26"/>
      <c r="C4002" s="716" t="s">
        <v>6620</v>
      </c>
      <c r="D4002" s="716"/>
      <c r="E4002" s="941"/>
      <c r="F4002" s="942"/>
      <c r="G4002" s="942"/>
      <c r="H4002" s="943"/>
      <c r="I4002" s="940"/>
      <c r="J4002" s="940"/>
      <c r="K4002" s="940"/>
      <c r="L4002" s="940"/>
      <c r="M4002" s="940"/>
      <c r="N4002" s="940"/>
      <c r="O4002" s="940"/>
      <c r="P4002" s="940"/>
      <c r="Q4002" s="890"/>
      <c r="R4002" s="891"/>
      <c r="S4002" s="890"/>
      <c r="T4002" s="891"/>
      <c r="U4002" s="890"/>
      <c r="V4002" s="891"/>
      <c r="W4002" s="890"/>
      <c r="X4002" s="891"/>
      <c r="Y4002" s="890"/>
      <c r="Z4002" s="891"/>
      <c r="AA4002" s="890"/>
      <c r="AB4002" s="891"/>
      <c r="AC4002" s="890"/>
      <c r="AD4002" s="891"/>
      <c r="AE4002" s="164"/>
      <c r="AF4002" s="164"/>
      <c r="AG4002" s="199">
        <f t="shared" si="1448"/>
        <v>0</v>
      </c>
      <c r="AH4002" s="219" t="b">
        <f t="shared" si="1449"/>
        <v>0</v>
      </c>
      <c r="AI4002" s="198" t="str">
        <f t="shared" si="1450"/>
        <v/>
      </c>
      <c r="AJ4002" s="219" t="b">
        <f t="shared" si="1451"/>
        <v>0</v>
      </c>
      <c r="AK4002" s="198" t="str">
        <f t="shared" si="1452"/>
        <v/>
      </c>
      <c r="AL4002" s="219" t="b">
        <f t="shared" si="1453"/>
        <v>0</v>
      </c>
      <c r="AM4002" s="351">
        <f t="shared" si="1454"/>
        <v>0</v>
      </c>
      <c r="AN4002" s="164"/>
      <c r="AO4002" s="164"/>
      <c r="AP4002" s="164"/>
      <c r="AQ4002" s="402">
        <f t="shared" si="1455"/>
        <v>0</v>
      </c>
      <c r="AR4002" s="370" t="str">
        <f>IF(AQ4002=0,"",
IF(SUM($AQ$3585:AQ4002)=1,AS4002,
IF($AQ$5285&gt;SUM($AQ$3585:AQ4002),_xlfn.CONCAT(", ",AS4002),
IF($AQ$5285=SUM($AQ$3585:AQ4002),_xlfn.CONCAT(" y ",AS4002)))))</f>
        <v/>
      </c>
      <c r="AS4002" s="156" t="s">
        <v>6621</v>
      </c>
    </row>
    <row r="4003" spans="1:45" ht="15" customHeight="1">
      <c r="A4003" s="57"/>
      <c r="B4003" s="26"/>
      <c r="C4003" s="716" t="s">
        <v>6622</v>
      </c>
      <c r="D4003" s="716"/>
      <c r="E4003" s="941"/>
      <c r="F4003" s="942"/>
      <c r="G4003" s="942"/>
      <c r="H4003" s="943"/>
      <c r="I4003" s="940"/>
      <c r="J4003" s="940"/>
      <c r="K4003" s="940"/>
      <c r="L4003" s="940"/>
      <c r="M4003" s="940"/>
      <c r="N4003" s="940"/>
      <c r="O4003" s="940"/>
      <c r="P4003" s="940"/>
      <c r="Q4003" s="890"/>
      <c r="R4003" s="891"/>
      <c r="S4003" s="890"/>
      <c r="T4003" s="891"/>
      <c r="U4003" s="890"/>
      <c r="V4003" s="891"/>
      <c r="W4003" s="890"/>
      <c r="X4003" s="891"/>
      <c r="Y4003" s="890"/>
      <c r="Z4003" s="891"/>
      <c r="AA4003" s="890"/>
      <c r="AB4003" s="891"/>
      <c r="AC4003" s="890"/>
      <c r="AD4003" s="891"/>
      <c r="AE4003" s="164"/>
      <c r="AF4003" s="164"/>
      <c r="AG4003" s="199">
        <f t="shared" si="1448"/>
        <v>0</v>
      </c>
      <c r="AH4003" s="219" t="b">
        <f t="shared" si="1449"/>
        <v>0</v>
      </c>
      <c r="AI4003" s="198" t="str">
        <f t="shared" si="1450"/>
        <v/>
      </c>
      <c r="AJ4003" s="219" t="b">
        <f t="shared" si="1451"/>
        <v>0</v>
      </c>
      <c r="AK4003" s="198" t="str">
        <f t="shared" si="1452"/>
        <v/>
      </c>
      <c r="AL4003" s="219" t="b">
        <f t="shared" si="1453"/>
        <v>0</v>
      </c>
      <c r="AM4003" s="351">
        <f t="shared" si="1454"/>
        <v>0</v>
      </c>
      <c r="AN4003" s="164"/>
      <c r="AO4003" s="164"/>
      <c r="AP4003" s="164"/>
      <c r="AQ4003" s="402">
        <f t="shared" si="1455"/>
        <v>0</v>
      </c>
      <c r="AR4003" s="370" t="str">
        <f>IF(AQ4003=0,"",
IF(SUM($AQ$3585:AQ4003)=1,AS4003,
IF($AQ$5285&gt;SUM($AQ$3585:AQ4003),_xlfn.CONCAT(", ",AS4003),
IF($AQ$5285=SUM($AQ$3585:AQ4003),_xlfn.CONCAT(" y ",AS4003)))))</f>
        <v/>
      </c>
      <c r="AS4003" s="156" t="s">
        <v>6623</v>
      </c>
    </row>
    <row r="4004" spans="1:45" ht="15" customHeight="1">
      <c r="A4004" s="57"/>
      <c r="B4004" s="26"/>
      <c r="C4004" s="716" t="s">
        <v>6624</v>
      </c>
      <c r="D4004" s="716"/>
      <c r="E4004" s="941"/>
      <c r="F4004" s="942"/>
      <c r="G4004" s="942"/>
      <c r="H4004" s="943"/>
      <c r="I4004" s="940"/>
      <c r="J4004" s="940"/>
      <c r="K4004" s="940"/>
      <c r="L4004" s="940"/>
      <c r="M4004" s="940"/>
      <c r="N4004" s="940"/>
      <c r="O4004" s="940"/>
      <c r="P4004" s="940"/>
      <c r="Q4004" s="890"/>
      <c r="R4004" s="891"/>
      <c r="S4004" s="890"/>
      <c r="T4004" s="891"/>
      <c r="U4004" s="890"/>
      <c r="V4004" s="891"/>
      <c r="W4004" s="890"/>
      <c r="X4004" s="891"/>
      <c r="Y4004" s="890"/>
      <c r="Z4004" s="891"/>
      <c r="AA4004" s="890"/>
      <c r="AB4004" s="891"/>
      <c r="AC4004" s="890"/>
      <c r="AD4004" s="891"/>
      <c r="AE4004" s="164"/>
      <c r="AF4004" s="164"/>
      <c r="AG4004" s="199">
        <f t="shared" si="1448"/>
        <v>0</v>
      </c>
      <c r="AH4004" s="219" t="b">
        <f t="shared" si="1449"/>
        <v>0</v>
      </c>
      <c r="AI4004" s="198" t="str">
        <f t="shared" si="1450"/>
        <v/>
      </c>
      <c r="AJ4004" s="219" t="b">
        <f t="shared" si="1451"/>
        <v>0</v>
      </c>
      <c r="AK4004" s="198" t="str">
        <f t="shared" si="1452"/>
        <v/>
      </c>
      <c r="AL4004" s="219" t="b">
        <f t="shared" si="1453"/>
        <v>0</v>
      </c>
      <c r="AM4004" s="351">
        <f t="shared" si="1454"/>
        <v>0</v>
      </c>
      <c r="AN4004" s="164"/>
      <c r="AO4004" s="164"/>
      <c r="AP4004" s="164"/>
      <c r="AQ4004" s="402">
        <f t="shared" si="1455"/>
        <v>0</v>
      </c>
      <c r="AR4004" s="370" t="str">
        <f>IF(AQ4004=0,"",
IF(SUM($AQ$3585:AQ4004)=1,AS4004,
IF($AQ$5285&gt;SUM($AQ$3585:AQ4004),_xlfn.CONCAT(", ",AS4004),
IF($AQ$5285=SUM($AQ$3585:AQ4004),_xlfn.CONCAT(" y ",AS4004)))))</f>
        <v/>
      </c>
      <c r="AS4004" s="156" t="s">
        <v>6625</v>
      </c>
    </row>
    <row r="4005" spans="1:45" ht="15" customHeight="1">
      <c r="A4005" s="57"/>
      <c r="B4005" s="26"/>
      <c r="C4005" s="716" t="s">
        <v>6626</v>
      </c>
      <c r="D4005" s="716"/>
      <c r="E4005" s="941"/>
      <c r="F4005" s="942"/>
      <c r="G4005" s="942"/>
      <c r="H4005" s="943"/>
      <c r="I4005" s="940"/>
      <c r="J4005" s="940"/>
      <c r="K4005" s="940"/>
      <c r="L4005" s="940"/>
      <c r="M4005" s="940"/>
      <c r="N4005" s="940"/>
      <c r="O4005" s="940"/>
      <c r="P4005" s="940"/>
      <c r="Q4005" s="890"/>
      <c r="R4005" s="891"/>
      <c r="S4005" s="890"/>
      <c r="T4005" s="891"/>
      <c r="U4005" s="890"/>
      <c r="V4005" s="891"/>
      <c r="W4005" s="890"/>
      <c r="X4005" s="891"/>
      <c r="Y4005" s="890"/>
      <c r="Z4005" s="891"/>
      <c r="AA4005" s="890"/>
      <c r="AB4005" s="891"/>
      <c r="AC4005" s="890"/>
      <c r="AD4005" s="891"/>
      <c r="AE4005" s="164"/>
      <c r="AF4005" s="164"/>
      <c r="AG4005" s="199">
        <f t="shared" si="1448"/>
        <v>0</v>
      </c>
      <c r="AH4005" s="219" t="b">
        <f t="shared" si="1449"/>
        <v>0</v>
      </c>
      <c r="AI4005" s="198" t="str">
        <f t="shared" si="1450"/>
        <v/>
      </c>
      <c r="AJ4005" s="219" t="b">
        <f t="shared" si="1451"/>
        <v>0</v>
      </c>
      <c r="AK4005" s="198" t="str">
        <f t="shared" si="1452"/>
        <v/>
      </c>
      <c r="AL4005" s="219" t="b">
        <f t="shared" si="1453"/>
        <v>0</v>
      </c>
      <c r="AM4005" s="351">
        <f t="shared" si="1454"/>
        <v>0</v>
      </c>
      <c r="AN4005" s="164"/>
      <c r="AO4005" s="164"/>
      <c r="AP4005" s="164"/>
      <c r="AQ4005" s="402">
        <f t="shared" si="1455"/>
        <v>0</v>
      </c>
      <c r="AR4005" s="370" t="str">
        <f>IF(AQ4005=0,"",
IF(SUM($AQ$3585:AQ4005)=1,AS4005,
IF($AQ$5285&gt;SUM($AQ$3585:AQ4005),_xlfn.CONCAT(", ",AS4005),
IF($AQ$5285=SUM($AQ$3585:AQ4005),_xlfn.CONCAT(" y ",AS4005)))))</f>
        <v/>
      </c>
      <c r="AS4005" s="156" t="s">
        <v>6627</v>
      </c>
    </row>
    <row r="4006" spans="1:45" ht="15" customHeight="1">
      <c r="A4006" s="57"/>
      <c r="B4006" s="26"/>
      <c r="C4006" s="716" t="s">
        <v>6628</v>
      </c>
      <c r="D4006" s="716"/>
      <c r="E4006" s="941"/>
      <c r="F4006" s="942"/>
      <c r="G4006" s="942"/>
      <c r="H4006" s="943"/>
      <c r="I4006" s="940"/>
      <c r="J4006" s="940"/>
      <c r="K4006" s="940"/>
      <c r="L4006" s="940"/>
      <c r="M4006" s="940"/>
      <c r="N4006" s="940"/>
      <c r="O4006" s="940"/>
      <c r="P4006" s="940"/>
      <c r="Q4006" s="890"/>
      <c r="R4006" s="891"/>
      <c r="S4006" s="890"/>
      <c r="T4006" s="891"/>
      <c r="U4006" s="890"/>
      <c r="V4006" s="891"/>
      <c r="W4006" s="890"/>
      <c r="X4006" s="891"/>
      <c r="Y4006" s="890"/>
      <c r="Z4006" s="891"/>
      <c r="AA4006" s="890"/>
      <c r="AB4006" s="891"/>
      <c r="AC4006" s="890"/>
      <c r="AD4006" s="891"/>
      <c r="AE4006" s="164"/>
      <c r="AF4006" s="164"/>
      <c r="AG4006" s="199">
        <f t="shared" si="1448"/>
        <v>0</v>
      </c>
      <c r="AH4006" s="219" t="b">
        <f t="shared" si="1449"/>
        <v>0</v>
      </c>
      <c r="AI4006" s="198" t="str">
        <f t="shared" si="1450"/>
        <v/>
      </c>
      <c r="AJ4006" s="219" t="b">
        <f t="shared" si="1451"/>
        <v>0</v>
      </c>
      <c r="AK4006" s="198" t="str">
        <f t="shared" si="1452"/>
        <v/>
      </c>
      <c r="AL4006" s="219" t="b">
        <f t="shared" si="1453"/>
        <v>0</v>
      </c>
      <c r="AM4006" s="351">
        <f t="shared" si="1454"/>
        <v>0</v>
      </c>
      <c r="AN4006" s="164"/>
      <c r="AO4006" s="164"/>
      <c r="AP4006" s="164"/>
      <c r="AQ4006" s="402">
        <f t="shared" si="1455"/>
        <v>0</v>
      </c>
      <c r="AR4006" s="370" t="str">
        <f>IF(AQ4006=0,"",
IF(SUM($AQ$3585:AQ4006)=1,AS4006,
IF($AQ$5285&gt;SUM($AQ$3585:AQ4006),_xlfn.CONCAT(", ",AS4006),
IF($AQ$5285=SUM($AQ$3585:AQ4006),_xlfn.CONCAT(" y ",AS4006)))))</f>
        <v/>
      </c>
      <c r="AS4006" s="156" t="s">
        <v>6629</v>
      </c>
    </row>
    <row r="4007" spans="1:45" ht="15" customHeight="1">
      <c r="A4007" s="57"/>
      <c r="B4007" s="26"/>
      <c r="C4007" s="716" t="s">
        <v>6630</v>
      </c>
      <c r="D4007" s="716"/>
      <c r="E4007" s="941"/>
      <c r="F4007" s="942"/>
      <c r="G4007" s="942"/>
      <c r="H4007" s="943"/>
      <c r="I4007" s="940"/>
      <c r="J4007" s="940"/>
      <c r="K4007" s="940"/>
      <c r="L4007" s="940"/>
      <c r="M4007" s="940"/>
      <c r="N4007" s="940"/>
      <c r="O4007" s="940"/>
      <c r="P4007" s="940"/>
      <c r="Q4007" s="890"/>
      <c r="R4007" s="891"/>
      <c r="S4007" s="890"/>
      <c r="T4007" s="891"/>
      <c r="U4007" s="890"/>
      <c r="V4007" s="891"/>
      <c r="W4007" s="890"/>
      <c r="X4007" s="891"/>
      <c r="Y4007" s="890"/>
      <c r="Z4007" s="891"/>
      <c r="AA4007" s="890"/>
      <c r="AB4007" s="891"/>
      <c r="AC4007" s="890"/>
      <c r="AD4007" s="891"/>
      <c r="AE4007" s="164"/>
      <c r="AF4007" s="164"/>
      <c r="AG4007" s="199">
        <f t="shared" si="1448"/>
        <v>0</v>
      </c>
      <c r="AH4007" s="219" t="b">
        <f t="shared" si="1449"/>
        <v>0</v>
      </c>
      <c r="AI4007" s="198" t="str">
        <f t="shared" si="1450"/>
        <v/>
      </c>
      <c r="AJ4007" s="219" t="b">
        <f t="shared" si="1451"/>
        <v>0</v>
      </c>
      <c r="AK4007" s="198" t="str">
        <f t="shared" si="1452"/>
        <v/>
      </c>
      <c r="AL4007" s="219" t="b">
        <f t="shared" si="1453"/>
        <v>0</v>
      </c>
      <c r="AM4007" s="351">
        <f t="shared" si="1454"/>
        <v>0</v>
      </c>
      <c r="AN4007" s="164"/>
      <c r="AO4007" s="164"/>
      <c r="AP4007" s="164"/>
      <c r="AQ4007" s="402">
        <f t="shared" si="1455"/>
        <v>0</v>
      </c>
      <c r="AR4007" s="370" t="str">
        <f>IF(AQ4007=0,"",
IF(SUM($AQ$3585:AQ4007)=1,AS4007,
IF($AQ$5285&gt;SUM($AQ$3585:AQ4007),_xlfn.CONCAT(", ",AS4007),
IF($AQ$5285=SUM($AQ$3585:AQ4007),_xlfn.CONCAT(" y ",AS4007)))))</f>
        <v/>
      </c>
      <c r="AS4007" s="156" t="s">
        <v>6631</v>
      </c>
    </row>
    <row r="4008" spans="1:45" ht="15" customHeight="1">
      <c r="A4008" s="57"/>
      <c r="B4008" s="26"/>
      <c r="C4008" s="716" t="s">
        <v>6632</v>
      </c>
      <c r="D4008" s="716"/>
      <c r="E4008" s="941"/>
      <c r="F4008" s="942"/>
      <c r="G4008" s="942"/>
      <c r="H4008" s="943"/>
      <c r="I4008" s="940"/>
      <c r="J4008" s="940"/>
      <c r="K4008" s="940"/>
      <c r="L4008" s="940"/>
      <c r="M4008" s="940"/>
      <c r="N4008" s="940"/>
      <c r="O4008" s="940"/>
      <c r="P4008" s="940"/>
      <c r="Q4008" s="890"/>
      <c r="R4008" s="891"/>
      <c r="S4008" s="890"/>
      <c r="T4008" s="891"/>
      <c r="U4008" s="890"/>
      <c r="V4008" s="891"/>
      <c r="W4008" s="890"/>
      <c r="X4008" s="891"/>
      <c r="Y4008" s="890"/>
      <c r="Z4008" s="891"/>
      <c r="AA4008" s="890"/>
      <c r="AB4008" s="891"/>
      <c r="AC4008" s="890"/>
      <c r="AD4008" s="891"/>
      <c r="AE4008" s="164"/>
      <c r="AF4008" s="164"/>
      <c r="AG4008" s="199">
        <f t="shared" si="1448"/>
        <v>0</v>
      </c>
      <c r="AH4008" s="219" t="b">
        <f t="shared" si="1449"/>
        <v>0</v>
      </c>
      <c r="AI4008" s="198" t="str">
        <f t="shared" si="1450"/>
        <v/>
      </c>
      <c r="AJ4008" s="219" t="b">
        <f t="shared" si="1451"/>
        <v>0</v>
      </c>
      <c r="AK4008" s="198" t="str">
        <f t="shared" si="1452"/>
        <v/>
      </c>
      <c r="AL4008" s="219" t="b">
        <f t="shared" si="1453"/>
        <v>0</v>
      </c>
      <c r="AM4008" s="351">
        <f t="shared" si="1454"/>
        <v>0</v>
      </c>
      <c r="AN4008" s="164"/>
      <c r="AO4008" s="164"/>
      <c r="AP4008" s="164"/>
      <c r="AQ4008" s="402">
        <f t="shared" si="1455"/>
        <v>0</v>
      </c>
      <c r="AR4008" s="370" t="str">
        <f>IF(AQ4008=0,"",
IF(SUM($AQ$3585:AQ4008)=1,AS4008,
IF($AQ$5285&gt;SUM($AQ$3585:AQ4008),_xlfn.CONCAT(", ",AS4008),
IF($AQ$5285=SUM($AQ$3585:AQ4008),_xlfn.CONCAT(" y ",AS4008)))))</f>
        <v/>
      </c>
      <c r="AS4008" s="156" t="s">
        <v>6633</v>
      </c>
    </row>
    <row r="4009" spans="1:45" ht="15" customHeight="1">
      <c r="A4009" s="57"/>
      <c r="B4009" s="26"/>
      <c r="C4009" s="716" t="s">
        <v>6634</v>
      </c>
      <c r="D4009" s="716"/>
      <c r="E4009" s="941"/>
      <c r="F4009" s="942"/>
      <c r="G4009" s="942"/>
      <c r="H4009" s="943"/>
      <c r="I4009" s="940"/>
      <c r="J4009" s="940"/>
      <c r="K4009" s="940"/>
      <c r="L4009" s="940"/>
      <c r="M4009" s="940"/>
      <c r="N4009" s="940"/>
      <c r="O4009" s="940"/>
      <c r="P4009" s="940"/>
      <c r="Q4009" s="890"/>
      <c r="R4009" s="891"/>
      <c r="S4009" s="890"/>
      <c r="T4009" s="891"/>
      <c r="U4009" s="890"/>
      <c r="V4009" s="891"/>
      <c r="W4009" s="890"/>
      <c r="X4009" s="891"/>
      <c r="Y4009" s="890"/>
      <c r="Z4009" s="891"/>
      <c r="AA4009" s="890"/>
      <c r="AB4009" s="891"/>
      <c r="AC4009" s="890"/>
      <c r="AD4009" s="891"/>
      <c r="AE4009" s="164"/>
      <c r="AF4009" s="164"/>
      <c r="AG4009" s="199">
        <f t="shared" si="1448"/>
        <v>0</v>
      </c>
      <c r="AH4009" s="219" t="b">
        <f t="shared" si="1449"/>
        <v>0</v>
      </c>
      <c r="AI4009" s="198" t="str">
        <f t="shared" si="1450"/>
        <v/>
      </c>
      <c r="AJ4009" s="219" t="b">
        <f t="shared" si="1451"/>
        <v>0</v>
      </c>
      <c r="AK4009" s="198" t="str">
        <f t="shared" si="1452"/>
        <v/>
      </c>
      <c r="AL4009" s="219" t="b">
        <f t="shared" si="1453"/>
        <v>0</v>
      </c>
      <c r="AM4009" s="351">
        <f t="shared" si="1454"/>
        <v>0</v>
      </c>
      <c r="AN4009" s="164"/>
      <c r="AO4009" s="164"/>
      <c r="AP4009" s="164"/>
      <c r="AQ4009" s="402">
        <f t="shared" si="1455"/>
        <v>0</v>
      </c>
      <c r="AR4009" s="370" t="str">
        <f>IF(AQ4009=0,"",
IF(SUM($AQ$3585:AQ4009)=1,AS4009,
IF($AQ$5285&gt;SUM($AQ$3585:AQ4009),_xlfn.CONCAT(", ",AS4009),
IF($AQ$5285=SUM($AQ$3585:AQ4009),_xlfn.CONCAT(" y ",AS4009)))))</f>
        <v/>
      </c>
      <c r="AS4009" s="156" t="s">
        <v>6635</v>
      </c>
    </row>
    <row r="4010" spans="1:45" ht="15" customHeight="1">
      <c r="A4010" s="57"/>
      <c r="B4010" s="26"/>
      <c r="C4010" s="716" t="s">
        <v>6636</v>
      </c>
      <c r="D4010" s="716"/>
      <c r="E4010" s="941"/>
      <c r="F4010" s="942"/>
      <c r="G4010" s="942"/>
      <c r="H4010" s="943"/>
      <c r="I4010" s="940"/>
      <c r="J4010" s="940"/>
      <c r="K4010" s="940"/>
      <c r="L4010" s="940"/>
      <c r="M4010" s="940"/>
      <c r="N4010" s="940"/>
      <c r="O4010" s="940"/>
      <c r="P4010" s="940"/>
      <c r="Q4010" s="890"/>
      <c r="R4010" s="891"/>
      <c r="S4010" s="890"/>
      <c r="T4010" s="891"/>
      <c r="U4010" s="890"/>
      <c r="V4010" s="891"/>
      <c r="W4010" s="890"/>
      <c r="X4010" s="891"/>
      <c r="Y4010" s="890"/>
      <c r="Z4010" s="891"/>
      <c r="AA4010" s="890"/>
      <c r="AB4010" s="891"/>
      <c r="AC4010" s="890"/>
      <c r="AD4010" s="891"/>
      <c r="AE4010" s="164"/>
      <c r="AF4010" s="164"/>
      <c r="AG4010" s="199">
        <f t="shared" si="1448"/>
        <v>0</v>
      </c>
      <c r="AH4010" s="219" t="b">
        <f t="shared" si="1449"/>
        <v>0</v>
      </c>
      <c r="AI4010" s="198" t="str">
        <f t="shared" si="1450"/>
        <v/>
      </c>
      <c r="AJ4010" s="219" t="b">
        <f t="shared" si="1451"/>
        <v>0</v>
      </c>
      <c r="AK4010" s="198" t="str">
        <f t="shared" si="1452"/>
        <v/>
      </c>
      <c r="AL4010" s="219" t="b">
        <f t="shared" si="1453"/>
        <v>0</v>
      </c>
      <c r="AM4010" s="351">
        <f t="shared" si="1454"/>
        <v>0</v>
      </c>
      <c r="AN4010" s="164"/>
      <c r="AO4010" s="164"/>
      <c r="AP4010" s="164"/>
      <c r="AQ4010" s="402">
        <f t="shared" si="1455"/>
        <v>0</v>
      </c>
      <c r="AR4010" s="370" t="str">
        <f>IF(AQ4010=0,"",
IF(SUM($AQ$3585:AQ4010)=1,AS4010,
IF($AQ$5285&gt;SUM($AQ$3585:AQ4010),_xlfn.CONCAT(", ",AS4010),
IF($AQ$5285=SUM($AQ$3585:AQ4010),_xlfn.CONCAT(" y ",AS4010)))))</f>
        <v/>
      </c>
      <c r="AS4010" s="156" t="s">
        <v>6637</v>
      </c>
    </row>
    <row r="4011" spans="1:45" ht="15" customHeight="1">
      <c r="A4011" s="57"/>
      <c r="B4011" s="26"/>
      <c r="C4011" s="716" t="s">
        <v>6638</v>
      </c>
      <c r="D4011" s="716"/>
      <c r="E4011" s="941"/>
      <c r="F4011" s="942"/>
      <c r="G4011" s="942"/>
      <c r="H4011" s="943"/>
      <c r="I4011" s="940"/>
      <c r="J4011" s="940"/>
      <c r="K4011" s="940"/>
      <c r="L4011" s="940"/>
      <c r="M4011" s="940"/>
      <c r="N4011" s="940"/>
      <c r="O4011" s="940"/>
      <c r="P4011" s="940"/>
      <c r="Q4011" s="890"/>
      <c r="R4011" s="891"/>
      <c r="S4011" s="890"/>
      <c r="T4011" s="891"/>
      <c r="U4011" s="890"/>
      <c r="V4011" s="891"/>
      <c r="W4011" s="890"/>
      <c r="X4011" s="891"/>
      <c r="Y4011" s="890"/>
      <c r="Z4011" s="891"/>
      <c r="AA4011" s="890"/>
      <c r="AB4011" s="891"/>
      <c r="AC4011" s="890"/>
      <c r="AD4011" s="891"/>
      <c r="AE4011" s="164"/>
      <c r="AF4011" s="164"/>
      <c r="AG4011" s="199">
        <f t="shared" si="1448"/>
        <v>0</v>
      </c>
      <c r="AH4011" s="219" t="b">
        <f t="shared" si="1449"/>
        <v>0</v>
      </c>
      <c r="AI4011" s="198" t="str">
        <f t="shared" si="1450"/>
        <v/>
      </c>
      <c r="AJ4011" s="219" t="b">
        <f t="shared" si="1451"/>
        <v>0</v>
      </c>
      <c r="AK4011" s="198" t="str">
        <f t="shared" si="1452"/>
        <v/>
      </c>
      <c r="AL4011" s="219" t="b">
        <f t="shared" si="1453"/>
        <v>0</v>
      </c>
      <c r="AM4011" s="351">
        <f t="shared" si="1454"/>
        <v>0</v>
      </c>
      <c r="AN4011" s="164"/>
      <c r="AO4011" s="164"/>
      <c r="AP4011" s="164"/>
      <c r="AQ4011" s="402">
        <f t="shared" si="1455"/>
        <v>0</v>
      </c>
      <c r="AR4011" s="370" t="str">
        <f>IF(AQ4011=0,"",
IF(SUM($AQ$3585:AQ4011)=1,AS4011,
IF($AQ$5285&gt;SUM($AQ$3585:AQ4011),_xlfn.CONCAT(", ",AS4011),
IF($AQ$5285=SUM($AQ$3585:AQ4011),_xlfn.CONCAT(" y ",AS4011)))))</f>
        <v/>
      </c>
      <c r="AS4011" s="156" t="s">
        <v>6639</v>
      </c>
    </row>
    <row r="4012" spans="1:45" ht="15" customHeight="1">
      <c r="A4012" s="57"/>
      <c r="B4012" s="26"/>
      <c r="C4012" s="716" t="s">
        <v>6640</v>
      </c>
      <c r="D4012" s="716"/>
      <c r="E4012" s="941"/>
      <c r="F4012" s="942"/>
      <c r="G4012" s="942"/>
      <c r="H4012" s="943"/>
      <c r="I4012" s="940"/>
      <c r="J4012" s="940"/>
      <c r="K4012" s="940"/>
      <c r="L4012" s="940"/>
      <c r="M4012" s="940"/>
      <c r="N4012" s="940"/>
      <c r="O4012" s="940"/>
      <c r="P4012" s="940"/>
      <c r="Q4012" s="890"/>
      <c r="R4012" s="891"/>
      <c r="S4012" s="890"/>
      <c r="T4012" s="891"/>
      <c r="U4012" s="890"/>
      <c r="V4012" s="891"/>
      <c r="W4012" s="890"/>
      <c r="X4012" s="891"/>
      <c r="Y4012" s="890"/>
      <c r="Z4012" s="891"/>
      <c r="AA4012" s="890"/>
      <c r="AB4012" s="891"/>
      <c r="AC4012" s="890"/>
      <c r="AD4012" s="891"/>
      <c r="AE4012" s="164"/>
      <c r="AF4012" s="164"/>
      <c r="AG4012" s="199">
        <f t="shared" si="1448"/>
        <v>0</v>
      </c>
      <c r="AH4012" s="219" t="b">
        <f t="shared" si="1449"/>
        <v>0</v>
      </c>
      <c r="AI4012" s="198" t="str">
        <f t="shared" si="1450"/>
        <v/>
      </c>
      <c r="AJ4012" s="219" t="b">
        <f t="shared" si="1451"/>
        <v>0</v>
      </c>
      <c r="AK4012" s="198" t="str">
        <f t="shared" si="1452"/>
        <v/>
      </c>
      <c r="AL4012" s="219" t="b">
        <f t="shared" si="1453"/>
        <v>0</v>
      </c>
      <c r="AM4012" s="351">
        <f t="shared" si="1454"/>
        <v>0</v>
      </c>
      <c r="AN4012" s="164"/>
      <c r="AO4012" s="164"/>
      <c r="AP4012" s="164"/>
      <c r="AQ4012" s="402">
        <f t="shared" si="1455"/>
        <v>0</v>
      </c>
      <c r="AR4012" s="370" t="str">
        <f>IF(AQ4012=0,"",
IF(SUM($AQ$3585:AQ4012)=1,AS4012,
IF($AQ$5285&gt;SUM($AQ$3585:AQ4012),_xlfn.CONCAT(", ",AS4012),
IF($AQ$5285=SUM($AQ$3585:AQ4012),_xlfn.CONCAT(" y ",AS4012)))))</f>
        <v/>
      </c>
      <c r="AS4012" s="156" t="s">
        <v>6641</v>
      </c>
    </row>
    <row r="4013" spans="1:45" ht="15" customHeight="1">
      <c r="A4013" s="57"/>
      <c r="B4013" s="26"/>
      <c r="C4013" s="716" t="s">
        <v>6642</v>
      </c>
      <c r="D4013" s="716"/>
      <c r="E4013" s="941"/>
      <c r="F4013" s="942"/>
      <c r="G4013" s="942"/>
      <c r="H4013" s="943"/>
      <c r="I4013" s="940"/>
      <c r="J4013" s="940"/>
      <c r="K4013" s="940"/>
      <c r="L4013" s="940"/>
      <c r="M4013" s="940"/>
      <c r="N4013" s="940"/>
      <c r="O4013" s="940"/>
      <c r="P4013" s="940"/>
      <c r="Q4013" s="890"/>
      <c r="R4013" s="891"/>
      <c r="S4013" s="890"/>
      <c r="T4013" s="891"/>
      <c r="U4013" s="890"/>
      <c r="V4013" s="891"/>
      <c r="W4013" s="890"/>
      <c r="X4013" s="891"/>
      <c r="Y4013" s="890"/>
      <c r="Z4013" s="891"/>
      <c r="AA4013" s="890"/>
      <c r="AB4013" s="891"/>
      <c r="AC4013" s="890"/>
      <c r="AD4013" s="891"/>
      <c r="AE4013" s="164"/>
      <c r="AF4013" s="164"/>
      <c r="AG4013" s="199">
        <f t="shared" si="1448"/>
        <v>0</v>
      </c>
      <c r="AH4013" s="219" t="b">
        <f t="shared" si="1449"/>
        <v>0</v>
      </c>
      <c r="AI4013" s="198" t="str">
        <f t="shared" si="1450"/>
        <v/>
      </c>
      <c r="AJ4013" s="219" t="b">
        <f t="shared" si="1451"/>
        <v>0</v>
      </c>
      <c r="AK4013" s="198" t="str">
        <f t="shared" si="1452"/>
        <v/>
      </c>
      <c r="AL4013" s="219" t="b">
        <f t="shared" si="1453"/>
        <v>0</v>
      </c>
      <c r="AM4013" s="351">
        <f t="shared" si="1454"/>
        <v>0</v>
      </c>
      <c r="AN4013" s="164"/>
      <c r="AO4013" s="164"/>
      <c r="AP4013" s="164"/>
      <c r="AQ4013" s="402">
        <f t="shared" si="1455"/>
        <v>0</v>
      </c>
      <c r="AR4013" s="370" t="str">
        <f>IF(AQ4013=0,"",
IF(SUM($AQ$3585:AQ4013)=1,AS4013,
IF($AQ$5285&gt;SUM($AQ$3585:AQ4013),_xlfn.CONCAT(", ",AS4013),
IF($AQ$5285=SUM($AQ$3585:AQ4013),_xlfn.CONCAT(" y ",AS4013)))))</f>
        <v/>
      </c>
      <c r="AS4013" s="156" t="s">
        <v>6643</v>
      </c>
    </row>
    <row r="4014" spans="1:45" ht="15" customHeight="1">
      <c r="A4014" s="57"/>
      <c r="B4014" s="26"/>
      <c r="C4014" s="716" t="s">
        <v>6644</v>
      </c>
      <c r="D4014" s="716"/>
      <c r="E4014" s="941"/>
      <c r="F4014" s="942"/>
      <c r="G4014" s="942"/>
      <c r="H4014" s="943"/>
      <c r="I4014" s="940"/>
      <c r="J4014" s="940"/>
      <c r="K4014" s="940"/>
      <c r="L4014" s="940"/>
      <c r="M4014" s="940"/>
      <c r="N4014" s="940"/>
      <c r="O4014" s="940"/>
      <c r="P4014" s="940"/>
      <c r="Q4014" s="890"/>
      <c r="R4014" s="891"/>
      <c r="S4014" s="890"/>
      <c r="T4014" s="891"/>
      <c r="U4014" s="890"/>
      <c r="V4014" s="891"/>
      <c r="W4014" s="890"/>
      <c r="X4014" s="891"/>
      <c r="Y4014" s="890"/>
      <c r="Z4014" s="891"/>
      <c r="AA4014" s="890"/>
      <c r="AB4014" s="891"/>
      <c r="AC4014" s="890"/>
      <c r="AD4014" s="891"/>
      <c r="AE4014" s="164"/>
      <c r="AF4014" s="164"/>
      <c r="AG4014" s="199">
        <f t="shared" si="1448"/>
        <v>0</v>
      </c>
      <c r="AH4014" s="219" t="b">
        <f t="shared" si="1449"/>
        <v>0</v>
      </c>
      <c r="AI4014" s="198" t="str">
        <f t="shared" si="1450"/>
        <v/>
      </c>
      <c r="AJ4014" s="219" t="b">
        <f t="shared" si="1451"/>
        <v>0</v>
      </c>
      <c r="AK4014" s="198" t="str">
        <f t="shared" si="1452"/>
        <v/>
      </c>
      <c r="AL4014" s="219" t="b">
        <f t="shared" si="1453"/>
        <v>0</v>
      </c>
      <c r="AM4014" s="351">
        <f t="shared" si="1454"/>
        <v>0</v>
      </c>
      <c r="AN4014" s="164"/>
      <c r="AO4014" s="164"/>
      <c r="AP4014" s="164"/>
      <c r="AQ4014" s="402">
        <f t="shared" si="1455"/>
        <v>0</v>
      </c>
      <c r="AR4014" s="370" t="str">
        <f>IF(AQ4014=0,"",
IF(SUM($AQ$3585:AQ4014)=1,AS4014,
IF($AQ$5285&gt;SUM($AQ$3585:AQ4014),_xlfn.CONCAT(", ",AS4014),
IF($AQ$5285=SUM($AQ$3585:AQ4014),_xlfn.CONCAT(" y ",AS4014)))))</f>
        <v/>
      </c>
      <c r="AS4014" s="156" t="s">
        <v>6645</v>
      </c>
    </row>
    <row r="4015" spans="1:45" ht="15" customHeight="1">
      <c r="A4015" s="57"/>
      <c r="B4015" s="26"/>
      <c r="C4015" s="716" t="s">
        <v>6646</v>
      </c>
      <c r="D4015" s="716"/>
      <c r="E4015" s="941"/>
      <c r="F4015" s="942"/>
      <c r="G4015" s="942"/>
      <c r="H4015" s="943"/>
      <c r="I4015" s="940"/>
      <c r="J4015" s="940"/>
      <c r="K4015" s="940"/>
      <c r="L4015" s="940"/>
      <c r="M4015" s="940"/>
      <c r="N4015" s="940"/>
      <c r="O4015" s="940"/>
      <c r="P4015" s="940"/>
      <c r="Q4015" s="890"/>
      <c r="R4015" s="891"/>
      <c r="S4015" s="890"/>
      <c r="T4015" s="891"/>
      <c r="U4015" s="890"/>
      <c r="V4015" s="891"/>
      <c r="W4015" s="890"/>
      <c r="X4015" s="891"/>
      <c r="Y4015" s="890"/>
      <c r="Z4015" s="891"/>
      <c r="AA4015" s="890"/>
      <c r="AB4015" s="891"/>
      <c r="AC4015" s="890"/>
      <c r="AD4015" s="891"/>
      <c r="AE4015" s="164"/>
      <c r="AF4015" s="164"/>
      <c r="AG4015" s="199">
        <f t="shared" si="1448"/>
        <v>0</v>
      </c>
      <c r="AH4015" s="219" t="b">
        <f t="shared" si="1449"/>
        <v>0</v>
      </c>
      <c r="AI4015" s="198" t="str">
        <f t="shared" si="1450"/>
        <v/>
      </c>
      <c r="AJ4015" s="219" t="b">
        <f t="shared" si="1451"/>
        <v>0</v>
      </c>
      <c r="AK4015" s="198" t="str">
        <f t="shared" si="1452"/>
        <v/>
      </c>
      <c r="AL4015" s="219" t="b">
        <f t="shared" si="1453"/>
        <v>0</v>
      </c>
      <c r="AM4015" s="351">
        <f t="shared" si="1454"/>
        <v>0</v>
      </c>
      <c r="AN4015" s="164"/>
      <c r="AO4015" s="164"/>
      <c r="AP4015" s="164"/>
      <c r="AQ4015" s="402">
        <f t="shared" si="1455"/>
        <v>0</v>
      </c>
      <c r="AR4015" s="370" t="str">
        <f>IF(AQ4015=0,"",
IF(SUM($AQ$3585:AQ4015)=1,AS4015,
IF($AQ$5285&gt;SUM($AQ$3585:AQ4015),_xlfn.CONCAT(", ",AS4015),
IF($AQ$5285=SUM($AQ$3585:AQ4015),_xlfn.CONCAT(" y ",AS4015)))))</f>
        <v/>
      </c>
      <c r="AS4015" s="156" t="s">
        <v>6647</v>
      </c>
    </row>
    <row r="4016" spans="1:45" ht="15" customHeight="1">
      <c r="A4016" s="57"/>
      <c r="B4016" s="26"/>
      <c r="C4016" s="716" t="s">
        <v>6648</v>
      </c>
      <c r="D4016" s="716"/>
      <c r="E4016" s="941"/>
      <c r="F4016" s="942"/>
      <c r="G4016" s="942"/>
      <c r="H4016" s="943"/>
      <c r="I4016" s="940"/>
      <c r="J4016" s="940"/>
      <c r="K4016" s="940"/>
      <c r="L4016" s="940"/>
      <c r="M4016" s="940"/>
      <c r="N4016" s="940"/>
      <c r="O4016" s="940"/>
      <c r="P4016" s="940"/>
      <c r="Q4016" s="890"/>
      <c r="R4016" s="891"/>
      <c r="S4016" s="890"/>
      <c r="T4016" s="891"/>
      <c r="U4016" s="890"/>
      <c r="V4016" s="891"/>
      <c r="W4016" s="890"/>
      <c r="X4016" s="891"/>
      <c r="Y4016" s="890"/>
      <c r="Z4016" s="891"/>
      <c r="AA4016" s="890"/>
      <c r="AB4016" s="891"/>
      <c r="AC4016" s="890"/>
      <c r="AD4016" s="891"/>
      <c r="AE4016" s="164"/>
      <c r="AF4016" s="164"/>
      <c r="AG4016" s="199">
        <f t="shared" si="1448"/>
        <v>0</v>
      </c>
      <c r="AH4016" s="219" t="b">
        <f t="shared" si="1449"/>
        <v>0</v>
      </c>
      <c r="AI4016" s="198" t="str">
        <f t="shared" si="1450"/>
        <v/>
      </c>
      <c r="AJ4016" s="219" t="b">
        <f t="shared" si="1451"/>
        <v>0</v>
      </c>
      <c r="AK4016" s="198" t="str">
        <f t="shared" si="1452"/>
        <v/>
      </c>
      <c r="AL4016" s="219" t="b">
        <f t="shared" si="1453"/>
        <v>0</v>
      </c>
      <c r="AM4016" s="351">
        <f t="shared" si="1454"/>
        <v>0</v>
      </c>
      <c r="AN4016" s="164"/>
      <c r="AO4016" s="164"/>
      <c r="AP4016" s="164"/>
      <c r="AQ4016" s="402">
        <f t="shared" si="1455"/>
        <v>0</v>
      </c>
      <c r="AR4016" s="370" t="str">
        <f>IF(AQ4016=0,"",
IF(SUM($AQ$3585:AQ4016)=1,AS4016,
IF($AQ$5285&gt;SUM($AQ$3585:AQ4016),_xlfn.CONCAT(", ",AS4016),
IF($AQ$5285=SUM($AQ$3585:AQ4016),_xlfn.CONCAT(" y ",AS4016)))))</f>
        <v/>
      </c>
      <c r="AS4016" s="156" t="s">
        <v>6649</v>
      </c>
    </row>
    <row r="4017" spans="1:45" ht="15" customHeight="1">
      <c r="A4017" s="57"/>
      <c r="B4017" s="26"/>
      <c r="C4017" s="716" t="s">
        <v>6650</v>
      </c>
      <c r="D4017" s="716"/>
      <c r="E4017" s="941"/>
      <c r="F4017" s="942"/>
      <c r="G4017" s="942"/>
      <c r="H4017" s="943"/>
      <c r="I4017" s="940"/>
      <c r="J4017" s="940"/>
      <c r="K4017" s="940"/>
      <c r="L4017" s="940"/>
      <c r="M4017" s="940"/>
      <c r="N4017" s="940"/>
      <c r="O4017" s="940"/>
      <c r="P4017" s="940"/>
      <c r="Q4017" s="890"/>
      <c r="R4017" s="891"/>
      <c r="S4017" s="890"/>
      <c r="T4017" s="891"/>
      <c r="U4017" s="890"/>
      <c r="V4017" s="891"/>
      <c r="W4017" s="890"/>
      <c r="X4017" s="891"/>
      <c r="Y4017" s="890"/>
      <c r="Z4017" s="891"/>
      <c r="AA4017" s="890"/>
      <c r="AB4017" s="891"/>
      <c r="AC4017" s="890"/>
      <c r="AD4017" s="891"/>
      <c r="AE4017" s="164"/>
      <c r="AF4017" s="164"/>
      <c r="AG4017" s="199">
        <f t="shared" si="1448"/>
        <v>0</v>
      </c>
      <c r="AH4017" s="219" t="b">
        <f t="shared" si="1449"/>
        <v>0</v>
      </c>
      <c r="AI4017" s="198" t="str">
        <f t="shared" si="1450"/>
        <v/>
      </c>
      <c r="AJ4017" s="219" t="b">
        <f t="shared" si="1451"/>
        <v>0</v>
      </c>
      <c r="AK4017" s="198" t="str">
        <f t="shared" si="1452"/>
        <v/>
      </c>
      <c r="AL4017" s="219" t="b">
        <f t="shared" si="1453"/>
        <v>0</v>
      </c>
      <c r="AM4017" s="351">
        <f t="shared" si="1454"/>
        <v>0</v>
      </c>
      <c r="AN4017" s="164"/>
      <c r="AO4017" s="164"/>
      <c r="AP4017" s="164"/>
      <c r="AQ4017" s="402">
        <f t="shared" si="1455"/>
        <v>0</v>
      </c>
      <c r="AR4017" s="370" t="str">
        <f>IF(AQ4017=0,"",
IF(SUM($AQ$3585:AQ4017)=1,AS4017,
IF($AQ$5285&gt;SUM($AQ$3585:AQ4017),_xlfn.CONCAT(", ",AS4017),
IF($AQ$5285=SUM($AQ$3585:AQ4017),_xlfn.CONCAT(" y ",AS4017)))))</f>
        <v/>
      </c>
      <c r="AS4017" s="156" t="s">
        <v>6651</v>
      </c>
    </row>
    <row r="4018" spans="1:45" ht="15" customHeight="1">
      <c r="A4018" s="57"/>
      <c r="B4018" s="26"/>
      <c r="C4018" s="716" t="s">
        <v>6652</v>
      </c>
      <c r="D4018" s="716"/>
      <c r="E4018" s="941"/>
      <c r="F4018" s="942"/>
      <c r="G4018" s="942"/>
      <c r="H4018" s="943"/>
      <c r="I4018" s="940"/>
      <c r="J4018" s="940"/>
      <c r="K4018" s="940"/>
      <c r="L4018" s="940"/>
      <c r="M4018" s="940"/>
      <c r="N4018" s="940"/>
      <c r="O4018" s="940"/>
      <c r="P4018" s="940"/>
      <c r="Q4018" s="890"/>
      <c r="R4018" s="891"/>
      <c r="S4018" s="890"/>
      <c r="T4018" s="891"/>
      <c r="U4018" s="890"/>
      <c r="V4018" s="891"/>
      <c r="W4018" s="890"/>
      <c r="X4018" s="891"/>
      <c r="Y4018" s="890"/>
      <c r="Z4018" s="891"/>
      <c r="AA4018" s="890"/>
      <c r="AB4018" s="891"/>
      <c r="AC4018" s="890"/>
      <c r="AD4018" s="891"/>
      <c r="AE4018" s="164"/>
      <c r="AF4018" s="164"/>
      <c r="AG4018" s="199">
        <f t="shared" si="1448"/>
        <v>0</v>
      </c>
      <c r="AH4018" s="219" t="b">
        <f t="shared" si="1449"/>
        <v>0</v>
      </c>
      <c r="AI4018" s="198" t="str">
        <f t="shared" si="1450"/>
        <v/>
      </c>
      <c r="AJ4018" s="219" t="b">
        <f t="shared" si="1451"/>
        <v>0</v>
      </c>
      <c r="AK4018" s="198" t="str">
        <f t="shared" si="1452"/>
        <v/>
      </c>
      <c r="AL4018" s="219" t="b">
        <f t="shared" si="1453"/>
        <v>0</v>
      </c>
      <c r="AM4018" s="351">
        <f t="shared" si="1454"/>
        <v>0</v>
      </c>
      <c r="AN4018" s="164"/>
      <c r="AO4018" s="164"/>
      <c r="AP4018" s="164"/>
      <c r="AQ4018" s="402">
        <f t="shared" si="1455"/>
        <v>0</v>
      </c>
      <c r="AR4018" s="370" t="str">
        <f>IF(AQ4018=0,"",
IF(SUM($AQ$3585:AQ4018)=1,AS4018,
IF($AQ$5285&gt;SUM($AQ$3585:AQ4018),_xlfn.CONCAT(", ",AS4018),
IF($AQ$5285=SUM($AQ$3585:AQ4018),_xlfn.CONCAT(" y ",AS4018)))))</f>
        <v/>
      </c>
      <c r="AS4018" s="156" t="s">
        <v>6653</v>
      </c>
    </row>
    <row r="4019" spans="1:45" ht="15" customHeight="1">
      <c r="A4019" s="57"/>
      <c r="B4019" s="26"/>
      <c r="C4019" s="716" t="s">
        <v>6654</v>
      </c>
      <c r="D4019" s="716"/>
      <c r="E4019" s="941"/>
      <c r="F4019" s="942"/>
      <c r="G4019" s="942"/>
      <c r="H4019" s="943"/>
      <c r="I4019" s="940"/>
      <c r="J4019" s="940"/>
      <c r="K4019" s="940"/>
      <c r="L4019" s="940"/>
      <c r="M4019" s="940"/>
      <c r="N4019" s="940"/>
      <c r="O4019" s="940"/>
      <c r="P4019" s="940"/>
      <c r="Q4019" s="890"/>
      <c r="R4019" s="891"/>
      <c r="S4019" s="890"/>
      <c r="T4019" s="891"/>
      <c r="U4019" s="890"/>
      <c r="V4019" s="891"/>
      <c r="W4019" s="890"/>
      <c r="X4019" s="891"/>
      <c r="Y4019" s="890"/>
      <c r="Z4019" s="891"/>
      <c r="AA4019" s="890"/>
      <c r="AB4019" s="891"/>
      <c r="AC4019" s="890"/>
      <c r="AD4019" s="891"/>
      <c r="AE4019" s="164"/>
      <c r="AF4019" s="164"/>
      <c r="AG4019" s="199">
        <f t="shared" si="1448"/>
        <v>0</v>
      </c>
      <c r="AH4019" s="219" t="b">
        <f t="shared" si="1449"/>
        <v>0</v>
      </c>
      <c r="AI4019" s="198" t="str">
        <f t="shared" si="1450"/>
        <v/>
      </c>
      <c r="AJ4019" s="219" t="b">
        <f t="shared" si="1451"/>
        <v>0</v>
      </c>
      <c r="AK4019" s="198" t="str">
        <f t="shared" si="1452"/>
        <v/>
      </c>
      <c r="AL4019" s="219" t="b">
        <f t="shared" si="1453"/>
        <v>0</v>
      </c>
      <c r="AM4019" s="351">
        <f t="shared" si="1454"/>
        <v>0</v>
      </c>
      <c r="AN4019" s="164"/>
      <c r="AO4019" s="164"/>
      <c r="AP4019" s="164"/>
      <c r="AQ4019" s="402">
        <f t="shared" si="1455"/>
        <v>0</v>
      </c>
      <c r="AR4019" s="370" t="str">
        <f>IF(AQ4019=0,"",
IF(SUM($AQ$3585:AQ4019)=1,AS4019,
IF($AQ$5285&gt;SUM($AQ$3585:AQ4019),_xlfn.CONCAT(", ",AS4019),
IF($AQ$5285=SUM($AQ$3585:AQ4019),_xlfn.CONCAT(" y ",AS4019)))))</f>
        <v/>
      </c>
      <c r="AS4019" s="156" t="s">
        <v>6655</v>
      </c>
    </row>
    <row r="4020" spans="1:45" ht="15" customHeight="1">
      <c r="A4020" s="57"/>
      <c r="B4020" s="26"/>
      <c r="C4020" s="716" t="s">
        <v>6656</v>
      </c>
      <c r="D4020" s="716"/>
      <c r="E4020" s="941"/>
      <c r="F4020" s="942"/>
      <c r="G4020" s="942"/>
      <c r="H4020" s="943"/>
      <c r="I4020" s="940"/>
      <c r="J4020" s="940"/>
      <c r="K4020" s="940"/>
      <c r="L4020" s="940"/>
      <c r="M4020" s="940"/>
      <c r="N4020" s="940"/>
      <c r="O4020" s="940"/>
      <c r="P4020" s="940"/>
      <c r="Q4020" s="890"/>
      <c r="R4020" s="891"/>
      <c r="S4020" s="890"/>
      <c r="T4020" s="891"/>
      <c r="U4020" s="890"/>
      <c r="V4020" s="891"/>
      <c r="W4020" s="890"/>
      <c r="X4020" s="891"/>
      <c r="Y4020" s="890"/>
      <c r="Z4020" s="891"/>
      <c r="AA4020" s="890"/>
      <c r="AB4020" s="891"/>
      <c r="AC4020" s="890"/>
      <c r="AD4020" s="891"/>
      <c r="AE4020" s="164"/>
      <c r="AF4020" s="164"/>
      <c r="AG4020" s="199">
        <f t="shared" si="1448"/>
        <v>0</v>
      </c>
      <c r="AH4020" s="219" t="b">
        <f t="shared" si="1449"/>
        <v>0</v>
      </c>
      <c r="AI4020" s="198" t="str">
        <f t="shared" si="1450"/>
        <v/>
      </c>
      <c r="AJ4020" s="219" t="b">
        <f t="shared" si="1451"/>
        <v>0</v>
      </c>
      <c r="AK4020" s="198" t="str">
        <f t="shared" si="1452"/>
        <v/>
      </c>
      <c r="AL4020" s="219" t="b">
        <f t="shared" si="1453"/>
        <v>0</v>
      </c>
      <c r="AM4020" s="351">
        <f t="shared" si="1454"/>
        <v>0</v>
      </c>
      <c r="AN4020" s="164"/>
      <c r="AO4020" s="164"/>
      <c r="AP4020" s="164"/>
      <c r="AQ4020" s="402">
        <f t="shared" si="1455"/>
        <v>0</v>
      </c>
      <c r="AR4020" s="370" t="str">
        <f>IF(AQ4020=0,"",
IF(SUM($AQ$3585:AQ4020)=1,AS4020,
IF($AQ$5285&gt;SUM($AQ$3585:AQ4020),_xlfn.CONCAT(", ",AS4020),
IF($AQ$5285=SUM($AQ$3585:AQ4020),_xlfn.CONCAT(" y ",AS4020)))))</f>
        <v/>
      </c>
      <c r="AS4020" s="156" t="s">
        <v>6657</v>
      </c>
    </row>
    <row r="4021" spans="1:45" ht="15" customHeight="1">
      <c r="A4021" s="57"/>
      <c r="B4021" s="26"/>
      <c r="C4021" s="716" t="s">
        <v>6658</v>
      </c>
      <c r="D4021" s="716"/>
      <c r="E4021" s="941"/>
      <c r="F4021" s="942"/>
      <c r="G4021" s="942"/>
      <c r="H4021" s="943"/>
      <c r="I4021" s="940"/>
      <c r="J4021" s="940"/>
      <c r="K4021" s="940"/>
      <c r="L4021" s="940"/>
      <c r="M4021" s="940"/>
      <c r="N4021" s="940"/>
      <c r="O4021" s="940"/>
      <c r="P4021" s="940"/>
      <c r="Q4021" s="890"/>
      <c r="R4021" s="891"/>
      <c r="S4021" s="890"/>
      <c r="T4021" s="891"/>
      <c r="U4021" s="890"/>
      <c r="V4021" s="891"/>
      <c r="W4021" s="890"/>
      <c r="X4021" s="891"/>
      <c r="Y4021" s="890"/>
      <c r="Z4021" s="891"/>
      <c r="AA4021" s="890"/>
      <c r="AB4021" s="891"/>
      <c r="AC4021" s="890"/>
      <c r="AD4021" s="891"/>
      <c r="AE4021" s="164"/>
      <c r="AF4021" s="164"/>
      <c r="AG4021" s="199">
        <f t="shared" si="1448"/>
        <v>0</v>
      </c>
      <c r="AH4021" s="219" t="b">
        <f t="shared" si="1449"/>
        <v>0</v>
      </c>
      <c r="AI4021" s="198" t="str">
        <f t="shared" si="1450"/>
        <v/>
      </c>
      <c r="AJ4021" s="219" t="b">
        <f t="shared" si="1451"/>
        <v>0</v>
      </c>
      <c r="AK4021" s="198" t="str">
        <f t="shared" si="1452"/>
        <v/>
      </c>
      <c r="AL4021" s="219" t="b">
        <f t="shared" si="1453"/>
        <v>0</v>
      </c>
      <c r="AM4021" s="351">
        <f t="shared" si="1454"/>
        <v>0</v>
      </c>
      <c r="AN4021" s="164"/>
      <c r="AO4021" s="164"/>
      <c r="AP4021" s="164"/>
      <c r="AQ4021" s="402">
        <f t="shared" si="1455"/>
        <v>0</v>
      </c>
      <c r="AR4021" s="370" t="str">
        <f>IF(AQ4021=0,"",
IF(SUM($AQ$3585:AQ4021)=1,AS4021,
IF($AQ$5285&gt;SUM($AQ$3585:AQ4021),_xlfn.CONCAT(", ",AS4021),
IF($AQ$5285=SUM($AQ$3585:AQ4021),_xlfn.CONCAT(" y ",AS4021)))))</f>
        <v/>
      </c>
      <c r="AS4021" s="156" t="s">
        <v>6659</v>
      </c>
    </row>
    <row r="4022" spans="1:45" ht="15" customHeight="1">
      <c r="A4022" s="57"/>
      <c r="B4022" s="26"/>
      <c r="C4022" s="716" t="s">
        <v>6660</v>
      </c>
      <c r="D4022" s="716"/>
      <c r="E4022" s="941"/>
      <c r="F4022" s="942"/>
      <c r="G4022" s="942"/>
      <c r="H4022" s="943"/>
      <c r="I4022" s="940"/>
      <c r="J4022" s="940"/>
      <c r="K4022" s="940"/>
      <c r="L4022" s="940"/>
      <c r="M4022" s="940"/>
      <c r="N4022" s="940"/>
      <c r="O4022" s="940"/>
      <c r="P4022" s="940"/>
      <c r="Q4022" s="890"/>
      <c r="R4022" s="891"/>
      <c r="S4022" s="890"/>
      <c r="T4022" s="891"/>
      <c r="U4022" s="890"/>
      <c r="V4022" s="891"/>
      <c r="W4022" s="890"/>
      <c r="X4022" s="891"/>
      <c r="Y4022" s="890"/>
      <c r="Z4022" s="891"/>
      <c r="AA4022" s="890"/>
      <c r="AB4022" s="891"/>
      <c r="AC4022" s="890"/>
      <c r="AD4022" s="891"/>
      <c r="AE4022" s="164"/>
      <c r="AF4022" s="164"/>
      <c r="AG4022" s="199">
        <f t="shared" si="1448"/>
        <v>0</v>
      </c>
      <c r="AH4022" s="219" t="b">
        <f t="shared" si="1449"/>
        <v>0</v>
      </c>
      <c r="AI4022" s="198" t="str">
        <f t="shared" si="1450"/>
        <v/>
      </c>
      <c r="AJ4022" s="219" t="b">
        <f t="shared" si="1451"/>
        <v>0</v>
      </c>
      <c r="AK4022" s="198" t="str">
        <f t="shared" si="1452"/>
        <v/>
      </c>
      <c r="AL4022" s="219" t="b">
        <f t="shared" si="1453"/>
        <v>0</v>
      </c>
      <c r="AM4022" s="351">
        <f t="shared" si="1454"/>
        <v>0</v>
      </c>
      <c r="AN4022" s="164"/>
      <c r="AO4022" s="164"/>
      <c r="AP4022" s="164"/>
      <c r="AQ4022" s="402">
        <f t="shared" si="1455"/>
        <v>0</v>
      </c>
      <c r="AR4022" s="370" t="str">
        <f>IF(AQ4022=0,"",
IF(SUM($AQ$3585:AQ4022)=1,AS4022,
IF($AQ$5285&gt;SUM($AQ$3585:AQ4022),_xlfn.CONCAT(", ",AS4022),
IF($AQ$5285=SUM($AQ$3585:AQ4022),_xlfn.CONCAT(" y ",AS4022)))))</f>
        <v/>
      </c>
      <c r="AS4022" s="156" t="s">
        <v>6661</v>
      </c>
    </row>
    <row r="4023" spans="1:45" ht="15" customHeight="1">
      <c r="A4023" s="57"/>
      <c r="B4023" s="26"/>
      <c r="C4023" s="716" t="s">
        <v>6662</v>
      </c>
      <c r="D4023" s="716"/>
      <c r="E4023" s="941"/>
      <c r="F4023" s="942"/>
      <c r="G4023" s="942"/>
      <c r="H4023" s="943"/>
      <c r="I4023" s="940"/>
      <c r="J4023" s="940"/>
      <c r="K4023" s="940"/>
      <c r="L4023" s="940"/>
      <c r="M4023" s="940"/>
      <c r="N4023" s="940"/>
      <c r="O4023" s="940"/>
      <c r="P4023" s="940"/>
      <c r="Q4023" s="890"/>
      <c r="R4023" s="891"/>
      <c r="S4023" s="890"/>
      <c r="T4023" s="891"/>
      <c r="U4023" s="890"/>
      <c r="V4023" s="891"/>
      <c r="W4023" s="890"/>
      <c r="X4023" s="891"/>
      <c r="Y4023" s="890"/>
      <c r="Z4023" s="891"/>
      <c r="AA4023" s="890"/>
      <c r="AB4023" s="891"/>
      <c r="AC4023" s="890"/>
      <c r="AD4023" s="891"/>
      <c r="AE4023" s="164"/>
      <c r="AF4023" s="164"/>
      <c r="AG4023" s="199">
        <f t="shared" si="1448"/>
        <v>0</v>
      </c>
      <c r="AH4023" s="219" t="b">
        <f t="shared" si="1449"/>
        <v>0</v>
      </c>
      <c r="AI4023" s="198" t="str">
        <f t="shared" si="1450"/>
        <v/>
      </c>
      <c r="AJ4023" s="219" t="b">
        <f t="shared" si="1451"/>
        <v>0</v>
      </c>
      <c r="AK4023" s="198" t="str">
        <f t="shared" si="1452"/>
        <v/>
      </c>
      <c r="AL4023" s="219" t="b">
        <f t="shared" si="1453"/>
        <v>0</v>
      </c>
      <c r="AM4023" s="351">
        <f t="shared" si="1454"/>
        <v>0</v>
      </c>
      <c r="AN4023" s="164"/>
      <c r="AO4023" s="164"/>
      <c r="AP4023" s="164"/>
      <c r="AQ4023" s="402">
        <f t="shared" si="1455"/>
        <v>0</v>
      </c>
      <c r="AR4023" s="370" t="str">
        <f>IF(AQ4023=0,"",
IF(SUM($AQ$3585:AQ4023)=1,AS4023,
IF($AQ$5285&gt;SUM($AQ$3585:AQ4023),_xlfn.CONCAT(", ",AS4023),
IF($AQ$5285=SUM($AQ$3585:AQ4023),_xlfn.CONCAT(" y ",AS4023)))))</f>
        <v/>
      </c>
      <c r="AS4023" s="156" t="s">
        <v>6663</v>
      </c>
    </row>
    <row r="4024" spans="1:45" ht="15" customHeight="1">
      <c r="A4024" s="57"/>
      <c r="B4024" s="26"/>
      <c r="C4024" s="716" t="s">
        <v>6664</v>
      </c>
      <c r="D4024" s="716"/>
      <c r="E4024" s="941"/>
      <c r="F4024" s="942"/>
      <c r="G4024" s="942"/>
      <c r="H4024" s="943"/>
      <c r="I4024" s="940"/>
      <c r="J4024" s="940"/>
      <c r="K4024" s="940"/>
      <c r="L4024" s="940"/>
      <c r="M4024" s="940"/>
      <c r="N4024" s="940"/>
      <c r="O4024" s="940"/>
      <c r="P4024" s="940"/>
      <c r="Q4024" s="890"/>
      <c r="R4024" s="891"/>
      <c r="S4024" s="890"/>
      <c r="T4024" s="891"/>
      <c r="U4024" s="890"/>
      <c r="V4024" s="891"/>
      <c r="W4024" s="890"/>
      <c r="X4024" s="891"/>
      <c r="Y4024" s="890"/>
      <c r="Z4024" s="891"/>
      <c r="AA4024" s="890"/>
      <c r="AB4024" s="891"/>
      <c r="AC4024" s="890"/>
      <c r="AD4024" s="891"/>
      <c r="AE4024" s="164"/>
      <c r="AF4024" s="164"/>
      <c r="AG4024" s="199">
        <f t="shared" si="1448"/>
        <v>0</v>
      </c>
      <c r="AH4024" s="219" t="b">
        <f t="shared" si="1449"/>
        <v>0</v>
      </c>
      <c r="AI4024" s="198" t="str">
        <f t="shared" si="1450"/>
        <v/>
      </c>
      <c r="AJ4024" s="219" t="b">
        <f t="shared" si="1451"/>
        <v>0</v>
      </c>
      <c r="AK4024" s="198" t="str">
        <f t="shared" si="1452"/>
        <v/>
      </c>
      <c r="AL4024" s="219" t="b">
        <f t="shared" si="1453"/>
        <v>0</v>
      </c>
      <c r="AM4024" s="351">
        <f t="shared" si="1454"/>
        <v>0</v>
      </c>
      <c r="AN4024" s="164"/>
      <c r="AO4024" s="164"/>
      <c r="AP4024" s="164"/>
      <c r="AQ4024" s="402">
        <f t="shared" si="1455"/>
        <v>0</v>
      </c>
      <c r="AR4024" s="370" t="str">
        <f>IF(AQ4024=0,"",
IF(SUM($AQ$3585:AQ4024)=1,AS4024,
IF($AQ$5285&gt;SUM($AQ$3585:AQ4024),_xlfn.CONCAT(", ",AS4024),
IF($AQ$5285=SUM($AQ$3585:AQ4024),_xlfn.CONCAT(" y ",AS4024)))))</f>
        <v/>
      </c>
      <c r="AS4024" s="156" t="s">
        <v>6665</v>
      </c>
    </row>
    <row r="4025" spans="1:45" ht="15" customHeight="1">
      <c r="A4025" s="57"/>
      <c r="B4025" s="26"/>
      <c r="C4025" s="716" t="s">
        <v>6666</v>
      </c>
      <c r="D4025" s="716"/>
      <c r="E4025" s="941"/>
      <c r="F4025" s="942"/>
      <c r="G4025" s="942"/>
      <c r="H4025" s="943"/>
      <c r="I4025" s="940"/>
      <c r="J4025" s="940"/>
      <c r="K4025" s="940"/>
      <c r="L4025" s="940"/>
      <c r="M4025" s="940"/>
      <c r="N4025" s="940"/>
      <c r="O4025" s="940"/>
      <c r="P4025" s="940"/>
      <c r="Q4025" s="890"/>
      <c r="R4025" s="891"/>
      <c r="S4025" s="890"/>
      <c r="T4025" s="891"/>
      <c r="U4025" s="890"/>
      <c r="V4025" s="891"/>
      <c r="W4025" s="890"/>
      <c r="X4025" s="891"/>
      <c r="Y4025" s="890"/>
      <c r="Z4025" s="891"/>
      <c r="AA4025" s="890"/>
      <c r="AB4025" s="891"/>
      <c r="AC4025" s="890"/>
      <c r="AD4025" s="891"/>
      <c r="AE4025" s="164"/>
      <c r="AF4025" s="164"/>
      <c r="AG4025" s="199">
        <f t="shared" si="1448"/>
        <v>0</v>
      </c>
      <c r="AH4025" s="219" t="b">
        <f t="shared" si="1449"/>
        <v>0</v>
      </c>
      <c r="AI4025" s="198" t="str">
        <f t="shared" si="1450"/>
        <v/>
      </c>
      <c r="AJ4025" s="219" t="b">
        <f t="shared" si="1451"/>
        <v>0</v>
      </c>
      <c r="AK4025" s="198" t="str">
        <f t="shared" si="1452"/>
        <v/>
      </c>
      <c r="AL4025" s="219" t="b">
        <f t="shared" si="1453"/>
        <v>0</v>
      </c>
      <c r="AM4025" s="351">
        <f t="shared" si="1454"/>
        <v>0</v>
      </c>
      <c r="AN4025" s="164"/>
      <c r="AO4025" s="164"/>
      <c r="AP4025" s="164"/>
      <c r="AQ4025" s="402">
        <f t="shared" si="1455"/>
        <v>0</v>
      </c>
      <c r="AR4025" s="370" t="str">
        <f>IF(AQ4025=0,"",
IF(SUM($AQ$3585:AQ4025)=1,AS4025,
IF($AQ$5285&gt;SUM($AQ$3585:AQ4025),_xlfn.CONCAT(", ",AS4025),
IF($AQ$5285=SUM($AQ$3585:AQ4025),_xlfn.CONCAT(" y ",AS4025)))))</f>
        <v/>
      </c>
      <c r="AS4025" s="156" t="s">
        <v>6667</v>
      </c>
    </row>
    <row r="4026" spans="1:45" ht="15" customHeight="1">
      <c r="A4026" s="57"/>
      <c r="B4026" s="26"/>
      <c r="C4026" s="716" t="s">
        <v>6668</v>
      </c>
      <c r="D4026" s="716"/>
      <c r="E4026" s="941"/>
      <c r="F4026" s="942"/>
      <c r="G4026" s="942"/>
      <c r="H4026" s="943"/>
      <c r="I4026" s="940"/>
      <c r="J4026" s="940"/>
      <c r="K4026" s="940"/>
      <c r="L4026" s="940"/>
      <c r="M4026" s="940"/>
      <c r="N4026" s="940"/>
      <c r="O4026" s="940"/>
      <c r="P4026" s="940"/>
      <c r="Q4026" s="890"/>
      <c r="R4026" s="891"/>
      <c r="S4026" s="890"/>
      <c r="T4026" s="891"/>
      <c r="U4026" s="890"/>
      <c r="V4026" s="891"/>
      <c r="W4026" s="890"/>
      <c r="X4026" s="891"/>
      <c r="Y4026" s="890"/>
      <c r="Z4026" s="891"/>
      <c r="AA4026" s="890"/>
      <c r="AB4026" s="891"/>
      <c r="AC4026" s="890"/>
      <c r="AD4026" s="891"/>
      <c r="AE4026" s="164"/>
      <c r="AF4026" s="164"/>
      <c r="AG4026" s="199">
        <f t="shared" si="1448"/>
        <v>0</v>
      </c>
      <c r="AH4026" s="219" t="b">
        <f t="shared" si="1449"/>
        <v>0</v>
      </c>
      <c r="AI4026" s="198" t="str">
        <f t="shared" si="1450"/>
        <v/>
      </c>
      <c r="AJ4026" s="219" t="b">
        <f t="shared" si="1451"/>
        <v>0</v>
      </c>
      <c r="AK4026" s="198" t="str">
        <f t="shared" si="1452"/>
        <v/>
      </c>
      <c r="AL4026" s="219" t="b">
        <f t="shared" si="1453"/>
        <v>0</v>
      </c>
      <c r="AM4026" s="351">
        <f t="shared" si="1454"/>
        <v>0</v>
      </c>
      <c r="AN4026" s="164"/>
      <c r="AO4026" s="164"/>
      <c r="AP4026" s="164"/>
      <c r="AQ4026" s="402">
        <f t="shared" si="1455"/>
        <v>0</v>
      </c>
      <c r="AR4026" s="370" t="str">
        <f>IF(AQ4026=0,"",
IF(SUM($AQ$3585:AQ4026)=1,AS4026,
IF($AQ$5285&gt;SUM($AQ$3585:AQ4026),_xlfn.CONCAT(", ",AS4026),
IF($AQ$5285=SUM($AQ$3585:AQ4026),_xlfn.CONCAT(" y ",AS4026)))))</f>
        <v/>
      </c>
      <c r="AS4026" s="156" t="s">
        <v>6669</v>
      </c>
    </row>
    <row r="4027" spans="1:45" ht="15" customHeight="1">
      <c r="A4027" s="57"/>
      <c r="B4027" s="26"/>
      <c r="C4027" s="716" t="s">
        <v>6670</v>
      </c>
      <c r="D4027" s="716"/>
      <c r="E4027" s="941"/>
      <c r="F4027" s="942"/>
      <c r="G4027" s="942"/>
      <c r="H4027" s="943"/>
      <c r="I4027" s="940"/>
      <c r="J4027" s="940"/>
      <c r="K4027" s="940"/>
      <c r="L4027" s="940"/>
      <c r="M4027" s="940"/>
      <c r="N4027" s="940"/>
      <c r="O4027" s="940"/>
      <c r="P4027" s="940"/>
      <c r="Q4027" s="890"/>
      <c r="R4027" s="891"/>
      <c r="S4027" s="890"/>
      <c r="T4027" s="891"/>
      <c r="U4027" s="890"/>
      <c r="V4027" s="891"/>
      <c r="W4027" s="890"/>
      <c r="X4027" s="891"/>
      <c r="Y4027" s="890"/>
      <c r="Z4027" s="891"/>
      <c r="AA4027" s="890"/>
      <c r="AB4027" s="891"/>
      <c r="AC4027" s="890"/>
      <c r="AD4027" s="891"/>
      <c r="AE4027" s="164"/>
      <c r="AF4027" s="164"/>
      <c r="AG4027" s="199">
        <f t="shared" si="1448"/>
        <v>0</v>
      </c>
      <c r="AH4027" s="219" t="b">
        <f t="shared" si="1449"/>
        <v>0</v>
      </c>
      <c r="AI4027" s="198" t="str">
        <f t="shared" si="1450"/>
        <v/>
      </c>
      <c r="AJ4027" s="219" t="b">
        <f t="shared" si="1451"/>
        <v>0</v>
      </c>
      <c r="AK4027" s="198" t="str">
        <f t="shared" si="1452"/>
        <v/>
      </c>
      <c r="AL4027" s="219" t="b">
        <f t="shared" si="1453"/>
        <v>0</v>
      </c>
      <c r="AM4027" s="351">
        <f t="shared" si="1454"/>
        <v>0</v>
      </c>
      <c r="AN4027" s="164"/>
      <c r="AO4027" s="164"/>
      <c r="AP4027" s="164"/>
      <c r="AQ4027" s="402">
        <f t="shared" si="1455"/>
        <v>0</v>
      </c>
      <c r="AR4027" s="370" t="str">
        <f>IF(AQ4027=0,"",
IF(SUM($AQ$3585:AQ4027)=1,AS4027,
IF($AQ$5285&gt;SUM($AQ$3585:AQ4027),_xlfn.CONCAT(", ",AS4027),
IF($AQ$5285=SUM($AQ$3585:AQ4027),_xlfn.CONCAT(" y ",AS4027)))))</f>
        <v/>
      </c>
      <c r="AS4027" s="156" t="s">
        <v>6671</v>
      </c>
    </row>
    <row r="4028" spans="1:45" ht="15" customHeight="1">
      <c r="A4028" s="57"/>
      <c r="B4028" s="26"/>
      <c r="C4028" s="716" t="s">
        <v>6672</v>
      </c>
      <c r="D4028" s="716"/>
      <c r="E4028" s="941"/>
      <c r="F4028" s="942"/>
      <c r="G4028" s="942"/>
      <c r="H4028" s="943"/>
      <c r="I4028" s="940"/>
      <c r="J4028" s="940"/>
      <c r="K4028" s="940"/>
      <c r="L4028" s="940"/>
      <c r="M4028" s="940"/>
      <c r="N4028" s="940"/>
      <c r="O4028" s="940"/>
      <c r="P4028" s="940"/>
      <c r="Q4028" s="890"/>
      <c r="R4028" s="891"/>
      <c r="S4028" s="890"/>
      <c r="T4028" s="891"/>
      <c r="U4028" s="890"/>
      <c r="V4028" s="891"/>
      <c r="W4028" s="890"/>
      <c r="X4028" s="891"/>
      <c r="Y4028" s="890"/>
      <c r="Z4028" s="891"/>
      <c r="AA4028" s="890"/>
      <c r="AB4028" s="891"/>
      <c r="AC4028" s="890"/>
      <c r="AD4028" s="891"/>
      <c r="AE4028" s="164"/>
      <c r="AF4028" s="164"/>
      <c r="AG4028" s="199">
        <f t="shared" si="1448"/>
        <v>0</v>
      </c>
      <c r="AH4028" s="219" t="b">
        <f t="shared" si="1449"/>
        <v>0</v>
      </c>
      <c r="AI4028" s="198" t="str">
        <f t="shared" si="1450"/>
        <v/>
      </c>
      <c r="AJ4028" s="219" t="b">
        <f t="shared" si="1451"/>
        <v>0</v>
      </c>
      <c r="AK4028" s="198" t="str">
        <f t="shared" si="1452"/>
        <v/>
      </c>
      <c r="AL4028" s="219" t="b">
        <f t="shared" si="1453"/>
        <v>0</v>
      </c>
      <c r="AM4028" s="351">
        <f t="shared" si="1454"/>
        <v>0</v>
      </c>
      <c r="AN4028" s="164"/>
      <c r="AO4028" s="164"/>
      <c r="AP4028" s="164"/>
      <c r="AQ4028" s="402">
        <f t="shared" si="1455"/>
        <v>0</v>
      </c>
      <c r="AR4028" s="370" t="str">
        <f>IF(AQ4028=0,"",
IF(SUM($AQ$3585:AQ4028)=1,AS4028,
IF($AQ$5285&gt;SUM($AQ$3585:AQ4028),_xlfn.CONCAT(", ",AS4028),
IF($AQ$5285=SUM($AQ$3585:AQ4028),_xlfn.CONCAT(" y ",AS4028)))))</f>
        <v/>
      </c>
      <c r="AS4028" s="156" t="s">
        <v>6673</v>
      </c>
    </row>
    <row r="4029" spans="1:45" ht="15" customHeight="1">
      <c r="A4029" s="57"/>
      <c r="B4029" s="26"/>
      <c r="C4029" s="716" t="s">
        <v>6674</v>
      </c>
      <c r="D4029" s="716"/>
      <c r="E4029" s="941"/>
      <c r="F4029" s="942"/>
      <c r="G4029" s="942"/>
      <c r="H4029" s="943"/>
      <c r="I4029" s="940"/>
      <c r="J4029" s="940"/>
      <c r="K4029" s="940"/>
      <c r="L4029" s="940"/>
      <c r="M4029" s="940"/>
      <c r="N4029" s="940"/>
      <c r="O4029" s="940"/>
      <c r="P4029" s="940"/>
      <c r="Q4029" s="890"/>
      <c r="R4029" s="891"/>
      <c r="S4029" s="890"/>
      <c r="T4029" s="891"/>
      <c r="U4029" s="890"/>
      <c r="V4029" s="891"/>
      <c r="W4029" s="890"/>
      <c r="X4029" s="891"/>
      <c r="Y4029" s="890"/>
      <c r="Z4029" s="891"/>
      <c r="AA4029" s="890"/>
      <c r="AB4029" s="891"/>
      <c r="AC4029" s="890"/>
      <c r="AD4029" s="891"/>
      <c r="AE4029" s="164"/>
      <c r="AF4029" s="164"/>
      <c r="AG4029" s="199">
        <f t="shared" si="1448"/>
        <v>0</v>
      </c>
      <c r="AH4029" s="219" t="b">
        <f t="shared" si="1449"/>
        <v>0</v>
      </c>
      <c r="AI4029" s="198" t="str">
        <f t="shared" si="1450"/>
        <v/>
      </c>
      <c r="AJ4029" s="219" t="b">
        <f t="shared" si="1451"/>
        <v>0</v>
      </c>
      <c r="AK4029" s="198" t="str">
        <f t="shared" si="1452"/>
        <v/>
      </c>
      <c r="AL4029" s="219" t="b">
        <f t="shared" si="1453"/>
        <v>0</v>
      </c>
      <c r="AM4029" s="351">
        <f t="shared" si="1454"/>
        <v>0</v>
      </c>
      <c r="AN4029" s="164"/>
      <c r="AO4029" s="164"/>
      <c r="AP4029" s="164"/>
      <c r="AQ4029" s="402">
        <f t="shared" si="1455"/>
        <v>0</v>
      </c>
      <c r="AR4029" s="370" t="str">
        <f>IF(AQ4029=0,"",
IF(SUM($AQ$3585:AQ4029)=1,AS4029,
IF($AQ$5285&gt;SUM($AQ$3585:AQ4029),_xlfn.CONCAT(", ",AS4029),
IF($AQ$5285=SUM($AQ$3585:AQ4029),_xlfn.CONCAT(" y ",AS4029)))))</f>
        <v/>
      </c>
      <c r="AS4029" s="156" t="s">
        <v>6675</v>
      </c>
    </row>
    <row r="4030" spans="1:45" ht="15" customHeight="1">
      <c r="A4030" s="57"/>
      <c r="B4030" s="26"/>
      <c r="C4030" s="716" t="s">
        <v>6676</v>
      </c>
      <c r="D4030" s="716"/>
      <c r="E4030" s="941"/>
      <c r="F4030" s="942"/>
      <c r="G4030" s="942"/>
      <c r="H4030" s="943"/>
      <c r="I4030" s="940"/>
      <c r="J4030" s="940"/>
      <c r="K4030" s="940"/>
      <c r="L4030" s="940"/>
      <c r="M4030" s="940"/>
      <c r="N4030" s="940"/>
      <c r="O4030" s="940"/>
      <c r="P4030" s="940"/>
      <c r="Q4030" s="890"/>
      <c r="R4030" s="891"/>
      <c r="S4030" s="890"/>
      <c r="T4030" s="891"/>
      <c r="U4030" s="890"/>
      <c r="V4030" s="891"/>
      <c r="W4030" s="890"/>
      <c r="X4030" s="891"/>
      <c r="Y4030" s="890"/>
      <c r="Z4030" s="891"/>
      <c r="AA4030" s="890"/>
      <c r="AB4030" s="891"/>
      <c r="AC4030" s="890"/>
      <c r="AD4030" s="891"/>
      <c r="AE4030" s="164"/>
      <c r="AF4030" s="164"/>
      <c r="AG4030" s="199">
        <f t="shared" si="1448"/>
        <v>0</v>
      </c>
      <c r="AH4030" s="219" t="b">
        <f t="shared" si="1449"/>
        <v>0</v>
      </c>
      <c r="AI4030" s="198" t="str">
        <f t="shared" si="1450"/>
        <v/>
      </c>
      <c r="AJ4030" s="219" t="b">
        <f t="shared" si="1451"/>
        <v>0</v>
      </c>
      <c r="AK4030" s="198" t="str">
        <f t="shared" si="1452"/>
        <v/>
      </c>
      <c r="AL4030" s="219" t="b">
        <f t="shared" si="1453"/>
        <v>0</v>
      </c>
      <c r="AM4030" s="351">
        <f t="shared" si="1454"/>
        <v>0</v>
      </c>
      <c r="AN4030" s="164"/>
      <c r="AO4030" s="164"/>
      <c r="AP4030" s="164"/>
      <c r="AQ4030" s="402">
        <f t="shared" si="1455"/>
        <v>0</v>
      </c>
      <c r="AR4030" s="370" t="str">
        <f>IF(AQ4030=0,"",
IF(SUM($AQ$3585:AQ4030)=1,AS4030,
IF($AQ$5285&gt;SUM($AQ$3585:AQ4030),_xlfn.CONCAT(", ",AS4030),
IF($AQ$5285=SUM($AQ$3585:AQ4030),_xlfn.CONCAT(" y ",AS4030)))))</f>
        <v/>
      </c>
      <c r="AS4030" s="156" t="s">
        <v>6677</v>
      </c>
    </row>
    <row r="4031" spans="1:45" ht="15" customHeight="1">
      <c r="A4031" s="57"/>
      <c r="B4031" s="26"/>
      <c r="C4031" s="716" t="s">
        <v>6678</v>
      </c>
      <c r="D4031" s="716"/>
      <c r="E4031" s="941"/>
      <c r="F4031" s="942"/>
      <c r="G4031" s="942"/>
      <c r="H4031" s="943"/>
      <c r="I4031" s="940"/>
      <c r="J4031" s="940"/>
      <c r="K4031" s="940"/>
      <c r="L4031" s="940"/>
      <c r="M4031" s="940"/>
      <c r="N4031" s="940"/>
      <c r="O4031" s="940"/>
      <c r="P4031" s="940"/>
      <c r="Q4031" s="890"/>
      <c r="R4031" s="891"/>
      <c r="S4031" s="890"/>
      <c r="T4031" s="891"/>
      <c r="U4031" s="890"/>
      <c r="V4031" s="891"/>
      <c r="W4031" s="890"/>
      <c r="X4031" s="891"/>
      <c r="Y4031" s="890"/>
      <c r="Z4031" s="891"/>
      <c r="AA4031" s="890"/>
      <c r="AB4031" s="891"/>
      <c r="AC4031" s="890"/>
      <c r="AD4031" s="891"/>
      <c r="AE4031" s="164"/>
      <c r="AF4031" s="164"/>
      <c r="AG4031" s="199">
        <f t="shared" si="1448"/>
        <v>0</v>
      </c>
      <c r="AH4031" s="219" t="b">
        <f t="shared" si="1449"/>
        <v>0</v>
      </c>
      <c r="AI4031" s="198" t="str">
        <f t="shared" si="1450"/>
        <v/>
      </c>
      <c r="AJ4031" s="219" t="b">
        <f t="shared" si="1451"/>
        <v>0</v>
      </c>
      <c r="AK4031" s="198" t="str">
        <f t="shared" si="1452"/>
        <v/>
      </c>
      <c r="AL4031" s="219" t="b">
        <f t="shared" si="1453"/>
        <v>0</v>
      </c>
      <c r="AM4031" s="351">
        <f t="shared" si="1454"/>
        <v>0</v>
      </c>
      <c r="AN4031" s="164"/>
      <c r="AO4031" s="164"/>
      <c r="AP4031" s="164"/>
      <c r="AQ4031" s="402">
        <f t="shared" si="1455"/>
        <v>0</v>
      </c>
      <c r="AR4031" s="370" t="str">
        <f>IF(AQ4031=0,"",
IF(SUM($AQ$3585:AQ4031)=1,AS4031,
IF($AQ$5285&gt;SUM($AQ$3585:AQ4031),_xlfn.CONCAT(", ",AS4031),
IF($AQ$5285=SUM($AQ$3585:AQ4031),_xlfn.CONCAT(" y ",AS4031)))))</f>
        <v/>
      </c>
      <c r="AS4031" s="156" t="s">
        <v>6679</v>
      </c>
    </row>
    <row r="4032" spans="1:45" ht="15" customHeight="1">
      <c r="A4032" s="57"/>
      <c r="B4032" s="26"/>
      <c r="C4032" s="716" t="s">
        <v>6680</v>
      </c>
      <c r="D4032" s="716"/>
      <c r="E4032" s="941"/>
      <c r="F4032" s="942"/>
      <c r="G4032" s="942"/>
      <c r="H4032" s="943"/>
      <c r="I4032" s="940"/>
      <c r="J4032" s="940"/>
      <c r="K4032" s="940"/>
      <c r="L4032" s="940"/>
      <c r="M4032" s="940"/>
      <c r="N4032" s="940"/>
      <c r="O4032" s="940"/>
      <c r="P4032" s="940"/>
      <c r="Q4032" s="890"/>
      <c r="R4032" s="891"/>
      <c r="S4032" s="890"/>
      <c r="T4032" s="891"/>
      <c r="U4032" s="890"/>
      <c r="V4032" s="891"/>
      <c r="W4032" s="890"/>
      <c r="X4032" s="891"/>
      <c r="Y4032" s="890"/>
      <c r="Z4032" s="891"/>
      <c r="AA4032" s="890"/>
      <c r="AB4032" s="891"/>
      <c r="AC4032" s="890"/>
      <c r="AD4032" s="891"/>
      <c r="AE4032" s="164"/>
      <c r="AF4032" s="164"/>
      <c r="AG4032" s="199">
        <f t="shared" si="1448"/>
        <v>0</v>
      </c>
      <c r="AH4032" s="219" t="b">
        <f t="shared" si="1449"/>
        <v>0</v>
      </c>
      <c r="AI4032" s="198" t="str">
        <f t="shared" si="1450"/>
        <v/>
      </c>
      <c r="AJ4032" s="219" t="b">
        <f t="shared" si="1451"/>
        <v>0</v>
      </c>
      <c r="AK4032" s="198" t="str">
        <f t="shared" si="1452"/>
        <v/>
      </c>
      <c r="AL4032" s="219" t="b">
        <f t="shared" si="1453"/>
        <v>0</v>
      </c>
      <c r="AM4032" s="351">
        <f t="shared" si="1454"/>
        <v>0</v>
      </c>
      <c r="AN4032" s="164"/>
      <c r="AO4032" s="164"/>
      <c r="AP4032" s="164"/>
      <c r="AQ4032" s="402">
        <f t="shared" si="1455"/>
        <v>0</v>
      </c>
      <c r="AR4032" s="370" t="str">
        <f>IF(AQ4032=0,"",
IF(SUM($AQ$3585:AQ4032)=1,AS4032,
IF($AQ$5285&gt;SUM($AQ$3585:AQ4032),_xlfn.CONCAT(", ",AS4032),
IF($AQ$5285=SUM($AQ$3585:AQ4032),_xlfn.CONCAT(" y ",AS4032)))))</f>
        <v/>
      </c>
      <c r="AS4032" s="156" t="s">
        <v>6681</v>
      </c>
    </row>
    <row r="4033" spans="1:45" ht="15" customHeight="1">
      <c r="A4033" s="57"/>
      <c r="B4033" s="26"/>
      <c r="C4033" s="716" t="s">
        <v>6682</v>
      </c>
      <c r="D4033" s="716"/>
      <c r="E4033" s="941"/>
      <c r="F4033" s="942"/>
      <c r="G4033" s="942"/>
      <c r="H4033" s="943"/>
      <c r="I4033" s="940"/>
      <c r="J4033" s="940"/>
      <c r="K4033" s="940"/>
      <c r="L4033" s="940"/>
      <c r="M4033" s="940"/>
      <c r="N4033" s="940"/>
      <c r="O4033" s="940"/>
      <c r="P4033" s="940"/>
      <c r="Q4033" s="890"/>
      <c r="R4033" s="891"/>
      <c r="S4033" s="890"/>
      <c r="T4033" s="891"/>
      <c r="U4033" s="890"/>
      <c r="V4033" s="891"/>
      <c r="W4033" s="890"/>
      <c r="X4033" s="891"/>
      <c r="Y4033" s="890"/>
      <c r="Z4033" s="891"/>
      <c r="AA4033" s="890"/>
      <c r="AB4033" s="891"/>
      <c r="AC4033" s="890"/>
      <c r="AD4033" s="891"/>
      <c r="AE4033" s="164"/>
      <c r="AF4033" s="164"/>
      <c r="AG4033" s="199">
        <f t="shared" si="1448"/>
        <v>0</v>
      </c>
      <c r="AH4033" s="219" t="b">
        <f t="shared" si="1449"/>
        <v>0</v>
      </c>
      <c r="AI4033" s="198" t="str">
        <f t="shared" si="1450"/>
        <v/>
      </c>
      <c r="AJ4033" s="219" t="b">
        <f t="shared" si="1451"/>
        <v>0</v>
      </c>
      <c r="AK4033" s="198" t="str">
        <f t="shared" si="1452"/>
        <v/>
      </c>
      <c r="AL4033" s="219" t="b">
        <f t="shared" si="1453"/>
        <v>0</v>
      </c>
      <c r="AM4033" s="351">
        <f t="shared" si="1454"/>
        <v>0</v>
      </c>
      <c r="AN4033" s="164"/>
      <c r="AO4033" s="164"/>
      <c r="AP4033" s="164"/>
      <c r="AQ4033" s="402">
        <f t="shared" si="1455"/>
        <v>0</v>
      </c>
      <c r="AR4033" s="370" t="str">
        <f>IF(AQ4033=0,"",
IF(SUM($AQ$3585:AQ4033)=1,AS4033,
IF($AQ$5285&gt;SUM($AQ$3585:AQ4033),_xlfn.CONCAT(", ",AS4033),
IF($AQ$5285=SUM($AQ$3585:AQ4033),_xlfn.CONCAT(" y ",AS4033)))))</f>
        <v/>
      </c>
      <c r="AS4033" s="156" t="s">
        <v>6683</v>
      </c>
    </row>
    <row r="4034" spans="1:45" ht="15" customHeight="1">
      <c r="A4034" s="57"/>
      <c r="B4034" s="26"/>
      <c r="C4034" s="716" t="s">
        <v>6684</v>
      </c>
      <c r="D4034" s="716"/>
      <c r="E4034" s="941"/>
      <c r="F4034" s="942"/>
      <c r="G4034" s="942"/>
      <c r="H4034" s="943"/>
      <c r="I4034" s="940"/>
      <c r="J4034" s="940"/>
      <c r="K4034" s="940"/>
      <c r="L4034" s="940"/>
      <c r="M4034" s="940"/>
      <c r="N4034" s="940"/>
      <c r="O4034" s="940"/>
      <c r="P4034" s="940"/>
      <c r="Q4034" s="890"/>
      <c r="R4034" s="891"/>
      <c r="S4034" s="890"/>
      <c r="T4034" s="891"/>
      <c r="U4034" s="890"/>
      <c r="V4034" s="891"/>
      <c r="W4034" s="890"/>
      <c r="X4034" s="891"/>
      <c r="Y4034" s="890"/>
      <c r="Z4034" s="891"/>
      <c r="AA4034" s="890"/>
      <c r="AB4034" s="891"/>
      <c r="AC4034" s="890"/>
      <c r="AD4034" s="891"/>
      <c r="AE4034" s="164"/>
      <c r="AF4034" s="164"/>
      <c r="AG4034" s="199">
        <f t="shared" ref="AG4034:AG4097" si="1456">IF(AND(OR($I$3563="X",$T$3563="X"),COUNTA(E4034:AD4034)=0),0,IF(AND(COUNTBLANK(E4034)=1,COUNTA(I4034:AD4034)=0),0,IF(AND($C$3563="X",COUNTBLANK(E4034)=0,COUNTA(I4034:P4034)=2,COUNTA(Q4034:AB4034)&gt;0,AC4034=""),0,IF(AND($C$3563="X",COUNTBLANK(E4034)=0,COUNTA(I4034:P4034)=2,COUNTA(Q4034:AB4034)=0,AC4034="X"),0,1))))</f>
        <v>0</v>
      </c>
      <c r="AH4034" s="219" t="b">
        <f t="shared" ref="AH4034:AH4097" si="1457">NOT(EXACT($E4034,UPPER($E4034)))</f>
        <v>0</v>
      </c>
      <c r="AI4034" s="198" t="str">
        <f t="shared" ref="AI4034:AI4097" si="1458">SUBSTITUTE( SUBSTITUTE( SUBSTITUTE( SUBSTITUTE( SUBSTITUTE( SUBSTITUTE( SUBSTITUTE( SUBSTITUTE( SUBSTITUTE( SUBSTITUTE($E4034, "á", "a"), "é", "e"), "í", "i"), "ó", "o"), "ú", "u"), "Á", "A"), "É", "E"), "Í", "I"), "Ó", "O"), "Ú", "U")</f>
        <v/>
      </c>
      <c r="AJ4034" s="219" t="b">
        <f t="shared" ref="AJ4034:AJ4097" si="1459">NOT(EXACT($E4034,AI4034))</f>
        <v>0</v>
      </c>
      <c r="AK4034" s="198" t="str">
        <f t="shared" ref="AK4034:AK4097" si="1460">SUBSTITUTE((SUBSTITUTE(SUBSTITUTE(SUBSTITUTE($E4034,".",""),",",""),"(","")),")","")</f>
        <v/>
      </c>
      <c r="AL4034" s="219" t="b">
        <f t="shared" ref="AL4034:AL4097" si="1461">NOT(EXACT($E4034,AK4034))</f>
        <v>0</v>
      </c>
      <c r="AM4034" s="351">
        <f t="shared" ref="AM4034:AM4097" si="1462">IF(AND($AC4034="X",COUNTA(Q4034:AB4034)&gt;0),1,0)</f>
        <v>0</v>
      </c>
      <c r="AN4034" s="164"/>
      <c r="AO4034" s="164"/>
      <c r="AP4034" s="164"/>
      <c r="AQ4034" s="402">
        <f t="shared" ref="AQ4034:AQ4097" si="1463">IF(SUM(AG4034)=0,0,1)</f>
        <v>0</v>
      </c>
      <c r="AR4034" s="370" t="str">
        <f>IF(AQ4034=0,"",
IF(SUM($AQ$3585:AQ4034)=1,AS4034,
IF($AQ$5285&gt;SUM($AQ$3585:AQ4034),_xlfn.CONCAT(", ",AS4034),
IF($AQ$5285=SUM($AQ$3585:AQ4034),_xlfn.CONCAT(" y ",AS4034)))))</f>
        <v/>
      </c>
      <c r="AS4034" s="156" t="s">
        <v>6685</v>
      </c>
    </row>
    <row r="4035" spans="1:45" ht="15" customHeight="1">
      <c r="A4035" s="57"/>
      <c r="B4035" s="26"/>
      <c r="C4035" s="716" t="s">
        <v>6686</v>
      </c>
      <c r="D4035" s="716"/>
      <c r="E4035" s="941"/>
      <c r="F4035" s="942"/>
      <c r="G4035" s="942"/>
      <c r="H4035" s="943"/>
      <c r="I4035" s="940"/>
      <c r="J4035" s="940"/>
      <c r="K4035" s="940"/>
      <c r="L4035" s="940"/>
      <c r="M4035" s="940"/>
      <c r="N4035" s="940"/>
      <c r="O4035" s="940"/>
      <c r="P4035" s="940"/>
      <c r="Q4035" s="890"/>
      <c r="R4035" s="891"/>
      <c r="S4035" s="890"/>
      <c r="T4035" s="891"/>
      <c r="U4035" s="890"/>
      <c r="V4035" s="891"/>
      <c r="W4035" s="890"/>
      <c r="X4035" s="891"/>
      <c r="Y4035" s="890"/>
      <c r="Z4035" s="891"/>
      <c r="AA4035" s="890"/>
      <c r="AB4035" s="891"/>
      <c r="AC4035" s="890"/>
      <c r="AD4035" s="891"/>
      <c r="AE4035" s="164"/>
      <c r="AF4035" s="164"/>
      <c r="AG4035" s="199">
        <f t="shared" si="1456"/>
        <v>0</v>
      </c>
      <c r="AH4035" s="219" t="b">
        <f t="shared" si="1457"/>
        <v>0</v>
      </c>
      <c r="AI4035" s="198" t="str">
        <f t="shared" si="1458"/>
        <v/>
      </c>
      <c r="AJ4035" s="219" t="b">
        <f t="shared" si="1459"/>
        <v>0</v>
      </c>
      <c r="AK4035" s="198" t="str">
        <f t="shared" si="1460"/>
        <v/>
      </c>
      <c r="AL4035" s="219" t="b">
        <f t="shared" si="1461"/>
        <v>0</v>
      </c>
      <c r="AM4035" s="351">
        <f t="shared" si="1462"/>
        <v>0</v>
      </c>
      <c r="AN4035" s="164"/>
      <c r="AO4035" s="164"/>
      <c r="AP4035" s="164"/>
      <c r="AQ4035" s="402">
        <f t="shared" si="1463"/>
        <v>0</v>
      </c>
      <c r="AR4035" s="370" t="str">
        <f>IF(AQ4035=0,"",
IF(SUM($AQ$3585:AQ4035)=1,AS4035,
IF($AQ$5285&gt;SUM($AQ$3585:AQ4035),_xlfn.CONCAT(", ",AS4035),
IF($AQ$5285=SUM($AQ$3585:AQ4035),_xlfn.CONCAT(" y ",AS4035)))))</f>
        <v/>
      </c>
      <c r="AS4035" s="156" t="s">
        <v>6687</v>
      </c>
    </row>
    <row r="4036" spans="1:45" ht="15" customHeight="1">
      <c r="A4036" s="57"/>
      <c r="B4036" s="26"/>
      <c r="C4036" s="716" t="s">
        <v>6688</v>
      </c>
      <c r="D4036" s="716"/>
      <c r="E4036" s="941"/>
      <c r="F4036" s="942"/>
      <c r="G4036" s="942"/>
      <c r="H4036" s="943"/>
      <c r="I4036" s="940"/>
      <c r="J4036" s="940"/>
      <c r="K4036" s="940"/>
      <c r="L4036" s="940"/>
      <c r="M4036" s="940"/>
      <c r="N4036" s="940"/>
      <c r="O4036" s="940"/>
      <c r="P4036" s="940"/>
      <c r="Q4036" s="890"/>
      <c r="R4036" s="891"/>
      <c r="S4036" s="890"/>
      <c r="T4036" s="891"/>
      <c r="U4036" s="890"/>
      <c r="V4036" s="891"/>
      <c r="W4036" s="890"/>
      <c r="X4036" s="891"/>
      <c r="Y4036" s="890"/>
      <c r="Z4036" s="891"/>
      <c r="AA4036" s="890"/>
      <c r="AB4036" s="891"/>
      <c r="AC4036" s="890"/>
      <c r="AD4036" s="891"/>
      <c r="AE4036" s="164"/>
      <c r="AF4036" s="164"/>
      <c r="AG4036" s="199">
        <f t="shared" si="1456"/>
        <v>0</v>
      </c>
      <c r="AH4036" s="219" t="b">
        <f t="shared" si="1457"/>
        <v>0</v>
      </c>
      <c r="AI4036" s="198" t="str">
        <f t="shared" si="1458"/>
        <v/>
      </c>
      <c r="AJ4036" s="219" t="b">
        <f t="shared" si="1459"/>
        <v>0</v>
      </c>
      <c r="AK4036" s="198" t="str">
        <f t="shared" si="1460"/>
        <v/>
      </c>
      <c r="AL4036" s="219" t="b">
        <f t="shared" si="1461"/>
        <v>0</v>
      </c>
      <c r="AM4036" s="351">
        <f t="shared" si="1462"/>
        <v>0</v>
      </c>
      <c r="AN4036" s="164"/>
      <c r="AO4036" s="164"/>
      <c r="AP4036" s="164"/>
      <c r="AQ4036" s="402">
        <f t="shared" si="1463"/>
        <v>0</v>
      </c>
      <c r="AR4036" s="370" t="str">
        <f>IF(AQ4036=0,"",
IF(SUM($AQ$3585:AQ4036)=1,AS4036,
IF($AQ$5285&gt;SUM($AQ$3585:AQ4036),_xlfn.CONCAT(", ",AS4036),
IF($AQ$5285=SUM($AQ$3585:AQ4036),_xlfn.CONCAT(" y ",AS4036)))))</f>
        <v/>
      </c>
      <c r="AS4036" s="156" t="s">
        <v>6689</v>
      </c>
    </row>
    <row r="4037" spans="1:45" ht="15" customHeight="1">
      <c r="A4037" s="57"/>
      <c r="B4037" s="26"/>
      <c r="C4037" s="716" t="s">
        <v>6690</v>
      </c>
      <c r="D4037" s="716"/>
      <c r="E4037" s="941"/>
      <c r="F4037" s="942"/>
      <c r="G4037" s="942"/>
      <c r="H4037" s="943"/>
      <c r="I4037" s="940"/>
      <c r="J4037" s="940"/>
      <c r="K4037" s="940"/>
      <c r="L4037" s="940"/>
      <c r="M4037" s="940"/>
      <c r="N4037" s="940"/>
      <c r="O4037" s="940"/>
      <c r="P4037" s="940"/>
      <c r="Q4037" s="890"/>
      <c r="R4037" s="891"/>
      <c r="S4037" s="890"/>
      <c r="T4037" s="891"/>
      <c r="U4037" s="890"/>
      <c r="V4037" s="891"/>
      <c r="W4037" s="890"/>
      <c r="X4037" s="891"/>
      <c r="Y4037" s="890"/>
      <c r="Z4037" s="891"/>
      <c r="AA4037" s="890"/>
      <c r="AB4037" s="891"/>
      <c r="AC4037" s="890"/>
      <c r="AD4037" s="891"/>
      <c r="AE4037" s="164"/>
      <c r="AF4037" s="164"/>
      <c r="AG4037" s="199">
        <f t="shared" si="1456"/>
        <v>0</v>
      </c>
      <c r="AH4037" s="219" t="b">
        <f t="shared" si="1457"/>
        <v>0</v>
      </c>
      <c r="AI4037" s="198" t="str">
        <f t="shared" si="1458"/>
        <v/>
      </c>
      <c r="AJ4037" s="219" t="b">
        <f t="shared" si="1459"/>
        <v>0</v>
      </c>
      <c r="AK4037" s="198" t="str">
        <f t="shared" si="1460"/>
        <v/>
      </c>
      <c r="AL4037" s="219" t="b">
        <f t="shared" si="1461"/>
        <v>0</v>
      </c>
      <c r="AM4037" s="351">
        <f t="shared" si="1462"/>
        <v>0</v>
      </c>
      <c r="AN4037" s="164"/>
      <c r="AO4037" s="164"/>
      <c r="AP4037" s="164"/>
      <c r="AQ4037" s="402">
        <f t="shared" si="1463"/>
        <v>0</v>
      </c>
      <c r="AR4037" s="370" t="str">
        <f>IF(AQ4037=0,"",
IF(SUM($AQ$3585:AQ4037)=1,AS4037,
IF($AQ$5285&gt;SUM($AQ$3585:AQ4037),_xlfn.CONCAT(", ",AS4037),
IF($AQ$5285=SUM($AQ$3585:AQ4037),_xlfn.CONCAT(" y ",AS4037)))))</f>
        <v/>
      </c>
      <c r="AS4037" s="156" t="s">
        <v>6691</v>
      </c>
    </row>
    <row r="4038" spans="1:45" ht="15" customHeight="1">
      <c r="A4038" s="57"/>
      <c r="B4038" s="26"/>
      <c r="C4038" s="716" t="s">
        <v>6692</v>
      </c>
      <c r="D4038" s="716"/>
      <c r="E4038" s="941"/>
      <c r="F4038" s="942"/>
      <c r="G4038" s="942"/>
      <c r="H4038" s="943"/>
      <c r="I4038" s="940"/>
      <c r="J4038" s="940"/>
      <c r="K4038" s="940"/>
      <c r="L4038" s="940"/>
      <c r="M4038" s="940"/>
      <c r="N4038" s="940"/>
      <c r="O4038" s="940"/>
      <c r="P4038" s="940"/>
      <c r="Q4038" s="890"/>
      <c r="R4038" s="891"/>
      <c r="S4038" s="890"/>
      <c r="T4038" s="891"/>
      <c r="U4038" s="890"/>
      <c r="V4038" s="891"/>
      <c r="W4038" s="890"/>
      <c r="X4038" s="891"/>
      <c r="Y4038" s="890"/>
      <c r="Z4038" s="891"/>
      <c r="AA4038" s="890"/>
      <c r="AB4038" s="891"/>
      <c r="AC4038" s="890"/>
      <c r="AD4038" s="891"/>
      <c r="AE4038" s="164"/>
      <c r="AF4038" s="164"/>
      <c r="AG4038" s="199">
        <f t="shared" si="1456"/>
        <v>0</v>
      </c>
      <c r="AH4038" s="219" t="b">
        <f t="shared" si="1457"/>
        <v>0</v>
      </c>
      <c r="AI4038" s="198" t="str">
        <f t="shared" si="1458"/>
        <v/>
      </c>
      <c r="AJ4038" s="219" t="b">
        <f t="shared" si="1459"/>
        <v>0</v>
      </c>
      <c r="AK4038" s="198" t="str">
        <f t="shared" si="1460"/>
        <v/>
      </c>
      <c r="AL4038" s="219" t="b">
        <f t="shared" si="1461"/>
        <v>0</v>
      </c>
      <c r="AM4038" s="351">
        <f t="shared" si="1462"/>
        <v>0</v>
      </c>
      <c r="AN4038" s="164"/>
      <c r="AO4038" s="164"/>
      <c r="AP4038" s="164"/>
      <c r="AQ4038" s="402">
        <f t="shared" si="1463"/>
        <v>0</v>
      </c>
      <c r="AR4038" s="370" t="str">
        <f>IF(AQ4038=0,"",
IF(SUM($AQ$3585:AQ4038)=1,AS4038,
IF($AQ$5285&gt;SUM($AQ$3585:AQ4038),_xlfn.CONCAT(", ",AS4038),
IF($AQ$5285=SUM($AQ$3585:AQ4038),_xlfn.CONCAT(" y ",AS4038)))))</f>
        <v/>
      </c>
      <c r="AS4038" s="156" t="s">
        <v>6693</v>
      </c>
    </row>
    <row r="4039" spans="1:45" ht="15" customHeight="1">
      <c r="A4039" s="57"/>
      <c r="B4039" s="26"/>
      <c r="C4039" s="716" t="s">
        <v>6694</v>
      </c>
      <c r="D4039" s="716"/>
      <c r="E4039" s="941"/>
      <c r="F4039" s="942"/>
      <c r="G4039" s="942"/>
      <c r="H4039" s="943"/>
      <c r="I4039" s="940"/>
      <c r="J4039" s="940"/>
      <c r="K4039" s="940"/>
      <c r="L4039" s="940"/>
      <c r="M4039" s="940"/>
      <c r="N4039" s="940"/>
      <c r="O4039" s="940"/>
      <c r="P4039" s="940"/>
      <c r="Q4039" s="890"/>
      <c r="R4039" s="891"/>
      <c r="S4039" s="890"/>
      <c r="T4039" s="891"/>
      <c r="U4039" s="890"/>
      <c r="V4039" s="891"/>
      <c r="W4039" s="890"/>
      <c r="X4039" s="891"/>
      <c r="Y4039" s="890"/>
      <c r="Z4039" s="891"/>
      <c r="AA4039" s="890"/>
      <c r="AB4039" s="891"/>
      <c r="AC4039" s="890"/>
      <c r="AD4039" s="891"/>
      <c r="AE4039" s="164"/>
      <c r="AF4039" s="164"/>
      <c r="AG4039" s="199">
        <f t="shared" si="1456"/>
        <v>0</v>
      </c>
      <c r="AH4039" s="219" t="b">
        <f t="shared" si="1457"/>
        <v>0</v>
      </c>
      <c r="AI4039" s="198" t="str">
        <f t="shared" si="1458"/>
        <v/>
      </c>
      <c r="AJ4039" s="219" t="b">
        <f t="shared" si="1459"/>
        <v>0</v>
      </c>
      <c r="AK4039" s="198" t="str">
        <f t="shared" si="1460"/>
        <v/>
      </c>
      <c r="AL4039" s="219" t="b">
        <f t="shared" si="1461"/>
        <v>0</v>
      </c>
      <c r="AM4039" s="351">
        <f t="shared" si="1462"/>
        <v>0</v>
      </c>
      <c r="AN4039" s="164"/>
      <c r="AO4039" s="164"/>
      <c r="AP4039" s="164"/>
      <c r="AQ4039" s="402">
        <f t="shared" si="1463"/>
        <v>0</v>
      </c>
      <c r="AR4039" s="370" t="str">
        <f>IF(AQ4039=0,"",
IF(SUM($AQ$3585:AQ4039)=1,AS4039,
IF($AQ$5285&gt;SUM($AQ$3585:AQ4039),_xlfn.CONCAT(", ",AS4039),
IF($AQ$5285=SUM($AQ$3585:AQ4039),_xlfn.CONCAT(" y ",AS4039)))))</f>
        <v/>
      </c>
      <c r="AS4039" s="156" t="s">
        <v>6695</v>
      </c>
    </row>
    <row r="4040" spans="1:45" ht="15" customHeight="1">
      <c r="A4040" s="57"/>
      <c r="B4040" s="26"/>
      <c r="C4040" s="716" t="s">
        <v>6696</v>
      </c>
      <c r="D4040" s="716"/>
      <c r="E4040" s="941"/>
      <c r="F4040" s="942"/>
      <c r="G4040" s="942"/>
      <c r="H4040" s="943"/>
      <c r="I4040" s="940"/>
      <c r="J4040" s="940"/>
      <c r="K4040" s="940"/>
      <c r="L4040" s="940"/>
      <c r="M4040" s="940"/>
      <c r="N4040" s="940"/>
      <c r="O4040" s="940"/>
      <c r="P4040" s="940"/>
      <c r="Q4040" s="890"/>
      <c r="R4040" s="891"/>
      <c r="S4040" s="890"/>
      <c r="T4040" s="891"/>
      <c r="U4040" s="890"/>
      <c r="V4040" s="891"/>
      <c r="W4040" s="890"/>
      <c r="X4040" s="891"/>
      <c r="Y4040" s="890"/>
      <c r="Z4040" s="891"/>
      <c r="AA4040" s="890"/>
      <c r="AB4040" s="891"/>
      <c r="AC4040" s="890"/>
      <c r="AD4040" s="891"/>
      <c r="AE4040" s="164"/>
      <c r="AF4040" s="164"/>
      <c r="AG4040" s="199">
        <f t="shared" si="1456"/>
        <v>0</v>
      </c>
      <c r="AH4040" s="219" t="b">
        <f t="shared" si="1457"/>
        <v>0</v>
      </c>
      <c r="AI4040" s="198" t="str">
        <f t="shared" si="1458"/>
        <v/>
      </c>
      <c r="AJ4040" s="219" t="b">
        <f t="shared" si="1459"/>
        <v>0</v>
      </c>
      <c r="AK4040" s="198" t="str">
        <f t="shared" si="1460"/>
        <v/>
      </c>
      <c r="AL4040" s="219" t="b">
        <f t="shared" si="1461"/>
        <v>0</v>
      </c>
      <c r="AM4040" s="351">
        <f t="shared" si="1462"/>
        <v>0</v>
      </c>
      <c r="AN4040" s="164"/>
      <c r="AO4040" s="164"/>
      <c r="AP4040" s="164"/>
      <c r="AQ4040" s="402">
        <f t="shared" si="1463"/>
        <v>0</v>
      </c>
      <c r="AR4040" s="370" t="str">
        <f>IF(AQ4040=0,"",
IF(SUM($AQ$3585:AQ4040)=1,AS4040,
IF($AQ$5285&gt;SUM($AQ$3585:AQ4040),_xlfn.CONCAT(", ",AS4040),
IF($AQ$5285=SUM($AQ$3585:AQ4040),_xlfn.CONCAT(" y ",AS4040)))))</f>
        <v/>
      </c>
      <c r="AS4040" s="156" t="s">
        <v>6697</v>
      </c>
    </row>
    <row r="4041" spans="1:45" ht="15" customHeight="1">
      <c r="A4041" s="57"/>
      <c r="B4041" s="26"/>
      <c r="C4041" s="716" t="s">
        <v>6698</v>
      </c>
      <c r="D4041" s="716"/>
      <c r="E4041" s="941"/>
      <c r="F4041" s="942"/>
      <c r="G4041" s="942"/>
      <c r="H4041" s="943"/>
      <c r="I4041" s="940"/>
      <c r="J4041" s="940"/>
      <c r="K4041" s="940"/>
      <c r="L4041" s="940"/>
      <c r="M4041" s="940"/>
      <c r="N4041" s="940"/>
      <c r="O4041" s="940"/>
      <c r="P4041" s="940"/>
      <c r="Q4041" s="890"/>
      <c r="R4041" s="891"/>
      <c r="S4041" s="890"/>
      <c r="T4041" s="891"/>
      <c r="U4041" s="890"/>
      <c r="V4041" s="891"/>
      <c r="W4041" s="890"/>
      <c r="X4041" s="891"/>
      <c r="Y4041" s="890"/>
      <c r="Z4041" s="891"/>
      <c r="AA4041" s="890"/>
      <c r="AB4041" s="891"/>
      <c r="AC4041" s="890"/>
      <c r="AD4041" s="891"/>
      <c r="AE4041" s="164"/>
      <c r="AF4041" s="164"/>
      <c r="AG4041" s="199">
        <f t="shared" si="1456"/>
        <v>0</v>
      </c>
      <c r="AH4041" s="219" t="b">
        <f t="shared" si="1457"/>
        <v>0</v>
      </c>
      <c r="AI4041" s="198" t="str">
        <f t="shared" si="1458"/>
        <v/>
      </c>
      <c r="AJ4041" s="219" t="b">
        <f t="shared" si="1459"/>
        <v>0</v>
      </c>
      <c r="AK4041" s="198" t="str">
        <f t="shared" si="1460"/>
        <v/>
      </c>
      <c r="AL4041" s="219" t="b">
        <f t="shared" si="1461"/>
        <v>0</v>
      </c>
      <c r="AM4041" s="351">
        <f t="shared" si="1462"/>
        <v>0</v>
      </c>
      <c r="AN4041" s="164"/>
      <c r="AO4041" s="164"/>
      <c r="AP4041" s="164"/>
      <c r="AQ4041" s="402">
        <f t="shared" si="1463"/>
        <v>0</v>
      </c>
      <c r="AR4041" s="370" t="str">
        <f>IF(AQ4041=0,"",
IF(SUM($AQ$3585:AQ4041)=1,AS4041,
IF($AQ$5285&gt;SUM($AQ$3585:AQ4041),_xlfn.CONCAT(", ",AS4041),
IF($AQ$5285=SUM($AQ$3585:AQ4041),_xlfn.CONCAT(" y ",AS4041)))))</f>
        <v/>
      </c>
      <c r="AS4041" s="156" t="s">
        <v>6699</v>
      </c>
    </row>
    <row r="4042" spans="1:45" ht="15" customHeight="1">
      <c r="A4042" s="57"/>
      <c r="B4042" s="26"/>
      <c r="C4042" s="716" t="s">
        <v>6700</v>
      </c>
      <c r="D4042" s="716"/>
      <c r="E4042" s="941"/>
      <c r="F4042" s="942"/>
      <c r="G4042" s="942"/>
      <c r="H4042" s="943"/>
      <c r="I4042" s="940"/>
      <c r="J4042" s="940"/>
      <c r="K4042" s="940"/>
      <c r="L4042" s="940"/>
      <c r="M4042" s="940"/>
      <c r="N4042" s="940"/>
      <c r="O4042" s="940"/>
      <c r="P4042" s="940"/>
      <c r="Q4042" s="890"/>
      <c r="R4042" s="891"/>
      <c r="S4042" s="890"/>
      <c r="T4042" s="891"/>
      <c r="U4042" s="890"/>
      <c r="V4042" s="891"/>
      <c r="W4042" s="890"/>
      <c r="X4042" s="891"/>
      <c r="Y4042" s="890"/>
      <c r="Z4042" s="891"/>
      <c r="AA4042" s="890"/>
      <c r="AB4042" s="891"/>
      <c r="AC4042" s="890"/>
      <c r="AD4042" s="891"/>
      <c r="AE4042" s="164"/>
      <c r="AF4042" s="164"/>
      <c r="AG4042" s="199">
        <f t="shared" si="1456"/>
        <v>0</v>
      </c>
      <c r="AH4042" s="219" t="b">
        <f t="shared" si="1457"/>
        <v>0</v>
      </c>
      <c r="AI4042" s="198" t="str">
        <f t="shared" si="1458"/>
        <v/>
      </c>
      <c r="AJ4042" s="219" t="b">
        <f t="shared" si="1459"/>
        <v>0</v>
      </c>
      <c r="AK4042" s="198" t="str">
        <f t="shared" si="1460"/>
        <v/>
      </c>
      <c r="AL4042" s="219" t="b">
        <f t="shared" si="1461"/>
        <v>0</v>
      </c>
      <c r="AM4042" s="351">
        <f t="shared" si="1462"/>
        <v>0</v>
      </c>
      <c r="AN4042" s="164"/>
      <c r="AO4042" s="164"/>
      <c r="AP4042" s="164"/>
      <c r="AQ4042" s="402">
        <f t="shared" si="1463"/>
        <v>0</v>
      </c>
      <c r="AR4042" s="370" t="str">
        <f>IF(AQ4042=0,"",
IF(SUM($AQ$3585:AQ4042)=1,AS4042,
IF($AQ$5285&gt;SUM($AQ$3585:AQ4042),_xlfn.CONCAT(", ",AS4042),
IF($AQ$5285=SUM($AQ$3585:AQ4042),_xlfn.CONCAT(" y ",AS4042)))))</f>
        <v/>
      </c>
      <c r="AS4042" s="156" t="s">
        <v>6701</v>
      </c>
    </row>
    <row r="4043" spans="1:45" ht="15" customHeight="1">
      <c r="A4043" s="57"/>
      <c r="B4043" s="26"/>
      <c r="C4043" s="716" t="s">
        <v>6702</v>
      </c>
      <c r="D4043" s="716"/>
      <c r="E4043" s="941"/>
      <c r="F4043" s="942"/>
      <c r="G4043" s="942"/>
      <c r="H4043" s="943"/>
      <c r="I4043" s="940"/>
      <c r="J4043" s="940"/>
      <c r="K4043" s="940"/>
      <c r="L4043" s="940"/>
      <c r="M4043" s="940"/>
      <c r="N4043" s="940"/>
      <c r="O4043" s="940"/>
      <c r="P4043" s="940"/>
      <c r="Q4043" s="890"/>
      <c r="R4043" s="891"/>
      <c r="S4043" s="890"/>
      <c r="T4043" s="891"/>
      <c r="U4043" s="890"/>
      <c r="V4043" s="891"/>
      <c r="W4043" s="890"/>
      <c r="X4043" s="891"/>
      <c r="Y4043" s="890"/>
      <c r="Z4043" s="891"/>
      <c r="AA4043" s="890"/>
      <c r="AB4043" s="891"/>
      <c r="AC4043" s="890"/>
      <c r="AD4043" s="891"/>
      <c r="AE4043" s="164"/>
      <c r="AF4043" s="164"/>
      <c r="AG4043" s="199">
        <f t="shared" si="1456"/>
        <v>0</v>
      </c>
      <c r="AH4043" s="219" t="b">
        <f t="shared" si="1457"/>
        <v>0</v>
      </c>
      <c r="AI4043" s="198" t="str">
        <f t="shared" si="1458"/>
        <v/>
      </c>
      <c r="AJ4043" s="219" t="b">
        <f t="shared" si="1459"/>
        <v>0</v>
      </c>
      <c r="AK4043" s="198" t="str">
        <f t="shared" si="1460"/>
        <v/>
      </c>
      <c r="AL4043" s="219" t="b">
        <f t="shared" si="1461"/>
        <v>0</v>
      </c>
      <c r="AM4043" s="351">
        <f t="shared" si="1462"/>
        <v>0</v>
      </c>
      <c r="AN4043" s="164"/>
      <c r="AO4043" s="164"/>
      <c r="AP4043" s="164"/>
      <c r="AQ4043" s="402">
        <f t="shared" si="1463"/>
        <v>0</v>
      </c>
      <c r="AR4043" s="370" t="str">
        <f>IF(AQ4043=0,"",
IF(SUM($AQ$3585:AQ4043)=1,AS4043,
IF($AQ$5285&gt;SUM($AQ$3585:AQ4043),_xlfn.CONCAT(", ",AS4043),
IF($AQ$5285=SUM($AQ$3585:AQ4043),_xlfn.CONCAT(" y ",AS4043)))))</f>
        <v/>
      </c>
      <c r="AS4043" s="156" t="s">
        <v>6703</v>
      </c>
    </row>
    <row r="4044" spans="1:45" ht="15" customHeight="1">
      <c r="A4044" s="57"/>
      <c r="B4044" s="26"/>
      <c r="C4044" s="716" t="s">
        <v>6704</v>
      </c>
      <c r="D4044" s="716"/>
      <c r="E4044" s="941"/>
      <c r="F4044" s="942"/>
      <c r="G4044" s="942"/>
      <c r="H4044" s="943"/>
      <c r="I4044" s="940"/>
      <c r="J4044" s="940"/>
      <c r="K4044" s="940"/>
      <c r="L4044" s="940"/>
      <c r="M4044" s="940"/>
      <c r="N4044" s="940"/>
      <c r="O4044" s="940"/>
      <c r="P4044" s="940"/>
      <c r="Q4044" s="890"/>
      <c r="R4044" s="891"/>
      <c r="S4044" s="890"/>
      <c r="T4044" s="891"/>
      <c r="U4044" s="890"/>
      <c r="V4044" s="891"/>
      <c r="W4044" s="890"/>
      <c r="X4044" s="891"/>
      <c r="Y4044" s="890"/>
      <c r="Z4044" s="891"/>
      <c r="AA4044" s="890"/>
      <c r="AB4044" s="891"/>
      <c r="AC4044" s="890"/>
      <c r="AD4044" s="891"/>
      <c r="AE4044" s="164"/>
      <c r="AF4044" s="164"/>
      <c r="AG4044" s="199">
        <f t="shared" si="1456"/>
        <v>0</v>
      </c>
      <c r="AH4044" s="219" t="b">
        <f t="shared" si="1457"/>
        <v>0</v>
      </c>
      <c r="AI4044" s="198" t="str">
        <f t="shared" si="1458"/>
        <v/>
      </c>
      <c r="AJ4044" s="219" t="b">
        <f t="shared" si="1459"/>
        <v>0</v>
      </c>
      <c r="AK4044" s="198" t="str">
        <f t="shared" si="1460"/>
        <v/>
      </c>
      <c r="AL4044" s="219" t="b">
        <f t="shared" si="1461"/>
        <v>0</v>
      </c>
      <c r="AM4044" s="351">
        <f t="shared" si="1462"/>
        <v>0</v>
      </c>
      <c r="AN4044" s="164"/>
      <c r="AO4044" s="164"/>
      <c r="AP4044" s="164"/>
      <c r="AQ4044" s="402">
        <f t="shared" si="1463"/>
        <v>0</v>
      </c>
      <c r="AR4044" s="370" t="str">
        <f>IF(AQ4044=0,"",
IF(SUM($AQ$3585:AQ4044)=1,AS4044,
IF($AQ$5285&gt;SUM($AQ$3585:AQ4044),_xlfn.CONCAT(", ",AS4044),
IF($AQ$5285=SUM($AQ$3585:AQ4044),_xlfn.CONCAT(" y ",AS4044)))))</f>
        <v/>
      </c>
      <c r="AS4044" s="156" t="s">
        <v>6705</v>
      </c>
    </row>
    <row r="4045" spans="1:45" ht="15" customHeight="1">
      <c r="A4045" s="57"/>
      <c r="B4045" s="26"/>
      <c r="C4045" s="716" t="s">
        <v>6706</v>
      </c>
      <c r="D4045" s="716"/>
      <c r="E4045" s="941"/>
      <c r="F4045" s="942"/>
      <c r="G4045" s="942"/>
      <c r="H4045" s="943"/>
      <c r="I4045" s="940"/>
      <c r="J4045" s="940"/>
      <c r="K4045" s="940"/>
      <c r="L4045" s="940"/>
      <c r="M4045" s="940"/>
      <c r="N4045" s="940"/>
      <c r="O4045" s="940"/>
      <c r="P4045" s="940"/>
      <c r="Q4045" s="890"/>
      <c r="R4045" s="891"/>
      <c r="S4045" s="890"/>
      <c r="T4045" s="891"/>
      <c r="U4045" s="890"/>
      <c r="V4045" s="891"/>
      <c r="W4045" s="890"/>
      <c r="X4045" s="891"/>
      <c r="Y4045" s="890"/>
      <c r="Z4045" s="891"/>
      <c r="AA4045" s="890"/>
      <c r="AB4045" s="891"/>
      <c r="AC4045" s="890"/>
      <c r="AD4045" s="891"/>
      <c r="AE4045" s="164"/>
      <c r="AF4045" s="164"/>
      <c r="AG4045" s="199">
        <f t="shared" si="1456"/>
        <v>0</v>
      </c>
      <c r="AH4045" s="219" t="b">
        <f t="shared" si="1457"/>
        <v>0</v>
      </c>
      <c r="AI4045" s="198" t="str">
        <f t="shared" si="1458"/>
        <v/>
      </c>
      <c r="AJ4045" s="219" t="b">
        <f t="shared" si="1459"/>
        <v>0</v>
      </c>
      <c r="AK4045" s="198" t="str">
        <f t="shared" si="1460"/>
        <v/>
      </c>
      <c r="AL4045" s="219" t="b">
        <f t="shared" si="1461"/>
        <v>0</v>
      </c>
      <c r="AM4045" s="351">
        <f t="shared" si="1462"/>
        <v>0</v>
      </c>
      <c r="AN4045" s="164"/>
      <c r="AO4045" s="164"/>
      <c r="AP4045" s="164"/>
      <c r="AQ4045" s="402">
        <f t="shared" si="1463"/>
        <v>0</v>
      </c>
      <c r="AR4045" s="370" t="str">
        <f>IF(AQ4045=0,"",
IF(SUM($AQ$3585:AQ4045)=1,AS4045,
IF($AQ$5285&gt;SUM($AQ$3585:AQ4045),_xlfn.CONCAT(", ",AS4045),
IF($AQ$5285=SUM($AQ$3585:AQ4045),_xlfn.CONCAT(" y ",AS4045)))))</f>
        <v/>
      </c>
      <c r="AS4045" s="156" t="s">
        <v>6707</v>
      </c>
    </row>
    <row r="4046" spans="1:45" ht="15" customHeight="1">
      <c r="A4046" s="57"/>
      <c r="B4046" s="26"/>
      <c r="C4046" s="716" t="s">
        <v>6708</v>
      </c>
      <c r="D4046" s="716"/>
      <c r="E4046" s="941"/>
      <c r="F4046" s="942"/>
      <c r="G4046" s="942"/>
      <c r="H4046" s="943"/>
      <c r="I4046" s="940"/>
      <c r="J4046" s="940"/>
      <c r="K4046" s="940"/>
      <c r="L4046" s="940"/>
      <c r="M4046" s="940"/>
      <c r="N4046" s="940"/>
      <c r="O4046" s="940"/>
      <c r="P4046" s="940"/>
      <c r="Q4046" s="890"/>
      <c r="R4046" s="891"/>
      <c r="S4046" s="890"/>
      <c r="T4046" s="891"/>
      <c r="U4046" s="890"/>
      <c r="V4046" s="891"/>
      <c r="W4046" s="890"/>
      <c r="X4046" s="891"/>
      <c r="Y4046" s="890"/>
      <c r="Z4046" s="891"/>
      <c r="AA4046" s="890"/>
      <c r="AB4046" s="891"/>
      <c r="AC4046" s="890"/>
      <c r="AD4046" s="891"/>
      <c r="AE4046" s="164"/>
      <c r="AF4046" s="164"/>
      <c r="AG4046" s="199">
        <f t="shared" si="1456"/>
        <v>0</v>
      </c>
      <c r="AH4046" s="219" t="b">
        <f t="shared" si="1457"/>
        <v>0</v>
      </c>
      <c r="AI4046" s="198" t="str">
        <f t="shared" si="1458"/>
        <v/>
      </c>
      <c r="AJ4046" s="219" t="b">
        <f t="shared" si="1459"/>
        <v>0</v>
      </c>
      <c r="AK4046" s="198" t="str">
        <f t="shared" si="1460"/>
        <v/>
      </c>
      <c r="AL4046" s="219" t="b">
        <f t="shared" si="1461"/>
        <v>0</v>
      </c>
      <c r="AM4046" s="351">
        <f t="shared" si="1462"/>
        <v>0</v>
      </c>
      <c r="AN4046" s="164"/>
      <c r="AO4046" s="164"/>
      <c r="AP4046" s="164"/>
      <c r="AQ4046" s="402">
        <f t="shared" si="1463"/>
        <v>0</v>
      </c>
      <c r="AR4046" s="370" t="str">
        <f>IF(AQ4046=0,"",
IF(SUM($AQ$3585:AQ4046)=1,AS4046,
IF($AQ$5285&gt;SUM($AQ$3585:AQ4046),_xlfn.CONCAT(", ",AS4046),
IF($AQ$5285=SUM($AQ$3585:AQ4046),_xlfn.CONCAT(" y ",AS4046)))))</f>
        <v/>
      </c>
      <c r="AS4046" s="156" t="s">
        <v>6709</v>
      </c>
    </row>
    <row r="4047" spans="1:45" ht="15" customHeight="1">
      <c r="A4047" s="57"/>
      <c r="B4047" s="26"/>
      <c r="C4047" s="716" t="s">
        <v>6710</v>
      </c>
      <c r="D4047" s="716"/>
      <c r="E4047" s="941"/>
      <c r="F4047" s="942"/>
      <c r="G4047" s="942"/>
      <c r="H4047" s="943"/>
      <c r="I4047" s="940"/>
      <c r="J4047" s="940"/>
      <c r="K4047" s="940"/>
      <c r="L4047" s="940"/>
      <c r="M4047" s="940"/>
      <c r="N4047" s="940"/>
      <c r="O4047" s="940"/>
      <c r="P4047" s="940"/>
      <c r="Q4047" s="890"/>
      <c r="R4047" s="891"/>
      <c r="S4047" s="890"/>
      <c r="T4047" s="891"/>
      <c r="U4047" s="890"/>
      <c r="V4047" s="891"/>
      <c r="W4047" s="890"/>
      <c r="X4047" s="891"/>
      <c r="Y4047" s="890"/>
      <c r="Z4047" s="891"/>
      <c r="AA4047" s="890"/>
      <c r="AB4047" s="891"/>
      <c r="AC4047" s="890"/>
      <c r="AD4047" s="891"/>
      <c r="AE4047" s="164"/>
      <c r="AF4047" s="164"/>
      <c r="AG4047" s="199">
        <f t="shared" si="1456"/>
        <v>0</v>
      </c>
      <c r="AH4047" s="219" t="b">
        <f t="shared" si="1457"/>
        <v>0</v>
      </c>
      <c r="AI4047" s="198" t="str">
        <f t="shared" si="1458"/>
        <v/>
      </c>
      <c r="AJ4047" s="219" t="b">
        <f t="shared" si="1459"/>
        <v>0</v>
      </c>
      <c r="AK4047" s="198" t="str">
        <f t="shared" si="1460"/>
        <v/>
      </c>
      <c r="AL4047" s="219" t="b">
        <f t="shared" si="1461"/>
        <v>0</v>
      </c>
      <c r="AM4047" s="351">
        <f t="shared" si="1462"/>
        <v>0</v>
      </c>
      <c r="AN4047" s="164"/>
      <c r="AO4047" s="164"/>
      <c r="AP4047" s="164"/>
      <c r="AQ4047" s="402">
        <f t="shared" si="1463"/>
        <v>0</v>
      </c>
      <c r="AR4047" s="370" t="str">
        <f>IF(AQ4047=0,"",
IF(SUM($AQ$3585:AQ4047)=1,AS4047,
IF($AQ$5285&gt;SUM($AQ$3585:AQ4047),_xlfn.CONCAT(", ",AS4047),
IF($AQ$5285=SUM($AQ$3585:AQ4047),_xlfn.CONCAT(" y ",AS4047)))))</f>
        <v/>
      </c>
      <c r="AS4047" s="156" t="s">
        <v>6711</v>
      </c>
    </row>
    <row r="4048" spans="1:45" ht="15" customHeight="1">
      <c r="A4048" s="57"/>
      <c r="B4048" s="26"/>
      <c r="C4048" s="716" t="s">
        <v>6712</v>
      </c>
      <c r="D4048" s="716"/>
      <c r="E4048" s="941"/>
      <c r="F4048" s="942"/>
      <c r="G4048" s="942"/>
      <c r="H4048" s="943"/>
      <c r="I4048" s="940"/>
      <c r="J4048" s="940"/>
      <c r="K4048" s="940"/>
      <c r="L4048" s="940"/>
      <c r="M4048" s="940"/>
      <c r="N4048" s="940"/>
      <c r="O4048" s="940"/>
      <c r="P4048" s="940"/>
      <c r="Q4048" s="890"/>
      <c r="R4048" s="891"/>
      <c r="S4048" s="890"/>
      <c r="T4048" s="891"/>
      <c r="U4048" s="890"/>
      <c r="V4048" s="891"/>
      <c r="W4048" s="890"/>
      <c r="X4048" s="891"/>
      <c r="Y4048" s="890"/>
      <c r="Z4048" s="891"/>
      <c r="AA4048" s="890"/>
      <c r="AB4048" s="891"/>
      <c r="AC4048" s="890"/>
      <c r="AD4048" s="891"/>
      <c r="AE4048" s="164"/>
      <c r="AF4048" s="164"/>
      <c r="AG4048" s="199">
        <f t="shared" si="1456"/>
        <v>0</v>
      </c>
      <c r="AH4048" s="219" t="b">
        <f t="shared" si="1457"/>
        <v>0</v>
      </c>
      <c r="AI4048" s="198" t="str">
        <f t="shared" si="1458"/>
        <v/>
      </c>
      <c r="AJ4048" s="219" t="b">
        <f t="shared" si="1459"/>
        <v>0</v>
      </c>
      <c r="AK4048" s="198" t="str">
        <f t="shared" si="1460"/>
        <v/>
      </c>
      <c r="AL4048" s="219" t="b">
        <f t="shared" si="1461"/>
        <v>0</v>
      </c>
      <c r="AM4048" s="351">
        <f t="shared" si="1462"/>
        <v>0</v>
      </c>
      <c r="AN4048" s="164"/>
      <c r="AO4048" s="164"/>
      <c r="AP4048" s="164"/>
      <c r="AQ4048" s="402">
        <f t="shared" si="1463"/>
        <v>0</v>
      </c>
      <c r="AR4048" s="370" t="str">
        <f>IF(AQ4048=0,"",
IF(SUM($AQ$3585:AQ4048)=1,AS4048,
IF($AQ$5285&gt;SUM($AQ$3585:AQ4048),_xlfn.CONCAT(", ",AS4048),
IF($AQ$5285=SUM($AQ$3585:AQ4048),_xlfn.CONCAT(" y ",AS4048)))))</f>
        <v/>
      </c>
      <c r="AS4048" s="156" t="s">
        <v>6713</v>
      </c>
    </row>
    <row r="4049" spans="1:45" ht="15" customHeight="1">
      <c r="A4049" s="57"/>
      <c r="B4049" s="26"/>
      <c r="C4049" s="716" t="s">
        <v>6714</v>
      </c>
      <c r="D4049" s="716"/>
      <c r="E4049" s="941"/>
      <c r="F4049" s="942"/>
      <c r="G4049" s="942"/>
      <c r="H4049" s="943"/>
      <c r="I4049" s="940"/>
      <c r="J4049" s="940"/>
      <c r="K4049" s="940"/>
      <c r="L4049" s="940"/>
      <c r="M4049" s="940"/>
      <c r="N4049" s="940"/>
      <c r="O4049" s="940"/>
      <c r="P4049" s="940"/>
      <c r="Q4049" s="890"/>
      <c r="R4049" s="891"/>
      <c r="S4049" s="890"/>
      <c r="T4049" s="891"/>
      <c r="U4049" s="890"/>
      <c r="V4049" s="891"/>
      <c r="W4049" s="890"/>
      <c r="X4049" s="891"/>
      <c r="Y4049" s="890"/>
      <c r="Z4049" s="891"/>
      <c r="AA4049" s="890"/>
      <c r="AB4049" s="891"/>
      <c r="AC4049" s="890"/>
      <c r="AD4049" s="891"/>
      <c r="AE4049" s="164"/>
      <c r="AF4049" s="164"/>
      <c r="AG4049" s="199">
        <f t="shared" si="1456"/>
        <v>0</v>
      </c>
      <c r="AH4049" s="219" t="b">
        <f t="shared" si="1457"/>
        <v>0</v>
      </c>
      <c r="AI4049" s="198" t="str">
        <f t="shared" si="1458"/>
        <v/>
      </c>
      <c r="AJ4049" s="219" t="b">
        <f t="shared" si="1459"/>
        <v>0</v>
      </c>
      <c r="AK4049" s="198" t="str">
        <f t="shared" si="1460"/>
        <v/>
      </c>
      <c r="AL4049" s="219" t="b">
        <f t="shared" si="1461"/>
        <v>0</v>
      </c>
      <c r="AM4049" s="351">
        <f t="shared" si="1462"/>
        <v>0</v>
      </c>
      <c r="AN4049" s="164"/>
      <c r="AO4049" s="164"/>
      <c r="AP4049" s="164"/>
      <c r="AQ4049" s="402">
        <f t="shared" si="1463"/>
        <v>0</v>
      </c>
      <c r="AR4049" s="370" t="str">
        <f>IF(AQ4049=0,"",
IF(SUM($AQ$3585:AQ4049)=1,AS4049,
IF($AQ$5285&gt;SUM($AQ$3585:AQ4049),_xlfn.CONCAT(", ",AS4049),
IF($AQ$5285=SUM($AQ$3585:AQ4049),_xlfn.CONCAT(" y ",AS4049)))))</f>
        <v/>
      </c>
      <c r="AS4049" s="156" t="s">
        <v>6715</v>
      </c>
    </row>
    <row r="4050" spans="1:45" ht="15" customHeight="1">
      <c r="A4050" s="57"/>
      <c r="B4050" s="26"/>
      <c r="C4050" s="716" t="s">
        <v>6716</v>
      </c>
      <c r="D4050" s="716"/>
      <c r="E4050" s="941"/>
      <c r="F4050" s="942"/>
      <c r="G4050" s="942"/>
      <c r="H4050" s="943"/>
      <c r="I4050" s="940"/>
      <c r="J4050" s="940"/>
      <c r="K4050" s="940"/>
      <c r="L4050" s="940"/>
      <c r="M4050" s="940"/>
      <c r="N4050" s="940"/>
      <c r="O4050" s="940"/>
      <c r="P4050" s="940"/>
      <c r="Q4050" s="890"/>
      <c r="R4050" s="891"/>
      <c r="S4050" s="890"/>
      <c r="T4050" s="891"/>
      <c r="U4050" s="890"/>
      <c r="V4050" s="891"/>
      <c r="W4050" s="890"/>
      <c r="X4050" s="891"/>
      <c r="Y4050" s="890"/>
      <c r="Z4050" s="891"/>
      <c r="AA4050" s="890"/>
      <c r="AB4050" s="891"/>
      <c r="AC4050" s="890"/>
      <c r="AD4050" s="891"/>
      <c r="AE4050" s="164"/>
      <c r="AF4050" s="164"/>
      <c r="AG4050" s="199">
        <f t="shared" si="1456"/>
        <v>0</v>
      </c>
      <c r="AH4050" s="219" t="b">
        <f t="shared" si="1457"/>
        <v>0</v>
      </c>
      <c r="AI4050" s="198" t="str">
        <f t="shared" si="1458"/>
        <v/>
      </c>
      <c r="AJ4050" s="219" t="b">
        <f t="shared" si="1459"/>
        <v>0</v>
      </c>
      <c r="AK4050" s="198" t="str">
        <f t="shared" si="1460"/>
        <v/>
      </c>
      <c r="AL4050" s="219" t="b">
        <f t="shared" si="1461"/>
        <v>0</v>
      </c>
      <c r="AM4050" s="351">
        <f t="shared" si="1462"/>
        <v>0</v>
      </c>
      <c r="AN4050" s="164"/>
      <c r="AO4050" s="164"/>
      <c r="AP4050" s="164"/>
      <c r="AQ4050" s="402">
        <f t="shared" si="1463"/>
        <v>0</v>
      </c>
      <c r="AR4050" s="370" t="str">
        <f>IF(AQ4050=0,"",
IF(SUM($AQ$3585:AQ4050)=1,AS4050,
IF($AQ$5285&gt;SUM($AQ$3585:AQ4050),_xlfn.CONCAT(", ",AS4050),
IF($AQ$5285=SUM($AQ$3585:AQ4050),_xlfn.CONCAT(" y ",AS4050)))))</f>
        <v/>
      </c>
      <c r="AS4050" s="156" t="s">
        <v>6717</v>
      </c>
    </row>
    <row r="4051" spans="1:45" ht="15" customHeight="1">
      <c r="A4051" s="57"/>
      <c r="B4051" s="26"/>
      <c r="C4051" s="716" t="s">
        <v>6718</v>
      </c>
      <c r="D4051" s="716"/>
      <c r="E4051" s="941"/>
      <c r="F4051" s="942"/>
      <c r="G4051" s="942"/>
      <c r="H4051" s="943"/>
      <c r="I4051" s="940"/>
      <c r="J4051" s="940"/>
      <c r="K4051" s="940"/>
      <c r="L4051" s="940"/>
      <c r="M4051" s="940"/>
      <c r="N4051" s="940"/>
      <c r="O4051" s="940"/>
      <c r="P4051" s="940"/>
      <c r="Q4051" s="890"/>
      <c r="R4051" s="891"/>
      <c r="S4051" s="890"/>
      <c r="T4051" s="891"/>
      <c r="U4051" s="890"/>
      <c r="V4051" s="891"/>
      <c r="W4051" s="890"/>
      <c r="X4051" s="891"/>
      <c r="Y4051" s="890"/>
      <c r="Z4051" s="891"/>
      <c r="AA4051" s="890"/>
      <c r="AB4051" s="891"/>
      <c r="AC4051" s="890"/>
      <c r="AD4051" s="891"/>
      <c r="AE4051" s="164"/>
      <c r="AF4051" s="164"/>
      <c r="AG4051" s="199">
        <f t="shared" si="1456"/>
        <v>0</v>
      </c>
      <c r="AH4051" s="219" t="b">
        <f t="shared" si="1457"/>
        <v>0</v>
      </c>
      <c r="AI4051" s="198" t="str">
        <f t="shared" si="1458"/>
        <v/>
      </c>
      <c r="AJ4051" s="219" t="b">
        <f t="shared" si="1459"/>
        <v>0</v>
      </c>
      <c r="AK4051" s="198" t="str">
        <f t="shared" si="1460"/>
        <v/>
      </c>
      <c r="AL4051" s="219" t="b">
        <f t="shared" si="1461"/>
        <v>0</v>
      </c>
      <c r="AM4051" s="351">
        <f t="shared" si="1462"/>
        <v>0</v>
      </c>
      <c r="AN4051" s="164"/>
      <c r="AO4051" s="164"/>
      <c r="AP4051" s="164"/>
      <c r="AQ4051" s="402">
        <f t="shared" si="1463"/>
        <v>0</v>
      </c>
      <c r="AR4051" s="370" t="str">
        <f>IF(AQ4051=0,"",
IF(SUM($AQ$3585:AQ4051)=1,AS4051,
IF($AQ$5285&gt;SUM($AQ$3585:AQ4051),_xlfn.CONCAT(", ",AS4051),
IF($AQ$5285=SUM($AQ$3585:AQ4051),_xlfn.CONCAT(" y ",AS4051)))))</f>
        <v/>
      </c>
      <c r="AS4051" s="156" t="s">
        <v>6719</v>
      </c>
    </row>
    <row r="4052" spans="1:45" ht="15" customHeight="1">
      <c r="A4052" s="57"/>
      <c r="B4052" s="26"/>
      <c r="C4052" s="716" t="s">
        <v>6720</v>
      </c>
      <c r="D4052" s="716"/>
      <c r="E4052" s="941"/>
      <c r="F4052" s="942"/>
      <c r="G4052" s="942"/>
      <c r="H4052" s="943"/>
      <c r="I4052" s="940"/>
      <c r="J4052" s="940"/>
      <c r="K4052" s="940"/>
      <c r="L4052" s="940"/>
      <c r="M4052" s="940"/>
      <c r="N4052" s="940"/>
      <c r="O4052" s="940"/>
      <c r="P4052" s="940"/>
      <c r="Q4052" s="890"/>
      <c r="R4052" s="891"/>
      <c r="S4052" s="890"/>
      <c r="T4052" s="891"/>
      <c r="U4052" s="890"/>
      <c r="V4052" s="891"/>
      <c r="W4052" s="890"/>
      <c r="X4052" s="891"/>
      <c r="Y4052" s="890"/>
      <c r="Z4052" s="891"/>
      <c r="AA4052" s="890"/>
      <c r="AB4052" s="891"/>
      <c r="AC4052" s="890"/>
      <c r="AD4052" s="891"/>
      <c r="AE4052" s="164"/>
      <c r="AF4052" s="164"/>
      <c r="AG4052" s="199">
        <f t="shared" si="1456"/>
        <v>0</v>
      </c>
      <c r="AH4052" s="219" t="b">
        <f t="shared" si="1457"/>
        <v>0</v>
      </c>
      <c r="AI4052" s="198" t="str">
        <f t="shared" si="1458"/>
        <v/>
      </c>
      <c r="AJ4052" s="219" t="b">
        <f t="shared" si="1459"/>
        <v>0</v>
      </c>
      <c r="AK4052" s="198" t="str">
        <f t="shared" si="1460"/>
        <v/>
      </c>
      <c r="AL4052" s="219" t="b">
        <f t="shared" si="1461"/>
        <v>0</v>
      </c>
      <c r="AM4052" s="351">
        <f t="shared" si="1462"/>
        <v>0</v>
      </c>
      <c r="AN4052" s="164"/>
      <c r="AO4052" s="164"/>
      <c r="AP4052" s="164"/>
      <c r="AQ4052" s="402">
        <f t="shared" si="1463"/>
        <v>0</v>
      </c>
      <c r="AR4052" s="370" t="str">
        <f>IF(AQ4052=0,"",
IF(SUM($AQ$3585:AQ4052)=1,AS4052,
IF($AQ$5285&gt;SUM($AQ$3585:AQ4052),_xlfn.CONCAT(", ",AS4052),
IF($AQ$5285=SUM($AQ$3585:AQ4052),_xlfn.CONCAT(" y ",AS4052)))))</f>
        <v/>
      </c>
      <c r="AS4052" s="156" t="s">
        <v>6721</v>
      </c>
    </row>
    <row r="4053" spans="1:45" ht="15" customHeight="1">
      <c r="A4053" s="57"/>
      <c r="B4053" s="26"/>
      <c r="C4053" s="716" t="s">
        <v>6722</v>
      </c>
      <c r="D4053" s="716"/>
      <c r="E4053" s="941"/>
      <c r="F4053" s="942"/>
      <c r="G4053" s="942"/>
      <c r="H4053" s="943"/>
      <c r="I4053" s="940"/>
      <c r="J4053" s="940"/>
      <c r="K4053" s="940"/>
      <c r="L4053" s="940"/>
      <c r="M4053" s="940"/>
      <c r="N4053" s="940"/>
      <c r="O4053" s="940"/>
      <c r="P4053" s="940"/>
      <c r="Q4053" s="890"/>
      <c r="R4053" s="891"/>
      <c r="S4053" s="890"/>
      <c r="T4053" s="891"/>
      <c r="U4053" s="890"/>
      <c r="V4053" s="891"/>
      <c r="W4053" s="890"/>
      <c r="X4053" s="891"/>
      <c r="Y4053" s="890"/>
      <c r="Z4053" s="891"/>
      <c r="AA4053" s="890"/>
      <c r="AB4053" s="891"/>
      <c r="AC4053" s="890"/>
      <c r="AD4053" s="891"/>
      <c r="AE4053" s="164"/>
      <c r="AF4053" s="164"/>
      <c r="AG4053" s="199">
        <f t="shared" si="1456"/>
        <v>0</v>
      </c>
      <c r="AH4053" s="219" t="b">
        <f t="shared" si="1457"/>
        <v>0</v>
      </c>
      <c r="AI4053" s="198" t="str">
        <f t="shared" si="1458"/>
        <v/>
      </c>
      <c r="AJ4053" s="219" t="b">
        <f t="shared" si="1459"/>
        <v>0</v>
      </c>
      <c r="AK4053" s="198" t="str">
        <f t="shared" si="1460"/>
        <v/>
      </c>
      <c r="AL4053" s="219" t="b">
        <f t="shared" si="1461"/>
        <v>0</v>
      </c>
      <c r="AM4053" s="351">
        <f t="shared" si="1462"/>
        <v>0</v>
      </c>
      <c r="AN4053" s="164"/>
      <c r="AO4053" s="164"/>
      <c r="AP4053" s="164"/>
      <c r="AQ4053" s="402">
        <f t="shared" si="1463"/>
        <v>0</v>
      </c>
      <c r="AR4053" s="370" t="str">
        <f>IF(AQ4053=0,"",
IF(SUM($AQ$3585:AQ4053)=1,AS4053,
IF($AQ$5285&gt;SUM($AQ$3585:AQ4053),_xlfn.CONCAT(", ",AS4053),
IF($AQ$5285=SUM($AQ$3585:AQ4053),_xlfn.CONCAT(" y ",AS4053)))))</f>
        <v/>
      </c>
      <c r="AS4053" s="156" t="s">
        <v>6723</v>
      </c>
    </row>
    <row r="4054" spans="1:45" ht="15" customHeight="1">
      <c r="A4054" s="57"/>
      <c r="B4054" s="26"/>
      <c r="C4054" s="716" t="s">
        <v>6724</v>
      </c>
      <c r="D4054" s="716"/>
      <c r="E4054" s="941"/>
      <c r="F4054" s="942"/>
      <c r="G4054" s="942"/>
      <c r="H4054" s="943"/>
      <c r="I4054" s="940"/>
      <c r="J4054" s="940"/>
      <c r="K4054" s="940"/>
      <c r="L4054" s="940"/>
      <c r="M4054" s="940"/>
      <c r="N4054" s="940"/>
      <c r="O4054" s="940"/>
      <c r="P4054" s="940"/>
      <c r="Q4054" s="890"/>
      <c r="R4054" s="891"/>
      <c r="S4054" s="890"/>
      <c r="T4054" s="891"/>
      <c r="U4054" s="890"/>
      <c r="V4054" s="891"/>
      <c r="W4054" s="890"/>
      <c r="X4054" s="891"/>
      <c r="Y4054" s="890"/>
      <c r="Z4054" s="891"/>
      <c r="AA4054" s="890"/>
      <c r="AB4054" s="891"/>
      <c r="AC4054" s="890"/>
      <c r="AD4054" s="891"/>
      <c r="AE4054" s="164"/>
      <c r="AF4054" s="164"/>
      <c r="AG4054" s="199">
        <f t="shared" si="1456"/>
        <v>0</v>
      </c>
      <c r="AH4054" s="219" t="b">
        <f t="shared" si="1457"/>
        <v>0</v>
      </c>
      <c r="AI4054" s="198" t="str">
        <f t="shared" si="1458"/>
        <v/>
      </c>
      <c r="AJ4054" s="219" t="b">
        <f t="shared" si="1459"/>
        <v>0</v>
      </c>
      <c r="AK4054" s="198" t="str">
        <f t="shared" si="1460"/>
        <v/>
      </c>
      <c r="AL4054" s="219" t="b">
        <f t="shared" si="1461"/>
        <v>0</v>
      </c>
      <c r="AM4054" s="351">
        <f t="shared" si="1462"/>
        <v>0</v>
      </c>
      <c r="AN4054" s="164"/>
      <c r="AO4054" s="164"/>
      <c r="AP4054" s="164"/>
      <c r="AQ4054" s="402">
        <f t="shared" si="1463"/>
        <v>0</v>
      </c>
      <c r="AR4054" s="370" t="str">
        <f>IF(AQ4054=0,"",
IF(SUM($AQ$3585:AQ4054)=1,AS4054,
IF($AQ$5285&gt;SUM($AQ$3585:AQ4054),_xlfn.CONCAT(", ",AS4054),
IF($AQ$5285=SUM($AQ$3585:AQ4054),_xlfn.CONCAT(" y ",AS4054)))))</f>
        <v/>
      </c>
      <c r="AS4054" s="156" t="s">
        <v>6725</v>
      </c>
    </row>
    <row r="4055" spans="1:45" ht="15" customHeight="1">
      <c r="A4055" s="57"/>
      <c r="B4055" s="26"/>
      <c r="C4055" s="716" t="s">
        <v>6726</v>
      </c>
      <c r="D4055" s="716"/>
      <c r="E4055" s="941"/>
      <c r="F4055" s="942"/>
      <c r="G4055" s="942"/>
      <c r="H4055" s="943"/>
      <c r="I4055" s="940"/>
      <c r="J4055" s="940"/>
      <c r="K4055" s="940"/>
      <c r="L4055" s="940"/>
      <c r="M4055" s="940"/>
      <c r="N4055" s="940"/>
      <c r="O4055" s="940"/>
      <c r="P4055" s="940"/>
      <c r="Q4055" s="890"/>
      <c r="R4055" s="891"/>
      <c r="S4055" s="890"/>
      <c r="T4055" s="891"/>
      <c r="U4055" s="890"/>
      <c r="V4055" s="891"/>
      <c r="W4055" s="890"/>
      <c r="X4055" s="891"/>
      <c r="Y4055" s="890"/>
      <c r="Z4055" s="891"/>
      <c r="AA4055" s="890"/>
      <c r="AB4055" s="891"/>
      <c r="AC4055" s="890"/>
      <c r="AD4055" s="891"/>
      <c r="AE4055" s="164"/>
      <c r="AF4055" s="164"/>
      <c r="AG4055" s="199">
        <f t="shared" si="1456"/>
        <v>0</v>
      </c>
      <c r="AH4055" s="219" t="b">
        <f t="shared" si="1457"/>
        <v>0</v>
      </c>
      <c r="AI4055" s="198" t="str">
        <f t="shared" si="1458"/>
        <v/>
      </c>
      <c r="AJ4055" s="219" t="b">
        <f t="shared" si="1459"/>
        <v>0</v>
      </c>
      <c r="AK4055" s="198" t="str">
        <f t="shared" si="1460"/>
        <v/>
      </c>
      <c r="AL4055" s="219" t="b">
        <f t="shared" si="1461"/>
        <v>0</v>
      </c>
      <c r="AM4055" s="351">
        <f t="shared" si="1462"/>
        <v>0</v>
      </c>
      <c r="AN4055" s="164"/>
      <c r="AO4055" s="164"/>
      <c r="AP4055" s="164"/>
      <c r="AQ4055" s="402">
        <f t="shared" si="1463"/>
        <v>0</v>
      </c>
      <c r="AR4055" s="370" t="str">
        <f>IF(AQ4055=0,"",
IF(SUM($AQ$3585:AQ4055)=1,AS4055,
IF($AQ$5285&gt;SUM($AQ$3585:AQ4055),_xlfn.CONCAT(", ",AS4055),
IF($AQ$5285=SUM($AQ$3585:AQ4055),_xlfn.CONCAT(" y ",AS4055)))))</f>
        <v/>
      </c>
      <c r="AS4055" s="156" t="s">
        <v>6727</v>
      </c>
    </row>
    <row r="4056" spans="1:45" ht="15" customHeight="1">
      <c r="A4056" s="57"/>
      <c r="B4056" s="26"/>
      <c r="C4056" s="716" t="s">
        <v>6728</v>
      </c>
      <c r="D4056" s="716"/>
      <c r="E4056" s="941"/>
      <c r="F4056" s="942"/>
      <c r="G4056" s="942"/>
      <c r="H4056" s="943"/>
      <c r="I4056" s="940"/>
      <c r="J4056" s="940"/>
      <c r="K4056" s="940"/>
      <c r="L4056" s="940"/>
      <c r="M4056" s="940"/>
      <c r="N4056" s="940"/>
      <c r="O4056" s="940"/>
      <c r="P4056" s="940"/>
      <c r="Q4056" s="890"/>
      <c r="R4056" s="891"/>
      <c r="S4056" s="890"/>
      <c r="T4056" s="891"/>
      <c r="U4056" s="890"/>
      <c r="V4056" s="891"/>
      <c r="W4056" s="890"/>
      <c r="X4056" s="891"/>
      <c r="Y4056" s="890"/>
      <c r="Z4056" s="891"/>
      <c r="AA4056" s="890"/>
      <c r="AB4056" s="891"/>
      <c r="AC4056" s="890"/>
      <c r="AD4056" s="891"/>
      <c r="AE4056" s="164"/>
      <c r="AF4056" s="164"/>
      <c r="AG4056" s="199">
        <f t="shared" si="1456"/>
        <v>0</v>
      </c>
      <c r="AH4056" s="219" t="b">
        <f t="shared" si="1457"/>
        <v>0</v>
      </c>
      <c r="AI4056" s="198" t="str">
        <f t="shared" si="1458"/>
        <v/>
      </c>
      <c r="AJ4056" s="219" t="b">
        <f t="shared" si="1459"/>
        <v>0</v>
      </c>
      <c r="AK4056" s="198" t="str">
        <f t="shared" si="1460"/>
        <v/>
      </c>
      <c r="AL4056" s="219" t="b">
        <f t="shared" si="1461"/>
        <v>0</v>
      </c>
      <c r="AM4056" s="351">
        <f t="shared" si="1462"/>
        <v>0</v>
      </c>
      <c r="AN4056" s="164"/>
      <c r="AO4056" s="164"/>
      <c r="AP4056" s="164"/>
      <c r="AQ4056" s="402">
        <f t="shared" si="1463"/>
        <v>0</v>
      </c>
      <c r="AR4056" s="370" t="str">
        <f>IF(AQ4056=0,"",
IF(SUM($AQ$3585:AQ4056)=1,AS4056,
IF($AQ$5285&gt;SUM($AQ$3585:AQ4056),_xlfn.CONCAT(", ",AS4056),
IF($AQ$5285=SUM($AQ$3585:AQ4056),_xlfn.CONCAT(" y ",AS4056)))))</f>
        <v/>
      </c>
      <c r="AS4056" s="156" t="s">
        <v>6729</v>
      </c>
    </row>
    <row r="4057" spans="1:45" ht="15" customHeight="1">
      <c r="A4057" s="57"/>
      <c r="B4057" s="26"/>
      <c r="C4057" s="716" t="s">
        <v>6730</v>
      </c>
      <c r="D4057" s="716"/>
      <c r="E4057" s="941"/>
      <c r="F4057" s="942"/>
      <c r="G4057" s="942"/>
      <c r="H4057" s="943"/>
      <c r="I4057" s="940"/>
      <c r="J4057" s="940"/>
      <c r="K4057" s="940"/>
      <c r="L4057" s="940"/>
      <c r="M4057" s="940"/>
      <c r="N4057" s="940"/>
      <c r="O4057" s="940"/>
      <c r="P4057" s="940"/>
      <c r="Q4057" s="890"/>
      <c r="R4057" s="891"/>
      <c r="S4057" s="890"/>
      <c r="T4057" s="891"/>
      <c r="U4057" s="890"/>
      <c r="V4057" s="891"/>
      <c r="W4057" s="890"/>
      <c r="X4057" s="891"/>
      <c r="Y4057" s="890"/>
      <c r="Z4057" s="891"/>
      <c r="AA4057" s="890"/>
      <c r="AB4057" s="891"/>
      <c r="AC4057" s="890"/>
      <c r="AD4057" s="891"/>
      <c r="AE4057" s="164"/>
      <c r="AF4057" s="164"/>
      <c r="AG4057" s="199">
        <f t="shared" si="1456"/>
        <v>0</v>
      </c>
      <c r="AH4057" s="219" t="b">
        <f t="shared" si="1457"/>
        <v>0</v>
      </c>
      <c r="AI4057" s="198" t="str">
        <f t="shared" si="1458"/>
        <v/>
      </c>
      <c r="AJ4057" s="219" t="b">
        <f t="shared" si="1459"/>
        <v>0</v>
      </c>
      <c r="AK4057" s="198" t="str">
        <f t="shared" si="1460"/>
        <v/>
      </c>
      <c r="AL4057" s="219" t="b">
        <f t="shared" si="1461"/>
        <v>0</v>
      </c>
      <c r="AM4057" s="351">
        <f t="shared" si="1462"/>
        <v>0</v>
      </c>
      <c r="AN4057" s="164"/>
      <c r="AO4057" s="164"/>
      <c r="AP4057" s="164"/>
      <c r="AQ4057" s="402">
        <f t="shared" si="1463"/>
        <v>0</v>
      </c>
      <c r="AR4057" s="370" t="str">
        <f>IF(AQ4057=0,"",
IF(SUM($AQ$3585:AQ4057)=1,AS4057,
IF($AQ$5285&gt;SUM($AQ$3585:AQ4057),_xlfn.CONCAT(", ",AS4057),
IF($AQ$5285=SUM($AQ$3585:AQ4057),_xlfn.CONCAT(" y ",AS4057)))))</f>
        <v/>
      </c>
      <c r="AS4057" s="156" t="s">
        <v>6731</v>
      </c>
    </row>
    <row r="4058" spans="1:45" ht="15" customHeight="1">
      <c r="A4058" s="57"/>
      <c r="B4058" s="26"/>
      <c r="C4058" s="716" t="s">
        <v>6732</v>
      </c>
      <c r="D4058" s="716"/>
      <c r="E4058" s="941"/>
      <c r="F4058" s="942"/>
      <c r="G4058" s="942"/>
      <c r="H4058" s="943"/>
      <c r="I4058" s="940"/>
      <c r="J4058" s="940"/>
      <c r="K4058" s="940"/>
      <c r="L4058" s="940"/>
      <c r="M4058" s="940"/>
      <c r="N4058" s="940"/>
      <c r="O4058" s="940"/>
      <c r="P4058" s="940"/>
      <c r="Q4058" s="890"/>
      <c r="R4058" s="891"/>
      <c r="S4058" s="890"/>
      <c r="T4058" s="891"/>
      <c r="U4058" s="890"/>
      <c r="V4058" s="891"/>
      <c r="W4058" s="890"/>
      <c r="X4058" s="891"/>
      <c r="Y4058" s="890"/>
      <c r="Z4058" s="891"/>
      <c r="AA4058" s="890"/>
      <c r="AB4058" s="891"/>
      <c r="AC4058" s="890"/>
      <c r="AD4058" s="891"/>
      <c r="AE4058" s="164"/>
      <c r="AF4058" s="164"/>
      <c r="AG4058" s="199">
        <f t="shared" si="1456"/>
        <v>0</v>
      </c>
      <c r="AH4058" s="219" t="b">
        <f t="shared" si="1457"/>
        <v>0</v>
      </c>
      <c r="AI4058" s="198" t="str">
        <f t="shared" si="1458"/>
        <v/>
      </c>
      <c r="AJ4058" s="219" t="b">
        <f t="shared" si="1459"/>
        <v>0</v>
      </c>
      <c r="AK4058" s="198" t="str">
        <f t="shared" si="1460"/>
        <v/>
      </c>
      <c r="AL4058" s="219" t="b">
        <f t="shared" si="1461"/>
        <v>0</v>
      </c>
      <c r="AM4058" s="351">
        <f t="shared" si="1462"/>
        <v>0</v>
      </c>
      <c r="AN4058" s="164"/>
      <c r="AO4058" s="164"/>
      <c r="AP4058" s="164"/>
      <c r="AQ4058" s="402">
        <f t="shared" si="1463"/>
        <v>0</v>
      </c>
      <c r="AR4058" s="370" t="str">
        <f>IF(AQ4058=0,"",
IF(SUM($AQ$3585:AQ4058)=1,AS4058,
IF($AQ$5285&gt;SUM($AQ$3585:AQ4058),_xlfn.CONCAT(", ",AS4058),
IF($AQ$5285=SUM($AQ$3585:AQ4058),_xlfn.CONCAT(" y ",AS4058)))))</f>
        <v/>
      </c>
      <c r="AS4058" s="156" t="s">
        <v>6733</v>
      </c>
    </row>
    <row r="4059" spans="1:45" ht="15" customHeight="1">
      <c r="A4059" s="57"/>
      <c r="B4059" s="26"/>
      <c r="C4059" s="716" t="s">
        <v>6734</v>
      </c>
      <c r="D4059" s="716"/>
      <c r="E4059" s="941"/>
      <c r="F4059" s="942"/>
      <c r="G4059" s="942"/>
      <c r="H4059" s="943"/>
      <c r="I4059" s="940"/>
      <c r="J4059" s="940"/>
      <c r="K4059" s="940"/>
      <c r="L4059" s="940"/>
      <c r="M4059" s="940"/>
      <c r="N4059" s="940"/>
      <c r="O4059" s="940"/>
      <c r="P4059" s="940"/>
      <c r="Q4059" s="890"/>
      <c r="R4059" s="891"/>
      <c r="S4059" s="890"/>
      <c r="T4059" s="891"/>
      <c r="U4059" s="890"/>
      <c r="V4059" s="891"/>
      <c r="W4059" s="890"/>
      <c r="X4059" s="891"/>
      <c r="Y4059" s="890"/>
      <c r="Z4059" s="891"/>
      <c r="AA4059" s="890"/>
      <c r="AB4059" s="891"/>
      <c r="AC4059" s="890"/>
      <c r="AD4059" s="891"/>
      <c r="AE4059" s="164"/>
      <c r="AF4059" s="164"/>
      <c r="AG4059" s="199">
        <f t="shared" si="1456"/>
        <v>0</v>
      </c>
      <c r="AH4059" s="219" t="b">
        <f t="shared" si="1457"/>
        <v>0</v>
      </c>
      <c r="AI4059" s="198" t="str">
        <f t="shared" si="1458"/>
        <v/>
      </c>
      <c r="AJ4059" s="219" t="b">
        <f t="shared" si="1459"/>
        <v>0</v>
      </c>
      <c r="AK4059" s="198" t="str">
        <f t="shared" si="1460"/>
        <v/>
      </c>
      <c r="AL4059" s="219" t="b">
        <f t="shared" si="1461"/>
        <v>0</v>
      </c>
      <c r="AM4059" s="351">
        <f t="shared" si="1462"/>
        <v>0</v>
      </c>
      <c r="AN4059" s="164"/>
      <c r="AO4059" s="164"/>
      <c r="AP4059" s="164"/>
      <c r="AQ4059" s="402">
        <f t="shared" si="1463"/>
        <v>0</v>
      </c>
      <c r="AR4059" s="370" t="str">
        <f>IF(AQ4059=0,"",
IF(SUM($AQ$3585:AQ4059)=1,AS4059,
IF($AQ$5285&gt;SUM($AQ$3585:AQ4059),_xlfn.CONCAT(", ",AS4059),
IF($AQ$5285=SUM($AQ$3585:AQ4059),_xlfn.CONCAT(" y ",AS4059)))))</f>
        <v/>
      </c>
      <c r="AS4059" s="156" t="s">
        <v>6735</v>
      </c>
    </row>
    <row r="4060" spans="1:45" ht="15" customHeight="1">
      <c r="A4060" s="57"/>
      <c r="B4060" s="26"/>
      <c r="C4060" s="716" t="s">
        <v>6736</v>
      </c>
      <c r="D4060" s="716"/>
      <c r="E4060" s="941"/>
      <c r="F4060" s="942"/>
      <c r="G4060" s="942"/>
      <c r="H4060" s="943"/>
      <c r="I4060" s="940"/>
      <c r="J4060" s="940"/>
      <c r="K4060" s="940"/>
      <c r="L4060" s="940"/>
      <c r="M4060" s="940"/>
      <c r="N4060" s="940"/>
      <c r="O4060" s="940"/>
      <c r="P4060" s="940"/>
      <c r="Q4060" s="890"/>
      <c r="R4060" s="891"/>
      <c r="S4060" s="890"/>
      <c r="T4060" s="891"/>
      <c r="U4060" s="890"/>
      <c r="V4060" s="891"/>
      <c r="W4060" s="890"/>
      <c r="X4060" s="891"/>
      <c r="Y4060" s="890"/>
      <c r="Z4060" s="891"/>
      <c r="AA4060" s="890"/>
      <c r="AB4060" s="891"/>
      <c r="AC4060" s="890"/>
      <c r="AD4060" s="891"/>
      <c r="AE4060" s="164"/>
      <c r="AF4060" s="164"/>
      <c r="AG4060" s="199">
        <f t="shared" si="1456"/>
        <v>0</v>
      </c>
      <c r="AH4060" s="219" t="b">
        <f t="shared" si="1457"/>
        <v>0</v>
      </c>
      <c r="AI4060" s="198" t="str">
        <f t="shared" si="1458"/>
        <v/>
      </c>
      <c r="AJ4060" s="219" t="b">
        <f t="shared" si="1459"/>
        <v>0</v>
      </c>
      <c r="AK4060" s="198" t="str">
        <f t="shared" si="1460"/>
        <v/>
      </c>
      <c r="AL4060" s="219" t="b">
        <f t="shared" si="1461"/>
        <v>0</v>
      </c>
      <c r="AM4060" s="351">
        <f t="shared" si="1462"/>
        <v>0</v>
      </c>
      <c r="AN4060" s="164"/>
      <c r="AO4060" s="164"/>
      <c r="AP4060" s="164"/>
      <c r="AQ4060" s="402">
        <f t="shared" si="1463"/>
        <v>0</v>
      </c>
      <c r="AR4060" s="370" t="str">
        <f>IF(AQ4060=0,"",
IF(SUM($AQ$3585:AQ4060)=1,AS4060,
IF($AQ$5285&gt;SUM($AQ$3585:AQ4060),_xlfn.CONCAT(", ",AS4060),
IF($AQ$5285=SUM($AQ$3585:AQ4060),_xlfn.CONCAT(" y ",AS4060)))))</f>
        <v/>
      </c>
      <c r="AS4060" s="156" t="s">
        <v>6737</v>
      </c>
    </row>
    <row r="4061" spans="1:45" ht="15" customHeight="1">
      <c r="A4061" s="57"/>
      <c r="B4061" s="26"/>
      <c r="C4061" s="716" t="s">
        <v>6738</v>
      </c>
      <c r="D4061" s="716"/>
      <c r="E4061" s="941"/>
      <c r="F4061" s="942"/>
      <c r="G4061" s="942"/>
      <c r="H4061" s="943"/>
      <c r="I4061" s="940"/>
      <c r="J4061" s="940"/>
      <c r="K4061" s="940"/>
      <c r="L4061" s="940"/>
      <c r="M4061" s="940"/>
      <c r="N4061" s="940"/>
      <c r="O4061" s="940"/>
      <c r="P4061" s="940"/>
      <c r="Q4061" s="890"/>
      <c r="R4061" s="891"/>
      <c r="S4061" s="890"/>
      <c r="T4061" s="891"/>
      <c r="U4061" s="890"/>
      <c r="V4061" s="891"/>
      <c r="W4061" s="890"/>
      <c r="X4061" s="891"/>
      <c r="Y4061" s="890"/>
      <c r="Z4061" s="891"/>
      <c r="AA4061" s="890"/>
      <c r="AB4061" s="891"/>
      <c r="AC4061" s="890"/>
      <c r="AD4061" s="891"/>
      <c r="AE4061" s="164"/>
      <c r="AF4061" s="164"/>
      <c r="AG4061" s="199">
        <f t="shared" si="1456"/>
        <v>0</v>
      </c>
      <c r="AH4061" s="219" t="b">
        <f t="shared" si="1457"/>
        <v>0</v>
      </c>
      <c r="AI4061" s="198" t="str">
        <f t="shared" si="1458"/>
        <v/>
      </c>
      <c r="AJ4061" s="219" t="b">
        <f t="shared" si="1459"/>
        <v>0</v>
      </c>
      <c r="AK4061" s="198" t="str">
        <f t="shared" si="1460"/>
        <v/>
      </c>
      <c r="AL4061" s="219" t="b">
        <f t="shared" si="1461"/>
        <v>0</v>
      </c>
      <c r="AM4061" s="351">
        <f t="shared" si="1462"/>
        <v>0</v>
      </c>
      <c r="AN4061" s="164"/>
      <c r="AO4061" s="164"/>
      <c r="AP4061" s="164"/>
      <c r="AQ4061" s="402">
        <f t="shared" si="1463"/>
        <v>0</v>
      </c>
      <c r="AR4061" s="370" t="str">
        <f>IF(AQ4061=0,"",
IF(SUM($AQ$3585:AQ4061)=1,AS4061,
IF($AQ$5285&gt;SUM($AQ$3585:AQ4061),_xlfn.CONCAT(", ",AS4061),
IF($AQ$5285=SUM($AQ$3585:AQ4061),_xlfn.CONCAT(" y ",AS4061)))))</f>
        <v/>
      </c>
      <c r="AS4061" s="156" t="s">
        <v>6739</v>
      </c>
    </row>
    <row r="4062" spans="1:45" ht="15" customHeight="1">
      <c r="A4062" s="57"/>
      <c r="B4062" s="26"/>
      <c r="C4062" s="716" t="s">
        <v>6740</v>
      </c>
      <c r="D4062" s="716"/>
      <c r="E4062" s="941"/>
      <c r="F4062" s="942"/>
      <c r="G4062" s="942"/>
      <c r="H4062" s="943"/>
      <c r="I4062" s="940"/>
      <c r="J4062" s="940"/>
      <c r="K4062" s="940"/>
      <c r="L4062" s="940"/>
      <c r="M4062" s="940"/>
      <c r="N4062" s="940"/>
      <c r="O4062" s="940"/>
      <c r="P4062" s="940"/>
      <c r="Q4062" s="890"/>
      <c r="R4062" s="891"/>
      <c r="S4062" s="890"/>
      <c r="T4062" s="891"/>
      <c r="U4062" s="890"/>
      <c r="V4062" s="891"/>
      <c r="W4062" s="890"/>
      <c r="X4062" s="891"/>
      <c r="Y4062" s="890"/>
      <c r="Z4062" s="891"/>
      <c r="AA4062" s="890"/>
      <c r="AB4062" s="891"/>
      <c r="AC4062" s="890"/>
      <c r="AD4062" s="891"/>
      <c r="AE4062" s="164"/>
      <c r="AF4062" s="164"/>
      <c r="AG4062" s="199">
        <f t="shared" si="1456"/>
        <v>0</v>
      </c>
      <c r="AH4062" s="219" t="b">
        <f t="shared" si="1457"/>
        <v>0</v>
      </c>
      <c r="AI4062" s="198" t="str">
        <f t="shared" si="1458"/>
        <v/>
      </c>
      <c r="AJ4062" s="219" t="b">
        <f t="shared" si="1459"/>
        <v>0</v>
      </c>
      <c r="AK4062" s="198" t="str">
        <f t="shared" si="1460"/>
        <v/>
      </c>
      <c r="AL4062" s="219" t="b">
        <f t="shared" si="1461"/>
        <v>0</v>
      </c>
      <c r="AM4062" s="351">
        <f t="shared" si="1462"/>
        <v>0</v>
      </c>
      <c r="AN4062" s="164"/>
      <c r="AO4062" s="164"/>
      <c r="AP4062" s="164"/>
      <c r="AQ4062" s="402">
        <f t="shared" si="1463"/>
        <v>0</v>
      </c>
      <c r="AR4062" s="370" t="str">
        <f>IF(AQ4062=0,"",
IF(SUM($AQ$3585:AQ4062)=1,AS4062,
IF($AQ$5285&gt;SUM($AQ$3585:AQ4062),_xlfn.CONCAT(", ",AS4062),
IF($AQ$5285=SUM($AQ$3585:AQ4062),_xlfn.CONCAT(" y ",AS4062)))))</f>
        <v/>
      </c>
      <c r="AS4062" s="156" t="s">
        <v>6741</v>
      </c>
    </row>
    <row r="4063" spans="1:45" ht="15" customHeight="1">
      <c r="A4063" s="57"/>
      <c r="B4063" s="26"/>
      <c r="C4063" s="716" t="s">
        <v>6742</v>
      </c>
      <c r="D4063" s="716"/>
      <c r="E4063" s="941"/>
      <c r="F4063" s="942"/>
      <c r="G4063" s="942"/>
      <c r="H4063" s="943"/>
      <c r="I4063" s="940"/>
      <c r="J4063" s="940"/>
      <c r="K4063" s="940"/>
      <c r="L4063" s="940"/>
      <c r="M4063" s="940"/>
      <c r="N4063" s="940"/>
      <c r="O4063" s="940"/>
      <c r="P4063" s="940"/>
      <c r="Q4063" s="890"/>
      <c r="R4063" s="891"/>
      <c r="S4063" s="890"/>
      <c r="T4063" s="891"/>
      <c r="U4063" s="890"/>
      <c r="V4063" s="891"/>
      <c r="W4063" s="890"/>
      <c r="X4063" s="891"/>
      <c r="Y4063" s="890"/>
      <c r="Z4063" s="891"/>
      <c r="AA4063" s="890"/>
      <c r="AB4063" s="891"/>
      <c r="AC4063" s="890"/>
      <c r="AD4063" s="891"/>
      <c r="AE4063" s="164"/>
      <c r="AF4063" s="164"/>
      <c r="AG4063" s="199">
        <f t="shared" si="1456"/>
        <v>0</v>
      </c>
      <c r="AH4063" s="219" t="b">
        <f t="shared" si="1457"/>
        <v>0</v>
      </c>
      <c r="AI4063" s="198" t="str">
        <f t="shared" si="1458"/>
        <v/>
      </c>
      <c r="AJ4063" s="219" t="b">
        <f t="shared" si="1459"/>
        <v>0</v>
      </c>
      <c r="AK4063" s="198" t="str">
        <f t="shared" si="1460"/>
        <v/>
      </c>
      <c r="AL4063" s="219" t="b">
        <f t="shared" si="1461"/>
        <v>0</v>
      </c>
      <c r="AM4063" s="351">
        <f t="shared" si="1462"/>
        <v>0</v>
      </c>
      <c r="AN4063" s="164"/>
      <c r="AO4063" s="164"/>
      <c r="AP4063" s="164"/>
      <c r="AQ4063" s="402">
        <f t="shared" si="1463"/>
        <v>0</v>
      </c>
      <c r="AR4063" s="370" t="str">
        <f>IF(AQ4063=0,"",
IF(SUM($AQ$3585:AQ4063)=1,AS4063,
IF($AQ$5285&gt;SUM($AQ$3585:AQ4063),_xlfn.CONCAT(", ",AS4063),
IF($AQ$5285=SUM($AQ$3585:AQ4063),_xlfn.CONCAT(" y ",AS4063)))))</f>
        <v/>
      </c>
      <c r="AS4063" s="156" t="s">
        <v>6743</v>
      </c>
    </row>
    <row r="4064" spans="1:45" ht="15" customHeight="1">
      <c r="A4064" s="57"/>
      <c r="B4064" s="26"/>
      <c r="C4064" s="716" t="s">
        <v>6744</v>
      </c>
      <c r="D4064" s="716"/>
      <c r="E4064" s="941"/>
      <c r="F4064" s="942"/>
      <c r="G4064" s="942"/>
      <c r="H4064" s="943"/>
      <c r="I4064" s="940"/>
      <c r="J4064" s="940"/>
      <c r="K4064" s="940"/>
      <c r="L4064" s="940"/>
      <c r="M4064" s="940"/>
      <c r="N4064" s="940"/>
      <c r="O4064" s="940"/>
      <c r="P4064" s="940"/>
      <c r="Q4064" s="890"/>
      <c r="R4064" s="891"/>
      <c r="S4064" s="890"/>
      <c r="T4064" s="891"/>
      <c r="U4064" s="890"/>
      <c r="V4064" s="891"/>
      <c r="W4064" s="890"/>
      <c r="X4064" s="891"/>
      <c r="Y4064" s="890"/>
      <c r="Z4064" s="891"/>
      <c r="AA4064" s="890"/>
      <c r="AB4064" s="891"/>
      <c r="AC4064" s="890"/>
      <c r="AD4064" s="891"/>
      <c r="AE4064" s="164"/>
      <c r="AF4064" s="164"/>
      <c r="AG4064" s="199">
        <f t="shared" si="1456"/>
        <v>0</v>
      </c>
      <c r="AH4064" s="219" t="b">
        <f t="shared" si="1457"/>
        <v>0</v>
      </c>
      <c r="AI4064" s="198" t="str">
        <f t="shared" si="1458"/>
        <v/>
      </c>
      <c r="AJ4064" s="219" t="b">
        <f t="shared" si="1459"/>
        <v>0</v>
      </c>
      <c r="AK4064" s="198" t="str">
        <f t="shared" si="1460"/>
        <v/>
      </c>
      <c r="AL4064" s="219" t="b">
        <f t="shared" si="1461"/>
        <v>0</v>
      </c>
      <c r="AM4064" s="351">
        <f t="shared" si="1462"/>
        <v>0</v>
      </c>
      <c r="AN4064" s="164"/>
      <c r="AO4064" s="164"/>
      <c r="AP4064" s="164"/>
      <c r="AQ4064" s="402">
        <f t="shared" si="1463"/>
        <v>0</v>
      </c>
      <c r="AR4064" s="370" t="str">
        <f>IF(AQ4064=0,"",
IF(SUM($AQ$3585:AQ4064)=1,AS4064,
IF($AQ$5285&gt;SUM($AQ$3585:AQ4064),_xlfn.CONCAT(", ",AS4064),
IF($AQ$5285=SUM($AQ$3585:AQ4064),_xlfn.CONCAT(" y ",AS4064)))))</f>
        <v/>
      </c>
      <c r="AS4064" s="156" t="s">
        <v>6745</v>
      </c>
    </row>
    <row r="4065" spans="1:45" ht="15" customHeight="1">
      <c r="A4065" s="57"/>
      <c r="B4065" s="26"/>
      <c r="C4065" s="716" t="s">
        <v>6746</v>
      </c>
      <c r="D4065" s="716"/>
      <c r="E4065" s="941"/>
      <c r="F4065" s="942"/>
      <c r="G4065" s="942"/>
      <c r="H4065" s="943"/>
      <c r="I4065" s="940"/>
      <c r="J4065" s="940"/>
      <c r="K4065" s="940"/>
      <c r="L4065" s="940"/>
      <c r="M4065" s="940"/>
      <c r="N4065" s="940"/>
      <c r="O4065" s="940"/>
      <c r="P4065" s="940"/>
      <c r="Q4065" s="890"/>
      <c r="R4065" s="891"/>
      <c r="S4065" s="890"/>
      <c r="T4065" s="891"/>
      <c r="U4065" s="890"/>
      <c r="V4065" s="891"/>
      <c r="W4065" s="890"/>
      <c r="X4065" s="891"/>
      <c r="Y4065" s="890"/>
      <c r="Z4065" s="891"/>
      <c r="AA4065" s="890"/>
      <c r="AB4065" s="891"/>
      <c r="AC4065" s="890"/>
      <c r="AD4065" s="891"/>
      <c r="AE4065" s="164"/>
      <c r="AF4065" s="164"/>
      <c r="AG4065" s="199">
        <f t="shared" si="1456"/>
        <v>0</v>
      </c>
      <c r="AH4065" s="219" t="b">
        <f t="shared" si="1457"/>
        <v>0</v>
      </c>
      <c r="AI4065" s="198" t="str">
        <f t="shared" si="1458"/>
        <v/>
      </c>
      <c r="AJ4065" s="219" t="b">
        <f t="shared" si="1459"/>
        <v>0</v>
      </c>
      <c r="AK4065" s="198" t="str">
        <f t="shared" si="1460"/>
        <v/>
      </c>
      <c r="AL4065" s="219" t="b">
        <f t="shared" si="1461"/>
        <v>0</v>
      </c>
      <c r="AM4065" s="351">
        <f t="shared" si="1462"/>
        <v>0</v>
      </c>
      <c r="AN4065" s="164"/>
      <c r="AO4065" s="164"/>
      <c r="AP4065" s="164"/>
      <c r="AQ4065" s="402">
        <f t="shared" si="1463"/>
        <v>0</v>
      </c>
      <c r="AR4065" s="370" t="str">
        <f>IF(AQ4065=0,"",
IF(SUM($AQ$3585:AQ4065)=1,AS4065,
IF($AQ$5285&gt;SUM($AQ$3585:AQ4065),_xlfn.CONCAT(", ",AS4065),
IF($AQ$5285=SUM($AQ$3585:AQ4065),_xlfn.CONCAT(" y ",AS4065)))))</f>
        <v/>
      </c>
      <c r="AS4065" s="156" t="s">
        <v>6747</v>
      </c>
    </row>
    <row r="4066" spans="1:45" ht="15" customHeight="1">
      <c r="A4066" s="57"/>
      <c r="B4066" s="26"/>
      <c r="C4066" s="716" t="s">
        <v>6748</v>
      </c>
      <c r="D4066" s="716"/>
      <c r="E4066" s="941"/>
      <c r="F4066" s="942"/>
      <c r="G4066" s="942"/>
      <c r="H4066" s="943"/>
      <c r="I4066" s="940"/>
      <c r="J4066" s="940"/>
      <c r="K4066" s="940"/>
      <c r="L4066" s="940"/>
      <c r="M4066" s="940"/>
      <c r="N4066" s="940"/>
      <c r="O4066" s="940"/>
      <c r="P4066" s="940"/>
      <c r="Q4066" s="890"/>
      <c r="R4066" s="891"/>
      <c r="S4066" s="890"/>
      <c r="T4066" s="891"/>
      <c r="U4066" s="890"/>
      <c r="V4066" s="891"/>
      <c r="W4066" s="890"/>
      <c r="X4066" s="891"/>
      <c r="Y4066" s="890"/>
      <c r="Z4066" s="891"/>
      <c r="AA4066" s="890"/>
      <c r="AB4066" s="891"/>
      <c r="AC4066" s="890"/>
      <c r="AD4066" s="891"/>
      <c r="AE4066" s="164"/>
      <c r="AF4066" s="164"/>
      <c r="AG4066" s="199">
        <f t="shared" si="1456"/>
        <v>0</v>
      </c>
      <c r="AH4066" s="219" t="b">
        <f t="shared" si="1457"/>
        <v>0</v>
      </c>
      <c r="AI4066" s="198" t="str">
        <f t="shared" si="1458"/>
        <v/>
      </c>
      <c r="AJ4066" s="219" t="b">
        <f t="shared" si="1459"/>
        <v>0</v>
      </c>
      <c r="AK4066" s="198" t="str">
        <f t="shared" si="1460"/>
        <v/>
      </c>
      <c r="AL4066" s="219" t="b">
        <f t="shared" si="1461"/>
        <v>0</v>
      </c>
      <c r="AM4066" s="351">
        <f t="shared" si="1462"/>
        <v>0</v>
      </c>
      <c r="AN4066" s="164"/>
      <c r="AO4066" s="164"/>
      <c r="AP4066" s="164"/>
      <c r="AQ4066" s="402">
        <f t="shared" si="1463"/>
        <v>0</v>
      </c>
      <c r="AR4066" s="370" t="str">
        <f>IF(AQ4066=0,"",
IF(SUM($AQ$3585:AQ4066)=1,AS4066,
IF($AQ$5285&gt;SUM($AQ$3585:AQ4066),_xlfn.CONCAT(", ",AS4066),
IF($AQ$5285=SUM($AQ$3585:AQ4066),_xlfn.CONCAT(" y ",AS4066)))))</f>
        <v/>
      </c>
      <c r="AS4066" s="156" t="s">
        <v>6749</v>
      </c>
    </row>
    <row r="4067" spans="1:45" ht="15" customHeight="1">
      <c r="A4067" s="57"/>
      <c r="B4067" s="26"/>
      <c r="C4067" s="716" t="s">
        <v>6750</v>
      </c>
      <c r="D4067" s="716"/>
      <c r="E4067" s="941"/>
      <c r="F4067" s="942"/>
      <c r="G4067" s="942"/>
      <c r="H4067" s="943"/>
      <c r="I4067" s="940"/>
      <c r="J4067" s="940"/>
      <c r="K4067" s="940"/>
      <c r="L4067" s="940"/>
      <c r="M4067" s="940"/>
      <c r="N4067" s="940"/>
      <c r="O4067" s="940"/>
      <c r="P4067" s="940"/>
      <c r="Q4067" s="890"/>
      <c r="R4067" s="891"/>
      <c r="S4067" s="890"/>
      <c r="T4067" s="891"/>
      <c r="U4067" s="890"/>
      <c r="V4067" s="891"/>
      <c r="W4067" s="890"/>
      <c r="X4067" s="891"/>
      <c r="Y4067" s="890"/>
      <c r="Z4067" s="891"/>
      <c r="AA4067" s="890"/>
      <c r="AB4067" s="891"/>
      <c r="AC4067" s="890"/>
      <c r="AD4067" s="891"/>
      <c r="AE4067" s="164"/>
      <c r="AF4067" s="164"/>
      <c r="AG4067" s="199">
        <f t="shared" si="1456"/>
        <v>0</v>
      </c>
      <c r="AH4067" s="219" t="b">
        <f t="shared" si="1457"/>
        <v>0</v>
      </c>
      <c r="AI4067" s="198" t="str">
        <f t="shared" si="1458"/>
        <v/>
      </c>
      <c r="AJ4067" s="219" t="b">
        <f t="shared" si="1459"/>
        <v>0</v>
      </c>
      <c r="AK4067" s="198" t="str">
        <f t="shared" si="1460"/>
        <v/>
      </c>
      <c r="AL4067" s="219" t="b">
        <f t="shared" si="1461"/>
        <v>0</v>
      </c>
      <c r="AM4067" s="351">
        <f t="shared" si="1462"/>
        <v>0</v>
      </c>
      <c r="AN4067" s="164"/>
      <c r="AO4067" s="164"/>
      <c r="AP4067" s="164"/>
      <c r="AQ4067" s="402">
        <f t="shared" si="1463"/>
        <v>0</v>
      </c>
      <c r="AR4067" s="370" t="str">
        <f>IF(AQ4067=0,"",
IF(SUM($AQ$3585:AQ4067)=1,AS4067,
IF($AQ$5285&gt;SUM($AQ$3585:AQ4067),_xlfn.CONCAT(", ",AS4067),
IF($AQ$5285=SUM($AQ$3585:AQ4067),_xlfn.CONCAT(" y ",AS4067)))))</f>
        <v/>
      </c>
      <c r="AS4067" s="156" t="s">
        <v>6751</v>
      </c>
    </row>
    <row r="4068" spans="1:45" ht="15" customHeight="1">
      <c r="A4068" s="57"/>
      <c r="B4068" s="26"/>
      <c r="C4068" s="716" t="s">
        <v>6752</v>
      </c>
      <c r="D4068" s="716"/>
      <c r="E4068" s="941"/>
      <c r="F4068" s="942"/>
      <c r="G4068" s="942"/>
      <c r="H4068" s="943"/>
      <c r="I4068" s="940"/>
      <c r="J4068" s="940"/>
      <c r="K4068" s="940"/>
      <c r="L4068" s="940"/>
      <c r="M4068" s="940"/>
      <c r="N4068" s="940"/>
      <c r="O4068" s="940"/>
      <c r="P4068" s="940"/>
      <c r="Q4068" s="890"/>
      <c r="R4068" s="891"/>
      <c r="S4068" s="890"/>
      <c r="T4068" s="891"/>
      <c r="U4068" s="890"/>
      <c r="V4068" s="891"/>
      <c r="W4068" s="890"/>
      <c r="X4068" s="891"/>
      <c r="Y4068" s="890"/>
      <c r="Z4068" s="891"/>
      <c r="AA4068" s="890"/>
      <c r="AB4068" s="891"/>
      <c r="AC4068" s="890"/>
      <c r="AD4068" s="891"/>
      <c r="AE4068" s="164"/>
      <c r="AF4068" s="164"/>
      <c r="AG4068" s="199">
        <f t="shared" si="1456"/>
        <v>0</v>
      </c>
      <c r="AH4068" s="219" t="b">
        <f t="shared" si="1457"/>
        <v>0</v>
      </c>
      <c r="AI4068" s="198" t="str">
        <f t="shared" si="1458"/>
        <v/>
      </c>
      <c r="AJ4068" s="219" t="b">
        <f t="shared" si="1459"/>
        <v>0</v>
      </c>
      <c r="AK4068" s="198" t="str">
        <f t="shared" si="1460"/>
        <v/>
      </c>
      <c r="AL4068" s="219" t="b">
        <f t="shared" si="1461"/>
        <v>0</v>
      </c>
      <c r="AM4068" s="351">
        <f t="shared" si="1462"/>
        <v>0</v>
      </c>
      <c r="AN4068" s="164"/>
      <c r="AO4068" s="164"/>
      <c r="AP4068" s="164"/>
      <c r="AQ4068" s="402">
        <f t="shared" si="1463"/>
        <v>0</v>
      </c>
      <c r="AR4068" s="370" t="str">
        <f>IF(AQ4068=0,"",
IF(SUM($AQ$3585:AQ4068)=1,AS4068,
IF($AQ$5285&gt;SUM($AQ$3585:AQ4068),_xlfn.CONCAT(", ",AS4068),
IF($AQ$5285=SUM($AQ$3585:AQ4068),_xlfn.CONCAT(" y ",AS4068)))))</f>
        <v/>
      </c>
      <c r="AS4068" s="156" t="s">
        <v>6753</v>
      </c>
    </row>
    <row r="4069" spans="1:45" ht="15" customHeight="1">
      <c r="A4069" s="57"/>
      <c r="B4069" s="26"/>
      <c r="C4069" s="716" t="s">
        <v>6754</v>
      </c>
      <c r="D4069" s="716"/>
      <c r="E4069" s="941"/>
      <c r="F4069" s="942"/>
      <c r="G4069" s="942"/>
      <c r="H4069" s="943"/>
      <c r="I4069" s="940"/>
      <c r="J4069" s="940"/>
      <c r="K4069" s="940"/>
      <c r="L4069" s="940"/>
      <c r="M4069" s="940"/>
      <c r="N4069" s="940"/>
      <c r="O4069" s="940"/>
      <c r="P4069" s="940"/>
      <c r="Q4069" s="890"/>
      <c r="R4069" s="891"/>
      <c r="S4069" s="890"/>
      <c r="T4069" s="891"/>
      <c r="U4069" s="890"/>
      <c r="V4069" s="891"/>
      <c r="W4069" s="890"/>
      <c r="X4069" s="891"/>
      <c r="Y4069" s="890"/>
      <c r="Z4069" s="891"/>
      <c r="AA4069" s="890"/>
      <c r="AB4069" s="891"/>
      <c r="AC4069" s="890"/>
      <c r="AD4069" s="891"/>
      <c r="AE4069" s="164"/>
      <c r="AF4069" s="164"/>
      <c r="AG4069" s="199">
        <f t="shared" si="1456"/>
        <v>0</v>
      </c>
      <c r="AH4069" s="219" t="b">
        <f t="shared" si="1457"/>
        <v>0</v>
      </c>
      <c r="AI4069" s="198" t="str">
        <f t="shared" si="1458"/>
        <v/>
      </c>
      <c r="AJ4069" s="219" t="b">
        <f t="shared" si="1459"/>
        <v>0</v>
      </c>
      <c r="AK4069" s="198" t="str">
        <f t="shared" si="1460"/>
        <v/>
      </c>
      <c r="AL4069" s="219" t="b">
        <f t="shared" si="1461"/>
        <v>0</v>
      </c>
      <c r="AM4069" s="351">
        <f t="shared" si="1462"/>
        <v>0</v>
      </c>
      <c r="AN4069" s="164"/>
      <c r="AO4069" s="164"/>
      <c r="AP4069" s="164"/>
      <c r="AQ4069" s="402">
        <f t="shared" si="1463"/>
        <v>0</v>
      </c>
      <c r="AR4069" s="370" t="str">
        <f>IF(AQ4069=0,"",
IF(SUM($AQ$3585:AQ4069)=1,AS4069,
IF($AQ$5285&gt;SUM($AQ$3585:AQ4069),_xlfn.CONCAT(", ",AS4069),
IF($AQ$5285=SUM($AQ$3585:AQ4069),_xlfn.CONCAT(" y ",AS4069)))))</f>
        <v/>
      </c>
      <c r="AS4069" s="156" t="s">
        <v>6755</v>
      </c>
    </row>
    <row r="4070" spans="1:45" ht="15" customHeight="1">
      <c r="A4070" s="57"/>
      <c r="B4070" s="26"/>
      <c r="C4070" s="716" t="s">
        <v>6756</v>
      </c>
      <c r="D4070" s="716"/>
      <c r="E4070" s="941"/>
      <c r="F4070" s="942"/>
      <c r="G4070" s="942"/>
      <c r="H4070" s="943"/>
      <c r="I4070" s="940"/>
      <c r="J4070" s="940"/>
      <c r="K4070" s="940"/>
      <c r="L4070" s="940"/>
      <c r="M4070" s="940"/>
      <c r="N4070" s="940"/>
      <c r="O4070" s="940"/>
      <c r="P4070" s="940"/>
      <c r="Q4070" s="890"/>
      <c r="R4070" s="891"/>
      <c r="S4070" s="890"/>
      <c r="T4070" s="891"/>
      <c r="U4070" s="890"/>
      <c r="V4070" s="891"/>
      <c r="W4070" s="890"/>
      <c r="X4070" s="891"/>
      <c r="Y4070" s="890"/>
      <c r="Z4070" s="891"/>
      <c r="AA4070" s="890"/>
      <c r="AB4070" s="891"/>
      <c r="AC4070" s="890"/>
      <c r="AD4070" s="891"/>
      <c r="AE4070" s="164"/>
      <c r="AF4070" s="164"/>
      <c r="AG4070" s="199">
        <f t="shared" si="1456"/>
        <v>0</v>
      </c>
      <c r="AH4070" s="219" t="b">
        <f t="shared" si="1457"/>
        <v>0</v>
      </c>
      <c r="AI4070" s="198" t="str">
        <f t="shared" si="1458"/>
        <v/>
      </c>
      <c r="AJ4070" s="219" t="b">
        <f t="shared" si="1459"/>
        <v>0</v>
      </c>
      <c r="AK4070" s="198" t="str">
        <f t="shared" si="1460"/>
        <v/>
      </c>
      <c r="AL4070" s="219" t="b">
        <f t="shared" si="1461"/>
        <v>0</v>
      </c>
      <c r="AM4070" s="351">
        <f t="shared" si="1462"/>
        <v>0</v>
      </c>
      <c r="AN4070" s="164"/>
      <c r="AO4070" s="164"/>
      <c r="AP4070" s="164"/>
      <c r="AQ4070" s="402">
        <f t="shared" si="1463"/>
        <v>0</v>
      </c>
      <c r="AR4070" s="370" t="str">
        <f>IF(AQ4070=0,"",
IF(SUM($AQ$3585:AQ4070)=1,AS4070,
IF($AQ$5285&gt;SUM($AQ$3585:AQ4070),_xlfn.CONCAT(", ",AS4070),
IF($AQ$5285=SUM($AQ$3585:AQ4070),_xlfn.CONCAT(" y ",AS4070)))))</f>
        <v/>
      </c>
      <c r="AS4070" s="156" t="s">
        <v>6757</v>
      </c>
    </row>
    <row r="4071" spans="1:45" ht="15" customHeight="1">
      <c r="A4071" s="57"/>
      <c r="B4071" s="26"/>
      <c r="C4071" s="716" t="s">
        <v>6758</v>
      </c>
      <c r="D4071" s="716"/>
      <c r="E4071" s="941"/>
      <c r="F4071" s="942"/>
      <c r="G4071" s="942"/>
      <c r="H4071" s="943"/>
      <c r="I4071" s="940"/>
      <c r="J4071" s="940"/>
      <c r="K4071" s="940"/>
      <c r="L4071" s="940"/>
      <c r="M4071" s="940"/>
      <c r="N4071" s="940"/>
      <c r="O4071" s="940"/>
      <c r="P4071" s="940"/>
      <c r="Q4071" s="890"/>
      <c r="R4071" s="891"/>
      <c r="S4071" s="890"/>
      <c r="T4071" s="891"/>
      <c r="U4071" s="890"/>
      <c r="V4071" s="891"/>
      <c r="W4071" s="890"/>
      <c r="X4071" s="891"/>
      <c r="Y4071" s="890"/>
      <c r="Z4071" s="891"/>
      <c r="AA4071" s="890"/>
      <c r="AB4071" s="891"/>
      <c r="AC4071" s="890"/>
      <c r="AD4071" s="891"/>
      <c r="AE4071" s="164"/>
      <c r="AF4071" s="164"/>
      <c r="AG4071" s="199">
        <f t="shared" si="1456"/>
        <v>0</v>
      </c>
      <c r="AH4071" s="219" t="b">
        <f t="shared" si="1457"/>
        <v>0</v>
      </c>
      <c r="AI4071" s="198" t="str">
        <f t="shared" si="1458"/>
        <v/>
      </c>
      <c r="AJ4071" s="219" t="b">
        <f t="shared" si="1459"/>
        <v>0</v>
      </c>
      <c r="AK4071" s="198" t="str">
        <f t="shared" si="1460"/>
        <v/>
      </c>
      <c r="AL4071" s="219" t="b">
        <f t="shared" si="1461"/>
        <v>0</v>
      </c>
      <c r="AM4071" s="351">
        <f t="shared" si="1462"/>
        <v>0</v>
      </c>
      <c r="AN4071" s="164"/>
      <c r="AO4071" s="164"/>
      <c r="AP4071" s="164"/>
      <c r="AQ4071" s="402">
        <f t="shared" si="1463"/>
        <v>0</v>
      </c>
      <c r="AR4071" s="370" t="str">
        <f>IF(AQ4071=0,"",
IF(SUM($AQ$3585:AQ4071)=1,AS4071,
IF($AQ$5285&gt;SUM($AQ$3585:AQ4071),_xlfn.CONCAT(", ",AS4071),
IF($AQ$5285=SUM($AQ$3585:AQ4071),_xlfn.CONCAT(" y ",AS4071)))))</f>
        <v/>
      </c>
      <c r="AS4071" s="156" t="s">
        <v>6759</v>
      </c>
    </row>
    <row r="4072" spans="1:45" ht="15" customHeight="1">
      <c r="A4072" s="57"/>
      <c r="B4072" s="26"/>
      <c r="C4072" s="716" t="s">
        <v>6760</v>
      </c>
      <c r="D4072" s="716"/>
      <c r="E4072" s="941"/>
      <c r="F4072" s="942"/>
      <c r="G4072" s="942"/>
      <c r="H4072" s="943"/>
      <c r="I4072" s="940"/>
      <c r="J4072" s="940"/>
      <c r="K4072" s="940"/>
      <c r="L4072" s="940"/>
      <c r="M4072" s="940"/>
      <c r="N4072" s="940"/>
      <c r="O4072" s="940"/>
      <c r="P4072" s="940"/>
      <c r="Q4072" s="890"/>
      <c r="R4072" s="891"/>
      <c r="S4072" s="890"/>
      <c r="T4072" s="891"/>
      <c r="U4072" s="890"/>
      <c r="V4072" s="891"/>
      <c r="W4072" s="890"/>
      <c r="X4072" s="891"/>
      <c r="Y4072" s="890"/>
      <c r="Z4072" s="891"/>
      <c r="AA4072" s="890"/>
      <c r="AB4072" s="891"/>
      <c r="AC4072" s="890"/>
      <c r="AD4072" s="891"/>
      <c r="AE4072" s="164"/>
      <c r="AF4072" s="164"/>
      <c r="AG4072" s="199">
        <f t="shared" si="1456"/>
        <v>0</v>
      </c>
      <c r="AH4072" s="219" t="b">
        <f t="shared" si="1457"/>
        <v>0</v>
      </c>
      <c r="AI4072" s="198" t="str">
        <f t="shared" si="1458"/>
        <v/>
      </c>
      <c r="AJ4072" s="219" t="b">
        <f t="shared" si="1459"/>
        <v>0</v>
      </c>
      <c r="AK4072" s="198" t="str">
        <f t="shared" si="1460"/>
        <v/>
      </c>
      <c r="AL4072" s="219" t="b">
        <f t="shared" si="1461"/>
        <v>0</v>
      </c>
      <c r="AM4072" s="351">
        <f t="shared" si="1462"/>
        <v>0</v>
      </c>
      <c r="AN4072" s="164"/>
      <c r="AO4072" s="164"/>
      <c r="AP4072" s="164"/>
      <c r="AQ4072" s="402">
        <f t="shared" si="1463"/>
        <v>0</v>
      </c>
      <c r="AR4072" s="370" t="str">
        <f>IF(AQ4072=0,"",
IF(SUM($AQ$3585:AQ4072)=1,AS4072,
IF($AQ$5285&gt;SUM($AQ$3585:AQ4072),_xlfn.CONCAT(", ",AS4072),
IF($AQ$5285=SUM($AQ$3585:AQ4072),_xlfn.CONCAT(" y ",AS4072)))))</f>
        <v/>
      </c>
      <c r="AS4072" s="156" t="s">
        <v>6761</v>
      </c>
    </row>
    <row r="4073" spans="1:45" ht="15" customHeight="1">
      <c r="A4073" s="57"/>
      <c r="B4073" s="26"/>
      <c r="C4073" s="716" t="s">
        <v>6762</v>
      </c>
      <c r="D4073" s="716"/>
      <c r="E4073" s="941"/>
      <c r="F4073" s="942"/>
      <c r="G4073" s="942"/>
      <c r="H4073" s="943"/>
      <c r="I4073" s="940"/>
      <c r="J4073" s="940"/>
      <c r="K4073" s="940"/>
      <c r="L4073" s="940"/>
      <c r="M4073" s="940"/>
      <c r="N4073" s="940"/>
      <c r="O4073" s="940"/>
      <c r="P4073" s="940"/>
      <c r="Q4073" s="890"/>
      <c r="R4073" s="891"/>
      <c r="S4073" s="890"/>
      <c r="T4073" s="891"/>
      <c r="U4073" s="890"/>
      <c r="V4073" s="891"/>
      <c r="W4073" s="890"/>
      <c r="X4073" s="891"/>
      <c r="Y4073" s="890"/>
      <c r="Z4073" s="891"/>
      <c r="AA4073" s="890"/>
      <c r="AB4073" s="891"/>
      <c r="AC4073" s="890"/>
      <c r="AD4073" s="891"/>
      <c r="AE4073" s="164"/>
      <c r="AF4073" s="164"/>
      <c r="AG4073" s="199">
        <f t="shared" si="1456"/>
        <v>0</v>
      </c>
      <c r="AH4073" s="219" t="b">
        <f t="shared" si="1457"/>
        <v>0</v>
      </c>
      <c r="AI4073" s="198" t="str">
        <f t="shared" si="1458"/>
        <v/>
      </c>
      <c r="AJ4073" s="219" t="b">
        <f t="shared" si="1459"/>
        <v>0</v>
      </c>
      <c r="AK4073" s="198" t="str">
        <f t="shared" si="1460"/>
        <v/>
      </c>
      <c r="AL4073" s="219" t="b">
        <f t="shared" si="1461"/>
        <v>0</v>
      </c>
      <c r="AM4073" s="351">
        <f t="shared" si="1462"/>
        <v>0</v>
      </c>
      <c r="AN4073" s="164"/>
      <c r="AO4073" s="164"/>
      <c r="AP4073" s="164"/>
      <c r="AQ4073" s="402">
        <f t="shared" si="1463"/>
        <v>0</v>
      </c>
      <c r="AR4073" s="370" t="str">
        <f>IF(AQ4073=0,"",
IF(SUM($AQ$3585:AQ4073)=1,AS4073,
IF($AQ$5285&gt;SUM($AQ$3585:AQ4073),_xlfn.CONCAT(", ",AS4073),
IF($AQ$5285=SUM($AQ$3585:AQ4073),_xlfn.CONCAT(" y ",AS4073)))))</f>
        <v/>
      </c>
      <c r="AS4073" s="156" t="s">
        <v>6763</v>
      </c>
    </row>
    <row r="4074" spans="1:45" ht="15" customHeight="1">
      <c r="A4074" s="57"/>
      <c r="B4074" s="26"/>
      <c r="C4074" s="716" t="s">
        <v>6764</v>
      </c>
      <c r="D4074" s="716"/>
      <c r="E4074" s="941"/>
      <c r="F4074" s="942"/>
      <c r="G4074" s="942"/>
      <c r="H4074" s="943"/>
      <c r="I4074" s="940"/>
      <c r="J4074" s="940"/>
      <c r="K4074" s="940"/>
      <c r="L4074" s="940"/>
      <c r="M4074" s="940"/>
      <c r="N4074" s="940"/>
      <c r="O4074" s="940"/>
      <c r="P4074" s="940"/>
      <c r="Q4074" s="890"/>
      <c r="R4074" s="891"/>
      <c r="S4074" s="890"/>
      <c r="T4074" s="891"/>
      <c r="U4074" s="890"/>
      <c r="V4074" s="891"/>
      <c r="W4074" s="890"/>
      <c r="X4074" s="891"/>
      <c r="Y4074" s="890"/>
      <c r="Z4074" s="891"/>
      <c r="AA4074" s="890"/>
      <c r="AB4074" s="891"/>
      <c r="AC4074" s="890"/>
      <c r="AD4074" s="891"/>
      <c r="AE4074" s="164"/>
      <c r="AF4074" s="164"/>
      <c r="AG4074" s="199">
        <f t="shared" si="1456"/>
        <v>0</v>
      </c>
      <c r="AH4074" s="219" t="b">
        <f t="shared" si="1457"/>
        <v>0</v>
      </c>
      <c r="AI4074" s="198" t="str">
        <f t="shared" si="1458"/>
        <v/>
      </c>
      <c r="AJ4074" s="219" t="b">
        <f t="shared" si="1459"/>
        <v>0</v>
      </c>
      <c r="AK4074" s="198" t="str">
        <f t="shared" si="1460"/>
        <v/>
      </c>
      <c r="AL4074" s="219" t="b">
        <f t="shared" si="1461"/>
        <v>0</v>
      </c>
      <c r="AM4074" s="351">
        <f t="shared" si="1462"/>
        <v>0</v>
      </c>
      <c r="AN4074" s="164"/>
      <c r="AO4074" s="164"/>
      <c r="AP4074" s="164"/>
      <c r="AQ4074" s="402">
        <f t="shared" si="1463"/>
        <v>0</v>
      </c>
      <c r="AR4074" s="370" t="str">
        <f>IF(AQ4074=0,"",
IF(SUM($AQ$3585:AQ4074)=1,AS4074,
IF($AQ$5285&gt;SUM($AQ$3585:AQ4074),_xlfn.CONCAT(", ",AS4074),
IF($AQ$5285=SUM($AQ$3585:AQ4074),_xlfn.CONCAT(" y ",AS4074)))))</f>
        <v/>
      </c>
      <c r="AS4074" s="156" t="s">
        <v>6765</v>
      </c>
    </row>
    <row r="4075" spans="1:45" ht="15" customHeight="1">
      <c r="A4075" s="57"/>
      <c r="B4075" s="26"/>
      <c r="C4075" s="716" t="s">
        <v>6766</v>
      </c>
      <c r="D4075" s="716"/>
      <c r="E4075" s="941"/>
      <c r="F4075" s="942"/>
      <c r="G4075" s="942"/>
      <c r="H4075" s="943"/>
      <c r="I4075" s="940"/>
      <c r="J4075" s="940"/>
      <c r="K4075" s="940"/>
      <c r="L4075" s="940"/>
      <c r="M4075" s="940"/>
      <c r="N4075" s="940"/>
      <c r="O4075" s="940"/>
      <c r="P4075" s="940"/>
      <c r="Q4075" s="890"/>
      <c r="R4075" s="891"/>
      <c r="S4075" s="890"/>
      <c r="T4075" s="891"/>
      <c r="U4075" s="890"/>
      <c r="V4075" s="891"/>
      <c r="W4075" s="890"/>
      <c r="X4075" s="891"/>
      <c r="Y4075" s="890"/>
      <c r="Z4075" s="891"/>
      <c r="AA4075" s="890"/>
      <c r="AB4075" s="891"/>
      <c r="AC4075" s="890"/>
      <c r="AD4075" s="891"/>
      <c r="AE4075" s="164"/>
      <c r="AF4075" s="164"/>
      <c r="AG4075" s="199">
        <f t="shared" si="1456"/>
        <v>0</v>
      </c>
      <c r="AH4075" s="219" t="b">
        <f t="shared" si="1457"/>
        <v>0</v>
      </c>
      <c r="AI4075" s="198" t="str">
        <f t="shared" si="1458"/>
        <v/>
      </c>
      <c r="AJ4075" s="219" t="b">
        <f t="shared" si="1459"/>
        <v>0</v>
      </c>
      <c r="AK4075" s="198" t="str">
        <f t="shared" si="1460"/>
        <v/>
      </c>
      <c r="AL4075" s="219" t="b">
        <f t="shared" si="1461"/>
        <v>0</v>
      </c>
      <c r="AM4075" s="351">
        <f t="shared" si="1462"/>
        <v>0</v>
      </c>
      <c r="AN4075" s="164"/>
      <c r="AO4075" s="164"/>
      <c r="AP4075" s="164"/>
      <c r="AQ4075" s="402">
        <f t="shared" si="1463"/>
        <v>0</v>
      </c>
      <c r="AR4075" s="370" t="str">
        <f>IF(AQ4075=0,"",
IF(SUM($AQ$3585:AQ4075)=1,AS4075,
IF($AQ$5285&gt;SUM($AQ$3585:AQ4075),_xlfn.CONCAT(", ",AS4075),
IF($AQ$5285=SUM($AQ$3585:AQ4075),_xlfn.CONCAT(" y ",AS4075)))))</f>
        <v/>
      </c>
      <c r="AS4075" s="156" t="s">
        <v>6767</v>
      </c>
    </row>
    <row r="4076" spans="1:45" ht="15" customHeight="1">
      <c r="A4076" s="57"/>
      <c r="B4076" s="26"/>
      <c r="C4076" s="716" t="s">
        <v>6768</v>
      </c>
      <c r="D4076" s="716"/>
      <c r="E4076" s="941"/>
      <c r="F4076" s="942"/>
      <c r="G4076" s="942"/>
      <c r="H4076" s="943"/>
      <c r="I4076" s="940"/>
      <c r="J4076" s="940"/>
      <c r="K4076" s="940"/>
      <c r="L4076" s="940"/>
      <c r="M4076" s="940"/>
      <c r="N4076" s="940"/>
      <c r="O4076" s="940"/>
      <c r="P4076" s="940"/>
      <c r="Q4076" s="890"/>
      <c r="R4076" s="891"/>
      <c r="S4076" s="890"/>
      <c r="T4076" s="891"/>
      <c r="U4076" s="890"/>
      <c r="V4076" s="891"/>
      <c r="W4076" s="890"/>
      <c r="X4076" s="891"/>
      <c r="Y4076" s="890"/>
      <c r="Z4076" s="891"/>
      <c r="AA4076" s="890"/>
      <c r="AB4076" s="891"/>
      <c r="AC4076" s="890"/>
      <c r="AD4076" s="891"/>
      <c r="AE4076" s="164"/>
      <c r="AF4076" s="164"/>
      <c r="AG4076" s="199">
        <f t="shared" si="1456"/>
        <v>0</v>
      </c>
      <c r="AH4076" s="219" t="b">
        <f t="shared" si="1457"/>
        <v>0</v>
      </c>
      <c r="AI4076" s="198" t="str">
        <f t="shared" si="1458"/>
        <v/>
      </c>
      <c r="AJ4076" s="219" t="b">
        <f t="shared" si="1459"/>
        <v>0</v>
      </c>
      <c r="AK4076" s="198" t="str">
        <f t="shared" si="1460"/>
        <v/>
      </c>
      <c r="AL4076" s="219" t="b">
        <f t="shared" si="1461"/>
        <v>0</v>
      </c>
      <c r="AM4076" s="351">
        <f t="shared" si="1462"/>
        <v>0</v>
      </c>
      <c r="AN4076" s="164"/>
      <c r="AO4076" s="164"/>
      <c r="AP4076" s="164"/>
      <c r="AQ4076" s="402">
        <f t="shared" si="1463"/>
        <v>0</v>
      </c>
      <c r="AR4076" s="370" t="str">
        <f>IF(AQ4076=0,"",
IF(SUM($AQ$3585:AQ4076)=1,AS4076,
IF($AQ$5285&gt;SUM($AQ$3585:AQ4076),_xlfn.CONCAT(", ",AS4076),
IF($AQ$5285=SUM($AQ$3585:AQ4076),_xlfn.CONCAT(" y ",AS4076)))))</f>
        <v/>
      </c>
      <c r="AS4076" s="156" t="s">
        <v>6769</v>
      </c>
    </row>
    <row r="4077" spans="1:45" ht="15" customHeight="1">
      <c r="A4077" s="57"/>
      <c r="B4077" s="26"/>
      <c r="C4077" s="716" t="s">
        <v>6770</v>
      </c>
      <c r="D4077" s="716"/>
      <c r="E4077" s="941"/>
      <c r="F4077" s="942"/>
      <c r="G4077" s="942"/>
      <c r="H4077" s="943"/>
      <c r="I4077" s="940"/>
      <c r="J4077" s="940"/>
      <c r="K4077" s="940"/>
      <c r="L4077" s="940"/>
      <c r="M4077" s="940"/>
      <c r="N4077" s="940"/>
      <c r="O4077" s="940"/>
      <c r="P4077" s="940"/>
      <c r="Q4077" s="890"/>
      <c r="R4077" s="891"/>
      <c r="S4077" s="890"/>
      <c r="T4077" s="891"/>
      <c r="U4077" s="890"/>
      <c r="V4077" s="891"/>
      <c r="W4077" s="890"/>
      <c r="X4077" s="891"/>
      <c r="Y4077" s="890"/>
      <c r="Z4077" s="891"/>
      <c r="AA4077" s="890"/>
      <c r="AB4077" s="891"/>
      <c r="AC4077" s="890"/>
      <c r="AD4077" s="891"/>
      <c r="AE4077" s="164"/>
      <c r="AF4077" s="164"/>
      <c r="AG4077" s="199">
        <f t="shared" si="1456"/>
        <v>0</v>
      </c>
      <c r="AH4077" s="219" t="b">
        <f t="shared" si="1457"/>
        <v>0</v>
      </c>
      <c r="AI4077" s="198" t="str">
        <f t="shared" si="1458"/>
        <v/>
      </c>
      <c r="AJ4077" s="219" t="b">
        <f t="shared" si="1459"/>
        <v>0</v>
      </c>
      <c r="AK4077" s="198" t="str">
        <f t="shared" si="1460"/>
        <v/>
      </c>
      <c r="AL4077" s="219" t="b">
        <f t="shared" si="1461"/>
        <v>0</v>
      </c>
      <c r="AM4077" s="351">
        <f t="shared" si="1462"/>
        <v>0</v>
      </c>
      <c r="AN4077" s="164"/>
      <c r="AO4077" s="164"/>
      <c r="AP4077" s="164"/>
      <c r="AQ4077" s="402">
        <f t="shared" si="1463"/>
        <v>0</v>
      </c>
      <c r="AR4077" s="370" t="str">
        <f>IF(AQ4077=0,"",
IF(SUM($AQ$3585:AQ4077)=1,AS4077,
IF($AQ$5285&gt;SUM($AQ$3585:AQ4077),_xlfn.CONCAT(", ",AS4077),
IF($AQ$5285=SUM($AQ$3585:AQ4077),_xlfn.CONCAT(" y ",AS4077)))))</f>
        <v/>
      </c>
      <c r="AS4077" s="156" t="s">
        <v>6771</v>
      </c>
    </row>
    <row r="4078" spans="1:45" ht="15" customHeight="1">
      <c r="A4078" s="57"/>
      <c r="B4078" s="26"/>
      <c r="C4078" s="716" t="s">
        <v>6772</v>
      </c>
      <c r="D4078" s="716"/>
      <c r="E4078" s="941"/>
      <c r="F4078" s="942"/>
      <c r="G4078" s="942"/>
      <c r="H4078" s="943"/>
      <c r="I4078" s="940"/>
      <c r="J4078" s="940"/>
      <c r="K4078" s="940"/>
      <c r="L4078" s="940"/>
      <c r="M4078" s="940"/>
      <c r="N4078" s="940"/>
      <c r="O4078" s="940"/>
      <c r="P4078" s="940"/>
      <c r="Q4078" s="890"/>
      <c r="R4078" s="891"/>
      <c r="S4078" s="890"/>
      <c r="T4078" s="891"/>
      <c r="U4078" s="890"/>
      <c r="V4078" s="891"/>
      <c r="W4078" s="890"/>
      <c r="X4078" s="891"/>
      <c r="Y4078" s="890"/>
      <c r="Z4078" s="891"/>
      <c r="AA4078" s="890"/>
      <c r="AB4078" s="891"/>
      <c r="AC4078" s="890"/>
      <c r="AD4078" s="891"/>
      <c r="AE4078" s="164"/>
      <c r="AF4078" s="164"/>
      <c r="AG4078" s="199">
        <f t="shared" si="1456"/>
        <v>0</v>
      </c>
      <c r="AH4078" s="219" t="b">
        <f t="shared" si="1457"/>
        <v>0</v>
      </c>
      <c r="AI4078" s="198" t="str">
        <f t="shared" si="1458"/>
        <v/>
      </c>
      <c r="AJ4078" s="219" t="b">
        <f t="shared" si="1459"/>
        <v>0</v>
      </c>
      <c r="AK4078" s="198" t="str">
        <f t="shared" si="1460"/>
        <v/>
      </c>
      <c r="AL4078" s="219" t="b">
        <f t="shared" si="1461"/>
        <v>0</v>
      </c>
      <c r="AM4078" s="351">
        <f t="shared" si="1462"/>
        <v>0</v>
      </c>
      <c r="AN4078" s="164"/>
      <c r="AO4078" s="164"/>
      <c r="AP4078" s="164"/>
      <c r="AQ4078" s="402">
        <f t="shared" si="1463"/>
        <v>0</v>
      </c>
      <c r="AR4078" s="370" t="str">
        <f>IF(AQ4078=0,"",
IF(SUM($AQ$3585:AQ4078)=1,AS4078,
IF($AQ$5285&gt;SUM($AQ$3585:AQ4078),_xlfn.CONCAT(", ",AS4078),
IF($AQ$5285=SUM($AQ$3585:AQ4078),_xlfn.CONCAT(" y ",AS4078)))))</f>
        <v/>
      </c>
      <c r="AS4078" s="156" t="s">
        <v>6773</v>
      </c>
    </row>
    <row r="4079" spans="1:45" ht="15" customHeight="1">
      <c r="A4079" s="57"/>
      <c r="B4079" s="26"/>
      <c r="C4079" s="716" t="s">
        <v>6774</v>
      </c>
      <c r="D4079" s="716"/>
      <c r="E4079" s="941"/>
      <c r="F4079" s="942"/>
      <c r="G4079" s="942"/>
      <c r="H4079" s="943"/>
      <c r="I4079" s="940"/>
      <c r="J4079" s="940"/>
      <c r="K4079" s="940"/>
      <c r="L4079" s="940"/>
      <c r="M4079" s="940"/>
      <c r="N4079" s="940"/>
      <c r="O4079" s="940"/>
      <c r="P4079" s="940"/>
      <c r="Q4079" s="890"/>
      <c r="R4079" s="891"/>
      <c r="S4079" s="890"/>
      <c r="T4079" s="891"/>
      <c r="U4079" s="890"/>
      <c r="V4079" s="891"/>
      <c r="W4079" s="890"/>
      <c r="X4079" s="891"/>
      <c r="Y4079" s="890"/>
      <c r="Z4079" s="891"/>
      <c r="AA4079" s="890"/>
      <c r="AB4079" s="891"/>
      <c r="AC4079" s="890"/>
      <c r="AD4079" s="891"/>
      <c r="AE4079" s="164"/>
      <c r="AF4079" s="164"/>
      <c r="AG4079" s="199">
        <f t="shared" si="1456"/>
        <v>0</v>
      </c>
      <c r="AH4079" s="219" t="b">
        <f t="shared" si="1457"/>
        <v>0</v>
      </c>
      <c r="AI4079" s="198" t="str">
        <f t="shared" si="1458"/>
        <v/>
      </c>
      <c r="AJ4079" s="219" t="b">
        <f t="shared" si="1459"/>
        <v>0</v>
      </c>
      <c r="AK4079" s="198" t="str">
        <f t="shared" si="1460"/>
        <v/>
      </c>
      <c r="AL4079" s="219" t="b">
        <f t="shared" si="1461"/>
        <v>0</v>
      </c>
      <c r="AM4079" s="351">
        <f t="shared" si="1462"/>
        <v>0</v>
      </c>
      <c r="AN4079" s="164"/>
      <c r="AO4079" s="164"/>
      <c r="AP4079" s="164"/>
      <c r="AQ4079" s="402">
        <f t="shared" si="1463"/>
        <v>0</v>
      </c>
      <c r="AR4079" s="370" t="str">
        <f>IF(AQ4079=0,"",
IF(SUM($AQ$3585:AQ4079)=1,AS4079,
IF($AQ$5285&gt;SUM($AQ$3585:AQ4079),_xlfn.CONCAT(", ",AS4079),
IF($AQ$5285=SUM($AQ$3585:AQ4079),_xlfn.CONCAT(" y ",AS4079)))))</f>
        <v/>
      </c>
      <c r="AS4079" s="156" t="s">
        <v>6775</v>
      </c>
    </row>
    <row r="4080" spans="1:45" ht="15" customHeight="1">
      <c r="A4080" s="57"/>
      <c r="B4080" s="26"/>
      <c r="C4080" s="716" t="s">
        <v>6776</v>
      </c>
      <c r="D4080" s="716"/>
      <c r="E4080" s="941"/>
      <c r="F4080" s="942"/>
      <c r="G4080" s="942"/>
      <c r="H4080" s="943"/>
      <c r="I4080" s="940"/>
      <c r="J4080" s="940"/>
      <c r="K4080" s="940"/>
      <c r="L4080" s="940"/>
      <c r="M4080" s="940"/>
      <c r="N4080" s="940"/>
      <c r="O4080" s="940"/>
      <c r="P4080" s="940"/>
      <c r="Q4080" s="890"/>
      <c r="R4080" s="891"/>
      <c r="S4080" s="890"/>
      <c r="T4080" s="891"/>
      <c r="U4080" s="890"/>
      <c r="V4080" s="891"/>
      <c r="W4080" s="890"/>
      <c r="X4080" s="891"/>
      <c r="Y4080" s="890"/>
      <c r="Z4080" s="891"/>
      <c r="AA4080" s="890"/>
      <c r="AB4080" s="891"/>
      <c r="AC4080" s="890"/>
      <c r="AD4080" s="891"/>
      <c r="AE4080" s="164"/>
      <c r="AF4080" s="164"/>
      <c r="AG4080" s="199">
        <f t="shared" si="1456"/>
        <v>0</v>
      </c>
      <c r="AH4080" s="219" t="b">
        <f t="shared" si="1457"/>
        <v>0</v>
      </c>
      <c r="AI4080" s="198" t="str">
        <f t="shared" si="1458"/>
        <v/>
      </c>
      <c r="AJ4080" s="219" t="b">
        <f t="shared" si="1459"/>
        <v>0</v>
      </c>
      <c r="AK4080" s="198" t="str">
        <f t="shared" si="1460"/>
        <v/>
      </c>
      <c r="AL4080" s="219" t="b">
        <f t="shared" si="1461"/>
        <v>0</v>
      </c>
      <c r="AM4080" s="351">
        <f t="shared" si="1462"/>
        <v>0</v>
      </c>
      <c r="AN4080" s="164"/>
      <c r="AO4080" s="164"/>
      <c r="AP4080" s="164"/>
      <c r="AQ4080" s="402">
        <f t="shared" si="1463"/>
        <v>0</v>
      </c>
      <c r="AR4080" s="370" t="str">
        <f>IF(AQ4080=0,"",
IF(SUM($AQ$3585:AQ4080)=1,AS4080,
IF($AQ$5285&gt;SUM($AQ$3585:AQ4080),_xlfn.CONCAT(", ",AS4080),
IF($AQ$5285=SUM($AQ$3585:AQ4080),_xlfn.CONCAT(" y ",AS4080)))))</f>
        <v/>
      </c>
      <c r="AS4080" s="156" t="s">
        <v>6777</v>
      </c>
    </row>
    <row r="4081" spans="1:45" ht="15" customHeight="1">
      <c r="A4081" s="57"/>
      <c r="B4081" s="26"/>
      <c r="C4081" s="716" t="s">
        <v>6778</v>
      </c>
      <c r="D4081" s="716"/>
      <c r="E4081" s="941"/>
      <c r="F4081" s="942"/>
      <c r="G4081" s="942"/>
      <c r="H4081" s="943"/>
      <c r="I4081" s="940"/>
      <c r="J4081" s="940"/>
      <c r="K4081" s="940"/>
      <c r="L4081" s="940"/>
      <c r="M4081" s="940"/>
      <c r="N4081" s="940"/>
      <c r="O4081" s="940"/>
      <c r="P4081" s="940"/>
      <c r="Q4081" s="890"/>
      <c r="R4081" s="891"/>
      <c r="S4081" s="890"/>
      <c r="T4081" s="891"/>
      <c r="U4081" s="890"/>
      <c r="V4081" s="891"/>
      <c r="W4081" s="890"/>
      <c r="X4081" s="891"/>
      <c r="Y4081" s="890"/>
      <c r="Z4081" s="891"/>
      <c r="AA4081" s="890"/>
      <c r="AB4081" s="891"/>
      <c r="AC4081" s="890"/>
      <c r="AD4081" s="891"/>
      <c r="AE4081" s="164"/>
      <c r="AF4081" s="164"/>
      <c r="AG4081" s="199">
        <f t="shared" si="1456"/>
        <v>0</v>
      </c>
      <c r="AH4081" s="219" t="b">
        <f t="shared" si="1457"/>
        <v>0</v>
      </c>
      <c r="AI4081" s="198" t="str">
        <f t="shared" si="1458"/>
        <v/>
      </c>
      <c r="AJ4081" s="219" t="b">
        <f t="shared" si="1459"/>
        <v>0</v>
      </c>
      <c r="AK4081" s="198" t="str">
        <f t="shared" si="1460"/>
        <v/>
      </c>
      <c r="AL4081" s="219" t="b">
        <f t="shared" si="1461"/>
        <v>0</v>
      </c>
      <c r="AM4081" s="351">
        <f t="shared" si="1462"/>
        <v>0</v>
      </c>
      <c r="AN4081" s="164"/>
      <c r="AO4081" s="164"/>
      <c r="AP4081" s="164"/>
      <c r="AQ4081" s="402">
        <f t="shared" si="1463"/>
        <v>0</v>
      </c>
      <c r="AR4081" s="370" t="str">
        <f>IF(AQ4081=0,"",
IF(SUM($AQ$3585:AQ4081)=1,AS4081,
IF($AQ$5285&gt;SUM($AQ$3585:AQ4081),_xlfn.CONCAT(", ",AS4081),
IF($AQ$5285=SUM($AQ$3585:AQ4081),_xlfn.CONCAT(" y ",AS4081)))))</f>
        <v/>
      </c>
      <c r="AS4081" s="156" t="s">
        <v>6779</v>
      </c>
    </row>
    <row r="4082" spans="1:45" ht="15" customHeight="1">
      <c r="A4082" s="57"/>
      <c r="B4082" s="26"/>
      <c r="C4082" s="716" t="s">
        <v>6780</v>
      </c>
      <c r="D4082" s="716"/>
      <c r="E4082" s="941"/>
      <c r="F4082" s="942"/>
      <c r="G4082" s="942"/>
      <c r="H4082" s="943"/>
      <c r="I4082" s="940"/>
      <c r="J4082" s="940"/>
      <c r="K4082" s="940"/>
      <c r="L4082" s="940"/>
      <c r="M4082" s="940"/>
      <c r="N4082" s="940"/>
      <c r="O4082" s="940"/>
      <c r="P4082" s="940"/>
      <c r="Q4082" s="890"/>
      <c r="R4082" s="891"/>
      <c r="S4082" s="890"/>
      <c r="T4082" s="891"/>
      <c r="U4082" s="890"/>
      <c r="V4082" s="891"/>
      <c r="W4082" s="890"/>
      <c r="X4082" s="891"/>
      <c r="Y4082" s="890"/>
      <c r="Z4082" s="891"/>
      <c r="AA4082" s="890"/>
      <c r="AB4082" s="891"/>
      <c r="AC4082" s="890"/>
      <c r="AD4082" s="891"/>
      <c r="AE4082" s="164"/>
      <c r="AF4082" s="164"/>
      <c r="AG4082" s="199">
        <f t="shared" si="1456"/>
        <v>0</v>
      </c>
      <c r="AH4082" s="219" t="b">
        <f t="shared" si="1457"/>
        <v>0</v>
      </c>
      <c r="AI4082" s="198" t="str">
        <f t="shared" si="1458"/>
        <v/>
      </c>
      <c r="AJ4082" s="219" t="b">
        <f t="shared" si="1459"/>
        <v>0</v>
      </c>
      <c r="AK4082" s="198" t="str">
        <f t="shared" si="1460"/>
        <v/>
      </c>
      <c r="AL4082" s="219" t="b">
        <f t="shared" si="1461"/>
        <v>0</v>
      </c>
      <c r="AM4082" s="351">
        <f t="shared" si="1462"/>
        <v>0</v>
      </c>
      <c r="AN4082" s="164"/>
      <c r="AO4082" s="164"/>
      <c r="AP4082" s="164"/>
      <c r="AQ4082" s="402">
        <f t="shared" si="1463"/>
        <v>0</v>
      </c>
      <c r="AR4082" s="370" t="str">
        <f>IF(AQ4082=0,"",
IF(SUM($AQ$3585:AQ4082)=1,AS4082,
IF($AQ$5285&gt;SUM($AQ$3585:AQ4082),_xlfn.CONCAT(", ",AS4082),
IF($AQ$5285=SUM($AQ$3585:AQ4082),_xlfn.CONCAT(" y ",AS4082)))))</f>
        <v/>
      </c>
      <c r="AS4082" s="156" t="s">
        <v>6781</v>
      </c>
    </row>
    <row r="4083" spans="1:45" ht="15" customHeight="1">
      <c r="A4083" s="57"/>
      <c r="B4083" s="26"/>
      <c r="C4083" s="716" t="s">
        <v>6782</v>
      </c>
      <c r="D4083" s="716"/>
      <c r="E4083" s="941"/>
      <c r="F4083" s="942"/>
      <c r="G4083" s="942"/>
      <c r="H4083" s="943"/>
      <c r="I4083" s="940"/>
      <c r="J4083" s="940"/>
      <c r="K4083" s="940"/>
      <c r="L4083" s="940"/>
      <c r="M4083" s="940"/>
      <c r="N4083" s="940"/>
      <c r="O4083" s="940"/>
      <c r="P4083" s="940"/>
      <c r="Q4083" s="890"/>
      <c r="R4083" s="891"/>
      <c r="S4083" s="890"/>
      <c r="T4083" s="891"/>
      <c r="U4083" s="890"/>
      <c r="V4083" s="891"/>
      <c r="W4083" s="890"/>
      <c r="X4083" s="891"/>
      <c r="Y4083" s="890"/>
      <c r="Z4083" s="891"/>
      <c r="AA4083" s="890"/>
      <c r="AB4083" s="891"/>
      <c r="AC4083" s="890"/>
      <c r="AD4083" s="891"/>
      <c r="AE4083" s="164"/>
      <c r="AF4083" s="164"/>
      <c r="AG4083" s="199">
        <f t="shared" si="1456"/>
        <v>0</v>
      </c>
      <c r="AH4083" s="219" t="b">
        <f t="shared" si="1457"/>
        <v>0</v>
      </c>
      <c r="AI4083" s="198" t="str">
        <f t="shared" si="1458"/>
        <v/>
      </c>
      <c r="AJ4083" s="219" t="b">
        <f t="shared" si="1459"/>
        <v>0</v>
      </c>
      <c r="AK4083" s="198" t="str">
        <f t="shared" si="1460"/>
        <v/>
      </c>
      <c r="AL4083" s="219" t="b">
        <f t="shared" si="1461"/>
        <v>0</v>
      </c>
      <c r="AM4083" s="351">
        <f t="shared" si="1462"/>
        <v>0</v>
      </c>
      <c r="AN4083" s="164"/>
      <c r="AO4083" s="164"/>
      <c r="AP4083" s="164"/>
      <c r="AQ4083" s="402">
        <f t="shared" si="1463"/>
        <v>0</v>
      </c>
      <c r="AR4083" s="370" t="str">
        <f>IF(AQ4083=0,"",
IF(SUM($AQ$3585:AQ4083)=1,AS4083,
IF($AQ$5285&gt;SUM($AQ$3585:AQ4083),_xlfn.CONCAT(", ",AS4083),
IF($AQ$5285=SUM($AQ$3585:AQ4083),_xlfn.CONCAT(" y ",AS4083)))))</f>
        <v/>
      </c>
      <c r="AS4083" s="156" t="s">
        <v>6783</v>
      </c>
    </row>
    <row r="4084" spans="1:45" ht="15" customHeight="1">
      <c r="A4084" s="57"/>
      <c r="B4084" s="26"/>
      <c r="C4084" s="716" t="s">
        <v>6784</v>
      </c>
      <c r="D4084" s="716"/>
      <c r="E4084" s="941"/>
      <c r="F4084" s="942"/>
      <c r="G4084" s="942"/>
      <c r="H4084" s="943"/>
      <c r="I4084" s="940"/>
      <c r="J4084" s="940"/>
      <c r="K4084" s="940"/>
      <c r="L4084" s="940"/>
      <c r="M4084" s="940"/>
      <c r="N4084" s="940"/>
      <c r="O4084" s="940"/>
      <c r="P4084" s="940"/>
      <c r="Q4084" s="890"/>
      <c r="R4084" s="891"/>
      <c r="S4084" s="890"/>
      <c r="T4084" s="891"/>
      <c r="U4084" s="890"/>
      <c r="V4084" s="891"/>
      <c r="W4084" s="890"/>
      <c r="X4084" s="891"/>
      <c r="Y4084" s="890"/>
      <c r="Z4084" s="891"/>
      <c r="AA4084" s="890"/>
      <c r="AB4084" s="891"/>
      <c r="AC4084" s="890"/>
      <c r="AD4084" s="891"/>
      <c r="AE4084" s="164"/>
      <c r="AF4084" s="164"/>
      <c r="AG4084" s="199">
        <f t="shared" si="1456"/>
        <v>0</v>
      </c>
      <c r="AH4084" s="219" t="b">
        <f t="shared" si="1457"/>
        <v>0</v>
      </c>
      <c r="AI4084" s="198" t="str">
        <f t="shared" si="1458"/>
        <v/>
      </c>
      <c r="AJ4084" s="219" t="b">
        <f t="shared" si="1459"/>
        <v>0</v>
      </c>
      <c r="AK4084" s="198" t="str">
        <f t="shared" si="1460"/>
        <v/>
      </c>
      <c r="AL4084" s="219" t="b">
        <f t="shared" si="1461"/>
        <v>0</v>
      </c>
      <c r="AM4084" s="351">
        <f t="shared" si="1462"/>
        <v>0</v>
      </c>
      <c r="AN4084" s="164"/>
      <c r="AO4084" s="164"/>
      <c r="AP4084" s="164"/>
      <c r="AQ4084" s="402">
        <f t="shared" si="1463"/>
        <v>0</v>
      </c>
      <c r="AR4084" s="370" t="str">
        <f>IF(AQ4084=0,"",
IF(SUM($AQ$3585:AQ4084)=1,AS4084,
IF($AQ$5285&gt;SUM($AQ$3585:AQ4084),_xlfn.CONCAT(", ",AS4084),
IF($AQ$5285=SUM($AQ$3585:AQ4084),_xlfn.CONCAT(" y ",AS4084)))))</f>
        <v/>
      </c>
      <c r="AS4084" s="156" t="s">
        <v>6785</v>
      </c>
    </row>
    <row r="4085" spans="1:45" ht="15" customHeight="1">
      <c r="A4085" s="57"/>
      <c r="B4085" s="26"/>
      <c r="C4085" s="716" t="s">
        <v>6786</v>
      </c>
      <c r="D4085" s="716"/>
      <c r="E4085" s="941"/>
      <c r="F4085" s="942"/>
      <c r="G4085" s="942"/>
      <c r="H4085" s="943"/>
      <c r="I4085" s="940"/>
      <c r="J4085" s="940"/>
      <c r="K4085" s="940"/>
      <c r="L4085" s="940"/>
      <c r="M4085" s="940"/>
      <c r="N4085" s="940"/>
      <c r="O4085" s="940"/>
      <c r="P4085" s="940"/>
      <c r="Q4085" s="890"/>
      <c r="R4085" s="891"/>
      <c r="S4085" s="890"/>
      <c r="T4085" s="891"/>
      <c r="U4085" s="890"/>
      <c r="V4085" s="891"/>
      <c r="W4085" s="890"/>
      <c r="X4085" s="891"/>
      <c r="Y4085" s="890"/>
      <c r="Z4085" s="891"/>
      <c r="AA4085" s="890"/>
      <c r="AB4085" s="891"/>
      <c r="AC4085" s="890"/>
      <c r="AD4085" s="891"/>
      <c r="AE4085" s="164"/>
      <c r="AF4085" s="164"/>
      <c r="AG4085" s="199">
        <f t="shared" si="1456"/>
        <v>0</v>
      </c>
      <c r="AH4085" s="219" t="b">
        <f t="shared" si="1457"/>
        <v>0</v>
      </c>
      <c r="AI4085" s="198" t="str">
        <f t="shared" si="1458"/>
        <v/>
      </c>
      <c r="AJ4085" s="219" t="b">
        <f t="shared" si="1459"/>
        <v>0</v>
      </c>
      <c r="AK4085" s="198" t="str">
        <f t="shared" si="1460"/>
        <v/>
      </c>
      <c r="AL4085" s="219" t="b">
        <f t="shared" si="1461"/>
        <v>0</v>
      </c>
      <c r="AM4085" s="351">
        <f t="shared" si="1462"/>
        <v>0</v>
      </c>
      <c r="AN4085" s="164"/>
      <c r="AO4085" s="164"/>
      <c r="AP4085" s="164"/>
      <c r="AQ4085" s="402">
        <f t="shared" si="1463"/>
        <v>0</v>
      </c>
      <c r="AR4085" s="370" t="str">
        <f>IF(AQ4085=0,"",
IF(SUM($AQ$3585:AQ4085)=1,AS4085,
IF($AQ$5285&gt;SUM($AQ$3585:AQ4085),_xlfn.CONCAT(", ",AS4085),
IF($AQ$5285=SUM($AQ$3585:AQ4085),_xlfn.CONCAT(" y ",AS4085)))))</f>
        <v/>
      </c>
      <c r="AS4085" s="156" t="s">
        <v>6787</v>
      </c>
    </row>
    <row r="4086" spans="1:45" ht="15" customHeight="1">
      <c r="A4086" s="57"/>
      <c r="B4086" s="26"/>
      <c r="C4086" s="716" t="s">
        <v>6788</v>
      </c>
      <c r="D4086" s="716"/>
      <c r="E4086" s="941"/>
      <c r="F4086" s="942"/>
      <c r="G4086" s="942"/>
      <c r="H4086" s="943"/>
      <c r="I4086" s="940"/>
      <c r="J4086" s="940"/>
      <c r="K4086" s="940"/>
      <c r="L4086" s="940"/>
      <c r="M4086" s="940"/>
      <c r="N4086" s="940"/>
      <c r="O4086" s="940"/>
      <c r="P4086" s="940"/>
      <c r="Q4086" s="890"/>
      <c r="R4086" s="891"/>
      <c r="S4086" s="890"/>
      <c r="T4086" s="891"/>
      <c r="U4086" s="890"/>
      <c r="V4086" s="891"/>
      <c r="W4086" s="890"/>
      <c r="X4086" s="891"/>
      <c r="Y4086" s="890"/>
      <c r="Z4086" s="891"/>
      <c r="AA4086" s="890"/>
      <c r="AB4086" s="891"/>
      <c r="AC4086" s="890"/>
      <c r="AD4086" s="891"/>
      <c r="AE4086" s="164"/>
      <c r="AF4086" s="164"/>
      <c r="AG4086" s="199">
        <f t="shared" si="1456"/>
        <v>0</v>
      </c>
      <c r="AH4086" s="219" t="b">
        <f t="shared" si="1457"/>
        <v>0</v>
      </c>
      <c r="AI4086" s="198" t="str">
        <f t="shared" si="1458"/>
        <v/>
      </c>
      <c r="AJ4086" s="219" t="b">
        <f t="shared" si="1459"/>
        <v>0</v>
      </c>
      <c r="AK4086" s="198" t="str">
        <f t="shared" si="1460"/>
        <v/>
      </c>
      <c r="AL4086" s="219" t="b">
        <f t="shared" si="1461"/>
        <v>0</v>
      </c>
      <c r="AM4086" s="351">
        <f t="shared" si="1462"/>
        <v>0</v>
      </c>
      <c r="AN4086" s="164"/>
      <c r="AO4086" s="164"/>
      <c r="AP4086" s="164"/>
      <c r="AQ4086" s="402">
        <f t="shared" si="1463"/>
        <v>0</v>
      </c>
      <c r="AR4086" s="370" t="str">
        <f>IF(AQ4086=0,"",
IF(SUM($AQ$3585:AQ4086)=1,AS4086,
IF($AQ$5285&gt;SUM($AQ$3585:AQ4086),_xlfn.CONCAT(", ",AS4086),
IF($AQ$5285=SUM($AQ$3585:AQ4086),_xlfn.CONCAT(" y ",AS4086)))))</f>
        <v/>
      </c>
      <c r="AS4086" s="156" t="s">
        <v>6789</v>
      </c>
    </row>
    <row r="4087" spans="1:45" ht="15" customHeight="1">
      <c r="A4087" s="57"/>
      <c r="B4087" s="26"/>
      <c r="C4087" s="716" t="s">
        <v>6790</v>
      </c>
      <c r="D4087" s="716"/>
      <c r="E4087" s="941"/>
      <c r="F4087" s="942"/>
      <c r="G4087" s="942"/>
      <c r="H4087" s="943"/>
      <c r="I4087" s="940"/>
      <c r="J4087" s="940"/>
      <c r="K4087" s="940"/>
      <c r="L4087" s="940"/>
      <c r="M4087" s="940"/>
      <c r="N4087" s="940"/>
      <c r="O4087" s="940"/>
      <c r="P4087" s="940"/>
      <c r="Q4087" s="890"/>
      <c r="R4087" s="891"/>
      <c r="S4087" s="890"/>
      <c r="T4087" s="891"/>
      <c r="U4087" s="890"/>
      <c r="V4087" s="891"/>
      <c r="W4087" s="890"/>
      <c r="X4087" s="891"/>
      <c r="Y4087" s="890"/>
      <c r="Z4087" s="891"/>
      <c r="AA4087" s="890"/>
      <c r="AB4087" s="891"/>
      <c r="AC4087" s="890"/>
      <c r="AD4087" s="891"/>
      <c r="AE4087" s="164"/>
      <c r="AF4087" s="164"/>
      <c r="AG4087" s="199">
        <f t="shared" si="1456"/>
        <v>0</v>
      </c>
      <c r="AH4087" s="219" t="b">
        <f t="shared" si="1457"/>
        <v>0</v>
      </c>
      <c r="AI4087" s="198" t="str">
        <f t="shared" si="1458"/>
        <v/>
      </c>
      <c r="AJ4087" s="219" t="b">
        <f t="shared" si="1459"/>
        <v>0</v>
      </c>
      <c r="AK4087" s="198" t="str">
        <f t="shared" si="1460"/>
        <v/>
      </c>
      <c r="AL4087" s="219" t="b">
        <f t="shared" si="1461"/>
        <v>0</v>
      </c>
      <c r="AM4087" s="351">
        <f t="shared" si="1462"/>
        <v>0</v>
      </c>
      <c r="AN4087" s="164"/>
      <c r="AO4087" s="164"/>
      <c r="AP4087" s="164"/>
      <c r="AQ4087" s="402">
        <f t="shared" si="1463"/>
        <v>0</v>
      </c>
      <c r="AR4087" s="370" t="str">
        <f>IF(AQ4087=0,"",
IF(SUM($AQ$3585:AQ4087)=1,AS4087,
IF($AQ$5285&gt;SUM($AQ$3585:AQ4087),_xlfn.CONCAT(", ",AS4087),
IF($AQ$5285=SUM($AQ$3585:AQ4087),_xlfn.CONCAT(" y ",AS4087)))))</f>
        <v/>
      </c>
      <c r="AS4087" s="156" t="s">
        <v>6791</v>
      </c>
    </row>
    <row r="4088" spans="1:45" ht="15" customHeight="1">
      <c r="A4088" s="57"/>
      <c r="B4088" s="26"/>
      <c r="C4088" s="716" t="s">
        <v>6792</v>
      </c>
      <c r="D4088" s="716"/>
      <c r="E4088" s="941"/>
      <c r="F4088" s="942"/>
      <c r="G4088" s="942"/>
      <c r="H4088" s="943"/>
      <c r="I4088" s="940"/>
      <c r="J4088" s="940"/>
      <c r="K4088" s="940"/>
      <c r="L4088" s="940"/>
      <c r="M4088" s="940"/>
      <c r="N4088" s="940"/>
      <c r="O4088" s="940"/>
      <c r="P4088" s="940"/>
      <c r="Q4088" s="890"/>
      <c r="R4088" s="891"/>
      <c r="S4088" s="890"/>
      <c r="T4088" s="891"/>
      <c r="U4088" s="890"/>
      <c r="V4088" s="891"/>
      <c r="W4088" s="890"/>
      <c r="X4088" s="891"/>
      <c r="Y4088" s="890"/>
      <c r="Z4088" s="891"/>
      <c r="AA4088" s="890"/>
      <c r="AB4088" s="891"/>
      <c r="AC4088" s="890"/>
      <c r="AD4088" s="891"/>
      <c r="AE4088" s="164"/>
      <c r="AF4088" s="164"/>
      <c r="AG4088" s="199">
        <f t="shared" si="1456"/>
        <v>0</v>
      </c>
      <c r="AH4088" s="219" t="b">
        <f t="shared" si="1457"/>
        <v>0</v>
      </c>
      <c r="AI4088" s="198" t="str">
        <f t="shared" si="1458"/>
        <v/>
      </c>
      <c r="AJ4088" s="219" t="b">
        <f t="shared" si="1459"/>
        <v>0</v>
      </c>
      <c r="AK4088" s="198" t="str">
        <f t="shared" si="1460"/>
        <v/>
      </c>
      <c r="AL4088" s="219" t="b">
        <f t="shared" si="1461"/>
        <v>0</v>
      </c>
      <c r="AM4088" s="351">
        <f t="shared" si="1462"/>
        <v>0</v>
      </c>
      <c r="AN4088" s="164"/>
      <c r="AO4088" s="164"/>
      <c r="AP4088" s="164"/>
      <c r="AQ4088" s="402">
        <f t="shared" si="1463"/>
        <v>0</v>
      </c>
      <c r="AR4088" s="370" t="str">
        <f>IF(AQ4088=0,"",
IF(SUM($AQ$3585:AQ4088)=1,AS4088,
IF($AQ$5285&gt;SUM($AQ$3585:AQ4088),_xlfn.CONCAT(", ",AS4088),
IF($AQ$5285=SUM($AQ$3585:AQ4088),_xlfn.CONCAT(" y ",AS4088)))))</f>
        <v/>
      </c>
      <c r="AS4088" s="156" t="s">
        <v>6793</v>
      </c>
    </row>
    <row r="4089" spans="1:45" ht="15" customHeight="1">
      <c r="A4089" s="57"/>
      <c r="B4089" s="26"/>
      <c r="C4089" s="716" t="s">
        <v>6794</v>
      </c>
      <c r="D4089" s="716"/>
      <c r="E4089" s="941"/>
      <c r="F4089" s="942"/>
      <c r="G4089" s="942"/>
      <c r="H4089" s="943"/>
      <c r="I4089" s="940"/>
      <c r="J4089" s="940"/>
      <c r="K4089" s="940"/>
      <c r="L4089" s="940"/>
      <c r="M4089" s="940"/>
      <c r="N4089" s="940"/>
      <c r="O4089" s="940"/>
      <c r="P4089" s="940"/>
      <c r="Q4089" s="890"/>
      <c r="R4089" s="891"/>
      <c r="S4089" s="890"/>
      <c r="T4089" s="891"/>
      <c r="U4089" s="890"/>
      <c r="V4089" s="891"/>
      <c r="W4089" s="890"/>
      <c r="X4089" s="891"/>
      <c r="Y4089" s="890"/>
      <c r="Z4089" s="891"/>
      <c r="AA4089" s="890"/>
      <c r="AB4089" s="891"/>
      <c r="AC4089" s="890"/>
      <c r="AD4089" s="891"/>
      <c r="AE4089" s="164"/>
      <c r="AF4089" s="164"/>
      <c r="AG4089" s="199">
        <f t="shared" si="1456"/>
        <v>0</v>
      </c>
      <c r="AH4089" s="219" t="b">
        <f t="shared" si="1457"/>
        <v>0</v>
      </c>
      <c r="AI4089" s="198" t="str">
        <f t="shared" si="1458"/>
        <v/>
      </c>
      <c r="AJ4089" s="219" t="b">
        <f t="shared" si="1459"/>
        <v>0</v>
      </c>
      <c r="AK4089" s="198" t="str">
        <f t="shared" si="1460"/>
        <v/>
      </c>
      <c r="AL4089" s="219" t="b">
        <f t="shared" si="1461"/>
        <v>0</v>
      </c>
      <c r="AM4089" s="351">
        <f t="shared" si="1462"/>
        <v>0</v>
      </c>
      <c r="AN4089" s="164"/>
      <c r="AO4089" s="164"/>
      <c r="AP4089" s="164"/>
      <c r="AQ4089" s="402">
        <f t="shared" si="1463"/>
        <v>0</v>
      </c>
      <c r="AR4089" s="370" t="str">
        <f>IF(AQ4089=0,"",
IF(SUM($AQ$3585:AQ4089)=1,AS4089,
IF($AQ$5285&gt;SUM($AQ$3585:AQ4089),_xlfn.CONCAT(", ",AS4089),
IF($AQ$5285=SUM($AQ$3585:AQ4089),_xlfn.CONCAT(" y ",AS4089)))))</f>
        <v/>
      </c>
      <c r="AS4089" s="156" t="s">
        <v>6795</v>
      </c>
    </row>
    <row r="4090" spans="1:45" ht="15" customHeight="1">
      <c r="A4090" s="57"/>
      <c r="B4090" s="26"/>
      <c r="C4090" s="716" t="s">
        <v>6796</v>
      </c>
      <c r="D4090" s="716"/>
      <c r="E4090" s="941"/>
      <c r="F4090" s="942"/>
      <c r="G4090" s="942"/>
      <c r="H4090" s="943"/>
      <c r="I4090" s="940"/>
      <c r="J4090" s="940"/>
      <c r="K4090" s="940"/>
      <c r="L4090" s="940"/>
      <c r="M4090" s="940"/>
      <c r="N4090" s="940"/>
      <c r="O4090" s="940"/>
      <c r="P4090" s="940"/>
      <c r="Q4090" s="890"/>
      <c r="R4090" s="891"/>
      <c r="S4090" s="890"/>
      <c r="T4090" s="891"/>
      <c r="U4090" s="890"/>
      <c r="V4090" s="891"/>
      <c r="W4090" s="890"/>
      <c r="X4090" s="891"/>
      <c r="Y4090" s="890"/>
      <c r="Z4090" s="891"/>
      <c r="AA4090" s="890"/>
      <c r="AB4090" s="891"/>
      <c r="AC4090" s="890"/>
      <c r="AD4090" s="891"/>
      <c r="AE4090" s="164"/>
      <c r="AF4090" s="164"/>
      <c r="AG4090" s="199">
        <f t="shared" si="1456"/>
        <v>0</v>
      </c>
      <c r="AH4090" s="219" t="b">
        <f t="shared" si="1457"/>
        <v>0</v>
      </c>
      <c r="AI4090" s="198" t="str">
        <f t="shared" si="1458"/>
        <v/>
      </c>
      <c r="AJ4090" s="219" t="b">
        <f t="shared" si="1459"/>
        <v>0</v>
      </c>
      <c r="AK4090" s="198" t="str">
        <f t="shared" si="1460"/>
        <v/>
      </c>
      <c r="AL4090" s="219" t="b">
        <f t="shared" si="1461"/>
        <v>0</v>
      </c>
      <c r="AM4090" s="351">
        <f t="shared" si="1462"/>
        <v>0</v>
      </c>
      <c r="AN4090" s="164"/>
      <c r="AO4090" s="164"/>
      <c r="AP4090" s="164"/>
      <c r="AQ4090" s="402">
        <f t="shared" si="1463"/>
        <v>0</v>
      </c>
      <c r="AR4090" s="370" t="str">
        <f>IF(AQ4090=0,"",
IF(SUM($AQ$3585:AQ4090)=1,AS4090,
IF($AQ$5285&gt;SUM($AQ$3585:AQ4090),_xlfn.CONCAT(", ",AS4090),
IF($AQ$5285=SUM($AQ$3585:AQ4090),_xlfn.CONCAT(" y ",AS4090)))))</f>
        <v/>
      </c>
      <c r="AS4090" s="156" t="s">
        <v>6797</v>
      </c>
    </row>
    <row r="4091" spans="1:45" ht="15" customHeight="1">
      <c r="A4091" s="57"/>
      <c r="B4091" s="26"/>
      <c r="C4091" s="716" t="s">
        <v>6798</v>
      </c>
      <c r="D4091" s="716"/>
      <c r="E4091" s="941"/>
      <c r="F4091" s="942"/>
      <c r="G4091" s="942"/>
      <c r="H4091" s="943"/>
      <c r="I4091" s="940"/>
      <c r="J4091" s="940"/>
      <c r="K4091" s="940"/>
      <c r="L4091" s="940"/>
      <c r="M4091" s="940"/>
      <c r="N4091" s="940"/>
      <c r="O4091" s="940"/>
      <c r="P4091" s="940"/>
      <c r="Q4091" s="890"/>
      <c r="R4091" s="891"/>
      <c r="S4091" s="890"/>
      <c r="T4091" s="891"/>
      <c r="U4091" s="890"/>
      <c r="V4091" s="891"/>
      <c r="W4091" s="890"/>
      <c r="X4091" s="891"/>
      <c r="Y4091" s="890"/>
      <c r="Z4091" s="891"/>
      <c r="AA4091" s="890"/>
      <c r="AB4091" s="891"/>
      <c r="AC4091" s="890"/>
      <c r="AD4091" s="891"/>
      <c r="AE4091" s="164"/>
      <c r="AF4091" s="164"/>
      <c r="AG4091" s="199">
        <f t="shared" si="1456"/>
        <v>0</v>
      </c>
      <c r="AH4091" s="219" t="b">
        <f t="shared" si="1457"/>
        <v>0</v>
      </c>
      <c r="AI4091" s="198" t="str">
        <f t="shared" si="1458"/>
        <v/>
      </c>
      <c r="AJ4091" s="219" t="b">
        <f t="shared" si="1459"/>
        <v>0</v>
      </c>
      <c r="AK4091" s="198" t="str">
        <f t="shared" si="1460"/>
        <v/>
      </c>
      <c r="AL4091" s="219" t="b">
        <f t="shared" si="1461"/>
        <v>0</v>
      </c>
      <c r="AM4091" s="351">
        <f t="shared" si="1462"/>
        <v>0</v>
      </c>
      <c r="AN4091" s="164"/>
      <c r="AO4091" s="164"/>
      <c r="AP4091" s="164"/>
      <c r="AQ4091" s="402">
        <f t="shared" si="1463"/>
        <v>0</v>
      </c>
      <c r="AR4091" s="370" t="str">
        <f>IF(AQ4091=0,"",
IF(SUM($AQ$3585:AQ4091)=1,AS4091,
IF($AQ$5285&gt;SUM($AQ$3585:AQ4091),_xlfn.CONCAT(", ",AS4091),
IF($AQ$5285=SUM($AQ$3585:AQ4091),_xlfn.CONCAT(" y ",AS4091)))))</f>
        <v/>
      </c>
      <c r="AS4091" s="156" t="s">
        <v>6799</v>
      </c>
    </row>
    <row r="4092" spans="1:45" ht="15" customHeight="1">
      <c r="A4092" s="57"/>
      <c r="B4092" s="26"/>
      <c r="C4092" s="716" t="s">
        <v>6800</v>
      </c>
      <c r="D4092" s="716"/>
      <c r="E4092" s="941"/>
      <c r="F4092" s="942"/>
      <c r="G4092" s="942"/>
      <c r="H4092" s="943"/>
      <c r="I4092" s="940"/>
      <c r="J4092" s="940"/>
      <c r="K4092" s="940"/>
      <c r="L4092" s="940"/>
      <c r="M4092" s="940"/>
      <c r="N4092" s="940"/>
      <c r="O4092" s="940"/>
      <c r="P4092" s="940"/>
      <c r="Q4092" s="890"/>
      <c r="R4092" s="891"/>
      <c r="S4092" s="890"/>
      <c r="T4092" s="891"/>
      <c r="U4092" s="890"/>
      <c r="V4092" s="891"/>
      <c r="W4092" s="890"/>
      <c r="X4092" s="891"/>
      <c r="Y4092" s="890"/>
      <c r="Z4092" s="891"/>
      <c r="AA4092" s="890"/>
      <c r="AB4092" s="891"/>
      <c r="AC4092" s="890"/>
      <c r="AD4092" s="891"/>
      <c r="AE4092" s="164"/>
      <c r="AF4092" s="164"/>
      <c r="AG4092" s="199">
        <f t="shared" si="1456"/>
        <v>0</v>
      </c>
      <c r="AH4092" s="219" t="b">
        <f t="shared" si="1457"/>
        <v>0</v>
      </c>
      <c r="AI4092" s="198" t="str">
        <f t="shared" si="1458"/>
        <v/>
      </c>
      <c r="AJ4092" s="219" t="b">
        <f t="shared" si="1459"/>
        <v>0</v>
      </c>
      <c r="AK4092" s="198" t="str">
        <f t="shared" si="1460"/>
        <v/>
      </c>
      <c r="AL4092" s="219" t="b">
        <f t="shared" si="1461"/>
        <v>0</v>
      </c>
      <c r="AM4092" s="351">
        <f t="shared" si="1462"/>
        <v>0</v>
      </c>
      <c r="AN4092" s="164"/>
      <c r="AO4092" s="164"/>
      <c r="AP4092" s="164"/>
      <c r="AQ4092" s="402">
        <f t="shared" si="1463"/>
        <v>0</v>
      </c>
      <c r="AR4092" s="370" t="str">
        <f>IF(AQ4092=0,"",
IF(SUM($AQ$3585:AQ4092)=1,AS4092,
IF($AQ$5285&gt;SUM($AQ$3585:AQ4092),_xlfn.CONCAT(", ",AS4092),
IF($AQ$5285=SUM($AQ$3585:AQ4092),_xlfn.CONCAT(" y ",AS4092)))))</f>
        <v/>
      </c>
      <c r="AS4092" s="156" t="s">
        <v>6801</v>
      </c>
    </row>
    <row r="4093" spans="1:45" ht="15" customHeight="1">
      <c r="A4093" s="57"/>
      <c r="B4093" s="26"/>
      <c r="C4093" s="716" t="s">
        <v>6802</v>
      </c>
      <c r="D4093" s="716"/>
      <c r="E4093" s="941"/>
      <c r="F4093" s="942"/>
      <c r="G4093" s="942"/>
      <c r="H4093" s="943"/>
      <c r="I4093" s="940"/>
      <c r="J4093" s="940"/>
      <c r="K4093" s="940"/>
      <c r="L4093" s="940"/>
      <c r="M4093" s="940"/>
      <c r="N4093" s="940"/>
      <c r="O4093" s="940"/>
      <c r="P4093" s="940"/>
      <c r="Q4093" s="890"/>
      <c r="R4093" s="891"/>
      <c r="S4093" s="890"/>
      <c r="T4093" s="891"/>
      <c r="U4093" s="890"/>
      <c r="V4093" s="891"/>
      <c r="W4093" s="890"/>
      <c r="X4093" s="891"/>
      <c r="Y4093" s="890"/>
      <c r="Z4093" s="891"/>
      <c r="AA4093" s="890"/>
      <c r="AB4093" s="891"/>
      <c r="AC4093" s="890"/>
      <c r="AD4093" s="891"/>
      <c r="AE4093" s="164"/>
      <c r="AF4093" s="164"/>
      <c r="AG4093" s="199">
        <f t="shared" si="1456"/>
        <v>0</v>
      </c>
      <c r="AH4093" s="219" t="b">
        <f t="shared" si="1457"/>
        <v>0</v>
      </c>
      <c r="AI4093" s="198" t="str">
        <f t="shared" si="1458"/>
        <v/>
      </c>
      <c r="AJ4093" s="219" t="b">
        <f t="shared" si="1459"/>
        <v>0</v>
      </c>
      <c r="AK4093" s="198" t="str">
        <f t="shared" si="1460"/>
        <v/>
      </c>
      <c r="AL4093" s="219" t="b">
        <f t="shared" si="1461"/>
        <v>0</v>
      </c>
      <c r="AM4093" s="351">
        <f t="shared" si="1462"/>
        <v>0</v>
      </c>
      <c r="AN4093" s="164"/>
      <c r="AO4093" s="164"/>
      <c r="AP4093" s="164"/>
      <c r="AQ4093" s="402">
        <f t="shared" si="1463"/>
        <v>0</v>
      </c>
      <c r="AR4093" s="370" t="str">
        <f>IF(AQ4093=0,"",
IF(SUM($AQ$3585:AQ4093)=1,AS4093,
IF($AQ$5285&gt;SUM($AQ$3585:AQ4093),_xlfn.CONCAT(", ",AS4093),
IF($AQ$5285=SUM($AQ$3585:AQ4093),_xlfn.CONCAT(" y ",AS4093)))))</f>
        <v/>
      </c>
      <c r="AS4093" s="156" t="s">
        <v>6803</v>
      </c>
    </row>
    <row r="4094" spans="1:45" ht="15" customHeight="1">
      <c r="A4094" s="57"/>
      <c r="B4094" s="26"/>
      <c r="C4094" s="716" t="s">
        <v>6804</v>
      </c>
      <c r="D4094" s="716"/>
      <c r="E4094" s="941"/>
      <c r="F4094" s="942"/>
      <c r="G4094" s="942"/>
      <c r="H4094" s="943"/>
      <c r="I4094" s="940"/>
      <c r="J4094" s="940"/>
      <c r="K4094" s="940"/>
      <c r="L4094" s="940"/>
      <c r="M4094" s="940"/>
      <c r="N4094" s="940"/>
      <c r="O4094" s="940"/>
      <c r="P4094" s="940"/>
      <c r="Q4094" s="890"/>
      <c r="R4094" s="891"/>
      <c r="S4094" s="890"/>
      <c r="T4094" s="891"/>
      <c r="U4094" s="890"/>
      <c r="V4094" s="891"/>
      <c r="W4094" s="890"/>
      <c r="X4094" s="891"/>
      <c r="Y4094" s="890"/>
      <c r="Z4094" s="891"/>
      <c r="AA4094" s="890"/>
      <c r="AB4094" s="891"/>
      <c r="AC4094" s="890"/>
      <c r="AD4094" s="891"/>
      <c r="AE4094" s="164"/>
      <c r="AF4094" s="164"/>
      <c r="AG4094" s="199">
        <f t="shared" si="1456"/>
        <v>0</v>
      </c>
      <c r="AH4094" s="219" t="b">
        <f t="shared" si="1457"/>
        <v>0</v>
      </c>
      <c r="AI4094" s="198" t="str">
        <f t="shared" si="1458"/>
        <v/>
      </c>
      <c r="AJ4094" s="219" t="b">
        <f t="shared" si="1459"/>
        <v>0</v>
      </c>
      <c r="AK4094" s="198" t="str">
        <f t="shared" si="1460"/>
        <v/>
      </c>
      <c r="AL4094" s="219" t="b">
        <f t="shared" si="1461"/>
        <v>0</v>
      </c>
      <c r="AM4094" s="351">
        <f t="shared" si="1462"/>
        <v>0</v>
      </c>
      <c r="AN4094" s="164"/>
      <c r="AO4094" s="164"/>
      <c r="AP4094" s="164"/>
      <c r="AQ4094" s="402">
        <f t="shared" si="1463"/>
        <v>0</v>
      </c>
      <c r="AR4094" s="370" t="str">
        <f>IF(AQ4094=0,"",
IF(SUM($AQ$3585:AQ4094)=1,AS4094,
IF($AQ$5285&gt;SUM($AQ$3585:AQ4094),_xlfn.CONCAT(", ",AS4094),
IF($AQ$5285=SUM($AQ$3585:AQ4094),_xlfn.CONCAT(" y ",AS4094)))))</f>
        <v/>
      </c>
      <c r="AS4094" s="156" t="s">
        <v>6805</v>
      </c>
    </row>
    <row r="4095" spans="1:45" ht="15" customHeight="1">
      <c r="A4095" s="57"/>
      <c r="B4095" s="26"/>
      <c r="C4095" s="716" t="s">
        <v>6806</v>
      </c>
      <c r="D4095" s="716"/>
      <c r="E4095" s="941"/>
      <c r="F4095" s="942"/>
      <c r="G4095" s="942"/>
      <c r="H4095" s="943"/>
      <c r="I4095" s="940"/>
      <c r="J4095" s="940"/>
      <c r="K4095" s="940"/>
      <c r="L4095" s="940"/>
      <c r="M4095" s="940"/>
      <c r="N4095" s="940"/>
      <c r="O4095" s="940"/>
      <c r="P4095" s="940"/>
      <c r="Q4095" s="890"/>
      <c r="R4095" s="891"/>
      <c r="S4095" s="890"/>
      <c r="T4095" s="891"/>
      <c r="U4095" s="890"/>
      <c r="V4095" s="891"/>
      <c r="W4095" s="890"/>
      <c r="X4095" s="891"/>
      <c r="Y4095" s="890"/>
      <c r="Z4095" s="891"/>
      <c r="AA4095" s="890"/>
      <c r="AB4095" s="891"/>
      <c r="AC4095" s="890"/>
      <c r="AD4095" s="891"/>
      <c r="AE4095" s="164"/>
      <c r="AF4095" s="164"/>
      <c r="AG4095" s="199">
        <f t="shared" si="1456"/>
        <v>0</v>
      </c>
      <c r="AH4095" s="219" t="b">
        <f t="shared" si="1457"/>
        <v>0</v>
      </c>
      <c r="AI4095" s="198" t="str">
        <f t="shared" si="1458"/>
        <v/>
      </c>
      <c r="AJ4095" s="219" t="b">
        <f t="shared" si="1459"/>
        <v>0</v>
      </c>
      <c r="AK4095" s="198" t="str">
        <f t="shared" si="1460"/>
        <v/>
      </c>
      <c r="AL4095" s="219" t="b">
        <f t="shared" si="1461"/>
        <v>0</v>
      </c>
      <c r="AM4095" s="351">
        <f t="shared" si="1462"/>
        <v>0</v>
      </c>
      <c r="AN4095" s="164"/>
      <c r="AO4095" s="164"/>
      <c r="AP4095" s="164"/>
      <c r="AQ4095" s="402">
        <f t="shared" si="1463"/>
        <v>0</v>
      </c>
      <c r="AR4095" s="370" t="str">
        <f>IF(AQ4095=0,"",
IF(SUM($AQ$3585:AQ4095)=1,AS4095,
IF($AQ$5285&gt;SUM($AQ$3585:AQ4095),_xlfn.CONCAT(", ",AS4095),
IF($AQ$5285=SUM($AQ$3585:AQ4095),_xlfn.CONCAT(" y ",AS4095)))))</f>
        <v/>
      </c>
      <c r="AS4095" s="156" t="s">
        <v>6807</v>
      </c>
    </row>
    <row r="4096" spans="1:45" ht="15" customHeight="1">
      <c r="A4096" s="57"/>
      <c r="B4096" s="26"/>
      <c r="C4096" s="716" t="s">
        <v>6808</v>
      </c>
      <c r="D4096" s="716"/>
      <c r="E4096" s="941"/>
      <c r="F4096" s="942"/>
      <c r="G4096" s="942"/>
      <c r="H4096" s="943"/>
      <c r="I4096" s="940"/>
      <c r="J4096" s="940"/>
      <c r="K4096" s="940"/>
      <c r="L4096" s="940"/>
      <c r="M4096" s="940"/>
      <c r="N4096" s="940"/>
      <c r="O4096" s="940"/>
      <c r="P4096" s="940"/>
      <c r="Q4096" s="890"/>
      <c r="R4096" s="891"/>
      <c r="S4096" s="890"/>
      <c r="T4096" s="891"/>
      <c r="U4096" s="890"/>
      <c r="V4096" s="891"/>
      <c r="W4096" s="890"/>
      <c r="X4096" s="891"/>
      <c r="Y4096" s="890"/>
      <c r="Z4096" s="891"/>
      <c r="AA4096" s="890"/>
      <c r="AB4096" s="891"/>
      <c r="AC4096" s="890"/>
      <c r="AD4096" s="891"/>
      <c r="AE4096" s="164"/>
      <c r="AF4096" s="164"/>
      <c r="AG4096" s="199">
        <f t="shared" si="1456"/>
        <v>0</v>
      </c>
      <c r="AH4096" s="219" t="b">
        <f t="shared" si="1457"/>
        <v>0</v>
      </c>
      <c r="AI4096" s="198" t="str">
        <f t="shared" si="1458"/>
        <v/>
      </c>
      <c r="AJ4096" s="219" t="b">
        <f t="shared" si="1459"/>
        <v>0</v>
      </c>
      <c r="AK4096" s="198" t="str">
        <f t="shared" si="1460"/>
        <v/>
      </c>
      <c r="AL4096" s="219" t="b">
        <f t="shared" si="1461"/>
        <v>0</v>
      </c>
      <c r="AM4096" s="351">
        <f t="shared" si="1462"/>
        <v>0</v>
      </c>
      <c r="AN4096" s="164"/>
      <c r="AO4096" s="164"/>
      <c r="AP4096" s="164"/>
      <c r="AQ4096" s="402">
        <f t="shared" si="1463"/>
        <v>0</v>
      </c>
      <c r="AR4096" s="370" t="str">
        <f>IF(AQ4096=0,"",
IF(SUM($AQ$3585:AQ4096)=1,AS4096,
IF($AQ$5285&gt;SUM($AQ$3585:AQ4096),_xlfn.CONCAT(", ",AS4096),
IF($AQ$5285=SUM($AQ$3585:AQ4096),_xlfn.CONCAT(" y ",AS4096)))))</f>
        <v/>
      </c>
      <c r="AS4096" s="156" t="s">
        <v>6809</v>
      </c>
    </row>
    <row r="4097" spans="1:45" ht="15" customHeight="1">
      <c r="A4097" s="57"/>
      <c r="B4097" s="26"/>
      <c r="C4097" s="716" t="s">
        <v>6810</v>
      </c>
      <c r="D4097" s="716"/>
      <c r="E4097" s="941"/>
      <c r="F4097" s="942"/>
      <c r="G4097" s="942"/>
      <c r="H4097" s="943"/>
      <c r="I4097" s="940"/>
      <c r="J4097" s="940"/>
      <c r="K4097" s="940"/>
      <c r="L4097" s="940"/>
      <c r="M4097" s="940"/>
      <c r="N4097" s="940"/>
      <c r="O4097" s="940"/>
      <c r="P4097" s="940"/>
      <c r="Q4097" s="890"/>
      <c r="R4097" s="891"/>
      <c r="S4097" s="890"/>
      <c r="T4097" s="891"/>
      <c r="U4097" s="890"/>
      <c r="V4097" s="891"/>
      <c r="W4097" s="890"/>
      <c r="X4097" s="891"/>
      <c r="Y4097" s="890"/>
      <c r="Z4097" s="891"/>
      <c r="AA4097" s="890"/>
      <c r="AB4097" s="891"/>
      <c r="AC4097" s="890"/>
      <c r="AD4097" s="891"/>
      <c r="AE4097" s="164"/>
      <c r="AF4097" s="164"/>
      <c r="AG4097" s="199">
        <f t="shared" si="1456"/>
        <v>0</v>
      </c>
      <c r="AH4097" s="219" t="b">
        <f t="shared" si="1457"/>
        <v>0</v>
      </c>
      <c r="AI4097" s="198" t="str">
        <f t="shared" si="1458"/>
        <v/>
      </c>
      <c r="AJ4097" s="219" t="b">
        <f t="shared" si="1459"/>
        <v>0</v>
      </c>
      <c r="AK4097" s="198" t="str">
        <f t="shared" si="1460"/>
        <v/>
      </c>
      <c r="AL4097" s="219" t="b">
        <f t="shared" si="1461"/>
        <v>0</v>
      </c>
      <c r="AM4097" s="351">
        <f t="shared" si="1462"/>
        <v>0</v>
      </c>
      <c r="AN4097" s="164"/>
      <c r="AO4097" s="164"/>
      <c r="AP4097" s="164"/>
      <c r="AQ4097" s="402">
        <f t="shared" si="1463"/>
        <v>0</v>
      </c>
      <c r="AR4097" s="370" t="str">
        <f>IF(AQ4097=0,"",
IF(SUM($AQ$3585:AQ4097)=1,AS4097,
IF($AQ$5285&gt;SUM($AQ$3585:AQ4097),_xlfn.CONCAT(", ",AS4097),
IF($AQ$5285=SUM($AQ$3585:AQ4097),_xlfn.CONCAT(" y ",AS4097)))))</f>
        <v/>
      </c>
      <c r="AS4097" s="156" t="s">
        <v>6811</v>
      </c>
    </row>
    <row r="4098" spans="1:45" ht="15" customHeight="1">
      <c r="A4098" s="57"/>
      <c r="B4098" s="26"/>
      <c r="C4098" s="716" t="s">
        <v>6812</v>
      </c>
      <c r="D4098" s="716"/>
      <c r="E4098" s="941"/>
      <c r="F4098" s="942"/>
      <c r="G4098" s="942"/>
      <c r="H4098" s="943"/>
      <c r="I4098" s="940"/>
      <c r="J4098" s="940"/>
      <c r="K4098" s="940"/>
      <c r="L4098" s="940"/>
      <c r="M4098" s="940"/>
      <c r="N4098" s="940"/>
      <c r="O4098" s="940"/>
      <c r="P4098" s="940"/>
      <c r="Q4098" s="890"/>
      <c r="R4098" s="891"/>
      <c r="S4098" s="890"/>
      <c r="T4098" s="891"/>
      <c r="U4098" s="890"/>
      <c r="V4098" s="891"/>
      <c r="W4098" s="890"/>
      <c r="X4098" s="891"/>
      <c r="Y4098" s="890"/>
      <c r="Z4098" s="891"/>
      <c r="AA4098" s="890"/>
      <c r="AB4098" s="891"/>
      <c r="AC4098" s="890"/>
      <c r="AD4098" s="891"/>
      <c r="AE4098" s="164"/>
      <c r="AF4098" s="164"/>
      <c r="AG4098" s="199">
        <f t="shared" ref="AG4098:AG4161" si="1464">IF(AND(OR($I$3563="X",$T$3563="X"),COUNTA(E4098:AD4098)=0),0,IF(AND(COUNTBLANK(E4098)=1,COUNTA(I4098:AD4098)=0),0,IF(AND($C$3563="X",COUNTBLANK(E4098)=0,COUNTA(I4098:P4098)=2,COUNTA(Q4098:AB4098)&gt;0,AC4098=""),0,IF(AND($C$3563="X",COUNTBLANK(E4098)=0,COUNTA(I4098:P4098)=2,COUNTA(Q4098:AB4098)=0,AC4098="X"),0,1))))</f>
        <v>0</v>
      </c>
      <c r="AH4098" s="219" t="b">
        <f t="shared" ref="AH4098:AH4161" si="1465">NOT(EXACT($E4098,UPPER($E4098)))</f>
        <v>0</v>
      </c>
      <c r="AI4098" s="198" t="str">
        <f t="shared" ref="AI4098:AI4161" si="1466">SUBSTITUTE( SUBSTITUTE( SUBSTITUTE( SUBSTITUTE( SUBSTITUTE( SUBSTITUTE( SUBSTITUTE( SUBSTITUTE( SUBSTITUTE( SUBSTITUTE($E4098, "á", "a"), "é", "e"), "í", "i"), "ó", "o"), "ú", "u"), "Á", "A"), "É", "E"), "Í", "I"), "Ó", "O"), "Ú", "U")</f>
        <v/>
      </c>
      <c r="AJ4098" s="219" t="b">
        <f t="shared" ref="AJ4098:AJ4161" si="1467">NOT(EXACT($E4098,AI4098))</f>
        <v>0</v>
      </c>
      <c r="AK4098" s="198" t="str">
        <f t="shared" ref="AK4098:AK4161" si="1468">SUBSTITUTE((SUBSTITUTE(SUBSTITUTE(SUBSTITUTE($E4098,".",""),",",""),"(","")),")","")</f>
        <v/>
      </c>
      <c r="AL4098" s="219" t="b">
        <f t="shared" ref="AL4098:AL4161" si="1469">NOT(EXACT($E4098,AK4098))</f>
        <v>0</v>
      </c>
      <c r="AM4098" s="351">
        <f t="shared" ref="AM4098:AM4161" si="1470">IF(AND($AC4098="X",COUNTA(Q4098:AB4098)&gt;0),1,0)</f>
        <v>0</v>
      </c>
      <c r="AN4098" s="164"/>
      <c r="AO4098" s="164"/>
      <c r="AP4098" s="164"/>
      <c r="AQ4098" s="402">
        <f t="shared" ref="AQ4098:AQ4161" si="1471">IF(SUM(AG4098)=0,0,1)</f>
        <v>0</v>
      </c>
      <c r="AR4098" s="370" t="str">
        <f>IF(AQ4098=0,"",
IF(SUM($AQ$3585:AQ4098)=1,AS4098,
IF($AQ$5285&gt;SUM($AQ$3585:AQ4098),_xlfn.CONCAT(", ",AS4098),
IF($AQ$5285=SUM($AQ$3585:AQ4098),_xlfn.CONCAT(" y ",AS4098)))))</f>
        <v/>
      </c>
      <c r="AS4098" s="156" t="s">
        <v>6813</v>
      </c>
    </row>
    <row r="4099" spans="1:45" ht="15" customHeight="1">
      <c r="A4099" s="57"/>
      <c r="B4099" s="26"/>
      <c r="C4099" s="716" t="s">
        <v>6814</v>
      </c>
      <c r="D4099" s="716"/>
      <c r="E4099" s="941"/>
      <c r="F4099" s="942"/>
      <c r="G4099" s="942"/>
      <c r="H4099" s="943"/>
      <c r="I4099" s="940"/>
      <c r="J4099" s="940"/>
      <c r="K4099" s="940"/>
      <c r="L4099" s="940"/>
      <c r="M4099" s="940"/>
      <c r="N4099" s="940"/>
      <c r="O4099" s="940"/>
      <c r="P4099" s="940"/>
      <c r="Q4099" s="890"/>
      <c r="R4099" s="891"/>
      <c r="S4099" s="890"/>
      <c r="T4099" s="891"/>
      <c r="U4099" s="890"/>
      <c r="V4099" s="891"/>
      <c r="W4099" s="890"/>
      <c r="X4099" s="891"/>
      <c r="Y4099" s="890"/>
      <c r="Z4099" s="891"/>
      <c r="AA4099" s="890"/>
      <c r="AB4099" s="891"/>
      <c r="AC4099" s="890"/>
      <c r="AD4099" s="891"/>
      <c r="AE4099" s="164"/>
      <c r="AF4099" s="164"/>
      <c r="AG4099" s="199">
        <f t="shared" si="1464"/>
        <v>0</v>
      </c>
      <c r="AH4099" s="219" t="b">
        <f t="shared" si="1465"/>
        <v>0</v>
      </c>
      <c r="AI4099" s="198" t="str">
        <f t="shared" si="1466"/>
        <v/>
      </c>
      <c r="AJ4099" s="219" t="b">
        <f t="shared" si="1467"/>
        <v>0</v>
      </c>
      <c r="AK4099" s="198" t="str">
        <f t="shared" si="1468"/>
        <v/>
      </c>
      <c r="AL4099" s="219" t="b">
        <f t="shared" si="1469"/>
        <v>0</v>
      </c>
      <c r="AM4099" s="351">
        <f t="shared" si="1470"/>
        <v>0</v>
      </c>
      <c r="AN4099" s="164"/>
      <c r="AO4099" s="164"/>
      <c r="AP4099" s="164"/>
      <c r="AQ4099" s="402">
        <f t="shared" si="1471"/>
        <v>0</v>
      </c>
      <c r="AR4099" s="370" t="str">
        <f>IF(AQ4099=0,"",
IF(SUM($AQ$3585:AQ4099)=1,AS4099,
IF($AQ$5285&gt;SUM($AQ$3585:AQ4099),_xlfn.CONCAT(", ",AS4099),
IF($AQ$5285=SUM($AQ$3585:AQ4099),_xlfn.CONCAT(" y ",AS4099)))))</f>
        <v/>
      </c>
      <c r="AS4099" s="156" t="s">
        <v>6815</v>
      </c>
    </row>
    <row r="4100" spans="1:45" ht="15" customHeight="1">
      <c r="A4100" s="57"/>
      <c r="B4100" s="26"/>
      <c r="C4100" s="716" t="s">
        <v>6816</v>
      </c>
      <c r="D4100" s="716"/>
      <c r="E4100" s="941"/>
      <c r="F4100" s="942"/>
      <c r="G4100" s="942"/>
      <c r="H4100" s="943"/>
      <c r="I4100" s="940"/>
      <c r="J4100" s="940"/>
      <c r="K4100" s="940"/>
      <c r="L4100" s="940"/>
      <c r="M4100" s="940"/>
      <c r="N4100" s="940"/>
      <c r="O4100" s="940"/>
      <c r="P4100" s="940"/>
      <c r="Q4100" s="890"/>
      <c r="R4100" s="891"/>
      <c r="S4100" s="890"/>
      <c r="T4100" s="891"/>
      <c r="U4100" s="890"/>
      <c r="V4100" s="891"/>
      <c r="W4100" s="890"/>
      <c r="X4100" s="891"/>
      <c r="Y4100" s="890"/>
      <c r="Z4100" s="891"/>
      <c r="AA4100" s="890"/>
      <c r="AB4100" s="891"/>
      <c r="AC4100" s="890"/>
      <c r="AD4100" s="891"/>
      <c r="AE4100" s="164"/>
      <c r="AF4100" s="164"/>
      <c r="AG4100" s="199">
        <f t="shared" si="1464"/>
        <v>0</v>
      </c>
      <c r="AH4100" s="219" t="b">
        <f t="shared" si="1465"/>
        <v>0</v>
      </c>
      <c r="AI4100" s="198" t="str">
        <f t="shared" si="1466"/>
        <v/>
      </c>
      <c r="AJ4100" s="219" t="b">
        <f t="shared" si="1467"/>
        <v>0</v>
      </c>
      <c r="AK4100" s="198" t="str">
        <f t="shared" si="1468"/>
        <v/>
      </c>
      <c r="AL4100" s="219" t="b">
        <f t="shared" si="1469"/>
        <v>0</v>
      </c>
      <c r="AM4100" s="351">
        <f t="shared" si="1470"/>
        <v>0</v>
      </c>
      <c r="AN4100" s="164"/>
      <c r="AO4100" s="164"/>
      <c r="AP4100" s="164"/>
      <c r="AQ4100" s="402">
        <f t="shared" si="1471"/>
        <v>0</v>
      </c>
      <c r="AR4100" s="370" t="str">
        <f>IF(AQ4100=0,"",
IF(SUM($AQ$3585:AQ4100)=1,AS4100,
IF($AQ$5285&gt;SUM($AQ$3585:AQ4100),_xlfn.CONCAT(", ",AS4100),
IF($AQ$5285=SUM($AQ$3585:AQ4100),_xlfn.CONCAT(" y ",AS4100)))))</f>
        <v/>
      </c>
      <c r="AS4100" s="156" t="s">
        <v>6817</v>
      </c>
    </row>
    <row r="4101" spans="1:45" ht="15" customHeight="1">
      <c r="A4101" s="57"/>
      <c r="B4101" s="26"/>
      <c r="C4101" s="716" t="s">
        <v>6818</v>
      </c>
      <c r="D4101" s="716"/>
      <c r="E4101" s="941"/>
      <c r="F4101" s="942"/>
      <c r="G4101" s="942"/>
      <c r="H4101" s="943"/>
      <c r="I4101" s="940"/>
      <c r="J4101" s="940"/>
      <c r="K4101" s="940"/>
      <c r="L4101" s="940"/>
      <c r="M4101" s="940"/>
      <c r="N4101" s="940"/>
      <c r="O4101" s="940"/>
      <c r="P4101" s="940"/>
      <c r="Q4101" s="890"/>
      <c r="R4101" s="891"/>
      <c r="S4101" s="890"/>
      <c r="T4101" s="891"/>
      <c r="U4101" s="890"/>
      <c r="V4101" s="891"/>
      <c r="W4101" s="890"/>
      <c r="X4101" s="891"/>
      <c r="Y4101" s="890"/>
      <c r="Z4101" s="891"/>
      <c r="AA4101" s="890"/>
      <c r="AB4101" s="891"/>
      <c r="AC4101" s="890"/>
      <c r="AD4101" s="891"/>
      <c r="AE4101" s="164"/>
      <c r="AF4101" s="164"/>
      <c r="AG4101" s="199">
        <f t="shared" si="1464"/>
        <v>0</v>
      </c>
      <c r="AH4101" s="219" t="b">
        <f t="shared" si="1465"/>
        <v>0</v>
      </c>
      <c r="AI4101" s="198" t="str">
        <f t="shared" si="1466"/>
        <v/>
      </c>
      <c r="AJ4101" s="219" t="b">
        <f t="shared" si="1467"/>
        <v>0</v>
      </c>
      <c r="AK4101" s="198" t="str">
        <f t="shared" si="1468"/>
        <v/>
      </c>
      <c r="AL4101" s="219" t="b">
        <f t="shared" si="1469"/>
        <v>0</v>
      </c>
      <c r="AM4101" s="351">
        <f t="shared" si="1470"/>
        <v>0</v>
      </c>
      <c r="AN4101" s="164"/>
      <c r="AO4101" s="164"/>
      <c r="AP4101" s="164"/>
      <c r="AQ4101" s="402">
        <f t="shared" si="1471"/>
        <v>0</v>
      </c>
      <c r="AR4101" s="370" t="str">
        <f>IF(AQ4101=0,"",
IF(SUM($AQ$3585:AQ4101)=1,AS4101,
IF($AQ$5285&gt;SUM($AQ$3585:AQ4101),_xlfn.CONCAT(", ",AS4101),
IF($AQ$5285=SUM($AQ$3585:AQ4101),_xlfn.CONCAT(" y ",AS4101)))))</f>
        <v/>
      </c>
      <c r="AS4101" s="156" t="s">
        <v>6819</v>
      </c>
    </row>
    <row r="4102" spans="1:45" ht="15" customHeight="1">
      <c r="A4102" s="57"/>
      <c r="B4102" s="26"/>
      <c r="C4102" s="716" t="s">
        <v>6820</v>
      </c>
      <c r="D4102" s="716"/>
      <c r="E4102" s="941"/>
      <c r="F4102" s="942"/>
      <c r="G4102" s="942"/>
      <c r="H4102" s="943"/>
      <c r="I4102" s="940"/>
      <c r="J4102" s="940"/>
      <c r="K4102" s="940"/>
      <c r="L4102" s="940"/>
      <c r="M4102" s="940"/>
      <c r="N4102" s="940"/>
      <c r="O4102" s="940"/>
      <c r="P4102" s="940"/>
      <c r="Q4102" s="890"/>
      <c r="R4102" s="891"/>
      <c r="S4102" s="890"/>
      <c r="T4102" s="891"/>
      <c r="U4102" s="890"/>
      <c r="V4102" s="891"/>
      <c r="W4102" s="890"/>
      <c r="X4102" s="891"/>
      <c r="Y4102" s="890"/>
      <c r="Z4102" s="891"/>
      <c r="AA4102" s="890"/>
      <c r="AB4102" s="891"/>
      <c r="AC4102" s="890"/>
      <c r="AD4102" s="891"/>
      <c r="AE4102" s="164"/>
      <c r="AF4102" s="164"/>
      <c r="AG4102" s="199">
        <f t="shared" si="1464"/>
        <v>0</v>
      </c>
      <c r="AH4102" s="219" t="b">
        <f t="shared" si="1465"/>
        <v>0</v>
      </c>
      <c r="AI4102" s="198" t="str">
        <f t="shared" si="1466"/>
        <v/>
      </c>
      <c r="AJ4102" s="219" t="b">
        <f t="shared" si="1467"/>
        <v>0</v>
      </c>
      <c r="AK4102" s="198" t="str">
        <f t="shared" si="1468"/>
        <v/>
      </c>
      <c r="AL4102" s="219" t="b">
        <f t="shared" si="1469"/>
        <v>0</v>
      </c>
      <c r="AM4102" s="351">
        <f t="shared" si="1470"/>
        <v>0</v>
      </c>
      <c r="AN4102" s="164"/>
      <c r="AO4102" s="164"/>
      <c r="AP4102" s="164"/>
      <c r="AQ4102" s="402">
        <f t="shared" si="1471"/>
        <v>0</v>
      </c>
      <c r="AR4102" s="370" t="str">
        <f>IF(AQ4102=0,"",
IF(SUM($AQ$3585:AQ4102)=1,AS4102,
IF($AQ$5285&gt;SUM($AQ$3585:AQ4102),_xlfn.CONCAT(", ",AS4102),
IF($AQ$5285=SUM($AQ$3585:AQ4102),_xlfn.CONCAT(" y ",AS4102)))))</f>
        <v/>
      </c>
      <c r="AS4102" s="156" t="s">
        <v>6821</v>
      </c>
    </row>
    <row r="4103" spans="1:45" ht="15" customHeight="1">
      <c r="A4103" s="57"/>
      <c r="B4103" s="26"/>
      <c r="C4103" s="716" t="s">
        <v>6822</v>
      </c>
      <c r="D4103" s="716"/>
      <c r="E4103" s="941"/>
      <c r="F4103" s="942"/>
      <c r="G4103" s="942"/>
      <c r="H4103" s="943"/>
      <c r="I4103" s="940"/>
      <c r="J4103" s="940"/>
      <c r="K4103" s="940"/>
      <c r="L4103" s="940"/>
      <c r="M4103" s="940"/>
      <c r="N4103" s="940"/>
      <c r="O4103" s="940"/>
      <c r="P4103" s="940"/>
      <c r="Q4103" s="890"/>
      <c r="R4103" s="891"/>
      <c r="S4103" s="890"/>
      <c r="T4103" s="891"/>
      <c r="U4103" s="890"/>
      <c r="V4103" s="891"/>
      <c r="W4103" s="890"/>
      <c r="X4103" s="891"/>
      <c r="Y4103" s="890"/>
      <c r="Z4103" s="891"/>
      <c r="AA4103" s="890"/>
      <c r="AB4103" s="891"/>
      <c r="AC4103" s="890"/>
      <c r="AD4103" s="891"/>
      <c r="AE4103" s="164"/>
      <c r="AF4103" s="164"/>
      <c r="AG4103" s="199">
        <f t="shared" si="1464"/>
        <v>0</v>
      </c>
      <c r="AH4103" s="219" t="b">
        <f t="shared" si="1465"/>
        <v>0</v>
      </c>
      <c r="AI4103" s="198" t="str">
        <f t="shared" si="1466"/>
        <v/>
      </c>
      <c r="AJ4103" s="219" t="b">
        <f t="shared" si="1467"/>
        <v>0</v>
      </c>
      <c r="AK4103" s="198" t="str">
        <f t="shared" si="1468"/>
        <v/>
      </c>
      <c r="AL4103" s="219" t="b">
        <f t="shared" si="1469"/>
        <v>0</v>
      </c>
      <c r="AM4103" s="351">
        <f t="shared" si="1470"/>
        <v>0</v>
      </c>
      <c r="AN4103" s="164"/>
      <c r="AO4103" s="164"/>
      <c r="AP4103" s="164"/>
      <c r="AQ4103" s="402">
        <f t="shared" si="1471"/>
        <v>0</v>
      </c>
      <c r="AR4103" s="370" t="str">
        <f>IF(AQ4103=0,"",
IF(SUM($AQ$3585:AQ4103)=1,AS4103,
IF($AQ$5285&gt;SUM($AQ$3585:AQ4103),_xlfn.CONCAT(", ",AS4103),
IF($AQ$5285=SUM($AQ$3585:AQ4103),_xlfn.CONCAT(" y ",AS4103)))))</f>
        <v/>
      </c>
      <c r="AS4103" s="156" t="s">
        <v>6823</v>
      </c>
    </row>
    <row r="4104" spans="1:45" ht="15" customHeight="1">
      <c r="A4104" s="57"/>
      <c r="B4104" s="26"/>
      <c r="C4104" s="716" t="s">
        <v>6824</v>
      </c>
      <c r="D4104" s="716"/>
      <c r="E4104" s="941"/>
      <c r="F4104" s="942"/>
      <c r="G4104" s="942"/>
      <c r="H4104" s="943"/>
      <c r="I4104" s="940"/>
      <c r="J4104" s="940"/>
      <c r="K4104" s="940"/>
      <c r="L4104" s="940"/>
      <c r="M4104" s="940"/>
      <c r="N4104" s="940"/>
      <c r="O4104" s="940"/>
      <c r="P4104" s="940"/>
      <c r="Q4104" s="890"/>
      <c r="R4104" s="891"/>
      <c r="S4104" s="890"/>
      <c r="T4104" s="891"/>
      <c r="U4104" s="890"/>
      <c r="V4104" s="891"/>
      <c r="W4104" s="890"/>
      <c r="X4104" s="891"/>
      <c r="Y4104" s="890"/>
      <c r="Z4104" s="891"/>
      <c r="AA4104" s="890"/>
      <c r="AB4104" s="891"/>
      <c r="AC4104" s="890"/>
      <c r="AD4104" s="891"/>
      <c r="AE4104" s="164"/>
      <c r="AF4104" s="164"/>
      <c r="AG4104" s="199">
        <f t="shared" si="1464"/>
        <v>0</v>
      </c>
      <c r="AH4104" s="219" t="b">
        <f t="shared" si="1465"/>
        <v>0</v>
      </c>
      <c r="AI4104" s="198" t="str">
        <f t="shared" si="1466"/>
        <v/>
      </c>
      <c r="AJ4104" s="219" t="b">
        <f t="shared" si="1467"/>
        <v>0</v>
      </c>
      <c r="AK4104" s="198" t="str">
        <f t="shared" si="1468"/>
        <v/>
      </c>
      <c r="AL4104" s="219" t="b">
        <f t="shared" si="1469"/>
        <v>0</v>
      </c>
      <c r="AM4104" s="351">
        <f t="shared" si="1470"/>
        <v>0</v>
      </c>
      <c r="AN4104" s="164"/>
      <c r="AO4104" s="164"/>
      <c r="AP4104" s="164"/>
      <c r="AQ4104" s="402">
        <f t="shared" si="1471"/>
        <v>0</v>
      </c>
      <c r="AR4104" s="370" t="str">
        <f>IF(AQ4104=0,"",
IF(SUM($AQ$3585:AQ4104)=1,AS4104,
IF($AQ$5285&gt;SUM($AQ$3585:AQ4104),_xlfn.CONCAT(", ",AS4104),
IF($AQ$5285=SUM($AQ$3585:AQ4104),_xlfn.CONCAT(" y ",AS4104)))))</f>
        <v/>
      </c>
      <c r="AS4104" s="156" t="s">
        <v>6825</v>
      </c>
    </row>
    <row r="4105" spans="1:45" ht="15" customHeight="1">
      <c r="A4105" s="57"/>
      <c r="B4105" s="26"/>
      <c r="C4105" s="716" t="s">
        <v>6826</v>
      </c>
      <c r="D4105" s="716"/>
      <c r="E4105" s="941"/>
      <c r="F4105" s="942"/>
      <c r="G4105" s="942"/>
      <c r="H4105" s="943"/>
      <c r="I4105" s="940"/>
      <c r="J4105" s="940"/>
      <c r="K4105" s="940"/>
      <c r="L4105" s="940"/>
      <c r="M4105" s="940"/>
      <c r="N4105" s="940"/>
      <c r="O4105" s="940"/>
      <c r="P4105" s="940"/>
      <c r="Q4105" s="890"/>
      <c r="R4105" s="891"/>
      <c r="S4105" s="890"/>
      <c r="T4105" s="891"/>
      <c r="U4105" s="890"/>
      <c r="V4105" s="891"/>
      <c r="W4105" s="890"/>
      <c r="X4105" s="891"/>
      <c r="Y4105" s="890"/>
      <c r="Z4105" s="891"/>
      <c r="AA4105" s="890"/>
      <c r="AB4105" s="891"/>
      <c r="AC4105" s="890"/>
      <c r="AD4105" s="891"/>
      <c r="AE4105" s="164"/>
      <c r="AF4105" s="164"/>
      <c r="AG4105" s="199">
        <f t="shared" si="1464"/>
        <v>0</v>
      </c>
      <c r="AH4105" s="219" t="b">
        <f t="shared" si="1465"/>
        <v>0</v>
      </c>
      <c r="AI4105" s="198" t="str">
        <f t="shared" si="1466"/>
        <v/>
      </c>
      <c r="AJ4105" s="219" t="b">
        <f t="shared" si="1467"/>
        <v>0</v>
      </c>
      <c r="AK4105" s="198" t="str">
        <f t="shared" si="1468"/>
        <v/>
      </c>
      <c r="AL4105" s="219" t="b">
        <f t="shared" si="1469"/>
        <v>0</v>
      </c>
      <c r="AM4105" s="351">
        <f t="shared" si="1470"/>
        <v>0</v>
      </c>
      <c r="AN4105" s="164"/>
      <c r="AO4105" s="164"/>
      <c r="AP4105" s="164"/>
      <c r="AQ4105" s="402">
        <f t="shared" si="1471"/>
        <v>0</v>
      </c>
      <c r="AR4105" s="370" t="str">
        <f>IF(AQ4105=0,"",
IF(SUM($AQ$3585:AQ4105)=1,AS4105,
IF($AQ$5285&gt;SUM($AQ$3585:AQ4105),_xlfn.CONCAT(", ",AS4105),
IF($AQ$5285=SUM($AQ$3585:AQ4105),_xlfn.CONCAT(" y ",AS4105)))))</f>
        <v/>
      </c>
      <c r="AS4105" s="156" t="s">
        <v>6827</v>
      </c>
    </row>
    <row r="4106" spans="1:45" ht="15" customHeight="1">
      <c r="A4106" s="57"/>
      <c r="B4106" s="26"/>
      <c r="C4106" s="716" t="s">
        <v>6828</v>
      </c>
      <c r="D4106" s="716"/>
      <c r="E4106" s="941"/>
      <c r="F4106" s="942"/>
      <c r="G4106" s="942"/>
      <c r="H4106" s="943"/>
      <c r="I4106" s="940"/>
      <c r="J4106" s="940"/>
      <c r="K4106" s="940"/>
      <c r="L4106" s="940"/>
      <c r="M4106" s="940"/>
      <c r="N4106" s="940"/>
      <c r="O4106" s="940"/>
      <c r="P4106" s="940"/>
      <c r="Q4106" s="890"/>
      <c r="R4106" s="891"/>
      <c r="S4106" s="890"/>
      <c r="T4106" s="891"/>
      <c r="U4106" s="890"/>
      <c r="V4106" s="891"/>
      <c r="W4106" s="890"/>
      <c r="X4106" s="891"/>
      <c r="Y4106" s="890"/>
      <c r="Z4106" s="891"/>
      <c r="AA4106" s="890"/>
      <c r="AB4106" s="891"/>
      <c r="AC4106" s="890"/>
      <c r="AD4106" s="891"/>
      <c r="AE4106" s="164"/>
      <c r="AF4106" s="164"/>
      <c r="AG4106" s="199">
        <f t="shared" si="1464"/>
        <v>0</v>
      </c>
      <c r="AH4106" s="219" t="b">
        <f t="shared" si="1465"/>
        <v>0</v>
      </c>
      <c r="AI4106" s="198" t="str">
        <f t="shared" si="1466"/>
        <v/>
      </c>
      <c r="AJ4106" s="219" t="b">
        <f t="shared" si="1467"/>
        <v>0</v>
      </c>
      <c r="AK4106" s="198" t="str">
        <f t="shared" si="1468"/>
        <v/>
      </c>
      <c r="AL4106" s="219" t="b">
        <f t="shared" si="1469"/>
        <v>0</v>
      </c>
      <c r="AM4106" s="351">
        <f t="shared" si="1470"/>
        <v>0</v>
      </c>
      <c r="AN4106" s="164"/>
      <c r="AO4106" s="164"/>
      <c r="AP4106" s="164"/>
      <c r="AQ4106" s="402">
        <f t="shared" si="1471"/>
        <v>0</v>
      </c>
      <c r="AR4106" s="370" t="str">
        <f>IF(AQ4106=0,"",
IF(SUM($AQ$3585:AQ4106)=1,AS4106,
IF($AQ$5285&gt;SUM($AQ$3585:AQ4106),_xlfn.CONCAT(", ",AS4106),
IF($AQ$5285=SUM($AQ$3585:AQ4106),_xlfn.CONCAT(" y ",AS4106)))))</f>
        <v/>
      </c>
      <c r="AS4106" s="156" t="s">
        <v>6829</v>
      </c>
    </row>
    <row r="4107" spans="1:45" ht="15" customHeight="1">
      <c r="A4107" s="57"/>
      <c r="B4107" s="26"/>
      <c r="C4107" s="716" t="s">
        <v>6830</v>
      </c>
      <c r="D4107" s="716"/>
      <c r="E4107" s="941"/>
      <c r="F4107" s="942"/>
      <c r="G4107" s="942"/>
      <c r="H4107" s="943"/>
      <c r="I4107" s="940"/>
      <c r="J4107" s="940"/>
      <c r="K4107" s="940"/>
      <c r="L4107" s="940"/>
      <c r="M4107" s="940"/>
      <c r="N4107" s="940"/>
      <c r="O4107" s="940"/>
      <c r="P4107" s="940"/>
      <c r="Q4107" s="890"/>
      <c r="R4107" s="891"/>
      <c r="S4107" s="890"/>
      <c r="T4107" s="891"/>
      <c r="U4107" s="890"/>
      <c r="V4107" s="891"/>
      <c r="W4107" s="890"/>
      <c r="X4107" s="891"/>
      <c r="Y4107" s="890"/>
      <c r="Z4107" s="891"/>
      <c r="AA4107" s="890"/>
      <c r="AB4107" s="891"/>
      <c r="AC4107" s="890"/>
      <c r="AD4107" s="891"/>
      <c r="AE4107" s="164"/>
      <c r="AF4107" s="164"/>
      <c r="AG4107" s="199">
        <f t="shared" si="1464"/>
        <v>0</v>
      </c>
      <c r="AH4107" s="219" t="b">
        <f t="shared" si="1465"/>
        <v>0</v>
      </c>
      <c r="AI4107" s="198" t="str">
        <f t="shared" si="1466"/>
        <v/>
      </c>
      <c r="AJ4107" s="219" t="b">
        <f t="shared" si="1467"/>
        <v>0</v>
      </c>
      <c r="AK4107" s="198" t="str">
        <f t="shared" si="1468"/>
        <v/>
      </c>
      <c r="AL4107" s="219" t="b">
        <f t="shared" si="1469"/>
        <v>0</v>
      </c>
      <c r="AM4107" s="351">
        <f t="shared" si="1470"/>
        <v>0</v>
      </c>
      <c r="AN4107" s="164"/>
      <c r="AO4107" s="164"/>
      <c r="AP4107" s="164"/>
      <c r="AQ4107" s="402">
        <f t="shared" si="1471"/>
        <v>0</v>
      </c>
      <c r="AR4107" s="370" t="str">
        <f>IF(AQ4107=0,"",
IF(SUM($AQ$3585:AQ4107)=1,AS4107,
IF($AQ$5285&gt;SUM($AQ$3585:AQ4107),_xlfn.CONCAT(", ",AS4107),
IF($AQ$5285=SUM($AQ$3585:AQ4107),_xlfn.CONCAT(" y ",AS4107)))))</f>
        <v/>
      </c>
      <c r="AS4107" s="156" t="s">
        <v>6831</v>
      </c>
    </row>
    <row r="4108" spans="1:45" ht="15" customHeight="1">
      <c r="A4108" s="57"/>
      <c r="B4108" s="26"/>
      <c r="C4108" s="716" t="s">
        <v>6832</v>
      </c>
      <c r="D4108" s="716"/>
      <c r="E4108" s="941"/>
      <c r="F4108" s="942"/>
      <c r="G4108" s="942"/>
      <c r="H4108" s="943"/>
      <c r="I4108" s="940"/>
      <c r="J4108" s="940"/>
      <c r="K4108" s="940"/>
      <c r="L4108" s="940"/>
      <c r="M4108" s="940"/>
      <c r="N4108" s="940"/>
      <c r="O4108" s="940"/>
      <c r="P4108" s="940"/>
      <c r="Q4108" s="890"/>
      <c r="R4108" s="891"/>
      <c r="S4108" s="890"/>
      <c r="T4108" s="891"/>
      <c r="U4108" s="890"/>
      <c r="V4108" s="891"/>
      <c r="W4108" s="890"/>
      <c r="X4108" s="891"/>
      <c r="Y4108" s="890"/>
      <c r="Z4108" s="891"/>
      <c r="AA4108" s="890"/>
      <c r="AB4108" s="891"/>
      <c r="AC4108" s="890"/>
      <c r="AD4108" s="891"/>
      <c r="AE4108" s="164"/>
      <c r="AF4108" s="164"/>
      <c r="AG4108" s="199">
        <f t="shared" si="1464"/>
        <v>0</v>
      </c>
      <c r="AH4108" s="219" t="b">
        <f t="shared" si="1465"/>
        <v>0</v>
      </c>
      <c r="AI4108" s="198" t="str">
        <f t="shared" si="1466"/>
        <v/>
      </c>
      <c r="AJ4108" s="219" t="b">
        <f t="shared" si="1467"/>
        <v>0</v>
      </c>
      <c r="AK4108" s="198" t="str">
        <f t="shared" si="1468"/>
        <v/>
      </c>
      <c r="AL4108" s="219" t="b">
        <f t="shared" si="1469"/>
        <v>0</v>
      </c>
      <c r="AM4108" s="351">
        <f t="shared" si="1470"/>
        <v>0</v>
      </c>
      <c r="AN4108" s="164"/>
      <c r="AO4108" s="164"/>
      <c r="AP4108" s="164"/>
      <c r="AQ4108" s="402">
        <f t="shared" si="1471"/>
        <v>0</v>
      </c>
      <c r="AR4108" s="370" t="str">
        <f>IF(AQ4108=0,"",
IF(SUM($AQ$3585:AQ4108)=1,AS4108,
IF($AQ$5285&gt;SUM($AQ$3585:AQ4108),_xlfn.CONCAT(", ",AS4108),
IF($AQ$5285=SUM($AQ$3585:AQ4108),_xlfn.CONCAT(" y ",AS4108)))))</f>
        <v/>
      </c>
      <c r="AS4108" s="156" t="s">
        <v>6833</v>
      </c>
    </row>
    <row r="4109" spans="1:45" ht="15" customHeight="1">
      <c r="A4109" s="57"/>
      <c r="B4109" s="26"/>
      <c r="C4109" s="716" t="s">
        <v>6834</v>
      </c>
      <c r="D4109" s="716"/>
      <c r="E4109" s="941"/>
      <c r="F4109" s="942"/>
      <c r="G4109" s="942"/>
      <c r="H4109" s="943"/>
      <c r="I4109" s="940"/>
      <c r="J4109" s="940"/>
      <c r="K4109" s="940"/>
      <c r="L4109" s="940"/>
      <c r="M4109" s="940"/>
      <c r="N4109" s="940"/>
      <c r="O4109" s="940"/>
      <c r="P4109" s="940"/>
      <c r="Q4109" s="890"/>
      <c r="R4109" s="891"/>
      <c r="S4109" s="890"/>
      <c r="T4109" s="891"/>
      <c r="U4109" s="890"/>
      <c r="V4109" s="891"/>
      <c r="W4109" s="890"/>
      <c r="X4109" s="891"/>
      <c r="Y4109" s="890"/>
      <c r="Z4109" s="891"/>
      <c r="AA4109" s="890"/>
      <c r="AB4109" s="891"/>
      <c r="AC4109" s="890"/>
      <c r="AD4109" s="891"/>
      <c r="AE4109" s="164"/>
      <c r="AF4109" s="164"/>
      <c r="AG4109" s="199">
        <f t="shared" si="1464"/>
        <v>0</v>
      </c>
      <c r="AH4109" s="219" t="b">
        <f t="shared" si="1465"/>
        <v>0</v>
      </c>
      <c r="AI4109" s="198" t="str">
        <f t="shared" si="1466"/>
        <v/>
      </c>
      <c r="AJ4109" s="219" t="b">
        <f t="shared" si="1467"/>
        <v>0</v>
      </c>
      <c r="AK4109" s="198" t="str">
        <f t="shared" si="1468"/>
        <v/>
      </c>
      <c r="AL4109" s="219" t="b">
        <f t="shared" si="1469"/>
        <v>0</v>
      </c>
      <c r="AM4109" s="351">
        <f t="shared" si="1470"/>
        <v>0</v>
      </c>
      <c r="AN4109" s="164"/>
      <c r="AO4109" s="164"/>
      <c r="AP4109" s="164"/>
      <c r="AQ4109" s="402">
        <f t="shared" si="1471"/>
        <v>0</v>
      </c>
      <c r="AR4109" s="370" t="str">
        <f>IF(AQ4109=0,"",
IF(SUM($AQ$3585:AQ4109)=1,AS4109,
IF($AQ$5285&gt;SUM($AQ$3585:AQ4109),_xlfn.CONCAT(", ",AS4109),
IF($AQ$5285=SUM($AQ$3585:AQ4109),_xlfn.CONCAT(" y ",AS4109)))))</f>
        <v/>
      </c>
      <c r="AS4109" s="156" t="s">
        <v>6835</v>
      </c>
    </row>
    <row r="4110" spans="1:45" ht="15" customHeight="1">
      <c r="A4110" s="57"/>
      <c r="B4110" s="26"/>
      <c r="C4110" s="716" t="s">
        <v>6836</v>
      </c>
      <c r="D4110" s="716"/>
      <c r="E4110" s="941"/>
      <c r="F4110" s="942"/>
      <c r="G4110" s="942"/>
      <c r="H4110" s="943"/>
      <c r="I4110" s="940"/>
      <c r="J4110" s="940"/>
      <c r="K4110" s="940"/>
      <c r="L4110" s="940"/>
      <c r="M4110" s="940"/>
      <c r="N4110" s="940"/>
      <c r="O4110" s="940"/>
      <c r="P4110" s="940"/>
      <c r="Q4110" s="890"/>
      <c r="R4110" s="891"/>
      <c r="S4110" s="890"/>
      <c r="T4110" s="891"/>
      <c r="U4110" s="890"/>
      <c r="V4110" s="891"/>
      <c r="W4110" s="890"/>
      <c r="X4110" s="891"/>
      <c r="Y4110" s="890"/>
      <c r="Z4110" s="891"/>
      <c r="AA4110" s="890"/>
      <c r="AB4110" s="891"/>
      <c r="AC4110" s="890"/>
      <c r="AD4110" s="891"/>
      <c r="AE4110" s="164"/>
      <c r="AF4110" s="164"/>
      <c r="AG4110" s="199">
        <f t="shared" si="1464"/>
        <v>0</v>
      </c>
      <c r="AH4110" s="219" t="b">
        <f t="shared" si="1465"/>
        <v>0</v>
      </c>
      <c r="AI4110" s="198" t="str">
        <f t="shared" si="1466"/>
        <v/>
      </c>
      <c r="AJ4110" s="219" t="b">
        <f t="shared" si="1467"/>
        <v>0</v>
      </c>
      <c r="AK4110" s="198" t="str">
        <f t="shared" si="1468"/>
        <v/>
      </c>
      <c r="AL4110" s="219" t="b">
        <f t="shared" si="1469"/>
        <v>0</v>
      </c>
      <c r="AM4110" s="351">
        <f t="shared" si="1470"/>
        <v>0</v>
      </c>
      <c r="AN4110" s="164"/>
      <c r="AO4110" s="164"/>
      <c r="AP4110" s="164"/>
      <c r="AQ4110" s="402">
        <f t="shared" si="1471"/>
        <v>0</v>
      </c>
      <c r="AR4110" s="370" t="str">
        <f>IF(AQ4110=0,"",
IF(SUM($AQ$3585:AQ4110)=1,AS4110,
IF($AQ$5285&gt;SUM($AQ$3585:AQ4110),_xlfn.CONCAT(", ",AS4110),
IF($AQ$5285=SUM($AQ$3585:AQ4110),_xlfn.CONCAT(" y ",AS4110)))))</f>
        <v/>
      </c>
      <c r="AS4110" s="156" t="s">
        <v>6837</v>
      </c>
    </row>
    <row r="4111" spans="1:45" ht="15" customHeight="1">
      <c r="A4111" s="57"/>
      <c r="B4111" s="26"/>
      <c r="C4111" s="716" t="s">
        <v>6838</v>
      </c>
      <c r="D4111" s="716"/>
      <c r="E4111" s="941"/>
      <c r="F4111" s="942"/>
      <c r="G4111" s="942"/>
      <c r="H4111" s="943"/>
      <c r="I4111" s="940"/>
      <c r="J4111" s="940"/>
      <c r="K4111" s="940"/>
      <c r="L4111" s="940"/>
      <c r="M4111" s="940"/>
      <c r="N4111" s="940"/>
      <c r="O4111" s="940"/>
      <c r="P4111" s="940"/>
      <c r="Q4111" s="890"/>
      <c r="R4111" s="891"/>
      <c r="S4111" s="890"/>
      <c r="T4111" s="891"/>
      <c r="U4111" s="890"/>
      <c r="V4111" s="891"/>
      <c r="W4111" s="890"/>
      <c r="X4111" s="891"/>
      <c r="Y4111" s="890"/>
      <c r="Z4111" s="891"/>
      <c r="AA4111" s="890"/>
      <c r="AB4111" s="891"/>
      <c r="AC4111" s="890"/>
      <c r="AD4111" s="891"/>
      <c r="AE4111" s="164"/>
      <c r="AF4111" s="164"/>
      <c r="AG4111" s="199">
        <f t="shared" si="1464"/>
        <v>0</v>
      </c>
      <c r="AH4111" s="219" t="b">
        <f t="shared" si="1465"/>
        <v>0</v>
      </c>
      <c r="AI4111" s="198" t="str">
        <f t="shared" si="1466"/>
        <v/>
      </c>
      <c r="AJ4111" s="219" t="b">
        <f t="shared" si="1467"/>
        <v>0</v>
      </c>
      <c r="AK4111" s="198" t="str">
        <f t="shared" si="1468"/>
        <v/>
      </c>
      <c r="AL4111" s="219" t="b">
        <f t="shared" si="1469"/>
        <v>0</v>
      </c>
      <c r="AM4111" s="351">
        <f t="shared" si="1470"/>
        <v>0</v>
      </c>
      <c r="AN4111" s="164"/>
      <c r="AO4111" s="164"/>
      <c r="AP4111" s="164"/>
      <c r="AQ4111" s="402">
        <f t="shared" si="1471"/>
        <v>0</v>
      </c>
      <c r="AR4111" s="370" t="str">
        <f>IF(AQ4111=0,"",
IF(SUM($AQ$3585:AQ4111)=1,AS4111,
IF($AQ$5285&gt;SUM($AQ$3585:AQ4111),_xlfn.CONCAT(", ",AS4111),
IF($AQ$5285=SUM($AQ$3585:AQ4111),_xlfn.CONCAT(" y ",AS4111)))))</f>
        <v/>
      </c>
      <c r="AS4111" s="156" t="s">
        <v>6839</v>
      </c>
    </row>
    <row r="4112" spans="1:45" ht="15" customHeight="1">
      <c r="A4112" s="57"/>
      <c r="B4112" s="26"/>
      <c r="C4112" s="716" t="s">
        <v>6840</v>
      </c>
      <c r="D4112" s="716"/>
      <c r="E4112" s="941"/>
      <c r="F4112" s="942"/>
      <c r="G4112" s="942"/>
      <c r="H4112" s="943"/>
      <c r="I4112" s="940"/>
      <c r="J4112" s="940"/>
      <c r="K4112" s="940"/>
      <c r="L4112" s="940"/>
      <c r="M4112" s="940"/>
      <c r="N4112" s="940"/>
      <c r="O4112" s="940"/>
      <c r="P4112" s="940"/>
      <c r="Q4112" s="890"/>
      <c r="R4112" s="891"/>
      <c r="S4112" s="890"/>
      <c r="T4112" s="891"/>
      <c r="U4112" s="890"/>
      <c r="V4112" s="891"/>
      <c r="W4112" s="890"/>
      <c r="X4112" s="891"/>
      <c r="Y4112" s="890"/>
      <c r="Z4112" s="891"/>
      <c r="AA4112" s="890"/>
      <c r="AB4112" s="891"/>
      <c r="AC4112" s="890"/>
      <c r="AD4112" s="891"/>
      <c r="AE4112" s="164"/>
      <c r="AF4112" s="164"/>
      <c r="AG4112" s="199">
        <f t="shared" si="1464"/>
        <v>0</v>
      </c>
      <c r="AH4112" s="219" t="b">
        <f t="shared" si="1465"/>
        <v>0</v>
      </c>
      <c r="AI4112" s="198" t="str">
        <f t="shared" si="1466"/>
        <v/>
      </c>
      <c r="AJ4112" s="219" t="b">
        <f t="shared" si="1467"/>
        <v>0</v>
      </c>
      <c r="AK4112" s="198" t="str">
        <f t="shared" si="1468"/>
        <v/>
      </c>
      <c r="AL4112" s="219" t="b">
        <f t="shared" si="1469"/>
        <v>0</v>
      </c>
      <c r="AM4112" s="351">
        <f t="shared" si="1470"/>
        <v>0</v>
      </c>
      <c r="AN4112" s="164"/>
      <c r="AO4112" s="164"/>
      <c r="AP4112" s="164"/>
      <c r="AQ4112" s="402">
        <f t="shared" si="1471"/>
        <v>0</v>
      </c>
      <c r="AR4112" s="370" t="str">
        <f>IF(AQ4112=0,"",
IF(SUM($AQ$3585:AQ4112)=1,AS4112,
IF($AQ$5285&gt;SUM($AQ$3585:AQ4112),_xlfn.CONCAT(", ",AS4112),
IF($AQ$5285=SUM($AQ$3585:AQ4112),_xlfn.CONCAT(" y ",AS4112)))))</f>
        <v/>
      </c>
      <c r="AS4112" s="156" t="s">
        <v>6841</v>
      </c>
    </row>
    <row r="4113" spans="1:45" ht="15" customHeight="1">
      <c r="A4113" s="57"/>
      <c r="B4113" s="26"/>
      <c r="C4113" s="716" t="s">
        <v>6842</v>
      </c>
      <c r="D4113" s="716"/>
      <c r="E4113" s="941"/>
      <c r="F4113" s="942"/>
      <c r="G4113" s="942"/>
      <c r="H4113" s="943"/>
      <c r="I4113" s="940"/>
      <c r="J4113" s="940"/>
      <c r="K4113" s="940"/>
      <c r="L4113" s="940"/>
      <c r="M4113" s="940"/>
      <c r="N4113" s="940"/>
      <c r="O4113" s="940"/>
      <c r="P4113" s="940"/>
      <c r="Q4113" s="890"/>
      <c r="R4113" s="891"/>
      <c r="S4113" s="890"/>
      <c r="T4113" s="891"/>
      <c r="U4113" s="890"/>
      <c r="V4113" s="891"/>
      <c r="W4113" s="890"/>
      <c r="X4113" s="891"/>
      <c r="Y4113" s="890"/>
      <c r="Z4113" s="891"/>
      <c r="AA4113" s="890"/>
      <c r="AB4113" s="891"/>
      <c r="AC4113" s="890"/>
      <c r="AD4113" s="891"/>
      <c r="AE4113" s="164"/>
      <c r="AF4113" s="164"/>
      <c r="AG4113" s="199">
        <f t="shared" si="1464"/>
        <v>0</v>
      </c>
      <c r="AH4113" s="219" t="b">
        <f t="shared" si="1465"/>
        <v>0</v>
      </c>
      <c r="AI4113" s="198" t="str">
        <f t="shared" si="1466"/>
        <v/>
      </c>
      <c r="AJ4113" s="219" t="b">
        <f t="shared" si="1467"/>
        <v>0</v>
      </c>
      <c r="AK4113" s="198" t="str">
        <f t="shared" si="1468"/>
        <v/>
      </c>
      <c r="AL4113" s="219" t="b">
        <f t="shared" si="1469"/>
        <v>0</v>
      </c>
      <c r="AM4113" s="351">
        <f t="shared" si="1470"/>
        <v>0</v>
      </c>
      <c r="AN4113" s="164"/>
      <c r="AO4113" s="164"/>
      <c r="AP4113" s="164"/>
      <c r="AQ4113" s="402">
        <f t="shared" si="1471"/>
        <v>0</v>
      </c>
      <c r="AR4113" s="370" t="str">
        <f>IF(AQ4113=0,"",
IF(SUM($AQ$3585:AQ4113)=1,AS4113,
IF($AQ$5285&gt;SUM($AQ$3585:AQ4113),_xlfn.CONCAT(", ",AS4113),
IF($AQ$5285=SUM($AQ$3585:AQ4113),_xlfn.CONCAT(" y ",AS4113)))))</f>
        <v/>
      </c>
      <c r="AS4113" s="156" t="s">
        <v>6843</v>
      </c>
    </row>
    <row r="4114" spans="1:45" ht="15" customHeight="1">
      <c r="A4114" s="57"/>
      <c r="B4114" s="26"/>
      <c r="C4114" s="716" t="s">
        <v>6844</v>
      </c>
      <c r="D4114" s="716"/>
      <c r="E4114" s="941"/>
      <c r="F4114" s="942"/>
      <c r="G4114" s="942"/>
      <c r="H4114" s="943"/>
      <c r="I4114" s="940"/>
      <c r="J4114" s="940"/>
      <c r="K4114" s="940"/>
      <c r="L4114" s="940"/>
      <c r="M4114" s="940"/>
      <c r="N4114" s="940"/>
      <c r="O4114" s="940"/>
      <c r="P4114" s="940"/>
      <c r="Q4114" s="890"/>
      <c r="R4114" s="891"/>
      <c r="S4114" s="890"/>
      <c r="T4114" s="891"/>
      <c r="U4114" s="890"/>
      <c r="V4114" s="891"/>
      <c r="W4114" s="890"/>
      <c r="X4114" s="891"/>
      <c r="Y4114" s="890"/>
      <c r="Z4114" s="891"/>
      <c r="AA4114" s="890"/>
      <c r="AB4114" s="891"/>
      <c r="AC4114" s="890"/>
      <c r="AD4114" s="891"/>
      <c r="AE4114" s="164"/>
      <c r="AF4114" s="164"/>
      <c r="AG4114" s="199">
        <f t="shared" si="1464"/>
        <v>0</v>
      </c>
      <c r="AH4114" s="219" t="b">
        <f t="shared" si="1465"/>
        <v>0</v>
      </c>
      <c r="AI4114" s="198" t="str">
        <f t="shared" si="1466"/>
        <v/>
      </c>
      <c r="AJ4114" s="219" t="b">
        <f t="shared" si="1467"/>
        <v>0</v>
      </c>
      <c r="AK4114" s="198" t="str">
        <f t="shared" si="1468"/>
        <v/>
      </c>
      <c r="AL4114" s="219" t="b">
        <f t="shared" si="1469"/>
        <v>0</v>
      </c>
      <c r="AM4114" s="351">
        <f t="shared" si="1470"/>
        <v>0</v>
      </c>
      <c r="AN4114" s="164"/>
      <c r="AO4114" s="164"/>
      <c r="AP4114" s="164"/>
      <c r="AQ4114" s="402">
        <f t="shared" si="1471"/>
        <v>0</v>
      </c>
      <c r="AR4114" s="370" t="str">
        <f>IF(AQ4114=0,"",
IF(SUM($AQ$3585:AQ4114)=1,AS4114,
IF($AQ$5285&gt;SUM($AQ$3585:AQ4114),_xlfn.CONCAT(", ",AS4114),
IF($AQ$5285=SUM($AQ$3585:AQ4114),_xlfn.CONCAT(" y ",AS4114)))))</f>
        <v/>
      </c>
      <c r="AS4114" s="156" t="s">
        <v>6845</v>
      </c>
    </row>
    <row r="4115" spans="1:45" ht="15" customHeight="1">
      <c r="A4115" s="57"/>
      <c r="B4115" s="26"/>
      <c r="C4115" s="716" t="s">
        <v>6846</v>
      </c>
      <c r="D4115" s="716"/>
      <c r="E4115" s="941"/>
      <c r="F4115" s="942"/>
      <c r="G4115" s="942"/>
      <c r="H4115" s="943"/>
      <c r="I4115" s="940"/>
      <c r="J4115" s="940"/>
      <c r="K4115" s="940"/>
      <c r="L4115" s="940"/>
      <c r="M4115" s="940"/>
      <c r="N4115" s="940"/>
      <c r="O4115" s="940"/>
      <c r="P4115" s="940"/>
      <c r="Q4115" s="890"/>
      <c r="R4115" s="891"/>
      <c r="S4115" s="890"/>
      <c r="T4115" s="891"/>
      <c r="U4115" s="890"/>
      <c r="V4115" s="891"/>
      <c r="W4115" s="890"/>
      <c r="X4115" s="891"/>
      <c r="Y4115" s="890"/>
      <c r="Z4115" s="891"/>
      <c r="AA4115" s="890"/>
      <c r="AB4115" s="891"/>
      <c r="AC4115" s="890"/>
      <c r="AD4115" s="891"/>
      <c r="AE4115" s="164"/>
      <c r="AF4115" s="164"/>
      <c r="AG4115" s="199">
        <f t="shared" si="1464"/>
        <v>0</v>
      </c>
      <c r="AH4115" s="219" t="b">
        <f t="shared" si="1465"/>
        <v>0</v>
      </c>
      <c r="AI4115" s="198" t="str">
        <f t="shared" si="1466"/>
        <v/>
      </c>
      <c r="AJ4115" s="219" t="b">
        <f t="shared" si="1467"/>
        <v>0</v>
      </c>
      <c r="AK4115" s="198" t="str">
        <f t="shared" si="1468"/>
        <v/>
      </c>
      <c r="AL4115" s="219" t="b">
        <f t="shared" si="1469"/>
        <v>0</v>
      </c>
      <c r="AM4115" s="351">
        <f t="shared" si="1470"/>
        <v>0</v>
      </c>
      <c r="AN4115" s="164"/>
      <c r="AO4115" s="164"/>
      <c r="AP4115" s="164"/>
      <c r="AQ4115" s="402">
        <f t="shared" si="1471"/>
        <v>0</v>
      </c>
      <c r="AR4115" s="370" t="str">
        <f>IF(AQ4115=0,"",
IF(SUM($AQ$3585:AQ4115)=1,AS4115,
IF($AQ$5285&gt;SUM($AQ$3585:AQ4115),_xlfn.CONCAT(", ",AS4115),
IF($AQ$5285=SUM($AQ$3585:AQ4115),_xlfn.CONCAT(" y ",AS4115)))))</f>
        <v/>
      </c>
      <c r="AS4115" s="156" t="s">
        <v>6847</v>
      </c>
    </row>
    <row r="4116" spans="1:45" ht="15" customHeight="1">
      <c r="A4116" s="57"/>
      <c r="B4116" s="26"/>
      <c r="C4116" s="716" t="s">
        <v>6848</v>
      </c>
      <c r="D4116" s="716"/>
      <c r="E4116" s="941"/>
      <c r="F4116" s="942"/>
      <c r="G4116" s="942"/>
      <c r="H4116" s="943"/>
      <c r="I4116" s="940"/>
      <c r="J4116" s="940"/>
      <c r="K4116" s="940"/>
      <c r="L4116" s="940"/>
      <c r="M4116" s="940"/>
      <c r="N4116" s="940"/>
      <c r="O4116" s="940"/>
      <c r="P4116" s="940"/>
      <c r="Q4116" s="890"/>
      <c r="R4116" s="891"/>
      <c r="S4116" s="890"/>
      <c r="T4116" s="891"/>
      <c r="U4116" s="890"/>
      <c r="V4116" s="891"/>
      <c r="W4116" s="890"/>
      <c r="X4116" s="891"/>
      <c r="Y4116" s="890"/>
      <c r="Z4116" s="891"/>
      <c r="AA4116" s="890"/>
      <c r="AB4116" s="891"/>
      <c r="AC4116" s="890"/>
      <c r="AD4116" s="891"/>
      <c r="AE4116" s="164"/>
      <c r="AF4116" s="164"/>
      <c r="AG4116" s="199">
        <f t="shared" si="1464"/>
        <v>0</v>
      </c>
      <c r="AH4116" s="219" t="b">
        <f t="shared" si="1465"/>
        <v>0</v>
      </c>
      <c r="AI4116" s="198" t="str">
        <f t="shared" si="1466"/>
        <v/>
      </c>
      <c r="AJ4116" s="219" t="b">
        <f t="shared" si="1467"/>
        <v>0</v>
      </c>
      <c r="AK4116" s="198" t="str">
        <f t="shared" si="1468"/>
        <v/>
      </c>
      <c r="AL4116" s="219" t="b">
        <f t="shared" si="1469"/>
        <v>0</v>
      </c>
      <c r="AM4116" s="351">
        <f t="shared" si="1470"/>
        <v>0</v>
      </c>
      <c r="AN4116" s="164"/>
      <c r="AO4116" s="164"/>
      <c r="AP4116" s="164"/>
      <c r="AQ4116" s="402">
        <f t="shared" si="1471"/>
        <v>0</v>
      </c>
      <c r="AR4116" s="370" t="str">
        <f>IF(AQ4116=0,"",
IF(SUM($AQ$3585:AQ4116)=1,AS4116,
IF($AQ$5285&gt;SUM($AQ$3585:AQ4116),_xlfn.CONCAT(", ",AS4116),
IF($AQ$5285=SUM($AQ$3585:AQ4116),_xlfn.CONCAT(" y ",AS4116)))))</f>
        <v/>
      </c>
      <c r="AS4116" s="156" t="s">
        <v>6849</v>
      </c>
    </row>
    <row r="4117" spans="1:45" ht="15" customHeight="1">
      <c r="A4117" s="57"/>
      <c r="B4117" s="26"/>
      <c r="C4117" s="716" t="s">
        <v>6850</v>
      </c>
      <c r="D4117" s="716"/>
      <c r="E4117" s="941"/>
      <c r="F4117" s="942"/>
      <c r="G4117" s="942"/>
      <c r="H4117" s="943"/>
      <c r="I4117" s="940"/>
      <c r="J4117" s="940"/>
      <c r="K4117" s="940"/>
      <c r="L4117" s="940"/>
      <c r="M4117" s="940"/>
      <c r="N4117" s="940"/>
      <c r="O4117" s="940"/>
      <c r="P4117" s="940"/>
      <c r="Q4117" s="890"/>
      <c r="R4117" s="891"/>
      <c r="S4117" s="890"/>
      <c r="T4117" s="891"/>
      <c r="U4117" s="890"/>
      <c r="V4117" s="891"/>
      <c r="W4117" s="890"/>
      <c r="X4117" s="891"/>
      <c r="Y4117" s="890"/>
      <c r="Z4117" s="891"/>
      <c r="AA4117" s="890"/>
      <c r="AB4117" s="891"/>
      <c r="AC4117" s="890"/>
      <c r="AD4117" s="891"/>
      <c r="AE4117" s="164"/>
      <c r="AF4117" s="164"/>
      <c r="AG4117" s="199">
        <f t="shared" si="1464"/>
        <v>0</v>
      </c>
      <c r="AH4117" s="219" t="b">
        <f t="shared" si="1465"/>
        <v>0</v>
      </c>
      <c r="AI4117" s="198" t="str">
        <f t="shared" si="1466"/>
        <v/>
      </c>
      <c r="AJ4117" s="219" t="b">
        <f t="shared" si="1467"/>
        <v>0</v>
      </c>
      <c r="AK4117" s="198" t="str">
        <f t="shared" si="1468"/>
        <v/>
      </c>
      <c r="AL4117" s="219" t="b">
        <f t="shared" si="1469"/>
        <v>0</v>
      </c>
      <c r="AM4117" s="351">
        <f t="shared" si="1470"/>
        <v>0</v>
      </c>
      <c r="AN4117" s="164"/>
      <c r="AO4117" s="164"/>
      <c r="AP4117" s="164"/>
      <c r="AQ4117" s="402">
        <f t="shared" si="1471"/>
        <v>0</v>
      </c>
      <c r="AR4117" s="370" t="str">
        <f>IF(AQ4117=0,"",
IF(SUM($AQ$3585:AQ4117)=1,AS4117,
IF($AQ$5285&gt;SUM($AQ$3585:AQ4117),_xlfn.CONCAT(", ",AS4117),
IF($AQ$5285=SUM($AQ$3585:AQ4117),_xlfn.CONCAT(" y ",AS4117)))))</f>
        <v/>
      </c>
      <c r="AS4117" s="156" t="s">
        <v>6851</v>
      </c>
    </row>
    <row r="4118" spans="1:45" ht="15" customHeight="1">
      <c r="A4118" s="57"/>
      <c r="B4118" s="26"/>
      <c r="C4118" s="716" t="s">
        <v>6852</v>
      </c>
      <c r="D4118" s="716"/>
      <c r="E4118" s="941"/>
      <c r="F4118" s="942"/>
      <c r="G4118" s="942"/>
      <c r="H4118" s="943"/>
      <c r="I4118" s="940"/>
      <c r="J4118" s="940"/>
      <c r="K4118" s="940"/>
      <c r="L4118" s="940"/>
      <c r="M4118" s="940"/>
      <c r="N4118" s="940"/>
      <c r="O4118" s="940"/>
      <c r="P4118" s="940"/>
      <c r="Q4118" s="890"/>
      <c r="R4118" s="891"/>
      <c r="S4118" s="890"/>
      <c r="T4118" s="891"/>
      <c r="U4118" s="890"/>
      <c r="V4118" s="891"/>
      <c r="W4118" s="890"/>
      <c r="X4118" s="891"/>
      <c r="Y4118" s="890"/>
      <c r="Z4118" s="891"/>
      <c r="AA4118" s="890"/>
      <c r="AB4118" s="891"/>
      <c r="AC4118" s="890"/>
      <c r="AD4118" s="891"/>
      <c r="AE4118" s="164"/>
      <c r="AF4118" s="164"/>
      <c r="AG4118" s="199">
        <f t="shared" si="1464"/>
        <v>0</v>
      </c>
      <c r="AH4118" s="219" t="b">
        <f t="shared" si="1465"/>
        <v>0</v>
      </c>
      <c r="AI4118" s="198" t="str">
        <f t="shared" si="1466"/>
        <v/>
      </c>
      <c r="AJ4118" s="219" t="b">
        <f t="shared" si="1467"/>
        <v>0</v>
      </c>
      <c r="AK4118" s="198" t="str">
        <f t="shared" si="1468"/>
        <v/>
      </c>
      <c r="AL4118" s="219" t="b">
        <f t="shared" si="1469"/>
        <v>0</v>
      </c>
      <c r="AM4118" s="351">
        <f t="shared" si="1470"/>
        <v>0</v>
      </c>
      <c r="AN4118" s="164"/>
      <c r="AO4118" s="164"/>
      <c r="AP4118" s="164"/>
      <c r="AQ4118" s="402">
        <f t="shared" si="1471"/>
        <v>0</v>
      </c>
      <c r="AR4118" s="370" t="str">
        <f>IF(AQ4118=0,"",
IF(SUM($AQ$3585:AQ4118)=1,AS4118,
IF($AQ$5285&gt;SUM($AQ$3585:AQ4118),_xlfn.CONCAT(", ",AS4118),
IF($AQ$5285=SUM($AQ$3585:AQ4118),_xlfn.CONCAT(" y ",AS4118)))))</f>
        <v/>
      </c>
      <c r="AS4118" s="156" t="s">
        <v>6853</v>
      </c>
    </row>
    <row r="4119" spans="1:45" ht="15" customHeight="1">
      <c r="A4119" s="57"/>
      <c r="B4119" s="26"/>
      <c r="C4119" s="716" t="s">
        <v>6854</v>
      </c>
      <c r="D4119" s="716"/>
      <c r="E4119" s="941"/>
      <c r="F4119" s="942"/>
      <c r="G4119" s="942"/>
      <c r="H4119" s="943"/>
      <c r="I4119" s="940"/>
      <c r="J4119" s="940"/>
      <c r="K4119" s="940"/>
      <c r="L4119" s="940"/>
      <c r="M4119" s="940"/>
      <c r="N4119" s="940"/>
      <c r="O4119" s="940"/>
      <c r="P4119" s="940"/>
      <c r="Q4119" s="890"/>
      <c r="R4119" s="891"/>
      <c r="S4119" s="890"/>
      <c r="T4119" s="891"/>
      <c r="U4119" s="890"/>
      <c r="V4119" s="891"/>
      <c r="W4119" s="890"/>
      <c r="X4119" s="891"/>
      <c r="Y4119" s="890"/>
      <c r="Z4119" s="891"/>
      <c r="AA4119" s="890"/>
      <c r="AB4119" s="891"/>
      <c r="AC4119" s="890"/>
      <c r="AD4119" s="891"/>
      <c r="AE4119" s="164"/>
      <c r="AF4119" s="164"/>
      <c r="AG4119" s="199">
        <f t="shared" si="1464"/>
        <v>0</v>
      </c>
      <c r="AH4119" s="219" t="b">
        <f t="shared" si="1465"/>
        <v>0</v>
      </c>
      <c r="AI4119" s="198" t="str">
        <f t="shared" si="1466"/>
        <v/>
      </c>
      <c r="AJ4119" s="219" t="b">
        <f t="shared" si="1467"/>
        <v>0</v>
      </c>
      <c r="AK4119" s="198" t="str">
        <f t="shared" si="1468"/>
        <v/>
      </c>
      <c r="AL4119" s="219" t="b">
        <f t="shared" si="1469"/>
        <v>0</v>
      </c>
      <c r="AM4119" s="351">
        <f t="shared" si="1470"/>
        <v>0</v>
      </c>
      <c r="AN4119" s="164"/>
      <c r="AO4119" s="164"/>
      <c r="AP4119" s="164"/>
      <c r="AQ4119" s="402">
        <f t="shared" si="1471"/>
        <v>0</v>
      </c>
      <c r="AR4119" s="370" t="str">
        <f>IF(AQ4119=0,"",
IF(SUM($AQ$3585:AQ4119)=1,AS4119,
IF($AQ$5285&gt;SUM($AQ$3585:AQ4119),_xlfn.CONCAT(", ",AS4119),
IF($AQ$5285=SUM($AQ$3585:AQ4119),_xlfn.CONCAT(" y ",AS4119)))))</f>
        <v/>
      </c>
      <c r="AS4119" s="156" t="s">
        <v>6855</v>
      </c>
    </row>
    <row r="4120" spans="1:45" ht="15" customHeight="1">
      <c r="A4120" s="57"/>
      <c r="B4120" s="26"/>
      <c r="C4120" s="716" t="s">
        <v>6856</v>
      </c>
      <c r="D4120" s="716"/>
      <c r="E4120" s="941"/>
      <c r="F4120" s="942"/>
      <c r="G4120" s="942"/>
      <c r="H4120" s="943"/>
      <c r="I4120" s="940"/>
      <c r="J4120" s="940"/>
      <c r="K4120" s="940"/>
      <c r="L4120" s="940"/>
      <c r="M4120" s="940"/>
      <c r="N4120" s="940"/>
      <c r="O4120" s="940"/>
      <c r="P4120" s="940"/>
      <c r="Q4120" s="890"/>
      <c r="R4120" s="891"/>
      <c r="S4120" s="890"/>
      <c r="T4120" s="891"/>
      <c r="U4120" s="890"/>
      <c r="V4120" s="891"/>
      <c r="W4120" s="890"/>
      <c r="X4120" s="891"/>
      <c r="Y4120" s="890"/>
      <c r="Z4120" s="891"/>
      <c r="AA4120" s="890"/>
      <c r="AB4120" s="891"/>
      <c r="AC4120" s="890"/>
      <c r="AD4120" s="891"/>
      <c r="AE4120" s="164"/>
      <c r="AF4120" s="164"/>
      <c r="AG4120" s="199">
        <f t="shared" si="1464"/>
        <v>0</v>
      </c>
      <c r="AH4120" s="219" t="b">
        <f t="shared" si="1465"/>
        <v>0</v>
      </c>
      <c r="AI4120" s="198" t="str">
        <f t="shared" si="1466"/>
        <v/>
      </c>
      <c r="AJ4120" s="219" t="b">
        <f t="shared" si="1467"/>
        <v>0</v>
      </c>
      <c r="AK4120" s="198" t="str">
        <f t="shared" si="1468"/>
        <v/>
      </c>
      <c r="AL4120" s="219" t="b">
        <f t="shared" si="1469"/>
        <v>0</v>
      </c>
      <c r="AM4120" s="351">
        <f t="shared" si="1470"/>
        <v>0</v>
      </c>
      <c r="AN4120" s="164"/>
      <c r="AO4120" s="164"/>
      <c r="AP4120" s="164"/>
      <c r="AQ4120" s="402">
        <f t="shared" si="1471"/>
        <v>0</v>
      </c>
      <c r="AR4120" s="370" t="str">
        <f>IF(AQ4120=0,"",
IF(SUM($AQ$3585:AQ4120)=1,AS4120,
IF($AQ$5285&gt;SUM($AQ$3585:AQ4120),_xlfn.CONCAT(", ",AS4120),
IF($AQ$5285=SUM($AQ$3585:AQ4120),_xlfn.CONCAT(" y ",AS4120)))))</f>
        <v/>
      </c>
      <c r="AS4120" s="156" t="s">
        <v>6857</v>
      </c>
    </row>
    <row r="4121" spans="1:45" ht="15" customHeight="1">
      <c r="A4121" s="57"/>
      <c r="B4121" s="26"/>
      <c r="C4121" s="716" t="s">
        <v>6858</v>
      </c>
      <c r="D4121" s="716"/>
      <c r="E4121" s="941"/>
      <c r="F4121" s="942"/>
      <c r="G4121" s="942"/>
      <c r="H4121" s="943"/>
      <c r="I4121" s="940"/>
      <c r="J4121" s="940"/>
      <c r="K4121" s="940"/>
      <c r="L4121" s="940"/>
      <c r="M4121" s="940"/>
      <c r="N4121" s="940"/>
      <c r="O4121" s="940"/>
      <c r="P4121" s="940"/>
      <c r="Q4121" s="890"/>
      <c r="R4121" s="891"/>
      <c r="S4121" s="890"/>
      <c r="T4121" s="891"/>
      <c r="U4121" s="890"/>
      <c r="V4121" s="891"/>
      <c r="W4121" s="890"/>
      <c r="X4121" s="891"/>
      <c r="Y4121" s="890"/>
      <c r="Z4121" s="891"/>
      <c r="AA4121" s="890"/>
      <c r="AB4121" s="891"/>
      <c r="AC4121" s="890"/>
      <c r="AD4121" s="891"/>
      <c r="AE4121" s="164"/>
      <c r="AF4121" s="164"/>
      <c r="AG4121" s="199">
        <f t="shared" si="1464"/>
        <v>0</v>
      </c>
      <c r="AH4121" s="219" t="b">
        <f t="shared" si="1465"/>
        <v>0</v>
      </c>
      <c r="AI4121" s="198" t="str">
        <f t="shared" si="1466"/>
        <v/>
      </c>
      <c r="AJ4121" s="219" t="b">
        <f t="shared" si="1467"/>
        <v>0</v>
      </c>
      <c r="AK4121" s="198" t="str">
        <f t="shared" si="1468"/>
        <v/>
      </c>
      <c r="AL4121" s="219" t="b">
        <f t="shared" si="1469"/>
        <v>0</v>
      </c>
      <c r="AM4121" s="351">
        <f t="shared" si="1470"/>
        <v>0</v>
      </c>
      <c r="AN4121" s="164"/>
      <c r="AO4121" s="164"/>
      <c r="AP4121" s="164"/>
      <c r="AQ4121" s="402">
        <f t="shared" si="1471"/>
        <v>0</v>
      </c>
      <c r="AR4121" s="370" t="str">
        <f>IF(AQ4121=0,"",
IF(SUM($AQ$3585:AQ4121)=1,AS4121,
IF($AQ$5285&gt;SUM($AQ$3585:AQ4121),_xlfn.CONCAT(", ",AS4121),
IF($AQ$5285=SUM($AQ$3585:AQ4121),_xlfn.CONCAT(" y ",AS4121)))))</f>
        <v/>
      </c>
      <c r="AS4121" s="156" t="s">
        <v>6859</v>
      </c>
    </row>
    <row r="4122" spans="1:45" ht="15" customHeight="1">
      <c r="A4122" s="57"/>
      <c r="B4122" s="26"/>
      <c r="C4122" s="716" t="s">
        <v>6860</v>
      </c>
      <c r="D4122" s="716"/>
      <c r="E4122" s="941"/>
      <c r="F4122" s="942"/>
      <c r="G4122" s="942"/>
      <c r="H4122" s="943"/>
      <c r="I4122" s="940"/>
      <c r="J4122" s="940"/>
      <c r="K4122" s="940"/>
      <c r="L4122" s="940"/>
      <c r="M4122" s="940"/>
      <c r="N4122" s="940"/>
      <c r="O4122" s="940"/>
      <c r="P4122" s="940"/>
      <c r="Q4122" s="890"/>
      <c r="R4122" s="891"/>
      <c r="S4122" s="890"/>
      <c r="T4122" s="891"/>
      <c r="U4122" s="890"/>
      <c r="V4122" s="891"/>
      <c r="W4122" s="890"/>
      <c r="X4122" s="891"/>
      <c r="Y4122" s="890"/>
      <c r="Z4122" s="891"/>
      <c r="AA4122" s="890"/>
      <c r="AB4122" s="891"/>
      <c r="AC4122" s="890"/>
      <c r="AD4122" s="891"/>
      <c r="AE4122" s="164"/>
      <c r="AF4122" s="164"/>
      <c r="AG4122" s="199">
        <f t="shared" si="1464"/>
        <v>0</v>
      </c>
      <c r="AH4122" s="219" t="b">
        <f t="shared" si="1465"/>
        <v>0</v>
      </c>
      <c r="AI4122" s="198" t="str">
        <f t="shared" si="1466"/>
        <v/>
      </c>
      <c r="AJ4122" s="219" t="b">
        <f t="shared" si="1467"/>
        <v>0</v>
      </c>
      <c r="AK4122" s="198" t="str">
        <f t="shared" si="1468"/>
        <v/>
      </c>
      <c r="AL4122" s="219" t="b">
        <f t="shared" si="1469"/>
        <v>0</v>
      </c>
      <c r="AM4122" s="351">
        <f t="shared" si="1470"/>
        <v>0</v>
      </c>
      <c r="AN4122" s="164"/>
      <c r="AO4122" s="164"/>
      <c r="AP4122" s="164"/>
      <c r="AQ4122" s="402">
        <f t="shared" si="1471"/>
        <v>0</v>
      </c>
      <c r="AR4122" s="370" t="str">
        <f>IF(AQ4122=0,"",
IF(SUM($AQ$3585:AQ4122)=1,AS4122,
IF($AQ$5285&gt;SUM($AQ$3585:AQ4122),_xlfn.CONCAT(", ",AS4122),
IF($AQ$5285=SUM($AQ$3585:AQ4122),_xlfn.CONCAT(" y ",AS4122)))))</f>
        <v/>
      </c>
      <c r="AS4122" s="156" t="s">
        <v>6861</v>
      </c>
    </row>
    <row r="4123" spans="1:45" ht="15" customHeight="1">
      <c r="A4123" s="57"/>
      <c r="B4123" s="26"/>
      <c r="C4123" s="716" t="s">
        <v>6862</v>
      </c>
      <c r="D4123" s="716"/>
      <c r="E4123" s="941"/>
      <c r="F4123" s="942"/>
      <c r="G4123" s="942"/>
      <c r="H4123" s="943"/>
      <c r="I4123" s="940"/>
      <c r="J4123" s="940"/>
      <c r="K4123" s="940"/>
      <c r="L4123" s="940"/>
      <c r="M4123" s="940"/>
      <c r="N4123" s="940"/>
      <c r="O4123" s="940"/>
      <c r="P4123" s="940"/>
      <c r="Q4123" s="890"/>
      <c r="R4123" s="891"/>
      <c r="S4123" s="890"/>
      <c r="T4123" s="891"/>
      <c r="U4123" s="890"/>
      <c r="V4123" s="891"/>
      <c r="W4123" s="890"/>
      <c r="X4123" s="891"/>
      <c r="Y4123" s="890"/>
      <c r="Z4123" s="891"/>
      <c r="AA4123" s="890"/>
      <c r="AB4123" s="891"/>
      <c r="AC4123" s="890"/>
      <c r="AD4123" s="891"/>
      <c r="AE4123" s="164"/>
      <c r="AF4123" s="164"/>
      <c r="AG4123" s="199">
        <f t="shared" si="1464"/>
        <v>0</v>
      </c>
      <c r="AH4123" s="219" t="b">
        <f t="shared" si="1465"/>
        <v>0</v>
      </c>
      <c r="AI4123" s="198" t="str">
        <f t="shared" si="1466"/>
        <v/>
      </c>
      <c r="AJ4123" s="219" t="b">
        <f t="shared" si="1467"/>
        <v>0</v>
      </c>
      <c r="AK4123" s="198" t="str">
        <f t="shared" si="1468"/>
        <v/>
      </c>
      <c r="AL4123" s="219" t="b">
        <f t="shared" si="1469"/>
        <v>0</v>
      </c>
      <c r="AM4123" s="351">
        <f t="shared" si="1470"/>
        <v>0</v>
      </c>
      <c r="AN4123" s="164"/>
      <c r="AO4123" s="164"/>
      <c r="AP4123" s="164"/>
      <c r="AQ4123" s="402">
        <f t="shared" si="1471"/>
        <v>0</v>
      </c>
      <c r="AR4123" s="370" t="str">
        <f>IF(AQ4123=0,"",
IF(SUM($AQ$3585:AQ4123)=1,AS4123,
IF($AQ$5285&gt;SUM($AQ$3585:AQ4123),_xlfn.CONCAT(", ",AS4123),
IF($AQ$5285=SUM($AQ$3585:AQ4123),_xlfn.CONCAT(" y ",AS4123)))))</f>
        <v/>
      </c>
      <c r="AS4123" s="156" t="s">
        <v>6863</v>
      </c>
    </row>
    <row r="4124" spans="1:45" ht="15" customHeight="1">
      <c r="A4124" s="57"/>
      <c r="B4124" s="26"/>
      <c r="C4124" s="716" t="s">
        <v>6864</v>
      </c>
      <c r="D4124" s="716"/>
      <c r="E4124" s="941"/>
      <c r="F4124" s="942"/>
      <c r="G4124" s="942"/>
      <c r="H4124" s="943"/>
      <c r="I4124" s="940"/>
      <c r="J4124" s="940"/>
      <c r="K4124" s="940"/>
      <c r="L4124" s="940"/>
      <c r="M4124" s="940"/>
      <c r="N4124" s="940"/>
      <c r="O4124" s="940"/>
      <c r="P4124" s="940"/>
      <c r="Q4124" s="890"/>
      <c r="R4124" s="891"/>
      <c r="S4124" s="890"/>
      <c r="T4124" s="891"/>
      <c r="U4124" s="890"/>
      <c r="V4124" s="891"/>
      <c r="W4124" s="890"/>
      <c r="X4124" s="891"/>
      <c r="Y4124" s="890"/>
      <c r="Z4124" s="891"/>
      <c r="AA4124" s="890"/>
      <c r="AB4124" s="891"/>
      <c r="AC4124" s="890"/>
      <c r="AD4124" s="891"/>
      <c r="AE4124" s="164"/>
      <c r="AF4124" s="164"/>
      <c r="AG4124" s="199">
        <f t="shared" si="1464"/>
        <v>0</v>
      </c>
      <c r="AH4124" s="219" t="b">
        <f t="shared" si="1465"/>
        <v>0</v>
      </c>
      <c r="AI4124" s="198" t="str">
        <f t="shared" si="1466"/>
        <v/>
      </c>
      <c r="AJ4124" s="219" t="b">
        <f t="shared" si="1467"/>
        <v>0</v>
      </c>
      <c r="AK4124" s="198" t="str">
        <f t="shared" si="1468"/>
        <v/>
      </c>
      <c r="AL4124" s="219" t="b">
        <f t="shared" si="1469"/>
        <v>0</v>
      </c>
      <c r="AM4124" s="351">
        <f t="shared" si="1470"/>
        <v>0</v>
      </c>
      <c r="AN4124" s="164"/>
      <c r="AO4124" s="164"/>
      <c r="AP4124" s="164"/>
      <c r="AQ4124" s="402">
        <f t="shared" si="1471"/>
        <v>0</v>
      </c>
      <c r="AR4124" s="370" t="str">
        <f>IF(AQ4124=0,"",
IF(SUM($AQ$3585:AQ4124)=1,AS4124,
IF($AQ$5285&gt;SUM($AQ$3585:AQ4124),_xlfn.CONCAT(", ",AS4124),
IF($AQ$5285=SUM($AQ$3585:AQ4124),_xlfn.CONCAT(" y ",AS4124)))))</f>
        <v/>
      </c>
      <c r="AS4124" s="156" t="s">
        <v>6865</v>
      </c>
    </row>
    <row r="4125" spans="1:45" ht="15" customHeight="1">
      <c r="A4125" s="57"/>
      <c r="B4125" s="26"/>
      <c r="C4125" s="716" t="s">
        <v>6866</v>
      </c>
      <c r="D4125" s="716"/>
      <c r="E4125" s="941"/>
      <c r="F4125" s="942"/>
      <c r="G4125" s="942"/>
      <c r="H4125" s="943"/>
      <c r="I4125" s="940"/>
      <c r="J4125" s="940"/>
      <c r="K4125" s="940"/>
      <c r="L4125" s="940"/>
      <c r="M4125" s="940"/>
      <c r="N4125" s="940"/>
      <c r="O4125" s="940"/>
      <c r="P4125" s="940"/>
      <c r="Q4125" s="890"/>
      <c r="R4125" s="891"/>
      <c r="S4125" s="890"/>
      <c r="T4125" s="891"/>
      <c r="U4125" s="890"/>
      <c r="V4125" s="891"/>
      <c r="W4125" s="890"/>
      <c r="X4125" s="891"/>
      <c r="Y4125" s="890"/>
      <c r="Z4125" s="891"/>
      <c r="AA4125" s="890"/>
      <c r="AB4125" s="891"/>
      <c r="AC4125" s="890"/>
      <c r="AD4125" s="891"/>
      <c r="AE4125" s="164"/>
      <c r="AF4125" s="164"/>
      <c r="AG4125" s="199">
        <f t="shared" si="1464"/>
        <v>0</v>
      </c>
      <c r="AH4125" s="219" t="b">
        <f t="shared" si="1465"/>
        <v>0</v>
      </c>
      <c r="AI4125" s="198" t="str">
        <f t="shared" si="1466"/>
        <v/>
      </c>
      <c r="AJ4125" s="219" t="b">
        <f t="shared" si="1467"/>
        <v>0</v>
      </c>
      <c r="AK4125" s="198" t="str">
        <f t="shared" si="1468"/>
        <v/>
      </c>
      <c r="AL4125" s="219" t="b">
        <f t="shared" si="1469"/>
        <v>0</v>
      </c>
      <c r="AM4125" s="351">
        <f t="shared" si="1470"/>
        <v>0</v>
      </c>
      <c r="AN4125" s="164"/>
      <c r="AO4125" s="164"/>
      <c r="AP4125" s="164"/>
      <c r="AQ4125" s="402">
        <f t="shared" si="1471"/>
        <v>0</v>
      </c>
      <c r="AR4125" s="370" t="str">
        <f>IF(AQ4125=0,"",
IF(SUM($AQ$3585:AQ4125)=1,AS4125,
IF($AQ$5285&gt;SUM($AQ$3585:AQ4125),_xlfn.CONCAT(", ",AS4125),
IF($AQ$5285=SUM($AQ$3585:AQ4125),_xlfn.CONCAT(" y ",AS4125)))))</f>
        <v/>
      </c>
      <c r="AS4125" s="156" t="s">
        <v>6867</v>
      </c>
    </row>
    <row r="4126" spans="1:45" ht="15" customHeight="1">
      <c r="A4126" s="57"/>
      <c r="B4126" s="26"/>
      <c r="C4126" s="716" t="s">
        <v>6868</v>
      </c>
      <c r="D4126" s="716"/>
      <c r="E4126" s="941"/>
      <c r="F4126" s="942"/>
      <c r="G4126" s="942"/>
      <c r="H4126" s="943"/>
      <c r="I4126" s="940"/>
      <c r="J4126" s="940"/>
      <c r="K4126" s="940"/>
      <c r="L4126" s="940"/>
      <c r="M4126" s="940"/>
      <c r="N4126" s="940"/>
      <c r="O4126" s="940"/>
      <c r="P4126" s="940"/>
      <c r="Q4126" s="890"/>
      <c r="R4126" s="891"/>
      <c r="S4126" s="890"/>
      <c r="T4126" s="891"/>
      <c r="U4126" s="890"/>
      <c r="V4126" s="891"/>
      <c r="W4126" s="890"/>
      <c r="X4126" s="891"/>
      <c r="Y4126" s="890"/>
      <c r="Z4126" s="891"/>
      <c r="AA4126" s="890"/>
      <c r="AB4126" s="891"/>
      <c r="AC4126" s="890"/>
      <c r="AD4126" s="891"/>
      <c r="AE4126" s="164"/>
      <c r="AF4126" s="164"/>
      <c r="AG4126" s="199">
        <f t="shared" si="1464"/>
        <v>0</v>
      </c>
      <c r="AH4126" s="219" t="b">
        <f t="shared" si="1465"/>
        <v>0</v>
      </c>
      <c r="AI4126" s="198" t="str">
        <f t="shared" si="1466"/>
        <v/>
      </c>
      <c r="AJ4126" s="219" t="b">
        <f t="shared" si="1467"/>
        <v>0</v>
      </c>
      <c r="AK4126" s="198" t="str">
        <f t="shared" si="1468"/>
        <v/>
      </c>
      <c r="AL4126" s="219" t="b">
        <f t="shared" si="1469"/>
        <v>0</v>
      </c>
      <c r="AM4126" s="351">
        <f t="shared" si="1470"/>
        <v>0</v>
      </c>
      <c r="AN4126" s="164"/>
      <c r="AO4126" s="164"/>
      <c r="AP4126" s="164"/>
      <c r="AQ4126" s="402">
        <f t="shared" si="1471"/>
        <v>0</v>
      </c>
      <c r="AR4126" s="370" t="str">
        <f>IF(AQ4126=0,"",
IF(SUM($AQ$3585:AQ4126)=1,AS4126,
IF($AQ$5285&gt;SUM($AQ$3585:AQ4126),_xlfn.CONCAT(", ",AS4126),
IF($AQ$5285=SUM($AQ$3585:AQ4126),_xlfn.CONCAT(" y ",AS4126)))))</f>
        <v/>
      </c>
      <c r="AS4126" s="156" t="s">
        <v>6869</v>
      </c>
    </row>
    <row r="4127" spans="1:45" ht="15" customHeight="1">
      <c r="A4127" s="57"/>
      <c r="B4127" s="26"/>
      <c r="C4127" s="716" t="s">
        <v>6870</v>
      </c>
      <c r="D4127" s="716"/>
      <c r="E4127" s="941"/>
      <c r="F4127" s="942"/>
      <c r="G4127" s="942"/>
      <c r="H4127" s="943"/>
      <c r="I4127" s="940"/>
      <c r="J4127" s="940"/>
      <c r="K4127" s="940"/>
      <c r="L4127" s="940"/>
      <c r="M4127" s="940"/>
      <c r="N4127" s="940"/>
      <c r="O4127" s="940"/>
      <c r="P4127" s="940"/>
      <c r="Q4127" s="890"/>
      <c r="R4127" s="891"/>
      <c r="S4127" s="890"/>
      <c r="T4127" s="891"/>
      <c r="U4127" s="890"/>
      <c r="V4127" s="891"/>
      <c r="W4127" s="890"/>
      <c r="X4127" s="891"/>
      <c r="Y4127" s="890"/>
      <c r="Z4127" s="891"/>
      <c r="AA4127" s="890"/>
      <c r="AB4127" s="891"/>
      <c r="AC4127" s="890"/>
      <c r="AD4127" s="891"/>
      <c r="AE4127" s="164"/>
      <c r="AF4127" s="164"/>
      <c r="AG4127" s="199">
        <f t="shared" si="1464"/>
        <v>0</v>
      </c>
      <c r="AH4127" s="219" t="b">
        <f t="shared" si="1465"/>
        <v>0</v>
      </c>
      <c r="AI4127" s="198" t="str">
        <f t="shared" si="1466"/>
        <v/>
      </c>
      <c r="AJ4127" s="219" t="b">
        <f t="shared" si="1467"/>
        <v>0</v>
      </c>
      <c r="AK4127" s="198" t="str">
        <f t="shared" si="1468"/>
        <v/>
      </c>
      <c r="AL4127" s="219" t="b">
        <f t="shared" si="1469"/>
        <v>0</v>
      </c>
      <c r="AM4127" s="351">
        <f t="shared" si="1470"/>
        <v>0</v>
      </c>
      <c r="AN4127" s="164"/>
      <c r="AO4127" s="164"/>
      <c r="AP4127" s="164"/>
      <c r="AQ4127" s="402">
        <f t="shared" si="1471"/>
        <v>0</v>
      </c>
      <c r="AR4127" s="370" t="str">
        <f>IF(AQ4127=0,"",
IF(SUM($AQ$3585:AQ4127)=1,AS4127,
IF($AQ$5285&gt;SUM($AQ$3585:AQ4127),_xlfn.CONCAT(", ",AS4127),
IF($AQ$5285=SUM($AQ$3585:AQ4127),_xlfn.CONCAT(" y ",AS4127)))))</f>
        <v/>
      </c>
      <c r="AS4127" s="156" t="s">
        <v>6871</v>
      </c>
    </row>
    <row r="4128" spans="1:45" ht="15" customHeight="1">
      <c r="A4128" s="57"/>
      <c r="B4128" s="26"/>
      <c r="C4128" s="716" t="s">
        <v>6872</v>
      </c>
      <c r="D4128" s="716"/>
      <c r="E4128" s="941"/>
      <c r="F4128" s="942"/>
      <c r="G4128" s="942"/>
      <c r="H4128" s="943"/>
      <c r="I4128" s="940"/>
      <c r="J4128" s="940"/>
      <c r="K4128" s="940"/>
      <c r="L4128" s="940"/>
      <c r="M4128" s="940"/>
      <c r="N4128" s="940"/>
      <c r="O4128" s="940"/>
      <c r="P4128" s="940"/>
      <c r="Q4128" s="890"/>
      <c r="R4128" s="891"/>
      <c r="S4128" s="890"/>
      <c r="T4128" s="891"/>
      <c r="U4128" s="890"/>
      <c r="V4128" s="891"/>
      <c r="W4128" s="890"/>
      <c r="X4128" s="891"/>
      <c r="Y4128" s="890"/>
      <c r="Z4128" s="891"/>
      <c r="AA4128" s="890"/>
      <c r="AB4128" s="891"/>
      <c r="AC4128" s="890"/>
      <c r="AD4128" s="891"/>
      <c r="AE4128" s="164"/>
      <c r="AF4128" s="164"/>
      <c r="AG4128" s="199">
        <f t="shared" si="1464"/>
        <v>0</v>
      </c>
      <c r="AH4128" s="219" t="b">
        <f t="shared" si="1465"/>
        <v>0</v>
      </c>
      <c r="AI4128" s="198" t="str">
        <f t="shared" si="1466"/>
        <v/>
      </c>
      <c r="AJ4128" s="219" t="b">
        <f t="shared" si="1467"/>
        <v>0</v>
      </c>
      <c r="AK4128" s="198" t="str">
        <f t="shared" si="1468"/>
        <v/>
      </c>
      <c r="AL4128" s="219" t="b">
        <f t="shared" si="1469"/>
        <v>0</v>
      </c>
      <c r="AM4128" s="351">
        <f t="shared" si="1470"/>
        <v>0</v>
      </c>
      <c r="AN4128" s="164"/>
      <c r="AO4128" s="164"/>
      <c r="AP4128" s="164"/>
      <c r="AQ4128" s="402">
        <f t="shared" si="1471"/>
        <v>0</v>
      </c>
      <c r="AR4128" s="370" t="str">
        <f>IF(AQ4128=0,"",
IF(SUM($AQ$3585:AQ4128)=1,AS4128,
IF($AQ$5285&gt;SUM($AQ$3585:AQ4128),_xlfn.CONCAT(", ",AS4128),
IF($AQ$5285=SUM($AQ$3585:AQ4128),_xlfn.CONCAT(" y ",AS4128)))))</f>
        <v/>
      </c>
      <c r="AS4128" s="156" t="s">
        <v>6873</v>
      </c>
    </row>
    <row r="4129" spans="1:45" ht="15" customHeight="1">
      <c r="A4129" s="57"/>
      <c r="B4129" s="26"/>
      <c r="C4129" s="716" t="s">
        <v>6874</v>
      </c>
      <c r="D4129" s="716"/>
      <c r="E4129" s="941"/>
      <c r="F4129" s="942"/>
      <c r="G4129" s="942"/>
      <c r="H4129" s="943"/>
      <c r="I4129" s="940"/>
      <c r="J4129" s="940"/>
      <c r="K4129" s="940"/>
      <c r="L4129" s="940"/>
      <c r="M4129" s="940"/>
      <c r="N4129" s="940"/>
      <c r="O4129" s="940"/>
      <c r="P4129" s="940"/>
      <c r="Q4129" s="890"/>
      <c r="R4129" s="891"/>
      <c r="S4129" s="890"/>
      <c r="T4129" s="891"/>
      <c r="U4129" s="890"/>
      <c r="V4129" s="891"/>
      <c r="W4129" s="890"/>
      <c r="X4129" s="891"/>
      <c r="Y4129" s="890"/>
      <c r="Z4129" s="891"/>
      <c r="AA4129" s="890"/>
      <c r="AB4129" s="891"/>
      <c r="AC4129" s="890"/>
      <c r="AD4129" s="891"/>
      <c r="AE4129" s="164"/>
      <c r="AF4129" s="164"/>
      <c r="AG4129" s="199">
        <f t="shared" si="1464"/>
        <v>0</v>
      </c>
      <c r="AH4129" s="219" t="b">
        <f t="shared" si="1465"/>
        <v>0</v>
      </c>
      <c r="AI4129" s="198" t="str">
        <f t="shared" si="1466"/>
        <v/>
      </c>
      <c r="AJ4129" s="219" t="b">
        <f t="shared" si="1467"/>
        <v>0</v>
      </c>
      <c r="AK4129" s="198" t="str">
        <f t="shared" si="1468"/>
        <v/>
      </c>
      <c r="AL4129" s="219" t="b">
        <f t="shared" si="1469"/>
        <v>0</v>
      </c>
      <c r="AM4129" s="351">
        <f t="shared" si="1470"/>
        <v>0</v>
      </c>
      <c r="AN4129" s="164"/>
      <c r="AO4129" s="164"/>
      <c r="AP4129" s="164"/>
      <c r="AQ4129" s="402">
        <f t="shared" si="1471"/>
        <v>0</v>
      </c>
      <c r="AR4129" s="370" t="str">
        <f>IF(AQ4129=0,"",
IF(SUM($AQ$3585:AQ4129)=1,AS4129,
IF($AQ$5285&gt;SUM($AQ$3585:AQ4129),_xlfn.CONCAT(", ",AS4129),
IF($AQ$5285=SUM($AQ$3585:AQ4129),_xlfn.CONCAT(" y ",AS4129)))))</f>
        <v/>
      </c>
      <c r="AS4129" s="156" t="s">
        <v>6875</v>
      </c>
    </row>
    <row r="4130" spans="1:45" ht="15" customHeight="1">
      <c r="A4130" s="57"/>
      <c r="B4130" s="26"/>
      <c r="C4130" s="716" t="s">
        <v>6876</v>
      </c>
      <c r="D4130" s="716"/>
      <c r="E4130" s="941"/>
      <c r="F4130" s="942"/>
      <c r="G4130" s="942"/>
      <c r="H4130" s="943"/>
      <c r="I4130" s="940"/>
      <c r="J4130" s="940"/>
      <c r="K4130" s="940"/>
      <c r="L4130" s="940"/>
      <c r="M4130" s="940"/>
      <c r="N4130" s="940"/>
      <c r="O4130" s="940"/>
      <c r="P4130" s="940"/>
      <c r="Q4130" s="890"/>
      <c r="R4130" s="891"/>
      <c r="S4130" s="890"/>
      <c r="T4130" s="891"/>
      <c r="U4130" s="890"/>
      <c r="V4130" s="891"/>
      <c r="W4130" s="890"/>
      <c r="X4130" s="891"/>
      <c r="Y4130" s="890"/>
      <c r="Z4130" s="891"/>
      <c r="AA4130" s="890"/>
      <c r="AB4130" s="891"/>
      <c r="AC4130" s="890"/>
      <c r="AD4130" s="891"/>
      <c r="AE4130" s="164"/>
      <c r="AF4130" s="164"/>
      <c r="AG4130" s="199">
        <f t="shared" si="1464"/>
        <v>0</v>
      </c>
      <c r="AH4130" s="219" t="b">
        <f t="shared" si="1465"/>
        <v>0</v>
      </c>
      <c r="AI4130" s="198" t="str">
        <f t="shared" si="1466"/>
        <v/>
      </c>
      <c r="AJ4130" s="219" t="b">
        <f t="shared" si="1467"/>
        <v>0</v>
      </c>
      <c r="AK4130" s="198" t="str">
        <f t="shared" si="1468"/>
        <v/>
      </c>
      <c r="AL4130" s="219" t="b">
        <f t="shared" si="1469"/>
        <v>0</v>
      </c>
      <c r="AM4130" s="351">
        <f t="shared" si="1470"/>
        <v>0</v>
      </c>
      <c r="AN4130" s="164"/>
      <c r="AO4130" s="164"/>
      <c r="AP4130" s="164"/>
      <c r="AQ4130" s="402">
        <f t="shared" si="1471"/>
        <v>0</v>
      </c>
      <c r="AR4130" s="370" t="str">
        <f>IF(AQ4130=0,"",
IF(SUM($AQ$3585:AQ4130)=1,AS4130,
IF($AQ$5285&gt;SUM($AQ$3585:AQ4130),_xlfn.CONCAT(", ",AS4130),
IF($AQ$5285=SUM($AQ$3585:AQ4130),_xlfn.CONCAT(" y ",AS4130)))))</f>
        <v/>
      </c>
      <c r="AS4130" s="156" t="s">
        <v>6877</v>
      </c>
    </row>
    <row r="4131" spans="1:45" ht="15" customHeight="1">
      <c r="A4131" s="57"/>
      <c r="B4131" s="26"/>
      <c r="C4131" s="716" t="s">
        <v>6878</v>
      </c>
      <c r="D4131" s="716"/>
      <c r="E4131" s="941"/>
      <c r="F4131" s="942"/>
      <c r="G4131" s="942"/>
      <c r="H4131" s="943"/>
      <c r="I4131" s="940"/>
      <c r="J4131" s="940"/>
      <c r="K4131" s="940"/>
      <c r="L4131" s="940"/>
      <c r="M4131" s="940"/>
      <c r="N4131" s="940"/>
      <c r="O4131" s="940"/>
      <c r="P4131" s="940"/>
      <c r="Q4131" s="890"/>
      <c r="R4131" s="891"/>
      <c r="S4131" s="890"/>
      <c r="T4131" s="891"/>
      <c r="U4131" s="890"/>
      <c r="V4131" s="891"/>
      <c r="W4131" s="890"/>
      <c r="X4131" s="891"/>
      <c r="Y4131" s="890"/>
      <c r="Z4131" s="891"/>
      <c r="AA4131" s="890"/>
      <c r="AB4131" s="891"/>
      <c r="AC4131" s="890"/>
      <c r="AD4131" s="891"/>
      <c r="AE4131" s="164"/>
      <c r="AF4131" s="164"/>
      <c r="AG4131" s="199">
        <f t="shared" si="1464"/>
        <v>0</v>
      </c>
      <c r="AH4131" s="219" t="b">
        <f t="shared" si="1465"/>
        <v>0</v>
      </c>
      <c r="AI4131" s="198" t="str">
        <f t="shared" si="1466"/>
        <v/>
      </c>
      <c r="AJ4131" s="219" t="b">
        <f t="shared" si="1467"/>
        <v>0</v>
      </c>
      <c r="AK4131" s="198" t="str">
        <f t="shared" si="1468"/>
        <v/>
      </c>
      <c r="AL4131" s="219" t="b">
        <f t="shared" si="1469"/>
        <v>0</v>
      </c>
      <c r="AM4131" s="351">
        <f t="shared" si="1470"/>
        <v>0</v>
      </c>
      <c r="AN4131" s="164"/>
      <c r="AO4131" s="164"/>
      <c r="AP4131" s="164"/>
      <c r="AQ4131" s="402">
        <f t="shared" si="1471"/>
        <v>0</v>
      </c>
      <c r="AR4131" s="370" t="str">
        <f>IF(AQ4131=0,"",
IF(SUM($AQ$3585:AQ4131)=1,AS4131,
IF($AQ$5285&gt;SUM($AQ$3585:AQ4131),_xlfn.CONCAT(", ",AS4131),
IF($AQ$5285=SUM($AQ$3585:AQ4131),_xlfn.CONCAT(" y ",AS4131)))))</f>
        <v/>
      </c>
      <c r="AS4131" s="156" t="s">
        <v>6879</v>
      </c>
    </row>
    <row r="4132" spans="1:45" ht="15" customHeight="1">
      <c r="A4132" s="57"/>
      <c r="B4132" s="26"/>
      <c r="C4132" s="716" t="s">
        <v>6880</v>
      </c>
      <c r="D4132" s="716"/>
      <c r="E4132" s="941"/>
      <c r="F4132" s="942"/>
      <c r="G4132" s="942"/>
      <c r="H4132" s="943"/>
      <c r="I4132" s="940"/>
      <c r="J4132" s="940"/>
      <c r="K4132" s="940"/>
      <c r="L4132" s="940"/>
      <c r="M4132" s="940"/>
      <c r="N4132" s="940"/>
      <c r="O4132" s="940"/>
      <c r="P4132" s="940"/>
      <c r="Q4132" s="890"/>
      <c r="R4132" s="891"/>
      <c r="S4132" s="890"/>
      <c r="T4132" s="891"/>
      <c r="U4132" s="890"/>
      <c r="V4132" s="891"/>
      <c r="W4132" s="890"/>
      <c r="X4132" s="891"/>
      <c r="Y4132" s="890"/>
      <c r="Z4132" s="891"/>
      <c r="AA4132" s="890"/>
      <c r="AB4132" s="891"/>
      <c r="AC4132" s="890"/>
      <c r="AD4132" s="891"/>
      <c r="AE4132" s="164"/>
      <c r="AF4132" s="164"/>
      <c r="AG4132" s="199">
        <f t="shared" si="1464"/>
        <v>0</v>
      </c>
      <c r="AH4132" s="219" t="b">
        <f t="shared" si="1465"/>
        <v>0</v>
      </c>
      <c r="AI4132" s="198" t="str">
        <f t="shared" si="1466"/>
        <v/>
      </c>
      <c r="AJ4132" s="219" t="b">
        <f t="shared" si="1467"/>
        <v>0</v>
      </c>
      <c r="AK4132" s="198" t="str">
        <f t="shared" si="1468"/>
        <v/>
      </c>
      <c r="AL4132" s="219" t="b">
        <f t="shared" si="1469"/>
        <v>0</v>
      </c>
      <c r="AM4132" s="351">
        <f t="shared" si="1470"/>
        <v>0</v>
      </c>
      <c r="AN4132" s="164"/>
      <c r="AO4132" s="164"/>
      <c r="AP4132" s="164"/>
      <c r="AQ4132" s="402">
        <f t="shared" si="1471"/>
        <v>0</v>
      </c>
      <c r="AR4132" s="370" t="str">
        <f>IF(AQ4132=0,"",
IF(SUM($AQ$3585:AQ4132)=1,AS4132,
IF($AQ$5285&gt;SUM($AQ$3585:AQ4132),_xlfn.CONCAT(", ",AS4132),
IF($AQ$5285=SUM($AQ$3585:AQ4132),_xlfn.CONCAT(" y ",AS4132)))))</f>
        <v/>
      </c>
      <c r="AS4132" s="156" t="s">
        <v>6881</v>
      </c>
    </row>
    <row r="4133" spans="1:45" ht="15" customHeight="1">
      <c r="A4133" s="57"/>
      <c r="B4133" s="26"/>
      <c r="C4133" s="716" t="s">
        <v>6882</v>
      </c>
      <c r="D4133" s="716"/>
      <c r="E4133" s="941"/>
      <c r="F4133" s="942"/>
      <c r="G4133" s="942"/>
      <c r="H4133" s="943"/>
      <c r="I4133" s="940"/>
      <c r="J4133" s="940"/>
      <c r="K4133" s="940"/>
      <c r="L4133" s="940"/>
      <c r="M4133" s="940"/>
      <c r="N4133" s="940"/>
      <c r="O4133" s="940"/>
      <c r="P4133" s="940"/>
      <c r="Q4133" s="890"/>
      <c r="R4133" s="891"/>
      <c r="S4133" s="890"/>
      <c r="T4133" s="891"/>
      <c r="U4133" s="890"/>
      <c r="V4133" s="891"/>
      <c r="W4133" s="890"/>
      <c r="X4133" s="891"/>
      <c r="Y4133" s="890"/>
      <c r="Z4133" s="891"/>
      <c r="AA4133" s="890"/>
      <c r="AB4133" s="891"/>
      <c r="AC4133" s="890"/>
      <c r="AD4133" s="891"/>
      <c r="AE4133" s="164"/>
      <c r="AF4133" s="164"/>
      <c r="AG4133" s="199">
        <f t="shared" si="1464"/>
        <v>0</v>
      </c>
      <c r="AH4133" s="219" t="b">
        <f t="shared" si="1465"/>
        <v>0</v>
      </c>
      <c r="AI4133" s="198" t="str">
        <f t="shared" si="1466"/>
        <v/>
      </c>
      <c r="AJ4133" s="219" t="b">
        <f t="shared" si="1467"/>
        <v>0</v>
      </c>
      <c r="AK4133" s="198" t="str">
        <f t="shared" si="1468"/>
        <v/>
      </c>
      <c r="AL4133" s="219" t="b">
        <f t="shared" si="1469"/>
        <v>0</v>
      </c>
      <c r="AM4133" s="351">
        <f t="shared" si="1470"/>
        <v>0</v>
      </c>
      <c r="AN4133" s="164"/>
      <c r="AO4133" s="164"/>
      <c r="AP4133" s="164"/>
      <c r="AQ4133" s="402">
        <f t="shared" si="1471"/>
        <v>0</v>
      </c>
      <c r="AR4133" s="370" t="str">
        <f>IF(AQ4133=0,"",
IF(SUM($AQ$3585:AQ4133)=1,AS4133,
IF($AQ$5285&gt;SUM($AQ$3585:AQ4133),_xlfn.CONCAT(", ",AS4133),
IF($AQ$5285=SUM($AQ$3585:AQ4133),_xlfn.CONCAT(" y ",AS4133)))))</f>
        <v/>
      </c>
      <c r="AS4133" s="156" t="s">
        <v>6883</v>
      </c>
    </row>
    <row r="4134" spans="1:45" ht="15" customHeight="1">
      <c r="A4134" s="57"/>
      <c r="B4134" s="26"/>
      <c r="C4134" s="716" t="s">
        <v>6884</v>
      </c>
      <c r="D4134" s="716"/>
      <c r="E4134" s="941"/>
      <c r="F4134" s="942"/>
      <c r="G4134" s="942"/>
      <c r="H4134" s="943"/>
      <c r="I4134" s="940"/>
      <c r="J4134" s="940"/>
      <c r="K4134" s="940"/>
      <c r="L4134" s="940"/>
      <c r="M4134" s="940"/>
      <c r="N4134" s="940"/>
      <c r="O4134" s="940"/>
      <c r="P4134" s="940"/>
      <c r="Q4134" s="890"/>
      <c r="R4134" s="891"/>
      <c r="S4134" s="890"/>
      <c r="T4134" s="891"/>
      <c r="U4134" s="890"/>
      <c r="V4134" s="891"/>
      <c r="W4134" s="890"/>
      <c r="X4134" s="891"/>
      <c r="Y4134" s="890"/>
      <c r="Z4134" s="891"/>
      <c r="AA4134" s="890"/>
      <c r="AB4134" s="891"/>
      <c r="AC4134" s="890"/>
      <c r="AD4134" s="891"/>
      <c r="AE4134" s="164"/>
      <c r="AF4134" s="164"/>
      <c r="AG4134" s="199">
        <f t="shared" si="1464"/>
        <v>0</v>
      </c>
      <c r="AH4134" s="219" t="b">
        <f t="shared" si="1465"/>
        <v>0</v>
      </c>
      <c r="AI4134" s="198" t="str">
        <f t="shared" si="1466"/>
        <v/>
      </c>
      <c r="AJ4134" s="219" t="b">
        <f t="shared" si="1467"/>
        <v>0</v>
      </c>
      <c r="AK4134" s="198" t="str">
        <f t="shared" si="1468"/>
        <v/>
      </c>
      <c r="AL4134" s="219" t="b">
        <f t="shared" si="1469"/>
        <v>0</v>
      </c>
      <c r="AM4134" s="351">
        <f t="shared" si="1470"/>
        <v>0</v>
      </c>
      <c r="AN4134" s="164"/>
      <c r="AO4134" s="164"/>
      <c r="AP4134" s="164"/>
      <c r="AQ4134" s="402">
        <f t="shared" si="1471"/>
        <v>0</v>
      </c>
      <c r="AR4134" s="370" t="str">
        <f>IF(AQ4134=0,"",
IF(SUM($AQ$3585:AQ4134)=1,AS4134,
IF($AQ$5285&gt;SUM($AQ$3585:AQ4134),_xlfn.CONCAT(", ",AS4134),
IF($AQ$5285=SUM($AQ$3585:AQ4134),_xlfn.CONCAT(" y ",AS4134)))))</f>
        <v/>
      </c>
      <c r="AS4134" s="156" t="s">
        <v>6885</v>
      </c>
    </row>
    <row r="4135" spans="1:45" ht="15" customHeight="1">
      <c r="A4135" s="57"/>
      <c r="B4135" s="26"/>
      <c r="C4135" s="716" t="s">
        <v>6886</v>
      </c>
      <c r="D4135" s="716"/>
      <c r="E4135" s="941"/>
      <c r="F4135" s="942"/>
      <c r="G4135" s="942"/>
      <c r="H4135" s="943"/>
      <c r="I4135" s="940"/>
      <c r="J4135" s="940"/>
      <c r="K4135" s="940"/>
      <c r="L4135" s="940"/>
      <c r="M4135" s="940"/>
      <c r="N4135" s="940"/>
      <c r="O4135" s="940"/>
      <c r="P4135" s="940"/>
      <c r="Q4135" s="890"/>
      <c r="R4135" s="891"/>
      <c r="S4135" s="890"/>
      <c r="T4135" s="891"/>
      <c r="U4135" s="890"/>
      <c r="V4135" s="891"/>
      <c r="W4135" s="890"/>
      <c r="X4135" s="891"/>
      <c r="Y4135" s="890"/>
      <c r="Z4135" s="891"/>
      <c r="AA4135" s="890"/>
      <c r="AB4135" s="891"/>
      <c r="AC4135" s="890"/>
      <c r="AD4135" s="891"/>
      <c r="AE4135" s="164"/>
      <c r="AF4135" s="164"/>
      <c r="AG4135" s="199">
        <f t="shared" si="1464"/>
        <v>0</v>
      </c>
      <c r="AH4135" s="219" t="b">
        <f t="shared" si="1465"/>
        <v>0</v>
      </c>
      <c r="AI4135" s="198" t="str">
        <f t="shared" si="1466"/>
        <v/>
      </c>
      <c r="AJ4135" s="219" t="b">
        <f t="shared" si="1467"/>
        <v>0</v>
      </c>
      <c r="AK4135" s="198" t="str">
        <f t="shared" si="1468"/>
        <v/>
      </c>
      <c r="AL4135" s="219" t="b">
        <f t="shared" si="1469"/>
        <v>0</v>
      </c>
      <c r="AM4135" s="351">
        <f t="shared" si="1470"/>
        <v>0</v>
      </c>
      <c r="AN4135" s="164"/>
      <c r="AO4135" s="164"/>
      <c r="AP4135" s="164"/>
      <c r="AQ4135" s="402">
        <f t="shared" si="1471"/>
        <v>0</v>
      </c>
      <c r="AR4135" s="370" t="str">
        <f>IF(AQ4135=0,"",
IF(SUM($AQ$3585:AQ4135)=1,AS4135,
IF($AQ$5285&gt;SUM($AQ$3585:AQ4135),_xlfn.CONCAT(", ",AS4135),
IF($AQ$5285=SUM($AQ$3585:AQ4135),_xlfn.CONCAT(" y ",AS4135)))))</f>
        <v/>
      </c>
      <c r="AS4135" s="156" t="s">
        <v>6887</v>
      </c>
    </row>
    <row r="4136" spans="1:45" ht="15" customHeight="1">
      <c r="A4136" s="57"/>
      <c r="B4136" s="26"/>
      <c r="C4136" s="716" t="s">
        <v>6888</v>
      </c>
      <c r="D4136" s="716"/>
      <c r="E4136" s="941"/>
      <c r="F4136" s="942"/>
      <c r="G4136" s="942"/>
      <c r="H4136" s="943"/>
      <c r="I4136" s="940"/>
      <c r="J4136" s="940"/>
      <c r="K4136" s="940"/>
      <c r="L4136" s="940"/>
      <c r="M4136" s="940"/>
      <c r="N4136" s="940"/>
      <c r="O4136" s="940"/>
      <c r="P4136" s="940"/>
      <c r="Q4136" s="890"/>
      <c r="R4136" s="891"/>
      <c r="S4136" s="890"/>
      <c r="T4136" s="891"/>
      <c r="U4136" s="890"/>
      <c r="V4136" s="891"/>
      <c r="W4136" s="890"/>
      <c r="X4136" s="891"/>
      <c r="Y4136" s="890"/>
      <c r="Z4136" s="891"/>
      <c r="AA4136" s="890"/>
      <c r="AB4136" s="891"/>
      <c r="AC4136" s="890"/>
      <c r="AD4136" s="891"/>
      <c r="AE4136" s="164"/>
      <c r="AF4136" s="164"/>
      <c r="AG4136" s="199">
        <f t="shared" si="1464"/>
        <v>0</v>
      </c>
      <c r="AH4136" s="219" t="b">
        <f t="shared" si="1465"/>
        <v>0</v>
      </c>
      <c r="AI4136" s="198" t="str">
        <f t="shared" si="1466"/>
        <v/>
      </c>
      <c r="AJ4136" s="219" t="b">
        <f t="shared" si="1467"/>
        <v>0</v>
      </c>
      <c r="AK4136" s="198" t="str">
        <f t="shared" si="1468"/>
        <v/>
      </c>
      <c r="AL4136" s="219" t="b">
        <f t="shared" si="1469"/>
        <v>0</v>
      </c>
      <c r="AM4136" s="351">
        <f t="shared" si="1470"/>
        <v>0</v>
      </c>
      <c r="AN4136" s="164"/>
      <c r="AO4136" s="164"/>
      <c r="AP4136" s="164"/>
      <c r="AQ4136" s="402">
        <f t="shared" si="1471"/>
        <v>0</v>
      </c>
      <c r="AR4136" s="370" t="str">
        <f>IF(AQ4136=0,"",
IF(SUM($AQ$3585:AQ4136)=1,AS4136,
IF($AQ$5285&gt;SUM($AQ$3585:AQ4136),_xlfn.CONCAT(", ",AS4136),
IF($AQ$5285=SUM($AQ$3585:AQ4136),_xlfn.CONCAT(" y ",AS4136)))))</f>
        <v/>
      </c>
      <c r="AS4136" s="156" t="s">
        <v>6889</v>
      </c>
    </row>
    <row r="4137" spans="1:45" ht="15" customHeight="1">
      <c r="A4137" s="57"/>
      <c r="B4137" s="26"/>
      <c r="C4137" s="716" t="s">
        <v>6890</v>
      </c>
      <c r="D4137" s="716"/>
      <c r="E4137" s="941"/>
      <c r="F4137" s="942"/>
      <c r="G4137" s="942"/>
      <c r="H4137" s="943"/>
      <c r="I4137" s="940"/>
      <c r="J4137" s="940"/>
      <c r="K4137" s="940"/>
      <c r="L4137" s="940"/>
      <c r="M4137" s="940"/>
      <c r="N4137" s="940"/>
      <c r="O4137" s="940"/>
      <c r="P4137" s="940"/>
      <c r="Q4137" s="890"/>
      <c r="R4137" s="891"/>
      <c r="S4137" s="890"/>
      <c r="T4137" s="891"/>
      <c r="U4137" s="890"/>
      <c r="V4137" s="891"/>
      <c r="W4137" s="890"/>
      <c r="X4137" s="891"/>
      <c r="Y4137" s="890"/>
      <c r="Z4137" s="891"/>
      <c r="AA4137" s="890"/>
      <c r="AB4137" s="891"/>
      <c r="AC4137" s="890"/>
      <c r="AD4137" s="891"/>
      <c r="AE4137" s="164"/>
      <c r="AF4137" s="164"/>
      <c r="AG4137" s="199">
        <f t="shared" si="1464"/>
        <v>0</v>
      </c>
      <c r="AH4137" s="219" t="b">
        <f t="shared" si="1465"/>
        <v>0</v>
      </c>
      <c r="AI4137" s="198" t="str">
        <f t="shared" si="1466"/>
        <v/>
      </c>
      <c r="AJ4137" s="219" t="b">
        <f t="shared" si="1467"/>
        <v>0</v>
      </c>
      <c r="AK4137" s="198" t="str">
        <f t="shared" si="1468"/>
        <v/>
      </c>
      <c r="AL4137" s="219" t="b">
        <f t="shared" si="1469"/>
        <v>0</v>
      </c>
      <c r="AM4137" s="351">
        <f t="shared" si="1470"/>
        <v>0</v>
      </c>
      <c r="AN4137" s="164"/>
      <c r="AO4137" s="164"/>
      <c r="AP4137" s="164"/>
      <c r="AQ4137" s="402">
        <f t="shared" si="1471"/>
        <v>0</v>
      </c>
      <c r="AR4137" s="370" t="str">
        <f>IF(AQ4137=0,"",
IF(SUM($AQ$3585:AQ4137)=1,AS4137,
IF($AQ$5285&gt;SUM($AQ$3585:AQ4137),_xlfn.CONCAT(", ",AS4137),
IF($AQ$5285=SUM($AQ$3585:AQ4137),_xlfn.CONCAT(" y ",AS4137)))))</f>
        <v/>
      </c>
      <c r="AS4137" s="156" t="s">
        <v>6891</v>
      </c>
    </row>
    <row r="4138" spans="1:45" ht="15" customHeight="1">
      <c r="A4138" s="57"/>
      <c r="B4138" s="26"/>
      <c r="C4138" s="716" t="s">
        <v>6892</v>
      </c>
      <c r="D4138" s="716"/>
      <c r="E4138" s="941"/>
      <c r="F4138" s="942"/>
      <c r="G4138" s="942"/>
      <c r="H4138" s="943"/>
      <c r="I4138" s="940"/>
      <c r="J4138" s="940"/>
      <c r="K4138" s="940"/>
      <c r="L4138" s="940"/>
      <c r="M4138" s="940"/>
      <c r="N4138" s="940"/>
      <c r="O4138" s="940"/>
      <c r="P4138" s="940"/>
      <c r="Q4138" s="890"/>
      <c r="R4138" s="891"/>
      <c r="S4138" s="890"/>
      <c r="T4138" s="891"/>
      <c r="U4138" s="890"/>
      <c r="V4138" s="891"/>
      <c r="W4138" s="890"/>
      <c r="X4138" s="891"/>
      <c r="Y4138" s="890"/>
      <c r="Z4138" s="891"/>
      <c r="AA4138" s="890"/>
      <c r="AB4138" s="891"/>
      <c r="AC4138" s="890"/>
      <c r="AD4138" s="891"/>
      <c r="AE4138" s="164"/>
      <c r="AF4138" s="164"/>
      <c r="AG4138" s="199">
        <f t="shared" si="1464"/>
        <v>0</v>
      </c>
      <c r="AH4138" s="219" t="b">
        <f t="shared" si="1465"/>
        <v>0</v>
      </c>
      <c r="AI4138" s="198" t="str">
        <f t="shared" si="1466"/>
        <v/>
      </c>
      <c r="AJ4138" s="219" t="b">
        <f t="shared" si="1467"/>
        <v>0</v>
      </c>
      <c r="AK4138" s="198" t="str">
        <f t="shared" si="1468"/>
        <v/>
      </c>
      <c r="AL4138" s="219" t="b">
        <f t="shared" si="1469"/>
        <v>0</v>
      </c>
      <c r="AM4138" s="351">
        <f t="shared" si="1470"/>
        <v>0</v>
      </c>
      <c r="AN4138" s="164"/>
      <c r="AO4138" s="164"/>
      <c r="AP4138" s="164"/>
      <c r="AQ4138" s="402">
        <f t="shared" si="1471"/>
        <v>0</v>
      </c>
      <c r="AR4138" s="370" t="str">
        <f>IF(AQ4138=0,"",
IF(SUM($AQ$3585:AQ4138)=1,AS4138,
IF($AQ$5285&gt;SUM($AQ$3585:AQ4138),_xlfn.CONCAT(", ",AS4138),
IF($AQ$5285=SUM($AQ$3585:AQ4138),_xlfn.CONCAT(" y ",AS4138)))))</f>
        <v/>
      </c>
      <c r="AS4138" s="156" t="s">
        <v>6893</v>
      </c>
    </row>
    <row r="4139" spans="1:45" ht="15" customHeight="1">
      <c r="A4139" s="57"/>
      <c r="B4139" s="26"/>
      <c r="C4139" s="716" t="s">
        <v>6894</v>
      </c>
      <c r="D4139" s="716"/>
      <c r="E4139" s="941"/>
      <c r="F4139" s="942"/>
      <c r="G4139" s="942"/>
      <c r="H4139" s="943"/>
      <c r="I4139" s="940"/>
      <c r="J4139" s="940"/>
      <c r="K4139" s="940"/>
      <c r="L4139" s="940"/>
      <c r="M4139" s="940"/>
      <c r="N4139" s="940"/>
      <c r="O4139" s="940"/>
      <c r="P4139" s="940"/>
      <c r="Q4139" s="890"/>
      <c r="R4139" s="891"/>
      <c r="S4139" s="890"/>
      <c r="T4139" s="891"/>
      <c r="U4139" s="890"/>
      <c r="V4139" s="891"/>
      <c r="W4139" s="890"/>
      <c r="X4139" s="891"/>
      <c r="Y4139" s="890"/>
      <c r="Z4139" s="891"/>
      <c r="AA4139" s="890"/>
      <c r="AB4139" s="891"/>
      <c r="AC4139" s="890"/>
      <c r="AD4139" s="891"/>
      <c r="AE4139" s="164"/>
      <c r="AF4139" s="164"/>
      <c r="AG4139" s="199">
        <f t="shared" si="1464"/>
        <v>0</v>
      </c>
      <c r="AH4139" s="219" t="b">
        <f t="shared" si="1465"/>
        <v>0</v>
      </c>
      <c r="AI4139" s="198" t="str">
        <f t="shared" si="1466"/>
        <v/>
      </c>
      <c r="AJ4139" s="219" t="b">
        <f t="shared" si="1467"/>
        <v>0</v>
      </c>
      <c r="AK4139" s="198" t="str">
        <f t="shared" si="1468"/>
        <v/>
      </c>
      <c r="AL4139" s="219" t="b">
        <f t="shared" si="1469"/>
        <v>0</v>
      </c>
      <c r="AM4139" s="351">
        <f t="shared" si="1470"/>
        <v>0</v>
      </c>
      <c r="AN4139" s="164"/>
      <c r="AO4139" s="164"/>
      <c r="AP4139" s="164"/>
      <c r="AQ4139" s="402">
        <f t="shared" si="1471"/>
        <v>0</v>
      </c>
      <c r="AR4139" s="370" t="str">
        <f>IF(AQ4139=0,"",
IF(SUM($AQ$3585:AQ4139)=1,AS4139,
IF($AQ$5285&gt;SUM($AQ$3585:AQ4139),_xlfn.CONCAT(", ",AS4139),
IF($AQ$5285=SUM($AQ$3585:AQ4139),_xlfn.CONCAT(" y ",AS4139)))))</f>
        <v/>
      </c>
      <c r="AS4139" s="156" t="s">
        <v>6895</v>
      </c>
    </row>
    <row r="4140" spans="1:45" ht="15" customHeight="1">
      <c r="A4140" s="57"/>
      <c r="B4140" s="26"/>
      <c r="C4140" s="716" t="s">
        <v>6896</v>
      </c>
      <c r="D4140" s="716"/>
      <c r="E4140" s="941"/>
      <c r="F4140" s="942"/>
      <c r="G4140" s="942"/>
      <c r="H4140" s="943"/>
      <c r="I4140" s="940"/>
      <c r="J4140" s="940"/>
      <c r="K4140" s="940"/>
      <c r="L4140" s="940"/>
      <c r="M4140" s="940"/>
      <c r="N4140" s="940"/>
      <c r="O4140" s="940"/>
      <c r="P4140" s="940"/>
      <c r="Q4140" s="890"/>
      <c r="R4140" s="891"/>
      <c r="S4140" s="890"/>
      <c r="T4140" s="891"/>
      <c r="U4140" s="890"/>
      <c r="V4140" s="891"/>
      <c r="W4140" s="890"/>
      <c r="X4140" s="891"/>
      <c r="Y4140" s="890"/>
      <c r="Z4140" s="891"/>
      <c r="AA4140" s="890"/>
      <c r="AB4140" s="891"/>
      <c r="AC4140" s="890"/>
      <c r="AD4140" s="891"/>
      <c r="AE4140" s="164"/>
      <c r="AF4140" s="164"/>
      <c r="AG4140" s="199">
        <f t="shared" si="1464"/>
        <v>0</v>
      </c>
      <c r="AH4140" s="219" t="b">
        <f t="shared" si="1465"/>
        <v>0</v>
      </c>
      <c r="AI4140" s="198" t="str">
        <f t="shared" si="1466"/>
        <v/>
      </c>
      <c r="AJ4140" s="219" t="b">
        <f t="shared" si="1467"/>
        <v>0</v>
      </c>
      <c r="AK4140" s="198" t="str">
        <f t="shared" si="1468"/>
        <v/>
      </c>
      <c r="AL4140" s="219" t="b">
        <f t="shared" si="1469"/>
        <v>0</v>
      </c>
      <c r="AM4140" s="351">
        <f t="shared" si="1470"/>
        <v>0</v>
      </c>
      <c r="AN4140" s="164"/>
      <c r="AO4140" s="164"/>
      <c r="AP4140" s="164"/>
      <c r="AQ4140" s="402">
        <f t="shared" si="1471"/>
        <v>0</v>
      </c>
      <c r="AR4140" s="370" t="str">
        <f>IF(AQ4140=0,"",
IF(SUM($AQ$3585:AQ4140)=1,AS4140,
IF($AQ$5285&gt;SUM($AQ$3585:AQ4140),_xlfn.CONCAT(", ",AS4140),
IF($AQ$5285=SUM($AQ$3585:AQ4140),_xlfn.CONCAT(" y ",AS4140)))))</f>
        <v/>
      </c>
      <c r="AS4140" s="156" t="s">
        <v>6897</v>
      </c>
    </row>
    <row r="4141" spans="1:45" ht="15" customHeight="1">
      <c r="A4141" s="57"/>
      <c r="B4141" s="26"/>
      <c r="C4141" s="716" t="s">
        <v>6898</v>
      </c>
      <c r="D4141" s="716"/>
      <c r="E4141" s="941"/>
      <c r="F4141" s="942"/>
      <c r="G4141" s="942"/>
      <c r="H4141" s="943"/>
      <c r="I4141" s="940"/>
      <c r="J4141" s="940"/>
      <c r="K4141" s="940"/>
      <c r="L4141" s="940"/>
      <c r="M4141" s="940"/>
      <c r="N4141" s="940"/>
      <c r="O4141" s="940"/>
      <c r="P4141" s="940"/>
      <c r="Q4141" s="890"/>
      <c r="R4141" s="891"/>
      <c r="S4141" s="890"/>
      <c r="T4141" s="891"/>
      <c r="U4141" s="890"/>
      <c r="V4141" s="891"/>
      <c r="W4141" s="890"/>
      <c r="X4141" s="891"/>
      <c r="Y4141" s="890"/>
      <c r="Z4141" s="891"/>
      <c r="AA4141" s="890"/>
      <c r="AB4141" s="891"/>
      <c r="AC4141" s="890"/>
      <c r="AD4141" s="891"/>
      <c r="AE4141" s="164"/>
      <c r="AF4141" s="164"/>
      <c r="AG4141" s="199">
        <f t="shared" si="1464"/>
        <v>0</v>
      </c>
      <c r="AH4141" s="219" t="b">
        <f t="shared" si="1465"/>
        <v>0</v>
      </c>
      <c r="AI4141" s="198" t="str">
        <f t="shared" si="1466"/>
        <v/>
      </c>
      <c r="AJ4141" s="219" t="b">
        <f t="shared" si="1467"/>
        <v>0</v>
      </c>
      <c r="AK4141" s="198" t="str">
        <f t="shared" si="1468"/>
        <v/>
      </c>
      <c r="AL4141" s="219" t="b">
        <f t="shared" si="1469"/>
        <v>0</v>
      </c>
      <c r="AM4141" s="351">
        <f t="shared" si="1470"/>
        <v>0</v>
      </c>
      <c r="AN4141" s="164"/>
      <c r="AO4141" s="164"/>
      <c r="AP4141" s="164"/>
      <c r="AQ4141" s="402">
        <f t="shared" si="1471"/>
        <v>0</v>
      </c>
      <c r="AR4141" s="370" t="str">
        <f>IF(AQ4141=0,"",
IF(SUM($AQ$3585:AQ4141)=1,AS4141,
IF($AQ$5285&gt;SUM($AQ$3585:AQ4141),_xlfn.CONCAT(", ",AS4141),
IF($AQ$5285=SUM($AQ$3585:AQ4141),_xlfn.CONCAT(" y ",AS4141)))))</f>
        <v/>
      </c>
      <c r="AS4141" s="156" t="s">
        <v>6899</v>
      </c>
    </row>
    <row r="4142" spans="1:45" ht="15" customHeight="1">
      <c r="A4142" s="57"/>
      <c r="B4142" s="26"/>
      <c r="C4142" s="716" t="s">
        <v>6900</v>
      </c>
      <c r="D4142" s="716"/>
      <c r="E4142" s="941"/>
      <c r="F4142" s="942"/>
      <c r="G4142" s="942"/>
      <c r="H4142" s="943"/>
      <c r="I4142" s="940"/>
      <c r="J4142" s="940"/>
      <c r="K4142" s="940"/>
      <c r="L4142" s="940"/>
      <c r="M4142" s="940"/>
      <c r="N4142" s="940"/>
      <c r="O4142" s="940"/>
      <c r="P4142" s="940"/>
      <c r="Q4142" s="890"/>
      <c r="R4142" s="891"/>
      <c r="S4142" s="890"/>
      <c r="T4142" s="891"/>
      <c r="U4142" s="890"/>
      <c r="V4142" s="891"/>
      <c r="W4142" s="890"/>
      <c r="X4142" s="891"/>
      <c r="Y4142" s="890"/>
      <c r="Z4142" s="891"/>
      <c r="AA4142" s="890"/>
      <c r="AB4142" s="891"/>
      <c r="AC4142" s="890"/>
      <c r="AD4142" s="891"/>
      <c r="AE4142" s="164"/>
      <c r="AF4142" s="164"/>
      <c r="AG4142" s="199">
        <f t="shared" si="1464"/>
        <v>0</v>
      </c>
      <c r="AH4142" s="219" t="b">
        <f t="shared" si="1465"/>
        <v>0</v>
      </c>
      <c r="AI4142" s="198" t="str">
        <f t="shared" si="1466"/>
        <v/>
      </c>
      <c r="AJ4142" s="219" t="b">
        <f t="shared" si="1467"/>
        <v>0</v>
      </c>
      <c r="AK4142" s="198" t="str">
        <f t="shared" si="1468"/>
        <v/>
      </c>
      <c r="AL4142" s="219" t="b">
        <f t="shared" si="1469"/>
        <v>0</v>
      </c>
      <c r="AM4142" s="351">
        <f t="shared" si="1470"/>
        <v>0</v>
      </c>
      <c r="AN4142" s="164"/>
      <c r="AO4142" s="164"/>
      <c r="AP4142" s="164"/>
      <c r="AQ4142" s="402">
        <f t="shared" si="1471"/>
        <v>0</v>
      </c>
      <c r="AR4142" s="370" t="str">
        <f>IF(AQ4142=0,"",
IF(SUM($AQ$3585:AQ4142)=1,AS4142,
IF($AQ$5285&gt;SUM($AQ$3585:AQ4142),_xlfn.CONCAT(", ",AS4142),
IF($AQ$5285=SUM($AQ$3585:AQ4142),_xlfn.CONCAT(" y ",AS4142)))))</f>
        <v/>
      </c>
      <c r="AS4142" s="156" t="s">
        <v>6901</v>
      </c>
    </row>
    <row r="4143" spans="1:45" ht="15" customHeight="1">
      <c r="A4143" s="57"/>
      <c r="B4143" s="26"/>
      <c r="C4143" s="716" t="s">
        <v>6902</v>
      </c>
      <c r="D4143" s="716"/>
      <c r="E4143" s="941"/>
      <c r="F4143" s="942"/>
      <c r="G4143" s="942"/>
      <c r="H4143" s="943"/>
      <c r="I4143" s="940"/>
      <c r="J4143" s="940"/>
      <c r="K4143" s="940"/>
      <c r="L4143" s="940"/>
      <c r="M4143" s="940"/>
      <c r="N4143" s="940"/>
      <c r="O4143" s="940"/>
      <c r="P4143" s="940"/>
      <c r="Q4143" s="890"/>
      <c r="R4143" s="891"/>
      <c r="S4143" s="890"/>
      <c r="T4143" s="891"/>
      <c r="U4143" s="890"/>
      <c r="V4143" s="891"/>
      <c r="W4143" s="890"/>
      <c r="X4143" s="891"/>
      <c r="Y4143" s="890"/>
      <c r="Z4143" s="891"/>
      <c r="AA4143" s="890"/>
      <c r="AB4143" s="891"/>
      <c r="AC4143" s="890"/>
      <c r="AD4143" s="891"/>
      <c r="AE4143" s="164"/>
      <c r="AF4143" s="164"/>
      <c r="AG4143" s="199">
        <f t="shared" si="1464"/>
        <v>0</v>
      </c>
      <c r="AH4143" s="219" t="b">
        <f t="shared" si="1465"/>
        <v>0</v>
      </c>
      <c r="AI4143" s="198" t="str">
        <f t="shared" si="1466"/>
        <v/>
      </c>
      <c r="AJ4143" s="219" t="b">
        <f t="shared" si="1467"/>
        <v>0</v>
      </c>
      <c r="AK4143" s="198" t="str">
        <f t="shared" si="1468"/>
        <v/>
      </c>
      <c r="AL4143" s="219" t="b">
        <f t="shared" si="1469"/>
        <v>0</v>
      </c>
      <c r="AM4143" s="351">
        <f t="shared" si="1470"/>
        <v>0</v>
      </c>
      <c r="AN4143" s="164"/>
      <c r="AO4143" s="164"/>
      <c r="AP4143" s="164"/>
      <c r="AQ4143" s="402">
        <f t="shared" si="1471"/>
        <v>0</v>
      </c>
      <c r="AR4143" s="370" t="str">
        <f>IF(AQ4143=0,"",
IF(SUM($AQ$3585:AQ4143)=1,AS4143,
IF($AQ$5285&gt;SUM($AQ$3585:AQ4143),_xlfn.CONCAT(", ",AS4143),
IF($AQ$5285=SUM($AQ$3585:AQ4143),_xlfn.CONCAT(" y ",AS4143)))))</f>
        <v/>
      </c>
      <c r="AS4143" s="156" t="s">
        <v>6903</v>
      </c>
    </row>
    <row r="4144" spans="1:45" ht="15" customHeight="1">
      <c r="A4144" s="57"/>
      <c r="B4144" s="26"/>
      <c r="C4144" s="716" t="s">
        <v>6904</v>
      </c>
      <c r="D4144" s="716"/>
      <c r="E4144" s="941"/>
      <c r="F4144" s="942"/>
      <c r="G4144" s="942"/>
      <c r="H4144" s="943"/>
      <c r="I4144" s="940"/>
      <c r="J4144" s="940"/>
      <c r="K4144" s="940"/>
      <c r="L4144" s="940"/>
      <c r="M4144" s="940"/>
      <c r="N4144" s="940"/>
      <c r="O4144" s="940"/>
      <c r="P4144" s="940"/>
      <c r="Q4144" s="890"/>
      <c r="R4144" s="891"/>
      <c r="S4144" s="890"/>
      <c r="T4144" s="891"/>
      <c r="U4144" s="890"/>
      <c r="V4144" s="891"/>
      <c r="W4144" s="890"/>
      <c r="X4144" s="891"/>
      <c r="Y4144" s="890"/>
      <c r="Z4144" s="891"/>
      <c r="AA4144" s="890"/>
      <c r="AB4144" s="891"/>
      <c r="AC4144" s="890"/>
      <c r="AD4144" s="891"/>
      <c r="AE4144" s="164"/>
      <c r="AF4144" s="164"/>
      <c r="AG4144" s="199">
        <f t="shared" si="1464"/>
        <v>0</v>
      </c>
      <c r="AH4144" s="219" t="b">
        <f t="shared" si="1465"/>
        <v>0</v>
      </c>
      <c r="AI4144" s="198" t="str">
        <f t="shared" si="1466"/>
        <v/>
      </c>
      <c r="AJ4144" s="219" t="b">
        <f t="shared" si="1467"/>
        <v>0</v>
      </c>
      <c r="AK4144" s="198" t="str">
        <f t="shared" si="1468"/>
        <v/>
      </c>
      <c r="AL4144" s="219" t="b">
        <f t="shared" si="1469"/>
        <v>0</v>
      </c>
      <c r="AM4144" s="351">
        <f t="shared" si="1470"/>
        <v>0</v>
      </c>
      <c r="AN4144" s="164"/>
      <c r="AO4144" s="164"/>
      <c r="AP4144" s="164"/>
      <c r="AQ4144" s="402">
        <f t="shared" si="1471"/>
        <v>0</v>
      </c>
      <c r="AR4144" s="370" t="str">
        <f>IF(AQ4144=0,"",
IF(SUM($AQ$3585:AQ4144)=1,AS4144,
IF($AQ$5285&gt;SUM($AQ$3585:AQ4144),_xlfn.CONCAT(", ",AS4144),
IF($AQ$5285=SUM($AQ$3585:AQ4144),_xlfn.CONCAT(" y ",AS4144)))))</f>
        <v/>
      </c>
      <c r="AS4144" s="156" t="s">
        <v>6905</v>
      </c>
    </row>
    <row r="4145" spans="1:45" ht="15" customHeight="1">
      <c r="A4145" s="57"/>
      <c r="B4145" s="26"/>
      <c r="C4145" s="716" t="s">
        <v>6906</v>
      </c>
      <c r="D4145" s="716"/>
      <c r="E4145" s="941"/>
      <c r="F4145" s="942"/>
      <c r="G4145" s="942"/>
      <c r="H4145" s="943"/>
      <c r="I4145" s="940"/>
      <c r="J4145" s="940"/>
      <c r="K4145" s="940"/>
      <c r="L4145" s="940"/>
      <c r="M4145" s="940"/>
      <c r="N4145" s="940"/>
      <c r="O4145" s="940"/>
      <c r="P4145" s="940"/>
      <c r="Q4145" s="890"/>
      <c r="R4145" s="891"/>
      <c r="S4145" s="890"/>
      <c r="T4145" s="891"/>
      <c r="U4145" s="890"/>
      <c r="V4145" s="891"/>
      <c r="W4145" s="890"/>
      <c r="X4145" s="891"/>
      <c r="Y4145" s="890"/>
      <c r="Z4145" s="891"/>
      <c r="AA4145" s="890"/>
      <c r="AB4145" s="891"/>
      <c r="AC4145" s="890"/>
      <c r="AD4145" s="891"/>
      <c r="AE4145" s="164"/>
      <c r="AF4145" s="164"/>
      <c r="AG4145" s="199">
        <f t="shared" si="1464"/>
        <v>0</v>
      </c>
      <c r="AH4145" s="219" t="b">
        <f t="shared" si="1465"/>
        <v>0</v>
      </c>
      <c r="AI4145" s="198" t="str">
        <f t="shared" si="1466"/>
        <v/>
      </c>
      <c r="AJ4145" s="219" t="b">
        <f t="shared" si="1467"/>
        <v>0</v>
      </c>
      <c r="AK4145" s="198" t="str">
        <f t="shared" si="1468"/>
        <v/>
      </c>
      <c r="AL4145" s="219" t="b">
        <f t="shared" si="1469"/>
        <v>0</v>
      </c>
      <c r="AM4145" s="351">
        <f t="shared" si="1470"/>
        <v>0</v>
      </c>
      <c r="AN4145" s="164"/>
      <c r="AO4145" s="164"/>
      <c r="AP4145" s="164"/>
      <c r="AQ4145" s="402">
        <f t="shared" si="1471"/>
        <v>0</v>
      </c>
      <c r="AR4145" s="370" t="str">
        <f>IF(AQ4145=0,"",
IF(SUM($AQ$3585:AQ4145)=1,AS4145,
IF($AQ$5285&gt;SUM($AQ$3585:AQ4145),_xlfn.CONCAT(", ",AS4145),
IF($AQ$5285=SUM($AQ$3585:AQ4145),_xlfn.CONCAT(" y ",AS4145)))))</f>
        <v/>
      </c>
      <c r="AS4145" s="156" t="s">
        <v>6907</v>
      </c>
    </row>
    <row r="4146" spans="1:45" ht="15" customHeight="1">
      <c r="A4146" s="57"/>
      <c r="B4146" s="26"/>
      <c r="C4146" s="716" t="s">
        <v>6908</v>
      </c>
      <c r="D4146" s="716"/>
      <c r="E4146" s="941"/>
      <c r="F4146" s="942"/>
      <c r="G4146" s="942"/>
      <c r="H4146" s="943"/>
      <c r="I4146" s="940"/>
      <c r="J4146" s="940"/>
      <c r="K4146" s="940"/>
      <c r="L4146" s="940"/>
      <c r="M4146" s="940"/>
      <c r="N4146" s="940"/>
      <c r="O4146" s="940"/>
      <c r="P4146" s="940"/>
      <c r="Q4146" s="890"/>
      <c r="R4146" s="891"/>
      <c r="S4146" s="890"/>
      <c r="T4146" s="891"/>
      <c r="U4146" s="890"/>
      <c r="V4146" s="891"/>
      <c r="W4146" s="890"/>
      <c r="X4146" s="891"/>
      <c r="Y4146" s="890"/>
      <c r="Z4146" s="891"/>
      <c r="AA4146" s="890"/>
      <c r="AB4146" s="891"/>
      <c r="AC4146" s="890"/>
      <c r="AD4146" s="891"/>
      <c r="AE4146" s="164"/>
      <c r="AF4146" s="164"/>
      <c r="AG4146" s="199">
        <f t="shared" si="1464"/>
        <v>0</v>
      </c>
      <c r="AH4146" s="219" t="b">
        <f t="shared" si="1465"/>
        <v>0</v>
      </c>
      <c r="AI4146" s="198" t="str">
        <f t="shared" si="1466"/>
        <v/>
      </c>
      <c r="AJ4146" s="219" t="b">
        <f t="shared" si="1467"/>
        <v>0</v>
      </c>
      <c r="AK4146" s="198" t="str">
        <f t="shared" si="1468"/>
        <v/>
      </c>
      <c r="AL4146" s="219" t="b">
        <f t="shared" si="1469"/>
        <v>0</v>
      </c>
      <c r="AM4146" s="351">
        <f t="shared" si="1470"/>
        <v>0</v>
      </c>
      <c r="AN4146" s="164"/>
      <c r="AO4146" s="164"/>
      <c r="AP4146" s="164"/>
      <c r="AQ4146" s="402">
        <f t="shared" si="1471"/>
        <v>0</v>
      </c>
      <c r="AR4146" s="370" t="str">
        <f>IF(AQ4146=0,"",
IF(SUM($AQ$3585:AQ4146)=1,AS4146,
IF($AQ$5285&gt;SUM($AQ$3585:AQ4146),_xlfn.CONCAT(", ",AS4146),
IF($AQ$5285=SUM($AQ$3585:AQ4146),_xlfn.CONCAT(" y ",AS4146)))))</f>
        <v/>
      </c>
      <c r="AS4146" s="156" t="s">
        <v>6909</v>
      </c>
    </row>
    <row r="4147" spans="1:45" ht="15" customHeight="1">
      <c r="A4147" s="57"/>
      <c r="B4147" s="26"/>
      <c r="C4147" s="716" t="s">
        <v>6910</v>
      </c>
      <c r="D4147" s="716"/>
      <c r="E4147" s="941"/>
      <c r="F4147" s="942"/>
      <c r="G4147" s="942"/>
      <c r="H4147" s="943"/>
      <c r="I4147" s="940"/>
      <c r="J4147" s="940"/>
      <c r="K4147" s="940"/>
      <c r="L4147" s="940"/>
      <c r="M4147" s="940"/>
      <c r="N4147" s="940"/>
      <c r="O4147" s="940"/>
      <c r="P4147" s="940"/>
      <c r="Q4147" s="890"/>
      <c r="R4147" s="891"/>
      <c r="S4147" s="890"/>
      <c r="T4147" s="891"/>
      <c r="U4147" s="890"/>
      <c r="V4147" s="891"/>
      <c r="W4147" s="890"/>
      <c r="X4147" s="891"/>
      <c r="Y4147" s="890"/>
      <c r="Z4147" s="891"/>
      <c r="AA4147" s="890"/>
      <c r="AB4147" s="891"/>
      <c r="AC4147" s="890"/>
      <c r="AD4147" s="891"/>
      <c r="AE4147" s="164"/>
      <c r="AF4147" s="164"/>
      <c r="AG4147" s="199">
        <f t="shared" si="1464"/>
        <v>0</v>
      </c>
      <c r="AH4147" s="219" t="b">
        <f t="shared" si="1465"/>
        <v>0</v>
      </c>
      <c r="AI4147" s="198" t="str">
        <f t="shared" si="1466"/>
        <v/>
      </c>
      <c r="AJ4147" s="219" t="b">
        <f t="shared" si="1467"/>
        <v>0</v>
      </c>
      <c r="AK4147" s="198" t="str">
        <f t="shared" si="1468"/>
        <v/>
      </c>
      <c r="AL4147" s="219" t="b">
        <f t="shared" si="1469"/>
        <v>0</v>
      </c>
      <c r="AM4147" s="351">
        <f t="shared" si="1470"/>
        <v>0</v>
      </c>
      <c r="AN4147" s="164"/>
      <c r="AO4147" s="164"/>
      <c r="AP4147" s="164"/>
      <c r="AQ4147" s="402">
        <f t="shared" si="1471"/>
        <v>0</v>
      </c>
      <c r="AR4147" s="370" t="str">
        <f>IF(AQ4147=0,"",
IF(SUM($AQ$3585:AQ4147)=1,AS4147,
IF($AQ$5285&gt;SUM($AQ$3585:AQ4147),_xlfn.CONCAT(", ",AS4147),
IF($AQ$5285=SUM($AQ$3585:AQ4147),_xlfn.CONCAT(" y ",AS4147)))))</f>
        <v/>
      </c>
      <c r="AS4147" s="156" t="s">
        <v>6911</v>
      </c>
    </row>
    <row r="4148" spans="1:45" ht="15" customHeight="1">
      <c r="A4148" s="57"/>
      <c r="B4148" s="26"/>
      <c r="C4148" s="716" t="s">
        <v>6912</v>
      </c>
      <c r="D4148" s="716"/>
      <c r="E4148" s="941"/>
      <c r="F4148" s="942"/>
      <c r="G4148" s="942"/>
      <c r="H4148" s="943"/>
      <c r="I4148" s="940"/>
      <c r="J4148" s="940"/>
      <c r="K4148" s="940"/>
      <c r="L4148" s="940"/>
      <c r="M4148" s="940"/>
      <c r="N4148" s="940"/>
      <c r="O4148" s="940"/>
      <c r="P4148" s="940"/>
      <c r="Q4148" s="890"/>
      <c r="R4148" s="891"/>
      <c r="S4148" s="890"/>
      <c r="T4148" s="891"/>
      <c r="U4148" s="890"/>
      <c r="V4148" s="891"/>
      <c r="W4148" s="890"/>
      <c r="X4148" s="891"/>
      <c r="Y4148" s="890"/>
      <c r="Z4148" s="891"/>
      <c r="AA4148" s="890"/>
      <c r="AB4148" s="891"/>
      <c r="AC4148" s="890"/>
      <c r="AD4148" s="891"/>
      <c r="AE4148" s="164"/>
      <c r="AF4148" s="164"/>
      <c r="AG4148" s="199">
        <f t="shared" si="1464"/>
        <v>0</v>
      </c>
      <c r="AH4148" s="219" t="b">
        <f t="shared" si="1465"/>
        <v>0</v>
      </c>
      <c r="AI4148" s="198" t="str">
        <f t="shared" si="1466"/>
        <v/>
      </c>
      <c r="AJ4148" s="219" t="b">
        <f t="shared" si="1467"/>
        <v>0</v>
      </c>
      <c r="AK4148" s="198" t="str">
        <f t="shared" si="1468"/>
        <v/>
      </c>
      <c r="AL4148" s="219" t="b">
        <f t="shared" si="1469"/>
        <v>0</v>
      </c>
      <c r="AM4148" s="351">
        <f t="shared" si="1470"/>
        <v>0</v>
      </c>
      <c r="AN4148" s="164"/>
      <c r="AO4148" s="164"/>
      <c r="AP4148" s="164"/>
      <c r="AQ4148" s="402">
        <f t="shared" si="1471"/>
        <v>0</v>
      </c>
      <c r="AR4148" s="370" t="str">
        <f>IF(AQ4148=0,"",
IF(SUM($AQ$3585:AQ4148)=1,AS4148,
IF($AQ$5285&gt;SUM($AQ$3585:AQ4148),_xlfn.CONCAT(", ",AS4148),
IF($AQ$5285=SUM($AQ$3585:AQ4148),_xlfn.CONCAT(" y ",AS4148)))))</f>
        <v/>
      </c>
      <c r="AS4148" s="156" t="s">
        <v>6913</v>
      </c>
    </row>
    <row r="4149" spans="1:45" ht="15" customHeight="1">
      <c r="A4149" s="57"/>
      <c r="B4149" s="26"/>
      <c r="C4149" s="716" t="s">
        <v>6914</v>
      </c>
      <c r="D4149" s="716"/>
      <c r="E4149" s="941"/>
      <c r="F4149" s="942"/>
      <c r="G4149" s="942"/>
      <c r="H4149" s="943"/>
      <c r="I4149" s="940"/>
      <c r="J4149" s="940"/>
      <c r="K4149" s="940"/>
      <c r="L4149" s="940"/>
      <c r="M4149" s="940"/>
      <c r="N4149" s="940"/>
      <c r="O4149" s="940"/>
      <c r="P4149" s="940"/>
      <c r="Q4149" s="890"/>
      <c r="R4149" s="891"/>
      <c r="S4149" s="890"/>
      <c r="T4149" s="891"/>
      <c r="U4149" s="890"/>
      <c r="V4149" s="891"/>
      <c r="W4149" s="890"/>
      <c r="X4149" s="891"/>
      <c r="Y4149" s="890"/>
      <c r="Z4149" s="891"/>
      <c r="AA4149" s="890"/>
      <c r="AB4149" s="891"/>
      <c r="AC4149" s="890"/>
      <c r="AD4149" s="891"/>
      <c r="AE4149" s="164"/>
      <c r="AF4149" s="164"/>
      <c r="AG4149" s="199">
        <f t="shared" si="1464"/>
        <v>0</v>
      </c>
      <c r="AH4149" s="219" t="b">
        <f t="shared" si="1465"/>
        <v>0</v>
      </c>
      <c r="AI4149" s="198" t="str">
        <f t="shared" si="1466"/>
        <v/>
      </c>
      <c r="AJ4149" s="219" t="b">
        <f t="shared" si="1467"/>
        <v>0</v>
      </c>
      <c r="AK4149" s="198" t="str">
        <f t="shared" si="1468"/>
        <v/>
      </c>
      <c r="AL4149" s="219" t="b">
        <f t="shared" si="1469"/>
        <v>0</v>
      </c>
      <c r="AM4149" s="351">
        <f t="shared" si="1470"/>
        <v>0</v>
      </c>
      <c r="AN4149" s="164"/>
      <c r="AO4149" s="164"/>
      <c r="AP4149" s="164"/>
      <c r="AQ4149" s="402">
        <f t="shared" si="1471"/>
        <v>0</v>
      </c>
      <c r="AR4149" s="370" t="str">
        <f>IF(AQ4149=0,"",
IF(SUM($AQ$3585:AQ4149)=1,AS4149,
IF($AQ$5285&gt;SUM($AQ$3585:AQ4149),_xlfn.CONCAT(", ",AS4149),
IF($AQ$5285=SUM($AQ$3585:AQ4149),_xlfn.CONCAT(" y ",AS4149)))))</f>
        <v/>
      </c>
      <c r="AS4149" s="156" t="s">
        <v>6915</v>
      </c>
    </row>
    <row r="4150" spans="1:45" ht="15" customHeight="1">
      <c r="A4150" s="57"/>
      <c r="B4150" s="26"/>
      <c r="C4150" s="716" t="s">
        <v>6916</v>
      </c>
      <c r="D4150" s="716"/>
      <c r="E4150" s="941"/>
      <c r="F4150" s="942"/>
      <c r="G4150" s="942"/>
      <c r="H4150" s="943"/>
      <c r="I4150" s="940"/>
      <c r="J4150" s="940"/>
      <c r="K4150" s="940"/>
      <c r="L4150" s="940"/>
      <c r="M4150" s="940"/>
      <c r="N4150" s="940"/>
      <c r="O4150" s="940"/>
      <c r="P4150" s="940"/>
      <c r="Q4150" s="890"/>
      <c r="R4150" s="891"/>
      <c r="S4150" s="890"/>
      <c r="T4150" s="891"/>
      <c r="U4150" s="890"/>
      <c r="V4150" s="891"/>
      <c r="W4150" s="890"/>
      <c r="X4150" s="891"/>
      <c r="Y4150" s="890"/>
      <c r="Z4150" s="891"/>
      <c r="AA4150" s="890"/>
      <c r="AB4150" s="891"/>
      <c r="AC4150" s="890"/>
      <c r="AD4150" s="891"/>
      <c r="AE4150" s="164"/>
      <c r="AF4150" s="164"/>
      <c r="AG4150" s="199">
        <f t="shared" si="1464"/>
        <v>0</v>
      </c>
      <c r="AH4150" s="219" t="b">
        <f t="shared" si="1465"/>
        <v>0</v>
      </c>
      <c r="AI4150" s="198" t="str">
        <f t="shared" si="1466"/>
        <v/>
      </c>
      <c r="AJ4150" s="219" t="b">
        <f t="shared" si="1467"/>
        <v>0</v>
      </c>
      <c r="AK4150" s="198" t="str">
        <f t="shared" si="1468"/>
        <v/>
      </c>
      <c r="AL4150" s="219" t="b">
        <f t="shared" si="1469"/>
        <v>0</v>
      </c>
      <c r="AM4150" s="351">
        <f t="shared" si="1470"/>
        <v>0</v>
      </c>
      <c r="AN4150" s="164"/>
      <c r="AO4150" s="164"/>
      <c r="AP4150" s="164"/>
      <c r="AQ4150" s="402">
        <f t="shared" si="1471"/>
        <v>0</v>
      </c>
      <c r="AR4150" s="370" t="str">
        <f>IF(AQ4150=0,"",
IF(SUM($AQ$3585:AQ4150)=1,AS4150,
IF($AQ$5285&gt;SUM($AQ$3585:AQ4150),_xlfn.CONCAT(", ",AS4150),
IF($AQ$5285=SUM($AQ$3585:AQ4150),_xlfn.CONCAT(" y ",AS4150)))))</f>
        <v/>
      </c>
      <c r="AS4150" s="156" t="s">
        <v>6917</v>
      </c>
    </row>
    <row r="4151" spans="1:45" ht="15" customHeight="1">
      <c r="A4151" s="57"/>
      <c r="B4151" s="26"/>
      <c r="C4151" s="716" t="s">
        <v>6918</v>
      </c>
      <c r="D4151" s="716"/>
      <c r="E4151" s="941"/>
      <c r="F4151" s="942"/>
      <c r="G4151" s="942"/>
      <c r="H4151" s="943"/>
      <c r="I4151" s="940"/>
      <c r="J4151" s="940"/>
      <c r="K4151" s="940"/>
      <c r="L4151" s="940"/>
      <c r="M4151" s="940"/>
      <c r="N4151" s="940"/>
      <c r="O4151" s="940"/>
      <c r="P4151" s="940"/>
      <c r="Q4151" s="890"/>
      <c r="R4151" s="891"/>
      <c r="S4151" s="890"/>
      <c r="T4151" s="891"/>
      <c r="U4151" s="890"/>
      <c r="V4151" s="891"/>
      <c r="W4151" s="890"/>
      <c r="X4151" s="891"/>
      <c r="Y4151" s="890"/>
      <c r="Z4151" s="891"/>
      <c r="AA4151" s="890"/>
      <c r="AB4151" s="891"/>
      <c r="AC4151" s="890"/>
      <c r="AD4151" s="891"/>
      <c r="AE4151" s="164"/>
      <c r="AF4151" s="164"/>
      <c r="AG4151" s="199">
        <f t="shared" si="1464"/>
        <v>0</v>
      </c>
      <c r="AH4151" s="219" t="b">
        <f t="shared" si="1465"/>
        <v>0</v>
      </c>
      <c r="AI4151" s="198" t="str">
        <f t="shared" si="1466"/>
        <v/>
      </c>
      <c r="AJ4151" s="219" t="b">
        <f t="shared" si="1467"/>
        <v>0</v>
      </c>
      <c r="AK4151" s="198" t="str">
        <f t="shared" si="1468"/>
        <v/>
      </c>
      <c r="AL4151" s="219" t="b">
        <f t="shared" si="1469"/>
        <v>0</v>
      </c>
      <c r="AM4151" s="351">
        <f t="shared" si="1470"/>
        <v>0</v>
      </c>
      <c r="AN4151" s="164"/>
      <c r="AO4151" s="164"/>
      <c r="AP4151" s="164"/>
      <c r="AQ4151" s="402">
        <f t="shared" si="1471"/>
        <v>0</v>
      </c>
      <c r="AR4151" s="370" t="str">
        <f>IF(AQ4151=0,"",
IF(SUM($AQ$3585:AQ4151)=1,AS4151,
IF($AQ$5285&gt;SUM($AQ$3585:AQ4151),_xlfn.CONCAT(", ",AS4151),
IF($AQ$5285=SUM($AQ$3585:AQ4151),_xlfn.CONCAT(" y ",AS4151)))))</f>
        <v/>
      </c>
      <c r="AS4151" s="156" t="s">
        <v>6919</v>
      </c>
    </row>
    <row r="4152" spans="1:45" ht="15" customHeight="1">
      <c r="A4152" s="57"/>
      <c r="B4152" s="26"/>
      <c r="C4152" s="716" t="s">
        <v>6920</v>
      </c>
      <c r="D4152" s="716"/>
      <c r="E4152" s="941"/>
      <c r="F4152" s="942"/>
      <c r="G4152" s="942"/>
      <c r="H4152" s="943"/>
      <c r="I4152" s="940"/>
      <c r="J4152" s="940"/>
      <c r="K4152" s="940"/>
      <c r="L4152" s="940"/>
      <c r="M4152" s="940"/>
      <c r="N4152" s="940"/>
      <c r="O4152" s="940"/>
      <c r="P4152" s="940"/>
      <c r="Q4152" s="890"/>
      <c r="R4152" s="891"/>
      <c r="S4152" s="890"/>
      <c r="T4152" s="891"/>
      <c r="U4152" s="890"/>
      <c r="V4152" s="891"/>
      <c r="W4152" s="890"/>
      <c r="X4152" s="891"/>
      <c r="Y4152" s="890"/>
      <c r="Z4152" s="891"/>
      <c r="AA4152" s="890"/>
      <c r="AB4152" s="891"/>
      <c r="AC4152" s="890"/>
      <c r="AD4152" s="891"/>
      <c r="AE4152" s="164"/>
      <c r="AF4152" s="164"/>
      <c r="AG4152" s="199">
        <f t="shared" si="1464"/>
        <v>0</v>
      </c>
      <c r="AH4152" s="219" t="b">
        <f t="shared" si="1465"/>
        <v>0</v>
      </c>
      <c r="AI4152" s="198" t="str">
        <f t="shared" si="1466"/>
        <v/>
      </c>
      <c r="AJ4152" s="219" t="b">
        <f t="shared" si="1467"/>
        <v>0</v>
      </c>
      <c r="AK4152" s="198" t="str">
        <f t="shared" si="1468"/>
        <v/>
      </c>
      <c r="AL4152" s="219" t="b">
        <f t="shared" si="1469"/>
        <v>0</v>
      </c>
      <c r="AM4152" s="351">
        <f t="shared" si="1470"/>
        <v>0</v>
      </c>
      <c r="AN4152" s="164"/>
      <c r="AO4152" s="164"/>
      <c r="AP4152" s="164"/>
      <c r="AQ4152" s="402">
        <f t="shared" si="1471"/>
        <v>0</v>
      </c>
      <c r="AR4152" s="370" t="str">
        <f>IF(AQ4152=0,"",
IF(SUM($AQ$3585:AQ4152)=1,AS4152,
IF($AQ$5285&gt;SUM($AQ$3585:AQ4152),_xlfn.CONCAT(", ",AS4152),
IF($AQ$5285=SUM($AQ$3585:AQ4152),_xlfn.CONCAT(" y ",AS4152)))))</f>
        <v/>
      </c>
      <c r="AS4152" s="156" t="s">
        <v>6921</v>
      </c>
    </row>
    <row r="4153" spans="1:45" ht="15" customHeight="1">
      <c r="A4153" s="57"/>
      <c r="B4153" s="26"/>
      <c r="C4153" s="716" t="s">
        <v>6922</v>
      </c>
      <c r="D4153" s="716"/>
      <c r="E4153" s="941"/>
      <c r="F4153" s="942"/>
      <c r="G4153" s="942"/>
      <c r="H4153" s="943"/>
      <c r="I4153" s="940"/>
      <c r="J4153" s="940"/>
      <c r="K4153" s="940"/>
      <c r="L4153" s="940"/>
      <c r="M4153" s="940"/>
      <c r="N4153" s="940"/>
      <c r="O4153" s="940"/>
      <c r="P4153" s="940"/>
      <c r="Q4153" s="890"/>
      <c r="R4153" s="891"/>
      <c r="S4153" s="890"/>
      <c r="T4153" s="891"/>
      <c r="U4153" s="890"/>
      <c r="V4153" s="891"/>
      <c r="W4153" s="890"/>
      <c r="X4153" s="891"/>
      <c r="Y4153" s="890"/>
      <c r="Z4153" s="891"/>
      <c r="AA4153" s="890"/>
      <c r="AB4153" s="891"/>
      <c r="AC4153" s="890"/>
      <c r="AD4153" s="891"/>
      <c r="AE4153" s="164"/>
      <c r="AF4153" s="164"/>
      <c r="AG4153" s="199">
        <f t="shared" si="1464"/>
        <v>0</v>
      </c>
      <c r="AH4153" s="219" t="b">
        <f t="shared" si="1465"/>
        <v>0</v>
      </c>
      <c r="AI4153" s="198" t="str">
        <f t="shared" si="1466"/>
        <v/>
      </c>
      <c r="AJ4153" s="219" t="b">
        <f t="shared" si="1467"/>
        <v>0</v>
      </c>
      <c r="AK4153" s="198" t="str">
        <f t="shared" si="1468"/>
        <v/>
      </c>
      <c r="AL4153" s="219" t="b">
        <f t="shared" si="1469"/>
        <v>0</v>
      </c>
      <c r="AM4153" s="351">
        <f t="shared" si="1470"/>
        <v>0</v>
      </c>
      <c r="AN4153" s="164"/>
      <c r="AO4153" s="164"/>
      <c r="AP4153" s="164"/>
      <c r="AQ4153" s="402">
        <f t="shared" si="1471"/>
        <v>0</v>
      </c>
      <c r="AR4153" s="370" t="str">
        <f>IF(AQ4153=0,"",
IF(SUM($AQ$3585:AQ4153)=1,AS4153,
IF($AQ$5285&gt;SUM($AQ$3585:AQ4153),_xlfn.CONCAT(", ",AS4153),
IF($AQ$5285=SUM($AQ$3585:AQ4153),_xlfn.CONCAT(" y ",AS4153)))))</f>
        <v/>
      </c>
      <c r="AS4153" s="156" t="s">
        <v>6923</v>
      </c>
    </row>
    <row r="4154" spans="1:45" ht="15" customHeight="1">
      <c r="A4154" s="57"/>
      <c r="B4154" s="26"/>
      <c r="C4154" s="716" t="s">
        <v>6924</v>
      </c>
      <c r="D4154" s="716"/>
      <c r="E4154" s="941"/>
      <c r="F4154" s="942"/>
      <c r="G4154" s="942"/>
      <c r="H4154" s="943"/>
      <c r="I4154" s="940"/>
      <c r="J4154" s="940"/>
      <c r="K4154" s="940"/>
      <c r="L4154" s="940"/>
      <c r="M4154" s="940"/>
      <c r="N4154" s="940"/>
      <c r="O4154" s="940"/>
      <c r="P4154" s="940"/>
      <c r="Q4154" s="890"/>
      <c r="R4154" s="891"/>
      <c r="S4154" s="890"/>
      <c r="T4154" s="891"/>
      <c r="U4154" s="890"/>
      <c r="V4154" s="891"/>
      <c r="W4154" s="890"/>
      <c r="X4154" s="891"/>
      <c r="Y4154" s="890"/>
      <c r="Z4154" s="891"/>
      <c r="AA4154" s="890"/>
      <c r="AB4154" s="891"/>
      <c r="AC4154" s="890"/>
      <c r="AD4154" s="891"/>
      <c r="AE4154" s="164"/>
      <c r="AF4154" s="164"/>
      <c r="AG4154" s="199">
        <f t="shared" si="1464"/>
        <v>0</v>
      </c>
      <c r="AH4154" s="219" t="b">
        <f t="shared" si="1465"/>
        <v>0</v>
      </c>
      <c r="AI4154" s="198" t="str">
        <f t="shared" si="1466"/>
        <v/>
      </c>
      <c r="AJ4154" s="219" t="b">
        <f t="shared" si="1467"/>
        <v>0</v>
      </c>
      <c r="AK4154" s="198" t="str">
        <f t="shared" si="1468"/>
        <v/>
      </c>
      <c r="AL4154" s="219" t="b">
        <f t="shared" si="1469"/>
        <v>0</v>
      </c>
      <c r="AM4154" s="351">
        <f t="shared" si="1470"/>
        <v>0</v>
      </c>
      <c r="AN4154" s="164"/>
      <c r="AO4154" s="164"/>
      <c r="AP4154" s="164"/>
      <c r="AQ4154" s="402">
        <f t="shared" si="1471"/>
        <v>0</v>
      </c>
      <c r="AR4154" s="370" t="str">
        <f>IF(AQ4154=0,"",
IF(SUM($AQ$3585:AQ4154)=1,AS4154,
IF($AQ$5285&gt;SUM($AQ$3585:AQ4154),_xlfn.CONCAT(", ",AS4154),
IF($AQ$5285=SUM($AQ$3585:AQ4154),_xlfn.CONCAT(" y ",AS4154)))))</f>
        <v/>
      </c>
      <c r="AS4154" s="156" t="s">
        <v>6925</v>
      </c>
    </row>
    <row r="4155" spans="1:45" ht="15" customHeight="1">
      <c r="A4155" s="57"/>
      <c r="B4155" s="26"/>
      <c r="C4155" s="716" t="s">
        <v>6926</v>
      </c>
      <c r="D4155" s="716"/>
      <c r="E4155" s="941"/>
      <c r="F4155" s="942"/>
      <c r="G4155" s="942"/>
      <c r="H4155" s="943"/>
      <c r="I4155" s="940"/>
      <c r="J4155" s="940"/>
      <c r="K4155" s="940"/>
      <c r="L4155" s="940"/>
      <c r="M4155" s="940"/>
      <c r="N4155" s="940"/>
      <c r="O4155" s="940"/>
      <c r="P4155" s="940"/>
      <c r="Q4155" s="890"/>
      <c r="R4155" s="891"/>
      <c r="S4155" s="890"/>
      <c r="T4155" s="891"/>
      <c r="U4155" s="890"/>
      <c r="V4155" s="891"/>
      <c r="W4155" s="890"/>
      <c r="X4155" s="891"/>
      <c r="Y4155" s="890"/>
      <c r="Z4155" s="891"/>
      <c r="AA4155" s="890"/>
      <c r="AB4155" s="891"/>
      <c r="AC4155" s="890"/>
      <c r="AD4155" s="891"/>
      <c r="AE4155" s="164"/>
      <c r="AF4155" s="164"/>
      <c r="AG4155" s="199">
        <f t="shared" si="1464"/>
        <v>0</v>
      </c>
      <c r="AH4155" s="219" t="b">
        <f t="shared" si="1465"/>
        <v>0</v>
      </c>
      <c r="AI4155" s="198" t="str">
        <f t="shared" si="1466"/>
        <v/>
      </c>
      <c r="AJ4155" s="219" t="b">
        <f t="shared" si="1467"/>
        <v>0</v>
      </c>
      <c r="AK4155" s="198" t="str">
        <f t="shared" si="1468"/>
        <v/>
      </c>
      <c r="AL4155" s="219" t="b">
        <f t="shared" si="1469"/>
        <v>0</v>
      </c>
      <c r="AM4155" s="351">
        <f t="shared" si="1470"/>
        <v>0</v>
      </c>
      <c r="AN4155" s="164"/>
      <c r="AO4155" s="164"/>
      <c r="AP4155" s="164"/>
      <c r="AQ4155" s="402">
        <f t="shared" si="1471"/>
        <v>0</v>
      </c>
      <c r="AR4155" s="370" t="str">
        <f>IF(AQ4155=0,"",
IF(SUM($AQ$3585:AQ4155)=1,AS4155,
IF($AQ$5285&gt;SUM($AQ$3585:AQ4155),_xlfn.CONCAT(", ",AS4155),
IF($AQ$5285=SUM($AQ$3585:AQ4155),_xlfn.CONCAT(" y ",AS4155)))))</f>
        <v/>
      </c>
      <c r="AS4155" s="156" t="s">
        <v>6927</v>
      </c>
    </row>
    <row r="4156" spans="1:45" ht="15" customHeight="1">
      <c r="A4156" s="57"/>
      <c r="B4156" s="26"/>
      <c r="C4156" s="716" t="s">
        <v>6928</v>
      </c>
      <c r="D4156" s="716"/>
      <c r="E4156" s="941"/>
      <c r="F4156" s="942"/>
      <c r="G4156" s="942"/>
      <c r="H4156" s="943"/>
      <c r="I4156" s="940"/>
      <c r="J4156" s="940"/>
      <c r="K4156" s="940"/>
      <c r="L4156" s="940"/>
      <c r="M4156" s="940"/>
      <c r="N4156" s="940"/>
      <c r="O4156" s="940"/>
      <c r="P4156" s="940"/>
      <c r="Q4156" s="890"/>
      <c r="R4156" s="891"/>
      <c r="S4156" s="890"/>
      <c r="T4156" s="891"/>
      <c r="U4156" s="890"/>
      <c r="V4156" s="891"/>
      <c r="W4156" s="890"/>
      <c r="X4156" s="891"/>
      <c r="Y4156" s="890"/>
      <c r="Z4156" s="891"/>
      <c r="AA4156" s="890"/>
      <c r="AB4156" s="891"/>
      <c r="AC4156" s="890"/>
      <c r="AD4156" s="891"/>
      <c r="AE4156" s="164"/>
      <c r="AF4156" s="164"/>
      <c r="AG4156" s="199">
        <f t="shared" si="1464"/>
        <v>0</v>
      </c>
      <c r="AH4156" s="219" t="b">
        <f t="shared" si="1465"/>
        <v>0</v>
      </c>
      <c r="AI4156" s="198" t="str">
        <f t="shared" si="1466"/>
        <v/>
      </c>
      <c r="AJ4156" s="219" t="b">
        <f t="shared" si="1467"/>
        <v>0</v>
      </c>
      <c r="AK4156" s="198" t="str">
        <f t="shared" si="1468"/>
        <v/>
      </c>
      <c r="AL4156" s="219" t="b">
        <f t="shared" si="1469"/>
        <v>0</v>
      </c>
      <c r="AM4156" s="351">
        <f t="shared" si="1470"/>
        <v>0</v>
      </c>
      <c r="AN4156" s="164"/>
      <c r="AO4156" s="164"/>
      <c r="AP4156" s="164"/>
      <c r="AQ4156" s="402">
        <f t="shared" si="1471"/>
        <v>0</v>
      </c>
      <c r="AR4156" s="370" t="str">
        <f>IF(AQ4156=0,"",
IF(SUM($AQ$3585:AQ4156)=1,AS4156,
IF($AQ$5285&gt;SUM($AQ$3585:AQ4156),_xlfn.CONCAT(", ",AS4156),
IF($AQ$5285=SUM($AQ$3585:AQ4156),_xlfn.CONCAT(" y ",AS4156)))))</f>
        <v/>
      </c>
      <c r="AS4156" s="156" t="s">
        <v>6929</v>
      </c>
    </row>
    <row r="4157" spans="1:45" ht="15" customHeight="1">
      <c r="A4157" s="57"/>
      <c r="B4157" s="26"/>
      <c r="C4157" s="716" t="s">
        <v>6930</v>
      </c>
      <c r="D4157" s="716"/>
      <c r="E4157" s="941"/>
      <c r="F4157" s="942"/>
      <c r="G4157" s="942"/>
      <c r="H4157" s="943"/>
      <c r="I4157" s="940"/>
      <c r="J4157" s="940"/>
      <c r="K4157" s="940"/>
      <c r="L4157" s="940"/>
      <c r="M4157" s="940"/>
      <c r="N4157" s="940"/>
      <c r="O4157" s="940"/>
      <c r="P4157" s="940"/>
      <c r="Q4157" s="890"/>
      <c r="R4157" s="891"/>
      <c r="S4157" s="890"/>
      <c r="T4157" s="891"/>
      <c r="U4157" s="890"/>
      <c r="V4157" s="891"/>
      <c r="W4157" s="890"/>
      <c r="X4157" s="891"/>
      <c r="Y4157" s="890"/>
      <c r="Z4157" s="891"/>
      <c r="AA4157" s="890"/>
      <c r="AB4157" s="891"/>
      <c r="AC4157" s="890"/>
      <c r="AD4157" s="891"/>
      <c r="AE4157" s="164"/>
      <c r="AF4157" s="164"/>
      <c r="AG4157" s="199">
        <f t="shared" si="1464"/>
        <v>0</v>
      </c>
      <c r="AH4157" s="219" t="b">
        <f t="shared" si="1465"/>
        <v>0</v>
      </c>
      <c r="AI4157" s="198" t="str">
        <f t="shared" si="1466"/>
        <v/>
      </c>
      <c r="AJ4157" s="219" t="b">
        <f t="shared" si="1467"/>
        <v>0</v>
      </c>
      <c r="AK4157" s="198" t="str">
        <f t="shared" si="1468"/>
        <v/>
      </c>
      <c r="AL4157" s="219" t="b">
        <f t="shared" si="1469"/>
        <v>0</v>
      </c>
      <c r="AM4157" s="351">
        <f t="shared" si="1470"/>
        <v>0</v>
      </c>
      <c r="AN4157" s="164"/>
      <c r="AO4157" s="164"/>
      <c r="AP4157" s="164"/>
      <c r="AQ4157" s="402">
        <f t="shared" si="1471"/>
        <v>0</v>
      </c>
      <c r="AR4157" s="370" t="str">
        <f>IF(AQ4157=0,"",
IF(SUM($AQ$3585:AQ4157)=1,AS4157,
IF($AQ$5285&gt;SUM($AQ$3585:AQ4157),_xlfn.CONCAT(", ",AS4157),
IF($AQ$5285=SUM($AQ$3585:AQ4157),_xlfn.CONCAT(" y ",AS4157)))))</f>
        <v/>
      </c>
      <c r="AS4157" s="156" t="s">
        <v>6931</v>
      </c>
    </row>
    <row r="4158" spans="1:45" ht="15" customHeight="1">
      <c r="A4158" s="57"/>
      <c r="B4158" s="26"/>
      <c r="C4158" s="716" t="s">
        <v>6932</v>
      </c>
      <c r="D4158" s="716"/>
      <c r="E4158" s="941"/>
      <c r="F4158" s="942"/>
      <c r="G4158" s="942"/>
      <c r="H4158" s="943"/>
      <c r="I4158" s="940"/>
      <c r="J4158" s="940"/>
      <c r="K4158" s="940"/>
      <c r="L4158" s="940"/>
      <c r="M4158" s="940"/>
      <c r="N4158" s="940"/>
      <c r="O4158" s="940"/>
      <c r="P4158" s="940"/>
      <c r="Q4158" s="890"/>
      <c r="R4158" s="891"/>
      <c r="S4158" s="890"/>
      <c r="T4158" s="891"/>
      <c r="U4158" s="890"/>
      <c r="V4158" s="891"/>
      <c r="W4158" s="890"/>
      <c r="X4158" s="891"/>
      <c r="Y4158" s="890"/>
      <c r="Z4158" s="891"/>
      <c r="AA4158" s="890"/>
      <c r="AB4158" s="891"/>
      <c r="AC4158" s="890"/>
      <c r="AD4158" s="891"/>
      <c r="AE4158" s="164"/>
      <c r="AF4158" s="164"/>
      <c r="AG4158" s="199">
        <f t="shared" si="1464"/>
        <v>0</v>
      </c>
      <c r="AH4158" s="219" t="b">
        <f t="shared" si="1465"/>
        <v>0</v>
      </c>
      <c r="AI4158" s="198" t="str">
        <f t="shared" si="1466"/>
        <v/>
      </c>
      <c r="AJ4158" s="219" t="b">
        <f t="shared" si="1467"/>
        <v>0</v>
      </c>
      <c r="AK4158" s="198" t="str">
        <f t="shared" si="1468"/>
        <v/>
      </c>
      <c r="AL4158" s="219" t="b">
        <f t="shared" si="1469"/>
        <v>0</v>
      </c>
      <c r="AM4158" s="351">
        <f t="shared" si="1470"/>
        <v>0</v>
      </c>
      <c r="AN4158" s="164"/>
      <c r="AO4158" s="164"/>
      <c r="AP4158" s="164"/>
      <c r="AQ4158" s="402">
        <f t="shared" si="1471"/>
        <v>0</v>
      </c>
      <c r="AR4158" s="370" t="str">
        <f>IF(AQ4158=0,"",
IF(SUM($AQ$3585:AQ4158)=1,AS4158,
IF($AQ$5285&gt;SUM($AQ$3585:AQ4158),_xlfn.CONCAT(", ",AS4158),
IF($AQ$5285=SUM($AQ$3585:AQ4158),_xlfn.CONCAT(" y ",AS4158)))))</f>
        <v/>
      </c>
      <c r="AS4158" s="156" t="s">
        <v>6933</v>
      </c>
    </row>
    <row r="4159" spans="1:45" ht="15" customHeight="1">
      <c r="A4159" s="57"/>
      <c r="B4159" s="26"/>
      <c r="C4159" s="716" t="s">
        <v>6934</v>
      </c>
      <c r="D4159" s="716"/>
      <c r="E4159" s="941"/>
      <c r="F4159" s="942"/>
      <c r="G4159" s="942"/>
      <c r="H4159" s="943"/>
      <c r="I4159" s="940"/>
      <c r="J4159" s="940"/>
      <c r="K4159" s="940"/>
      <c r="L4159" s="940"/>
      <c r="M4159" s="940"/>
      <c r="N4159" s="940"/>
      <c r="O4159" s="940"/>
      <c r="P4159" s="940"/>
      <c r="Q4159" s="890"/>
      <c r="R4159" s="891"/>
      <c r="S4159" s="890"/>
      <c r="T4159" s="891"/>
      <c r="U4159" s="890"/>
      <c r="V4159" s="891"/>
      <c r="W4159" s="890"/>
      <c r="X4159" s="891"/>
      <c r="Y4159" s="890"/>
      <c r="Z4159" s="891"/>
      <c r="AA4159" s="890"/>
      <c r="AB4159" s="891"/>
      <c r="AC4159" s="890"/>
      <c r="AD4159" s="891"/>
      <c r="AE4159" s="164"/>
      <c r="AF4159" s="164"/>
      <c r="AG4159" s="199">
        <f t="shared" si="1464"/>
        <v>0</v>
      </c>
      <c r="AH4159" s="219" t="b">
        <f t="shared" si="1465"/>
        <v>0</v>
      </c>
      <c r="AI4159" s="198" t="str">
        <f t="shared" si="1466"/>
        <v/>
      </c>
      <c r="AJ4159" s="219" t="b">
        <f t="shared" si="1467"/>
        <v>0</v>
      </c>
      <c r="AK4159" s="198" t="str">
        <f t="shared" si="1468"/>
        <v/>
      </c>
      <c r="AL4159" s="219" t="b">
        <f t="shared" si="1469"/>
        <v>0</v>
      </c>
      <c r="AM4159" s="351">
        <f t="shared" si="1470"/>
        <v>0</v>
      </c>
      <c r="AN4159" s="164"/>
      <c r="AO4159" s="164"/>
      <c r="AP4159" s="164"/>
      <c r="AQ4159" s="402">
        <f t="shared" si="1471"/>
        <v>0</v>
      </c>
      <c r="AR4159" s="370" t="str">
        <f>IF(AQ4159=0,"",
IF(SUM($AQ$3585:AQ4159)=1,AS4159,
IF($AQ$5285&gt;SUM($AQ$3585:AQ4159),_xlfn.CONCAT(", ",AS4159),
IF($AQ$5285=SUM($AQ$3585:AQ4159),_xlfn.CONCAT(" y ",AS4159)))))</f>
        <v/>
      </c>
      <c r="AS4159" s="156" t="s">
        <v>6935</v>
      </c>
    </row>
    <row r="4160" spans="1:45" ht="15" customHeight="1">
      <c r="A4160" s="57"/>
      <c r="B4160" s="26"/>
      <c r="C4160" s="716" t="s">
        <v>6936</v>
      </c>
      <c r="D4160" s="716"/>
      <c r="E4160" s="941"/>
      <c r="F4160" s="942"/>
      <c r="G4160" s="942"/>
      <c r="H4160" s="943"/>
      <c r="I4160" s="940"/>
      <c r="J4160" s="940"/>
      <c r="K4160" s="940"/>
      <c r="L4160" s="940"/>
      <c r="M4160" s="940"/>
      <c r="N4160" s="940"/>
      <c r="O4160" s="940"/>
      <c r="P4160" s="940"/>
      <c r="Q4160" s="890"/>
      <c r="R4160" s="891"/>
      <c r="S4160" s="890"/>
      <c r="T4160" s="891"/>
      <c r="U4160" s="890"/>
      <c r="V4160" s="891"/>
      <c r="W4160" s="890"/>
      <c r="X4160" s="891"/>
      <c r="Y4160" s="890"/>
      <c r="Z4160" s="891"/>
      <c r="AA4160" s="890"/>
      <c r="AB4160" s="891"/>
      <c r="AC4160" s="890"/>
      <c r="AD4160" s="891"/>
      <c r="AE4160" s="164"/>
      <c r="AF4160" s="164"/>
      <c r="AG4160" s="199">
        <f t="shared" si="1464"/>
        <v>0</v>
      </c>
      <c r="AH4160" s="219" t="b">
        <f t="shared" si="1465"/>
        <v>0</v>
      </c>
      <c r="AI4160" s="198" t="str">
        <f t="shared" si="1466"/>
        <v/>
      </c>
      <c r="AJ4160" s="219" t="b">
        <f t="shared" si="1467"/>
        <v>0</v>
      </c>
      <c r="AK4160" s="198" t="str">
        <f t="shared" si="1468"/>
        <v/>
      </c>
      <c r="AL4160" s="219" t="b">
        <f t="shared" si="1469"/>
        <v>0</v>
      </c>
      <c r="AM4160" s="351">
        <f t="shared" si="1470"/>
        <v>0</v>
      </c>
      <c r="AN4160" s="164"/>
      <c r="AO4160" s="164"/>
      <c r="AP4160" s="164"/>
      <c r="AQ4160" s="402">
        <f t="shared" si="1471"/>
        <v>0</v>
      </c>
      <c r="AR4160" s="370" t="str">
        <f>IF(AQ4160=0,"",
IF(SUM($AQ$3585:AQ4160)=1,AS4160,
IF($AQ$5285&gt;SUM($AQ$3585:AQ4160),_xlfn.CONCAT(", ",AS4160),
IF($AQ$5285=SUM($AQ$3585:AQ4160),_xlfn.CONCAT(" y ",AS4160)))))</f>
        <v/>
      </c>
      <c r="AS4160" s="156" t="s">
        <v>6937</v>
      </c>
    </row>
    <row r="4161" spans="1:45" ht="15" customHeight="1">
      <c r="A4161" s="57"/>
      <c r="B4161" s="26"/>
      <c r="C4161" s="716" t="s">
        <v>6938</v>
      </c>
      <c r="D4161" s="716"/>
      <c r="E4161" s="941"/>
      <c r="F4161" s="942"/>
      <c r="G4161" s="942"/>
      <c r="H4161" s="943"/>
      <c r="I4161" s="940"/>
      <c r="J4161" s="940"/>
      <c r="K4161" s="940"/>
      <c r="L4161" s="940"/>
      <c r="M4161" s="940"/>
      <c r="N4161" s="940"/>
      <c r="O4161" s="940"/>
      <c r="P4161" s="940"/>
      <c r="Q4161" s="890"/>
      <c r="R4161" s="891"/>
      <c r="S4161" s="890"/>
      <c r="T4161" s="891"/>
      <c r="U4161" s="890"/>
      <c r="V4161" s="891"/>
      <c r="W4161" s="890"/>
      <c r="X4161" s="891"/>
      <c r="Y4161" s="890"/>
      <c r="Z4161" s="891"/>
      <c r="AA4161" s="890"/>
      <c r="AB4161" s="891"/>
      <c r="AC4161" s="890"/>
      <c r="AD4161" s="891"/>
      <c r="AE4161" s="164"/>
      <c r="AF4161" s="164"/>
      <c r="AG4161" s="199">
        <f t="shared" si="1464"/>
        <v>0</v>
      </c>
      <c r="AH4161" s="219" t="b">
        <f t="shared" si="1465"/>
        <v>0</v>
      </c>
      <c r="AI4161" s="198" t="str">
        <f t="shared" si="1466"/>
        <v/>
      </c>
      <c r="AJ4161" s="219" t="b">
        <f t="shared" si="1467"/>
        <v>0</v>
      </c>
      <c r="AK4161" s="198" t="str">
        <f t="shared" si="1468"/>
        <v/>
      </c>
      <c r="AL4161" s="219" t="b">
        <f t="shared" si="1469"/>
        <v>0</v>
      </c>
      <c r="AM4161" s="351">
        <f t="shared" si="1470"/>
        <v>0</v>
      </c>
      <c r="AN4161" s="164"/>
      <c r="AO4161" s="164"/>
      <c r="AP4161" s="164"/>
      <c r="AQ4161" s="402">
        <f t="shared" si="1471"/>
        <v>0</v>
      </c>
      <c r="AR4161" s="370" t="str">
        <f>IF(AQ4161=0,"",
IF(SUM($AQ$3585:AQ4161)=1,AS4161,
IF($AQ$5285&gt;SUM($AQ$3585:AQ4161),_xlfn.CONCAT(", ",AS4161),
IF($AQ$5285=SUM($AQ$3585:AQ4161),_xlfn.CONCAT(" y ",AS4161)))))</f>
        <v/>
      </c>
      <c r="AS4161" s="156" t="s">
        <v>6939</v>
      </c>
    </row>
    <row r="4162" spans="1:45" ht="15" customHeight="1">
      <c r="A4162" s="57"/>
      <c r="B4162" s="26"/>
      <c r="C4162" s="716" t="s">
        <v>6940</v>
      </c>
      <c r="D4162" s="716"/>
      <c r="E4162" s="941"/>
      <c r="F4162" s="942"/>
      <c r="G4162" s="942"/>
      <c r="H4162" s="943"/>
      <c r="I4162" s="940"/>
      <c r="J4162" s="940"/>
      <c r="K4162" s="940"/>
      <c r="L4162" s="940"/>
      <c r="M4162" s="940"/>
      <c r="N4162" s="940"/>
      <c r="O4162" s="940"/>
      <c r="P4162" s="940"/>
      <c r="Q4162" s="890"/>
      <c r="R4162" s="891"/>
      <c r="S4162" s="890"/>
      <c r="T4162" s="891"/>
      <c r="U4162" s="890"/>
      <c r="V4162" s="891"/>
      <c r="W4162" s="890"/>
      <c r="X4162" s="891"/>
      <c r="Y4162" s="890"/>
      <c r="Z4162" s="891"/>
      <c r="AA4162" s="890"/>
      <c r="AB4162" s="891"/>
      <c r="AC4162" s="890"/>
      <c r="AD4162" s="891"/>
      <c r="AE4162" s="164"/>
      <c r="AF4162" s="164"/>
      <c r="AG4162" s="199">
        <f t="shared" ref="AG4162:AG4225" si="1472">IF(AND(OR($I$3563="X",$T$3563="X"),COUNTA(E4162:AD4162)=0),0,IF(AND(COUNTBLANK(E4162)=1,COUNTA(I4162:AD4162)=0),0,IF(AND($C$3563="X",COUNTBLANK(E4162)=0,COUNTA(I4162:P4162)=2,COUNTA(Q4162:AB4162)&gt;0,AC4162=""),0,IF(AND($C$3563="X",COUNTBLANK(E4162)=0,COUNTA(I4162:P4162)=2,COUNTA(Q4162:AB4162)=0,AC4162="X"),0,1))))</f>
        <v>0</v>
      </c>
      <c r="AH4162" s="219" t="b">
        <f t="shared" ref="AH4162:AH4225" si="1473">NOT(EXACT($E4162,UPPER($E4162)))</f>
        <v>0</v>
      </c>
      <c r="AI4162" s="198" t="str">
        <f t="shared" ref="AI4162:AI4225" si="1474">SUBSTITUTE( SUBSTITUTE( SUBSTITUTE( SUBSTITUTE( SUBSTITUTE( SUBSTITUTE( SUBSTITUTE( SUBSTITUTE( SUBSTITUTE( SUBSTITUTE($E4162, "á", "a"), "é", "e"), "í", "i"), "ó", "o"), "ú", "u"), "Á", "A"), "É", "E"), "Í", "I"), "Ó", "O"), "Ú", "U")</f>
        <v/>
      </c>
      <c r="AJ4162" s="219" t="b">
        <f t="shared" ref="AJ4162:AJ4225" si="1475">NOT(EXACT($E4162,AI4162))</f>
        <v>0</v>
      </c>
      <c r="AK4162" s="198" t="str">
        <f t="shared" ref="AK4162:AK4225" si="1476">SUBSTITUTE((SUBSTITUTE(SUBSTITUTE(SUBSTITUTE($E4162,".",""),",",""),"(","")),")","")</f>
        <v/>
      </c>
      <c r="AL4162" s="219" t="b">
        <f t="shared" ref="AL4162:AL4225" si="1477">NOT(EXACT($E4162,AK4162))</f>
        <v>0</v>
      </c>
      <c r="AM4162" s="351">
        <f t="shared" ref="AM4162:AM4225" si="1478">IF(AND($AC4162="X",COUNTA(Q4162:AB4162)&gt;0),1,0)</f>
        <v>0</v>
      </c>
      <c r="AN4162" s="164"/>
      <c r="AO4162" s="164"/>
      <c r="AP4162" s="164"/>
      <c r="AQ4162" s="402">
        <f t="shared" ref="AQ4162:AQ4225" si="1479">IF(SUM(AG4162)=0,0,1)</f>
        <v>0</v>
      </c>
      <c r="AR4162" s="370" t="str">
        <f>IF(AQ4162=0,"",
IF(SUM($AQ$3585:AQ4162)=1,AS4162,
IF($AQ$5285&gt;SUM($AQ$3585:AQ4162),_xlfn.CONCAT(", ",AS4162),
IF($AQ$5285=SUM($AQ$3585:AQ4162),_xlfn.CONCAT(" y ",AS4162)))))</f>
        <v/>
      </c>
      <c r="AS4162" s="156" t="s">
        <v>6941</v>
      </c>
    </row>
    <row r="4163" spans="1:45" ht="15" customHeight="1">
      <c r="A4163" s="57"/>
      <c r="B4163" s="26"/>
      <c r="C4163" s="716" t="s">
        <v>6942</v>
      </c>
      <c r="D4163" s="716"/>
      <c r="E4163" s="941"/>
      <c r="F4163" s="942"/>
      <c r="G4163" s="942"/>
      <c r="H4163" s="943"/>
      <c r="I4163" s="940"/>
      <c r="J4163" s="940"/>
      <c r="K4163" s="940"/>
      <c r="L4163" s="940"/>
      <c r="M4163" s="940"/>
      <c r="N4163" s="940"/>
      <c r="O4163" s="940"/>
      <c r="P4163" s="940"/>
      <c r="Q4163" s="890"/>
      <c r="R4163" s="891"/>
      <c r="S4163" s="890"/>
      <c r="T4163" s="891"/>
      <c r="U4163" s="890"/>
      <c r="V4163" s="891"/>
      <c r="W4163" s="890"/>
      <c r="X4163" s="891"/>
      <c r="Y4163" s="890"/>
      <c r="Z4163" s="891"/>
      <c r="AA4163" s="890"/>
      <c r="AB4163" s="891"/>
      <c r="AC4163" s="890"/>
      <c r="AD4163" s="891"/>
      <c r="AE4163" s="164"/>
      <c r="AF4163" s="164"/>
      <c r="AG4163" s="199">
        <f t="shared" si="1472"/>
        <v>0</v>
      </c>
      <c r="AH4163" s="219" t="b">
        <f t="shared" si="1473"/>
        <v>0</v>
      </c>
      <c r="AI4163" s="198" t="str">
        <f t="shared" si="1474"/>
        <v/>
      </c>
      <c r="AJ4163" s="219" t="b">
        <f t="shared" si="1475"/>
        <v>0</v>
      </c>
      <c r="AK4163" s="198" t="str">
        <f t="shared" si="1476"/>
        <v/>
      </c>
      <c r="AL4163" s="219" t="b">
        <f t="shared" si="1477"/>
        <v>0</v>
      </c>
      <c r="AM4163" s="351">
        <f t="shared" si="1478"/>
        <v>0</v>
      </c>
      <c r="AN4163" s="164"/>
      <c r="AO4163" s="164"/>
      <c r="AP4163" s="164"/>
      <c r="AQ4163" s="402">
        <f t="shared" si="1479"/>
        <v>0</v>
      </c>
      <c r="AR4163" s="370" t="str">
        <f>IF(AQ4163=0,"",
IF(SUM($AQ$3585:AQ4163)=1,AS4163,
IF($AQ$5285&gt;SUM($AQ$3585:AQ4163),_xlfn.CONCAT(", ",AS4163),
IF($AQ$5285=SUM($AQ$3585:AQ4163),_xlfn.CONCAT(" y ",AS4163)))))</f>
        <v/>
      </c>
      <c r="AS4163" s="156" t="s">
        <v>6943</v>
      </c>
    </row>
    <row r="4164" spans="1:45" ht="15" customHeight="1">
      <c r="A4164" s="57"/>
      <c r="B4164" s="26"/>
      <c r="C4164" s="716" t="s">
        <v>6944</v>
      </c>
      <c r="D4164" s="716"/>
      <c r="E4164" s="941"/>
      <c r="F4164" s="942"/>
      <c r="G4164" s="942"/>
      <c r="H4164" s="943"/>
      <c r="I4164" s="940"/>
      <c r="J4164" s="940"/>
      <c r="K4164" s="940"/>
      <c r="L4164" s="940"/>
      <c r="M4164" s="940"/>
      <c r="N4164" s="940"/>
      <c r="O4164" s="940"/>
      <c r="P4164" s="940"/>
      <c r="Q4164" s="890"/>
      <c r="R4164" s="891"/>
      <c r="S4164" s="890"/>
      <c r="T4164" s="891"/>
      <c r="U4164" s="890"/>
      <c r="V4164" s="891"/>
      <c r="W4164" s="890"/>
      <c r="X4164" s="891"/>
      <c r="Y4164" s="890"/>
      <c r="Z4164" s="891"/>
      <c r="AA4164" s="890"/>
      <c r="AB4164" s="891"/>
      <c r="AC4164" s="890"/>
      <c r="AD4164" s="891"/>
      <c r="AE4164" s="164"/>
      <c r="AF4164" s="164"/>
      <c r="AG4164" s="199">
        <f t="shared" si="1472"/>
        <v>0</v>
      </c>
      <c r="AH4164" s="219" t="b">
        <f t="shared" si="1473"/>
        <v>0</v>
      </c>
      <c r="AI4164" s="198" t="str">
        <f t="shared" si="1474"/>
        <v/>
      </c>
      <c r="AJ4164" s="219" t="b">
        <f t="shared" si="1475"/>
        <v>0</v>
      </c>
      <c r="AK4164" s="198" t="str">
        <f t="shared" si="1476"/>
        <v/>
      </c>
      <c r="AL4164" s="219" t="b">
        <f t="shared" si="1477"/>
        <v>0</v>
      </c>
      <c r="AM4164" s="351">
        <f t="shared" si="1478"/>
        <v>0</v>
      </c>
      <c r="AN4164" s="164"/>
      <c r="AO4164" s="164"/>
      <c r="AP4164" s="164"/>
      <c r="AQ4164" s="402">
        <f t="shared" si="1479"/>
        <v>0</v>
      </c>
      <c r="AR4164" s="370" t="str">
        <f>IF(AQ4164=0,"",
IF(SUM($AQ$3585:AQ4164)=1,AS4164,
IF($AQ$5285&gt;SUM($AQ$3585:AQ4164),_xlfn.CONCAT(", ",AS4164),
IF($AQ$5285=SUM($AQ$3585:AQ4164),_xlfn.CONCAT(" y ",AS4164)))))</f>
        <v/>
      </c>
      <c r="AS4164" s="156" t="s">
        <v>6945</v>
      </c>
    </row>
    <row r="4165" spans="1:45" ht="15" customHeight="1">
      <c r="A4165" s="57"/>
      <c r="B4165" s="26"/>
      <c r="C4165" s="716" t="s">
        <v>6946</v>
      </c>
      <c r="D4165" s="716"/>
      <c r="E4165" s="941"/>
      <c r="F4165" s="942"/>
      <c r="G4165" s="942"/>
      <c r="H4165" s="943"/>
      <c r="I4165" s="940"/>
      <c r="J4165" s="940"/>
      <c r="K4165" s="940"/>
      <c r="L4165" s="940"/>
      <c r="M4165" s="940"/>
      <c r="N4165" s="940"/>
      <c r="O4165" s="940"/>
      <c r="P4165" s="940"/>
      <c r="Q4165" s="890"/>
      <c r="R4165" s="891"/>
      <c r="S4165" s="890"/>
      <c r="T4165" s="891"/>
      <c r="U4165" s="890"/>
      <c r="V4165" s="891"/>
      <c r="W4165" s="890"/>
      <c r="X4165" s="891"/>
      <c r="Y4165" s="890"/>
      <c r="Z4165" s="891"/>
      <c r="AA4165" s="890"/>
      <c r="AB4165" s="891"/>
      <c r="AC4165" s="890"/>
      <c r="AD4165" s="891"/>
      <c r="AE4165" s="164"/>
      <c r="AF4165" s="164"/>
      <c r="AG4165" s="199">
        <f t="shared" si="1472"/>
        <v>0</v>
      </c>
      <c r="AH4165" s="219" t="b">
        <f t="shared" si="1473"/>
        <v>0</v>
      </c>
      <c r="AI4165" s="198" t="str">
        <f t="shared" si="1474"/>
        <v/>
      </c>
      <c r="AJ4165" s="219" t="b">
        <f t="shared" si="1475"/>
        <v>0</v>
      </c>
      <c r="AK4165" s="198" t="str">
        <f t="shared" si="1476"/>
        <v/>
      </c>
      <c r="AL4165" s="219" t="b">
        <f t="shared" si="1477"/>
        <v>0</v>
      </c>
      <c r="AM4165" s="351">
        <f t="shared" si="1478"/>
        <v>0</v>
      </c>
      <c r="AN4165" s="164"/>
      <c r="AO4165" s="164"/>
      <c r="AP4165" s="164"/>
      <c r="AQ4165" s="402">
        <f t="shared" si="1479"/>
        <v>0</v>
      </c>
      <c r="AR4165" s="370" t="str">
        <f>IF(AQ4165=0,"",
IF(SUM($AQ$3585:AQ4165)=1,AS4165,
IF($AQ$5285&gt;SUM($AQ$3585:AQ4165),_xlfn.CONCAT(", ",AS4165),
IF($AQ$5285=SUM($AQ$3585:AQ4165),_xlfn.CONCAT(" y ",AS4165)))))</f>
        <v/>
      </c>
      <c r="AS4165" s="156" t="s">
        <v>6947</v>
      </c>
    </row>
    <row r="4166" spans="1:45" ht="15" customHeight="1">
      <c r="A4166" s="57"/>
      <c r="B4166" s="26"/>
      <c r="C4166" s="716" t="s">
        <v>6948</v>
      </c>
      <c r="D4166" s="716"/>
      <c r="E4166" s="941"/>
      <c r="F4166" s="942"/>
      <c r="G4166" s="942"/>
      <c r="H4166" s="943"/>
      <c r="I4166" s="940"/>
      <c r="J4166" s="940"/>
      <c r="K4166" s="940"/>
      <c r="L4166" s="940"/>
      <c r="M4166" s="940"/>
      <c r="N4166" s="940"/>
      <c r="O4166" s="940"/>
      <c r="P4166" s="940"/>
      <c r="Q4166" s="890"/>
      <c r="R4166" s="891"/>
      <c r="S4166" s="890"/>
      <c r="T4166" s="891"/>
      <c r="U4166" s="890"/>
      <c r="V4166" s="891"/>
      <c r="W4166" s="890"/>
      <c r="X4166" s="891"/>
      <c r="Y4166" s="890"/>
      <c r="Z4166" s="891"/>
      <c r="AA4166" s="890"/>
      <c r="AB4166" s="891"/>
      <c r="AC4166" s="890"/>
      <c r="AD4166" s="891"/>
      <c r="AE4166" s="164"/>
      <c r="AF4166" s="164"/>
      <c r="AG4166" s="199">
        <f t="shared" si="1472"/>
        <v>0</v>
      </c>
      <c r="AH4166" s="219" t="b">
        <f t="shared" si="1473"/>
        <v>0</v>
      </c>
      <c r="AI4166" s="198" t="str">
        <f t="shared" si="1474"/>
        <v/>
      </c>
      <c r="AJ4166" s="219" t="b">
        <f t="shared" si="1475"/>
        <v>0</v>
      </c>
      <c r="AK4166" s="198" t="str">
        <f t="shared" si="1476"/>
        <v/>
      </c>
      <c r="AL4166" s="219" t="b">
        <f t="shared" si="1477"/>
        <v>0</v>
      </c>
      <c r="AM4166" s="351">
        <f t="shared" si="1478"/>
        <v>0</v>
      </c>
      <c r="AN4166" s="164"/>
      <c r="AO4166" s="164"/>
      <c r="AP4166" s="164"/>
      <c r="AQ4166" s="402">
        <f t="shared" si="1479"/>
        <v>0</v>
      </c>
      <c r="AR4166" s="370" t="str">
        <f>IF(AQ4166=0,"",
IF(SUM($AQ$3585:AQ4166)=1,AS4166,
IF($AQ$5285&gt;SUM($AQ$3585:AQ4166),_xlfn.CONCAT(", ",AS4166),
IF($AQ$5285=SUM($AQ$3585:AQ4166),_xlfn.CONCAT(" y ",AS4166)))))</f>
        <v/>
      </c>
      <c r="AS4166" s="156" t="s">
        <v>6949</v>
      </c>
    </row>
    <row r="4167" spans="1:45" ht="15" customHeight="1">
      <c r="A4167" s="57"/>
      <c r="B4167" s="26"/>
      <c r="C4167" s="716" t="s">
        <v>6950</v>
      </c>
      <c r="D4167" s="716"/>
      <c r="E4167" s="941"/>
      <c r="F4167" s="942"/>
      <c r="G4167" s="942"/>
      <c r="H4167" s="943"/>
      <c r="I4167" s="940"/>
      <c r="J4167" s="940"/>
      <c r="K4167" s="940"/>
      <c r="L4167" s="940"/>
      <c r="M4167" s="940"/>
      <c r="N4167" s="940"/>
      <c r="O4167" s="940"/>
      <c r="P4167" s="940"/>
      <c r="Q4167" s="890"/>
      <c r="R4167" s="891"/>
      <c r="S4167" s="890"/>
      <c r="T4167" s="891"/>
      <c r="U4167" s="890"/>
      <c r="V4167" s="891"/>
      <c r="W4167" s="890"/>
      <c r="X4167" s="891"/>
      <c r="Y4167" s="890"/>
      <c r="Z4167" s="891"/>
      <c r="AA4167" s="890"/>
      <c r="AB4167" s="891"/>
      <c r="AC4167" s="890"/>
      <c r="AD4167" s="891"/>
      <c r="AE4167" s="164"/>
      <c r="AF4167" s="164"/>
      <c r="AG4167" s="199">
        <f t="shared" si="1472"/>
        <v>0</v>
      </c>
      <c r="AH4167" s="219" t="b">
        <f t="shared" si="1473"/>
        <v>0</v>
      </c>
      <c r="AI4167" s="198" t="str">
        <f t="shared" si="1474"/>
        <v/>
      </c>
      <c r="AJ4167" s="219" t="b">
        <f t="shared" si="1475"/>
        <v>0</v>
      </c>
      <c r="AK4167" s="198" t="str">
        <f t="shared" si="1476"/>
        <v/>
      </c>
      <c r="AL4167" s="219" t="b">
        <f t="shared" si="1477"/>
        <v>0</v>
      </c>
      <c r="AM4167" s="351">
        <f t="shared" si="1478"/>
        <v>0</v>
      </c>
      <c r="AN4167" s="164"/>
      <c r="AO4167" s="164"/>
      <c r="AP4167" s="164"/>
      <c r="AQ4167" s="402">
        <f t="shared" si="1479"/>
        <v>0</v>
      </c>
      <c r="AR4167" s="370" t="str">
        <f>IF(AQ4167=0,"",
IF(SUM($AQ$3585:AQ4167)=1,AS4167,
IF($AQ$5285&gt;SUM($AQ$3585:AQ4167),_xlfn.CONCAT(", ",AS4167),
IF($AQ$5285=SUM($AQ$3585:AQ4167),_xlfn.CONCAT(" y ",AS4167)))))</f>
        <v/>
      </c>
      <c r="AS4167" s="156" t="s">
        <v>6951</v>
      </c>
    </row>
    <row r="4168" spans="1:45" ht="15" customHeight="1">
      <c r="A4168" s="57"/>
      <c r="B4168" s="26"/>
      <c r="C4168" s="716" t="s">
        <v>6952</v>
      </c>
      <c r="D4168" s="716"/>
      <c r="E4168" s="941"/>
      <c r="F4168" s="942"/>
      <c r="G4168" s="942"/>
      <c r="H4168" s="943"/>
      <c r="I4168" s="940"/>
      <c r="J4168" s="940"/>
      <c r="K4168" s="940"/>
      <c r="L4168" s="940"/>
      <c r="M4168" s="940"/>
      <c r="N4168" s="940"/>
      <c r="O4168" s="940"/>
      <c r="P4168" s="940"/>
      <c r="Q4168" s="890"/>
      <c r="R4168" s="891"/>
      <c r="S4168" s="890"/>
      <c r="T4168" s="891"/>
      <c r="U4168" s="890"/>
      <c r="V4168" s="891"/>
      <c r="W4168" s="890"/>
      <c r="X4168" s="891"/>
      <c r="Y4168" s="890"/>
      <c r="Z4168" s="891"/>
      <c r="AA4168" s="890"/>
      <c r="AB4168" s="891"/>
      <c r="AC4168" s="890"/>
      <c r="AD4168" s="891"/>
      <c r="AE4168" s="164"/>
      <c r="AF4168" s="164"/>
      <c r="AG4168" s="199">
        <f t="shared" si="1472"/>
        <v>0</v>
      </c>
      <c r="AH4168" s="219" t="b">
        <f t="shared" si="1473"/>
        <v>0</v>
      </c>
      <c r="AI4168" s="198" t="str">
        <f t="shared" si="1474"/>
        <v/>
      </c>
      <c r="AJ4168" s="219" t="b">
        <f t="shared" si="1475"/>
        <v>0</v>
      </c>
      <c r="AK4168" s="198" t="str">
        <f t="shared" si="1476"/>
        <v/>
      </c>
      <c r="AL4168" s="219" t="b">
        <f t="shared" si="1477"/>
        <v>0</v>
      </c>
      <c r="AM4168" s="351">
        <f t="shared" si="1478"/>
        <v>0</v>
      </c>
      <c r="AN4168" s="164"/>
      <c r="AO4168" s="164"/>
      <c r="AP4168" s="164"/>
      <c r="AQ4168" s="402">
        <f t="shared" si="1479"/>
        <v>0</v>
      </c>
      <c r="AR4168" s="370" t="str">
        <f>IF(AQ4168=0,"",
IF(SUM($AQ$3585:AQ4168)=1,AS4168,
IF($AQ$5285&gt;SUM($AQ$3585:AQ4168),_xlfn.CONCAT(", ",AS4168),
IF($AQ$5285=SUM($AQ$3585:AQ4168),_xlfn.CONCAT(" y ",AS4168)))))</f>
        <v/>
      </c>
      <c r="AS4168" s="156" t="s">
        <v>6953</v>
      </c>
    </row>
    <row r="4169" spans="1:45" ht="15" customHeight="1">
      <c r="A4169" s="57"/>
      <c r="B4169" s="26"/>
      <c r="C4169" s="716" t="s">
        <v>6954</v>
      </c>
      <c r="D4169" s="716"/>
      <c r="E4169" s="941"/>
      <c r="F4169" s="942"/>
      <c r="G4169" s="942"/>
      <c r="H4169" s="943"/>
      <c r="I4169" s="940"/>
      <c r="J4169" s="940"/>
      <c r="K4169" s="940"/>
      <c r="L4169" s="940"/>
      <c r="M4169" s="940"/>
      <c r="N4169" s="940"/>
      <c r="O4169" s="940"/>
      <c r="P4169" s="940"/>
      <c r="Q4169" s="890"/>
      <c r="R4169" s="891"/>
      <c r="S4169" s="890"/>
      <c r="T4169" s="891"/>
      <c r="U4169" s="890"/>
      <c r="V4169" s="891"/>
      <c r="W4169" s="890"/>
      <c r="X4169" s="891"/>
      <c r="Y4169" s="890"/>
      <c r="Z4169" s="891"/>
      <c r="AA4169" s="890"/>
      <c r="AB4169" s="891"/>
      <c r="AC4169" s="890"/>
      <c r="AD4169" s="891"/>
      <c r="AE4169" s="164"/>
      <c r="AF4169" s="164"/>
      <c r="AG4169" s="199">
        <f t="shared" si="1472"/>
        <v>0</v>
      </c>
      <c r="AH4169" s="219" t="b">
        <f t="shared" si="1473"/>
        <v>0</v>
      </c>
      <c r="AI4169" s="198" t="str">
        <f t="shared" si="1474"/>
        <v/>
      </c>
      <c r="AJ4169" s="219" t="b">
        <f t="shared" si="1475"/>
        <v>0</v>
      </c>
      <c r="AK4169" s="198" t="str">
        <f t="shared" si="1476"/>
        <v/>
      </c>
      <c r="AL4169" s="219" t="b">
        <f t="shared" si="1477"/>
        <v>0</v>
      </c>
      <c r="AM4169" s="351">
        <f t="shared" si="1478"/>
        <v>0</v>
      </c>
      <c r="AN4169" s="164"/>
      <c r="AO4169" s="164"/>
      <c r="AP4169" s="164"/>
      <c r="AQ4169" s="402">
        <f t="shared" si="1479"/>
        <v>0</v>
      </c>
      <c r="AR4169" s="370" t="str">
        <f>IF(AQ4169=0,"",
IF(SUM($AQ$3585:AQ4169)=1,AS4169,
IF($AQ$5285&gt;SUM($AQ$3585:AQ4169),_xlfn.CONCAT(", ",AS4169),
IF($AQ$5285=SUM($AQ$3585:AQ4169),_xlfn.CONCAT(" y ",AS4169)))))</f>
        <v/>
      </c>
      <c r="AS4169" s="156" t="s">
        <v>6955</v>
      </c>
    </row>
    <row r="4170" spans="1:45" ht="15" customHeight="1">
      <c r="A4170" s="57"/>
      <c r="B4170" s="26"/>
      <c r="C4170" s="716" t="s">
        <v>6956</v>
      </c>
      <c r="D4170" s="716"/>
      <c r="E4170" s="941"/>
      <c r="F4170" s="942"/>
      <c r="G4170" s="942"/>
      <c r="H4170" s="943"/>
      <c r="I4170" s="940"/>
      <c r="J4170" s="940"/>
      <c r="K4170" s="940"/>
      <c r="L4170" s="940"/>
      <c r="M4170" s="940"/>
      <c r="N4170" s="940"/>
      <c r="O4170" s="940"/>
      <c r="P4170" s="940"/>
      <c r="Q4170" s="890"/>
      <c r="R4170" s="891"/>
      <c r="S4170" s="890"/>
      <c r="T4170" s="891"/>
      <c r="U4170" s="890"/>
      <c r="V4170" s="891"/>
      <c r="W4170" s="890"/>
      <c r="X4170" s="891"/>
      <c r="Y4170" s="890"/>
      <c r="Z4170" s="891"/>
      <c r="AA4170" s="890"/>
      <c r="AB4170" s="891"/>
      <c r="AC4170" s="890"/>
      <c r="AD4170" s="891"/>
      <c r="AE4170" s="164"/>
      <c r="AF4170" s="164"/>
      <c r="AG4170" s="199">
        <f t="shared" si="1472"/>
        <v>0</v>
      </c>
      <c r="AH4170" s="219" t="b">
        <f t="shared" si="1473"/>
        <v>0</v>
      </c>
      <c r="AI4170" s="198" t="str">
        <f t="shared" si="1474"/>
        <v/>
      </c>
      <c r="AJ4170" s="219" t="b">
        <f t="shared" si="1475"/>
        <v>0</v>
      </c>
      <c r="AK4170" s="198" t="str">
        <f t="shared" si="1476"/>
        <v/>
      </c>
      <c r="AL4170" s="219" t="b">
        <f t="shared" si="1477"/>
        <v>0</v>
      </c>
      <c r="AM4170" s="351">
        <f t="shared" si="1478"/>
        <v>0</v>
      </c>
      <c r="AN4170" s="164"/>
      <c r="AO4170" s="164"/>
      <c r="AP4170" s="164"/>
      <c r="AQ4170" s="402">
        <f t="shared" si="1479"/>
        <v>0</v>
      </c>
      <c r="AR4170" s="370" t="str">
        <f>IF(AQ4170=0,"",
IF(SUM($AQ$3585:AQ4170)=1,AS4170,
IF($AQ$5285&gt;SUM($AQ$3585:AQ4170),_xlfn.CONCAT(", ",AS4170),
IF($AQ$5285=SUM($AQ$3585:AQ4170),_xlfn.CONCAT(" y ",AS4170)))))</f>
        <v/>
      </c>
      <c r="AS4170" s="156" t="s">
        <v>6957</v>
      </c>
    </row>
    <row r="4171" spans="1:45" ht="15" customHeight="1">
      <c r="A4171" s="57"/>
      <c r="B4171" s="26"/>
      <c r="C4171" s="716" t="s">
        <v>6958</v>
      </c>
      <c r="D4171" s="716"/>
      <c r="E4171" s="941"/>
      <c r="F4171" s="942"/>
      <c r="G4171" s="942"/>
      <c r="H4171" s="943"/>
      <c r="I4171" s="940"/>
      <c r="J4171" s="940"/>
      <c r="K4171" s="940"/>
      <c r="L4171" s="940"/>
      <c r="M4171" s="940"/>
      <c r="N4171" s="940"/>
      <c r="O4171" s="940"/>
      <c r="P4171" s="940"/>
      <c r="Q4171" s="890"/>
      <c r="R4171" s="891"/>
      <c r="S4171" s="890"/>
      <c r="T4171" s="891"/>
      <c r="U4171" s="890"/>
      <c r="V4171" s="891"/>
      <c r="W4171" s="890"/>
      <c r="X4171" s="891"/>
      <c r="Y4171" s="890"/>
      <c r="Z4171" s="891"/>
      <c r="AA4171" s="890"/>
      <c r="AB4171" s="891"/>
      <c r="AC4171" s="890"/>
      <c r="AD4171" s="891"/>
      <c r="AE4171" s="164"/>
      <c r="AF4171" s="164"/>
      <c r="AG4171" s="199">
        <f t="shared" si="1472"/>
        <v>0</v>
      </c>
      <c r="AH4171" s="219" t="b">
        <f t="shared" si="1473"/>
        <v>0</v>
      </c>
      <c r="AI4171" s="198" t="str">
        <f t="shared" si="1474"/>
        <v/>
      </c>
      <c r="AJ4171" s="219" t="b">
        <f t="shared" si="1475"/>
        <v>0</v>
      </c>
      <c r="AK4171" s="198" t="str">
        <f t="shared" si="1476"/>
        <v/>
      </c>
      <c r="AL4171" s="219" t="b">
        <f t="shared" si="1477"/>
        <v>0</v>
      </c>
      <c r="AM4171" s="351">
        <f t="shared" si="1478"/>
        <v>0</v>
      </c>
      <c r="AN4171" s="164"/>
      <c r="AO4171" s="164"/>
      <c r="AP4171" s="164"/>
      <c r="AQ4171" s="402">
        <f t="shared" si="1479"/>
        <v>0</v>
      </c>
      <c r="AR4171" s="370" t="str">
        <f>IF(AQ4171=0,"",
IF(SUM($AQ$3585:AQ4171)=1,AS4171,
IF($AQ$5285&gt;SUM($AQ$3585:AQ4171),_xlfn.CONCAT(", ",AS4171),
IF($AQ$5285=SUM($AQ$3585:AQ4171),_xlfn.CONCAT(" y ",AS4171)))))</f>
        <v/>
      </c>
      <c r="AS4171" s="156" t="s">
        <v>6959</v>
      </c>
    </row>
    <row r="4172" spans="1:45" ht="15" customHeight="1">
      <c r="A4172" s="57"/>
      <c r="B4172" s="26"/>
      <c r="C4172" s="716" t="s">
        <v>6960</v>
      </c>
      <c r="D4172" s="716"/>
      <c r="E4172" s="941"/>
      <c r="F4172" s="942"/>
      <c r="G4172" s="942"/>
      <c r="H4172" s="943"/>
      <c r="I4172" s="940"/>
      <c r="J4172" s="940"/>
      <c r="K4172" s="940"/>
      <c r="L4172" s="940"/>
      <c r="M4172" s="940"/>
      <c r="N4172" s="940"/>
      <c r="O4172" s="940"/>
      <c r="P4172" s="940"/>
      <c r="Q4172" s="890"/>
      <c r="R4172" s="891"/>
      <c r="S4172" s="890"/>
      <c r="T4172" s="891"/>
      <c r="U4172" s="890"/>
      <c r="V4172" s="891"/>
      <c r="W4172" s="890"/>
      <c r="X4172" s="891"/>
      <c r="Y4172" s="890"/>
      <c r="Z4172" s="891"/>
      <c r="AA4172" s="890"/>
      <c r="AB4172" s="891"/>
      <c r="AC4172" s="890"/>
      <c r="AD4172" s="891"/>
      <c r="AE4172" s="164"/>
      <c r="AF4172" s="164"/>
      <c r="AG4172" s="199">
        <f t="shared" si="1472"/>
        <v>0</v>
      </c>
      <c r="AH4172" s="219" t="b">
        <f t="shared" si="1473"/>
        <v>0</v>
      </c>
      <c r="AI4172" s="198" t="str">
        <f t="shared" si="1474"/>
        <v/>
      </c>
      <c r="AJ4172" s="219" t="b">
        <f t="shared" si="1475"/>
        <v>0</v>
      </c>
      <c r="AK4172" s="198" t="str">
        <f t="shared" si="1476"/>
        <v/>
      </c>
      <c r="AL4172" s="219" t="b">
        <f t="shared" si="1477"/>
        <v>0</v>
      </c>
      <c r="AM4172" s="351">
        <f t="shared" si="1478"/>
        <v>0</v>
      </c>
      <c r="AN4172" s="164"/>
      <c r="AO4172" s="164"/>
      <c r="AP4172" s="164"/>
      <c r="AQ4172" s="402">
        <f t="shared" si="1479"/>
        <v>0</v>
      </c>
      <c r="AR4172" s="370" t="str">
        <f>IF(AQ4172=0,"",
IF(SUM($AQ$3585:AQ4172)=1,AS4172,
IF($AQ$5285&gt;SUM($AQ$3585:AQ4172),_xlfn.CONCAT(", ",AS4172),
IF($AQ$5285=SUM($AQ$3585:AQ4172),_xlfn.CONCAT(" y ",AS4172)))))</f>
        <v/>
      </c>
      <c r="AS4172" s="156" t="s">
        <v>6961</v>
      </c>
    </row>
    <row r="4173" spans="1:45" ht="15" customHeight="1">
      <c r="A4173" s="57"/>
      <c r="B4173" s="26"/>
      <c r="C4173" s="716" t="s">
        <v>6962</v>
      </c>
      <c r="D4173" s="716"/>
      <c r="E4173" s="941"/>
      <c r="F4173" s="942"/>
      <c r="G4173" s="942"/>
      <c r="H4173" s="943"/>
      <c r="I4173" s="940"/>
      <c r="J4173" s="940"/>
      <c r="K4173" s="940"/>
      <c r="L4173" s="940"/>
      <c r="M4173" s="940"/>
      <c r="N4173" s="940"/>
      <c r="O4173" s="940"/>
      <c r="P4173" s="940"/>
      <c r="Q4173" s="890"/>
      <c r="R4173" s="891"/>
      <c r="S4173" s="890"/>
      <c r="T4173" s="891"/>
      <c r="U4173" s="890"/>
      <c r="V4173" s="891"/>
      <c r="W4173" s="890"/>
      <c r="X4173" s="891"/>
      <c r="Y4173" s="890"/>
      <c r="Z4173" s="891"/>
      <c r="AA4173" s="890"/>
      <c r="AB4173" s="891"/>
      <c r="AC4173" s="890"/>
      <c r="AD4173" s="891"/>
      <c r="AE4173" s="164"/>
      <c r="AF4173" s="164"/>
      <c r="AG4173" s="199">
        <f t="shared" si="1472"/>
        <v>0</v>
      </c>
      <c r="AH4173" s="219" t="b">
        <f t="shared" si="1473"/>
        <v>0</v>
      </c>
      <c r="AI4173" s="198" t="str">
        <f t="shared" si="1474"/>
        <v/>
      </c>
      <c r="AJ4173" s="219" t="b">
        <f t="shared" si="1475"/>
        <v>0</v>
      </c>
      <c r="AK4173" s="198" t="str">
        <f t="shared" si="1476"/>
        <v/>
      </c>
      <c r="AL4173" s="219" t="b">
        <f t="shared" si="1477"/>
        <v>0</v>
      </c>
      <c r="AM4173" s="351">
        <f t="shared" si="1478"/>
        <v>0</v>
      </c>
      <c r="AN4173" s="164"/>
      <c r="AO4173" s="164"/>
      <c r="AP4173" s="164"/>
      <c r="AQ4173" s="402">
        <f t="shared" si="1479"/>
        <v>0</v>
      </c>
      <c r="AR4173" s="370" t="str">
        <f>IF(AQ4173=0,"",
IF(SUM($AQ$3585:AQ4173)=1,AS4173,
IF($AQ$5285&gt;SUM($AQ$3585:AQ4173),_xlfn.CONCAT(", ",AS4173),
IF($AQ$5285=SUM($AQ$3585:AQ4173),_xlfn.CONCAT(" y ",AS4173)))))</f>
        <v/>
      </c>
      <c r="AS4173" s="156" t="s">
        <v>6963</v>
      </c>
    </row>
    <row r="4174" spans="1:45" ht="15" customHeight="1">
      <c r="A4174" s="57"/>
      <c r="B4174" s="26"/>
      <c r="C4174" s="716" t="s">
        <v>6964</v>
      </c>
      <c r="D4174" s="716"/>
      <c r="E4174" s="941"/>
      <c r="F4174" s="942"/>
      <c r="G4174" s="942"/>
      <c r="H4174" s="943"/>
      <c r="I4174" s="940"/>
      <c r="J4174" s="940"/>
      <c r="K4174" s="940"/>
      <c r="L4174" s="940"/>
      <c r="M4174" s="940"/>
      <c r="N4174" s="940"/>
      <c r="O4174" s="940"/>
      <c r="P4174" s="940"/>
      <c r="Q4174" s="890"/>
      <c r="R4174" s="891"/>
      <c r="S4174" s="890"/>
      <c r="T4174" s="891"/>
      <c r="U4174" s="890"/>
      <c r="V4174" s="891"/>
      <c r="W4174" s="890"/>
      <c r="X4174" s="891"/>
      <c r="Y4174" s="890"/>
      <c r="Z4174" s="891"/>
      <c r="AA4174" s="890"/>
      <c r="AB4174" s="891"/>
      <c r="AC4174" s="890"/>
      <c r="AD4174" s="891"/>
      <c r="AE4174" s="164"/>
      <c r="AF4174" s="164"/>
      <c r="AG4174" s="199">
        <f t="shared" si="1472"/>
        <v>0</v>
      </c>
      <c r="AH4174" s="219" t="b">
        <f t="shared" si="1473"/>
        <v>0</v>
      </c>
      <c r="AI4174" s="198" t="str">
        <f t="shared" si="1474"/>
        <v/>
      </c>
      <c r="AJ4174" s="219" t="b">
        <f t="shared" si="1475"/>
        <v>0</v>
      </c>
      <c r="AK4174" s="198" t="str">
        <f t="shared" si="1476"/>
        <v/>
      </c>
      <c r="AL4174" s="219" t="b">
        <f t="shared" si="1477"/>
        <v>0</v>
      </c>
      <c r="AM4174" s="351">
        <f t="shared" si="1478"/>
        <v>0</v>
      </c>
      <c r="AN4174" s="164"/>
      <c r="AO4174" s="164"/>
      <c r="AP4174" s="164"/>
      <c r="AQ4174" s="402">
        <f t="shared" si="1479"/>
        <v>0</v>
      </c>
      <c r="AR4174" s="370" t="str">
        <f>IF(AQ4174=0,"",
IF(SUM($AQ$3585:AQ4174)=1,AS4174,
IF($AQ$5285&gt;SUM($AQ$3585:AQ4174),_xlfn.CONCAT(", ",AS4174),
IF($AQ$5285=SUM($AQ$3585:AQ4174),_xlfn.CONCAT(" y ",AS4174)))))</f>
        <v/>
      </c>
      <c r="AS4174" s="156" t="s">
        <v>6965</v>
      </c>
    </row>
    <row r="4175" spans="1:45" ht="15" customHeight="1">
      <c r="A4175" s="57"/>
      <c r="B4175" s="26"/>
      <c r="C4175" s="716" t="s">
        <v>6966</v>
      </c>
      <c r="D4175" s="716"/>
      <c r="E4175" s="941"/>
      <c r="F4175" s="942"/>
      <c r="G4175" s="942"/>
      <c r="H4175" s="943"/>
      <c r="I4175" s="940"/>
      <c r="J4175" s="940"/>
      <c r="K4175" s="940"/>
      <c r="L4175" s="940"/>
      <c r="M4175" s="940"/>
      <c r="N4175" s="940"/>
      <c r="O4175" s="940"/>
      <c r="P4175" s="940"/>
      <c r="Q4175" s="890"/>
      <c r="R4175" s="891"/>
      <c r="S4175" s="890"/>
      <c r="T4175" s="891"/>
      <c r="U4175" s="890"/>
      <c r="V4175" s="891"/>
      <c r="W4175" s="890"/>
      <c r="X4175" s="891"/>
      <c r="Y4175" s="890"/>
      <c r="Z4175" s="891"/>
      <c r="AA4175" s="890"/>
      <c r="AB4175" s="891"/>
      <c r="AC4175" s="890"/>
      <c r="AD4175" s="891"/>
      <c r="AE4175" s="164"/>
      <c r="AF4175" s="164"/>
      <c r="AG4175" s="199">
        <f t="shared" si="1472"/>
        <v>0</v>
      </c>
      <c r="AH4175" s="219" t="b">
        <f t="shared" si="1473"/>
        <v>0</v>
      </c>
      <c r="AI4175" s="198" t="str">
        <f t="shared" si="1474"/>
        <v/>
      </c>
      <c r="AJ4175" s="219" t="b">
        <f t="shared" si="1475"/>
        <v>0</v>
      </c>
      <c r="AK4175" s="198" t="str">
        <f t="shared" si="1476"/>
        <v/>
      </c>
      <c r="AL4175" s="219" t="b">
        <f t="shared" si="1477"/>
        <v>0</v>
      </c>
      <c r="AM4175" s="351">
        <f t="shared" si="1478"/>
        <v>0</v>
      </c>
      <c r="AN4175" s="164"/>
      <c r="AO4175" s="164"/>
      <c r="AP4175" s="164"/>
      <c r="AQ4175" s="402">
        <f t="shared" si="1479"/>
        <v>0</v>
      </c>
      <c r="AR4175" s="370" t="str">
        <f>IF(AQ4175=0,"",
IF(SUM($AQ$3585:AQ4175)=1,AS4175,
IF($AQ$5285&gt;SUM($AQ$3585:AQ4175),_xlfn.CONCAT(", ",AS4175),
IF($AQ$5285=SUM($AQ$3585:AQ4175),_xlfn.CONCAT(" y ",AS4175)))))</f>
        <v/>
      </c>
      <c r="AS4175" s="156" t="s">
        <v>6967</v>
      </c>
    </row>
    <row r="4176" spans="1:45" ht="15" customHeight="1">
      <c r="A4176" s="57"/>
      <c r="B4176" s="26"/>
      <c r="C4176" s="716" t="s">
        <v>6968</v>
      </c>
      <c r="D4176" s="716"/>
      <c r="E4176" s="941"/>
      <c r="F4176" s="942"/>
      <c r="G4176" s="942"/>
      <c r="H4176" s="943"/>
      <c r="I4176" s="940"/>
      <c r="J4176" s="940"/>
      <c r="K4176" s="940"/>
      <c r="L4176" s="940"/>
      <c r="M4176" s="940"/>
      <c r="N4176" s="940"/>
      <c r="O4176" s="940"/>
      <c r="P4176" s="940"/>
      <c r="Q4176" s="890"/>
      <c r="R4176" s="891"/>
      <c r="S4176" s="890"/>
      <c r="T4176" s="891"/>
      <c r="U4176" s="890"/>
      <c r="V4176" s="891"/>
      <c r="W4176" s="890"/>
      <c r="X4176" s="891"/>
      <c r="Y4176" s="890"/>
      <c r="Z4176" s="891"/>
      <c r="AA4176" s="890"/>
      <c r="AB4176" s="891"/>
      <c r="AC4176" s="890"/>
      <c r="AD4176" s="891"/>
      <c r="AE4176" s="164"/>
      <c r="AF4176" s="164"/>
      <c r="AG4176" s="199">
        <f t="shared" si="1472"/>
        <v>0</v>
      </c>
      <c r="AH4176" s="219" t="b">
        <f t="shared" si="1473"/>
        <v>0</v>
      </c>
      <c r="AI4176" s="198" t="str">
        <f t="shared" si="1474"/>
        <v/>
      </c>
      <c r="AJ4176" s="219" t="b">
        <f t="shared" si="1475"/>
        <v>0</v>
      </c>
      <c r="AK4176" s="198" t="str">
        <f t="shared" si="1476"/>
        <v/>
      </c>
      <c r="AL4176" s="219" t="b">
        <f t="shared" si="1477"/>
        <v>0</v>
      </c>
      <c r="AM4176" s="351">
        <f t="shared" si="1478"/>
        <v>0</v>
      </c>
      <c r="AN4176" s="164"/>
      <c r="AO4176" s="164"/>
      <c r="AP4176" s="164"/>
      <c r="AQ4176" s="402">
        <f t="shared" si="1479"/>
        <v>0</v>
      </c>
      <c r="AR4176" s="370" t="str">
        <f>IF(AQ4176=0,"",
IF(SUM($AQ$3585:AQ4176)=1,AS4176,
IF($AQ$5285&gt;SUM($AQ$3585:AQ4176),_xlfn.CONCAT(", ",AS4176),
IF($AQ$5285=SUM($AQ$3585:AQ4176),_xlfn.CONCAT(" y ",AS4176)))))</f>
        <v/>
      </c>
      <c r="AS4176" s="156" t="s">
        <v>6969</v>
      </c>
    </row>
    <row r="4177" spans="1:45" ht="15" customHeight="1">
      <c r="A4177" s="57"/>
      <c r="B4177" s="26"/>
      <c r="C4177" s="716" t="s">
        <v>6970</v>
      </c>
      <c r="D4177" s="716"/>
      <c r="E4177" s="941"/>
      <c r="F4177" s="942"/>
      <c r="G4177" s="942"/>
      <c r="H4177" s="943"/>
      <c r="I4177" s="940"/>
      <c r="J4177" s="940"/>
      <c r="K4177" s="940"/>
      <c r="L4177" s="940"/>
      <c r="M4177" s="940"/>
      <c r="N4177" s="940"/>
      <c r="O4177" s="940"/>
      <c r="P4177" s="940"/>
      <c r="Q4177" s="890"/>
      <c r="R4177" s="891"/>
      <c r="S4177" s="890"/>
      <c r="T4177" s="891"/>
      <c r="U4177" s="890"/>
      <c r="V4177" s="891"/>
      <c r="W4177" s="890"/>
      <c r="X4177" s="891"/>
      <c r="Y4177" s="890"/>
      <c r="Z4177" s="891"/>
      <c r="AA4177" s="890"/>
      <c r="AB4177" s="891"/>
      <c r="AC4177" s="890"/>
      <c r="AD4177" s="891"/>
      <c r="AE4177" s="164"/>
      <c r="AF4177" s="164"/>
      <c r="AG4177" s="199">
        <f t="shared" si="1472"/>
        <v>0</v>
      </c>
      <c r="AH4177" s="219" t="b">
        <f t="shared" si="1473"/>
        <v>0</v>
      </c>
      <c r="AI4177" s="198" t="str">
        <f t="shared" si="1474"/>
        <v/>
      </c>
      <c r="AJ4177" s="219" t="b">
        <f t="shared" si="1475"/>
        <v>0</v>
      </c>
      <c r="AK4177" s="198" t="str">
        <f t="shared" si="1476"/>
        <v/>
      </c>
      <c r="AL4177" s="219" t="b">
        <f t="shared" si="1477"/>
        <v>0</v>
      </c>
      <c r="AM4177" s="351">
        <f t="shared" si="1478"/>
        <v>0</v>
      </c>
      <c r="AN4177" s="164"/>
      <c r="AO4177" s="164"/>
      <c r="AP4177" s="164"/>
      <c r="AQ4177" s="402">
        <f t="shared" si="1479"/>
        <v>0</v>
      </c>
      <c r="AR4177" s="370" t="str">
        <f>IF(AQ4177=0,"",
IF(SUM($AQ$3585:AQ4177)=1,AS4177,
IF($AQ$5285&gt;SUM($AQ$3585:AQ4177),_xlfn.CONCAT(", ",AS4177),
IF($AQ$5285=SUM($AQ$3585:AQ4177),_xlfn.CONCAT(" y ",AS4177)))))</f>
        <v/>
      </c>
      <c r="AS4177" s="156" t="s">
        <v>6971</v>
      </c>
    </row>
    <row r="4178" spans="1:45" ht="15" customHeight="1">
      <c r="A4178" s="57"/>
      <c r="B4178" s="26"/>
      <c r="C4178" s="716" t="s">
        <v>6972</v>
      </c>
      <c r="D4178" s="716"/>
      <c r="E4178" s="941"/>
      <c r="F4178" s="942"/>
      <c r="G4178" s="942"/>
      <c r="H4178" s="943"/>
      <c r="I4178" s="940"/>
      <c r="J4178" s="940"/>
      <c r="K4178" s="940"/>
      <c r="L4178" s="940"/>
      <c r="M4178" s="940"/>
      <c r="N4178" s="940"/>
      <c r="O4178" s="940"/>
      <c r="P4178" s="940"/>
      <c r="Q4178" s="890"/>
      <c r="R4178" s="891"/>
      <c r="S4178" s="890"/>
      <c r="T4178" s="891"/>
      <c r="U4178" s="890"/>
      <c r="V4178" s="891"/>
      <c r="W4178" s="890"/>
      <c r="X4178" s="891"/>
      <c r="Y4178" s="890"/>
      <c r="Z4178" s="891"/>
      <c r="AA4178" s="890"/>
      <c r="AB4178" s="891"/>
      <c r="AC4178" s="890"/>
      <c r="AD4178" s="891"/>
      <c r="AE4178" s="164"/>
      <c r="AF4178" s="164"/>
      <c r="AG4178" s="199">
        <f t="shared" si="1472"/>
        <v>0</v>
      </c>
      <c r="AH4178" s="219" t="b">
        <f t="shared" si="1473"/>
        <v>0</v>
      </c>
      <c r="AI4178" s="198" t="str">
        <f t="shared" si="1474"/>
        <v/>
      </c>
      <c r="AJ4178" s="219" t="b">
        <f t="shared" si="1475"/>
        <v>0</v>
      </c>
      <c r="AK4178" s="198" t="str">
        <f t="shared" si="1476"/>
        <v/>
      </c>
      <c r="AL4178" s="219" t="b">
        <f t="shared" si="1477"/>
        <v>0</v>
      </c>
      <c r="AM4178" s="351">
        <f t="shared" si="1478"/>
        <v>0</v>
      </c>
      <c r="AN4178" s="164"/>
      <c r="AO4178" s="164"/>
      <c r="AP4178" s="164"/>
      <c r="AQ4178" s="402">
        <f t="shared" si="1479"/>
        <v>0</v>
      </c>
      <c r="AR4178" s="370" t="str">
        <f>IF(AQ4178=0,"",
IF(SUM($AQ$3585:AQ4178)=1,AS4178,
IF($AQ$5285&gt;SUM($AQ$3585:AQ4178),_xlfn.CONCAT(", ",AS4178),
IF($AQ$5285=SUM($AQ$3585:AQ4178),_xlfn.CONCAT(" y ",AS4178)))))</f>
        <v/>
      </c>
      <c r="AS4178" s="156" t="s">
        <v>6973</v>
      </c>
    </row>
    <row r="4179" spans="1:45" ht="15" customHeight="1">
      <c r="A4179" s="57"/>
      <c r="B4179" s="26"/>
      <c r="C4179" s="716" t="s">
        <v>6974</v>
      </c>
      <c r="D4179" s="716"/>
      <c r="E4179" s="941"/>
      <c r="F4179" s="942"/>
      <c r="G4179" s="942"/>
      <c r="H4179" s="943"/>
      <c r="I4179" s="940"/>
      <c r="J4179" s="940"/>
      <c r="K4179" s="940"/>
      <c r="L4179" s="940"/>
      <c r="M4179" s="940"/>
      <c r="N4179" s="940"/>
      <c r="O4179" s="940"/>
      <c r="P4179" s="940"/>
      <c r="Q4179" s="890"/>
      <c r="R4179" s="891"/>
      <c r="S4179" s="890"/>
      <c r="T4179" s="891"/>
      <c r="U4179" s="890"/>
      <c r="V4179" s="891"/>
      <c r="W4179" s="890"/>
      <c r="X4179" s="891"/>
      <c r="Y4179" s="890"/>
      <c r="Z4179" s="891"/>
      <c r="AA4179" s="890"/>
      <c r="AB4179" s="891"/>
      <c r="AC4179" s="890"/>
      <c r="AD4179" s="891"/>
      <c r="AE4179" s="164"/>
      <c r="AF4179" s="164"/>
      <c r="AG4179" s="199">
        <f t="shared" si="1472"/>
        <v>0</v>
      </c>
      <c r="AH4179" s="219" t="b">
        <f t="shared" si="1473"/>
        <v>0</v>
      </c>
      <c r="AI4179" s="198" t="str">
        <f t="shared" si="1474"/>
        <v/>
      </c>
      <c r="AJ4179" s="219" t="b">
        <f t="shared" si="1475"/>
        <v>0</v>
      </c>
      <c r="AK4179" s="198" t="str">
        <f t="shared" si="1476"/>
        <v/>
      </c>
      <c r="AL4179" s="219" t="b">
        <f t="shared" si="1477"/>
        <v>0</v>
      </c>
      <c r="AM4179" s="351">
        <f t="shared" si="1478"/>
        <v>0</v>
      </c>
      <c r="AN4179" s="164"/>
      <c r="AO4179" s="164"/>
      <c r="AP4179" s="164"/>
      <c r="AQ4179" s="402">
        <f t="shared" si="1479"/>
        <v>0</v>
      </c>
      <c r="AR4179" s="370" t="str">
        <f>IF(AQ4179=0,"",
IF(SUM($AQ$3585:AQ4179)=1,AS4179,
IF($AQ$5285&gt;SUM($AQ$3585:AQ4179),_xlfn.CONCAT(", ",AS4179),
IF($AQ$5285=SUM($AQ$3585:AQ4179),_xlfn.CONCAT(" y ",AS4179)))))</f>
        <v/>
      </c>
      <c r="AS4179" s="156" t="s">
        <v>6975</v>
      </c>
    </row>
    <row r="4180" spans="1:45" ht="15" customHeight="1">
      <c r="A4180" s="57"/>
      <c r="B4180" s="26"/>
      <c r="C4180" s="716" t="s">
        <v>6976</v>
      </c>
      <c r="D4180" s="716"/>
      <c r="E4180" s="941"/>
      <c r="F4180" s="942"/>
      <c r="G4180" s="942"/>
      <c r="H4180" s="943"/>
      <c r="I4180" s="940"/>
      <c r="J4180" s="940"/>
      <c r="K4180" s="940"/>
      <c r="L4180" s="940"/>
      <c r="M4180" s="940"/>
      <c r="N4180" s="940"/>
      <c r="O4180" s="940"/>
      <c r="P4180" s="940"/>
      <c r="Q4180" s="890"/>
      <c r="R4180" s="891"/>
      <c r="S4180" s="890"/>
      <c r="T4180" s="891"/>
      <c r="U4180" s="890"/>
      <c r="V4180" s="891"/>
      <c r="W4180" s="890"/>
      <c r="X4180" s="891"/>
      <c r="Y4180" s="890"/>
      <c r="Z4180" s="891"/>
      <c r="AA4180" s="890"/>
      <c r="AB4180" s="891"/>
      <c r="AC4180" s="890"/>
      <c r="AD4180" s="891"/>
      <c r="AE4180" s="164"/>
      <c r="AF4180" s="164"/>
      <c r="AG4180" s="199">
        <f t="shared" si="1472"/>
        <v>0</v>
      </c>
      <c r="AH4180" s="219" t="b">
        <f t="shared" si="1473"/>
        <v>0</v>
      </c>
      <c r="AI4180" s="198" t="str">
        <f t="shared" si="1474"/>
        <v/>
      </c>
      <c r="AJ4180" s="219" t="b">
        <f t="shared" si="1475"/>
        <v>0</v>
      </c>
      <c r="AK4180" s="198" t="str">
        <f t="shared" si="1476"/>
        <v/>
      </c>
      <c r="AL4180" s="219" t="b">
        <f t="shared" si="1477"/>
        <v>0</v>
      </c>
      <c r="AM4180" s="351">
        <f t="shared" si="1478"/>
        <v>0</v>
      </c>
      <c r="AN4180" s="164"/>
      <c r="AO4180" s="164"/>
      <c r="AP4180" s="164"/>
      <c r="AQ4180" s="402">
        <f t="shared" si="1479"/>
        <v>0</v>
      </c>
      <c r="AR4180" s="370" t="str">
        <f>IF(AQ4180=0,"",
IF(SUM($AQ$3585:AQ4180)=1,AS4180,
IF($AQ$5285&gt;SUM($AQ$3585:AQ4180),_xlfn.CONCAT(", ",AS4180),
IF($AQ$5285=SUM($AQ$3585:AQ4180),_xlfn.CONCAT(" y ",AS4180)))))</f>
        <v/>
      </c>
      <c r="AS4180" s="156" t="s">
        <v>6977</v>
      </c>
    </row>
    <row r="4181" spans="1:45" ht="15" customHeight="1">
      <c r="A4181" s="57"/>
      <c r="B4181" s="26"/>
      <c r="C4181" s="716" t="s">
        <v>6978</v>
      </c>
      <c r="D4181" s="716"/>
      <c r="E4181" s="941"/>
      <c r="F4181" s="942"/>
      <c r="G4181" s="942"/>
      <c r="H4181" s="943"/>
      <c r="I4181" s="940"/>
      <c r="J4181" s="940"/>
      <c r="K4181" s="940"/>
      <c r="L4181" s="940"/>
      <c r="M4181" s="940"/>
      <c r="N4181" s="940"/>
      <c r="O4181" s="940"/>
      <c r="P4181" s="940"/>
      <c r="Q4181" s="890"/>
      <c r="R4181" s="891"/>
      <c r="S4181" s="890"/>
      <c r="T4181" s="891"/>
      <c r="U4181" s="890"/>
      <c r="V4181" s="891"/>
      <c r="W4181" s="890"/>
      <c r="X4181" s="891"/>
      <c r="Y4181" s="890"/>
      <c r="Z4181" s="891"/>
      <c r="AA4181" s="890"/>
      <c r="AB4181" s="891"/>
      <c r="AC4181" s="890"/>
      <c r="AD4181" s="891"/>
      <c r="AE4181" s="164"/>
      <c r="AF4181" s="164"/>
      <c r="AG4181" s="199">
        <f t="shared" si="1472"/>
        <v>0</v>
      </c>
      <c r="AH4181" s="219" t="b">
        <f t="shared" si="1473"/>
        <v>0</v>
      </c>
      <c r="AI4181" s="198" t="str">
        <f t="shared" si="1474"/>
        <v/>
      </c>
      <c r="AJ4181" s="219" t="b">
        <f t="shared" si="1475"/>
        <v>0</v>
      </c>
      <c r="AK4181" s="198" t="str">
        <f t="shared" si="1476"/>
        <v/>
      </c>
      <c r="AL4181" s="219" t="b">
        <f t="shared" si="1477"/>
        <v>0</v>
      </c>
      <c r="AM4181" s="351">
        <f t="shared" si="1478"/>
        <v>0</v>
      </c>
      <c r="AN4181" s="164"/>
      <c r="AO4181" s="164"/>
      <c r="AP4181" s="164"/>
      <c r="AQ4181" s="402">
        <f t="shared" si="1479"/>
        <v>0</v>
      </c>
      <c r="AR4181" s="370" t="str">
        <f>IF(AQ4181=0,"",
IF(SUM($AQ$3585:AQ4181)=1,AS4181,
IF($AQ$5285&gt;SUM($AQ$3585:AQ4181),_xlfn.CONCAT(", ",AS4181),
IF($AQ$5285=SUM($AQ$3585:AQ4181),_xlfn.CONCAT(" y ",AS4181)))))</f>
        <v/>
      </c>
      <c r="AS4181" s="156" t="s">
        <v>6979</v>
      </c>
    </row>
    <row r="4182" spans="1:45" ht="15" customHeight="1">
      <c r="A4182" s="57"/>
      <c r="B4182" s="26"/>
      <c r="C4182" s="716" t="s">
        <v>6980</v>
      </c>
      <c r="D4182" s="716"/>
      <c r="E4182" s="941"/>
      <c r="F4182" s="942"/>
      <c r="G4182" s="942"/>
      <c r="H4182" s="943"/>
      <c r="I4182" s="940"/>
      <c r="J4182" s="940"/>
      <c r="K4182" s="940"/>
      <c r="L4182" s="940"/>
      <c r="M4182" s="940"/>
      <c r="N4182" s="940"/>
      <c r="O4182" s="940"/>
      <c r="P4182" s="940"/>
      <c r="Q4182" s="890"/>
      <c r="R4182" s="891"/>
      <c r="S4182" s="890"/>
      <c r="T4182" s="891"/>
      <c r="U4182" s="890"/>
      <c r="V4182" s="891"/>
      <c r="W4182" s="890"/>
      <c r="X4182" s="891"/>
      <c r="Y4182" s="890"/>
      <c r="Z4182" s="891"/>
      <c r="AA4182" s="890"/>
      <c r="AB4182" s="891"/>
      <c r="AC4182" s="890"/>
      <c r="AD4182" s="891"/>
      <c r="AE4182" s="164"/>
      <c r="AF4182" s="164"/>
      <c r="AG4182" s="199">
        <f t="shared" si="1472"/>
        <v>0</v>
      </c>
      <c r="AH4182" s="219" t="b">
        <f t="shared" si="1473"/>
        <v>0</v>
      </c>
      <c r="AI4182" s="198" t="str">
        <f t="shared" si="1474"/>
        <v/>
      </c>
      <c r="AJ4182" s="219" t="b">
        <f t="shared" si="1475"/>
        <v>0</v>
      </c>
      <c r="AK4182" s="198" t="str">
        <f t="shared" si="1476"/>
        <v/>
      </c>
      <c r="AL4182" s="219" t="b">
        <f t="shared" si="1477"/>
        <v>0</v>
      </c>
      <c r="AM4182" s="351">
        <f t="shared" si="1478"/>
        <v>0</v>
      </c>
      <c r="AN4182" s="164"/>
      <c r="AO4182" s="164"/>
      <c r="AP4182" s="164"/>
      <c r="AQ4182" s="402">
        <f t="shared" si="1479"/>
        <v>0</v>
      </c>
      <c r="AR4182" s="370" t="str">
        <f>IF(AQ4182=0,"",
IF(SUM($AQ$3585:AQ4182)=1,AS4182,
IF($AQ$5285&gt;SUM($AQ$3585:AQ4182),_xlfn.CONCAT(", ",AS4182),
IF($AQ$5285=SUM($AQ$3585:AQ4182),_xlfn.CONCAT(" y ",AS4182)))))</f>
        <v/>
      </c>
      <c r="AS4182" s="156" t="s">
        <v>6981</v>
      </c>
    </row>
    <row r="4183" spans="1:45" ht="15" customHeight="1">
      <c r="A4183" s="57"/>
      <c r="B4183" s="26"/>
      <c r="C4183" s="716" t="s">
        <v>6982</v>
      </c>
      <c r="D4183" s="716"/>
      <c r="E4183" s="941"/>
      <c r="F4183" s="942"/>
      <c r="G4183" s="942"/>
      <c r="H4183" s="943"/>
      <c r="I4183" s="940"/>
      <c r="J4183" s="940"/>
      <c r="K4183" s="940"/>
      <c r="L4183" s="940"/>
      <c r="M4183" s="940"/>
      <c r="N4183" s="940"/>
      <c r="O4183" s="940"/>
      <c r="P4183" s="940"/>
      <c r="Q4183" s="890"/>
      <c r="R4183" s="891"/>
      <c r="S4183" s="890"/>
      <c r="T4183" s="891"/>
      <c r="U4183" s="890"/>
      <c r="V4183" s="891"/>
      <c r="W4183" s="890"/>
      <c r="X4183" s="891"/>
      <c r="Y4183" s="890"/>
      <c r="Z4183" s="891"/>
      <c r="AA4183" s="890"/>
      <c r="AB4183" s="891"/>
      <c r="AC4183" s="890"/>
      <c r="AD4183" s="891"/>
      <c r="AE4183" s="164"/>
      <c r="AF4183" s="164"/>
      <c r="AG4183" s="199">
        <f t="shared" si="1472"/>
        <v>0</v>
      </c>
      <c r="AH4183" s="219" t="b">
        <f t="shared" si="1473"/>
        <v>0</v>
      </c>
      <c r="AI4183" s="198" t="str">
        <f t="shared" si="1474"/>
        <v/>
      </c>
      <c r="AJ4183" s="219" t="b">
        <f t="shared" si="1475"/>
        <v>0</v>
      </c>
      <c r="AK4183" s="198" t="str">
        <f t="shared" si="1476"/>
        <v/>
      </c>
      <c r="AL4183" s="219" t="b">
        <f t="shared" si="1477"/>
        <v>0</v>
      </c>
      <c r="AM4183" s="351">
        <f t="shared" si="1478"/>
        <v>0</v>
      </c>
      <c r="AN4183" s="164"/>
      <c r="AO4183" s="164"/>
      <c r="AP4183" s="164"/>
      <c r="AQ4183" s="402">
        <f t="shared" si="1479"/>
        <v>0</v>
      </c>
      <c r="AR4183" s="370" t="str">
        <f>IF(AQ4183=0,"",
IF(SUM($AQ$3585:AQ4183)=1,AS4183,
IF($AQ$5285&gt;SUM($AQ$3585:AQ4183),_xlfn.CONCAT(", ",AS4183),
IF($AQ$5285=SUM($AQ$3585:AQ4183),_xlfn.CONCAT(" y ",AS4183)))))</f>
        <v/>
      </c>
      <c r="AS4183" s="156" t="s">
        <v>6983</v>
      </c>
    </row>
    <row r="4184" spans="1:45" ht="15" customHeight="1">
      <c r="A4184" s="57"/>
      <c r="B4184" s="26"/>
      <c r="C4184" s="716" t="s">
        <v>6984</v>
      </c>
      <c r="D4184" s="716"/>
      <c r="E4184" s="941"/>
      <c r="F4184" s="942"/>
      <c r="G4184" s="942"/>
      <c r="H4184" s="943"/>
      <c r="I4184" s="940"/>
      <c r="J4184" s="940"/>
      <c r="K4184" s="940"/>
      <c r="L4184" s="940"/>
      <c r="M4184" s="940"/>
      <c r="N4184" s="940"/>
      <c r="O4184" s="940"/>
      <c r="P4184" s="940"/>
      <c r="Q4184" s="890"/>
      <c r="R4184" s="891"/>
      <c r="S4184" s="890"/>
      <c r="T4184" s="891"/>
      <c r="U4184" s="890"/>
      <c r="V4184" s="891"/>
      <c r="W4184" s="890"/>
      <c r="X4184" s="891"/>
      <c r="Y4184" s="890"/>
      <c r="Z4184" s="891"/>
      <c r="AA4184" s="890"/>
      <c r="AB4184" s="891"/>
      <c r="AC4184" s="890"/>
      <c r="AD4184" s="891"/>
      <c r="AE4184" s="164"/>
      <c r="AF4184" s="164"/>
      <c r="AG4184" s="199">
        <f t="shared" si="1472"/>
        <v>0</v>
      </c>
      <c r="AH4184" s="219" t="b">
        <f t="shared" si="1473"/>
        <v>0</v>
      </c>
      <c r="AI4184" s="198" t="str">
        <f t="shared" si="1474"/>
        <v/>
      </c>
      <c r="AJ4184" s="219" t="b">
        <f t="shared" si="1475"/>
        <v>0</v>
      </c>
      <c r="AK4184" s="198" t="str">
        <f t="shared" si="1476"/>
        <v/>
      </c>
      <c r="AL4184" s="219" t="b">
        <f t="shared" si="1477"/>
        <v>0</v>
      </c>
      <c r="AM4184" s="351">
        <f t="shared" si="1478"/>
        <v>0</v>
      </c>
      <c r="AN4184" s="164"/>
      <c r="AO4184" s="164"/>
      <c r="AP4184" s="164"/>
      <c r="AQ4184" s="402">
        <f t="shared" si="1479"/>
        <v>0</v>
      </c>
      <c r="AR4184" s="370" t="str">
        <f>IF(AQ4184=0,"",
IF(SUM($AQ$3585:AQ4184)=1,AS4184,
IF($AQ$5285&gt;SUM($AQ$3585:AQ4184),_xlfn.CONCAT(", ",AS4184),
IF($AQ$5285=SUM($AQ$3585:AQ4184),_xlfn.CONCAT(" y ",AS4184)))))</f>
        <v/>
      </c>
      <c r="AS4184" s="156" t="s">
        <v>6985</v>
      </c>
    </row>
    <row r="4185" spans="1:45" ht="15" customHeight="1">
      <c r="A4185" s="57"/>
      <c r="B4185" s="26"/>
      <c r="C4185" s="716" t="s">
        <v>6986</v>
      </c>
      <c r="D4185" s="716"/>
      <c r="E4185" s="941"/>
      <c r="F4185" s="942"/>
      <c r="G4185" s="942"/>
      <c r="H4185" s="943"/>
      <c r="I4185" s="940"/>
      <c r="J4185" s="940"/>
      <c r="K4185" s="940"/>
      <c r="L4185" s="940"/>
      <c r="M4185" s="940"/>
      <c r="N4185" s="940"/>
      <c r="O4185" s="940"/>
      <c r="P4185" s="940"/>
      <c r="Q4185" s="890"/>
      <c r="R4185" s="891"/>
      <c r="S4185" s="890"/>
      <c r="T4185" s="891"/>
      <c r="U4185" s="890"/>
      <c r="V4185" s="891"/>
      <c r="W4185" s="890"/>
      <c r="X4185" s="891"/>
      <c r="Y4185" s="890"/>
      <c r="Z4185" s="891"/>
      <c r="AA4185" s="890"/>
      <c r="AB4185" s="891"/>
      <c r="AC4185" s="890"/>
      <c r="AD4185" s="891"/>
      <c r="AE4185" s="164"/>
      <c r="AF4185" s="164"/>
      <c r="AG4185" s="199">
        <f t="shared" si="1472"/>
        <v>0</v>
      </c>
      <c r="AH4185" s="219" t="b">
        <f t="shared" si="1473"/>
        <v>0</v>
      </c>
      <c r="AI4185" s="198" t="str">
        <f t="shared" si="1474"/>
        <v/>
      </c>
      <c r="AJ4185" s="219" t="b">
        <f t="shared" si="1475"/>
        <v>0</v>
      </c>
      <c r="AK4185" s="198" t="str">
        <f t="shared" si="1476"/>
        <v/>
      </c>
      <c r="AL4185" s="219" t="b">
        <f t="shared" si="1477"/>
        <v>0</v>
      </c>
      <c r="AM4185" s="351">
        <f t="shared" si="1478"/>
        <v>0</v>
      </c>
      <c r="AN4185" s="164"/>
      <c r="AO4185" s="164"/>
      <c r="AP4185" s="164"/>
      <c r="AQ4185" s="402">
        <f t="shared" si="1479"/>
        <v>0</v>
      </c>
      <c r="AR4185" s="370" t="str">
        <f>IF(AQ4185=0,"",
IF(SUM($AQ$3585:AQ4185)=1,AS4185,
IF($AQ$5285&gt;SUM($AQ$3585:AQ4185),_xlfn.CONCAT(", ",AS4185),
IF($AQ$5285=SUM($AQ$3585:AQ4185),_xlfn.CONCAT(" y ",AS4185)))))</f>
        <v/>
      </c>
      <c r="AS4185" s="156" t="s">
        <v>6987</v>
      </c>
    </row>
    <row r="4186" spans="1:45" ht="15" customHeight="1">
      <c r="A4186" s="57"/>
      <c r="B4186" s="26"/>
      <c r="C4186" s="716" t="s">
        <v>6988</v>
      </c>
      <c r="D4186" s="716"/>
      <c r="E4186" s="941"/>
      <c r="F4186" s="942"/>
      <c r="G4186" s="942"/>
      <c r="H4186" s="943"/>
      <c r="I4186" s="940"/>
      <c r="J4186" s="940"/>
      <c r="K4186" s="940"/>
      <c r="L4186" s="940"/>
      <c r="M4186" s="940"/>
      <c r="N4186" s="940"/>
      <c r="O4186" s="940"/>
      <c r="P4186" s="940"/>
      <c r="Q4186" s="890"/>
      <c r="R4186" s="891"/>
      <c r="S4186" s="890"/>
      <c r="T4186" s="891"/>
      <c r="U4186" s="890"/>
      <c r="V4186" s="891"/>
      <c r="W4186" s="890"/>
      <c r="X4186" s="891"/>
      <c r="Y4186" s="890"/>
      <c r="Z4186" s="891"/>
      <c r="AA4186" s="890"/>
      <c r="AB4186" s="891"/>
      <c r="AC4186" s="890"/>
      <c r="AD4186" s="891"/>
      <c r="AE4186" s="164"/>
      <c r="AF4186" s="164"/>
      <c r="AG4186" s="199">
        <f t="shared" si="1472"/>
        <v>0</v>
      </c>
      <c r="AH4186" s="219" t="b">
        <f t="shared" si="1473"/>
        <v>0</v>
      </c>
      <c r="AI4186" s="198" t="str">
        <f t="shared" si="1474"/>
        <v/>
      </c>
      <c r="AJ4186" s="219" t="b">
        <f t="shared" si="1475"/>
        <v>0</v>
      </c>
      <c r="AK4186" s="198" t="str">
        <f t="shared" si="1476"/>
        <v/>
      </c>
      <c r="AL4186" s="219" t="b">
        <f t="shared" si="1477"/>
        <v>0</v>
      </c>
      <c r="AM4186" s="351">
        <f t="shared" si="1478"/>
        <v>0</v>
      </c>
      <c r="AN4186" s="164"/>
      <c r="AO4186" s="164"/>
      <c r="AP4186" s="164"/>
      <c r="AQ4186" s="402">
        <f t="shared" si="1479"/>
        <v>0</v>
      </c>
      <c r="AR4186" s="370" t="str">
        <f>IF(AQ4186=0,"",
IF(SUM($AQ$3585:AQ4186)=1,AS4186,
IF($AQ$5285&gt;SUM($AQ$3585:AQ4186),_xlfn.CONCAT(", ",AS4186),
IF($AQ$5285=SUM($AQ$3585:AQ4186),_xlfn.CONCAT(" y ",AS4186)))))</f>
        <v/>
      </c>
      <c r="AS4186" s="156" t="s">
        <v>6989</v>
      </c>
    </row>
    <row r="4187" spans="1:45" ht="15" customHeight="1">
      <c r="A4187" s="57"/>
      <c r="B4187" s="26"/>
      <c r="C4187" s="716" t="s">
        <v>6990</v>
      </c>
      <c r="D4187" s="716"/>
      <c r="E4187" s="941"/>
      <c r="F4187" s="942"/>
      <c r="G4187" s="942"/>
      <c r="H4187" s="943"/>
      <c r="I4187" s="940"/>
      <c r="J4187" s="940"/>
      <c r="K4187" s="940"/>
      <c r="L4187" s="940"/>
      <c r="M4187" s="940"/>
      <c r="N4187" s="940"/>
      <c r="O4187" s="940"/>
      <c r="P4187" s="940"/>
      <c r="Q4187" s="890"/>
      <c r="R4187" s="891"/>
      <c r="S4187" s="890"/>
      <c r="T4187" s="891"/>
      <c r="U4187" s="890"/>
      <c r="V4187" s="891"/>
      <c r="W4187" s="890"/>
      <c r="X4187" s="891"/>
      <c r="Y4187" s="890"/>
      <c r="Z4187" s="891"/>
      <c r="AA4187" s="890"/>
      <c r="AB4187" s="891"/>
      <c r="AC4187" s="890"/>
      <c r="AD4187" s="891"/>
      <c r="AE4187" s="164"/>
      <c r="AF4187" s="164"/>
      <c r="AG4187" s="199">
        <f t="shared" si="1472"/>
        <v>0</v>
      </c>
      <c r="AH4187" s="219" t="b">
        <f t="shared" si="1473"/>
        <v>0</v>
      </c>
      <c r="AI4187" s="198" t="str">
        <f t="shared" si="1474"/>
        <v/>
      </c>
      <c r="AJ4187" s="219" t="b">
        <f t="shared" si="1475"/>
        <v>0</v>
      </c>
      <c r="AK4187" s="198" t="str">
        <f t="shared" si="1476"/>
        <v/>
      </c>
      <c r="AL4187" s="219" t="b">
        <f t="shared" si="1477"/>
        <v>0</v>
      </c>
      <c r="AM4187" s="351">
        <f t="shared" si="1478"/>
        <v>0</v>
      </c>
      <c r="AN4187" s="164"/>
      <c r="AO4187" s="164"/>
      <c r="AP4187" s="164"/>
      <c r="AQ4187" s="402">
        <f t="shared" si="1479"/>
        <v>0</v>
      </c>
      <c r="AR4187" s="370" t="str">
        <f>IF(AQ4187=0,"",
IF(SUM($AQ$3585:AQ4187)=1,AS4187,
IF($AQ$5285&gt;SUM($AQ$3585:AQ4187),_xlfn.CONCAT(", ",AS4187),
IF($AQ$5285=SUM($AQ$3585:AQ4187),_xlfn.CONCAT(" y ",AS4187)))))</f>
        <v/>
      </c>
      <c r="AS4187" s="156" t="s">
        <v>6991</v>
      </c>
    </row>
    <row r="4188" spans="1:45" ht="15" customHeight="1">
      <c r="A4188" s="57"/>
      <c r="B4188" s="26"/>
      <c r="C4188" s="716" t="s">
        <v>6992</v>
      </c>
      <c r="D4188" s="716"/>
      <c r="E4188" s="941"/>
      <c r="F4188" s="942"/>
      <c r="G4188" s="942"/>
      <c r="H4188" s="943"/>
      <c r="I4188" s="940"/>
      <c r="J4188" s="940"/>
      <c r="K4188" s="940"/>
      <c r="L4188" s="940"/>
      <c r="M4188" s="940"/>
      <c r="N4188" s="940"/>
      <c r="O4188" s="940"/>
      <c r="P4188" s="940"/>
      <c r="Q4188" s="890"/>
      <c r="R4188" s="891"/>
      <c r="S4188" s="890"/>
      <c r="T4188" s="891"/>
      <c r="U4188" s="890"/>
      <c r="V4188" s="891"/>
      <c r="W4188" s="890"/>
      <c r="X4188" s="891"/>
      <c r="Y4188" s="890"/>
      <c r="Z4188" s="891"/>
      <c r="AA4188" s="890"/>
      <c r="AB4188" s="891"/>
      <c r="AC4188" s="890"/>
      <c r="AD4188" s="891"/>
      <c r="AE4188" s="164"/>
      <c r="AF4188" s="164"/>
      <c r="AG4188" s="199">
        <f t="shared" si="1472"/>
        <v>0</v>
      </c>
      <c r="AH4188" s="219" t="b">
        <f t="shared" si="1473"/>
        <v>0</v>
      </c>
      <c r="AI4188" s="198" t="str">
        <f t="shared" si="1474"/>
        <v/>
      </c>
      <c r="AJ4188" s="219" t="b">
        <f t="shared" si="1475"/>
        <v>0</v>
      </c>
      <c r="AK4188" s="198" t="str">
        <f t="shared" si="1476"/>
        <v/>
      </c>
      <c r="AL4188" s="219" t="b">
        <f t="shared" si="1477"/>
        <v>0</v>
      </c>
      <c r="AM4188" s="351">
        <f t="shared" si="1478"/>
        <v>0</v>
      </c>
      <c r="AN4188" s="164"/>
      <c r="AO4188" s="164"/>
      <c r="AP4188" s="164"/>
      <c r="AQ4188" s="402">
        <f t="shared" si="1479"/>
        <v>0</v>
      </c>
      <c r="AR4188" s="370" t="str">
        <f>IF(AQ4188=0,"",
IF(SUM($AQ$3585:AQ4188)=1,AS4188,
IF($AQ$5285&gt;SUM($AQ$3585:AQ4188),_xlfn.CONCAT(", ",AS4188),
IF($AQ$5285=SUM($AQ$3585:AQ4188),_xlfn.CONCAT(" y ",AS4188)))))</f>
        <v/>
      </c>
      <c r="AS4188" s="156" t="s">
        <v>6993</v>
      </c>
    </row>
    <row r="4189" spans="1:45" ht="15" customHeight="1">
      <c r="A4189" s="57"/>
      <c r="B4189" s="26"/>
      <c r="C4189" s="716" t="s">
        <v>6994</v>
      </c>
      <c r="D4189" s="716"/>
      <c r="E4189" s="941"/>
      <c r="F4189" s="942"/>
      <c r="G4189" s="942"/>
      <c r="H4189" s="943"/>
      <c r="I4189" s="940"/>
      <c r="J4189" s="940"/>
      <c r="K4189" s="940"/>
      <c r="L4189" s="940"/>
      <c r="M4189" s="940"/>
      <c r="N4189" s="940"/>
      <c r="O4189" s="940"/>
      <c r="P4189" s="940"/>
      <c r="Q4189" s="890"/>
      <c r="R4189" s="891"/>
      <c r="S4189" s="890"/>
      <c r="T4189" s="891"/>
      <c r="U4189" s="890"/>
      <c r="V4189" s="891"/>
      <c r="W4189" s="890"/>
      <c r="X4189" s="891"/>
      <c r="Y4189" s="890"/>
      <c r="Z4189" s="891"/>
      <c r="AA4189" s="890"/>
      <c r="AB4189" s="891"/>
      <c r="AC4189" s="890"/>
      <c r="AD4189" s="891"/>
      <c r="AE4189" s="164"/>
      <c r="AF4189" s="164"/>
      <c r="AG4189" s="199">
        <f t="shared" si="1472"/>
        <v>0</v>
      </c>
      <c r="AH4189" s="219" t="b">
        <f t="shared" si="1473"/>
        <v>0</v>
      </c>
      <c r="AI4189" s="198" t="str">
        <f t="shared" si="1474"/>
        <v/>
      </c>
      <c r="AJ4189" s="219" t="b">
        <f t="shared" si="1475"/>
        <v>0</v>
      </c>
      <c r="AK4189" s="198" t="str">
        <f t="shared" si="1476"/>
        <v/>
      </c>
      <c r="AL4189" s="219" t="b">
        <f t="shared" si="1477"/>
        <v>0</v>
      </c>
      <c r="AM4189" s="351">
        <f t="shared" si="1478"/>
        <v>0</v>
      </c>
      <c r="AN4189" s="164"/>
      <c r="AO4189" s="164"/>
      <c r="AP4189" s="164"/>
      <c r="AQ4189" s="402">
        <f t="shared" si="1479"/>
        <v>0</v>
      </c>
      <c r="AR4189" s="370" t="str">
        <f>IF(AQ4189=0,"",
IF(SUM($AQ$3585:AQ4189)=1,AS4189,
IF($AQ$5285&gt;SUM($AQ$3585:AQ4189),_xlfn.CONCAT(", ",AS4189),
IF($AQ$5285=SUM($AQ$3585:AQ4189),_xlfn.CONCAT(" y ",AS4189)))))</f>
        <v/>
      </c>
      <c r="AS4189" s="156" t="s">
        <v>6995</v>
      </c>
    </row>
    <row r="4190" spans="1:45" ht="15" customHeight="1">
      <c r="A4190" s="57"/>
      <c r="B4190" s="26"/>
      <c r="C4190" s="716" t="s">
        <v>6996</v>
      </c>
      <c r="D4190" s="716"/>
      <c r="E4190" s="941"/>
      <c r="F4190" s="942"/>
      <c r="G4190" s="942"/>
      <c r="H4190" s="943"/>
      <c r="I4190" s="940"/>
      <c r="J4190" s="940"/>
      <c r="K4190" s="940"/>
      <c r="L4190" s="940"/>
      <c r="M4190" s="940"/>
      <c r="N4190" s="940"/>
      <c r="O4190" s="940"/>
      <c r="P4190" s="940"/>
      <c r="Q4190" s="890"/>
      <c r="R4190" s="891"/>
      <c r="S4190" s="890"/>
      <c r="T4190" s="891"/>
      <c r="U4190" s="890"/>
      <c r="V4190" s="891"/>
      <c r="W4190" s="890"/>
      <c r="X4190" s="891"/>
      <c r="Y4190" s="890"/>
      <c r="Z4190" s="891"/>
      <c r="AA4190" s="890"/>
      <c r="AB4190" s="891"/>
      <c r="AC4190" s="890"/>
      <c r="AD4190" s="891"/>
      <c r="AE4190" s="164"/>
      <c r="AF4190" s="164"/>
      <c r="AG4190" s="199">
        <f t="shared" si="1472"/>
        <v>0</v>
      </c>
      <c r="AH4190" s="219" t="b">
        <f t="shared" si="1473"/>
        <v>0</v>
      </c>
      <c r="AI4190" s="198" t="str">
        <f t="shared" si="1474"/>
        <v/>
      </c>
      <c r="AJ4190" s="219" t="b">
        <f t="shared" si="1475"/>
        <v>0</v>
      </c>
      <c r="AK4190" s="198" t="str">
        <f t="shared" si="1476"/>
        <v/>
      </c>
      <c r="AL4190" s="219" t="b">
        <f t="shared" si="1477"/>
        <v>0</v>
      </c>
      <c r="AM4190" s="351">
        <f t="shared" si="1478"/>
        <v>0</v>
      </c>
      <c r="AN4190" s="164"/>
      <c r="AO4190" s="164"/>
      <c r="AP4190" s="164"/>
      <c r="AQ4190" s="402">
        <f t="shared" si="1479"/>
        <v>0</v>
      </c>
      <c r="AR4190" s="370" t="str">
        <f>IF(AQ4190=0,"",
IF(SUM($AQ$3585:AQ4190)=1,AS4190,
IF($AQ$5285&gt;SUM($AQ$3585:AQ4190),_xlfn.CONCAT(", ",AS4190),
IF($AQ$5285=SUM($AQ$3585:AQ4190),_xlfn.CONCAT(" y ",AS4190)))))</f>
        <v/>
      </c>
      <c r="AS4190" s="156" t="s">
        <v>6997</v>
      </c>
    </row>
    <row r="4191" spans="1:45" ht="15" customHeight="1">
      <c r="A4191" s="57"/>
      <c r="B4191" s="26"/>
      <c r="C4191" s="716" t="s">
        <v>6998</v>
      </c>
      <c r="D4191" s="716"/>
      <c r="E4191" s="941"/>
      <c r="F4191" s="942"/>
      <c r="G4191" s="942"/>
      <c r="H4191" s="943"/>
      <c r="I4191" s="940"/>
      <c r="J4191" s="940"/>
      <c r="K4191" s="940"/>
      <c r="L4191" s="940"/>
      <c r="M4191" s="940"/>
      <c r="N4191" s="940"/>
      <c r="O4191" s="940"/>
      <c r="P4191" s="940"/>
      <c r="Q4191" s="890"/>
      <c r="R4191" s="891"/>
      <c r="S4191" s="890"/>
      <c r="T4191" s="891"/>
      <c r="U4191" s="890"/>
      <c r="V4191" s="891"/>
      <c r="W4191" s="890"/>
      <c r="X4191" s="891"/>
      <c r="Y4191" s="890"/>
      <c r="Z4191" s="891"/>
      <c r="AA4191" s="890"/>
      <c r="AB4191" s="891"/>
      <c r="AC4191" s="890"/>
      <c r="AD4191" s="891"/>
      <c r="AE4191" s="164"/>
      <c r="AF4191" s="164"/>
      <c r="AG4191" s="199">
        <f t="shared" si="1472"/>
        <v>0</v>
      </c>
      <c r="AH4191" s="219" t="b">
        <f t="shared" si="1473"/>
        <v>0</v>
      </c>
      <c r="AI4191" s="198" t="str">
        <f t="shared" si="1474"/>
        <v/>
      </c>
      <c r="AJ4191" s="219" t="b">
        <f t="shared" si="1475"/>
        <v>0</v>
      </c>
      <c r="AK4191" s="198" t="str">
        <f t="shared" si="1476"/>
        <v/>
      </c>
      <c r="AL4191" s="219" t="b">
        <f t="shared" si="1477"/>
        <v>0</v>
      </c>
      <c r="AM4191" s="351">
        <f t="shared" si="1478"/>
        <v>0</v>
      </c>
      <c r="AN4191" s="164"/>
      <c r="AO4191" s="164"/>
      <c r="AP4191" s="164"/>
      <c r="AQ4191" s="402">
        <f t="shared" si="1479"/>
        <v>0</v>
      </c>
      <c r="AR4191" s="370" t="str">
        <f>IF(AQ4191=0,"",
IF(SUM($AQ$3585:AQ4191)=1,AS4191,
IF($AQ$5285&gt;SUM($AQ$3585:AQ4191),_xlfn.CONCAT(", ",AS4191),
IF($AQ$5285=SUM($AQ$3585:AQ4191),_xlfn.CONCAT(" y ",AS4191)))))</f>
        <v/>
      </c>
      <c r="AS4191" s="156" t="s">
        <v>6999</v>
      </c>
    </row>
    <row r="4192" spans="1:45" ht="15" customHeight="1">
      <c r="A4192" s="57"/>
      <c r="B4192" s="26"/>
      <c r="C4192" s="716" t="s">
        <v>7000</v>
      </c>
      <c r="D4192" s="716"/>
      <c r="E4192" s="941"/>
      <c r="F4192" s="942"/>
      <c r="G4192" s="942"/>
      <c r="H4192" s="943"/>
      <c r="I4192" s="940"/>
      <c r="J4192" s="940"/>
      <c r="K4192" s="940"/>
      <c r="L4192" s="940"/>
      <c r="M4192" s="940"/>
      <c r="N4192" s="940"/>
      <c r="O4192" s="940"/>
      <c r="P4192" s="940"/>
      <c r="Q4192" s="890"/>
      <c r="R4192" s="891"/>
      <c r="S4192" s="890"/>
      <c r="T4192" s="891"/>
      <c r="U4192" s="890"/>
      <c r="V4192" s="891"/>
      <c r="W4192" s="890"/>
      <c r="X4192" s="891"/>
      <c r="Y4192" s="890"/>
      <c r="Z4192" s="891"/>
      <c r="AA4192" s="890"/>
      <c r="AB4192" s="891"/>
      <c r="AC4192" s="890"/>
      <c r="AD4192" s="891"/>
      <c r="AE4192" s="164"/>
      <c r="AF4192" s="164"/>
      <c r="AG4192" s="199">
        <f t="shared" si="1472"/>
        <v>0</v>
      </c>
      <c r="AH4192" s="219" t="b">
        <f t="shared" si="1473"/>
        <v>0</v>
      </c>
      <c r="AI4192" s="198" t="str">
        <f t="shared" si="1474"/>
        <v/>
      </c>
      <c r="AJ4192" s="219" t="b">
        <f t="shared" si="1475"/>
        <v>0</v>
      </c>
      <c r="AK4192" s="198" t="str">
        <f t="shared" si="1476"/>
        <v/>
      </c>
      <c r="AL4192" s="219" t="b">
        <f t="shared" si="1477"/>
        <v>0</v>
      </c>
      <c r="AM4192" s="351">
        <f t="shared" si="1478"/>
        <v>0</v>
      </c>
      <c r="AN4192" s="164"/>
      <c r="AO4192" s="164"/>
      <c r="AP4192" s="164"/>
      <c r="AQ4192" s="402">
        <f t="shared" si="1479"/>
        <v>0</v>
      </c>
      <c r="AR4192" s="370" t="str">
        <f>IF(AQ4192=0,"",
IF(SUM($AQ$3585:AQ4192)=1,AS4192,
IF($AQ$5285&gt;SUM($AQ$3585:AQ4192),_xlfn.CONCAT(", ",AS4192),
IF($AQ$5285=SUM($AQ$3585:AQ4192),_xlfn.CONCAT(" y ",AS4192)))))</f>
        <v/>
      </c>
      <c r="AS4192" s="156" t="s">
        <v>7001</v>
      </c>
    </row>
    <row r="4193" spans="1:45" ht="15" customHeight="1">
      <c r="A4193" s="57"/>
      <c r="B4193" s="26"/>
      <c r="C4193" s="716" t="s">
        <v>7002</v>
      </c>
      <c r="D4193" s="716"/>
      <c r="E4193" s="941"/>
      <c r="F4193" s="942"/>
      <c r="G4193" s="942"/>
      <c r="H4193" s="943"/>
      <c r="I4193" s="940"/>
      <c r="J4193" s="940"/>
      <c r="K4193" s="940"/>
      <c r="L4193" s="940"/>
      <c r="M4193" s="940"/>
      <c r="N4193" s="940"/>
      <c r="O4193" s="940"/>
      <c r="P4193" s="940"/>
      <c r="Q4193" s="890"/>
      <c r="R4193" s="891"/>
      <c r="S4193" s="890"/>
      <c r="T4193" s="891"/>
      <c r="U4193" s="890"/>
      <c r="V4193" s="891"/>
      <c r="W4193" s="890"/>
      <c r="X4193" s="891"/>
      <c r="Y4193" s="890"/>
      <c r="Z4193" s="891"/>
      <c r="AA4193" s="890"/>
      <c r="AB4193" s="891"/>
      <c r="AC4193" s="890"/>
      <c r="AD4193" s="891"/>
      <c r="AE4193" s="164"/>
      <c r="AF4193" s="164"/>
      <c r="AG4193" s="199">
        <f t="shared" si="1472"/>
        <v>0</v>
      </c>
      <c r="AH4193" s="219" t="b">
        <f t="shared" si="1473"/>
        <v>0</v>
      </c>
      <c r="AI4193" s="198" t="str">
        <f t="shared" si="1474"/>
        <v/>
      </c>
      <c r="AJ4193" s="219" t="b">
        <f t="shared" si="1475"/>
        <v>0</v>
      </c>
      <c r="AK4193" s="198" t="str">
        <f t="shared" si="1476"/>
        <v/>
      </c>
      <c r="AL4193" s="219" t="b">
        <f t="shared" si="1477"/>
        <v>0</v>
      </c>
      <c r="AM4193" s="351">
        <f t="shared" si="1478"/>
        <v>0</v>
      </c>
      <c r="AN4193" s="164"/>
      <c r="AO4193" s="164"/>
      <c r="AP4193" s="164"/>
      <c r="AQ4193" s="402">
        <f t="shared" si="1479"/>
        <v>0</v>
      </c>
      <c r="AR4193" s="370" t="str">
        <f>IF(AQ4193=0,"",
IF(SUM($AQ$3585:AQ4193)=1,AS4193,
IF($AQ$5285&gt;SUM($AQ$3585:AQ4193),_xlfn.CONCAT(", ",AS4193),
IF($AQ$5285=SUM($AQ$3585:AQ4193),_xlfn.CONCAT(" y ",AS4193)))))</f>
        <v/>
      </c>
      <c r="AS4193" s="156" t="s">
        <v>7003</v>
      </c>
    </row>
    <row r="4194" spans="1:45" ht="15" customHeight="1">
      <c r="A4194" s="57"/>
      <c r="B4194" s="26"/>
      <c r="C4194" s="716" t="s">
        <v>7004</v>
      </c>
      <c r="D4194" s="716"/>
      <c r="E4194" s="941"/>
      <c r="F4194" s="942"/>
      <c r="G4194" s="942"/>
      <c r="H4194" s="943"/>
      <c r="I4194" s="940"/>
      <c r="J4194" s="940"/>
      <c r="K4194" s="940"/>
      <c r="L4194" s="940"/>
      <c r="M4194" s="940"/>
      <c r="N4194" s="940"/>
      <c r="O4194" s="940"/>
      <c r="P4194" s="940"/>
      <c r="Q4194" s="890"/>
      <c r="R4194" s="891"/>
      <c r="S4194" s="890"/>
      <c r="T4194" s="891"/>
      <c r="U4194" s="890"/>
      <c r="V4194" s="891"/>
      <c r="W4194" s="890"/>
      <c r="X4194" s="891"/>
      <c r="Y4194" s="890"/>
      <c r="Z4194" s="891"/>
      <c r="AA4194" s="890"/>
      <c r="AB4194" s="891"/>
      <c r="AC4194" s="890"/>
      <c r="AD4194" s="891"/>
      <c r="AE4194" s="164"/>
      <c r="AF4194" s="164"/>
      <c r="AG4194" s="199">
        <f t="shared" si="1472"/>
        <v>0</v>
      </c>
      <c r="AH4194" s="219" t="b">
        <f t="shared" si="1473"/>
        <v>0</v>
      </c>
      <c r="AI4194" s="198" t="str">
        <f t="shared" si="1474"/>
        <v/>
      </c>
      <c r="AJ4194" s="219" t="b">
        <f t="shared" si="1475"/>
        <v>0</v>
      </c>
      <c r="AK4194" s="198" t="str">
        <f t="shared" si="1476"/>
        <v/>
      </c>
      <c r="AL4194" s="219" t="b">
        <f t="shared" si="1477"/>
        <v>0</v>
      </c>
      <c r="AM4194" s="351">
        <f t="shared" si="1478"/>
        <v>0</v>
      </c>
      <c r="AN4194" s="164"/>
      <c r="AO4194" s="164"/>
      <c r="AP4194" s="164"/>
      <c r="AQ4194" s="402">
        <f t="shared" si="1479"/>
        <v>0</v>
      </c>
      <c r="AR4194" s="370" t="str">
        <f>IF(AQ4194=0,"",
IF(SUM($AQ$3585:AQ4194)=1,AS4194,
IF($AQ$5285&gt;SUM($AQ$3585:AQ4194),_xlfn.CONCAT(", ",AS4194),
IF($AQ$5285=SUM($AQ$3585:AQ4194),_xlfn.CONCAT(" y ",AS4194)))))</f>
        <v/>
      </c>
      <c r="AS4194" s="156" t="s">
        <v>7005</v>
      </c>
    </row>
    <row r="4195" spans="1:45" ht="15" customHeight="1">
      <c r="A4195" s="57"/>
      <c r="B4195" s="26"/>
      <c r="C4195" s="716" t="s">
        <v>7006</v>
      </c>
      <c r="D4195" s="716"/>
      <c r="E4195" s="941"/>
      <c r="F4195" s="942"/>
      <c r="G4195" s="942"/>
      <c r="H4195" s="943"/>
      <c r="I4195" s="940"/>
      <c r="J4195" s="940"/>
      <c r="K4195" s="940"/>
      <c r="L4195" s="940"/>
      <c r="M4195" s="940"/>
      <c r="N4195" s="940"/>
      <c r="O4195" s="940"/>
      <c r="P4195" s="940"/>
      <c r="Q4195" s="890"/>
      <c r="R4195" s="891"/>
      <c r="S4195" s="890"/>
      <c r="T4195" s="891"/>
      <c r="U4195" s="890"/>
      <c r="V4195" s="891"/>
      <c r="W4195" s="890"/>
      <c r="X4195" s="891"/>
      <c r="Y4195" s="890"/>
      <c r="Z4195" s="891"/>
      <c r="AA4195" s="890"/>
      <c r="AB4195" s="891"/>
      <c r="AC4195" s="890"/>
      <c r="AD4195" s="891"/>
      <c r="AE4195" s="164"/>
      <c r="AF4195" s="164"/>
      <c r="AG4195" s="199">
        <f t="shared" si="1472"/>
        <v>0</v>
      </c>
      <c r="AH4195" s="219" t="b">
        <f t="shared" si="1473"/>
        <v>0</v>
      </c>
      <c r="AI4195" s="198" t="str">
        <f t="shared" si="1474"/>
        <v/>
      </c>
      <c r="AJ4195" s="219" t="b">
        <f t="shared" si="1475"/>
        <v>0</v>
      </c>
      <c r="AK4195" s="198" t="str">
        <f t="shared" si="1476"/>
        <v/>
      </c>
      <c r="AL4195" s="219" t="b">
        <f t="shared" si="1477"/>
        <v>0</v>
      </c>
      <c r="AM4195" s="351">
        <f t="shared" si="1478"/>
        <v>0</v>
      </c>
      <c r="AN4195" s="164"/>
      <c r="AO4195" s="164"/>
      <c r="AP4195" s="164"/>
      <c r="AQ4195" s="402">
        <f t="shared" si="1479"/>
        <v>0</v>
      </c>
      <c r="AR4195" s="370" t="str">
        <f>IF(AQ4195=0,"",
IF(SUM($AQ$3585:AQ4195)=1,AS4195,
IF($AQ$5285&gt;SUM($AQ$3585:AQ4195),_xlfn.CONCAT(", ",AS4195),
IF($AQ$5285=SUM($AQ$3585:AQ4195),_xlfn.CONCAT(" y ",AS4195)))))</f>
        <v/>
      </c>
      <c r="AS4195" s="156" t="s">
        <v>7007</v>
      </c>
    </row>
    <row r="4196" spans="1:45" ht="15" customHeight="1">
      <c r="A4196" s="57"/>
      <c r="B4196" s="26"/>
      <c r="C4196" s="716" t="s">
        <v>7008</v>
      </c>
      <c r="D4196" s="716"/>
      <c r="E4196" s="941"/>
      <c r="F4196" s="942"/>
      <c r="G4196" s="942"/>
      <c r="H4196" s="943"/>
      <c r="I4196" s="940"/>
      <c r="J4196" s="940"/>
      <c r="K4196" s="940"/>
      <c r="L4196" s="940"/>
      <c r="M4196" s="940"/>
      <c r="N4196" s="940"/>
      <c r="O4196" s="940"/>
      <c r="P4196" s="940"/>
      <c r="Q4196" s="890"/>
      <c r="R4196" s="891"/>
      <c r="S4196" s="890"/>
      <c r="T4196" s="891"/>
      <c r="U4196" s="890"/>
      <c r="V4196" s="891"/>
      <c r="W4196" s="890"/>
      <c r="X4196" s="891"/>
      <c r="Y4196" s="890"/>
      <c r="Z4196" s="891"/>
      <c r="AA4196" s="890"/>
      <c r="AB4196" s="891"/>
      <c r="AC4196" s="890"/>
      <c r="AD4196" s="891"/>
      <c r="AE4196" s="164"/>
      <c r="AF4196" s="164"/>
      <c r="AG4196" s="199">
        <f t="shared" si="1472"/>
        <v>0</v>
      </c>
      <c r="AH4196" s="219" t="b">
        <f t="shared" si="1473"/>
        <v>0</v>
      </c>
      <c r="AI4196" s="198" t="str">
        <f t="shared" si="1474"/>
        <v/>
      </c>
      <c r="AJ4196" s="219" t="b">
        <f t="shared" si="1475"/>
        <v>0</v>
      </c>
      <c r="AK4196" s="198" t="str">
        <f t="shared" si="1476"/>
        <v/>
      </c>
      <c r="AL4196" s="219" t="b">
        <f t="shared" si="1477"/>
        <v>0</v>
      </c>
      <c r="AM4196" s="351">
        <f t="shared" si="1478"/>
        <v>0</v>
      </c>
      <c r="AN4196" s="164"/>
      <c r="AO4196" s="164"/>
      <c r="AP4196" s="164"/>
      <c r="AQ4196" s="402">
        <f t="shared" si="1479"/>
        <v>0</v>
      </c>
      <c r="AR4196" s="370" t="str">
        <f>IF(AQ4196=0,"",
IF(SUM($AQ$3585:AQ4196)=1,AS4196,
IF($AQ$5285&gt;SUM($AQ$3585:AQ4196),_xlfn.CONCAT(", ",AS4196),
IF($AQ$5285=SUM($AQ$3585:AQ4196),_xlfn.CONCAT(" y ",AS4196)))))</f>
        <v/>
      </c>
      <c r="AS4196" s="156" t="s">
        <v>7009</v>
      </c>
    </row>
    <row r="4197" spans="1:45" ht="15" customHeight="1">
      <c r="A4197" s="57"/>
      <c r="B4197" s="26"/>
      <c r="C4197" s="716" t="s">
        <v>7010</v>
      </c>
      <c r="D4197" s="716"/>
      <c r="E4197" s="941"/>
      <c r="F4197" s="942"/>
      <c r="G4197" s="942"/>
      <c r="H4197" s="943"/>
      <c r="I4197" s="940"/>
      <c r="J4197" s="940"/>
      <c r="K4197" s="940"/>
      <c r="L4197" s="940"/>
      <c r="M4197" s="940"/>
      <c r="N4197" s="940"/>
      <c r="O4197" s="940"/>
      <c r="P4197" s="940"/>
      <c r="Q4197" s="890"/>
      <c r="R4197" s="891"/>
      <c r="S4197" s="890"/>
      <c r="T4197" s="891"/>
      <c r="U4197" s="890"/>
      <c r="V4197" s="891"/>
      <c r="W4197" s="890"/>
      <c r="X4197" s="891"/>
      <c r="Y4197" s="890"/>
      <c r="Z4197" s="891"/>
      <c r="AA4197" s="890"/>
      <c r="AB4197" s="891"/>
      <c r="AC4197" s="890"/>
      <c r="AD4197" s="891"/>
      <c r="AE4197" s="164"/>
      <c r="AF4197" s="164"/>
      <c r="AG4197" s="199">
        <f t="shared" si="1472"/>
        <v>0</v>
      </c>
      <c r="AH4197" s="219" t="b">
        <f t="shared" si="1473"/>
        <v>0</v>
      </c>
      <c r="AI4197" s="198" t="str">
        <f t="shared" si="1474"/>
        <v/>
      </c>
      <c r="AJ4197" s="219" t="b">
        <f t="shared" si="1475"/>
        <v>0</v>
      </c>
      <c r="AK4197" s="198" t="str">
        <f t="shared" si="1476"/>
        <v/>
      </c>
      <c r="AL4197" s="219" t="b">
        <f t="shared" si="1477"/>
        <v>0</v>
      </c>
      <c r="AM4197" s="351">
        <f t="shared" si="1478"/>
        <v>0</v>
      </c>
      <c r="AN4197" s="164"/>
      <c r="AO4197" s="164"/>
      <c r="AP4197" s="164"/>
      <c r="AQ4197" s="402">
        <f t="shared" si="1479"/>
        <v>0</v>
      </c>
      <c r="AR4197" s="370" t="str">
        <f>IF(AQ4197=0,"",
IF(SUM($AQ$3585:AQ4197)=1,AS4197,
IF($AQ$5285&gt;SUM($AQ$3585:AQ4197),_xlfn.CONCAT(", ",AS4197),
IF($AQ$5285=SUM($AQ$3585:AQ4197),_xlfn.CONCAT(" y ",AS4197)))))</f>
        <v/>
      </c>
      <c r="AS4197" s="156" t="s">
        <v>7011</v>
      </c>
    </row>
    <row r="4198" spans="1:45" ht="15" customHeight="1">
      <c r="A4198" s="57"/>
      <c r="B4198" s="26"/>
      <c r="C4198" s="716" t="s">
        <v>7012</v>
      </c>
      <c r="D4198" s="716"/>
      <c r="E4198" s="941"/>
      <c r="F4198" s="942"/>
      <c r="G4198" s="942"/>
      <c r="H4198" s="943"/>
      <c r="I4198" s="940"/>
      <c r="J4198" s="940"/>
      <c r="K4198" s="940"/>
      <c r="L4198" s="940"/>
      <c r="M4198" s="940"/>
      <c r="N4198" s="940"/>
      <c r="O4198" s="940"/>
      <c r="P4198" s="940"/>
      <c r="Q4198" s="890"/>
      <c r="R4198" s="891"/>
      <c r="S4198" s="890"/>
      <c r="T4198" s="891"/>
      <c r="U4198" s="890"/>
      <c r="V4198" s="891"/>
      <c r="W4198" s="890"/>
      <c r="X4198" s="891"/>
      <c r="Y4198" s="890"/>
      <c r="Z4198" s="891"/>
      <c r="AA4198" s="890"/>
      <c r="AB4198" s="891"/>
      <c r="AC4198" s="890"/>
      <c r="AD4198" s="891"/>
      <c r="AE4198" s="164"/>
      <c r="AF4198" s="164"/>
      <c r="AG4198" s="199">
        <f t="shared" si="1472"/>
        <v>0</v>
      </c>
      <c r="AH4198" s="219" t="b">
        <f t="shared" si="1473"/>
        <v>0</v>
      </c>
      <c r="AI4198" s="198" t="str">
        <f t="shared" si="1474"/>
        <v/>
      </c>
      <c r="AJ4198" s="219" t="b">
        <f t="shared" si="1475"/>
        <v>0</v>
      </c>
      <c r="AK4198" s="198" t="str">
        <f t="shared" si="1476"/>
        <v/>
      </c>
      <c r="AL4198" s="219" t="b">
        <f t="shared" si="1477"/>
        <v>0</v>
      </c>
      <c r="AM4198" s="351">
        <f t="shared" si="1478"/>
        <v>0</v>
      </c>
      <c r="AN4198" s="164"/>
      <c r="AO4198" s="164"/>
      <c r="AP4198" s="164"/>
      <c r="AQ4198" s="402">
        <f t="shared" si="1479"/>
        <v>0</v>
      </c>
      <c r="AR4198" s="370" t="str">
        <f>IF(AQ4198=0,"",
IF(SUM($AQ$3585:AQ4198)=1,AS4198,
IF($AQ$5285&gt;SUM($AQ$3585:AQ4198),_xlfn.CONCAT(", ",AS4198),
IF($AQ$5285=SUM($AQ$3585:AQ4198),_xlfn.CONCAT(" y ",AS4198)))))</f>
        <v/>
      </c>
      <c r="AS4198" s="156" t="s">
        <v>7013</v>
      </c>
    </row>
    <row r="4199" spans="1:45" ht="15" customHeight="1">
      <c r="A4199" s="57"/>
      <c r="B4199" s="26"/>
      <c r="C4199" s="716" t="s">
        <v>7014</v>
      </c>
      <c r="D4199" s="716"/>
      <c r="E4199" s="941"/>
      <c r="F4199" s="942"/>
      <c r="G4199" s="942"/>
      <c r="H4199" s="943"/>
      <c r="I4199" s="940"/>
      <c r="J4199" s="940"/>
      <c r="K4199" s="940"/>
      <c r="L4199" s="940"/>
      <c r="M4199" s="940"/>
      <c r="N4199" s="940"/>
      <c r="O4199" s="940"/>
      <c r="P4199" s="940"/>
      <c r="Q4199" s="890"/>
      <c r="R4199" s="891"/>
      <c r="S4199" s="890"/>
      <c r="T4199" s="891"/>
      <c r="U4199" s="890"/>
      <c r="V4199" s="891"/>
      <c r="W4199" s="890"/>
      <c r="X4199" s="891"/>
      <c r="Y4199" s="890"/>
      <c r="Z4199" s="891"/>
      <c r="AA4199" s="890"/>
      <c r="AB4199" s="891"/>
      <c r="AC4199" s="890"/>
      <c r="AD4199" s="891"/>
      <c r="AE4199" s="164"/>
      <c r="AF4199" s="164"/>
      <c r="AG4199" s="199">
        <f t="shared" si="1472"/>
        <v>0</v>
      </c>
      <c r="AH4199" s="219" t="b">
        <f t="shared" si="1473"/>
        <v>0</v>
      </c>
      <c r="AI4199" s="198" t="str">
        <f t="shared" si="1474"/>
        <v/>
      </c>
      <c r="AJ4199" s="219" t="b">
        <f t="shared" si="1475"/>
        <v>0</v>
      </c>
      <c r="AK4199" s="198" t="str">
        <f t="shared" si="1476"/>
        <v/>
      </c>
      <c r="AL4199" s="219" t="b">
        <f t="shared" si="1477"/>
        <v>0</v>
      </c>
      <c r="AM4199" s="351">
        <f t="shared" si="1478"/>
        <v>0</v>
      </c>
      <c r="AN4199" s="164"/>
      <c r="AO4199" s="164"/>
      <c r="AP4199" s="164"/>
      <c r="AQ4199" s="402">
        <f t="shared" si="1479"/>
        <v>0</v>
      </c>
      <c r="AR4199" s="370" t="str">
        <f>IF(AQ4199=0,"",
IF(SUM($AQ$3585:AQ4199)=1,AS4199,
IF($AQ$5285&gt;SUM($AQ$3585:AQ4199),_xlfn.CONCAT(", ",AS4199),
IF($AQ$5285=SUM($AQ$3585:AQ4199),_xlfn.CONCAT(" y ",AS4199)))))</f>
        <v/>
      </c>
      <c r="AS4199" s="156" t="s">
        <v>7015</v>
      </c>
    </row>
    <row r="4200" spans="1:45" ht="15" customHeight="1">
      <c r="A4200" s="57"/>
      <c r="B4200" s="26"/>
      <c r="C4200" s="716" t="s">
        <v>7016</v>
      </c>
      <c r="D4200" s="716"/>
      <c r="E4200" s="941"/>
      <c r="F4200" s="942"/>
      <c r="G4200" s="942"/>
      <c r="H4200" s="943"/>
      <c r="I4200" s="940"/>
      <c r="J4200" s="940"/>
      <c r="K4200" s="940"/>
      <c r="L4200" s="940"/>
      <c r="M4200" s="940"/>
      <c r="N4200" s="940"/>
      <c r="O4200" s="940"/>
      <c r="P4200" s="940"/>
      <c r="Q4200" s="890"/>
      <c r="R4200" s="891"/>
      <c r="S4200" s="890"/>
      <c r="T4200" s="891"/>
      <c r="U4200" s="890"/>
      <c r="V4200" s="891"/>
      <c r="W4200" s="890"/>
      <c r="X4200" s="891"/>
      <c r="Y4200" s="890"/>
      <c r="Z4200" s="891"/>
      <c r="AA4200" s="890"/>
      <c r="AB4200" s="891"/>
      <c r="AC4200" s="890"/>
      <c r="AD4200" s="891"/>
      <c r="AE4200" s="164"/>
      <c r="AF4200" s="164"/>
      <c r="AG4200" s="199">
        <f t="shared" si="1472"/>
        <v>0</v>
      </c>
      <c r="AH4200" s="219" t="b">
        <f t="shared" si="1473"/>
        <v>0</v>
      </c>
      <c r="AI4200" s="198" t="str">
        <f t="shared" si="1474"/>
        <v/>
      </c>
      <c r="AJ4200" s="219" t="b">
        <f t="shared" si="1475"/>
        <v>0</v>
      </c>
      <c r="AK4200" s="198" t="str">
        <f t="shared" si="1476"/>
        <v/>
      </c>
      <c r="AL4200" s="219" t="b">
        <f t="shared" si="1477"/>
        <v>0</v>
      </c>
      <c r="AM4200" s="351">
        <f t="shared" si="1478"/>
        <v>0</v>
      </c>
      <c r="AN4200" s="164"/>
      <c r="AO4200" s="164"/>
      <c r="AP4200" s="164"/>
      <c r="AQ4200" s="402">
        <f t="shared" si="1479"/>
        <v>0</v>
      </c>
      <c r="AR4200" s="370" t="str">
        <f>IF(AQ4200=0,"",
IF(SUM($AQ$3585:AQ4200)=1,AS4200,
IF($AQ$5285&gt;SUM($AQ$3585:AQ4200),_xlfn.CONCAT(", ",AS4200),
IF($AQ$5285=SUM($AQ$3585:AQ4200),_xlfn.CONCAT(" y ",AS4200)))))</f>
        <v/>
      </c>
      <c r="AS4200" s="156" t="s">
        <v>7017</v>
      </c>
    </row>
    <row r="4201" spans="1:45" ht="15" customHeight="1">
      <c r="A4201" s="57"/>
      <c r="B4201" s="26"/>
      <c r="C4201" s="716" t="s">
        <v>7018</v>
      </c>
      <c r="D4201" s="716"/>
      <c r="E4201" s="941"/>
      <c r="F4201" s="942"/>
      <c r="G4201" s="942"/>
      <c r="H4201" s="943"/>
      <c r="I4201" s="940"/>
      <c r="J4201" s="940"/>
      <c r="K4201" s="940"/>
      <c r="L4201" s="940"/>
      <c r="M4201" s="940"/>
      <c r="N4201" s="940"/>
      <c r="O4201" s="940"/>
      <c r="P4201" s="940"/>
      <c r="Q4201" s="890"/>
      <c r="R4201" s="891"/>
      <c r="S4201" s="890"/>
      <c r="T4201" s="891"/>
      <c r="U4201" s="890"/>
      <c r="V4201" s="891"/>
      <c r="W4201" s="890"/>
      <c r="X4201" s="891"/>
      <c r="Y4201" s="890"/>
      <c r="Z4201" s="891"/>
      <c r="AA4201" s="890"/>
      <c r="AB4201" s="891"/>
      <c r="AC4201" s="890"/>
      <c r="AD4201" s="891"/>
      <c r="AE4201" s="164"/>
      <c r="AF4201" s="164"/>
      <c r="AG4201" s="199">
        <f t="shared" si="1472"/>
        <v>0</v>
      </c>
      <c r="AH4201" s="219" t="b">
        <f t="shared" si="1473"/>
        <v>0</v>
      </c>
      <c r="AI4201" s="198" t="str">
        <f t="shared" si="1474"/>
        <v/>
      </c>
      <c r="AJ4201" s="219" t="b">
        <f t="shared" si="1475"/>
        <v>0</v>
      </c>
      <c r="AK4201" s="198" t="str">
        <f t="shared" si="1476"/>
        <v/>
      </c>
      <c r="AL4201" s="219" t="b">
        <f t="shared" si="1477"/>
        <v>0</v>
      </c>
      <c r="AM4201" s="351">
        <f t="shared" si="1478"/>
        <v>0</v>
      </c>
      <c r="AN4201" s="164"/>
      <c r="AO4201" s="164"/>
      <c r="AP4201" s="164"/>
      <c r="AQ4201" s="402">
        <f t="shared" si="1479"/>
        <v>0</v>
      </c>
      <c r="AR4201" s="370" t="str">
        <f>IF(AQ4201=0,"",
IF(SUM($AQ$3585:AQ4201)=1,AS4201,
IF($AQ$5285&gt;SUM($AQ$3585:AQ4201),_xlfn.CONCAT(", ",AS4201),
IF($AQ$5285=SUM($AQ$3585:AQ4201),_xlfn.CONCAT(" y ",AS4201)))))</f>
        <v/>
      </c>
      <c r="AS4201" s="156" t="s">
        <v>7019</v>
      </c>
    </row>
    <row r="4202" spans="1:45" ht="15" customHeight="1">
      <c r="A4202" s="57"/>
      <c r="B4202" s="26"/>
      <c r="C4202" s="716" t="s">
        <v>7020</v>
      </c>
      <c r="D4202" s="716"/>
      <c r="E4202" s="941"/>
      <c r="F4202" s="942"/>
      <c r="G4202" s="942"/>
      <c r="H4202" s="943"/>
      <c r="I4202" s="940"/>
      <c r="J4202" s="940"/>
      <c r="K4202" s="940"/>
      <c r="L4202" s="940"/>
      <c r="M4202" s="940"/>
      <c r="N4202" s="940"/>
      <c r="O4202" s="940"/>
      <c r="P4202" s="940"/>
      <c r="Q4202" s="890"/>
      <c r="R4202" s="891"/>
      <c r="S4202" s="890"/>
      <c r="T4202" s="891"/>
      <c r="U4202" s="890"/>
      <c r="V4202" s="891"/>
      <c r="W4202" s="890"/>
      <c r="X4202" s="891"/>
      <c r="Y4202" s="890"/>
      <c r="Z4202" s="891"/>
      <c r="AA4202" s="890"/>
      <c r="AB4202" s="891"/>
      <c r="AC4202" s="890"/>
      <c r="AD4202" s="891"/>
      <c r="AE4202" s="164"/>
      <c r="AF4202" s="164"/>
      <c r="AG4202" s="199">
        <f t="shared" si="1472"/>
        <v>0</v>
      </c>
      <c r="AH4202" s="219" t="b">
        <f t="shared" si="1473"/>
        <v>0</v>
      </c>
      <c r="AI4202" s="198" t="str">
        <f t="shared" si="1474"/>
        <v/>
      </c>
      <c r="AJ4202" s="219" t="b">
        <f t="shared" si="1475"/>
        <v>0</v>
      </c>
      <c r="AK4202" s="198" t="str">
        <f t="shared" si="1476"/>
        <v/>
      </c>
      <c r="AL4202" s="219" t="b">
        <f t="shared" si="1477"/>
        <v>0</v>
      </c>
      <c r="AM4202" s="351">
        <f t="shared" si="1478"/>
        <v>0</v>
      </c>
      <c r="AN4202" s="164"/>
      <c r="AO4202" s="164"/>
      <c r="AP4202" s="164"/>
      <c r="AQ4202" s="402">
        <f t="shared" si="1479"/>
        <v>0</v>
      </c>
      <c r="AR4202" s="370" t="str">
        <f>IF(AQ4202=0,"",
IF(SUM($AQ$3585:AQ4202)=1,AS4202,
IF($AQ$5285&gt;SUM($AQ$3585:AQ4202),_xlfn.CONCAT(", ",AS4202),
IF($AQ$5285=SUM($AQ$3585:AQ4202),_xlfn.CONCAT(" y ",AS4202)))))</f>
        <v/>
      </c>
      <c r="AS4202" s="156" t="s">
        <v>7021</v>
      </c>
    </row>
    <row r="4203" spans="1:45" ht="15" customHeight="1">
      <c r="A4203" s="57"/>
      <c r="B4203" s="26"/>
      <c r="C4203" s="716" t="s">
        <v>7022</v>
      </c>
      <c r="D4203" s="716"/>
      <c r="E4203" s="941"/>
      <c r="F4203" s="942"/>
      <c r="G4203" s="942"/>
      <c r="H4203" s="943"/>
      <c r="I4203" s="940"/>
      <c r="J4203" s="940"/>
      <c r="K4203" s="940"/>
      <c r="L4203" s="940"/>
      <c r="M4203" s="940"/>
      <c r="N4203" s="940"/>
      <c r="O4203" s="940"/>
      <c r="P4203" s="940"/>
      <c r="Q4203" s="890"/>
      <c r="R4203" s="891"/>
      <c r="S4203" s="890"/>
      <c r="T4203" s="891"/>
      <c r="U4203" s="890"/>
      <c r="V4203" s="891"/>
      <c r="W4203" s="890"/>
      <c r="X4203" s="891"/>
      <c r="Y4203" s="890"/>
      <c r="Z4203" s="891"/>
      <c r="AA4203" s="890"/>
      <c r="AB4203" s="891"/>
      <c r="AC4203" s="890"/>
      <c r="AD4203" s="891"/>
      <c r="AE4203" s="164"/>
      <c r="AF4203" s="164"/>
      <c r="AG4203" s="199">
        <f t="shared" si="1472"/>
        <v>0</v>
      </c>
      <c r="AH4203" s="219" t="b">
        <f t="shared" si="1473"/>
        <v>0</v>
      </c>
      <c r="AI4203" s="198" t="str">
        <f t="shared" si="1474"/>
        <v/>
      </c>
      <c r="AJ4203" s="219" t="b">
        <f t="shared" si="1475"/>
        <v>0</v>
      </c>
      <c r="AK4203" s="198" t="str">
        <f t="shared" si="1476"/>
        <v/>
      </c>
      <c r="AL4203" s="219" t="b">
        <f t="shared" si="1477"/>
        <v>0</v>
      </c>
      <c r="AM4203" s="351">
        <f t="shared" si="1478"/>
        <v>0</v>
      </c>
      <c r="AN4203" s="164"/>
      <c r="AO4203" s="164"/>
      <c r="AP4203" s="164"/>
      <c r="AQ4203" s="402">
        <f t="shared" si="1479"/>
        <v>0</v>
      </c>
      <c r="AR4203" s="370" t="str">
        <f>IF(AQ4203=0,"",
IF(SUM($AQ$3585:AQ4203)=1,AS4203,
IF($AQ$5285&gt;SUM($AQ$3585:AQ4203),_xlfn.CONCAT(", ",AS4203),
IF($AQ$5285=SUM($AQ$3585:AQ4203),_xlfn.CONCAT(" y ",AS4203)))))</f>
        <v/>
      </c>
      <c r="AS4203" s="156" t="s">
        <v>7023</v>
      </c>
    </row>
    <row r="4204" spans="1:45" ht="15" customHeight="1">
      <c r="A4204" s="57"/>
      <c r="B4204" s="26"/>
      <c r="C4204" s="716" t="s">
        <v>7024</v>
      </c>
      <c r="D4204" s="716"/>
      <c r="E4204" s="941"/>
      <c r="F4204" s="942"/>
      <c r="G4204" s="942"/>
      <c r="H4204" s="943"/>
      <c r="I4204" s="940"/>
      <c r="J4204" s="940"/>
      <c r="K4204" s="940"/>
      <c r="L4204" s="940"/>
      <c r="M4204" s="940"/>
      <c r="N4204" s="940"/>
      <c r="O4204" s="940"/>
      <c r="P4204" s="940"/>
      <c r="Q4204" s="890"/>
      <c r="R4204" s="891"/>
      <c r="S4204" s="890"/>
      <c r="T4204" s="891"/>
      <c r="U4204" s="890"/>
      <c r="V4204" s="891"/>
      <c r="W4204" s="890"/>
      <c r="X4204" s="891"/>
      <c r="Y4204" s="890"/>
      <c r="Z4204" s="891"/>
      <c r="AA4204" s="890"/>
      <c r="AB4204" s="891"/>
      <c r="AC4204" s="890"/>
      <c r="AD4204" s="891"/>
      <c r="AE4204" s="164"/>
      <c r="AF4204" s="164"/>
      <c r="AG4204" s="199">
        <f t="shared" si="1472"/>
        <v>0</v>
      </c>
      <c r="AH4204" s="219" t="b">
        <f t="shared" si="1473"/>
        <v>0</v>
      </c>
      <c r="AI4204" s="198" t="str">
        <f t="shared" si="1474"/>
        <v/>
      </c>
      <c r="AJ4204" s="219" t="b">
        <f t="shared" si="1475"/>
        <v>0</v>
      </c>
      <c r="AK4204" s="198" t="str">
        <f t="shared" si="1476"/>
        <v/>
      </c>
      <c r="AL4204" s="219" t="b">
        <f t="shared" si="1477"/>
        <v>0</v>
      </c>
      <c r="AM4204" s="351">
        <f t="shared" si="1478"/>
        <v>0</v>
      </c>
      <c r="AN4204" s="164"/>
      <c r="AO4204" s="164"/>
      <c r="AP4204" s="164"/>
      <c r="AQ4204" s="402">
        <f t="shared" si="1479"/>
        <v>0</v>
      </c>
      <c r="AR4204" s="370" t="str">
        <f>IF(AQ4204=0,"",
IF(SUM($AQ$3585:AQ4204)=1,AS4204,
IF($AQ$5285&gt;SUM($AQ$3585:AQ4204),_xlfn.CONCAT(", ",AS4204),
IF($AQ$5285=SUM($AQ$3585:AQ4204),_xlfn.CONCAT(" y ",AS4204)))))</f>
        <v/>
      </c>
      <c r="AS4204" s="156" t="s">
        <v>7025</v>
      </c>
    </row>
    <row r="4205" spans="1:45" ht="15" customHeight="1">
      <c r="A4205" s="57"/>
      <c r="B4205" s="26"/>
      <c r="C4205" s="716" t="s">
        <v>7026</v>
      </c>
      <c r="D4205" s="716"/>
      <c r="E4205" s="941"/>
      <c r="F4205" s="942"/>
      <c r="G4205" s="942"/>
      <c r="H4205" s="943"/>
      <c r="I4205" s="940"/>
      <c r="J4205" s="940"/>
      <c r="K4205" s="940"/>
      <c r="L4205" s="940"/>
      <c r="M4205" s="940"/>
      <c r="N4205" s="940"/>
      <c r="O4205" s="940"/>
      <c r="P4205" s="940"/>
      <c r="Q4205" s="890"/>
      <c r="R4205" s="891"/>
      <c r="S4205" s="890"/>
      <c r="T4205" s="891"/>
      <c r="U4205" s="890"/>
      <c r="V4205" s="891"/>
      <c r="W4205" s="890"/>
      <c r="X4205" s="891"/>
      <c r="Y4205" s="890"/>
      <c r="Z4205" s="891"/>
      <c r="AA4205" s="890"/>
      <c r="AB4205" s="891"/>
      <c r="AC4205" s="890"/>
      <c r="AD4205" s="891"/>
      <c r="AE4205" s="164"/>
      <c r="AF4205" s="164"/>
      <c r="AG4205" s="199">
        <f t="shared" si="1472"/>
        <v>0</v>
      </c>
      <c r="AH4205" s="219" t="b">
        <f t="shared" si="1473"/>
        <v>0</v>
      </c>
      <c r="AI4205" s="198" t="str">
        <f t="shared" si="1474"/>
        <v/>
      </c>
      <c r="AJ4205" s="219" t="b">
        <f t="shared" si="1475"/>
        <v>0</v>
      </c>
      <c r="AK4205" s="198" t="str">
        <f t="shared" si="1476"/>
        <v/>
      </c>
      <c r="AL4205" s="219" t="b">
        <f t="shared" si="1477"/>
        <v>0</v>
      </c>
      <c r="AM4205" s="351">
        <f t="shared" si="1478"/>
        <v>0</v>
      </c>
      <c r="AN4205" s="164"/>
      <c r="AO4205" s="164"/>
      <c r="AP4205" s="164"/>
      <c r="AQ4205" s="402">
        <f t="shared" si="1479"/>
        <v>0</v>
      </c>
      <c r="AR4205" s="370" t="str">
        <f>IF(AQ4205=0,"",
IF(SUM($AQ$3585:AQ4205)=1,AS4205,
IF($AQ$5285&gt;SUM($AQ$3585:AQ4205),_xlfn.CONCAT(", ",AS4205),
IF($AQ$5285=SUM($AQ$3585:AQ4205),_xlfn.CONCAT(" y ",AS4205)))))</f>
        <v/>
      </c>
      <c r="AS4205" s="156" t="s">
        <v>7027</v>
      </c>
    </row>
    <row r="4206" spans="1:45" ht="15" customHeight="1">
      <c r="A4206" s="57"/>
      <c r="B4206" s="26"/>
      <c r="C4206" s="716" t="s">
        <v>7028</v>
      </c>
      <c r="D4206" s="716"/>
      <c r="E4206" s="941"/>
      <c r="F4206" s="942"/>
      <c r="G4206" s="942"/>
      <c r="H4206" s="943"/>
      <c r="I4206" s="940"/>
      <c r="J4206" s="940"/>
      <c r="K4206" s="940"/>
      <c r="L4206" s="940"/>
      <c r="M4206" s="940"/>
      <c r="N4206" s="940"/>
      <c r="O4206" s="940"/>
      <c r="P4206" s="940"/>
      <c r="Q4206" s="890"/>
      <c r="R4206" s="891"/>
      <c r="S4206" s="890"/>
      <c r="T4206" s="891"/>
      <c r="U4206" s="890"/>
      <c r="V4206" s="891"/>
      <c r="W4206" s="890"/>
      <c r="X4206" s="891"/>
      <c r="Y4206" s="890"/>
      <c r="Z4206" s="891"/>
      <c r="AA4206" s="890"/>
      <c r="AB4206" s="891"/>
      <c r="AC4206" s="890"/>
      <c r="AD4206" s="891"/>
      <c r="AE4206" s="164"/>
      <c r="AF4206" s="164"/>
      <c r="AG4206" s="199">
        <f t="shared" si="1472"/>
        <v>0</v>
      </c>
      <c r="AH4206" s="219" t="b">
        <f t="shared" si="1473"/>
        <v>0</v>
      </c>
      <c r="AI4206" s="198" t="str">
        <f t="shared" si="1474"/>
        <v/>
      </c>
      <c r="AJ4206" s="219" t="b">
        <f t="shared" si="1475"/>
        <v>0</v>
      </c>
      <c r="AK4206" s="198" t="str">
        <f t="shared" si="1476"/>
        <v/>
      </c>
      <c r="AL4206" s="219" t="b">
        <f t="shared" si="1477"/>
        <v>0</v>
      </c>
      <c r="AM4206" s="351">
        <f t="shared" si="1478"/>
        <v>0</v>
      </c>
      <c r="AN4206" s="164"/>
      <c r="AO4206" s="164"/>
      <c r="AP4206" s="164"/>
      <c r="AQ4206" s="402">
        <f t="shared" si="1479"/>
        <v>0</v>
      </c>
      <c r="AR4206" s="370" t="str">
        <f>IF(AQ4206=0,"",
IF(SUM($AQ$3585:AQ4206)=1,AS4206,
IF($AQ$5285&gt;SUM($AQ$3585:AQ4206),_xlfn.CONCAT(", ",AS4206),
IF($AQ$5285=SUM($AQ$3585:AQ4206),_xlfn.CONCAT(" y ",AS4206)))))</f>
        <v/>
      </c>
      <c r="AS4206" s="156" t="s">
        <v>7029</v>
      </c>
    </row>
    <row r="4207" spans="1:45" ht="15" customHeight="1">
      <c r="A4207" s="57"/>
      <c r="B4207" s="26"/>
      <c r="C4207" s="716" t="s">
        <v>7030</v>
      </c>
      <c r="D4207" s="716"/>
      <c r="E4207" s="941"/>
      <c r="F4207" s="942"/>
      <c r="G4207" s="942"/>
      <c r="H4207" s="943"/>
      <c r="I4207" s="940"/>
      <c r="J4207" s="940"/>
      <c r="K4207" s="940"/>
      <c r="L4207" s="940"/>
      <c r="M4207" s="940"/>
      <c r="N4207" s="940"/>
      <c r="O4207" s="940"/>
      <c r="P4207" s="940"/>
      <c r="Q4207" s="890"/>
      <c r="R4207" s="891"/>
      <c r="S4207" s="890"/>
      <c r="T4207" s="891"/>
      <c r="U4207" s="890"/>
      <c r="V4207" s="891"/>
      <c r="W4207" s="890"/>
      <c r="X4207" s="891"/>
      <c r="Y4207" s="890"/>
      <c r="Z4207" s="891"/>
      <c r="AA4207" s="890"/>
      <c r="AB4207" s="891"/>
      <c r="AC4207" s="890"/>
      <c r="AD4207" s="891"/>
      <c r="AE4207" s="164"/>
      <c r="AF4207" s="164"/>
      <c r="AG4207" s="199">
        <f t="shared" si="1472"/>
        <v>0</v>
      </c>
      <c r="AH4207" s="219" t="b">
        <f t="shared" si="1473"/>
        <v>0</v>
      </c>
      <c r="AI4207" s="198" t="str">
        <f t="shared" si="1474"/>
        <v/>
      </c>
      <c r="AJ4207" s="219" t="b">
        <f t="shared" si="1475"/>
        <v>0</v>
      </c>
      <c r="AK4207" s="198" t="str">
        <f t="shared" si="1476"/>
        <v/>
      </c>
      <c r="AL4207" s="219" t="b">
        <f t="shared" si="1477"/>
        <v>0</v>
      </c>
      <c r="AM4207" s="351">
        <f t="shared" si="1478"/>
        <v>0</v>
      </c>
      <c r="AN4207" s="164"/>
      <c r="AO4207" s="164"/>
      <c r="AP4207" s="164"/>
      <c r="AQ4207" s="402">
        <f t="shared" si="1479"/>
        <v>0</v>
      </c>
      <c r="AR4207" s="370" t="str">
        <f>IF(AQ4207=0,"",
IF(SUM($AQ$3585:AQ4207)=1,AS4207,
IF($AQ$5285&gt;SUM($AQ$3585:AQ4207),_xlfn.CONCAT(", ",AS4207),
IF($AQ$5285=SUM($AQ$3585:AQ4207),_xlfn.CONCAT(" y ",AS4207)))))</f>
        <v/>
      </c>
      <c r="AS4207" s="156" t="s">
        <v>7031</v>
      </c>
    </row>
    <row r="4208" spans="1:45" ht="15" customHeight="1">
      <c r="A4208" s="57"/>
      <c r="B4208" s="26"/>
      <c r="C4208" s="716" t="s">
        <v>7032</v>
      </c>
      <c r="D4208" s="716"/>
      <c r="E4208" s="941"/>
      <c r="F4208" s="942"/>
      <c r="G4208" s="942"/>
      <c r="H4208" s="943"/>
      <c r="I4208" s="940"/>
      <c r="J4208" s="940"/>
      <c r="K4208" s="940"/>
      <c r="L4208" s="940"/>
      <c r="M4208" s="940"/>
      <c r="N4208" s="940"/>
      <c r="O4208" s="940"/>
      <c r="P4208" s="940"/>
      <c r="Q4208" s="890"/>
      <c r="R4208" s="891"/>
      <c r="S4208" s="890"/>
      <c r="T4208" s="891"/>
      <c r="U4208" s="890"/>
      <c r="V4208" s="891"/>
      <c r="W4208" s="890"/>
      <c r="X4208" s="891"/>
      <c r="Y4208" s="890"/>
      <c r="Z4208" s="891"/>
      <c r="AA4208" s="890"/>
      <c r="AB4208" s="891"/>
      <c r="AC4208" s="890"/>
      <c r="AD4208" s="891"/>
      <c r="AE4208" s="164"/>
      <c r="AF4208" s="164"/>
      <c r="AG4208" s="199">
        <f t="shared" si="1472"/>
        <v>0</v>
      </c>
      <c r="AH4208" s="219" t="b">
        <f t="shared" si="1473"/>
        <v>0</v>
      </c>
      <c r="AI4208" s="198" t="str">
        <f t="shared" si="1474"/>
        <v/>
      </c>
      <c r="AJ4208" s="219" t="b">
        <f t="shared" si="1475"/>
        <v>0</v>
      </c>
      <c r="AK4208" s="198" t="str">
        <f t="shared" si="1476"/>
        <v/>
      </c>
      <c r="AL4208" s="219" t="b">
        <f t="shared" si="1477"/>
        <v>0</v>
      </c>
      <c r="AM4208" s="351">
        <f t="shared" si="1478"/>
        <v>0</v>
      </c>
      <c r="AN4208" s="164"/>
      <c r="AO4208" s="164"/>
      <c r="AP4208" s="164"/>
      <c r="AQ4208" s="402">
        <f t="shared" si="1479"/>
        <v>0</v>
      </c>
      <c r="AR4208" s="370" t="str">
        <f>IF(AQ4208=0,"",
IF(SUM($AQ$3585:AQ4208)=1,AS4208,
IF($AQ$5285&gt;SUM($AQ$3585:AQ4208),_xlfn.CONCAT(", ",AS4208),
IF($AQ$5285=SUM($AQ$3585:AQ4208),_xlfn.CONCAT(" y ",AS4208)))))</f>
        <v/>
      </c>
      <c r="AS4208" s="156" t="s">
        <v>7033</v>
      </c>
    </row>
    <row r="4209" spans="1:45" ht="15" customHeight="1">
      <c r="A4209" s="57"/>
      <c r="B4209" s="26"/>
      <c r="C4209" s="716" t="s">
        <v>7034</v>
      </c>
      <c r="D4209" s="716"/>
      <c r="E4209" s="941"/>
      <c r="F4209" s="942"/>
      <c r="G4209" s="942"/>
      <c r="H4209" s="943"/>
      <c r="I4209" s="940"/>
      <c r="J4209" s="940"/>
      <c r="K4209" s="940"/>
      <c r="L4209" s="940"/>
      <c r="M4209" s="940"/>
      <c r="N4209" s="940"/>
      <c r="O4209" s="940"/>
      <c r="P4209" s="940"/>
      <c r="Q4209" s="890"/>
      <c r="R4209" s="891"/>
      <c r="S4209" s="890"/>
      <c r="T4209" s="891"/>
      <c r="U4209" s="890"/>
      <c r="V4209" s="891"/>
      <c r="W4209" s="890"/>
      <c r="X4209" s="891"/>
      <c r="Y4209" s="890"/>
      <c r="Z4209" s="891"/>
      <c r="AA4209" s="890"/>
      <c r="AB4209" s="891"/>
      <c r="AC4209" s="890"/>
      <c r="AD4209" s="891"/>
      <c r="AE4209" s="164"/>
      <c r="AF4209" s="164"/>
      <c r="AG4209" s="199">
        <f t="shared" si="1472"/>
        <v>0</v>
      </c>
      <c r="AH4209" s="219" t="b">
        <f t="shared" si="1473"/>
        <v>0</v>
      </c>
      <c r="AI4209" s="198" t="str">
        <f t="shared" si="1474"/>
        <v/>
      </c>
      <c r="AJ4209" s="219" t="b">
        <f t="shared" si="1475"/>
        <v>0</v>
      </c>
      <c r="AK4209" s="198" t="str">
        <f t="shared" si="1476"/>
        <v/>
      </c>
      <c r="AL4209" s="219" t="b">
        <f t="shared" si="1477"/>
        <v>0</v>
      </c>
      <c r="AM4209" s="351">
        <f t="shared" si="1478"/>
        <v>0</v>
      </c>
      <c r="AN4209" s="164"/>
      <c r="AO4209" s="164"/>
      <c r="AP4209" s="164"/>
      <c r="AQ4209" s="402">
        <f t="shared" si="1479"/>
        <v>0</v>
      </c>
      <c r="AR4209" s="370" t="str">
        <f>IF(AQ4209=0,"",
IF(SUM($AQ$3585:AQ4209)=1,AS4209,
IF($AQ$5285&gt;SUM($AQ$3585:AQ4209),_xlfn.CONCAT(", ",AS4209),
IF($AQ$5285=SUM($AQ$3585:AQ4209),_xlfn.CONCAT(" y ",AS4209)))))</f>
        <v/>
      </c>
      <c r="AS4209" s="156" t="s">
        <v>7035</v>
      </c>
    </row>
    <row r="4210" spans="1:45" ht="15" customHeight="1">
      <c r="A4210" s="57"/>
      <c r="B4210" s="26"/>
      <c r="C4210" s="716" t="s">
        <v>7036</v>
      </c>
      <c r="D4210" s="716"/>
      <c r="E4210" s="941"/>
      <c r="F4210" s="942"/>
      <c r="G4210" s="942"/>
      <c r="H4210" s="943"/>
      <c r="I4210" s="940"/>
      <c r="J4210" s="940"/>
      <c r="K4210" s="940"/>
      <c r="L4210" s="940"/>
      <c r="M4210" s="940"/>
      <c r="N4210" s="940"/>
      <c r="O4210" s="940"/>
      <c r="P4210" s="940"/>
      <c r="Q4210" s="890"/>
      <c r="R4210" s="891"/>
      <c r="S4210" s="890"/>
      <c r="T4210" s="891"/>
      <c r="U4210" s="890"/>
      <c r="V4210" s="891"/>
      <c r="W4210" s="890"/>
      <c r="X4210" s="891"/>
      <c r="Y4210" s="890"/>
      <c r="Z4210" s="891"/>
      <c r="AA4210" s="890"/>
      <c r="AB4210" s="891"/>
      <c r="AC4210" s="890"/>
      <c r="AD4210" s="891"/>
      <c r="AE4210" s="164"/>
      <c r="AF4210" s="164"/>
      <c r="AG4210" s="199">
        <f t="shared" si="1472"/>
        <v>0</v>
      </c>
      <c r="AH4210" s="219" t="b">
        <f t="shared" si="1473"/>
        <v>0</v>
      </c>
      <c r="AI4210" s="198" t="str">
        <f t="shared" si="1474"/>
        <v/>
      </c>
      <c r="AJ4210" s="219" t="b">
        <f t="shared" si="1475"/>
        <v>0</v>
      </c>
      <c r="AK4210" s="198" t="str">
        <f t="shared" si="1476"/>
        <v/>
      </c>
      <c r="AL4210" s="219" t="b">
        <f t="shared" si="1477"/>
        <v>0</v>
      </c>
      <c r="AM4210" s="351">
        <f t="shared" si="1478"/>
        <v>0</v>
      </c>
      <c r="AN4210" s="164"/>
      <c r="AO4210" s="164"/>
      <c r="AP4210" s="164"/>
      <c r="AQ4210" s="402">
        <f t="shared" si="1479"/>
        <v>0</v>
      </c>
      <c r="AR4210" s="370" t="str">
        <f>IF(AQ4210=0,"",
IF(SUM($AQ$3585:AQ4210)=1,AS4210,
IF($AQ$5285&gt;SUM($AQ$3585:AQ4210),_xlfn.CONCAT(", ",AS4210),
IF($AQ$5285=SUM($AQ$3585:AQ4210),_xlfn.CONCAT(" y ",AS4210)))))</f>
        <v/>
      </c>
      <c r="AS4210" s="156" t="s">
        <v>7037</v>
      </c>
    </row>
    <row r="4211" spans="1:45" ht="15" customHeight="1">
      <c r="A4211" s="57"/>
      <c r="B4211" s="26"/>
      <c r="C4211" s="716" t="s">
        <v>7038</v>
      </c>
      <c r="D4211" s="716"/>
      <c r="E4211" s="941"/>
      <c r="F4211" s="942"/>
      <c r="G4211" s="942"/>
      <c r="H4211" s="943"/>
      <c r="I4211" s="940"/>
      <c r="J4211" s="940"/>
      <c r="K4211" s="940"/>
      <c r="L4211" s="940"/>
      <c r="M4211" s="940"/>
      <c r="N4211" s="940"/>
      <c r="O4211" s="940"/>
      <c r="P4211" s="940"/>
      <c r="Q4211" s="890"/>
      <c r="R4211" s="891"/>
      <c r="S4211" s="890"/>
      <c r="T4211" s="891"/>
      <c r="U4211" s="890"/>
      <c r="V4211" s="891"/>
      <c r="W4211" s="890"/>
      <c r="X4211" s="891"/>
      <c r="Y4211" s="890"/>
      <c r="Z4211" s="891"/>
      <c r="AA4211" s="890"/>
      <c r="AB4211" s="891"/>
      <c r="AC4211" s="890"/>
      <c r="AD4211" s="891"/>
      <c r="AE4211" s="164"/>
      <c r="AF4211" s="164"/>
      <c r="AG4211" s="199">
        <f t="shared" si="1472"/>
        <v>0</v>
      </c>
      <c r="AH4211" s="219" t="b">
        <f t="shared" si="1473"/>
        <v>0</v>
      </c>
      <c r="AI4211" s="198" t="str">
        <f t="shared" si="1474"/>
        <v/>
      </c>
      <c r="AJ4211" s="219" t="b">
        <f t="shared" si="1475"/>
        <v>0</v>
      </c>
      <c r="AK4211" s="198" t="str">
        <f t="shared" si="1476"/>
        <v/>
      </c>
      <c r="AL4211" s="219" t="b">
        <f t="shared" si="1477"/>
        <v>0</v>
      </c>
      <c r="AM4211" s="351">
        <f t="shared" si="1478"/>
        <v>0</v>
      </c>
      <c r="AN4211" s="164"/>
      <c r="AO4211" s="164"/>
      <c r="AP4211" s="164"/>
      <c r="AQ4211" s="402">
        <f t="shared" si="1479"/>
        <v>0</v>
      </c>
      <c r="AR4211" s="370" t="str">
        <f>IF(AQ4211=0,"",
IF(SUM($AQ$3585:AQ4211)=1,AS4211,
IF($AQ$5285&gt;SUM($AQ$3585:AQ4211),_xlfn.CONCAT(", ",AS4211),
IF($AQ$5285=SUM($AQ$3585:AQ4211),_xlfn.CONCAT(" y ",AS4211)))))</f>
        <v/>
      </c>
      <c r="AS4211" s="156" t="s">
        <v>7039</v>
      </c>
    </row>
    <row r="4212" spans="1:45" ht="15" customHeight="1">
      <c r="A4212" s="57"/>
      <c r="B4212" s="26"/>
      <c r="C4212" s="716" t="s">
        <v>7040</v>
      </c>
      <c r="D4212" s="716"/>
      <c r="E4212" s="941"/>
      <c r="F4212" s="942"/>
      <c r="G4212" s="942"/>
      <c r="H4212" s="943"/>
      <c r="I4212" s="940"/>
      <c r="J4212" s="940"/>
      <c r="K4212" s="940"/>
      <c r="L4212" s="940"/>
      <c r="M4212" s="940"/>
      <c r="N4212" s="940"/>
      <c r="O4212" s="940"/>
      <c r="P4212" s="940"/>
      <c r="Q4212" s="890"/>
      <c r="R4212" s="891"/>
      <c r="S4212" s="890"/>
      <c r="T4212" s="891"/>
      <c r="U4212" s="890"/>
      <c r="V4212" s="891"/>
      <c r="W4212" s="890"/>
      <c r="X4212" s="891"/>
      <c r="Y4212" s="890"/>
      <c r="Z4212" s="891"/>
      <c r="AA4212" s="890"/>
      <c r="AB4212" s="891"/>
      <c r="AC4212" s="890"/>
      <c r="AD4212" s="891"/>
      <c r="AE4212" s="164"/>
      <c r="AF4212" s="164"/>
      <c r="AG4212" s="199">
        <f t="shared" si="1472"/>
        <v>0</v>
      </c>
      <c r="AH4212" s="219" t="b">
        <f t="shared" si="1473"/>
        <v>0</v>
      </c>
      <c r="AI4212" s="198" t="str">
        <f t="shared" si="1474"/>
        <v/>
      </c>
      <c r="AJ4212" s="219" t="b">
        <f t="shared" si="1475"/>
        <v>0</v>
      </c>
      <c r="AK4212" s="198" t="str">
        <f t="shared" si="1476"/>
        <v/>
      </c>
      <c r="AL4212" s="219" t="b">
        <f t="shared" si="1477"/>
        <v>0</v>
      </c>
      <c r="AM4212" s="351">
        <f t="shared" si="1478"/>
        <v>0</v>
      </c>
      <c r="AN4212" s="164"/>
      <c r="AO4212" s="164"/>
      <c r="AP4212" s="164"/>
      <c r="AQ4212" s="402">
        <f t="shared" si="1479"/>
        <v>0</v>
      </c>
      <c r="AR4212" s="370" t="str">
        <f>IF(AQ4212=0,"",
IF(SUM($AQ$3585:AQ4212)=1,AS4212,
IF($AQ$5285&gt;SUM($AQ$3585:AQ4212),_xlfn.CONCAT(", ",AS4212),
IF($AQ$5285=SUM($AQ$3585:AQ4212),_xlfn.CONCAT(" y ",AS4212)))))</f>
        <v/>
      </c>
      <c r="AS4212" s="156" t="s">
        <v>7041</v>
      </c>
    </row>
    <row r="4213" spans="1:45" ht="15" customHeight="1">
      <c r="A4213" s="57"/>
      <c r="B4213" s="26"/>
      <c r="C4213" s="716" t="s">
        <v>7042</v>
      </c>
      <c r="D4213" s="716"/>
      <c r="E4213" s="941"/>
      <c r="F4213" s="942"/>
      <c r="G4213" s="942"/>
      <c r="H4213" s="943"/>
      <c r="I4213" s="940"/>
      <c r="J4213" s="940"/>
      <c r="K4213" s="940"/>
      <c r="L4213" s="940"/>
      <c r="M4213" s="940"/>
      <c r="N4213" s="940"/>
      <c r="O4213" s="940"/>
      <c r="P4213" s="940"/>
      <c r="Q4213" s="890"/>
      <c r="R4213" s="891"/>
      <c r="S4213" s="890"/>
      <c r="T4213" s="891"/>
      <c r="U4213" s="890"/>
      <c r="V4213" s="891"/>
      <c r="W4213" s="890"/>
      <c r="X4213" s="891"/>
      <c r="Y4213" s="890"/>
      <c r="Z4213" s="891"/>
      <c r="AA4213" s="890"/>
      <c r="AB4213" s="891"/>
      <c r="AC4213" s="890"/>
      <c r="AD4213" s="891"/>
      <c r="AE4213" s="164"/>
      <c r="AF4213" s="164"/>
      <c r="AG4213" s="199">
        <f t="shared" si="1472"/>
        <v>0</v>
      </c>
      <c r="AH4213" s="219" t="b">
        <f t="shared" si="1473"/>
        <v>0</v>
      </c>
      <c r="AI4213" s="198" t="str">
        <f t="shared" si="1474"/>
        <v/>
      </c>
      <c r="AJ4213" s="219" t="b">
        <f t="shared" si="1475"/>
        <v>0</v>
      </c>
      <c r="AK4213" s="198" t="str">
        <f t="shared" si="1476"/>
        <v/>
      </c>
      <c r="AL4213" s="219" t="b">
        <f t="shared" si="1477"/>
        <v>0</v>
      </c>
      <c r="AM4213" s="351">
        <f t="shared" si="1478"/>
        <v>0</v>
      </c>
      <c r="AN4213" s="164"/>
      <c r="AO4213" s="164"/>
      <c r="AP4213" s="164"/>
      <c r="AQ4213" s="402">
        <f t="shared" si="1479"/>
        <v>0</v>
      </c>
      <c r="AR4213" s="370" t="str">
        <f>IF(AQ4213=0,"",
IF(SUM($AQ$3585:AQ4213)=1,AS4213,
IF($AQ$5285&gt;SUM($AQ$3585:AQ4213),_xlfn.CONCAT(", ",AS4213),
IF($AQ$5285=SUM($AQ$3585:AQ4213),_xlfn.CONCAT(" y ",AS4213)))))</f>
        <v/>
      </c>
      <c r="AS4213" s="156" t="s">
        <v>7043</v>
      </c>
    </row>
    <row r="4214" spans="1:45" ht="15" customHeight="1">
      <c r="A4214" s="57"/>
      <c r="B4214" s="26"/>
      <c r="C4214" s="716" t="s">
        <v>7044</v>
      </c>
      <c r="D4214" s="716"/>
      <c r="E4214" s="941"/>
      <c r="F4214" s="942"/>
      <c r="G4214" s="942"/>
      <c r="H4214" s="943"/>
      <c r="I4214" s="940"/>
      <c r="J4214" s="940"/>
      <c r="K4214" s="940"/>
      <c r="L4214" s="940"/>
      <c r="M4214" s="940"/>
      <c r="N4214" s="940"/>
      <c r="O4214" s="940"/>
      <c r="P4214" s="940"/>
      <c r="Q4214" s="890"/>
      <c r="R4214" s="891"/>
      <c r="S4214" s="890"/>
      <c r="T4214" s="891"/>
      <c r="U4214" s="890"/>
      <c r="V4214" s="891"/>
      <c r="W4214" s="890"/>
      <c r="X4214" s="891"/>
      <c r="Y4214" s="890"/>
      <c r="Z4214" s="891"/>
      <c r="AA4214" s="890"/>
      <c r="AB4214" s="891"/>
      <c r="AC4214" s="890"/>
      <c r="AD4214" s="891"/>
      <c r="AE4214" s="164"/>
      <c r="AF4214" s="164"/>
      <c r="AG4214" s="199">
        <f t="shared" si="1472"/>
        <v>0</v>
      </c>
      <c r="AH4214" s="219" t="b">
        <f t="shared" si="1473"/>
        <v>0</v>
      </c>
      <c r="AI4214" s="198" t="str">
        <f t="shared" si="1474"/>
        <v/>
      </c>
      <c r="AJ4214" s="219" t="b">
        <f t="shared" si="1475"/>
        <v>0</v>
      </c>
      <c r="AK4214" s="198" t="str">
        <f t="shared" si="1476"/>
        <v/>
      </c>
      <c r="AL4214" s="219" t="b">
        <f t="shared" si="1477"/>
        <v>0</v>
      </c>
      <c r="AM4214" s="351">
        <f t="shared" si="1478"/>
        <v>0</v>
      </c>
      <c r="AN4214" s="164"/>
      <c r="AO4214" s="164"/>
      <c r="AP4214" s="164"/>
      <c r="AQ4214" s="402">
        <f t="shared" si="1479"/>
        <v>0</v>
      </c>
      <c r="AR4214" s="370" t="str">
        <f>IF(AQ4214=0,"",
IF(SUM($AQ$3585:AQ4214)=1,AS4214,
IF($AQ$5285&gt;SUM($AQ$3585:AQ4214),_xlfn.CONCAT(", ",AS4214),
IF($AQ$5285=SUM($AQ$3585:AQ4214),_xlfn.CONCAT(" y ",AS4214)))))</f>
        <v/>
      </c>
      <c r="AS4214" s="156" t="s">
        <v>7045</v>
      </c>
    </row>
    <row r="4215" spans="1:45" ht="15" customHeight="1">
      <c r="A4215" s="57"/>
      <c r="B4215" s="26"/>
      <c r="C4215" s="716" t="s">
        <v>7046</v>
      </c>
      <c r="D4215" s="716"/>
      <c r="E4215" s="941"/>
      <c r="F4215" s="942"/>
      <c r="G4215" s="942"/>
      <c r="H4215" s="943"/>
      <c r="I4215" s="940"/>
      <c r="J4215" s="940"/>
      <c r="K4215" s="940"/>
      <c r="L4215" s="940"/>
      <c r="M4215" s="940"/>
      <c r="N4215" s="940"/>
      <c r="O4215" s="940"/>
      <c r="P4215" s="940"/>
      <c r="Q4215" s="890"/>
      <c r="R4215" s="891"/>
      <c r="S4215" s="890"/>
      <c r="T4215" s="891"/>
      <c r="U4215" s="890"/>
      <c r="V4215" s="891"/>
      <c r="W4215" s="890"/>
      <c r="X4215" s="891"/>
      <c r="Y4215" s="890"/>
      <c r="Z4215" s="891"/>
      <c r="AA4215" s="890"/>
      <c r="AB4215" s="891"/>
      <c r="AC4215" s="890"/>
      <c r="AD4215" s="891"/>
      <c r="AE4215" s="164"/>
      <c r="AF4215" s="164"/>
      <c r="AG4215" s="199">
        <f t="shared" si="1472"/>
        <v>0</v>
      </c>
      <c r="AH4215" s="219" t="b">
        <f t="shared" si="1473"/>
        <v>0</v>
      </c>
      <c r="AI4215" s="198" t="str">
        <f t="shared" si="1474"/>
        <v/>
      </c>
      <c r="AJ4215" s="219" t="b">
        <f t="shared" si="1475"/>
        <v>0</v>
      </c>
      <c r="AK4215" s="198" t="str">
        <f t="shared" si="1476"/>
        <v/>
      </c>
      <c r="AL4215" s="219" t="b">
        <f t="shared" si="1477"/>
        <v>0</v>
      </c>
      <c r="AM4215" s="351">
        <f t="shared" si="1478"/>
        <v>0</v>
      </c>
      <c r="AN4215" s="164"/>
      <c r="AO4215" s="164"/>
      <c r="AP4215" s="164"/>
      <c r="AQ4215" s="402">
        <f t="shared" si="1479"/>
        <v>0</v>
      </c>
      <c r="AR4215" s="370" t="str">
        <f>IF(AQ4215=0,"",
IF(SUM($AQ$3585:AQ4215)=1,AS4215,
IF($AQ$5285&gt;SUM($AQ$3585:AQ4215),_xlfn.CONCAT(", ",AS4215),
IF($AQ$5285=SUM($AQ$3585:AQ4215),_xlfn.CONCAT(" y ",AS4215)))))</f>
        <v/>
      </c>
      <c r="AS4215" s="156" t="s">
        <v>7047</v>
      </c>
    </row>
    <row r="4216" spans="1:45" ht="15" customHeight="1">
      <c r="A4216" s="57"/>
      <c r="B4216" s="26"/>
      <c r="C4216" s="716" t="s">
        <v>7048</v>
      </c>
      <c r="D4216" s="716"/>
      <c r="E4216" s="941"/>
      <c r="F4216" s="942"/>
      <c r="G4216" s="942"/>
      <c r="H4216" s="943"/>
      <c r="I4216" s="940"/>
      <c r="J4216" s="940"/>
      <c r="K4216" s="940"/>
      <c r="L4216" s="940"/>
      <c r="M4216" s="940"/>
      <c r="N4216" s="940"/>
      <c r="O4216" s="940"/>
      <c r="P4216" s="940"/>
      <c r="Q4216" s="890"/>
      <c r="R4216" s="891"/>
      <c r="S4216" s="890"/>
      <c r="T4216" s="891"/>
      <c r="U4216" s="890"/>
      <c r="V4216" s="891"/>
      <c r="W4216" s="890"/>
      <c r="X4216" s="891"/>
      <c r="Y4216" s="890"/>
      <c r="Z4216" s="891"/>
      <c r="AA4216" s="890"/>
      <c r="AB4216" s="891"/>
      <c r="AC4216" s="890"/>
      <c r="AD4216" s="891"/>
      <c r="AE4216" s="164"/>
      <c r="AF4216" s="164"/>
      <c r="AG4216" s="199">
        <f t="shared" si="1472"/>
        <v>0</v>
      </c>
      <c r="AH4216" s="219" t="b">
        <f t="shared" si="1473"/>
        <v>0</v>
      </c>
      <c r="AI4216" s="198" t="str">
        <f t="shared" si="1474"/>
        <v/>
      </c>
      <c r="AJ4216" s="219" t="b">
        <f t="shared" si="1475"/>
        <v>0</v>
      </c>
      <c r="AK4216" s="198" t="str">
        <f t="shared" si="1476"/>
        <v/>
      </c>
      <c r="AL4216" s="219" t="b">
        <f t="shared" si="1477"/>
        <v>0</v>
      </c>
      <c r="AM4216" s="351">
        <f t="shared" si="1478"/>
        <v>0</v>
      </c>
      <c r="AN4216" s="164"/>
      <c r="AO4216" s="164"/>
      <c r="AP4216" s="164"/>
      <c r="AQ4216" s="402">
        <f t="shared" si="1479"/>
        <v>0</v>
      </c>
      <c r="AR4216" s="370" t="str">
        <f>IF(AQ4216=0,"",
IF(SUM($AQ$3585:AQ4216)=1,AS4216,
IF($AQ$5285&gt;SUM($AQ$3585:AQ4216),_xlfn.CONCAT(", ",AS4216),
IF($AQ$5285=SUM($AQ$3585:AQ4216),_xlfn.CONCAT(" y ",AS4216)))))</f>
        <v/>
      </c>
      <c r="AS4216" s="156" t="s">
        <v>7049</v>
      </c>
    </row>
    <row r="4217" spans="1:45" ht="15" customHeight="1">
      <c r="A4217" s="57"/>
      <c r="B4217" s="26"/>
      <c r="C4217" s="716" t="s">
        <v>7050</v>
      </c>
      <c r="D4217" s="716"/>
      <c r="E4217" s="941"/>
      <c r="F4217" s="942"/>
      <c r="G4217" s="942"/>
      <c r="H4217" s="943"/>
      <c r="I4217" s="940"/>
      <c r="J4217" s="940"/>
      <c r="K4217" s="940"/>
      <c r="L4217" s="940"/>
      <c r="M4217" s="940"/>
      <c r="N4217" s="940"/>
      <c r="O4217" s="940"/>
      <c r="P4217" s="940"/>
      <c r="Q4217" s="890"/>
      <c r="R4217" s="891"/>
      <c r="S4217" s="890"/>
      <c r="T4217" s="891"/>
      <c r="U4217" s="890"/>
      <c r="V4217" s="891"/>
      <c r="W4217" s="890"/>
      <c r="X4217" s="891"/>
      <c r="Y4217" s="890"/>
      <c r="Z4217" s="891"/>
      <c r="AA4217" s="890"/>
      <c r="AB4217" s="891"/>
      <c r="AC4217" s="890"/>
      <c r="AD4217" s="891"/>
      <c r="AE4217" s="164"/>
      <c r="AF4217" s="164"/>
      <c r="AG4217" s="199">
        <f t="shared" si="1472"/>
        <v>0</v>
      </c>
      <c r="AH4217" s="219" t="b">
        <f t="shared" si="1473"/>
        <v>0</v>
      </c>
      <c r="AI4217" s="198" t="str">
        <f t="shared" si="1474"/>
        <v/>
      </c>
      <c r="AJ4217" s="219" t="b">
        <f t="shared" si="1475"/>
        <v>0</v>
      </c>
      <c r="AK4217" s="198" t="str">
        <f t="shared" si="1476"/>
        <v/>
      </c>
      <c r="AL4217" s="219" t="b">
        <f t="shared" si="1477"/>
        <v>0</v>
      </c>
      <c r="AM4217" s="351">
        <f t="shared" si="1478"/>
        <v>0</v>
      </c>
      <c r="AN4217" s="164"/>
      <c r="AO4217" s="164"/>
      <c r="AP4217" s="164"/>
      <c r="AQ4217" s="402">
        <f t="shared" si="1479"/>
        <v>0</v>
      </c>
      <c r="AR4217" s="370" t="str">
        <f>IF(AQ4217=0,"",
IF(SUM($AQ$3585:AQ4217)=1,AS4217,
IF($AQ$5285&gt;SUM($AQ$3585:AQ4217),_xlfn.CONCAT(", ",AS4217),
IF($AQ$5285=SUM($AQ$3585:AQ4217),_xlfn.CONCAT(" y ",AS4217)))))</f>
        <v/>
      </c>
      <c r="AS4217" s="156" t="s">
        <v>7051</v>
      </c>
    </row>
    <row r="4218" spans="1:45" ht="15" customHeight="1">
      <c r="A4218" s="57"/>
      <c r="B4218" s="26"/>
      <c r="C4218" s="716" t="s">
        <v>7052</v>
      </c>
      <c r="D4218" s="716"/>
      <c r="E4218" s="941"/>
      <c r="F4218" s="942"/>
      <c r="G4218" s="942"/>
      <c r="H4218" s="943"/>
      <c r="I4218" s="940"/>
      <c r="J4218" s="940"/>
      <c r="K4218" s="940"/>
      <c r="L4218" s="940"/>
      <c r="M4218" s="940"/>
      <c r="N4218" s="940"/>
      <c r="O4218" s="940"/>
      <c r="P4218" s="940"/>
      <c r="Q4218" s="890"/>
      <c r="R4218" s="891"/>
      <c r="S4218" s="890"/>
      <c r="T4218" s="891"/>
      <c r="U4218" s="890"/>
      <c r="V4218" s="891"/>
      <c r="W4218" s="890"/>
      <c r="X4218" s="891"/>
      <c r="Y4218" s="890"/>
      <c r="Z4218" s="891"/>
      <c r="AA4218" s="890"/>
      <c r="AB4218" s="891"/>
      <c r="AC4218" s="890"/>
      <c r="AD4218" s="891"/>
      <c r="AE4218" s="164"/>
      <c r="AF4218" s="164"/>
      <c r="AG4218" s="199">
        <f t="shared" si="1472"/>
        <v>0</v>
      </c>
      <c r="AH4218" s="219" t="b">
        <f t="shared" si="1473"/>
        <v>0</v>
      </c>
      <c r="AI4218" s="198" t="str">
        <f t="shared" si="1474"/>
        <v/>
      </c>
      <c r="AJ4218" s="219" t="b">
        <f t="shared" si="1475"/>
        <v>0</v>
      </c>
      <c r="AK4218" s="198" t="str">
        <f t="shared" si="1476"/>
        <v/>
      </c>
      <c r="AL4218" s="219" t="b">
        <f t="shared" si="1477"/>
        <v>0</v>
      </c>
      <c r="AM4218" s="351">
        <f t="shared" si="1478"/>
        <v>0</v>
      </c>
      <c r="AN4218" s="164"/>
      <c r="AO4218" s="164"/>
      <c r="AP4218" s="164"/>
      <c r="AQ4218" s="402">
        <f t="shared" si="1479"/>
        <v>0</v>
      </c>
      <c r="AR4218" s="370" t="str">
        <f>IF(AQ4218=0,"",
IF(SUM($AQ$3585:AQ4218)=1,AS4218,
IF($AQ$5285&gt;SUM($AQ$3585:AQ4218),_xlfn.CONCAT(", ",AS4218),
IF($AQ$5285=SUM($AQ$3585:AQ4218),_xlfn.CONCAT(" y ",AS4218)))))</f>
        <v/>
      </c>
      <c r="AS4218" s="156" t="s">
        <v>7053</v>
      </c>
    </row>
    <row r="4219" spans="1:45" ht="15" customHeight="1">
      <c r="A4219" s="57"/>
      <c r="B4219" s="26"/>
      <c r="C4219" s="716" t="s">
        <v>7054</v>
      </c>
      <c r="D4219" s="716"/>
      <c r="E4219" s="941"/>
      <c r="F4219" s="942"/>
      <c r="G4219" s="942"/>
      <c r="H4219" s="943"/>
      <c r="I4219" s="940"/>
      <c r="J4219" s="940"/>
      <c r="K4219" s="940"/>
      <c r="L4219" s="940"/>
      <c r="M4219" s="940"/>
      <c r="N4219" s="940"/>
      <c r="O4219" s="940"/>
      <c r="P4219" s="940"/>
      <c r="Q4219" s="890"/>
      <c r="R4219" s="891"/>
      <c r="S4219" s="890"/>
      <c r="T4219" s="891"/>
      <c r="U4219" s="890"/>
      <c r="V4219" s="891"/>
      <c r="W4219" s="890"/>
      <c r="X4219" s="891"/>
      <c r="Y4219" s="890"/>
      <c r="Z4219" s="891"/>
      <c r="AA4219" s="890"/>
      <c r="AB4219" s="891"/>
      <c r="AC4219" s="890"/>
      <c r="AD4219" s="891"/>
      <c r="AE4219" s="164"/>
      <c r="AF4219" s="164"/>
      <c r="AG4219" s="199">
        <f t="shared" si="1472"/>
        <v>0</v>
      </c>
      <c r="AH4219" s="219" t="b">
        <f t="shared" si="1473"/>
        <v>0</v>
      </c>
      <c r="AI4219" s="198" t="str">
        <f t="shared" si="1474"/>
        <v/>
      </c>
      <c r="AJ4219" s="219" t="b">
        <f t="shared" si="1475"/>
        <v>0</v>
      </c>
      <c r="AK4219" s="198" t="str">
        <f t="shared" si="1476"/>
        <v/>
      </c>
      <c r="AL4219" s="219" t="b">
        <f t="shared" si="1477"/>
        <v>0</v>
      </c>
      <c r="AM4219" s="351">
        <f t="shared" si="1478"/>
        <v>0</v>
      </c>
      <c r="AN4219" s="164"/>
      <c r="AO4219" s="164"/>
      <c r="AP4219" s="164"/>
      <c r="AQ4219" s="402">
        <f t="shared" si="1479"/>
        <v>0</v>
      </c>
      <c r="AR4219" s="370" t="str">
        <f>IF(AQ4219=0,"",
IF(SUM($AQ$3585:AQ4219)=1,AS4219,
IF($AQ$5285&gt;SUM($AQ$3585:AQ4219),_xlfn.CONCAT(", ",AS4219),
IF($AQ$5285=SUM($AQ$3585:AQ4219),_xlfn.CONCAT(" y ",AS4219)))))</f>
        <v/>
      </c>
      <c r="AS4219" s="156" t="s">
        <v>7055</v>
      </c>
    </row>
    <row r="4220" spans="1:45" ht="15" customHeight="1">
      <c r="A4220" s="57"/>
      <c r="B4220" s="26"/>
      <c r="C4220" s="716" t="s">
        <v>7056</v>
      </c>
      <c r="D4220" s="716"/>
      <c r="E4220" s="941"/>
      <c r="F4220" s="942"/>
      <c r="G4220" s="942"/>
      <c r="H4220" s="943"/>
      <c r="I4220" s="940"/>
      <c r="J4220" s="940"/>
      <c r="K4220" s="940"/>
      <c r="L4220" s="940"/>
      <c r="M4220" s="940"/>
      <c r="N4220" s="940"/>
      <c r="O4220" s="940"/>
      <c r="P4220" s="940"/>
      <c r="Q4220" s="890"/>
      <c r="R4220" s="891"/>
      <c r="S4220" s="890"/>
      <c r="T4220" s="891"/>
      <c r="U4220" s="890"/>
      <c r="V4220" s="891"/>
      <c r="W4220" s="890"/>
      <c r="X4220" s="891"/>
      <c r="Y4220" s="890"/>
      <c r="Z4220" s="891"/>
      <c r="AA4220" s="890"/>
      <c r="AB4220" s="891"/>
      <c r="AC4220" s="890"/>
      <c r="AD4220" s="891"/>
      <c r="AE4220" s="164"/>
      <c r="AF4220" s="164"/>
      <c r="AG4220" s="199">
        <f t="shared" si="1472"/>
        <v>0</v>
      </c>
      <c r="AH4220" s="219" t="b">
        <f t="shared" si="1473"/>
        <v>0</v>
      </c>
      <c r="AI4220" s="198" t="str">
        <f t="shared" si="1474"/>
        <v/>
      </c>
      <c r="AJ4220" s="219" t="b">
        <f t="shared" si="1475"/>
        <v>0</v>
      </c>
      <c r="AK4220" s="198" t="str">
        <f t="shared" si="1476"/>
        <v/>
      </c>
      <c r="AL4220" s="219" t="b">
        <f t="shared" si="1477"/>
        <v>0</v>
      </c>
      <c r="AM4220" s="351">
        <f t="shared" si="1478"/>
        <v>0</v>
      </c>
      <c r="AN4220" s="164"/>
      <c r="AO4220" s="164"/>
      <c r="AP4220" s="164"/>
      <c r="AQ4220" s="402">
        <f t="shared" si="1479"/>
        <v>0</v>
      </c>
      <c r="AR4220" s="370" t="str">
        <f>IF(AQ4220=0,"",
IF(SUM($AQ$3585:AQ4220)=1,AS4220,
IF($AQ$5285&gt;SUM($AQ$3585:AQ4220),_xlfn.CONCAT(", ",AS4220),
IF($AQ$5285=SUM($AQ$3585:AQ4220),_xlfn.CONCAT(" y ",AS4220)))))</f>
        <v/>
      </c>
      <c r="AS4220" s="156" t="s">
        <v>7057</v>
      </c>
    </row>
    <row r="4221" spans="1:45" ht="15" customHeight="1">
      <c r="A4221" s="57"/>
      <c r="B4221" s="26"/>
      <c r="C4221" s="716" t="s">
        <v>7058</v>
      </c>
      <c r="D4221" s="716"/>
      <c r="E4221" s="941"/>
      <c r="F4221" s="942"/>
      <c r="G4221" s="942"/>
      <c r="H4221" s="943"/>
      <c r="I4221" s="940"/>
      <c r="J4221" s="940"/>
      <c r="K4221" s="940"/>
      <c r="L4221" s="940"/>
      <c r="M4221" s="940"/>
      <c r="N4221" s="940"/>
      <c r="O4221" s="940"/>
      <c r="P4221" s="940"/>
      <c r="Q4221" s="890"/>
      <c r="R4221" s="891"/>
      <c r="S4221" s="890"/>
      <c r="T4221" s="891"/>
      <c r="U4221" s="890"/>
      <c r="V4221" s="891"/>
      <c r="W4221" s="890"/>
      <c r="X4221" s="891"/>
      <c r="Y4221" s="890"/>
      <c r="Z4221" s="891"/>
      <c r="AA4221" s="890"/>
      <c r="AB4221" s="891"/>
      <c r="AC4221" s="890"/>
      <c r="AD4221" s="891"/>
      <c r="AE4221" s="164"/>
      <c r="AF4221" s="164"/>
      <c r="AG4221" s="199">
        <f t="shared" si="1472"/>
        <v>0</v>
      </c>
      <c r="AH4221" s="219" t="b">
        <f t="shared" si="1473"/>
        <v>0</v>
      </c>
      <c r="AI4221" s="198" t="str">
        <f t="shared" si="1474"/>
        <v/>
      </c>
      <c r="AJ4221" s="219" t="b">
        <f t="shared" si="1475"/>
        <v>0</v>
      </c>
      <c r="AK4221" s="198" t="str">
        <f t="shared" si="1476"/>
        <v/>
      </c>
      <c r="AL4221" s="219" t="b">
        <f t="shared" si="1477"/>
        <v>0</v>
      </c>
      <c r="AM4221" s="351">
        <f t="shared" si="1478"/>
        <v>0</v>
      </c>
      <c r="AN4221" s="164"/>
      <c r="AO4221" s="164"/>
      <c r="AP4221" s="164"/>
      <c r="AQ4221" s="402">
        <f t="shared" si="1479"/>
        <v>0</v>
      </c>
      <c r="AR4221" s="370" t="str">
        <f>IF(AQ4221=0,"",
IF(SUM($AQ$3585:AQ4221)=1,AS4221,
IF($AQ$5285&gt;SUM($AQ$3585:AQ4221),_xlfn.CONCAT(", ",AS4221),
IF($AQ$5285=SUM($AQ$3585:AQ4221),_xlfn.CONCAT(" y ",AS4221)))))</f>
        <v/>
      </c>
      <c r="AS4221" s="156" t="s">
        <v>7059</v>
      </c>
    </row>
    <row r="4222" spans="1:45" ht="15" customHeight="1">
      <c r="A4222" s="57"/>
      <c r="B4222" s="26"/>
      <c r="C4222" s="716" t="s">
        <v>7060</v>
      </c>
      <c r="D4222" s="716"/>
      <c r="E4222" s="941"/>
      <c r="F4222" s="942"/>
      <c r="G4222" s="942"/>
      <c r="H4222" s="943"/>
      <c r="I4222" s="940"/>
      <c r="J4222" s="940"/>
      <c r="K4222" s="940"/>
      <c r="L4222" s="940"/>
      <c r="M4222" s="940"/>
      <c r="N4222" s="940"/>
      <c r="O4222" s="940"/>
      <c r="P4222" s="940"/>
      <c r="Q4222" s="890"/>
      <c r="R4222" s="891"/>
      <c r="S4222" s="890"/>
      <c r="T4222" s="891"/>
      <c r="U4222" s="890"/>
      <c r="V4222" s="891"/>
      <c r="W4222" s="890"/>
      <c r="X4222" s="891"/>
      <c r="Y4222" s="890"/>
      <c r="Z4222" s="891"/>
      <c r="AA4222" s="890"/>
      <c r="AB4222" s="891"/>
      <c r="AC4222" s="890"/>
      <c r="AD4222" s="891"/>
      <c r="AE4222" s="164"/>
      <c r="AF4222" s="164"/>
      <c r="AG4222" s="199">
        <f t="shared" si="1472"/>
        <v>0</v>
      </c>
      <c r="AH4222" s="219" t="b">
        <f t="shared" si="1473"/>
        <v>0</v>
      </c>
      <c r="AI4222" s="198" t="str">
        <f t="shared" si="1474"/>
        <v/>
      </c>
      <c r="AJ4222" s="219" t="b">
        <f t="shared" si="1475"/>
        <v>0</v>
      </c>
      <c r="AK4222" s="198" t="str">
        <f t="shared" si="1476"/>
        <v/>
      </c>
      <c r="AL4222" s="219" t="b">
        <f t="shared" si="1477"/>
        <v>0</v>
      </c>
      <c r="AM4222" s="351">
        <f t="shared" si="1478"/>
        <v>0</v>
      </c>
      <c r="AN4222" s="164"/>
      <c r="AO4222" s="164"/>
      <c r="AP4222" s="164"/>
      <c r="AQ4222" s="402">
        <f t="shared" si="1479"/>
        <v>0</v>
      </c>
      <c r="AR4222" s="370" t="str">
        <f>IF(AQ4222=0,"",
IF(SUM($AQ$3585:AQ4222)=1,AS4222,
IF($AQ$5285&gt;SUM($AQ$3585:AQ4222),_xlfn.CONCAT(", ",AS4222),
IF($AQ$5285=SUM($AQ$3585:AQ4222),_xlfn.CONCAT(" y ",AS4222)))))</f>
        <v/>
      </c>
      <c r="AS4222" s="156" t="s">
        <v>7061</v>
      </c>
    </row>
    <row r="4223" spans="1:45" ht="15" customHeight="1">
      <c r="A4223" s="57"/>
      <c r="B4223" s="26"/>
      <c r="C4223" s="716" t="s">
        <v>7062</v>
      </c>
      <c r="D4223" s="716"/>
      <c r="E4223" s="941"/>
      <c r="F4223" s="942"/>
      <c r="G4223" s="942"/>
      <c r="H4223" s="943"/>
      <c r="I4223" s="940"/>
      <c r="J4223" s="940"/>
      <c r="K4223" s="940"/>
      <c r="L4223" s="940"/>
      <c r="M4223" s="940"/>
      <c r="N4223" s="940"/>
      <c r="O4223" s="940"/>
      <c r="P4223" s="940"/>
      <c r="Q4223" s="890"/>
      <c r="R4223" s="891"/>
      <c r="S4223" s="890"/>
      <c r="T4223" s="891"/>
      <c r="U4223" s="890"/>
      <c r="V4223" s="891"/>
      <c r="W4223" s="890"/>
      <c r="X4223" s="891"/>
      <c r="Y4223" s="890"/>
      <c r="Z4223" s="891"/>
      <c r="AA4223" s="890"/>
      <c r="AB4223" s="891"/>
      <c r="AC4223" s="890"/>
      <c r="AD4223" s="891"/>
      <c r="AE4223" s="164"/>
      <c r="AF4223" s="164"/>
      <c r="AG4223" s="199">
        <f t="shared" si="1472"/>
        <v>0</v>
      </c>
      <c r="AH4223" s="219" t="b">
        <f t="shared" si="1473"/>
        <v>0</v>
      </c>
      <c r="AI4223" s="198" t="str">
        <f t="shared" si="1474"/>
        <v/>
      </c>
      <c r="AJ4223" s="219" t="b">
        <f t="shared" si="1475"/>
        <v>0</v>
      </c>
      <c r="AK4223" s="198" t="str">
        <f t="shared" si="1476"/>
        <v/>
      </c>
      <c r="AL4223" s="219" t="b">
        <f t="shared" si="1477"/>
        <v>0</v>
      </c>
      <c r="AM4223" s="351">
        <f t="shared" si="1478"/>
        <v>0</v>
      </c>
      <c r="AN4223" s="164"/>
      <c r="AO4223" s="164"/>
      <c r="AP4223" s="164"/>
      <c r="AQ4223" s="402">
        <f t="shared" si="1479"/>
        <v>0</v>
      </c>
      <c r="AR4223" s="370" t="str">
        <f>IF(AQ4223=0,"",
IF(SUM($AQ$3585:AQ4223)=1,AS4223,
IF($AQ$5285&gt;SUM($AQ$3585:AQ4223),_xlfn.CONCAT(", ",AS4223),
IF($AQ$5285=SUM($AQ$3585:AQ4223),_xlfn.CONCAT(" y ",AS4223)))))</f>
        <v/>
      </c>
      <c r="AS4223" s="156" t="s">
        <v>7063</v>
      </c>
    </row>
    <row r="4224" spans="1:45" ht="15" customHeight="1">
      <c r="A4224" s="57"/>
      <c r="B4224" s="26"/>
      <c r="C4224" s="716" t="s">
        <v>7064</v>
      </c>
      <c r="D4224" s="716"/>
      <c r="E4224" s="941"/>
      <c r="F4224" s="942"/>
      <c r="G4224" s="942"/>
      <c r="H4224" s="943"/>
      <c r="I4224" s="940"/>
      <c r="J4224" s="940"/>
      <c r="K4224" s="940"/>
      <c r="L4224" s="940"/>
      <c r="M4224" s="940"/>
      <c r="N4224" s="940"/>
      <c r="O4224" s="940"/>
      <c r="P4224" s="940"/>
      <c r="Q4224" s="890"/>
      <c r="R4224" s="891"/>
      <c r="S4224" s="890"/>
      <c r="T4224" s="891"/>
      <c r="U4224" s="890"/>
      <c r="V4224" s="891"/>
      <c r="W4224" s="890"/>
      <c r="X4224" s="891"/>
      <c r="Y4224" s="890"/>
      <c r="Z4224" s="891"/>
      <c r="AA4224" s="890"/>
      <c r="AB4224" s="891"/>
      <c r="AC4224" s="890"/>
      <c r="AD4224" s="891"/>
      <c r="AE4224" s="164"/>
      <c r="AF4224" s="164"/>
      <c r="AG4224" s="199">
        <f t="shared" si="1472"/>
        <v>0</v>
      </c>
      <c r="AH4224" s="219" t="b">
        <f t="shared" si="1473"/>
        <v>0</v>
      </c>
      <c r="AI4224" s="198" t="str">
        <f t="shared" si="1474"/>
        <v/>
      </c>
      <c r="AJ4224" s="219" t="b">
        <f t="shared" si="1475"/>
        <v>0</v>
      </c>
      <c r="AK4224" s="198" t="str">
        <f t="shared" si="1476"/>
        <v/>
      </c>
      <c r="AL4224" s="219" t="b">
        <f t="shared" si="1477"/>
        <v>0</v>
      </c>
      <c r="AM4224" s="351">
        <f t="shared" si="1478"/>
        <v>0</v>
      </c>
      <c r="AN4224" s="164"/>
      <c r="AO4224" s="164"/>
      <c r="AP4224" s="164"/>
      <c r="AQ4224" s="402">
        <f t="shared" si="1479"/>
        <v>0</v>
      </c>
      <c r="AR4224" s="370" t="str">
        <f>IF(AQ4224=0,"",
IF(SUM($AQ$3585:AQ4224)=1,AS4224,
IF($AQ$5285&gt;SUM($AQ$3585:AQ4224),_xlfn.CONCAT(", ",AS4224),
IF($AQ$5285=SUM($AQ$3585:AQ4224),_xlfn.CONCAT(" y ",AS4224)))))</f>
        <v/>
      </c>
      <c r="AS4224" s="156" t="s">
        <v>7065</v>
      </c>
    </row>
    <row r="4225" spans="1:45" ht="15" customHeight="1">
      <c r="A4225" s="57"/>
      <c r="B4225" s="26"/>
      <c r="C4225" s="716" t="s">
        <v>7066</v>
      </c>
      <c r="D4225" s="716"/>
      <c r="E4225" s="941"/>
      <c r="F4225" s="942"/>
      <c r="G4225" s="942"/>
      <c r="H4225" s="943"/>
      <c r="I4225" s="940"/>
      <c r="J4225" s="940"/>
      <c r="K4225" s="940"/>
      <c r="L4225" s="940"/>
      <c r="M4225" s="940"/>
      <c r="N4225" s="940"/>
      <c r="O4225" s="940"/>
      <c r="P4225" s="940"/>
      <c r="Q4225" s="890"/>
      <c r="R4225" s="891"/>
      <c r="S4225" s="890"/>
      <c r="T4225" s="891"/>
      <c r="U4225" s="890"/>
      <c r="V4225" s="891"/>
      <c r="W4225" s="890"/>
      <c r="X4225" s="891"/>
      <c r="Y4225" s="890"/>
      <c r="Z4225" s="891"/>
      <c r="AA4225" s="890"/>
      <c r="AB4225" s="891"/>
      <c r="AC4225" s="890"/>
      <c r="AD4225" s="891"/>
      <c r="AE4225" s="164"/>
      <c r="AF4225" s="164"/>
      <c r="AG4225" s="199">
        <f t="shared" si="1472"/>
        <v>0</v>
      </c>
      <c r="AH4225" s="219" t="b">
        <f t="shared" si="1473"/>
        <v>0</v>
      </c>
      <c r="AI4225" s="198" t="str">
        <f t="shared" si="1474"/>
        <v/>
      </c>
      <c r="AJ4225" s="219" t="b">
        <f t="shared" si="1475"/>
        <v>0</v>
      </c>
      <c r="AK4225" s="198" t="str">
        <f t="shared" si="1476"/>
        <v/>
      </c>
      <c r="AL4225" s="219" t="b">
        <f t="shared" si="1477"/>
        <v>0</v>
      </c>
      <c r="AM4225" s="351">
        <f t="shared" si="1478"/>
        <v>0</v>
      </c>
      <c r="AN4225" s="164"/>
      <c r="AO4225" s="164"/>
      <c r="AP4225" s="164"/>
      <c r="AQ4225" s="402">
        <f t="shared" si="1479"/>
        <v>0</v>
      </c>
      <c r="AR4225" s="370" t="str">
        <f>IF(AQ4225=0,"",
IF(SUM($AQ$3585:AQ4225)=1,AS4225,
IF($AQ$5285&gt;SUM($AQ$3585:AQ4225),_xlfn.CONCAT(", ",AS4225),
IF($AQ$5285=SUM($AQ$3585:AQ4225),_xlfn.CONCAT(" y ",AS4225)))))</f>
        <v/>
      </c>
      <c r="AS4225" s="156" t="s">
        <v>7067</v>
      </c>
    </row>
    <row r="4226" spans="1:45" ht="15" customHeight="1">
      <c r="A4226" s="57"/>
      <c r="B4226" s="26"/>
      <c r="C4226" s="716" t="s">
        <v>7068</v>
      </c>
      <c r="D4226" s="716"/>
      <c r="E4226" s="941"/>
      <c r="F4226" s="942"/>
      <c r="G4226" s="942"/>
      <c r="H4226" s="943"/>
      <c r="I4226" s="940"/>
      <c r="J4226" s="940"/>
      <c r="K4226" s="940"/>
      <c r="L4226" s="940"/>
      <c r="M4226" s="940"/>
      <c r="N4226" s="940"/>
      <c r="O4226" s="940"/>
      <c r="P4226" s="940"/>
      <c r="Q4226" s="890"/>
      <c r="R4226" s="891"/>
      <c r="S4226" s="890"/>
      <c r="T4226" s="891"/>
      <c r="U4226" s="890"/>
      <c r="V4226" s="891"/>
      <c r="W4226" s="890"/>
      <c r="X4226" s="891"/>
      <c r="Y4226" s="890"/>
      <c r="Z4226" s="891"/>
      <c r="AA4226" s="890"/>
      <c r="AB4226" s="891"/>
      <c r="AC4226" s="890"/>
      <c r="AD4226" s="891"/>
      <c r="AE4226" s="164"/>
      <c r="AF4226" s="164"/>
      <c r="AG4226" s="199">
        <f t="shared" ref="AG4226:AG4289" si="1480">IF(AND(OR($I$3563="X",$T$3563="X"),COUNTA(E4226:AD4226)=0),0,IF(AND(COUNTBLANK(E4226)=1,COUNTA(I4226:AD4226)=0),0,IF(AND($C$3563="X",COUNTBLANK(E4226)=0,COUNTA(I4226:P4226)=2,COUNTA(Q4226:AB4226)&gt;0,AC4226=""),0,IF(AND($C$3563="X",COUNTBLANK(E4226)=0,COUNTA(I4226:P4226)=2,COUNTA(Q4226:AB4226)=0,AC4226="X"),0,1))))</f>
        <v>0</v>
      </c>
      <c r="AH4226" s="219" t="b">
        <f t="shared" ref="AH4226:AH4289" si="1481">NOT(EXACT($E4226,UPPER($E4226)))</f>
        <v>0</v>
      </c>
      <c r="AI4226" s="198" t="str">
        <f t="shared" ref="AI4226:AI4289" si="1482">SUBSTITUTE( SUBSTITUTE( SUBSTITUTE( SUBSTITUTE( SUBSTITUTE( SUBSTITUTE( SUBSTITUTE( SUBSTITUTE( SUBSTITUTE( SUBSTITUTE($E4226, "á", "a"), "é", "e"), "í", "i"), "ó", "o"), "ú", "u"), "Á", "A"), "É", "E"), "Í", "I"), "Ó", "O"), "Ú", "U")</f>
        <v/>
      </c>
      <c r="AJ4226" s="219" t="b">
        <f t="shared" ref="AJ4226:AJ4289" si="1483">NOT(EXACT($E4226,AI4226))</f>
        <v>0</v>
      </c>
      <c r="AK4226" s="198" t="str">
        <f t="shared" ref="AK4226:AK4289" si="1484">SUBSTITUTE((SUBSTITUTE(SUBSTITUTE(SUBSTITUTE($E4226,".",""),",",""),"(","")),")","")</f>
        <v/>
      </c>
      <c r="AL4226" s="219" t="b">
        <f t="shared" ref="AL4226:AL4289" si="1485">NOT(EXACT($E4226,AK4226))</f>
        <v>0</v>
      </c>
      <c r="AM4226" s="351">
        <f t="shared" ref="AM4226:AM4289" si="1486">IF(AND($AC4226="X",COUNTA(Q4226:AB4226)&gt;0),1,0)</f>
        <v>0</v>
      </c>
      <c r="AN4226" s="164"/>
      <c r="AO4226" s="164"/>
      <c r="AP4226" s="164"/>
      <c r="AQ4226" s="402">
        <f t="shared" ref="AQ4226:AQ4289" si="1487">IF(SUM(AG4226)=0,0,1)</f>
        <v>0</v>
      </c>
      <c r="AR4226" s="370" t="str">
        <f>IF(AQ4226=0,"",
IF(SUM($AQ$3585:AQ4226)=1,AS4226,
IF($AQ$5285&gt;SUM($AQ$3585:AQ4226),_xlfn.CONCAT(", ",AS4226),
IF($AQ$5285=SUM($AQ$3585:AQ4226),_xlfn.CONCAT(" y ",AS4226)))))</f>
        <v/>
      </c>
      <c r="AS4226" s="156" t="s">
        <v>7069</v>
      </c>
    </row>
    <row r="4227" spans="1:45" ht="15" customHeight="1">
      <c r="A4227" s="57"/>
      <c r="B4227" s="26"/>
      <c r="C4227" s="716" t="s">
        <v>7070</v>
      </c>
      <c r="D4227" s="716"/>
      <c r="E4227" s="941"/>
      <c r="F4227" s="942"/>
      <c r="G4227" s="942"/>
      <c r="H4227" s="943"/>
      <c r="I4227" s="940"/>
      <c r="J4227" s="940"/>
      <c r="K4227" s="940"/>
      <c r="L4227" s="940"/>
      <c r="M4227" s="940"/>
      <c r="N4227" s="940"/>
      <c r="O4227" s="940"/>
      <c r="P4227" s="940"/>
      <c r="Q4227" s="890"/>
      <c r="R4227" s="891"/>
      <c r="S4227" s="890"/>
      <c r="T4227" s="891"/>
      <c r="U4227" s="890"/>
      <c r="V4227" s="891"/>
      <c r="W4227" s="890"/>
      <c r="X4227" s="891"/>
      <c r="Y4227" s="890"/>
      <c r="Z4227" s="891"/>
      <c r="AA4227" s="890"/>
      <c r="AB4227" s="891"/>
      <c r="AC4227" s="890"/>
      <c r="AD4227" s="891"/>
      <c r="AE4227" s="164"/>
      <c r="AF4227" s="164"/>
      <c r="AG4227" s="199">
        <f t="shared" si="1480"/>
        <v>0</v>
      </c>
      <c r="AH4227" s="219" t="b">
        <f t="shared" si="1481"/>
        <v>0</v>
      </c>
      <c r="AI4227" s="198" t="str">
        <f t="shared" si="1482"/>
        <v/>
      </c>
      <c r="AJ4227" s="219" t="b">
        <f t="shared" si="1483"/>
        <v>0</v>
      </c>
      <c r="AK4227" s="198" t="str">
        <f t="shared" si="1484"/>
        <v/>
      </c>
      <c r="AL4227" s="219" t="b">
        <f t="shared" si="1485"/>
        <v>0</v>
      </c>
      <c r="AM4227" s="351">
        <f t="shared" si="1486"/>
        <v>0</v>
      </c>
      <c r="AN4227" s="164"/>
      <c r="AO4227" s="164"/>
      <c r="AP4227" s="164"/>
      <c r="AQ4227" s="402">
        <f t="shared" si="1487"/>
        <v>0</v>
      </c>
      <c r="AR4227" s="370" t="str">
        <f>IF(AQ4227=0,"",
IF(SUM($AQ$3585:AQ4227)=1,AS4227,
IF($AQ$5285&gt;SUM($AQ$3585:AQ4227),_xlfn.CONCAT(", ",AS4227),
IF($AQ$5285=SUM($AQ$3585:AQ4227),_xlfn.CONCAT(" y ",AS4227)))))</f>
        <v/>
      </c>
      <c r="AS4227" s="156" t="s">
        <v>7071</v>
      </c>
    </row>
    <row r="4228" spans="1:45" ht="15" customHeight="1">
      <c r="A4228" s="57"/>
      <c r="B4228" s="26"/>
      <c r="C4228" s="716" t="s">
        <v>7072</v>
      </c>
      <c r="D4228" s="716"/>
      <c r="E4228" s="941"/>
      <c r="F4228" s="942"/>
      <c r="G4228" s="942"/>
      <c r="H4228" s="943"/>
      <c r="I4228" s="940"/>
      <c r="J4228" s="940"/>
      <c r="K4228" s="940"/>
      <c r="L4228" s="940"/>
      <c r="M4228" s="940"/>
      <c r="N4228" s="940"/>
      <c r="O4228" s="940"/>
      <c r="P4228" s="940"/>
      <c r="Q4228" s="890"/>
      <c r="R4228" s="891"/>
      <c r="S4228" s="890"/>
      <c r="T4228" s="891"/>
      <c r="U4228" s="890"/>
      <c r="V4228" s="891"/>
      <c r="W4228" s="890"/>
      <c r="X4228" s="891"/>
      <c r="Y4228" s="890"/>
      <c r="Z4228" s="891"/>
      <c r="AA4228" s="890"/>
      <c r="AB4228" s="891"/>
      <c r="AC4228" s="890"/>
      <c r="AD4228" s="891"/>
      <c r="AE4228" s="164"/>
      <c r="AF4228" s="164"/>
      <c r="AG4228" s="199">
        <f t="shared" si="1480"/>
        <v>0</v>
      </c>
      <c r="AH4228" s="219" t="b">
        <f t="shared" si="1481"/>
        <v>0</v>
      </c>
      <c r="AI4228" s="198" t="str">
        <f t="shared" si="1482"/>
        <v/>
      </c>
      <c r="AJ4228" s="219" t="b">
        <f t="shared" si="1483"/>
        <v>0</v>
      </c>
      <c r="AK4228" s="198" t="str">
        <f t="shared" si="1484"/>
        <v/>
      </c>
      <c r="AL4228" s="219" t="b">
        <f t="shared" si="1485"/>
        <v>0</v>
      </c>
      <c r="AM4228" s="351">
        <f t="shared" si="1486"/>
        <v>0</v>
      </c>
      <c r="AN4228" s="164"/>
      <c r="AO4228" s="164"/>
      <c r="AP4228" s="164"/>
      <c r="AQ4228" s="402">
        <f t="shared" si="1487"/>
        <v>0</v>
      </c>
      <c r="AR4228" s="370" t="str">
        <f>IF(AQ4228=0,"",
IF(SUM($AQ$3585:AQ4228)=1,AS4228,
IF($AQ$5285&gt;SUM($AQ$3585:AQ4228),_xlfn.CONCAT(", ",AS4228),
IF($AQ$5285=SUM($AQ$3585:AQ4228),_xlfn.CONCAT(" y ",AS4228)))))</f>
        <v/>
      </c>
      <c r="AS4228" s="156" t="s">
        <v>7073</v>
      </c>
    </row>
    <row r="4229" spans="1:45" ht="15" customHeight="1">
      <c r="A4229" s="57"/>
      <c r="B4229" s="26"/>
      <c r="C4229" s="716" t="s">
        <v>7074</v>
      </c>
      <c r="D4229" s="716"/>
      <c r="E4229" s="941"/>
      <c r="F4229" s="942"/>
      <c r="G4229" s="942"/>
      <c r="H4229" s="943"/>
      <c r="I4229" s="940"/>
      <c r="J4229" s="940"/>
      <c r="K4229" s="940"/>
      <c r="L4229" s="940"/>
      <c r="M4229" s="940"/>
      <c r="N4229" s="940"/>
      <c r="O4229" s="940"/>
      <c r="P4229" s="940"/>
      <c r="Q4229" s="890"/>
      <c r="R4229" s="891"/>
      <c r="S4229" s="890"/>
      <c r="T4229" s="891"/>
      <c r="U4229" s="890"/>
      <c r="V4229" s="891"/>
      <c r="W4229" s="890"/>
      <c r="X4229" s="891"/>
      <c r="Y4229" s="890"/>
      <c r="Z4229" s="891"/>
      <c r="AA4229" s="890"/>
      <c r="AB4229" s="891"/>
      <c r="AC4229" s="890"/>
      <c r="AD4229" s="891"/>
      <c r="AE4229" s="164"/>
      <c r="AF4229" s="164"/>
      <c r="AG4229" s="199">
        <f t="shared" si="1480"/>
        <v>0</v>
      </c>
      <c r="AH4229" s="219" t="b">
        <f t="shared" si="1481"/>
        <v>0</v>
      </c>
      <c r="AI4229" s="198" t="str">
        <f t="shared" si="1482"/>
        <v/>
      </c>
      <c r="AJ4229" s="219" t="b">
        <f t="shared" si="1483"/>
        <v>0</v>
      </c>
      <c r="AK4229" s="198" t="str">
        <f t="shared" si="1484"/>
        <v/>
      </c>
      <c r="AL4229" s="219" t="b">
        <f t="shared" si="1485"/>
        <v>0</v>
      </c>
      <c r="AM4229" s="351">
        <f t="shared" si="1486"/>
        <v>0</v>
      </c>
      <c r="AN4229" s="164"/>
      <c r="AO4229" s="164"/>
      <c r="AP4229" s="164"/>
      <c r="AQ4229" s="402">
        <f t="shared" si="1487"/>
        <v>0</v>
      </c>
      <c r="AR4229" s="370" t="str">
        <f>IF(AQ4229=0,"",
IF(SUM($AQ$3585:AQ4229)=1,AS4229,
IF($AQ$5285&gt;SUM($AQ$3585:AQ4229),_xlfn.CONCAT(", ",AS4229),
IF($AQ$5285=SUM($AQ$3585:AQ4229),_xlfn.CONCAT(" y ",AS4229)))))</f>
        <v/>
      </c>
      <c r="AS4229" s="156" t="s">
        <v>7075</v>
      </c>
    </row>
    <row r="4230" spans="1:45" ht="15" customHeight="1">
      <c r="A4230" s="57"/>
      <c r="B4230" s="26"/>
      <c r="C4230" s="716" t="s">
        <v>7076</v>
      </c>
      <c r="D4230" s="716"/>
      <c r="E4230" s="941"/>
      <c r="F4230" s="942"/>
      <c r="G4230" s="942"/>
      <c r="H4230" s="943"/>
      <c r="I4230" s="940"/>
      <c r="J4230" s="940"/>
      <c r="K4230" s="940"/>
      <c r="L4230" s="940"/>
      <c r="M4230" s="940"/>
      <c r="N4230" s="940"/>
      <c r="O4230" s="940"/>
      <c r="P4230" s="940"/>
      <c r="Q4230" s="890"/>
      <c r="R4230" s="891"/>
      <c r="S4230" s="890"/>
      <c r="T4230" s="891"/>
      <c r="U4230" s="890"/>
      <c r="V4230" s="891"/>
      <c r="W4230" s="890"/>
      <c r="X4230" s="891"/>
      <c r="Y4230" s="890"/>
      <c r="Z4230" s="891"/>
      <c r="AA4230" s="890"/>
      <c r="AB4230" s="891"/>
      <c r="AC4230" s="890"/>
      <c r="AD4230" s="891"/>
      <c r="AE4230" s="164"/>
      <c r="AF4230" s="164"/>
      <c r="AG4230" s="199">
        <f t="shared" si="1480"/>
        <v>0</v>
      </c>
      <c r="AH4230" s="219" t="b">
        <f t="shared" si="1481"/>
        <v>0</v>
      </c>
      <c r="AI4230" s="198" t="str">
        <f t="shared" si="1482"/>
        <v/>
      </c>
      <c r="AJ4230" s="219" t="b">
        <f t="shared" si="1483"/>
        <v>0</v>
      </c>
      <c r="AK4230" s="198" t="str">
        <f t="shared" si="1484"/>
        <v/>
      </c>
      <c r="AL4230" s="219" t="b">
        <f t="shared" si="1485"/>
        <v>0</v>
      </c>
      <c r="AM4230" s="351">
        <f t="shared" si="1486"/>
        <v>0</v>
      </c>
      <c r="AN4230" s="164"/>
      <c r="AO4230" s="164"/>
      <c r="AP4230" s="164"/>
      <c r="AQ4230" s="402">
        <f t="shared" si="1487"/>
        <v>0</v>
      </c>
      <c r="AR4230" s="370" t="str">
        <f>IF(AQ4230=0,"",
IF(SUM($AQ$3585:AQ4230)=1,AS4230,
IF($AQ$5285&gt;SUM($AQ$3585:AQ4230),_xlfn.CONCAT(", ",AS4230),
IF($AQ$5285=SUM($AQ$3585:AQ4230),_xlfn.CONCAT(" y ",AS4230)))))</f>
        <v/>
      </c>
      <c r="AS4230" s="156" t="s">
        <v>7077</v>
      </c>
    </row>
    <row r="4231" spans="1:45" ht="15" customHeight="1">
      <c r="A4231" s="57"/>
      <c r="B4231" s="26"/>
      <c r="C4231" s="716" t="s">
        <v>7078</v>
      </c>
      <c r="D4231" s="716"/>
      <c r="E4231" s="941"/>
      <c r="F4231" s="942"/>
      <c r="G4231" s="942"/>
      <c r="H4231" s="943"/>
      <c r="I4231" s="940"/>
      <c r="J4231" s="940"/>
      <c r="K4231" s="940"/>
      <c r="L4231" s="940"/>
      <c r="M4231" s="940"/>
      <c r="N4231" s="940"/>
      <c r="O4231" s="940"/>
      <c r="P4231" s="940"/>
      <c r="Q4231" s="890"/>
      <c r="R4231" s="891"/>
      <c r="S4231" s="890"/>
      <c r="T4231" s="891"/>
      <c r="U4231" s="890"/>
      <c r="V4231" s="891"/>
      <c r="W4231" s="890"/>
      <c r="X4231" s="891"/>
      <c r="Y4231" s="890"/>
      <c r="Z4231" s="891"/>
      <c r="AA4231" s="890"/>
      <c r="AB4231" s="891"/>
      <c r="AC4231" s="890"/>
      <c r="AD4231" s="891"/>
      <c r="AE4231" s="164"/>
      <c r="AF4231" s="164"/>
      <c r="AG4231" s="199">
        <f t="shared" si="1480"/>
        <v>0</v>
      </c>
      <c r="AH4231" s="219" t="b">
        <f t="shared" si="1481"/>
        <v>0</v>
      </c>
      <c r="AI4231" s="198" t="str">
        <f t="shared" si="1482"/>
        <v/>
      </c>
      <c r="AJ4231" s="219" t="b">
        <f t="shared" si="1483"/>
        <v>0</v>
      </c>
      <c r="AK4231" s="198" t="str">
        <f t="shared" si="1484"/>
        <v/>
      </c>
      <c r="AL4231" s="219" t="b">
        <f t="shared" si="1485"/>
        <v>0</v>
      </c>
      <c r="AM4231" s="351">
        <f t="shared" si="1486"/>
        <v>0</v>
      </c>
      <c r="AN4231" s="164"/>
      <c r="AO4231" s="164"/>
      <c r="AP4231" s="164"/>
      <c r="AQ4231" s="402">
        <f t="shared" si="1487"/>
        <v>0</v>
      </c>
      <c r="AR4231" s="370" t="str">
        <f>IF(AQ4231=0,"",
IF(SUM($AQ$3585:AQ4231)=1,AS4231,
IF($AQ$5285&gt;SUM($AQ$3585:AQ4231),_xlfn.CONCAT(", ",AS4231),
IF($AQ$5285=SUM($AQ$3585:AQ4231),_xlfn.CONCAT(" y ",AS4231)))))</f>
        <v/>
      </c>
      <c r="AS4231" s="156" t="s">
        <v>7079</v>
      </c>
    </row>
    <row r="4232" spans="1:45" ht="15" customHeight="1">
      <c r="A4232" s="57"/>
      <c r="B4232" s="26"/>
      <c r="C4232" s="716" t="s">
        <v>7080</v>
      </c>
      <c r="D4232" s="716"/>
      <c r="E4232" s="941"/>
      <c r="F4232" s="942"/>
      <c r="G4232" s="942"/>
      <c r="H4232" s="943"/>
      <c r="I4232" s="940"/>
      <c r="J4232" s="940"/>
      <c r="K4232" s="940"/>
      <c r="L4232" s="940"/>
      <c r="M4232" s="940"/>
      <c r="N4232" s="940"/>
      <c r="O4232" s="940"/>
      <c r="P4232" s="940"/>
      <c r="Q4232" s="890"/>
      <c r="R4232" s="891"/>
      <c r="S4232" s="890"/>
      <c r="T4232" s="891"/>
      <c r="U4232" s="890"/>
      <c r="V4232" s="891"/>
      <c r="W4232" s="890"/>
      <c r="X4232" s="891"/>
      <c r="Y4232" s="890"/>
      <c r="Z4232" s="891"/>
      <c r="AA4232" s="890"/>
      <c r="AB4232" s="891"/>
      <c r="AC4232" s="890"/>
      <c r="AD4232" s="891"/>
      <c r="AE4232" s="164"/>
      <c r="AF4232" s="164"/>
      <c r="AG4232" s="199">
        <f t="shared" si="1480"/>
        <v>0</v>
      </c>
      <c r="AH4232" s="219" t="b">
        <f t="shared" si="1481"/>
        <v>0</v>
      </c>
      <c r="AI4232" s="198" t="str">
        <f t="shared" si="1482"/>
        <v/>
      </c>
      <c r="AJ4232" s="219" t="b">
        <f t="shared" si="1483"/>
        <v>0</v>
      </c>
      <c r="AK4232" s="198" t="str">
        <f t="shared" si="1484"/>
        <v/>
      </c>
      <c r="AL4232" s="219" t="b">
        <f t="shared" si="1485"/>
        <v>0</v>
      </c>
      <c r="AM4232" s="351">
        <f t="shared" si="1486"/>
        <v>0</v>
      </c>
      <c r="AN4232" s="164"/>
      <c r="AO4232" s="164"/>
      <c r="AP4232" s="164"/>
      <c r="AQ4232" s="402">
        <f t="shared" si="1487"/>
        <v>0</v>
      </c>
      <c r="AR4232" s="370" t="str">
        <f>IF(AQ4232=0,"",
IF(SUM($AQ$3585:AQ4232)=1,AS4232,
IF($AQ$5285&gt;SUM($AQ$3585:AQ4232),_xlfn.CONCAT(", ",AS4232),
IF($AQ$5285=SUM($AQ$3585:AQ4232),_xlfn.CONCAT(" y ",AS4232)))))</f>
        <v/>
      </c>
      <c r="AS4232" s="156" t="s">
        <v>7081</v>
      </c>
    </row>
    <row r="4233" spans="1:45" ht="15" customHeight="1">
      <c r="A4233" s="57"/>
      <c r="B4233" s="26"/>
      <c r="C4233" s="716" t="s">
        <v>7082</v>
      </c>
      <c r="D4233" s="716"/>
      <c r="E4233" s="941"/>
      <c r="F4233" s="942"/>
      <c r="G4233" s="942"/>
      <c r="H4233" s="943"/>
      <c r="I4233" s="940"/>
      <c r="J4233" s="940"/>
      <c r="K4233" s="940"/>
      <c r="L4233" s="940"/>
      <c r="M4233" s="940"/>
      <c r="N4233" s="940"/>
      <c r="O4233" s="940"/>
      <c r="P4233" s="940"/>
      <c r="Q4233" s="890"/>
      <c r="R4233" s="891"/>
      <c r="S4233" s="890"/>
      <c r="T4233" s="891"/>
      <c r="U4233" s="890"/>
      <c r="V4233" s="891"/>
      <c r="W4233" s="890"/>
      <c r="X4233" s="891"/>
      <c r="Y4233" s="890"/>
      <c r="Z4233" s="891"/>
      <c r="AA4233" s="890"/>
      <c r="AB4233" s="891"/>
      <c r="AC4233" s="890"/>
      <c r="AD4233" s="891"/>
      <c r="AE4233" s="164"/>
      <c r="AF4233" s="164"/>
      <c r="AG4233" s="199">
        <f t="shared" si="1480"/>
        <v>0</v>
      </c>
      <c r="AH4233" s="219" t="b">
        <f t="shared" si="1481"/>
        <v>0</v>
      </c>
      <c r="AI4233" s="198" t="str">
        <f t="shared" si="1482"/>
        <v/>
      </c>
      <c r="AJ4233" s="219" t="b">
        <f t="shared" si="1483"/>
        <v>0</v>
      </c>
      <c r="AK4233" s="198" t="str">
        <f t="shared" si="1484"/>
        <v/>
      </c>
      <c r="AL4233" s="219" t="b">
        <f t="shared" si="1485"/>
        <v>0</v>
      </c>
      <c r="AM4233" s="351">
        <f t="shared" si="1486"/>
        <v>0</v>
      </c>
      <c r="AN4233" s="164"/>
      <c r="AO4233" s="164"/>
      <c r="AP4233" s="164"/>
      <c r="AQ4233" s="402">
        <f t="shared" si="1487"/>
        <v>0</v>
      </c>
      <c r="AR4233" s="370" t="str">
        <f>IF(AQ4233=0,"",
IF(SUM($AQ$3585:AQ4233)=1,AS4233,
IF($AQ$5285&gt;SUM($AQ$3585:AQ4233),_xlfn.CONCAT(", ",AS4233),
IF($AQ$5285=SUM($AQ$3585:AQ4233),_xlfn.CONCAT(" y ",AS4233)))))</f>
        <v/>
      </c>
      <c r="AS4233" s="156" t="s">
        <v>7083</v>
      </c>
    </row>
    <row r="4234" spans="1:45" ht="15" customHeight="1">
      <c r="A4234" s="57"/>
      <c r="B4234" s="26"/>
      <c r="C4234" s="716" t="s">
        <v>7084</v>
      </c>
      <c r="D4234" s="716"/>
      <c r="E4234" s="941"/>
      <c r="F4234" s="942"/>
      <c r="G4234" s="942"/>
      <c r="H4234" s="943"/>
      <c r="I4234" s="940"/>
      <c r="J4234" s="940"/>
      <c r="K4234" s="940"/>
      <c r="L4234" s="940"/>
      <c r="M4234" s="940"/>
      <c r="N4234" s="940"/>
      <c r="O4234" s="940"/>
      <c r="P4234" s="940"/>
      <c r="Q4234" s="890"/>
      <c r="R4234" s="891"/>
      <c r="S4234" s="890"/>
      <c r="T4234" s="891"/>
      <c r="U4234" s="890"/>
      <c r="V4234" s="891"/>
      <c r="W4234" s="890"/>
      <c r="X4234" s="891"/>
      <c r="Y4234" s="890"/>
      <c r="Z4234" s="891"/>
      <c r="AA4234" s="890"/>
      <c r="AB4234" s="891"/>
      <c r="AC4234" s="890"/>
      <c r="AD4234" s="891"/>
      <c r="AE4234" s="164"/>
      <c r="AF4234" s="164"/>
      <c r="AG4234" s="199">
        <f t="shared" si="1480"/>
        <v>0</v>
      </c>
      <c r="AH4234" s="219" t="b">
        <f t="shared" si="1481"/>
        <v>0</v>
      </c>
      <c r="AI4234" s="198" t="str">
        <f t="shared" si="1482"/>
        <v/>
      </c>
      <c r="AJ4234" s="219" t="b">
        <f t="shared" si="1483"/>
        <v>0</v>
      </c>
      <c r="AK4234" s="198" t="str">
        <f t="shared" si="1484"/>
        <v/>
      </c>
      <c r="AL4234" s="219" t="b">
        <f t="shared" si="1485"/>
        <v>0</v>
      </c>
      <c r="AM4234" s="351">
        <f t="shared" si="1486"/>
        <v>0</v>
      </c>
      <c r="AN4234" s="164"/>
      <c r="AO4234" s="164"/>
      <c r="AP4234" s="164"/>
      <c r="AQ4234" s="402">
        <f t="shared" si="1487"/>
        <v>0</v>
      </c>
      <c r="AR4234" s="370" t="str">
        <f>IF(AQ4234=0,"",
IF(SUM($AQ$3585:AQ4234)=1,AS4234,
IF($AQ$5285&gt;SUM($AQ$3585:AQ4234),_xlfn.CONCAT(", ",AS4234),
IF($AQ$5285=SUM($AQ$3585:AQ4234),_xlfn.CONCAT(" y ",AS4234)))))</f>
        <v/>
      </c>
      <c r="AS4234" s="156" t="s">
        <v>7085</v>
      </c>
    </row>
    <row r="4235" spans="1:45" ht="15" customHeight="1">
      <c r="A4235" s="57"/>
      <c r="B4235" s="26"/>
      <c r="C4235" s="716" t="s">
        <v>7086</v>
      </c>
      <c r="D4235" s="716"/>
      <c r="E4235" s="941"/>
      <c r="F4235" s="942"/>
      <c r="G4235" s="942"/>
      <c r="H4235" s="943"/>
      <c r="I4235" s="940"/>
      <c r="J4235" s="940"/>
      <c r="K4235" s="940"/>
      <c r="L4235" s="940"/>
      <c r="M4235" s="940"/>
      <c r="N4235" s="940"/>
      <c r="O4235" s="940"/>
      <c r="P4235" s="940"/>
      <c r="Q4235" s="890"/>
      <c r="R4235" s="891"/>
      <c r="S4235" s="890"/>
      <c r="T4235" s="891"/>
      <c r="U4235" s="890"/>
      <c r="V4235" s="891"/>
      <c r="W4235" s="890"/>
      <c r="X4235" s="891"/>
      <c r="Y4235" s="890"/>
      <c r="Z4235" s="891"/>
      <c r="AA4235" s="890"/>
      <c r="AB4235" s="891"/>
      <c r="AC4235" s="890"/>
      <c r="AD4235" s="891"/>
      <c r="AE4235" s="164"/>
      <c r="AF4235" s="164"/>
      <c r="AG4235" s="199">
        <f t="shared" si="1480"/>
        <v>0</v>
      </c>
      <c r="AH4235" s="219" t="b">
        <f t="shared" si="1481"/>
        <v>0</v>
      </c>
      <c r="AI4235" s="198" t="str">
        <f t="shared" si="1482"/>
        <v/>
      </c>
      <c r="AJ4235" s="219" t="b">
        <f t="shared" si="1483"/>
        <v>0</v>
      </c>
      <c r="AK4235" s="198" t="str">
        <f t="shared" si="1484"/>
        <v/>
      </c>
      <c r="AL4235" s="219" t="b">
        <f t="shared" si="1485"/>
        <v>0</v>
      </c>
      <c r="AM4235" s="351">
        <f t="shared" si="1486"/>
        <v>0</v>
      </c>
      <c r="AN4235" s="164"/>
      <c r="AO4235" s="164"/>
      <c r="AP4235" s="164"/>
      <c r="AQ4235" s="402">
        <f t="shared" si="1487"/>
        <v>0</v>
      </c>
      <c r="AR4235" s="370" t="str">
        <f>IF(AQ4235=0,"",
IF(SUM($AQ$3585:AQ4235)=1,AS4235,
IF($AQ$5285&gt;SUM($AQ$3585:AQ4235),_xlfn.CONCAT(", ",AS4235),
IF($AQ$5285=SUM($AQ$3585:AQ4235),_xlfn.CONCAT(" y ",AS4235)))))</f>
        <v/>
      </c>
      <c r="AS4235" s="156" t="s">
        <v>7087</v>
      </c>
    </row>
    <row r="4236" spans="1:45" ht="15" customHeight="1">
      <c r="A4236" s="57"/>
      <c r="B4236" s="26"/>
      <c r="C4236" s="716" t="s">
        <v>7088</v>
      </c>
      <c r="D4236" s="716"/>
      <c r="E4236" s="941"/>
      <c r="F4236" s="942"/>
      <c r="G4236" s="942"/>
      <c r="H4236" s="943"/>
      <c r="I4236" s="940"/>
      <c r="J4236" s="940"/>
      <c r="K4236" s="940"/>
      <c r="L4236" s="940"/>
      <c r="M4236" s="940"/>
      <c r="N4236" s="940"/>
      <c r="O4236" s="940"/>
      <c r="P4236" s="940"/>
      <c r="Q4236" s="890"/>
      <c r="R4236" s="891"/>
      <c r="S4236" s="890"/>
      <c r="T4236" s="891"/>
      <c r="U4236" s="890"/>
      <c r="V4236" s="891"/>
      <c r="W4236" s="890"/>
      <c r="X4236" s="891"/>
      <c r="Y4236" s="890"/>
      <c r="Z4236" s="891"/>
      <c r="AA4236" s="890"/>
      <c r="AB4236" s="891"/>
      <c r="AC4236" s="890"/>
      <c r="AD4236" s="891"/>
      <c r="AE4236" s="164"/>
      <c r="AF4236" s="164"/>
      <c r="AG4236" s="199">
        <f t="shared" si="1480"/>
        <v>0</v>
      </c>
      <c r="AH4236" s="219" t="b">
        <f t="shared" si="1481"/>
        <v>0</v>
      </c>
      <c r="AI4236" s="198" t="str">
        <f t="shared" si="1482"/>
        <v/>
      </c>
      <c r="AJ4236" s="219" t="b">
        <f t="shared" si="1483"/>
        <v>0</v>
      </c>
      <c r="AK4236" s="198" t="str">
        <f t="shared" si="1484"/>
        <v/>
      </c>
      <c r="AL4236" s="219" t="b">
        <f t="shared" si="1485"/>
        <v>0</v>
      </c>
      <c r="AM4236" s="351">
        <f t="shared" si="1486"/>
        <v>0</v>
      </c>
      <c r="AN4236" s="164"/>
      <c r="AO4236" s="164"/>
      <c r="AP4236" s="164"/>
      <c r="AQ4236" s="402">
        <f t="shared" si="1487"/>
        <v>0</v>
      </c>
      <c r="AR4236" s="370" t="str">
        <f>IF(AQ4236=0,"",
IF(SUM($AQ$3585:AQ4236)=1,AS4236,
IF($AQ$5285&gt;SUM($AQ$3585:AQ4236),_xlfn.CONCAT(", ",AS4236),
IF($AQ$5285=SUM($AQ$3585:AQ4236),_xlfn.CONCAT(" y ",AS4236)))))</f>
        <v/>
      </c>
      <c r="AS4236" s="156" t="s">
        <v>7089</v>
      </c>
    </row>
    <row r="4237" spans="1:45" ht="15" customHeight="1">
      <c r="A4237" s="57"/>
      <c r="B4237" s="26"/>
      <c r="C4237" s="716" t="s">
        <v>7090</v>
      </c>
      <c r="D4237" s="716"/>
      <c r="E4237" s="941"/>
      <c r="F4237" s="942"/>
      <c r="G4237" s="942"/>
      <c r="H4237" s="943"/>
      <c r="I4237" s="940"/>
      <c r="J4237" s="940"/>
      <c r="K4237" s="940"/>
      <c r="L4237" s="940"/>
      <c r="M4237" s="940"/>
      <c r="N4237" s="940"/>
      <c r="O4237" s="940"/>
      <c r="P4237" s="940"/>
      <c r="Q4237" s="890"/>
      <c r="R4237" s="891"/>
      <c r="S4237" s="890"/>
      <c r="T4237" s="891"/>
      <c r="U4237" s="890"/>
      <c r="V4237" s="891"/>
      <c r="W4237" s="890"/>
      <c r="X4237" s="891"/>
      <c r="Y4237" s="890"/>
      <c r="Z4237" s="891"/>
      <c r="AA4237" s="890"/>
      <c r="AB4237" s="891"/>
      <c r="AC4237" s="890"/>
      <c r="AD4237" s="891"/>
      <c r="AE4237" s="164"/>
      <c r="AF4237" s="164"/>
      <c r="AG4237" s="199">
        <f t="shared" si="1480"/>
        <v>0</v>
      </c>
      <c r="AH4237" s="219" t="b">
        <f t="shared" si="1481"/>
        <v>0</v>
      </c>
      <c r="AI4237" s="198" t="str">
        <f t="shared" si="1482"/>
        <v/>
      </c>
      <c r="AJ4237" s="219" t="b">
        <f t="shared" si="1483"/>
        <v>0</v>
      </c>
      <c r="AK4237" s="198" t="str">
        <f t="shared" si="1484"/>
        <v/>
      </c>
      <c r="AL4237" s="219" t="b">
        <f t="shared" si="1485"/>
        <v>0</v>
      </c>
      <c r="AM4237" s="351">
        <f t="shared" si="1486"/>
        <v>0</v>
      </c>
      <c r="AN4237" s="164"/>
      <c r="AO4237" s="164"/>
      <c r="AP4237" s="164"/>
      <c r="AQ4237" s="402">
        <f t="shared" si="1487"/>
        <v>0</v>
      </c>
      <c r="AR4237" s="370" t="str">
        <f>IF(AQ4237=0,"",
IF(SUM($AQ$3585:AQ4237)=1,AS4237,
IF($AQ$5285&gt;SUM($AQ$3585:AQ4237),_xlfn.CONCAT(", ",AS4237),
IF($AQ$5285=SUM($AQ$3585:AQ4237),_xlfn.CONCAT(" y ",AS4237)))))</f>
        <v/>
      </c>
      <c r="AS4237" s="156" t="s">
        <v>7091</v>
      </c>
    </row>
    <row r="4238" spans="1:45" ht="15" customHeight="1">
      <c r="A4238" s="57"/>
      <c r="B4238" s="26"/>
      <c r="C4238" s="716" t="s">
        <v>7092</v>
      </c>
      <c r="D4238" s="716"/>
      <c r="E4238" s="941"/>
      <c r="F4238" s="942"/>
      <c r="G4238" s="942"/>
      <c r="H4238" s="943"/>
      <c r="I4238" s="940"/>
      <c r="J4238" s="940"/>
      <c r="K4238" s="940"/>
      <c r="L4238" s="940"/>
      <c r="M4238" s="940"/>
      <c r="N4238" s="940"/>
      <c r="O4238" s="940"/>
      <c r="P4238" s="940"/>
      <c r="Q4238" s="890"/>
      <c r="R4238" s="891"/>
      <c r="S4238" s="890"/>
      <c r="T4238" s="891"/>
      <c r="U4238" s="890"/>
      <c r="V4238" s="891"/>
      <c r="W4238" s="890"/>
      <c r="X4238" s="891"/>
      <c r="Y4238" s="890"/>
      <c r="Z4238" s="891"/>
      <c r="AA4238" s="890"/>
      <c r="AB4238" s="891"/>
      <c r="AC4238" s="890"/>
      <c r="AD4238" s="891"/>
      <c r="AE4238" s="164"/>
      <c r="AF4238" s="164"/>
      <c r="AG4238" s="199">
        <f t="shared" si="1480"/>
        <v>0</v>
      </c>
      <c r="AH4238" s="219" t="b">
        <f t="shared" si="1481"/>
        <v>0</v>
      </c>
      <c r="AI4238" s="198" t="str">
        <f t="shared" si="1482"/>
        <v/>
      </c>
      <c r="AJ4238" s="219" t="b">
        <f t="shared" si="1483"/>
        <v>0</v>
      </c>
      <c r="AK4238" s="198" t="str">
        <f t="shared" si="1484"/>
        <v/>
      </c>
      <c r="AL4238" s="219" t="b">
        <f t="shared" si="1485"/>
        <v>0</v>
      </c>
      <c r="AM4238" s="351">
        <f t="shared" si="1486"/>
        <v>0</v>
      </c>
      <c r="AN4238" s="164"/>
      <c r="AO4238" s="164"/>
      <c r="AP4238" s="164"/>
      <c r="AQ4238" s="402">
        <f t="shared" si="1487"/>
        <v>0</v>
      </c>
      <c r="AR4238" s="370" t="str">
        <f>IF(AQ4238=0,"",
IF(SUM($AQ$3585:AQ4238)=1,AS4238,
IF($AQ$5285&gt;SUM($AQ$3585:AQ4238),_xlfn.CONCAT(", ",AS4238),
IF($AQ$5285=SUM($AQ$3585:AQ4238),_xlfn.CONCAT(" y ",AS4238)))))</f>
        <v/>
      </c>
      <c r="AS4238" s="156" t="s">
        <v>7093</v>
      </c>
    </row>
    <row r="4239" spans="1:45" ht="15" customHeight="1">
      <c r="A4239" s="57"/>
      <c r="B4239" s="26"/>
      <c r="C4239" s="716" t="s">
        <v>7094</v>
      </c>
      <c r="D4239" s="716"/>
      <c r="E4239" s="941"/>
      <c r="F4239" s="942"/>
      <c r="G4239" s="942"/>
      <c r="H4239" s="943"/>
      <c r="I4239" s="940"/>
      <c r="J4239" s="940"/>
      <c r="K4239" s="940"/>
      <c r="L4239" s="940"/>
      <c r="M4239" s="940"/>
      <c r="N4239" s="940"/>
      <c r="O4239" s="940"/>
      <c r="P4239" s="940"/>
      <c r="Q4239" s="890"/>
      <c r="R4239" s="891"/>
      <c r="S4239" s="890"/>
      <c r="T4239" s="891"/>
      <c r="U4239" s="890"/>
      <c r="V4239" s="891"/>
      <c r="W4239" s="890"/>
      <c r="X4239" s="891"/>
      <c r="Y4239" s="890"/>
      <c r="Z4239" s="891"/>
      <c r="AA4239" s="890"/>
      <c r="AB4239" s="891"/>
      <c r="AC4239" s="890"/>
      <c r="AD4239" s="891"/>
      <c r="AE4239" s="164"/>
      <c r="AF4239" s="164"/>
      <c r="AG4239" s="199">
        <f t="shared" si="1480"/>
        <v>0</v>
      </c>
      <c r="AH4239" s="219" t="b">
        <f t="shared" si="1481"/>
        <v>0</v>
      </c>
      <c r="AI4239" s="198" t="str">
        <f t="shared" si="1482"/>
        <v/>
      </c>
      <c r="AJ4239" s="219" t="b">
        <f t="shared" si="1483"/>
        <v>0</v>
      </c>
      <c r="AK4239" s="198" t="str">
        <f t="shared" si="1484"/>
        <v/>
      </c>
      <c r="AL4239" s="219" t="b">
        <f t="shared" si="1485"/>
        <v>0</v>
      </c>
      <c r="AM4239" s="351">
        <f t="shared" si="1486"/>
        <v>0</v>
      </c>
      <c r="AN4239" s="164"/>
      <c r="AO4239" s="164"/>
      <c r="AP4239" s="164"/>
      <c r="AQ4239" s="402">
        <f t="shared" si="1487"/>
        <v>0</v>
      </c>
      <c r="AR4239" s="370" t="str">
        <f>IF(AQ4239=0,"",
IF(SUM($AQ$3585:AQ4239)=1,AS4239,
IF($AQ$5285&gt;SUM($AQ$3585:AQ4239),_xlfn.CONCAT(", ",AS4239),
IF($AQ$5285=SUM($AQ$3585:AQ4239),_xlfn.CONCAT(" y ",AS4239)))))</f>
        <v/>
      </c>
      <c r="AS4239" s="156" t="s">
        <v>7095</v>
      </c>
    </row>
    <row r="4240" spans="1:45" ht="15" customHeight="1">
      <c r="A4240" s="57"/>
      <c r="B4240" s="26"/>
      <c r="C4240" s="716" t="s">
        <v>7096</v>
      </c>
      <c r="D4240" s="716"/>
      <c r="E4240" s="941"/>
      <c r="F4240" s="942"/>
      <c r="G4240" s="942"/>
      <c r="H4240" s="943"/>
      <c r="I4240" s="940"/>
      <c r="J4240" s="940"/>
      <c r="K4240" s="940"/>
      <c r="L4240" s="940"/>
      <c r="M4240" s="940"/>
      <c r="N4240" s="940"/>
      <c r="O4240" s="940"/>
      <c r="P4240" s="940"/>
      <c r="Q4240" s="890"/>
      <c r="R4240" s="891"/>
      <c r="S4240" s="890"/>
      <c r="T4240" s="891"/>
      <c r="U4240" s="890"/>
      <c r="V4240" s="891"/>
      <c r="W4240" s="890"/>
      <c r="X4240" s="891"/>
      <c r="Y4240" s="890"/>
      <c r="Z4240" s="891"/>
      <c r="AA4240" s="890"/>
      <c r="AB4240" s="891"/>
      <c r="AC4240" s="890"/>
      <c r="AD4240" s="891"/>
      <c r="AE4240" s="164"/>
      <c r="AF4240" s="164"/>
      <c r="AG4240" s="199">
        <f t="shared" si="1480"/>
        <v>0</v>
      </c>
      <c r="AH4240" s="219" t="b">
        <f t="shared" si="1481"/>
        <v>0</v>
      </c>
      <c r="AI4240" s="198" t="str">
        <f t="shared" si="1482"/>
        <v/>
      </c>
      <c r="AJ4240" s="219" t="b">
        <f t="shared" si="1483"/>
        <v>0</v>
      </c>
      <c r="AK4240" s="198" t="str">
        <f t="shared" si="1484"/>
        <v/>
      </c>
      <c r="AL4240" s="219" t="b">
        <f t="shared" si="1485"/>
        <v>0</v>
      </c>
      <c r="AM4240" s="351">
        <f t="shared" si="1486"/>
        <v>0</v>
      </c>
      <c r="AN4240" s="164"/>
      <c r="AO4240" s="164"/>
      <c r="AP4240" s="164"/>
      <c r="AQ4240" s="402">
        <f t="shared" si="1487"/>
        <v>0</v>
      </c>
      <c r="AR4240" s="370" t="str">
        <f>IF(AQ4240=0,"",
IF(SUM($AQ$3585:AQ4240)=1,AS4240,
IF($AQ$5285&gt;SUM($AQ$3585:AQ4240),_xlfn.CONCAT(", ",AS4240),
IF($AQ$5285=SUM($AQ$3585:AQ4240),_xlfn.CONCAT(" y ",AS4240)))))</f>
        <v/>
      </c>
      <c r="AS4240" s="156" t="s">
        <v>7097</v>
      </c>
    </row>
    <row r="4241" spans="1:45" ht="15" customHeight="1">
      <c r="A4241" s="57"/>
      <c r="B4241" s="26"/>
      <c r="C4241" s="716" t="s">
        <v>7098</v>
      </c>
      <c r="D4241" s="716"/>
      <c r="E4241" s="941"/>
      <c r="F4241" s="942"/>
      <c r="G4241" s="942"/>
      <c r="H4241" s="943"/>
      <c r="I4241" s="940"/>
      <c r="J4241" s="940"/>
      <c r="K4241" s="940"/>
      <c r="L4241" s="940"/>
      <c r="M4241" s="940"/>
      <c r="N4241" s="940"/>
      <c r="O4241" s="940"/>
      <c r="P4241" s="940"/>
      <c r="Q4241" s="890"/>
      <c r="R4241" s="891"/>
      <c r="S4241" s="890"/>
      <c r="T4241" s="891"/>
      <c r="U4241" s="890"/>
      <c r="V4241" s="891"/>
      <c r="W4241" s="890"/>
      <c r="X4241" s="891"/>
      <c r="Y4241" s="890"/>
      <c r="Z4241" s="891"/>
      <c r="AA4241" s="890"/>
      <c r="AB4241" s="891"/>
      <c r="AC4241" s="890"/>
      <c r="AD4241" s="891"/>
      <c r="AE4241" s="164"/>
      <c r="AF4241" s="164"/>
      <c r="AG4241" s="199">
        <f t="shared" si="1480"/>
        <v>0</v>
      </c>
      <c r="AH4241" s="219" t="b">
        <f t="shared" si="1481"/>
        <v>0</v>
      </c>
      <c r="AI4241" s="198" t="str">
        <f t="shared" si="1482"/>
        <v/>
      </c>
      <c r="AJ4241" s="219" t="b">
        <f t="shared" si="1483"/>
        <v>0</v>
      </c>
      <c r="AK4241" s="198" t="str">
        <f t="shared" si="1484"/>
        <v/>
      </c>
      <c r="AL4241" s="219" t="b">
        <f t="shared" si="1485"/>
        <v>0</v>
      </c>
      <c r="AM4241" s="351">
        <f t="shared" si="1486"/>
        <v>0</v>
      </c>
      <c r="AN4241" s="164"/>
      <c r="AO4241" s="164"/>
      <c r="AP4241" s="164"/>
      <c r="AQ4241" s="402">
        <f t="shared" si="1487"/>
        <v>0</v>
      </c>
      <c r="AR4241" s="370" t="str">
        <f>IF(AQ4241=0,"",
IF(SUM($AQ$3585:AQ4241)=1,AS4241,
IF($AQ$5285&gt;SUM($AQ$3585:AQ4241),_xlfn.CONCAT(", ",AS4241),
IF($AQ$5285=SUM($AQ$3585:AQ4241),_xlfn.CONCAT(" y ",AS4241)))))</f>
        <v/>
      </c>
      <c r="AS4241" s="156" t="s">
        <v>7099</v>
      </c>
    </row>
    <row r="4242" spans="1:45" ht="15" customHeight="1">
      <c r="A4242" s="57"/>
      <c r="B4242" s="26"/>
      <c r="C4242" s="716" t="s">
        <v>7100</v>
      </c>
      <c r="D4242" s="716"/>
      <c r="E4242" s="941"/>
      <c r="F4242" s="942"/>
      <c r="G4242" s="942"/>
      <c r="H4242" s="943"/>
      <c r="I4242" s="940"/>
      <c r="J4242" s="940"/>
      <c r="K4242" s="940"/>
      <c r="L4242" s="940"/>
      <c r="M4242" s="940"/>
      <c r="N4242" s="940"/>
      <c r="O4242" s="940"/>
      <c r="P4242" s="940"/>
      <c r="Q4242" s="890"/>
      <c r="R4242" s="891"/>
      <c r="S4242" s="890"/>
      <c r="T4242" s="891"/>
      <c r="U4242" s="890"/>
      <c r="V4242" s="891"/>
      <c r="W4242" s="890"/>
      <c r="X4242" s="891"/>
      <c r="Y4242" s="890"/>
      <c r="Z4242" s="891"/>
      <c r="AA4242" s="890"/>
      <c r="AB4242" s="891"/>
      <c r="AC4242" s="890"/>
      <c r="AD4242" s="891"/>
      <c r="AE4242" s="164"/>
      <c r="AF4242" s="164"/>
      <c r="AG4242" s="199">
        <f t="shared" si="1480"/>
        <v>0</v>
      </c>
      <c r="AH4242" s="219" t="b">
        <f t="shared" si="1481"/>
        <v>0</v>
      </c>
      <c r="AI4242" s="198" t="str">
        <f t="shared" si="1482"/>
        <v/>
      </c>
      <c r="AJ4242" s="219" t="b">
        <f t="shared" si="1483"/>
        <v>0</v>
      </c>
      <c r="AK4242" s="198" t="str">
        <f t="shared" si="1484"/>
        <v/>
      </c>
      <c r="AL4242" s="219" t="b">
        <f t="shared" si="1485"/>
        <v>0</v>
      </c>
      <c r="AM4242" s="351">
        <f t="shared" si="1486"/>
        <v>0</v>
      </c>
      <c r="AN4242" s="164"/>
      <c r="AO4242" s="164"/>
      <c r="AP4242" s="164"/>
      <c r="AQ4242" s="402">
        <f t="shared" si="1487"/>
        <v>0</v>
      </c>
      <c r="AR4242" s="370" t="str">
        <f>IF(AQ4242=0,"",
IF(SUM($AQ$3585:AQ4242)=1,AS4242,
IF($AQ$5285&gt;SUM($AQ$3585:AQ4242),_xlfn.CONCAT(", ",AS4242),
IF($AQ$5285=SUM($AQ$3585:AQ4242),_xlfn.CONCAT(" y ",AS4242)))))</f>
        <v/>
      </c>
      <c r="AS4242" s="156" t="s">
        <v>7101</v>
      </c>
    </row>
    <row r="4243" spans="1:45" ht="15" customHeight="1">
      <c r="A4243" s="57"/>
      <c r="B4243" s="26"/>
      <c r="C4243" s="716" t="s">
        <v>7102</v>
      </c>
      <c r="D4243" s="716"/>
      <c r="E4243" s="941"/>
      <c r="F4243" s="942"/>
      <c r="G4243" s="942"/>
      <c r="H4243" s="943"/>
      <c r="I4243" s="940"/>
      <c r="J4243" s="940"/>
      <c r="K4243" s="940"/>
      <c r="L4243" s="940"/>
      <c r="M4243" s="940"/>
      <c r="N4243" s="940"/>
      <c r="O4243" s="940"/>
      <c r="P4243" s="940"/>
      <c r="Q4243" s="890"/>
      <c r="R4243" s="891"/>
      <c r="S4243" s="890"/>
      <c r="T4243" s="891"/>
      <c r="U4243" s="890"/>
      <c r="V4243" s="891"/>
      <c r="W4243" s="890"/>
      <c r="X4243" s="891"/>
      <c r="Y4243" s="890"/>
      <c r="Z4243" s="891"/>
      <c r="AA4243" s="890"/>
      <c r="AB4243" s="891"/>
      <c r="AC4243" s="890"/>
      <c r="AD4243" s="891"/>
      <c r="AE4243" s="164"/>
      <c r="AF4243" s="164"/>
      <c r="AG4243" s="199">
        <f t="shared" si="1480"/>
        <v>0</v>
      </c>
      <c r="AH4243" s="219" t="b">
        <f t="shared" si="1481"/>
        <v>0</v>
      </c>
      <c r="AI4243" s="198" t="str">
        <f t="shared" si="1482"/>
        <v/>
      </c>
      <c r="AJ4243" s="219" t="b">
        <f t="shared" si="1483"/>
        <v>0</v>
      </c>
      <c r="AK4243" s="198" t="str">
        <f t="shared" si="1484"/>
        <v/>
      </c>
      <c r="AL4243" s="219" t="b">
        <f t="shared" si="1485"/>
        <v>0</v>
      </c>
      <c r="AM4243" s="351">
        <f t="shared" si="1486"/>
        <v>0</v>
      </c>
      <c r="AN4243" s="164"/>
      <c r="AO4243" s="164"/>
      <c r="AP4243" s="164"/>
      <c r="AQ4243" s="402">
        <f t="shared" si="1487"/>
        <v>0</v>
      </c>
      <c r="AR4243" s="370" t="str">
        <f>IF(AQ4243=0,"",
IF(SUM($AQ$3585:AQ4243)=1,AS4243,
IF($AQ$5285&gt;SUM($AQ$3585:AQ4243),_xlfn.CONCAT(", ",AS4243),
IF($AQ$5285=SUM($AQ$3585:AQ4243),_xlfn.CONCAT(" y ",AS4243)))))</f>
        <v/>
      </c>
      <c r="AS4243" s="156" t="s">
        <v>7103</v>
      </c>
    </row>
    <row r="4244" spans="1:45" ht="15" customHeight="1">
      <c r="A4244" s="57"/>
      <c r="B4244" s="26"/>
      <c r="C4244" s="716" t="s">
        <v>7104</v>
      </c>
      <c r="D4244" s="716"/>
      <c r="E4244" s="941"/>
      <c r="F4244" s="942"/>
      <c r="G4244" s="942"/>
      <c r="H4244" s="943"/>
      <c r="I4244" s="940"/>
      <c r="J4244" s="940"/>
      <c r="K4244" s="940"/>
      <c r="L4244" s="940"/>
      <c r="M4244" s="940"/>
      <c r="N4244" s="940"/>
      <c r="O4244" s="940"/>
      <c r="P4244" s="940"/>
      <c r="Q4244" s="890"/>
      <c r="R4244" s="891"/>
      <c r="S4244" s="890"/>
      <c r="T4244" s="891"/>
      <c r="U4244" s="890"/>
      <c r="V4244" s="891"/>
      <c r="W4244" s="890"/>
      <c r="X4244" s="891"/>
      <c r="Y4244" s="890"/>
      <c r="Z4244" s="891"/>
      <c r="AA4244" s="890"/>
      <c r="AB4244" s="891"/>
      <c r="AC4244" s="890"/>
      <c r="AD4244" s="891"/>
      <c r="AE4244" s="164"/>
      <c r="AF4244" s="164"/>
      <c r="AG4244" s="199">
        <f t="shared" si="1480"/>
        <v>0</v>
      </c>
      <c r="AH4244" s="219" t="b">
        <f t="shared" si="1481"/>
        <v>0</v>
      </c>
      <c r="AI4244" s="198" t="str">
        <f t="shared" si="1482"/>
        <v/>
      </c>
      <c r="AJ4244" s="219" t="b">
        <f t="shared" si="1483"/>
        <v>0</v>
      </c>
      <c r="AK4244" s="198" t="str">
        <f t="shared" si="1484"/>
        <v/>
      </c>
      <c r="AL4244" s="219" t="b">
        <f t="shared" si="1485"/>
        <v>0</v>
      </c>
      <c r="AM4244" s="351">
        <f t="shared" si="1486"/>
        <v>0</v>
      </c>
      <c r="AN4244" s="164"/>
      <c r="AO4244" s="164"/>
      <c r="AP4244" s="164"/>
      <c r="AQ4244" s="402">
        <f t="shared" si="1487"/>
        <v>0</v>
      </c>
      <c r="AR4244" s="370" t="str">
        <f>IF(AQ4244=0,"",
IF(SUM($AQ$3585:AQ4244)=1,AS4244,
IF($AQ$5285&gt;SUM($AQ$3585:AQ4244),_xlfn.CONCAT(", ",AS4244),
IF($AQ$5285=SUM($AQ$3585:AQ4244),_xlfn.CONCAT(" y ",AS4244)))))</f>
        <v/>
      </c>
      <c r="AS4244" s="156" t="s">
        <v>7105</v>
      </c>
    </row>
    <row r="4245" spans="1:45" ht="15" customHeight="1">
      <c r="A4245" s="57"/>
      <c r="B4245" s="26"/>
      <c r="C4245" s="716" t="s">
        <v>7106</v>
      </c>
      <c r="D4245" s="716"/>
      <c r="E4245" s="941"/>
      <c r="F4245" s="942"/>
      <c r="G4245" s="942"/>
      <c r="H4245" s="943"/>
      <c r="I4245" s="940"/>
      <c r="J4245" s="940"/>
      <c r="K4245" s="940"/>
      <c r="L4245" s="940"/>
      <c r="M4245" s="940"/>
      <c r="N4245" s="940"/>
      <c r="O4245" s="940"/>
      <c r="P4245" s="940"/>
      <c r="Q4245" s="890"/>
      <c r="R4245" s="891"/>
      <c r="S4245" s="890"/>
      <c r="T4245" s="891"/>
      <c r="U4245" s="890"/>
      <c r="V4245" s="891"/>
      <c r="W4245" s="890"/>
      <c r="X4245" s="891"/>
      <c r="Y4245" s="890"/>
      <c r="Z4245" s="891"/>
      <c r="AA4245" s="890"/>
      <c r="AB4245" s="891"/>
      <c r="AC4245" s="890"/>
      <c r="AD4245" s="891"/>
      <c r="AE4245" s="164"/>
      <c r="AF4245" s="164"/>
      <c r="AG4245" s="199">
        <f t="shared" si="1480"/>
        <v>0</v>
      </c>
      <c r="AH4245" s="219" t="b">
        <f t="shared" si="1481"/>
        <v>0</v>
      </c>
      <c r="AI4245" s="198" t="str">
        <f t="shared" si="1482"/>
        <v/>
      </c>
      <c r="AJ4245" s="219" t="b">
        <f t="shared" si="1483"/>
        <v>0</v>
      </c>
      <c r="AK4245" s="198" t="str">
        <f t="shared" si="1484"/>
        <v/>
      </c>
      <c r="AL4245" s="219" t="b">
        <f t="shared" si="1485"/>
        <v>0</v>
      </c>
      <c r="AM4245" s="351">
        <f t="shared" si="1486"/>
        <v>0</v>
      </c>
      <c r="AN4245" s="164"/>
      <c r="AO4245" s="164"/>
      <c r="AP4245" s="164"/>
      <c r="AQ4245" s="402">
        <f t="shared" si="1487"/>
        <v>0</v>
      </c>
      <c r="AR4245" s="370" t="str">
        <f>IF(AQ4245=0,"",
IF(SUM($AQ$3585:AQ4245)=1,AS4245,
IF($AQ$5285&gt;SUM($AQ$3585:AQ4245),_xlfn.CONCAT(", ",AS4245),
IF($AQ$5285=SUM($AQ$3585:AQ4245),_xlfn.CONCAT(" y ",AS4245)))))</f>
        <v/>
      </c>
      <c r="AS4245" s="156" t="s">
        <v>7107</v>
      </c>
    </row>
    <row r="4246" spans="1:45" ht="15" customHeight="1">
      <c r="A4246" s="57"/>
      <c r="B4246" s="26"/>
      <c r="C4246" s="716" t="s">
        <v>7108</v>
      </c>
      <c r="D4246" s="716"/>
      <c r="E4246" s="941"/>
      <c r="F4246" s="942"/>
      <c r="G4246" s="942"/>
      <c r="H4246" s="943"/>
      <c r="I4246" s="940"/>
      <c r="J4246" s="940"/>
      <c r="K4246" s="940"/>
      <c r="L4246" s="940"/>
      <c r="M4246" s="940"/>
      <c r="N4246" s="940"/>
      <c r="O4246" s="940"/>
      <c r="P4246" s="940"/>
      <c r="Q4246" s="890"/>
      <c r="R4246" s="891"/>
      <c r="S4246" s="890"/>
      <c r="T4246" s="891"/>
      <c r="U4246" s="890"/>
      <c r="V4246" s="891"/>
      <c r="W4246" s="890"/>
      <c r="X4246" s="891"/>
      <c r="Y4246" s="890"/>
      <c r="Z4246" s="891"/>
      <c r="AA4246" s="890"/>
      <c r="AB4246" s="891"/>
      <c r="AC4246" s="890"/>
      <c r="AD4246" s="891"/>
      <c r="AE4246" s="164"/>
      <c r="AF4246" s="164"/>
      <c r="AG4246" s="199">
        <f t="shared" si="1480"/>
        <v>0</v>
      </c>
      <c r="AH4246" s="219" t="b">
        <f t="shared" si="1481"/>
        <v>0</v>
      </c>
      <c r="AI4246" s="198" t="str">
        <f t="shared" si="1482"/>
        <v/>
      </c>
      <c r="AJ4246" s="219" t="b">
        <f t="shared" si="1483"/>
        <v>0</v>
      </c>
      <c r="AK4246" s="198" t="str">
        <f t="shared" si="1484"/>
        <v/>
      </c>
      <c r="AL4246" s="219" t="b">
        <f t="shared" si="1485"/>
        <v>0</v>
      </c>
      <c r="AM4246" s="351">
        <f t="shared" si="1486"/>
        <v>0</v>
      </c>
      <c r="AN4246" s="164"/>
      <c r="AO4246" s="164"/>
      <c r="AP4246" s="164"/>
      <c r="AQ4246" s="402">
        <f t="shared" si="1487"/>
        <v>0</v>
      </c>
      <c r="AR4246" s="370" t="str">
        <f>IF(AQ4246=0,"",
IF(SUM($AQ$3585:AQ4246)=1,AS4246,
IF($AQ$5285&gt;SUM($AQ$3585:AQ4246),_xlfn.CONCAT(", ",AS4246),
IF($AQ$5285=SUM($AQ$3585:AQ4246),_xlfn.CONCAT(" y ",AS4246)))))</f>
        <v/>
      </c>
      <c r="AS4246" s="156" t="s">
        <v>7109</v>
      </c>
    </row>
    <row r="4247" spans="1:45" ht="15" customHeight="1">
      <c r="A4247" s="57"/>
      <c r="B4247" s="26"/>
      <c r="C4247" s="716" t="s">
        <v>7110</v>
      </c>
      <c r="D4247" s="716"/>
      <c r="E4247" s="941"/>
      <c r="F4247" s="942"/>
      <c r="G4247" s="942"/>
      <c r="H4247" s="943"/>
      <c r="I4247" s="940"/>
      <c r="J4247" s="940"/>
      <c r="K4247" s="940"/>
      <c r="L4247" s="940"/>
      <c r="M4247" s="940"/>
      <c r="N4247" s="940"/>
      <c r="O4247" s="940"/>
      <c r="P4247" s="940"/>
      <c r="Q4247" s="890"/>
      <c r="R4247" s="891"/>
      <c r="S4247" s="890"/>
      <c r="T4247" s="891"/>
      <c r="U4247" s="890"/>
      <c r="V4247" s="891"/>
      <c r="W4247" s="890"/>
      <c r="X4247" s="891"/>
      <c r="Y4247" s="890"/>
      <c r="Z4247" s="891"/>
      <c r="AA4247" s="890"/>
      <c r="AB4247" s="891"/>
      <c r="AC4247" s="890"/>
      <c r="AD4247" s="891"/>
      <c r="AE4247" s="164"/>
      <c r="AF4247" s="164"/>
      <c r="AG4247" s="199">
        <f t="shared" si="1480"/>
        <v>0</v>
      </c>
      <c r="AH4247" s="219" t="b">
        <f t="shared" si="1481"/>
        <v>0</v>
      </c>
      <c r="AI4247" s="198" t="str">
        <f t="shared" si="1482"/>
        <v/>
      </c>
      <c r="AJ4247" s="219" t="b">
        <f t="shared" si="1483"/>
        <v>0</v>
      </c>
      <c r="AK4247" s="198" t="str">
        <f t="shared" si="1484"/>
        <v/>
      </c>
      <c r="AL4247" s="219" t="b">
        <f t="shared" si="1485"/>
        <v>0</v>
      </c>
      <c r="AM4247" s="351">
        <f t="shared" si="1486"/>
        <v>0</v>
      </c>
      <c r="AN4247" s="164"/>
      <c r="AO4247" s="164"/>
      <c r="AP4247" s="164"/>
      <c r="AQ4247" s="402">
        <f t="shared" si="1487"/>
        <v>0</v>
      </c>
      <c r="AR4247" s="370" t="str">
        <f>IF(AQ4247=0,"",
IF(SUM($AQ$3585:AQ4247)=1,AS4247,
IF($AQ$5285&gt;SUM($AQ$3585:AQ4247),_xlfn.CONCAT(", ",AS4247),
IF($AQ$5285=SUM($AQ$3585:AQ4247),_xlfn.CONCAT(" y ",AS4247)))))</f>
        <v/>
      </c>
      <c r="AS4247" s="156" t="s">
        <v>7111</v>
      </c>
    </row>
    <row r="4248" spans="1:45" ht="15" customHeight="1">
      <c r="A4248" s="57"/>
      <c r="B4248" s="26"/>
      <c r="C4248" s="716" t="s">
        <v>7112</v>
      </c>
      <c r="D4248" s="716"/>
      <c r="E4248" s="941"/>
      <c r="F4248" s="942"/>
      <c r="G4248" s="942"/>
      <c r="H4248" s="943"/>
      <c r="I4248" s="940"/>
      <c r="J4248" s="940"/>
      <c r="K4248" s="940"/>
      <c r="L4248" s="940"/>
      <c r="M4248" s="940"/>
      <c r="N4248" s="940"/>
      <c r="O4248" s="940"/>
      <c r="P4248" s="940"/>
      <c r="Q4248" s="890"/>
      <c r="R4248" s="891"/>
      <c r="S4248" s="890"/>
      <c r="T4248" s="891"/>
      <c r="U4248" s="890"/>
      <c r="V4248" s="891"/>
      <c r="W4248" s="890"/>
      <c r="X4248" s="891"/>
      <c r="Y4248" s="890"/>
      <c r="Z4248" s="891"/>
      <c r="AA4248" s="890"/>
      <c r="AB4248" s="891"/>
      <c r="AC4248" s="890"/>
      <c r="AD4248" s="891"/>
      <c r="AE4248" s="164"/>
      <c r="AF4248" s="164"/>
      <c r="AG4248" s="199">
        <f t="shared" si="1480"/>
        <v>0</v>
      </c>
      <c r="AH4248" s="219" t="b">
        <f t="shared" si="1481"/>
        <v>0</v>
      </c>
      <c r="AI4248" s="198" t="str">
        <f t="shared" si="1482"/>
        <v/>
      </c>
      <c r="AJ4248" s="219" t="b">
        <f t="shared" si="1483"/>
        <v>0</v>
      </c>
      <c r="AK4248" s="198" t="str">
        <f t="shared" si="1484"/>
        <v/>
      </c>
      <c r="AL4248" s="219" t="b">
        <f t="shared" si="1485"/>
        <v>0</v>
      </c>
      <c r="AM4248" s="351">
        <f t="shared" si="1486"/>
        <v>0</v>
      </c>
      <c r="AN4248" s="164"/>
      <c r="AO4248" s="164"/>
      <c r="AP4248" s="164"/>
      <c r="AQ4248" s="402">
        <f t="shared" si="1487"/>
        <v>0</v>
      </c>
      <c r="AR4248" s="370" t="str">
        <f>IF(AQ4248=0,"",
IF(SUM($AQ$3585:AQ4248)=1,AS4248,
IF($AQ$5285&gt;SUM($AQ$3585:AQ4248),_xlfn.CONCAT(", ",AS4248),
IF($AQ$5285=SUM($AQ$3585:AQ4248),_xlfn.CONCAT(" y ",AS4248)))))</f>
        <v/>
      </c>
      <c r="AS4248" s="156" t="s">
        <v>7113</v>
      </c>
    </row>
    <row r="4249" spans="1:45" ht="15" customHeight="1">
      <c r="A4249" s="57"/>
      <c r="B4249" s="26"/>
      <c r="C4249" s="716" t="s">
        <v>7114</v>
      </c>
      <c r="D4249" s="716"/>
      <c r="E4249" s="941"/>
      <c r="F4249" s="942"/>
      <c r="G4249" s="942"/>
      <c r="H4249" s="943"/>
      <c r="I4249" s="940"/>
      <c r="J4249" s="940"/>
      <c r="K4249" s="940"/>
      <c r="L4249" s="940"/>
      <c r="M4249" s="940"/>
      <c r="N4249" s="940"/>
      <c r="O4249" s="940"/>
      <c r="P4249" s="940"/>
      <c r="Q4249" s="890"/>
      <c r="R4249" s="891"/>
      <c r="S4249" s="890"/>
      <c r="T4249" s="891"/>
      <c r="U4249" s="890"/>
      <c r="V4249" s="891"/>
      <c r="W4249" s="890"/>
      <c r="X4249" s="891"/>
      <c r="Y4249" s="890"/>
      <c r="Z4249" s="891"/>
      <c r="AA4249" s="890"/>
      <c r="AB4249" s="891"/>
      <c r="AC4249" s="890"/>
      <c r="AD4249" s="891"/>
      <c r="AE4249" s="164"/>
      <c r="AF4249" s="164"/>
      <c r="AG4249" s="199">
        <f t="shared" si="1480"/>
        <v>0</v>
      </c>
      <c r="AH4249" s="219" t="b">
        <f t="shared" si="1481"/>
        <v>0</v>
      </c>
      <c r="AI4249" s="198" t="str">
        <f t="shared" si="1482"/>
        <v/>
      </c>
      <c r="AJ4249" s="219" t="b">
        <f t="shared" si="1483"/>
        <v>0</v>
      </c>
      <c r="AK4249" s="198" t="str">
        <f t="shared" si="1484"/>
        <v/>
      </c>
      <c r="AL4249" s="219" t="b">
        <f t="shared" si="1485"/>
        <v>0</v>
      </c>
      <c r="AM4249" s="351">
        <f t="shared" si="1486"/>
        <v>0</v>
      </c>
      <c r="AN4249" s="164"/>
      <c r="AO4249" s="164"/>
      <c r="AP4249" s="164"/>
      <c r="AQ4249" s="402">
        <f t="shared" si="1487"/>
        <v>0</v>
      </c>
      <c r="AR4249" s="370" t="str">
        <f>IF(AQ4249=0,"",
IF(SUM($AQ$3585:AQ4249)=1,AS4249,
IF($AQ$5285&gt;SUM($AQ$3585:AQ4249),_xlfn.CONCAT(", ",AS4249),
IF($AQ$5285=SUM($AQ$3585:AQ4249),_xlfn.CONCAT(" y ",AS4249)))))</f>
        <v/>
      </c>
      <c r="AS4249" s="156" t="s">
        <v>7115</v>
      </c>
    </row>
    <row r="4250" spans="1:45" ht="15" customHeight="1">
      <c r="A4250" s="57"/>
      <c r="B4250" s="26"/>
      <c r="C4250" s="716" t="s">
        <v>7116</v>
      </c>
      <c r="D4250" s="716"/>
      <c r="E4250" s="941"/>
      <c r="F4250" s="942"/>
      <c r="G4250" s="942"/>
      <c r="H4250" s="943"/>
      <c r="I4250" s="940"/>
      <c r="J4250" s="940"/>
      <c r="K4250" s="940"/>
      <c r="L4250" s="940"/>
      <c r="M4250" s="940"/>
      <c r="N4250" s="940"/>
      <c r="O4250" s="940"/>
      <c r="P4250" s="940"/>
      <c r="Q4250" s="890"/>
      <c r="R4250" s="891"/>
      <c r="S4250" s="890"/>
      <c r="T4250" s="891"/>
      <c r="U4250" s="890"/>
      <c r="V4250" s="891"/>
      <c r="W4250" s="890"/>
      <c r="X4250" s="891"/>
      <c r="Y4250" s="890"/>
      <c r="Z4250" s="891"/>
      <c r="AA4250" s="890"/>
      <c r="AB4250" s="891"/>
      <c r="AC4250" s="890"/>
      <c r="AD4250" s="891"/>
      <c r="AE4250" s="164"/>
      <c r="AF4250" s="164"/>
      <c r="AG4250" s="199">
        <f t="shared" si="1480"/>
        <v>0</v>
      </c>
      <c r="AH4250" s="219" t="b">
        <f t="shared" si="1481"/>
        <v>0</v>
      </c>
      <c r="AI4250" s="198" t="str">
        <f t="shared" si="1482"/>
        <v/>
      </c>
      <c r="AJ4250" s="219" t="b">
        <f t="shared" si="1483"/>
        <v>0</v>
      </c>
      <c r="AK4250" s="198" t="str">
        <f t="shared" si="1484"/>
        <v/>
      </c>
      <c r="AL4250" s="219" t="b">
        <f t="shared" si="1485"/>
        <v>0</v>
      </c>
      <c r="AM4250" s="351">
        <f t="shared" si="1486"/>
        <v>0</v>
      </c>
      <c r="AN4250" s="164"/>
      <c r="AO4250" s="164"/>
      <c r="AP4250" s="164"/>
      <c r="AQ4250" s="402">
        <f t="shared" si="1487"/>
        <v>0</v>
      </c>
      <c r="AR4250" s="370" t="str">
        <f>IF(AQ4250=0,"",
IF(SUM($AQ$3585:AQ4250)=1,AS4250,
IF($AQ$5285&gt;SUM($AQ$3585:AQ4250),_xlfn.CONCAT(", ",AS4250),
IF($AQ$5285=SUM($AQ$3585:AQ4250),_xlfn.CONCAT(" y ",AS4250)))))</f>
        <v/>
      </c>
      <c r="AS4250" s="156" t="s">
        <v>7117</v>
      </c>
    </row>
    <row r="4251" spans="1:45" ht="15" customHeight="1">
      <c r="A4251" s="57"/>
      <c r="B4251" s="26"/>
      <c r="C4251" s="716" t="s">
        <v>7118</v>
      </c>
      <c r="D4251" s="716"/>
      <c r="E4251" s="941"/>
      <c r="F4251" s="942"/>
      <c r="G4251" s="942"/>
      <c r="H4251" s="943"/>
      <c r="I4251" s="940"/>
      <c r="J4251" s="940"/>
      <c r="K4251" s="940"/>
      <c r="L4251" s="940"/>
      <c r="M4251" s="940"/>
      <c r="N4251" s="940"/>
      <c r="O4251" s="940"/>
      <c r="P4251" s="940"/>
      <c r="Q4251" s="890"/>
      <c r="R4251" s="891"/>
      <c r="S4251" s="890"/>
      <c r="T4251" s="891"/>
      <c r="U4251" s="890"/>
      <c r="V4251" s="891"/>
      <c r="W4251" s="890"/>
      <c r="X4251" s="891"/>
      <c r="Y4251" s="890"/>
      <c r="Z4251" s="891"/>
      <c r="AA4251" s="890"/>
      <c r="AB4251" s="891"/>
      <c r="AC4251" s="890"/>
      <c r="AD4251" s="891"/>
      <c r="AE4251" s="164"/>
      <c r="AF4251" s="164"/>
      <c r="AG4251" s="199">
        <f t="shared" si="1480"/>
        <v>0</v>
      </c>
      <c r="AH4251" s="219" t="b">
        <f t="shared" si="1481"/>
        <v>0</v>
      </c>
      <c r="AI4251" s="198" t="str">
        <f t="shared" si="1482"/>
        <v/>
      </c>
      <c r="AJ4251" s="219" t="b">
        <f t="shared" si="1483"/>
        <v>0</v>
      </c>
      <c r="AK4251" s="198" t="str">
        <f t="shared" si="1484"/>
        <v/>
      </c>
      <c r="AL4251" s="219" t="b">
        <f t="shared" si="1485"/>
        <v>0</v>
      </c>
      <c r="AM4251" s="351">
        <f t="shared" si="1486"/>
        <v>0</v>
      </c>
      <c r="AN4251" s="164"/>
      <c r="AO4251" s="164"/>
      <c r="AP4251" s="164"/>
      <c r="AQ4251" s="402">
        <f t="shared" si="1487"/>
        <v>0</v>
      </c>
      <c r="AR4251" s="370" t="str">
        <f>IF(AQ4251=0,"",
IF(SUM($AQ$3585:AQ4251)=1,AS4251,
IF($AQ$5285&gt;SUM($AQ$3585:AQ4251),_xlfn.CONCAT(", ",AS4251),
IF($AQ$5285=SUM($AQ$3585:AQ4251),_xlfn.CONCAT(" y ",AS4251)))))</f>
        <v/>
      </c>
      <c r="AS4251" s="156" t="s">
        <v>7119</v>
      </c>
    </row>
    <row r="4252" spans="1:45" ht="15" customHeight="1">
      <c r="A4252" s="57"/>
      <c r="B4252" s="26"/>
      <c r="C4252" s="716" t="s">
        <v>7120</v>
      </c>
      <c r="D4252" s="716"/>
      <c r="E4252" s="941"/>
      <c r="F4252" s="942"/>
      <c r="G4252" s="942"/>
      <c r="H4252" s="943"/>
      <c r="I4252" s="940"/>
      <c r="J4252" s="940"/>
      <c r="K4252" s="940"/>
      <c r="L4252" s="940"/>
      <c r="M4252" s="940"/>
      <c r="N4252" s="940"/>
      <c r="O4252" s="940"/>
      <c r="P4252" s="940"/>
      <c r="Q4252" s="890"/>
      <c r="R4252" s="891"/>
      <c r="S4252" s="890"/>
      <c r="T4252" s="891"/>
      <c r="U4252" s="890"/>
      <c r="V4252" s="891"/>
      <c r="W4252" s="890"/>
      <c r="X4252" s="891"/>
      <c r="Y4252" s="890"/>
      <c r="Z4252" s="891"/>
      <c r="AA4252" s="890"/>
      <c r="AB4252" s="891"/>
      <c r="AC4252" s="890"/>
      <c r="AD4252" s="891"/>
      <c r="AE4252" s="164"/>
      <c r="AF4252" s="164"/>
      <c r="AG4252" s="199">
        <f t="shared" si="1480"/>
        <v>0</v>
      </c>
      <c r="AH4252" s="219" t="b">
        <f t="shared" si="1481"/>
        <v>0</v>
      </c>
      <c r="AI4252" s="198" t="str">
        <f t="shared" si="1482"/>
        <v/>
      </c>
      <c r="AJ4252" s="219" t="b">
        <f t="shared" si="1483"/>
        <v>0</v>
      </c>
      <c r="AK4252" s="198" t="str">
        <f t="shared" si="1484"/>
        <v/>
      </c>
      <c r="AL4252" s="219" t="b">
        <f t="shared" si="1485"/>
        <v>0</v>
      </c>
      <c r="AM4252" s="351">
        <f t="shared" si="1486"/>
        <v>0</v>
      </c>
      <c r="AN4252" s="164"/>
      <c r="AO4252" s="164"/>
      <c r="AP4252" s="164"/>
      <c r="AQ4252" s="402">
        <f t="shared" si="1487"/>
        <v>0</v>
      </c>
      <c r="AR4252" s="370" t="str">
        <f>IF(AQ4252=0,"",
IF(SUM($AQ$3585:AQ4252)=1,AS4252,
IF($AQ$5285&gt;SUM($AQ$3585:AQ4252),_xlfn.CONCAT(", ",AS4252),
IF($AQ$5285=SUM($AQ$3585:AQ4252),_xlfn.CONCAT(" y ",AS4252)))))</f>
        <v/>
      </c>
      <c r="AS4252" s="156" t="s">
        <v>7121</v>
      </c>
    </row>
    <row r="4253" spans="1:45" ht="15" customHeight="1">
      <c r="A4253" s="57"/>
      <c r="B4253" s="26"/>
      <c r="C4253" s="716" t="s">
        <v>7122</v>
      </c>
      <c r="D4253" s="716"/>
      <c r="E4253" s="941"/>
      <c r="F4253" s="942"/>
      <c r="G4253" s="942"/>
      <c r="H4253" s="943"/>
      <c r="I4253" s="940"/>
      <c r="J4253" s="940"/>
      <c r="K4253" s="940"/>
      <c r="L4253" s="940"/>
      <c r="M4253" s="940"/>
      <c r="N4253" s="940"/>
      <c r="O4253" s="940"/>
      <c r="P4253" s="940"/>
      <c r="Q4253" s="890"/>
      <c r="R4253" s="891"/>
      <c r="S4253" s="890"/>
      <c r="T4253" s="891"/>
      <c r="U4253" s="890"/>
      <c r="V4253" s="891"/>
      <c r="W4253" s="890"/>
      <c r="X4253" s="891"/>
      <c r="Y4253" s="890"/>
      <c r="Z4253" s="891"/>
      <c r="AA4253" s="890"/>
      <c r="AB4253" s="891"/>
      <c r="AC4253" s="890"/>
      <c r="AD4253" s="891"/>
      <c r="AE4253" s="164"/>
      <c r="AF4253" s="164"/>
      <c r="AG4253" s="199">
        <f t="shared" si="1480"/>
        <v>0</v>
      </c>
      <c r="AH4253" s="219" t="b">
        <f t="shared" si="1481"/>
        <v>0</v>
      </c>
      <c r="AI4253" s="198" t="str">
        <f t="shared" si="1482"/>
        <v/>
      </c>
      <c r="AJ4253" s="219" t="b">
        <f t="shared" si="1483"/>
        <v>0</v>
      </c>
      <c r="AK4253" s="198" t="str">
        <f t="shared" si="1484"/>
        <v/>
      </c>
      <c r="AL4253" s="219" t="b">
        <f t="shared" si="1485"/>
        <v>0</v>
      </c>
      <c r="AM4253" s="351">
        <f t="shared" si="1486"/>
        <v>0</v>
      </c>
      <c r="AN4253" s="164"/>
      <c r="AO4253" s="164"/>
      <c r="AP4253" s="164"/>
      <c r="AQ4253" s="402">
        <f t="shared" si="1487"/>
        <v>0</v>
      </c>
      <c r="AR4253" s="370" t="str">
        <f>IF(AQ4253=0,"",
IF(SUM($AQ$3585:AQ4253)=1,AS4253,
IF($AQ$5285&gt;SUM($AQ$3585:AQ4253),_xlfn.CONCAT(", ",AS4253),
IF($AQ$5285=SUM($AQ$3585:AQ4253),_xlfn.CONCAT(" y ",AS4253)))))</f>
        <v/>
      </c>
      <c r="AS4253" s="156" t="s">
        <v>7123</v>
      </c>
    </row>
    <row r="4254" spans="1:45" ht="15" customHeight="1">
      <c r="A4254" s="57"/>
      <c r="B4254" s="26"/>
      <c r="C4254" s="716" t="s">
        <v>7124</v>
      </c>
      <c r="D4254" s="716"/>
      <c r="E4254" s="941"/>
      <c r="F4254" s="942"/>
      <c r="G4254" s="942"/>
      <c r="H4254" s="943"/>
      <c r="I4254" s="940"/>
      <c r="J4254" s="940"/>
      <c r="K4254" s="940"/>
      <c r="L4254" s="940"/>
      <c r="M4254" s="940"/>
      <c r="N4254" s="940"/>
      <c r="O4254" s="940"/>
      <c r="P4254" s="940"/>
      <c r="Q4254" s="890"/>
      <c r="R4254" s="891"/>
      <c r="S4254" s="890"/>
      <c r="T4254" s="891"/>
      <c r="U4254" s="890"/>
      <c r="V4254" s="891"/>
      <c r="W4254" s="890"/>
      <c r="X4254" s="891"/>
      <c r="Y4254" s="890"/>
      <c r="Z4254" s="891"/>
      <c r="AA4254" s="890"/>
      <c r="AB4254" s="891"/>
      <c r="AC4254" s="890"/>
      <c r="AD4254" s="891"/>
      <c r="AE4254" s="164"/>
      <c r="AF4254" s="164"/>
      <c r="AG4254" s="199">
        <f t="shared" si="1480"/>
        <v>0</v>
      </c>
      <c r="AH4254" s="219" t="b">
        <f t="shared" si="1481"/>
        <v>0</v>
      </c>
      <c r="AI4254" s="198" t="str">
        <f t="shared" si="1482"/>
        <v/>
      </c>
      <c r="AJ4254" s="219" t="b">
        <f t="shared" si="1483"/>
        <v>0</v>
      </c>
      <c r="AK4254" s="198" t="str">
        <f t="shared" si="1484"/>
        <v/>
      </c>
      <c r="AL4254" s="219" t="b">
        <f t="shared" si="1485"/>
        <v>0</v>
      </c>
      <c r="AM4254" s="351">
        <f t="shared" si="1486"/>
        <v>0</v>
      </c>
      <c r="AN4254" s="164"/>
      <c r="AO4254" s="164"/>
      <c r="AP4254" s="164"/>
      <c r="AQ4254" s="402">
        <f t="shared" si="1487"/>
        <v>0</v>
      </c>
      <c r="AR4254" s="370" t="str">
        <f>IF(AQ4254=0,"",
IF(SUM($AQ$3585:AQ4254)=1,AS4254,
IF($AQ$5285&gt;SUM($AQ$3585:AQ4254),_xlfn.CONCAT(", ",AS4254),
IF($AQ$5285=SUM($AQ$3585:AQ4254),_xlfn.CONCAT(" y ",AS4254)))))</f>
        <v/>
      </c>
      <c r="AS4254" s="156" t="s">
        <v>7125</v>
      </c>
    </row>
    <row r="4255" spans="1:45" ht="15" customHeight="1">
      <c r="A4255" s="57"/>
      <c r="B4255" s="26"/>
      <c r="C4255" s="716" t="s">
        <v>7126</v>
      </c>
      <c r="D4255" s="716"/>
      <c r="E4255" s="941"/>
      <c r="F4255" s="942"/>
      <c r="G4255" s="942"/>
      <c r="H4255" s="943"/>
      <c r="I4255" s="940"/>
      <c r="J4255" s="940"/>
      <c r="K4255" s="940"/>
      <c r="L4255" s="940"/>
      <c r="M4255" s="940"/>
      <c r="N4255" s="940"/>
      <c r="O4255" s="940"/>
      <c r="P4255" s="940"/>
      <c r="Q4255" s="890"/>
      <c r="R4255" s="891"/>
      <c r="S4255" s="890"/>
      <c r="T4255" s="891"/>
      <c r="U4255" s="890"/>
      <c r="V4255" s="891"/>
      <c r="W4255" s="890"/>
      <c r="X4255" s="891"/>
      <c r="Y4255" s="890"/>
      <c r="Z4255" s="891"/>
      <c r="AA4255" s="890"/>
      <c r="AB4255" s="891"/>
      <c r="AC4255" s="890"/>
      <c r="AD4255" s="891"/>
      <c r="AE4255" s="164"/>
      <c r="AF4255" s="164"/>
      <c r="AG4255" s="199">
        <f t="shared" si="1480"/>
        <v>0</v>
      </c>
      <c r="AH4255" s="219" t="b">
        <f t="shared" si="1481"/>
        <v>0</v>
      </c>
      <c r="AI4255" s="198" t="str">
        <f t="shared" si="1482"/>
        <v/>
      </c>
      <c r="AJ4255" s="219" t="b">
        <f t="shared" si="1483"/>
        <v>0</v>
      </c>
      <c r="AK4255" s="198" t="str">
        <f t="shared" si="1484"/>
        <v/>
      </c>
      <c r="AL4255" s="219" t="b">
        <f t="shared" si="1485"/>
        <v>0</v>
      </c>
      <c r="AM4255" s="351">
        <f t="shared" si="1486"/>
        <v>0</v>
      </c>
      <c r="AN4255" s="164"/>
      <c r="AO4255" s="164"/>
      <c r="AP4255" s="164"/>
      <c r="AQ4255" s="402">
        <f t="shared" si="1487"/>
        <v>0</v>
      </c>
      <c r="AR4255" s="370" t="str">
        <f>IF(AQ4255=0,"",
IF(SUM($AQ$3585:AQ4255)=1,AS4255,
IF($AQ$5285&gt;SUM($AQ$3585:AQ4255),_xlfn.CONCAT(", ",AS4255),
IF($AQ$5285=SUM($AQ$3585:AQ4255),_xlfn.CONCAT(" y ",AS4255)))))</f>
        <v/>
      </c>
      <c r="AS4255" s="156" t="s">
        <v>7127</v>
      </c>
    </row>
    <row r="4256" spans="1:45" ht="15" customHeight="1">
      <c r="A4256" s="57"/>
      <c r="B4256" s="26"/>
      <c r="C4256" s="716" t="s">
        <v>7128</v>
      </c>
      <c r="D4256" s="716"/>
      <c r="E4256" s="941"/>
      <c r="F4256" s="942"/>
      <c r="G4256" s="942"/>
      <c r="H4256" s="943"/>
      <c r="I4256" s="940"/>
      <c r="J4256" s="940"/>
      <c r="K4256" s="940"/>
      <c r="L4256" s="940"/>
      <c r="M4256" s="940"/>
      <c r="N4256" s="940"/>
      <c r="O4256" s="940"/>
      <c r="P4256" s="940"/>
      <c r="Q4256" s="890"/>
      <c r="R4256" s="891"/>
      <c r="S4256" s="890"/>
      <c r="T4256" s="891"/>
      <c r="U4256" s="890"/>
      <c r="V4256" s="891"/>
      <c r="W4256" s="890"/>
      <c r="X4256" s="891"/>
      <c r="Y4256" s="890"/>
      <c r="Z4256" s="891"/>
      <c r="AA4256" s="890"/>
      <c r="AB4256" s="891"/>
      <c r="AC4256" s="890"/>
      <c r="AD4256" s="891"/>
      <c r="AE4256" s="164"/>
      <c r="AF4256" s="164"/>
      <c r="AG4256" s="199">
        <f t="shared" si="1480"/>
        <v>0</v>
      </c>
      <c r="AH4256" s="219" t="b">
        <f t="shared" si="1481"/>
        <v>0</v>
      </c>
      <c r="AI4256" s="198" t="str">
        <f t="shared" si="1482"/>
        <v/>
      </c>
      <c r="AJ4256" s="219" t="b">
        <f t="shared" si="1483"/>
        <v>0</v>
      </c>
      <c r="AK4256" s="198" t="str">
        <f t="shared" si="1484"/>
        <v/>
      </c>
      <c r="AL4256" s="219" t="b">
        <f t="shared" si="1485"/>
        <v>0</v>
      </c>
      <c r="AM4256" s="351">
        <f t="shared" si="1486"/>
        <v>0</v>
      </c>
      <c r="AN4256" s="164"/>
      <c r="AO4256" s="164"/>
      <c r="AP4256" s="164"/>
      <c r="AQ4256" s="402">
        <f t="shared" si="1487"/>
        <v>0</v>
      </c>
      <c r="AR4256" s="370" t="str">
        <f>IF(AQ4256=0,"",
IF(SUM($AQ$3585:AQ4256)=1,AS4256,
IF($AQ$5285&gt;SUM($AQ$3585:AQ4256),_xlfn.CONCAT(", ",AS4256),
IF($AQ$5285=SUM($AQ$3585:AQ4256),_xlfn.CONCAT(" y ",AS4256)))))</f>
        <v/>
      </c>
      <c r="AS4256" s="156" t="s">
        <v>7129</v>
      </c>
    </row>
    <row r="4257" spans="1:45" ht="15" customHeight="1">
      <c r="A4257" s="57"/>
      <c r="B4257" s="26"/>
      <c r="C4257" s="716" t="s">
        <v>7130</v>
      </c>
      <c r="D4257" s="716"/>
      <c r="E4257" s="941"/>
      <c r="F4257" s="942"/>
      <c r="G4257" s="942"/>
      <c r="H4257" s="943"/>
      <c r="I4257" s="940"/>
      <c r="J4257" s="940"/>
      <c r="K4257" s="940"/>
      <c r="L4257" s="940"/>
      <c r="M4257" s="940"/>
      <c r="N4257" s="940"/>
      <c r="O4257" s="940"/>
      <c r="P4257" s="940"/>
      <c r="Q4257" s="890"/>
      <c r="R4257" s="891"/>
      <c r="S4257" s="890"/>
      <c r="T4257" s="891"/>
      <c r="U4257" s="890"/>
      <c r="V4257" s="891"/>
      <c r="W4257" s="890"/>
      <c r="X4257" s="891"/>
      <c r="Y4257" s="890"/>
      <c r="Z4257" s="891"/>
      <c r="AA4257" s="890"/>
      <c r="AB4257" s="891"/>
      <c r="AC4257" s="890"/>
      <c r="AD4257" s="891"/>
      <c r="AE4257" s="164"/>
      <c r="AF4257" s="164"/>
      <c r="AG4257" s="199">
        <f t="shared" si="1480"/>
        <v>0</v>
      </c>
      <c r="AH4257" s="219" t="b">
        <f t="shared" si="1481"/>
        <v>0</v>
      </c>
      <c r="AI4257" s="198" t="str">
        <f t="shared" si="1482"/>
        <v/>
      </c>
      <c r="AJ4257" s="219" t="b">
        <f t="shared" si="1483"/>
        <v>0</v>
      </c>
      <c r="AK4257" s="198" t="str">
        <f t="shared" si="1484"/>
        <v/>
      </c>
      <c r="AL4257" s="219" t="b">
        <f t="shared" si="1485"/>
        <v>0</v>
      </c>
      <c r="AM4257" s="351">
        <f t="shared" si="1486"/>
        <v>0</v>
      </c>
      <c r="AN4257" s="164"/>
      <c r="AO4257" s="164"/>
      <c r="AP4257" s="164"/>
      <c r="AQ4257" s="402">
        <f t="shared" si="1487"/>
        <v>0</v>
      </c>
      <c r="AR4257" s="370" t="str">
        <f>IF(AQ4257=0,"",
IF(SUM($AQ$3585:AQ4257)=1,AS4257,
IF($AQ$5285&gt;SUM($AQ$3585:AQ4257),_xlfn.CONCAT(", ",AS4257),
IF($AQ$5285=SUM($AQ$3585:AQ4257),_xlfn.CONCAT(" y ",AS4257)))))</f>
        <v/>
      </c>
      <c r="AS4257" s="156" t="s">
        <v>7131</v>
      </c>
    </row>
    <row r="4258" spans="1:45" ht="15" customHeight="1">
      <c r="A4258" s="57"/>
      <c r="B4258" s="26"/>
      <c r="C4258" s="716" t="s">
        <v>7132</v>
      </c>
      <c r="D4258" s="716"/>
      <c r="E4258" s="941"/>
      <c r="F4258" s="942"/>
      <c r="G4258" s="942"/>
      <c r="H4258" s="943"/>
      <c r="I4258" s="940"/>
      <c r="J4258" s="940"/>
      <c r="K4258" s="940"/>
      <c r="L4258" s="940"/>
      <c r="M4258" s="940"/>
      <c r="N4258" s="940"/>
      <c r="O4258" s="940"/>
      <c r="P4258" s="940"/>
      <c r="Q4258" s="890"/>
      <c r="R4258" s="891"/>
      <c r="S4258" s="890"/>
      <c r="T4258" s="891"/>
      <c r="U4258" s="890"/>
      <c r="V4258" s="891"/>
      <c r="W4258" s="890"/>
      <c r="X4258" s="891"/>
      <c r="Y4258" s="890"/>
      <c r="Z4258" s="891"/>
      <c r="AA4258" s="890"/>
      <c r="AB4258" s="891"/>
      <c r="AC4258" s="890"/>
      <c r="AD4258" s="891"/>
      <c r="AE4258" s="164"/>
      <c r="AF4258" s="164"/>
      <c r="AG4258" s="199">
        <f t="shared" si="1480"/>
        <v>0</v>
      </c>
      <c r="AH4258" s="219" t="b">
        <f t="shared" si="1481"/>
        <v>0</v>
      </c>
      <c r="AI4258" s="198" t="str">
        <f t="shared" si="1482"/>
        <v/>
      </c>
      <c r="AJ4258" s="219" t="b">
        <f t="shared" si="1483"/>
        <v>0</v>
      </c>
      <c r="AK4258" s="198" t="str">
        <f t="shared" si="1484"/>
        <v/>
      </c>
      <c r="AL4258" s="219" t="b">
        <f t="shared" si="1485"/>
        <v>0</v>
      </c>
      <c r="AM4258" s="351">
        <f t="shared" si="1486"/>
        <v>0</v>
      </c>
      <c r="AN4258" s="164"/>
      <c r="AO4258" s="164"/>
      <c r="AP4258" s="164"/>
      <c r="AQ4258" s="402">
        <f t="shared" si="1487"/>
        <v>0</v>
      </c>
      <c r="AR4258" s="370" t="str">
        <f>IF(AQ4258=0,"",
IF(SUM($AQ$3585:AQ4258)=1,AS4258,
IF($AQ$5285&gt;SUM($AQ$3585:AQ4258),_xlfn.CONCAT(", ",AS4258),
IF($AQ$5285=SUM($AQ$3585:AQ4258),_xlfn.CONCAT(" y ",AS4258)))))</f>
        <v/>
      </c>
      <c r="AS4258" s="156" t="s">
        <v>7133</v>
      </c>
    </row>
    <row r="4259" spans="1:45" ht="15" customHeight="1">
      <c r="A4259" s="57"/>
      <c r="B4259" s="26"/>
      <c r="C4259" s="716" t="s">
        <v>7134</v>
      </c>
      <c r="D4259" s="716"/>
      <c r="E4259" s="941"/>
      <c r="F4259" s="942"/>
      <c r="G4259" s="942"/>
      <c r="H4259" s="943"/>
      <c r="I4259" s="940"/>
      <c r="J4259" s="940"/>
      <c r="K4259" s="940"/>
      <c r="L4259" s="940"/>
      <c r="M4259" s="940"/>
      <c r="N4259" s="940"/>
      <c r="O4259" s="940"/>
      <c r="P4259" s="940"/>
      <c r="Q4259" s="890"/>
      <c r="R4259" s="891"/>
      <c r="S4259" s="890"/>
      <c r="T4259" s="891"/>
      <c r="U4259" s="890"/>
      <c r="V4259" s="891"/>
      <c r="W4259" s="890"/>
      <c r="X4259" s="891"/>
      <c r="Y4259" s="890"/>
      <c r="Z4259" s="891"/>
      <c r="AA4259" s="890"/>
      <c r="AB4259" s="891"/>
      <c r="AC4259" s="890"/>
      <c r="AD4259" s="891"/>
      <c r="AE4259" s="164"/>
      <c r="AF4259" s="164"/>
      <c r="AG4259" s="199">
        <f t="shared" si="1480"/>
        <v>0</v>
      </c>
      <c r="AH4259" s="219" t="b">
        <f t="shared" si="1481"/>
        <v>0</v>
      </c>
      <c r="AI4259" s="198" t="str">
        <f t="shared" si="1482"/>
        <v/>
      </c>
      <c r="AJ4259" s="219" t="b">
        <f t="shared" si="1483"/>
        <v>0</v>
      </c>
      <c r="AK4259" s="198" t="str">
        <f t="shared" si="1484"/>
        <v/>
      </c>
      <c r="AL4259" s="219" t="b">
        <f t="shared" si="1485"/>
        <v>0</v>
      </c>
      <c r="AM4259" s="351">
        <f t="shared" si="1486"/>
        <v>0</v>
      </c>
      <c r="AN4259" s="164"/>
      <c r="AO4259" s="164"/>
      <c r="AP4259" s="164"/>
      <c r="AQ4259" s="402">
        <f t="shared" si="1487"/>
        <v>0</v>
      </c>
      <c r="AR4259" s="370" t="str">
        <f>IF(AQ4259=0,"",
IF(SUM($AQ$3585:AQ4259)=1,AS4259,
IF($AQ$5285&gt;SUM($AQ$3585:AQ4259),_xlfn.CONCAT(", ",AS4259),
IF($AQ$5285=SUM($AQ$3585:AQ4259),_xlfn.CONCAT(" y ",AS4259)))))</f>
        <v/>
      </c>
      <c r="AS4259" s="156" t="s">
        <v>7135</v>
      </c>
    </row>
    <row r="4260" spans="1:45" ht="15" customHeight="1">
      <c r="A4260" s="57"/>
      <c r="B4260" s="26"/>
      <c r="C4260" s="716" t="s">
        <v>7136</v>
      </c>
      <c r="D4260" s="716"/>
      <c r="E4260" s="941"/>
      <c r="F4260" s="942"/>
      <c r="G4260" s="942"/>
      <c r="H4260" s="943"/>
      <c r="I4260" s="940"/>
      <c r="J4260" s="940"/>
      <c r="K4260" s="940"/>
      <c r="L4260" s="940"/>
      <c r="M4260" s="940"/>
      <c r="N4260" s="940"/>
      <c r="O4260" s="940"/>
      <c r="P4260" s="940"/>
      <c r="Q4260" s="890"/>
      <c r="R4260" s="891"/>
      <c r="S4260" s="890"/>
      <c r="T4260" s="891"/>
      <c r="U4260" s="890"/>
      <c r="V4260" s="891"/>
      <c r="W4260" s="890"/>
      <c r="X4260" s="891"/>
      <c r="Y4260" s="890"/>
      <c r="Z4260" s="891"/>
      <c r="AA4260" s="890"/>
      <c r="AB4260" s="891"/>
      <c r="AC4260" s="890"/>
      <c r="AD4260" s="891"/>
      <c r="AE4260" s="164"/>
      <c r="AF4260" s="164"/>
      <c r="AG4260" s="199">
        <f t="shared" si="1480"/>
        <v>0</v>
      </c>
      <c r="AH4260" s="219" t="b">
        <f t="shared" si="1481"/>
        <v>0</v>
      </c>
      <c r="AI4260" s="198" t="str">
        <f t="shared" si="1482"/>
        <v/>
      </c>
      <c r="AJ4260" s="219" t="b">
        <f t="shared" si="1483"/>
        <v>0</v>
      </c>
      <c r="AK4260" s="198" t="str">
        <f t="shared" si="1484"/>
        <v/>
      </c>
      <c r="AL4260" s="219" t="b">
        <f t="shared" si="1485"/>
        <v>0</v>
      </c>
      <c r="AM4260" s="351">
        <f t="shared" si="1486"/>
        <v>0</v>
      </c>
      <c r="AN4260" s="164"/>
      <c r="AO4260" s="164"/>
      <c r="AP4260" s="164"/>
      <c r="AQ4260" s="402">
        <f t="shared" si="1487"/>
        <v>0</v>
      </c>
      <c r="AR4260" s="370" t="str">
        <f>IF(AQ4260=0,"",
IF(SUM($AQ$3585:AQ4260)=1,AS4260,
IF($AQ$5285&gt;SUM($AQ$3585:AQ4260),_xlfn.CONCAT(", ",AS4260),
IF($AQ$5285=SUM($AQ$3585:AQ4260),_xlfn.CONCAT(" y ",AS4260)))))</f>
        <v/>
      </c>
      <c r="AS4260" s="156" t="s">
        <v>7137</v>
      </c>
    </row>
    <row r="4261" spans="1:45" ht="15" customHeight="1">
      <c r="A4261" s="57"/>
      <c r="B4261" s="26"/>
      <c r="C4261" s="716" t="s">
        <v>7138</v>
      </c>
      <c r="D4261" s="716"/>
      <c r="E4261" s="941"/>
      <c r="F4261" s="942"/>
      <c r="G4261" s="942"/>
      <c r="H4261" s="943"/>
      <c r="I4261" s="940"/>
      <c r="J4261" s="940"/>
      <c r="K4261" s="940"/>
      <c r="L4261" s="940"/>
      <c r="M4261" s="940"/>
      <c r="N4261" s="940"/>
      <c r="O4261" s="940"/>
      <c r="P4261" s="940"/>
      <c r="Q4261" s="890"/>
      <c r="R4261" s="891"/>
      <c r="S4261" s="890"/>
      <c r="T4261" s="891"/>
      <c r="U4261" s="890"/>
      <c r="V4261" s="891"/>
      <c r="W4261" s="890"/>
      <c r="X4261" s="891"/>
      <c r="Y4261" s="890"/>
      <c r="Z4261" s="891"/>
      <c r="AA4261" s="890"/>
      <c r="AB4261" s="891"/>
      <c r="AC4261" s="890"/>
      <c r="AD4261" s="891"/>
      <c r="AE4261" s="164"/>
      <c r="AF4261" s="164"/>
      <c r="AG4261" s="199">
        <f t="shared" si="1480"/>
        <v>0</v>
      </c>
      <c r="AH4261" s="219" t="b">
        <f t="shared" si="1481"/>
        <v>0</v>
      </c>
      <c r="AI4261" s="198" t="str">
        <f t="shared" si="1482"/>
        <v/>
      </c>
      <c r="AJ4261" s="219" t="b">
        <f t="shared" si="1483"/>
        <v>0</v>
      </c>
      <c r="AK4261" s="198" t="str">
        <f t="shared" si="1484"/>
        <v/>
      </c>
      <c r="AL4261" s="219" t="b">
        <f t="shared" si="1485"/>
        <v>0</v>
      </c>
      <c r="AM4261" s="351">
        <f t="shared" si="1486"/>
        <v>0</v>
      </c>
      <c r="AN4261" s="164"/>
      <c r="AO4261" s="164"/>
      <c r="AP4261" s="164"/>
      <c r="AQ4261" s="402">
        <f t="shared" si="1487"/>
        <v>0</v>
      </c>
      <c r="AR4261" s="370" t="str">
        <f>IF(AQ4261=0,"",
IF(SUM($AQ$3585:AQ4261)=1,AS4261,
IF($AQ$5285&gt;SUM($AQ$3585:AQ4261),_xlfn.CONCAT(", ",AS4261),
IF($AQ$5285=SUM($AQ$3585:AQ4261),_xlfn.CONCAT(" y ",AS4261)))))</f>
        <v/>
      </c>
      <c r="AS4261" s="156" t="s">
        <v>7139</v>
      </c>
    </row>
    <row r="4262" spans="1:45" ht="15" customHeight="1">
      <c r="A4262" s="57"/>
      <c r="B4262" s="26"/>
      <c r="C4262" s="716" t="s">
        <v>7140</v>
      </c>
      <c r="D4262" s="716"/>
      <c r="E4262" s="941"/>
      <c r="F4262" s="942"/>
      <c r="G4262" s="942"/>
      <c r="H4262" s="943"/>
      <c r="I4262" s="940"/>
      <c r="J4262" s="940"/>
      <c r="K4262" s="940"/>
      <c r="L4262" s="940"/>
      <c r="M4262" s="940"/>
      <c r="N4262" s="940"/>
      <c r="O4262" s="940"/>
      <c r="P4262" s="940"/>
      <c r="Q4262" s="890"/>
      <c r="R4262" s="891"/>
      <c r="S4262" s="890"/>
      <c r="T4262" s="891"/>
      <c r="U4262" s="890"/>
      <c r="V4262" s="891"/>
      <c r="W4262" s="890"/>
      <c r="X4262" s="891"/>
      <c r="Y4262" s="890"/>
      <c r="Z4262" s="891"/>
      <c r="AA4262" s="890"/>
      <c r="AB4262" s="891"/>
      <c r="AC4262" s="890"/>
      <c r="AD4262" s="891"/>
      <c r="AE4262" s="164"/>
      <c r="AF4262" s="164"/>
      <c r="AG4262" s="199">
        <f t="shared" si="1480"/>
        <v>0</v>
      </c>
      <c r="AH4262" s="219" t="b">
        <f t="shared" si="1481"/>
        <v>0</v>
      </c>
      <c r="AI4262" s="198" t="str">
        <f t="shared" si="1482"/>
        <v/>
      </c>
      <c r="AJ4262" s="219" t="b">
        <f t="shared" si="1483"/>
        <v>0</v>
      </c>
      <c r="AK4262" s="198" t="str">
        <f t="shared" si="1484"/>
        <v/>
      </c>
      <c r="AL4262" s="219" t="b">
        <f t="shared" si="1485"/>
        <v>0</v>
      </c>
      <c r="AM4262" s="351">
        <f t="shared" si="1486"/>
        <v>0</v>
      </c>
      <c r="AN4262" s="164"/>
      <c r="AO4262" s="164"/>
      <c r="AP4262" s="164"/>
      <c r="AQ4262" s="402">
        <f t="shared" si="1487"/>
        <v>0</v>
      </c>
      <c r="AR4262" s="370" t="str">
        <f>IF(AQ4262=0,"",
IF(SUM($AQ$3585:AQ4262)=1,AS4262,
IF($AQ$5285&gt;SUM($AQ$3585:AQ4262),_xlfn.CONCAT(", ",AS4262),
IF($AQ$5285=SUM($AQ$3585:AQ4262),_xlfn.CONCAT(" y ",AS4262)))))</f>
        <v/>
      </c>
      <c r="AS4262" s="156" t="s">
        <v>7141</v>
      </c>
    </row>
    <row r="4263" spans="1:45" ht="15" customHeight="1">
      <c r="A4263" s="57"/>
      <c r="B4263" s="26"/>
      <c r="C4263" s="716" t="s">
        <v>7142</v>
      </c>
      <c r="D4263" s="716"/>
      <c r="E4263" s="941"/>
      <c r="F4263" s="942"/>
      <c r="G4263" s="942"/>
      <c r="H4263" s="943"/>
      <c r="I4263" s="940"/>
      <c r="J4263" s="940"/>
      <c r="K4263" s="940"/>
      <c r="L4263" s="940"/>
      <c r="M4263" s="940"/>
      <c r="N4263" s="940"/>
      <c r="O4263" s="940"/>
      <c r="P4263" s="940"/>
      <c r="Q4263" s="890"/>
      <c r="R4263" s="891"/>
      <c r="S4263" s="890"/>
      <c r="T4263" s="891"/>
      <c r="U4263" s="890"/>
      <c r="V4263" s="891"/>
      <c r="W4263" s="890"/>
      <c r="X4263" s="891"/>
      <c r="Y4263" s="890"/>
      <c r="Z4263" s="891"/>
      <c r="AA4263" s="890"/>
      <c r="AB4263" s="891"/>
      <c r="AC4263" s="890"/>
      <c r="AD4263" s="891"/>
      <c r="AE4263" s="164"/>
      <c r="AF4263" s="164"/>
      <c r="AG4263" s="199">
        <f t="shared" si="1480"/>
        <v>0</v>
      </c>
      <c r="AH4263" s="219" t="b">
        <f t="shared" si="1481"/>
        <v>0</v>
      </c>
      <c r="AI4263" s="198" t="str">
        <f t="shared" si="1482"/>
        <v/>
      </c>
      <c r="AJ4263" s="219" t="b">
        <f t="shared" si="1483"/>
        <v>0</v>
      </c>
      <c r="AK4263" s="198" t="str">
        <f t="shared" si="1484"/>
        <v/>
      </c>
      <c r="AL4263" s="219" t="b">
        <f t="shared" si="1485"/>
        <v>0</v>
      </c>
      <c r="AM4263" s="351">
        <f t="shared" si="1486"/>
        <v>0</v>
      </c>
      <c r="AN4263" s="164"/>
      <c r="AO4263" s="164"/>
      <c r="AP4263" s="164"/>
      <c r="AQ4263" s="402">
        <f t="shared" si="1487"/>
        <v>0</v>
      </c>
      <c r="AR4263" s="370" t="str">
        <f>IF(AQ4263=0,"",
IF(SUM($AQ$3585:AQ4263)=1,AS4263,
IF($AQ$5285&gt;SUM($AQ$3585:AQ4263),_xlfn.CONCAT(", ",AS4263),
IF($AQ$5285=SUM($AQ$3585:AQ4263),_xlfn.CONCAT(" y ",AS4263)))))</f>
        <v/>
      </c>
      <c r="AS4263" s="156" t="s">
        <v>7143</v>
      </c>
    </row>
    <row r="4264" spans="1:45" ht="15" customHeight="1">
      <c r="A4264" s="57"/>
      <c r="B4264" s="26"/>
      <c r="C4264" s="716" t="s">
        <v>7144</v>
      </c>
      <c r="D4264" s="716"/>
      <c r="E4264" s="941"/>
      <c r="F4264" s="942"/>
      <c r="G4264" s="942"/>
      <c r="H4264" s="943"/>
      <c r="I4264" s="940"/>
      <c r="J4264" s="940"/>
      <c r="K4264" s="940"/>
      <c r="L4264" s="940"/>
      <c r="M4264" s="940"/>
      <c r="N4264" s="940"/>
      <c r="O4264" s="940"/>
      <c r="P4264" s="940"/>
      <c r="Q4264" s="890"/>
      <c r="R4264" s="891"/>
      <c r="S4264" s="890"/>
      <c r="T4264" s="891"/>
      <c r="U4264" s="890"/>
      <c r="V4264" s="891"/>
      <c r="W4264" s="890"/>
      <c r="X4264" s="891"/>
      <c r="Y4264" s="890"/>
      <c r="Z4264" s="891"/>
      <c r="AA4264" s="890"/>
      <c r="AB4264" s="891"/>
      <c r="AC4264" s="890"/>
      <c r="AD4264" s="891"/>
      <c r="AE4264" s="164"/>
      <c r="AF4264" s="164"/>
      <c r="AG4264" s="199">
        <f t="shared" si="1480"/>
        <v>0</v>
      </c>
      <c r="AH4264" s="219" t="b">
        <f t="shared" si="1481"/>
        <v>0</v>
      </c>
      <c r="AI4264" s="198" t="str">
        <f t="shared" si="1482"/>
        <v/>
      </c>
      <c r="AJ4264" s="219" t="b">
        <f t="shared" si="1483"/>
        <v>0</v>
      </c>
      <c r="AK4264" s="198" t="str">
        <f t="shared" si="1484"/>
        <v/>
      </c>
      <c r="AL4264" s="219" t="b">
        <f t="shared" si="1485"/>
        <v>0</v>
      </c>
      <c r="AM4264" s="351">
        <f t="shared" si="1486"/>
        <v>0</v>
      </c>
      <c r="AN4264" s="164"/>
      <c r="AO4264" s="164"/>
      <c r="AP4264" s="164"/>
      <c r="AQ4264" s="402">
        <f t="shared" si="1487"/>
        <v>0</v>
      </c>
      <c r="AR4264" s="370" t="str">
        <f>IF(AQ4264=0,"",
IF(SUM($AQ$3585:AQ4264)=1,AS4264,
IF($AQ$5285&gt;SUM($AQ$3585:AQ4264),_xlfn.CONCAT(", ",AS4264),
IF($AQ$5285=SUM($AQ$3585:AQ4264),_xlfn.CONCAT(" y ",AS4264)))))</f>
        <v/>
      </c>
      <c r="AS4264" s="156" t="s">
        <v>7145</v>
      </c>
    </row>
    <row r="4265" spans="1:45" ht="15" customHeight="1">
      <c r="A4265" s="57"/>
      <c r="B4265" s="26"/>
      <c r="C4265" s="716" t="s">
        <v>7146</v>
      </c>
      <c r="D4265" s="716"/>
      <c r="E4265" s="941"/>
      <c r="F4265" s="942"/>
      <c r="G4265" s="942"/>
      <c r="H4265" s="943"/>
      <c r="I4265" s="940"/>
      <c r="J4265" s="940"/>
      <c r="K4265" s="940"/>
      <c r="L4265" s="940"/>
      <c r="M4265" s="940"/>
      <c r="N4265" s="940"/>
      <c r="O4265" s="940"/>
      <c r="P4265" s="940"/>
      <c r="Q4265" s="890"/>
      <c r="R4265" s="891"/>
      <c r="S4265" s="890"/>
      <c r="T4265" s="891"/>
      <c r="U4265" s="890"/>
      <c r="V4265" s="891"/>
      <c r="W4265" s="890"/>
      <c r="X4265" s="891"/>
      <c r="Y4265" s="890"/>
      <c r="Z4265" s="891"/>
      <c r="AA4265" s="890"/>
      <c r="AB4265" s="891"/>
      <c r="AC4265" s="890"/>
      <c r="AD4265" s="891"/>
      <c r="AE4265" s="164"/>
      <c r="AF4265" s="164"/>
      <c r="AG4265" s="199">
        <f t="shared" si="1480"/>
        <v>0</v>
      </c>
      <c r="AH4265" s="219" t="b">
        <f t="shared" si="1481"/>
        <v>0</v>
      </c>
      <c r="AI4265" s="198" t="str">
        <f t="shared" si="1482"/>
        <v/>
      </c>
      <c r="AJ4265" s="219" t="b">
        <f t="shared" si="1483"/>
        <v>0</v>
      </c>
      <c r="AK4265" s="198" t="str">
        <f t="shared" si="1484"/>
        <v/>
      </c>
      <c r="AL4265" s="219" t="b">
        <f t="shared" si="1485"/>
        <v>0</v>
      </c>
      <c r="AM4265" s="351">
        <f t="shared" si="1486"/>
        <v>0</v>
      </c>
      <c r="AN4265" s="164"/>
      <c r="AO4265" s="164"/>
      <c r="AP4265" s="164"/>
      <c r="AQ4265" s="402">
        <f t="shared" si="1487"/>
        <v>0</v>
      </c>
      <c r="AR4265" s="370" t="str">
        <f>IF(AQ4265=0,"",
IF(SUM($AQ$3585:AQ4265)=1,AS4265,
IF($AQ$5285&gt;SUM($AQ$3585:AQ4265),_xlfn.CONCAT(", ",AS4265),
IF($AQ$5285=SUM($AQ$3585:AQ4265),_xlfn.CONCAT(" y ",AS4265)))))</f>
        <v/>
      </c>
      <c r="AS4265" s="156" t="s">
        <v>7147</v>
      </c>
    </row>
    <row r="4266" spans="1:45" ht="15" customHeight="1">
      <c r="A4266" s="57"/>
      <c r="B4266" s="26"/>
      <c r="C4266" s="716" t="s">
        <v>7148</v>
      </c>
      <c r="D4266" s="716"/>
      <c r="E4266" s="941"/>
      <c r="F4266" s="942"/>
      <c r="G4266" s="942"/>
      <c r="H4266" s="943"/>
      <c r="I4266" s="940"/>
      <c r="J4266" s="940"/>
      <c r="K4266" s="940"/>
      <c r="L4266" s="940"/>
      <c r="M4266" s="940"/>
      <c r="N4266" s="940"/>
      <c r="O4266" s="940"/>
      <c r="P4266" s="940"/>
      <c r="Q4266" s="890"/>
      <c r="R4266" s="891"/>
      <c r="S4266" s="890"/>
      <c r="T4266" s="891"/>
      <c r="U4266" s="890"/>
      <c r="V4266" s="891"/>
      <c r="W4266" s="890"/>
      <c r="X4266" s="891"/>
      <c r="Y4266" s="890"/>
      <c r="Z4266" s="891"/>
      <c r="AA4266" s="890"/>
      <c r="AB4266" s="891"/>
      <c r="AC4266" s="890"/>
      <c r="AD4266" s="891"/>
      <c r="AE4266" s="164"/>
      <c r="AF4266" s="164"/>
      <c r="AG4266" s="199">
        <f t="shared" si="1480"/>
        <v>0</v>
      </c>
      <c r="AH4266" s="219" t="b">
        <f t="shared" si="1481"/>
        <v>0</v>
      </c>
      <c r="AI4266" s="198" t="str">
        <f t="shared" si="1482"/>
        <v/>
      </c>
      <c r="AJ4266" s="219" t="b">
        <f t="shared" si="1483"/>
        <v>0</v>
      </c>
      <c r="AK4266" s="198" t="str">
        <f t="shared" si="1484"/>
        <v/>
      </c>
      <c r="AL4266" s="219" t="b">
        <f t="shared" si="1485"/>
        <v>0</v>
      </c>
      <c r="AM4266" s="351">
        <f t="shared" si="1486"/>
        <v>0</v>
      </c>
      <c r="AN4266" s="164"/>
      <c r="AO4266" s="164"/>
      <c r="AP4266" s="164"/>
      <c r="AQ4266" s="402">
        <f t="shared" si="1487"/>
        <v>0</v>
      </c>
      <c r="AR4266" s="370" t="str">
        <f>IF(AQ4266=0,"",
IF(SUM($AQ$3585:AQ4266)=1,AS4266,
IF($AQ$5285&gt;SUM($AQ$3585:AQ4266),_xlfn.CONCAT(", ",AS4266),
IF($AQ$5285=SUM($AQ$3585:AQ4266),_xlfn.CONCAT(" y ",AS4266)))))</f>
        <v/>
      </c>
      <c r="AS4266" s="156" t="s">
        <v>7149</v>
      </c>
    </row>
    <row r="4267" spans="1:45" ht="15" customHeight="1">
      <c r="A4267" s="57"/>
      <c r="B4267" s="26"/>
      <c r="C4267" s="716" t="s">
        <v>7150</v>
      </c>
      <c r="D4267" s="716"/>
      <c r="E4267" s="941"/>
      <c r="F4267" s="942"/>
      <c r="G4267" s="942"/>
      <c r="H4267" s="943"/>
      <c r="I4267" s="940"/>
      <c r="J4267" s="940"/>
      <c r="K4267" s="940"/>
      <c r="L4267" s="940"/>
      <c r="M4267" s="940"/>
      <c r="N4267" s="940"/>
      <c r="O4267" s="940"/>
      <c r="P4267" s="940"/>
      <c r="Q4267" s="890"/>
      <c r="R4267" s="891"/>
      <c r="S4267" s="890"/>
      <c r="T4267" s="891"/>
      <c r="U4267" s="890"/>
      <c r="V4267" s="891"/>
      <c r="W4267" s="890"/>
      <c r="X4267" s="891"/>
      <c r="Y4267" s="890"/>
      <c r="Z4267" s="891"/>
      <c r="AA4267" s="890"/>
      <c r="AB4267" s="891"/>
      <c r="AC4267" s="890"/>
      <c r="AD4267" s="891"/>
      <c r="AE4267" s="164"/>
      <c r="AF4267" s="164"/>
      <c r="AG4267" s="199">
        <f t="shared" si="1480"/>
        <v>0</v>
      </c>
      <c r="AH4267" s="219" t="b">
        <f t="shared" si="1481"/>
        <v>0</v>
      </c>
      <c r="AI4267" s="198" t="str">
        <f t="shared" si="1482"/>
        <v/>
      </c>
      <c r="AJ4267" s="219" t="b">
        <f t="shared" si="1483"/>
        <v>0</v>
      </c>
      <c r="AK4267" s="198" t="str">
        <f t="shared" si="1484"/>
        <v/>
      </c>
      <c r="AL4267" s="219" t="b">
        <f t="shared" si="1485"/>
        <v>0</v>
      </c>
      <c r="AM4267" s="351">
        <f t="shared" si="1486"/>
        <v>0</v>
      </c>
      <c r="AN4267" s="164"/>
      <c r="AO4267" s="164"/>
      <c r="AP4267" s="164"/>
      <c r="AQ4267" s="402">
        <f t="shared" si="1487"/>
        <v>0</v>
      </c>
      <c r="AR4267" s="370" t="str">
        <f>IF(AQ4267=0,"",
IF(SUM($AQ$3585:AQ4267)=1,AS4267,
IF($AQ$5285&gt;SUM($AQ$3585:AQ4267),_xlfn.CONCAT(", ",AS4267),
IF($AQ$5285=SUM($AQ$3585:AQ4267),_xlfn.CONCAT(" y ",AS4267)))))</f>
        <v/>
      </c>
      <c r="AS4267" s="156" t="s">
        <v>7151</v>
      </c>
    </row>
    <row r="4268" spans="1:45" ht="15" customHeight="1">
      <c r="A4268" s="57"/>
      <c r="B4268" s="26"/>
      <c r="C4268" s="716" t="s">
        <v>7152</v>
      </c>
      <c r="D4268" s="716"/>
      <c r="E4268" s="941"/>
      <c r="F4268" s="942"/>
      <c r="G4268" s="942"/>
      <c r="H4268" s="943"/>
      <c r="I4268" s="940"/>
      <c r="J4268" s="940"/>
      <c r="K4268" s="940"/>
      <c r="L4268" s="940"/>
      <c r="M4268" s="940"/>
      <c r="N4268" s="940"/>
      <c r="O4268" s="940"/>
      <c r="P4268" s="940"/>
      <c r="Q4268" s="890"/>
      <c r="R4268" s="891"/>
      <c r="S4268" s="890"/>
      <c r="T4268" s="891"/>
      <c r="U4268" s="890"/>
      <c r="V4268" s="891"/>
      <c r="W4268" s="890"/>
      <c r="X4268" s="891"/>
      <c r="Y4268" s="890"/>
      <c r="Z4268" s="891"/>
      <c r="AA4268" s="890"/>
      <c r="AB4268" s="891"/>
      <c r="AC4268" s="890"/>
      <c r="AD4268" s="891"/>
      <c r="AE4268" s="164"/>
      <c r="AF4268" s="164"/>
      <c r="AG4268" s="199">
        <f t="shared" si="1480"/>
        <v>0</v>
      </c>
      <c r="AH4268" s="219" t="b">
        <f t="shared" si="1481"/>
        <v>0</v>
      </c>
      <c r="AI4268" s="198" t="str">
        <f t="shared" si="1482"/>
        <v/>
      </c>
      <c r="AJ4268" s="219" t="b">
        <f t="shared" si="1483"/>
        <v>0</v>
      </c>
      <c r="AK4268" s="198" t="str">
        <f t="shared" si="1484"/>
        <v/>
      </c>
      <c r="AL4268" s="219" t="b">
        <f t="shared" si="1485"/>
        <v>0</v>
      </c>
      <c r="AM4268" s="351">
        <f t="shared" si="1486"/>
        <v>0</v>
      </c>
      <c r="AN4268" s="164"/>
      <c r="AO4268" s="164"/>
      <c r="AP4268" s="164"/>
      <c r="AQ4268" s="402">
        <f t="shared" si="1487"/>
        <v>0</v>
      </c>
      <c r="AR4268" s="370" t="str">
        <f>IF(AQ4268=0,"",
IF(SUM($AQ$3585:AQ4268)=1,AS4268,
IF($AQ$5285&gt;SUM($AQ$3585:AQ4268),_xlfn.CONCAT(", ",AS4268),
IF($AQ$5285=SUM($AQ$3585:AQ4268),_xlfn.CONCAT(" y ",AS4268)))))</f>
        <v/>
      </c>
      <c r="AS4268" s="156" t="s">
        <v>7153</v>
      </c>
    </row>
    <row r="4269" spans="1:45" ht="15" customHeight="1">
      <c r="A4269" s="57"/>
      <c r="B4269" s="26"/>
      <c r="C4269" s="716" t="s">
        <v>7154</v>
      </c>
      <c r="D4269" s="716"/>
      <c r="E4269" s="941"/>
      <c r="F4269" s="942"/>
      <c r="G4269" s="942"/>
      <c r="H4269" s="943"/>
      <c r="I4269" s="940"/>
      <c r="J4269" s="940"/>
      <c r="K4269" s="940"/>
      <c r="L4269" s="940"/>
      <c r="M4269" s="940"/>
      <c r="N4269" s="940"/>
      <c r="O4269" s="940"/>
      <c r="P4269" s="940"/>
      <c r="Q4269" s="890"/>
      <c r="R4269" s="891"/>
      <c r="S4269" s="890"/>
      <c r="T4269" s="891"/>
      <c r="U4269" s="890"/>
      <c r="V4269" s="891"/>
      <c r="W4269" s="890"/>
      <c r="X4269" s="891"/>
      <c r="Y4269" s="890"/>
      <c r="Z4269" s="891"/>
      <c r="AA4269" s="890"/>
      <c r="AB4269" s="891"/>
      <c r="AC4269" s="890"/>
      <c r="AD4269" s="891"/>
      <c r="AE4269" s="164"/>
      <c r="AF4269" s="164"/>
      <c r="AG4269" s="199">
        <f t="shared" si="1480"/>
        <v>0</v>
      </c>
      <c r="AH4269" s="219" t="b">
        <f t="shared" si="1481"/>
        <v>0</v>
      </c>
      <c r="AI4269" s="198" t="str">
        <f t="shared" si="1482"/>
        <v/>
      </c>
      <c r="AJ4269" s="219" t="b">
        <f t="shared" si="1483"/>
        <v>0</v>
      </c>
      <c r="AK4269" s="198" t="str">
        <f t="shared" si="1484"/>
        <v/>
      </c>
      <c r="AL4269" s="219" t="b">
        <f t="shared" si="1485"/>
        <v>0</v>
      </c>
      <c r="AM4269" s="351">
        <f t="shared" si="1486"/>
        <v>0</v>
      </c>
      <c r="AN4269" s="164"/>
      <c r="AO4269" s="164"/>
      <c r="AP4269" s="164"/>
      <c r="AQ4269" s="402">
        <f t="shared" si="1487"/>
        <v>0</v>
      </c>
      <c r="AR4269" s="370" t="str">
        <f>IF(AQ4269=0,"",
IF(SUM($AQ$3585:AQ4269)=1,AS4269,
IF($AQ$5285&gt;SUM($AQ$3585:AQ4269),_xlfn.CONCAT(", ",AS4269),
IF($AQ$5285=SUM($AQ$3585:AQ4269),_xlfn.CONCAT(" y ",AS4269)))))</f>
        <v/>
      </c>
      <c r="AS4269" s="156" t="s">
        <v>7155</v>
      </c>
    </row>
    <row r="4270" spans="1:45" ht="15" customHeight="1">
      <c r="A4270" s="57"/>
      <c r="B4270" s="26"/>
      <c r="C4270" s="716" t="s">
        <v>7156</v>
      </c>
      <c r="D4270" s="716"/>
      <c r="E4270" s="941"/>
      <c r="F4270" s="942"/>
      <c r="G4270" s="942"/>
      <c r="H4270" s="943"/>
      <c r="I4270" s="940"/>
      <c r="J4270" s="940"/>
      <c r="K4270" s="940"/>
      <c r="L4270" s="940"/>
      <c r="M4270" s="940"/>
      <c r="N4270" s="940"/>
      <c r="O4270" s="940"/>
      <c r="P4270" s="940"/>
      <c r="Q4270" s="890"/>
      <c r="R4270" s="891"/>
      <c r="S4270" s="890"/>
      <c r="T4270" s="891"/>
      <c r="U4270" s="890"/>
      <c r="V4270" s="891"/>
      <c r="W4270" s="890"/>
      <c r="X4270" s="891"/>
      <c r="Y4270" s="890"/>
      <c r="Z4270" s="891"/>
      <c r="AA4270" s="890"/>
      <c r="AB4270" s="891"/>
      <c r="AC4270" s="890"/>
      <c r="AD4270" s="891"/>
      <c r="AE4270" s="164"/>
      <c r="AF4270" s="164"/>
      <c r="AG4270" s="199">
        <f t="shared" si="1480"/>
        <v>0</v>
      </c>
      <c r="AH4270" s="219" t="b">
        <f t="shared" si="1481"/>
        <v>0</v>
      </c>
      <c r="AI4270" s="198" t="str">
        <f t="shared" si="1482"/>
        <v/>
      </c>
      <c r="AJ4270" s="219" t="b">
        <f t="shared" si="1483"/>
        <v>0</v>
      </c>
      <c r="AK4270" s="198" t="str">
        <f t="shared" si="1484"/>
        <v/>
      </c>
      <c r="AL4270" s="219" t="b">
        <f t="shared" si="1485"/>
        <v>0</v>
      </c>
      <c r="AM4270" s="351">
        <f t="shared" si="1486"/>
        <v>0</v>
      </c>
      <c r="AN4270" s="164"/>
      <c r="AO4270" s="164"/>
      <c r="AP4270" s="164"/>
      <c r="AQ4270" s="402">
        <f t="shared" si="1487"/>
        <v>0</v>
      </c>
      <c r="AR4270" s="370" t="str">
        <f>IF(AQ4270=0,"",
IF(SUM($AQ$3585:AQ4270)=1,AS4270,
IF($AQ$5285&gt;SUM($AQ$3585:AQ4270),_xlfn.CONCAT(", ",AS4270),
IF($AQ$5285=SUM($AQ$3585:AQ4270),_xlfn.CONCAT(" y ",AS4270)))))</f>
        <v/>
      </c>
      <c r="AS4270" s="156" t="s">
        <v>7157</v>
      </c>
    </row>
    <row r="4271" spans="1:45" ht="15" customHeight="1">
      <c r="A4271" s="57"/>
      <c r="B4271" s="26"/>
      <c r="C4271" s="716" t="s">
        <v>7158</v>
      </c>
      <c r="D4271" s="716"/>
      <c r="E4271" s="941"/>
      <c r="F4271" s="942"/>
      <c r="G4271" s="942"/>
      <c r="H4271" s="943"/>
      <c r="I4271" s="940"/>
      <c r="J4271" s="940"/>
      <c r="K4271" s="940"/>
      <c r="L4271" s="940"/>
      <c r="M4271" s="940"/>
      <c r="N4271" s="940"/>
      <c r="O4271" s="940"/>
      <c r="P4271" s="940"/>
      <c r="Q4271" s="890"/>
      <c r="R4271" s="891"/>
      <c r="S4271" s="890"/>
      <c r="T4271" s="891"/>
      <c r="U4271" s="890"/>
      <c r="V4271" s="891"/>
      <c r="W4271" s="890"/>
      <c r="X4271" s="891"/>
      <c r="Y4271" s="890"/>
      <c r="Z4271" s="891"/>
      <c r="AA4271" s="890"/>
      <c r="AB4271" s="891"/>
      <c r="AC4271" s="890"/>
      <c r="AD4271" s="891"/>
      <c r="AE4271" s="164"/>
      <c r="AF4271" s="164"/>
      <c r="AG4271" s="199">
        <f t="shared" si="1480"/>
        <v>0</v>
      </c>
      <c r="AH4271" s="219" t="b">
        <f t="shared" si="1481"/>
        <v>0</v>
      </c>
      <c r="AI4271" s="198" t="str">
        <f t="shared" si="1482"/>
        <v/>
      </c>
      <c r="AJ4271" s="219" t="b">
        <f t="shared" si="1483"/>
        <v>0</v>
      </c>
      <c r="AK4271" s="198" t="str">
        <f t="shared" si="1484"/>
        <v/>
      </c>
      <c r="AL4271" s="219" t="b">
        <f t="shared" si="1485"/>
        <v>0</v>
      </c>
      <c r="AM4271" s="351">
        <f t="shared" si="1486"/>
        <v>0</v>
      </c>
      <c r="AN4271" s="164"/>
      <c r="AO4271" s="164"/>
      <c r="AP4271" s="164"/>
      <c r="AQ4271" s="402">
        <f t="shared" si="1487"/>
        <v>0</v>
      </c>
      <c r="AR4271" s="370" t="str">
        <f>IF(AQ4271=0,"",
IF(SUM($AQ$3585:AQ4271)=1,AS4271,
IF($AQ$5285&gt;SUM($AQ$3585:AQ4271),_xlfn.CONCAT(", ",AS4271),
IF($AQ$5285=SUM($AQ$3585:AQ4271),_xlfn.CONCAT(" y ",AS4271)))))</f>
        <v/>
      </c>
      <c r="AS4271" s="156" t="s">
        <v>7159</v>
      </c>
    </row>
    <row r="4272" spans="1:45" ht="15" customHeight="1">
      <c r="A4272" s="57"/>
      <c r="B4272" s="26"/>
      <c r="C4272" s="716" t="s">
        <v>7160</v>
      </c>
      <c r="D4272" s="716"/>
      <c r="E4272" s="941"/>
      <c r="F4272" s="942"/>
      <c r="G4272" s="942"/>
      <c r="H4272" s="943"/>
      <c r="I4272" s="940"/>
      <c r="J4272" s="940"/>
      <c r="K4272" s="940"/>
      <c r="L4272" s="940"/>
      <c r="M4272" s="940"/>
      <c r="N4272" s="940"/>
      <c r="O4272" s="940"/>
      <c r="P4272" s="940"/>
      <c r="Q4272" s="890"/>
      <c r="R4272" s="891"/>
      <c r="S4272" s="890"/>
      <c r="T4272" s="891"/>
      <c r="U4272" s="890"/>
      <c r="V4272" s="891"/>
      <c r="W4272" s="890"/>
      <c r="X4272" s="891"/>
      <c r="Y4272" s="890"/>
      <c r="Z4272" s="891"/>
      <c r="AA4272" s="890"/>
      <c r="AB4272" s="891"/>
      <c r="AC4272" s="890"/>
      <c r="AD4272" s="891"/>
      <c r="AE4272" s="164"/>
      <c r="AF4272" s="164"/>
      <c r="AG4272" s="199">
        <f t="shared" si="1480"/>
        <v>0</v>
      </c>
      <c r="AH4272" s="219" t="b">
        <f t="shared" si="1481"/>
        <v>0</v>
      </c>
      <c r="AI4272" s="198" t="str">
        <f t="shared" si="1482"/>
        <v/>
      </c>
      <c r="AJ4272" s="219" t="b">
        <f t="shared" si="1483"/>
        <v>0</v>
      </c>
      <c r="AK4272" s="198" t="str">
        <f t="shared" si="1484"/>
        <v/>
      </c>
      <c r="AL4272" s="219" t="b">
        <f t="shared" si="1485"/>
        <v>0</v>
      </c>
      <c r="AM4272" s="351">
        <f t="shared" si="1486"/>
        <v>0</v>
      </c>
      <c r="AN4272" s="164"/>
      <c r="AO4272" s="164"/>
      <c r="AP4272" s="164"/>
      <c r="AQ4272" s="402">
        <f t="shared" si="1487"/>
        <v>0</v>
      </c>
      <c r="AR4272" s="370" t="str">
        <f>IF(AQ4272=0,"",
IF(SUM($AQ$3585:AQ4272)=1,AS4272,
IF($AQ$5285&gt;SUM($AQ$3585:AQ4272),_xlfn.CONCAT(", ",AS4272),
IF($AQ$5285=SUM($AQ$3585:AQ4272),_xlfn.CONCAT(" y ",AS4272)))))</f>
        <v/>
      </c>
      <c r="AS4272" s="156" t="s">
        <v>7161</v>
      </c>
    </row>
    <row r="4273" spans="1:45" ht="15" customHeight="1">
      <c r="A4273" s="57"/>
      <c r="B4273" s="26"/>
      <c r="C4273" s="716" t="s">
        <v>7162</v>
      </c>
      <c r="D4273" s="716"/>
      <c r="E4273" s="941"/>
      <c r="F4273" s="942"/>
      <c r="G4273" s="942"/>
      <c r="H4273" s="943"/>
      <c r="I4273" s="940"/>
      <c r="J4273" s="940"/>
      <c r="K4273" s="940"/>
      <c r="L4273" s="940"/>
      <c r="M4273" s="940"/>
      <c r="N4273" s="940"/>
      <c r="O4273" s="940"/>
      <c r="P4273" s="940"/>
      <c r="Q4273" s="890"/>
      <c r="R4273" s="891"/>
      <c r="S4273" s="890"/>
      <c r="T4273" s="891"/>
      <c r="U4273" s="890"/>
      <c r="V4273" s="891"/>
      <c r="W4273" s="890"/>
      <c r="X4273" s="891"/>
      <c r="Y4273" s="890"/>
      <c r="Z4273" s="891"/>
      <c r="AA4273" s="890"/>
      <c r="AB4273" s="891"/>
      <c r="AC4273" s="890"/>
      <c r="AD4273" s="891"/>
      <c r="AE4273" s="164"/>
      <c r="AF4273" s="164"/>
      <c r="AG4273" s="199">
        <f t="shared" si="1480"/>
        <v>0</v>
      </c>
      <c r="AH4273" s="219" t="b">
        <f t="shared" si="1481"/>
        <v>0</v>
      </c>
      <c r="AI4273" s="198" t="str">
        <f t="shared" si="1482"/>
        <v/>
      </c>
      <c r="AJ4273" s="219" t="b">
        <f t="shared" si="1483"/>
        <v>0</v>
      </c>
      <c r="AK4273" s="198" t="str">
        <f t="shared" si="1484"/>
        <v/>
      </c>
      <c r="AL4273" s="219" t="b">
        <f t="shared" si="1485"/>
        <v>0</v>
      </c>
      <c r="AM4273" s="351">
        <f t="shared" si="1486"/>
        <v>0</v>
      </c>
      <c r="AN4273" s="164"/>
      <c r="AO4273" s="164"/>
      <c r="AP4273" s="164"/>
      <c r="AQ4273" s="402">
        <f t="shared" si="1487"/>
        <v>0</v>
      </c>
      <c r="AR4273" s="370" t="str">
        <f>IF(AQ4273=0,"",
IF(SUM($AQ$3585:AQ4273)=1,AS4273,
IF($AQ$5285&gt;SUM($AQ$3585:AQ4273),_xlfn.CONCAT(", ",AS4273),
IF($AQ$5285=SUM($AQ$3585:AQ4273),_xlfn.CONCAT(" y ",AS4273)))))</f>
        <v/>
      </c>
      <c r="AS4273" s="156" t="s">
        <v>7163</v>
      </c>
    </row>
    <row r="4274" spans="1:45" ht="15" customHeight="1">
      <c r="A4274" s="57"/>
      <c r="B4274" s="26"/>
      <c r="C4274" s="716" t="s">
        <v>7164</v>
      </c>
      <c r="D4274" s="716"/>
      <c r="E4274" s="941"/>
      <c r="F4274" s="942"/>
      <c r="G4274" s="942"/>
      <c r="H4274" s="943"/>
      <c r="I4274" s="940"/>
      <c r="J4274" s="940"/>
      <c r="K4274" s="940"/>
      <c r="L4274" s="940"/>
      <c r="M4274" s="940"/>
      <c r="N4274" s="940"/>
      <c r="O4274" s="940"/>
      <c r="P4274" s="940"/>
      <c r="Q4274" s="890"/>
      <c r="R4274" s="891"/>
      <c r="S4274" s="890"/>
      <c r="T4274" s="891"/>
      <c r="U4274" s="890"/>
      <c r="V4274" s="891"/>
      <c r="W4274" s="890"/>
      <c r="X4274" s="891"/>
      <c r="Y4274" s="890"/>
      <c r="Z4274" s="891"/>
      <c r="AA4274" s="890"/>
      <c r="AB4274" s="891"/>
      <c r="AC4274" s="890"/>
      <c r="AD4274" s="891"/>
      <c r="AE4274" s="164"/>
      <c r="AF4274" s="164"/>
      <c r="AG4274" s="199">
        <f t="shared" si="1480"/>
        <v>0</v>
      </c>
      <c r="AH4274" s="219" t="b">
        <f t="shared" si="1481"/>
        <v>0</v>
      </c>
      <c r="AI4274" s="198" t="str">
        <f t="shared" si="1482"/>
        <v/>
      </c>
      <c r="AJ4274" s="219" t="b">
        <f t="shared" si="1483"/>
        <v>0</v>
      </c>
      <c r="AK4274" s="198" t="str">
        <f t="shared" si="1484"/>
        <v/>
      </c>
      <c r="AL4274" s="219" t="b">
        <f t="shared" si="1485"/>
        <v>0</v>
      </c>
      <c r="AM4274" s="351">
        <f t="shared" si="1486"/>
        <v>0</v>
      </c>
      <c r="AN4274" s="164"/>
      <c r="AO4274" s="164"/>
      <c r="AP4274" s="164"/>
      <c r="AQ4274" s="402">
        <f t="shared" si="1487"/>
        <v>0</v>
      </c>
      <c r="AR4274" s="370" t="str">
        <f>IF(AQ4274=0,"",
IF(SUM($AQ$3585:AQ4274)=1,AS4274,
IF($AQ$5285&gt;SUM($AQ$3585:AQ4274),_xlfn.CONCAT(", ",AS4274),
IF($AQ$5285=SUM($AQ$3585:AQ4274),_xlfn.CONCAT(" y ",AS4274)))))</f>
        <v/>
      </c>
      <c r="AS4274" s="156" t="s">
        <v>7165</v>
      </c>
    </row>
    <row r="4275" spans="1:45" ht="15" customHeight="1">
      <c r="A4275" s="57"/>
      <c r="B4275" s="26"/>
      <c r="C4275" s="716" t="s">
        <v>7166</v>
      </c>
      <c r="D4275" s="716"/>
      <c r="E4275" s="941"/>
      <c r="F4275" s="942"/>
      <c r="G4275" s="942"/>
      <c r="H4275" s="943"/>
      <c r="I4275" s="940"/>
      <c r="J4275" s="940"/>
      <c r="K4275" s="940"/>
      <c r="L4275" s="940"/>
      <c r="M4275" s="940"/>
      <c r="N4275" s="940"/>
      <c r="O4275" s="940"/>
      <c r="P4275" s="940"/>
      <c r="Q4275" s="890"/>
      <c r="R4275" s="891"/>
      <c r="S4275" s="890"/>
      <c r="T4275" s="891"/>
      <c r="U4275" s="890"/>
      <c r="V4275" s="891"/>
      <c r="W4275" s="890"/>
      <c r="X4275" s="891"/>
      <c r="Y4275" s="890"/>
      <c r="Z4275" s="891"/>
      <c r="AA4275" s="890"/>
      <c r="AB4275" s="891"/>
      <c r="AC4275" s="890"/>
      <c r="AD4275" s="891"/>
      <c r="AE4275" s="164"/>
      <c r="AF4275" s="164"/>
      <c r="AG4275" s="199">
        <f t="shared" si="1480"/>
        <v>0</v>
      </c>
      <c r="AH4275" s="219" t="b">
        <f t="shared" si="1481"/>
        <v>0</v>
      </c>
      <c r="AI4275" s="198" t="str">
        <f t="shared" si="1482"/>
        <v/>
      </c>
      <c r="AJ4275" s="219" t="b">
        <f t="shared" si="1483"/>
        <v>0</v>
      </c>
      <c r="AK4275" s="198" t="str">
        <f t="shared" si="1484"/>
        <v/>
      </c>
      <c r="AL4275" s="219" t="b">
        <f t="shared" si="1485"/>
        <v>0</v>
      </c>
      <c r="AM4275" s="351">
        <f t="shared" si="1486"/>
        <v>0</v>
      </c>
      <c r="AN4275" s="164"/>
      <c r="AO4275" s="164"/>
      <c r="AP4275" s="164"/>
      <c r="AQ4275" s="402">
        <f t="shared" si="1487"/>
        <v>0</v>
      </c>
      <c r="AR4275" s="370" t="str">
        <f>IF(AQ4275=0,"",
IF(SUM($AQ$3585:AQ4275)=1,AS4275,
IF($AQ$5285&gt;SUM($AQ$3585:AQ4275),_xlfn.CONCAT(", ",AS4275),
IF($AQ$5285=SUM($AQ$3585:AQ4275),_xlfn.CONCAT(" y ",AS4275)))))</f>
        <v/>
      </c>
      <c r="AS4275" s="156" t="s">
        <v>7167</v>
      </c>
    </row>
    <row r="4276" spans="1:45" ht="15" customHeight="1">
      <c r="A4276" s="57"/>
      <c r="B4276" s="26"/>
      <c r="C4276" s="716" t="s">
        <v>7168</v>
      </c>
      <c r="D4276" s="716"/>
      <c r="E4276" s="941"/>
      <c r="F4276" s="942"/>
      <c r="G4276" s="942"/>
      <c r="H4276" s="943"/>
      <c r="I4276" s="940"/>
      <c r="J4276" s="940"/>
      <c r="K4276" s="940"/>
      <c r="L4276" s="940"/>
      <c r="M4276" s="940"/>
      <c r="N4276" s="940"/>
      <c r="O4276" s="940"/>
      <c r="P4276" s="940"/>
      <c r="Q4276" s="890"/>
      <c r="R4276" s="891"/>
      <c r="S4276" s="890"/>
      <c r="T4276" s="891"/>
      <c r="U4276" s="890"/>
      <c r="V4276" s="891"/>
      <c r="W4276" s="890"/>
      <c r="X4276" s="891"/>
      <c r="Y4276" s="890"/>
      <c r="Z4276" s="891"/>
      <c r="AA4276" s="890"/>
      <c r="AB4276" s="891"/>
      <c r="AC4276" s="890"/>
      <c r="AD4276" s="891"/>
      <c r="AE4276" s="164"/>
      <c r="AF4276" s="164"/>
      <c r="AG4276" s="199">
        <f t="shared" si="1480"/>
        <v>0</v>
      </c>
      <c r="AH4276" s="219" t="b">
        <f t="shared" si="1481"/>
        <v>0</v>
      </c>
      <c r="AI4276" s="198" t="str">
        <f t="shared" si="1482"/>
        <v/>
      </c>
      <c r="AJ4276" s="219" t="b">
        <f t="shared" si="1483"/>
        <v>0</v>
      </c>
      <c r="AK4276" s="198" t="str">
        <f t="shared" si="1484"/>
        <v/>
      </c>
      <c r="AL4276" s="219" t="b">
        <f t="shared" si="1485"/>
        <v>0</v>
      </c>
      <c r="AM4276" s="351">
        <f t="shared" si="1486"/>
        <v>0</v>
      </c>
      <c r="AN4276" s="164"/>
      <c r="AO4276" s="164"/>
      <c r="AP4276" s="164"/>
      <c r="AQ4276" s="402">
        <f t="shared" si="1487"/>
        <v>0</v>
      </c>
      <c r="AR4276" s="370" t="str">
        <f>IF(AQ4276=0,"",
IF(SUM($AQ$3585:AQ4276)=1,AS4276,
IF($AQ$5285&gt;SUM($AQ$3585:AQ4276),_xlfn.CONCAT(", ",AS4276),
IF($AQ$5285=SUM($AQ$3585:AQ4276),_xlfn.CONCAT(" y ",AS4276)))))</f>
        <v/>
      </c>
      <c r="AS4276" s="156" t="s">
        <v>7169</v>
      </c>
    </row>
    <row r="4277" spans="1:45" ht="15" customHeight="1">
      <c r="A4277" s="57"/>
      <c r="B4277" s="26"/>
      <c r="C4277" s="716" t="s">
        <v>7170</v>
      </c>
      <c r="D4277" s="716"/>
      <c r="E4277" s="941"/>
      <c r="F4277" s="942"/>
      <c r="G4277" s="942"/>
      <c r="H4277" s="943"/>
      <c r="I4277" s="940"/>
      <c r="J4277" s="940"/>
      <c r="K4277" s="940"/>
      <c r="L4277" s="940"/>
      <c r="M4277" s="940"/>
      <c r="N4277" s="940"/>
      <c r="O4277" s="940"/>
      <c r="P4277" s="940"/>
      <c r="Q4277" s="890"/>
      <c r="R4277" s="891"/>
      <c r="S4277" s="890"/>
      <c r="T4277" s="891"/>
      <c r="U4277" s="890"/>
      <c r="V4277" s="891"/>
      <c r="W4277" s="890"/>
      <c r="X4277" s="891"/>
      <c r="Y4277" s="890"/>
      <c r="Z4277" s="891"/>
      <c r="AA4277" s="890"/>
      <c r="AB4277" s="891"/>
      <c r="AC4277" s="890"/>
      <c r="AD4277" s="891"/>
      <c r="AE4277" s="164"/>
      <c r="AF4277" s="164"/>
      <c r="AG4277" s="199">
        <f t="shared" si="1480"/>
        <v>0</v>
      </c>
      <c r="AH4277" s="219" t="b">
        <f t="shared" si="1481"/>
        <v>0</v>
      </c>
      <c r="AI4277" s="198" t="str">
        <f t="shared" si="1482"/>
        <v/>
      </c>
      <c r="AJ4277" s="219" t="b">
        <f t="shared" si="1483"/>
        <v>0</v>
      </c>
      <c r="AK4277" s="198" t="str">
        <f t="shared" si="1484"/>
        <v/>
      </c>
      <c r="AL4277" s="219" t="b">
        <f t="shared" si="1485"/>
        <v>0</v>
      </c>
      <c r="AM4277" s="351">
        <f t="shared" si="1486"/>
        <v>0</v>
      </c>
      <c r="AN4277" s="164"/>
      <c r="AO4277" s="164"/>
      <c r="AP4277" s="164"/>
      <c r="AQ4277" s="402">
        <f t="shared" si="1487"/>
        <v>0</v>
      </c>
      <c r="AR4277" s="370" t="str">
        <f>IF(AQ4277=0,"",
IF(SUM($AQ$3585:AQ4277)=1,AS4277,
IF($AQ$5285&gt;SUM($AQ$3585:AQ4277),_xlfn.CONCAT(", ",AS4277),
IF($AQ$5285=SUM($AQ$3585:AQ4277),_xlfn.CONCAT(" y ",AS4277)))))</f>
        <v/>
      </c>
      <c r="AS4277" s="156" t="s">
        <v>7171</v>
      </c>
    </row>
    <row r="4278" spans="1:45" ht="15" customHeight="1">
      <c r="A4278" s="57"/>
      <c r="B4278" s="26"/>
      <c r="C4278" s="716" t="s">
        <v>7172</v>
      </c>
      <c r="D4278" s="716"/>
      <c r="E4278" s="941"/>
      <c r="F4278" s="942"/>
      <c r="G4278" s="942"/>
      <c r="H4278" s="943"/>
      <c r="I4278" s="940"/>
      <c r="J4278" s="940"/>
      <c r="K4278" s="940"/>
      <c r="L4278" s="940"/>
      <c r="M4278" s="940"/>
      <c r="N4278" s="940"/>
      <c r="O4278" s="940"/>
      <c r="P4278" s="940"/>
      <c r="Q4278" s="890"/>
      <c r="R4278" s="891"/>
      <c r="S4278" s="890"/>
      <c r="T4278" s="891"/>
      <c r="U4278" s="890"/>
      <c r="V4278" s="891"/>
      <c r="W4278" s="890"/>
      <c r="X4278" s="891"/>
      <c r="Y4278" s="890"/>
      <c r="Z4278" s="891"/>
      <c r="AA4278" s="890"/>
      <c r="AB4278" s="891"/>
      <c r="AC4278" s="890"/>
      <c r="AD4278" s="891"/>
      <c r="AE4278" s="164"/>
      <c r="AF4278" s="164"/>
      <c r="AG4278" s="199">
        <f t="shared" si="1480"/>
        <v>0</v>
      </c>
      <c r="AH4278" s="219" t="b">
        <f t="shared" si="1481"/>
        <v>0</v>
      </c>
      <c r="AI4278" s="198" t="str">
        <f t="shared" si="1482"/>
        <v/>
      </c>
      <c r="AJ4278" s="219" t="b">
        <f t="shared" si="1483"/>
        <v>0</v>
      </c>
      <c r="AK4278" s="198" t="str">
        <f t="shared" si="1484"/>
        <v/>
      </c>
      <c r="AL4278" s="219" t="b">
        <f t="shared" si="1485"/>
        <v>0</v>
      </c>
      <c r="AM4278" s="351">
        <f t="shared" si="1486"/>
        <v>0</v>
      </c>
      <c r="AN4278" s="164"/>
      <c r="AO4278" s="164"/>
      <c r="AP4278" s="164"/>
      <c r="AQ4278" s="402">
        <f t="shared" si="1487"/>
        <v>0</v>
      </c>
      <c r="AR4278" s="370" t="str">
        <f>IF(AQ4278=0,"",
IF(SUM($AQ$3585:AQ4278)=1,AS4278,
IF($AQ$5285&gt;SUM($AQ$3585:AQ4278),_xlfn.CONCAT(", ",AS4278),
IF($AQ$5285=SUM($AQ$3585:AQ4278),_xlfn.CONCAT(" y ",AS4278)))))</f>
        <v/>
      </c>
      <c r="AS4278" s="156" t="s">
        <v>7173</v>
      </c>
    </row>
    <row r="4279" spans="1:45" ht="15" customHeight="1">
      <c r="A4279" s="57"/>
      <c r="B4279" s="26"/>
      <c r="C4279" s="716" t="s">
        <v>7174</v>
      </c>
      <c r="D4279" s="716"/>
      <c r="E4279" s="941"/>
      <c r="F4279" s="942"/>
      <c r="G4279" s="942"/>
      <c r="H4279" s="943"/>
      <c r="I4279" s="940"/>
      <c r="J4279" s="940"/>
      <c r="K4279" s="940"/>
      <c r="L4279" s="940"/>
      <c r="M4279" s="940"/>
      <c r="N4279" s="940"/>
      <c r="O4279" s="940"/>
      <c r="P4279" s="940"/>
      <c r="Q4279" s="890"/>
      <c r="R4279" s="891"/>
      <c r="S4279" s="890"/>
      <c r="T4279" s="891"/>
      <c r="U4279" s="890"/>
      <c r="V4279" s="891"/>
      <c r="W4279" s="890"/>
      <c r="X4279" s="891"/>
      <c r="Y4279" s="890"/>
      <c r="Z4279" s="891"/>
      <c r="AA4279" s="890"/>
      <c r="AB4279" s="891"/>
      <c r="AC4279" s="890"/>
      <c r="AD4279" s="891"/>
      <c r="AE4279" s="164"/>
      <c r="AF4279" s="164"/>
      <c r="AG4279" s="199">
        <f t="shared" si="1480"/>
        <v>0</v>
      </c>
      <c r="AH4279" s="219" t="b">
        <f t="shared" si="1481"/>
        <v>0</v>
      </c>
      <c r="AI4279" s="198" t="str">
        <f t="shared" si="1482"/>
        <v/>
      </c>
      <c r="AJ4279" s="219" t="b">
        <f t="shared" si="1483"/>
        <v>0</v>
      </c>
      <c r="AK4279" s="198" t="str">
        <f t="shared" si="1484"/>
        <v/>
      </c>
      <c r="AL4279" s="219" t="b">
        <f t="shared" si="1485"/>
        <v>0</v>
      </c>
      <c r="AM4279" s="351">
        <f t="shared" si="1486"/>
        <v>0</v>
      </c>
      <c r="AN4279" s="164"/>
      <c r="AO4279" s="164"/>
      <c r="AP4279" s="164"/>
      <c r="AQ4279" s="402">
        <f t="shared" si="1487"/>
        <v>0</v>
      </c>
      <c r="AR4279" s="370" t="str">
        <f>IF(AQ4279=0,"",
IF(SUM($AQ$3585:AQ4279)=1,AS4279,
IF($AQ$5285&gt;SUM($AQ$3585:AQ4279),_xlfn.CONCAT(", ",AS4279),
IF($AQ$5285=SUM($AQ$3585:AQ4279),_xlfn.CONCAT(" y ",AS4279)))))</f>
        <v/>
      </c>
      <c r="AS4279" s="156" t="s">
        <v>7175</v>
      </c>
    </row>
    <row r="4280" spans="1:45" ht="15" customHeight="1">
      <c r="A4280" s="57"/>
      <c r="B4280" s="26"/>
      <c r="C4280" s="716" t="s">
        <v>7176</v>
      </c>
      <c r="D4280" s="716"/>
      <c r="E4280" s="941"/>
      <c r="F4280" s="942"/>
      <c r="G4280" s="942"/>
      <c r="H4280" s="943"/>
      <c r="I4280" s="940"/>
      <c r="J4280" s="940"/>
      <c r="K4280" s="940"/>
      <c r="L4280" s="940"/>
      <c r="M4280" s="940"/>
      <c r="N4280" s="940"/>
      <c r="O4280" s="940"/>
      <c r="P4280" s="940"/>
      <c r="Q4280" s="890"/>
      <c r="R4280" s="891"/>
      <c r="S4280" s="890"/>
      <c r="T4280" s="891"/>
      <c r="U4280" s="890"/>
      <c r="V4280" s="891"/>
      <c r="W4280" s="890"/>
      <c r="X4280" s="891"/>
      <c r="Y4280" s="890"/>
      <c r="Z4280" s="891"/>
      <c r="AA4280" s="890"/>
      <c r="AB4280" s="891"/>
      <c r="AC4280" s="890"/>
      <c r="AD4280" s="891"/>
      <c r="AE4280" s="164"/>
      <c r="AF4280" s="164"/>
      <c r="AG4280" s="199">
        <f t="shared" si="1480"/>
        <v>0</v>
      </c>
      <c r="AH4280" s="219" t="b">
        <f t="shared" si="1481"/>
        <v>0</v>
      </c>
      <c r="AI4280" s="198" t="str">
        <f t="shared" si="1482"/>
        <v/>
      </c>
      <c r="AJ4280" s="219" t="b">
        <f t="shared" si="1483"/>
        <v>0</v>
      </c>
      <c r="AK4280" s="198" t="str">
        <f t="shared" si="1484"/>
        <v/>
      </c>
      <c r="AL4280" s="219" t="b">
        <f t="shared" si="1485"/>
        <v>0</v>
      </c>
      <c r="AM4280" s="351">
        <f t="shared" si="1486"/>
        <v>0</v>
      </c>
      <c r="AN4280" s="164"/>
      <c r="AO4280" s="164"/>
      <c r="AP4280" s="164"/>
      <c r="AQ4280" s="402">
        <f t="shared" si="1487"/>
        <v>0</v>
      </c>
      <c r="AR4280" s="370" t="str">
        <f>IF(AQ4280=0,"",
IF(SUM($AQ$3585:AQ4280)=1,AS4280,
IF($AQ$5285&gt;SUM($AQ$3585:AQ4280),_xlfn.CONCAT(", ",AS4280),
IF($AQ$5285=SUM($AQ$3585:AQ4280),_xlfn.CONCAT(" y ",AS4280)))))</f>
        <v/>
      </c>
      <c r="AS4280" s="156" t="s">
        <v>7177</v>
      </c>
    </row>
    <row r="4281" spans="1:45" ht="15" customHeight="1">
      <c r="A4281" s="57"/>
      <c r="B4281" s="26"/>
      <c r="C4281" s="716" t="s">
        <v>7178</v>
      </c>
      <c r="D4281" s="716"/>
      <c r="E4281" s="941"/>
      <c r="F4281" s="942"/>
      <c r="G4281" s="942"/>
      <c r="H4281" s="943"/>
      <c r="I4281" s="940"/>
      <c r="J4281" s="940"/>
      <c r="K4281" s="940"/>
      <c r="L4281" s="940"/>
      <c r="M4281" s="940"/>
      <c r="N4281" s="940"/>
      <c r="O4281" s="940"/>
      <c r="P4281" s="940"/>
      <c r="Q4281" s="890"/>
      <c r="R4281" s="891"/>
      <c r="S4281" s="890"/>
      <c r="T4281" s="891"/>
      <c r="U4281" s="890"/>
      <c r="V4281" s="891"/>
      <c r="W4281" s="890"/>
      <c r="X4281" s="891"/>
      <c r="Y4281" s="890"/>
      <c r="Z4281" s="891"/>
      <c r="AA4281" s="890"/>
      <c r="AB4281" s="891"/>
      <c r="AC4281" s="890"/>
      <c r="AD4281" s="891"/>
      <c r="AE4281" s="164"/>
      <c r="AF4281" s="164"/>
      <c r="AG4281" s="199">
        <f t="shared" si="1480"/>
        <v>0</v>
      </c>
      <c r="AH4281" s="219" t="b">
        <f t="shared" si="1481"/>
        <v>0</v>
      </c>
      <c r="AI4281" s="198" t="str">
        <f t="shared" si="1482"/>
        <v/>
      </c>
      <c r="AJ4281" s="219" t="b">
        <f t="shared" si="1483"/>
        <v>0</v>
      </c>
      <c r="AK4281" s="198" t="str">
        <f t="shared" si="1484"/>
        <v/>
      </c>
      <c r="AL4281" s="219" t="b">
        <f t="shared" si="1485"/>
        <v>0</v>
      </c>
      <c r="AM4281" s="351">
        <f t="shared" si="1486"/>
        <v>0</v>
      </c>
      <c r="AN4281" s="164"/>
      <c r="AO4281" s="164"/>
      <c r="AP4281" s="164"/>
      <c r="AQ4281" s="402">
        <f t="shared" si="1487"/>
        <v>0</v>
      </c>
      <c r="AR4281" s="370" t="str">
        <f>IF(AQ4281=0,"",
IF(SUM($AQ$3585:AQ4281)=1,AS4281,
IF($AQ$5285&gt;SUM($AQ$3585:AQ4281),_xlfn.CONCAT(", ",AS4281),
IF($AQ$5285=SUM($AQ$3585:AQ4281),_xlfn.CONCAT(" y ",AS4281)))))</f>
        <v/>
      </c>
      <c r="AS4281" s="156" t="s">
        <v>7179</v>
      </c>
    </row>
    <row r="4282" spans="1:45" ht="15" customHeight="1">
      <c r="A4282" s="57"/>
      <c r="B4282" s="26"/>
      <c r="C4282" s="716" t="s">
        <v>7180</v>
      </c>
      <c r="D4282" s="716"/>
      <c r="E4282" s="941"/>
      <c r="F4282" s="942"/>
      <c r="G4282" s="942"/>
      <c r="H4282" s="943"/>
      <c r="I4282" s="940"/>
      <c r="J4282" s="940"/>
      <c r="K4282" s="940"/>
      <c r="L4282" s="940"/>
      <c r="M4282" s="940"/>
      <c r="N4282" s="940"/>
      <c r="O4282" s="940"/>
      <c r="P4282" s="940"/>
      <c r="Q4282" s="890"/>
      <c r="R4282" s="891"/>
      <c r="S4282" s="890"/>
      <c r="T4282" s="891"/>
      <c r="U4282" s="890"/>
      <c r="V4282" s="891"/>
      <c r="W4282" s="890"/>
      <c r="X4282" s="891"/>
      <c r="Y4282" s="890"/>
      <c r="Z4282" s="891"/>
      <c r="AA4282" s="890"/>
      <c r="AB4282" s="891"/>
      <c r="AC4282" s="890"/>
      <c r="AD4282" s="891"/>
      <c r="AE4282" s="164"/>
      <c r="AF4282" s="164"/>
      <c r="AG4282" s="199">
        <f t="shared" si="1480"/>
        <v>0</v>
      </c>
      <c r="AH4282" s="219" t="b">
        <f t="shared" si="1481"/>
        <v>0</v>
      </c>
      <c r="AI4282" s="198" t="str">
        <f t="shared" si="1482"/>
        <v/>
      </c>
      <c r="AJ4282" s="219" t="b">
        <f t="shared" si="1483"/>
        <v>0</v>
      </c>
      <c r="AK4282" s="198" t="str">
        <f t="shared" si="1484"/>
        <v/>
      </c>
      <c r="AL4282" s="219" t="b">
        <f t="shared" si="1485"/>
        <v>0</v>
      </c>
      <c r="AM4282" s="351">
        <f t="shared" si="1486"/>
        <v>0</v>
      </c>
      <c r="AN4282" s="164"/>
      <c r="AO4282" s="164"/>
      <c r="AP4282" s="164"/>
      <c r="AQ4282" s="402">
        <f t="shared" si="1487"/>
        <v>0</v>
      </c>
      <c r="AR4282" s="370" t="str">
        <f>IF(AQ4282=0,"",
IF(SUM($AQ$3585:AQ4282)=1,AS4282,
IF($AQ$5285&gt;SUM($AQ$3585:AQ4282),_xlfn.CONCAT(", ",AS4282),
IF($AQ$5285=SUM($AQ$3585:AQ4282),_xlfn.CONCAT(" y ",AS4282)))))</f>
        <v/>
      </c>
      <c r="AS4282" s="156" t="s">
        <v>7181</v>
      </c>
    </row>
    <row r="4283" spans="1:45" ht="15" customHeight="1">
      <c r="A4283" s="57"/>
      <c r="B4283" s="26"/>
      <c r="C4283" s="716" t="s">
        <v>7182</v>
      </c>
      <c r="D4283" s="716"/>
      <c r="E4283" s="941"/>
      <c r="F4283" s="942"/>
      <c r="G4283" s="942"/>
      <c r="H4283" s="943"/>
      <c r="I4283" s="940"/>
      <c r="J4283" s="940"/>
      <c r="K4283" s="940"/>
      <c r="L4283" s="940"/>
      <c r="M4283" s="940"/>
      <c r="N4283" s="940"/>
      <c r="O4283" s="940"/>
      <c r="P4283" s="940"/>
      <c r="Q4283" s="890"/>
      <c r="R4283" s="891"/>
      <c r="S4283" s="890"/>
      <c r="T4283" s="891"/>
      <c r="U4283" s="890"/>
      <c r="V4283" s="891"/>
      <c r="W4283" s="890"/>
      <c r="X4283" s="891"/>
      <c r="Y4283" s="890"/>
      <c r="Z4283" s="891"/>
      <c r="AA4283" s="890"/>
      <c r="AB4283" s="891"/>
      <c r="AC4283" s="890"/>
      <c r="AD4283" s="891"/>
      <c r="AE4283" s="164"/>
      <c r="AF4283" s="164"/>
      <c r="AG4283" s="199">
        <f t="shared" si="1480"/>
        <v>0</v>
      </c>
      <c r="AH4283" s="219" t="b">
        <f t="shared" si="1481"/>
        <v>0</v>
      </c>
      <c r="AI4283" s="198" t="str">
        <f t="shared" si="1482"/>
        <v/>
      </c>
      <c r="AJ4283" s="219" t="b">
        <f t="shared" si="1483"/>
        <v>0</v>
      </c>
      <c r="AK4283" s="198" t="str">
        <f t="shared" si="1484"/>
        <v/>
      </c>
      <c r="AL4283" s="219" t="b">
        <f t="shared" si="1485"/>
        <v>0</v>
      </c>
      <c r="AM4283" s="351">
        <f t="shared" si="1486"/>
        <v>0</v>
      </c>
      <c r="AN4283" s="164"/>
      <c r="AO4283" s="164"/>
      <c r="AP4283" s="164"/>
      <c r="AQ4283" s="402">
        <f t="shared" si="1487"/>
        <v>0</v>
      </c>
      <c r="AR4283" s="370" t="str">
        <f>IF(AQ4283=0,"",
IF(SUM($AQ$3585:AQ4283)=1,AS4283,
IF($AQ$5285&gt;SUM($AQ$3585:AQ4283),_xlfn.CONCAT(", ",AS4283),
IF($AQ$5285=SUM($AQ$3585:AQ4283),_xlfn.CONCAT(" y ",AS4283)))))</f>
        <v/>
      </c>
      <c r="AS4283" s="156" t="s">
        <v>7183</v>
      </c>
    </row>
    <row r="4284" spans="1:45" ht="15" customHeight="1">
      <c r="A4284" s="57"/>
      <c r="B4284" s="26"/>
      <c r="C4284" s="716" t="s">
        <v>7184</v>
      </c>
      <c r="D4284" s="716"/>
      <c r="E4284" s="941"/>
      <c r="F4284" s="942"/>
      <c r="G4284" s="942"/>
      <c r="H4284" s="943"/>
      <c r="I4284" s="940"/>
      <c r="J4284" s="940"/>
      <c r="K4284" s="940"/>
      <c r="L4284" s="940"/>
      <c r="M4284" s="940"/>
      <c r="N4284" s="940"/>
      <c r="O4284" s="940"/>
      <c r="P4284" s="940"/>
      <c r="Q4284" s="890"/>
      <c r="R4284" s="891"/>
      <c r="S4284" s="890"/>
      <c r="T4284" s="891"/>
      <c r="U4284" s="890"/>
      <c r="V4284" s="891"/>
      <c r="W4284" s="890"/>
      <c r="X4284" s="891"/>
      <c r="Y4284" s="890"/>
      <c r="Z4284" s="891"/>
      <c r="AA4284" s="890"/>
      <c r="AB4284" s="891"/>
      <c r="AC4284" s="890"/>
      <c r="AD4284" s="891"/>
      <c r="AE4284" s="164"/>
      <c r="AF4284" s="164"/>
      <c r="AG4284" s="199">
        <f t="shared" si="1480"/>
        <v>0</v>
      </c>
      <c r="AH4284" s="219" t="b">
        <f t="shared" si="1481"/>
        <v>0</v>
      </c>
      <c r="AI4284" s="198" t="str">
        <f t="shared" si="1482"/>
        <v/>
      </c>
      <c r="AJ4284" s="219" t="b">
        <f t="shared" si="1483"/>
        <v>0</v>
      </c>
      <c r="AK4284" s="198" t="str">
        <f t="shared" si="1484"/>
        <v/>
      </c>
      <c r="AL4284" s="219" t="b">
        <f t="shared" si="1485"/>
        <v>0</v>
      </c>
      <c r="AM4284" s="351">
        <f t="shared" si="1486"/>
        <v>0</v>
      </c>
      <c r="AN4284" s="164"/>
      <c r="AO4284" s="164"/>
      <c r="AP4284" s="164"/>
      <c r="AQ4284" s="402">
        <f t="shared" si="1487"/>
        <v>0</v>
      </c>
      <c r="AR4284" s="370" t="str">
        <f>IF(AQ4284=0,"",
IF(SUM($AQ$3585:AQ4284)=1,AS4284,
IF($AQ$5285&gt;SUM($AQ$3585:AQ4284),_xlfn.CONCAT(", ",AS4284),
IF($AQ$5285=SUM($AQ$3585:AQ4284),_xlfn.CONCAT(" y ",AS4284)))))</f>
        <v/>
      </c>
      <c r="AS4284" s="156" t="s">
        <v>7185</v>
      </c>
    </row>
    <row r="4285" spans="1:45" ht="15" customHeight="1">
      <c r="A4285" s="57"/>
      <c r="B4285" s="26"/>
      <c r="C4285" s="716" t="s">
        <v>7186</v>
      </c>
      <c r="D4285" s="716"/>
      <c r="E4285" s="941"/>
      <c r="F4285" s="942"/>
      <c r="G4285" s="942"/>
      <c r="H4285" s="943"/>
      <c r="I4285" s="940"/>
      <c r="J4285" s="940"/>
      <c r="K4285" s="940"/>
      <c r="L4285" s="940"/>
      <c r="M4285" s="940"/>
      <c r="N4285" s="940"/>
      <c r="O4285" s="940"/>
      <c r="P4285" s="940"/>
      <c r="Q4285" s="890"/>
      <c r="R4285" s="891"/>
      <c r="S4285" s="890"/>
      <c r="T4285" s="891"/>
      <c r="U4285" s="890"/>
      <c r="V4285" s="891"/>
      <c r="W4285" s="890"/>
      <c r="X4285" s="891"/>
      <c r="Y4285" s="890"/>
      <c r="Z4285" s="891"/>
      <c r="AA4285" s="890"/>
      <c r="AB4285" s="891"/>
      <c r="AC4285" s="890"/>
      <c r="AD4285" s="891"/>
      <c r="AE4285" s="164"/>
      <c r="AF4285" s="164"/>
      <c r="AG4285" s="199">
        <f t="shared" si="1480"/>
        <v>0</v>
      </c>
      <c r="AH4285" s="219" t="b">
        <f t="shared" si="1481"/>
        <v>0</v>
      </c>
      <c r="AI4285" s="198" t="str">
        <f t="shared" si="1482"/>
        <v/>
      </c>
      <c r="AJ4285" s="219" t="b">
        <f t="shared" si="1483"/>
        <v>0</v>
      </c>
      <c r="AK4285" s="198" t="str">
        <f t="shared" si="1484"/>
        <v/>
      </c>
      <c r="AL4285" s="219" t="b">
        <f t="shared" si="1485"/>
        <v>0</v>
      </c>
      <c r="AM4285" s="351">
        <f t="shared" si="1486"/>
        <v>0</v>
      </c>
      <c r="AN4285" s="164"/>
      <c r="AO4285" s="164"/>
      <c r="AP4285" s="164"/>
      <c r="AQ4285" s="402">
        <f t="shared" si="1487"/>
        <v>0</v>
      </c>
      <c r="AR4285" s="370" t="str">
        <f>IF(AQ4285=0,"",
IF(SUM($AQ$3585:AQ4285)=1,AS4285,
IF($AQ$5285&gt;SUM($AQ$3585:AQ4285),_xlfn.CONCAT(", ",AS4285),
IF($AQ$5285=SUM($AQ$3585:AQ4285),_xlfn.CONCAT(" y ",AS4285)))))</f>
        <v/>
      </c>
      <c r="AS4285" s="156" t="s">
        <v>7187</v>
      </c>
    </row>
    <row r="4286" spans="1:45" ht="15" customHeight="1">
      <c r="A4286" s="57"/>
      <c r="B4286" s="26"/>
      <c r="C4286" s="716" t="s">
        <v>7188</v>
      </c>
      <c r="D4286" s="716"/>
      <c r="E4286" s="941"/>
      <c r="F4286" s="942"/>
      <c r="G4286" s="942"/>
      <c r="H4286" s="943"/>
      <c r="I4286" s="940"/>
      <c r="J4286" s="940"/>
      <c r="K4286" s="940"/>
      <c r="L4286" s="940"/>
      <c r="M4286" s="940"/>
      <c r="N4286" s="940"/>
      <c r="O4286" s="940"/>
      <c r="P4286" s="940"/>
      <c r="Q4286" s="890"/>
      <c r="R4286" s="891"/>
      <c r="S4286" s="890"/>
      <c r="T4286" s="891"/>
      <c r="U4286" s="890"/>
      <c r="V4286" s="891"/>
      <c r="W4286" s="890"/>
      <c r="X4286" s="891"/>
      <c r="Y4286" s="890"/>
      <c r="Z4286" s="891"/>
      <c r="AA4286" s="890"/>
      <c r="AB4286" s="891"/>
      <c r="AC4286" s="890"/>
      <c r="AD4286" s="891"/>
      <c r="AE4286" s="164"/>
      <c r="AF4286" s="164"/>
      <c r="AG4286" s="199">
        <f t="shared" si="1480"/>
        <v>0</v>
      </c>
      <c r="AH4286" s="219" t="b">
        <f t="shared" si="1481"/>
        <v>0</v>
      </c>
      <c r="AI4286" s="198" t="str">
        <f t="shared" si="1482"/>
        <v/>
      </c>
      <c r="AJ4286" s="219" t="b">
        <f t="shared" si="1483"/>
        <v>0</v>
      </c>
      <c r="AK4286" s="198" t="str">
        <f t="shared" si="1484"/>
        <v/>
      </c>
      <c r="AL4286" s="219" t="b">
        <f t="shared" si="1485"/>
        <v>0</v>
      </c>
      <c r="AM4286" s="351">
        <f t="shared" si="1486"/>
        <v>0</v>
      </c>
      <c r="AN4286" s="164"/>
      <c r="AO4286" s="164"/>
      <c r="AP4286" s="164"/>
      <c r="AQ4286" s="402">
        <f t="shared" si="1487"/>
        <v>0</v>
      </c>
      <c r="AR4286" s="370" t="str">
        <f>IF(AQ4286=0,"",
IF(SUM($AQ$3585:AQ4286)=1,AS4286,
IF($AQ$5285&gt;SUM($AQ$3585:AQ4286),_xlfn.CONCAT(", ",AS4286),
IF($AQ$5285=SUM($AQ$3585:AQ4286),_xlfn.CONCAT(" y ",AS4286)))))</f>
        <v/>
      </c>
      <c r="AS4286" s="156" t="s">
        <v>7189</v>
      </c>
    </row>
    <row r="4287" spans="1:45" ht="15" customHeight="1">
      <c r="A4287" s="57"/>
      <c r="B4287" s="26"/>
      <c r="C4287" s="716" t="s">
        <v>7190</v>
      </c>
      <c r="D4287" s="716"/>
      <c r="E4287" s="941"/>
      <c r="F4287" s="942"/>
      <c r="G4287" s="942"/>
      <c r="H4287" s="943"/>
      <c r="I4287" s="940"/>
      <c r="J4287" s="940"/>
      <c r="K4287" s="940"/>
      <c r="L4287" s="940"/>
      <c r="M4287" s="940"/>
      <c r="N4287" s="940"/>
      <c r="O4287" s="940"/>
      <c r="P4287" s="940"/>
      <c r="Q4287" s="890"/>
      <c r="R4287" s="891"/>
      <c r="S4287" s="890"/>
      <c r="T4287" s="891"/>
      <c r="U4287" s="890"/>
      <c r="V4287" s="891"/>
      <c r="W4287" s="890"/>
      <c r="X4287" s="891"/>
      <c r="Y4287" s="890"/>
      <c r="Z4287" s="891"/>
      <c r="AA4287" s="890"/>
      <c r="AB4287" s="891"/>
      <c r="AC4287" s="890"/>
      <c r="AD4287" s="891"/>
      <c r="AE4287" s="164"/>
      <c r="AF4287" s="164"/>
      <c r="AG4287" s="199">
        <f t="shared" si="1480"/>
        <v>0</v>
      </c>
      <c r="AH4287" s="219" t="b">
        <f t="shared" si="1481"/>
        <v>0</v>
      </c>
      <c r="AI4287" s="198" t="str">
        <f t="shared" si="1482"/>
        <v/>
      </c>
      <c r="AJ4287" s="219" t="b">
        <f t="shared" si="1483"/>
        <v>0</v>
      </c>
      <c r="AK4287" s="198" t="str">
        <f t="shared" si="1484"/>
        <v/>
      </c>
      <c r="AL4287" s="219" t="b">
        <f t="shared" si="1485"/>
        <v>0</v>
      </c>
      <c r="AM4287" s="351">
        <f t="shared" si="1486"/>
        <v>0</v>
      </c>
      <c r="AN4287" s="164"/>
      <c r="AO4287" s="164"/>
      <c r="AP4287" s="164"/>
      <c r="AQ4287" s="402">
        <f t="shared" si="1487"/>
        <v>0</v>
      </c>
      <c r="AR4287" s="370" t="str">
        <f>IF(AQ4287=0,"",
IF(SUM($AQ$3585:AQ4287)=1,AS4287,
IF($AQ$5285&gt;SUM($AQ$3585:AQ4287),_xlfn.CONCAT(", ",AS4287),
IF($AQ$5285=SUM($AQ$3585:AQ4287),_xlfn.CONCAT(" y ",AS4287)))))</f>
        <v/>
      </c>
      <c r="AS4287" s="156" t="s">
        <v>7191</v>
      </c>
    </row>
    <row r="4288" spans="1:45" ht="15" customHeight="1">
      <c r="A4288" s="57"/>
      <c r="B4288" s="26"/>
      <c r="C4288" s="716" t="s">
        <v>7192</v>
      </c>
      <c r="D4288" s="716"/>
      <c r="E4288" s="941"/>
      <c r="F4288" s="942"/>
      <c r="G4288" s="942"/>
      <c r="H4288" s="943"/>
      <c r="I4288" s="940"/>
      <c r="J4288" s="940"/>
      <c r="K4288" s="940"/>
      <c r="L4288" s="940"/>
      <c r="M4288" s="940"/>
      <c r="N4288" s="940"/>
      <c r="O4288" s="940"/>
      <c r="P4288" s="940"/>
      <c r="Q4288" s="890"/>
      <c r="R4288" s="891"/>
      <c r="S4288" s="890"/>
      <c r="T4288" s="891"/>
      <c r="U4288" s="890"/>
      <c r="V4288" s="891"/>
      <c r="W4288" s="890"/>
      <c r="X4288" s="891"/>
      <c r="Y4288" s="890"/>
      <c r="Z4288" s="891"/>
      <c r="AA4288" s="890"/>
      <c r="AB4288" s="891"/>
      <c r="AC4288" s="890"/>
      <c r="AD4288" s="891"/>
      <c r="AE4288" s="164"/>
      <c r="AF4288" s="164"/>
      <c r="AG4288" s="199">
        <f t="shared" si="1480"/>
        <v>0</v>
      </c>
      <c r="AH4288" s="219" t="b">
        <f t="shared" si="1481"/>
        <v>0</v>
      </c>
      <c r="AI4288" s="198" t="str">
        <f t="shared" si="1482"/>
        <v/>
      </c>
      <c r="AJ4288" s="219" t="b">
        <f t="shared" si="1483"/>
        <v>0</v>
      </c>
      <c r="AK4288" s="198" t="str">
        <f t="shared" si="1484"/>
        <v/>
      </c>
      <c r="AL4288" s="219" t="b">
        <f t="shared" si="1485"/>
        <v>0</v>
      </c>
      <c r="AM4288" s="351">
        <f t="shared" si="1486"/>
        <v>0</v>
      </c>
      <c r="AN4288" s="164"/>
      <c r="AO4288" s="164"/>
      <c r="AP4288" s="164"/>
      <c r="AQ4288" s="402">
        <f t="shared" si="1487"/>
        <v>0</v>
      </c>
      <c r="AR4288" s="370" t="str">
        <f>IF(AQ4288=0,"",
IF(SUM($AQ$3585:AQ4288)=1,AS4288,
IF($AQ$5285&gt;SUM($AQ$3585:AQ4288),_xlfn.CONCAT(", ",AS4288),
IF($AQ$5285=SUM($AQ$3585:AQ4288),_xlfn.CONCAT(" y ",AS4288)))))</f>
        <v/>
      </c>
      <c r="AS4288" s="156" t="s">
        <v>7193</v>
      </c>
    </row>
    <row r="4289" spans="1:45" ht="15" customHeight="1">
      <c r="A4289" s="57"/>
      <c r="B4289" s="26"/>
      <c r="C4289" s="716" t="s">
        <v>7194</v>
      </c>
      <c r="D4289" s="716"/>
      <c r="E4289" s="941"/>
      <c r="F4289" s="942"/>
      <c r="G4289" s="942"/>
      <c r="H4289" s="943"/>
      <c r="I4289" s="940"/>
      <c r="J4289" s="940"/>
      <c r="K4289" s="940"/>
      <c r="L4289" s="940"/>
      <c r="M4289" s="940"/>
      <c r="N4289" s="940"/>
      <c r="O4289" s="940"/>
      <c r="P4289" s="940"/>
      <c r="Q4289" s="890"/>
      <c r="R4289" s="891"/>
      <c r="S4289" s="890"/>
      <c r="T4289" s="891"/>
      <c r="U4289" s="890"/>
      <c r="V4289" s="891"/>
      <c r="W4289" s="890"/>
      <c r="X4289" s="891"/>
      <c r="Y4289" s="890"/>
      <c r="Z4289" s="891"/>
      <c r="AA4289" s="890"/>
      <c r="AB4289" s="891"/>
      <c r="AC4289" s="890"/>
      <c r="AD4289" s="891"/>
      <c r="AE4289" s="164"/>
      <c r="AF4289" s="164"/>
      <c r="AG4289" s="199">
        <f t="shared" si="1480"/>
        <v>0</v>
      </c>
      <c r="AH4289" s="219" t="b">
        <f t="shared" si="1481"/>
        <v>0</v>
      </c>
      <c r="AI4289" s="198" t="str">
        <f t="shared" si="1482"/>
        <v/>
      </c>
      <c r="AJ4289" s="219" t="b">
        <f t="shared" si="1483"/>
        <v>0</v>
      </c>
      <c r="AK4289" s="198" t="str">
        <f t="shared" si="1484"/>
        <v/>
      </c>
      <c r="AL4289" s="219" t="b">
        <f t="shared" si="1485"/>
        <v>0</v>
      </c>
      <c r="AM4289" s="351">
        <f t="shared" si="1486"/>
        <v>0</v>
      </c>
      <c r="AN4289" s="164"/>
      <c r="AO4289" s="164"/>
      <c r="AP4289" s="164"/>
      <c r="AQ4289" s="402">
        <f t="shared" si="1487"/>
        <v>0</v>
      </c>
      <c r="AR4289" s="370" t="str">
        <f>IF(AQ4289=0,"",
IF(SUM($AQ$3585:AQ4289)=1,AS4289,
IF($AQ$5285&gt;SUM($AQ$3585:AQ4289),_xlfn.CONCAT(", ",AS4289),
IF($AQ$5285=SUM($AQ$3585:AQ4289),_xlfn.CONCAT(" y ",AS4289)))))</f>
        <v/>
      </c>
      <c r="AS4289" s="156" t="s">
        <v>7195</v>
      </c>
    </row>
    <row r="4290" spans="1:45" ht="15" customHeight="1">
      <c r="A4290" s="57"/>
      <c r="B4290" s="26"/>
      <c r="C4290" s="716" t="s">
        <v>7196</v>
      </c>
      <c r="D4290" s="716"/>
      <c r="E4290" s="941"/>
      <c r="F4290" s="942"/>
      <c r="G4290" s="942"/>
      <c r="H4290" s="943"/>
      <c r="I4290" s="940"/>
      <c r="J4290" s="940"/>
      <c r="K4290" s="940"/>
      <c r="L4290" s="940"/>
      <c r="M4290" s="940"/>
      <c r="N4290" s="940"/>
      <c r="O4290" s="940"/>
      <c r="P4290" s="940"/>
      <c r="Q4290" s="890"/>
      <c r="R4290" s="891"/>
      <c r="S4290" s="890"/>
      <c r="T4290" s="891"/>
      <c r="U4290" s="890"/>
      <c r="V4290" s="891"/>
      <c r="W4290" s="890"/>
      <c r="X4290" s="891"/>
      <c r="Y4290" s="890"/>
      <c r="Z4290" s="891"/>
      <c r="AA4290" s="890"/>
      <c r="AB4290" s="891"/>
      <c r="AC4290" s="890"/>
      <c r="AD4290" s="891"/>
      <c r="AE4290" s="164"/>
      <c r="AF4290" s="164"/>
      <c r="AG4290" s="199">
        <f t="shared" ref="AG4290:AG4353" si="1488">IF(AND(OR($I$3563="X",$T$3563="X"),COUNTA(E4290:AD4290)=0),0,IF(AND(COUNTBLANK(E4290)=1,COUNTA(I4290:AD4290)=0),0,IF(AND($C$3563="X",COUNTBLANK(E4290)=0,COUNTA(I4290:P4290)=2,COUNTA(Q4290:AB4290)&gt;0,AC4290=""),0,IF(AND($C$3563="X",COUNTBLANK(E4290)=0,COUNTA(I4290:P4290)=2,COUNTA(Q4290:AB4290)=0,AC4290="X"),0,1))))</f>
        <v>0</v>
      </c>
      <c r="AH4290" s="219" t="b">
        <f t="shared" ref="AH4290:AH4353" si="1489">NOT(EXACT($E4290,UPPER($E4290)))</f>
        <v>0</v>
      </c>
      <c r="AI4290" s="198" t="str">
        <f t="shared" ref="AI4290:AI4353" si="1490">SUBSTITUTE( SUBSTITUTE( SUBSTITUTE( SUBSTITUTE( SUBSTITUTE( SUBSTITUTE( SUBSTITUTE( SUBSTITUTE( SUBSTITUTE( SUBSTITUTE($E4290, "á", "a"), "é", "e"), "í", "i"), "ó", "o"), "ú", "u"), "Á", "A"), "É", "E"), "Í", "I"), "Ó", "O"), "Ú", "U")</f>
        <v/>
      </c>
      <c r="AJ4290" s="219" t="b">
        <f t="shared" ref="AJ4290:AJ4353" si="1491">NOT(EXACT($E4290,AI4290))</f>
        <v>0</v>
      </c>
      <c r="AK4290" s="198" t="str">
        <f t="shared" ref="AK4290:AK4353" si="1492">SUBSTITUTE((SUBSTITUTE(SUBSTITUTE(SUBSTITUTE($E4290,".",""),",",""),"(","")),")","")</f>
        <v/>
      </c>
      <c r="AL4290" s="219" t="b">
        <f t="shared" ref="AL4290:AL4353" si="1493">NOT(EXACT($E4290,AK4290))</f>
        <v>0</v>
      </c>
      <c r="AM4290" s="351">
        <f t="shared" ref="AM4290:AM4353" si="1494">IF(AND($AC4290="X",COUNTA(Q4290:AB4290)&gt;0),1,0)</f>
        <v>0</v>
      </c>
      <c r="AN4290" s="164"/>
      <c r="AO4290" s="164"/>
      <c r="AP4290" s="164"/>
      <c r="AQ4290" s="402">
        <f t="shared" ref="AQ4290:AQ4353" si="1495">IF(SUM(AG4290)=0,0,1)</f>
        <v>0</v>
      </c>
      <c r="AR4290" s="370" t="str">
        <f>IF(AQ4290=0,"",
IF(SUM($AQ$3585:AQ4290)=1,AS4290,
IF($AQ$5285&gt;SUM($AQ$3585:AQ4290),_xlfn.CONCAT(", ",AS4290),
IF($AQ$5285=SUM($AQ$3585:AQ4290),_xlfn.CONCAT(" y ",AS4290)))))</f>
        <v/>
      </c>
      <c r="AS4290" s="156" t="s">
        <v>7197</v>
      </c>
    </row>
    <row r="4291" spans="1:45" ht="15" customHeight="1">
      <c r="A4291" s="57"/>
      <c r="B4291" s="26"/>
      <c r="C4291" s="716" t="s">
        <v>7198</v>
      </c>
      <c r="D4291" s="716"/>
      <c r="E4291" s="941"/>
      <c r="F4291" s="942"/>
      <c r="G4291" s="942"/>
      <c r="H4291" s="943"/>
      <c r="I4291" s="940"/>
      <c r="J4291" s="940"/>
      <c r="K4291" s="940"/>
      <c r="L4291" s="940"/>
      <c r="M4291" s="940"/>
      <c r="N4291" s="940"/>
      <c r="O4291" s="940"/>
      <c r="P4291" s="940"/>
      <c r="Q4291" s="890"/>
      <c r="R4291" s="891"/>
      <c r="S4291" s="890"/>
      <c r="T4291" s="891"/>
      <c r="U4291" s="890"/>
      <c r="V4291" s="891"/>
      <c r="W4291" s="890"/>
      <c r="X4291" s="891"/>
      <c r="Y4291" s="890"/>
      <c r="Z4291" s="891"/>
      <c r="AA4291" s="890"/>
      <c r="AB4291" s="891"/>
      <c r="AC4291" s="890"/>
      <c r="AD4291" s="891"/>
      <c r="AE4291" s="164"/>
      <c r="AF4291" s="164"/>
      <c r="AG4291" s="199">
        <f t="shared" si="1488"/>
        <v>0</v>
      </c>
      <c r="AH4291" s="219" t="b">
        <f t="shared" si="1489"/>
        <v>0</v>
      </c>
      <c r="AI4291" s="198" t="str">
        <f t="shared" si="1490"/>
        <v/>
      </c>
      <c r="AJ4291" s="219" t="b">
        <f t="shared" si="1491"/>
        <v>0</v>
      </c>
      <c r="AK4291" s="198" t="str">
        <f t="shared" si="1492"/>
        <v/>
      </c>
      <c r="AL4291" s="219" t="b">
        <f t="shared" si="1493"/>
        <v>0</v>
      </c>
      <c r="AM4291" s="351">
        <f t="shared" si="1494"/>
        <v>0</v>
      </c>
      <c r="AN4291" s="164"/>
      <c r="AO4291" s="164"/>
      <c r="AP4291" s="164"/>
      <c r="AQ4291" s="402">
        <f t="shared" si="1495"/>
        <v>0</v>
      </c>
      <c r="AR4291" s="370" t="str">
        <f>IF(AQ4291=0,"",
IF(SUM($AQ$3585:AQ4291)=1,AS4291,
IF($AQ$5285&gt;SUM($AQ$3585:AQ4291),_xlfn.CONCAT(", ",AS4291),
IF($AQ$5285=SUM($AQ$3585:AQ4291),_xlfn.CONCAT(" y ",AS4291)))))</f>
        <v/>
      </c>
      <c r="AS4291" s="156" t="s">
        <v>7199</v>
      </c>
    </row>
    <row r="4292" spans="1:45" ht="15" customHeight="1">
      <c r="A4292" s="57"/>
      <c r="B4292" s="26"/>
      <c r="C4292" s="716" t="s">
        <v>7200</v>
      </c>
      <c r="D4292" s="716"/>
      <c r="E4292" s="941"/>
      <c r="F4292" s="942"/>
      <c r="G4292" s="942"/>
      <c r="H4292" s="943"/>
      <c r="I4292" s="940"/>
      <c r="J4292" s="940"/>
      <c r="K4292" s="940"/>
      <c r="L4292" s="940"/>
      <c r="M4292" s="940"/>
      <c r="N4292" s="940"/>
      <c r="O4292" s="940"/>
      <c r="P4292" s="940"/>
      <c r="Q4292" s="890"/>
      <c r="R4292" s="891"/>
      <c r="S4292" s="890"/>
      <c r="T4292" s="891"/>
      <c r="U4292" s="890"/>
      <c r="V4292" s="891"/>
      <c r="W4292" s="890"/>
      <c r="X4292" s="891"/>
      <c r="Y4292" s="890"/>
      <c r="Z4292" s="891"/>
      <c r="AA4292" s="890"/>
      <c r="AB4292" s="891"/>
      <c r="AC4292" s="890"/>
      <c r="AD4292" s="891"/>
      <c r="AE4292" s="164"/>
      <c r="AF4292" s="164"/>
      <c r="AG4292" s="199">
        <f t="shared" si="1488"/>
        <v>0</v>
      </c>
      <c r="AH4292" s="219" t="b">
        <f t="shared" si="1489"/>
        <v>0</v>
      </c>
      <c r="AI4292" s="198" t="str">
        <f t="shared" si="1490"/>
        <v/>
      </c>
      <c r="AJ4292" s="219" t="b">
        <f t="shared" si="1491"/>
        <v>0</v>
      </c>
      <c r="AK4292" s="198" t="str">
        <f t="shared" si="1492"/>
        <v/>
      </c>
      <c r="AL4292" s="219" t="b">
        <f t="shared" si="1493"/>
        <v>0</v>
      </c>
      <c r="AM4292" s="351">
        <f t="shared" si="1494"/>
        <v>0</v>
      </c>
      <c r="AN4292" s="164"/>
      <c r="AO4292" s="164"/>
      <c r="AP4292" s="164"/>
      <c r="AQ4292" s="402">
        <f t="shared" si="1495"/>
        <v>0</v>
      </c>
      <c r="AR4292" s="370" t="str">
        <f>IF(AQ4292=0,"",
IF(SUM($AQ$3585:AQ4292)=1,AS4292,
IF($AQ$5285&gt;SUM($AQ$3585:AQ4292),_xlfn.CONCAT(", ",AS4292),
IF($AQ$5285=SUM($AQ$3585:AQ4292),_xlfn.CONCAT(" y ",AS4292)))))</f>
        <v/>
      </c>
      <c r="AS4292" s="156" t="s">
        <v>7201</v>
      </c>
    </row>
    <row r="4293" spans="1:45" ht="15" customHeight="1">
      <c r="A4293" s="57"/>
      <c r="B4293" s="26"/>
      <c r="C4293" s="716" t="s">
        <v>7202</v>
      </c>
      <c r="D4293" s="716"/>
      <c r="E4293" s="941"/>
      <c r="F4293" s="942"/>
      <c r="G4293" s="942"/>
      <c r="H4293" s="943"/>
      <c r="I4293" s="940"/>
      <c r="J4293" s="940"/>
      <c r="K4293" s="940"/>
      <c r="L4293" s="940"/>
      <c r="M4293" s="940"/>
      <c r="N4293" s="940"/>
      <c r="O4293" s="940"/>
      <c r="P4293" s="940"/>
      <c r="Q4293" s="890"/>
      <c r="R4293" s="891"/>
      <c r="S4293" s="890"/>
      <c r="T4293" s="891"/>
      <c r="U4293" s="890"/>
      <c r="V4293" s="891"/>
      <c r="W4293" s="890"/>
      <c r="X4293" s="891"/>
      <c r="Y4293" s="890"/>
      <c r="Z4293" s="891"/>
      <c r="AA4293" s="890"/>
      <c r="AB4293" s="891"/>
      <c r="AC4293" s="890"/>
      <c r="AD4293" s="891"/>
      <c r="AE4293" s="164"/>
      <c r="AF4293" s="164"/>
      <c r="AG4293" s="199">
        <f t="shared" si="1488"/>
        <v>0</v>
      </c>
      <c r="AH4293" s="219" t="b">
        <f t="shared" si="1489"/>
        <v>0</v>
      </c>
      <c r="AI4293" s="198" t="str">
        <f t="shared" si="1490"/>
        <v/>
      </c>
      <c r="AJ4293" s="219" t="b">
        <f t="shared" si="1491"/>
        <v>0</v>
      </c>
      <c r="AK4293" s="198" t="str">
        <f t="shared" si="1492"/>
        <v/>
      </c>
      <c r="AL4293" s="219" t="b">
        <f t="shared" si="1493"/>
        <v>0</v>
      </c>
      <c r="AM4293" s="351">
        <f t="shared" si="1494"/>
        <v>0</v>
      </c>
      <c r="AN4293" s="164"/>
      <c r="AO4293" s="164"/>
      <c r="AP4293" s="164"/>
      <c r="AQ4293" s="402">
        <f t="shared" si="1495"/>
        <v>0</v>
      </c>
      <c r="AR4293" s="370" t="str">
        <f>IF(AQ4293=0,"",
IF(SUM($AQ$3585:AQ4293)=1,AS4293,
IF($AQ$5285&gt;SUM($AQ$3585:AQ4293),_xlfn.CONCAT(", ",AS4293),
IF($AQ$5285=SUM($AQ$3585:AQ4293),_xlfn.CONCAT(" y ",AS4293)))))</f>
        <v/>
      </c>
      <c r="AS4293" s="156" t="s">
        <v>7203</v>
      </c>
    </row>
    <row r="4294" spans="1:45" ht="15" customHeight="1">
      <c r="A4294" s="57"/>
      <c r="B4294" s="26"/>
      <c r="C4294" s="716" t="s">
        <v>7204</v>
      </c>
      <c r="D4294" s="716"/>
      <c r="E4294" s="941"/>
      <c r="F4294" s="942"/>
      <c r="G4294" s="942"/>
      <c r="H4294" s="943"/>
      <c r="I4294" s="940"/>
      <c r="J4294" s="940"/>
      <c r="K4294" s="940"/>
      <c r="L4294" s="940"/>
      <c r="M4294" s="940"/>
      <c r="N4294" s="940"/>
      <c r="O4294" s="940"/>
      <c r="P4294" s="940"/>
      <c r="Q4294" s="890"/>
      <c r="R4294" s="891"/>
      <c r="S4294" s="890"/>
      <c r="T4294" s="891"/>
      <c r="U4294" s="890"/>
      <c r="V4294" s="891"/>
      <c r="W4294" s="890"/>
      <c r="X4294" s="891"/>
      <c r="Y4294" s="890"/>
      <c r="Z4294" s="891"/>
      <c r="AA4294" s="890"/>
      <c r="AB4294" s="891"/>
      <c r="AC4294" s="890"/>
      <c r="AD4294" s="891"/>
      <c r="AE4294" s="164"/>
      <c r="AF4294" s="164"/>
      <c r="AG4294" s="199">
        <f t="shared" si="1488"/>
        <v>0</v>
      </c>
      <c r="AH4294" s="219" t="b">
        <f t="shared" si="1489"/>
        <v>0</v>
      </c>
      <c r="AI4294" s="198" t="str">
        <f t="shared" si="1490"/>
        <v/>
      </c>
      <c r="AJ4294" s="219" t="b">
        <f t="shared" si="1491"/>
        <v>0</v>
      </c>
      <c r="AK4294" s="198" t="str">
        <f t="shared" si="1492"/>
        <v/>
      </c>
      <c r="AL4294" s="219" t="b">
        <f t="shared" si="1493"/>
        <v>0</v>
      </c>
      <c r="AM4294" s="351">
        <f t="shared" si="1494"/>
        <v>0</v>
      </c>
      <c r="AN4294" s="164"/>
      <c r="AO4294" s="164"/>
      <c r="AP4294" s="164"/>
      <c r="AQ4294" s="402">
        <f t="shared" si="1495"/>
        <v>0</v>
      </c>
      <c r="AR4294" s="370" t="str">
        <f>IF(AQ4294=0,"",
IF(SUM($AQ$3585:AQ4294)=1,AS4294,
IF($AQ$5285&gt;SUM($AQ$3585:AQ4294),_xlfn.CONCAT(", ",AS4294),
IF($AQ$5285=SUM($AQ$3585:AQ4294),_xlfn.CONCAT(" y ",AS4294)))))</f>
        <v/>
      </c>
      <c r="AS4294" s="156" t="s">
        <v>7205</v>
      </c>
    </row>
    <row r="4295" spans="1:45" ht="15" customHeight="1">
      <c r="A4295" s="57"/>
      <c r="B4295" s="26"/>
      <c r="C4295" s="716" t="s">
        <v>7206</v>
      </c>
      <c r="D4295" s="716"/>
      <c r="E4295" s="941"/>
      <c r="F4295" s="942"/>
      <c r="G4295" s="942"/>
      <c r="H4295" s="943"/>
      <c r="I4295" s="940"/>
      <c r="J4295" s="940"/>
      <c r="K4295" s="940"/>
      <c r="L4295" s="940"/>
      <c r="M4295" s="940"/>
      <c r="N4295" s="940"/>
      <c r="O4295" s="940"/>
      <c r="P4295" s="940"/>
      <c r="Q4295" s="890"/>
      <c r="R4295" s="891"/>
      <c r="S4295" s="890"/>
      <c r="T4295" s="891"/>
      <c r="U4295" s="890"/>
      <c r="V4295" s="891"/>
      <c r="W4295" s="890"/>
      <c r="X4295" s="891"/>
      <c r="Y4295" s="890"/>
      <c r="Z4295" s="891"/>
      <c r="AA4295" s="890"/>
      <c r="AB4295" s="891"/>
      <c r="AC4295" s="890"/>
      <c r="AD4295" s="891"/>
      <c r="AE4295" s="164"/>
      <c r="AF4295" s="164"/>
      <c r="AG4295" s="199">
        <f t="shared" si="1488"/>
        <v>0</v>
      </c>
      <c r="AH4295" s="219" t="b">
        <f t="shared" si="1489"/>
        <v>0</v>
      </c>
      <c r="AI4295" s="198" t="str">
        <f t="shared" si="1490"/>
        <v/>
      </c>
      <c r="AJ4295" s="219" t="b">
        <f t="shared" si="1491"/>
        <v>0</v>
      </c>
      <c r="AK4295" s="198" t="str">
        <f t="shared" si="1492"/>
        <v/>
      </c>
      <c r="AL4295" s="219" t="b">
        <f t="shared" si="1493"/>
        <v>0</v>
      </c>
      <c r="AM4295" s="351">
        <f t="shared" si="1494"/>
        <v>0</v>
      </c>
      <c r="AN4295" s="164"/>
      <c r="AO4295" s="164"/>
      <c r="AP4295" s="164"/>
      <c r="AQ4295" s="402">
        <f t="shared" si="1495"/>
        <v>0</v>
      </c>
      <c r="AR4295" s="370" t="str">
        <f>IF(AQ4295=0,"",
IF(SUM($AQ$3585:AQ4295)=1,AS4295,
IF($AQ$5285&gt;SUM($AQ$3585:AQ4295),_xlfn.CONCAT(", ",AS4295),
IF($AQ$5285=SUM($AQ$3585:AQ4295),_xlfn.CONCAT(" y ",AS4295)))))</f>
        <v/>
      </c>
      <c r="AS4295" s="156" t="s">
        <v>7207</v>
      </c>
    </row>
    <row r="4296" spans="1:45" ht="15" customHeight="1">
      <c r="A4296" s="57"/>
      <c r="B4296" s="26"/>
      <c r="C4296" s="716" t="s">
        <v>7208</v>
      </c>
      <c r="D4296" s="716"/>
      <c r="E4296" s="941"/>
      <c r="F4296" s="942"/>
      <c r="G4296" s="942"/>
      <c r="H4296" s="943"/>
      <c r="I4296" s="940"/>
      <c r="J4296" s="940"/>
      <c r="K4296" s="940"/>
      <c r="L4296" s="940"/>
      <c r="M4296" s="940"/>
      <c r="N4296" s="940"/>
      <c r="O4296" s="940"/>
      <c r="P4296" s="940"/>
      <c r="Q4296" s="890"/>
      <c r="R4296" s="891"/>
      <c r="S4296" s="890"/>
      <c r="T4296" s="891"/>
      <c r="U4296" s="890"/>
      <c r="V4296" s="891"/>
      <c r="W4296" s="890"/>
      <c r="X4296" s="891"/>
      <c r="Y4296" s="890"/>
      <c r="Z4296" s="891"/>
      <c r="AA4296" s="890"/>
      <c r="AB4296" s="891"/>
      <c r="AC4296" s="890"/>
      <c r="AD4296" s="891"/>
      <c r="AE4296" s="164"/>
      <c r="AF4296" s="164"/>
      <c r="AG4296" s="199">
        <f t="shared" si="1488"/>
        <v>0</v>
      </c>
      <c r="AH4296" s="219" t="b">
        <f t="shared" si="1489"/>
        <v>0</v>
      </c>
      <c r="AI4296" s="198" t="str">
        <f t="shared" si="1490"/>
        <v/>
      </c>
      <c r="AJ4296" s="219" t="b">
        <f t="shared" si="1491"/>
        <v>0</v>
      </c>
      <c r="AK4296" s="198" t="str">
        <f t="shared" si="1492"/>
        <v/>
      </c>
      <c r="AL4296" s="219" t="b">
        <f t="shared" si="1493"/>
        <v>0</v>
      </c>
      <c r="AM4296" s="351">
        <f t="shared" si="1494"/>
        <v>0</v>
      </c>
      <c r="AN4296" s="164"/>
      <c r="AO4296" s="164"/>
      <c r="AP4296" s="164"/>
      <c r="AQ4296" s="402">
        <f t="shared" si="1495"/>
        <v>0</v>
      </c>
      <c r="AR4296" s="370" t="str">
        <f>IF(AQ4296=0,"",
IF(SUM($AQ$3585:AQ4296)=1,AS4296,
IF($AQ$5285&gt;SUM($AQ$3585:AQ4296),_xlfn.CONCAT(", ",AS4296),
IF($AQ$5285=SUM($AQ$3585:AQ4296),_xlfn.CONCAT(" y ",AS4296)))))</f>
        <v/>
      </c>
      <c r="AS4296" s="156" t="s">
        <v>7209</v>
      </c>
    </row>
    <row r="4297" spans="1:45" ht="15" customHeight="1">
      <c r="A4297" s="57"/>
      <c r="B4297" s="26"/>
      <c r="C4297" s="716" t="s">
        <v>7210</v>
      </c>
      <c r="D4297" s="716"/>
      <c r="E4297" s="941"/>
      <c r="F4297" s="942"/>
      <c r="G4297" s="942"/>
      <c r="H4297" s="943"/>
      <c r="I4297" s="940"/>
      <c r="J4297" s="940"/>
      <c r="K4297" s="940"/>
      <c r="L4297" s="940"/>
      <c r="M4297" s="940"/>
      <c r="N4297" s="940"/>
      <c r="O4297" s="940"/>
      <c r="P4297" s="940"/>
      <c r="Q4297" s="890"/>
      <c r="R4297" s="891"/>
      <c r="S4297" s="890"/>
      <c r="T4297" s="891"/>
      <c r="U4297" s="890"/>
      <c r="V4297" s="891"/>
      <c r="W4297" s="890"/>
      <c r="X4297" s="891"/>
      <c r="Y4297" s="890"/>
      <c r="Z4297" s="891"/>
      <c r="AA4297" s="890"/>
      <c r="AB4297" s="891"/>
      <c r="AC4297" s="890"/>
      <c r="AD4297" s="891"/>
      <c r="AE4297" s="164"/>
      <c r="AF4297" s="164"/>
      <c r="AG4297" s="199">
        <f t="shared" si="1488"/>
        <v>0</v>
      </c>
      <c r="AH4297" s="219" t="b">
        <f t="shared" si="1489"/>
        <v>0</v>
      </c>
      <c r="AI4297" s="198" t="str">
        <f t="shared" si="1490"/>
        <v/>
      </c>
      <c r="AJ4297" s="219" t="b">
        <f t="shared" si="1491"/>
        <v>0</v>
      </c>
      <c r="AK4297" s="198" t="str">
        <f t="shared" si="1492"/>
        <v/>
      </c>
      <c r="AL4297" s="219" t="b">
        <f t="shared" si="1493"/>
        <v>0</v>
      </c>
      <c r="AM4297" s="351">
        <f t="shared" si="1494"/>
        <v>0</v>
      </c>
      <c r="AN4297" s="164"/>
      <c r="AO4297" s="164"/>
      <c r="AP4297" s="164"/>
      <c r="AQ4297" s="402">
        <f t="shared" si="1495"/>
        <v>0</v>
      </c>
      <c r="AR4297" s="370" t="str">
        <f>IF(AQ4297=0,"",
IF(SUM($AQ$3585:AQ4297)=1,AS4297,
IF($AQ$5285&gt;SUM($AQ$3585:AQ4297),_xlfn.CONCAT(", ",AS4297),
IF($AQ$5285=SUM($AQ$3585:AQ4297),_xlfn.CONCAT(" y ",AS4297)))))</f>
        <v/>
      </c>
      <c r="AS4297" s="156" t="s">
        <v>7211</v>
      </c>
    </row>
    <row r="4298" spans="1:45" ht="15" customHeight="1">
      <c r="A4298" s="57"/>
      <c r="B4298" s="26"/>
      <c r="C4298" s="716" t="s">
        <v>7212</v>
      </c>
      <c r="D4298" s="716"/>
      <c r="E4298" s="941"/>
      <c r="F4298" s="942"/>
      <c r="G4298" s="942"/>
      <c r="H4298" s="943"/>
      <c r="I4298" s="940"/>
      <c r="J4298" s="940"/>
      <c r="K4298" s="940"/>
      <c r="L4298" s="940"/>
      <c r="M4298" s="940"/>
      <c r="N4298" s="940"/>
      <c r="O4298" s="940"/>
      <c r="P4298" s="940"/>
      <c r="Q4298" s="890"/>
      <c r="R4298" s="891"/>
      <c r="S4298" s="890"/>
      <c r="T4298" s="891"/>
      <c r="U4298" s="890"/>
      <c r="V4298" s="891"/>
      <c r="W4298" s="890"/>
      <c r="X4298" s="891"/>
      <c r="Y4298" s="890"/>
      <c r="Z4298" s="891"/>
      <c r="AA4298" s="890"/>
      <c r="AB4298" s="891"/>
      <c r="AC4298" s="890"/>
      <c r="AD4298" s="891"/>
      <c r="AE4298" s="164"/>
      <c r="AF4298" s="164"/>
      <c r="AG4298" s="199">
        <f t="shared" si="1488"/>
        <v>0</v>
      </c>
      <c r="AH4298" s="219" t="b">
        <f t="shared" si="1489"/>
        <v>0</v>
      </c>
      <c r="AI4298" s="198" t="str">
        <f t="shared" si="1490"/>
        <v/>
      </c>
      <c r="AJ4298" s="219" t="b">
        <f t="shared" si="1491"/>
        <v>0</v>
      </c>
      <c r="AK4298" s="198" t="str">
        <f t="shared" si="1492"/>
        <v/>
      </c>
      <c r="AL4298" s="219" t="b">
        <f t="shared" si="1493"/>
        <v>0</v>
      </c>
      <c r="AM4298" s="351">
        <f t="shared" si="1494"/>
        <v>0</v>
      </c>
      <c r="AN4298" s="164"/>
      <c r="AO4298" s="164"/>
      <c r="AP4298" s="164"/>
      <c r="AQ4298" s="402">
        <f t="shared" si="1495"/>
        <v>0</v>
      </c>
      <c r="AR4298" s="370" t="str">
        <f>IF(AQ4298=0,"",
IF(SUM($AQ$3585:AQ4298)=1,AS4298,
IF($AQ$5285&gt;SUM($AQ$3585:AQ4298),_xlfn.CONCAT(", ",AS4298),
IF($AQ$5285=SUM($AQ$3585:AQ4298),_xlfn.CONCAT(" y ",AS4298)))))</f>
        <v/>
      </c>
      <c r="AS4298" s="156" t="s">
        <v>7213</v>
      </c>
    </row>
    <row r="4299" spans="1:45" ht="15" customHeight="1">
      <c r="A4299" s="57"/>
      <c r="B4299" s="26"/>
      <c r="C4299" s="716" t="s">
        <v>7214</v>
      </c>
      <c r="D4299" s="716"/>
      <c r="E4299" s="941"/>
      <c r="F4299" s="942"/>
      <c r="G4299" s="942"/>
      <c r="H4299" s="943"/>
      <c r="I4299" s="940"/>
      <c r="J4299" s="940"/>
      <c r="K4299" s="940"/>
      <c r="L4299" s="940"/>
      <c r="M4299" s="940"/>
      <c r="N4299" s="940"/>
      <c r="O4299" s="940"/>
      <c r="P4299" s="940"/>
      <c r="Q4299" s="890"/>
      <c r="R4299" s="891"/>
      <c r="S4299" s="890"/>
      <c r="T4299" s="891"/>
      <c r="U4299" s="890"/>
      <c r="V4299" s="891"/>
      <c r="W4299" s="890"/>
      <c r="X4299" s="891"/>
      <c r="Y4299" s="890"/>
      <c r="Z4299" s="891"/>
      <c r="AA4299" s="890"/>
      <c r="AB4299" s="891"/>
      <c r="AC4299" s="890"/>
      <c r="AD4299" s="891"/>
      <c r="AE4299" s="164"/>
      <c r="AF4299" s="164"/>
      <c r="AG4299" s="199">
        <f t="shared" si="1488"/>
        <v>0</v>
      </c>
      <c r="AH4299" s="219" t="b">
        <f t="shared" si="1489"/>
        <v>0</v>
      </c>
      <c r="AI4299" s="198" t="str">
        <f t="shared" si="1490"/>
        <v/>
      </c>
      <c r="AJ4299" s="219" t="b">
        <f t="shared" si="1491"/>
        <v>0</v>
      </c>
      <c r="AK4299" s="198" t="str">
        <f t="shared" si="1492"/>
        <v/>
      </c>
      <c r="AL4299" s="219" t="b">
        <f t="shared" si="1493"/>
        <v>0</v>
      </c>
      <c r="AM4299" s="351">
        <f t="shared" si="1494"/>
        <v>0</v>
      </c>
      <c r="AN4299" s="164"/>
      <c r="AO4299" s="164"/>
      <c r="AP4299" s="164"/>
      <c r="AQ4299" s="402">
        <f t="shared" si="1495"/>
        <v>0</v>
      </c>
      <c r="AR4299" s="370" t="str">
        <f>IF(AQ4299=0,"",
IF(SUM($AQ$3585:AQ4299)=1,AS4299,
IF($AQ$5285&gt;SUM($AQ$3585:AQ4299),_xlfn.CONCAT(", ",AS4299),
IF($AQ$5285=SUM($AQ$3585:AQ4299),_xlfn.CONCAT(" y ",AS4299)))))</f>
        <v/>
      </c>
      <c r="AS4299" s="156" t="s">
        <v>7215</v>
      </c>
    </row>
    <row r="4300" spans="1:45" ht="15" customHeight="1">
      <c r="A4300" s="57"/>
      <c r="B4300" s="26"/>
      <c r="C4300" s="716" t="s">
        <v>7216</v>
      </c>
      <c r="D4300" s="716"/>
      <c r="E4300" s="941"/>
      <c r="F4300" s="942"/>
      <c r="G4300" s="942"/>
      <c r="H4300" s="943"/>
      <c r="I4300" s="940"/>
      <c r="J4300" s="940"/>
      <c r="K4300" s="940"/>
      <c r="L4300" s="940"/>
      <c r="M4300" s="940"/>
      <c r="N4300" s="940"/>
      <c r="O4300" s="940"/>
      <c r="P4300" s="940"/>
      <c r="Q4300" s="890"/>
      <c r="R4300" s="891"/>
      <c r="S4300" s="890"/>
      <c r="T4300" s="891"/>
      <c r="U4300" s="890"/>
      <c r="V4300" s="891"/>
      <c r="W4300" s="890"/>
      <c r="X4300" s="891"/>
      <c r="Y4300" s="890"/>
      <c r="Z4300" s="891"/>
      <c r="AA4300" s="890"/>
      <c r="AB4300" s="891"/>
      <c r="AC4300" s="890"/>
      <c r="AD4300" s="891"/>
      <c r="AE4300" s="164"/>
      <c r="AF4300" s="164"/>
      <c r="AG4300" s="199">
        <f t="shared" si="1488"/>
        <v>0</v>
      </c>
      <c r="AH4300" s="219" t="b">
        <f t="shared" si="1489"/>
        <v>0</v>
      </c>
      <c r="AI4300" s="198" t="str">
        <f t="shared" si="1490"/>
        <v/>
      </c>
      <c r="AJ4300" s="219" t="b">
        <f t="shared" si="1491"/>
        <v>0</v>
      </c>
      <c r="AK4300" s="198" t="str">
        <f t="shared" si="1492"/>
        <v/>
      </c>
      <c r="AL4300" s="219" t="b">
        <f t="shared" si="1493"/>
        <v>0</v>
      </c>
      <c r="AM4300" s="351">
        <f t="shared" si="1494"/>
        <v>0</v>
      </c>
      <c r="AN4300" s="164"/>
      <c r="AO4300" s="164"/>
      <c r="AP4300" s="164"/>
      <c r="AQ4300" s="402">
        <f t="shared" si="1495"/>
        <v>0</v>
      </c>
      <c r="AR4300" s="370" t="str">
        <f>IF(AQ4300=0,"",
IF(SUM($AQ$3585:AQ4300)=1,AS4300,
IF($AQ$5285&gt;SUM($AQ$3585:AQ4300),_xlfn.CONCAT(", ",AS4300),
IF($AQ$5285=SUM($AQ$3585:AQ4300),_xlfn.CONCAT(" y ",AS4300)))))</f>
        <v/>
      </c>
      <c r="AS4300" s="156" t="s">
        <v>7217</v>
      </c>
    </row>
    <row r="4301" spans="1:45" ht="15" customHeight="1">
      <c r="A4301" s="57"/>
      <c r="B4301" s="26"/>
      <c r="C4301" s="716" t="s">
        <v>7218</v>
      </c>
      <c r="D4301" s="716"/>
      <c r="E4301" s="941"/>
      <c r="F4301" s="942"/>
      <c r="G4301" s="942"/>
      <c r="H4301" s="943"/>
      <c r="I4301" s="940"/>
      <c r="J4301" s="940"/>
      <c r="K4301" s="940"/>
      <c r="L4301" s="940"/>
      <c r="M4301" s="940"/>
      <c r="N4301" s="940"/>
      <c r="O4301" s="940"/>
      <c r="P4301" s="940"/>
      <c r="Q4301" s="890"/>
      <c r="R4301" s="891"/>
      <c r="S4301" s="890"/>
      <c r="T4301" s="891"/>
      <c r="U4301" s="890"/>
      <c r="V4301" s="891"/>
      <c r="W4301" s="890"/>
      <c r="X4301" s="891"/>
      <c r="Y4301" s="890"/>
      <c r="Z4301" s="891"/>
      <c r="AA4301" s="890"/>
      <c r="AB4301" s="891"/>
      <c r="AC4301" s="890"/>
      <c r="AD4301" s="891"/>
      <c r="AE4301" s="164"/>
      <c r="AF4301" s="164"/>
      <c r="AG4301" s="199">
        <f t="shared" si="1488"/>
        <v>0</v>
      </c>
      <c r="AH4301" s="219" t="b">
        <f t="shared" si="1489"/>
        <v>0</v>
      </c>
      <c r="AI4301" s="198" t="str">
        <f t="shared" si="1490"/>
        <v/>
      </c>
      <c r="AJ4301" s="219" t="b">
        <f t="shared" si="1491"/>
        <v>0</v>
      </c>
      <c r="AK4301" s="198" t="str">
        <f t="shared" si="1492"/>
        <v/>
      </c>
      <c r="AL4301" s="219" t="b">
        <f t="shared" si="1493"/>
        <v>0</v>
      </c>
      <c r="AM4301" s="351">
        <f t="shared" si="1494"/>
        <v>0</v>
      </c>
      <c r="AN4301" s="164"/>
      <c r="AO4301" s="164"/>
      <c r="AP4301" s="164"/>
      <c r="AQ4301" s="402">
        <f t="shared" si="1495"/>
        <v>0</v>
      </c>
      <c r="AR4301" s="370" t="str">
        <f>IF(AQ4301=0,"",
IF(SUM($AQ$3585:AQ4301)=1,AS4301,
IF($AQ$5285&gt;SUM($AQ$3585:AQ4301),_xlfn.CONCAT(", ",AS4301),
IF($AQ$5285=SUM($AQ$3585:AQ4301),_xlfn.CONCAT(" y ",AS4301)))))</f>
        <v/>
      </c>
      <c r="AS4301" s="156" t="s">
        <v>7219</v>
      </c>
    </row>
    <row r="4302" spans="1:45" ht="15" customHeight="1">
      <c r="A4302" s="57"/>
      <c r="B4302" s="26"/>
      <c r="C4302" s="716" t="s">
        <v>7220</v>
      </c>
      <c r="D4302" s="716"/>
      <c r="E4302" s="941"/>
      <c r="F4302" s="942"/>
      <c r="G4302" s="942"/>
      <c r="H4302" s="943"/>
      <c r="I4302" s="940"/>
      <c r="J4302" s="940"/>
      <c r="K4302" s="940"/>
      <c r="L4302" s="940"/>
      <c r="M4302" s="940"/>
      <c r="N4302" s="940"/>
      <c r="O4302" s="940"/>
      <c r="P4302" s="940"/>
      <c r="Q4302" s="890"/>
      <c r="R4302" s="891"/>
      <c r="S4302" s="890"/>
      <c r="T4302" s="891"/>
      <c r="U4302" s="890"/>
      <c r="V4302" s="891"/>
      <c r="W4302" s="890"/>
      <c r="X4302" s="891"/>
      <c r="Y4302" s="890"/>
      <c r="Z4302" s="891"/>
      <c r="AA4302" s="890"/>
      <c r="AB4302" s="891"/>
      <c r="AC4302" s="890"/>
      <c r="AD4302" s="891"/>
      <c r="AE4302" s="164"/>
      <c r="AF4302" s="164"/>
      <c r="AG4302" s="199">
        <f t="shared" si="1488"/>
        <v>0</v>
      </c>
      <c r="AH4302" s="219" t="b">
        <f t="shared" si="1489"/>
        <v>0</v>
      </c>
      <c r="AI4302" s="198" t="str">
        <f t="shared" si="1490"/>
        <v/>
      </c>
      <c r="AJ4302" s="219" t="b">
        <f t="shared" si="1491"/>
        <v>0</v>
      </c>
      <c r="AK4302" s="198" t="str">
        <f t="shared" si="1492"/>
        <v/>
      </c>
      <c r="AL4302" s="219" t="b">
        <f t="shared" si="1493"/>
        <v>0</v>
      </c>
      <c r="AM4302" s="351">
        <f t="shared" si="1494"/>
        <v>0</v>
      </c>
      <c r="AN4302" s="164"/>
      <c r="AO4302" s="164"/>
      <c r="AP4302" s="164"/>
      <c r="AQ4302" s="402">
        <f t="shared" si="1495"/>
        <v>0</v>
      </c>
      <c r="AR4302" s="370" t="str">
        <f>IF(AQ4302=0,"",
IF(SUM($AQ$3585:AQ4302)=1,AS4302,
IF($AQ$5285&gt;SUM($AQ$3585:AQ4302),_xlfn.CONCAT(", ",AS4302),
IF($AQ$5285=SUM($AQ$3585:AQ4302),_xlfn.CONCAT(" y ",AS4302)))))</f>
        <v/>
      </c>
      <c r="AS4302" s="156" t="s">
        <v>7221</v>
      </c>
    </row>
    <row r="4303" spans="1:45" ht="15" customHeight="1">
      <c r="A4303" s="57"/>
      <c r="B4303" s="26"/>
      <c r="C4303" s="716" t="s">
        <v>7222</v>
      </c>
      <c r="D4303" s="716"/>
      <c r="E4303" s="941"/>
      <c r="F4303" s="942"/>
      <c r="G4303" s="942"/>
      <c r="H4303" s="943"/>
      <c r="I4303" s="940"/>
      <c r="J4303" s="940"/>
      <c r="K4303" s="940"/>
      <c r="L4303" s="940"/>
      <c r="M4303" s="940"/>
      <c r="N4303" s="940"/>
      <c r="O4303" s="940"/>
      <c r="P4303" s="940"/>
      <c r="Q4303" s="890"/>
      <c r="R4303" s="891"/>
      <c r="S4303" s="890"/>
      <c r="T4303" s="891"/>
      <c r="U4303" s="890"/>
      <c r="V4303" s="891"/>
      <c r="W4303" s="890"/>
      <c r="X4303" s="891"/>
      <c r="Y4303" s="890"/>
      <c r="Z4303" s="891"/>
      <c r="AA4303" s="890"/>
      <c r="AB4303" s="891"/>
      <c r="AC4303" s="890"/>
      <c r="AD4303" s="891"/>
      <c r="AE4303" s="164"/>
      <c r="AF4303" s="164"/>
      <c r="AG4303" s="199">
        <f t="shared" si="1488"/>
        <v>0</v>
      </c>
      <c r="AH4303" s="219" t="b">
        <f t="shared" si="1489"/>
        <v>0</v>
      </c>
      <c r="AI4303" s="198" t="str">
        <f t="shared" si="1490"/>
        <v/>
      </c>
      <c r="AJ4303" s="219" t="b">
        <f t="shared" si="1491"/>
        <v>0</v>
      </c>
      <c r="AK4303" s="198" t="str">
        <f t="shared" si="1492"/>
        <v/>
      </c>
      <c r="AL4303" s="219" t="b">
        <f t="shared" si="1493"/>
        <v>0</v>
      </c>
      <c r="AM4303" s="351">
        <f t="shared" si="1494"/>
        <v>0</v>
      </c>
      <c r="AN4303" s="164"/>
      <c r="AO4303" s="164"/>
      <c r="AP4303" s="164"/>
      <c r="AQ4303" s="402">
        <f t="shared" si="1495"/>
        <v>0</v>
      </c>
      <c r="AR4303" s="370" t="str">
        <f>IF(AQ4303=0,"",
IF(SUM($AQ$3585:AQ4303)=1,AS4303,
IF($AQ$5285&gt;SUM($AQ$3585:AQ4303),_xlfn.CONCAT(", ",AS4303),
IF($AQ$5285=SUM($AQ$3585:AQ4303),_xlfn.CONCAT(" y ",AS4303)))))</f>
        <v/>
      </c>
      <c r="AS4303" s="156" t="s">
        <v>7223</v>
      </c>
    </row>
    <row r="4304" spans="1:45" ht="15" customHeight="1">
      <c r="A4304" s="57"/>
      <c r="B4304" s="26"/>
      <c r="C4304" s="716" t="s">
        <v>7224</v>
      </c>
      <c r="D4304" s="716"/>
      <c r="E4304" s="941"/>
      <c r="F4304" s="942"/>
      <c r="G4304" s="942"/>
      <c r="H4304" s="943"/>
      <c r="I4304" s="940"/>
      <c r="J4304" s="940"/>
      <c r="K4304" s="940"/>
      <c r="L4304" s="940"/>
      <c r="M4304" s="940"/>
      <c r="N4304" s="940"/>
      <c r="O4304" s="940"/>
      <c r="P4304" s="940"/>
      <c r="Q4304" s="890"/>
      <c r="R4304" s="891"/>
      <c r="S4304" s="890"/>
      <c r="T4304" s="891"/>
      <c r="U4304" s="890"/>
      <c r="V4304" s="891"/>
      <c r="W4304" s="890"/>
      <c r="X4304" s="891"/>
      <c r="Y4304" s="890"/>
      <c r="Z4304" s="891"/>
      <c r="AA4304" s="890"/>
      <c r="AB4304" s="891"/>
      <c r="AC4304" s="890"/>
      <c r="AD4304" s="891"/>
      <c r="AE4304" s="164"/>
      <c r="AF4304" s="164"/>
      <c r="AG4304" s="199">
        <f t="shared" si="1488"/>
        <v>0</v>
      </c>
      <c r="AH4304" s="219" t="b">
        <f t="shared" si="1489"/>
        <v>0</v>
      </c>
      <c r="AI4304" s="198" t="str">
        <f t="shared" si="1490"/>
        <v/>
      </c>
      <c r="AJ4304" s="219" t="b">
        <f t="shared" si="1491"/>
        <v>0</v>
      </c>
      <c r="AK4304" s="198" t="str">
        <f t="shared" si="1492"/>
        <v/>
      </c>
      <c r="AL4304" s="219" t="b">
        <f t="shared" si="1493"/>
        <v>0</v>
      </c>
      <c r="AM4304" s="351">
        <f t="shared" si="1494"/>
        <v>0</v>
      </c>
      <c r="AN4304" s="164"/>
      <c r="AO4304" s="164"/>
      <c r="AP4304" s="164"/>
      <c r="AQ4304" s="402">
        <f t="shared" si="1495"/>
        <v>0</v>
      </c>
      <c r="AR4304" s="370" t="str">
        <f>IF(AQ4304=0,"",
IF(SUM($AQ$3585:AQ4304)=1,AS4304,
IF($AQ$5285&gt;SUM($AQ$3585:AQ4304),_xlfn.CONCAT(", ",AS4304),
IF($AQ$5285=SUM($AQ$3585:AQ4304),_xlfn.CONCAT(" y ",AS4304)))))</f>
        <v/>
      </c>
      <c r="AS4304" s="156" t="s">
        <v>7225</v>
      </c>
    </row>
    <row r="4305" spans="1:45" ht="15" customHeight="1">
      <c r="A4305" s="57"/>
      <c r="B4305" s="26"/>
      <c r="C4305" s="716" t="s">
        <v>7226</v>
      </c>
      <c r="D4305" s="716"/>
      <c r="E4305" s="941"/>
      <c r="F4305" s="942"/>
      <c r="G4305" s="942"/>
      <c r="H4305" s="943"/>
      <c r="I4305" s="940"/>
      <c r="J4305" s="940"/>
      <c r="K4305" s="940"/>
      <c r="L4305" s="940"/>
      <c r="M4305" s="940"/>
      <c r="N4305" s="940"/>
      <c r="O4305" s="940"/>
      <c r="P4305" s="940"/>
      <c r="Q4305" s="890"/>
      <c r="R4305" s="891"/>
      <c r="S4305" s="890"/>
      <c r="T4305" s="891"/>
      <c r="U4305" s="890"/>
      <c r="V4305" s="891"/>
      <c r="W4305" s="890"/>
      <c r="X4305" s="891"/>
      <c r="Y4305" s="890"/>
      <c r="Z4305" s="891"/>
      <c r="AA4305" s="890"/>
      <c r="AB4305" s="891"/>
      <c r="AC4305" s="890"/>
      <c r="AD4305" s="891"/>
      <c r="AE4305" s="164"/>
      <c r="AF4305" s="164"/>
      <c r="AG4305" s="199">
        <f t="shared" si="1488"/>
        <v>0</v>
      </c>
      <c r="AH4305" s="219" t="b">
        <f t="shared" si="1489"/>
        <v>0</v>
      </c>
      <c r="AI4305" s="198" t="str">
        <f t="shared" si="1490"/>
        <v/>
      </c>
      <c r="AJ4305" s="219" t="b">
        <f t="shared" si="1491"/>
        <v>0</v>
      </c>
      <c r="AK4305" s="198" t="str">
        <f t="shared" si="1492"/>
        <v/>
      </c>
      <c r="AL4305" s="219" t="b">
        <f t="shared" si="1493"/>
        <v>0</v>
      </c>
      <c r="AM4305" s="351">
        <f t="shared" si="1494"/>
        <v>0</v>
      </c>
      <c r="AN4305" s="164"/>
      <c r="AO4305" s="164"/>
      <c r="AP4305" s="164"/>
      <c r="AQ4305" s="402">
        <f t="shared" si="1495"/>
        <v>0</v>
      </c>
      <c r="AR4305" s="370" t="str">
        <f>IF(AQ4305=0,"",
IF(SUM($AQ$3585:AQ4305)=1,AS4305,
IF($AQ$5285&gt;SUM($AQ$3585:AQ4305),_xlfn.CONCAT(", ",AS4305),
IF($AQ$5285=SUM($AQ$3585:AQ4305),_xlfn.CONCAT(" y ",AS4305)))))</f>
        <v/>
      </c>
      <c r="AS4305" s="156" t="s">
        <v>7227</v>
      </c>
    </row>
    <row r="4306" spans="1:45" ht="15" customHeight="1">
      <c r="A4306" s="57"/>
      <c r="B4306" s="26"/>
      <c r="C4306" s="716" t="s">
        <v>7228</v>
      </c>
      <c r="D4306" s="716"/>
      <c r="E4306" s="941"/>
      <c r="F4306" s="942"/>
      <c r="G4306" s="942"/>
      <c r="H4306" s="943"/>
      <c r="I4306" s="940"/>
      <c r="J4306" s="940"/>
      <c r="K4306" s="940"/>
      <c r="L4306" s="940"/>
      <c r="M4306" s="940"/>
      <c r="N4306" s="940"/>
      <c r="O4306" s="940"/>
      <c r="P4306" s="940"/>
      <c r="Q4306" s="890"/>
      <c r="R4306" s="891"/>
      <c r="S4306" s="890"/>
      <c r="T4306" s="891"/>
      <c r="U4306" s="890"/>
      <c r="V4306" s="891"/>
      <c r="W4306" s="890"/>
      <c r="X4306" s="891"/>
      <c r="Y4306" s="890"/>
      <c r="Z4306" s="891"/>
      <c r="AA4306" s="890"/>
      <c r="AB4306" s="891"/>
      <c r="AC4306" s="890"/>
      <c r="AD4306" s="891"/>
      <c r="AE4306" s="164"/>
      <c r="AF4306" s="164"/>
      <c r="AG4306" s="199">
        <f t="shared" si="1488"/>
        <v>0</v>
      </c>
      <c r="AH4306" s="219" t="b">
        <f t="shared" si="1489"/>
        <v>0</v>
      </c>
      <c r="AI4306" s="198" t="str">
        <f t="shared" si="1490"/>
        <v/>
      </c>
      <c r="AJ4306" s="219" t="b">
        <f t="shared" si="1491"/>
        <v>0</v>
      </c>
      <c r="AK4306" s="198" t="str">
        <f t="shared" si="1492"/>
        <v/>
      </c>
      <c r="AL4306" s="219" t="b">
        <f t="shared" si="1493"/>
        <v>0</v>
      </c>
      <c r="AM4306" s="351">
        <f t="shared" si="1494"/>
        <v>0</v>
      </c>
      <c r="AN4306" s="164"/>
      <c r="AO4306" s="164"/>
      <c r="AP4306" s="164"/>
      <c r="AQ4306" s="402">
        <f t="shared" si="1495"/>
        <v>0</v>
      </c>
      <c r="AR4306" s="370" t="str">
        <f>IF(AQ4306=0,"",
IF(SUM($AQ$3585:AQ4306)=1,AS4306,
IF($AQ$5285&gt;SUM($AQ$3585:AQ4306),_xlfn.CONCAT(", ",AS4306),
IF($AQ$5285=SUM($AQ$3585:AQ4306),_xlfn.CONCAT(" y ",AS4306)))))</f>
        <v/>
      </c>
      <c r="AS4306" s="156" t="s">
        <v>7229</v>
      </c>
    </row>
    <row r="4307" spans="1:45" ht="15" customHeight="1">
      <c r="A4307" s="57"/>
      <c r="B4307" s="26"/>
      <c r="C4307" s="716" t="s">
        <v>7230</v>
      </c>
      <c r="D4307" s="716"/>
      <c r="E4307" s="941"/>
      <c r="F4307" s="942"/>
      <c r="G4307" s="942"/>
      <c r="H4307" s="943"/>
      <c r="I4307" s="940"/>
      <c r="J4307" s="940"/>
      <c r="K4307" s="940"/>
      <c r="L4307" s="940"/>
      <c r="M4307" s="940"/>
      <c r="N4307" s="940"/>
      <c r="O4307" s="940"/>
      <c r="P4307" s="940"/>
      <c r="Q4307" s="890"/>
      <c r="R4307" s="891"/>
      <c r="S4307" s="890"/>
      <c r="T4307" s="891"/>
      <c r="U4307" s="890"/>
      <c r="V4307" s="891"/>
      <c r="W4307" s="890"/>
      <c r="X4307" s="891"/>
      <c r="Y4307" s="890"/>
      <c r="Z4307" s="891"/>
      <c r="AA4307" s="890"/>
      <c r="AB4307" s="891"/>
      <c r="AC4307" s="890"/>
      <c r="AD4307" s="891"/>
      <c r="AE4307" s="164"/>
      <c r="AF4307" s="164"/>
      <c r="AG4307" s="199">
        <f t="shared" si="1488"/>
        <v>0</v>
      </c>
      <c r="AH4307" s="219" t="b">
        <f t="shared" si="1489"/>
        <v>0</v>
      </c>
      <c r="AI4307" s="198" t="str">
        <f t="shared" si="1490"/>
        <v/>
      </c>
      <c r="AJ4307" s="219" t="b">
        <f t="shared" si="1491"/>
        <v>0</v>
      </c>
      <c r="AK4307" s="198" t="str">
        <f t="shared" si="1492"/>
        <v/>
      </c>
      <c r="AL4307" s="219" t="b">
        <f t="shared" si="1493"/>
        <v>0</v>
      </c>
      <c r="AM4307" s="351">
        <f t="shared" si="1494"/>
        <v>0</v>
      </c>
      <c r="AN4307" s="164"/>
      <c r="AO4307" s="164"/>
      <c r="AP4307" s="164"/>
      <c r="AQ4307" s="402">
        <f t="shared" si="1495"/>
        <v>0</v>
      </c>
      <c r="AR4307" s="370" t="str">
        <f>IF(AQ4307=0,"",
IF(SUM($AQ$3585:AQ4307)=1,AS4307,
IF($AQ$5285&gt;SUM($AQ$3585:AQ4307),_xlfn.CONCAT(", ",AS4307),
IF($AQ$5285=SUM($AQ$3585:AQ4307),_xlfn.CONCAT(" y ",AS4307)))))</f>
        <v/>
      </c>
      <c r="AS4307" s="156" t="s">
        <v>7231</v>
      </c>
    </row>
    <row r="4308" spans="1:45" ht="15" customHeight="1">
      <c r="A4308" s="57"/>
      <c r="B4308" s="26"/>
      <c r="C4308" s="716" t="s">
        <v>7232</v>
      </c>
      <c r="D4308" s="716"/>
      <c r="E4308" s="941"/>
      <c r="F4308" s="942"/>
      <c r="G4308" s="942"/>
      <c r="H4308" s="943"/>
      <c r="I4308" s="940"/>
      <c r="J4308" s="940"/>
      <c r="K4308" s="940"/>
      <c r="L4308" s="940"/>
      <c r="M4308" s="940"/>
      <c r="N4308" s="940"/>
      <c r="O4308" s="940"/>
      <c r="P4308" s="940"/>
      <c r="Q4308" s="890"/>
      <c r="R4308" s="891"/>
      <c r="S4308" s="890"/>
      <c r="T4308" s="891"/>
      <c r="U4308" s="890"/>
      <c r="V4308" s="891"/>
      <c r="W4308" s="890"/>
      <c r="X4308" s="891"/>
      <c r="Y4308" s="890"/>
      <c r="Z4308" s="891"/>
      <c r="AA4308" s="890"/>
      <c r="AB4308" s="891"/>
      <c r="AC4308" s="890"/>
      <c r="AD4308" s="891"/>
      <c r="AE4308" s="164"/>
      <c r="AF4308" s="164"/>
      <c r="AG4308" s="199">
        <f t="shared" si="1488"/>
        <v>0</v>
      </c>
      <c r="AH4308" s="219" t="b">
        <f t="shared" si="1489"/>
        <v>0</v>
      </c>
      <c r="AI4308" s="198" t="str">
        <f t="shared" si="1490"/>
        <v/>
      </c>
      <c r="AJ4308" s="219" t="b">
        <f t="shared" si="1491"/>
        <v>0</v>
      </c>
      <c r="AK4308" s="198" t="str">
        <f t="shared" si="1492"/>
        <v/>
      </c>
      <c r="AL4308" s="219" t="b">
        <f t="shared" si="1493"/>
        <v>0</v>
      </c>
      <c r="AM4308" s="351">
        <f t="shared" si="1494"/>
        <v>0</v>
      </c>
      <c r="AN4308" s="164"/>
      <c r="AO4308" s="164"/>
      <c r="AP4308" s="164"/>
      <c r="AQ4308" s="402">
        <f t="shared" si="1495"/>
        <v>0</v>
      </c>
      <c r="AR4308" s="370" t="str">
        <f>IF(AQ4308=0,"",
IF(SUM($AQ$3585:AQ4308)=1,AS4308,
IF($AQ$5285&gt;SUM($AQ$3585:AQ4308),_xlfn.CONCAT(", ",AS4308),
IF($AQ$5285=SUM($AQ$3585:AQ4308),_xlfn.CONCAT(" y ",AS4308)))))</f>
        <v/>
      </c>
      <c r="AS4308" s="156" t="s">
        <v>7233</v>
      </c>
    </row>
    <row r="4309" spans="1:45" ht="15" customHeight="1">
      <c r="A4309" s="57"/>
      <c r="B4309" s="26"/>
      <c r="C4309" s="716" t="s">
        <v>7234</v>
      </c>
      <c r="D4309" s="716"/>
      <c r="E4309" s="941"/>
      <c r="F4309" s="942"/>
      <c r="G4309" s="942"/>
      <c r="H4309" s="943"/>
      <c r="I4309" s="940"/>
      <c r="J4309" s="940"/>
      <c r="K4309" s="940"/>
      <c r="L4309" s="940"/>
      <c r="M4309" s="940"/>
      <c r="N4309" s="940"/>
      <c r="O4309" s="940"/>
      <c r="P4309" s="940"/>
      <c r="Q4309" s="890"/>
      <c r="R4309" s="891"/>
      <c r="S4309" s="890"/>
      <c r="T4309" s="891"/>
      <c r="U4309" s="890"/>
      <c r="V4309" s="891"/>
      <c r="W4309" s="890"/>
      <c r="X4309" s="891"/>
      <c r="Y4309" s="890"/>
      <c r="Z4309" s="891"/>
      <c r="AA4309" s="890"/>
      <c r="AB4309" s="891"/>
      <c r="AC4309" s="890"/>
      <c r="AD4309" s="891"/>
      <c r="AE4309" s="164"/>
      <c r="AF4309" s="164"/>
      <c r="AG4309" s="199">
        <f t="shared" si="1488"/>
        <v>0</v>
      </c>
      <c r="AH4309" s="219" t="b">
        <f t="shared" si="1489"/>
        <v>0</v>
      </c>
      <c r="AI4309" s="198" t="str">
        <f t="shared" si="1490"/>
        <v/>
      </c>
      <c r="AJ4309" s="219" t="b">
        <f t="shared" si="1491"/>
        <v>0</v>
      </c>
      <c r="AK4309" s="198" t="str">
        <f t="shared" si="1492"/>
        <v/>
      </c>
      <c r="AL4309" s="219" t="b">
        <f t="shared" si="1493"/>
        <v>0</v>
      </c>
      <c r="AM4309" s="351">
        <f t="shared" si="1494"/>
        <v>0</v>
      </c>
      <c r="AN4309" s="164"/>
      <c r="AO4309" s="164"/>
      <c r="AP4309" s="164"/>
      <c r="AQ4309" s="402">
        <f t="shared" si="1495"/>
        <v>0</v>
      </c>
      <c r="AR4309" s="370" t="str">
        <f>IF(AQ4309=0,"",
IF(SUM($AQ$3585:AQ4309)=1,AS4309,
IF($AQ$5285&gt;SUM($AQ$3585:AQ4309),_xlfn.CONCAT(", ",AS4309),
IF($AQ$5285=SUM($AQ$3585:AQ4309),_xlfn.CONCAT(" y ",AS4309)))))</f>
        <v/>
      </c>
      <c r="AS4309" s="156" t="s">
        <v>7235</v>
      </c>
    </row>
    <row r="4310" spans="1:45" ht="15" customHeight="1">
      <c r="A4310" s="57"/>
      <c r="B4310" s="26"/>
      <c r="C4310" s="716" t="s">
        <v>7236</v>
      </c>
      <c r="D4310" s="716"/>
      <c r="E4310" s="941"/>
      <c r="F4310" s="942"/>
      <c r="G4310" s="942"/>
      <c r="H4310" s="943"/>
      <c r="I4310" s="940"/>
      <c r="J4310" s="940"/>
      <c r="K4310" s="940"/>
      <c r="L4310" s="940"/>
      <c r="M4310" s="940"/>
      <c r="N4310" s="940"/>
      <c r="O4310" s="940"/>
      <c r="P4310" s="940"/>
      <c r="Q4310" s="890"/>
      <c r="R4310" s="891"/>
      <c r="S4310" s="890"/>
      <c r="T4310" s="891"/>
      <c r="U4310" s="890"/>
      <c r="V4310" s="891"/>
      <c r="W4310" s="890"/>
      <c r="X4310" s="891"/>
      <c r="Y4310" s="890"/>
      <c r="Z4310" s="891"/>
      <c r="AA4310" s="890"/>
      <c r="AB4310" s="891"/>
      <c r="AC4310" s="890"/>
      <c r="AD4310" s="891"/>
      <c r="AE4310" s="164"/>
      <c r="AF4310" s="164"/>
      <c r="AG4310" s="199">
        <f t="shared" si="1488"/>
        <v>0</v>
      </c>
      <c r="AH4310" s="219" t="b">
        <f t="shared" si="1489"/>
        <v>0</v>
      </c>
      <c r="AI4310" s="198" t="str">
        <f t="shared" si="1490"/>
        <v/>
      </c>
      <c r="AJ4310" s="219" t="b">
        <f t="shared" si="1491"/>
        <v>0</v>
      </c>
      <c r="AK4310" s="198" t="str">
        <f t="shared" si="1492"/>
        <v/>
      </c>
      <c r="AL4310" s="219" t="b">
        <f t="shared" si="1493"/>
        <v>0</v>
      </c>
      <c r="AM4310" s="351">
        <f t="shared" si="1494"/>
        <v>0</v>
      </c>
      <c r="AN4310" s="164"/>
      <c r="AO4310" s="164"/>
      <c r="AP4310" s="164"/>
      <c r="AQ4310" s="402">
        <f t="shared" si="1495"/>
        <v>0</v>
      </c>
      <c r="AR4310" s="370" t="str">
        <f>IF(AQ4310=0,"",
IF(SUM($AQ$3585:AQ4310)=1,AS4310,
IF($AQ$5285&gt;SUM($AQ$3585:AQ4310),_xlfn.CONCAT(", ",AS4310),
IF($AQ$5285=SUM($AQ$3585:AQ4310),_xlfn.CONCAT(" y ",AS4310)))))</f>
        <v/>
      </c>
      <c r="AS4310" s="156" t="s">
        <v>7237</v>
      </c>
    </row>
    <row r="4311" spans="1:45" ht="15" customHeight="1">
      <c r="A4311" s="57"/>
      <c r="B4311" s="26"/>
      <c r="C4311" s="716" t="s">
        <v>7238</v>
      </c>
      <c r="D4311" s="716"/>
      <c r="E4311" s="941"/>
      <c r="F4311" s="942"/>
      <c r="G4311" s="942"/>
      <c r="H4311" s="943"/>
      <c r="I4311" s="940"/>
      <c r="J4311" s="940"/>
      <c r="K4311" s="940"/>
      <c r="L4311" s="940"/>
      <c r="M4311" s="940"/>
      <c r="N4311" s="940"/>
      <c r="O4311" s="940"/>
      <c r="P4311" s="940"/>
      <c r="Q4311" s="890"/>
      <c r="R4311" s="891"/>
      <c r="S4311" s="890"/>
      <c r="T4311" s="891"/>
      <c r="U4311" s="890"/>
      <c r="V4311" s="891"/>
      <c r="W4311" s="890"/>
      <c r="X4311" s="891"/>
      <c r="Y4311" s="890"/>
      <c r="Z4311" s="891"/>
      <c r="AA4311" s="890"/>
      <c r="AB4311" s="891"/>
      <c r="AC4311" s="890"/>
      <c r="AD4311" s="891"/>
      <c r="AE4311" s="164"/>
      <c r="AF4311" s="164"/>
      <c r="AG4311" s="199">
        <f t="shared" si="1488"/>
        <v>0</v>
      </c>
      <c r="AH4311" s="219" t="b">
        <f t="shared" si="1489"/>
        <v>0</v>
      </c>
      <c r="AI4311" s="198" t="str">
        <f t="shared" si="1490"/>
        <v/>
      </c>
      <c r="AJ4311" s="219" t="b">
        <f t="shared" si="1491"/>
        <v>0</v>
      </c>
      <c r="AK4311" s="198" t="str">
        <f t="shared" si="1492"/>
        <v/>
      </c>
      <c r="AL4311" s="219" t="b">
        <f t="shared" si="1493"/>
        <v>0</v>
      </c>
      <c r="AM4311" s="351">
        <f t="shared" si="1494"/>
        <v>0</v>
      </c>
      <c r="AN4311" s="164"/>
      <c r="AO4311" s="164"/>
      <c r="AP4311" s="164"/>
      <c r="AQ4311" s="402">
        <f t="shared" si="1495"/>
        <v>0</v>
      </c>
      <c r="AR4311" s="370" t="str">
        <f>IF(AQ4311=0,"",
IF(SUM($AQ$3585:AQ4311)=1,AS4311,
IF($AQ$5285&gt;SUM($AQ$3585:AQ4311),_xlfn.CONCAT(", ",AS4311),
IF($AQ$5285=SUM($AQ$3585:AQ4311),_xlfn.CONCAT(" y ",AS4311)))))</f>
        <v/>
      </c>
      <c r="AS4311" s="156" t="s">
        <v>7239</v>
      </c>
    </row>
    <row r="4312" spans="1:45" ht="15" customHeight="1">
      <c r="A4312" s="57"/>
      <c r="B4312" s="26"/>
      <c r="C4312" s="716" t="s">
        <v>7240</v>
      </c>
      <c r="D4312" s="716"/>
      <c r="E4312" s="941"/>
      <c r="F4312" s="942"/>
      <c r="G4312" s="942"/>
      <c r="H4312" s="943"/>
      <c r="I4312" s="940"/>
      <c r="J4312" s="940"/>
      <c r="K4312" s="940"/>
      <c r="L4312" s="940"/>
      <c r="M4312" s="940"/>
      <c r="N4312" s="940"/>
      <c r="O4312" s="940"/>
      <c r="P4312" s="940"/>
      <c r="Q4312" s="890"/>
      <c r="R4312" s="891"/>
      <c r="S4312" s="890"/>
      <c r="T4312" s="891"/>
      <c r="U4312" s="890"/>
      <c r="V4312" s="891"/>
      <c r="W4312" s="890"/>
      <c r="X4312" s="891"/>
      <c r="Y4312" s="890"/>
      <c r="Z4312" s="891"/>
      <c r="AA4312" s="890"/>
      <c r="AB4312" s="891"/>
      <c r="AC4312" s="890"/>
      <c r="AD4312" s="891"/>
      <c r="AE4312" s="164"/>
      <c r="AF4312" s="164"/>
      <c r="AG4312" s="199">
        <f t="shared" si="1488"/>
        <v>0</v>
      </c>
      <c r="AH4312" s="219" t="b">
        <f t="shared" si="1489"/>
        <v>0</v>
      </c>
      <c r="AI4312" s="198" t="str">
        <f t="shared" si="1490"/>
        <v/>
      </c>
      <c r="AJ4312" s="219" t="b">
        <f t="shared" si="1491"/>
        <v>0</v>
      </c>
      <c r="AK4312" s="198" t="str">
        <f t="shared" si="1492"/>
        <v/>
      </c>
      <c r="AL4312" s="219" t="b">
        <f t="shared" si="1493"/>
        <v>0</v>
      </c>
      <c r="AM4312" s="351">
        <f t="shared" si="1494"/>
        <v>0</v>
      </c>
      <c r="AN4312" s="164"/>
      <c r="AO4312" s="164"/>
      <c r="AP4312" s="164"/>
      <c r="AQ4312" s="402">
        <f t="shared" si="1495"/>
        <v>0</v>
      </c>
      <c r="AR4312" s="370" t="str">
        <f>IF(AQ4312=0,"",
IF(SUM($AQ$3585:AQ4312)=1,AS4312,
IF($AQ$5285&gt;SUM($AQ$3585:AQ4312),_xlfn.CONCAT(", ",AS4312),
IF($AQ$5285=SUM($AQ$3585:AQ4312),_xlfn.CONCAT(" y ",AS4312)))))</f>
        <v/>
      </c>
      <c r="AS4312" s="156" t="s">
        <v>7241</v>
      </c>
    </row>
    <row r="4313" spans="1:45" ht="15" customHeight="1">
      <c r="A4313" s="57"/>
      <c r="B4313" s="26"/>
      <c r="C4313" s="716" t="s">
        <v>7242</v>
      </c>
      <c r="D4313" s="716"/>
      <c r="E4313" s="941"/>
      <c r="F4313" s="942"/>
      <c r="G4313" s="942"/>
      <c r="H4313" s="943"/>
      <c r="I4313" s="940"/>
      <c r="J4313" s="940"/>
      <c r="K4313" s="940"/>
      <c r="L4313" s="940"/>
      <c r="M4313" s="940"/>
      <c r="N4313" s="940"/>
      <c r="O4313" s="940"/>
      <c r="P4313" s="940"/>
      <c r="Q4313" s="890"/>
      <c r="R4313" s="891"/>
      <c r="S4313" s="890"/>
      <c r="T4313" s="891"/>
      <c r="U4313" s="890"/>
      <c r="V4313" s="891"/>
      <c r="W4313" s="890"/>
      <c r="X4313" s="891"/>
      <c r="Y4313" s="890"/>
      <c r="Z4313" s="891"/>
      <c r="AA4313" s="890"/>
      <c r="AB4313" s="891"/>
      <c r="AC4313" s="890"/>
      <c r="AD4313" s="891"/>
      <c r="AE4313" s="164"/>
      <c r="AF4313" s="164"/>
      <c r="AG4313" s="199">
        <f t="shared" si="1488"/>
        <v>0</v>
      </c>
      <c r="AH4313" s="219" t="b">
        <f t="shared" si="1489"/>
        <v>0</v>
      </c>
      <c r="AI4313" s="198" t="str">
        <f t="shared" si="1490"/>
        <v/>
      </c>
      <c r="AJ4313" s="219" t="b">
        <f t="shared" si="1491"/>
        <v>0</v>
      </c>
      <c r="AK4313" s="198" t="str">
        <f t="shared" si="1492"/>
        <v/>
      </c>
      <c r="AL4313" s="219" t="b">
        <f t="shared" si="1493"/>
        <v>0</v>
      </c>
      <c r="AM4313" s="351">
        <f t="shared" si="1494"/>
        <v>0</v>
      </c>
      <c r="AN4313" s="164"/>
      <c r="AO4313" s="164"/>
      <c r="AP4313" s="164"/>
      <c r="AQ4313" s="402">
        <f t="shared" si="1495"/>
        <v>0</v>
      </c>
      <c r="AR4313" s="370" t="str">
        <f>IF(AQ4313=0,"",
IF(SUM($AQ$3585:AQ4313)=1,AS4313,
IF($AQ$5285&gt;SUM($AQ$3585:AQ4313),_xlfn.CONCAT(", ",AS4313),
IF($AQ$5285=SUM($AQ$3585:AQ4313),_xlfn.CONCAT(" y ",AS4313)))))</f>
        <v/>
      </c>
      <c r="AS4313" s="156" t="s">
        <v>7243</v>
      </c>
    </row>
    <row r="4314" spans="1:45" ht="15" customHeight="1">
      <c r="A4314" s="57"/>
      <c r="B4314" s="26"/>
      <c r="C4314" s="716" t="s">
        <v>7244</v>
      </c>
      <c r="D4314" s="716"/>
      <c r="E4314" s="941"/>
      <c r="F4314" s="942"/>
      <c r="G4314" s="942"/>
      <c r="H4314" s="943"/>
      <c r="I4314" s="940"/>
      <c r="J4314" s="940"/>
      <c r="K4314" s="940"/>
      <c r="L4314" s="940"/>
      <c r="M4314" s="940"/>
      <c r="N4314" s="940"/>
      <c r="O4314" s="940"/>
      <c r="P4314" s="940"/>
      <c r="Q4314" s="890"/>
      <c r="R4314" s="891"/>
      <c r="S4314" s="890"/>
      <c r="T4314" s="891"/>
      <c r="U4314" s="890"/>
      <c r="V4314" s="891"/>
      <c r="W4314" s="890"/>
      <c r="X4314" s="891"/>
      <c r="Y4314" s="890"/>
      <c r="Z4314" s="891"/>
      <c r="AA4314" s="890"/>
      <c r="AB4314" s="891"/>
      <c r="AC4314" s="890"/>
      <c r="AD4314" s="891"/>
      <c r="AE4314" s="164"/>
      <c r="AF4314" s="164"/>
      <c r="AG4314" s="199">
        <f t="shared" si="1488"/>
        <v>0</v>
      </c>
      <c r="AH4314" s="219" t="b">
        <f t="shared" si="1489"/>
        <v>0</v>
      </c>
      <c r="AI4314" s="198" t="str">
        <f t="shared" si="1490"/>
        <v/>
      </c>
      <c r="AJ4314" s="219" t="b">
        <f t="shared" si="1491"/>
        <v>0</v>
      </c>
      <c r="AK4314" s="198" t="str">
        <f t="shared" si="1492"/>
        <v/>
      </c>
      <c r="AL4314" s="219" t="b">
        <f t="shared" si="1493"/>
        <v>0</v>
      </c>
      <c r="AM4314" s="351">
        <f t="shared" si="1494"/>
        <v>0</v>
      </c>
      <c r="AN4314" s="164"/>
      <c r="AO4314" s="164"/>
      <c r="AP4314" s="164"/>
      <c r="AQ4314" s="402">
        <f t="shared" si="1495"/>
        <v>0</v>
      </c>
      <c r="AR4314" s="370" t="str">
        <f>IF(AQ4314=0,"",
IF(SUM($AQ$3585:AQ4314)=1,AS4314,
IF($AQ$5285&gt;SUM($AQ$3585:AQ4314),_xlfn.CONCAT(", ",AS4314),
IF($AQ$5285=SUM($AQ$3585:AQ4314),_xlfn.CONCAT(" y ",AS4314)))))</f>
        <v/>
      </c>
      <c r="AS4314" s="156" t="s">
        <v>7245</v>
      </c>
    </row>
    <row r="4315" spans="1:45" ht="15" customHeight="1">
      <c r="A4315" s="57"/>
      <c r="B4315" s="26"/>
      <c r="C4315" s="716" t="s">
        <v>7246</v>
      </c>
      <c r="D4315" s="716"/>
      <c r="E4315" s="941"/>
      <c r="F4315" s="942"/>
      <c r="G4315" s="942"/>
      <c r="H4315" s="943"/>
      <c r="I4315" s="940"/>
      <c r="J4315" s="940"/>
      <c r="K4315" s="940"/>
      <c r="L4315" s="940"/>
      <c r="M4315" s="940"/>
      <c r="N4315" s="940"/>
      <c r="O4315" s="940"/>
      <c r="P4315" s="940"/>
      <c r="Q4315" s="890"/>
      <c r="R4315" s="891"/>
      <c r="S4315" s="890"/>
      <c r="T4315" s="891"/>
      <c r="U4315" s="890"/>
      <c r="V4315" s="891"/>
      <c r="W4315" s="890"/>
      <c r="X4315" s="891"/>
      <c r="Y4315" s="890"/>
      <c r="Z4315" s="891"/>
      <c r="AA4315" s="890"/>
      <c r="AB4315" s="891"/>
      <c r="AC4315" s="890"/>
      <c r="AD4315" s="891"/>
      <c r="AE4315" s="164"/>
      <c r="AF4315" s="164"/>
      <c r="AG4315" s="199">
        <f t="shared" si="1488"/>
        <v>0</v>
      </c>
      <c r="AH4315" s="219" t="b">
        <f t="shared" si="1489"/>
        <v>0</v>
      </c>
      <c r="AI4315" s="198" t="str">
        <f t="shared" si="1490"/>
        <v/>
      </c>
      <c r="AJ4315" s="219" t="b">
        <f t="shared" si="1491"/>
        <v>0</v>
      </c>
      <c r="AK4315" s="198" t="str">
        <f t="shared" si="1492"/>
        <v/>
      </c>
      <c r="AL4315" s="219" t="b">
        <f t="shared" si="1493"/>
        <v>0</v>
      </c>
      <c r="AM4315" s="351">
        <f t="shared" si="1494"/>
        <v>0</v>
      </c>
      <c r="AN4315" s="164"/>
      <c r="AO4315" s="164"/>
      <c r="AP4315" s="164"/>
      <c r="AQ4315" s="402">
        <f t="shared" si="1495"/>
        <v>0</v>
      </c>
      <c r="AR4315" s="370" t="str">
        <f>IF(AQ4315=0,"",
IF(SUM($AQ$3585:AQ4315)=1,AS4315,
IF($AQ$5285&gt;SUM($AQ$3585:AQ4315),_xlfn.CONCAT(", ",AS4315),
IF($AQ$5285=SUM($AQ$3585:AQ4315),_xlfn.CONCAT(" y ",AS4315)))))</f>
        <v/>
      </c>
      <c r="AS4315" s="156" t="s">
        <v>7247</v>
      </c>
    </row>
    <row r="4316" spans="1:45" ht="15" customHeight="1">
      <c r="A4316" s="57"/>
      <c r="B4316" s="26"/>
      <c r="C4316" s="716" t="s">
        <v>7248</v>
      </c>
      <c r="D4316" s="716"/>
      <c r="E4316" s="941"/>
      <c r="F4316" s="942"/>
      <c r="G4316" s="942"/>
      <c r="H4316" s="943"/>
      <c r="I4316" s="940"/>
      <c r="J4316" s="940"/>
      <c r="K4316" s="940"/>
      <c r="L4316" s="940"/>
      <c r="M4316" s="940"/>
      <c r="N4316" s="940"/>
      <c r="O4316" s="940"/>
      <c r="P4316" s="940"/>
      <c r="Q4316" s="890"/>
      <c r="R4316" s="891"/>
      <c r="S4316" s="890"/>
      <c r="T4316" s="891"/>
      <c r="U4316" s="890"/>
      <c r="V4316" s="891"/>
      <c r="W4316" s="890"/>
      <c r="X4316" s="891"/>
      <c r="Y4316" s="890"/>
      <c r="Z4316" s="891"/>
      <c r="AA4316" s="890"/>
      <c r="AB4316" s="891"/>
      <c r="AC4316" s="890"/>
      <c r="AD4316" s="891"/>
      <c r="AE4316" s="164"/>
      <c r="AF4316" s="164"/>
      <c r="AG4316" s="199">
        <f t="shared" si="1488"/>
        <v>0</v>
      </c>
      <c r="AH4316" s="219" t="b">
        <f t="shared" si="1489"/>
        <v>0</v>
      </c>
      <c r="AI4316" s="198" t="str">
        <f t="shared" si="1490"/>
        <v/>
      </c>
      <c r="AJ4316" s="219" t="b">
        <f t="shared" si="1491"/>
        <v>0</v>
      </c>
      <c r="AK4316" s="198" t="str">
        <f t="shared" si="1492"/>
        <v/>
      </c>
      <c r="AL4316" s="219" t="b">
        <f t="shared" si="1493"/>
        <v>0</v>
      </c>
      <c r="AM4316" s="351">
        <f t="shared" si="1494"/>
        <v>0</v>
      </c>
      <c r="AN4316" s="164"/>
      <c r="AO4316" s="164"/>
      <c r="AP4316" s="164"/>
      <c r="AQ4316" s="402">
        <f t="shared" si="1495"/>
        <v>0</v>
      </c>
      <c r="AR4316" s="370" t="str">
        <f>IF(AQ4316=0,"",
IF(SUM($AQ$3585:AQ4316)=1,AS4316,
IF($AQ$5285&gt;SUM($AQ$3585:AQ4316),_xlfn.CONCAT(", ",AS4316),
IF($AQ$5285=SUM($AQ$3585:AQ4316),_xlfn.CONCAT(" y ",AS4316)))))</f>
        <v/>
      </c>
      <c r="AS4316" s="156" t="s">
        <v>7249</v>
      </c>
    </row>
    <row r="4317" spans="1:45" ht="15" customHeight="1">
      <c r="A4317" s="57"/>
      <c r="B4317" s="26"/>
      <c r="C4317" s="716" t="s">
        <v>7250</v>
      </c>
      <c r="D4317" s="716"/>
      <c r="E4317" s="941"/>
      <c r="F4317" s="942"/>
      <c r="G4317" s="942"/>
      <c r="H4317" s="943"/>
      <c r="I4317" s="940"/>
      <c r="J4317" s="940"/>
      <c r="K4317" s="940"/>
      <c r="L4317" s="940"/>
      <c r="M4317" s="940"/>
      <c r="N4317" s="940"/>
      <c r="O4317" s="940"/>
      <c r="P4317" s="940"/>
      <c r="Q4317" s="890"/>
      <c r="R4317" s="891"/>
      <c r="S4317" s="890"/>
      <c r="T4317" s="891"/>
      <c r="U4317" s="890"/>
      <c r="V4317" s="891"/>
      <c r="W4317" s="890"/>
      <c r="X4317" s="891"/>
      <c r="Y4317" s="890"/>
      <c r="Z4317" s="891"/>
      <c r="AA4317" s="890"/>
      <c r="AB4317" s="891"/>
      <c r="AC4317" s="890"/>
      <c r="AD4317" s="891"/>
      <c r="AE4317" s="164"/>
      <c r="AF4317" s="164"/>
      <c r="AG4317" s="199">
        <f t="shared" si="1488"/>
        <v>0</v>
      </c>
      <c r="AH4317" s="219" t="b">
        <f t="shared" si="1489"/>
        <v>0</v>
      </c>
      <c r="AI4317" s="198" t="str">
        <f t="shared" si="1490"/>
        <v/>
      </c>
      <c r="AJ4317" s="219" t="b">
        <f t="shared" si="1491"/>
        <v>0</v>
      </c>
      <c r="AK4317" s="198" t="str">
        <f t="shared" si="1492"/>
        <v/>
      </c>
      <c r="AL4317" s="219" t="b">
        <f t="shared" si="1493"/>
        <v>0</v>
      </c>
      <c r="AM4317" s="351">
        <f t="shared" si="1494"/>
        <v>0</v>
      </c>
      <c r="AN4317" s="164"/>
      <c r="AO4317" s="164"/>
      <c r="AP4317" s="164"/>
      <c r="AQ4317" s="402">
        <f t="shared" si="1495"/>
        <v>0</v>
      </c>
      <c r="AR4317" s="370" t="str">
        <f>IF(AQ4317=0,"",
IF(SUM($AQ$3585:AQ4317)=1,AS4317,
IF($AQ$5285&gt;SUM($AQ$3585:AQ4317),_xlfn.CONCAT(", ",AS4317),
IF($AQ$5285=SUM($AQ$3585:AQ4317),_xlfn.CONCAT(" y ",AS4317)))))</f>
        <v/>
      </c>
      <c r="AS4317" s="156" t="s">
        <v>7251</v>
      </c>
    </row>
    <row r="4318" spans="1:45" ht="15" customHeight="1">
      <c r="A4318" s="57"/>
      <c r="B4318" s="26"/>
      <c r="C4318" s="716" t="s">
        <v>7252</v>
      </c>
      <c r="D4318" s="716"/>
      <c r="E4318" s="941"/>
      <c r="F4318" s="942"/>
      <c r="G4318" s="942"/>
      <c r="H4318" s="943"/>
      <c r="I4318" s="940"/>
      <c r="J4318" s="940"/>
      <c r="K4318" s="940"/>
      <c r="L4318" s="940"/>
      <c r="M4318" s="940"/>
      <c r="N4318" s="940"/>
      <c r="O4318" s="940"/>
      <c r="P4318" s="940"/>
      <c r="Q4318" s="890"/>
      <c r="R4318" s="891"/>
      <c r="S4318" s="890"/>
      <c r="T4318" s="891"/>
      <c r="U4318" s="890"/>
      <c r="V4318" s="891"/>
      <c r="W4318" s="890"/>
      <c r="X4318" s="891"/>
      <c r="Y4318" s="890"/>
      <c r="Z4318" s="891"/>
      <c r="AA4318" s="890"/>
      <c r="AB4318" s="891"/>
      <c r="AC4318" s="890"/>
      <c r="AD4318" s="891"/>
      <c r="AE4318" s="164"/>
      <c r="AF4318" s="164"/>
      <c r="AG4318" s="199">
        <f t="shared" si="1488"/>
        <v>0</v>
      </c>
      <c r="AH4318" s="219" t="b">
        <f t="shared" si="1489"/>
        <v>0</v>
      </c>
      <c r="AI4318" s="198" t="str">
        <f t="shared" si="1490"/>
        <v/>
      </c>
      <c r="AJ4318" s="219" t="b">
        <f t="shared" si="1491"/>
        <v>0</v>
      </c>
      <c r="AK4318" s="198" t="str">
        <f t="shared" si="1492"/>
        <v/>
      </c>
      <c r="AL4318" s="219" t="b">
        <f t="shared" si="1493"/>
        <v>0</v>
      </c>
      <c r="AM4318" s="351">
        <f t="shared" si="1494"/>
        <v>0</v>
      </c>
      <c r="AN4318" s="164"/>
      <c r="AO4318" s="164"/>
      <c r="AP4318" s="164"/>
      <c r="AQ4318" s="402">
        <f t="shared" si="1495"/>
        <v>0</v>
      </c>
      <c r="AR4318" s="370" t="str">
        <f>IF(AQ4318=0,"",
IF(SUM($AQ$3585:AQ4318)=1,AS4318,
IF($AQ$5285&gt;SUM($AQ$3585:AQ4318),_xlfn.CONCAT(", ",AS4318),
IF($AQ$5285=SUM($AQ$3585:AQ4318),_xlfn.CONCAT(" y ",AS4318)))))</f>
        <v/>
      </c>
      <c r="AS4318" s="156" t="s">
        <v>7253</v>
      </c>
    </row>
    <row r="4319" spans="1:45" ht="15" customHeight="1">
      <c r="A4319" s="57"/>
      <c r="B4319" s="26"/>
      <c r="C4319" s="716" t="s">
        <v>7254</v>
      </c>
      <c r="D4319" s="716"/>
      <c r="E4319" s="941"/>
      <c r="F4319" s="942"/>
      <c r="G4319" s="942"/>
      <c r="H4319" s="943"/>
      <c r="I4319" s="940"/>
      <c r="J4319" s="940"/>
      <c r="K4319" s="940"/>
      <c r="L4319" s="940"/>
      <c r="M4319" s="940"/>
      <c r="N4319" s="940"/>
      <c r="O4319" s="940"/>
      <c r="P4319" s="940"/>
      <c r="Q4319" s="890"/>
      <c r="R4319" s="891"/>
      <c r="S4319" s="890"/>
      <c r="T4319" s="891"/>
      <c r="U4319" s="890"/>
      <c r="V4319" s="891"/>
      <c r="W4319" s="890"/>
      <c r="X4319" s="891"/>
      <c r="Y4319" s="890"/>
      <c r="Z4319" s="891"/>
      <c r="AA4319" s="890"/>
      <c r="AB4319" s="891"/>
      <c r="AC4319" s="890"/>
      <c r="AD4319" s="891"/>
      <c r="AE4319" s="164"/>
      <c r="AF4319" s="164"/>
      <c r="AG4319" s="199">
        <f t="shared" si="1488"/>
        <v>0</v>
      </c>
      <c r="AH4319" s="219" t="b">
        <f t="shared" si="1489"/>
        <v>0</v>
      </c>
      <c r="AI4319" s="198" t="str">
        <f t="shared" si="1490"/>
        <v/>
      </c>
      <c r="AJ4319" s="219" t="b">
        <f t="shared" si="1491"/>
        <v>0</v>
      </c>
      <c r="AK4319" s="198" t="str">
        <f t="shared" si="1492"/>
        <v/>
      </c>
      <c r="AL4319" s="219" t="b">
        <f t="shared" si="1493"/>
        <v>0</v>
      </c>
      <c r="AM4319" s="351">
        <f t="shared" si="1494"/>
        <v>0</v>
      </c>
      <c r="AN4319" s="164"/>
      <c r="AO4319" s="164"/>
      <c r="AP4319" s="164"/>
      <c r="AQ4319" s="402">
        <f t="shared" si="1495"/>
        <v>0</v>
      </c>
      <c r="AR4319" s="370" t="str">
        <f>IF(AQ4319=0,"",
IF(SUM($AQ$3585:AQ4319)=1,AS4319,
IF($AQ$5285&gt;SUM($AQ$3585:AQ4319),_xlfn.CONCAT(", ",AS4319),
IF($AQ$5285=SUM($AQ$3585:AQ4319),_xlfn.CONCAT(" y ",AS4319)))))</f>
        <v/>
      </c>
      <c r="AS4319" s="156" t="s">
        <v>7255</v>
      </c>
    </row>
    <row r="4320" spans="1:45" ht="15" customHeight="1">
      <c r="A4320" s="57"/>
      <c r="B4320" s="26"/>
      <c r="C4320" s="716" t="s">
        <v>7256</v>
      </c>
      <c r="D4320" s="716"/>
      <c r="E4320" s="941"/>
      <c r="F4320" s="942"/>
      <c r="G4320" s="942"/>
      <c r="H4320" s="943"/>
      <c r="I4320" s="940"/>
      <c r="J4320" s="940"/>
      <c r="K4320" s="940"/>
      <c r="L4320" s="940"/>
      <c r="M4320" s="940"/>
      <c r="N4320" s="940"/>
      <c r="O4320" s="940"/>
      <c r="P4320" s="940"/>
      <c r="Q4320" s="890"/>
      <c r="R4320" s="891"/>
      <c r="S4320" s="890"/>
      <c r="T4320" s="891"/>
      <c r="U4320" s="890"/>
      <c r="V4320" s="891"/>
      <c r="W4320" s="890"/>
      <c r="X4320" s="891"/>
      <c r="Y4320" s="890"/>
      <c r="Z4320" s="891"/>
      <c r="AA4320" s="890"/>
      <c r="AB4320" s="891"/>
      <c r="AC4320" s="890"/>
      <c r="AD4320" s="891"/>
      <c r="AE4320" s="164"/>
      <c r="AF4320" s="164"/>
      <c r="AG4320" s="199">
        <f t="shared" si="1488"/>
        <v>0</v>
      </c>
      <c r="AH4320" s="219" t="b">
        <f t="shared" si="1489"/>
        <v>0</v>
      </c>
      <c r="AI4320" s="198" t="str">
        <f t="shared" si="1490"/>
        <v/>
      </c>
      <c r="AJ4320" s="219" t="b">
        <f t="shared" si="1491"/>
        <v>0</v>
      </c>
      <c r="AK4320" s="198" t="str">
        <f t="shared" si="1492"/>
        <v/>
      </c>
      <c r="AL4320" s="219" t="b">
        <f t="shared" si="1493"/>
        <v>0</v>
      </c>
      <c r="AM4320" s="351">
        <f t="shared" si="1494"/>
        <v>0</v>
      </c>
      <c r="AN4320" s="164"/>
      <c r="AO4320" s="164"/>
      <c r="AP4320" s="164"/>
      <c r="AQ4320" s="402">
        <f t="shared" si="1495"/>
        <v>0</v>
      </c>
      <c r="AR4320" s="370" t="str">
        <f>IF(AQ4320=0,"",
IF(SUM($AQ$3585:AQ4320)=1,AS4320,
IF($AQ$5285&gt;SUM($AQ$3585:AQ4320),_xlfn.CONCAT(", ",AS4320),
IF($AQ$5285=SUM($AQ$3585:AQ4320),_xlfn.CONCAT(" y ",AS4320)))))</f>
        <v/>
      </c>
      <c r="AS4320" s="156" t="s">
        <v>7257</v>
      </c>
    </row>
    <row r="4321" spans="1:45" ht="15" customHeight="1">
      <c r="A4321" s="57"/>
      <c r="B4321" s="26"/>
      <c r="C4321" s="716" t="s">
        <v>7258</v>
      </c>
      <c r="D4321" s="716"/>
      <c r="E4321" s="941"/>
      <c r="F4321" s="942"/>
      <c r="G4321" s="942"/>
      <c r="H4321" s="943"/>
      <c r="I4321" s="940"/>
      <c r="J4321" s="940"/>
      <c r="K4321" s="940"/>
      <c r="L4321" s="940"/>
      <c r="M4321" s="940"/>
      <c r="N4321" s="940"/>
      <c r="O4321" s="940"/>
      <c r="P4321" s="940"/>
      <c r="Q4321" s="890"/>
      <c r="R4321" s="891"/>
      <c r="S4321" s="890"/>
      <c r="T4321" s="891"/>
      <c r="U4321" s="890"/>
      <c r="V4321" s="891"/>
      <c r="W4321" s="890"/>
      <c r="X4321" s="891"/>
      <c r="Y4321" s="890"/>
      <c r="Z4321" s="891"/>
      <c r="AA4321" s="890"/>
      <c r="AB4321" s="891"/>
      <c r="AC4321" s="890"/>
      <c r="AD4321" s="891"/>
      <c r="AE4321" s="164"/>
      <c r="AF4321" s="164"/>
      <c r="AG4321" s="199">
        <f t="shared" si="1488"/>
        <v>0</v>
      </c>
      <c r="AH4321" s="219" t="b">
        <f t="shared" si="1489"/>
        <v>0</v>
      </c>
      <c r="AI4321" s="198" t="str">
        <f t="shared" si="1490"/>
        <v/>
      </c>
      <c r="AJ4321" s="219" t="b">
        <f t="shared" si="1491"/>
        <v>0</v>
      </c>
      <c r="AK4321" s="198" t="str">
        <f t="shared" si="1492"/>
        <v/>
      </c>
      <c r="AL4321" s="219" t="b">
        <f t="shared" si="1493"/>
        <v>0</v>
      </c>
      <c r="AM4321" s="351">
        <f t="shared" si="1494"/>
        <v>0</v>
      </c>
      <c r="AN4321" s="164"/>
      <c r="AO4321" s="164"/>
      <c r="AP4321" s="164"/>
      <c r="AQ4321" s="402">
        <f t="shared" si="1495"/>
        <v>0</v>
      </c>
      <c r="AR4321" s="370" t="str">
        <f>IF(AQ4321=0,"",
IF(SUM($AQ$3585:AQ4321)=1,AS4321,
IF($AQ$5285&gt;SUM($AQ$3585:AQ4321),_xlfn.CONCAT(", ",AS4321),
IF($AQ$5285=SUM($AQ$3585:AQ4321),_xlfn.CONCAT(" y ",AS4321)))))</f>
        <v/>
      </c>
      <c r="AS4321" s="156" t="s">
        <v>7259</v>
      </c>
    </row>
    <row r="4322" spans="1:45" ht="15" customHeight="1">
      <c r="A4322" s="57"/>
      <c r="B4322" s="26"/>
      <c r="C4322" s="716" t="s">
        <v>7260</v>
      </c>
      <c r="D4322" s="716"/>
      <c r="E4322" s="941"/>
      <c r="F4322" s="942"/>
      <c r="G4322" s="942"/>
      <c r="H4322" s="943"/>
      <c r="I4322" s="940"/>
      <c r="J4322" s="940"/>
      <c r="K4322" s="940"/>
      <c r="L4322" s="940"/>
      <c r="M4322" s="940"/>
      <c r="N4322" s="940"/>
      <c r="O4322" s="940"/>
      <c r="P4322" s="940"/>
      <c r="Q4322" s="890"/>
      <c r="R4322" s="891"/>
      <c r="S4322" s="890"/>
      <c r="T4322" s="891"/>
      <c r="U4322" s="890"/>
      <c r="V4322" s="891"/>
      <c r="W4322" s="890"/>
      <c r="X4322" s="891"/>
      <c r="Y4322" s="890"/>
      <c r="Z4322" s="891"/>
      <c r="AA4322" s="890"/>
      <c r="AB4322" s="891"/>
      <c r="AC4322" s="890"/>
      <c r="AD4322" s="891"/>
      <c r="AE4322" s="164"/>
      <c r="AF4322" s="164"/>
      <c r="AG4322" s="199">
        <f t="shared" si="1488"/>
        <v>0</v>
      </c>
      <c r="AH4322" s="219" t="b">
        <f t="shared" si="1489"/>
        <v>0</v>
      </c>
      <c r="AI4322" s="198" t="str">
        <f t="shared" si="1490"/>
        <v/>
      </c>
      <c r="AJ4322" s="219" t="b">
        <f t="shared" si="1491"/>
        <v>0</v>
      </c>
      <c r="AK4322" s="198" t="str">
        <f t="shared" si="1492"/>
        <v/>
      </c>
      <c r="AL4322" s="219" t="b">
        <f t="shared" si="1493"/>
        <v>0</v>
      </c>
      <c r="AM4322" s="351">
        <f t="shared" si="1494"/>
        <v>0</v>
      </c>
      <c r="AN4322" s="164"/>
      <c r="AO4322" s="164"/>
      <c r="AP4322" s="164"/>
      <c r="AQ4322" s="402">
        <f t="shared" si="1495"/>
        <v>0</v>
      </c>
      <c r="AR4322" s="370" t="str">
        <f>IF(AQ4322=0,"",
IF(SUM($AQ$3585:AQ4322)=1,AS4322,
IF($AQ$5285&gt;SUM($AQ$3585:AQ4322),_xlfn.CONCAT(", ",AS4322),
IF($AQ$5285=SUM($AQ$3585:AQ4322),_xlfn.CONCAT(" y ",AS4322)))))</f>
        <v/>
      </c>
      <c r="AS4322" s="156" t="s">
        <v>7261</v>
      </c>
    </row>
    <row r="4323" spans="1:45" ht="15" customHeight="1">
      <c r="A4323" s="57"/>
      <c r="B4323" s="26"/>
      <c r="C4323" s="716" t="s">
        <v>7262</v>
      </c>
      <c r="D4323" s="716"/>
      <c r="E4323" s="941"/>
      <c r="F4323" s="942"/>
      <c r="G4323" s="942"/>
      <c r="H4323" s="943"/>
      <c r="I4323" s="940"/>
      <c r="J4323" s="940"/>
      <c r="K4323" s="940"/>
      <c r="L4323" s="940"/>
      <c r="M4323" s="940"/>
      <c r="N4323" s="940"/>
      <c r="O4323" s="940"/>
      <c r="P4323" s="940"/>
      <c r="Q4323" s="890"/>
      <c r="R4323" s="891"/>
      <c r="S4323" s="890"/>
      <c r="T4323" s="891"/>
      <c r="U4323" s="890"/>
      <c r="V4323" s="891"/>
      <c r="W4323" s="890"/>
      <c r="X4323" s="891"/>
      <c r="Y4323" s="890"/>
      <c r="Z4323" s="891"/>
      <c r="AA4323" s="890"/>
      <c r="AB4323" s="891"/>
      <c r="AC4323" s="890"/>
      <c r="AD4323" s="891"/>
      <c r="AE4323" s="164"/>
      <c r="AF4323" s="164"/>
      <c r="AG4323" s="199">
        <f t="shared" si="1488"/>
        <v>0</v>
      </c>
      <c r="AH4323" s="219" t="b">
        <f t="shared" si="1489"/>
        <v>0</v>
      </c>
      <c r="AI4323" s="198" t="str">
        <f t="shared" si="1490"/>
        <v/>
      </c>
      <c r="AJ4323" s="219" t="b">
        <f t="shared" si="1491"/>
        <v>0</v>
      </c>
      <c r="AK4323" s="198" t="str">
        <f t="shared" si="1492"/>
        <v/>
      </c>
      <c r="AL4323" s="219" t="b">
        <f t="shared" si="1493"/>
        <v>0</v>
      </c>
      <c r="AM4323" s="351">
        <f t="shared" si="1494"/>
        <v>0</v>
      </c>
      <c r="AN4323" s="164"/>
      <c r="AO4323" s="164"/>
      <c r="AP4323" s="164"/>
      <c r="AQ4323" s="402">
        <f t="shared" si="1495"/>
        <v>0</v>
      </c>
      <c r="AR4323" s="370" t="str">
        <f>IF(AQ4323=0,"",
IF(SUM($AQ$3585:AQ4323)=1,AS4323,
IF($AQ$5285&gt;SUM($AQ$3585:AQ4323),_xlfn.CONCAT(", ",AS4323),
IF($AQ$5285=SUM($AQ$3585:AQ4323),_xlfn.CONCAT(" y ",AS4323)))))</f>
        <v/>
      </c>
      <c r="AS4323" s="156" t="s">
        <v>7263</v>
      </c>
    </row>
    <row r="4324" spans="1:45" ht="15" customHeight="1">
      <c r="A4324" s="57"/>
      <c r="B4324" s="26"/>
      <c r="C4324" s="716" t="s">
        <v>7264</v>
      </c>
      <c r="D4324" s="716"/>
      <c r="E4324" s="941"/>
      <c r="F4324" s="942"/>
      <c r="G4324" s="942"/>
      <c r="H4324" s="943"/>
      <c r="I4324" s="940"/>
      <c r="J4324" s="940"/>
      <c r="K4324" s="940"/>
      <c r="L4324" s="940"/>
      <c r="M4324" s="940"/>
      <c r="N4324" s="940"/>
      <c r="O4324" s="940"/>
      <c r="P4324" s="940"/>
      <c r="Q4324" s="890"/>
      <c r="R4324" s="891"/>
      <c r="S4324" s="890"/>
      <c r="T4324" s="891"/>
      <c r="U4324" s="890"/>
      <c r="V4324" s="891"/>
      <c r="W4324" s="890"/>
      <c r="X4324" s="891"/>
      <c r="Y4324" s="890"/>
      <c r="Z4324" s="891"/>
      <c r="AA4324" s="890"/>
      <c r="AB4324" s="891"/>
      <c r="AC4324" s="890"/>
      <c r="AD4324" s="891"/>
      <c r="AE4324" s="164"/>
      <c r="AF4324" s="164"/>
      <c r="AG4324" s="199">
        <f t="shared" si="1488"/>
        <v>0</v>
      </c>
      <c r="AH4324" s="219" t="b">
        <f t="shared" si="1489"/>
        <v>0</v>
      </c>
      <c r="AI4324" s="198" t="str">
        <f t="shared" si="1490"/>
        <v/>
      </c>
      <c r="AJ4324" s="219" t="b">
        <f t="shared" si="1491"/>
        <v>0</v>
      </c>
      <c r="AK4324" s="198" t="str">
        <f t="shared" si="1492"/>
        <v/>
      </c>
      <c r="AL4324" s="219" t="b">
        <f t="shared" si="1493"/>
        <v>0</v>
      </c>
      <c r="AM4324" s="351">
        <f t="shared" si="1494"/>
        <v>0</v>
      </c>
      <c r="AN4324" s="164"/>
      <c r="AO4324" s="164"/>
      <c r="AP4324" s="164"/>
      <c r="AQ4324" s="402">
        <f t="shared" si="1495"/>
        <v>0</v>
      </c>
      <c r="AR4324" s="370" t="str">
        <f>IF(AQ4324=0,"",
IF(SUM($AQ$3585:AQ4324)=1,AS4324,
IF($AQ$5285&gt;SUM($AQ$3585:AQ4324),_xlfn.CONCAT(", ",AS4324),
IF($AQ$5285=SUM($AQ$3585:AQ4324),_xlfn.CONCAT(" y ",AS4324)))))</f>
        <v/>
      </c>
      <c r="AS4324" s="156" t="s">
        <v>7265</v>
      </c>
    </row>
    <row r="4325" spans="1:45" ht="15" customHeight="1">
      <c r="A4325" s="57"/>
      <c r="B4325" s="26"/>
      <c r="C4325" s="716" t="s">
        <v>7266</v>
      </c>
      <c r="D4325" s="716"/>
      <c r="E4325" s="941"/>
      <c r="F4325" s="942"/>
      <c r="G4325" s="942"/>
      <c r="H4325" s="943"/>
      <c r="I4325" s="940"/>
      <c r="J4325" s="940"/>
      <c r="K4325" s="940"/>
      <c r="L4325" s="940"/>
      <c r="M4325" s="940"/>
      <c r="N4325" s="940"/>
      <c r="O4325" s="940"/>
      <c r="P4325" s="940"/>
      <c r="Q4325" s="890"/>
      <c r="R4325" s="891"/>
      <c r="S4325" s="890"/>
      <c r="T4325" s="891"/>
      <c r="U4325" s="890"/>
      <c r="V4325" s="891"/>
      <c r="W4325" s="890"/>
      <c r="X4325" s="891"/>
      <c r="Y4325" s="890"/>
      <c r="Z4325" s="891"/>
      <c r="AA4325" s="890"/>
      <c r="AB4325" s="891"/>
      <c r="AC4325" s="890"/>
      <c r="AD4325" s="891"/>
      <c r="AE4325" s="164"/>
      <c r="AF4325" s="164"/>
      <c r="AG4325" s="199">
        <f t="shared" si="1488"/>
        <v>0</v>
      </c>
      <c r="AH4325" s="219" t="b">
        <f t="shared" si="1489"/>
        <v>0</v>
      </c>
      <c r="AI4325" s="198" t="str">
        <f t="shared" si="1490"/>
        <v/>
      </c>
      <c r="AJ4325" s="219" t="b">
        <f t="shared" si="1491"/>
        <v>0</v>
      </c>
      <c r="AK4325" s="198" t="str">
        <f t="shared" si="1492"/>
        <v/>
      </c>
      <c r="AL4325" s="219" t="b">
        <f t="shared" si="1493"/>
        <v>0</v>
      </c>
      <c r="AM4325" s="351">
        <f t="shared" si="1494"/>
        <v>0</v>
      </c>
      <c r="AN4325" s="164"/>
      <c r="AO4325" s="164"/>
      <c r="AP4325" s="164"/>
      <c r="AQ4325" s="402">
        <f t="shared" si="1495"/>
        <v>0</v>
      </c>
      <c r="AR4325" s="370" t="str">
        <f>IF(AQ4325=0,"",
IF(SUM($AQ$3585:AQ4325)=1,AS4325,
IF($AQ$5285&gt;SUM($AQ$3585:AQ4325),_xlfn.CONCAT(", ",AS4325),
IF($AQ$5285=SUM($AQ$3585:AQ4325),_xlfn.CONCAT(" y ",AS4325)))))</f>
        <v/>
      </c>
      <c r="AS4325" s="156" t="s">
        <v>7267</v>
      </c>
    </row>
    <row r="4326" spans="1:45" ht="15" customHeight="1">
      <c r="A4326" s="57"/>
      <c r="B4326" s="26"/>
      <c r="C4326" s="716" t="s">
        <v>7268</v>
      </c>
      <c r="D4326" s="716"/>
      <c r="E4326" s="941"/>
      <c r="F4326" s="942"/>
      <c r="G4326" s="942"/>
      <c r="H4326" s="943"/>
      <c r="I4326" s="940"/>
      <c r="J4326" s="940"/>
      <c r="K4326" s="940"/>
      <c r="L4326" s="940"/>
      <c r="M4326" s="940"/>
      <c r="N4326" s="940"/>
      <c r="O4326" s="940"/>
      <c r="P4326" s="940"/>
      <c r="Q4326" s="890"/>
      <c r="R4326" s="891"/>
      <c r="S4326" s="890"/>
      <c r="T4326" s="891"/>
      <c r="U4326" s="890"/>
      <c r="V4326" s="891"/>
      <c r="W4326" s="890"/>
      <c r="X4326" s="891"/>
      <c r="Y4326" s="890"/>
      <c r="Z4326" s="891"/>
      <c r="AA4326" s="890"/>
      <c r="AB4326" s="891"/>
      <c r="AC4326" s="890"/>
      <c r="AD4326" s="891"/>
      <c r="AE4326" s="164"/>
      <c r="AF4326" s="164"/>
      <c r="AG4326" s="199">
        <f t="shared" si="1488"/>
        <v>0</v>
      </c>
      <c r="AH4326" s="219" t="b">
        <f t="shared" si="1489"/>
        <v>0</v>
      </c>
      <c r="AI4326" s="198" t="str">
        <f t="shared" si="1490"/>
        <v/>
      </c>
      <c r="AJ4326" s="219" t="b">
        <f t="shared" si="1491"/>
        <v>0</v>
      </c>
      <c r="AK4326" s="198" t="str">
        <f t="shared" si="1492"/>
        <v/>
      </c>
      <c r="AL4326" s="219" t="b">
        <f t="shared" si="1493"/>
        <v>0</v>
      </c>
      <c r="AM4326" s="351">
        <f t="shared" si="1494"/>
        <v>0</v>
      </c>
      <c r="AN4326" s="164"/>
      <c r="AO4326" s="164"/>
      <c r="AP4326" s="164"/>
      <c r="AQ4326" s="402">
        <f t="shared" si="1495"/>
        <v>0</v>
      </c>
      <c r="AR4326" s="370" t="str">
        <f>IF(AQ4326=0,"",
IF(SUM($AQ$3585:AQ4326)=1,AS4326,
IF($AQ$5285&gt;SUM($AQ$3585:AQ4326),_xlfn.CONCAT(", ",AS4326),
IF($AQ$5285=SUM($AQ$3585:AQ4326),_xlfn.CONCAT(" y ",AS4326)))))</f>
        <v/>
      </c>
      <c r="AS4326" s="156" t="s">
        <v>7269</v>
      </c>
    </row>
    <row r="4327" spans="1:45" ht="15" customHeight="1">
      <c r="A4327" s="57"/>
      <c r="B4327" s="26"/>
      <c r="C4327" s="716" t="s">
        <v>7270</v>
      </c>
      <c r="D4327" s="716"/>
      <c r="E4327" s="941"/>
      <c r="F4327" s="942"/>
      <c r="G4327" s="942"/>
      <c r="H4327" s="943"/>
      <c r="I4327" s="940"/>
      <c r="J4327" s="940"/>
      <c r="K4327" s="940"/>
      <c r="L4327" s="940"/>
      <c r="M4327" s="940"/>
      <c r="N4327" s="940"/>
      <c r="O4327" s="940"/>
      <c r="P4327" s="940"/>
      <c r="Q4327" s="890"/>
      <c r="R4327" s="891"/>
      <c r="S4327" s="890"/>
      <c r="T4327" s="891"/>
      <c r="U4327" s="890"/>
      <c r="V4327" s="891"/>
      <c r="W4327" s="890"/>
      <c r="X4327" s="891"/>
      <c r="Y4327" s="890"/>
      <c r="Z4327" s="891"/>
      <c r="AA4327" s="890"/>
      <c r="AB4327" s="891"/>
      <c r="AC4327" s="890"/>
      <c r="AD4327" s="891"/>
      <c r="AE4327" s="164"/>
      <c r="AF4327" s="164"/>
      <c r="AG4327" s="199">
        <f t="shared" si="1488"/>
        <v>0</v>
      </c>
      <c r="AH4327" s="219" t="b">
        <f t="shared" si="1489"/>
        <v>0</v>
      </c>
      <c r="AI4327" s="198" t="str">
        <f t="shared" si="1490"/>
        <v/>
      </c>
      <c r="AJ4327" s="219" t="b">
        <f t="shared" si="1491"/>
        <v>0</v>
      </c>
      <c r="AK4327" s="198" t="str">
        <f t="shared" si="1492"/>
        <v/>
      </c>
      <c r="AL4327" s="219" t="b">
        <f t="shared" si="1493"/>
        <v>0</v>
      </c>
      <c r="AM4327" s="351">
        <f t="shared" si="1494"/>
        <v>0</v>
      </c>
      <c r="AN4327" s="164"/>
      <c r="AO4327" s="164"/>
      <c r="AP4327" s="164"/>
      <c r="AQ4327" s="402">
        <f t="shared" si="1495"/>
        <v>0</v>
      </c>
      <c r="AR4327" s="370" t="str">
        <f>IF(AQ4327=0,"",
IF(SUM($AQ$3585:AQ4327)=1,AS4327,
IF($AQ$5285&gt;SUM($AQ$3585:AQ4327),_xlfn.CONCAT(", ",AS4327),
IF($AQ$5285=SUM($AQ$3585:AQ4327),_xlfn.CONCAT(" y ",AS4327)))))</f>
        <v/>
      </c>
      <c r="AS4327" s="156" t="s">
        <v>7271</v>
      </c>
    </row>
    <row r="4328" spans="1:45" ht="15" customHeight="1">
      <c r="A4328" s="57"/>
      <c r="B4328" s="26"/>
      <c r="C4328" s="716" t="s">
        <v>7272</v>
      </c>
      <c r="D4328" s="716"/>
      <c r="E4328" s="941"/>
      <c r="F4328" s="942"/>
      <c r="G4328" s="942"/>
      <c r="H4328" s="943"/>
      <c r="I4328" s="940"/>
      <c r="J4328" s="940"/>
      <c r="K4328" s="940"/>
      <c r="L4328" s="940"/>
      <c r="M4328" s="940"/>
      <c r="N4328" s="940"/>
      <c r="O4328" s="940"/>
      <c r="P4328" s="940"/>
      <c r="Q4328" s="890"/>
      <c r="R4328" s="891"/>
      <c r="S4328" s="890"/>
      <c r="T4328" s="891"/>
      <c r="U4328" s="890"/>
      <c r="V4328" s="891"/>
      <c r="W4328" s="890"/>
      <c r="X4328" s="891"/>
      <c r="Y4328" s="890"/>
      <c r="Z4328" s="891"/>
      <c r="AA4328" s="890"/>
      <c r="AB4328" s="891"/>
      <c r="AC4328" s="890"/>
      <c r="AD4328" s="891"/>
      <c r="AE4328" s="164"/>
      <c r="AF4328" s="164"/>
      <c r="AG4328" s="199">
        <f t="shared" si="1488"/>
        <v>0</v>
      </c>
      <c r="AH4328" s="219" t="b">
        <f t="shared" si="1489"/>
        <v>0</v>
      </c>
      <c r="AI4328" s="198" t="str">
        <f t="shared" si="1490"/>
        <v/>
      </c>
      <c r="AJ4328" s="219" t="b">
        <f t="shared" si="1491"/>
        <v>0</v>
      </c>
      <c r="AK4328" s="198" t="str">
        <f t="shared" si="1492"/>
        <v/>
      </c>
      <c r="AL4328" s="219" t="b">
        <f t="shared" si="1493"/>
        <v>0</v>
      </c>
      <c r="AM4328" s="351">
        <f t="shared" si="1494"/>
        <v>0</v>
      </c>
      <c r="AN4328" s="164"/>
      <c r="AO4328" s="164"/>
      <c r="AP4328" s="164"/>
      <c r="AQ4328" s="402">
        <f t="shared" si="1495"/>
        <v>0</v>
      </c>
      <c r="AR4328" s="370" t="str">
        <f>IF(AQ4328=0,"",
IF(SUM($AQ$3585:AQ4328)=1,AS4328,
IF($AQ$5285&gt;SUM($AQ$3585:AQ4328),_xlfn.CONCAT(", ",AS4328),
IF($AQ$5285=SUM($AQ$3585:AQ4328),_xlfn.CONCAT(" y ",AS4328)))))</f>
        <v/>
      </c>
      <c r="AS4328" s="156" t="s">
        <v>7273</v>
      </c>
    </row>
    <row r="4329" spans="1:45" ht="15" customHeight="1">
      <c r="A4329" s="57"/>
      <c r="B4329" s="26"/>
      <c r="C4329" s="716" t="s">
        <v>7274</v>
      </c>
      <c r="D4329" s="716"/>
      <c r="E4329" s="941"/>
      <c r="F4329" s="942"/>
      <c r="G4329" s="942"/>
      <c r="H4329" s="943"/>
      <c r="I4329" s="940"/>
      <c r="J4329" s="940"/>
      <c r="K4329" s="940"/>
      <c r="L4329" s="940"/>
      <c r="M4329" s="940"/>
      <c r="N4329" s="940"/>
      <c r="O4329" s="940"/>
      <c r="P4329" s="940"/>
      <c r="Q4329" s="890"/>
      <c r="R4329" s="891"/>
      <c r="S4329" s="890"/>
      <c r="T4329" s="891"/>
      <c r="U4329" s="890"/>
      <c r="V4329" s="891"/>
      <c r="W4329" s="890"/>
      <c r="X4329" s="891"/>
      <c r="Y4329" s="890"/>
      <c r="Z4329" s="891"/>
      <c r="AA4329" s="890"/>
      <c r="AB4329" s="891"/>
      <c r="AC4329" s="890"/>
      <c r="AD4329" s="891"/>
      <c r="AE4329" s="164"/>
      <c r="AF4329" s="164"/>
      <c r="AG4329" s="199">
        <f t="shared" si="1488"/>
        <v>0</v>
      </c>
      <c r="AH4329" s="219" t="b">
        <f t="shared" si="1489"/>
        <v>0</v>
      </c>
      <c r="AI4329" s="198" t="str">
        <f t="shared" si="1490"/>
        <v/>
      </c>
      <c r="AJ4329" s="219" t="b">
        <f t="shared" si="1491"/>
        <v>0</v>
      </c>
      <c r="AK4329" s="198" t="str">
        <f t="shared" si="1492"/>
        <v/>
      </c>
      <c r="AL4329" s="219" t="b">
        <f t="shared" si="1493"/>
        <v>0</v>
      </c>
      <c r="AM4329" s="351">
        <f t="shared" si="1494"/>
        <v>0</v>
      </c>
      <c r="AN4329" s="164"/>
      <c r="AO4329" s="164"/>
      <c r="AP4329" s="164"/>
      <c r="AQ4329" s="402">
        <f t="shared" si="1495"/>
        <v>0</v>
      </c>
      <c r="AR4329" s="370" t="str">
        <f>IF(AQ4329=0,"",
IF(SUM($AQ$3585:AQ4329)=1,AS4329,
IF($AQ$5285&gt;SUM($AQ$3585:AQ4329),_xlfn.CONCAT(", ",AS4329),
IF($AQ$5285=SUM($AQ$3585:AQ4329),_xlfn.CONCAT(" y ",AS4329)))))</f>
        <v/>
      </c>
      <c r="AS4329" s="156" t="s">
        <v>7275</v>
      </c>
    </row>
    <row r="4330" spans="1:45" ht="15" customHeight="1">
      <c r="A4330" s="57"/>
      <c r="B4330" s="26"/>
      <c r="C4330" s="716" t="s">
        <v>7276</v>
      </c>
      <c r="D4330" s="716"/>
      <c r="E4330" s="941"/>
      <c r="F4330" s="942"/>
      <c r="G4330" s="942"/>
      <c r="H4330" s="943"/>
      <c r="I4330" s="940"/>
      <c r="J4330" s="940"/>
      <c r="K4330" s="940"/>
      <c r="L4330" s="940"/>
      <c r="M4330" s="940"/>
      <c r="N4330" s="940"/>
      <c r="O4330" s="940"/>
      <c r="P4330" s="940"/>
      <c r="Q4330" s="890"/>
      <c r="R4330" s="891"/>
      <c r="S4330" s="890"/>
      <c r="T4330" s="891"/>
      <c r="U4330" s="890"/>
      <c r="V4330" s="891"/>
      <c r="W4330" s="890"/>
      <c r="X4330" s="891"/>
      <c r="Y4330" s="890"/>
      <c r="Z4330" s="891"/>
      <c r="AA4330" s="890"/>
      <c r="AB4330" s="891"/>
      <c r="AC4330" s="890"/>
      <c r="AD4330" s="891"/>
      <c r="AE4330" s="164"/>
      <c r="AF4330" s="164"/>
      <c r="AG4330" s="199">
        <f t="shared" si="1488"/>
        <v>0</v>
      </c>
      <c r="AH4330" s="219" t="b">
        <f t="shared" si="1489"/>
        <v>0</v>
      </c>
      <c r="AI4330" s="198" t="str">
        <f t="shared" si="1490"/>
        <v/>
      </c>
      <c r="AJ4330" s="219" t="b">
        <f t="shared" si="1491"/>
        <v>0</v>
      </c>
      <c r="AK4330" s="198" t="str">
        <f t="shared" si="1492"/>
        <v/>
      </c>
      <c r="AL4330" s="219" t="b">
        <f t="shared" si="1493"/>
        <v>0</v>
      </c>
      <c r="AM4330" s="351">
        <f t="shared" si="1494"/>
        <v>0</v>
      </c>
      <c r="AN4330" s="164"/>
      <c r="AO4330" s="164"/>
      <c r="AP4330" s="164"/>
      <c r="AQ4330" s="402">
        <f t="shared" si="1495"/>
        <v>0</v>
      </c>
      <c r="AR4330" s="370" t="str">
        <f>IF(AQ4330=0,"",
IF(SUM($AQ$3585:AQ4330)=1,AS4330,
IF($AQ$5285&gt;SUM($AQ$3585:AQ4330),_xlfn.CONCAT(", ",AS4330),
IF($AQ$5285=SUM($AQ$3585:AQ4330),_xlfn.CONCAT(" y ",AS4330)))))</f>
        <v/>
      </c>
      <c r="AS4330" s="156" t="s">
        <v>7277</v>
      </c>
    </row>
    <row r="4331" spans="1:45" ht="15" customHeight="1">
      <c r="A4331" s="57"/>
      <c r="B4331" s="26"/>
      <c r="C4331" s="716" t="s">
        <v>7278</v>
      </c>
      <c r="D4331" s="716"/>
      <c r="E4331" s="941"/>
      <c r="F4331" s="942"/>
      <c r="G4331" s="942"/>
      <c r="H4331" s="943"/>
      <c r="I4331" s="940"/>
      <c r="J4331" s="940"/>
      <c r="K4331" s="940"/>
      <c r="L4331" s="940"/>
      <c r="M4331" s="940"/>
      <c r="N4331" s="940"/>
      <c r="O4331" s="940"/>
      <c r="P4331" s="940"/>
      <c r="Q4331" s="890"/>
      <c r="R4331" s="891"/>
      <c r="S4331" s="890"/>
      <c r="T4331" s="891"/>
      <c r="U4331" s="890"/>
      <c r="V4331" s="891"/>
      <c r="W4331" s="890"/>
      <c r="X4331" s="891"/>
      <c r="Y4331" s="890"/>
      <c r="Z4331" s="891"/>
      <c r="AA4331" s="890"/>
      <c r="AB4331" s="891"/>
      <c r="AC4331" s="890"/>
      <c r="AD4331" s="891"/>
      <c r="AE4331" s="164"/>
      <c r="AF4331" s="164"/>
      <c r="AG4331" s="199">
        <f t="shared" si="1488"/>
        <v>0</v>
      </c>
      <c r="AH4331" s="219" t="b">
        <f t="shared" si="1489"/>
        <v>0</v>
      </c>
      <c r="AI4331" s="198" t="str">
        <f t="shared" si="1490"/>
        <v/>
      </c>
      <c r="AJ4331" s="219" t="b">
        <f t="shared" si="1491"/>
        <v>0</v>
      </c>
      <c r="AK4331" s="198" t="str">
        <f t="shared" si="1492"/>
        <v/>
      </c>
      <c r="AL4331" s="219" t="b">
        <f t="shared" si="1493"/>
        <v>0</v>
      </c>
      <c r="AM4331" s="351">
        <f t="shared" si="1494"/>
        <v>0</v>
      </c>
      <c r="AN4331" s="164"/>
      <c r="AO4331" s="164"/>
      <c r="AP4331" s="164"/>
      <c r="AQ4331" s="402">
        <f t="shared" si="1495"/>
        <v>0</v>
      </c>
      <c r="AR4331" s="370" t="str">
        <f>IF(AQ4331=0,"",
IF(SUM($AQ$3585:AQ4331)=1,AS4331,
IF($AQ$5285&gt;SUM($AQ$3585:AQ4331),_xlfn.CONCAT(", ",AS4331),
IF($AQ$5285=SUM($AQ$3585:AQ4331),_xlfn.CONCAT(" y ",AS4331)))))</f>
        <v/>
      </c>
      <c r="AS4331" s="156" t="s">
        <v>7279</v>
      </c>
    </row>
    <row r="4332" spans="1:45" ht="15" customHeight="1">
      <c r="A4332" s="57"/>
      <c r="B4332" s="26"/>
      <c r="C4332" s="716" t="s">
        <v>7280</v>
      </c>
      <c r="D4332" s="716"/>
      <c r="E4332" s="941"/>
      <c r="F4332" s="942"/>
      <c r="G4332" s="942"/>
      <c r="H4332" s="943"/>
      <c r="I4332" s="940"/>
      <c r="J4332" s="940"/>
      <c r="K4332" s="940"/>
      <c r="L4332" s="940"/>
      <c r="M4332" s="940"/>
      <c r="N4332" s="940"/>
      <c r="O4332" s="940"/>
      <c r="P4332" s="940"/>
      <c r="Q4332" s="890"/>
      <c r="R4332" s="891"/>
      <c r="S4332" s="890"/>
      <c r="T4332" s="891"/>
      <c r="U4332" s="890"/>
      <c r="V4332" s="891"/>
      <c r="W4332" s="890"/>
      <c r="X4332" s="891"/>
      <c r="Y4332" s="890"/>
      <c r="Z4332" s="891"/>
      <c r="AA4332" s="890"/>
      <c r="AB4332" s="891"/>
      <c r="AC4332" s="890"/>
      <c r="AD4332" s="891"/>
      <c r="AE4332" s="164"/>
      <c r="AF4332" s="164"/>
      <c r="AG4332" s="199">
        <f t="shared" si="1488"/>
        <v>0</v>
      </c>
      <c r="AH4332" s="219" t="b">
        <f t="shared" si="1489"/>
        <v>0</v>
      </c>
      <c r="AI4332" s="198" t="str">
        <f t="shared" si="1490"/>
        <v/>
      </c>
      <c r="AJ4332" s="219" t="b">
        <f t="shared" si="1491"/>
        <v>0</v>
      </c>
      <c r="AK4332" s="198" t="str">
        <f t="shared" si="1492"/>
        <v/>
      </c>
      <c r="AL4332" s="219" t="b">
        <f t="shared" si="1493"/>
        <v>0</v>
      </c>
      <c r="AM4332" s="351">
        <f t="shared" si="1494"/>
        <v>0</v>
      </c>
      <c r="AN4332" s="164"/>
      <c r="AO4332" s="164"/>
      <c r="AP4332" s="164"/>
      <c r="AQ4332" s="402">
        <f t="shared" si="1495"/>
        <v>0</v>
      </c>
      <c r="AR4332" s="370" t="str">
        <f>IF(AQ4332=0,"",
IF(SUM($AQ$3585:AQ4332)=1,AS4332,
IF($AQ$5285&gt;SUM($AQ$3585:AQ4332),_xlfn.CONCAT(", ",AS4332),
IF($AQ$5285=SUM($AQ$3585:AQ4332),_xlfn.CONCAT(" y ",AS4332)))))</f>
        <v/>
      </c>
      <c r="AS4332" s="156" t="s">
        <v>7281</v>
      </c>
    </row>
    <row r="4333" spans="1:45" ht="15" customHeight="1">
      <c r="A4333" s="57"/>
      <c r="B4333" s="26"/>
      <c r="C4333" s="716" t="s">
        <v>7282</v>
      </c>
      <c r="D4333" s="716"/>
      <c r="E4333" s="941"/>
      <c r="F4333" s="942"/>
      <c r="G4333" s="942"/>
      <c r="H4333" s="943"/>
      <c r="I4333" s="940"/>
      <c r="J4333" s="940"/>
      <c r="K4333" s="940"/>
      <c r="L4333" s="940"/>
      <c r="M4333" s="940"/>
      <c r="N4333" s="940"/>
      <c r="O4333" s="940"/>
      <c r="P4333" s="940"/>
      <c r="Q4333" s="890"/>
      <c r="R4333" s="891"/>
      <c r="S4333" s="890"/>
      <c r="T4333" s="891"/>
      <c r="U4333" s="890"/>
      <c r="V4333" s="891"/>
      <c r="W4333" s="890"/>
      <c r="X4333" s="891"/>
      <c r="Y4333" s="890"/>
      <c r="Z4333" s="891"/>
      <c r="AA4333" s="890"/>
      <c r="AB4333" s="891"/>
      <c r="AC4333" s="890"/>
      <c r="AD4333" s="891"/>
      <c r="AE4333" s="164"/>
      <c r="AF4333" s="164"/>
      <c r="AG4333" s="199">
        <f t="shared" si="1488"/>
        <v>0</v>
      </c>
      <c r="AH4333" s="219" t="b">
        <f t="shared" si="1489"/>
        <v>0</v>
      </c>
      <c r="AI4333" s="198" t="str">
        <f t="shared" si="1490"/>
        <v/>
      </c>
      <c r="AJ4333" s="219" t="b">
        <f t="shared" si="1491"/>
        <v>0</v>
      </c>
      <c r="AK4333" s="198" t="str">
        <f t="shared" si="1492"/>
        <v/>
      </c>
      <c r="AL4333" s="219" t="b">
        <f t="shared" si="1493"/>
        <v>0</v>
      </c>
      <c r="AM4333" s="351">
        <f t="shared" si="1494"/>
        <v>0</v>
      </c>
      <c r="AN4333" s="164"/>
      <c r="AO4333" s="164"/>
      <c r="AP4333" s="164"/>
      <c r="AQ4333" s="402">
        <f t="shared" si="1495"/>
        <v>0</v>
      </c>
      <c r="AR4333" s="370" t="str">
        <f>IF(AQ4333=0,"",
IF(SUM($AQ$3585:AQ4333)=1,AS4333,
IF($AQ$5285&gt;SUM($AQ$3585:AQ4333),_xlfn.CONCAT(", ",AS4333),
IF($AQ$5285=SUM($AQ$3585:AQ4333),_xlfn.CONCAT(" y ",AS4333)))))</f>
        <v/>
      </c>
      <c r="AS4333" s="156" t="s">
        <v>7283</v>
      </c>
    </row>
    <row r="4334" spans="1:45" ht="15" customHeight="1">
      <c r="A4334" s="57"/>
      <c r="B4334" s="26"/>
      <c r="C4334" s="716" t="s">
        <v>7284</v>
      </c>
      <c r="D4334" s="716"/>
      <c r="E4334" s="941"/>
      <c r="F4334" s="942"/>
      <c r="G4334" s="942"/>
      <c r="H4334" s="943"/>
      <c r="I4334" s="940"/>
      <c r="J4334" s="940"/>
      <c r="K4334" s="940"/>
      <c r="L4334" s="940"/>
      <c r="M4334" s="940"/>
      <c r="N4334" s="940"/>
      <c r="O4334" s="940"/>
      <c r="P4334" s="940"/>
      <c r="Q4334" s="890"/>
      <c r="R4334" s="891"/>
      <c r="S4334" s="890"/>
      <c r="T4334" s="891"/>
      <c r="U4334" s="890"/>
      <c r="V4334" s="891"/>
      <c r="W4334" s="890"/>
      <c r="X4334" s="891"/>
      <c r="Y4334" s="890"/>
      <c r="Z4334" s="891"/>
      <c r="AA4334" s="890"/>
      <c r="AB4334" s="891"/>
      <c r="AC4334" s="890"/>
      <c r="AD4334" s="891"/>
      <c r="AE4334" s="164"/>
      <c r="AF4334" s="164"/>
      <c r="AG4334" s="199">
        <f t="shared" si="1488"/>
        <v>0</v>
      </c>
      <c r="AH4334" s="219" t="b">
        <f t="shared" si="1489"/>
        <v>0</v>
      </c>
      <c r="AI4334" s="198" t="str">
        <f t="shared" si="1490"/>
        <v/>
      </c>
      <c r="AJ4334" s="219" t="b">
        <f t="shared" si="1491"/>
        <v>0</v>
      </c>
      <c r="AK4334" s="198" t="str">
        <f t="shared" si="1492"/>
        <v/>
      </c>
      <c r="AL4334" s="219" t="b">
        <f t="shared" si="1493"/>
        <v>0</v>
      </c>
      <c r="AM4334" s="351">
        <f t="shared" si="1494"/>
        <v>0</v>
      </c>
      <c r="AN4334" s="164"/>
      <c r="AO4334" s="164"/>
      <c r="AP4334" s="164"/>
      <c r="AQ4334" s="402">
        <f t="shared" si="1495"/>
        <v>0</v>
      </c>
      <c r="AR4334" s="370" t="str">
        <f>IF(AQ4334=0,"",
IF(SUM($AQ$3585:AQ4334)=1,AS4334,
IF($AQ$5285&gt;SUM($AQ$3585:AQ4334),_xlfn.CONCAT(", ",AS4334),
IF($AQ$5285=SUM($AQ$3585:AQ4334),_xlfn.CONCAT(" y ",AS4334)))))</f>
        <v/>
      </c>
      <c r="AS4334" s="156" t="s">
        <v>7285</v>
      </c>
    </row>
    <row r="4335" spans="1:45" ht="15" customHeight="1">
      <c r="A4335" s="57"/>
      <c r="B4335" s="26"/>
      <c r="C4335" s="716" t="s">
        <v>7286</v>
      </c>
      <c r="D4335" s="716"/>
      <c r="E4335" s="941"/>
      <c r="F4335" s="942"/>
      <c r="G4335" s="942"/>
      <c r="H4335" s="943"/>
      <c r="I4335" s="940"/>
      <c r="J4335" s="940"/>
      <c r="K4335" s="940"/>
      <c r="L4335" s="940"/>
      <c r="M4335" s="940"/>
      <c r="N4335" s="940"/>
      <c r="O4335" s="940"/>
      <c r="P4335" s="940"/>
      <c r="Q4335" s="890"/>
      <c r="R4335" s="891"/>
      <c r="S4335" s="890"/>
      <c r="T4335" s="891"/>
      <c r="U4335" s="890"/>
      <c r="V4335" s="891"/>
      <c r="W4335" s="890"/>
      <c r="X4335" s="891"/>
      <c r="Y4335" s="890"/>
      <c r="Z4335" s="891"/>
      <c r="AA4335" s="890"/>
      <c r="AB4335" s="891"/>
      <c r="AC4335" s="890"/>
      <c r="AD4335" s="891"/>
      <c r="AE4335" s="164"/>
      <c r="AF4335" s="164"/>
      <c r="AG4335" s="199">
        <f t="shared" si="1488"/>
        <v>0</v>
      </c>
      <c r="AH4335" s="219" t="b">
        <f t="shared" si="1489"/>
        <v>0</v>
      </c>
      <c r="AI4335" s="198" t="str">
        <f t="shared" si="1490"/>
        <v/>
      </c>
      <c r="AJ4335" s="219" t="b">
        <f t="shared" si="1491"/>
        <v>0</v>
      </c>
      <c r="AK4335" s="198" t="str">
        <f t="shared" si="1492"/>
        <v/>
      </c>
      <c r="AL4335" s="219" t="b">
        <f t="shared" si="1493"/>
        <v>0</v>
      </c>
      <c r="AM4335" s="351">
        <f t="shared" si="1494"/>
        <v>0</v>
      </c>
      <c r="AN4335" s="164"/>
      <c r="AO4335" s="164"/>
      <c r="AP4335" s="164"/>
      <c r="AQ4335" s="402">
        <f t="shared" si="1495"/>
        <v>0</v>
      </c>
      <c r="AR4335" s="370" t="str">
        <f>IF(AQ4335=0,"",
IF(SUM($AQ$3585:AQ4335)=1,AS4335,
IF($AQ$5285&gt;SUM($AQ$3585:AQ4335),_xlfn.CONCAT(", ",AS4335),
IF($AQ$5285=SUM($AQ$3585:AQ4335),_xlfn.CONCAT(" y ",AS4335)))))</f>
        <v/>
      </c>
      <c r="AS4335" s="156" t="s">
        <v>7287</v>
      </c>
    </row>
    <row r="4336" spans="1:45" ht="15" customHeight="1">
      <c r="A4336" s="57"/>
      <c r="B4336" s="26"/>
      <c r="C4336" s="716" t="s">
        <v>7288</v>
      </c>
      <c r="D4336" s="716"/>
      <c r="E4336" s="941"/>
      <c r="F4336" s="942"/>
      <c r="G4336" s="942"/>
      <c r="H4336" s="943"/>
      <c r="I4336" s="940"/>
      <c r="J4336" s="940"/>
      <c r="K4336" s="940"/>
      <c r="L4336" s="940"/>
      <c r="M4336" s="940"/>
      <c r="N4336" s="940"/>
      <c r="O4336" s="940"/>
      <c r="P4336" s="940"/>
      <c r="Q4336" s="890"/>
      <c r="R4336" s="891"/>
      <c r="S4336" s="890"/>
      <c r="T4336" s="891"/>
      <c r="U4336" s="890"/>
      <c r="V4336" s="891"/>
      <c r="W4336" s="890"/>
      <c r="X4336" s="891"/>
      <c r="Y4336" s="890"/>
      <c r="Z4336" s="891"/>
      <c r="AA4336" s="890"/>
      <c r="AB4336" s="891"/>
      <c r="AC4336" s="890"/>
      <c r="AD4336" s="891"/>
      <c r="AE4336" s="164"/>
      <c r="AF4336" s="164"/>
      <c r="AG4336" s="199">
        <f t="shared" si="1488"/>
        <v>0</v>
      </c>
      <c r="AH4336" s="219" t="b">
        <f t="shared" si="1489"/>
        <v>0</v>
      </c>
      <c r="AI4336" s="198" t="str">
        <f t="shared" si="1490"/>
        <v/>
      </c>
      <c r="AJ4336" s="219" t="b">
        <f t="shared" si="1491"/>
        <v>0</v>
      </c>
      <c r="AK4336" s="198" t="str">
        <f t="shared" si="1492"/>
        <v/>
      </c>
      <c r="AL4336" s="219" t="b">
        <f t="shared" si="1493"/>
        <v>0</v>
      </c>
      <c r="AM4336" s="351">
        <f t="shared" si="1494"/>
        <v>0</v>
      </c>
      <c r="AN4336" s="164"/>
      <c r="AO4336" s="164"/>
      <c r="AP4336" s="164"/>
      <c r="AQ4336" s="402">
        <f t="shared" si="1495"/>
        <v>0</v>
      </c>
      <c r="AR4336" s="370" t="str">
        <f>IF(AQ4336=0,"",
IF(SUM($AQ$3585:AQ4336)=1,AS4336,
IF($AQ$5285&gt;SUM($AQ$3585:AQ4336),_xlfn.CONCAT(", ",AS4336),
IF($AQ$5285=SUM($AQ$3585:AQ4336),_xlfn.CONCAT(" y ",AS4336)))))</f>
        <v/>
      </c>
      <c r="AS4336" s="156" t="s">
        <v>7289</v>
      </c>
    </row>
    <row r="4337" spans="1:45" ht="15" customHeight="1">
      <c r="A4337" s="57"/>
      <c r="B4337" s="26"/>
      <c r="C4337" s="716" t="s">
        <v>7290</v>
      </c>
      <c r="D4337" s="716"/>
      <c r="E4337" s="941"/>
      <c r="F4337" s="942"/>
      <c r="G4337" s="942"/>
      <c r="H4337" s="943"/>
      <c r="I4337" s="940"/>
      <c r="J4337" s="940"/>
      <c r="K4337" s="940"/>
      <c r="L4337" s="940"/>
      <c r="M4337" s="940"/>
      <c r="N4337" s="940"/>
      <c r="O4337" s="940"/>
      <c r="P4337" s="940"/>
      <c r="Q4337" s="890"/>
      <c r="R4337" s="891"/>
      <c r="S4337" s="890"/>
      <c r="T4337" s="891"/>
      <c r="U4337" s="890"/>
      <c r="V4337" s="891"/>
      <c r="W4337" s="890"/>
      <c r="X4337" s="891"/>
      <c r="Y4337" s="890"/>
      <c r="Z4337" s="891"/>
      <c r="AA4337" s="890"/>
      <c r="AB4337" s="891"/>
      <c r="AC4337" s="890"/>
      <c r="AD4337" s="891"/>
      <c r="AE4337" s="164"/>
      <c r="AF4337" s="164"/>
      <c r="AG4337" s="199">
        <f t="shared" si="1488"/>
        <v>0</v>
      </c>
      <c r="AH4337" s="219" t="b">
        <f t="shared" si="1489"/>
        <v>0</v>
      </c>
      <c r="AI4337" s="198" t="str">
        <f t="shared" si="1490"/>
        <v/>
      </c>
      <c r="AJ4337" s="219" t="b">
        <f t="shared" si="1491"/>
        <v>0</v>
      </c>
      <c r="AK4337" s="198" t="str">
        <f t="shared" si="1492"/>
        <v/>
      </c>
      <c r="AL4337" s="219" t="b">
        <f t="shared" si="1493"/>
        <v>0</v>
      </c>
      <c r="AM4337" s="351">
        <f t="shared" si="1494"/>
        <v>0</v>
      </c>
      <c r="AN4337" s="164"/>
      <c r="AO4337" s="164"/>
      <c r="AP4337" s="164"/>
      <c r="AQ4337" s="402">
        <f t="shared" si="1495"/>
        <v>0</v>
      </c>
      <c r="AR4337" s="370" t="str">
        <f>IF(AQ4337=0,"",
IF(SUM($AQ$3585:AQ4337)=1,AS4337,
IF($AQ$5285&gt;SUM($AQ$3585:AQ4337),_xlfn.CONCAT(", ",AS4337),
IF($AQ$5285=SUM($AQ$3585:AQ4337),_xlfn.CONCAT(" y ",AS4337)))))</f>
        <v/>
      </c>
      <c r="AS4337" s="156" t="s">
        <v>7291</v>
      </c>
    </row>
    <row r="4338" spans="1:45" ht="15" customHeight="1">
      <c r="A4338" s="57"/>
      <c r="B4338" s="26"/>
      <c r="C4338" s="716" t="s">
        <v>7292</v>
      </c>
      <c r="D4338" s="716"/>
      <c r="E4338" s="941"/>
      <c r="F4338" s="942"/>
      <c r="G4338" s="942"/>
      <c r="H4338" s="943"/>
      <c r="I4338" s="940"/>
      <c r="J4338" s="940"/>
      <c r="K4338" s="940"/>
      <c r="L4338" s="940"/>
      <c r="M4338" s="940"/>
      <c r="N4338" s="940"/>
      <c r="O4338" s="940"/>
      <c r="P4338" s="940"/>
      <c r="Q4338" s="890"/>
      <c r="R4338" s="891"/>
      <c r="S4338" s="890"/>
      <c r="T4338" s="891"/>
      <c r="U4338" s="890"/>
      <c r="V4338" s="891"/>
      <c r="W4338" s="890"/>
      <c r="X4338" s="891"/>
      <c r="Y4338" s="890"/>
      <c r="Z4338" s="891"/>
      <c r="AA4338" s="890"/>
      <c r="AB4338" s="891"/>
      <c r="AC4338" s="890"/>
      <c r="AD4338" s="891"/>
      <c r="AE4338" s="164"/>
      <c r="AF4338" s="164"/>
      <c r="AG4338" s="199">
        <f t="shared" si="1488"/>
        <v>0</v>
      </c>
      <c r="AH4338" s="219" t="b">
        <f t="shared" si="1489"/>
        <v>0</v>
      </c>
      <c r="AI4338" s="198" t="str">
        <f t="shared" si="1490"/>
        <v/>
      </c>
      <c r="AJ4338" s="219" t="b">
        <f t="shared" si="1491"/>
        <v>0</v>
      </c>
      <c r="AK4338" s="198" t="str">
        <f t="shared" si="1492"/>
        <v/>
      </c>
      <c r="AL4338" s="219" t="b">
        <f t="shared" si="1493"/>
        <v>0</v>
      </c>
      <c r="AM4338" s="351">
        <f t="shared" si="1494"/>
        <v>0</v>
      </c>
      <c r="AN4338" s="164"/>
      <c r="AO4338" s="164"/>
      <c r="AP4338" s="164"/>
      <c r="AQ4338" s="402">
        <f t="shared" si="1495"/>
        <v>0</v>
      </c>
      <c r="AR4338" s="370" t="str">
        <f>IF(AQ4338=0,"",
IF(SUM($AQ$3585:AQ4338)=1,AS4338,
IF($AQ$5285&gt;SUM($AQ$3585:AQ4338),_xlfn.CONCAT(", ",AS4338),
IF($AQ$5285=SUM($AQ$3585:AQ4338),_xlfn.CONCAT(" y ",AS4338)))))</f>
        <v/>
      </c>
      <c r="AS4338" s="156" t="s">
        <v>7293</v>
      </c>
    </row>
    <row r="4339" spans="1:45" ht="15" customHeight="1">
      <c r="A4339" s="57"/>
      <c r="B4339" s="26"/>
      <c r="C4339" s="716" t="s">
        <v>7294</v>
      </c>
      <c r="D4339" s="716"/>
      <c r="E4339" s="941"/>
      <c r="F4339" s="942"/>
      <c r="G4339" s="942"/>
      <c r="H4339" s="943"/>
      <c r="I4339" s="940"/>
      <c r="J4339" s="940"/>
      <c r="K4339" s="940"/>
      <c r="L4339" s="940"/>
      <c r="M4339" s="940"/>
      <c r="N4339" s="940"/>
      <c r="O4339" s="940"/>
      <c r="P4339" s="940"/>
      <c r="Q4339" s="890"/>
      <c r="R4339" s="891"/>
      <c r="S4339" s="890"/>
      <c r="T4339" s="891"/>
      <c r="U4339" s="890"/>
      <c r="V4339" s="891"/>
      <c r="W4339" s="890"/>
      <c r="X4339" s="891"/>
      <c r="Y4339" s="890"/>
      <c r="Z4339" s="891"/>
      <c r="AA4339" s="890"/>
      <c r="AB4339" s="891"/>
      <c r="AC4339" s="890"/>
      <c r="AD4339" s="891"/>
      <c r="AE4339" s="164"/>
      <c r="AF4339" s="164"/>
      <c r="AG4339" s="199">
        <f t="shared" si="1488"/>
        <v>0</v>
      </c>
      <c r="AH4339" s="219" t="b">
        <f t="shared" si="1489"/>
        <v>0</v>
      </c>
      <c r="AI4339" s="198" t="str">
        <f t="shared" si="1490"/>
        <v/>
      </c>
      <c r="AJ4339" s="219" t="b">
        <f t="shared" si="1491"/>
        <v>0</v>
      </c>
      <c r="AK4339" s="198" t="str">
        <f t="shared" si="1492"/>
        <v/>
      </c>
      <c r="AL4339" s="219" t="b">
        <f t="shared" si="1493"/>
        <v>0</v>
      </c>
      <c r="AM4339" s="351">
        <f t="shared" si="1494"/>
        <v>0</v>
      </c>
      <c r="AN4339" s="164"/>
      <c r="AO4339" s="164"/>
      <c r="AP4339" s="164"/>
      <c r="AQ4339" s="402">
        <f t="shared" si="1495"/>
        <v>0</v>
      </c>
      <c r="AR4339" s="370" t="str">
        <f>IF(AQ4339=0,"",
IF(SUM($AQ$3585:AQ4339)=1,AS4339,
IF($AQ$5285&gt;SUM($AQ$3585:AQ4339),_xlfn.CONCAT(", ",AS4339),
IF($AQ$5285=SUM($AQ$3585:AQ4339),_xlfn.CONCAT(" y ",AS4339)))))</f>
        <v/>
      </c>
      <c r="AS4339" s="156" t="s">
        <v>7295</v>
      </c>
    </row>
    <row r="4340" spans="1:45" ht="15" customHeight="1">
      <c r="A4340" s="57"/>
      <c r="B4340" s="26"/>
      <c r="C4340" s="716" t="s">
        <v>7296</v>
      </c>
      <c r="D4340" s="716"/>
      <c r="E4340" s="941"/>
      <c r="F4340" s="942"/>
      <c r="G4340" s="942"/>
      <c r="H4340" s="943"/>
      <c r="I4340" s="940"/>
      <c r="J4340" s="940"/>
      <c r="K4340" s="940"/>
      <c r="L4340" s="940"/>
      <c r="M4340" s="940"/>
      <c r="N4340" s="940"/>
      <c r="O4340" s="940"/>
      <c r="P4340" s="940"/>
      <c r="Q4340" s="890"/>
      <c r="R4340" s="891"/>
      <c r="S4340" s="890"/>
      <c r="T4340" s="891"/>
      <c r="U4340" s="890"/>
      <c r="V4340" s="891"/>
      <c r="W4340" s="890"/>
      <c r="X4340" s="891"/>
      <c r="Y4340" s="890"/>
      <c r="Z4340" s="891"/>
      <c r="AA4340" s="890"/>
      <c r="AB4340" s="891"/>
      <c r="AC4340" s="890"/>
      <c r="AD4340" s="891"/>
      <c r="AE4340" s="164"/>
      <c r="AF4340" s="164"/>
      <c r="AG4340" s="199">
        <f t="shared" si="1488"/>
        <v>0</v>
      </c>
      <c r="AH4340" s="219" t="b">
        <f t="shared" si="1489"/>
        <v>0</v>
      </c>
      <c r="AI4340" s="198" t="str">
        <f t="shared" si="1490"/>
        <v/>
      </c>
      <c r="AJ4340" s="219" t="b">
        <f t="shared" si="1491"/>
        <v>0</v>
      </c>
      <c r="AK4340" s="198" t="str">
        <f t="shared" si="1492"/>
        <v/>
      </c>
      <c r="AL4340" s="219" t="b">
        <f t="shared" si="1493"/>
        <v>0</v>
      </c>
      <c r="AM4340" s="351">
        <f t="shared" si="1494"/>
        <v>0</v>
      </c>
      <c r="AN4340" s="164"/>
      <c r="AO4340" s="164"/>
      <c r="AP4340" s="164"/>
      <c r="AQ4340" s="402">
        <f t="shared" si="1495"/>
        <v>0</v>
      </c>
      <c r="AR4340" s="370" t="str">
        <f>IF(AQ4340=0,"",
IF(SUM($AQ$3585:AQ4340)=1,AS4340,
IF($AQ$5285&gt;SUM($AQ$3585:AQ4340),_xlfn.CONCAT(", ",AS4340),
IF($AQ$5285=SUM($AQ$3585:AQ4340),_xlfn.CONCAT(" y ",AS4340)))))</f>
        <v/>
      </c>
      <c r="AS4340" s="156" t="s">
        <v>7297</v>
      </c>
    </row>
    <row r="4341" spans="1:45" ht="15" customHeight="1">
      <c r="A4341" s="57"/>
      <c r="B4341" s="26"/>
      <c r="C4341" s="716" t="s">
        <v>7298</v>
      </c>
      <c r="D4341" s="716"/>
      <c r="E4341" s="941"/>
      <c r="F4341" s="942"/>
      <c r="G4341" s="942"/>
      <c r="H4341" s="943"/>
      <c r="I4341" s="940"/>
      <c r="J4341" s="940"/>
      <c r="K4341" s="940"/>
      <c r="L4341" s="940"/>
      <c r="M4341" s="940"/>
      <c r="N4341" s="940"/>
      <c r="O4341" s="940"/>
      <c r="P4341" s="940"/>
      <c r="Q4341" s="890"/>
      <c r="R4341" s="891"/>
      <c r="S4341" s="890"/>
      <c r="T4341" s="891"/>
      <c r="U4341" s="890"/>
      <c r="V4341" s="891"/>
      <c r="W4341" s="890"/>
      <c r="X4341" s="891"/>
      <c r="Y4341" s="890"/>
      <c r="Z4341" s="891"/>
      <c r="AA4341" s="890"/>
      <c r="AB4341" s="891"/>
      <c r="AC4341" s="890"/>
      <c r="AD4341" s="891"/>
      <c r="AE4341" s="164"/>
      <c r="AF4341" s="164"/>
      <c r="AG4341" s="199">
        <f t="shared" si="1488"/>
        <v>0</v>
      </c>
      <c r="AH4341" s="219" t="b">
        <f t="shared" si="1489"/>
        <v>0</v>
      </c>
      <c r="AI4341" s="198" t="str">
        <f t="shared" si="1490"/>
        <v/>
      </c>
      <c r="AJ4341" s="219" t="b">
        <f t="shared" si="1491"/>
        <v>0</v>
      </c>
      <c r="AK4341" s="198" t="str">
        <f t="shared" si="1492"/>
        <v/>
      </c>
      <c r="AL4341" s="219" t="b">
        <f t="shared" si="1493"/>
        <v>0</v>
      </c>
      <c r="AM4341" s="351">
        <f t="shared" si="1494"/>
        <v>0</v>
      </c>
      <c r="AN4341" s="164"/>
      <c r="AO4341" s="164"/>
      <c r="AP4341" s="164"/>
      <c r="AQ4341" s="402">
        <f t="shared" si="1495"/>
        <v>0</v>
      </c>
      <c r="AR4341" s="370" t="str">
        <f>IF(AQ4341=0,"",
IF(SUM($AQ$3585:AQ4341)=1,AS4341,
IF($AQ$5285&gt;SUM($AQ$3585:AQ4341),_xlfn.CONCAT(", ",AS4341),
IF($AQ$5285=SUM($AQ$3585:AQ4341),_xlfn.CONCAT(" y ",AS4341)))))</f>
        <v/>
      </c>
      <c r="AS4341" s="156" t="s">
        <v>7299</v>
      </c>
    </row>
    <row r="4342" spans="1:45" ht="15" customHeight="1">
      <c r="A4342" s="57"/>
      <c r="B4342" s="26"/>
      <c r="C4342" s="716" t="s">
        <v>7300</v>
      </c>
      <c r="D4342" s="716"/>
      <c r="E4342" s="941"/>
      <c r="F4342" s="942"/>
      <c r="G4342" s="942"/>
      <c r="H4342" s="943"/>
      <c r="I4342" s="940"/>
      <c r="J4342" s="940"/>
      <c r="K4342" s="940"/>
      <c r="L4342" s="940"/>
      <c r="M4342" s="940"/>
      <c r="N4342" s="940"/>
      <c r="O4342" s="940"/>
      <c r="P4342" s="940"/>
      <c r="Q4342" s="890"/>
      <c r="R4342" s="891"/>
      <c r="S4342" s="890"/>
      <c r="T4342" s="891"/>
      <c r="U4342" s="890"/>
      <c r="V4342" s="891"/>
      <c r="W4342" s="890"/>
      <c r="X4342" s="891"/>
      <c r="Y4342" s="890"/>
      <c r="Z4342" s="891"/>
      <c r="AA4342" s="890"/>
      <c r="AB4342" s="891"/>
      <c r="AC4342" s="890"/>
      <c r="AD4342" s="891"/>
      <c r="AE4342" s="164"/>
      <c r="AF4342" s="164"/>
      <c r="AG4342" s="199">
        <f t="shared" si="1488"/>
        <v>0</v>
      </c>
      <c r="AH4342" s="219" t="b">
        <f t="shared" si="1489"/>
        <v>0</v>
      </c>
      <c r="AI4342" s="198" t="str">
        <f t="shared" si="1490"/>
        <v/>
      </c>
      <c r="AJ4342" s="219" t="b">
        <f t="shared" si="1491"/>
        <v>0</v>
      </c>
      <c r="AK4342" s="198" t="str">
        <f t="shared" si="1492"/>
        <v/>
      </c>
      <c r="AL4342" s="219" t="b">
        <f t="shared" si="1493"/>
        <v>0</v>
      </c>
      <c r="AM4342" s="351">
        <f t="shared" si="1494"/>
        <v>0</v>
      </c>
      <c r="AN4342" s="164"/>
      <c r="AO4342" s="164"/>
      <c r="AP4342" s="164"/>
      <c r="AQ4342" s="402">
        <f t="shared" si="1495"/>
        <v>0</v>
      </c>
      <c r="AR4342" s="370" t="str">
        <f>IF(AQ4342=0,"",
IF(SUM($AQ$3585:AQ4342)=1,AS4342,
IF($AQ$5285&gt;SUM($AQ$3585:AQ4342),_xlfn.CONCAT(", ",AS4342),
IF($AQ$5285=SUM($AQ$3585:AQ4342),_xlfn.CONCAT(" y ",AS4342)))))</f>
        <v/>
      </c>
      <c r="AS4342" s="156" t="s">
        <v>7301</v>
      </c>
    </row>
    <row r="4343" spans="1:45" ht="15" customHeight="1">
      <c r="A4343" s="57"/>
      <c r="B4343" s="26"/>
      <c r="C4343" s="716" t="s">
        <v>7302</v>
      </c>
      <c r="D4343" s="716"/>
      <c r="E4343" s="941"/>
      <c r="F4343" s="942"/>
      <c r="G4343" s="942"/>
      <c r="H4343" s="943"/>
      <c r="I4343" s="940"/>
      <c r="J4343" s="940"/>
      <c r="K4343" s="940"/>
      <c r="L4343" s="940"/>
      <c r="M4343" s="940"/>
      <c r="N4343" s="940"/>
      <c r="O4343" s="940"/>
      <c r="P4343" s="940"/>
      <c r="Q4343" s="890"/>
      <c r="R4343" s="891"/>
      <c r="S4343" s="890"/>
      <c r="T4343" s="891"/>
      <c r="U4343" s="890"/>
      <c r="V4343" s="891"/>
      <c r="W4343" s="890"/>
      <c r="X4343" s="891"/>
      <c r="Y4343" s="890"/>
      <c r="Z4343" s="891"/>
      <c r="AA4343" s="890"/>
      <c r="AB4343" s="891"/>
      <c r="AC4343" s="890"/>
      <c r="AD4343" s="891"/>
      <c r="AE4343" s="164"/>
      <c r="AF4343" s="164"/>
      <c r="AG4343" s="199">
        <f t="shared" si="1488"/>
        <v>0</v>
      </c>
      <c r="AH4343" s="219" t="b">
        <f t="shared" si="1489"/>
        <v>0</v>
      </c>
      <c r="AI4343" s="198" t="str">
        <f t="shared" si="1490"/>
        <v/>
      </c>
      <c r="AJ4343" s="219" t="b">
        <f t="shared" si="1491"/>
        <v>0</v>
      </c>
      <c r="AK4343" s="198" t="str">
        <f t="shared" si="1492"/>
        <v/>
      </c>
      <c r="AL4343" s="219" t="b">
        <f t="shared" si="1493"/>
        <v>0</v>
      </c>
      <c r="AM4343" s="351">
        <f t="shared" si="1494"/>
        <v>0</v>
      </c>
      <c r="AN4343" s="164"/>
      <c r="AO4343" s="164"/>
      <c r="AP4343" s="164"/>
      <c r="AQ4343" s="402">
        <f t="shared" si="1495"/>
        <v>0</v>
      </c>
      <c r="AR4343" s="370" t="str">
        <f>IF(AQ4343=0,"",
IF(SUM($AQ$3585:AQ4343)=1,AS4343,
IF($AQ$5285&gt;SUM($AQ$3585:AQ4343),_xlfn.CONCAT(", ",AS4343),
IF($AQ$5285=SUM($AQ$3585:AQ4343),_xlfn.CONCAT(" y ",AS4343)))))</f>
        <v/>
      </c>
      <c r="AS4343" s="156" t="s">
        <v>7303</v>
      </c>
    </row>
    <row r="4344" spans="1:45" ht="15" customHeight="1">
      <c r="A4344" s="57"/>
      <c r="B4344" s="26"/>
      <c r="C4344" s="716" t="s">
        <v>7304</v>
      </c>
      <c r="D4344" s="716"/>
      <c r="E4344" s="941"/>
      <c r="F4344" s="942"/>
      <c r="G4344" s="942"/>
      <c r="H4344" s="943"/>
      <c r="I4344" s="940"/>
      <c r="J4344" s="940"/>
      <c r="K4344" s="940"/>
      <c r="L4344" s="940"/>
      <c r="M4344" s="940"/>
      <c r="N4344" s="940"/>
      <c r="O4344" s="940"/>
      <c r="P4344" s="940"/>
      <c r="Q4344" s="890"/>
      <c r="R4344" s="891"/>
      <c r="S4344" s="890"/>
      <c r="T4344" s="891"/>
      <c r="U4344" s="890"/>
      <c r="V4344" s="891"/>
      <c r="W4344" s="890"/>
      <c r="X4344" s="891"/>
      <c r="Y4344" s="890"/>
      <c r="Z4344" s="891"/>
      <c r="AA4344" s="890"/>
      <c r="AB4344" s="891"/>
      <c r="AC4344" s="890"/>
      <c r="AD4344" s="891"/>
      <c r="AE4344" s="164"/>
      <c r="AF4344" s="164"/>
      <c r="AG4344" s="199">
        <f t="shared" si="1488"/>
        <v>0</v>
      </c>
      <c r="AH4344" s="219" t="b">
        <f t="shared" si="1489"/>
        <v>0</v>
      </c>
      <c r="AI4344" s="198" t="str">
        <f t="shared" si="1490"/>
        <v/>
      </c>
      <c r="AJ4344" s="219" t="b">
        <f t="shared" si="1491"/>
        <v>0</v>
      </c>
      <c r="AK4344" s="198" t="str">
        <f t="shared" si="1492"/>
        <v/>
      </c>
      <c r="AL4344" s="219" t="b">
        <f t="shared" si="1493"/>
        <v>0</v>
      </c>
      <c r="AM4344" s="351">
        <f t="shared" si="1494"/>
        <v>0</v>
      </c>
      <c r="AN4344" s="164"/>
      <c r="AO4344" s="164"/>
      <c r="AP4344" s="164"/>
      <c r="AQ4344" s="402">
        <f t="shared" si="1495"/>
        <v>0</v>
      </c>
      <c r="AR4344" s="370" t="str">
        <f>IF(AQ4344=0,"",
IF(SUM($AQ$3585:AQ4344)=1,AS4344,
IF($AQ$5285&gt;SUM($AQ$3585:AQ4344),_xlfn.CONCAT(", ",AS4344),
IF($AQ$5285=SUM($AQ$3585:AQ4344),_xlfn.CONCAT(" y ",AS4344)))))</f>
        <v/>
      </c>
      <c r="AS4344" s="156" t="s">
        <v>7305</v>
      </c>
    </row>
    <row r="4345" spans="1:45" ht="15" customHeight="1">
      <c r="A4345" s="57"/>
      <c r="B4345" s="26"/>
      <c r="C4345" s="716" t="s">
        <v>7306</v>
      </c>
      <c r="D4345" s="716"/>
      <c r="E4345" s="941"/>
      <c r="F4345" s="942"/>
      <c r="G4345" s="942"/>
      <c r="H4345" s="943"/>
      <c r="I4345" s="940"/>
      <c r="J4345" s="940"/>
      <c r="K4345" s="940"/>
      <c r="L4345" s="940"/>
      <c r="M4345" s="940"/>
      <c r="N4345" s="940"/>
      <c r="O4345" s="940"/>
      <c r="P4345" s="940"/>
      <c r="Q4345" s="890"/>
      <c r="R4345" s="891"/>
      <c r="S4345" s="890"/>
      <c r="T4345" s="891"/>
      <c r="U4345" s="890"/>
      <c r="V4345" s="891"/>
      <c r="W4345" s="890"/>
      <c r="X4345" s="891"/>
      <c r="Y4345" s="890"/>
      <c r="Z4345" s="891"/>
      <c r="AA4345" s="890"/>
      <c r="AB4345" s="891"/>
      <c r="AC4345" s="890"/>
      <c r="AD4345" s="891"/>
      <c r="AE4345" s="164"/>
      <c r="AF4345" s="164"/>
      <c r="AG4345" s="199">
        <f t="shared" si="1488"/>
        <v>0</v>
      </c>
      <c r="AH4345" s="219" t="b">
        <f t="shared" si="1489"/>
        <v>0</v>
      </c>
      <c r="AI4345" s="198" t="str">
        <f t="shared" si="1490"/>
        <v/>
      </c>
      <c r="AJ4345" s="219" t="b">
        <f t="shared" si="1491"/>
        <v>0</v>
      </c>
      <c r="AK4345" s="198" t="str">
        <f t="shared" si="1492"/>
        <v/>
      </c>
      <c r="AL4345" s="219" t="b">
        <f t="shared" si="1493"/>
        <v>0</v>
      </c>
      <c r="AM4345" s="351">
        <f t="shared" si="1494"/>
        <v>0</v>
      </c>
      <c r="AN4345" s="164"/>
      <c r="AO4345" s="164"/>
      <c r="AP4345" s="164"/>
      <c r="AQ4345" s="402">
        <f t="shared" si="1495"/>
        <v>0</v>
      </c>
      <c r="AR4345" s="370" t="str">
        <f>IF(AQ4345=0,"",
IF(SUM($AQ$3585:AQ4345)=1,AS4345,
IF($AQ$5285&gt;SUM($AQ$3585:AQ4345),_xlfn.CONCAT(", ",AS4345),
IF($AQ$5285=SUM($AQ$3585:AQ4345),_xlfn.CONCAT(" y ",AS4345)))))</f>
        <v/>
      </c>
      <c r="AS4345" s="156" t="s">
        <v>7307</v>
      </c>
    </row>
    <row r="4346" spans="1:45" ht="15" customHeight="1">
      <c r="A4346" s="57"/>
      <c r="B4346" s="26"/>
      <c r="C4346" s="716" t="s">
        <v>7308</v>
      </c>
      <c r="D4346" s="716"/>
      <c r="E4346" s="941"/>
      <c r="F4346" s="942"/>
      <c r="G4346" s="942"/>
      <c r="H4346" s="943"/>
      <c r="I4346" s="940"/>
      <c r="J4346" s="940"/>
      <c r="K4346" s="940"/>
      <c r="L4346" s="940"/>
      <c r="M4346" s="940"/>
      <c r="N4346" s="940"/>
      <c r="O4346" s="940"/>
      <c r="P4346" s="940"/>
      <c r="Q4346" s="890"/>
      <c r="R4346" s="891"/>
      <c r="S4346" s="890"/>
      <c r="T4346" s="891"/>
      <c r="U4346" s="890"/>
      <c r="V4346" s="891"/>
      <c r="W4346" s="890"/>
      <c r="X4346" s="891"/>
      <c r="Y4346" s="890"/>
      <c r="Z4346" s="891"/>
      <c r="AA4346" s="890"/>
      <c r="AB4346" s="891"/>
      <c r="AC4346" s="890"/>
      <c r="AD4346" s="891"/>
      <c r="AE4346" s="164"/>
      <c r="AF4346" s="164"/>
      <c r="AG4346" s="199">
        <f t="shared" si="1488"/>
        <v>0</v>
      </c>
      <c r="AH4346" s="219" t="b">
        <f t="shared" si="1489"/>
        <v>0</v>
      </c>
      <c r="AI4346" s="198" t="str">
        <f t="shared" si="1490"/>
        <v/>
      </c>
      <c r="AJ4346" s="219" t="b">
        <f t="shared" si="1491"/>
        <v>0</v>
      </c>
      <c r="AK4346" s="198" t="str">
        <f t="shared" si="1492"/>
        <v/>
      </c>
      <c r="AL4346" s="219" t="b">
        <f t="shared" si="1493"/>
        <v>0</v>
      </c>
      <c r="AM4346" s="351">
        <f t="shared" si="1494"/>
        <v>0</v>
      </c>
      <c r="AN4346" s="164"/>
      <c r="AO4346" s="164"/>
      <c r="AP4346" s="164"/>
      <c r="AQ4346" s="402">
        <f t="shared" si="1495"/>
        <v>0</v>
      </c>
      <c r="AR4346" s="370" t="str">
        <f>IF(AQ4346=0,"",
IF(SUM($AQ$3585:AQ4346)=1,AS4346,
IF($AQ$5285&gt;SUM($AQ$3585:AQ4346),_xlfn.CONCAT(", ",AS4346),
IF($AQ$5285=SUM($AQ$3585:AQ4346),_xlfn.CONCAT(" y ",AS4346)))))</f>
        <v/>
      </c>
      <c r="AS4346" s="156" t="s">
        <v>7309</v>
      </c>
    </row>
    <row r="4347" spans="1:45" ht="15" customHeight="1">
      <c r="A4347" s="57"/>
      <c r="B4347" s="26"/>
      <c r="C4347" s="716" t="s">
        <v>7310</v>
      </c>
      <c r="D4347" s="716"/>
      <c r="E4347" s="941"/>
      <c r="F4347" s="942"/>
      <c r="G4347" s="942"/>
      <c r="H4347" s="943"/>
      <c r="I4347" s="940"/>
      <c r="J4347" s="940"/>
      <c r="K4347" s="940"/>
      <c r="L4347" s="940"/>
      <c r="M4347" s="940"/>
      <c r="N4347" s="940"/>
      <c r="O4347" s="940"/>
      <c r="P4347" s="940"/>
      <c r="Q4347" s="890"/>
      <c r="R4347" s="891"/>
      <c r="S4347" s="890"/>
      <c r="T4347" s="891"/>
      <c r="U4347" s="890"/>
      <c r="V4347" s="891"/>
      <c r="W4347" s="890"/>
      <c r="X4347" s="891"/>
      <c r="Y4347" s="890"/>
      <c r="Z4347" s="891"/>
      <c r="AA4347" s="890"/>
      <c r="AB4347" s="891"/>
      <c r="AC4347" s="890"/>
      <c r="AD4347" s="891"/>
      <c r="AE4347" s="164"/>
      <c r="AF4347" s="164"/>
      <c r="AG4347" s="199">
        <f t="shared" si="1488"/>
        <v>0</v>
      </c>
      <c r="AH4347" s="219" t="b">
        <f t="shared" si="1489"/>
        <v>0</v>
      </c>
      <c r="AI4347" s="198" t="str">
        <f t="shared" si="1490"/>
        <v/>
      </c>
      <c r="AJ4347" s="219" t="b">
        <f t="shared" si="1491"/>
        <v>0</v>
      </c>
      <c r="AK4347" s="198" t="str">
        <f t="shared" si="1492"/>
        <v/>
      </c>
      <c r="AL4347" s="219" t="b">
        <f t="shared" si="1493"/>
        <v>0</v>
      </c>
      <c r="AM4347" s="351">
        <f t="shared" si="1494"/>
        <v>0</v>
      </c>
      <c r="AN4347" s="164"/>
      <c r="AO4347" s="164"/>
      <c r="AP4347" s="164"/>
      <c r="AQ4347" s="402">
        <f t="shared" si="1495"/>
        <v>0</v>
      </c>
      <c r="AR4347" s="370" t="str">
        <f>IF(AQ4347=0,"",
IF(SUM($AQ$3585:AQ4347)=1,AS4347,
IF($AQ$5285&gt;SUM($AQ$3585:AQ4347),_xlfn.CONCAT(", ",AS4347),
IF($AQ$5285=SUM($AQ$3585:AQ4347),_xlfn.CONCAT(" y ",AS4347)))))</f>
        <v/>
      </c>
      <c r="AS4347" s="156" t="s">
        <v>7311</v>
      </c>
    </row>
    <row r="4348" spans="1:45" ht="15" customHeight="1">
      <c r="A4348" s="57"/>
      <c r="B4348" s="26"/>
      <c r="C4348" s="716" t="s">
        <v>7312</v>
      </c>
      <c r="D4348" s="716"/>
      <c r="E4348" s="941"/>
      <c r="F4348" s="942"/>
      <c r="G4348" s="942"/>
      <c r="H4348" s="943"/>
      <c r="I4348" s="940"/>
      <c r="J4348" s="940"/>
      <c r="K4348" s="940"/>
      <c r="L4348" s="940"/>
      <c r="M4348" s="940"/>
      <c r="N4348" s="940"/>
      <c r="O4348" s="940"/>
      <c r="P4348" s="940"/>
      <c r="Q4348" s="890"/>
      <c r="R4348" s="891"/>
      <c r="S4348" s="890"/>
      <c r="T4348" s="891"/>
      <c r="U4348" s="890"/>
      <c r="V4348" s="891"/>
      <c r="W4348" s="890"/>
      <c r="X4348" s="891"/>
      <c r="Y4348" s="890"/>
      <c r="Z4348" s="891"/>
      <c r="AA4348" s="890"/>
      <c r="AB4348" s="891"/>
      <c r="AC4348" s="890"/>
      <c r="AD4348" s="891"/>
      <c r="AE4348" s="164"/>
      <c r="AF4348" s="164"/>
      <c r="AG4348" s="199">
        <f t="shared" si="1488"/>
        <v>0</v>
      </c>
      <c r="AH4348" s="219" t="b">
        <f t="shared" si="1489"/>
        <v>0</v>
      </c>
      <c r="AI4348" s="198" t="str">
        <f t="shared" si="1490"/>
        <v/>
      </c>
      <c r="AJ4348" s="219" t="b">
        <f t="shared" si="1491"/>
        <v>0</v>
      </c>
      <c r="AK4348" s="198" t="str">
        <f t="shared" si="1492"/>
        <v/>
      </c>
      <c r="AL4348" s="219" t="b">
        <f t="shared" si="1493"/>
        <v>0</v>
      </c>
      <c r="AM4348" s="351">
        <f t="shared" si="1494"/>
        <v>0</v>
      </c>
      <c r="AN4348" s="164"/>
      <c r="AO4348" s="164"/>
      <c r="AP4348" s="164"/>
      <c r="AQ4348" s="402">
        <f t="shared" si="1495"/>
        <v>0</v>
      </c>
      <c r="AR4348" s="370" t="str">
        <f>IF(AQ4348=0,"",
IF(SUM($AQ$3585:AQ4348)=1,AS4348,
IF($AQ$5285&gt;SUM($AQ$3585:AQ4348),_xlfn.CONCAT(", ",AS4348),
IF($AQ$5285=SUM($AQ$3585:AQ4348),_xlfn.CONCAT(" y ",AS4348)))))</f>
        <v/>
      </c>
      <c r="AS4348" s="156" t="s">
        <v>7313</v>
      </c>
    </row>
    <row r="4349" spans="1:45" ht="15" customHeight="1">
      <c r="A4349" s="57"/>
      <c r="B4349" s="26"/>
      <c r="C4349" s="716" t="s">
        <v>7314</v>
      </c>
      <c r="D4349" s="716"/>
      <c r="E4349" s="941"/>
      <c r="F4349" s="942"/>
      <c r="G4349" s="942"/>
      <c r="H4349" s="943"/>
      <c r="I4349" s="940"/>
      <c r="J4349" s="940"/>
      <c r="K4349" s="940"/>
      <c r="L4349" s="940"/>
      <c r="M4349" s="940"/>
      <c r="N4349" s="940"/>
      <c r="O4349" s="940"/>
      <c r="P4349" s="940"/>
      <c r="Q4349" s="890"/>
      <c r="R4349" s="891"/>
      <c r="S4349" s="890"/>
      <c r="T4349" s="891"/>
      <c r="U4349" s="890"/>
      <c r="V4349" s="891"/>
      <c r="W4349" s="890"/>
      <c r="X4349" s="891"/>
      <c r="Y4349" s="890"/>
      <c r="Z4349" s="891"/>
      <c r="AA4349" s="890"/>
      <c r="AB4349" s="891"/>
      <c r="AC4349" s="890"/>
      <c r="AD4349" s="891"/>
      <c r="AE4349" s="164"/>
      <c r="AF4349" s="164"/>
      <c r="AG4349" s="199">
        <f t="shared" si="1488"/>
        <v>0</v>
      </c>
      <c r="AH4349" s="219" t="b">
        <f t="shared" si="1489"/>
        <v>0</v>
      </c>
      <c r="AI4349" s="198" t="str">
        <f t="shared" si="1490"/>
        <v/>
      </c>
      <c r="AJ4349" s="219" t="b">
        <f t="shared" si="1491"/>
        <v>0</v>
      </c>
      <c r="AK4349" s="198" t="str">
        <f t="shared" si="1492"/>
        <v/>
      </c>
      <c r="AL4349" s="219" t="b">
        <f t="shared" si="1493"/>
        <v>0</v>
      </c>
      <c r="AM4349" s="351">
        <f t="shared" si="1494"/>
        <v>0</v>
      </c>
      <c r="AN4349" s="164"/>
      <c r="AO4349" s="164"/>
      <c r="AP4349" s="164"/>
      <c r="AQ4349" s="402">
        <f t="shared" si="1495"/>
        <v>0</v>
      </c>
      <c r="AR4349" s="370" t="str">
        <f>IF(AQ4349=0,"",
IF(SUM($AQ$3585:AQ4349)=1,AS4349,
IF($AQ$5285&gt;SUM($AQ$3585:AQ4349),_xlfn.CONCAT(", ",AS4349),
IF($AQ$5285=SUM($AQ$3585:AQ4349),_xlfn.CONCAT(" y ",AS4349)))))</f>
        <v/>
      </c>
      <c r="AS4349" s="156" t="s">
        <v>7315</v>
      </c>
    </row>
    <row r="4350" spans="1:45" ht="15" customHeight="1">
      <c r="A4350" s="57"/>
      <c r="B4350" s="26"/>
      <c r="C4350" s="716" t="s">
        <v>7316</v>
      </c>
      <c r="D4350" s="716"/>
      <c r="E4350" s="941"/>
      <c r="F4350" s="942"/>
      <c r="G4350" s="942"/>
      <c r="H4350" s="943"/>
      <c r="I4350" s="940"/>
      <c r="J4350" s="940"/>
      <c r="K4350" s="940"/>
      <c r="L4350" s="940"/>
      <c r="M4350" s="940"/>
      <c r="N4350" s="940"/>
      <c r="O4350" s="940"/>
      <c r="P4350" s="940"/>
      <c r="Q4350" s="890"/>
      <c r="R4350" s="891"/>
      <c r="S4350" s="890"/>
      <c r="T4350" s="891"/>
      <c r="U4350" s="890"/>
      <c r="V4350" s="891"/>
      <c r="W4350" s="890"/>
      <c r="X4350" s="891"/>
      <c r="Y4350" s="890"/>
      <c r="Z4350" s="891"/>
      <c r="AA4350" s="890"/>
      <c r="AB4350" s="891"/>
      <c r="AC4350" s="890"/>
      <c r="AD4350" s="891"/>
      <c r="AE4350" s="164"/>
      <c r="AF4350" s="164"/>
      <c r="AG4350" s="199">
        <f t="shared" si="1488"/>
        <v>0</v>
      </c>
      <c r="AH4350" s="219" t="b">
        <f t="shared" si="1489"/>
        <v>0</v>
      </c>
      <c r="AI4350" s="198" t="str">
        <f t="shared" si="1490"/>
        <v/>
      </c>
      <c r="AJ4350" s="219" t="b">
        <f t="shared" si="1491"/>
        <v>0</v>
      </c>
      <c r="AK4350" s="198" t="str">
        <f t="shared" si="1492"/>
        <v/>
      </c>
      <c r="AL4350" s="219" t="b">
        <f t="shared" si="1493"/>
        <v>0</v>
      </c>
      <c r="AM4350" s="351">
        <f t="shared" si="1494"/>
        <v>0</v>
      </c>
      <c r="AN4350" s="164"/>
      <c r="AO4350" s="164"/>
      <c r="AP4350" s="164"/>
      <c r="AQ4350" s="402">
        <f t="shared" si="1495"/>
        <v>0</v>
      </c>
      <c r="AR4350" s="370" t="str">
        <f>IF(AQ4350=0,"",
IF(SUM($AQ$3585:AQ4350)=1,AS4350,
IF($AQ$5285&gt;SUM($AQ$3585:AQ4350),_xlfn.CONCAT(", ",AS4350),
IF($AQ$5285=SUM($AQ$3585:AQ4350),_xlfn.CONCAT(" y ",AS4350)))))</f>
        <v/>
      </c>
      <c r="AS4350" s="156" t="s">
        <v>7317</v>
      </c>
    </row>
    <row r="4351" spans="1:45" ht="15" customHeight="1">
      <c r="A4351" s="57"/>
      <c r="B4351" s="26"/>
      <c r="C4351" s="716" t="s">
        <v>7318</v>
      </c>
      <c r="D4351" s="716"/>
      <c r="E4351" s="941"/>
      <c r="F4351" s="942"/>
      <c r="G4351" s="942"/>
      <c r="H4351" s="943"/>
      <c r="I4351" s="940"/>
      <c r="J4351" s="940"/>
      <c r="K4351" s="940"/>
      <c r="L4351" s="940"/>
      <c r="M4351" s="940"/>
      <c r="N4351" s="940"/>
      <c r="O4351" s="940"/>
      <c r="P4351" s="940"/>
      <c r="Q4351" s="890"/>
      <c r="R4351" s="891"/>
      <c r="S4351" s="890"/>
      <c r="T4351" s="891"/>
      <c r="U4351" s="890"/>
      <c r="V4351" s="891"/>
      <c r="W4351" s="890"/>
      <c r="X4351" s="891"/>
      <c r="Y4351" s="890"/>
      <c r="Z4351" s="891"/>
      <c r="AA4351" s="890"/>
      <c r="AB4351" s="891"/>
      <c r="AC4351" s="890"/>
      <c r="AD4351" s="891"/>
      <c r="AE4351" s="164"/>
      <c r="AF4351" s="164"/>
      <c r="AG4351" s="199">
        <f t="shared" si="1488"/>
        <v>0</v>
      </c>
      <c r="AH4351" s="219" t="b">
        <f t="shared" si="1489"/>
        <v>0</v>
      </c>
      <c r="AI4351" s="198" t="str">
        <f t="shared" si="1490"/>
        <v/>
      </c>
      <c r="AJ4351" s="219" t="b">
        <f t="shared" si="1491"/>
        <v>0</v>
      </c>
      <c r="AK4351" s="198" t="str">
        <f t="shared" si="1492"/>
        <v/>
      </c>
      <c r="AL4351" s="219" t="b">
        <f t="shared" si="1493"/>
        <v>0</v>
      </c>
      <c r="AM4351" s="351">
        <f t="shared" si="1494"/>
        <v>0</v>
      </c>
      <c r="AN4351" s="164"/>
      <c r="AO4351" s="164"/>
      <c r="AP4351" s="164"/>
      <c r="AQ4351" s="402">
        <f t="shared" si="1495"/>
        <v>0</v>
      </c>
      <c r="AR4351" s="370" t="str">
        <f>IF(AQ4351=0,"",
IF(SUM($AQ$3585:AQ4351)=1,AS4351,
IF($AQ$5285&gt;SUM($AQ$3585:AQ4351),_xlfn.CONCAT(", ",AS4351),
IF($AQ$5285=SUM($AQ$3585:AQ4351),_xlfn.CONCAT(" y ",AS4351)))))</f>
        <v/>
      </c>
      <c r="AS4351" s="156" t="s">
        <v>7319</v>
      </c>
    </row>
    <row r="4352" spans="1:45" ht="15" customHeight="1">
      <c r="A4352" s="57"/>
      <c r="B4352" s="26"/>
      <c r="C4352" s="716" t="s">
        <v>7320</v>
      </c>
      <c r="D4352" s="716"/>
      <c r="E4352" s="941"/>
      <c r="F4352" s="942"/>
      <c r="G4352" s="942"/>
      <c r="H4352" s="943"/>
      <c r="I4352" s="940"/>
      <c r="J4352" s="940"/>
      <c r="K4352" s="940"/>
      <c r="L4352" s="940"/>
      <c r="M4352" s="940"/>
      <c r="N4352" s="940"/>
      <c r="O4352" s="940"/>
      <c r="P4352" s="940"/>
      <c r="Q4352" s="890"/>
      <c r="R4352" s="891"/>
      <c r="S4352" s="890"/>
      <c r="T4352" s="891"/>
      <c r="U4352" s="890"/>
      <c r="V4352" s="891"/>
      <c r="W4352" s="890"/>
      <c r="X4352" s="891"/>
      <c r="Y4352" s="890"/>
      <c r="Z4352" s="891"/>
      <c r="AA4352" s="890"/>
      <c r="AB4352" s="891"/>
      <c r="AC4352" s="890"/>
      <c r="AD4352" s="891"/>
      <c r="AE4352" s="164"/>
      <c r="AF4352" s="164"/>
      <c r="AG4352" s="199">
        <f t="shared" si="1488"/>
        <v>0</v>
      </c>
      <c r="AH4352" s="219" t="b">
        <f t="shared" si="1489"/>
        <v>0</v>
      </c>
      <c r="AI4352" s="198" t="str">
        <f t="shared" si="1490"/>
        <v/>
      </c>
      <c r="AJ4352" s="219" t="b">
        <f t="shared" si="1491"/>
        <v>0</v>
      </c>
      <c r="AK4352" s="198" t="str">
        <f t="shared" si="1492"/>
        <v/>
      </c>
      <c r="AL4352" s="219" t="b">
        <f t="shared" si="1493"/>
        <v>0</v>
      </c>
      <c r="AM4352" s="351">
        <f t="shared" si="1494"/>
        <v>0</v>
      </c>
      <c r="AN4352" s="164"/>
      <c r="AO4352" s="164"/>
      <c r="AP4352" s="164"/>
      <c r="AQ4352" s="402">
        <f t="shared" si="1495"/>
        <v>0</v>
      </c>
      <c r="AR4352" s="370" t="str">
        <f>IF(AQ4352=0,"",
IF(SUM($AQ$3585:AQ4352)=1,AS4352,
IF($AQ$5285&gt;SUM($AQ$3585:AQ4352),_xlfn.CONCAT(", ",AS4352),
IF($AQ$5285=SUM($AQ$3585:AQ4352),_xlfn.CONCAT(" y ",AS4352)))))</f>
        <v/>
      </c>
      <c r="AS4352" s="156" t="s">
        <v>7321</v>
      </c>
    </row>
    <row r="4353" spans="1:45" ht="15" customHeight="1">
      <c r="A4353" s="57"/>
      <c r="B4353" s="26"/>
      <c r="C4353" s="716" t="s">
        <v>7322</v>
      </c>
      <c r="D4353" s="716"/>
      <c r="E4353" s="941"/>
      <c r="F4353" s="942"/>
      <c r="G4353" s="942"/>
      <c r="H4353" s="943"/>
      <c r="I4353" s="940"/>
      <c r="J4353" s="940"/>
      <c r="K4353" s="940"/>
      <c r="L4353" s="940"/>
      <c r="M4353" s="940"/>
      <c r="N4353" s="940"/>
      <c r="O4353" s="940"/>
      <c r="P4353" s="940"/>
      <c r="Q4353" s="890"/>
      <c r="R4353" s="891"/>
      <c r="S4353" s="890"/>
      <c r="T4353" s="891"/>
      <c r="U4353" s="890"/>
      <c r="V4353" s="891"/>
      <c r="W4353" s="890"/>
      <c r="X4353" s="891"/>
      <c r="Y4353" s="890"/>
      <c r="Z4353" s="891"/>
      <c r="AA4353" s="890"/>
      <c r="AB4353" s="891"/>
      <c r="AC4353" s="890"/>
      <c r="AD4353" s="891"/>
      <c r="AE4353" s="164"/>
      <c r="AF4353" s="164"/>
      <c r="AG4353" s="199">
        <f t="shared" si="1488"/>
        <v>0</v>
      </c>
      <c r="AH4353" s="219" t="b">
        <f t="shared" si="1489"/>
        <v>0</v>
      </c>
      <c r="AI4353" s="198" t="str">
        <f t="shared" si="1490"/>
        <v/>
      </c>
      <c r="AJ4353" s="219" t="b">
        <f t="shared" si="1491"/>
        <v>0</v>
      </c>
      <c r="AK4353" s="198" t="str">
        <f t="shared" si="1492"/>
        <v/>
      </c>
      <c r="AL4353" s="219" t="b">
        <f t="shared" si="1493"/>
        <v>0</v>
      </c>
      <c r="AM4353" s="351">
        <f t="shared" si="1494"/>
        <v>0</v>
      </c>
      <c r="AN4353" s="164"/>
      <c r="AO4353" s="164"/>
      <c r="AP4353" s="164"/>
      <c r="AQ4353" s="402">
        <f t="shared" si="1495"/>
        <v>0</v>
      </c>
      <c r="AR4353" s="370" t="str">
        <f>IF(AQ4353=0,"",
IF(SUM($AQ$3585:AQ4353)=1,AS4353,
IF($AQ$5285&gt;SUM($AQ$3585:AQ4353),_xlfn.CONCAT(", ",AS4353),
IF($AQ$5285=SUM($AQ$3585:AQ4353),_xlfn.CONCAT(" y ",AS4353)))))</f>
        <v/>
      </c>
      <c r="AS4353" s="156" t="s">
        <v>7323</v>
      </c>
    </row>
    <row r="4354" spans="1:45" ht="15" customHeight="1">
      <c r="A4354" s="57"/>
      <c r="B4354" s="26"/>
      <c r="C4354" s="716" t="s">
        <v>7324</v>
      </c>
      <c r="D4354" s="716"/>
      <c r="E4354" s="941"/>
      <c r="F4354" s="942"/>
      <c r="G4354" s="942"/>
      <c r="H4354" s="943"/>
      <c r="I4354" s="940"/>
      <c r="J4354" s="940"/>
      <c r="K4354" s="940"/>
      <c r="L4354" s="940"/>
      <c r="M4354" s="940"/>
      <c r="N4354" s="940"/>
      <c r="O4354" s="940"/>
      <c r="P4354" s="940"/>
      <c r="Q4354" s="890"/>
      <c r="R4354" s="891"/>
      <c r="S4354" s="890"/>
      <c r="T4354" s="891"/>
      <c r="U4354" s="890"/>
      <c r="V4354" s="891"/>
      <c r="W4354" s="890"/>
      <c r="X4354" s="891"/>
      <c r="Y4354" s="890"/>
      <c r="Z4354" s="891"/>
      <c r="AA4354" s="890"/>
      <c r="AB4354" s="891"/>
      <c r="AC4354" s="890"/>
      <c r="AD4354" s="891"/>
      <c r="AE4354" s="164"/>
      <c r="AF4354" s="164"/>
      <c r="AG4354" s="199">
        <f t="shared" ref="AG4354:AG4417" si="1496">IF(AND(OR($I$3563="X",$T$3563="X"),COUNTA(E4354:AD4354)=0),0,IF(AND(COUNTBLANK(E4354)=1,COUNTA(I4354:AD4354)=0),0,IF(AND($C$3563="X",COUNTBLANK(E4354)=0,COUNTA(I4354:P4354)=2,COUNTA(Q4354:AB4354)&gt;0,AC4354=""),0,IF(AND($C$3563="X",COUNTBLANK(E4354)=0,COUNTA(I4354:P4354)=2,COUNTA(Q4354:AB4354)=0,AC4354="X"),0,1))))</f>
        <v>0</v>
      </c>
      <c r="AH4354" s="219" t="b">
        <f t="shared" ref="AH4354:AH4417" si="1497">NOT(EXACT($E4354,UPPER($E4354)))</f>
        <v>0</v>
      </c>
      <c r="AI4354" s="198" t="str">
        <f t="shared" ref="AI4354:AI4417" si="1498">SUBSTITUTE( SUBSTITUTE( SUBSTITUTE( SUBSTITUTE( SUBSTITUTE( SUBSTITUTE( SUBSTITUTE( SUBSTITUTE( SUBSTITUTE( SUBSTITUTE($E4354, "á", "a"), "é", "e"), "í", "i"), "ó", "o"), "ú", "u"), "Á", "A"), "É", "E"), "Í", "I"), "Ó", "O"), "Ú", "U")</f>
        <v/>
      </c>
      <c r="AJ4354" s="219" t="b">
        <f t="shared" ref="AJ4354:AJ4417" si="1499">NOT(EXACT($E4354,AI4354))</f>
        <v>0</v>
      </c>
      <c r="AK4354" s="198" t="str">
        <f t="shared" ref="AK4354:AK4417" si="1500">SUBSTITUTE((SUBSTITUTE(SUBSTITUTE(SUBSTITUTE($E4354,".",""),",",""),"(","")),")","")</f>
        <v/>
      </c>
      <c r="AL4354" s="219" t="b">
        <f t="shared" ref="AL4354:AL4417" si="1501">NOT(EXACT($E4354,AK4354))</f>
        <v>0</v>
      </c>
      <c r="AM4354" s="351">
        <f t="shared" ref="AM4354:AM4417" si="1502">IF(AND($AC4354="X",COUNTA(Q4354:AB4354)&gt;0),1,0)</f>
        <v>0</v>
      </c>
      <c r="AN4354" s="164"/>
      <c r="AO4354" s="164"/>
      <c r="AP4354" s="164"/>
      <c r="AQ4354" s="402">
        <f t="shared" ref="AQ4354:AQ4417" si="1503">IF(SUM(AG4354)=0,0,1)</f>
        <v>0</v>
      </c>
      <c r="AR4354" s="370" t="str">
        <f>IF(AQ4354=0,"",
IF(SUM($AQ$3585:AQ4354)=1,AS4354,
IF($AQ$5285&gt;SUM($AQ$3585:AQ4354),_xlfn.CONCAT(", ",AS4354),
IF($AQ$5285=SUM($AQ$3585:AQ4354),_xlfn.CONCAT(" y ",AS4354)))))</f>
        <v/>
      </c>
      <c r="AS4354" s="156" t="s">
        <v>7325</v>
      </c>
    </row>
    <row r="4355" spans="1:45" ht="15" customHeight="1">
      <c r="A4355" s="57"/>
      <c r="B4355" s="26"/>
      <c r="C4355" s="716" t="s">
        <v>7326</v>
      </c>
      <c r="D4355" s="716"/>
      <c r="E4355" s="941"/>
      <c r="F4355" s="942"/>
      <c r="G4355" s="942"/>
      <c r="H4355" s="943"/>
      <c r="I4355" s="940"/>
      <c r="J4355" s="940"/>
      <c r="K4355" s="940"/>
      <c r="L4355" s="940"/>
      <c r="M4355" s="940"/>
      <c r="N4355" s="940"/>
      <c r="O4355" s="940"/>
      <c r="P4355" s="940"/>
      <c r="Q4355" s="890"/>
      <c r="R4355" s="891"/>
      <c r="S4355" s="890"/>
      <c r="T4355" s="891"/>
      <c r="U4355" s="890"/>
      <c r="V4355" s="891"/>
      <c r="W4355" s="890"/>
      <c r="X4355" s="891"/>
      <c r="Y4355" s="890"/>
      <c r="Z4355" s="891"/>
      <c r="AA4355" s="890"/>
      <c r="AB4355" s="891"/>
      <c r="AC4355" s="890"/>
      <c r="AD4355" s="891"/>
      <c r="AE4355" s="164"/>
      <c r="AF4355" s="164"/>
      <c r="AG4355" s="199">
        <f t="shared" si="1496"/>
        <v>0</v>
      </c>
      <c r="AH4355" s="219" t="b">
        <f t="shared" si="1497"/>
        <v>0</v>
      </c>
      <c r="AI4355" s="198" t="str">
        <f t="shared" si="1498"/>
        <v/>
      </c>
      <c r="AJ4355" s="219" t="b">
        <f t="shared" si="1499"/>
        <v>0</v>
      </c>
      <c r="AK4355" s="198" t="str">
        <f t="shared" si="1500"/>
        <v/>
      </c>
      <c r="AL4355" s="219" t="b">
        <f t="shared" si="1501"/>
        <v>0</v>
      </c>
      <c r="AM4355" s="351">
        <f t="shared" si="1502"/>
        <v>0</v>
      </c>
      <c r="AN4355" s="164"/>
      <c r="AO4355" s="164"/>
      <c r="AP4355" s="164"/>
      <c r="AQ4355" s="402">
        <f t="shared" si="1503"/>
        <v>0</v>
      </c>
      <c r="AR4355" s="370" t="str">
        <f>IF(AQ4355=0,"",
IF(SUM($AQ$3585:AQ4355)=1,AS4355,
IF($AQ$5285&gt;SUM($AQ$3585:AQ4355),_xlfn.CONCAT(", ",AS4355),
IF($AQ$5285=SUM($AQ$3585:AQ4355),_xlfn.CONCAT(" y ",AS4355)))))</f>
        <v/>
      </c>
      <c r="AS4355" s="156" t="s">
        <v>7327</v>
      </c>
    </row>
    <row r="4356" spans="1:45" ht="15" customHeight="1">
      <c r="A4356" s="57"/>
      <c r="B4356" s="26"/>
      <c r="C4356" s="716" t="s">
        <v>7328</v>
      </c>
      <c r="D4356" s="716"/>
      <c r="E4356" s="941"/>
      <c r="F4356" s="942"/>
      <c r="G4356" s="942"/>
      <c r="H4356" s="943"/>
      <c r="I4356" s="940"/>
      <c r="J4356" s="940"/>
      <c r="K4356" s="940"/>
      <c r="L4356" s="940"/>
      <c r="M4356" s="940"/>
      <c r="N4356" s="940"/>
      <c r="O4356" s="940"/>
      <c r="P4356" s="940"/>
      <c r="Q4356" s="890"/>
      <c r="R4356" s="891"/>
      <c r="S4356" s="890"/>
      <c r="T4356" s="891"/>
      <c r="U4356" s="890"/>
      <c r="V4356" s="891"/>
      <c r="W4356" s="890"/>
      <c r="X4356" s="891"/>
      <c r="Y4356" s="890"/>
      <c r="Z4356" s="891"/>
      <c r="AA4356" s="890"/>
      <c r="AB4356" s="891"/>
      <c r="AC4356" s="890"/>
      <c r="AD4356" s="891"/>
      <c r="AE4356" s="164"/>
      <c r="AF4356" s="164"/>
      <c r="AG4356" s="199">
        <f t="shared" si="1496"/>
        <v>0</v>
      </c>
      <c r="AH4356" s="219" t="b">
        <f t="shared" si="1497"/>
        <v>0</v>
      </c>
      <c r="AI4356" s="198" t="str">
        <f t="shared" si="1498"/>
        <v/>
      </c>
      <c r="AJ4356" s="219" t="b">
        <f t="shared" si="1499"/>
        <v>0</v>
      </c>
      <c r="AK4356" s="198" t="str">
        <f t="shared" si="1500"/>
        <v/>
      </c>
      <c r="AL4356" s="219" t="b">
        <f t="shared" si="1501"/>
        <v>0</v>
      </c>
      <c r="AM4356" s="351">
        <f t="shared" si="1502"/>
        <v>0</v>
      </c>
      <c r="AN4356" s="164"/>
      <c r="AO4356" s="164"/>
      <c r="AP4356" s="164"/>
      <c r="AQ4356" s="402">
        <f t="shared" si="1503"/>
        <v>0</v>
      </c>
      <c r="AR4356" s="370" t="str">
        <f>IF(AQ4356=0,"",
IF(SUM($AQ$3585:AQ4356)=1,AS4356,
IF($AQ$5285&gt;SUM($AQ$3585:AQ4356),_xlfn.CONCAT(", ",AS4356),
IF($AQ$5285=SUM($AQ$3585:AQ4356),_xlfn.CONCAT(" y ",AS4356)))))</f>
        <v/>
      </c>
      <c r="AS4356" s="156" t="s">
        <v>7329</v>
      </c>
    </row>
    <row r="4357" spans="1:45" ht="15" customHeight="1">
      <c r="A4357" s="57"/>
      <c r="B4357" s="26"/>
      <c r="C4357" s="716" t="s">
        <v>7330</v>
      </c>
      <c r="D4357" s="716"/>
      <c r="E4357" s="941"/>
      <c r="F4357" s="942"/>
      <c r="G4357" s="942"/>
      <c r="H4357" s="943"/>
      <c r="I4357" s="940"/>
      <c r="J4357" s="940"/>
      <c r="K4357" s="940"/>
      <c r="L4357" s="940"/>
      <c r="M4357" s="940"/>
      <c r="N4357" s="940"/>
      <c r="O4357" s="940"/>
      <c r="P4357" s="940"/>
      <c r="Q4357" s="890"/>
      <c r="R4357" s="891"/>
      <c r="S4357" s="890"/>
      <c r="T4357" s="891"/>
      <c r="U4357" s="890"/>
      <c r="V4357" s="891"/>
      <c r="W4357" s="890"/>
      <c r="X4357" s="891"/>
      <c r="Y4357" s="890"/>
      <c r="Z4357" s="891"/>
      <c r="AA4357" s="890"/>
      <c r="AB4357" s="891"/>
      <c r="AC4357" s="890"/>
      <c r="AD4357" s="891"/>
      <c r="AE4357" s="164"/>
      <c r="AF4357" s="164"/>
      <c r="AG4357" s="199">
        <f t="shared" si="1496"/>
        <v>0</v>
      </c>
      <c r="AH4357" s="219" t="b">
        <f t="shared" si="1497"/>
        <v>0</v>
      </c>
      <c r="AI4357" s="198" t="str">
        <f t="shared" si="1498"/>
        <v/>
      </c>
      <c r="AJ4357" s="219" t="b">
        <f t="shared" si="1499"/>
        <v>0</v>
      </c>
      <c r="AK4357" s="198" t="str">
        <f t="shared" si="1500"/>
        <v/>
      </c>
      <c r="AL4357" s="219" t="b">
        <f t="shared" si="1501"/>
        <v>0</v>
      </c>
      <c r="AM4357" s="351">
        <f t="shared" si="1502"/>
        <v>0</v>
      </c>
      <c r="AN4357" s="164"/>
      <c r="AO4357" s="164"/>
      <c r="AP4357" s="164"/>
      <c r="AQ4357" s="402">
        <f t="shared" si="1503"/>
        <v>0</v>
      </c>
      <c r="AR4357" s="370" t="str">
        <f>IF(AQ4357=0,"",
IF(SUM($AQ$3585:AQ4357)=1,AS4357,
IF($AQ$5285&gt;SUM($AQ$3585:AQ4357),_xlfn.CONCAT(", ",AS4357),
IF($AQ$5285=SUM($AQ$3585:AQ4357),_xlfn.CONCAT(" y ",AS4357)))))</f>
        <v/>
      </c>
      <c r="AS4357" s="156" t="s">
        <v>7331</v>
      </c>
    </row>
    <row r="4358" spans="1:45" ht="15" customHeight="1">
      <c r="A4358" s="57"/>
      <c r="B4358" s="26"/>
      <c r="C4358" s="716" t="s">
        <v>7332</v>
      </c>
      <c r="D4358" s="716"/>
      <c r="E4358" s="941"/>
      <c r="F4358" s="942"/>
      <c r="G4358" s="942"/>
      <c r="H4358" s="943"/>
      <c r="I4358" s="940"/>
      <c r="J4358" s="940"/>
      <c r="K4358" s="940"/>
      <c r="L4358" s="940"/>
      <c r="M4358" s="940"/>
      <c r="N4358" s="940"/>
      <c r="O4358" s="940"/>
      <c r="P4358" s="940"/>
      <c r="Q4358" s="890"/>
      <c r="R4358" s="891"/>
      <c r="S4358" s="890"/>
      <c r="T4358" s="891"/>
      <c r="U4358" s="890"/>
      <c r="V4358" s="891"/>
      <c r="W4358" s="890"/>
      <c r="X4358" s="891"/>
      <c r="Y4358" s="890"/>
      <c r="Z4358" s="891"/>
      <c r="AA4358" s="890"/>
      <c r="AB4358" s="891"/>
      <c r="AC4358" s="890"/>
      <c r="AD4358" s="891"/>
      <c r="AE4358" s="164"/>
      <c r="AF4358" s="164"/>
      <c r="AG4358" s="199">
        <f t="shared" si="1496"/>
        <v>0</v>
      </c>
      <c r="AH4358" s="219" t="b">
        <f t="shared" si="1497"/>
        <v>0</v>
      </c>
      <c r="AI4358" s="198" t="str">
        <f t="shared" si="1498"/>
        <v/>
      </c>
      <c r="AJ4358" s="219" t="b">
        <f t="shared" si="1499"/>
        <v>0</v>
      </c>
      <c r="AK4358" s="198" t="str">
        <f t="shared" si="1500"/>
        <v/>
      </c>
      <c r="AL4358" s="219" t="b">
        <f t="shared" si="1501"/>
        <v>0</v>
      </c>
      <c r="AM4358" s="351">
        <f t="shared" si="1502"/>
        <v>0</v>
      </c>
      <c r="AN4358" s="164"/>
      <c r="AO4358" s="164"/>
      <c r="AP4358" s="164"/>
      <c r="AQ4358" s="402">
        <f t="shared" si="1503"/>
        <v>0</v>
      </c>
      <c r="AR4358" s="370" t="str">
        <f>IF(AQ4358=0,"",
IF(SUM($AQ$3585:AQ4358)=1,AS4358,
IF($AQ$5285&gt;SUM($AQ$3585:AQ4358),_xlfn.CONCAT(", ",AS4358),
IF($AQ$5285=SUM($AQ$3585:AQ4358),_xlfn.CONCAT(" y ",AS4358)))))</f>
        <v/>
      </c>
      <c r="AS4358" s="156" t="s">
        <v>7333</v>
      </c>
    </row>
    <row r="4359" spans="1:45" ht="15" customHeight="1">
      <c r="A4359" s="57"/>
      <c r="B4359" s="26"/>
      <c r="C4359" s="716" t="s">
        <v>7334</v>
      </c>
      <c r="D4359" s="716"/>
      <c r="E4359" s="941"/>
      <c r="F4359" s="942"/>
      <c r="G4359" s="942"/>
      <c r="H4359" s="943"/>
      <c r="I4359" s="940"/>
      <c r="J4359" s="940"/>
      <c r="K4359" s="940"/>
      <c r="L4359" s="940"/>
      <c r="M4359" s="940"/>
      <c r="N4359" s="940"/>
      <c r="O4359" s="940"/>
      <c r="P4359" s="940"/>
      <c r="Q4359" s="890"/>
      <c r="R4359" s="891"/>
      <c r="S4359" s="890"/>
      <c r="T4359" s="891"/>
      <c r="U4359" s="890"/>
      <c r="V4359" s="891"/>
      <c r="W4359" s="890"/>
      <c r="X4359" s="891"/>
      <c r="Y4359" s="890"/>
      <c r="Z4359" s="891"/>
      <c r="AA4359" s="890"/>
      <c r="AB4359" s="891"/>
      <c r="AC4359" s="890"/>
      <c r="AD4359" s="891"/>
      <c r="AE4359" s="164"/>
      <c r="AF4359" s="164"/>
      <c r="AG4359" s="199">
        <f t="shared" si="1496"/>
        <v>0</v>
      </c>
      <c r="AH4359" s="219" t="b">
        <f t="shared" si="1497"/>
        <v>0</v>
      </c>
      <c r="AI4359" s="198" t="str">
        <f t="shared" si="1498"/>
        <v/>
      </c>
      <c r="AJ4359" s="219" t="b">
        <f t="shared" si="1499"/>
        <v>0</v>
      </c>
      <c r="AK4359" s="198" t="str">
        <f t="shared" si="1500"/>
        <v/>
      </c>
      <c r="AL4359" s="219" t="b">
        <f t="shared" si="1501"/>
        <v>0</v>
      </c>
      <c r="AM4359" s="351">
        <f t="shared" si="1502"/>
        <v>0</v>
      </c>
      <c r="AN4359" s="164"/>
      <c r="AO4359" s="164"/>
      <c r="AP4359" s="164"/>
      <c r="AQ4359" s="402">
        <f t="shared" si="1503"/>
        <v>0</v>
      </c>
      <c r="AR4359" s="370" t="str">
        <f>IF(AQ4359=0,"",
IF(SUM($AQ$3585:AQ4359)=1,AS4359,
IF($AQ$5285&gt;SUM($AQ$3585:AQ4359),_xlfn.CONCAT(", ",AS4359),
IF($AQ$5285=SUM($AQ$3585:AQ4359),_xlfn.CONCAT(" y ",AS4359)))))</f>
        <v/>
      </c>
      <c r="AS4359" s="156" t="s">
        <v>7335</v>
      </c>
    </row>
    <row r="4360" spans="1:45" ht="15" customHeight="1">
      <c r="A4360" s="57"/>
      <c r="B4360" s="26"/>
      <c r="C4360" s="716" t="s">
        <v>7336</v>
      </c>
      <c r="D4360" s="716"/>
      <c r="E4360" s="941"/>
      <c r="F4360" s="942"/>
      <c r="G4360" s="942"/>
      <c r="H4360" s="943"/>
      <c r="I4360" s="940"/>
      <c r="J4360" s="940"/>
      <c r="K4360" s="940"/>
      <c r="L4360" s="940"/>
      <c r="M4360" s="940"/>
      <c r="N4360" s="940"/>
      <c r="O4360" s="940"/>
      <c r="P4360" s="940"/>
      <c r="Q4360" s="890"/>
      <c r="R4360" s="891"/>
      <c r="S4360" s="890"/>
      <c r="T4360" s="891"/>
      <c r="U4360" s="890"/>
      <c r="V4360" s="891"/>
      <c r="W4360" s="890"/>
      <c r="X4360" s="891"/>
      <c r="Y4360" s="890"/>
      <c r="Z4360" s="891"/>
      <c r="AA4360" s="890"/>
      <c r="AB4360" s="891"/>
      <c r="AC4360" s="890"/>
      <c r="AD4360" s="891"/>
      <c r="AE4360" s="164"/>
      <c r="AF4360" s="164"/>
      <c r="AG4360" s="199">
        <f t="shared" si="1496"/>
        <v>0</v>
      </c>
      <c r="AH4360" s="219" t="b">
        <f t="shared" si="1497"/>
        <v>0</v>
      </c>
      <c r="AI4360" s="198" t="str">
        <f t="shared" si="1498"/>
        <v/>
      </c>
      <c r="AJ4360" s="219" t="b">
        <f t="shared" si="1499"/>
        <v>0</v>
      </c>
      <c r="AK4360" s="198" t="str">
        <f t="shared" si="1500"/>
        <v/>
      </c>
      <c r="AL4360" s="219" t="b">
        <f t="shared" si="1501"/>
        <v>0</v>
      </c>
      <c r="AM4360" s="351">
        <f t="shared" si="1502"/>
        <v>0</v>
      </c>
      <c r="AN4360" s="164"/>
      <c r="AO4360" s="164"/>
      <c r="AP4360" s="164"/>
      <c r="AQ4360" s="402">
        <f t="shared" si="1503"/>
        <v>0</v>
      </c>
      <c r="AR4360" s="370" t="str">
        <f>IF(AQ4360=0,"",
IF(SUM($AQ$3585:AQ4360)=1,AS4360,
IF($AQ$5285&gt;SUM($AQ$3585:AQ4360),_xlfn.CONCAT(", ",AS4360),
IF($AQ$5285=SUM($AQ$3585:AQ4360),_xlfn.CONCAT(" y ",AS4360)))))</f>
        <v/>
      </c>
      <c r="AS4360" s="156" t="s">
        <v>7337</v>
      </c>
    </row>
    <row r="4361" spans="1:45" ht="15" customHeight="1">
      <c r="A4361" s="57"/>
      <c r="B4361" s="26"/>
      <c r="C4361" s="716" t="s">
        <v>7338</v>
      </c>
      <c r="D4361" s="716"/>
      <c r="E4361" s="941"/>
      <c r="F4361" s="942"/>
      <c r="G4361" s="942"/>
      <c r="H4361" s="943"/>
      <c r="I4361" s="940"/>
      <c r="J4361" s="940"/>
      <c r="K4361" s="940"/>
      <c r="L4361" s="940"/>
      <c r="M4361" s="940"/>
      <c r="N4361" s="940"/>
      <c r="O4361" s="940"/>
      <c r="P4361" s="940"/>
      <c r="Q4361" s="890"/>
      <c r="R4361" s="891"/>
      <c r="S4361" s="890"/>
      <c r="T4361" s="891"/>
      <c r="U4361" s="890"/>
      <c r="V4361" s="891"/>
      <c r="W4361" s="890"/>
      <c r="X4361" s="891"/>
      <c r="Y4361" s="890"/>
      <c r="Z4361" s="891"/>
      <c r="AA4361" s="890"/>
      <c r="AB4361" s="891"/>
      <c r="AC4361" s="890"/>
      <c r="AD4361" s="891"/>
      <c r="AE4361" s="164"/>
      <c r="AF4361" s="164"/>
      <c r="AG4361" s="199">
        <f t="shared" si="1496"/>
        <v>0</v>
      </c>
      <c r="AH4361" s="219" t="b">
        <f t="shared" si="1497"/>
        <v>0</v>
      </c>
      <c r="AI4361" s="198" t="str">
        <f t="shared" si="1498"/>
        <v/>
      </c>
      <c r="AJ4361" s="219" t="b">
        <f t="shared" si="1499"/>
        <v>0</v>
      </c>
      <c r="AK4361" s="198" t="str">
        <f t="shared" si="1500"/>
        <v/>
      </c>
      <c r="AL4361" s="219" t="b">
        <f t="shared" si="1501"/>
        <v>0</v>
      </c>
      <c r="AM4361" s="351">
        <f t="shared" si="1502"/>
        <v>0</v>
      </c>
      <c r="AN4361" s="164"/>
      <c r="AO4361" s="164"/>
      <c r="AP4361" s="164"/>
      <c r="AQ4361" s="402">
        <f t="shared" si="1503"/>
        <v>0</v>
      </c>
      <c r="AR4361" s="370" t="str">
        <f>IF(AQ4361=0,"",
IF(SUM($AQ$3585:AQ4361)=1,AS4361,
IF($AQ$5285&gt;SUM($AQ$3585:AQ4361),_xlfn.CONCAT(", ",AS4361),
IF($AQ$5285=SUM($AQ$3585:AQ4361),_xlfn.CONCAT(" y ",AS4361)))))</f>
        <v/>
      </c>
      <c r="AS4361" s="156" t="s">
        <v>7339</v>
      </c>
    </row>
    <row r="4362" spans="1:45" ht="15" customHeight="1">
      <c r="A4362" s="57"/>
      <c r="B4362" s="26"/>
      <c r="C4362" s="716" t="s">
        <v>7340</v>
      </c>
      <c r="D4362" s="716"/>
      <c r="E4362" s="941"/>
      <c r="F4362" s="942"/>
      <c r="G4362" s="942"/>
      <c r="H4362" s="943"/>
      <c r="I4362" s="940"/>
      <c r="J4362" s="940"/>
      <c r="K4362" s="940"/>
      <c r="L4362" s="940"/>
      <c r="M4362" s="940"/>
      <c r="N4362" s="940"/>
      <c r="O4362" s="940"/>
      <c r="P4362" s="940"/>
      <c r="Q4362" s="890"/>
      <c r="R4362" s="891"/>
      <c r="S4362" s="890"/>
      <c r="T4362" s="891"/>
      <c r="U4362" s="890"/>
      <c r="V4362" s="891"/>
      <c r="W4362" s="890"/>
      <c r="X4362" s="891"/>
      <c r="Y4362" s="890"/>
      <c r="Z4362" s="891"/>
      <c r="AA4362" s="890"/>
      <c r="AB4362" s="891"/>
      <c r="AC4362" s="890"/>
      <c r="AD4362" s="891"/>
      <c r="AE4362" s="164"/>
      <c r="AF4362" s="164"/>
      <c r="AG4362" s="199">
        <f t="shared" si="1496"/>
        <v>0</v>
      </c>
      <c r="AH4362" s="219" t="b">
        <f t="shared" si="1497"/>
        <v>0</v>
      </c>
      <c r="AI4362" s="198" t="str">
        <f t="shared" si="1498"/>
        <v/>
      </c>
      <c r="AJ4362" s="219" t="b">
        <f t="shared" si="1499"/>
        <v>0</v>
      </c>
      <c r="AK4362" s="198" t="str">
        <f t="shared" si="1500"/>
        <v/>
      </c>
      <c r="AL4362" s="219" t="b">
        <f t="shared" si="1501"/>
        <v>0</v>
      </c>
      <c r="AM4362" s="351">
        <f t="shared" si="1502"/>
        <v>0</v>
      </c>
      <c r="AN4362" s="164"/>
      <c r="AO4362" s="164"/>
      <c r="AP4362" s="164"/>
      <c r="AQ4362" s="402">
        <f t="shared" si="1503"/>
        <v>0</v>
      </c>
      <c r="AR4362" s="370" t="str">
        <f>IF(AQ4362=0,"",
IF(SUM($AQ$3585:AQ4362)=1,AS4362,
IF($AQ$5285&gt;SUM($AQ$3585:AQ4362),_xlfn.CONCAT(", ",AS4362),
IF($AQ$5285=SUM($AQ$3585:AQ4362),_xlfn.CONCAT(" y ",AS4362)))))</f>
        <v/>
      </c>
      <c r="AS4362" s="156" t="s">
        <v>7341</v>
      </c>
    </row>
    <row r="4363" spans="1:45" ht="15" customHeight="1">
      <c r="A4363" s="57"/>
      <c r="B4363" s="26"/>
      <c r="C4363" s="716" t="s">
        <v>7342</v>
      </c>
      <c r="D4363" s="716"/>
      <c r="E4363" s="941"/>
      <c r="F4363" s="942"/>
      <c r="G4363" s="942"/>
      <c r="H4363" s="943"/>
      <c r="I4363" s="940"/>
      <c r="J4363" s="940"/>
      <c r="K4363" s="940"/>
      <c r="L4363" s="940"/>
      <c r="M4363" s="940"/>
      <c r="N4363" s="940"/>
      <c r="O4363" s="940"/>
      <c r="P4363" s="940"/>
      <c r="Q4363" s="890"/>
      <c r="R4363" s="891"/>
      <c r="S4363" s="890"/>
      <c r="T4363" s="891"/>
      <c r="U4363" s="890"/>
      <c r="V4363" s="891"/>
      <c r="W4363" s="890"/>
      <c r="X4363" s="891"/>
      <c r="Y4363" s="890"/>
      <c r="Z4363" s="891"/>
      <c r="AA4363" s="890"/>
      <c r="AB4363" s="891"/>
      <c r="AC4363" s="890"/>
      <c r="AD4363" s="891"/>
      <c r="AE4363" s="164"/>
      <c r="AF4363" s="164"/>
      <c r="AG4363" s="199">
        <f t="shared" si="1496"/>
        <v>0</v>
      </c>
      <c r="AH4363" s="219" t="b">
        <f t="shared" si="1497"/>
        <v>0</v>
      </c>
      <c r="AI4363" s="198" t="str">
        <f t="shared" si="1498"/>
        <v/>
      </c>
      <c r="AJ4363" s="219" t="b">
        <f t="shared" si="1499"/>
        <v>0</v>
      </c>
      <c r="AK4363" s="198" t="str">
        <f t="shared" si="1500"/>
        <v/>
      </c>
      <c r="AL4363" s="219" t="b">
        <f t="shared" si="1501"/>
        <v>0</v>
      </c>
      <c r="AM4363" s="351">
        <f t="shared" si="1502"/>
        <v>0</v>
      </c>
      <c r="AN4363" s="164"/>
      <c r="AO4363" s="164"/>
      <c r="AP4363" s="164"/>
      <c r="AQ4363" s="402">
        <f t="shared" si="1503"/>
        <v>0</v>
      </c>
      <c r="AR4363" s="370" t="str">
        <f>IF(AQ4363=0,"",
IF(SUM($AQ$3585:AQ4363)=1,AS4363,
IF($AQ$5285&gt;SUM($AQ$3585:AQ4363),_xlfn.CONCAT(", ",AS4363),
IF($AQ$5285=SUM($AQ$3585:AQ4363),_xlfn.CONCAT(" y ",AS4363)))))</f>
        <v/>
      </c>
      <c r="AS4363" s="156" t="s">
        <v>7343</v>
      </c>
    </row>
    <row r="4364" spans="1:45" ht="15" customHeight="1">
      <c r="A4364" s="57"/>
      <c r="B4364" s="26"/>
      <c r="C4364" s="716" t="s">
        <v>7344</v>
      </c>
      <c r="D4364" s="716"/>
      <c r="E4364" s="941"/>
      <c r="F4364" s="942"/>
      <c r="G4364" s="942"/>
      <c r="H4364" s="943"/>
      <c r="I4364" s="940"/>
      <c r="J4364" s="940"/>
      <c r="K4364" s="940"/>
      <c r="L4364" s="940"/>
      <c r="M4364" s="940"/>
      <c r="N4364" s="940"/>
      <c r="O4364" s="940"/>
      <c r="P4364" s="940"/>
      <c r="Q4364" s="890"/>
      <c r="R4364" s="891"/>
      <c r="S4364" s="890"/>
      <c r="T4364" s="891"/>
      <c r="U4364" s="890"/>
      <c r="V4364" s="891"/>
      <c r="W4364" s="890"/>
      <c r="X4364" s="891"/>
      <c r="Y4364" s="890"/>
      <c r="Z4364" s="891"/>
      <c r="AA4364" s="890"/>
      <c r="AB4364" s="891"/>
      <c r="AC4364" s="890"/>
      <c r="AD4364" s="891"/>
      <c r="AE4364" s="164"/>
      <c r="AF4364" s="164"/>
      <c r="AG4364" s="199">
        <f t="shared" si="1496"/>
        <v>0</v>
      </c>
      <c r="AH4364" s="219" t="b">
        <f t="shared" si="1497"/>
        <v>0</v>
      </c>
      <c r="AI4364" s="198" t="str">
        <f t="shared" si="1498"/>
        <v/>
      </c>
      <c r="AJ4364" s="219" t="b">
        <f t="shared" si="1499"/>
        <v>0</v>
      </c>
      <c r="AK4364" s="198" t="str">
        <f t="shared" si="1500"/>
        <v/>
      </c>
      <c r="AL4364" s="219" t="b">
        <f t="shared" si="1501"/>
        <v>0</v>
      </c>
      <c r="AM4364" s="351">
        <f t="shared" si="1502"/>
        <v>0</v>
      </c>
      <c r="AN4364" s="164"/>
      <c r="AO4364" s="164"/>
      <c r="AP4364" s="164"/>
      <c r="AQ4364" s="402">
        <f t="shared" si="1503"/>
        <v>0</v>
      </c>
      <c r="AR4364" s="370" t="str">
        <f>IF(AQ4364=0,"",
IF(SUM($AQ$3585:AQ4364)=1,AS4364,
IF($AQ$5285&gt;SUM($AQ$3585:AQ4364),_xlfn.CONCAT(", ",AS4364),
IF($AQ$5285=SUM($AQ$3585:AQ4364),_xlfn.CONCAT(" y ",AS4364)))))</f>
        <v/>
      </c>
      <c r="AS4364" s="156" t="s">
        <v>7345</v>
      </c>
    </row>
    <row r="4365" spans="1:45" ht="15" customHeight="1">
      <c r="A4365" s="57"/>
      <c r="B4365" s="26"/>
      <c r="C4365" s="716" t="s">
        <v>7346</v>
      </c>
      <c r="D4365" s="716"/>
      <c r="E4365" s="941"/>
      <c r="F4365" s="942"/>
      <c r="G4365" s="942"/>
      <c r="H4365" s="943"/>
      <c r="I4365" s="940"/>
      <c r="J4365" s="940"/>
      <c r="K4365" s="940"/>
      <c r="L4365" s="940"/>
      <c r="M4365" s="940"/>
      <c r="N4365" s="940"/>
      <c r="O4365" s="940"/>
      <c r="P4365" s="940"/>
      <c r="Q4365" s="890"/>
      <c r="R4365" s="891"/>
      <c r="S4365" s="890"/>
      <c r="T4365" s="891"/>
      <c r="U4365" s="890"/>
      <c r="V4365" s="891"/>
      <c r="W4365" s="890"/>
      <c r="X4365" s="891"/>
      <c r="Y4365" s="890"/>
      <c r="Z4365" s="891"/>
      <c r="AA4365" s="890"/>
      <c r="AB4365" s="891"/>
      <c r="AC4365" s="890"/>
      <c r="AD4365" s="891"/>
      <c r="AE4365" s="164"/>
      <c r="AF4365" s="164"/>
      <c r="AG4365" s="199">
        <f t="shared" si="1496"/>
        <v>0</v>
      </c>
      <c r="AH4365" s="219" t="b">
        <f t="shared" si="1497"/>
        <v>0</v>
      </c>
      <c r="AI4365" s="198" t="str">
        <f t="shared" si="1498"/>
        <v/>
      </c>
      <c r="AJ4365" s="219" t="b">
        <f t="shared" si="1499"/>
        <v>0</v>
      </c>
      <c r="AK4365" s="198" t="str">
        <f t="shared" si="1500"/>
        <v/>
      </c>
      <c r="AL4365" s="219" t="b">
        <f t="shared" si="1501"/>
        <v>0</v>
      </c>
      <c r="AM4365" s="351">
        <f t="shared" si="1502"/>
        <v>0</v>
      </c>
      <c r="AN4365" s="164"/>
      <c r="AO4365" s="164"/>
      <c r="AP4365" s="164"/>
      <c r="AQ4365" s="402">
        <f t="shared" si="1503"/>
        <v>0</v>
      </c>
      <c r="AR4365" s="370" t="str">
        <f>IF(AQ4365=0,"",
IF(SUM($AQ$3585:AQ4365)=1,AS4365,
IF($AQ$5285&gt;SUM($AQ$3585:AQ4365),_xlfn.CONCAT(", ",AS4365),
IF($AQ$5285=SUM($AQ$3585:AQ4365),_xlfn.CONCAT(" y ",AS4365)))))</f>
        <v/>
      </c>
      <c r="AS4365" s="156" t="s">
        <v>7347</v>
      </c>
    </row>
    <row r="4366" spans="1:45" ht="15" customHeight="1">
      <c r="A4366" s="57"/>
      <c r="B4366" s="26"/>
      <c r="C4366" s="716" t="s">
        <v>7348</v>
      </c>
      <c r="D4366" s="716"/>
      <c r="E4366" s="941"/>
      <c r="F4366" s="942"/>
      <c r="G4366" s="942"/>
      <c r="H4366" s="943"/>
      <c r="I4366" s="940"/>
      <c r="J4366" s="940"/>
      <c r="K4366" s="940"/>
      <c r="L4366" s="940"/>
      <c r="M4366" s="940"/>
      <c r="N4366" s="940"/>
      <c r="O4366" s="940"/>
      <c r="P4366" s="940"/>
      <c r="Q4366" s="890"/>
      <c r="R4366" s="891"/>
      <c r="S4366" s="890"/>
      <c r="T4366" s="891"/>
      <c r="U4366" s="890"/>
      <c r="V4366" s="891"/>
      <c r="W4366" s="890"/>
      <c r="X4366" s="891"/>
      <c r="Y4366" s="890"/>
      <c r="Z4366" s="891"/>
      <c r="AA4366" s="890"/>
      <c r="AB4366" s="891"/>
      <c r="AC4366" s="890"/>
      <c r="AD4366" s="891"/>
      <c r="AE4366" s="164"/>
      <c r="AF4366" s="164"/>
      <c r="AG4366" s="199">
        <f t="shared" si="1496"/>
        <v>0</v>
      </c>
      <c r="AH4366" s="219" t="b">
        <f t="shared" si="1497"/>
        <v>0</v>
      </c>
      <c r="AI4366" s="198" t="str">
        <f t="shared" si="1498"/>
        <v/>
      </c>
      <c r="AJ4366" s="219" t="b">
        <f t="shared" si="1499"/>
        <v>0</v>
      </c>
      <c r="AK4366" s="198" t="str">
        <f t="shared" si="1500"/>
        <v/>
      </c>
      <c r="AL4366" s="219" t="b">
        <f t="shared" si="1501"/>
        <v>0</v>
      </c>
      <c r="AM4366" s="351">
        <f t="shared" si="1502"/>
        <v>0</v>
      </c>
      <c r="AN4366" s="164"/>
      <c r="AO4366" s="164"/>
      <c r="AP4366" s="164"/>
      <c r="AQ4366" s="402">
        <f t="shared" si="1503"/>
        <v>0</v>
      </c>
      <c r="AR4366" s="370" t="str">
        <f>IF(AQ4366=0,"",
IF(SUM($AQ$3585:AQ4366)=1,AS4366,
IF($AQ$5285&gt;SUM($AQ$3585:AQ4366),_xlfn.CONCAT(", ",AS4366),
IF($AQ$5285=SUM($AQ$3585:AQ4366),_xlfn.CONCAT(" y ",AS4366)))))</f>
        <v/>
      </c>
      <c r="AS4366" s="156" t="s">
        <v>7349</v>
      </c>
    </row>
    <row r="4367" spans="1:45" ht="15" customHeight="1">
      <c r="A4367" s="57"/>
      <c r="B4367" s="26"/>
      <c r="C4367" s="716" t="s">
        <v>7350</v>
      </c>
      <c r="D4367" s="716"/>
      <c r="E4367" s="941"/>
      <c r="F4367" s="942"/>
      <c r="G4367" s="942"/>
      <c r="H4367" s="943"/>
      <c r="I4367" s="940"/>
      <c r="J4367" s="940"/>
      <c r="K4367" s="940"/>
      <c r="L4367" s="940"/>
      <c r="M4367" s="940"/>
      <c r="N4367" s="940"/>
      <c r="O4367" s="940"/>
      <c r="P4367" s="940"/>
      <c r="Q4367" s="890"/>
      <c r="R4367" s="891"/>
      <c r="S4367" s="890"/>
      <c r="T4367" s="891"/>
      <c r="U4367" s="890"/>
      <c r="V4367" s="891"/>
      <c r="W4367" s="890"/>
      <c r="X4367" s="891"/>
      <c r="Y4367" s="890"/>
      <c r="Z4367" s="891"/>
      <c r="AA4367" s="890"/>
      <c r="AB4367" s="891"/>
      <c r="AC4367" s="890"/>
      <c r="AD4367" s="891"/>
      <c r="AE4367" s="164"/>
      <c r="AF4367" s="164"/>
      <c r="AG4367" s="199">
        <f t="shared" si="1496"/>
        <v>0</v>
      </c>
      <c r="AH4367" s="219" t="b">
        <f t="shared" si="1497"/>
        <v>0</v>
      </c>
      <c r="AI4367" s="198" t="str">
        <f t="shared" si="1498"/>
        <v/>
      </c>
      <c r="AJ4367" s="219" t="b">
        <f t="shared" si="1499"/>
        <v>0</v>
      </c>
      <c r="AK4367" s="198" t="str">
        <f t="shared" si="1500"/>
        <v/>
      </c>
      <c r="AL4367" s="219" t="b">
        <f t="shared" si="1501"/>
        <v>0</v>
      </c>
      <c r="AM4367" s="351">
        <f t="shared" si="1502"/>
        <v>0</v>
      </c>
      <c r="AN4367" s="164"/>
      <c r="AO4367" s="164"/>
      <c r="AP4367" s="164"/>
      <c r="AQ4367" s="402">
        <f t="shared" si="1503"/>
        <v>0</v>
      </c>
      <c r="AR4367" s="370" t="str">
        <f>IF(AQ4367=0,"",
IF(SUM($AQ$3585:AQ4367)=1,AS4367,
IF($AQ$5285&gt;SUM($AQ$3585:AQ4367),_xlfn.CONCAT(", ",AS4367),
IF($AQ$5285=SUM($AQ$3585:AQ4367),_xlfn.CONCAT(" y ",AS4367)))))</f>
        <v/>
      </c>
      <c r="AS4367" s="156" t="s">
        <v>7351</v>
      </c>
    </row>
    <row r="4368" spans="1:45" ht="15" customHeight="1">
      <c r="A4368" s="57"/>
      <c r="B4368" s="26"/>
      <c r="C4368" s="716" t="s">
        <v>7352</v>
      </c>
      <c r="D4368" s="716"/>
      <c r="E4368" s="941"/>
      <c r="F4368" s="942"/>
      <c r="G4368" s="942"/>
      <c r="H4368" s="943"/>
      <c r="I4368" s="940"/>
      <c r="J4368" s="940"/>
      <c r="K4368" s="940"/>
      <c r="L4368" s="940"/>
      <c r="M4368" s="940"/>
      <c r="N4368" s="940"/>
      <c r="O4368" s="940"/>
      <c r="P4368" s="940"/>
      <c r="Q4368" s="890"/>
      <c r="R4368" s="891"/>
      <c r="S4368" s="890"/>
      <c r="T4368" s="891"/>
      <c r="U4368" s="890"/>
      <c r="V4368" s="891"/>
      <c r="W4368" s="890"/>
      <c r="X4368" s="891"/>
      <c r="Y4368" s="890"/>
      <c r="Z4368" s="891"/>
      <c r="AA4368" s="890"/>
      <c r="AB4368" s="891"/>
      <c r="AC4368" s="890"/>
      <c r="AD4368" s="891"/>
      <c r="AE4368" s="164"/>
      <c r="AF4368" s="164"/>
      <c r="AG4368" s="199">
        <f t="shared" si="1496"/>
        <v>0</v>
      </c>
      <c r="AH4368" s="219" t="b">
        <f t="shared" si="1497"/>
        <v>0</v>
      </c>
      <c r="AI4368" s="198" t="str">
        <f t="shared" si="1498"/>
        <v/>
      </c>
      <c r="AJ4368" s="219" t="b">
        <f t="shared" si="1499"/>
        <v>0</v>
      </c>
      <c r="AK4368" s="198" t="str">
        <f t="shared" si="1500"/>
        <v/>
      </c>
      <c r="AL4368" s="219" t="b">
        <f t="shared" si="1501"/>
        <v>0</v>
      </c>
      <c r="AM4368" s="351">
        <f t="shared" si="1502"/>
        <v>0</v>
      </c>
      <c r="AN4368" s="164"/>
      <c r="AO4368" s="164"/>
      <c r="AP4368" s="164"/>
      <c r="AQ4368" s="402">
        <f t="shared" si="1503"/>
        <v>0</v>
      </c>
      <c r="AR4368" s="370" t="str">
        <f>IF(AQ4368=0,"",
IF(SUM($AQ$3585:AQ4368)=1,AS4368,
IF($AQ$5285&gt;SUM($AQ$3585:AQ4368),_xlfn.CONCAT(", ",AS4368),
IF($AQ$5285=SUM($AQ$3585:AQ4368),_xlfn.CONCAT(" y ",AS4368)))))</f>
        <v/>
      </c>
      <c r="AS4368" s="156" t="s">
        <v>7353</v>
      </c>
    </row>
    <row r="4369" spans="1:45" ht="15" customHeight="1">
      <c r="A4369" s="57"/>
      <c r="B4369" s="26"/>
      <c r="C4369" s="716" t="s">
        <v>7354</v>
      </c>
      <c r="D4369" s="716"/>
      <c r="E4369" s="941"/>
      <c r="F4369" s="942"/>
      <c r="G4369" s="942"/>
      <c r="H4369" s="943"/>
      <c r="I4369" s="940"/>
      <c r="J4369" s="940"/>
      <c r="K4369" s="940"/>
      <c r="L4369" s="940"/>
      <c r="M4369" s="940"/>
      <c r="N4369" s="940"/>
      <c r="O4369" s="940"/>
      <c r="P4369" s="940"/>
      <c r="Q4369" s="890"/>
      <c r="R4369" s="891"/>
      <c r="S4369" s="890"/>
      <c r="T4369" s="891"/>
      <c r="U4369" s="890"/>
      <c r="V4369" s="891"/>
      <c r="W4369" s="890"/>
      <c r="X4369" s="891"/>
      <c r="Y4369" s="890"/>
      <c r="Z4369" s="891"/>
      <c r="AA4369" s="890"/>
      <c r="AB4369" s="891"/>
      <c r="AC4369" s="890"/>
      <c r="AD4369" s="891"/>
      <c r="AE4369" s="164"/>
      <c r="AF4369" s="164"/>
      <c r="AG4369" s="199">
        <f t="shared" si="1496"/>
        <v>0</v>
      </c>
      <c r="AH4369" s="219" t="b">
        <f t="shared" si="1497"/>
        <v>0</v>
      </c>
      <c r="AI4369" s="198" t="str">
        <f t="shared" si="1498"/>
        <v/>
      </c>
      <c r="AJ4369" s="219" t="b">
        <f t="shared" si="1499"/>
        <v>0</v>
      </c>
      <c r="AK4369" s="198" t="str">
        <f t="shared" si="1500"/>
        <v/>
      </c>
      <c r="AL4369" s="219" t="b">
        <f t="shared" si="1501"/>
        <v>0</v>
      </c>
      <c r="AM4369" s="351">
        <f t="shared" si="1502"/>
        <v>0</v>
      </c>
      <c r="AN4369" s="164"/>
      <c r="AO4369" s="164"/>
      <c r="AP4369" s="164"/>
      <c r="AQ4369" s="402">
        <f t="shared" si="1503"/>
        <v>0</v>
      </c>
      <c r="AR4369" s="370" t="str">
        <f>IF(AQ4369=0,"",
IF(SUM($AQ$3585:AQ4369)=1,AS4369,
IF($AQ$5285&gt;SUM($AQ$3585:AQ4369),_xlfn.CONCAT(", ",AS4369),
IF($AQ$5285=SUM($AQ$3585:AQ4369),_xlfn.CONCAT(" y ",AS4369)))))</f>
        <v/>
      </c>
      <c r="AS4369" s="156" t="s">
        <v>7355</v>
      </c>
    </row>
    <row r="4370" spans="1:45" ht="15" customHeight="1">
      <c r="A4370" s="57"/>
      <c r="B4370" s="26"/>
      <c r="C4370" s="716" t="s">
        <v>7356</v>
      </c>
      <c r="D4370" s="716"/>
      <c r="E4370" s="941"/>
      <c r="F4370" s="942"/>
      <c r="G4370" s="942"/>
      <c r="H4370" s="943"/>
      <c r="I4370" s="940"/>
      <c r="J4370" s="940"/>
      <c r="K4370" s="940"/>
      <c r="L4370" s="940"/>
      <c r="M4370" s="940"/>
      <c r="N4370" s="940"/>
      <c r="O4370" s="940"/>
      <c r="P4370" s="940"/>
      <c r="Q4370" s="890"/>
      <c r="R4370" s="891"/>
      <c r="S4370" s="890"/>
      <c r="T4370" s="891"/>
      <c r="U4370" s="890"/>
      <c r="V4370" s="891"/>
      <c r="W4370" s="890"/>
      <c r="X4370" s="891"/>
      <c r="Y4370" s="890"/>
      <c r="Z4370" s="891"/>
      <c r="AA4370" s="890"/>
      <c r="AB4370" s="891"/>
      <c r="AC4370" s="890"/>
      <c r="AD4370" s="891"/>
      <c r="AE4370" s="164"/>
      <c r="AF4370" s="164"/>
      <c r="AG4370" s="199">
        <f t="shared" si="1496"/>
        <v>0</v>
      </c>
      <c r="AH4370" s="219" t="b">
        <f t="shared" si="1497"/>
        <v>0</v>
      </c>
      <c r="AI4370" s="198" t="str">
        <f t="shared" si="1498"/>
        <v/>
      </c>
      <c r="AJ4370" s="219" t="b">
        <f t="shared" si="1499"/>
        <v>0</v>
      </c>
      <c r="AK4370" s="198" t="str">
        <f t="shared" si="1500"/>
        <v/>
      </c>
      <c r="AL4370" s="219" t="b">
        <f t="shared" si="1501"/>
        <v>0</v>
      </c>
      <c r="AM4370" s="351">
        <f t="shared" si="1502"/>
        <v>0</v>
      </c>
      <c r="AN4370" s="164"/>
      <c r="AO4370" s="164"/>
      <c r="AP4370" s="164"/>
      <c r="AQ4370" s="402">
        <f t="shared" si="1503"/>
        <v>0</v>
      </c>
      <c r="AR4370" s="370" t="str">
        <f>IF(AQ4370=0,"",
IF(SUM($AQ$3585:AQ4370)=1,AS4370,
IF($AQ$5285&gt;SUM($AQ$3585:AQ4370),_xlfn.CONCAT(", ",AS4370),
IF($AQ$5285=SUM($AQ$3585:AQ4370),_xlfn.CONCAT(" y ",AS4370)))))</f>
        <v/>
      </c>
      <c r="AS4370" s="156" t="s">
        <v>7357</v>
      </c>
    </row>
    <row r="4371" spans="1:45" ht="15" customHeight="1">
      <c r="A4371" s="57"/>
      <c r="B4371" s="26"/>
      <c r="C4371" s="716" t="s">
        <v>7358</v>
      </c>
      <c r="D4371" s="716"/>
      <c r="E4371" s="941"/>
      <c r="F4371" s="942"/>
      <c r="G4371" s="942"/>
      <c r="H4371" s="943"/>
      <c r="I4371" s="940"/>
      <c r="J4371" s="940"/>
      <c r="K4371" s="940"/>
      <c r="L4371" s="940"/>
      <c r="M4371" s="940"/>
      <c r="N4371" s="940"/>
      <c r="O4371" s="940"/>
      <c r="P4371" s="940"/>
      <c r="Q4371" s="890"/>
      <c r="R4371" s="891"/>
      <c r="S4371" s="890"/>
      <c r="T4371" s="891"/>
      <c r="U4371" s="890"/>
      <c r="V4371" s="891"/>
      <c r="W4371" s="890"/>
      <c r="X4371" s="891"/>
      <c r="Y4371" s="890"/>
      <c r="Z4371" s="891"/>
      <c r="AA4371" s="890"/>
      <c r="AB4371" s="891"/>
      <c r="AC4371" s="890"/>
      <c r="AD4371" s="891"/>
      <c r="AE4371" s="164"/>
      <c r="AF4371" s="164"/>
      <c r="AG4371" s="199">
        <f t="shared" si="1496"/>
        <v>0</v>
      </c>
      <c r="AH4371" s="219" t="b">
        <f t="shared" si="1497"/>
        <v>0</v>
      </c>
      <c r="AI4371" s="198" t="str">
        <f t="shared" si="1498"/>
        <v/>
      </c>
      <c r="AJ4371" s="219" t="b">
        <f t="shared" si="1499"/>
        <v>0</v>
      </c>
      <c r="AK4371" s="198" t="str">
        <f t="shared" si="1500"/>
        <v/>
      </c>
      <c r="AL4371" s="219" t="b">
        <f t="shared" si="1501"/>
        <v>0</v>
      </c>
      <c r="AM4371" s="351">
        <f t="shared" si="1502"/>
        <v>0</v>
      </c>
      <c r="AN4371" s="164"/>
      <c r="AO4371" s="164"/>
      <c r="AP4371" s="164"/>
      <c r="AQ4371" s="402">
        <f t="shared" si="1503"/>
        <v>0</v>
      </c>
      <c r="AR4371" s="370" t="str">
        <f>IF(AQ4371=0,"",
IF(SUM($AQ$3585:AQ4371)=1,AS4371,
IF($AQ$5285&gt;SUM($AQ$3585:AQ4371),_xlfn.CONCAT(", ",AS4371),
IF($AQ$5285=SUM($AQ$3585:AQ4371),_xlfn.CONCAT(" y ",AS4371)))))</f>
        <v/>
      </c>
      <c r="AS4371" s="156" t="s">
        <v>7359</v>
      </c>
    </row>
    <row r="4372" spans="1:45" ht="15" customHeight="1">
      <c r="A4372" s="57"/>
      <c r="B4372" s="26"/>
      <c r="C4372" s="716" t="s">
        <v>7360</v>
      </c>
      <c r="D4372" s="716"/>
      <c r="E4372" s="941"/>
      <c r="F4372" s="942"/>
      <c r="G4372" s="942"/>
      <c r="H4372" s="943"/>
      <c r="I4372" s="940"/>
      <c r="J4372" s="940"/>
      <c r="K4372" s="940"/>
      <c r="L4372" s="940"/>
      <c r="M4372" s="940"/>
      <c r="N4372" s="940"/>
      <c r="O4372" s="940"/>
      <c r="P4372" s="940"/>
      <c r="Q4372" s="890"/>
      <c r="R4372" s="891"/>
      <c r="S4372" s="890"/>
      <c r="T4372" s="891"/>
      <c r="U4372" s="890"/>
      <c r="V4372" s="891"/>
      <c r="W4372" s="890"/>
      <c r="X4372" s="891"/>
      <c r="Y4372" s="890"/>
      <c r="Z4372" s="891"/>
      <c r="AA4372" s="890"/>
      <c r="AB4372" s="891"/>
      <c r="AC4372" s="890"/>
      <c r="AD4372" s="891"/>
      <c r="AE4372" s="164"/>
      <c r="AF4372" s="164"/>
      <c r="AG4372" s="199">
        <f t="shared" si="1496"/>
        <v>0</v>
      </c>
      <c r="AH4372" s="219" t="b">
        <f t="shared" si="1497"/>
        <v>0</v>
      </c>
      <c r="AI4372" s="198" t="str">
        <f t="shared" si="1498"/>
        <v/>
      </c>
      <c r="AJ4372" s="219" t="b">
        <f t="shared" si="1499"/>
        <v>0</v>
      </c>
      <c r="AK4372" s="198" t="str">
        <f t="shared" si="1500"/>
        <v/>
      </c>
      <c r="AL4372" s="219" t="b">
        <f t="shared" si="1501"/>
        <v>0</v>
      </c>
      <c r="AM4372" s="351">
        <f t="shared" si="1502"/>
        <v>0</v>
      </c>
      <c r="AN4372" s="164"/>
      <c r="AO4372" s="164"/>
      <c r="AP4372" s="164"/>
      <c r="AQ4372" s="402">
        <f t="shared" si="1503"/>
        <v>0</v>
      </c>
      <c r="AR4372" s="370" t="str">
        <f>IF(AQ4372=0,"",
IF(SUM($AQ$3585:AQ4372)=1,AS4372,
IF($AQ$5285&gt;SUM($AQ$3585:AQ4372),_xlfn.CONCAT(", ",AS4372),
IF($AQ$5285=SUM($AQ$3585:AQ4372),_xlfn.CONCAT(" y ",AS4372)))))</f>
        <v/>
      </c>
      <c r="AS4372" s="156" t="s">
        <v>7361</v>
      </c>
    </row>
    <row r="4373" spans="1:45" ht="15" customHeight="1">
      <c r="A4373" s="57"/>
      <c r="B4373" s="26"/>
      <c r="C4373" s="716" t="s">
        <v>7362</v>
      </c>
      <c r="D4373" s="716"/>
      <c r="E4373" s="941"/>
      <c r="F4373" s="942"/>
      <c r="G4373" s="942"/>
      <c r="H4373" s="943"/>
      <c r="I4373" s="940"/>
      <c r="J4373" s="940"/>
      <c r="K4373" s="940"/>
      <c r="L4373" s="940"/>
      <c r="M4373" s="940"/>
      <c r="N4373" s="940"/>
      <c r="O4373" s="940"/>
      <c r="P4373" s="940"/>
      <c r="Q4373" s="890"/>
      <c r="R4373" s="891"/>
      <c r="S4373" s="890"/>
      <c r="T4373" s="891"/>
      <c r="U4373" s="890"/>
      <c r="V4373" s="891"/>
      <c r="W4373" s="890"/>
      <c r="X4373" s="891"/>
      <c r="Y4373" s="890"/>
      <c r="Z4373" s="891"/>
      <c r="AA4373" s="890"/>
      <c r="AB4373" s="891"/>
      <c r="AC4373" s="890"/>
      <c r="AD4373" s="891"/>
      <c r="AE4373" s="164"/>
      <c r="AF4373" s="164"/>
      <c r="AG4373" s="199">
        <f t="shared" si="1496"/>
        <v>0</v>
      </c>
      <c r="AH4373" s="219" t="b">
        <f t="shared" si="1497"/>
        <v>0</v>
      </c>
      <c r="AI4373" s="198" t="str">
        <f t="shared" si="1498"/>
        <v/>
      </c>
      <c r="AJ4373" s="219" t="b">
        <f t="shared" si="1499"/>
        <v>0</v>
      </c>
      <c r="AK4373" s="198" t="str">
        <f t="shared" si="1500"/>
        <v/>
      </c>
      <c r="AL4373" s="219" t="b">
        <f t="shared" si="1501"/>
        <v>0</v>
      </c>
      <c r="AM4373" s="351">
        <f t="shared" si="1502"/>
        <v>0</v>
      </c>
      <c r="AN4373" s="164"/>
      <c r="AO4373" s="164"/>
      <c r="AP4373" s="164"/>
      <c r="AQ4373" s="402">
        <f t="shared" si="1503"/>
        <v>0</v>
      </c>
      <c r="AR4373" s="370" t="str">
        <f>IF(AQ4373=0,"",
IF(SUM($AQ$3585:AQ4373)=1,AS4373,
IF($AQ$5285&gt;SUM($AQ$3585:AQ4373),_xlfn.CONCAT(", ",AS4373),
IF($AQ$5285=SUM($AQ$3585:AQ4373),_xlfn.CONCAT(" y ",AS4373)))))</f>
        <v/>
      </c>
      <c r="AS4373" s="156" t="s">
        <v>7363</v>
      </c>
    </row>
    <row r="4374" spans="1:45" ht="15" customHeight="1">
      <c r="A4374" s="57"/>
      <c r="B4374" s="26"/>
      <c r="C4374" s="716" t="s">
        <v>7364</v>
      </c>
      <c r="D4374" s="716"/>
      <c r="E4374" s="941"/>
      <c r="F4374" s="942"/>
      <c r="G4374" s="942"/>
      <c r="H4374" s="943"/>
      <c r="I4374" s="940"/>
      <c r="J4374" s="940"/>
      <c r="K4374" s="940"/>
      <c r="L4374" s="940"/>
      <c r="M4374" s="940"/>
      <c r="N4374" s="940"/>
      <c r="O4374" s="940"/>
      <c r="P4374" s="940"/>
      <c r="Q4374" s="890"/>
      <c r="R4374" s="891"/>
      <c r="S4374" s="890"/>
      <c r="T4374" s="891"/>
      <c r="U4374" s="890"/>
      <c r="V4374" s="891"/>
      <c r="W4374" s="890"/>
      <c r="X4374" s="891"/>
      <c r="Y4374" s="890"/>
      <c r="Z4374" s="891"/>
      <c r="AA4374" s="890"/>
      <c r="AB4374" s="891"/>
      <c r="AC4374" s="890"/>
      <c r="AD4374" s="891"/>
      <c r="AE4374" s="164"/>
      <c r="AF4374" s="164"/>
      <c r="AG4374" s="199">
        <f t="shared" si="1496"/>
        <v>0</v>
      </c>
      <c r="AH4374" s="219" t="b">
        <f t="shared" si="1497"/>
        <v>0</v>
      </c>
      <c r="AI4374" s="198" t="str">
        <f t="shared" si="1498"/>
        <v/>
      </c>
      <c r="AJ4374" s="219" t="b">
        <f t="shared" si="1499"/>
        <v>0</v>
      </c>
      <c r="AK4374" s="198" t="str">
        <f t="shared" si="1500"/>
        <v/>
      </c>
      <c r="AL4374" s="219" t="b">
        <f t="shared" si="1501"/>
        <v>0</v>
      </c>
      <c r="AM4374" s="351">
        <f t="shared" si="1502"/>
        <v>0</v>
      </c>
      <c r="AN4374" s="164"/>
      <c r="AO4374" s="164"/>
      <c r="AP4374" s="164"/>
      <c r="AQ4374" s="402">
        <f t="shared" si="1503"/>
        <v>0</v>
      </c>
      <c r="AR4374" s="370" t="str">
        <f>IF(AQ4374=0,"",
IF(SUM($AQ$3585:AQ4374)=1,AS4374,
IF($AQ$5285&gt;SUM($AQ$3585:AQ4374),_xlfn.CONCAT(", ",AS4374),
IF($AQ$5285=SUM($AQ$3585:AQ4374),_xlfn.CONCAT(" y ",AS4374)))))</f>
        <v/>
      </c>
      <c r="AS4374" s="156" t="s">
        <v>7365</v>
      </c>
    </row>
    <row r="4375" spans="1:45" ht="15" customHeight="1">
      <c r="A4375" s="57"/>
      <c r="B4375" s="26"/>
      <c r="C4375" s="716" t="s">
        <v>7366</v>
      </c>
      <c r="D4375" s="716"/>
      <c r="E4375" s="941"/>
      <c r="F4375" s="942"/>
      <c r="G4375" s="942"/>
      <c r="H4375" s="943"/>
      <c r="I4375" s="940"/>
      <c r="J4375" s="940"/>
      <c r="K4375" s="940"/>
      <c r="L4375" s="940"/>
      <c r="M4375" s="940"/>
      <c r="N4375" s="940"/>
      <c r="O4375" s="940"/>
      <c r="P4375" s="940"/>
      <c r="Q4375" s="890"/>
      <c r="R4375" s="891"/>
      <c r="S4375" s="890"/>
      <c r="T4375" s="891"/>
      <c r="U4375" s="890"/>
      <c r="V4375" s="891"/>
      <c r="W4375" s="890"/>
      <c r="X4375" s="891"/>
      <c r="Y4375" s="890"/>
      <c r="Z4375" s="891"/>
      <c r="AA4375" s="890"/>
      <c r="AB4375" s="891"/>
      <c r="AC4375" s="890"/>
      <c r="AD4375" s="891"/>
      <c r="AE4375" s="164"/>
      <c r="AF4375" s="164"/>
      <c r="AG4375" s="199">
        <f t="shared" si="1496"/>
        <v>0</v>
      </c>
      <c r="AH4375" s="219" t="b">
        <f t="shared" si="1497"/>
        <v>0</v>
      </c>
      <c r="AI4375" s="198" t="str">
        <f t="shared" si="1498"/>
        <v/>
      </c>
      <c r="AJ4375" s="219" t="b">
        <f t="shared" si="1499"/>
        <v>0</v>
      </c>
      <c r="AK4375" s="198" t="str">
        <f t="shared" si="1500"/>
        <v/>
      </c>
      <c r="AL4375" s="219" t="b">
        <f t="shared" si="1501"/>
        <v>0</v>
      </c>
      <c r="AM4375" s="351">
        <f t="shared" si="1502"/>
        <v>0</v>
      </c>
      <c r="AN4375" s="164"/>
      <c r="AO4375" s="164"/>
      <c r="AP4375" s="164"/>
      <c r="AQ4375" s="402">
        <f t="shared" si="1503"/>
        <v>0</v>
      </c>
      <c r="AR4375" s="370" t="str">
        <f>IF(AQ4375=0,"",
IF(SUM($AQ$3585:AQ4375)=1,AS4375,
IF($AQ$5285&gt;SUM($AQ$3585:AQ4375),_xlfn.CONCAT(", ",AS4375),
IF($AQ$5285=SUM($AQ$3585:AQ4375),_xlfn.CONCAT(" y ",AS4375)))))</f>
        <v/>
      </c>
      <c r="AS4375" s="156" t="s">
        <v>7367</v>
      </c>
    </row>
    <row r="4376" spans="1:45" ht="15" customHeight="1">
      <c r="A4376" s="57"/>
      <c r="B4376" s="26"/>
      <c r="C4376" s="716" t="s">
        <v>7368</v>
      </c>
      <c r="D4376" s="716"/>
      <c r="E4376" s="941"/>
      <c r="F4376" s="942"/>
      <c r="G4376" s="942"/>
      <c r="H4376" s="943"/>
      <c r="I4376" s="940"/>
      <c r="J4376" s="940"/>
      <c r="K4376" s="940"/>
      <c r="L4376" s="940"/>
      <c r="M4376" s="940"/>
      <c r="N4376" s="940"/>
      <c r="O4376" s="940"/>
      <c r="P4376" s="940"/>
      <c r="Q4376" s="890"/>
      <c r="R4376" s="891"/>
      <c r="S4376" s="890"/>
      <c r="T4376" s="891"/>
      <c r="U4376" s="890"/>
      <c r="V4376" s="891"/>
      <c r="W4376" s="890"/>
      <c r="X4376" s="891"/>
      <c r="Y4376" s="890"/>
      <c r="Z4376" s="891"/>
      <c r="AA4376" s="890"/>
      <c r="AB4376" s="891"/>
      <c r="AC4376" s="890"/>
      <c r="AD4376" s="891"/>
      <c r="AE4376" s="164"/>
      <c r="AF4376" s="164"/>
      <c r="AG4376" s="199">
        <f t="shared" si="1496"/>
        <v>0</v>
      </c>
      <c r="AH4376" s="219" t="b">
        <f t="shared" si="1497"/>
        <v>0</v>
      </c>
      <c r="AI4376" s="198" t="str">
        <f t="shared" si="1498"/>
        <v/>
      </c>
      <c r="AJ4376" s="219" t="b">
        <f t="shared" si="1499"/>
        <v>0</v>
      </c>
      <c r="AK4376" s="198" t="str">
        <f t="shared" si="1500"/>
        <v/>
      </c>
      <c r="AL4376" s="219" t="b">
        <f t="shared" si="1501"/>
        <v>0</v>
      </c>
      <c r="AM4376" s="351">
        <f t="shared" si="1502"/>
        <v>0</v>
      </c>
      <c r="AN4376" s="164"/>
      <c r="AO4376" s="164"/>
      <c r="AP4376" s="164"/>
      <c r="AQ4376" s="402">
        <f t="shared" si="1503"/>
        <v>0</v>
      </c>
      <c r="AR4376" s="370" t="str">
        <f>IF(AQ4376=0,"",
IF(SUM($AQ$3585:AQ4376)=1,AS4376,
IF($AQ$5285&gt;SUM($AQ$3585:AQ4376),_xlfn.CONCAT(", ",AS4376),
IF($AQ$5285=SUM($AQ$3585:AQ4376),_xlfn.CONCAT(" y ",AS4376)))))</f>
        <v/>
      </c>
      <c r="AS4376" s="156" t="s">
        <v>7369</v>
      </c>
    </row>
    <row r="4377" spans="1:45" ht="15" customHeight="1">
      <c r="A4377" s="57"/>
      <c r="B4377" s="26"/>
      <c r="C4377" s="716" t="s">
        <v>7370</v>
      </c>
      <c r="D4377" s="716"/>
      <c r="E4377" s="941"/>
      <c r="F4377" s="942"/>
      <c r="G4377" s="942"/>
      <c r="H4377" s="943"/>
      <c r="I4377" s="940"/>
      <c r="J4377" s="940"/>
      <c r="K4377" s="940"/>
      <c r="L4377" s="940"/>
      <c r="M4377" s="940"/>
      <c r="N4377" s="940"/>
      <c r="O4377" s="940"/>
      <c r="P4377" s="940"/>
      <c r="Q4377" s="890"/>
      <c r="R4377" s="891"/>
      <c r="S4377" s="890"/>
      <c r="T4377" s="891"/>
      <c r="U4377" s="890"/>
      <c r="V4377" s="891"/>
      <c r="W4377" s="890"/>
      <c r="X4377" s="891"/>
      <c r="Y4377" s="890"/>
      <c r="Z4377" s="891"/>
      <c r="AA4377" s="890"/>
      <c r="AB4377" s="891"/>
      <c r="AC4377" s="890"/>
      <c r="AD4377" s="891"/>
      <c r="AE4377" s="164"/>
      <c r="AF4377" s="164"/>
      <c r="AG4377" s="199">
        <f t="shared" si="1496"/>
        <v>0</v>
      </c>
      <c r="AH4377" s="219" t="b">
        <f t="shared" si="1497"/>
        <v>0</v>
      </c>
      <c r="AI4377" s="198" t="str">
        <f t="shared" si="1498"/>
        <v/>
      </c>
      <c r="AJ4377" s="219" t="b">
        <f t="shared" si="1499"/>
        <v>0</v>
      </c>
      <c r="AK4377" s="198" t="str">
        <f t="shared" si="1500"/>
        <v/>
      </c>
      <c r="AL4377" s="219" t="b">
        <f t="shared" si="1501"/>
        <v>0</v>
      </c>
      <c r="AM4377" s="351">
        <f t="shared" si="1502"/>
        <v>0</v>
      </c>
      <c r="AN4377" s="164"/>
      <c r="AO4377" s="164"/>
      <c r="AP4377" s="164"/>
      <c r="AQ4377" s="402">
        <f t="shared" si="1503"/>
        <v>0</v>
      </c>
      <c r="AR4377" s="370" t="str">
        <f>IF(AQ4377=0,"",
IF(SUM($AQ$3585:AQ4377)=1,AS4377,
IF($AQ$5285&gt;SUM($AQ$3585:AQ4377),_xlfn.CONCAT(", ",AS4377),
IF($AQ$5285=SUM($AQ$3585:AQ4377),_xlfn.CONCAT(" y ",AS4377)))))</f>
        <v/>
      </c>
      <c r="AS4377" s="156" t="s">
        <v>7371</v>
      </c>
    </row>
    <row r="4378" spans="1:45" ht="15" customHeight="1">
      <c r="A4378" s="57"/>
      <c r="B4378" s="26"/>
      <c r="C4378" s="716" t="s">
        <v>7372</v>
      </c>
      <c r="D4378" s="716"/>
      <c r="E4378" s="941"/>
      <c r="F4378" s="942"/>
      <c r="G4378" s="942"/>
      <c r="H4378" s="943"/>
      <c r="I4378" s="940"/>
      <c r="J4378" s="940"/>
      <c r="K4378" s="940"/>
      <c r="L4378" s="940"/>
      <c r="M4378" s="940"/>
      <c r="N4378" s="940"/>
      <c r="O4378" s="940"/>
      <c r="P4378" s="940"/>
      <c r="Q4378" s="890"/>
      <c r="R4378" s="891"/>
      <c r="S4378" s="890"/>
      <c r="T4378" s="891"/>
      <c r="U4378" s="890"/>
      <c r="V4378" s="891"/>
      <c r="W4378" s="890"/>
      <c r="X4378" s="891"/>
      <c r="Y4378" s="890"/>
      <c r="Z4378" s="891"/>
      <c r="AA4378" s="890"/>
      <c r="AB4378" s="891"/>
      <c r="AC4378" s="890"/>
      <c r="AD4378" s="891"/>
      <c r="AE4378" s="164"/>
      <c r="AF4378" s="164"/>
      <c r="AG4378" s="199">
        <f t="shared" si="1496"/>
        <v>0</v>
      </c>
      <c r="AH4378" s="219" t="b">
        <f t="shared" si="1497"/>
        <v>0</v>
      </c>
      <c r="AI4378" s="198" t="str">
        <f t="shared" si="1498"/>
        <v/>
      </c>
      <c r="AJ4378" s="219" t="b">
        <f t="shared" si="1499"/>
        <v>0</v>
      </c>
      <c r="AK4378" s="198" t="str">
        <f t="shared" si="1500"/>
        <v/>
      </c>
      <c r="AL4378" s="219" t="b">
        <f t="shared" si="1501"/>
        <v>0</v>
      </c>
      <c r="AM4378" s="351">
        <f t="shared" si="1502"/>
        <v>0</v>
      </c>
      <c r="AN4378" s="164"/>
      <c r="AO4378" s="164"/>
      <c r="AP4378" s="164"/>
      <c r="AQ4378" s="402">
        <f t="shared" si="1503"/>
        <v>0</v>
      </c>
      <c r="AR4378" s="370" t="str">
        <f>IF(AQ4378=0,"",
IF(SUM($AQ$3585:AQ4378)=1,AS4378,
IF($AQ$5285&gt;SUM($AQ$3585:AQ4378),_xlfn.CONCAT(", ",AS4378),
IF($AQ$5285=SUM($AQ$3585:AQ4378),_xlfn.CONCAT(" y ",AS4378)))))</f>
        <v/>
      </c>
      <c r="AS4378" s="156" t="s">
        <v>7373</v>
      </c>
    </row>
    <row r="4379" spans="1:45" ht="15" customHeight="1">
      <c r="A4379" s="57"/>
      <c r="B4379" s="26"/>
      <c r="C4379" s="716" t="s">
        <v>7374</v>
      </c>
      <c r="D4379" s="716"/>
      <c r="E4379" s="941"/>
      <c r="F4379" s="942"/>
      <c r="G4379" s="942"/>
      <c r="H4379" s="943"/>
      <c r="I4379" s="940"/>
      <c r="J4379" s="940"/>
      <c r="K4379" s="940"/>
      <c r="L4379" s="940"/>
      <c r="M4379" s="940"/>
      <c r="N4379" s="940"/>
      <c r="O4379" s="940"/>
      <c r="P4379" s="940"/>
      <c r="Q4379" s="890"/>
      <c r="R4379" s="891"/>
      <c r="S4379" s="890"/>
      <c r="T4379" s="891"/>
      <c r="U4379" s="890"/>
      <c r="V4379" s="891"/>
      <c r="W4379" s="890"/>
      <c r="X4379" s="891"/>
      <c r="Y4379" s="890"/>
      <c r="Z4379" s="891"/>
      <c r="AA4379" s="890"/>
      <c r="AB4379" s="891"/>
      <c r="AC4379" s="890"/>
      <c r="AD4379" s="891"/>
      <c r="AE4379" s="164"/>
      <c r="AF4379" s="164"/>
      <c r="AG4379" s="199">
        <f t="shared" si="1496"/>
        <v>0</v>
      </c>
      <c r="AH4379" s="219" t="b">
        <f t="shared" si="1497"/>
        <v>0</v>
      </c>
      <c r="AI4379" s="198" t="str">
        <f t="shared" si="1498"/>
        <v/>
      </c>
      <c r="AJ4379" s="219" t="b">
        <f t="shared" si="1499"/>
        <v>0</v>
      </c>
      <c r="AK4379" s="198" t="str">
        <f t="shared" si="1500"/>
        <v/>
      </c>
      <c r="AL4379" s="219" t="b">
        <f t="shared" si="1501"/>
        <v>0</v>
      </c>
      <c r="AM4379" s="351">
        <f t="shared" si="1502"/>
        <v>0</v>
      </c>
      <c r="AN4379" s="164"/>
      <c r="AO4379" s="164"/>
      <c r="AP4379" s="164"/>
      <c r="AQ4379" s="402">
        <f t="shared" si="1503"/>
        <v>0</v>
      </c>
      <c r="AR4379" s="370" t="str">
        <f>IF(AQ4379=0,"",
IF(SUM($AQ$3585:AQ4379)=1,AS4379,
IF($AQ$5285&gt;SUM($AQ$3585:AQ4379),_xlfn.CONCAT(", ",AS4379),
IF($AQ$5285=SUM($AQ$3585:AQ4379),_xlfn.CONCAT(" y ",AS4379)))))</f>
        <v/>
      </c>
      <c r="AS4379" s="156" t="s">
        <v>7375</v>
      </c>
    </row>
    <row r="4380" spans="1:45" ht="15" customHeight="1">
      <c r="A4380" s="57"/>
      <c r="B4380" s="26"/>
      <c r="C4380" s="716" t="s">
        <v>7376</v>
      </c>
      <c r="D4380" s="716"/>
      <c r="E4380" s="941"/>
      <c r="F4380" s="942"/>
      <c r="G4380" s="942"/>
      <c r="H4380" s="943"/>
      <c r="I4380" s="940"/>
      <c r="J4380" s="940"/>
      <c r="K4380" s="940"/>
      <c r="L4380" s="940"/>
      <c r="M4380" s="940"/>
      <c r="N4380" s="940"/>
      <c r="O4380" s="940"/>
      <c r="P4380" s="940"/>
      <c r="Q4380" s="890"/>
      <c r="R4380" s="891"/>
      <c r="S4380" s="890"/>
      <c r="T4380" s="891"/>
      <c r="U4380" s="890"/>
      <c r="V4380" s="891"/>
      <c r="W4380" s="890"/>
      <c r="X4380" s="891"/>
      <c r="Y4380" s="890"/>
      <c r="Z4380" s="891"/>
      <c r="AA4380" s="890"/>
      <c r="AB4380" s="891"/>
      <c r="AC4380" s="890"/>
      <c r="AD4380" s="891"/>
      <c r="AE4380" s="164"/>
      <c r="AF4380" s="164"/>
      <c r="AG4380" s="199">
        <f t="shared" si="1496"/>
        <v>0</v>
      </c>
      <c r="AH4380" s="219" t="b">
        <f t="shared" si="1497"/>
        <v>0</v>
      </c>
      <c r="AI4380" s="198" t="str">
        <f t="shared" si="1498"/>
        <v/>
      </c>
      <c r="AJ4380" s="219" t="b">
        <f t="shared" si="1499"/>
        <v>0</v>
      </c>
      <c r="AK4380" s="198" t="str">
        <f t="shared" si="1500"/>
        <v/>
      </c>
      <c r="AL4380" s="219" t="b">
        <f t="shared" si="1501"/>
        <v>0</v>
      </c>
      <c r="AM4380" s="351">
        <f t="shared" si="1502"/>
        <v>0</v>
      </c>
      <c r="AN4380" s="164"/>
      <c r="AO4380" s="164"/>
      <c r="AP4380" s="164"/>
      <c r="AQ4380" s="402">
        <f t="shared" si="1503"/>
        <v>0</v>
      </c>
      <c r="AR4380" s="370" t="str">
        <f>IF(AQ4380=0,"",
IF(SUM($AQ$3585:AQ4380)=1,AS4380,
IF($AQ$5285&gt;SUM($AQ$3585:AQ4380),_xlfn.CONCAT(", ",AS4380),
IF($AQ$5285=SUM($AQ$3585:AQ4380),_xlfn.CONCAT(" y ",AS4380)))))</f>
        <v/>
      </c>
      <c r="AS4380" s="156" t="s">
        <v>7377</v>
      </c>
    </row>
    <row r="4381" spans="1:45" ht="15" customHeight="1">
      <c r="A4381" s="57"/>
      <c r="B4381" s="26"/>
      <c r="C4381" s="716" t="s">
        <v>7378</v>
      </c>
      <c r="D4381" s="716"/>
      <c r="E4381" s="941"/>
      <c r="F4381" s="942"/>
      <c r="G4381" s="942"/>
      <c r="H4381" s="943"/>
      <c r="I4381" s="940"/>
      <c r="J4381" s="940"/>
      <c r="K4381" s="940"/>
      <c r="L4381" s="940"/>
      <c r="M4381" s="940"/>
      <c r="N4381" s="940"/>
      <c r="O4381" s="940"/>
      <c r="P4381" s="940"/>
      <c r="Q4381" s="890"/>
      <c r="R4381" s="891"/>
      <c r="S4381" s="890"/>
      <c r="T4381" s="891"/>
      <c r="U4381" s="890"/>
      <c r="V4381" s="891"/>
      <c r="W4381" s="890"/>
      <c r="X4381" s="891"/>
      <c r="Y4381" s="890"/>
      <c r="Z4381" s="891"/>
      <c r="AA4381" s="890"/>
      <c r="AB4381" s="891"/>
      <c r="AC4381" s="890"/>
      <c r="AD4381" s="891"/>
      <c r="AE4381" s="164"/>
      <c r="AF4381" s="164"/>
      <c r="AG4381" s="199">
        <f t="shared" si="1496"/>
        <v>0</v>
      </c>
      <c r="AH4381" s="219" t="b">
        <f t="shared" si="1497"/>
        <v>0</v>
      </c>
      <c r="AI4381" s="198" t="str">
        <f t="shared" si="1498"/>
        <v/>
      </c>
      <c r="AJ4381" s="219" t="b">
        <f t="shared" si="1499"/>
        <v>0</v>
      </c>
      <c r="AK4381" s="198" t="str">
        <f t="shared" si="1500"/>
        <v/>
      </c>
      <c r="AL4381" s="219" t="b">
        <f t="shared" si="1501"/>
        <v>0</v>
      </c>
      <c r="AM4381" s="351">
        <f t="shared" si="1502"/>
        <v>0</v>
      </c>
      <c r="AN4381" s="164"/>
      <c r="AO4381" s="164"/>
      <c r="AP4381" s="164"/>
      <c r="AQ4381" s="402">
        <f t="shared" si="1503"/>
        <v>0</v>
      </c>
      <c r="AR4381" s="370" t="str">
        <f>IF(AQ4381=0,"",
IF(SUM($AQ$3585:AQ4381)=1,AS4381,
IF($AQ$5285&gt;SUM($AQ$3585:AQ4381),_xlfn.CONCAT(", ",AS4381),
IF($AQ$5285=SUM($AQ$3585:AQ4381),_xlfn.CONCAT(" y ",AS4381)))))</f>
        <v/>
      </c>
      <c r="AS4381" s="156" t="s">
        <v>7379</v>
      </c>
    </row>
    <row r="4382" spans="1:45" ht="15" customHeight="1">
      <c r="A4382" s="57"/>
      <c r="B4382" s="26"/>
      <c r="C4382" s="716" t="s">
        <v>7380</v>
      </c>
      <c r="D4382" s="716"/>
      <c r="E4382" s="941"/>
      <c r="F4382" s="942"/>
      <c r="G4382" s="942"/>
      <c r="H4382" s="943"/>
      <c r="I4382" s="940"/>
      <c r="J4382" s="940"/>
      <c r="K4382" s="940"/>
      <c r="L4382" s="940"/>
      <c r="M4382" s="940"/>
      <c r="N4382" s="940"/>
      <c r="O4382" s="940"/>
      <c r="P4382" s="940"/>
      <c r="Q4382" s="890"/>
      <c r="R4382" s="891"/>
      <c r="S4382" s="890"/>
      <c r="T4382" s="891"/>
      <c r="U4382" s="890"/>
      <c r="V4382" s="891"/>
      <c r="W4382" s="890"/>
      <c r="X4382" s="891"/>
      <c r="Y4382" s="890"/>
      <c r="Z4382" s="891"/>
      <c r="AA4382" s="890"/>
      <c r="AB4382" s="891"/>
      <c r="AC4382" s="890"/>
      <c r="AD4382" s="891"/>
      <c r="AE4382" s="164"/>
      <c r="AF4382" s="164"/>
      <c r="AG4382" s="199">
        <f t="shared" si="1496"/>
        <v>0</v>
      </c>
      <c r="AH4382" s="219" t="b">
        <f t="shared" si="1497"/>
        <v>0</v>
      </c>
      <c r="AI4382" s="198" t="str">
        <f t="shared" si="1498"/>
        <v/>
      </c>
      <c r="AJ4382" s="219" t="b">
        <f t="shared" si="1499"/>
        <v>0</v>
      </c>
      <c r="AK4382" s="198" t="str">
        <f t="shared" si="1500"/>
        <v/>
      </c>
      <c r="AL4382" s="219" t="b">
        <f t="shared" si="1501"/>
        <v>0</v>
      </c>
      <c r="AM4382" s="351">
        <f t="shared" si="1502"/>
        <v>0</v>
      </c>
      <c r="AN4382" s="164"/>
      <c r="AO4382" s="164"/>
      <c r="AP4382" s="164"/>
      <c r="AQ4382" s="402">
        <f t="shared" si="1503"/>
        <v>0</v>
      </c>
      <c r="AR4382" s="370" t="str">
        <f>IF(AQ4382=0,"",
IF(SUM($AQ$3585:AQ4382)=1,AS4382,
IF($AQ$5285&gt;SUM($AQ$3585:AQ4382),_xlfn.CONCAT(", ",AS4382),
IF($AQ$5285=SUM($AQ$3585:AQ4382),_xlfn.CONCAT(" y ",AS4382)))))</f>
        <v/>
      </c>
      <c r="AS4382" s="156" t="s">
        <v>7381</v>
      </c>
    </row>
    <row r="4383" spans="1:45" ht="15" customHeight="1">
      <c r="A4383" s="57"/>
      <c r="B4383" s="26"/>
      <c r="C4383" s="716" t="s">
        <v>7382</v>
      </c>
      <c r="D4383" s="716"/>
      <c r="E4383" s="941"/>
      <c r="F4383" s="942"/>
      <c r="G4383" s="942"/>
      <c r="H4383" s="943"/>
      <c r="I4383" s="940"/>
      <c r="J4383" s="940"/>
      <c r="K4383" s="940"/>
      <c r="L4383" s="940"/>
      <c r="M4383" s="940"/>
      <c r="N4383" s="940"/>
      <c r="O4383" s="940"/>
      <c r="P4383" s="940"/>
      <c r="Q4383" s="890"/>
      <c r="R4383" s="891"/>
      <c r="S4383" s="890"/>
      <c r="T4383" s="891"/>
      <c r="U4383" s="890"/>
      <c r="V4383" s="891"/>
      <c r="W4383" s="890"/>
      <c r="X4383" s="891"/>
      <c r="Y4383" s="890"/>
      <c r="Z4383" s="891"/>
      <c r="AA4383" s="890"/>
      <c r="AB4383" s="891"/>
      <c r="AC4383" s="890"/>
      <c r="AD4383" s="891"/>
      <c r="AE4383" s="164"/>
      <c r="AF4383" s="164"/>
      <c r="AG4383" s="199">
        <f t="shared" si="1496"/>
        <v>0</v>
      </c>
      <c r="AH4383" s="219" t="b">
        <f t="shared" si="1497"/>
        <v>0</v>
      </c>
      <c r="AI4383" s="198" t="str">
        <f t="shared" si="1498"/>
        <v/>
      </c>
      <c r="AJ4383" s="219" t="b">
        <f t="shared" si="1499"/>
        <v>0</v>
      </c>
      <c r="AK4383" s="198" t="str">
        <f t="shared" si="1500"/>
        <v/>
      </c>
      <c r="AL4383" s="219" t="b">
        <f t="shared" si="1501"/>
        <v>0</v>
      </c>
      <c r="AM4383" s="351">
        <f t="shared" si="1502"/>
        <v>0</v>
      </c>
      <c r="AN4383" s="164"/>
      <c r="AO4383" s="164"/>
      <c r="AP4383" s="164"/>
      <c r="AQ4383" s="402">
        <f t="shared" si="1503"/>
        <v>0</v>
      </c>
      <c r="AR4383" s="370" t="str">
        <f>IF(AQ4383=0,"",
IF(SUM($AQ$3585:AQ4383)=1,AS4383,
IF($AQ$5285&gt;SUM($AQ$3585:AQ4383),_xlfn.CONCAT(", ",AS4383),
IF($AQ$5285=SUM($AQ$3585:AQ4383),_xlfn.CONCAT(" y ",AS4383)))))</f>
        <v/>
      </c>
      <c r="AS4383" s="156" t="s">
        <v>7383</v>
      </c>
    </row>
    <row r="4384" spans="1:45" ht="15" customHeight="1">
      <c r="A4384" s="57"/>
      <c r="B4384" s="26"/>
      <c r="C4384" s="716" t="s">
        <v>7384</v>
      </c>
      <c r="D4384" s="716"/>
      <c r="E4384" s="941"/>
      <c r="F4384" s="942"/>
      <c r="G4384" s="942"/>
      <c r="H4384" s="943"/>
      <c r="I4384" s="940"/>
      <c r="J4384" s="940"/>
      <c r="K4384" s="940"/>
      <c r="L4384" s="940"/>
      <c r="M4384" s="940"/>
      <c r="N4384" s="940"/>
      <c r="O4384" s="940"/>
      <c r="P4384" s="940"/>
      <c r="Q4384" s="890"/>
      <c r="R4384" s="891"/>
      <c r="S4384" s="890"/>
      <c r="T4384" s="891"/>
      <c r="U4384" s="890"/>
      <c r="V4384" s="891"/>
      <c r="W4384" s="890"/>
      <c r="X4384" s="891"/>
      <c r="Y4384" s="890"/>
      <c r="Z4384" s="891"/>
      <c r="AA4384" s="890"/>
      <c r="AB4384" s="891"/>
      <c r="AC4384" s="890"/>
      <c r="AD4384" s="891"/>
      <c r="AE4384" s="164"/>
      <c r="AF4384" s="164"/>
      <c r="AG4384" s="199">
        <f t="shared" si="1496"/>
        <v>0</v>
      </c>
      <c r="AH4384" s="219" t="b">
        <f t="shared" si="1497"/>
        <v>0</v>
      </c>
      <c r="AI4384" s="198" t="str">
        <f t="shared" si="1498"/>
        <v/>
      </c>
      <c r="AJ4384" s="219" t="b">
        <f t="shared" si="1499"/>
        <v>0</v>
      </c>
      <c r="AK4384" s="198" t="str">
        <f t="shared" si="1500"/>
        <v/>
      </c>
      <c r="AL4384" s="219" t="b">
        <f t="shared" si="1501"/>
        <v>0</v>
      </c>
      <c r="AM4384" s="351">
        <f t="shared" si="1502"/>
        <v>0</v>
      </c>
      <c r="AN4384" s="164"/>
      <c r="AO4384" s="164"/>
      <c r="AP4384" s="164"/>
      <c r="AQ4384" s="402">
        <f t="shared" si="1503"/>
        <v>0</v>
      </c>
      <c r="AR4384" s="370" t="str">
        <f>IF(AQ4384=0,"",
IF(SUM($AQ$3585:AQ4384)=1,AS4384,
IF($AQ$5285&gt;SUM($AQ$3585:AQ4384),_xlfn.CONCAT(", ",AS4384),
IF($AQ$5285=SUM($AQ$3585:AQ4384),_xlfn.CONCAT(" y ",AS4384)))))</f>
        <v/>
      </c>
      <c r="AS4384" s="156" t="s">
        <v>7385</v>
      </c>
    </row>
    <row r="4385" spans="1:45" ht="15" customHeight="1">
      <c r="A4385" s="57"/>
      <c r="B4385" s="26"/>
      <c r="C4385" s="716" t="s">
        <v>7386</v>
      </c>
      <c r="D4385" s="716"/>
      <c r="E4385" s="941"/>
      <c r="F4385" s="942"/>
      <c r="G4385" s="942"/>
      <c r="H4385" s="943"/>
      <c r="I4385" s="940"/>
      <c r="J4385" s="940"/>
      <c r="K4385" s="940"/>
      <c r="L4385" s="940"/>
      <c r="M4385" s="940"/>
      <c r="N4385" s="940"/>
      <c r="O4385" s="940"/>
      <c r="P4385" s="940"/>
      <c r="Q4385" s="890"/>
      <c r="R4385" s="891"/>
      <c r="S4385" s="890"/>
      <c r="T4385" s="891"/>
      <c r="U4385" s="890"/>
      <c r="V4385" s="891"/>
      <c r="W4385" s="890"/>
      <c r="X4385" s="891"/>
      <c r="Y4385" s="890"/>
      <c r="Z4385" s="891"/>
      <c r="AA4385" s="890"/>
      <c r="AB4385" s="891"/>
      <c r="AC4385" s="890"/>
      <c r="AD4385" s="891"/>
      <c r="AE4385" s="164"/>
      <c r="AF4385" s="164"/>
      <c r="AG4385" s="199">
        <f t="shared" si="1496"/>
        <v>0</v>
      </c>
      <c r="AH4385" s="219" t="b">
        <f t="shared" si="1497"/>
        <v>0</v>
      </c>
      <c r="AI4385" s="198" t="str">
        <f t="shared" si="1498"/>
        <v/>
      </c>
      <c r="AJ4385" s="219" t="b">
        <f t="shared" si="1499"/>
        <v>0</v>
      </c>
      <c r="AK4385" s="198" t="str">
        <f t="shared" si="1500"/>
        <v/>
      </c>
      <c r="AL4385" s="219" t="b">
        <f t="shared" si="1501"/>
        <v>0</v>
      </c>
      <c r="AM4385" s="351">
        <f t="shared" si="1502"/>
        <v>0</v>
      </c>
      <c r="AN4385" s="164"/>
      <c r="AO4385" s="164"/>
      <c r="AP4385" s="164"/>
      <c r="AQ4385" s="402">
        <f t="shared" si="1503"/>
        <v>0</v>
      </c>
      <c r="AR4385" s="370" t="str">
        <f>IF(AQ4385=0,"",
IF(SUM($AQ$3585:AQ4385)=1,AS4385,
IF($AQ$5285&gt;SUM($AQ$3585:AQ4385),_xlfn.CONCAT(", ",AS4385),
IF($AQ$5285=SUM($AQ$3585:AQ4385),_xlfn.CONCAT(" y ",AS4385)))))</f>
        <v/>
      </c>
      <c r="AS4385" s="156" t="s">
        <v>7387</v>
      </c>
    </row>
    <row r="4386" spans="1:45" ht="15" customHeight="1">
      <c r="A4386" s="57"/>
      <c r="B4386" s="26"/>
      <c r="C4386" s="716" t="s">
        <v>7388</v>
      </c>
      <c r="D4386" s="716"/>
      <c r="E4386" s="941"/>
      <c r="F4386" s="942"/>
      <c r="G4386" s="942"/>
      <c r="H4386" s="943"/>
      <c r="I4386" s="940"/>
      <c r="J4386" s="940"/>
      <c r="K4386" s="940"/>
      <c r="L4386" s="940"/>
      <c r="M4386" s="940"/>
      <c r="N4386" s="940"/>
      <c r="O4386" s="940"/>
      <c r="P4386" s="940"/>
      <c r="Q4386" s="890"/>
      <c r="R4386" s="891"/>
      <c r="S4386" s="890"/>
      <c r="T4386" s="891"/>
      <c r="U4386" s="890"/>
      <c r="V4386" s="891"/>
      <c r="W4386" s="890"/>
      <c r="X4386" s="891"/>
      <c r="Y4386" s="890"/>
      <c r="Z4386" s="891"/>
      <c r="AA4386" s="890"/>
      <c r="AB4386" s="891"/>
      <c r="AC4386" s="890"/>
      <c r="AD4386" s="891"/>
      <c r="AE4386" s="164"/>
      <c r="AF4386" s="164"/>
      <c r="AG4386" s="199">
        <f t="shared" si="1496"/>
        <v>0</v>
      </c>
      <c r="AH4386" s="219" t="b">
        <f t="shared" si="1497"/>
        <v>0</v>
      </c>
      <c r="AI4386" s="198" t="str">
        <f t="shared" si="1498"/>
        <v/>
      </c>
      <c r="AJ4386" s="219" t="b">
        <f t="shared" si="1499"/>
        <v>0</v>
      </c>
      <c r="AK4386" s="198" t="str">
        <f t="shared" si="1500"/>
        <v/>
      </c>
      <c r="AL4386" s="219" t="b">
        <f t="shared" si="1501"/>
        <v>0</v>
      </c>
      <c r="AM4386" s="351">
        <f t="shared" si="1502"/>
        <v>0</v>
      </c>
      <c r="AN4386" s="164"/>
      <c r="AO4386" s="164"/>
      <c r="AP4386" s="164"/>
      <c r="AQ4386" s="402">
        <f t="shared" si="1503"/>
        <v>0</v>
      </c>
      <c r="AR4386" s="370" t="str">
        <f>IF(AQ4386=0,"",
IF(SUM($AQ$3585:AQ4386)=1,AS4386,
IF($AQ$5285&gt;SUM($AQ$3585:AQ4386),_xlfn.CONCAT(", ",AS4386),
IF($AQ$5285=SUM($AQ$3585:AQ4386),_xlfn.CONCAT(" y ",AS4386)))))</f>
        <v/>
      </c>
      <c r="AS4386" s="156" t="s">
        <v>7389</v>
      </c>
    </row>
    <row r="4387" spans="1:45" ht="15" customHeight="1">
      <c r="A4387" s="57"/>
      <c r="B4387" s="26"/>
      <c r="C4387" s="716" t="s">
        <v>7390</v>
      </c>
      <c r="D4387" s="716"/>
      <c r="E4387" s="941"/>
      <c r="F4387" s="942"/>
      <c r="G4387" s="942"/>
      <c r="H4387" s="943"/>
      <c r="I4387" s="940"/>
      <c r="J4387" s="940"/>
      <c r="K4387" s="940"/>
      <c r="L4387" s="940"/>
      <c r="M4387" s="940"/>
      <c r="N4387" s="940"/>
      <c r="O4387" s="940"/>
      <c r="P4387" s="940"/>
      <c r="Q4387" s="890"/>
      <c r="R4387" s="891"/>
      <c r="S4387" s="890"/>
      <c r="T4387" s="891"/>
      <c r="U4387" s="890"/>
      <c r="V4387" s="891"/>
      <c r="W4387" s="890"/>
      <c r="X4387" s="891"/>
      <c r="Y4387" s="890"/>
      <c r="Z4387" s="891"/>
      <c r="AA4387" s="890"/>
      <c r="AB4387" s="891"/>
      <c r="AC4387" s="890"/>
      <c r="AD4387" s="891"/>
      <c r="AE4387" s="164"/>
      <c r="AF4387" s="164"/>
      <c r="AG4387" s="199">
        <f t="shared" si="1496"/>
        <v>0</v>
      </c>
      <c r="AH4387" s="219" t="b">
        <f t="shared" si="1497"/>
        <v>0</v>
      </c>
      <c r="AI4387" s="198" t="str">
        <f t="shared" si="1498"/>
        <v/>
      </c>
      <c r="AJ4387" s="219" t="b">
        <f t="shared" si="1499"/>
        <v>0</v>
      </c>
      <c r="AK4387" s="198" t="str">
        <f t="shared" si="1500"/>
        <v/>
      </c>
      <c r="AL4387" s="219" t="b">
        <f t="shared" si="1501"/>
        <v>0</v>
      </c>
      <c r="AM4387" s="351">
        <f t="shared" si="1502"/>
        <v>0</v>
      </c>
      <c r="AN4387" s="164"/>
      <c r="AO4387" s="164"/>
      <c r="AP4387" s="164"/>
      <c r="AQ4387" s="402">
        <f t="shared" si="1503"/>
        <v>0</v>
      </c>
      <c r="AR4387" s="370" t="str">
        <f>IF(AQ4387=0,"",
IF(SUM($AQ$3585:AQ4387)=1,AS4387,
IF($AQ$5285&gt;SUM($AQ$3585:AQ4387),_xlfn.CONCAT(", ",AS4387),
IF($AQ$5285=SUM($AQ$3585:AQ4387),_xlfn.CONCAT(" y ",AS4387)))))</f>
        <v/>
      </c>
      <c r="AS4387" s="156" t="s">
        <v>7391</v>
      </c>
    </row>
    <row r="4388" spans="1:45" ht="15" customHeight="1">
      <c r="A4388" s="57"/>
      <c r="B4388" s="26"/>
      <c r="C4388" s="716" t="s">
        <v>7392</v>
      </c>
      <c r="D4388" s="716"/>
      <c r="E4388" s="941"/>
      <c r="F4388" s="942"/>
      <c r="G4388" s="942"/>
      <c r="H4388" s="943"/>
      <c r="I4388" s="940"/>
      <c r="J4388" s="940"/>
      <c r="K4388" s="940"/>
      <c r="L4388" s="940"/>
      <c r="M4388" s="940"/>
      <c r="N4388" s="940"/>
      <c r="O4388" s="940"/>
      <c r="P4388" s="940"/>
      <c r="Q4388" s="890"/>
      <c r="R4388" s="891"/>
      <c r="S4388" s="890"/>
      <c r="T4388" s="891"/>
      <c r="U4388" s="890"/>
      <c r="V4388" s="891"/>
      <c r="W4388" s="890"/>
      <c r="X4388" s="891"/>
      <c r="Y4388" s="890"/>
      <c r="Z4388" s="891"/>
      <c r="AA4388" s="890"/>
      <c r="AB4388" s="891"/>
      <c r="AC4388" s="890"/>
      <c r="AD4388" s="891"/>
      <c r="AE4388" s="164"/>
      <c r="AF4388" s="164"/>
      <c r="AG4388" s="199">
        <f t="shared" si="1496"/>
        <v>0</v>
      </c>
      <c r="AH4388" s="219" t="b">
        <f t="shared" si="1497"/>
        <v>0</v>
      </c>
      <c r="AI4388" s="198" t="str">
        <f t="shared" si="1498"/>
        <v/>
      </c>
      <c r="AJ4388" s="219" t="b">
        <f t="shared" si="1499"/>
        <v>0</v>
      </c>
      <c r="AK4388" s="198" t="str">
        <f t="shared" si="1500"/>
        <v/>
      </c>
      <c r="AL4388" s="219" t="b">
        <f t="shared" si="1501"/>
        <v>0</v>
      </c>
      <c r="AM4388" s="351">
        <f t="shared" si="1502"/>
        <v>0</v>
      </c>
      <c r="AN4388" s="164"/>
      <c r="AO4388" s="164"/>
      <c r="AP4388" s="164"/>
      <c r="AQ4388" s="402">
        <f t="shared" si="1503"/>
        <v>0</v>
      </c>
      <c r="AR4388" s="370" t="str">
        <f>IF(AQ4388=0,"",
IF(SUM($AQ$3585:AQ4388)=1,AS4388,
IF($AQ$5285&gt;SUM($AQ$3585:AQ4388),_xlfn.CONCAT(", ",AS4388),
IF($AQ$5285=SUM($AQ$3585:AQ4388),_xlfn.CONCAT(" y ",AS4388)))))</f>
        <v/>
      </c>
      <c r="AS4388" s="156" t="s">
        <v>7393</v>
      </c>
    </row>
    <row r="4389" spans="1:45" ht="15" customHeight="1">
      <c r="A4389" s="57"/>
      <c r="B4389" s="26"/>
      <c r="C4389" s="716" t="s">
        <v>7394</v>
      </c>
      <c r="D4389" s="716"/>
      <c r="E4389" s="941"/>
      <c r="F4389" s="942"/>
      <c r="G4389" s="942"/>
      <c r="H4389" s="943"/>
      <c r="I4389" s="940"/>
      <c r="J4389" s="940"/>
      <c r="K4389" s="940"/>
      <c r="L4389" s="940"/>
      <c r="M4389" s="940"/>
      <c r="N4389" s="940"/>
      <c r="O4389" s="940"/>
      <c r="P4389" s="940"/>
      <c r="Q4389" s="890"/>
      <c r="R4389" s="891"/>
      <c r="S4389" s="890"/>
      <c r="T4389" s="891"/>
      <c r="U4389" s="890"/>
      <c r="V4389" s="891"/>
      <c r="W4389" s="890"/>
      <c r="X4389" s="891"/>
      <c r="Y4389" s="890"/>
      <c r="Z4389" s="891"/>
      <c r="AA4389" s="890"/>
      <c r="AB4389" s="891"/>
      <c r="AC4389" s="890"/>
      <c r="AD4389" s="891"/>
      <c r="AE4389" s="164"/>
      <c r="AF4389" s="164"/>
      <c r="AG4389" s="199">
        <f t="shared" si="1496"/>
        <v>0</v>
      </c>
      <c r="AH4389" s="219" t="b">
        <f t="shared" si="1497"/>
        <v>0</v>
      </c>
      <c r="AI4389" s="198" t="str">
        <f t="shared" si="1498"/>
        <v/>
      </c>
      <c r="AJ4389" s="219" t="b">
        <f t="shared" si="1499"/>
        <v>0</v>
      </c>
      <c r="AK4389" s="198" t="str">
        <f t="shared" si="1500"/>
        <v/>
      </c>
      <c r="AL4389" s="219" t="b">
        <f t="shared" si="1501"/>
        <v>0</v>
      </c>
      <c r="AM4389" s="351">
        <f t="shared" si="1502"/>
        <v>0</v>
      </c>
      <c r="AN4389" s="164"/>
      <c r="AO4389" s="164"/>
      <c r="AP4389" s="164"/>
      <c r="AQ4389" s="402">
        <f t="shared" si="1503"/>
        <v>0</v>
      </c>
      <c r="AR4389" s="370" t="str">
        <f>IF(AQ4389=0,"",
IF(SUM($AQ$3585:AQ4389)=1,AS4389,
IF($AQ$5285&gt;SUM($AQ$3585:AQ4389),_xlfn.CONCAT(", ",AS4389),
IF($AQ$5285=SUM($AQ$3585:AQ4389),_xlfn.CONCAT(" y ",AS4389)))))</f>
        <v/>
      </c>
      <c r="AS4389" s="156" t="s">
        <v>7395</v>
      </c>
    </row>
    <row r="4390" spans="1:45" ht="15" customHeight="1">
      <c r="A4390" s="57"/>
      <c r="B4390" s="26"/>
      <c r="C4390" s="716" t="s">
        <v>7396</v>
      </c>
      <c r="D4390" s="716"/>
      <c r="E4390" s="941"/>
      <c r="F4390" s="942"/>
      <c r="G4390" s="942"/>
      <c r="H4390" s="943"/>
      <c r="I4390" s="940"/>
      <c r="J4390" s="940"/>
      <c r="K4390" s="940"/>
      <c r="L4390" s="940"/>
      <c r="M4390" s="940"/>
      <c r="N4390" s="940"/>
      <c r="O4390" s="940"/>
      <c r="P4390" s="940"/>
      <c r="Q4390" s="890"/>
      <c r="R4390" s="891"/>
      <c r="S4390" s="890"/>
      <c r="T4390" s="891"/>
      <c r="U4390" s="890"/>
      <c r="V4390" s="891"/>
      <c r="W4390" s="890"/>
      <c r="X4390" s="891"/>
      <c r="Y4390" s="890"/>
      <c r="Z4390" s="891"/>
      <c r="AA4390" s="890"/>
      <c r="AB4390" s="891"/>
      <c r="AC4390" s="890"/>
      <c r="AD4390" s="891"/>
      <c r="AE4390" s="164"/>
      <c r="AF4390" s="164"/>
      <c r="AG4390" s="199">
        <f t="shared" si="1496"/>
        <v>0</v>
      </c>
      <c r="AH4390" s="219" t="b">
        <f t="shared" si="1497"/>
        <v>0</v>
      </c>
      <c r="AI4390" s="198" t="str">
        <f t="shared" si="1498"/>
        <v/>
      </c>
      <c r="AJ4390" s="219" t="b">
        <f t="shared" si="1499"/>
        <v>0</v>
      </c>
      <c r="AK4390" s="198" t="str">
        <f t="shared" si="1500"/>
        <v/>
      </c>
      <c r="AL4390" s="219" t="b">
        <f t="shared" si="1501"/>
        <v>0</v>
      </c>
      <c r="AM4390" s="351">
        <f t="shared" si="1502"/>
        <v>0</v>
      </c>
      <c r="AN4390" s="164"/>
      <c r="AO4390" s="164"/>
      <c r="AP4390" s="164"/>
      <c r="AQ4390" s="402">
        <f t="shared" si="1503"/>
        <v>0</v>
      </c>
      <c r="AR4390" s="370" t="str">
        <f>IF(AQ4390=0,"",
IF(SUM($AQ$3585:AQ4390)=1,AS4390,
IF($AQ$5285&gt;SUM($AQ$3585:AQ4390),_xlfn.CONCAT(", ",AS4390),
IF($AQ$5285=SUM($AQ$3585:AQ4390),_xlfn.CONCAT(" y ",AS4390)))))</f>
        <v/>
      </c>
      <c r="AS4390" s="156" t="s">
        <v>7397</v>
      </c>
    </row>
    <row r="4391" spans="1:45" ht="15" customHeight="1">
      <c r="A4391" s="57"/>
      <c r="B4391" s="26"/>
      <c r="C4391" s="716" t="s">
        <v>7398</v>
      </c>
      <c r="D4391" s="716"/>
      <c r="E4391" s="941"/>
      <c r="F4391" s="942"/>
      <c r="G4391" s="942"/>
      <c r="H4391" s="943"/>
      <c r="I4391" s="940"/>
      <c r="J4391" s="940"/>
      <c r="K4391" s="940"/>
      <c r="L4391" s="940"/>
      <c r="M4391" s="940"/>
      <c r="N4391" s="940"/>
      <c r="O4391" s="940"/>
      <c r="P4391" s="940"/>
      <c r="Q4391" s="890"/>
      <c r="R4391" s="891"/>
      <c r="S4391" s="890"/>
      <c r="T4391" s="891"/>
      <c r="U4391" s="890"/>
      <c r="V4391" s="891"/>
      <c r="W4391" s="890"/>
      <c r="X4391" s="891"/>
      <c r="Y4391" s="890"/>
      <c r="Z4391" s="891"/>
      <c r="AA4391" s="890"/>
      <c r="AB4391" s="891"/>
      <c r="AC4391" s="890"/>
      <c r="AD4391" s="891"/>
      <c r="AE4391" s="164"/>
      <c r="AF4391" s="164"/>
      <c r="AG4391" s="199">
        <f t="shared" si="1496"/>
        <v>0</v>
      </c>
      <c r="AH4391" s="219" t="b">
        <f t="shared" si="1497"/>
        <v>0</v>
      </c>
      <c r="AI4391" s="198" t="str">
        <f t="shared" si="1498"/>
        <v/>
      </c>
      <c r="AJ4391" s="219" t="b">
        <f t="shared" si="1499"/>
        <v>0</v>
      </c>
      <c r="AK4391" s="198" t="str">
        <f t="shared" si="1500"/>
        <v/>
      </c>
      <c r="AL4391" s="219" t="b">
        <f t="shared" si="1501"/>
        <v>0</v>
      </c>
      <c r="AM4391" s="351">
        <f t="shared" si="1502"/>
        <v>0</v>
      </c>
      <c r="AN4391" s="164"/>
      <c r="AO4391" s="164"/>
      <c r="AP4391" s="164"/>
      <c r="AQ4391" s="402">
        <f t="shared" si="1503"/>
        <v>0</v>
      </c>
      <c r="AR4391" s="370" t="str">
        <f>IF(AQ4391=0,"",
IF(SUM($AQ$3585:AQ4391)=1,AS4391,
IF($AQ$5285&gt;SUM($AQ$3585:AQ4391),_xlfn.CONCAT(", ",AS4391),
IF($AQ$5285=SUM($AQ$3585:AQ4391),_xlfn.CONCAT(" y ",AS4391)))))</f>
        <v/>
      </c>
      <c r="AS4391" s="156" t="s">
        <v>7399</v>
      </c>
    </row>
    <row r="4392" spans="1:45" ht="15" customHeight="1">
      <c r="A4392" s="57"/>
      <c r="B4392" s="26"/>
      <c r="C4392" s="716" t="s">
        <v>7400</v>
      </c>
      <c r="D4392" s="716"/>
      <c r="E4392" s="941"/>
      <c r="F4392" s="942"/>
      <c r="G4392" s="942"/>
      <c r="H4392" s="943"/>
      <c r="I4392" s="940"/>
      <c r="J4392" s="940"/>
      <c r="K4392" s="940"/>
      <c r="L4392" s="940"/>
      <c r="M4392" s="940"/>
      <c r="N4392" s="940"/>
      <c r="O4392" s="940"/>
      <c r="P4392" s="940"/>
      <c r="Q4392" s="890"/>
      <c r="R4392" s="891"/>
      <c r="S4392" s="890"/>
      <c r="T4392" s="891"/>
      <c r="U4392" s="890"/>
      <c r="V4392" s="891"/>
      <c r="W4392" s="890"/>
      <c r="X4392" s="891"/>
      <c r="Y4392" s="890"/>
      <c r="Z4392" s="891"/>
      <c r="AA4392" s="890"/>
      <c r="AB4392" s="891"/>
      <c r="AC4392" s="890"/>
      <c r="AD4392" s="891"/>
      <c r="AE4392" s="164"/>
      <c r="AF4392" s="164"/>
      <c r="AG4392" s="199">
        <f t="shared" si="1496"/>
        <v>0</v>
      </c>
      <c r="AH4392" s="219" t="b">
        <f t="shared" si="1497"/>
        <v>0</v>
      </c>
      <c r="AI4392" s="198" t="str">
        <f t="shared" si="1498"/>
        <v/>
      </c>
      <c r="AJ4392" s="219" t="b">
        <f t="shared" si="1499"/>
        <v>0</v>
      </c>
      <c r="AK4392" s="198" t="str">
        <f t="shared" si="1500"/>
        <v/>
      </c>
      <c r="AL4392" s="219" t="b">
        <f t="shared" si="1501"/>
        <v>0</v>
      </c>
      <c r="AM4392" s="351">
        <f t="shared" si="1502"/>
        <v>0</v>
      </c>
      <c r="AN4392" s="164"/>
      <c r="AO4392" s="164"/>
      <c r="AP4392" s="164"/>
      <c r="AQ4392" s="402">
        <f t="shared" si="1503"/>
        <v>0</v>
      </c>
      <c r="AR4392" s="370" t="str">
        <f>IF(AQ4392=0,"",
IF(SUM($AQ$3585:AQ4392)=1,AS4392,
IF($AQ$5285&gt;SUM($AQ$3585:AQ4392),_xlfn.CONCAT(", ",AS4392),
IF($AQ$5285=SUM($AQ$3585:AQ4392),_xlfn.CONCAT(" y ",AS4392)))))</f>
        <v/>
      </c>
      <c r="AS4392" s="156" t="s">
        <v>7401</v>
      </c>
    </row>
    <row r="4393" spans="1:45" ht="15" customHeight="1">
      <c r="A4393" s="57"/>
      <c r="B4393" s="26"/>
      <c r="C4393" s="716" t="s">
        <v>7402</v>
      </c>
      <c r="D4393" s="716"/>
      <c r="E4393" s="941"/>
      <c r="F4393" s="942"/>
      <c r="G4393" s="942"/>
      <c r="H4393" s="943"/>
      <c r="I4393" s="940"/>
      <c r="J4393" s="940"/>
      <c r="K4393" s="940"/>
      <c r="L4393" s="940"/>
      <c r="M4393" s="940"/>
      <c r="N4393" s="940"/>
      <c r="O4393" s="940"/>
      <c r="P4393" s="940"/>
      <c r="Q4393" s="890"/>
      <c r="R4393" s="891"/>
      <c r="S4393" s="890"/>
      <c r="T4393" s="891"/>
      <c r="U4393" s="890"/>
      <c r="V4393" s="891"/>
      <c r="W4393" s="890"/>
      <c r="X4393" s="891"/>
      <c r="Y4393" s="890"/>
      <c r="Z4393" s="891"/>
      <c r="AA4393" s="890"/>
      <c r="AB4393" s="891"/>
      <c r="AC4393" s="890"/>
      <c r="AD4393" s="891"/>
      <c r="AE4393" s="164"/>
      <c r="AF4393" s="164"/>
      <c r="AG4393" s="199">
        <f t="shared" si="1496"/>
        <v>0</v>
      </c>
      <c r="AH4393" s="219" t="b">
        <f t="shared" si="1497"/>
        <v>0</v>
      </c>
      <c r="AI4393" s="198" t="str">
        <f t="shared" si="1498"/>
        <v/>
      </c>
      <c r="AJ4393" s="219" t="b">
        <f t="shared" si="1499"/>
        <v>0</v>
      </c>
      <c r="AK4393" s="198" t="str">
        <f t="shared" si="1500"/>
        <v/>
      </c>
      <c r="AL4393" s="219" t="b">
        <f t="shared" si="1501"/>
        <v>0</v>
      </c>
      <c r="AM4393" s="351">
        <f t="shared" si="1502"/>
        <v>0</v>
      </c>
      <c r="AN4393" s="164"/>
      <c r="AO4393" s="164"/>
      <c r="AP4393" s="164"/>
      <c r="AQ4393" s="402">
        <f t="shared" si="1503"/>
        <v>0</v>
      </c>
      <c r="AR4393" s="370" t="str">
        <f>IF(AQ4393=0,"",
IF(SUM($AQ$3585:AQ4393)=1,AS4393,
IF($AQ$5285&gt;SUM($AQ$3585:AQ4393),_xlfn.CONCAT(", ",AS4393),
IF($AQ$5285=SUM($AQ$3585:AQ4393),_xlfn.CONCAT(" y ",AS4393)))))</f>
        <v/>
      </c>
      <c r="AS4393" s="156" t="s">
        <v>7403</v>
      </c>
    </row>
    <row r="4394" spans="1:45" ht="15" customHeight="1">
      <c r="A4394" s="57"/>
      <c r="B4394" s="26"/>
      <c r="C4394" s="716" t="s">
        <v>7404</v>
      </c>
      <c r="D4394" s="716"/>
      <c r="E4394" s="941"/>
      <c r="F4394" s="942"/>
      <c r="G4394" s="942"/>
      <c r="H4394" s="943"/>
      <c r="I4394" s="940"/>
      <c r="J4394" s="940"/>
      <c r="K4394" s="940"/>
      <c r="L4394" s="940"/>
      <c r="M4394" s="940"/>
      <c r="N4394" s="940"/>
      <c r="O4394" s="940"/>
      <c r="P4394" s="940"/>
      <c r="Q4394" s="890"/>
      <c r="R4394" s="891"/>
      <c r="S4394" s="890"/>
      <c r="T4394" s="891"/>
      <c r="U4394" s="890"/>
      <c r="V4394" s="891"/>
      <c r="W4394" s="890"/>
      <c r="X4394" s="891"/>
      <c r="Y4394" s="890"/>
      <c r="Z4394" s="891"/>
      <c r="AA4394" s="890"/>
      <c r="AB4394" s="891"/>
      <c r="AC4394" s="890"/>
      <c r="AD4394" s="891"/>
      <c r="AE4394" s="164"/>
      <c r="AF4394" s="164"/>
      <c r="AG4394" s="199">
        <f t="shared" si="1496"/>
        <v>0</v>
      </c>
      <c r="AH4394" s="219" t="b">
        <f t="shared" si="1497"/>
        <v>0</v>
      </c>
      <c r="AI4394" s="198" t="str">
        <f t="shared" si="1498"/>
        <v/>
      </c>
      <c r="AJ4394" s="219" t="b">
        <f t="shared" si="1499"/>
        <v>0</v>
      </c>
      <c r="AK4394" s="198" t="str">
        <f t="shared" si="1500"/>
        <v/>
      </c>
      <c r="AL4394" s="219" t="b">
        <f t="shared" si="1501"/>
        <v>0</v>
      </c>
      <c r="AM4394" s="351">
        <f t="shared" si="1502"/>
        <v>0</v>
      </c>
      <c r="AN4394" s="164"/>
      <c r="AO4394" s="164"/>
      <c r="AP4394" s="164"/>
      <c r="AQ4394" s="402">
        <f t="shared" si="1503"/>
        <v>0</v>
      </c>
      <c r="AR4394" s="370" t="str">
        <f>IF(AQ4394=0,"",
IF(SUM($AQ$3585:AQ4394)=1,AS4394,
IF($AQ$5285&gt;SUM($AQ$3585:AQ4394),_xlfn.CONCAT(", ",AS4394),
IF($AQ$5285=SUM($AQ$3585:AQ4394),_xlfn.CONCAT(" y ",AS4394)))))</f>
        <v/>
      </c>
      <c r="AS4394" s="156" t="s">
        <v>7405</v>
      </c>
    </row>
    <row r="4395" spans="1:45" ht="15" customHeight="1">
      <c r="A4395" s="57"/>
      <c r="B4395" s="26"/>
      <c r="C4395" s="716" t="s">
        <v>7406</v>
      </c>
      <c r="D4395" s="716"/>
      <c r="E4395" s="941"/>
      <c r="F4395" s="942"/>
      <c r="G4395" s="942"/>
      <c r="H4395" s="943"/>
      <c r="I4395" s="940"/>
      <c r="J4395" s="940"/>
      <c r="K4395" s="940"/>
      <c r="L4395" s="940"/>
      <c r="M4395" s="940"/>
      <c r="N4395" s="940"/>
      <c r="O4395" s="940"/>
      <c r="P4395" s="940"/>
      <c r="Q4395" s="890"/>
      <c r="R4395" s="891"/>
      <c r="S4395" s="890"/>
      <c r="T4395" s="891"/>
      <c r="U4395" s="890"/>
      <c r="V4395" s="891"/>
      <c r="W4395" s="890"/>
      <c r="X4395" s="891"/>
      <c r="Y4395" s="890"/>
      <c r="Z4395" s="891"/>
      <c r="AA4395" s="890"/>
      <c r="AB4395" s="891"/>
      <c r="AC4395" s="890"/>
      <c r="AD4395" s="891"/>
      <c r="AE4395" s="164"/>
      <c r="AF4395" s="164"/>
      <c r="AG4395" s="199">
        <f t="shared" si="1496"/>
        <v>0</v>
      </c>
      <c r="AH4395" s="219" t="b">
        <f t="shared" si="1497"/>
        <v>0</v>
      </c>
      <c r="AI4395" s="198" t="str">
        <f t="shared" si="1498"/>
        <v/>
      </c>
      <c r="AJ4395" s="219" t="b">
        <f t="shared" si="1499"/>
        <v>0</v>
      </c>
      <c r="AK4395" s="198" t="str">
        <f t="shared" si="1500"/>
        <v/>
      </c>
      <c r="AL4395" s="219" t="b">
        <f t="shared" si="1501"/>
        <v>0</v>
      </c>
      <c r="AM4395" s="351">
        <f t="shared" si="1502"/>
        <v>0</v>
      </c>
      <c r="AN4395" s="164"/>
      <c r="AO4395" s="164"/>
      <c r="AP4395" s="164"/>
      <c r="AQ4395" s="402">
        <f t="shared" si="1503"/>
        <v>0</v>
      </c>
      <c r="AR4395" s="370" t="str">
        <f>IF(AQ4395=0,"",
IF(SUM($AQ$3585:AQ4395)=1,AS4395,
IF($AQ$5285&gt;SUM($AQ$3585:AQ4395),_xlfn.CONCAT(", ",AS4395),
IF($AQ$5285=SUM($AQ$3585:AQ4395),_xlfn.CONCAT(" y ",AS4395)))))</f>
        <v/>
      </c>
      <c r="AS4395" s="156" t="s">
        <v>7407</v>
      </c>
    </row>
    <row r="4396" spans="1:45" ht="15" customHeight="1">
      <c r="A4396" s="57"/>
      <c r="B4396" s="26"/>
      <c r="C4396" s="716" t="s">
        <v>7408</v>
      </c>
      <c r="D4396" s="716"/>
      <c r="E4396" s="941"/>
      <c r="F4396" s="942"/>
      <c r="G4396" s="942"/>
      <c r="H4396" s="943"/>
      <c r="I4396" s="940"/>
      <c r="J4396" s="940"/>
      <c r="K4396" s="940"/>
      <c r="L4396" s="940"/>
      <c r="M4396" s="940"/>
      <c r="N4396" s="940"/>
      <c r="O4396" s="940"/>
      <c r="P4396" s="940"/>
      <c r="Q4396" s="890"/>
      <c r="R4396" s="891"/>
      <c r="S4396" s="890"/>
      <c r="T4396" s="891"/>
      <c r="U4396" s="890"/>
      <c r="V4396" s="891"/>
      <c r="W4396" s="890"/>
      <c r="X4396" s="891"/>
      <c r="Y4396" s="890"/>
      <c r="Z4396" s="891"/>
      <c r="AA4396" s="890"/>
      <c r="AB4396" s="891"/>
      <c r="AC4396" s="890"/>
      <c r="AD4396" s="891"/>
      <c r="AE4396" s="164"/>
      <c r="AF4396" s="164"/>
      <c r="AG4396" s="199">
        <f t="shared" si="1496"/>
        <v>0</v>
      </c>
      <c r="AH4396" s="219" t="b">
        <f t="shared" si="1497"/>
        <v>0</v>
      </c>
      <c r="AI4396" s="198" t="str">
        <f t="shared" si="1498"/>
        <v/>
      </c>
      <c r="AJ4396" s="219" t="b">
        <f t="shared" si="1499"/>
        <v>0</v>
      </c>
      <c r="AK4396" s="198" t="str">
        <f t="shared" si="1500"/>
        <v/>
      </c>
      <c r="AL4396" s="219" t="b">
        <f t="shared" si="1501"/>
        <v>0</v>
      </c>
      <c r="AM4396" s="351">
        <f t="shared" si="1502"/>
        <v>0</v>
      </c>
      <c r="AN4396" s="164"/>
      <c r="AO4396" s="164"/>
      <c r="AP4396" s="164"/>
      <c r="AQ4396" s="402">
        <f t="shared" si="1503"/>
        <v>0</v>
      </c>
      <c r="AR4396" s="370" t="str">
        <f>IF(AQ4396=0,"",
IF(SUM($AQ$3585:AQ4396)=1,AS4396,
IF($AQ$5285&gt;SUM($AQ$3585:AQ4396),_xlfn.CONCAT(", ",AS4396),
IF($AQ$5285=SUM($AQ$3585:AQ4396),_xlfn.CONCAT(" y ",AS4396)))))</f>
        <v/>
      </c>
      <c r="AS4396" s="156" t="s">
        <v>7409</v>
      </c>
    </row>
    <row r="4397" spans="1:45" ht="15" customHeight="1">
      <c r="A4397" s="57"/>
      <c r="B4397" s="26"/>
      <c r="C4397" s="716" t="s">
        <v>7410</v>
      </c>
      <c r="D4397" s="716"/>
      <c r="E4397" s="941"/>
      <c r="F4397" s="942"/>
      <c r="G4397" s="942"/>
      <c r="H4397" s="943"/>
      <c r="I4397" s="940"/>
      <c r="J4397" s="940"/>
      <c r="K4397" s="940"/>
      <c r="L4397" s="940"/>
      <c r="M4397" s="940"/>
      <c r="N4397" s="940"/>
      <c r="O4397" s="940"/>
      <c r="P4397" s="940"/>
      <c r="Q4397" s="890"/>
      <c r="R4397" s="891"/>
      <c r="S4397" s="890"/>
      <c r="T4397" s="891"/>
      <c r="U4397" s="890"/>
      <c r="V4397" s="891"/>
      <c r="W4397" s="890"/>
      <c r="X4397" s="891"/>
      <c r="Y4397" s="890"/>
      <c r="Z4397" s="891"/>
      <c r="AA4397" s="890"/>
      <c r="AB4397" s="891"/>
      <c r="AC4397" s="890"/>
      <c r="AD4397" s="891"/>
      <c r="AE4397" s="164"/>
      <c r="AF4397" s="164"/>
      <c r="AG4397" s="199">
        <f t="shared" si="1496"/>
        <v>0</v>
      </c>
      <c r="AH4397" s="219" t="b">
        <f t="shared" si="1497"/>
        <v>0</v>
      </c>
      <c r="AI4397" s="198" t="str">
        <f t="shared" si="1498"/>
        <v/>
      </c>
      <c r="AJ4397" s="219" t="b">
        <f t="shared" si="1499"/>
        <v>0</v>
      </c>
      <c r="AK4397" s="198" t="str">
        <f t="shared" si="1500"/>
        <v/>
      </c>
      <c r="AL4397" s="219" t="b">
        <f t="shared" si="1501"/>
        <v>0</v>
      </c>
      <c r="AM4397" s="351">
        <f t="shared" si="1502"/>
        <v>0</v>
      </c>
      <c r="AN4397" s="164"/>
      <c r="AO4397" s="164"/>
      <c r="AP4397" s="164"/>
      <c r="AQ4397" s="402">
        <f t="shared" si="1503"/>
        <v>0</v>
      </c>
      <c r="AR4397" s="370" t="str">
        <f>IF(AQ4397=0,"",
IF(SUM($AQ$3585:AQ4397)=1,AS4397,
IF($AQ$5285&gt;SUM($AQ$3585:AQ4397),_xlfn.CONCAT(", ",AS4397),
IF($AQ$5285=SUM($AQ$3585:AQ4397),_xlfn.CONCAT(" y ",AS4397)))))</f>
        <v/>
      </c>
      <c r="AS4397" s="156" t="s">
        <v>7411</v>
      </c>
    </row>
    <row r="4398" spans="1:45" ht="15" customHeight="1">
      <c r="A4398" s="57"/>
      <c r="B4398" s="26"/>
      <c r="C4398" s="716" t="s">
        <v>7412</v>
      </c>
      <c r="D4398" s="716"/>
      <c r="E4398" s="941"/>
      <c r="F4398" s="942"/>
      <c r="G4398" s="942"/>
      <c r="H4398" s="943"/>
      <c r="I4398" s="940"/>
      <c r="J4398" s="940"/>
      <c r="K4398" s="940"/>
      <c r="L4398" s="940"/>
      <c r="M4398" s="940"/>
      <c r="N4398" s="940"/>
      <c r="O4398" s="940"/>
      <c r="P4398" s="940"/>
      <c r="Q4398" s="890"/>
      <c r="R4398" s="891"/>
      <c r="S4398" s="890"/>
      <c r="T4398" s="891"/>
      <c r="U4398" s="890"/>
      <c r="V4398" s="891"/>
      <c r="W4398" s="890"/>
      <c r="X4398" s="891"/>
      <c r="Y4398" s="890"/>
      <c r="Z4398" s="891"/>
      <c r="AA4398" s="890"/>
      <c r="AB4398" s="891"/>
      <c r="AC4398" s="890"/>
      <c r="AD4398" s="891"/>
      <c r="AE4398" s="164"/>
      <c r="AF4398" s="164"/>
      <c r="AG4398" s="199">
        <f t="shared" si="1496"/>
        <v>0</v>
      </c>
      <c r="AH4398" s="219" t="b">
        <f t="shared" si="1497"/>
        <v>0</v>
      </c>
      <c r="AI4398" s="198" t="str">
        <f t="shared" si="1498"/>
        <v/>
      </c>
      <c r="AJ4398" s="219" t="b">
        <f t="shared" si="1499"/>
        <v>0</v>
      </c>
      <c r="AK4398" s="198" t="str">
        <f t="shared" si="1500"/>
        <v/>
      </c>
      <c r="AL4398" s="219" t="b">
        <f t="shared" si="1501"/>
        <v>0</v>
      </c>
      <c r="AM4398" s="351">
        <f t="shared" si="1502"/>
        <v>0</v>
      </c>
      <c r="AN4398" s="164"/>
      <c r="AO4398" s="164"/>
      <c r="AP4398" s="164"/>
      <c r="AQ4398" s="402">
        <f t="shared" si="1503"/>
        <v>0</v>
      </c>
      <c r="AR4398" s="370" t="str">
        <f>IF(AQ4398=0,"",
IF(SUM($AQ$3585:AQ4398)=1,AS4398,
IF($AQ$5285&gt;SUM($AQ$3585:AQ4398),_xlfn.CONCAT(", ",AS4398),
IF($AQ$5285=SUM($AQ$3585:AQ4398),_xlfn.CONCAT(" y ",AS4398)))))</f>
        <v/>
      </c>
      <c r="AS4398" s="156" t="s">
        <v>7413</v>
      </c>
    </row>
    <row r="4399" spans="1:45" ht="15" customHeight="1">
      <c r="A4399" s="57"/>
      <c r="B4399" s="26"/>
      <c r="C4399" s="716" t="s">
        <v>7414</v>
      </c>
      <c r="D4399" s="716"/>
      <c r="E4399" s="941"/>
      <c r="F4399" s="942"/>
      <c r="G4399" s="942"/>
      <c r="H4399" s="943"/>
      <c r="I4399" s="940"/>
      <c r="J4399" s="940"/>
      <c r="K4399" s="940"/>
      <c r="L4399" s="940"/>
      <c r="M4399" s="940"/>
      <c r="N4399" s="940"/>
      <c r="O4399" s="940"/>
      <c r="P4399" s="940"/>
      <c r="Q4399" s="890"/>
      <c r="R4399" s="891"/>
      <c r="S4399" s="890"/>
      <c r="T4399" s="891"/>
      <c r="U4399" s="890"/>
      <c r="V4399" s="891"/>
      <c r="W4399" s="890"/>
      <c r="X4399" s="891"/>
      <c r="Y4399" s="890"/>
      <c r="Z4399" s="891"/>
      <c r="AA4399" s="890"/>
      <c r="AB4399" s="891"/>
      <c r="AC4399" s="890"/>
      <c r="AD4399" s="891"/>
      <c r="AE4399" s="164"/>
      <c r="AF4399" s="164"/>
      <c r="AG4399" s="199">
        <f t="shared" si="1496"/>
        <v>0</v>
      </c>
      <c r="AH4399" s="219" t="b">
        <f t="shared" si="1497"/>
        <v>0</v>
      </c>
      <c r="AI4399" s="198" t="str">
        <f t="shared" si="1498"/>
        <v/>
      </c>
      <c r="AJ4399" s="219" t="b">
        <f t="shared" si="1499"/>
        <v>0</v>
      </c>
      <c r="AK4399" s="198" t="str">
        <f t="shared" si="1500"/>
        <v/>
      </c>
      <c r="AL4399" s="219" t="b">
        <f t="shared" si="1501"/>
        <v>0</v>
      </c>
      <c r="AM4399" s="351">
        <f t="shared" si="1502"/>
        <v>0</v>
      </c>
      <c r="AN4399" s="164"/>
      <c r="AO4399" s="164"/>
      <c r="AP4399" s="164"/>
      <c r="AQ4399" s="402">
        <f t="shared" si="1503"/>
        <v>0</v>
      </c>
      <c r="AR4399" s="370" t="str">
        <f>IF(AQ4399=0,"",
IF(SUM($AQ$3585:AQ4399)=1,AS4399,
IF($AQ$5285&gt;SUM($AQ$3585:AQ4399),_xlfn.CONCAT(", ",AS4399),
IF($AQ$5285=SUM($AQ$3585:AQ4399),_xlfn.CONCAT(" y ",AS4399)))))</f>
        <v/>
      </c>
      <c r="AS4399" s="156" t="s">
        <v>7415</v>
      </c>
    </row>
    <row r="4400" spans="1:45" ht="15" customHeight="1">
      <c r="A4400" s="57"/>
      <c r="B4400" s="26"/>
      <c r="C4400" s="716" t="s">
        <v>7416</v>
      </c>
      <c r="D4400" s="716"/>
      <c r="E4400" s="941"/>
      <c r="F4400" s="942"/>
      <c r="G4400" s="942"/>
      <c r="H4400" s="943"/>
      <c r="I4400" s="940"/>
      <c r="J4400" s="940"/>
      <c r="K4400" s="940"/>
      <c r="L4400" s="940"/>
      <c r="M4400" s="940"/>
      <c r="N4400" s="940"/>
      <c r="O4400" s="940"/>
      <c r="P4400" s="940"/>
      <c r="Q4400" s="890"/>
      <c r="R4400" s="891"/>
      <c r="S4400" s="890"/>
      <c r="T4400" s="891"/>
      <c r="U4400" s="890"/>
      <c r="V4400" s="891"/>
      <c r="W4400" s="890"/>
      <c r="X4400" s="891"/>
      <c r="Y4400" s="890"/>
      <c r="Z4400" s="891"/>
      <c r="AA4400" s="890"/>
      <c r="AB4400" s="891"/>
      <c r="AC4400" s="890"/>
      <c r="AD4400" s="891"/>
      <c r="AE4400" s="164"/>
      <c r="AF4400" s="164"/>
      <c r="AG4400" s="199">
        <f t="shared" si="1496"/>
        <v>0</v>
      </c>
      <c r="AH4400" s="219" t="b">
        <f t="shared" si="1497"/>
        <v>0</v>
      </c>
      <c r="AI4400" s="198" t="str">
        <f t="shared" si="1498"/>
        <v/>
      </c>
      <c r="AJ4400" s="219" t="b">
        <f t="shared" si="1499"/>
        <v>0</v>
      </c>
      <c r="AK4400" s="198" t="str">
        <f t="shared" si="1500"/>
        <v/>
      </c>
      <c r="AL4400" s="219" t="b">
        <f t="shared" si="1501"/>
        <v>0</v>
      </c>
      <c r="AM4400" s="351">
        <f t="shared" si="1502"/>
        <v>0</v>
      </c>
      <c r="AN4400" s="164"/>
      <c r="AO4400" s="164"/>
      <c r="AP4400" s="164"/>
      <c r="AQ4400" s="402">
        <f t="shared" si="1503"/>
        <v>0</v>
      </c>
      <c r="AR4400" s="370" t="str">
        <f>IF(AQ4400=0,"",
IF(SUM($AQ$3585:AQ4400)=1,AS4400,
IF($AQ$5285&gt;SUM($AQ$3585:AQ4400),_xlfn.CONCAT(", ",AS4400),
IF($AQ$5285=SUM($AQ$3585:AQ4400),_xlfn.CONCAT(" y ",AS4400)))))</f>
        <v/>
      </c>
      <c r="AS4400" s="156" t="s">
        <v>7417</v>
      </c>
    </row>
    <row r="4401" spans="1:45" ht="15" customHeight="1">
      <c r="A4401" s="57"/>
      <c r="B4401" s="26"/>
      <c r="C4401" s="716" t="s">
        <v>7418</v>
      </c>
      <c r="D4401" s="716"/>
      <c r="E4401" s="941"/>
      <c r="F4401" s="942"/>
      <c r="G4401" s="942"/>
      <c r="H4401" s="943"/>
      <c r="I4401" s="940"/>
      <c r="J4401" s="940"/>
      <c r="K4401" s="940"/>
      <c r="L4401" s="940"/>
      <c r="M4401" s="940"/>
      <c r="N4401" s="940"/>
      <c r="O4401" s="940"/>
      <c r="P4401" s="940"/>
      <c r="Q4401" s="890"/>
      <c r="R4401" s="891"/>
      <c r="S4401" s="890"/>
      <c r="T4401" s="891"/>
      <c r="U4401" s="890"/>
      <c r="V4401" s="891"/>
      <c r="W4401" s="890"/>
      <c r="X4401" s="891"/>
      <c r="Y4401" s="890"/>
      <c r="Z4401" s="891"/>
      <c r="AA4401" s="890"/>
      <c r="AB4401" s="891"/>
      <c r="AC4401" s="890"/>
      <c r="AD4401" s="891"/>
      <c r="AE4401" s="164"/>
      <c r="AF4401" s="164"/>
      <c r="AG4401" s="199">
        <f t="shared" si="1496"/>
        <v>0</v>
      </c>
      <c r="AH4401" s="219" t="b">
        <f t="shared" si="1497"/>
        <v>0</v>
      </c>
      <c r="AI4401" s="198" t="str">
        <f t="shared" si="1498"/>
        <v/>
      </c>
      <c r="AJ4401" s="219" t="b">
        <f t="shared" si="1499"/>
        <v>0</v>
      </c>
      <c r="AK4401" s="198" t="str">
        <f t="shared" si="1500"/>
        <v/>
      </c>
      <c r="AL4401" s="219" t="b">
        <f t="shared" si="1501"/>
        <v>0</v>
      </c>
      <c r="AM4401" s="351">
        <f t="shared" si="1502"/>
        <v>0</v>
      </c>
      <c r="AN4401" s="164"/>
      <c r="AO4401" s="164"/>
      <c r="AP4401" s="164"/>
      <c r="AQ4401" s="402">
        <f t="shared" si="1503"/>
        <v>0</v>
      </c>
      <c r="AR4401" s="370" t="str">
        <f>IF(AQ4401=0,"",
IF(SUM($AQ$3585:AQ4401)=1,AS4401,
IF($AQ$5285&gt;SUM($AQ$3585:AQ4401),_xlfn.CONCAT(", ",AS4401),
IF($AQ$5285=SUM($AQ$3585:AQ4401),_xlfn.CONCAT(" y ",AS4401)))))</f>
        <v/>
      </c>
      <c r="AS4401" s="156" t="s">
        <v>7419</v>
      </c>
    </row>
    <row r="4402" spans="1:45" ht="15" customHeight="1">
      <c r="A4402" s="57"/>
      <c r="B4402" s="26"/>
      <c r="C4402" s="716" t="s">
        <v>7420</v>
      </c>
      <c r="D4402" s="716"/>
      <c r="E4402" s="941"/>
      <c r="F4402" s="942"/>
      <c r="G4402" s="942"/>
      <c r="H4402" s="943"/>
      <c r="I4402" s="940"/>
      <c r="J4402" s="940"/>
      <c r="K4402" s="940"/>
      <c r="L4402" s="940"/>
      <c r="M4402" s="940"/>
      <c r="N4402" s="940"/>
      <c r="O4402" s="940"/>
      <c r="P4402" s="940"/>
      <c r="Q4402" s="890"/>
      <c r="R4402" s="891"/>
      <c r="S4402" s="890"/>
      <c r="T4402" s="891"/>
      <c r="U4402" s="890"/>
      <c r="V4402" s="891"/>
      <c r="W4402" s="890"/>
      <c r="X4402" s="891"/>
      <c r="Y4402" s="890"/>
      <c r="Z4402" s="891"/>
      <c r="AA4402" s="890"/>
      <c r="AB4402" s="891"/>
      <c r="AC4402" s="890"/>
      <c r="AD4402" s="891"/>
      <c r="AE4402" s="164"/>
      <c r="AF4402" s="164"/>
      <c r="AG4402" s="199">
        <f t="shared" si="1496"/>
        <v>0</v>
      </c>
      <c r="AH4402" s="219" t="b">
        <f t="shared" si="1497"/>
        <v>0</v>
      </c>
      <c r="AI4402" s="198" t="str">
        <f t="shared" si="1498"/>
        <v/>
      </c>
      <c r="AJ4402" s="219" t="b">
        <f t="shared" si="1499"/>
        <v>0</v>
      </c>
      <c r="AK4402" s="198" t="str">
        <f t="shared" si="1500"/>
        <v/>
      </c>
      <c r="AL4402" s="219" t="b">
        <f t="shared" si="1501"/>
        <v>0</v>
      </c>
      <c r="AM4402" s="351">
        <f t="shared" si="1502"/>
        <v>0</v>
      </c>
      <c r="AN4402" s="164"/>
      <c r="AO4402" s="164"/>
      <c r="AP4402" s="164"/>
      <c r="AQ4402" s="402">
        <f t="shared" si="1503"/>
        <v>0</v>
      </c>
      <c r="AR4402" s="370" t="str">
        <f>IF(AQ4402=0,"",
IF(SUM($AQ$3585:AQ4402)=1,AS4402,
IF($AQ$5285&gt;SUM($AQ$3585:AQ4402),_xlfn.CONCAT(", ",AS4402),
IF($AQ$5285=SUM($AQ$3585:AQ4402),_xlfn.CONCAT(" y ",AS4402)))))</f>
        <v/>
      </c>
      <c r="AS4402" s="156" t="s">
        <v>7421</v>
      </c>
    </row>
    <row r="4403" spans="1:45" ht="15" customHeight="1">
      <c r="A4403" s="57"/>
      <c r="B4403" s="26"/>
      <c r="C4403" s="716" t="s">
        <v>7422</v>
      </c>
      <c r="D4403" s="716"/>
      <c r="E4403" s="941"/>
      <c r="F4403" s="942"/>
      <c r="G4403" s="942"/>
      <c r="H4403" s="943"/>
      <c r="I4403" s="940"/>
      <c r="J4403" s="940"/>
      <c r="K4403" s="940"/>
      <c r="L4403" s="940"/>
      <c r="M4403" s="940"/>
      <c r="N4403" s="940"/>
      <c r="O4403" s="940"/>
      <c r="P4403" s="940"/>
      <c r="Q4403" s="890"/>
      <c r="R4403" s="891"/>
      <c r="S4403" s="890"/>
      <c r="T4403" s="891"/>
      <c r="U4403" s="890"/>
      <c r="V4403" s="891"/>
      <c r="W4403" s="890"/>
      <c r="X4403" s="891"/>
      <c r="Y4403" s="890"/>
      <c r="Z4403" s="891"/>
      <c r="AA4403" s="890"/>
      <c r="AB4403" s="891"/>
      <c r="AC4403" s="890"/>
      <c r="AD4403" s="891"/>
      <c r="AE4403" s="164"/>
      <c r="AF4403" s="164"/>
      <c r="AG4403" s="199">
        <f t="shared" si="1496"/>
        <v>0</v>
      </c>
      <c r="AH4403" s="219" t="b">
        <f t="shared" si="1497"/>
        <v>0</v>
      </c>
      <c r="AI4403" s="198" t="str">
        <f t="shared" si="1498"/>
        <v/>
      </c>
      <c r="AJ4403" s="219" t="b">
        <f t="shared" si="1499"/>
        <v>0</v>
      </c>
      <c r="AK4403" s="198" t="str">
        <f t="shared" si="1500"/>
        <v/>
      </c>
      <c r="AL4403" s="219" t="b">
        <f t="shared" si="1501"/>
        <v>0</v>
      </c>
      <c r="AM4403" s="351">
        <f t="shared" si="1502"/>
        <v>0</v>
      </c>
      <c r="AN4403" s="164"/>
      <c r="AO4403" s="164"/>
      <c r="AP4403" s="164"/>
      <c r="AQ4403" s="402">
        <f t="shared" si="1503"/>
        <v>0</v>
      </c>
      <c r="AR4403" s="370" t="str">
        <f>IF(AQ4403=0,"",
IF(SUM($AQ$3585:AQ4403)=1,AS4403,
IF($AQ$5285&gt;SUM($AQ$3585:AQ4403),_xlfn.CONCAT(", ",AS4403),
IF($AQ$5285=SUM($AQ$3585:AQ4403),_xlfn.CONCAT(" y ",AS4403)))))</f>
        <v/>
      </c>
      <c r="AS4403" s="156" t="s">
        <v>7423</v>
      </c>
    </row>
    <row r="4404" spans="1:45" ht="15" customHeight="1">
      <c r="A4404" s="57"/>
      <c r="B4404" s="26"/>
      <c r="C4404" s="716" t="s">
        <v>7424</v>
      </c>
      <c r="D4404" s="716"/>
      <c r="E4404" s="941"/>
      <c r="F4404" s="942"/>
      <c r="G4404" s="942"/>
      <c r="H4404" s="943"/>
      <c r="I4404" s="940"/>
      <c r="J4404" s="940"/>
      <c r="K4404" s="940"/>
      <c r="L4404" s="940"/>
      <c r="M4404" s="940"/>
      <c r="N4404" s="940"/>
      <c r="O4404" s="940"/>
      <c r="P4404" s="940"/>
      <c r="Q4404" s="890"/>
      <c r="R4404" s="891"/>
      <c r="S4404" s="890"/>
      <c r="T4404" s="891"/>
      <c r="U4404" s="890"/>
      <c r="V4404" s="891"/>
      <c r="W4404" s="890"/>
      <c r="X4404" s="891"/>
      <c r="Y4404" s="890"/>
      <c r="Z4404" s="891"/>
      <c r="AA4404" s="890"/>
      <c r="AB4404" s="891"/>
      <c r="AC4404" s="890"/>
      <c r="AD4404" s="891"/>
      <c r="AE4404" s="164"/>
      <c r="AF4404" s="164"/>
      <c r="AG4404" s="199">
        <f t="shared" si="1496"/>
        <v>0</v>
      </c>
      <c r="AH4404" s="219" t="b">
        <f t="shared" si="1497"/>
        <v>0</v>
      </c>
      <c r="AI4404" s="198" t="str">
        <f t="shared" si="1498"/>
        <v/>
      </c>
      <c r="AJ4404" s="219" t="b">
        <f t="shared" si="1499"/>
        <v>0</v>
      </c>
      <c r="AK4404" s="198" t="str">
        <f t="shared" si="1500"/>
        <v/>
      </c>
      <c r="AL4404" s="219" t="b">
        <f t="shared" si="1501"/>
        <v>0</v>
      </c>
      <c r="AM4404" s="351">
        <f t="shared" si="1502"/>
        <v>0</v>
      </c>
      <c r="AN4404" s="164"/>
      <c r="AO4404" s="164"/>
      <c r="AP4404" s="164"/>
      <c r="AQ4404" s="402">
        <f t="shared" si="1503"/>
        <v>0</v>
      </c>
      <c r="AR4404" s="370" t="str">
        <f>IF(AQ4404=0,"",
IF(SUM($AQ$3585:AQ4404)=1,AS4404,
IF($AQ$5285&gt;SUM($AQ$3585:AQ4404),_xlfn.CONCAT(", ",AS4404),
IF($AQ$5285=SUM($AQ$3585:AQ4404),_xlfn.CONCAT(" y ",AS4404)))))</f>
        <v/>
      </c>
      <c r="AS4404" s="156" t="s">
        <v>7425</v>
      </c>
    </row>
    <row r="4405" spans="1:45" ht="15" customHeight="1">
      <c r="A4405" s="57"/>
      <c r="B4405" s="26"/>
      <c r="C4405" s="716" t="s">
        <v>7426</v>
      </c>
      <c r="D4405" s="716"/>
      <c r="E4405" s="941"/>
      <c r="F4405" s="942"/>
      <c r="G4405" s="942"/>
      <c r="H4405" s="943"/>
      <c r="I4405" s="940"/>
      <c r="J4405" s="940"/>
      <c r="K4405" s="940"/>
      <c r="L4405" s="940"/>
      <c r="M4405" s="940"/>
      <c r="N4405" s="940"/>
      <c r="O4405" s="940"/>
      <c r="P4405" s="940"/>
      <c r="Q4405" s="890"/>
      <c r="R4405" s="891"/>
      <c r="S4405" s="890"/>
      <c r="T4405" s="891"/>
      <c r="U4405" s="890"/>
      <c r="V4405" s="891"/>
      <c r="W4405" s="890"/>
      <c r="X4405" s="891"/>
      <c r="Y4405" s="890"/>
      <c r="Z4405" s="891"/>
      <c r="AA4405" s="890"/>
      <c r="AB4405" s="891"/>
      <c r="AC4405" s="890"/>
      <c r="AD4405" s="891"/>
      <c r="AE4405" s="164"/>
      <c r="AF4405" s="164"/>
      <c r="AG4405" s="199">
        <f t="shared" si="1496"/>
        <v>0</v>
      </c>
      <c r="AH4405" s="219" t="b">
        <f t="shared" si="1497"/>
        <v>0</v>
      </c>
      <c r="AI4405" s="198" t="str">
        <f t="shared" si="1498"/>
        <v/>
      </c>
      <c r="AJ4405" s="219" t="b">
        <f t="shared" si="1499"/>
        <v>0</v>
      </c>
      <c r="AK4405" s="198" t="str">
        <f t="shared" si="1500"/>
        <v/>
      </c>
      <c r="AL4405" s="219" t="b">
        <f t="shared" si="1501"/>
        <v>0</v>
      </c>
      <c r="AM4405" s="351">
        <f t="shared" si="1502"/>
        <v>0</v>
      </c>
      <c r="AN4405" s="164"/>
      <c r="AO4405" s="164"/>
      <c r="AP4405" s="164"/>
      <c r="AQ4405" s="402">
        <f t="shared" si="1503"/>
        <v>0</v>
      </c>
      <c r="AR4405" s="370" t="str">
        <f>IF(AQ4405=0,"",
IF(SUM($AQ$3585:AQ4405)=1,AS4405,
IF($AQ$5285&gt;SUM($AQ$3585:AQ4405),_xlfn.CONCAT(", ",AS4405),
IF($AQ$5285=SUM($AQ$3585:AQ4405),_xlfn.CONCAT(" y ",AS4405)))))</f>
        <v/>
      </c>
      <c r="AS4405" s="156" t="s">
        <v>7427</v>
      </c>
    </row>
    <row r="4406" spans="1:45" ht="15" customHeight="1">
      <c r="A4406" s="57"/>
      <c r="B4406" s="26"/>
      <c r="C4406" s="716" t="s">
        <v>7428</v>
      </c>
      <c r="D4406" s="716"/>
      <c r="E4406" s="941"/>
      <c r="F4406" s="942"/>
      <c r="G4406" s="942"/>
      <c r="H4406" s="943"/>
      <c r="I4406" s="940"/>
      <c r="J4406" s="940"/>
      <c r="K4406" s="940"/>
      <c r="L4406" s="940"/>
      <c r="M4406" s="940"/>
      <c r="N4406" s="940"/>
      <c r="O4406" s="940"/>
      <c r="P4406" s="940"/>
      <c r="Q4406" s="890"/>
      <c r="R4406" s="891"/>
      <c r="S4406" s="890"/>
      <c r="T4406" s="891"/>
      <c r="U4406" s="890"/>
      <c r="V4406" s="891"/>
      <c r="W4406" s="890"/>
      <c r="X4406" s="891"/>
      <c r="Y4406" s="890"/>
      <c r="Z4406" s="891"/>
      <c r="AA4406" s="890"/>
      <c r="AB4406" s="891"/>
      <c r="AC4406" s="890"/>
      <c r="AD4406" s="891"/>
      <c r="AE4406" s="164"/>
      <c r="AF4406" s="164"/>
      <c r="AG4406" s="199">
        <f t="shared" si="1496"/>
        <v>0</v>
      </c>
      <c r="AH4406" s="219" t="b">
        <f t="shared" si="1497"/>
        <v>0</v>
      </c>
      <c r="AI4406" s="198" t="str">
        <f t="shared" si="1498"/>
        <v/>
      </c>
      <c r="AJ4406" s="219" t="b">
        <f t="shared" si="1499"/>
        <v>0</v>
      </c>
      <c r="AK4406" s="198" t="str">
        <f t="shared" si="1500"/>
        <v/>
      </c>
      <c r="AL4406" s="219" t="b">
        <f t="shared" si="1501"/>
        <v>0</v>
      </c>
      <c r="AM4406" s="351">
        <f t="shared" si="1502"/>
        <v>0</v>
      </c>
      <c r="AN4406" s="164"/>
      <c r="AO4406" s="164"/>
      <c r="AP4406" s="164"/>
      <c r="AQ4406" s="402">
        <f t="shared" si="1503"/>
        <v>0</v>
      </c>
      <c r="AR4406" s="370" t="str">
        <f>IF(AQ4406=0,"",
IF(SUM($AQ$3585:AQ4406)=1,AS4406,
IF($AQ$5285&gt;SUM($AQ$3585:AQ4406),_xlfn.CONCAT(", ",AS4406),
IF($AQ$5285=SUM($AQ$3585:AQ4406),_xlfn.CONCAT(" y ",AS4406)))))</f>
        <v/>
      </c>
      <c r="AS4406" s="156" t="s">
        <v>7429</v>
      </c>
    </row>
    <row r="4407" spans="1:45" ht="15" customHeight="1">
      <c r="A4407" s="57"/>
      <c r="B4407" s="26"/>
      <c r="C4407" s="716" t="s">
        <v>7430</v>
      </c>
      <c r="D4407" s="716"/>
      <c r="E4407" s="941"/>
      <c r="F4407" s="942"/>
      <c r="G4407" s="942"/>
      <c r="H4407" s="943"/>
      <c r="I4407" s="940"/>
      <c r="J4407" s="940"/>
      <c r="K4407" s="940"/>
      <c r="L4407" s="940"/>
      <c r="M4407" s="940"/>
      <c r="N4407" s="940"/>
      <c r="O4407" s="940"/>
      <c r="P4407" s="940"/>
      <c r="Q4407" s="890"/>
      <c r="R4407" s="891"/>
      <c r="S4407" s="890"/>
      <c r="T4407" s="891"/>
      <c r="U4407" s="890"/>
      <c r="V4407" s="891"/>
      <c r="W4407" s="890"/>
      <c r="X4407" s="891"/>
      <c r="Y4407" s="890"/>
      <c r="Z4407" s="891"/>
      <c r="AA4407" s="890"/>
      <c r="AB4407" s="891"/>
      <c r="AC4407" s="890"/>
      <c r="AD4407" s="891"/>
      <c r="AE4407" s="164"/>
      <c r="AF4407" s="164"/>
      <c r="AG4407" s="199">
        <f t="shared" si="1496"/>
        <v>0</v>
      </c>
      <c r="AH4407" s="219" t="b">
        <f t="shared" si="1497"/>
        <v>0</v>
      </c>
      <c r="AI4407" s="198" t="str">
        <f t="shared" si="1498"/>
        <v/>
      </c>
      <c r="AJ4407" s="219" t="b">
        <f t="shared" si="1499"/>
        <v>0</v>
      </c>
      <c r="AK4407" s="198" t="str">
        <f t="shared" si="1500"/>
        <v/>
      </c>
      <c r="AL4407" s="219" t="b">
        <f t="shared" si="1501"/>
        <v>0</v>
      </c>
      <c r="AM4407" s="351">
        <f t="shared" si="1502"/>
        <v>0</v>
      </c>
      <c r="AN4407" s="164"/>
      <c r="AO4407" s="164"/>
      <c r="AP4407" s="164"/>
      <c r="AQ4407" s="402">
        <f t="shared" si="1503"/>
        <v>0</v>
      </c>
      <c r="AR4407" s="370" t="str">
        <f>IF(AQ4407=0,"",
IF(SUM($AQ$3585:AQ4407)=1,AS4407,
IF($AQ$5285&gt;SUM($AQ$3585:AQ4407),_xlfn.CONCAT(", ",AS4407),
IF($AQ$5285=SUM($AQ$3585:AQ4407),_xlfn.CONCAT(" y ",AS4407)))))</f>
        <v/>
      </c>
      <c r="AS4407" s="156" t="s">
        <v>7431</v>
      </c>
    </row>
    <row r="4408" spans="1:45" ht="15" customHeight="1">
      <c r="A4408" s="57"/>
      <c r="B4408" s="26"/>
      <c r="C4408" s="716" t="s">
        <v>7432</v>
      </c>
      <c r="D4408" s="716"/>
      <c r="E4408" s="941"/>
      <c r="F4408" s="942"/>
      <c r="G4408" s="942"/>
      <c r="H4408" s="943"/>
      <c r="I4408" s="940"/>
      <c r="J4408" s="940"/>
      <c r="K4408" s="940"/>
      <c r="L4408" s="940"/>
      <c r="M4408" s="940"/>
      <c r="N4408" s="940"/>
      <c r="O4408" s="940"/>
      <c r="P4408" s="940"/>
      <c r="Q4408" s="890"/>
      <c r="R4408" s="891"/>
      <c r="S4408" s="890"/>
      <c r="T4408" s="891"/>
      <c r="U4408" s="890"/>
      <c r="V4408" s="891"/>
      <c r="W4408" s="890"/>
      <c r="X4408" s="891"/>
      <c r="Y4408" s="890"/>
      <c r="Z4408" s="891"/>
      <c r="AA4408" s="890"/>
      <c r="AB4408" s="891"/>
      <c r="AC4408" s="890"/>
      <c r="AD4408" s="891"/>
      <c r="AE4408" s="164"/>
      <c r="AF4408" s="164"/>
      <c r="AG4408" s="199">
        <f t="shared" si="1496"/>
        <v>0</v>
      </c>
      <c r="AH4408" s="219" t="b">
        <f t="shared" si="1497"/>
        <v>0</v>
      </c>
      <c r="AI4408" s="198" t="str">
        <f t="shared" si="1498"/>
        <v/>
      </c>
      <c r="AJ4408" s="219" t="b">
        <f t="shared" si="1499"/>
        <v>0</v>
      </c>
      <c r="AK4408" s="198" t="str">
        <f t="shared" si="1500"/>
        <v/>
      </c>
      <c r="AL4408" s="219" t="b">
        <f t="shared" si="1501"/>
        <v>0</v>
      </c>
      <c r="AM4408" s="351">
        <f t="shared" si="1502"/>
        <v>0</v>
      </c>
      <c r="AN4408" s="164"/>
      <c r="AO4408" s="164"/>
      <c r="AP4408" s="164"/>
      <c r="AQ4408" s="402">
        <f t="shared" si="1503"/>
        <v>0</v>
      </c>
      <c r="AR4408" s="370" t="str">
        <f>IF(AQ4408=0,"",
IF(SUM($AQ$3585:AQ4408)=1,AS4408,
IF($AQ$5285&gt;SUM($AQ$3585:AQ4408),_xlfn.CONCAT(", ",AS4408),
IF($AQ$5285=SUM($AQ$3585:AQ4408),_xlfn.CONCAT(" y ",AS4408)))))</f>
        <v/>
      </c>
      <c r="AS4408" s="156" t="s">
        <v>7433</v>
      </c>
    </row>
    <row r="4409" spans="1:45" ht="15" customHeight="1">
      <c r="A4409" s="57"/>
      <c r="B4409" s="26"/>
      <c r="C4409" s="716" t="s">
        <v>7434</v>
      </c>
      <c r="D4409" s="716"/>
      <c r="E4409" s="941"/>
      <c r="F4409" s="942"/>
      <c r="G4409" s="942"/>
      <c r="H4409" s="943"/>
      <c r="I4409" s="940"/>
      <c r="J4409" s="940"/>
      <c r="K4409" s="940"/>
      <c r="L4409" s="940"/>
      <c r="M4409" s="940"/>
      <c r="N4409" s="940"/>
      <c r="O4409" s="940"/>
      <c r="P4409" s="940"/>
      <c r="Q4409" s="890"/>
      <c r="R4409" s="891"/>
      <c r="S4409" s="890"/>
      <c r="T4409" s="891"/>
      <c r="U4409" s="890"/>
      <c r="V4409" s="891"/>
      <c r="W4409" s="890"/>
      <c r="X4409" s="891"/>
      <c r="Y4409" s="890"/>
      <c r="Z4409" s="891"/>
      <c r="AA4409" s="890"/>
      <c r="AB4409" s="891"/>
      <c r="AC4409" s="890"/>
      <c r="AD4409" s="891"/>
      <c r="AE4409" s="164"/>
      <c r="AF4409" s="164"/>
      <c r="AG4409" s="199">
        <f t="shared" si="1496"/>
        <v>0</v>
      </c>
      <c r="AH4409" s="219" t="b">
        <f t="shared" si="1497"/>
        <v>0</v>
      </c>
      <c r="AI4409" s="198" t="str">
        <f t="shared" si="1498"/>
        <v/>
      </c>
      <c r="AJ4409" s="219" t="b">
        <f t="shared" si="1499"/>
        <v>0</v>
      </c>
      <c r="AK4409" s="198" t="str">
        <f t="shared" si="1500"/>
        <v/>
      </c>
      <c r="AL4409" s="219" t="b">
        <f t="shared" si="1501"/>
        <v>0</v>
      </c>
      <c r="AM4409" s="351">
        <f t="shared" si="1502"/>
        <v>0</v>
      </c>
      <c r="AN4409" s="164"/>
      <c r="AO4409" s="164"/>
      <c r="AP4409" s="164"/>
      <c r="AQ4409" s="402">
        <f t="shared" si="1503"/>
        <v>0</v>
      </c>
      <c r="AR4409" s="370" t="str">
        <f>IF(AQ4409=0,"",
IF(SUM($AQ$3585:AQ4409)=1,AS4409,
IF($AQ$5285&gt;SUM($AQ$3585:AQ4409),_xlfn.CONCAT(", ",AS4409),
IF($AQ$5285=SUM($AQ$3585:AQ4409),_xlfn.CONCAT(" y ",AS4409)))))</f>
        <v/>
      </c>
      <c r="AS4409" s="156" t="s">
        <v>7435</v>
      </c>
    </row>
    <row r="4410" spans="1:45" ht="15" customHeight="1">
      <c r="A4410" s="57"/>
      <c r="B4410" s="26"/>
      <c r="C4410" s="716" t="s">
        <v>7436</v>
      </c>
      <c r="D4410" s="716"/>
      <c r="E4410" s="941"/>
      <c r="F4410" s="942"/>
      <c r="G4410" s="942"/>
      <c r="H4410" s="943"/>
      <c r="I4410" s="940"/>
      <c r="J4410" s="940"/>
      <c r="K4410" s="940"/>
      <c r="L4410" s="940"/>
      <c r="M4410" s="940"/>
      <c r="N4410" s="940"/>
      <c r="O4410" s="940"/>
      <c r="P4410" s="940"/>
      <c r="Q4410" s="890"/>
      <c r="R4410" s="891"/>
      <c r="S4410" s="890"/>
      <c r="T4410" s="891"/>
      <c r="U4410" s="890"/>
      <c r="V4410" s="891"/>
      <c r="W4410" s="890"/>
      <c r="X4410" s="891"/>
      <c r="Y4410" s="890"/>
      <c r="Z4410" s="891"/>
      <c r="AA4410" s="890"/>
      <c r="AB4410" s="891"/>
      <c r="AC4410" s="890"/>
      <c r="AD4410" s="891"/>
      <c r="AE4410" s="164"/>
      <c r="AF4410" s="164"/>
      <c r="AG4410" s="199">
        <f t="shared" si="1496"/>
        <v>0</v>
      </c>
      <c r="AH4410" s="219" t="b">
        <f t="shared" si="1497"/>
        <v>0</v>
      </c>
      <c r="AI4410" s="198" t="str">
        <f t="shared" si="1498"/>
        <v/>
      </c>
      <c r="AJ4410" s="219" t="b">
        <f t="shared" si="1499"/>
        <v>0</v>
      </c>
      <c r="AK4410" s="198" t="str">
        <f t="shared" si="1500"/>
        <v/>
      </c>
      <c r="AL4410" s="219" t="b">
        <f t="shared" si="1501"/>
        <v>0</v>
      </c>
      <c r="AM4410" s="351">
        <f t="shared" si="1502"/>
        <v>0</v>
      </c>
      <c r="AN4410" s="164"/>
      <c r="AO4410" s="164"/>
      <c r="AP4410" s="164"/>
      <c r="AQ4410" s="402">
        <f t="shared" si="1503"/>
        <v>0</v>
      </c>
      <c r="AR4410" s="370" t="str">
        <f>IF(AQ4410=0,"",
IF(SUM($AQ$3585:AQ4410)=1,AS4410,
IF($AQ$5285&gt;SUM($AQ$3585:AQ4410),_xlfn.CONCAT(", ",AS4410),
IF($AQ$5285=SUM($AQ$3585:AQ4410),_xlfn.CONCAT(" y ",AS4410)))))</f>
        <v/>
      </c>
      <c r="AS4410" s="156" t="s">
        <v>7437</v>
      </c>
    </row>
    <row r="4411" spans="1:45" ht="15" customHeight="1">
      <c r="A4411" s="57"/>
      <c r="B4411" s="26"/>
      <c r="C4411" s="716" t="s">
        <v>7438</v>
      </c>
      <c r="D4411" s="716"/>
      <c r="E4411" s="941"/>
      <c r="F4411" s="942"/>
      <c r="G4411" s="942"/>
      <c r="H4411" s="943"/>
      <c r="I4411" s="940"/>
      <c r="J4411" s="940"/>
      <c r="K4411" s="940"/>
      <c r="L4411" s="940"/>
      <c r="M4411" s="940"/>
      <c r="N4411" s="940"/>
      <c r="O4411" s="940"/>
      <c r="P4411" s="940"/>
      <c r="Q4411" s="890"/>
      <c r="R4411" s="891"/>
      <c r="S4411" s="890"/>
      <c r="T4411" s="891"/>
      <c r="U4411" s="890"/>
      <c r="V4411" s="891"/>
      <c r="W4411" s="890"/>
      <c r="X4411" s="891"/>
      <c r="Y4411" s="890"/>
      <c r="Z4411" s="891"/>
      <c r="AA4411" s="890"/>
      <c r="AB4411" s="891"/>
      <c r="AC4411" s="890"/>
      <c r="AD4411" s="891"/>
      <c r="AE4411" s="164"/>
      <c r="AF4411" s="164"/>
      <c r="AG4411" s="199">
        <f t="shared" si="1496"/>
        <v>0</v>
      </c>
      <c r="AH4411" s="219" t="b">
        <f t="shared" si="1497"/>
        <v>0</v>
      </c>
      <c r="AI4411" s="198" t="str">
        <f t="shared" si="1498"/>
        <v/>
      </c>
      <c r="AJ4411" s="219" t="b">
        <f t="shared" si="1499"/>
        <v>0</v>
      </c>
      <c r="AK4411" s="198" t="str">
        <f t="shared" si="1500"/>
        <v/>
      </c>
      <c r="AL4411" s="219" t="b">
        <f t="shared" si="1501"/>
        <v>0</v>
      </c>
      <c r="AM4411" s="351">
        <f t="shared" si="1502"/>
        <v>0</v>
      </c>
      <c r="AN4411" s="164"/>
      <c r="AO4411" s="164"/>
      <c r="AP4411" s="164"/>
      <c r="AQ4411" s="402">
        <f t="shared" si="1503"/>
        <v>0</v>
      </c>
      <c r="AR4411" s="370" t="str">
        <f>IF(AQ4411=0,"",
IF(SUM($AQ$3585:AQ4411)=1,AS4411,
IF($AQ$5285&gt;SUM($AQ$3585:AQ4411),_xlfn.CONCAT(", ",AS4411),
IF($AQ$5285=SUM($AQ$3585:AQ4411),_xlfn.CONCAT(" y ",AS4411)))))</f>
        <v/>
      </c>
      <c r="AS4411" s="156" t="s">
        <v>7439</v>
      </c>
    </row>
    <row r="4412" spans="1:45" ht="15" customHeight="1">
      <c r="A4412" s="57"/>
      <c r="B4412" s="26"/>
      <c r="C4412" s="716" t="s">
        <v>7440</v>
      </c>
      <c r="D4412" s="716"/>
      <c r="E4412" s="941"/>
      <c r="F4412" s="942"/>
      <c r="G4412" s="942"/>
      <c r="H4412" s="943"/>
      <c r="I4412" s="940"/>
      <c r="J4412" s="940"/>
      <c r="K4412" s="940"/>
      <c r="L4412" s="940"/>
      <c r="M4412" s="940"/>
      <c r="N4412" s="940"/>
      <c r="O4412" s="940"/>
      <c r="P4412" s="940"/>
      <c r="Q4412" s="890"/>
      <c r="R4412" s="891"/>
      <c r="S4412" s="890"/>
      <c r="T4412" s="891"/>
      <c r="U4412" s="890"/>
      <c r="V4412" s="891"/>
      <c r="W4412" s="890"/>
      <c r="X4412" s="891"/>
      <c r="Y4412" s="890"/>
      <c r="Z4412" s="891"/>
      <c r="AA4412" s="890"/>
      <c r="AB4412" s="891"/>
      <c r="AC4412" s="890"/>
      <c r="AD4412" s="891"/>
      <c r="AE4412" s="164"/>
      <c r="AF4412" s="164"/>
      <c r="AG4412" s="199">
        <f t="shared" si="1496"/>
        <v>0</v>
      </c>
      <c r="AH4412" s="219" t="b">
        <f t="shared" si="1497"/>
        <v>0</v>
      </c>
      <c r="AI4412" s="198" t="str">
        <f t="shared" si="1498"/>
        <v/>
      </c>
      <c r="AJ4412" s="219" t="b">
        <f t="shared" si="1499"/>
        <v>0</v>
      </c>
      <c r="AK4412" s="198" t="str">
        <f t="shared" si="1500"/>
        <v/>
      </c>
      <c r="AL4412" s="219" t="b">
        <f t="shared" si="1501"/>
        <v>0</v>
      </c>
      <c r="AM4412" s="351">
        <f t="shared" si="1502"/>
        <v>0</v>
      </c>
      <c r="AN4412" s="164"/>
      <c r="AO4412" s="164"/>
      <c r="AP4412" s="164"/>
      <c r="AQ4412" s="402">
        <f t="shared" si="1503"/>
        <v>0</v>
      </c>
      <c r="AR4412" s="370" t="str">
        <f>IF(AQ4412=0,"",
IF(SUM($AQ$3585:AQ4412)=1,AS4412,
IF($AQ$5285&gt;SUM($AQ$3585:AQ4412),_xlfn.CONCAT(", ",AS4412),
IF($AQ$5285=SUM($AQ$3585:AQ4412),_xlfn.CONCAT(" y ",AS4412)))))</f>
        <v/>
      </c>
      <c r="AS4412" s="156" t="s">
        <v>7441</v>
      </c>
    </row>
    <row r="4413" spans="1:45" ht="15" customHeight="1">
      <c r="A4413" s="57"/>
      <c r="B4413" s="26"/>
      <c r="C4413" s="716" t="s">
        <v>7442</v>
      </c>
      <c r="D4413" s="716"/>
      <c r="E4413" s="941"/>
      <c r="F4413" s="942"/>
      <c r="G4413" s="942"/>
      <c r="H4413" s="943"/>
      <c r="I4413" s="940"/>
      <c r="J4413" s="940"/>
      <c r="K4413" s="940"/>
      <c r="L4413" s="940"/>
      <c r="M4413" s="940"/>
      <c r="N4413" s="940"/>
      <c r="O4413" s="940"/>
      <c r="P4413" s="940"/>
      <c r="Q4413" s="890"/>
      <c r="R4413" s="891"/>
      <c r="S4413" s="890"/>
      <c r="T4413" s="891"/>
      <c r="U4413" s="890"/>
      <c r="V4413" s="891"/>
      <c r="W4413" s="890"/>
      <c r="X4413" s="891"/>
      <c r="Y4413" s="890"/>
      <c r="Z4413" s="891"/>
      <c r="AA4413" s="890"/>
      <c r="AB4413" s="891"/>
      <c r="AC4413" s="890"/>
      <c r="AD4413" s="891"/>
      <c r="AE4413" s="164"/>
      <c r="AF4413" s="164"/>
      <c r="AG4413" s="199">
        <f t="shared" si="1496"/>
        <v>0</v>
      </c>
      <c r="AH4413" s="219" t="b">
        <f t="shared" si="1497"/>
        <v>0</v>
      </c>
      <c r="AI4413" s="198" t="str">
        <f t="shared" si="1498"/>
        <v/>
      </c>
      <c r="AJ4413" s="219" t="b">
        <f t="shared" si="1499"/>
        <v>0</v>
      </c>
      <c r="AK4413" s="198" t="str">
        <f t="shared" si="1500"/>
        <v/>
      </c>
      <c r="AL4413" s="219" t="b">
        <f t="shared" si="1501"/>
        <v>0</v>
      </c>
      <c r="AM4413" s="351">
        <f t="shared" si="1502"/>
        <v>0</v>
      </c>
      <c r="AN4413" s="164"/>
      <c r="AO4413" s="164"/>
      <c r="AP4413" s="164"/>
      <c r="AQ4413" s="402">
        <f t="shared" si="1503"/>
        <v>0</v>
      </c>
      <c r="AR4413" s="370" t="str">
        <f>IF(AQ4413=0,"",
IF(SUM($AQ$3585:AQ4413)=1,AS4413,
IF($AQ$5285&gt;SUM($AQ$3585:AQ4413),_xlfn.CONCAT(", ",AS4413),
IF($AQ$5285=SUM($AQ$3585:AQ4413),_xlfn.CONCAT(" y ",AS4413)))))</f>
        <v/>
      </c>
      <c r="AS4413" s="156" t="s">
        <v>7443</v>
      </c>
    </row>
    <row r="4414" spans="1:45" ht="15" customHeight="1">
      <c r="A4414" s="57"/>
      <c r="B4414" s="26"/>
      <c r="C4414" s="716" t="s">
        <v>7444</v>
      </c>
      <c r="D4414" s="716"/>
      <c r="E4414" s="941"/>
      <c r="F4414" s="942"/>
      <c r="G4414" s="942"/>
      <c r="H4414" s="943"/>
      <c r="I4414" s="940"/>
      <c r="J4414" s="940"/>
      <c r="K4414" s="940"/>
      <c r="L4414" s="940"/>
      <c r="M4414" s="940"/>
      <c r="N4414" s="940"/>
      <c r="O4414" s="940"/>
      <c r="P4414" s="940"/>
      <c r="Q4414" s="890"/>
      <c r="R4414" s="891"/>
      <c r="S4414" s="890"/>
      <c r="T4414" s="891"/>
      <c r="U4414" s="890"/>
      <c r="V4414" s="891"/>
      <c r="W4414" s="890"/>
      <c r="X4414" s="891"/>
      <c r="Y4414" s="890"/>
      <c r="Z4414" s="891"/>
      <c r="AA4414" s="890"/>
      <c r="AB4414" s="891"/>
      <c r="AC4414" s="890"/>
      <c r="AD4414" s="891"/>
      <c r="AE4414" s="164"/>
      <c r="AF4414" s="164"/>
      <c r="AG4414" s="199">
        <f t="shared" si="1496"/>
        <v>0</v>
      </c>
      <c r="AH4414" s="219" t="b">
        <f t="shared" si="1497"/>
        <v>0</v>
      </c>
      <c r="AI4414" s="198" t="str">
        <f t="shared" si="1498"/>
        <v/>
      </c>
      <c r="AJ4414" s="219" t="b">
        <f t="shared" si="1499"/>
        <v>0</v>
      </c>
      <c r="AK4414" s="198" t="str">
        <f t="shared" si="1500"/>
        <v/>
      </c>
      <c r="AL4414" s="219" t="b">
        <f t="shared" si="1501"/>
        <v>0</v>
      </c>
      <c r="AM4414" s="351">
        <f t="shared" si="1502"/>
        <v>0</v>
      </c>
      <c r="AN4414" s="164"/>
      <c r="AO4414" s="164"/>
      <c r="AP4414" s="164"/>
      <c r="AQ4414" s="402">
        <f t="shared" si="1503"/>
        <v>0</v>
      </c>
      <c r="AR4414" s="370" t="str">
        <f>IF(AQ4414=0,"",
IF(SUM($AQ$3585:AQ4414)=1,AS4414,
IF($AQ$5285&gt;SUM($AQ$3585:AQ4414),_xlfn.CONCAT(", ",AS4414),
IF($AQ$5285=SUM($AQ$3585:AQ4414),_xlfn.CONCAT(" y ",AS4414)))))</f>
        <v/>
      </c>
      <c r="AS4414" s="156" t="s">
        <v>7445</v>
      </c>
    </row>
    <row r="4415" spans="1:45" ht="15" customHeight="1">
      <c r="A4415" s="57"/>
      <c r="B4415" s="26"/>
      <c r="C4415" s="716" t="s">
        <v>7446</v>
      </c>
      <c r="D4415" s="716"/>
      <c r="E4415" s="941"/>
      <c r="F4415" s="942"/>
      <c r="G4415" s="942"/>
      <c r="H4415" s="943"/>
      <c r="I4415" s="940"/>
      <c r="J4415" s="940"/>
      <c r="K4415" s="940"/>
      <c r="L4415" s="940"/>
      <c r="M4415" s="940"/>
      <c r="N4415" s="940"/>
      <c r="O4415" s="940"/>
      <c r="P4415" s="940"/>
      <c r="Q4415" s="890"/>
      <c r="R4415" s="891"/>
      <c r="S4415" s="890"/>
      <c r="T4415" s="891"/>
      <c r="U4415" s="890"/>
      <c r="V4415" s="891"/>
      <c r="W4415" s="890"/>
      <c r="X4415" s="891"/>
      <c r="Y4415" s="890"/>
      <c r="Z4415" s="891"/>
      <c r="AA4415" s="890"/>
      <c r="AB4415" s="891"/>
      <c r="AC4415" s="890"/>
      <c r="AD4415" s="891"/>
      <c r="AE4415" s="164"/>
      <c r="AF4415" s="164"/>
      <c r="AG4415" s="199">
        <f t="shared" si="1496"/>
        <v>0</v>
      </c>
      <c r="AH4415" s="219" t="b">
        <f t="shared" si="1497"/>
        <v>0</v>
      </c>
      <c r="AI4415" s="198" t="str">
        <f t="shared" si="1498"/>
        <v/>
      </c>
      <c r="AJ4415" s="219" t="b">
        <f t="shared" si="1499"/>
        <v>0</v>
      </c>
      <c r="AK4415" s="198" t="str">
        <f t="shared" si="1500"/>
        <v/>
      </c>
      <c r="AL4415" s="219" t="b">
        <f t="shared" si="1501"/>
        <v>0</v>
      </c>
      <c r="AM4415" s="351">
        <f t="shared" si="1502"/>
        <v>0</v>
      </c>
      <c r="AN4415" s="164"/>
      <c r="AO4415" s="164"/>
      <c r="AP4415" s="164"/>
      <c r="AQ4415" s="402">
        <f t="shared" si="1503"/>
        <v>0</v>
      </c>
      <c r="AR4415" s="370" t="str">
        <f>IF(AQ4415=0,"",
IF(SUM($AQ$3585:AQ4415)=1,AS4415,
IF($AQ$5285&gt;SUM($AQ$3585:AQ4415),_xlfn.CONCAT(", ",AS4415),
IF($AQ$5285=SUM($AQ$3585:AQ4415),_xlfn.CONCAT(" y ",AS4415)))))</f>
        <v/>
      </c>
      <c r="AS4415" s="156" t="s">
        <v>7447</v>
      </c>
    </row>
    <row r="4416" spans="1:45" ht="15" customHeight="1">
      <c r="A4416" s="57"/>
      <c r="B4416" s="26"/>
      <c r="C4416" s="716" t="s">
        <v>7448</v>
      </c>
      <c r="D4416" s="716"/>
      <c r="E4416" s="941"/>
      <c r="F4416" s="942"/>
      <c r="G4416" s="942"/>
      <c r="H4416" s="943"/>
      <c r="I4416" s="940"/>
      <c r="J4416" s="940"/>
      <c r="K4416" s="940"/>
      <c r="L4416" s="940"/>
      <c r="M4416" s="940"/>
      <c r="N4416" s="940"/>
      <c r="O4416" s="940"/>
      <c r="P4416" s="940"/>
      <c r="Q4416" s="890"/>
      <c r="R4416" s="891"/>
      <c r="S4416" s="890"/>
      <c r="T4416" s="891"/>
      <c r="U4416" s="890"/>
      <c r="V4416" s="891"/>
      <c r="W4416" s="890"/>
      <c r="X4416" s="891"/>
      <c r="Y4416" s="890"/>
      <c r="Z4416" s="891"/>
      <c r="AA4416" s="890"/>
      <c r="AB4416" s="891"/>
      <c r="AC4416" s="890"/>
      <c r="AD4416" s="891"/>
      <c r="AE4416" s="164"/>
      <c r="AF4416" s="164"/>
      <c r="AG4416" s="199">
        <f t="shared" si="1496"/>
        <v>0</v>
      </c>
      <c r="AH4416" s="219" t="b">
        <f t="shared" si="1497"/>
        <v>0</v>
      </c>
      <c r="AI4416" s="198" t="str">
        <f t="shared" si="1498"/>
        <v/>
      </c>
      <c r="AJ4416" s="219" t="b">
        <f t="shared" si="1499"/>
        <v>0</v>
      </c>
      <c r="AK4416" s="198" t="str">
        <f t="shared" si="1500"/>
        <v/>
      </c>
      <c r="AL4416" s="219" t="b">
        <f t="shared" si="1501"/>
        <v>0</v>
      </c>
      <c r="AM4416" s="351">
        <f t="shared" si="1502"/>
        <v>0</v>
      </c>
      <c r="AN4416" s="164"/>
      <c r="AO4416" s="164"/>
      <c r="AP4416" s="164"/>
      <c r="AQ4416" s="402">
        <f t="shared" si="1503"/>
        <v>0</v>
      </c>
      <c r="AR4416" s="370" t="str">
        <f>IF(AQ4416=0,"",
IF(SUM($AQ$3585:AQ4416)=1,AS4416,
IF($AQ$5285&gt;SUM($AQ$3585:AQ4416),_xlfn.CONCAT(", ",AS4416),
IF($AQ$5285=SUM($AQ$3585:AQ4416),_xlfn.CONCAT(" y ",AS4416)))))</f>
        <v/>
      </c>
      <c r="AS4416" s="156" t="s">
        <v>7449</v>
      </c>
    </row>
    <row r="4417" spans="1:45" ht="15" customHeight="1">
      <c r="A4417" s="57"/>
      <c r="B4417" s="26"/>
      <c r="C4417" s="716" t="s">
        <v>7450</v>
      </c>
      <c r="D4417" s="716"/>
      <c r="E4417" s="941"/>
      <c r="F4417" s="942"/>
      <c r="G4417" s="942"/>
      <c r="H4417" s="943"/>
      <c r="I4417" s="940"/>
      <c r="J4417" s="940"/>
      <c r="K4417" s="940"/>
      <c r="L4417" s="940"/>
      <c r="M4417" s="940"/>
      <c r="N4417" s="940"/>
      <c r="O4417" s="940"/>
      <c r="P4417" s="940"/>
      <c r="Q4417" s="890"/>
      <c r="R4417" s="891"/>
      <c r="S4417" s="890"/>
      <c r="T4417" s="891"/>
      <c r="U4417" s="890"/>
      <c r="V4417" s="891"/>
      <c r="W4417" s="890"/>
      <c r="X4417" s="891"/>
      <c r="Y4417" s="890"/>
      <c r="Z4417" s="891"/>
      <c r="AA4417" s="890"/>
      <c r="AB4417" s="891"/>
      <c r="AC4417" s="890"/>
      <c r="AD4417" s="891"/>
      <c r="AE4417" s="164"/>
      <c r="AF4417" s="164"/>
      <c r="AG4417" s="199">
        <f t="shared" si="1496"/>
        <v>0</v>
      </c>
      <c r="AH4417" s="219" t="b">
        <f t="shared" si="1497"/>
        <v>0</v>
      </c>
      <c r="AI4417" s="198" t="str">
        <f t="shared" si="1498"/>
        <v/>
      </c>
      <c r="AJ4417" s="219" t="b">
        <f t="shared" si="1499"/>
        <v>0</v>
      </c>
      <c r="AK4417" s="198" t="str">
        <f t="shared" si="1500"/>
        <v/>
      </c>
      <c r="AL4417" s="219" t="b">
        <f t="shared" si="1501"/>
        <v>0</v>
      </c>
      <c r="AM4417" s="351">
        <f t="shared" si="1502"/>
        <v>0</v>
      </c>
      <c r="AN4417" s="164"/>
      <c r="AO4417" s="164"/>
      <c r="AP4417" s="164"/>
      <c r="AQ4417" s="402">
        <f t="shared" si="1503"/>
        <v>0</v>
      </c>
      <c r="AR4417" s="370" t="str">
        <f>IF(AQ4417=0,"",
IF(SUM($AQ$3585:AQ4417)=1,AS4417,
IF($AQ$5285&gt;SUM($AQ$3585:AQ4417),_xlfn.CONCAT(", ",AS4417),
IF($AQ$5285=SUM($AQ$3585:AQ4417),_xlfn.CONCAT(" y ",AS4417)))))</f>
        <v/>
      </c>
      <c r="AS4417" s="156" t="s">
        <v>7451</v>
      </c>
    </row>
    <row r="4418" spans="1:45" ht="15" customHeight="1">
      <c r="A4418" s="57"/>
      <c r="B4418" s="26"/>
      <c r="C4418" s="716" t="s">
        <v>7452</v>
      </c>
      <c r="D4418" s="716"/>
      <c r="E4418" s="941"/>
      <c r="F4418" s="942"/>
      <c r="G4418" s="942"/>
      <c r="H4418" s="943"/>
      <c r="I4418" s="940"/>
      <c r="J4418" s="940"/>
      <c r="K4418" s="940"/>
      <c r="L4418" s="940"/>
      <c r="M4418" s="940"/>
      <c r="N4418" s="940"/>
      <c r="O4418" s="940"/>
      <c r="P4418" s="940"/>
      <c r="Q4418" s="890"/>
      <c r="R4418" s="891"/>
      <c r="S4418" s="890"/>
      <c r="T4418" s="891"/>
      <c r="U4418" s="890"/>
      <c r="V4418" s="891"/>
      <c r="W4418" s="890"/>
      <c r="X4418" s="891"/>
      <c r="Y4418" s="890"/>
      <c r="Z4418" s="891"/>
      <c r="AA4418" s="890"/>
      <c r="AB4418" s="891"/>
      <c r="AC4418" s="890"/>
      <c r="AD4418" s="891"/>
      <c r="AE4418" s="164"/>
      <c r="AF4418" s="164"/>
      <c r="AG4418" s="199">
        <f t="shared" ref="AG4418:AG4481" si="1504">IF(AND(OR($I$3563="X",$T$3563="X"),COUNTA(E4418:AD4418)=0),0,IF(AND(COUNTBLANK(E4418)=1,COUNTA(I4418:AD4418)=0),0,IF(AND($C$3563="X",COUNTBLANK(E4418)=0,COUNTA(I4418:P4418)=2,COUNTA(Q4418:AB4418)&gt;0,AC4418=""),0,IF(AND($C$3563="X",COUNTBLANK(E4418)=0,COUNTA(I4418:P4418)=2,COUNTA(Q4418:AB4418)=0,AC4418="X"),0,1))))</f>
        <v>0</v>
      </c>
      <c r="AH4418" s="219" t="b">
        <f t="shared" ref="AH4418:AH4481" si="1505">NOT(EXACT($E4418,UPPER($E4418)))</f>
        <v>0</v>
      </c>
      <c r="AI4418" s="198" t="str">
        <f t="shared" ref="AI4418:AI4481" si="1506">SUBSTITUTE( SUBSTITUTE( SUBSTITUTE( SUBSTITUTE( SUBSTITUTE( SUBSTITUTE( SUBSTITUTE( SUBSTITUTE( SUBSTITUTE( SUBSTITUTE($E4418, "á", "a"), "é", "e"), "í", "i"), "ó", "o"), "ú", "u"), "Á", "A"), "É", "E"), "Í", "I"), "Ó", "O"), "Ú", "U")</f>
        <v/>
      </c>
      <c r="AJ4418" s="219" t="b">
        <f t="shared" ref="AJ4418:AJ4481" si="1507">NOT(EXACT($E4418,AI4418))</f>
        <v>0</v>
      </c>
      <c r="AK4418" s="198" t="str">
        <f t="shared" ref="AK4418:AK4481" si="1508">SUBSTITUTE((SUBSTITUTE(SUBSTITUTE(SUBSTITUTE($E4418,".",""),",",""),"(","")),")","")</f>
        <v/>
      </c>
      <c r="AL4418" s="219" t="b">
        <f t="shared" ref="AL4418:AL4481" si="1509">NOT(EXACT($E4418,AK4418))</f>
        <v>0</v>
      </c>
      <c r="AM4418" s="351">
        <f t="shared" ref="AM4418:AM4481" si="1510">IF(AND($AC4418="X",COUNTA(Q4418:AB4418)&gt;0),1,0)</f>
        <v>0</v>
      </c>
      <c r="AN4418" s="164"/>
      <c r="AO4418" s="164"/>
      <c r="AP4418" s="164"/>
      <c r="AQ4418" s="402">
        <f t="shared" ref="AQ4418:AQ4481" si="1511">IF(SUM(AG4418)=0,0,1)</f>
        <v>0</v>
      </c>
      <c r="AR4418" s="370" t="str">
        <f>IF(AQ4418=0,"",
IF(SUM($AQ$3585:AQ4418)=1,AS4418,
IF($AQ$5285&gt;SUM($AQ$3585:AQ4418),_xlfn.CONCAT(", ",AS4418),
IF($AQ$5285=SUM($AQ$3585:AQ4418),_xlfn.CONCAT(" y ",AS4418)))))</f>
        <v/>
      </c>
      <c r="AS4418" s="156" t="s">
        <v>7453</v>
      </c>
    </row>
    <row r="4419" spans="1:45" ht="15" customHeight="1">
      <c r="A4419" s="57"/>
      <c r="B4419" s="26"/>
      <c r="C4419" s="716" t="s">
        <v>7454</v>
      </c>
      <c r="D4419" s="716"/>
      <c r="E4419" s="941"/>
      <c r="F4419" s="942"/>
      <c r="G4419" s="942"/>
      <c r="H4419" s="943"/>
      <c r="I4419" s="940"/>
      <c r="J4419" s="940"/>
      <c r="K4419" s="940"/>
      <c r="L4419" s="940"/>
      <c r="M4419" s="940"/>
      <c r="N4419" s="940"/>
      <c r="O4419" s="940"/>
      <c r="P4419" s="940"/>
      <c r="Q4419" s="890"/>
      <c r="R4419" s="891"/>
      <c r="S4419" s="890"/>
      <c r="T4419" s="891"/>
      <c r="U4419" s="890"/>
      <c r="V4419" s="891"/>
      <c r="W4419" s="890"/>
      <c r="X4419" s="891"/>
      <c r="Y4419" s="890"/>
      <c r="Z4419" s="891"/>
      <c r="AA4419" s="890"/>
      <c r="AB4419" s="891"/>
      <c r="AC4419" s="890"/>
      <c r="AD4419" s="891"/>
      <c r="AE4419" s="164"/>
      <c r="AF4419" s="164"/>
      <c r="AG4419" s="199">
        <f t="shared" si="1504"/>
        <v>0</v>
      </c>
      <c r="AH4419" s="219" t="b">
        <f t="shared" si="1505"/>
        <v>0</v>
      </c>
      <c r="AI4419" s="198" t="str">
        <f t="shared" si="1506"/>
        <v/>
      </c>
      <c r="AJ4419" s="219" t="b">
        <f t="shared" si="1507"/>
        <v>0</v>
      </c>
      <c r="AK4419" s="198" t="str">
        <f t="shared" si="1508"/>
        <v/>
      </c>
      <c r="AL4419" s="219" t="b">
        <f t="shared" si="1509"/>
        <v>0</v>
      </c>
      <c r="AM4419" s="351">
        <f t="shared" si="1510"/>
        <v>0</v>
      </c>
      <c r="AN4419" s="164"/>
      <c r="AO4419" s="164"/>
      <c r="AP4419" s="164"/>
      <c r="AQ4419" s="402">
        <f t="shared" si="1511"/>
        <v>0</v>
      </c>
      <c r="AR4419" s="370" t="str">
        <f>IF(AQ4419=0,"",
IF(SUM($AQ$3585:AQ4419)=1,AS4419,
IF($AQ$5285&gt;SUM($AQ$3585:AQ4419),_xlfn.CONCAT(", ",AS4419),
IF($AQ$5285=SUM($AQ$3585:AQ4419),_xlfn.CONCAT(" y ",AS4419)))))</f>
        <v/>
      </c>
      <c r="AS4419" s="156" t="s">
        <v>7455</v>
      </c>
    </row>
    <row r="4420" spans="1:45" ht="15" customHeight="1">
      <c r="A4420" s="57"/>
      <c r="B4420" s="26"/>
      <c r="C4420" s="716" t="s">
        <v>7456</v>
      </c>
      <c r="D4420" s="716"/>
      <c r="E4420" s="941"/>
      <c r="F4420" s="942"/>
      <c r="G4420" s="942"/>
      <c r="H4420" s="943"/>
      <c r="I4420" s="940"/>
      <c r="J4420" s="940"/>
      <c r="K4420" s="940"/>
      <c r="L4420" s="940"/>
      <c r="M4420" s="940"/>
      <c r="N4420" s="940"/>
      <c r="O4420" s="940"/>
      <c r="P4420" s="940"/>
      <c r="Q4420" s="890"/>
      <c r="R4420" s="891"/>
      <c r="S4420" s="890"/>
      <c r="T4420" s="891"/>
      <c r="U4420" s="890"/>
      <c r="V4420" s="891"/>
      <c r="W4420" s="890"/>
      <c r="X4420" s="891"/>
      <c r="Y4420" s="890"/>
      <c r="Z4420" s="891"/>
      <c r="AA4420" s="890"/>
      <c r="AB4420" s="891"/>
      <c r="AC4420" s="890"/>
      <c r="AD4420" s="891"/>
      <c r="AE4420" s="164"/>
      <c r="AF4420" s="164"/>
      <c r="AG4420" s="199">
        <f t="shared" si="1504"/>
        <v>0</v>
      </c>
      <c r="AH4420" s="219" t="b">
        <f t="shared" si="1505"/>
        <v>0</v>
      </c>
      <c r="AI4420" s="198" t="str">
        <f t="shared" si="1506"/>
        <v/>
      </c>
      <c r="AJ4420" s="219" t="b">
        <f t="shared" si="1507"/>
        <v>0</v>
      </c>
      <c r="AK4420" s="198" t="str">
        <f t="shared" si="1508"/>
        <v/>
      </c>
      <c r="AL4420" s="219" t="b">
        <f t="shared" si="1509"/>
        <v>0</v>
      </c>
      <c r="AM4420" s="351">
        <f t="shared" si="1510"/>
        <v>0</v>
      </c>
      <c r="AN4420" s="164"/>
      <c r="AO4420" s="164"/>
      <c r="AP4420" s="164"/>
      <c r="AQ4420" s="402">
        <f t="shared" si="1511"/>
        <v>0</v>
      </c>
      <c r="AR4420" s="370" t="str">
        <f>IF(AQ4420=0,"",
IF(SUM($AQ$3585:AQ4420)=1,AS4420,
IF($AQ$5285&gt;SUM($AQ$3585:AQ4420),_xlfn.CONCAT(", ",AS4420),
IF($AQ$5285=SUM($AQ$3585:AQ4420),_xlfn.CONCAT(" y ",AS4420)))))</f>
        <v/>
      </c>
      <c r="AS4420" s="156" t="s">
        <v>7457</v>
      </c>
    </row>
    <row r="4421" spans="1:45" ht="15" customHeight="1">
      <c r="A4421" s="57"/>
      <c r="B4421" s="26"/>
      <c r="C4421" s="716" t="s">
        <v>7458</v>
      </c>
      <c r="D4421" s="716"/>
      <c r="E4421" s="941"/>
      <c r="F4421" s="942"/>
      <c r="G4421" s="942"/>
      <c r="H4421" s="943"/>
      <c r="I4421" s="940"/>
      <c r="J4421" s="940"/>
      <c r="K4421" s="940"/>
      <c r="L4421" s="940"/>
      <c r="M4421" s="940"/>
      <c r="N4421" s="940"/>
      <c r="O4421" s="940"/>
      <c r="P4421" s="940"/>
      <c r="Q4421" s="890"/>
      <c r="R4421" s="891"/>
      <c r="S4421" s="890"/>
      <c r="T4421" s="891"/>
      <c r="U4421" s="890"/>
      <c r="V4421" s="891"/>
      <c r="W4421" s="890"/>
      <c r="X4421" s="891"/>
      <c r="Y4421" s="890"/>
      <c r="Z4421" s="891"/>
      <c r="AA4421" s="890"/>
      <c r="AB4421" s="891"/>
      <c r="AC4421" s="890"/>
      <c r="AD4421" s="891"/>
      <c r="AE4421" s="164"/>
      <c r="AF4421" s="164"/>
      <c r="AG4421" s="199">
        <f t="shared" si="1504"/>
        <v>0</v>
      </c>
      <c r="AH4421" s="219" t="b">
        <f t="shared" si="1505"/>
        <v>0</v>
      </c>
      <c r="AI4421" s="198" t="str">
        <f t="shared" si="1506"/>
        <v/>
      </c>
      <c r="AJ4421" s="219" t="b">
        <f t="shared" si="1507"/>
        <v>0</v>
      </c>
      <c r="AK4421" s="198" t="str">
        <f t="shared" si="1508"/>
        <v/>
      </c>
      <c r="AL4421" s="219" t="b">
        <f t="shared" si="1509"/>
        <v>0</v>
      </c>
      <c r="AM4421" s="351">
        <f t="shared" si="1510"/>
        <v>0</v>
      </c>
      <c r="AN4421" s="164"/>
      <c r="AO4421" s="164"/>
      <c r="AP4421" s="164"/>
      <c r="AQ4421" s="402">
        <f t="shared" si="1511"/>
        <v>0</v>
      </c>
      <c r="AR4421" s="370" t="str">
        <f>IF(AQ4421=0,"",
IF(SUM($AQ$3585:AQ4421)=1,AS4421,
IF($AQ$5285&gt;SUM($AQ$3585:AQ4421),_xlfn.CONCAT(", ",AS4421),
IF($AQ$5285=SUM($AQ$3585:AQ4421),_xlfn.CONCAT(" y ",AS4421)))))</f>
        <v/>
      </c>
      <c r="AS4421" s="156" t="s">
        <v>7459</v>
      </c>
    </row>
    <row r="4422" spans="1:45" ht="15" customHeight="1">
      <c r="A4422" s="57"/>
      <c r="B4422" s="26"/>
      <c r="C4422" s="716" t="s">
        <v>7460</v>
      </c>
      <c r="D4422" s="716"/>
      <c r="E4422" s="941"/>
      <c r="F4422" s="942"/>
      <c r="G4422" s="942"/>
      <c r="H4422" s="943"/>
      <c r="I4422" s="940"/>
      <c r="J4422" s="940"/>
      <c r="K4422" s="940"/>
      <c r="L4422" s="940"/>
      <c r="M4422" s="940"/>
      <c r="N4422" s="940"/>
      <c r="O4422" s="940"/>
      <c r="P4422" s="940"/>
      <c r="Q4422" s="890"/>
      <c r="R4422" s="891"/>
      <c r="S4422" s="890"/>
      <c r="T4422" s="891"/>
      <c r="U4422" s="890"/>
      <c r="V4422" s="891"/>
      <c r="W4422" s="890"/>
      <c r="X4422" s="891"/>
      <c r="Y4422" s="890"/>
      <c r="Z4422" s="891"/>
      <c r="AA4422" s="890"/>
      <c r="AB4422" s="891"/>
      <c r="AC4422" s="890"/>
      <c r="AD4422" s="891"/>
      <c r="AE4422" s="164"/>
      <c r="AF4422" s="164"/>
      <c r="AG4422" s="199">
        <f t="shared" si="1504"/>
        <v>0</v>
      </c>
      <c r="AH4422" s="219" t="b">
        <f t="shared" si="1505"/>
        <v>0</v>
      </c>
      <c r="AI4422" s="198" t="str">
        <f t="shared" si="1506"/>
        <v/>
      </c>
      <c r="AJ4422" s="219" t="b">
        <f t="shared" si="1507"/>
        <v>0</v>
      </c>
      <c r="AK4422" s="198" t="str">
        <f t="shared" si="1508"/>
        <v/>
      </c>
      <c r="AL4422" s="219" t="b">
        <f t="shared" si="1509"/>
        <v>0</v>
      </c>
      <c r="AM4422" s="351">
        <f t="shared" si="1510"/>
        <v>0</v>
      </c>
      <c r="AN4422" s="164"/>
      <c r="AO4422" s="164"/>
      <c r="AP4422" s="164"/>
      <c r="AQ4422" s="402">
        <f t="shared" si="1511"/>
        <v>0</v>
      </c>
      <c r="AR4422" s="370" t="str">
        <f>IF(AQ4422=0,"",
IF(SUM($AQ$3585:AQ4422)=1,AS4422,
IF($AQ$5285&gt;SUM($AQ$3585:AQ4422),_xlfn.CONCAT(", ",AS4422),
IF($AQ$5285=SUM($AQ$3585:AQ4422),_xlfn.CONCAT(" y ",AS4422)))))</f>
        <v/>
      </c>
      <c r="AS4422" s="156" t="s">
        <v>7461</v>
      </c>
    </row>
    <row r="4423" spans="1:45" ht="15" customHeight="1">
      <c r="A4423" s="57"/>
      <c r="B4423" s="26"/>
      <c r="C4423" s="716" t="s">
        <v>7462</v>
      </c>
      <c r="D4423" s="716"/>
      <c r="E4423" s="941"/>
      <c r="F4423" s="942"/>
      <c r="G4423" s="942"/>
      <c r="H4423" s="943"/>
      <c r="I4423" s="940"/>
      <c r="J4423" s="940"/>
      <c r="K4423" s="940"/>
      <c r="L4423" s="940"/>
      <c r="M4423" s="940"/>
      <c r="N4423" s="940"/>
      <c r="O4423" s="940"/>
      <c r="P4423" s="940"/>
      <c r="Q4423" s="890"/>
      <c r="R4423" s="891"/>
      <c r="S4423" s="890"/>
      <c r="T4423" s="891"/>
      <c r="U4423" s="890"/>
      <c r="V4423" s="891"/>
      <c r="W4423" s="890"/>
      <c r="X4423" s="891"/>
      <c r="Y4423" s="890"/>
      <c r="Z4423" s="891"/>
      <c r="AA4423" s="890"/>
      <c r="AB4423" s="891"/>
      <c r="AC4423" s="890"/>
      <c r="AD4423" s="891"/>
      <c r="AE4423" s="164"/>
      <c r="AF4423" s="164"/>
      <c r="AG4423" s="199">
        <f t="shared" si="1504"/>
        <v>0</v>
      </c>
      <c r="AH4423" s="219" t="b">
        <f t="shared" si="1505"/>
        <v>0</v>
      </c>
      <c r="AI4423" s="198" t="str">
        <f t="shared" si="1506"/>
        <v/>
      </c>
      <c r="AJ4423" s="219" t="b">
        <f t="shared" si="1507"/>
        <v>0</v>
      </c>
      <c r="AK4423" s="198" t="str">
        <f t="shared" si="1508"/>
        <v/>
      </c>
      <c r="AL4423" s="219" t="b">
        <f t="shared" si="1509"/>
        <v>0</v>
      </c>
      <c r="AM4423" s="351">
        <f t="shared" si="1510"/>
        <v>0</v>
      </c>
      <c r="AN4423" s="164"/>
      <c r="AO4423" s="164"/>
      <c r="AP4423" s="164"/>
      <c r="AQ4423" s="402">
        <f t="shared" si="1511"/>
        <v>0</v>
      </c>
      <c r="AR4423" s="370" t="str">
        <f>IF(AQ4423=0,"",
IF(SUM($AQ$3585:AQ4423)=1,AS4423,
IF($AQ$5285&gt;SUM($AQ$3585:AQ4423),_xlfn.CONCAT(", ",AS4423),
IF($AQ$5285=SUM($AQ$3585:AQ4423),_xlfn.CONCAT(" y ",AS4423)))))</f>
        <v/>
      </c>
      <c r="AS4423" s="156" t="s">
        <v>7463</v>
      </c>
    </row>
    <row r="4424" spans="1:45" ht="15" customHeight="1">
      <c r="A4424" s="57"/>
      <c r="B4424" s="26"/>
      <c r="C4424" s="716" t="s">
        <v>7464</v>
      </c>
      <c r="D4424" s="716"/>
      <c r="E4424" s="941"/>
      <c r="F4424" s="942"/>
      <c r="G4424" s="942"/>
      <c r="H4424" s="943"/>
      <c r="I4424" s="940"/>
      <c r="J4424" s="940"/>
      <c r="K4424" s="940"/>
      <c r="L4424" s="940"/>
      <c r="M4424" s="940"/>
      <c r="N4424" s="940"/>
      <c r="O4424" s="940"/>
      <c r="P4424" s="940"/>
      <c r="Q4424" s="890"/>
      <c r="R4424" s="891"/>
      <c r="S4424" s="890"/>
      <c r="T4424" s="891"/>
      <c r="U4424" s="890"/>
      <c r="V4424" s="891"/>
      <c r="W4424" s="890"/>
      <c r="X4424" s="891"/>
      <c r="Y4424" s="890"/>
      <c r="Z4424" s="891"/>
      <c r="AA4424" s="890"/>
      <c r="AB4424" s="891"/>
      <c r="AC4424" s="890"/>
      <c r="AD4424" s="891"/>
      <c r="AE4424" s="164"/>
      <c r="AF4424" s="164"/>
      <c r="AG4424" s="199">
        <f t="shared" si="1504"/>
        <v>0</v>
      </c>
      <c r="AH4424" s="219" t="b">
        <f t="shared" si="1505"/>
        <v>0</v>
      </c>
      <c r="AI4424" s="198" t="str">
        <f t="shared" si="1506"/>
        <v/>
      </c>
      <c r="AJ4424" s="219" t="b">
        <f t="shared" si="1507"/>
        <v>0</v>
      </c>
      <c r="AK4424" s="198" t="str">
        <f t="shared" si="1508"/>
        <v/>
      </c>
      <c r="AL4424" s="219" t="b">
        <f t="shared" si="1509"/>
        <v>0</v>
      </c>
      <c r="AM4424" s="351">
        <f t="shared" si="1510"/>
        <v>0</v>
      </c>
      <c r="AN4424" s="164"/>
      <c r="AO4424" s="164"/>
      <c r="AP4424" s="164"/>
      <c r="AQ4424" s="402">
        <f t="shared" si="1511"/>
        <v>0</v>
      </c>
      <c r="AR4424" s="370" t="str">
        <f>IF(AQ4424=0,"",
IF(SUM($AQ$3585:AQ4424)=1,AS4424,
IF($AQ$5285&gt;SUM($AQ$3585:AQ4424),_xlfn.CONCAT(", ",AS4424),
IF($AQ$5285=SUM($AQ$3585:AQ4424),_xlfn.CONCAT(" y ",AS4424)))))</f>
        <v/>
      </c>
      <c r="AS4424" s="156" t="s">
        <v>7465</v>
      </c>
    </row>
    <row r="4425" spans="1:45" ht="15" customHeight="1">
      <c r="A4425" s="57"/>
      <c r="B4425" s="26"/>
      <c r="C4425" s="716" t="s">
        <v>7466</v>
      </c>
      <c r="D4425" s="716"/>
      <c r="E4425" s="941"/>
      <c r="F4425" s="942"/>
      <c r="G4425" s="942"/>
      <c r="H4425" s="943"/>
      <c r="I4425" s="940"/>
      <c r="J4425" s="940"/>
      <c r="K4425" s="940"/>
      <c r="L4425" s="940"/>
      <c r="M4425" s="940"/>
      <c r="N4425" s="940"/>
      <c r="O4425" s="940"/>
      <c r="P4425" s="940"/>
      <c r="Q4425" s="890"/>
      <c r="R4425" s="891"/>
      <c r="S4425" s="890"/>
      <c r="T4425" s="891"/>
      <c r="U4425" s="890"/>
      <c r="V4425" s="891"/>
      <c r="W4425" s="890"/>
      <c r="X4425" s="891"/>
      <c r="Y4425" s="890"/>
      <c r="Z4425" s="891"/>
      <c r="AA4425" s="890"/>
      <c r="AB4425" s="891"/>
      <c r="AC4425" s="890"/>
      <c r="AD4425" s="891"/>
      <c r="AE4425" s="164"/>
      <c r="AF4425" s="164"/>
      <c r="AG4425" s="199">
        <f t="shared" si="1504"/>
        <v>0</v>
      </c>
      <c r="AH4425" s="219" t="b">
        <f t="shared" si="1505"/>
        <v>0</v>
      </c>
      <c r="AI4425" s="198" t="str">
        <f t="shared" si="1506"/>
        <v/>
      </c>
      <c r="AJ4425" s="219" t="b">
        <f t="shared" si="1507"/>
        <v>0</v>
      </c>
      <c r="AK4425" s="198" t="str">
        <f t="shared" si="1508"/>
        <v/>
      </c>
      <c r="AL4425" s="219" t="b">
        <f t="shared" si="1509"/>
        <v>0</v>
      </c>
      <c r="AM4425" s="351">
        <f t="shared" si="1510"/>
        <v>0</v>
      </c>
      <c r="AN4425" s="164"/>
      <c r="AO4425" s="164"/>
      <c r="AP4425" s="164"/>
      <c r="AQ4425" s="402">
        <f t="shared" si="1511"/>
        <v>0</v>
      </c>
      <c r="AR4425" s="370" t="str">
        <f>IF(AQ4425=0,"",
IF(SUM($AQ$3585:AQ4425)=1,AS4425,
IF($AQ$5285&gt;SUM($AQ$3585:AQ4425),_xlfn.CONCAT(", ",AS4425),
IF($AQ$5285=SUM($AQ$3585:AQ4425),_xlfn.CONCAT(" y ",AS4425)))))</f>
        <v/>
      </c>
      <c r="AS4425" s="156" t="s">
        <v>7467</v>
      </c>
    </row>
    <row r="4426" spans="1:45" ht="15" customHeight="1">
      <c r="A4426" s="57"/>
      <c r="B4426" s="26"/>
      <c r="C4426" s="716" t="s">
        <v>7468</v>
      </c>
      <c r="D4426" s="716"/>
      <c r="E4426" s="941"/>
      <c r="F4426" s="942"/>
      <c r="G4426" s="942"/>
      <c r="H4426" s="943"/>
      <c r="I4426" s="940"/>
      <c r="J4426" s="940"/>
      <c r="K4426" s="940"/>
      <c r="L4426" s="940"/>
      <c r="M4426" s="940"/>
      <c r="N4426" s="940"/>
      <c r="O4426" s="940"/>
      <c r="P4426" s="940"/>
      <c r="Q4426" s="890"/>
      <c r="R4426" s="891"/>
      <c r="S4426" s="890"/>
      <c r="T4426" s="891"/>
      <c r="U4426" s="890"/>
      <c r="V4426" s="891"/>
      <c r="W4426" s="890"/>
      <c r="X4426" s="891"/>
      <c r="Y4426" s="890"/>
      <c r="Z4426" s="891"/>
      <c r="AA4426" s="890"/>
      <c r="AB4426" s="891"/>
      <c r="AC4426" s="890"/>
      <c r="AD4426" s="891"/>
      <c r="AE4426" s="164"/>
      <c r="AF4426" s="164"/>
      <c r="AG4426" s="199">
        <f t="shared" si="1504"/>
        <v>0</v>
      </c>
      <c r="AH4426" s="219" t="b">
        <f t="shared" si="1505"/>
        <v>0</v>
      </c>
      <c r="AI4426" s="198" t="str">
        <f t="shared" si="1506"/>
        <v/>
      </c>
      <c r="AJ4426" s="219" t="b">
        <f t="shared" si="1507"/>
        <v>0</v>
      </c>
      <c r="AK4426" s="198" t="str">
        <f t="shared" si="1508"/>
        <v/>
      </c>
      <c r="AL4426" s="219" t="b">
        <f t="shared" si="1509"/>
        <v>0</v>
      </c>
      <c r="AM4426" s="351">
        <f t="shared" si="1510"/>
        <v>0</v>
      </c>
      <c r="AN4426" s="164"/>
      <c r="AO4426" s="164"/>
      <c r="AP4426" s="164"/>
      <c r="AQ4426" s="402">
        <f t="shared" si="1511"/>
        <v>0</v>
      </c>
      <c r="AR4426" s="370" t="str">
        <f>IF(AQ4426=0,"",
IF(SUM($AQ$3585:AQ4426)=1,AS4426,
IF($AQ$5285&gt;SUM($AQ$3585:AQ4426),_xlfn.CONCAT(", ",AS4426),
IF($AQ$5285=SUM($AQ$3585:AQ4426),_xlfn.CONCAT(" y ",AS4426)))))</f>
        <v/>
      </c>
      <c r="AS4426" s="156" t="s">
        <v>7469</v>
      </c>
    </row>
    <row r="4427" spans="1:45" ht="15" customHeight="1">
      <c r="A4427" s="57"/>
      <c r="B4427" s="26"/>
      <c r="C4427" s="716" t="s">
        <v>7470</v>
      </c>
      <c r="D4427" s="716"/>
      <c r="E4427" s="941"/>
      <c r="F4427" s="942"/>
      <c r="G4427" s="942"/>
      <c r="H4427" s="943"/>
      <c r="I4427" s="940"/>
      <c r="J4427" s="940"/>
      <c r="K4427" s="940"/>
      <c r="L4427" s="940"/>
      <c r="M4427" s="940"/>
      <c r="N4427" s="940"/>
      <c r="O4427" s="940"/>
      <c r="P4427" s="940"/>
      <c r="Q4427" s="890"/>
      <c r="R4427" s="891"/>
      <c r="S4427" s="890"/>
      <c r="T4427" s="891"/>
      <c r="U4427" s="890"/>
      <c r="V4427" s="891"/>
      <c r="W4427" s="890"/>
      <c r="X4427" s="891"/>
      <c r="Y4427" s="890"/>
      <c r="Z4427" s="891"/>
      <c r="AA4427" s="890"/>
      <c r="AB4427" s="891"/>
      <c r="AC4427" s="890"/>
      <c r="AD4427" s="891"/>
      <c r="AE4427" s="164"/>
      <c r="AF4427" s="164"/>
      <c r="AG4427" s="199">
        <f t="shared" si="1504"/>
        <v>0</v>
      </c>
      <c r="AH4427" s="219" t="b">
        <f t="shared" si="1505"/>
        <v>0</v>
      </c>
      <c r="AI4427" s="198" t="str">
        <f t="shared" si="1506"/>
        <v/>
      </c>
      <c r="AJ4427" s="219" t="b">
        <f t="shared" si="1507"/>
        <v>0</v>
      </c>
      <c r="AK4427" s="198" t="str">
        <f t="shared" si="1508"/>
        <v/>
      </c>
      <c r="AL4427" s="219" t="b">
        <f t="shared" si="1509"/>
        <v>0</v>
      </c>
      <c r="AM4427" s="351">
        <f t="shared" si="1510"/>
        <v>0</v>
      </c>
      <c r="AN4427" s="164"/>
      <c r="AO4427" s="164"/>
      <c r="AP4427" s="164"/>
      <c r="AQ4427" s="402">
        <f t="shared" si="1511"/>
        <v>0</v>
      </c>
      <c r="AR4427" s="370" t="str">
        <f>IF(AQ4427=0,"",
IF(SUM($AQ$3585:AQ4427)=1,AS4427,
IF($AQ$5285&gt;SUM($AQ$3585:AQ4427),_xlfn.CONCAT(", ",AS4427),
IF($AQ$5285=SUM($AQ$3585:AQ4427),_xlfn.CONCAT(" y ",AS4427)))))</f>
        <v/>
      </c>
      <c r="AS4427" s="156" t="s">
        <v>7471</v>
      </c>
    </row>
    <row r="4428" spans="1:45" ht="15" customHeight="1">
      <c r="A4428" s="57"/>
      <c r="B4428" s="26"/>
      <c r="C4428" s="716" t="s">
        <v>7472</v>
      </c>
      <c r="D4428" s="716"/>
      <c r="E4428" s="941"/>
      <c r="F4428" s="942"/>
      <c r="G4428" s="942"/>
      <c r="H4428" s="943"/>
      <c r="I4428" s="940"/>
      <c r="J4428" s="940"/>
      <c r="K4428" s="940"/>
      <c r="L4428" s="940"/>
      <c r="M4428" s="940"/>
      <c r="N4428" s="940"/>
      <c r="O4428" s="940"/>
      <c r="P4428" s="940"/>
      <c r="Q4428" s="890"/>
      <c r="R4428" s="891"/>
      <c r="S4428" s="890"/>
      <c r="T4428" s="891"/>
      <c r="U4428" s="890"/>
      <c r="V4428" s="891"/>
      <c r="W4428" s="890"/>
      <c r="X4428" s="891"/>
      <c r="Y4428" s="890"/>
      <c r="Z4428" s="891"/>
      <c r="AA4428" s="890"/>
      <c r="AB4428" s="891"/>
      <c r="AC4428" s="890"/>
      <c r="AD4428" s="891"/>
      <c r="AE4428" s="164"/>
      <c r="AF4428" s="164"/>
      <c r="AG4428" s="199">
        <f t="shared" si="1504"/>
        <v>0</v>
      </c>
      <c r="AH4428" s="219" t="b">
        <f t="shared" si="1505"/>
        <v>0</v>
      </c>
      <c r="AI4428" s="198" t="str">
        <f t="shared" si="1506"/>
        <v/>
      </c>
      <c r="AJ4428" s="219" t="b">
        <f t="shared" si="1507"/>
        <v>0</v>
      </c>
      <c r="AK4428" s="198" t="str">
        <f t="shared" si="1508"/>
        <v/>
      </c>
      <c r="AL4428" s="219" t="b">
        <f t="shared" si="1509"/>
        <v>0</v>
      </c>
      <c r="AM4428" s="351">
        <f t="shared" si="1510"/>
        <v>0</v>
      </c>
      <c r="AN4428" s="164"/>
      <c r="AO4428" s="164"/>
      <c r="AP4428" s="164"/>
      <c r="AQ4428" s="402">
        <f t="shared" si="1511"/>
        <v>0</v>
      </c>
      <c r="AR4428" s="370" t="str">
        <f>IF(AQ4428=0,"",
IF(SUM($AQ$3585:AQ4428)=1,AS4428,
IF($AQ$5285&gt;SUM($AQ$3585:AQ4428),_xlfn.CONCAT(", ",AS4428),
IF($AQ$5285=SUM($AQ$3585:AQ4428),_xlfn.CONCAT(" y ",AS4428)))))</f>
        <v/>
      </c>
      <c r="AS4428" s="156" t="s">
        <v>7473</v>
      </c>
    </row>
    <row r="4429" spans="1:45" ht="15" customHeight="1">
      <c r="A4429" s="57"/>
      <c r="B4429" s="26"/>
      <c r="C4429" s="716" t="s">
        <v>7474</v>
      </c>
      <c r="D4429" s="716"/>
      <c r="E4429" s="941"/>
      <c r="F4429" s="942"/>
      <c r="G4429" s="942"/>
      <c r="H4429" s="943"/>
      <c r="I4429" s="940"/>
      <c r="J4429" s="940"/>
      <c r="K4429" s="940"/>
      <c r="L4429" s="940"/>
      <c r="M4429" s="940"/>
      <c r="N4429" s="940"/>
      <c r="O4429" s="940"/>
      <c r="P4429" s="940"/>
      <c r="Q4429" s="890"/>
      <c r="R4429" s="891"/>
      <c r="S4429" s="890"/>
      <c r="T4429" s="891"/>
      <c r="U4429" s="890"/>
      <c r="V4429" s="891"/>
      <c r="W4429" s="890"/>
      <c r="X4429" s="891"/>
      <c r="Y4429" s="890"/>
      <c r="Z4429" s="891"/>
      <c r="AA4429" s="890"/>
      <c r="AB4429" s="891"/>
      <c r="AC4429" s="890"/>
      <c r="AD4429" s="891"/>
      <c r="AE4429" s="164"/>
      <c r="AF4429" s="164"/>
      <c r="AG4429" s="199">
        <f t="shared" si="1504"/>
        <v>0</v>
      </c>
      <c r="AH4429" s="219" t="b">
        <f t="shared" si="1505"/>
        <v>0</v>
      </c>
      <c r="AI4429" s="198" t="str">
        <f t="shared" si="1506"/>
        <v/>
      </c>
      <c r="AJ4429" s="219" t="b">
        <f t="shared" si="1507"/>
        <v>0</v>
      </c>
      <c r="AK4429" s="198" t="str">
        <f t="shared" si="1508"/>
        <v/>
      </c>
      <c r="AL4429" s="219" t="b">
        <f t="shared" si="1509"/>
        <v>0</v>
      </c>
      <c r="AM4429" s="351">
        <f t="shared" si="1510"/>
        <v>0</v>
      </c>
      <c r="AN4429" s="164"/>
      <c r="AO4429" s="164"/>
      <c r="AP4429" s="164"/>
      <c r="AQ4429" s="402">
        <f t="shared" si="1511"/>
        <v>0</v>
      </c>
      <c r="AR4429" s="370" t="str">
        <f>IF(AQ4429=0,"",
IF(SUM($AQ$3585:AQ4429)=1,AS4429,
IF($AQ$5285&gt;SUM($AQ$3585:AQ4429),_xlfn.CONCAT(", ",AS4429),
IF($AQ$5285=SUM($AQ$3585:AQ4429),_xlfn.CONCAT(" y ",AS4429)))))</f>
        <v/>
      </c>
      <c r="AS4429" s="156" t="s">
        <v>7475</v>
      </c>
    </row>
    <row r="4430" spans="1:45" ht="15" customHeight="1">
      <c r="A4430" s="57"/>
      <c r="B4430" s="26"/>
      <c r="C4430" s="716" t="s">
        <v>7476</v>
      </c>
      <c r="D4430" s="716"/>
      <c r="E4430" s="941"/>
      <c r="F4430" s="942"/>
      <c r="G4430" s="942"/>
      <c r="H4430" s="943"/>
      <c r="I4430" s="940"/>
      <c r="J4430" s="940"/>
      <c r="K4430" s="940"/>
      <c r="L4430" s="940"/>
      <c r="M4430" s="940"/>
      <c r="N4430" s="940"/>
      <c r="O4430" s="940"/>
      <c r="P4430" s="940"/>
      <c r="Q4430" s="890"/>
      <c r="R4430" s="891"/>
      <c r="S4430" s="890"/>
      <c r="T4430" s="891"/>
      <c r="U4430" s="890"/>
      <c r="V4430" s="891"/>
      <c r="W4430" s="890"/>
      <c r="X4430" s="891"/>
      <c r="Y4430" s="890"/>
      <c r="Z4430" s="891"/>
      <c r="AA4430" s="890"/>
      <c r="AB4430" s="891"/>
      <c r="AC4430" s="890"/>
      <c r="AD4430" s="891"/>
      <c r="AE4430" s="164"/>
      <c r="AF4430" s="164"/>
      <c r="AG4430" s="199">
        <f t="shared" si="1504"/>
        <v>0</v>
      </c>
      <c r="AH4430" s="219" t="b">
        <f t="shared" si="1505"/>
        <v>0</v>
      </c>
      <c r="AI4430" s="198" t="str">
        <f t="shared" si="1506"/>
        <v/>
      </c>
      <c r="AJ4430" s="219" t="b">
        <f t="shared" si="1507"/>
        <v>0</v>
      </c>
      <c r="AK4430" s="198" t="str">
        <f t="shared" si="1508"/>
        <v/>
      </c>
      <c r="AL4430" s="219" t="b">
        <f t="shared" si="1509"/>
        <v>0</v>
      </c>
      <c r="AM4430" s="351">
        <f t="shared" si="1510"/>
        <v>0</v>
      </c>
      <c r="AN4430" s="164"/>
      <c r="AO4430" s="164"/>
      <c r="AP4430" s="164"/>
      <c r="AQ4430" s="402">
        <f t="shared" si="1511"/>
        <v>0</v>
      </c>
      <c r="AR4430" s="370" t="str">
        <f>IF(AQ4430=0,"",
IF(SUM($AQ$3585:AQ4430)=1,AS4430,
IF($AQ$5285&gt;SUM($AQ$3585:AQ4430),_xlfn.CONCAT(", ",AS4430),
IF($AQ$5285=SUM($AQ$3585:AQ4430),_xlfn.CONCAT(" y ",AS4430)))))</f>
        <v/>
      </c>
      <c r="AS4430" s="156" t="s">
        <v>7477</v>
      </c>
    </row>
    <row r="4431" spans="1:45" ht="15" customHeight="1">
      <c r="A4431" s="57"/>
      <c r="B4431" s="26"/>
      <c r="C4431" s="716" t="s">
        <v>7478</v>
      </c>
      <c r="D4431" s="716"/>
      <c r="E4431" s="941"/>
      <c r="F4431" s="942"/>
      <c r="G4431" s="942"/>
      <c r="H4431" s="943"/>
      <c r="I4431" s="940"/>
      <c r="J4431" s="940"/>
      <c r="K4431" s="940"/>
      <c r="L4431" s="940"/>
      <c r="M4431" s="940"/>
      <c r="N4431" s="940"/>
      <c r="O4431" s="940"/>
      <c r="P4431" s="940"/>
      <c r="Q4431" s="890"/>
      <c r="R4431" s="891"/>
      <c r="S4431" s="890"/>
      <c r="T4431" s="891"/>
      <c r="U4431" s="890"/>
      <c r="V4431" s="891"/>
      <c r="W4431" s="890"/>
      <c r="X4431" s="891"/>
      <c r="Y4431" s="890"/>
      <c r="Z4431" s="891"/>
      <c r="AA4431" s="890"/>
      <c r="AB4431" s="891"/>
      <c r="AC4431" s="890"/>
      <c r="AD4431" s="891"/>
      <c r="AE4431" s="164"/>
      <c r="AF4431" s="164"/>
      <c r="AG4431" s="199">
        <f t="shared" si="1504"/>
        <v>0</v>
      </c>
      <c r="AH4431" s="219" t="b">
        <f t="shared" si="1505"/>
        <v>0</v>
      </c>
      <c r="AI4431" s="198" t="str">
        <f t="shared" si="1506"/>
        <v/>
      </c>
      <c r="AJ4431" s="219" t="b">
        <f t="shared" si="1507"/>
        <v>0</v>
      </c>
      <c r="AK4431" s="198" t="str">
        <f t="shared" si="1508"/>
        <v/>
      </c>
      <c r="AL4431" s="219" t="b">
        <f t="shared" si="1509"/>
        <v>0</v>
      </c>
      <c r="AM4431" s="351">
        <f t="shared" si="1510"/>
        <v>0</v>
      </c>
      <c r="AN4431" s="164"/>
      <c r="AO4431" s="164"/>
      <c r="AP4431" s="164"/>
      <c r="AQ4431" s="402">
        <f t="shared" si="1511"/>
        <v>0</v>
      </c>
      <c r="AR4431" s="370" t="str">
        <f>IF(AQ4431=0,"",
IF(SUM($AQ$3585:AQ4431)=1,AS4431,
IF($AQ$5285&gt;SUM($AQ$3585:AQ4431),_xlfn.CONCAT(", ",AS4431),
IF($AQ$5285=SUM($AQ$3585:AQ4431),_xlfn.CONCAT(" y ",AS4431)))))</f>
        <v/>
      </c>
      <c r="AS4431" s="156" t="s">
        <v>7479</v>
      </c>
    </row>
    <row r="4432" spans="1:45" ht="15" customHeight="1">
      <c r="A4432" s="57"/>
      <c r="B4432" s="26"/>
      <c r="C4432" s="716" t="s">
        <v>7480</v>
      </c>
      <c r="D4432" s="716"/>
      <c r="E4432" s="941"/>
      <c r="F4432" s="942"/>
      <c r="G4432" s="942"/>
      <c r="H4432" s="943"/>
      <c r="I4432" s="940"/>
      <c r="J4432" s="940"/>
      <c r="K4432" s="940"/>
      <c r="L4432" s="940"/>
      <c r="M4432" s="940"/>
      <c r="N4432" s="940"/>
      <c r="O4432" s="940"/>
      <c r="P4432" s="940"/>
      <c r="Q4432" s="890"/>
      <c r="R4432" s="891"/>
      <c r="S4432" s="890"/>
      <c r="T4432" s="891"/>
      <c r="U4432" s="890"/>
      <c r="V4432" s="891"/>
      <c r="W4432" s="890"/>
      <c r="X4432" s="891"/>
      <c r="Y4432" s="890"/>
      <c r="Z4432" s="891"/>
      <c r="AA4432" s="890"/>
      <c r="AB4432" s="891"/>
      <c r="AC4432" s="890"/>
      <c r="AD4432" s="891"/>
      <c r="AE4432" s="164"/>
      <c r="AF4432" s="164"/>
      <c r="AG4432" s="199">
        <f t="shared" si="1504"/>
        <v>0</v>
      </c>
      <c r="AH4432" s="219" t="b">
        <f t="shared" si="1505"/>
        <v>0</v>
      </c>
      <c r="AI4432" s="198" t="str">
        <f t="shared" si="1506"/>
        <v/>
      </c>
      <c r="AJ4432" s="219" t="b">
        <f t="shared" si="1507"/>
        <v>0</v>
      </c>
      <c r="AK4432" s="198" t="str">
        <f t="shared" si="1508"/>
        <v/>
      </c>
      <c r="AL4432" s="219" t="b">
        <f t="shared" si="1509"/>
        <v>0</v>
      </c>
      <c r="AM4432" s="351">
        <f t="shared" si="1510"/>
        <v>0</v>
      </c>
      <c r="AN4432" s="164"/>
      <c r="AO4432" s="164"/>
      <c r="AP4432" s="164"/>
      <c r="AQ4432" s="402">
        <f t="shared" si="1511"/>
        <v>0</v>
      </c>
      <c r="AR4432" s="370" t="str">
        <f>IF(AQ4432=0,"",
IF(SUM($AQ$3585:AQ4432)=1,AS4432,
IF($AQ$5285&gt;SUM($AQ$3585:AQ4432),_xlfn.CONCAT(", ",AS4432),
IF($AQ$5285=SUM($AQ$3585:AQ4432),_xlfn.CONCAT(" y ",AS4432)))))</f>
        <v/>
      </c>
      <c r="AS4432" s="156" t="s">
        <v>7481</v>
      </c>
    </row>
    <row r="4433" spans="1:45" ht="15" customHeight="1">
      <c r="A4433" s="57"/>
      <c r="B4433" s="26"/>
      <c r="C4433" s="716" t="s">
        <v>7482</v>
      </c>
      <c r="D4433" s="716"/>
      <c r="E4433" s="941"/>
      <c r="F4433" s="942"/>
      <c r="G4433" s="942"/>
      <c r="H4433" s="943"/>
      <c r="I4433" s="940"/>
      <c r="J4433" s="940"/>
      <c r="K4433" s="940"/>
      <c r="L4433" s="940"/>
      <c r="M4433" s="940"/>
      <c r="N4433" s="940"/>
      <c r="O4433" s="940"/>
      <c r="P4433" s="940"/>
      <c r="Q4433" s="890"/>
      <c r="R4433" s="891"/>
      <c r="S4433" s="890"/>
      <c r="T4433" s="891"/>
      <c r="U4433" s="890"/>
      <c r="V4433" s="891"/>
      <c r="W4433" s="890"/>
      <c r="X4433" s="891"/>
      <c r="Y4433" s="890"/>
      <c r="Z4433" s="891"/>
      <c r="AA4433" s="890"/>
      <c r="AB4433" s="891"/>
      <c r="AC4433" s="890"/>
      <c r="AD4433" s="891"/>
      <c r="AE4433" s="164"/>
      <c r="AF4433" s="164"/>
      <c r="AG4433" s="199">
        <f t="shared" si="1504"/>
        <v>0</v>
      </c>
      <c r="AH4433" s="219" t="b">
        <f t="shared" si="1505"/>
        <v>0</v>
      </c>
      <c r="AI4433" s="198" t="str">
        <f t="shared" si="1506"/>
        <v/>
      </c>
      <c r="AJ4433" s="219" t="b">
        <f t="shared" si="1507"/>
        <v>0</v>
      </c>
      <c r="AK4433" s="198" t="str">
        <f t="shared" si="1508"/>
        <v/>
      </c>
      <c r="AL4433" s="219" t="b">
        <f t="shared" si="1509"/>
        <v>0</v>
      </c>
      <c r="AM4433" s="351">
        <f t="shared" si="1510"/>
        <v>0</v>
      </c>
      <c r="AN4433" s="164"/>
      <c r="AO4433" s="164"/>
      <c r="AP4433" s="164"/>
      <c r="AQ4433" s="402">
        <f t="shared" si="1511"/>
        <v>0</v>
      </c>
      <c r="AR4433" s="370" t="str">
        <f>IF(AQ4433=0,"",
IF(SUM($AQ$3585:AQ4433)=1,AS4433,
IF($AQ$5285&gt;SUM($AQ$3585:AQ4433),_xlfn.CONCAT(", ",AS4433),
IF($AQ$5285=SUM($AQ$3585:AQ4433),_xlfn.CONCAT(" y ",AS4433)))))</f>
        <v/>
      </c>
      <c r="AS4433" s="156" t="s">
        <v>7483</v>
      </c>
    </row>
    <row r="4434" spans="1:45" ht="15" customHeight="1">
      <c r="A4434" s="57"/>
      <c r="B4434" s="26"/>
      <c r="C4434" s="716" t="s">
        <v>7484</v>
      </c>
      <c r="D4434" s="716"/>
      <c r="E4434" s="941"/>
      <c r="F4434" s="942"/>
      <c r="G4434" s="942"/>
      <c r="H4434" s="943"/>
      <c r="I4434" s="940"/>
      <c r="J4434" s="940"/>
      <c r="K4434" s="940"/>
      <c r="L4434" s="940"/>
      <c r="M4434" s="940"/>
      <c r="N4434" s="940"/>
      <c r="O4434" s="940"/>
      <c r="P4434" s="940"/>
      <c r="Q4434" s="890"/>
      <c r="R4434" s="891"/>
      <c r="S4434" s="890"/>
      <c r="T4434" s="891"/>
      <c r="U4434" s="890"/>
      <c r="V4434" s="891"/>
      <c r="W4434" s="890"/>
      <c r="X4434" s="891"/>
      <c r="Y4434" s="890"/>
      <c r="Z4434" s="891"/>
      <c r="AA4434" s="890"/>
      <c r="AB4434" s="891"/>
      <c r="AC4434" s="890"/>
      <c r="AD4434" s="891"/>
      <c r="AE4434" s="164"/>
      <c r="AF4434" s="164"/>
      <c r="AG4434" s="199">
        <f t="shared" si="1504"/>
        <v>0</v>
      </c>
      <c r="AH4434" s="219" t="b">
        <f t="shared" si="1505"/>
        <v>0</v>
      </c>
      <c r="AI4434" s="198" t="str">
        <f t="shared" si="1506"/>
        <v/>
      </c>
      <c r="AJ4434" s="219" t="b">
        <f t="shared" si="1507"/>
        <v>0</v>
      </c>
      <c r="AK4434" s="198" t="str">
        <f t="shared" si="1508"/>
        <v/>
      </c>
      <c r="AL4434" s="219" t="b">
        <f t="shared" si="1509"/>
        <v>0</v>
      </c>
      <c r="AM4434" s="351">
        <f t="shared" si="1510"/>
        <v>0</v>
      </c>
      <c r="AN4434" s="164"/>
      <c r="AO4434" s="164"/>
      <c r="AP4434" s="164"/>
      <c r="AQ4434" s="402">
        <f t="shared" si="1511"/>
        <v>0</v>
      </c>
      <c r="AR4434" s="370" t="str">
        <f>IF(AQ4434=0,"",
IF(SUM($AQ$3585:AQ4434)=1,AS4434,
IF($AQ$5285&gt;SUM($AQ$3585:AQ4434),_xlfn.CONCAT(", ",AS4434),
IF($AQ$5285=SUM($AQ$3585:AQ4434),_xlfn.CONCAT(" y ",AS4434)))))</f>
        <v/>
      </c>
      <c r="AS4434" s="156" t="s">
        <v>7485</v>
      </c>
    </row>
    <row r="4435" spans="1:45" ht="15" customHeight="1">
      <c r="A4435" s="57"/>
      <c r="B4435" s="26"/>
      <c r="C4435" s="716" t="s">
        <v>7486</v>
      </c>
      <c r="D4435" s="716"/>
      <c r="E4435" s="941"/>
      <c r="F4435" s="942"/>
      <c r="G4435" s="942"/>
      <c r="H4435" s="943"/>
      <c r="I4435" s="940"/>
      <c r="J4435" s="940"/>
      <c r="K4435" s="940"/>
      <c r="L4435" s="940"/>
      <c r="M4435" s="940"/>
      <c r="N4435" s="940"/>
      <c r="O4435" s="940"/>
      <c r="P4435" s="940"/>
      <c r="Q4435" s="890"/>
      <c r="R4435" s="891"/>
      <c r="S4435" s="890"/>
      <c r="T4435" s="891"/>
      <c r="U4435" s="890"/>
      <c r="V4435" s="891"/>
      <c r="W4435" s="890"/>
      <c r="X4435" s="891"/>
      <c r="Y4435" s="890"/>
      <c r="Z4435" s="891"/>
      <c r="AA4435" s="890"/>
      <c r="AB4435" s="891"/>
      <c r="AC4435" s="890"/>
      <c r="AD4435" s="891"/>
      <c r="AE4435" s="164"/>
      <c r="AF4435" s="164"/>
      <c r="AG4435" s="199">
        <f t="shared" si="1504"/>
        <v>0</v>
      </c>
      <c r="AH4435" s="219" t="b">
        <f t="shared" si="1505"/>
        <v>0</v>
      </c>
      <c r="AI4435" s="198" t="str">
        <f t="shared" si="1506"/>
        <v/>
      </c>
      <c r="AJ4435" s="219" t="b">
        <f t="shared" si="1507"/>
        <v>0</v>
      </c>
      <c r="AK4435" s="198" t="str">
        <f t="shared" si="1508"/>
        <v/>
      </c>
      <c r="AL4435" s="219" t="b">
        <f t="shared" si="1509"/>
        <v>0</v>
      </c>
      <c r="AM4435" s="351">
        <f t="shared" si="1510"/>
        <v>0</v>
      </c>
      <c r="AN4435" s="164"/>
      <c r="AO4435" s="164"/>
      <c r="AP4435" s="164"/>
      <c r="AQ4435" s="402">
        <f t="shared" si="1511"/>
        <v>0</v>
      </c>
      <c r="AR4435" s="370" t="str">
        <f>IF(AQ4435=0,"",
IF(SUM($AQ$3585:AQ4435)=1,AS4435,
IF($AQ$5285&gt;SUM($AQ$3585:AQ4435),_xlfn.CONCAT(", ",AS4435),
IF($AQ$5285=SUM($AQ$3585:AQ4435),_xlfn.CONCAT(" y ",AS4435)))))</f>
        <v/>
      </c>
      <c r="AS4435" s="156" t="s">
        <v>7487</v>
      </c>
    </row>
    <row r="4436" spans="1:45" ht="15" customHeight="1">
      <c r="A4436" s="57"/>
      <c r="B4436" s="26"/>
      <c r="C4436" s="716" t="s">
        <v>7488</v>
      </c>
      <c r="D4436" s="716"/>
      <c r="E4436" s="941"/>
      <c r="F4436" s="942"/>
      <c r="G4436" s="942"/>
      <c r="H4436" s="943"/>
      <c r="I4436" s="940"/>
      <c r="J4436" s="940"/>
      <c r="K4436" s="940"/>
      <c r="L4436" s="940"/>
      <c r="M4436" s="940"/>
      <c r="N4436" s="940"/>
      <c r="O4436" s="940"/>
      <c r="P4436" s="940"/>
      <c r="Q4436" s="890"/>
      <c r="R4436" s="891"/>
      <c r="S4436" s="890"/>
      <c r="T4436" s="891"/>
      <c r="U4436" s="890"/>
      <c r="V4436" s="891"/>
      <c r="W4436" s="890"/>
      <c r="X4436" s="891"/>
      <c r="Y4436" s="890"/>
      <c r="Z4436" s="891"/>
      <c r="AA4436" s="890"/>
      <c r="AB4436" s="891"/>
      <c r="AC4436" s="890"/>
      <c r="AD4436" s="891"/>
      <c r="AE4436" s="164"/>
      <c r="AF4436" s="164"/>
      <c r="AG4436" s="199">
        <f t="shared" si="1504"/>
        <v>0</v>
      </c>
      <c r="AH4436" s="219" t="b">
        <f t="shared" si="1505"/>
        <v>0</v>
      </c>
      <c r="AI4436" s="198" t="str">
        <f t="shared" si="1506"/>
        <v/>
      </c>
      <c r="AJ4436" s="219" t="b">
        <f t="shared" si="1507"/>
        <v>0</v>
      </c>
      <c r="AK4436" s="198" t="str">
        <f t="shared" si="1508"/>
        <v/>
      </c>
      <c r="AL4436" s="219" t="b">
        <f t="shared" si="1509"/>
        <v>0</v>
      </c>
      <c r="AM4436" s="351">
        <f t="shared" si="1510"/>
        <v>0</v>
      </c>
      <c r="AN4436" s="164"/>
      <c r="AO4436" s="164"/>
      <c r="AP4436" s="164"/>
      <c r="AQ4436" s="402">
        <f t="shared" si="1511"/>
        <v>0</v>
      </c>
      <c r="AR4436" s="370" t="str">
        <f>IF(AQ4436=0,"",
IF(SUM($AQ$3585:AQ4436)=1,AS4436,
IF($AQ$5285&gt;SUM($AQ$3585:AQ4436),_xlfn.CONCAT(", ",AS4436),
IF($AQ$5285=SUM($AQ$3585:AQ4436),_xlfn.CONCAT(" y ",AS4436)))))</f>
        <v/>
      </c>
      <c r="AS4436" s="156" t="s">
        <v>7489</v>
      </c>
    </row>
    <row r="4437" spans="1:45" ht="15" customHeight="1">
      <c r="A4437" s="57"/>
      <c r="B4437" s="26"/>
      <c r="C4437" s="716" t="s">
        <v>7490</v>
      </c>
      <c r="D4437" s="716"/>
      <c r="E4437" s="941"/>
      <c r="F4437" s="942"/>
      <c r="G4437" s="942"/>
      <c r="H4437" s="943"/>
      <c r="I4437" s="940"/>
      <c r="J4437" s="940"/>
      <c r="K4437" s="940"/>
      <c r="L4437" s="940"/>
      <c r="M4437" s="940"/>
      <c r="N4437" s="940"/>
      <c r="O4437" s="940"/>
      <c r="P4437" s="940"/>
      <c r="Q4437" s="890"/>
      <c r="R4437" s="891"/>
      <c r="S4437" s="890"/>
      <c r="T4437" s="891"/>
      <c r="U4437" s="890"/>
      <c r="V4437" s="891"/>
      <c r="W4437" s="890"/>
      <c r="X4437" s="891"/>
      <c r="Y4437" s="890"/>
      <c r="Z4437" s="891"/>
      <c r="AA4437" s="890"/>
      <c r="AB4437" s="891"/>
      <c r="AC4437" s="890"/>
      <c r="AD4437" s="891"/>
      <c r="AE4437" s="164"/>
      <c r="AF4437" s="164"/>
      <c r="AG4437" s="199">
        <f t="shared" si="1504"/>
        <v>0</v>
      </c>
      <c r="AH4437" s="219" t="b">
        <f t="shared" si="1505"/>
        <v>0</v>
      </c>
      <c r="AI4437" s="198" t="str">
        <f t="shared" si="1506"/>
        <v/>
      </c>
      <c r="AJ4437" s="219" t="b">
        <f t="shared" si="1507"/>
        <v>0</v>
      </c>
      <c r="AK4437" s="198" t="str">
        <f t="shared" si="1508"/>
        <v/>
      </c>
      <c r="AL4437" s="219" t="b">
        <f t="shared" si="1509"/>
        <v>0</v>
      </c>
      <c r="AM4437" s="351">
        <f t="shared" si="1510"/>
        <v>0</v>
      </c>
      <c r="AN4437" s="164"/>
      <c r="AO4437" s="164"/>
      <c r="AP4437" s="164"/>
      <c r="AQ4437" s="402">
        <f t="shared" si="1511"/>
        <v>0</v>
      </c>
      <c r="AR4437" s="370" t="str">
        <f>IF(AQ4437=0,"",
IF(SUM($AQ$3585:AQ4437)=1,AS4437,
IF($AQ$5285&gt;SUM($AQ$3585:AQ4437),_xlfn.CONCAT(", ",AS4437),
IF($AQ$5285=SUM($AQ$3585:AQ4437),_xlfn.CONCAT(" y ",AS4437)))))</f>
        <v/>
      </c>
      <c r="AS4437" s="156" t="s">
        <v>7491</v>
      </c>
    </row>
    <row r="4438" spans="1:45" ht="15" customHeight="1">
      <c r="A4438" s="57"/>
      <c r="B4438" s="26"/>
      <c r="C4438" s="716" t="s">
        <v>7492</v>
      </c>
      <c r="D4438" s="716"/>
      <c r="E4438" s="941"/>
      <c r="F4438" s="942"/>
      <c r="G4438" s="942"/>
      <c r="H4438" s="943"/>
      <c r="I4438" s="940"/>
      <c r="J4438" s="940"/>
      <c r="K4438" s="940"/>
      <c r="L4438" s="940"/>
      <c r="M4438" s="940"/>
      <c r="N4438" s="940"/>
      <c r="O4438" s="940"/>
      <c r="P4438" s="940"/>
      <c r="Q4438" s="890"/>
      <c r="R4438" s="891"/>
      <c r="S4438" s="890"/>
      <c r="T4438" s="891"/>
      <c r="U4438" s="890"/>
      <c r="V4438" s="891"/>
      <c r="W4438" s="890"/>
      <c r="X4438" s="891"/>
      <c r="Y4438" s="890"/>
      <c r="Z4438" s="891"/>
      <c r="AA4438" s="890"/>
      <c r="AB4438" s="891"/>
      <c r="AC4438" s="890"/>
      <c r="AD4438" s="891"/>
      <c r="AE4438" s="164"/>
      <c r="AF4438" s="164"/>
      <c r="AG4438" s="199">
        <f t="shared" si="1504"/>
        <v>0</v>
      </c>
      <c r="AH4438" s="219" t="b">
        <f t="shared" si="1505"/>
        <v>0</v>
      </c>
      <c r="AI4438" s="198" t="str">
        <f t="shared" si="1506"/>
        <v/>
      </c>
      <c r="AJ4438" s="219" t="b">
        <f t="shared" si="1507"/>
        <v>0</v>
      </c>
      <c r="AK4438" s="198" t="str">
        <f t="shared" si="1508"/>
        <v/>
      </c>
      <c r="AL4438" s="219" t="b">
        <f t="shared" si="1509"/>
        <v>0</v>
      </c>
      <c r="AM4438" s="351">
        <f t="shared" si="1510"/>
        <v>0</v>
      </c>
      <c r="AN4438" s="164"/>
      <c r="AO4438" s="164"/>
      <c r="AP4438" s="164"/>
      <c r="AQ4438" s="402">
        <f t="shared" si="1511"/>
        <v>0</v>
      </c>
      <c r="AR4438" s="370" t="str">
        <f>IF(AQ4438=0,"",
IF(SUM($AQ$3585:AQ4438)=1,AS4438,
IF($AQ$5285&gt;SUM($AQ$3585:AQ4438),_xlfn.CONCAT(", ",AS4438),
IF($AQ$5285=SUM($AQ$3585:AQ4438),_xlfn.CONCAT(" y ",AS4438)))))</f>
        <v/>
      </c>
      <c r="AS4438" s="156" t="s">
        <v>7493</v>
      </c>
    </row>
    <row r="4439" spans="1:45" ht="15" customHeight="1">
      <c r="A4439" s="57"/>
      <c r="B4439" s="26"/>
      <c r="C4439" s="716" t="s">
        <v>7494</v>
      </c>
      <c r="D4439" s="716"/>
      <c r="E4439" s="941"/>
      <c r="F4439" s="942"/>
      <c r="G4439" s="942"/>
      <c r="H4439" s="943"/>
      <c r="I4439" s="940"/>
      <c r="J4439" s="940"/>
      <c r="K4439" s="940"/>
      <c r="L4439" s="940"/>
      <c r="M4439" s="940"/>
      <c r="N4439" s="940"/>
      <c r="O4439" s="940"/>
      <c r="P4439" s="940"/>
      <c r="Q4439" s="890"/>
      <c r="R4439" s="891"/>
      <c r="S4439" s="890"/>
      <c r="T4439" s="891"/>
      <c r="U4439" s="890"/>
      <c r="V4439" s="891"/>
      <c r="W4439" s="890"/>
      <c r="X4439" s="891"/>
      <c r="Y4439" s="890"/>
      <c r="Z4439" s="891"/>
      <c r="AA4439" s="890"/>
      <c r="AB4439" s="891"/>
      <c r="AC4439" s="890"/>
      <c r="AD4439" s="891"/>
      <c r="AE4439" s="164"/>
      <c r="AF4439" s="164"/>
      <c r="AG4439" s="199">
        <f t="shared" si="1504"/>
        <v>0</v>
      </c>
      <c r="AH4439" s="219" t="b">
        <f t="shared" si="1505"/>
        <v>0</v>
      </c>
      <c r="AI4439" s="198" t="str">
        <f t="shared" si="1506"/>
        <v/>
      </c>
      <c r="AJ4439" s="219" t="b">
        <f t="shared" si="1507"/>
        <v>0</v>
      </c>
      <c r="AK4439" s="198" t="str">
        <f t="shared" si="1508"/>
        <v/>
      </c>
      <c r="AL4439" s="219" t="b">
        <f t="shared" si="1509"/>
        <v>0</v>
      </c>
      <c r="AM4439" s="351">
        <f t="shared" si="1510"/>
        <v>0</v>
      </c>
      <c r="AN4439" s="164"/>
      <c r="AO4439" s="164"/>
      <c r="AP4439" s="164"/>
      <c r="AQ4439" s="402">
        <f t="shared" si="1511"/>
        <v>0</v>
      </c>
      <c r="AR4439" s="370" t="str">
        <f>IF(AQ4439=0,"",
IF(SUM($AQ$3585:AQ4439)=1,AS4439,
IF($AQ$5285&gt;SUM($AQ$3585:AQ4439),_xlfn.CONCAT(", ",AS4439),
IF($AQ$5285=SUM($AQ$3585:AQ4439),_xlfn.CONCAT(" y ",AS4439)))))</f>
        <v/>
      </c>
      <c r="AS4439" s="156" t="s">
        <v>7495</v>
      </c>
    </row>
    <row r="4440" spans="1:45" ht="15" customHeight="1">
      <c r="A4440" s="57"/>
      <c r="B4440" s="26"/>
      <c r="C4440" s="716" t="s">
        <v>7496</v>
      </c>
      <c r="D4440" s="716"/>
      <c r="E4440" s="941"/>
      <c r="F4440" s="942"/>
      <c r="G4440" s="942"/>
      <c r="H4440" s="943"/>
      <c r="I4440" s="940"/>
      <c r="J4440" s="940"/>
      <c r="K4440" s="940"/>
      <c r="L4440" s="940"/>
      <c r="M4440" s="940"/>
      <c r="N4440" s="940"/>
      <c r="O4440" s="940"/>
      <c r="P4440" s="940"/>
      <c r="Q4440" s="890"/>
      <c r="R4440" s="891"/>
      <c r="S4440" s="890"/>
      <c r="T4440" s="891"/>
      <c r="U4440" s="890"/>
      <c r="V4440" s="891"/>
      <c r="W4440" s="890"/>
      <c r="X4440" s="891"/>
      <c r="Y4440" s="890"/>
      <c r="Z4440" s="891"/>
      <c r="AA4440" s="890"/>
      <c r="AB4440" s="891"/>
      <c r="AC4440" s="890"/>
      <c r="AD4440" s="891"/>
      <c r="AE4440" s="164"/>
      <c r="AF4440" s="164"/>
      <c r="AG4440" s="199">
        <f t="shared" si="1504"/>
        <v>0</v>
      </c>
      <c r="AH4440" s="219" t="b">
        <f t="shared" si="1505"/>
        <v>0</v>
      </c>
      <c r="AI4440" s="198" t="str">
        <f t="shared" si="1506"/>
        <v/>
      </c>
      <c r="AJ4440" s="219" t="b">
        <f t="shared" si="1507"/>
        <v>0</v>
      </c>
      <c r="AK4440" s="198" t="str">
        <f t="shared" si="1508"/>
        <v/>
      </c>
      <c r="AL4440" s="219" t="b">
        <f t="shared" si="1509"/>
        <v>0</v>
      </c>
      <c r="AM4440" s="351">
        <f t="shared" si="1510"/>
        <v>0</v>
      </c>
      <c r="AN4440" s="164"/>
      <c r="AO4440" s="164"/>
      <c r="AP4440" s="164"/>
      <c r="AQ4440" s="402">
        <f t="shared" si="1511"/>
        <v>0</v>
      </c>
      <c r="AR4440" s="370" t="str">
        <f>IF(AQ4440=0,"",
IF(SUM($AQ$3585:AQ4440)=1,AS4440,
IF($AQ$5285&gt;SUM($AQ$3585:AQ4440),_xlfn.CONCAT(", ",AS4440),
IF($AQ$5285=SUM($AQ$3585:AQ4440),_xlfn.CONCAT(" y ",AS4440)))))</f>
        <v/>
      </c>
      <c r="AS4440" s="156" t="s">
        <v>7497</v>
      </c>
    </row>
    <row r="4441" spans="1:45" ht="15" customHeight="1">
      <c r="A4441" s="57"/>
      <c r="B4441" s="26"/>
      <c r="C4441" s="716" t="s">
        <v>7498</v>
      </c>
      <c r="D4441" s="716"/>
      <c r="E4441" s="941"/>
      <c r="F4441" s="942"/>
      <c r="G4441" s="942"/>
      <c r="H4441" s="943"/>
      <c r="I4441" s="940"/>
      <c r="J4441" s="940"/>
      <c r="K4441" s="940"/>
      <c r="L4441" s="940"/>
      <c r="M4441" s="940"/>
      <c r="N4441" s="940"/>
      <c r="O4441" s="940"/>
      <c r="P4441" s="940"/>
      <c r="Q4441" s="890"/>
      <c r="R4441" s="891"/>
      <c r="S4441" s="890"/>
      <c r="T4441" s="891"/>
      <c r="U4441" s="890"/>
      <c r="V4441" s="891"/>
      <c r="W4441" s="890"/>
      <c r="X4441" s="891"/>
      <c r="Y4441" s="890"/>
      <c r="Z4441" s="891"/>
      <c r="AA4441" s="890"/>
      <c r="AB4441" s="891"/>
      <c r="AC4441" s="890"/>
      <c r="AD4441" s="891"/>
      <c r="AE4441" s="164"/>
      <c r="AF4441" s="164"/>
      <c r="AG4441" s="199">
        <f t="shared" si="1504"/>
        <v>0</v>
      </c>
      <c r="AH4441" s="219" t="b">
        <f t="shared" si="1505"/>
        <v>0</v>
      </c>
      <c r="AI4441" s="198" t="str">
        <f t="shared" si="1506"/>
        <v/>
      </c>
      <c r="AJ4441" s="219" t="b">
        <f t="shared" si="1507"/>
        <v>0</v>
      </c>
      <c r="AK4441" s="198" t="str">
        <f t="shared" si="1508"/>
        <v/>
      </c>
      <c r="AL4441" s="219" t="b">
        <f t="shared" si="1509"/>
        <v>0</v>
      </c>
      <c r="AM4441" s="351">
        <f t="shared" si="1510"/>
        <v>0</v>
      </c>
      <c r="AN4441" s="164"/>
      <c r="AO4441" s="164"/>
      <c r="AP4441" s="164"/>
      <c r="AQ4441" s="402">
        <f t="shared" si="1511"/>
        <v>0</v>
      </c>
      <c r="AR4441" s="370" t="str">
        <f>IF(AQ4441=0,"",
IF(SUM($AQ$3585:AQ4441)=1,AS4441,
IF($AQ$5285&gt;SUM($AQ$3585:AQ4441),_xlfn.CONCAT(", ",AS4441),
IF($AQ$5285=SUM($AQ$3585:AQ4441),_xlfn.CONCAT(" y ",AS4441)))))</f>
        <v/>
      </c>
      <c r="AS4441" s="156" t="s">
        <v>7499</v>
      </c>
    </row>
    <row r="4442" spans="1:45" ht="15" customHeight="1">
      <c r="A4442" s="57"/>
      <c r="B4442" s="26"/>
      <c r="C4442" s="716" t="s">
        <v>7500</v>
      </c>
      <c r="D4442" s="716"/>
      <c r="E4442" s="941"/>
      <c r="F4442" s="942"/>
      <c r="G4442" s="942"/>
      <c r="H4442" s="943"/>
      <c r="I4442" s="940"/>
      <c r="J4442" s="940"/>
      <c r="K4442" s="940"/>
      <c r="L4442" s="940"/>
      <c r="M4442" s="940"/>
      <c r="N4442" s="940"/>
      <c r="O4442" s="940"/>
      <c r="P4442" s="940"/>
      <c r="Q4442" s="890"/>
      <c r="R4442" s="891"/>
      <c r="S4442" s="890"/>
      <c r="T4442" s="891"/>
      <c r="U4442" s="890"/>
      <c r="V4442" s="891"/>
      <c r="W4442" s="890"/>
      <c r="X4442" s="891"/>
      <c r="Y4442" s="890"/>
      <c r="Z4442" s="891"/>
      <c r="AA4442" s="890"/>
      <c r="AB4442" s="891"/>
      <c r="AC4442" s="890"/>
      <c r="AD4442" s="891"/>
      <c r="AE4442" s="164"/>
      <c r="AF4442" s="164"/>
      <c r="AG4442" s="199">
        <f t="shared" si="1504"/>
        <v>0</v>
      </c>
      <c r="AH4442" s="219" t="b">
        <f t="shared" si="1505"/>
        <v>0</v>
      </c>
      <c r="AI4442" s="198" t="str">
        <f t="shared" si="1506"/>
        <v/>
      </c>
      <c r="AJ4442" s="219" t="b">
        <f t="shared" si="1507"/>
        <v>0</v>
      </c>
      <c r="AK4442" s="198" t="str">
        <f t="shared" si="1508"/>
        <v/>
      </c>
      <c r="AL4442" s="219" t="b">
        <f t="shared" si="1509"/>
        <v>0</v>
      </c>
      <c r="AM4442" s="351">
        <f t="shared" si="1510"/>
        <v>0</v>
      </c>
      <c r="AN4442" s="164"/>
      <c r="AO4442" s="164"/>
      <c r="AP4442" s="164"/>
      <c r="AQ4442" s="402">
        <f t="shared" si="1511"/>
        <v>0</v>
      </c>
      <c r="AR4442" s="370" t="str">
        <f>IF(AQ4442=0,"",
IF(SUM($AQ$3585:AQ4442)=1,AS4442,
IF($AQ$5285&gt;SUM($AQ$3585:AQ4442),_xlfn.CONCAT(", ",AS4442),
IF($AQ$5285=SUM($AQ$3585:AQ4442),_xlfn.CONCAT(" y ",AS4442)))))</f>
        <v/>
      </c>
      <c r="AS4442" s="156" t="s">
        <v>7501</v>
      </c>
    </row>
    <row r="4443" spans="1:45" ht="15" customHeight="1">
      <c r="A4443" s="57"/>
      <c r="B4443" s="26"/>
      <c r="C4443" s="716" t="s">
        <v>7502</v>
      </c>
      <c r="D4443" s="716"/>
      <c r="E4443" s="941"/>
      <c r="F4443" s="942"/>
      <c r="G4443" s="942"/>
      <c r="H4443" s="943"/>
      <c r="I4443" s="940"/>
      <c r="J4443" s="940"/>
      <c r="K4443" s="940"/>
      <c r="L4443" s="940"/>
      <c r="M4443" s="940"/>
      <c r="N4443" s="940"/>
      <c r="O4443" s="940"/>
      <c r="P4443" s="940"/>
      <c r="Q4443" s="890"/>
      <c r="R4443" s="891"/>
      <c r="S4443" s="890"/>
      <c r="T4443" s="891"/>
      <c r="U4443" s="890"/>
      <c r="V4443" s="891"/>
      <c r="W4443" s="890"/>
      <c r="X4443" s="891"/>
      <c r="Y4443" s="890"/>
      <c r="Z4443" s="891"/>
      <c r="AA4443" s="890"/>
      <c r="AB4443" s="891"/>
      <c r="AC4443" s="890"/>
      <c r="AD4443" s="891"/>
      <c r="AE4443" s="164"/>
      <c r="AF4443" s="164"/>
      <c r="AG4443" s="199">
        <f t="shared" si="1504"/>
        <v>0</v>
      </c>
      <c r="AH4443" s="219" t="b">
        <f t="shared" si="1505"/>
        <v>0</v>
      </c>
      <c r="AI4443" s="198" t="str">
        <f t="shared" si="1506"/>
        <v/>
      </c>
      <c r="AJ4443" s="219" t="b">
        <f t="shared" si="1507"/>
        <v>0</v>
      </c>
      <c r="AK4443" s="198" t="str">
        <f t="shared" si="1508"/>
        <v/>
      </c>
      <c r="AL4443" s="219" t="b">
        <f t="shared" si="1509"/>
        <v>0</v>
      </c>
      <c r="AM4443" s="351">
        <f t="shared" si="1510"/>
        <v>0</v>
      </c>
      <c r="AN4443" s="164"/>
      <c r="AO4443" s="164"/>
      <c r="AP4443" s="164"/>
      <c r="AQ4443" s="402">
        <f t="shared" si="1511"/>
        <v>0</v>
      </c>
      <c r="AR4443" s="370" t="str">
        <f>IF(AQ4443=0,"",
IF(SUM($AQ$3585:AQ4443)=1,AS4443,
IF($AQ$5285&gt;SUM($AQ$3585:AQ4443),_xlfn.CONCAT(", ",AS4443),
IF($AQ$5285=SUM($AQ$3585:AQ4443),_xlfn.CONCAT(" y ",AS4443)))))</f>
        <v/>
      </c>
      <c r="AS4443" s="156" t="s">
        <v>7503</v>
      </c>
    </row>
    <row r="4444" spans="1:45" ht="15" customHeight="1">
      <c r="A4444" s="57"/>
      <c r="B4444" s="26"/>
      <c r="C4444" s="716" t="s">
        <v>7504</v>
      </c>
      <c r="D4444" s="716"/>
      <c r="E4444" s="941"/>
      <c r="F4444" s="942"/>
      <c r="G4444" s="942"/>
      <c r="H4444" s="943"/>
      <c r="I4444" s="940"/>
      <c r="J4444" s="940"/>
      <c r="K4444" s="940"/>
      <c r="L4444" s="940"/>
      <c r="M4444" s="940"/>
      <c r="N4444" s="940"/>
      <c r="O4444" s="940"/>
      <c r="P4444" s="940"/>
      <c r="Q4444" s="890"/>
      <c r="R4444" s="891"/>
      <c r="S4444" s="890"/>
      <c r="T4444" s="891"/>
      <c r="U4444" s="890"/>
      <c r="V4444" s="891"/>
      <c r="W4444" s="890"/>
      <c r="X4444" s="891"/>
      <c r="Y4444" s="890"/>
      <c r="Z4444" s="891"/>
      <c r="AA4444" s="890"/>
      <c r="AB4444" s="891"/>
      <c r="AC4444" s="890"/>
      <c r="AD4444" s="891"/>
      <c r="AE4444" s="164"/>
      <c r="AF4444" s="164"/>
      <c r="AG4444" s="199">
        <f t="shared" si="1504"/>
        <v>0</v>
      </c>
      <c r="AH4444" s="219" t="b">
        <f t="shared" si="1505"/>
        <v>0</v>
      </c>
      <c r="AI4444" s="198" t="str">
        <f t="shared" si="1506"/>
        <v/>
      </c>
      <c r="AJ4444" s="219" t="b">
        <f t="shared" si="1507"/>
        <v>0</v>
      </c>
      <c r="AK4444" s="198" t="str">
        <f t="shared" si="1508"/>
        <v/>
      </c>
      <c r="AL4444" s="219" t="b">
        <f t="shared" si="1509"/>
        <v>0</v>
      </c>
      <c r="AM4444" s="351">
        <f t="shared" si="1510"/>
        <v>0</v>
      </c>
      <c r="AN4444" s="164"/>
      <c r="AO4444" s="164"/>
      <c r="AP4444" s="164"/>
      <c r="AQ4444" s="402">
        <f t="shared" si="1511"/>
        <v>0</v>
      </c>
      <c r="AR4444" s="370" t="str">
        <f>IF(AQ4444=0,"",
IF(SUM($AQ$3585:AQ4444)=1,AS4444,
IF($AQ$5285&gt;SUM($AQ$3585:AQ4444),_xlfn.CONCAT(", ",AS4444),
IF($AQ$5285=SUM($AQ$3585:AQ4444),_xlfn.CONCAT(" y ",AS4444)))))</f>
        <v/>
      </c>
      <c r="AS4444" s="156" t="s">
        <v>7505</v>
      </c>
    </row>
    <row r="4445" spans="1:45" ht="15" customHeight="1">
      <c r="A4445" s="57"/>
      <c r="B4445" s="26"/>
      <c r="C4445" s="716" t="s">
        <v>7506</v>
      </c>
      <c r="D4445" s="716"/>
      <c r="E4445" s="941"/>
      <c r="F4445" s="942"/>
      <c r="G4445" s="942"/>
      <c r="H4445" s="943"/>
      <c r="I4445" s="940"/>
      <c r="J4445" s="940"/>
      <c r="K4445" s="940"/>
      <c r="L4445" s="940"/>
      <c r="M4445" s="940"/>
      <c r="N4445" s="940"/>
      <c r="O4445" s="940"/>
      <c r="P4445" s="940"/>
      <c r="Q4445" s="890"/>
      <c r="R4445" s="891"/>
      <c r="S4445" s="890"/>
      <c r="T4445" s="891"/>
      <c r="U4445" s="890"/>
      <c r="V4445" s="891"/>
      <c r="W4445" s="890"/>
      <c r="X4445" s="891"/>
      <c r="Y4445" s="890"/>
      <c r="Z4445" s="891"/>
      <c r="AA4445" s="890"/>
      <c r="AB4445" s="891"/>
      <c r="AC4445" s="890"/>
      <c r="AD4445" s="891"/>
      <c r="AE4445" s="164"/>
      <c r="AF4445" s="164"/>
      <c r="AG4445" s="199">
        <f t="shared" si="1504"/>
        <v>0</v>
      </c>
      <c r="AH4445" s="219" t="b">
        <f t="shared" si="1505"/>
        <v>0</v>
      </c>
      <c r="AI4445" s="198" t="str">
        <f t="shared" si="1506"/>
        <v/>
      </c>
      <c r="AJ4445" s="219" t="b">
        <f t="shared" si="1507"/>
        <v>0</v>
      </c>
      <c r="AK4445" s="198" t="str">
        <f t="shared" si="1508"/>
        <v/>
      </c>
      <c r="AL4445" s="219" t="b">
        <f t="shared" si="1509"/>
        <v>0</v>
      </c>
      <c r="AM4445" s="351">
        <f t="shared" si="1510"/>
        <v>0</v>
      </c>
      <c r="AN4445" s="164"/>
      <c r="AO4445" s="164"/>
      <c r="AP4445" s="164"/>
      <c r="AQ4445" s="402">
        <f t="shared" si="1511"/>
        <v>0</v>
      </c>
      <c r="AR4445" s="370" t="str">
        <f>IF(AQ4445=0,"",
IF(SUM($AQ$3585:AQ4445)=1,AS4445,
IF($AQ$5285&gt;SUM($AQ$3585:AQ4445),_xlfn.CONCAT(", ",AS4445),
IF($AQ$5285=SUM($AQ$3585:AQ4445),_xlfn.CONCAT(" y ",AS4445)))))</f>
        <v/>
      </c>
      <c r="AS4445" s="156" t="s">
        <v>7507</v>
      </c>
    </row>
    <row r="4446" spans="1:45" ht="15" customHeight="1">
      <c r="A4446" s="57"/>
      <c r="B4446" s="26"/>
      <c r="C4446" s="716" t="s">
        <v>7508</v>
      </c>
      <c r="D4446" s="716"/>
      <c r="E4446" s="941"/>
      <c r="F4446" s="942"/>
      <c r="G4446" s="942"/>
      <c r="H4446" s="943"/>
      <c r="I4446" s="940"/>
      <c r="J4446" s="940"/>
      <c r="K4446" s="940"/>
      <c r="L4446" s="940"/>
      <c r="M4446" s="940"/>
      <c r="N4446" s="940"/>
      <c r="O4446" s="940"/>
      <c r="P4446" s="940"/>
      <c r="Q4446" s="890"/>
      <c r="R4446" s="891"/>
      <c r="S4446" s="890"/>
      <c r="T4446" s="891"/>
      <c r="U4446" s="890"/>
      <c r="V4446" s="891"/>
      <c r="W4446" s="890"/>
      <c r="X4446" s="891"/>
      <c r="Y4446" s="890"/>
      <c r="Z4446" s="891"/>
      <c r="AA4446" s="890"/>
      <c r="AB4446" s="891"/>
      <c r="AC4446" s="890"/>
      <c r="AD4446" s="891"/>
      <c r="AE4446" s="164"/>
      <c r="AF4446" s="164"/>
      <c r="AG4446" s="199">
        <f t="shared" si="1504"/>
        <v>0</v>
      </c>
      <c r="AH4446" s="219" t="b">
        <f t="shared" si="1505"/>
        <v>0</v>
      </c>
      <c r="AI4446" s="198" t="str">
        <f t="shared" si="1506"/>
        <v/>
      </c>
      <c r="AJ4446" s="219" t="b">
        <f t="shared" si="1507"/>
        <v>0</v>
      </c>
      <c r="AK4446" s="198" t="str">
        <f t="shared" si="1508"/>
        <v/>
      </c>
      <c r="AL4446" s="219" t="b">
        <f t="shared" si="1509"/>
        <v>0</v>
      </c>
      <c r="AM4446" s="351">
        <f t="shared" si="1510"/>
        <v>0</v>
      </c>
      <c r="AN4446" s="164"/>
      <c r="AO4446" s="164"/>
      <c r="AP4446" s="164"/>
      <c r="AQ4446" s="402">
        <f t="shared" si="1511"/>
        <v>0</v>
      </c>
      <c r="AR4446" s="370" t="str">
        <f>IF(AQ4446=0,"",
IF(SUM($AQ$3585:AQ4446)=1,AS4446,
IF($AQ$5285&gt;SUM($AQ$3585:AQ4446),_xlfn.CONCAT(", ",AS4446),
IF($AQ$5285=SUM($AQ$3585:AQ4446),_xlfn.CONCAT(" y ",AS4446)))))</f>
        <v/>
      </c>
      <c r="AS4446" s="156" t="s">
        <v>7509</v>
      </c>
    </row>
    <row r="4447" spans="1:45" ht="15" customHeight="1">
      <c r="A4447" s="57"/>
      <c r="B4447" s="26"/>
      <c r="C4447" s="716" t="s">
        <v>7510</v>
      </c>
      <c r="D4447" s="716"/>
      <c r="E4447" s="941"/>
      <c r="F4447" s="942"/>
      <c r="G4447" s="942"/>
      <c r="H4447" s="943"/>
      <c r="I4447" s="940"/>
      <c r="J4447" s="940"/>
      <c r="K4447" s="940"/>
      <c r="L4447" s="940"/>
      <c r="M4447" s="940"/>
      <c r="N4447" s="940"/>
      <c r="O4447" s="940"/>
      <c r="P4447" s="940"/>
      <c r="Q4447" s="890"/>
      <c r="R4447" s="891"/>
      <c r="S4447" s="890"/>
      <c r="T4447" s="891"/>
      <c r="U4447" s="890"/>
      <c r="V4447" s="891"/>
      <c r="W4447" s="890"/>
      <c r="X4447" s="891"/>
      <c r="Y4447" s="890"/>
      <c r="Z4447" s="891"/>
      <c r="AA4447" s="890"/>
      <c r="AB4447" s="891"/>
      <c r="AC4447" s="890"/>
      <c r="AD4447" s="891"/>
      <c r="AE4447" s="164"/>
      <c r="AF4447" s="164"/>
      <c r="AG4447" s="199">
        <f t="shared" si="1504"/>
        <v>0</v>
      </c>
      <c r="AH4447" s="219" t="b">
        <f t="shared" si="1505"/>
        <v>0</v>
      </c>
      <c r="AI4447" s="198" t="str">
        <f t="shared" si="1506"/>
        <v/>
      </c>
      <c r="AJ4447" s="219" t="b">
        <f t="shared" si="1507"/>
        <v>0</v>
      </c>
      <c r="AK4447" s="198" t="str">
        <f t="shared" si="1508"/>
        <v/>
      </c>
      <c r="AL4447" s="219" t="b">
        <f t="shared" si="1509"/>
        <v>0</v>
      </c>
      <c r="AM4447" s="351">
        <f t="shared" si="1510"/>
        <v>0</v>
      </c>
      <c r="AN4447" s="164"/>
      <c r="AO4447" s="164"/>
      <c r="AP4447" s="164"/>
      <c r="AQ4447" s="402">
        <f t="shared" si="1511"/>
        <v>0</v>
      </c>
      <c r="AR4447" s="370" t="str">
        <f>IF(AQ4447=0,"",
IF(SUM($AQ$3585:AQ4447)=1,AS4447,
IF($AQ$5285&gt;SUM($AQ$3585:AQ4447),_xlfn.CONCAT(", ",AS4447),
IF($AQ$5285=SUM($AQ$3585:AQ4447),_xlfn.CONCAT(" y ",AS4447)))))</f>
        <v/>
      </c>
      <c r="AS4447" s="156" t="s">
        <v>7511</v>
      </c>
    </row>
    <row r="4448" spans="1:45" ht="15" customHeight="1">
      <c r="A4448" s="57"/>
      <c r="B4448" s="26"/>
      <c r="C4448" s="716" t="s">
        <v>7512</v>
      </c>
      <c r="D4448" s="716"/>
      <c r="E4448" s="941"/>
      <c r="F4448" s="942"/>
      <c r="G4448" s="942"/>
      <c r="H4448" s="943"/>
      <c r="I4448" s="940"/>
      <c r="J4448" s="940"/>
      <c r="K4448" s="940"/>
      <c r="L4448" s="940"/>
      <c r="M4448" s="940"/>
      <c r="N4448" s="940"/>
      <c r="O4448" s="940"/>
      <c r="P4448" s="940"/>
      <c r="Q4448" s="890"/>
      <c r="R4448" s="891"/>
      <c r="S4448" s="890"/>
      <c r="T4448" s="891"/>
      <c r="U4448" s="890"/>
      <c r="V4448" s="891"/>
      <c r="W4448" s="890"/>
      <c r="X4448" s="891"/>
      <c r="Y4448" s="890"/>
      <c r="Z4448" s="891"/>
      <c r="AA4448" s="890"/>
      <c r="AB4448" s="891"/>
      <c r="AC4448" s="890"/>
      <c r="AD4448" s="891"/>
      <c r="AE4448" s="164"/>
      <c r="AF4448" s="164"/>
      <c r="AG4448" s="199">
        <f t="shared" si="1504"/>
        <v>0</v>
      </c>
      <c r="AH4448" s="219" t="b">
        <f t="shared" si="1505"/>
        <v>0</v>
      </c>
      <c r="AI4448" s="198" t="str">
        <f t="shared" si="1506"/>
        <v/>
      </c>
      <c r="AJ4448" s="219" t="b">
        <f t="shared" si="1507"/>
        <v>0</v>
      </c>
      <c r="AK4448" s="198" t="str">
        <f t="shared" si="1508"/>
        <v/>
      </c>
      <c r="AL4448" s="219" t="b">
        <f t="shared" si="1509"/>
        <v>0</v>
      </c>
      <c r="AM4448" s="351">
        <f t="shared" si="1510"/>
        <v>0</v>
      </c>
      <c r="AN4448" s="164"/>
      <c r="AO4448" s="164"/>
      <c r="AP4448" s="164"/>
      <c r="AQ4448" s="402">
        <f t="shared" si="1511"/>
        <v>0</v>
      </c>
      <c r="AR4448" s="370" t="str">
        <f>IF(AQ4448=0,"",
IF(SUM($AQ$3585:AQ4448)=1,AS4448,
IF($AQ$5285&gt;SUM($AQ$3585:AQ4448),_xlfn.CONCAT(", ",AS4448),
IF($AQ$5285=SUM($AQ$3585:AQ4448),_xlfn.CONCAT(" y ",AS4448)))))</f>
        <v/>
      </c>
      <c r="AS4448" s="156" t="s">
        <v>7513</v>
      </c>
    </row>
    <row r="4449" spans="1:45" ht="15" customHeight="1">
      <c r="A4449" s="57"/>
      <c r="B4449" s="26"/>
      <c r="C4449" s="716" t="s">
        <v>7514</v>
      </c>
      <c r="D4449" s="716"/>
      <c r="E4449" s="941"/>
      <c r="F4449" s="942"/>
      <c r="G4449" s="942"/>
      <c r="H4449" s="943"/>
      <c r="I4449" s="940"/>
      <c r="J4449" s="940"/>
      <c r="K4449" s="940"/>
      <c r="L4449" s="940"/>
      <c r="M4449" s="940"/>
      <c r="N4449" s="940"/>
      <c r="O4449" s="940"/>
      <c r="P4449" s="940"/>
      <c r="Q4449" s="890"/>
      <c r="R4449" s="891"/>
      <c r="S4449" s="890"/>
      <c r="T4449" s="891"/>
      <c r="U4449" s="890"/>
      <c r="V4449" s="891"/>
      <c r="W4449" s="890"/>
      <c r="X4449" s="891"/>
      <c r="Y4449" s="890"/>
      <c r="Z4449" s="891"/>
      <c r="AA4449" s="890"/>
      <c r="AB4449" s="891"/>
      <c r="AC4449" s="890"/>
      <c r="AD4449" s="891"/>
      <c r="AE4449" s="164"/>
      <c r="AF4449" s="164"/>
      <c r="AG4449" s="199">
        <f t="shared" si="1504"/>
        <v>0</v>
      </c>
      <c r="AH4449" s="219" t="b">
        <f t="shared" si="1505"/>
        <v>0</v>
      </c>
      <c r="AI4449" s="198" t="str">
        <f t="shared" si="1506"/>
        <v/>
      </c>
      <c r="AJ4449" s="219" t="b">
        <f t="shared" si="1507"/>
        <v>0</v>
      </c>
      <c r="AK4449" s="198" t="str">
        <f t="shared" si="1508"/>
        <v/>
      </c>
      <c r="AL4449" s="219" t="b">
        <f t="shared" si="1509"/>
        <v>0</v>
      </c>
      <c r="AM4449" s="351">
        <f t="shared" si="1510"/>
        <v>0</v>
      </c>
      <c r="AN4449" s="164"/>
      <c r="AO4449" s="164"/>
      <c r="AP4449" s="164"/>
      <c r="AQ4449" s="402">
        <f t="shared" si="1511"/>
        <v>0</v>
      </c>
      <c r="AR4449" s="370" t="str">
        <f>IF(AQ4449=0,"",
IF(SUM($AQ$3585:AQ4449)=1,AS4449,
IF($AQ$5285&gt;SUM($AQ$3585:AQ4449),_xlfn.CONCAT(", ",AS4449),
IF($AQ$5285=SUM($AQ$3585:AQ4449),_xlfn.CONCAT(" y ",AS4449)))))</f>
        <v/>
      </c>
      <c r="AS4449" s="156" t="s">
        <v>7515</v>
      </c>
    </row>
    <row r="4450" spans="1:45" ht="15" customHeight="1">
      <c r="A4450" s="57"/>
      <c r="B4450" s="26"/>
      <c r="C4450" s="716" t="s">
        <v>7516</v>
      </c>
      <c r="D4450" s="716"/>
      <c r="E4450" s="941"/>
      <c r="F4450" s="942"/>
      <c r="G4450" s="942"/>
      <c r="H4450" s="943"/>
      <c r="I4450" s="940"/>
      <c r="J4450" s="940"/>
      <c r="K4450" s="940"/>
      <c r="L4450" s="940"/>
      <c r="M4450" s="940"/>
      <c r="N4450" s="940"/>
      <c r="O4450" s="940"/>
      <c r="P4450" s="940"/>
      <c r="Q4450" s="890"/>
      <c r="R4450" s="891"/>
      <c r="S4450" s="890"/>
      <c r="T4450" s="891"/>
      <c r="U4450" s="890"/>
      <c r="V4450" s="891"/>
      <c r="W4450" s="890"/>
      <c r="X4450" s="891"/>
      <c r="Y4450" s="890"/>
      <c r="Z4450" s="891"/>
      <c r="AA4450" s="890"/>
      <c r="AB4450" s="891"/>
      <c r="AC4450" s="890"/>
      <c r="AD4450" s="891"/>
      <c r="AE4450" s="164"/>
      <c r="AF4450" s="164"/>
      <c r="AG4450" s="199">
        <f t="shared" si="1504"/>
        <v>0</v>
      </c>
      <c r="AH4450" s="219" t="b">
        <f t="shared" si="1505"/>
        <v>0</v>
      </c>
      <c r="AI4450" s="198" t="str">
        <f t="shared" si="1506"/>
        <v/>
      </c>
      <c r="AJ4450" s="219" t="b">
        <f t="shared" si="1507"/>
        <v>0</v>
      </c>
      <c r="AK4450" s="198" t="str">
        <f t="shared" si="1508"/>
        <v/>
      </c>
      <c r="AL4450" s="219" t="b">
        <f t="shared" si="1509"/>
        <v>0</v>
      </c>
      <c r="AM4450" s="351">
        <f t="shared" si="1510"/>
        <v>0</v>
      </c>
      <c r="AN4450" s="164"/>
      <c r="AO4450" s="164"/>
      <c r="AP4450" s="164"/>
      <c r="AQ4450" s="402">
        <f t="shared" si="1511"/>
        <v>0</v>
      </c>
      <c r="AR4450" s="370" t="str">
        <f>IF(AQ4450=0,"",
IF(SUM($AQ$3585:AQ4450)=1,AS4450,
IF($AQ$5285&gt;SUM($AQ$3585:AQ4450),_xlfn.CONCAT(", ",AS4450),
IF($AQ$5285=SUM($AQ$3585:AQ4450),_xlfn.CONCAT(" y ",AS4450)))))</f>
        <v/>
      </c>
      <c r="AS4450" s="156" t="s">
        <v>7517</v>
      </c>
    </row>
    <row r="4451" spans="1:45" ht="15" customHeight="1">
      <c r="A4451" s="57"/>
      <c r="B4451" s="26"/>
      <c r="C4451" s="716" t="s">
        <v>7518</v>
      </c>
      <c r="D4451" s="716"/>
      <c r="E4451" s="941"/>
      <c r="F4451" s="942"/>
      <c r="G4451" s="942"/>
      <c r="H4451" s="943"/>
      <c r="I4451" s="940"/>
      <c r="J4451" s="940"/>
      <c r="K4451" s="940"/>
      <c r="L4451" s="940"/>
      <c r="M4451" s="940"/>
      <c r="N4451" s="940"/>
      <c r="O4451" s="940"/>
      <c r="P4451" s="940"/>
      <c r="Q4451" s="890"/>
      <c r="R4451" s="891"/>
      <c r="S4451" s="890"/>
      <c r="T4451" s="891"/>
      <c r="U4451" s="890"/>
      <c r="V4451" s="891"/>
      <c r="W4451" s="890"/>
      <c r="X4451" s="891"/>
      <c r="Y4451" s="890"/>
      <c r="Z4451" s="891"/>
      <c r="AA4451" s="890"/>
      <c r="AB4451" s="891"/>
      <c r="AC4451" s="890"/>
      <c r="AD4451" s="891"/>
      <c r="AE4451" s="164"/>
      <c r="AF4451" s="164"/>
      <c r="AG4451" s="199">
        <f t="shared" si="1504"/>
        <v>0</v>
      </c>
      <c r="AH4451" s="219" t="b">
        <f t="shared" si="1505"/>
        <v>0</v>
      </c>
      <c r="AI4451" s="198" t="str">
        <f t="shared" si="1506"/>
        <v/>
      </c>
      <c r="AJ4451" s="219" t="b">
        <f t="shared" si="1507"/>
        <v>0</v>
      </c>
      <c r="AK4451" s="198" t="str">
        <f t="shared" si="1508"/>
        <v/>
      </c>
      <c r="AL4451" s="219" t="b">
        <f t="shared" si="1509"/>
        <v>0</v>
      </c>
      <c r="AM4451" s="351">
        <f t="shared" si="1510"/>
        <v>0</v>
      </c>
      <c r="AN4451" s="164"/>
      <c r="AO4451" s="164"/>
      <c r="AP4451" s="164"/>
      <c r="AQ4451" s="402">
        <f t="shared" si="1511"/>
        <v>0</v>
      </c>
      <c r="AR4451" s="370" t="str">
        <f>IF(AQ4451=0,"",
IF(SUM($AQ$3585:AQ4451)=1,AS4451,
IF($AQ$5285&gt;SUM($AQ$3585:AQ4451),_xlfn.CONCAT(", ",AS4451),
IF($AQ$5285=SUM($AQ$3585:AQ4451),_xlfn.CONCAT(" y ",AS4451)))))</f>
        <v/>
      </c>
      <c r="AS4451" s="156" t="s">
        <v>7519</v>
      </c>
    </row>
    <row r="4452" spans="1:45" ht="15" customHeight="1">
      <c r="A4452" s="57"/>
      <c r="B4452" s="26"/>
      <c r="C4452" s="716" t="s">
        <v>7520</v>
      </c>
      <c r="D4452" s="716"/>
      <c r="E4452" s="941"/>
      <c r="F4452" s="942"/>
      <c r="G4452" s="942"/>
      <c r="H4452" s="943"/>
      <c r="I4452" s="940"/>
      <c r="J4452" s="940"/>
      <c r="K4452" s="940"/>
      <c r="L4452" s="940"/>
      <c r="M4452" s="940"/>
      <c r="N4452" s="940"/>
      <c r="O4452" s="940"/>
      <c r="P4452" s="940"/>
      <c r="Q4452" s="890"/>
      <c r="R4452" s="891"/>
      <c r="S4452" s="890"/>
      <c r="T4452" s="891"/>
      <c r="U4452" s="890"/>
      <c r="V4452" s="891"/>
      <c r="W4452" s="890"/>
      <c r="X4452" s="891"/>
      <c r="Y4452" s="890"/>
      <c r="Z4452" s="891"/>
      <c r="AA4452" s="890"/>
      <c r="AB4452" s="891"/>
      <c r="AC4452" s="890"/>
      <c r="AD4452" s="891"/>
      <c r="AE4452" s="164"/>
      <c r="AF4452" s="164"/>
      <c r="AG4452" s="199">
        <f t="shared" si="1504"/>
        <v>0</v>
      </c>
      <c r="AH4452" s="219" t="b">
        <f t="shared" si="1505"/>
        <v>0</v>
      </c>
      <c r="AI4452" s="198" t="str">
        <f t="shared" si="1506"/>
        <v/>
      </c>
      <c r="AJ4452" s="219" t="b">
        <f t="shared" si="1507"/>
        <v>0</v>
      </c>
      <c r="AK4452" s="198" t="str">
        <f t="shared" si="1508"/>
        <v/>
      </c>
      <c r="AL4452" s="219" t="b">
        <f t="shared" si="1509"/>
        <v>0</v>
      </c>
      <c r="AM4452" s="351">
        <f t="shared" si="1510"/>
        <v>0</v>
      </c>
      <c r="AN4452" s="164"/>
      <c r="AO4452" s="164"/>
      <c r="AP4452" s="164"/>
      <c r="AQ4452" s="402">
        <f t="shared" si="1511"/>
        <v>0</v>
      </c>
      <c r="AR4452" s="370" t="str">
        <f>IF(AQ4452=0,"",
IF(SUM($AQ$3585:AQ4452)=1,AS4452,
IF($AQ$5285&gt;SUM($AQ$3585:AQ4452),_xlfn.CONCAT(", ",AS4452),
IF($AQ$5285=SUM($AQ$3585:AQ4452),_xlfn.CONCAT(" y ",AS4452)))))</f>
        <v/>
      </c>
      <c r="AS4452" s="156" t="s">
        <v>7521</v>
      </c>
    </row>
    <row r="4453" spans="1:45" ht="15" customHeight="1">
      <c r="A4453" s="57"/>
      <c r="B4453" s="26"/>
      <c r="C4453" s="716" t="s">
        <v>7522</v>
      </c>
      <c r="D4453" s="716"/>
      <c r="E4453" s="941"/>
      <c r="F4453" s="942"/>
      <c r="G4453" s="942"/>
      <c r="H4453" s="943"/>
      <c r="I4453" s="940"/>
      <c r="J4453" s="940"/>
      <c r="K4453" s="940"/>
      <c r="L4453" s="940"/>
      <c r="M4453" s="940"/>
      <c r="N4453" s="940"/>
      <c r="O4453" s="940"/>
      <c r="P4453" s="940"/>
      <c r="Q4453" s="890"/>
      <c r="R4453" s="891"/>
      <c r="S4453" s="890"/>
      <c r="T4453" s="891"/>
      <c r="U4453" s="890"/>
      <c r="V4453" s="891"/>
      <c r="W4453" s="890"/>
      <c r="X4453" s="891"/>
      <c r="Y4453" s="890"/>
      <c r="Z4453" s="891"/>
      <c r="AA4453" s="890"/>
      <c r="AB4453" s="891"/>
      <c r="AC4453" s="890"/>
      <c r="AD4453" s="891"/>
      <c r="AE4453" s="164"/>
      <c r="AF4453" s="164"/>
      <c r="AG4453" s="199">
        <f t="shared" si="1504"/>
        <v>0</v>
      </c>
      <c r="AH4453" s="219" t="b">
        <f t="shared" si="1505"/>
        <v>0</v>
      </c>
      <c r="AI4453" s="198" t="str">
        <f t="shared" si="1506"/>
        <v/>
      </c>
      <c r="AJ4453" s="219" t="b">
        <f t="shared" si="1507"/>
        <v>0</v>
      </c>
      <c r="AK4453" s="198" t="str">
        <f t="shared" si="1508"/>
        <v/>
      </c>
      <c r="AL4453" s="219" t="b">
        <f t="shared" si="1509"/>
        <v>0</v>
      </c>
      <c r="AM4453" s="351">
        <f t="shared" si="1510"/>
        <v>0</v>
      </c>
      <c r="AN4453" s="164"/>
      <c r="AO4453" s="164"/>
      <c r="AP4453" s="164"/>
      <c r="AQ4453" s="402">
        <f t="shared" si="1511"/>
        <v>0</v>
      </c>
      <c r="AR4453" s="370" t="str">
        <f>IF(AQ4453=0,"",
IF(SUM($AQ$3585:AQ4453)=1,AS4453,
IF($AQ$5285&gt;SUM($AQ$3585:AQ4453),_xlfn.CONCAT(", ",AS4453),
IF($AQ$5285=SUM($AQ$3585:AQ4453),_xlfn.CONCAT(" y ",AS4453)))))</f>
        <v/>
      </c>
      <c r="AS4453" s="156" t="s">
        <v>7523</v>
      </c>
    </row>
    <row r="4454" spans="1:45" ht="15" customHeight="1">
      <c r="A4454" s="57"/>
      <c r="B4454" s="26"/>
      <c r="C4454" s="716" t="s">
        <v>7524</v>
      </c>
      <c r="D4454" s="716"/>
      <c r="E4454" s="941"/>
      <c r="F4454" s="942"/>
      <c r="G4454" s="942"/>
      <c r="H4454" s="943"/>
      <c r="I4454" s="940"/>
      <c r="J4454" s="940"/>
      <c r="K4454" s="940"/>
      <c r="L4454" s="940"/>
      <c r="M4454" s="940"/>
      <c r="N4454" s="940"/>
      <c r="O4454" s="940"/>
      <c r="P4454" s="940"/>
      <c r="Q4454" s="890"/>
      <c r="R4454" s="891"/>
      <c r="S4454" s="890"/>
      <c r="T4454" s="891"/>
      <c r="U4454" s="890"/>
      <c r="V4454" s="891"/>
      <c r="W4454" s="890"/>
      <c r="X4454" s="891"/>
      <c r="Y4454" s="890"/>
      <c r="Z4454" s="891"/>
      <c r="AA4454" s="890"/>
      <c r="AB4454" s="891"/>
      <c r="AC4454" s="890"/>
      <c r="AD4454" s="891"/>
      <c r="AE4454" s="164"/>
      <c r="AF4454" s="164"/>
      <c r="AG4454" s="199">
        <f t="shared" si="1504"/>
        <v>0</v>
      </c>
      <c r="AH4454" s="219" t="b">
        <f t="shared" si="1505"/>
        <v>0</v>
      </c>
      <c r="AI4454" s="198" t="str">
        <f t="shared" si="1506"/>
        <v/>
      </c>
      <c r="AJ4454" s="219" t="b">
        <f t="shared" si="1507"/>
        <v>0</v>
      </c>
      <c r="AK4454" s="198" t="str">
        <f t="shared" si="1508"/>
        <v/>
      </c>
      <c r="AL4454" s="219" t="b">
        <f t="shared" si="1509"/>
        <v>0</v>
      </c>
      <c r="AM4454" s="351">
        <f t="shared" si="1510"/>
        <v>0</v>
      </c>
      <c r="AN4454" s="164"/>
      <c r="AO4454" s="164"/>
      <c r="AP4454" s="164"/>
      <c r="AQ4454" s="402">
        <f t="shared" si="1511"/>
        <v>0</v>
      </c>
      <c r="AR4454" s="370" t="str">
        <f>IF(AQ4454=0,"",
IF(SUM($AQ$3585:AQ4454)=1,AS4454,
IF($AQ$5285&gt;SUM($AQ$3585:AQ4454),_xlfn.CONCAT(", ",AS4454),
IF($AQ$5285=SUM($AQ$3585:AQ4454),_xlfn.CONCAT(" y ",AS4454)))))</f>
        <v/>
      </c>
      <c r="AS4454" s="156" t="s">
        <v>7525</v>
      </c>
    </row>
    <row r="4455" spans="1:45" ht="15" customHeight="1">
      <c r="A4455" s="57"/>
      <c r="B4455" s="26"/>
      <c r="C4455" s="716" t="s">
        <v>7526</v>
      </c>
      <c r="D4455" s="716"/>
      <c r="E4455" s="941"/>
      <c r="F4455" s="942"/>
      <c r="G4455" s="942"/>
      <c r="H4455" s="943"/>
      <c r="I4455" s="940"/>
      <c r="J4455" s="940"/>
      <c r="K4455" s="940"/>
      <c r="L4455" s="940"/>
      <c r="M4455" s="940"/>
      <c r="N4455" s="940"/>
      <c r="O4455" s="940"/>
      <c r="P4455" s="940"/>
      <c r="Q4455" s="890"/>
      <c r="R4455" s="891"/>
      <c r="S4455" s="890"/>
      <c r="T4455" s="891"/>
      <c r="U4455" s="890"/>
      <c r="V4455" s="891"/>
      <c r="W4455" s="890"/>
      <c r="X4455" s="891"/>
      <c r="Y4455" s="890"/>
      <c r="Z4455" s="891"/>
      <c r="AA4455" s="890"/>
      <c r="AB4455" s="891"/>
      <c r="AC4455" s="890"/>
      <c r="AD4455" s="891"/>
      <c r="AE4455" s="164"/>
      <c r="AF4455" s="164"/>
      <c r="AG4455" s="199">
        <f t="shared" si="1504"/>
        <v>0</v>
      </c>
      <c r="AH4455" s="219" t="b">
        <f t="shared" si="1505"/>
        <v>0</v>
      </c>
      <c r="AI4455" s="198" t="str">
        <f t="shared" si="1506"/>
        <v/>
      </c>
      <c r="AJ4455" s="219" t="b">
        <f t="shared" si="1507"/>
        <v>0</v>
      </c>
      <c r="AK4455" s="198" t="str">
        <f t="shared" si="1508"/>
        <v/>
      </c>
      <c r="AL4455" s="219" t="b">
        <f t="shared" si="1509"/>
        <v>0</v>
      </c>
      <c r="AM4455" s="351">
        <f t="shared" si="1510"/>
        <v>0</v>
      </c>
      <c r="AN4455" s="164"/>
      <c r="AO4455" s="164"/>
      <c r="AP4455" s="164"/>
      <c r="AQ4455" s="402">
        <f t="shared" si="1511"/>
        <v>0</v>
      </c>
      <c r="AR4455" s="370" t="str">
        <f>IF(AQ4455=0,"",
IF(SUM($AQ$3585:AQ4455)=1,AS4455,
IF($AQ$5285&gt;SUM($AQ$3585:AQ4455),_xlfn.CONCAT(", ",AS4455),
IF($AQ$5285=SUM($AQ$3585:AQ4455),_xlfn.CONCAT(" y ",AS4455)))))</f>
        <v/>
      </c>
      <c r="AS4455" s="156" t="s">
        <v>7527</v>
      </c>
    </row>
    <row r="4456" spans="1:45" ht="15" customHeight="1">
      <c r="A4456" s="57"/>
      <c r="B4456" s="26"/>
      <c r="C4456" s="716" t="s">
        <v>7528</v>
      </c>
      <c r="D4456" s="716"/>
      <c r="E4456" s="941"/>
      <c r="F4456" s="942"/>
      <c r="G4456" s="942"/>
      <c r="H4456" s="943"/>
      <c r="I4456" s="940"/>
      <c r="J4456" s="940"/>
      <c r="K4456" s="940"/>
      <c r="L4456" s="940"/>
      <c r="M4456" s="940"/>
      <c r="N4456" s="940"/>
      <c r="O4456" s="940"/>
      <c r="P4456" s="940"/>
      <c r="Q4456" s="890"/>
      <c r="R4456" s="891"/>
      <c r="S4456" s="890"/>
      <c r="T4456" s="891"/>
      <c r="U4456" s="890"/>
      <c r="V4456" s="891"/>
      <c r="W4456" s="890"/>
      <c r="X4456" s="891"/>
      <c r="Y4456" s="890"/>
      <c r="Z4456" s="891"/>
      <c r="AA4456" s="890"/>
      <c r="AB4456" s="891"/>
      <c r="AC4456" s="890"/>
      <c r="AD4456" s="891"/>
      <c r="AE4456" s="164"/>
      <c r="AF4456" s="164"/>
      <c r="AG4456" s="199">
        <f t="shared" si="1504"/>
        <v>0</v>
      </c>
      <c r="AH4456" s="219" t="b">
        <f t="shared" si="1505"/>
        <v>0</v>
      </c>
      <c r="AI4456" s="198" t="str">
        <f t="shared" si="1506"/>
        <v/>
      </c>
      <c r="AJ4456" s="219" t="b">
        <f t="shared" si="1507"/>
        <v>0</v>
      </c>
      <c r="AK4456" s="198" t="str">
        <f t="shared" si="1508"/>
        <v/>
      </c>
      <c r="AL4456" s="219" t="b">
        <f t="shared" si="1509"/>
        <v>0</v>
      </c>
      <c r="AM4456" s="351">
        <f t="shared" si="1510"/>
        <v>0</v>
      </c>
      <c r="AN4456" s="164"/>
      <c r="AO4456" s="164"/>
      <c r="AP4456" s="164"/>
      <c r="AQ4456" s="402">
        <f t="shared" si="1511"/>
        <v>0</v>
      </c>
      <c r="AR4456" s="370" t="str">
        <f>IF(AQ4456=0,"",
IF(SUM($AQ$3585:AQ4456)=1,AS4456,
IF($AQ$5285&gt;SUM($AQ$3585:AQ4456),_xlfn.CONCAT(", ",AS4456),
IF($AQ$5285=SUM($AQ$3585:AQ4456),_xlfn.CONCAT(" y ",AS4456)))))</f>
        <v/>
      </c>
      <c r="AS4456" s="156" t="s">
        <v>7529</v>
      </c>
    </row>
    <row r="4457" spans="1:45" ht="15" customHeight="1">
      <c r="A4457" s="57"/>
      <c r="B4457" s="26"/>
      <c r="C4457" s="716" t="s">
        <v>7530</v>
      </c>
      <c r="D4457" s="716"/>
      <c r="E4457" s="941"/>
      <c r="F4457" s="942"/>
      <c r="G4457" s="942"/>
      <c r="H4457" s="943"/>
      <c r="I4457" s="940"/>
      <c r="J4457" s="940"/>
      <c r="K4457" s="940"/>
      <c r="L4457" s="940"/>
      <c r="M4457" s="940"/>
      <c r="N4457" s="940"/>
      <c r="O4457" s="940"/>
      <c r="P4457" s="940"/>
      <c r="Q4457" s="890"/>
      <c r="R4457" s="891"/>
      <c r="S4457" s="890"/>
      <c r="T4457" s="891"/>
      <c r="U4457" s="890"/>
      <c r="V4457" s="891"/>
      <c r="W4457" s="890"/>
      <c r="X4457" s="891"/>
      <c r="Y4457" s="890"/>
      <c r="Z4457" s="891"/>
      <c r="AA4457" s="890"/>
      <c r="AB4457" s="891"/>
      <c r="AC4457" s="890"/>
      <c r="AD4457" s="891"/>
      <c r="AE4457" s="164"/>
      <c r="AF4457" s="164"/>
      <c r="AG4457" s="199">
        <f t="shared" si="1504"/>
        <v>0</v>
      </c>
      <c r="AH4457" s="219" t="b">
        <f t="shared" si="1505"/>
        <v>0</v>
      </c>
      <c r="AI4457" s="198" t="str">
        <f t="shared" si="1506"/>
        <v/>
      </c>
      <c r="AJ4457" s="219" t="b">
        <f t="shared" si="1507"/>
        <v>0</v>
      </c>
      <c r="AK4457" s="198" t="str">
        <f t="shared" si="1508"/>
        <v/>
      </c>
      <c r="AL4457" s="219" t="b">
        <f t="shared" si="1509"/>
        <v>0</v>
      </c>
      <c r="AM4457" s="351">
        <f t="shared" si="1510"/>
        <v>0</v>
      </c>
      <c r="AN4457" s="164"/>
      <c r="AO4457" s="164"/>
      <c r="AP4457" s="164"/>
      <c r="AQ4457" s="402">
        <f t="shared" si="1511"/>
        <v>0</v>
      </c>
      <c r="AR4457" s="370" t="str">
        <f>IF(AQ4457=0,"",
IF(SUM($AQ$3585:AQ4457)=1,AS4457,
IF($AQ$5285&gt;SUM($AQ$3585:AQ4457),_xlfn.CONCAT(", ",AS4457),
IF($AQ$5285=SUM($AQ$3585:AQ4457),_xlfn.CONCAT(" y ",AS4457)))))</f>
        <v/>
      </c>
      <c r="AS4457" s="156" t="s">
        <v>7531</v>
      </c>
    </row>
    <row r="4458" spans="1:45" ht="15" customHeight="1">
      <c r="A4458" s="57"/>
      <c r="B4458" s="26"/>
      <c r="C4458" s="716" t="s">
        <v>7532</v>
      </c>
      <c r="D4458" s="716"/>
      <c r="E4458" s="941"/>
      <c r="F4458" s="942"/>
      <c r="G4458" s="942"/>
      <c r="H4458" s="943"/>
      <c r="I4458" s="940"/>
      <c r="J4458" s="940"/>
      <c r="K4458" s="940"/>
      <c r="L4458" s="940"/>
      <c r="M4458" s="940"/>
      <c r="N4458" s="940"/>
      <c r="O4458" s="940"/>
      <c r="P4458" s="940"/>
      <c r="Q4458" s="890"/>
      <c r="R4458" s="891"/>
      <c r="S4458" s="890"/>
      <c r="T4458" s="891"/>
      <c r="U4458" s="890"/>
      <c r="V4458" s="891"/>
      <c r="W4458" s="890"/>
      <c r="X4458" s="891"/>
      <c r="Y4458" s="890"/>
      <c r="Z4458" s="891"/>
      <c r="AA4458" s="890"/>
      <c r="AB4458" s="891"/>
      <c r="AC4458" s="890"/>
      <c r="AD4458" s="891"/>
      <c r="AE4458" s="164"/>
      <c r="AF4458" s="164"/>
      <c r="AG4458" s="199">
        <f t="shared" si="1504"/>
        <v>0</v>
      </c>
      <c r="AH4458" s="219" t="b">
        <f t="shared" si="1505"/>
        <v>0</v>
      </c>
      <c r="AI4458" s="198" t="str">
        <f t="shared" si="1506"/>
        <v/>
      </c>
      <c r="AJ4458" s="219" t="b">
        <f t="shared" si="1507"/>
        <v>0</v>
      </c>
      <c r="AK4458" s="198" t="str">
        <f t="shared" si="1508"/>
        <v/>
      </c>
      <c r="AL4458" s="219" t="b">
        <f t="shared" si="1509"/>
        <v>0</v>
      </c>
      <c r="AM4458" s="351">
        <f t="shared" si="1510"/>
        <v>0</v>
      </c>
      <c r="AN4458" s="164"/>
      <c r="AO4458" s="164"/>
      <c r="AP4458" s="164"/>
      <c r="AQ4458" s="402">
        <f t="shared" si="1511"/>
        <v>0</v>
      </c>
      <c r="AR4458" s="370" t="str">
        <f>IF(AQ4458=0,"",
IF(SUM($AQ$3585:AQ4458)=1,AS4458,
IF($AQ$5285&gt;SUM($AQ$3585:AQ4458),_xlfn.CONCAT(", ",AS4458),
IF($AQ$5285=SUM($AQ$3585:AQ4458),_xlfn.CONCAT(" y ",AS4458)))))</f>
        <v/>
      </c>
      <c r="AS4458" s="156" t="s">
        <v>7533</v>
      </c>
    </row>
    <row r="4459" spans="1:45" ht="15" customHeight="1">
      <c r="A4459" s="57"/>
      <c r="B4459" s="26"/>
      <c r="C4459" s="716" t="s">
        <v>7534</v>
      </c>
      <c r="D4459" s="716"/>
      <c r="E4459" s="941"/>
      <c r="F4459" s="942"/>
      <c r="G4459" s="942"/>
      <c r="H4459" s="943"/>
      <c r="I4459" s="940"/>
      <c r="J4459" s="940"/>
      <c r="K4459" s="940"/>
      <c r="L4459" s="940"/>
      <c r="M4459" s="940"/>
      <c r="N4459" s="940"/>
      <c r="O4459" s="940"/>
      <c r="P4459" s="940"/>
      <c r="Q4459" s="890"/>
      <c r="R4459" s="891"/>
      <c r="S4459" s="890"/>
      <c r="T4459" s="891"/>
      <c r="U4459" s="890"/>
      <c r="V4459" s="891"/>
      <c r="W4459" s="890"/>
      <c r="X4459" s="891"/>
      <c r="Y4459" s="890"/>
      <c r="Z4459" s="891"/>
      <c r="AA4459" s="890"/>
      <c r="AB4459" s="891"/>
      <c r="AC4459" s="890"/>
      <c r="AD4459" s="891"/>
      <c r="AE4459" s="164"/>
      <c r="AF4459" s="164"/>
      <c r="AG4459" s="199">
        <f t="shared" si="1504"/>
        <v>0</v>
      </c>
      <c r="AH4459" s="219" t="b">
        <f t="shared" si="1505"/>
        <v>0</v>
      </c>
      <c r="AI4459" s="198" t="str">
        <f t="shared" si="1506"/>
        <v/>
      </c>
      <c r="AJ4459" s="219" t="b">
        <f t="shared" si="1507"/>
        <v>0</v>
      </c>
      <c r="AK4459" s="198" t="str">
        <f t="shared" si="1508"/>
        <v/>
      </c>
      <c r="AL4459" s="219" t="b">
        <f t="shared" si="1509"/>
        <v>0</v>
      </c>
      <c r="AM4459" s="351">
        <f t="shared" si="1510"/>
        <v>0</v>
      </c>
      <c r="AN4459" s="164"/>
      <c r="AO4459" s="164"/>
      <c r="AP4459" s="164"/>
      <c r="AQ4459" s="402">
        <f t="shared" si="1511"/>
        <v>0</v>
      </c>
      <c r="AR4459" s="370" t="str">
        <f>IF(AQ4459=0,"",
IF(SUM($AQ$3585:AQ4459)=1,AS4459,
IF($AQ$5285&gt;SUM($AQ$3585:AQ4459),_xlfn.CONCAT(", ",AS4459),
IF($AQ$5285=SUM($AQ$3585:AQ4459),_xlfn.CONCAT(" y ",AS4459)))))</f>
        <v/>
      </c>
      <c r="AS4459" s="156" t="s">
        <v>7535</v>
      </c>
    </row>
    <row r="4460" spans="1:45" ht="15" customHeight="1">
      <c r="A4460" s="57"/>
      <c r="B4460" s="26"/>
      <c r="C4460" s="716" t="s">
        <v>7536</v>
      </c>
      <c r="D4460" s="716"/>
      <c r="E4460" s="941"/>
      <c r="F4460" s="942"/>
      <c r="G4460" s="942"/>
      <c r="H4460" s="943"/>
      <c r="I4460" s="940"/>
      <c r="J4460" s="940"/>
      <c r="K4460" s="940"/>
      <c r="L4460" s="940"/>
      <c r="M4460" s="940"/>
      <c r="N4460" s="940"/>
      <c r="O4460" s="940"/>
      <c r="P4460" s="940"/>
      <c r="Q4460" s="890"/>
      <c r="R4460" s="891"/>
      <c r="S4460" s="890"/>
      <c r="T4460" s="891"/>
      <c r="U4460" s="890"/>
      <c r="V4460" s="891"/>
      <c r="W4460" s="890"/>
      <c r="X4460" s="891"/>
      <c r="Y4460" s="890"/>
      <c r="Z4460" s="891"/>
      <c r="AA4460" s="890"/>
      <c r="AB4460" s="891"/>
      <c r="AC4460" s="890"/>
      <c r="AD4460" s="891"/>
      <c r="AE4460" s="164"/>
      <c r="AF4460" s="164"/>
      <c r="AG4460" s="199">
        <f t="shared" si="1504"/>
        <v>0</v>
      </c>
      <c r="AH4460" s="219" t="b">
        <f t="shared" si="1505"/>
        <v>0</v>
      </c>
      <c r="AI4460" s="198" t="str">
        <f t="shared" si="1506"/>
        <v/>
      </c>
      <c r="AJ4460" s="219" t="b">
        <f t="shared" si="1507"/>
        <v>0</v>
      </c>
      <c r="AK4460" s="198" t="str">
        <f t="shared" si="1508"/>
        <v/>
      </c>
      <c r="AL4460" s="219" t="b">
        <f t="shared" si="1509"/>
        <v>0</v>
      </c>
      <c r="AM4460" s="351">
        <f t="shared" si="1510"/>
        <v>0</v>
      </c>
      <c r="AN4460" s="164"/>
      <c r="AO4460" s="164"/>
      <c r="AP4460" s="164"/>
      <c r="AQ4460" s="402">
        <f t="shared" si="1511"/>
        <v>0</v>
      </c>
      <c r="AR4460" s="370" t="str">
        <f>IF(AQ4460=0,"",
IF(SUM($AQ$3585:AQ4460)=1,AS4460,
IF($AQ$5285&gt;SUM($AQ$3585:AQ4460),_xlfn.CONCAT(", ",AS4460),
IF($AQ$5285=SUM($AQ$3585:AQ4460),_xlfn.CONCAT(" y ",AS4460)))))</f>
        <v/>
      </c>
      <c r="AS4460" s="156" t="s">
        <v>7537</v>
      </c>
    </row>
    <row r="4461" spans="1:45" ht="15" customHeight="1">
      <c r="A4461" s="57"/>
      <c r="B4461" s="26"/>
      <c r="C4461" s="716" t="s">
        <v>7538</v>
      </c>
      <c r="D4461" s="716"/>
      <c r="E4461" s="941"/>
      <c r="F4461" s="942"/>
      <c r="G4461" s="942"/>
      <c r="H4461" s="943"/>
      <c r="I4461" s="940"/>
      <c r="J4461" s="940"/>
      <c r="K4461" s="940"/>
      <c r="L4461" s="940"/>
      <c r="M4461" s="940"/>
      <c r="N4461" s="940"/>
      <c r="O4461" s="940"/>
      <c r="P4461" s="940"/>
      <c r="Q4461" s="890"/>
      <c r="R4461" s="891"/>
      <c r="S4461" s="890"/>
      <c r="T4461" s="891"/>
      <c r="U4461" s="890"/>
      <c r="V4461" s="891"/>
      <c r="W4461" s="890"/>
      <c r="X4461" s="891"/>
      <c r="Y4461" s="890"/>
      <c r="Z4461" s="891"/>
      <c r="AA4461" s="890"/>
      <c r="AB4461" s="891"/>
      <c r="AC4461" s="890"/>
      <c r="AD4461" s="891"/>
      <c r="AE4461" s="164"/>
      <c r="AF4461" s="164"/>
      <c r="AG4461" s="199">
        <f t="shared" si="1504"/>
        <v>0</v>
      </c>
      <c r="AH4461" s="219" t="b">
        <f t="shared" si="1505"/>
        <v>0</v>
      </c>
      <c r="AI4461" s="198" t="str">
        <f t="shared" si="1506"/>
        <v/>
      </c>
      <c r="AJ4461" s="219" t="b">
        <f t="shared" si="1507"/>
        <v>0</v>
      </c>
      <c r="AK4461" s="198" t="str">
        <f t="shared" si="1508"/>
        <v/>
      </c>
      <c r="AL4461" s="219" t="b">
        <f t="shared" si="1509"/>
        <v>0</v>
      </c>
      <c r="AM4461" s="351">
        <f t="shared" si="1510"/>
        <v>0</v>
      </c>
      <c r="AN4461" s="164"/>
      <c r="AO4461" s="164"/>
      <c r="AP4461" s="164"/>
      <c r="AQ4461" s="402">
        <f t="shared" si="1511"/>
        <v>0</v>
      </c>
      <c r="AR4461" s="370" t="str">
        <f>IF(AQ4461=0,"",
IF(SUM($AQ$3585:AQ4461)=1,AS4461,
IF($AQ$5285&gt;SUM($AQ$3585:AQ4461),_xlfn.CONCAT(", ",AS4461),
IF($AQ$5285=SUM($AQ$3585:AQ4461),_xlfn.CONCAT(" y ",AS4461)))))</f>
        <v/>
      </c>
      <c r="AS4461" s="156" t="s">
        <v>7539</v>
      </c>
    </row>
    <row r="4462" spans="1:45" ht="15" customHeight="1">
      <c r="A4462" s="57"/>
      <c r="B4462" s="26"/>
      <c r="C4462" s="716" t="s">
        <v>7540</v>
      </c>
      <c r="D4462" s="716"/>
      <c r="E4462" s="941"/>
      <c r="F4462" s="942"/>
      <c r="G4462" s="942"/>
      <c r="H4462" s="943"/>
      <c r="I4462" s="940"/>
      <c r="J4462" s="940"/>
      <c r="K4462" s="940"/>
      <c r="L4462" s="940"/>
      <c r="M4462" s="940"/>
      <c r="N4462" s="940"/>
      <c r="O4462" s="940"/>
      <c r="P4462" s="940"/>
      <c r="Q4462" s="890"/>
      <c r="R4462" s="891"/>
      <c r="S4462" s="890"/>
      <c r="T4462" s="891"/>
      <c r="U4462" s="890"/>
      <c r="V4462" s="891"/>
      <c r="W4462" s="890"/>
      <c r="X4462" s="891"/>
      <c r="Y4462" s="890"/>
      <c r="Z4462" s="891"/>
      <c r="AA4462" s="890"/>
      <c r="AB4462" s="891"/>
      <c r="AC4462" s="890"/>
      <c r="AD4462" s="891"/>
      <c r="AE4462" s="164"/>
      <c r="AF4462" s="164"/>
      <c r="AG4462" s="199">
        <f t="shared" si="1504"/>
        <v>0</v>
      </c>
      <c r="AH4462" s="219" t="b">
        <f t="shared" si="1505"/>
        <v>0</v>
      </c>
      <c r="AI4462" s="198" t="str">
        <f t="shared" si="1506"/>
        <v/>
      </c>
      <c r="AJ4462" s="219" t="b">
        <f t="shared" si="1507"/>
        <v>0</v>
      </c>
      <c r="AK4462" s="198" t="str">
        <f t="shared" si="1508"/>
        <v/>
      </c>
      <c r="AL4462" s="219" t="b">
        <f t="shared" si="1509"/>
        <v>0</v>
      </c>
      <c r="AM4462" s="351">
        <f t="shared" si="1510"/>
        <v>0</v>
      </c>
      <c r="AN4462" s="164"/>
      <c r="AO4462" s="164"/>
      <c r="AP4462" s="164"/>
      <c r="AQ4462" s="402">
        <f t="shared" si="1511"/>
        <v>0</v>
      </c>
      <c r="AR4462" s="370" t="str">
        <f>IF(AQ4462=0,"",
IF(SUM($AQ$3585:AQ4462)=1,AS4462,
IF($AQ$5285&gt;SUM($AQ$3585:AQ4462),_xlfn.CONCAT(", ",AS4462),
IF($AQ$5285=SUM($AQ$3585:AQ4462),_xlfn.CONCAT(" y ",AS4462)))))</f>
        <v/>
      </c>
      <c r="AS4462" s="156" t="s">
        <v>7541</v>
      </c>
    </row>
    <row r="4463" spans="1:45" ht="15" customHeight="1">
      <c r="A4463" s="57"/>
      <c r="B4463" s="26"/>
      <c r="C4463" s="716" t="s">
        <v>7542</v>
      </c>
      <c r="D4463" s="716"/>
      <c r="E4463" s="941"/>
      <c r="F4463" s="942"/>
      <c r="G4463" s="942"/>
      <c r="H4463" s="943"/>
      <c r="I4463" s="940"/>
      <c r="J4463" s="940"/>
      <c r="K4463" s="940"/>
      <c r="L4463" s="940"/>
      <c r="M4463" s="940"/>
      <c r="N4463" s="940"/>
      <c r="O4463" s="940"/>
      <c r="P4463" s="940"/>
      <c r="Q4463" s="890"/>
      <c r="R4463" s="891"/>
      <c r="S4463" s="890"/>
      <c r="T4463" s="891"/>
      <c r="U4463" s="890"/>
      <c r="V4463" s="891"/>
      <c r="W4463" s="890"/>
      <c r="X4463" s="891"/>
      <c r="Y4463" s="890"/>
      <c r="Z4463" s="891"/>
      <c r="AA4463" s="890"/>
      <c r="AB4463" s="891"/>
      <c r="AC4463" s="890"/>
      <c r="AD4463" s="891"/>
      <c r="AE4463" s="164"/>
      <c r="AF4463" s="164"/>
      <c r="AG4463" s="199">
        <f t="shared" si="1504"/>
        <v>0</v>
      </c>
      <c r="AH4463" s="219" t="b">
        <f t="shared" si="1505"/>
        <v>0</v>
      </c>
      <c r="AI4463" s="198" t="str">
        <f t="shared" si="1506"/>
        <v/>
      </c>
      <c r="AJ4463" s="219" t="b">
        <f t="shared" si="1507"/>
        <v>0</v>
      </c>
      <c r="AK4463" s="198" t="str">
        <f t="shared" si="1508"/>
        <v/>
      </c>
      <c r="AL4463" s="219" t="b">
        <f t="shared" si="1509"/>
        <v>0</v>
      </c>
      <c r="AM4463" s="351">
        <f t="shared" si="1510"/>
        <v>0</v>
      </c>
      <c r="AN4463" s="164"/>
      <c r="AO4463" s="164"/>
      <c r="AP4463" s="164"/>
      <c r="AQ4463" s="402">
        <f t="shared" si="1511"/>
        <v>0</v>
      </c>
      <c r="AR4463" s="370" t="str">
        <f>IF(AQ4463=0,"",
IF(SUM($AQ$3585:AQ4463)=1,AS4463,
IF($AQ$5285&gt;SUM($AQ$3585:AQ4463),_xlfn.CONCAT(", ",AS4463),
IF($AQ$5285=SUM($AQ$3585:AQ4463),_xlfn.CONCAT(" y ",AS4463)))))</f>
        <v/>
      </c>
      <c r="AS4463" s="156" t="s">
        <v>7543</v>
      </c>
    </row>
    <row r="4464" spans="1:45" ht="15" customHeight="1">
      <c r="A4464" s="57"/>
      <c r="B4464" s="26"/>
      <c r="C4464" s="716" t="s">
        <v>7544</v>
      </c>
      <c r="D4464" s="716"/>
      <c r="E4464" s="941"/>
      <c r="F4464" s="942"/>
      <c r="G4464" s="942"/>
      <c r="H4464" s="943"/>
      <c r="I4464" s="940"/>
      <c r="J4464" s="940"/>
      <c r="K4464" s="940"/>
      <c r="L4464" s="940"/>
      <c r="M4464" s="940"/>
      <c r="N4464" s="940"/>
      <c r="O4464" s="940"/>
      <c r="P4464" s="940"/>
      <c r="Q4464" s="890"/>
      <c r="R4464" s="891"/>
      <c r="S4464" s="890"/>
      <c r="T4464" s="891"/>
      <c r="U4464" s="890"/>
      <c r="V4464" s="891"/>
      <c r="W4464" s="890"/>
      <c r="X4464" s="891"/>
      <c r="Y4464" s="890"/>
      <c r="Z4464" s="891"/>
      <c r="AA4464" s="890"/>
      <c r="AB4464" s="891"/>
      <c r="AC4464" s="890"/>
      <c r="AD4464" s="891"/>
      <c r="AE4464" s="164"/>
      <c r="AF4464" s="164"/>
      <c r="AG4464" s="199">
        <f t="shared" si="1504"/>
        <v>0</v>
      </c>
      <c r="AH4464" s="219" t="b">
        <f t="shared" si="1505"/>
        <v>0</v>
      </c>
      <c r="AI4464" s="198" t="str">
        <f t="shared" si="1506"/>
        <v/>
      </c>
      <c r="AJ4464" s="219" t="b">
        <f t="shared" si="1507"/>
        <v>0</v>
      </c>
      <c r="AK4464" s="198" t="str">
        <f t="shared" si="1508"/>
        <v/>
      </c>
      <c r="AL4464" s="219" t="b">
        <f t="shared" si="1509"/>
        <v>0</v>
      </c>
      <c r="AM4464" s="351">
        <f t="shared" si="1510"/>
        <v>0</v>
      </c>
      <c r="AN4464" s="164"/>
      <c r="AO4464" s="164"/>
      <c r="AP4464" s="164"/>
      <c r="AQ4464" s="402">
        <f t="shared" si="1511"/>
        <v>0</v>
      </c>
      <c r="AR4464" s="370" t="str">
        <f>IF(AQ4464=0,"",
IF(SUM($AQ$3585:AQ4464)=1,AS4464,
IF($AQ$5285&gt;SUM($AQ$3585:AQ4464),_xlfn.CONCAT(", ",AS4464),
IF($AQ$5285=SUM($AQ$3585:AQ4464),_xlfn.CONCAT(" y ",AS4464)))))</f>
        <v/>
      </c>
      <c r="AS4464" s="156" t="s">
        <v>7545</v>
      </c>
    </row>
    <row r="4465" spans="1:45" ht="15" customHeight="1">
      <c r="A4465" s="57"/>
      <c r="B4465" s="26"/>
      <c r="C4465" s="716" t="s">
        <v>7546</v>
      </c>
      <c r="D4465" s="716"/>
      <c r="E4465" s="941"/>
      <c r="F4465" s="942"/>
      <c r="G4465" s="942"/>
      <c r="H4465" s="943"/>
      <c r="I4465" s="940"/>
      <c r="J4465" s="940"/>
      <c r="K4465" s="940"/>
      <c r="L4465" s="940"/>
      <c r="M4465" s="940"/>
      <c r="N4465" s="940"/>
      <c r="O4465" s="940"/>
      <c r="P4465" s="940"/>
      <c r="Q4465" s="890"/>
      <c r="R4465" s="891"/>
      <c r="S4465" s="890"/>
      <c r="T4465" s="891"/>
      <c r="U4465" s="890"/>
      <c r="V4465" s="891"/>
      <c r="W4465" s="890"/>
      <c r="X4465" s="891"/>
      <c r="Y4465" s="890"/>
      <c r="Z4465" s="891"/>
      <c r="AA4465" s="890"/>
      <c r="AB4465" s="891"/>
      <c r="AC4465" s="890"/>
      <c r="AD4465" s="891"/>
      <c r="AE4465" s="164"/>
      <c r="AF4465" s="164"/>
      <c r="AG4465" s="199">
        <f t="shared" si="1504"/>
        <v>0</v>
      </c>
      <c r="AH4465" s="219" t="b">
        <f t="shared" si="1505"/>
        <v>0</v>
      </c>
      <c r="AI4465" s="198" t="str">
        <f t="shared" si="1506"/>
        <v/>
      </c>
      <c r="AJ4465" s="219" t="b">
        <f t="shared" si="1507"/>
        <v>0</v>
      </c>
      <c r="AK4465" s="198" t="str">
        <f t="shared" si="1508"/>
        <v/>
      </c>
      <c r="AL4465" s="219" t="b">
        <f t="shared" si="1509"/>
        <v>0</v>
      </c>
      <c r="AM4465" s="351">
        <f t="shared" si="1510"/>
        <v>0</v>
      </c>
      <c r="AN4465" s="164"/>
      <c r="AO4465" s="164"/>
      <c r="AP4465" s="164"/>
      <c r="AQ4465" s="402">
        <f t="shared" si="1511"/>
        <v>0</v>
      </c>
      <c r="AR4465" s="370" t="str">
        <f>IF(AQ4465=0,"",
IF(SUM($AQ$3585:AQ4465)=1,AS4465,
IF($AQ$5285&gt;SUM($AQ$3585:AQ4465),_xlfn.CONCAT(", ",AS4465),
IF($AQ$5285=SUM($AQ$3585:AQ4465),_xlfn.CONCAT(" y ",AS4465)))))</f>
        <v/>
      </c>
      <c r="AS4465" s="156" t="s">
        <v>7547</v>
      </c>
    </row>
    <row r="4466" spans="1:45" ht="15" customHeight="1">
      <c r="A4466" s="57"/>
      <c r="B4466" s="26"/>
      <c r="C4466" s="716" t="s">
        <v>7548</v>
      </c>
      <c r="D4466" s="716"/>
      <c r="E4466" s="941"/>
      <c r="F4466" s="942"/>
      <c r="G4466" s="942"/>
      <c r="H4466" s="943"/>
      <c r="I4466" s="940"/>
      <c r="J4466" s="940"/>
      <c r="K4466" s="940"/>
      <c r="L4466" s="940"/>
      <c r="M4466" s="940"/>
      <c r="N4466" s="940"/>
      <c r="O4466" s="940"/>
      <c r="P4466" s="940"/>
      <c r="Q4466" s="890"/>
      <c r="R4466" s="891"/>
      <c r="S4466" s="890"/>
      <c r="T4466" s="891"/>
      <c r="U4466" s="890"/>
      <c r="V4466" s="891"/>
      <c r="W4466" s="890"/>
      <c r="X4466" s="891"/>
      <c r="Y4466" s="890"/>
      <c r="Z4466" s="891"/>
      <c r="AA4466" s="890"/>
      <c r="AB4466" s="891"/>
      <c r="AC4466" s="890"/>
      <c r="AD4466" s="891"/>
      <c r="AE4466" s="164"/>
      <c r="AF4466" s="164"/>
      <c r="AG4466" s="199">
        <f t="shared" si="1504"/>
        <v>0</v>
      </c>
      <c r="AH4466" s="219" t="b">
        <f t="shared" si="1505"/>
        <v>0</v>
      </c>
      <c r="AI4466" s="198" t="str">
        <f t="shared" si="1506"/>
        <v/>
      </c>
      <c r="AJ4466" s="219" t="b">
        <f t="shared" si="1507"/>
        <v>0</v>
      </c>
      <c r="AK4466" s="198" t="str">
        <f t="shared" si="1508"/>
        <v/>
      </c>
      <c r="AL4466" s="219" t="b">
        <f t="shared" si="1509"/>
        <v>0</v>
      </c>
      <c r="AM4466" s="351">
        <f t="shared" si="1510"/>
        <v>0</v>
      </c>
      <c r="AN4466" s="164"/>
      <c r="AO4466" s="164"/>
      <c r="AP4466" s="164"/>
      <c r="AQ4466" s="402">
        <f t="shared" si="1511"/>
        <v>0</v>
      </c>
      <c r="AR4466" s="370" t="str">
        <f>IF(AQ4466=0,"",
IF(SUM($AQ$3585:AQ4466)=1,AS4466,
IF($AQ$5285&gt;SUM($AQ$3585:AQ4466),_xlfn.CONCAT(", ",AS4466),
IF($AQ$5285=SUM($AQ$3585:AQ4466),_xlfn.CONCAT(" y ",AS4466)))))</f>
        <v/>
      </c>
      <c r="AS4466" s="156" t="s">
        <v>7549</v>
      </c>
    </row>
    <row r="4467" spans="1:45" ht="15" customHeight="1">
      <c r="A4467" s="57"/>
      <c r="B4467" s="26"/>
      <c r="C4467" s="716" t="s">
        <v>7550</v>
      </c>
      <c r="D4467" s="716"/>
      <c r="E4467" s="941"/>
      <c r="F4467" s="942"/>
      <c r="G4467" s="942"/>
      <c r="H4467" s="943"/>
      <c r="I4467" s="940"/>
      <c r="J4467" s="940"/>
      <c r="K4467" s="940"/>
      <c r="L4467" s="940"/>
      <c r="M4467" s="940"/>
      <c r="N4467" s="940"/>
      <c r="O4467" s="940"/>
      <c r="P4467" s="940"/>
      <c r="Q4467" s="890"/>
      <c r="R4467" s="891"/>
      <c r="S4467" s="890"/>
      <c r="T4467" s="891"/>
      <c r="U4467" s="890"/>
      <c r="V4467" s="891"/>
      <c r="W4467" s="890"/>
      <c r="X4467" s="891"/>
      <c r="Y4467" s="890"/>
      <c r="Z4467" s="891"/>
      <c r="AA4467" s="890"/>
      <c r="AB4467" s="891"/>
      <c r="AC4467" s="890"/>
      <c r="AD4467" s="891"/>
      <c r="AE4467" s="164"/>
      <c r="AF4467" s="164"/>
      <c r="AG4467" s="199">
        <f t="shared" si="1504"/>
        <v>0</v>
      </c>
      <c r="AH4467" s="219" t="b">
        <f t="shared" si="1505"/>
        <v>0</v>
      </c>
      <c r="AI4467" s="198" t="str">
        <f t="shared" si="1506"/>
        <v/>
      </c>
      <c r="AJ4467" s="219" t="b">
        <f t="shared" si="1507"/>
        <v>0</v>
      </c>
      <c r="AK4467" s="198" t="str">
        <f t="shared" si="1508"/>
        <v/>
      </c>
      <c r="AL4467" s="219" t="b">
        <f t="shared" si="1509"/>
        <v>0</v>
      </c>
      <c r="AM4467" s="351">
        <f t="shared" si="1510"/>
        <v>0</v>
      </c>
      <c r="AN4467" s="164"/>
      <c r="AO4467" s="164"/>
      <c r="AP4467" s="164"/>
      <c r="AQ4467" s="402">
        <f t="shared" si="1511"/>
        <v>0</v>
      </c>
      <c r="AR4467" s="370" t="str">
        <f>IF(AQ4467=0,"",
IF(SUM($AQ$3585:AQ4467)=1,AS4467,
IF($AQ$5285&gt;SUM($AQ$3585:AQ4467),_xlfn.CONCAT(", ",AS4467),
IF($AQ$5285=SUM($AQ$3585:AQ4467),_xlfn.CONCAT(" y ",AS4467)))))</f>
        <v/>
      </c>
      <c r="AS4467" s="156" t="s">
        <v>7551</v>
      </c>
    </row>
    <row r="4468" spans="1:45" ht="15" customHeight="1">
      <c r="A4468" s="57"/>
      <c r="B4468" s="26"/>
      <c r="C4468" s="716" t="s">
        <v>7552</v>
      </c>
      <c r="D4468" s="716"/>
      <c r="E4468" s="941"/>
      <c r="F4468" s="942"/>
      <c r="G4468" s="942"/>
      <c r="H4468" s="943"/>
      <c r="I4468" s="940"/>
      <c r="J4468" s="940"/>
      <c r="K4468" s="940"/>
      <c r="L4468" s="940"/>
      <c r="M4468" s="940"/>
      <c r="N4468" s="940"/>
      <c r="O4468" s="940"/>
      <c r="P4468" s="940"/>
      <c r="Q4468" s="890"/>
      <c r="R4468" s="891"/>
      <c r="S4468" s="890"/>
      <c r="T4468" s="891"/>
      <c r="U4468" s="890"/>
      <c r="V4468" s="891"/>
      <c r="W4468" s="890"/>
      <c r="X4468" s="891"/>
      <c r="Y4468" s="890"/>
      <c r="Z4468" s="891"/>
      <c r="AA4468" s="890"/>
      <c r="AB4468" s="891"/>
      <c r="AC4468" s="890"/>
      <c r="AD4468" s="891"/>
      <c r="AE4468" s="164"/>
      <c r="AF4468" s="164"/>
      <c r="AG4468" s="199">
        <f t="shared" si="1504"/>
        <v>0</v>
      </c>
      <c r="AH4468" s="219" t="b">
        <f t="shared" si="1505"/>
        <v>0</v>
      </c>
      <c r="AI4468" s="198" t="str">
        <f t="shared" si="1506"/>
        <v/>
      </c>
      <c r="AJ4468" s="219" t="b">
        <f t="shared" si="1507"/>
        <v>0</v>
      </c>
      <c r="AK4468" s="198" t="str">
        <f t="shared" si="1508"/>
        <v/>
      </c>
      <c r="AL4468" s="219" t="b">
        <f t="shared" si="1509"/>
        <v>0</v>
      </c>
      <c r="AM4468" s="351">
        <f t="shared" si="1510"/>
        <v>0</v>
      </c>
      <c r="AN4468" s="164"/>
      <c r="AO4468" s="164"/>
      <c r="AP4468" s="164"/>
      <c r="AQ4468" s="402">
        <f t="shared" si="1511"/>
        <v>0</v>
      </c>
      <c r="AR4468" s="370" t="str">
        <f>IF(AQ4468=0,"",
IF(SUM($AQ$3585:AQ4468)=1,AS4468,
IF($AQ$5285&gt;SUM($AQ$3585:AQ4468),_xlfn.CONCAT(", ",AS4468),
IF($AQ$5285=SUM($AQ$3585:AQ4468),_xlfn.CONCAT(" y ",AS4468)))))</f>
        <v/>
      </c>
      <c r="AS4468" s="156" t="s">
        <v>7553</v>
      </c>
    </row>
    <row r="4469" spans="1:45" ht="15" customHeight="1">
      <c r="A4469" s="57"/>
      <c r="B4469" s="26"/>
      <c r="C4469" s="716" t="s">
        <v>7554</v>
      </c>
      <c r="D4469" s="716"/>
      <c r="E4469" s="941"/>
      <c r="F4469" s="942"/>
      <c r="G4469" s="942"/>
      <c r="H4469" s="943"/>
      <c r="I4469" s="940"/>
      <c r="J4469" s="940"/>
      <c r="K4469" s="940"/>
      <c r="L4469" s="940"/>
      <c r="M4469" s="940"/>
      <c r="N4469" s="940"/>
      <c r="O4469" s="940"/>
      <c r="P4469" s="940"/>
      <c r="Q4469" s="890"/>
      <c r="R4469" s="891"/>
      <c r="S4469" s="890"/>
      <c r="T4469" s="891"/>
      <c r="U4469" s="890"/>
      <c r="V4469" s="891"/>
      <c r="W4469" s="890"/>
      <c r="X4469" s="891"/>
      <c r="Y4469" s="890"/>
      <c r="Z4469" s="891"/>
      <c r="AA4469" s="890"/>
      <c r="AB4469" s="891"/>
      <c r="AC4469" s="890"/>
      <c r="AD4469" s="891"/>
      <c r="AE4469" s="164"/>
      <c r="AF4469" s="164"/>
      <c r="AG4469" s="199">
        <f t="shared" si="1504"/>
        <v>0</v>
      </c>
      <c r="AH4469" s="219" t="b">
        <f t="shared" si="1505"/>
        <v>0</v>
      </c>
      <c r="AI4469" s="198" t="str">
        <f t="shared" si="1506"/>
        <v/>
      </c>
      <c r="AJ4469" s="219" t="b">
        <f t="shared" si="1507"/>
        <v>0</v>
      </c>
      <c r="AK4469" s="198" t="str">
        <f t="shared" si="1508"/>
        <v/>
      </c>
      <c r="AL4469" s="219" t="b">
        <f t="shared" si="1509"/>
        <v>0</v>
      </c>
      <c r="AM4469" s="351">
        <f t="shared" si="1510"/>
        <v>0</v>
      </c>
      <c r="AN4469" s="164"/>
      <c r="AO4469" s="164"/>
      <c r="AP4469" s="164"/>
      <c r="AQ4469" s="402">
        <f t="shared" si="1511"/>
        <v>0</v>
      </c>
      <c r="AR4469" s="370" t="str">
        <f>IF(AQ4469=0,"",
IF(SUM($AQ$3585:AQ4469)=1,AS4469,
IF($AQ$5285&gt;SUM($AQ$3585:AQ4469),_xlfn.CONCAT(", ",AS4469),
IF($AQ$5285=SUM($AQ$3585:AQ4469),_xlfn.CONCAT(" y ",AS4469)))))</f>
        <v/>
      </c>
      <c r="AS4469" s="156" t="s">
        <v>7555</v>
      </c>
    </row>
    <row r="4470" spans="1:45" ht="15" customHeight="1">
      <c r="A4470" s="57"/>
      <c r="B4470" s="26"/>
      <c r="C4470" s="716" t="s">
        <v>7556</v>
      </c>
      <c r="D4470" s="716"/>
      <c r="E4470" s="941"/>
      <c r="F4470" s="942"/>
      <c r="G4470" s="942"/>
      <c r="H4470" s="943"/>
      <c r="I4470" s="940"/>
      <c r="J4470" s="940"/>
      <c r="K4470" s="940"/>
      <c r="L4470" s="940"/>
      <c r="M4470" s="940"/>
      <c r="N4470" s="940"/>
      <c r="O4470" s="940"/>
      <c r="P4470" s="940"/>
      <c r="Q4470" s="890"/>
      <c r="R4470" s="891"/>
      <c r="S4470" s="890"/>
      <c r="T4470" s="891"/>
      <c r="U4470" s="890"/>
      <c r="V4470" s="891"/>
      <c r="W4470" s="890"/>
      <c r="X4470" s="891"/>
      <c r="Y4470" s="890"/>
      <c r="Z4470" s="891"/>
      <c r="AA4470" s="890"/>
      <c r="AB4470" s="891"/>
      <c r="AC4470" s="890"/>
      <c r="AD4470" s="891"/>
      <c r="AE4470" s="164"/>
      <c r="AF4470" s="164"/>
      <c r="AG4470" s="199">
        <f t="shared" si="1504"/>
        <v>0</v>
      </c>
      <c r="AH4470" s="219" t="b">
        <f t="shared" si="1505"/>
        <v>0</v>
      </c>
      <c r="AI4470" s="198" t="str">
        <f t="shared" si="1506"/>
        <v/>
      </c>
      <c r="AJ4470" s="219" t="b">
        <f t="shared" si="1507"/>
        <v>0</v>
      </c>
      <c r="AK4470" s="198" t="str">
        <f t="shared" si="1508"/>
        <v/>
      </c>
      <c r="AL4470" s="219" t="b">
        <f t="shared" si="1509"/>
        <v>0</v>
      </c>
      <c r="AM4470" s="351">
        <f t="shared" si="1510"/>
        <v>0</v>
      </c>
      <c r="AN4470" s="164"/>
      <c r="AO4470" s="164"/>
      <c r="AP4470" s="164"/>
      <c r="AQ4470" s="402">
        <f t="shared" si="1511"/>
        <v>0</v>
      </c>
      <c r="AR4470" s="370" t="str">
        <f>IF(AQ4470=0,"",
IF(SUM($AQ$3585:AQ4470)=1,AS4470,
IF($AQ$5285&gt;SUM($AQ$3585:AQ4470),_xlfn.CONCAT(", ",AS4470),
IF($AQ$5285=SUM($AQ$3585:AQ4470),_xlfn.CONCAT(" y ",AS4470)))))</f>
        <v/>
      </c>
      <c r="AS4470" s="156" t="s">
        <v>7557</v>
      </c>
    </row>
    <row r="4471" spans="1:45" ht="15" customHeight="1">
      <c r="A4471" s="57"/>
      <c r="B4471" s="26"/>
      <c r="C4471" s="716" t="s">
        <v>7558</v>
      </c>
      <c r="D4471" s="716"/>
      <c r="E4471" s="941"/>
      <c r="F4471" s="942"/>
      <c r="G4471" s="942"/>
      <c r="H4471" s="943"/>
      <c r="I4471" s="940"/>
      <c r="J4471" s="940"/>
      <c r="K4471" s="940"/>
      <c r="L4471" s="940"/>
      <c r="M4471" s="940"/>
      <c r="N4471" s="940"/>
      <c r="O4471" s="940"/>
      <c r="P4471" s="940"/>
      <c r="Q4471" s="890"/>
      <c r="R4471" s="891"/>
      <c r="S4471" s="890"/>
      <c r="T4471" s="891"/>
      <c r="U4471" s="890"/>
      <c r="V4471" s="891"/>
      <c r="W4471" s="890"/>
      <c r="X4471" s="891"/>
      <c r="Y4471" s="890"/>
      <c r="Z4471" s="891"/>
      <c r="AA4471" s="890"/>
      <c r="AB4471" s="891"/>
      <c r="AC4471" s="890"/>
      <c r="AD4471" s="891"/>
      <c r="AE4471" s="164"/>
      <c r="AF4471" s="164"/>
      <c r="AG4471" s="199">
        <f t="shared" si="1504"/>
        <v>0</v>
      </c>
      <c r="AH4471" s="219" t="b">
        <f t="shared" si="1505"/>
        <v>0</v>
      </c>
      <c r="AI4471" s="198" t="str">
        <f t="shared" si="1506"/>
        <v/>
      </c>
      <c r="AJ4471" s="219" t="b">
        <f t="shared" si="1507"/>
        <v>0</v>
      </c>
      <c r="AK4471" s="198" t="str">
        <f t="shared" si="1508"/>
        <v/>
      </c>
      <c r="AL4471" s="219" t="b">
        <f t="shared" si="1509"/>
        <v>0</v>
      </c>
      <c r="AM4471" s="351">
        <f t="shared" si="1510"/>
        <v>0</v>
      </c>
      <c r="AN4471" s="164"/>
      <c r="AO4471" s="164"/>
      <c r="AP4471" s="164"/>
      <c r="AQ4471" s="402">
        <f t="shared" si="1511"/>
        <v>0</v>
      </c>
      <c r="AR4471" s="370" t="str">
        <f>IF(AQ4471=0,"",
IF(SUM($AQ$3585:AQ4471)=1,AS4471,
IF($AQ$5285&gt;SUM($AQ$3585:AQ4471),_xlfn.CONCAT(", ",AS4471),
IF($AQ$5285=SUM($AQ$3585:AQ4471),_xlfn.CONCAT(" y ",AS4471)))))</f>
        <v/>
      </c>
      <c r="AS4471" s="156" t="s">
        <v>7559</v>
      </c>
    </row>
    <row r="4472" spans="1:45" ht="15" customHeight="1">
      <c r="A4472" s="57"/>
      <c r="B4472" s="26"/>
      <c r="C4472" s="716" t="s">
        <v>7560</v>
      </c>
      <c r="D4472" s="716"/>
      <c r="E4472" s="941"/>
      <c r="F4472" s="942"/>
      <c r="G4472" s="942"/>
      <c r="H4472" s="943"/>
      <c r="I4472" s="940"/>
      <c r="J4472" s="940"/>
      <c r="K4472" s="940"/>
      <c r="L4472" s="940"/>
      <c r="M4472" s="940"/>
      <c r="N4472" s="940"/>
      <c r="O4472" s="940"/>
      <c r="P4472" s="940"/>
      <c r="Q4472" s="890"/>
      <c r="R4472" s="891"/>
      <c r="S4472" s="890"/>
      <c r="T4472" s="891"/>
      <c r="U4472" s="890"/>
      <c r="V4472" s="891"/>
      <c r="W4472" s="890"/>
      <c r="X4472" s="891"/>
      <c r="Y4472" s="890"/>
      <c r="Z4472" s="891"/>
      <c r="AA4472" s="890"/>
      <c r="AB4472" s="891"/>
      <c r="AC4472" s="890"/>
      <c r="AD4472" s="891"/>
      <c r="AE4472" s="164"/>
      <c r="AF4472" s="164"/>
      <c r="AG4472" s="199">
        <f t="shared" si="1504"/>
        <v>0</v>
      </c>
      <c r="AH4472" s="219" t="b">
        <f t="shared" si="1505"/>
        <v>0</v>
      </c>
      <c r="AI4472" s="198" t="str">
        <f t="shared" si="1506"/>
        <v/>
      </c>
      <c r="AJ4472" s="219" t="b">
        <f t="shared" si="1507"/>
        <v>0</v>
      </c>
      <c r="AK4472" s="198" t="str">
        <f t="shared" si="1508"/>
        <v/>
      </c>
      <c r="AL4472" s="219" t="b">
        <f t="shared" si="1509"/>
        <v>0</v>
      </c>
      <c r="AM4472" s="351">
        <f t="shared" si="1510"/>
        <v>0</v>
      </c>
      <c r="AN4472" s="164"/>
      <c r="AO4472" s="164"/>
      <c r="AP4472" s="164"/>
      <c r="AQ4472" s="402">
        <f t="shared" si="1511"/>
        <v>0</v>
      </c>
      <c r="AR4472" s="370" t="str">
        <f>IF(AQ4472=0,"",
IF(SUM($AQ$3585:AQ4472)=1,AS4472,
IF($AQ$5285&gt;SUM($AQ$3585:AQ4472),_xlfn.CONCAT(", ",AS4472),
IF($AQ$5285=SUM($AQ$3585:AQ4472),_xlfn.CONCAT(" y ",AS4472)))))</f>
        <v/>
      </c>
      <c r="AS4472" s="156" t="s">
        <v>7561</v>
      </c>
    </row>
    <row r="4473" spans="1:45" ht="15" customHeight="1">
      <c r="A4473" s="57"/>
      <c r="B4473" s="26"/>
      <c r="C4473" s="716" t="s">
        <v>7562</v>
      </c>
      <c r="D4473" s="716"/>
      <c r="E4473" s="941"/>
      <c r="F4473" s="942"/>
      <c r="G4473" s="942"/>
      <c r="H4473" s="943"/>
      <c r="I4473" s="940"/>
      <c r="J4473" s="940"/>
      <c r="K4473" s="940"/>
      <c r="L4473" s="940"/>
      <c r="M4473" s="940"/>
      <c r="N4473" s="940"/>
      <c r="O4473" s="940"/>
      <c r="P4473" s="940"/>
      <c r="Q4473" s="890"/>
      <c r="R4473" s="891"/>
      <c r="S4473" s="890"/>
      <c r="T4473" s="891"/>
      <c r="U4473" s="890"/>
      <c r="V4473" s="891"/>
      <c r="W4473" s="890"/>
      <c r="X4473" s="891"/>
      <c r="Y4473" s="890"/>
      <c r="Z4473" s="891"/>
      <c r="AA4473" s="890"/>
      <c r="AB4473" s="891"/>
      <c r="AC4473" s="890"/>
      <c r="AD4473" s="891"/>
      <c r="AE4473" s="164"/>
      <c r="AF4473" s="164"/>
      <c r="AG4473" s="199">
        <f t="shared" si="1504"/>
        <v>0</v>
      </c>
      <c r="AH4473" s="219" t="b">
        <f t="shared" si="1505"/>
        <v>0</v>
      </c>
      <c r="AI4473" s="198" t="str">
        <f t="shared" si="1506"/>
        <v/>
      </c>
      <c r="AJ4473" s="219" t="b">
        <f t="shared" si="1507"/>
        <v>0</v>
      </c>
      <c r="AK4473" s="198" t="str">
        <f t="shared" si="1508"/>
        <v/>
      </c>
      <c r="AL4473" s="219" t="b">
        <f t="shared" si="1509"/>
        <v>0</v>
      </c>
      <c r="AM4473" s="351">
        <f t="shared" si="1510"/>
        <v>0</v>
      </c>
      <c r="AN4473" s="164"/>
      <c r="AO4473" s="164"/>
      <c r="AP4473" s="164"/>
      <c r="AQ4473" s="402">
        <f t="shared" si="1511"/>
        <v>0</v>
      </c>
      <c r="AR4473" s="370" t="str">
        <f>IF(AQ4473=0,"",
IF(SUM($AQ$3585:AQ4473)=1,AS4473,
IF($AQ$5285&gt;SUM($AQ$3585:AQ4473),_xlfn.CONCAT(", ",AS4473),
IF($AQ$5285=SUM($AQ$3585:AQ4473),_xlfn.CONCAT(" y ",AS4473)))))</f>
        <v/>
      </c>
      <c r="AS4473" s="156" t="s">
        <v>7563</v>
      </c>
    </row>
    <row r="4474" spans="1:45" ht="15" customHeight="1">
      <c r="A4474" s="57"/>
      <c r="B4474" s="26"/>
      <c r="C4474" s="716" t="s">
        <v>7564</v>
      </c>
      <c r="D4474" s="716"/>
      <c r="E4474" s="941"/>
      <c r="F4474" s="942"/>
      <c r="G4474" s="942"/>
      <c r="H4474" s="943"/>
      <c r="I4474" s="940"/>
      <c r="J4474" s="940"/>
      <c r="K4474" s="940"/>
      <c r="L4474" s="940"/>
      <c r="M4474" s="940"/>
      <c r="N4474" s="940"/>
      <c r="O4474" s="940"/>
      <c r="P4474" s="940"/>
      <c r="Q4474" s="890"/>
      <c r="R4474" s="891"/>
      <c r="S4474" s="890"/>
      <c r="T4474" s="891"/>
      <c r="U4474" s="890"/>
      <c r="V4474" s="891"/>
      <c r="W4474" s="890"/>
      <c r="X4474" s="891"/>
      <c r="Y4474" s="890"/>
      <c r="Z4474" s="891"/>
      <c r="AA4474" s="890"/>
      <c r="AB4474" s="891"/>
      <c r="AC4474" s="890"/>
      <c r="AD4474" s="891"/>
      <c r="AE4474" s="164"/>
      <c r="AF4474" s="164"/>
      <c r="AG4474" s="199">
        <f t="shared" si="1504"/>
        <v>0</v>
      </c>
      <c r="AH4474" s="219" t="b">
        <f t="shared" si="1505"/>
        <v>0</v>
      </c>
      <c r="AI4474" s="198" t="str">
        <f t="shared" si="1506"/>
        <v/>
      </c>
      <c r="AJ4474" s="219" t="b">
        <f t="shared" si="1507"/>
        <v>0</v>
      </c>
      <c r="AK4474" s="198" t="str">
        <f t="shared" si="1508"/>
        <v/>
      </c>
      <c r="AL4474" s="219" t="b">
        <f t="shared" si="1509"/>
        <v>0</v>
      </c>
      <c r="AM4474" s="351">
        <f t="shared" si="1510"/>
        <v>0</v>
      </c>
      <c r="AN4474" s="164"/>
      <c r="AO4474" s="164"/>
      <c r="AP4474" s="164"/>
      <c r="AQ4474" s="402">
        <f t="shared" si="1511"/>
        <v>0</v>
      </c>
      <c r="AR4474" s="370" t="str">
        <f>IF(AQ4474=0,"",
IF(SUM($AQ$3585:AQ4474)=1,AS4474,
IF($AQ$5285&gt;SUM($AQ$3585:AQ4474),_xlfn.CONCAT(", ",AS4474),
IF($AQ$5285=SUM($AQ$3585:AQ4474),_xlfn.CONCAT(" y ",AS4474)))))</f>
        <v/>
      </c>
      <c r="AS4474" s="156" t="s">
        <v>7565</v>
      </c>
    </row>
    <row r="4475" spans="1:45" ht="15" customHeight="1">
      <c r="A4475" s="57"/>
      <c r="B4475" s="26"/>
      <c r="C4475" s="716" t="s">
        <v>7566</v>
      </c>
      <c r="D4475" s="716"/>
      <c r="E4475" s="941"/>
      <c r="F4475" s="942"/>
      <c r="G4475" s="942"/>
      <c r="H4475" s="943"/>
      <c r="I4475" s="940"/>
      <c r="J4475" s="940"/>
      <c r="K4475" s="940"/>
      <c r="L4475" s="940"/>
      <c r="M4475" s="940"/>
      <c r="N4475" s="940"/>
      <c r="O4475" s="940"/>
      <c r="P4475" s="940"/>
      <c r="Q4475" s="890"/>
      <c r="R4475" s="891"/>
      <c r="S4475" s="890"/>
      <c r="T4475" s="891"/>
      <c r="U4475" s="890"/>
      <c r="V4475" s="891"/>
      <c r="W4475" s="890"/>
      <c r="X4475" s="891"/>
      <c r="Y4475" s="890"/>
      <c r="Z4475" s="891"/>
      <c r="AA4475" s="890"/>
      <c r="AB4475" s="891"/>
      <c r="AC4475" s="890"/>
      <c r="AD4475" s="891"/>
      <c r="AE4475" s="164"/>
      <c r="AF4475" s="164"/>
      <c r="AG4475" s="199">
        <f t="shared" si="1504"/>
        <v>0</v>
      </c>
      <c r="AH4475" s="219" t="b">
        <f t="shared" si="1505"/>
        <v>0</v>
      </c>
      <c r="AI4475" s="198" t="str">
        <f t="shared" si="1506"/>
        <v/>
      </c>
      <c r="AJ4475" s="219" t="b">
        <f t="shared" si="1507"/>
        <v>0</v>
      </c>
      <c r="AK4475" s="198" t="str">
        <f t="shared" si="1508"/>
        <v/>
      </c>
      <c r="AL4475" s="219" t="b">
        <f t="shared" si="1509"/>
        <v>0</v>
      </c>
      <c r="AM4475" s="351">
        <f t="shared" si="1510"/>
        <v>0</v>
      </c>
      <c r="AN4475" s="164"/>
      <c r="AO4475" s="164"/>
      <c r="AP4475" s="164"/>
      <c r="AQ4475" s="402">
        <f t="shared" si="1511"/>
        <v>0</v>
      </c>
      <c r="AR4475" s="370" t="str">
        <f>IF(AQ4475=0,"",
IF(SUM($AQ$3585:AQ4475)=1,AS4475,
IF($AQ$5285&gt;SUM($AQ$3585:AQ4475),_xlfn.CONCAT(", ",AS4475),
IF($AQ$5285=SUM($AQ$3585:AQ4475),_xlfn.CONCAT(" y ",AS4475)))))</f>
        <v/>
      </c>
      <c r="AS4475" s="156" t="s">
        <v>7567</v>
      </c>
    </row>
    <row r="4476" spans="1:45" ht="15" customHeight="1">
      <c r="A4476" s="57"/>
      <c r="B4476" s="26"/>
      <c r="C4476" s="716" t="s">
        <v>7568</v>
      </c>
      <c r="D4476" s="716"/>
      <c r="E4476" s="941"/>
      <c r="F4476" s="942"/>
      <c r="G4476" s="942"/>
      <c r="H4476" s="943"/>
      <c r="I4476" s="940"/>
      <c r="J4476" s="940"/>
      <c r="K4476" s="940"/>
      <c r="L4476" s="940"/>
      <c r="M4476" s="940"/>
      <c r="N4476" s="940"/>
      <c r="O4476" s="940"/>
      <c r="P4476" s="940"/>
      <c r="Q4476" s="890"/>
      <c r="R4476" s="891"/>
      <c r="S4476" s="890"/>
      <c r="T4476" s="891"/>
      <c r="U4476" s="890"/>
      <c r="V4476" s="891"/>
      <c r="W4476" s="890"/>
      <c r="X4476" s="891"/>
      <c r="Y4476" s="890"/>
      <c r="Z4476" s="891"/>
      <c r="AA4476" s="890"/>
      <c r="AB4476" s="891"/>
      <c r="AC4476" s="890"/>
      <c r="AD4476" s="891"/>
      <c r="AE4476" s="164"/>
      <c r="AF4476" s="164"/>
      <c r="AG4476" s="199">
        <f t="shared" si="1504"/>
        <v>0</v>
      </c>
      <c r="AH4476" s="219" t="b">
        <f t="shared" si="1505"/>
        <v>0</v>
      </c>
      <c r="AI4476" s="198" t="str">
        <f t="shared" si="1506"/>
        <v/>
      </c>
      <c r="AJ4476" s="219" t="b">
        <f t="shared" si="1507"/>
        <v>0</v>
      </c>
      <c r="AK4476" s="198" t="str">
        <f t="shared" si="1508"/>
        <v/>
      </c>
      <c r="AL4476" s="219" t="b">
        <f t="shared" si="1509"/>
        <v>0</v>
      </c>
      <c r="AM4476" s="351">
        <f t="shared" si="1510"/>
        <v>0</v>
      </c>
      <c r="AN4476" s="164"/>
      <c r="AO4476" s="164"/>
      <c r="AP4476" s="164"/>
      <c r="AQ4476" s="402">
        <f t="shared" si="1511"/>
        <v>0</v>
      </c>
      <c r="AR4476" s="370" t="str">
        <f>IF(AQ4476=0,"",
IF(SUM($AQ$3585:AQ4476)=1,AS4476,
IF($AQ$5285&gt;SUM($AQ$3585:AQ4476),_xlfn.CONCAT(", ",AS4476),
IF($AQ$5285=SUM($AQ$3585:AQ4476),_xlfn.CONCAT(" y ",AS4476)))))</f>
        <v/>
      </c>
      <c r="AS4476" s="156" t="s">
        <v>7569</v>
      </c>
    </row>
    <row r="4477" spans="1:45" ht="15" customHeight="1">
      <c r="A4477" s="57"/>
      <c r="B4477" s="26"/>
      <c r="C4477" s="716" t="s">
        <v>7570</v>
      </c>
      <c r="D4477" s="716"/>
      <c r="E4477" s="941"/>
      <c r="F4477" s="942"/>
      <c r="G4477" s="942"/>
      <c r="H4477" s="943"/>
      <c r="I4477" s="940"/>
      <c r="J4477" s="940"/>
      <c r="K4477" s="940"/>
      <c r="L4477" s="940"/>
      <c r="M4477" s="940"/>
      <c r="N4477" s="940"/>
      <c r="O4477" s="940"/>
      <c r="P4477" s="940"/>
      <c r="Q4477" s="890"/>
      <c r="R4477" s="891"/>
      <c r="S4477" s="890"/>
      <c r="T4477" s="891"/>
      <c r="U4477" s="890"/>
      <c r="V4477" s="891"/>
      <c r="W4477" s="890"/>
      <c r="X4477" s="891"/>
      <c r="Y4477" s="890"/>
      <c r="Z4477" s="891"/>
      <c r="AA4477" s="890"/>
      <c r="AB4477" s="891"/>
      <c r="AC4477" s="890"/>
      <c r="AD4477" s="891"/>
      <c r="AE4477" s="164"/>
      <c r="AF4477" s="164"/>
      <c r="AG4477" s="199">
        <f t="shared" si="1504"/>
        <v>0</v>
      </c>
      <c r="AH4477" s="219" t="b">
        <f t="shared" si="1505"/>
        <v>0</v>
      </c>
      <c r="AI4477" s="198" t="str">
        <f t="shared" si="1506"/>
        <v/>
      </c>
      <c r="AJ4477" s="219" t="b">
        <f t="shared" si="1507"/>
        <v>0</v>
      </c>
      <c r="AK4477" s="198" t="str">
        <f t="shared" si="1508"/>
        <v/>
      </c>
      <c r="AL4477" s="219" t="b">
        <f t="shared" si="1509"/>
        <v>0</v>
      </c>
      <c r="AM4477" s="351">
        <f t="shared" si="1510"/>
        <v>0</v>
      </c>
      <c r="AN4477" s="164"/>
      <c r="AO4477" s="164"/>
      <c r="AP4477" s="164"/>
      <c r="AQ4477" s="402">
        <f t="shared" si="1511"/>
        <v>0</v>
      </c>
      <c r="AR4477" s="370" t="str">
        <f>IF(AQ4477=0,"",
IF(SUM($AQ$3585:AQ4477)=1,AS4477,
IF($AQ$5285&gt;SUM($AQ$3585:AQ4477),_xlfn.CONCAT(", ",AS4477),
IF($AQ$5285=SUM($AQ$3585:AQ4477),_xlfn.CONCAT(" y ",AS4477)))))</f>
        <v/>
      </c>
      <c r="AS4477" s="156" t="s">
        <v>7571</v>
      </c>
    </row>
    <row r="4478" spans="1:45" ht="15" customHeight="1">
      <c r="A4478" s="57"/>
      <c r="B4478" s="26"/>
      <c r="C4478" s="716" t="s">
        <v>7572</v>
      </c>
      <c r="D4478" s="716"/>
      <c r="E4478" s="941"/>
      <c r="F4478" s="942"/>
      <c r="G4478" s="942"/>
      <c r="H4478" s="943"/>
      <c r="I4478" s="940"/>
      <c r="J4478" s="940"/>
      <c r="K4478" s="940"/>
      <c r="L4478" s="940"/>
      <c r="M4478" s="940"/>
      <c r="N4478" s="940"/>
      <c r="O4478" s="940"/>
      <c r="P4478" s="940"/>
      <c r="Q4478" s="890"/>
      <c r="R4478" s="891"/>
      <c r="S4478" s="890"/>
      <c r="T4478" s="891"/>
      <c r="U4478" s="890"/>
      <c r="V4478" s="891"/>
      <c r="W4478" s="890"/>
      <c r="X4478" s="891"/>
      <c r="Y4478" s="890"/>
      <c r="Z4478" s="891"/>
      <c r="AA4478" s="890"/>
      <c r="AB4478" s="891"/>
      <c r="AC4478" s="890"/>
      <c r="AD4478" s="891"/>
      <c r="AE4478" s="164"/>
      <c r="AF4478" s="164"/>
      <c r="AG4478" s="199">
        <f t="shared" si="1504"/>
        <v>0</v>
      </c>
      <c r="AH4478" s="219" t="b">
        <f t="shared" si="1505"/>
        <v>0</v>
      </c>
      <c r="AI4478" s="198" t="str">
        <f t="shared" si="1506"/>
        <v/>
      </c>
      <c r="AJ4478" s="219" t="b">
        <f t="shared" si="1507"/>
        <v>0</v>
      </c>
      <c r="AK4478" s="198" t="str">
        <f t="shared" si="1508"/>
        <v/>
      </c>
      <c r="AL4478" s="219" t="b">
        <f t="shared" si="1509"/>
        <v>0</v>
      </c>
      <c r="AM4478" s="351">
        <f t="shared" si="1510"/>
        <v>0</v>
      </c>
      <c r="AN4478" s="164"/>
      <c r="AO4478" s="164"/>
      <c r="AP4478" s="164"/>
      <c r="AQ4478" s="402">
        <f t="shared" si="1511"/>
        <v>0</v>
      </c>
      <c r="AR4478" s="370" t="str">
        <f>IF(AQ4478=0,"",
IF(SUM($AQ$3585:AQ4478)=1,AS4478,
IF($AQ$5285&gt;SUM($AQ$3585:AQ4478),_xlfn.CONCAT(", ",AS4478),
IF($AQ$5285=SUM($AQ$3585:AQ4478),_xlfn.CONCAT(" y ",AS4478)))))</f>
        <v/>
      </c>
      <c r="AS4478" s="156" t="s">
        <v>7573</v>
      </c>
    </row>
    <row r="4479" spans="1:45" ht="15" customHeight="1">
      <c r="A4479" s="57"/>
      <c r="B4479" s="26"/>
      <c r="C4479" s="716" t="s">
        <v>7574</v>
      </c>
      <c r="D4479" s="716"/>
      <c r="E4479" s="941"/>
      <c r="F4479" s="942"/>
      <c r="G4479" s="942"/>
      <c r="H4479" s="943"/>
      <c r="I4479" s="940"/>
      <c r="J4479" s="940"/>
      <c r="K4479" s="940"/>
      <c r="L4479" s="940"/>
      <c r="M4479" s="940"/>
      <c r="N4479" s="940"/>
      <c r="O4479" s="940"/>
      <c r="P4479" s="940"/>
      <c r="Q4479" s="890"/>
      <c r="R4479" s="891"/>
      <c r="S4479" s="890"/>
      <c r="T4479" s="891"/>
      <c r="U4479" s="890"/>
      <c r="V4479" s="891"/>
      <c r="W4479" s="890"/>
      <c r="X4479" s="891"/>
      <c r="Y4479" s="890"/>
      <c r="Z4479" s="891"/>
      <c r="AA4479" s="890"/>
      <c r="AB4479" s="891"/>
      <c r="AC4479" s="890"/>
      <c r="AD4479" s="891"/>
      <c r="AE4479" s="164"/>
      <c r="AF4479" s="164"/>
      <c r="AG4479" s="199">
        <f t="shared" si="1504"/>
        <v>0</v>
      </c>
      <c r="AH4479" s="219" t="b">
        <f t="shared" si="1505"/>
        <v>0</v>
      </c>
      <c r="AI4479" s="198" t="str">
        <f t="shared" si="1506"/>
        <v/>
      </c>
      <c r="AJ4479" s="219" t="b">
        <f t="shared" si="1507"/>
        <v>0</v>
      </c>
      <c r="AK4479" s="198" t="str">
        <f t="shared" si="1508"/>
        <v/>
      </c>
      <c r="AL4479" s="219" t="b">
        <f t="shared" si="1509"/>
        <v>0</v>
      </c>
      <c r="AM4479" s="351">
        <f t="shared" si="1510"/>
        <v>0</v>
      </c>
      <c r="AN4479" s="164"/>
      <c r="AO4479" s="164"/>
      <c r="AP4479" s="164"/>
      <c r="AQ4479" s="402">
        <f t="shared" si="1511"/>
        <v>0</v>
      </c>
      <c r="AR4479" s="370" t="str">
        <f>IF(AQ4479=0,"",
IF(SUM($AQ$3585:AQ4479)=1,AS4479,
IF($AQ$5285&gt;SUM($AQ$3585:AQ4479),_xlfn.CONCAT(", ",AS4479),
IF($AQ$5285=SUM($AQ$3585:AQ4479),_xlfn.CONCAT(" y ",AS4479)))))</f>
        <v/>
      </c>
      <c r="AS4479" s="156" t="s">
        <v>7575</v>
      </c>
    </row>
    <row r="4480" spans="1:45" ht="15" customHeight="1">
      <c r="A4480" s="57"/>
      <c r="B4480" s="26"/>
      <c r="C4480" s="716" t="s">
        <v>7576</v>
      </c>
      <c r="D4480" s="716"/>
      <c r="E4480" s="941"/>
      <c r="F4480" s="942"/>
      <c r="G4480" s="942"/>
      <c r="H4480" s="943"/>
      <c r="I4480" s="940"/>
      <c r="J4480" s="940"/>
      <c r="K4480" s="940"/>
      <c r="L4480" s="940"/>
      <c r="M4480" s="940"/>
      <c r="N4480" s="940"/>
      <c r="O4480" s="940"/>
      <c r="P4480" s="940"/>
      <c r="Q4480" s="890"/>
      <c r="R4480" s="891"/>
      <c r="S4480" s="890"/>
      <c r="T4480" s="891"/>
      <c r="U4480" s="890"/>
      <c r="V4480" s="891"/>
      <c r="W4480" s="890"/>
      <c r="X4480" s="891"/>
      <c r="Y4480" s="890"/>
      <c r="Z4480" s="891"/>
      <c r="AA4480" s="890"/>
      <c r="AB4480" s="891"/>
      <c r="AC4480" s="890"/>
      <c r="AD4480" s="891"/>
      <c r="AE4480" s="164"/>
      <c r="AF4480" s="164"/>
      <c r="AG4480" s="199">
        <f t="shared" si="1504"/>
        <v>0</v>
      </c>
      <c r="AH4480" s="219" t="b">
        <f t="shared" si="1505"/>
        <v>0</v>
      </c>
      <c r="AI4480" s="198" t="str">
        <f t="shared" si="1506"/>
        <v/>
      </c>
      <c r="AJ4480" s="219" t="b">
        <f t="shared" si="1507"/>
        <v>0</v>
      </c>
      <c r="AK4480" s="198" t="str">
        <f t="shared" si="1508"/>
        <v/>
      </c>
      <c r="AL4480" s="219" t="b">
        <f t="shared" si="1509"/>
        <v>0</v>
      </c>
      <c r="AM4480" s="351">
        <f t="shared" si="1510"/>
        <v>0</v>
      </c>
      <c r="AN4480" s="164"/>
      <c r="AO4480" s="164"/>
      <c r="AP4480" s="164"/>
      <c r="AQ4480" s="402">
        <f t="shared" si="1511"/>
        <v>0</v>
      </c>
      <c r="AR4480" s="370" t="str">
        <f>IF(AQ4480=0,"",
IF(SUM($AQ$3585:AQ4480)=1,AS4480,
IF($AQ$5285&gt;SUM($AQ$3585:AQ4480),_xlfn.CONCAT(", ",AS4480),
IF($AQ$5285=SUM($AQ$3585:AQ4480),_xlfn.CONCAT(" y ",AS4480)))))</f>
        <v/>
      </c>
      <c r="AS4480" s="156" t="s">
        <v>7577</v>
      </c>
    </row>
    <row r="4481" spans="1:45" ht="15" customHeight="1">
      <c r="A4481" s="57"/>
      <c r="B4481" s="26"/>
      <c r="C4481" s="716" t="s">
        <v>7578</v>
      </c>
      <c r="D4481" s="716"/>
      <c r="E4481" s="941"/>
      <c r="F4481" s="942"/>
      <c r="G4481" s="942"/>
      <c r="H4481" s="943"/>
      <c r="I4481" s="940"/>
      <c r="J4481" s="940"/>
      <c r="K4481" s="940"/>
      <c r="L4481" s="940"/>
      <c r="M4481" s="940"/>
      <c r="N4481" s="940"/>
      <c r="O4481" s="940"/>
      <c r="P4481" s="940"/>
      <c r="Q4481" s="890"/>
      <c r="R4481" s="891"/>
      <c r="S4481" s="890"/>
      <c r="T4481" s="891"/>
      <c r="U4481" s="890"/>
      <c r="V4481" s="891"/>
      <c r="W4481" s="890"/>
      <c r="X4481" s="891"/>
      <c r="Y4481" s="890"/>
      <c r="Z4481" s="891"/>
      <c r="AA4481" s="890"/>
      <c r="AB4481" s="891"/>
      <c r="AC4481" s="890"/>
      <c r="AD4481" s="891"/>
      <c r="AE4481" s="164"/>
      <c r="AF4481" s="164"/>
      <c r="AG4481" s="199">
        <f t="shared" si="1504"/>
        <v>0</v>
      </c>
      <c r="AH4481" s="219" t="b">
        <f t="shared" si="1505"/>
        <v>0</v>
      </c>
      <c r="AI4481" s="198" t="str">
        <f t="shared" si="1506"/>
        <v/>
      </c>
      <c r="AJ4481" s="219" t="b">
        <f t="shared" si="1507"/>
        <v>0</v>
      </c>
      <c r="AK4481" s="198" t="str">
        <f t="shared" si="1508"/>
        <v/>
      </c>
      <c r="AL4481" s="219" t="b">
        <f t="shared" si="1509"/>
        <v>0</v>
      </c>
      <c r="AM4481" s="351">
        <f t="shared" si="1510"/>
        <v>0</v>
      </c>
      <c r="AN4481" s="164"/>
      <c r="AO4481" s="164"/>
      <c r="AP4481" s="164"/>
      <c r="AQ4481" s="402">
        <f t="shared" si="1511"/>
        <v>0</v>
      </c>
      <c r="AR4481" s="370" t="str">
        <f>IF(AQ4481=0,"",
IF(SUM($AQ$3585:AQ4481)=1,AS4481,
IF($AQ$5285&gt;SUM($AQ$3585:AQ4481),_xlfn.CONCAT(", ",AS4481),
IF($AQ$5285=SUM($AQ$3585:AQ4481),_xlfn.CONCAT(" y ",AS4481)))))</f>
        <v/>
      </c>
      <c r="AS4481" s="156" t="s">
        <v>7579</v>
      </c>
    </row>
    <row r="4482" spans="1:45" ht="15" customHeight="1">
      <c r="A4482" s="57"/>
      <c r="B4482" s="26"/>
      <c r="C4482" s="716" t="s">
        <v>7580</v>
      </c>
      <c r="D4482" s="716"/>
      <c r="E4482" s="941"/>
      <c r="F4482" s="942"/>
      <c r="G4482" s="942"/>
      <c r="H4482" s="943"/>
      <c r="I4482" s="940"/>
      <c r="J4482" s="940"/>
      <c r="K4482" s="940"/>
      <c r="L4482" s="940"/>
      <c r="M4482" s="940"/>
      <c r="N4482" s="940"/>
      <c r="O4482" s="940"/>
      <c r="P4482" s="940"/>
      <c r="Q4482" s="890"/>
      <c r="R4482" s="891"/>
      <c r="S4482" s="890"/>
      <c r="T4482" s="891"/>
      <c r="U4482" s="890"/>
      <c r="V4482" s="891"/>
      <c r="W4482" s="890"/>
      <c r="X4482" s="891"/>
      <c r="Y4482" s="890"/>
      <c r="Z4482" s="891"/>
      <c r="AA4482" s="890"/>
      <c r="AB4482" s="891"/>
      <c r="AC4482" s="890"/>
      <c r="AD4482" s="891"/>
      <c r="AE4482" s="164"/>
      <c r="AF4482" s="164"/>
      <c r="AG4482" s="199">
        <f t="shared" ref="AG4482:AG4545" si="1512">IF(AND(OR($I$3563="X",$T$3563="X"),COUNTA(E4482:AD4482)=0),0,IF(AND(COUNTBLANK(E4482)=1,COUNTA(I4482:AD4482)=0),0,IF(AND($C$3563="X",COUNTBLANK(E4482)=0,COUNTA(I4482:P4482)=2,COUNTA(Q4482:AB4482)&gt;0,AC4482=""),0,IF(AND($C$3563="X",COUNTBLANK(E4482)=0,COUNTA(I4482:P4482)=2,COUNTA(Q4482:AB4482)=0,AC4482="X"),0,1))))</f>
        <v>0</v>
      </c>
      <c r="AH4482" s="219" t="b">
        <f t="shared" ref="AH4482:AH4545" si="1513">NOT(EXACT($E4482,UPPER($E4482)))</f>
        <v>0</v>
      </c>
      <c r="AI4482" s="198" t="str">
        <f t="shared" ref="AI4482:AI4545" si="1514">SUBSTITUTE( SUBSTITUTE( SUBSTITUTE( SUBSTITUTE( SUBSTITUTE( SUBSTITUTE( SUBSTITUTE( SUBSTITUTE( SUBSTITUTE( SUBSTITUTE($E4482, "á", "a"), "é", "e"), "í", "i"), "ó", "o"), "ú", "u"), "Á", "A"), "É", "E"), "Í", "I"), "Ó", "O"), "Ú", "U")</f>
        <v/>
      </c>
      <c r="AJ4482" s="219" t="b">
        <f t="shared" ref="AJ4482:AJ4545" si="1515">NOT(EXACT($E4482,AI4482))</f>
        <v>0</v>
      </c>
      <c r="AK4482" s="198" t="str">
        <f t="shared" ref="AK4482:AK4545" si="1516">SUBSTITUTE((SUBSTITUTE(SUBSTITUTE(SUBSTITUTE($E4482,".",""),",",""),"(","")),")","")</f>
        <v/>
      </c>
      <c r="AL4482" s="219" t="b">
        <f t="shared" ref="AL4482:AL4545" si="1517">NOT(EXACT($E4482,AK4482))</f>
        <v>0</v>
      </c>
      <c r="AM4482" s="351">
        <f t="shared" ref="AM4482:AM4545" si="1518">IF(AND($AC4482="X",COUNTA(Q4482:AB4482)&gt;0),1,0)</f>
        <v>0</v>
      </c>
      <c r="AN4482" s="164"/>
      <c r="AO4482" s="164"/>
      <c r="AP4482" s="164"/>
      <c r="AQ4482" s="402">
        <f t="shared" ref="AQ4482:AQ4545" si="1519">IF(SUM(AG4482)=0,0,1)</f>
        <v>0</v>
      </c>
      <c r="AR4482" s="370" t="str">
        <f>IF(AQ4482=0,"",
IF(SUM($AQ$3585:AQ4482)=1,AS4482,
IF($AQ$5285&gt;SUM($AQ$3585:AQ4482),_xlfn.CONCAT(", ",AS4482),
IF($AQ$5285=SUM($AQ$3585:AQ4482),_xlfn.CONCAT(" y ",AS4482)))))</f>
        <v/>
      </c>
      <c r="AS4482" s="156" t="s">
        <v>7581</v>
      </c>
    </row>
    <row r="4483" spans="1:45" ht="15" customHeight="1">
      <c r="A4483" s="57"/>
      <c r="B4483" s="26"/>
      <c r="C4483" s="716" t="s">
        <v>7582</v>
      </c>
      <c r="D4483" s="716"/>
      <c r="E4483" s="941"/>
      <c r="F4483" s="942"/>
      <c r="G4483" s="942"/>
      <c r="H4483" s="943"/>
      <c r="I4483" s="940"/>
      <c r="J4483" s="940"/>
      <c r="K4483" s="940"/>
      <c r="L4483" s="940"/>
      <c r="M4483" s="940"/>
      <c r="N4483" s="940"/>
      <c r="O4483" s="940"/>
      <c r="P4483" s="940"/>
      <c r="Q4483" s="890"/>
      <c r="R4483" s="891"/>
      <c r="S4483" s="890"/>
      <c r="T4483" s="891"/>
      <c r="U4483" s="890"/>
      <c r="V4483" s="891"/>
      <c r="W4483" s="890"/>
      <c r="X4483" s="891"/>
      <c r="Y4483" s="890"/>
      <c r="Z4483" s="891"/>
      <c r="AA4483" s="890"/>
      <c r="AB4483" s="891"/>
      <c r="AC4483" s="890"/>
      <c r="AD4483" s="891"/>
      <c r="AE4483" s="164"/>
      <c r="AF4483" s="164"/>
      <c r="AG4483" s="199">
        <f t="shared" si="1512"/>
        <v>0</v>
      </c>
      <c r="AH4483" s="219" t="b">
        <f t="shared" si="1513"/>
        <v>0</v>
      </c>
      <c r="AI4483" s="198" t="str">
        <f t="shared" si="1514"/>
        <v/>
      </c>
      <c r="AJ4483" s="219" t="b">
        <f t="shared" si="1515"/>
        <v>0</v>
      </c>
      <c r="AK4483" s="198" t="str">
        <f t="shared" si="1516"/>
        <v/>
      </c>
      <c r="AL4483" s="219" t="b">
        <f t="shared" si="1517"/>
        <v>0</v>
      </c>
      <c r="AM4483" s="351">
        <f t="shared" si="1518"/>
        <v>0</v>
      </c>
      <c r="AN4483" s="164"/>
      <c r="AO4483" s="164"/>
      <c r="AP4483" s="164"/>
      <c r="AQ4483" s="402">
        <f t="shared" si="1519"/>
        <v>0</v>
      </c>
      <c r="AR4483" s="370" t="str">
        <f>IF(AQ4483=0,"",
IF(SUM($AQ$3585:AQ4483)=1,AS4483,
IF($AQ$5285&gt;SUM($AQ$3585:AQ4483),_xlfn.CONCAT(", ",AS4483),
IF($AQ$5285=SUM($AQ$3585:AQ4483),_xlfn.CONCAT(" y ",AS4483)))))</f>
        <v/>
      </c>
      <c r="AS4483" s="156" t="s">
        <v>7583</v>
      </c>
    </row>
    <row r="4484" spans="1:45" ht="15" customHeight="1">
      <c r="A4484" s="57"/>
      <c r="B4484" s="26"/>
      <c r="C4484" s="716" t="s">
        <v>7584</v>
      </c>
      <c r="D4484" s="716"/>
      <c r="E4484" s="941"/>
      <c r="F4484" s="942"/>
      <c r="G4484" s="942"/>
      <c r="H4484" s="943"/>
      <c r="I4484" s="940"/>
      <c r="J4484" s="940"/>
      <c r="K4484" s="940"/>
      <c r="L4484" s="940"/>
      <c r="M4484" s="940"/>
      <c r="N4484" s="940"/>
      <c r="O4484" s="940"/>
      <c r="P4484" s="940"/>
      <c r="Q4484" s="890"/>
      <c r="R4484" s="891"/>
      <c r="S4484" s="890"/>
      <c r="T4484" s="891"/>
      <c r="U4484" s="890"/>
      <c r="V4484" s="891"/>
      <c r="W4484" s="890"/>
      <c r="X4484" s="891"/>
      <c r="Y4484" s="890"/>
      <c r="Z4484" s="891"/>
      <c r="AA4484" s="890"/>
      <c r="AB4484" s="891"/>
      <c r="AC4484" s="890"/>
      <c r="AD4484" s="891"/>
      <c r="AE4484" s="164"/>
      <c r="AF4484" s="164"/>
      <c r="AG4484" s="199">
        <f t="shared" si="1512"/>
        <v>0</v>
      </c>
      <c r="AH4484" s="219" t="b">
        <f t="shared" si="1513"/>
        <v>0</v>
      </c>
      <c r="AI4484" s="198" t="str">
        <f t="shared" si="1514"/>
        <v/>
      </c>
      <c r="AJ4484" s="219" t="b">
        <f t="shared" si="1515"/>
        <v>0</v>
      </c>
      <c r="AK4484" s="198" t="str">
        <f t="shared" si="1516"/>
        <v/>
      </c>
      <c r="AL4484" s="219" t="b">
        <f t="shared" si="1517"/>
        <v>0</v>
      </c>
      <c r="AM4484" s="351">
        <f t="shared" si="1518"/>
        <v>0</v>
      </c>
      <c r="AN4484" s="164"/>
      <c r="AO4484" s="164"/>
      <c r="AP4484" s="164"/>
      <c r="AQ4484" s="402">
        <f t="shared" si="1519"/>
        <v>0</v>
      </c>
      <c r="AR4484" s="370" t="str">
        <f>IF(AQ4484=0,"",
IF(SUM($AQ$3585:AQ4484)=1,AS4484,
IF($AQ$5285&gt;SUM($AQ$3585:AQ4484),_xlfn.CONCAT(", ",AS4484),
IF($AQ$5285=SUM($AQ$3585:AQ4484),_xlfn.CONCAT(" y ",AS4484)))))</f>
        <v/>
      </c>
      <c r="AS4484" s="156" t="s">
        <v>7585</v>
      </c>
    </row>
    <row r="4485" spans="1:45" ht="15" customHeight="1">
      <c r="A4485" s="57"/>
      <c r="B4485" s="26"/>
      <c r="C4485" s="716" t="s">
        <v>7586</v>
      </c>
      <c r="D4485" s="716"/>
      <c r="E4485" s="941"/>
      <c r="F4485" s="942"/>
      <c r="G4485" s="942"/>
      <c r="H4485" s="943"/>
      <c r="I4485" s="940"/>
      <c r="J4485" s="940"/>
      <c r="K4485" s="940"/>
      <c r="L4485" s="940"/>
      <c r="M4485" s="940"/>
      <c r="N4485" s="940"/>
      <c r="O4485" s="940"/>
      <c r="P4485" s="940"/>
      <c r="Q4485" s="890"/>
      <c r="R4485" s="891"/>
      <c r="S4485" s="890"/>
      <c r="T4485" s="891"/>
      <c r="U4485" s="890"/>
      <c r="V4485" s="891"/>
      <c r="W4485" s="890"/>
      <c r="X4485" s="891"/>
      <c r="Y4485" s="890"/>
      <c r="Z4485" s="891"/>
      <c r="AA4485" s="890"/>
      <c r="AB4485" s="891"/>
      <c r="AC4485" s="890"/>
      <c r="AD4485" s="891"/>
      <c r="AE4485" s="164"/>
      <c r="AF4485" s="164"/>
      <c r="AG4485" s="199">
        <f t="shared" si="1512"/>
        <v>0</v>
      </c>
      <c r="AH4485" s="219" t="b">
        <f t="shared" si="1513"/>
        <v>0</v>
      </c>
      <c r="AI4485" s="198" t="str">
        <f t="shared" si="1514"/>
        <v/>
      </c>
      <c r="AJ4485" s="219" t="b">
        <f t="shared" si="1515"/>
        <v>0</v>
      </c>
      <c r="AK4485" s="198" t="str">
        <f t="shared" si="1516"/>
        <v/>
      </c>
      <c r="AL4485" s="219" t="b">
        <f t="shared" si="1517"/>
        <v>0</v>
      </c>
      <c r="AM4485" s="351">
        <f t="shared" si="1518"/>
        <v>0</v>
      </c>
      <c r="AN4485" s="164"/>
      <c r="AO4485" s="164"/>
      <c r="AP4485" s="164"/>
      <c r="AQ4485" s="402">
        <f t="shared" si="1519"/>
        <v>0</v>
      </c>
      <c r="AR4485" s="370" t="str">
        <f>IF(AQ4485=0,"",
IF(SUM($AQ$3585:AQ4485)=1,AS4485,
IF($AQ$5285&gt;SUM($AQ$3585:AQ4485),_xlfn.CONCAT(", ",AS4485),
IF($AQ$5285=SUM($AQ$3585:AQ4485),_xlfn.CONCAT(" y ",AS4485)))))</f>
        <v/>
      </c>
      <c r="AS4485" s="156" t="s">
        <v>7587</v>
      </c>
    </row>
    <row r="4486" spans="1:45" ht="15" customHeight="1">
      <c r="A4486" s="57"/>
      <c r="B4486" s="26"/>
      <c r="C4486" s="716" t="s">
        <v>7588</v>
      </c>
      <c r="D4486" s="716"/>
      <c r="E4486" s="941"/>
      <c r="F4486" s="942"/>
      <c r="G4486" s="942"/>
      <c r="H4486" s="943"/>
      <c r="I4486" s="940"/>
      <c r="J4486" s="940"/>
      <c r="K4486" s="940"/>
      <c r="L4486" s="940"/>
      <c r="M4486" s="940"/>
      <c r="N4486" s="940"/>
      <c r="O4486" s="940"/>
      <c r="P4486" s="940"/>
      <c r="Q4486" s="890"/>
      <c r="R4486" s="891"/>
      <c r="S4486" s="890"/>
      <c r="T4486" s="891"/>
      <c r="U4486" s="890"/>
      <c r="V4486" s="891"/>
      <c r="W4486" s="890"/>
      <c r="X4486" s="891"/>
      <c r="Y4486" s="890"/>
      <c r="Z4486" s="891"/>
      <c r="AA4486" s="890"/>
      <c r="AB4486" s="891"/>
      <c r="AC4486" s="890"/>
      <c r="AD4486" s="891"/>
      <c r="AE4486" s="164"/>
      <c r="AF4486" s="164"/>
      <c r="AG4486" s="199">
        <f t="shared" si="1512"/>
        <v>0</v>
      </c>
      <c r="AH4486" s="219" t="b">
        <f t="shared" si="1513"/>
        <v>0</v>
      </c>
      <c r="AI4486" s="198" t="str">
        <f t="shared" si="1514"/>
        <v/>
      </c>
      <c r="AJ4486" s="219" t="b">
        <f t="shared" si="1515"/>
        <v>0</v>
      </c>
      <c r="AK4486" s="198" t="str">
        <f t="shared" si="1516"/>
        <v/>
      </c>
      <c r="AL4486" s="219" t="b">
        <f t="shared" si="1517"/>
        <v>0</v>
      </c>
      <c r="AM4486" s="351">
        <f t="shared" si="1518"/>
        <v>0</v>
      </c>
      <c r="AN4486" s="164"/>
      <c r="AO4486" s="164"/>
      <c r="AP4486" s="164"/>
      <c r="AQ4486" s="402">
        <f t="shared" si="1519"/>
        <v>0</v>
      </c>
      <c r="AR4486" s="370" t="str">
        <f>IF(AQ4486=0,"",
IF(SUM($AQ$3585:AQ4486)=1,AS4486,
IF($AQ$5285&gt;SUM($AQ$3585:AQ4486),_xlfn.CONCAT(", ",AS4486),
IF($AQ$5285=SUM($AQ$3585:AQ4486),_xlfn.CONCAT(" y ",AS4486)))))</f>
        <v/>
      </c>
      <c r="AS4486" s="156" t="s">
        <v>7589</v>
      </c>
    </row>
    <row r="4487" spans="1:45" ht="15" customHeight="1">
      <c r="A4487" s="57"/>
      <c r="B4487" s="26"/>
      <c r="C4487" s="716" t="s">
        <v>7590</v>
      </c>
      <c r="D4487" s="716"/>
      <c r="E4487" s="941"/>
      <c r="F4487" s="942"/>
      <c r="G4487" s="942"/>
      <c r="H4487" s="943"/>
      <c r="I4487" s="940"/>
      <c r="J4487" s="940"/>
      <c r="K4487" s="940"/>
      <c r="L4487" s="940"/>
      <c r="M4487" s="940"/>
      <c r="N4487" s="940"/>
      <c r="O4487" s="940"/>
      <c r="P4487" s="940"/>
      <c r="Q4487" s="890"/>
      <c r="R4487" s="891"/>
      <c r="S4487" s="890"/>
      <c r="T4487" s="891"/>
      <c r="U4487" s="890"/>
      <c r="V4487" s="891"/>
      <c r="W4487" s="890"/>
      <c r="X4487" s="891"/>
      <c r="Y4487" s="890"/>
      <c r="Z4487" s="891"/>
      <c r="AA4487" s="890"/>
      <c r="AB4487" s="891"/>
      <c r="AC4487" s="890"/>
      <c r="AD4487" s="891"/>
      <c r="AE4487" s="164"/>
      <c r="AF4487" s="164"/>
      <c r="AG4487" s="199">
        <f t="shared" si="1512"/>
        <v>0</v>
      </c>
      <c r="AH4487" s="219" t="b">
        <f t="shared" si="1513"/>
        <v>0</v>
      </c>
      <c r="AI4487" s="198" t="str">
        <f t="shared" si="1514"/>
        <v/>
      </c>
      <c r="AJ4487" s="219" t="b">
        <f t="shared" si="1515"/>
        <v>0</v>
      </c>
      <c r="AK4487" s="198" t="str">
        <f t="shared" si="1516"/>
        <v/>
      </c>
      <c r="AL4487" s="219" t="b">
        <f t="shared" si="1517"/>
        <v>0</v>
      </c>
      <c r="AM4487" s="351">
        <f t="shared" si="1518"/>
        <v>0</v>
      </c>
      <c r="AN4487" s="164"/>
      <c r="AO4487" s="164"/>
      <c r="AP4487" s="164"/>
      <c r="AQ4487" s="402">
        <f t="shared" si="1519"/>
        <v>0</v>
      </c>
      <c r="AR4487" s="370" t="str">
        <f>IF(AQ4487=0,"",
IF(SUM($AQ$3585:AQ4487)=1,AS4487,
IF($AQ$5285&gt;SUM($AQ$3585:AQ4487),_xlfn.CONCAT(", ",AS4487),
IF($AQ$5285=SUM($AQ$3585:AQ4487),_xlfn.CONCAT(" y ",AS4487)))))</f>
        <v/>
      </c>
      <c r="AS4487" s="156" t="s">
        <v>7591</v>
      </c>
    </row>
    <row r="4488" spans="1:45" ht="15" customHeight="1">
      <c r="A4488" s="57"/>
      <c r="B4488" s="26"/>
      <c r="C4488" s="716" t="s">
        <v>7592</v>
      </c>
      <c r="D4488" s="716"/>
      <c r="E4488" s="941"/>
      <c r="F4488" s="942"/>
      <c r="G4488" s="942"/>
      <c r="H4488" s="943"/>
      <c r="I4488" s="940"/>
      <c r="J4488" s="940"/>
      <c r="K4488" s="940"/>
      <c r="L4488" s="940"/>
      <c r="M4488" s="940"/>
      <c r="N4488" s="940"/>
      <c r="O4488" s="940"/>
      <c r="P4488" s="940"/>
      <c r="Q4488" s="890"/>
      <c r="R4488" s="891"/>
      <c r="S4488" s="890"/>
      <c r="T4488" s="891"/>
      <c r="U4488" s="890"/>
      <c r="V4488" s="891"/>
      <c r="W4488" s="890"/>
      <c r="X4488" s="891"/>
      <c r="Y4488" s="890"/>
      <c r="Z4488" s="891"/>
      <c r="AA4488" s="890"/>
      <c r="AB4488" s="891"/>
      <c r="AC4488" s="890"/>
      <c r="AD4488" s="891"/>
      <c r="AE4488" s="164"/>
      <c r="AF4488" s="164"/>
      <c r="AG4488" s="199">
        <f t="shared" si="1512"/>
        <v>0</v>
      </c>
      <c r="AH4488" s="219" t="b">
        <f t="shared" si="1513"/>
        <v>0</v>
      </c>
      <c r="AI4488" s="198" t="str">
        <f t="shared" si="1514"/>
        <v/>
      </c>
      <c r="AJ4488" s="219" t="b">
        <f t="shared" si="1515"/>
        <v>0</v>
      </c>
      <c r="AK4488" s="198" t="str">
        <f t="shared" si="1516"/>
        <v/>
      </c>
      <c r="AL4488" s="219" t="b">
        <f t="shared" si="1517"/>
        <v>0</v>
      </c>
      <c r="AM4488" s="351">
        <f t="shared" si="1518"/>
        <v>0</v>
      </c>
      <c r="AN4488" s="164"/>
      <c r="AO4488" s="164"/>
      <c r="AP4488" s="164"/>
      <c r="AQ4488" s="402">
        <f t="shared" si="1519"/>
        <v>0</v>
      </c>
      <c r="AR4488" s="370" t="str">
        <f>IF(AQ4488=0,"",
IF(SUM($AQ$3585:AQ4488)=1,AS4488,
IF($AQ$5285&gt;SUM($AQ$3585:AQ4488),_xlfn.CONCAT(", ",AS4488),
IF($AQ$5285=SUM($AQ$3585:AQ4488),_xlfn.CONCAT(" y ",AS4488)))))</f>
        <v/>
      </c>
      <c r="AS4488" s="156" t="s">
        <v>7593</v>
      </c>
    </row>
    <row r="4489" spans="1:45" ht="15" customHeight="1">
      <c r="A4489" s="57"/>
      <c r="B4489" s="26"/>
      <c r="C4489" s="716" t="s">
        <v>7594</v>
      </c>
      <c r="D4489" s="716"/>
      <c r="E4489" s="941"/>
      <c r="F4489" s="942"/>
      <c r="G4489" s="942"/>
      <c r="H4489" s="943"/>
      <c r="I4489" s="940"/>
      <c r="J4489" s="940"/>
      <c r="K4489" s="940"/>
      <c r="L4489" s="940"/>
      <c r="M4489" s="940"/>
      <c r="N4489" s="940"/>
      <c r="O4489" s="940"/>
      <c r="P4489" s="940"/>
      <c r="Q4489" s="890"/>
      <c r="R4489" s="891"/>
      <c r="S4489" s="890"/>
      <c r="T4489" s="891"/>
      <c r="U4489" s="890"/>
      <c r="V4489" s="891"/>
      <c r="W4489" s="890"/>
      <c r="X4489" s="891"/>
      <c r="Y4489" s="890"/>
      <c r="Z4489" s="891"/>
      <c r="AA4489" s="890"/>
      <c r="AB4489" s="891"/>
      <c r="AC4489" s="890"/>
      <c r="AD4489" s="891"/>
      <c r="AE4489" s="164"/>
      <c r="AF4489" s="164"/>
      <c r="AG4489" s="199">
        <f t="shared" si="1512"/>
        <v>0</v>
      </c>
      <c r="AH4489" s="219" t="b">
        <f t="shared" si="1513"/>
        <v>0</v>
      </c>
      <c r="AI4489" s="198" t="str">
        <f t="shared" si="1514"/>
        <v/>
      </c>
      <c r="AJ4489" s="219" t="b">
        <f t="shared" si="1515"/>
        <v>0</v>
      </c>
      <c r="AK4489" s="198" t="str">
        <f t="shared" si="1516"/>
        <v/>
      </c>
      <c r="AL4489" s="219" t="b">
        <f t="shared" si="1517"/>
        <v>0</v>
      </c>
      <c r="AM4489" s="351">
        <f t="shared" si="1518"/>
        <v>0</v>
      </c>
      <c r="AN4489" s="164"/>
      <c r="AO4489" s="164"/>
      <c r="AP4489" s="164"/>
      <c r="AQ4489" s="402">
        <f t="shared" si="1519"/>
        <v>0</v>
      </c>
      <c r="AR4489" s="370" t="str">
        <f>IF(AQ4489=0,"",
IF(SUM($AQ$3585:AQ4489)=1,AS4489,
IF($AQ$5285&gt;SUM($AQ$3585:AQ4489),_xlfn.CONCAT(", ",AS4489),
IF($AQ$5285=SUM($AQ$3585:AQ4489),_xlfn.CONCAT(" y ",AS4489)))))</f>
        <v/>
      </c>
      <c r="AS4489" s="156" t="s">
        <v>7595</v>
      </c>
    </row>
    <row r="4490" spans="1:45" ht="15" customHeight="1">
      <c r="A4490" s="57"/>
      <c r="B4490" s="26"/>
      <c r="C4490" s="716" t="s">
        <v>7596</v>
      </c>
      <c r="D4490" s="716"/>
      <c r="E4490" s="941"/>
      <c r="F4490" s="942"/>
      <c r="G4490" s="942"/>
      <c r="H4490" s="943"/>
      <c r="I4490" s="940"/>
      <c r="J4490" s="940"/>
      <c r="K4490" s="940"/>
      <c r="L4490" s="940"/>
      <c r="M4490" s="940"/>
      <c r="N4490" s="940"/>
      <c r="O4490" s="940"/>
      <c r="P4490" s="940"/>
      <c r="Q4490" s="890"/>
      <c r="R4490" s="891"/>
      <c r="S4490" s="890"/>
      <c r="T4490" s="891"/>
      <c r="U4490" s="890"/>
      <c r="V4490" s="891"/>
      <c r="W4490" s="890"/>
      <c r="X4490" s="891"/>
      <c r="Y4490" s="890"/>
      <c r="Z4490" s="891"/>
      <c r="AA4490" s="890"/>
      <c r="AB4490" s="891"/>
      <c r="AC4490" s="890"/>
      <c r="AD4490" s="891"/>
      <c r="AE4490" s="164"/>
      <c r="AF4490" s="164"/>
      <c r="AG4490" s="199">
        <f t="shared" si="1512"/>
        <v>0</v>
      </c>
      <c r="AH4490" s="219" t="b">
        <f t="shared" si="1513"/>
        <v>0</v>
      </c>
      <c r="AI4490" s="198" t="str">
        <f t="shared" si="1514"/>
        <v/>
      </c>
      <c r="AJ4490" s="219" t="b">
        <f t="shared" si="1515"/>
        <v>0</v>
      </c>
      <c r="AK4490" s="198" t="str">
        <f t="shared" si="1516"/>
        <v/>
      </c>
      <c r="AL4490" s="219" t="b">
        <f t="shared" si="1517"/>
        <v>0</v>
      </c>
      <c r="AM4490" s="351">
        <f t="shared" si="1518"/>
        <v>0</v>
      </c>
      <c r="AN4490" s="164"/>
      <c r="AO4490" s="164"/>
      <c r="AP4490" s="164"/>
      <c r="AQ4490" s="402">
        <f t="shared" si="1519"/>
        <v>0</v>
      </c>
      <c r="AR4490" s="370" t="str">
        <f>IF(AQ4490=0,"",
IF(SUM($AQ$3585:AQ4490)=1,AS4490,
IF($AQ$5285&gt;SUM($AQ$3585:AQ4490),_xlfn.CONCAT(", ",AS4490),
IF($AQ$5285=SUM($AQ$3585:AQ4490),_xlfn.CONCAT(" y ",AS4490)))))</f>
        <v/>
      </c>
      <c r="AS4490" s="156" t="s">
        <v>7597</v>
      </c>
    </row>
    <row r="4491" spans="1:45" ht="15" customHeight="1">
      <c r="A4491" s="57"/>
      <c r="B4491" s="26"/>
      <c r="C4491" s="716" t="s">
        <v>7598</v>
      </c>
      <c r="D4491" s="716"/>
      <c r="E4491" s="941"/>
      <c r="F4491" s="942"/>
      <c r="G4491" s="942"/>
      <c r="H4491" s="943"/>
      <c r="I4491" s="940"/>
      <c r="J4491" s="940"/>
      <c r="K4491" s="940"/>
      <c r="L4491" s="940"/>
      <c r="M4491" s="940"/>
      <c r="N4491" s="940"/>
      <c r="O4491" s="940"/>
      <c r="P4491" s="940"/>
      <c r="Q4491" s="890"/>
      <c r="R4491" s="891"/>
      <c r="S4491" s="890"/>
      <c r="T4491" s="891"/>
      <c r="U4491" s="890"/>
      <c r="V4491" s="891"/>
      <c r="W4491" s="890"/>
      <c r="X4491" s="891"/>
      <c r="Y4491" s="890"/>
      <c r="Z4491" s="891"/>
      <c r="AA4491" s="890"/>
      <c r="AB4491" s="891"/>
      <c r="AC4491" s="890"/>
      <c r="AD4491" s="891"/>
      <c r="AE4491" s="164"/>
      <c r="AF4491" s="164"/>
      <c r="AG4491" s="199">
        <f t="shared" si="1512"/>
        <v>0</v>
      </c>
      <c r="AH4491" s="219" t="b">
        <f t="shared" si="1513"/>
        <v>0</v>
      </c>
      <c r="AI4491" s="198" t="str">
        <f t="shared" si="1514"/>
        <v/>
      </c>
      <c r="AJ4491" s="219" t="b">
        <f t="shared" si="1515"/>
        <v>0</v>
      </c>
      <c r="AK4491" s="198" t="str">
        <f t="shared" si="1516"/>
        <v/>
      </c>
      <c r="AL4491" s="219" t="b">
        <f t="shared" si="1517"/>
        <v>0</v>
      </c>
      <c r="AM4491" s="351">
        <f t="shared" si="1518"/>
        <v>0</v>
      </c>
      <c r="AN4491" s="164"/>
      <c r="AO4491" s="164"/>
      <c r="AP4491" s="164"/>
      <c r="AQ4491" s="402">
        <f t="shared" si="1519"/>
        <v>0</v>
      </c>
      <c r="AR4491" s="370" t="str">
        <f>IF(AQ4491=0,"",
IF(SUM($AQ$3585:AQ4491)=1,AS4491,
IF($AQ$5285&gt;SUM($AQ$3585:AQ4491),_xlfn.CONCAT(", ",AS4491),
IF($AQ$5285=SUM($AQ$3585:AQ4491),_xlfn.CONCAT(" y ",AS4491)))))</f>
        <v/>
      </c>
      <c r="AS4491" s="156" t="s">
        <v>7599</v>
      </c>
    </row>
    <row r="4492" spans="1:45" ht="15" customHeight="1">
      <c r="A4492" s="57"/>
      <c r="B4492" s="26"/>
      <c r="C4492" s="716" t="s">
        <v>7600</v>
      </c>
      <c r="D4492" s="716"/>
      <c r="E4492" s="941"/>
      <c r="F4492" s="942"/>
      <c r="G4492" s="942"/>
      <c r="H4492" s="943"/>
      <c r="I4492" s="940"/>
      <c r="J4492" s="940"/>
      <c r="K4492" s="940"/>
      <c r="L4492" s="940"/>
      <c r="M4492" s="940"/>
      <c r="N4492" s="940"/>
      <c r="O4492" s="940"/>
      <c r="P4492" s="940"/>
      <c r="Q4492" s="890"/>
      <c r="R4492" s="891"/>
      <c r="S4492" s="890"/>
      <c r="T4492" s="891"/>
      <c r="U4492" s="890"/>
      <c r="V4492" s="891"/>
      <c r="W4492" s="890"/>
      <c r="X4492" s="891"/>
      <c r="Y4492" s="890"/>
      <c r="Z4492" s="891"/>
      <c r="AA4492" s="890"/>
      <c r="AB4492" s="891"/>
      <c r="AC4492" s="890"/>
      <c r="AD4492" s="891"/>
      <c r="AE4492" s="164"/>
      <c r="AF4492" s="164"/>
      <c r="AG4492" s="199">
        <f t="shared" si="1512"/>
        <v>0</v>
      </c>
      <c r="AH4492" s="219" t="b">
        <f t="shared" si="1513"/>
        <v>0</v>
      </c>
      <c r="AI4492" s="198" t="str">
        <f t="shared" si="1514"/>
        <v/>
      </c>
      <c r="AJ4492" s="219" t="b">
        <f t="shared" si="1515"/>
        <v>0</v>
      </c>
      <c r="AK4492" s="198" t="str">
        <f t="shared" si="1516"/>
        <v/>
      </c>
      <c r="AL4492" s="219" t="b">
        <f t="shared" si="1517"/>
        <v>0</v>
      </c>
      <c r="AM4492" s="351">
        <f t="shared" si="1518"/>
        <v>0</v>
      </c>
      <c r="AN4492" s="164"/>
      <c r="AO4492" s="164"/>
      <c r="AP4492" s="164"/>
      <c r="AQ4492" s="402">
        <f t="shared" si="1519"/>
        <v>0</v>
      </c>
      <c r="AR4492" s="370" t="str">
        <f>IF(AQ4492=0,"",
IF(SUM($AQ$3585:AQ4492)=1,AS4492,
IF($AQ$5285&gt;SUM($AQ$3585:AQ4492),_xlfn.CONCAT(", ",AS4492),
IF($AQ$5285=SUM($AQ$3585:AQ4492),_xlfn.CONCAT(" y ",AS4492)))))</f>
        <v/>
      </c>
      <c r="AS4492" s="156" t="s">
        <v>7601</v>
      </c>
    </row>
    <row r="4493" spans="1:45" ht="15" customHeight="1">
      <c r="A4493" s="57"/>
      <c r="B4493" s="26"/>
      <c r="C4493" s="716" t="s">
        <v>7602</v>
      </c>
      <c r="D4493" s="716"/>
      <c r="E4493" s="941"/>
      <c r="F4493" s="942"/>
      <c r="G4493" s="942"/>
      <c r="H4493" s="943"/>
      <c r="I4493" s="940"/>
      <c r="J4493" s="940"/>
      <c r="K4493" s="940"/>
      <c r="L4493" s="940"/>
      <c r="M4493" s="940"/>
      <c r="N4493" s="940"/>
      <c r="O4493" s="940"/>
      <c r="P4493" s="940"/>
      <c r="Q4493" s="890"/>
      <c r="R4493" s="891"/>
      <c r="S4493" s="890"/>
      <c r="T4493" s="891"/>
      <c r="U4493" s="890"/>
      <c r="V4493" s="891"/>
      <c r="W4493" s="890"/>
      <c r="X4493" s="891"/>
      <c r="Y4493" s="890"/>
      <c r="Z4493" s="891"/>
      <c r="AA4493" s="890"/>
      <c r="AB4493" s="891"/>
      <c r="AC4493" s="890"/>
      <c r="AD4493" s="891"/>
      <c r="AE4493" s="164"/>
      <c r="AF4493" s="164"/>
      <c r="AG4493" s="199">
        <f t="shared" si="1512"/>
        <v>0</v>
      </c>
      <c r="AH4493" s="219" t="b">
        <f t="shared" si="1513"/>
        <v>0</v>
      </c>
      <c r="AI4493" s="198" t="str">
        <f t="shared" si="1514"/>
        <v/>
      </c>
      <c r="AJ4493" s="219" t="b">
        <f t="shared" si="1515"/>
        <v>0</v>
      </c>
      <c r="AK4493" s="198" t="str">
        <f t="shared" si="1516"/>
        <v/>
      </c>
      <c r="AL4493" s="219" t="b">
        <f t="shared" si="1517"/>
        <v>0</v>
      </c>
      <c r="AM4493" s="351">
        <f t="shared" si="1518"/>
        <v>0</v>
      </c>
      <c r="AN4493" s="164"/>
      <c r="AO4493" s="164"/>
      <c r="AP4493" s="164"/>
      <c r="AQ4493" s="402">
        <f t="shared" si="1519"/>
        <v>0</v>
      </c>
      <c r="AR4493" s="370" t="str">
        <f>IF(AQ4493=0,"",
IF(SUM($AQ$3585:AQ4493)=1,AS4493,
IF($AQ$5285&gt;SUM($AQ$3585:AQ4493),_xlfn.CONCAT(", ",AS4493),
IF($AQ$5285=SUM($AQ$3585:AQ4493),_xlfn.CONCAT(" y ",AS4493)))))</f>
        <v/>
      </c>
      <c r="AS4493" s="156" t="s">
        <v>7603</v>
      </c>
    </row>
    <row r="4494" spans="1:45" ht="15" customHeight="1">
      <c r="A4494" s="57"/>
      <c r="B4494" s="26"/>
      <c r="C4494" s="716" t="s">
        <v>7604</v>
      </c>
      <c r="D4494" s="716"/>
      <c r="E4494" s="941"/>
      <c r="F4494" s="942"/>
      <c r="G4494" s="942"/>
      <c r="H4494" s="943"/>
      <c r="I4494" s="940"/>
      <c r="J4494" s="940"/>
      <c r="K4494" s="940"/>
      <c r="L4494" s="940"/>
      <c r="M4494" s="940"/>
      <c r="N4494" s="940"/>
      <c r="O4494" s="940"/>
      <c r="P4494" s="940"/>
      <c r="Q4494" s="890"/>
      <c r="R4494" s="891"/>
      <c r="S4494" s="890"/>
      <c r="T4494" s="891"/>
      <c r="U4494" s="890"/>
      <c r="V4494" s="891"/>
      <c r="W4494" s="890"/>
      <c r="X4494" s="891"/>
      <c r="Y4494" s="890"/>
      <c r="Z4494" s="891"/>
      <c r="AA4494" s="890"/>
      <c r="AB4494" s="891"/>
      <c r="AC4494" s="890"/>
      <c r="AD4494" s="891"/>
      <c r="AE4494" s="164"/>
      <c r="AF4494" s="164"/>
      <c r="AG4494" s="199">
        <f t="shared" si="1512"/>
        <v>0</v>
      </c>
      <c r="AH4494" s="219" t="b">
        <f t="shared" si="1513"/>
        <v>0</v>
      </c>
      <c r="AI4494" s="198" t="str">
        <f t="shared" si="1514"/>
        <v/>
      </c>
      <c r="AJ4494" s="219" t="b">
        <f t="shared" si="1515"/>
        <v>0</v>
      </c>
      <c r="AK4494" s="198" t="str">
        <f t="shared" si="1516"/>
        <v/>
      </c>
      <c r="AL4494" s="219" t="b">
        <f t="shared" si="1517"/>
        <v>0</v>
      </c>
      <c r="AM4494" s="351">
        <f t="shared" si="1518"/>
        <v>0</v>
      </c>
      <c r="AN4494" s="164"/>
      <c r="AO4494" s="164"/>
      <c r="AP4494" s="164"/>
      <c r="AQ4494" s="402">
        <f t="shared" si="1519"/>
        <v>0</v>
      </c>
      <c r="AR4494" s="370" t="str">
        <f>IF(AQ4494=0,"",
IF(SUM($AQ$3585:AQ4494)=1,AS4494,
IF($AQ$5285&gt;SUM($AQ$3585:AQ4494),_xlfn.CONCAT(", ",AS4494),
IF($AQ$5285=SUM($AQ$3585:AQ4494),_xlfn.CONCAT(" y ",AS4494)))))</f>
        <v/>
      </c>
      <c r="AS4494" s="156" t="s">
        <v>7605</v>
      </c>
    </row>
    <row r="4495" spans="1:45" ht="15" customHeight="1">
      <c r="A4495" s="57"/>
      <c r="B4495" s="26"/>
      <c r="C4495" s="716" t="s">
        <v>7606</v>
      </c>
      <c r="D4495" s="716"/>
      <c r="E4495" s="941"/>
      <c r="F4495" s="942"/>
      <c r="G4495" s="942"/>
      <c r="H4495" s="943"/>
      <c r="I4495" s="940"/>
      <c r="J4495" s="940"/>
      <c r="K4495" s="940"/>
      <c r="L4495" s="940"/>
      <c r="M4495" s="940"/>
      <c r="N4495" s="940"/>
      <c r="O4495" s="940"/>
      <c r="P4495" s="940"/>
      <c r="Q4495" s="890"/>
      <c r="R4495" s="891"/>
      <c r="S4495" s="890"/>
      <c r="T4495" s="891"/>
      <c r="U4495" s="890"/>
      <c r="V4495" s="891"/>
      <c r="W4495" s="890"/>
      <c r="X4495" s="891"/>
      <c r="Y4495" s="890"/>
      <c r="Z4495" s="891"/>
      <c r="AA4495" s="890"/>
      <c r="AB4495" s="891"/>
      <c r="AC4495" s="890"/>
      <c r="AD4495" s="891"/>
      <c r="AE4495" s="164"/>
      <c r="AF4495" s="164"/>
      <c r="AG4495" s="199">
        <f t="shared" si="1512"/>
        <v>0</v>
      </c>
      <c r="AH4495" s="219" t="b">
        <f t="shared" si="1513"/>
        <v>0</v>
      </c>
      <c r="AI4495" s="198" t="str">
        <f t="shared" si="1514"/>
        <v/>
      </c>
      <c r="AJ4495" s="219" t="b">
        <f t="shared" si="1515"/>
        <v>0</v>
      </c>
      <c r="AK4495" s="198" t="str">
        <f t="shared" si="1516"/>
        <v/>
      </c>
      <c r="AL4495" s="219" t="b">
        <f t="shared" si="1517"/>
        <v>0</v>
      </c>
      <c r="AM4495" s="351">
        <f t="shared" si="1518"/>
        <v>0</v>
      </c>
      <c r="AN4495" s="164"/>
      <c r="AO4495" s="164"/>
      <c r="AP4495" s="164"/>
      <c r="AQ4495" s="402">
        <f t="shared" si="1519"/>
        <v>0</v>
      </c>
      <c r="AR4495" s="370" t="str">
        <f>IF(AQ4495=0,"",
IF(SUM($AQ$3585:AQ4495)=1,AS4495,
IF($AQ$5285&gt;SUM($AQ$3585:AQ4495),_xlfn.CONCAT(", ",AS4495),
IF($AQ$5285=SUM($AQ$3585:AQ4495),_xlfn.CONCAT(" y ",AS4495)))))</f>
        <v/>
      </c>
      <c r="AS4495" s="156" t="s">
        <v>7607</v>
      </c>
    </row>
    <row r="4496" spans="1:45" ht="15" customHeight="1">
      <c r="A4496" s="57"/>
      <c r="B4496" s="26"/>
      <c r="C4496" s="716" t="s">
        <v>7608</v>
      </c>
      <c r="D4496" s="716"/>
      <c r="E4496" s="941"/>
      <c r="F4496" s="942"/>
      <c r="G4496" s="942"/>
      <c r="H4496" s="943"/>
      <c r="I4496" s="940"/>
      <c r="J4496" s="940"/>
      <c r="K4496" s="940"/>
      <c r="L4496" s="940"/>
      <c r="M4496" s="940"/>
      <c r="N4496" s="940"/>
      <c r="O4496" s="940"/>
      <c r="P4496" s="940"/>
      <c r="Q4496" s="890"/>
      <c r="R4496" s="891"/>
      <c r="S4496" s="890"/>
      <c r="T4496" s="891"/>
      <c r="U4496" s="890"/>
      <c r="V4496" s="891"/>
      <c r="W4496" s="890"/>
      <c r="X4496" s="891"/>
      <c r="Y4496" s="890"/>
      <c r="Z4496" s="891"/>
      <c r="AA4496" s="890"/>
      <c r="AB4496" s="891"/>
      <c r="AC4496" s="890"/>
      <c r="AD4496" s="891"/>
      <c r="AE4496" s="164"/>
      <c r="AF4496" s="164"/>
      <c r="AG4496" s="199">
        <f t="shared" si="1512"/>
        <v>0</v>
      </c>
      <c r="AH4496" s="219" t="b">
        <f t="shared" si="1513"/>
        <v>0</v>
      </c>
      <c r="AI4496" s="198" t="str">
        <f t="shared" si="1514"/>
        <v/>
      </c>
      <c r="AJ4496" s="219" t="b">
        <f t="shared" si="1515"/>
        <v>0</v>
      </c>
      <c r="AK4496" s="198" t="str">
        <f t="shared" si="1516"/>
        <v/>
      </c>
      <c r="AL4496" s="219" t="b">
        <f t="shared" si="1517"/>
        <v>0</v>
      </c>
      <c r="AM4496" s="351">
        <f t="shared" si="1518"/>
        <v>0</v>
      </c>
      <c r="AN4496" s="164"/>
      <c r="AO4496" s="164"/>
      <c r="AP4496" s="164"/>
      <c r="AQ4496" s="402">
        <f t="shared" si="1519"/>
        <v>0</v>
      </c>
      <c r="AR4496" s="370" t="str">
        <f>IF(AQ4496=0,"",
IF(SUM($AQ$3585:AQ4496)=1,AS4496,
IF($AQ$5285&gt;SUM($AQ$3585:AQ4496),_xlfn.CONCAT(", ",AS4496),
IF($AQ$5285=SUM($AQ$3585:AQ4496),_xlfn.CONCAT(" y ",AS4496)))))</f>
        <v/>
      </c>
      <c r="AS4496" s="156" t="s">
        <v>7609</v>
      </c>
    </row>
    <row r="4497" spans="1:45" ht="15" customHeight="1">
      <c r="A4497" s="57"/>
      <c r="B4497" s="26"/>
      <c r="C4497" s="716" t="s">
        <v>7610</v>
      </c>
      <c r="D4497" s="716"/>
      <c r="E4497" s="941"/>
      <c r="F4497" s="942"/>
      <c r="G4497" s="942"/>
      <c r="H4497" s="943"/>
      <c r="I4497" s="940"/>
      <c r="J4497" s="940"/>
      <c r="K4497" s="940"/>
      <c r="L4497" s="940"/>
      <c r="M4497" s="940"/>
      <c r="N4497" s="940"/>
      <c r="O4497" s="940"/>
      <c r="P4497" s="940"/>
      <c r="Q4497" s="890"/>
      <c r="R4497" s="891"/>
      <c r="S4497" s="890"/>
      <c r="T4497" s="891"/>
      <c r="U4497" s="890"/>
      <c r="V4497" s="891"/>
      <c r="W4497" s="890"/>
      <c r="X4497" s="891"/>
      <c r="Y4497" s="890"/>
      <c r="Z4497" s="891"/>
      <c r="AA4497" s="890"/>
      <c r="AB4497" s="891"/>
      <c r="AC4497" s="890"/>
      <c r="AD4497" s="891"/>
      <c r="AE4497" s="164"/>
      <c r="AF4497" s="164"/>
      <c r="AG4497" s="199">
        <f t="shared" si="1512"/>
        <v>0</v>
      </c>
      <c r="AH4497" s="219" t="b">
        <f t="shared" si="1513"/>
        <v>0</v>
      </c>
      <c r="AI4497" s="198" t="str">
        <f t="shared" si="1514"/>
        <v/>
      </c>
      <c r="AJ4497" s="219" t="b">
        <f t="shared" si="1515"/>
        <v>0</v>
      </c>
      <c r="AK4497" s="198" t="str">
        <f t="shared" si="1516"/>
        <v/>
      </c>
      <c r="AL4497" s="219" t="b">
        <f t="shared" si="1517"/>
        <v>0</v>
      </c>
      <c r="AM4497" s="351">
        <f t="shared" si="1518"/>
        <v>0</v>
      </c>
      <c r="AN4497" s="164"/>
      <c r="AO4497" s="164"/>
      <c r="AP4497" s="164"/>
      <c r="AQ4497" s="402">
        <f t="shared" si="1519"/>
        <v>0</v>
      </c>
      <c r="AR4497" s="370" t="str">
        <f>IF(AQ4497=0,"",
IF(SUM($AQ$3585:AQ4497)=1,AS4497,
IF($AQ$5285&gt;SUM($AQ$3585:AQ4497),_xlfn.CONCAT(", ",AS4497),
IF($AQ$5285=SUM($AQ$3585:AQ4497),_xlfn.CONCAT(" y ",AS4497)))))</f>
        <v/>
      </c>
      <c r="AS4497" s="156" t="s">
        <v>7611</v>
      </c>
    </row>
    <row r="4498" spans="1:45" ht="15" customHeight="1">
      <c r="A4498" s="57"/>
      <c r="B4498" s="26"/>
      <c r="C4498" s="716" t="s">
        <v>7612</v>
      </c>
      <c r="D4498" s="716"/>
      <c r="E4498" s="941"/>
      <c r="F4498" s="942"/>
      <c r="G4498" s="942"/>
      <c r="H4498" s="943"/>
      <c r="I4498" s="940"/>
      <c r="J4498" s="940"/>
      <c r="K4498" s="940"/>
      <c r="L4498" s="940"/>
      <c r="M4498" s="940"/>
      <c r="N4498" s="940"/>
      <c r="O4498" s="940"/>
      <c r="P4498" s="940"/>
      <c r="Q4498" s="890"/>
      <c r="R4498" s="891"/>
      <c r="S4498" s="890"/>
      <c r="T4498" s="891"/>
      <c r="U4498" s="890"/>
      <c r="V4498" s="891"/>
      <c r="W4498" s="890"/>
      <c r="X4498" s="891"/>
      <c r="Y4498" s="890"/>
      <c r="Z4498" s="891"/>
      <c r="AA4498" s="890"/>
      <c r="AB4498" s="891"/>
      <c r="AC4498" s="890"/>
      <c r="AD4498" s="891"/>
      <c r="AE4498" s="164"/>
      <c r="AF4498" s="164"/>
      <c r="AG4498" s="199">
        <f t="shared" si="1512"/>
        <v>0</v>
      </c>
      <c r="AH4498" s="219" t="b">
        <f t="shared" si="1513"/>
        <v>0</v>
      </c>
      <c r="AI4498" s="198" t="str">
        <f t="shared" si="1514"/>
        <v/>
      </c>
      <c r="AJ4498" s="219" t="b">
        <f t="shared" si="1515"/>
        <v>0</v>
      </c>
      <c r="AK4498" s="198" t="str">
        <f t="shared" si="1516"/>
        <v/>
      </c>
      <c r="AL4498" s="219" t="b">
        <f t="shared" si="1517"/>
        <v>0</v>
      </c>
      <c r="AM4498" s="351">
        <f t="shared" si="1518"/>
        <v>0</v>
      </c>
      <c r="AN4498" s="164"/>
      <c r="AO4498" s="164"/>
      <c r="AP4498" s="164"/>
      <c r="AQ4498" s="402">
        <f t="shared" si="1519"/>
        <v>0</v>
      </c>
      <c r="AR4498" s="370" t="str">
        <f>IF(AQ4498=0,"",
IF(SUM($AQ$3585:AQ4498)=1,AS4498,
IF($AQ$5285&gt;SUM($AQ$3585:AQ4498),_xlfn.CONCAT(", ",AS4498),
IF($AQ$5285=SUM($AQ$3585:AQ4498),_xlfn.CONCAT(" y ",AS4498)))))</f>
        <v/>
      </c>
      <c r="AS4498" s="156" t="s">
        <v>7613</v>
      </c>
    </row>
    <row r="4499" spans="1:45" ht="15" customHeight="1">
      <c r="A4499" s="57"/>
      <c r="B4499" s="26"/>
      <c r="C4499" s="716" t="s">
        <v>7614</v>
      </c>
      <c r="D4499" s="716"/>
      <c r="E4499" s="941"/>
      <c r="F4499" s="942"/>
      <c r="G4499" s="942"/>
      <c r="H4499" s="943"/>
      <c r="I4499" s="940"/>
      <c r="J4499" s="940"/>
      <c r="K4499" s="940"/>
      <c r="L4499" s="940"/>
      <c r="M4499" s="940"/>
      <c r="N4499" s="940"/>
      <c r="O4499" s="940"/>
      <c r="P4499" s="940"/>
      <c r="Q4499" s="890"/>
      <c r="R4499" s="891"/>
      <c r="S4499" s="890"/>
      <c r="T4499" s="891"/>
      <c r="U4499" s="890"/>
      <c r="V4499" s="891"/>
      <c r="W4499" s="890"/>
      <c r="X4499" s="891"/>
      <c r="Y4499" s="890"/>
      <c r="Z4499" s="891"/>
      <c r="AA4499" s="890"/>
      <c r="AB4499" s="891"/>
      <c r="AC4499" s="890"/>
      <c r="AD4499" s="891"/>
      <c r="AE4499" s="164"/>
      <c r="AF4499" s="164"/>
      <c r="AG4499" s="199">
        <f t="shared" si="1512"/>
        <v>0</v>
      </c>
      <c r="AH4499" s="219" t="b">
        <f t="shared" si="1513"/>
        <v>0</v>
      </c>
      <c r="AI4499" s="198" t="str">
        <f t="shared" si="1514"/>
        <v/>
      </c>
      <c r="AJ4499" s="219" t="b">
        <f t="shared" si="1515"/>
        <v>0</v>
      </c>
      <c r="AK4499" s="198" t="str">
        <f t="shared" si="1516"/>
        <v/>
      </c>
      <c r="AL4499" s="219" t="b">
        <f t="shared" si="1517"/>
        <v>0</v>
      </c>
      <c r="AM4499" s="351">
        <f t="shared" si="1518"/>
        <v>0</v>
      </c>
      <c r="AN4499" s="164"/>
      <c r="AO4499" s="164"/>
      <c r="AP4499" s="164"/>
      <c r="AQ4499" s="402">
        <f t="shared" si="1519"/>
        <v>0</v>
      </c>
      <c r="AR4499" s="370" t="str">
        <f>IF(AQ4499=0,"",
IF(SUM($AQ$3585:AQ4499)=1,AS4499,
IF($AQ$5285&gt;SUM($AQ$3585:AQ4499),_xlfn.CONCAT(", ",AS4499),
IF($AQ$5285=SUM($AQ$3585:AQ4499),_xlfn.CONCAT(" y ",AS4499)))))</f>
        <v/>
      </c>
      <c r="AS4499" s="156" t="s">
        <v>7615</v>
      </c>
    </row>
    <row r="4500" spans="1:45" ht="15" customHeight="1">
      <c r="A4500" s="57"/>
      <c r="B4500" s="26"/>
      <c r="C4500" s="716" t="s">
        <v>7616</v>
      </c>
      <c r="D4500" s="716"/>
      <c r="E4500" s="941"/>
      <c r="F4500" s="942"/>
      <c r="G4500" s="942"/>
      <c r="H4500" s="943"/>
      <c r="I4500" s="940"/>
      <c r="J4500" s="940"/>
      <c r="K4500" s="940"/>
      <c r="L4500" s="940"/>
      <c r="M4500" s="940"/>
      <c r="N4500" s="940"/>
      <c r="O4500" s="940"/>
      <c r="P4500" s="940"/>
      <c r="Q4500" s="890"/>
      <c r="R4500" s="891"/>
      <c r="S4500" s="890"/>
      <c r="T4500" s="891"/>
      <c r="U4500" s="890"/>
      <c r="V4500" s="891"/>
      <c r="W4500" s="890"/>
      <c r="X4500" s="891"/>
      <c r="Y4500" s="890"/>
      <c r="Z4500" s="891"/>
      <c r="AA4500" s="890"/>
      <c r="AB4500" s="891"/>
      <c r="AC4500" s="890"/>
      <c r="AD4500" s="891"/>
      <c r="AE4500" s="164"/>
      <c r="AF4500" s="164"/>
      <c r="AG4500" s="199">
        <f t="shared" si="1512"/>
        <v>0</v>
      </c>
      <c r="AH4500" s="219" t="b">
        <f t="shared" si="1513"/>
        <v>0</v>
      </c>
      <c r="AI4500" s="198" t="str">
        <f t="shared" si="1514"/>
        <v/>
      </c>
      <c r="AJ4500" s="219" t="b">
        <f t="shared" si="1515"/>
        <v>0</v>
      </c>
      <c r="AK4500" s="198" t="str">
        <f t="shared" si="1516"/>
        <v/>
      </c>
      <c r="AL4500" s="219" t="b">
        <f t="shared" si="1517"/>
        <v>0</v>
      </c>
      <c r="AM4500" s="351">
        <f t="shared" si="1518"/>
        <v>0</v>
      </c>
      <c r="AN4500" s="164"/>
      <c r="AO4500" s="164"/>
      <c r="AP4500" s="164"/>
      <c r="AQ4500" s="402">
        <f t="shared" si="1519"/>
        <v>0</v>
      </c>
      <c r="AR4500" s="370" t="str">
        <f>IF(AQ4500=0,"",
IF(SUM($AQ$3585:AQ4500)=1,AS4500,
IF($AQ$5285&gt;SUM($AQ$3585:AQ4500),_xlfn.CONCAT(", ",AS4500),
IF($AQ$5285=SUM($AQ$3585:AQ4500),_xlfn.CONCAT(" y ",AS4500)))))</f>
        <v/>
      </c>
      <c r="AS4500" s="156" t="s">
        <v>7617</v>
      </c>
    </row>
    <row r="4501" spans="1:45" ht="15" customHeight="1">
      <c r="A4501" s="57"/>
      <c r="B4501" s="26"/>
      <c r="C4501" s="716" t="s">
        <v>7618</v>
      </c>
      <c r="D4501" s="716"/>
      <c r="E4501" s="941"/>
      <c r="F4501" s="942"/>
      <c r="G4501" s="942"/>
      <c r="H4501" s="943"/>
      <c r="I4501" s="940"/>
      <c r="J4501" s="940"/>
      <c r="K4501" s="940"/>
      <c r="L4501" s="940"/>
      <c r="M4501" s="940"/>
      <c r="N4501" s="940"/>
      <c r="O4501" s="940"/>
      <c r="P4501" s="940"/>
      <c r="Q4501" s="890"/>
      <c r="R4501" s="891"/>
      <c r="S4501" s="890"/>
      <c r="T4501" s="891"/>
      <c r="U4501" s="890"/>
      <c r="V4501" s="891"/>
      <c r="W4501" s="890"/>
      <c r="X4501" s="891"/>
      <c r="Y4501" s="890"/>
      <c r="Z4501" s="891"/>
      <c r="AA4501" s="890"/>
      <c r="AB4501" s="891"/>
      <c r="AC4501" s="890"/>
      <c r="AD4501" s="891"/>
      <c r="AE4501" s="164"/>
      <c r="AF4501" s="164"/>
      <c r="AG4501" s="199">
        <f t="shared" si="1512"/>
        <v>0</v>
      </c>
      <c r="AH4501" s="219" t="b">
        <f t="shared" si="1513"/>
        <v>0</v>
      </c>
      <c r="AI4501" s="198" t="str">
        <f t="shared" si="1514"/>
        <v/>
      </c>
      <c r="AJ4501" s="219" t="b">
        <f t="shared" si="1515"/>
        <v>0</v>
      </c>
      <c r="AK4501" s="198" t="str">
        <f t="shared" si="1516"/>
        <v/>
      </c>
      <c r="AL4501" s="219" t="b">
        <f t="shared" si="1517"/>
        <v>0</v>
      </c>
      <c r="AM4501" s="351">
        <f t="shared" si="1518"/>
        <v>0</v>
      </c>
      <c r="AN4501" s="164"/>
      <c r="AO4501" s="164"/>
      <c r="AP4501" s="164"/>
      <c r="AQ4501" s="402">
        <f t="shared" si="1519"/>
        <v>0</v>
      </c>
      <c r="AR4501" s="370" t="str">
        <f>IF(AQ4501=0,"",
IF(SUM($AQ$3585:AQ4501)=1,AS4501,
IF($AQ$5285&gt;SUM($AQ$3585:AQ4501),_xlfn.CONCAT(", ",AS4501),
IF($AQ$5285=SUM($AQ$3585:AQ4501),_xlfn.CONCAT(" y ",AS4501)))))</f>
        <v/>
      </c>
      <c r="AS4501" s="156" t="s">
        <v>7619</v>
      </c>
    </row>
    <row r="4502" spans="1:45" ht="15" customHeight="1">
      <c r="A4502" s="57"/>
      <c r="B4502" s="26"/>
      <c r="C4502" s="716" t="s">
        <v>7620</v>
      </c>
      <c r="D4502" s="716"/>
      <c r="E4502" s="941"/>
      <c r="F4502" s="942"/>
      <c r="G4502" s="942"/>
      <c r="H4502" s="943"/>
      <c r="I4502" s="940"/>
      <c r="J4502" s="940"/>
      <c r="K4502" s="940"/>
      <c r="L4502" s="940"/>
      <c r="M4502" s="940"/>
      <c r="N4502" s="940"/>
      <c r="O4502" s="940"/>
      <c r="P4502" s="940"/>
      <c r="Q4502" s="890"/>
      <c r="R4502" s="891"/>
      <c r="S4502" s="890"/>
      <c r="T4502" s="891"/>
      <c r="U4502" s="890"/>
      <c r="V4502" s="891"/>
      <c r="W4502" s="890"/>
      <c r="X4502" s="891"/>
      <c r="Y4502" s="890"/>
      <c r="Z4502" s="891"/>
      <c r="AA4502" s="890"/>
      <c r="AB4502" s="891"/>
      <c r="AC4502" s="890"/>
      <c r="AD4502" s="891"/>
      <c r="AE4502" s="164"/>
      <c r="AF4502" s="164"/>
      <c r="AG4502" s="199">
        <f t="shared" si="1512"/>
        <v>0</v>
      </c>
      <c r="AH4502" s="219" t="b">
        <f t="shared" si="1513"/>
        <v>0</v>
      </c>
      <c r="AI4502" s="198" t="str">
        <f t="shared" si="1514"/>
        <v/>
      </c>
      <c r="AJ4502" s="219" t="b">
        <f t="shared" si="1515"/>
        <v>0</v>
      </c>
      <c r="AK4502" s="198" t="str">
        <f t="shared" si="1516"/>
        <v/>
      </c>
      <c r="AL4502" s="219" t="b">
        <f t="shared" si="1517"/>
        <v>0</v>
      </c>
      <c r="AM4502" s="351">
        <f t="shared" si="1518"/>
        <v>0</v>
      </c>
      <c r="AN4502" s="164"/>
      <c r="AO4502" s="164"/>
      <c r="AP4502" s="164"/>
      <c r="AQ4502" s="402">
        <f t="shared" si="1519"/>
        <v>0</v>
      </c>
      <c r="AR4502" s="370" t="str">
        <f>IF(AQ4502=0,"",
IF(SUM($AQ$3585:AQ4502)=1,AS4502,
IF($AQ$5285&gt;SUM($AQ$3585:AQ4502),_xlfn.CONCAT(", ",AS4502),
IF($AQ$5285=SUM($AQ$3585:AQ4502),_xlfn.CONCAT(" y ",AS4502)))))</f>
        <v/>
      </c>
      <c r="AS4502" s="156" t="s">
        <v>7621</v>
      </c>
    </row>
    <row r="4503" spans="1:45" ht="15" customHeight="1">
      <c r="A4503" s="57"/>
      <c r="B4503" s="26"/>
      <c r="C4503" s="716" t="s">
        <v>7622</v>
      </c>
      <c r="D4503" s="716"/>
      <c r="E4503" s="941"/>
      <c r="F4503" s="942"/>
      <c r="G4503" s="942"/>
      <c r="H4503" s="943"/>
      <c r="I4503" s="940"/>
      <c r="J4503" s="940"/>
      <c r="K4503" s="940"/>
      <c r="L4503" s="940"/>
      <c r="M4503" s="940"/>
      <c r="N4503" s="940"/>
      <c r="O4503" s="940"/>
      <c r="P4503" s="940"/>
      <c r="Q4503" s="890"/>
      <c r="R4503" s="891"/>
      <c r="S4503" s="890"/>
      <c r="T4503" s="891"/>
      <c r="U4503" s="890"/>
      <c r="V4503" s="891"/>
      <c r="W4503" s="890"/>
      <c r="X4503" s="891"/>
      <c r="Y4503" s="890"/>
      <c r="Z4503" s="891"/>
      <c r="AA4503" s="890"/>
      <c r="AB4503" s="891"/>
      <c r="AC4503" s="890"/>
      <c r="AD4503" s="891"/>
      <c r="AE4503" s="164"/>
      <c r="AF4503" s="164"/>
      <c r="AG4503" s="199">
        <f t="shared" si="1512"/>
        <v>0</v>
      </c>
      <c r="AH4503" s="219" t="b">
        <f t="shared" si="1513"/>
        <v>0</v>
      </c>
      <c r="AI4503" s="198" t="str">
        <f t="shared" si="1514"/>
        <v/>
      </c>
      <c r="AJ4503" s="219" t="b">
        <f t="shared" si="1515"/>
        <v>0</v>
      </c>
      <c r="AK4503" s="198" t="str">
        <f t="shared" si="1516"/>
        <v/>
      </c>
      <c r="AL4503" s="219" t="b">
        <f t="shared" si="1517"/>
        <v>0</v>
      </c>
      <c r="AM4503" s="351">
        <f t="shared" si="1518"/>
        <v>0</v>
      </c>
      <c r="AN4503" s="164"/>
      <c r="AO4503" s="164"/>
      <c r="AP4503" s="164"/>
      <c r="AQ4503" s="402">
        <f t="shared" si="1519"/>
        <v>0</v>
      </c>
      <c r="AR4503" s="370" t="str">
        <f>IF(AQ4503=0,"",
IF(SUM($AQ$3585:AQ4503)=1,AS4503,
IF($AQ$5285&gt;SUM($AQ$3585:AQ4503),_xlfn.CONCAT(", ",AS4503),
IF($AQ$5285=SUM($AQ$3585:AQ4503),_xlfn.CONCAT(" y ",AS4503)))))</f>
        <v/>
      </c>
      <c r="AS4503" s="156" t="s">
        <v>7623</v>
      </c>
    </row>
    <row r="4504" spans="1:45" ht="15" customHeight="1">
      <c r="A4504" s="57"/>
      <c r="B4504" s="26"/>
      <c r="C4504" s="716" t="s">
        <v>7624</v>
      </c>
      <c r="D4504" s="716"/>
      <c r="E4504" s="941"/>
      <c r="F4504" s="942"/>
      <c r="G4504" s="942"/>
      <c r="H4504" s="943"/>
      <c r="I4504" s="940"/>
      <c r="J4504" s="940"/>
      <c r="K4504" s="940"/>
      <c r="L4504" s="940"/>
      <c r="M4504" s="940"/>
      <c r="N4504" s="940"/>
      <c r="O4504" s="940"/>
      <c r="P4504" s="940"/>
      <c r="Q4504" s="890"/>
      <c r="R4504" s="891"/>
      <c r="S4504" s="890"/>
      <c r="T4504" s="891"/>
      <c r="U4504" s="890"/>
      <c r="V4504" s="891"/>
      <c r="W4504" s="890"/>
      <c r="X4504" s="891"/>
      <c r="Y4504" s="890"/>
      <c r="Z4504" s="891"/>
      <c r="AA4504" s="890"/>
      <c r="AB4504" s="891"/>
      <c r="AC4504" s="890"/>
      <c r="AD4504" s="891"/>
      <c r="AE4504" s="164"/>
      <c r="AF4504" s="164"/>
      <c r="AG4504" s="199">
        <f t="shared" si="1512"/>
        <v>0</v>
      </c>
      <c r="AH4504" s="219" t="b">
        <f t="shared" si="1513"/>
        <v>0</v>
      </c>
      <c r="AI4504" s="198" t="str">
        <f t="shared" si="1514"/>
        <v/>
      </c>
      <c r="AJ4504" s="219" t="b">
        <f t="shared" si="1515"/>
        <v>0</v>
      </c>
      <c r="AK4504" s="198" t="str">
        <f t="shared" si="1516"/>
        <v/>
      </c>
      <c r="AL4504" s="219" t="b">
        <f t="shared" si="1517"/>
        <v>0</v>
      </c>
      <c r="AM4504" s="351">
        <f t="shared" si="1518"/>
        <v>0</v>
      </c>
      <c r="AN4504" s="164"/>
      <c r="AO4504" s="164"/>
      <c r="AP4504" s="164"/>
      <c r="AQ4504" s="402">
        <f t="shared" si="1519"/>
        <v>0</v>
      </c>
      <c r="AR4504" s="370" t="str">
        <f>IF(AQ4504=0,"",
IF(SUM($AQ$3585:AQ4504)=1,AS4504,
IF($AQ$5285&gt;SUM($AQ$3585:AQ4504),_xlfn.CONCAT(", ",AS4504),
IF($AQ$5285=SUM($AQ$3585:AQ4504),_xlfn.CONCAT(" y ",AS4504)))))</f>
        <v/>
      </c>
      <c r="AS4504" s="156" t="s">
        <v>7625</v>
      </c>
    </row>
    <row r="4505" spans="1:45" ht="15" customHeight="1">
      <c r="A4505" s="57"/>
      <c r="B4505" s="26"/>
      <c r="C4505" s="716" t="s">
        <v>7626</v>
      </c>
      <c r="D4505" s="716"/>
      <c r="E4505" s="941"/>
      <c r="F4505" s="942"/>
      <c r="G4505" s="942"/>
      <c r="H4505" s="943"/>
      <c r="I4505" s="940"/>
      <c r="J4505" s="940"/>
      <c r="K4505" s="940"/>
      <c r="L4505" s="940"/>
      <c r="M4505" s="940"/>
      <c r="N4505" s="940"/>
      <c r="O4505" s="940"/>
      <c r="P4505" s="940"/>
      <c r="Q4505" s="890"/>
      <c r="R4505" s="891"/>
      <c r="S4505" s="890"/>
      <c r="T4505" s="891"/>
      <c r="U4505" s="890"/>
      <c r="V4505" s="891"/>
      <c r="W4505" s="890"/>
      <c r="X4505" s="891"/>
      <c r="Y4505" s="890"/>
      <c r="Z4505" s="891"/>
      <c r="AA4505" s="890"/>
      <c r="AB4505" s="891"/>
      <c r="AC4505" s="890"/>
      <c r="AD4505" s="891"/>
      <c r="AE4505" s="164"/>
      <c r="AF4505" s="164"/>
      <c r="AG4505" s="199">
        <f t="shared" si="1512"/>
        <v>0</v>
      </c>
      <c r="AH4505" s="219" t="b">
        <f t="shared" si="1513"/>
        <v>0</v>
      </c>
      <c r="AI4505" s="198" t="str">
        <f t="shared" si="1514"/>
        <v/>
      </c>
      <c r="AJ4505" s="219" t="b">
        <f t="shared" si="1515"/>
        <v>0</v>
      </c>
      <c r="AK4505" s="198" t="str">
        <f t="shared" si="1516"/>
        <v/>
      </c>
      <c r="AL4505" s="219" t="b">
        <f t="shared" si="1517"/>
        <v>0</v>
      </c>
      <c r="AM4505" s="351">
        <f t="shared" si="1518"/>
        <v>0</v>
      </c>
      <c r="AN4505" s="164"/>
      <c r="AO4505" s="164"/>
      <c r="AP4505" s="164"/>
      <c r="AQ4505" s="402">
        <f t="shared" si="1519"/>
        <v>0</v>
      </c>
      <c r="AR4505" s="370" t="str">
        <f>IF(AQ4505=0,"",
IF(SUM($AQ$3585:AQ4505)=1,AS4505,
IF($AQ$5285&gt;SUM($AQ$3585:AQ4505),_xlfn.CONCAT(", ",AS4505),
IF($AQ$5285=SUM($AQ$3585:AQ4505),_xlfn.CONCAT(" y ",AS4505)))))</f>
        <v/>
      </c>
      <c r="AS4505" s="156" t="s">
        <v>7627</v>
      </c>
    </row>
    <row r="4506" spans="1:45" ht="15" customHeight="1">
      <c r="A4506" s="57"/>
      <c r="B4506" s="26"/>
      <c r="C4506" s="716" t="s">
        <v>7628</v>
      </c>
      <c r="D4506" s="716"/>
      <c r="E4506" s="941"/>
      <c r="F4506" s="942"/>
      <c r="G4506" s="942"/>
      <c r="H4506" s="943"/>
      <c r="I4506" s="940"/>
      <c r="J4506" s="940"/>
      <c r="K4506" s="940"/>
      <c r="L4506" s="940"/>
      <c r="M4506" s="940"/>
      <c r="N4506" s="940"/>
      <c r="O4506" s="940"/>
      <c r="P4506" s="940"/>
      <c r="Q4506" s="890"/>
      <c r="R4506" s="891"/>
      <c r="S4506" s="890"/>
      <c r="T4506" s="891"/>
      <c r="U4506" s="890"/>
      <c r="V4506" s="891"/>
      <c r="W4506" s="890"/>
      <c r="X4506" s="891"/>
      <c r="Y4506" s="890"/>
      <c r="Z4506" s="891"/>
      <c r="AA4506" s="890"/>
      <c r="AB4506" s="891"/>
      <c r="AC4506" s="890"/>
      <c r="AD4506" s="891"/>
      <c r="AE4506" s="164"/>
      <c r="AF4506" s="164"/>
      <c r="AG4506" s="199">
        <f t="shared" si="1512"/>
        <v>0</v>
      </c>
      <c r="AH4506" s="219" t="b">
        <f t="shared" si="1513"/>
        <v>0</v>
      </c>
      <c r="AI4506" s="198" t="str">
        <f t="shared" si="1514"/>
        <v/>
      </c>
      <c r="AJ4506" s="219" t="b">
        <f t="shared" si="1515"/>
        <v>0</v>
      </c>
      <c r="AK4506" s="198" t="str">
        <f t="shared" si="1516"/>
        <v/>
      </c>
      <c r="AL4506" s="219" t="b">
        <f t="shared" si="1517"/>
        <v>0</v>
      </c>
      <c r="AM4506" s="351">
        <f t="shared" si="1518"/>
        <v>0</v>
      </c>
      <c r="AN4506" s="164"/>
      <c r="AO4506" s="164"/>
      <c r="AP4506" s="164"/>
      <c r="AQ4506" s="402">
        <f t="shared" si="1519"/>
        <v>0</v>
      </c>
      <c r="AR4506" s="370" t="str">
        <f>IF(AQ4506=0,"",
IF(SUM($AQ$3585:AQ4506)=1,AS4506,
IF($AQ$5285&gt;SUM($AQ$3585:AQ4506),_xlfn.CONCAT(", ",AS4506),
IF($AQ$5285=SUM($AQ$3585:AQ4506),_xlfn.CONCAT(" y ",AS4506)))))</f>
        <v/>
      </c>
      <c r="AS4506" s="156" t="s">
        <v>7629</v>
      </c>
    </row>
    <row r="4507" spans="1:45" ht="15" customHeight="1">
      <c r="A4507" s="57"/>
      <c r="B4507" s="26"/>
      <c r="C4507" s="716" t="s">
        <v>7630</v>
      </c>
      <c r="D4507" s="716"/>
      <c r="E4507" s="941"/>
      <c r="F4507" s="942"/>
      <c r="G4507" s="942"/>
      <c r="H4507" s="943"/>
      <c r="I4507" s="940"/>
      <c r="J4507" s="940"/>
      <c r="K4507" s="940"/>
      <c r="L4507" s="940"/>
      <c r="M4507" s="940"/>
      <c r="N4507" s="940"/>
      <c r="O4507" s="940"/>
      <c r="P4507" s="940"/>
      <c r="Q4507" s="890"/>
      <c r="R4507" s="891"/>
      <c r="S4507" s="890"/>
      <c r="T4507" s="891"/>
      <c r="U4507" s="890"/>
      <c r="V4507" s="891"/>
      <c r="W4507" s="890"/>
      <c r="X4507" s="891"/>
      <c r="Y4507" s="890"/>
      <c r="Z4507" s="891"/>
      <c r="AA4507" s="890"/>
      <c r="AB4507" s="891"/>
      <c r="AC4507" s="890"/>
      <c r="AD4507" s="891"/>
      <c r="AE4507" s="164"/>
      <c r="AF4507" s="164"/>
      <c r="AG4507" s="199">
        <f t="shared" si="1512"/>
        <v>0</v>
      </c>
      <c r="AH4507" s="219" t="b">
        <f t="shared" si="1513"/>
        <v>0</v>
      </c>
      <c r="AI4507" s="198" t="str">
        <f t="shared" si="1514"/>
        <v/>
      </c>
      <c r="AJ4507" s="219" t="b">
        <f t="shared" si="1515"/>
        <v>0</v>
      </c>
      <c r="AK4507" s="198" t="str">
        <f t="shared" si="1516"/>
        <v/>
      </c>
      <c r="AL4507" s="219" t="b">
        <f t="shared" si="1517"/>
        <v>0</v>
      </c>
      <c r="AM4507" s="351">
        <f t="shared" si="1518"/>
        <v>0</v>
      </c>
      <c r="AN4507" s="164"/>
      <c r="AO4507" s="164"/>
      <c r="AP4507" s="164"/>
      <c r="AQ4507" s="402">
        <f t="shared" si="1519"/>
        <v>0</v>
      </c>
      <c r="AR4507" s="370" t="str">
        <f>IF(AQ4507=0,"",
IF(SUM($AQ$3585:AQ4507)=1,AS4507,
IF($AQ$5285&gt;SUM($AQ$3585:AQ4507),_xlfn.CONCAT(", ",AS4507),
IF($AQ$5285=SUM($AQ$3585:AQ4507),_xlfn.CONCAT(" y ",AS4507)))))</f>
        <v/>
      </c>
      <c r="AS4507" s="156" t="s">
        <v>7631</v>
      </c>
    </row>
    <row r="4508" spans="1:45" ht="15" customHeight="1">
      <c r="A4508" s="57"/>
      <c r="B4508" s="26"/>
      <c r="C4508" s="716" t="s">
        <v>7632</v>
      </c>
      <c r="D4508" s="716"/>
      <c r="E4508" s="941"/>
      <c r="F4508" s="942"/>
      <c r="G4508" s="942"/>
      <c r="H4508" s="943"/>
      <c r="I4508" s="940"/>
      <c r="J4508" s="940"/>
      <c r="K4508" s="940"/>
      <c r="L4508" s="940"/>
      <c r="M4508" s="940"/>
      <c r="N4508" s="940"/>
      <c r="O4508" s="940"/>
      <c r="P4508" s="940"/>
      <c r="Q4508" s="890"/>
      <c r="R4508" s="891"/>
      <c r="S4508" s="890"/>
      <c r="T4508" s="891"/>
      <c r="U4508" s="890"/>
      <c r="V4508" s="891"/>
      <c r="W4508" s="890"/>
      <c r="X4508" s="891"/>
      <c r="Y4508" s="890"/>
      <c r="Z4508" s="891"/>
      <c r="AA4508" s="890"/>
      <c r="AB4508" s="891"/>
      <c r="AC4508" s="890"/>
      <c r="AD4508" s="891"/>
      <c r="AE4508" s="164"/>
      <c r="AF4508" s="164"/>
      <c r="AG4508" s="199">
        <f t="shared" si="1512"/>
        <v>0</v>
      </c>
      <c r="AH4508" s="219" t="b">
        <f t="shared" si="1513"/>
        <v>0</v>
      </c>
      <c r="AI4508" s="198" t="str">
        <f t="shared" si="1514"/>
        <v/>
      </c>
      <c r="AJ4508" s="219" t="b">
        <f t="shared" si="1515"/>
        <v>0</v>
      </c>
      <c r="AK4508" s="198" t="str">
        <f t="shared" si="1516"/>
        <v/>
      </c>
      <c r="AL4508" s="219" t="b">
        <f t="shared" si="1517"/>
        <v>0</v>
      </c>
      <c r="AM4508" s="351">
        <f t="shared" si="1518"/>
        <v>0</v>
      </c>
      <c r="AN4508" s="164"/>
      <c r="AO4508" s="164"/>
      <c r="AP4508" s="164"/>
      <c r="AQ4508" s="402">
        <f t="shared" si="1519"/>
        <v>0</v>
      </c>
      <c r="AR4508" s="370" t="str">
        <f>IF(AQ4508=0,"",
IF(SUM($AQ$3585:AQ4508)=1,AS4508,
IF($AQ$5285&gt;SUM($AQ$3585:AQ4508),_xlfn.CONCAT(", ",AS4508),
IF($AQ$5285=SUM($AQ$3585:AQ4508),_xlfn.CONCAT(" y ",AS4508)))))</f>
        <v/>
      </c>
      <c r="AS4508" s="156" t="s">
        <v>7633</v>
      </c>
    </row>
    <row r="4509" spans="1:45" ht="15" customHeight="1">
      <c r="A4509" s="57"/>
      <c r="B4509" s="26"/>
      <c r="C4509" s="716" t="s">
        <v>7634</v>
      </c>
      <c r="D4509" s="716"/>
      <c r="E4509" s="941"/>
      <c r="F4509" s="942"/>
      <c r="G4509" s="942"/>
      <c r="H4509" s="943"/>
      <c r="I4509" s="940"/>
      <c r="J4509" s="940"/>
      <c r="K4509" s="940"/>
      <c r="L4509" s="940"/>
      <c r="M4509" s="940"/>
      <c r="N4509" s="940"/>
      <c r="O4509" s="940"/>
      <c r="P4509" s="940"/>
      <c r="Q4509" s="890"/>
      <c r="R4509" s="891"/>
      <c r="S4509" s="890"/>
      <c r="T4509" s="891"/>
      <c r="U4509" s="890"/>
      <c r="V4509" s="891"/>
      <c r="W4509" s="890"/>
      <c r="X4509" s="891"/>
      <c r="Y4509" s="890"/>
      <c r="Z4509" s="891"/>
      <c r="AA4509" s="890"/>
      <c r="AB4509" s="891"/>
      <c r="AC4509" s="890"/>
      <c r="AD4509" s="891"/>
      <c r="AE4509" s="164"/>
      <c r="AF4509" s="164"/>
      <c r="AG4509" s="199">
        <f t="shared" si="1512"/>
        <v>0</v>
      </c>
      <c r="AH4509" s="219" t="b">
        <f t="shared" si="1513"/>
        <v>0</v>
      </c>
      <c r="AI4509" s="198" t="str">
        <f t="shared" si="1514"/>
        <v/>
      </c>
      <c r="AJ4509" s="219" t="b">
        <f t="shared" si="1515"/>
        <v>0</v>
      </c>
      <c r="AK4509" s="198" t="str">
        <f t="shared" si="1516"/>
        <v/>
      </c>
      <c r="AL4509" s="219" t="b">
        <f t="shared" si="1517"/>
        <v>0</v>
      </c>
      <c r="AM4509" s="351">
        <f t="shared" si="1518"/>
        <v>0</v>
      </c>
      <c r="AN4509" s="164"/>
      <c r="AO4509" s="164"/>
      <c r="AP4509" s="164"/>
      <c r="AQ4509" s="402">
        <f t="shared" si="1519"/>
        <v>0</v>
      </c>
      <c r="AR4509" s="370" t="str">
        <f>IF(AQ4509=0,"",
IF(SUM($AQ$3585:AQ4509)=1,AS4509,
IF($AQ$5285&gt;SUM($AQ$3585:AQ4509),_xlfn.CONCAT(", ",AS4509),
IF($AQ$5285=SUM($AQ$3585:AQ4509),_xlfn.CONCAT(" y ",AS4509)))))</f>
        <v/>
      </c>
      <c r="AS4509" s="156" t="s">
        <v>7635</v>
      </c>
    </row>
    <row r="4510" spans="1:45" ht="15" customHeight="1">
      <c r="A4510" s="57"/>
      <c r="B4510" s="26"/>
      <c r="C4510" s="716" t="s">
        <v>7636</v>
      </c>
      <c r="D4510" s="716"/>
      <c r="E4510" s="941"/>
      <c r="F4510" s="942"/>
      <c r="G4510" s="942"/>
      <c r="H4510" s="943"/>
      <c r="I4510" s="940"/>
      <c r="J4510" s="940"/>
      <c r="K4510" s="940"/>
      <c r="L4510" s="940"/>
      <c r="M4510" s="940"/>
      <c r="N4510" s="940"/>
      <c r="O4510" s="940"/>
      <c r="P4510" s="940"/>
      <c r="Q4510" s="890"/>
      <c r="R4510" s="891"/>
      <c r="S4510" s="890"/>
      <c r="T4510" s="891"/>
      <c r="U4510" s="890"/>
      <c r="V4510" s="891"/>
      <c r="W4510" s="890"/>
      <c r="X4510" s="891"/>
      <c r="Y4510" s="890"/>
      <c r="Z4510" s="891"/>
      <c r="AA4510" s="890"/>
      <c r="AB4510" s="891"/>
      <c r="AC4510" s="890"/>
      <c r="AD4510" s="891"/>
      <c r="AE4510" s="164"/>
      <c r="AF4510" s="164"/>
      <c r="AG4510" s="199">
        <f t="shared" si="1512"/>
        <v>0</v>
      </c>
      <c r="AH4510" s="219" t="b">
        <f t="shared" si="1513"/>
        <v>0</v>
      </c>
      <c r="AI4510" s="198" t="str">
        <f t="shared" si="1514"/>
        <v/>
      </c>
      <c r="AJ4510" s="219" t="b">
        <f t="shared" si="1515"/>
        <v>0</v>
      </c>
      <c r="AK4510" s="198" t="str">
        <f t="shared" si="1516"/>
        <v/>
      </c>
      <c r="AL4510" s="219" t="b">
        <f t="shared" si="1517"/>
        <v>0</v>
      </c>
      <c r="AM4510" s="351">
        <f t="shared" si="1518"/>
        <v>0</v>
      </c>
      <c r="AN4510" s="164"/>
      <c r="AO4510" s="164"/>
      <c r="AP4510" s="164"/>
      <c r="AQ4510" s="402">
        <f t="shared" si="1519"/>
        <v>0</v>
      </c>
      <c r="AR4510" s="370" t="str">
        <f>IF(AQ4510=0,"",
IF(SUM($AQ$3585:AQ4510)=1,AS4510,
IF($AQ$5285&gt;SUM($AQ$3585:AQ4510),_xlfn.CONCAT(", ",AS4510),
IF($AQ$5285=SUM($AQ$3585:AQ4510),_xlfn.CONCAT(" y ",AS4510)))))</f>
        <v/>
      </c>
      <c r="AS4510" s="156" t="s">
        <v>7637</v>
      </c>
    </row>
    <row r="4511" spans="1:45" ht="15" customHeight="1">
      <c r="A4511" s="57"/>
      <c r="B4511" s="26"/>
      <c r="C4511" s="716" t="s">
        <v>7638</v>
      </c>
      <c r="D4511" s="716"/>
      <c r="E4511" s="941"/>
      <c r="F4511" s="942"/>
      <c r="G4511" s="942"/>
      <c r="H4511" s="943"/>
      <c r="I4511" s="940"/>
      <c r="J4511" s="940"/>
      <c r="K4511" s="940"/>
      <c r="L4511" s="940"/>
      <c r="M4511" s="940"/>
      <c r="N4511" s="940"/>
      <c r="O4511" s="940"/>
      <c r="P4511" s="940"/>
      <c r="Q4511" s="890"/>
      <c r="R4511" s="891"/>
      <c r="S4511" s="890"/>
      <c r="T4511" s="891"/>
      <c r="U4511" s="890"/>
      <c r="V4511" s="891"/>
      <c r="W4511" s="890"/>
      <c r="X4511" s="891"/>
      <c r="Y4511" s="890"/>
      <c r="Z4511" s="891"/>
      <c r="AA4511" s="890"/>
      <c r="AB4511" s="891"/>
      <c r="AC4511" s="890"/>
      <c r="AD4511" s="891"/>
      <c r="AE4511" s="164"/>
      <c r="AF4511" s="164"/>
      <c r="AG4511" s="199">
        <f t="shared" si="1512"/>
        <v>0</v>
      </c>
      <c r="AH4511" s="219" t="b">
        <f t="shared" si="1513"/>
        <v>0</v>
      </c>
      <c r="AI4511" s="198" t="str">
        <f t="shared" si="1514"/>
        <v/>
      </c>
      <c r="AJ4511" s="219" t="b">
        <f t="shared" si="1515"/>
        <v>0</v>
      </c>
      <c r="AK4511" s="198" t="str">
        <f t="shared" si="1516"/>
        <v/>
      </c>
      <c r="AL4511" s="219" t="b">
        <f t="shared" si="1517"/>
        <v>0</v>
      </c>
      <c r="AM4511" s="351">
        <f t="shared" si="1518"/>
        <v>0</v>
      </c>
      <c r="AN4511" s="164"/>
      <c r="AO4511" s="164"/>
      <c r="AP4511" s="164"/>
      <c r="AQ4511" s="402">
        <f t="shared" si="1519"/>
        <v>0</v>
      </c>
      <c r="AR4511" s="370" t="str">
        <f>IF(AQ4511=0,"",
IF(SUM($AQ$3585:AQ4511)=1,AS4511,
IF($AQ$5285&gt;SUM($AQ$3585:AQ4511),_xlfn.CONCAT(", ",AS4511),
IF($AQ$5285=SUM($AQ$3585:AQ4511),_xlfn.CONCAT(" y ",AS4511)))))</f>
        <v/>
      </c>
      <c r="AS4511" s="156" t="s">
        <v>7639</v>
      </c>
    </row>
    <row r="4512" spans="1:45" ht="15" customHeight="1">
      <c r="A4512" s="57"/>
      <c r="B4512" s="26"/>
      <c r="C4512" s="716" t="s">
        <v>7640</v>
      </c>
      <c r="D4512" s="716"/>
      <c r="E4512" s="941"/>
      <c r="F4512" s="942"/>
      <c r="G4512" s="942"/>
      <c r="H4512" s="943"/>
      <c r="I4512" s="940"/>
      <c r="J4512" s="940"/>
      <c r="K4512" s="940"/>
      <c r="L4512" s="940"/>
      <c r="M4512" s="940"/>
      <c r="N4512" s="940"/>
      <c r="O4512" s="940"/>
      <c r="P4512" s="940"/>
      <c r="Q4512" s="890"/>
      <c r="R4512" s="891"/>
      <c r="S4512" s="890"/>
      <c r="T4512" s="891"/>
      <c r="U4512" s="890"/>
      <c r="V4512" s="891"/>
      <c r="W4512" s="890"/>
      <c r="X4512" s="891"/>
      <c r="Y4512" s="890"/>
      <c r="Z4512" s="891"/>
      <c r="AA4512" s="890"/>
      <c r="AB4512" s="891"/>
      <c r="AC4512" s="890"/>
      <c r="AD4512" s="891"/>
      <c r="AE4512" s="164"/>
      <c r="AF4512" s="164"/>
      <c r="AG4512" s="199">
        <f t="shared" si="1512"/>
        <v>0</v>
      </c>
      <c r="AH4512" s="219" t="b">
        <f t="shared" si="1513"/>
        <v>0</v>
      </c>
      <c r="AI4512" s="198" t="str">
        <f t="shared" si="1514"/>
        <v/>
      </c>
      <c r="AJ4512" s="219" t="b">
        <f t="shared" si="1515"/>
        <v>0</v>
      </c>
      <c r="AK4512" s="198" t="str">
        <f t="shared" si="1516"/>
        <v/>
      </c>
      <c r="AL4512" s="219" t="b">
        <f t="shared" si="1517"/>
        <v>0</v>
      </c>
      <c r="AM4512" s="351">
        <f t="shared" si="1518"/>
        <v>0</v>
      </c>
      <c r="AN4512" s="164"/>
      <c r="AO4512" s="164"/>
      <c r="AP4512" s="164"/>
      <c r="AQ4512" s="402">
        <f t="shared" si="1519"/>
        <v>0</v>
      </c>
      <c r="AR4512" s="370" t="str">
        <f>IF(AQ4512=0,"",
IF(SUM($AQ$3585:AQ4512)=1,AS4512,
IF($AQ$5285&gt;SUM($AQ$3585:AQ4512),_xlfn.CONCAT(", ",AS4512),
IF($AQ$5285=SUM($AQ$3585:AQ4512),_xlfn.CONCAT(" y ",AS4512)))))</f>
        <v/>
      </c>
      <c r="AS4512" s="156" t="s">
        <v>7641</v>
      </c>
    </row>
    <row r="4513" spans="1:45" ht="15" customHeight="1">
      <c r="A4513" s="57"/>
      <c r="B4513" s="26"/>
      <c r="C4513" s="716" t="s">
        <v>7642</v>
      </c>
      <c r="D4513" s="716"/>
      <c r="E4513" s="941"/>
      <c r="F4513" s="942"/>
      <c r="G4513" s="942"/>
      <c r="H4513" s="943"/>
      <c r="I4513" s="940"/>
      <c r="J4513" s="940"/>
      <c r="K4513" s="940"/>
      <c r="L4513" s="940"/>
      <c r="M4513" s="940"/>
      <c r="N4513" s="940"/>
      <c r="O4513" s="940"/>
      <c r="P4513" s="940"/>
      <c r="Q4513" s="890"/>
      <c r="R4513" s="891"/>
      <c r="S4513" s="890"/>
      <c r="T4513" s="891"/>
      <c r="U4513" s="890"/>
      <c r="V4513" s="891"/>
      <c r="W4513" s="890"/>
      <c r="X4513" s="891"/>
      <c r="Y4513" s="890"/>
      <c r="Z4513" s="891"/>
      <c r="AA4513" s="890"/>
      <c r="AB4513" s="891"/>
      <c r="AC4513" s="890"/>
      <c r="AD4513" s="891"/>
      <c r="AE4513" s="164"/>
      <c r="AF4513" s="164"/>
      <c r="AG4513" s="199">
        <f t="shared" si="1512"/>
        <v>0</v>
      </c>
      <c r="AH4513" s="219" t="b">
        <f t="shared" si="1513"/>
        <v>0</v>
      </c>
      <c r="AI4513" s="198" t="str">
        <f t="shared" si="1514"/>
        <v/>
      </c>
      <c r="AJ4513" s="219" t="b">
        <f t="shared" si="1515"/>
        <v>0</v>
      </c>
      <c r="AK4513" s="198" t="str">
        <f t="shared" si="1516"/>
        <v/>
      </c>
      <c r="AL4513" s="219" t="b">
        <f t="shared" si="1517"/>
        <v>0</v>
      </c>
      <c r="AM4513" s="351">
        <f t="shared" si="1518"/>
        <v>0</v>
      </c>
      <c r="AN4513" s="164"/>
      <c r="AO4513" s="164"/>
      <c r="AP4513" s="164"/>
      <c r="AQ4513" s="402">
        <f t="shared" si="1519"/>
        <v>0</v>
      </c>
      <c r="AR4513" s="370" t="str">
        <f>IF(AQ4513=0,"",
IF(SUM($AQ$3585:AQ4513)=1,AS4513,
IF($AQ$5285&gt;SUM($AQ$3585:AQ4513),_xlfn.CONCAT(", ",AS4513),
IF($AQ$5285=SUM($AQ$3585:AQ4513),_xlfn.CONCAT(" y ",AS4513)))))</f>
        <v/>
      </c>
      <c r="AS4513" s="156" t="s">
        <v>7643</v>
      </c>
    </row>
    <row r="4514" spans="1:45" ht="15" customHeight="1">
      <c r="A4514" s="57"/>
      <c r="B4514" s="26"/>
      <c r="C4514" s="716" t="s">
        <v>7644</v>
      </c>
      <c r="D4514" s="716"/>
      <c r="E4514" s="941"/>
      <c r="F4514" s="942"/>
      <c r="G4514" s="942"/>
      <c r="H4514" s="943"/>
      <c r="I4514" s="940"/>
      <c r="J4514" s="940"/>
      <c r="K4514" s="940"/>
      <c r="L4514" s="940"/>
      <c r="M4514" s="940"/>
      <c r="N4514" s="940"/>
      <c r="O4514" s="940"/>
      <c r="P4514" s="940"/>
      <c r="Q4514" s="890"/>
      <c r="R4514" s="891"/>
      <c r="S4514" s="890"/>
      <c r="T4514" s="891"/>
      <c r="U4514" s="890"/>
      <c r="V4514" s="891"/>
      <c r="W4514" s="890"/>
      <c r="X4514" s="891"/>
      <c r="Y4514" s="890"/>
      <c r="Z4514" s="891"/>
      <c r="AA4514" s="890"/>
      <c r="AB4514" s="891"/>
      <c r="AC4514" s="890"/>
      <c r="AD4514" s="891"/>
      <c r="AE4514" s="164"/>
      <c r="AF4514" s="164"/>
      <c r="AG4514" s="199">
        <f t="shared" si="1512"/>
        <v>0</v>
      </c>
      <c r="AH4514" s="219" t="b">
        <f t="shared" si="1513"/>
        <v>0</v>
      </c>
      <c r="AI4514" s="198" t="str">
        <f t="shared" si="1514"/>
        <v/>
      </c>
      <c r="AJ4514" s="219" t="b">
        <f t="shared" si="1515"/>
        <v>0</v>
      </c>
      <c r="AK4514" s="198" t="str">
        <f t="shared" si="1516"/>
        <v/>
      </c>
      <c r="AL4514" s="219" t="b">
        <f t="shared" si="1517"/>
        <v>0</v>
      </c>
      <c r="AM4514" s="351">
        <f t="shared" si="1518"/>
        <v>0</v>
      </c>
      <c r="AN4514" s="164"/>
      <c r="AO4514" s="164"/>
      <c r="AP4514" s="164"/>
      <c r="AQ4514" s="402">
        <f t="shared" si="1519"/>
        <v>0</v>
      </c>
      <c r="AR4514" s="370" t="str">
        <f>IF(AQ4514=0,"",
IF(SUM($AQ$3585:AQ4514)=1,AS4514,
IF($AQ$5285&gt;SUM($AQ$3585:AQ4514),_xlfn.CONCAT(", ",AS4514),
IF($AQ$5285=SUM($AQ$3585:AQ4514),_xlfn.CONCAT(" y ",AS4514)))))</f>
        <v/>
      </c>
      <c r="AS4514" s="156" t="s">
        <v>7645</v>
      </c>
    </row>
    <row r="4515" spans="1:45" ht="15" customHeight="1">
      <c r="A4515" s="57"/>
      <c r="B4515" s="26"/>
      <c r="C4515" s="716" t="s">
        <v>7646</v>
      </c>
      <c r="D4515" s="716"/>
      <c r="E4515" s="941"/>
      <c r="F4515" s="942"/>
      <c r="G4515" s="942"/>
      <c r="H4515" s="943"/>
      <c r="I4515" s="940"/>
      <c r="J4515" s="940"/>
      <c r="K4515" s="940"/>
      <c r="L4515" s="940"/>
      <c r="M4515" s="940"/>
      <c r="N4515" s="940"/>
      <c r="O4515" s="940"/>
      <c r="P4515" s="940"/>
      <c r="Q4515" s="890"/>
      <c r="R4515" s="891"/>
      <c r="S4515" s="890"/>
      <c r="T4515" s="891"/>
      <c r="U4515" s="890"/>
      <c r="V4515" s="891"/>
      <c r="W4515" s="890"/>
      <c r="X4515" s="891"/>
      <c r="Y4515" s="890"/>
      <c r="Z4515" s="891"/>
      <c r="AA4515" s="890"/>
      <c r="AB4515" s="891"/>
      <c r="AC4515" s="890"/>
      <c r="AD4515" s="891"/>
      <c r="AE4515" s="164"/>
      <c r="AF4515" s="164"/>
      <c r="AG4515" s="199">
        <f t="shared" si="1512"/>
        <v>0</v>
      </c>
      <c r="AH4515" s="219" t="b">
        <f t="shared" si="1513"/>
        <v>0</v>
      </c>
      <c r="AI4515" s="198" t="str">
        <f t="shared" si="1514"/>
        <v/>
      </c>
      <c r="AJ4515" s="219" t="b">
        <f t="shared" si="1515"/>
        <v>0</v>
      </c>
      <c r="AK4515" s="198" t="str">
        <f t="shared" si="1516"/>
        <v/>
      </c>
      <c r="AL4515" s="219" t="b">
        <f t="shared" si="1517"/>
        <v>0</v>
      </c>
      <c r="AM4515" s="351">
        <f t="shared" si="1518"/>
        <v>0</v>
      </c>
      <c r="AN4515" s="164"/>
      <c r="AO4515" s="164"/>
      <c r="AP4515" s="164"/>
      <c r="AQ4515" s="402">
        <f t="shared" si="1519"/>
        <v>0</v>
      </c>
      <c r="AR4515" s="370" t="str">
        <f>IF(AQ4515=0,"",
IF(SUM($AQ$3585:AQ4515)=1,AS4515,
IF($AQ$5285&gt;SUM($AQ$3585:AQ4515),_xlfn.CONCAT(", ",AS4515),
IF($AQ$5285=SUM($AQ$3585:AQ4515),_xlfn.CONCAT(" y ",AS4515)))))</f>
        <v/>
      </c>
      <c r="AS4515" s="156" t="s">
        <v>7647</v>
      </c>
    </row>
    <row r="4516" spans="1:45" ht="15" customHeight="1">
      <c r="A4516" s="57"/>
      <c r="B4516" s="26"/>
      <c r="C4516" s="716" t="s">
        <v>7648</v>
      </c>
      <c r="D4516" s="716"/>
      <c r="E4516" s="941"/>
      <c r="F4516" s="942"/>
      <c r="G4516" s="942"/>
      <c r="H4516" s="943"/>
      <c r="I4516" s="940"/>
      <c r="J4516" s="940"/>
      <c r="K4516" s="940"/>
      <c r="L4516" s="940"/>
      <c r="M4516" s="940"/>
      <c r="N4516" s="940"/>
      <c r="O4516" s="940"/>
      <c r="P4516" s="940"/>
      <c r="Q4516" s="890"/>
      <c r="R4516" s="891"/>
      <c r="S4516" s="890"/>
      <c r="T4516" s="891"/>
      <c r="U4516" s="890"/>
      <c r="V4516" s="891"/>
      <c r="W4516" s="890"/>
      <c r="X4516" s="891"/>
      <c r="Y4516" s="890"/>
      <c r="Z4516" s="891"/>
      <c r="AA4516" s="890"/>
      <c r="AB4516" s="891"/>
      <c r="AC4516" s="890"/>
      <c r="AD4516" s="891"/>
      <c r="AE4516" s="164"/>
      <c r="AF4516" s="164"/>
      <c r="AG4516" s="199">
        <f t="shared" si="1512"/>
        <v>0</v>
      </c>
      <c r="AH4516" s="219" t="b">
        <f t="shared" si="1513"/>
        <v>0</v>
      </c>
      <c r="AI4516" s="198" t="str">
        <f t="shared" si="1514"/>
        <v/>
      </c>
      <c r="AJ4516" s="219" t="b">
        <f t="shared" si="1515"/>
        <v>0</v>
      </c>
      <c r="AK4516" s="198" t="str">
        <f t="shared" si="1516"/>
        <v/>
      </c>
      <c r="AL4516" s="219" t="b">
        <f t="shared" si="1517"/>
        <v>0</v>
      </c>
      <c r="AM4516" s="351">
        <f t="shared" si="1518"/>
        <v>0</v>
      </c>
      <c r="AN4516" s="164"/>
      <c r="AO4516" s="164"/>
      <c r="AP4516" s="164"/>
      <c r="AQ4516" s="402">
        <f t="shared" si="1519"/>
        <v>0</v>
      </c>
      <c r="AR4516" s="370" t="str">
        <f>IF(AQ4516=0,"",
IF(SUM($AQ$3585:AQ4516)=1,AS4516,
IF($AQ$5285&gt;SUM($AQ$3585:AQ4516),_xlfn.CONCAT(", ",AS4516),
IF($AQ$5285=SUM($AQ$3585:AQ4516),_xlfn.CONCAT(" y ",AS4516)))))</f>
        <v/>
      </c>
      <c r="AS4516" s="156" t="s">
        <v>7649</v>
      </c>
    </row>
    <row r="4517" spans="1:45" ht="15" customHeight="1">
      <c r="A4517" s="57"/>
      <c r="B4517" s="26"/>
      <c r="C4517" s="716" t="s">
        <v>7650</v>
      </c>
      <c r="D4517" s="716"/>
      <c r="E4517" s="941"/>
      <c r="F4517" s="942"/>
      <c r="G4517" s="942"/>
      <c r="H4517" s="943"/>
      <c r="I4517" s="940"/>
      <c r="J4517" s="940"/>
      <c r="K4517" s="940"/>
      <c r="L4517" s="940"/>
      <c r="M4517" s="940"/>
      <c r="N4517" s="940"/>
      <c r="O4517" s="940"/>
      <c r="P4517" s="940"/>
      <c r="Q4517" s="890"/>
      <c r="R4517" s="891"/>
      <c r="S4517" s="890"/>
      <c r="T4517" s="891"/>
      <c r="U4517" s="890"/>
      <c r="V4517" s="891"/>
      <c r="W4517" s="890"/>
      <c r="X4517" s="891"/>
      <c r="Y4517" s="890"/>
      <c r="Z4517" s="891"/>
      <c r="AA4517" s="890"/>
      <c r="AB4517" s="891"/>
      <c r="AC4517" s="890"/>
      <c r="AD4517" s="891"/>
      <c r="AE4517" s="164"/>
      <c r="AF4517" s="164"/>
      <c r="AG4517" s="199">
        <f t="shared" si="1512"/>
        <v>0</v>
      </c>
      <c r="AH4517" s="219" t="b">
        <f t="shared" si="1513"/>
        <v>0</v>
      </c>
      <c r="AI4517" s="198" t="str">
        <f t="shared" si="1514"/>
        <v/>
      </c>
      <c r="AJ4517" s="219" t="b">
        <f t="shared" si="1515"/>
        <v>0</v>
      </c>
      <c r="AK4517" s="198" t="str">
        <f t="shared" si="1516"/>
        <v/>
      </c>
      <c r="AL4517" s="219" t="b">
        <f t="shared" si="1517"/>
        <v>0</v>
      </c>
      <c r="AM4517" s="351">
        <f t="shared" si="1518"/>
        <v>0</v>
      </c>
      <c r="AN4517" s="164"/>
      <c r="AO4517" s="164"/>
      <c r="AP4517" s="164"/>
      <c r="AQ4517" s="402">
        <f t="shared" si="1519"/>
        <v>0</v>
      </c>
      <c r="AR4517" s="370" t="str">
        <f>IF(AQ4517=0,"",
IF(SUM($AQ$3585:AQ4517)=1,AS4517,
IF($AQ$5285&gt;SUM($AQ$3585:AQ4517),_xlfn.CONCAT(", ",AS4517),
IF($AQ$5285=SUM($AQ$3585:AQ4517),_xlfn.CONCAT(" y ",AS4517)))))</f>
        <v/>
      </c>
      <c r="AS4517" s="156" t="s">
        <v>7651</v>
      </c>
    </row>
    <row r="4518" spans="1:45" ht="15" customHeight="1">
      <c r="A4518" s="57"/>
      <c r="B4518" s="26"/>
      <c r="C4518" s="716" t="s">
        <v>7652</v>
      </c>
      <c r="D4518" s="716"/>
      <c r="E4518" s="941"/>
      <c r="F4518" s="942"/>
      <c r="G4518" s="942"/>
      <c r="H4518" s="943"/>
      <c r="I4518" s="940"/>
      <c r="J4518" s="940"/>
      <c r="K4518" s="940"/>
      <c r="L4518" s="940"/>
      <c r="M4518" s="940"/>
      <c r="N4518" s="940"/>
      <c r="O4518" s="940"/>
      <c r="P4518" s="940"/>
      <c r="Q4518" s="890"/>
      <c r="R4518" s="891"/>
      <c r="S4518" s="890"/>
      <c r="T4518" s="891"/>
      <c r="U4518" s="890"/>
      <c r="V4518" s="891"/>
      <c r="W4518" s="890"/>
      <c r="X4518" s="891"/>
      <c r="Y4518" s="890"/>
      <c r="Z4518" s="891"/>
      <c r="AA4518" s="890"/>
      <c r="AB4518" s="891"/>
      <c r="AC4518" s="890"/>
      <c r="AD4518" s="891"/>
      <c r="AE4518" s="164"/>
      <c r="AF4518" s="164"/>
      <c r="AG4518" s="199">
        <f t="shared" si="1512"/>
        <v>0</v>
      </c>
      <c r="AH4518" s="219" t="b">
        <f t="shared" si="1513"/>
        <v>0</v>
      </c>
      <c r="AI4518" s="198" t="str">
        <f t="shared" si="1514"/>
        <v/>
      </c>
      <c r="AJ4518" s="219" t="b">
        <f t="shared" si="1515"/>
        <v>0</v>
      </c>
      <c r="AK4518" s="198" t="str">
        <f t="shared" si="1516"/>
        <v/>
      </c>
      <c r="AL4518" s="219" t="b">
        <f t="shared" si="1517"/>
        <v>0</v>
      </c>
      <c r="AM4518" s="351">
        <f t="shared" si="1518"/>
        <v>0</v>
      </c>
      <c r="AN4518" s="164"/>
      <c r="AO4518" s="164"/>
      <c r="AP4518" s="164"/>
      <c r="AQ4518" s="402">
        <f t="shared" si="1519"/>
        <v>0</v>
      </c>
      <c r="AR4518" s="370" t="str">
        <f>IF(AQ4518=0,"",
IF(SUM($AQ$3585:AQ4518)=1,AS4518,
IF($AQ$5285&gt;SUM($AQ$3585:AQ4518),_xlfn.CONCAT(", ",AS4518),
IF($AQ$5285=SUM($AQ$3585:AQ4518),_xlfn.CONCAT(" y ",AS4518)))))</f>
        <v/>
      </c>
      <c r="AS4518" s="156" t="s">
        <v>7653</v>
      </c>
    </row>
    <row r="4519" spans="1:45" ht="15" customHeight="1">
      <c r="A4519" s="57"/>
      <c r="B4519" s="26"/>
      <c r="C4519" s="716" t="s">
        <v>7654</v>
      </c>
      <c r="D4519" s="716"/>
      <c r="E4519" s="941"/>
      <c r="F4519" s="942"/>
      <c r="G4519" s="942"/>
      <c r="H4519" s="943"/>
      <c r="I4519" s="940"/>
      <c r="J4519" s="940"/>
      <c r="K4519" s="940"/>
      <c r="L4519" s="940"/>
      <c r="M4519" s="940"/>
      <c r="N4519" s="940"/>
      <c r="O4519" s="940"/>
      <c r="P4519" s="940"/>
      <c r="Q4519" s="890"/>
      <c r="R4519" s="891"/>
      <c r="S4519" s="890"/>
      <c r="T4519" s="891"/>
      <c r="U4519" s="890"/>
      <c r="V4519" s="891"/>
      <c r="W4519" s="890"/>
      <c r="X4519" s="891"/>
      <c r="Y4519" s="890"/>
      <c r="Z4519" s="891"/>
      <c r="AA4519" s="890"/>
      <c r="AB4519" s="891"/>
      <c r="AC4519" s="890"/>
      <c r="AD4519" s="891"/>
      <c r="AE4519" s="164"/>
      <c r="AF4519" s="164"/>
      <c r="AG4519" s="199">
        <f t="shared" si="1512"/>
        <v>0</v>
      </c>
      <c r="AH4519" s="219" t="b">
        <f t="shared" si="1513"/>
        <v>0</v>
      </c>
      <c r="AI4519" s="198" t="str">
        <f t="shared" si="1514"/>
        <v/>
      </c>
      <c r="AJ4519" s="219" t="b">
        <f t="shared" si="1515"/>
        <v>0</v>
      </c>
      <c r="AK4519" s="198" t="str">
        <f t="shared" si="1516"/>
        <v/>
      </c>
      <c r="AL4519" s="219" t="b">
        <f t="shared" si="1517"/>
        <v>0</v>
      </c>
      <c r="AM4519" s="351">
        <f t="shared" si="1518"/>
        <v>0</v>
      </c>
      <c r="AN4519" s="164"/>
      <c r="AO4519" s="164"/>
      <c r="AP4519" s="164"/>
      <c r="AQ4519" s="402">
        <f t="shared" si="1519"/>
        <v>0</v>
      </c>
      <c r="AR4519" s="370" t="str">
        <f>IF(AQ4519=0,"",
IF(SUM($AQ$3585:AQ4519)=1,AS4519,
IF($AQ$5285&gt;SUM($AQ$3585:AQ4519),_xlfn.CONCAT(", ",AS4519),
IF($AQ$5285=SUM($AQ$3585:AQ4519),_xlfn.CONCAT(" y ",AS4519)))))</f>
        <v/>
      </c>
      <c r="AS4519" s="156" t="s">
        <v>7655</v>
      </c>
    </row>
    <row r="4520" spans="1:45" ht="15" customHeight="1">
      <c r="A4520" s="57"/>
      <c r="B4520" s="26"/>
      <c r="C4520" s="716" t="s">
        <v>7656</v>
      </c>
      <c r="D4520" s="716"/>
      <c r="E4520" s="941"/>
      <c r="F4520" s="942"/>
      <c r="G4520" s="942"/>
      <c r="H4520" s="943"/>
      <c r="I4520" s="940"/>
      <c r="J4520" s="940"/>
      <c r="K4520" s="940"/>
      <c r="L4520" s="940"/>
      <c r="M4520" s="940"/>
      <c r="N4520" s="940"/>
      <c r="O4520" s="940"/>
      <c r="P4520" s="940"/>
      <c r="Q4520" s="890"/>
      <c r="R4520" s="891"/>
      <c r="S4520" s="890"/>
      <c r="T4520" s="891"/>
      <c r="U4520" s="890"/>
      <c r="V4520" s="891"/>
      <c r="W4520" s="890"/>
      <c r="X4520" s="891"/>
      <c r="Y4520" s="890"/>
      <c r="Z4520" s="891"/>
      <c r="AA4520" s="890"/>
      <c r="AB4520" s="891"/>
      <c r="AC4520" s="890"/>
      <c r="AD4520" s="891"/>
      <c r="AE4520" s="164"/>
      <c r="AF4520" s="164"/>
      <c r="AG4520" s="199">
        <f t="shared" si="1512"/>
        <v>0</v>
      </c>
      <c r="AH4520" s="219" t="b">
        <f t="shared" si="1513"/>
        <v>0</v>
      </c>
      <c r="AI4520" s="198" t="str">
        <f t="shared" si="1514"/>
        <v/>
      </c>
      <c r="AJ4520" s="219" t="b">
        <f t="shared" si="1515"/>
        <v>0</v>
      </c>
      <c r="AK4520" s="198" t="str">
        <f t="shared" si="1516"/>
        <v/>
      </c>
      <c r="AL4520" s="219" t="b">
        <f t="shared" si="1517"/>
        <v>0</v>
      </c>
      <c r="AM4520" s="351">
        <f t="shared" si="1518"/>
        <v>0</v>
      </c>
      <c r="AN4520" s="164"/>
      <c r="AO4520" s="164"/>
      <c r="AP4520" s="164"/>
      <c r="AQ4520" s="402">
        <f t="shared" si="1519"/>
        <v>0</v>
      </c>
      <c r="AR4520" s="370" t="str">
        <f>IF(AQ4520=0,"",
IF(SUM($AQ$3585:AQ4520)=1,AS4520,
IF($AQ$5285&gt;SUM($AQ$3585:AQ4520),_xlfn.CONCAT(", ",AS4520),
IF($AQ$5285=SUM($AQ$3585:AQ4520),_xlfn.CONCAT(" y ",AS4520)))))</f>
        <v/>
      </c>
      <c r="AS4520" s="156" t="s">
        <v>7657</v>
      </c>
    </row>
    <row r="4521" spans="1:45" ht="15" customHeight="1">
      <c r="A4521" s="57"/>
      <c r="B4521" s="26"/>
      <c r="C4521" s="716" t="s">
        <v>7658</v>
      </c>
      <c r="D4521" s="716"/>
      <c r="E4521" s="941"/>
      <c r="F4521" s="942"/>
      <c r="G4521" s="942"/>
      <c r="H4521" s="943"/>
      <c r="I4521" s="940"/>
      <c r="J4521" s="940"/>
      <c r="K4521" s="940"/>
      <c r="L4521" s="940"/>
      <c r="M4521" s="940"/>
      <c r="N4521" s="940"/>
      <c r="O4521" s="940"/>
      <c r="P4521" s="940"/>
      <c r="Q4521" s="890"/>
      <c r="R4521" s="891"/>
      <c r="S4521" s="890"/>
      <c r="T4521" s="891"/>
      <c r="U4521" s="890"/>
      <c r="V4521" s="891"/>
      <c r="W4521" s="890"/>
      <c r="X4521" s="891"/>
      <c r="Y4521" s="890"/>
      <c r="Z4521" s="891"/>
      <c r="AA4521" s="890"/>
      <c r="AB4521" s="891"/>
      <c r="AC4521" s="890"/>
      <c r="AD4521" s="891"/>
      <c r="AE4521" s="164"/>
      <c r="AF4521" s="164"/>
      <c r="AG4521" s="199">
        <f t="shared" si="1512"/>
        <v>0</v>
      </c>
      <c r="AH4521" s="219" t="b">
        <f t="shared" si="1513"/>
        <v>0</v>
      </c>
      <c r="AI4521" s="198" t="str">
        <f t="shared" si="1514"/>
        <v/>
      </c>
      <c r="AJ4521" s="219" t="b">
        <f t="shared" si="1515"/>
        <v>0</v>
      </c>
      <c r="AK4521" s="198" t="str">
        <f t="shared" si="1516"/>
        <v/>
      </c>
      <c r="AL4521" s="219" t="b">
        <f t="shared" si="1517"/>
        <v>0</v>
      </c>
      <c r="AM4521" s="351">
        <f t="shared" si="1518"/>
        <v>0</v>
      </c>
      <c r="AN4521" s="164"/>
      <c r="AO4521" s="164"/>
      <c r="AP4521" s="164"/>
      <c r="AQ4521" s="402">
        <f t="shared" si="1519"/>
        <v>0</v>
      </c>
      <c r="AR4521" s="370" t="str">
        <f>IF(AQ4521=0,"",
IF(SUM($AQ$3585:AQ4521)=1,AS4521,
IF($AQ$5285&gt;SUM($AQ$3585:AQ4521),_xlfn.CONCAT(", ",AS4521),
IF($AQ$5285=SUM($AQ$3585:AQ4521),_xlfn.CONCAT(" y ",AS4521)))))</f>
        <v/>
      </c>
      <c r="AS4521" s="156" t="s">
        <v>7659</v>
      </c>
    </row>
    <row r="4522" spans="1:45" ht="15" customHeight="1">
      <c r="A4522" s="57"/>
      <c r="B4522" s="26"/>
      <c r="C4522" s="716" t="s">
        <v>7660</v>
      </c>
      <c r="D4522" s="716"/>
      <c r="E4522" s="941"/>
      <c r="F4522" s="942"/>
      <c r="G4522" s="942"/>
      <c r="H4522" s="943"/>
      <c r="I4522" s="940"/>
      <c r="J4522" s="940"/>
      <c r="K4522" s="940"/>
      <c r="L4522" s="940"/>
      <c r="M4522" s="940"/>
      <c r="N4522" s="940"/>
      <c r="O4522" s="940"/>
      <c r="P4522" s="940"/>
      <c r="Q4522" s="890"/>
      <c r="R4522" s="891"/>
      <c r="S4522" s="890"/>
      <c r="T4522" s="891"/>
      <c r="U4522" s="890"/>
      <c r="V4522" s="891"/>
      <c r="W4522" s="890"/>
      <c r="X4522" s="891"/>
      <c r="Y4522" s="890"/>
      <c r="Z4522" s="891"/>
      <c r="AA4522" s="890"/>
      <c r="AB4522" s="891"/>
      <c r="AC4522" s="890"/>
      <c r="AD4522" s="891"/>
      <c r="AE4522" s="164"/>
      <c r="AF4522" s="164"/>
      <c r="AG4522" s="199">
        <f t="shared" si="1512"/>
        <v>0</v>
      </c>
      <c r="AH4522" s="219" t="b">
        <f t="shared" si="1513"/>
        <v>0</v>
      </c>
      <c r="AI4522" s="198" t="str">
        <f t="shared" si="1514"/>
        <v/>
      </c>
      <c r="AJ4522" s="219" t="b">
        <f t="shared" si="1515"/>
        <v>0</v>
      </c>
      <c r="AK4522" s="198" t="str">
        <f t="shared" si="1516"/>
        <v/>
      </c>
      <c r="AL4522" s="219" t="b">
        <f t="shared" si="1517"/>
        <v>0</v>
      </c>
      <c r="AM4522" s="351">
        <f t="shared" si="1518"/>
        <v>0</v>
      </c>
      <c r="AN4522" s="164"/>
      <c r="AO4522" s="164"/>
      <c r="AP4522" s="164"/>
      <c r="AQ4522" s="402">
        <f t="shared" si="1519"/>
        <v>0</v>
      </c>
      <c r="AR4522" s="370" t="str">
        <f>IF(AQ4522=0,"",
IF(SUM($AQ$3585:AQ4522)=1,AS4522,
IF($AQ$5285&gt;SUM($AQ$3585:AQ4522),_xlfn.CONCAT(", ",AS4522),
IF($AQ$5285=SUM($AQ$3585:AQ4522),_xlfn.CONCAT(" y ",AS4522)))))</f>
        <v/>
      </c>
      <c r="AS4522" s="156" t="s">
        <v>7661</v>
      </c>
    </row>
    <row r="4523" spans="1:45" ht="15" customHeight="1">
      <c r="A4523" s="57"/>
      <c r="B4523" s="26"/>
      <c r="C4523" s="716" t="s">
        <v>7662</v>
      </c>
      <c r="D4523" s="716"/>
      <c r="E4523" s="941"/>
      <c r="F4523" s="942"/>
      <c r="G4523" s="942"/>
      <c r="H4523" s="943"/>
      <c r="I4523" s="940"/>
      <c r="J4523" s="940"/>
      <c r="K4523" s="940"/>
      <c r="L4523" s="940"/>
      <c r="M4523" s="940"/>
      <c r="N4523" s="940"/>
      <c r="O4523" s="940"/>
      <c r="P4523" s="940"/>
      <c r="Q4523" s="890"/>
      <c r="R4523" s="891"/>
      <c r="S4523" s="890"/>
      <c r="T4523" s="891"/>
      <c r="U4523" s="890"/>
      <c r="V4523" s="891"/>
      <c r="W4523" s="890"/>
      <c r="X4523" s="891"/>
      <c r="Y4523" s="890"/>
      <c r="Z4523" s="891"/>
      <c r="AA4523" s="890"/>
      <c r="AB4523" s="891"/>
      <c r="AC4523" s="890"/>
      <c r="AD4523" s="891"/>
      <c r="AE4523" s="164"/>
      <c r="AF4523" s="164"/>
      <c r="AG4523" s="199">
        <f t="shared" si="1512"/>
        <v>0</v>
      </c>
      <c r="AH4523" s="219" t="b">
        <f t="shared" si="1513"/>
        <v>0</v>
      </c>
      <c r="AI4523" s="198" t="str">
        <f t="shared" si="1514"/>
        <v/>
      </c>
      <c r="AJ4523" s="219" t="b">
        <f t="shared" si="1515"/>
        <v>0</v>
      </c>
      <c r="AK4523" s="198" t="str">
        <f t="shared" si="1516"/>
        <v/>
      </c>
      <c r="AL4523" s="219" t="b">
        <f t="shared" si="1517"/>
        <v>0</v>
      </c>
      <c r="AM4523" s="351">
        <f t="shared" si="1518"/>
        <v>0</v>
      </c>
      <c r="AN4523" s="164"/>
      <c r="AO4523" s="164"/>
      <c r="AP4523" s="164"/>
      <c r="AQ4523" s="402">
        <f t="shared" si="1519"/>
        <v>0</v>
      </c>
      <c r="AR4523" s="370" t="str">
        <f>IF(AQ4523=0,"",
IF(SUM($AQ$3585:AQ4523)=1,AS4523,
IF($AQ$5285&gt;SUM($AQ$3585:AQ4523),_xlfn.CONCAT(", ",AS4523),
IF($AQ$5285=SUM($AQ$3585:AQ4523),_xlfn.CONCAT(" y ",AS4523)))))</f>
        <v/>
      </c>
      <c r="AS4523" s="156" t="s">
        <v>7663</v>
      </c>
    </row>
    <row r="4524" spans="1:45" ht="15" customHeight="1">
      <c r="A4524" s="57"/>
      <c r="B4524" s="26"/>
      <c r="C4524" s="716" t="s">
        <v>7664</v>
      </c>
      <c r="D4524" s="716"/>
      <c r="E4524" s="941"/>
      <c r="F4524" s="942"/>
      <c r="G4524" s="942"/>
      <c r="H4524" s="943"/>
      <c r="I4524" s="940"/>
      <c r="J4524" s="940"/>
      <c r="K4524" s="940"/>
      <c r="L4524" s="940"/>
      <c r="M4524" s="940"/>
      <c r="N4524" s="940"/>
      <c r="O4524" s="940"/>
      <c r="P4524" s="940"/>
      <c r="Q4524" s="890"/>
      <c r="R4524" s="891"/>
      <c r="S4524" s="890"/>
      <c r="T4524" s="891"/>
      <c r="U4524" s="890"/>
      <c r="V4524" s="891"/>
      <c r="W4524" s="890"/>
      <c r="X4524" s="891"/>
      <c r="Y4524" s="890"/>
      <c r="Z4524" s="891"/>
      <c r="AA4524" s="890"/>
      <c r="AB4524" s="891"/>
      <c r="AC4524" s="890"/>
      <c r="AD4524" s="891"/>
      <c r="AE4524" s="164"/>
      <c r="AF4524" s="164"/>
      <c r="AG4524" s="199">
        <f t="shared" si="1512"/>
        <v>0</v>
      </c>
      <c r="AH4524" s="219" t="b">
        <f t="shared" si="1513"/>
        <v>0</v>
      </c>
      <c r="AI4524" s="198" t="str">
        <f t="shared" si="1514"/>
        <v/>
      </c>
      <c r="AJ4524" s="219" t="b">
        <f t="shared" si="1515"/>
        <v>0</v>
      </c>
      <c r="AK4524" s="198" t="str">
        <f t="shared" si="1516"/>
        <v/>
      </c>
      <c r="AL4524" s="219" t="b">
        <f t="shared" si="1517"/>
        <v>0</v>
      </c>
      <c r="AM4524" s="351">
        <f t="shared" si="1518"/>
        <v>0</v>
      </c>
      <c r="AN4524" s="164"/>
      <c r="AO4524" s="164"/>
      <c r="AP4524" s="164"/>
      <c r="AQ4524" s="402">
        <f t="shared" si="1519"/>
        <v>0</v>
      </c>
      <c r="AR4524" s="370" t="str">
        <f>IF(AQ4524=0,"",
IF(SUM($AQ$3585:AQ4524)=1,AS4524,
IF($AQ$5285&gt;SUM($AQ$3585:AQ4524),_xlfn.CONCAT(", ",AS4524),
IF($AQ$5285=SUM($AQ$3585:AQ4524),_xlfn.CONCAT(" y ",AS4524)))))</f>
        <v/>
      </c>
      <c r="AS4524" s="156" t="s">
        <v>7665</v>
      </c>
    </row>
    <row r="4525" spans="1:45" ht="15" customHeight="1">
      <c r="A4525" s="57"/>
      <c r="B4525" s="26"/>
      <c r="C4525" s="716" t="s">
        <v>7666</v>
      </c>
      <c r="D4525" s="716"/>
      <c r="E4525" s="941"/>
      <c r="F4525" s="942"/>
      <c r="G4525" s="942"/>
      <c r="H4525" s="943"/>
      <c r="I4525" s="940"/>
      <c r="J4525" s="940"/>
      <c r="K4525" s="940"/>
      <c r="L4525" s="940"/>
      <c r="M4525" s="940"/>
      <c r="N4525" s="940"/>
      <c r="O4525" s="940"/>
      <c r="P4525" s="940"/>
      <c r="Q4525" s="890"/>
      <c r="R4525" s="891"/>
      <c r="S4525" s="890"/>
      <c r="T4525" s="891"/>
      <c r="U4525" s="890"/>
      <c r="V4525" s="891"/>
      <c r="W4525" s="890"/>
      <c r="X4525" s="891"/>
      <c r="Y4525" s="890"/>
      <c r="Z4525" s="891"/>
      <c r="AA4525" s="890"/>
      <c r="AB4525" s="891"/>
      <c r="AC4525" s="890"/>
      <c r="AD4525" s="891"/>
      <c r="AE4525" s="164"/>
      <c r="AF4525" s="164"/>
      <c r="AG4525" s="199">
        <f t="shared" si="1512"/>
        <v>0</v>
      </c>
      <c r="AH4525" s="219" t="b">
        <f t="shared" si="1513"/>
        <v>0</v>
      </c>
      <c r="AI4525" s="198" t="str">
        <f t="shared" si="1514"/>
        <v/>
      </c>
      <c r="AJ4525" s="219" t="b">
        <f t="shared" si="1515"/>
        <v>0</v>
      </c>
      <c r="AK4525" s="198" t="str">
        <f t="shared" si="1516"/>
        <v/>
      </c>
      <c r="AL4525" s="219" t="b">
        <f t="shared" si="1517"/>
        <v>0</v>
      </c>
      <c r="AM4525" s="351">
        <f t="shared" si="1518"/>
        <v>0</v>
      </c>
      <c r="AN4525" s="164"/>
      <c r="AO4525" s="164"/>
      <c r="AP4525" s="164"/>
      <c r="AQ4525" s="402">
        <f t="shared" si="1519"/>
        <v>0</v>
      </c>
      <c r="AR4525" s="370" t="str">
        <f>IF(AQ4525=0,"",
IF(SUM($AQ$3585:AQ4525)=1,AS4525,
IF($AQ$5285&gt;SUM($AQ$3585:AQ4525),_xlfn.CONCAT(", ",AS4525),
IF($AQ$5285=SUM($AQ$3585:AQ4525),_xlfn.CONCAT(" y ",AS4525)))))</f>
        <v/>
      </c>
      <c r="AS4525" s="156" t="s">
        <v>7667</v>
      </c>
    </row>
    <row r="4526" spans="1:45" ht="15" customHeight="1">
      <c r="A4526" s="57"/>
      <c r="B4526" s="26"/>
      <c r="C4526" s="716" t="s">
        <v>7668</v>
      </c>
      <c r="D4526" s="716"/>
      <c r="E4526" s="941"/>
      <c r="F4526" s="942"/>
      <c r="G4526" s="942"/>
      <c r="H4526" s="943"/>
      <c r="I4526" s="940"/>
      <c r="J4526" s="940"/>
      <c r="K4526" s="940"/>
      <c r="L4526" s="940"/>
      <c r="M4526" s="940"/>
      <c r="N4526" s="940"/>
      <c r="O4526" s="940"/>
      <c r="P4526" s="940"/>
      <c r="Q4526" s="890"/>
      <c r="R4526" s="891"/>
      <c r="S4526" s="890"/>
      <c r="T4526" s="891"/>
      <c r="U4526" s="890"/>
      <c r="V4526" s="891"/>
      <c r="W4526" s="890"/>
      <c r="X4526" s="891"/>
      <c r="Y4526" s="890"/>
      <c r="Z4526" s="891"/>
      <c r="AA4526" s="890"/>
      <c r="AB4526" s="891"/>
      <c r="AC4526" s="890"/>
      <c r="AD4526" s="891"/>
      <c r="AE4526" s="164"/>
      <c r="AF4526" s="164"/>
      <c r="AG4526" s="199">
        <f t="shared" si="1512"/>
        <v>0</v>
      </c>
      <c r="AH4526" s="219" t="b">
        <f t="shared" si="1513"/>
        <v>0</v>
      </c>
      <c r="AI4526" s="198" t="str">
        <f t="shared" si="1514"/>
        <v/>
      </c>
      <c r="AJ4526" s="219" t="b">
        <f t="shared" si="1515"/>
        <v>0</v>
      </c>
      <c r="AK4526" s="198" t="str">
        <f t="shared" si="1516"/>
        <v/>
      </c>
      <c r="AL4526" s="219" t="b">
        <f t="shared" si="1517"/>
        <v>0</v>
      </c>
      <c r="AM4526" s="351">
        <f t="shared" si="1518"/>
        <v>0</v>
      </c>
      <c r="AN4526" s="164"/>
      <c r="AO4526" s="164"/>
      <c r="AP4526" s="164"/>
      <c r="AQ4526" s="402">
        <f t="shared" si="1519"/>
        <v>0</v>
      </c>
      <c r="AR4526" s="370" t="str">
        <f>IF(AQ4526=0,"",
IF(SUM($AQ$3585:AQ4526)=1,AS4526,
IF($AQ$5285&gt;SUM($AQ$3585:AQ4526),_xlfn.CONCAT(", ",AS4526),
IF($AQ$5285=SUM($AQ$3585:AQ4526),_xlfn.CONCAT(" y ",AS4526)))))</f>
        <v/>
      </c>
      <c r="AS4526" s="156" t="s">
        <v>7669</v>
      </c>
    </row>
    <row r="4527" spans="1:45" ht="15" customHeight="1">
      <c r="A4527" s="57"/>
      <c r="B4527" s="26"/>
      <c r="C4527" s="716" t="s">
        <v>7670</v>
      </c>
      <c r="D4527" s="716"/>
      <c r="E4527" s="941"/>
      <c r="F4527" s="942"/>
      <c r="G4527" s="942"/>
      <c r="H4527" s="943"/>
      <c r="I4527" s="940"/>
      <c r="J4527" s="940"/>
      <c r="K4527" s="940"/>
      <c r="L4527" s="940"/>
      <c r="M4527" s="940"/>
      <c r="N4527" s="940"/>
      <c r="O4527" s="940"/>
      <c r="P4527" s="940"/>
      <c r="Q4527" s="890"/>
      <c r="R4527" s="891"/>
      <c r="S4527" s="890"/>
      <c r="T4527" s="891"/>
      <c r="U4527" s="890"/>
      <c r="V4527" s="891"/>
      <c r="W4527" s="890"/>
      <c r="X4527" s="891"/>
      <c r="Y4527" s="890"/>
      <c r="Z4527" s="891"/>
      <c r="AA4527" s="890"/>
      <c r="AB4527" s="891"/>
      <c r="AC4527" s="890"/>
      <c r="AD4527" s="891"/>
      <c r="AE4527" s="164"/>
      <c r="AF4527" s="164"/>
      <c r="AG4527" s="199">
        <f t="shared" si="1512"/>
        <v>0</v>
      </c>
      <c r="AH4527" s="219" t="b">
        <f t="shared" si="1513"/>
        <v>0</v>
      </c>
      <c r="AI4527" s="198" t="str">
        <f t="shared" si="1514"/>
        <v/>
      </c>
      <c r="AJ4527" s="219" t="b">
        <f t="shared" si="1515"/>
        <v>0</v>
      </c>
      <c r="AK4527" s="198" t="str">
        <f t="shared" si="1516"/>
        <v/>
      </c>
      <c r="AL4527" s="219" t="b">
        <f t="shared" si="1517"/>
        <v>0</v>
      </c>
      <c r="AM4527" s="351">
        <f t="shared" si="1518"/>
        <v>0</v>
      </c>
      <c r="AN4527" s="164"/>
      <c r="AO4527" s="164"/>
      <c r="AP4527" s="164"/>
      <c r="AQ4527" s="402">
        <f t="shared" si="1519"/>
        <v>0</v>
      </c>
      <c r="AR4527" s="370" t="str">
        <f>IF(AQ4527=0,"",
IF(SUM($AQ$3585:AQ4527)=1,AS4527,
IF($AQ$5285&gt;SUM($AQ$3585:AQ4527),_xlfn.CONCAT(", ",AS4527),
IF($AQ$5285=SUM($AQ$3585:AQ4527),_xlfn.CONCAT(" y ",AS4527)))))</f>
        <v/>
      </c>
      <c r="AS4527" s="156" t="s">
        <v>7671</v>
      </c>
    </row>
    <row r="4528" spans="1:45" ht="15" customHeight="1">
      <c r="A4528" s="57"/>
      <c r="B4528" s="26"/>
      <c r="C4528" s="716" t="s">
        <v>7672</v>
      </c>
      <c r="D4528" s="716"/>
      <c r="E4528" s="941"/>
      <c r="F4528" s="942"/>
      <c r="G4528" s="942"/>
      <c r="H4528" s="943"/>
      <c r="I4528" s="940"/>
      <c r="J4528" s="940"/>
      <c r="K4528" s="940"/>
      <c r="L4528" s="940"/>
      <c r="M4528" s="940"/>
      <c r="N4528" s="940"/>
      <c r="O4528" s="940"/>
      <c r="P4528" s="940"/>
      <c r="Q4528" s="890"/>
      <c r="R4528" s="891"/>
      <c r="S4528" s="890"/>
      <c r="T4528" s="891"/>
      <c r="U4528" s="890"/>
      <c r="V4528" s="891"/>
      <c r="W4528" s="890"/>
      <c r="X4528" s="891"/>
      <c r="Y4528" s="890"/>
      <c r="Z4528" s="891"/>
      <c r="AA4528" s="890"/>
      <c r="AB4528" s="891"/>
      <c r="AC4528" s="890"/>
      <c r="AD4528" s="891"/>
      <c r="AE4528" s="164"/>
      <c r="AF4528" s="164"/>
      <c r="AG4528" s="199">
        <f t="shared" si="1512"/>
        <v>0</v>
      </c>
      <c r="AH4528" s="219" t="b">
        <f t="shared" si="1513"/>
        <v>0</v>
      </c>
      <c r="AI4528" s="198" t="str">
        <f t="shared" si="1514"/>
        <v/>
      </c>
      <c r="AJ4528" s="219" t="b">
        <f t="shared" si="1515"/>
        <v>0</v>
      </c>
      <c r="AK4528" s="198" t="str">
        <f t="shared" si="1516"/>
        <v/>
      </c>
      <c r="AL4528" s="219" t="b">
        <f t="shared" si="1517"/>
        <v>0</v>
      </c>
      <c r="AM4528" s="351">
        <f t="shared" si="1518"/>
        <v>0</v>
      </c>
      <c r="AN4528" s="164"/>
      <c r="AO4528" s="164"/>
      <c r="AP4528" s="164"/>
      <c r="AQ4528" s="402">
        <f t="shared" si="1519"/>
        <v>0</v>
      </c>
      <c r="AR4528" s="370" t="str">
        <f>IF(AQ4528=0,"",
IF(SUM($AQ$3585:AQ4528)=1,AS4528,
IF($AQ$5285&gt;SUM($AQ$3585:AQ4528),_xlfn.CONCAT(", ",AS4528),
IF($AQ$5285=SUM($AQ$3585:AQ4528),_xlfn.CONCAT(" y ",AS4528)))))</f>
        <v/>
      </c>
      <c r="AS4528" s="156" t="s">
        <v>7673</v>
      </c>
    </row>
    <row r="4529" spans="1:45" ht="15" customHeight="1">
      <c r="A4529" s="57"/>
      <c r="B4529" s="26"/>
      <c r="C4529" s="716" t="s">
        <v>7674</v>
      </c>
      <c r="D4529" s="716"/>
      <c r="E4529" s="941"/>
      <c r="F4529" s="942"/>
      <c r="G4529" s="942"/>
      <c r="H4529" s="943"/>
      <c r="I4529" s="940"/>
      <c r="J4529" s="940"/>
      <c r="K4529" s="940"/>
      <c r="L4529" s="940"/>
      <c r="M4529" s="940"/>
      <c r="N4529" s="940"/>
      <c r="O4529" s="940"/>
      <c r="P4529" s="940"/>
      <c r="Q4529" s="890"/>
      <c r="R4529" s="891"/>
      <c r="S4529" s="890"/>
      <c r="T4529" s="891"/>
      <c r="U4529" s="890"/>
      <c r="V4529" s="891"/>
      <c r="W4529" s="890"/>
      <c r="X4529" s="891"/>
      <c r="Y4529" s="890"/>
      <c r="Z4529" s="891"/>
      <c r="AA4529" s="890"/>
      <c r="AB4529" s="891"/>
      <c r="AC4529" s="890"/>
      <c r="AD4529" s="891"/>
      <c r="AE4529" s="164"/>
      <c r="AF4529" s="164"/>
      <c r="AG4529" s="199">
        <f t="shared" si="1512"/>
        <v>0</v>
      </c>
      <c r="AH4529" s="219" t="b">
        <f t="shared" si="1513"/>
        <v>0</v>
      </c>
      <c r="AI4529" s="198" t="str">
        <f t="shared" si="1514"/>
        <v/>
      </c>
      <c r="AJ4529" s="219" t="b">
        <f t="shared" si="1515"/>
        <v>0</v>
      </c>
      <c r="AK4529" s="198" t="str">
        <f t="shared" si="1516"/>
        <v/>
      </c>
      <c r="AL4529" s="219" t="b">
        <f t="shared" si="1517"/>
        <v>0</v>
      </c>
      <c r="AM4529" s="351">
        <f t="shared" si="1518"/>
        <v>0</v>
      </c>
      <c r="AN4529" s="164"/>
      <c r="AO4529" s="164"/>
      <c r="AP4529" s="164"/>
      <c r="AQ4529" s="402">
        <f t="shared" si="1519"/>
        <v>0</v>
      </c>
      <c r="AR4529" s="370" t="str">
        <f>IF(AQ4529=0,"",
IF(SUM($AQ$3585:AQ4529)=1,AS4529,
IF($AQ$5285&gt;SUM($AQ$3585:AQ4529),_xlfn.CONCAT(", ",AS4529),
IF($AQ$5285=SUM($AQ$3585:AQ4529),_xlfn.CONCAT(" y ",AS4529)))))</f>
        <v/>
      </c>
      <c r="AS4529" s="156" t="s">
        <v>7675</v>
      </c>
    </row>
    <row r="4530" spans="1:45" ht="15" customHeight="1">
      <c r="A4530" s="57"/>
      <c r="B4530" s="26"/>
      <c r="C4530" s="716" t="s">
        <v>7676</v>
      </c>
      <c r="D4530" s="716"/>
      <c r="E4530" s="941"/>
      <c r="F4530" s="942"/>
      <c r="G4530" s="942"/>
      <c r="H4530" s="943"/>
      <c r="I4530" s="940"/>
      <c r="J4530" s="940"/>
      <c r="K4530" s="940"/>
      <c r="L4530" s="940"/>
      <c r="M4530" s="940"/>
      <c r="N4530" s="940"/>
      <c r="O4530" s="940"/>
      <c r="P4530" s="940"/>
      <c r="Q4530" s="890"/>
      <c r="R4530" s="891"/>
      <c r="S4530" s="890"/>
      <c r="T4530" s="891"/>
      <c r="U4530" s="890"/>
      <c r="V4530" s="891"/>
      <c r="W4530" s="890"/>
      <c r="X4530" s="891"/>
      <c r="Y4530" s="890"/>
      <c r="Z4530" s="891"/>
      <c r="AA4530" s="890"/>
      <c r="AB4530" s="891"/>
      <c r="AC4530" s="890"/>
      <c r="AD4530" s="891"/>
      <c r="AE4530" s="164"/>
      <c r="AF4530" s="164"/>
      <c r="AG4530" s="199">
        <f t="shared" si="1512"/>
        <v>0</v>
      </c>
      <c r="AH4530" s="219" t="b">
        <f t="shared" si="1513"/>
        <v>0</v>
      </c>
      <c r="AI4530" s="198" t="str">
        <f t="shared" si="1514"/>
        <v/>
      </c>
      <c r="AJ4530" s="219" t="b">
        <f t="shared" si="1515"/>
        <v>0</v>
      </c>
      <c r="AK4530" s="198" t="str">
        <f t="shared" si="1516"/>
        <v/>
      </c>
      <c r="AL4530" s="219" t="b">
        <f t="shared" si="1517"/>
        <v>0</v>
      </c>
      <c r="AM4530" s="351">
        <f t="shared" si="1518"/>
        <v>0</v>
      </c>
      <c r="AN4530" s="164"/>
      <c r="AO4530" s="164"/>
      <c r="AP4530" s="164"/>
      <c r="AQ4530" s="402">
        <f t="shared" si="1519"/>
        <v>0</v>
      </c>
      <c r="AR4530" s="370" t="str">
        <f>IF(AQ4530=0,"",
IF(SUM($AQ$3585:AQ4530)=1,AS4530,
IF($AQ$5285&gt;SUM($AQ$3585:AQ4530),_xlfn.CONCAT(", ",AS4530),
IF($AQ$5285=SUM($AQ$3585:AQ4530),_xlfn.CONCAT(" y ",AS4530)))))</f>
        <v/>
      </c>
      <c r="AS4530" s="156" t="s">
        <v>7677</v>
      </c>
    </row>
    <row r="4531" spans="1:45" ht="15" customHeight="1">
      <c r="A4531" s="57"/>
      <c r="B4531" s="26"/>
      <c r="C4531" s="716" t="s">
        <v>7678</v>
      </c>
      <c r="D4531" s="716"/>
      <c r="E4531" s="941"/>
      <c r="F4531" s="942"/>
      <c r="G4531" s="942"/>
      <c r="H4531" s="943"/>
      <c r="I4531" s="940"/>
      <c r="J4531" s="940"/>
      <c r="K4531" s="940"/>
      <c r="L4531" s="940"/>
      <c r="M4531" s="940"/>
      <c r="N4531" s="940"/>
      <c r="O4531" s="940"/>
      <c r="P4531" s="940"/>
      <c r="Q4531" s="890"/>
      <c r="R4531" s="891"/>
      <c r="S4531" s="890"/>
      <c r="T4531" s="891"/>
      <c r="U4531" s="890"/>
      <c r="V4531" s="891"/>
      <c r="W4531" s="890"/>
      <c r="X4531" s="891"/>
      <c r="Y4531" s="890"/>
      <c r="Z4531" s="891"/>
      <c r="AA4531" s="890"/>
      <c r="AB4531" s="891"/>
      <c r="AC4531" s="890"/>
      <c r="AD4531" s="891"/>
      <c r="AE4531" s="164"/>
      <c r="AF4531" s="164"/>
      <c r="AG4531" s="199">
        <f t="shared" si="1512"/>
        <v>0</v>
      </c>
      <c r="AH4531" s="219" t="b">
        <f t="shared" si="1513"/>
        <v>0</v>
      </c>
      <c r="AI4531" s="198" t="str">
        <f t="shared" si="1514"/>
        <v/>
      </c>
      <c r="AJ4531" s="219" t="b">
        <f t="shared" si="1515"/>
        <v>0</v>
      </c>
      <c r="AK4531" s="198" t="str">
        <f t="shared" si="1516"/>
        <v/>
      </c>
      <c r="AL4531" s="219" t="b">
        <f t="shared" si="1517"/>
        <v>0</v>
      </c>
      <c r="AM4531" s="351">
        <f t="shared" si="1518"/>
        <v>0</v>
      </c>
      <c r="AN4531" s="164"/>
      <c r="AO4531" s="164"/>
      <c r="AP4531" s="164"/>
      <c r="AQ4531" s="402">
        <f t="shared" si="1519"/>
        <v>0</v>
      </c>
      <c r="AR4531" s="370" t="str">
        <f>IF(AQ4531=0,"",
IF(SUM($AQ$3585:AQ4531)=1,AS4531,
IF($AQ$5285&gt;SUM($AQ$3585:AQ4531),_xlfn.CONCAT(", ",AS4531),
IF($AQ$5285=SUM($AQ$3585:AQ4531),_xlfn.CONCAT(" y ",AS4531)))))</f>
        <v/>
      </c>
      <c r="AS4531" s="156" t="s">
        <v>7679</v>
      </c>
    </row>
    <row r="4532" spans="1:45" ht="15" customHeight="1">
      <c r="A4532" s="57"/>
      <c r="B4532" s="26"/>
      <c r="C4532" s="716" t="s">
        <v>7680</v>
      </c>
      <c r="D4532" s="716"/>
      <c r="E4532" s="941"/>
      <c r="F4532" s="942"/>
      <c r="G4532" s="942"/>
      <c r="H4532" s="943"/>
      <c r="I4532" s="940"/>
      <c r="J4532" s="940"/>
      <c r="K4532" s="940"/>
      <c r="L4532" s="940"/>
      <c r="M4532" s="940"/>
      <c r="N4532" s="940"/>
      <c r="O4532" s="940"/>
      <c r="P4532" s="940"/>
      <c r="Q4532" s="890"/>
      <c r="R4532" s="891"/>
      <c r="S4532" s="890"/>
      <c r="T4532" s="891"/>
      <c r="U4532" s="890"/>
      <c r="V4532" s="891"/>
      <c r="W4532" s="890"/>
      <c r="X4532" s="891"/>
      <c r="Y4532" s="890"/>
      <c r="Z4532" s="891"/>
      <c r="AA4532" s="890"/>
      <c r="AB4532" s="891"/>
      <c r="AC4532" s="890"/>
      <c r="AD4532" s="891"/>
      <c r="AE4532" s="164"/>
      <c r="AF4532" s="164"/>
      <c r="AG4532" s="199">
        <f t="shared" si="1512"/>
        <v>0</v>
      </c>
      <c r="AH4532" s="219" t="b">
        <f t="shared" si="1513"/>
        <v>0</v>
      </c>
      <c r="AI4532" s="198" t="str">
        <f t="shared" si="1514"/>
        <v/>
      </c>
      <c r="AJ4532" s="219" t="b">
        <f t="shared" si="1515"/>
        <v>0</v>
      </c>
      <c r="AK4532" s="198" t="str">
        <f t="shared" si="1516"/>
        <v/>
      </c>
      <c r="AL4532" s="219" t="b">
        <f t="shared" si="1517"/>
        <v>0</v>
      </c>
      <c r="AM4532" s="351">
        <f t="shared" si="1518"/>
        <v>0</v>
      </c>
      <c r="AN4532" s="164"/>
      <c r="AO4532" s="164"/>
      <c r="AP4532" s="164"/>
      <c r="AQ4532" s="402">
        <f t="shared" si="1519"/>
        <v>0</v>
      </c>
      <c r="AR4532" s="370" t="str">
        <f>IF(AQ4532=0,"",
IF(SUM($AQ$3585:AQ4532)=1,AS4532,
IF($AQ$5285&gt;SUM($AQ$3585:AQ4532),_xlfn.CONCAT(", ",AS4532),
IF($AQ$5285=SUM($AQ$3585:AQ4532),_xlfn.CONCAT(" y ",AS4532)))))</f>
        <v/>
      </c>
      <c r="AS4532" s="156" t="s">
        <v>7681</v>
      </c>
    </row>
    <row r="4533" spans="1:45" ht="15" customHeight="1">
      <c r="A4533" s="57"/>
      <c r="B4533" s="26"/>
      <c r="C4533" s="716" t="s">
        <v>7682</v>
      </c>
      <c r="D4533" s="716"/>
      <c r="E4533" s="941"/>
      <c r="F4533" s="942"/>
      <c r="G4533" s="942"/>
      <c r="H4533" s="943"/>
      <c r="I4533" s="940"/>
      <c r="J4533" s="940"/>
      <c r="K4533" s="940"/>
      <c r="L4533" s="940"/>
      <c r="M4533" s="940"/>
      <c r="N4533" s="940"/>
      <c r="O4533" s="940"/>
      <c r="P4533" s="940"/>
      <c r="Q4533" s="890"/>
      <c r="R4533" s="891"/>
      <c r="S4533" s="890"/>
      <c r="T4533" s="891"/>
      <c r="U4533" s="890"/>
      <c r="V4533" s="891"/>
      <c r="W4533" s="890"/>
      <c r="X4533" s="891"/>
      <c r="Y4533" s="890"/>
      <c r="Z4533" s="891"/>
      <c r="AA4533" s="890"/>
      <c r="AB4533" s="891"/>
      <c r="AC4533" s="890"/>
      <c r="AD4533" s="891"/>
      <c r="AE4533" s="164"/>
      <c r="AF4533" s="164"/>
      <c r="AG4533" s="199">
        <f t="shared" si="1512"/>
        <v>0</v>
      </c>
      <c r="AH4533" s="219" t="b">
        <f t="shared" si="1513"/>
        <v>0</v>
      </c>
      <c r="AI4533" s="198" t="str">
        <f t="shared" si="1514"/>
        <v/>
      </c>
      <c r="AJ4533" s="219" t="b">
        <f t="shared" si="1515"/>
        <v>0</v>
      </c>
      <c r="AK4533" s="198" t="str">
        <f t="shared" si="1516"/>
        <v/>
      </c>
      <c r="AL4533" s="219" t="b">
        <f t="shared" si="1517"/>
        <v>0</v>
      </c>
      <c r="AM4533" s="351">
        <f t="shared" si="1518"/>
        <v>0</v>
      </c>
      <c r="AN4533" s="164"/>
      <c r="AO4533" s="164"/>
      <c r="AP4533" s="164"/>
      <c r="AQ4533" s="402">
        <f t="shared" si="1519"/>
        <v>0</v>
      </c>
      <c r="AR4533" s="370" t="str">
        <f>IF(AQ4533=0,"",
IF(SUM($AQ$3585:AQ4533)=1,AS4533,
IF($AQ$5285&gt;SUM($AQ$3585:AQ4533),_xlfn.CONCAT(", ",AS4533),
IF($AQ$5285=SUM($AQ$3585:AQ4533),_xlfn.CONCAT(" y ",AS4533)))))</f>
        <v/>
      </c>
      <c r="AS4533" s="156" t="s">
        <v>7683</v>
      </c>
    </row>
    <row r="4534" spans="1:45" ht="15" customHeight="1">
      <c r="A4534" s="57"/>
      <c r="B4534" s="26"/>
      <c r="C4534" s="716" t="s">
        <v>7684</v>
      </c>
      <c r="D4534" s="716"/>
      <c r="E4534" s="941"/>
      <c r="F4534" s="942"/>
      <c r="G4534" s="942"/>
      <c r="H4534" s="943"/>
      <c r="I4534" s="940"/>
      <c r="J4534" s="940"/>
      <c r="K4534" s="940"/>
      <c r="L4534" s="940"/>
      <c r="M4534" s="940"/>
      <c r="N4534" s="940"/>
      <c r="O4534" s="940"/>
      <c r="P4534" s="940"/>
      <c r="Q4534" s="890"/>
      <c r="R4534" s="891"/>
      <c r="S4534" s="890"/>
      <c r="T4534" s="891"/>
      <c r="U4534" s="890"/>
      <c r="V4534" s="891"/>
      <c r="W4534" s="890"/>
      <c r="X4534" s="891"/>
      <c r="Y4534" s="890"/>
      <c r="Z4534" s="891"/>
      <c r="AA4534" s="890"/>
      <c r="AB4534" s="891"/>
      <c r="AC4534" s="890"/>
      <c r="AD4534" s="891"/>
      <c r="AE4534" s="164"/>
      <c r="AF4534" s="164"/>
      <c r="AG4534" s="199">
        <f t="shared" si="1512"/>
        <v>0</v>
      </c>
      <c r="AH4534" s="219" t="b">
        <f t="shared" si="1513"/>
        <v>0</v>
      </c>
      <c r="AI4534" s="198" t="str">
        <f t="shared" si="1514"/>
        <v/>
      </c>
      <c r="AJ4534" s="219" t="b">
        <f t="shared" si="1515"/>
        <v>0</v>
      </c>
      <c r="AK4534" s="198" t="str">
        <f t="shared" si="1516"/>
        <v/>
      </c>
      <c r="AL4534" s="219" t="b">
        <f t="shared" si="1517"/>
        <v>0</v>
      </c>
      <c r="AM4534" s="351">
        <f t="shared" si="1518"/>
        <v>0</v>
      </c>
      <c r="AN4534" s="164"/>
      <c r="AO4534" s="164"/>
      <c r="AP4534" s="164"/>
      <c r="AQ4534" s="402">
        <f t="shared" si="1519"/>
        <v>0</v>
      </c>
      <c r="AR4534" s="370" t="str">
        <f>IF(AQ4534=0,"",
IF(SUM($AQ$3585:AQ4534)=1,AS4534,
IF($AQ$5285&gt;SUM($AQ$3585:AQ4534),_xlfn.CONCAT(", ",AS4534),
IF($AQ$5285=SUM($AQ$3585:AQ4534),_xlfn.CONCAT(" y ",AS4534)))))</f>
        <v/>
      </c>
      <c r="AS4534" s="156" t="s">
        <v>7685</v>
      </c>
    </row>
    <row r="4535" spans="1:45" ht="15" customHeight="1">
      <c r="A4535" s="57"/>
      <c r="B4535" s="26"/>
      <c r="C4535" s="716" t="s">
        <v>7686</v>
      </c>
      <c r="D4535" s="716"/>
      <c r="E4535" s="941"/>
      <c r="F4535" s="942"/>
      <c r="G4535" s="942"/>
      <c r="H4535" s="943"/>
      <c r="I4535" s="940"/>
      <c r="J4535" s="940"/>
      <c r="K4535" s="940"/>
      <c r="L4535" s="940"/>
      <c r="M4535" s="940"/>
      <c r="N4535" s="940"/>
      <c r="O4535" s="940"/>
      <c r="P4535" s="940"/>
      <c r="Q4535" s="890"/>
      <c r="R4535" s="891"/>
      <c r="S4535" s="890"/>
      <c r="T4535" s="891"/>
      <c r="U4535" s="890"/>
      <c r="V4535" s="891"/>
      <c r="W4535" s="890"/>
      <c r="X4535" s="891"/>
      <c r="Y4535" s="890"/>
      <c r="Z4535" s="891"/>
      <c r="AA4535" s="890"/>
      <c r="AB4535" s="891"/>
      <c r="AC4535" s="890"/>
      <c r="AD4535" s="891"/>
      <c r="AE4535" s="164"/>
      <c r="AF4535" s="164"/>
      <c r="AG4535" s="199">
        <f t="shared" si="1512"/>
        <v>0</v>
      </c>
      <c r="AH4535" s="219" t="b">
        <f t="shared" si="1513"/>
        <v>0</v>
      </c>
      <c r="AI4535" s="198" t="str">
        <f t="shared" si="1514"/>
        <v/>
      </c>
      <c r="AJ4535" s="219" t="b">
        <f t="shared" si="1515"/>
        <v>0</v>
      </c>
      <c r="AK4535" s="198" t="str">
        <f t="shared" si="1516"/>
        <v/>
      </c>
      <c r="AL4535" s="219" t="b">
        <f t="shared" si="1517"/>
        <v>0</v>
      </c>
      <c r="AM4535" s="351">
        <f t="shared" si="1518"/>
        <v>0</v>
      </c>
      <c r="AN4535" s="164"/>
      <c r="AO4535" s="164"/>
      <c r="AP4535" s="164"/>
      <c r="AQ4535" s="402">
        <f t="shared" si="1519"/>
        <v>0</v>
      </c>
      <c r="AR4535" s="370" t="str">
        <f>IF(AQ4535=0,"",
IF(SUM($AQ$3585:AQ4535)=1,AS4535,
IF($AQ$5285&gt;SUM($AQ$3585:AQ4535),_xlfn.CONCAT(", ",AS4535),
IF($AQ$5285=SUM($AQ$3585:AQ4535),_xlfn.CONCAT(" y ",AS4535)))))</f>
        <v/>
      </c>
      <c r="AS4535" s="156" t="s">
        <v>7687</v>
      </c>
    </row>
    <row r="4536" spans="1:45" ht="15" customHeight="1">
      <c r="A4536" s="57"/>
      <c r="B4536" s="26"/>
      <c r="C4536" s="716" t="s">
        <v>7688</v>
      </c>
      <c r="D4536" s="716"/>
      <c r="E4536" s="941"/>
      <c r="F4536" s="942"/>
      <c r="G4536" s="942"/>
      <c r="H4536" s="943"/>
      <c r="I4536" s="940"/>
      <c r="J4536" s="940"/>
      <c r="K4536" s="940"/>
      <c r="L4536" s="940"/>
      <c r="M4536" s="940"/>
      <c r="N4536" s="940"/>
      <c r="O4536" s="940"/>
      <c r="P4536" s="940"/>
      <c r="Q4536" s="890"/>
      <c r="R4536" s="891"/>
      <c r="S4536" s="890"/>
      <c r="T4536" s="891"/>
      <c r="U4536" s="890"/>
      <c r="V4536" s="891"/>
      <c r="W4536" s="890"/>
      <c r="X4536" s="891"/>
      <c r="Y4536" s="890"/>
      <c r="Z4536" s="891"/>
      <c r="AA4536" s="890"/>
      <c r="AB4536" s="891"/>
      <c r="AC4536" s="890"/>
      <c r="AD4536" s="891"/>
      <c r="AE4536" s="164"/>
      <c r="AF4536" s="164"/>
      <c r="AG4536" s="199">
        <f t="shared" si="1512"/>
        <v>0</v>
      </c>
      <c r="AH4536" s="219" t="b">
        <f t="shared" si="1513"/>
        <v>0</v>
      </c>
      <c r="AI4536" s="198" t="str">
        <f t="shared" si="1514"/>
        <v/>
      </c>
      <c r="AJ4536" s="219" t="b">
        <f t="shared" si="1515"/>
        <v>0</v>
      </c>
      <c r="AK4536" s="198" t="str">
        <f t="shared" si="1516"/>
        <v/>
      </c>
      <c r="AL4536" s="219" t="b">
        <f t="shared" si="1517"/>
        <v>0</v>
      </c>
      <c r="AM4536" s="351">
        <f t="shared" si="1518"/>
        <v>0</v>
      </c>
      <c r="AN4536" s="164"/>
      <c r="AO4536" s="164"/>
      <c r="AP4536" s="164"/>
      <c r="AQ4536" s="402">
        <f t="shared" si="1519"/>
        <v>0</v>
      </c>
      <c r="AR4536" s="370" t="str">
        <f>IF(AQ4536=0,"",
IF(SUM($AQ$3585:AQ4536)=1,AS4536,
IF($AQ$5285&gt;SUM($AQ$3585:AQ4536),_xlfn.CONCAT(", ",AS4536),
IF($AQ$5285=SUM($AQ$3585:AQ4536),_xlfn.CONCAT(" y ",AS4536)))))</f>
        <v/>
      </c>
      <c r="AS4536" s="156" t="s">
        <v>7689</v>
      </c>
    </row>
    <row r="4537" spans="1:45" ht="15" customHeight="1">
      <c r="A4537" s="57"/>
      <c r="B4537" s="26"/>
      <c r="C4537" s="716" t="s">
        <v>7690</v>
      </c>
      <c r="D4537" s="716"/>
      <c r="E4537" s="941"/>
      <c r="F4537" s="942"/>
      <c r="G4537" s="942"/>
      <c r="H4537" s="943"/>
      <c r="I4537" s="940"/>
      <c r="J4537" s="940"/>
      <c r="K4537" s="940"/>
      <c r="L4537" s="940"/>
      <c r="M4537" s="940"/>
      <c r="N4537" s="940"/>
      <c r="O4537" s="940"/>
      <c r="P4537" s="940"/>
      <c r="Q4537" s="890"/>
      <c r="R4537" s="891"/>
      <c r="S4537" s="890"/>
      <c r="T4537" s="891"/>
      <c r="U4537" s="890"/>
      <c r="V4537" s="891"/>
      <c r="W4537" s="890"/>
      <c r="X4537" s="891"/>
      <c r="Y4537" s="890"/>
      <c r="Z4537" s="891"/>
      <c r="AA4537" s="890"/>
      <c r="AB4537" s="891"/>
      <c r="AC4537" s="890"/>
      <c r="AD4537" s="891"/>
      <c r="AE4537" s="164"/>
      <c r="AF4537" s="164"/>
      <c r="AG4537" s="199">
        <f t="shared" si="1512"/>
        <v>0</v>
      </c>
      <c r="AH4537" s="219" t="b">
        <f t="shared" si="1513"/>
        <v>0</v>
      </c>
      <c r="AI4537" s="198" t="str">
        <f t="shared" si="1514"/>
        <v/>
      </c>
      <c r="AJ4537" s="219" t="b">
        <f t="shared" si="1515"/>
        <v>0</v>
      </c>
      <c r="AK4537" s="198" t="str">
        <f t="shared" si="1516"/>
        <v/>
      </c>
      <c r="AL4537" s="219" t="b">
        <f t="shared" si="1517"/>
        <v>0</v>
      </c>
      <c r="AM4537" s="351">
        <f t="shared" si="1518"/>
        <v>0</v>
      </c>
      <c r="AN4537" s="164"/>
      <c r="AO4537" s="164"/>
      <c r="AP4537" s="164"/>
      <c r="AQ4537" s="402">
        <f t="shared" si="1519"/>
        <v>0</v>
      </c>
      <c r="AR4537" s="370" t="str">
        <f>IF(AQ4537=0,"",
IF(SUM($AQ$3585:AQ4537)=1,AS4537,
IF($AQ$5285&gt;SUM($AQ$3585:AQ4537),_xlfn.CONCAT(", ",AS4537),
IF($AQ$5285=SUM($AQ$3585:AQ4537),_xlfn.CONCAT(" y ",AS4537)))))</f>
        <v/>
      </c>
      <c r="AS4537" s="156" t="s">
        <v>7691</v>
      </c>
    </row>
    <row r="4538" spans="1:45" ht="15" customHeight="1">
      <c r="A4538" s="57"/>
      <c r="B4538" s="26"/>
      <c r="C4538" s="716" t="s">
        <v>7692</v>
      </c>
      <c r="D4538" s="716"/>
      <c r="E4538" s="941"/>
      <c r="F4538" s="942"/>
      <c r="G4538" s="942"/>
      <c r="H4538" s="943"/>
      <c r="I4538" s="940"/>
      <c r="J4538" s="940"/>
      <c r="K4538" s="940"/>
      <c r="L4538" s="940"/>
      <c r="M4538" s="940"/>
      <c r="N4538" s="940"/>
      <c r="O4538" s="940"/>
      <c r="P4538" s="940"/>
      <c r="Q4538" s="890"/>
      <c r="R4538" s="891"/>
      <c r="S4538" s="890"/>
      <c r="T4538" s="891"/>
      <c r="U4538" s="890"/>
      <c r="V4538" s="891"/>
      <c r="W4538" s="890"/>
      <c r="X4538" s="891"/>
      <c r="Y4538" s="890"/>
      <c r="Z4538" s="891"/>
      <c r="AA4538" s="890"/>
      <c r="AB4538" s="891"/>
      <c r="AC4538" s="890"/>
      <c r="AD4538" s="891"/>
      <c r="AE4538" s="164"/>
      <c r="AF4538" s="164"/>
      <c r="AG4538" s="199">
        <f t="shared" si="1512"/>
        <v>0</v>
      </c>
      <c r="AH4538" s="219" t="b">
        <f t="shared" si="1513"/>
        <v>0</v>
      </c>
      <c r="AI4538" s="198" t="str">
        <f t="shared" si="1514"/>
        <v/>
      </c>
      <c r="AJ4538" s="219" t="b">
        <f t="shared" si="1515"/>
        <v>0</v>
      </c>
      <c r="AK4538" s="198" t="str">
        <f t="shared" si="1516"/>
        <v/>
      </c>
      <c r="AL4538" s="219" t="b">
        <f t="shared" si="1517"/>
        <v>0</v>
      </c>
      <c r="AM4538" s="351">
        <f t="shared" si="1518"/>
        <v>0</v>
      </c>
      <c r="AN4538" s="164"/>
      <c r="AO4538" s="164"/>
      <c r="AP4538" s="164"/>
      <c r="AQ4538" s="402">
        <f t="shared" si="1519"/>
        <v>0</v>
      </c>
      <c r="AR4538" s="370" t="str">
        <f>IF(AQ4538=0,"",
IF(SUM($AQ$3585:AQ4538)=1,AS4538,
IF($AQ$5285&gt;SUM($AQ$3585:AQ4538),_xlfn.CONCAT(", ",AS4538),
IF($AQ$5285=SUM($AQ$3585:AQ4538),_xlfn.CONCAT(" y ",AS4538)))))</f>
        <v/>
      </c>
      <c r="AS4538" s="156" t="s">
        <v>7693</v>
      </c>
    </row>
    <row r="4539" spans="1:45" ht="15" customHeight="1">
      <c r="A4539" s="57"/>
      <c r="B4539" s="26"/>
      <c r="C4539" s="716" t="s">
        <v>7694</v>
      </c>
      <c r="D4539" s="716"/>
      <c r="E4539" s="941"/>
      <c r="F4539" s="942"/>
      <c r="G4539" s="942"/>
      <c r="H4539" s="943"/>
      <c r="I4539" s="940"/>
      <c r="J4539" s="940"/>
      <c r="K4539" s="940"/>
      <c r="L4539" s="940"/>
      <c r="M4539" s="940"/>
      <c r="N4539" s="940"/>
      <c r="O4539" s="940"/>
      <c r="P4539" s="940"/>
      <c r="Q4539" s="890"/>
      <c r="R4539" s="891"/>
      <c r="S4539" s="890"/>
      <c r="T4539" s="891"/>
      <c r="U4539" s="890"/>
      <c r="V4539" s="891"/>
      <c r="W4539" s="890"/>
      <c r="X4539" s="891"/>
      <c r="Y4539" s="890"/>
      <c r="Z4539" s="891"/>
      <c r="AA4539" s="890"/>
      <c r="AB4539" s="891"/>
      <c r="AC4539" s="890"/>
      <c r="AD4539" s="891"/>
      <c r="AE4539" s="164"/>
      <c r="AF4539" s="164"/>
      <c r="AG4539" s="199">
        <f t="shared" si="1512"/>
        <v>0</v>
      </c>
      <c r="AH4539" s="219" t="b">
        <f t="shared" si="1513"/>
        <v>0</v>
      </c>
      <c r="AI4539" s="198" t="str">
        <f t="shared" si="1514"/>
        <v/>
      </c>
      <c r="AJ4539" s="219" t="b">
        <f t="shared" si="1515"/>
        <v>0</v>
      </c>
      <c r="AK4539" s="198" t="str">
        <f t="shared" si="1516"/>
        <v/>
      </c>
      <c r="AL4539" s="219" t="b">
        <f t="shared" si="1517"/>
        <v>0</v>
      </c>
      <c r="AM4539" s="351">
        <f t="shared" si="1518"/>
        <v>0</v>
      </c>
      <c r="AN4539" s="164"/>
      <c r="AO4539" s="164"/>
      <c r="AP4539" s="164"/>
      <c r="AQ4539" s="402">
        <f t="shared" si="1519"/>
        <v>0</v>
      </c>
      <c r="AR4539" s="370" t="str">
        <f>IF(AQ4539=0,"",
IF(SUM($AQ$3585:AQ4539)=1,AS4539,
IF($AQ$5285&gt;SUM($AQ$3585:AQ4539),_xlfn.CONCAT(", ",AS4539),
IF($AQ$5285=SUM($AQ$3585:AQ4539),_xlfn.CONCAT(" y ",AS4539)))))</f>
        <v/>
      </c>
      <c r="AS4539" s="156" t="s">
        <v>7695</v>
      </c>
    </row>
    <row r="4540" spans="1:45" ht="15" customHeight="1">
      <c r="A4540" s="57"/>
      <c r="B4540" s="26"/>
      <c r="C4540" s="716" t="s">
        <v>7696</v>
      </c>
      <c r="D4540" s="716"/>
      <c r="E4540" s="941"/>
      <c r="F4540" s="942"/>
      <c r="G4540" s="942"/>
      <c r="H4540" s="943"/>
      <c r="I4540" s="940"/>
      <c r="J4540" s="940"/>
      <c r="K4540" s="940"/>
      <c r="L4540" s="940"/>
      <c r="M4540" s="940"/>
      <c r="N4540" s="940"/>
      <c r="O4540" s="940"/>
      <c r="P4540" s="940"/>
      <c r="Q4540" s="890"/>
      <c r="R4540" s="891"/>
      <c r="S4540" s="890"/>
      <c r="T4540" s="891"/>
      <c r="U4540" s="890"/>
      <c r="V4540" s="891"/>
      <c r="W4540" s="890"/>
      <c r="X4540" s="891"/>
      <c r="Y4540" s="890"/>
      <c r="Z4540" s="891"/>
      <c r="AA4540" s="890"/>
      <c r="AB4540" s="891"/>
      <c r="AC4540" s="890"/>
      <c r="AD4540" s="891"/>
      <c r="AE4540" s="164"/>
      <c r="AF4540" s="164"/>
      <c r="AG4540" s="199">
        <f t="shared" si="1512"/>
        <v>0</v>
      </c>
      <c r="AH4540" s="219" t="b">
        <f t="shared" si="1513"/>
        <v>0</v>
      </c>
      <c r="AI4540" s="198" t="str">
        <f t="shared" si="1514"/>
        <v/>
      </c>
      <c r="AJ4540" s="219" t="b">
        <f t="shared" si="1515"/>
        <v>0</v>
      </c>
      <c r="AK4540" s="198" t="str">
        <f t="shared" si="1516"/>
        <v/>
      </c>
      <c r="AL4540" s="219" t="b">
        <f t="shared" si="1517"/>
        <v>0</v>
      </c>
      <c r="AM4540" s="351">
        <f t="shared" si="1518"/>
        <v>0</v>
      </c>
      <c r="AN4540" s="164"/>
      <c r="AO4540" s="164"/>
      <c r="AP4540" s="164"/>
      <c r="AQ4540" s="402">
        <f t="shared" si="1519"/>
        <v>0</v>
      </c>
      <c r="AR4540" s="370" t="str">
        <f>IF(AQ4540=0,"",
IF(SUM($AQ$3585:AQ4540)=1,AS4540,
IF($AQ$5285&gt;SUM($AQ$3585:AQ4540),_xlfn.CONCAT(", ",AS4540),
IF($AQ$5285=SUM($AQ$3585:AQ4540),_xlfn.CONCAT(" y ",AS4540)))))</f>
        <v/>
      </c>
      <c r="AS4540" s="156" t="s">
        <v>7697</v>
      </c>
    </row>
    <row r="4541" spans="1:45" ht="15" customHeight="1">
      <c r="A4541" s="57"/>
      <c r="B4541" s="26"/>
      <c r="C4541" s="716" t="s">
        <v>7698</v>
      </c>
      <c r="D4541" s="716"/>
      <c r="E4541" s="941"/>
      <c r="F4541" s="942"/>
      <c r="G4541" s="942"/>
      <c r="H4541" s="943"/>
      <c r="I4541" s="940"/>
      <c r="J4541" s="940"/>
      <c r="K4541" s="940"/>
      <c r="L4541" s="940"/>
      <c r="M4541" s="940"/>
      <c r="N4541" s="940"/>
      <c r="O4541" s="940"/>
      <c r="P4541" s="940"/>
      <c r="Q4541" s="890"/>
      <c r="R4541" s="891"/>
      <c r="S4541" s="890"/>
      <c r="T4541" s="891"/>
      <c r="U4541" s="890"/>
      <c r="V4541" s="891"/>
      <c r="W4541" s="890"/>
      <c r="X4541" s="891"/>
      <c r="Y4541" s="890"/>
      <c r="Z4541" s="891"/>
      <c r="AA4541" s="890"/>
      <c r="AB4541" s="891"/>
      <c r="AC4541" s="890"/>
      <c r="AD4541" s="891"/>
      <c r="AE4541" s="164"/>
      <c r="AF4541" s="164"/>
      <c r="AG4541" s="199">
        <f t="shared" si="1512"/>
        <v>0</v>
      </c>
      <c r="AH4541" s="219" t="b">
        <f t="shared" si="1513"/>
        <v>0</v>
      </c>
      <c r="AI4541" s="198" t="str">
        <f t="shared" si="1514"/>
        <v/>
      </c>
      <c r="AJ4541" s="219" t="b">
        <f t="shared" si="1515"/>
        <v>0</v>
      </c>
      <c r="AK4541" s="198" t="str">
        <f t="shared" si="1516"/>
        <v/>
      </c>
      <c r="AL4541" s="219" t="b">
        <f t="shared" si="1517"/>
        <v>0</v>
      </c>
      <c r="AM4541" s="351">
        <f t="shared" si="1518"/>
        <v>0</v>
      </c>
      <c r="AN4541" s="164"/>
      <c r="AO4541" s="164"/>
      <c r="AP4541" s="164"/>
      <c r="AQ4541" s="402">
        <f t="shared" si="1519"/>
        <v>0</v>
      </c>
      <c r="AR4541" s="370" t="str">
        <f>IF(AQ4541=0,"",
IF(SUM($AQ$3585:AQ4541)=1,AS4541,
IF($AQ$5285&gt;SUM($AQ$3585:AQ4541),_xlfn.CONCAT(", ",AS4541),
IF($AQ$5285=SUM($AQ$3585:AQ4541),_xlfn.CONCAT(" y ",AS4541)))))</f>
        <v/>
      </c>
      <c r="AS4541" s="156" t="s">
        <v>7699</v>
      </c>
    </row>
    <row r="4542" spans="1:45" ht="15" customHeight="1">
      <c r="A4542" s="57"/>
      <c r="B4542" s="26"/>
      <c r="C4542" s="716" t="s">
        <v>7700</v>
      </c>
      <c r="D4542" s="716"/>
      <c r="E4542" s="941"/>
      <c r="F4542" s="942"/>
      <c r="G4542" s="942"/>
      <c r="H4542" s="943"/>
      <c r="I4542" s="940"/>
      <c r="J4542" s="940"/>
      <c r="K4542" s="940"/>
      <c r="L4542" s="940"/>
      <c r="M4542" s="940"/>
      <c r="N4542" s="940"/>
      <c r="O4542" s="940"/>
      <c r="P4542" s="940"/>
      <c r="Q4542" s="890"/>
      <c r="R4542" s="891"/>
      <c r="S4542" s="890"/>
      <c r="T4542" s="891"/>
      <c r="U4542" s="890"/>
      <c r="V4542" s="891"/>
      <c r="W4542" s="890"/>
      <c r="X4542" s="891"/>
      <c r="Y4542" s="890"/>
      <c r="Z4542" s="891"/>
      <c r="AA4542" s="890"/>
      <c r="AB4542" s="891"/>
      <c r="AC4542" s="890"/>
      <c r="AD4542" s="891"/>
      <c r="AE4542" s="164"/>
      <c r="AF4542" s="164"/>
      <c r="AG4542" s="199">
        <f t="shared" si="1512"/>
        <v>0</v>
      </c>
      <c r="AH4542" s="219" t="b">
        <f t="shared" si="1513"/>
        <v>0</v>
      </c>
      <c r="AI4542" s="198" t="str">
        <f t="shared" si="1514"/>
        <v/>
      </c>
      <c r="AJ4542" s="219" t="b">
        <f t="shared" si="1515"/>
        <v>0</v>
      </c>
      <c r="AK4542" s="198" t="str">
        <f t="shared" si="1516"/>
        <v/>
      </c>
      <c r="AL4542" s="219" t="b">
        <f t="shared" si="1517"/>
        <v>0</v>
      </c>
      <c r="AM4542" s="351">
        <f t="shared" si="1518"/>
        <v>0</v>
      </c>
      <c r="AN4542" s="164"/>
      <c r="AO4542" s="164"/>
      <c r="AP4542" s="164"/>
      <c r="AQ4542" s="402">
        <f t="shared" si="1519"/>
        <v>0</v>
      </c>
      <c r="AR4542" s="370" t="str">
        <f>IF(AQ4542=0,"",
IF(SUM($AQ$3585:AQ4542)=1,AS4542,
IF($AQ$5285&gt;SUM($AQ$3585:AQ4542),_xlfn.CONCAT(", ",AS4542),
IF($AQ$5285=SUM($AQ$3585:AQ4542),_xlfn.CONCAT(" y ",AS4542)))))</f>
        <v/>
      </c>
      <c r="AS4542" s="156" t="s">
        <v>7701</v>
      </c>
    </row>
    <row r="4543" spans="1:45" ht="15" customHeight="1">
      <c r="A4543" s="57"/>
      <c r="B4543" s="26"/>
      <c r="C4543" s="716" t="s">
        <v>7702</v>
      </c>
      <c r="D4543" s="716"/>
      <c r="E4543" s="941"/>
      <c r="F4543" s="942"/>
      <c r="G4543" s="942"/>
      <c r="H4543" s="943"/>
      <c r="I4543" s="940"/>
      <c r="J4543" s="940"/>
      <c r="K4543" s="940"/>
      <c r="L4543" s="940"/>
      <c r="M4543" s="940"/>
      <c r="N4543" s="940"/>
      <c r="O4543" s="940"/>
      <c r="P4543" s="940"/>
      <c r="Q4543" s="890"/>
      <c r="R4543" s="891"/>
      <c r="S4543" s="890"/>
      <c r="T4543" s="891"/>
      <c r="U4543" s="890"/>
      <c r="V4543" s="891"/>
      <c r="W4543" s="890"/>
      <c r="X4543" s="891"/>
      <c r="Y4543" s="890"/>
      <c r="Z4543" s="891"/>
      <c r="AA4543" s="890"/>
      <c r="AB4543" s="891"/>
      <c r="AC4543" s="890"/>
      <c r="AD4543" s="891"/>
      <c r="AE4543" s="164"/>
      <c r="AF4543" s="164"/>
      <c r="AG4543" s="199">
        <f t="shared" si="1512"/>
        <v>0</v>
      </c>
      <c r="AH4543" s="219" t="b">
        <f t="shared" si="1513"/>
        <v>0</v>
      </c>
      <c r="AI4543" s="198" t="str">
        <f t="shared" si="1514"/>
        <v/>
      </c>
      <c r="AJ4543" s="219" t="b">
        <f t="shared" si="1515"/>
        <v>0</v>
      </c>
      <c r="AK4543" s="198" t="str">
        <f t="shared" si="1516"/>
        <v/>
      </c>
      <c r="AL4543" s="219" t="b">
        <f t="shared" si="1517"/>
        <v>0</v>
      </c>
      <c r="AM4543" s="351">
        <f t="shared" si="1518"/>
        <v>0</v>
      </c>
      <c r="AN4543" s="164"/>
      <c r="AO4543" s="164"/>
      <c r="AP4543" s="164"/>
      <c r="AQ4543" s="402">
        <f t="shared" si="1519"/>
        <v>0</v>
      </c>
      <c r="AR4543" s="370" t="str">
        <f>IF(AQ4543=0,"",
IF(SUM($AQ$3585:AQ4543)=1,AS4543,
IF($AQ$5285&gt;SUM($AQ$3585:AQ4543),_xlfn.CONCAT(", ",AS4543),
IF($AQ$5285=SUM($AQ$3585:AQ4543),_xlfn.CONCAT(" y ",AS4543)))))</f>
        <v/>
      </c>
      <c r="AS4543" s="156" t="s">
        <v>7703</v>
      </c>
    </row>
    <row r="4544" spans="1:45" ht="15" customHeight="1">
      <c r="A4544" s="57"/>
      <c r="B4544" s="26"/>
      <c r="C4544" s="716" t="s">
        <v>7704</v>
      </c>
      <c r="D4544" s="716"/>
      <c r="E4544" s="941"/>
      <c r="F4544" s="942"/>
      <c r="G4544" s="942"/>
      <c r="H4544" s="943"/>
      <c r="I4544" s="940"/>
      <c r="J4544" s="940"/>
      <c r="K4544" s="940"/>
      <c r="L4544" s="940"/>
      <c r="M4544" s="940"/>
      <c r="N4544" s="940"/>
      <c r="O4544" s="940"/>
      <c r="P4544" s="940"/>
      <c r="Q4544" s="890"/>
      <c r="R4544" s="891"/>
      <c r="S4544" s="890"/>
      <c r="T4544" s="891"/>
      <c r="U4544" s="890"/>
      <c r="V4544" s="891"/>
      <c r="W4544" s="890"/>
      <c r="X4544" s="891"/>
      <c r="Y4544" s="890"/>
      <c r="Z4544" s="891"/>
      <c r="AA4544" s="890"/>
      <c r="AB4544" s="891"/>
      <c r="AC4544" s="890"/>
      <c r="AD4544" s="891"/>
      <c r="AE4544" s="164"/>
      <c r="AF4544" s="164"/>
      <c r="AG4544" s="199">
        <f t="shared" si="1512"/>
        <v>0</v>
      </c>
      <c r="AH4544" s="219" t="b">
        <f t="shared" si="1513"/>
        <v>0</v>
      </c>
      <c r="AI4544" s="198" t="str">
        <f t="shared" si="1514"/>
        <v/>
      </c>
      <c r="AJ4544" s="219" t="b">
        <f t="shared" si="1515"/>
        <v>0</v>
      </c>
      <c r="AK4544" s="198" t="str">
        <f t="shared" si="1516"/>
        <v/>
      </c>
      <c r="AL4544" s="219" t="b">
        <f t="shared" si="1517"/>
        <v>0</v>
      </c>
      <c r="AM4544" s="351">
        <f t="shared" si="1518"/>
        <v>0</v>
      </c>
      <c r="AN4544" s="164"/>
      <c r="AO4544" s="164"/>
      <c r="AP4544" s="164"/>
      <c r="AQ4544" s="402">
        <f t="shared" si="1519"/>
        <v>0</v>
      </c>
      <c r="AR4544" s="370" t="str">
        <f>IF(AQ4544=0,"",
IF(SUM($AQ$3585:AQ4544)=1,AS4544,
IF($AQ$5285&gt;SUM($AQ$3585:AQ4544),_xlfn.CONCAT(", ",AS4544),
IF($AQ$5285=SUM($AQ$3585:AQ4544),_xlfn.CONCAT(" y ",AS4544)))))</f>
        <v/>
      </c>
      <c r="AS4544" s="156" t="s">
        <v>7705</v>
      </c>
    </row>
    <row r="4545" spans="1:45" ht="15" customHeight="1">
      <c r="A4545" s="57"/>
      <c r="B4545" s="26"/>
      <c r="C4545" s="716" t="s">
        <v>7706</v>
      </c>
      <c r="D4545" s="716"/>
      <c r="E4545" s="941"/>
      <c r="F4545" s="942"/>
      <c r="G4545" s="942"/>
      <c r="H4545" s="943"/>
      <c r="I4545" s="940"/>
      <c r="J4545" s="940"/>
      <c r="K4545" s="940"/>
      <c r="L4545" s="940"/>
      <c r="M4545" s="940"/>
      <c r="N4545" s="940"/>
      <c r="O4545" s="940"/>
      <c r="P4545" s="940"/>
      <c r="Q4545" s="890"/>
      <c r="R4545" s="891"/>
      <c r="S4545" s="890"/>
      <c r="T4545" s="891"/>
      <c r="U4545" s="890"/>
      <c r="V4545" s="891"/>
      <c r="W4545" s="890"/>
      <c r="X4545" s="891"/>
      <c r="Y4545" s="890"/>
      <c r="Z4545" s="891"/>
      <c r="AA4545" s="890"/>
      <c r="AB4545" s="891"/>
      <c r="AC4545" s="890"/>
      <c r="AD4545" s="891"/>
      <c r="AE4545" s="164"/>
      <c r="AF4545" s="164"/>
      <c r="AG4545" s="199">
        <f t="shared" si="1512"/>
        <v>0</v>
      </c>
      <c r="AH4545" s="219" t="b">
        <f t="shared" si="1513"/>
        <v>0</v>
      </c>
      <c r="AI4545" s="198" t="str">
        <f t="shared" si="1514"/>
        <v/>
      </c>
      <c r="AJ4545" s="219" t="b">
        <f t="shared" si="1515"/>
        <v>0</v>
      </c>
      <c r="AK4545" s="198" t="str">
        <f t="shared" si="1516"/>
        <v/>
      </c>
      <c r="AL4545" s="219" t="b">
        <f t="shared" si="1517"/>
        <v>0</v>
      </c>
      <c r="AM4545" s="351">
        <f t="shared" si="1518"/>
        <v>0</v>
      </c>
      <c r="AN4545" s="164"/>
      <c r="AO4545" s="164"/>
      <c r="AP4545" s="164"/>
      <c r="AQ4545" s="402">
        <f t="shared" si="1519"/>
        <v>0</v>
      </c>
      <c r="AR4545" s="370" t="str">
        <f>IF(AQ4545=0,"",
IF(SUM($AQ$3585:AQ4545)=1,AS4545,
IF($AQ$5285&gt;SUM($AQ$3585:AQ4545),_xlfn.CONCAT(", ",AS4545),
IF($AQ$5285=SUM($AQ$3585:AQ4545),_xlfn.CONCAT(" y ",AS4545)))))</f>
        <v/>
      </c>
      <c r="AS4545" s="156" t="s">
        <v>7707</v>
      </c>
    </row>
    <row r="4546" spans="1:45" ht="15" customHeight="1">
      <c r="A4546" s="57"/>
      <c r="B4546" s="26"/>
      <c r="C4546" s="716" t="s">
        <v>7708</v>
      </c>
      <c r="D4546" s="716"/>
      <c r="E4546" s="941"/>
      <c r="F4546" s="942"/>
      <c r="G4546" s="942"/>
      <c r="H4546" s="943"/>
      <c r="I4546" s="940"/>
      <c r="J4546" s="940"/>
      <c r="K4546" s="940"/>
      <c r="L4546" s="940"/>
      <c r="M4546" s="940"/>
      <c r="N4546" s="940"/>
      <c r="O4546" s="940"/>
      <c r="P4546" s="940"/>
      <c r="Q4546" s="890"/>
      <c r="R4546" s="891"/>
      <c r="S4546" s="890"/>
      <c r="T4546" s="891"/>
      <c r="U4546" s="890"/>
      <c r="V4546" s="891"/>
      <c r="W4546" s="890"/>
      <c r="X4546" s="891"/>
      <c r="Y4546" s="890"/>
      <c r="Z4546" s="891"/>
      <c r="AA4546" s="890"/>
      <c r="AB4546" s="891"/>
      <c r="AC4546" s="890"/>
      <c r="AD4546" s="891"/>
      <c r="AE4546" s="164"/>
      <c r="AF4546" s="164"/>
      <c r="AG4546" s="199">
        <f t="shared" ref="AG4546:AG4609" si="1520">IF(AND(OR($I$3563="X",$T$3563="X"),COUNTA(E4546:AD4546)=0),0,IF(AND(COUNTBLANK(E4546)=1,COUNTA(I4546:AD4546)=0),0,IF(AND($C$3563="X",COUNTBLANK(E4546)=0,COUNTA(I4546:P4546)=2,COUNTA(Q4546:AB4546)&gt;0,AC4546=""),0,IF(AND($C$3563="X",COUNTBLANK(E4546)=0,COUNTA(I4546:P4546)=2,COUNTA(Q4546:AB4546)=0,AC4546="X"),0,1))))</f>
        <v>0</v>
      </c>
      <c r="AH4546" s="219" t="b">
        <f t="shared" ref="AH4546:AH4609" si="1521">NOT(EXACT($E4546,UPPER($E4546)))</f>
        <v>0</v>
      </c>
      <c r="AI4546" s="198" t="str">
        <f t="shared" ref="AI4546:AI4609" si="1522">SUBSTITUTE( SUBSTITUTE( SUBSTITUTE( SUBSTITUTE( SUBSTITUTE( SUBSTITUTE( SUBSTITUTE( SUBSTITUTE( SUBSTITUTE( SUBSTITUTE($E4546, "á", "a"), "é", "e"), "í", "i"), "ó", "o"), "ú", "u"), "Á", "A"), "É", "E"), "Í", "I"), "Ó", "O"), "Ú", "U")</f>
        <v/>
      </c>
      <c r="AJ4546" s="219" t="b">
        <f t="shared" ref="AJ4546:AJ4609" si="1523">NOT(EXACT($E4546,AI4546))</f>
        <v>0</v>
      </c>
      <c r="AK4546" s="198" t="str">
        <f t="shared" ref="AK4546:AK4609" si="1524">SUBSTITUTE((SUBSTITUTE(SUBSTITUTE(SUBSTITUTE($E4546,".",""),",",""),"(","")),")","")</f>
        <v/>
      </c>
      <c r="AL4546" s="219" t="b">
        <f t="shared" ref="AL4546:AL4609" si="1525">NOT(EXACT($E4546,AK4546))</f>
        <v>0</v>
      </c>
      <c r="AM4546" s="351">
        <f t="shared" ref="AM4546:AM4609" si="1526">IF(AND($AC4546="X",COUNTA(Q4546:AB4546)&gt;0),1,0)</f>
        <v>0</v>
      </c>
      <c r="AN4546" s="164"/>
      <c r="AO4546" s="164"/>
      <c r="AP4546" s="164"/>
      <c r="AQ4546" s="402">
        <f t="shared" ref="AQ4546:AQ4609" si="1527">IF(SUM(AG4546)=0,0,1)</f>
        <v>0</v>
      </c>
      <c r="AR4546" s="370" t="str">
        <f>IF(AQ4546=0,"",
IF(SUM($AQ$3585:AQ4546)=1,AS4546,
IF($AQ$5285&gt;SUM($AQ$3585:AQ4546),_xlfn.CONCAT(", ",AS4546),
IF($AQ$5285=SUM($AQ$3585:AQ4546),_xlfn.CONCAT(" y ",AS4546)))))</f>
        <v/>
      </c>
      <c r="AS4546" s="156" t="s">
        <v>7709</v>
      </c>
    </row>
    <row r="4547" spans="1:45" ht="15" customHeight="1">
      <c r="A4547" s="57"/>
      <c r="B4547" s="26"/>
      <c r="C4547" s="716" t="s">
        <v>7710</v>
      </c>
      <c r="D4547" s="716"/>
      <c r="E4547" s="941"/>
      <c r="F4547" s="942"/>
      <c r="G4547" s="942"/>
      <c r="H4547" s="943"/>
      <c r="I4547" s="940"/>
      <c r="J4547" s="940"/>
      <c r="K4547" s="940"/>
      <c r="L4547" s="940"/>
      <c r="M4547" s="940"/>
      <c r="N4547" s="940"/>
      <c r="O4547" s="940"/>
      <c r="P4547" s="940"/>
      <c r="Q4547" s="890"/>
      <c r="R4547" s="891"/>
      <c r="S4547" s="890"/>
      <c r="T4547" s="891"/>
      <c r="U4547" s="890"/>
      <c r="V4547" s="891"/>
      <c r="W4547" s="890"/>
      <c r="X4547" s="891"/>
      <c r="Y4547" s="890"/>
      <c r="Z4547" s="891"/>
      <c r="AA4547" s="890"/>
      <c r="AB4547" s="891"/>
      <c r="AC4547" s="890"/>
      <c r="AD4547" s="891"/>
      <c r="AE4547" s="164"/>
      <c r="AF4547" s="164"/>
      <c r="AG4547" s="199">
        <f t="shared" si="1520"/>
        <v>0</v>
      </c>
      <c r="AH4547" s="219" t="b">
        <f t="shared" si="1521"/>
        <v>0</v>
      </c>
      <c r="AI4547" s="198" t="str">
        <f t="shared" si="1522"/>
        <v/>
      </c>
      <c r="AJ4547" s="219" t="b">
        <f t="shared" si="1523"/>
        <v>0</v>
      </c>
      <c r="AK4547" s="198" t="str">
        <f t="shared" si="1524"/>
        <v/>
      </c>
      <c r="AL4547" s="219" t="b">
        <f t="shared" si="1525"/>
        <v>0</v>
      </c>
      <c r="AM4547" s="351">
        <f t="shared" si="1526"/>
        <v>0</v>
      </c>
      <c r="AN4547" s="164"/>
      <c r="AO4547" s="164"/>
      <c r="AP4547" s="164"/>
      <c r="AQ4547" s="402">
        <f t="shared" si="1527"/>
        <v>0</v>
      </c>
      <c r="AR4547" s="370" t="str">
        <f>IF(AQ4547=0,"",
IF(SUM($AQ$3585:AQ4547)=1,AS4547,
IF($AQ$5285&gt;SUM($AQ$3585:AQ4547),_xlfn.CONCAT(", ",AS4547),
IF($AQ$5285=SUM($AQ$3585:AQ4547),_xlfn.CONCAT(" y ",AS4547)))))</f>
        <v/>
      </c>
      <c r="AS4547" s="156" t="s">
        <v>7711</v>
      </c>
    </row>
    <row r="4548" spans="1:45" ht="15" customHeight="1">
      <c r="A4548" s="57"/>
      <c r="B4548" s="26"/>
      <c r="C4548" s="716" t="s">
        <v>7712</v>
      </c>
      <c r="D4548" s="716"/>
      <c r="E4548" s="941"/>
      <c r="F4548" s="942"/>
      <c r="G4548" s="942"/>
      <c r="H4548" s="943"/>
      <c r="I4548" s="940"/>
      <c r="J4548" s="940"/>
      <c r="K4548" s="940"/>
      <c r="L4548" s="940"/>
      <c r="M4548" s="940"/>
      <c r="N4548" s="940"/>
      <c r="O4548" s="940"/>
      <c r="P4548" s="940"/>
      <c r="Q4548" s="890"/>
      <c r="R4548" s="891"/>
      <c r="S4548" s="890"/>
      <c r="T4548" s="891"/>
      <c r="U4548" s="890"/>
      <c r="V4548" s="891"/>
      <c r="W4548" s="890"/>
      <c r="X4548" s="891"/>
      <c r="Y4548" s="890"/>
      <c r="Z4548" s="891"/>
      <c r="AA4548" s="890"/>
      <c r="AB4548" s="891"/>
      <c r="AC4548" s="890"/>
      <c r="AD4548" s="891"/>
      <c r="AE4548" s="164"/>
      <c r="AF4548" s="164"/>
      <c r="AG4548" s="199">
        <f t="shared" si="1520"/>
        <v>0</v>
      </c>
      <c r="AH4548" s="219" t="b">
        <f t="shared" si="1521"/>
        <v>0</v>
      </c>
      <c r="AI4548" s="198" t="str">
        <f t="shared" si="1522"/>
        <v/>
      </c>
      <c r="AJ4548" s="219" t="b">
        <f t="shared" si="1523"/>
        <v>0</v>
      </c>
      <c r="AK4548" s="198" t="str">
        <f t="shared" si="1524"/>
        <v/>
      </c>
      <c r="AL4548" s="219" t="b">
        <f t="shared" si="1525"/>
        <v>0</v>
      </c>
      <c r="AM4548" s="351">
        <f t="shared" si="1526"/>
        <v>0</v>
      </c>
      <c r="AN4548" s="164"/>
      <c r="AO4548" s="164"/>
      <c r="AP4548" s="164"/>
      <c r="AQ4548" s="402">
        <f t="shared" si="1527"/>
        <v>0</v>
      </c>
      <c r="AR4548" s="370" t="str">
        <f>IF(AQ4548=0,"",
IF(SUM($AQ$3585:AQ4548)=1,AS4548,
IF($AQ$5285&gt;SUM($AQ$3585:AQ4548),_xlfn.CONCAT(", ",AS4548),
IF($AQ$5285=SUM($AQ$3585:AQ4548),_xlfn.CONCAT(" y ",AS4548)))))</f>
        <v/>
      </c>
      <c r="AS4548" s="156" t="s">
        <v>7713</v>
      </c>
    </row>
    <row r="4549" spans="1:45" ht="15" customHeight="1">
      <c r="A4549" s="57"/>
      <c r="B4549" s="26"/>
      <c r="C4549" s="716" t="s">
        <v>7714</v>
      </c>
      <c r="D4549" s="716"/>
      <c r="E4549" s="941"/>
      <c r="F4549" s="942"/>
      <c r="G4549" s="942"/>
      <c r="H4549" s="943"/>
      <c r="I4549" s="940"/>
      <c r="J4549" s="940"/>
      <c r="K4549" s="940"/>
      <c r="L4549" s="940"/>
      <c r="M4549" s="940"/>
      <c r="N4549" s="940"/>
      <c r="O4549" s="940"/>
      <c r="P4549" s="940"/>
      <c r="Q4549" s="890"/>
      <c r="R4549" s="891"/>
      <c r="S4549" s="890"/>
      <c r="T4549" s="891"/>
      <c r="U4549" s="890"/>
      <c r="V4549" s="891"/>
      <c r="W4549" s="890"/>
      <c r="X4549" s="891"/>
      <c r="Y4549" s="890"/>
      <c r="Z4549" s="891"/>
      <c r="AA4549" s="890"/>
      <c r="AB4549" s="891"/>
      <c r="AC4549" s="890"/>
      <c r="AD4549" s="891"/>
      <c r="AE4549" s="164"/>
      <c r="AF4549" s="164"/>
      <c r="AG4549" s="199">
        <f t="shared" si="1520"/>
        <v>0</v>
      </c>
      <c r="AH4549" s="219" t="b">
        <f t="shared" si="1521"/>
        <v>0</v>
      </c>
      <c r="AI4549" s="198" t="str">
        <f t="shared" si="1522"/>
        <v/>
      </c>
      <c r="AJ4549" s="219" t="b">
        <f t="shared" si="1523"/>
        <v>0</v>
      </c>
      <c r="AK4549" s="198" t="str">
        <f t="shared" si="1524"/>
        <v/>
      </c>
      <c r="AL4549" s="219" t="b">
        <f t="shared" si="1525"/>
        <v>0</v>
      </c>
      <c r="AM4549" s="351">
        <f t="shared" si="1526"/>
        <v>0</v>
      </c>
      <c r="AN4549" s="164"/>
      <c r="AO4549" s="164"/>
      <c r="AP4549" s="164"/>
      <c r="AQ4549" s="402">
        <f t="shared" si="1527"/>
        <v>0</v>
      </c>
      <c r="AR4549" s="370" t="str">
        <f>IF(AQ4549=0,"",
IF(SUM($AQ$3585:AQ4549)=1,AS4549,
IF($AQ$5285&gt;SUM($AQ$3585:AQ4549),_xlfn.CONCAT(", ",AS4549),
IF($AQ$5285=SUM($AQ$3585:AQ4549),_xlfn.CONCAT(" y ",AS4549)))))</f>
        <v/>
      </c>
      <c r="AS4549" s="156" t="s">
        <v>7715</v>
      </c>
    </row>
    <row r="4550" spans="1:45" ht="15" customHeight="1">
      <c r="A4550" s="57"/>
      <c r="B4550" s="26"/>
      <c r="C4550" s="716" t="s">
        <v>7716</v>
      </c>
      <c r="D4550" s="716"/>
      <c r="E4550" s="941"/>
      <c r="F4550" s="942"/>
      <c r="G4550" s="942"/>
      <c r="H4550" s="943"/>
      <c r="I4550" s="940"/>
      <c r="J4550" s="940"/>
      <c r="K4550" s="940"/>
      <c r="L4550" s="940"/>
      <c r="M4550" s="940"/>
      <c r="N4550" s="940"/>
      <c r="O4550" s="940"/>
      <c r="P4550" s="940"/>
      <c r="Q4550" s="890"/>
      <c r="R4550" s="891"/>
      <c r="S4550" s="890"/>
      <c r="T4550" s="891"/>
      <c r="U4550" s="890"/>
      <c r="V4550" s="891"/>
      <c r="W4550" s="890"/>
      <c r="X4550" s="891"/>
      <c r="Y4550" s="890"/>
      <c r="Z4550" s="891"/>
      <c r="AA4550" s="890"/>
      <c r="AB4550" s="891"/>
      <c r="AC4550" s="890"/>
      <c r="AD4550" s="891"/>
      <c r="AE4550" s="164"/>
      <c r="AF4550" s="164"/>
      <c r="AG4550" s="199">
        <f t="shared" si="1520"/>
        <v>0</v>
      </c>
      <c r="AH4550" s="219" t="b">
        <f t="shared" si="1521"/>
        <v>0</v>
      </c>
      <c r="AI4550" s="198" t="str">
        <f t="shared" si="1522"/>
        <v/>
      </c>
      <c r="AJ4550" s="219" t="b">
        <f t="shared" si="1523"/>
        <v>0</v>
      </c>
      <c r="AK4550" s="198" t="str">
        <f t="shared" si="1524"/>
        <v/>
      </c>
      <c r="AL4550" s="219" t="b">
        <f t="shared" si="1525"/>
        <v>0</v>
      </c>
      <c r="AM4550" s="351">
        <f t="shared" si="1526"/>
        <v>0</v>
      </c>
      <c r="AN4550" s="164"/>
      <c r="AO4550" s="164"/>
      <c r="AP4550" s="164"/>
      <c r="AQ4550" s="402">
        <f t="shared" si="1527"/>
        <v>0</v>
      </c>
      <c r="AR4550" s="370" t="str">
        <f>IF(AQ4550=0,"",
IF(SUM($AQ$3585:AQ4550)=1,AS4550,
IF($AQ$5285&gt;SUM($AQ$3585:AQ4550),_xlfn.CONCAT(", ",AS4550),
IF($AQ$5285=SUM($AQ$3585:AQ4550),_xlfn.CONCAT(" y ",AS4550)))))</f>
        <v/>
      </c>
      <c r="AS4550" s="156" t="s">
        <v>7717</v>
      </c>
    </row>
    <row r="4551" spans="1:45" ht="15" customHeight="1">
      <c r="A4551" s="57"/>
      <c r="B4551" s="26"/>
      <c r="C4551" s="716" t="s">
        <v>7718</v>
      </c>
      <c r="D4551" s="716"/>
      <c r="E4551" s="941"/>
      <c r="F4551" s="942"/>
      <c r="G4551" s="942"/>
      <c r="H4551" s="943"/>
      <c r="I4551" s="940"/>
      <c r="J4551" s="940"/>
      <c r="K4551" s="940"/>
      <c r="L4551" s="940"/>
      <c r="M4551" s="940"/>
      <c r="N4551" s="940"/>
      <c r="O4551" s="940"/>
      <c r="P4551" s="940"/>
      <c r="Q4551" s="890"/>
      <c r="R4551" s="891"/>
      <c r="S4551" s="890"/>
      <c r="T4551" s="891"/>
      <c r="U4551" s="890"/>
      <c r="V4551" s="891"/>
      <c r="W4551" s="890"/>
      <c r="X4551" s="891"/>
      <c r="Y4551" s="890"/>
      <c r="Z4551" s="891"/>
      <c r="AA4551" s="890"/>
      <c r="AB4551" s="891"/>
      <c r="AC4551" s="890"/>
      <c r="AD4551" s="891"/>
      <c r="AE4551" s="164"/>
      <c r="AF4551" s="164"/>
      <c r="AG4551" s="199">
        <f t="shared" si="1520"/>
        <v>0</v>
      </c>
      <c r="AH4551" s="219" t="b">
        <f t="shared" si="1521"/>
        <v>0</v>
      </c>
      <c r="AI4551" s="198" t="str">
        <f t="shared" si="1522"/>
        <v/>
      </c>
      <c r="AJ4551" s="219" t="b">
        <f t="shared" si="1523"/>
        <v>0</v>
      </c>
      <c r="AK4551" s="198" t="str">
        <f t="shared" si="1524"/>
        <v/>
      </c>
      <c r="AL4551" s="219" t="b">
        <f t="shared" si="1525"/>
        <v>0</v>
      </c>
      <c r="AM4551" s="351">
        <f t="shared" si="1526"/>
        <v>0</v>
      </c>
      <c r="AN4551" s="164"/>
      <c r="AO4551" s="164"/>
      <c r="AP4551" s="164"/>
      <c r="AQ4551" s="402">
        <f t="shared" si="1527"/>
        <v>0</v>
      </c>
      <c r="AR4551" s="370" t="str">
        <f>IF(AQ4551=0,"",
IF(SUM($AQ$3585:AQ4551)=1,AS4551,
IF($AQ$5285&gt;SUM($AQ$3585:AQ4551),_xlfn.CONCAT(", ",AS4551),
IF($AQ$5285=SUM($AQ$3585:AQ4551),_xlfn.CONCAT(" y ",AS4551)))))</f>
        <v/>
      </c>
      <c r="AS4551" s="156" t="s">
        <v>7719</v>
      </c>
    </row>
    <row r="4552" spans="1:45" ht="15" customHeight="1">
      <c r="A4552" s="57"/>
      <c r="B4552" s="26"/>
      <c r="C4552" s="716" t="s">
        <v>7720</v>
      </c>
      <c r="D4552" s="716"/>
      <c r="E4552" s="941"/>
      <c r="F4552" s="942"/>
      <c r="G4552" s="942"/>
      <c r="H4552" s="943"/>
      <c r="I4552" s="940"/>
      <c r="J4552" s="940"/>
      <c r="K4552" s="940"/>
      <c r="L4552" s="940"/>
      <c r="M4552" s="940"/>
      <c r="N4552" s="940"/>
      <c r="O4552" s="940"/>
      <c r="P4552" s="940"/>
      <c r="Q4552" s="890"/>
      <c r="R4552" s="891"/>
      <c r="S4552" s="890"/>
      <c r="T4552" s="891"/>
      <c r="U4552" s="890"/>
      <c r="V4552" s="891"/>
      <c r="W4552" s="890"/>
      <c r="X4552" s="891"/>
      <c r="Y4552" s="890"/>
      <c r="Z4552" s="891"/>
      <c r="AA4552" s="890"/>
      <c r="AB4552" s="891"/>
      <c r="AC4552" s="890"/>
      <c r="AD4552" s="891"/>
      <c r="AE4552" s="164"/>
      <c r="AF4552" s="164"/>
      <c r="AG4552" s="199">
        <f t="shared" si="1520"/>
        <v>0</v>
      </c>
      <c r="AH4552" s="219" t="b">
        <f t="shared" si="1521"/>
        <v>0</v>
      </c>
      <c r="AI4552" s="198" t="str">
        <f t="shared" si="1522"/>
        <v/>
      </c>
      <c r="AJ4552" s="219" t="b">
        <f t="shared" si="1523"/>
        <v>0</v>
      </c>
      <c r="AK4552" s="198" t="str">
        <f t="shared" si="1524"/>
        <v/>
      </c>
      <c r="AL4552" s="219" t="b">
        <f t="shared" si="1525"/>
        <v>0</v>
      </c>
      <c r="AM4552" s="351">
        <f t="shared" si="1526"/>
        <v>0</v>
      </c>
      <c r="AN4552" s="164"/>
      <c r="AO4552" s="164"/>
      <c r="AP4552" s="164"/>
      <c r="AQ4552" s="402">
        <f t="shared" si="1527"/>
        <v>0</v>
      </c>
      <c r="AR4552" s="370" t="str">
        <f>IF(AQ4552=0,"",
IF(SUM($AQ$3585:AQ4552)=1,AS4552,
IF($AQ$5285&gt;SUM($AQ$3585:AQ4552),_xlfn.CONCAT(", ",AS4552),
IF($AQ$5285=SUM($AQ$3585:AQ4552),_xlfn.CONCAT(" y ",AS4552)))))</f>
        <v/>
      </c>
      <c r="AS4552" s="156" t="s">
        <v>7721</v>
      </c>
    </row>
    <row r="4553" spans="1:45" ht="15" customHeight="1">
      <c r="A4553" s="57"/>
      <c r="B4553" s="26"/>
      <c r="C4553" s="716" t="s">
        <v>7722</v>
      </c>
      <c r="D4553" s="716"/>
      <c r="E4553" s="941"/>
      <c r="F4553" s="942"/>
      <c r="G4553" s="942"/>
      <c r="H4553" s="943"/>
      <c r="I4553" s="940"/>
      <c r="J4553" s="940"/>
      <c r="K4553" s="940"/>
      <c r="L4553" s="940"/>
      <c r="M4553" s="940"/>
      <c r="N4553" s="940"/>
      <c r="O4553" s="940"/>
      <c r="P4553" s="940"/>
      <c r="Q4553" s="890"/>
      <c r="R4553" s="891"/>
      <c r="S4553" s="890"/>
      <c r="T4553" s="891"/>
      <c r="U4553" s="890"/>
      <c r="V4553" s="891"/>
      <c r="W4553" s="890"/>
      <c r="X4553" s="891"/>
      <c r="Y4553" s="890"/>
      <c r="Z4553" s="891"/>
      <c r="AA4553" s="890"/>
      <c r="AB4553" s="891"/>
      <c r="AC4553" s="890"/>
      <c r="AD4553" s="891"/>
      <c r="AE4553" s="164"/>
      <c r="AF4553" s="164"/>
      <c r="AG4553" s="199">
        <f t="shared" si="1520"/>
        <v>0</v>
      </c>
      <c r="AH4553" s="219" t="b">
        <f t="shared" si="1521"/>
        <v>0</v>
      </c>
      <c r="AI4553" s="198" t="str">
        <f t="shared" si="1522"/>
        <v/>
      </c>
      <c r="AJ4553" s="219" t="b">
        <f t="shared" si="1523"/>
        <v>0</v>
      </c>
      <c r="AK4553" s="198" t="str">
        <f t="shared" si="1524"/>
        <v/>
      </c>
      <c r="AL4553" s="219" t="b">
        <f t="shared" si="1525"/>
        <v>0</v>
      </c>
      <c r="AM4553" s="351">
        <f t="shared" si="1526"/>
        <v>0</v>
      </c>
      <c r="AN4553" s="164"/>
      <c r="AO4553" s="164"/>
      <c r="AP4553" s="164"/>
      <c r="AQ4553" s="402">
        <f t="shared" si="1527"/>
        <v>0</v>
      </c>
      <c r="AR4553" s="370" t="str">
        <f>IF(AQ4553=0,"",
IF(SUM($AQ$3585:AQ4553)=1,AS4553,
IF($AQ$5285&gt;SUM($AQ$3585:AQ4553),_xlfn.CONCAT(", ",AS4553),
IF($AQ$5285=SUM($AQ$3585:AQ4553),_xlfn.CONCAT(" y ",AS4553)))))</f>
        <v/>
      </c>
      <c r="AS4553" s="156" t="s">
        <v>7723</v>
      </c>
    </row>
    <row r="4554" spans="1:45" ht="15" customHeight="1">
      <c r="A4554" s="57"/>
      <c r="B4554" s="26"/>
      <c r="C4554" s="716" t="s">
        <v>7724</v>
      </c>
      <c r="D4554" s="716"/>
      <c r="E4554" s="941"/>
      <c r="F4554" s="942"/>
      <c r="G4554" s="942"/>
      <c r="H4554" s="943"/>
      <c r="I4554" s="940"/>
      <c r="J4554" s="940"/>
      <c r="K4554" s="940"/>
      <c r="L4554" s="940"/>
      <c r="M4554" s="940"/>
      <c r="N4554" s="940"/>
      <c r="O4554" s="940"/>
      <c r="P4554" s="940"/>
      <c r="Q4554" s="890"/>
      <c r="R4554" s="891"/>
      <c r="S4554" s="890"/>
      <c r="T4554" s="891"/>
      <c r="U4554" s="890"/>
      <c r="V4554" s="891"/>
      <c r="W4554" s="890"/>
      <c r="X4554" s="891"/>
      <c r="Y4554" s="890"/>
      <c r="Z4554" s="891"/>
      <c r="AA4554" s="890"/>
      <c r="AB4554" s="891"/>
      <c r="AC4554" s="890"/>
      <c r="AD4554" s="891"/>
      <c r="AE4554" s="164"/>
      <c r="AF4554" s="164"/>
      <c r="AG4554" s="199">
        <f t="shared" si="1520"/>
        <v>0</v>
      </c>
      <c r="AH4554" s="219" t="b">
        <f t="shared" si="1521"/>
        <v>0</v>
      </c>
      <c r="AI4554" s="198" t="str">
        <f t="shared" si="1522"/>
        <v/>
      </c>
      <c r="AJ4554" s="219" t="b">
        <f t="shared" si="1523"/>
        <v>0</v>
      </c>
      <c r="AK4554" s="198" t="str">
        <f t="shared" si="1524"/>
        <v/>
      </c>
      <c r="AL4554" s="219" t="b">
        <f t="shared" si="1525"/>
        <v>0</v>
      </c>
      <c r="AM4554" s="351">
        <f t="shared" si="1526"/>
        <v>0</v>
      </c>
      <c r="AN4554" s="164"/>
      <c r="AO4554" s="164"/>
      <c r="AP4554" s="164"/>
      <c r="AQ4554" s="402">
        <f t="shared" si="1527"/>
        <v>0</v>
      </c>
      <c r="AR4554" s="370" t="str">
        <f>IF(AQ4554=0,"",
IF(SUM($AQ$3585:AQ4554)=1,AS4554,
IF($AQ$5285&gt;SUM($AQ$3585:AQ4554),_xlfn.CONCAT(", ",AS4554),
IF($AQ$5285=SUM($AQ$3585:AQ4554),_xlfn.CONCAT(" y ",AS4554)))))</f>
        <v/>
      </c>
      <c r="AS4554" s="156" t="s">
        <v>7725</v>
      </c>
    </row>
    <row r="4555" spans="1:45" ht="15" customHeight="1">
      <c r="A4555" s="57"/>
      <c r="B4555" s="26"/>
      <c r="C4555" s="716" t="s">
        <v>7726</v>
      </c>
      <c r="D4555" s="716"/>
      <c r="E4555" s="941"/>
      <c r="F4555" s="942"/>
      <c r="G4555" s="942"/>
      <c r="H4555" s="943"/>
      <c r="I4555" s="940"/>
      <c r="J4555" s="940"/>
      <c r="K4555" s="940"/>
      <c r="L4555" s="940"/>
      <c r="M4555" s="940"/>
      <c r="N4555" s="940"/>
      <c r="O4555" s="940"/>
      <c r="P4555" s="940"/>
      <c r="Q4555" s="890"/>
      <c r="R4555" s="891"/>
      <c r="S4555" s="890"/>
      <c r="T4555" s="891"/>
      <c r="U4555" s="890"/>
      <c r="V4555" s="891"/>
      <c r="W4555" s="890"/>
      <c r="X4555" s="891"/>
      <c r="Y4555" s="890"/>
      <c r="Z4555" s="891"/>
      <c r="AA4555" s="890"/>
      <c r="AB4555" s="891"/>
      <c r="AC4555" s="890"/>
      <c r="AD4555" s="891"/>
      <c r="AE4555" s="164"/>
      <c r="AF4555" s="164"/>
      <c r="AG4555" s="199">
        <f t="shared" si="1520"/>
        <v>0</v>
      </c>
      <c r="AH4555" s="219" t="b">
        <f t="shared" si="1521"/>
        <v>0</v>
      </c>
      <c r="AI4555" s="198" t="str">
        <f t="shared" si="1522"/>
        <v/>
      </c>
      <c r="AJ4555" s="219" t="b">
        <f t="shared" si="1523"/>
        <v>0</v>
      </c>
      <c r="AK4555" s="198" t="str">
        <f t="shared" si="1524"/>
        <v/>
      </c>
      <c r="AL4555" s="219" t="b">
        <f t="shared" si="1525"/>
        <v>0</v>
      </c>
      <c r="AM4555" s="351">
        <f t="shared" si="1526"/>
        <v>0</v>
      </c>
      <c r="AN4555" s="164"/>
      <c r="AO4555" s="164"/>
      <c r="AP4555" s="164"/>
      <c r="AQ4555" s="402">
        <f t="shared" si="1527"/>
        <v>0</v>
      </c>
      <c r="AR4555" s="370" t="str">
        <f>IF(AQ4555=0,"",
IF(SUM($AQ$3585:AQ4555)=1,AS4555,
IF($AQ$5285&gt;SUM($AQ$3585:AQ4555),_xlfn.CONCAT(", ",AS4555),
IF($AQ$5285=SUM($AQ$3585:AQ4555),_xlfn.CONCAT(" y ",AS4555)))))</f>
        <v/>
      </c>
      <c r="AS4555" s="156" t="s">
        <v>7727</v>
      </c>
    </row>
    <row r="4556" spans="1:45" ht="15" customHeight="1">
      <c r="A4556" s="57"/>
      <c r="B4556" s="26"/>
      <c r="C4556" s="716" t="s">
        <v>7728</v>
      </c>
      <c r="D4556" s="716"/>
      <c r="E4556" s="941"/>
      <c r="F4556" s="942"/>
      <c r="G4556" s="942"/>
      <c r="H4556" s="943"/>
      <c r="I4556" s="940"/>
      <c r="J4556" s="940"/>
      <c r="K4556" s="940"/>
      <c r="L4556" s="940"/>
      <c r="M4556" s="940"/>
      <c r="N4556" s="940"/>
      <c r="O4556" s="940"/>
      <c r="P4556" s="940"/>
      <c r="Q4556" s="890"/>
      <c r="R4556" s="891"/>
      <c r="S4556" s="890"/>
      <c r="T4556" s="891"/>
      <c r="U4556" s="890"/>
      <c r="V4556" s="891"/>
      <c r="W4556" s="890"/>
      <c r="X4556" s="891"/>
      <c r="Y4556" s="890"/>
      <c r="Z4556" s="891"/>
      <c r="AA4556" s="890"/>
      <c r="AB4556" s="891"/>
      <c r="AC4556" s="890"/>
      <c r="AD4556" s="891"/>
      <c r="AE4556" s="164"/>
      <c r="AF4556" s="164"/>
      <c r="AG4556" s="199">
        <f t="shared" si="1520"/>
        <v>0</v>
      </c>
      <c r="AH4556" s="219" t="b">
        <f t="shared" si="1521"/>
        <v>0</v>
      </c>
      <c r="AI4556" s="198" t="str">
        <f t="shared" si="1522"/>
        <v/>
      </c>
      <c r="AJ4556" s="219" t="b">
        <f t="shared" si="1523"/>
        <v>0</v>
      </c>
      <c r="AK4556" s="198" t="str">
        <f t="shared" si="1524"/>
        <v/>
      </c>
      <c r="AL4556" s="219" t="b">
        <f t="shared" si="1525"/>
        <v>0</v>
      </c>
      <c r="AM4556" s="351">
        <f t="shared" si="1526"/>
        <v>0</v>
      </c>
      <c r="AN4556" s="164"/>
      <c r="AO4556" s="164"/>
      <c r="AP4556" s="164"/>
      <c r="AQ4556" s="402">
        <f t="shared" si="1527"/>
        <v>0</v>
      </c>
      <c r="AR4556" s="370" t="str">
        <f>IF(AQ4556=0,"",
IF(SUM($AQ$3585:AQ4556)=1,AS4556,
IF($AQ$5285&gt;SUM($AQ$3585:AQ4556),_xlfn.CONCAT(", ",AS4556),
IF($AQ$5285=SUM($AQ$3585:AQ4556),_xlfn.CONCAT(" y ",AS4556)))))</f>
        <v/>
      </c>
      <c r="AS4556" s="156" t="s">
        <v>7729</v>
      </c>
    </row>
    <row r="4557" spans="1:45" ht="15" customHeight="1">
      <c r="A4557" s="57"/>
      <c r="B4557" s="26"/>
      <c r="C4557" s="716" t="s">
        <v>7730</v>
      </c>
      <c r="D4557" s="716"/>
      <c r="E4557" s="941"/>
      <c r="F4557" s="942"/>
      <c r="G4557" s="942"/>
      <c r="H4557" s="943"/>
      <c r="I4557" s="940"/>
      <c r="J4557" s="940"/>
      <c r="K4557" s="940"/>
      <c r="L4557" s="940"/>
      <c r="M4557" s="940"/>
      <c r="N4557" s="940"/>
      <c r="O4557" s="940"/>
      <c r="P4557" s="940"/>
      <c r="Q4557" s="890"/>
      <c r="R4557" s="891"/>
      <c r="S4557" s="890"/>
      <c r="T4557" s="891"/>
      <c r="U4557" s="890"/>
      <c r="V4557" s="891"/>
      <c r="W4557" s="890"/>
      <c r="X4557" s="891"/>
      <c r="Y4557" s="890"/>
      <c r="Z4557" s="891"/>
      <c r="AA4557" s="890"/>
      <c r="AB4557" s="891"/>
      <c r="AC4557" s="890"/>
      <c r="AD4557" s="891"/>
      <c r="AE4557" s="164"/>
      <c r="AF4557" s="164"/>
      <c r="AG4557" s="199">
        <f t="shared" si="1520"/>
        <v>0</v>
      </c>
      <c r="AH4557" s="219" t="b">
        <f t="shared" si="1521"/>
        <v>0</v>
      </c>
      <c r="AI4557" s="198" t="str">
        <f t="shared" si="1522"/>
        <v/>
      </c>
      <c r="AJ4557" s="219" t="b">
        <f t="shared" si="1523"/>
        <v>0</v>
      </c>
      <c r="AK4557" s="198" t="str">
        <f t="shared" si="1524"/>
        <v/>
      </c>
      <c r="AL4557" s="219" t="b">
        <f t="shared" si="1525"/>
        <v>0</v>
      </c>
      <c r="AM4557" s="351">
        <f t="shared" si="1526"/>
        <v>0</v>
      </c>
      <c r="AN4557" s="164"/>
      <c r="AO4557" s="164"/>
      <c r="AP4557" s="164"/>
      <c r="AQ4557" s="402">
        <f t="shared" si="1527"/>
        <v>0</v>
      </c>
      <c r="AR4557" s="370" t="str">
        <f>IF(AQ4557=0,"",
IF(SUM($AQ$3585:AQ4557)=1,AS4557,
IF($AQ$5285&gt;SUM($AQ$3585:AQ4557),_xlfn.CONCAT(", ",AS4557),
IF($AQ$5285=SUM($AQ$3585:AQ4557),_xlfn.CONCAT(" y ",AS4557)))))</f>
        <v/>
      </c>
      <c r="AS4557" s="156" t="s">
        <v>7731</v>
      </c>
    </row>
    <row r="4558" spans="1:45" ht="15" customHeight="1">
      <c r="A4558" s="57"/>
      <c r="B4558" s="26"/>
      <c r="C4558" s="716" t="s">
        <v>7732</v>
      </c>
      <c r="D4558" s="716"/>
      <c r="E4558" s="941"/>
      <c r="F4558" s="942"/>
      <c r="G4558" s="942"/>
      <c r="H4558" s="943"/>
      <c r="I4558" s="940"/>
      <c r="J4558" s="940"/>
      <c r="K4558" s="940"/>
      <c r="L4558" s="940"/>
      <c r="M4558" s="940"/>
      <c r="N4558" s="940"/>
      <c r="O4558" s="940"/>
      <c r="P4558" s="940"/>
      <c r="Q4558" s="890"/>
      <c r="R4558" s="891"/>
      <c r="S4558" s="890"/>
      <c r="T4558" s="891"/>
      <c r="U4558" s="890"/>
      <c r="V4558" s="891"/>
      <c r="W4558" s="890"/>
      <c r="X4558" s="891"/>
      <c r="Y4558" s="890"/>
      <c r="Z4558" s="891"/>
      <c r="AA4558" s="890"/>
      <c r="AB4558" s="891"/>
      <c r="AC4558" s="890"/>
      <c r="AD4558" s="891"/>
      <c r="AE4558" s="164"/>
      <c r="AF4558" s="164"/>
      <c r="AG4558" s="199">
        <f t="shared" si="1520"/>
        <v>0</v>
      </c>
      <c r="AH4558" s="219" t="b">
        <f t="shared" si="1521"/>
        <v>0</v>
      </c>
      <c r="AI4558" s="198" t="str">
        <f t="shared" si="1522"/>
        <v/>
      </c>
      <c r="AJ4558" s="219" t="b">
        <f t="shared" si="1523"/>
        <v>0</v>
      </c>
      <c r="AK4558" s="198" t="str">
        <f t="shared" si="1524"/>
        <v/>
      </c>
      <c r="AL4558" s="219" t="b">
        <f t="shared" si="1525"/>
        <v>0</v>
      </c>
      <c r="AM4558" s="351">
        <f t="shared" si="1526"/>
        <v>0</v>
      </c>
      <c r="AN4558" s="164"/>
      <c r="AO4558" s="164"/>
      <c r="AP4558" s="164"/>
      <c r="AQ4558" s="402">
        <f t="shared" si="1527"/>
        <v>0</v>
      </c>
      <c r="AR4558" s="370" t="str">
        <f>IF(AQ4558=0,"",
IF(SUM($AQ$3585:AQ4558)=1,AS4558,
IF($AQ$5285&gt;SUM($AQ$3585:AQ4558),_xlfn.CONCAT(", ",AS4558),
IF($AQ$5285=SUM($AQ$3585:AQ4558),_xlfn.CONCAT(" y ",AS4558)))))</f>
        <v/>
      </c>
      <c r="AS4558" s="156" t="s">
        <v>7733</v>
      </c>
    </row>
    <row r="4559" spans="1:45" ht="15" customHeight="1">
      <c r="A4559" s="57"/>
      <c r="B4559" s="26"/>
      <c r="C4559" s="716" t="s">
        <v>7734</v>
      </c>
      <c r="D4559" s="716"/>
      <c r="E4559" s="941"/>
      <c r="F4559" s="942"/>
      <c r="G4559" s="942"/>
      <c r="H4559" s="943"/>
      <c r="I4559" s="940"/>
      <c r="J4559" s="940"/>
      <c r="K4559" s="940"/>
      <c r="L4559" s="940"/>
      <c r="M4559" s="940"/>
      <c r="N4559" s="940"/>
      <c r="O4559" s="940"/>
      <c r="P4559" s="940"/>
      <c r="Q4559" s="890"/>
      <c r="R4559" s="891"/>
      <c r="S4559" s="890"/>
      <c r="T4559" s="891"/>
      <c r="U4559" s="890"/>
      <c r="V4559" s="891"/>
      <c r="W4559" s="890"/>
      <c r="X4559" s="891"/>
      <c r="Y4559" s="890"/>
      <c r="Z4559" s="891"/>
      <c r="AA4559" s="890"/>
      <c r="AB4559" s="891"/>
      <c r="AC4559" s="890"/>
      <c r="AD4559" s="891"/>
      <c r="AE4559" s="164"/>
      <c r="AF4559" s="164"/>
      <c r="AG4559" s="199">
        <f t="shared" si="1520"/>
        <v>0</v>
      </c>
      <c r="AH4559" s="219" t="b">
        <f t="shared" si="1521"/>
        <v>0</v>
      </c>
      <c r="AI4559" s="198" t="str">
        <f t="shared" si="1522"/>
        <v/>
      </c>
      <c r="AJ4559" s="219" t="b">
        <f t="shared" si="1523"/>
        <v>0</v>
      </c>
      <c r="AK4559" s="198" t="str">
        <f t="shared" si="1524"/>
        <v/>
      </c>
      <c r="AL4559" s="219" t="b">
        <f t="shared" si="1525"/>
        <v>0</v>
      </c>
      <c r="AM4559" s="351">
        <f t="shared" si="1526"/>
        <v>0</v>
      </c>
      <c r="AN4559" s="164"/>
      <c r="AO4559" s="164"/>
      <c r="AP4559" s="164"/>
      <c r="AQ4559" s="402">
        <f t="shared" si="1527"/>
        <v>0</v>
      </c>
      <c r="AR4559" s="370" t="str">
        <f>IF(AQ4559=0,"",
IF(SUM($AQ$3585:AQ4559)=1,AS4559,
IF($AQ$5285&gt;SUM($AQ$3585:AQ4559),_xlfn.CONCAT(", ",AS4559),
IF($AQ$5285=SUM($AQ$3585:AQ4559),_xlfn.CONCAT(" y ",AS4559)))))</f>
        <v/>
      </c>
      <c r="AS4559" s="156" t="s">
        <v>7735</v>
      </c>
    </row>
    <row r="4560" spans="1:45" ht="15" customHeight="1">
      <c r="A4560" s="57"/>
      <c r="B4560" s="26"/>
      <c r="C4560" s="716" t="s">
        <v>7736</v>
      </c>
      <c r="D4560" s="716"/>
      <c r="E4560" s="941"/>
      <c r="F4560" s="942"/>
      <c r="G4560" s="942"/>
      <c r="H4560" s="943"/>
      <c r="I4560" s="940"/>
      <c r="J4560" s="940"/>
      <c r="K4560" s="940"/>
      <c r="L4560" s="940"/>
      <c r="M4560" s="940"/>
      <c r="N4560" s="940"/>
      <c r="O4560" s="940"/>
      <c r="P4560" s="940"/>
      <c r="Q4560" s="890"/>
      <c r="R4560" s="891"/>
      <c r="S4560" s="890"/>
      <c r="T4560" s="891"/>
      <c r="U4560" s="890"/>
      <c r="V4560" s="891"/>
      <c r="W4560" s="890"/>
      <c r="X4560" s="891"/>
      <c r="Y4560" s="890"/>
      <c r="Z4560" s="891"/>
      <c r="AA4560" s="890"/>
      <c r="AB4560" s="891"/>
      <c r="AC4560" s="890"/>
      <c r="AD4560" s="891"/>
      <c r="AE4560" s="164"/>
      <c r="AF4560" s="164"/>
      <c r="AG4560" s="199">
        <f t="shared" si="1520"/>
        <v>0</v>
      </c>
      <c r="AH4560" s="219" t="b">
        <f t="shared" si="1521"/>
        <v>0</v>
      </c>
      <c r="AI4560" s="198" t="str">
        <f t="shared" si="1522"/>
        <v/>
      </c>
      <c r="AJ4560" s="219" t="b">
        <f t="shared" si="1523"/>
        <v>0</v>
      </c>
      <c r="AK4560" s="198" t="str">
        <f t="shared" si="1524"/>
        <v/>
      </c>
      <c r="AL4560" s="219" t="b">
        <f t="shared" si="1525"/>
        <v>0</v>
      </c>
      <c r="AM4560" s="351">
        <f t="shared" si="1526"/>
        <v>0</v>
      </c>
      <c r="AN4560" s="164"/>
      <c r="AO4560" s="164"/>
      <c r="AP4560" s="164"/>
      <c r="AQ4560" s="402">
        <f t="shared" si="1527"/>
        <v>0</v>
      </c>
      <c r="AR4560" s="370" t="str">
        <f>IF(AQ4560=0,"",
IF(SUM($AQ$3585:AQ4560)=1,AS4560,
IF($AQ$5285&gt;SUM($AQ$3585:AQ4560),_xlfn.CONCAT(", ",AS4560),
IF($AQ$5285=SUM($AQ$3585:AQ4560),_xlfn.CONCAT(" y ",AS4560)))))</f>
        <v/>
      </c>
      <c r="AS4560" s="156" t="s">
        <v>7737</v>
      </c>
    </row>
    <row r="4561" spans="1:45" ht="15" customHeight="1">
      <c r="A4561" s="57"/>
      <c r="B4561" s="26"/>
      <c r="C4561" s="716" t="s">
        <v>7738</v>
      </c>
      <c r="D4561" s="716"/>
      <c r="E4561" s="941"/>
      <c r="F4561" s="942"/>
      <c r="G4561" s="942"/>
      <c r="H4561" s="943"/>
      <c r="I4561" s="940"/>
      <c r="J4561" s="940"/>
      <c r="K4561" s="940"/>
      <c r="L4561" s="940"/>
      <c r="M4561" s="940"/>
      <c r="N4561" s="940"/>
      <c r="O4561" s="940"/>
      <c r="P4561" s="940"/>
      <c r="Q4561" s="890"/>
      <c r="R4561" s="891"/>
      <c r="S4561" s="890"/>
      <c r="T4561" s="891"/>
      <c r="U4561" s="890"/>
      <c r="V4561" s="891"/>
      <c r="W4561" s="890"/>
      <c r="X4561" s="891"/>
      <c r="Y4561" s="890"/>
      <c r="Z4561" s="891"/>
      <c r="AA4561" s="890"/>
      <c r="AB4561" s="891"/>
      <c r="AC4561" s="890"/>
      <c r="AD4561" s="891"/>
      <c r="AE4561" s="164"/>
      <c r="AF4561" s="164"/>
      <c r="AG4561" s="199">
        <f t="shared" si="1520"/>
        <v>0</v>
      </c>
      <c r="AH4561" s="219" t="b">
        <f t="shared" si="1521"/>
        <v>0</v>
      </c>
      <c r="AI4561" s="198" t="str">
        <f t="shared" si="1522"/>
        <v/>
      </c>
      <c r="AJ4561" s="219" t="b">
        <f t="shared" si="1523"/>
        <v>0</v>
      </c>
      <c r="AK4561" s="198" t="str">
        <f t="shared" si="1524"/>
        <v/>
      </c>
      <c r="AL4561" s="219" t="b">
        <f t="shared" si="1525"/>
        <v>0</v>
      </c>
      <c r="AM4561" s="351">
        <f t="shared" si="1526"/>
        <v>0</v>
      </c>
      <c r="AN4561" s="164"/>
      <c r="AO4561" s="164"/>
      <c r="AP4561" s="164"/>
      <c r="AQ4561" s="402">
        <f t="shared" si="1527"/>
        <v>0</v>
      </c>
      <c r="AR4561" s="370" t="str">
        <f>IF(AQ4561=0,"",
IF(SUM($AQ$3585:AQ4561)=1,AS4561,
IF($AQ$5285&gt;SUM($AQ$3585:AQ4561),_xlfn.CONCAT(", ",AS4561),
IF($AQ$5285=SUM($AQ$3585:AQ4561),_xlfn.CONCAT(" y ",AS4561)))))</f>
        <v/>
      </c>
      <c r="AS4561" s="156" t="s">
        <v>7739</v>
      </c>
    </row>
    <row r="4562" spans="1:45" ht="15" customHeight="1">
      <c r="A4562" s="57"/>
      <c r="B4562" s="26"/>
      <c r="C4562" s="716" t="s">
        <v>7740</v>
      </c>
      <c r="D4562" s="716"/>
      <c r="E4562" s="941"/>
      <c r="F4562" s="942"/>
      <c r="G4562" s="942"/>
      <c r="H4562" s="943"/>
      <c r="I4562" s="940"/>
      <c r="J4562" s="940"/>
      <c r="K4562" s="940"/>
      <c r="L4562" s="940"/>
      <c r="M4562" s="940"/>
      <c r="N4562" s="940"/>
      <c r="O4562" s="940"/>
      <c r="P4562" s="940"/>
      <c r="Q4562" s="890"/>
      <c r="R4562" s="891"/>
      <c r="S4562" s="890"/>
      <c r="T4562" s="891"/>
      <c r="U4562" s="890"/>
      <c r="V4562" s="891"/>
      <c r="W4562" s="890"/>
      <c r="X4562" s="891"/>
      <c r="Y4562" s="890"/>
      <c r="Z4562" s="891"/>
      <c r="AA4562" s="890"/>
      <c r="AB4562" s="891"/>
      <c r="AC4562" s="890"/>
      <c r="AD4562" s="891"/>
      <c r="AE4562" s="164"/>
      <c r="AF4562" s="164"/>
      <c r="AG4562" s="199">
        <f t="shared" si="1520"/>
        <v>0</v>
      </c>
      <c r="AH4562" s="219" t="b">
        <f t="shared" si="1521"/>
        <v>0</v>
      </c>
      <c r="AI4562" s="198" t="str">
        <f t="shared" si="1522"/>
        <v/>
      </c>
      <c r="AJ4562" s="219" t="b">
        <f t="shared" si="1523"/>
        <v>0</v>
      </c>
      <c r="AK4562" s="198" t="str">
        <f t="shared" si="1524"/>
        <v/>
      </c>
      <c r="AL4562" s="219" t="b">
        <f t="shared" si="1525"/>
        <v>0</v>
      </c>
      <c r="AM4562" s="351">
        <f t="shared" si="1526"/>
        <v>0</v>
      </c>
      <c r="AN4562" s="164"/>
      <c r="AO4562" s="164"/>
      <c r="AP4562" s="164"/>
      <c r="AQ4562" s="402">
        <f t="shared" si="1527"/>
        <v>0</v>
      </c>
      <c r="AR4562" s="370" t="str">
        <f>IF(AQ4562=0,"",
IF(SUM($AQ$3585:AQ4562)=1,AS4562,
IF($AQ$5285&gt;SUM($AQ$3585:AQ4562),_xlfn.CONCAT(", ",AS4562),
IF($AQ$5285=SUM($AQ$3585:AQ4562),_xlfn.CONCAT(" y ",AS4562)))))</f>
        <v/>
      </c>
      <c r="AS4562" s="156" t="s">
        <v>7741</v>
      </c>
    </row>
    <row r="4563" spans="1:45" ht="15" customHeight="1">
      <c r="A4563" s="57"/>
      <c r="B4563" s="26"/>
      <c r="C4563" s="716" t="s">
        <v>7742</v>
      </c>
      <c r="D4563" s="716"/>
      <c r="E4563" s="941"/>
      <c r="F4563" s="942"/>
      <c r="G4563" s="942"/>
      <c r="H4563" s="943"/>
      <c r="I4563" s="940"/>
      <c r="J4563" s="940"/>
      <c r="K4563" s="940"/>
      <c r="L4563" s="940"/>
      <c r="M4563" s="940"/>
      <c r="N4563" s="940"/>
      <c r="O4563" s="940"/>
      <c r="P4563" s="940"/>
      <c r="Q4563" s="890"/>
      <c r="R4563" s="891"/>
      <c r="S4563" s="890"/>
      <c r="T4563" s="891"/>
      <c r="U4563" s="890"/>
      <c r="V4563" s="891"/>
      <c r="W4563" s="890"/>
      <c r="X4563" s="891"/>
      <c r="Y4563" s="890"/>
      <c r="Z4563" s="891"/>
      <c r="AA4563" s="890"/>
      <c r="AB4563" s="891"/>
      <c r="AC4563" s="890"/>
      <c r="AD4563" s="891"/>
      <c r="AE4563" s="164"/>
      <c r="AF4563" s="164"/>
      <c r="AG4563" s="199">
        <f t="shared" si="1520"/>
        <v>0</v>
      </c>
      <c r="AH4563" s="219" t="b">
        <f t="shared" si="1521"/>
        <v>0</v>
      </c>
      <c r="AI4563" s="198" t="str">
        <f t="shared" si="1522"/>
        <v/>
      </c>
      <c r="AJ4563" s="219" t="b">
        <f t="shared" si="1523"/>
        <v>0</v>
      </c>
      <c r="AK4563" s="198" t="str">
        <f t="shared" si="1524"/>
        <v/>
      </c>
      <c r="AL4563" s="219" t="b">
        <f t="shared" si="1525"/>
        <v>0</v>
      </c>
      <c r="AM4563" s="351">
        <f t="shared" si="1526"/>
        <v>0</v>
      </c>
      <c r="AN4563" s="164"/>
      <c r="AO4563" s="164"/>
      <c r="AP4563" s="164"/>
      <c r="AQ4563" s="402">
        <f t="shared" si="1527"/>
        <v>0</v>
      </c>
      <c r="AR4563" s="370" t="str">
        <f>IF(AQ4563=0,"",
IF(SUM($AQ$3585:AQ4563)=1,AS4563,
IF($AQ$5285&gt;SUM($AQ$3585:AQ4563),_xlfn.CONCAT(", ",AS4563),
IF($AQ$5285=SUM($AQ$3585:AQ4563),_xlfn.CONCAT(" y ",AS4563)))))</f>
        <v/>
      </c>
      <c r="AS4563" s="156" t="s">
        <v>7743</v>
      </c>
    </row>
    <row r="4564" spans="1:45" ht="15" customHeight="1">
      <c r="A4564" s="57"/>
      <c r="B4564" s="26"/>
      <c r="C4564" s="716" t="s">
        <v>7744</v>
      </c>
      <c r="D4564" s="716"/>
      <c r="E4564" s="941"/>
      <c r="F4564" s="942"/>
      <c r="G4564" s="942"/>
      <c r="H4564" s="943"/>
      <c r="I4564" s="940"/>
      <c r="J4564" s="940"/>
      <c r="K4564" s="940"/>
      <c r="L4564" s="940"/>
      <c r="M4564" s="940"/>
      <c r="N4564" s="940"/>
      <c r="O4564" s="940"/>
      <c r="P4564" s="940"/>
      <c r="Q4564" s="890"/>
      <c r="R4564" s="891"/>
      <c r="S4564" s="890"/>
      <c r="T4564" s="891"/>
      <c r="U4564" s="890"/>
      <c r="V4564" s="891"/>
      <c r="W4564" s="890"/>
      <c r="X4564" s="891"/>
      <c r="Y4564" s="890"/>
      <c r="Z4564" s="891"/>
      <c r="AA4564" s="890"/>
      <c r="AB4564" s="891"/>
      <c r="AC4564" s="890"/>
      <c r="AD4564" s="891"/>
      <c r="AE4564" s="164"/>
      <c r="AF4564" s="164"/>
      <c r="AG4564" s="199">
        <f t="shared" si="1520"/>
        <v>0</v>
      </c>
      <c r="AH4564" s="219" t="b">
        <f t="shared" si="1521"/>
        <v>0</v>
      </c>
      <c r="AI4564" s="198" t="str">
        <f t="shared" si="1522"/>
        <v/>
      </c>
      <c r="AJ4564" s="219" t="b">
        <f t="shared" si="1523"/>
        <v>0</v>
      </c>
      <c r="AK4564" s="198" t="str">
        <f t="shared" si="1524"/>
        <v/>
      </c>
      <c r="AL4564" s="219" t="b">
        <f t="shared" si="1525"/>
        <v>0</v>
      </c>
      <c r="AM4564" s="351">
        <f t="shared" si="1526"/>
        <v>0</v>
      </c>
      <c r="AN4564" s="164"/>
      <c r="AO4564" s="164"/>
      <c r="AP4564" s="164"/>
      <c r="AQ4564" s="402">
        <f t="shared" si="1527"/>
        <v>0</v>
      </c>
      <c r="AR4564" s="370" t="str">
        <f>IF(AQ4564=0,"",
IF(SUM($AQ$3585:AQ4564)=1,AS4564,
IF($AQ$5285&gt;SUM($AQ$3585:AQ4564),_xlfn.CONCAT(", ",AS4564),
IF($AQ$5285=SUM($AQ$3585:AQ4564),_xlfn.CONCAT(" y ",AS4564)))))</f>
        <v/>
      </c>
      <c r="AS4564" s="156" t="s">
        <v>7745</v>
      </c>
    </row>
    <row r="4565" spans="1:45" ht="15" customHeight="1">
      <c r="A4565" s="57"/>
      <c r="B4565" s="26"/>
      <c r="C4565" s="716" t="s">
        <v>7746</v>
      </c>
      <c r="D4565" s="716"/>
      <c r="E4565" s="941"/>
      <c r="F4565" s="942"/>
      <c r="G4565" s="942"/>
      <c r="H4565" s="943"/>
      <c r="I4565" s="940"/>
      <c r="J4565" s="940"/>
      <c r="K4565" s="940"/>
      <c r="L4565" s="940"/>
      <c r="M4565" s="940"/>
      <c r="N4565" s="940"/>
      <c r="O4565" s="940"/>
      <c r="P4565" s="940"/>
      <c r="Q4565" s="890"/>
      <c r="R4565" s="891"/>
      <c r="S4565" s="890"/>
      <c r="T4565" s="891"/>
      <c r="U4565" s="890"/>
      <c r="V4565" s="891"/>
      <c r="W4565" s="890"/>
      <c r="X4565" s="891"/>
      <c r="Y4565" s="890"/>
      <c r="Z4565" s="891"/>
      <c r="AA4565" s="890"/>
      <c r="AB4565" s="891"/>
      <c r="AC4565" s="890"/>
      <c r="AD4565" s="891"/>
      <c r="AE4565" s="164"/>
      <c r="AF4565" s="164"/>
      <c r="AG4565" s="199">
        <f t="shared" si="1520"/>
        <v>0</v>
      </c>
      <c r="AH4565" s="219" t="b">
        <f t="shared" si="1521"/>
        <v>0</v>
      </c>
      <c r="AI4565" s="198" t="str">
        <f t="shared" si="1522"/>
        <v/>
      </c>
      <c r="AJ4565" s="219" t="b">
        <f t="shared" si="1523"/>
        <v>0</v>
      </c>
      <c r="AK4565" s="198" t="str">
        <f t="shared" si="1524"/>
        <v/>
      </c>
      <c r="AL4565" s="219" t="b">
        <f t="shared" si="1525"/>
        <v>0</v>
      </c>
      <c r="AM4565" s="351">
        <f t="shared" si="1526"/>
        <v>0</v>
      </c>
      <c r="AN4565" s="164"/>
      <c r="AO4565" s="164"/>
      <c r="AP4565" s="164"/>
      <c r="AQ4565" s="402">
        <f t="shared" si="1527"/>
        <v>0</v>
      </c>
      <c r="AR4565" s="370" t="str">
        <f>IF(AQ4565=0,"",
IF(SUM($AQ$3585:AQ4565)=1,AS4565,
IF($AQ$5285&gt;SUM($AQ$3585:AQ4565),_xlfn.CONCAT(", ",AS4565),
IF($AQ$5285=SUM($AQ$3585:AQ4565),_xlfn.CONCAT(" y ",AS4565)))))</f>
        <v/>
      </c>
      <c r="AS4565" s="156" t="s">
        <v>7747</v>
      </c>
    </row>
    <row r="4566" spans="1:45" ht="15" customHeight="1">
      <c r="A4566" s="57"/>
      <c r="B4566" s="26"/>
      <c r="C4566" s="716" t="s">
        <v>7748</v>
      </c>
      <c r="D4566" s="716"/>
      <c r="E4566" s="941"/>
      <c r="F4566" s="942"/>
      <c r="G4566" s="942"/>
      <c r="H4566" s="943"/>
      <c r="I4566" s="940"/>
      <c r="J4566" s="940"/>
      <c r="K4566" s="940"/>
      <c r="L4566" s="940"/>
      <c r="M4566" s="940"/>
      <c r="N4566" s="940"/>
      <c r="O4566" s="940"/>
      <c r="P4566" s="940"/>
      <c r="Q4566" s="890"/>
      <c r="R4566" s="891"/>
      <c r="S4566" s="890"/>
      <c r="T4566" s="891"/>
      <c r="U4566" s="890"/>
      <c r="V4566" s="891"/>
      <c r="W4566" s="890"/>
      <c r="X4566" s="891"/>
      <c r="Y4566" s="890"/>
      <c r="Z4566" s="891"/>
      <c r="AA4566" s="890"/>
      <c r="AB4566" s="891"/>
      <c r="AC4566" s="890"/>
      <c r="AD4566" s="891"/>
      <c r="AE4566" s="164"/>
      <c r="AF4566" s="164"/>
      <c r="AG4566" s="199">
        <f t="shared" si="1520"/>
        <v>0</v>
      </c>
      <c r="AH4566" s="219" t="b">
        <f t="shared" si="1521"/>
        <v>0</v>
      </c>
      <c r="AI4566" s="198" t="str">
        <f t="shared" si="1522"/>
        <v/>
      </c>
      <c r="AJ4566" s="219" t="b">
        <f t="shared" si="1523"/>
        <v>0</v>
      </c>
      <c r="AK4566" s="198" t="str">
        <f t="shared" si="1524"/>
        <v/>
      </c>
      <c r="AL4566" s="219" t="b">
        <f t="shared" si="1525"/>
        <v>0</v>
      </c>
      <c r="AM4566" s="351">
        <f t="shared" si="1526"/>
        <v>0</v>
      </c>
      <c r="AN4566" s="164"/>
      <c r="AO4566" s="164"/>
      <c r="AP4566" s="164"/>
      <c r="AQ4566" s="402">
        <f t="shared" si="1527"/>
        <v>0</v>
      </c>
      <c r="AR4566" s="370" t="str">
        <f>IF(AQ4566=0,"",
IF(SUM($AQ$3585:AQ4566)=1,AS4566,
IF($AQ$5285&gt;SUM($AQ$3585:AQ4566),_xlfn.CONCAT(", ",AS4566),
IF($AQ$5285=SUM($AQ$3585:AQ4566),_xlfn.CONCAT(" y ",AS4566)))))</f>
        <v/>
      </c>
      <c r="AS4566" s="156" t="s">
        <v>7749</v>
      </c>
    </row>
    <row r="4567" spans="1:45" ht="15" customHeight="1">
      <c r="A4567" s="57"/>
      <c r="B4567" s="26"/>
      <c r="C4567" s="716" t="s">
        <v>7750</v>
      </c>
      <c r="D4567" s="716"/>
      <c r="E4567" s="941"/>
      <c r="F4567" s="942"/>
      <c r="G4567" s="942"/>
      <c r="H4567" s="943"/>
      <c r="I4567" s="940"/>
      <c r="J4567" s="940"/>
      <c r="K4567" s="940"/>
      <c r="L4567" s="940"/>
      <c r="M4567" s="940"/>
      <c r="N4567" s="940"/>
      <c r="O4567" s="940"/>
      <c r="P4567" s="940"/>
      <c r="Q4567" s="890"/>
      <c r="R4567" s="891"/>
      <c r="S4567" s="890"/>
      <c r="T4567" s="891"/>
      <c r="U4567" s="890"/>
      <c r="V4567" s="891"/>
      <c r="W4567" s="890"/>
      <c r="X4567" s="891"/>
      <c r="Y4567" s="890"/>
      <c r="Z4567" s="891"/>
      <c r="AA4567" s="890"/>
      <c r="AB4567" s="891"/>
      <c r="AC4567" s="890"/>
      <c r="AD4567" s="891"/>
      <c r="AE4567" s="164"/>
      <c r="AF4567" s="164"/>
      <c r="AG4567" s="199">
        <f t="shared" si="1520"/>
        <v>0</v>
      </c>
      <c r="AH4567" s="219" t="b">
        <f t="shared" si="1521"/>
        <v>0</v>
      </c>
      <c r="AI4567" s="198" t="str">
        <f t="shared" si="1522"/>
        <v/>
      </c>
      <c r="AJ4567" s="219" t="b">
        <f t="shared" si="1523"/>
        <v>0</v>
      </c>
      <c r="AK4567" s="198" t="str">
        <f t="shared" si="1524"/>
        <v/>
      </c>
      <c r="AL4567" s="219" t="b">
        <f t="shared" si="1525"/>
        <v>0</v>
      </c>
      <c r="AM4567" s="351">
        <f t="shared" si="1526"/>
        <v>0</v>
      </c>
      <c r="AN4567" s="164"/>
      <c r="AO4567" s="164"/>
      <c r="AP4567" s="164"/>
      <c r="AQ4567" s="402">
        <f t="shared" si="1527"/>
        <v>0</v>
      </c>
      <c r="AR4567" s="370" t="str">
        <f>IF(AQ4567=0,"",
IF(SUM($AQ$3585:AQ4567)=1,AS4567,
IF($AQ$5285&gt;SUM($AQ$3585:AQ4567),_xlfn.CONCAT(", ",AS4567),
IF($AQ$5285=SUM($AQ$3585:AQ4567),_xlfn.CONCAT(" y ",AS4567)))))</f>
        <v/>
      </c>
      <c r="AS4567" s="156" t="s">
        <v>7751</v>
      </c>
    </row>
    <row r="4568" spans="1:45" ht="15" customHeight="1">
      <c r="A4568" s="57"/>
      <c r="B4568" s="26"/>
      <c r="C4568" s="716" t="s">
        <v>7752</v>
      </c>
      <c r="D4568" s="716"/>
      <c r="E4568" s="941"/>
      <c r="F4568" s="942"/>
      <c r="G4568" s="942"/>
      <c r="H4568" s="943"/>
      <c r="I4568" s="940"/>
      <c r="J4568" s="940"/>
      <c r="K4568" s="940"/>
      <c r="L4568" s="940"/>
      <c r="M4568" s="940"/>
      <c r="N4568" s="940"/>
      <c r="O4568" s="940"/>
      <c r="P4568" s="940"/>
      <c r="Q4568" s="890"/>
      <c r="R4568" s="891"/>
      <c r="S4568" s="890"/>
      <c r="T4568" s="891"/>
      <c r="U4568" s="890"/>
      <c r="V4568" s="891"/>
      <c r="W4568" s="890"/>
      <c r="X4568" s="891"/>
      <c r="Y4568" s="890"/>
      <c r="Z4568" s="891"/>
      <c r="AA4568" s="890"/>
      <c r="AB4568" s="891"/>
      <c r="AC4568" s="890"/>
      <c r="AD4568" s="891"/>
      <c r="AE4568" s="164"/>
      <c r="AF4568" s="164"/>
      <c r="AG4568" s="199">
        <f t="shared" si="1520"/>
        <v>0</v>
      </c>
      <c r="AH4568" s="219" t="b">
        <f t="shared" si="1521"/>
        <v>0</v>
      </c>
      <c r="AI4568" s="198" t="str">
        <f t="shared" si="1522"/>
        <v/>
      </c>
      <c r="AJ4568" s="219" t="b">
        <f t="shared" si="1523"/>
        <v>0</v>
      </c>
      <c r="AK4568" s="198" t="str">
        <f t="shared" si="1524"/>
        <v/>
      </c>
      <c r="AL4568" s="219" t="b">
        <f t="shared" si="1525"/>
        <v>0</v>
      </c>
      <c r="AM4568" s="351">
        <f t="shared" si="1526"/>
        <v>0</v>
      </c>
      <c r="AN4568" s="164"/>
      <c r="AO4568" s="164"/>
      <c r="AP4568" s="164"/>
      <c r="AQ4568" s="402">
        <f t="shared" si="1527"/>
        <v>0</v>
      </c>
      <c r="AR4568" s="370" t="str">
        <f>IF(AQ4568=0,"",
IF(SUM($AQ$3585:AQ4568)=1,AS4568,
IF($AQ$5285&gt;SUM($AQ$3585:AQ4568),_xlfn.CONCAT(", ",AS4568),
IF($AQ$5285=SUM($AQ$3585:AQ4568),_xlfn.CONCAT(" y ",AS4568)))))</f>
        <v/>
      </c>
      <c r="AS4568" s="156" t="s">
        <v>7753</v>
      </c>
    </row>
    <row r="4569" spans="1:45" ht="15" customHeight="1">
      <c r="A4569" s="57"/>
      <c r="B4569" s="26"/>
      <c r="C4569" s="716" t="s">
        <v>7754</v>
      </c>
      <c r="D4569" s="716"/>
      <c r="E4569" s="941"/>
      <c r="F4569" s="942"/>
      <c r="G4569" s="942"/>
      <c r="H4569" s="943"/>
      <c r="I4569" s="940"/>
      <c r="J4569" s="940"/>
      <c r="K4569" s="940"/>
      <c r="L4569" s="940"/>
      <c r="M4569" s="940"/>
      <c r="N4569" s="940"/>
      <c r="O4569" s="940"/>
      <c r="P4569" s="940"/>
      <c r="Q4569" s="890"/>
      <c r="R4569" s="891"/>
      <c r="S4569" s="890"/>
      <c r="T4569" s="891"/>
      <c r="U4569" s="890"/>
      <c r="V4569" s="891"/>
      <c r="W4569" s="890"/>
      <c r="X4569" s="891"/>
      <c r="Y4569" s="890"/>
      <c r="Z4569" s="891"/>
      <c r="AA4569" s="890"/>
      <c r="AB4569" s="891"/>
      <c r="AC4569" s="890"/>
      <c r="AD4569" s="891"/>
      <c r="AE4569" s="164"/>
      <c r="AF4569" s="164"/>
      <c r="AG4569" s="199">
        <f t="shared" si="1520"/>
        <v>0</v>
      </c>
      <c r="AH4569" s="219" t="b">
        <f t="shared" si="1521"/>
        <v>0</v>
      </c>
      <c r="AI4569" s="198" t="str">
        <f t="shared" si="1522"/>
        <v/>
      </c>
      <c r="AJ4569" s="219" t="b">
        <f t="shared" si="1523"/>
        <v>0</v>
      </c>
      <c r="AK4569" s="198" t="str">
        <f t="shared" si="1524"/>
        <v/>
      </c>
      <c r="AL4569" s="219" t="b">
        <f t="shared" si="1525"/>
        <v>0</v>
      </c>
      <c r="AM4569" s="351">
        <f t="shared" si="1526"/>
        <v>0</v>
      </c>
      <c r="AN4569" s="164"/>
      <c r="AO4569" s="164"/>
      <c r="AP4569" s="164"/>
      <c r="AQ4569" s="402">
        <f t="shared" si="1527"/>
        <v>0</v>
      </c>
      <c r="AR4569" s="370" t="str">
        <f>IF(AQ4569=0,"",
IF(SUM($AQ$3585:AQ4569)=1,AS4569,
IF($AQ$5285&gt;SUM($AQ$3585:AQ4569),_xlfn.CONCAT(", ",AS4569),
IF($AQ$5285=SUM($AQ$3585:AQ4569),_xlfn.CONCAT(" y ",AS4569)))))</f>
        <v/>
      </c>
      <c r="AS4569" s="156" t="s">
        <v>7755</v>
      </c>
    </row>
    <row r="4570" spans="1:45" ht="15" customHeight="1">
      <c r="A4570" s="57"/>
      <c r="B4570" s="26"/>
      <c r="C4570" s="716" t="s">
        <v>7756</v>
      </c>
      <c r="D4570" s="716"/>
      <c r="E4570" s="941"/>
      <c r="F4570" s="942"/>
      <c r="G4570" s="942"/>
      <c r="H4570" s="943"/>
      <c r="I4570" s="940"/>
      <c r="J4570" s="940"/>
      <c r="K4570" s="940"/>
      <c r="L4570" s="940"/>
      <c r="M4570" s="940"/>
      <c r="N4570" s="940"/>
      <c r="O4570" s="940"/>
      <c r="P4570" s="940"/>
      <c r="Q4570" s="890"/>
      <c r="R4570" s="891"/>
      <c r="S4570" s="890"/>
      <c r="T4570" s="891"/>
      <c r="U4570" s="890"/>
      <c r="V4570" s="891"/>
      <c r="W4570" s="890"/>
      <c r="X4570" s="891"/>
      <c r="Y4570" s="890"/>
      <c r="Z4570" s="891"/>
      <c r="AA4570" s="890"/>
      <c r="AB4570" s="891"/>
      <c r="AC4570" s="890"/>
      <c r="AD4570" s="891"/>
      <c r="AE4570" s="164"/>
      <c r="AF4570" s="164"/>
      <c r="AG4570" s="199">
        <f t="shared" si="1520"/>
        <v>0</v>
      </c>
      <c r="AH4570" s="219" t="b">
        <f t="shared" si="1521"/>
        <v>0</v>
      </c>
      <c r="AI4570" s="198" t="str">
        <f t="shared" si="1522"/>
        <v/>
      </c>
      <c r="AJ4570" s="219" t="b">
        <f t="shared" si="1523"/>
        <v>0</v>
      </c>
      <c r="AK4570" s="198" t="str">
        <f t="shared" si="1524"/>
        <v/>
      </c>
      <c r="AL4570" s="219" t="b">
        <f t="shared" si="1525"/>
        <v>0</v>
      </c>
      <c r="AM4570" s="351">
        <f t="shared" si="1526"/>
        <v>0</v>
      </c>
      <c r="AN4570" s="164"/>
      <c r="AO4570" s="164"/>
      <c r="AP4570" s="164"/>
      <c r="AQ4570" s="402">
        <f t="shared" si="1527"/>
        <v>0</v>
      </c>
      <c r="AR4570" s="370" t="str">
        <f>IF(AQ4570=0,"",
IF(SUM($AQ$3585:AQ4570)=1,AS4570,
IF($AQ$5285&gt;SUM($AQ$3585:AQ4570),_xlfn.CONCAT(", ",AS4570),
IF($AQ$5285=SUM($AQ$3585:AQ4570),_xlfn.CONCAT(" y ",AS4570)))))</f>
        <v/>
      </c>
      <c r="AS4570" s="156" t="s">
        <v>7757</v>
      </c>
    </row>
    <row r="4571" spans="1:45" ht="15" customHeight="1">
      <c r="A4571" s="57"/>
      <c r="B4571" s="26"/>
      <c r="C4571" s="716" t="s">
        <v>7758</v>
      </c>
      <c r="D4571" s="716"/>
      <c r="E4571" s="941"/>
      <c r="F4571" s="942"/>
      <c r="G4571" s="942"/>
      <c r="H4571" s="943"/>
      <c r="I4571" s="940"/>
      <c r="J4571" s="940"/>
      <c r="K4571" s="940"/>
      <c r="L4571" s="940"/>
      <c r="M4571" s="940"/>
      <c r="N4571" s="940"/>
      <c r="O4571" s="940"/>
      <c r="P4571" s="940"/>
      <c r="Q4571" s="890"/>
      <c r="R4571" s="891"/>
      <c r="S4571" s="890"/>
      <c r="T4571" s="891"/>
      <c r="U4571" s="890"/>
      <c r="V4571" s="891"/>
      <c r="W4571" s="890"/>
      <c r="X4571" s="891"/>
      <c r="Y4571" s="890"/>
      <c r="Z4571" s="891"/>
      <c r="AA4571" s="890"/>
      <c r="AB4571" s="891"/>
      <c r="AC4571" s="890"/>
      <c r="AD4571" s="891"/>
      <c r="AE4571" s="164"/>
      <c r="AF4571" s="164"/>
      <c r="AG4571" s="199">
        <f t="shared" si="1520"/>
        <v>0</v>
      </c>
      <c r="AH4571" s="219" t="b">
        <f t="shared" si="1521"/>
        <v>0</v>
      </c>
      <c r="AI4571" s="198" t="str">
        <f t="shared" si="1522"/>
        <v/>
      </c>
      <c r="AJ4571" s="219" t="b">
        <f t="shared" si="1523"/>
        <v>0</v>
      </c>
      <c r="AK4571" s="198" t="str">
        <f t="shared" si="1524"/>
        <v/>
      </c>
      <c r="AL4571" s="219" t="b">
        <f t="shared" si="1525"/>
        <v>0</v>
      </c>
      <c r="AM4571" s="351">
        <f t="shared" si="1526"/>
        <v>0</v>
      </c>
      <c r="AN4571" s="164"/>
      <c r="AO4571" s="164"/>
      <c r="AP4571" s="164"/>
      <c r="AQ4571" s="402">
        <f t="shared" si="1527"/>
        <v>0</v>
      </c>
      <c r="AR4571" s="370" t="str">
        <f>IF(AQ4571=0,"",
IF(SUM($AQ$3585:AQ4571)=1,AS4571,
IF($AQ$5285&gt;SUM($AQ$3585:AQ4571),_xlfn.CONCAT(", ",AS4571),
IF($AQ$5285=SUM($AQ$3585:AQ4571),_xlfn.CONCAT(" y ",AS4571)))))</f>
        <v/>
      </c>
      <c r="AS4571" s="156" t="s">
        <v>7759</v>
      </c>
    </row>
    <row r="4572" spans="1:45" ht="15" customHeight="1">
      <c r="A4572" s="57"/>
      <c r="B4572" s="26"/>
      <c r="C4572" s="716" t="s">
        <v>7760</v>
      </c>
      <c r="D4572" s="716"/>
      <c r="E4572" s="941"/>
      <c r="F4572" s="942"/>
      <c r="G4572" s="942"/>
      <c r="H4572" s="943"/>
      <c r="I4572" s="940"/>
      <c r="J4572" s="940"/>
      <c r="K4572" s="940"/>
      <c r="L4572" s="940"/>
      <c r="M4572" s="940"/>
      <c r="N4572" s="940"/>
      <c r="O4572" s="940"/>
      <c r="P4572" s="940"/>
      <c r="Q4572" s="890"/>
      <c r="R4572" s="891"/>
      <c r="S4572" s="890"/>
      <c r="T4572" s="891"/>
      <c r="U4572" s="890"/>
      <c r="V4572" s="891"/>
      <c r="W4572" s="890"/>
      <c r="X4572" s="891"/>
      <c r="Y4572" s="890"/>
      <c r="Z4572" s="891"/>
      <c r="AA4572" s="890"/>
      <c r="AB4572" s="891"/>
      <c r="AC4572" s="890"/>
      <c r="AD4572" s="891"/>
      <c r="AE4572" s="164"/>
      <c r="AF4572" s="164"/>
      <c r="AG4572" s="199">
        <f t="shared" si="1520"/>
        <v>0</v>
      </c>
      <c r="AH4572" s="219" t="b">
        <f t="shared" si="1521"/>
        <v>0</v>
      </c>
      <c r="AI4572" s="198" t="str">
        <f t="shared" si="1522"/>
        <v/>
      </c>
      <c r="AJ4572" s="219" t="b">
        <f t="shared" si="1523"/>
        <v>0</v>
      </c>
      <c r="AK4572" s="198" t="str">
        <f t="shared" si="1524"/>
        <v/>
      </c>
      <c r="AL4572" s="219" t="b">
        <f t="shared" si="1525"/>
        <v>0</v>
      </c>
      <c r="AM4572" s="351">
        <f t="shared" si="1526"/>
        <v>0</v>
      </c>
      <c r="AN4572" s="164"/>
      <c r="AO4572" s="164"/>
      <c r="AP4572" s="164"/>
      <c r="AQ4572" s="402">
        <f t="shared" si="1527"/>
        <v>0</v>
      </c>
      <c r="AR4572" s="370" t="str">
        <f>IF(AQ4572=0,"",
IF(SUM($AQ$3585:AQ4572)=1,AS4572,
IF($AQ$5285&gt;SUM($AQ$3585:AQ4572),_xlfn.CONCAT(", ",AS4572),
IF($AQ$5285=SUM($AQ$3585:AQ4572),_xlfn.CONCAT(" y ",AS4572)))))</f>
        <v/>
      </c>
      <c r="AS4572" s="156" t="s">
        <v>7761</v>
      </c>
    </row>
    <row r="4573" spans="1:45" ht="15" customHeight="1">
      <c r="A4573" s="57"/>
      <c r="B4573" s="26"/>
      <c r="C4573" s="716" t="s">
        <v>7762</v>
      </c>
      <c r="D4573" s="716"/>
      <c r="E4573" s="941"/>
      <c r="F4573" s="942"/>
      <c r="G4573" s="942"/>
      <c r="H4573" s="943"/>
      <c r="I4573" s="940"/>
      <c r="J4573" s="940"/>
      <c r="K4573" s="940"/>
      <c r="L4573" s="940"/>
      <c r="M4573" s="940"/>
      <c r="N4573" s="940"/>
      <c r="O4573" s="940"/>
      <c r="P4573" s="940"/>
      <c r="Q4573" s="890"/>
      <c r="R4573" s="891"/>
      <c r="S4573" s="890"/>
      <c r="T4573" s="891"/>
      <c r="U4573" s="890"/>
      <c r="V4573" s="891"/>
      <c r="W4573" s="890"/>
      <c r="X4573" s="891"/>
      <c r="Y4573" s="890"/>
      <c r="Z4573" s="891"/>
      <c r="AA4573" s="890"/>
      <c r="AB4573" s="891"/>
      <c r="AC4573" s="890"/>
      <c r="AD4573" s="891"/>
      <c r="AE4573" s="164"/>
      <c r="AF4573" s="164"/>
      <c r="AG4573" s="199">
        <f t="shared" si="1520"/>
        <v>0</v>
      </c>
      <c r="AH4573" s="219" t="b">
        <f t="shared" si="1521"/>
        <v>0</v>
      </c>
      <c r="AI4573" s="198" t="str">
        <f t="shared" si="1522"/>
        <v/>
      </c>
      <c r="AJ4573" s="219" t="b">
        <f t="shared" si="1523"/>
        <v>0</v>
      </c>
      <c r="AK4573" s="198" t="str">
        <f t="shared" si="1524"/>
        <v/>
      </c>
      <c r="AL4573" s="219" t="b">
        <f t="shared" si="1525"/>
        <v>0</v>
      </c>
      <c r="AM4573" s="351">
        <f t="shared" si="1526"/>
        <v>0</v>
      </c>
      <c r="AN4573" s="164"/>
      <c r="AO4573" s="164"/>
      <c r="AP4573" s="164"/>
      <c r="AQ4573" s="402">
        <f t="shared" si="1527"/>
        <v>0</v>
      </c>
      <c r="AR4573" s="370" t="str">
        <f>IF(AQ4573=0,"",
IF(SUM($AQ$3585:AQ4573)=1,AS4573,
IF($AQ$5285&gt;SUM($AQ$3585:AQ4573),_xlfn.CONCAT(", ",AS4573),
IF($AQ$5285=SUM($AQ$3585:AQ4573),_xlfn.CONCAT(" y ",AS4573)))))</f>
        <v/>
      </c>
      <c r="AS4573" s="156" t="s">
        <v>7763</v>
      </c>
    </row>
    <row r="4574" spans="1:45" ht="15" customHeight="1">
      <c r="A4574" s="57"/>
      <c r="B4574" s="26"/>
      <c r="C4574" s="716" t="s">
        <v>7764</v>
      </c>
      <c r="D4574" s="716"/>
      <c r="E4574" s="941"/>
      <c r="F4574" s="942"/>
      <c r="G4574" s="942"/>
      <c r="H4574" s="943"/>
      <c r="I4574" s="940"/>
      <c r="J4574" s="940"/>
      <c r="K4574" s="940"/>
      <c r="L4574" s="940"/>
      <c r="M4574" s="940"/>
      <c r="N4574" s="940"/>
      <c r="O4574" s="940"/>
      <c r="P4574" s="940"/>
      <c r="Q4574" s="890"/>
      <c r="R4574" s="891"/>
      <c r="S4574" s="890"/>
      <c r="T4574" s="891"/>
      <c r="U4574" s="890"/>
      <c r="V4574" s="891"/>
      <c r="W4574" s="890"/>
      <c r="X4574" s="891"/>
      <c r="Y4574" s="890"/>
      <c r="Z4574" s="891"/>
      <c r="AA4574" s="890"/>
      <c r="AB4574" s="891"/>
      <c r="AC4574" s="890"/>
      <c r="AD4574" s="891"/>
      <c r="AE4574" s="164"/>
      <c r="AF4574" s="164"/>
      <c r="AG4574" s="199">
        <f t="shared" si="1520"/>
        <v>0</v>
      </c>
      <c r="AH4574" s="219" t="b">
        <f t="shared" si="1521"/>
        <v>0</v>
      </c>
      <c r="AI4574" s="198" t="str">
        <f t="shared" si="1522"/>
        <v/>
      </c>
      <c r="AJ4574" s="219" t="b">
        <f t="shared" si="1523"/>
        <v>0</v>
      </c>
      <c r="AK4574" s="198" t="str">
        <f t="shared" si="1524"/>
        <v/>
      </c>
      <c r="AL4574" s="219" t="b">
        <f t="shared" si="1525"/>
        <v>0</v>
      </c>
      <c r="AM4574" s="351">
        <f t="shared" si="1526"/>
        <v>0</v>
      </c>
      <c r="AN4574" s="164"/>
      <c r="AO4574" s="164"/>
      <c r="AP4574" s="164"/>
      <c r="AQ4574" s="402">
        <f t="shared" si="1527"/>
        <v>0</v>
      </c>
      <c r="AR4574" s="370" t="str">
        <f>IF(AQ4574=0,"",
IF(SUM($AQ$3585:AQ4574)=1,AS4574,
IF($AQ$5285&gt;SUM($AQ$3585:AQ4574),_xlfn.CONCAT(", ",AS4574),
IF($AQ$5285=SUM($AQ$3585:AQ4574),_xlfn.CONCAT(" y ",AS4574)))))</f>
        <v/>
      </c>
      <c r="AS4574" s="156" t="s">
        <v>7765</v>
      </c>
    </row>
    <row r="4575" spans="1:45" ht="15" customHeight="1">
      <c r="A4575" s="57"/>
      <c r="B4575" s="26"/>
      <c r="C4575" s="716" t="s">
        <v>7766</v>
      </c>
      <c r="D4575" s="716"/>
      <c r="E4575" s="941"/>
      <c r="F4575" s="942"/>
      <c r="G4575" s="942"/>
      <c r="H4575" s="943"/>
      <c r="I4575" s="940"/>
      <c r="J4575" s="940"/>
      <c r="K4575" s="940"/>
      <c r="L4575" s="940"/>
      <c r="M4575" s="940"/>
      <c r="N4575" s="940"/>
      <c r="O4575" s="940"/>
      <c r="P4575" s="940"/>
      <c r="Q4575" s="890"/>
      <c r="R4575" s="891"/>
      <c r="S4575" s="890"/>
      <c r="T4575" s="891"/>
      <c r="U4575" s="890"/>
      <c r="V4575" s="891"/>
      <c r="W4575" s="890"/>
      <c r="X4575" s="891"/>
      <c r="Y4575" s="890"/>
      <c r="Z4575" s="891"/>
      <c r="AA4575" s="890"/>
      <c r="AB4575" s="891"/>
      <c r="AC4575" s="890"/>
      <c r="AD4575" s="891"/>
      <c r="AE4575" s="164"/>
      <c r="AF4575" s="164"/>
      <c r="AG4575" s="199">
        <f t="shared" si="1520"/>
        <v>0</v>
      </c>
      <c r="AH4575" s="219" t="b">
        <f t="shared" si="1521"/>
        <v>0</v>
      </c>
      <c r="AI4575" s="198" t="str">
        <f t="shared" si="1522"/>
        <v/>
      </c>
      <c r="AJ4575" s="219" t="b">
        <f t="shared" si="1523"/>
        <v>0</v>
      </c>
      <c r="AK4575" s="198" t="str">
        <f t="shared" si="1524"/>
        <v/>
      </c>
      <c r="AL4575" s="219" t="b">
        <f t="shared" si="1525"/>
        <v>0</v>
      </c>
      <c r="AM4575" s="351">
        <f t="shared" si="1526"/>
        <v>0</v>
      </c>
      <c r="AN4575" s="164"/>
      <c r="AO4575" s="164"/>
      <c r="AP4575" s="164"/>
      <c r="AQ4575" s="402">
        <f t="shared" si="1527"/>
        <v>0</v>
      </c>
      <c r="AR4575" s="370" t="str">
        <f>IF(AQ4575=0,"",
IF(SUM($AQ$3585:AQ4575)=1,AS4575,
IF($AQ$5285&gt;SUM($AQ$3585:AQ4575),_xlfn.CONCAT(", ",AS4575),
IF($AQ$5285=SUM($AQ$3585:AQ4575),_xlfn.CONCAT(" y ",AS4575)))))</f>
        <v/>
      </c>
      <c r="AS4575" s="156" t="s">
        <v>7767</v>
      </c>
    </row>
    <row r="4576" spans="1:45" ht="15" customHeight="1">
      <c r="A4576" s="57"/>
      <c r="B4576" s="26"/>
      <c r="C4576" s="716" t="s">
        <v>7768</v>
      </c>
      <c r="D4576" s="716"/>
      <c r="E4576" s="941"/>
      <c r="F4576" s="942"/>
      <c r="G4576" s="942"/>
      <c r="H4576" s="943"/>
      <c r="I4576" s="940"/>
      <c r="J4576" s="940"/>
      <c r="K4576" s="940"/>
      <c r="L4576" s="940"/>
      <c r="M4576" s="940"/>
      <c r="N4576" s="940"/>
      <c r="O4576" s="940"/>
      <c r="P4576" s="940"/>
      <c r="Q4576" s="890"/>
      <c r="R4576" s="891"/>
      <c r="S4576" s="890"/>
      <c r="T4576" s="891"/>
      <c r="U4576" s="890"/>
      <c r="V4576" s="891"/>
      <c r="W4576" s="890"/>
      <c r="X4576" s="891"/>
      <c r="Y4576" s="890"/>
      <c r="Z4576" s="891"/>
      <c r="AA4576" s="890"/>
      <c r="AB4576" s="891"/>
      <c r="AC4576" s="890"/>
      <c r="AD4576" s="891"/>
      <c r="AE4576" s="164"/>
      <c r="AF4576" s="164"/>
      <c r="AG4576" s="199">
        <f t="shared" si="1520"/>
        <v>0</v>
      </c>
      <c r="AH4576" s="219" t="b">
        <f t="shared" si="1521"/>
        <v>0</v>
      </c>
      <c r="AI4576" s="198" t="str">
        <f t="shared" si="1522"/>
        <v/>
      </c>
      <c r="AJ4576" s="219" t="b">
        <f t="shared" si="1523"/>
        <v>0</v>
      </c>
      <c r="AK4576" s="198" t="str">
        <f t="shared" si="1524"/>
        <v/>
      </c>
      <c r="AL4576" s="219" t="b">
        <f t="shared" si="1525"/>
        <v>0</v>
      </c>
      <c r="AM4576" s="351">
        <f t="shared" si="1526"/>
        <v>0</v>
      </c>
      <c r="AN4576" s="164"/>
      <c r="AO4576" s="164"/>
      <c r="AP4576" s="164"/>
      <c r="AQ4576" s="402">
        <f t="shared" si="1527"/>
        <v>0</v>
      </c>
      <c r="AR4576" s="370" t="str">
        <f>IF(AQ4576=0,"",
IF(SUM($AQ$3585:AQ4576)=1,AS4576,
IF($AQ$5285&gt;SUM($AQ$3585:AQ4576),_xlfn.CONCAT(", ",AS4576),
IF($AQ$5285=SUM($AQ$3585:AQ4576),_xlfn.CONCAT(" y ",AS4576)))))</f>
        <v/>
      </c>
      <c r="AS4576" s="156" t="s">
        <v>7769</v>
      </c>
    </row>
    <row r="4577" spans="1:45" ht="15" customHeight="1">
      <c r="A4577" s="57"/>
      <c r="B4577" s="26"/>
      <c r="C4577" s="716" t="s">
        <v>7770</v>
      </c>
      <c r="D4577" s="716"/>
      <c r="E4577" s="941"/>
      <c r="F4577" s="942"/>
      <c r="G4577" s="942"/>
      <c r="H4577" s="943"/>
      <c r="I4577" s="940"/>
      <c r="J4577" s="940"/>
      <c r="K4577" s="940"/>
      <c r="L4577" s="940"/>
      <c r="M4577" s="940"/>
      <c r="N4577" s="940"/>
      <c r="O4577" s="940"/>
      <c r="P4577" s="940"/>
      <c r="Q4577" s="890"/>
      <c r="R4577" s="891"/>
      <c r="S4577" s="890"/>
      <c r="T4577" s="891"/>
      <c r="U4577" s="890"/>
      <c r="V4577" s="891"/>
      <c r="W4577" s="890"/>
      <c r="X4577" s="891"/>
      <c r="Y4577" s="890"/>
      <c r="Z4577" s="891"/>
      <c r="AA4577" s="890"/>
      <c r="AB4577" s="891"/>
      <c r="AC4577" s="890"/>
      <c r="AD4577" s="891"/>
      <c r="AE4577" s="164"/>
      <c r="AF4577" s="164"/>
      <c r="AG4577" s="199">
        <f t="shared" si="1520"/>
        <v>0</v>
      </c>
      <c r="AH4577" s="219" t="b">
        <f t="shared" si="1521"/>
        <v>0</v>
      </c>
      <c r="AI4577" s="198" t="str">
        <f t="shared" si="1522"/>
        <v/>
      </c>
      <c r="AJ4577" s="219" t="b">
        <f t="shared" si="1523"/>
        <v>0</v>
      </c>
      <c r="AK4577" s="198" t="str">
        <f t="shared" si="1524"/>
        <v/>
      </c>
      <c r="AL4577" s="219" t="b">
        <f t="shared" si="1525"/>
        <v>0</v>
      </c>
      <c r="AM4577" s="351">
        <f t="shared" si="1526"/>
        <v>0</v>
      </c>
      <c r="AN4577" s="164"/>
      <c r="AO4577" s="164"/>
      <c r="AP4577" s="164"/>
      <c r="AQ4577" s="402">
        <f t="shared" si="1527"/>
        <v>0</v>
      </c>
      <c r="AR4577" s="370" t="str">
        <f>IF(AQ4577=0,"",
IF(SUM($AQ$3585:AQ4577)=1,AS4577,
IF($AQ$5285&gt;SUM($AQ$3585:AQ4577),_xlfn.CONCAT(", ",AS4577),
IF($AQ$5285=SUM($AQ$3585:AQ4577),_xlfn.CONCAT(" y ",AS4577)))))</f>
        <v/>
      </c>
      <c r="AS4577" s="156" t="s">
        <v>7771</v>
      </c>
    </row>
    <row r="4578" spans="1:45" ht="15" customHeight="1">
      <c r="A4578" s="57"/>
      <c r="B4578" s="26"/>
      <c r="C4578" s="716" t="s">
        <v>7772</v>
      </c>
      <c r="D4578" s="716"/>
      <c r="E4578" s="941"/>
      <c r="F4578" s="942"/>
      <c r="G4578" s="942"/>
      <c r="H4578" s="943"/>
      <c r="I4578" s="940"/>
      <c r="J4578" s="940"/>
      <c r="K4578" s="940"/>
      <c r="L4578" s="940"/>
      <c r="M4578" s="940"/>
      <c r="N4578" s="940"/>
      <c r="O4578" s="940"/>
      <c r="P4578" s="940"/>
      <c r="Q4578" s="890"/>
      <c r="R4578" s="891"/>
      <c r="S4578" s="890"/>
      <c r="T4578" s="891"/>
      <c r="U4578" s="890"/>
      <c r="V4578" s="891"/>
      <c r="W4578" s="890"/>
      <c r="X4578" s="891"/>
      <c r="Y4578" s="890"/>
      <c r="Z4578" s="891"/>
      <c r="AA4578" s="890"/>
      <c r="AB4578" s="891"/>
      <c r="AC4578" s="890"/>
      <c r="AD4578" s="891"/>
      <c r="AE4578" s="164"/>
      <c r="AF4578" s="164"/>
      <c r="AG4578" s="199">
        <f t="shared" si="1520"/>
        <v>0</v>
      </c>
      <c r="AH4578" s="219" t="b">
        <f t="shared" si="1521"/>
        <v>0</v>
      </c>
      <c r="AI4578" s="198" t="str">
        <f t="shared" si="1522"/>
        <v/>
      </c>
      <c r="AJ4578" s="219" t="b">
        <f t="shared" si="1523"/>
        <v>0</v>
      </c>
      <c r="AK4578" s="198" t="str">
        <f t="shared" si="1524"/>
        <v/>
      </c>
      <c r="AL4578" s="219" t="b">
        <f t="shared" si="1525"/>
        <v>0</v>
      </c>
      <c r="AM4578" s="351">
        <f t="shared" si="1526"/>
        <v>0</v>
      </c>
      <c r="AN4578" s="164"/>
      <c r="AO4578" s="164"/>
      <c r="AP4578" s="164"/>
      <c r="AQ4578" s="402">
        <f t="shared" si="1527"/>
        <v>0</v>
      </c>
      <c r="AR4578" s="370" t="str">
        <f>IF(AQ4578=0,"",
IF(SUM($AQ$3585:AQ4578)=1,AS4578,
IF($AQ$5285&gt;SUM($AQ$3585:AQ4578),_xlfn.CONCAT(", ",AS4578),
IF($AQ$5285=SUM($AQ$3585:AQ4578),_xlfn.CONCAT(" y ",AS4578)))))</f>
        <v/>
      </c>
      <c r="AS4578" s="156" t="s">
        <v>7773</v>
      </c>
    </row>
    <row r="4579" spans="1:45" ht="15" customHeight="1">
      <c r="A4579" s="57"/>
      <c r="B4579" s="26"/>
      <c r="C4579" s="716" t="s">
        <v>7774</v>
      </c>
      <c r="D4579" s="716"/>
      <c r="E4579" s="941"/>
      <c r="F4579" s="942"/>
      <c r="G4579" s="942"/>
      <c r="H4579" s="943"/>
      <c r="I4579" s="940"/>
      <c r="J4579" s="940"/>
      <c r="K4579" s="940"/>
      <c r="L4579" s="940"/>
      <c r="M4579" s="940"/>
      <c r="N4579" s="940"/>
      <c r="O4579" s="940"/>
      <c r="P4579" s="940"/>
      <c r="Q4579" s="890"/>
      <c r="R4579" s="891"/>
      <c r="S4579" s="890"/>
      <c r="T4579" s="891"/>
      <c r="U4579" s="890"/>
      <c r="V4579" s="891"/>
      <c r="W4579" s="890"/>
      <c r="X4579" s="891"/>
      <c r="Y4579" s="890"/>
      <c r="Z4579" s="891"/>
      <c r="AA4579" s="890"/>
      <c r="AB4579" s="891"/>
      <c r="AC4579" s="890"/>
      <c r="AD4579" s="891"/>
      <c r="AE4579" s="164"/>
      <c r="AF4579" s="164"/>
      <c r="AG4579" s="199">
        <f t="shared" si="1520"/>
        <v>0</v>
      </c>
      <c r="AH4579" s="219" t="b">
        <f t="shared" si="1521"/>
        <v>0</v>
      </c>
      <c r="AI4579" s="198" t="str">
        <f t="shared" si="1522"/>
        <v/>
      </c>
      <c r="AJ4579" s="219" t="b">
        <f t="shared" si="1523"/>
        <v>0</v>
      </c>
      <c r="AK4579" s="198" t="str">
        <f t="shared" si="1524"/>
        <v/>
      </c>
      <c r="AL4579" s="219" t="b">
        <f t="shared" si="1525"/>
        <v>0</v>
      </c>
      <c r="AM4579" s="351">
        <f t="shared" si="1526"/>
        <v>0</v>
      </c>
      <c r="AN4579" s="164"/>
      <c r="AO4579" s="164"/>
      <c r="AP4579" s="164"/>
      <c r="AQ4579" s="402">
        <f t="shared" si="1527"/>
        <v>0</v>
      </c>
      <c r="AR4579" s="370" t="str">
        <f>IF(AQ4579=0,"",
IF(SUM($AQ$3585:AQ4579)=1,AS4579,
IF($AQ$5285&gt;SUM($AQ$3585:AQ4579),_xlfn.CONCAT(", ",AS4579),
IF($AQ$5285=SUM($AQ$3585:AQ4579),_xlfn.CONCAT(" y ",AS4579)))))</f>
        <v/>
      </c>
      <c r="AS4579" s="156" t="s">
        <v>7775</v>
      </c>
    </row>
    <row r="4580" spans="1:45" ht="15" customHeight="1">
      <c r="A4580" s="57"/>
      <c r="B4580" s="26"/>
      <c r="C4580" s="716" t="s">
        <v>7776</v>
      </c>
      <c r="D4580" s="716"/>
      <c r="E4580" s="941"/>
      <c r="F4580" s="942"/>
      <c r="G4580" s="942"/>
      <c r="H4580" s="943"/>
      <c r="I4580" s="940"/>
      <c r="J4580" s="940"/>
      <c r="K4580" s="940"/>
      <c r="L4580" s="940"/>
      <c r="M4580" s="940"/>
      <c r="N4580" s="940"/>
      <c r="O4580" s="940"/>
      <c r="P4580" s="940"/>
      <c r="Q4580" s="890"/>
      <c r="R4580" s="891"/>
      <c r="S4580" s="890"/>
      <c r="T4580" s="891"/>
      <c r="U4580" s="890"/>
      <c r="V4580" s="891"/>
      <c r="W4580" s="890"/>
      <c r="X4580" s="891"/>
      <c r="Y4580" s="890"/>
      <c r="Z4580" s="891"/>
      <c r="AA4580" s="890"/>
      <c r="AB4580" s="891"/>
      <c r="AC4580" s="890"/>
      <c r="AD4580" s="891"/>
      <c r="AE4580" s="164"/>
      <c r="AF4580" s="164"/>
      <c r="AG4580" s="199">
        <f t="shared" si="1520"/>
        <v>0</v>
      </c>
      <c r="AH4580" s="219" t="b">
        <f t="shared" si="1521"/>
        <v>0</v>
      </c>
      <c r="AI4580" s="198" t="str">
        <f t="shared" si="1522"/>
        <v/>
      </c>
      <c r="AJ4580" s="219" t="b">
        <f t="shared" si="1523"/>
        <v>0</v>
      </c>
      <c r="AK4580" s="198" t="str">
        <f t="shared" si="1524"/>
        <v/>
      </c>
      <c r="AL4580" s="219" t="b">
        <f t="shared" si="1525"/>
        <v>0</v>
      </c>
      <c r="AM4580" s="351">
        <f t="shared" si="1526"/>
        <v>0</v>
      </c>
      <c r="AN4580" s="164"/>
      <c r="AO4580" s="164"/>
      <c r="AP4580" s="164"/>
      <c r="AQ4580" s="402">
        <f t="shared" si="1527"/>
        <v>0</v>
      </c>
      <c r="AR4580" s="370" t="str">
        <f>IF(AQ4580=0,"",
IF(SUM($AQ$3585:AQ4580)=1,AS4580,
IF($AQ$5285&gt;SUM($AQ$3585:AQ4580),_xlfn.CONCAT(", ",AS4580),
IF($AQ$5285=SUM($AQ$3585:AQ4580),_xlfn.CONCAT(" y ",AS4580)))))</f>
        <v/>
      </c>
      <c r="AS4580" s="156" t="s">
        <v>7777</v>
      </c>
    </row>
    <row r="4581" spans="1:45" ht="15" customHeight="1">
      <c r="A4581" s="57"/>
      <c r="B4581" s="26"/>
      <c r="C4581" s="716" t="s">
        <v>7778</v>
      </c>
      <c r="D4581" s="716"/>
      <c r="E4581" s="941"/>
      <c r="F4581" s="942"/>
      <c r="G4581" s="942"/>
      <c r="H4581" s="943"/>
      <c r="I4581" s="940"/>
      <c r="J4581" s="940"/>
      <c r="K4581" s="940"/>
      <c r="L4581" s="940"/>
      <c r="M4581" s="940"/>
      <c r="N4581" s="940"/>
      <c r="O4581" s="940"/>
      <c r="P4581" s="940"/>
      <c r="Q4581" s="890"/>
      <c r="R4581" s="891"/>
      <c r="S4581" s="890"/>
      <c r="T4581" s="891"/>
      <c r="U4581" s="890"/>
      <c r="V4581" s="891"/>
      <c r="W4581" s="890"/>
      <c r="X4581" s="891"/>
      <c r="Y4581" s="890"/>
      <c r="Z4581" s="891"/>
      <c r="AA4581" s="890"/>
      <c r="AB4581" s="891"/>
      <c r="AC4581" s="890"/>
      <c r="AD4581" s="891"/>
      <c r="AE4581" s="164"/>
      <c r="AF4581" s="164"/>
      <c r="AG4581" s="199">
        <f t="shared" si="1520"/>
        <v>0</v>
      </c>
      <c r="AH4581" s="219" t="b">
        <f t="shared" si="1521"/>
        <v>0</v>
      </c>
      <c r="AI4581" s="198" t="str">
        <f t="shared" si="1522"/>
        <v/>
      </c>
      <c r="AJ4581" s="219" t="b">
        <f t="shared" si="1523"/>
        <v>0</v>
      </c>
      <c r="AK4581" s="198" t="str">
        <f t="shared" si="1524"/>
        <v/>
      </c>
      <c r="AL4581" s="219" t="b">
        <f t="shared" si="1525"/>
        <v>0</v>
      </c>
      <c r="AM4581" s="351">
        <f t="shared" si="1526"/>
        <v>0</v>
      </c>
      <c r="AN4581" s="164"/>
      <c r="AO4581" s="164"/>
      <c r="AP4581" s="164"/>
      <c r="AQ4581" s="402">
        <f t="shared" si="1527"/>
        <v>0</v>
      </c>
      <c r="AR4581" s="370" t="str">
        <f>IF(AQ4581=0,"",
IF(SUM($AQ$3585:AQ4581)=1,AS4581,
IF($AQ$5285&gt;SUM($AQ$3585:AQ4581),_xlfn.CONCAT(", ",AS4581),
IF($AQ$5285=SUM($AQ$3585:AQ4581),_xlfn.CONCAT(" y ",AS4581)))))</f>
        <v/>
      </c>
      <c r="AS4581" s="156" t="s">
        <v>7779</v>
      </c>
    </row>
    <row r="4582" spans="1:45" ht="15" customHeight="1">
      <c r="A4582" s="57"/>
      <c r="B4582" s="26"/>
      <c r="C4582" s="716" t="s">
        <v>7780</v>
      </c>
      <c r="D4582" s="716"/>
      <c r="E4582" s="941"/>
      <c r="F4582" s="942"/>
      <c r="G4582" s="942"/>
      <c r="H4582" s="943"/>
      <c r="I4582" s="940"/>
      <c r="J4582" s="940"/>
      <c r="K4582" s="940"/>
      <c r="L4582" s="940"/>
      <c r="M4582" s="940"/>
      <c r="N4582" s="940"/>
      <c r="O4582" s="940"/>
      <c r="P4582" s="940"/>
      <c r="Q4582" s="890"/>
      <c r="R4582" s="891"/>
      <c r="S4582" s="890"/>
      <c r="T4582" s="891"/>
      <c r="U4582" s="890"/>
      <c r="V4582" s="891"/>
      <c r="W4582" s="890"/>
      <c r="X4582" s="891"/>
      <c r="Y4582" s="890"/>
      <c r="Z4582" s="891"/>
      <c r="AA4582" s="890"/>
      <c r="AB4582" s="891"/>
      <c r="AC4582" s="890"/>
      <c r="AD4582" s="891"/>
      <c r="AE4582" s="164"/>
      <c r="AF4582" s="164"/>
      <c r="AG4582" s="199">
        <f t="shared" si="1520"/>
        <v>0</v>
      </c>
      <c r="AH4582" s="219" t="b">
        <f t="shared" si="1521"/>
        <v>0</v>
      </c>
      <c r="AI4582" s="198" t="str">
        <f t="shared" si="1522"/>
        <v/>
      </c>
      <c r="AJ4582" s="219" t="b">
        <f t="shared" si="1523"/>
        <v>0</v>
      </c>
      <c r="AK4582" s="198" t="str">
        <f t="shared" si="1524"/>
        <v/>
      </c>
      <c r="AL4582" s="219" t="b">
        <f t="shared" si="1525"/>
        <v>0</v>
      </c>
      <c r="AM4582" s="351">
        <f t="shared" si="1526"/>
        <v>0</v>
      </c>
      <c r="AN4582" s="164"/>
      <c r="AO4582" s="164"/>
      <c r="AP4582" s="164"/>
      <c r="AQ4582" s="402">
        <f t="shared" si="1527"/>
        <v>0</v>
      </c>
      <c r="AR4582" s="370" t="str">
        <f>IF(AQ4582=0,"",
IF(SUM($AQ$3585:AQ4582)=1,AS4582,
IF($AQ$5285&gt;SUM($AQ$3585:AQ4582),_xlfn.CONCAT(", ",AS4582),
IF($AQ$5285=SUM($AQ$3585:AQ4582),_xlfn.CONCAT(" y ",AS4582)))))</f>
        <v/>
      </c>
      <c r="AS4582" s="156" t="s">
        <v>7781</v>
      </c>
    </row>
    <row r="4583" spans="1:45" ht="15" customHeight="1">
      <c r="A4583" s="57"/>
      <c r="B4583" s="26"/>
      <c r="C4583" s="716" t="s">
        <v>7782</v>
      </c>
      <c r="D4583" s="716"/>
      <c r="E4583" s="941"/>
      <c r="F4583" s="942"/>
      <c r="G4583" s="942"/>
      <c r="H4583" s="943"/>
      <c r="I4583" s="940"/>
      <c r="J4583" s="940"/>
      <c r="K4583" s="940"/>
      <c r="L4583" s="940"/>
      <c r="M4583" s="940"/>
      <c r="N4583" s="940"/>
      <c r="O4583" s="940"/>
      <c r="P4583" s="940"/>
      <c r="Q4583" s="890"/>
      <c r="R4583" s="891"/>
      <c r="S4583" s="890"/>
      <c r="T4583" s="891"/>
      <c r="U4583" s="890"/>
      <c r="V4583" s="891"/>
      <c r="W4583" s="890"/>
      <c r="X4583" s="891"/>
      <c r="Y4583" s="890"/>
      <c r="Z4583" s="891"/>
      <c r="AA4583" s="890"/>
      <c r="AB4583" s="891"/>
      <c r="AC4583" s="890"/>
      <c r="AD4583" s="891"/>
      <c r="AE4583" s="164"/>
      <c r="AF4583" s="164"/>
      <c r="AG4583" s="199">
        <f t="shared" si="1520"/>
        <v>0</v>
      </c>
      <c r="AH4583" s="219" t="b">
        <f t="shared" si="1521"/>
        <v>0</v>
      </c>
      <c r="AI4583" s="198" t="str">
        <f t="shared" si="1522"/>
        <v/>
      </c>
      <c r="AJ4583" s="219" t="b">
        <f t="shared" si="1523"/>
        <v>0</v>
      </c>
      <c r="AK4583" s="198" t="str">
        <f t="shared" si="1524"/>
        <v/>
      </c>
      <c r="AL4583" s="219" t="b">
        <f t="shared" si="1525"/>
        <v>0</v>
      </c>
      <c r="AM4583" s="351">
        <f t="shared" si="1526"/>
        <v>0</v>
      </c>
      <c r="AN4583" s="164"/>
      <c r="AO4583" s="164"/>
      <c r="AP4583" s="164"/>
      <c r="AQ4583" s="402">
        <f t="shared" si="1527"/>
        <v>0</v>
      </c>
      <c r="AR4583" s="370" t="str">
        <f>IF(AQ4583=0,"",
IF(SUM($AQ$3585:AQ4583)=1,AS4583,
IF($AQ$5285&gt;SUM($AQ$3585:AQ4583),_xlfn.CONCAT(", ",AS4583),
IF($AQ$5285=SUM($AQ$3585:AQ4583),_xlfn.CONCAT(" y ",AS4583)))))</f>
        <v/>
      </c>
      <c r="AS4583" s="156" t="s">
        <v>7783</v>
      </c>
    </row>
    <row r="4584" spans="1:45" ht="15" customHeight="1">
      <c r="A4584" s="57"/>
      <c r="B4584" s="26"/>
      <c r="C4584" s="716" t="s">
        <v>7784</v>
      </c>
      <c r="D4584" s="716"/>
      <c r="E4584" s="941"/>
      <c r="F4584" s="942"/>
      <c r="G4584" s="942"/>
      <c r="H4584" s="943"/>
      <c r="I4584" s="940"/>
      <c r="J4584" s="940"/>
      <c r="K4584" s="940"/>
      <c r="L4584" s="940"/>
      <c r="M4584" s="940"/>
      <c r="N4584" s="940"/>
      <c r="O4584" s="940"/>
      <c r="P4584" s="940"/>
      <c r="Q4584" s="890"/>
      <c r="R4584" s="891"/>
      <c r="S4584" s="890"/>
      <c r="T4584" s="891"/>
      <c r="U4584" s="890"/>
      <c r="V4584" s="891"/>
      <c r="W4584" s="890"/>
      <c r="X4584" s="891"/>
      <c r="Y4584" s="890"/>
      <c r="Z4584" s="891"/>
      <c r="AA4584" s="890"/>
      <c r="AB4584" s="891"/>
      <c r="AC4584" s="890"/>
      <c r="AD4584" s="891"/>
      <c r="AE4584" s="164"/>
      <c r="AF4584" s="164"/>
      <c r="AG4584" s="199">
        <f t="shared" si="1520"/>
        <v>0</v>
      </c>
      <c r="AH4584" s="219" t="b">
        <f t="shared" si="1521"/>
        <v>0</v>
      </c>
      <c r="AI4584" s="198" t="str">
        <f t="shared" si="1522"/>
        <v/>
      </c>
      <c r="AJ4584" s="219" t="b">
        <f t="shared" si="1523"/>
        <v>0</v>
      </c>
      <c r="AK4584" s="198" t="str">
        <f t="shared" si="1524"/>
        <v/>
      </c>
      <c r="AL4584" s="219" t="b">
        <f t="shared" si="1525"/>
        <v>0</v>
      </c>
      <c r="AM4584" s="351">
        <f t="shared" si="1526"/>
        <v>0</v>
      </c>
      <c r="AN4584" s="164"/>
      <c r="AO4584" s="164"/>
      <c r="AP4584" s="164"/>
      <c r="AQ4584" s="402">
        <f t="shared" si="1527"/>
        <v>0</v>
      </c>
      <c r="AR4584" s="370" t="str">
        <f>IF(AQ4584=0,"",
IF(SUM($AQ$3585:AQ4584)=1,AS4584,
IF($AQ$5285&gt;SUM($AQ$3585:AQ4584),_xlfn.CONCAT(", ",AS4584),
IF($AQ$5285=SUM($AQ$3585:AQ4584),_xlfn.CONCAT(" y ",AS4584)))))</f>
        <v/>
      </c>
      <c r="AS4584" s="156" t="s">
        <v>7785</v>
      </c>
    </row>
    <row r="4585" spans="1:45" ht="15" customHeight="1">
      <c r="A4585" s="57"/>
      <c r="B4585" s="26"/>
      <c r="C4585" s="716" t="s">
        <v>7786</v>
      </c>
      <c r="D4585" s="716"/>
      <c r="E4585" s="941"/>
      <c r="F4585" s="942"/>
      <c r="G4585" s="942"/>
      <c r="H4585" s="943"/>
      <c r="I4585" s="940"/>
      <c r="J4585" s="940"/>
      <c r="K4585" s="940"/>
      <c r="L4585" s="940"/>
      <c r="M4585" s="940"/>
      <c r="N4585" s="940"/>
      <c r="O4585" s="940"/>
      <c r="P4585" s="940"/>
      <c r="Q4585" s="890"/>
      <c r="R4585" s="891"/>
      <c r="S4585" s="890"/>
      <c r="T4585" s="891"/>
      <c r="U4585" s="890"/>
      <c r="V4585" s="891"/>
      <c r="W4585" s="890"/>
      <c r="X4585" s="891"/>
      <c r="Y4585" s="890"/>
      <c r="Z4585" s="891"/>
      <c r="AA4585" s="890"/>
      <c r="AB4585" s="891"/>
      <c r="AC4585" s="890"/>
      <c r="AD4585" s="891"/>
      <c r="AE4585" s="164"/>
      <c r="AF4585" s="164"/>
      <c r="AG4585" s="199">
        <f t="shared" si="1520"/>
        <v>0</v>
      </c>
      <c r="AH4585" s="219" t="b">
        <f t="shared" si="1521"/>
        <v>0</v>
      </c>
      <c r="AI4585" s="198" t="str">
        <f t="shared" si="1522"/>
        <v/>
      </c>
      <c r="AJ4585" s="219" t="b">
        <f t="shared" si="1523"/>
        <v>0</v>
      </c>
      <c r="AK4585" s="198" t="str">
        <f t="shared" si="1524"/>
        <v/>
      </c>
      <c r="AL4585" s="219" t="b">
        <f t="shared" si="1525"/>
        <v>0</v>
      </c>
      <c r="AM4585" s="351">
        <f t="shared" si="1526"/>
        <v>0</v>
      </c>
      <c r="AN4585" s="164"/>
      <c r="AO4585" s="164"/>
      <c r="AP4585" s="164"/>
      <c r="AQ4585" s="402">
        <f t="shared" si="1527"/>
        <v>0</v>
      </c>
      <c r="AR4585" s="370" t="str">
        <f>IF(AQ4585=0,"",
IF(SUM($AQ$3585:AQ4585)=1,AS4585,
IF($AQ$5285&gt;SUM($AQ$3585:AQ4585),_xlfn.CONCAT(", ",AS4585),
IF($AQ$5285=SUM($AQ$3585:AQ4585),_xlfn.CONCAT(" y ",AS4585)))))</f>
        <v/>
      </c>
      <c r="AS4585" s="156" t="s">
        <v>7787</v>
      </c>
    </row>
    <row r="4586" spans="1:45" ht="15" customHeight="1">
      <c r="A4586" s="57"/>
      <c r="B4586" s="26"/>
      <c r="C4586" s="716" t="s">
        <v>7788</v>
      </c>
      <c r="D4586" s="716"/>
      <c r="E4586" s="941"/>
      <c r="F4586" s="942"/>
      <c r="G4586" s="942"/>
      <c r="H4586" s="943"/>
      <c r="I4586" s="940"/>
      <c r="J4586" s="940"/>
      <c r="K4586" s="940"/>
      <c r="L4586" s="940"/>
      <c r="M4586" s="940"/>
      <c r="N4586" s="940"/>
      <c r="O4586" s="940"/>
      <c r="P4586" s="940"/>
      <c r="Q4586" s="890"/>
      <c r="R4586" s="891"/>
      <c r="S4586" s="890"/>
      <c r="T4586" s="891"/>
      <c r="U4586" s="890"/>
      <c r="V4586" s="891"/>
      <c r="W4586" s="890"/>
      <c r="X4586" s="891"/>
      <c r="Y4586" s="890"/>
      <c r="Z4586" s="891"/>
      <c r="AA4586" s="890"/>
      <c r="AB4586" s="891"/>
      <c r="AC4586" s="890"/>
      <c r="AD4586" s="891"/>
      <c r="AE4586" s="164"/>
      <c r="AF4586" s="164"/>
      <c r="AG4586" s="199">
        <f t="shared" si="1520"/>
        <v>0</v>
      </c>
      <c r="AH4586" s="219" t="b">
        <f t="shared" si="1521"/>
        <v>0</v>
      </c>
      <c r="AI4586" s="198" t="str">
        <f t="shared" si="1522"/>
        <v/>
      </c>
      <c r="AJ4586" s="219" t="b">
        <f t="shared" si="1523"/>
        <v>0</v>
      </c>
      <c r="AK4586" s="198" t="str">
        <f t="shared" si="1524"/>
        <v/>
      </c>
      <c r="AL4586" s="219" t="b">
        <f t="shared" si="1525"/>
        <v>0</v>
      </c>
      <c r="AM4586" s="351">
        <f t="shared" si="1526"/>
        <v>0</v>
      </c>
      <c r="AN4586" s="164"/>
      <c r="AO4586" s="164"/>
      <c r="AP4586" s="164"/>
      <c r="AQ4586" s="402">
        <f t="shared" si="1527"/>
        <v>0</v>
      </c>
      <c r="AR4586" s="370" t="str">
        <f>IF(AQ4586=0,"",
IF(SUM($AQ$3585:AQ4586)=1,AS4586,
IF($AQ$5285&gt;SUM($AQ$3585:AQ4586),_xlfn.CONCAT(", ",AS4586),
IF($AQ$5285=SUM($AQ$3585:AQ4586),_xlfn.CONCAT(" y ",AS4586)))))</f>
        <v/>
      </c>
      <c r="AS4586" s="156" t="s">
        <v>7789</v>
      </c>
    </row>
    <row r="4587" spans="1:45" ht="15" customHeight="1">
      <c r="A4587" s="57"/>
      <c r="B4587" s="26"/>
      <c r="C4587" s="716" t="s">
        <v>7790</v>
      </c>
      <c r="D4587" s="716"/>
      <c r="E4587" s="941"/>
      <c r="F4587" s="942"/>
      <c r="G4587" s="942"/>
      <c r="H4587" s="943"/>
      <c r="I4587" s="940"/>
      <c r="J4587" s="940"/>
      <c r="K4587" s="940"/>
      <c r="L4587" s="940"/>
      <c r="M4587" s="940"/>
      <c r="N4587" s="940"/>
      <c r="O4587" s="940"/>
      <c r="P4587" s="940"/>
      <c r="Q4587" s="890"/>
      <c r="R4587" s="891"/>
      <c r="S4587" s="890"/>
      <c r="T4587" s="891"/>
      <c r="U4587" s="890"/>
      <c r="V4587" s="891"/>
      <c r="W4587" s="890"/>
      <c r="X4587" s="891"/>
      <c r="Y4587" s="890"/>
      <c r="Z4587" s="891"/>
      <c r="AA4587" s="890"/>
      <c r="AB4587" s="891"/>
      <c r="AC4587" s="890"/>
      <c r="AD4587" s="891"/>
      <c r="AE4587" s="164"/>
      <c r="AF4587" s="164"/>
      <c r="AG4587" s="199">
        <f t="shared" si="1520"/>
        <v>0</v>
      </c>
      <c r="AH4587" s="219" t="b">
        <f t="shared" si="1521"/>
        <v>0</v>
      </c>
      <c r="AI4587" s="198" t="str">
        <f t="shared" si="1522"/>
        <v/>
      </c>
      <c r="AJ4587" s="219" t="b">
        <f t="shared" si="1523"/>
        <v>0</v>
      </c>
      <c r="AK4587" s="198" t="str">
        <f t="shared" si="1524"/>
        <v/>
      </c>
      <c r="AL4587" s="219" t="b">
        <f t="shared" si="1525"/>
        <v>0</v>
      </c>
      <c r="AM4587" s="351">
        <f t="shared" si="1526"/>
        <v>0</v>
      </c>
      <c r="AN4587" s="164"/>
      <c r="AO4587" s="164"/>
      <c r="AP4587" s="164"/>
      <c r="AQ4587" s="402">
        <f t="shared" si="1527"/>
        <v>0</v>
      </c>
      <c r="AR4587" s="370" t="str">
        <f>IF(AQ4587=0,"",
IF(SUM($AQ$3585:AQ4587)=1,AS4587,
IF($AQ$5285&gt;SUM($AQ$3585:AQ4587),_xlfn.CONCAT(", ",AS4587),
IF($AQ$5285=SUM($AQ$3585:AQ4587),_xlfn.CONCAT(" y ",AS4587)))))</f>
        <v/>
      </c>
      <c r="AS4587" s="156" t="s">
        <v>7791</v>
      </c>
    </row>
    <row r="4588" spans="1:45" ht="15" customHeight="1">
      <c r="A4588" s="57"/>
      <c r="B4588" s="26"/>
      <c r="C4588" s="716" t="s">
        <v>7792</v>
      </c>
      <c r="D4588" s="716"/>
      <c r="E4588" s="941"/>
      <c r="F4588" s="942"/>
      <c r="G4588" s="942"/>
      <c r="H4588" s="943"/>
      <c r="I4588" s="940"/>
      <c r="J4588" s="940"/>
      <c r="K4588" s="940"/>
      <c r="L4588" s="940"/>
      <c r="M4588" s="940"/>
      <c r="N4588" s="940"/>
      <c r="O4588" s="940"/>
      <c r="P4588" s="940"/>
      <c r="Q4588" s="890"/>
      <c r="R4588" s="891"/>
      <c r="S4588" s="890"/>
      <c r="T4588" s="891"/>
      <c r="U4588" s="890"/>
      <c r="V4588" s="891"/>
      <c r="W4588" s="890"/>
      <c r="X4588" s="891"/>
      <c r="Y4588" s="890"/>
      <c r="Z4588" s="891"/>
      <c r="AA4588" s="890"/>
      <c r="AB4588" s="891"/>
      <c r="AC4588" s="890"/>
      <c r="AD4588" s="891"/>
      <c r="AE4588" s="164"/>
      <c r="AF4588" s="164"/>
      <c r="AG4588" s="199">
        <f t="shared" si="1520"/>
        <v>0</v>
      </c>
      <c r="AH4588" s="219" t="b">
        <f t="shared" si="1521"/>
        <v>0</v>
      </c>
      <c r="AI4588" s="198" t="str">
        <f t="shared" si="1522"/>
        <v/>
      </c>
      <c r="AJ4588" s="219" t="b">
        <f t="shared" si="1523"/>
        <v>0</v>
      </c>
      <c r="AK4588" s="198" t="str">
        <f t="shared" si="1524"/>
        <v/>
      </c>
      <c r="AL4588" s="219" t="b">
        <f t="shared" si="1525"/>
        <v>0</v>
      </c>
      <c r="AM4588" s="351">
        <f t="shared" si="1526"/>
        <v>0</v>
      </c>
      <c r="AN4588" s="164"/>
      <c r="AO4588" s="164"/>
      <c r="AP4588" s="164"/>
      <c r="AQ4588" s="402">
        <f t="shared" si="1527"/>
        <v>0</v>
      </c>
      <c r="AR4588" s="370" t="str">
        <f>IF(AQ4588=0,"",
IF(SUM($AQ$3585:AQ4588)=1,AS4588,
IF($AQ$5285&gt;SUM($AQ$3585:AQ4588),_xlfn.CONCAT(", ",AS4588),
IF($AQ$5285=SUM($AQ$3585:AQ4588),_xlfn.CONCAT(" y ",AS4588)))))</f>
        <v/>
      </c>
      <c r="AS4588" s="156" t="s">
        <v>7793</v>
      </c>
    </row>
    <row r="4589" spans="1:45" ht="15" customHeight="1">
      <c r="A4589" s="57"/>
      <c r="B4589" s="26"/>
      <c r="C4589" s="716" t="s">
        <v>7794</v>
      </c>
      <c r="D4589" s="716"/>
      <c r="E4589" s="941"/>
      <c r="F4589" s="942"/>
      <c r="G4589" s="942"/>
      <c r="H4589" s="943"/>
      <c r="I4589" s="940"/>
      <c r="J4589" s="940"/>
      <c r="K4589" s="940"/>
      <c r="L4589" s="940"/>
      <c r="M4589" s="940"/>
      <c r="N4589" s="940"/>
      <c r="O4589" s="940"/>
      <c r="P4589" s="940"/>
      <c r="Q4589" s="890"/>
      <c r="R4589" s="891"/>
      <c r="S4589" s="890"/>
      <c r="T4589" s="891"/>
      <c r="U4589" s="890"/>
      <c r="V4589" s="891"/>
      <c r="W4589" s="890"/>
      <c r="X4589" s="891"/>
      <c r="Y4589" s="890"/>
      <c r="Z4589" s="891"/>
      <c r="AA4589" s="890"/>
      <c r="AB4589" s="891"/>
      <c r="AC4589" s="890"/>
      <c r="AD4589" s="891"/>
      <c r="AE4589" s="164"/>
      <c r="AF4589" s="164"/>
      <c r="AG4589" s="199">
        <f t="shared" si="1520"/>
        <v>0</v>
      </c>
      <c r="AH4589" s="219" t="b">
        <f t="shared" si="1521"/>
        <v>0</v>
      </c>
      <c r="AI4589" s="198" t="str">
        <f t="shared" si="1522"/>
        <v/>
      </c>
      <c r="AJ4589" s="219" t="b">
        <f t="shared" si="1523"/>
        <v>0</v>
      </c>
      <c r="AK4589" s="198" t="str">
        <f t="shared" si="1524"/>
        <v/>
      </c>
      <c r="AL4589" s="219" t="b">
        <f t="shared" si="1525"/>
        <v>0</v>
      </c>
      <c r="AM4589" s="351">
        <f t="shared" si="1526"/>
        <v>0</v>
      </c>
      <c r="AN4589" s="164"/>
      <c r="AO4589" s="164"/>
      <c r="AP4589" s="164"/>
      <c r="AQ4589" s="402">
        <f t="shared" si="1527"/>
        <v>0</v>
      </c>
      <c r="AR4589" s="370" t="str">
        <f>IF(AQ4589=0,"",
IF(SUM($AQ$3585:AQ4589)=1,AS4589,
IF($AQ$5285&gt;SUM($AQ$3585:AQ4589),_xlfn.CONCAT(", ",AS4589),
IF($AQ$5285=SUM($AQ$3585:AQ4589),_xlfn.CONCAT(" y ",AS4589)))))</f>
        <v/>
      </c>
      <c r="AS4589" s="156" t="s">
        <v>7795</v>
      </c>
    </row>
    <row r="4590" spans="1:45" ht="15" customHeight="1">
      <c r="A4590" s="57"/>
      <c r="B4590" s="26"/>
      <c r="C4590" s="716" t="s">
        <v>7796</v>
      </c>
      <c r="D4590" s="716"/>
      <c r="E4590" s="941"/>
      <c r="F4590" s="942"/>
      <c r="G4590" s="942"/>
      <c r="H4590" s="943"/>
      <c r="I4590" s="940"/>
      <c r="J4590" s="940"/>
      <c r="K4590" s="940"/>
      <c r="L4590" s="940"/>
      <c r="M4590" s="940"/>
      <c r="N4590" s="940"/>
      <c r="O4590" s="940"/>
      <c r="P4590" s="940"/>
      <c r="Q4590" s="890"/>
      <c r="R4590" s="891"/>
      <c r="S4590" s="890"/>
      <c r="T4590" s="891"/>
      <c r="U4590" s="890"/>
      <c r="V4590" s="891"/>
      <c r="W4590" s="890"/>
      <c r="X4590" s="891"/>
      <c r="Y4590" s="890"/>
      <c r="Z4590" s="891"/>
      <c r="AA4590" s="890"/>
      <c r="AB4590" s="891"/>
      <c r="AC4590" s="890"/>
      <c r="AD4590" s="891"/>
      <c r="AE4590" s="164"/>
      <c r="AF4590" s="164"/>
      <c r="AG4590" s="199">
        <f t="shared" si="1520"/>
        <v>0</v>
      </c>
      <c r="AH4590" s="219" t="b">
        <f t="shared" si="1521"/>
        <v>0</v>
      </c>
      <c r="AI4590" s="198" t="str">
        <f t="shared" si="1522"/>
        <v/>
      </c>
      <c r="AJ4590" s="219" t="b">
        <f t="shared" si="1523"/>
        <v>0</v>
      </c>
      <c r="AK4590" s="198" t="str">
        <f t="shared" si="1524"/>
        <v/>
      </c>
      <c r="AL4590" s="219" t="b">
        <f t="shared" si="1525"/>
        <v>0</v>
      </c>
      <c r="AM4590" s="351">
        <f t="shared" si="1526"/>
        <v>0</v>
      </c>
      <c r="AN4590" s="164"/>
      <c r="AO4590" s="164"/>
      <c r="AP4590" s="164"/>
      <c r="AQ4590" s="402">
        <f t="shared" si="1527"/>
        <v>0</v>
      </c>
      <c r="AR4590" s="370" t="str">
        <f>IF(AQ4590=0,"",
IF(SUM($AQ$3585:AQ4590)=1,AS4590,
IF($AQ$5285&gt;SUM($AQ$3585:AQ4590),_xlfn.CONCAT(", ",AS4590),
IF($AQ$5285=SUM($AQ$3585:AQ4590),_xlfn.CONCAT(" y ",AS4590)))))</f>
        <v/>
      </c>
      <c r="AS4590" s="156" t="s">
        <v>7797</v>
      </c>
    </row>
    <row r="4591" spans="1:45" ht="15" customHeight="1">
      <c r="A4591" s="57"/>
      <c r="B4591" s="26"/>
      <c r="C4591" s="716" t="s">
        <v>7798</v>
      </c>
      <c r="D4591" s="716"/>
      <c r="E4591" s="941"/>
      <c r="F4591" s="942"/>
      <c r="G4591" s="942"/>
      <c r="H4591" s="943"/>
      <c r="I4591" s="940"/>
      <c r="J4591" s="940"/>
      <c r="K4591" s="940"/>
      <c r="L4591" s="940"/>
      <c r="M4591" s="940"/>
      <c r="N4591" s="940"/>
      <c r="O4591" s="940"/>
      <c r="P4591" s="940"/>
      <c r="Q4591" s="890"/>
      <c r="R4591" s="891"/>
      <c r="S4591" s="890"/>
      <c r="T4591" s="891"/>
      <c r="U4591" s="890"/>
      <c r="V4591" s="891"/>
      <c r="W4591" s="890"/>
      <c r="X4591" s="891"/>
      <c r="Y4591" s="890"/>
      <c r="Z4591" s="891"/>
      <c r="AA4591" s="890"/>
      <c r="AB4591" s="891"/>
      <c r="AC4591" s="890"/>
      <c r="AD4591" s="891"/>
      <c r="AE4591" s="164"/>
      <c r="AF4591" s="164"/>
      <c r="AG4591" s="199">
        <f t="shared" si="1520"/>
        <v>0</v>
      </c>
      <c r="AH4591" s="219" t="b">
        <f t="shared" si="1521"/>
        <v>0</v>
      </c>
      <c r="AI4591" s="198" t="str">
        <f t="shared" si="1522"/>
        <v/>
      </c>
      <c r="AJ4591" s="219" t="b">
        <f t="shared" si="1523"/>
        <v>0</v>
      </c>
      <c r="AK4591" s="198" t="str">
        <f t="shared" si="1524"/>
        <v/>
      </c>
      <c r="AL4591" s="219" t="b">
        <f t="shared" si="1525"/>
        <v>0</v>
      </c>
      <c r="AM4591" s="351">
        <f t="shared" si="1526"/>
        <v>0</v>
      </c>
      <c r="AN4591" s="164"/>
      <c r="AO4591" s="164"/>
      <c r="AP4591" s="164"/>
      <c r="AQ4591" s="402">
        <f t="shared" si="1527"/>
        <v>0</v>
      </c>
      <c r="AR4591" s="370" t="str">
        <f>IF(AQ4591=0,"",
IF(SUM($AQ$3585:AQ4591)=1,AS4591,
IF($AQ$5285&gt;SUM($AQ$3585:AQ4591),_xlfn.CONCAT(", ",AS4591),
IF($AQ$5285=SUM($AQ$3585:AQ4591),_xlfn.CONCAT(" y ",AS4591)))))</f>
        <v/>
      </c>
      <c r="AS4591" s="156" t="s">
        <v>7799</v>
      </c>
    </row>
    <row r="4592" spans="1:45" ht="15" customHeight="1">
      <c r="A4592" s="57"/>
      <c r="B4592" s="26"/>
      <c r="C4592" s="716" t="s">
        <v>7800</v>
      </c>
      <c r="D4592" s="716"/>
      <c r="E4592" s="941"/>
      <c r="F4592" s="942"/>
      <c r="G4592" s="942"/>
      <c r="H4592" s="943"/>
      <c r="I4592" s="940"/>
      <c r="J4592" s="940"/>
      <c r="K4592" s="940"/>
      <c r="L4592" s="940"/>
      <c r="M4592" s="940"/>
      <c r="N4592" s="940"/>
      <c r="O4592" s="940"/>
      <c r="P4592" s="940"/>
      <c r="Q4592" s="890"/>
      <c r="R4592" s="891"/>
      <c r="S4592" s="890"/>
      <c r="T4592" s="891"/>
      <c r="U4592" s="890"/>
      <c r="V4592" s="891"/>
      <c r="W4592" s="890"/>
      <c r="X4592" s="891"/>
      <c r="Y4592" s="890"/>
      <c r="Z4592" s="891"/>
      <c r="AA4592" s="890"/>
      <c r="AB4592" s="891"/>
      <c r="AC4592" s="890"/>
      <c r="AD4592" s="891"/>
      <c r="AE4592" s="164"/>
      <c r="AF4592" s="164"/>
      <c r="AG4592" s="199">
        <f t="shared" si="1520"/>
        <v>0</v>
      </c>
      <c r="AH4592" s="219" t="b">
        <f t="shared" si="1521"/>
        <v>0</v>
      </c>
      <c r="AI4592" s="198" t="str">
        <f t="shared" si="1522"/>
        <v/>
      </c>
      <c r="AJ4592" s="219" t="b">
        <f t="shared" si="1523"/>
        <v>0</v>
      </c>
      <c r="AK4592" s="198" t="str">
        <f t="shared" si="1524"/>
        <v/>
      </c>
      <c r="AL4592" s="219" t="b">
        <f t="shared" si="1525"/>
        <v>0</v>
      </c>
      <c r="AM4592" s="351">
        <f t="shared" si="1526"/>
        <v>0</v>
      </c>
      <c r="AN4592" s="164"/>
      <c r="AO4592" s="164"/>
      <c r="AP4592" s="164"/>
      <c r="AQ4592" s="402">
        <f t="shared" si="1527"/>
        <v>0</v>
      </c>
      <c r="AR4592" s="370" t="str">
        <f>IF(AQ4592=0,"",
IF(SUM($AQ$3585:AQ4592)=1,AS4592,
IF($AQ$5285&gt;SUM($AQ$3585:AQ4592),_xlfn.CONCAT(", ",AS4592),
IF($AQ$5285=SUM($AQ$3585:AQ4592),_xlfn.CONCAT(" y ",AS4592)))))</f>
        <v/>
      </c>
      <c r="AS4592" s="156" t="s">
        <v>7801</v>
      </c>
    </row>
    <row r="4593" spans="1:45" ht="15" customHeight="1">
      <c r="A4593" s="57"/>
      <c r="B4593" s="26"/>
      <c r="C4593" s="716" t="s">
        <v>7802</v>
      </c>
      <c r="D4593" s="716"/>
      <c r="E4593" s="941"/>
      <c r="F4593" s="942"/>
      <c r="G4593" s="942"/>
      <c r="H4593" s="943"/>
      <c r="I4593" s="940"/>
      <c r="J4593" s="940"/>
      <c r="K4593" s="940"/>
      <c r="L4593" s="940"/>
      <c r="M4593" s="940"/>
      <c r="N4593" s="940"/>
      <c r="O4593" s="940"/>
      <c r="P4593" s="940"/>
      <c r="Q4593" s="890"/>
      <c r="R4593" s="891"/>
      <c r="S4593" s="890"/>
      <c r="T4593" s="891"/>
      <c r="U4593" s="890"/>
      <c r="V4593" s="891"/>
      <c r="W4593" s="890"/>
      <c r="X4593" s="891"/>
      <c r="Y4593" s="890"/>
      <c r="Z4593" s="891"/>
      <c r="AA4593" s="890"/>
      <c r="AB4593" s="891"/>
      <c r="AC4593" s="890"/>
      <c r="AD4593" s="891"/>
      <c r="AE4593" s="164"/>
      <c r="AF4593" s="164"/>
      <c r="AG4593" s="199">
        <f t="shared" si="1520"/>
        <v>0</v>
      </c>
      <c r="AH4593" s="219" t="b">
        <f t="shared" si="1521"/>
        <v>0</v>
      </c>
      <c r="AI4593" s="198" t="str">
        <f t="shared" si="1522"/>
        <v/>
      </c>
      <c r="AJ4593" s="219" t="b">
        <f t="shared" si="1523"/>
        <v>0</v>
      </c>
      <c r="AK4593" s="198" t="str">
        <f t="shared" si="1524"/>
        <v/>
      </c>
      <c r="AL4593" s="219" t="b">
        <f t="shared" si="1525"/>
        <v>0</v>
      </c>
      <c r="AM4593" s="351">
        <f t="shared" si="1526"/>
        <v>0</v>
      </c>
      <c r="AN4593" s="164"/>
      <c r="AO4593" s="164"/>
      <c r="AP4593" s="164"/>
      <c r="AQ4593" s="402">
        <f t="shared" si="1527"/>
        <v>0</v>
      </c>
      <c r="AR4593" s="370" t="str">
        <f>IF(AQ4593=0,"",
IF(SUM($AQ$3585:AQ4593)=1,AS4593,
IF($AQ$5285&gt;SUM($AQ$3585:AQ4593),_xlfn.CONCAT(", ",AS4593),
IF($AQ$5285=SUM($AQ$3585:AQ4593),_xlfn.CONCAT(" y ",AS4593)))))</f>
        <v/>
      </c>
      <c r="AS4593" s="156" t="s">
        <v>7803</v>
      </c>
    </row>
    <row r="4594" spans="1:45" ht="15" customHeight="1">
      <c r="A4594" s="57"/>
      <c r="B4594" s="26"/>
      <c r="C4594" s="716" t="s">
        <v>7804</v>
      </c>
      <c r="D4594" s="716"/>
      <c r="E4594" s="941"/>
      <c r="F4594" s="942"/>
      <c r="G4594" s="942"/>
      <c r="H4594" s="943"/>
      <c r="I4594" s="940"/>
      <c r="J4594" s="940"/>
      <c r="K4594" s="940"/>
      <c r="L4594" s="940"/>
      <c r="M4594" s="940"/>
      <c r="N4594" s="940"/>
      <c r="O4594" s="940"/>
      <c r="P4594" s="940"/>
      <c r="Q4594" s="890"/>
      <c r="R4594" s="891"/>
      <c r="S4594" s="890"/>
      <c r="T4594" s="891"/>
      <c r="U4594" s="890"/>
      <c r="V4594" s="891"/>
      <c r="W4594" s="890"/>
      <c r="X4594" s="891"/>
      <c r="Y4594" s="890"/>
      <c r="Z4594" s="891"/>
      <c r="AA4594" s="890"/>
      <c r="AB4594" s="891"/>
      <c r="AC4594" s="890"/>
      <c r="AD4594" s="891"/>
      <c r="AE4594" s="164"/>
      <c r="AF4594" s="164"/>
      <c r="AG4594" s="199">
        <f t="shared" si="1520"/>
        <v>0</v>
      </c>
      <c r="AH4594" s="219" t="b">
        <f t="shared" si="1521"/>
        <v>0</v>
      </c>
      <c r="AI4594" s="198" t="str">
        <f t="shared" si="1522"/>
        <v/>
      </c>
      <c r="AJ4594" s="219" t="b">
        <f t="shared" si="1523"/>
        <v>0</v>
      </c>
      <c r="AK4594" s="198" t="str">
        <f t="shared" si="1524"/>
        <v/>
      </c>
      <c r="AL4594" s="219" t="b">
        <f t="shared" si="1525"/>
        <v>0</v>
      </c>
      <c r="AM4594" s="351">
        <f t="shared" si="1526"/>
        <v>0</v>
      </c>
      <c r="AN4594" s="164"/>
      <c r="AO4594" s="164"/>
      <c r="AP4594" s="164"/>
      <c r="AQ4594" s="402">
        <f t="shared" si="1527"/>
        <v>0</v>
      </c>
      <c r="AR4594" s="370" t="str">
        <f>IF(AQ4594=0,"",
IF(SUM($AQ$3585:AQ4594)=1,AS4594,
IF($AQ$5285&gt;SUM($AQ$3585:AQ4594),_xlfn.CONCAT(", ",AS4594),
IF($AQ$5285=SUM($AQ$3585:AQ4594),_xlfn.CONCAT(" y ",AS4594)))))</f>
        <v/>
      </c>
      <c r="AS4594" s="156" t="s">
        <v>7805</v>
      </c>
    </row>
    <row r="4595" spans="1:45" ht="15" customHeight="1">
      <c r="A4595" s="57"/>
      <c r="B4595" s="26"/>
      <c r="C4595" s="716" t="s">
        <v>7806</v>
      </c>
      <c r="D4595" s="716"/>
      <c r="E4595" s="941"/>
      <c r="F4595" s="942"/>
      <c r="G4595" s="942"/>
      <c r="H4595" s="943"/>
      <c r="I4595" s="940"/>
      <c r="J4595" s="940"/>
      <c r="K4595" s="940"/>
      <c r="L4595" s="940"/>
      <c r="M4595" s="940"/>
      <c r="N4595" s="940"/>
      <c r="O4595" s="940"/>
      <c r="P4595" s="940"/>
      <c r="Q4595" s="890"/>
      <c r="R4595" s="891"/>
      <c r="S4595" s="890"/>
      <c r="T4595" s="891"/>
      <c r="U4595" s="890"/>
      <c r="V4595" s="891"/>
      <c r="W4595" s="890"/>
      <c r="X4595" s="891"/>
      <c r="Y4595" s="890"/>
      <c r="Z4595" s="891"/>
      <c r="AA4595" s="890"/>
      <c r="AB4595" s="891"/>
      <c r="AC4595" s="890"/>
      <c r="AD4595" s="891"/>
      <c r="AE4595" s="164"/>
      <c r="AF4595" s="164"/>
      <c r="AG4595" s="199">
        <f t="shared" si="1520"/>
        <v>0</v>
      </c>
      <c r="AH4595" s="219" t="b">
        <f t="shared" si="1521"/>
        <v>0</v>
      </c>
      <c r="AI4595" s="198" t="str">
        <f t="shared" si="1522"/>
        <v/>
      </c>
      <c r="AJ4595" s="219" t="b">
        <f t="shared" si="1523"/>
        <v>0</v>
      </c>
      <c r="AK4595" s="198" t="str">
        <f t="shared" si="1524"/>
        <v/>
      </c>
      <c r="AL4595" s="219" t="b">
        <f t="shared" si="1525"/>
        <v>0</v>
      </c>
      <c r="AM4595" s="351">
        <f t="shared" si="1526"/>
        <v>0</v>
      </c>
      <c r="AN4595" s="164"/>
      <c r="AO4595" s="164"/>
      <c r="AP4595" s="164"/>
      <c r="AQ4595" s="402">
        <f t="shared" si="1527"/>
        <v>0</v>
      </c>
      <c r="AR4595" s="370" t="str">
        <f>IF(AQ4595=0,"",
IF(SUM($AQ$3585:AQ4595)=1,AS4595,
IF($AQ$5285&gt;SUM($AQ$3585:AQ4595),_xlfn.CONCAT(", ",AS4595),
IF($AQ$5285=SUM($AQ$3585:AQ4595),_xlfn.CONCAT(" y ",AS4595)))))</f>
        <v/>
      </c>
      <c r="AS4595" s="156" t="s">
        <v>7807</v>
      </c>
    </row>
    <row r="4596" spans="1:45" ht="15" customHeight="1">
      <c r="A4596" s="57"/>
      <c r="B4596" s="26"/>
      <c r="C4596" s="716" t="s">
        <v>7808</v>
      </c>
      <c r="D4596" s="716"/>
      <c r="E4596" s="941"/>
      <c r="F4596" s="942"/>
      <c r="G4596" s="942"/>
      <c r="H4596" s="943"/>
      <c r="I4596" s="940"/>
      <c r="J4596" s="940"/>
      <c r="K4596" s="940"/>
      <c r="L4596" s="940"/>
      <c r="M4596" s="940"/>
      <c r="N4596" s="940"/>
      <c r="O4596" s="940"/>
      <c r="P4596" s="940"/>
      <c r="Q4596" s="890"/>
      <c r="R4596" s="891"/>
      <c r="S4596" s="890"/>
      <c r="T4596" s="891"/>
      <c r="U4596" s="890"/>
      <c r="V4596" s="891"/>
      <c r="W4596" s="890"/>
      <c r="X4596" s="891"/>
      <c r="Y4596" s="890"/>
      <c r="Z4596" s="891"/>
      <c r="AA4596" s="890"/>
      <c r="AB4596" s="891"/>
      <c r="AC4596" s="890"/>
      <c r="AD4596" s="891"/>
      <c r="AE4596" s="164"/>
      <c r="AF4596" s="164"/>
      <c r="AG4596" s="199">
        <f t="shared" si="1520"/>
        <v>0</v>
      </c>
      <c r="AH4596" s="219" t="b">
        <f t="shared" si="1521"/>
        <v>0</v>
      </c>
      <c r="AI4596" s="198" t="str">
        <f t="shared" si="1522"/>
        <v/>
      </c>
      <c r="AJ4596" s="219" t="b">
        <f t="shared" si="1523"/>
        <v>0</v>
      </c>
      <c r="AK4596" s="198" t="str">
        <f t="shared" si="1524"/>
        <v/>
      </c>
      <c r="AL4596" s="219" t="b">
        <f t="shared" si="1525"/>
        <v>0</v>
      </c>
      <c r="AM4596" s="351">
        <f t="shared" si="1526"/>
        <v>0</v>
      </c>
      <c r="AN4596" s="164"/>
      <c r="AO4596" s="164"/>
      <c r="AP4596" s="164"/>
      <c r="AQ4596" s="402">
        <f t="shared" si="1527"/>
        <v>0</v>
      </c>
      <c r="AR4596" s="370" t="str">
        <f>IF(AQ4596=0,"",
IF(SUM($AQ$3585:AQ4596)=1,AS4596,
IF($AQ$5285&gt;SUM($AQ$3585:AQ4596),_xlfn.CONCAT(", ",AS4596),
IF($AQ$5285=SUM($AQ$3585:AQ4596),_xlfn.CONCAT(" y ",AS4596)))))</f>
        <v/>
      </c>
      <c r="AS4596" s="156" t="s">
        <v>7809</v>
      </c>
    </row>
    <row r="4597" spans="1:45" ht="15" customHeight="1">
      <c r="A4597" s="57"/>
      <c r="B4597" s="26"/>
      <c r="C4597" s="716" t="s">
        <v>7810</v>
      </c>
      <c r="D4597" s="716"/>
      <c r="E4597" s="941"/>
      <c r="F4597" s="942"/>
      <c r="G4597" s="942"/>
      <c r="H4597" s="943"/>
      <c r="I4597" s="940"/>
      <c r="J4597" s="940"/>
      <c r="K4597" s="940"/>
      <c r="L4597" s="940"/>
      <c r="M4597" s="940"/>
      <c r="N4597" s="940"/>
      <c r="O4597" s="940"/>
      <c r="P4597" s="940"/>
      <c r="Q4597" s="890"/>
      <c r="R4597" s="891"/>
      <c r="S4597" s="890"/>
      <c r="T4597" s="891"/>
      <c r="U4597" s="890"/>
      <c r="V4597" s="891"/>
      <c r="W4597" s="890"/>
      <c r="X4597" s="891"/>
      <c r="Y4597" s="890"/>
      <c r="Z4597" s="891"/>
      <c r="AA4597" s="890"/>
      <c r="AB4597" s="891"/>
      <c r="AC4597" s="890"/>
      <c r="AD4597" s="891"/>
      <c r="AE4597" s="164"/>
      <c r="AF4597" s="164"/>
      <c r="AG4597" s="199">
        <f t="shared" si="1520"/>
        <v>0</v>
      </c>
      <c r="AH4597" s="219" t="b">
        <f t="shared" si="1521"/>
        <v>0</v>
      </c>
      <c r="AI4597" s="198" t="str">
        <f t="shared" si="1522"/>
        <v/>
      </c>
      <c r="AJ4597" s="219" t="b">
        <f t="shared" si="1523"/>
        <v>0</v>
      </c>
      <c r="AK4597" s="198" t="str">
        <f t="shared" si="1524"/>
        <v/>
      </c>
      <c r="AL4597" s="219" t="b">
        <f t="shared" si="1525"/>
        <v>0</v>
      </c>
      <c r="AM4597" s="351">
        <f t="shared" si="1526"/>
        <v>0</v>
      </c>
      <c r="AN4597" s="164"/>
      <c r="AO4597" s="164"/>
      <c r="AP4597" s="164"/>
      <c r="AQ4597" s="402">
        <f t="shared" si="1527"/>
        <v>0</v>
      </c>
      <c r="AR4597" s="370" t="str">
        <f>IF(AQ4597=0,"",
IF(SUM($AQ$3585:AQ4597)=1,AS4597,
IF($AQ$5285&gt;SUM($AQ$3585:AQ4597),_xlfn.CONCAT(", ",AS4597),
IF($AQ$5285=SUM($AQ$3585:AQ4597),_xlfn.CONCAT(" y ",AS4597)))))</f>
        <v/>
      </c>
      <c r="AS4597" s="156" t="s">
        <v>7811</v>
      </c>
    </row>
    <row r="4598" spans="1:45" ht="15" customHeight="1">
      <c r="A4598" s="57"/>
      <c r="B4598" s="26"/>
      <c r="C4598" s="716" t="s">
        <v>7812</v>
      </c>
      <c r="D4598" s="716"/>
      <c r="E4598" s="941"/>
      <c r="F4598" s="942"/>
      <c r="G4598" s="942"/>
      <c r="H4598" s="943"/>
      <c r="I4598" s="940"/>
      <c r="J4598" s="940"/>
      <c r="K4598" s="940"/>
      <c r="L4598" s="940"/>
      <c r="M4598" s="940"/>
      <c r="N4598" s="940"/>
      <c r="O4598" s="940"/>
      <c r="P4598" s="940"/>
      <c r="Q4598" s="890"/>
      <c r="R4598" s="891"/>
      <c r="S4598" s="890"/>
      <c r="T4598" s="891"/>
      <c r="U4598" s="890"/>
      <c r="V4598" s="891"/>
      <c r="W4598" s="890"/>
      <c r="X4598" s="891"/>
      <c r="Y4598" s="890"/>
      <c r="Z4598" s="891"/>
      <c r="AA4598" s="890"/>
      <c r="AB4598" s="891"/>
      <c r="AC4598" s="890"/>
      <c r="AD4598" s="891"/>
      <c r="AE4598" s="164"/>
      <c r="AF4598" s="164"/>
      <c r="AG4598" s="199">
        <f t="shared" si="1520"/>
        <v>0</v>
      </c>
      <c r="AH4598" s="219" t="b">
        <f t="shared" si="1521"/>
        <v>0</v>
      </c>
      <c r="AI4598" s="198" t="str">
        <f t="shared" si="1522"/>
        <v/>
      </c>
      <c r="AJ4598" s="219" t="b">
        <f t="shared" si="1523"/>
        <v>0</v>
      </c>
      <c r="AK4598" s="198" t="str">
        <f t="shared" si="1524"/>
        <v/>
      </c>
      <c r="AL4598" s="219" t="b">
        <f t="shared" si="1525"/>
        <v>0</v>
      </c>
      <c r="AM4598" s="351">
        <f t="shared" si="1526"/>
        <v>0</v>
      </c>
      <c r="AN4598" s="164"/>
      <c r="AO4598" s="164"/>
      <c r="AP4598" s="164"/>
      <c r="AQ4598" s="402">
        <f t="shared" si="1527"/>
        <v>0</v>
      </c>
      <c r="AR4598" s="370" t="str">
        <f>IF(AQ4598=0,"",
IF(SUM($AQ$3585:AQ4598)=1,AS4598,
IF($AQ$5285&gt;SUM($AQ$3585:AQ4598),_xlfn.CONCAT(", ",AS4598),
IF($AQ$5285=SUM($AQ$3585:AQ4598),_xlfn.CONCAT(" y ",AS4598)))))</f>
        <v/>
      </c>
      <c r="AS4598" s="156" t="s">
        <v>7813</v>
      </c>
    </row>
    <row r="4599" spans="1:45" ht="15" customHeight="1">
      <c r="A4599" s="57"/>
      <c r="B4599" s="26"/>
      <c r="C4599" s="716" t="s">
        <v>7814</v>
      </c>
      <c r="D4599" s="716"/>
      <c r="E4599" s="941"/>
      <c r="F4599" s="942"/>
      <c r="G4599" s="942"/>
      <c r="H4599" s="943"/>
      <c r="I4599" s="940"/>
      <c r="J4599" s="940"/>
      <c r="K4599" s="940"/>
      <c r="L4599" s="940"/>
      <c r="M4599" s="940"/>
      <c r="N4599" s="940"/>
      <c r="O4599" s="940"/>
      <c r="P4599" s="940"/>
      <c r="Q4599" s="890"/>
      <c r="R4599" s="891"/>
      <c r="S4599" s="890"/>
      <c r="T4599" s="891"/>
      <c r="U4599" s="890"/>
      <c r="V4599" s="891"/>
      <c r="W4599" s="890"/>
      <c r="X4599" s="891"/>
      <c r="Y4599" s="890"/>
      <c r="Z4599" s="891"/>
      <c r="AA4599" s="890"/>
      <c r="AB4599" s="891"/>
      <c r="AC4599" s="890"/>
      <c r="AD4599" s="891"/>
      <c r="AE4599" s="164"/>
      <c r="AF4599" s="164"/>
      <c r="AG4599" s="199">
        <f t="shared" si="1520"/>
        <v>0</v>
      </c>
      <c r="AH4599" s="219" t="b">
        <f t="shared" si="1521"/>
        <v>0</v>
      </c>
      <c r="AI4599" s="198" t="str">
        <f t="shared" si="1522"/>
        <v/>
      </c>
      <c r="AJ4599" s="219" t="b">
        <f t="shared" si="1523"/>
        <v>0</v>
      </c>
      <c r="AK4599" s="198" t="str">
        <f t="shared" si="1524"/>
        <v/>
      </c>
      <c r="AL4599" s="219" t="b">
        <f t="shared" si="1525"/>
        <v>0</v>
      </c>
      <c r="AM4599" s="351">
        <f t="shared" si="1526"/>
        <v>0</v>
      </c>
      <c r="AN4599" s="164"/>
      <c r="AO4599" s="164"/>
      <c r="AP4599" s="164"/>
      <c r="AQ4599" s="402">
        <f t="shared" si="1527"/>
        <v>0</v>
      </c>
      <c r="AR4599" s="370" t="str">
        <f>IF(AQ4599=0,"",
IF(SUM($AQ$3585:AQ4599)=1,AS4599,
IF($AQ$5285&gt;SUM($AQ$3585:AQ4599),_xlfn.CONCAT(", ",AS4599),
IF($AQ$5285=SUM($AQ$3585:AQ4599),_xlfn.CONCAT(" y ",AS4599)))))</f>
        <v/>
      </c>
      <c r="AS4599" s="156" t="s">
        <v>7815</v>
      </c>
    </row>
    <row r="4600" spans="1:45" ht="15" customHeight="1">
      <c r="A4600" s="57"/>
      <c r="B4600" s="26"/>
      <c r="C4600" s="716" t="s">
        <v>7816</v>
      </c>
      <c r="D4600" s="716"/>
      <c r="E4600" s="941"/>
      <c r="F4600" s="942"/>
      <c r="G4600" s="942"/>
      <c r="H4600" s="943"/>
      <c r="I4600" s="940"/>
      <c r="J4600" s="940"/>
      <c r="K4600" s="940"/>
      <c r="L4600" s="940"/>
      <c r="M4600" s="940"/>
      <c r="N4600" s="940"/>
      <c r="O4600" s="940"/>
      <c r="P4600" s="940"/>
      <c r="Q4600" s="890"/>
      <c r="R4600" s="891"/>
      <c r="S4600" s="890"/>
      <c r="T4600" s="891"/>
      <c r="U4600" s="890"/>
      <c r="V4600" s="891"/>
      <c r="W4600" s="890"/>
      <c r="X4600" s="891"/>
      <c r="Y4600" s="890"/>
      <c r="Z4600" s="891"/>
      <c r="AA4600" s="890"/>
      <c r="AB4600" s="891"/>
      <c r="AC4600" s="890"/>
      <c r="AD4600" s="891"/>
      <c r="AE4600" s="164"/>
      <c r="AF4600" s="164"/>
      <c r="AG4600" s="199">
        <f t="shared" si="1520"/>
        <v>0</v>
      </c>
      <c r="AH4600" s="219" t="b">
        <f t="shared" si="1521"/>
        <v>0</v>
      </c>
      <c r="AI4600" s="198" t="str">
        <f t="shared" si="1522"/>
        <v/>
      </c>
      <c r="AJ4600" s="219" t="b">
        <f t="shared" si="1523"/>
        <v>0</v>
      </c>
      <c r="AK4600" s="198" t="str">
        <f t="shared" si="1524"/>
        <v/>
      </c>
      <c r="AL4600" s="219" t="b">
        <f t="shared" si="1525"/>
        <v>0</v>
      </c>
      <c r="AM4600" s="351">
        <f t="shared" si="1526"/>
        <v>0</v>
      </c>
      <c r="AN4600" s="164"/>
      <c r="AO4600" s="164"/>
      <c r="AP4600" s="164"/>
      <c r="AQ4600" s="402">
        <f t="shared" si="1527"/>
        <v>0</v>
      </c>
      <c r="AR4600" s="370" t="str">
        <f>IF(AQ4600=0,"",
IF(SUM($AQ$3585:AQ4600)=1,AS4600,
IF($AQ$5285&gt;SUM($AQ$3585:AQ4600),_xlfn.CONCAT(", ",AS4600),
IF($AQ$5285=SUM($AQ$3585:AQ4600),_xlfn.CONCAT(" y ",AS4600)))))</f>
        <v/>
      </c>
      <c r="AS4600" s="156" t="s">
        <v>7817</v>
      </c>
    </row>
    <row r="4601" spans="1:45" ht="15" customHeight="1">
      <c r="A4601" s="57"/>
      <c r="B4601" s="26"/>
      <c r="C4601" s="716" t="s">
        <v>7818</v>
      </c>
      <c r="D4601" s="716"/>
      <c r="E4601" s="941"/>
      <c r="F4601" s="942"/>
      <c r="G4601" s="942"/>
      <c r="H4601" s="943"/>
      <c r="I4601" s="940"/>
      <c r="J4601" s="940"/>
      <c r="K4601" s="940"/>
      <c r="L4601" s="940"/>
      <c r="M4601" s="940"/>
      <c r="N4601" s="940"/>
      <c r="O4601" s="940"/>
      <c r="P4601" s="940"/>
      <c r="Q4601" s="890"/>
      <c r="R4601" s="891"/>
      <c r="S4601" s="890"/>
      <c r="T4601" s="891"/>
      <c r="U4601" s="890"/>
      <c r="V4601" s="891"/>
      <c r="W4601" s="890"/>
      <c r="X4601" s="891"/>
      <c r="Y4601" s="890"/>
      <c r="Z4601" s="891"/>
      <c r="AA4601" s="890"/>
      <c r="AB4601" s="891"/>
      <c r="AC4601" s="890"/>
      <c r="AD4601" s="891"/>
      <c r="AE4601" s="164"/>
      <c r="AF4601" s="164"/>
      <c r="AG4601" s="199">
        <f t="shared" si="1520"/>
        <v>0</v>
      </c>
      <c r="AH4601" s="219" t="b">
        <f t="shared" si="1521"/>
        <v>0</v>
      </c>
      <c r="AI4601" s="198" t="str">
        <f t="shared" si="1522"/>
        <v/>
      </c>
      <c r="AJ4601" s="219" t="b">
        <f t="shared" si="1523"/>
        <v>0</v>
      </c>
      <c r="AK4601" s="198" t="str">
        <f t="shared" si="1524"/>
        <v/>
      </c>
      <c r="AL4601" s="219" t="b">
        <f t="shared" si="1525"/>
        <v>0</v>
      </c>
      <c r="AM4601" s="351">
        <f t="shared" si="1526"/>
        <v>0</v>
      </c>
      <c r="AN4601" s="164"/>
      <c r="AO4601" s="164"/>
      <c r="AP4601" s="164"/>
      <c r="AQ4601" s="402">
        <f t="shared" si="1527"/>
        <v>0</v>
      </c>
      <c r="AR4601" s="370" t="str">
        <f>IF(AQ4601=0,"",
IF(SUM($AQ$3585:AQ4601)=1,AS4601,
IF($AQ$5285&gt;SUM($AQ$3585:AQ4601),_xlfn.CONCAT(", ",AS4601),
IF($AQ$5285=SUM($AQ$3585:AQ4601),_xlfn.CONCAT(" y ",AS4601)))))</f>
        <v/>
      </c>
      <c r="AS4601" s="156" t="s">
        <v>7819</v>
      </c>
    </row>
    <row r="4602" spans="1:45" ht="15" customHeight="1">
      <c r="A4602" s="57"/>
      <c r="B4602" s="26"/>
      <c r="C4602" s="716" t="s">
        <v>7820</v>
      </c>
      <c r="D4602" s="716"/>
      <c r="E4602" s="941"/>
      <c r="F4602" s="942"/>
      <c r="G4602" s="942"/>
      <c r="H4602" s="943"/>
      <c r="I4602" s="940"/>
      <c r="J4602" s="940"/>
      <c r="K4602" s="940"/>
      <c r="L4602" s="940"/>
      <c r="M4602" s="940"/>
      <c r="N4602" s="940"/>
      <c r="O4602" s="940"/>
      <c r="P4602" s="940"/>
      <c r="Q4602" s="890"/>
      <c r="R4602" s="891"/>
      <c r="S4602" s="890"/>
      <c r="T4602" s="891"/>
      <c r="U4602" s="890"/>
      <c r="V4602" s="891"/>
      <c r="W4602" s="890"/>
      <c r="X4602" s="891"/>
      <c r="Y4602" s="890"/>
      <c r="Z4602" s="891"/>
      <c r="AA4602" s="890"/>
      <c r="AB4602" s="891"/>
      <c r="AC4602" s="890"/>
      <c r="AD4602" s="891"/>
      <c r="AE4602" s="164"/>
      <c r="AF4602" s="164"/>
      <c r="AG4602" s="199">
        <f t="shared" si="1520"/>
        <v>0</v>
      </c>
      <c r="AH4602" s="219" t="b">
        <f t="shared" si="1521"/>
        <v>0</v>
      </c>
      <c r="AI4602" s="198" t="str">
        <f t="shared" si="1522"/>
        <v/>
      </c>
      <c r="AJ4602" s="219" t="b">
        <f t="shared" si="1523"/>
        <v>0</v>
      </c>
      <c r="AK4602" s="198" t="str">
        <f t="shared" si="1524"/>
        <v/>
      </c>
      <c r="AL4602" s="219" t="b">
        <f t="shared" si="1525"/>
        <v>0</v>
      </c>
      <c r="AM4602" s="351">
        <f t="shared" si="1526"/>
        <v>0</v>
      </c>
      <c r="AN4602" s="164"/>
      <c r="AO4602" s="164"/>
      <c r="AP4602" s="164"/>
      <c r="AQ4602" s="402">
        <f t="shared" si="1527"/>
        <v>0</v>
      </c>
      <c r="AR4602" s="370" t="str">
        <f>IF(AQ4602=0,"",
IF(SUM($AQ$3585:AQ4602)=1,AS4602,
IF($AQ$5285&gt;SUM($AQ$3585:AQ4602),_xlfn.CONCAT(", ",AS4602),
IF($AQ$5285=SUM($AQ$3585:AQ4602),_xlfn.CONCAT(" y ",AS4602)))))</f>
        <v/>
      </c>
      <c r="AS4602" s="156" t="s">
        <v>7821</v>
      </c>
    </row>
    <row r="4603" spans="1:45" ht="15" customHeight="1">
      <c r="A4603" s="57"/>
      <c r="B4603" s="26"/>
      <c r="C4603" s="716" t="s">
        <v>7822</v>
      </c>
      <c r="D4603" s="716"/>
      <c r="E4603" s="941"/>
      <c r="F4603" s="942"/>
      <c r="G4603" s="942"/>
      <c r="H4603" s="943"/>
      <c r="I4603" s="940"/>
      <c r="J4603" s="940"/>
      <c r="K4603" s="940"/>
      <c r="L4603" s="940"/>
      <c r="M4603" s="940"/>
      <c r="N4603" s="940"/>
      <c r="O4603" s="940"/>
      <c r="P4603" s="940"/>
      <c r="Q4603" s="890"/>
      <c r="R4603" s="891"/>
      <c r="S4603" s="890"/>
      <c r="T4603" s="891"/>
      <c r="U4603" s="890"/>
      <c r="V4603" s="891"/>
      <c r="W4603" s="890"/>
      <c r="X4603" s="891"/>
      <c r="Y4603" s="890"/>
      <c r="Z4603" s="891"/>
      <c r="AA4603" s="890"/>
      <c r="AB4603" s="891"/>
      <c r="AC4603" s="890"/>
      <c r="AD4603" s="891"/>
      <c r="AE4603" s="164"/>
      <c r="AF4603" s="164"/>
      <c r="AG4603" s="199">
        <f t="shared" si="1520"/>
        <v>0</v>
      </c>
      <c r="AH4603" s="219" t="b">
        <f t="shared" si="1521"/>
        <v>0</v>
      </c>
      <c r="AI4603" s="198" t="str">
        <f t="shared" si="1522"/>
        <v/>
      </c>
      <c r="AJ4603" s="219" t="b">
        <f t="shared" si="1523"/>
        <v>0</v>
      </c>
      <c r="AK4603" s="198" t="str">
        <f t="shared" si="1524"/>
        <v/>
      </c>
      <c r="AL4603" s="219" t="b">
        <f t="shared" si="1525"/>
        <v>0</v>
      </c>
      <c r="AM4603" s="351">
        <f t="shared" si="1526"/>
        <v>0</v>
      </c>
      <c r="AN4603" s="164"/>
      <c r="AO4603" s="164"/>
      <c r="AP4603" s="164"/>
      <c r="AQ4603" s="402">
        <f t="shared" si="1527"/>
        <v>0</v>
      </c>
      <c r="AR4603" s="370" t="str">
        <f>IF(AQ4603=0,"",
IF(SUM($AQ$3585:AQ4603)=1,AS4603,
IF($AQ$5285&gt;SUM($AQ$3585:AQ4603),_xlfn.CONCAT(", ",AS4603),
IF($AQ$5285=SUM($AQ$3585:AQ4603),_xlfn.CONCAT(" y ",AS4603)))))</f>
        <v/>
      </c>
      <c r="AS4603" s="156" t="s">
        <v>7823</v>
      </c>
    </row>
    <row r="4604" spans="1:45" ht="15" customHeight="1">
      <c r="A4604" s="57"/>
      <c r="B4604" s="26"/>
      <c r="C4604" s="716" t="s">
        <v>7824</v>
      </c>
      <c r="D4604" s="716"/>
      <c r="E4604" s="941"/>
      <c r="F4604" s="942"/>
      <c r="G4604" s="942"/>
      <c r="H4604" s="943"/>
      <c r="I4604" s="940"/>
      <c r="J4604" s="940"/>
      <c r="K4604" s="940"/>
      <c r="L4604" s="940"/>
      <c r="M4604" s="940"/>
      <c r="N4604" s="940"/>
      <c r="O4604" s="940"/>
      <c r="P4604" s="940"/>
      <c r="Q4604" s="890"/>
      <c r="R4604" s="891"/>
      <c r="S4604" s="890"/>
      <c r="T4604" s="891"/>
      <c r="U4604" s="890"/>
      <c r="V4604" s="891"/>
      <c r="W4604" s="890"/>
      <c r="X4604" s="891"/>
      <c r="Y4604" s="890"/>
      <c r="Z4604" s="891"/>
      <c r="AA4604" s="890"/>
      <c r="AB4604" s="891"/>
      <c r="AC4604" s="890"/>
      <c r="AD4604" s="891"/>
      <c r="AE4604" s="164"/>
      <c r="AF4604" s="164"/>
      <c r="AG4604" s="199">
        <f t="shared" si="1520"/>
        <v>0</v>
      </c>
      <c r="AH4604" s="219" t="b">
        <f t="shared" si="1521"/>
        <v>0</v>
      </c>
      <c r="AI4604" s="198" t="str">
        <f t="shared" si="1522"/>
        <v/>
      </c>
      <c r="AJ4604" s="219" t="b">
        <f t="shared" si="1523"/>
        <v>0</v>
      </c>
      <c r="AK4604" s="198" t="str">
        <f t="shared" si="1524"/>
        <v/>
      </c>
      <c r="AL4604" s="219" t="b">
        <f t="shared" si="1525"/>
        <v>0</v>
      </c>
      <c r="AM4604" s="351">
        <f t="shared" si="1526"/>
        <v>0</v>
      </c>
      <c r="AN4604" s="164"/>
      <c r="AO4604" s="164"/>
      <c r="AP4604" s="164"/>
      <c r="AQ4604" s="402">
        <f t="shared" si="1527"/>
        <v>0</v>
      </c>
      <c r="AR4604" s="370" t="str">
        <f>IF(AQ4604=0,"",
IF(SUM($AQ$3585:AQ4604)=1,AS4604,
IF($AQ$5285&gt;SUM($AQ$3585:AQ4604),_xlfn.CONCAT(", ",AS4604),
IF($AQ$5285=SUM($AQ$3585:AQ4604),_xlfn.CONCAT(" y ",AS4604)))))</f>
        <v/>
      </c>
      <c r="AS4604" s="156" t="s">
        <v>7825</v>
      </c>
    </row>
    <row r="4605" spans="1:45" ht="15" customHeight="1">
      <c r="A4605" s="57"/>
      <c r="B4605" s="26"/>
      <c r="C4605" s="716" t="s">
        <v>7826</v>
      </c>
      <c r="D4605" s="716"/>
      <c r="E4605" s="941"/>
      <c r="F4605" s="942"/>
      <c r="G4605" s="942"/>
      <c r="H4605" s="943"/>
      <c r="I4605" s="940"/>
      <c r="J4605" s="940"/>
      <c r="K4605" s="940"/>
      <c r="L4605" s="940"/>
      <c r="M4605" s="940"/>
      <c r="N4605" s="940"/>
      <c r="O4605" s="940"/>
      <c r="P4605" s="940"/>
      <c r="Q4605" s="890"/>
      <c r="R4605" s="891"/>
      <c r="S4605" s="890"/>
      <c r="T4605" s="891"/>
      <c r="U4605" s="890"/>
      <c r="V4605" s="891"/>
      <c r="W4605" s="890"/>
      <c r="X4605" s="891"/>
      <c r="Y4605" s="890"/>
      <c r="Z4605" s="891"/>
      <c r="AA4605" s="890"/>
      <c r="AB4605" s="891"/>
      <c r="AC4605" s="890"/>
      <c r="AD4605" s="891"/>
      <c r="AE4605" s="164"/>
      <c r="AF4605" s="164"/>
      <c r="AG4605" s="199">
        <f t="shared" si="1520"/>
        <v>0</v>
      </c>
      <c r="AH4605" s="219" t="b">
        <f t="shared" si="1521"/>
        <v>0</v>
      </c>
      <c r="AI4605" s="198" t="str">
        <f t="shared" si="1522"/>
        <v/>
      </c>
      <c r="AJ4605" s="219" t="b">
        <f t="shared" si="1523"/>
        <v>0</v>
      </c>
      <c r="AK4605" s="198" t="str">
        <f t="shared" si="1524"/>
        <v/>
      </c>
      <c r="AL4605" s="219" t="b">
        <f t="shared" si="1525"/>
        <v>0</v>
      </c>
      <c r="AM4605" s="351">
        <f t="shared" si="1526"/>
        <v>0</v>
      </c>
      <c r="AN4605" s="164"/>
      <c r="AO4605" s="164"/>
      <c r="AP4605" s="164"/>
      <c r="AQ4605" s="402">
        <f t="shared" si="1527"/>
        <v>0</v>
      </c>
      <c r="AR4605" s="370" t="str">
        <f>IF(AQ4605=0,"",
IF(SUM($AQ$3585:AQ4605)=1,AS4605,
IF($AQ$5285&gt;SUM($AQ$3585:AQ4605),_xlfn.CONCAT(", ",AS4605),
IF($AQ$5285=SUM($AQ$3585:AQ4605),_xlfn.CONCAT(" y ",AS4605)))))</f>
        <v/>
      </c>
      <c r="AS4605" s="156" t="s">
        <v>7827</v>
      </c>
    </row>
    <row r="4606" spans="1:45" ht="15" customHeight="1">
      <c r="A4606" s="57"/>
      <c r="B4606" s="26"/>
      <c r="C4606" s="716" t="s">
        <v>7828</v>
      </c>
      <c r="D4606" s="716"/>
      <c r="E4606" s="941"/>
      <c r="F4606" s="942"/>
      <c r="G4606" s="942"/>
      <c r="H4606" s="943"/>
      <c r="I4606" s="940"/>
      <c r="J4606" s="940"/>
      <c r="K4606" s="940"/>
      <c r="L4606" s="940"/>
      <c r="M4606" s="940"/>
      <c r="N4606" s="940"/>
      <c r="O4606" s="940"/>
      <c r="P4606" s="940"/>
      <c r="Q4606" s="890"/>
      <c r="R4606" s="891"/>
      <c r="S4606" s="890"/>
      <c r="T4606" s="891"/>
      <c r="U4606" s="890"/>
      <c r="V4606" s="891"/>
      <c r="W4606" s="890"/>
      <c r="X4606" s="891"/>
      <c r="Y4606" s="890"/>
      <c r="Z4606" s="891"/>
      <c r="AA4606" s="890"/>
      <c r="AB4606" s="891"/>
      <c r="AC4606" s="890"/>
      <c r="AD4606" s="891"/>
      <c r="AE4606" s="164"/>
      <c r="AF4606" s="164"/>
      <c r="AG4606" s="199">
        <f t="shared" si="1520"/>
        <v>0</v>
      </c>
      <c r="AH4606" s="219" t="b">
        <f t="shared" si="1521"/>
        <v>0</v>
      </c>
      <c r="AI4606" s="198" t="str">
        <f t="shared" si="1522"/>
        <v/>
      </c>
      <c r="AJ4606" s="219" t="b">
        <f t="shared" si="1523"/>
        <v>0</v>
      </c>
      <c r="AK4606" s="198" t="str">
        <f t="shared" si="1524"/>
        <v/>
      </c>
      <c r="AL4606" s="219" t="b">
        <f t="shared" si="1525"/>
        <v>0</v>
      </c>
      <c r="AM4606" s="351">
        <f t="shared" si="1526"/>
        <v>0</v>
      </c>
      <c r="AN4606" s="164"/>
      <c r="AO4606" s="164"/>
      <c r="AP4606" s="164"/>
      <c r="AQ4606" s="402">
        <f t="shared" si="1527"/>
        <v>0</v>
      </c>
      <c r="AR4606" s="370" t="str">
        <f>IF(AQ4606=0,"",
IF(SUM($AQ$3585:AQ4606)=1,AS4606,
IF($AQ$5285&gt;SUM($AQ$3585:AQ4606),_xlfn.CONCAT(", ",AS4606),
IF($AQ$5285=SUM($AQ$3585:AQ4606),_xlfn.CONCAT(" y ",AS4606)))))</f>
        <v/>
      </c>
      <c r="AS4606" s="156" t="s">
        <v>7829</v>
      </c>
    </row>
    <row r="4607" spans="1:45" ht="15" customHeight="1">
      <c r="A4607" s="57"/>
      <c r="B4607" s="26"/>
      <c r="C4607" s="716" t="s">
        <v>7830</v>
      </c>
      <c r="D4607" s="716"/>
      <c r="E4607" s="941"/>
      <c r="F4607" s="942"/>
      <c r="G4607" s="942"/>
      <c r="H4607" s="943"/>
      <c r="I4607" s="940"/>
      <c r="J4607" s="940"/>
      <c r="K4607" s="940"/>
      <c r="L4607" s="940"/>
      <c r="M4607" s="940"/>
      <c r="N4607" s="940"/>
      <c r="O4607" s="940"/>
      <c r="P4607" s="940"/>
      <c r="Q4607" s="890"/>
      <c r="R4607" s="891"/>
      <c r="S4607" s="890"/>
      <c r="T4607" s="891"/>
      <c r="U4607" s="890"/>
      <c r="V4607" s="891"/>
      <c r="W4607" s="890"/>
      <c r="X4607" s="891"/>
      <c r="Y4607" s="890"/>
      <c r="Z4607" s="891"/>
      <c r="AA4607" s="890"/>
      <c r="AB4607" s="891"/>
      <c r="AC4607" s="890"/>
      <c r="AD4607" s="891"/>
      <c r="AE4607" s="164"/>
      <c r="AF4607" s="164"/>
      <c r="AG4607" s="199">
        <f t="shared" si="1520"/>
        <v>0</v>
      </c>
      <c r="AH4607" s="219" t="b">
        <f t="shared" si="1521"/>
        <v>0</v>
      </c>
      <c r="AI4607" s="198" t="str">
        <f t="shared" si="1522"/>
        <v/>
      </c>
      <c r="AJ4607" s="219" t="b">
        <f t="shared" si="1523"/>
        <v>0</v>
      </c>
      <c r="AK4607" s="198" t="str">
        <f t="shared" si="1524"/>
        <v/>
      </c>
      <c r="AL4607" s="219" t="b">
        <f t="shared" si="1525"/>
        <v>0</v>
      </c>
      <c r="AM4607" s="351">
        <f t="shared" si="1526"/>
        <v>0</v>
      </c>
      <c r="AN4607" s="164"/>
      <c r="AO4607" s="164"/>
      <c r="AP4607" s="164"/>
      <c r="AQ4607" s="402">
        <f t="shared" si="1527"/>
        <v>0</v>
      </c>
      <c r="AR4607" s="370" t="str">
        <f>IF(AQ4607=0,"",
IF(SUM($AQ$3585:AQ4607)=1,AS4607,
IF($AQ$5285&gt;SUM($AQ$3585:AQ4607),_xlfn.CONCAT(", ",AS4607),
IF($AQ$5285=SUM($AQ$3585:AQ4607),_xlfn.CONCAT(" y ",AS4607)))))</f>
        <v/>
      </c>
      <c r="AS4607" s="156" t="s">
        <v>7831</v>
      </c>
    </row>
    <row r="4608" spans="1:45" ht="15" customHeight="1">
      <c r="A4608" s="57"/>
      <c r="B4608" s="26"/>
      <c r="C4608" s="716" t="s">
        <v>7832</v>
      </c>
      <c r="D4608" s="716"/>
      <c r="E4608" s="941"/>
      <c r="F4608" s="942"/>
      <c r="G4608" s="942"/>
      <c r="H4608" s="943"/>
      <c r="I4608" s="940"/>
      <c r="J4608" s="940"/>
      <c r="K4608" s="940"/>
      <c r="L4608" s="940"/>
      <c r="M4608" s="940"/>
      <c r="N4608" s="940"/>
      <c r="O4608" s="940"/>
      <c r="P4608" s="940"/>
      <c r="Q4608" s="890"/>
      <c r="R4608" s="891"/>
      <c r="S4608" s="890"/>
      <c r="T4608" s="891"/>
      <c r="U4608" s="890"/>
      <c r="V4608" s="891"/>
      <c r="W4608" s="890"/>
      <c r="X4608" s="891"/>
      <c r="Y4608" s="890"/>
      <c r="Z4608" s="891"/>
      <c r="AA4608" s="890"/>
      <c r="AB4608" s="891"/>
      <c r="AC4608" s="890"/>
      <c r="AD4608" s="891"/>
      <c r="AE4608" s="164"/>
      <c r="AF4608" s="164"/>
      <c r="AG4608" s="199">
        <f t="shared" si="1520"/>
        <v>0</v>
      </c>
      <c r="AH4608" s="219" t="b">
        <f t="shared" si="1521"/>
        <v>0</v>
      </c>
      <c r="AI4608" s="198" t="str">
        <f t="shared" si="1522"/>
        <v/>
      </c>
      <c r="AJ4608" s="219" t="b">
        <f t="shared" si="1523"/>
        <v>0</v>
      </c>
      <c r="AK4608" s="198" t="str">
        <f t="shared" si="1524"/>
        <v/>
      </c>
      <c r="AL4608" s="219" t="b">
        <f t="shared" si="1525"/>
        <v>0</v>
      </c>
      <c r="AM4608" s="351">
        <f t="shared" si="1526"/>
        <v>0</v>
      </c>
      <c r="AN4608" s="164"/>
      <c r="AO4608" s="164"/>
      <c r="AP4608" s="164"/>
      <c r="AQ4608" s="402">
        <f t="shared" si="1527"/>
        <v>0</v>
      </c>
      <c r="AR4608" s="370" t="str">
        <f>IF(AQ4608=0,"",
IF(SUM($AQ$3585:AQ4608)=1,AS4608,
IF($AQ$5285&gt;SUM($AQ$3585:AQ4608),_xlfn.CONCAT(", ",AS4608),
IF($AQ$5285=SUM($AQ$3585:AQ4608),_xlfn.CONCAT(" y ",AS4608)))))</f>
        <v/>
      </c>
      <c r="AS4608" s="156" t="s">
        <v>7833</v>
      </c>
    </row>
    <row r="4609" spans="1:45" ht="15" customHeight="1">
      <c r="A4609" s="57"/>
      <c r="B4609" s="26"/>
      <c r="C4609" s="716" t="s">
        <v>7834</v>
      </c>
      <c r="D4609" s="716"/>
      <c r="E4609" s="941"/>
      <c r="F4609" s="942"/>
      <c r="G4609" s="942"/>
      <c r="H4609" s="943"/>
      <c r="I4609" s="940"/>
      <c r="J4609" s="940"/>
      <c r="K4609" s="940"/>
      <c r="L4609" s="940"/>
      <c r="M4609" s="940"/>
      <c r="N4609" s="940"/>
      <c r="O4609" s="940"/>
      <c r="P4609" s="940"/>
      <c r="Q4609" s="890"/>
      <c r="R4609" s="891"/>
      <c r="S4609" s="890"/>
      <c r="T4609" s="891"/>
      <c r="U4609" s="890"/>
      <c r="V4609" s="891"/>
      <c r="W4609" s="890"/>
      <c r="X4609" s="891"/>
      <c r="Y4609" s="890"/>
      <c r="Z4609" s="891"/>
      <c r="AA4609" s="890"/>
      <c r="AB4609" s="891"/>
      <c r="AC4609" s="890"/>
      <c r="AD4609" s="891"/>
      <c r="AE4609" s="164"/>
      <c r="AF4609" s="164"/>
      <c r="AG4609" s="199">
        <f t="shared" si="1520"/>
        <v>0</v>
      </c>
      <c r="AH4609" s="219" t="b">
        <f t="shared" si="1521"/>
        <v>0</v>
      </c>
      <c r="AI4609" s="198" t="str">
        <f t="shared" si="1522"/>
        <v/>
      </c>
      <c r="AJ4609" s="219" t="b">
        <f t="shared" si="1523"/>
        <v>0</v>
      </c>
      <c r="AK4609" s="198" t="str">
        <f t="shared" si="1524"/>
        <v/>
      </c>
      <c r="AL4609" s="219" t="b">
        <f t="shared" si="1525"/>
        <v>0</v>
      </c>
      <c r="AM4609" s="351">
        <f t="shared" si="1526"/>
        <v>0</v>
      </c>
      <c r="AN4609" s="164"/>
      <c r="AO4609" s="164"/>
      <c r="AP4609" s="164"/>
      <c r="AQ4609" s="402">
        <f t="shared" si="1527"/>
        <v>0</v>
      </c>
      <c r="AR4609" s="370" t="str">
        <f>IF(AQ4609=0,"",
IF(SUM($AQ$3585:AQ4609)=1,AS4609,
IF($AQ$5285&gt;SUM($AQ$3585:AQ4609),_xlfn.CONCAT(", ",AS4609),
IF($AQ$5285=SUM($AQ$3585:AQ4609),_xlfn.CONCAT(" y ",AS4609)))))</f>
        <v/>
      </c>
      <c r="AS4609" s="156" t="s">
        <v>7835</v>
      </c>
    </row>
    <row r="4610" spans="1:45" ht="15" customHeight="1">
      <c r="A4610" s="57"/>
      <c r="B4610" s="26"/>
      <c r="C4610" s="716" t="s">
        <v>7836</v>
      </c>
      <c r="D4610" s="716"/>
      <c r="E4610" s="941"/>
      <c r="F4610" s="942"/>
      <c r="G4610" s="942"/>
      <c r="H4610" s="943"/>
      <c r="I4610" s="940"/>
      <c r="J4610" s="940"/>
      <c r="K4610" s="940"/>
      <c r="L4610" s="940"/>
      <c r="M4610" s="940"/>
      <c r="N4610" s="940"/>
      <c r="O4610" s="940"/>
      <c r="P4610" s="940"/>
      <c r="Q4610" s="890"/>
      <c r="R4610" s="891"/>
      <c r="S4610" s="890"/>
      <c r="T4610" s="891"/>
      <c r="U4610" s="890"/>
      <c r="V4610" s="891"/>
      <c r="W4610" s="890"/>
      <c r="X4610" s="891"/>
      <c r="Y4610" s="890"/>
      <c r="Z4610" s="891"/>
      <c r="AA4610" s="890"/>
      <c r="AB4610" s="891"/>
      <c r="AC4610" s="890"/>
      <c r="AD4610" s="891"/>
      <c r="AE4610" s="164"/>
      <c r="AF4610" s="164"/>
      <c r="AG4610" s="199">
        <f t="shared" ref="AG4610:AG4673" si="1528">IF(AND(OR($I$3563="X",$T$3563="X"),COUNTA(E4610:AD4610)=0),0,IF(AND(COUNTBLANK(E4610)=1,COUNTA(I4610:AD4610)=0),0,IF(AND($C$3563="X",COUNTBLANK(E4610)=0,COUNTA(I4610:P4610)=2,COUNTA(Q4610:AB4610)&gt;0,AC4610=""),0,IF(AND($C$3563="X",COUNTBLANK(E4610)=0,COUNTA(I4610:P4610)=2,COUNTA(Q4610:AB4610)=0,AC4610="X"),0,1))))</f>
        <v>0</v>
      </c>
      <c r="AH4610" s="219" t="b">
        <f t="shared" ref="AH4610:AH4673" si="1529">NOT(EXACT($E4610,UPPER($E4610)))</f>
        <v>0</v>
      </c>
      <c r="AI4610" s="198" t="str">
        <f t="shared" ref="AI4610:AI4673" si="1530">SUBSTITUTE( SUBSTITUTE( SUBSTITUTE( SUBSTITUTE( SUBSTITUTE( SUBSTITUTE( SUBSTITUTE( SUBSTITUTE( SUBSTITUTE( SUBSTITUTE($E4610, "á", "a"), "é", "e"), "í", "i"), "ó", "o"), "ú", "u"), "Á", "A"), "É", "E"), "Í", "I"), "Ó", "O"), "Ú", "U")</f>
        <v/>
      </c>
      <c r="AJ4610" s="219" t="b">
        <f t="shared" ref="AJ4610:AJ4673" si="1531">NOT(EXACT($E4610,AI4610))</f>
        <v>0</v>
      </c>
      <c r="AK4610" s="198" t="str">
        <f t="shared" ref="AK4610:AK4673" si="1532">SUBSTITUTE((SUBSTITUTE(SUBSTITUTE(SUBSTITUTE($E4610,".",""),",",""),"(","")),")","")</f>
        <v/>
      </c>
      <c r="AL4610" s="219" t="b">
        <f t="shared" ref="AL4610:AL4673" si="1533">NOT(EXACT($E4610,AK4610))</f>
        <v>0</v>
      </c>
      <c r="AM4610" s="351">
        <f t="shared" ref="AM4610:AM4673" si="1534">IF(AND($AC4610="X",COUNTA(Q4610:AB4610)&gt;0),1,0)</f>
        <v>0</v>
      </c>
      <c r="AN4610" s="164"/>
      <c r="AO4610" s="164"/>
      <c r="AP4610" s="164"/>
      <c r="AQ4610" s="402">
        <f t="shared" ref="AQ4610:AQ4673" si="1535">IF(SUM(AG4610)=0,0,1)</f>
        <v>0</v>
      </c>
      <c r="AR4610" s="370" t="str">
        <f>IF(AQ4610=0,"",
IF(SUM($AQ$3585:AQ4610)=1,AS4610,
IF($AQ$5285&gt;SUM($AQ$3585:AQ4610),_xlfn.CONCAT(", ",AS4610),
IF($AQ$5285=SUM($AQ$3585:AQ4610),_xlfn.CONCAT(" y ",AS4610)))))</f>
        <v/>
      </c>
      <c r="AS4610" s="156" t="s">
        <v>7837</v>
      </c>
    </row>
    <row r="4611" spans="1:45" ht="15" customHeight="1">
      <c r="A4611" s="57"/>
      <c r="B4611" s="26"/>
      <c r="C4611" s="716" t="s">
        <v>7838</v>
      </c>
      <c r="D4611" s="716"/>
      <c r="E4611" s="941"/>
      <c r="F4611" s="942"/>
      <c r="G4611" s="942"/>
      <c r="H4611" s="943"/>
      <c r="I4611" s="940"/>
      <c r="J4611" s="940"/>
      <c r="K4611" s="940"/>
      <c r="L4611" s="940"/>
      <c r="M4611" s="940"/>
      <c r="N4611" s="940"/>
      <c r="O4611" s="940"/>
      <c r="P4611" s="940"/>
      <c r="Q4611" s="890"/>
      <c r="R4611" s="891"/>
      <c r="S4611" s="890"/>
      <c r="T4611" s="891"/>
      <c r="U4611" s="890"/>
      <c r="V4611" s="891"/>
      <c r="W4611" s="890"/>
      <c r="X4611" s="891"/>
      <c r="Y4611" s="890"/>
      <c r="Z4611" s="891"/>
      <c r="AA4611" s="890"/>
      <c r="AB4611" s="891"/>
      <c r="AC4611" s="890"/>
      <c r="AD4611" s="891"/>
      <c r="AE4611" s="164"/>
      <c r="AF4611" s="164"/>
      <c r="AG4611" s="199">
        <f t="shared" si="1528"/>
        <v>0</v>
      </c>
      <c r="AH4611" s="219" t="b">
        <f t="shared" si="1529"/>
        <v>0</v>
      </c>
      <c r="AI4611" s="198" t="str">
        <f t="shared" si="1530"/>
        <v/>
      </c>
      <c r="AJ4611" s="219" t="b">
        <f t="shared" si="1531"/>
        <v>0</v>
      </c>
      <c r="AK4611" s="198" t="str">
        <f t="shared" si="1532"/>
        <v/>
      </c>
      <c r="AL4611" s="219" t="b">
        <f t="shared" si="1533"/>
        <v>0</v>
      </c>
      <c r="AM4611" s="351">
        <f t="shared" si="1534"/>
        <v>0</v>
      </c>
      <c r="AN4611" s="164"/>
      <c r="AO4611" s="164"/>
      <c r="AP4611" s="164"/>
      <c r="AQ4611" s="402">
        <f t="shared" si="1535"/>
        <v>0</v>
      </c>
      <c r="AR4611" s="370" t="str">
        <f>IF(AQ4611=0,"",
IF(SUM($AQ$3585:AQ4611)=1,AS4611,
IF($AQ$5285&gt;SUM($AQ$3585:AQ4611),_xlfn.CONCAT(", ",AS4611),
IF($AQ$5285=SUM($AQ$3585:AQ4611),_xlfn.CONCAT(" y ",AS4611)))))</f>
        <v/>
      </c>
      <c r="AS4611" s="156" t="s">
        <v>7839</v>
      </c>
    </row>
    <row r="4612" spans="1:45" ht="15" customHeight="1">
      <c r="A4612" s="57"/>
      <c r="B4612" s="26"/>
      <c r="C4612" s="716" t="s">
        <v>7840</v>
      </c>
      <c r="D4612" s="716"/>
      <c r="E4612" s="941"/>
      <c r="F4612" s="942"/>
      <c r="G4612" s="942"/>
      <c r="H4612" s="943"/>
      <c r="I4612" s="940"/>
      <c r="J4612" s="940"/>
      <c r="K4612" s="940"/>
      <c r="L4612" s="940"/>
      <c r="M4612" s="940"/>
      <c r="N4612" s="940"/>
      <c r="O4612" s="940"/>
      <c r="P4612" s="940"/>
      <c r="Q4612" s="890"/>
      <c r="R4612" s="891"/>
      <c r="S4612" s="890"/>
      <c r="T4612" s="891"/>
      <c r="U4612" s="890"/>
      <c r="V4612" s="891"/>
      <c r="W4612" s="890"/>
      <c r="X4612" s="891"/>
      <c r="Y4612" s="890"/>
      <c r="Z4612" s="891"/>
      <c r="AA4612" s="890"/>
      <c r="AB4612" s="891"/>
      <c r="AC4612" s="890"/>
      <c r="AD4612" s="891"/>
      <c r="AE4612" s="164"/>
      <c r="AF4612" s="164"/>
      <c r="AG4612" s="199">
        <f t="shared" si="1528"/>
        <v>0</v>
      </c>
      <c r="AH4612" s="219" t="b">
        <f t="shared" si="1529"/>
        <v>0</v>
      </c>
      <c r="AI4612" s="198" t="str">
        <f t="shared" si="1530"/>
        <v/>
      </c>
      <c r="AJ4612" s="219" t="b">
        <f t="shared" si="1531"/>
        <v>0</v>
      </c>
      <c r="AK4612" s="198" t="str">
        <f t="shared" si="1532"/>
        <v/>
      </c>
      <c r="AL4612" s="219" t="b">
        <f t="shared" si="1533"/>
        <v>0</v>
      </c>
      <c r="AM4612" s="351">
        <f t="shared" si="1534"/>
        <v>0</v>
      </c>
      <c r="AN4612" s="164"/>
      <c r="AO4612" s="164"/>
      <c r="AP4612" s="164"/>
      <c r="AQ4612" s="402">
        <f t="shared" si="1535"/>
        <v>0</v>
      </c>
      <c r="AR4612" s="370" t="str">
        <f>IF(AQ4612=0,"",
IF(SUM($AQ$3585:AQ4612)=1,AS4612,
IF($AQ$5285&gt;SUM($AQ$3585:AQ4612),_xlfn.CONCAT(", ",AS4612),
IF($AQ$5285=SUM($AQ$3585:AQ4612),_xlfn.CONCAT(" y ",AS4612)))))</f>
        <v/>
      </c>
      <c r="AS4612" s="156" t="s">
        <v>7841</v>
      </c>
    </row>
    <row r="4613" spans="1:45" ht="15" customHeight="1">
      <c r="A4613" s="57"/>
      <c r="B4613" s="26"/>
      <c r="C4613" s="716" t="s">
        <v>7842</v>
      </c>
      <c r="D4613" s="716"/>
      <c r="E4613" s="941"/>
      <c r="F4613" s="942"/>
      <c r="G4613" s="942"/>
      <c r="H4613" s="943"/>
      <c r="I4613" s="940"/>
      <c r="J4613" s="940"/>
      <c r="K4613" s="940"/>
      <c r="L4613" s="940"/>
      <c r="M4613" s="940"/>
      <c r="N4613" s="940"/>
      <c r="O4613" s="940"/>
      <c r="P4613" s="940"/>
      <c r="Q4613" s="890"/>
      <c r="R4613" s="891"/>
      <c r="S4613" s="890"/>
      <c r="T4613" s="891"/>
      <c r="U4613" s="890"/>
      <c r="V4613" s="891"/>
      <c r="W4613" s="890"/>
      <c r="X4613" s="891"/>
      <c r="Y4613" s="890"/>
      <c r="Z4613" s="891"/>
      <c r="AA4613" s="890"/>
      <c r="AB4613" s="891"/>
      <c r="AC4613" s="890"/>
      <c r="AD4613" s="891"/>
      <c r="AE4613" s="164"/>
      <c r="AF4613" s="164"/>
      <c r="AG4613" s="199">
        <f t="shared" si="1528"/>
        <v>0</v>
      </c>
      <c r="AH4613" s="219" t="b">
        <f t="shared" si="1529"/>
        <v>0</v>
      </c>
      <c r="AI4613" s="198" t="str">
        <f t="shared" si="1530"/>
        <v/>
      </c>
      <c r="AJ4613" s="219" t="b">
        <f t="shared" si="1531"/>
        <v>0</v>
      </c>
      <c r="AK4613" s="198" t="str">
        <f t="shared" si="1532"/>
        <v/>
      </c>
      <c r="AL4613" s="219" t="b">
        <f t="shared" si="1533"/>
        <v>0</v>
      </c>
      <c r="AM4613" s="351">
        <f t="shared" si="1534"/>
        <v>0</v>
      </c>
      <c r="AN4613" s="164"/>
      <c r="AO4613" s="164"/>
      <c r="AP4613" s="164"/>
      <c r="AQ4613" s="402">
        <f t="shared" si="1535"/>
        <v>0</v>
      </c>
      <c r="AR4613" s="370" t="str">
        <f>IF(AQ4613=0,"",
IF(SUM($AQ$3585:AQ4613)=1,AS4613,
IF($AQ$5285&gt;SUM($AQ$3585:AQ4613),_xlfn.CONCAT(", ",AS4613),
IF($AQ$5285=SUM($AQ$3585:AQ4613),_xlfn.CONCAT(" y ",AS4613)))))</f>
        <v/>
      </c>
      <c r="AS4613" s="156" t="s">
        <v>7843</v>
      </c>
    </row>
    <row r="4614" spans="1:45" ht="15" customHeight="1">
      <c r="A4614" s="57"/>
      <c r="B4614" s="26"/>
      <c r="C4614" s="716" t="s">
        <v>7844</v>
      </c>
      <c r="D4614" s="716"/>
      <c r="E4614" s="941"/>
      <c r="F4614" s="942"/>
      <c r="G4614" s="942"/>
      <c r="H4614" s="943"/>
      <c r="I4614" s="940"/>
      <c r="J4614" s="940"/>
      <c r="K4614" s="940"/>
      <c r="L4614" s="940"/>
      <c r="M4614" s="940"/>
      <c r="N4614" s="940"/>
      <c r="O4614" s="940"/>
      <c r="P4614" s="940"/>
      <c r="Q4614" s="890"/>
      <c r="R4614" s="891"/>
      <c r="S4614" s="890"/>
      <c r="T4614" s="891"/>
      <c r="U4614" s="890"/>
      <c r="V4614" s="891"/>
      <c r="W4614" s="890"/>
      <c r="X4614" s="891"/>
      <c r="Y4614" s="890"/>
      <c r="Z4614" s="891"/>
      <c r="AA4614" s="890"/>
      <c r="AB4614" s="891"/>
      <c r="AC4614" s="890"/>
      <c r="AD4614" s="891"/>
      <c r="AE4614" s="164"/>
      <c r="AF4614" s="164"/>
      <c r="AG4614" s="199">
        <f t="shared" si="1528"/>
        <v>0</v>
      </c>
      <c r="AH4614" s="219" t="b">
        <f t="shared" si="1529"/>
        <v>0</v>
      </c>
      <c r="AI4614" s="198" t="str">
        <f t="shared" si="1530"/>
        <v/>
      </c>
      <c r="AJ4614" s="219" t="b">
        <f t="shared" si="1531"/>
        <v>0</v>
      </c>
      <c r="AK4614" s="198" t="str">
        <f t="shared" si="1532"/>
        <v/>
      </c>
      <c r="AL4614" s="219" t="b">
        <f t="shared" si="1533"/>
        <v>0</v>
      </c>
      <c r="AM4614" s="351">
        <f t="shared" si="1534"/>
        <v>0</v>
      </c>
      <c r="AN4614" s="164"/>
      <c r="AO4614" s="164"/>
      <c r="AP4614" s="164"/>
      <c r="AQ4614" s="402">
        <f t="shared" si="1535"/>
        <v>0</v>
      </c>
      <c r="AR4614" s="370" t="str">
        <f>IF(AQ4614=0,"",
IF(SUM($AQ$3585:AQ4614)=1,AS4614,
IF($AQ$5285&gt;SUM($AQ$3585:AQ4614),_xlfn.CONCAT(", ",AS4614),
IF($AQ$5285=SUM($AQ$3585:AQ4614),_xlfn.CONCAT(" y ",AS4614)))))</f>
        <v/>
      </c>
      <c r="AS4614" s="156" t="s">
        <v>7845</v>
      </c>
    </row>
    <row r="4615" spans="1:45" ht="15" customHeight="1">
      <c r="A4615" s="57"/>
      <c r="B4615" s="26"/>
      <c r="C4615" s="716" t="s">
        <v>7846</v>
      </c>
      <c r="D4615" s="716"/>
      <c r="E4615" s="941"/>
      <c r="F4615" s="942"/>
      <c r="G4615" s="942"/>
      <c r="H4615" s="943"/>
      <c r="I4615" s="940"/>
      <c r="J4615" s="940"/>
      <c r="K4615" s="940"/>
      <c r="L4615" s="940"/>
      <c r="M4615" s="940"/>
      <c r="N4615" s="940"/>
      <c r="O4615" s="940"/>
      <c r="P4615" s="940"/>
      <c r="Q4615" s="890"/>
      <c r="R4615" s="891"/>
      <c r="S4615" s="890"/>
      <c r="T4615" s="891"/>
      <c r="U4615" s="890"/>
      <c r="V4615" s="891"/>
      <c r="W4615" s="890"/>
      <c r="X4615" s="891"/>
      <c r="Y4615" s="890"/>
      <c r="Z4615" s="891"/>
      <c r="AA4615" s="890"/>
      <c r="AB4615" s="891"/>
      <c r="AC4615" s="890"/>
      <c r="AD4615" s="891"/>
      <c r="AE4615" s="164"/>
      <c r="AF4615" s="164"/>
      <c r="AG4615" s="199">
        <f t="shared" si="1528"/>
        <v>0</v>
      </c>
      <c r="AH4615" s="219" t="b">
        <f t="shared" si="1529"/>
        <v>0</v>
      </c>
      <c r="AI4615" s="198" t="str">
        <f t="shared" si="1530"/>
        <v/>
      </c>
      <c r="AJ4615" s="219" t="b">
        <f t="shared" si="1531"/>
        <v>0</v>
      </c>
      <c r="AK4615" s="198" t="str">
        <f t="shared" si="1532"/>
        <v/>
      </c>
      <c r="AL4615" s="219" t="b">
        <f t="shared" si="1533"/>
        <v>0</v>
      </c>
      <c r="AM4615" s="351">
        <f t="shared" si="1534"/>
        <v>0</v>
      </c>
      <c r="AN4615" s="164"/>
      <c r="AO4615" s="164"/>
      <c r="AP4615" s="164"/>
      <c r="AQ4615" s="402">
        <f t="shared" si="1535"/>
        <v>0</v>
      </c>
      <c r="AR4615" s="370" t="str">
        <f>IF(AQ4615=0,"",
IF(SUM($AQ$3585:AQ4615)=1,AS4615,
IF($AQ$5285&gt;SUM($AQ$3585:AQ4615),_xlfn.CONCAT(", ",AS4615),
IF($AQ$5285=SUM($AQ$3585:AQ4615),_xlfn.CONCAT(" y ",AS4615)))))</f>
        <v/>
      </c>
      <c r="AS4615" s="156" t="s">
        <v>7847</v>
      </c>
    </row>
    <row r="4616" spans="1:45" ht="15" customHeight="1">
      <c r="A4616" s="57"/>
      <c r="B4616" s="26"/>
      <c r="C4616" s="716" t="s">
        <v>7848</v>
      </c>
      <c r="D4616" s="716"/>
      <c r="E4616" s="941"/>
      <c r="F4616" s="942"/>
      <c r="G4616" s="942"/>
      <c r="H4616" s="943"/>
      <c r="I4616" s="940"/>
      <c r="J4616" s="940"/>
      <c r="K4616" s="940"/>
      <c r="L4616" s="940"/>
      <c r="M4616" s="940"/>
      <c r="N4616" s="940"/>
      <c r="O4616" s="940"/>
      <c r="P4616" s="940"/>
      <c r="Q4616" s="890"/>
      <c r="R4616" s="891"/>
      <c r="S4616" s="890"/>
      <c r="T4616" s="891"/>
      <c r="U4616" s="890"/>
      <c r="V4616" s="891"/>
      <c r="W4616" s="890"/>
      <c r="X4616" s="891"/>
      <c r="Y4616" s="890"/>
      <c r="Z4616" s="891"/>
      <c r="AA4616" s="890"/>
      <c r="AB4616" s="891"/>
      <c r="AC4616" s="890"/>
      <c r="AD4616" s="891"/>
      <c r="AE4616" s="164"/>
      <c r="AF4616" s="164"/>
      <c r="AG4616" s="199">
        <f t="shared" si="1528"/>
        <v>0</v>
      </c>
      <c r="AH4616" s="219" t="b">
        <f t="shared" si="1529"/>
        <v>0</v>
      </c>
      <c r="AI4616" s="198" t="str">
        <f t="shared" si="1530"/>
        <v/>
      </c>
      <c r="AJ4616" s="219" t="b">
        <f t="shared" si="1531"/>
        <v>0</v>
      </c>
      <c r="AK4616" s="198" t="str">
        <f t="shared" si="1532"/>
        <v/>
      </c>
      <c r="AL4616" s="219" t="b">
        <f t="shared" si="1533"/>
        <v>0</v>
      </c>
      <c r="AM4616" s="351">
        <f t="shared" si="1534"/>
        <v>0</v>
      </c>
      <c r="AN4616" s="164"/>
      <c r="AO4616" s="164"/>
      <c r="AP4616" s="164"/>
      <c r="AQ4616" s="402">
        <f t="shared" si="1535"/>
        <v>0</v>
      </c>
      <c r="AR4616" s="370" t="str">
        <f>IF(AQ4616=0,"",
IF(SUM($AQ$3585:AQ4616)=1,AS4616,
IF($AQ$5285&gt;SUM($AQ$3585:AQ4616),_xlfn.CONCAT(", ",AS4616),
IF($AQ$5285=SUM($AQ$3585:AQ4616),_xlfn.CONCAT(" y ",AS4616)))))</f>
        <v/>
      </c>
      <c r="AS4616" s="156" t="s">
        <v>7849</v>
      </c>
    </row>
    <row r="4617" spans="1:45" ht="15" customHeight="1">
      <c r="A4617" s="57"/>
      <c r="B4617" s="26"/>
      <c r="C4617" s="716" t="s">
        <v>7850</v>
      </c>
      <c r="D4617" s="716"/>
      <c r="E4617" s="941"/>
      <c r="F4617" s="942"/>
      <c r="G4617" s="942"/>
      <c r="H4617" s="943"/>
      <c r="I4617" s="940"/>
      <c r="J4617" s="940"/>
      <c r="K4617" s="940"/>
      <c r="L4617" s="940"/>
      <c r="M4617" s="940"/>
      <c r="N4617" s="940"/>
      <c r="O4617" s="940"/>
      <c r="P4617" s="940"/>
      <c r="Q4617" s="890"/>
      <c r="R4617" s="891"/>
      <c r="S4617" s="890"/>
      <c r="T4617" s="891"/>
      <c r="U4617" s="890"/>
      <c r="V4617" s="891"/>
      <c r="W4617" s="890"/>
      <c r="X4617" s="891"/>
      <c r="Y4617" s="890"/>
      <c r="Z4617" s="891"/>
      <c r="AA4617" s="890"/>
      <c r="AB4617" s="891"/>
      <c r="AC4617" s="890"/>
      <c r="AD4617" s="891"/>
      <c r="AE4617" s="164"/>
      <c r="AF4617" s="164"/>
      <c r="AG4617" s="199">
        <f t="shared" si="1528"/>
        <v>0</v>
      </c>
      <c r="AH4617" s="219" t="b">
        <f t="shared" si="1529"/>
        <v>0</v>
      </c>
      <c r="AI4617" s="198" t="str">
        <f t="shared" si="1530"/>
        <v/>
      </c>
      <c r="AJ4617" s="219" t="b">
        <f t="shared" si="1531"/>
        <v>0</v>
      </c>
      <c r="AK4617" s="198" t="str">
        <f t="shared" si="1532"/>
        <v/>
      </c>
      <c r="AL4617" s="219" t="b">
        <f t="shared" si="1533"/>
        <v>0</v>
      </c>
      <c r="AM4617" s="351">
        <f t="shared" si="1534"/>
        <v>0</v>
      </c>
      <c r="AN4617" s="164"/>
      <c r="AO4617" s="164"/>
      <c r="AP4617" s="164"/>
      <c r="AQ4617" s="402">
        <f t="shared" si="1535"/>
        <v>0</v>
      </c>
      <c r="AR4617" s="370" t="str">
        <f>IF(AQ4617=0,"",
IF(SUM($AQ$3585:AQ4617)=1,AS4617,
IF($AQ$5285&gt;SUM($AQ$3585:AQ4617),_xlfn.CONCAT(", ",AS4617),
IF($AQ$5285=SUM($AQ$3585:AQ4617),_xlfn.CONCAT(" y ",AS4617)))))</f>
        <v/>
      </c>
      <c r="AS4617" s="156" t="s">
        <v>7851</v>
      </c>
    </row>
    <row r="4618" spans="1:45" ht="15" customHeight="1">
      <c r="A4618" s="57"/>
      <c r="B4618" s="26"/>
      <c r="C4618" s="716" t="s">
        <v>7852</v>
      </c>
      <c r="D4618" s="716"/>
      <c r="E4618" s="941"/>
      <c r="F4618" s="942"/>
      <c r="G4618" s="942"/>
      <c r="H4618" s="943"/>
      <c r="I4618" s="940"/>
      <c r="J4618" s="940"/>
      <c r="K4618" s="940"/>
      <c r="L4618" s="940"/>
      <c r="M4618" s="940"/>
      <c r="N4618" s="940"/>
      <c r="O4618" s="940"/>
      <c r="P4618" s="940"/>
      <c r="Q4618" s="890"/>
      <c r="R4618" s="891"/>
      <c r="S4618" s="890"/>
      <c r="T4618" s="891"/>
      <c r="U4618" s="890"/>
      <c r="V4618" s="891"/>
      <c r="W4618" s="890"/>
      <c r="X4618" s="891"/>
      <c r="Y4618" s="890"/>
      <c r="Z4618" s="891"/>
      <c r="AA4618" s="890"/>
      <c r="AB4618" s="891"/>
      <c r="AC4618" s="890"/>
      <c r="AD4618" s="891"/>
      <c r="AE4618" s="164"/>
      <c r="AF4618" s="164"/>
      <c r="AG4618" s="199">
        <f t="shared" si="1528"/>
        <v>0</v>
      </c>
      <c r="AH4618" s="219" t="b">
        <f t="shared" si="1529"/>
        <v>0</v>
      </c>
      <c r="AI4618" s="198" t="str">
        <f t="shared" si="1530"/>
        <v/>
      </c>
      <c r="AJ4618" s="219" t="b">
        <f t="shared" si="1531"/>
        <v>0</v>
      </c>
      <c r="AK4618" s="198" t="str">
        <f t="shared" si="1532"/>
        <v/>
      </c>
      <c r="AL4618" s="219" t="b">
        <f t="shared" si="1533"/>
        <v>0</v>
      </c>
      <c r="AM4618" s="351">
        <f t="shared" si="1534"/>
        <v>0</v>
      </c>
      <c r="AN4618" s="164"/>
      <c r="AO4618" s="164"/>
      <c r="AP4618" s="164"/>
      <c r="AQ4618" s="402">
        <f t="shared" si="1535"/>
        <v>0</v>
      </c>
      <c r="AR4618" s="370" t="str">
        <f>IF(AQ4618=0,"",
IF(SUM($AQ$3585:AQ4618)=1,AS4618,
IF($AQ$5285&gt;SUM($AQ$3585:AQ4618),_xlfn.CONCAT(", ",AS4618),
IF($AQ$5285=SUM($AQ$3585:AQ4618),_xlfn.CONCAT(" y ",AS4618)))))</f>
        <v/>
      </c>
      <c r="AS4618" s="156" t="s">
        <v>7853</v>
      </c>
    </row>
    <row r="4619" spans="1:45" ht="15" customHeight="1">
      <c r="A4619" s="57"/>
      <c r="B4619" s="26"/>
      <c r="C4619" s="716" t="s">
        <v>7854</v>
      </c>
      <c r="D4619" s="716"/>
      <c r="E4619" s="941"/>
      <c r="F4619" s="942"/>
      <c r="G4619" s="942"/>
      <c r="H4619" s="943"/>
      <c r="I4619" s="940"/>
      <c r="J4619" s="940"/>
      <c r="K4619" s="940"/>
      <c r="L4619" s="940"/>
      <c r="M4619" s="940"/>
      <c r="N4619" s="940"/>
      <c r="O4619" s="940"/>
      <c r="P4619" s="940"/>
      <c r="Q4619" s="890"/>
      <c r="R4619" s="891"/>
      <c r="S4619" s="890"/>
      <c r="T4619" s="891"/>
      <c r="U4619" s="890"/>
      <c r="V4619" s="891"/>
      <c r="W4619" s="890"/>
      <c r="X4619" s="891"/>
      <c r="Y4619" s="890"/>
      <c r="Z4619" s="891"/>
      <c r="AA4619" s="890"/>
      <c r="AB4619" s="891"/>
      <c r="AC4619" s="890"/>
      <c r="AD4619" s="891"/>
      <c r="AE4619" s="164"/>
      <c r="AF4619" s="164"/>
      <c r="AG4619" s="199">
        <f t="shared" si="1528"/>
        <v>0</v>
      </c>
      <c r="AH4619" s="219" t="b">
        <f t="shared" si="1529"/>
        <v>0</v>
      </c>
      <c r="AI4619" s="198" t="str">
        <f t="shared" si="1530"/>
        <v/>
      </c>
      <c r="AJ4619" s="219" t="b">
        <f t="shared" si="1531"/>
        <v>0</v>
      </c>
      <c r="AK4619" s="198" t="str">
        <f t="shared" si="1532"/>
        <v/>
      </c>
      <c r="AL4619" s="219" t="b">
        <f t="shared" si="1533"/>
        <v>0</v>
      </c>
      <c r="AM4619" s="351">
        <f t="shared" si="1534"/>
        <v>0</v>
      </c>
      <c r="AN4619" s="164"/>
      <c r="AO4619" s="164"/>
      <c r="AP4619" s="164"/>
      <c r="AQ4619" s="402">
        <f t="shared" si="1535"/>
        <v>0</v>
      </c>
      <c r="AR4619" s="370" t="str">
        <f>IF(AQ4619=0,"",
IF(SUM($AQ$3585:AQ4619)=1,AS4619,
IF($AQ$5285&gt;SUM($AQ$3585:AQ4619),_xlfn.CONCAT(", ",AS4619),
IF($AQ$5285=SUM($AQ$3585:AQ4619),_xlfn.CONCAT(" y ",AS4619)))))</f>
        <v/>
      </c>
      <c r="AS4619" s="156" t="s">
        <v>7855</v>
      </c>
    </row>
    <row r="4620" spans="1:45" ht="15" customHeight="1">
      <c r="A4620" s="57"/>
      <c r="B4620" s="26"/>
      <c r="C4620" s="716" t="s">
        <v>7856</v>
      </c>
      <c r="D4620" s="716"/>
      <c r="E4620" s="941"/>
      <c r="F4620" s="942"/>
      <c r="G4620" s="942"/>
      <c r="H4620" s="943"/>
      <c r="I4620" s="940"/>
      <c r="J4620" s="940"/>
      <c r="K4620" s="940"/>
      <c r="L4620" s="940"/>
      <c r="M4620" s="940"/>
      <c r="N4620" s="940"/>
      <c r="O4620" s="940"/>
      <c r="P4620" s="940"/>
      <c r="Q4620" s="890"/>
      <c r="R4620" s="891"/>
      <c r="S4620" s="890"/>
      <c r="T4620" s="891"/>
      <c r="U4620" s="890"/>
      <c r="V4620" s="891"/>
      <c r="W4620" s="890"/>
      <c r="X4620" s="891"/>
      <c r="Y4620" s="890"/>
      <c r="Z4620" s="891"/>
      <c r="AA4620" s="890"/>
      <c r="AB4620" s="891"/>
      <c r="AC4620" s="890"/>
      <c r="AD4620" s="891"/>
      <c r="AE4620" s="164"/>
      <c r="AF4620" s="164"/>
      <c r="AG4620" s="199">
        <f t="shared" si="1528"/>
        <v>0</v>
      </c>
      <c r="AH4620" s="219" t="b">
        <f t="shared" si="1529"/>
        <v>0</v>
      </c>
      <c r="AI4620" s="198" t="str">
        <f t="shared" si="1530"/>
        <v/>
      </c>
      <c r="AJ4620" s="219" t="b">
        <f t="shared" si="1531"/>
        <v>0</v>
      </c>
      <c r="AK4620" s="198" t="str">
        <f t="shared" si="1532"/>
        <v/>
      </c>
      <c r="AL4620" s="219" t="b">
        <f t="shared" si="1533"/>
        <v>0</v>
      </c>
      <c r="AM4620" s="351">
        <f t="shared" si="1534"/>
        <v>0</v>
      </c>
      <c r="AN4620" s="164"/>
      <c r="AO4620" s="164"/>
      <c r="AP4620" s="164"/>
      <c r="AQ4620" s="402">
        <f t="shared" si="1535"/>
        <v>0</v>
      </c>
      <c r="AR4620" s="370" t="str">
        <f>IF(AQ4620=0,"",
IF(SUM($AQ$3585:AQ4620)=1,AS4620,
IF($AQ$5285&gt;SUM($AQ$3585:AQ4620),_xlfn.CONCAT(", ",AS4620),
IF($AQ$5285=SUM($AQ$3585:AQ4620),_xlfn.CONCAT(" y ",AS4620)))))</f>
        <v/>
      </c>
      <c r="AS4620" s="156" t="s">
        <v>7857</v>
      </c>
    </row>
    <row r="4621" spans="1:45" ht="15" customHeight="1">
      <c r="A4621" s="57"/>
      <c r="B4621" s="26"/>
      <c r="C4621" s="716" t="s">
        <v>7858</v>
      </c>
      <c r="D4621" s="716"/>
      <c r="E4621" s="941"/>
      <c r="F4621" s="942"/>
      <c r="G4621" s="942"/>
      <c r="H4621" s="943"/>
      <c r="I4621" s="940"/>
      <c r="J4621" s="940"/>
      <c r="K4621" s="940"/>
      <c r="L4621" s="940"/>
      <c r="M4621" s="940"/>
      <c r="N4621" s="940"/>
      <c r="O4621" s="940"/>
      <c r="P4621" s="940"/>
      <c r="Q4621" s="890"/>
      <c r="R4621" s="891"/>
      <c r="S4621" s="890"/>
      <c r="T4621" s="891"/>
      <c r="U4621" s="890"/>
      <c r="V4621" s="891"/>
      <c r="W4621" s="890"/>
      <c r="X4621" s="891"/>
      <c r="Y4621" s="890"/>
      <c r="Z4621" s="891"/>
      <c r="AA4621" s="890"/>
      <c r="AB4621" s="891"/>
      <c r="AC4621" s="890"/>
      <c r="AD4621" s="891"/>
      <c r="AE4621" s="164"/>
      <c r="AF4621" s="164"/>
      <c r="AG4621" s="199">
        <f t="shared" si="1528"/>
        <v>0</v>
      </c>
      <c r="AH4621" s="219" t="b">
        <f t="shared" si="1529"/>
        <v>0</v>
      </c>
      <c r="AI4621" s="198" t="str">
        <f t="shared" si="1530"/>
        <v/>
      </c>
      <c r="AJ4621" s="219" t="b">
        <f t="shared" si="1531"/>
        <v>0</v>
      </c>
      <c r="AK4621" s="198" t="str">
        <f t="shared" si="1532"/>
        <v/>
      </c>
      <c r="AL4621" s="219" t="b">
        <f t="shared" si="1533"/>
        <v>0</v>
      </c>
      <c r="AM4621" s="351">
        <f t="shared" si="1534"/>
        <v>0</v>
      </c>
      <c r="AN4621" s="164"/>
      <c r="AO4621" s="164"/>
      <c r="AP4621" s="164"/>
      <c r="AQ4621" s="402">
        <f t="shared" si="1535"/>
        <v>0</v>
      </c>
      <c r="AR4621" s="370" t="str">
        <f>IF(AQ4621=0,"",
IF(SUM($AQ$3585:AQ4621)=1,AS4621,
IF($AQ$5285&gt;SUM($AQ$3585:AQ4621),_xlfn.CONCAT(", ",AS4621),
IF($AQ$5285=SUM($AQ$3585:AQ4621),_xlfn.CONCAT(" y ",AS4621)))))</f>
        <v/>
      </c>
      <c r="AS4621" s="156" t="s">
        <v>7859</v>
      </c>
    </row>
    <row r="4622" spans="1:45" ht="15" customHeight="1">
      <c r="A4622" s="57"/>
      <c r="B4622" s="26"/>
      <c r="C4622" s="716" t="s">
        <v>7860</v>
      </c>
      <c r="D4622" s="716"/>
      <c r="E4622" s="941"/>
      <c r="F4622" s="942"/>
      <c r="G4622" s="942"/>
      <c r="H4622" s="943"/>
      <c r="I4622" s="940"/>
      <c r="J4622" s="940"/>
      <c r="K4622" s="940"/>
      <c r="L4622" s="940"/>
      <c r="M4622" s="940"/>
      <c r="N4622" s="940"/>
      <c r="O4622" s="940"/>
      <c r="P4622" s="940"/>
      <c r="Q4622" s="890"/>
      <c r="R4622" s="891"/>
      <c r="S4622" s="890"/>
      <c r="T4622" s="891"/>
      <c r="U4622" s="890"/>
      <c r="V4622" s="891"/>
      <c r="W4622" s="890"/>
      <c r="X4622" s="891"/>
      <c r="Y4622" s="890"/>
      <c r="Z4622" s="891"/>
      <c r="AA4622" s="890"/>
      <c r="AB4622" s="891"/>
      <c r="AC4622" s="890"/>
      <c r="AD4622" s="891"/>
      <c r="AE4622" s="164"/>
      <c r="AF4622" s="164"/>
      <c r="AG4622" s="199">
        <f t="shared" si="1528"/>
        <v>0</v>
      </c>
      <c r="AH4622" s="219" t="b">
        <f t="shared" si="1529"/>
        <v>0</v>
      </c>
      <c r="AI4622" s="198" t="str">
        <f t="shared" si="1530"/>
        <v/>
      </c>
      <c r="AJ4622" s="219" t="b">
        <f t="shared" si="1531"/>
        <v>0</v>
      </c>
      <c r="AK4622" s="198" t="str">
        <f t="shared" si="1532"/>
        <v/>
      </c>
      <c r="AL4622" s="219" t="b">
        <f t="shared" si="1533"/>
        <v>0</v>
      </c>
      <c r="AM4622" s="351">
        <f t="shared" si="1534"/>
        <v>0</v>
      </c>
      <c r="AN4622" s="164"/>
      <c r="AO4622" s="164"/>
      <c r="AP4622" s="164"/>
      <c r="AQ4622" s="402">
        <f t="shared" si="1535"/>
        <v>0</v>
      </c>
      <c r="AR4622" s="370" t="str">
        <f>IF(AQ4622=0,"",
IF(SUM($AQ$3585:AQ4622)=1,AS4622,
IF($AQ$5285&gt;SUM($AQ$3585:AQ4622),_xlfn.CONCAT(", ",AS4622),
IF($AQ$5285=SUM($AQ$3585:AQ4622),_xlfn.CONCAT(" y ",AS4622)))))</f>
        <v/>
      </c>
      <c r="AS4622" s="156" t="s">
        <v>7861</v>
      </c>
    </row>
    <row r="4623" spans="1:45" ht="15" customHeight="1">
      <c r="A4623" s="57"/>
      <c r="B4623" s="26"/>
      <c r="C4623" s="716" t="s">
        <v>7862</v>
      </c>
      <c r="D4623" s="716"/>
      <c r="E4623" s="941"/>
      <c r="F4623" s="942"/>
      <c r="G4623" s="942"/>
      <c r="H4623" s="943"/>
      <c r="I4623" s="940"/>
      <c r="J4623" s="940"/>
      <c r="K4623" s="940"/>
      <c r="L4623" s="940"/>
      <c r="M4623" s="940"/>
      <c r="N4623" s="940"/>
      <c r="O4623" s="940"/>
      <c r="P4623" s="940"/>
      <c r="Q4623" s="890"/>
      <c r="R4623" s="891"/>
      <c r="S4623" s="890"/>
      <c r="T4623" s="891"/>
      <c r="U4623" s="890"/>
      <c r="V4623" s="891"/>
      <c r="W4623" s="890"/>
      <c r="X4623" s="891"/>
      <c r="Y4623" s="890"/>
      <c r="Z4623" s="891"/>
      <c r="AA4623" s="890"/>
      <c r="AB4623" s="891"/>
      <c r="AC4623" s="890"/>
      <c r="AD4623" s="891"/>
      <c r="AE4623" s="164"/>
      <c r="AF4623" s="164"/>
      <c r="AG4623" s="199">
        <f t="shared" si="1528"/>
        <v>0</v>
      </c>
      <c r="AH4623" s="219" t="b">
        <f t="shared" si="1529"/>
        <v>0</v>
      </c>
      <c r="AI4623" s="198" t="str">
        <f t="shared" si="1530"/>
        <v/>
      </c>
      <c r="AJ4623" s="219" t="b">
        <f t="shared" si="1531"/>
        <v>0</v>
      </c>
      <c r="AK4623" s="198" t="str">
        <f t="shared" si="1532"/>
        <v/>
      </c>
      <c r="AL4623" s="219" t="b">
        <f t="shared" si="1533"/>
        <v>0</v>
      </c>
      <c r="AM4623" s="351">
        <f t="shared" si="1534"/>
        <v>0</v>
      </c>
      <c r="AN4623" s="164"/>
      <c r="AO4623" s="164"/>
      <c r="AP4623" s="164"/>
      <c r="AQ4623" s="402">
        <f t="shared" si="1535"/>
        <v>0</v>
      </c>
      <c r="AR4623" s="370" t="str">
        <f>IF(AQ4623=0,"",
IF(SUM($AQ$3585:AQ4623)=1,AS4623,
IF($AQ$5285&gt;SUM($AQ$3585:AQ4623),_xlfn.CONCAT(", ",AS4623),
IF($AQ$5285=SUM($AQ$3585:AQ4623),_xlfn.CONCAT(" y ",AS4623)))))</f>
        <v/>
      </c>
      <c r="AS4623" s="156" t="s">
        <v>7863</v>
      </c>
    </row>
    <row r="4624" spans="1:45" ht="15" customHeight="1">
      <c r="A4624" s="57"/>
      <c r="B4624" s="26"/>
      <c r="C4624" s="716" t="s">
        <v>7864</v>
      </c>
      <c r="D4624" s="716"/>
      <c r="E4624" s="941"/>
      <c r="F4624" s="942"/>
      <c r="G4624" s="942"/>
      <c r="H4624" s="943"/>
      <c r="I4624" s="940"/>
      <c r="J4624" s="940"/>
      <c r="K4624" s="940"/>
      <c r="L4624" s="940"/>
      <c r="M4624" s="940"/>
      <c r="N4624" s="940"/>
      <c r="O4624" s="940"/>
      <c r="P4624" s="940"/>
      <c r="Q4624" s="890"/>
      <c r="R4624" s="891"/>
      <c r="S4624" s="890"/>
      <c r="T4624" s="891"/>
      <c r="U4624" s="890"/>
      <c r="V4624" s="891"/>
      <c r="W4624" s="890"/>
      <c r="X4624" s="891"/>
      <c r="Y4624" s="890"/>
      <c r="Z4624" s="891"/>
      <c r="AA4624" s="890"/>
      <c r="AB4624" s="891"/>
      <c r="AC4624" s="890"/>
      <c r="AD4624" s="891"/>
      <c r="AE4624" s="164"/>
      <c r="AF4624" s="164"/>
      <c r="AG4624" s="199">
        <f t="shared" si="1528"/>
        <v>0</v>
      </c>
      <c r="AH4624" s="219" t="b">
        <f t="shared" si="1529"/>
        <v>0</v>
      </c>
      <c r="AI4624" s="198" t="str">
        <f t="shared" si="1530"/>
        <v/>
      </c>
      <c r="AJ4624" s="219" t="b">
        <f t="shared" si="1531"/>
        <v>0</v>
      </c>
      <c r="AK4624" s="198" t="str">
        <f t="shared" si="1532"/>
        <v/>
      </c>
      <c r="AL4624" s="219" t="b">
        <f t="shared" si="1533"/>
        <v>0</v>
      </c>
      <c r="AM4624" s="351">
        <f t="shared" si="1534"/>
        <v>0</v>
      </c>
      <c r="AN4624" s="164"/>
      <c r="AO4624" s="164"/>
      <c r="AP4624" s="164"/>
      <c r="AQ4624" s="402">
        <f t="shared" si="1535"/>
        <v>0</v>
      </c>
      <c r="AR4624" s="370" t="str">
        <f>IF(AQ4624=0,"",
IF(SUM($AQ$3585:AQ4624)=1,AS4624,
IF($AQ$5285&gt;SUM($AQ$3585:AQ4624),_xlfn.CONCAT(", ",AS4624),
IF($AQ$5285=SUM($AQ$3585:AQ4624),_xlfn.CONCAT(" y ",AS4624)))))</f>
        <v/>
      </c>
      <c r="AS4624" s="156" t="s">
        <v>7865</v>
      </c>
    </row>
    <row r="4625" spans="1:45" ht="15" customHeight="1">
      <c r="A4625" s="57"/>
      <c r="B4625" s="26"/>
      <c r="C4625" s="716" t="s">
        <v>7866</v>
      </c>
      <c r="D4625" s="716"/>
      <c r="E4625" s="941"/>
      <c r="F4625" s="942"/>
      <c r="G4625" s="942"/>
      <c r="H4625" s="943"/>
      <c r="I4625" s="940"/>
      <c r="J4625" s="940"/>
      <c r="K4625" s="940"/>
      <c r="L4625" s="940"/>
      <c r="M4625" s="940"/>
      <c r="N4625" s="940"/>
      <c r="O4625" s="940"/>
      <c r="P4625" s="940"/>
      <c r="Q4625" s="890"/>
      <c r="R4625" s="891"/>
      <c r="S4625" s="890"/>
      <c r="T4625" s="891"/>
      <c r="U4625" s="890"/>
      <c r="V4625" s="891"/>
      <c r="W4625" s="890"/>
      <c r="X4625" s="891"/>
      <c r="Y4625" s="890"/>
      <c r="Z4625" s="891"/>
      <c r="AA4625" s="890"/>
      <c r="AB4625" s="891"/>
      <c r="AC4625" s="890"/>
      <c r="AD4625" s="891"/>
      <c r="AE4625" s="164"/>
      <c r="AF4625" s="164"/>
      <c r="AG4625" s="199">
        <f t="shared" si="1528"/>
        <v>0</v>
      </c>
      <c r="AH4625" s="219" t="b">
        <f t="shared" si="1529"/>
        <v>0</v>
      </c>
      <c r="AI4625" s="198" t="str">
        <f t="shared" si="1530"/>
        <v/>
      </c>
      <c r="AJ4625" s="219" t="b">
        <f t="shared" si="1531"/>
        <v>0</v>
      </c>
      <c r="AK4625" s="198" t="str">
        <f t="shared" si="1532"/>
        <v/>
      </c>
      <c r="AL4625" s="219" t="b">
        <f t="shared" si="1533"/>
        <v>0</v>
      </c>
      <c r="AM4625" s="351">
        <f t="shared" si="1534"/>
        <v>0</v>
      </c>
      <c r="AN4625" s="164"/>
      <c r="AO4625" s="164"/>
      <c r="AP4625" s="164"/>
      <c r="AQ4625" s="402">
        <f t="shared" si="1535"/>
        <v>0</v>
      </c>
      <c r="AR4625" s="370" t="str">
        <f>IF(AQ4625=0,"",
IF(SUM($AQ$3585:AQ4625)=1,AS4625,
IF($AQ$5285&gt;SUM($AQ$3585:AQ4625),_xlfn.CONCAT(", ",AS4625),
IF($AQ$5285=SUM($AQ$3585:AQ4625),_xlfn.CONCAT(" y ",AS4625)))))</f>
        <v/>
      </c>
      <c r="AS4625" s="156" t="s">
        <v>7867</v>
      </c>
    </row>
    <row r="4626" spans="1:45" ht="15" customHeight="1">
      <c r="A4626" s="57"/>
      <c r="B4626" s="26"/>
      <c r="C4626" s="716" t="s">
        <v>7868</v>
      </c>
      <c r="D4626" s="716"/>
      <c r="E4626" s="941"/>
      <c r="F4626" s="942"/>
      <c r="G4626" s="942"/>
      <c r="H4626" s="943"/>
      <c r="I4626" s="940"/>
      <c r="J4626" s="940"/>
      <c r="K4626" s="940"/>
      <c r="L4626" s="940"/>
      <c r="M4626" s="940"/>
      <c r="N4626" s="940"/>
      <c r="O4626" s="940"/>
      <c r="P4626" s="940"/>
      <c r="Q4626" s="890"/>
      <c r="R4626" s="891"/>
      <c r="S4626" s="890"/>
      <c r="T4626" s="891"/>
      <c r="U4626" s="890"/>
      <c r="V4626" s="891"/>
      <c r="W4626" s="890"/>
      <c r="X4626" s="891"/>
      <c r="Y4626" s="890"/>
      <c r="Z4626" s="891"/>
      <c r="AA4626" s="890"/>
      <c r="AB4626" s="891"/>
      <c r="AC4626" s="890"/>
      <c r="AD4626" s="891"/>
      <c r="AE4626" s="164"/>
      <c r="AF4626" s="164"/>
      <c r="AG4626" s="199">
        <f t="shared" si="1528"/>
        <v>0</v>
      </c>
      <c r="AH4626" s="219" t="b">
        <f t="shared" si="1529"/>
        <v>0</v>
      </c>
      <c r="AI4626" s="198" t="str">
        <f t="shared" si="1530"/>
        <v/>
      </c>
      <c r="AJ4626" s="219" t="b">
        <f t="shared" si="1531"/>
        <v>0</v>
      </c>
      <c r="AK4626" s="198" t="str">
        <f t="shared" si="1532"/>
        <v/>
      </c>
      <c r="AL4626" s="219" t="b">
        <f t="shared" si="1533"/>
        <v>0</v>
      </c>
      <c r="AM4626" s="351">
        <f t="shared" si="1534"/>
        <v>0</v>
      </c>
      <c r="AN4626" s="164"/>
      <c r="AO4626" s="164"/>
      <c r="AP4626" s="164"/>
      <c r="AQ4626" s="402">
        <f t="shared" si="1535"/>
        <v>0</v>
      </c>
      <c r="AR4626" s="370" t="str">
        <f>IF(AQ4626=0,"",
IF(SUM($AQ$3585:AQ4626)=1,AS4626,
IF($AQ$5285&gt;SUM($AQ$3585:AQ4626),_xlfn.CONCAT(", ",AS4626),
IF($AQ$5285=SUM($AQ$3585:AQ4626),_xlfn.CONCAT(" y ",AS4626)))))</f>
        <v/>
      </c>
      <c r="AS4626" s="156" t="s">
        <v>7869</v>
      </c>
    </row>
    <row r="4627" spans="1:45" ht="15" customHeight="1">
      <c r="A4627" s="57"/>
      <c r="B4627" s="26"/>
      <c r="C4627" s="716" t="s">
        <v>7870</v>
      </c>
      <c r="D4627" s="716"/>
      <c r="E4627" s="941"/>
      <c r="F4627" s="942"/>
      <c r="G4627" s="942"/>
      <c r="H4627" s="943"/>
      <c r="I4627" s="940"/>
      <c r="J4627" s="940"/>
      <c r="K4627" s="940"/>
      <c r="L4627" s="940"/>
      <c r="M4627" s="940"/>
      <c r="N4627" s="940"/>
      <c r="O4627" s="940"/>
      <c r="P4627" s="940"/>
      <c r="Q4627" s="890"/>
      <c r="R4627" s="891"/>
      <c r="S4627" s="890"/>
      <c r="T4627" s="891"/>
      <c r="U4627" s="890"/>
      <c r="V4627" s="891"/>
      <c r="W4627" s="890"/>
      <c r="X4627" s="891"/>
      <c r="Y4627" s="890"/>
      <c r="Z4627" s="891"/>
      <c r="AA4627" s="890"/>
      <c r="AB4627" s="891"/>
      <c r="AC4627" s="890"/>
      <c r="AD4627" s="891"/>
      <c r="AE4627" s="164"/>
      <c r="AF4627" s="164"/>
      <c r="AG4627" s="199">
        <f t="shared" si="1528"/>
        <v>0</v>
      </c>
      <c r="AH4627" s="219" t="b">
        <f t="shared" si="1529"/>
        <v>0</v>
      </c>
      <c r="AI4627" s="198" t="str">
        <f t="shared" si="1530"/>
        <v/>
      </c>
      <c r="AJ4627" s="219" t="b">
        <f t="shared" si="1531"/>
        <v>0</v>
      </c>
      <c r="AK4627" s="198" t="str">
        <f t="shared" si="1532"/>
        <v/>
      </c>
      <c r="AL4627" s="219" t="b">
        <f t="shared" si="1533"/>
        <v>0</v>
      </c>
      <c r="AM4627" s="351">
        <f t="shared" si="1534"/>
        <v>0</v>
      </c>
      <c r="AN4627" s="164"/>
      <c r="AO4627" s="164"/>
      <c r="AP4627" s="164"/>
      <c r="AQ4627" s="402">
        <f t="shared" si="1535"/>
        <v>0</v>
      </c>
      <c r="AR4627" s="370" t="str">
        <f>IF(AQ4627=0,"",
IF(SUM($AQ$3585:AQ4627)=1,AS4627,
IF($AQ$5285&gt;SUM($AQ$3585:AQ4627),_xlfn.CONCAT(", ",AS4627),
IF($AQ$5285=SUM($AQ$3585:AQ4627),_xlfn.CONCAT(" y ",AS4627)))))</f>
        <v/>
      </c>
      <c r="AS4627" s="156" t="s">
        <v>7871</v>
      </c>
    </row>
    <row r="4628" spans="1:45" ht="15" customHeight="1">
      <c r="A4628" s="57"/>
      <c r="B4628" s="26"/>
      <c r="C4628" s="716" t="s">
        <v>7872</v>
      </c>
      <c r="D4628" s="716"/>
      <c r="E4628" s="941"/>
      <c r="F4628" s="942"/>
      <c r="G4628" s="942"/>
      <c r="H4628" s="943"/>
      <c r="I4628" s="940"/>
      <c r="J4628" s="940"/>
      <c r="K4628" s="940"/>
      <c r="L4628" s="940"/>
      <c r="M4628" s="940"/>
      <c r="N4628" s="940"/>
      <c r="O4628" s="940"/>
      <c r="P4628" s="940"/>
      <c r="Q4628" s="890"/>
      <c r="R4628" s="891"/>
      <c r="S4628" s="890"/>
      <c r="T4628" s="891"/>
      <c r="U4628" s="890"/>
      <c r="V4628" s="891"/>
      <c r="W4628" s="890"/>
      <c r="X4628" s="891"/>
      <c r="Y4628" s="890"/>
      <c r="Z4628" s="891"/>
      <c r="AA4628" s="890"/>
      <c r="AB4628" s="891"/>
      <c r="AC4628" s="890"/>
      <c r="AD4628" s="891"/>
      <c r="AE4628" s="164"/>
      <c r="AF4628" s="164"/>
      <c r="AG4628" s="199">
        <f t="shared" si="1528"/>
        <v>0</v>
      </c>
      <c r="AH4628" s="219" t="b">
        <f t="shared" si="1529"/>
        <v>0</v>
      </c>
      <c r="AI4628" s="198" t="str">
        <f t="shared" si="1530"/>
        <v/>
      </c>
      <c r="AJ4628" s="219" t="b">
        <f t="shared" si="1531"/>
        <v>0</v>
      </c>
      <c r="AK4628" s="198" t="str">
        <f t="shared" si="1532"/>
        <v/>
      </c>
      <c r="AL4628" s="219" t="b">
        <f t="shared" si="1533"/>
        <v>0</v>
      </c>
      <c r="AM4628" s="351">
        <f t="shared" si="1534"/>
        <v>0</v>
      </c>
      <c r="AN4628" s="164"/>
      <c r="AO4628" s="164"/>
      <c r="AP4628" s="164"/>
      <c r="AQ4628" s="402">
        <f t="shared" si="1535"/>
        <v>0</v>
      </c>
      <c r="AR4628" s="370" t="str">
        <f>IF(AQ4628=0,"",
IF(SUM($AQ$3585:AQ4628)=1,AS4628,
IF($AQ$5285&gt;SUM($AQ$3585:AQ4628),_xlfn.CONCAT(", ",AS4628),
IF($AQ$5285=SUM($AQ$3585:AQ4628),_xlfn.CONCAT(" y ",AS4628)))))</f>
        <v/>
      </c>
      <c r="AS4628" s="156" t="s">
        <v>7873</v>
      </c>
    </row>
    <row r="4629" spans="1:45" ht="15" customHeight="1">
      <c r="A4629" s="57"/>
      <c r="B4629" s="26"/>
      <c r="C4629" s="716" t="s">
        <v>7874</v>
      </c>
      <c r="D4629" s="716"/>
      <c r="E4629" s="941"/>
      <c r="F4629" s="942"/>
      <c r="G4629" s="942"/>
      <c r="H4629" s="943"/>
      <c r="I4629" s="940"/>
      <c r="J4629" s="940"/>
      <c r="K4629" s="940"/>
      <c r="L4629" s="940"/>
      <c r="M4629" s="940"/>
      <c r="N4629" s="940"/>
      <c r="O4629" s="940"/>
      <c r="P4629" s="940"/>
      <c r="Q4629" s="890"/>
      <c r="R4629" s="891"/>
      <c r="S4629" s="890"/>
      <c r="T4629" s="891"/>
      <c r="U4629" s="890"/>
      <c r="V4629" s="891"/>
      <c r="W4629" s="890"/>
      <c r="X4629" s="891"/>
      <c r="Y4629" s="890"/>
      <c r="Z4629" s="891"/>
      <c r="AA4629" s="890"/>
      <c r="AB4629" s="891"/>
      <c r="AC4629" s="890"/>
      <c r="AD4629" s="891"/>
      <c r="AE4629" s="164"/>
      <c r="AF4629" s="164"/>
      <c r="AG4629" s="199">
        <f t="shared" si="1528"/>
        <v>0</v>
      </c>
      <c r="AH4629" s="219" t="b">
        <f t="shared" si="1529"/>
        <v>0</v>
      </c>
      <c r="AI4629" s="198" t="str">
        <f t="shared" si="1530"/>
        <v/>
      </c>
      <c r="AJ4629" s="219" t="b">
        <f t="shared" si="1531"/>
        <v>0</v>
      </c>
      <c r="AK4629" s="198" t="str">
        <f t="shared" si="1532"/>
        <v/>
      </c>
      <c r="AL4629" s="219" t="b">
        <f t="shared" si="1533"/>
        <v>0</v>
      </c>
      <c r="AM4629" s="351">
        <f t="shared" si="1534"/>
        <v>0</v>
      </c>
      <c r="AN4629" s="164"/>
      <c r="AO4629" s="164"/>
      <c r="AP4629" s="164"/>
      <c r="AQ4629" s="402">
        <f t="shared" si="1535"/>
        <v>0</v>
      </c>
      <c r="AR4629" s="370" t="str">
        <f>IF(AQ4629=0,"",
IF(SUM($AQ$3585:AQ4629)=1,AS4629,
IF($AQ$5285&gt;SUM($AQ$3585:AQ4629),_xlfn.CONCAT(", ",AS4629),
IF($AQ$5285=SUM($AQ$3585:AQ4629),_xlfn.CONCAT(" y ",AS4629)))))</f>
        <v/>
      </c>
      <c r="AS4629" s="156" t="s">
        <v>7875</v>
      </c>
    </row>
    <row r="4630" spans="1:45" ht="15" customHeight="1">
      <c r="A4630" s="57"/>
      <c r="B4630" s="26"/>
      <c r="C4630" s="716" t="s">
        <v>7876</v>
      </c>
      <c r="D4630" s="716"/>
      <c r="E4630" s="941"/>
      <c r="F4630" s="942"/>
      <c r="G4630" s="942"/>
      <c r="H4630" s="943"/>
      <c r="I4630" s="940"/>
      <c r="J4630" s="940"/>
      <c r="K4630" s="940"/>
      <c r="L4630" s="940"/>
      <c r="M4630" s="940"/>
      <c r="N4630" s="940"/>
      <c r="O4630" s="940"/>
      <c r="P4630" s="940"/>
      <c r="Q4630" s="890"/>
      <c r="R4630" s="891"/>
      <c r="S4630" s="890"/>
      <c r="T4630" s="891"/>
      <c r="U4630" s="890"/>
      <c r="V4630" s="891"/>
      <c r="W4630" s="890"/>
      <c r="X4630" s="891"/>
      <c r="Y4630" s="890"/>
      <c r="Z4630" s="891"/>
      <c r="AA4630" s="890"/>
      <c r="AB4630" s="891"/>
      <c r="AC4630" s="890"/>
      <c r="AD4630" s="891"/>
      <c r="AE4630" s="164"/>
      <c r="AF4630" s="164"/>
      <c r="AG4630" s="199">
        <f t="shared" si="1528"/>
        <v>0</v>
      </c>
      <c r="AH4630" s="219" t="b">
        <f t="shared" si="1529"/>
        <v>0</v>
      </c>
      <c r="AI4630" s="198" t="str">
        <f t="shared" si="1530"/>
        <v/>
      </c>
      <c r="AJ4630" s="219" t="b">
        <f t="shared" si="1531"/>
        <v>0</v>
      </c>
      <c r="AK4630" s="198" t="str">
        <f t="shared" si="1532"/>
        <v/>
      </c>
      <c r="AL4630" s="219" t="b">
        <f t="shared" si="1533"/>
        <v>0</v>
      </c>
      <c r="AM4630" s="351">
        <f t="shared" si="1534"/>
        <v>0</v>
      </c>
      <c r="AN4630" s="164"/>
      <c r="AO4630" s="164"/>
      <c r="AP4630" s="164"/>
      <c r="AQ4630" s="402">
        <f t="shared" si="1535"/>
        <v>0</v>
      </c>
      <c r="AR4630" s="370" t="str">
        <f>IF(AQ4630=0,"",
IF(SUM($AQ$3585:AQ4630)=1,AS4630,
IF($AQ$5285&gt;SUM($AQ$3585:AQ4630),_xlfn.CONCAT(", ",AS4630),
IF($AQ$5285=SUM($AQ$3585:AQ4630),_xlfn.CONCAT(" y ",AS4630)))))</f>
        <v/>
      </c>
      <c r="AS4630" s="156" t="s">
        <v>7877</v>
      </c>
    </row>
    <row r="4631" spans="1:45" ht="15" customHeight="1">
      <c r="A4631" s="57"/>
      <c r="B4631" s="26"/>
      <c r="C4631" s="716" t="s">
        <v>7878</v>
      </c>
      <c r="D4631" s="716"/>
      <c r="E4631" s="941"/>
      <c r="F4631" s="942"/>
      <c r="G4631" s="942"/>
      <c r="H4631" s="943"/>
      <c r="I4631" s="940"/>
      <c r="J4631" s="940"/>
      <c r="K4631" s="940"/>
      <c r="L4631" s="940"/>
      <c r="M4631" s="940"/>
      <c r="N4631" s="940"/>
      <c r="O4631" s="940"/>
      <c r="P4631" s="940"/>
      <c r="Q4631" s="890"/>
      <c r="R4631" s="891"/>
      <c r="S4631" s="890"/>
      <c r="T4631" s="891"/>
      <c r="U4631" s="890"/>
      <c r="V4631" s="891"/>
      <c r="W4631" s="890"/>
      <c r="X4631" s="891"/>
      <c r="Y4631" s="890"/>
      <c r="Z4631" s="891"/>
      <c r="AA4631" s="890"/>
      <c r="AB4631" s="891"/>
      <c r="AC4631" s="890"/>
      <c r="AD4631" s="891"/>
      <c r="AE4631" s="164"/>
      <c r="AF4631" s="164"/>
      <c r="AG4631" s="199">
        <f t="shared" si="1528"/>
        <v>0</v>
      </c>
      <c r="AH4631" s="219" t="b">
        <f t="shared" si="1529"/>
        <v>0</v>
      </c>
      <c r="AI4631" s="198" t="str">
        <f t="shared" si="1530"/>
        <v/>
      </c>
      <c r="AJ4631" s="219" t="b">
        <f t="shared" si="1531"/>
        <v>0</v>
      </c>
      <c r="AK4631" s="198" t="str">
        <f t="shared" si="1532"/>
        <v/>
      </c>
      <c r="AL4631" s="219" t="b">
        <f t="shared" si="1533"/>
        <v>0</v>
      </c>
      <c r="AM4631" s="351">
        <f t="shared" si="1534"/>
        <v>0</v>
      </c>
      <c r="AN4631" s="164"/>
      <c r="AO4631" s="164"/>
      <c r="AP4631" s="164"/>
      <c r="AQ4631" s="402">
        <f t="shared" si="1535"/>
        <v>0</v>
      </c>
      <c r="AR4631" s="370" t="str">
        <f>IF(AQ4631=0,"",
IF(SUM($AQ$3585:AQ4631)=1,AS4631,
IF($AQ$5285&gt;SUM($AQ$3585:AQ4631),_xlfn.CONCAT(", ",AS4631),
IF($AQ$5285=SUM($AQ$3585:AQ4631),_xlfn.CONCAT(" y ",AS4631)))))</f>
        <v/>
      </c>
      <c r="AS4631" s="156" t="s">
        <v>7879</v>
      </c>
    </row>
    <row r="4632" spans="1:45" ht="15" customHeight="1">
      <c r="A4632" s="57"/>
      <c r="B4632" s="26"/>
      <c r="C4632" s="716" t="s">
        <v>7880</v>
      </c>
      <c r="D4632" s="716"/>
      <c r="E4632" s="941"/>
      <c r="F4632" s="942"/>
      <c r="G4632" s="942"/>
      <c r="H4632" s="943"/>
      <c r="I4632" s="940"/>
      <c r="J4632" s="940"/>
      <c r="K4632" s="940"/>
      <c r="L4632" s="940"/>
      <c r="M4632" s="940"/>
      <c r="N4632" s="940"/>
      <c r="O4632" s="940"/>
      <c r="P4632" s="940"/>
      <c r="Q4632" s="890"/>
      <c r="R4632" s="891"/>
      <c r="S4632" s="890"/>
      <c r="T4632" s="891"/>
      <c r="U4632" s="890"/>
      <c r="V4632" s="891"/>
      <c r="W4632" s="890"/>
      <c r="X4632" s="891"/>
      <c r="Y4632" s="890"/>
      <c r="Z4632" s="891"/>
      <c r="AA4632" s="890"/>
      <c r="AB4632" s="891"/>
      <c r="AC4632" s="890"/>
      <c r="AD4632" s="891"/>
      <c r="AE4632" s="164"/>
      <c r="AF4632" s="164"/>
      <c r="AG4632" s="199">
        <f t="shared" si="1528"/>
        <v>0</v>
      </c>
      <c r="AH4632" s="219" t="b">
        <f t="shared" si="1529"/>
        <v>0</v>
      </c>
      <c r="AI4632" s="198" t="str">
        <f t="shared" si="1530"/>
        <v/>
      </c>
      <c r="AJ4632" s="219" t="b">
        <f t="shared" si="1531"/>
        <v>0</v>
      </c>
      <c r="AK4632" s="198" t="str">
        <f t="shared" si="1532"/>
        <v/>
      </c>
      <c r="AL4632" s="219" t="b">
        <f t="shared" si="1533"/>
        <v>0</v>
      </c>
      <c r="AM4632" s="351">
        <f t="shared" si="1534"/>
        <v>0</v>
      </c>
      <c r="AN4632" s="164"/>
      <c r="AO4632" s="164"/>
      <c r="AP4632" s="164"/>
      <c r="AQ4632" s="402">
        <f t="shared" si="1535"/>
        <v>0</v>
      </c>
      <c r="AR4632" s="370" t="str">
        <f>IF(AQ4632=0,"",
IF(SUM($AQ$3585:AQ4632)=1,AS4632,
IF($AQ$5285&gt;SUM($AQ$3585:AQ4632),_xlfn.CONCAT(", ",AS4632),
IF($AQ$5285=SUM($AQ$3585:AQ4632),_xlfn.CONCAT(" y ",AS4632)))))</f>
        <v/>
      </c>
      <c r="AS4632" s="156" t="s">
        <v>7881</v>
      </c>
    </row>
    <row r="4633" spans="1:45" ht="15" customHeight="1">
      <c r="A4633" s="57"/>
      <c r="B4633" s="26"/>
      <c r="C4633" s="716" t="s">
        <v>7882</v>
      </c>
      <c r="D4633" s="716"/>
      <c r="E4633" s="941"/>
      <c r="F4633" s="942"/>
      <c r="G4633" s="942"/>
      <c r="H4633" s="943"/>
      <c r="I4633" s="940"/>
      <c r="J4633" s="940"/>
      <c r="K4633" s="940"/>
      <c r="L4633" s="940"/>
      <c r="M4633" s="940"/>
      <c r="N4633" s="940"/>
      <c r="O4633" s="940"/>
      <c r="P4633" s="940"/>
      <c r="Q4633" s="890"/>
      <c r="R4633" s="891"/>
      <c r="S4633" s="890"/>
      <c r="T4633" s="891"/>
      <c r="U4633" s="890"/>
      <c r="V4633" s="891"/>
      <c r="W4633" s="890"/>
      <c r="X4633" s="891"/>
      <c r="Y4633" s="890"/>
      <c r="Z4633" s="891"/>
      <c r="AA4633" s="890"/>
      <c r="AB4633" s="891"/>
      <c r="AC4633" s="890"/>
      <c r="AD4633" s="891"/>
      <c r="AE4633" s="164"/>
      <c r="AF4633" s="164"/>
      <c r="AG4633" s="199">
        <f t="shared" si="1528"/>
        <v>0</v>
      </c>
      <c r="AH4633" s="219" t="b">
        <f t="shared" si="1529"/>
        <v>0</v>
      </c>
      <c r="AI4633" s="198" t="str">
        <f t="shared" si="1530"/>
        <v/>
      </c>
      <c r="AJ4633" s="219" t="b">
        <f t="shared" si="1531"/>
        <v>0</v>
      </c>
      <c r="AK4633" s="198" t="str">
        <f t="shared" si="1532"/>
        <v/>
      </c>
      <c r="AL4633" s="219" t="b">
        <f t="shared" si="1533"/>
        <v>0</v>
      </c>
      <c r="AM4633" s="351">
        <f t="shared" si="1534"/>
        <v>0</v>
      </c>
      <c r="AN4633" s="164"/>
      <c r="AO4633" s="164"/>
      <c r="AP4633" s="164"/>
      <c r="AQ4633" s="402">
        <f t="shared" si="1535"/>
        <v>0</v>
      </c>
      <c r="AR4633" s="370" t="str">
        <f>IF(AQ4633=0,"",
IF(SUM($AQ$3585:AQ4633)=1,AS4633,
IF($AQ$5285&gt;SUM($AQ$3585:AQ4633),_xlfn.CONCAT(", ",AS4633),
IF($AQ$5285=SUM($AQ$3585:AQ4633),_xlfn.CONCAT(" y ",AS4633)))))</f>
        <v/>
      </c>
      <c r="AS4633" s="156" t="s">
        <v>7883</v>
      </c>
    </row>
    <row r="4634" spans="1:45" ht="15" customHeight="1">
      <c r="A4634" s="57"/>
      <c r="B4634" s="26"/>
      <c r="C4634" s="716" t="s">
        <v>7884</v>
      </c>
      <c r="D4634" s="716"/>
      <c r="E4634" s="941"/>
      <c r="F4634" s="942"/>
      <c r="G4634" s="942"/>
      <c r="H4634" s="943"/>
      <c r="I4634" s="940"/>
      <c r="J4634" s="940"/>
      <c r="K4634" s="940"/>
      <c r="L4634" s="940"/>
      <c r="M4634" s="940"/>
      <c r="N4634" s="940"/>
      <c r="O4634" s="940"/>
      <c r="P4634" s="940"/>
      <c r="Q4634" s="890"/>
      <c r="R4634" s="891"/>
      <c r="S4634" s="890"/>
      <c r="T4634" s="891"/>
      <c r="U4634" s="890"/>
      <c r="V4634" s="891"/>
      <c r="W4634" s="890"/>
      <c r="X4634" s="891"/>
      <c r="Y4634" s="890"/>
      <c r="Z4634" s="891"/>
      <c r="AA4634" s="890"/>
      <c r="AB4634" s="891"/>
      <c r="AC4634" s="890"/>
      <c r="AD4634" s="891"/>
      <c r="AE4634" s="164"/>
      <c r="AF4634" s="164"/>
      <c r="AG4634" s="199">
        <f t="shared" si="1528"/>
        <v>0</v>
      </c>
      <c r="AH4634" s="219" t="b">
        <f t="shared" si="1529"/>
        <v>0</v>
      </c>
      <c r="AI4634" s="198" t="str">
        <f t="shared" si="1530"/>
        <v/>
      </c>
      <c r="AJ4634" s="219" t="b">
        <f t="shared" si="1531"/>
        <v>0</v>
      </c>
      <c r="AK4634" s="198" t="str">
        <f t="shared" si="1532"/>
        <v/>
      </c>
      <c r="AL4634" s="219" t="b">
        <f t="shared" si="1533"/>
        <v>0</v>
      </c>
      <c r="AM4634" s="351">
        <f t="shared" si="1534"/>
        <v>0</v>
      </c>
      <c r="AN4634" s="164"/>
      <c r="AO4634" s="164"/>
      <c r="AP4634" s="164"/>
      <c r="AQ4634" s="402">
        <f t="shared" si="1535"/>
        <v>0</v>
      </c>
      <c r="AR4634" s="370" t="str">
        <f>IF(AQ4634=0,"",
IF(SUM($AQ$3585:AQ4634)=1,AS4634,
IF($AQ$5285&gt;SUM($AQ$3585:AQ4634),_xlfn.CONCAT(", ",AS4634),
IF($AQ$5285=SUM($AQ$3585:AQ4634),_xlfn.CONCAT(" y ",AS4634)))))</f>
        <v/>
      </c>
      <c r="AS4634" s="156" t="s">
        <v>7885</v>
      </c>
    </row>
    <row r="4635" spans="1:45" ht="15" customHeight="1">
      <c r="A4635" s="57"/>
      <c r="B4635" s="26"/>
      <c r="C4635" s="716" t="s">
        <v>7886</v>
      </c>
      <c r="D4635" s="716"/>
      <c r="E4635" s="941"/>
      <c r="F4635" s="942"/>
      <c r="G4635" s="942"/>
      <c r="H4635" s="943"/>
      <c r="I4635" s="940"/>
      <c r="J4635" s="940"/>
      <c r="K4635" s="940"/>
      <c r="L4635" s="940"/>
      <c r="M4635" s="940"/>
      <c r="N4635" s="940"/>
      <c r="O4635" s="940"/>
      <c r="P4635" s="940"/>
      <c r="Q4635" s="890"/>
      <c r="R4635" s="891"/>
      <c r="S4635" s="890"/>
      <c r="T4635" s="891"/>
      <c r="U4635" s="890"/>
      <c r="V4635" s="891"/>
      <c r="W4635" s="890"/>
      <c r="X4635" s="891"/>
      <c r="Y4635" s="890"/>
      <c r="Z4635" s="891"/>
      <c r="AA4635" s="890"/>
      <c r="AB4635" s="891"/>
      <c r="AC4635" s="890"/>
      <c r="AD4635" s="891"/>
      <c r="AE4635" s="164"/>
      <c r="AF4635" s="164"/>
      <c r="AG4635" s="199">
        <f t="shared" si="1528"/>
        <v>0</v>
      </c>
      <c r="AH4635" s="219" t="b">
        <f t="shared" si="1529"/>
        <v>0</v>
      </c>
      <c r="AI4635" s="198" t="str">
        <f t="shared" si="1530"/>
        <v/>
      </c>
      <c r="AJ4635" s="219" t="b">
        <f t="shared" si="1531"/>
        <v>0</v>
      </c>
      <c r="AK4635" s="198" t="str">
        <f t="shared" si="1532"/>
        <v/>
      </c>
      <c r="AL4635" s="219" t="b">
        <f t="shared" si="1533"/>
        <v>0</v>
      </c>
      <c r="AM4635" s="351">
        <f t="shared" si="1534"/>
        <v>0</v>
      </c>
      <c r="AN4635" s="164"/>
      <c r="AO4635" s="164"/>
      <c r="AP4635" s="164"/>
      <c r="AQ4635" s="402">
        <f t="shared" si="1535"/>
        <v>0</v>
      </c>
      <c r="AR4635" s="370" t="str">
        <f>IF(AQ4635=0,"",
IF(SUM($AQ$3585:AQ4635)=1,AS4635,
IF($AQ$5285&gt;SUM($AQ$3585:AQ4635),_xlfn.CONCAT(", ",AS4635),
IF($AQ$5285=SUM($AQ$3585:AQ4635),_xlfn.CONCAT(" y ",AS4635)))))</f>
        <v/>
      </c>
      <c r="AS4635" s="156" t="s">
        <v>7887</v>
      </c>
    </row>
    <row r="4636" spans="1:45" ht="15" customHeight="1">
      <c r="A4636" s="57"/>
      <c r="B4636" s="26"/>
      <c r="C4636" s="716" t="s">
        <v>7888</v>
      </c>
      <c r="D4636" s="716"/>
      <c r="E4636" s="941"/>
      <c r="F4636" s="942"/>
      <c r="G4636" s="942"/>
      <c r="H4636" s="943"/>
      <c r="I4636" s="940"/>
      <c r="J4636" s="940"/>
      <c r="K4636" s="940"/>
      <c r="L4636" s="940"/>
      <c r="M4636" s="940"/>
      <c r="N4636" s="940"/>
      <c r="O4636" s="940"/>
      <c r="P4636" s="940"/>
      <c r="Q4636" s="890"/>
      <c r="R4636" s="891"/>
      <c r="S4636" s="890"/>
      <c r="T4636" s="891"/>
      <c r="U4636" s="890"/>
      <c r="V4636" s="891"/>
      <c r="W4636" s="890"/>
      <c r="X4636" s="891"/>
      <c r="Y4636" s="890"/>
      <c r="Z4636" s="891"/>
      <c r="AA4636" s="890"/>
      <c r="AB4636" s="891"/>
      <c r="AC4636" s="890"/>
      <c r="AD4636" s="891"/>
      <c r="AE4636" s="164"/>
      <c r="AF4636" s="164"/>
      <c r="AG4636" s="199">
        <f t="shared" si="1528"/>
        <v>0</v>
      </c>
      <c r="AH4636" s="219" t="b">
        <f t="shared" si="1529"/>
        <v>0</v>
      </c>
      <c r="AI4636" s="198" t="str">
        <f t="shared" si="1530"/>
        <v/>
      </c>
      <c r="AJ4636" s="219" t="b">
        <f t="shared" si="1531"/>
        <v>0</v>
      </c>
      <c r="AK4636" s="198" t="str">
        <f t="shared" si="1532"/>
        <v/>
      </c>
      <c r="AL4636" s="219" t="b">
        <f t="shared" si="1533"/>
        <v>0</v>
      </c>
      <c r="AM4636" s="351">
        <f t="shared" si="1534"/>
        <v>0</v>
      </c>
      <c r="AN4636" s="164"/>
      <c r="AO4636" s="164"/>
      <c r="AP4636" s="164"/>
      <c r="AQ4636" s="402">
        <f t="shared" si="1535"/>
        <v>0</v>
      </c>
      <c r="AR4636" s="370" t="str">
        <f>IF(AQ4636=0,"",
IF(SUM($AQ$3585:AQ4636)=1,AS4636,
IF($AQ$5285&gt;SUM($AQ$3585:AQ4636),_xlfn.CONCAT(", ",AS4636),
IF($AQ$5285=SUM($AQ$3585:AQ4636),_xlfn.CONCAT(" y ",AS4636)))))</f>
        <v/>
      </c>
      <c r="AS4636" s="156" t="s">
        <v>7889</v>
      </c>
    </row>
    <row r="4637" spans="1:45" ht="15" customHeight="1">
      <c r="A4637" s="57"/>
      <c r="B4637" s="26"/>
      <c r="C4637" s="716" t="s">
        <v>7890</v>
      </c>
      <c r="D4637" s="716"/>
      <c r="E4637" s="941"/>
      <c r="F4637" s="942"/>
      <c r="G4637" s="942"/>
      <c r="H4637" s="943"/>
      <c r="I4637" s="940"/>
      <c r="J4637" s="940"/>
      <c r="K4637" s="940"/>
      <c r="L4637" s="940"/>
      <c r="M4637" s="940"/>
      <c r="N4637" s="940"/>
      <c r="O4637" s="940"/>
      <c r="P4637" s="940"/>
      <c r="Q4637" s="890"/>
      <c r="R4637" s="891"/>
      <c r="S4637" s="890"/>
      <c r="T4637" s="891"/>
      <c r="U4637" s="890"/>
      <c r="V4637" s="891"/>
      <c r="W4637" s="890"/>
      <c r="X4637" s="891"/>
      <c r="Y4637" s="890"/>
      <c r="Z4637" s="891"/>
      <c r="AA4637" s="890"/>
      <c r="AB4637" s="891"/>
      <c r="AC4637" s="890"/>
      <c r="AD4637" s="891"/>
      <c r="AE4637" s="164"/>
      <c r="AF4637" s="164"/>
      <c r="AG4637" s="199">
        <f t="shared" si="1528"/>
        <v>0</v>
      </c>
      <c r="AH4637" s="219" t="b">
        <f t="shared" si="1529"/>
        <v>0</v>
      </c>
      <c r="AI4637" s="198" t="str">
        <f t="shared" si="1530"/>
        <v/>
      </c>
      <c r="AJ4637" s="219" t="b">
        <f t="shared" si="1531"/>
        <v>0</v>
      </c>
      <c r="AK4637" s="198" t="str">
        <f t="shared" si="1532"/>
        <v/>
      </c>
      <c r="AL4637" s="219" t="b">
        <f t="shared" si="1533"/>
        <v>0</v>
      </c>
      <c r="AM4637" s="351">
        <f t="shared" si="1534"/>
        <v>0</v>
      </c>
      <c r="AN4637" s="164"/>
      <c r="AO4637" s="164"/>
      <c r="AP4637" s="164"/>
      <c r="AQ4637" s="402">
        <f t="shared" si="1535"/>
        <v>0</v>
      </c>
      <c r="AR4637" s="370" t="str">
        <f>IF(AQ4637=0,"",
IF(SUM($AQ$3585:AQ4637)=1,AS4637,
IF($AQ$5285&gt;SUM($AQ$3585:AQ4637),_xlfn.CONCAT(", ",AS4637),
IF($AQ$5285=SUM($AQ$3585:AQ4637),_xlfn.CONCAT(" y ",AS4637)))))</f>
        <v/>
      </c>
      <c r="AS4637" s="156" t="s">
        <v>7891</v>
      </c>
    </row>
    <row r="4638" spans="1:45" ht="15" customHeight="1">
      <c r="A4638" s="57"/>
      <c r="B4638" s="26"/>
      <c r="C4638" s="716" t="s">
        <v>7892</v>
      </c>
      <c r="D4638" s="716"/>
      <c r="E4638" s="941"/>
      <c r="F4638" s="942"/>
      <c r="G4638" s="942"/>
      <c r="H4638" s="943"/>
      <c r="I4638" s="940"/>
      <c r="J4638" s="940"/>
      <c r="K4638" s="940"/>
      <c r="L4638" s="940"/>
      <c r="M4638" s="940"/>
      <c r="N4638" s="940"/>
      <c r="O4638" s="940"/>
      <c r="P4638" s="940"/>
      <c r="Q4638" s="890"/>
      <c r="R4638" s="891"/>
      <c r="S4638" s="890"/>
      <c r="T4638" s="891"/>
      <c r="U4638" s="890"/>
      <c r="V4638" s="891"/>
      <c r="W4638" s="890"/>
      <c r="X4638" s="891"/>
      <c r="Y4638" s="890"/>
      <c r="Z4638" s="891"/>
      <c r="AA4638" s="890"/>
      <c r="AB4638" s="891"/>
      <c r="AC4638" s="890"/>
      <c r="AD4638" s="891"/>
      <c r="AE4638" s="164"/>
      <c r="AF4638" s="164"/>
      <c r="AG4638" s="199">
        <f t="shared" si="1528"/>
        <v>0</v>
      </c>
      <c r="AH4638" s="219" t="b">
        <f t="shared" si="1529"/>
        <v>0</v>
      </c>
      <c r="AI4638" s="198" t="str">
        <f t="shared" si="1530"/>
        <v/>
      </c>
      <c r="AJ4638" s="219" t="b">
        <f t="shared" si="1531"/>
        <v>0</v>
      </c>
      <c r="AK4638" s="198" t="str">
        <f t="shared" si="1532"/>
        <v/>
      </c>
      <c r="AL4638" s="219" t="b">
        <f t="shared" si="1533"/>
        <v>0</v>
      </c>
      <c r="AM4638" s="351">
        <f t="shared" si="1534"/>
        <v>0</v>
      </c>
      <c r="AN4638" s="164"/>
      <c r="AO4638" s="164"/>
      <c r="AP4638" s="164"/>
      <c r="AQ4638" s="402">
        <f t="shared" si="1535"/>
        <v>0</v>
      </c>
      <c r="AR4638" s="370" t="str">
        <f>IF(AQ4638=0,"",
IF(SUM($AQ$3585:AQ4638)=1,AS4638,
IF($AQ$5285&gt;SUM($AQ$3585:AQ4638),_xlfn.CONCAT(", ",AS4638),
IF($AQ$5285=SUM($AQ$3585:AQ4638),_xlfn.CONCAT(" y ",AS4638)))))</f>
        <v/>
      </c>
      <c r="AS4638" s="156" t="s">
        <v>7893</v>
      </c>
    </row>
    <row r="4639" spans="1:45" ht="15" customHeight="1">
      <c r="A4639" s="57"/>
      <c r="B4639" s="26"/>
      <c r="C4639" s="716" t="s">
        <v>7894</v>
      </c>
      <c r="D4639" s="716"/>
      <c r="E4639" s="941"/>
      <c r="F4639" s="942"/>
      <c r="G4639" s="942"/>
      <c r="H4639" s="943"/>
      <c r="I4639" s="940"/>
      <c r="J4639" s="940"/>
      <c r="K4639" s="940"/>
      <c r="L4639" s="940"/>
      <c r="M4639" s="940"/>
      <c r="N4639" s="940"/>
      <c r="O4639" s="940"/>
      <c r="P4639" s="940"/>
      <c r="Q4639" s="890"/>
      <c r="R4639" s="891"/>
      <c r="S4639" s="890"/>
      <c r="T4639" s="891"/>
      <c r="U4639" s="890"/>
      <c r="V4639" s="891"/>
      <c r="W4639" s="890"/>
      <c r="X4639" s="891"/>
      <c r="Y4639" s="890"/>
      <c r="Z4639" s="891"/>
      <c r="AA4639" s="890"/>
      <c r="AB4639" s="891"/>
      <c r="AC4639" s="890"/>
      <c r="AD4639" s="891"/>
      <c r="AE4639" s="164"/>
      <c r="AF4639" s="164"/>
      <c r="AG4639" s="199">
        <f t="shared" si="1528"/>
        <v>0</v>
      </c>
      <c r="AH4639" s="219" t="b">
        <f t="shared" si="1529"/>
        <v>0</v>
      </c>
      <c r="AI4639" s="198" t="str">
        <f t="shared" si="1530"/>
        <v/>
      </c>
      <c r="AJ4639" s="219" t="b">
        <f t="shared" si="1531"/>
        <v>0</v>
      </c>
      <c r="AK4639" s="198" t="str">
        <f t="shared" si="1532"/>
        <v/>
      </c>
      <c r="AL4639" s="219" t="b">
        <f t="shared" si="1533"/>
        <v>0</v>
      </c>
      <c r="AM4639" s="351">
        <f t="shared" si="1534"/>
        <v>0</v>
      </c>
      <c r="AN4639" s="164"/>
      <c r="AO4639" s="164"/>
      <c r="AP4639" s="164"/>
      <c r="AQ4639" s="402">
        <f t="shared" si="1535"/>
        <v>0</v>
      </c>
      <c r="AR4639" s="370" t="str">
        <f>IF(AQ4639=0,"",
IF(SUM($AQ$3585:AQ4639)=1,AS4639,
IF($AQ$5285&gt;SUM($AQ$3585:AQ4639),_xlfn.CONCAT(", ",AS4639),
IF($AQ$5285=SUM($AQ$3585:AQ4639),_xlfn.CONCAT(" y ",AS4639)))))</f>
        <v/>
      </c>
      <c r="AS4639" s="156" t="s">
        <v>7895</v>
      </c>
    </row>
    <row r="4640" spans="1:45" ht="15" customHeight="1">
      <c r="A4640" s="57"/>
      <c r="B4640" s="26"/>
      <c r="C4640" s="716" t="s">
        <v>7896</v>
      </c>
      <c r="D4640" s="716"/>
      <c r="E4640" s="941"/>
      <c r="F4640" s="942"/>
      <c r="G4640" s="942"/>
      <c r="H4640" s="943"/>
      <c r="I4640" s="940"/>
      <c r="J4640" s="940"/>
      <c r="K4640" s="940"/>
      <c r="L4640" s="940"/>
      <c r="M4640" s="940"/>
      <c r="N4640" s="940"/>
      <c r="O4640" s="940"/>
      <c r="P4640" s="940"/>
      <c r="Q4640" s="890"/>
      <c r="R4640" s="891"/>
      <c r="S4640" s="890"/>
      <c r="T4640" s="891"/>
      <c r="U4640" s="890"/>
      <c r="V4640" s="891"/>
      <c r="W4640" s="890"/>
      <c r="X4640" s="891"/>
      <c r="Y4640" s="890"/>
      <c r="Z4640" s="891"/>
      <c r="AA4640" s="890"/>
      <c r="AB4640" s="891"/>
      <c r="AC4640" s="890"/>
      <c r="AD4640" s="891"/>
      <c r="AE4640" s="164"/>
      <c r="AF4640" s="164"/>
      <c r="AG4640" s="199">
        <f t="shared" si="1528"/>
        <v>0</v>
      </c>
      <c r="AH4640" s="219" t="b">
        <f t="shared" si="1529"/>
        <v>0</v>
      </c>
      <c r="AI4640" s="198" t="str">
        <f t="shared" si="1530"/>
        <v/>
      </c>
      <c r="AJ4640" s="219" t="b">
        <f t="shared" si="1531"/>
        <v>0</v>
      </c>
      <c r="AK4640" s="198" t="str">
        <f t="shared" si="1532"/>
        <v/>
      </c>
      <c r="AL4640" s="219" t="b">
        <f t="shared" si="1533"/>
        <v>0</v>
      </c>
      <c r="AM4640" s="351">
        <f t="shared" si="1534"/>
        <v>0</v>
      </c>
      <c r="AN4640" s="164"/>
      <c r="AO4640" s="164"/>
      <c r="AP4640" s="164"/>
      <c r="AQ4640" s="402">
        <f t="shared" si="1535"/>
        <v>0</v>
      </c>
      <c r="AR4640" s="370" t="str">
        <f>IF(AQ4640=0,"",
IF(SUM($AQ$3585:AQ4640)=1,AS4640,
IF($AQ$5285&gt;SUM($AQ$3585:AQ4640),_xlfn.CONCAT(", ",AS4640),
IF($AQ$5285=SUM($AQ$3585:AQ4640),_xlfn.CONCAT(" y ",AS4640)))))</f>
        <v/>
      </c>
      <c r="AS4640" s="156" t="s">
        <v>7897</v>
      </c>
    </row>
    <row r="4641" spans="1:45" ht="15" customHeight="1">
      <c r="A4641" s="57"/>
      <c r="B4641" s="26"/>
      <c r="C4641" s="716" t="s">
        <v>7898</v>
      </c>
      <c r="D4641" s="716"/>
      <c r="E4641" s="941"/>
      <c r="F4641" s="942"/>
      <c r="G4641" s="942"/>
      <c r="H4641" s="943"/>
      <c r="I4641" s="940"/>
      <c r="J4641" s="940"/>
      <c r="K4641" s="940"/>
      <c r="L4641" s="940"/>
      <c r="M4641" s="940"/>
      <c r="N4641" s="940"/>
      <c r="O4641" s="940"/>
      <c r="P4641" s="940"/>
      <c r="Q4641" s="890"/>
      <c r="R4641" s="891"/>
      <c r="S4641" s="890"/>
      <c r="T4641" s="891"/>
      <c r="U4641" s="890"/>
      <c r="V4641" s="891"/>
      <c r="W4641" s="890"/>
      <c r="X4641" s="891"/>
      <c r="Y4641" s="890"/>
      <c r="Z4641" s="891"/>
      <c r="AA4641" s="890"/>
      <c r="AB4641" s="891"/>
      <c r="AC4641" s="890"/>
      <c r="AD4641" s="891"/>
      <c r="AE4641" s="164"/>
      <c r="AF4641" s="164"/>
      <c r="AG4641" s="199">
        <f t="shared" si="1528"/>
        <v>0</v>
      </c>
      <c r="AH4641" s="219" t="b">
        <f t="shared" si="1529"/>
        <v>0</v>
      </c>
      <c r="AI4641" s="198" t="str">
        <f t="shared" si="1530"/>
        <v/>
      </c>
      <c r="AJ4641" s="219" t="b">
        <f t="shared" si="1531"/>
        <v>0</v>
      </c>
      <c r="AK4641" s="198" t="str">
        <f t="shared" si="1532"/>
        <v/>
      </c>
      <c r="AL4641" s="219" t="b">
        <f t="shared" si="1533"/>
        <v>0</v>
      </c>
      <c r="AM4641" s="351">
        <f t="shared" si="1534"/>
        <v>0</v>
      </c>
      <c r="AN4641" s="164"/>
      <c r="AO4641" s="164"/>
      <c r="AP4641" s="164"/>
      <c r="AQ4641" s="402">
        <f t="shared" si="1535"/>
        <v>0</v>
      </c>
      <c r="AR4641" s="370" t="str">
        <f>IF(AQ4641=0,"",
IF(SUM($AQ$3585:AQ4641)=1,AS4641,
IF($AQ$5285&gt;SUM($AQ$3585:AQ4641),_xlfn.CONCAT(", ",AS4641),
IF($AQ$5285=SUM($AQ$3585:AQ4641),_xlfn.CONCAT(" y ",AS4641)))))</f>
        <v/>
      </c>
      <c r="AS4641" s="156" t="s">
        <v>7899</v>
      </c>
    </row>
    <row r="4642" spans="1:45" ht="15" customHeight="1">
      <c r="A4642" s="57"/>
      <c r="B4642" s="26"/>
      <c r="C4642" s="716" t="s">
        <v>7900</v>
      </c>
      <c r="D4642" s="716"/>
      <c r="E4642" s="941"/>
      <c r="F4642" s="942"/>
      <c r="G4642" s="942"/>
      <c r="H4642" s="943"/>
      <c r="I4642" s="940"/>
      <c r="J4642" s="940"/>
      <c r="K4642" s="940"/>
      <c r="L4642" s="940"/>
      <c r="M4642" s="940"/>
      <c r="N4642" s="940"/>
      <c r="O4642" s="940"/>
      <c r="P4642" s="940"/>
      <c r="Q4642" s="890"/>
      <c r="R4642" s="891"/>
      <c r="S4642" s="890"/>
      <c r="T4642" s="891"/>
      <c r="U4642" s="890"/>
      <c r="V4642" s="891"/>
      <c r="W4642" s="890"/>
      <c r="X4642" s="891"/>
      <c r="Y4642" s="890"/>
      <c r="Z4642" s="891"/>
      <c r="AA4642" s="890"/>
      <c r="AB4642" s="891"/>
      <c r="AC4642" s="890"/>
      <c r="AD4642" s="891"/>
      <c r="AE4642" s="164"/>
      <c r="AF4642" s="164"/>
      <c r="AG4642" s="199">
        <f t="shared" si="1528"/>
        <v>0</v>
      </c>
      <c r="AH4642" s="219" t="b">
        <f t="shared" si="1529"/>
        <v>0</v>
      </c>
      <c r="AI4642" s="198" t="str">
        <f t="shared" si="1530"/>
        <v/>
      </c>
      <c r="AJ4642" s="219" t="b">
        <f t="shared" si="1531"/>
        <v>0</v>
      </c>
      <c r="AK4642" s="198" t="str">
        <f t="shared" si="1532"/>
        <v/>
      </c>
      <c r="AL4642" s="219" t="b">
        <f t="shared" si="1533"/>
        <v>0</v>
      </c>
      <c r="AM4642" s="351">
        <f t="shared" si="1534"/>
        <v>0</v>
      </c>
      <c r="AN4642" s="164"/>
      <c r="AO4642" s="164"/>
      <c r="AP4642" s="164"/>
      <c r="AQ4642" s="402">
        <f t="shared" si="1535"/>
        <v>0</v>
      </c>
      <c r="AR4642" s="370" t="str">
        <f>IF(AQ4642=0,"",
IF(SUM($AQ$3585:AQ4642)=1,AS4642,
IF($AQ$5285&gt;SUM($AQ$3585:AQ4642),_xlfn.CONCAT(", ",AS4642),
IF($AQ$5285=SUM($AQ$3585:AQ4642),_xlfn.CONCAT(" y ",AS4642)))))</f>
        <v/>
      </c>
      <c r="AS4642" s="156" t="s">
        <v>7901</v>
      </c>
    </row>
    <row r="4643" spans="1:45" ht="15" customHeight="1">
      <c r="A4643" s="57"/>
      <c r="B4643" s="26"/>
      <c r="C4643" s="716" t="s">
        <v>7902</v>
      </c>
      <c r="D4643" s="716"/>
      <c r="E4643" s="941"/>
      <c r="F4643" s="942"/>
      <c r="G4643" s="942"/>
      <c r="H4643" s="943"/>
      <c r="I4643" s="940"/>
      <c r="J4643" s="940"/>
      <c r="K4643" s="940"/>
      <c r="L4643" s="940"/>
      <c r="M4643" s="940"/>
      <c r="N4643" s="940"/>
      <c r="O4643" s="940"/>
      <c r="P4643" s="940"/>
      <c r="Q4643" s="890"/>
      <c r="R4643" s="891"/>
      <c r="S4643" s="890"/>
      <c r="T4643" s="891"/>
      <c r="U4643" s="890"/>
      <c r="V4643" s="891"/>
      <c r="W4643" s="890"/>
      <c r="X4643" s="891"/>
      <c r="Y4643" s="890"/>
      <c r="Z4643" s="891"/>
      <c r="AA4643" s="890"/>
      <c r="AB4643" s="891"/>
      <c r="AC4643" s="890"/>
      <c r="AD4643" s="891"/>
      <c r="AE4643" s="164"/>
      <c r="AF4643" s="164"/>
      <c r="AG4643" s="199">
        <f t="shared" si="1528"/>
        <v>0</v>
      </c>
      <c r="AH4643" s="219" t="b">
        <f t="shared" si="1529"/>
        <v>0</v>
      </c>
      <c r="AI4643" s="198" t="str">
        <f t="shared" si="1530"/>
        <v/>
      </c>
      <c r="AJ4643" s="219" t="b">
        <f t="shared" si="1531"/>
        <v>0</v>
      </c>
      <c r="AK4643" s="198" t="str">
        <f t="shared" si="1532"/>
        <v/>
      </c>
      <c r="AL4643" s="219" t="b">
        <f t="shared" si="1533"/>
        <v>0</v>
      </c>
      <c r="AM4643" s="351">
        <f t="shared" si="1534"/>
        <v>0</v>
      </c>
      <c r="AN4643" s="164"/>
      <c r="AO4643" s="164"/>
      <c r="AP4643" s="164"/>
      <c r="AQ4643" s="402">
        <f t="shared" si="1535"/>
        <v>0</v>
      </c>
      <c r="AR4643" s="370" t="str">
        <f>IF(AQ4643=0,"",
IF(SUM($AQ$3585:AQ4643)=1,AS4643,
IF($AQ$5285&gt;SUM($AQ$3585:AQ4643),_xlfn.CONCAT(", ",AS4643),
IF($AQ$5285=SUM($AQ$3585:AQ4643),_xlfn.CONCAT(" y ",AS4643)))))</f>
        <v/>
      </c>
      <c r="AS4643" s="156" t="s">
        <v>7903</v>
      </c>
    </row>
    <row r="4644" spans="1:45" ht="15" customHeight="1">
      <c r="A4644" s="57"/>
      <c r="B4644" s="26"/>
      <c r="C4644" s="716" t="s">
        <v>7904</v>
      </c>
      <c r="D4644" s="716"/>
      <c r="E4644" s="941"/>
      <c r="F4644" s="942"/>
      <c r="G4644" s="942"/>
      <c r="H4644" s="943"/>
      <c r="I4644" s="940"/>
      <c r="J4644" s="940"/>
      <c r="K4644" s="940"/>
      <c r="L4644" s="940"/>
      <c r="M4644" s="940"/>
      <c r="N4644" s="940"/>
      <c r="O4644" s="940"/>
      <c r="P4644" s="940"/>
      <c r="Q4644" s="890"/>
      <c r="R4644" s="891"/>
      <c r="S4644" s="890"/>
      <c r="T4644" s="891"/>
      <c r="U4644" s="890"/>
      <c r="V4644" s="891"/>
      <c r="W4644" s="890"/>
      <c r="X4644" s="891"/>
      <c r="Y4644" s="890"/>
      <c r="Z4644" s="891"/>
      <c r="AA4644" s="890"/>
      <c r="AB4644" s="891"/>
      <c r="AC4644" s="890"/>
      <c r="AD4644" s="891"/>
      <c r="AE4644" s="164"/>
      <c r="AF4644" s="164"/>
      <c r="AG4644" s="199">
        <f t="shared" si="1528"/>
        <v>0</v>
      </c>
      <c r="AH4644" s="219" t="b">
        <f t="shared" si="1529"/>
        <v>0</v>
      </c>
      <c r="AI4644" s="198" t="str">
        <f t="shared" si="1530"/>
        <v/>
      </c>
      <c r="AJ4644" s="219" t="b">
        <f t="shared" si="1531"/>
        <v>0</v>
      </c>
      <c r="AK4644" s="198" t="str">
        <f t="shared" si="1532"/>
        <v/>
      </c>
      <c r="AL4644" s="219" t="b">
        <f t="shared" si="1533"/>
        <v>0</v>
      </c>
      <c r="AM4644" s="351">
        <f t="shared" si="1534"/>
        <v>0</v>
      </c>
      <c r="AN4644" s="164"/>
      <c r="AO4644" s="164"/>
      <c r="AP4644" s="164"/>
      <c r="AQ4644" s="402">
        <f t="shared" si="1535"/>
        <v>0</v>
      </c>
      <c r="AR4644" s="370" t="str">
        <f>IF(AQ4644=0,"",
IF(SUM($AQ$3585:AQ4644)=1,AS4644,
IF($AQ$5285&gt;SUM($AQ$3585:AQ4644),_xlfn.CONCAT(", ",AS4644),
IF($AQ$5285=SUM($AQ$3585:AQ4644),_xlfn.CONCAT(" y ",AS4644)))))</f>
        <v/>
      </c>
      <c r="AS4644" s="156" t="s">
        <v>7905</v>
      </c>
    </row>
    <row r="4645" spans="1:45" ht="15" customHeight="1">
      <c r="A4645" s="57"/>
      <c r="B4645" s="26"/>
      <c r="C4645" s="716" t="s">
        <v>7906</v>
      </c>
      <c r="D4645" s="716"/>
      <c r="E4645" s="941"/>
      <c r="F4645" s="942"/>
      <c r="G4645" s="942"/>
      <c r="H4645" s="943"/>
      <c r="I4645" s="940"/>
      <c r="J4645" s="940"/>
      <c r="K4645" s="940"/>
      <c r="L4645" s="940"/>
      <c r="M4645" s="940"/>
      <c r="N4645" s="940"/>
      <c r="O4645" s="940"/>
      <c r="P4645" s="940"/>
      <c r="Q4645" s="890"/>
      <c r="R4645" s="891"/>
      <c r="S4645" s="890"/>
      <c r="T4645" s="891"/>
      <c r="U4645" s="890"/>
      <c r="V4645" s="891"/>
      <c r="W4645" s="890"/>
      <c r="X4645" s="891"/>
      <c r="Y4645" s="890"/>
      <c r="Z4645" s="891"/>
      <c r="AA4645" s="890"/>
      <c r="AB4645" s="891"/>
      <c r="AC4645" s="890"/>
      <c r="AD4645" s="891"/>
      <c r="AE4645" s="164"/>
      <c r="AF4645" s="164"/>
      <c r="AG4645" s="199">
        <f t="shared" si="1528"/>
        <v>0</v>
      </c>
      <c r="AH4645" s="219" t="b">
        <f t="shared" si="1529"/>
        <v>0</v>
      </c>
      <c r="AI4645" s="198" t="str">
        <f t="shared" si="1530"/>
        <v/>
      </c>
      <c r="AJ4645" s="219" t="b">
        <f t="shared" si="1531"/>
        <v>0</v>
      </c>
      <c r="AK4645" s="198" t="str">
        <f t="shared" si="1532"/>
        <v/>
      </c>
      <c r="AL4645" s="219" t="b">
        <f t="shared" si="1533"/>
        <v>0</v>
      </c>
      <c r="AM4645" s="351">
        <f t="shared" si="1534"/>
        <v>0</v>
      </c>
      <c r="AN4645" s="164"/>
      <c r="AO4645" s="164"/>
      <c r="AP4645" s="164"/>
      <c r="AQ4645" s="402">
        <f t="shared" si="1535"/>
        <v>0</v>
      </c>
      <c r="AR4645" s="370" t="str">
        <f>IF(AQ4645=0,"",
IF(SUM($AQ$3585:AQ4645)=1,AS4645,
IF($AQ$5285&gt;SUM($AQ$3585:AQ4645),_xlfn.CONCAT(", ",AS4645),
IF($AQ$5285=SUM($AQ$3585:AQ4645),_xlfn.CONCAT(" y ",AS4645)))))</f>
        <v/>
      </c>
      <c r="AS4645" s="156" t="s">
        <v>7907</v>
      </c>
    </row>
    <row r="4646" spans="1:45" ht="15" customHeight="1">
      <c r="A4646" s="57"/>
      <c r="B4646" s="26"/>
      <c r="C4646" s="716" t="s">
        <v>7908</v>
      </c>
      <c r="D4646" s="716"/>
      <c r="E4646" s="941"/>
      <c r="F4646" s="942"/>
      <c r="G4646" s="942"/>
      <c r="H4646" s="943"/>
      <c r="I4646" s="940"/>
      <c r="J4646" s="940"/>
      <c r="K4646" s="940"/>
      <c r="L4646" s="940"/>
      <c r="M4646" s="940"/>
      <c r="N4646" s="940"/>
      <c r="O4646" s="940"/>
      <c r="P4646" s="940"/>
      <c r="Q4646" s="890"/>
      <c r="R4646" s="891"/>
      <c r="S4646" s="890"/>
      <c r="T4646" s="891"/>
      <c r="U4646" s="890"/>
      <c r="V4646" s="891"/>
      <c r="W4646" s="890"/>
      <c r="X4646" s="891"/>
      <c r="Y4646" s="890"/>
      <c r="Z4646" s="891"/>
      <c r="AA4646" s="890"/>
      <c r="AB4646" s="891"/>
      <c r="AC4646" s="890"/>
      <c r="AD4646" s="891"/>
      <c r="AE4646" s="164"/>
      <c r="AF4646" s="164"/>
      <c r="AG4646" s="199">
        <f t="shared" si="1528"/>
        <v>0</v>
      </c>
      <c r="AH4646" s="219" t="b">
        <f t="shared" si="1529"/>
        <v>0</v>
      </c>
      <c r="AI4646" s="198" t="str">
        <f t="shared" si="1530"/>
        <v/>
      </c>
      <c r="AJ4646" s="219" t="b">
        <f t="shared" si="1531"/>
        <v>0</v>
      </c>
      <c r="AK4646" s="198" t="str">
        <f t="shared" si="1532"/>
        <v/>
      </c>
      <c r="AL4646" s="219" t="b">
        <f t="shared" si="1533"/>
        <v>0</v>
      </c>
      <c r="AM4646" s="351">
        <f t="shared" si="1534"/>
        <v>0</v>
      </c>
      <c r="AN4646" s="164"/>
      <c r="AO4646" s="164"/>
      <c r="AP4646" s="164"/>
      <c r="AQ4646" s="402">
        <f t="shared" si="1535"/>
        <v>0</v>
      </c>
      <c r="AR4646" s="370" t="str">
        <f>IF(AQ4646=0,"",
IF(SUM($AQ$3585:AQ4646)=1,AS4646,
IF($AQ$5285&gt;SUM($AQ$3585:AQ4646),_xlfn.CONCAT(", ",AS4646),
IF($AQ$5285=SUM($AQ$3585:AQ4646),_xlfn.CONCAT(" y ",AS4646)))))</f>
        <v/>
      </c>
      <c r="AS4646" s="156" t="s">
        <v>7909</v>
      </c>
    </row>
    <row r="4647" spans="1:45" ht="15" customHeight="1">
      <c r="A4647" s="57"/>
      <c r="B4647" s="26"/>
      <c r="C4647" s="716" t="s">
        <v>7910</v>
      </c>
      <c r="D4647" s="716"/>
      <c r="E4647" s="941"/>
      <c r="F4647" s="942"/>
      <c r="G4647" s="942"/>
      <c r="H4647" s="943"/>
      <c r="I4647" s="940"/>
      <c r="J4647" s="940"/>
      <c r="K4647" s="940"/>
      <c r="L4647" s="940"/>
      <c r="M4647" s="940"/>
      <c r="N4647" s="940"/>
      <c r="O4647" s="940"/>
      <c r="P4647" s="940"/>
      <c r="Q4647" s="890"/>
      <c r="R4647" s="891"/>
      <c r="S4647" s="890"/>
      <c r="T4647" s="891"/>
      <c r="U4647" s="890"/>
      <c r="V4647" s="891"/>
      <c r="W4647" s="890"/>
      <c r="X4647" s="891"/>
      <c r="Y4647" s="890"/>
      <c r="Z4647" s="891"/>
      <c r="AA4647" s="890"/>
      <c r="AB4647" s="891"/>
      <c r="AC4647" s="890"/>
      <c r="AD4647" s="891"/>
      <c r="AE4647" s="164"/>
      <c r="AF4647" s="164"/>
      <c r="AG4647" s="199">
        <f t="shared" si="1528"/>
        <v>0</v>
      </c>
      <c r="AH4647" s="219" t="b">
        <f t="shared" si="1529"/>
        <v>0</v>
      </c>
      <c r="AI4647" s="198" t="str">
        <f t="shared" si="1530"/>
        <v/>
      </c>
      <c r="AJ4647" s="219" t="b">
        <f t="shared" si="1531"/>
        <v>0</v>
      </c>
      <c r="AK4647" s="198" t="str">
        <f t="shared" si="1532"/>
        <v/>
      </c>
      <c r="AL4647" s="219" t="b">
        <f t="shared" si="1533"/>
        <v>0</v>
      </c>
      <c r="AM4647" s="351">
        <f t="shared" si="1534"/>
        <v>0</v>
      </c>
      <c r="AN4647" s="164"/>
      <c r="AO4647" s="164"/>
      <c r="AP4647" s="164"/>
      <c r="AQ4647" s="402">
        <f t="shared" si="1535"/>
        <v>0</v>
      </c>
      <c r="AR4647" s="370" t="str">
        <f>IF(AQ4647=0,"",
IF(SUM($AQ$3585:AQ4647)=1,AS4647,
IF($AQ$5285&gt;SUM($AQ$3585:AQ4647),_xlfn.CONCAT(", ",AS4647),
IF($AQ$5285=SUM($AQ$3585:AQ4647),_xlfn.CONCAT(" y ",AS4647)))))</f>
        <v/>
      </c>
      <c r="AS4647" s="156" t="s">
        <v>7911</v>
      </c>
    </row>
    <row r="4648" spans="1:45" ht="15" customHeight="1">
      <c r="A4648" s="57"/>
      <c r="B4648" s="26"/>
      <c r="C4648" s="716" t="s">
        <v>7912</v>
      </c>
      <c r="D4648" s="716"/>
      <c r="E4648" s="941"/>
      <c r="F4648" s="942"/>
      <c r="G4648" s="942"/>
      <c r="H4648" s="943"/>
      <c r="I4648" s="940"/>
      <c r="J4648" s="940"/>
      <c r="K4648" s="940"/>
      <c r="L4648" s="940"/>
      <c r="M4648" s="940"/>
      <c r="N4648" s="940"/>
      <c r="O4648" s="940"/>
      <c r="P4648" s="940"/>
      <c r="Q4648" s="890"/>
      <c r="R4648" s="891"/>
      <c r="S4648" s="890"/>
      <c r="T4648" s="891"/>
      <c r="U4648" s="890"/>
      <c r="V4648" s="891"/>
      <c r="W4648" s="890"/>
      <c r="X4648" s="891"/>
      <c r="Y4648" s="890"/>
      <c r="Z4648" s="891"/>
      <c r="AA4648" s="890"/>
      <c r="AB4648" s="891"/>
      <c r="AC4648" s="890"/>
      <c r="AD4648" s="891"/>
      <c r="AE4648" s="164"/>
      <c r="AF4648" s="164"/>
      <c r="AG4648" s="199">
        <f t="shared" si="1528"/>
        <v>0</v>
      </c>
      <c r="AH4648" s="219" t="b">
        <f t="shared" si="1529"/>
        <v>0</v>
      </c>
      <c r="AI4648" s="198" t="str">
        <f t="shared" si="1530"/>
        <v/>
      </c>
      <c r="AJ4648" s="219" t="b">
        <f t="shared" si="1531"/>
        <v>0</v>
      </c>
      <c r="AK4648" s="198" t="str">
        <f t="shared" si="1532"/>
        <v/>
      </c>
      <c r="AL4648" s="219" t="b">
        <f t="shared" si="1533"/>
        <v>0</v>
      </c>
      <c r="AM4648" s="351">
        <f t="shared" si="1534"/>
        <v>0</v>
      </c>
      <c r="AN4648" s="164"/>
      <c r="AO4648" s="164"/>
      <c r="AP4648" s="164"/>
      <c r="AQ4648" s="402">
        <f t="shared" si="1535"/>
        <v>0</v>
      </c>
      <c r="AR4648" s="370" t="str">
        <f>IF(AQ4648=0,"",
IF(SUM($AQ$3585:AQ4648)=1,AS4648,
IF($AQ$5285&gt;SUM($AQ$3585:AQ4648),_xlfn.CONCAT(", ",AS4648),
IF($AQ$5285=SUM($AQ$3585:AQ4648),_xlfn.CONCAT(" y ",AS4648)))))</f>
        <v/>
      </c>
      <c r="AS4648" s="156" t="s">
        <v>7913</v>
      </c>
    </row>
    <row r="4649" spans="1:45" ht="15" customHeight="1">
      <c r="A4649" s="57"/>
      <c r="B4649" s="26"/>
      <c r="C4649" s="716" t="s">
        <v>7914</v>
      </c>
      <c r="D4649" s="716"/>
      <c r="E4649" s="941"/>
      <c r="F4649" s="942"/>
      <c r="G4649" s="942"/>
      <c r="H4649" s="943"/>
      <c r="I4649" s="940"/>
      <c r="J4649" s="940"/>
      <c r="K4649" s="940"/>
      <c r="L4649" s="940"/>
      <c r="M4649" s="940"/>
      <c r="N4649" s="940"/>
      <c r="O4649" s="940"/>
      <c r="P4649" s="940"/>
      <c r="Q4649" s="890"/>
      <c r="R4649" s="891"/>
      <c r="S4649" s="890"/>
      <c r="T4649" s="891"/>
      <c r="U4649" s="890"/>
      <c r="V4649" s="891"/>
      <c r="W4649" s="890"/>
      <c r="X4649" s="891"/>
      <c r="Y4649" s="890"/>
      <c r="Z4649" s="891"/>
      <c r="AA4649" s="890"/>
      <c r="AB4649" s="891"/>
      <c r="AC4649" s="890"/>
      <c r="AD4649" s="891"/>
      <c r="AE4649" s="164"/>
      <c r="AF4649" s="164"/>
      <c r="AG4649" s="199">
        <f t="shared" si="1528"/>
        <v>0</v>
      </c>
      <c r="AH4649" s="219" t="b">
        <f t="shared" si="1529"/>
        <v>0</v>
      </c>
      <c r="AI4649" s="198" t="str">
        <f t="shared" si="1530"/>
        <v/>
      </c>
      <c r="AJ4649" s="219" t="b">
        <f t="shared" si="1531"/>
        <v>0</v>
      </c>
      <c r="AK4649" s="198" t="str">
        <f t="shared" si="1532"/>
        <v/>
      </c>
      <c r="AL4649" s="219" t="b">
        <f t="shared" si="1533"/>
        <v>0</v>
      </c>
      <c r="AM4649" s="351">
        <f t="shared" si="1534"/>
        <v>0</v>
      </c>
      <c r="AN4649" s="164"/>
      <c r="AO4649" s="164"/>
      <c r="AP4649" s="164"/>
      <c r="AQ4649" s="402">
        <f t="shared" si="1535"/>
        <v>0</v>
      </c>
      <c r="AR4649" s="370" t="str">
        <f>IF(AQ4649=0,"",
IF(SUM($AQ$3585:AQ4649)=1,AS4649,
IF($AQ$5285&gt;SUM($AQ$3585:AQ4649),_xlfn.CONCAT(", ",AS4649),
IF($AQ$5285=SUM($AQ$3585:AQ4649),_xlfn.CONCAT(" y ",AS4649)))))</f>
        <v/>
      </c>
      <c r="AS4649" s="156" t="s">
        <v>7915</v>
      </c>
    </row>
    <row r="4650" spans="1:45" ht="15" customHeight="1">
      <c r="A4650" s="57"/>
      <c r="B4650" s="26"/>
      <c r="C4650" s="716" t="s">
        <v>7916</v>
      </c>
      <c r="D4650" s="716"/>
      <c r="E4650" s="941"/>
      <c r="F4650" s="942"/>
      <c r="G4650" s="942"/>
      <c r="H4650" s="943"/>
      <c r="I4650" s="940"/>
      <c r="J4650" s="940"/>
      <c r="K4650" s="940"/>
      <c r="L4650" s="940"/>
      <c r="M4650" s="940"/>
      <c r="N4650" s="940"/>
      <c r="O4650" s="940"/>
      <c r="P4650" s="940"/>
      <c r="Q4650" s="890"/>
      <c r="R4650" s="891"/>
      <c r="S4650" s="890"/>
      <c r="T4650" s="891"/>
      <c r="U4650" s="890"/>
      <c r="V4650" s="891"/>
      <c r="W4650" s="890"/>
      <c r="X4650" s="891"/>
      <c r="Y4650" s="890"/>
      <c r="Z4650" s="891"/>
      <c r="AA4650" s="890"/>
      <c r="AB4650" s="891"/>
      <c r="AC4650" s="890"/>
      <c r="AD4650" s="891"/>
      <c r="AE4650" s="164"/>
      <c r="AF4650" s="164"/>
      <c r="AG4650" s="199">
        <f t="shared" si="1528"/>
        <v>0</v>
      </c>
      <c r="AH4650" s="219" t="b">
        <f t="shared" si="1529"/>
        <v>0</v>
      </c>
      <c r="AI4650" s="198" t="str">
        <f t="shared" si="1530"/>
        <v/>
      </c>
      <c r="AJ4650" s="219" t="b">
        <f t="shared" si="1531"/>
        <v>0</v>
      </c>
      <c r="AK4650" s="198" t="str">
        <f t="shared" si="1532"/>
        <v/>
      </c>
      <c r="AL4650" s="219" t="b">
        <f t="shared" si="1533"/>
        <v>0</v>
      </c>
      <c r="AM4650" s="351">
        <f t="shared" si="1534"/>
        <v>0</v>
      </c>
      <c r="AN4650" s="164"/>
      <c r="AO4650" s="164"/>
      <c r="AP4650" s="164"/>
      <c r="AQ4650" s="402">
        <f t="shared" si="1535"/>
        <v>0</v>
      </c>
      <c r="AR4650" s="370" t="str">
        <f>IF(AQ4650=0,"",
IF(SUM($AQ$3585:AQ4650)=1,AS4650,
IF($AQ$5285&gt;SUM($AQ$3585:AQ4650),_xlfn.CONCAT(", ",AS4650),
IF($AQ$5285=SUM($AQ$3585:AQ4650),_xlfn.CONCAT(" y ",AS4650)))))</f>
        <v/>
      </c>
      <c r="AS4650" s="156" t="s">
        <v>7917</v>
      </c>
    </row>
    <row r="4651" spans="1:45" ht="15" customHeight="1">
      <c r="A4651" s="57"/>
      <c r="B4651" s="26"/>
      <c r="C4651" s="716" t="s">
        <v>7918</v>
      </c>
      <c r="D4651" s="716"/>
      <c r="E4651" s="941"/>
      <c r="F4651" s="942"/>
      <c r="G4651" s="942"/>
      <c r="H4651" s="943"/>
      <c r="I4651" s="940"/>
      <c r="J4651" s="940"/>
      <c r="K4651" s="940"/>
      <c r="L4651" s="940"/>
      <c r="M4651" s="940"/>
      <c r="N4651" s="940"/>
      <c r="O4651" s="940"/>
      <c r="P4651" s="940"/>
      <c r="Q4651" s="890"/>
      <c r="R4651" s="891"/>
      <c r="S4651" s="890"/>
      <c r="T4651" s="891"/>
      <c r="U4651" s="890"/>
      <c r="V4651" s="891"/>
      <c r="W4651" s="890"/>
      <c r="X4651" s="891"/>
      <c r="Y4651" s="890"/>
      <c r="Z4651" s="891"/>
      <c r="AA4651" s="890"/>
      <c r="AB4651" s="891"/>
      <c r="AC4651" s="890"/>
      <c r="AD4651" s="891"/>
      <c r="AE4651" s="164"/>
      <c r="AF4651" s="164"/>
      <c r="AG4651" s="199">
        <f t="shared" si="1528"/>
        <v>0</v>
      </c>
      <c r="AH4651" s="219" t="b">
        <f t="shared" si="1529"/>
        <v>0</v>
      </c>
      <c r="AI4651" s="198" t="str">
        <f t="shared" si="1530"/>
        <v/>
      </c>
      <c r="AJ4651" s="219" t="b">
        <f t="shared" si="1531"/>
        <v>0</v>
      </c>
      <c r="AK4651" s="198" t="str">
        <f t="shared" si="1532"/>
        <v/>
      </c>
      <c r="AL4651" s="219" t="b">
        <f t="shared" si="1533"/>
        <v>0</v>
      </c>
      <c r="AM4651" s="351">
        <f t="shared" si="1534"/>
        <v>0</v>
      </c>
      <c r="AN4651" s="164"/>
      <c r="AO4651" s="164"/>
      <c r="AP4651" s="164"/>
      <c r="AQ4651" s="402">
        <f t="shared" si="1535"/>
        <v>0</v>
      </c>
      <c r="AR4651" s="370" t="str">
        <f>IF(AQ4651=0,"",
IF(SUM($AQ$3585:AQ4651)=1,AS4651,
IF($AQ$5285&gt;SUM($AQ$3585:AQ4651),_xlfn.CONCAT(", ",AS4651),
IF($AQ$5285=SUM($AQ$3585:AQ4651),_xlfn.CONCAT(" y ",AS4651)))))</f>
        <v/>
      </c>
      <c r="AS4651" s="156" t="s">
        <v>7919</v>
      </c>
    </row>
    <row r="4652" spans="1:45" ht="15" customHeight="1">
      <c r="A4652" s="57"/>
      <c r="B4652" s="26"/>
      <c r="C4652" s="716" t="s">
        <v>7920</v>
      </c>
      <c r="D4652" s="716"/>
      <c r="E4652" s="941"/>
      <c r="F4652" s="942"/>
      <c r="G4652" s="942"/>
      <c r="H4652" s="943"/>
      <c r="I4652" s="940"/>
      <c r="J4652" s="940"/>
      <c r="K4652" s="940"/>
      <c r="L4652" s="940"/>
      <c r="M4652" s="940"/>
      <c r="N4652" s="940"/>
      <c r="O4652" s="940"/>
      <c r="P4652" s="940"/>
      <c r="Q4652" s="890"/>
      <c r="R4652" s="891"/>
      <c r="S4652" s="890"/>
      <c r="T4652" s="891"/>
      <c r="U4652" s="890"/>
      <c r="V4652" s="891"/>
      <c r="W4652" s="890"/>
      <c r="X4652" s="891"/>
      <c r="Y4652" s="890"/>
      <c r="Z4652" s="891"/>
      <c r="AA4652" s="890"/>
      <c r="AB4652" s="891"/>
      <c r="AC4652" s="890"/>
      <c r="AD4652" s="891"/>
      <c r="AE4652" s="164"/>
      <c r="AF4652" s="164"/>
      <c r="AG4652" s="199">
        <f t="shared" si="1528"/>
        <v>0</v>
      </c>
      <c r="AH4652" s="219" t="b">
        <f t="shared" si="1529"/>
        <v>0</v>
      </c>
      <c r="AI4652" s="198" t="str">
        <f t="shared" si="1530"/>
        <v/>
      </c>
      <c r="AJ4652" s="219" t="b">
        <f t="shared" si="1531"/>
        <v>0</v>
      </c>
      <c r="AK4652" s="198" t="str">
        <f t="shared" si="1532"/>
        <v/>
      </c>
      <c r="AL4652" s="219" t="b">
        <f t="shared" si="1533"/>
        <v>0</v>
      </c>
      <c r="AM4652" s="351">
        <f t="shared" si="1534"/>
        <v>0</v>
      </c>
      <c r="AN4652" s="164"/>
      <c r="AO4652" s="164"/>
      <c r="AP4652" s="164"/>
      <c r="AQ4652" s="402">
        <f t="shared" si="1535"/>
        <v>0</v>
      </c>
      <c r="AR4652" s="370" t="str">
        <f>IF(AQ4652=0,"",
IF(SUM($AQ$3585:AQ4652)=1,AS4652,
IF($AQ$5285&gt;SUM($AQ$3585:AQ4652),_xlfn.CONCAT(", ",AS4652),
IF($AQ$5285=SUM($AQ$3585:AQ4652),_xlfn.CONCAT(" y ",AS4652)))))</f>
        <v/>
      </c>
      <c r="AS4652" s="156" t="s">
        <v>7921</v>
      </c>
    </row>
    <row r="4653" spans="1:45" ht="15" customHeight="1">
      <c r="A4653" s="57"/>
      <c r="B4653" s="26"/>
      <c r="C4653" s="716" t="s">
        <v>7922</v>
      </c>
      <c r="D4653" s="716"/>
      <c r="E4653" s="941"/>
      <c r="F4653" s="942"/>
      <c r="G4653" s="942"/>
      <c r="H4653" s="943"/>
      <c r="I4653" s="940"/>
      <c r="J4653" s="940"/>
      <c r="K4653" s="940"/>
      <c r="L4653" s="940"/>
      <c r="M4653" s="940"/>
      <c r="N4653" s="940"/>
      <c r="O4653" s="940"/>
      <c r="P4653" s="940"/>
      <c r="Q4653" s="890"/>
      <c r="R4653" s="891"/>
      <c r="S4653" s="890"/>
      <c r="T4653" s="891"/>
      <c r="U4653" s="890"/>
      <c r="V4653" s="891"/>
      <c r="W4653" s="890"/>
      <c r="X4653" s="891"/>
      <c r="Y4653" s="890"/>
      <c r="Z4653" s="891"/>
      <c r="AA4653" s="890"/>
      <c r="AB4653" s="891"/>
      <c r="AC4653" s="890"/>
      <c r="AD4653" s="891"/>
      <c r="AE4653" s="164"/>
      <c r="AF4653" s="164"/>
      <c r="AG4653" s="199">
        <f t="shared" si="1528"/>
        <v>0</v>
      </c>
      <c r="AH4653" s="219" t="b">
        <f t="shared" si="1529"/>
        <v>0</v>
      </c>
      <c r="AI4653" s="198" t="str">
        <f t="shared" si="1530"/>
        <v/>
      </c>
      <c r="AJ4653" s="219" t="b">
        <f t="shared" si="1531"/>
        <v>0</v>
      </c>
      <c r="AK4653" s="198" t="str">
        <f t="shared" si="1532"/>
        <v/>
      </c>
      <c r="AL4653" s="219" t="b">
        <f t="shared" si="1533"/>
        <v>0</v>
      </c>
      <c r="AM4653" s="351">
        <f t="shared" si="1534"/>
        <v>0</v>
      </c>
      <c r="AN4653" s="164"/>
      <c r="AO4653" s="164"/>
      <c r="AP4653" s="164"/>
      <c r="AQ4653" s="402">
        <f t="shared" si="1535"/>
        <v>0</v>
      </c>
      <c r="AR4653" s="370" t="str">
        <f>IF(AQ4653=0,"",
IF(SUM($AQ$3585:AQ4653)=1,AS4653,
IF($AQ$5285&gt;SUM($AQ$3585:AQ4653),_xlfn.CONCAT(", ",AS4653),
IF($AQ$5285=SUM($AQ$3585:AQ4653),_xlfn.CONCAT(" y ",AS4653)))))</f>
        <v/>
      </c>
      <c r="AS4653" s="156" t="s">
        <v>7923</v>
      </c>
    </row>
    <row r="4654" spans="1:45" ht="15" customHeight="1">
      <c r="A4654" s="57"/>
      <c r="B4654" s="26"/>
      <c r="C4654" s="716" t="s">
        <v>7924</v>
      </c>
      <c r="D4654" s="716"/>
      <c r="E4654" s="941"/>
      <c r="F4654" s="942"/>
      <c r="G4654" s="942"/>
      <c r="H4654" s="943"/>
      <c r="I4654" s="940"/>
      <c r="J4654" s="940"/>
      <c r="K4654" s="940"/>
      <c r="L4654" s="940"/>
      <c r="M4654" s="940"/>
      <c r="N4654" s="940"/>
      <c r="O4654" s="940"/>
      <c r="P4654" s="940"/>
      <c r="Q4654" s="890"/>
      <c r="R4654" s="891"/>
      <c r="S4654" s="890"/>
      <c r="T4654" s="891"/>
      <c r="U4654" s="890"/>
      <c r="V4654" s="891"/>
      <c r="W4654" s="890"/>
      <c r="X4654" s="891"/>
      <c r="Y4654" s="890"/>
      <c r="Z4654" s="891"/>
      <c r="AA4654" s="890"/>
      <c r="AB4654" s="891"/>
      <c r="AC4654" s="890"/>
      <c r="AD4654" s="891"/>
      <c r="AE4654" s="164"/>
      <c r="AF4654" s="164"/>
      <c r="AG4654" s="199">
        <f t="shared" si="1528"/>
        <v>0</v>
      </c>
      <c r="AH4654" s="219" t="b">
        <f t="shared" si="1529"/>
        <v>0</v>
      </c>
      <c r="AI4654" s="198" t="str">
        <f t="shared" si="1530"/>
        <v/>
      </c>
      <c r="AJ4654" s="219" t="b">
        <f t="shared" si="1531"/>
        <v>0</v>
      </c>
      <c r="AK4654" s="198" t="str">
        <f t="shared" si="1532"/>
        <v/>
      </c>
      <c r="AL4654" s="219" t="b">
        <f t="shared" si="1533"/>
        <v>0</v>
      </c>
      <c r="AM4654" s="351">
        <f t="shared" si="1534"/>
        <v>0</v>
      </c>
      <c r="AN4654" s="164"/>
      <c r="AO4654" s="164"/>
      <c r="AP4654" s="164"/>
      <c r="AQ4654" s="402">
        <f t="shared" si="1535"/>
        <v>0</v>
      </c>
      <c r="AR4654" s="370" t="str">
        <f>IF(AQ4654=0,"",
IF(SUM($AQ$3585:AQ4654)=1,AS4654,
IF($AQ$5285&gt;SUM($AQ$3585:AQ4654),_xlfn.CONCAT(", ",AS4654),
IF($AQ$5285=SUM($AQ$3585:AQ4654),_xlfn.CONCAT(" y ",AS4654)))))</f>
        <v/>
      </c>
      <c r="AS4654" s="156" t="s">
        <v>7925</v>
      </c>
    </row>
    <row r="4655" spans="1:45" ht="15" customHeight="1">
      <c r="A4655" s="57"/>
      <c r="B4655" s="26"/>
      <c r="C4655" s="716" t="s">
        <v>7926</v>
      </c>
      <c r="D4655" s="716"/>
      <c r="E4655" s="941"/>
      <c r="F4655" s="942"/>
      <c r="G4655" s="942"/>
      <c r="H4655" s="943"/>
      <c r="I4655" s="940"/>
      <c r="J4655" s="940"/>
      <c r="K4655" s="940"/>
      <c r="L4655" s="940"/>
      <c r="M4655" s="940"/>
      <c r="N4655" s="940"/>
      <c r="O4655" s="940"/>
      <c r="P4655" s="940"/>
      <c r="Q4655" s="890"/>
      <c r="R4655" s="891"/>
      <c r="S4655" s="890"/>
      <c r="T4655" s="891"/>
      <c r="U4655" s="890"/>
      <c r="V4655" s="891"/>
      <c r="W4655" s="890"/>
      <c r="X4655" s="891"/>
      <c r="Y4655" s="890"/>
      <c r="Z4655" s="891"/>
      <c r="AA4655" s="890"/>
      <c r="AB4655" s="891"/>
      <c r="AC4655" s="890"/>
      <c r="AD4655" s="891"/>
      <c r="AE4655" s="164"/>
      <c r="AF4655" s="164"/>
      <c r="AG4655" s="199">
        <f t="shared" si="1528"/>
        <v>0</v>
      </c>
      <c r="AH4655" s="219" t="b">
        <f t="shared" si="1529"/>
        <v>0</v>
      </c>
      <c r="AI4655" s="198" t="str">
        <f t="shared" si="1530"/>
        <v/>
      </c>
      <c r="AJ4655" s="219" t="b">
        <f t="shared" si="1531"/>
        <v>0</v>
      </c>
      <c r="AK4655" s="198" t="str">
        <f t="shared" si="1532"/>
        <v/>
      </c>
      <c r="AL4655" s="219" t="b">
        <f t="shared" si="1533"/>
        <v>0</v>
      </c>
      <c r="AM4655" s="351">
        <f t="shared" si="1534"/>
        <v>0</v>
      </c>
      <c r="AN4655" s="164"/>
      <c r="AO4655" s="164"/>
      <c r="AP4655" s="164"/>
      <c r="AQ4655" s="402">
        <f t="shared" si="1535"/>
        <v>0</v>
      </c>
      <c r="AR4655" s="370" t="str">
        <f>IF(AQ4655=0,"",
IF(SUM($AQ$3585:AQ4655)=1,AS4655,
IF($AQ$5285&gt;SUM($AQ$3585:AQ4655),_xlfn.CONCAT(", ",AS4655),
IF($AQ$5285=SUM($AQ$3585:AQ4655),_xlfn.CONCAT(" y ",AS4655)))))</f>
        <v/>
      </c>
      <c r="AS4655" s="156" t="s">
        <v>7927</v>
      </c>
    </row>
    <row r="4656" spans="1:45" ht="15" customHeight="1">
      <c r="A4656" s="57"/>
      <c r="B4656" s="26"/>
      <c r="C4656" s="716" t="s">
        <v>7928</v>
      </c>
      <c r="D4656" s="716"/>
      <c r="E4656" s="941"/>
      <c r="F4656" s="942"/>
      <c r="G4656" s="942"/>
      <c r="H4656" s="943"/>
      <c r="I4656" s="940"/>
      <c r="J4656" s="940"/>
      <c r="K4656" s="940"/>
      <c r="L4656" s="940"/>
      <c r="M4656" s="940"/>
      <c r="N4656" s="940"/>
      <c r="O4656" s="940"/>
      <c r="P4656" s="940"/>
      <c r="Q4656" s="890"/>
      <c r="R4656" s="891"/>
      <c r="S4656" s="890"/>
      <c r="T4656" s="891"/>
      <c r="U4656" s="890"/>
      <c r="V4656" s="891"/>
      <c r="W4656" s="890"/>
      <c r="X4656" s="891"/>
      <c r="Y4656" s="890"/>
      <c r="Z4656" s="891"/>
      <c r="AA4656" s="890"/>
      <c r="AB4656" s="891"/>
      <c r="AC4656" s="890"/>
      <c r="AD4656" s="891"/>
      <c r="AE4656" s="164"/>
      <c r="AF4656" s="164"/>
      <c r="AG4656" s="199">
        <f t="shared" si="1528"/>
        <v>0</v>
      </c>
      <c r="AH4656" s="219" t="b">
        <f t="shared" si="1529"/>
        <v>0</v>
      </c>
      <c r="AI4656" s="198" t="str">
        <f t="shared" si="1530"/>
        <v/>
      </c>
      <c r="AJ4656" s="219" t="b">
        <f t="shared" si="1531"/>
        <v>0</v>
      </c>
      <c r="AK4656" s="198" t="str">
        <f t="shared" si="1532"/>
        <v/>
      </c>
      <c r="AL4656" s="219" t="b">
        <f t="shared" si="1533"/>
        <v>0</v>
      </c>
      <c r="AM4656" s="351">
        <f t="shared" si="1534"/>
        <v>0</v>
      </c>
      <c r="AN4656" s="164"/>
      <c r="AO4656" s="164"/>
      <c r="AP4656" s="164"/>
      <c r="AQ4656" s="402">
        <f t="shared" si="1535"/>
        <v>0</v>
      </c>
      <c r="AR4656" s="370" t="str">
        <f>IF(AQ4656=0,"",
IF(SUM($AQ$3585:AQ4656)=1,AS4656,
IF($AQ$5285&gt;SUM($AQ$3585:AQ4656),_xlfn.CONCAT(", ",AS4656),
IF($AQ$5285=SUM($AQ$3585:AQ4656),_xlfn.CONCAT(" y ",AS4656)))))</f>
        <v/>
      </c>
      <c r="AS4656" s="156" t="s">
        <v>7929</v>
      </c>
    </row>
    <row r="4657" spans="1:45" ht="15" customHeight="1">
      <c r="A4657" s="57"/>
      <c r="B4657" s="26"/>
      <c r="C4657" s="716" t="s">
        <v>7930</v>
      </c>
      <c r="D4657" s="716"/>
      <c r="E4657" s="941"/>
      <c r="F4657" s="942"/>
      <c r="G4657" s="942"/>
      <c r="H4657" s="943"/>
      <c r="I4657" s="940"/>
      <c r="J4657" s="940"/>
      <c r="K4657" s="940"/>
      <c r="L4657" s="940"/>
      <c r="M4657" s="940"/>
      <c r="N4657" s="940"/>
      <c r="O4657" s="940"/>
      <c r="P4657" s="940"/>
      <c r="Q4657" s="890"/>
      <c r="R4657" s="891"/>
      <c r="S4657" s="890"/>
      <c r="T4657" s="891"/>
      <c r="U4657" s="890"/>
      <c r="V4657" s="891"/>
      <c r="W4657" s="890"/>
      <c r="X4657" s="891"/>
      <c r="Y4657" s="890"/>
      <c r="Z4657" s="891"/>
      <c r="AA4657" s="890"/>
      <c r="AB4657" s="891"/>
      <c r="AC4657" s="890"/>
      <c r="AD4657" s="891"/>
      <c r="AE4657" s="164"/>
      <c r="AF4657" s="164"/>
      <c r="AG4657" s="199">
        <f t="shared" si="1528"/>
        <v>0</v>
      </c>
      <c r="AH4657" s="219" t="b">
        <f t="shared" si="1529"/>
        <v>0</v>
      </c>
      <c r="AI4657" s="198" t="str">
        <f t="shared" si="1530"/>
        <v/>
      </c>
      <c r="AJ4657" s="219" t="b">
        <f t="shared" si="1531"/>
        <v>0</v>
      </c>
      <c r="AK4657" s="198" t="str">
        <f t="shared" si="1532"/>
        <v/>
      </c>
      <c r="AL4657" s="219" t="b">
        <f t="shared" si="1533"/>
        <v>0</v>
      </c>
      <c r="AM4657" s="351">
        <f t="shared" si="1534"/>
        <v>0</v>
      </c>
      <c r="AN4657" s="164"/>
      <c r="AO4657" s="164"/>
      <c r="AP4657" s="164"/>
      <c r="AQ4657" s="402">
        <f t="shared" si="1535"/>
        <v>0</v>
      </c>
      <c r="AR4657" s="370" t="str">
        <f>IF(AQ4657=0,"",
IF(SUM($AQ$3585:AQ4657)=1,AS4657,
IF($AQ$5285&gt;SUM($AQ$3585:AQ4657),_xlfn.CONCAT(", ",AS4657),
IF($AQ$5285=SUM($AQ$3585:AQ4657),_xlfn.CONCAT(" y ",AS4657)))))</f>
        <v/>
      </c>
      <c r="AS4657" s="156" t="s">
        <v>7931</v>
      </c>
    </row>
    <row r="4658" spans="1:45" ht="15" customHeight="1">
      <c r="A4658" s="57"/>
      <c r="B4658" s="26"/>
      <c r="C4658" s="716" t="s">
        <v>7932</v>
      </c>
      <c r="D4658" s="716"/>
      <c r="E4658" s="941"/>
      <c r="F4658" s="942"/>
      <c r="G4658" s="942"/>
      <c r="H4658" s="943"/>
      <c r="I4658" s="940"/>
      <c r="J4658" s="940"/>
      <c r="K4658" s="940"/>
      <c r="L4658" s="940"/>
      <c r="M4658" s="940"/>
      <c r="N4658" s="940"/>
      <c r="O4658" s="940"/>
      <c r="P4658" s="940"/>
      <c r="Q4658" s="890"/>
      <c r="R4658" s="891"/>
      <c r="S4658" s="890"/>
      <c r="T4658" s="891"/>
      <c r="U4658" s="890"/>
      <c r="V4658" s="891"/>
      <c r="W4658" s="890"/>
      <c r="X4658" s="891"/>
      <c r="Y4658" s="890"/>
      <c r="Z4658" s="891"/>
      <c r="AA4658" s="890"/>
      <c r="AB4658" s="891"/>
      <c r="AC4658" s="890"/>
      <c r="AD4658" s="891"/>
      <c r="AE4658" s="164"/>
      <c r="AF4658" s="164"/>
      <c r="AG4658" s="199">
        <f t="shared" si="1528"/>
        <v>0</v>
      </c>
      <c r="AH4658" s="219" t="b">
        <f t="shared" si="1529"/>
        <v>0</v>
      </c>
      <c r="AI4658" s="198" t="str">
        <f t="shared" si="1530"/>
        <v/>
      </c>
      <c r="AJ4658" s="219" t="b">
        <f t="shared" si="1531"/>
        <v>0</v>
      </c>
      <c r="AK4658" s="198" t="str">
        <f t="shared" si="1532"/>
        <v/>
      </c>
      <c r="AL4658" s="219" t="b">
        <f t="shared" si="1533"/>
        <v>0</v>
      </c>
      <c r="AM4658" s="351">
        <f t="shared" si="1534"/>
        <v>0</v>
      </c>
      <c r="AN4658" s="164"/>
      <c r="AO4658" s="164"/>
      <c r="AP4658" s="164"/>
      <c r="AQ4658" s="402">
        <f t="shared" si="1535"/>
        <v>0</v>
      </c>
      <c r="AR4658" s="370" t="str">
        <f>IF(AQ4658=0,"",
IF(SUM($AQ$3585:AQ4658)=1,AS4658,
IF($AQ$5285&gt;SUM($AQ$3585:AQ4658),_xlfn.CONCAT(", ",AS4658),
IF($AQ$5285=SUM($AQ$3585:AQ4658),_xlfn.CONCAT(" y ",AS4658)))))</f>
        <v/>
      </c>
      <c r="AS4658" s="156" t="s">
        <v>7933</v>
      </c>
    </row>
    <row r="4659" spans="1:45" ht="15" customHeight="1">
      <c r="A4659" s="57"/>
      <c r="B4659" s="26"/>
      <c r="C4659" s="716" t="s">
        <v>7934</v>
      </c>
      <c r="D4659" s="716"/>
      <c r="E4659" s="941"/>
      <c r="F4659" s="942"/>
      <c r="G4659" s="942"/>
      <c r="H4659" s="943"/>
      <c r="I4659" s="940"/>
      <c r="J4659" s="940"/>
      <c r="K4659" s="940"/>
      <c r="L4659" s="940"/>
      <c r="M4659" s="940"/>
      <c r="N4659" s="940"/>
      <c r="O4659" s="940"/>
      <c r="P4659" s="940"/>
      <c r="Q4659" s="890"/>
      <c r="R4659" s="891"/>
      <c r="S4659" s="890"/>
      <c r="T4659" s="891"/>
      <c r="U4659" s="890"/>
      <c r="V4659" s="891"/>
      <c r="W4659" s="890"/>
      <c r="X4659" s="891"/>
      <c r="Y4659" s="890"/>
      <c r="Z4659" s="891"/>
      <c r="AA4659" s="890"/>
      <c r="AB4659" s="891"/>
      <c r="AC4659" s="890"/>
      <c r="AD4659" s="891"/>
      <c r="AE4659" s="164"/>
      <c r="AF4659" s="164"/>
      <c r="AG4659" s="199">
        <f t="shared" si="1528"/>
        <v>0</v>
      </c>
      <c r="AH4659" s="219" t="b">
        <f t="shared" si="1529"/>
        <v>0</v>
      </c>
      <c r="AI4659" s="198" t="str">
        <f t="shared" si="1530"/>
        <v/>
      </c>
      <c r="AJ4659" s="219" t="b">
        <f t="shared" si="1531"/>
        <v>0</v>
      </c>
      <c r="AK4659" s="198" t="str">
        <f t="shared" si="1532"/>
        <v/>
      </c>
      <c r="AL4659" s="219" t="b">
        <f t="shared" si="1533"/>
        <v>0</v>
      </c>
      <c r="AM4659" s="351">
        <f t="shared" si="1534"/>
        <v>0</v>
      </c>
      <c r="AN4659" s="164"/>
      <c r="AO4659" s="164"/>
      <c r="AP4659" s="164"/>
      <c r="AQ4659" s="402">
        <f t="shared" si="1535"/>
        <v>0</v>
      </c>
      <c r="AR4659" s="370" t="str">
        <f>IF(AQ4659=0,"",
IF(SUM($AQ$3585:AQ4659)=1,AS4659,
IF($AQ$5285&gt;SUM($AQ$3585:AQ4659),_xlfn.CONCAT(", ",AS4659),
IF($AQ$5285=SUM($AQ$3585:AQ4659),_xlfn.CONCAT(" y ",AS4659)))))</f>
        <v/>
      </c>
      <c r="AS4659" s="156" t="s">
        <v>7935</v>
      </c>
    </row>
    <row r="4660" spans="1:45" ht="15" customHeight="1">
      <c r="A4660" s="57"/>
      <c r="B4660" s="26"/>
      <c r="C4660" s="716" t="s">
        <v>7936</v>
      </c>
      <c r="D4660" s="716"/>
      <c r="E4660" s="941"/>
      <c r="F4660" s="942"/>
      <c r="G4660" s="942"/>
      <c r="H4660" s="943"/>
      <c r="I4660" s="940"/>
      <c r="J4660" s="940"/>
      <c r="K4660" s="940"/>
      <c r="L4660" s="940"/>
      <c r="M4660" s="940"/>
      <c r="N4660" s="940"/>
      <c r="O4660" s="940"/>
      <c r="P4660" s="940"/>
      <c r="Q4660" s="890"/>
      <c r="R4660" s="891"/>
      <c r="S4660" s="890"/>
      <c r="T4660" s="891"/>
      <c r="U4660" s="890"/>
      <c r="V4660" s="891"/>
      <c r="W4660" s="890"/>
      <c r="X4660" s="891"/>
      <c r="Y4660" s="890"/>
      <c r="Z4660" s="891"/>
      <c r="AA4660" s="890"/>
      <c r="AB4660" s="891"/>
      <c r="AC4660" s="890"/>
      <c r="AD4660" s="891"/>
      <c r="AE4660" s="164"/>
      <c r="AF4660" s="164"/>
      <c r="AG4660" s="199">
        <f t="shared" si="1528"/>
        <v>0</v>
      </c>
      <c r="AH4660" s="219" t="b">
        <f t="shared" si="1529"/>
        <v>0</v>
      </c>
      <c r="AI4660" s="198" t="str">
        <f t="shared" si="1530"/>
        <v/>
      </c>
      <c r="AJ4660" s="219" t="b">
        <f t="shared" si="1531"/>
        <v>0</v>
      </c>
      <c r="AK4660" s="198" t="str">
        <f t="shared" si="1532"/>
        <v/>
      </c>
      <c r="AL4660" s="219" t="b">
        <f t="shared" si="1533"/>
        <v>0</v>
      </c>
      <c r="AM4660" s="351">
        <f t="shared" si="1534"/>
        <v>0</v>
      </c>
      <c r="AN4660" s="164"/>
      <c r="AO4660" s="164"/>
      <c r="AP4660" s="164"/>
      <c r="AQ4660" s="402">
        <f t="shared" si="1535"/>
        <v>0</v>
      </c>
      <c r="AR4660" s="370" t="str">
        <f>IF(AQ4660=0,"",
IF(SUM($AQ$3585:AQ4660)=1,AS4660,
IF($AQ$5285&gt;SUM($AQ$3585:AQ4660),_xlfn.CONCAT(", ",AS4660),
IF($AQ$5285=SUM($AQ$3585:AQ4660),_xlfn.CONCAT(" y ",AS4660)))))</f>
        <v/>
      </c>
      <c r="AS4660" s="156" t="s">
        <v>7937</v>
      </c>
    </row>
    <row r="4661" spans="1:45" ht="15" customHeight="1">
      <c r="A4661" s="57"/>
      <c r="B4661" s="26"/>
      <c r="C4661" s="716" t="s">
        <v>7938</v>
      </c>
      <c r="D4661" s="716"/>
      <c r="E4661" s="941"/>
      <c r="F4661" s="942"/>
      <c r="G4661" s="942"/>
      <c r="H4661" s="943"/>
      <c r="I4661" s="940"/>
      <c r="J4661" s="940"/>
      <c r="K4661" s="940"/>
      <c r="L4661" s="940"/>
      <c r="M4661" s="940"/>
      <c r="N4661" s="940"/>
      <c r="O4661" s="940"/>
      <c r="P4661" s="940"/>
      <c r="Q4661" s="890"/>
      <c r="R4661" s="891"/>
      <c r="S4661" s="890"/>
      <c r="T4661" s="891"/>
      <c r="U4661" s="890"/>
      <c r="V4661" s="891"/>
      <c r="W4661" s="890"/>
      <c r="X4661" s="891"/>
      <c r="Y4661" s="890"/>
      <c r="Z4661" s="891"/>
      <c r="AA4661" s="890"/>
      <c r="AB4661" s="891"/>
      <c r="AC4661" s="890"/>
      <c r="AD4661" s="891"/>
      <c r="AE4661" s="164"/>
      <c r="AF4661" s="164"/>
      <c r="AG4661" s="199">
        <f t="shared" si="1528"/>
        <v>0</v>
      </c>
      <c r="AH4661" s="219" t="b">
        <f t="shared" si="1529"/>
        <v>0</v>
      </c>
      <c r="AI4661" s="198" t="str">
        <f t="shared" si="1530"/>
        <v/>
      </c>
      <c r="AJ4661" s="219" t="b">
        <f t="shared" si="1531"/>
        <v>0</v>
      </c>
      <c r="AK4661" s="198" t="str">
        <f t="shared" si="1532"/>
        <v/>
      </c>
      <c r="AL4661" s="219" t="b">
        <f t="shared" si="1533"/>
        <v>0</v>
      </c>
      <c r="AM4661" s="351">
        <f t="shared" si="1534"/>
        <v>0</v>
      </c>
      <c r="AN4661" s="164"/>
      <c r="AO4661" s="164"/>
      <c r="AP4661" s="164"/>
      <c r="AQ4661" s="402">
        <f t="shared" si="1535"/>
        <v>0</v>
      </c>
      <c r="AR4661" s="370" t="str">
        <f>IF(AQ4661=0,"",
IF(SUM($AQ$3585:AQ4661)=1,AS4661,
IF($AQ$5285&gt;SUM($AQ$3585:AQ4661),_xlfn.CONCAT(", ",AS4661),
IF($AQ$5285=SUM($AQ$3585:AQ4661),_xlfn.CONCAT(" y ",AS4661)))))</f>
        <v/>
      </c>
      <c r="AS4661" s="156" t="s">
        <v>7939</v>
      </c>
    </row>
    <row r="4662" spans="1:45" ht="15" customHeight="1">
      <c r="A4662" s="57"/>
      <c r="B4662" s="26"/>
      <c r="C4662" s="716" t="s">
        <v>7940</v>
      </c>
      <c r="D4662" s="716"/>
      <c r="E4662" s="941"/>
      <c r="F4662" s="942"/>
      <c r="G4662" s="942"/>
      <c r="H4662" s="943"/>
      <c r="I4662" s="940"/>
      <c r="J4662" s="940"/>
      <c r="K4662" s="940"/>
      <c r="L4662" s="940"/>
      <c r="M4662" s="940"/>
      <c r="N4662" s="940"/>
      <c r="O4662" s="940"/>
      <c r="P4662" s="940"/>
      <c r="Q4662" s="890"/>
      <c r="R4662" s="891"/>
      <c r="S4662" s="890"/>
      <c r="T4662" s="891"/>
      <c r="U4662" s="890"/>
      <c r="V4662" s="891"/>
      <c r="W4662" s="890"/>
      <c r="X4662" s="891"/>
      <c r="Y4662" s="890"/>
      <c r="Z4662" s="891"/>
      <c r="AA4662" s="890"/>
      <c r="AB4662" s="891"/>
      <c r="AC4662" s="890"/>
      <c r="AD4662" s="891"/>
      <c r="AE4662" s="164"/>
      <c r="AF4662" s="164"/>
      <c r="AG4662" s="199">
        <f t="shared" si="1528"/>
        <v>0</v>
      </c>
      <c r="AH4662" s="219" t="b">
        <f t="shared" si="1529"/>
        <v>0</v>
      </c>
      <c r="AI4662" s="198" t="str">
        <f t="shared" si="1530"/>
        <v/>
      </c>
      <c r="AJ4662" s="219" t="b">
        <f t="shared" si="1531"/>
        <v>0</v>
      </c>
      <c r="AK4662" s="198" t="str">
        <f t="shared" si="1532"/>
        <v/>
      </c>
      <c r="AL4662" s="219" t="b">
        <f t="shared" si="1533"/>
        <v>0</v>
      </c>
      <c r="AM4662" s="351">
        <f t="shared" si="1534"/>
        <v>0</v>
      </c>
      <c r="AN4662" s="164"/>
      <c r="AO4662" s="164"/>
      <c r="AP4662" s="164"/>
      <c r="AQ4662" s="402">
        <f t="shared" si="1535"/>
        <v>0</v>
      </c>
      <c r="AR4662" s="370" t="str">
        <f>IF(AQ4662=0,"",
IF(SUM($AQ$3585:AQ4662)=1,AS4662,
IF($AQ$5285&gt;SUM($AQ$3585:AQ4662),_xlfn.CONCAT(", ",AS4662),
IF($AQ$5285=SUM($AQ$3585:AQ4662),_xlfn.CONCAT(" y ",AS4662)))))</f>
        <v/>
      </c>
      <c r="AS4662" s="156" t="s">
        <v>7941</v>
      </c>
    </row>
    <row r="4663" spans="1:45" ht="15" customHeight="1">
      <c r="A4663" s="57"/>
      <c r="B4663" s="26"/>
      <c r="C4663" s="716" t="s">
        <v>7942</v>
      </c>
      <c r="D4663" s="716"/>
      <c r="E4663" s="941"/>
      <c r="F4663" s="942"/>
      <c r="G4663" s="942"/>
      <c r="H4663" s="943"/>
      <c r="I4663" s="940"/>
      <c r="J4663" s="940"/>
      <c r="K4663" s="940"/>
      <c r="L4663" s="940"/>
      <c r="M4663" s="940"/>
      <c r="N4663" s="940"/>
      <c r="O4663" s="940"/>
      <c r="P4663" s="940"/>
      <c r="Q4663" s="890"/>
      <c r="R4663" s="891"/>
      <c r="S4663" s="890"/>
      <c r="T4663" s="891"/>
      <c r="U4663" s="890"/>
      <c r="V4663" s="891"/>
      <c r="W4663" s="890"/>
      <c r="X4663" s="891"/>
      <c r="Y4663" s="890"/>
      <c r="Z4663" s="891"/>
      <c r="AA4663" s="890"/>
      <c r="AB4663" s="891"/>
      <c r="AC4663" s="890"/>
      <c r="AD4663" s="891"/>
      <c r="AE4663" s="164"/>
      <c r="AF4663" s="164"/>
      <c r="AG4663" s="199">
        <f t="shared" si="1528"/>
        <v>0</v>
      </c>
      <c r="AH4663" s="219" t="b">
        <f t="shared" si="1529"/>
        <v>0</v>
      </c>
      <c r="AI4663" s="198" t="str">
        <f t="shared" si="1530"/>
        <v/>
      </c>
      <c r="AJ4663" s="219" t="b">
        <f t="shared" si="1531"/>
        <v>0</v>
      </c>
      <c r="AK4663" s="198" t="str">
        <f t="shared" si="1532"/>
        <v/>
      </c>
      <c r="AL4663" s="219" t="b">
        <f t="shared" si="1533"/>
        <v>0</v>
      </c>
      <c r="AM4663" s="351">
        <f t="shared" si="1534"/>
        <v>0</v>
      </c>
      <c r="AN4663" s="164"/>
      <c r="AO4663" s="164"/>
      <c r="AP4663" s="164"/>
      <c r="AQ4663" s="402">
        <f t="shared" si="1535"/>
        <v>0</v>
      </c>
      <c r="AR4663" s="370" t="str">
        <f>IF(AQ4663=0,"",
IF(SUM($AQ$3585:AQ4663)=1,AS4663,
IF($AQ$5285&gt;SUM($AQ$3585:AQ4663),_xlfn.CONCAT(", ",AS4663),
IF($AQ$5285=SUM($AQ$3585:AQ4663),_xlfn.CONCAT(" y ",AS4663)))))</f>
        <v/>
      </c>
      <c r="AS4663" s="156" t="s">
        <v>7943</v>
      </c>
    </row>
    <row r="4664" spans="1:45" ht="15" customHeight="1">
      <c r="A4664" s="57"/>
      <c r="B4664" s="26"/>
      <c r="C4664" s="716" t="s">
        <v>7944</v>
      </c>
      <c r="D4664" s="716"/>
      <c r="E4664" s="941"/>
      <c r="F4664" s="942"/>
      <c r="G4664" s="942"/>
      <c r="H4664" s="943"/>
      <c r="I4664" s="940"/>
      <c r="J4664" s="940"/>
      <c r="K4664" s="940"/>
      <c r="L4664" s="940"/>
      <c r="M4664" s="940"/>
      <c r="N4664" s="940"/>
      <c r="O4664" s="940"/>
      <c r="P4664" s="940"/>
      <c r="Q4664" s="890"/>
      <c r="R4664" s="891"/>
      <c r="S4664" s="890"/>
      <c r="T4664" s="891"/>
      <c r="U4664" s="890"/>
      <c r="V4664" s="891"/>
      <c r="W4664" s="890"/>
      <c r="X4664" s="891"/>
      <c r="Y4664" s="890"/>
      <c r="Z4664" s="891"/>
      <c r="AA4664" s="890"/>
      <c r="AB4664" s="891"/>
      <c r="AC4664" s="890"/>
      <c r="AD4664" s="891"/>
      <c r="AE4664" s="164"/>
      <c r="AF4664" s="164"/>
      <c r="AG4664" s="199">
        <f t="shared" si="1528"/>
        <v>0</v>
      </c>
      <c r="AH4664" s="219" t="b">
        <f t="shared" si="1529"/>
        <v>0</v>
      </c>
      <c r="AI4664" s="198" t="str">
        <f t="shared" si="1530"/>
        <v/>
      </c>
      <c r="AJ4664" s="219" t="b">
        <f t="shared" si="1531"/>
        <v>0</v>
      </c>
      <c r="AK4664" s="198" t="str">
        <f t="shared" si="1532"/>
        <v/>
      </c>
      <c r="AL4664" s="219" t="b">
        <f t="shared" si="1533"/>
        <v>0</v>
      </c>
      <c r="AM4664" s="351">
        <f t="shared" si="1534"/>
        <v>0</v>
      </c>
      <c r="AN4664" s="164"/>
      <c r="AO4664" s="164"/>
      <c r="AP4664" s="164"/>
      <c r="AQ4664" s="402">
        <f t="shared" si="1535"/>
        <v>0</v>
      </c>
      <c r="AR4664" s="370" t="str">
        <f>IF(AQ4664=0,"",
IF(SUM($AQ$3585:AQ4664)=1,AS4664,
IF($AQ$5285&gt;SUM($AQ$3585:AQ4664),_xlfn.CONCAT(", ",AS4664),
IF($AQ$5285=SUM($AQ$3585:AQ4664),_xlfn.CONCAT(" y ",AS4664)))))</f>
        <v/>
      </c>
      <c r="AS4664" s="156" t="s">
        <v>7945</v>
      </c>
    </row>
    <row r="4665" spans="1:45" ht="15" customHeight="1">
      <c r="A4665" s="57"/>
      <c r="B4665" s="26"/>
      <c r="C4665" s="716" t="s">
        <v>7946</v>
      </c>
      <c r="D4665" s="716"/>
      <c r="E4665" s="941"/>
      <c r="F4665" s="942"/>
      <c r="G4665" s="942"/>
      <c r="H4665" s="943"/>
      <c r="I4665" s="940"/>
      <c r="J4665" s="940"/>
      <c r="K4665" s="940"/>
      <c r="L4665" s="940"/>
      <c r="M4665" s="940"/>
      <c r="N4665" s="940"/>
      <c r="O4665" s="940"/>
      <c r="P4665" s="940"/>
      <c r="Q4665" s="890"/>
      <c r="R4665" s="891"/>
      <c r="S4665" s="890"/>
      <c r="T4665" s="891"/>
      <c r="U4665" s="890"/>
      <c r="V4665" s="891"/>
      <c r="W4665" s="890"/>
      <c r="X4665" s="891"/>
      <c r="Y4665" s="890"/>
      <c r="Z4665" s="891"/>
      <c r="AA4665" s="890"/>
      <c r="AB4665" s="891"/>
      <c r="AC4665" s="890"/>
      <c r="AD4665" s="891"/>
      <c r="AE4665" s="164"/>
      <c r="AF4665" s="164"/>
      <c r="AG4665" s="199">
        <f t="shared" si="1528"/>
        <v>0</v>
      </c>
      <c r="AH4665" s="219" t="b">
        <f t="shared" si="1529"/>
        <v>0</v>
      </c>
      <c r="AI4665" s="198" t="str">
        <f t="shared" si="1530"/>
        <v/>
      </c>
      <c r="AJ4665" s="219" t="b">
        <f t="shared" si="1531"/>
        <v>0</v>
      </c>
      <c r="AK4665" s="198" t="str">
        <f t="shared" si="1532"/>
        <v/>
      </c>
      <c r="AL4665" s="219" t="b">
        <f t="shared" si="1533"/>
        <v>0</v>
      </c>
      <c r="AM4665" s="351">
        <f t="shared" si="1534"/>
        <v>0</v>
      </c>
      <c r="AN4665" s="164"/>
      <c r="AO4665" s="164"/>
      <c r="AP4665" s="164"/>
      <c r="AQ4665" s="402">
        <f t="shared" si="1535"/>
        <v>0</v>
      </c>
      <c r="AR4665" s="370" t="str">
        <f>IF(AQ4665=0,"",
IF(SUM($AQ$3585:AQ4665)=1,AS4665,
IF($AQ$5285&gt;SUM($AQ$3585:AQ4665),_xlfn.CONCAT(", ",AS4665),
IF($AQ$5285=SUM($AQ$3585:AQ4665),_xlfn.CONCAT(" y ",AS4665)))))</f>
        <v/>
      </c>
      <c r="AS4665" s="156" t="s">
        <v>7947</v>
      </c>
    </row>
    <row r="4666" spans="1:45" ht="15" customHeight="1">
      <c r="A4666" s="57"/>
      <c r="B4666" s="26"/>
      <c r="C4666" s="716" t="s">
        <v>7948</v>
      </c>
      <c r="D4666" s="716"/>
      <c r="E4666" s="941"/>
      <c r="F4666" s="942"/>
      <c r="G4666" s="942"/>
      <c r="H4666" s="943"/>
      <c r="I4666" s="940"/>
      <c r="J4666" s="940"/>
      <c r="K4666" s="940"/>
      <c r="L4666" s="940"/>
      <c r="M4666" s="940"/>
      <c r="N4666" s="940"/>
      <c r="O4666" s="940"/>
      <c r="P4666" s="940"/>
      <c r="Q4666" s="890"/>
      <c r="R4666" s="891"/>
      <c r="S4666" s="890"/>
      <c r="T4666" s="891"/>
      <c r="U4666" s="890"/>
      <c r="V4666" s="891"/>
      <c r="W4666" s="890"/>
      <c r="X4666" s="891"/>
      <c r="Y4666" s="890"/>
      <c r="Z4666" s="891"/>
      <c r="AA4666" s="890"/>
      <c r="AB4666" s="891"/>
      <c r="AC4666" s="890"/>
      <c r="AD4666" s="891"/>
      <c r="AE4666" s="164"/>
      <c r="AF4666" s="164"/>
      <c r="AG4666" s="199">
        <f t="shared" si="1528"/>
        <v>0</v>
      </c>
      <c r="AH4666" s="219" t="b">
        <f t="shared" si="1529"/>
        <v>0</v>
      </c>
      <c r="AI4666" s="198" t="str">
        <f t="shared" si="1530"/>
        <v/>
      </c>
      <c r="AJ4666" s="219" t="b">
        <f t="shared" si="1531"/>
        <v>0</v>
      </c>
      <c r="AK4666" s="198" t="str">
        <f t="shared" si="1532"/>
        <v/>
      </c>
      <c r="AL4666" s="219" t="b">
        <f t="shared" si="1533"/>
        <v>0</v>
      </c>
      <c r="AM4666" s="351">
        <f t="shared" si="1534"/>
        <v>0</v>
      </c>
      <c r="AN4666" s="164"/>
      <c r="AO4666" s="164"/>
      <c r="AP4666" s="164"/>
      <c r="AQ4666" s="402">
        <f t="shared" si="1535"/>
        <v>0</v>
      </c>
      <c r="AR4666" s="370" t="str">
        <f>IF(AQ4666=0,"",
IF(SUM($AQ$3585:AQ4666)=1,AS4666,
IF($AQ$5285&gt;SUM($AQ$3585:AQ4666),_xlfn.CONCAT(", ",AS4666),
IF($AQ$5285=SUM($AQ$3585:AQ4666),_xlfn.CONCAT(" y ",AS4666)))))</f>
        <v/>
      </c>
      <c r="AS4666" s="156" t="s">
        <v>7949</v>
      </c>
    </row>
    <row r="4667" spans="1:45" ht="15" customHeight="1">
      <c r="A4667" s="57"/>
      <c r="B4667" s="26"/>
      <c r="C4667" s="716" t="s">
        <v>7950</v>
      </c>
      <c r="D4667" s="716"/>
      <c r="E4667" s="941"/>
      <c r="F4667" s="942"/>
      <c r="G4667" s="942"/>
      <c r="H4667" s="943"/>
      <c r="I4667" s="940"/>
      <c r="J4667" s="940"/>
      <c r="K4667" s="940"/>
      <c r="L4667" s="940"/>
      <c r="M4667" s="940"/>
      <c r="N4667" s="940"/>
      <c r="O4667" s="940"/>
      <c r="P4667" s="940"/>
      <c r="Q4667" s="890"/>
      <c r="R4667" s="891"/>
      <c r="S4667" s="890"/>
      <c r="T4667" s="891"/>
      <c r="U4667" s="890"/>
      <c r="V4667" s="891"/>
      <c r="W4667" s="890"/>
      <c r="X4667" s="891"/>
      <c r="Y4667" s="890"/>
      <c r="Z4667" s="891"/>
      <c r="AA4667" s="890"/>
      <c r="AB4667" s="891"/>
      <c r="AC4667" s="890"/>
      <c r="AD4667" s="891"/>
      <c r="AE4667" s="164"/>
      <c r="AF4667" s="164"/>
      <c r="AG4667" s="199">
        <f t="shared" si="1528"/>
        <v>0</v>
      </c>
      <c r="AH4667" s="219" t="b">
        <f t="shared" si="1529"/>
        <v>0</v>
      </c>
      <c r="AI4667" s="198" t="str">
        <f t="shared" si="1530"/>
        <v/>
      </c>
      <c r="AJ4667" s="219" t="b">
        <f t="shared" si="1531"/>
        <v>0</v>
      </c>
      <c r="AK4667" s="198" t="str">
        <f t="shared" si="1532"/>
        <v/>
      </c>
      <c r="AL4667" s="219" t="b">
        <f t="shared" si="1533"/>
        <v>0</v>
      </c>
      <c r="AM4667" s="351">
        <f t="shared" si="1534"/>
        <v>0</v>
      </c>
      <c r="AN4667" s="164"/>
      <c r="AO4667" s="164"/>
      <c r="AP4667" s="164"/>
      <c r="AQ4667" s="402">
        <f t="shared" si="1535"/>
        <v>0</v>
      </c>
      <c r="AR4667" s="370" t="str">
        <f>IF(AQ4667=0,"",
IF(SUM($AQ$3585:AQ4667)=1,AS4667,
IF($AQ$5285&gt;SUM($AQ$3585:AQ4667),_xlfn.CONCAT(", ",AS4667),
IF($AQ$5285=SUM($AQ$3585:AQ4667),_xlfn.CONCAT(" y ",AS4667)))))</f>
        <v/>
      </c>
      <c r="AS4667" s="156" t="s">
        <v>7951</v>
      </c>
    </row>
    <row r="4668" spans="1:45" ht="15" customHeight="1">
      <c r="A4668" s="57"/>
      <c r="B4668" s="26"/>
      <c r="C4668" s="716" t="s">
        <v>7952</v>
      </c>
      <c r="D4668" s="716"/>
      <c r="E4668" s="941"/>
      <c r="F4668" s="942"/>
      <c r="G4668" s="942"/>
      <c r="H4668" s="943"/>
      <c r="I4668" s="940"/>
      <c r="J4668" s="940"/>
      <c r="K4668" s="940"/>
      <c r="L4668" s="940"/>
      <c r="M4668" s="940"/>
      <c r="N4668" s="940"/>
      <c r="O4668" s="940"/>
      <c r="P4668" s="940"/>
      <c r="Q4668" s="890"/>
      <c r="R4668" s="891"/>
      <c r="S4668" s="890"/>
      <c r="T4668" s="891"/>
      <c r="U4668" s="890"/>
      <c r="V4668" s="891"/>
      <c r="W4668" s="890"/>
      <c r="X4668" s="891"/>
      <c r="Y4668" s="890"/>
      <c r="Z4668" s="891"/>
      <c r="AA4668" s="890"/>
      <c r="AB4668" s="891"/>
      <c r="AC4668" s="890"/>
      <c r="AD4668" s="891"/>
      <c r="AE4668" s="164"/>
      <c r="AF4668" s="164"/>
      <c r="AG4668" s="199">
        <f t="shared" si="1528"/>
        <v>0</v>
      </c>
      <c r="AH4668" s="219" t="b">
        <f t="shared" si="1529"/>
        <v>0</v>
      </c>
      <c r="AI4668" s="198" t="str">
        <f t="shared" si="1530"/>
        <v/>
      </c>
      <c r="AJ4668" s="219" t="b">
        <f t="shared" si="1531"/>
        <v>0</v>
      </c>
      <c r="AK4668" s="198" t="str">
        <f t="shared" si="1532"/>
        <v/>
      </c>
      <c r="AL4668" s="219" t="b">
        <f t="shared" si="1533"/>
        <v>0</v>
      </c>
      <c r="AM4668" s="351">
        <f t="shared" si="1534"/>
        <v>0</v>
      </c>
      <c r="AN4668" s="164"/>
      <c r="AO4668" s="164"/>
      <c r="AP4668" s="164"/>
      <c r="AQ4668" s="402">
        <f t="shared" si="1535"/>
        <v>0</v>
      </c>
      <c r="AR4668" s="370" t="str">
        <f>IF(AQ4668=0,"",
IF(SUM($AQ$3585:AQ4668)=1,AS4668,
IF($AQ$5285&gt;SUM($AQ$3585:AQ4668),_xlfn.CONCAT(", ",AS4668),
IF($AQ$5285=SUM($AQ$3585:AQ4668),_xlfn.CONCAT(" y ",AS4668)))))</f>
        <v/>
      </c>
      <c r="AS4668" s="156" t="s">
        <v>7953</v>
      </c>
    </row>
    <row r="4669" spans="1:45" ht="15" customHeight="1">
      <c r="A4669" s="57"/>
      <c r="B4669" s="26"/>
      <c r="C4669" s="716" t="s">
        <v>7954</v>
      </c>
      <c r="D4669" s="716"/>
      <c r="E4669" s="941"/>
      <c r="F4669" s="942"/>
      <c r="G4669" s="942"/>
      <c r="H4669" s="943"/>
      <c r="I4669" s="940"/>
      <c r="J4669" s="940"/>
      <c r="K4669" s="940"/>
      <c r="L4669" s="940"/>
      <c r="M4669" s="940"/>
      <c r="N4669" s="940"/>
      <c r="O4669" s="940"/>
      <c r="P4669" s="940"/>
      <c r="Q4669" s="890"/>
      <c r="R4669" s="891"/>
      <c r="S4669" s="890"/>
      <c r="T4669" s="891"/>
      <c r="U4669" s="890"/>
      <c r="V4669" s="891"/>
      <c r="W4669" s="890"/>
      <c r="X4669" s="891"/>
      <c r="Y4669" s="890"/>
      <c r="Z4669" s="891"/>
      <c r="AA4669" s="890"/>
      <c r="AB4669" s="891"/>
      <c r="AC4669" s="890"/>
      <c r="AD4669" s="891"/>
      <c r="AE4669" s="164"/>
      <c r="AF4669" s="164"/>
      <c r="AG4669" s="199">
        <f t="shared" si="1528"/>
        <v>0</v>
      </c>
      <c r="AH4669" s="219" t="b">
        <f t="shared" si="1529"/>
        <v>0</v>
      </c>
      <c r="AI4669" s="198" t="str">
        <f t="shared" si="1530"/>
        <v/>
      </c>
      <c r="AJ4669" s="219" t="b">
        <f t="shared" si="1531"/>
        <v>0</v>
      </c>
      <c r="AK4669" s="198" t="str">
        <f t="shared" si="1532"/>
        <v/>
      </c>
      <c r="AL4669" s="219" t="b">
        <f t="shared" si="1533"/>
        <v>0</v>
      </c>
      <c r="AM4669" s="351">
        <f t="shared" si="1534"/>
        <v>0</v>
      </c>
      <c r="AN4669" s="164"/>
      <c r="AO4669" s="164"/>
      <c r="AP4669" s="164"/>
      <c r="AQ4669" s="402">
        <f t="shared" si="1535"/>
        <v>0</v>
      </c>
      <c r="AR4669" s="370" t="str">
        <f>IF(AQ4669=0,"",
IF(SUM($AQ$3585:AQ4669)=1,AS4669,
IF($AQ$5285&gt;SUM($AQ$3585:AQ4669),_xlfn.CONCAT(", ",AS4669),
IF($AQ$5285=SUM($AQ$3585:AQ4669),_xlfn.CONCAT(" y ",AS4669)))))</f>
        <v/>
      </c>
      <c r="AS4669" s="156" t="s">
        <v>7955</v>
      </c>
    </row>
    <row r="4670" spans="1:45" ht="15" customHeight="1">
      <c r="A4670" s="57"/>
      <c r="B4670" s="26"/>
      <c r="C4670" s="728" t="s">
        <v>7956</v>
      </c>
      <c r="D4670" s="730"/>
      <c r="E4670" s="941"/>
      <c r="F4670" s="942"/>
      <c r="G4670" s="942"/>
      <c r="H4670" s="943"/>
      <c r="I4670" s="940"/>
      <c r="J4670" s="940"/>
      <c r="K4670" s="940"/>
      <c r="L4670" s="940"/>
      <c r="M4670" s="940"/>
      <c r="N4670" s="940"/>
      <c r="O4670" s="940"/>
      <c r="P4670" s="940"/>
      <c r="Q4670" s="890"/>
      <c r="R4670" s="891"/>
      <c r="S4670" s="890"/>
      <c r="T4670" s="891"/>
      <c r="U4670" s="890"/>
      <c r="V4670" s="891"/>
      <c r="W4670" s="890"/>
      <c r="X4670" s="891"/>
      <c r="Y4670" s="890"/>
      <c r="Z4670" s="891"/>
      <c r="AA4670" s="890"/>
      <c r="AB4670" s="891"/>
      <c r="AC4670" s="890"/>
      <c r="AD4670" s="891"/>
      <c r="AE4670" s="164"/>
      <c r="AF4670" s="164"/>
      <c r="AG4670" s="199">
        <f t="shared" si="1528"/>
        <v>0</v>
      </c>
      <c r="AH4670" s="219" t="b">
        <f t="shared" si="1529"/>
        <v>0</v>
      </c>
      <c r="AI4670" s="198" t="str">
        <f t="shared" si="1530"/>
        <v/>
      </c>
      <c r="AJ4670" s="219" t="b">
        <f t="shared" si="1531"/>
        <v>0</v>
      </c>
      <c r="AK4670" s="198" t="str">
        <f t="shared" si="1532"/>
        <v/>
      </c>
      <c r="AL4670" s="219" t="b">
        <f t="shared" si="1533"/>
        <v>0</v>
      </c>
      <c r="AM4670" s="351">
        <f t="shared" si="1534"/>
        <v>0</v>
      </c>
      <c r="AN4670" s="164"/>
      <c r="AO4670" s="164"/>
      <c r="AP4670" s="164"/>
      <c r="AQ4670" s="402">
        <f t="shared" si="1535"/>
        <v>0</v>
      </c>
      <c r="AR4670" s="370" t="str">
        <f>IF(AQ4670=0,"",
IF(SUM($AQ$3585:AQ4670)=1,AS4670,
IF($AQ$5285&gt;SUM($AQ$3585:AQ4670),_xlfn.CONCAT(", ",AS4670),
IF($AQ$5285=SUM($AQ$3585:AQ4670),_xlfn.CONCAT(" y ",AS4670)))))</f>
        <v/>
      </c>
      <c r="AS4670" s="156" t="s">
        <v>7957</v>
      </c>
    </row>
    <row r="4671" spans="1:45" ht="15" customHeight="1">
      <c r="A4671" s="57"/>
      <c r="B4671" s="26"/>
      <c r="C4671" s="716" t="s">
        <v>7958</v>
      </c>
      <c r="D4671" s="716"/>
      <c r="E4671" s="941"/>
      <c r="F4671" s="942"/>
      <c r="G4671" s="942"/>
      <c r="H4671" s="943"/>
      <c r="I4671" s="940"/>
      <c r="J4671" s="940"/>
      <c r="K4671" s="940"/>
      <c r="L4671" s="940"/>
      <c r="M4671" s="940"/>
      <c r="N4671" s="940"/>
      <c r="O4671" s="940"/>
      <c r="P4671" s="940"/>
      <c r="Q4671" s="890"/>
      <c r="R4671" s="891"/>
      <c r="S4671" s="890"/>
      <c r="T4671" s="891"/>
      <c r="U4671" s="890"/>
      <c r="V4671" s="891"/>
      <c r="W4671" s="890"/>
      <c r="X4671" s="891"/>
      <c r="Y4671" s="890"/>
      <c r="Z4671" s="891"/>
      <c r="AA4671" s="890"/>
      <c r="AB4671" s="891"/>
      <c r="AC4671" s="890"/>
      <c r="AD4671" s="891"/>
      <c r="AE4671" s="164"/>
      <c r="AF4671" s="164"/>
      <c r="AG4671" s="199">
        <f t="shared" si="1528"/>
        <v>0</v>
      </c>
      <c r="AH4671" s="219" t="b">
        <f t="shared" si="1529"/>
        <v>0</v>
      </c>
      <c r="AI4671" s="198" t="str">
        <f t="shared" si="1530"/>
        <v/>
      </c>
      <c r="AJ4671" s="219" t="b">
        <f t="shared" si="1531"/>
        <v>0</v>
      </c>
      <c r="AK4671" s="198" t="str">
        <f t="shared" si="1532"/>
        <v/>
      </c>
      <c r="AL4671" s="219" t="b">
        <f t="shared" si="1533"/>
        <v>0</v>
      </c>
      <c r="AM4671" s="351">
        <f t="shared" si="1534"/>
        <v>0</v>
      </c>
      <c r="AN4671" s="164"/>
      <c r="AO4671" s="164"/>
      <c r="AP4671" s="164"/>
      <c r="AQ4671" s="402">
        <f t="shared" si="1535"/>
        <v>0</v>
      </c>
      <c r="AR4671" s="370" t="str">
        <f>IF(AQ4671=0,"",
IF(SUM($AQ$3585:AQ4671)=1,AS4671,
IF($AQ$5285&gt;SUM($AQ$3585:AQ4671),_xlfn.CONCAT(", ",AS4671),
IF($AQ$5285=SUM($AQ$3585:AQ4671),_xlfn.CONCAT(" y ",AS4671)))))</f>
        <v/>
      </c>
      <c r="AS4671" s="156" t="s">
        <v>7959</v>
      </c>
    </row>
    <row r="4672" spans="1:45" ht="15" customHeight="1">
      <c r="A4672" s="57"/>
      <c r="B4672" s="26"/>
      <c r="C4672" s="716" t="s">
        <v>7960</v>
      </c>
      <c r="D4672" s="716"/>
      <c r="E4672" s="941"/>
      <c r="F4672" s="942"/>
      <c r="G4672" s="942"/>
      <c r="H4672" s="943"/>
      <c r="I4672" s="940"/>
      <c r="J4672" s="940"/>
      <c r="K4672" s="940"/>
      <c r="L4672" s="940"/>
      <c r="M4672" s="940"/>
      <c r="N4672" s="940"/>
      <c r="O4672" s="940"/>
      <c r="P4672" s="940"/>
      <c r="Q4672" s="890"/>
      <c r="R4672" s="891"/>
      <c r="S4672" s="890"/>
      <c r="T4672" s="891"/>
      <c r="U4672" s="890"/>
      <c r="V4672" s="891"/>
      <c r="W4672" s="890"/>
      <c r="X4672" s="891"/>
      <c r="Y4672" s="890"/>
      <c r="Z4672" s="891"/>
      <c r="AA4672" s="890"/>
      <c r="AB4672" s="891"/>
      <c r="AC4672" s="890"/>
      <c r="AD4672" s="891"/>
      <c r="AE4672" s="164"/>
      <c r="AF4672" s="164"/>
      <c r="AG4672" s="199">
        <f t="shared" si="1528"/>
        <v>0</v>
      </c>
      <c r="AH4672" s="219" t="b">
        <f t="shared" si="1529"/>
        <v>0</v>
      </c>
      <c r="AI4672" s="198" t="str">
        <f t="shared" si="1530"/>
        <v/>
      </c>
      <c r="AJ4672" s="219" t="b">
        <f t="shared" si="1531"/>
        <v>0</v>
      </c>
      <c r="AK4672" s="198" t="str">
        <f t="shared" si="1532"/>
        <v/>
      </c>
      <c r="AL4672" s="219" t="b">
        <f t="shared" si="1533"/>
        <v>0</v>
      </c>
      <c r="AM4672" s="351">
        <f t="shared" si="1534"/>
        <v>0</v>
      </c>
      <c r="AN4672" s="164"/>
      <c r="AO4672" s="164"/>
      <c r="AP4672" s="164"/>
      <c r="AQ4672" s="402">
        <f t="shared" si="1535"/>
        <v>0</v>
      </c>
      <c r="AR4672" s="370" t="str">
        <f>IF(AQ4672=0,"",
IF(SUM($AQ$3585:AQ4672)=1,AS4672,
IF($AQ$5285&gt;SUM($AQ$3585:AQ4672),_xlfn.CONCAT(", ",AS4672),
IF($AQ$5285=SUM($AQ$3585:AQ4672),_xlfn.CONCAT(" y ",AS4672)))))</f>
        <v/>
      </c>
      <c r="AS4672" s="156" t="s">
        <v>7961</v>
      </c>
    </row>
    <row r="4673" spans="1:45" ht="15" customHeight="1">
      <c r="A4673" s="57"/>
      <c r="B4673" s="26"/>
      <c r="C4673" s="716" t="s">
        <v>7962</v>
      </c>
      <c r="D4673" s="716"/>
      <c r="E4673" s="941"/>
      <c r="F4673" s="942"/>
      <c r="G4673" s="942"/>
      <c r="H4673" s="943"/>
      <c r="I4673" s="940"/>
      <c r="J4673" s="940"/>
      <c r="K4673" s="940"/>
      <c r="L4673" s="940"/>
      <c r="M4673" s="940"/>
      <c r="N4673" s="940"/>
      <c r="O4673" s="940"/>
      <c r="P4673" s="940"/>
      <c r="Q4673" s="890"/>
      <c r="R4673" s="891"/>
      <c r="S4673" s="890"/>
      <c r="T4673" s="891"/>
      <c r="U4673" s="890"/>
      <c r="V4673" s="891"/>
      <c r="W4673" s="890"/>
      <c r="X4673" s="891"/>
      <c r="Y4673" s="890"/>
      <c r="Z4673" s="891"/>
      <c r="AA4673" s="890"/>
      <c r="AB4673" s="891"/>
      <c r="AC4673" s="890"/>
      <c r="AD4673" s="891"/>
      <c r="AE4673" s="164"/>
      <c r="AF4673" s="164"/>
      <c r="AG4673" s="199">
        <f t="shared" si="1528"/>
        <v>0</v>
      </c>
      <c r="AH4673" s="219" t="b">
        <f t="shared" si="1529"/>
        <v>0</v>
      </c>
      <c r="AI4673" s="198" t="str">
        <f t="shared" si="1530"/>
        <v/>
      </c>
      <c r="AJ4673" s="219" t="b">
        <f t="shared" si="1531"/>
        <v>0</v>
      </c>
      <c r="AK4673" s="198" t="str">
        <f t="shared" si="1532"/>
        <v/>
      </c>
      <c r="AL4673" s="219" t="b">
        <f t="shared" si="1533"/>
        <v>0</v>
      </c>
      <c r="AM4673" s="351">
        <f t="shared" si="1534"/>
        <v>0</v>
      </c>
      <c r="AN4673" s="164"/>
      <c r="AO4673" s="164"/>
      <c r="AP4673" s="164"/>
      <c r="AQ4673" s="402">
        <f t="shared" si="1535"/>
        <v>0</v>
      </c>
      <c r="AR4673" s="370" t="str">
        <f>IF(AQ4673=0,"",
IF(SUM($AQ$3585:AQ4673)=1,AS4673,
IF($AQ$5285&gt;SUM($AQ$3585:AQ4673),_xlfn.CONCAT(", ",AS4673),
IF($AQ$5285=SUM($AQ$3585:AQ4673),_xlfn.CONCAT(" y ",AS4673)))))</f>
        <v/>
      </c>
      <c r="AS4673" s="156" t="s">
        <v>7963</v>
      </c>
    </row>
    <row r="4674" spans="1:45" ht="15" customHeight="1">
      <c r="A4674" s="57"/>
      <c r="B4674" s="26"/>
      <c r="C4674" s="716" t="s">
        <v>7964</v>
      </c>
      <c r="D4674" s="716"/>
      <c r="E4674" s="941"/>
      <c r="F4674" s="942"/>
      <c r="G4674" s="942"/>
      <c r="H4674" s="943"/>
      <c r="I4674" s="940"/>
      <c r="J4674" s="940"/>
      <c r="K4674" s="940"/>
      <c r="L4674" s="940"/>
      <c r="M4674" s="940"/>
      <c r="N4674" s="940"/>
      <c r="O4674" s="940"/>
      <c r="P4674" s="940"/>
      <c r="Q4674" s="890"/>
      <c r="R4674" s="891"/>
      <c r="S4674" s="890"/>
      <c r="T4674" s="891"/>
      <c r="U4674" s="890"/>
      <c r="V4674" s="891"/>
      <c r="W4674" s="890"/>
      <c r="X4674" s="891"/>
      <c r="Y4674" s="890"/>
      <c r="Z4674" s="891"/>
      <c r="AA4674" s="890"/>
      <c r="AB4674" s="891"/>
      <c r="AC4674" s="890"/>
      <c r="AD4674" s="891"/>
      <c r="AE4674" s="164"/>
      <c r="AF4674" s="164"/>
      <c r="AG4674" s="199">
        <f t="shared" ref="AG4674:AG4737" si="1536">IF(AND(OR($I$3563="X",$T$3563="X"),COUNTA(E4674:AD4674)=0),0,IF(AND(COUNTBLANK(E4674)=1,COUNTA(I4674:AD4674)=0),0,IF(AND($C$3563="X",COUNTBLANK(E4674)=0,COUNTA(I4674:P4674)=2,COUNTA(Q4674:AB4674)&gt;0,AC4674=""),0,IF(AND($C$3563="X",COUNTBLANK(E4674)=0,COUNTA(I4674:P4674)=2,COUNTA(Q4674:AB4674)=0,AC4674="X"),0,1))))</f>
        <v>0</v>
      </c>
      <c r="AH4674" s="219" t="b">
        <f t="shared" ref="AH4674:AH4737" si="1537">NOT(EXACT($E4674,UPPER($E4674)))</f>
        <v>0</v>
      </c>
      <c r="AI4674" s="198" t="str">
        <f t="shared" ref="AI4674:AI4737" si="1538">SUBSTITUTE( SUBSTITUTE( SUBSTITUTE( SUBSTITUTE( SUBSTITUTE( SUBSTITUTE( SUBSTITUTE( SUBSTITUTE( SUBSTITUTE( SUBSTITUTE($E4674, "á", "a"), "é", "e"), "í", "i"), "ó", "o"), "ú", "u"), "Á", "A"), "É", "E"), "Í", "I"), "Ó", "O"), "Ú", "U")</f>
        <v/>
      </c>
      <c r="AJ4674" s="219" t="b">
        <f t="shared" ref="AJ4674:AJ4737" si="1539">NOT(EXACT($E4674,AI4674))</f>
        <v>0</v>
      </c>
      <c r="AK4674" s="198" t="str">
        <f t="shared" ref="AK4674:AK4737" si="1540">SUBSTITUTE((SUBSTITUTE(SUBSTITUTE(SUBSTITUTE($E4674,".",""),",",""),"(","")),")","")</f>
        <v/>
      </c>
      <c r="AL4674" s="219" t="b">
        <f t="shared" ref="AL4674:AL4737" si="1541">NOT(EXACT($E4674,AK4674))</f>
        <v>0</v>
      </c>
      <c r="AM4674" s="351">
        <f t="shared" ref="AM4674:AM4737" si="1542">IF(AND($AC4674="X",COUNTA(Q4674:AB4674)&gt;0),1,0)</f>
        <v>0</v>
      </c>
      <c r="AN4674" s="164"/>
      <c r="AO4674" s="164"/>
      <c r="AP4674" s="164"/>
      <c r="AQ4674" s="402">
        <f t="shared" ref="AQ4674:AQ4737" si="1543">IF(SUM(AG4674)=0,0,1)</f>
        <v>0</v>
      </c>
      <c r="AR4674" s="370" t="str">
        <f>IF(AQ4674=0,"",
IF(SUM($AQ$3585:AQ4674)=1,AS4674,
IF($AQ$5285&gt;SUM($AQ$3585:AQ4674),_xlfn.CONCAT(", ",AS4674),
IF($AQ$5285=SUM($AQ$3585:AQ4674),_xlfn.CONCAT(" y ",AS4674)))))</f>
        <v/>
      </c>
      <c r="AS4674" s="156" t="s">
        <v>7965</v>
      </c>
    </row>
    <row r="4675" spans="1:45" ht="15" customHeight="1">
      <c r="A4675" s="57"/>
      <c r="B4675" s="26"/>
      <c r="C4675" s="716" t="s">
        <v>7966</v>
      </c>
      <c r="D4675" s="716"/>
      <c r="E4675" s="941"/>
      <c r="F4675" s="942"/>
      <c r="G4675" s="942"/>
      <c r="H4675" s="943"/>
      <c r="I4675" s="940"/>
      <c r="J4675" s="940"/>
      <c r="K4675" s="940"/>
      <c r="L4675" s="940"/>
      <c r="M4675" s="940"/>
      <c r="N4675" s="940"/>
      <c r="O4675" s="940"/>
      <c r="P4675" s="940"/>
      <c r="Q4675" s="890"/>
      <c r="R4675" s="891"/>
      <c r="S4675" s="890"/>
      <c r="T4675" s="891"/>
      <c r="U4675" s="890"/>
      <c r="V4675" s="891"/>
      <c r="W4675" s="890"/>
      <c r="X4675" s="891"/>
      <c r="Y4675" s="890"/>
      <c r="Z4675" s="891"/>
      <c r="AA4675" s="890"/>
      <c r="AB4675" s="891"/>
      <c r="AC4675" s="890"/>
      <c r="AD4675" s="891"/>
      <c r="AE4675" s="164"/>
      <c r="AF4675" s="164"/>
      <c r="AG4675" s="199">
        <f t="shared" si="1536"/>
        <v>0</v>
      </c>
      <c r="AH4675" s="219" t="b">
        <f t="shared" si="1537"/>
        <v>0</v>
      </c>
      <c r="AI4675" s="198" t="str">
        <f t="shared" si="1538"/>
        <v/>
      </c>
      <c r="AJ4675" s="219" t="b">
        <f t="shared" si="1539"/>
        <v>0</v>
      </c>
      <c r="AK4675" s="198" t="str">
        <f t="shared" si="1540"/>
        <v/>
      </c>
      <c r="AL4675" s="219" t="b">
        <f t="shared" si="1541"/>
        <v>0</v>
      </c>
      <c r="AM4675" s="351">
        <f t="shared" si="1542"/>
        <v>0</v>
      </c>
      <c r="AN4675" s="164"/>
      <c r="AO4675" s="164"/>
      <c r="AP4675" s="164"/>
      <c r="AQ4675" s="402">
        <f t="shared" si="1543"/>
        <v>0</v>
      </c>
      <c r="AR4675" s="370" t="str">
        <f>IF(AQ4675=0,"",
IF(SUM($AQ$3585:AQ4675)=1,AS4675,
IF($AQ$5285&gt;SUM($AQ$3585:AQ4675),_xlfn.CONCAT(", ",AS4675),
IF($AQ$5285=SUM($AQ$3585:AQ4675),_xlfn.CONCAT(" y ",AS4675)))))</f>
        <v/>
      </c>
      <c r="AS4675" s="156" t="s">
        <v>7967</v>
      </c>
    </row>
    <row r="4676" spans="1:45" ht="15" customHeight="1">
      <c r="A4676" s="57"/>
      <c r="B4676" s="26"/>
      <c r="C4676" s="716" t="s">
        <v>7968</v>
      </c>
      <c r="D4676" s="716"/>
      <c r="E4676" s="941"/>
      <c r="F4676" s="942"/>
      <c r="G4676" s="942"/>
      <c r="H4676" s="943"/>
      <c r="I4676" s="940"/>
      <c r="J4676" s="940"/>
      <c r="K4676" s="940"/>
      <c r="L4676" s="940"/>
      <c r="M4676" s="940"/>
      <c r="N4676" s="940"/>
      <c r="O4676" s="940"/>
      <c r="P4676" s="940"/>
      <c r="Q4676" s="890"/>
      <c r="R4676" s="891"/>
      <c r="S4676" s="890"/>
      <c r="T4676" s="891"/>
      <c r="U4676" s="890"/>
      <c r="V4676" s="891"/>
      <c r="W4676" s="890"/>
      <c r="X4676" s="891"/>
      <c r="Y4676" s="890"/>
      <c r="Z4676" s="891"/>
      <c r="AA4676" s="890"/>
      <c r="AB4676" s="891"/>
      <c r="AC4676" s="890"/>
      <c r="AD4676" s="891"/>
      <c r="AE4676" s="164"/>
      <c r="AF4676" s="164"/>
      <c r="AG4676" s="199">
        <f t="shared" si="1536"/>
        <v>0</v>
      </c>
      <c r="AH4676" s="219" t="b">
        <f t="shared" si="1537"/>
        <v>0</v>
      </c>
      <c r="AI4676" s="198" t="str">
        <f t="shared" si="1538"/>
        <v/>
      </c>
      <c r="AJ4676" s="219" t="b">
        <f t="shared" si="1539"/>
        <v>0</v>
      </c>
      <c r="AK4676" s="198" t="str">
        <f t="shared" si="1540"/>
        <v/>
      </c>
      <c r="AL4676" s="219" t="b">
        <f t="shared" si="1541"/>
        <v>0</v>
      </c>
      <c r="AM4676" s="351">
        <f t="shared" si="1542"/>
        <v>0</v>
      </c>
      <c r="AN4676" s="164"/>
      <c r="AO4676" s="164"/>
      <c r="AP4676" s="164"/>
      <c r="AQ4676" s="402">
        <f t="shared" si="1543"/>
        <v>0</v>
      </c>
      <c r="AR4676" s="370" t="str">
        <f>IF(AQ4676=0,"",
IF(SUM($AQ$3585:AQ4676)=1,AS4676,
IF($AQ$5285&gt;SUM($AQ$3585:AQ4676),_xlfn.CONCAT(", ",AS4676),
IF($AQ$5285=SUM($AQ$3585:AQ4676),_xlfn.CONCAT(" y ",AS4676)))))</f>
        <v/>
      </c>
      <c r="AS4676" s="156" t="s">
        <v>7969</v>
      </c>
    </row>
    <row r="4677" spans="1:45" ht="15" customHeight="1">
      <c r="A4677" s="57"/>
      <c r="B4677" s="26"/>
      <c r="C4677" s="716" t="s">
        <v>7970</v>
      </c>
      <c r="D4677" s="716"/>
      <c r="E4677" s="941"/>
      <c r="F4677" s="942"/>
      <c r="G4677" s="942"/>
      <c r="H4677" s="943"/>
      <c r="I4677" s="940"/>
      <c r="J4677" s="940"/>
      <c r="K4677" s="940"/>
      <c r="L4677" s="940"/>
      <c r="M4677" s="940"/>
      <c r="N4677" s="940"/>
      <c r="O4677" s="940"/>
      <c r="P4677" s="940"/>
      <c r="Q4677" s="890"/>
      <c r="R4677" s="891"/>
      <c r="S4677" s="890"/>
      <c r="T4677" s="891"/>
      <c r="U4677" s="890"/>
      <c r="V4677" s="891"/>
      <c r="W4677" s="890"/>
      <c r="X4677" s="891"/>
      <c r="Y4677" s="890"/>
      <c r="Z4677" s="891"/>
      <c r="AA4677" s="890"/>
      <c r="AB4677" s="891"/>
      <c r="AC4677" s="890"/>
      <c r="AD4677" s="891"/>
      <c r="AE4677" s="164"/>
      <c r="AF4677" s="164"/>
      <c r="AG4677" s="199">
        <f t="shared" si="1536"/>
        <v>0</v>
      </c>
      <c r="AH4677" s="219" t="b">
        <f t="shared" si="1537"/>
        <v>0</v>
      </c>
      <c r="AI4677" s="198" t="str">
        <f t="shared" si="1538"/>
        <v/>
      </c>
      <c r="AJ4677" s="219" t="b">
        <f t="shared" si="1539"/>
        <v>0</v>
      </c>
      <c r="AK4677" s="198" t="str">
        <f t="shared" si="1540"/>
        <v/>
      </c>
      <c r="AL4677" s="219" t="b">
        <f t="shared" si="1541"/>
        <v>0</v>
      </c>
      <c r="AM4677" s="351">
        <f t="shared" si="1542"/>
        <v>0</v>
      </c>
      <c r="AN4677" s="164"/>
      <c r="AO4677" s="164"/>
      <c r="AP4677" s="164"/>
      <c r="AQ4677" s="402">
        <f t="shared" si="1543"/>
        <v>0</v>
      </c>
      <c r="AR4677" s="370" t="str">
        <f>IF(AQ4677=0,"",
IF(SUM($AQ$3585:AQ4677)=1,AS4677,
IF($AQ$5285&gt;SUM($AQ$3585:AQ4677),_xlfn.CONCAT(", ",AS4677),
IF($AQ$5285=SUM($AQ$3585:AQ4677),_xlfn.CONCAT(" y ",AS4677)))))</f>
        <v/>
      </c>
      <c r="AS4677" s="156" t="s">
        <v>7971</v>
      </c>
    </row>
    <row r="4678" spans="1:45" ht="15" customHeight="1">
      <c r="A4678" s="57"/>
      <c r="B4678" s="26"/>
      <c r="C4678" s="716" t="s">
        <v>7972</v>
      </c>
      <c r="D4678" s="716"/>
      <c r="E4678" s="941"/>
      <c r="F4678" s="942"/>
      <c r="G4678" s="942"/>
      <c r="H4678" s="943"/>
      <c r="I4678" s="940"/>
      <c r="J4678" s="940"/>
      <c r="K4678" s="940"/>
      <c r="L4678" s="940"/>
      <c r="M4678" s="940"/>
      <c r="N4678" s="940"/>
      <c r="O4678" s="940"/>
      <c r="P4678" s="940"/>
      <c r="Q4678" s="890"/>
      <c r="R4678" s="891"/>
      <c r="S4678" s="890"/>
      <c r="T4678" s="891"/>
      <c r="U4678" s="890"/>
      <c r="V4678" s="891"/>
      <c r="W4678" s="890"/>
      <c r="X4678" s="891"/>
      <c r="Y4678" s="890"/>
      <c r="Z4678" s="891"/>
      <c r="AA4678" s="890"/>
      <c r="AB4678" s="891"/>
      <c r="AC4678" s="890"/>
      <c r="AD4678" s="891"/>
      <c r="AE4678" s="164"/>
      <c r="AF4678" s="164"/>
      <c r="AG4678" s="199">
        <f t="shared" si="1536"/>
        <v>0</v>
      </c>
      <c r="AH4678" s="219" t="b">
        <f t="shared" si="1537"/>
        <v>0</v>
      </c>
      <c r="AI4678" s="198" t="str">
        <f t="shared" si="1538"/>
        <v/>
      </c>
      <c r="AJ4678" s="219" t="b">
        <f t="shared" si="1539"/>
        <v>0</v>
      </c>
      <c r="AK4678" s="198" t="str">
        <f t="shared" si="1540"/>
        <v/>
      </c>
      <c r="AL4678" s="219" t="b">
        <f t="shared" si="1541"/>
        <v>0</v>
      </c>
      <c r="AM4678" s="351">
        <f t="shared" si="1542"/>
        <v>0</v>
      </c>
      <c r="AN4678" s="164"/>
      <c r="AO4678" s="164"/>
      <c r="AP4678" s="164"/>
      <c r="AQ4678" s="402">
        <f t="shared" si="1543"/>
        <v>0</v>
      </c>
      <c r="AR4678" s="370" t="str">
        <f>IF(AQ4678=0,"",
IF(SUM($AQ$3585:AQ4678)=1,AS4678,
IF($AQ$5285&gt;SUM($AQ$3585:AQ4678),_xlfn.CONCAT(", ",AS4678),
IF($AQ$5285=SUM($AQ$3585:AQ4678),_xlfn.CONCAT(" y ",AS4678)))))</f>
        <v/>
      </c>
      <c r="AS4678" s="156" t="s">
        <v>7973</v>
      </c>
    </row>
    <row r="4679" spans="1:45" ht="15" customHeight="1">
      <c r="A4679" s="57"/>
      <c r="B4679" s="26"/>
      <c r="C4679" s="716" t="s">
        <v>7974</v>
      </c>
      <c r="D4679" s="716"/>
      <c r="E4679" s="941"/>
      <c r="F4679" s="942"/>
      <c r="G4679" s="942"/>
      <c r="H4679" s="943"/>
      <c r="I4679" s="940"/>
      <c r="J4679" s="940"/>
      <c r="K4679" s="940"/>
      <c r="L4679" s="940"/>
      <c r="M4679" s="940"/>
      <c r="N4679" s="940"/>
      <c r="O4679" s="940"/>
      <c r="P4679" s="940"/>
      <c r="Q4679" s="890"/>
      <c r="R4679" s="891"/>
      <c r="S4679" s="890"/>
      <c r="T4679" s="891"/>
      <c r="U4679" s="890"/>
      <c r="V4679" s="891"/>
      <c r="W4679" s="890"/>
      <c r="X4679" s="891"/>
      <c r="Y4679" s="890"/>
      <c r="Z4679" s="891"/>
      <c r="AA4679" s="890"/>
      <c r="AB4679" s="891"/>
      <c r="AC4679" s="890"/>
      <c r="AD4679" s="891"/>
      <c r="AE4679" s="164"/>
      <c r="AF4679" s="164"/>
      <c r="AG4679" s="199">
        <f t="shared" si="1536"/>
        <v>0</v>
      </c>
      <c r="AH4679" s="219" t="b">
        <f t="shared" si="1537"/>
        <v>0</v>
      </c>
      <c r="AI4679" s="198" t="str">
        <f t="shared" si="1538"/>
        <v/>
      </c>
      <c r="AJ4679" s="219" t="b">
        <f t="shared" si="1539"/>
        <v>0</v>
      </c>
      <c r="AK4679" s="198" t="str">
        <f t="shared" si="1540"/>
        <v/>
      </c>
      <c r="AL4679" s="219" t="b">
        <f t="shared" si="1541"/>
        <v>0</v>
      </c>
      <c r="AM4679" s="351">
        <f t="shared" si="1542"/>
        <v>0</v>
      </c>
      <c r="AN4679" s="164"/>
      <c r="AO4679" s="164"/>
      <c r="AP4679" s="164"/>
      <c r="AQ4679" s="402">
        <f t="shared" si="1543"/>
        <v>0</v>
      </c>
      <c r="AR4679" s="370" t="str">
        <f>IF(AQ4679=0,"",
IF(SUM($AQ$3585:AQ4679)=1,AS4679,
IF($AQ$5285&gt;SUM($AQ$3585:AQ4679),_xlfn.CONCAT(", ",AS4679),
IF($AQ$5285=SUM($AQ$3585:AQ4679),_xlfn.CONCAT(" y ",AS4679)))))</f>
        <v/>
      </c>
      <c r="AS4679" s="156" t="s">
        <v>7975</v>
      </c>
    </row>
    <row r="4680" spans="1:45" ht="15" customHeight="1">
      <c r="A4680" s="57"/>
      <c r="B4680" s="26"/>
      <c r="C4680" s="716" t="s">
        <v>7976</v>
      </c>
      <c r="D4680" s="716"/>
      <c r="E4680" s="941"/>
      <c r="F4680" s="942"/>
      <c r="G4680" s="942"/>
      <c r="H4680" s="943"/>
      <c r="I4680" s="940"/>
      <c r="J4680" s="940"/>
      <c r="K4680" s="940"/>
      <c r="L4680" s="940"/>
      <c r="M4680" s="940"/>
      <c r="N4680" s="940"/>
      <c r="O4680" s="940"/>
      <c r="P4680" s="940"/>
      <c r="Q4680" s="890"/>
      <c r="R4680" s="891"/>
      <c r="S4680" s="890"/>
      <c r="T4680" s="891"/>
      <c r="U4680" s="890"/>
      <c r="V4680" s="891"/>
      <c r="W4680" s="890"/>
      <c r="X4680" s="891"/>
      <c r="Y4680" s="890"/>
      <c r="Z4680" s="891"/>
      <c r="AA4680" s="890"/>
      <c r="AB4680" s="891"/>
      <c r="AC4680" s="890"/>
      <c r="AD4680" s="891"/>
      <c r="AE4680" s="164"/>
      <c r="AF4680" s="164"/>
      <c r="AG4680" s="199">
        <f t="shared" si="1536"/>
        <v>0</v>
      </c>
      <c r="AH4680" s="219" t="b">
        <f t="shared" si="1537"/>
        <v>0</v>
      </c>
      <c r="AI4680" s="198" t="str">
        <f t="shared" si="1538"/>
        <v/>
      </c>
      <c r="AJ4680" s="219" t="b">
        <f t="shared" si="1539"/>
        <v>0</v>
      </c>
      <c r="AK4680" s="198" t="str">
        <f t="shared" si="1540"/>
        <v/>
      </c>
      <c r="AL4680" s="219" t="b">
        <f t="shared" si="1541"/>
        <v>0</v>
      </c>
      <c r="AM4680" s="351">
        <f t="shared" si="1542"/>
        <v>0</v>
      </c>
      <c r="AN4680" s="164"/>
      <c r="AO4680" s="164"/>
      <c r="AP4680" s="164"/>
      <c r="AQ4680" s="402">
        <f t="shared" si="1543"/>
        <v>0</v>
      </c>
      <c r="AR4680" s="370" t="str">
        <f>IF(AQ4680=0,"",
IF(SUM($AQ$3585:AQ4680)=1,AS4680,
IF($AQ$5285&gt;SUM($AQ$3585:AQ4680),_xlfn.CONCAT(", ",AS4680),
IF($AQ$5285=SUM($AQ$3585:AQ4680),_xlfn.CONCAT(" y ",AS4680)))))</f>
        <v/>
      </c>
      <c r="AS4680" s="156" t="s">
        <v>7977</v>
      </c>
    </row>
    <row r="4681" spans="1:45" ht="15" customHeight="1">
      <c r="A4681" s="57"/>
      <c r="B4681" s="26"/>
      <c r="C4681" s="716" t="s">
        <v>7978</v>
      </c>
      <c r="D4681" s="716"/>
      <c r="E4681" s="941"/>
      <c r="F4681" s="942"/>
      <c r="G4681" s="942"/>
      <c r="H4681" s="943"/>
      <c r="I4681" s="940"/>
      <c r="J4681" s="940"/>
      <c r="K4681" s="940"/>
      <c r="L4681" s="940"/>
      <c r="M4681" s="940"/>
      <c r="N4681" s="940"/>
      <c r="O4681" s="940"/>
      <c r="P4681" s="940"/>
      <c r="Q4681" s="890"/>
      <c r="R4681" s="891"/>
      <c r="S4681" s="890"/>
      <c r="T4681" s="891"/>
      <c r="U4681" s="890"/>
      <c r="V4681" s="891"/>
      <c r="W4681" s="890"/>
      <c r="X4681" s="891"/>
      <c r="Y4681" s="890"/>
      <c r="Z4681" s="891"/>
      <c r="AA4681" s="890"/>
      <c r="AB4681" s="891"/>
      <c r="AC4681" s="890"/>
      <c r="AD4681" s="891"/>
      <c r="AE4681" s="164"/>
      <c r="AF4681" s="164"/>
      <c r="AG4681" s="199">
        <f t="shared" si="1536"/>
        <v>0</v>
      </c>
      <c r="AH4681" s="219" t="b">
        <f t="shared" si="1537"/>
        <v>0</v>
      </c>
      <c r="AI4681" s="198" t="str">
        <f t="shared" si="1538"/>
        <v/>
      </c>
      <c r="AJ4681" s="219" t="b">
        <f t="shared" si="1539"/>
        <v>0</v>
      </c>
      <c r="AK4681" s="198" t="str">
        <f t="shared" si="1540"/>
        <v/>
      </c>
      <c r="AL4681" s="219" t="b">
        <f t="shared" si="1541"/>
        <v>0</v>
      </c>
      <c r="AM4681" s="351">
        <f t="shared" si="1542"/>
        <v>0</v>
      </c>
      <c r="AN4681" s="164"/>
      <c r="AO4681" s="164"/>
      <c r="AP4681" s="164"/>
      <c r="AQ4681" s="402">
        <f t="shared" si="1543"/>
        <v>0</v>
      </c>
      <c r="AR4681" s="370" t="str">
        <f>IF(AQ4681=0,"",
IF(SUM($AQ$3585:AQ4681)=1,AS4681,
IF($AQ$5285&gt;SUM($AQ$3585:AQ4681),_xlfn.CONCAT(", ",AS4681),
IF($AQ$5285=SUM($AQ$3585:AQ4681),_xlfn.CONCAT(" y ",AS4681)))))</f>
        <v/>
      </c>
      <c r="AS4681" s="156" t="s">
        <v>7979</v>
      </c>
    </row>
    <row r="4682" spans="1:45" ht="15" customHeight="1">
      <c r="A4682" s="57"/>
      <c r="B4682" s="26"/>
      <c r="C4682" s="716" t="s">
        <v>7980</v>
      </c>
      <c r="D4682" s="716"/>
      <c r="E4682" s="941"/>
      <c r="F4682" s="942"/>
      <c r="G4682" s="942"/>
      <c r="H4682" s="943"/>
      <c r="I4682" s="940"/>
      <c r="J4682" s="940"/>
      <c r="K4682" s="940"/>
      <c r="L4682" s="940"/>
      <c r="M4682" s="940"/>
      <c r="N4682" s="940"/>
      <c r="O4682" s="940"/>
      <c r="P4682" s="940"/>
      <c r="Q4682" s="890"/>
      <c r="R4682" s="891"/>
      <c r="S4682" s="890"/>
      <c r="T4682" s="891"/>
      <c r="U4682" s="890"/>
      <c r="V4682" s="891"/>
      <c r="W4682" s="890"/>
      <c r="X4682" s="891"/>
      <c r="Y4682" s="890"/>
      <c r="Z4682" s="891"/>
      <c r="AA4682" s="890"/>
      <c r="AB4682" s="891"/>
      <c r="AC4682" s="890"/>
      <c r="AD4682" s="891"/>
      <c r="AE4682" s="164"/>
      <c r="AF4682" s="164"/>
      <c r="AG4682" s="199">
        <f t="shared" si="1536"/>
        <v>0</v>
      </c>
      <c r="AH4682" s="219" t="b">
        <f t="shared" si="1537"/>
        <v>0</v>
      </c>
      <c r="AI4682" s="198" t="str">
        <f t="shared" si="1538"/>
        <v/>
      </c>
      <c r="AJ4682" s="219" t="b">
        <f t="shared" si="1539"/>
        <v>0</v>
      </c>
      <c r="AK4682" s="198" t="str">
        <f t="shared" si="1540"/>
        <v/>
      </c>
      <c r="AL4682" s="219" t="b">
        <f t="shared" si="1541"/>
        <v>0</v>
      </c>
      <c r="AM4682" s="351">
        <f t="shared" si="1542"/>
        <v>0</v>
      </c>
      <c r="AN4682" s="164"/>
      <c r="AO4682" s="164"/>
      <c r="AP4682" s="164"/>
      <c r="AQ4682" s="402">
        <f t="shared" si="1543"/>
        <v>0</v>
      </c>
      <c r="AR4682" s="370" t="str">
        <f>IF(AQ4682=0,"",
IF(SUM($AQ$3585:AQ4682)=1,AS4682,
IF($AQ$5285&gt;SUM($AQ$3585:AQ4682),_xlfn.CONCAT(", ",AS4682),
IF($AQ$5285=SUM($AQ$3585:AQ4682),_xlfn.CONCAT(" y ",AS4682)))))</f>
        <v/>
      </c>
      <c r="AS4682" s="156" t="s">
        <v>7981</v>
      </c>
    </row>
    <row r="4683" spans="1:45" ht="15" customHeight="1">
      <c r="A4683" s="57"/>
      <c r="B4683" s="26"/>
      <c r="C4683" s="716" t="s">
        <v>7982</v>
      </c>
      <c r="D4683" s="716"/>
      <c r="E4683" s="941"/>
      <c r="F4683" s="942"/>
      <c r="G4683" s="942"/>
      <c r="H4683" s="943"/>
      <c r="I4683" s="940"/>
      <c r="J4683" s="940"/>
      <c r="K4683" s="940"/>
      <c r="L4683" s="940"/>
      <c r="M4683" s="940"/>
      <c r="N4683" s="940"/>
      <c r="O4683" s="940"/>
      <c r="P4683" s="940"/>
      <c r="Q4683" s="890"/>
      <c r="R4683" s="891"/>
      <c r="S4683" s="890"/>
      <c r="T4683" s="891"/>
      <c r="U4683" s="890"/>
      <c r="V4683" s="891"/>
      <c r="W4683" s="890"/>
      <c r="X4683" s="891"/>
      <c r="Y4683" s="890"/>
      <c r="Z4683" s="891"/>
      <c r="AA4683" s="890"/>
      <c r="AB4683" s="891"/>
      <c r="AC4683" s="890"/>
      <c r="AD4683" s="891"/>
      <c r="AE4683" s="164"/>
      <c r="AF4683" s="164"/>
      <c r="AG4683" s="199">
        <f t="shared" si="1536"/>
        <v>0</v>
      </c>
      <c r="AH4683" s="219" t="b">
        <f t="shared" si="1537"/>
        <v>0</v>
      </c>
      <c r="AI4683" s="198" t="str">
        <f t="shared" si="1538"/>
        <v/>
      </c>
      <c r="AJ4683" s="219" t="b">
        <f t="shared" si="1539"/>
        <v>0</v>
      </c>
      <c r="AK4683" s="198" t="str">
        <f t="shared" si="1540"/>
        <v/>
      </c>
      <c r="AL4683" s="219" t="b">
        <f t="shared" si="1541"/>
        <v>0</v>
      </c>
      <c r="AM4683" s="351">
        <f t="shared" si="1542"/>
        <v>0</v>
      </c>
      <c r="AN4683" s="164"/>
      <c r="AO4683" s="164"/>
      <c r="AP4683" s="164"/>
      <c r="AQ4683" s="402">
        <f t="shared" si="1543"/>
        <v>0</v>
      </c>
      <c r="AR4683" s="370" t="str">
        <f>IF(AQ4683=0,"",
IF(SUM($AQ$3585:AQ4683)=1,AS4683,
IF($AQ$5285&gt;SUM($AQ$3585:AQ4683),_xlfn.CONCAT(", ",AS4683),
IF($AQ$5285=SUM($AQ$3585:AQ4683),_xlfn.CONCAT(" y ",AS4683)))))</f>
        <v/>
      </c>
      <c r="AS4683" s="156" t="s">
        <v>7983</v>
      </c>
    </row>
    <row r="4684" spans="1:45" ht="15" customHeight="1">
      <c r="A4684" s="57"/>
      <c r="B4684" s="26"/>
      <c r="C4684" s="716" t="s">
        <v>7984</v>
      </c>
      <c r="D4684" s="716"/>
      <c r="E4684" s="941"/>
      <c r="F4684" s="942"/>
      <c r="G4684" s="942"/>
      <c r="H4684" s="943"/>
      <c r="I4684" s="940"/>
      <c r="J4684" s="940"/>
      <c r="K4684" s="940"/>
      <c r="L4684" s="940"/>
      <c r="M4684" s="940"/>
      <c r="N4684" s="940"/>
      <c r="O4684" s="940"/>
      <c r="P4684" s="940"/>
      <c r="Q4684" s="890"/>
      <c r="R4684" s="891"/>
      <c r="S4684" s="890"/>
      <c r="T4684" s="891"/>
      <c r="U4684" s="890"/>
      <c r="V4684" s="891"/>
      <c r="W4684" s="890"/>
      <c r="X4684" s="891"/>
      <c r="Y4684" s="890"/>
      <c r="Z4684" s="891"/>
      <c r="AA4684" s="890"/>
      <c r="AB4684" s="891"/>
      <c r="AC4684" s="890"/>
      <c r="AD4684" s="891"/>
      <c r="AE4684" s="164"/>
      <c r="AF4684" s="164"/>
      <c r="AG4684" s="199">
        <f t="shared" si="1536"/>
        <v>0</v>
      </c>
      <c r="AH4684" s="219" t="b">
        <f t="shared" si="1537"/>
        <v>0</v>
      </c>
      <c r="AI4684" s="198" t="str">
        <f t="shared" si="1538"/>
        <v/>
      </c>
      <c r="AJ4684" s="219" t="b">
        <f t="shared" si="1539"/>
        <v>0</v>
      </c>
      <c r="AK4684" s="198" t="str">
        <f t="shared" si="1540"/>
        <v/>
      </c>
      <c r="AL4684" s="219" t="b">
        <f t="shared" si="1541"/>
        <v>0</v>
      </c>
      <c r="AM4684" s="351">
        <f t="shared" si="1542"/>
        <v>0</v>
      </c>
      <c r="AN4684" s="164"/>
      <c r="AO4684" s="164"/>
      <c r="AP4684" s="164"/>
      <c r="AQ4684" s="402">
        <f t="shared" si="1543"/>
        <v>0</v>
      </c>
      <c r="AR4684" s="370" t="str">
        <f>IF(AQ4684=0,"",
IF(SUM($AQ$3585:AQ4684)=1,AS4684,
IF($AQ$5285&gt;SUM($AQ$3585:AQ4684),_xlfn.CONCAT(", ",AS4684),
IF($AQ$5285=SUM($AQ$3585:AQ4684),_xlfn.CONCAT(" y ",AS4684)))))</f>
        <v/>
      </c>
      <c r="AS4684" s="156" t="s">
        <v>7985</v>
      </c>
    </row>
    <row r="4685" spans="1:45" ht="15" customHeight="1">
      <c r="A4685" s="57"/>
      <c r="B4685" s="26"/>
      <c r="C4685" s="716" t="s">
        <v>7986</v>
      </c>
      <c r="D4685" s="716"/>
      <c r="E4685" s="941"/>
      <c r="F4685" s="942"/>
      <c r="G4685" s="942"/>
      <c r="H4685" s="943"/>
      <c r="I4685" s="940"/>
      <c r="J4685" s="940"/>
      <c r="K4685" s="940"/>
      <c r="L4685" s="940"/>
      <c r="M4685" s="940"/>
      <c r="N4685" s="940"/>
      <c r="O4685" s="940"/>
      <c r="P4685" s="940"/>
      <c r="Q4685" s="890"/>
      <c r="R4685" s="891"/>
      <c r="S4685" s="890"/>
      <c r="T4685" s="891"/>
      <c r="U4685" s="890"/>
      <c r="V4685" s="891"/>
      <c r="W4685" s="890"/>
      <c r="X4685" s="891"/>
      <c r="Y4685" s="890"/>
      <c r="Z4685" s="891"/>
      <c r="AA4685" s="890"/>
      <c r="AB4685" s="891"/>
      <c r="AC4685" s="890"/>
      <c r="AD4685" s="891"/>
      <c r="AE4685" s="164"/>
      <c r="AF4685" s="164"/>
      <c r="AG4685" s="199">
        <f t="shared" si="1536"/>
        <v>0</v>
      </c>
      <c r="AH4685" s="219" t="b">
        <f t="shared" si="1537"/>
        <v>0</v>
      </c>
      <c r="AI4685" s="198" t="str">
        <f t="shared" si="1538"/>
        <v/>
      </c>
      <c r="AJ4685" s="219" t="b">
        <f t="shared" si="1539"/>
        <v>0</v>
      </c>
      <c r="AK4685" s="198" t="str">
        <f t="shared" si="1540"/>
        <v/>
      </c>
      <c r="AL4685" s="219" t="b">
        <f t="shared" si="1541"/>
        <v>0</v>
      </c>
      <c r="AM4685" s="351">
        <f t="shared" si="1542"/>
        <v>0</v>
      </c>
      <c r="AN4685" s="164"/>
      <c r="AO4685" s="164"/>
      <c r="AP4685" s="164"/>
      <c r="AQ4685" s="402">
        <f t="shared" si="1543"/>
        <v>0</v>
      </c>
      <c r="AR4685" s="370" t="str">
        <f>IF(AQ4685=0,"",
IF(SUM($AQ$3585:AQ4685)=1,AS4685,
IF($AQ$5285&gt;SUM($AQ$3585:AQ4685),_xlfn.CONCAT(", ",AS4685),
IF($AQ$5285=SUM($AQ$3585:AQ4685),_xlfn.CONCAT(" y ",AS4685)))))</f>
        <v/>
      </c>
      <c r="AS4685" s="156" t="s">
        <v>7987</v>
      </c>
    </row>
    <row r="4686" spans="1:45" ht="15" customHeight="1">
      <c r="A4686" s="57"/>
      <c r="B4686" s="26"/>
      <c r="C4686" s="716" t="s">
        <v>7988</v>
      </c>
      <c r="D4686" s="716"/>
      <c r="E4686" s="941"/>
      <c r="F4686" s="942"/>
      <c r="G4686" s="942"/>
      <c r="H4686" s="943"/>
      <c r="I4686" s="940"/>
      <c r="J4686" s="940"/>
      <c r="K4686" s="940"/>
      <c r="L4686" s="940"/>
      <c r="M4686" s="940"/>
      <c r="N4686" s="940"/>
      <c r="O4686" s="940"/>
      <c r="P4686" s="940"/>
      <c r="Q4686" s="890"/>
      <c r="R4686" s="891"/>
      <c r="S4686" s="890"/>
      <c r="T4686" s="891"/>
      <c r="U4686" s="890"/>
      <c r="V4686" s="891"/>
      <c r="W4686" s="890"/>
      <c r="X4686" s="891"/>
      <c r="Y4686" s="890"/>
      <c r="Z4686" s="891"/>
      <c r="AA4686" s="890"/>
      <c r="AB4686" s="891"/>
      <c r="AC4686" s="890"/>
      <c r="AD4686" s="891"/>
      <c r="AE4686" s="164"/>
      <c r="AF4686" s="164"/>
      <c r="AG4686" s="199">
        <f t="shared" si="1536"/>
        <v>0</v>
      </c>
      <c r="AH4686" s="219" t="b">
        <f t="shared" si="1537"/>
        <v>0</v>
      </c>
      <c r="AI4686" s="198" t="str">
        <f t="shared" si="1538"/>
        <v/>
      </c>
      <c r="AJ4686" s="219" t="b">
        <f t="shared" si="1539"/>
        <v>0</v>
      </c>
      <c r="AK4686" s="198" t="str">
        <f t="shared" si="1540"/>
        <v/>
      </c>
      <c r="AL4686" s="219" t="b">
        <f t="shared" si="1541"/>
        <v>0</v>
      </c>
      <c r="AM4686" s="351">
        <f t="shared" si="1542"/>
        <v>0</v>
      </c>
      <c r="AN4686" s="164"/>
      <c r="AO4686" s="164"/>
      <c r="AP4686" s="164"/>
      <c r="AQ4686" s="402">
        <f t="shared" si="1543"/>
        <v>0</v>
      </c>
      <c r="AR4686" s="370" t="str">
        <f>IF(AQ4686=0,"",
IF(SUM($AQ$3585:AQ4686)=1,AS4686,
IF($AQ$5285&gt;SUM($AQ$3585:AQ4686),_xlfn.CONCAT(", ",AS4686),
IF($AQ$5285=SUM($AQ$3585:AQ4686),_xlfn.CONCAT(" y ",AS4686)))))</f>
        <v/>
      </c>
      <c r="AS4686" s="156" t="s">
        <v>7989</v>
      </c>
    </row>
    <row r="4687" spans="1:45" ht="15" customHeight="1">
      <c r="A4687" s="57"/>
      <c r="B4687" s="26"/>
      <c r="C4687" s="716" t="s">
        <v>7990</v>
      </c>
      <c r="D4687" s="716"/>
      <c r="E4687" s="941"/>
      <c r="F4687" s="942"/>
      <c r="G4687" s="942"/>
      <c r="H4687" s="943"/>
      <c r="I4687" s="940"/>
      <c r="J4687" s="940"/>
      <c r="K4687" s="940"/>
      <c r="L4687" s="940"/>
      <c r="M4687" s="940"/>
      <c r="N4687" s="940"/>
      <c r="O4687" s="940"/>
      <c r="P4687" s="940"/>
      <c r="Q4687" s="890"/>
      <c r="R4687" s="891"/>
      <c r="S4687" s="890"/>
      <c r="T4687" s="891"/>
      <c r="U4687" s="890"/>
      <c r="V4687" s="891"/>
      <c r="W4687" s="890"/>
      <c r="X4687" s="891"/>
      <c r="Y4687" s="890"/>
      <c r="Z4687" s="891"/>
      <c r="AA4687" s="890"/>
      <c r="AB4687" s="891"/>
      <c r="AC4687" s="890"/>
      <c r="AD4687" s="891"/>
      <c r="AE4687" s="164"/>
      <c r="AF4687" s="164"/>
      <c r="AG4687" s="199">
        <f t="shared" si="1536"/>
        <v>0</v>
      </c>
      <c r="AH4687" s="219" t="b">
        <f t="shared" si="1537"/>
        <v>0</v>
      </c>
      <c r="AI4687" s="198" t="str">
        <f t="shared" si="1538"/>
        <v/>
      </c>
      <c r="AJ4687" s="219" t="b">
        <f t="shared" si="1539"/>
        <v>0</v>
      </c>
      <c r="AK4687" s="198" t="str">
        <f t="shared" si="1540"/>
        <v/>
      </c>
      <c r="AL4687" s="219" t="b">
        <f t="shared" si="1541"/>
        <v>0</v>
      </c>
      <c r="AM4687" s="351">
        <f t="shared" si="1542"/>
        <v>0</v>
      </c>
      <c r="AN4687" s="164"/>
      <c r="AO4687" s="164"/>
      <c r="AP4687" s="164"/>
      <c r="AQ4687" s="402">
        <f t="shared" si="1543"/>
        <v>0</v>
      </c>
      <c r="AR4687" s="370" t="str">
        <f>IF(AQ4687=0,"",
IF(SUM($AQ$3585:AQ4687)=1,AS4687,
IF($AQ$5285&gt;SUM($AQ$3585:AQ4687),_xlfn.CONCAT(", ",AS4687),
IF($AQ$5285=SUM($AQ$3585:AQ4687),_xlfn.CONCAT(" y ",AS4687)))))</f>
        <v/>
      </c>
      <c r="AS4687" s="156" t="s">
        <v>7991</v>
      </c>
    </row>
    <row r="4688" spans="1:45" ht="15" customHeight="1">
      <c r="A4688" s="57"/>
      <c r="B4688" s="26"/>
      <c r="C4688" s="716" t="s">
        <v>7992</v>
      </c>
      <c r="D4688" s="716"/>
      <c r="E4688" s="941"/>
      <c r="F4688" s="942"/>
      <c r="G4688" s="942"/>
      <c r="H4688" s="943"/>
      <c r="I4688" s="940"/>
      <c r="J4688" s="940"/>
      <c r="K4688" s="940"/>
      <c r="L4688" s="940"/>
      <c r="M4688" s="940"/>
      <c r="N4688" s="940"/>
      <c r="O4688" s="940"/>
      <c r="P4688" s="940"/>
      <c r="Q4688" s="890"/>
      <c r="R4688" s="891"/>
      <c r="S4688" s="890"/>
      <c r="T4688" s="891"/>
      <c r="U4688" s="890"/>
      <c r="V4688" s="891"/>
      <c r="W4688" s="890"/>
      <c r="X4688" s="891"/>
      <c r="Y4688" s="890"/>
      <c r="Z4688" s="891"/>
      <c r="AA4688" s="890"/>
      <c r="AB4688" s="891"/>
      <c r="AC4688" s="890"/>
      <c r="AD4688" s="891"/>
      <c r="AE4688" s="164"/>
      <c r="AF4688" s="164"/>
      <c r="AG4688" s="199">
        <f t="shared" si="1536"/>
        <v>0</v>
      </c>
      <c r="AH4688" s="219" t="b">
        <f t="shared" si="1537"/>
        <v>0</v>
      </c>
      <c r="AI4688" s="198" t="str">
        <f t="shared" si="1538"/>
        <v/>
      </c>
      <c r="AJ4688" s="219" t="b">
        <f t="shared" si="1539"/>
        <v>0</v>
      </c>
      <c r="AK4688" s="198" t="str">
        <f t="shared" si="1540"/>
        <v/>
      </c>
      <c r="AL4688" s="219" t="b">
        <f t="shared" si="1541"/>
        <v>0</v>
      </c>
      <c r="AM4688" s="351">
        <f t="shared" si="1542"/>
        <v>0</v>
      </c>
      <c r="AN4688" s="164"/>
      <c r="AO4688" s="164"/>
      <c r="AP4688" s="164"/>
      <c r="AQ4688" s="402">
        <f t="shared" si="1543"/>
        <v>0</v>
      </c>
      <c r="AR4688" s="370" t="str">
        <f>IF(AQ4688=0,"",
IF(SUM($AQ$3585:AQ4688)=1,AS4688,
IF($AQ$5285&gt;SUM($AQ$3585:AQ4688),_xlfn.CONCAT(", ",AS4688),
IF($AQ$5285=SUM($AQ$3585:AQ4688),_xlfn.CONCAT(" y ",AS4688)))))</f>
        <v/>
      </c>
      <c r="AS4688" s="156" t="s">
        <v>7993</v>
      </c>
    </row>
    <row r="4689" spans="1:45" ht="15" customHeight="1">
      <c r="A4689" s="57"/>
      <c r="B4689" s="26"/>
      <c r="C4689" s="716" t="s">
        <v>7994</v>
      </c>
      <c r="D4689" s="716"/>
      <c r="E4689" s="941"/>
      <c r="F4689" s="942"/>
      <c r="G4689" s="942"/>
      <c r="H4689" s="943"/>
      <c r="I4689" s="940"/>
      <c r="J4689" s="940"/>
      <c r="K4689" s="940"/>
      <c r="L4689" s="940"/>
      <c r="M4689" s="940"/>
      <c r="N4689" s="940"/>
      <c r="O4689" s="940"/>
      <c r="P4689" s="940"/>
      <c r="Q4689" s="890"/>
      <c r="R4689" s="891"/>
      <c r="S4689" s="890"/>
      <c r="T4689" s="891"/>
      <c r="U4689" s="890"/>
      <c r="V4689" s="891"/>
      <c r="W4689" s="890"/>
      <c r="X4689" s="891"/>
      <c r="Y4689" s="890"/>
      <c r="Z4689" s="891"/>
      <c r="AA4689" s="890"/>
      <c r="AB4689" s="891"/>
      <c r="AC4689" s="890"/>
      <c r="AD4689" s="891"/>
      <c r="AE4689" s="164"/>
      <c r="AF4689" s="164"/>
      <c r="AG4689" s="199">
        <f t="shared" si="1536"/>
        <v>0</v>
      </c>
      <c r="AH4689" s="219" t="b">
        <f t="shared" si="1537"/>
        <v>0</v>
      </c>
      <c r="AI4689" s="198" t="str">
        <f t="shared" si="1538"/>
        <v/>
      </c>
      <c r="AJ4689" s="219" t="b">
        <f t="shared" si="1539"/>
        <v>0</v>
      </c>
      <c r="AK4689" s="198" t="str">
        <f t="shared" si="1540"/>
        <v/>
      </c>
      <c r="AL4689" s="219" t="b">
        <f t="shared" si="1541"/>
        <v>0</v>
      </c>
      <c r="AM4689" s="351">
        <f t="shared" si="1542"/>
        <v>0</v>
      </c>
      <c r="AN4689" s="164"/>
      <c r="AO4689" s="164"/>
      <c r="AP4689" s="164"/>
      <c r="AQ4689" s="402">
        <f t="shared" si="1543"/>
        <v>0</v>
      </c>
      <c r="AR4689" s="370" t="str">
        <f>IF(AQ4689=0,"",
IF(SUM($AQ$3585:AQ4689)=1,AS4689,
IF($AQ$5285&gt;SUM($AQ$3585:AQ4689),_xlfn.CONCAT(", ",AS4689),
IF($AQ$5285=SUM($AQ$3585:AQ4689),_xlfn.CONCAT(" y ",AS4689)))))</f>
        <v/>
      </c>
      <c r="AS4689" s="156" t="s">
        <v>7995</v>
      </c>
    </row>
    <row r="4690" spans="1:45" ht="15" customHeight="1">
      <c r="A4690" s="57"/>
      <c r="B4690" s="26"/>
      <c r="C4690" s="716" t="s">
        <v>7996</v>
      </c>
      <c r="D4690" s="716"/>
      <c r="E4690" s="941"/>
      <c r="F4690" s="942"/>
      <c r="G4690" s="942"/>
      <c r="H4690" s="943"/>
      <c r="I4690" s="940"/>
      <c r="J4690" s="940"/>
      <c r="K4690" s="940"/>
      <c r="L4690" s="940"/>
      <c r="M4690" s="940"/>
      <c r="N4690" s="940"/>
      <c r="O4690" s="940"/>
      <c r="P4690" s="940"/>
      <c r="Q4690" s="890"/>
      <c r="R4690" s="891"/>
      <c r="S4690" s="890"/>
      <c r="T4690" s="891"/>
      <c r="U4690" s="890"/>
      <c r="V4690" s="891"/>
      <c r="W4690" s="890"/>
      <c r="X4690" s="891"/>
      <c r="Y4690" s="890"/>
      <c r="Z4690" s="891"/>
      <c r="AA4690" s="890"/>
      <c r="AB4690" s="891"/>
      <c r="AC4690" s="890"/>
      <c r="AD4690" s="891"/>
      <c r="AE4690" s="164"/>
      <c r="AF4690" s="164"/>
      <c r="AG4690" s="199">
        <f t="shared" si="1536"/>
        <v>0</v>
      </c>
      <c r="AH4690" s="219" t="b">
        <f t="shared" si="1537"/>
        <v>0</v>
      </c>
      <c r="AI4690" s="198" t="str">
        <f t="shared" si="1538"/>
        <v/>
      </c>
      <c r="AJ4690" s="219" t="b">
        <f t="shared" si="1539"/>
        <v>0</v>
      </c>
      <c r="AK4690" s="198" t="str">
        <f t="shared" si="1540"/>
        <v/>
      </c>
      <c r="AL4690" s="219" t="b">
        <f t="shared" si="1541"/>
        <v>0</v>
      </c>
      <c r="AM4690" s="351">
        <f t="shared" si="1542"/>
        <v>0</v>
      </c>
      <c r="AN4690" s="164"/>
      <c r="AO4690" s="164"/>
      <c r="AP4690" s="164"/>
      <c r="AQ4690" s="402">
        <f t="shared" si="1543"/>
        <v>0</v>
      </c>
      <c r="AR4690" s="370" t="str">
        <f>IF(AQ4690=0,"",
IF(SUM($AQ$3585:AQ4690)=1,AS4690,
IF($AQ$5285&gt;SUM($AQ$3585:AQ4690),_xlfn.CONCAT(", ",AS4690),
IF($AQ$5285=SUM($AQ$3585:AQ4690),_xlfn.CONCAT(" y ",AS4690)))))</f>
        <v/>
      </c>
      <c r="AS4690" s="156" t="s">
        <v>7997</v>
      </c>
    </row>
    <row r="4691" spans="1:45" ht="15" customHeight="1">
      <c r="A4691" s="57"/>
      <c r="B4691" s="26"/>
      <c r="C4691" s="716" t="s">
        <v>7998</v>
      </c>
      <c r="D4691" s="716"/>
      <c r="E4691" s="941"/>
      <c r="F4691" s="942"/>
      <c r="G4691" s="942"/>
      <c r="H4691" s="943"/>
      <c r="I4691" s="940"/>
      <c r="J4691" s="940"/>
      <c r="K4691" s="940"/>
      <c r="L4691" s="940"/>
      <c r="M4691" s="940"/>
      <c r="N4691" s="940"/>
      <c r="O4691" s="940"/>
      <c r="P4691" s="940"/>
      <c r="Q4691" s="890"/>
      <c r="R4691" s="891"/>
      <c r="S4691" s="890"/>
      <c r="T4691" s="891"/>
      <c r="U4691" s="890"/>
      <c r="V4691" s="891"/>
      <c r="W4691" s="890"/>
      <c r="X4691" s="891"/>
      <c r="Y4691" s="890"/>
      <c r="Z4691" s="891"/>
      <c r="AA4691" s="890"/>
      <c r="AB4691" s="891"/>
      <c r="AC4691" s="890"/>
      <c r="AD4691" s="891"/>
      <c r="AE4691" s="164"/>
      <c r="AF4691" s="164"/>
      <c r="AG4691" s="199">
        <f t="shared" si="1536"/>
        <v>0</v>
      </c>
      <c r="AH4691" s="219" t="b">
        <f t="shared" si="1537"/>
        <v>0</v>
      </c>
      <c r="AI4691" s="198" t="str">
        <f t="shared" si="1538"/>
        <v/>
      </c>
      <c r="AJ4691" s="219" t="b">
        <f t="shared" si="1539"/>
        <v>0</v>
      </c>
      <c r="AK4691" s="198" t="str">
        <f t="shared" si="1540"/>
        <v/>
      </c>
      <c r="AL4691" s="219" t="b">
        <f t="shared" si="1541"/>
        <v>0</v>
      </c>
      <c r="AM4691" s="351">
        <f t="shared" si="1542"/>
        <v>0</v>
      </c>
      <c r="AN4691" s="164"/>
      <c r="AO4691" s="164"/>
      <c r="AP4691" s="164"/>
      <c r="AQ4691" s="402">
        <f t="shared" si="1543"/>
        <v>0</v>
      </c>
      <c r="AR4691" s="370" t="str">
        <f>IF(AQ4691=0,"",
IF(SUM($AQ$3585:AQ4691)=1,AS4691,
IF($AQ$5285&gt;SUM($AQ$3585:AQ4691),_xlfn.CONCAT(", ",AS4691),
IF($AQ$5285=SUM($AQ$3585:AQ4691),_xlfn.CONCAT(" y ",AS4691)))))</f>
        <v/>
      </c>
      <c r="AS4691" s="156" t="s">
        <v>7999</v>
      </c>
    </row>
    <row r="4692" spans="1:45" ht="15" customHeight="1">
      <c r="A4692" s="57"/>
      <c r="B4692" s="26"/>
      <c r="C4692" s="716" t="s">
        <v>8000</v>
      </c>
      <c r="D4692" s="716"/>
      <c r="E4692" s="941"/>
      <c r="F4692" s="942"/>
      <c r="G4692" s="942"/>
      <c r="H4692" s="943"/>
      <c r="I4692" s="940"/>
      <c r="J4692" s="940"/>
      <c r="K4692" s="940"/>
      <c r="L4692" s="940"/>
      <c r="M4692" s="940"/>
      <c r="N4692" s="940"/>
      <c r="O4692" s="940"/>
      <c r="P4692" s="940"/>
      <c r="Q4692" s="890"/>
      <c r="R4692" s="891"/>
      <c r="S4692" s="890"/>
      <c r="T4692" s="891"/>
      <c r="U4692" s="890"/>
      <c r="V4692" s="891"/>
      <c r="W4692" s="890"/>
      <c r="X4692" s="891"/>
      <c r="Y4692" s="890"/>
      <c r="Z4692" s="891"/>
      <c r="AA4692" s="890"/>
      <c r="AB4692" s="891"/>
      <c r="AC4692" s="890"/>
      <c r="AD4692" s="891"/>
      <c r="AE4692" s="164"/>
      <c r="AF4692" s="164"/>
      <c r="AG4692" s="199">
        <f t="shared" si="1536"/>
        <v>0</v>
      </c>
      <c r="AH4692" s="219" t="b">
        <f t="shared" si="1537"/>
        <v>0</v>
      </c>
      <c r="AI4692" s="198" t="str">
        <f t="shared" si="1538"/>
        <v/>
      </c>
      <c r="AJ4692" s="219" t="b">
        <f t="shared" si="1539"/>
        <v>0</v>
      </c>
      <c r="AK4692" s="198" t="str">
        <f t="shared" si="1540"/>
        <v/>
      </c>
      <c r="AL4692" s="219" t="b">
        <f t="shared" si="1541"/>
        <v>0</v>
      </c>
      <c r="AM4692" s="351">
        <f t="shared" si="1542"/>
        <v>0</v>
      </c>
      <c r="AN4692" s="164"/>
      <c r="AO4692" s="164"/>
      <c r="AP4692" s="164"/>
      <c r="AQ4692" s="402">
        <f t="shared" si="1543"/>
        <v>0</v>
      </c>
      <c r="AR4692" s="370" t="str">
        <f>IF(AQ4692=0,"",
IF(SUM($AQ$3585:AQ4692)=1,AS4692,
IF($AQ$5285&gt;SUM($AQ$3585:AQ4692),_xlfn.CONCAT(", ",AS4692),
IF($AQ$5285=SUM($AQ$3585:AQ4692),_xlfn.CONCAT(" y ",AS4692)))))</f>
        <v/>
      </c>
      <c r="AS4692" s="156" t="s">
        <v>8001</v>
      </c>
    </row>
    <row r="4693" spans="1:45" ht="15" customHeight="1">
      <c r="A4693" s="57"/>
      <c r="B4693" s="26"/>
      <c r="C4693" s="716" t="s">
        <v>8002</v>
      </c>
      <c r="D4693" s="716"/>
      <c r="E4693" s="941"/>
      <c r="F4693" s="942"/>
      <c r="G4693" s="942"/>
      <c r="H4693" s="943"/>
      <c r="I4693" s="940"/>
      <c r="J4693" s="940"/>
      <c r="K4693" s="940"/>
      <c r="L4693" s="940"/>
      <c r="M4693" s="940"/>
      <c r="N4693" s="940"/>
      <c r="O4693" s="940"/>
      <c r="P4693" s="940"/>
      <c r="Q4693" s="890"/>
      <c r="R4693" s="891"/>
      <c r="S4693" s="890"/>
      <c r="T4693" s="891"/>
      <c r="U4693" s="890"/>
      <c r="V4693" s="891"/>
      <c r="W4693" s="890"/>
      <c r="X4693" s="891"/>
      <c r="Y4693" s="890"/>
      <c r="Z4693" s="891"/>
      <c r="AA4693" s="890"/>
      <c r="AB4693" s="891"/>
      <c r="AC4693" s="890"/>
      <c r="AD4693" s="891"/>
      <c r="AE4693" s="164"/>
      <c r="AF4693" s="164"/>
      <c r="AG4693" s="199">
        <f t="shared" si="1536"/>
        <v>0</v>
      </c>
      <c r="AH4693" s="219" t="b">
        <f t="shared" si="1537"/>
        <v>0</v>
      </c>
      <c r="AI4693" s="198" t="str">
        <f t="shared" si="1538"/>
        <v/>
      </c>
      <c r="AJ4693" s="219" t="b">
        <f t="shared" si="1539"/>
        <v>0</v>
      </c>
      <c r="AK4693" s="198" t="str">
        <f t="shared" si="1540"/>
        <v/>
      </c>
      <c r="AL4693" s="219" t="b">
        <f t="shared" si="1541"/>
        <v>0</v>
      </c>
      <c r="AM4693" s="351">
        <f t="shared" si="1542"/>
        <v>0</v>
      </c>
      <c r="AN4693" s="164"/>
      <c r="AO4693" s="164"/>
      <c r="AP4693" s="164"/>
      <c r="AQ4693" s="402">
        <f t="shared" si="1543"/>
        <v>0</v>
      </c>
      <c r="AR4693" s="370" t="str">
        <f>IF(AQ4693=0,"",
IF(SUM($AQ$3585:AQ4693)=1,AS4693,
IF($AQ$5285&gt;SUM($AQ$3585:AQ4693),_xlfn.CONCAT(", ",AS4693),
IF($AQ$5285=SUM($AQ$3585:AQ4693),_xlfn.CONCAT(" y ",AS4693)))))</f>
        <v/>
      </c>
      <c r="AS4693" s="156" t="s">
        <v>8003</v>
      </c>
    </row>
    <row r="4694" spans="1:45" ht="15" customHeight="1">
      <c r="A4694" s="57"/>
      <c r="B4694" s="26"/>
      <c r="C4694" s="716" t="s">
        <v>8004</v>
      </c>
      <c r="D4694" s="716"/>
      <c r="E4694" s="941"/>
      <c r="F4694" s="942"/>
      <c r="G4694" s="942"/>
      <c r="H4694" s="943"/>
      <c r="I4694" s="940"/>
      <c r="J4694" s="940"/>
      <c r="K4694" s="940"/>
      <c r="L4694" s="940"/>
      <c r="M4694" s="940"/>
      <c r="N4694" s="940"/>
      <c r="O4694" s="940"/>
      <c r="P4694" s="940"/>
      <c r="Q4694" s="890"/>
      <c r="R4694" s="891"/>
      <c r="S4694" s="890"/>
      <c r="T4694" s="891"/>
      <c r="U4694" s="890"/>
      <c r="V4694" s="891"/>
      <c r="W4694" s="890"/>
      <c r="X4694" s="891"/>
      <c r="Y4694" s="890"/>
      <c r="Z4694" s="891"/>
      <c r="AA4694" s="890"/>
      <c r="AB4694" s="891"/>
      <c r="AC4694" s="890"/>
      <c r="AD4694" s="891"/>
      <c r="AE4694" s="164"/>
      <c r="AF4694" s="164"/>
      <c r="AG4694" s="199">
        <f t="shared" si="1536"/>
        <v>0</v>
      </c>
      <c r="AH4694" s="219" t="b">
        <f t="shared" si="1537"/>
        <v>0</v>
      </c>
      <c r="AI4694" s="198" t="str">
        <f t="shared" si="1538"/>
        <v/>
      </c>
      <c r="AJ4694" s="219" t="b">
        <f t="shared" si="1539"/>
        <v>0</v>
      </c>
      <c r="AK4694" s="198" t="str">
        <f t="shared" si="1540"/>
        <v/>
      </c>
      <c r="AL4694" s="219" t="b">
        <f t="shared" si="1541"/>
        <v>0</v>
      </c>
      <c r="AM4694" s="351">
        <f t="shared" si="1542"/>
        <v>0</v>
      </c>
      <c r="AN4694" s="164"/>
      <c r="AO4694" s="164"/>
      <c r="AP4694" s="164"/>
      <c r="AQ4694" s="402">
        <f t="shared" si="1543"/>
        <v>0</v>
      </c>
      <c r="AR4694" s="370" t="str">
        <f>IF(AQ4694=0,"",
IF(SUM($AQ$3585:AQ4694)=1,AS4694,
IF($AQ$5285&gt;SUM($AQ$3585:AQ4694),_xlfn.CONCAT(", ",AS4694),
IF($AQ$5285=SUM($AQ$3585:AQ4694),_xlfn.CONCAT(" y ",AS4694)))))</f>
        <v/>
      </c>
      <c r="AS4694" s="156" t="s">
        <v>8005</v>
      </c>
    </row>
    <row r="4695" spans="1:45" ht="15" customHeight="1">
      <c r="A4695" s="57"/>
      <c r="B4695" s="26"/>
      <c r="C4695" s="716" t="s">
        <v>8006</v>
      </c>
      <c r="D4695" s="716"/>
      <c r="E4695" s="941"/>
      <c r="F4695" s="942"/>
      <c r="G4695" s="942"/>
      <c r="H4695" s="943"/>
      <c r="I4695" s="940"/>
      <c r="J4695" s="940"/>
      <c r="K4695" s="940"/>
      <c r="L4695" s="940"/>
      <c r="M4695" s="940"/>
      <c r="N4695" s="940"/>
      <c r="O4695" s="940"/>
      <c r="P4695" s="940"/>
      <c r="Q4695" s="890"/>
      <c r="R4695" s="891"/>
      <c r="S4695" s="890"/>
      <c r="T4695" s="891"/>
      <c r="U4695" s="890"/>
      <c r="V4695" s="891"/>
      <c r="W4695" s="890"/>
      <c r="X4695" s="891"/>
      <c r="Y4695" s="890"/>
      <c r="Z4695" s="891"/>
      <c r="AA4695" s="890"/>
      <c r="AB4695" s="891"/>
      <c r="AC4695" s="890"/>
      <c r="AD4695" s="891"/>
      <c r="AE4695" s="164"/>
      <c r="AF4695" s="164"/>
      <c r="AG4695" s="199">
        <f t="shared" si="1536"/>
        <v>0</v>
      </c>
      <c r="AH4695" s="219" t="b">
        <f t="shared" si="1537"/>
        <v>0</v>
      </c>
      <c r="AI4695" s="198" t="str">
        <f t="shared" si="1538"/>
        <v/>
      </c>
      <c r="AJ4695" s="219" t="b">
        <f t="shared" si="1539"/>
        <v>0</v>
      </c>
      <c r="AK4695" s="198" t="str">
        <f t="shared" si="1540"/>
        <v/>
      </c>
      <c r="AL4695" s="219" t="b">
        <f t="shared" si="1541"/>
        <v>0</v>
      </c>
      <c r="AM4695" s="351">
        <f t="shared" si="1542"/>
        <v>0</v>
      </c>
      <c r="AN4695" s="164"/>
      <c r="AO4695" s="164"/>
      <c r="AP4695" s="164"/>
      <c r="AQ4695" s="402">
        <f t="shared" si="1543"/>
        <v>0</v>
      </c>
      <c r="AR4695" s="370" t="str">
        <f>IF(AQ4695=0,"",
IF(SUM($AQ$3585:AQ4695)=1,AS4695,
IF($AQ$5285&gt;SUM($AQ$3585:AQ4695),_xlfn.CONCAT(", ",AS4695),
IF($AQ$5285=SUM($AQ$3585:AQ4695),_xlfn.CONCAT(" y ",AS4695)))))</f>
        <v/>
      </c>
      <c r="AS4695" s="156" t="s">
        <v>8007</v>
      </c>
    </row>
    <row r="4696" spans="1:45" ht="15" customHeight="1">
      <c r="A4696" s="57"/>
      <c r="B4696" s="26"/>
      <c r="C4696" s="716" t="s">
        <v>8008</v>
      </c>
      <c r="D4696" s="716"/>
      <c r="E4696" s="941"/>
      <c r="F4696" s="942"/>
      <c r="G4696" s="942"/>
      <c r="H4696" s="943"/>
      <c r="I4696" s="940"/>
      <c r="J4696" s="940"/>
      <c r="K4696" s="940"/>
      <c r="L4696" s="940"/>
      <c r="M4696" s="940"/>
      <c r="N4696" s="940"/>
      <c r="O4696" s="940"/>
      <c r="P4696" s="940"/>
      <c r="Q4696" s="890"/>
      <c r="R4696" s="891"/>
      <c r="S4696" s="890"/>
      <c r="T4696" s="891"/>
      <c r="U4696" s="890"/>
      <c r="V4696" s="891"/>
      <c r="W4696" s="890"/>
      <c r="X4696" s="891"/>
      <c r="Y4696" s="890"/>
      <c r="Z4696" s="891"/>
      <c r="AA4696" s="890"/>
      <c r="AB4696" s="891"/>
      <c r="AC4696" s="890"/>
      <c r="AD4696" s="891"/>
      <c r="AE4696" s="164"/>
      <c r="AF4696" s="164"/>
      <c r="AG4696" s="199">
        <f t="shared" si="1536"/>
        <v>0</v>
      </c>
      <c r="AH4696" s="219" t="b">
        <f t="shared" si="1537"/>
        <v>0</v>
      </c>
      <c r="AI4696" s="198" t="str">
        <f t="shared" si="1538"/>
        <v/>
      </c>
      <c r="AJ4696" s="219" t="b">
        <f t="shared" si="1539"/>
        <v>0</v>
      </c>
      <c r="AK4696" s="198" t="str">
        <f t="shared" si="1540"/>
        <v/>
      </c>
      <c r="AL4696" s="219" t="b">
        <f t="shared" si="1541"/>
        <v>0</v>
      </c>
      <c r="AM4696" s="351">
        <f t="shared" si="1542"/>
        <v>0</v>
      </c>
      <c r="AN4696" s="164"/>
      <c r="AO4696" s="164"/>
      <c r="AP4696" s="164"/>
      <c r="AQ4696" s="402">
        <f t="shared" si="1543"/>
        <v>0</v>
      </c>
      <c r="AR4696" s="370" t="str">
        <f>IF(AQ4696=0,"",
IF(SUM($AQ$3585:AQ4696)=1,AS4696,
IF($AQ$5285&gt;SUM($AQ$3585:AQ4696),_xlfn.CONCAT(", ",AS4696),
IF($AQ$5285=SUM($AQ$3585:AQ4696),_xlfn.CONCAT(" y ",AS4696)))))</f>
        <v/>
      </c>
      <c r="AS4696" s="156" t="s">
        <v>8009</v>
      </c>
    </row>
    <row r="4697" spans="1:45" ht="15" customHeight="1">
      <c r="A4697" s="57"/>
      <c r="B4697" s="26"/>
      <c r="C4697" s="716" t="s">
        <v>8010</v>
      </c>
      <c r="D4697" s="716"/>
      <c r="E4697" s="941"/>
      <c r="F4697" s="942"/>
      <c r="G4697" s="942"/>
      <c r="H4697" s="943"/>
      <c r="I4697" s="940"/>
      <c r="J4697" s="940"/>
      <c r="K4697" s="940"/>
      <c r="L4697" s="940"/>
      <c r="M4697" s="940"/>
      <c r="N4697" s="940"/>
      <c r="O4697" s="940"/>
      <c r="P4697" s="940"/>
      <c r="Q4697" s="890"/>
      <c r="R4697" s="891"/>
      <c r="S4697" s="890"/>
      <c r="T4697" s="891"/>
      <c r="U4697" s="890"/>
      <c r="V4697" s="891"/>
      <c r="W4697" s="890"/>
      <c r="X4697" s="891"/>
      <c r="Y4697" s="890"/>
      <c r="Z4697" s="891"/>
      <c r="AA4697" s="890"/>
      <c r="AB4697" s="891"/>
      <c r="AC4697" s="890"/>
      <c r="AD4697" s="891"/>
      <c r="AE4697" s="164"/>
      <c r="AF4697" s="164"/>
      <c r="AG4697" s="199">
        <f t="shared" si="1536"/>
        <v>0</v>
      </c>
      <c r="AH4697" s="219" t="b">
        <f t="shared" si="1537"/>
        <v>0</v>
      </c>
      <c r="AI4697" s="198" t="str">
        <f t="shared" si="1538"/>
        <v/>
      </c>
      <c r="AJ4697" s="219" t="b">
        <f t="shared" si="1539"/>
        <v>0</v>
      </c>
      <c r="AK4697" s="198" t="str">
        <f t="shared" si="1540"/>
        <v/>
      </c>
      <c r="AL4697" s="219" t="b">
        <f t="shared" si="1541"/>
        <v>0</v>
      </c>
      <c r="AM4697" s="351">
        <f t="shared" si="1542"/>
        <v>0</v>
      </c>
      <c r="AN4697" s="164"/>
      <c r="AO4697" s="164"/>
      <c r="AP4697" s="164"/>
      <c r="AQ4697" s="402">
        <f t="shared" si="1543"/>
        <v>0</v>
      </c>
      <c r="AR4697" s="370" t="str">
        <f>IF(AQ4697=0,"",
IF(SUM($AQ$3585:AQ4697)=1,AS4697,
IF($AQ$5285&gt;SUM($AQ$3585:AQ4697),_xlfn.CONCAT(", ",AS4697),
IF($AQ$5285=SUM($AQ$3585:AQ4697),_xlfn.CONCAT(" y ",AS4697)))))</f>
        <v/>
      </c>
      <c r="AS4697" s="156" t="s">
        <v>8011</v>
      </c>
    </row>
    <row r="4698" spans="1:45" ht="15" customHeight="1">
      <c r="A4698" s="57"/>
      <c r="B4698" s="26"/>
      <c r="C4698" s="716" t="s">
        <v>8012</v>
      </c>
      <c r="D4698" s="716"/>
      <c r="E4698" s="941"/>
      <c r="F4698" s="942"/>
      <c r="G4698" s="942"/>
      <c r="H4698" s="943"/>
      <c r="I4698" s="940"/>
      <c r="J4698" s="940"/>
      <c r="K4698" s="940"/>
      <c r="L4698" s="940"/>
      <c r="M4698" s="940"/>
      <c r="N4698" s="940"/>
      <c r="O4698" s="940"/>
      <c r="P4698" s="940"/>
      <c r="Q4698" s="890"/>
      <c r="R4698" s="891"/>
      <c r="S4698" s="890"/>
      <c r="T4698" s="891"/>
      <c r="U4698" s="890"/>
      <c r="V4698" s="891"/>
      <c r="W4698" s="890"/>
      <c r="X4698" s="891"/>
      <c r="Y4698" s="890"/>
      <c r="Z4698" s="891"/>
      <c r="AA4698" s="890"/>
      <c r="AB4698" s="891"/>
      <c r="AC4698" s="890"/>
      <c r="AD4698" s="891"/>
      <c r="AE4698" s="164"/>
      <c r="AF4698" s="164"/>
      <c r="AG4698" s="199">
        <f t="shared" si="1536"/>
        <v>0</v>
      </c>
      <c r="AH4698" s="219" t="b">
        <f t="shared" si="1537"/>
        <v>0</v>
      </c>
      <c r="AI4698" s="198" t="str">
        <f t="shared" si="1538"/>
        <v/>
      </c>
      <c r="AJ4698" s="219" t="b">
        <f t="shared" si="1539"/>
        <v>0</v>
      </c>
      <c r="AK4698" s="198" t="str">
        <f t="shared" si="1540"/>
        <v/>
      </c>
      <c r="AL4698" s="219" t="b">
        <f t="shared" si="1541"/>
        <v>0</v>
      </c>
      <c r="AM4698" s="351">
        <f t="shared" si="1542"/>
        <v>0</v>
      </c>
      <c r="AN4698" s="164"/>
      <c r="AO4698" s="164"/>
      <c r="AP4698" s="164"/>
      <c r="AQ4698" s="402">
        <f t="shared" si="1543"/>
        <v>0</v>
      </c>
      <c r="AR4698" s="370" t="str">
        <f>IF(AQ4698=0,"",
IF(SUM($AQ$3585:AQ4698)=1,AS4698,
IF($AQ$5285&gt;SUM($AQ$3585:AQ4698),_xlfn.CONCAT(", ",AS4698),
IF($AQ$5285=SUM($AQ$3585:AQ4698),_xlfn.CONCAT(" y ",AS4698)))))</f>
        <v/>
      </c>
      <c r="AS4698" s="156" t="s">
        <v>8013</v>
      </c>
    </row>
    <row r="4699" spans="1:45" ht="15" customHeight="1">
      <c r="A4699" s="57"/>
      <c r="B4699" s="26"/>
      <c r="C4699" s="716" t="s">
        <v>8014</v>
      </c>
      <c r="D4699" s="716"/>
      <c r="E4699" s="941"/>
      <c r="F4699" s="942"/>
      <c r="G4699" s="942"/>
      <c r="H4699" s="943"/>
      <c r="I4699" s="940"/>
      <c r="J4699" s="940"/>
      <c r="K4699" s="940"/>
      <c r="L4699" s="940"/>
      <c r="M4699" s="940"/>
      <c r="N4699" s="940"/>
      <c r="O4699" s="940"/>
      <c r="P4699" s="940"/>
      <c r="Q4699" s="890"/>
      <c r="R4699" s="891"/>
      <c r="S4699" s="890"/>
      <c r="T4699" s="891"/>
      <c r="U4699" s="890"/>
      <c r="V4699" s="891"/>
      <c r="W4699" s="890"/>
      <c r="X4699" s="891"/>
      <c r="Y4699" s="890"/>
      <c r="Z4699" s="891"/>
      <c r="AA4699" s="890"/>
      <c r="AB4699" s="891"/>
      <c r="AC4699" s="890"/>
      <c r="AD4699" s="891"/>
      <c r="AE4699" s="164"/>
      <c r="AF4699" s="164"/>
      <c r="AG4699" s="199">
        <f t="shared" si="1536"/>
        <v>0</v>
      </c>
      <c r="AH4699" s="219" t="b">
        <f t="shared" si="1537"/>
        <v>0</v>
      </c>
      <c r="AI4699" s="198" t="str">
        <f t="shared" si="1538"/>
        <v/>
      </c>
      <c r="AJ4699" s="219" t="b">
        <f t="shared" si="1539"/>
        <v>0</v>
      </c>
      <c r="AK4699" s="198" t="str">
        <f t="shared" si="1540"/>
        <v/>
      </c>
      <c r="AL4699" s="219" t="b">
        <f t="shared" si="1541"/>
        <v>0</v>
      </c>
      <c r="AM4699" s="351">
        <f t="shared" si="1542"/>
        <v>0</v>
      </c>
      <c r="AN4699" s="164"/>
      <c r="AO4699" s="164"/>
      <c r="AP4699" s="164"/>
      <c r="AQ4699" s="402">
        <f t="shared" si="1543"/>
        <v>0</v>
      </c>
      <c r="AR4699" s="370" t="str">
        <f>IF(AQ4699=0,"",
IF(SUM($AQ$3585:AQ4699)=1,AS4699,
IF($AQ$5285&gt;SUM($AQ$3585:AQ4699),_xlfn.CONCAT(", ",AS4699),
IF($AQ$5285=SUM($AQ$3585:AQ4699),_xlfn.CONCAT(" y ",AS4699)))))</f>
        <v/>
      </c>
      <c r="AS4699" s="156" t="s">
        <v>8015</v>
      </c>
    </row>
    <row r="4700" spans="1:45" ht="15" customHeight="1">
      <c r="A4700" s="57"/>
      <c r="B4700" s="26"/>
      <c r="C4700" s="716" t="s">
        <v>8016</v>
      </c>
      <c r="D4700" s="716"/>
      <c r="E4700" s="941"/>
      <c r="F4700" s="942"/>
      <c r="G4700" s="942"/>
      <c r="H4700" s="943"/>
      <c r="I4700" s="940"/>
      <c r="J4700" s="940"/>
      <c r="K4700" s="940"/>
      <c r="L4700" s="940"/>
      <c r="M4700" s="940"/>
      <c r="N4700" s="940"/>
      <c r="O4700" s="940"/>
      <c r="P4700" s="940"/>
      <c r="Q4700" s="890"/>
      <c r="R4700" s="891"/>
      <c r="S4700" s="890"/>
      <c r="T4700" s="891"/>
      <c r="U4700" s="890"/>
      <c r="V4700" s="891"/>
      <c r="W4700" s="890"/>
      <c r="X4700" s="891"/>
      <c r="Y4700" s="890"/>
      <c r="Z4700" s="891"/>
      <c r="AA4700" s="890"/>
      <c r="AB4700" s="891"/>
      <c r="AC4700" s="890"/>
      <c r="AD4700" s="891"/>
      <c r="AE4700" s="164"/>
      <c r="AF4700" s="164"/>
      <c r="AG4700" s="199">
        <f t="shared" si="1536"/>
        <v>0</v>
      </c>
      <c r="AH4700" s="219" t="b">
        <f t="shared" si="1537"/>
        <v>0</v>
      </c>
      <c r="AI4700" s="198" t="str">
        <f t="shared" si="1538"/>
        <v/>
      </c>
      <c r="AJ4700" s="219" t="b">
        <f t="shared" si="1539"/>
        <v>0</v>
      </c>
      <c r="AK4700" s="198" t="str">
        <f t="shared" si="1540"/>
        <v/>
      </c>
      <c r="AL4700" s="219" t="b">
        <f t="shared" si="1541"/>
        <v>0</v>
      </c>
      <c r="AM4700" s="351">
        <f t="shared" si="1542"/>
        <v>0</v>
      </c>
      <c r="AN4700" s="164"/>
      <c r="AO4700" s="164"/>
      <c r="AP4700" s="164"/>
      <c r="AQ4700" s="402">
        <f t="shared" si="1543"/>
        <v>0</v>
      </c>
      <c r="AR4700" s="370" t="str">
        <f>IF(AQ4700=0,"",
IF(SUM($AQ$3585:AQ4700)=1,AS4700,
IF($AQ$5285&gt;SUM($AQ$3585:AQ4700),_xlfn.CONCAT(", ",AS4700),
IF($AQ$5285=SUM($AQ$3585:AQ4700),_xlfn.CONCAT(" y ",AS4700)))))</f>
        <v/>
      </c>
      <c r="AS4700" s="156" t="s">
        <v>8017</v>
      </c>
    </row>
    <row r="4701" spans="1:45" ht="15" customHeight="1">
      <c r="A4701" s="57"/>
      <c r="B4701" s="26"/>
      <c r="C4701" s="716" t="s">
        <v>8018</v>
      </c>
      <c r="D4701" s="716"/>
      <c r="E4701" s="941"/>
      <c r="F4701" s="942"/>
      <c r="G4701" s="942"/>
      <c r="H4701" s="943"/>
      <c r="I4701" s="940"/>
      <c r="J4701" s="940"/>
      <c r="K4701" s="940"/>
      <c r="L4701" s="940"/>
      <c r="M4701" s="940"/>
      <c r="N4701" s="940"/>
      <c r="O4701" s="940"/>
      <c r="P4701" s="940"/>
      <c r="Q4701" s="890"/>
      <c r="R4701" s="891"/>
      <c r="S4701" s="890"/>
      <c r="T4701" s="891"/>
      <c r="U4701" s="890"/>
      <c r="V4701" s="891"/>
      <c r="W4701" s="890"/>
      <c r="X4701" s="891"/>
      <c r="Y4701" s="890"/>
      <c r="Z4701" s="891"/>
      <c r="AA4701" s="890"/>
      <c r="AB4701" s="891"/>
      <c r="AC4701" s="890"/>
      <c r="AD4701" s="891"/>
      <c r="AE4701" s="164"/>
      <c r="AF4701" s="164"/>
      <c r="AG4701" s="199">
        <f t="shared" si="1536"/>
        <v>0</v>
      </c>
      <c r="AH4701" s="219" t="b">
        <f t="shared" si="1537"/>
        <v>0</v>
      </c>
      <c r="AI4701" s="198" t="str">
        <f t="shared" si="1538"/>
        <v/>
      </c>
      <c r="AJ4701" s="219" t="b">
        <f t="shared" si="1539"/>
        <v>0</v>
      </c>
      <c r="AK4701" s="198" t="str">
        <f t="shared" si="1540"/>
        <v/>
      </c>
      <c r="AL4701" s="219" t="b">
        <f t="shared" si="1541"/>
        <v>0</v>
      </c>
      <c r="AM4701" s="351">
        <f t="shared" si="1542"/>
        <v>0</v>
      </c>
      <c r="AN4701" s="164"/>
      <c r="AO4701" s="164"/>
      <c r="AP4701" s="164"/>
      <c r="AQ4701" s="402">
        <f t="shared" si="1543"/>
        <v>0</v>
      </c>
      <c r="AR4701" s="370" t="str">
        <f>IF(AQ4701=0,"",
IF(SUM($AQ$3585:AQ4701)=1,AS4701,
IF($AQ$5285&gt;SUM($AQ$3585:AQ4701),_xlfn.CONCAT(", ",AS4701),
IF($AQ$5285=SUM($AQ$3585:AQ4701),_xlfn.CONCAT(" y ",AS4701)))))</f>
        <v/>
      </c>
      <c r="AS4701" s="156" t="s">
        <v>8019</v>
      </c>
    </row>
    <row r="4702" spans="1:45" ht="15" customHeight="1">
      <c r="A4702" s="57"/>
      <c r="B4702" s="26"/>
      <c r="C4702" s="716" t="s">
        <v>8020</v>
      </c>
      <c r="D4702" s="716"/>
      <c r="E4702" s="941"/>
      <c r="F4702" s="942"/>
      <c r="G4702" s="942"/>
      <c r="H4702" s="943"/>
      <c r="I4702" s="940"/>
      <c r="J4702" s="940"/>
      <c r="K4702" s="940"/>
      <c r="L4702" s="940"/>
      <c r="M4702" s="940"/>
      <c r="N4702" s="940"/>
      <c r="O4702" s="940"/>
      <c r="P4702" s="940"/>
      <c r="Q4702" s="890"/>
      <c r="R4702" s="891"/>
      <c r="S4702" s="890"/>
      <c r="T4702" s="891"/>
      <c r="U4702" s="890"/>
      <c r="V4702" s="891"/>
      <c r="W4702" s="890"/>
      <c r="X4702" s="891"/>
      <c r="Y4702" s="890"/>
      <c r="Z4702" s="891"/>
      <c r="AA4702" s="890"/>
      <c r="AB4702" s="891"/>
      <c r="AC4702" s="890"/>
      <c r="AD4702" s="891"/>
      <c r="AE4702" s="164"/>
      <c r="AF4702" s="164"/>
      <c r="AG4702" s="199">
        <f t="shared" si="1536"/>
        <v>0</v>
      </c>
      <c r="AH4702" s="219" t="b">
        <f t="shared" si="1537"/>
        <v>0</v>
      </c>
      <c r="AI4702" s="198" t="str">
        <f t="shared" si="1538"/>
        <v/>
      </c>
      <c r="AJ4702" s="219" t="b">
        <f t="shared" si="1539"/>
        <v>0</v>
      </c>
      <c r="AK4702" s="198" t="str">
        <f t="shared" si="1540"/>
        <v/>
      </c>
      <c r="AL4702" s="219" t="b">
        <f t="shared" si="1541"/>
        <v>0</v>
      </c>
      <c r="AM4702" s="351">
        <f t="shared" si="1542"/>
        <v>0</v>
      </c>
      <c r="AN4702" s="164"/>
      <c r="AO4702" s="164"/>
      <c r="AP4702" s="164"/>
      <c r="AQ4702" s="402">
        <f t="shared" si="1543"/>
        <v>0</v>
      </c>
      <c r="AR4702" s="370" t="str">
        <f>IF(AQ4702=0,"",
IF(SUM($AQ$3585:AQ4702)=1,AS4702,
IF($AQ$5285&gt;SUM($AQ$3585:AQ4702),_xlfn.CONCAT(", ",AS4702),
IF($AQ$5285=SUM($AQ$3585:AQ4702),_xlfn.CONCAT(" y ",AS4702)))))</f>
        <v/>
      </c>
      <c r="AS4702" s="156" t="s">
        <v>8021</v>
      </c>
    </row>
    <row r="4703" spans="1:45" ht="15" customHeight="1">
      <c r="A4703" s="57"/>
      <c r="B4703" s="26"/>
      <c r="C4703" s="716" t="s">
        <v>8022</v>
      </c>
      <c r="D4703" s="716"/>
      <c r="E4703" s="941"/>
      <c r="F4703" s="942"/>
      <c r="G4703" s="942"/>
      <c r="H4703" s="943"/>
      <c r="I4703" s="940"/>
      <c r="J4703" s="940"/>
      <c r="K4703" s="940"/>
      <c r="L4703" s="940"/>
      <c r="M4703" s="940"/>
      <c r="N4703" s="940"/>
      <c r="O4703" s="940"/>
      <c r="P4703" s="940"/>
      <c r="Q4703" s="890"/>
      <c r="R4703" s="891"/>
      <c r="S4703" s="890"/>
      <c r="T4703" s="891"/>
      <c r="U4703" s="890"/>
      <c r="V4703" s="891"/>
      <c r="W4703" s="890"/>
      <c r="X4703" s="891"/>
      <c r="Y4703" s="890"/>
      <c r="Z4703" s="891"/>
      <c r="AA4703" s="890"/>
      <c r="AB4703" s="891"/>
      <c r="AC4703" s="890"/>
      <c r="AD4703" s="891"/>
      <c r="AE4703" s="164"/>
      <c r="AF4703" s="164"/>
      <c r="AG4703" s="199">
        <f t="shared" si="1536"/>
        <v>0</v>
      </c>
      <c r="AH4703" s="219" t="b">
        <f t="shared" si="1537"/>
        <v>0</v>
      </c>
      <c r="AI4703" s="198" t="str">
        <f t="shared" si="1538"/>
        <v/>
      </c>
      <c r="AJ4703" s="219" t="b">
        <f t="shared" si="1539"/>
        <v>0</v>
      </c>
      <c r="AK4703" s="198" t="str">
        <f t="shared" si="1540"/>
        <v/>
      </c>
      <c r="AL4703" s="219" t="b">
        <f t="shared" si="1541"/>
        <v>0</v>
      </c>
      <c r="AM4703" s="351">
        <f t="shared" si="1542"/>
        <v>0</v>
      </c>
      <c r="AN4703" s="164"/>
      <c r="AO4703" s="164"/>
      <c r="AP4703" s="164"/>
      <c r="AQ4703" s="402">
        <f t="shared" si="1543"/>
        <v>0</v>
      </c>
      <c r="AR4703" s="370" t="str">
        <f>IF(AQ4703=0,"",
IF(SUM($AQ$3585:AQ4703)=1,AS4703,
IF($AQ$5285&gt;SUM($AQ$3585:AQ4703),_xlfn.CONCAT(", ",AS4703),
IF($AQ$5285=SUM($AQ$3585:AQ4703),_xlfn.CONCAT(" y ",AS4703)))))</f>
        <v/>
      </c>
      <c r="AS4703" s="156" t="s">
        <v>8023</v>
      </c>
    </row>
    <row r="4704" spans="1:45" ht="15" customHeight="1">
      <c r="A4704" s="57"/>
      <c r="B4704" s="26"/>
      <c r="C4704" s="716" t="s">
        <v>8024</v>
      </c>
      <c r="D4704" s="716"/>
      <c r="E4704" s="941"/>
      <c r="F4704" s="942"/>
      <c r="G4704" s="942"/>
      <c r="H4704" s="943"/>
      <c r="I4704" s="940"/>
      <c r="J4704" s="940"/>
      <c r="K4704" s="940"/>
      <c r="L4704" s="940"/>
      <c r="M4704" s="940"/>
      <c r="N4704" s="940"/>
      <c r="O4704" s="940"/>
      <c r="P4704" s="940"/>
      <c r="Q4704" s="890"/>
      <c r="R4704" s="891"/>
      <c r="S4704" s="890"/>
      <c r="T4704" s="891"/>
      <c r="U4704" s="890"/>
      <c r="V4704" s="891"/>
      <c r="W4704" s="890"/>
      <c r="X4704" s="891"/>
      <c r="Y4704" s="890"/>
      <c r="Z4704" s="891"/>
      <c r="AA4704" s="890"/>
      <c r="AB4704" s="891"/>
      <c r="AC4704" s="890"/>
      <c r="AD4704" s="891"/>
      <c r="AE4704" s="164"/>
      <c r="AF4704" s="164"/>
      <c r="AG4704" s="199">
        <f t="shared" si="1536"/>
        <v>0</v>
      </c>
      <c r="AH4704" s="219" t="b">
        <f t="shared" si="1537"/>
        <v>0</v>
      </c>
      <c r="AI4704" s="198" t="str">
        <f t="shared" si="1538"/>
        <v/>
      </c>
      <c r="AJ4704" s="219" t="b">
        <f t="shared" si="1539"/>
        <v>0</v>
      </c>
      <c r="AK4704" s="198" t="str">
        <f t="shared" si="1540"/>
        <v/>
      </c>
      <c r="AL4704" s="219" t="b">
        <f t="shared" si="1541"/>
        <v>0</v>
      </c>
      <c r="AM4704" s="351">
        <f t="shared" si="1542"/>
        <v>0</v>
      </c>
      <c r="AN4704" s="164"/>
      <c r="AO4704" s="164"/>
      <c r="AP4704" s="164"/>
      <c r="AQ4704" s="402">
        <f t="shared" si="1543"/>
        <v>0</v>
      </c>
      <c r="AR4704" s="370" t="str">
        <f>IF(AQ4704=0,"",
IF(SUM($AQ$3585:AQ4704)=1,AS4704,
IF($AQ$5285&gt;SUM($AQ$3585:AQ4704),_xlfn.CONCAT(", ",AS4704),
IF($AQ$5285=SUM($AQ$3585:AQ4704),_xlfn.CONCAT(" y ",AS4704)))))</f>
        <v/>
      </c>
      <c r="AS4704" s="156" t="s">
        <v>8025</v>
      </c>
    </row>
    <row r="4705" spans="1:45" ht="15" customHeight="1">
      <c r="A4705" s="57"/>
      <c r="B4705" s="26"/>
      <c r="C4705" s="716" t="s">
        <v>8026</v>
      </c>
      <c r="D4705" s="716"/>
      <c r="E4705" s="941"/>
      <c r="F4705" s="942"/>
      <c r="G4705" s="942"/>
      <c r="H4705" s="943"/>
      <c r="I4705" s="940"/>
      <c r="J4705" s="940"/>
      <c r="K4705" s="940"/>
      <c r="L4705" s="940"/>
      <c r="M4705" s="940"/>
      <c r="N4705" s="940"/>
      <c r="O4705" s="940"/>
      <c r="P4705" s="940"/>
      <c r="Q4705" s="890"/>
      <c r="R4705" s="891"/>
      <c r="S4705" s="890"/>
      <c r="T4705" s="891"/>
      <c r="U4705" s="890"/>
      <c r="V4705" s="891"/>
      <c r="W4705" s="890"/>
      <c r="X4705" s="891"/>
      <c r="Y4705" s="890"/>
      <c r="Z4705" s="891"/>
      <c r="AA4705" s="890"/>
      <c r="AB4705" s="891"/>
      <c r="AC4705" s="890"/>
      <c r="AD4705" s="891"/>
      <c r="AE4705" s="164"/>
      <c r="AF4705" s="164"/>
      <c r="AG4705" s="199">
        <f t="shared" si="1536"/>
        <v>0</v>
      </c>
      <c r="AH4705" s="219" t="b">
        <f t="shared" si="1537"/>
        <v>0</v>
      </c>
      <c r="AI4705" s="198" t="str">
        <f t="shared" si="1538"/>
        <v/>
      </c>
      <c r="AJ4705" s="219" t="b">
        <f t="shared" si="1539"/>
        <v>0</v>
      </c>
      <c r="AK4705" s="198" t="str">
        <f t="shared" si="1540"/>
        <v/>
      </c>
      <c r="AL4705" s="219" t="b">
        <f t="shared" si="1541"/>
        <v>0</v>
      </c>
      <c r="AM4705" s="351">
        <f t="shared" si="1542"/>
        <v>0</v>
      </c>
      <c r="AN4705" s="164"/>
      <c r="AO4705" s="164"/>
      <c r="AP4705" s="164"/>
      <c r="AQ4705" s="402">
        <f t="shared" si="1543"/>
        <v>0</v>
      </c>
      <c r="AR4705" s="370" t="str">
        <f>IF(AQ4705=0,"",
IF(SUM($AQ$3585:AQ4705)=1,AS4705,
IF($AQ$5285&gt;SUM($AQ$3585:AQ4705),_xlfn.CONCAT(", ",AS4705),
IF($AQ$5285=SUM($AQ$3585:AQ4705),_xlfn.CONCAT(" y ",AS4705)))))</f>
        <v/>
      </c>
      <c r="AS4705" s="156" t="s">
        <v>8027</v>
      </c>
    </row>
    <row r="4706" spans="1:45" ht="15" customHeight="1">
      <c r="A4706" s="57"/>
      <c r="B4706" s="26"/>
      <c r="C4706" s="716" t="s">
        <v>8028</v>
      </c>
      <c r="D4706" s="716"/>
      <c r="E4706" s="941"/>
      <c r="F4706" s="942"/>
      <c r="G4706" s="942"/>
      <c r="H4706" s="943"/>
      <c r="I4706" s="940"/>
      <c r="J4706" s="940"/>
      <c r="K4706" s="940"/>
      <c r="L4706" s="940"/>
      <c r="M4706" s="940"/>
      <c r="N4706" s="940"/>
      <c r="O4706" s="940"/>
      <c r="P4706" s="940"/>
      <c r="Q4706" s="890"/>
      <c r="R4706" s="891"/>
      <c r="S4706" s="890"/>
      <c r="T4706" s="891"/>
      <c r="U4706" s="890"/>
      <c r="V4706" s="891"/>
      <c r="W4706" s="890"/>
      <c r="X4706" s="891"/>
      <c r="Y4706" s="890"/>
      <c r="Z4706" s="891"/>
      <c r="AA4706" s="890"/>
      <c r="AB4706" s="891"/>
      <c r="AC4706" s="890"/>
      <c r="AD4706" s="891"/>
      <c r="AE4706" s="164"/>
      <c r="AF4706" s="164"/>
      <c r="AG4706" s="199">
        <f t="shared" si="1536"/>
        <v>0</v>
      </c>
      <c r="AH4706" s="219" t="b">
        <f t="shared" si="1537"/>
        <v>0</v>
      </c>
      <c r="AI4706" s="198" t="str">
        <f t="shared" si="1538"/>
        <v/>
      </c>
      <c r="AJ4706" s="219" t="b">
        <f t="shared" si="1539"/>
        <v>0</v>
      </c>
      <c r="AK4706" s="198" t="str">
        <f t="shared" si="1540"/>
        <v/>
      </c>
      <c r="AL4706" s="219" t="b">
        <f t="shared" si="1541"/>
        <v>0</v>
      </c>
      <c r="AM4706" s="351">
        <f t="shared" si="1542"/>
        <v>0</v>
      </c>
      <c r="AN4706" s="164"/>
      <c r="AO4706" s="164"/>
      <c r="AP4706" s="164"/>
      <c r="AQ4706" s="402">
        <f t="shared" si="1543"/>
        <v>0</v>
      </c>
      <c r="AR4706" s="370" t="str">
        <f>IF(AQ4706=0,"",
IF(SUM($AQ$3585:AQ4706)=1,AS4706,
IF($AQ$5285&gt;SUM($AQ$3585:AQ4706),_xlfn.CONCAT(", ",AS4706),
IF($AQ$5285=SUM($AQ$3585:AQ4706),_xlfn.CONCAT(" y ",AS4706)))))</f>
        <v/>
      </c>
      <c r="AS4706" s="156" t="s">
        <v>8029</v>
      </c>
    </row>
    <row r="4707" spans="1:45" ht="15" customHeight="1">
      <c r="A4707" s="57"/>
      <c r="B4707" s="26"/>
      <c r="C4707" s="716" t="s">
        <v>8030</v>
      </c>
      <c r="D4707" s="716"/>
      <c r="E4707" s="941"/>
      <c r="F4707" s="942"/>
      <c r="G4707" s="942"/>
      <c r="H4707" s="943"/>
      <c r="I4707" s="940"/>
      <c r="J4707" s="940"/>
      <c r="K4707" s="940"/>
      <c r="L4707" s="940"/>
      <c r="M4707" s="940"/>
      <c r="N4707" s="940"/>
      <c r="O4707" s="940"/>
      <c r="P4707" s="940"/>
      <c r="Q4707" s="890"/>
      <c r="R4707" s="891"/>
      <c r="S4707" s="890"/>
      <c r="T4707" s="891"/>
      <c r="U4707" s="890"/>
      <c r="V4707" s="891"/>
      <c r="W4707" s="890"/>
      <c r="X4707" s="891"/>
      <c r="Y4707" s="890"/>
      <c r="Z4707" s="891"/>
      <c r="AA4707" s="890"/>
      <c r="AB4707" s="891"/>
      <c r="AC4707" s="890"/>
      <c r="AD4707" s="891"/>
      <c r="AE4707" s="164"/>
      <c r="AF4707" s="164"/>
      <c r="AG4707" s="199">
        <f t="shared" si="1536"/>
        <v>0</v>
      </c>
      <c r="AH4707" s="219" t="b">
        <f t="shared" si="1537"/>
        <v>0</v>
      </c>
      <c r="AI4707" s="198" t="str">
        <f t="shared" si="1538"/>
        <v/>
      </c>
      <c r="AJ4707" s="219" t="b">
        <f t="shared" si="1539"/>
        <v>0</v>
      </c>
      <c r="AK4707" s="198" t="str">
        <f t="shared" si="1540"/>
        <v/>
      </c>
      <c r="AL4707" s="219" t="b">
        <f t="shared" si="1541"/>
        <v>0</v>
      </c>
      <c r="AM4707" s="351">
        <f t="shared" si="1542"/>
        <v>0</v>
      </c>
      <c r="AN4707" s="164"/>
      <c r="AO4707" s="164"/>
      <c r="AP4707" s="164"/>
      <c r="AQ4707" s="402">
        <f t="shared" si="1543"/>
        <v>0</v>
      </c>
      <c r="AR4707" s="370" t="str">
        <f>IF(AQ4707=0,"",
IF(SUM($AQ$3585:AQ4707)=1,AS4707,
IF($AQ$5285&gt;SUM($AQ$3585:AQ4707),_xlfn.CONCAT(", ",AS4707),
IF($AQ$5285=SUM($AQ$3585:AQ4707),_xlfn.CONCAT(" y ",AS4707)))))</f>
        <v/>
      </c>
      <c r="AS4707" s="156" t="s">
        <v>8031</v>
      </c>
    </row>
    <row r="4708" spans="1:45" ht="15" customHeight="1">
      <c r="A4708" s="57"/>
      <c r="B4708" s="26"/>
      <c r="C4708" s="716" t="s">
        <v>8032</v>
      </c>
      <c r="D4708" s="716"/>
      <c r="E4708" s="941"/>
      <c r="F4708" s="942"/>
      <c r="G4708" s="942"/>
      <c r="H4708" s="943"/>
      <c r="I4708" s="940"/>
      <c r="J4708" s="940"/>
      <c r="K4708" s="940"/>
      <c r="L4708" s="940"/>
      <c r="M4708" s="940"/>
      <c r="N4708" s="940"/>
      <c r="O4708" s="940"/>
      <c r="P4708" s="940"/>
      <c r="Q4708" s="890"/>
      <c r="R4708" s="891"/>
      <c r="S4708" s="890"/>
      <c r="T4708" s="891"/>
      <c r="U4708" s="890"/>
      <c r="V4708" s="891"/>
      <c r="W4708" s="890"/>
      <c r="X4708" s="891"/>
      <c r="Y4708" s="890"/>
      <c r="Z4708" s="891"/>
      <c r="AA4708" s="890"/>
      <c r="AB4708" s="891"/>
      <c r="AC4708" s="890"/>
      <c r="AD4708" s="891"/>
      <c r="AE4708" s="164"/>
      <c r="AF4708" s="164"/>
      <c r="AG4708" s="199">
        <f t="shared" si="1536"/>
        <v>0</v>
      </c>
      <c r="AH4708" s="219" t="b">
        <f t="shared" si="1537"/>
        <v>0</v>
      </c>
      <c r="AI4708" s="198" t="str">
        <f t="shared" si="1538"/>
        <v/>
      </c>
      <c r="AJ4708" s="219" t="b">
        <f t="shared" si="1539"/>
        <v>0</v>
      </c>
      <c r="AK4708" s="198" t="str">
        <f t="shared" si="1540"/>
        <v/>
      </c>
      <c r="AL4708" s="219" t="b">
        <f t="shared" si="1541"/>
        <v>0</v>
      </c>
      <c r="AM4708" s="351">
        <f t="shared" si="1542"/>
        <v>0</v>
      </c>
      <c r="AN4708" s="164"/>
      <c r="AO4708" s="164"/>
      <c r="AP4708" s="164"/>
      <c r="AQ4708" s="402">
        <f t="shared" si="1543"/>
        <v>0</v>
      </c>
      <c r="AR4708" s="370" t="str">
        <f>IF(AQ4708=0,"",
IF(SUM($AQ$3585:AQ4708)=1,AS4708,
IF($AQ$5285&gt;SUM($AQ$3585:AQ4708),_xlfn.CONCAT(", ",AS4708),
IF($AQ$5285=SUM($AQ$3585:AQ4708),_xlfn.CONCAT(" y ",AS4708)))))</f>
        <v/>
      </c>
      <c r="AS4708" s="156" t="s">
        <v>8033</v>
      </c>
    </row>
    <row r="4709" spans="1:45" ht="15" customHeight="1">
      <c r="A4709" s="57"/>
      <c r="B4709" s="26"/>
      <c r="C4709" s="716" t="s">
        <v>8034</v>
      </c>
      <c r="D4709" s="716"/>
      <c r="E4709" s="941"/>
      <c r="F4709" s="942"/>
      <c r="G4709" s="942"/>
      <c r="H4709" s="943"/>
      <c r="I4709" s="940"/>
      <c r="J4709" s="940"/>
      <c r="K4709" s="940"/>
      <c r="L4709" s="940"/>
      <c r="M4709" s="940"/>
      <c r="N4709" s="940"/>
      <c r="O4709" s="940"/>
      <c r="P4709" s="940"/>
      <c r="Q4709" s="890"/>
      <c r="R4709" s="891"/>
      <c r="S4709" s="890"/>
      <c r="T4709" s="891"/>
      <c r="U4709" s="890"/>
      <c r="V4709" s="891"/>
      <c r="W4709" s="890"/>
      <c r="X4709" s="891"/>
      <c r="Y4709" s="890"/>
      <c r="Z4709" s="891"/>
      <c r="AA4709" s="890"/>
      <c r="AB4709" s="891"/>
      <c r="AC4709" s="890"/>
      <c r="AD4709" s="891"/>
      <c r="AE4709" s="164"/>
      <c r="AF4709" s="164"/>
      <c r="AG4709" s="199">
        <f t="shared" si="1536"/>
        <v>0</v>
      </c>
      <c r="AH4709" s="219" t="b">
        <f t="shared" si="1537"/>
        <v>0</v>
      </c>
      <c r="AI4709" s="198" t="str">
        <f t="shared" si="1538"/>
        <v/>
      </c>
      <c r="AJ4709" s="219" t="b">
        <f t="shared" si="1539"/>
        <v>0</v>
      </c>
      <c r="AK4709" s="198" t="str">
        <f t="shared" si="1540"/>
        <v/>
      </c>
      <c r="AL4709" s="219" t="b">
        <f t="shared" si="1541"/>
        <v>0</v>
      </c>
      <c r="AM4709" s="351">
        <f t="shared" si="1542"/>
        <v>0</v>
      </c>
      <c r="AN4709" s="164"/>
      <c r="AO4709" s="164"/>
      <c r="AP4709" s="164"/>
      <c r="AQ4709" s="402">
        <f t="shared" si="1543"/>
        <v>0</v>
      </c>
      <c r="AR4709" s="370" t="str">
        <f>IF(AQ4709=0,"",
IF(SUM($AQ$3585:AQ4709)=1,AS4709,
IF($AQ$5285&gt;SUM($AQ$3585:AQ4709),_xlfn.CONCAT(", ",AS4709),
IF($AQ$5285=SUM($AQ$3585:AQ4709),_xlfn.CONCAT(" y ",AS4709)))))</f>
        <v/>
      </c>
      <c r="AS4709" s="156" t="s">
        <v>8035</v>
      </c>
    </row>
    <row r="4710" spans="1:45" ht="15" customHeight="1">
      <c r="A4710" s="57"/>
      <c r="B4710" s="26"/>
      <c r="C4710" s="716" t="s">
        <v>8036</v>
      </c>
      <c r="D4710" s="716"/>
      <c r="E4710" s="941"/>
      <c r="F4710" s="942"/>
      <c r="G4710" s="942"/>
      <c r="H4710" s="943"/>
      <c r="I4710" s="940"/>
      <c r="J4710" s="940"/>
      <c r="K4710" s="940"/>
      <c r="L4710" s="940"/>
      <c r="M4710" s="940"/>
      <c r="N4710" s="940"/>
      <c r="O4710" s="940"/>
      <c r="P4710" s="940"/>
      <c r="Q4710" s="890"/>
      <c r="R4710" s="891"/>
      <c r="S4710" s="890"/>
      <c r="T4710" s="891"/>
      <c r="U4710" s="890"/>
      <c r="V4710" s="891"/>
      <c r="W4710" s="890"/>
      <c r="X4710" s="891"/>
      <c r="Y4710" s="890"/>
      <c r="Z4710" s="891"/>
      <c r="AA4710" s="890"/>
      <c r="AB4710" s="891"/>
      <c r="AC4710" s="890"/>
      <c r="AD4710" s="891"/>
      <c r="AE4710" s="164"/>
      <c r="AF4710" s="164"/>
      <c r="AG4710" s="199">
        <f t="shared" si="1536"/>
        <v>0</v>
      </c>
      <c r="AH4710" s="219" t="b">
        <f t="shared" si="1537"/>
        <v>0</v>
      </c>
      <c r="AI4710" s="198" t="str">
        <f t="shared" si="1538"/>
        <v/>
      </c>
      <c r="AJ4710" s="219" t="b">
        <f t="shared" si="1539"/>
        <v>0</v>
      </c>
      <c r="AK4710" s="198" t="str">
        <f t="shared" si="1540"/>
        <v/>
      </c>
      <c r="AL4710" s="219" t="b">
        <f t="shared" si="1541"/>
        <v>0</v>
      </c>
      <c r="AM4710" s="351">
        <f t="shared" si="1542"/>
        <v>0</v>
      </c>
      <c r="AN4710" s="164"/>
      <c r="AO4710" s="164"/>
      <c r="AP4710" s="164"/>
      <c r="AQ4710" s="402">
        <f t="shared" si="1543"/>
        <v>0</v>
      </c>
      <c r="AR4710" s="370" t="str">
        <f>IF(AQ4710=0,"",
IF(SUM($AQ$3585:AQ4710)=1,AS4710,
IF($AQ$5285&gt;SUM($AQ$3585:AQ4710),_xlfn.CONCAT(", ",AS4710),
IF($AQ$5285=SUM($AQ$3585:AQ4710),_xlfn.CONCAT(" y ",AS4710)))))</f>
        <v/>
      </c>
      <c r="AS4710" s="156" t="s">
        <v>8037</v>
      </c>
    </row>
    <row r="4711" spans="1:45" ht="15" customHeight="1">
      <c r="A4711" s="57"/>
      <c r="B4711" s="26"/>
      <c r="C4711" s="716" t="s">
        <v>8038</v>
      </c>
      <c r="D4711" s="716"/>
      <c r="E4711" s="941"/>
      <c r="F4711" s="942"/>
      <c r="G4711" s="942"/>
      <c r="H4711" s="943"/>
      <c r="I4711" s="940"/>
      <c r="J4711" s="940"/>
      <c r="K4711" s="940"/>
      <c r="L4711" s="940"/>
      <c r="M4711" s="940"/>
      <c r="N4711" s="940"/>
      <c r="O4711" s="940"/>
      <c r="P4711" s="940"/>
      <c r="Q4711" s="890"/>
      <c r="R4711" s="891"/>
      <c r="S4711" s="890"/>
      <c r="T4711" s="891"/>
      <c r="U4711" s="890"/>
      <c r="V4711" s="891"/>
      <c r="W4711" s="890"/>
      <c r="X4711" s="891"/>
      <c r="Y4711" s="890"/>
      <c r="Z4711" s="891"/>
      <c r="AA4711" s="890"/>
      <c r="AB4711" s="891"/>
      <c r="AC4711" s="890"/>
      <c r="AD4711" s="891"/>
      <c r="AE4711" s="164"/>
      <c r="AF4711" s="164"/>
      <c r="AG4711" s="199">
        <f t="shared" si="1536"/>
        <v>0</v>
      </c>
      <c r="AH4711" s="219" t="b">
        <f t="shared" si="1537"/>
        <v>0</v>
      </c>
      <c r="AI4711" s="198" t="str">
        <f t="shared" si="1538"/>
        <v/>
      </c>
      <c r="AJ4711" s="219" t="b">
        <f t="shared" si="1539"/>
        <v>0</v>
      </c>
      <c r="AK4711" s="198" t="str">
        <f t="shared" si="1540"/>
        <v/>
      </c>
      <c r="AL4711" s="219" t="b">
        <f t="shared" si="1541"/>
        <v>0</v>
      </c>
      <c r="AM4711" s="351">
        <f t="shared" si="1542"/>
        <v>0</v>
      </c>
      <c r="AN4711" s="164"/>
      <c r="AO4711" s="164"/>
      <c r="AP4711" s="164"/>
      <c r="AQ4711" s="402">
        <f t="shared" si="1543"/>
        <v>0</v>
      </c>
      <c r="AR4711" s="370" t="str">
        <f>IF(AQ4711=0,"",
IF(SUM($AQ$3585:AQ4711)=1,AS4711,
IF($AQ$5285&gt;SUM($AQ$3585:AQ4711),_xlfn.CONCAT(", ",AS4711),
IF($AQ$5285=SUM($AQ$3585:AQ4711),_xlfn.CONCAT(" y ",AS4711)))))</f>
        <v/>
      </c>
      <c r="AS4711" s="156" t="s">
        <v>8039</v>
      </c>
    </row>
    <row r="4712" spans="1:45" ht="15" customHeight="1">
      <c r="A4712" s="57"/>
      <c r="B4712" s="26"/>
      <c r="C4712" s="716" t="s">
        <v>8040</v>
      </c>
      <c r="D4712" s="716"/>
      <c r="E4712" s="941"/>
      <c r="F4712" s="942"/>
      <c r="G4712" s="942"/>
      <c r="H4712" s="943"/>
      <c r="I4712" s="940"/>
      <c r="J4712" s="940"/>
      <c r="K4712" s="940"/>
      <c r="L4712" s="940"/>
      <c r="M4712" s="940"/>
      <c r="N4712" s="940"/>
      <c r="O4712" s="940"/>
      <c r="P4712" s="940"/>
      <c r="Q4712" s="890"/>
      <c r="R4712" s="891"/>
      <c r="S4712" s="890"/>
      <c r="T4712" s="891"/>
      <c r="U4712" s="890"/>
      <c r="V4712" s="891"/>
      <c r="W4712" s="890"/>
      <c r="X4712" s="891"/>
      <c r="Y4712" s="890"/>
      <c r="Z4712" s="891"/>
      <c r="AA4712" s="890"/>
      <c r="AB4712" s="891"/>
      <c r="AC4712" s="890"/>
      <c r="AD4712" s="891"/>
      <c r="AE4712" s="164"/>
      <c r="AF4712" s="164"/>
      <c r="AG4712" s="199">
        <f t="shared" si="1536"/>
        <v>0</v>
      </c>
      <c r="AH4712" s="219" t="b">
        <f t="shared" si="1537"/>
        <v>0</v>
      </c>
      <c r="AI4712" s="198" t="str">
        <f t="shared" si="1538"/>
        <v/>
      </c>
      <c r="AJ4712" s="219" t="b">
        <f t="shared" si="1539"/>
        <v>0</v>
      </c>
      <c r="AK4712" s="198" t="str">
        <f t="shared" si="1540"/>
        <v/>
      </c>
      <c r="AL4712" s="219" t="b">
        <f t="shared" si="1541"/>
        <v>0</v>
      </c>
      <c r="AM4712" s="351">
        <f t="shared" si="1542"/>
        <v>0</v>
      </c>
      <c r="AN4712" s="164"/>
      <c r="AO4712" s="164"/>
      <c r="AP4712" s="164"/>
      <c r="AQ4712" s="402">
        <f t="shared" si="1543"/>
        <v>0</v>
      </c>
      <c r="AR4712" s="370" t="str">
        <f>IF(AQ4712=0,"",
IF(SUM($AQ$3585:AQ4712)=1,AS4712,
IF($AQ$5285&gt;SUM($AQ$3585:AQ4712),_xlfn.CONCAT(", ",AS4712),
IF($AQ$5285=SUM($AQ$3585:AQ4712),_xlfn.CONCAT(" y ",AS4712)))))</f>
        <v/>
      </c>
      <c r="AS4712" s="156" t="s">
        <v>8041</v>
      </c>
    </row>
    <row r="4713" spans="1:45" ht="15" customHeight="1">
      <c r="A4713" s="57"/>
      <c r="B4713" s="26"/>
      <c r="C4713" s="716" t="s">
        <v>8042</v>
      </c>
      <c r="D4713" s="716"/>
      <c r="E4713" s="941"/>
      <c r="F4713" s="942"/>
      <c r="G4713" s="942"/>
      <c r="H4713" s="943"/>
      <c r="I4713" s="940"/>
      <c r="J4713" s="940"/>
      <c r="K4713" s="940"/>
      <c r="L4713" s="940"/>
      <c r="M4713" s="940"/>
      <c r="N4713" s="940"/>
      <c r="O4713" s="940"/>
      <c r="P4713" s="940"/>
      <c r="Q4713" s="890"/>
      <c r="R4713" s="891"/>
      <c r="S4713" s="890"/>
      <c r="T4713" s="891"/>
      <c r="U4713" s="890"/>
      <c r="V4713" s="891"/>
      <c r="W4713" s="890"/>
      <c r="X4713" s="891"/>
      <c r="Y4713" s="890"/>
      <c r="Z4713" s="891"/>
      <c r="AA4713" s="890"/>
      <c r="AB4713" s="891"/>
      <c r="AC4713" s="890"/>
      <c r="AD4713" s="891"/>
      <c r="AE4713" s="164"/>
      <c r="AF4713" s="164"/>
      <c r="AG4713" s="199">
        <f t="shared" si="1536"/>
        <v>0</v>
      </c>
      <c r="AH4713" s="219" t="b">
        <f t="shared" si="1537"/>
        <v>0</v>
      </c>
      <c r="AI4713" s="198" t="str">
        <f t="shared" si="1538"/>
        <v/>
      </c>
      <c r="AJ4713" s="219" t="b">
        <f t="shared" si="1539"/>
        <v>0</v>
      </c>
      <c r="AK4713" s="198" t="str">
        <f t="shared" si="1540"/>
        <v/>
      </c>
      <c r="AL4713" s="219" t="b">
        <f t="shared" si="1541"/>
        <v>0</v>
      </c>
      <c r="AM4713" s="351">
        <f t="shared" si="1542"/>
        <v>0</v>
      </c>
      <c r="AN4713" s="164"/>
      <c r="AO4713" s="164"/>
      <c r="AP4713" s="164"/>
      <c r="AQ4713" s="402">
        <f t="shared" si="1543"/>
        <v>0</v>
      </c>
      <c r="AR4713" s="370" t="str">
        <f>IF(AQ4713=0,"",
IF(SUM($AQ$3585:AQ4713)=1,AS4713,
IF($AQ$5285&gt;SUM($AQ$3585:AQ4713),_xlfn.CONCAT(", ",AS4713),
IF($AQ$5285=SUM($AQ$3585:AQ4713),_xlfn.CONCAT(" y ",AS4713)))))</f>
        <v/>
      </c>
      <c r="AS4713" s="156" t="s">
        <v>8043</v>
      </c>
    </row>
    <row r="4714" spans="1:45" ht="15" customHeight="1">
      <c r="A4714" s="57"/>
      <c r="B4714" s="26"/>
      <c r="C4714" s="716" t="s">
        <v>8044</v>
      </c>
      <c r="D4714" s="716"/>
      <c r="E4714" s="941"/>
      <c r="F4714" s="942"/>
      <c r="G4714" s="942"/>
      <c r="H4714" s="943"/>
      <c r="I4714" s="940"/>
      <c r="J4714" s="940"/>
      <c r="K4714" s="940"/>
      <c r="L4714" s="940"/>
      <c r="M4714" s="940"/>
      <c r="N4714" s="940"/>
      <c r="O4714" s="940"/>
      <c r="P4714" s="940"/>
      <c r="Q4714" s="890"/>
      <c r="R4714" s="891"/>
      <c r="S4714" s="890"/>
      <c r="T4714" s="891"/>
      <c r="U4714" s="890"/>
      <c r="V4714" s="891"/>
      <c r="W4714" s="890"/>
      <c r="X4714" s="891"/>
      <c r="Y4714" s="890"/>
      <c r="Z4714" s="891"/>
      <c r="AA4714" s="890"/>
      <c r="AB4714" s="891"/>
      <c r="AC4714" s="890"/>
      <c r="AD4714" s="891"/>
      <c r="AE4714" s="164"/>
      <c r="AF4714" s="164"/>
      <c r="AG4714" s="199">
        <f t="shared" si="1536"/>
        <v>0</v>
      </c>
      <c r="AH4714" s="219" t="b">
        <f t="shared" si="1537"/>
        <v>0</v>
      </c>
      <c r="AI4714" s="198" t="str">
        <f t="shared" si="1538"/>
        <v/>
      </c>
      <c r="AJ4714" s="219" t="b">
        <f t="shared" si="1539"/>
        <v>0</v>
      </c>
      <c r="AK4714" s="198" t="str">
        <f t="shared" si="1540"/>
        <v/>
      </c>
      <c r="AL4714" s="219" t="b">
        <f t="shared" si="1541"/>
        <v>0</v>
      </c>
      <c r="AM4714" s="351">
        <f t="shared" si="1542"/>
        <v>0</v>
      </c>
      <c r="AN4714" s="164"/>
      <c r="AO4714" s="164"/>
      <c r="AP4714" s="164"/>
      <c r="AQ4714" s="402">
        <f t="shared" si="1543"/>
        <v>0</v>
      </c>
      <c r="AR4714" s="370" t="str">
        <f>IF(AQ4714=0,"",
IF(SUM($AQ$3585:AQ4714)=1,AS4714,
IF($AQ$5285&gt;SUM($AQ$3585:AQ4714),_xlfn.CONCAT(", ",AS4714),
IF($AQ$5285=SUM($AQ$3585:AQ4714),_xlfn.CONCAT(" y ",AS4714)))))</f>
        <v/>
      </c>
      <c r="AS4714" s="156" t="s">
        <v>8045</v>
      </c>
    </row>
    <row r="4715" spans="1:45" ht="15" customHeight="1">
      <c r="A4715" s="57"/>
      <c r="B4715" s="26"/>
      <c r="C4715" s="716" t="s">
        <v>8046</v>
      </c>
      <c r="D4715" s="716"/>
      <c r="E4715" s="941"/>
      <c r="F4715" s="942"/>
      <c r="G4715" s="942"/>
      <c r="H4715" s="943"/>
      <c r="I4715" s="940"/>
      <c r="J4715" s="940"/>
      <c r="K4715" s="940"/>
      <c r="L4715" s="940"/>
      <c r="M4715" s="940"/>
      <c r="N4715" s="940"/>
      <c r="O4715" s="940"/>
      <c r="P4715" s="940"/>
      <c r="Q4715" s="890"/>
      <c r="R4715" s="891"/>
      <c r="S4715" s="890"/>
      <c r="T4715" s="891"/>
      <c r="U4715" s="890"/>
      <c r="V4715" s="891"/>
      <c r="W4715" s="890"/>
      <c r="X4715" s="891"/>
      <c r="Y4715" s="890"/>
      <c r="Z4715" s="891"/>
      <c r="AA4715" s="890"/>
      <c r="AB4715" s="891"/>
      <c r="AC4715" s="890"/>
      <c r="AD4715" s="891"/>
      <c r="AE4715" s="164"/>
      <c r="AF4715" s="164"/>
      <c r="AG4715" s="199">
        <f t="shared" si="1536"/>
        <v>0</v>
      </c>
      <c r="AH4715" s="219" t="b">
        <f t="shared" si="1537"/>
        <v>0</v>
      </c>
      <c r="AI4715" s="198" t="str">
        <f t="shared" si="1538"/>
        <v/>
      </c>
      <c r="AJ4715" s="219" t="b">
        <f t="shared" si="1539"/>
        <v>0</v>
      </c>
      <c r="AK4715" s="198" t="str">
        <f t="shared" si="1540"/>
        <v/>
      </c>
      <c r="AL4715" s="219" t="b">
        <f t="shared" si="1541"/>
        <v>0</v>
      </c>
      <c r="AM4715" s="351">
        <f t="shared" si="1542"/>
        <v>0</v>
      </c>
      <c r="AN4715" s="164"/>
      <c r="AO4715" s="164"/>
      <c r="AP4715" s="164"/>
      <c r="AQ4715" s="402">
        <f t="shared" si="1543"/>
        <v>0</v>
      </c>
      <c r="AR4715" s="370" t="str">
        <f>IF(AQ4715=0,"",
IF(SUM($AQ$3585:AQ4715)=1,AS4715,
IF($AQ$5285&gt;SUM($AQ$3585:AQ4715),_xlfn.CONCAT(", ",AS4715),
IF($AQ$5285=SUM($AQ$3585:AQ4715),_xlfn.CONCAT(" y ",AS4715)))))</f>
        <v/>
      </c>
      <c r="AS4715" s="156" t="s">
        <v>8047</v>
      </c>
    </row>
    <row r="4716" spans="1:45" ht="15" customHeight="1">
      <c r="A4716" s="57"/>
      <c r="B4716" s="26"/>
      <c r="C4716" s="716" t="s">
        <v>8048</v>
      </c>
      <c r="D4716" s="716"/>
      <c r="E4716" s="941"/>
      <c r="F4716" s="942"/>
      <c r="G4716" s="942"/>
      <c r="H4716" s="943"/>
      <c r="I4716" s="940"/>
      <c r="J4716" s="940"/>
      <c r="K4716" s="940"/>
      <c r="L4716" s="940"/>
      <c r="M4716" s="940"/>
      <c r="N4716" s="940"/>
      <c r="O4716" s="940"/>
      <c r="P4716" s="940"/>
      <c r="Q4716" s="890"/>
      <c r="R4716" s="891"/>
      <c r="S4716" s="890"/>
      <c r="T4716" s="891"/>
      <c r="U4716" s="890"/>
      <c r="V4716" s="891"/>
      <c r="W4716" s="890"/>
      <c r="X4716" s="891"/>
      <c r="Y4716" s="890"/>
      <c r="Z4716" s="891"/>
      <c r="AA4716" s="890"/>
      <c r="AB4716" s="891"/>
      <c r="AC4716" s="890"/>
      <c r="AD4716" s="891"/>
      <c r="AE4716" s="164"/>
      <c r="AF4716" s="164"/>
      <c r="AG4716" s="199">
        <f t="shared" si="1536"/>
        <v>0</v>
      </c>
      <c r="AH4716" s="219" t="b">
        <f t="shared" si="1537"/>
        <v>0</v>
      </c>
      <c r="AI4716" s="198" t="str">
        <f t="shared" si="1538"/>
        <v/>
      </c>
      <c r="AJ4716" s="219" t="b">
        <f t="shared" si="1539"/>
        <v>0</v>
      </c>
      <c r="AK4716" s="198" t="str">
        <f t="shared" si="1540"/>
        <v/>
      </c>
      <c r="AL4716" s="219" t="b">
        <f t="shared" si="1541"/>
        <v>0</v>
      </c>
      <c r="AM4716" s="351">
        <f t="shared" si="1542"/>
        <v>0</v>
      </c>
      <c r="AN4716" s="164"/>
      <c r="AO4716" s="164"/>
      <c r="AP4716" s="164"/>
      <c r="AQ4716" s="402">
        <f t="shared" si="1543"/>
        <v>0</v>
      </c>
      <c r="AR4716" s="370" t="str">
        <f>IF(AQ4716=0,"",
IF(SUM($AQ$3585:AQ4716)=1,AS4716,
IF($AQ$5285&gt;SUM($AQ$3585:AQ4716),_xlfn.CONCAT(", ",AS4716),
IF($AQ$5285=SUM($AQ$3585:AQ4716),_xlfn.CONCAT(" y ",AS4716)))))</f>
        <v/>
      </c>
      <c r="AS4716" s="156" t="s">
        <v>8049</v>
      </c>
    </row>
    <row r="4717" spans="1:45" ht="15" customHeight="1">
      <c r="A4717" s="57"/>
      <c r="B4717" s="26"/>
      <c r="C4717" s="716" t="s">
        <v>8050</v>
      </c>
      <c r="D4717" s="716"/>
      <c r="E4717" s="941"/>
      <c r="F4717" s="942"/>
      <c r="G4717" s="942"/>
      <c r="H4717" s="943"/>
      <c r="I4717" s="940"/>
      <c r="J4717" s="940"/>
      <c r="K4717" s="940"/>
      <c r="L4717" s="940"/>
      <c r="M4717" s="940"/>
      <c r="N4717" s="940"/>
      <c r="O4717" s="940"/>
      <c r="P4717" s="940"/>
      <c r="Q4717" s="890"/>
      <c r="R4717" s="891"/>
      <c r="S4717" s="890"/>
      <c r="T4717" s="891"/>
      <c r="U4717" s="890"/>
      <c r="V4717" s="891"/>
      <c r="W4717" s="890"/>
      <c r="X4717" s="891"/>
      <c r="Y4717" s="890"/>
      <c r="Z4717" s="891"/>
      <c r="AA4717" s="890"/>
      <c r="AB4717" s="891"/>
      <c r="AC4717" s="890"/>
      <c r="AD4717" s="891"/>
      <c r="AE4717" s="164"/>
      <c r="AF4717" s="164"/>
      <c r="AG4717" s="199">
        <f t="shared" si="1536"/>
        <v>0</v>
      </c>
      <c r="AH4717" s="219" t="b">
        <f t="shared" si="1537"/>
        <v>0</v>
      </c>
      <c r="AI4717" s="198" t="str">
        <f t="shared" si="1538"/>
        <v/>
      </c>
      <c r="AJ4717" s="219" t="b">
        <f t="shared" si="1539"/>
        <v>0</v>
      </c>
      <c r="AK4717" s="198" t="str">
        <f t="shared" si="1540"/>
        <v/>
      </c>
      <c r="AL4717" s="219" t="b">
        <f t="shared" si="1541"/>
        <v>0</v>
      </c>
      <c r="AM4717" s="351">
        <f t="shared" si="1542"/>
        <v>0</v>
      </c>
      <c r="AN4717" s="164"/>
      <c r="AO4717" s="164"/>
      <c r="AP4717" s="164"/>
      <c r="AQ4717" s="402">
        <f t="shared" si="1543"/>
        <v>0</v>
      </c>
      <c r="AR4717" s="370" t="str">
        <f>IF(AQ4717=0,"",
IF(SUM($AQ$3585:AQ4717)=1,AS4717,
IF($AQ$5285&gt;SUM($AQ$3585:AQ4717),_xlfn.CONCAT(", ",AS4717),
IF($AQ$5285=SUM($AQ$3585:AQ4717),_xlfn.CONCAT(" y ",AS4717)))))</f>
        <v/>
      </c>
      <c r="AS4717" s="156" t="s">
        <v>8051</v>
      </c>
    </row>
    <row r="4718" spans="1:45" ht="15" customHeight="1">
      <c r="A4718" s="57"/>
      <c r="B4718" s="26"/>
      <c r="C4718" s="716" t="s">
        <v>8052</v>
      </c>
      <c r="D4718" s="716"/>
      <c r="E4718" s="941"/>
      <c r="F4718" s="942"/>
      <c r="G4718" s="942"/>
      <c r="H4718" s="943"/>
      <c r="I4718" s="940"/>
      <c r="J4718" s="940"/>
      <c r="K4718" s="940"/>
      <c r="L4718" s="940"/>
      <c r="M4718" s="940"/>
      <c r="N4718" s="940"/>
      <c r="O4718" s="940"/>
      <c r="P4718" s="940"/>
      <c r="Q4718" s="890"/>
      <c r="R4718" s="891"/>
      <c r="S4718" s="890"/>
      <c r="T4718" s="891"/>
      <c r="U4718" s="890"/>
      <c r="V4718" s="891"/>
      <c r="W4718" s="890"/>
      <c r="X4718" s="891"/>
      <c r="Y4718" s="890"/>
      <c r="Z4718" s="891"/>
      <c r="AA4718" s="890"/>
      <c r="AB4718" s="891"/>
      <c r="AC4718" s="890"/>
      <c r="AD4718" s="891"/>
      <c r="AE4718" s="164"/>
      <c r="AF4718" s="164"/>
      <c r="AG4718" s="199">
        <f t="shared" si="1536"/>
        <v>0</v>
      </c>
      <c r="AH4718" s="219" t="b">
        <f t="shared" si="1537"/>
        <v>0</v>
      </c>
      <c r="AI4718" s="198" t="str">
        <f t="shared" si="1538"/>
        <v/>
      </c>
      <c r="AJ4718" s="219" t="b">
        <f t="shared" si="1539"/>
        <v>0</v>
      </c>
      <c r="AK4718" s="198" t="str">
        <f t="shared" si="1540"/>
        <v/>
      </c>
      <c r="AL4718" s="219" t="b">
        <f t="shared" si="1541"/>
        <v>0</v>
      </c>
      <c r="AM4718" s="351">
        <f t="shared" si="1542"/>
        <v>0</v>
      </c>
      <c r="AN4718" s="164"/>
      <c r="AO4718" s="164"/>
      <c r="AP4718" s="164"/>
      <c r="AQ4718" s="402">
        <f t="shared" si="1543"/>
        <v>0</v>
      </c>
      <c r="AR4718" s="370" t="str">
        <f>IF(AQ4718=0,"",
IF(SUM($AQ$3585:AQ4718)=1,AS4718,
IF($AQ$5285&gt;SUM($AQ$3585:AQ4718),_xlfn.CONCAT(", ",AS4718),
IF($AQ$5285=SUM($AQ$3585:AQ4718),_xlfn.CONCAT(" y ",AS4718)))))</f>
        <v/>
      </c>
      <c r="AS4718" s="156" t="s">
        <v>8053</v>
      </c>
    </row>
    <row r="4719" spans="1:45" ht="15" customHeight="1">
      <c r="A4719" s="57"/>
      <c r="B4719" s="26"/>
      <c r="C4719" s="716" t="s">
        <v>8054</v>
      </c>
      <c r="D4719" s="716"/>
      <c r="E4719" s="941"/>
      <c r="F4719" s="942"/>
      <c r="G4719" s="942"/>
      <c r="H4719" s="943"/>
      <c r="I4719" s="940"/>
      <c r="J4719" s="940"/>
      <c r="K4719" s="940"/>
      <c r="L4719" s="940"/>
      <c r="M4719" s="940"/>
      <c r="N4719" s="940"/>
      <c r="O4719" s="940"/>
      <c r="P4719" s="940"/>
      <c r="Q4719" s="890"/>
      <c r="R4719" s="891"/>
      <c r="S4719" s="890"/>
      <c r="T4719" s="891"/>
      <c r="U4719" s="890"/>
      <c r="V4719" s="891"/>
      <c r="W4719" s="890"/>
      <c r="X4719" s="891"/>
      <c r="Y4719" s="890"/>
      <c r="Z4719" s="891"/>
      <c r="AA4719" s="890"/>
      <c r="AB4719" s="891"/>
      <c r="AC4719" s="890"/>
      <c r="AD4719" s="891"/>
      <c r="AE4719" s="164"/>
      <c r="AF4719" s="164"/>
      <c r="AG4719" s="199">
        <f t="shared" si="1536"/>
        <v>0</v>
      </c>
      <c r="AH4719" s="219" t="b">
        <f t="shared" si="1537"/>
        <v>0</v>
      </c>
      <c r="AI4719" s="198" t="str">
        <f t="shared" si="1538"/>
        <v/>
      </c>
      <c r="AJ4719" s="219" t="b">
        <f t="shared" si="1539"/>
        <v>0</v>
      </c>
      <c r="AK4719" s="198" t="str">
        <f t="shared" si="1540"/>
        <v/>
      </c>
      <c r="AL4719" s="219" t="b">
        <f t="shared" si="1541"/>
        <v>0</v>
      </c>
      <c r="AM4719" s="351">
        <f t="shared" si="1542"/>
        <v>0</v>
      </c>
      <c r="AN4719" s="164"/>
      <c r="AO4719" s="164"/>
      <c r="AP4719" s="164"/>
      <c r="AQ4719" s="402">
        <f t="shared" si="1543"/>
        <v>0</v>
      </c>
      <c r="AR4719" s="370" t="str">
        <f>IF(AQ4719=0,"",
IF(SUM($AQ$3585:AQ4719)=1,AS4719,
IF($AQ$5285&gt;SUM($AQ$3585:AQ4719),_xlfn.CONCAT(", ",AS4719),
IF($AQ$5285=SUM($AQ$3585:AQ4719),_xlfn.CONCAT(" y ",AS4719)))))</f>
        <v/>
      </c>
      <c r="AS4719" s="156" t="s">
        <v>8055</v>
      </c>
    </row>
    <row r="4720" spans="1:45" ht="15" customHeight="1">
      <c r="A4720" s="57"/>
      <c r="B4720" s="26"/>
      <c r="C4720" s="716" t="s">
        <v>8056</v>
      </c>
      <c r="D4720" s="716"/>
      <c r="E4720" s="941"/>
      <c r="F4720" s="942"/>
      <c r="G4720" s="942"/>
      <c r="H4720" s="943"/>
      <c r="I4720" s="940"/>
      <c r="J4720" s="940"/>
      <c r="K4720" s="940"/>
      <c r="L4720" s="940"/>
      <c r="M4720" s="940"/>
      <c r="N4720" s="940"/>
      <c r="O4720" s="940"/>
      <c r="P4720" s="940"/>
      <c r="Q4720" s="890"/>
      <c r="R4720" s="891"/>
      <c r="S4720" s="890"/>
      <c r="T4720" s="891"/>
      <c r="U4720" s="890"/>
      <c r="V4720" s="891"/>
      <c r="W4720" s="890"/>
      <c r="X4720" s="891"/>
      <c r="Y4720" s="890"/>
      <c r="Z4720" s="891"/>
      <c r="AA4720" s="890"/>
      <c r="AB4720" s="891"/>
      <c r="AC4720" s="890"/>
      <c r="AD4720" s="891"/>
      <c r="AE4720" s="164"/>
      <c r="AF4720" s="164"/>
      <c r="AG4720" s="199">
        <f t="shared" si="1536"/>
        <v>0</v>
      </c>
      <c r="AH4720" s="219" t="b">
        <f t="shared" si="1537"/>
        <v>0</v>
      </c>
      <c r="AI4720" s="198" t="str">
        <f t="shared" si="1538"/>
        <v/>
      </c>
      <c r="AJ4720" s="219" t="b">
        <f t="shared" si="1539"/>
        <v>0</v>
      </c>
      <c r="AK4720" s="198" t="str">
        <f t="shared" si="1540"/>
        <v/>
      </c>
      <c r="AL4720" s="219" t="b">
        <f t="shared" si="1541"/>
        <v>0</v>
      </c>
      <c r="AM4720" s="351">
        <f t="shared" si="1542"/>
        <v>0</v>
      </c>
      <c r="AN4720" s="164"/>
      <c r="AO4720" s="164"/>
      <c r="AP4720" s="164"/>
      <c r="AQ4720" s="402">
        <f t="shared" si="1543"/>
        <v>0</v>
      </c>
      <c r="AR4720" s="370" t="str">
        <f>IF(AQ4720=0,"",
IF(SUM($AQ$3585:AQ4720)=1,AS4720,
IF($AQ$5285&gt;SUM($AQ$3585:AQ4720),_xlfn.CONCAT(", ",AS4720),
IF($AQ$5285=SUM($AQ$3585:AQ4720),_xlfn.CONCAT(" y ",AS4720)))))</f>
        <v/>
      </c>
      <c r="AS4720" s="156" t="s">
        <v>8057</v>
      </c>
    </row>
    <row r="4721" spans="1:45" ht="15" customHeight="1">
      <c r="A4721" s="57"/>
      <c r="B4721" s="26"/>
      <c r="C4721" s="716" t="s">
        <v>8058</v>
      </c>
      <c r="D4721" s="716"/>
      <c r="E4721" s="941"/>
      <c r="F4721" s="942"/>
      <c r="G4721" s="942"/>
      <c r="H4721" s="943"/>
      <c r="I4721" s="940"/>
      <c r="J4721" s="940"/>
      <c r="K4721" s="940"/>
      <c r="L4721" s="940"/>
      <c r="M4721" s="940"/>
      <c r="N4721" s="940"/>
      <c r="O4721" s="940"/>
      <c r="P4721" s="940"/>
      <c r="Q4721" s="890"/>
      <c r="R4721" s="891"/>
      <c r="S4721" s="890"/>
      <c r="T4721" s="891"/>
      <c r="U4721" s="890"/>
      <c r="V4721" s="891"/>
      <c r="W4721" s="890"/>
      <c r="X4721" s="891"/>
      <c r="Y4721" s="890"/>
      <c r="Z4721" s="891"/>
      <c r="AA4721" s="890"/>
      <c r="AB4721" s="891"/>
      <c r="AC4721" s="890"/>
      <c r="AD4721" s="891"/>
      <c r="AE4721" s="164"/>
      <c r="AF4721" s="164"/>
      <c r="AG4721" s="199">
        <f t="shared" si="1536"/>
        <v>0</v>
      </c>
      <c r="AH4721" s="219" t="b">
        <f t="shared" si="1537"/>
        <v>0</v>
      </c>
      <c r="AI4721" s="198" t="str">
        <f t="shared" si="1538"/>
        <v/>
      </c>
      <c r="AJ4721" s="219" t="b">
        <f t="shared" si="1539"/>
        <v>0</v>
      </c>
      <c r="AK4721" s="198" t="str">
        <f t="shared" si="1540"/>
        <v/>
      </c>
      <c r="AL4721" s="219" t="b">
        <f t="shared" si="1541"/>
        <v>0</v>
      </c>
      <c r="AM4721" s="351">
        <f t="shared" si="1542"/>
        <v>0</v>
      </c>
      <c r="AN4721" s="164"/>
      <c r="AO4721" s="164"/>
      <c r="AP4721" s="164"/>
      <c r="AQ4721" s="402">
        <f t="shared" si="1543"/>
        <v>0</v>
      </c>
      <c r="AR4721" s="370" t="str">
        <f>IF(AQ4721=0,"",
IF(SUM($AQ$3585:AQ4721)=1,AS4721,
IF($AQ$5285&gt;SUM($AQ$3585:AQ4721),_xlfn.CONCAT(", ",AS4721),
IF($AQ$5285=SUM($AQ$3585:AQ4721),_xlfn.CONCAT(" y ",AS4721)))))</f>
        <v/>
      </c>
      <c r="AS4721" s="156" t="s">
        <v>8059</v>
      </c>
    </row>
    <row r="4722" spans="1:45" ht="15" customHeight="1">
      <c r="A4722" s="57"/>
      <c r="B4722" s="26"/>
      <c r="C4722" s="716" t="s">
        <v>8060</v>
      </c>
      <c r="D4722" s="716"/>
      <c r="E4722" s="941"/>
      <c r="F4722" s="942"/>
      <c r="G4722" s="942"/>
      <c r="H4722" s="943"/>
      <c r="I4722" s="940"/>
      <c r="J4722" s="940"/>
      <c r="K4722" s="940"/>
      <c r="L4722" s="940"/>
      <c r="M4722" s="940"/>
      <c r="N4722" s="940"/>
      <c r="O4722" s="940"/>
      <c r="P4722" s="940"/>
      <c r="Q4722" s="890"/>
      <c r="R4722" s="891"/>
      <c r="S4722" s="890"/>
      <c r="T4722" s="891"/>
      <c r="U4722" s="890"/>
      <c r="V4722" s="891"/>
      <c r="W4722" s="890"/>
      <c r="X4722" s="891"/>
      <c r="Y4722" s="890"/>
      <c r="Z4722" s="891"/>
      <c r="AA4722" s="890"/>
      <c r="AB4722" s="891"/>
      <c r="AC4722" s="890"/>
      <c r="AD4722" s="891"/>
      <c r="AE4722" s="164"/>
      <c r="AF4722" s="164"/>
      <c r="AG4722" s="199">
        <f t="shared" si="1536"/>
        <v>0</v>
      </c>
      <c r="AH4722" s="219" t="b">
        <f t="shared" si="1537"/>
        <v>0</v>
      </c>
      <c r="AI4722" s="198" t="str">
        <f t="shared" si="1538"/>
        <v/>
      </c>
      <c r="AJ4722" s="219" t="b">
        <f t="shared" si="1539"/>
        <v>0</v>
      </c>
      <c r="AK4722" s="198" t="str">
        <f t="shared" si="1540"/>
        <v/>
      </c>
      <c r="AL4722" s="219" t="b">
        <f t="shared" si="1541"/>
        <v>0</v>
      </c>
      <c r="AM4722" s="351">
        <f t="shared" si="1542"/>
        <v>0</v>
      </c>
      <c r="AN4722" s="164"/>
      <c r="AO4722" s="164"/>
      <c r="AP4722" s="164"/>
      <c r="AQ4722" s="402">
        <f t="shared" si="1543"/>
        <v>0</v>
      </c>
      <c r="AR4722" s="370" t="str">
        <f>IF(AQ4722=0,"",
IF(SUM($AQ$3585:AQ4722)=1,AS4722,
IF($AQ$5285&gt;SUM($AQ$3585:AQ4722),_xlfn.CONCAT(", ",AS4722),
IF($AQ$5285=SUM($AQ$3585:AQ4722),_xlfn.CONCAT(" y ",AS4722)))))</f>
        <v/>
      </c>
      <c r="AS4722" s="156" t="s">
        <v>8061</v>
      </c>
    </row>
    <row r="4723" spans="1:45" ht="15" customHeight="1">
      <c r="A4723" s="57"/>
      <c r="B4723" s="26"/>
      <c r="C4723" s="716" t="s">
        <v>8062</v>
      </c>
      <c r="D4723" s="716"/>
      <c r="E4723" s="941"/>
      <c r="F4723" s="942"/>
      <c r="G4723" s="942"/>
      <c r="H4723" s="943"/>
      <c r="I4723" s="940"/>
      <c r="J4723" s="940"/>
      <c r="K4723" s="940"/>
      <c r="L4723" s="940"/>
      <c r="M4723" s="940"/>
      <c r="N4723" s="940"/>
      <c r="O4723" s="940"/>
      <c r="P4723" s="940"/>
      <c r="Q4723" s="890"/>
      <c r="R4723" s="891"/>
      <c r="S4723" s="890"/>
      <c r="T4723" s="891"/>
      <c r="U4723" s="890"/>
      <c r="V4723" s="891"/>
      <c r="W4723" s="890"/>
      <c r="X4723" s="891"/>
      <c r="Y4723" s="890"/>
      <c r="Z4723" s="891"/>
      <c r="AA4723" s="890"/>
      <c r="AB4723" s="891"/>
      <c r="AC4723" s="890"/>
      <c r="AD4723" s="891"/>
      <c r="AE4723" s="164"/>
      <c r="AF4723" s="164"/>
      <c r="AG4723" s="199">
        <f t="shared" si="1536"/>
        <v>0</v>
      </c>
      <c r="AH4723" s="219" t="b">
        <f t="shared" si="1537"/>
        <v>0</v>
      </c>
      <c r="AI4723" s="198" t="str">
        <f t="shared" si="1538"/>
        <v/>
      </c>
      <c r="AJ4723" s="219" t="b">
        <f t="shared" si="1539"/>
        <v>0</v>
      </c>
      <c r="AK4723" s="198" t="str">
        <f t="shared" si="1540"/>
        <v/>
      </c>
      <c r="AL4723" s="219" t="b">
        <f t="shared" si="1541"/>
        <v>0</v>
      </c>
      <c r="AM4723" s="351">
        <f t="shared" si="1542"/>
        <v>0</v>
      </c>
      <c r="AN4723" s="164"/>
      <c r="AO4723" s="164"/>
      <c r="AP4723" s="164"/>
      <c r="AQ4723" s="402">
        <f t="shared" si="1543"/>
        <v>0</v>
      </c>
      <c r="AR4723" s="370" t="str">
        <f>IF(AQ4723=0,"",
IF(SUM($AQ$3585:AQ4723)=1,AS4723,
IF($AQ$5285&gt;SUM($AQ$3585:AQ4723),_xlfn.CONCAT(", ",AS4723),
IF($AQ$5285=SUM($AQ$3585:AQ4723),_xlfn.CONCAT(" y ",AS4723)))))</f>
        <v/>
      </c>
      <c r="AS4723" s="156" t="s">
        <v>8063</v>
      </c>
    </row>
    <row r="4724" spans="1:45" ht="15" customHeight="1">
      <c r="A4724" s="57"/>
      <c r="B4724" s="26"/>
      <c r="C4724" s="716" t="s">
        <v>8064</v>
      </c>
      <c r="D4724" s="716"/>
      <c r="E4724" s="941"/>
      <c r="F4724" s="942"/>
      <c r="G4724" s="942"/>
      <c r="H4724" s="943"/>
      <c r="I4724" s="940"/>
      <c r="J4724" s="940"/>
      <c r="K4724" s="940"/>
      <c r="L4724" s="940"/>
      <c r="M4724" s="940"/>
      <c r="N4724" s="940"/>
      <c r="O4724" s="940"/>
      <c r="P4724" s="940"/>
      <c r="Q4724" s="890"/>
      <c r="R4724" s="891"/>
      <c r="S4724" s="890"/>
      <c r="T4724" s="891"/>
      <c r="U4724" s="890"/>
      <c r="V4724" s="891"/>
      <c r="W4724" s="890"/>
      <c r="X4724" s="891"/>
      <c r="Y4724" s="890"/>
      <c r="Z4724" s="891"/>
      <c r="AA4724" s="890"/>
      <c r="AB4724" s="891"/>
      <c r="AC4724" s="890"/>
      <c r="AD4724" s="891"/>
      <c r="AE4724" s="164"/>
      <c r="AF4724" s="164"/>
      <c r="AG4724" s="199">
        <f t="shared" si="1536"/>
        <v>0</v>
      </c>
      <c r="AH4724" s="219" t="b">
        <f t="shared" si="1537"/>
        <v>0</v>
      </c>
      <c r="AI4724" s="198" t="str">
        <f t="shared" si="1538"/>
        <v/>
      </c>
      <c r="AJ4724" s="219" t="b">
        <f t="shared" si="1539"/>
        <v>0</v>
      </c>
      <c r="AK4724" s="198" t="str">
        <f t="shared" si="1540"/>
        <v/>
      </c>
      <c r="AL4724" s="219" t="b">
        <f t="shared" si="1541"/>
        <v>0</v>
      </c>
      <c r="AM4724" s="351">
        <f t="shared" si="1542"/>
        <v>0</v>
      </c>
      <c r="AN4724" s="164"/>
      <c r="AO4724" s="164"/>
      <c r="AP4724" s="164"/>
      <c r="AQ4724" s="402">
        <f t="shared" si="1543"/>
        <v>0</v>
      </c>
      <c r="AR4724" s="370" t="str">
        <f>IF(AQ4724=0,"",
IF(SUM($AQ$3585:AQ4724)=1,AS4724,
IF($AQ$5285&gt;SUM($AQ$3585:AQ4724),_xlfn.CONCAT(", ",AS4724),
IF($AQ$5285=SUM($AQ$3585:AQ4724),_xlfn.CONCAT(" y ",AS4724)))))</f>
        <v/>
      </c>
      <c r="AS4724" s="156" t="s">
        <v>8065</v>
      </c>
    </row>
    <row r="4725" spans="1:45" ht="15" customHeight="1">
      <c r="A4725" s="57"/>
      <c r="B4725" s="26"/>
      <c r="C4725" s="716" t="s">
        <v>8066</v>
      </c>
      <c r="D4725" s="716"/>
      <c r="E4725" s="941"/>
      <c r="F4725" s="942"/>
      <c r="G4725" s="942"/>
      <c r="H4725" s="943"/>
      <c r="I4725" s="940"/>
      <c r="J4725" s="940"/>
      <c r="K4725" s="940"/>
      <c r="L4725" s="940"/>
      <c r="M4725" s="940"/>
      <c r="N4725" s="940"/>
      <c r="O4725" s="940"/>
      <c r="P4725" s="940"/>
      <c r="Q4725" s="890"/>
      <c r="R4725" s="891"/>
      <c r="S4725" s="890"/>
      <c r="T4725" s="891"/>
      <c r="U4725" s="890"/>
      <c r="V4725" s="891"/>
      <c r="W4725" s="890"/>
      <c r="X4725" s="891"/>
      <c r="Y4725" s="890"/>
      <c r="Z4725" s="891"/>
      <c r="AA4725" s="890"/>
      <c r="AB4725" s="891"/>
      <c r="AC4725" s="890"/>
      <c r="AD4725" s="891"/>
      <c r="AE4725" s="164"/>
      <c r="AF4725" s="164"/>
      <c r="AG4725" s="199">
        <f t="shared" si="1536"/>
        <v>0</v>
      </c>
      <c r="AH4725" s="219" t="b">
        <f t="shared" si="1537"/>
        <v>0</v>
      </c>
      <c r="AI4725" s="198" t="str">
        <f t="shared" si="1538"/>
        <v/>
      </c>
      <c r="AJ4725" s="219" t="b">
        <f t="shared" si="1539"/>
        <v>0</v>
      </c>
      <c r="AK4725" s="198" t="str">
        <f t="shared" si="1540"/>
        <v/>
      </c>
      <c r="AL4725" s="219" t="b">
        <f t="shared" si="1541"/>
        <v>0</v>
      </c>
      <c r="AM4725" s="351">
        <f t="shared" si="1542"/>
        <v>0</v>
      </c>
      <c r="AN4725" s="164"/>
      <c r="AO4725" s="164"/>
      <c r="AP4725" s="164"/>
      <c r="AQ4725" s="402">
        <f t="shared" si="1543"/>
        <v>0</v>
      </c>
      <c r="AR4725" s="370" t="str">
        <f>IF(AQ4725=0,"",
IF(SUM($AQ$3585:AQ4725)=1,AS4725,
IF($AQ$5285&gt;SUM($AQ$3585:AQ4725),_xlfn.CONCAT(", ",AS4725),
IF($AQ$5285=SUM($AQ$3585:AQ4725),_xlfn.CONCAT(" y ",AS4725)))))</f>
        <v/>
      </c>
      <c r="AS4725" s="156" t="s">
        <v>8067</v>
      </c>
    </row>
    <row r="4726" spans="1:45" ht="15" customHeight="1">
      <c r="A4726" s="57"/>
      <c r="B4726" s="26"/>
      <c r="C4726" s="716" t="s">
        <v>8068</v>
      </c>
      <c r="D4726" s="716"/>
      <c r="E4726" s="941"/>
      <c r="F4726" s="942"/>
      <c r="G4726" s="942"/>
      <c r="H4726" s="943"/>
      <c r="I4726" s="940"/>
      <c r="J4726" s="940"/>
      <c r="K4726" s="940"/>
      <c r="L4726" s="940"/>
      <c r="M4726" s="940"/>
      <c r="N4726" s="940"/>
      <c r="O4726" s="940"/>
      <c r="P4726" s="940"/>
      <c r="Q4726" s="890"/>
      <c r="R4726" s="891"/>
      <c r="S4726" s="890"/>
      <c r="T4726" s="891"/>
      <c r="U4726" s="890"/>
      <c r="V4726" s="891"/>
      <c r="W4726" s="890"/>
      <c r="X4726" s="891"/>
      <c r="Y4726" s="890"/>
      <c r="Z4726" s="891"/>
      <c r="AA4726" s="890"/>
      <c r="AB4726" s="891"/>
      <c r="AC4726" s="890"/>
      <c r="AD4726" s="891"/>
      <c r="AE4726" s="164"/>
      <c r="AF4726" s="164"/>
      <c r="AG4726" s="199">
        <f t="shared" si="1536"/>
        <v>0</v>
      </c>
      <c r="AH4726" s="219" t="b">
        <f t="shared" si="1537"/>
        <v>0</v>
      </c>
      <c r="AI4726" s="198" t="str">
        <f t="shared" si="1538"/>
        <v/>
      </c>
      <c r="AJ4726" s="219" t="b">
        <f t="shared" si="1539"/>
        <v>0</v>
      </c>
      <c r="AK4726" s="198" t="str">
        <f t="shared" si="1540"/>
        <v/>
      </c>
      <c r="AL4726" s="219" t="b">
        <f t="shared" si="1541"/>
        <v>0</v>
      </c>
      <c r="AM4726" s="351">
        <f t="shared" si="1542"/>
        <v>0</v>
      </c>
      <c r="AN4726" s="164"/>
      <c r="AO4726" s="164"/>
      <c r="AP4726" s="164"/>
      <c r="AQ4726" s="402">
        <f t="shared" si="1543"/>
        <v>0</v>
      </c>
      <c r="AR4726" s="370" t="str">
        <f>IF(AQ4726=0,"",
IF(SUM($AQ$3585:AQ4726)=1,AS4726,
IF($AQ$5285&gt;SUM($AQ$3585:AQ4726),_xlfn.CONCAT(", ",AS4726),
IF($AQ$5285=SUM($AQ$3585:AQ4726),_xlfn.CONCAT(" y ",AS4726)))))</f>
        <v/>
      </c>
      <c r="AS4726" s="156" t="s">
        <v>8069</v>
      </c>
    </row>
    <row r="4727" spans="1:45" ht="15" customHeight="1">
      <c r="A4727" s="57"/>
      <c r="B4727" s="26"/>
      <c r="C4727" s="716" t="s">
        <v>8070</v>
      </c>
      <c r="D4727" s="716"/>
      <c r="E4727" s="941"/>
      <c r="F4727" s="942"/>
      <c r="G4727" s="942"/>
      <c r="H4727" s="943"/>
      <c r="I4727" s="940"/>
      <c r="J4727" s="940"/>
      <c r="K4727" s="940"/>
      <c r="L4727" s="940"/>
      <c r="M4727" s="940"/>
      <c r="N4727" s="940"/>
      <c r="O4727" s="940"/>
      <c r="P4727" s="940"/>
      <c r="Q4727" s="890"/>
      <c r="R4727" s="891"/>
      <c r="S4727" s="890"/>
      <c r="T4727" s="891"/>
      <c r="U4727" s="890"/>
      <c r="V4727" s="891"/>
      <c r="W4727" s="890"/>
      <c r="X4727" s="891"/>
      <c r="Y4727" s="890"/>
      <c r="Z4727" s="891"/>
      <c r="AA4727" s="890"/>
      <c r="AB4727" s="891"/>
      <c r="AC4727" s="890"/>
      <c r="AD4727" s="891"/>
      <c r="AE4727" s="164"/>
      <c r="AF4727" s="164"/>
      <c r="AG4727" s="199">
        <f t="shared" si="1536"/>
        <v>0</v>
      </c>
      <c r="AH4727" s="219" t="b">
        <f t="shared" si="1537"/>
        <v>0</v>
      </c>
      <c r="AI4727" s="198" t="str">
        <f t="shared" si="1538"/>
        <v/>
      </c>
      <c r="AJ4727" s="219" t="b">
        <f t="shared" si="1539"/>
        <v>0</v>
      </c>
      <c r="AK4727" s="198" t="str">
        <f t="shared" si="1540"/>
        <v/>
      </c>
      <c r="AL4727" s="219" t="b">
        <f t="shared" si="1541"/>
        <v>0</v>
      </c>
      <c r="AM4727" s="351">
        <f t="shared" si="1542"/>
        <v>0</v>
      </c>
      <c r="AN4727" s="164"/>
      <c r="AO4727" s="164"/>
      <c r="AP4727" s="164"/>
      <c r="AQ4727" s="402">
        <f t="shared" si="1543"/>
        <v>0</v>
      </c>
      <c r="AR4727" s="370" t="str">
        <f>IF(AQ4727=0,"",
IF(SUM($AQ$3585:AQ4727)=1,AS4727,
IF($AQ$5285&gt;SUM($AQ$3585:AQ4727),_xlfn.CONCAT(", ",AS4727),
IF($AQ$5285=SUM($AQ$3585:AQ4727),_xlfn.CONCAT(" y ",AS4727)))))</f>
        <v/>
      </c>
      <c r="AS4727" s="156" t="s">
        <v>8071</v>
      </c>
    </row>
    <row r="4728" spans="1:45" ht="15" customHeight="1">
      <c r="A4728" s="57"/>
      <c r="B4728" s="26"/>
      <c r="C4728" s="716" t="s">
        <v>8072</v>
      </c>
      <c r="D4728" s="716"/>
      <c r="E4728" s="941"/>
      <c r="F4728" s="942"/>
      <c r="G4728" s="942"/>
      <c r="H4728" s="943"/>
      <c r="I4728" s="940"/>
      <c r="J4728" s="940"/>
      <c r="K4728" s="940"/>
      <c r="L4728" s="940"/>
      <c r="M4728" s="940"/>
      <c r="N4728" s="940"/>
      <c r="O4728" s="940"/>
      <c r="P4728" s="940"/>
      <c r="Q4728" s="890"/>
      <c r="R4728" s="891"/>
      <c r="S4728" s="890"/>
      <c r="T4728" s="891"/>
      <c r="U4728" s="890"/>
      <c r="V4728" s="891"/>
      <c r="W4728" s="890"/>
      <c r="X4728" s="891"/>
      <c r="Y4728" s="890"/>
      <c r="Z4728" s="891"/>
      <c r="AA4728" s="890"/>
      <c r="AB4728" s="891"/>
      <c r="AC4728" s="890"/>
      <c r="AD4728" s="891"/>
      <c r="AE4728" s="164"/>
      <c r="AF4728" s="164"/>
      <c r="AG4728" s="199">
        <f t="shared" si="1536"/>
        <v>0</v>
      </c>
      <c r="AH4728" s="219" t="b">
        <f t="shared" si="1537"/>
        <v>0</v>
      </c>
      <c r="AI4728" s="198" t="str">
        <f t="shared" si="1538"/>
        <v/>
      </c>
      <c r="AJ4728" s="219" t="b">
        <f t="shared" si="1539"/>
        <v>0</v>
      </c>
      <c r="AK4728" s="198" t="str">
        <f t="shared" si="1540"/>
        <v/>
      </c>
      <c r="AL4728" s="219" t="b">
        <f t="shared" si="1541"/>
        <v>0</v>
      </c>
      <c r="AM4728" s="351">
        <f t="shared" si="1542"/>
        <v>0</v>
      </c>
      <c r="AN4728" s="164"/>
      <c r="AO4728" s="164"/>
      <c r="AP4728" s="164"/>
      <c r="AQ4728" s="402">
        <f t="shared" si="1543"/>
        <v>0</v>
      </c>
      <c r="AR4728" s="370" t="str">
        <f>IF(AQ4728=0,"",
IF(SUM($AQ$3585:AQ4728)=1,AS4728,
IF($AQ$5285&gt;SUM($AQ$3585:AQ4728),_xlfn.CONCAT(", ",AS4728),
IF($AQ$5285=SUM($AQ$3585:AQ4728),_xlfn.CONCAT(" y ",AS4728)))))</f>
        <v/>
      </c>
      <c r="AS4728" s="156" t="s">
        <v>8073</v>
      </c>
    </row>
    <row r="4729" spans="1:45" ht="15" customHeight="1">
      <c r="A4729" s="57"/>
      <c r="B4729" s="26"/>
      <c r="C4729" s="716" t="s">
        <v>8074</v>
      </c>
      <c r="D4729" s="716"/>
      <c r="E4729" s="941"/>
      <c r="F4729" s="942"/>
      <c r="G4729" s="942"/>
      <c r="H4729" s="943"/>
      <c r="I4729" s="940"/>
      <c r="J4729" s="940"/>
      <c r="K4729" s="940"/>
      <c r="L4729" s="940"/>
      <c r="M4729" s="940"/>
      <c r="N4729" s="940"/>
      <c r="O4729" s="940"/>
      <c r="P4729" s="940"/>
      <c r="Q4729" s="890"/>
      <c r="R4729" s="891"/>
      <c r="S4729" s="890"/>
      <c r="T4729" s="891"/>
      <c r="U4729" s="890"/>
      <c r="V4729" s="891"/>
      <c r="W4729" s="890"/>
      <c r="X4729" s="891"/>
      <c r="Y4729" s="890"/>
      <c r="Z4729" s="891"/>
      <c r="AA4729" s="890"/>
      <c r="AB4729" s="891"/>
      <c r="AC4729" s="890"/>
      <c r="AD4729" s="891"/>
      <c r="AE4729" s="164"/>
      <c r="AF4729" s="164"/>
      <c r="AG4729" s="199">
        <f t="shared" si="1536"/>
        <v>0</v>
      </c>
      <c r="AH4729" s="219" t="b">
        <f t="shared" si="1537"/>
        <v>0</v>
      </c>
      <c r="AI4729" s="198" t="str">
        <f t="shared" si="1538"/>
        <v/>
      </c>
      <c r="AJ4729" s="219" t="b">
        <f t="shared" si="1539"/>
        <v>0</v>
      </c>
      <c r="AK4729" s="198" t="str">
        <f t="shared" si="1540"/>
        <v/>
      </c>
      <c r="AL4729" s="219" t="b">
        <f t="shared" si="1541"/>
        <v>0</v>
      </c>
      <c r="AM4729" s="351">
        <f t="shared" si="1542"/>
        <v>0</v>
      </c>
      <c r="AN4729" s="164"/>
      <c r="AO4729" s="164"/>
      <c r="AP4729" s="164"/>
      <c r="AQ4729" s="402">
        <f t="shared" si="1543"/>
        <v>0</v>
      </c>
      <c r="AR4729" s="370" t="str">
        <f>IF(AQ4729=0,"",
IF(SUM($AQ$3585:AQ4729)=1,AS4729,
IF($AQ$5285&gt;SUM($AQ$3585:AQ4729),_xlfn.CONCAT(", ",AS4729),
IF($AQ$5285=SUM($AQ$3585:AQ4729),_xlfn.CONCAT(" y ",AS4729)))))</f>
        <v/>
      </c>
      <c r="AS4729" s="156" t="s">
        <v>8075</v>
      </c>
    </row>
    <row r="4730" spans="1:45" ht="15" customHeight="1">
      <c r="A4730" s="57"/>
      <c r="B4730" s="26"/>
      <c r="C4730" s="716" t="s">
        <v>8076</v>
      </c>
      <c r="D4730" s="716"/>
      <c r="E4730" s="941"/>
      <c r="F4730" s="942"/>
      <c r="G4730" s="942"/>
      <c r="H4730" s="943"/>
      <c r="I4730" s="940"/>
      <c r="J4730" s="940"/>
      <c r="K4730" s="940"/>
      <c r="L4730" s="940"/>
      <c r="M4730" s="940"/>
      <c r="N4730" s="940"/>
      <c r="O4730" s="940"/>
      <c r="P4730" s="940"/>
      <c r="Q4730" s="890"/>
      <c r="R4730" s="891"/>
      <c r="S4730" s="890"/>
      <c r="T4730" s="891"/>
      <c r="U4730" s="890"/>
      <c r="V4730" s="891"/>
      <c r="W4730" s="890"/>
      <c r="X4730" s="891"/>
      <c r="Y4730" s="890"/>
      <c r="Z4730" s="891"/>
      <c r="AA4730" s="890"/>
      <c r="AB4730" s="891"/>
      <c r="AC4730" s="890"/>
      <c r="AD4730" s="891"/>
      <c r="AE4730" s="164"/>
      <c r="AF4730" s="164"/>
      <c r="AG4730" s="199">
        <f t="shared" si="1536"/>
        <v>0</v>
      </c>
      <c r="AH4730" s="219" t="b">
        <f t="shared" si="1537"/>
        <v>0</v>
      </c>
      <c r="AI4730" s="198" t="str">
        <f t="shared" si="1538"/>
        <v/>
      </c>
      <c r="AJ4730" s="219" t="b">
        <f t="shared" si="1539"/>
        <v>0</v>
      </c>
      <c r="AK4730" s="198" t="str">
        <f t="shared" si="1540"/>
        <v/>
      </c>
      <c r="AL4730" s="219" t="b">
        <f t="shared" si="1541"/>
        <v>0</v>
      </c>
      <c r="AM4730" s="351">
        <f t="shared" si="1542"/>
        <v>0</v>
      </c>
      <c r="AN4730" s="164"/>
      <c r="AO4730" s="164"/>
      <c r="AP4730" s="164"/>
      <c r="AQ4730" s="402">
        <f t="shared" si="1543"/>
        <v>0</v>
      </c>
      <c r="AR4730" s="370" t="str">
        <f>IF(AQ4730=0,"",
IF(SUM($AQ$3585:AQ4730)=1,AS4730,
IF($AQ$5285&gt;SUM($AQ$3585:AQ4730),_xlfn.CONCAT(", ",AS4730),
IF($AQ$5285=SUM($AQ$3585:AQ4730),_xlfn.CONCAT(" y ",AS4730)))))</f>
        <v/>
      </c>
      <c r="AS4730" s="156" t="s">
        <v>8077</v>
      </c>
    </row>
    <row r="4731" spans="1:45" ht="15" customHeight="1">
      <c r="A4731" s="57"/>
      <c r="B4731" s="26"/>
      <c r="C4731" s="716" t="s">
        <v>8078</v>
      </c>
      <c r="D4731" s="716"/>
      <c r="E4731" s="941"/>
      <c r="F4731" s="942"/>
      <c r="G4731" s="942"/>
      <c r="H4731" s="943"/>
      <c r="I4731" s="940"/>
      <c r="J4731" s="940"/>
      <c r="K4731" s="940"/>
      <c r="L4731" s="940"/>
      <c r="M4731" s="940"/>
      <c r="N4731" s="940"/>
      <c r="O4731" s="940"/>
      <c r="P4731" s="940"/>
      <c r="Q4731" s="890"/>
      <c r="R4731" s="891"/>
      <c r="S4731" s="890"/>
      <c r="T4731" s="891"/>
      <c r="U4731" s="890"/>
      <c r="V4731" s="891"/>
      <c r="W4731" s="890"/>
      <c r="X4731" s="891"/>
      <c r="Y4731" s="890"/>
      <c r="Z4731" s="891"/>
      <c r="AA4731" s="890"/>
      <c r="AB4731" s="891"/>
      <c r="AC4731" s="890"/>
      <c r="AD4731" s="891"/>
      <c r="AE4731" s="164"/>
      <c r="AF4731" s="164"/>
      <c r="AG4731" s="199">
        <f t="shared" si="1536"/>
        <v>0</v>
      </c>
      <c r="AH4731" s="219" t="b">
        <f t="shared" si="1537"/>
        <v>0</v>
      </c>
      <c r="AI4731" s="198" t="str">
        <f t="shared" si="1538"/>
        <v/>
      </c>
      <c r="AJ4731" s="219" t="b">
        <f t="shared" si="1539"/>
        <v>0</v>
      </c>
      <c r="AK4731" s="198" t="str">
        <f t="shared" si="1540"/>
        <v/>
      </c>
      <c r="AL4731" s="219" t="b">
        <f t="shared" si="1541"/>
        <v>0</v>
      </c>
      <c r="AM4731" s="351">
        <f t="shared" si="1542"/>
        <v>0</v>
      </c>
      <c r="AN4731" s="164"/>
      <c r="AO4731" s="164"/>
      <c r="AP4731" s="164"/>
      <c r="AQ4731" s="402">
        <f t="shared" si="1543"/>
        <v>0</v>
      </c>
      <c r="AR4731" s="370" t="str">
        <f>IF(AQ4731=0,"",
IF(SUM($AQ$3585:AQ4731)=1,AS4731,
IF($AQ$5285&gt;SUM($AQ$3585:AQ4731),_xlfn.CONCAT(", ",AS4731),
IF($AQ$5285=SUM($AQ$3585:AQ4731),_xlfn.CONCAT(" y ",AS4731)))))</f>
        <v/>
      </c>
      <c r="AS4731" s="156" t="s">
        <v>8079</v>
      </c>
    </row>
    <row r="4732" spans="1:45" ht="15" customHeight="1">
      <c r="A4732" s="57"/>
      <c r="B4732" s="26"/>
      <c r="C4732" s="716" t="s">
        <v>8080</v>
      </c>
      <c r="D4732" s="716"/>
      <c r="E4732" s="941"/>
      <c r="F4732" s="942"/>
      <c r="G4732" s="942"/>
      <c r="H4732" s="943"/>
      <c r="I4732" s="940"/>
      <c r="J4732" s="940"/>
      <c r="K4732" s="940"/>
      <c r="L4732" s="940"/>
      <c r="M4732" s="940"/>
      <c r="N4732" s="940"/>
      <c r="O4732" s="940"/>
      <c r="P4732" s="940"/>
      <c r="Q4732" s="890"/>
      <c r="R4732" s="891"/>
      <c r="S4732" s="890"/>
      <c r="T4732" s="891"/>
      <c r="U4732" s="890"/>
      <c r="V4732" s="891"/>
      <c r="W4732" s="890"/>
      <c r="X4732" s="891"/>
      <c r="Y4732" s="890"/>
      <c r="Z4732" s="891"/>
      <c r="AA4732" s="890"/>
      <c r="AB4732" s="891"/>
      <c r="AC4732" s="890"/>
      <c r="AD4732" s="891"/>
      <c r="AE4732" s="164"/>
      <c r="AF4732" s="164"/>
      <c r="AG4732" s="199">
        <f t="shared" si="1536"/>
        <v>0</v>
      </c>
      <c r="AH4732" s="219" t="b">
        <f t="shared" si="1537"/>
        <v>0</v>
      </c>
      <c r="AI4732" s="198" t="str">
        <f t="shared" si="1538"/>
        <v/>
      </c>
      <c r="AJ4732" s="219" t="b">
        <f t="shared" si="1539"/>
        <v>0</v>
      </c>
      <c r="AK4732" s="198" t="str">
        <f t="shared" si="1540"/>
        <v/>
      </c>
      <c r="AL4732" s="219" t="b">
        <f t="shared" si="1541"/>
        <v>0</v>
      </c>
      <c r="AM4732" s="351">
        <f t="shared" si="1542"/>
        <v>0</v>
      </c>
      <c r="AN4732" s="164"/>
      <c r="AO4732" s="164"/>
      <c r="AP4732" s="164"/>
      <c r="AQ4732" s="402">
        <f t="shared" si="1543"/>
        <v>0</v>
      </c>
      <c r="AR4732" s="370" t="str">
        <f>IF(AQ4732=0,"",
IF(SUM($AQ$3585:AQ4732)=1,AS4732,
IF($AQ$5285&gt;SUM($AQ$3585:AQ4732),_xlfn.CONCAT(", ",AS4732),
IF($AQ$5285=SUM($AQ$3585:AQ4732),_xlfn.CONCAT(" y ",AS4732)))))</f>
        <v/>
      </c>
      <c r="AS4732" s="156" t="s">
        <v>8081</v>
      </c>
    </row>
    <row r="4733" spans="1:45" ht="15" customHeight="1">
      <c r="A4733" s="57"/>
      <c r="B4733" s="26"/>
      <c r="C4733" s="716" t="s">
        <v>8082</v>
      </c>
      <c r="D4733" s="716"/>
      <c r="E4733" s="941"/>
      <c r="F4733" s="942"/>
      <c r="G4733" s="942"/>
      <c r="H4733" s="943"/>
      <c r="I4733" s="940"/>
      <c r="J4733" s="940"/>
      <c r="K4733" s="940"/>
      <c r="L4733" s="940"/>
      <c r="M4733" s="940"/>
      <c r="N4733" s="940"/>
      <c r="O4733" s="940"/>
      <c r="P4733" s="940"/>
      <c r="Q4733" s="890"/>
      <c r="R4733" s="891"/>
      <c r="S4733" s="890"/>
      <c r="T4733" s="891"/>
      <c r="U4733" s="890"/>
      <c r="V4733" s="891"/>
      <c r="W4733" s="890"/>
      <c r="X4733" s="891"/>
      <c r="Y4733" s="890"/>
      <c r="Z4733" s="891"/>
      <c r="AA4733" s="890"/>
      <c r="AB4733" s="891"/>
      <c r="AC4733" s="890"/>
      <c r="AD4733" s="891"/>
      <c r="AE4733" s="164"/>
      <c r="AF4733" s="164"/>
      <c r="AG4733" s="199">
        <f t="shared" si="1536"/>
        <v>0</v>
      </c>
      <c r="AH4733" s="219" t="b">
        <f t="shared" si="1537"/>
        <v>0</v>
      </c>
      <c r="AI4733" s="198" t="str">
        <f t="shared" si="1538"/>
        <v/>
      </c>
      <c r="AJ4733" s="219" t="b">
        <f t="shared" si="1539"/>
        <v>0</v>
      </c>
      <c r="AK4733" s="198" t="str">
        <f t="shared" si="1540"/>
        <v/>
      </c>
      <c r="AL4733" s="219" t="b">
        <f t="shared" si="1541"/>
        <v>0</v>
      </c>
      <c r="AM4733" s="351">
        <f t="shared" si="1542"/>
        <v>0</v>
      </c>
      <c r="AN4733" s="164"/>
      <c r="AO4733" s="164"/>
      <c r="AP4733" s="164"/>
      <c r="AQ4733" s="402">
        <f t="shared" si="1543"/>
        <v>0</v>
      </c>
      <c r="AR4733" s="370" t="str">
        <f>IF(AQ4733=0,"",
IF(SUM($AQ$3585:AQ4733)=1,AS4733,
IF($AQ$5285&gt;SUM($AQ$3585:AQ4733),_xlfn.CONCAT(", ",AS4733),
IF($AQ$5285=SUM($AQ$3585:AQ4733),_xlfn.CONCAT(" y ",AS4733)))))</f>
        <v/>
      </c>
      <c r="AS4733" s="156" t="s">
        <v>8083</v>
      </c>
    </row>
    <row r="4734" spans="1:45" ht="15" customHeight="1">
      <c r="A4734" s="57"/>
      <c r="B4734" s="26"/>
      <c r="C4734" s="716" t="s">
        <v>8084</v>
      </c>
      <c r="D4734" s="716"/>
      <c r="E4734" s="941"/>
      <c r="F4734" s="942"/>
      <c r="G4734" s="942"/>
      <c r="H4734" s="943"/>
      <c r="I4734" s="940"/>
      <c r="J4734" s="940"/>
      <c r="K4734" s="940"/>
      <c r="L4734" s="940"/>
      <c r="M4734" s="940"/>
      <c r="N4734" s="940"/>
      <c r="O4734" s="940"/>
      <c r="P4734" s="940"/>
      <c r="Q4734" s="890"/>
      <c r="R4734" s="891"/>
      <c r="S4734" s="890"/>
      <c r="T4734" s="891"/>
      <c r="U4734" s="890"/>
      <c r="V4734" s="891"/>
      <c r="W4734" s="890"/>
      <c r="X4734" s="891"/>
      <c r="Y4734" s="890"/>
      <c r="Z4734" s="891"/>
      <c r="AA4734" s="890"/>
      <c r="AB4734" s="891"/>
      <c r="AC4734" s="890"/>
      <c r="AD4734" s="891"/>
      <c r="AE4734" s="164"/>
      <c r="AF4734" s="164"/>
      <c r="AG4734" s="199">
        <f t="shared" si="1536"/>
        <v>0</v>
      </c>
      <c r="AH4734" s="219" t="b">
        <f t="shared" si="1537"/>
        <v>0</v>
      </c>
      <c r="AI4734" s="198" t="str">
        <f t="shared" si="1538"/>
        <v/>
      </c>
      <c r="AJ4734" s="219" t="b">
        <f t="shared" si="1539"/>
        <v>0</v>
      </c>
      <c r="AK4734" s="198" t="str">
        <f t="shared" si="1540"/>
        <v/>
      </c>
      <c r="AL4734" s="219" t="b">
        <f t="shared" si="1541"/>
        <v>0</v>
      </c>
      <c r="AM4734" s="351">
        <f t="shared" si="1542"/>
        <v>0</v>
      </c>
      <c r="AN4734" s="164"/>
      <c r="AO4734" s="164"/>
      <c r="AP4734" s="164"/>
      <c r="AQ4734" s="402">
        <f t="shared" si="1543"/>
        <v>0</v>
      </c>
      <c r="AR4734" s="370" t="str">
        <f>IF(AQ4734=0,"",
IF(SUM($AQ$3585:AQ4734)=1,AS4734,
IF($AQ$5285&gt;SUM($AQ$3585:AQ4734),_xlfn.CONCAT(", ",AS4734),
IF($AQ$5285=SUM($AQ$3585:AQ4734),_xlfn.CONCAT(" y ",AS4734)))))</f>
        <v/>
      </c>
      <c r="AS4734" s="156" t="s">
        <v>8085</v>
      </c>
    </row>
    <row r="4735" spans="1:45" ht="15" customHeight="1">
      <c r="A4735" s="57"/>
      <c r="B4735" s="26"/>
      <c r="C4735" s="716" t="s">
        <v>8086</v>
      </c>
      <c r="D4735" s="716"/>
      <c r="E4735" s="941"/>
      <c r="F4735" s="942"/>
      <c r="G4735" s="942"/>
      <c r="H4735" s="943"/>
      <c r="I4735" s="940"/>
      <c r="J4735" s="940"/>
      <c r="K4735" s="940"/>
      <c r="L4735" s="940"/>
      <c r="M4735" s="940"/>
      <c r="N4735" s="940"/>
      <c r="O4735" s="940"/>
      <c r="P4735" s="940"/>
      <c r="Q4735" s="890"/>
      <c r="R4735" s="891"/>
      <c r="S4735" s="890"/>
      <c r="T4735" s="891"/>
      <c r="U4735" s="890"/>
      <c r="V4735" s="891"/>
      <c r="W4735" s="890"/>
      <c r="X4735" s="891"/>
      <c r="Y4735" s="890"/>
      <c r="Z4735" s="891"/>
      <c r="AA4735" s="890"/>
      <c r="AB4735" s="891"/>
      <c r="AC4735" s="890"/>
      <c r="AD4735" s="891"/>
      <c r="AE4735" s="164"/>
      <c r="AF4735" s="164"/>
      <c r="AG4735" s="199">
        <f t="shared" si="1536"/>
        <v>0</v>
      </c>
      <c r="AH4735" s="219" t="b">
        <f t="shared" si="1537"/>
        <v>0</v>
      </c>
      <c r="AI4735" s="198" t="str">
        <f t="shared" si="1538"/>
        <v/>
      </c>
      <c r="AJ4735" s="219" t="b">
        <f t="shared" si="1539"/>
        <v>0</v>
      </c>
      <c r="AK4735" s="198" t="str">
        <f t="shared" si="1540"/>
        <v/>
      </c>
      <c r="AL4735" s="219" t="b">
        <f t="shared" si="1541"/>
        <v>0</v>
      </c>
      <c r="AM4735" s="351">
        <f t="shared" si="1542"/>
        <v>0</v>
      </c>
      <c r="AN4735" s="164"/>
      <c r="AO4735" s="164"/>
      <c r="AP4735" s="164"/>
      <c r="AQ4735" s="402">
        <f t="shared" si="1543"/>
        <v>0</v>
      </c>
      <c r="AR4735" s="370" t="str">
        <f>IF(AQ4735=0,"",
IF(SUM($AQ$3585:AQ4735)=1,AS4735,
IF($AQ$5285&gt;SUM($AQ$3585:AQ4735),_xlfn.CONCAT(", ",AS4735),
IF($AQ$5285=SUM($AQ$3585:AQ4735),_xlfn.CONCAT(" y ",AS4735)))))</f>
        <v/>
      </c>
      <c r="AS4735" s="156" t="s">
        <v>8087</v>
      </c>
    </row>
    <row r="4736" spans="1:45" ht="15" customHeight="1">
      <c r="A4736" s="57"/>
      <c r="B4736" s="26"/>
      <c r="C4736" s="716" t="s">
        <v>8088</v>
      </c>
      <c r="D4736" s="716"/>
      <c r="E4736" s="941"/>
      <c r="F4736" s="942"/>
      <c r="G4736" s="942"/>
      <c r="H4736" s="943"/>
      <c r="I4736" s="940"/>
      <c r="J4736" s="940"/>
      <c r="K4736" s="940"/>
      <c r="L4736" s="940"/>
      <c r="M4736" s="940"/>
      <c r="N4736" s="940"/>
      <c r="O4736" s="940"/>
      <c r="P4736" s="940"/>
      <c r="Q4736" s="890"/>
      <c r="R4736" s="891"/>
      <c r="S4736" s="890"/>
      <c r="T4736" s="891"/>
      <c r="U4736" s="890"/>
      <c r="V4736" s="891"/>
      <c r="W4736" s="890"/>
      <c r="X4736" s="891"/>
      <c r="Y4736" s="890"/>
      <c r="Z4736" s="891"/>
      <c r="AA4736" s="890"/>
      <c r="AB4736" s="891"/>
      <c r="AC4736" s="890"/>
      <c r="AD4736" s="891"/>
      <c r="AE4736" s="164"/>
      <c r="AF4736" s="164"/>
      <c r="AG4736" s="199">
        <f t="shared" si="1536"/>
        <v>0</v>
      </c>
      <c r="AH4736" s="219" t="b">
        <f t="shared" si="1537"/>
        <v>0</v>
      </c>
      <c r="AI4736" s="198" t="str">
        <f t="shared" si="1538"/>
        <v/>
      </c>
      <c r="AJ4736" s="219" t="b">
        <f t="shared" si="1539"/>
        <v>0</v>
      </c>
      <c r="AK4736" s="198" t="str">
        <f t="shared" si="1540"/>
        <v/>
      </c>
      <c r="AL4736" s="219" t="b">
        <f t="shared" si="1541"/>
        <v>0</v>
      </c>
      <c r="AM4736" s="351">
        <f t="shared" si="1542"/>
        <v>0</v>
      </c>
      <c r="AN4736" s="164"/>
      <c r="AO4736" s="164"/>
      <c r="AP4736" s="164"/>
      <c r="AQ4736" s="402">
        <f t="shared" si="1543"/>
        <v>0</v>
      </c>
      <c r="AR4736" s="370" t="str">
        <f>IF(AQ4736=0,"",
IF(SUM($AQ$3585:AQ4736)=1,AS4736,
IF($AQ$5285&gt;SUM($AQ$3585:AQ4736),_xlfn.CONCAT(", ",AS4736),
IF($AQ$5285=SUM($AQ$3585:AQ4736),_xlfn.CONCAT(" y ",AS4736)))))</f>
        <v/>
      </c>
      <c r="AS4736" s="156" t="s">
        <v>8089</v>
      </c>
    </row>
    <row r="4737" spans="1:45" ht="15" customHeight="1">
      <c r="A4737" s="57"/>
      <c r="B4737" s="26"/>
      <c r="C4737" s="716" t="s">
        <v>8090</v>
      </c>
      <c r="D4737" s="716"/>
      <c r="E4737" s="941"/>
      <c r="F4737" s="942"/>
      <c r="G4737" s="942"/>
      <c r="H4737" s="943"/>
      <c r="I4737" s="940"/>
      <c r="J4737" s="940"/>
      <c r="K4737" s="940"/>
      <c r="L4737" s="940"/>
      <c r="M4737" s="940"/>
      <c r="N4737" s="940"/>
      <c r="O4737" s="940"/>
      <c r="P4737" s="940"/>
      <c r="Q4737" s="890"/>
      <c r="R4737" s="891"/>
      <c r="S4737" s="890"/>
      <c r="T4737" s="891"/>
      <c r="U4737" s="890"/>
      <c r="V4737" s="891"/>
      <c r="W4737" s="890"/>
      <c r="X4737" s="891"/>
      <c r="Y4737" s="890"/>
      <c r="Z4737" s="891"/>
      <c r="AA4737" s="890"/>
      <c r="AB4737" s="891"/>
      <c r="AC4737" s="890"/>
      <c r="AD4737" s="891"/>
      <c r="AE4737" s="164"/>
      <c r="AF4737" s="164"/>
      <c r="AG4737" s="199">
        <f t="shared" si="1536"/>
        <v>0</v>
      </c>
      <c r="AH4737" s="219" t="b">
        <f t="shared" si="1537"/>
        <v>0</v>
      </c>
      <c r="AI4737" s="198" t="str">
        <f t="shared" si="1538"/>
        <v/>
      </c>
      <c r="AJ4737" s="219" t="b">
        <f t="shared" si="1539"/>
        <v>0</v>
      </c>
      <c r="AK4737" s="198" t="str">
        <f t="shared" si="1540"/>
        <v/>
      </c>
      <c r="AL4737" s="219" t="b">
        <f t="shared" si="1541"/>
        <v>0</v>
      </c>
      <c r="AM4737" s="351">
        <f t="shared" si="1542"/>
        <v>0</v>
      </c>
      <c r="AN4737" s="164"/>
      <c r="AO4737" s="164"/>
      <c r="AP4737" s="164"/>
      <c r="AQ4737" s="402">
        <f t="shared" si="1543"/>
        <v>0</v>
      </c>
      <c r="AR4737" s="370" t="str">
        <f>IF(AQ4737=0,"",
IF(SUM($AQ$3585:AQ4737)=1,AS4737,
IF($AQ$5285&gt;SUM($AQ$3585:AQ4737),_xlfn.CONCAT(", ",AS4737),
IF($AQ$5285=SUM($AQ$3585:AQ4737),_xlfn.CONCAT(" y ",AS4737)))))</f>
        <v/>
      </c>
      <c r="AS4737" s="156" t="s">
        <v>8091</v>
      </c>
    </row>
    <row r="4738" spans="1:45" ht="15" customHeight="1">
      <c r="A4738" s="57"/>
      <c r="B4738" s="26"/>
      <c r="C4738" s="716" t="s">
        <v>8092</v>
      </c>
      <c r="D4738" s="716"/>
      <c r="E4738" s="941"/>
      <c r="F4738" s="942"/>
      <c r="G4738" s="942"/>
      <c r="H4738" s="943"/>
      <c r="I4738" s="940"/>
      <c r="J4738" s="940"/>
      <c r="K4738" s="940"/>
      <c r="L4738" s="940"/>
      <c r="M4738" s="940"/>
      <c r="N4738" s="940"/>
      <c r="O4738" s="940"/>
      <c r="P4738" s="940"/>
      <c r="Q4738" s="890"/>
      <c r="R4738" s="891"/>
      <c r="S4738" s="890"/>
      <c r="T4738" s="891"/>
      <c r="U4738" s="890"/>
      <c r="V4738" s="891"/>
      <c r="W4738" s="890"/>
      <c r="X4738" s="891"/>
      <c r="Y4738" s="890"/>
      <c r="Z4738" s="891"/>
      <c r="AA4738" s="890"/>
      <c r="AB4738" s="891"/>
      <c r="AC4738" s="890"/>
      <c r="AD4738" s="891"/>
      <c r="AE4738" s="164"/>
      <c r="AF4738" s="164"/>
      <c r="AG4738" s="199">
        <f t="shared" ref="AG4738:AG4801" si="1544">IF(AND(OR($I$3563="X",$T$3563="X"),COUNTA(E4738:AD4738)=0),0,IF(AND(COUNTBLANK(E4738)=1,COUNTA(I4738:AD4738)=0),0,IF(AND($C$3563="X",COUNTBLANK(E4738)=0,COUNTA(I4738:P4738)=2,COUNTA(Q4738:AB4738)&gt;0,AC4738=""),0,IF(AND($C$3563="X",COUNTBLANK(E4738)=0,COUNTA(I4738:P4738)=2,COUNTA(Q4738:AB4738)=0,AC4738="X"),0,1))))</f>
        <v>0</v>
      </c>
      <c r="AH4738" s="219" t="b">
        <f t="shared" ref="AH4738:AH4801" si="1545">NOT(EXACT($E4738,UPPER($E4738)))</f>
        <v>0</v>
      </c>
      <c r="AI4738" s="198" t="str">
        <f t="shared" ref="AI4738:AI4801" si="1546">SUBSTITUTE( SUBSTITUTE( SUBSTITUTE( SUBSTITUTE( SUBSTITUTE( SUBSTITUTE( SUBSTITUTE( SUBSTITUTE( SUBSTITUTE( SUBSTITUTE($E4738, "á", "a"), "é", "e"), "í", "i"), "ó", "o"), "ú", "u"), "Á", "A"), "É", "E"), "Í", "I"), "Ó", "O"), "Ú", "U")</f>
        <v/>
      </c>
      <c r="AJ4738" s="219" t="b">
        <f t="shared" ref="AJ4738:AJ4801" si="1547">NOT(EXACT($E4738,AI4738))</f>
        <v>0</v>
      </c>
      <c r="AK4738" s="198" t="str">
        <f t="shared" ref="AK4738:AK4801" si="1548">SUBSTITUTE((SUBSTITUTE(SUBSTITUTE(SUBSTITUTE($E4738,".",""),",",""),"(","")),")","")</f>
        <v/>
      </c>
      <c r="AL4738" s="219" t="b">
        <f t="shared" ref="AL4738:AL4801" si="1549">NOT(EXACT($E4738,AK4738))</f>
        <v>0</v>
      </c>
      <c r="AM4738" s="351">
        <f t="shared" ref="AM4738:AM4801" si="1550">IF(AND($AC4738="X",COUNTA(Q4738:AB4738)&gt;0),1,0)</f>
        <v>0</v>
      </c>
      <c r="AN4738" s="164"/>
      <c r="AO4738" s="164"/>
      <c r="AP4738" s="164"/>
      <c r="AQ4738" s="402">
        <f t="shared" ref="AQ4738:AQ4801" si="1551">IF(SUM(AG4738)=0,0,1)</f>
        <v>0</v>
      </c>
      <c r="AR4738" s="370" t="str">
        <f>IF(AQ4738=0,"",
IF(SUM($AQ$3585:AQ4738)=1,AS4738,
IF($AQ$5285&gt;SUM($AQ$3585:AQ4738),_xlfn.CONCAT(", ",AS4738),
IF($AQ$5285=SUM($AQ$3585:AQ4738),_xlfn.CONCAT(" y ",AS4738)))))</f>
        <v/>
      </c>
      <c r="AS4738" s="156" t="s">
        <v>8093</v>
      </c>
    </row>
    <row r="4739" spans="1:45" ht="15" customHeight="1">
      <c r="A4739" s="57"/>
      <c r="B4739" s="26"/>
      <c r="C4739" s="716" t="s">
        <v>8094</v>
      </c>
      <c r="D4739" s="716"/>
      <c r="E4739" s="941"/>
      <c r="F4739" s="942"/>
      <c r="G4739" s="942"/>
      <c r="H4739" s="943"/>
      <c r="I4739" s="940"/>
      <c r="J4739" s="940"/>
      <c r="K4739" s="940"/>
      <c r="L4739" s="940"/>
      <c r="M4739" s="940"/>
      <c r="N4739" s="940"/>
      <c r="O4739" s="940"/>
      <c r="P4739" s="940"/>
      <c r="Q4739" s="890"/>
      <c r="R4739" s="891"/>
      <c r="S4739" s="890"/>
      <c r="T4739" s="891"/>
      <c r="U4739" s="890"/>
      <c r="V4739" s="891"/>
      <c r="W4739" s="890"/>
      <c r="X4739" s="891"/>
      <c r="Y4739" s="890"/>
      <c r="Z4739" s="891"/>
      <c r="AA4739" s="890"/>
      <c r="AB4739" s="891"/>
      <c r="AC4739" s="890"/>
      <c r="AD4739" s="891"/>
      <c r="AE4739" s="164"/>
      <c r="AF4739" s="164"/>
      <c r="AG4739" s="199">
        <f t="shared" si="1544"/>
        <v>0</v>
      </c>
      <c r="AH4739" s="219" t="b">
        <f t="shared" si="1545"/>
        <v>0</v>
      </c>
      <c r="AI4739" s="198" t="str">
        <f t="shared" si="1546"/>
        <v/>
      </c>
      <c r="AJ4739" s="219" t="b">
        <f t="shared" si="1547"/>
        <v>0</v>
      </c>
      <c r="AK4739" s="198" t="str">
        <f t="shared" si="1548"/>
        <v/>
      </c>
      <c r="AL4739" s="219" t="b">
        <f t="shared" si="1549"/>
        <v>0</v>
      </c>
      <c r="AM4739" s="351">
        <f t="shared" si="1550"/>
        <v>0</v>
      </c>
      <c r="AN4739" s="164"/>
      <c r="AO4739" s="164"/>
      <c r="AP4739" s="164"/>
      <c r="AQ4739" s="402">
        <f t="shared" si="1551"/>
        <v>0</v>
      </c>
      <c r="AR4739" s="370" t="str">
        <f>IF(AQ4739=0,"",
IF(SUM($AQ$3585:AQ4739)=1,AS4739,
IF($AQ$5285&gt;SUM($AQ$3585:AQ4739),_xlfn.CONCAT(", ",AS4739),
IF($AQ$5285=SUM($AQ$3585:AQ4739),_xlfn.CONCAT(" y ",AS4739)))))</f>
        <v/>
      </c>
      <c r="AS4739" s="156" t="s">
        <v>8095</v>
      </c>
    </row>
    <row r="4740" spans="1:45" ht="15" customHeight="1">
      <c r="A4740" s="57"/>
      <c r="B4740" s="26"/>
      <c r="C4740" s="716" t="s">
        <v>8096</v>
      </c>
      <c r="D4740" s="716"/>
      <c r="E4740" s="941"/>
      <c r="F4740" s="942"/>
      <c r="G4740" s="942"/>
      <c r="H4740" s="943"/>
      <c r="I4740" s="940"/>
      <c r="J4740" s="940"/>
      <c r="K4740" s="940"/>
      <c r="L4740" s="940"/>
      <c r="M4740" s="940"/>
      <c r="N4740" s="940"/>
      <c r="O4740" s="940"/>
      <c r="P4740" s="940"/>
      <c r="Q4740" s="890"/>
      <c r="R4740" s="891"/>
      <c r="S4740" s="890"/>
      <c r="T4740" s="891"/>
      <c r="U4740" s="890"/>
      <c r="V4740" s="891"/>
      <c r="W4740" s="890"/>
      <c r="X4740" s="891"/>
      <c r="Y4740" s="890"/>
      <c r="Z4740" s="891"/>
      <c r="AA4740" s="890"/>
      <c r="AB4740" s="891"/>
      <c r="AC4740" s="890"/>
      <c r="AD4740" s="891"/>
      <c r="AE4740" s="164"/>
      <c r="AF4740" s="164"/>
      <c r="AG4740" s="199">
        <f t="shared" si="1544"/>
        <v>0</v>
      </c>
      <c r="AH4740" s="219" t="b">
        <f t="shared" si="1545"/>
        <v>0</v>
      </c>
      <c r="AI4740" s="198" t="str">
        <f t="shared" si="1546"/>
        <v/>
      </c>
      <c r="AJ4740" s="219" t="b">
        <f t="shared" si="1547"/>
        <v>0</v>
      </c>
      <c r="AK4740" s="198" t="str">
        <f t="shared" si="1548"/>
        <v/>
      </c>
      <c r="AL4740" s="219" t="b">
        <f t="shared" si="1549"/>
        <v>0</v>
      </c>
      <c r="AM4740" s="351">
        <f t="shared" si="1550"/>
        <v>0</v>
      </c>
      <c r="AN4740" s="164"/>
      <c r="AO4740" s="164"/>
      <c r="AP4740" s="164"/>
      <c r="AQ4740" s="402">
        <f t="shared" si="1551"/>
        <v>0</v>
      </c>
      <c r="AR4740" s="370" t="str">
        <f>IF(AQ4740=0,"",
IF(SUM($AQ$3585:AQ4740)=1,AS4740,
IF($AQ$5285&gt;SUM($AQ$3585:AQ4740),_xlfn.CONCAT(", ",AS4740),
IF($AQ$5285=SUM($AQ$3585:AQ4740),_xlfn.CONCAT(" y ",AS4740)))))</f>
        <v/>
      </c>
      <c r="AS4740" s="156" t="s">
        <v>8097</v>
      </c>
    </row>
    <row r="4741" spans="1:45" ht="15" customHeight="1">
      <c r="A4741" s="57"/>
      <c r="B4741" s="26"/>
      <c r="C4741" s="716" t="s">
        <v>8098</v>
      </c>
      <c r="D4741" s="716"/>
      <c r="E4741" s="941"/>
      <c r="F4741" s="942"/>
      <c r="G4741" s="942"/>
      <c r="H4741" s="943"/>
      <c r="I4741" s="940"/>
      <c r="J4741" s="940"/>
      <c r="K4741" s="940"/>
      <c r="L4741" s="940"/>
      <c r="M4741" s="940"/>
      <c r="N4741" s="940"/>
      <c r="O4741" s="940"/>
      <c r="P4741" s="940"/>
      <c r="Q4741" s="890"/>
      <c r="R4741" s="891"/>
      <c r="S4741" s="890"/>
      <c r="T4741" s="891"/>
      <c r="U4741" s="890"/>
      <c r="V4741" s="891"/>
      <c r="W4741" s="890"/>
      <c r="X4741" s="891"/>
      <c r="Y4741" s="890"/>
      <c r="Z4741" s="891"/>
      <c r="AA4741" s="890"/>
      <c r="AB4741" s="891"/>
      <c r="AC4741" s="890"/>
      <c r="AD4741" s="891"/>
      <c r="AE4741" s="164"/>
      <c r="AF4741" s="164"/>
      <c r="AG4741" s="199">
        <f t="shared" si="1544"/>
        <v>0</v>
      </c>
      <c r="AH4741" s="219" t="b">
        <f t="shared" si="1545"/>
        <v>0</v>
      </c>
      <c r="AI4741" s="198" t="str">
        <f t="shared" si="1546"/>
        <v/>
      </c>
      <c r="AJ4741" s="219" t="b">
        <f t="shared" si="1547"/>
        <v>0</v>
      </c>
      <c r="AK4741" s="198" t="str">
        <f t="shared" si="1548"/>
        <v/>
      </c>
      <c r="AL4741" s="219" t="b">
        <f t="shared" si="1549"/>
        <v>0</v>
      </c>
      <c r="AM4741" s="351">
        <f t="shared" si="1550"/>
        <v>0</v>
      </c>
      <c r="AN4741" s="164"/>
      <c r="AO4741" s="164"/>
      <c r="AP4741" s="164"/>
      <c r="AQ4741" s="402">
        <f t="shared" si="1551"/>
        <v>0</v>
      </c>
      <c r="AR4741" s="370" t="str">
        <f>IF(AQ4741=0,"",
IF(SUM($AQ$3585:AQ4741)=1,AS4741,
IF($AQ$5285&gt;SUM($AQ$3585:AQ4741),_xlfn.CONCAT(", ",AS4741),
IF($AQ$5285=SUM($AQ$3585:AQ4741),_xlfn.CONCAT(" y ",AS4741)))))</f>
        <v/>
      </c>
      <c r="AS4741" s="156" t="s">
        <v>8099</v>
      </c>
    </row>
    <row r="4742" spans="1:45" ht="15" customHeight="1">
      <c r="A4742" s="57"/>
      <c r="B4742" s="26"/>
      <c r="C4742" s="716" t="s">
        <v>8100</v>
      </c>
      <c r="D4742" s="716"/>
      <c r="E4742" s="941"/>
      <c r="F4742" s="942"/>
      <c r="G4742" s="942"/>
      <c r="H4742" s="943"/>
      <c r="I4742" s="940"/>
      <c r="J4742" s="940"/>
      <c r="K4742" s="940"/>
      <c r="L4742" s="940"/>
      <c r="M4742" s="940"/>
      <c r="N4742" s="940"/>
      <c r="O4742" s="940"/>
      <c r="P4742" s="940"/>
      <c r="Q4742" s="890"/>
      <c r="R4742" s="891"/>
      <c r="S4742" s="890"/>
      <c r="T4742" s="891"/>
      <c r="U4742" s="890"/>
      <c r="V4742" s="891"/>
      <c r="W4742" s="890"/>
      <c r="X4742" s="891"/>
      <c r="Y4742" s="890"/>
      <c r="Z4742" s="891"/>
      <c r="AA4742" s="890"/>
      <c r="AB4742" s="891"/>
      <c r="AC4742" s="890"/>
      <c r="AD4742" s="891"/>
      <c r="AE4742" s="164"/>
      <c r="AF4742" s="164"/>
      <c r="AG4742" s="199">
        <f t="shared" si="1544"/>
        <v>0</v>
      </c>
      <c r="AH4742" s="219" t="b">
        <f t="shared" si="1545"/>
        <v>0</v>
      </c>
      <c r="AI4742" s="198" t="str">
        <f t="shared" si="1546"/>
        <v/>
      </c>
      <c r="AJ4742" s="219" t="b">
        <f t="shared" si="1547"/>
        <v>0</v>
      </c>
      <c r="AK4742" s="198" t="str">
        <f t="shared" si="1548"/>
        <v/>
      </c>
      <c r="AL4742" s="219" t="b">
        <f t="shared" si="1549"/>
        <v>0</v>
      </c>
      <c r="AM4742" s="351">
        <f t="shared" si="1550"/>
        <v>0</v>
      </c>
      <c r="AN4742" s="164"/>
      <c r="AO4742" s="164"/>
      <c r="AP4742" s="164"/>
      <c r="AQ4742" s="402">
        <f t="shared" si="1551"/>
        <v>0</v>
      </c>
      <c r="AR4742" s="370" t="str">
        <f>IF(AQ4742=0,"",
IF(SUM($AQ$3585:AQ4742)=1,AS4742,
IF($AQ$5285&gt;SUM($AQ$3585:AQ4742),_xlfn.CONCAT(", ",AS4742),
IF($AQ$5285=SUM($AQ$3585:AQ4742),_xlfn.CONCAT(" y ",AS4742)))))</f>
        <v/>
      </c>
      <c r="AS4742" s="156" t="s">
        <v>8101</v>
      </c>
    </row>
    <row r="4743" spans="1:45" ht="15" customHeight="1">
      <c r="A4743" s="57"/>
      <c r="B4743" s="26"/>
      <c r="C4743" s="716" t="s">
        <v>8102</v>
      </c>
      <c r="D4743" s="716"/>
      <c r="E4743" s="941"/>
      <c r="F4743" s="942"/>
      <c r="G4743" s="942"/>
      <c r="H4743" s="943"/>
      <c r="I4743" s="940"/>
      <c r="J4743" s="940"/>
      <c r="K4743" s="940"/>
      <c r="L4743" s="940"/>
      <c r="M4743" s="940"/>
      <c r="N4743" s="940"/>
      <c r="O4743" s="940"/>
      <c r="P4743" s="940"/>
      <c r="Q4743" s="890"/>
      <c r="R4743" s="891"/>
      <c r="S4743" s="890"/>
      <c r="T4743" s="891"/>
      <c r="U4743" s="890"/>
      <c r="V4743" s="891"/>
      <c r="W4743" s="890"/>
      <c r="X4743" s="891"/>
      <c r="Y4743" s="890"/>
      <c r="Z4743" s="891"/>
      <c r="AA4743" s="890"/>
      <c r="AB4743" s="891"/>
      <c r="AC4743" s="890"/>
      <c r="AD4743" s="891"/>
      <c r="AE4743" s="164"/>
      <c r="AF4743" s="164"/>
      <c r="AG4743" s="199">
        <f t="shared" si="1544"/>
        <v>0</v>
      </c>
      <c r="AH4743" s="219" t="b">
        <f t="shared" si="1545"/>
        <v>0</v>
      </c>
      <c r="AI4743" s="198" t="str">
        <f t="shared" si="1546"/>
        <v/>
      </c>
      <c r="AJ4743" s="219" t="b">
        <f t="shared" si="1547"/>
        <v>0</v>
      </c>
      <c r="AK4743" s="198" t="str">
        <f t="shared" si="1548"/>
        <v/>
      </c>
      <c r="AL4743" s="219" t="b">
        <f t="shared" si="1549"/>
        <v>0</v>
      </c>
      <c r="AM4743" s="351">
        <f t="shared" si="1550"/>
        <v>0</v>
      </c>
      <c r="AN4743" s="164"/>
      <c r="AO4743" s="164"/>
      <c r="AP4743" s="164"/>
      <c r="AQ4743" s="402">
        <f t="shared" si="1551"/>
        <v>0</v>
      </c>
      <c r="AR4743" s="370" t="str">
        <f>IF(AQ4743=0,"",
IF(SUM($AQ$3585:AQ4743)=1,AS4743,
IF($AQ$5285&gt;SUM($AQ$3585:AQ4743),_xlfn.CONCAT(", ",AS4743),
IF($AQ$5285=SUM($AQ$3585:AQ4743),_xlfn.CONCAT(" y ",AS4743)))))</f>
        <v/>
      </c>
      <c r="AS4743" s="156" t="s">
        <v>8103</v>
      </c>
    </row>
    <row r="4744" spans="1:45" ht="15" customHeight="1">
      <c r="A4744" s="57"/>
      <c r="B4744" s="26"/>
      <c r="C4744" s="716" t="s">
        <v>8104</v>
      </c>
      <c r="D4744" s="716"/>
      <c r="E4744" s="941"/>
      <c r="F4744" s="942"/>
      <c r="G4744" s="942"/>
      <c r="H4744" s="943"/>
      <c r="I4744" s="940"/>
      <c r="J4744" s="940"/>
      <c r="K4744" s="940"/>
      <c r="L4744" s="940"/>
      <c r="M4744" s="940"/>
      <c r="N4744" s="940"/>
      <c r="O4744" s="940"/>
      <c r="P4744" s="940"/>
      <c r="Q4744" s="890"/>
      <c r="R4744" s="891"/>
      <c r="S4744" s="890"/>
      <c r="T4744" s="891"/>
      <c r="U4744" s="890"/>
      <c r="V4744" s="891"/>
      <c r="W4744" s="890"/>
      <c r="X4744" s="891"/>
      <c r="Y4744" s="890"/>
      <c r="Z4744" s="891"/>
      <c r="AA4744" s="890"/>
      <c r="AB4744" s="891"/>
      <c r="AC4744" s="890"/>
      <c r="AD4744" s="891"/>
      <c r="AE4744" s="164"/>
      <c r="AF4744" s="164"/>
      <c r="AG4744" s="199">
        <f t="shared" si="1544"/>
        <v>0</v>
      </c>
      <c r="AH4744" s="219" t="b">
        <f t="shared" si="1545"/>
        <v>0</v>
      </c>
      <c r="AI4744" s="198" t="str">
        <f t="shared" si="1546"/>
        <v/>
      </c>
      <c r="AJ4744" s="219" t="b">
        <f t="shared" si="1547"/>
        <v>0</v>
      </c>
      <c r="AK4744" s="198" t="str">
        <f t="shared" si="1548"/>
        <v/>
      </c>
      <c r="AL4744" s="219" t="b">
        <f t="shared" si="1549"/>
        <v>0</v>
      </c>
      <c r="AM4744" s="351">
        <f t="shared" si="1550"/>
        <v>0</v>
      </c>
      <c r="AN4744" s="164"/>
      <c r="AO4744" s="164"/>
      <c r="AP4744" s="164"/>
      <c r="AQ4744" s="402">
        <f t="shared" si="1551"/>
        <v>0</v>
      </c>
      <c r="AR4744" s="370" t="str">
        <f>IF(AQ4744=0,"",
IF(SUM($AQ$3585:AQ4744)=1,AS4744,
IF($AQ$5285&gt;SUM($AQ$3585:AQ4744),_xlfn.CONCAT(", ",AS4744),
IF($AQ$5285=SUM($AQ$3585:AQ4744),_xlfn.CONCAT(" y ",AS4744)))))</f>
        <v/>
      </c>
      <c r="AS4744" s="156" t="s">
        <v>8105</v>
      </c>
    </row>
    <row r="4745" spans="1:45" ht="15" customHeight="1">
      <c r="A4745" s="57"/>
      <c r="B4745" s="26"/>
      <c r="C4745" s="716" t="s">
        <v>8106</v>
      </c>
      <c r="D4745" s="716"/>
      <c r="E4745" s="941"/>
      <c r="F4745" s="942"/>
      <c r="G4745" s="942"/>
      <c r="H4745" s="943"/>
      <c r="I4745" s="940"/>
      <c r="J4745" s="940"/>
      <c r="K4745" s="940"/>
      <c r="L4745" s="940"/>
      <c r="M4745" s="940"/>
      <c r="N4745" s="940"/>
      <c r="O4745" s="940"/>
      <c r="P4745" s="940"/>
      <c r="Q4745" s="890"/>
      <c r="R4745" s="891"/>
      <c r="S4745" s="890"/>
      <c r="T4745" s="891"/>
      <c r="U4745" s="890"/>
      <c r="V4745" s="891"/>
      <c r="W4745" s="890"/>
      <c r="X4745" s="891"/>
      <c r="Y4745" s="890"/>
      <c r="Z4745" s="891"/>
      <c r="AA4745" s="890"/>
      <c r="AB4745" s="891"/>
      <c r="AC4745" s="890"/>
      <c r="AD4745" s="891"/>
      <c r="AE4745" s="164"/>
      <c r="AF4745" s="164"/>
      <c r="AG4745" s="199">
        <f t="shared" si="1544"/>
        <v>0</v>
      </c>
      <c r="AH4745" s="219" t="b">
        <f t="shared" si="1545"/>
        <v>0</v>
      </c>
      <c r="AI4745" s="198" t="str">
        <f t="shared" si="1546"/>
        <v/>
      </c>
      <c r="AJ4745" s="219" t="b">
        <f t="shared" si="1547"/>
        <v>0</v>
      </c>
      <c r="AK4745" s="198" t="str">
        <f t="shared" si="1548"/>
        <v/>
      </c>
      <c r="AL4745" s="219" t="b">
        <f t="shared" si="1549"/>
        <v>0</v>
      </c>
      <c r="AM4745" s="351">
        <f t="shared" si="1550"/>
        <v>0</v>
      </c>
      <c r="AN4745" s="164"/>
      <c r="AO4745" s="164"/>
      <c r="AP4745" s="164"/>
      <c r="AQ4745" s="402">
        <f t="shared" si="1551"/>
        <v>0</v>
      </c>
      <c r="AR4745" s="370" t="str">
        <f>IF(AQ4745=0,"",
IF(SUM($AQ$3585:AQ4745)=1,AS4745,
IF($AQ$5285&gt;SUM($AQ$3585:AQ4745),_xlfn.CONCAT(", ",AS4745),
IF($AQ$5285=SUM($AQ$3585:AQ4745),_xlfn.CONCAT(" y ",AS4745)))))</f>
        <v/>
      </c>
      <c r="AS4745" s="156" t="s">
        <v>8107</v>
      </c>
    </row>
    <row r="4746" spans="1:45" ht="15" customHeight="1">
      <c r="A4746" s="57"/>
      <c r="B4746" s="26"/>
      <c r="C4746" s="716" t="s">
        <v>8108</v>
      </c>
      <c r="D4746" s="716"/>
      <c r="E4746" s="941"/>
      <c r="F4746" s="942"/>
      <c r="G4746" s="942"/>
      <c r="H4746" s="943"/>
      <c r="I4746" s="940"/>
      <c r="J4746" s="940"/>
      <c r="K4746" s="940"/>
      <c r="L4746" s="940"/>
      <c r="M4746" s="940"/>
      <c r="N4746" s="940"/>
      <c r="O4746" s="940"/>
      <c r="P4746" s="940"/>
      <c r="Q4746" s="890"/>
      <c r="R4746" s="891"/>
      <c r="S4746" s="890"/>
      <c r="T4746" s="891"/>
      <c r="U4746" s="890"/>
      <c r="V4746" s="891"/>
      <c r="W4746" s="890"/>
      <c r="X4746" s="891"/>
      <c r="Y4746" s="890"/>
      <c r="Z4746" s="891"/>
      <c r="AA4746" s="890"/>
      <c r="AB4746" s="891"/>
      <c r="AC4746" s="890"/>
      <c r="AD4746" s="891"/>
      <c r="AE4746" s="164"/>
      <c r="AF4746" s="164"/>
      <c r="AG4746" s="199">
        <f t="shared" si="1544"/>
        <v>0</v>
      </c>
      <c r="AH4746" s="219" t="b">
        <f t="shared" si="1545"/>
        <v>0</v>
      </c>
      <c r="AI4746" s="198" t="str">
        <f t="shared" si="1546"/>
        <v/>
      </c>
      <c r="AJ4746" s="219" t="b">
        <f t="shared" si="1547"/>
        <v>0</v>
      </c>
      <c r="AK4746" s="198" t="str">
        <f t="shared" si="1548"/>
        <v/>
      </c>
      <c r="AL4746" s="219" t="b">
        <f t="shared" si="1549"/>
        <v>0</v>
      </c>
      <c r="AM4746" s="351">
        <f t="shared" si="1550"/>
        <v>0</v>
      </c>
      <c r="AN4746" s="164"/>
      <c r="AO4746" s="164"/>
      <c r="AP4746" s="164"/>
      <c r="AQ4746" s="402">
        <f t="shared" si="1551"/>
        <v>0</v>
      </c>
      <c r="AR4746" s="370" t="str">
        <f>IF(AQ4746=0,"",
IF(SUM($AQ$3585:AQ4746)=1,AS4746,
IF($AQ$5285&gt;SUM($AQ$3585:AQ4746),_xlfn.CONCAT(", ",AS4746),
IF($AQ$5285=SUM($AQ$3585:AQ4746),_xlfn.CONCAT(" y ",AS4746)))))</f>
        <v/>
      </c>
      <c r="AS4746" s="156" t="s">
        <v>8109</v>
      </c>
    </row>
    <row r="4747" spans="1:45" ht="15" customHeight="1">
      <c r="A4747" s="57"/>
      <c r="B4747" s="26"/>
      <c r="C4747" s="716" t="s">
        <v>8110</v>
      </c>
      <c r="D4747" s="716"/>
      <c r="E4747" s="941"/>
      <c r="F4747" s="942"/>
      <c r="G4747" s="942"/>
      <c r="H4747" s="943"/>
      <c r="I4747" s="940"/>
      <c r="J4747" s="940"/>
      <c r="K4747" s="940"/>
      <c r="L4747" s="940"/>
      <c r="M4747" s="940"/>
      <c r="N4747" s="940"/>
      <c r="O4747" s="940"/>
      <c r="P4747" s="940"/>
      <c r="Q4747" s="890"/>
      <c r="R4747" s="891"/>
      <c r="S4747" s="890"/>
      <c r="T4747" s="891"/>
      <c r="U4747" s="890"/>
      <c r="V4747" s="891"/>
      <c r="W4747" s="890"/>
      <c r="X4747" s="891"/>
      <c r="Y4747" s="890"/>
      <c r="Z4747" s="891"/>
      <c r="AA4747" s="890"/>
      <c r="AB4747" s="891"/>
      <c r="AC4747" s="890"/>
      <c r="AD4747" s="891"/>
      <c r="AE4747" s="164"/>
      <c r="AF4747" s="164"/>
      <c r="AG4747" s="199">
        <f t="shared" si="1544"/>
        <v>0</v>
      </c>
      <c r="AH4747" s="219" t="b">
        <f t="shared" si="1545"/>
        <v>0</v>
      </c>
      <c r="AI4747" s="198" t="str">
        <f t="shared" si="1546"/>
        <v/>
      </c>
      <c r="AJ4747" s="219" t="b">
        <f t="shared" si="1547"/>
        <v>0</v>
      </c>
      <c r="AK4747" s="198" t="str">
        <f t="shared" si="1548"/>
        <v/>
      </c>
      <c r="AL4747" s="219" t="b">
        <f t="shared" si="1549"/>
        <v>0</v>
      </c>
      <c r="AM4747" s="351">
        <f t="shared" si="1550"/>
        <v>0</v>
      </c>
      <c r="AN4747" s="164"/>
      <c r="AO4747" s="164"/>
      <c r="AP4747" s="164"/>
      <c r="AQ4747" s="402">
        <f t="shared" si="1551"/>
        <v>0</v>
      </c>
      <c r="AR4747" s="370" t="str">
        <f>IF(AQ4747=0,"",
IF(SUM($AQ$3585:AQ4747)=1,AS4747,
IF($AQ$5285&gt;SUM($AQ$3585:AQ4747),_xlfn.CONCAT(", ",AS4747),
IF($AQ$5285=SUM($AQ$3585:AQ4747),_xlfn.CONCAT(" y ",AS4747)))))</f>
        <v/>
      </c>
      <c r="AS4747" s="156" t="s">
        <v>8111</v>
      </c>
    </row>
    <row r="4748" spans="1:45" ht="15" customHeight="1">
      <c r="A4748" s="57"/>
      <c r="B4748" s="26"/>
      <c r="C4748" s="716" t="s">
        <v>8112</v>
      </c>
      <c r="D4748" s="716"/>
      <c r="E4748" s="941"/>
      <c r="F4748" s="942"/>
      <c r="G4748" s="942"/>
      <c r="H4748" s="943"/>
      <c r="I4748" s="940"/>
      <c r="J4748" s="940"/>
      <c r="K4748" s="940"/>
      <c r="L4748" s="940"/>
      <c r="M4748" s="940"/>
      <c r="N4748" s="940"/>
      <c r="O4748" s="940"/>
      <c r="P4748" s="940"/>
      <c r="Q4748" s="890"/>
      <c r="R4748" s="891"/>
      <c r="S4748" s="890"/>
      <c r="T4748" s="891"/>
      <c r="U4748" s="890"/>
      <c r="V4748" s="891"/>
      <c r="W4748" s="890"/>
      <c r="X4748" s="891"/>
      <c r="Y4748" s="890"/>
      <c r="Z4748" s="891"/>
      <c r="AA4748" s="890"/>
      <c r="AB4748" s="891"/>
      <c r="AC4748" s="890"/>
      <c r="AD4748" s="891"/>
      <c r="AE4748" s="164"/>
      <c r="AF4748" s="164"/>
      <c r="AG4748" s="199">
        <f t="shared" si="1544"/>
        <v>0</v>
      </c>
      <c r="AH4748" s="219" t="b">
        <f t="shared" si="1545"/>
        <v>0</v>
      </c>
      <c r="AI4748" s="198" t="str">
        <f t="shared" si="1546"/>
        <v/>
      </c>
      <c r="AJ4748" s="219" t="b">
        <f t="shared" si="1547"/>
        <v>0</v>
      </c>
      <c r="AK4748" s="198" t="str">
        <f t="shared" si="1548"/>
        <v/>
      </c>
      <c r="AL4748" s="219" t="b">
        <f t="shared" si="1549"/>
        <v>0</v>
      </c>
      <c r="AM4748" s="351">
        <f t="shared" si="1550"/>
        <v>0</v>
      </c>
      <c r="AN4748" s="164"/>
      <c r="AO4748" s="164"/>
      <c r="AP4748" s="164"/>
      <c r="AQ4748" s="402">
        <f t="shared" si="1551"/>
        <v>0</v>
      </c>
      <c r="AR4748" s="370" t="str">
        <f>IF(AQ4748=0,"",
IF(SUM($AQ$3585:AQ4748)=1,AS4748,
IF($AQ$5285&gt;SUM($AQ$3585:AQ4748),_xlfn.CONCAT(", ",AS4748),
IF($AQ$5285=SUM($AQ$3585:AQ4748),_xlfn.CONCAT(" y ",AS4748)))))</f>
        <v/>
      </c>
      <c r="AS4748" s="156" t="s">
        <v>8113</v>
      </c>
    </row>
    <row r="4749" spans="1:45" ht="15" customHeight="1">
      <c r="A4749" s="57"/>
      <c r="B4749" s="26"/>
      <c r="C4749" s="716" t="s">
        <v>8114</v>
      </c>
      <c r="D4749" s="716"/>
      <c r="E4749" s="941"/>
      <c r="F4749" s="942"/>
      <c r="G4749" s="942"/>
      <c r="H4749" s="943"/>
      <c r="I4749" s="940"/>
      <c r="J4749" s="940"/>
      <c r="K4749" s="940"/>
      <c r="L4749" s="940"/>
      <c r="M4749" s="940"/>
      <c r="N4749" s="940"/>
      <c r="O4749" s="940"/>
      <c r="P4749" s="940"/>
      <c r="Q4749" s="890"/>
      <c r="R4749" s="891"/>
      <c r="S4749" s="890"/>
      <c r="T4749" s="891"/>
      <c r="U4749" s="890"/>
      <c r="V4749" s="891"/>
      <c r="W4749" s="890"/>
      <c r="X4749" s="891"/>
      <c r="Y4749" s="890"/>
      <c r="Z4749" s="891"/>
      <c r="AA4749" s="890"/>
      <c r="AB4749" s="891"/>
      <c r="AC4749" s="890"/>
      <c r="AD4749" s="891"/>
      <c r="AE4749" s="164"/>
      <c r="AF4749" s="164"/>
      <c r="AG4749" s="199">
        <f t="shared" si="1544"/>
        <v>0</v>
      </c>
      <c r="AH4749" s="219" t="b">
        <f t="shared" si="1545"/>
        <v>0</v>
      </c>
      <c r="AI4749" s="198" t="str">
        <f t="shared" si="1546"/>
        <v/>
      </c>
      <c r="AJ4749" s="219" t="b">
        <f t="shared" si="1547"/>
        <v>0</v>
      </c>
      <c r="AK4749" s="198" t="str">
        <f t="shared" si="1548"/>
        <v/>
      </c>
      <c r="AL4749" s="219" t="b">
        <f t="shared" si="1549"/>
        <v>0</v>
      </c>
      <c r="AM4749" s="351">
        <f t="shared" si="1550"/>
        <v>0</v>
      </c>
      <c r="AN4749" s="164"/>
      <c r="AO4749" s="164"/>
      <c r="AP4749" s="164"/>
      <c r="AQ4749" s="402">
        <f t="shared" si="1551"/>
        <v>0</v>
      </c>
      <c r="AR4749" s="370" t="str">
        <f>IF(AQ4749=0,"",
IF(SUM($AQ$3585:AQ4749)=1,AS4749,
IF($AQ$5285&gt;SUM($AQ$3585:AQ4749),_xlfn.CONCAT(", ",AS4749),
IF($AQ$5285=SUM($AQ$3585:AQ4749),_xlfn.CONCAT(" y ",AS4749)))))</f>
        <v/>
      </c>
      <c r="AS4749" s="156" t="s">
        <v>8115</v>
      </c>
    </row>
    <row r="4750" spans="1:45" ht="15" customHeight="1">
      <c r="A4750" s="57"/>
      <c r="B4750" s="26"/>
      <c r="C4750" s="716" t="s">
        <v>8116</v>
      </c>
      <c r="D4750" s="716"/>
      <c r="E4750" s="941"/>
      <c r="F4750" s="942"/>
      <c r="G4750" s="942"/>
      <c r="H4750" s="943"/>
      <c r="I4750" s="940"/>
      <c r="J4750" s="940"/>
      <c r="K4750" s="940"/>
      <c r="L4750" s="940"/>
      <c r="M4750" s="940"/>
      <c r="N4750" s="940"/>
      <c r="O4750" s="940"/>
      <c r="P4750" s="940"/>
      <c r="Q4750" s="890"/>
      <c r="R4750" s="891"/>
      <c r="S4750" s="890"/>
      <c r="T4750" s="891"/>
      <c r="U4750" s="890"/>
      <c r="V4750" s="891"/>
      <c r="W4750" s="890"/>
      <c r="X4750" s="891"/>
      <c r="Y4750" s="890"/>
      <c r="Z4750" s="891"/>
      <c r="AA4750" s="890"/>
      <c r="AB4750" s="891"/>
      <c r="AC4750" s="890"/>
      <c r="AD4750" s="891"/>
      <c r="AE4750" s="164"/>
      <c r="AF4750" s="164"/>
      <c r="AG4750" s="199">
        <f t="shared" si="1544"/>
        <v>0</v>
      </c>
      <c r="AH4750" s="219" t="b">
        <f t="shared" si="1545"/>
        <v>0</v>
      </c>
      <c r="AI4750" s="198" t="str">
        <f t="shared" si="1546"/>
        <v/>
      </c>
      <c r="AJ4750" s="219" t="b">
        <f t="shared" si="1547"/>
        <v>0</v>
      </c>
      <c r="AK4750" s="198" t="str">
        <f t="shared" si="1548"/>
        <v/>
      </c>
      <c r="AL4750" s="219" t="b">
        <f t="shared" si="1549"/>
        <v>0</v>
      </c>
      <c r="AM4750" s="351">
        <f t="shared" si="1550"/>
        <v>0</v>
      </c>
      <c r="AN4750" s="164"/>
      <c r="AO4750" s="164"/>
      <c r="AP4750" s="164"/>
      <c r="AQ4750" s="402">
        <f t="shared" si="1551"/>
        <v>0</v>
      </c>
      <c r="AR4750" s="370" t="str">
        <f>IF(AQ4750=0,"",
IF(SUM($AQ$3585:AQ4750)=1,AS4750,
IF($AQ$5285&gt;SUM($AQ$3585:AQ4750),_xlfn.CONCAT(", ",AS4750),
IF($AQ$5285=SUM($AQ$3585:AQ4750),_xlfn.CONCAT(" y ",AS4750)))))</f>
        <v/>
      </c>
      <c r="AS4750" s="156" t="s">
        <v>8117</v>
      </c>
    </row>
    <row r="4751" spans="1:45" ht="15" customHeight="1">
      <c r="A4751" s="57"/>
      <c r="B4751" s="26"/>
      <c r="C4751" s="716" t="s">
        <v>8118</v>
      </c>
      <c r="D4751" s="716"/>
      <c r="E4751" s="941"/>
      <c r="F4751" s="942"/>
      <c r="G4751" s="942"/>
      <c r="H4751" s="943"/>
      <c r="I4751" s="940"/>
      <c r="J4751" s="940"/>
      <c r="K4751" s="940"/>
      <c r="L4751" s="940"/>
      <c r="M4751" s="940"/>
      <c r="N4751" s="940"/>
      <c r="O4751" s="940"/>
      <c r="P4751" s="940"/>
      <c r="Q4751" s="890"/>
      <c r="R4751" s="891"/>
      <c r="S4751" s="890"/>
      <c r="T4751" s="891"/>
      <c r="U4751" s="890"/>
      <c r="V4751" s="891"/>
      <c r="W4751" s="890"/>
      <c r="X4751" s="891"/>
      <c r="Y4751" s="890"/>
      <c r="Z4751" s="891"/>
      <c r="AA4751" s="890"/>
      <c r="AB4751" s="891"/>
      <c r="AC4751" s="890"/>
      <c r="AD4751" s="891"/>
      <c r="AE4751" s="164"/>
      <c r="AF4751" s="164"/>
      <c r="AG4751" s="199">
        <f t="shared" si="1544"/>
        <v>0</v>
      </c>
      <c r="AH4751" s="219" t="b">
        <f t="shared" si="1545"/>
        <v>0</v>
      </c>
      <c r="AI4751" s="198" t="str">
        <f t="shared" si="1546"/>
        <v/>
      </c>
      <c r="AJ4751" s="219" t="b">
        <f t="shared" si="1547"/>
        <v>0</v>
      </c>
      <c r="AK4751" s="198" t="str">
        <f t="shared" si="1548"/>
        <v/>
      </c>
      <c r="AL4751" s="219" t="b">
        <f t="shared" si="1549"/>
        <v>0</v>
      </c>
      <c r="AM4751" s="351">
        <f t="shared" si="1550"/>
        <v>0</v>
      </c>
      <c r="AN4751" s="164"/>
      <c r="AO4751" s="164"/>
      <c r="AP4751" s="164"/>
      <c r="AQ4751" s="402">
        <f t="shared" si="1551"/>
        <v>0</v>
      </c>
      <c r="AR4751" s="370" t="str">
        <f>IF(AQ4751=0,"",
IF(SUM($AQ$3585:AQ4751)=1,AS4751,
IF($AQ$5285&gt;SUM($AQ$3585:AQ4751),_xlfn.CONCAT(", ",AS4751),
IF($AQ$5285=SUM($AQ$3585:AQ4751),_xlfn.CONCAT(" y ",AS4751)))))</f>
        <v/>
      </c>
      <c r="AS4751" s="156" t="s">
        <v>8119</v>
      </c>
    </row>
    <row r="4752" spans="1:45" ht="15" customHeight="1">
      <c r="A4752" s="57"/>
      <c r="B4752" s="26"/>
      <c r="C4752" s="716" t="s">
        <v>8120</v>
      </c>
      <c r="D4752" s="716"/>
      <c r="E4752" s="941"/>
      <c r="F4752" s="942"/>
      <c r="G4752" s="942"/>
      <c r="H4752" s="943"/>
      <c r="I4752" s="940"/>
      <c r="J4752" s="940"/>
      <c r="K4752" s="940"/>
      <c r="L4752" s="940"/>
      <c r="M4752" s="940"/>
      <c r="N4752" s="940"/>
      <c r="O4752" s="940"/>
      <c r="P4752" s="940"/>
      <c r="Q4752" s="890"/>
      <c r="R4752" s="891"/>
      <c r="S4752" s="890"/>
      <c r="T4752" s="891"/>
      <c r="U4752" s="890"/>
      <c r="V4752" s="891"/>
      <c r="W4752" s="890"/>
      <c r="X4752" s="891"/>
      <c r="Y4752" s="890"/>
      <c r="Z4752" s="891"/>
      <c r="AA4752" s="890"/>
      <c r="AB4752" s="891"/>
      <c r="AC4752" s="890"/>
      <c r="AD4752" s="891"/>
      <c r="AE4752" s="164"/>
      <c r="AF4752" s="164"/>
      <c r="AG4752" s="199">
        <f t="shared" si="1544"/>
        <v>0</v>
      </c>
      <c r="AH4752" s="219" t="b">
        <f t="shared" si="1545"/>
        <v>0</v>
      </c>
      <c r="AI4752" s="198" t="str">
        <f t="shared" si="1546"/>
        <v/>
      </c>
      <c r="AJ4752" s="219" t="b">
        <f t="shared" si="1547"/>
        <v>0</v>
      </c>
      <c r="AK4752" s="198" t="str">
        <f t="shared" si="1548"/>
        <v/>
      </c>
      <c r="AL4752" s="219" t="b">
        <f t="shared" si="1549"/>
        <v>0</v>
      </c>
      <c r="AM4752" s="351">
        <f t="shared" si="1550"/>
        <v>0</v>
      </c>
      <c r="AN4752" s="164"/>
      <c r="AO4752" s="164"/>
      <c r="AP4752" s="164"/>
      <c r="AQ4752" s="402">
        <f t="shared" si="1551"/>
        <v>0</v>
      </c>
      <c r="AR4752" s="370" t="str">
        <f>IF(AQ4752=0,"",
IF(SUM($AQ$3585:AQ4752)=1,AS4752,
IF($AQ$5285&gt;SUM($AQ$3585:AQ4752),_xlfn.CONCAT(", ",AS4752),
IF($AQ$5285=SUM($AQ$3585:AQ4752),_xlfn.CONCAT(" y ",AS4752)))))</f>
        <v/>
      </c>
      <c r="AS4752" s="156" t="s">
        <v>8121</v>
      </c>
    </row>
    <row r="4753" spans="1:45" ht="15" customHeight="1">
      <c r="A4753" s="57"/>
      <c r="B4753" s="26"/>
      <c r="C4753" s="716" t="s">
        <v>8122</v>
      </c>
      <c r="D4753" s="716"/>
      <c r="E4753" s="941"/>
      <c r="F4753" s="942"/>
      <c r="G4753" s="942"/>
      <c r="H4753" s="943"/>
      <c r="I4753" s="940"/>
      <c r="J4753" s="940"/>
      <c r="K4753" s="940"/>
      <c r="L4753" s="940"/>
      <c r="M4753" s="940"/>
      <c r="N4753" s="940"/>
      <c r="O4753" s="940"/>
      <c r="P4753" s="940"/>
      <c r="Q4753" s="890"/>
      <c r="R4753" s="891"/>
      <c r="S4753" s="890"/>
      <c r="T4753" s="891"/>
      <c r="U4753" s="890"/>
      <c r="V4753" s="891"/>
      <c r="W4753" s="890"/>
      <c r="X4753" s="891"/>
      <c r="Y4753" s="890"/>
      <c r="Z4753" s="891"/>
      <c r="AA4753" s="890"/>
      <c r="AB4753" s="891"/>
      <c r="AC4753" s="890"/>
      <c r="AD4753" s="891"/>
      <c r="AE4753" s="164"/>
      <c r="AF4753" s="164"/>
      <c r="AG4753" s="199">
        <f t="shared" si="1544"/>
        <v>0</v>
      </c>
      <c r="AH4753" s="219" t="b">
        <f t="shared" si="1545"/>
        <v>0</v>
      </c>
      <c r="AI4753" s="198" t="str">
        <f t="shared" si="1546"/>
        <v/>
      </c>
      <c r="AJ4753" s="219" t="b">
        <f t="shared" si="1547"/>
        <v>0</v>
      </c>
      <c r="AK4753" s="198" t="str">
        <f t="shared" si="1548"/>
        <v/>
      </c>
      <c r="AL4753" s="219" t="b">
        <f t="shared" si="1549"/>
        <v>0</v>
      </c>
      <c r="AM4753" s="351">
        <f t="shared" si="1550"/>
        <v>0</v>
      </c>
      <c r="AN4753" s="164"/>
      <c r="AO4753" s="164"/>
      <c r="AP4753" s="164"/>
      <c r="AQ4753" s="402">
        <f t="shared" si="1551"/>
        <v>0</v>
      </c>
      <c r="AR4753" s="370" t="str">
        <f>IF(AQ4753=0,"",
IF(SUM($AQ$3585:AQ4753)=1,AS4753,
IF($AQ$5285&gt;SUM($AQ$3585:AQ4753),_xlfn.CONCAT(", ",AS4753),
IF($AQ$5285=SUM($AQ$3585:AQ4753),_xlfn.CONCAT(" y ",AS4753)))))</f>
        <v/>
      </c>
      <c r="AS4753" s="156" t="s">
        <v>8123</v>
      </c>
    </row>
    <row r="4754" spans="1:45" ht="15" customHeight="1">
      <c r="A4754" s="57"/>
      <c r="B4754" s="26"/>
      <c r="C4754" s="716" t="s">
        <v>8124</v>
      </c>
      <c r="D4754" s="716"/>
      <c r="E4754" s="941"/>
      <c r="F4754" s="942"/>
      <c r="G4754" s="942"/>
      <c r="H4754" s="943"/>
      <c r="I4754" s="940"/>
      <c r="J4754" s="940"/>
      <c r="K4754" s="940"/>
      <c r="L4754" s="940"/>
      <c r="M4754" s="940"/>
      <c r="N4754" s="940"/>
      <c r="O4754" s="940"/>
      <c r="P4754" s="940"/>
      <c r="Q4754" s="890"/>
      <c r="R4754" s="891"/>
      <c r="S4754" s="890"/>
      <c r="T4754" s="891"/>
      <c r="U4754" s="890"/>
      <c r="V4754" s="891"/>
      <c r="W4754" s="890"/>
      <c r="X4754" s="891"/>
      <c r="Y4754" s="890"/>
      <c r="Z4754" s="891"/>
      <c r="AA4754" s="890"/>
      <c r="AB4754" s="891"/>
      <c r="AC4754" s="890"/>
      <c r="AD4754" s="891"/>
      <c r="AE4754" s="164"/>
      <c r="AF4754" s="164"/>
      <c r="AG4754" s="199">
        <f t="shared" si="1544"/>
        <v>0</v>
      </c>
      <c r="AH4754" s="219" t="b">
        <f t="shared" si="1545"/>
        <v>0</v>
      </c>
      <c r="AI4754" s="198" t="str">
        <f t="shared" si="1546"/>
        <v/>
      </c>
      <c r="AJ4754" s="219" t="b">
        <f t="shared" si="1547"/>
        <v>0</v>
      </c>
      <c r="AK4754" s="198" t="str">
        <f t="shared" si="1548"/>
        <v/>
      </c>
      <c r="AL4754" s="219" t="b">
        <f t="shared" si="1549"/>
        <v>0</v>
      </c>
      <c r="AM4754" s="351">
        <f t="shared" si="1550"/>
        <v>0</v>
      </c>
      <c r="AN4754" s="164"/>
      <c r="AO4754" s="164"/>
      <c r="AP4754" s="164"/>
      <c r="AQ4754" s="402">
        <f t="shared" si="1551"/>
        <v>0</v>
      </c>
      <c r="AR4754" s="370" t="str">
        <f>IF(AQ4754=0,"",
IF(SUM($AQ$3585:AQ4754)=1,AS4754,
IF($AQ$5285&gt;SUM($AQ$3585:AQ4754),_xlfn.CONCAT(", ",AS4754),
IF($AQ$5285=SUM($AQ$3585:AQ4754),_xlfn.CONCAT(" y ",AS4754)))))</f>
        <v/>
      </c>
      <c r="AS4754" s="156" t="s">
        <v>8125</v>
      </c>
    </row>
    <row r="4755" spans="1:45" ht="15" customHeight="1">
      <c r="A4755" s="57"/>
      <c r="B4755" s="26"/>
      <c r="C4755" s="716" t="s">
        <v>8126</v>
      </c>
      <c r="D4755" s="716"/>
      <c r="E4755" s="941"/>
      <c r="F4755" s="942"/>
      <c r="G4755" s="942"/>
      <c r="H4755" s="943"/>
      <c r="I4755" s="940"/>
      <c r="J4755" s="940"/>
      <c r="K4755" s="940"/>
      <c r="L4755" s="940"/>
      <c r="M4755" s="940"/>
      <c r="N4755" s="940"/>
      <c r="O4755" s="940"/>
      <c r="P4755" s="940"/>
      <c r="Q4755" s="890"/>
      <c r="R4755" s="891"/>
      <c r="S4755" s="890"/>
      <c r="T4755" s="891"/>
      <c r="U4755" s="890"/>
      <c r="V4755" s="891"/>
      <c r="W4755" s="890"/>
      <c r="X4755" s="891"/>
      <c r="Y4755" s="890"/>
      <c r="Z4755" s="891"/>
      <c r="AA4755" s="890"/>
      <c r="AB4755" s="891"/>
      <c r="AC4755" s="890"/>
      <c r="AD4755" s="891"/>
      <c r="AE4755" s="164"/>
      <c r="AF4755" s="164"/>
      <c r="AG4755" s="199">
        <f t="shared" si="1544"/>
        <v>0</v>
      </c>
      <c r="AH4755" s="219" t="b">
        <f t="shared" si="1545"/>
        <v>0</v>
      </c>
      <c r="AI4755" s="198" t="str">
        <f t="shared" si="1546"/>
        <v/>
      </c>
      <c r="AJ4755" s="219" t="b">
        <f t="shared" si="1547"/>
        <v>0</v>
      </c>
      <c r="AK4755" s="198" t="str">
        <f t="shared" si="1548"/>
        <v/>
      </c>
      <c r="AL4755" s="219" t="b">
        <f t="shared" si="1549"/>
        <v>0</v>
      </c>
      <c r="AM4755" s="351">
        <f t="shared" si="1550"/>
        <v>0</v>
      </c>
      <c r="AN4755" s="164"/>
      <c r="AO4755" s="164"/>
      <c r="AP4755" s="164"/>
      <c r="AQ4755" s="402">
        <f t="shared" si="1551"/>
        <v>0</v>
      </c>
      <c r="AR4755" s="370" t="str">
        <f>IF(AQ4755=0,"",
IF(SUM($AQ$3585:AQ4755)=1,AS4755,
IF($AQ$5285&gt;SUM($AQ$3585:AQ4755),_xlfn.CONCAT(", ",AS4755),
IF($AQ$5285=SUM($AQ$3585:AQ4755),_xlfn.CONCAT(" y ",AS4755)))))</f>
        <v/>
      </c>
      <c r="AS4755" s="156" t="s">
        <v>8127</v>
      </c>
    </row>
    <row r="4756" spans="1:45" ht="15" customHeight="1">
      <c r="A4756" s="57"/>
      <c r="B4756" s="26"/>
      <c r="C4756" s="716" t="s">
        <v>8128</v>
      </c>
      <c r="D4756" s="716"/>
      <c r="E4756" s="941"/>
      <c r="F4756" s="942"/>
      <c r="G4756" s="942"/>
      <c r="H4756" s="943"/>
      <c r="I4756" s="940"/>
      <c r="J4756" s="940"/>
      <c r="K4756" s="940"/>
      <c r="L4756" s="940"/>
      <c r="M4756" s="940"/>
      <c r="N4756" s="940"/>
      <c r="O4756" s="940"/>
      <c r="P4756" s="940"/>
      <c r="Q4756" s="890"/>
      <c r="R4756" s="891"/>
      <c r="S4756" s="890"/>
      <c r="T4756" s="891"/>
      <c r="U4756" s="890"/>
      <c r="V4756" s="891"/>
      <c r="W4756" s="890"/>
      <c r="X4756" s="891"/>
      <c r="Y4756" s="890"/>
      <c r="Z4756" s="891"/>
      <c r="AA4756" s="890"/>
      <c r="AB4756" s="891"/>
      <c r="AC4756" s="890"/>
      <c r="AD4756" s="891"/>
      <c r="AE4756" s="164"/>
      <c r="AF4756" s="164"/>
      <c r="AG4756" s="199">
        <f t="shared" si="1544"/>
        <v>0</v>
      </c>
      <c r="AH4756" s="219" t="b">
        <f t="shared" si="1545"/>
        <v>0</v>
      </c>
      <c r="AI4756" s="198" t="str">
        <f t="shared" si="1546"/>
        <v/>
      </c>
      <c r="AJ4756" s="219" t="b">
        <f t="shared" si="1547"/>
        <v>0</v>
      </c>
      <c r="AK4756" s="198" t="str">
        <f t="shared" si="1548"/>
        <v/>
      </c>
      <c r="AL4756" s="219" t="b">
        <f t="shared" si="1549"/>
        <v>0</v>
      </c>
      <c r="AM4756" s="351">
        <f t="shared" si="1550"/>
        <v>0</v>
      </c>
      <c r="AN4756" s="164"/>
      <c r="AO4756" s="164"/>
      <c r="AP4756" s="164"/>
      <c r="AQ4756" s="402">
        <f t="shared" si="1551"/>
        <v>0</v>
      </c>
      <c r="AR4756" s="370" t="str">
        <f>IF(AQ4756=0,"",
IF(SUM($AQ$3585:AQ4756)=1,AS4756,
IF($AQ$5285&gt;SUM($AQ$3585:AQ4756),_xlfn.CONCAT(", ",AS4756),
IF($AQ$5285=SUM($AQ$3585:AQ4756),_xlfn.CONCAT(" y ",AS4756)))))</f>
        <v/>
      </c>
      <c r="AS4756" s="156" t="s">
        <v>8129</v>
      </c>
    </row>
    <row r="4757" spans="1:45" ht="15" customHeight="1">
      <c r="A4757" s="57"/>
      <c r="B4757" s="26"/>
      <c r="C4757" s="716" t="s">
        <v>8130</v>
      </c>
      <c r="D4757" s="716"/>
      <c r="E4757" s="941"/>
      <c r="F4757" s="942"/>
      <c r="G4757" s="942"/>
      <c r="H4757" s="943"/>
      <c r="I4757" s="940"/>
      <c r="J4757" s="940"/>
      <c r="K4757" s="940"/>
      <c r="L4757" s="940"/>
      <c r="M4757" s="940"/>
      <c r="N4757" s="940"/>
      <c r="O4757" s="940"/>
      <c r="P4757" s="940"/>
      <c r="Q4757" s="890"/>
      <c r="R4757" s="891"/>
      <c r="S4757" s="890"/>
      <c r="T4757" s="891"/>
      <c r="U4757" s="890"/>
      <c r="V4757" s="891"/>
      <c r="W4757" s="890"/>
      <c r="X4757" s="891"/>
      <c r="Y4757" s="890"/>
      <c r="Z4757" s="891"/>
      <c r="AA4757" s="890"/>
      <c r="AB4757" s="891"/>
      <c r="AC4757" s="890"/>
      <c r="AD4757" s="891"/>
      <c r="AE4757" s="164"/>
      <c r="AF4757" s="164"/>
      <c r="AG4757" s="199">
        <f t="shared" si="1544"/>
        <v>0</v>
      </c>
      <c r="AH4757" s="219" t="b">
        <f t="shared" si="1545"/>
        <v>0</v>
      </c>
      <c r="AI4757" s="198" t="str">
        <f t="shared" si="1546"/>
        <v/>
      </c>
      <c r="AJ4757" s="219" t="b">
        <f t="shared" si="1547"/>
        <v>0</v>
      </c>
      <c r="AK4757" s="198" t="str">
        <f t="shared" si="1548"/>
        <v/>
      </c>
      <c r="AL4757" s="219" t="b">
        <f t="shared" si="1549"/>
        <v>0</v>
      </c>
      <c r="AM4757" s="351">
        <f t="shared" si="1550"/>
        <v>0</v>
      </c>
      <c r="AN4757" s="164"/>
      <c r="AO4757" s="164"/>
      <c r="AP4757" s="164"/>
      <c r="AQ4757" s="402">
        <f t="shared" si="1551"/>
        <v>0</v>
      </c>
      <c r="AR4757" s="370" t="str">
        <f>IF(AQ4757=0,"",
IF(SUM($AQ$3585:AQ4757)=1,AS4757,
IF($AQ$5285&gt;SUM($AQ$3585:AQ4757),_xlfn.CONCAT(", ",AS4757),
IF($AQ$5285=SUM($AQ$3585:AQ4757),_xlfn.CONCAT(" y ",AS4757)))))</f>
        <v/>
      </c>
      <c r="AS4757" s="156" t="s">
        <v>8131</v>
      </c>
    </row>
    <row r="4758" spans="1:45" ht="15" customHeight="1">
      <c r="A4758" s="57"/>
      <c r="B4758" s="26"/>
      <c r="C4758" s="716" t="s">
        <v>8132</v>
      </c>
      <c r="D4758" s="716"/>
      <c r="E4758" s="941"/>
      <c r="F4758" s="942"/>
      <c r="G4758" s="942"/>
      <c r="H4758" s="943"/>
      <c r="I4758" s="940"/>
      <c r="J4758" s="940"/>
      <c r="K4758" s="940"/>
      <c r="L4758" s="940"/>
      <c r="M4758" s="940"/>
      <c r="N4758" s="940"/>
      <c r="O4758" s="940"/>
      <c r="P4758" s="940"/>
      <c r="Q4758" s="890"/>
      <c r="R4758" s="891"/>
      <c r="S4758" s="890"/>
      <c r="T4758" s="891"/>
      <c r="U4758" s="890"/>
      <c r="V4758" s="891"/>
      <c r="W4758" s="890"/>
      <c r="X4758" s="891"/>
      <c r="Y4758" s="890"/>
      <c r="Z4758" s="891"/>
      <c r="AA4758" s="890"/>
      <c r="AB4758" s="891"/>
      <c r="AC4758" s="890"/>
      <c r="AD4758" s="891"/>
      <c r="AE4758" s="164"/>
      <c r="AF4758" s="164"/>
      <c r="AG4758" s="199">
        <f t="shared" si="1544"/>
        <v>0</v>
      </c>
      <c r="AH4758" s="219" t="b">
        <f t="shared" si="1545"/>
        <v>0</v>
      </c>
      <c r="AI4758" s="198" t="str">
        <f t="shared" si="1546"/>
        <v/>
      </c>
      <c r="AJ4758" s="219" t="b">
        <f t="shared" si="1547"/>
        <v>0</v>
      </c>
      <c r="AK4758" s="198" t="str">
        <f t="shared" si="1548"/>
        <v/>
      </c>
      <c r="AL4758" s="219" t="b">
        <f t="shared" si="1549"/>
        <v>0</v>
      </c>
      <c r="AM4758" s="351">
        <f t="shared" si="1550"/>
        <v>0</v>
      </c>
      <c r="AN4758" s="164"/>
      <c r="AO4758" s="164"/>
      <c r="AP4758" s="164"/>
      <c r="AQ4758" s="402">
        <f t="shared" si="1551"/>
        <v>0</v>
      </c>
      <c r="AR4758" s="370" t="str">
        <f>IF(AQ4758=0,"",
IF(SUM($AQ$3585:AQ4758)=1,AS4758,
IF($AQ$5285&gt;SUM($AQ$3585:AQ4758),_xlfn.CONCAT(", ",AS4758),
IF($AQ$5285=SUM($AQ$3585:AQ4758),_xlfn.CONCAT(" y ",AS4758)))))</f>
        <v/>
      </c>
      <c r="AS4758" s="156" t="s">
        <v>8133</v>
      </c>
    </row>
    <row r="4759" spans="1:45" ht="15" customHeight="1">
      <c r="A4759" s="57"/>
      <c r="B4759" s="26"/>
      <c r="C4759" s="716" t="s">
        <v>8134</v>
      </c>
      <c r="D4759" s="716"/>
      <c r="E4759" s="941"/>
      <c r="F4759" s="942"/>
      <c r="G4759" s="942"/>
      <c r="H4759" s="943"/>
      <c r="I4759" s="940"/>
      <c r="J4759" s="940"/>
      <c r="K4759" s="940"/>
      <c r="L4759" s="940"/>
      <c r="M4759" s="940"/>
      <c r="N4759" s="940"/>
      <c r="O4759" s="940"/>
      <c r="P4759" s="940"/>
      <c r="Q4759" s="890"/>
      <c r="R4759" s="891"/>
      <c r="S4759" s="890"/>
      <c r="T4759" s="891"/>
      <c r="U4759" s="890"/>
      <c r="V4759" s="891"/>
      <c r="W4759" s="890"/>
      <c r="X4759" s="891"/>
      <c r="Y4759" s="890"/>
      <c r="Z4759" s="891"/>
      <c r="AA4759" s="890"/>
      <c r="AB4759" s="891"/>
      <c r="AC4759" s="890"/>
      <c r="AD4759" s="891"/>
      <c r="AE4759" s="164"/>
      <c r="AF4759" s="164"/>
      <c r="AG4759" s="199">
        <f t="shared" si="1544"/>
        <v>0</v>
      </c>
      <c r="AH4759" s="219" t="b">
        <f t="shared" si="1545"/>
        <v>0</v>
      </c>
      <c r="AI4759" s="198" t="str">
        <f t="shared" si="1546"/>
        <v/>
      </c>
      <c r="AJ4759" s="219" t="b">
        <f t="shared" si="1547"/>
        <v>0</v>
      </c>
      <c r="AK4759" s="198" t="str">
        <f t="shared" si="1548"/>
        <v/>
      </c>
      <c r="AL4759" s="219" t="b">
        <f t="shared" si="1549"/>
        <v>0</v>
      </c>
      <c r="AM4759" s="351">
        <f t="shared" si="1550"/>
        <v>0</v>
      </c>
      <c r="AN4759" s="164"/>
      <c r="AO4759" s="164"/>
      <c r="AP4759" s="164"/>
      <c r="AQ4759" s="402">
        <f t="shared" si="1551"/>
        <v>0</v>
      </c>
      <c r="AR4759" s="370" t="str">
        <f>IF(AQ4759=0,"",
IF(SUM($AQ$3585:AQ4759)=1,AS4759,
IF($AQ$5285&gt;SUM($AQ$3585:AQ4759),_xlfn.CONCAT(", ",AS4759),
IF($AQ$5285=SUM($AQ$3585:AQ4759),_xlfn.CONCAT(" y ",AS4759)))))</f>
        <v/>
      </c>
      <c r="AS4759" s="156" t="s">
        <v>8135</v>
      </c>
    </row>
    <row r="4760" spans="1:45" ht="15" customHeight="1">
      <c r="A4760" s="57"/>
      <c r="B4760" s="26"/>
      <c r="C4760" s="716" t="s">
        <v>8136</v>
      </c>
      <c r="D4760" s="716"/>
      <c r="E4760" s="941"/>
      <c r="F4760" s="942"/>
      <c r="G4760" s="942"/>
      <c r="H4760" s="943"/>
      <c r="I4760" s="940"/>
      <c r="J4760" s="940"/>
      <c r="K4760" s="940"/>
      <c r="L4760" s="940"/>
      <c r="M4760" s="940"/>
      <c r="N4760" s="940"/>
      <c r="O4760" s="940"/>
      <c r="P4760" s="940"/>
      <c r="Q4760" s="890"/>
      <c r="R4760" s="891"/>
      <c r="S4760" s="890"/>
      <c r="T4760" s="891"/>
      <c r="U4760" s="890"/>
      <c r="V4760" s="891"/>
      <c r="W4760" s="890"/>
      <c r="X4760" s="891"/>
      <c r="Y4760" s="890"/>
      <c r="Z4760" s="891"/>
      <c r="AA4760" s="890"/>
      <c r="AB4760" s="891"/>
      <c r="AC4760" s="890"/>
      <c r="AD4760" s="891"/>
      <c r="AE4760" s="164"/>
      <c r="AF4760" s="164"/>
      <c r="AG4760" s="199">
        <f t="shared" si="1544"/>
        <v>0</v>
      </c>
      <c r="AH4760" s="219" t="b">
        <f t="shared" si="1545"/>
        <v>0</v>
      </c>
      <c r="AI4760" s="198" t="str">
        <f t="shared" si="1546"/>
        <v/>
      </c>
      <c r="AJ4760" s="219" t="b">
        <f t="shared" si="1547"/>
        <v>0</v>
      </c>
      <c r="AK4760" s="198" t="str">
        <f t="shared" si="1548"/>
        <v/>
      </c>
      <c r="AL4760" s="219" t="b">
        <f t="shared" si="1549"/>
        <v>0</v>
      </c>
      <c r="AM4760" s="351">
        <f t="shared" si="1550"/>
        <v>0</v>
      </c>
      <c r="AN4760" s="164"/>
      <c r="AO4760" s="164"/>
      <c r="AP4760" s="164"/>
      <c r="AQ4760" s="402">
        <f t="shared" si="1551"/>
        <v>0</v>
      </c>
      <c r="AR4760" s="370" t="str">
        <f>IF(AQ4760=0,"",
IF(SUM($AQ$3585:AQ4760)=1,AS4760,
IF($AQ$5285&gt;SUM($AQ$3585:AQ4760),_xlfn.CONCAT(", ",AS4760),
IF($AQ$5285=SUM($AQ$3585:AQ4760),_xlfn.CONCAT(" y ",AS4760)))))</f>
        <v/>
      </c>
      <c r="AS4760" s="156" t="s">
        <v>8137</v>
      </c>
    </row>
    <row r="4761" spans="1:45" ht="15" customHeight="1">
      <c r="A4761" s="57"/>
      <c r="B4761" s="26"/>
      <c r="C4761" s="716" t="s">
        <v>8138</v>
      </c>
      <c r="D4761" s="716"/>
      <c r="E4761" s="941"/>
      <c r="F4761" s="942"/>
      <c r="G4761" s="942"/>
      <c r="H4761" s="943"/>
      <c r="I4761" s="940"/>
      <c r="J4761" s="940"/>
      <c r="K4761" s="940"/>
      <c r="L4761" s="940"/>
      <c r="M4761" s="940"/>
      <c r="N4761" s="940"/>
      <c r="O4761" s="940"/>
      <c r="P4761" s="940"/>
      <c r="Q4761" s="890"/>
      <c r="R4761" s="891"/>
      <c r="S4761" s="890"/>
      <c r="T4761" s="891"/>
      <c r="U4761" s="890"/>
      <c r="V4761" s="891"/>
      <c r="W4761" s="890"/>
      <c r="X4761" s="891"/>
      <c r="Y4761" s="890"/>
      <c r="Z4761" s="891"/>
      <c r="AA4761" s="890"/>
      <c r="AB4761" s="891"/>
      <c r="AC4761" s="890"/>
      <c r="AD4761" s="891"/>
      <c r="AE4761" s="164"/>
      <c r="AF4761" s="164"/>
      <c r="AG4761" s="199">
        <f t="shared" si="1544"/>
        <v>0</v>
      </c>
      <c r="AH4761" s="219" t="b">
        <f t="shared" si="1545"/>
        <v>0</v>
      </c>
      <c r="AI4761" s="198" t="str">
        <f t="shared" si="1546"/>
        <v/>
      </c>
      <c r="AJ4761" s="219" t="b">
        <f t="shared" si="1547"/>
        <v>0</v>
      </c>
      <c r="AK4761" s="198" t="str">
        <f t="shared" si="1548"/>
        <v/>
      </c>
      <c r="AL4761" s="219" t="b">
        <f t="shared" si="1549"/>
        <v>0</v>
      </c>
      <c r="AM4761" s="351">
        <f t="shared" si="1550"/>
        <v>0</v>
      </c>
      <c r="AN4761" s="164"/>
      <c r="AO4761" s="164"/>
      <c r="AP4761" s="164"/>
      <c r="AQ4761" s="402">
        <f t="shared" si="1551"/>
        <v>0</v>
      </c>
      <c r="AR4761" s="370" t="str">
        <f>IF(AQ4761=0,"",
IF(SUM($AQ$3585:AQ4761)=1,AS4761,
IF($AQ$5285&gt;SUM($AQ$3585:AQ4761),_xlfn.CONCAT(", ",AS4761),
IF($AQ$5285=SUM($AQ$3585:AQ4761),_xlfn.CONCAT(" y ",AS4761)))))</f>
        <v/>
      </c>
      <c r="AS4761" s="156" t="s">
        <v>8139</v>
      </c>
    </row>
    <row r="4762" spans="1:45" ht="15" customHeight="1">
      <c r="A4762" s="57"/>
      <c r="B4762" s="26"/>
      <c r="C4762" s="716" t="s">
        <v>8140</v>
      </c>
      <c r="D4762" s="716"/>
      <c r="E4762" s="941"/>
      <c r="F4762" s="942"/>
      <c r="G4762" s="942"/>
      <c r="H4762" s="943"/>
      <c r="I4762" s="940"/>
      <c r="J4762" s="940"/>
      <c r="K4762" s="940"/>
      <c r="L4762" s="940"/>
      <c r="M4762" s="940"/>
      <c r="N4762" s="940"/>
      <c r="O4762" s="940"/>
      <c r="P4762" s="940"/>
      <c r="Q4762" s="890"/>
      <c r="R4762" s="891"/>
      <c r="S4762" s="890"/>
      <c r="T4762" s="891"/>
      <c r="U4762" s="890"/>
      <c r="V4762" s="891"/>
      <c r="W4762" s="890"/>
      <c r="X4762" s="891"/>
      <c r="Y4762" s="890"/>
      <c r="Z4762" s="891"/>
      <c r="AA4762" s="890"/>
      <c r="AB4762" s="891"/>
      <c r="AC4762" s="890"/>
      <c r="AD4762" s="891"/>
      <c r="AE4762" s="164"/>
      <c r="AF4762" s="164"/>
      <c r="AG4762" s="199">
        <f t="shared" si="1544"/>
        <v>0</v>
      </c>
      <c r="AH4762" s="219" t="b">
        <f t="shared" si="1545"/>
        <v>0</v>
      </c>
      <c r="AI4762" s="198" t="str">
        <f t="shared" si="1546"/>
        <v/>
      </c>
      <c r="AJ4762" s="219" t="b">
        <f t="shared" si="1547"/>
        <v>0</v>
      </c>
      <c r="AK4762" s="198" t="str">
        <f t="shared" si="1548"/>
        <v/>
      </c>
      <c r="AL4762" s="219" t="b">
        <f t="shared" si="1549"/>
        <v>0</v>
      </c>
      <c r="AM4762" s="351">
        <f t="shared" si="1550"/>
        <v>0</v>
      </c>
      <c r="AN4762" s="164"/>
      <c r="AO4762" s="164"/>
      <c r="AP4762" s="164"/>
      <c r="AQ4762" s="402">
        <f t="shared" si="1551"/>
        <v>0</v>
      </c>
      <c r="AR4762" s="370" t="str">
        <f>IF(AQ4762=0,"",
IF(SUM($AQ$3585:AQ4762)=1,AS4762,
IF($AQ$5285&gt;SUM($AQ$3585:AQ4762),_xlfn.CONCAT(", ",AS4762),
IF($AQ$5285=SUM($AQ$3585:AQ4762),_xlfn.CONCAT(" y ",AS4762)))))</f>
        <v/>
      </c>
      <c r="AS4762" s="156" t="s">
        <v>8141</v>
      </c>
    </row>
    <row r="4763" spans="1:45" ht="15" customHeight="1">
      <c r="A4763" s="57"/>
      <c r="B4763" s="26"/>
      <c r="C4763" s="716" t="s">
        <v>8142</v>
      </c>
      <c r="D4763" s="716"/>
      <c r="E4763" s="941"/>
      <c r="F4763" s="942"/>
      <c r="G4763" s="942"/>
      <c r="H4763" s="943"/>
      <c r="I4763" s="940"/>
      <c r="J4763" s="940"/>
      <c r="K4763" s="940"/>
      <c r="L4763" s="940"/>
      <c r="M4763" s="940"/>
      <c r="N4763" s="940"/>
      <c r="O4763" s="940"/>
      <c r="P4763" s="940"/>
      <c r="Q4763" s="890"/>
      <c r="R4763" s="891"/>
      <c r="S4763" s="890"/>
      <c r="T4763" s="891"/>
      <c r="U4763" s="890"/>
      <c r="V4763" s="891"/>
      <c r="W4763" s="890"/>
      <c r="X4763" s="891"/>
      <c r="Y4763" s="890"/>
      <c r="Z4763" s="891"/>
      <c r="AA4763" s="890"/>
      <c r="AB4763" s="891"/>
      <c r="AC4763" s="890"/>
      <c r="AD4763" s="891"/>
      <c r="AE4763" s="164"/>
      <c r="AF4763" s="164"/>
      <c r="AG4763" s="199">
        <f t="shared" si="1544"/>
        <v>0</v>
      </c>
      <c r="AH4763" s="219" t="b">
        <f t="shared" si="1545"/>
        <v>0</v>
      </c>
      <c r="AI4763" s="198" t="str">
        <f t="shared" si="1546"/>
        <v/>
      </c>
      <c r="AJ4763" s="219" t="b">
        <f t="shared" si="1547"/>
        <v>0</v>
      </c>
      <c r="AK4763" s="198" t="str">
        <f t="shared" si="1548"/>
        <v/>
      </c>
      <c r="AL4763" s="219" t="b">
        <f t="shared" si="1549"/>
        <v>0</v>
      </c>
      <c r="AM4763" s="351">
        <f t="shared" si="1550"/>
        <v>0</v>
      </c>
      <c r="AN4763" s="164"/>
      <c r="AO4763" s="164"/>
      <c r="AP4763" s="164"/>
      <c r="AQ4763" s="402">
        <f t="shared" si="1551"/>
        <v>0</v>
      </c>
      <c r="AR4763" s="370" t="str">
        <f>IF(AQ4763=0,"",
IF(SUM($AQ$3585:AQ4763)=1,AS4763,
IF($AQ$5285&gt;SUM($AQ$3585:AQ4763),_xlfn.CONCAT(", ",AS4763),
IF($AQ$5285=SUM($AQ$3585:AQ4763),_xlfn.CONCAT(" y ",AS4763)))))</f>
        <v/>
      </c>
      <c r="AS4763" s="156" t="s">
        <v>8143</v>
      </c>
    </row>
    <row r="4764" spans="1:45" ht="15" customHeight="1">
      <c r="A4764" s="57"/>
      <c r="B4764" s="26"/>
      <c r="C4764" s="716" t="s">
        <v>8144</v>
      </c>
      <c r="D4764" s="716"/>
      <c r="E4764" s="941"/>
      <c r="F4764" s="942"/>
      <c r="G4764" s="942"/>
      <c r="H4764" s="943"/>
      <c r="I4764" s="940"/>
      <c r="J4764" s="940"/>
      <c r="K4764" s="940"/>
      <c r="L4764" s="940"/>
      <c r="M4764" s="940"/>
      <c r="N4764" s="940"/>
      <c r="O4764" s="940"/>
      <c r="P4764" s="940"/>
      <c r="Q4764" s="890"/>
      <c r="R4764" s="891"/>
      <c r="S4764" s="890"/>
      <c r="T4764" s="891"/>
      <c r="U4764" s="890"/>
      <c r="V4764" s="891"/>
      <c r="W4764" s="890"/>
      <c r="X4764" s="891"/>
      <c r="Y4764" s="890"/>
      <c r="Z4764" s="891"/>
      <c r="AA4764" s="890"/>
      <c r="AB4764" s="891"/>
      <c r="AC4764" s="890"/>
      <c r="AD4764" s="891"/>
      <c r="AE4764" s="164"/>
      <c r="AF4764" s="164"/>
      <c r="AG4764" s="199">
        <f t="shared" si="1544"/>
        <v>0</v>
      </c>
      <c r="AH4764" s="219" t="b">
        <f t="shared" si="1545"/>
        <v>0</v>
      </c>
      <c r="AI4764" s="198" t="str">
        <f t="shared" si="1546"/>
        <v/>
      </c>
      <c r="AJ4764" s="219" t="b">
        <f t="shared" si="1547"/>
        <v>0</v>
      </c>
      <c r="AK4764" s="198" t="str">
        <f t="shared" si="1548"/>
        <v/>
      </c>
      <c r="AL4764" s="219" t="b">
        <f t="shared" si="1549"/>
        <v>0</v>
      </c>
      <c r="AM4764" s="351">
        <f t="shared" si="1550"/>
        <v>0</v>
      </c>
      <c r="AN4764" s="164"/>
      <c r="AO4764" s="164"/>
      <c r="AP4764" s="164"/>
      <c r="AQ4764" s="402">
        <f t="shared" si="1551"/>
        <v>0</v>
      </c>
      <c r="AR4764" s="370" t="str">
        <f>IF(AQ4764=0,"",
IF(SUM($AQ$3585:AQ4764)=1,AS4764,
IF($AQ$5285&gt;SUM($AQ$3585:AQ4764),_xlfn.CONCAT(", ",AS4764),
IF($AQ$5285=SUM($AQ$3585:AQ4764),_xlfn.CONCAT(" y ",AS4764)))))</f>
        <v/>
      </c>
      <c r="AS4764" s="156" t="s">
        <v>8145</v>
      </c>
    </row>
    <row r="4765" spans="1:45" ht="15" customHeight="1">
      <c r="A4765" s="57"/>
      <c r="B4765" s="26"/>
      <c r="C4765" s="716" t="s">
        <v>8146</v>
      </c>
      <c r="D4765" s="716"/>
      <c r="E4765" s="941"/>
      <c r="F4765" s="942"/>
      <c r="G4765" s="942"/>
      <c r="H4765" s="943"/>
      <c r="I4765" s="940"/>
      <c r="J4765" s="940"/>
      <c r="K4765" s="940"/>
      <c r="L4765" s="940"/>
      <c r="M4765" s="940"/>
      <c r="N4765" s="940"/>
      <c r="O4765" s="940"/>
      <c r="P4765" s="940"/>
      <c r="Q4765" s="890"/>
      <c r="R4765" s="891"/>
      <c r="S4765" s="890"/>
      <c r="T4765" s="891"/>
      <c r="U4765" s="890"/>
      <c r="V4765" s="891"/>
      <c r="W4765" s="890"/>
      <c r="X4765" s="891"/>
      <c r="Y4765" s="890"/>
      <c r="Z4765" s="891"/>
      <c r="AA4765" s="890"/>
      <c r="AB4765" s="891"/>
      <c r="AC4765" s="890"/>
      <c r="AD4765" s="891"/>
      <c r="AE4765" s="164"/>
      <c r="AF4765" s="164"/>
      <c r="AG4765" s="199">
        <f t="shared" si="1544"/>
        <v>0</v>
      </c>
      <c r="AH4765" s="219" t="b">
        <f t="shared" si="1545"/>
        <v>0</v>
      </c>
      <c r="AI4765" s="198" t="str">
        <f t="shared" si="1546"/>
        <v/>
      </c>
      <c r="AJ4765" s="219" t="b">
        <f t="shared" si="1547"/>
        <v>0</v>
      </c>
      <c r="AK4765" s="198" t="str">
        <f t="shared" si="1548"/>
        <v/>
      </c>
      <c r="AL4765" s="219" t="b">
        <f t="shared" si="1549"/>
        <v>0</v>
      </c>
      <c r="AM4765" s="351">
        <f t="shared" si="1550"/>
        <v>0</v>
      </c>
      <c r="AN4765" s="164"/>
      <c r="AO4765" s="164"/>
      <c r="AP4765" s="164"/>
      <c r="AQ4765" s="402">
        <f t="shared" si="1551"/>
        <v>0</v>
      </c>
      <c r="AR4765" s="370" t="str">
        <f>IF(AQ4765=0,"",
IF(SUM($AQ$3585:AQ4765)=1,AS4765,
IF($AQ$5285&gt;SUM($AQ$3585:AQ4765),_xlfn.CONCAT(", ",AS4765),
IF($AQ$5285=SUM($AQ$3585:AQ4765),_xlfn.CONCAT(" y ",AS4765)))))</f>
        <v/>
      </c>
      <c r="AS4765" s="156" t="s">
        <v>8147</v>
      </c>
    </row>
    <row r="4766" spans="1:45" ht="15" customHeight="1">
      <c r="A4766" s="57"/>
      <c r="B4766" s="26"/>
      <c r="C4766" s="716" t="s">
        <v>8148</v>
      </c>
      <c r="D4766" s="716"/>
      <c r="E4766" s="941"/>
      <c r="F4766" s="942"/>
      <c r="G4766" s="942"/>
      <c r="H4766" s="943"/>
      <c r="I4766" s="940"/>
      <c r="J4766" s="940"/>
      <c r="K4766" s="940"/>
      <c r="L4766" s="940"/>
      <c r="M4766" s="940"/>
      <c r="N4766" s="940"/>
      <c r="O4766" s="940"/>
      <c r="P4766" s="940"/>
      <c r="Q4766" s="890"/>
      <c r="R4766" s="891"/>
      <c r="S4766" s="890"/>
      <c r="T4766" s="891"/>
      <c r="U4766" s="890"/>
      <c r="V4766" s="891"/>
      <c r="W4766" s="890"/>
      <c r="X4766" s="891"/>
      <c r="Y4766" s="890"/>
      <c r="Z4766" s="891"/>
      <c r="AA4766" s="890"/>
      <c r="AB4766" s="891"/>
      <c r="AC4766" s="890"/>
      <c r="AD4766" s="891"/>
      <c r="AE4766" s="164"/>
      <c r="AF4766" s="164"/>
      <c r="AG4766" s="199">
        <f t="shared" si="1544"/>
        <v>0</v>
      </c>
      <c r="AH4766" s="219" t="b">
        <f t="shared" si="1545"/>
        <v>0</v>
      </c>
      <c r="AI4766" s="198" t="str">
        <f t="shared" si="1546"/>
        <v/>
      </c>
      <c r="AJ4766" s="219" t="b">
        <f t="shared" si="1547"/>
        <v>0</v>
      </c>
      <c r="AK4766" s="198" t="str">
        <f t="shared" si="1548"/>
        <v/>
      </c>
      <c r="AL4766" s="219" t="b">
        <f t="shared" si="1549"/>
        <v>0</v>
      </c>
      <c r="AM4766" s="351">
        <f t="shared" si="1550"/>
        <v>0</v>
      </c>
      <c r="AN4766" s="164"/>
      <c r="AO4766" s="164"/>
      <c r="AP4766" s="164"/>
      <c r="AQ4766" s="402">
        <f t="shared" si="1551"/>
        <v>0</v>
      </c>
      <c r="AR4766" s="370" t="str">
        <f>IF(AQ4766=0,"",
IF(SUM($AQ$3585:AQ4766)=1,AS4766,
IF($AQ$5285&gt;SUM($AQ$3585:AQ4766),_xlfn.CONCAT(", ",AS4766),
IF($AQ$5285=SUM($AQ$3585:AQ4766),_xlfn.CONCAT(" y ",AS4766)))))</f>
        <v/>
      </c>
      <c r="AS4766" s="156" t="s">
        <v>8149</v>
      </c>
    </row>
    <row r="4767" spans="1:45" ht="15" customHeight="1">
      <c r="A4767" s="57"/>
      <c r="B4767" s="26"/>
      <c r="C4767" s="716" t="s">
        <v>8150</v>
      </c>
      <c r="D4767" s="716"/>
      <c r="E4767" s="941"/>
      <c r="F4767" s="942"/>
      <c r="G4767" s="942"/>
      <c r="H4767" s="943"/>
      <c r="I4767" s="940"/>
      <c r="J4767" s="940"/>
      <c r="K4767" s="940"/>
      <c r="L4767" s="940"/>
      <c r="M4767" s="940"/>
      <c r="N4767" s="940"/>
      <c r="O4767" s="940"/>
      <c r="P4767" s="940"/>
      <c r="Q4767" s="890"/>
      <c r="R4767" s="891"/>
      <c r="S4767" s="890"/>
      <c r="T4767" s="891"/>
      <c r="U4767" s="890"/>
      <c r="V4767" s="891"/>
      <c r="W4767" s="890"/>
      <c r="X4767" s="891"/>
      <c r="Y4767" s="890"/>
      <c r="Z4767" s="891"/>
      <c r="AA4767" s="890"/>
      <c r="AB4767" s="891"/>
      <c r="AC4767" s="890"/>
      <c r="AD4767" s="891"/>
      <c r="AE4767" s="164"/>
      <c r="AF4767" s="164"/>
      <c r="AG4767" s="199">
        <f t="shared" si="1544"/>
        <v>0</v>
      </c>
      <c r="AH4767" s="219" t="b">
        <f t="shared" si="1545"/>
        <v>0</v>
      </c>
      <c r="AI4767" s="198" t="str">
        <f t="shared" si="1546"/>
        <v/>
      </c>
      <c r="AJ4767" s="219" t="b">
        <f t="shared" si="1547"/>
        <v>0</v>
      </c>
      <c r="AK4767" s="198" t="str">
        <f t="shared" si="1548"/>
        <v/>
      </c>
      <c r="AL4767" s="219" t="b">
        <f t="shared" si="1549"/>
        <v>0</v>
      </c>
      <c r="AM4767" s="351">
        <f t="shared" si="1550"/>
        <v>0</v>
      </c>
      <c r="AN4767" s="164"/>
      <c r="AO4767" s="164"/>
      <c r="AP4767" s="164"/>
      <c r="AQ4767" s="402">
        <f t="shared" si="1551"/>
        <v>0</v>
      </c>
      <c r="AR4767" s="370" t="str">
        <f>IF(AQ4767=0,"",
IF(SUM($AQ$3585:AQ4767)=1,AS4767,
IF($AQ$5285&gt;SUM($AQ$3585:AQ4767),_xlfn.CONCAT(", ",AS4767),
IF($AQ$5285=SUM($AQ$3585:AQ4767),_xlfn.CONCAT(" y ",AS4767)))))</f>
        <v/>
      </c>
      <c r="AS4767" s="156" t="s">
        <v>8151</v>
      </c>
    </row>
    <row r="4768" spans="1:45" ht="15" customHeight="1">
      <c r="A4768" s="57"/>
      <c r="B4768" s="26"/>
      <c r="C4768" s="716" t="s">
        <v>8152</v>
      </c>
      <c r="D4768" s="716"/>
      <c r="E4768" s="941"/>
      <c r="F4768" s="942"/>
      <c r="G4768" s="942"/>
      <c r="H4768" s="943"/>
      <c r="I4768" s="940"/>
      <c r="J4768" s="940"/>
      <c r="K4768" s="940"/>
      <c r="L4768" s="940"/>
      <c r="M4768" s="940"/>
      <c r="N4768" s="940"/>
      <c r="O4768" s="940"/>
      <c r="P4768" s="940"/>
      <c r="Q4768" s="890"/>
      <c r="R4768" s="891"/>
      <c r="S4768" s="890"/>
      <c r="T4768" s="891"/>
      <c r="U4768" s="890"/>
      <c r="V4768" s="891"/>
      <c r="W4768" s="890"/>
      <c r="X4768" s="891"/>
      <c r="Y4768" s="890"/>
      <c r="Z4768" s="891"/>
      <c r="AA4768" s="890"/>
      <c r="AB4768" s="891"/>
      <c r="AC4768" s="890"/>
      <c r="AD4768" s="891"/>
      <c r="AE4768" s="164"/>
      <c r="AF4768" s="164"/>
      <c r="AG4768" s="199">
        <f t="shared" si="1544"/>
        <v>0</v>
      </c>
      <c r="AH4768" s="219" t="b">
        <f t="shared" si="1545"/>
        <v>0</v>
      </c>
      <c r="AI4768" s="198" t="str">
        <f t="shared" si="1546"/>
        <v/>
      </c>
      <c r="AJ4768" s="219" t="b">
        <f t="shared" si="1547"/>
        <v>0</v>
      </c>
      <c r="AK4768" s="198" t="str">
        <f t="shared" si="1548"/>
        <v/>
      </c>
      <c r="AL4768" s="219" t="b">
        <f t="shared" si="1549"/>
        <v>0</v>
      </c>
      <c r="AM4768" s="351">
        <f t="shared" si="1550"/>
        <v>0</v>
      </c>
      <c r="AN4768" s="164"/>
      <c r="AO4768" s="164"/>
      <c r="AP4768" s="164"/>
      <c r="AQ4768" s="402">
        <f t="shared" si="1551"/>
        <v>0</v>
      </c>
      <c r="AR4768" s="370" t="str">
        <f>IF(AQ4768=0,"",
IF(SUM($AQ$3585:AQ4768)=1,AS4768,
IF($AQ$5285&gt;SUM($AQ$3585:AQ4768),_xlfn.CONCAT(", ",AS4768),
IF($AQ$5285=SUM($AQ$3585:AQ4768),_xlfn.CONCAT(" y ",AS4768)))))</f>
        <v/>
      </c>
      <c r="AS4768" s="156" t="s">
        <v>8153</v>
      </c>
    </row>
    <row r="4769" spans="1:45" ht="15" customHeight="1">
      <c r="A4769" s="57"/>
      <c r="B4769" s="26"/>
      <c r="C4769" s="716" t="s">
        <v>8154</v>
      </c>
      <c r="D4769" s="716"/>
      <c r="E4769" s="941"/>
      <c r="F4769" s="942"/>
      <c r="G4769" s="942"/>
      <c r="H4769" s="943"/>
      <c r="I4769" s="940"/>
      <c r="J4769" s="940"/>
      <c r="K4769" s="940"/>
      <c r="L4769" s="940"/>
      <c r="M4769" s="940"/>
      <c r="N4769" s="940"/>
      <c r="O4769" s="940"/>
      <c r="P4769" s="940"/>
      <c r="Q4769" s="890"/>
      <c r="R4769" s="891"/>
      <c r="S4769" s="890"/>
      <c r="T4769" s="891"/>
      <c r="U4769" s="890"/>
      <c r="V4769" s="891"/>
      <c r="W4769" s="890"/>
      <c r="X4769" s="891"/>
      <c r="Y4769" s="890"/>
      <c r="Z4769" s="891"/>
      <c r="AA4769" s="890"/>
      <c r="AB4769" s="891"/>
      <c r="AC4769" s="890"/>
      <c r="AD4769" s="891"/>
      <c r="AE4769" s="164"/>
      <c r="AF4769" s="164"/>
      <c r="AG4769" s="199">
        <f t="shared" si="1544"/>
        <v>0</v>
      </c>
      <c r="AH4769" s="219" t="b">
        <f t="shared" si="1545"/>
        <v>0</v>
      </c>
      <c r="AI4769" s="198" t="str">
        <f t="shared" si="1546"/>
        <v/>
      </c>
      <c r="AJ4769" s="219" t="b">
        <f t="shared" si="1547"/>
        <v>0</v>
      </c>
      <c r="AK4769" s="198" t="str">
        <f t="shared" si="1548"/>
        <v/>
      </c>
      <c r="AL4769" s="219" t="b">
        <f t="shared" si="1549"/>
        <v>0</v>
      </c>
      <c r="AM4769" s="351">
        <f t="shared" si="1550"/>
        <v>0</v>
      </c>
      <c r="AN4769" s="164"/>
      <c r="AO4769" s="164"/>
      <c r="AP4769" s="164"/>
      <c r="AQ4769" s="402">
        <f t="shared" si="1551"/>
        <v>0</v>
      </c>
      <c r="AR4769" s="370" t="str">
        <f>IF(AQ4769=0,"",
IF(SUM($AQ$3585:AQ4769)=1,AS4769,
IF($AQ$5285&gt;SUM($AQ$3585:AQ4769),_xlfn.CONCAT(", ",AS4769),
IF($AQ$5285=SUM($AQ$3585:AQ4769),_xlfn.CONCAT(" y ",AS4769)))))</f>
        <v/>
      </c>
      <c r="AS4769" s="156" t="s">
        <v>8155</v>
      </c>
    </row>
    <row r="4770" spans="1:45" ht="15" customHeight="1">
      <c r="A4770" s="57"/>
      <c r="B4770" s="26"/>
      <c r="C4770" s="716" t="s">
        <v>8156</v>
      </c>
      <c r="D4770" s="716"/>
      <c r="E4770" s="941"/>
      <c r="F4770" s="942"/>
      <c r="G4770" s="942"/>
      <c r="H4770" s="943"/>
      <c r="I4770" s="940"/>
      <c r="J4770" s="940"/>
      <c r="K4770" s="940"/>
      <c r="L4770" s="940"/>
      <c r="M4770" s="940"/>
      <c r="N4770" s="940"/>
      <c r="O4770" s="940"/>
      <c r="P4770" s="940"/>
      <c r="Q4770" s="890"/>
      <c r="R4770" s="891"/>
      <c r="S4770" s="890"/>
      <c r="T4770" s="891"/>
      <c r="U4770" s="890"/>
      <c r="V4770" s="891"/>
      <c r="W4770" s="890"/>
      <c r="X4770" s="891"/>
      <c r="Y4770" s="890"/>
      <c r="Z4770" s="891"/>
      <c r="AA4770" s="890"/>
      <c r="AB4770" s="891"/>
      <c r="AC4770" s="890"/>
      <c r="AD4770" s="891"/>
      <c r="AE4770" s="164"/>
      <c r="AF4770" s="164"/>
      <c r="AG4770" s="199">
        <f t="shared" si="1544"/>
        <v>0</v>
      </c>
      <c r="AH4770" s="219" t="b">
        <f t="shared" si="1545"/>
        <v>0</v>
      </c>
      <c r="AI4770" s="198" t="str">
        <f t="shared" si="1546"/>
        <v/>
      </c>
      <c r="AJ4770" s="219" t="b">
        <f t="shared" si="1547"/>
        <v>0</v>
      </c>
      <c r="AK4770" s="198" t="str">
        <f t="shared" si="1548"/>
        <v/>
      </c>
      <c r="AL4770" s="219" t="b">
        <f t="shared" si="1549"/>
        <v>0</v>
      </c>
      <c r="AM4770" s="351">
        <f t="shared" si="1550"/>
        <v>0</v>
      </c>
      <c r="AN4770" s="164"/>
      <c r="AO4770" s="164"/>
      <c r="AP4770" s="164"/>
      <c r="AQ4770" s="402">
        <f t="shared" si="1551"/>
        <v>0</v>
      </c>
      <c r="AR4770" s="370" t="str">
        <f>IF(AQ4770=0,"",
IF(SUM($AQ$3585:AQ4770)=1,AS4770,
IF($AQ$5285&gt;SUM($AQ$3585:AQ4770),_xlfn.CONCAT(", ",AS4770),
IF($AQ$5285=SUM($AQ$3585:AQ4770),_xlfn.CONCAT(" y ",AS4770)))))</f>
        <v/>
      </c>
      <c r="AS4770" s="156" t="s">
        <v>8157</v>
      </c>
    </row>
    <row r="4771" spans="1:45" ht="15" customHeight="1">
      <c r="A4771" s="57"/>
      <c r="B4771" s="26"/>
      <c r="C4771" s="716" t="s">
        <v>8158</v>
      </c>
      <c r="D4771" s="716"/>
      <c r="E4771" s="941"/>
      <c r="F4771" s="942"/>
      <c r="G4771" s="942"/>
      <c r="H4771" s="943"/>
      <c r="I4771" s="940"/>
      <c r="J4771" s="940"/>
      <c r="K4771" s="940"/>
      <c r="L4771" s="940"/>
      <c r="M4771" s="940"/>
      <c r="N4771" s="940"/>
      <c r="O4771" s="940"/>
      <c r="P4771" s="940"/>
      <c r="Q4771" s="890"/>
      <c r="R4771" s="891"/>
      <c r="S4771" s="890"/>
      <c r="T4771" s="891"/>
      <c r="U4771" s="890"/>
      <c r="V4771" s="891"/>
      <c r="W4771" s="890"/>
      <c r="X4771" s="891"/>
      <c r="Y4771" s="890"/>
      <c r="Z4771" s="891"/>
      <c r="AA4771" s="890"/>
      <c r="AB4771" s="891"/>
      <c r="AC4771" s="890"/>
      <c r="AD4771" s="891"/>
      <c r="AE4771" s="164"/>
      <c r="AF4771" s="164"/>
      <c r="AG4771" s="199">
        <f t="shared" si="1544"/>
        <v>0</v>
      </c>
      <c r="AH4771" s="219" t="b">
        <f t="shared" si="1545"/>
        <v>0</v>
      </c>
      <c r="AI4771" s="198" t="str">
        <f t="shared" si="1546"/>
        <v/>
      </c>
      <c r="AJ4771" s="219" t="b">
        <f t="shared" si="1547"/>
        <v>0</v>
      </c>
      <c r="AK4771" s="198" t="str">
        <f t="shared" si="1548"/>
        <v/>
      </c>
      <c r="AL4771" s="219" t="b">
        <f t="shared" si="1549"/>
        <v>0</v>
      </c>
      <c r="AM4771" s="351">
        <f t="shared" si="1550"/>
        <v>0</v>
      </c>
      <c r="AN4771" s="164"/>
      <c r="AO4771" s="164"/>
      <c r="AP4771" s="164"/>
      <c r="AQ4771" s="402">
        <f t="shared" si="1551"/>
        <v>0</v>
      </c>
      <c r="AR4771" s="370" t="str">
        <f>IF(AQ4771=0,"",
IF(SUM($AQ$3585:AQ4771)=1,AS4771,
IF($AQ$5285&gt;SUM($AQ$3585:AQ4771),_xlfn.CONCAT(", ",AS4771),
IF($AQ$5285=SUM($AQ$3585:AQ4771),_xlfn.CONCAT(" y ",AS4771)))))</f>
        <v/>
      </c>
      <c r="AS4771" s="156" t="s">
        <v>8159</v>
      </c>
    </row>
    <row r="4772" spans="1:45" ht="15" customHeight="1">
      <c r="A4772" s="57"/>
      <c r="B4772" s="26"/>
      <c r="C4772" s="716" t="s">
        <v>8160</v>
      </c>
      <c r="D4772" s="716"/>
      <c r="E4772" s="941"/>
      <c r="F4772" s="942"/>
      <c r="G4772" s="942"/>
      <c r="H4772" s="943"/>
      <c r="I4772" s="940"/>
      <c r="J4772" s="940"/>
      <c r="K4772" s="940"/>
      <c r="L4772" s="940"/>
      <c r="M4772" s="940"/>
      <c r="N4772" s="940"/>
      <c r="O4772" s="940"/>
      <c r="P4772" s="940"/>
      <c r="Q4772" s="890"/>
      <c r="R4772" s="891"/>
      <c r="S4772" s="890"/>
      <c r="T4772" s="891"/>
      <c r="U4772" s="890"/>
      <c r="V4772" s="891"/>
      <c r="W4772" s="890"/>
      <c r="X4772" s="891"/>
      <c r="Y4772" s="890"/>
      <c r="Z4772" s="891"/>
      <c r="AA4772" s="890"/>
      <c r="AB4772" s="891"/>
      <c r="AC4772" s="890"/>
      <c r="AD4772" s="891"/>
      <c r="AE4772" s="164"/>
      <c r="AF4772" s="164"/>
      <c r="AG4772" s="199">
        <f t="shared" si="1544"/>
        <v>0</v>
      </c>
      <c r="AH4772" s="219" t="b">
        <f t="shared" si="1545"/>
        <v>0</v>
      </c>
      <c r="AI4772" s="198" t="str">
        <f t="shared" si="1546"/>
        <v/>
      </c>
      <c r="AJ4772" s="219" t="b">
        <f t="shared" si="1547"/>
        <v>0</v>
      </c>
      <c r="AK4772" s="198" t="str">
        <f t="shared" si="1548"/>
        <v/>
      </c>
      <c r="AL4772" s="219" t="b">
        <f t="shared" si="1549"/>
        <v>0</v>
      </c>
      <c r="AM4772" s="351">
        <f t="shared" si="1550"/>
        <v>0</v>
      </c>
      <c r="AN4772" s="164"/>
      <c r="AO4772" s="164"/>
      <c r="AP4772" s="164"/>
      <c r="AQ4772" s="402">
        <f t="shared" si="1551"/>
        <v>0</v>
      </c>
      <c r="AR4772" s="370" t="str">
        <f>IF(AQ4772=0,"",
IF(SUM($AQ$3585:AQ4772)=1,AS4772,
IF($AQ$5285&gt;SUM($AQ$3585:AQ4772),_xlfn.CONCAT(", ",AS4772),
IF($AQ$5285=SUM($AQ$3585:AQ4772),_xlfn.CONCAT(" y ",AS4772)))))</f>
        <v/>
      </c>
      <c r="AS4772" s="156" t="s">
        <v>8161</v>
      </c>
    </row>
    <row r="4773" spans="1:45" ht="15" customHeight="1">
      <c r="A4773" s="57"/>
      <c r="B4773" s="26"/>
      <c r="C4773" s="716" t="s">
        <v>8162</v>
      </c>
      <c r="D4773" s="716"/>
      <c r="E4773" s="941"/>
      <c r="F4773" s="942"/>
      <c r="G4773" s="942"/>
      <c r="H4773" s="943"/>
      <c r="I4773" s="940"/>
      <c r="J4773" s="940"/>
      <c r="K4773" s="940"/>
      <c r="L4773" s="940"/>
      <c r="M4773" s="940"/>
      <c r="N4773" s="940"/>
      <c r="O4773" s="940"/>
      <c r="P4773" s="940"/>
      <c r="Q4773" s="890"/>
      <c r="R4773" s="891"/>
      <c r="S4773" s="890"/>
      <c r="T4773" s="891"/>
      <c r="U4773" s="890"/>
      <c r="V4773" s="891"/>
      <c r="W4773" s="890"/>
      <c r="X4773" s="891"/>
      <c r="Y4773" s="890"/>
      <c r="Z4773" s="891"/>
      <c r="AA4773" s="890"/>
      <c r="AB4773" s="891"/>
      <c r="AC4773" s="890"/>
      <c r="AD4773" s="891"/>
      <c r="AE4773" s="164"/>
      <c r="AF4773" s="164"/>
      <c r="AG4773" s="199">
        <f t="shared" si="1544"/>
        <v>0</v>
      </c>
      <c r="AH4773" s="219" t="b">
        <f t="shared" si="1545"/>
        <v>0</v>
      </c>
      <c r="AI4773" s="198" t="str">
        <f t="shared" si="1546"/>
        <v/>
      </c>
      <c r="AJ4773" s="219" t="b">
        <f t="shared" si="1547"/>
        <v>0</v>
      </c>
      <c r="AK4773" s="198" t="str">
        <f t="shared" si="1548"/>
        <v/>
      </c>
      <c r="AL4773" s="219" t="b">
        <f t="shared" si="1549"/>
        <v>0</v>
      </c>
      <c r="AM4773" s="351">
        <f t="shared" si="1550"/>
        <v>0</v>
      </c>
      <c r="AN4773" s="164"/>
      <c r="AO4773" s="164"/>
      <c r="AP4773" s="164"/>
      <c r="AQ4773" s="402">
        <f t="shared" si="1551"/>
        <v>0</v>
      </c>
      <c r="AR4773" s="370" t="str">
        <f>IF(AQ4773=0,"",
IF(SUM($AQ$3585:AQ4773)=1,AS4773,
IF($AQ$5285&gt;SUM($AQ$3585:AQ4773),_xlfn.CONCAT(", ",AS4773),
IF($AQ$5285=SUM($AQ$3585:AQ4773),_xlfn.CONCAT(" y ",AS4773)))))</f>
        <v/>
      </c>
      <c r="AS4773" s="156" t="s">
        <v>8163</v>
      </c>
    </row>
    <row r="4774" spans="1:45" ht="15" customHeight="1">
      <c r="A4774" s="57"/>
      <c r="B4774" s="26"/>
      <c r="C4774" s="716" t="s">
        <v>8164</v>
      </c>
      <c r="D4774" s="716"/>
      <c r="E4774" s="941"/>
      <c r="F4774" s="942"/>
      <c r="G4774" s="942"/>
      <c r="H4774" s="943"/>
      <c r="I4774" s="940"/>
      <c r="J4774" s="940"/>
      <c r="K4774" s="940"/>
      <c r="L4774" s="940"/>
      <c r="M4774" s="940"/>
      <c r="N4774" s="940"/>
      <c r="O4774" s="940"/>
      <c r="P4774" s="940"/>
      <c r="Q4774" s="890"/>
      <c r="R4774" s="891"/>
      <c r="S4774" s="890"/>
      <c r="T4774" s="891"/>
      <c r="U4774" s="890"/>
      <c r="V4774" s="891"/>
      <c r="W4774" s="890"/>
      <c r="X4774" s="891"/>
      <c r="Y4774" s="890"/>
      <c r="Z4774" s="891"/>
      <c r="AA4774" s="890"/>
      <c r="AB4774" s="891"/>
      <c r="AC4774" s="890"/>
      <c r="AD4774" s="891"/>
      <c r="AE4774" s="164"/>
      <c r="AF4774" s="164"/>
      <c r="AG4774" s="199">
        <f t="shared" si="1544"/>
        <v>0</v>
      </c>
      <c r="AH4774" s="219" t="b">
        <f t="shared" si="1545"/>
        <v>0</v>
      </c>
      <c r="AI4774" s="198" t="str">
        <f t="shared" si="1546"/>
        <v/>
      </c>
      <c r="AJ4774" s="219" t="b">
        <f t="shared" si="1547"/>
        <v>0</v>
      </c>
      <c r="AK4774" s="198" t="str">
        <f t="shared" si="1548"/>
        <v/>
      </c>
      <c r="AL4774" s="219" t="b">
        <f t="shared" si="1549"/>
        <v>0</v>
      </c>
      <c r="AM4774" s="351">
        <f t="shared" si="1550"/>
        <v>0</v>
      </c>
      <c r="AN4774" s="164"/>
      <c r="AO4774" s="164"/>
      <c r="AP4774" s="164"/>
      <c r="AQ4774" s="402">
        <f t="shared" si="1551"/>
        <v>0</v>
      </c>
      <c r="AR4774" s="370" t="str">
        <f>IF(AQ4774=0,"",
IF(SUM($AQ$3585:AQ4774)=1,AS4774,
IF($AQ$5285&gt;SUM($AQ$3585:AQ4774),_xlfn.CONCAT(", ",AS4774),
IF($AQ$5285=SUM($AQ$3585:AQ4774),_xlfn.CONCAT(" y ",AS4774)))))</f>
        <v/>
      </c>
      <c r="AS4774" s="156" t="s">
        <v>8165</v>
      </c>
    </row>
    <row r="4775" spans="1:45" ht="15" customHeight="1">
      <c r="A4775" s="57"/>
      <c r="B4775" s="26"/>
      <c r="C4775" s="716" t="s">
        <v>8166</v>
      </c>
      <c r="D4775" s="716"/>
      <c r="E4775" s="941"/>
      <c r="F4775" s="942"/>
      <c r="G4775" s="942"/>
      <c r="H4775" s="943"/>
      <c r="I4775" s="940"/>
      <c r="J4775" s="940"/>
      <c r="K4775" s="940"/>
      <c r="L4775" s="940"/>
      <c r="M4775" s="940"/>
      <c r="N4775" s="940"/>
      <c r="O4775" s="940"/>
      <c r="P4775" s="940"/>
      <c r="Q4775" s="890"/>
      <c r="R4775" s="891"/>
      <c r="S4775" s="890"/>
      <c r="T4775" s="891"/>
      <c r="U4775" s="890"/>
      <c r="V4775" s="891"/>
      <c r="W4775" s="890"/>
      <c r="X4775" s="891"/>
      <c r="Y4775" s="890"/>
      <c r="Z4775" s="891"/>
      <c r="AA4775" s="890"/>
      <c r="AB4775" s="891"/>
      <c r="AC4775" s="890"/>
      <c r="AD4775" s="891"/>
      <c r="AE4775" s="164"/>
      <c r="AF4775" s="164"/>
      <c r="AG4775" s="199">
        <f t="shared" si="1544"/>
        <v>0</v>
      </c>
      <c r="AH4775" s="219" t="b">
        <f t="shared" si="1545"/>
        <v>0</v>
      </c>
      <c r="AI4775" s="198" t="str">
        <f t="shared" si="1546"/>
        <v/>
      </c>
      <c r="AJ4775" s="219" t="b">
        <f t="shared" si="1547"/>
        <v>0</v>
      </c>
      <c r="AK4775" s="198" t="str">
        <f t="shared" si="1548"/>
        <v/>
      </c>
      <c r="AL4775" s="219" t="b">
        <f t="shared" si="1549"/>
        <v>0</v>
      </c>
      <c r="AM4775" s="351">
        <f t="shared" si="1550"/>
        <v>0</v>
      </c>
      <c r="AN4775" s="164"/>
      <c r="AO4775" s="164"/>
      <c r="AP4775" s="164"/>
      <c r="AQ4775" s="402">
        <f t="shared" si="1551"/>
        <v>0</v>
      </c>
      <c r="AR4775" s="370" t="str">
        <f>IF(AQ4775=0,"",
IF(SUM($AQ$3585:AQ4775)=1,AS4775,
IF($AQ$5285&gt;SUM($AQ$3585:AQ4775),_xlfn.CONCAT(", ",AS4775),
IF($AQ$5285=SUM($AQ$3585:AQ4775),_xlfn.CONCAT(" y ",AS4775)))))</f>
        <v/>
      </c>
      <c r="AS4775" s="156" t="s">
        <v>8167</v>
      </c>
    </row>
    <row r="4776" spans="1:45" ht="15" customHeight="1">
      <c r="A4776" s="57"/>
      <c r="B4776" s="26"/>
      <c r="C4776" s="716" t="s">
        <v>8168</v>
      </c>
      <c r="D4776" s="716"/>
      <c r="E4776" s="941"/>
      <c r="F4776" s="942"/>
      <c r="G4776" s="942"/>
      <c r="H4776" s="943"/>
      <c r="I4776" s="940"/>
      <c r="J4776" s="940"/>
      <c r="K4776" s="940"/>
      <c r="L4776" s="940"/>
      <c r="M4776" s="940"/>
      <c r="N4776" s="940"/>
      <c r="O4776" s="940"/>
      <c r="P4776" s="940"/>
      <c r="Q4776" s="890"/>
      <c r="R4776" s="891"/>
      <c r="S4776" s="890"/>
      <c r="T4776" s="891"/>
      <c r="U4776" s="890"/>
      <c r="V4776" s="891"/>
      <c r="W4776" s="890"/>
      <c r="X4776" s="891"/>
      <c r="Y4776" s="890"/>
      <c r="Z4776" s="891"/>
      <c r="AA4776" s="890"/>
      <c r="AB4776" s="891"/>
      <c r="AC4776" s="890"/>
      <c r="AD4776" s="891"/>
      <c r="AE4776" s="164"/>
      <c r="AF4776" s="164"/>
      <c r="AG4776" s="199">
        <f t="shared" si="1544"/>
        <v>0</v>
      </c>
      <c r="AH4776" s="219" t="b">
        <f t="shared" si="1545"/>
        <v>0</v>
      </c>
      <c r="AI4776" s="198" t="str">
        <f t="shared" si="1546"/>
        <v/>
      </c>
      <c r="AJ4776" s="219" t="b">
        <f t="shared" si="1547"/>
        <v>0</v>
      </c>
      <c r="AK4776" s="198" t="str">
        <f t="shared" si="1548"/>
        <v/>
      </c>
      <c r="AL4776" s="219" t="b">
        <f t="shared" si="1549"/>
        <v>0</v>
      </c>
      <c r="AM4776" s="351">
        <f t="shared" si="1550"/>
        <v>0</v>
      </c>
      <c r="AN4776" s="164"/>
      <c r="AO4776" s="164"/>
      <c r="AP4776" s="164"/>
      <c r="AQ4776" s="402">
        <f t="shared" si="1551"/>
        <v>0</v>
      </c>
      <c r="AR4776" s="370" t="str">
        <f>IF(AQ4776=0,"",
IF(SUM($AQ$3585:AQ4776)=1,AS4776,
IF($AQ$5285&gt;SUM($AQ$3585:AQ4776),_xlfn.CONCAT(", ",AS4776),
IF($AQ$5285=SUM($AQ$3585:AQ4776),_xlfn.CONCAT(" y ",AS4776)))))</f>
        <v/>
      </c>
      <c r="AS4776" s="156" t="s">
        <v>8169</v>
      </c>
    </row>
    <row r="4777" spans="1:45" ht="15" customHeight="1">
      <c r="A4777" s="57"/>
      <c r="B4777" s="26"/>
      <c r="C4777" s="716" t="s">
        <v>8170</v>
      </c>
      <c r="D4777" s="716"/>
      <c r="E4777" s="941"/>
      <c r="F4777" s="942"/>
      <c r="G4777" s="942"/>
      <c r="H4777" s="943"/>
      <c r="I4777" s="940"/>
      <c r="J4777" s="940"/>
      <c r="K4777" s="940"/>
      <c r="L4777" s="940"/>
      <c r="M4777" s="940"/>
      <c r="N4777" s="940"/>
      <c r="O4777" s="940"/>
      <c r="P4777" s="940"/>
      <c r="Q4777" s="890"/>
      <c r="R4777" s="891"/>
      <c r="S4777" s="890"/>
      <c r="T4777" s="891"/>
      <c r="U4777" s="890"/>
      <c r="V4777" s="891"/>
      <c r="W4777" s="890"/>
      <c r="X4777" s="891"/>
      <c r="Y4777" s="890"/>
      <c r="Z4777" s="891"/>
      <c r="AA4777" s="890"/>
      <c r="AB4777" s="891"/>
      <c r="AC4777" s="890"/>
      <c r="AD4777" s="891"/>
      <c r="AE4777" s="164"/>
      <c r="AF4777" s="164"/>
      <c r="AG4777" s="199">
        <f t="shared" si="1544"/>
        <v>0</v>
      </c>
      <c r="AH4777" s="219" t="b">
        <f t="shared" si="1545"/>
        <v>0</v>
      </c>
      <c r="AI4777" s="198" t="str">
        <f t="shared" si="1546"/>
        <v/>
      </c>
      <c r="AJ4777" s="219" t="b">
        <f t="shared" si="1547"/>
        <v>0</v>
      </c>
      <c r="AK4777" s="198" t="str">
        <f t="shared" si="1548"/>
        <v/>
      </c>
      <c r="AL4777" s="219" t="b">
        <f t="shared" si="1549"/>
        <v>0</v>
      </c>
      <c r="AM4777" s="351">
        <f t="shared" si="1550"/>
        <v>0</v>
      </c>
      <c r="AN4777" s="164"/>
      <c r="AO4777" s="164"/>
      <c r="AP4777" s="164"/>
      <c r="AQ4777" s="402">
        <f t="shared" si="1551"/>
        <v>0</v>
      </c>
      <c r="AR4777" s="370" t="str">
        <f>IF(AQ4777=0,"",
IF(SUM($AQ$3585:AQ4777)=1,AS4777,
IF($AQ$5285&gt;SUM($AQ$3585:AQ4777),_xlfn.CONCAT(", ",AS4777),
IF($AQ$5285=SUM($AQ$3585:AQ4777),_xlfn.CONCAT(" y ",AS4777)))))</f>
        <v/>
      </c>
      <c r="AS4777" s="156" t="s">
        <v>8171</v>
      </c>
    </row>
    <row r="4778" spans="1:45" ht="15" customHeight="1">
      <c r="A4778" s="57"/>
      <c r="B4778" s="26"/>
      <c r="C4778" s="716" t="s">
        <v>8172</v>
      </c>
      <c r="D4778" s="716"/>
      <c r="E4778" s="941"/>
      <c r="F4778" s="942"/>
      <c r="G4778" s="942"/>
      <c r="H4778" s="943"/>
      <c r="I4778" s="940"/>
      <c r="J4778" s="940"/>
      <c r="K4778" s="940"/>
      <c r="L4778" s="940"/>
      <c r="M4778" s="940"/>
      <c r="N4778" s="940"/>
      <c r="O4778" s="940"/>
      <c r="P4778" s="940"/>
      <c r="Q4778" s="890"/>
      <c r="R4778" s="891"/>
      <c r="S4778" s="890"/>
      <c r="T4778" s="891"/>
      <c r="U4778" s="890"/>
      <c r="V4778" s="891"/>
      <c r="W4778" s="890"/>
      <c r="X4778" s="891"/>
      <c r="Y4778" s="890"/>
      <c r="Z4778" s="891"/>
      <c r="AA4778" s="890"/>
      <c r="AB4778" s="891"/>
      <c r="AC4778" s="890"/>
      <c r="AD4778" s="891"/>
      <c r="AE4778" s="164"/>
      <c r="AF4778" s="164"/>
      <c r="AG4778" s="199">
        <f t="shared" si="1544"/>
        <v>0</v>
      </c>
      <c r="AH4778" s="219" t="b">
        <f t="shared" si="1545"/>
        <v>0</v>
      </c>
      <c r="AI4778" s="198" t="str">
        <f t="shared" si="1546"/>
        <v/>
      </c>
      <c r="AJ4778" s="219" t="b">
        <f t="shared" si="1547"/>
        <v>0</v>
      </c>
      <c r="AK4778" s="198" t="str">
        <f t="shared" si="1548"/>
        <v/>
      </c>
      <c r="AL4778" s="219" t="b">
        <f t="shared" si="1549"/>
        <v>0</v>
      </c>
      <c r="AM4778" s="351">
        <f t="shared" si="1550"/>
        <v>0</v>
      </c>
      <c r="AN4778" s="164"/>
      <c r="AO4778" s="164"/>
      <c r="AP4778" s="164"/>
      <c r="AQ4778" s="402">
        <f t="shared" si="1551"/>
        <v>0</v>
      </c>
      <c r="AR4778" s="370" t="str">
        <f>IF(AQ4778=0,"",
IF(SUM($AQ$3585:AQ4778)=1,AS4778,
IF($AQ$5285&gt;SUM($AQ$3585:AQ4778),_xlfn.CONCAT(", ",AS4778),
IF($AQ$5285=SUM($AQ$3585:AQ4778),_xlfn.CONCAT(" y ",AS4778)))))</f>
        <v/>
      </c>
      <c r="AS4778" s="156" t="s">
        <v>8173</v>
      </c>
    </row>
    <row r="4779" spans="1:45" ht="15" customHeight="1">
      <c r="A4779" s="57"/>
      <c r="B4779" s="26"/>
      <c r="C4779" s="716" t="s">
        <v>8174</v>
      </c>
      <c r="D4779" s="716"/>
      <c r="E4779" s="941"/>
      <c r="F4779" s="942"/>
      <c r="G4779" s="942"/>
      <c r="H4779" s="943"/>
      <c r="I4779" s="940"/>
      <c r="J4779" s="940"/>
      <c r="K4779" s="940"/>
      <c r="L4779" s="940"/>
      <c r="M4779" s="940"/>
      <c r="N4779" s="940"/>
      <c r="O4779" s="940"/>
      <c r="P4779" s="940"/>
      <c r="Q4779" s="890"/>
      <c r="R4779" s="891"/>
      <c r="S4779" s="890"/>
      <c r="T4779" s="891"/>
      <c r="U4779" s="890"/>
      <c r="V4779" s="891"/>
      <c r="W4779" s="890"/>
      <c r="X4779" s="891"/>
      <c r="Y4779" s="890"/>
      <c r="Z4779" s="891"/>
      <c r="AA4779" s="890"/>
      <c r="AB4779" s="891"/>
      <c r="AC4779" s="890"/>
      <c r="AD4779" s="891"/>
      <c r="AE4779" s="164"/>
      <c r="AF4779" s="164"/>
      <c r="AG4779" s="199">
        <f t="shared" si="1544"/>
        <v>0</v>
      </c>
      <c r="AH4779" s="219" t="b">
        <f t="shared" si="1545"/>
        <v>0</v>
      </c>
      <c r="AI4779" s="198" t="str">
        <f t="shared" si="1546"/>
        <v/>
      </c>
      <c r="AJ4779" s="219" t="b">
        <f t="shared" si="1547"/>
        <v>0</v>
      </c>
      <c r="AK4779" s="198" t="str">
        <f t="shared" si="1548"/>
        <v/>
      </c>
      <c r="AL4779" s="219" t="b">
        <f t="shared" si="1549"/>
        <v>0</v>
      </c>
      <c r="AM4779" s="351">
        <f t="shared" si="1550"/>
        <v>0</v>
      </c>
      <c r="AN4779" s="164"/>
      <c r="AO4779" s="164"/>
      <c r="AP4779" s="164"/>
      <c r="AQ4779" s="402">
        <f t="shared" si="1551"/>
        <v>0</v>
      </c>
      <c r="AR4779" s="370" t="str">
        <f>IF(AQ4779=0,"",
IF(SUM($AQ$3585:AQ4779)=1,AS4779,
IF($AQ$5285&gt;SUM($AQ$3585:AQ4779),_xlfn.CONCAT(", ",AS4779),
IF($AQ$5285=SUM($AQ$3585:AQ4779),_xlfn.CONCAT(" y ",AS4779)))))</f>
        <v/>
      </c>
      <c r="AS4779" s="156" t="s">
        <v>8175</v>
      </c>
    </row>
    <row r="4780" spans="1:45" ht="15" customHeight="1">
      <c r="A4780" s="57"/>
      <c r="B4780" s="26"/>
      <c r="C4780" s="716" t="s">
        <v>8176</v>
      </c>
      <c r="D4780" s="716"/>
      <c r="E4780" s="941"/>
      <c r="F4780" s="942"/>
      <c r="G4780" s="942"/>
      <c r="H4780" s="943"/>
      <c r="I4780" s="940"/>
      <c r="J4780" s="940"/>
      <c r="K4780" s="940"/>
      <c r="L4780" s="940"/>
      <c r="M4780" s="940"/>
      <c r="N4780" s="940"/>
      <c r="O4780" s="940"/>
      <c r="P4780" s="940"/>
      <c r="Q4780" s="890"/>
      <c r="R4780" s="891"/>
      <c r="S4780" s="890"/>
      <c r="T4780" s="891"/>
      <c r="U4780" s="890"/>
      <c r="V4780" s="891"/>
      <c r="W4780" s="890"/>
      <c r="X4780" s="891"/>
      <c r="Y4780" s="890"/>
      <c r="Z4780" s="891"/>
      <c r="AA4780" s="890"/>
      <c r="AB4780" s="891"/>
      <c r="AC4780" s="890"/>
      <c r="AD4780" s="891"/>
      <c r="AE4780" s="164"/>
      <c r="AF4780" s="164"/>
      <c r="AG4780" s="199">
        <f t="shared" si="1544"/>
        <v>0</v>
      </c>
      <c r="AH4780" s="219" t="b">
        <f t="shared" si="1545"/>
        <v>0</v>
      </c>
      <c r="AI4780" s="198" t="str">
        <f t="shared" si="1546"/>
        <v/>
      </c>
      <c r="AJ4780" s="219" t="b">
        <f t="shared" si="1547"/>
        <v>0</v>
      </c>
      <c r="AK4780" s="198" t="str">
        <f t="shared" si="1548"/>
        <v/>
      </c>
      <c r="AL4780" s="219" t="b">
        <f t="shared" si="1549"/>
        <v>0</v>
      </c>
      <c r="AM4780" s="351">
        <f t="shared" si="1550"/>
        <v>0</v>
      </c>
      <c r="AN4780" s="164"/>
      <c r="AO4780" s="164"/>
      <c r="AP4780" s="164"/>
      <c r="AQ4780" s="402">
        <f t="shared" si="1551"/>
        <v>0</v>
      </c>
      <c r="AR4780" s="370" t="str">
        <f>IF(AQ4780=0,"",
IF(SUM($AQ$3585:AQ4780)=1,AS4780,
IF($AQ$5285&gt;SUM($AQ$3585:AQ4780),_xlfn.CONCAT(", ",AS4780),
IF($AQ$5285=SUM($AQ$3585:AQ4780),_xlfn.CONCAT(" y ",AS4780)))))</f>
        <v/>
      </c>
      <c r="AS4780" s="156" t="s">
        <v>8177</v>
      </c>
    </row>
    <row r="4781" spans="1:45" ht="15" customHeight="1">
      <c r="A4781" s="57"/>
      <c r="B4781" s="26"/>
      <c r="C4781" s="716" t="s">
        <v>8178</v>
      </c>
      <c r="D4781" s="716"/>
      <c r="E4781" s="941"/>
      <c r="F4781" s="942"/>
      <c r="G4781" s="942"/>
      <c r="H4781" s="943"/>
      <c r="I4781" s="940"/>
      <c r="J4781" s="940"/>
      <c r="K4781" s="940"/>
      <c r="L4781" s="940"/>
      <c r="M4781" s="940"/>
      <c r="N4781" s="940"/>
      <c r="O4781" s="940"/>
      <c r="P4781" s="940"/>
      <c r="Q4781" s="890"/>
      <c r="R4781" s="891"/>
      <c r="S4781" s="890"/>
      <c r="T4781" s="891"/>
      <c r="U4781" s="890"/>
      <c r="V4781" s="891"/>
      <c r="W4781" s="890"/>
      <c r="X4781" s="891"/>
      <c r="Y4781" s="890"/>
      <c r="Z4781" s="891"/>
      <c r="AA4781" s="890"/>
      <c r="AB4781" s="891"/>
      <c r="AC4781" s="890"/>
      <c r="AD4781" s="891"/>
      <c r="AE4781" s="164"/>
      <c r="AF4781" s="164"/>
      <c r="AG4781" s="199">
        <f t="shared" si="1544"/>
        <v>0</v>
      </c>
      <c r="AH4781" s="219" t="b">
        <f t="shared" si="1545"/>
        <v>0</v>
      </c>
      <c r="AI4781" s="198" t="str">
        <f t="shared" si="1546"/>
        <v/>
      </c>
      <c r="AJ4781" s="219" t="b">
        <f t="shared" si="1547"/>
        <v>0</v>
      </c>
      <c r="AK4781" s="198" t="str">
        <f t="shared" si="1548"/>
        <v/>
      </c>
      <c r="AL4781" s="219" t="b">
        <f t="shared" si="1549"/>
        <v>0</v>
      </c>
      <c r="AM4781" s="351">
        <f t="shared" si="1550"/>
        <v>0</v>
      </c>
      <c r="AN4781" s="164"/>
      <c r="AO4781" s="164"/>
      <c r="AP4781" s="164"/>
      <c r="AQ4781" s="402">
        <f t="shared" si="1551"/>
        <v>0</v>
      </c>
      <c r="AR4781" s="370" t="str">
        <f>IF(AQ4781=0,"",
IF(SUM($AQ$3585:AQ4781)=1,AS4781,
IF($AQ$5285&gt;SUM($AQ$3585:AQ4781),_xlfn.CONCAT(", ",AS4781),
IF($AQ$5285=SUM($AQ$3585:AQ4781),_xlfn.CONCAT(" y ",AS4781)))))</f>
        <v/>
      </c>
      <c r="AS4781" s="156" t="s">
        <v>8179</v>
      </c>
    </row>
    <row r="4782" spans="1:45" ht="15" customHeight="1">
      <c r="A4782" s="57"/>
      <c r="B4782" s="26"/>
      <c r="C4782" s="716" t="s">
        <v>8180</v>
      </c>
      <c r="D4782" s="716"/>
      <c r="E4782" s="941"/>
      <c r="F4782" s="942"/>
      <c r="G4782" s="942"/>
      <c r="H4782" s="943"/>
      <c r="I4782" s="940"/>
      <c r="J4782" s="940"/>
      <c r="K4782" s="940"/>
      <c r="L4782" s="940"/>
      <c r="M4782" s="940"/>
      <c r="N4782" s="940"/>
      <c r="O4782" s="940"/>
      <c r="P4782" s="940"/>
      <c r="Q4782" s="890"/>
      <c r="R4782" s="891"/>
      <c r="S4782" s="890"/>
      <c r="T4782" s="891"/>
      <c r="U4782" s="890"/>
      <c r="V4782" s="891"/>
      <c r="W4782" s="890"/>
      <c r="X4782" s="891"/>
      <c r="Y4782" s="890"/>
      <c r="Z4782" s="891"/>
      <c r="AA4782" s="890"/>
      <c r="AB4782" s="891"/>
      <c r="AC4782" s="890"/>
      <c r="AD4782" s="891"/>
      <c r="AE4782" s="164"/>
      <c r="AF4782" s="164"/>
      <c r="AG4782" s="199">
        <f t="shared" si="1544"/>
        <v>0</v>
      </c>
      <c r="AH4782" s="219" t="b">
        <f t="shared" si="1545"/>
        <v>0</v>
      </c>
      <c r="AI4782" s="198" t="str">
        <f t="shared" si="1546"/>
        <v/>
      </c>
      <c r="AJ4782" s="219" t="b">
        <f t="shared" si="1547"/>
        <v>0</v>
      </c>
      <c r="AK4782" s="198" t="str">
        <f t="shared" si="1548"/>
        <v/>
      </c>
      <c r="AL4782" s="219" t="b">
        <f t="shared" si="1549"/>
        <v>0</v>
      </c>
      <c r="AM4782" s="351">
        <f t="shared" si="1550"/>
        <v>0</v>
      </c>
      <c r="AN4782" s="164"/>
      <c r="AO4782" s="164"/>
      <c r="AP4782" s="164"/>
      <c r="AQ4782" s="402">
        <f t="shared" si="1551"/>
        <v>0</v>
      </c>
      <c r="AR4782" s="370" t="str">
        <f>IF(AQ4782=0,"",
IF(SUM($AQ$3585:AQ4782)=1,AS4782,
IF($AQ$5285&gt;SUM($AQ$3585:AQ4782),_xlfn.CONCAT(", ",AS4782),
IF($AQ$5285=SUM($AQ$3585:AQ4782),_xlfn.CONCAT(" y ",AS4782)))))</f>
        <v/>
      </c>
      <c r="AS4782" s="156" t="s">
        <v>8181</v>
      </c>
    </row>
    <row r="4783" spans="1:45" ht="15" customHeight="1">
      <c r="A4783" s="57"/>
      <c r="B4783" s="26"/>
      <c r="C4783" s="716" t="s">
        <v>8182</v>
      </c>
      <c r="D4783" s="716"/>
      <c r="E4783" s="941"/>
      <c r="F4783" s="942"/>
      <c r="G4783" s="942"/>
      <c r="H4783" s="943"/>
      <c r="I4783" s="940"/>
      <c r="J4783" s="940"/>
      <c r="K4783" s="940"/>
      <c r="L4783" s="940"/>
      <c r="M4783" s="940"/>
      <c r="N4783" s="940"/>
      <c r="O4783" s="940"/>
      <c r="P4783" s="940"/>
      <c r="Q4783" s="890"/>
      <c r="R4783" s="891"/>
      <c r="S4783" s="890"/>
      <c r="T4783" s="891"/>
      <c r="U4783" s="890"/>
      <c r="V4783" s="891"/>
      <c r="W4783" s="890"/>
      <c r="X4783" s="891"/>
      <c r="Y4783" s="890"/>
      <c r="Z4783" s="891"/>
      <c r="AA4783" s="890"/>
      <c r="AB4783" s="891"/>
      <c r="AC4783" s="890"/>
      <c r="AD4783" s="891"/>
      <c r="AE4783" s="164"/>
      <c r="AF4783" s="164"/>
      <c r="AG4783" s="199">
        <f t="shared" si="1544"/>
        <v>0</v>
      </c>
      <c r="AH4783" s="219" t="b">
        <f t="shared" si="1545"/>
        <v>0</v>
      </c>
      <c r="AI4783" s="198" t="str">
        <f t="shared" si="1546"/>
        <v/>
      </c>
      <c r="AJ4783" s="219" t="b">
        <f t="shared" si="1547"/>
        <v>0</v>
      </c>
      <c r="AK4783" s="198" t="str">
        <f t="shared" si="1548"/>
        <v/>
      </c>
      <c r="AL4783" s="219" t="b">
        <f t="shared" si="1549"/>
        <v>0</v>
      </c>
      <c r="AM4783" s="351">
        <f t="shared" si="1550"/>
        <v>0</v>
      </c>
      <c r="AN4783" s="164"/>
      <c r="AO4783" s="164"/>
      <c r="AP4783" s="164"/>
      <c r="AQ4783" s="402">
        <f t="shared" si="1551"/>
        <v>0</v>
      </c>
      <c r="AR4783" s="370" t="str">
        <f>IF(AQ4783=0,"",
IF(SUM($AQ$3585:AQ4783)=1,AS4783,
IF($AQ$5285&gt;SUM($AQ$3585:AQ4783),_xlfn.CONCAT(", ",AS4783),
IF($AQ$5285=SUM($AQ$3585:AQ4783),_xlfn.CONCAT(" y ",AS4783)))))</f>
        <v/>
      </c>
      <c r="AS4783" s="156" t="s">
        <v>8183</v>
      </c>
    </row>
    <row r="4784" spans="1:45" ht="15" customHeight="1">
      <c r="A4784" s="57"/>
      <c r="B4784" s="26"/>
      <c r="C4784" s="716" t="s">
        <v>8184</v>
      </c>
      <c r="D4784" s="716"/>
      <c r="E4784" s="941"/>
      <c r="F4784" s="942"/>
      <c r="G4784" s="942"/>
      <c r="H4784" s="943"/>
      <c r="I4784" s="940"/>
      <c r="J4784" s="940"/>
      <c r="K4784" s="940"/>
      <c r="L4784" s="940"/>
      <c r="M4784" s="940"/>
      <c r="N4784" s="940"/>
      <c r="O4784" s="940"/>
      <c r="P4784" s="940"/>
      <c r="Q4784" s="890"/>
      <c r="R4784" s="891"/>
      <c r="S4784" s="890"/>
      <c r="T4784" s="891"/>
      <c r="U4784" s="890"/>
      <c r="V4784" s="891"/>
      <c r="W4784" s="890"/>
      <c r="X4784" s="891"/>
      <c r="Y4784" s="890"/>
      <c r="Z4784" s="891"/>
      <c r="AA4784" s="890"/>
      <c r="AB4784" s="891"/>
      <c r="AC4784" s="890"/>
      <c r="AD4784" s="891"/>
      <c r="AE4784" s="164"/>
      <c r="AF4784" s="164"/>
      <c r="AG4784" s="199">
        <f t="shared" si="1544"/>
        <v>0</v>
      </c>
      <c r="AH4784" s="219" t="b">
        <f t="shared" si="1545"/>
        <v>0</v>
      </c>
      <c r="AI4784" s="198" t="str">
        <f t="shared" si="1546"/>
        <v/>
      </c>
      <c r="AJ4784" s="219" t="b">
        <f t="shared" si="1547"/>
        <v>0</v>
      </c>
      <c r="AK4784" s="198" t="str">
        <f t="shared" si="1548"/>
        <v/>
      </c>
      <c r="AL4784" s="219" t="b">
        <f t="shared" si="1549"/>
        <v>0</v>
      </c>
      <c r="AM4784" s="351">
        <f t="shared" si="1550"/>
        <v>0</v>
      </c>
      <c r="AN4784" s="164"/>
      <c r="AO4784" s="164"/>
      <c r="AP4784" s="164"/>
      <c r="AQ4784" s="402">
        <f t="shared" si="1551"/>
        <v>0</v>
      </c>
      <c r="AR4784" s="370" t="str">
        <f>IF(AQ4784=0,"",
IF(SUM($AQ$3585:AQ4784)=1,AS4784,
IF($AQ$5285&gt;SUM($AQ$3585:AQ4784),_xlfn.CONCAT(", ",AS4784),
IF($AQ$5285=SUM($AQ$3585:AQ4784),_xlfn.CONCAT(" y ",AS4784)))))</f>
        <v/>
      </c>
      <c r="AS4784" s="156" t="s">
        <v>8185</v>
      </c>
    </row>
    <row r="4785" spans="1:45" ht="15" customHeight="1">
      <c r="A4785" s="57"/>
      <c r="B4785" s="26"/>
      <c r="C4785" s="716" t="s">
        <v>8186</v>
      </c>
      <c r="D4785" s="716"/>
      <c r="E4785" s="941"/>
      <c r="F4785" s="942"/>
      <c r="G4785" s="942"/>
      <c r="H4785" s="943"/>
      <c r="I4785" s="940"/>
      <c r="J4785" s="940"/>
      <c r="K4785" s="940"/>
      <c r="L4785" s="940"/>
      <c r="M4785" s="940"/>
      <c r="N4785" s="940"/>
      <c r="O4785" s="940"/>
      <c r="P4785" s="940"/>
      <c r="Q4785" s="890"/>
      <c r="R4785" s="891"/>
      <c r="S4785" s="890"/>
      <c r="T4785" s="891"/>
      <c r="U4785" s="890"/>
      <c r="V4785" s="891"/>
      <c r="W4785" s="890"/>
      <c r="X4785" s="891"/>
      <c r="Y4785" s="890"/>
      <c r="Z4785" s="891"/>
      <c r="AA4785" s="890"/>
      <c r="AB4785" s="891"/>
      <c r="AC4785" s="890"/>
      <c r="AD4785" s="891"/>
      <c r="AE4785" s="164"/>
      <c r="AF4785" s="164"/>
      <c r="AG4785" s="199">
        <f t="shared" si="1544"/>
        <v>0</v>
      </c>
      <c r="AH4785" s="219" t="b">
        <f t="shared" si="1545"/>
        <v>0</v>
      </c>
      <c r="AI4785" s="198" t="str">
        <f t="shared" si="1546"/>
        <v/>
      </c>
      <c r="AJ4785" s="219" t="b">
        <f t="shared" si="1547"/>
        <v>0</v>
      </c>
      <c r="AK4785" s="198" t="str">
        <f t="shared" si="1548"/>
        <v/>
      </c>
      <c r="AL4785" s="219" t="b">
        <f t="shared" si="1549"/>
        <v>0</v>
      </c>
      <c r="AM4785" s="351">
        <f t="shared" si="1550"/>
        <v>0</v>
      </c>
      <c r="AN4785" s="164"/>
      <c r="AO4785" s="164"/>
      <c r="AP4785" s="164"/>
      <c r="AQ4785" s="402">
        <f t="shared" si="1551"/>
        <v>0</v>
      </c>
      <c r="AR4785" s="370" t="str">
        <f>IF(AQ4785=0,"",
IF(SUM($AQ$3585:AQ4785)=1,AS4785,
IF($AQ$5285&gt;SUM($AQ$3585:AQ4785),_xlfn.CONCAT(", ",AS4785),
IF($AQ$5285=SUM($AQ$3585:AQ4785),_xlfn.CONCAT(" y ",AS4785)))))</f>
        <v/>
      </c>
      <c r="AS4785" s="156" t="s">
        <v>8187</v>
      </c>
    </row>
    <row r="4786" spans="1:45" ht="15" customHeight="1">
      <c r="A4786" s="57"/>
      <c r="B4786" s="26"/>
      <c r="C4786" s="716" t="s">
        <v>8188</v>
      </c>
      <c r="D4786" s="716"/>
      <c r="E4786" s="941"/>
      <c r="F4786" s="942"/>
      <c r="G4786" s="942"/>
      <c r="H4786" s="943"/>
      <c r="I4786" s="940"/>
      <c r="J4786" s="940"/>
      <c r="K4786" s="940"/>
      <c r="L4786" s="940"/>
      <c r="M4786" s="940"/>
      <c r="N4786" s="940"/>
      <c r="O4786" s="940"/>
      <c r="P4786" s="940"/>
      <c r="Q4786" s="890"/>
      <c r="R4786" s="891"/>
      <c r="S4786" s="890"/>
      <c r="T4786" s="891"/>
      <c r="U4786" s="890"/>
      <c r="V4786" s="891"/>
      <c r="W4786" s="890"/>
      <c r="X4786" s="891"/>
      <c r="Y4786" s="890"/>
      <c r="Z4786" s="891"/>
      <c r="AA4786" s="890"/>
      <c r="AB4786" s="891"/>
      <c r="AC4786" s="890"/>
      <c r="AD4786" s="891"/>
      <c r="AE4786" s="164"/>
      <c r="AF4786" s="164"/>
      <c r="AG4786" s="199">
        <f t="shared" si="1544"/>
        <v>0</v>
      </c>
      <c r="AH4786" s="219" t="b">
        <f t="shared" si="1545"/>
        <v>0</v>
      </c>
      <c r="AI4786" s="198" t="str">
        <f t="shared" si="1546"/>
        <v/>
      </c>
      <c r="AJ4786" s="219" t="b">
        <f t="shared" si="1547"/>
        <v>0</v>
      </c>
      <c r="AK4786" s="198" t="str">
        <f t="shared" si="1548"/>
        <v/>
      </c>
      <c r="AL4786" s="219" t="b">
        <f t="shared" si="1549"/>
        <v>0</v>
      </c>
      <c r="AM4786" s="351">
        <f t="shared" si="1550"/>
        <v>0</v>
      </c>
      <c r="AN4786" s="164"/>
      <c r="AO4786" s="164"/>
      <c r="AP4786" s="164"/>
      <c r="AQ4786" s="402">
        <f t="shared" si="1551"/>
        <v>0</v>
      </c>
      <c r="AR4786" s="370" t="str">
        <f>IF(AQ4786=0,"",
IF(SUM($AQ$3585:AQ4786)=1,AS4786,
IF($AQ$5285&gt;SUM($AQ$3585:AQ4786),_xlfn.CONCAT(", ",AS4786),
IF($AQ$5285=SUM($AQ$3585:AQ4786),_xlfn.CONCAT(" y ",AS4786)))))</f>
        <v/>
      </c>
      <c r="AS4786" s="156" t="s">
        <v>8189</v>
      </c>
    </row>
    <row r="4787" spans="1:45" ht="15" customHeight="1">
      <c r="A4787" s="57"/>
      <c r="B4787" s="26"/>
      <c r="C4787" s="716" t="s">
        <v>8190</v>
      </c>
      <c r="D4787" s="716"/>
      <c r="E4787" s="941"/>
      <c r="F4787" s="942"/>
      <c r="G4787" s="942"/>
      <c r="H4787" s="943"/>
      <c r="I4787" s="940"/>
      <c r="J4787" s="940"/>
      <c r="K4787" s="940"/>
      <c r="L4787" s="940"/>
      <c r="M4787" s="940"/>
      <c r="N4787" s="940"/>
      <c r="O4787" s="940"/>
      <c r="P4787" s="940"/>
      <c r="Q4787" s="890"/>
      <c r="R4787" s="891"/>
      <c r="S4787" s="890"/>
      <c r="T4787" s="891"/>
      <c r="U4787" s="890"/>
      <c r="V4787" s="891"/>
      <c r="W4787" s="890"/>
      <c r="X4787" s="891"/>
      <c r="Y4787" s="890"/>
      <c r="Z4787" s="891"/>
      <c r="AA4787" s="890"/>
      <c r="AB4787" s="891"/>
      <c r="AC4787" s="890"/>
      <c r="AD4787" s="891"/>
      <c r="AE4787" s="164"/>
      <c r="AF4787" s="164"/>
      <c r="AG4787" s="199">
        <f t="shared" si="1544"/>
        <v>0</v>
      </c>
      <c r="AH4787" s="219" t="b">
        <f t="shared" si="1545"/>
        <v>0</v>
      </c>
      <c r="AI4787" s="198" t="str">
        <f t="shared" si="1546"/>
        <v/>
      </c>
      <c r="AJ4787" s="219" t="b">
        <f t="shared" si="1547"/>
        <v>0</v>
      </c>
      <c r="AK4787" s="198" t="str">
        <f t="shared" si="1548"/>
        <v/>
      </c>
      <c r="AL4787" s="219" t="b">
        <f t="shared" si="1549"/>
        <v>0</v>
      </c>
      <c r="AM4787" s="351">
        <f t="shared" si="1550"/>
        <v>0</v>
      </c>
      <c r="AN4787" s="164"/>
      <c r="AO4787" s="164"/>
      <c r="AP4787" s="164"/>
      <c r="AQ4787" s="402">
        <f t="shared" si="1551"/>
        <v>0</v>
      </c>
      <c r="AR4787" s="370" t="str">
        <f>IF(AQ4787=0,"",
IF(SUM($AQ$3585:AQ4787)=1,AS4787,
IF($AQ$5285&gt;SUM($AQ$3585:AQ4787),_xlfn.CONCAT(", ",AS4787),
IF($AQ$5285=SUM($AQ$3585:AQ4787),_xlfn.CONCAT(" y ",AS4787)))))</f>
        <v/>
      </c>
      <c r="AS4787" s="156" t="s">
        <v>8191</v>
      </c>
    </row>
    <row r="4788" spans="1:45" ht="15" customHeight="1">
      <c r="A4788" s="57"/>
      <c r="B4788" s="26"/>
      <c r="C4788" s="716" t="s">
        <v>8192</v>
      </c>
      <c r="D4788" s="716"/>
      <c r="E4788" s="941"/>
      <c r="F4788" s="942"/>
      <c r="G4788" s="942"/>
      <c r="H4788" s="943"/>
      <c r="I4788" s="940"/>
      <c r="J4788" s="940"/>
      <c r="K4788" s="940"/>
      <c r="L4788" s="940"/>
      <c r="M4788" s="940"/>
      <c r="N4788" s="940"/>
      <c r="O4788" s="940"/>
      <c r="P4788" s="940"/>
      <c r="Q4788" s="890"/>
      <c r="R4788" s="891"/>
      <c r="S4788" s="890"/>
      <c r="T4788" s="891"/>
      <c r="U4788" s="890"/>
      <c r="V4788" s="891"/>
      <c r="W4788" s="890"/>
      <c r="X4788" s="891"/>
      <c r="Y4788" s="890"/>
      <c r="Z4788" s="891"/>
      <c r="AA4788" s="890"/>
      <c r="AB4788" s="891"/>
      <c r="AC4788" s="890"/>
      <c r="AD4788" s="891"/>
      <c r="AE4788" s="164"/>
      <c r="AF4788" s="164"/>
      <c r="AG4788" s="199">
        <f t="shared" si="1544"/>
        <v>0</v>
      </c>
      <c r="AH4788" s="219" t="b">
        <f t="shared" si="1545"/>
        <v>0</v>
      </c>
      <c r="AI4788" s="198" t="str">
        <f t="shared" si="1546"/>
        <v/>
      </c>
      <c r="AJ4788" s="219" t="b">
        <f t="shared" si="1547"/>
        <v>0</v>
      </c>
      <c r="AK4788" s="198" t="str">
        <f t="shared" si="1548"/>
        <v/>
      </c>
      <c r="AL4788" s="219" t="b">
        <f t="shared" si="1549"/>
        <v>0</v>
      </c>
      <c r="AM4788" s="351">
        <f t="shared" si="1550"/>
        <v>0</v>
      </c>
      <c r="AN4788" s="164"/>
      <c r="AO4788" s="164"/>
      <c r="AP4788" s="164"/>
      <c r="AQ4788" s="402">
        <f t="shared" si="1551"/>
        <v>0</v>
      </c>
      <c r="AR4788" s="370" t="str">
        <f>IF(AQ4788=0,"",
IF(SUM($AQ$3585:AQ4788)=1,AS4788,
IF($AQ$5285&gt;SUM($AQ$3585:AQ4788),_xlfn.CONCAT(", ",AS4788),
IF($AQ$5285=SUM($AQ$3585:AQ4788),_xlfn.CONCAT(" y ",AS4788)))))</f>
        <v/>
      </c>
      <c r="AS4788" s="156" t="s">
        <v>8193</v>
      </c>
    </row>
    <row r="4789" spans="1:45" ht="15" customHeight="1">
      <c r="A4789" s="57"/>
      <c r="B4789" s="26"/>
      <c r="C4789" s="716" t="s">
        <v>8194</v>
      </c>
      <c r="D4789" s="716"/>
      <c r="E4789" s="941"/>
      <c r="F4789" s="942"/>
      <c r="G4789" s="942"/>
      <c r="H4789" s="943"/>
      <c r="I4789" s="940"/>
      <c r="J4789" s="940"/>
      <c r="K4789" s="940"/>
      <c r="L4789" s="940"/>
      <c r="M4789" s="940"/>
      <c r="N4789" s="940"/>
      <c r="O4789" s="940"/>
      <c r="P4789" s="940"/>
      <c r="Q4789" s="890"/>
      <c r="R4789" s="891"/>
      <c r="S4789" s="890"/>
      <c r="T4789" s="891"/>
      <c r="U4789" s="890"/>
      <c r="V4789" s="891"/>
      <c r="W4789" s="890"/>
      <c r="X4789" s="891"/>
      <c r="Y4789" s="890"/>
      <c r="Z4789" s="891"/>
      <c r="AA4789" s="890"/>
      <c r="AB4789" s="891"/>
      <c r="AC4789" s="890"/>
      <c r="AD4789" s="891"/>
      <c r="AE4789" s="164"/>
      <c r="AF4789" s="164"/>
      <c r="AG4789" s="199">
        <f t="shared" si="1544"/>
        <v>0</v>
      </c>
      <c r="AH4789" s="219" t="b">
        <f t="shared" si="1545"/>
        <v>0</v>
      </c>
      <c r="AI4789" s="198" t="str">
        <f t="shared" si="1546"/>
        <v/>
      </c>
      <c r="AJ4789" s="219" t="b">
        <f t="shared" si="1547"/>
        <v>0</v>
      </c>
      <c r="AK4789" s="198" t="str">
        <f t="shared" si="1548"/>
        <v/>
      </c>
      <c r="AL4789" s="219" t="b">
        <f t="shared" si="1549"/>
        <v>0</v>
      </c>
      <c r="AM4789" s="351">
        <f t="shared" si="1550"/>
        <v>0</v>
      </c>
      <c r="AN4789" s="164"/>
      <c r="AO4789" s="164"/>
      <c r="AP4789" s="164"/>
      <c r="AQ4789" s="402">
        <f t="shared" si="1551"/>
        <v>0</v>
      </c>
      <c r="AR4789" s="370" t="str">
        <f>IF(AQ4789=0,"",
IF(SUM($AQ$3585:AQ4789)=1,AS4789,
IF($AQ$5285&gt;SUM($AQ$3585:AQ4789),_xlfn.CONCAT(", ",AS4789),
IF($AQ$5285=SUM($AQ$3585:AQ4789),_xlfn.CONCAT(" y ",AS4789)))))</f>
        <v/>
      </c>
      <c r="AS4789" s="156" t="s">
        <v>8195</v>
      </c>
    </row>
    <row r="4790" spans="1:45" ht="15" customHeight="1">
      <c r="A4790" s="57"/>
      <c r="B4790" s="26"/>
      <c r="C4790" s="716" t="s">
        <v>8196</v>
      </c>
      <c r="D4790" s="716"/>
      <c r="E4790" s="941"/>
      <c r="F4790" s="942"/>
      <c r="G4790" s="942"/>
      <c r="H4790" s="943"/>
      <c r="I4790" s="940"/>
      <c r="J4790" s="940"/>
      <c r="K4790" s="940"/>
      <c r="L4790" s="940"/>
      <c r="M4790" s="940"/>
      <c r="N4790" s="940"/>
      <c r="O4790" s="940"/>
      <c r="P4790" s="940"/>
      <c r="Q4790" s="890"/>
      <c r="R4790" s="891"/>
      <c r="S4790" s="890"/>
      <c r="T4790" s="891"/>
      <c r="U4790" s="890"/>
      <c r="V4790" s="891"/>
      <c r="W4790" s="890"/>
      <c r="X4790" s="891"/>
      <c r="Y4790" s="890"/>
      <c r="Z4790" s="891"/>
      <c r="AA4790" s="890"/>
      <c r="AB4790" s="891"/>
      <c r="AC4790" s="890"/>
      <c r="AD4790" s="891"/>
      <c r="AE4790" s="164"/>
      <c r="AF4790" s="164"/>
      <c r="AG4790" s="199">
        <f t="shared" si="1544"/>
        <v>0</v>
      </c>
      <c r="AH4790" s="219" t="b">
        <f t="shared" si="1545"/>
        <v>0</v>
      </c>
      <c r="AI4790" s="198" t="str">
        <f t="shared" si="1546"/>
        <v/>
      </c>
      <c r="AJ4790" s="219" t="b">
        <f t="shared" si="1547"/>
        <v>0</v>
      </c>
      <c r="AK4790" s="198" t="str">
        <f t="shared" si="1548"/>
        <v/>
      </c>
      <c r="AL4790" s="219" t="b">
        <f t="shared" si="1549"/>
        <v>0</v>
      </c>
      <c r="AM4790" s="351">
        <f t="shared" si="1550"/>
        <v>0</v>
      </c>
      <c r="AN4790" s="164"/>
      <c r="AO4790" s="164"/>
      <c r="AP4790" s="164"/>
      <c r="AQ4790" s="402">
        <f t="shared" si="1551"/>
        <v>0</v>
      </c>
      <c r="AR4790" s="370" t="str">
        <f>IF(AQ4790=0,"",
IF(SUM($AQ$3585:AQ4790)=1,AS4790,
IF($AQ$5285&gt;SUM($AQ$3585:AQ4790),_xlfn.CONCAT(", ",AS4790),
IF($AQ$5285=SUM($AQ$3585:AQ4790),_xlfn.CONCAT(" y ",AS4790)))))</f>
        <v/>
      </c>
      <c r="AS4790" s="156" t="s">
        <v>8197</v>
      </c>
    </row>
    <row r="4791" spans="1:45" ht="15" customHeight="1">
      <c r="A4791" s="57"/>
      <c r="B4791" s="26"/>
      <c r="C4791" s="716" t="s">
        <v>8198</v>
      </c>
      <c r="D4791" s="716"/>
      <c r="E4791" s="941"/>
      <c r="F4791" s="942"/>
      <c r="G4791" s="942"/>
      <c r="H4791" s="943"/>
      <c r="I4791" s="940"/>
      <c r="J4791" s="940"/>
      <c r="K4791" s="940"/>
      <c r="L4791" s="940"/>
      <c r="M4791" s="940"/>
      <c r="N4791" s="940"/>
      <c r="O4791" s="940"/>
      <c r="P4791" s="940"/>
      <c r="Q4791" s="890"/>
      <c r="R4791" s="891"/>
      <c r="S4791" s="890"/>
      <c r="T4791" s="891"/>
      <c r="U4791" s="890"/>
      <c r="V4791" s="891"/>
      <c r="W4791" s="890"/>
      <c r="X4791" s="891"/>
      <c r="Y4791" s="890"/>
      <c r="Z4791" s="891"/>
      <c r="AA4791" s="890"/>
      <c r="AB4791" s="891"/>
      <c r="AC4791" s="890"/>
      <c r="AD4791" s="891"/>
      <c r="AE4791" s="164"/>
      <c r="AF4791" s="164"/>
      <c r="AG4791" s="199">
        <f t="shared" si="1544"/>
        <v>0</v>
      </c>
      <c r="AH4791" s="219" t="b">
        <f t="shared" si="1545"/>
        <v>0</v>
      </c>
      <c r="AI4791" s="198" t="str">
        <f t="shared" si="1546"/>
        <v/>
      </c>
      <c r="AJ4791" s="219" t="b">
        <f t="shared" si="1547"/>
        <v>0</v>
      </c>
      <c r="AK4791" s="198" t="str">
        <f t="shared" si="1548"/>
        <v/>
      </c>
      <c r="AL4791" s="219" t="b">
        <f t="shared" si="1549"/>
        <v>0</v>
      </c>
      <c r="AM4791" s="351">
        <f t="shared" si="1550"/>
        <v>0</v>
      </c>
      <c r="AN4791" s="164"/>
      <c r="AO4791" s="164"/>
      <c r="AP4791" s="164"/>
      <c r="AQ4791" s="402">
        <f t="shared" si="1551"/>
        <v>0</v>
      </c>
      <c r="AR4791" s="370" t="str">
        <f>IF(AQ4791=0,"",
IF(SUM($AQ$3585:AQ4791)=1,AS4791,
IF($AQ$5285&gt;SUM($AQ$3585:AQ4791),_xlfn.CONCAT(", ",AS4791),
IF($AQ$5285=SUM($AQ$3585:AQ4791),_xlfn.CONCAT(" y ",AS4791)))))</f>
        <v/>
      </c>
      <c r="AS4791" s="156" t="s">
        <v>8199</v>
      </c>
    </row>
    <row r="4792" spans="1:45" ht="15" customHeight="1">
      <c r="A4792" s="57"/>
      <c r="B4792" s="26"/>
      <c r="C4792" s="716" t="s">
        <v>8200</v>
      </c>
      <c r="D4792" s="716"/>
      <c r="E4792" s="941"/>
      <c r="F4792" s="942"/>
      <c r="G4792" s="942"/>
      <c r="H4792" s="943"/>
      <c r="I4792" s="940"/>
      <c r="J4792" s="940"/>
      <c r="K4792" s="940"/>
      <c r="L4792" s="940"/>
      <c r="M4792" s="940"/>
      <c r="N4792" s="940"/>
      <c r="O4792" s="940"/>
      <c r="P4792" s="940"/>
      <c r="Q4792" s="890"/>
      <c r="R4792" s="891"/>
      <c r="S4792" s="890"/>
      <c r="T4792" s="891"/>
      <c r="U4792" s="890"/>
      <c r="V4792" s="891"/>
      <c r="W4792" s="890"/>
      <c r="X4792" s="891"/>
      <c r="Y4792" s="890"/>
      <c r="Z4792" s="891"/>
      <c r="AA4792" s="890"/>
      <c r="AB4792" s="891"/>
      <c r="AC4792" s="890"/>
      <c r="AD4792" s="891"/>
      <c r="AE4792" s="164"/>
      <c r="AF4792" s="164"/>
      <c r="AG4792" s="199">
        <f t="shared" si="1544"/>
        <v>0</v>
      </c>
      <c r="AH4792" s="219" t="b">
        <f t="shared" si="1545"/>
        <v>0</v>
      </c>
      <c r="AI4792" s="198" t="str">
        <f t="shared" si="1546"/>
        <v/>
      </c>
      <c r="AJ4792" s="219" t="b">
        <f t="shared" si="1547"/>
        <v>0</v>
      </c>
      <c r="AK4792" s="198" t="str">
        <f t="shared" si="1548"/>
        <v/>
      </c>
      <c r="AL4792" s="219" t="b">
        <f t="shared" si="1549"/>
        <v>0</v>
      </c>
      <c r="AM4792" s="351">
        <f t="shared" si="1550"/>
        <v>0</v>
      </c>
      <c r="AN4792" s="164"/>
      <c r="AO4792" s="164"/>
      <c r="AP4792" s="164"/>
      <c r="AQ4792" s="402">
        <f t="shared" si="1551"/>
        <v>0</v>
      </c>
      <c r="AR4792" s="370" t="str">
        <f>IF(AQ4792=0,"",
IF(SUM($AQ$3585:AQ4792)=1,AS4792,
IF($AQ$5285&gt;SUM($AQ$3585:AQ4792),_xlfn.CONCAT(", ",AS4792),
IF($AQ$5285=SUM($AQ$3585:AQ4792),_xlfn.CONCAT(" y ",AS4792)))))</f>
        <v/>
      </c>
      <c r="AS4792" s="156" t="s">
        <v>8201</v>
      </c>
    </row>
    <row r="4793" spans="1:45" ht="15" customHeight="1">
      <c r="A4793" s="57"/>
      <c r="B4793" s="26"/>
      <c r="C4793" s="716" t="s">
        <v>8202</v>
      </c>
      <c r="D4793" s="716"/>
      <c r="E4793" s="941"/>
      <c r="F4793" s="942"/>
      <c r="G4793" s="942"/>
      <c r="H4793" s="943"/>
      <c r="I4793" s="940"/>
      <c r="J4793" s="940"/>
      <c r="K4793" s="940"/>
      <c r="L4793" s="940"/>
      <c r="M4793" s="940"/>
      <c r="N4793" s="940"/>
      <c r="O4793" s="940"/>
      <c r="P4793" s="940"/>
      <c r="Q4793" s="890"/>
      <c r="R4793" s="891"/>
      <c r="S4793" s="890"/>
      <c r="T4793" s="891"/>
      <c r="U4793" s="890"/>
      <c r="V4793" s="891"/>
      <c r="W4793" s="890"/>
      <c r="X4793" s="891"/>
      <c r="Y4793" s="890"/>
      <c r="Z4793" s="891"/>
      <c r="AA4793" s="890"/>
      <c r="AB4793" s="891"/>
      <c r="AC4793" s="890"/>
      <c r="AD4793" s="891"/>
      <c r="AE4793" s="164"/>
      <c r="AF4793" s="164"/>
      <c r="AG4793" s="199">
        <f t="shared" si="1544"/>
        <v>0</v>
      </c>
      <c r="AH4793" s="219" t="b">
        <f t="shared" si="1545"/>
        <v>0</v>
      </c>
      <c r="AI4793" s="198" t="str">
        <f t="shared" si="1546"/>
        <v/>
      </c>
      <c r="AJ4793" s="219" t="b">
        <f t="shared" si="1547"/>
        <v>0</v>
      </c>
      <c r="AK4793" s="198" t="str">
        <f t="shared" si="1548"/>
        <v/>
      </c>
      <c r="AL4793" s="219" t="b">
        <f t="shared" si="1549"/>
        <v>0</v>
      </c>
      <c r="AM4793" s="351">
        <f t="shared" si="1550"/>
        <v>0</v>
      </c>
      <c r="AN4793" s="164"/>
      <c r="AO4793" s="164"/>
      <c r="AP4793" s="164"/>
      <c r="AQ4793" s="402">
        <f t="shared" si="1551"/>
        <v>0</v>
      </c>
      <c r="AR4793" s="370" t="str">
        <f>IF(AQ4793=0,"",
IF(SUM($AQ$3585:AQ4793)=1,AS4793,
IF($AQ$5285&gt;SUM($AQ$3585:AQ4793),_xlfn.CONCAT(", ",AS4793),
IF($AQ$5285=SUM($AQ$3585:AQ4793),_xlfn.CONCAT(" y ",AS4793)))))</f>
        <v/>
      </c>
      <c r="AS4793" s="156" t="s">
        <v>8203</v>
      </c>
    </row>
    <row r="4794" spans="1:45" ht="15" customHeight="1">
      <c r="A4794" s="57"/>
      <c r="B4794" s="26"/>
      <c r="C4794" s="716" t="s">
        <v>8204</v>
      </c>
      <c r="D4794" s="716"/>
      <c r="E4794" s="941"/>
      <c r="F4794" s="942"/>
      <c r="G4794" s="942"/>
      <c r="H4794" s="943"/>
      <c r="I4794" s="940"/>
      <c r="J4794" s="940"/>
      <c r="K4794" s="940"/>
      <c r="L4794" s="940"/>
      <c r="M4794" s="940"/>
      <c r="N4794" s="940"/>
      <c r="O4794" s="940"/>
      <c r="P4794" s="940"/>
      <c r="Q4794" s="890"/>
      <c r="R4794" s="891"/>
      <c r="S4794" s="890"/>
      <c r="T4794" s="891"/>
      <c r="U4794" s="890"/>
      <c r="V4794" s="891"/>
      <c r="W4794" s="890"/>
      <c r="X4794" s="891"/>
      <c r="Y4794" s="890"/>
      <c r="Z4794" s="891"/>
      <c r="AA4794" s="890"/>
      <c r="AB4794" s="891"/>
      <c r="AC4794" s="890"/>
      <c r="AD4794" s="891"/>
      <c r="AE4794" s="164"/>
      <c r="AF4794" s="164"/>
      <c r="AG4794" s="199">
        <f t="shared" si="1544"/>
        <v>0</v>
      </c>
      <c r="AH4794" s="219" t="b">
        <f t="shared" si="1545"/>
        <v>0</v>
      </c>
      <c r="AI4794" s="198" t="str">
        <f t="shared" si="1546"/>
        <v/>
      </c>
      <c r="AJ4794" s="219" t="b">
        <f t="shared" si="1547"/>
        <v>0</v>
      </c>
      <c r="AK4794" s="198" t="str">
        <f t="shared" si="1548"/>
        <v/>
      </c>
      <c r="AL4794" s="219" t="b">
        <f t="shared" si="1549"/>
        <v>0</v>
      </c>
      <c r="AM4794" s="351">
        <f t="shared" si="1550"/>
        <v>0</v>
      </c>
      <c r="AN4794" s="164"/>
      <c r="AO4794" s="164"/>
      <c r="AP4794" s="164"/>
      <c r="AQ4794" s="402">
        <f t="shared" si="1551"/>
        <v>0</v>
      </c>
      <c r="AR4794" s="370" t="str">
        <f>IF(AQ4794=0,"",
IF(SUM($AQ$3585:AQ4794)=1,AS4794,
IF($AQ$5285&gt;SUM($AQ$3585:AQ4794),_xlfn.CONCAT(", ",AS4794),
IF($AQ$5285=SUM($AQ$3585:AQ4794),_xlfn.CONCAT(" y ",AS4794)))))</f>
        <v/>
      </c>
      <c r="AS4794" s="156" t="s">
        <v>8205</v>
      </c>
    </row>
    <row r="4795" spans="1:45" ht="15" customHeight="1">
      <c r="A4795" s="57"/>
      <c r="B4795" s="26"/>
      <c r="C4795" s="716" t="s">
        <v>8206</v>
      </c>
      <c r="D4795" s="716"/>
      <c r="E4795" s="941"/>
      <c r="F4795" s="942"/>
      <c r="G4795" s="942"/>
      <c r="H4795" s="943"/>
      <c r="I4795" s="940"/>
      <c r="J4795" s="940"/>
      <c r="K4795" s="940"/>
      <c r="L4795" s="940"/>
      <c r="M4795" s="940"/>
      <c r="N4795" s="940"/>
      <c r="O4795" s="940"/>
      <c r="P4795" s="940"/>
      <c r="Q4795" s="890"/>
      <c r="R4795" s="891"/>
      <c r="S4795" s="890"/>
      <c r="T4795" s="891"/>
      <c r="U4795" s="890"/>
      <c r="V4795" s="891"/>
      <c r="W4795" s="890"/>
      <c r="X4795" s="891"/>
      <c r="Y4795" s="890"/>
      <c r="Z4795" s="891"/>
      <c r="AA4795" s="890"/>
      <c r="AB4795" s="891"/>
      <c r="AC4795" s="890"/>
      <c r="AD4795" s="891"/>
      <c r="AE4795" s="164"/>
      <c r="AF4795" s="164"/>
      <c r="AG4795" s="199">
        <f t="shared" si="1544"/>
        <v>0</v>
      </c>
      <c r="AH4795" s="219" t="b">
        <f t="shared" si="1545"/>
        <v>0</v>
      </c>
      <c r="AI4795" s="198" t="str">
        <f t="shared" si="1546"/>
        <v/>
      </c>
      <c r="AJ4795" s="219" t="b">
        <f t="shared" si="1547"/>
        <v>0</v>
      </c>
      <c r="AK4795" s="198" t="str">
        <f t="shared" si="1548"/>
        <v/>
      </c>
      <c r="AL4795" s="219" t="b">
        <f t="shared" si="1549"/>
        <v>0</v>
      </c>
      <c r="AM4795" s="351">
        <f t="shared" si="1550"/>
        <v>0</v>
      </c>
      <c r="AN4795" s="164"/>
      <c r="AO4795" s="164"/>
      <c r="AP4795" s="164"/>
      <c r="AQ4795" s="402">
        <f t="shared" si="1551"/>
        <v>0</v>
      </c>
      <c r="AR4795" s="370" t="str">
        <f>IF(AQ4795=0,"",
IF(SUM($AQ$3585:AQ4795)=1,AS4795,
IF($AQ$5285&gt;SUM($AQ$3585:AQ4795),_xlfn.CONCAT(", ",AS4795),
IF($AQ$5285=SUM($AQ$3585:AQ4795),_xlfn.CONCAT(" y ",AS4795)))))</f>
        <v/>
      </c>
      <c r="AS4795" s="156" t="s">
        <v>8207</v>
      </c>
    </row>
    <row r="4796" spans="1:45" ht="15" customHeight="1">
      <c r="A4796" s="57"/>
      <c r="B4796" s="26"/>
      <c r="C4796" s="716" t="s">
        <v>8208</v>
      </c>
      <c r="D4796" s="716"/>
      <c r="E4796" s="941"/>
      <c r="F4796" s="942"/>
      <c r="G4796" s="942"/>
      <c r="H4796" s="943"/>
      <c r="I4796" s="940"/>
      <c r="J4796" s="940"/>
      <c r="K4796" s="940"/>
      <c r="L4796" s="940"/>
      <c r="M4796" s="940"/>
      <c r="N4796" s="940"/>
      <c r="O4796" s="940"/>
      <c r="P4796" s="940"/>
      <c r="Q4796" s="890"/>
      <c r="R4796" s="891"/>
      <c r="S4796" s="890"/>
      <c r="T4796" s="891"/>
      <c r="U4796" s="890"/>
      <c r="V4796" s="891"/>
      <c r="W4796" s="890"/>
      <c r="X4796" s="891"/>
      <c r="Y4796" s="890"/>
      <c r="Z4796" s="891"/>
      <c r="AA4796" s="890"/>
      <c r="AB4796" s="891"/>
      <c r="AC4796" s="890"/>
      <c r="AD4796" s="891"/>
      <c r="AE4796" s="164"/>
      <c r="AF4796" s="164"/>
      <c r="AG4796" s="199">
        <f t="shared" si="1544"/>
        <v>0</v>
      </c>
      <c r="AH4796" s="219" t="b">
        <f t="shared" si="1545"/>
        <v>0</v>
      </c>
      <c r="AI4796" s="198" t="str">
        <f t="shared" si="1546"/>
        <v/>
      </c>
      <c r="AJ4796" s="219" t="b">
        <f t="shared" si="1547"/>
        <v>0</v>
      </c>
      <c r="AK4796" s="198" t="str">
        <f t="shared" si="1548"/>
        <v/>
      </c>
      <c r="AL4796" s="219" t="b">
        <f t="shared" si="1549"/>
        <v>0</v>
      </c>
      <c r="AM4796" s="351">
        <f t="shared" si="1550"/>
        <v>0</v>
      </c>
      <c r="AN4796" s="164"/>
      <c r="AO4796" s="164"/>
      <c r="AP4796" s="164"/>
      <c r="AQ4796" s="402">
        <f t="shared" si="1551"/>
        <v>0</v>
      </c>
      <c r="AR4796" s="370" t="str">
        <f>IF(AQ4796=0,"",
IF(SUM($AQ$3585:AQ4796)=1,AS4796,
IF($AQ$5285&gt;SUM($AQ$3585:AQ4796),_xlfn.CONCAT(", ",AS4796),
IF($AQ$5285=SUM($AQ$3585:AQ4796),_xlfn.CONCAT(" y ",AS4796)))))</f>
        <v/>
      </c>
      <c r="AS4796" s="156" t="s">
        <v>8209</v>
      </c>
    </row>
    <row r="4797" spans="1:45" ht="15" customHeight="1">
      <c r="A4797" s="57"/>
      <c r="B4797" s="26"/>
      <c r="C4797" s="716" t="s">
        <v>8210</v>
      </c>
      <c r="D4797" s="716"/>
      <c r="E4797" s="941"/>
      <c r="F4797" s="942"/>
      <c r="G4797" s="942"/>
      <c r="H4797" s="943"/>
      <c r="I4797" s="940"/>
      <c r="J4797" s="940"/>
      <c r="K4797" s="940"/>
      <c r="L4797" s="940"/>
      <c r="M4797" s="940"/>
      <c r="N4797" s="940"/>
      <c r="O4797" s="940"/>
      <c r="P4797" s="940"/>
      <c r="Q4797" s="890"/>
      <c r="R4797" s="891"/>
      <c r="S4797" s="890"/>
      <c r="T4797" s="891"/>
      <c r="U4797" s="890"/>
      <c r="V4797" s="891"/>
      <c r="W4797" s="890"/>
      <c r="X4797" s="891"/>
      <c r="Y4797" s="890"/>
      <c r="Z4797" s="891"/>
      <c r="AA4797" s="890"/>
      <c r="AB4797" s="891"/>
      <c r="AC4797" s="890"/>
      <c r="AD4797" s="891"/>
      <c r="AE4797" s="164"/>
      <c r="AF4797" s="164"/>
      <c r="AG4797" s="199">
        <f t="shared" si="1544"/>
        <v>0</v>
      </c>
      <c r="AH4797" s="219" t="b">
        <f t="shared" si="1545"/>
        <v>0</v>
      </c>
      <c r="AI4797" s="198" t="str">
        <f t="shared" si="1546"/>
        <v/>
      </c>
      <c r="AJ4797" s="219" t="b">
        <f t="shared" si="1547"/>
        <v>0</v>
      </c>
      <c r="AK4797" s="198" t="str">
        <f t="shared" si="1548"/>
        <v/>
      </c>
      <c r="AL4797" s="219" t="b">
        <f t="shared" si="1549"/>
        <v>0</v>
      </c>
      <c r="AM4797" s="351">
        <f t="shared" si="1550"/>
        <v>0</v>
      </c>
      <c r="AN4797" s="164"/>
      <c r="AO4797" s="164"/>
      <c r="AP4797" s="164"/>
      <c r="AQ4797" s="402">
        <f t="shared" si="1551"/>
        <v>0</v>
      </c>
      <c r="AR4797" s="370" t="str">
        <f>IF(AQ4797=0,"",
IF(SUM($AQ$3585:AQ4797)=1,AS4797,
IF($AQ$5285&gt;SUM($AQ$3585:AQ4797),_xlfn.CONCAT(", ",AS4797),
IF($AQ$5285=SUM($AQ$3585:AQ4797),_xlfn.CONCAT(" y ",AS4797)))))</f>
        <v/>
      </c>
      <c r="AS4797" s="156" t="s">
        <v>8211</v>
      </c>
    </row>
    <row r="4798" spans="1:45" ht="15" customHeight="1">
      <c r="A4798" s="57"/>
      <c r="B4798" s="26"/>
      <c r="C4798" s="716" t="s">
        <v>8212</v>
      </c>
      <c r="D4798" s="716"/>
      <c r="E4798" s="941"/>
      <c r="F4798" s="942"/>
      <c r="G4798" s="942"/>
      <c r="H4798" s="943"/>
      <c r="I4798" s="940"/>
      <c r="J4798" s="940"/>
      <c r="K4798" s="940"/>
      <c r="L4798" s="940"/>
      <c r="M4798" s="940"/>
      <c r="N4798" s="940"/>
      <c r="O4798" s="940"/>
      <c r="P4798" s="940"/>
      <c r="Q4798" s="890"/>
      <c r="R4798" s="891"/>
      <c r="S4798" s="890"/>
      <c r="T4798" s="891"/>
      <c r="U4798" s="890"/>
      <c r="V4798" s="891"/>
      <c r="W4798" s="890"/>
      <c r="X4798" s="891"/>
      <c r="Y4798" s="890"/>
      <c r="Z4798" s="891"/>
      <c r="AA4798" s="890"/>
      <c r="AB4798" s="891"/>
      <c r="AC4798" s="890"/>
      <c r="AD4798" s="891"/>
      <c r="AE4798" s="164"/>
      <c r="AF4798" s="164"/>
      <c r="AG4798" s="199">
        <f t="shared" si="1544"/>
        <v>0</v>
      </c>
      <c r="AH4798" s="219" t="b">
        <f t="shared" si="1545"/>
        <v>0</v>
      </c>
      <c r="AI4798" s="198" t="str">
        <f t="shared" si="1546"/>
        <v/>
      </c>
      <c r="AJ4798" s="219" t="b">
        <f t="shared" si="1547"/>
        <v>0</v>
      </c>
      <c r="AK4798" s="198" t="str">
        <f t="shared" si="1548"/>
        <v/>
      </c>
      <c r="AL4798" s="219" t="b">
        <f t="shared" si="1549"/>
        <v>0</v>
      </c>
      <c r="AM4798" s="351">
        <f t="shared" si="1550"/>
        <v>0</v>
      </c>
      <c r="AN4798" s="164"/>
      <c r="AO4798" s="164"/>
      <c r="AP4798" s="164"/>
      <c r="AQ4798" s="402">
        <f t="shared" si="1551"/>
        <v>0</v>
      </c>
      <c r="AR4798" s="370" t="str">
        <f>IF(AQ4798=0,"",
IF(SUM($AQ$3585:AQ4798)=1,AS4798,
IF($AQ$5285&gt;SUM($AQ$3585:AQ4798),_xlfn.CONCAT(", ",AS4798),
IF($AQ$5285=SUM($AQ$3585:AQ4798),_xlfn.CONCAT(" y ",AS4798)))))</f>
        <v/>
      </c>
      <c r="AS4798" s="156" t="s">
        <v>8213</v>
      </c>
    </row>
    <row r="4799" spans="1:45" ht="15" customHeight="1">
      <c r="A4799" s="57"/>
      <c r="B4799" s="26"/>
      <c r="C4799" s="716" t="s">
        <v>8214</v>
      </c>
      <c r="D4799" s="716"/>
      <c r="E4799" s="941"/>
      <c r="F4799" s="942"/>
      <c r="G4799" s="942"/>
      <c r="H4799" s="943"/>
      <c r="I4799" s="940"/>
      <c r="J4799" s="940"/>
      <c r="K4799" s="940"/>
      <c r="L4799" s="940"/>
      <c r="M4799" s="940"/>
      <c r="N4799" s="940"/>
      <c r="O4799" s="940"/>
      <c r="P4799" s="940"/>
      <c r="Q4799" s="890"/>
      <c r="R4799" s="891"/>
      <c r="S4799" s="890"/>
      <c r="T4799" s="891"/>
      <c r="U4799" s="890"/>
      <c r="V4799" s="891"/>
      <c r="W4799" s="890"/>
      <c r="X4799" s="891"/>
      <c r="Y4799" s="890"/>
      <c r="Z4799" s="891"/>
      <c r="AA4799" s="890"/>
      <c r="AB4799" s="891"/>
      <c r="AC4799" s="890"/>
      <c r="AD4799" s="891"/>
      <c r="AE4799" s="164"/>
      <c r="AF4799" s="164"/>
      <c r="AG4799" s="199">
        <f t="shared" si="1544"/>
        <v>0</v>
      </c>
      <c r="AH4799" s="219" t="b">
        <f t="shared" si="1545"/>
        <v>0</v>
      </c>
      <c r="AI4799" s="198" t="str">
        <f t="shared" si="1546"/>
        <v/>
      </c>
      <c r="AJ4799" s="219" t="b">
        <f t="shared" si="1547"/>
        <v>0</v>
      </c>
      <c r="AK4799" s="198" t="str">
        <f t="shared" si="1548"/>
        <v/>
      </c>
      <c r="AL4799" s="219" t="b">
        <f t="shared" si="1549"/>
        <v>0</v>
      </c>
      <c r="AM4799" s="351">
        <f t="shared" si="1550"/>
        <v>0</v>
      </c>
      <c r="AN4799" s="164"/>
      <c r="AO4799" s="164"/>
      <c r="AP4799" s="164"/>
      <c r="AQ4799" s="402">
        <f t="shared" si="1551"/>
        <v>0</v>
      </c>
      <c r="AR4799" s="370" t="str">
        <f>IF(AQ4799=0,"",
IF(SUM($AQ$3585:AQ4799)=1,AS4799,
IF($AQ$5285&gt;SUM($AQ$3585:AQ4799),_xlfn.CONCAT(", ",AS4799),
IF($AQ$5285=SUM($AQ$3585:AQ4799),_xlfn.CONCAT(" y ",AS4799)))))</f>
        <v/>
      </c>
      <c r="AS4799" s="156" t="s">
        <v>8215</v>
      </c>
    </row>
    <row r="4800" spans="1:45" ht="15" customHeight="1">
      <c r="A4800" s="57"/>
      <c r="B4800" s="26"/>
      <c r="C4800" s="716" t="s">
        <v>8216</v>
      </c>
      <c r="D4800" s="716"/>
      <c r="E4800" s="941"/>
      <c r="F4800" s="942"/>
      <c r="G4800" s="942"/>
      <c r="H4800" s="943"/>
      <c r="I4800" s="940"/>
      <c r="J4800" s="940"/>
      <c r="K4800" s="940"/>
      <c r="L4800" s="940"/>
      <c r="M4800" s="940"/>
      <c r="N4800" s="940"/>
      <c r="O4800" s="940"/>
      <c r="P4800" s="940"/>
      <c r="Q4800" s="890"/>
      <c r="R4800" s="891"/>
      <c r="S4800" s="890"/>
      <c r="T4800" s="891"/>
      <c r="U4800" s="890"/>
      <c r="V4800" s="891"/>
      <c r="W4800" s="890"/>
      <c r="X4800" s="891"/>
      <c r="Y4800" s="890"/>
      <c r="Z4800" s="891"/>
      <c r="AA4800" s="890"/>
      <c r="AB4800" s="891"/>
      <c r="AC4800" s="890"/>
      <c r="AD4800" s="891"/>
      <c r="AE4800" s="164"/>
      <c r="AF4800" s="164"/>
      <c r="AG4800" s="199">
        <f t="shared" si="1544"/>
        <v>0</v>
      </c>
      <c r="AH4800" s="219" t="b">
        <f t="shared" si="1545"/>
        <v>0</v>
      </c>
      <c r="AI4800" s="198" t="str">
        <f t="shared" si="1546"/>
        <v/>
      </c>
      <c r="AJ4800" s="219" t="b">
        <f t="shared" si="1547"/>
        <v>0</v>
      </c>
      <c r="AK4800" s="198" t="str">
        <f t="shared" si="1548"/>
        <v/>
      </c>
      <c r="AL4800" s="219" t="b">
        <f t="shared" si="1549"/>
        <v>0</v>
      </c>
      <c r="AM4800" s="351">
        <f t="shared" si="1550"/>
        <v>0</v>
      </c>
      <c r="AN4800" s="164"/>
      <c r="AO4800" s="164"/>
      <c r="AP4800" s="164"/>
      <c r="AQ4800" s="402">
        <f t="shared" si="1551"/>
        <v>0</v>
      </c>
      <c r="AR4800" s="370" t="str">
        <f>IF(AQ4800=0,"",
IF(SUM($AQ$3585:AQ4800)=1,AS4800,
IF($AQ$5285&gt;SUM($AQ$3585:AQ4800),_xlfn.CONCAT(", ",AS4800),
IF($AQ$5285=SUM($AQ$3585:AQ4800),_xlfn.CONCAT(" y ",AS4800)))))</f>
        <v/>
      </c>
      <c r="AS4800" s="156" t="s">
        <v>8217</v>
      </c>
    </row>
    <row r="4801" spans="1:45" ht="15" customHeight="1">
      <c r="A4801" s="57"/>
      <c r="B4801" s="26"/>
      <c r="C4801" s="716" t="s">
        <v>8218</v>
      </c>
      <c r="D4801" s="716"/>
      <c r="E4801" s="941"/>
      <c r="F4801" s="942"/>
      <c r="G4801" s="942"/>
      <c r="H4801" s="943"/>
      <c r="I4801" s="940"/>
      <c r="J4801" s="940"/>
      <c r="K4801" s="940"/>
      <c r="L4801" s="940"/>
      <c r="M4801" s="940"/>
      <c r="N4801" s="940"/>
      <c r="O4801" s="940"/>
      <c r="P4801" s="940"/>
      <c r="Q4801" s="890"/>
      <c r="R4801" s="891"/>
      <c r="S4801" s="890"/>
      <c r="T4801" s="891"/>
      <c r="U4801" s="890"/>
      <c r="V4801" s="891"/>
      <c r="W4801" s="890"/>
      <c r="X4801" s="891"/>
      <c r="Y4801" s="890"/>
      <c r="Z4801" s="891"/>
      <c r="AA4801" s="890"/>
      <c r="AB4801" s="891"/>
      <c r="AC4801" s="890"/>
      <c r="AD4801" s="891"/>
      <c r="AE4801" s="164"/>
      <c r="AF4801" s="164"/>
      <c r="AG4801" s="199">
        <f t="shared" si="1544"/>
        <v>0</v>
      </c>
      <c r="AH4801" s="219" t="b">
        <f t="shared" si="1545"/>
        <v>0</v>
      </c>
      <c r="AI4801" s="198" t="str">
        <f t="shared" si="1546"/>
        <v/>
      </c>
      <c r="AJ4801" s="219" t="b">
        <f t="shared" si="1547"/>
        <v>0</v>
      </c>
      <c r="AK4801" s="198" t="str">
        <f t="shared" si="1548"/>
        <v/>
      </c>
      <c r="AL4801" s="219" t="b">
        <f t="shared" si="1549"/>
        <v>0</v>
      </c>
      <c r="AM4801" s="351">
        <f t="shared" si="1550"/>
        <v>0</v>
      </c>
      <c r="AN4801" s="164"/>
      <c r="AO4801" s="164"/>
      <c r="AP4801" s="164"/>
      <c r="AQ4801" s="402">
        <f t="shared" si="1551"/>
        <v>0</v>
      </c>
      <c r="AR4801" s="370" t="str">
        <f>IF(AQ4801=0,"",
IF(SUM($AQ$3585:AQ4801)=1,AS4801,
IF($AQ$5285&gt;SUM($AQ$3585:AQ4801),_xlfn.CONCAT(", ",AS4801),
IF($AQ$5285=SUM($AQ$3585:AQ4801),_xlfn.CONCAT(" y ",AS4801)))))</f>
        <v/>
      </c>
      <c r="AS4801" s="156" t="s">
        <v>8219</v>
      </c>
    </row>
    <row r="4802" spans="1:45" ht="15" customHeight="1">
      <c r="A4802" s="57"/>
      <c r="B4802" s="26"/>
      <c r="C4802" s="716" t="s">
        <v>8220</v>
      </c>
      <c r="D4802" s="716"/>
      <c r="E4802" s="941"/>
      <c r="F4802" s="942"/>
      <c r="G4802" s="942"/>
      <c r="H4802" s="943"/>
      <c r="I4802" s="940"/>
      <c r="J4802" s="940"/>
      <c r="K4802" s="940"/>
      <c r="L4802" s="940"/>
      <c r="M4802" s="940"/>
      <c r="N4802" s="940"/>
      <c r="O4802" s="940"/>
      <c r="P4802" s="940"/>
      <c r="Q4802" s="890"/>
      <c r="R4802" s="891"/>
      <c r="S4802" s="890"/>
      <c r="T4802" s="891"/>
      <c r="U4802" s="890"/>
      <c r="V4802" s="891"/>
      <c r="W4802" s="890"/>
      <c r="X4802" s="891"/>
      <c r="Y4802" s="890"/>
      <c r="Z4802" s="891"/>
      <c r="AA4802" s="890"/>
      <c r="AB4802" s="891"/>
      <c r="AC4802" s="890"/>
      <c r="AD4802" s="891"/>
      <c r="AE4802" s="164"/>
      <c r="AF4802" s="164"/>
      <c r="AG4802" s="199">
        <f t="shared" ref="AG4802:AG4865" si="1552">IF(AND(OR($I$3563="X",$T$3563="X"),COUNTA(E4802:AD4802)=0),0,IF(AND(COUNTBLANK(E4802)=1,COUNTA(I4802:AD4802)=0),0,IF(AND($C$3563="X",COUNTBLANK(E4802)=0,COUNTA(I4802:P4802)=2,COUNTA(Q4802:AB4802)&gt;0,AC4802=""),0,IF(AND($C$3563="X",COUNTBLANK(E4802)=0,COUNTA(I4802:P4802)=2,COUNTA(Q4802:AB4802)=0,AC4802="X"),0,1))))</f>
        <v>0</v>
      </c>
      <c r="AH4802" s="219" t="b">
        <f t="shared" ref="AH4802:AH4865" si="1553">NOT(EXACT($E4802,UPPER($E4802)))</f>
        <v>0</v>
      </c>
      <c r="AI4802" s="198" t="str">
        <f t="shared" ref="AI4802:AI4865" si="1554">SUBSTITUTE( SUBSTITUTE( SUBSTITUTE( SUBSTITUTE( SUBSTITUTE( SUBSTITUTE( SUBSTITUTE( SUBSTITUTE( SUBSTITUTE( SUBSTITUTE($E4802, "á", "a"), "é", "e"), "í", "i"), "ó", "o"), "ú", "u"), "Á", "A"), "É", "E"), "Í", "I"), "Ó", "O"), "Ú", "U")</f>
        <v/>
      </c>
      <c r="AJ4802" s="219" t="b">
        <f t="shared" ref="AJ4802:AJ4865" si="1555">NOT(EXACT($E4802,AI4802))</f>
        <v>0</v>
      </c>
      <c r="AK4802" s="198" t="str">
        <f t="shared" ref="AK4802:AK4865" si="1556">SUBSTITUTE((SUBSTITUTE(SUBSTITUTE(SUBSTITUTE($E4802,".",""),",",""),"(","")),")","")</f>
        <v/>
      </c>
      <c r="AL4802" s="219" t="b">
        <f t="shared" ref="AL4802:AL4865" si="1557">NOT(EXACT($E4802,AK4802))</f>
        <v>0</v>
      </c>
      <c r="AM4802" s="351">
        <f t="shared" ref="AM4802:AM4865" si="1558">IF(AND($AC4802="X",COUNTA(Q4802:AB4802)&gt;0),1,0)</f>
        <v>0</v>
      </c>
      <c r="AN4802" s="164"/>
      <c r="AO4802" s="164"/>
      <c r="AP4802" s="164"/>
      <c r="AQ4802" s="402">
        <f t="shared" ref="AQ4802:AQ4865" si="1559">IF(SUM(AG4802)=0,0,1)</f>
        <v>0</v>
      </c>
      <c r="AR4802" s="370" t="str">
        <f>IF(AQ4802=0,"",
IF(SUM($AQ$3585:AQ4802)=1,AS4802,
IF($AQ$5285&gt;SUM($AQ$3585:AQ4802),_xlfn.CONCAT(", ",AS4802),
IF($AQ$5285=SUM($AQ$3585:AQ4802),_xlfn.CONCAT(" y ",AS4802)))))</f>
        <v/>
      </c>
      <c r="AS4802" s="156" t="s">
        <v>8221</v>
      </c>
    </row>
    <row r="4803" spans="1:45" ht="15" customHeight="1">
      <c r="A4803" s="57"/>
      <c r="B4803" s="26"/>
      <c r="C4803" s="716" t="s">
        <v>8222</v>
      </c>
      <c r="D4803" s="716"/>
      <c r="E4803" s="941"/>
      <c r="F4803" s="942"/>
      <c r="G4803" s="942"/>
      <c r="H4803" s="943"/>
      <c r="I4803" s="940"/>
      <c r="J4803" s="940"/>
      <c r="K4803" s="940"/>
      <c r="L4803" s="940"/>
      <c r="M4803" s="940"/>
      <c r="N4803" s="940"/>
      <c r="O4803" s="940"/>
      <c r="P4803" s="940"/>
      <c r="Q4803" s="890"/>
      <c r="R4803" s="891"/>
      <c r="S4803" s="890"/>
      <c r="T4803" s="891"/>
      <c r="U4803" s="890"/>
      <c r="V4803" s="891"/>
      <c r="W4803" s="890"/>
      <c r="X4803" s="891"/>
      <c r="Y4803" s="890"/>
      <c r="Z4803" s="891"/>
      <c r="AA4803" s="890"/>
      <c r="AB4803" s="891"/>
      <c r="AC4803" s="890"/>
      <c r="AD4803" s="891"/>
      <c r="AE4803" s="164"/>
      <c r="AF4803" s="164"/>
      <c r="AG4803" s="199">
        <f t="shared" si="1552"/>
        <v>0</v>
      </c>
      <c r="AH4803" s="219" t="b">
        <f t="shared" si="1553"/>
        <v>0</v>
      </c>
      <c r="AI4803" s="198" t="str">
        <f t="shared" si="1554"/>
        <v/>
      </c>
      <c r="AJ4803" s="219" t="b">
        <f t="shared" si="1555"/>
        <v>0</v>
      </c>
      <c r="AK4803" s="198" t="str">
        <f t="shared" si="1556"/>
        <v/>
      </c>
      <c r="AL4803" s="219" t="b">
        <f t="shared" si="1557"/>
        <v>0</v>
      </c>
      <c r="AM4803" s="351">
        <f t="shared" si="1558"/>
        <v>0</v>
      </c>
      <c r="AN4803" s="164"/>
      <c r="AO4803" s="164"/>
      <c r="AP4803" s="164"/>
      <c r="AQ4803" s="402">
        <f t="shared" si="1559"/>
        <v>0</v>
      </c>
      <c r="AR4803" s="370" t="str">
        <f>IF(AQ4803=0,"",
IF(SUM($AQ$3585:AQ4803)=1,AS4803,
IF($AQ$5285&gt;SUM($AQ$3585:AQ4803),_xlfn.CONCAT(", ",AS4803),
IF($AQ$5285=SUM($AQ$3585:AQ4803),_xlfn.CONCAT(" y ",AS4803)))))</f>
        <v/>
      </c>
      <c r="AS4803" s="156" t="s">
        <v>8223</v>
      </c>
    </row>
    <row r="4804" spans="1:45" ht="15" customHeight="1">
      <c r="A4804" s="57"/>
      <c r="B4804" s="26"/>
      <c r="C4804" s="716" t="s">
        <v>8224</v>
      </c>
      <c r="D4804" s="716"/>
      <c r="E4804" s="941"/>
      <c r="F4804" s="942"/>
      <c r="G4804" s="942"/>
      <c r="H4804" s="943"/>
      <c r="I4804" s="940"/>
      <c r="J4804" s="940"/>
      <c r="K4804" s="940"/>
      <c r="L4804" s="940"/>
      <c r="M4804" s="940"/>
      <c r="N4804" s="940"/>
      <c r="O4804" s="940"/>
      <c r="P4804" s="940"/>
      <c r="Q4804" s="890"/>
      <c r="R4804" s="891"/>
      <c r="S4804" s="890"/>
      <c r="T4804" s="891"/>
      <c r="U4804" s="890"/>
      <c r="V4804" s="891"/>
      <c r="W4804" s="890"/>
      <c r="X4804" s="891"/>
      <c r="Y4804" s="890"/>
      <c r="Z4804" s="891"/>
      <c r="AA4804" s="890"/>
      <c r="AB4804" s="891"/>
      <c r="AC4804" s="890"/>
      <c r="AD4804" s="891"/>
      <c r="AE4804" s="164"/>
      <c r="AF4804" s="164"/>
      <c r="AG4804" s="199">
        <f t="shared" si="1552"/>
        <v>0</v>
      </c>
      <c r="AH4804" s="219" t="b">
        <f t="shared" si="1553"/>
        <v>0</v>
      </c>
      <c r="AI4804" s="198" t="str">
        <f t="shared" si="1554"/>
        <v/>
      </c>
      <c r="AJ4804" s="219" t="b">
        <f t="shared" si="1555"/>
        <v>0</v>
      </c>
      <c r="AK4804" s="198" t="str">
        <f t="shared" si="1556"/>
        <v/>
      </c>
      <c r="AL4804" s="219" t="b">
        <f t="shared" si="1557"/>
        <v>0</v>
      </c>
      <c r="AM4804" s="351">
        <f t="shared" si="1558"/>
        <v>0</v>
      </c>
      <c r="AN4804" s="164"/>
      <c r="AO4804" s="164"/>
      <c r="AP4804" s="164"/>
      <c r="AQ4804" s="402">
        <f t="shared" si="1559"/>
        <v>0</v>
      </c>
      <c r="AR4804" s="370" t="str">
        <f>IF(AQ4804=0,"",
IF(SUM($AQ$3585:AQ4804)=1,AS4804,
IF($AQ$5285&gt;SUM($AQ$3585:AQ4804),_xlfn.CONCAT(", ",AS4804),
IF($AQ$5285=SUM($AQ$3585:AQ4804),_xlfn.CONCAT(" y ",AS4804)))))</f>
        <v/>
      </c>
      <c r="AS4804" s="156" t="s">
        <v>8225</v>
      </c>
    </row>
    <row r="4805" spans="1:45" ht="15" customHeight="1">
      <c r="A4805" s="57"/>
      <c r="B4805" s="26"/>
      <c r="C4805" s="716" t="s">
        <v>8226</v>
      </c>
      <c r="D4805" s="716"/>
      <c r="E4805" s="941"/>
      <c r="F4805" s="942"/>
      <c r="G4805" s="942"/>
      <c r="H4805" s="943"/>
      <c r="I4805" s="940"/>
      <c r="J4805" s="940"/>
      <c r="K4805" s="940"/>
      <c r="L4805" s="940"/>
      <c r="M4805" s="940"/>
      <c r="N4805" s="940"/>
      <c r="O4805" s="940"/>
      <c r="P4805" s="940"/>
      <c r="Q4805" s="890"/>
      <c r="R4805" s="891"/>
      <c r="S4805" s="890"/>
      <c r="T4805" s="891"/>
      <c r="U4805" s="890"/>
      <c r="V4805" s="891"/>
      <c r="W4805" s="890"/>
      <c r="X4805" s="891"/>
      <c r="Y4805" s="890"/>
      <c r="Z4805" s="891"/>
      <c r="AA4805" s="890"/>
      <c r="AB4805" s="891"/>
      <c r="AC4805" s="890"/>
      <c r="AD4805" s="891"/>
      <c r="AE4805" s="164"/>
      <c r="AF4805" s="164"/>
      <c r="AG4805" s="199">
        <f t="shared" si="1552"/>
        <v>0</v>
      </c>
      <c r="AH4805" s="219" t="b">
        <f t="shared" si="1553"/>
        <v>0</v>
      </c>
      <c r="AI4805" s="198" t="str">
        <f t="shared" si="1554"/>
        <v/>
      </c>
      <c r="AJ4805" s="219" t="b">
        <f t="shared" si="1555"/>
        <v>0</v>
      </c>
      <c r="AK4805" s="198" t="str">
        <f t="shared" si="1556"/>
        <v/>
      </c>
      <c r="AL4805" s="219" t="b">
        <f t="shared" si="1557"/>
        <v>0</v>
      </c>
      <c r="AM4805" s="351">
        <f t="shared" si="1558"/>
        <v>0</v>
      </c>
      <c r="AN4805" s="164"/>
      <c r="AO4805" s="164"/>
      <c r="AP4805" s="164"/>
      <c r="AQ4805" s="402">
        <f t="shared" si="1559"/>
        <v>0</v>
      </c>
      <c r="AR4805" s="370" t="str">
        <f>IF(AQ4805=0,"",
IF(SUM($AQ$3585:AQ4805)=1,AS4805,
IF($AQ$5285&gt;SUM($AQ$3585:AQ4805),_xlfn.CONCAT(", ",AS4805),
IF($AQ$5285=SUM($AQ$3585:AQ4805),_xlfn.CONCAT(" y ",AS4805)))))</f>
        <v/>
      </c>
      <c r="AS4805" s="156" t="s">
        <v>8227</v>
      </c>
    </row>
    <row r="4806" spans="1:45" ht="15" customHeight="1">
      <c r="A4806" s="57"/>
      <c r="B4806" s="26"/>
      <c r="C4806" s="716" t="s">
        <v>8228</v>
      </c>
      <c r="D4806" s="716"/>
      <c r="E4806" s="941"/>
      <c r="F4806" s="942"/>
      <c r="G4806" s="942"/>
      <c r="H4806" s="943"/>
      <c r="I4806" s="940"/>
      <c r="J4806" s="940"/>
      <c r="K4806" s="940"/>
      <c r="L4806" s="940"/>
      <c r="M4806" s="940"/>
      <c r="N4806" s="940"/>
      <c r="O4806" s="940"/>
      <c r="P4806" s="940"/>
      <c r="Q4806" s="890"/>
      <c r="R4806" s="891"/>
      <c r="S4806" s="890"/>
      <c r="T4806" s="891"/>
      <c r="U4806" s="890"/>
      <c r="V4806" s="891"/>
      <c r="W4806" s="890"/>
      <c r="X4806" s="891"/>
      <c r="Y4806" s="890"/>
      <c r="Z4806" s="891"/>
      <c r="AA4806" s="890"/>
      <c r="AB4806" s="891"/>
      <c r="AC4806" s="890"/>
      <c r="AD4806" s="891"/>
      <c r="AE4806" s="164"/>
      <c r="AF4806" s="164"/>
      <c r="AG4806" s="199">
        <f t="shared" si="1552"/>
        <v>0</v>
      </c>
      <c r="AH4806" s="219" t="b">
        <f t="shared" si="1553"/>
        <v>0</v>
      </c>
      <c r="AI4806" s="198" t="str">
        <f t="shared" si="1554"/>
        <v/>
      </c>
      <c r="AJ4806" s="219" t="b">
        <f t="shared" si="1555"/>
        <v>0</v>
      </c>
      <c r="AK4806" s="198" t="str">
        <f t="shared" si="1556"/>
        <v/>
      </c>
      <c r="AL4806" s="219" t="b">
        <f t="shared" si="1557"/>
        <v>0</v>
      </c>
      <c r="AM4806" s="351">
        <f t="shared" si="1558"/>
        <v>0</v>
      </c>
      <c r="AN4806" s="164"/>
      <c r="AO4806" s="164"/>
      <c r="AP4806" s="164"/>
      <c r="AQ4806" s="402">
        <f t="shared" si="1559"/>
        <v>0</v>
      </c>
      <c r="AR4806" s="370" t="str">
        <f>IF(AQ4806=0,"",
IF(SUM($AQ$3585:AQ4806)=1,AS4806,
IF($AQ$5285&gt;SUM($AQ$3585:AQ4806),_xlfn.CONCAT(", ",AS4806),
IF($AQ$5285=SUM($AQ$3585:AQ4806),_xlfn.CONCAT(" y ",AS4806)))))</f>
        <v/>
      </c>
      <c r="AS4806" s="156" t="s">
        <v>8229</v>
      </c>
    </row>
    <row r="4807" spans="1:45" ht="15" customHeight="1">
      <c r="A4807" s="57"/>
      <c r="B4807" s="26"/>
      <c r="C4807" s="716" t="s">
        <v>8230</v>
      </c>
      <c r="D4807" s="716"/>
      <c r="E4807" s="941"/>
      <c r="F4807" s="942"/>
      <c r="G4807" s="942"/>
      <c r="H4807" s="943"/>
      <c r="I4807" s="940"/>
      <c r="J4807" s="940"/>
      <c r="K4807" s="940"/>
      <c r="L4807" s="940"/>
      <c r="M4807" s="940"/>
      <c r="N4807" s="940"/>
      <c r="O4807" s="940"/>
      <c r="P4807" s="940"/>
      <c r="Q4807" s="890"/>
      <c r="R4807" s="891"/>
      <c r="S4807" s="890"/>
      <c r="T4807" s="891"/>
      <c r="U4807" s="890"/>
      <c r="V4807" s="891"/>
      <c r="W4807" s="890"/>
      <c r="X4807" s="891"/>
      <c r="Y4807" s="890"/>
      <c r="Z4807" s="891"/>
      <c r="AA4807" s="890"/>
      <c r="AB4807" s="891"/>
      <c r="AC4807" s="890"/>
      <c r="AD4807" s="891"/>
      <c r="AE4807" s="164"/>
      <c r="AF4807" s="164"/>
      <c r="AG4807" s="199">
        <f t="shared" si="1552"/>
        <v>0</v>
      </c>
      <c r="AH4807" s="219" t="b">
        <f t="shared" si="1553"/>
        <v>0</v>
      </c>
      <c r="AI4807" s="198" t="str">
        <f t="shared" si="1554"/>
        <v/>
      </c>
      <c r="AJ4807" s="219" t="b">
        <f t="shared" si="1555"/>
        <v>0</v>
      </c>
      <c r="AK4807" s="198" t="str">
        <f t="shared" si="1556"/>
        <v/>
      </c>
      <c r="AL4807" s="219" t="b">
        <f t="shared" si="1557"/>
        <v>0</v>
      </c>
      <c r="AM4807" s="351">
        <f t="shared" si="1558"/>
        <v>0</v>
      </c>
      <c r="AN4807" s="164"/>
      <c r="AO4807" s="164"/>
      <c r="AP4807" s="164"/>
      <c r="AQ4807" s="402">
        <f t="shared" si="1559"/>
        <v>0</v>
      </c>
      <c r="AR4807" s="370" t="str">
        <f>IF(AQ4807=0,"",
IF(SUM($AQ$3585:AQ4807)=1,AS4807,
IF($AQ$5285&gt;SUM($AQ$3585:AQ4807),_xlfn.CONCAT(", ",AS4807),
IF($AQ$5285=SUM($AQ$3585:AQ4807),_xlfn.CONCAT(" y ",AS4807)))))</f>
        <v/>
      </c>
      <c r="AS4807" s="156" t="s">
        <v>8231</v>
      </c>
    </row>
    <row r="4808" spans="1:45" ht="15" customHeight="1">
      <c r="A4808" s="57"/>
      <c r="B4808" s="26"/>
      <c r="C4808" s="716" t="s">
        <v>8232</v>
      </c>
      <c r="D4808" s="716"/>
      <c r="E4808" s="941"/>
      <c r="F4808" s="942"/>
      <c r="G4808" s="942"/>
      <c r="H4808" s="943"/>
      <c r="I4808" s="940"/>
      <c r="J4808" s="940"/>
      <c r="K4808" s="940"/>
      <c r="L4808" s="940"/>
      <c r="M4808" s="940"/>
      <c r="N4808" s="940"/>
      <c r="O4808" s="940"/>
      <c r="P4808" s="940"/>
      <c r="Q4808" s="890"/>
      <c r="R4808" s="891"/>
      <c r="S4808" s="890"/>
      <c r="T4808" s="891"/>
      <c r="U4808" s="890"/>
      <c r="V4808" s="891"/>
      <c r="W4808" s="890"/>
      <c r="X4808" s="891"/>
      <c r="Y4808" s="890"/>
      <c r="Z4808" s="891"/>
      <c r="AA4808" s="890"/>
      <c r="AB4808" s="891"/>
      <c r="AC4808" s="890"/>
      <c r="AD4808" s="891"/>
      <c r="AE4808" s="164"/>
      <c r="AF4808" s="164"/>
      <c r="AG4808" s="199">
        <f t="shared" si="1552"/>
        <v>0</v>
      </c>
      <c r="AH4808" s="219" t="b">
        <f t="shared" si="1553"/>
        <v>0</v>
      </c>
      <c r="AI4808" s="198" t="str">
        <f t="shared" si="1554"/>
        <v/>
      </c>
      <c r="AJ4808" s="219" t="b">
        <f t="shared" si="1555"/>
        <v>0</v>
      </c>
      <c r="AK4808" s="198" t="str">
        <f t="shared" si="1556"/>
        <v/>
      </c>
      <c r="AL4808" s="219" t="b">
        <f t="shared" si="1557"/>
        <v>0</v>
      </c>
      <c r="AM4808" s="351">
        <f t="shared" si="1558"/>
        <v>0</v>
      </c>
      <c r="AN4808" s="164"/>
      <c r="AO4808" s="164"/>
      <c r="AP4808" s="164"/>
      <c r="AQ4808" s="402">
        <f t="shared" si="1559"/>
        <v>0</v>
      </c>
      <c r="AR4808" s="370" t="str">
        <f>IF(AQ4808=0,"",
IF(SUM($AQ$3585:AQ4808)=1,AS4808,
IF($AQ$5285&gt;SUM($AQ$3585:AQ4808),_xlfn.CONCAT(", ",AS4808),
IF($AQ$5285=SUM($AQ$3585:AQ4808),_xlfn.CONCAT(" y ",AS4808)))))</f>
        <v/>
      </c>
      <c r="AS4808" s="156" t="s">
        <v>8233</v>
      </c>
    </row>
    <row r="4809" spans="1:45" ht="15" customHeight="1">
      <c r="A4809" s="57"/>
      <c r="B4809" s="26"/>
      <c r="C4809" s="716" t="s">
        <v>8234</v>
      </c>
      <c r="D4809" s="716"/>
      <c r="E4809" s="941"/>
      <c r="F4809" s="942"/>
      <c r="G4809" s="942"/>
      <c r="H4809" s="943"/>
      <c r="I4809" s="940"/>
      <c r="J4809" s="940"/>
      <c r="K4809" s="940"/>
      <c r="L4809" s="940"/>
      <c r="M4809" s="940"/>
      <c r="N4809" s="940"/>
      <c r="O4809" s="940"/>
      <c r="P4809" s="940"/>
      <c r="Q4809" s="890"/>
      <c r="R4809" s="891"/>
      <c r="S4809" s="890"/>
      <c r="T4809" s="891"/>
      <c r="U4809" s="890"/>
      <c r="V4809" s="891"/>
      <c r="W4809" s="890"/>
      <c r="X4809" s="891"/>
      <c r="Y4809" s="890"/>
      <c r="Z4809" s="891"/>
      <c r="AA4809" s="890"/>
      <c r="AB4809" s="891"/>
      <c r="AC4809" s="890"/>
      <c r="AD4809" s="891"/>
      <c r="AE4809" s="164"/>
      <c r="AF4809" s="164"/>
      <c r="AG4809" s="199">
        <f t="shared" si="1552"/>
        <v>0</v>
      </c>
      <c r="AH4809" s="219" t="b">
        <f t="shared" si="1553"/>
        <v>0</v>
      </c>
      <c r="AI4809" s="198" t="str">
        <f t="shared" si="1554"/>
        <v/>
      </c>
      <c r="AJ4809" s="219" t="b">
        <f t="shared" si="1555"/>
        <v>0</v>
      </c>
      <c r="AK4809" s="198" t="str">
        <f t="shared" si="1556"/>
        <v/>
      </c>
      <c r="AL4809" s="219" t="b">
        <f t="shared" si="1557"/>
        <v>0</v>
      </c>
      <c r="AM4809" s="351">
        <f t="shared" si="1558"/>
        <v>0</v>
      </c>
      <c r="AN4809" s="164"/>
      <c r="AO4809" s="164"/>
      <c r="AP4809" s="164"/>
      <c r="AQ4809" s="402">
        <f t="shared" si="1559"/>
        <v>0</v>
      </c>
      <c r="AR4809" s="370" t="str">
        <f>IF(AQ4809=0,"",
IF(SUM($AQ$3585:AQ4809)=1,AS4809,
IF($AQ$5285&gt;SUM($AQ$3585:AQ4809),_xlfn.CONCAT(", ",AS4809),
IF($AQ$5285=SUM($AQ$3585:AQ4809),_xlfn.CONCAT(" y ",AS4809)))))</f>
        <v/>
      </c>
      <c r="AS4809" s="156" t="s">
        <v>8235</v>
      </c>
    </row>
    <row r="4810" spans="1:45" ht="15" customHeight="1">
      <c r="A4810" s="57"/>
      <c r="B4810" s="26"/>
      <c r="C4810" s="716" t="s">
        <v>8236</v>
      </c>
      <c r="D4810" s="716"/>
      <c r="E4810" s="941"/>
      <c r="F4810" s="942"/>
      <c r="G4810" s="942"/>
      <c r="H4810" s="943"/>
      <c r="I4810" s="940"/>
      <c r="J4810" s="940"/>
      <c r="K4810" s="940"/>
      <c r="L4810" s="940"/>
      <c r="M4810" s="940"/>
      <c r="N4810" s="940"/>
      <c r="O4810" s="940"/>
      <c r="P4810" s="940"/>
      <c r="Q4810" s="890"/>
      <c r="R4810" s="891"/>
      <c r="S4810" s="890"/>
      <c r="T4810" s="891"/>
      <c r="U4810" s="890"/>
      <c r="V4810" s="891"/>
      <c r="W4810" s="890"/>
      <c r="X4810" s="891"/>
      <c r="Y4810" s="890"/>
      <c r="Z4810" s="891"/>
      <c r="AA4810" s="890"/>
      <c r="AB4810" s="891"/>
      <c r="AC4810" s="890"/>
      <c r="AD4810" s="891"/>
      <c r="AE4810" s="164"/>
      <c r="AF4810" s="164"/>
      <c r="AG4810" s="199">
        <f t="shared" si="1552"/>
        <v>0</v>
      </c>
      <c r="AH4810" s="219" t="b">
        <f t="shared" si="1553"/>
        <v>0</v>
      </c>
      <c r="AI4810" s="198" t="str">
        <f t="shared" si="1554"/>
        <v/>
      </c>
      <c r="AJ4810" s="219" t="b">
        <f t="shared" si="1555"/>
        <v>0</v>
      </c>
      <c r="AK4810" s="198" t="str">
        <f t="shared" si="1556"/>
        <v/>
      </c>
      <c r="AL4810" s="219" t="b">
        <f t="shared" si="1557"/>
        <v>0</v>
      </c>
      <c r="AM4810" s="351">
        <f t="shared" si="1558"/>
        <v>0</v>
      </c>
      <c r="AN4810" s="164"/>
      <c r="AO4810" s="164"/>
      <c r="AP4810" s="164"/>
      <c r="AQ4810" s="402">
        <f t="shared" si="1559"/>
        <v>0</v>
      </c>
      <c r="AR4810" s="370" t="str">
        <f>IF(AQ4810=0,"",
IF(SUM($AQ$3585:AQ4810)=1,AS4810,
IF($AQ$5285&gt;SUM($AQ$3585:AQ4810),_xlfn.CONCAT(", ",AS4810),
IF($AQ$5285=SUM($AQ$3585:AQ4810),_xlfn.CONCAT(" y ",AS4810)))))</f>
        <v/>
      </c>
      <c r="AS4810" s="156" t="s">
        <v>8237</v>
      </c>
    </row>
    <row r="4811" spans="1:45" ht="15" customHeight="1">
      <c r="A4811" s="57"/>
      <c r="B4811" s="26"/>
      <c r="C4811" s="716" t="s">
        <v>8238</v>
      </c>
      <c r="D4811" s="716"/>
      <c r="E4811" s="941"/>
      <c r="F4811" s="942"/>
      <c r="G4811" s="942"/>
      <c r="H4811" s="943"/>
      <c r="I4811" s="940"/>
      <c r="J4811" s="940"/>
      <c r="K4811" s="940"/>
      <c r="L4811" s="940"/>
      <c r="M4811" s="940"/>
      <c r="N4811" s="940"/>
      <c r="O4811" s="940"/>
      <c r="P4811" s="940"/>
      <c r="Q4811" s="890"/>
      <c r="R4811" s="891"/>
      <c r="S4811" s="890"/>
      <c r="T4811" s="891"/>
      <c r="U4811" s="890"/>
      <c r="V4811" s="891"/>
      <c r="W4811" s="890"/>
      <c r="X4811" s="891"/>
      <c r="Y4811" s="890"/>
      <c r="Z4811" s="891"/>
      <c r="AA4811" s="890"/>
      <c r="AB4811" s="891"/>
      <c r="AC4811" s="890"/>
      <c r="AD4811" s="891"/>
      <c r="AE4811" s="164"/>
      <c r="AF4811" s="164"/>
      <c r="AG4811" s="199">
        <f t="shared" si="1552"/>
        <v>0</v>
      </c>
      <c r="AH4811" s="219" t="b">
        <f t="shared" si="1553"/>
        <v>0</v>
      </c>
      <c r="AI4811" s="198" t="str">
        <f t="shared" si="1554"/>
        <v/>
      </c>
      <c r="AJ4811" s="219" t="b">
        <f t="shared" si="1555"/>
        <v>0</v>
      </c>
      <c r="AK4811" s="198" t="str">
        <f t="shared" si="1556"/>
        <v/>
      </c>
      <c r="AL4811" s="219" t="b">
        <f t="shared" si="1557"/>
        <v>0</v>
      </c>
      <c r="AM4811" s="351">
        <f t="shared" si="1558"/>
        <v>0</v>
      </c>
      <c r="AN4811" s="164"/>
      <c r="AO4811" s="164"/>
      <c r="AP4811" s="164"/>
      <c r="AQ4811" s="402">
        <f t="shared" si="1559"/>
        <v>0</v>
      </c>
      <c r="AR4811" s="370" t="str">
        <f>IF(AQ4811=0,"",
IF(SUM($AQ$3585:AQ4811)=1,AS4811,
IF($AQ$5285&gt;SUM($AQ$3585:AQ4811),_xlfn.CONCAT(", ",AS4811),
IF($AQ$5285=SUM($AQ$3585:AQ4811),_xlfn.CONCAT(" y ",AS4811)))))</f>
        <v/>
      </c>
      <c r="AS4811" s="156" t="s">
        <v>8239</v>
      </c>
    </row>
    <row r="4812" spans="1:45" ht="15" customHeight="1">
      <c r="A4812" s="57"/>
      <c r="B4812" s="26"/>
      <c r="C4812" s="716" t="s">
        <v>8240</v>
      </c>
      <c r="D4812" s="716"/>
      <c r="E4812" s="941"/>
      <c r="F4812" s="942"/>
      <c r="G4812" s="942"/>
      <c r="H4812" s="943"/>
      <c r="I4812" s="940"/>
      <c r="J4812" s="940"/>
      <c r="K4812" s="940"/>
      <c r="L4812" s="940"/>
      <c r="M4812" s="940"/>
      <c r="N4812" s="940"/>
      <c r="O4812" s="940"/>
      <c r="P4812" s="940"/>
      <c r="Q4812" s="890"/>
      <c r="R4812" s="891"/>
      <c r="S4812" s="890"/>
      <c r="T4812" s="891"/>
      <c r="U4812" s="890"/>
      <c r="V4812" s="891"/>
      <c r="W4812" s="890"/>
      <c r="X4812" s="891"/>
      <c r="Y4812" s="890"/>
      <c r="Z4812" s="891"/>
      <c r="AA4812" s="890"/>
      <c r="AB4812" s="891"/>
      <c r="AC4812" s="890"/>
      <c r="AD4812" s="891"/>
      <c r="AE4812" s="164"/>
      <c r="AF4812" s="164"/>
      <c r="AG4812" s="199">
        <f t="shared" si="1552"/>
        <v>0</v>
      </c>
      <c r="AH4812" s="219" t="b">
        <f t="shared" si="1553"/>
        <v>0</v>
      </c>
      <c r="AI4812" s="198" t="str">
        <f t="shared" si="1554"/>
        <v/>
      </c>
      <c r="AJ4812" s="219" t="b">
        <f t="shared" si="1555"/>
        <v>0</v>
      </c>
      <c r="AK4812" s="198" t="str">
        <f t="shared" si="1556"/>
        <v/>
      </c>
      <c r="AL4812" s="219" t="b">
        <f t="shared" si="1557"/>
        <v>0</v>
      </c>
      <c r="AM4812" s="351">
        <f t="shared" si="1558"/>
        <v>0</v>
      </c>
      <c r="AN4812" s="164"/>
      <c r="AO4812" s="164"/>
      <c r="AP4812" s="164"/>
      <c r="AQ4812" s="402">
        <f t="shared" si="1559"/>
        <v>0</v>
      </c>
      <c r="AR4812" s="370" t="str">
        <f>IF(AQ4812=0,"",
IF(SUM($AQ$3585:AQ4812)=1,AS4812,
IF($AQ$5285&gt;SUM($AQ$3585:AQ4812),_xlfn.CONCAT(", ",AS4812),
IF($AQ$5285=SUM($AQ$3585:AQ4812),_xlfn.CONCAT(" y ",AS4812)))))</f>
        <v/>
      </c>
      <c r="AS4812" s="156" t="s">
        <v>8241</v>
      </c>
    </row>
    <row r="4813" spans="1:45" ht="15" customHeight="1">
      <c r="A4813" s="57"/>
      <c r="B4813" s="26"/>
      <c r="C4813" s="716" t="s">
        <v>8242</v>
      </c>
      <c r="D4813" s="716"/>
      <c r="E4813" s="941"/>
      <c r="F4813" s="942"/>
      <c r="G4813" s="942"/>
      <c r="H4813" s="943"/>
      <c r="I4813" s="940"/>
      <c r="J4813" s="940"/>
      <c r="K4813" s="940"/>
      <c r="L4813" s="940"/>
      <c r="M4813" s="940"/>
      <c r="N4813" s="940"/>
      <c r="O4813" s="940"/>
      <c r="P4813" s="940"/>
      <c r="Q4813" s="890"/>
      <c r="R4813" s="891"/>
      <c r="S4813" s="890"/>
      <c r="T4813" s="891"/>
      <c r="U4813" s="890"/>
      <c r="V4813" s="891"/>
      <c r="W4813" s="890"/>
      <c r="X4813" s="891"/>
      <c r="Y4813" s="890"/>
      <c r="Z4813" s="891"/>
      <c r="AA4813" s="890"/>
      <c r="AB4813" s="891"/>
      <c r="AC4813" s="890"/>
      <c r="AD4813" s="891"/>
      <c r="AE4813" s="164"/>
      <c r="AF4813" s="164"/>
      <c r="AG4813" s="199">
        <f t="shared" si="1552"/>
        <v>0</v>
      </c>
      <c r="AH4813" s="219" t="b">
        <f t="shared" si="1553"/>
        <v>0</v>
      </c>
      <c r="AI4813" s="198" t="str">
        <f t="shared" si="1554"/>
        <v/>
      </c>
      <c r="AJ4813" s="219" t="b">
        <f t="shared" si="1555"/>
        <v>0</v>
      </c>
      <c r="AK4813" s="198" t="str">
        <f t="shared" si="1556"/>
        <v/>
      </c>
      <c r="AL4813" s="219" t="b">
        <f t="shared" si="1557"/>
        <v>0</v>
      </c>
      <c r="AM4813" s="351">
        <f t="shared" si="1558"/>
        <v>0</v>
      </c>
      <c r="AN4813" s="164"/>
      <c r="AO4813" s="164"/>
      <c r="AP4813" s="164"/>
      <c r="AQ4813" s="402">
        <f t="shared" si="1559"/>
        <v>0</v>
      </c>
      <c r="AR4813" s="370" t="str">
        <f>IF(AQ4813=0,"",
IF(SUM($AQ$3585:AQ4813)=1,AS4813,
IF($AQ$5285&gt;SUM($AQ$3585:AQ4813),_xlfn.CONCAT(", ",AS4813),
IF($AQ$5285=SUM($AQ$3585:AQ4813),_xlfn.CONCAT(" y ",AS4813)))))</f>
        <v/>
      </c>
      <c r="AS4813" s="156" t="s">
        <v>8243</v>
      </c>
    </row>
    <row r="4814" spans="1:45" ht="15" customHeight="1">
      <c r="A4814" s="57"/>
      <c r="B4814" s="26"/>
      <c r="C4814" s="716" t="s">
        <v>8244</v>
      </c>
      <c r="D4814" s="716"/>
      <c r="E4814" s="941"/>
      <c r="F4814" s="942"/>
      <c r="G4814" s="942"/>
      <c r="H4814" s="943"/>
      <c r="I4814" s="940"/>
      <c r="J4814" s="940"/>
      <c r="K4814" s="940"/>
      <c r="L4814" s="940"/>
      <c r="M4814" s="940"/>
      <c r="N4814" s="940"/>
      <c r="O4814" s="940"/>
      <c r="P4814" s="940"/>
      <c r="Q4814" s="890"/>
      <c r="R4814" s="891"/>
      <c r="S4814" s="890"/>
      <c r="T4814" s="891"/>
      <c r="U4814" s="890"/>
      <c r="V4814" s="891"/>
      <c r="W4814" s="890"/>
      <c r="X4814" s="891"/>
      <c r="Y4814" s="890"/>
      <c r="Z4814" s="891"/>
      <c r="AA4814" s="890"/>
      <c r="AB4814" s="891"/>
      <c r="AC4814" s="890"/>
      <c r="AD4814" s="891"/>
      <c r="AE4814" s="164"/>
      <c r="AF4814" s="164"/>
      <c r="AG4814" s="199">
        <f t="shared" si="1552"/>
        <v>0</v>
      </c>
      <c r="AH4814" s="219" t="b">
        <f t="shared" si="1553"/>
        <v>0</v>
      </c>
      <c r="AI4814" s="198" t="str">
        <f t="shared" si="1554"/>
        <v/>
      </c>
      <c r="AJ4814" s="219" t="b">
        <f t="shared" si="1555"/>
        <v>0</v>
      </c>
      <c r="AK4814" s="198" t="str">
        <f t="shared" si="1556"/>
        <v/>
      </c>
      <c r="AL4814" s="219" t="b">
        <f t="shared" si="1557"/>
        <v>0</v>
      </c>
      <c r="AM4814" s="351">
        <f t="shared" si="1558"/>
        <v>0</v>
      </c>
      <c r="AN4814" s="164"/>
      <c r="AO4814" s="164"/>
      <c r="AP4814" s="164"/>
      <c r="AQ4814" s="402">
        <f t="shared" si="1559"/>
        <v>0</v>
      </c>
      <c r="AR4814" s="370" t="str">
        <f>IF(AQ4814=0,"",
IF(SUM($AQ$3585:AQ4814)=1,AS4814,
IF($AQ$5285&gt;SUM($AQ$3585:AQ4814),_xlfn.CONCAT(", ",AS4814),
IF($AQ$5285=SUM($AQ$3585:AQ4814),_xlfn.CONCAT(" y ",AS4814)))))</f>
        <v/>
      </c>
      <c r="AS4814" s="156" t="s">
        <v>8245</v>
      </c>
    </row>
    <row r="4815" spans="1:45" ht="15" customHeight="1">
      <c r="A4815" s="57"/>
      <c r="B4815" s="26"/>
      <c r="C4815" s="716" t="s">
        <v>8246</v>
      </c>
      <c r="D4815" s="716"/>
      <c r="E4815" s="941"/>
      <c r="F4815" s="942"/>
      <c r="G4815" s="942"/>
      <c r="H4815" s="943"/>
      <c r="I4815" s="940"/>
      <c r="J4815" s="940"/>
      <c r="K4815" s="940"/>
      <c r="L4815" s="940"/>
      <c r="M4815" s="940"/>
      <c r="N4815" s="940"/>
      <c r="O4815" s="940"/>
      <c r="P4815" s="940"/>
      <c r="Q4815" s="890"/>
      <c r="R4815" s="891"/>
      <c r="S4815" s="890"/>
      <c r="T4815" s="891"/>
      <c r="U4815" s="890"/>
      <c r="V4815" s="891"/>
      <c r="W4815" s="890"/>
      <c r="X4815" s="891"/>
      <c r="Y4815" s="890"/>
      <c r="Z4815" s="891"/>
      <c r="AA4815" s="890"/>
      <c r="AB4815" s="891"/>
      <c r="AC4815" s="890"/>
      <c r="AD4815" s="891"/>
      <c r="AE4815" s="164"/>
      <c r="AF4815" s="164"/>
      <c r="AG4815" s="199">
        <f t="shared" si="1552"/>
        <v>0</v>
      </c>
      <c r="AH4815" s="219" t="b">
        <f t="shared" si="1553"/>
        <v>0</v>
      </c>
      <c r="AI4815" s="198" t="str">
        <f t="shared" si="1554"/>
        <v/>
      </c>
      <c r="AJ4815" s="219" t="b">
        <f t="shared" si="1555"/>
        <v>0</v>
      </c>
      <c r="AK4815" s="198" t="str">
        <f t="shared" si="1556"/>
        <v/>
      </c>
      <c r="AL4815" s="219" t="b">
        <f t="shared" si="1557"/>
        <v>0</v>
      </c>
      <c r="AM4815" s="351">
        <f t="shared" si="1558"/>
        <v>0</v>
      </c>
      <c r="AN4815" s="164"/>
      <c r="AO4815" s="164"/>
      <c r="AP4815" s="164"/>
      <c r="AQ4815" s="402">
        <f t="shared" si="1559"/>
        <v>0</v>
      </c>
      <c r="AR4815" s="370" t="str">
        <f>IF(AQ4815=0,"",
IF(SUM($AQ$3585:AQ4815)=1,AS4815,
IF($AQ$5285&gt;SUM($AQ$3585:AQ4815),_xlfn.CONCAT(", ",AS4815),
IF($AQ$5285=SUM($AQ$3585:AQ4815),_xlfn.CONCAT(" y ",AS4815)))))</f>
        <v/>
      </c>
      <c r="AS4815" s="156" t="s">
        <v>8247</v>
      </c>
    </row>
    <row r="4816" spans="1:45" ht="15" customHeight="1">
      <c r="A4816" s="57"/>
      <c r="B4816" s="26"/>
      <c r="C4816" s="716" t="s">
        <v>8248</v>
      </c>
      <c r="D4816" s="716"/>
      <c r="E4816" s="941"/>
      <c r="F4816" s="942"/>
      <c r="G4816" s="942"/>
      <c r="H4816" s="943"/>
      <c r="I4816" s="940"/>
      <c r="J4816" s="940"/>
      <c r="K4816" s="940"/>
      <c r="L4816" s="940"/>
      <c r="M4816" s="940"/>
      <c r="N4816" s="940"/>
      <c r="O4816" s="940"/>
      <c r="P4816" s="940"/>
      <c r="Q4816" s="890"/>
      <c r="R4816" s="891"/>
      <c r="S4816" s="890"/>
      <c r="T4816" s="891"/>
      <c r="U4816" s="890"/>
      <c r="V4816" s="891"/>
      <c r="W4816" s="890"/>
      <c r="X4816" s="891"/>
      <c r="Y4816" s="890"/>
      <c r="Z4816" s="891"/>
      <c r="AA4816" s="890"/>
      <c r="AB4816" s="891"/>
      <c r="AC4816" s="890"/>
      <c r="AD4816" s="891"/>
      <c r="AE4816" s="164"/>
      <c r="AF4816" s="164"/>
      <c r="AG4816" s="199">
        <f t="shared" si="1552"/>
        <v>0</v>
      </c>
      <c r="AH4816" s="219" t="b">
        <f t="shared" si="1553"/>
        <v>0</v>
      </c>
      <c r="AI4816" s="198" t="str">
        <f t="shared" si="1554"/>
        <v/>
      </c>
      <c r="AJ4816" s="219" t="b">
        <f t="shared" si="1555"/>
        <v>0</v>
      </c>
      <c r="AK4816" s="198" t="str">
        <f t="shared" si="1556"/>
        <v/>
      </c>
      <c r="AL4816" s="219" t="b">
        <f t="shared" si="1557"/>
        <v>0</v>
      </c>
      <c r="AM4816" s="351">
        <f t="shared" si="1558"/>
        <v>0</v>
      </c>
      <c r="AN4816" s="164"/>
      <c r="AO4816" s="164"/>
      <c r="AP4816" s="164"/>
      <c r="AQ4816" s="402">
        <f t="shared" si="1559"/>
        <v>0</v>
      </c>
      <c r="AR4816" s="370" t="str">
        <f>IF(AQ4816=0,"",
IF(SUM($AQ$3585:AQ4816)=1,AS4816,
IF($AQ$5285&gt;SUM($AQ$3585:AQ4816),_xlfn.CONCAT(", ",AS4816),
IF($AQ$5285=SUM($AQ$3585:AQ4816),_xlfn.CONCAT(" y ",AS4816)))))</f>
        <v/>
      </c>
      <c r="AS4816" s="156" t="s">
        <v>8249</v>
      </c>
    </row>
    <row r="4817" spans="1:45" ht="15" customHeight="1">
      <c r="A4817" s="57"/>
      <c r="B4817" s="26"/>
      <c r="C4817" s="716" t="s">
        <v>8250</v>
      </c>
      <c r="D4817" s="716"/>
      <c r="E4817" s="941"/>
      <c r="F4817" s="942"/>
      <c r="G4817" s="942"/>
      <c r="H4817" s="943"/>
      <c r="I4817" s="940"/>
      <c r="J4817" s="940"/>
      <c r="K4817" s="940"/>
      <c r="L4817" s="940"/>
      <c r="M4817" s="940"/>
      <c r="N4817" s="940"/>
      <c r="O4817" s="940"/>
      <c r="P4817" s="940"/>
      <c r="Q4817" s="890"/>
      <c r="R4817" s="891"/>
      <c r="S4817" s="890"/>
      <c r="T4817" s="891"/>
      <c r="U4817" s="890"/>
      <c r="V4817" s="891"/>
      <c r="W4817" s="890"/>
      <c r="X4817" s="891"/>
      <c r="Y4817" s="890"/>
      <c r="Z4817" s="891"/>
      <c r="AA4817" s="890"/>
      <c r="AB4817" s="891"/>
      <c r="AC4817" s="890"/>
      <c r="AD4817" s="891"/>
      <c r="AE4817" s="164"/>
      <c r="AF4817" s="164"/>
      <c r="AG4817" s="199">
        <f t="shared" si="1552"/>
        <v>0</v>
      </c>
      <c r="AH4817" s="219" t="b">
        <f t="shared" si="1553"/>
        <v>0</v>
      </c>
      <c r="AI4817" s="198" t="str">
        <f t="shared" si="1554"/>
        <v/>
      </c>
      <c r="AJ4817" s="219" t="b">
        <f t="shared" si="1555"/>
        <v>0</v>
      </c>
      <c r="AK4817" s="198" t="str">
        <f t="shared" si="1556"/>
        <v/>
      </c>
      <c r="AL4817" s="219" t="b">
        <f t="shared" si="1557"/>
        <v>0</v>
      </c>
      <c r="AM4817" s="351">
        <f t="shared" si="1558"/>
        <v>0</v>
      </c>
      <c r="AN4817" s="164"/>
      <c r="AO4817" s="164"/>
      <c r="AP4817" s="164"/>
      <c r="AQ4817" s="402">
        <f t="shared" si="1559"/>
        <v>0</v>
      </c>
      <c r="AR4817" s="370" t="str">
        <f>IF(AQ4817=0,"",
IF(SUM($AQ$3585:AQ4817)=1,AS4817,
IF($AQ$5285&gt;SUM($AQ$3585:AQ4817),_xlfn.CONCAT(", ",AS4817),
IF($AQ$5285=SUM($AQ$3585:AQ4817),_xlfn.CONCAT(" y ",AS4817)))))</f>
        <v/>
      </c>
      <c r="AS4817" s="156" t="s">
        <v>8251</v>
      </c>
    </row>
    <row r="4818" spans="1:45" ht="15" customHeight="1">
      <c r="A4818" s="57"/>
      <c r="B4818" s="26"/>
      <c r="C4818" s="716" t="s">
        <v>8252</v>
      </c>
      <c r="D4818" s="716"/>
      <c r="E4818" s="941"/>
      <c r="F4818" s="942"/>
      <c r="G4818" s="942"/>
      <c r="H4818" s="943"/>
      <c r="I4818" s="940"/>
      <c r="J4818" s="940"/>
      <c r="K4818" s="940"/>
      <c r="L4818" s="940"/>
      <c r="M4818" s="940"/>
      <c r="N4818" s="940"/>
      <c r="O4818" s="940"/>
      <c r="P4818" s="940"/>
      <c r="Q4818" s="890"/>
      <c r="R4818" s="891"/>
      <c r="S4818" s="890"/>
      <c r="T4818" s="891"/>
      <c r="U4818" s="890"/>
      <c r="V4818" s="891"/>
      <c r="W4818" s="890"/>
      <c r="X4818" s="891"/>
      <c r="Y4818" s="890"/>
      <c r="Z4818" s="891"/>
      <c r="AA4818" s="890"/>
      <c r="AB4818" s="891"/>
      <c r="AC4818" s="890"/>
      <c r="AD4818" s="891"/>
      <c r="AE4818" s="164"/>
      <c r="AF4818" s="164"/>
      <c r="AG4818" s="199">
        <f t="shared" si="1552"/>
        <v>0</v>
      </c>
      <c r="AH4818" s="219" t="b">
        <f t="shared" si="1553"/>
        <v>0</v>
      </c>
      <c r="AI4818" s="198" t="str">
        <f t="shared" si="1554"/>
        <v/>
      </c>
      <c r="AJ4818" s="219" t="b">
        <f t="shared" si="1555"/>
        <v>0</v>
      </c>
      <c r="AK4818" s="198" t="str">
        <f t="shared" si="1556"/>
        <v/>
      </c>
      <c r="AL4818" s="219" t="b">
        <f t="shared" si="1557"/>
        <v>0</v>
      </c>
      <c r="AM4818" s="351">
        <f t="shared" si="1558"/>
        <v>0</v>
      </c>
      <c r="AN4818" s="164"/>
      <c r="AO4818" s="164"/>
      <c r="AP4818" s="164"/>
      <c r="AQ4818" s="402">
        <f t="shared" si="1559"/>
        <v>0</v>
      </c>
      <c r="AR4818" s="370" t="str">
        <f>IF(AQ4818=0,"",
IF(SUM($AQ$3585:AQ4818)=1,AS4818,
IF($AQ$5285&gt;SUM($AQ$3585:AQ4818),_xlfn.CONCAT(", ",AS4818),
IF($AQ$5285=SUM($AQ$3585:AQ4818),_xlfn.CONCAT(" y ",AS4818)))))</f>
        <v/>
      </c>
      <c r="AS4818" s="156" t="s">
        <v>8253</v>
      </c>
    </row>
    <row r="4819" spans="1:45" ht="15" customHeight="1">
      <c r="A4819" s="57"/>
      <c r="B4819" s="26"/>
      <c r="C4819" s="716" t="s">
        <v>8254</v>
      </c>
      <c r="D4819" s="716"/>
      <c r="E4819" s="941"/>
      <c r="F4819" s="942"/>
      <c r="G4819" s="942"/>
      <c r="H4819" s="943"/>
      <c r="I4819" s="940"/>
      <c r="J4819" s="940"/>
      <c r="K4819" s="940"/>
      <c r="L4819" s="940"/>
      <c r="M4819" s="940"/>
      <c r="N4819" s="940"/>
      <c r="O4819" s="940"/>
      <c r="P4819" s="940"/>
      <c r="Q4819" s="890"/>
      <c r="R4819" s="891"/>
      <c r="S4819" s="890"/>
      <c r="T4819" s="891"/>
      <c r="U4819" s="890"/>
      <c r="V4819" s="891"/>
      <c r="W4819" s="890"/>
      <c r="X4819" s="891"/>
      <c r="Y4819" s="890"/>
      <c r="Z4819" s="891"/>
      <c r="AA4819" s="890"/>
      <c r="AB4819" s="891"/>
      <c r="AC4819" s="890"/>
      <c r="AD4819" s="891"/>
      <c r="AE4819" s="164"/>
      <c r="AF4819" s="164"/>
      <c r="AG4819" s="199">
        <f t="shared" si="1552"/>
        <v>0</v>
      </c>
      <c r="AH4819" s="219" t="b">
        <f t="shared" si="1553"/>
        <v>0</v>
      </c>
      <c r="AI4819" s="198" t="str">
        <f t="shared" si="1554"/>
        <v/>
      </c>
      <c r="AJ4819" s="219" t="b">
        <f t="shared" si="1555"/>
        <v>0</v>
      </c>
      <c r="AK4819" s="198" t="str">
        <f t="shared" si="1556"/>
        <v/>
      </c>
      <c r="AL4819" s="219" t="b">
        <f t="shared" si="1557"/>
        <v>0</v>
      </c>
      <c r="AM4819" s="351">
        <f t="shared" si="1558"/>
        <v>0</v>
      </c>
      <c r="AN4819" s="164"/>
      <c r="AO4819" s="164"/>
      <c r="AP4819" s="164"/>
      <c r="AQ4819" s="402">
        <f t="shared" si="1559"/>
        <v>0</v>
      </c>
      <c r="AR4819" s="370" t="str">
        <f>IF(AQ4819=0,"",
IF(SUM($AQ$3585:AQ4819)=1,AS4819,
IF($AQ$5285&gt;SUM($AQ$3585:AQ4819),_xlfn.CONCAT(", ",AS4819),
IF($AQ$5285=SUM($AQ$3585:AQ4819),_xlfn.CONCAT(" y ",AS4819)))))</f>
        <v/>
      </c>
      <c r="AS4819" s="156" t="s">
        <v>8255</v>
      </c>
    </row>
    <row r="4820" spans="1:45" ht="15" customHeight="1">
      <c r="A4820" s="57"/>
      <c r="B4820" s="26"/>
      <c r="C4820" s="716" t="s">
        <v>8256</v>
      </c>
      <c r="D4820" s="716"/>
      <c r="E4820" s="941"/>
      <c r="F4820" s="942"/>
      <c r="G4820" s="942"/>
      <c r="H4820" s="943"/>
      <c r="I4820" s="940"/>
      <c r="J4820" s="940"/>
      <c r="K4820" s="940"/>
      <c r="L4820" s="940"/>
      <c r="M4820" s="940"/>
      <c r="N4820" s="940"/>
      <c r="O4820" s="940"/>
      <c r="P4820" s="940"/>
      <c r="Q4820" s="890"/>
      <c r="R4820" s="891"/>
      <c r="S4820" s="890"/>
      <c r="T4820" s="891"/>
      <c r="U4820" s="890"/>
      <c r="V4820" s="891"/>
      <c r="W4820" s="890"/>
      <c r="X4820" s="891"/>
      <c r="Y4820" s="890"/>
      <c r="Z4820" s="891"/>
      <c r="AA4820" s="890"/>
      <c r="AB4820" s="891"/>
      <c r="AC4820" s="890"/>
      <c r="AD4820" s="891"/>
      <c r="AE4820" s="164"/>
      <c r="AF4820" s="164"/>
      <c r="AG4820" s="199">
        <f t="shared" si="1552"/>
        <v>0</v>
      </c>
      <c r="AH4820" s="219" t="b">
        <f t="shared" si="1553"/>
        <v>0</v>
      </c>
      <c r="AI4820" s="198" t="str">
        <f t="shared" si="1554"/>
        <v/>
      </c>
      <c r="AJ4820" s="219" t="b">
        <f t="shared" si="1555"/>
        <v>0</v>
      </c>
      <c r="AK4820" s="198" t="str">
        <f t="shared" si="1556"/>
        <v/>
      </c>
      <c r="AL4820" s="219" t="b">
        <f t="shared" si="1557"/>
        <v>0</v>
      </c>
      <c r="AM4820" s="351">
        <f t="shared" si="1558"/>
        <v>0</v>
      </c>
      <c r="AN4820" s="164"/>
      <c r="AO4820" s="164"/>
      <c r="AP4820" s="164"/>
      <c r="AQ4820" s="402">
        <f t="shared" si="1559"/>
        <v>0</v>
      </c>
      <c r="AR4820" s="370" t="str">
        <f>IF(AQ4820=0,"",
IF(SUM($AQ$3585:AQ4820)=1,AS4820,
IF($AQ$5285&gt;SUM($AQ$3585:AQ4820),_xlfn.CONCAT(", ",AS4820),
IF($AQ$5285=SUM($AQ$3585:AQ4820),_xlfn.CONCAT(" y ",AS4820)))))</f>
        <v/>
      </c>
      <c r="AS4820" s="156" t="s">
        <v>8257</v>
      </c>
    </row>
    <row r="4821" spans="1:45" ht="15" customHeight="1">
      <c r="A4821" s="57"/>
      <c r="B4821" s="26"/>
      <c r="C4821" s="716" t="s">
        <v>8258</v>
      </c>
      <c r="D4821" s="716"/>
      <c r="E4821" s="941"/>
      <c r="F4821" s="942"/>
      <c r="G4821" s="942"/>
      <c r="H4821" s="943"/>
      <c r="I4821" s="940"/>
      <c r="J4821" s="940"/>
      <c r="K4821" s="940"/>
      <c r="L4821" s="940"/>
      <c r="M4821" s="940"/>
      <c r="N4821" s="940"/>
      <c r="O4821" s="940"/>
      <c r="P4821" s="940"/>
      <c r="Q4821" s="890"/>
      <c r="R4821" s="891"/>
      <c r="S4821" s="890"/>
      <c r="T4821" s="891"/>
      <c r="U4821" s="890"/>
      <c r="V4821" s="891"/>
      <c r="W4821" s="890"/>
      <c r="X4821" s="891"/>
      <c r="Y4821" s="890"/>
      <c r="Z4821" s="891"/>
      <c r="AA4821" s="890"/>
      <c r="AB4821" s="891"/>
      <c r="AC4821" s="890"/>
      <c r="AD4821" s="891"/>
      <c r="AE4821" s="164"/>
      <c r="AF4821" s="164"/>
      <c r="AG4821" s="199">
        <f t="shared" si="1552"/>
        <v>0</v>
      </c>
      <c r="AH4821" s="219" t="b">
        <f t="shared" si="1553"/>
        <v>0</v>
      </c>
      <c r="AI4821" s="198" t="str">
        <f t="shared" si="1554"/>
        <v/>
      </c>
      <c r="AJ4821" s="219" t="b">
        <f t="shared" si="1555"/>
        <v>0</v>
      </c>
      <c r="AK4821" s="198" t="str">
        <f t="shared" si="1556"/>
        <v/>
      </c>
      <c r="AL4821" s="219" t="b">
        <f t="shared" si="1557"/>
        <v>0</v>
      </c>
      <c r="AM4821" s="351">
        <f t="shared" si="1558"/>
        <v>0</v>
      </c>
      <c r="AN4821" s="164"/>
      <c r="AO4821" s="164"/>
      <c r="AP4821" s="164"/>
      <c r="AQ4821" s="402">
        <f t="shared" si="1559"/>
        <v>0</v>
      </c>
      <c r="AR4821" s="370" t="str">
        <f>IF(AQ4821=0,"",
IF(SUM($AQ$3585:AQ4821)=1,AS4821,
IF($AQ$5285&gt;SUM($AQ$3585:AQ4821),_xlfn.CONCAT(", ",AS4821),
IF($AQ$5285=SUM($AQ$3585:AQ4821),_xlfn.CONCAT(" y ",AS4821)))))</f>
        <v/>
      </c>
      <c r="AS4821" s="156" t="s">
        <v>8259</v>
      </c>
    </row>
    <row r="4822" spans="1:45" ht="15" customHeight="1">
      <c r="A4822" s="57"/>
      <c r="B4822" s="26"/>
      <c r="C4822" s="716" t="s">
        <v>8260</v>
      </c>
      <c r="D4822" s="716"/>
      <c r="E4822" s="941"/>
      <c r="F4822" s="942"/>
      <c r="G4822" s="942"/>
      <c r="H4822" s="943"/>
      <c r="I4822" s="940"/>
      <c r="J4822" s="940"/>
      <c r="K4822" s="940"/>
      <c r="L4822" s="940"/>
      <c r="M4822" s="940"/>
      <c r="N4822" s="940"/>
      <c r="O4822" s="940"/>
      <c r="P4822" s="940"/>
      <c r="Q4822" s="890"/>
      <c r="R4822" s="891"/>
      <c r="S4822" s="890"/>
      <c r="T4822" s="891"/>
      <c r="U4822" s="890"/>
      <c r="V4822" s="891"/>
      <c r="W4822" s="890"/>
      <c r="X4822" s="891"/>
      <c r="Y4822" s="890"/>
      <c r="Z4822" s="891"/>
      <c r="AA4822" s="890"/>
      <c r="AB4822" s="891"/>
      <c r="AC4822" s="890"/>
      <c r="AD4822" s="891"/>
      <c r="AE4822" s="164"/>
      <c r="AF4822" s="164"/>
      <c r="AG4822" s="199">
        <f t="shared" si="1552"/>
        <v>0</v>
      </c>
      <c r="AH4822" s="219" t="b">
        <f t="shared" si="1553"/>
        <v>0</v>
      </c>
      <c r="AI4822" s="198" t="str">
        <f t="shared" si="1554"/>
        <v/>
      </c>
      <c r="AJ4822" s="219" t="b">
        <f t="shared" si="1555"/>
        <v>0</v>
      </c>
      <c r="AK4822" s="198" t="str">
        <f t="shared" si="1556"/>
        <v/>
      </c>
      <c r="AL4822" s="219" t="b">
        <f t="shared" si="1557"/>
        <v>0</v>
      </c>
      <c r="AM4822" s="351">
        <f t="shared" si="1558"/>
        <v>0</v>
      </c>
      <c r="AN4822" s="164"/>
      <c r="AO4822" s="164"/>
      <c r="AP4822" s="164"/>
      <c r="AQ4822" s="402">
        <f t="shared" si="1559"/>
        <v>0</v>
      </c>
      <c r="AR4822" s="370" t="str">
        <f>IF(AQ4822=0,"",
IF(SUM($AQ$3585:AQ4822)=1,AS4822,
IF($AQ$5285&gt;SUM($AQ$3585:AQ4822),_xlfn.CONCAT(", ",AS4822),
IF($AQ$5285=SUM($AQ$3585:AQ4822),_xlfn.CONCAT(" y ",AS4822)))))</f>
        <v/>
      </c>
      <c r="AS4822" s="156" t="s">
        <v>8261</v>
      </c>
    </row>
    <row r="4823" spans="1:45" ht="15" customHeight="1">
      <c r="A4823" s="57"/>
      <c r="B4823" s="26"/>
      <c r="C4823" s="716" t="s">
        <v>8262</v>
      </c>
      <c r="D4823" s="716"/>
      <c r="E4823" s="941"/>
      <c r="F4823" s="942"/>
      <c r="G4823" s="942"/>
      <c r="H4823" s="943"/>
      <c r="I4823" s="940"/>
      <c r="J4823" s="940"/>
      <c r="K4823" s="940"/>
      <c r="L4823" s="940"/>
      <c r="M4823" s="940"/>
      <c r="N4823" s="940"/>
      <c r="O4823" s="940"/>
      <c r="P4823" s="940"/>
      <c r="Q4823" s="890"/>
      <c r="R4823" s="891"/>
      <c r="S4823" s="890"/>
      <c r="T4823" s="891"/>
      <c r="U4823" s="890"/>
      <c r="V4823" s="891"/>
      <c r="W4823" s="890"/>
      <c r="X4823" s="891"/>
      <c r="Y4823" s="890"/>
      <c r="Z4823" s="891"/>
      <c r="AA4823" s="890"/>
      <c r="AB4823" s="891"/>
      <c r="AC4823" s="890"/>
      <c r="AD4823" s="891"/>
      <c r="AE4823" s="164"/>
      <c r="AF4823" s="164"/>
      <c r="AG4823" s="199">
        <f t="shared" si="1552"/>
        <v>0</v>
      </c>
      <c r="AH4823" s="219" t="b">
        <f t="shared" si="1553"/>
        <v>0</v>
      </c>
      <c r="AI4823" s="198" t="str">
        <f t="shared" si="1554"/>
        <v/>
      </c>
      <c r="AJ4823" s="219" t="b">
        <f t="shared" si="1555"/>
        <v>0</v>
      </c>
      <c r="AK4823" s="198" t="str">
        <f t="shared" si="1556"/>
        <v/>
      </c>
      <c r="AL4823" s="219" t="b">
        <f t="shared" si="1557"/>
        <v>0</v>
      </c>
      <c r="AM4823" s="351">
        <f t="shared" si="1558"/>
        <v>0</v>
      </c>
      <c r="AN4823" s="164"/>
      <c r="AO4823" s="164"/>
      <c r="AP4823" s="164"/>
      <c r="AQ4823" s="402">
        <f t="shared" si="1559"/>
        <v>0</v>
      </c>
      <c r="AR4823" s="370" t="str">
        <f>IF(AQ4823=0,"",
IF(SUM($AQ$3585:AQ4823)=1,AS4823,
IF($AQ$5285&gt;SUM($AQ$3585:AQ4823),_xlfn.CONCAT(", ",AS4823),
IF($AQ$5285=SUM($AQ$3585:AQ4823),_xlfn.CONCAT(" y ",AS4823)))))</f>
        <v/>
      </c>
      <c r="AS4823" s="156" t="s">
        <v>8263</v>
      </c>
    </row>
    <row r="4824" spans="1:45" ht="15" customHeight="1">
      <c r="A4824" s="57"/>
      <c r="B4824" s="26"/>
      <c r="C4824" s="716" t="s">
        <v>8264</v>
      </c>
      <c r="D4824" s="716"/>
      <c r="E4824" s="941"/>
      <c r="F4824" s="942"/>
      <c r="G4824" s="942"/>
      <c r="H4824" s="943"/>
      <c r="I4824" s="940"/>
      <c r="J4824" s="940"/>
      <c r="K4824" s="940"/>
      <c r="L4824" s="940"/>
      <c r="M4824" s="940"/>
      <c r="N4824" s="940"/>
      <c r="O4824" s="940"/>
      <c r="P4824" s="940"/>
      <c r="Q4824" s="890"/>
      <c r="R4824" s="891"/>
      <c r="S4824" s="890"/>
      <c r="T4824" s="891"/>
      <c r="U4824" s="890"/>
      <c r="V4824" s="891"/>
      <c r="W4824" s="890"/>
      <c r="X4824" s="891"/>
      <c r="Y4824" s="890"/>
      <c r="Z4824" s="891"/>
      <c r="AA4824" s="890"/>
      <c r="AB4824" s="891"/>
      <c r="AC4824" s="890"/>
      <c r="AD4824" s="891"/>
      <c r="AE4824" s="164"/>
      <c r="AF4824" s="164"/>
      <c r="AG4824" s="199">
        <f t="shared" si="1552"/>
        <v>0</v>
      </c>
      <c r="AH4824" s="219" t="b">
        <f t="shared" si="1553"/>
        <v>0</v>
      </c>
      <c r="AI4824" s="198" t="str">
        <f t="shared" si="1554"/>
        <v/>
      </c>
      <c r="AJ4824" s="219" t="b">
        <f t="shared" si="1555"/>
        <v>0</v>
      </c>
      <c r="AK4824" s="198" t="str">
        <f t="shared" si="1556"/>
        <v/>
      </c>
      <c r="AL4824" s="219" t="b">
        <f t="shared" si="1557"/>
        <v>0</v>
      </c>
      <c r="AM4824" s="351">
        <f t="shared" si="1558"/>
        <v>0</v>
      </c>
      <c r="AN4824" s="164"/>
      <c r="AO4824" s="164"/>
      <c r="AP4824" s="164"/>
      <c r="AQ4824" s="402">
        <f t="shared" si="1559"/>
        <v>0</v>
      </c>
      <c r="AR4824" s="370" t="str">
        <f>IF(AQ4824=0,"",
IF(SUM($AQ$3585:AQ4824)=1,AS4824,
IF($AQ$5285&gt;SUM($AQ$3585:AQ4824),_xlfn.CONCAT(", ",AS4824),
IF($AQ$5285=SUM($AQ$3585:AQ4824),_xlfn.CONCAT(" y ",AS4824)))))</f>
        <v/>
      </c>
      <c r="AS4824" s="156" t="s">
        <v>8265</v>
      </c>
    </row>
    <row r="4825" spans="1:45" ht="15" customHeight="1">
      <c r="A4825" s="57"/>
      <c r="B4825" s="26"/>
      <c r="C4825" s="716" t="s">
        <v>8266</v>
      </c>
      <c r="D4825" s="716"/>
      <c r="E4825" s="941"/>
      <c r="F4825" s="942"/>
      <c r="G4825" s="942"/>
      <c r="H4825" s="943"/>
      <c r="I4825" s="940"/>
      <c r="J4825" s="940"/>
      <c r="K4825" s="940"/>
      <c r="L4825" s="940"/>
      <c r="M4825" s="940"/>
      <c r="N4825" s="940"/>
      <c r="O4825" s="940"/>
      <c r="P4825" s="940"/>
      <c r="Q4825" s="890"/>
      <c r="R4825" s="891"/>
      <c r="S4825" s="890"/>
      <c r="T4825" s="891"/>
      <c r="U4825" s="890"/>
      <c r="V4825" s="891"/>
      <c r="W4825" s="890"/>
      <c r="X4825" s="891"/>
      <c r="Y4825" s="890"/>
      <c r="Z4825" s="891"/>
      <c r="AA4825" s="890"/>
      <c r="AB4825" s="891"/>
      <c r="AC4825" s="890"/>
      <c r="AD4825" s="891"/>
      <c r="AE4825" s="164"/>
      <c r="AF4825" s="164"/>
      <c r="AG4825" s="199">
        <f t="shared" si="1552"/>
        <v>0</v>
      </c>
      <c r="AH4825" s="219" t="b">
        <f t="shared" si="1553"/>
        <v>0</v>
      </c>
      <c r="AI4825" s="198" t="str">
        <f t="shared" si="1554"/>
        <v/>
      </c>
      <c r="AJ4825" s="219" t="b">
        <f t="shared" si="1555"/>
        <v>0</v>
      </c>
      <c r="AK4825" s="198" t="str">
        <f t="shared" si="1556"/>
        <v/>
      </c>
      <c r="AL4825" s="219" t="b">
        <f t="shared" si="1557"/>
        <v>0</v>
      </c>
      <c r="AM4825" s="351">
        <f t="shared" si="1558"/>
        <v>0</v>
      </c>
      <c r="AN4825" s="164"/>
      <c r="AO4825" s="164"/>
      <c r="AP4825" s="164"/>
      <c r="AQ4825" s="402">
        <f t="shared" si="1559"/>
        <v>0</v>
      </c>
      <c r="AR4825" s="370" t="str">
        <f>IF(AQ4825=0,"",
IF(SUM($AQ$3585:AQ4825)=1,AS4825,
IF($AQ$5285&gt;SUM($AQ$3585:AQ4825),_xlfn.CONCAT(", ",AS4825),
IF($AQ$5285=SUM($AQ$3585:AQ4825),_xlfn.CONCAT(" y ",AS4825)))))</f>
        <v/>
      </c>
      <c r="AS4825" s="156" t="s">
        <v>8267</v>
      </c>
    </row>
    <row r="4826" spans="1:45" ht="15" customHeight="1">
      <c r="A4826" s="57"/>
      <c r="B4826" s="26"/>
      <c r="C4826" s="716" t="s">
        <v>8268</v>
      </c>
      <c r="D4826" s="716"/>
      <c r="E4826" s="941"/>
      <c r="F4826" s="942"/>
      <c r="G4826" s="942"/>
      <c r="H4826" s="943"/>
      <c r="I4826" s="940"/>
      <c r="J4826" s="940"/>
      <c r="K4826" s="940"/>
      <c r="L4826" s="940"/>
      <c r="M4826" s="940"/>
      <c r="N4826" s="940"/>
      <c r="O4826" s="940"/>
      <c r="P4826" s="940"/>
      <c r="Q4826" s="890"/>
      <c r="R4826" s="891"/>
      <c r="S4826" s="890"/>
      <c r="T4826" s="891"/>
      <c r="U4826" s="890"/>
      <c r="V4826" s="891"/>
      <c r="W4826" s="890"/>
      <c r="X4826" s="891"/>
      <c r="Y4826" s="890"/>
      <c r="Z4826" s="891"/>
      <c r="AA4826" s="890"/>
      <c r="AB4826" s="891"/>
      <c r="AC4826" s="890"/>
      <c r="AD4826" s="891"/>
      <c r="AE4826" s="164"/>
      <c r="AF4826" s="164"/>
      <c r="AG4826" s="199">
        <f t="shared" si="1552"/>
        <v>0</v>
      </c>
      <c r="AH4826" s="219" t="b">
        <f t="shared" si="1553"/>
        <v>0</v>
      </c>
      <c r="AI4826" s="198" t="str">
        <f t="shared" si="1554"/>
        <v/>
      </c>
      <c r="AJ4826" s="219" t="b">
        <f t="shared" si="1555"/>
        <v>0</v>
      </c>
      <c r="AK4826" s="198" t="str">
        <f t="shared" si="1556"/>
        <v/>
      </c>
      <c r="AL4826" s="219" t="b">
        <f t="shared" si="1557"/>
        <v>0</v>
      </c>
      <c r="AM4826" s="351">
        <f t="shared" si="1558"/>
        <v>0</v>
      </c>
      <c r="AN4826" s="164"/>
      <c r="AO4826" s="164"/>
      <c r="AP4826" s="164"/>
      <c r="AQ4826" s="402">
        <f t="shared" si="1559"/>
        <v>0</v>
      </c>
      <c r="AR4826" s="370" t="str">
        <f>IF(AQ4826=0,"",
IF(SUM($AQ$3585:AQ4826)=1,AS4826,
IF($AQ$5285&gt;SUM($AQ$3585:AQ4826),_xlfn.CONCAT(", ",AS4826),
IF($AQ$5285=SUM($AQ$3585:AQ4826),_xlfn.CONCAT(" y ",AS4826)))))</f>
        <v/>
      </c>
      <c r="AS4826" s="156" t="s">
        <v>8269</v>
      </c>
    </row>
    <row r="4827" spans="1:45" ht="15" customHeight="1">
      <c r="A4827" s="57"/>
      <c r="B4827" s="26"/>
      <c r="C4827" s="716" t="s">
        <v>8270</v>
      </c>
      <c r="D4827" s="716"/>
      <c r="E4827" s="941"/>
      <c r="F4827" s="942"/>
      <c r="G4827" s="942"/>
      <c r="H4827" s="943"/>
      <c r="I4827" s="940"/>
      <c r="J4827" s="940"/>
      <c r="K4827" s="940"/>
      <c r="L4827" s="940"/>
      <c r="M4827" s="940"/>
      <c r="N4827" s="940"/>
      <c r="O4827" s="940"/>
      <c r="P4827" s="940"/>
      <c r="Q4827" s="890"/>
      <c r="R4827" s="891"/>
      <c r="S4827" s="890"/>
      <c r="T4827" s="891"/>
      <c r="U4827" s="890"/>
      <c r="V4827" s="891"/>
      <c r="W4827" s="890"/>
      <c r="X4827" s="891"/>
      <c r="Y4827" s="890"/>
      <c r="Z4827" s="891"/>
      <c r="AA4827" s="890"/>
      <c r="AB4827" s="891"/>
      <c r="AC4827" s="890"/>
      <c r="AD4827" s="891"/>
      <c r="AE4827" s="164"/>
      <c r="AF4827" s="164"/>
      <c r="AG4827" s="199">
        <f t="shared" si="1552"/>
        <v>0</v>
      </c>
      <c r="AH4827" s="219" t="b">
        <f t="shared" si="1553"/>
        <v>0</v>
      </c>
      <c r="AI4827" s="198" t="str">
        <f t="shared" si="1554"/>
        <v/>
      </c>
      <c r="AJ4827" s="219" t="b">
        <f t="shared" si="1555"/>
        <v>0</v>
      </c>
      <c r="AK4827" s="198" t="str">
        <f t="shared" si="1556"/>
        <v/>
      </c>
      <c r="AL4827" s="219" t="b">
        <f t="shared" si="1557"/>
        <v>0</v>
      </c>
      <c r="AM4827" s="351">
        <f t="shared" si="1558"/>
        <v>0</v>
      </c>
      <c r="AN4827" s="164"/>
      <c r="AO4827" s="164"/>
      <c r="AP4827" s="164"/>
      <c r="AQ4827" s="402">
        <f t="shared" si="1559"/>
        <v>0</v>
      </c>
      <c r="AR4827" s="370" t="str">
        <f>IF(AQ4827=0,"",
IF(SUM($AQ$3585:AQ4827)=1,AS4827,
IF($AQ$5285&gt;SUM($AQ$3585:AQ4827),_xlfn.CONCAT(", ",AS4827),
IF($AQ$5285=SUM($AQ$3585:AQ4827),_xlfn.CONCAT(" y ",AS4827)))))</f>
        <v/>
      </c>
      <c r="AS4827" s="156" t="s">
        <v>8271</v>
      </c>
    </row>
    <row r="4828" spans="1:45" ht="15" customHeight="1">
      <c r="A4828" s="57"/>
      <c r="B4828" s="26"/>
      <c r="C4828" s="716" t="s">
        <v>8272</v>
      </c>
      <c r="D4828" s="716"/>
      <c r="E4828" s="941"/>
      <c r="F4828" s="942"/>
      <c r="G4828" s="942"/>
      <c r="H4828" s="943"/>
      <c r="I4828" s="940"/>
      <c r="J4828" s="940"/>
      <c r="K4828" s="940"/>
      <c r="L4828" s="940"/>
      <c r="M4828" s="940"/>
      <c r="N4828" s="940"/>
      <c r="O4828" s="940"/>
      <c r="P4828" s="940"/>
      <c r="Q4828" s="890"/>
      <c r="R4828" s="891"/>
      <c r="S4828" s="890"/>
      <c r="T4828" s="891"/>
      <c r="U4828" s="890"/>
      <c r="V4828" s="891"/>
      <c r="W4828" s="890"/>
      <c r="X4828" s="891"/>
      <c r="Y4828" s="890"/>
      <c r="Z4828" s="891"/>
      <c r="AA4828" s="890"/>
      <c r="AB4828" s="891"/>
      <c r="AC4828" s="890"/>
      <c r="AD4828" s="891"/>
      <c r="AE4828" s="164"/>
      <c r="AF4828" s="164"/>
      <c r="AG4828" s="199">
        <f t="shared" si="1552"/>
        <v>0</v>
      </c>
      <c r="AH4828" s="219" t="b">
        <f t="shared" si="1553"/>
        <v>0</v>
      </c>
      <c r="AI4828" s="198" t="str">
        <f t="shared" si="1554"/>
        <v/>
      </c>
      <c r="AJ4828" s="219" t="b">
        <f t="shared" si="1555"/>
        <v>0</v>
      </c>
      <c r="AK4828" s="198" t="str">
        <f t="shared" si="1556"/>
        <v/>
      </c>
      <c r="AL4828" s="219" t="b">
        <f t="shared" si="1557"/>
        <v>0</v>
      </c>
      <c r="AM4828" s="351">
        <f t="shared" si="1558"/>
        <v>0</v>
      </c>
      <c r="AN4828" s="164"/>
      <c r="AO4828" s="164"/>
      <c r="AP4828" s="164"/>
      <c r="AQ4828" s="402">
        <f t="shared" si="1559"/>
        <v>0</v>
      </c>
      <c r="AR4828" s="370" t="str">
        <f>IF(AQ4828=0,"",
IF(SUM($AQ$3585:AQ4828)=1,AS4828,
IF($AQ$5285&gt;SUM($AQ$3585:AQ4828),_xlfn.CONCAT(", ",AS4828),
IF($AQ$5285=SUM($AQ$3585:AQ4828),_xlfn.CONCAT(" y ",AS4828)))))</f>
        <v/>
      </c>
      <c r="AS4828" s="156" t="s">
        <v>8273</v>
      </c>
    </row>
    <row r="4829" spans="1:45" ht="15" customHeight="1">
      <c r="A4829" s="57"/>
      <c r="B4829" s="26"/>
      <c r="C4829" s="716" t="s">
        <v>8274</v>
      </c>
      <c r="D4829" s="716"/>
      <c r="E4829" s="941"/>
      <c r="F4829" s="942"/>
      <c r="G4829" s="942"/>
      <c r="H4829" s="943"/>
      <c r="I4829" s="940"/>
      <c r="J4829" s="940"/>
      <c r="K4829" s="940"/>
      <c r="L4829" s="940"/>
      <c r="M4829" s="940"/>
      <c r="N4829" s="940"/>
      <c r="O4829" s="940"/>
      <c r="P4829" s="940"/>
      <c r="Q4829" s="890"/>
      <c r="R4829" s="891"/>
      <c r="S4829" s="890"/>
      <c r="T4829" s="891"/>
      <c r="U4829" s="890"/>
      <c r="V4829" s="891"/>
      <c r="W4829" s="890"/>
      <c r="X4829" s="891"/>
      <c r="Y4829" s="890"/>
      <c r="Z4829" s="891"/>
      <c r="AA4829" s="890"/>
      <c r="AB4829" s="891"/>
      <c r="AC4829" s="890"/>
      <c r="AD4829" s="891"/>
      <c r="AE4829" s="164"/>
      <c r="AF4829" s="164"/>
      <c r="AG4829" s="199">
        <f t="shared" si="1552"/>
        <v>0</v>
      </c>
      <c r="AH4829" s="219" t="b">
        <f t="shared" si="1553"/>
        <v>0</v>
      </c>
      <c r="AI4829" s="198" t="str">
        <f t="shared" si="1554"/>
        <v/>
      </c>
      <c r="AJ4829" s="219" t="b">
        <f t="shared" si="1555"/>
        <v>0</v>
      </c>
      <c r="AK4829" s="198" t="str">
        <f t="shared" si="1556"/>
        <v/>
      </c>
      <c r="AL4829" s="219" t="b">
        <f t="shared" si="1557"/>
        <v>0</v>
      </c>
      <c r="AM4829" s="351">
        <f t="shared" si="1558"/>
        <v>0</v>
      </c>
      <c r="AN4829" s="164"/>
      <c r="AO4829" s="164"/>
      <c r="AP4829" s="164"/>
      <c r="AQ4829" s="402">
        <f t="shared" si="1559"/>
        <v>0</v>
      </c>
      <c r="AR4829" s="370" t="str">
        <f>IF(AQ4829=0,"",
IF(SUM($AQ$3585:AQ4829)=1,AS4829,
IF($AQ$5285&gt;SUM($AQ$3585:AQ4829),_xlfn.CONCAT(", ",AS4829),
IF($AQ$5285=SUM($AQ$3585:AQ4829),_xlfn.CONCAT(" y ",AS4829)))))</f>
        <v/>
      </c>
      <c r="AS4829" s="156" t="s">
        <v>8275</v>
      </c>
    </row>
    <row r="4830" spans="1:45" ht="15" customHeight="1">
      <c r="A4830" s="57"/>
      <c r="B4830" s="26"/>
      <c r="C4830" s="716" t="s">
        <v>8276</v>
      </c>
      <c r="D4830" s="716"/>
      <c r="E4830" s="941"/>
      <c r="F4830" s="942"/>
      <c r="G4830" s="942"/>
      <c r="H4830" s="943"/>
      <c r="I4830" s="940"/>
      <c r="J4830" s="940"/>
      <c r="K4830" s="940"/>
      <c r="L4830" s="940"/>
      <c r="M4830" s="940"/>
      <c r="N4830" s="940"/>
      <c r="O4830" s="940"/>
      <c r="P4830" s="940"/>
      <c r="Q4830" s="890"/>
      <c r="R4830" s="891"/>
      <c r="S4830" s="890"/>
      <c r="T4830" s="891"/>
      <c r="U4830" s="890"/>
      <c r="V4830" s="891"/>
      <c r="W4830" s="890"/>
      <c r="X4830" s="891"/>
      <c r="Y4830" s="890"/>
      <c r="Z4830" s="891"/>
      <c r="AA4830" s="890"/>
      <c r="AB4830" s="891"/>
      <c r="AC4830" s="890"/>
      <c r="AD4830" s="891"/>
      <c r="AE4830" s="164"/>
      <c r="AF4830" s="164"/>
      <c r="AG4830" s="199">
        <f t="shared" si="1552"/>
        <v>0</v>
      </c>
      <c r="AH4830" s="219" t="b">
        <f t="shared" si="1553"/>
        <v>0</v>
      </c>
      <c r="AI4830" s="198" t="str">
        <f t="shared" si="1554"/>
        <v/>
      </c>
      <c r="AJ4830" s="219" t="b">
        <f t="shared" si="1555"/>
        <v>0</v>
      </c>
      <c r="AK4830" s="198" t="str">
        <f t="shared" si="1556"/>
        <v/>
      </c>
      <c r="AL4830" s="219" t="b">
        <f t="shared" si="1557"/>
        <v>0</v>
      </c>
      <c r="AM4830" s="351">
        <f t="shared" si="1558"/>
        <v>0</v>
      </c>
      <c r="AN4830" s="164"/>
      <c r="AO4830" s="164"/>
      <c r="AP4830" s="164"/>
      <c r="AQ4830" s="402">
        <f t="shared" si="1559"/>
        <v>0</v>
      </c>
      <c r="AR4830" s="370" t="str">
        <f>IF(AQ4830=0,"",
IF(SUM($AQ$3585:AQ4830)=1,AS4830,
IF($AQ$5285&gt;SUM($AQ$3585:AQ4830),_xlfn.CONCAT(", ",AS4830),
IF($AQ$5285=SUM($AQ$3585:AQ4830),_xlfn.CONCAT(" y ",AS4830)))))</f>
        <v/>
      </c>
      <c r="AS4830" s="156" t="s">
        <v>8277</v>
      </c>
    </row>
    <row r="4831" spans="1:45" ht="15" customHeight="1">
      <c r="A4831" s="57"/>
      <c r="B4831" s="26"/>
      <c r="C4831" s="716" t="s">
        <v>8278</v>
      </c>
      <c r="D4831" s="716"/>
      <c r="E4831" s="941"/>
      <c r="F4831" s="942"/>
      <c r="G4831" s="942"/>
      <c r="H4831" s="943"/>
      <c r="I4831" s="940"/>
      <c r="J4831" s="940"/>
      <c r="K4831" s="940"/>
      <c r="L4831" s="940"/>
      <c r="M4831" s="940"/>
      <c r="N4831" s="940"/>
      <c r="O4831" s="940"/>
      <c r="P4831" s="940"/>
      <c r="Q4831" s="890"/>
      <c r="R4831" s="891"/>
      <c r="S4831" s="890"/>
      <c r="T4831" s="891"/>
      <c r="U4831" s="890"/>
      <c r="V4831" s="891"/>
      <c r="W4831" s="890"/>
      <c r="X4831" s="891"/>
      <c r="Y4831" s="890"/>
      <c r="Z4831" s="891"/>
      <c r="AA4831" s="890"/>
      <c r="AB4831" s="891"/>
      <c r="AC4831" s="890"/>
      <c r="AD4831" s="891"/>
      <c r="AE4831" s="164"/>
      <c r="AF4831" s="164"/>
      <c r="AG4831" s="199">
        <f t="shared" si="1552"/>
        <v>0</v>
      </c>
      <c r="AH4831" s="219" t="b">
        <f t="shared" si="1553"/>
        <v>0</v>
      </c>
      <c r="AI4831" s="198" t="str">
        <f t="shared" si="1554"/>
        <v/>
      </c>
      <c r="AJ4831" s="219" t="b">
        <f t="shared" si="1555"/>
        <v>0</v>
      </c>
      <c r="AK4831" s="198" t="str">
        <f t="shared" si="1556"/>
        <v/>
      </c>
      <c r="AL4831" s="219" t="b">
        <f t="shared" si="1557"/>
        <v>0</v>
      </c>
      <c r="AM4831" s="351">
        <f t="shared" si="1558"/>
        <v>0</v>
      </c>
      <c r="AN4831" s="164"/>
      <c r="AO4831" s="164"/>
      <c r="AP4831" s="164"/>
      <c r="AQ4831" s="402">
        <f t="shared" si="1559"/>
        <v>0</v>
      </c>
      <c r="AR4831" s="370" t="str">
        <f>IF(AQ4831=0,"",
IF(SUM($AQ$3585:AQ4831)=1,AS4831,
IF($AQ$5285&gt;SUM($AQ$3585:AQ4831),_xlfn.CONCAT(", ",AS4831),
IF($AQ$5285=SUM($AQ$3585:AQ4831),_xlfn.CONCAT(" y ",AS4831)))))</f>
        <v/>
      </c>
      <c r="AS4831" s="156" t="s">
        <v>8279</v>
      </c>
    </row>
    <row r="4832" spans="1:45" ht="15" customHeight="1">
      <c r="A4832" s="57"/>
      <c r="B4832" s="26"/>
      <c r="C4832" s="716" t="s">
        <v>8280</v>
      </c>
      <c r="D4832" s="716"/>
      <c r="E4832" s="941"/>
      <c r="F4832" s="942"/>
      <c r="G4832" s="942"/>
      <c r="H4832" s="943"/>
      <c r="I4832" s="940"/>
      <c r="J4832" s="940"/>
      <c r="K4832" s="940"/>
      <c r="L4832" s="940"/>
      <c r="M4832" s="940"/>
      <c r="N4832" s="940"/>
      <c r="O4832" s="940"/>
      <c r="P4832" s="940"/>
      <c r="Q4832" s="890"/>
      <c r="R4832" s="891"/>
      <c r="S4832" s="890"/>
      <c r="T4832" s="891"/>
      <c r="U4832" s="890"/>
      <c r="V4832" s="891"/>
      <c r="W4832" s="890"/>
      <c r="X4832" s="891"/>
      <c r="Y4832" s="890"/>
      <c r="Z4832" s="891"/>
      <c r="AA4832" s="890"/>
      <c r="AB4832" s="891"/>
      <c r="AC4832" s="890"/>
      <c r="AD4832" s="891"/>
      <c r="AE4832" s="164"/>
      <c r="AF4832" s="164"/>
      <c r="AG4832" s="199">
        <f t="shared" si="1552"/>
        <v>0</v>
      </c>
      <c r="AH4832" s="219" t="b">
        <f t="shared" si="1553"/>
        <v>0</v>
      </c>
      <c r="AI4832" s="198" t="str">
        <f t="shared" si="1554"/>
        <v/>
      </c>
      <c r="AJ4832" s="219" t="b">
        <f t="shared" si="1555"/>
        <v>0</v>
      </c>
      <c r="AK4832" s="198" t="str">
        <f t="shared" si="1556"/>
        <v/>
      </c>
      <c r="AL4832" s="219" t="b">
        <f t="shared" si="1557"/>
        <v>0</v>
      </c>
      <c r="AM4832" s="351">
        <f t="shared" si="1558"/>
        <v>0</v>
      </c>
      <c r="AN4832" s="164"/>
      <c r="AO4832" s="164"/>
      <c r="AP4832" s="164"/>
      <c r="AQ4832" s="402">
        <f t="shared" si="1559"/>
        <v>0</v>
      </c>
      <c r="AR4832" s="370" t="str">
        <f>IF(AQ4832=0,"",
IF(SUM($AQ$3585:AQ4832)=1,AS4832,
IF($AQ$5285&gt;SUM($AQ$3585:AQ4832),_xlfn.CONCAT(", ",AS4832),
IF($AQ$5285=SUM($AQ$3585:AQ4832),_xlfn.CONCAT(" y ",AS4832)))))</f>
        <v/>
      </c>
      <c r="AS4832" s="156" t="s">
        <v>8281</v>
      </c>
    </row>
    <row r="4833" spans="1:45" ht="15" customHeight="1">
      <c r="A4833" s="57"/>
      <c r="B4833" s="26"/>
      <c r="C4833" s="716" t="s">
        <v>8282</v>
      </c>
      <c r="D4833" s="716"/>
      <c r="E4833" s="941"/>
      <c r="F4833" s="942"/>
      <c r="G4833" s="942"/>
      <c r="H4833" s="943"/>
      <c r="I4833" s="940"/>
      <c r="J4833" s="940"/>
      <c r="K4833" s="940"/>
      <c r="L4833" s="940"/>
      <c r="M4833" s="940"/>
      <c r="N4833" s="940"/>
      <c r="O4833" s="940"/>
      <c r="P4833" s="940"/>
      <c r="Q4833" s="890"/>
      <c r="R4833" s="891"/>
      <c r="S4833" s="890"/>
      <c r="T4833" s="891"/>
      <c r="U4833" s="890"/>
      <c r="V4833" s="891"/>
      <c r="W4833" s="890"/>
      <c r="X4833" s="891"/>
      <c r="Y4833" s="890"/>
      <c r="Z4833" s="891"/>
      <c r="AA4833" s="890"/>
      <c r="AB4833" s="891"/>
      <c r="AC4833" s="890"/>
      <c r="AD4833" s="891"/>
      <c r="AE4833" s="164"/>
      <c r="AF4833" s="164"/>
      <c r="AG4833" s="199">
        <f t="shared" si="1552"/>
        <v>0</v>
      </c>
      <c r="AH4833" s="219" t="b">
        <f t="shared" si="1553"/>
        <v>0</v>
      </c>
      <c r="AI4833" s="198" t="str">
        <f t="shared" si="1554"/>
        <v/>
      </c>
      <c r="AJ4833" s="219" t="b">
        <f t="shared" si="1555"/>
        <v>0</v>
      </c>
      <c r="AK4833" s="198" t="str">
        <f t="shared" si="1556"/>
        <v/>
      </c>
      <c r="AL4833" s="219" t="b">
        <f t="shared" si="1557"/>
        <v>0</v>
      </c>
      <c r="AM4833" s="351">
        <f t="shared" si="1558"/>
        <v>0</v>
      </c>
      <c r="AN4833" s="164"/>
      <c r="AO4833" s="164"/>
      <c r="AP4833" s="164"/>
      <c r="AQ4833" s="402">
        <f t="shared" si="1559"/>
        <v>0</v>
      </c>
      <c r="AR4833" s="370" t="str">
        <f>IF(AQ4833=0,"",
IF(SUM($AQ$3585:AQ4833)=1,AS4833,
IF($AQ$5285&gt;SUM($AQ$3585:AQ4833),_xlfn.CONCAT(", ",AS4833),
IF($AQ$5285=SUM($AQ$3585:AQ4833),_xlfn.CONCAT(" y ",AS4833)))))</f>
        <v/>
      </c>
      <c r="AS4833" s="156" t="s">
        <v>8283</v>
      </c>
    </row>
    <row r="4834" spans="1:45" ht="15" customHeight="1">
      <c r="A4834" s="57"/>
      <c r="B4834" s="26"/>
      <c r="C4834" s="716" t="s">
        <v>8284</v>
      </c>
      <c r="D4834" s="716"/>
      <c r="E4834" s="941"/>
      <c r="F4834" s="942"/>
      <c r="G4834" s="942"/>
      <c r="H4834" s="943"/>
      <c r="I4834" s="940"/>
      <c r="J4834" s="940"/>
      <c r="K4834" s="940"/>
      <c r="L4834" s="940"/>
      <c r="M4834" s="940"/>
      <c r="N4834" s="940"/>
      <c r="O4834" s="940"/>
      <c r="P4834" s="940"/>
      <c r="Q4834" s="890"/>
      <c r="R4834" s="891"/>
      <c r="S4834" s="890"/>
      <c r="T4834" s="891"/>
      <c r="U4834" s="890"/>
      <c r="V4834" s="891"/>
      <c r="W4834" s="890"/>
      <c r="X4834" s="891"/>
      <c r="Y4834" s="890"/>
      <c r="Z4834" s="891"/>
      <c r="AA4834" s="890"/>
      <c r="AB4834" s="891"/>
      <c r="AC4834" s="890"/>
      <c r="AD4834" s="891"/>
      <c r="AE4834" s="164"/>
      <c r="AF4834" s="164"/>
      <c r="AG4834" s="199">
        <f t="shared" si="1552"/>
        <v>0</v>
      </c>
      <c r="AH4834" s="219" t="b">
        <f t="shared" si="1553"/>
        <v>0</v>
      </c>
      <c r="AI4834" s="198" t="str">
        <f t="shared" si="1554"/>
        <v/>
      </c>
      <c r="AJ4834" s="219" t="b">
        <f t="shared" si="1555"/>
        <v>0</v>
      </c>
      <c r="AK4834" s="198" t="str">
        <f t="shared" si="1556"/>
        <v/>
      </c>
      <c r="AL4834" s="219" t="b">
        <f t="shared" si="1557"/>
        <v>0</v>
      </c>
      <c r="AM4834" s="351">
        <f t="shared" si="1558"/>
        <v>0</v>
      </c>
      <c r="AN4834" s="164"/>
      <c r="AO4834" s="164"/>
      <c r="AP4834" s="164"/>
      <c r="AQ4834" s="402">
        <f t="shared" si="1559"/>
        <v>0</v>
      </c>
      <c r="AR4834" s="370" t="str">
        <f>IF(AQ4834=0,"",
IF(SUM($AQ$3585:AQ4834)=1,AS4834,
IF($AQ$5285&gt;SUM($AQ$3585:AQ4834),_xlfn.CONCAT(", ",AS4834),
IF($AQ$5285=SUM($AQ$3585:AQ4834),_xlfn.CONCAT(" y ",AS4834)))))</f>
        <v/>
      </c>
      <c r="AS4834" s="156" t="s">
        <v>8285</v>
      </c>
    </row>
    <row r="4835" spans="1:45" ht="15" customHeight="1">
      <c r="A4835" s="57"/>
      <c r="B4835" s="26"/>
      <c r="C4835" s="716" t="s">
        <v>8286</v>
      </c>
      <c r="D4835" s="716"/>
      <c r="E4835" s="941"/>
      <c r="F4835" s="942"/>
      <c r="G4835" s="942"/>
      <c r="H4835" s="943"/>
      <c r="I4835" s="940"/>
      <c r="J4835" s="940"/>
      <c r="K4835" s="940"/>
      <c r="L4835" s="940"/>
      <c r="M4835" s="940"/>
      <c r="N4835" s="940"/>
      <c r="O4835" s="940"/>
      <c r="P4835" s="940"/>
      <c r="Q4835" s="890"/>
      <c r="R4835" s="891"/>
      <c r="S4835" s="890"/>
      <c r="T4835" s="891"/>
      <c r="U4835" s="890"/>
      <c r="V4835" s="891"/>
      <c r="W4835" s="890"/>
      <c r="X4835" s="891"/>
      <c r="Y4835" s="890"/>
      <c r="Z4835" s="891"/>
      <c r="AA4835" s="890"/>
      <c r="AB4835" s="891"/>
      <c r="AC4835" s="890"/>
      <c r="AD4835" s="891"/>
      <c r="AE4835" s="164"/>
      <c r="AF4835" s="164"/>
      <c r="AG4835" s="199">
        <f t="shared" si="1552"/>
        <v>0</v>
      </c>
      <c r="AH4835" s="219" t="b">
        <f t="shared" si="1553"/>
        <v>0</v>
      </c>
      <c r="AI4835" s="198" t="str">
        <f t="shared" si="1554"/>
        <v/>
      </c>
      <c r="AJ4835" s="219" t="b">
        <f t="shared" si="1555"/>
        <v>0</v>
      </c>
      <c r="AK4835" s="198" t="str">
        <f t="shared" si="1556"/>
        <v/>
      </c>
      <c r="AL4835" s="219" t="b">
        <f t="shared" si="1557"/>
        <v>0</v>
      </c>
      <c r="AM4835" s="351">
        <f t="shared" si="1558"/>
        <v>0</v>
      </c>
      <c r="AN4835" s="164"/>
      <c r="AO4835" s="164"/>
      <c r="AP4835" s="164"/>
      <c r="AQ4835" s="402">
        <f t="shared" si="1559"/>
        <v>0</v>
      </c>
      <c r="AR4835" s="370" t="str">
        <f>IF(AQ4835=0,"",
IF(SUM($AQ$3585:AQ4835)=1,AS4835,
IF($AQ$5285&gt;SUM($AQ$3585:AQ4835),_xlfn.CONCAT(", ",AS4835),
IF($AQ$5285=SUM($AQ$3585:AQ4835),_xlfn.CONCAT(" y ",AS4835)))))</f>
        <v/>
      </c>
      <c r="AS4835" s="156" t="s">
        <v>8287</v>
      </c>
    </row>
    <row r="4836" spans="1:45" ht="15" customHeight="1">
      <c r="A4836" s="57"/>
      <c r="B4836" s="26"/>
      <c r="C4836" s="716" t="s">
        <v>8288</v>
      </c>
      <c r="D4836" s="716"/>
      <c r="E4836" s="941"/>
      <c r="F4836" s="942"/>
      <c r="G4836" s="942"/>
      <c r="H4836" s="943"/>
      <c r="I4836" s="940"/>
      <c r="J4836" s="940"/>
      <c r="K4836" s="940"/>
      <c r="L4836" s="940"/>
      <c r="M4836" s="940"/>
      <c r="N4836" s="940"/>
      <c r="O4836" s="940"/>
      <c r="P4836" s="940"/>
      <c r="Q4836" s="890"/>
      <c r="R4836" s="891"/>
      <c r="S4836" s="890"/>
      <c r="T4836" s="891"/>
      <c r="U4836" s="890"/>
      <c r="V4836" s="891"/>
      <c r="W4836" s="890"/>
      <c r="X4836" s="891"/>
      <c r="Y4836" s="890"/>
      <c r="Z4836" s="891"/>
      <c r="AA4836" s="890"/>
      <c r="AB4836" s="891"/>
      <c r="AC4836" s="890"/>
      <c r="AD4836" s="891"/>
      <c r="AE4836" s="164"/>
      <c r="AF4836" s="164"/>
      <c r="AG4836" s="199">
        <f t="shared" si="1552"/>
        <v>0</v>
      </c>
      <c r="AH4836" s="219" t="b">
        <f t="shared" si="1553"/>
        <v>0</v>
      </c>
      <c r="AI4836" s="198" t="str">
        <f t="shared" si="1554"/>
        <v/>
      </c>
      <c r="AJ4836" s="219" t="b">
        <f t="shared" si="1555"/>
        <v>0</v>
      </c>
      <c r="AK4836" s="198" t="str">
        <f t="shared" si="1556"/>
        <v/>
      </c>
      <c r="AL4836" s="219" t="b">
        <f t="shared" si="1557"/>
        <v>0</v>
      </c>
      <c r="AM4836" s="351">
        <f t="shared" si="1558"/>
        <v>0</v>
      </c>
      <c r="AN4836" s="164"/>
      <c r="AO4836" s="164"/>
      <c r="AP4836" s="164"/>
      <c r="AQ4836" s="402">
        <f t="shared" si="1559"/>
        <v>0</v>
      </c>
      <c r="AR4836" s="370" t="str">
        <f>IF(AQ4836=0,"",
IF(SUM($AQ$3585:AQ4836)=1,AS4836,
IF($AQ$5285&gt;SUM($AQ$3585:AQ4836),_xlfn.CONCAT(", ",AS4836),
IF($AQ$5285=SUM($AQ$3585:AQ4836),_xlfn.CONCAT(" y ",AS4836)))))</f>
        <v/>
      </c>
      <c r="AS4836" s="156" t="s">
        <v>8289</v>
      </c>
    </row>
    <row r="4837" spans="1:45" ht="15" customHeight="1">
      <c r="A4837" s="57"/>
      <c r="B4837" s="26"/>
      <c r="C4837" s="716" t="s">
        <v>8290</v>
      </c>
      <c r="D4837" s="716"/>
      <c r="E4837" s="941"/>
      <c r="F4837" s="942"/>
      <c r="G4837" s="942"/>
      <c r="H4837" s="943"/>
      <c r="I4837" s="940"/>
      <c r="J4837" s="940"/>
      <c r="K4837" s="940"/>
      <c r="L4837" s="940"/>
      <c r="M4837" s="940"/>
      <c r="N4837" s="940"/>
      <c r="O4837" s="940"/>
      <c r="P4837" s="940"/>
      <c r="Q4837" s="890"/>
      <c r="R4837" s="891"/>
      <c r="S4837" s="890"/>
      <c r="T4837" s="891"/>
      <c r="U4837" s="890"/>
      <c r="V4837" s="891"/>
      <c r="W4837" s="890"/>
      <c r="X4837" s="891"/>
      <c r="Y4837" s="890"/>
      <c r="Z4837" s="891"/>
      <c r="AA4837" s="890"/>
      <c r="AB4837" s="891"/>
      <c r="AC4837" s="890"/>
      <c r="AD4837" s="891"/>
      <c r="AE4837" s="164"/>
      <c r="AF4837" s="164"/>
      <c r="AG4837" s="199">
        <f t="shared" si="1552"/>
        <v>0</v>
      </c>
      <c r="AH4837" s="219" t="b">
        <f t="shared" si="1553"/>
        <v>0</v>
      </c>
      <c r="AI4837" s="198" t="str">
        <f t="shared" si="1554"/>
        <v/>
      </c>
      <c r="AJ4837" s="219" t="b">
        <f t="shared" si="1555"/>
        <v>0</v>
      </c>
      <c r="AK4837" s="198" t="str">
        <f t="shared" si="1556"/>
        <v/>
      </c>
      <c r="AL4837" s="219" t="b">
        <f t="shared" si="1557"/>
        <v>0</v>
      </c>
      <c r="AM4837" s="351">
        <f t="shared" si="1558"/>
        <v>0</v>
      </c>
      <c r="AN4837" s="164"/>
      <c r="AO4837" s="164"/>
      <c r="AP4837" s="164"/>
      <c r="AQ4837" s="402">
        <f t="shared" si="1559"/>
        <v>0</v>
      </c>
      <c r="AR4837" s="370" t="str">
        <f>IF(AQ4837=0,"",
IF(SUM($AQ$3585:AQ4837)=1,AS4837,
IF($AQ$5285&gt;SUM($AQ$3585:AQ4837),_xlfn.CONCAT(", ",AS4837),
IF($AQ$5285=SUM($AQ$3585:AQ4837),_xlfn.CONCAT(" y ",AS4837)))))</f>
        <v/>
      </c>
      <c r="AS4837" s="156" t="s">
        <v>8291</v>
      </c>
    </row>
    <row r="4838" spans="1:45" ht="15" customHeight="1">
      <c r="A4838" s="57"/>
      <c r="B4838" s="26"/>
      <c r="C4838" s="716" t="s">
        <v>8292</v>
      </c>
      <c r="D4838" s="716"/>
      <c r="E4838" s="941"/>
      <c r="F4838" s="942"/>
      <c r="G4838" s="942"/>
      <c r="H4838" s="943"/>
      <c r="I4838" s="940"/>
      <c r="J4838" s="940"/>
      <c r="K4838" s="940"/>
      <c r="L4838" s="940"/>
      <c r="M4838" s="940"/>
      <c r="N4838" s="940"/>
      <c r="O4838" s="940"/>
      <c r="P4838" s="940"/>
      <c r="Q4838" s="890"/>
      <c r="R4838" s="891"/>
      <c r="S4838" s="890"/>
      <c r="T4838" s="891"/>
      <c r="U4838" s="890"/>
      <c r="V4838" s="891"/>
      <c r="W4838" s="890"/>
      <c r="X4838" s="891"/>
      <c r="Y4838" s="890"/>
      <c r="Z4838" s="891"/>
      <c r="AA4838" s="890"/>
      <c r="AB4838" s="891"/>
      <c r="AC4838" s="890"/>
      <c r="AD4838" s="891"/>
      <c r="AE4838" s="164"/>
      <c r="AF4838" s="164"/>
      <c r="AG4838" s="199">
        <f t="shared" si="1552"/>
        <v>0</v>
      </c>
      <c r="AH4838" s="219" t="b">
        <f t="shared" si="1553"/>
        <v>0</v>
      </c>
      <c r="AI4838" s="198" t="str">
        <f t="shared" si="1554"/>
        <v/>
      </c>
      <c r="AJ4838" s="219" t="b">
        <f t="shared" si="1555"/>
        <v>0</v>
      </c>
      <c r="AK4838" s="198" t="str">
        <f t="shared" si="1556"/>
        <v/>
      </c>
      <c r="AL4838" s="219" t="b">
        <f t="shared" si="1557"/>
        <v>0</v>
      </c>
      <c r="AM4838" s="351">
        <f t="shared" si="1558"/>
        <v>0</v>
      </c>
      <c r="AN4838" s="164"/>
      <c r="AO4838" s="164"/>
      <c r="AP4838" s="164"/>
      <c r="AQ4838" s="402">
        <f t="shared" si="1559"/>
        <v>0</v>
      </c>
      <c r="AR4838" s="370" t="str">
        <f>IF(AQ4838=0,"",
IF(SUM($AQ$3585:AQ4838)=1,AS4838,
IF($AQ$5285&gt;SUM($AQ$3585:AQ4838),_xlfn.CONCAT(", ",AS4838),
IF($AQ$5285=SUM($AQ$3585:AQ4838),_xlfn.CONCAT(" y ",AS4838)))))</f>
        <v/>
      </c>
      <c r="AS4838" s="156" t="s">
        <v>8293</v>
      </c>
    </row>
    <row r="4839" spans="1:45" ht="15" customHeight="1">
      <c r="A4839" s="57"/>
      <c r="B4839" s="26"/>
      <c r="C4839" s="716" t="s">
        <v>8294</v>
      </c>
      <c r="D4839" s="716"/>
      <c r="E4839" s="941"/>
      <c r="F4839" s="942"/>
      <c r="G4839" s="942"/>
      <c r="H4839" s="943"/>
      <c r="I4839" s="940"/>
      <c r="J4839" s="940"/>
      <c r="K4839" s="940"/>
      <c r="L4839" s="940"/>
      <c r="M4839" s="940"/>
      <c r="N4839" s="940"/>
      <c r="O4839" s="940"/>
      <c r="P4839" s="940"/>
      <c r="Q4839" s="890"/>
      <c r="R4839" s="891"/>
      <c r="S4839" s="890"/>
      <c r="T4839" s="891"/>
      <c r="U4839" s="890"/>
      <c r="V4839" s="891"/>
      <c r="W4839" s="890"/>
      <c r="X4839" s="891"/>
      <c r="Y4839" s="890"/>
      <c r="Z4839" s="891"/>
      <c r="AA4839" s="890"/>
      <c r="AB4839" s="891"/>
      <c r="AC4839" s="890"/>
      <c r="AD4839" s="891"/>
      <c r="AE4839" s="164"/>
      <c r="AF4839" s="164"/>
      <c r="AG4839" s="199">
        <f t="shared" si="1552"/>
        <v>0</v>
      </c>
      <c r="AH4839" s="219" t="b">
        <f t="shared" si="1553"/>
        <v>0</v>
      </c>
      <c r="AI4839" s="198" t="str">
        <f t="shared" si="1554"/>
        <v/>
      </c>
      <c r="AJ4839" s="219" t="b">
        <f t="shared" si="1555"/>
        <v>0</v>
      </c>
      <c r="AK4839" s="198" t="str">
        <f t="shared" si="1556"/>
        <v/>
      </c>
      <c r="AL4839" s="219" t="b">
        <f t="shared" si="1557"/>
        <v>0</v>
      </c>
      <c r="AM4839" s="351">
        <f t="shared" si="1558"/>
        <v>0</v>
      </c>
      <c r="AN4839" s="164"/>
      <c r="AO4839" s="164"/>
      <c r="AP4839" s="164"/>
      <c r="AQ4839" s="402">
        <f t="shared" si="1559"/>
        <v>0</v>
      </c>
      <c r="AR4839" s="370" t="str">
        <f>IF(AQ4839=0,"",
IF(SUM($AQ$3585:AQ4839)=1,AS4839,
IF($AQ$5285&gt;SUM($AQ$3585:AQ4839),_xlfn.CONCAT(", ",AS4839),
IF($AQ$5285=SUM($AQ$3585:AQ4839),_xlfn.CONCAT(" y ",AS4839)))))</f>
        <v/>
      </c>
      <c r="AS4839" s="156" t="s">
        <v>8295</v>
      </c>
    </row>
    <row r="4840" spans="1:45" ht="15" customHeight="1">
      <c r="A4840" s="57"/>
      <c r="B4840" s="26"/>
      <c r="C4840" s="716" t="s">
        <v>8296</v>
      </c>
      <c r="D4840" s="716"/>
      <c r="E4840" s="941"/>
      <c r="F4840" s="942"/>
      <c r="G4840" s="942"/>
      <c r="H4840" s="943"/>
      <c r="I4840" s="940"/>
      <c r="J4840" s="940"/>
      <c r="K4840" s="940"/>
      <c r="L4840" s="940"/>
      <c r="M4840" s="940"/>
      <c r="N4840" s="940"/>
      <c r="O4840" s="940"/>
      <c r="P4840" s="940"/>
      <c r="Q4840" s="890"/>
      <c r="R4840" s="891"/>
      <c r="S4840" s="890"/>
      <c r="T4840" s="891"/>
      <c r="U4840" s="890"/>
      <c r="V4840" s="891"/>
      <c r="W4840" s="890"/>
      <c r="X4840" s="891"/>
      <c r="Y4840" s="890"/>
      <c r="Z4840" s="891"/>
      <c r="AA4840" s="890"/>
      <c r="AB4840" s="891"/>
      <c r="AC4840" s="890"/>
      <c r="AD4840" s="891"/>
      <c r="AE4840" s="164"/>
      <c r="AF4840" s="164"/>
      <c r="AG4840" s="199">
        <f t="shared" si="1552"/>
        <v>0</v>
      </c>
      <c r="AH4840" s="219" t="b">
        <f t="shared" si="1553"/>
        <v>0</v>
      </c>
      <c r="AI4840" s="198" t="str">
        <f t="shared" si="1554"/>
        <v/>
      </c>
      <c r="AJ4840" s="219" t="b">
        <f t="shared" si="1555"/>
        <v>0</v>
      </c>
      <c r="AK4840" s="198" t="str">
        <f t="shared" si="1556"/>
        <v/>
      </c>
      <c r="AL4840" s="219" t="b">
        <f t="shared" si="1557"/>
        <v>0</v>
      </c>
      <c r="AM4840" s="351">
        <f t="shared" si="1558"/>
        <v>0</v>
      </c>
      <c r="AN4840" s="164"/>
      <c r="AO4840" s="164"/>
      <c r="AP4840" s="164"/>
      <c r="AQ4840" s="402">
        <f t="shared" si="1559"/>
        <v>0</v>
      </c>
      <c r="AR4840" s="370" t="str">
        <f>IF(AQ4840=0,"",
IF(SUM($AQ$3585:AQ4840)=1,AS4840,
IF($AQ$5285&gt;SUM($AQ$3585:AQ4840),_xlfn.CONCAT(", ",AS4840),
IF($AQ$5285=SUM($AQ$3585:AQ4840),_xlfn.CONCAT(" y ",AS4840)))))</f>
        <v/>
      </c>
      <c r="AS4840" s="156" t="s">
        <v>8297</v>
      </c>
    </row>
    <row r="4841" spans="1:45" ht="15" customHeight="1">
      <c r="A4841" s="57"/>
      <c r="B4841" s="26"/>
      <c r="C4841" s="716" t="s">
        <v>8298</v>
      </c>
      <c r="D4841" s="716"/>
      <c r="E4841" s="941"/>
      <c r="F4841" s="942"/>
      <c r="G4841" s="942"/>
      <c r="H4841" s="943"/>
      <c r="I4841" s="940"/>
      <c r="J4841" s="940"/>
      <c r="K4841" s="940"/>
      <c r="L4841" s="940"/>
      <c r="M4841" s="940"/>
      <c r="N4841" s="940"/>
      <c r="O4841" s="940"/>
      <c r="P4841" s="940"/>
      <c r="Q4841" s="890"/>
      <c r="R4841" s="891"/>
      <c r="S4841" s="890"/>
      <c r="T4841" s="891"/>
      <c r="U4841" s="890"/>
      <c r="V4841" s="891"/>
      <c r="W4841" s="890"/>
      <c r="X4841" s="891"/>
      <c r="Y4841" s="890"/>
      <c r="Z4841" s="891"/>
      <c r="AA4841" s="890"/>
      <c r="AB4841" s="891"/>
      <c r="AC4841" s="890"/>
      <c r="AD4841" s="891"/>
      <c r="AE4841" s="164"/>
      <c r="AF4841" s="164"/>
      <c r="AG4841" s="199">
        <f t="shared" si="1552"/>
        <v>0</v>
      </c>
      <c r="AH4841" s="219" t="b">
        <f t="shared" si="1553"/>
        <v>0</v>
      </c>
      <c r="AI4841" s="198" t="str">
        <f t="shared" si="1554"/>
        <v/>
      </c>
      <c r="AJ4841" s="219" t="b">
        <f t="shared" si="1555"/>
        <v>0</v>
      </c>
      <c r="AK4841" s="198" t="str">
        <f t="shared" si="1556"/>
        <v/>
      </c>
      <c r="AL4841" s="219" t="b">
        <f t="shared" si="1557"/>
        <v>0</v>
      </c>
      <c r="AM4841" s="351">
        <f t="shared" si="1558"/>
        <v>0</v>
      </c>
      <c r="AN4841" s="164"/>
      <c r="AO4841" s="164"/>
      <c r="AP4841" s="164"/>
      <c r="AQ4841" s="402">
        <f t="shared" si="1559"/>
        <v>0</v>
      </c>
      <c r="AR4841" s="370" t="str">
        <f>IF(AQ4841=0,"",
IF(SUM($AQ$3585:AQ4841)=1,AS4841,
IF($AQ$5285&gt;SUM($AQ$3585:AQ4841),_xlfn.CONCAT(", ",AS4841),
IF($AQ$5285=SUM($AQ$3585:AQ4841),_xlfn.CONCAT(" y ",AS4841)))))</f>
        <v/>
      </c>
      <c r="AS4841" s="156" t="s">
        <v>8299</v>
      </c>
    </row>
    <row r="4842" spans="1:45" ht="15" customHeight="1">
      <c r="A4842" s="57"/>
      <c r="B4842" s="26"/>
      <c r="C4842" s="716" t="s">
        <v>8300</v>
      </c>
      <c r="D4842" s="716"/>
      <c r="E4842" s="941"/>
      <c r="F4842" s="942"/>
      <c r="G4842" s="942"/>
      <c r="H4842" s="943"/>
      <c r="I4842" s="940"/>
      <c r="J4842" s="940"/>
      <c r="K4842" s="940"/>
      <c r="L4842" s="940"/>
      <c r="M4842" s="940"/>
      <c r="N4842" s="940"/>
      <c r="O4842" s="940"/>
      <c r="P4842" s="940"/>
      <c r="Q4842" s="890"/>
      <c r="R4842" s="891"/>
      <c r="S4842" s="890"/>
      <c r="T4842" s="891"/>
      <c r="U4842" s="890"/>
      <c r="V4842" s="891"/>
      <c r="W4842" s="890"/>
      <c r="X4842" s="891"/>
      <c r="Y4842" s="890"/>
      <c r="Z4842" s="891"/>
      <c r="AA4842" s="890"/>
      <c r="AB4842" s="891"/>
      <c r="AC4842" s="890"/>
      <c r="AD4842" s="891"/>
      <c r="AE4842" s="164"/>
      <c r="AF4842" s="164"/>
      <c r="AG4842" s="199">
        <f t="shared" si="1552"/>
        <v>0</v>
      </c>
      <c r="AH4842" s="219" t="b">
        <f t="shared" si="1553"/>
        <v>0</v>
      </c>
      <c r="AI4842" s="198" t="str">
        <f t="shared" si="1554"/>
        <v/>
      </c>
      <c r="AJ4842" s="219" t="b">
        <f t="shared" si="1555"/>
        <v>0</v>
      </c>
      <c r="AK4842" s="198" t="str">
        <f t="shared" si="1556"/>
        <v/>
      </c>
      <c r="AL4842" s="219" t="b">
        <f t="shared" si="1557"/>
        <v>0</v>
      </c>
      <c r="AM4842" s="351">
        <f t="shared" si="1558"/>
        <v>0</v>
      </c>
      <c r="AN4842" s="164"/>
      <c r="AO4842" s="164"/>
      <c r="AP4842" s="164"/>
      <c r="AQ4842" s="402">
        <f t="shared" si="1559"/>
        <v>0</v>
      </c>
      <c r="AR4842" s="370" t="str">
        <f>IF(AQ4842=0,"",
IF(SUM($AQ$3585:AQ4842)=1,AS4842,
IF($AQ$5285&gt;SUM($AQ$3585:AQ4842),_xlfn.CONCAT(", ",AS4842),
IF($AQ$5285=SUM($AQ$3585:AQ4842),_xlfn.CONCAT(" y ",AS4842)))))</f>
        <v/>
      </c>
      <c r="AS4842" s="156" t="s">
        <v>8301</v>
      </c>
    </row>
    <row r="4843" spans="1:45" ht="15" customHeight="1">
      <c r="A4843" s="57"/>
      <c r="B4843" s="26"/>
      <c r="C4843" s="716" t="s">
        <v>8302</v>
      </c>
      <c r="D4843" s="716"/>
      <c r="E4843" s="941"/>
      <c r="F4843" s="942"/>
      <c r="G4843" s="942"/>
      <c r="H4843" s="943"/>
      <c r="I4843" s="940"/>
      <c r="J4843" s="940"/>
      <c r="K4843" s="940"/>
      <c r="L4843" s="940"/>
      <c r="M4843" s="940"/>
      <c r="N4843" s="940"/>
      <c r="O4843" s="940"/>
      <c r="P4843" s="940"/>
      <c r="Q4843" s="890"/>
      <c r="R4843" s="891"/>
      <c r="S4843" s="890"/>
      <c r="T4843" s="891"/>
      <c r="U4843" s="890"/>
      <c r="V4843" s="891"/>
      <c r="W4843" s="890"/>
      <c r="X4843" s="891"/>
      <c r="Y4843" s="890"/>
      <c r="Z4843" s="891"/>
      <c r="AA4843" s="890"/>
      <c r="AB4843" s="891"/>
      <c r="AC4843" s="890"/>
      <c r="AD4843" s="891"/>
      <c r="AE4843" s="164"/>
      <c r="AF4843" s="164"/>
      <c r="AG4843" s="199">
        <f t="shared" si="1552"/>
        <v>0</v>
      </c>
      <c r="AH4843" s="219" t="b">
        <f t="shared" si="1553"/>
        <v>0</v>
      </c>
      <c r="AI4843" s="198" t="str">
        <f t="shared" si="1554"/>
        <v/>
      </c>
      <c r="AJ4843" s="219" t="b">
        <f t="shared" si="1555"/>
        <v>0</v>
      </c>
      <c r="AK4843" s="198" t="str">
        <f t="shared" si="1556"/>
        <v/>
      </c>
      <c r="AL4843" s="219" t="b">
        <f t="shared" si="1557"/>
        <v>0</v>
      </c>
      <c r="AM4843" s="351">
        <f t="shared" si="1558"/>
        <v>0</v>
      </c>
      <c r="AN4843" s="164"/>
      <c r="AO4843" s="164"/>
      <c r="AP4843" s="164"/>
      <c r="AQ4843" s="402">
        <f t="shared" si="1559"/>
        <v>0</v>
      </c>
      <c r="AR4843" s="370" t="str">
        <f>IF(AQ4843=0,"",
IF(SUM($AQ$3585:AQ4843)=1,AS4843,
IF($AQ$5285&gt;SUM($AQ$3585:AQ4843),_xlfn.CONCAT(", ",AS4843),
IF($AQ$5285=SUM($AQ$3585:AQ4843),_xlfn.CONCAT(" y ",AS4843)))))</f>
        <v/>
      </c>
      <c r="AS4843" s="156" t="s">
        <v>8303</v>
      </c>
    </row>
    <row r="4844" spans="1:45" ht="15" customHeight="1">
      <c r="A4844" s="57"/>
      <c r="B4844" s="26"/>
      <c r="C4844" s="716" t="s">
        <v>8304</v>
      </c>
      <c r="D4844" s="716"/>
      <c r="E4844" s="941"/>
      <c r="F4844" s="942"/>
      <c r="G4844" s="942"/>
      <c r="H4844" s="943"/>
      <c r="I4844" s="940"/>
      <c r="J4844" s="940"/>
      <c r="K4844" s="940"/>
      <c r="L4844" s="940"/>
      <c r="M4844" s="940"/>
      <c r="N4844" s="940"/>
      <c r="O4844" s="940"/>
      <c r="P4844" s="940"/>
      <c r="Q4844" s="890"/>
      <c r="R4844" s="891"/>
      <c r="S4844" s="890"/>
      <c r="T4844" s="891"/>
      <c r="U4844" s="890"/>
      <c r="V4844" s="891"/>
      <c r="W4844" s="890"/>
      <c r="X4844" s="891"/>
      <c r="Y4844" s="890"/>
      <c r="Z4844" s="891"/>
      <c r="AA4844" s="890"/>
      <c r="AB4844" s="891"/>
      <c r="AC4844" s="890"/>
      <c r="AD4844" s="891"/>
      <c r="AE4844" s="164"/>
      <c r="AF4844" s="164"/>
      <c r="AG4844" s="199">
        <f t="shared" si="1552"/>
        <v>0</v>
      </c>
      <c r="AH4844" s="219" t="b">
        <f t="shared" si="1553"/>
        <v>0</v>
      </c>
      <c r="AI4844" s="198" t="str">
        <f t="shared" si="1554"/>
        <v/>
      </c>
      <c r="AJ4844" s="219" t="b">
        <f t="shared" si="1555"/>
        <v>0</v>
      </c>
      <c r="AK4844" s="198" t="str">
        <f t="shared" si="1556"/>
        <v/>
      </c>
      <c r="AL4844" s="219" t="b">
        <f t="shared" si="1557"/>
        <v>0</v>
      </c>
      <c r="AM4844" s="351">
        <f t="shared" si="1558"/>
        <v>0</v>
      </c>
      <c r="AN4844" s="164"/>
      <c r="AO4844" s="164"/>
      <c r="AP4844" s="164"/>
      <c r="AQ4844" s="402">
        <f t="shared" si="1559"/>
        <v>0</v>
      </c>
      <c r="AR4844" s="370" t="str">
        <f>IF(AQ4844=0,"",
IF(SUM($AQ$3585:AQ4844)=1,AS4844,
IF($AQ$5285&gt;SUM($AQ$3585:AQ4844),_xlfn.CONCAT(", ",AS4844),
IF($AQ$5285=SUM($AQ$3585:AQ4844),_xlfn.CONCAT(" y ",AS4844)))))</f>
        <v/>
      </c>
      <c r="AS4844" s="156" t="s">
        <v>8305</v>
      </c>
    </row>
    <row r="4845" spans="1:45" ht="15" customHeight="1">
      <c r="A4845" s="57"/>
      <c r="B4845" s="26"/>
      <c r="C4845" s="716" t="s">
        <v>8306</v>
      </c>
      <c r="D4845" s="716"/>
      <c r="E4845" s="941"/>
      <c r="F4845" s="942"/>
      <c r="G4845" s="942"/>
      <c r="H4845" s="943"/>
      <c r="I4845" s="940"/>
      <c r="J4845" s="940"/>
      <c r="K4845" s="940"/>
      <c r="L4845" s="940"/>
      <c r="M4845" s="940"/>
      <c r="N4845" s="940"/>
      <c r="O4845" s="940"/>
      <c r="P4845" s="940"/>
      <c r="Q4845" s="890"/>
      <c r="R4845" s="891"/>
      <c r="S4845" s="890"/>
      <c r="T4845" s="891"/>
      <c r="U4845" s="890"/>
      <c r="V4845" s="891"/>
      <c r="W4845" s="890"/>
      <c r="X4845" s="891"/>
      <c r="Y4845" s="890"/>
      <c r="Z4845" s="891"/>
      <c r="AA4845" s="890"/>
      <c r="AB4845" s="891"/>
      <c r="AC4845" s="890"/>
      <c r="AD4845" s="891"/>
      <c r="AE4845" s="164"/>
      <c r="AF4845" s="164"/>
      <c r="AG4845" s="199">
        <f t="shared" si="1552"/>
        <v>0</v>
      </c>
      <c r="AH4845" s="219" t="b">
        <f t="shared" si="1553"/>
        <v>0</v>
      </c>
      <c r="AI4845" s="198" t="str">
        <f t="shared" si="1554"/>
        <v/>
      </c>
      <c r="AJ4845" s="219" t="b">
        <f t="shared" si="1555"/>
        <v>0</v>
      </c>
      <c r="AK4845" s="198" t="str">
        <f t="shared" si="1556"/>
        <v/>
      </c>
      <c r="AL4845" s="219" t="b">
        <f t="shared" si="1557"/>
        <v>0</v>
      </c>
      <c r="AM4845" s="351">
        <f t="shared" si="1558"/>
        <v>0</v>
      </c>
      <c r="AN4845" s="164"/>
      <c r="AO4845" s="164"/>
      <c r="AP4845" s="164"/>
      <c r="AQ4845" s="402">
        <f t="shared" si="1559"/>
        <v>0</v>
      </c>
      <c r="AR4845" s="370" t="str">
        <f>IF(AQ4845=0,"",
IF(SUM($AQ$3585:AQ4845)=1,AS4845,
IF($AQ$5285&gt;SUM($AQ$3585:AQ4845),_xlfn.CONCAT(", ",AS4845),
IF($AQ$5285=SUM($AQ$3585:AQ4845),_xlfn.CONCAT(" y ",AS4845)))))</f>
        <v/>
      </c>
      <c r="AS4845" s="156" t="s">
        <v>8307</v>
      </c>
    </row>
    <row r="4846" spans="1:45" ht="15" customHeight="1">
      <c r="A4846" s="57"/>
      <c r="B4846" s="26"/>
      <c r="C4846" s="716" t="s">
        <v>8308</v>
      </c>
      <c r="D4846" s="716"/>
      <c r="E4846" s="941"/>
      <c r="F4846" s="942"/>
      <c r="G4846" s="942"/>
      <c r="H4846" s="943"/>
      <c r="I4846" s="940"/>
      <c r="J4846" s="940"/>
      <c r="K4846" s="940"/>
      <c r="L4846" s="940"/>
      <c r="M4846" s="940"/>
      <c r="N4846" s="940"/>
      <c r="O4846" s="940"/>
      <c r="P4846" s="940"/>
      <c r="Q4846" s="890"/>
      <c r="R4846" s="891"/>
      <c r="S4846" s="890"/>
      <c r="T4846" s="891"/>
      <c r="U4846" s="890"/>
      <c r="V4846" s="891"/>
      <c r="W4846" s="890"/>
      <c r="X4846" s="891"/>
      <c r="Y4846" s="890"/>
      <c r="Z4846" s="891"/>
      <c r="AA4846" s="890"/>
      <c r="AB4846" s="891"/>
      <c r="AC4846" s="890"/>
      <c r="AD4846" s="891"/>
      <c r="AE4846" s="164"/>
      <c r="AF4846" s="164"/>
      <c r="AG4846" s="199">
        <f t="shared" si="1552"/>
        <v>0</v>
      </c>
      <c r="AH4846" s="219" t="b">
        <f t="shared" si="1553"/>
        <v>0</v>
      </c>
      <c r="AI4846" s="198" t="str">
        <f t="shared" si="1554"/>
        <v/>
      </c>
      <c r="AJ4846" s="219" t="b">
        <f t="shared" si="1555"/>
        <v>0</v>
      </c>
      <c r="AK4846" s="198" t="str">
        <f t="shared" si="1556"/>
        <v/>
      </c>
      <c r="AL4846" s="219" t="b">
        <f t="shared" si="1557"/>
        <v>0</v>
      </c>
      <c r="AM4846" s="351">
        <f t="shared" si="1558"/>
        <v>0</v>
      </c>
      <c r="AN4846" s="164"/>
      <c r="AO4846" s="164"/>
      <c r="AP4846" s="164"/>
      <c r="AQ4846" s="402">
        <f t="shared" si="1559"/>
        <v>0</v>
      </c>
      <c r="AR4846" s="370" t="str">
        <f>IF(AQ4846=0,"",
IF(SUM($AQ$3585:AQ4846)=1,AS4846,
IF($AQ$5285&gt;SUM($AQ$3585:AQ4846),_xlfn.CONCAT(", ",AS4846),
IF($AQ$5285=SUM($AQ$3585:AQ4846),_xlfn.CONCAT(" y ",AS4846)))))</f>
        <v/>
      </c>
      <c r="AS4846" s="156" t="s">
        <v>8309</v>
      </c>
    </row>
    <row r="4847" spans="1:45" ht="15" customHeight="1">
      <c r="A4847" s="57"/>
      <c r="B4847" s="26"/>
      <c r="C4847" s="716" t="s">
        <v>8310</v>
      </c>
      <c r="D4847" s="716"/>
      <c r="E4847" s="941"/>
      <c r="F4847" s="942"/>
      <c r="G4847" s="942"/>
      <c r="H4847" s="943"/>
      <c r="I4847" s="940"/>
      <c r="J4847" s="940"/>
      <c r="K4847" s="940"/>
      <c r="L4847" s="940"/>
      <c r="M4847" s="940"/>
      <c r="N4847" s="940"/>
      <c r="O4847" s="940"/>
      <c r="P4847" s="940"/>
      <c r="Q4847" s="890"/>
      <c r="R4847" s="891"/>
      <c r="S4847" s="890"/>
      <c r="T4847" s="891"/>
      <c r="U4847" s="890"/>
      <c r="V4847" s="891"/>
      <c r="W4847" s="890"/>
      <c r="X4847" s="891"/>
      <c r="Y4847" s="890"/>
      <c r="Z4847" s="891"/>
      <c r="AA4847" s="890"/>
      <c r="AB4847" s="891"/>
      <c r="AC4847" s="890"/>
      <c r="AD4847" s="891"/>
      <c r="AE4847" s="164"/>
      <c r="AF4847" s="164"/>
      <c r="AG4847" s="199">
        <f t="shared" si="1552"/>
        <v>0</v>
      </c>
      <c r="AH4847" s="219" t="b">
        <f t="shared" si="1553"/>
        <v>0</v>
      </c>
      <c r="AI4847" s="198" t="str">
        <f t="shared" si="1554"/>
        <v/>
      </c>
      <c r="AJ4847" s="219" t="b">
        <f t="shared" si="1555"/>
        <v>0</v>
      </c>
      <c r="AK4847" s="198" t="str">
        <f t="shared" si="1556"/>
        <v/>
      </c>
      <c r="AL4847" s="219" t="b">
        <f t="shared" si="1557"/>
        <v>0</v>
      </c>
      <c r="AM4847" s="351">
        <f t="shared" si="1558"/>
        <v>0</v>
      </c>
      <c r="AN4847" s="164"/>
      <c r="AO4847" s="164"/>
      <c r="AP4847" s="164"/>
      <c r="AQ4847" s="402">
        <f t="shared" si="1559"/>
        <v>0</v>
      </c>
      <c r="AR4847" s="370" t="str">
        <f>IF(AQ4847=0,"",
IF(SUM($AQ$3585:AQ4847)=1,AS4847,
IF($AQ$5285&gt;SUM($AQ$3585:AQ4847),_xlfn.CONCAT(", ",AS4847),
IF($AQ$5285=SUM($AQ$3585:AQ4847),_xlfn.CONCAT(" y ",AS4847)))))</f>
        <v/>
      </c>
      <c r="AS4847" s="156" t="s">
        <v>8311</v>
      </c>
    </row>
    <row r="4848" spans="1:45" ht="15" customHeight="1">
      <c r="A4848" s="57"/>
      <c r="B4848" s="26"/>
      <c r="C4848" s="716" t="s">
        <v>8312</v>
      </c>
      <c r="D4848" s="716"/>
      <c r="E4848" s="941"/>
      <c r="F4848" s="942"/>
      <c r="G4848" s="942"/>
      <c r="H4848" s="943"/>
      <c r="I4848" s="940"/>
      <c r="J4848" s="940"/>
      <c r="K4848" s="940"/>
      <c r="L4848" s="940"/>
      <c r="M4848" s="940"/>
      <c r="N4848" s="940"/>
      <c r="O4848" s="940"/>
      <c r="P4848" s="940"/>
      <c r="Q4848" s="890"/>
      <c r="R4848" s="891"/>
      <c r="S4848" s="890"/>
      <c r="T4848" s="891"/>
      <c r="U4848" s="890"/>
      <c r="V4848" s="891"/>
      <c r="W4848" s="890"/>
      <c r="X4848" s="891"/>
      <c r="Y4848" s="890"/>
      <c r="Z4848" s="891"/>
      <c r="AA4848" s="890"/>
      <c r="AB4848" s="891"/>
      <c r="AC4848" s="890"/>
      <c r="AD4848" s="891"/>
      <c r="AE4848" s="164"/>
      <c r="AF4848" s="164"/>
      <c r="AG4848" s="199">
        <f t="shared" si="1552"/>
        <v>0</v>
      </c>
      <c r="AH4848" s="219" t="b">
        <f t="shared" si="1553"/>
        <v>0</v>
      </c>
      <c r="AI4848" s="198" t="str">
        <f t="shared" si="1554"/>
        <v/>
      </c>
      <c r="AJ4848" s="219" t="b">
        <f t="shared" si="1555"/>
        <v>0</v>
      </c>
      <c r="AK4848" s="198" t="str">
        <f t="shared" si="1556"/>
        <v/>
      </c>
      <c r="AL4848" s="219" t="b">
        <f t="shared" si="1557"/>
        <v>0</v>
      </c>
      <c r="AM4848" s="351">
        <f t="shared" si="1558"/>
        <v>0</v>
      </c>
      <c r="AN4848" s="164"/>
      <c r="AO4848" s="164"/>
      <c r="AP4848" s="164"/>
      <c r="AQ4848" s="402">
        <f t="shared" si="1559"/>
        <v>0</v>
      </c>
      <c r="AR4848" s="370" t="str">
        <f>IF(AQ4848=0,"",
IF(SUM($AQ$3585:AQ4848)=1,AS4848,
IF($AQ$5285&gt;SUM($AQ$3585:AQ4848),_xlfn.CONCAT(", ",AS4848),
IF($AQ$5285=SUM($AQ$3585:AQ4848),_xlfn.CONCAT(" y ",AS4848)))))</f>
        <v/>
      </c>
      <c r="AS4848" s="156" t="s">
        <v>8313</v>
      </c>
    </row>
    <row r="4849" spans="1:45" ht="15" customHeight="1">
      <c r="A4849" s="57"/>
      <c r="B4849" s="26"/>
      <c r="C4849" s="716" t="s">
        <v>8314</v>
      </c>
      <c r="D4849" s="716"/>
      <c r="E4849" s="941"/>
      <c r="F4849" s="942"/>
      <c r="G4849" s="942"/>
      <c r="H4849" s="943"/>
      <c r="I4849" s="940"/>
      <c r="J4849" s="940"/>
      <c r="K4849" s="940"/>
      <c r="L4849" s="940"/>
      <c r="M4849" s="940"/>
      <c r="N4849" s="940"/>
      <c r="O4849" s="940"/>
      <c r="P4849" s="940"/>
      <c r="Q4849" s="890"/>
      <c r="R4849" s="891"/>
      <c r="S4849" s="890"/>
      <c r="T4849" s="891"/>
      <c r="U4849" s="890"/>
      <c r="V4849" s="891"/>
      <c r="W4849" s="890"/>
      <c r="X4849" s="891"/>
      <c r="Y4849" s="890"/>
      <c r="Z4849" s="891"/>
      <c r="AA4849" s="890"/>
      <c r="AB4849" s="891"/>
      <c r="AC4849" s="890"/>
      <c r="AD4849" s="891"/>
      <c r="AE4849" s="164"/>
      <c r="AF4849" s="164"/>
      <c r="AG4849" s="199">
        <f t="shared" si="1552"/>
        <v>0</v>
      </c>
      <c r="AH4849" s="219" t="b">
        <f t="shared" si="1553"/>
        <v>0</v>
      </c>
      <c r="AI4849" s="198" t="str">
        <f t="shared" si="1554"/>
        <v/>
      </c>
      <c r="AJ4849" s="219" t="b">
        <f t="shared" si="1555"/>
        <v>0</v>
      </c>
      <c r="AK4849" s="198" t="str">
        <f t="shared" si="1556"/>
        <v/>
      </c>
      <c r="AL4849" s="219" t="b">
        <f t="shared" si="1557"/>
        <v>0</v>
      </c>
      <c r="AM4849" s="351">
        <f t="shared" si="1558"/>
        <v>0</v>
      </c>
      <c r="AN4849" s="164"/>
      <c r="AO4849" s="164"/>
      <c r="AP4849" s="164"/>
      <c r="AQ4849" s="402">
        <f t="shared" si="1559"/>
        <v>0</v>
      </c>
      <c r="AR4849" s="370" t="str">
        <f>IF(AQ4849=0,"",
IF(SUM($AQ$3585:AQ4849)=1,AS4849,
IF($AQ$5285&gt;SUM($AQ$3585:AQ4849),_xlfn.CONCAT(", ",AS4849),
IF($AQ$5285=SUM($AQ$3585:AQ4849),_xlfn.CONCAT(" y ",AS4849)))))</f>
        <v/>
      </c>
      <c r="AS4849" s="156" t="s">
        <v>8315</v>
      </c>
    </row>
    <row r="4850" spans="1:45" ht="15" customHeight="1">
      <c r="A4850" s="57"/>
      <c r="B4850" s="26"/>
      <c r="C4850" s="716" t="s">
        <v>8316</v>
      </c>
      <c r="D4850" s="716"/>
      <c r="E4850" s="941"/>
      <c r="F4850" s="942"/>
      <c r="G4850" s="942"/>
      <c r="H4850" s="943"/>
      <c r="I4850" s="940"/>
      <c r="J4850" s="940"/>
      <c r="K4850" s="940"/>
      <c r="L4850" s="940"/>
      <c r="M4850" s="940"/>
      <c r="N4850" s="940"/>
      <c r="O4850" s="940"/>
      <c r="P4850" s="940"/>
      <c r="Q4850" s="890"/>
      <c r="R4850" s="891"/>
      <c r="S4850" s="890"/>
      <c r="T4850" s="891"/>
      <c r="U4850" s="890"/>
      <c r="V4850" s="891"/>
      <c r="W4850" s="890"/>
      <c r="X4850" s="891"/>
      <c r="Y4850" s="890"/>
      <c r="Z4850" s="891"/>
      <c r="AA4850" s="890"/>
      <c r="AB4850" s="891"/>
      <c r="AC4850" s="890"/>
      <c r="AD4850" s="891"/>
      <c r="AE4850" s="164"/>
      <c r="AF4850" s="164"/>
      <c r="AG4850" s="199">
        <f t="shared" si="1552"/>
        <v>0</v>
      </c>
      <c r="AH4850" s="219" t="b">
        <f t="shared" si="1553"/>
        <v>0</v>
      </c>
      <c r="AI4850" s="198" t="str">
        <f t="shared" si="1554"/>
        <v/>
      </c>
      <c r="AJ4850" s="219" t="b">
        <f t="shared" si="1555"/>
        <v>0</v>
      </c>
      <c r="AK4850" s="198" t="str">
        <f t="shared" si="1556"/>
        <v/>
      </c>
      <c r="AL4850" s="219" t="b">
        <f t="shared" si="1557"/>
        <v>0</v>
      </c>
      <c r="AM4850" s="351">
        <f t="shared" si="1558"/>
        <v>0</v>
      </c>
      <c r="AN4850" s="164"/>
      <c r="AO4850" s="164"/>
      <c r="AP4850" s="164"/>
      <c r="AQ4850" s="402">
        <f t="shared" si="1559"/>
        <v>0</v>
      </c>
      <c r="AR4850" s="370" t="str">
        <f>IF(AQ4850=0,"",
IF(SUM($AQ$3585:AQ4850)=1,AS4850,
IF($AQ$5285&gt;SUM($AQ$3585:AQ4850),_xlfn.CONCAT(", ",AS4850),
IF($AQ$5285=SUM($AQ$3585:AQ4850),_xlfn.CONCAT(" y ",AS4850)))))</f>
        <v/>
      </c>
      <c r="AS4850" s="156" t="s">
        <v>8317</v>
      </c>
    </row>
    <row r="4851" spans="1:45" ht="15" customHeight="1">
      <c r="A4851" s="57"/>
      <c r="B4851" s="26"/>
      <c r="C4851" s="716" t="s">
        <v>8318</v>
      </c>
      <c r="D4851" s="716"/>
      <c r="E4851" s="941"/>
      <c r="F4851" s="942"/>
      <c r="G4851" s="942"/>
      <c r="H4851" s="943"/>
      <c r="I4851" s="940"/>
      <c r="J4851" s="940"/>
      <c r="K4851" s="940"/>
      <c r="L4851" s="940"/>
      <c r="M4851" s="940"/>
      <c r="N4851" s="940"/>
      <c r="O4851" s="940"/>
      <c r="P4851" s="940"/>
      <c r="Q4851" s="890"/>
      <c r="R4851" s="891"/>
      <c r="S4851" s="890"/>
      <c r="T4851" s="891"/>
      <c r="U4851" s="890"/>
      <c r="V4851" s="891"/>
      <c r="W4851" s="890"/>
      <c r="X4851" s="891"/>
      <c r="Y4851" s="890"/>
      <c r="Z4851" s="891"/>
      <c r="AA4851" s="890"/>
      <c r="AB4851" s="891"/>
      <c r="AC4851" s="890"/>
      <c r="AD4851" s="891"/>
      <c r="AE4851" s="164"/>
      <c r="AF4851" s="164"/>
      <c r="AG4851" s="199">
        <f t="shared" si="1552"/>
        <v>0</v>
      </c>
      <c r="AH4851" s="219" t="b">
        <f t="shared" si="1553"/>
        <v>0</v>
      </c>
      <c r="AI4851" s="198" t="str">
        <f t="shared" si="1554"/>
        <v/>
      </c>
      <c r="AJ4851" s="219" t="b">
        <f t="shared" si="1555"/>
        <v>0</v>
      </c>
      <c r="AK4851" s="198" t="str">
        <f t="shared" si="1556"/>
        <v/>
      </c>
      <c r="AL4851" s="219" t="b">
        <f t="shared" si="1557"/>
        <v>0</v>
      </c>
      <c r="AM4851" s="351">
        <f t="shared" si="1558"/>
        <v>0</v>
      </c>
      <c r="AN4851" s="164"/>
      <c r="AO4851" s="164"/>
      <c r="AP4851" s="164"/>
      <c r="AQ4851" s="402">
        <f t="shared" si="1559"/>
        <v>0</v>
      </c>
      <c r="AR4851" s="370" t="str">
        <f>IF(AQ4851=0,"",
IF(SUM($AQ$3585:AQ4851)=1,AS4851,
IF($AQ$5285&gt;SUM($AQ$3585:AQ4851),_xlfn.CONCAT(", ",AS4851),
IF($AQ$5285=SUM($AQ$3585:AQ4851),_xlfn.CONCAT(" y ",AS4851)))))</f>
        <v/>
      </c>
      <c r="AS4851" s="156" t="s">
        <v>8319</v>
      </c>
    </row>
    <row r="4852" spans="1:45" ht="15" customHeight="1">
      <c r="A4852" s="57"/>
      <c r="B4852" s="26"/>
      <c r="C4852" s="716" t="s">
        <v>8320</v>
      </c>
      <c r="D4852" s="716"/>
      <c r="E4852" s="941"/>
      <c r="F4852" s="942"/>
      <c r="G4852" s="942"/>
      <c r="H4852" s="943"/>
      <c r="I4852" s="940"/>
      <c r="J4852" s="940"/>
      <c r="K4852" s="940"/>
      <c r="L4852" s="940"/>
      <c r="M4852" s="940"/>
      <c r="N4852" s="940"/>
      <c r="O4852" s="940"/>
      <c r="P4852" s="940"/>
      <c r="Q4852" s="890"/>
      <c r="R4852" s="891"/>
      <c r="S4852" s="890"/>
      <c r="T4852" s="891"/>
      <c r="U4852" s="890"/>
      <c r="V4852" s="891"/>
      <c r="W4852" s="890"/>
      <c r="X4852" s="891"/>
      <c r="Y4852" s="890"/>
      <c r="Z4852" s="891"/>
      <c r="AA4852" s="890"/>
      <c r="AB4852" s="891"/>
      <c r="AC4852" s="890"/>
      <c r="AD4852" s="891"/>
      <c r="AE4852" s="164"/>
      <c r="AF4852" s="164"/>
      <c r="AG4852" s="199">
        <f t="shared" si="1552"/>
        <v>0</v>
      </c>
      <c r="AH4852" s="219" t="b">
        <f t="shared" si="1553"/>
        <v>0</v>
      </c>
      <c r="AI4852" s="198" t="str">
        <f t="shared" si="1554"/>
        <v/>
      </c>
      <c r="AJ4852" s="219" t="b">
        <f t="shared" si="1555"/>
        <v>0</v>
      </c>
      <c r="AK4852" s="198" t="str">
        <f t="shared" si="1556"/>
        <v/>
      </c>
      <c r="AL4852" s="219" t="b">
        <f t="shared" si="1557"/>
        <v>0</v>
      </c>
      <c r="AM4852" s="351">
        <f t="shared" si="1558"/>
        <v>0</v>
      </c>
      <c r="AN4852" s="164"/>
      <c r="AO4852" s="164"/>
      <c r="AP4852" s="164"/>
      <c r="AQ4852" s="402">
        <f t="shared" si="1559"/>
        <v>0</v>
      </c>
      <c r="AR4852" s="370" t="str">
        <f>IF(AQ4852=0,"",
IF(SUM($AQ$3585:AQ4852)=1,AS4852,
IF($AQ$5285&gt;SUM($AQ$3585:AQ4852),_xlfn.CONCAT(", ",AS4852),
IF($AQ$5285=SUM($AQ$3585:AQ4852),_xlfn.CONCAT(" y ",AS4852)))))</f>
        <v/>
      </c>
      <c r="AS4852" s="156" t="s">
        <v>8321</v>
      </c>
    </row>
    <row r="4853" spans="1:45" ht="15" customHeight="1">
      <c r="A4853" s="57"/>
      <c r="B4853" s="26"/>
      <c r="C4853" s="716" t="s">
        <v>8322</v>
      </c>
      <c r="D4853" s="716"/>
      <c r="E4853" s="941"/>
      <c r="F4853" s="942"/>
      <c r="G4853" s="942"/>
      <c r="H4853" s="943"/>
      <c r="I4853" s="940"/>
      <c r="J4853" s="940"/>
      <c r="K4853" s="940"/>
      <c r="L4853" s="940"/>
      <c r="M4853" s="940"/>
      <c r="N4853" s="940"/>
      <c r="O4853" s="940"/>
      <c r="P4853" s="940"/>
      <c r="Q4853" s="890"/>
      <c r="R4853" s="891"/>
      <c r="S4853" s="890"/>
      <c r="T4853" s="891"/>
      <c r="U4853" s="890"/>
      <c r="V4853" s="891"/>
      <c r="W4853" s="890"/>
      <c r="X4853" s="891"/>
      <c r="Y4853" s="890"/>
      <c r="Z4853" s="891"/>
      <c r="AA4853" s="890"/>
      <c r="AB4853" s="891"/>
      <c r="AC4853" s="890"/>
      <c r="AD4853" s="891"/>
      <c r="AE4853" s="164"/>
      <c r="AF4853" s="164"/>
      <c r="AG4853" s="199">
        <f t="shared" si="1552"/>
        <v>0</v>
      </c>
      <c r="AH4853" s="219" t="b">
        <f t="shared" si="1553"/>
        <v>0</v>
      </c>
      <c r="AI4853" s="198" t="str">
        <f t="shared" si="1554"/>
        <v/>
      </c>
      <c r="AJ4853" s="219" t="b">
        <f t="shared" si="1555"/>
        <v>0</v>
      </c>
      <c r="AK4853" s="198" t="str">
        <f t="shared" si="1556"/>
        <v/>
      </c>
      <c r="AL4853" s="219" t="b">
        <f t="shared" si="1557"/>
        <v>0</v>
      </c>
      <c r="AM4853" s="351">
        <f t="shared" si="1558"/>
        <v>0</v>
      </c>
      <c r="AN4853" s="164"/>
      <c r="AO4853" s="164"/>
      <c r="AP4853" s="164"/>
      <c r="AQ4853" s="402">
        <f t="shared" si="1559"/>
        <v>0</v>
      </c>
      <c r="AR4853" s="370" t="str">
        <f>IF(AQ4853=0,"",
IF(SUM($AQ$3585:AQ4853)=1,AS4853,
IF($AQ$5285&gt;SUM($AQ$3585:AQ4853),_xlfn.CONCAT(", ",AS4853),
IF($AQ$5285=SUM($AQ$3585:AQ4853),_xlfn.CONCAT(" y ",AS4853)))))</f>
        <v/>
      </c>
      <c r="AS4853" s="156" t="s">
        <v>8323</v>
      </c>
    </row>
    <row r="4854" spans="1:45" ht="15" customHeight="1">
      <c r="A4854" s="57"/>
      <c r="B4854" s="26"/>
      <c r="C4854" s="716" t="s">
        <v>8324</v>
      </c>
      <c r="D4854" s="716"/>
      <c r="E4854" s="941"/>
      <c r="F4854" s="942"/>
      <c r="G4854" s="942"/>
      <c r="H4854" s="943"/>
      <c r="I4854" s="940"/>
      <c r="J4854" s="940"/>
      <c r="K4854" s="940"/>
      <c r="L4854" s="940"/>
      <c r="M4854" s="940"/>
      <c r="N4854" s="940"/>
      <c r="O4854" s="940"/>
      <c r="P4854" s="940"/>
      <c r="Q4854" s="890"/>
      <c r="R4854" s="891"/>
      <c r="S4854" s="890"/>
      <c r="T4854" s="891"/>
      <c r="U4854" s="890"/>
      <c r="V4854" s="891"/>
      <c r="W4854" s="890"/>
      <c r="X4854" s="891"/>
      <c r="Y4854" s="890"/>
      <c r="Z4854" s="891"/>
      <c r="AA4854" s="890"/>
      <c r="AB4854" s="891"/>
      <c r="AC4854" s="890"/>
      <c r="AD4854" s="891"/>
      <c r="AE4854" s="164"/>
      <c r="AF4854" s="164"/>
      <c r="AG4854" s="199">
        <f t="shared" si="1552"/>
        <v>0</v>
      </c>
      <c r="AH4854" s="219" t="b">
        <f t="shared" si="1553"/>
        <v>0</v>
      </c>
      <c r="AI4854" s="198" t="str">
        <f t="shared" si="1554"/>
        <v/>
      </c>
      <c r="AJ4854" s="219" t="b">
        <f t="shared" si="1555"/>
        <v>0</v>
      </c>
      <c r="AK4854" s="198" t="str">
        <f t="shared" si="1556"/>
        <v/>
      </c>
      <c r="AL4854" s="219" t="b">
        <f t="shared" si="1557"/>
        <v>0</v>
      </c>
      <c r="AM4854" s="351">
        <f t="shared" si="1558"/>
        <v>0</v>
      </c>
      <c r="AN4854" s="164"/>
      <c r="AO4854" s="164"/>
      <c r="AP4854" s="164"/>
      <c r="AQ4854" s="402">
        <f t="shared" si="1559"/>
        <v>0</v>
      </c>
      <c r="AR4854" s="370" t="str">
        <f>IF(AQ4854=0,"",
IF(SUM($AQ$3585:AQ4854)=1,AS4854,
IF($AQ$5285&gt;SUM($AQ$3585:AQ4854),_xlfn.CONCAT(", ",AS4854),
IF($AQ$5285=SUM($AQ$3585:AQ4854),_xlfn.CONCAT(" y ",AS4854)))))</f>
        <v/>
      </c>
      <c r="AS4854" s="156" t="s">
        <v>8325</v>
      </c>
    </row>
    <row r="4855" spans="1:45" ht="15" customHeight="1">
      <c r="A4855" s="57"/>
      <c r="B4855" s="26"/>
      <c r="C4855" s="716" t="s">
        <v>8326</v>
      </c>
      <c r="D4855" s="716"/>
      <c r="E4855" s="941"/>
      <c r="F4855" s="942"/>
      <c r="G4855" s="942"/>
      <c r="H4855" s="943"/>
      <c r="I4855" s="940"/>
      <c r="J4855" s="940"/>
      <c r="K4855" s="940"/>
      <c r="L4855" s="940"/>
      <c r="M4855" s="940"/>
      <c r="N4855" s="940"/>
      <c r="O4855" s="940"/>
      <c r="P4855" s="940"/>
      <c r="Q4855" s="890"/>
      <c r="R4855" s="891"/>
      <c r="S4855" s="890"/>
      <c r="T4855" s="891"/>
      <c r="U4855" s="890"/>
      <c r="V4855" s="891"/>
      <c r="W4855" s="890"/>
      <c r="X4855" s="891"/>
      <c r="Y4855" s="890"/>
      <c r="Z4855" s="891"/>
      <c r="AA4855" s="890"/>
      <c r="AB4855" s="891"/>
      <c r="AC4855" s="890"/>
      <c r="AD4855" s="891"/>
      <c r="AE4855" s="164"/>
      <c r="AF4855" s="164"/>
      <c r="AG4855" s="199">
        <f t="shared" si="1552"/>
        <v>0</v>
      </c>
      <c r="AH4855" s="219" t="b">
        <f t="shared" si="1553"/>
        <v>0</v>
      </c>
      <c r="AI4855" s="198" t="str">
        <f t="shared" si="1554"/>
        <v/>
      </c>
      <c r="AJ4855" s="219" t="b">
        <f t="shared" si="1555"/>
        <v>0</v>
      </c>
      <c r="AK4855" s="198" t="str">
        <f t="shared" si="1556"/>
        <v/>
      </c>
      <c r="AL4855" s="219" t="b">
        <f t="shared" si="1557"/>
        <v>0</v>
      </c>
      <c r="AM4855" s="351">
        <f t="shared" si="1558"/>
        <v>0</v>
      </c>
      <c r="AN4855" s="164"/>
      <c r="AO4855" s="164"/>
      <c r="AP4855" s="164"/>
      <c r="AQ4855" s="402">
        <f t="shared" si="1559"/>
        <v>0</v>
      </c>
      <c r="AR4855" s="370" t="str">
        <f>IF(AQ4855=0,"",
IF(SUM($AQ$3585:AQ4855)=1,AS4855,
IF($AQ$5285&gt;SUM($AQ$3585:AQ4855),_xlfn.CONCAT(", ",AS4855),
IF($AQ$5285=SUM($AQ$3585:AQ4855),_xlfn.CONCAT(" y ",AS4855)))))</f>
        <v/>
      </c>
      <c r="AS4855" s="156" t="s">
        <v>8327</v>
      </c>
    </row>
    <row r="4856" spans="1:45" ht="15" customHeight="1">
      <c r="A4856" s="57"/>
      <c r="B4856" s="26"/>
      <c r="C4856" s="716" t="s">
        <v>8328</v>
      </c>
      <c r="D4856" s="716"/>
      <c r="E4856" s="941"/>
      <c r="F4856" s="942"/>
      <c r="G4856" s="942"/>
      <c r="H4856" s="943"/>
      <c r="I4856" s="940"/>
      <c r="J4856" s="940"/>
      <c r="K4856" s="940"/>
      <c r="L4856" s="940"/>
      <c r="M4856" s="940"/>
      <c r="N4856" s="940"/>
      <c r="O4856" s="940"/>
      <c r="P4856" s="940"/>
      <c r="Q4856" s="890"/>
      <c r="R4856" s="891"/>
      <c r="S4856" s="890"/>
      <c r="T4856" s="891"/>
      <c r="U4856" s="890"/>
      <c r="V4856" s="891"/>
      <c r="W4856" s="890"/>
      <c r="X4856" s="891"/>
      <c r="Y4856" s="890"/>
      <c r="Z4856" s="891"/>
      <c r="AA4856" s="890"/>
      <c r="AB4856" s="891"/>
      <c r="AC4856" s="890"/>
      <c r="AD4856" s="891"/>
      <c r="AE4856" s="164"/>
      <c r="AF4856" s="164"/>
      <c r="AG4856" s="199">
        <f t="shared" si="1552"/>
        <v>0</v>
      </c>
      <c r="AH4856" s="219" t="b">
        <f t="shared" si="1553"/>
        <v>0</v>
      </c>
      <c r="AI4856" s="198" t="str">
        <f t="shared" si="1554"/>
        <v/>
      </c>
      <c r="AJ4856" s="219" t="b">
        <f t="shared" si="1555"/>
        <v>0</v>
      </c>
      <c r="AK4856" s="198" t="str">
        <f t="shared" si="1556"/>
        <v/>
      </c>
      <c r="AL4856" s="219" t="b">
        <f t="shared" si="1557"/>
        <v>0</v>
      </c>
      <c r="AM4856" s="351">
        <f t="shared" si="1558"/>
        <v>0</v>
      </c>
      <c r="AN4856" s="164"/>
      <c r="AO4856" s="164"/>
      <c r="AP4856" s="164"/>
      <c r="AQ4856" s="402">
        <f t="shared" si="1559"/>
        <v>0</v>
      </c>
      <c r="AR4856" s="370" t="str">
        <f>IF(AQ4856=0,"",
IF(SUM($AQ$3585:AQ4856)=1,AS4856,
IF($AQ$5285&gt;SUM($AQ$3585:AQ4856),_xlfn.CONCAT(", ",AS4856),
IF($AQ$5285=SUM($AQ$3585:AQ4856),_xlfn.CONCAT(" y ",AS4856)))))</f>
        <v/>
      </c>
      <c r="AS4856" s="156" t="s">
        <v>8329</v>
      </c>
    </row>
    <row r="4857" spans="1:45" ht="15" customHeight="1">
      <c r="A4857" s="57"/>
      <c r="B4857" s="26"/>
      <c r="C4857" s="716" t="s">
        <v>8330</v>
      </c>
      <c r="D4857" s="716"/>
      <c r="E4857" s="941"/>
      <c r="F4857" s="942"/>
      <c r="G4857" s="942"/>
      <c r="H4857" s="943"/>
      <c r="I4857" s="940"/>
      <c r="J4857" s="940"/>
      <c r="K4857" s="940"/>
      <c r="L4857" s="940"/>
      <c r="M4857" s="940"/>
      <c r="N4857" s="940"/>
      <c r="O4857" s="940"/>
      <c r="P4857" s="940"/>
      <c r="Q4857" s="890"/>
      <c r="R4857" s="891"/>
      <c r="S4857" s="890"/>
      <c r="T4857" s="891"/>
      <c r="U4857" s="890"/>
      <c r="V4857" s="891"/>
      <c r="W4857" s="890"/>
      <c r="X4857" s="891"/>
      <c r="Y4857" s="890"/>
      <c r="Z4857" s="891"/>
      <c r="AA4857" s="890"/>
      <c r="AB4857" s="891"/>
      <c r="AC4857" s="890"/>
      <c r="AD4857" s="891"/>
      <c r="AE4857" s="164"/>
      <c r="AF4857" s="164"/>
      <c r="AG4857" s="199">
        <f t="shared" si="1552"/>
        <v>0</v>
      </c>
      <c r="AH4857" s="219" t="b">
        <f t="shared" si="1553"/>
        <v>0</v>
      </c>
      <c r="AI4857" s="198" t="str">
        <f t="shared" si="1554"/>
        <v/>
      </c>
      <c r="AJ4857" s="219" t="b">
        <f t="shared" si="1555"/>
        <v>0</v>
      </c>
      <c r="AK4857" s="198" t="str">
        <f t="shared" si="1556"/>
        <v/>
      </c>
      <c r="AL4857" s="219" t="b">
        <f t="shared" si="1557"/>
        <v>0</v>
      </c>
      <c r="AM4857" s="351">
        <f t="shared" si="1558"/>
        <v>0</v>
      </c>
      <c r="AN4857" s="164"/>
      <c r="AO4857" s="164"/>
      <c r="AP4857" s="164"/>
      <c r="AQ4857" s="402">
        <f t="shared" si="1559"/>
        <v>0</v>
      </c>
      <c r="AR4857" s="370" t="str">
        <f>IF(AQ4857=0,"",
IF(SUM($AQ$3585:AQ4857)=1,AS4857,
IF($AQ$5285&gt;SUM($AQ$3585:AQ4857),_xlfn.CONCAT(", ",AS4857),
IF($AQ$5285=SUM($AQ$3585:AQ4857),_xlfn.CONCAT(" y ",AS4857)))))</f>
        <v/>
      </c>
      <c r="AS4857" s="156" t="s">
        <v>8331</v>
      </c>
    </row>
    <row r="4858" spans="1:45" ht="15" customHeight="1">
      <c r="A4858" s="57"/>
      <c r="B4858" s="26"/>
      <c r="C4858" s="716" t="s">
        <v>8332</v>
      </c>
      <c r="D4858" s="716"/>
      <c r="E4858" s="941"/>
      <c r="F4858" s="942"/>
      <c r="G4858" s="942"/>
      <c r="H4858" s="943"/>
      <c r="I4858" s="940"/>
      <c r="J4858" s="940"/>
      <c r="K4858" s="940"/>
      <c r="L4858" s="940"/>
      <c r="M4858" s="940"/>
      <c r="N4858" s="940"/>
      <c r="O4858" s="940"/>
      <c r="P4858" s="940"/>
      <c r="Q4858" s="890"/>
      <c r="R4858" s="891"/>
      <c r="S4858" s="890"/>
      <c r="T4858" s="891"/>
      <c r="U4858" s="890"/>
      <c r="V4858" s="891"/>
      <c r="W4858" s="890"/>
      <c r="X4858" s="891"/>
      <c r="Y4858" s="890"/>
      <c r="Z4858" s="891"/>
      <c r="AA4858" s="890"/>
      <c r="AB4858" s="891"/>
      <c r="AC4858" s="890"/>
      <c r="AD4858" s="891"/>
      <c r="AE4858" s="164"/>
      <c r="AF4858" s="164"/>
      <c r="AG4858" s="199">
        <f t="shared" si="1552"/>
        <v>0</v>
      </c>
      <c r="AH4858" s="219" t="b">
        <f t="shared" si="1553"/>
        <v>0</v>
      </c>
      <c r="AI4858" s="198" t="str">
        <f t="shared" si="1554"/>
        <v/>
      </c>
      <c r="AJ4858" s="219" t="b">
        <f t="shared" si="1555"/>
        <v>0</v>
      </c>
      <c r="AK4858" s="198" t="str">
        <f t="shared" si="1556"/>
        <v/>
      </c>
      <c r="AL4858" s="219" t="b">
        <f t="shared" si="1557"/>
        <v>0</v>
      </c>
      <c r="AM4858" s="351">
        <f t="shared" si="1558"/>
        <v>0</v>
      </c>
      <c r="AN4858" s="164"/>
      <c r="AO4858" s="164"/>
      <c r="AP4858" s="164"/>
      <c r="AQ4858" s="402">
        <f t="shared" si="1559"/>
        <v>0</v>
      </c>
      <c r="AR4858" s="370" t="str">
        <f>IF(AQ4858=0,"",
IF(SUM($AQ$3585:AQ4858)=1,AS4858,
IF($AQ$5285&gt;SUM($AQ$3585:AQ4858),_xlfn.CONCAT(", ",AS4858),
IF($AQ$5285=SUM($AQ$3585:AQ4858),_xlfn.CONCAT(" y ",AS4858)))))</f>
        <v/>
      </c>
      <c r="AS4858" s="156" t="s">
        <v>8333</v>
      </c>
    </row>
    <row r="4859" spans="1:45" ht="15" customHeight="1">
      <c r="A4859" s="57"/>
      <c r="B4859" s="26"/>
      <c r="C4859" s="716" t="s">
        <v>8334</v>
      </c>
      <c r="D4859" s="716"/>
      <c r="E4859" s="941"/>
      <c r="F4859" s="942"/>
      <c r="G4859" s="942"/>
      <c r="H4859" s="943"/>
      <c r="I4859" s="940"/>
      <c r="J4859" s="940"/>
      <c r="K4859" s="940"/>
      <c r="L4859" s="940"/>
      <c r="M4859" s="940"/>
      <c r="N4859" s="940"/>
      <c r="O4859" s="940"/>
      <c r="P4859" s="940"/>
      <c r="Q4859" s="890"/>
      <c r="R4859" s="891"/>
      <c r="S4859" s="890"/>
      <c r="T4859" s="891"/>
      <c r="U4859" s="890"/>
      <c r="V4859" s="891"/>
      <c r="W4859" s="890"/>
      <c r="X4859" s="891"/>
      <c r="Y4859" s="890"/>
      <c r="Z4859" s="891"/>
      <c r="AA4859" s="890"/>
      <c r="AB4859" s="891"/>
      <c r="AC4859" s="890"/>
      <c r="AD4859" s="891"/>
      <c r="AE4859" s="164"/>
      <c r="AF4859" s="164"/>
      <c r="AG4859" s="199">
        <f t="shared" si="1552"/>
        <v>0</v>
      </c>
      <c r="AH4859" s="219" t="b">
        <f t="shared" si="1553"/>
        <v>0</v>
      </c>
      <c r="AI4859" s="198" t="str">
        <f t="shared" si="1554"/>
        <v/>
      </c>
      <c r="AJ4859" s="219" t="b">
        <f t="shared" si="1555"/>
        <v>0</v>
      </c>
      <c r="AK4859" s="198" t="str">
        <f t="shared" si="1556"/>
        <v/>
      </c>
      <c r="AL4859" s="219" t="b">
        <f t="shared" si="1557"/>
        <v>0</v>
      </c>
      <c r="AM4859" s="351">
        <f t="shared" si="1558"/>
        <v>0</v>
      </c>
      <c r="AN4859" s="164"/>
      <c r="AO4859" s="164"/>
      <c r="AP4859" s="164"/>
      <c r="AQ4859" s="402">
        <f t="shared" si="1559"/>
        <v>0</v>
      </c>
      <c r="AR4859" s="370" t="str">
        <f>IF(AQ4859=0,"",
IF(SUM($AQ$3585:AQ4859)=1,AS4859,
IF($AQ$5285&gt;SUM($AQ$3585:AQ4859),_xlfn.CONCAT(", ",AS4859),
IF($AQ$5285=SUM($AQ$3585:AQ4859),_xlfn.CONCAT(" y ",AS4859)))))</f>
        <v/>
      </c>
      <c r="AS4859" s="156" t="s">
        <v>8335</v>
      </c>
    </row>
    <row r="4860" spans="1:45" ht="15" customHeight="1">
      <c r="A4860" s="57"/>
      <c r="B4860" s="26"/>
      <c r="C4860" s="716" t="s">
        <v>8336</v>
      </c>
      <c r="D4860" s="716"/>
      <c r="E4860" s="941"/>
      <c r="F4860" s="942"/>
      <c r="G4860" s="942"/>
      <c r="H4860" s="943"/>
      <c r="I4860" s="940"/>
      <c r="J4860" s="940"/>
      <c r="K4860" s="940"/>
      <c r="L4860" s="940"/>
      <c r="M4860" s="940"/>
      <c r="N4860" s="940"/>
      <c r="O4860" s="940"/>
      <c r="P4860" s="940"/>
      <c r="Q4860" s="890"/>
      <c r="R4860" s="891"/>
      <c r="S4860" s="890"/>
      <c r="T4860" s="891"/>
      <c r="U4860" s="890"/>
      <c r="V4860" s="891"/>
      <c r="W4860" s="890"/>
      <c r="X4860" s="891"/>
      <c r="Y4860" s="890"/>
      <c r="Z4860" s="891"/>
      <c r="AA4860" s="890"/>
      <c r="AB4860" s="891"/>
      <c r="AC4860" s="890"/>
      <c r="AD4860" s="891"/>
      <c r="AE4860" s="164"/>
      <c r="AF4860" s="164"/>
      <c r="AG4860" s="199">
        <f t="shared" si="1552"/>
        <v>0</v>
      </c>
      <c r="AH4860" s="219" t="b">
        <f t="shared" si="1553"/>
        <v>0</v>
      </c>
      <c r="AI4860" s="198" t="str">
        <f t="shared" si="1554"/>
        <v/>
      </c>
      <c r="AJ4860" s="219" t="b">
        <f t="shared" si="1555"/>
        <v>0</v>
      </c>
      <c r="AK4860" s="198" t="str">
        <f t="shared" si="1556"/>
        <v/>
      </c>
      <c r="AL4860" s="219" t="b">
        <f t="shared" si="1557"/>
        <v>0</v>
      </c>
      <c r="AM4860" s="351">
        <f t="shared" si="1558"/>
        <v>0</v>
      </c>
      <c r="AN4860" s="164"/>
      <c r="AO4860" s="164"/>
      <c r="AP4860" s="164"/>
      <c r="AQ4860" s="402">
        <f t="shared" si="1559"/>
        <v>0</v>
      </c>
      <c r="AR4860" s="370" t="str">
        <f>IF(AQ4860=0,"",
IF(SUM($AQ$3585:AQ4860)=1,AS4860,
IF($AQ$5285&gt;SUM($AQ$3585:AQ4860),_xlfn.CONCAT(", ",AS4860),
IF($AQ$5285=SUM($AQ$3585:AQ4860),_xlfn.CONCAT(" y ",AS4860)))))</f>
        <v/>
      </c>
      <c r="AS4860" s="156" t="s">
        <v>8337</v>
      </c>
    </row>
    <row r="4861" spans="1:45" ht="15" customHeight="1">
      <c r="A4861" s="57"/>
      <c r="B4861" s="26"/>
      <c r="C4861" s="716" t="s">
        <v>8338</v>
      </c>
      <c r="D4861" s="716"/>
      <c r="E4861" s="941"/>
      <c r="F4861" s="942"/>
      <c r="G4861" s="942"/>
      <c r="H4861" s="943"/>
      <c r="I4861" s="940"/>
      <c r="J4861" s="940"/>
      <c r="K4861" s="940"/>
      <c r="L4861" s="940"/>
      <c r="M4861" s="940"/>
      <c r="N4861" s="940"/>
      <c r="O4861" s="940"/>
      <c r="P4861" s="940"/>
      <c r="Q4861" s="890"/>
      <c r="R4861" s="891"/>
      <c r="S4861" s="890"/>
      <c r="T4861" s="891"/>
      <c r="U4861" s="890"/>
      <c r="V4861" s="891"/>
      <c r="W4861" s="890"/>
      <c r="X4861" s="891"/>
      <c r="Y4861" s="890"/>
      <c r="Z4861" s="891"/>
      <c r="AA4861" s="890"/>
      <c r="AB4861" s="891"/>
      <c r="AC4861" s="890"/>
      <c r="AD4861" s="891"/>
      <c r="AE4861" s="164"/>
      <c r="AF4861" s="164"/>
      <c r="AG4861" s="199">
        <f t="shared" si="1552"/>
        <v>0</v>
      </c>
      <c r="AH4861" s="219" t="b">
        <f t="shared" si="1553"/>
        <v>0</v>
      </c>
      <c r="AI4861" s="198" t="str">
        <f t="shared" si="1554"/>
        <v/>
      </c>
      <c r="AJ4861" s="219" t="b">
        <f t="shared" si="1555"/>
        <v>0</v>
      </c>
      <c r="AK4861" s="198" t="str">
        <f t="shared" si="1556"/>
        <v/>
      </c>
      <c r="AL4861" s="219" t="b">
        <f t="shared" si="1557"/>
        <v>0</v>
      </c>
      <c r="AM4861" s="351">
        <f t="shared" si="1558"/>
        <v>0</v>
      </c>
      <c r="AN4861" s="164"/>
      <c r="AO4861" s="164"/>
      <c r="AP4861" s="164"/>
      <c r="AQ4861" s="402">
        <f t="shared" si="1559"/>
        <v>0</v>
      </c>
      <c r="AR4861" s="370" t="str">
        <f>IF(AQ4861=0,"",
IF(SUM($AQ$3585:AQ4861)=1,AS4861,
IF($AQ$5285&gt;SUM($AQ$3585:AQ4861),_xlfn.CONCAT(", ",AS4861),
IF($AQ$5285=SUM($AQ$3585:AQ4861),_xlfn.CONCAT(" y ",AS4861)))))</f>
        <v/>
      </c>
      <c r="AS4861" s="156" t="s">
        <v>8339</v>
      </c>
    </row>
    <row r="4862" spans="1:45" ht="15" customHeight="1">
      <c r="A4862" s="57"/>
      <c r="B4862" s="26"/>
      <c r="C4862" s="716" t="s">
        <v>8340</v>
      </c>
      <c r="D4862" s="716"/>
      <c r="E4862" s="941"/>
      <c r="F4862" s="942"/>
      <c r="G4862" s="942"/>
      <c r="H4862" s="943"/>
      <c r="I4862" s="940"/>
      <c r="J4862" s="940"/>
      <c r="K4862" s="940"/>
      <c r="L4862" s="940"/>
      <c r="M4862" s="940"/>
      <c r="N4862" s="940"/>
      <c r="O4862" s="940"/>
      <c r="P4862" s="940"/>
      <c r="Q4862" s="890"/>
      <c r="R4862" s="891"/>
      <c r="S4862" s="890"/>
      <c r="T4862" s="891"/>
      <c r="U4862" s="890"/>
      <c r="V4862" s="891"/>
      <c r="W4862" s="890"/>
      <c r="X4862" s="891"/>
      <c r="Y4862" s="890"/>
      <c r="Z4862" s="891"/>
      <c r="AA4862" s="890"/>
      <c r="AB4862" s="891"/>
      <c r="AC4862" s="890"/>
      <c r="AD4862" s="891"/>
      <c r="AE4862" s="164"/>
      <c r="AF4862" s="164"/>
      <c r="AG4862" s="199">
        <f t="shared" si="1552"/>
        <v>0</v>
      </c>
      <c r="AH4862" s="219" t="b">
        <f t="shared" si="1553"/>
        <v>0</v>
      </c>
      <c r="AI4862" s="198" t="str">
        <f t="shared" si="1554"/>
        <v/>
      </c>
      <c r="AJ4862" s="219" t="b">
        <f t="shared" si="1555"/>
        <v>0</v>
      </c>
      <c r="AK4862" s="198" t="str">
        <f t="shared" si="1556"/>
        <v/>
      </c>
      <c r="AL4862" s="219" t="b">
        <f t="shared" si="1557"/>
        <v>0</v>
      </c>
      <c r="AM4862" s="351">
        <f t="shared" si="1558"/>
        <v>0</v>
      </c>
      <c r="AN4862" s="164"/>
      <c r="AO4862" s="164"/>
      <c r="AP4862" s="164"/>
      <c r="AQ4862" s="402">
        <f t="shared" si="1559"/>
        <v>0</v>
      </c>
      <c r="AR4862" s="370" t="str">
        <f>IF(AQ4862=0,"",
IF(SUM($AQ$3585:AQ4862)=1,AS4862,
IF($AQ$5285&gt;SUM($AQ$3585:AQ4862),_xlfn.CONCAT(", ",AS4862),
IF($AQ$5285=SUM($AQ$3585:AQ4862),_xlfn.CONCAT(" y ",AS4862)))))</f>
        <v/>
      </c>
      <c r="AS4862" s="156" t="s">
        <v>8341</v>
      </c>
    </row>
    <row r="4863" spans="1:45" ht="15" customHeight="1">
      <c r="A4863" s="57"/>
      <c r="B4863" s="26"/>
      <c r="C4863" s="716" t="s">
        <v>8342</v>
      </c>
      <c r="D4863" s="716"/>
      <c r="E4863" s="941"/>
      <c r="F4863" s="942"/>
      <c r="G4863" s="942"/>
      <c r="H4863" s="943"/>
      <c r="I4863" s="940"/>
      <c r="J4863" s="940"/>
      <c r="K4863" s="940"/>
      <c r="L4863" s="940"/>
      <c r="M4863" s="940"/>
      <c r="N4863" s="940"/>
      <c r="O4863" s="940"/>
      <c r="P4863" s="940"/>
      <c r="Q4863" s="890"/>
      <c r="R4863" s="891"/>
      <c r="S4863" s="890"/>
      <c r="T4863" s="891"/>
      <c r="U4863" s="890"/>
      <c r="V4863" s="891"/>
      <c r="W4863" s="890"/>
      <c r="X4863" s="891"/>
      <c r="Y4863" s="890"/>
      <c r="Z4863" s="891"/>
      <c r="AA4863" s="890"/>
      <c r="AB4863" s="891"/>
      <c r="AC4863" s="890"/>
      <c r="AD4863" s="891"/>
      <c r="AE4863" s="164"/>
      <c r="AF4863" s="164"/>
      <c r="AG4863" s="199">
        <f t="shared" si="1552"/>
        <v>0</v>
      </c>
      <c r="AH4863" s="219" t="b">
        <f t="shared" si="1553"/>
        <v>0</v>
      </c>
      <c r="AI4863" s="198" t="str">
        <f t="shared" si="1554"/>
        <v/>
      </c>
      <c r="AJ4863" s="219" t="b">
        <f t="shared" si="1555"/>
        <v>0</v>
      </c>
      <c r="AK4863" s="198" t="str">
        <f t="shared" si="1556"/>
        <v/>
      </c>
      <c r="AL4863" s="219" t="b">
        <f t="shared" si="1557"/>
        <v>0</v>
      </c>
      <c r="AM4863" s="351">
        <f t="shared" si="1558"/>
        <v>0</v>
      </c>
      <c r="AN4863" s="164"/>
      <c r="AO4863" s="164"/>
      <c r="AP4863" s="164"/>
      <c r="AQ4863" s="402">
        <f t="shared" si="1559"/>
        <v>0</v>
      </c>
      <c r="AR4863" s="370" t="str">
        <f>IF(AQ4863=0,"",
IF(SUM($AQ$3585:AQ4863)=1,AS4863,
IF($AQ$5285&gt;SUM($AQ$3585:AQ4863),_xlfn.CONCAT(", ",AS4863),
IF($AQ$5285=SUM($AQ$3585:AQ4863),_xlfn.CONCAT(" y ",AS4863)))))</f>
        <v/>
      </c>
      <c r="AS4863" s="156" t="s">
        <v>8343</v>
      </c>
    </row>
    <row r="4864" spans="1:45" ht="15" customHeight="1">
      <c r="A4864" s="57"/>
      <c r="B4864" s="26"/>
      <c r="C4864" s="716" t="s">
        <v>8344</v>
      </c>
      <c r="D4864" s="716"/>
      <c r="E4864" s="941"/>
      <c r="F4864" s="942"/>
      <c r="G4864" s="942"/>
      <c r="H4864" s="943"/>
      <c r="I4864" s="940"/>
      <c r="J4864" s="940"/>
      <c r="K4864" s="940"/>
      <c r="L4864" s="940"/>
      <c r="M4864" s="940"/>
      <c r="N4864" s="940"/>
      <c r="O4864" s="940"/>
      <c r="P4864" s="940"/>
      <c r="Q4864" s="890"/>
      <c r="R4864" s="891"/>
      <c r="S4864" s="890"/>
      <c r="T4864" s="891"/>
      <c r="U4864" s="890"/>
      <c r="V4864" s="891"/>
      <c r="W4864" s="890"/>
      <c r="X4864" s="891"/>
      <c r="Y4864" s="890"/>
      <c r="Z4864" s="891"/>
      <c r="AA4864" s="890"/>
      <c r="AB4864" s="891"/>
      <c r="AC4864" s="890"/>
      <c r="AD4864" s="891"/>
      <c r="AE4864" s="164"/>
      <c r="AF4864" s="164"/>
      <c r="AG4864" s="199">
        <f t="shared" si="1552"/>
        <v>0</v>
      </c>
      <c r="AH4864" s="219" t="b">
        <f t="shared" si="1553"/>
        <v>0</v>
      </c>
      <c r="AI4864" s="198" t="str">
        <f t="shared" si="1554"/>
        <v/>
      </c>
      <c r="AJ4864" s="219" t="b">
        <f t="shared" si="1555"/>
        <v>0</v>
      </c>
      <c r="AK4864" s="198" t="str">
        <f t="shared" si="1556"/>
        <v/>
      </c>
      <c r="AL4864" s="219" t="b">
        <f t="shared" si="1557"/>
        <v>0</v>
      </c>
      <c r="AM4864" s="351">
        <f t="shared" si="1558"/>
        <v>0</v>
      </c>
      <c r="AN4864" s="164"/>
      <c r="AO4864" s="164"/>
      <c r="AP4864" s="164"/>
      <c r="AQ4864" s="402">
        <f t="shared" si="1559"/>
        <v>0</v>
      </c>
      <c r="AR4864" s="370" t="str">
        <f>IF(AQ4864=0,"",
IF(SUM($AQ$3585:AQ4864)=1,AS4864,
IF($AQ$5285&gt;SUM($AQ$3585:AQ4864),_xlfn.CONCAT(", ",AS4864),
IF($AQ$5285=SUM($AQ$3585:AQ4864),_xlfn.CONCAT(" y ",AS4864)))))</f>
        <v/>
      </c>
      <c r="AS4864" s="156" t="s">
        <v>8345</v>
      </c>
    </row>
    <row r="4865" spans="1:45" ht="15" customHeight="1">
      <c r="A4865" s="57"/>
      <c r="B4865" s="26"/>
      <c r="C4865" s="716" t="s">
        <v>8346</v>
      </c>
      <c r="D4865" s="716"/>
      <c r="E4865" s="941"/>
      <c r="F4865" s="942"/>
      <c r="G4865" s="942"/>
      <c r="H4865" s="943"/>
      <c r="I4865" s="940"/>
      <c r="J4865" s="940"/>
      <c r="K4865" s="940"/>
      <c r="L4865" s="940"/>
      <c r="M4865" s="940"/>
      <c r="N4865" s="940"/>
      <c r="O4865" s="940"/>
      <c r="P4865" s="940"/>
      <c r="Q4865" s="890"/>
      <c r="R4865" s="891"/>
      <c r="S4865" s="890"/>
      <c r="T4865" s="891"/>
      <c r="U4865" s="890"/>
      <c r="V4865" s="891"/>
      <c r="W4865" s="890"/>
      <c r="X4865" s="891"/>
      <c r="Y4865" s="890"/>
      <c r="Z4865" s="891"/>
      <c r="AA4865" s="890"/>
      <c r="AB4865" s="891"/>
      <c r="AC4865" s="890"/>
      <c r="AD4865" s="891"/>
      <c r="AE4865" s="164"/>
      <c r="AF4865" s="164"/>
      <c r="AG4865" s="199">
        <f t="shared" si="1552"/>
        <v>0</v>
      </c>
      <c r="AH4865" s="219" t="b">
        <f t="shared" si="1553"/>
        <v>0</v>
      </c>
      <c r="AI4865" s="198" t="str">
        <f t="shared" si="1554"/>
        <v/>
      </c>
      <c r="AJ4865" s="219" t="b">
        <f t="shared" si="1555"/>
        <v>0</v>
      </c>
      <c r="AK4865" s="198" t="str">
        <f t="shared" si="1556"/>
        <v/>
      </c>
      <c r="AL4865" s="219" t="b">
        <f t="shared" si="1557"/>
        <v>0</v>
      </c>
      <c r="AM4865" s="351">
        <f t="shared" si="1558"/>
        <v>0</v>
      </c>
      <c r="AN4865" s="164"/>
      <c r="AO4865" s="164"/>
      <c r="AP4865" s="164"/>
      <c r="AQ4865" s="402">
        <f t="shared" si="1559"/>
        <v>0</v>
      </c>
      <c r="AR4865" s="370" t="str">
        <f>IF(AQ4865=0,"",
IF(SUM($AQ$3585:AQ4865)=1,AS4865,
IF($AQ$5285&gt;SUM($AQ$3585:AQ4865),_xlfn.CONCAT(", ",AS4865),
IF($AQ$5285=SUM($AQ$3585:AQ4865),_xlfn.CONCAT(" y ",AS4865)))))</f>
        <v/>
      </c>
      <c r="AS4865" s="156" t="s">
        <v>8347</v>
      </c>
    </row>
    <row r="4866" spans="1:45" ht="15" customHeight="1">
      <c r="A4866" s="57"/>
      <c r="B4866" s="26"/>
      <c r="C4866" s="716" t="s">
        <v>8348</v>
      </c>
      <c r="D4866" s="716"/>
      <c r="E4866" s="941"/>
      <c r="F4866" s="942"/>
      <c r="G4866" s="942"/>
      <c r="H4866" s="943"/>
      <c r="I4866" s="940"/>
      <c r="J4866" s="940"/>
      <c r="K4866" s="940"/>
      <c r="L4866" s="940"/>
      <c r="M4866" s="940"/>
      <c r="N4866" s="940"/>
      <c r="O4866" s="940"/>
      <c r="P4866" s="940"/>
      <c r="Q4866" s="890"/>
      <c r="R4866" s="891"/>
      <c r="S4866" s="890"/>
      <c r="T4866" s="891"/>
      <c r="U4866" s="890"/>
      <c r="V4866" s="891"/>
      <c r="W4866" s="890"/>
      <c r="X4866" s="891"/>
      <c r="Y4866" s="890"/>
      <c r="Z4866" s="891"/>
      <c r="AA4866" s="890"/>
      <c r="AB4866" s="891"/>
      <c r="AC4866" s="890"/>
      <c r="AD4866" s="891"/>
      <c r="AE4866" s="164"/>
      <c r="AF4866" s="164"/>
      <c r="AG4866" s="199">
        <f t="shared" ref="AG4866:AG4929" si="1560">IF(AND(OR($I$3563="X",$T$3563="X"),COUNTA(E4866:AD4866)=0),0,IF(AND(COUNTBLANK(E4866)=1,COUNTA(I4866:AD4866)=0),0,IF(AND($C$3563="X",COUNTBLANK(E4866)=0,COUNTA(I4866:P4866)=2,COUNTA(Q4866:AB4866)&gt;0,AC4866=""),0,IF(AND($C$3563="X",COUNTBLANK(E4866)=0,COUNTA(I4866:P4866)=2,COUNTA(Q4866:AB4866)=0,AC4866="X"),0,1))))</f>
        <v>0</v>
      </c>
      <c r="AH4866" s="219" t="b">
        <f t="shared" ref="AH4866:AH4929" si="1561">NOT(EXACT($E4866,UPPER($E4866)))</f>
        <v>0</v>
      </c>
      <c r="AI4866" s="198" t="str">
        <f t="shared" ref="AI4866:AI4929" si="1562">SUBSTITUTE( SUBSTITUTE( SUBSTITUTE( SUBSTITUTE( SUBSTITUTE( SUBSTITUTE( SUBSTITUTE( SUBSTITUTE( SUBSTITUTE( SUBSTITUTE($E4866, "á", "a"), "é", "e"), "í", "i"), "ó", "o"), "ú", "u"), "Á", "A"), "É", "E"), "Í", "I"), "Ó", "O"), "Ú", "U")</f>
        <v/>
      </c>
      <c r="AJ4866" s="219" t="b">
        <f t="shared" ref="AJ4866:AJ4929" si="1563">NOT(EXACT($E4866,AI4866))</f>
        <v>0</v>
      </c>
      <c r="AK4866" s="198" t="str">
        <f t="shared" ref="AK4866:AK4929" si="1564">SUBSTITUTE((SUBSTITUTE(SUBSTITUTE(SUBSTITUTE($E4866,".",""),",",""),"(","")),")","")</f>
        <v/>
      </c>
      <c r="AL4866" s="219" t="b">
        <f t="shared" ref="AL4866:AL4929" si="1565">NOT(EXACT($E4866,AK4866))</f>
        <v>0</v>
      </c>
      <c r="AM4866" s="351">
        <f t="shared" ref="AM4866:AM4929" si="1566">IF(AND($AC4866="X",COUNTA(Q4866:AB4866)&gt;0),1,0)</f>
        <v>0</v>
      </c>
      <c r="AN4866" s="164"/>
      <c r="AO4866" s="164"/>
      <c r="AP4866" s="164"/>
      <c r="AQ4866" s="402">
        <f t="shared" ref="AQ4866:AQ4929" si="1567">IF(SUM(AG4866)=0,0,1)</f>
        <v>0</v>
      </c>
      <c r="AR4866" s="370" t="str">
        <f>IF(AQ4866=0,"",
IF(SUM($AQ$3585:AQ4866)=1,AS4866,
IF($AQ$5285&gt;SUM($AQ$3585:AQ4866),_xlfn.CONCAT(", ",AS4866),
IF($AQ$5285=SUM($AQ$3585:AQ4866),_xlfn.CONCAT(" y ",AS4866)))))</f>
        <v/>
      </c>
      <c r="AS4866" s="156" t="s">
        <v>8349</v>
      </c>
    </row>
    <row r="4867" spans="1:45" ht="15" customHeight="1">
      <c r="A4867" s="57"/>
      <c r="B4867" s="26"/>
      <c r="C4867" s="716" t="s">
        <v>8350</v>
      </c>
      <c r="D4867" s="716"/>
      <c r="E4867" s="941"/>
      <c r="F4867" s="942"/>
      <c r="G4867" s="942"/>
      <c r="H4867" s="943"/>
      <c r="I4867" s="940"/>
      <c r="J4867" s="940"/>
      <c r="K4867" s="940"/>
      <c r="L4867" s="940"/>
      <c r="M4867" s="940"/>
      <c r="N4867" s="940"/>
      <c r="O4867" s="940"/>
      <c r="P4867" s="940"/>
      <c r="Q4867" s="890"/>
      <c r="R4867" s="891"/>
      <c r="S4867" s="890"/>
      <c r="T4867" s="891"/>
      <c r="U4867" s="890"/>
      <c r="V4867" s="891"/>
      <c r="W4867" s="890"/>
      <c r="X4867" s="891"/>
      <c r="Y4867" s="890"/>
      <c r="Z4867" s="891"/>
      <c r="AA4867" s="890"/>
      <c r="AB4867" s="891"/>
      <c r="AC4867" s="890"/>
      <c r="AD4867" s="891"/>
      <c r="AE4867" s="164"/>
      <c r="AF4867" s="164"/>
      <c r="AG4867" s="199">
        <f t="shared" si="1560"/>
        <v>0</v>
      </c>
      <c r="AH4867" s="219" t="b">
        <f t="shared" si="1561"/>
        <v>0</v>
      </c>
      <c r="AI4867" s="198" t="str">
        <f t="shared" si="1562"/>
        <v/>
      </c>
      <c r="AJ4867" s="219" t="b">
        <f t="shared" si="1563"/>
        <v>0</v>
      </c>
      <c r="AK4867" s="198" t="str">
        <f t="shared" si="1564"/>
        <v/>
      </c>
      <c r="AL4867" s="219" t="b">
        <f t="shared" si="1565"/>
        <v>0</v>
      </c>
      <c r="AM4867" s="351">
        <f t="shared" si="1566"/>
        <v>0</v>
      </c>
      <c r="AN4867" s="164"/>
      <c r="AO4867" s="164"/>
      <c r="AP4867" s="164"/>
      <c r="AQ4867" s="402">
        <f t="shared" si="1567"/>
        <v>0</v>
      </c>
      <c r="AR4867" s="370" t="str">
        <f>IF(AQ4867=0,"",
IF(SUM($AQ$3585:AQ4867)=1,AS4867,
IF($AQ$5285&gt;SUM($AQ$3585:AQ4867),_xlfn.CONCAT(", ",AS4867),
IF($AQ$5285=SUM($AQ$3585:AQ4867),_xlfn.CONCAT(" y ",AS4867)))))</f>
        <v/>
      </c>
      <c r="AS4867" s="156" t="s">
        <v>8351</v>
      </c>
    </row>
    <row r="4868" spans="1:45" ht="15" customHeight="1">
      <c r="A4868" s="57"/>
      <c r="B4868" s="26"/>
      <c r="C4868" s="716" t="s">
        <v>8352</v>
      </c>
      <c r="D4868" s="716"/>
      <c r="E4868" s="941"/>
      <c r="F4868" s="942"/>
      <c r="G4868" s="942"/>
      <c r="H4868" s="943"/>
      <c r="I4868" s="940"/>
      <c r="J4868" s="940"/>
      <c r="K4868" s="940"/>
      <c r="L4868" s="940"/>
      <c r="M4868" s="940"/>
      <c r="N4868" s="940"/>
      <c r="O4868" s="940"/>
      <c r="P4868" s="940"/>
      <c r="Q4868" s="890"/>
      <c r="R4868" s="891"/>
      <c r="S4868" s="890"/>
      <c r="T4868" s="891"/>
      <c r="U4868" s="890"/>
      <c r="V4868" s="891"/>
      <c r="W4868" s="890"/>
      <c r="X4868" s="891"/>
      <c r="Y4868" s="890"/>
      <c r="Z4868" s="891"/>
      <c r="AA4868" s="890"/>
      <c r="AB4868" s="891"/>
      <c r="AC4868" s="890"/>
      <c r="AD4868" s="891"/>
      <c r="AE4868" s="164"/>
      <c r="AF4868" s="164"/>
      <c r="AG4868" s="199">
        <f t="shared" si="1560"/>
        <v>0</v>
      </c>
      <c r="AH4868" s="219" t="b">
        <f t="shared" si="1561"/>
        <v>0</v>
      </c>
      <c r="AI4868" s="198" t="str">
        <f t="shared" si="1562"/>
        <v/>
      </c>
      <c r="AJ4868" s="219" t="b">
        <f t="shared" si="1563"/>
        <v>0</v>
      </c>
      <c r="AK4868" s="198" t="str">
        <f t="shared" si="1564"/>
        <v/>
      </c>
      <c r="AL4868" s="219" t="b">
        <f t="shared" si="1565"/>
        <v>0</v>
      </c>
      <c r="AM4868" s="351">
        <f t="shared" si="1566"/>
        <v>0</v>
      </c>
      <c r="AN4868" s="164"/>
      <c r="AO4868" s="164"/>
      <c r="AP4868" s="164"/>
      <c r="AQ4868" s="402">
        <f t="shared" si="1567"/>
        <v>0</v>
      </c>
      <c r="AR4868" s="370" t="str">
        <f>IF(AQ4868=0,"",
IF(SUM($AQ$3585:AQ4868)=1,AS4868,
IF($AQ$5285&gt;SUM($AQ$3585:AQ4868),_xlfn.CONCAT(", ",AS4868),
IF($AQ$5285=SUM($AQ$3585:AQ4868),_xlfn.CONCAT(" y ",AS4868)))))</f>
        <v/>
      </c>
      <c r="AS4868" s="156" t="s">
        <v>8353</v>
      </c>
    </row>
    <row r="4869" spans="1:45" ht="15" customHeight="1">
      <c r="A4869" s="57"/>
      <c r="B4869" s="26"/>
      <c r="C4869" s="716" t="s">
        <v>8354</v>
      </c>
      <c r="D4869" s="716"/>
      <c r="E4869" s="941"/>
      <c r="F4869" s="942"/>
      <c r="G4869" s="942"/>
      <c r="H4869" s="943"/>
      <c r="I4869" s="940"/>
      <c r="J4869" s="940"/>
      <c r="K4869" s="940"/>
      <c r="L4869" s="940"/>
      <c r="M4869" s="940"/>
      <c r="N4869" s="940"/>
      <c r="O4869" s="940"/>
      <c r="P4869" s="940"/>
      <c r="Q4869" s="890"/>
      <c r="R4869" s="891"/>
      <c r="S4869" s="890"/>
      <c r="T4869" s="891"/>
      <c r="U4869" s="890"/>
      <c r="V4869" s="891"/>
      <c r="W4869" s="890"/>
      <c r="X4869" s="891"/>
      <c r="Y4869" s="890"/>
      <c r="Z4869" s="891"/>
      <c r="AA4869" s="890"/>
      <c r="AB4869" s="891"/>
      <c r="AC4869" s="890"/>
      <c r="AD4869" s="891"/>
      <c r="AE4869" s="164"/>
      <c r="AF4869" s="164"/>
      <c r="AG4869" s="199">
        <f t="shared" si="1560"/>
        <v>0</v>
      </c>
      <c r="AH4869" s="219" t="b">
        <f t="shared" si="1561"/>
        <v>0</v>
      </c>
      <c r="AI4869" s="198" t="str">
        <f t="shared" si="1562"/>
        <v/>
      </c>
      <c r="AJ4869" s="219" t="b">
        <f t="shared" si="1563"/>
        <v>0</v>
      </c>
      <c r="AK4869" s="198" t="str">
        <f t="shared" si="1564"/>
        <v/>
      </c>
      <c r="AL4869" s="219" t="b">
        <f t="shared" si="1565"/>
        <v>0</v>
      </c>
      <c r="AM4869" s="351">
        <f t="shared" si="1566"/>
        <v>0</v>
      </c>
      <c r="AN4869" s="164"/>
      <c r="AO4869" s="164"/>
      <c r="AP4869" s="164"/>
      <c r="AQ4869" s="402">
        <f t="shared" si="1567"/>
        <v>0</v>
      </c>
      <c r="AR4869" s="370" t="str">
        <f>IF(AQ4869=0,"",
IF(SUM($AQ$3585:AQ4869)=1,AS4869,
IF($AQ$5285&gt;SUM($AQ$3585:AQ4869),_xlfn.CONCAT(", ",AS4869),
IF($AQ$5285=SUM($AQ$3585:AQ4869),_xlfn.CONCAT(" y ",AS4869)))))</f>
        <v/>
      </c>
      <c r="AS4869" s="156" t="s">
        <v>8355</v>
      </c>
    </row>
    <row r="4870" spans="1:45" ht="15" customHeight="1">
      <c r="A4870" s="57"/>
      <c r="B4870" s="26"/>
      <c r="C4870" s="716" t="s">
        <v>8356</v>
      </c>
      <c r="D4870" s="716"/>
      <c r="E4870" s="941"/>
      <c r="F4870" s="942"/>
      <c r="G4870" s="942"/>
      <c r="H4870" s="943"/>
      <c r="I4870" s="940"/>
      <c r="J4870" s="940"/>
      <c r="K4870" s="940"/>
      <c r="L4870" s="940"/>
      <c r="M4870" s="940"/>
      <c r="N4870" s="940"/>
      <c r="O4870" s="940"/>
      <c r="P4870" s="940"/>
      <c r="Q4870" s="890"/>
      <c r="R4870" s="891"/>
      <c r="S4870" s="890"/>
      <c r="T4870" s="891"/>
      <c r="U4870" s="890"/>
      <c r="V4870" s="891"/>
      <c r="W4870" s="890"/>
      <c r="X4870" s="891"/>
      <c r="Y4870" s="890"/>
      <c r="Z4870" s="891"/>
      <c r="AA4870" s="890"/>
      <c r="AB4870" s="891"/>
      <c r="AC4870" s="890"/>
      <c r="AD4870" s="891"/>
      <c r="AE4870" s="164"/>
      <c r="AF4870" s="164"/>
      <c r="AG4870" s="199">
        <f t="shared" si="1560"/>
        <v>0</v>
      </c>
      <c r="AH4870" s="219" t="b">
        <f t="shared" si="1561"/>
        <v>0</v>
      </c>
      <c r="AI4870" s="198" t="str">
        <f t="shared" si="1562"/>
        <v/>
      </c>
      <c r="AJ4870" s="219" t="b">
        <f t="shared" si="1563"/>
        <v>0</v>
      </c>
      <c r="AK4870" s="198" t="str">
        <f t="shared" si="1564"/>
        <v/>
      </c>
      <c r="AL4870" s="219" t="b">
        <f t="shared" si="1565"/>
        <v>0</v>
      </c>
      <c r="AM4870" s="351">
        <f t="shared" si="1566"/>
        <v>0</v>
      </c>
      <c r="AN4870" s="164"/>
      <c r="AO4870" s="164"/>
      <c r="AP4870" s="164"/>
      <c r="AQ4870" s="402">
        <f t="shared" si="1567"/>
        <v>0</v>
      </c>
      <c r="AR4870" s="370" t="str">
        <f>IF(AQ4870=0,"",
IF(SUM($AQ$3585:AQ4870)=1,AS4870,
IF($AQ$5285&gt;SUM($AQ$3585:AQ4870),_xlfn.CONCAT(", ",AS4870),
IF($AQ$5285=SUM($AQ$3585:AQ4870),_xlfn.CONCAT(" y ",AS4870)))))</f>
        <v/>
      </c>
      <c r="AS4870" s="156" t="s">
        <v>8357</v>
      </c>
    </row>
    <row r="4871" spans="1:45" ht="15" customHeight="1">
      <c r="A4871" s="57"/>
      <c r="B4871" s="26"/>
      <c r="C4871" s="716" t="s">
        <v>8358</v>
      </c>
      <c r="D4871" s="716"/>
      <c r="E4871" s="941"/>
      <c r="F4871" s="942"/>
      <c r="G4871" s="942"/>
      <c r="H4871" s="943"/>
      <c r="I4871" s="940"/>
      <c r="J4871" s="940"/>
      <c r="K4871" s="940"/>
      <c r="L4871" s="940"/>
      <c r="M4871" s="940"/>
      <c r="N4871" s="940"/>
      <c r="O4871" s="940"/>
      <c r="P4871" s="940"/>
      <c r="Q4871" s="890"/>
      <c r="R4871" s="891"/>
      <c r="S4871" s="890"/>
      <c r="T4871" s="891"/>
      <c r="U4871" s="890"/>
      <c r="V4871" s="891"/>
      <c r="W4871" s="890"/>
      <c r="X4871" s="891"/>
      <c r="Y4871" s="890"/>
      <c r="Z4871" s="891"/>
      <c r="AA4871" s="890"/>
      <c r="AB4871" s="891"/>
      <c r="AC4871" s="890"/>
      <c r="AD4871" s="891"/>
      <c r="AE4871" s="164"/>
      <c r="AF4871" s="164"/>
      <c r="AG4871" s="199">
        <f t="shared" si="1560"/>
        <v>0</v>
      </c>
      <c r="AH4871" s="219" t="b">
        <f t="shared" si="1561"/>
        <v>0</v>
      </c>
      <c r="AI4871" s="198" t="str">
        <f t="shared" si="1562"/>
        <v/>
      </c>
      <c r="AJ4871" s="219" t="b">
        <f t="shared" si="1563"/>
        <v>0</v>
      </c>
      <c r="AK4871" s="198" t="str">
        <f t="shared" si="1564"/>
        <v/>
      </c>
      <c r="AL4871" s="219" t="b">
        <f t="shared" si="1565"/>
        <v>0</v>
      </c>
      <c r="AM4871" s="351">
        <f t="shared" si="1566"/>
        <v>0</v>
      </c>
      <c r="AN4871" s="164"/>
      <c r="AO4871" s="164"/>
      <c r="AP4871" s="164"/>
      <c r="AQ4871" s="402">
        <f t="shared" si="1567"/>
        <v>0</v>
      </c>
      <c r="AR4871" s="370" t="str">
        <f>IF(AQ4871=0,"",
IF(SUM($AQ$3585:AQ4871)=1,AS4871,
IF($AQ$5285&gt;SUM($AQ$3585:AQ4871),_xlfn.CONCAT(", ",AS4871),
IF($AQ$5285=SUM($AQ$3585:AQ4871),_xlfn.CONCAT(" y ",AS4871)))))</f>
        <v/>
      </c>
      <c r="AS4871" s="156" t="s">
        <v>8359</v>
      </c>
    </row>
    <row r="4872" spans="1:45" ht="15" customHeight="1">
      <c r="A4872" s="57"/>
      <c r="B4872" s="26"/>
      <c r="C4872" s="716" t="s">
        <v>8360</v>
      </c>
      <c r="D4872" s="716"/>
      <c r="E4872" s="941"/>
      <c r="F4872" s="942"/>
      <c r="G4872" s="942"/>
      <c r="H4872" s="943"/>
      <c r="I4872" s="940"/>
      <c r="J4872" s="940"/>
      <c r="K4872" s="940"/>
      <c r="L4872" s="940"/>
      <c r="M4872" s="940"/>
      <c r="N4872" s="940"/>
      <c r="O4872" s="940"/>
      <c r="P4872" s="940"/>
      <c r="Q4872" s="890"/>
      <c r="R4872" s="891"/>
      <c r="S4872" s="890"/>
      <c r="T4872" s="891"/>
      <c r="U4872" s="890"/>
      <c r="V4872" s="891"/>
      <c r="W4872" s="890"/>
      <c r="X4872" s="891"/>
      <c r="Y4872" s="890"/>
      <c r="Z4872" s="891"/>
      <c r="AA4872" s="890"/>
      <c r="AB4872" s="891"/>
      <c r="AC4872" s="890"/>
      <c r="AD4872" s="891"/>
      <c r="AE4872" s="164"/>
      <c r="AF4872" s="164"/>
      <c r="AG4872" s="199">
        <f t="shared" si="1560"/>
        <v>0</v>
      </c>
      <c r="AH4872" s="219" t="b">
        <f t="shared" si="1561"/>
        <v>0</v>
      </c>
      <c r="AI4872" s="198" t="str">
        <f t="shared" si="1562"/>
        <v/>
      </c>
      <c r="AJ4872" s="219" t="b">
        <f t="shared" si="1563"/>
        <v>0</v>
      </c>
      <c r="AK4872" s="198" t="str">
        <f t="shared" si="1564"/>
        <v/>
      </c>
      <c r="AL4872" s="219" t="b">
        <f t="shared" si="1565"/>
        <v>0</v>
      </c>
      <c r="AM4872" s="351">
        <f t="shared" si="1566"/>
        <v>0</v>
      </c>
      <c r="AN4872" s="164"/>
      <c r="AO4872" s="164"/>
      <c r="AP4872" s="164"/>
      <c r="AQ4872" s="402">
        <f t="shared" si="1567"/>
        <v>0</v>
      </c>
      <c r="AR4872" s="370" t="str">
        <f>IF(AQ4872=0,"",
IF(SUM($AQ$3585:AQ4872)=1,AS4872,
IF($AQ$5285&gt;SUM($AQ$3585:AQ4872),_xlfn.CONCAT(", ",AS4872),
IF($AQ$5285=SUM($AQ$3585:AQ4872),_xlfn.CONCAT(" y ",AS4872)))))</f>
        <v/>
      </c>
      <c r="AS4872" s="156" t="s">
        <v>8361</v>
      </c>
    </row>
    <row r="4873" spans="1:45" ht="15" customHeight="1">
      <c r="A4873" s="57"/>
      <c r="B4873" s="26"/>
      <c r="C4873" s="716" t="s">
        <v>8362</v>
      </c>
      <c r="D4873" s="716"/>
      <c r="E4873" s="941"/>
      <c r="F4873" s="942"/>
      <c r="G4873" s="942"/>
      <c r="H4873" s="943"/>
      <c r="I4873" s="940"/>
      <c r="J4873" s="940"/>
      <c r="K4873" s="940"/>
      <c r="L4873" s="940"/>
      <c r="M4873" s="940"/>
      <c r="N4873" s="940"/>
      <c r="O4873" s="940"/>
      <c r="P4873" s="940"/>
      <c r="Q4873" s="890"/>
      <c r="R4873" s="891"/>
      <c r="S4873" s="890"/>
      <c r="T4873" s="891"/>
      <c r="U4873" s="890"/>
      <c r="V4873" s="891"/>
      <c r="W4873" s="890"/>
      <c r="X4873" s="891"/>
      <c r="Y4873" s="890"/>
      <c r="Z4873" s="891"/>
      <c r="AA4873" s="890"/>
      <c r="AB4873" s="891"/>
      <c r="AC4873" s="890"/>
      <c r="AD4873" s="891"/>
      <c r="AE4873" s="164"/>
      <c r="AF4873" s="164"/>
      <c r="AG4873" s="199">
        <f t="shared" si="1560"/>
        <v>0</v>
      </c>
      <c r="AH4873" s="219" t="b">
        <f t="shared" si="1561"/>
        <v>0</v>
      </c>
      <c r="AI4873" s="198" t="str">
        <f t="shared" si="1562"/>
        <v/>
      </c>
      <c r="AJ4873" s="219" t="b">
        <f t="shared" si="1563"/>
        <v>0</v>
      </c>
      <c r="AK4873" s="198" t="str">
        <f t="shared" si="1564"/>
        <v/>
      </c>
      <c r="AL4873" s="219" t="b">
        <f t="shared" si="1565"/>
        <v>0</v>
      </c>
      <c r="AM4873" s="351">
        <f t="shared" si="1566"/>
        <v>0</v>
      </c>
      <c r="AN4873" s="164"/>
      <c r="AO4873" s="164"/>
      <c r="AP4873" s="164"/>
      <c r="AQ4873" s="402">
        <f t="shared" si="1567"/>
        <v>0</v>
      </c>
      <c r="AR4873" s="370" t="str">
        <f>IF(AQ4873=0,"",
IF(SUM($AQ$3585:AQ4873)=1,AS4873,
IF($AQ$5285&gt;SUM($AQ$3585:AQ4873),_xlfn.CONCAT(", ",AS4873),
IF($AQ$5285=SUM($AQ$3585:AQ4873),_xlfn.CONCAT(" y ",AS4873)))))</f>
        <v/>
      </c>
      <c r="AS4873" s="156" t="s">
        <v>8363</v>
      </c>
    </row>
    <row r="4874" spans="1:45" ht="15" customHeight="1">
      <c r="A4874" s="57"/>
      <c r="B4874" s="26"/>
      <c r="C4874" s="716" t="s">
        <v>8364</v>
      </c>
      <c r="D4874" s="716"/>
      <c r="E4874" s="941"/>
      <c r="F4874" s="942"/>
      <c r="G4874" s="942"/>
      <c r="H4874" s="943"/>
      <c r="I4874" s="940"/>
      <c r="J4874" s="940"/>
      <c r="K4874" s="940"/>
      <c r="L4874" s="940"/>
      <c r="M4874" s="940"/>
      <c r="N4874" s="940"/>
      <c r="O4874" s="940"/>
      <c r="P4874" s="940"/>
      <c r="Q4874" s="890"/>
      <c r="R4874" s="891"/>
      <c r="S4874" s="890"/>
      <c r="T4874" s="891"/>
      <c r="U4874" s="890"/>
      <c r="V4874" s="891"/>
      <c r="W4874" s="890"/>
      <c r="X4874" s="891"/>
      <c r="Y4874" s="890"/>
      <c r="Z4874" s="891"/>
      <c r="AA4874" s="890"/>
      <c r="AB4874" s="891"/>
      <c r="AC4874" s="890"/>
      <c r="AD4874" s="891"/>
      <c r="AE4874" s="164"/>
      <c r="AF4874" s="164"/>
      <c r="AG4874" s="199">
        <f t="shared" si="1560"/>
        <v>0</v>
      </c>
      <c r="AH4874" s="219" t="b">
        <f t="shared" si="1561"/>
        <v>0</v>
      </c>
      <c r="AI4874" s="198" t="str">
        <f t="shared" si="1562"/>
        <v/>
      </c>
      <c r="AJ4874" s="219" t="b">
        <f t="shared" si="1563"/>
        <v>0</v>
      </c>
      <c r="AK4874" s="198" t="str">
        <f t="shared" si="1564"/>
        <v/>
      </c>
      <c r="AL4874" s="219" t="b">
        <f t="shared" si="1565"/>
        <v>0</v>
      </c>
      <c r="AM4874" s="351">
        <f t="shared" si="1566"/>
        <v>0</v>
      </c>
      <c r="AN4874" s="164"/>
      <c r="AO4874" s="164"/>
      <c r="AP4874" s="164"/>
      <c r="AQ4874" s="402">
        <f t="shared" si="1567"/>
        <v>0</v>
      </c>
      <c r="AR4874" s="370" t="str">
        <f>IF(AQ4874=0,"",
IF(SUM($AQ$3585:AQ4874)=1,AS4874,
IF($AQ$5285&gt;SUM($AQ$3585:AQ4874),_xlfn.CONCAT(", ",AS4874),
IF($AQ$5285=SUM($AQ$3585:AQ4874),_xlfn.CONCAT(" y ",AS4874)))))</f>
        <v/>
      </c>
      <c r="AS4874" s="156" t="s">
        <v>8365</v>
      </c>
    </row>
    <row r="4875" spans="1:45" ht="15" customHeight="1">
      <c r="A4875" s="57"/>
      <c r="B4875" s="26"/>
      <c r="C4875" s="716" t="s">
        <v>8366</v>
      </c>
      <c r="D4875" s="716"/>
      <c r="E4875" s="941"/>
      <c r="F4875" s="942"/>
      <c r="G4875" s="942"/>
      <c r="H4875" s="943"/>
      <c r="I4875" s="940"/>
      <c r="J4875" s="940"/>
      <c r="K4875" s="940"/>
      <c r="L4875" s="940"/>
      <c r="M4875" s="940"/>
      <c r="N4875" s="940"/>
      <c r="O4875" s="940"/>
      <c r="P4875" s="940"/>
      <c r="Q4875" s="890"/>
      <c r="R4875" s="891"/>
      <c r="S4875" s="890"/>
      <c r="T4875" s="891"/>
      <c r="U4875" s="890"/>
      <c r="V4875" s="891"/>
      <c r="W4875" s="890"/>
      <c r="X4875" s="891"/>
      <c r="Y4875" s="890"/>
      <c r="Z4875" s="891"/>
      <c r="AA4875" s="890"/>
      <c r="AB4875" s="891"/>
      <c r="AC4875" s="890"/>
      <c r="AD4875" s="891"/>
      <c r="AE4875" s="164"/>
      <c r="AF4875" s="164"/>
      <c r="AG4875" s="199">
        <f t="shared" si="1560"/>
        <v>0</v>
      </c>
      <c r="AH4875" s="219" t="b">
        <f t="shared" si="1561"/>
        <v>0</v>
      </c>
      <c r="AI4875" s="198" t="str">
        <f t="shared" si="1562"/>
        <v/>
      </c>
      <c r="AJ4875" s="219" t="b">
        <f t="shared" si="1563"/>
        <v>0</v>
      </c>
      <c r="AK4875" s="198" t="str">
        <f t="shared" si="1564"/>
        <v/>
      </c>
      <c r="AL4875" s="219" t="b">
        <f t="shared" si="1565"/>
        <v>0</v>
      </c>
      <c r="AM4875" s="351">
        <f t="shared" si="1566"/>
        <v>0</v>
      </c>
      <c r="AN4875" s="164"/>
      <c r="AO4875" s="164"/>
      <c r="AP4875" s="164"/>
      <c r="AQ4875" s="402">
        <f t="shared" si="1567"/>
        <v>0</v>
      </c>
      <c r="AR4875" s="370" t="str">
        <f>IF(AQ4875=0,"",
IF(SUM($AQ$3585:AQ4875)=1,AS4875,
IF($AQ$5285&gt;SUM($AQ$3585:AQ4875),_xlfn.CONCAT(", ",AS4875),
IF($AQ$5285=SUM($AQ$3585:AQ4875),_xlfn.CONCAT(" y ",AS4875)))))</f>
        <v/>
      </c>
      <c r="AS4875" s="156" t="s">
        <v>8367</v>
      </c>
    </row>
    <row r="4876" spans="1:45" ht="15" customHeight="1">
      <c r="A4876" s="57"/>
      <c r="B4876" s="26"/>
      <c r="C4876" s="716" t="s">
        <v>8368</v>
      </c>
      <c r="D4876" s="716"/>
      <c r="E4876" s="941"/>
      <c r="F4876" s="942"/>
      <c r="G4876" s="942"/>
      <c r="H4876" s="943"/>
      <c r="I4876" s="940"/>
      <c r="J4876" s="940"/>
      <c r="K4876" s="940"/>
      <c r="L4876" s="940"/>
      <c r="M4876" s="940"/>
      <c r="N4876" s="940"/>
      <c r="O4876" s="940"/>
      <c r="P4876" s="940"/>
      <c r="Q4876" s="890"/>
      <c r="R4876" s="891"/>
      <c r="S4876" s="890"/>
      <c r="T4876" s="891"/>
      <c r="U4876" s="890"/>
      <c r="V4876" s="891"/>
      <c r="W4876" s="890"/>
      <c r="X4876" s="891"/>
      <c r="Y4876" s="890"/>
      <c r="Z4876" s="891"/>
      <c r="AA4876" s="890"/>
      <c r="AB4876" s="891"/>
      <c r="AC4876" s="890"/>
      <c r="AD4876" s="891"/>
      <c r="AE4876" s="164"/>
      <c r="AF4876" s="164"/>
      <c r="AG4876" s="199">
        <f t="shared" si="1560"/>
        <v>0</v>
      </c>
      <c r="AH4876" s="219" t="b">
        <f t="shared" si="1561"/>
        <v>0</v>
      </c>
      <c r="AI4876" s="198" t="str">
        <f t="shared" si="1562"/>
        <v/>
      </c>
      <c r="AJ4876" s="219" t="b">
        <f t="shared" si="1563"/>
        <v>0</v>
      </c>
      <c r="AK4876" s="198" t="str">
        <f t="shared" si="1564"/>
        <v/>
      </c>
      <c r="AL4876" s="219" t="b">
        <f t="shared" si="1565"/>
        <v>0</v>
      </c>
      <c r="AM4876" s="351">
        <f t="shared" si="1566"/>
        <v>0</v>
      </c>
      <c r="AN4876" s="164"/>
      <c r="AO4876" s="164"/>
      <c r="AP4876" s="164"/>
      <c r="AQ4876" s="402">
        <f t="shared" si="1567"/>
        <v>0</v>
      </c>
      <c r="AR4876" s="370" t="str">
        <f>IF(AQ4876=0,"",
IF(SUM($AQ$3585:AQ4876)=1,AS4876,
IF($AQ$5285&gt;SUM($AQ$3585:AQ4876),_xlfn.CONCAT(", ",AS4876),
IF($AQ$5285=SUM($AQ$3585:AQ4876),_xlfn.CONCAT(" y ",AS4876)))))</f>
        <v/>
      </c>
      <c r="AS4876" s="156" t="s">
        <v>8369</v>
      </c>
    </row>
    <row r="4877" spans="1:45" ht="15" customHeight="1">
      <c r="A4877" s="57"/>
      <c r="B4877" s="26"/>
      <c r="C4877" s="716" t="s">
        <v>8370</v>
      </c>
      <c r="D4877" s="716"/>
      <c r="E4877" s="941"/>
      <c r="F4877" s="942"/>
      <c r="G4877" s="942"/>
      <c r="H4877" s="943"/>
      <c r="I4877" s="940"/>
      <c r="J4877" s="940"/>
      <c r="K4877" s="940"/>
      <c r="L4877" s="940"/>
      <c r="M4877" s="940"/>
      <c r="N4877" s="940"/>
      <c r="O4877" s="940"/>
      <c r="P4877" s="940"/>
      <c r="Q4877" s="890"/>
      <c r="R4877" s="891"/>
      <c r="S4877" s="890"/>
      <c r="T4877" s="891"/>
      <c r="U4877" s="890"/>
      <c r="V4877" s="891"/>
      <c r="W4877" s="890"/>
      <c r="X4877" s="891"/>
      <c r="Y4877" s="890"/>
      <c r="Z4877" s="891"/>
      <c r="AA4877" s="890"/>
      <c r="AB4877" s="891"/>
      <c r="AC4877" s="890"/>
      <c r="AD4877" s="891"/>
      <c r="AE4877" s="164"/>
      <c r="AF4877" s="164"/>
      <c r="AG4877" s="199">
        <f t="shared" si="1560"/>
        <v>0</v>
      </c>
      <c r="AH4877" s="219" t="b">
        <f t="shared" si="1561"/>
        <v>0</v>
      </c>
      <c r="AI4877" s="198" t="str">
        <f t="shared" si="1562"/>
        <v/>
      </c>
      <c r="AJ4877" s="219" t="b">
        <f t="shared" si="1563"/>
        <v>0</v>
      </c>
      <c r="AK4877" s="198" t="str">
        <f t="shared" si="1564"/>
        <v/>
      </c>
      <c r="AL4877" s="219" t="b">
        <f t="shared" si="1565"/>
        <v>0</v>
      </c>
      <c r="AM4877" s="351">
        <f t="shared" si="1566"/>
        <v>0</v>
      </c>
      <c r="AN4877" s="164"/>
      <c r="AO4877" s="164"/>
      <c r="AP4877" s="164"/>
      <c r="AQ4877" s="402">
        <f t="shared" si="1567"/>
        <v>0</v>
      </c>
      <c r="AR4877" s="370" t="str">
        <f>IF(AQ4877=0,"",
IF(SUM($AQ$3585:AQ4877)=1,AS4877,
IF($AQ$5285&gt;SUM($AQ$3585:AQ4877),_xlfn.CONCAT(", ",AS4877),
IF($AQ$5285=SUM($AQ$3585:AQ4877),_xlfn.CONCAT(" y ",AS4877)))))</f>
        <v/>
      </c>
      <c r="AS4877" s="156" t="s">
        <v>8371</v>
      </c>
    </row>
    <row r="4878" spans="1:45" ht="15" customHeight="1">
      <c r="A4878" s="57"/>
      <c r="B4878" s="26"/>
      <c r="C4878" s="716" t="s">
        <v>8372</v>
      </c>
      <c r="D4878" s="716"/>
      <c r="E4878" s="941"/>
      <c r="F4878" s="942"/>
      <c r="G4878" s="942"/>
      <c r="H4878" s="943"/>
      <c r="I4878" s="940"/>
      <c r="J4878" s="940"/>
      <c r="K4878" s="940"/>
      <c r="L4878" s="940"/>
      <c r="M4878" s="940"/>
      <c r="N4878" s="940"/>
      <c r="O4878" s="940"/>
      <c r="P4878" s="940"/>
      <c r="Q4878" s="890"/>
      <c r="R4878" s="891"/>
      <c r="S4878" s="890"/>
      <c r="T4878" s="891"/>
      <c r="U4878" s="890"/>
      <c r="V4878" s="891"/>
      <c r="W4878" s="890"/>
      <c r="X4878" s="891"/>
      <c r="Y4878" s="890"/>
      <c r="Z4878" s="891"/>
      <c r="AA4878" s="890"/>
      <c r="AB4878" s="891"/>
      <c r="AC4878" s="890"/>
      <c r="AD4878" s="891"/>
      <c r="AE4878" s="164"/>
      <c r="AF4878" s="164"/>
      <c r="AG4878" s="199">
        <f t="shared" si="1560"/>
        <v>0</v>
      </c>
      <c r="AH4878" s="219" t="b">
        <f t="shared" si="1561"/>
        <v>0</v>
      </c>
      <c r="AI4878" s="198" t="str">
        <f t="shared" si="1562"/>
        <v/>
      </c>
      <c r="AJ4878" s="219" t="b">
        <f t="shared" si="1563"/>
        <v>0</v>
      </c>
      <c r="AK4878" s="198" t="str">
        <f t="shared" si="1564"/>
        <v/>
      </c>
      <c r="AL4878" s="219" t="b">
        <f t="shared" si="1565"/>
        <v>0</v>
      </c>
      <c r="AM4878" s="351">
        <f t="shared" si="1566"/>
        <v>0</v>
      </c>
      <c r="AN4878" s="164"/>
      <c r="AO4878" s="164"/>
      <c r="AP4878" s="164"/>
      <c r="AQ4878" s="402">
        <f t="shared" si="1567"/>
        <v>0</v>
      </c>
      <c r="AR4878" s="370" t="str">
        <f>IF(AQ4878=0,"",
IF(SUM($AQ$3585:AQ4878)=1,AS4878,
IF($AQ$5285&gt;SUM($AQ$3585:AQ4878),_xlfn.CONCAT(", ",AS4878),
IF($AQ$5285=SUM($AQ$3585:AQ4878),_xlfn.CONCAT(" y ",AS4878)))))</f>
        <v/>
      </c>
      <c r="AS4878" s="156" t="s">
        <v>8373</v>
      </c>
    </row>
    <row r="4879" spans="1:45" ht="15" customHeight="1">
      <c r="A4879" s="57"/>
      <c r="B4879" s="26"/>
      <c r="C4879" s="716" t="s">
        <v>8374</v>
      </c>
      <c r="D4879" s="716"/>
      <c r="E4879" s="941"/>
      <c r="F4879" s="942"/>
      <c r="G4879" s="942"/>
      <c r="H4879" s="943"/>
      <c r="I4879" s="940"/>
      <c r="J4879" s="940"/>
      <c r="K4879" s="940"/>
      <c r="L4879" s="940"/>
      <c r="M4879" s="940"/>
      <c r="N4879" s="940"/>
      <c r="O4879" s="940"/>
      <c r="P4879" s="940"/>
      <c r="Q4879" s="890"/>
      <c r="R4879" s="891"/>
      <c r="S4879" s="890"/>
      <c r="T4879" s="891"/>
      <c r="U4879" s="890"/>
      <c r="V4879" s="891"/>
      <c r="W4879" s="890"/>
      <c r="X4879" s="891"/>
      <c r="Y4879" s="890"/>
      <c r="Z4879" s="891"/>
      <c r="AA4879" s="890"/>
      <c r="AB4879" s="891"/>
      <c r="AC4879" s="890"/>
      <c r="AD4879" s="891"/>
      <c r="AE4879" s="164"/>
      <c r="AF4879" s="164"/>
      <c r="AG4879" s="199">
        <f t="shared" si="1560"/>
        <v>0</v>
      </c>
      <c r="AH4879" s="219" t="b">
        <f t="shared" si="1561"/>
        <v>0</v>
      </c>
      <c r="AI4879" s="198" t="str">
        <f t="shared" si="1562"/>
        <v/>
      </c>
      <c r="AJ4879" s="219" t="b">
        <f t="shared" si="1563"/>
        <v>0</v>
      </c>
      <c r="AK4879" s="198" t="str">
        <f t="shared" si="1564"/>
        <v/>
      </c>
      <c r="AL4879" s="219" t="b">
        <f t="shared" si="1565"/>
        <v>0</v>
      </c>
      <c r="AM4879" s="351">
        <f t="shared" si="1566"/>
        <v>0</v>
      </c>
      <c r="AN4879" s="164"/>
      <c r="AO4879" s="164"/>
      <c r="AP4879" s="164"/>
      <c r="AQ4879" s="402">
        <f t="shared" si="1567"/>
        <v>0</v>
      </c>
      <c r="AR4879" s="370" t="str">
        <f>IF(AQ4879=0,"",
IF(SUM($AQ$3585:AQ4879)=1,AS4879,
IF($AQ$5285&gt;SUM($AQ$3585:AQ4879),_xlfn.CONCAT(", ",AS4879),
IF($AQ$5285=SUM($AQ$3585:AQ4879),_xlfn.CONCAT(" y ",AS4879)))))</f>
        <v/>
      </c>
      <c r="AS4879" s="156" t="s">
        <v>8375</v>
      </c>
    </row>
    <row r="4880" spans="1:45" ht="15" customHeight="1">
      <c r="A4880" s="57"/>
      <c r="B4880" s="26"/>
      <c r="C4880" s="716" t="s">
        <v>8376</v>
      </c>
      <c r="D4880" s="716"/>
      <c r="E4880" s="941"/>
      <c r="F4880" s="942"/>
      <c r="G4880" s="942"/>
      <c r="H4880" s="943"/>
      <c r="I4880" s="940"/>
      <c r="J4880" s="940"/>
      <c r="K4880" s="940"/>
      <c r="L4880" s="940"/>
      <c r="M4880" s="940"/>
      <c r="N4880" s="940"/>
      <c r="O4880" s="940"/>
      <c r="P4880" s="940"/>
      <c r="Q4880" s="890"/>
      <c r="R4880" s="891"/>
      <c r="S4880" s="890"/>
      <c r="T4880" s="891"/>
      <c r="U4880" s="890"/>
      <c r="V4880" s="891"/>
      <c r="W4880" s="890"/>
      <c r="X4880" s="891"/>
      <c r="Y4880" s="890"/>
      <c r="Z4880" s="891"/>
      <c r="AA4880" s="890"/>
      <c r="AB4880" s="891"/>
      <c r="AC4880" s="890"/>
      <c r="AD4880" s="891"/>
      <c r="AE4880" s="164"/>
      <c r="AF4880" s="164"/>
      <c r="AG4880" s="199">
        <f t="shared" si="1560"/>
        <v>0</v>
      </c>
      <c r="AH4880" s="219" t="b">
        <f t="shared" si="1561"/>
        <v>0</v>
      </c>
      <c r="AI4880" s="198" t="str">
        <f t="shared" si="1562"/>
        <v/>
      </c>
      <c r="AJ4880" s="219" t="b">
        <f t="shared" si="1563"/>
        <v>0</v>
      </c>
      <c r="AK4880" s="198" t="str">
        <f t="shared" si="1564"/>
        <v/>
      </c>
      <c r="AL4880" s="219" t="b">
        <f t="shared" si="1565"/>
        <v>0</v>
      </c>
      <c r="AM4880" s="351">
        <f t="shared" si="1566"/>
        <v>0</v>
      </c>
      <c r="AN4880" s="164"/>
      <c r="AO4880" s="164"/>
      <c r="AP4880" s="164"/>
      <c r="AQ4880" s="402">
        <f t="shared" si="1567"/>
        <v>0</v>
      </c>
      <c r="AR4880" s="370" t="str">
        <f>IF(AQ4880=0,"",
IF(SUM($AQ$3585:AQ4880)=1,AS4880,
IF($AQ$5285&gt;SUM($AQ$3585:AQ4880),_xlfn.CONCAT(", ",AS4880),
IF($AQ$5285=SUM($AQ$3585:AQ4880),_xlfn.CONCAT(" y ",AS4880)))))</f>
        <v/>
      </c>
      <c r="AS4880" s="156" t="s">
        <v>8377</v>
      </c>
    </row>
    <row r="4881" spans="1:45" ht="15" customHeight="1">
      <c r="A4881" s="57"/>
      <c r="B4881" s="26"/>
      <c r="C4881" s="716" t="s">
        <v>8378</v>
      </c>
      <c r="D4881" s="716"/>
      <c r="E4881" s="941"/>
      <c r="F4881" s="942"/>
      <c r="G4881" s="942"/>
      <c r="H4881" s="943"/>
      <c r="I4881" s="940"/>
      <c r="J4881" s="940"/>
      <c r="K4881" s="940"/>
      <c r="L4881" s="940"/>
      <c r="M4881" s="940"/>
      <c r="N4881" s="940"/>
      <c r="O4881" s="940"/>
      <c r="P4881" s="940"/>
      <c r="Q4881" s="890"/>
      <c r="R4881" s="891"/>
      <c r="S4881" s="890"/>
      <c r="T4881" s="891"/>
      <c r="U4881" s="890"/>
      <c r="V4881" s="891"/>
      <c r="W4881" s="890"/>
      <c r="X4881" s="891"/>
      <c r="Y4881" s="890"/>
      <c r="Z4881" s="891"/>
      <c r="AA4881" s="890"/>
      <c r="AB4881" s="891"/>
      <c r="AC4881" s="890"/>
      <c r="AD4881" s="891"/>
      <c r="AE4881" s="164"/>
      <c r="AF4881" s="164"/>
      <c r="AG4881" s="199">
        <f t="shared" si="1560"/>
        <v>0</v>
      </c>
      <c r="AH4881" s="219" t="b">
        <f t="shared" si="1561"/>
        <v>0</v>
      </c>
      <c r="AI4881" s="198" t="str">
        <f t="shared" si="1562"/>
        <v/>
      </c>
      <c r="AJ4881" s="219" t="b">
        <f t="shared" si="1563"/>
        <v>0</v>
      </c>
      <c r="AK4881" s="198" t="str">
        <f t="shared" si="1564"/>
        <v/>
      </c>
      <c r="AL4881" s="219" t="b">
        <f t="shared" si="1565"/>
        <v>0</v>
      </c>
      <c r="AM4881" s="351">
        <f t="shared" si="1566"/>
        <v>0</v>
      </c>
      <c r="AN4881" s="164"/>
      <c r="AO4881" s="164"/>
      <c r="AP4881" s="164"/>
      <c r="AQ4881" s="402">
        <f t="shared" si="1567"/>
        <v>0</v>
      </c>
      <c r="AR4881" s="370" t="str">
        <f>IF(AQ4881=0,"",
IF(SUM($AQ$3585:AQ4881)=1,AS4881,
IF($AQ$5285&gt;SUM($AQ$3585:AQ4881),_xlfn.CONCAT(", ",AS4881),
IF($AQ$5285=SUM($AQ$3585:AQ4881),_xlfn.CONCAT(" y ",AS4881)))))</f>
        <v/>
      </c>
      <c r="AS4881" s="156" t="s">
        <v>8379</v>
      </c>
    </row>
    <row r="4882" spans="1:45" ht="15" customHeight="1">
      <c r="A4882" s="57"/>
      <c r="B4882" s="26"/>
      <c r="C4882" s="716" t="s">
        <v>8380</v>
      </c>
      <c r="D4882" s="716"/>
      <c r="E4882" s="941"/>
      <c r="F4882" s="942"/>
      <c r="G4882" s="942"/>
      <c r="H4882" s="943"/>
      <c r="I4882" s="940"/>
      <c r="J4882" s="940"/>
      <c r="K4882" s="940"/>
      <c r="L4882" s="940"/>
      <c r="M4882" s="940"/>
      <c r="N4882" s="940"/>
      <c r="O4882" s="940"/>
      <c r="P4882" s="940"/>
      <c r="Q4882" s="890"/>
      <c r="R4882" s="891"/>
      <c r="S4882" s="890"/>
      <c r="T4882" s="891"/>
      <c r="U4882" s="890"/>
      <c r="V4882" s="891"/>
      <c r="W4882" s="890"/>
      <c r="X4882" s="891"/>
      <c r="Y4882" s="890"/>
      <c r="Z4882" s="891"/>
      <c r="AA4882" s="890"/>
      <c r="AB4882" s="891"/>
      <c r="AC4882" s="890"/>
      <c r="AD4882" s="891"/>
      <c r="AE4882" s="164"/>
      <c r="AF4882" s="164"/>
      <c r="AG4882" s="199">
        <f t="shared" si="1560"/>
        <v>0</v>
      </c>
      <c r="AH4882" s="219" t="b">
        <f t="shared" si="1561"/>
        <v>0</v>
      </c>
      <c r="AI4882" s="198" t="str">
        <f t="shared" si="1562"/>
        <v/>
      </c>
      <c r="AJ4882" s="219" t="b">
        <f t="shared" si="1563"/>
        <v>0</v>
      </c>
      <c r="AK4882" s="198" t="str">
        <f t="shared" si="1564"/>
        <v/>
      </c>
      <c r="AL4882" s="219" t="b">
        <f t="shared" si="1565"/>
        <v>0</v>
      </c>
      <c r="AM4882" s="351">
        <f t="shared" si="1566"/>
        <v>0</v>
      </c>
      <c r="AN4882" s="164"/>
      <c r="AO4882" s="164"/>
      <c r="AP4882" s="164"/>
      <c r="AQ4882" s="402">
        <f t="shared" si="1567"/>
        <v>0</v>
      </c>
      <c r="AR4882" s="370" t="str">
        <f>IF(AQ4882=0,"",
IF(SUM($AQ$3585:AQ4882)=1,AS4882,
IF($AQ$5285&gt;SUM($AQ$3585:AQ4882),_xlfn.CONCAT(", ",AS4882),
IF($AQ$5285=SUM($AQ$3585:AQ4882),_xlfn.CONCAT(" y ",AS4882)))))</f>
        <v/>
      </c>
      <c r="AS4882" s="156" t="s">
        <v>8381</v>
      </c>
    </row>
    <row r="4883" spans="1:45" ht="15" customHeight="1">
      <c r="A4883" s="57"/>
      <c r="B4883" s="26"/>
      <c r="C4883" s="716" t="s">
        <v>8382</v>
      </c>
      <c r="D4883" s="716"/>
      <c r="E4883" s="941"/>
      <c r="F4883" s="942"/>
      <c r="G4883" s="942"/>
      <c r="H4883" s="943"/>
      <c r="I4883" s="940"/>
      <c r="J4883" s="940"/>
      <c r="K4883" s="940"/>
      <c r="L4883" s="940"/>
      <c r="M4883" s="940"/>
      <c r="N4883" s="940"/>
      <c r="O4883" s="940"/>
      <c r="P4883" s="940"/>
      <c r="Q4883" s="890"/>
      <c r="R4883" s="891"/>
      <c r="S4883" s="890"/>
      <c r="T4883" s="891"/>
      <c r="U4883" s="890"/>
      <c r="V4883" s="891"/>
      <c r="W4883" s="890"/>
      <c r="X4883" s="891"/>
      <c r="Y4883" s="890"/>
      <c r="Z4883" s="891"/>
      <c r="AA4883" s="890"/>
      <c r="AB4883" s="891"/>
      <c r="AC4883" s="890"/>
      <c r="AD4883" s="891"/>
      <c r="AE4883" s="164"/>
      <c r="AF4883" s="164"/>
      <c r="AG4883" s="199">
        <f t="shared" si="1560"/>
        <v>0</v>
      </c>
      <c r="AH4883" s="219" t="b">
        <f t="shared" si="1561"/>
        <v>0</v>
      </c>
      <c r="AI4883" s="198" t="str">
        <f t="shared" si="1562"/>
        <v/>
      </c>
      <c r="AJ4883" s="219" t="b">
        <f t="shared" si="1563"/>
        <v>0</v>
      </c>
      <c r="AK4883" s="198" t="str">
        <f t="shared" si="1564"/>
        <v/>
      </c>
      <c r="AL4883" s="219" t="b">
        <f t="shared" si="1565"/>
        <v>0</v>
      </c>
      <c r="AM4883" s="351">
        <f t="shared" si="1566"/>
        <v>0</v>
      </c>
      <c r="AN4883" s="164"/>
      <c r="AO4883" s="164"/>
      <c r="AP4883" s="164"/>
      <c r="AQ4883" s="402">
        <f t="shared" si="1567"/>
        <v>0</v>
      </c>
      <c r="AR4883" s="370" t="str">
        <f>IF(AQ4883=0,"",
IF(SUM($AQ$3585:AQ4883)=1,AS4883,
IF($AQ$5285&gt;SUM($AQ$3585:AQ4883),_xlfn.CONCAT(", ",AS4883),
IF($AQ$5285=SUM($AQ$3585:AQ4883),_xlfn.CONCAT(" y ",AS4883)))))</f>
        <v/>
      </c>
      <c r="AS4883" s="156" t="s">
        <v>8383</v>
      </c>
    </row>
    <row r="4884" spans="1:45" ht="15" customHeight="1">
      <c r="A4884" s="57"/>
      <c r="B4884" s="26"/>
      <c r="C4884" s="716" t="s">
        <v>8384</v>
      </c>
      <c r="D4884" s="716"/>
      <c r="E4884" s="941"/>
      <c r="F4884" s="942"/>
      <c r="G4884" s="942"/>
      <c r="H4884" s="943"/>
      <c r="I4884" s="940"/>
      <c r="J4884" s="940"/>
      <c r="K4884" s="940"/>
      <c r="L4884" s="940"/>
      <c r="M4884" s="940"/>
      <c r="N4884" s="940"/>
      <c r="O4884" s="940"/>
      <c r="P4884" s="940"/>
      <c r="Q4884" s="890"/>
      <c r="R4884" s="891"/>
      <c r="S4884" s="890"/>
      <c r="T4884" s="891"/>
      <c r="U4884" s="890"/>
      <c r="V4884" s="891"/>
      <c r="W4884" s="890"/>
      <c r="X4884" s="891"/>
      <c r="Y4884" s="890"/>
      <c r="Z4884" s="891"/>
      <c r="AA4884" s="890"/>
      <c r="AB4884" s="891"/>
      <c r="AC4884" s="890"/>
      <c r="AD4884" s="891"/>
      <c r="AE4884" s="164"/>
      <c r="AF4884" s="164"/>
      <c r="AG4884" s="199">
        <f t="shared" si="1560"/>
        <v>0</v>
      </c>
      <c r="AH4884" s="219" t="b">
        <f t="shared" si="1561"/>
        <v>0</v>
      </c>
      <c r="AI4884" s="198" t="str">
        <f t="shared" si="1562"/>
        <v/>
      </c>
      <c r="AJ4884" s="219" t="b">
        <f t="shared" si="1563"/>
        <v>0</v>
      </c>
      <c r="AK4884" s="198" t="str">
        <f t="shared" si="1564"/>
        <v/>
      </c>
      <c r="AL4884" s="219" t="b">
        <f t="shared" si="1565"/>
        <v>0</v>
      </c>
      <c r="AM4884" s="351">
        <f t="shared" si="1566"/>
        <v>0</v>
      </c>
      <c r="AN4884" s="164"/>
      <c r="AO4884" s="164"/>
      <c r="AP4884" s="164"/>
      <c r="AQ4884" s="402">
        <f t="shared" si="1567"/>
        <v>0</v>
      </c>
      <c r="AR4884" s="370" t="str">
        <f>IF(AQ4884=0,"",
IF(SUM($AQ$3585:AQ4884)=1,AS4884,
IF($AQ$5285&gt;SUM($AQ$3585:AQ4884),_xlfn.CONCAT(", ",AS4884),
IF($AQ$5285=SUM($AQ$3585:AQ4884),_xlfn.CONCAT(" y ",AS4884)))))</f>
        <v/>
      </c>
      <c r="AS4884" s="156" t="s">
        <v>8385</v>
      </c>
    </row>
    <row r="4885" spans="1:45" ht="15" customHeight="1">
      <c r="A4885" s="57"/>
      <c r="B4885" s="26"/>
      <c r="C4885" s="716" t="s">
        <v>8386</v>
      </c>
      <c r="D4885" s="716"/>
      <c r="E4885" s="941"/>
      <c r="F4885" s="942"/>
      <c r="G4885" s="942"/>
      <c r="H4885" s="943"/>
      <c r="I4885" s="940"/>
      <c r="J4885" s="940"/>
      <c r="K4885" s="940"/>
      <c r="L4885" s="940"/>
      <c r="M4885" s="940"/>
      <c r="N4885" s="940"/>
      <c r="O4885" s="940"/>
      <c r="P4885" s="940"/>
      <c r="Q4885" s="890"/>
      <c r="R4885" s="891"/>
      <c r="S4885" s="890"/>
      <c r="T4885" s="891"/>
      <c r="U4885" s="890"/>
      <c r="V4885" s="891"/>
      <c r="W4885" s="890"/>
      <c r="X4885" s="891"/>
      <c r="Y4885" s="890"/>
      <c r="Z4885" s="891"/>
      <c r="AA4885" s="890"/>
      <c r="AB4885" s="891"/>
      <c r="AC4885" s="890"/>
      <c r="AD4885" s="891"/>
      <c r="AE4885" s="164"/>
      <c r="AF4885" s="164"/>
      <c r="AG4885" s="199">
        <f t="shared" si="1560"/>
        <v>0</v>
      </c>
      <c r="AH4885" s="219" t="b">
        <f t="shared" si="1561"/>
        <v>0</v>
      </c>
      <c r="AI4885" s="198" t="str">
        <f t="shared" si="1562"/>
        <v/>
      </c>
      <c r="AJ4885" s="219" t="b">
        <f t="shared" si="1563"/>
        <v>0</v>
      </c>
      <c r="AK4885" s="198" t="str">
        <f t="shared" si="1564"/>
        <v/>
      </c>
      <c r="AL4885" s="219" t="b">
        <f t="shared" si="1565"/>
        <v>0</v>
      </c>
      <c r="AM4885" s="351">
        <f t="shared" si="1566"/>
        <v>0</v>
      </c>
      <c r="AN4885" s="164"/>
      <c r="AO4885" s="164"/>
      <c r="AP4885" s="164"/>
      <c r="AQ4885" s="402">
        <f t="shared" si="1567"/>
        <v>0</v>
      </c>
      <c r="AR4885" s="370" t="str">
        <f>IF(AQ4885=0,"",
IF(SUM($AQ$3585:AQ4885)=1,AS4885,
IF($AQ$5285&gt;SUM($AQ$3585:AQ4885),_xlfn.CONCAT(", ",AS4885),
IF($AQ$5285=SUM($AQ$3585:AQ4885),_xlfn.CONCAT(" y ",AS4885)))))</f>
        <v/>
      </c>
      <c r="AS4885" s="156" t="s">
        <v>8387</v>
      </c>
    </row>
    <row r="4886" spans="1:45" ht="15" customHeight="1">
      <c r="A4886" s="57"/>
      <c r="B4886" s="26"/>
      <c r="C4886" s="716" t="s">
        <v>8388</v>
      </c>
      <c r="D4886" s="716"/>
      <c r="E4886" s="941"/>
      <c r="F4886" s="942"/>
      <c r="G4886" s="942"/>
      <c r="H4886" s="943"/>
      <c r="I4886" s="940"/>
      <c r="J4886" s="940"/>
      <c r="K4886" s="940"/>
      <c r="L4886" s="940"/>
      <c r="M4886" s="940"/>
      <c r="N4886" s="940"/>
      <c r="O4886" s="940"/>
      <c r="P4886" s="940"/>
      <c r="Q4886" s="890"/>
      <c r="R4886" s="891"/>
      <c r="S4886" s="890"/>
      <c r="T4886" s="891"/>
      <c r="U4886" s="890"/>
      <c r="V4886" s="891"/>
      <c r="W4886" s="890"/>
      <c r="X4886" s="891"/>
      <c r="Y4886" s="890"/>
      <c r="Z4886" s="891"/>
      <c r="AA4886" s="890"/>
      <c r="AB4886" s="891"/>
      <c r="AC4886" s="890"/>
      <c r="AD4886" s="891"/>
      <c r="AE4886" s="164"/>
      <c r="AF4886" s="164"/>
      <c r="AG4886" s="199">
        <f t="shared" si="1560"/>
        <v>0</v>
      </c>
      <c r="AH4886" s="219" t="b">
        <f t="shared" si="1561"/>
        <v>0</v>
      </c>
      <c r="AI4886" s="198" t="str">
        <f t="shared" si="1562"/>
        <v/>
      </c>
      <c r="AJ4886" s="219" t="b">
        <f t="shared" si="1563"/>
        <v>0</v>
      </c>
      <c r="AK4886" s="198" t="str">
        <f t="shared" si="1564"/>
        <v/>
      </c>
      <c r="AL4886" s="219" t="b">
        <f t="shared" si="1565"/>
        <v>0</v>
      </c>
      <c r="AM4886" s="351">
        <f t="shared" si="1566"/>
        <v>0</v>
      </c>
      <c r="AN4886" s="164"/>
      <c r="AO4886" s="164"/>
      <c r="AP4886" s="164"/>
      <c r="AQ4886" s="402">
        <f t="shared" si="1567"/>
        <v>0</v>
      </c>
      <c r="AR4886" s="370" t="str">
        <f>IF(AQ4886=0,"",
IF(SUM($AQ$3585:AQ4886)=1,AS4886,
IF($AQ$5285&gt;SUM($AQ$3585:AQ4886),_xlfn.CONCAT(", ",AS4886),
IF($AQ$5285=SUM($AQ$3585:AQ4886),_xlfn.CONCAT(" y ",AS4886)))))</f>
        <v/>
      </c>
      <c r="AS4886" s="156" t="s">
        <v>8389</v>
      </c>
    </row>
    <row r="4887" spans="1:45" ht="15" customHeight="1">
      <c r="A4887" s="57"/>
      <c r="B4887" s="26"/>
      <c r="C4887" s="716" t="s">
        <v>8390</v>
      </c>
      <c r="D4887" s="716"/>
      <c r="E4887" s="941"/>
      <c r="F4887" s="942"/>
      <c r="G4887" s="942"/>
      <c r="H4887" s="943"/>
      <c r="I4887" s="940"/>
      <c r="J4887" s="940"/>
      <c r="K4887" s="940"/>
      <c r="L4887" s="940"/>
      <c r="M4887" s="940"/>
      <c r="N4887" s="940"/>
      <c r="O4887" s="940"/>
      <c r="P4887" s="940"/>
      <c r="Q4887" s="890"/>
      <c r="R4887" s="891"/>
      <c r="S4887" s="890"/>
      <c r="T4887" s="891"/>
      <c r="U4887" s="890"/>
      <c r="V4887" s="891"/>
      <c r="W4887" s="890"/>
      <c r="X4887" s="891"/>
      <c r="Y4887" s="890"/>
      <c r="Z4887" s="891"/>
      <c r="AA4887" s="890"/>
      <c r="AB4887" s="891"/>
      <c r="AC4887" s="890"/>
      <c r="AD4887" s="891"/>
      <c r="AE4887" s="164"/>
      <c r="AF4887" s="164"/>
      <c r="AG4887" s="199">
        <f t="shared" si="1560"/>
        <v>0</v>
      </c>
      <c r="AH4887" s="219" t="b">
        <f t="shared" si="1561"/>
        <v>0</v>
      </c>
      <c r="AI4887" s="198" t="str">
        <f t="shared" si="1562"/>
        <v/>
      </c>
      <c r="AJ4887" s="219" t="b">
        <f t="shared" si="1563"/>
        <v>0</v>
      </c>
      <c r="AK4887" s="198" t="str">
        <f t="shared" si="1564"/>
        <v/>
      </c>
      <c r="AL4887" s="219" t="b">
        <f t="shared" si="1565"/>
        <v>0</v>
      </c>
      <c r="AM4887" s="351">
        <f t="shared" si="1566"/>
        <v>0</v>
      </c>
      <c r="AN4887" s="164"/>
      <c r="AO4887" s="164"/>
      <c r="AP4887" s="164"/>
      <c r="AQ4887" s="402">
        <f t="shared" si="1567"/>
        <v>0</v>
      </c>
      <c r="AR4887" s="370" t="str">
        <f>IF(AQ4887=0,"",
IF(SUM($AQ$3585:AQ4887)=1,AS4887,
IF($AQ$5285&gt;SUM($AQ$3585:AQ4887),_xlfn.CONCAT(", ",AS4887),
IF($AQ$5285=SUM($AQ$3585:AQ4887),_xlfn.CONCAT(" y ",AS4887)))))</f>
        <v/>
      </c>
      <c r="AS4887" s="156" t="s">
        <v>8391</v>
      </c>
    </row>
    <row r="4888" spans="1:45" ht="15" customHeight="1">
      <c r="A4888" s="57"/>
      <c r="B4888" s="26"/>
      <c r="C4888" s="716" t="s">
        <v>8392</v>
      </c>
      <c r="D4888" s="716"/>
      <c r="E4888" s="941"/>
      <c r="F4888" s="942"/>
      <c r="G4888" s="942"/>
      <c r="H4888" s="943"/>
      <c r="I4888" s="940"/>
      <c r="J4888" s="940"/>
      <c r="K4888" s="940"/>
      <c r="L4888" s="940"/>
      <c r="M4888" s="940"/>
      <c r="N4888" s="940"/>
      <c r="O4888" s="940"/>
      <c r="P4888" s="940"/>
      <c r="Q4888" s="890"/>
      <c r="R4888" s="891"/>
      <c r="S4888" s="890"/>
      <c r="T4888" s="891"/>
      <c r="U4888" s="890"/>
      <c r="V4888" s="891"/>
      <c r="W4888" s="890"/>
      <c r="X4888" s="891"/>
      <c r="Y4888" s="890"/>
      <c r="Z4888" s="891"/>
      <c r="AA4888" s="890"/>
      <c r="AB4888" s="891"/>
      <c r="AC4888" s="890"/>
      <c r="AD4888" s="891"/>
      <c r="AE4888" s="164"/>
      <c r="AF4888" s="164"/>
      <c r="AG4888" s="199">
        <f t="shared" si="1560"/>
        <v>0</v>
      </c>
      <c r="AH4888" s="219" t="b">
        <f t="shared" si="1561"/>
        <v>0</v>
      </c>
      <c r="AI4888" s="198" t="str">
        <f t="shared" si="1562"/>
        <v/>
      </c>
      <c r="AJ4888" s="219" t="b">
        <f t="shared" si="1563"/>
        <v>0</v>
      </c>
      <c r="AK4888" s="198" t="str">
        <f t="shared" si="1564"/>
        <v/>
      </c>
      <c r="AL4888" s="219" t="b">
        <f t="shared" si="1565"/>
        <v>0</v>
      </c>
      <c r="AM4888" s="351">
        <f t="shared" si="1566"/>
        <v>0</v>
      </c>
      <c r="AN4888" s="164"/>
      <c r="AO4888" s="164"/>
      <c r="AP4888" s="164"/>
      <c r="AQ4888" s="402">
        <f t="shared" si="1567"/>
        <v>0</v>
      </c>
      <c r="AR4888" s="370" t="str">
        <f>IF(AQ4888=0,"",
IF(SUM($AQ$3585:AQ4888)=1,AS4888,
IF($AQ$5285&gt;SUM($AQ$3585:AQ4888),_xlfn.CONCAT(", ",AS4888),
IF($AQ$5285=SUM($AQ$3585:AQ4888),_xlfn.CONCAT(" y ",AS4888)))))</f>
        <v/>
      </c>
      <c r="AS4888" s="156" t="s">
        <v>8393</v>
      </c>
    </row>
    <row r="4889" spans="1:45" ht="15" customHeight="1">
      <c r="A4889" s="57"/>
      <c r="B4889" s="26"/>
      <c r="C4889" s="716" t="s">
        <v>8394</v>
      </c>
      <c r="D4889" s="716"/>
      <c r="E4889" s="941"/>
      <c r="F4889" s="942"/>
      <c r="G4889" s="942"/>
      <c r="H4889" s="943"/>
      <c r="I4889" s="940"/>
      <c r="J4889" s="940"/>
      <c r="K4889" s="940"/>
      <c r="L4889" s="940"/>
      <c r="M4889" s="940"/>
      <c r="N4889" s="940"/>
      <c r="O4889" s="940"/>
      <c r="P4889" s="940"/>
      <c r="Q4889" s="890"/>
      <c r="R4889" s="891"/>
      <c r="S4889" s="890"/>
      <c r="T4889" s="891"/>
      <c r="U4889" s="890"/>
      <c r="V4889" s="891"/>
      <c r="W4889" s="890"/>
      <c r="X4889" s="891"/>
      <c r="Y4889" s="890"/>
      <c r="Z4889" s="891"/>
      <c r="AA4889" s="890"/>
      <c r="AB4889" s="891"/>
      <c r="AC4889" s="890"/>
      <c r="AD4889" s="891"/>
      <c r="AE4889" s="164"/>
      <c r="AF4889" s="164"/>
      <c r="AG4889" s="199">
        <f t="shared" si="1560"/>
        <v>0</v>
      </c>
      <c r="AH4889" s="219" t="b">
        <f t="shared" si="1561"/>
        <v>0</v>
      </c>
      <c r="AI4889" s="198" t="str">
        <f t="shared" si="1562"/>
        <v/>
      </c>
      <c r="AJ4889" s="219" t="b">
        <f t="shared" si="1563"/>
        <v>0</v>
      </c>
      <c r="AK4889" s="198" t="str">
        <f t="shared" si="1564"/>
        <v/>
      </c>
      <c r="AL4889" s="219" t="b">
        <f t="shared" si="1565"/>
        <v>0</v>
      </c>
      <c r="AM4889" s="351">
        <f t="shared" si="1566"/>
        <v>0</v>
      </c>
      <c r="AN4889" s="164"/>
      <c r="AO4889" s="164"/>
      <c r="AP4889" s="164"/>
      <c r="AQ4889" s="402">
        <f t="shared" si="1567"/>
        <v>0</v>
      </c>
      <c r="AR4889" s="370" t="str">
        <f>IF(AQ4889=0,"",
IF(SUM($AQ$3585:AQ4889)=1,AS4889,
IF($AQ$5285&gt;SUM($AQ$3585:AQ4889),_xlfn.CONCAT(", ",AS4889),
IF($AQ$5285=SUM($AQ$3585:AQ4889),_xlfn.CONCAT(" y ",AS4889)))))</f>
        <v/>
      </c>
      <c r="AS4889" s="156" t="s">
        <v>8395</v>
      </c>
    </row>
    <row r="4890" spans="1:45" ht="15" customHeight="1">
      <c r="A4890" s="57"/>
      <c r="B4890" s="26"/>
      <c r="C4890" s="716" t="s">
        <v>8396</v>
      </c>
      <c r="D4890" s="716"/>
      <c r="E4890" s="941"/>
      <c r="F4890" s="942"/>
      <c r="G4890" s="942"/>
      <c r="H4890" s="943"/>
      <c r="I4890" s="940"/>
      <c r="J4890" s="940"/>
      <c r="K4890" s="940"/>
      <c r="L4890" s="940"/>
      <c r="M4890" s="940"/>
      <c r="N4890" s="940"/>
      <c r="O4890" s="940"/>
      <c r="P4890" s="940"/>
      <c r="Q4890" s="890"/>
      <c r="R4890" s="891"/>
      <c r="S4890" s="890"/>
      <c r="T4890" s="891"/>
      <c r="U4890" s="890"/>
      <c r="V4890" s="891"/>
      <c r="W4890" s="890"/>
      <c r="X4890" s="891"/>
      <c r="Y4890" s="890"/>
      <c r="Z4890" s="891"/>
      <c r="AA4890" s="890"/>
      <c r="AB4890" s="891"/>
      <c r="AC4890" s="890"/>
      <c r="AD4890" s="891"/>
      <c r="AE4890" s="164"/>
      <c r="AF4890" s="164"/>
      <c r="AG4890" s="199">
        <f t="shared" si="1560"/>
        <v>0</v>
      </c>
      <c r="AH4890" s="219" t="b">
        <f t="shared" si="1561"/>
        <v>0</v>
      </c>
      <c r="AI4890" s="198" t="str">
        <f t="shared" si="1562"/>
        <v/>
      </c>
      <c r="AJ4890" s="219" t="b">
        <f t="shared" si="1563"/>
        <v>0</v>
      </c>
      <c r="AK4890" s="198" t="str">
        <f t="shared" si="1564"/>
        <v/>
      </c>
      <c r="AL4890" s="219" t="b">
        <f t="shared" si="1565"/>
        <v>0</v>
      </c>
      <c r="AM4890" s="351">
        <f t="shared" si="1566"/>
        <v>0</v>
      </c>
      <c r="AN4890" s="164"/>
      <c r="AO4890" s="164"/>
      <c r="AP4890" s="164"/>
      <c r="AQ4890" s="402">
        <f t="shared" si="1567"/>
        <v>0</v>
      </c>
      <c r="AR4890" s="370" t="str">
        <f>IF(AQ4890=0,"",
IF(SUM($AQ$3585:AQ4890)=1,AS4890,
IF($AQ$5285&gt;SUM($AQ$3585:AQ4890),_xlfn.CONCAT(", ",AS4890),
IF($AQ$5285=SUM($AQ$3585:AQ4890),_xlfn.CONCAT(" y ",AS4890)))))</f>
        <v/>
      </c>
      <c r="AS4890" s="156" t="s">
        <v>8397</v>
      </c>
    </row>
    <row r="4891" spans="1:45" ht="15" customHeight="1">
      <c r="A4891" s="57"/>
      <c r="B4891" s="26"/>
      <c r="C4891" s="716" t="s">
        <v>8398</v>
      </c>
      <c r="D4891" s="716"/>
      <c r="E4891" s="941"/>
      <c r="F4891" s="942"/>
      <c r="G4891" s="942"/>
      <c r="H4891" s="943"/>
      <c r="I4891" s="940"/>
      <c r="J4891" s="940"/>
      <c r="K4891" s="940"/>
      <c r="L4891" s="940"/>
      <c r="M4891" s="940"/>
      <c r="N4891" s="940"/>
      <c r="O4891" s="940"/>
      <c r="P4891" s="940"/>
      <c r="Q4891" s="890"/>
      <c r="R4891" s="891"/>
      <c r="S4891" s="890"/>
      <c r="T4891" s="891"/>
      <c r="U4891" s="890"/>
      <c r="V4891" s="891"/>
      <c r="W4891" s="890"/>
      <c r="X4891" s="891"/>
      <c r="Y4891" s="890"/>
      <c r="Z4891" s="891"/>
      <c r="AA4891" s="890"/>
      <c r="AB4891" s="891"/>
      <c r="AC4891" s="890"/>
      <c r="AD4891" s="891"/>
      <c r="AE4891" s="164"/>
      <c r="AF4891" s="164"/>
      <c r="AG4891" s="199">
        <f t="shared" si="1560"/>
        <v>0</v>
      </c>
      <c r="AH4891" s="219" t="b">
        <f t="shared" si="1561"/>
        <v>0</v>
      </c>
      <c r="AI4891" s="198" t="str">
        <f t="shared" si="1562"/>
        <v/>
      </c>
      <c r="AJ4891" s="219" t="b">
        <f t="shared" si="1563"/>
        <v>0</v>
      </c>
      <c r="AK4891" s="198" t="str">
        <f t="shared" si="1564"/>
        <v/>
      </c>
      <c r="AL4891" s="219" t="b">
        <f t="shared" si="1565"/>
        <v>0</v>
      </c>
      <c r="AM4891" s="351">
        <f t="shared" si="1566"/>
        <v>0</v>
      </c>
      <c r="AN4891" s="164"/>
      <c r="AO4891" s="164"/>
      <c r="AP4891" s="164"/>
      <c r="AQ4891" s="402">
        <f t="shared" si="1567"/>
        <v>0</v>
      </c>
      <c r="AR4891" s="370" t="str">
        <f>IF(AQ4891=0,"",
IF(SUM($AQ$3585:AQ4891)=1,AS4891,
IF($AQ$5285&gt;SUM($AQ$3585:AQ4891),_xlfn.CONCAT(", ",AS4891),
IF($AQ$5285=SUM($AQ$3585:AQ4891),_xlfn.CONCAT(" y ",AS4891)))))</f>
        <v/>
      </c>
      <c r="AS4891" s="156" t="s">
        <v>8399</v>
      </c>
    </row>
    <row r="4892" spans="1:45" ht="15" customHeight="1">
      <c r="A4892" s="57"/>
      <c r="B4892" s="26"/>
      <c r="C4892" s="716" t="s">
        <v>8400</v>
      </c>
      <c r="D4892" s="716"/>
      <c r="E4892" s="941"/>
      <c r="F4892" s="942"/>
      <c r="G4892" s="942"/>
      <c r="H4892" s="943"/>
      <c r="I4892" s="940"/>
      <c r="J4892" s="940"/>
      <c r="K4892" s="940"/>
      <c r="L4892" s="940"/>
      <c r="M4892" s="940"/>
      <c r="N4892" s="940"/>
      <c r="O4892" s="940"/>
      <c r="P4892" s="940"/>
      <c r="Q4892" s="890"/>
      <c r="R4892" s="891"/>
      <c r="S4892" s="890"/>
      <c r="T4892" s="891"/>
      <c r="U4892" s="890"/>
      <c r="V4892" s="891"/>
      <c r="W4892" s="890"/>
      <c r="X4892" s="891"/>
      <c r="Y4892" s="890"/>
      <c r="Z4892" s="891"/>
      <c r="AA4892" s="890"/>
      <c r="AB4892" s="891"/>
      <c r="AC4892" s="890"/>
      <c r="AD4892" s="891"/>
      <c r="AE4892" s="164"/>
      <c r="AF4892" s="164"/>
      <c r="AG4892" s="199">
        <f t="shared" si="1560"/>
        <v>0</v>
      </c>
      <c r="AH4892" s="219" t="b">
        <f t="shared" si="1561"/>
        <v>0</v>
      </c>
      <c r="AI4892" s="198" t="str">
        <f t="shared" si="1562"/>
        <v/>
      </c>
      <c r="AJ4892" s="219" t="b">
        <f t="shared" si="1563"/>
        <v>0</v>
      </c>
      <c r="AK4892" s="198" t="str">
        <f t="shared" si="1564"/>
        <v/>
      </c>
      <c r="AL4892" s="219" t="b">
        <f t="shared" si="1565"/>
        <v>0</v>
      </c>
      <c r="AM4892" s="351">
        <f t="shared" si="1566"/>
        <v>0</v>
      </c>
      <c r="AN4892" s="164"/>
      <c r="AO4892" s="164"/>
      <c r="AP4892" s="164"/>
      <c r="AQ4892" s="402">
        <f t="shared" si="1567"/>
        <v>0</v>
      </c>
      <c r="AR4892" s="370" t="str">
        <f>IF(AQ4892=0,"",
IF(SUM($AQ$3585:AQ4892)=1,AS4892,
IF($AQ$5285&gt;SUM($AQ$3585:AQ4892),_xlfn.CONCAT(", ",AS4892),
IF($AQ$5285=SUM($AQ$3585:AQ4892),_xlfn.CONCAT(" y ",AS4892)))))</f>
        <v/>
      </c>
      <c r="AS4892" s="156" t="s">
        <v>8401</v>
      </c>
    </row>
    <row r="4893" spans="1:45" ht="15" customHeight="1">
      <c r="A4893" s="57"/>
      <c r="B4893" s="26"/>
      <c r="C4893" s="716" t="s">
        <v>8402</v>
      </c>
      <c r="D4893" s="716"/>
      <c r="E4893" s="941"/>
      <c r="F4893" s="942"/>
      <c r="G4893" s="942"/>
      <c r="H4893" s="943"/>
      <c r="I4893" s="940"/>
      <c r="J4893" s="940"/>
      <c r="K4893" s="940"/>
      <c r="L4893" s="940"/>
      <c r="M4893" s="940"/>
      <c r="N4893" s="940"/>
      <c r="O4893" s="940"/>
      <c r="P4893" s="940"/>
      <c r="Q4893" s="890"/>
      <c r="R4893" s="891"/>
      <c r="S4893" s="890"/>
      <c r="T4893" s="891"/>
      <c r="U4893" s="890"/>
      <c r="V4893" s="891"/>
      <c r="W4893" s="890"/>
      <c r="X4893" s="891"/>
      <c r="Y4893" s="890"/>
      <c r="Z4893" s="891"/>
      <c r="AA4893" s="890"/>
      <c r="AB4893" s="891"/>
      <c r="AC4893" s="890"/>
      <c r="AD4893" s="891"/>
      <c r="AE4893" s="164"/>
      <c r="AF4893" s="164"/>
      <c r="AG4893" s="199">
        <f t="shared" si="1560"/>
        <v>0</v>
      </c>
      <c r="AH4893" s="219" t="b">
        <f t="shared" si="1561"/>
        <v>0</v>
      </c>
      <c r="AI4893" s="198" t="str">
        <f t="shared" si="1562"/>
        <v/>
      </c>
      <c r="AJ4893" s="219" t="b">
        <f t="shared" si="1563"/>
        <v>0</v>
      </c>
      <c r="AK4893" s="198" t="str">
        <f t="shared" si="1564"/>
        <v/>
      </c>
      <c r="AL4893" s="219" t="b">
        <f t="shared" si="1565"/>
        <v>0</v>
      </c>
      <c r="AM4893" s="351">
        <f t="shared" si="1566"/>
        <v>0</v>
      </c>
      <c r="AN4893" s="164"/>
      <c r="AO4893" s="164"/>
      <c r="AP4893" s="164"/>
      <c r="AQ4893" s="402">
        <f t="shared" si="1567"/>
        <v>0</v>
      </c>
      <c r="AR4893" s="370" t="str">
        <f>IF(AQ4893=0,"",
IF(SUM($AQ$3585:AQ4893)=1,AS4893,
IF($AQ$5285&gt;SUM($AQ$3585:AQ4893),_xlfn.CONCAT(", ",AS4893),
IF($AQ$5285=SUM($AQ$3585:AQ4893),_xlfn.CONCAT(" y ",AS4893)))))</f>
        <v/>
      </c>
      <c r="AS4893" s="156" t="s">
        <v>8403</v>
      </c>
    </row>
    <row r="4894" spans="1:45" ht="15" customHeight="1">
      <c r="A4894" s="57"/>
      <c r="B4894" s="26"/>
      <c r="C4894" s="716" t="s">
        <v>8404</v>
      </c>
      <c r="D4894" s="716"/>
      <c r="E4894" s="941"/>
      <c r="F4894" s="942"/>
      <c r="G4894" s="942"/>
      <c r="H4894" s="943"/>
      <c r="I4894" s="940"/>
      <c r="J4894" s="940"/>
      <c r="K4894" s="940"/>
      <c r="L4894" s="940"/>
      <c r="M4894" s="940"/>
      <c r="N4894" s="940"/>
      <c r="O4894" s="940"/>
      <c r="P4894" s="940"/>
      <c r="Q4894" s="890"/>
      <c r="R4894" s="891"/>
      <c r="S4894" s="890"/>
      <c r="T4894" s="891"/>
      <c r="U4894" s="890"/>
      <c r="V4894" s="891"/>
      <c r="W4894" s="890"/>
      <c r="X4894" s="891"/>
      <c r="Y4894" s="890"/>
      <c r="Z4894" s="891"/>
      <c r="AA4894" s="890"/>
      <c r="AB4894" s="891"/>
      <c r="AC4894" s="890"/>
      <c r="AD4894" s="891"/>
      <c r="AE4894" s="164"/>
      <c r="AF4894" s="164"/>
      <c r="AG4894" s="199">
        <f t="shared" si="1560"/>
        <v>0</v>
      </c>
      <c r="AH4894" s="219" t="b">
        <f t="shared" si="1561"/>
        <v>0</v>
      </c>
      <c r="AI4894" s="198" t="str">
        <f t="shared" si="1562"/>
        <v/>
      </c>
      <c r="AJ4894" s="219" t="b">
        <f t="shared" si="1563"/>
        <v>0</v>
      </c>
      <c r="AK4894" s="198" t="str">
        <f t="shared" si="1564"/>
        <v/>
      </c>
      <c r="AL4894" s="219" t="b">
        <f t="shared" si="1565"/>
        <v>0</v>
      </c>
      <c r="AM4894" s="351">
        <f t="shared" si="1566"/>
        <v>0</v>
      </c>
      <c r="AN4894" s="164"/>
      <c r="AO4894" s="164"/>
      <c r="AP4894" s="164"/>
      <c r="AQ4894" s="402">
        <f t="shared" si="1567"/>
        <v>0</v>
      </c>
      <c r="AR4894" s="370" t="str">
        <f>IF(AQ4894=0,"",
IF(SUM($AQ$3585:AQ4894)=1,AS4894,
IF($AQ$5285&gt;SUM($AQ$3585:AQ4894),_xlfn.CONCAT(", ",AS4894),
IF($AQ$5285=SUM($AQ$3585:AQ4894),_xlfn.CONCAT(" y ",AS4894)))))</f>
        <v/>
      </c>
      <c r="AS4894" s="156" t="s">
        <v>8405</v>
      </c>
    </row>
    <row r="4895" spans="1:45" ht="15" customHeight="1">
      <c r="A4895" s="57"/>
      <c r="B4895" s="26"/>
      <c r="C4895" s="716" t="s">
        <v>8406</v>
      </c>
      <c r="D4895" s="716"/>
      <c r="E4895" s="941"/>
      <c r="F4895" s="942"/>
      <c r="G4895" s="942"/>
      <c r="H4895" s="943"/>
      <c r="I4895" s="940"/>
      <c r="J4895" s="940"/>
      <c r="K4895" s="940"/>
      <c r="L4895" s="940"/>
      <c r="M4895" s="940"/>
      <c r="N4895" s="940"/>
      <c r="O4895" s="940"/>
      <c r="P4895" s="940"/>
      <c r="Q4895" s="890"/>
      <c r="R4895" s="891"/>
      <c r="S4895" s="890"/>
      <c r="T4895" s="891"/>
      <c r="U4895" s="890"/>
      <c r="V4895" s="891"/>
      <c r="W4895" s="890"/>
      <c r="X4895" s="891"/>
      <c r="Y4895" s="890"/>
      <c r="Z4895" s="891"/>
      <c r="AA4895" s="890"/>
      <c r="AB4895" s="891"/>
      <c r="AC4895" s="890"/>
      <c r="AD4895" s="891"/>
      <c r="AE4895" s="164"/>
      <c r="AF4895" s="164"/>
      <c r="AG4895" s="199">
        <f t="shared" si="1560"/>
        <v>0</v>
      </c>
      <c r="AH4895" s="219" t="b">
        <f t="shared" si="1561"/>
        <v>0</v>
      </c>
      <c r="AI4895" s="198" t="str">
        <f t="shared" si="1562"/>
        <v/>
      </c>
      <c r="AJ4895" s="219" t="b">
        <f t="shared" si="1563"/>
        <v>0</v>
      </c>
      <c r="AK4895" s="198" t="str">
        <f t="shared" si="1564"/>
        <v/>
      </c>
      <c r="AL4895" s="219" t="b">
        <f t="shared" si="1565"/>
        <v>0</v>
      </c>
      <c r="AM4895" s="351">
        <f t="shared" si="1566"/>
        <v>0</v>
      </c>
      <c r="AN4895" s="164"/>
      <c r="AO4895" s="164"/>
      <c r="AP4895" s="164"/>
      <c r="AQ4895" s="402">
        <f t="shared" si="1567"/>
        <v>0</v>
      </c>
      <c r="AR4895" s="370" t="str">
        <f>IF(AQ4895=0,"",
IF(SUM($AQ$3585:AQ4895)=1,AS4895,
IF($AQ$5285&gt;SUM($AQ$3585:AQ4895),_xlfn.CONCAT(", ",AS4895),
IF($AQ$5285=SUM($AQ$3585:AQ4895),_xlfn.CONCAT(" y ",AS4895)))))</f>
        <v/>
      </c>
      <c r="AS4895" s="156" t="s">
        <v>8407</v>
      </c>
    </row>
    <row r="4896" spans="1:45" ht="15" customHeight="1">
      <c r="A4896" s="57"/>
      <c r="B4896" s="26"/>
      <c r="C4896" s="716" t="s">
        <v>8408</v>
      </c>
      <c r="D4896" s="716"/>
      <c r="E4896" s="941"/>
      <c r="F4896" s="942"/>
      <c r="G4896" s="942"/>
      <c r="H4896" s="943"/>
      <c r="I4896" s="940"/>
      <c r="J4896" s="940"/>
      <c r="K4896" s="940"/>
      <c r="L4896" s="940"/>
      <c r="M4896" s="940"/>
      <c r="N4896" s="940"/>
      <c r="O4896" s="940"/>
      <c r="P4896" s="940"/>
      <c r="Q4896" s="890"/>
      <c r="R4896" s="891"/>
      <c r="S4896" s="890"/>
      <c r="T4896" s="891"/>
      <c r="U4896" s="890"/>
      <c r="V4896" s="891"/>
      <c r="W4896" s="890"/>
      <c r="X4896" s="891"/>
      <c r="Y4896" s="890"/>
      <c r="Z4896" s="891"/>
      <c r="AA4896" s="890"/>
      <c r="AB4896" s="891"/>
      <c r="AC4896" s="890"/>
      <c r="AD4896" s="891"/>
      <c r="AE4896" s="164"/>
      <c r="AF4896" s="164"/>
      <c r="AG4896" s="199">
        <f t="shared" si="1560"/>
        <v>0</v>
      </c>
      <c r="AH4896" s="219" t="b">
        <f t="shared" si="1561"/>
        <v>0</v>
      </c>
      <c r="AI4896" s="198" t="str">
        <f t="shared" si="1562"/>
        <v/>
      </c>
      <c r="AJ4896" s="219" t="b">
        <f t="shared" si="1563"/>
        <v>0</v>
      </c>
      <c r="AK4896" s="198" t="str">
        <f t="shared" si="1564"/>
        <v/>
      </c>
      <c r="AL4896" s="219" t="b">
        <f t="shared" si="1565"/>
        <v>0</v>
      </c>
      <c r="AM4896" s="351">
        <f t="shared" si="1566"/>
        <v>0</v>
      </c>
      <c r="AN4896" s="164"/>
      <c r="AO4896" s="164"/>
      <c r="AP4896" s="164"/>
      <c r="AQ4896" s="402">
        <f t="shared" si="1567"/>
        <v>0</v>
      </c>
      <c r="AR4896" s="370" t="str">
        <f>IF(AQ4896=0,"",
IF(SUM($AQ$3585:AQ4896)=1,AS4896,
IF($AQ$5285&gt;SUM($AQ$3585:AQ4896),_xlfn.CONCAT(", ",AS4896),
IF($AQ$5285=SUM($AQ$3585:AQ4896),_xlfn.CONCAT(" y ",AS4896)))))</f>
        <v/>
      </c>
      <c r="AS4896" s="156" t="s">
        <v>8409</v>
      </c>
    </row>
    <row r="4897" spans="1:45" ht="15" customHeight="1">
      <c r="A4897" s="57"/>
      <c r="B4897" s="26"/>
      <c r="C4897" s="716" t="s">
        <v>8410</v>
      </c>
      <c r="D4897" s="716"/>
      <c r="E4897" s="941"/>
      <c r="F4897" s="942"/>
      <c r="G4897" s="942"/>
      <c r="H4897" s="943"/>
      <c r="I4897" s="940"/>
      <c r="J4897" s="940"/>
      <c r="K4897" s="940"/>
      <c r="L4897" s="940"/>
      <c r="M4897" s="940"/>
      <c r="N4897" s="940"/>
      <c r="O4897" s="940"/>
      <c r="P4897" s="940"/>
      <c r="Q4897" s="890"/>
      <c r="R4897" s="891"/>
      <c r="S4897" s="890"/>
      <c r="T4897" s="891"/>
      <c r="U4897" s="890"/>
      <c r="V4897" s="891"/>
      <c r="W4897" s="890"/>
      <c r="X4897" s="891"/>
      <c r="Y4897" s="890"/>
      <c r="Z4897" s="891"/>
      <c r="AA4897" s="890"/>
      <c r="AB4897" s="891"/>
      <c r="AC4897" s="890"/>
      <c r="AD4897" s="891"/>
      <c r="AE4897" s="164"/>
      <c r="AF4897" s="164"/>
      <c r="AG4897" s="199">
        <f t="shared" si="1560"/>
        <v>0</v>
      </c>
      <c r="AH4897" s="219" t="b">
        <f t="shared" si="1561"/>
        <v>0</v>
      </c>
      <c r="AI4897" s="198" t="str">
        <f t="shared" si="1562"/>
        <v/>
      </c>
      <c r="AJ4897" s="219" t="b">
        <f t="shared" si="1563"/>
        <v>0</v>
      </c>
      <c r="AK4897" s="198" t="str">
        <f t="shared" si="1564"/>
        <v/>
      </c>
      <c r="AL4897" s="219" t="b">
        <f t="shared" si="1565"/>
        <v>0</v>
      </c>
      <c r="AM4897" s="351">
        <f t="shared" si="1566"/>
        <v>0</v>
      </c>
      <c r="AN4897" s="164"/>
      <c r="AO4897" s="164"/>
      <c r="AP4897" s="164"/>
      <c r="AQ4897" s="402">
        <f t="shared" si="1567"/>
        <v>0</v>
      </c>
      <c r="AR4897" s="370" t="str">
        <f>IF(AQ4897=0,"",
IF(SUM($AQ$3585:AQ4897)=1,AS4897,
IF($AQ$5285&gt;SUM($AQ$3585:AQ4897),_xlfn.CONCAT(", ",AS4897),
IF($AQ$5285=SUM($AQ$3585:AQ4897),_xlfn.CONCAT(" y ",AS4897)))))</f>
        <v/>
      </c>
      <c r="AS4897" s="156" t="s">
        <v>8411</v>
      </c>
    </row>
    <row r="4898" spans="1:45" ht="15" customHeight="1">
      <c r="A4898" s="57"/>
      <c r="B4898" s="26"/>
      <c r="C4898" s="716" t="s">
        <v>8412</v>
      </c>
      <c r="D4898" s="716"/>
      <c r="E4898" s="941"/>
      <c r="F4898" s="942"/>
      <c r="G4898" s="942"/>
      <c r="H4898" s="943"/>
      <c r="I4898" s="940"/>
      <c r="J4898" s="940"/>
      <c r="K4898" s="940"/>
      <c r="L4898" s="940"/>
      <c r="M4898" s="940"/>
      <c r="N4898" s="940"/>
      <c r="O4898" s="940"/>
      <c r="P4898" s="940"/>
      <c r="Q4898" s="890"/>
      <c r="R4898" s="891"/>
      <c r="S4898" s="890"/>
      <c r="T4898" s="891"/>
      <c r="U4898" s="890"/>
      <c r="V4898" s="891"/>
      <c r="W4898" s="890"/>
      <c r="X4898" s="891"/>
      <c r="Y4898" s="890"/>
      <c r="Z4898" s="891"/>
      <c r="AA4898" s="890"/>
      <c r="AB4898" s="891"/>
      <c r="AC4898" s="890"/>
      <c r="AD4898" s="891"/>
      <c r="AE4898" s="164"/>
      <c r="AF4898" s="164"/>
      <c r="AG4898" s="199">
        <f t="shared" si="1560"/>
        <v>0</v>
      </c>
      <c r="AH4898" s="219" t="b">
        <f t="shared" si="1561"/>
        <v>0</v>
      </c>
      <c r="AI4898" s="198" t="str">
        <f t="shared" si="1562"/>
        <v/>
      </c>
      <c r="AJ4898" s="219" t="b">
        <f t="shared" si="1563"/>
        <v>0</v>
      </c>
      <c r="AK4898" s="198" t="str">
        <f t="shared" si="1564"/>
        <v/>
      </c>
      <c r="AL4898" s="219" t="b">
        <f t="shared" si="1565"/>
        <v>0</v>
      </c>
      <c r="AM4898" s="351">
        <f t="shared" si="1566"/>
        <v>0</v>
      </c>
      <c r="AN4898" s="164"/>
      <c r="AO4898" s="164"/>
      <c r="AP4898" s="164"/>
      <c r="AQ4898" s="402">
        <f t="shared" si="1567"/>
        <v>0</v>
      </c>
      <c r="AR4898" s="370" t="str">
        <f>IF(AQ4898=0,"",
IF(SUM($AQ$3585:AQ4898)=1,AS4898,
IF($AQ$5285&gt;SUM($AQ$3585:AQ4898),_xlfn.CONCAT(", ",AS4898),
IF($AQ$5285=SUM($AQ$3585:AQ4898),_xlfn.CONCAT(" y ",AS4898)))))</f>
        <v/>
      </c>
      <c r="AS4898" s="156" t="s">
        <v>8413</v>
      </c>
    </row>
    <row r="4899" spans="1:45" ht="15" customHeight="1">
      <c r="A4899" s="57"/>
      <c r="B4899" s="26"/>
      <c r="C4899" s="716" t="s">
        <v>8414</v>
      </c>
      <c r="D4899" s="716"/>
      <c r="E4899" s="941"/>
      <c r="F4899" s="942"/>
      <c r="G4899" s="942"/>
      <c r="H4899" s="943"/>
      <c r="I4899" s="940"/>
      <c r="J4899" s="940"/>
      <c r="K4899" s="940"/>
      <c r="L4899" s="940"/>
      <c r="M4899" s="940"/>
      <c r="N4899" s="940"/>
      <c r="O4899" s="940"/>
      <c r="P4899" s="940"/>
      <c r="Q4899" s="890"/>
      <c r="R4899" s="891"/>
      <c r="S4899" s="890"/>
      <c r="T4899" s="891"/>
      <c r="U4899" s="890"/>
      <c r="V4899" s="891"/>
      <c r="W4899" s="890"/>
      <c r="X4899" s="891"/>
      <c r="Y4899" s="890"/>
      <c r="Z4899" s="891"/>
      <c r="AA4899" s="890"/>
      <c r="AB4899" s="891"/>
      <c r="AC4899" s="890"/>
      <c r="AD4899" s="891"/>
      <c r="AE4899" s="164"/>
      <c r="AF4899" s="164"/>
      <c r="AG4899" s="199">
        <f t="shared" si="1560"/>
        <v>0</v>
      </c>
      <c r="AH4899" s="219" t="b">
        <f t="shared" si="1561"/>
        <v>0</v>
      </c>
      <c r="AI4899" s="198" t="str">
        <f t="shared" si="1562"/>
        <v/>
      </c>
      <c r="AJ4899" s="219" t="b">
        <f t="shared" si="1563"/>
        <v>0</v>
      </c>
      <c r="AK4899" s="198" t="str">
        <f t="shared" si="1564"/>
        <v/>
      </c>
      <c r="AL4899" s="219" t="b">
        <f t="shared" si="1565"/>
        <v>0</v>
      </c>
      <c r="AM4899" s="351">
        <f t="shared" si="1566"/>
        <v>0</v>
      </c>
      <c r="AN4899" s="164"/>
      <c r="AO4899" s="164"/>
      <c r="AP4899" s="164"/>
      <c r="AQ4899" s="402">
        <f t="shared" si="1567"/>
        <v>0</v>
      </c>
      <c r="AR4899" s="370" t="str">
        <f>IF(AQ4899=0,"",
IF(SUM($AQ$3585:AQ4899)=1,AS4899,
IF($AQ$5285&gt;SUM($AQ$3585:AQ4899),_xlfn.CONCAT(", ",AS4899),
IF($AQ$5285=SUM($AQ$3585:AQ4899),_xlfn.CONCAT(" y ",AS4899)))))</f>
        <v/>
      </c>
      <c r="AS4899" s="156" t="s">
        <v>8415</v>
      </c>
    </row>
    <row r="4900" spans="1:45" ht="15" customHeight="1">
      <c r="A4900" s="57"/>
      <c r="B4900" s="26"/>
      <c r="C4900" s="716" t="s">
        <v>8416</v>
      </c>
      <c r="D4900" s="716"/>
      <c r="E4900" s="941"/>
      <c r="F4900" s="942"/>
      <c r="G4900" s="942"/>
      <c r="H4900" s="943"/>
      <c r="I4900" s="940"/>
      <c r="J4900" s="940"/>
      <c r="K4900" s="940"/>
      <c r="L4900" s="940"/>
      <c r="M4900" s="940"/>
      <c r="N4900" s="940"/>
      <c r="O4900" s="940"/>
      <c r="P4900" s="940"/>
      <c r="Q4900" s="890"/>
      <c r="R4900" s="891"/>
      <c r="S4900" s="890"/>
      <c r="T4900" s="891"/>
      <c r="U4900" s="890"/>
      <c r="V4900" s="891"/>
      <c r="W4900" s="890"/>
      <c r="X4900" s="891"/>
      <c r="Y4900" s="890"/>
      <c r="Z4900" s="891"/>
      <c r="AA4900" s="890"/>
      <c r="AB4900" s="891"/>
      <c r="AC4900" s="890"/>
      <c r="AD4900" s="891"/>
      <c r="AE4900" s="164"/>
      <c r="AF4900" s="164"/>
      <c r="AG4900" s="199">
        <f t="shared" si="1560"/>
        <v>0</v>
      </c>
      <c r="AH4900" s="219" t="b">
        <f t="shared" si="1561"/>
        <v>0</v>
      </c>
      <c r="AI4900" s="198" t="str">
        <f t="shared" si="1562"/>
        <v/>
      </c>
      <c r="AJ4900" s="219" t="b">
        <f t="shared" si="1563"/>
        <v>0</v>
      </c>
      <c r="AK4900" s="198" t="str">
        <f t="shared" si="1564"/>
        <v/>
      </c>
      <c r="AL4900" s="219" t="b">
        <f t="shared" si="1565"/>
        <v>0</v>
      </c>
      <c r="AM4900" s="351">
        <f t="shared" si="1566"/>
        <v>0</v>
      </c>
      <c r="AN4900" s="164"/>
      <c r="AO4900" s="164"/>
      <c r="AP4900" s="164"/>
      <c r="AQ4900" s="402">
        <f t="shared" si="1567"/>
        <v>0</v>
      </c>
      <c r="AR4900" s="370" t="str">
        <f>IF(AQ4900=0,"",
IF(SUM($AQ$3585:AQ4900)=1,AS4900,
IF($AQ$5285&gt;SUM($AQ$3585:AQ4900),_xlfn.CONCAT(", ",AS4900),
IF($AQ$5285=SUM($AQ$3585:AQ4900),_xlfn.CONCAT(" y ",AS4900)))))</f>
        <v/>
      </c>
      <c r="AS4900" s="156" t="s">
        <v>8417</v>
      </c>
    </row>
    <row r="4901" spans="1:45" ht="15" customHeight="1">
      <c r="A4901" s="57"/>
      <c r="B4901" s="26"/>
      <c r="C4901" s="716" t="s">
        <v>8418</v>
      </c>
      <c r="D4901" s="716"/>
      <c r="E4901" s="941"/>
      <c r="F4901" s="942"/>
      <c r="G4901" s="942"/>
      <c r="H4901" s="943"/>
      <c r="I4901" s="940"/>
      <c r="J4901" s="940"/>
      <c r="K4901" s="940"/>
      <c r="L4901" s="940"/>
      <c r="M4901" s="940"/>
      <c r="N4901" s="940"/>
      <c r="O4901" s="940"/>
      <c r="P4901" s="940"/>
      <c r="Q4901" s="890"/>
      <c r="R4901" s="891"/>
      <c r="S4901" s="890"/>
      <c r="T4901" s="891"/>
      <c r="U4901" s="890"/>
      <c r="V4901" s="891"/>
      <c r="W4901" s="890"/>
      <c r="X4901" s="891"/>
      <c r="Y4901" s="890"/>
      <c r="Z4901" s="891"/>
      <c r="AA4901" s="890"/>
      <c r="AB4901" s="891"/>
      <c r="AC4901" s="890"/>
      <c r="AD4901" s="891"/>
      <c r="AE4901" s="164"/>
      <c r="AF4901" s="164"/>
      <c r="AG4901" s="199">
        <f t="shared" si="1560"/>
        <v>0</v>
      </c>
      <c r="AH4901" s="219" t="b">
        <f t="shared" si="1561"/>
        <v>0</v>
      </c>
      <c r="AI4901" s="198" t="str">
        <f t="shared" si="1562"/>
        <v/>
      </c>
      <c r="AJ4901" s="219" t="b">
        <f t="shared" si="1563"/>
        <v>0</v>
      </c>
      <c r="AK4901" s="198" t="str">
        <f t="shared" si="1564"/>
        <v/>
      </c>
      <c r="AL4901" s="219" t="b">
        <f t="shared" si="1565"/>
        <v>0</v>
      </c>
      <c r="AM4901" s="351">
        <f t="shared" si="1566"/>
        <v>0</v>
      </c>
      <c r="AN4901" s="164"/>
      <c r="AO4901" s="164"/>
      <c r="AP4901" s="164"/>
      <c r="AQ4901" s="402">
        <f t="shared" si="1567"/>
        <v>0</v>
      </c>
      <c r="AR4901" s="370" t="str">
        <f>IF(AQ4901=0,"",
IF(SUM($AQ$3585:AQ4901)=1,AS4901,
IF($AQ$5285&gt;SUM($AQ$3585:AQ4901),_xlfn.CONCAT(", ",AS4901),
IF($AQ$5285=SUM($AQ$3585:AQ4901),_xlfn.CONCAT(" y ",AS4901)))))</f>
        <v/>
      </c>
      <c r="AS4901" s="156" t="s">
        <v>8419</v>
      </c>
    </row>
    <row r="4902" spans="1:45" ht="15" customHeight="1">
      <c r="A4902" s="57"/>
      <c r="B4902" s="26"/>
      <c r="C4902" s="716" t="s">
        <v>8420</v>
      </c>
      <c r="D4902" s="716"/>
      <c r="E4902" s="941"/>
      <c r="F4902" s="942"/>
      <c r="G4902" s="942"/>
      <c r="H4902" s="943"/>
      <c r="I4902" s="940"/>
      <c r="J4902" s="940"/>
      <c r="K4902" s="940"/>
      <c r="L4902" s="940"/>
      <c r="M4902" s="940"/>
      <c r="N4902" s="940"/>
      <c r="O4902" s="940"/>
      <c r="P4902" s="940"/>
      <c r="Q4902" s="890"/>
      <c r="R4902" s="891"/>
      <c r="S4902" s="890"/>
      <c r="T4902" s="891"/>
      <c r="U4902" s="890"/>
      <c r="V4902" s="891"/>
      <c r="W4902" s="890"/>
      <c r="X4902" s="891"/>
      <c r="Y4902" s="890"/>
      <c r="Z4902" s="891"/>
      <c r="AA4902" s="890"/>
      <c r="AB4902" s="891"/>
      <c r="AC4902" s="890"/>
      <c r="AD4902" s="891"/>
      <c r="AE4902" s="164"/>
      <c r="AF4902" s="164"/>
      <c r="AG4902" s="199">
        <f t="shared" si="1560"/>
        <v>0</v>
      </c>
      <c r="AH4902" s="219" t="b">
        <f t="shared" si="1561"/>
        <v>0</v>
      </c>
      <c r="AI4902" s="198" t="str">
        <f t="shared" si="1562"/>
        <v/>
      </c>
      <c r="AJ4902" s="219" t="b">
        <f t="shared" si="1563"/>
        <v>0</v>
      </c>
      <c r="AK4902" s="198" t="str">
        <f t="shared" si="1564"/>
        <v/>
      </c>
      <c r="AL4902" s="219" t="b">
        <f t="shared" si="1565"/>
        <v>0</v>
      </c>
      <c r="AM4902" s="351">
        <f t="shared" si="1566"/>
        <v>0</v>
      </c>
      <c r="AN4902" s="164"/>
      <c r="AO4902" s="164"/>
      <c r="AP4902" s="164"/>
      <c r="AQ4902" s="402">
        <f t="shared" si="1567"/>
        <v>0</v>
      </c>
      <c r="AR4902" s="370" t="str">
        <f>IF(AQ4902=0,"",
IF(SUM($AQ$3585:AQ4902)=1,AS4902,
IF($AQ$5285&gt;SUM($AQ$3585:AQ4902),_xlfn.CONCAT(", ",AS4902),
IF($AQ$5285=SUM($AQ$3585:AQ4902),_xlfn.CONCAT(" y ",AS4902)))))</f>
        <v/>
      </c>
      <c r="AS4902" s="156" t="s">
        <v>8421</v>
      </c>
    </row>
    <row r="4903" spans="1:45" ht="15" customHeight="1">
      <c r="A4903" s="57"/>
      <c r="B4903" s="26"/>
      <c r="C4903" s="716" t="s">
        <v>8422</v>
      </c>
      <c r="D4903" s="716"/>
      <c r="E4903" s="941"/>
      <c r="F4903" s="942"/>
      <c r="G4903" s="942"/>
      <c r="H4903" s="943"/>
      <c r="I4903" s="940"/>
      <c r="J4903" s="940"/>
      <c r="K4903" s="940"/>
      <c r="L4903" s="940"/>
      <c r="M4903" s="940"/>
      <c r="N4903" s="940"/>
      <c r="O4903" s="940"/>
      <c r="P4903" s="940"/>
      <c r="Q4903" s="890"/>
      <c r="R4903" s="891"/>
      <c r="S4903" s="890"/>
      <c r="T4903" s="891"/>
      <c r="U4903" s="890"/>
      <c r="V4903" s="891"/>
      <c r="W4903" s="890"/>
      <c r="X4903" s="891"/>
      <c r="Y4903" s="890"/>
      <c r="Z4903" s="891"/>
      <c r="AA4903" s="890"/>
      <c r="AB4903" s="891"/>
      <c r="AC4903" s="890"/>
      <c r="AD4903" s="891"/>
      <c r="AE4903" s="164"/>
      <c r="AF4903" s="164"/>
      <c r="AG4903" s="199">
        <f t="shared" si="1560"/>
        <v>0</v>
      </c>
      <c r="AH4903" s="219" t="b">
        <f t="shared" si="1561"/>
        <v>0</v>
      </c>
      <c r="AI4903" s="198" t="str">
        <f t="shared" si="1562"/>
        <v/>
      </c>
      <c r="AJ4903" s="219" t="b">
        <f t="shared" si="1563"/>
        <v>0</v>
      </c>
      <c r="AK4903" s="198" t="str">
        <f t="shared" si="1564"/>
        <v/>
      </c>
      <c r="AL4903" s="219" t="b">
        <f t="shared" si="1565"/>
        <v>0</v>
      </c>
      <c r="AM4903" s="351">
        <f t="shared" si="1566"/>
        <v>0</v>
      </c>
      <c r="AN4903" s="164"/>
      <c r="AO4903" s="164"/>
      <c r="AP4903" s="164"/>
      <c r="AQ4903" s="402">
        <f t="shared" si="1567"/>
        <v>0</v>
      </c>
      <c r="AR4903" s="370" t="str">
        <f>IF(AQ4903=0,"",
IF(SUM($AQ$3585:AQ4903)=1,AS4903,
IF($AQ$5285&gt;SUM($AQ$3585:AQ4903),_xlfn.CONCAT(", ",AS4903),
IF($AQ$5285=SUM($AQ$3585:AQ4903),_xlfn.CONCAT(" y ",AS4903)))))</f>
        <v/>
      </c>
      <c r="AS4903" s="156" t="s">
        <v>8423</v>
      </c>
    </row>
    <row r="4904" spans="1:45" ht="15" customHeight="1">
      <c r="A4904" s="57"/>
      <c r="B4904" s="26"/>
      <c r="C4904" s="716" t="s">
        <v>8424</v>
      </c>
      <c r="D4904" s="716"/>
      <c r="E4904" s="941"/>
      <c r="F4904" s="942"/>
      <c r="G4904" s="942"/>
      <c r="H4904" s="943"/>
      <c r="I4904" s="940"/>
      <c r="J4904" s="940"/>
      <c r="K4904" s="940"/>
      <c r="L4904" s="940"/>
      <c r="M4904" s="940"/>
      <c r="N4904" s="940"/>
      <c r="O4904" s="940"/>
      <c r="P4904" s="940"/>
      <c r="Q4904" s="890"/>
      <c r="R4904" s="891"/>
      <c r="S4904" s="890"/>
      <c r="T4904" s="891"/>
      <c r="U4904" s="890"/>
      <c r="V4904" s="891"/>
      <c r="W4904" s="890"/>
      <c r="X4904" s="891"/>
      <c r="Y4904" s="890"/>
      <c r="Z4904" s="891"/>
      <c r="AA4904" s="890"/>
      <c r="AB4904" s="891"/>
      <c r="AC4904" s="890"/>
      <c r="AD4904" s="891"/>
      <c r="AE4904" s="164"/>
      <c r="AF4904" s="164"/>
      <c r="AG4904" s="199">
        <f t="shared" si="1560"/>
        <v>0</v>
      </c>
      <c r="AH4904" s="219" t="b">
        <f t="shared" si="1561"/>
        <v>0</v>
      </c>
      <c r="AI4904" s="198" t="str">
        <f t="shared" si="1562"/>
        <v/>
      </c>
      <c r="AJ4904" s="219" t="b">
        <f t="shared" si="1563"/>
        <v>0</v>
      </c>
      <c r="AK4904" s="198" t="str">
        <f t="shared" si="1564"/>
        <v/>
      </c>
      <c r="AL4904" s="219" t="b">
        <f t="shared" si="1565"/>
        <v>0</v>
      </c>
      <c r="AM4904" s="351">
        <f t="shared" si="1566"/>
        <v>0</v>
      </c>
      <c r="AN4904" s="164"/>
      <c r="AO4904" s="164"/>
      <c r="AP4904" s="164"/>
      <c r="AQ4904" s="402">
        <f t="shared" si="1567"/>
        <v>0</v>
      </c>
      <c r="AR4904" s="370" t="str">
        <f>IF(AQ4904=0,"",
IF(SUM($AQ$3585:AQ4904)=1,AS4904,
IF($AQ$5285&gt;SUM($AQ$3585:AQ4904),_xlfn.CONCAT(", ",AS4904),
IF($AQ$5285=SUM($AQ$3585:AQ4904),_xlfn.CONCAT(" y ",AS4904)))))</f>
        <v/>
      </c>
      <c r="AS4904" s="156" t="s">
        <v>8425</v>
      </c>
    </row>
    <row r="4905" spans="1:45" ht="15" customHeight="1">
      <c r="A4905" s="57"/>
      <c r="B4905" s="26"/>
      <c r="C4905" s="716" t="s">
        <v>8426</v>
      </c>
      <c r="D4905" s="716"/>
      <c r="E4905" s="941"/>
      <c r="F4905" s="942"/>
      <c r="G4905" s="942"/>
      <c r="H4905" s="943"/>
      <c r="I4905" s="940"/>
      <c r="J4905" s="940"/>
      <c r="K4905" s="940"/>
      <c r="L4905" s="940"/>
      <c r="M4905" s="940"/>
      <c r="N4905" s="940"/>
      <c r="O4905" s="940"/>
      <c r="P4905" s="940"/>
      <c r="Q4905" s="890"/>
      <c r="R4905" s="891"/>
      <c r="S4905" s="890"/>
      <c r="T4905" s="891"/>
      <c r="U4905" s="890"/>
      <c r="V4905" s="891"/>
      <c r="W4905" s="890"/>
      <c r="X4905" s="891"/>
      <c r="Y4905" s="890"/>
      <c r="Z4905" s="891"/>
      <c r="AA4905" s="890"/>
      <c r="AB4905" s="891"/>
      <c r="AC4905" s="890"/>
      <c r="AD4905" s="891"/>
      <c r="AE4905" s="164"/>
      <c r="AF4905" s="164"/>
      <c r="AG4905" s="199">
        <f t="shared" si="1560"/>
        <v>0</v>
      </c>
      <c r="AH4905" s="219" t="b">
        <f t="shared" si="1561"/>
        <v>0</v>
      </c>
      <c r="AI4905" s="198" t="str">
        <f t="shared" si="1562"/>
        <v/>
      </c>
      <c r="AJ4905" s="219" t="b">
        <f t="shared" si="1563"/>
        <v>0</v>
      </c>
      <c r="AK4905" s="198" t="str">
        <f t="shared" si="1564"/>
        <v/>
      </c>
      <c r="AL4905" s="219" t="b">
        <f t="shared" si="1565"/>
        <v>0</v>
      </c>
      <c r="AM4905" s="351">
        <f t="shared" si="1566"/>
        <v>0</v>
      </c>
      <c r="AN4905" s="164"/>
      <c r="AO4905" s="164"/>
      <c r="AP4905" s="164"/>
      <c r="AQ4905" s="402">
        <f t="shared" si="1567"/>
        <v>0</v>
      </c>
      <c r="AR4905" s="370" t="str">
        <f>IF(AQ4905=0,"",
IF(SUM($AQ$3585:AQ4905)=1,AS4905,
IF($AQ$5285&gt;SUM($AQ$3585:AQ4905),_xlfn.CONCAT(", ",AS4905),
IF($AQ$5285=SUM($AQ$3585:AQ4905),_xlfn.CONCAT(" y ",AS4905)))))</f>
        <v/>
      </c>
      <c r="AS4905" s="156" t="s">
        <v>8427</v>
      </c>
    </row>
    <row r="4906" spans="1:45" ht="15" customHeight="1">
      <c r="A4906" s="57"/>
      <c r="B4906" s="26"/>
      <c r="C4906" s="716" t="s">
        <v>8428</v>
      </c>
      <c r="D4906" s="716"/>
      <c r="E4906" s="941"/>
      <c r="F4906" s="942"/>
      <c r="G4906" s="942"/>
      <c r="H4906" s="943"/>
      <c r="I4906" s="940"/>
      <c r="J4906" s="940"/>
      <c r="K4906" s="940"/>
      <c r="L4906" s="940"/>
      <c r="M4906" s="940"/>
      <c r="N4906" s="940"/>
      <c r="O4906" s="940"/>
      <c r="P4906" s="940"/>
      <c r="Q4906" s="890"/>
      <c r="R4906" s="891"/>
      <c r="S4906" s="890"/>
      <c r="T4906" s="891"/>
      <c r="U4906" s="890"/>
      <c r="V4906" s="891"/>
      <c r="W4906" s="890"/>
      <c r="X4906" s="891"/>
      <c r="Y4906" s="890"/>
      <c r="Z4906" s="891"/>
      <c r="AA4906" s="890"/>
      <c r="AB4906" s="891"/>
      <c r="AC4906" s="890"/>
      <c r="AD4906" s="891"/>
      <c r="AE4906" s="164"/>
      <c r="AF4906" s="164"/>
      <c r="AG4906" s="199">
        <f t="shared" si="1560"/>
        <v>0</v>
      </c>
      <c r="AH4906" s="219" t="b">
        <f t="shared" si="1561"/>
        <v>0</v>
      </c>
      <c r="AI4906" s="198" t="str">
        <f t="shared" si="1562"/>
        <v/>
      </c>
      <c r="AJ4906" s="219" t="b">
        <f t="shared" si="1563"/>
        <v>0</v>
      </c>
      <c r="AK4906" s="198" t="str">
        <f t="shared" si="1564"/>
        <v/>
      </c>
      <c r="AL4906" s="219" t="b">
        <f t="shared" si="1565"/>
        <v>0</v>
      </c>
      <c r="AM4906" s="351">
        <f t="shared" si="1566"/>
        <v>0</v>
      </c>
      <c r="AN4906" s="164"/>
      <c r="AO4906" s="164"/>
      <c r="AP4906" s="164"/>
      <c r="AQ4906" s="402">
        <f t="shared" si="1567"/>
        <v>0</v>
      </c>
      <c r="AR4906" s="370" t="str">
        <f>IF(AQ4906=0,"",
IF(SUM($AQ$3585:AQ4906)=1,AS4906,
IF($AQ$5285&gt;SUM($AQ$3585:AQ4906),_xlfn.CONCAT(", ",AS4906),
IF($AQ$5285=SUM($AQ$3585:AQ4906),_xlfn.CONCAT(" y ",AS4906)))))</f>
        <v/>
      </c>
      <c r="AS4906" s="156" t="s">
        <v>8429</v>
      </c>
    </row>
    <row r="4907" spans="1:45" ht="15" customHeight="1">
      <c r="A4907" s="57"/>
      <c r="B4907" s="26"/>
      <c r="C4907" s="716" t="s">
        <v>8430</v>
      </c>
      <c r="D4907" s="716"/>
      <c r="E4907" s="941"/>
      <c r="F4907" s="942"/>
      <c r="G4907" s="942"/>
      <c r="H4907" s="943"/>
      <c r="I4907" s="940"/>
      <c r="J4907" s="940"/>
      <c r="K4907" s="940"/>
      <c r="L4907" s="940"/>
      <c r="M4907" s="940"/>
      <c r="N4907" s="940"/>
      <c r="O4907" s="940"/>
      <c r="P4907" s="940"/>
      <c r="Q4907" s="890"/>
      <c r="R4907" s="891"/>
      <c r="S4907" s="890"/>
      <c r="T4907" s="891"/>
      <c r="U4907" s="890"/>
      <c r="V4907" s="891"/>
      <c r="W4907" s="890"/>
      <c r="X4907" s="891"/>
      <c r="Y4907" s="890"/>
      <c r="Z4907" s="891"/>
      <c r="AA4907" s="890"/>
      <c r="AB4907" s="891"/>
      <c r="AC4907" s="890"/>
      <c r="AD4907" s="891"/>
      <c r="AE4907" s="164"/>
      <c r="AF4907" s="164"/>
      <c r="AG4907" s="199">
        <f t="shared" si="1560"/>
        <v>0</v>
      </c>
      <c r="AH4907" s="219" t="b">
        <f t="shared" si="1561"/>
        <v>0</v>
      </c>
      <c r="AI4907" s="198" t="str">
        <f t="shared" si="1562"/>
        <v/>
      </c>
      <c r="AJ4907" s="219" t="b">
        <f t="shared" si="1563"/>
        <v>0</v>
      </c>
      <c r="AK4907" s="198" t="str">
        <f t="shared" si="1564"/>
        <v/>
      </c>
      <c r="AL4907" s="219" t="b">
        <f t="shared" si="1565"/>
        <v>0</v>
      </c>
      <c r="AM4907" s="351">
        <f t="shared" si="1566"/>
        <v>0</v>
      </c>
      <c r="AN4907" s="164"/>
      <c r="AO4907" s="164"/>
      <c r="AP4907" s="164"/>
      <c r="AQ4907" s="402">
        <f t="shared" si="1567"/>
        <v>0</v>
      </c>
      <c r="AR4907" s="370" t="str">
        <f>IF(AQ4907=0,"",
IF(SUM($AQ$3585:AQ4907)=1,AS4907,
IF($AQ$5285&gt;SUM($AQ$3585:AQ4907),_xlfn.CONCAT(", ",AS4907),
IF($AQ$5285=SUM($AQ$3585:AQ4907),_xlfn.CONCAT(" y ",AS4907)))))</f>
        <v/>
      </c>
      <c r="AS4907" s="156" t="s">
        <v>8431</v>
      </c>
    </row>
    <row r="4908" spans="1:45" ht="15" customHeight="1">
      <c r="A4908" s="57"/>
      <c r="B4908" s="26"/>
      <c r="C4908" s="716" t="s">
        <v>8432</v>
      </c>
      <c r="D4908" s="716"/>
      <c r="E4908" s="941"/>
      <c r="F4908" s="942"/>
      <c r="G4908" s="942"/>
      <c r="H4908" s="943"/>
      <c r="I4908" s="940"/>
      <c r="J4908" s="940"/>
      <c r="K4908" s="940"/>
      <c r="L4908" s="940"/>
      <c r="M4908" s="940"/>
      <c r="N4908" s="940"/>
      <c r="O4908" s="940"/>
      <c r="P4908" s="940"/>
      <c r="Q4908" s="890"/>
      <c r="R4908" s="891"/>
      <c r="S4908" s="890"/>
      <c r="T4908" s="891"/>
      <c r="U4908" s="890"/>
      <c r="V4908" s="891"/>
      <c r="W4908" s="890"/>
      <c r="X4908" s="891"/>
      <c r="Y4908" s="890"/>
      <c r="Z4908" s="891"/>
      <c r="AA4908" s="890"/>
      <c r="AB4908" s="891"/>
      <c r="AC4908" s="890"/>
      <c r="AD4908" s="891"/>
      <c r="AE4908" s="164"/>
      <c r="AF4908" s="164"/>
      <c r="AG4908" s="199">
        <f t="shared" si="1560"/>
        <v>0</v>
      </c>
      <c r="AH4908" s="219" t="b">
        <f t="shared" si="1561"/>
        <v>0</v>
      </c>
      <c r="AI4908" s="198" t="str">
        <f t="shared" si="1562"/>
        <v/>
      </c>
      <c r="AJ4908" s="219" t="b">
        <f t="shared" si="1563"/>
        <v>0</v>
      </c>
      <c r="AK4908" s="198" t="str">
        <f t="shared" si="1564"/>
        <v/>
      </c>
      <c r="AL4908" s="219" t="b">
        <f t="shared" si="1565"/>
        <v>0</v>
      </c>
      <c r="AM4908" s="351">
        <f t="shared" si="1566"/>
        <v>0</v>
      </c>
      <c r="AN4908" s="164"/>
      <c r="AO4908" s="164"/>
      <c r="AP4908" s="164"/>
      <c r="AQ4908" s="402">
        <f t="shared" si="1567"/>
        <v>0</v>
      </c>
      <c r="AR4908" s="370" t="str">
        <f>IF(AQ4908=0,"",
IF(SUM($AQ$3585:AQ4908)=1,AS4908,
IF($AQ$5285&gt;SUM($AQ$3585:AQ4908),_xlfn.CONCAT(", ",AS4908),
IF($AQ$5285=SUM($AQ$3585:AQ4908),_xlfn.CONCAT(" y ",AS4908)))))</f>
        <v/>
      </c>
      <c r="AS4908" s="156" t="s">
        <v>8433</v>
      </c>
    </row>
    <row r="4909" spans="1:45" ht="15" customHeight="1">
      <c r="A4909" s="57"/>
      <c r="B4909" s="26"/>
      <c r="C4909" s="716" t="s">
        <v>8434</v>
      </c>
      <c r="D4909" s="716"/>
      <c r="E4909" s="941"/>
      <c r="F4909" s="942"/>
      <c r="G4909" s="942"/>
      <c r="H4909" s="943"/>
      <c r="I4909" s="940"/>
      <c r="J4909" s="940"/>
      <c r="K4909" s="940"/>
      <c r="L4909" s="940"/>
      <c r="M4909" s="940"/>
      <c r="N4909" s="940"/>
      <c r="O4909" s="940"/>
      <c r="P4909" s="940"/>
      <c r="Q4909" s="890"/>
      <c r="R4909" s="891"/>
      <c r="S4909" s="890"/>
      <c r="T4909" s="891"/>
      <c r="U4909" s="890"/>
      <c r="V4909" s="891"/>
      <c r="W4909" s="890"/>
      <c r="X4909" s="891"/>
      <c r="Y4909" s="890"/>
      <c r="Z4909" s="891"/>
      <c r="AA4909" s="890"/>
      <c r="AB4909" s="891"/>
      <c r="AC4909" s="890"/>
      <c r="AD4909" s="891"/>
      <c r="AE4909" s="164"/>
      <c r="AF4909" s="164"/>
      <c r="AG4909" s="199">
        <f t="shared" si="1560"/>
        <v>0</v>
      </c>
      <c r="AH4909" s="219" t="b">
        <f t="shared" si="1561"/>
        <v>0</v>
      </c>
      <c r="AI4909" s="198" t="str">
        <f t="shared" si="1562"/>
        <v/>
      </c>
      <c r="AJ4909" s="219" t="b">
        <f t="shared" si="1563"/>
        <v>0</v>
      </c>
      <c r="AK4909" s="198" t="str">
        <f t="shared" si="1564"/>
        <v/>
      </c>
      <c r="AL4909" s="219" t="b">
        <f t="shared" si="1565"/>
        <v>0</v>
      </c>
      <c r="AM4909" s="351">
        <f t="shared" si="1566"/>
        <v>0</v>
      </c>
      <c r="AN4909" s="164"/>
      <c r="AO4909" s="164"/>
      <c r="AP4909" s="164"/>
      <c r="AQ4909" s="402">
        <f t="shared" si="1567"/>
        <v>0</v>
      </c>
      <c r="AR4909" s="370" t="str">
        <f>IF(AQ4909=0,"",
IF(SUM($AQ$3585:AQ4909)=1,AS4909,
IF($AQ$5285&gt;SUM($AQ$3585:AQ4909),_xlfn.CONCAT(", ",AS4909),
IF($AQ$5285=SUM($AQ$3585:AQ4909),_xlfn.CONCAT(" y ",AS4909)))))</f>
        <v/>
      </c>
      <c r="AS4909" s="156" t="s">
        <v>8435</v>
      </c>
    </row>
    <row r="4910" spans="1:45" ht="15" customHeight="1">
      <c r="A4910" s="57"/>
      <c r="B4910" s="26"/>
      <c r="C4910" s="716" t="s">
        <v>8436</v>
      </c>
      <c r="D4910" s="716"/>
      <c r="E4910" s="941"/>
      <c r="F4910" s="942"/>
      <c r="G4910" s="942"/>
      <c r="H4910" s="943"/>
      <c r="I4910" s="940"/>
      <c r="J4910" s="940"/>
      <c r="K4910" s="940"/>
      <c r="L4910" s="940"/>
      <c r="M4910" s="940"/>
      <c r="N4910" s="940"/>
      <c r="O4910" s="940"/>
      <c r="P4910" s="940"/>
      <c r="Q4910" s="890"/>
      <c r="R4910" s="891"/>
      <c r="S4910" s="890"/>
      <c r="T4910" s="891"/>
      <c r="U4910" s="890"/>
      <c r="V4910" s="891"/>
      <c r="W4910" s="890"/>
      <c r="X4910" s="891"/>
      <c r="Y4910" s="890"/>
      <c r="Z4910" s="891"/>
      <c r="AA4910" s="890"/>
      <c r="AB4910" s="891"/>
      <c r="AC4910" s="890"/>
      <c r="AD4910" s="891"/>
      <c r="AE4910" s="164"/>
      <c r="AF4910" s="164"/>
      <c r="AG4910" s="199">
        <f t="shared" si="1560"/>
        <v>0</v>
      </c>
      <c r="AH4910" s="219" t="b">
        <f t="shared" si="1561"/>
        <v>0</v>
      </c>
      <c r="AI4910" s="198" t="str">
        <f t="shared" si="1562"/>
        <v/>
      </c>
      <c r="AJ4910" s="219" t="b">
        <f t="shared" si="1563"/>
        <v>0</v>
      </c>
      <c r="AK4910" s="198" t="str">
        <f t="shared" si="1564"/>
        <v/>
      </c>
      <c r="AL4910" s="219" t="b">
        <f t="shared" si="1565"/>
        <v>0</v>
      </c>
      <c r="AM4910" s="351">
        <f t="shared" si="1566"/>
        <v>0</v>
      </c>
      <c r="AN4910" s="164"/>
      <c r="AO4910" s="164"/>
      <c r="AP4910" s="164"/>
      <c r="AQ4910" s="402">
        <f t="shared" si="1567"/>
        <v>0</v>
      </c>
      <c r="AR4910" s="370" t="str">
        <f>IF(AQ4910=0,"",
IF(SUM($AQ$3585:AQ4910)=1,AS4910,
IF($AQ$5285&gt;SUM($AQ$3585:AQ4910),_xlfn.CONCAT(", ",AS4910),
IF($AQ$5285=SUM($AQ$3585:AQ4910),_xlfn.CONCAT(" y ",AS4910)))))</f>
        <v/>
      </c>
      <c r="AS4910" s="156" t="s">
        <v>8437</v>
      </c>
    </row>
    <row r="4911" spans="1:45" ht="15" customHeight="1">
      <c r="A4911" s="57"/>
      <c r="B4911" s="26"/>
      <c r="C4911" s="716" t="s">
        <v>8438</v>
      </c>
      <c r="D4911" s="716"/>
      <c r="E4911" s="941"/>
      <c r="F4911" s="942"/>
      <c r="G4911" s="942"/>
      <c r="H4911" s="943"/>
      <c r="I4911" s="940"/>
      <c r="J4911" s="940"/>
      <c r="K4911" s="940"/>
      <c r="L4911" s="940"/>
      <c r="M4911" s="940"/>
      <c r="N4911" s="940"/>
      <c r="O4911" s="940"/>
      <c r="P4911" s="940"/>
      <c r="Q4911" s="890"/>
      <c r="R4911" s="891"/>
      <c r="S4911" s="890"/>
      <c r="T4911" s="891"/>
      <c r="U4911" s="890"/>
      <c r="V4911" s="891"/>
      <c r="W4911" s="890"/>
      <c r="X4911" s="891"/>
      <c r="Y4911" s="890"/>
      <c r="Z4911" s="891"/>
      <c r="AA4911" s="890"/>
      <c r="AB4911" s="891"/>
      <c r="AC4911" s="890"/>
      <c r="AD4911" s="891"/>
      <c r="AE4911" s="164"/>
      <c r="AF4911" s="164"/>
      <c r="AG4911" s="199">
        <f t="shared" si="1560"/>
        <v>0</v>
      </c>
      <c r="AH4911" s="219" t="b">
        <f t="shared" si="1561"/>
        <v>0</v>
      </c>
      <c r="AI4911" s="198" t="str">
        <f t="shared" si="1562"/>
        <v/>
      </c>
      <c r="AJ4911" s="219" t="b">
        <f t="shared" si="1563"/>
        <v>0</v>
      </c>
      <c r="AK4911" s="198" t="str">
        <f t="shared" si="1564"/>
        <v/>
      </c>
      <c r="AL4911" s="219" t="b">
        <f t="shared" si="1565"/>
        <v>0</v>
      </c>
      <c r="AM4911" s="351">
        <f t="shared" si="1566"/>
        <v>0</v>
      </c>
      <c r="AN4911" s="164"/>
      <c r="AO4911" s="164"/>
      <c r="AP4911" s="164"/>
      <c r="AQ4911" s="402">
        <f t="shared" si="1567"/>
        <v>0</v>
      </c>
      <c r="AR4911" s="370" t="str">
        <f>IF(AQ4911=0,"",
IF(SUM($AQ$3585:AQ4911)=1,AS4911,
IF($AQ$5285&gt;SUM($AQ$3585:AQ4911),_xlfn.CONCAT(", ",AS4911),
IF($AQ$5285=SUM($AQ$3585:AQ4911),_xlfn.CONCAT(" y ",AS4911)))))</f>
        <v/>
      </c>
      <c r="AS4911" s="156" t="s">
        <v>8439</v>
      </c>
    </row>
    <row r="4912" spans="1:45" ht="15" customHeight="1">
      <c r="A4912" s="57"/>
      <c r="B4912" s="26"/>
      <c r="C4912" s="716" t="s">
        <v>8440</v>
      </c>
      <c r="D4912" s="716"/>
      <c r="E4912" s="941"/>
      <c r="F4912" s="942"/>
      <c r="G4912" s="942"/>
      <c r="H4912" s="943"/>
      <c r="I4912" s="940"/>
      <c r="J4912" s="940"/>
      <c r="K4912" s="940"/>
      <c r="L4912" s="940"/>
      <c r="M4912" s="940"/>
      <c r="N4912" s="940"/>
      <c r="O4912" s="940"/>
      <c r="P4912" s="940"/>
      <c r="Q4912" s="890"/>
      <c r="R4912" s="891"/>
      <c r="S4912" s="890"/>
      <c r="T4912" s="891"/>
      <c r="U4912" s="890"/>
      <c r="V4912" s="891"/>
      <c r="W4912" s="890"/>
      <c r="X4912" s="891"/>
      <c r="Y4912" s="890"/>
      <c r="Z4912" s="891"/>
      <c r="AA4912" s="890"/>
      <c r="AB4912" s="891"/>
      <c r="AC4912" s="890"/>
      <c r="AD4912" s="891"/>
      <c r="AE4912" s="164"/>
      <c r="AF4912" s="164"/>
      <c r="AG4912" s="199">
        <f t="shared" si="1560"/>
        <v>0</v>
      </c>
      <c r="AH4912" s="219" t="b">
        <f t="shared" si="1561"/>
        <v>0</v>
      </c>
      <c r="AI4912" s="198" t="str">
        <f t="shared" si="1562"/>
        <v/>
      </c>
      <c r="AJ4912" s="219" t="b">
        <f t="shared" si="1563"/>
        <v>0</v>
      </c>
      <c r="AK4912" s="198" t="str">
        <f t="shared" si="1564"/>
        <v/>
      </c>
      <c r="AL4912" s="219" t="b">
        <f t="shared" si="1565"/>
        <v>0</v>
      </c>
      <c r="AM4912" s="351">
        <f t="shared" si="1566"/>
        <v>0</v>
      </c>
      <c r="AN4912" s="164"/>
      <c r="AO4912" s="164"/>
      <c r="AP4912" s="164"/>
      <c r="AQ4912" s="402">
        <f t="shared" si="1567"/>
        <v>0</v>
      </c>
      <c r="AR4912" s="370" t="str">
        <f>IF(AQ4912=0,"",
IF(SUM($AQ$3585:AQ4912)=1,AS4912,
IF($AQ$5285&gt;SUM($AQ$3585:AQ4912),_xlfn.CONCAT(", ",AS4912),
IF($AQ$5285=SUM($AQ$3585:AQ4912),_xlfn.CONCAT(" y ",AS4912)))))</f>
        <v/>
      </c>
      <c r="AS4912" s="156" t="s">
        <v>8441</v>
      </c>
    </row>
    <row r="4913" spans="1:45" ht="15" customHeight="1">
      <c r="A4913" s="57"/>
      <c r="B4913" s="26"/>
      <c r="C4913" s="716" t="s">
        <v>8442</v>
      </c>
      <c r="D4913" s="716"/>
      <c r="E4913" s="941"/>
      <c r="F4913" s="942"/>
      <c r="G4913" s="942"/>
      <c r="H4913" s="943"/>
      <c r="I4913" s="940"/>
      <c r="J4913" s="940"/>
      <c r="K4913" s="940"/>
      <c r="L4913" s="940"/>
      <c r="M4913" s="940"/>
      <c r="N4913" s="940"/>
      <c r="O4913" s="940"/>
      <c r="P4913" s="940"/>
      <c r="Q4913" s="890"/>
      <c r="R4913" s="891"/>
      <c r="S4913" s="890"/>
      <c r="T4913" s="891"/>
      <c r="U4913" s="890"/>
      <c r="V4913" s="891"/>
      <c r="W4913" s="890"/>
      <c r="X4913" s="891"/>
      <c r="Y4913" s="890"/>
      <c r="Z4913" s="891"/>
      <c r="AA4913" s="890"/>
      <c r="AB4913" s="891"/>
      <c r="AC4913" s="890"/>
      <c r="AD4913" s="891"/>
      <c r="AE4913" s="164"/>
      <c r="AF4913" s="164"/>
      <c r="AG4913" s="199">
        <f t="shared" si="1560"/>
        <v>0</v>
      </c>
      <c r="AH4913" s="219" t="b">
        <f t="shared" si="1561"/>
        <v>0</v>
      </c>
      <c r="AI4913" s="198" t="str">
        <f t="shared" si="1562"/>
        <v/>
      </c>
      <c r="AJ4913" s="219" t="b">
        <f t="shared" si="1563"/>
        <v>0</v>
      </c>
      <c r="AK4913" s="198" t="str">
        <f t="shared" si="1564"/>
        <v/>
      </c>
      <c r="AL4913" s="219" t="b">
        <f t="shared" si="1565"/>
        <v>0</v>
      </c>
      <c r="AM4913" s="351">
        <f t="shared" si="1566"/>
        <v>0</v>
      </c>
      <c r="AN4913" s="164"/>
      <c r="AO4913" s="164"/>
      <c r="AP4913" s="164"/>
      <c r="AQ4913" s="402">
        <f t="shared" si="1567"/>
        <v>0</v>
      </c>
      <c r="AR4913" s="370" t="str">
        <f>IF(AQ4913=0,"",
IF(SUM($AQ$3585:AQ4913)=1,AS4913,
IF($AQ$5285&gt;SUM($AQ$3585:AQ4913),_xlfn.CONCAT(", ",AS4913),
IF($AQ$5285=SUM($AQ$3585:AQ4913),_xlfn.CONCAT(" y ",AS4913)))))</f>
        <v/>
      </c>
      <c r="AS4913" s="156" t="s">
        <v>8443</v>
      </c>
    </row>
    <row r="4914" spans="1:45" ht="15" customHeight="1">
      <c r="A4914" s="57"/>
      <c r="B4914" s="26"/>
      <c r="C4914" s="716" t="s">
        <v>8444</v>
      </c>
      <c r="D4914" s="716"/>
      <c r="E4914" s="941"/>
      <c r="F4914" s="942"/>
      <c r="G4914" s="942"/>
      <c r="H4914" s="943"/>
      <c r="I4914" s="940"/>
      <c r="J4914" s="940"/>
      <c r="K4914" s="940"/>
      <c r="L4914" s="940"/>
      <c r="M4914" s="940"/>
      <c r="N4914" s="940"/>
      <c r="O4914" s="940"/>
      <c r="P4914" s="940"/>
      <c r="Q4914" s="890"/>
      <c r="R4914" s="891"/>
      <c r="S4914" s="890"/>
      <c r="T4914" s="891"/>
      <c r="U4914" s="890"/>
      <c r="V4914" s="891"/>
      <c r="W4914" s="890"/>
      <c r="X4914" s="891"/>
      <c r="Y4914" s="890"/>
      <c r="Z4914" s="891"/>
      <c r="AA4914" s="890"/>
      <c r="AB4914" s="891"/>
      <c r="AC4914" s="890"/>
      <c r="AD4914" s="891"/>
      <c r="AE4914" s="164"/>
      <c r="AF4914" s="164"/>
      <c r="AG4914" s="199">
        <f t="shared" si="1560"/>
        <v>0</v>
      </c>
      <c r="AH4914" s="219" t="b">
        <f t="shared" si="1561"/>
        <v>0</v>
      </c>
      <c r="AI4914" s="198" t="str">
        <f t="shared" si="1562"/>
        <v/>
      </c>
      <c r="AJ4914" s="219" t="b">
        <f t="shared" si="1563"/>
        <v>0</v>
      </c>
      <c r="AK4914" s="198" t="str">
        <f t="shared" si="1564"/>
        <v/>
      </c>
      <c r="AL4914" s="219" t="b">
        <f t="shared" si="1565"/>
        <v>0</v>
      </c>
      <c r="AM4914" s="351">
        <f t="shared" si="1566"/>
        <v>0</v>
      </c>
      <c r="AN4914" s="164"/>
      <c r="AO4914" s="164"/>
      <c r="AP4914" s="164"/>
      <c r="AQ4914" s="402">
        <f t="shared" si="1567"/>
        <v>0</v>
      </c>
      <c r="AR4914" s="370" t="str">
        <f>IF(AQ4914=0,"",
IF(SUM($AQ$3585:AQ4914)=1,AS4914,
IF($AQ$5285&gt;SUM($AQ$3585:AQ4914),_xlfn.CONCAT(", ",AS4914),
IF($AQ$5285=SUM($AQ$3585:AQ4914),_xlfn.CONCAT(" y ",AS4914)))))</f>
        <v/>
      </c>
      <c r="AS4914" s="156" t="s">
        <v>8445</v>
      </c>
    </row>
    <row r="4915" spans="1:45" ht="15" customHeight="1">
      <c r="A4915" s="57"/>
      <c r="B4915" s="26"/>
      <c r="C4915" s="716" t="s">
        <v>8446</v>
      </c>
      <c r="D4915" s="716"/>
      <c r="E4915" s="941"/>
      <c r="F4915" s="942"/>
      <c r="G4915" s="942"/>
      <c r="H4915" s="943"/>
      <c r="I4915" s="940"/>
      <c r="J4915" s="940"/>
      <c r="K4915" s="940"/>
      <c r="L4915" s="940"/>
      <c r="M4915" s="940"/>
      <c r="N4915" s="940"/>
      <c r="O4915" s="940"/>
      <c r="P4915" s="940"/>
      <c r="Q4915" s="890"/>
      <c r="R4915" s="891"/>
      <c r="S4915" s="890"/>
      <c r="T4915" s="891"/>
      <c r="U4915" s="890"/>
      <c r="V4915" s="891"/>
      <c r="W4915" s="890"/>
      <c r="X4915" s="891"/>
      <c r="Y4915" s="890"/>
      <c r="Z4915" s="891"/>
      <c r="AA4915" s="890"/>
      <c r="AB4915" s="891"/>
      <c r="AC4915" s="890"/>
      <c r="AD4915" s="891"/>
      <c r="AE4915" s="164"/>
      <c r="AF4915" s="164"/>
      <c r="AG4915" s="199">
        <f t="shared" si="1560"/>
        <v>0</v>
      </c>
      <c r="AH4915" s="219" t="b">
        <f t="shared" si="1561"/>
        <v>0</v>
      </c>
      <c r="AI4915" s="198" t="str">
        <f t="shared" si="1562"/>
        <v/>
      </c>
      <c r="AJ4915" s="219" t="b">
        <f t="shared" si="1563"/>
        <v>0</v>
      </c>
      <c r="AK4915" s="198" t="str">
        <f t="shared" si="1564"/>
        <v/>
      </c>
      <c r="AL4915" s="219" t="b">
        <f t="shared" si="1565"/>
        <v>0</v>
      </c>
      <c r="AM4915" s="351">
        <f t="shared" si="1566"/>
        <v>0</v>
      </c>
      <c r="AN4915" s="164"/>
      <c r="AO4915" s="164"/>
      <c r="AP4915" s="164"/>
      <c r="AQ4915" s="402">
        <f t="shared" si="1567"/>
        <v>0</v>
      </c>
      <c r="AR4915" s="370" t="str">
        <f>IF(AQ4915=0,"",
IF(SUM($AQ$3585:AQ4915)=1,AS4915,
IF($AQ$5285&gt;SUM($AQ$3585:AQ4915),_xlfn.CONCAT(", ",AS4915),
IF($AQ$5285=SUM($AQ$3585:AQ4915),_xlfn.CONCAT(" y ",AS4915)))))</f>
        <v/>
      </c>
      <c r="AS4915" s="156" t="s">
        <v>8447</v>
      </c>
    </row>
    <row r="4916" spans="1:45" ht="15" customHeight="1">
      <c r="A4916" s="57"/>
      <c r="B4916" s="26"/>
      <c r="C4916" s="716" t="s">
        <v>8448</v>
      </c>
      <c r="D4916" s="716"/>
      <c r="E4916" s="941"/>
      <c r="F4916" s="942"/>
      <c r="G4916" s="942"/>
      <c r="H4916" s="943"/>
      <c r="I4916" s="940"/>
      <c r="J4916" s="940"/>
      <c r="K4916" s="940"/>
      <c r="L4916" s="940"/>
      <c r="M4916" s="940"/>
      <c r="N4916" s="940"/>
      <c r="O4916" s="940"/>
      <c r="P4916" s="940"/>
      <c r="Q4916" s="890"/>
      <c r="R4916" s="891"/>
      <c r="S4916" s="890"/>
      <c r="T4916" s="891"/>
      <c r="U4916" s="890"/>
      <c r="V4916" s="891"/>
      <c r="W4916" s="890"/>
      <c r="X4916" s="891"/>
      <c r="Y4916" s="890"/>
      <c r="Z4916" s="891"/>
      <c r="AA4916" s="890"/>
      <c r="AB4916" s="891"/>
      <c r="AC4916" s="890"/>
      <c r="AD4916" s="891"/>
      <c r="AE4916" s="164"/>
      <c r="AF4916" s="164"/>
      <c r="AG4916" s="199">
        <f t="shared" si="1560"/>
        <v>0</v>
      </c>
      <c r="AH4916" s="219" t="b">
        <f t="shared" si="1561"/>
        <v>0</v>
      </c>
      <c r="AI4916" s="198" t="str">
        <f t="shared" si="1562"/>
        <v/>
      </c>
      <c r="AJ4916" s="219" t="b">
        <f t="shared" si="1563"/>
        <v>0</v>
      </c>
      <c r="AK4916" s="198" t="str">
        <f t="shared" si="1564"/>
        <v/>
      </c>
      <c r="AL4916" s="219" t="b">
        <f t="shared" si="1565"/>
        <v>0</v>
      </c>
      <c r="AM4916" s="351">
        <f t="shared" si="1566"/>
        <v>0</v>
      </c>
      <c r="AN4916" s="164"/>
      <c r="AO4916" s="164"/>
      <c r="AP4916" s="164"/>
      <c r="AQ4916" s="402">
        <f t="shared" si="1567"/>
        <v>0</v>
      </c>
      <c r="AR4916" s="370" t="str">
        <f>IF(AQ4916=0,"",
IF(SUM($AQ$3585:AQ4916)=1,AS4916,
IF($AQ$5285&gt;SUM($AQ$3585:AQ4916),_xlfn.CONCAT(", ",AS4916),
IF($AQ$5285=SUM($AQ$3585:AQ4916),_xlfn.CONCAT(" y ",AS4916)))))</f>
        <v/>
      </c>
      <c r="AS4916" s="156" t="s">
        <v>8449</v>
      </c>
    </row>
    <row r="4917" spans="1:45" ht="15" customHeight="1">
      <c r="A4917" s="57"/>
      <c r="B4917" s="26"/>
      <c r="C4917" s="716" t="s">
        <v>8450</v>
      </c>
      <c r="D4917" s="716"/>
      <c r="E4917" s="941"/>
      <c r="F4917" s="942"/>
      <c r="G4917" s="942"/>
      <c r="H4917" s="943"/>
      <c r="I4917" s="940"/>
      <c r="J4917" s="940"/>
      <c r="K4917" s="940"/>
      <c r="L4917" s="940"/>
      <c r="M4917" s="940"/>
      <c r="N4917" s="940"/>
      <c r="O4917" s="940"/>
      <c r="P4917" s="940"/>
      <c r="Q4917" s="890"/>
      <c r="R4917" s="891"/>
      <c r="S4917" s="890"/>
      <c r="T4917" s="891"/>
      <c r="U4917" s="890"/>
      <c r="V4917" s="891"/>
      <c r="W4917" s="890"/>
      <c r="X4917" s="891"/>
      <c r="Y4917" s="890"/>
      <c r="Z4917" s="891"/>
      <c r="AA4917" s="890"/>
      <c r="AB4917" s="891"/>
      <c r="AC4917" s="890"/>
      <c r="AD4917" s="891"/>
      <c r="AE4917" s="164"/>
      <c r="AF4917" s="164"/>
      <c r="AG4917" s="199">
        <f t="shared" si="1560"/>
        <v>0</v>
      </c>
      <c r="AH4917" s="219" t="b">
        <f t="shared" si="1561"/>
        <v>0</v>
      </c>
      <c r="AI4917" s="198" t="str">
        <f t="shared" si="1562"/>
        <v/>
      </c>
      <c r="AJ4917" s="219" t="b">
        <f t="shared" si="1563"/>
        <v>0</v>
      </c>
      <c r="AK4917" s="198" t="str">
        <f t="shared" si="1564"/>
        <v/>
      </c>
      <c r="AL4917" s="219" t="b">
        <f t="shared" si="1565"/>
        <v>0</v>
      </c>
      <c r="AM4917" s="351">
        <f t="shared" si="1566"/>
        <v>0</v>
      </c>
      <c r="AN4917" s="164"/>
      <c r="AO4917" s="164"/>
      <c r="AP4917" s="164"/>
      <c r="AQ4917" s="402">
        <f t="shared" si="1567"/>
        <v>0</v>
      </c>
      <c r="AR4917" s="370" t="str">
        <f>IF(AQ4917=0,"",
IF(SUM($AQ$3585:AQ4917)=1,AS4917,
IF($AQ$5285&gt;SUM($AQ$3585:AQ4917),_xlfn.CONCAT(", ",AS4917),
IF($AQ$5285=SUM($AQ$3585:AQ4917),_xlfn.CONCAT(" y ",AS4917)))))</f>
        <v/>
      </c>
      <c r="AS4917" s="156" t="s">
        <v>8451</v>
      </c>
    </row>
    <row r="4918" spans="1:45" ht="15" customHeight="1">
      <c r="A4918" s="57"/>
      <c r="B4918" s="26"/>
      <c r="C4918" s="716" t="s">
        <v>8452</v>
      </c>
      <c r="D4918" s="716"/>
      <c r="E4918" s="941"/>
      <c r="F4918" s="942"/>
      <c r="G4918" s="942"/>
      <c r="H4918" s="943"/>
      <c r="I4918" s="940"/>
      <c r="J4918" s="940"/>
      <c r="K4918" s="940"/>
      <c r="L4918" s="940"/>
      <c r="M4918" s="940"/>
      <c r="N4918" s="940"/>
      <c r="O4918" s="940"/>
      <c r="P4918" s="940"/>
      <c r="Q4918" s="890"/>
      <c r="R4918" s="891"/>
      <c r="S4918" s="890"/>
      <c r="T4918" s="891"/>
      <c r="U4918" s="890"/>
      <c r="V4918" s="891"/>
      <c r="W4918" s="890"/>
      <c r="X4918" s="891"/>
      <c r="Y4918" s="890"/>
      <c r="Z4918" s="891"/>
      <c r="AA4918" s="890"/>
      <c r="AB4918" s="891"/>
      <c r="AC4918" s="890"/>
      <c r="AD4918" s="891"/>
      <c r="AE4918" s="164"/>
      <c r="AF4918" s="164"/>
      <c r="AG4918" s="199">
        <f t="shared" si="1560"/>
        <v>0</v>
      </c>
      <c r="AH4918" s="219" t="b">
        <f t="shared" si="1561"/>
        <v>0</v>
      </c>
      <c r="AI4918" s="198" t="str">
        <f t="shared" si="1562"/>
        <v/>
      </c>
      <c r="AJ4918" s="219" t="b">
        <f t="shared" si="1563"/>
        <v>0</v>
      </c>
      <c r="AK4918" s="198" t="str">
        <f t="shared" si="1564"/>
        <v/>
      </c>
      <c r="AL4918" s="219" t="b">
        <f t="shared" si="1565"/>
        <v>0</v>
      </c>
      <c r="AM4918" s="351">
        <f t="shared" si="1566"/>
        <v>0</v>
      </c>
      <c r="AN4918" s="164"/>
      <c r="AO4918" s="164"/>
      <c r="AP4918" s="164"/>
      <c r="AQ4918" s="402">
        <f t="shared" si="1567"/>
        <v>0</v>
      </c>
      <c r="AR4918" s="370" t="str">
        <f>IF(AQ4918=0,"",
IF(SUM($AQ$3585:AQ4918)=1,AS4918,
IF($AQ$5285&gt;SUM($AQ$3585:AQ4918),_xlfn.CONCAT(", ",AS4918),
IF($AQ$5285=SUM($AQ$3585:AQ4918),_xlfn.CONCAT(" y ",AS4918)))))</f>
        <v/>
      </c>
      <c r="AS4918" s="156" t="s">
        <v>8453</v>
      </c>
    </row>
    <row r="4919" spans="1:45" ht="15" customHeight="1">
      <c r="A4919" s="57"/>
      <c r="B4919" s="26"/>
      <c r="C4919" s="716" t="s">
        <v>8454</v>
      </c>
      <c r="D4919" s="716"/>
      <c r="E4919" s="941"/>
      <c r="F4919" s="942"/>
      <c r="G4919" s="942"/>
      <c r="H4919" s="943"/>
      <c r="I4919" s="940"/>
      <c r="J4919" s="940"/>
      <c r="K4919" s="940"/>
      <c r="L4919" s="940"/>
      <c r="M4919" s="940"/>
      <c r="N4919" s="940"/>
      <c r="O4919" s="940"/>
      <c r="P4919" s="940"/>
      <c r="Q4919" s="890"/>
      <c r="R4919" s="891"/>
      <c r="S4919" s="890"/>
      <c r="T4919" s="891"/>
      <c r="U4919" s="890"/>
      <c r="V4919" s="891"/>
      <c r="W4919" s="890"/>
      <c r="X4919" s="891"/>
      <c r="Y4919" s="890"/>
      <c r="Z4919" s="891"/>
      <c r="AA4919" s="890"/>
      <c r="AB4919" s="891"/>
      <c r="AC4919" s="890"/>
      <c r="AD4919" s="891"/>
      <c r="AE4919" s="164"/>
      <c r="AF4919" s="164"/>
      <c r="AG4919" s="199">
        <f t="shared" si="1560"/>
        <v>0</v>
      </c>
      <c r="AH4919" s="219" t="b">
        <f t="shared" si="1561"/>
        <v>0</v>
      </c>
      <c r="AI4919" s="198" t="str">
        <f t="shared" si="1562"/>
        <v/>
      </c>
      <c r="AJ4919" s="219" t="b">
        <f t="shared" si="1563"/>
        <v>0</v>
      </c>
      <c r="AK4919" s="198" t="str">
        <f t="shared" si="1564"/>
        <v/>
      </c>
      <c r="AL4919" s="219" t="b">
        <f t="shared" si="1565"/>
        <v>0</v>
      </c>
      <c r="AM4919" s="351">
        <f t="shared" si="1566"/>
        <v>0</v>
      </c>
      <c r="AN4919" s="164"/>
      <c r="AO4919" s="164"/>
      <c r="AP4919" s="164"/>
      <c r="AQ4919" s="402">
        <f t="shared" si="1567"/>
        <v>0</v>
      </c>
      <c r="AR4919" s="370" t="str">
        <f>IF(AQ4919=0,"",
IF(SUM($AQ$3585:AQ4919)=1,AS4919,
IF($AQ$5285&gt;SUM($AQ$3585:AQ4919),_xlfn.CONCAT(", ",AS4919),
IF($AQ$5285=SUM($AQ$3585:AQ4919),_xlfn.CONCAT(" y ",AS4919)))))</f>
        <v/>
      </c>
      <c r="AS4919" s="156" t="s">
        <v>8455</v>
      </c>
    </row>
    <row r="4920" spans="1:45" ht="15" customHeight="1">
      <c r="A4920" s="57"/>
      <c r="B4920" s="26"/>
      <c r="C4920" s="716" t="s">
        <v>8456</v>
      </c>
      <c r="D4920" s="716"/>
      <c r="E4920" s="941"/>
      <c r="F4920" s="942"/>
      <c r="G4920" s="942"/>
      <c r="H4920" s="943"/>
      <c r="I4920" s="940"/>
      <c r="J4920" s="940"/>
      <c r="K4920" s="940"/>
      <c r="L4920" s="940"/>
      <c r="M4920" s="940"/>
      <c r="N4920" s="940"/>
      <c r="O4920" s="940"/>
      <c r="P4920" s="940"/>
      <c r="Q4920" s="890"/>
      <c r="R4920" s="891"/>
      <c r="S4920" s="890"/>
      <c r="T4920" s="891"/>
      <c r="U4920" s="890"/>
      <c r="V4920" s="891"/>
      <c r="W4920" s="890"/>
      <c r="X4920" s="891"/>
      <c r="Y4920" s="890"/>
      <c r="Z4920" s="891"/>
      <c r="AA4920" s="890"/>
      <c r="AB4920" s="891"/>
      <c r="AC4920" s="890"/>
      <c r="AD4920" s="891"/>
      <c r="AE4920" s="164"/>
      <c r="AF4920" s="164"/>
      <c r="AG4920" s="199">
        <f t="shared" si="1560"/>
        <v>0</v>
      </c>
      <c r="AH4920" s="219" t="b">
        <f t="shared" si="1561"/>
        <v>0</v>
      </c>
      <c r="AI4920" s="198" t="str">
        <f t="shared" si="1562"/>
        <v/>
      </c>
      <c r="AJ4920" s="219" t="b">
        <f t="shared" si="1563"/>
        <v>0</v>
      </c>
      <c r="AK4920" s="198" t="str">
        <f t="shared" si="1564"/>
        <v/>
      </c>
      <c r="AL4920" s="219" t="b">
        <f t="shared" si="1565"/>
        <v>0</v>
      </c>
      <c r="AM4920" s="351">
        <f t="shared" si="1566"/>
        <v>0</v>
      </c>
      <c r="AN4920" s="164"/>
      <c r="AO4920" s="164"/>
      <c r="AP4920" s="164"/>
      <c r="AQ4920" s="402">
        <f t="shared" si="1567"/>
        <v>0</v>
      </c>
      <c r="AR4920" s="370" t="str">
        <f>IF(AQ4920=0,"",
IF(SUM($AQ$3585:AQ4920)=1,AS4920,
IF($AQ$5285&gt;SUM($AQ$3585:AQ4920),_xlfn.CONCAT(", ",AS4920),
IF($AQ$5285=SUM($AQ$3585:AQ4920),_xlfn.CONCAT(" y ",AS4920)))))</f>
        <v/>
      </c>
      <c r="AS4920" s="156" t="s">
        <v>8457</v>
      </c>
    </row>
    <row r="4921" spans="1:45" ht="15" customHeight="1">
      <c r="A4921" s="57"/>
      <c r="B4921" s="26"/>
      <c r="C4921" s="716" t="s">
        <v>8458</v>
      </c>
      <c r="D4921" s="716"/>
      <c r="E4921" s="941"/>
      <c r="F4921" s="942"/>
      <c r="G4921" s="942"/>
      <c r="H4921" s="943"/>
      <c r="I4921" s="940"/>
      <c r="J4921" s="940"/>
      <c r="K4921" s="940"/>
      <c r="L4921" s="940"/>
      <c r="M4921" s="940"/>
      <c r="N4921" s="940"/>
      <c r="O4921" s="940"/>
      <c r="P4921" s="940"/>
      <c r="Q4921" s="890"/>
      <c r="R4921" s="891"/>
      <c r="S4921" s="890"/>
      <c r="T4921" s="891"/>
      <c r="U4921" s="890"/>
      <c r="V4921" s="891"/>
      <c r="W4921" s="890"/>
      <c r="X4921" s="891"/>
      <c r="Y4921" s="890"/>
      <c r="Z4921" s="891"/>
      <c r="AA4921" s="890"/>
      <c r="AB4921" s="891"/>
      <c r="AC4921" s="890"/>
      <c r="AD4921" s="891"/>
      <c r="AE4921" s="164"/>
      <c r="AF4921" s="164"/>
      <c r="AG4921" s="199">
        <f t="shared" si="1560"/>
        <v>0</v>
      </c>
      <c r="AH4921" s="219" t="b">
        <f t="shared" si="1561"/>
        <v>0</v>
      </c>
      <c r="AI4921" s="198" t="str">
        <f t="shared" si="1562"/>
        <v/>
      </c>
      <c r="AJ4921" s="219" t="b">
        <f t="shared" si="1563"/>
        <v>0</v>
      </c>
      <c r="AK4921" s="198" t="str">
        <f t="shared" si="1564"/>
        <v/>
      </c>
      <c r="AL4921" s="219" t="b">
        <f t="shared" si="1565"/>
        <v>0</v>
      </c>
      <c r="AM4921" s="351">
        <f t="shared" si="1566"/>
        <v>0</v>
      </c>
      <c r="AN4921" s="164"/>
      <c r="AO4921" s="164"/>
      <c r="AP4921" s="164"/>
      <c r="AQ4921" s="402">
        <f t="shared" si="1567"/>
        <v>0</v>
      </c>
      <c r="AR4921" s="370" t="str">
        <f>IF(AQ4921=0,"",
IF(SUM($AQ$3585:AQ4921)=1,AS4921,
IF($AQ$5285&gt;SUM($AQ$3585:AQ4921),_xlfn.CONCAT(", ",AS4921),
IF($AQ$5285=SUM($AQ$3585:AQ4921),_xlfn.CONCAT(" y ",AS4921)))))</f>
        <v/>
      </c>
      <c r="AS4921" s="156" t="s">
        <v>8459</v>
      </c>
    </row>
    <row r="4922" spans="1:45" ht="15" customHeight="1">
      <c r="A4922" s="57"/>
      <c r="B4922" s="26"/>
      <c r="C4922" s="716" t="s">
        <v>8460</v>
      </c>
      <c r="D4922" s="716"/>
      <c r="E4922" s="941"/>
      <c r="F4922" s="942"/>
      <c r="G4922" s="942"/>
      <c r="H4922" s="943"/>
      <c r="I4922" s="940"/>
      <c r="J4922" s="940"/>
      <c r="K4922" s="940"/>
      <c r="L4922" s="940"/>
      <c r="M4922" s="940"/>
      <c r="N4922" s="940"/>
      <c r="O4922" s="940"/>
      <c r="P4922" s="940"/>
      <c r="Q4922" s="890"/>
      <c r="R4922" s="891"/>
      <c r="S4922" s="890"/>
      <c r="T4922" s="891"/>
      <c r="U4922" s="890"/>
      <c r="V4922" s="891"/>
      <c r="W4922" s="890"/>
      <c r="X4922" s="891"/>
      <c r="Y4922" s="890"/>
      <c r="Z4922" s="891"/>
      <c r="AA4922" s="890"/>
      <c r="AB4922" s="891"/>
      <c r="AC4922" s="890"/>
      <c r="AD4922" s="891"/>
      <c r="AE4922" s="164"/>
      <c r="AF4922" s="164"/>
      <c r="AG4922" s="199">
        <f t="shared" si="1560"/>
        <v>0</v>
      </c>
      <c r="AH4922" s="219" t="b">
        <f t="shared" si="1561"/>
        <v>0</v>
      </c>
      <c r="AI4922" s="198" t="str">
        <f t="shared" si="1562"/>
        <v/>
      </c>
      <c r="AJ4922" s="219" t="b">
        <f t="shared" si="1563"/>
        <v>0</v>
      </c>
      <c r="AK4922" s="198" t="str">
        <f t="shared" si="1564"/>
        <v/>
      </c>
      <c r="AL4922" s="219" t="b">
        <f t="shared" si="1565"/>
        <v>0</v>
      </c>
      <c r="AM4922" s="351">
        <f t="shared" si="1566"/>
        <v>0</v>
      </c>
      <c r="AN4922" s="164"/>
      <c r="AO4922" s="164"/>
      <c r="AP4922" s="164"/>
      <c r="AQ4922" s="402">
        <f t="shared" si="1567"/>
        <v>0</v>
      </c>
      <c r="AR4922" s="370" t="str">
        <f>IF(AQ4922=0,"",
IF(SUM($AQ$3585:AQ4922)=1,AS4922,
IF($AQ$5285&gt;SUM($AQ$3585:AQ4922),_xlfn.CONCAT(", ",AS4922),
IF($AQ$5285=SUM($AQ$3585:AQ4922),_xlfn.CONCAT(" y ",AS4922)))))</f>
        <v/>
      </c>
      <c r="AS4922" s="156" t="s">
        <v>8461</v>
      </c>
    </row>
    <row r="4923" spans="1:45" ht="15" customHeight="1">
      <c r="A4923" s="57"/>
      <c r="B4923" s="26"/>
      <c r="C4923" s="716" t="s">
        <v>8462</v>
      </c>
      <c r="D4923" s="716"/>
      <c r="E4923" s="941"/>
      <c r="F4923" s="942"/>
      <c r="G4923" s="942"/>
      <c r="H4923" s="943"/>
      <c r="I4923" s="940"/>
      <c r="J4923" s="940"/>
      <c r="K4923" s="940"/>
      <c r="L4923" s="940"/>
      <c r="M4923" s="940"/>
      <c r="N4923" s="940"/>
      <c r="O4923" s="940"/>
      <c r="P4923" s="940"/>
      <c r="Q4923" s="890"/>
      <c r="R4923" s="891"/>
      <c r="S4923" s="890"/>
      <c r="T4923" s="891"/>
      <c r="U4923" s="890"/>
      <c r="V4923" s="891"/>
      <c r="W4923" s="890"/>
      <c r="X4923" s="891"/>
      <c r="Y4923" s="890"/>
      <c r="Z4923" s="891"/>
      <c r="AA4923" s="890"/>
      <c r="AB4923" s="891"/>
      <c r="AC4923" s="890"/>
      <c r="AD4923" s="891"/>
      <c r="AE4923" s="164"/>
      <c r="AF4923" s="164"/>
      <c r="AG4923" s="199">
        <f t="shared" si="1560"/>
        <v>0</v>
      </c>
      <c r="AH4923" s="219" t="b">
        <f t="shared" si="1561"/>
        <v>0</v>
      </c>
      <c r="AI4923" s="198" t="str">
        <f t="shared" si="1562"/>
        <v/>
      </c>
      <c r="AJ4923" s="219" t="b">
        <f t="shared" si="1563"/>
        <v>0</v>
      </c>
      <c r="AK4923" s="198" t="str">
        <f t="shared" si="1564"/>
        <v/>
      </c>
      <c r="AL4923" s="219" t="b">
        <f t="shared" si="1565"/>
        <v>0</v>
      </c>
      <c r="AM4923" s="351">
        <f t="shared" si="1566"/>
        <v>0</v>
      </c>
      <c r="AN4923" s="164"/>
      <c r="AO4923" s="164"/>
      <c r="AP4923" s="164"/>
      <c r="AQ4923" s="402">
        <f t="shared" si="1567"/>
        <v>0</v>
      </c>
      <c r="AR4923" s="370" t="str">
        <f>IF(AQ4923=0,"",
IF(SUM($AQ$3585:AQ4923)=1,AS4923,
IF($AQ$5285&gt;SUM($AQ$3585:AQ4923),_xlfn.CONCAT(", ",AS4923),
IF($AQ$5285=SUM($AQ$3585:AQ4923),_xlfn.CONCAT(" y ",AS4923)))))</f>
        <v/>
      </c>
      <c r="AS4923" s="156" t="s">
        <v>8463</v>
      </c>
    </row>
    <row r="4924" spans="1:45" ht="15" customHeight="1">
      <c r="A4924" s="57"/>
      <c r="B4924" s="26"/>
      <c r="C4924" s="716" t="s">
        <v>8464</v>
      </c>
      <c r="D4924" s="716"/>
      <c r="E4924" s="941"/>
      <c r="F4924" s="942"/>
      <c r="G4924" s="942"/>
      <c r="H4924" s="943"/>
      <c r="I4924" s="940"/>
      <c r="J4924" s="940"/>
      <c r="K4924" s="940"/>
      <c r="L4924" s="940"/>
      <c r="M4924" s="940"/>
      <c r="N4924" s="940"/>
      <c r="O4924" s="940"/>
      <c r="P4924" s="940"/>
      <c r="Q4924" s="890"/>
      <c r="R4924" s="891"/>
      <c r="S4924" s="890"/>
      <c r="T4924" s="891"/>
      <c r="U4924" s="890"/>
      <c r="V4924" s="891"/>
      <c r="W4924" s="890"/>
      <c r="X4924" s="891"/>
      <c r="Y4924" s="890"/>
      <c r="Z4924" s="891"/>
      <c r="AA4924" s="890"/>
      <c r="AB4924" s="891"/>
      <c r="AC4924" s="890"/>
      <c r="AD4924" s="891"/>
      <c r="AE4924" s="164"/>
      <c r="AF4924" s="164"/>
      <c r="AG4924" s="199">
        <f t="shared" si="1560"/>
        <v>0</v>
      </c>
      <c r="AH4924" s="219" t="b">
        <f t="shared" si="1561"/>
        <v>0</v>
      </c>
      <c r="AI4924" s="198" t="str">
        <f t="shared" si="1562"/>
        <v/>
      </c>
      <c r="AJ4924" s="219" t="b">
        <f t="shared" si="1563"/>
        <v>0</v>
      </c>
      <c r="AK4924" s="198" t="str">
        <f t="shared" si="1564"/>
        <v/>
      </c>
      <c r="AL4924" s="219" t="b">
        <f t="shared" si="1565"/>
        <v>0</v>
      </c>
      <c r="AM4924" s="351">
        <f t="shared" si="1566"/>
        <v>0</v>
      </c>
      <c r="AN4924" s="164"/>
      <c r="AO4924" s="164"/>
      <c r="AP4924" s="164"/>
      <c r="AQ4924" s="402">
        <f t="shared" si="1567"/>
        <v>0</v>
      </c>
      <c r="AR4924" s="370" t="str">
        <f>IF(AQ4924=0,"",
IF(SUM($AQ$3585:AQ4924)=1,AS4924,
IF($AQ$5285&gt;SUM($AQ$3585:AQ4924),_xlfn.CONCAT(", ",AS4924),
IF($AQ$5285=SUM($AQ$3585:AQ4924),_xlfn.CONCAT(" y ",AS4924)))))</f>
        <v/>
      </c>
      <c r="AS4924" s="156" t="s">
        <v>8465</v>
      </c>
    </row>
    <row r="4925" spans="1:45" ht="15" customHeight="1">
      <c r="A4925" s="57"/>
      <c r="B4925" s="26"/>
      <c r="C4925" s="716" t="s">
        <v>8466</v>
      </c>
      <c r="D4925" s="716"/>
      <c r="E4925" s="941"/>
      <c r="F4925" s="942"/>
      <c r="G4925" s="942"/>
      <c r="H4925" s="943"/>
      <c r="I4925" s="940"/>
      <c r="J4925" s="940"/>
      <c r="K4925" s="940"/>
      <c r="L4925" s="940"/>
      <c r="M4925" s="940"/>
      <c r="N4925" s="940"/>
      <c r="O4925" s="940"/>
      <c r="P4925" s="940"/>
      <c r="Q4925" s="890"/>
      <c r="R4925" s="891"/>
      <c r="S4925" s="890"/>
      <c r="T4925" s="891"/>
      <c r="U4925" s="890"/>
      <c r="V4925" s="891"/>
      <c r="W4925" s="890"/>
      <c r="X4925" s="891"/>
      <c r="Y4925" s="890"/>
      <c r="Z4925" s="891"/>
      <c r="AA4925" s="890"/>
      <c r="AB4925" s="891"/>
      <c r="AC4925" s="890"/>
      <c r="AD4925" s="891"/>
      <c r="AE4925" s="164"/>
      <c r="AF4925" s="164"/>
      <c r="AG4925" s="199">
        <f t="shared" si="1560"/>
        <v>0</v>
      </c>
      <c r="AH4925" s="219" t="b">
        <f t="shared" si="1561"/>
        <v>0</v>
      </c>
      <c r="AI4925" s="198" t="str">
        <f t="shared" si="1562"/>
        <v/>
      </c>
      <c r="AJ4925" s="219" t="b">
        <f t="shared" si="1563"/>
        <v>0</v>
      </c>
      <c r="AK4925" s="198" t="str">
        <f t="shared" si="1564"/>
        <v/>
      </c>
      <c r="AL4925" s="219" t="b">
        <f t="shared" si="1565"/>
        <v>0</v>
      </c>
      <c r="AM4925" s="351">
        <f t="shared" si="1566"/>
        <v>0</v>
      </c>
      <c r="AN4925" s="164"/>
      <c r="AO4925" s="164"/>
      <c r="AP4925" s="164"/>
      <c r="AQ4925" s="402">
        <f t="shared" si="1567"/>
        <v>0</v>
      </c>
      <c r="AR4925" s="370" t="str">
        <f>IF(AQ4925=0,"",
IF(SUM($AQ$3585:AQ4925)=1,AS4925,
IF($AQ$5285&gt;SUM($AQ$3585:AQ4925),_xlfn.CONCAT(", ",AS4925),
IF($AQ$5285=SUM($AQ$3585:AQ4925),_xlfn.CONCAT(" y ",AS4925)))))</f>
        <v/>
      </c>
      <c r="AS4925" s="156" t="s">
        <v>8467</v>
      </c>
    </row>
    <row r="4926" spans="1:45" ht="15" customHeight="1">
      <c r="A4926" s="57"/>
      <c r="B4926" s="26"/>
      <c r="C4926" s="716" t="s">
        <v>8468</v>
      </c>
      <c r="D4926" s="716"/>
      <c r="E4926" s="941"/>
      <c r="F4926" s="942"/>
      <c r="G4926" s="942"/>
      <c r="H4926" s="943"/>
      <c r="I4926" s="940"/>
      <c r="J4926" s="940"/>
      <c r="K4926" s="940"/>
      <c r="L4926" s="940"/>
      <c r="M4926" s="940"/>
      <c r="N4926" s="940"/>
      <c r="O4926" s="940"/>
      <c r="P4926" s="940"/>
      <c r="Q4926" s="890"/>
      <c r="R4926" s="891"/>
      <c r="S4926" s="890"/>
      <c r="T4926" s="891"/>
      <c r="U4926" s="890"/>
      <c r="V4926" s="891"/>
      <c r="W4926" s="890"/>
      <c r="X4926" s="891"/>
      <c r="Y4926" s="890"/>
      <c r="Z4926" s="891"/>
      <c r="AA4926" s="890"/>
      <c r="AB4926" s="891"/>
      <c r="AC4926" s="890"/>
      <c r="AD4926" s="891"/>
      <c r="AE4926" s="164"/>
      <c r="AF4926" s="164"/>
      <c r="AG4926" s="199">
        <f t="shared" si="1560"/>
        <v>0</v>
      </c>
      <c r="AH4926" s="219" t="b">
        <f t="shared" si="1561"/>
        <v>0</v>
      </c>
      <c r="AI4926" s="198" t="str">
        <f t="shared" si="1562"/>
        <v/>
      </c>
      <c r="AJ4926" s="219" t="b">
        <f t="shared" si="1563"/>
        <v>0</v>
      </c>
      <c r="AK4926" s="198" t="str">
        <f t="shared" si="1564"/>
        <v/>
      </c>
      <c r="AL4926" s="219" t="b">
        <f t="shared" si="1565"/>
        <v>0</v>
      </c>
      <c r="AM4926" s="351">
        <f t="shared" si="1566"/>
        <v>0</v>
      </c>
      <c r="AN4926" s="164"/>
      <c r="AO4926" s="164"/>
      <c r="AP4926" s="164"/>
      <c r="AQ4926" s="402">
        <f t="shared" si="1567"/>
        <v>0</v>
      </c>
      <c r="AR4926" s="370" t="str">
        <f>IF(AQ4926=0,"",
IF(SUM($AQ$3585:AQ4926)=1,AS4926,
IF($AQ$5285&gt;SUM($AQ$3585:AQ4926),_xlfn.CONCAT(", ",AS4926),
IF($AQ$5285=SUM($AQ$3585:AQ4926),_xlfn.CONCAT(" y ",AS4926)))))</f>
        <v/>
      </c>
      <c r="AS4926" s="156" t="s">
        <v>8469</v>
      </c>
    </row>
    <row r="4927" spans="1:45" ht="15" customHeight="1">
      <c r="A4927" s="57"/>
      <c r="B4927" s="26"/>
      <c r="C4927" s="716" t="s">
        <v>8470</v>
      </c>
      <c r="D4927" s="716"/>
      <c r="E4927" s="941"/>
      <c r="F4927" s="942"/>
      <c r="G4927" s="942"/>
      <c r="H4927" s="943"/>
      <c r="I4927" s="940"/>
      <c r="J4927" s="940"/>
      <c r="K4927" s="940"/>
      <c r="L4927" s="940"/>
      <c r="M4927" s="940"/>
      <c r="N4927" s="940"/>
      <c r="O4927" s="940"/>
      <c r="P4927" s="940"/>
      <c r="Q4927" s="890"/>
      <c r="R4927" s="891"/>
      <c r="S4927" s="890"/>
      <c r="T4927" s="891"/>
      <c r="U4927" s="890"/>
      <c r="V4927" s="891"/>
      <c r="W4927" s="890"/>
      <c r="X4927" s="891"/>
      <c r="Y4927" s="890"/>
      <c r="Z4927" s="891"/>
      <c r="AA4927" s="890"/>
      <c r="AB4927" s="891"/>
      <c r="AC4927" s="890"/>
      <c r="AD4927" s="891"/>
      <c r="AE4927" s="164"/>
      <c r="AF4927" s="164"/>
      <c r="AG4927" s="199">
        <f t="shared" si="1560"/>
        <v>0</v>
      </c>
      <c r="AH4927" s="219" t="b">
        <f t="shared" si="1561"/>
        <v>0</v>
      </c>
      <c r="AI4927" s="198" t="str">
        <f t="shared" si="1562"/>
        <v/>
      </c>
      <c r="AJ4927" s="219" t="b">
        <f t="shared" si="1563"/>
        <v>0</v>
      </c>
      <c r="AK4927" s="198" t="str">
        <f t="shared" si="1564"/>
        <v/>
      </c>
      <c r="AL4927" s="219" t="b">
        <f t="shared" si="1565"/>
        <v>0</v>
      </c>
      <c r="AM4927" s="351">
        <f t="shared" si="1566"/>
        <v>0</v>
      </c>
      <c r="AN4927" s="164"/>
      <c r="AO4927" s="164"/>
      <c r="AP4927" s="164"/>
      <c r="AQ4927" s="402">
        <f t="shared" si="1567"/>
        <v>0</v>
      </c>
      <c r="AR4927" s="370" t="str">
        <f>IF(AQ4927=0,"",
IF(SUM($AQ$3585:AQ4927)=1,AS4927,
IF($AQ$5285&gt;SUM($AQ$3585:AQ4927),_xlfn.CONCAT(", ",AS4927),
IF($AQ$5285=SUM($AQ$3585:AQ4927),_xlfn.CONCAT(" y ",AS4927)))))</f>
        <v/>
      </c>
      <c r="AS4927" s="156" t="s">
        <v>8471</v>
      </c>
    </row>
    <row r="4928" spans="1:45" ht="15" customHeight="1">
      <c r="A4928" s="57"/>
      <c r="B4928" s="26"/>
      <c r="C4928" s="716" t="s">
        <v>8472</v>
      </c>
      <c r="D4928" s="716"/>
      <c r="E4928" s="941"/>
      <c r="F4928" s="942"/>
      <c r="G4928" s="942"/>
      <c r="H4928" s="943"/>
      <c r="I4928" s="940"/>
      <c r="J4928" s="940"/>
      <c r="K4928" s="940"/>
      <c r="L4928" s="940"/>
      <c r="M4928" s="940"/>
      <c r="N4928" s="940"/>
      <c r="O4928" s="940"/>
      <c r="P4928" s="940"/>
      <c r="Q4928" s="890"/>
      <c r="R4928" s="891"/>
      <c r="S4928" s="890"/>
      <c r="T4928" s="891"/>
      <c r="U4928" s="890"/>
      <c r="V4928" s="891"/>
      <c r="W4928" s="890"/>
      <c r="X4928" s="891"/>
      <c r="Y4928" s="890"/>
      <c r="Z4928" s="891"/>
      <c r="AA4928" s="890"/>
      <c r="AB4928" s="891"/>
      <c r="AC4928" s="890"/>
      <c r="AD4928" s="891"/>
      <c r="AE4928" s="164"/>
      <c r="AF4928" s="164"/>
      <c r="AG4928" s="199">
        <f t="shared" si="1560"/>
        <v>0</v>
      </c>
      <c r="AH4928" s="219" t="b">
        <f t="shared" si="1561"/>
        <v>0</v>
      </c>
      <c r="AI4928" s="198" t="str">
        <f t="shared" si="1562"/>
        <v/>
      </c>
      <c r="AJ4928" s="219" t="b">
        <f t="shared" si="1563"/>
        <v>0</v>
      </c>
      <c r="AK4928" s="198" t="str">
        <f t="shared" si="1564"/>
        <v/>
      </c>
      <c r="AL4928" s="219" t="b">
        <f t="shared" si="1565"/>
        <v>0</v>
      </c>
      <c r="AM4928" s="351">
        <f t="shared" si="1566"/>
        <v>0</v>
      </c>
      <c r="AN4928" s="164"/>
      <c r="AO4928" s="164"/>
      <c r="AP4928" s="164"/>
      <c r="AQ4928" s="402">
        <f t="shared" si="1567"/>
        <v>0</v>
      </c>
      <c r="AR4928" s="370" t="str">
        <f>IF(AQ4928=0,"",
IF(SUM($AQ$3585:AQ4928)=1,AS4928,
IF($AQ$5285&gt;SUM($AQ$3585:AQ4928),_xlfn.CONCAT(", ",AS4928),
IF($AQ$5285=SUM($AQ$3585:AQ4928),_xlfn.CONCAT(" y ",AS4928)))))</f>
        <v/>
      </c>
      <c r="AS4928" s="156" t="s">
        <v>8473</v>
      </c>
    </row>
    <row r="4929" spans="1:45" ht="15" customHeight="1">
      <c r="A4929" s="57"/>
      <c r="B4929" s="26"/>
      <c r="C4929" s="716" t="s">
        <v>8474</v>
      </c>
      <c r="D4929" s="716"/>
      <c r="E4929" s="941"/>
      <c r="F4929" s="942"/>
      <c r="G4929" s="942"/>
      <c r="H4929" s="943"/>
      <c r="I4929" s="940"/>
      <c r="J4929" s="940"/>
      <c r="K4929" s="940"/>
      <c r="L4929" s="940"/>
      <c r="M4929" s="940"/>
      <c r="N4929" s="940"/>
      <c r="O4929" s="940"/>
      <c r="P4929" s="940"/>
      <c r="Q4929" s="890"/>
      <c r="R4929" s="891"/>
      <c r="S4929" s="890"/>
      <c r="T4929" s="891"/>
      <c r="U4929" s="890"/>
      <c r="V4929" s="891"/>
      <c r="W4929" s="890"/>
      <c r="X4929" s="891"/>
      <c r="Y4929" s="890"/>
      <c r="Z4929" s="891"/>
      <c r="AA4929" s="890"/>
      <c r="AB4929" s="891"/>
      <c r="AC4929" s="890"/>
      <c r="AD4929" s="891"/>
      <c r="AE4929" s="164"/>
      <c r="AF4929" s="164"/>
      <c r="AG4929" s="199">
        <f t="shared" si="1560"/>
        <v>0</v>
      </c>
      <c r="AH4929" s="219" t="b">
        <f t="shared" si="1561"/>
        <v>0</v>
      </c>
      <c r="AI4929" s="198" t="str">
        <f t="shared" si="1562"/>
        <v/>
      </c>
      <c r="AJ4929" s="219" t="b">
        <f t="shared" si="1563"/>
        <v>0</v>
      </c>
      <c r="AK4929" s="198" t="str">
        <f t="shared" si="1564"/>
        <v/>
      </c>
      <c r="AL4929" s="219" t="b">
        <f t="shared" si="1565"/>
        <v>0</v>
      </c>
      <c r="AM4929" s="351">
        <f t="shared" si="1566"/>
        <v>0</v>
      </c>
      <c r="AN4929" s="164"/>
      <c r="AO4929" s="164"/>
      <c r="AP4929" s="164"/>
      <c r="AQ4929" s="402">
        <f t="shared" si="1567"/>
        <v>0</v>
      </c>
      <c r="AR4929" s="370" t="str">
        <f>IF(AQ4929=0,"",
IF(SUM($AQ$3585:AQ4929)=1,AS4929,
IF($AQ$5285&gt;SUM($AQ$3585:AQ4929),_xlfn.CONCAT(", ",AS4929),
IF($AQ$5285=SUM($AQ$3585:AQ4929),_xlfn.CONCAT(" y ",AS4929)))))</f>
        <v/>
      </c>
      <c r="AS4929" s="156" t="s">
        <v>8475</v>
      </c>
    </row>
    <row r="4930" spans="1:45" ht="15" customHeight="1">
      <c r="A4930" s="57"/>
      <c r="B4930" s="26"/>
      <c r="C4930" s="716" t="s">
        <v>8476</v>
      </c>
      <c r="D4930" s="716"/>
      <c r="E4930" s="941"/>
      <c r="F4930" s="942"/>
      <c r="G4930" s="942"/>
      <c r="H4930" s="943"/>
      <c r="I4930" s="940"/>
      <c r="J4930" s="940"/>
      <c r="K4930" s="940"/>
      <c r="L4930" s="940"/>
      <c r="M4930" s="940"/>
      <c r="N4930" s="940"/>
      <c r="O4930" s="940"/>
      <c r="P4930" s="940"/>
      <c r="Q4930" s="890"/>
      <c r="R4930" s="891"/>
      <c r="S4930" s="890"/>
      <c r="T4930" s="891"/>
      <c r="U4930" s="890"/>
      <c r="V4930" s="891"/>
      <c r="W4930" s="890"/>
      <c r="X4930" s="891"/>
      <c r="Y4930" s="890"/>
      <c r="Z4930" s="891"/>
      <c r="AA4930" s="890"/>
      <c r="AB4930" s="891"/>
      <c r="AC4930" s="890"/>
      <c r="AD4930" s="891"/>
      <c r="AE4930" s="164"/>
      <c r="AF4930" s="164"/>
      <c r="AG4930" s="199">
        <f t="shared" ref="AG4930:AG4993" si="1568">IF(AND(OR($I$3563="X",$T$3563="X"),COUNTA(E4930:AD4930)=0),0,IF(AND(COUNTBLANK(E4930)=1,COUNTA(I4930:AD4930)=0),0,IF(AND($C$3563="X",COUNTBLANK(E4930)=0,COUNTA(I4930:P4930)=2,COUNTA(Q4930:AB4930)&gt;0,AC4930=""),0,IF(AND($C$3563="X",COUNTBLANK(E4930)=0,COUNTA(I4930:P4930)=2,COUNTA(Q4930:AB4930)=0,AC4930="X"),0,1))))</f>
        <v>0</v>
      </c>
      <c r="AH4930" s="219" t="b">
        <f t="shared" ref="AH4930:AH4993" si="1569">NOT(EXACT($E4930,UPPER($E4930)))</f>
        <v>0</v>
      </c>
      <c r="AI4930" s="198" t="str">
        <f t="shared" ref="AI4930:AI4993" si="1570">SUBSTITUTE( SUBSTITUTE( SUBSTITUTE( SUBSTITUTE( SUBSTITUTE( SUBSTITUTE( SUBSTITUTE( SUBSTITUTE( SUBSTITUTE( SUBSTITUTE($E4930, "á", "a"), "é", "e"), "í", "i"), "ó", "o"), "ú", "u"), "Á", "A"), "É", "E"), "Í", "I"), "Ó", "O"), "Ú", "U")</f>
        <v/>
      </c>
      <c r="AJ4930" s="219" t="b">
        <f t="shared" ref="AJ4930:AJ4993" si="1571">NOT(EXACT($E4930,AI4930))</f>
        <v>0</v>
      </c>
      <c r="AK4930" s="198" t="str">
        <f t="shared" ref="AK4930:AK4993" si="1572">SUBSTITUTE((SUBSTITUTE(SUBSTITUTE(SUBSTITUTE($E4930,".",""),",",""),"(","")),")","")</f>
        <v/>
      </c>
      <c r="AL4930" s="219" t="b">
        <f t="shared" ref="AL4930:AL4993" si="1573">NOT(EXACT($E4930,AK4930))</f>
        <v>0</v>
      </c>
      <c r="AM4930" s="351">
        <f t="shared" ref="AM4930:AM4993" si="1574">IF(AND($AC4930="X",COUNTA(Q4930:AB4930)&gt;0),1,0)</f>
        <v>0</v>
      </c>
      <c r="AN4930" s="164"/>
      <c r="AO4930" s="164"/>
      <c r="AP4930" s="164"/>
      <c r="AQ4930" s="402">
        <f t="shared" ref="AQ4930:AQ4993" si="1575">IF(SUM(AG4930)=0,0,1)</f>
        <v>0</v>
      </c>
      <c r="AR4930" s="370" t="str">
        <f>IF(AQ4930=0,"",
IF(SUM($AQ$3585:AQ4930)=1,AS4930,
IF($AQ$5285&gt;SUM($AQ$3585:AQ4930),_xlfn.CONCAT(", ",AS4930),
IF($AQ$5285=SUM($AQ$3585:AQ4930),_xlfn.CONCAT(" y ",AS4930)))))</f>
        <v/>
      </c>
      <c r="AS4930" s="156" t="s">
        <v>8477</v>
      </c>
    </row>
    <row r="4931" spans="1:45" ht="15" customHeight="1">
      <c r="A4931" s="57"/>
      <c r="B4931" s="26"/>
      <c r="C4931" s="716" t="s">
        <v>8478</v>
      </c>
      <c r="D4931" s="716"/>
      <c r="E4931" s="941"/>
      <c r="F4931" s="942"/>
      <c r="G4931" s="942"/>
      <c r="H4931" s="943"/>
      <c r="I4931" s="940"/>
      <c r="J4931" s="940"/>
      <c r="K4931" s="940"/>
      <c r="L4931" s="940"/>
      <c r="M4931" s="940"/>
      <c r="N4931" s="940"/>
      <c r="O4931" s="940"/>
      <c r="P4931" s="940"/>
      <c r="Q4931" s="890"/>
      <c r="R4931" s="891"/>
      <c r="S4931" s="890"/>
      <c r="T4931" s="891"/>
      <c r="U4931" s="890"/>
      <c r="V4931" s="891"/>
      <c r="W4931" s="890"/>
      <c r="X4931" s="891"/>
      <c r="Y4931" s="890"/>
      <c r="Z4931" s="891"/>
      <c r="AA4931" s="890"/>
      <c r="AB4931" s="891"/>
      <c r="AC4931" s="890"/>
      <c r="AD4931" s="891"/>
      <c r="AE4931" s="164"/>
      <c r="AF4931" s="164"/>
      <c r="AG4931" s="199">
        <f t="shared" si="1568"/>
        <v>0</v>
      </c>
      <c r="AH4931" s="219" t="b">
        <f t="shared" si="1569"/>
        <v>0</v>
      </c>
      <c r="AI4931" s="198" t="str">
        <f t="shared" si="1570"/>
        <v/>
      </c>
      <c r="AJ4931" s="219" t="b">
        <f t="shared" si="1571"/>
        <v>0</v>
      </c>
      <c r="AK4931" s="198" t="str">
        <f t="shared" si="1572"/>
        <v/>
      </c>
      <c r="AL4931" s="219" t="b">
        <f t="shared" si="1573"/>
        <v>0</v>
      </c>
      <c r="AM4931" s="351">
        <f t="shared" si="1574"/>
        <v>0</v>
      </c>
      <c r="AN4931" s="164"/>
      <c r="AO4931" s="164"/>
      <c r="AP4931" s="164"/>
      <c r="AQ4931" s="402">
        <f t="shared" si="1575"/>
        <v>0</v>
      </c>
      <c r="AR4931" s="370" t="str">
        <f>IF(AQ4931=0,"",
IF(SUM($AQ$3585:AQ4931)=1,AS4931,
IF($AQ$5285&gt;SUM($AQ$3585:AQ4931),_xlfn.CONCAT(", ",AS4931),
IF($AQ$5285=SUM($AQ$3585:AQ4931),_xlfn.CONCAT(" y ",AS4931)))))</f>
        <v/>
      </c>
      <c r="AS4931" s="156" t="s">
        <v>8479</v>
      </c>
    </row>
    <row r="4932" spans="1:45" ht="15" customHeight="1">
      <c r="A4932" s="57"/>
      <c r="B4932" s="26"/>
      <c r="C4932" s="716" t="s">
        <v>8480</v>
      </c>
      <c r="D4932" s="716"/>
      <c r="E4932" s="941"/>
      <c r="F4932" s="942"/>
      <c r="G4932" s="942"/>
      <c r="H4932" s="943"/>
      <c r="I4932" s="940"/>
      <c r="J4932" s="940"/>
      <c r="K4932" s="940"/>
      <c r="L4932" s="940"/>
      <c r="M4932" s="940"/>
      <c r="N4932" s="940"/>
      <c r="O4932" s="940"/>
      <c r="P4932" s="940"/>
      <c r="Q4932" s="890"/>
      <c r="R4932" s="891"/>
      <c r="S4932" s="890"/>
      <c r="T4932" s="891"/>
      <c r="U4932" s="890"/>
      <c r="V4932" s="891"/>
      <c r="W4932" s="890"/>
      <c r="X4932" s="891"/>
      <c r="Y4932" s="890"/>
      <c r="Z4932" s="891"/>
      <c r="AA4932" s="890"/>
      <c r="AB4932" s="891"/>
      <c r="AC4932" s="890"/>
      <c r="AD4932" s="891"/>
      <c r="AE4932" s="164"/>
      <c r="AF4932" s="164"/>
      <c r="AG4932" s="199">
        <f t="shared" si="1568"/>
        <v>0</v>
      </c>
      <c r="AH4932" s="219" t="b">
        <f t="shared" si="1569"/>
        <v>0</v>
      </c>
      <c r="AI4932" s="198" t="str">
        <f t="shared" si="1570"/>
        <v/>
      </c>
      <c r="AJ4932" s="219" t="b">
        <f t="shared" si="1571"/>
        <v>0</v>
      </c>
      <c r="AK4932" s="198" t="str">
        <f t="shared" si="1572"/>
        <v/>
      </c>
      <c r="AL4932" s="219" t="b">
        <f t="shared" si="1573"/>
        <v>0</v>
      </c>
      <c r="AM4932" s="351">
        <f t="shared" si="1574"/>
        <v>0</v>
      </c>
      <c r="AN4932" s="164"/>
      <c r="AO4932" s="164"/>
      <c r="AP4932" s="164"/>
      <c r="AQ4932" s="402">
        <f t="shared" si="1575"/>
        <v>0</v>
      </c>
      <c r="AR4932" s="370" t="str">
        <f>IF(AQ4932=0,"",
IF(SUM($AQ$3585:AQ4932)=1,AS4932,
IF($AQ$5285&gt;SUM($AQ$3585:AQ4932),_xlfn.CONCAT(", ",AS4932),
IF($AQ$5285=SUM($AQ$3585:AQ4932),_xlfn.CONCAT(" y ",AS4932)))))</f>
        <v/>
      </c>
      <c r="AS4932" s="156" t="s">
        <v>8481</v>
      </c>
    </row>
    <row r="4933" spans="1:45" ht="15" customHeight="1">
      <c r="A4933" s="57"/>
      <c r="B4933" s="26"/>
      <c r="C4933" s="716" t="s">
        <v>8482</v>
      </c>
      <c r="D4933" s="716"/>
      <c r="E4933" s="941"/>
      <c r="F4933" s="942"/>
      <c r="G4933" s="942"/>
      <c r="H4933" s="943"/>
      <c r="I4933" s="940"/>
      <c r="J4933" s="940"/>
      <c r="K4933" s="940"/>
      <c r="L4933" s="940"/>
      <c r="M4933" s="940"/>
      <c r="N4933" s="940"/>
      <c r="O4933" s="940"/>
      <c r="P4933" s="940"/>
      <c r="Q4933" s="890"/>
      <c r="R4933" s="891"/>
      <c r="S4933" s="890"/>
      <c r="T4933" s="891"/>
      <c r="U4933" s="890"/>
      <c r="V4933" s="891"/>
      <c r="W4933" s="890"/>
      <c r="X4933" s="891"/>
      <c r="Y4933" s="890"/>
      <c r="Z4933" s="891"/>
      <c r="AA4933" s="890"/>
      <c r="AB4933" s="891"/>
      <c r="AC4933" s="890"/>
      <c r="AD4933" s="891"/>
      <c r="AE4933" s="164"/>
      <c r="AF4933" s="164"/>
      <c r="AG4933" s="199">
        <f t="shared" si="1568"/>
        <v>0</v>
      </c>
      <c r="AH4933" s="219" t="b">
        <f t="shared" si="1569"/>
        <v>0</v>
      </c>
      <c r="AI4933" s="198" t="str">
        <f t="shared" si="1570"/>
        <v/>
      </c>
      <c r="AJ4933" s="219" t="b">
        <f t="shared" si="1571"/>
        <v>0</v>
      </c>
      <c r="AK4933" s="198" t="str">
        <f t="shared" si="1572"/>
        <v/>
      </c>
      <c r="AL4933" s="219" t="b">
        <f t="shared" si="1573"/>
        <v>0</v>
      </c>
      <c r="AM4933" s="351">
        <f t="shared" si="1574"/>
        <v>0</v>
      </c>
      <c r="AN4933" s="164"/>
      <c r="AO4933" s="164"/>
      <c r="AP4933" s="164"/>
      <c r="AQ4933" s="402">
        <f t="shared" si="1575"/>
        <v>0</v>
      </c>
      <c r="AR4933" s="370" t="str">
        <f>IF(AQ4933=0,"",
IF(SUM($AQ$3585:AQ4933)=1,AS4933,
IF($AQ$5285&gt;SUM($AQ$3585:AQ4933),_xlfn.CONCAT(", ",AS4933),
IF($AQ$5285=SUM($AQ$3585:AQ4933),_xlfn.CONCAT(" y ",AS4933)))))</f>
        <v/>
      </c>
      <c r="AS4933" s="156" t="s">
        <v>8483</v>
      </c>
    </row>
    <row r="4934" spans="1:45" ht="15" customHeight="1">
      <c r="A4934" s="57"/>
      <c r="B4934" s="26"/>
      <c r="C4934" s="716" t="s">
        <v>8484</v>
      </c>
      <c r="D4934" s="716"/>
      <c r="E4934" s="941"/>
      <c r="F4934" s="942"/>
      <c r="G4934" s="942"/>
      <c r="H4934" s="943"/>
      <c r="I4934" s="940"/>
      <c r="J4934" s="940"/>
      <c r="K4934" s="940"/>
      <c r="L4934" s="940"/>
      <c r="M4934" s="940"/>
      <c r="N4934" s="940"/>
      <c r="O4934" s="940"/>
      <c r="P4934" s="940"/>
      <c r="Q4934" s="890"/>
      <c r="R4934" s="891"/>
      <c r="S4934" s="890"/>
      <c r="T4934" s="891"/>
      <c r="U4934" s="890"/>
      <c r="V4934" s="891"/>
      <c r="W4934" s="890"/>
      <c r="X4934" s="891"/>
      <c r="Y4934" s="890"/>
      <c r="Z4934" s="891"/>
      <c r="AA4934" s="890"/>
      <c r="AB4934" s="891"/>
      <c r="AC4934" s="890"/>
      <c r="AD4934" s="891"/>
      <c r="AE4934" s="164"/>
      <c r="AF4934" s="164"/>
      <c r="AG4934" s="199">
        <f t="shared" si="1568"/>
        <v>0</v>
      </c>
      <c r="AH4934" s="219" t="b">
        <f t="shared" si="1569"/>
        <v>0</v>
      </c>
      <c r="AI4934" s="198" t="str">
        <f t="shared" si="1570"/>
        <v/>
      </c>
      <c r="AJ4934" s="219" t="b">
        <f t="shared" si="1571"/>
        <v>0</v>
      </c>
      <c r="AK4934" s="198" t="str">
        <f t="shared" si="1572"/>
        <v/>
      </c>
      <c r="AL4934" s="219" t="b">
        <f t="shared" si="1573"/>
        <v>0</v>
      </c>
      <c r="AM4934" s="351">
        <f t="shared" si="1574"/>
        <v>0</v>
      </c>
      <c r="AN4934" s="164"/>
      <c r="AO4934" s="164"/>
      <c r="AP4934" s="164"/>
      <c r="AQ4934" s="402">
        <f t="shared" si="1575"/>
        <v>0</v>
      </c>
      <c r="AR4934" s="370" t="str">
        <f>IF(AQ4934=0,"",
IF(SUM($AQ$3585:AQ4934)=1,AS4934,
IF($AQ$5285&gt;SUM($AQ$3585:AQ4934),_xlfn.CONCAT(", ",AS4934),
IF($AQ$5285=SUM($AQ$3585:AQ4934),_xlfn.CONCAT(" y ",AS4934)))))</f>
        <v/>
      </c>
      <c r="AS4934" s="156" t="s">
        <v>8485</v>
      </c>
    </row>
    <row r="4935" spans="1:45" ht="15" customHeight="1">
      <c r="A4935" s="57"/>
      <c r="B4935" s="26"/>
      <c r="C4935" s="716" t="s">
        <v>8486</v>
      </c>
      <c r="D4935" s="716"/>
      <c r="E4935" s="941"/>
      <c r="F4935" s="942"/>
      <c r="G4935" s="942"/>
      <c r="H4935" s="943"/>
      <c r="I4935" s="940"/>
      <c r="J4935" s="940"/>
      <c r="K4935" s="940"/>
      <c r="L4935" s="940"/>
      <c r="M4935" s="940"/>
      <c r="N4935" s="940"/>
      <c r="O4935" s="940"/>
      <c r="P4935" s="940"/>
      <c r="Q4935" s="890"/>
      <c r="R4935" s="891"/>
      <c r="S4935" s="890"/>
      <c r="T4935" s="891"/>
      <c r="U4935" s="890"/>
      <c r="V4935" s="891"/>
      <c r="W4935" s="890"/>
      <c r="X4935" s="891"/>
      <c r="Y4935" s="890"/>
      <c r="Z4935" s="891"/>
      <c r="AA4935" s="890"/>
      <c r="AB4935" s="891"/>
      <c r="AC4935" s="890"/>
      <c r="AD4935" s="891"/>
      <c r="AE4935" s="164"/>
      <c r="AF4935" s="164"/>
      <c r="AG4935" s="199">
        <f t="shared" si="1568"/>
        <v>0</v>
      </c>
      <c r="AH4935" s="219" t="b">
        <f t="shared" si="1569"/>
        <v>0</v>
      </c>
      <c r="AI4935" s="198" t="str">
        <f t="shared" si="1570"/>
        <v/>
      </c>
      <c r="AJ4935" s="219" t="b">
        <f t="shared" si="1571"/>
        <v>0</v>
      </c>
      <c r="AK4935" s="198" t="str">
        <f t="shared" si="1572"/>
        <v/>
      </c>
      <c r="AL4935" s="219" t="b">
        <f t="shared" si="1573"/>
        <v>0</v>
      </c>
      <c r="AM4935" s="351">
        <f t="shared" si="1574"/>
        <v>0</v>
      </c>
      <c r="AN4935" s="164"/>
      <c r="AO4935" s="164"/>
      <c r="AP4935" s="164"/>
      <c r="AQ4935" s="402">
        <f t="shared" si="1575"/>
        <v>0</v>
      </c>
      <c r="AR4935" s="370" t="str">
        <f>IF(AQ4935=0,"",
IF(SUM($AQ$3585:AQ4935)=1,AS4935,
IF($AQ$5285&gt;SUM($AQ$3585:AQ4935),_xlfn.CONCAT(", ",AS4935),
IF($AQ$5285=SUM($AQ$3585:AQ4935),_xlfn.CONCAT(" y ",AS4935)))))</f>
        <v/>
      </c>
      <c r="AS4935" s="156" t="s">
        <v>8487</v>
      </c>
    </row>
    <row r="4936" spans="1:45" ht="15" customHeight="1">
      <c r="A4936" s="57"/>
      <c r="B4936" s="26"/>
      <c r="C4936" s="716" t="s">
        <v>8488</v>
      </c>
      <c r="D4936" s="716"/>
      <c r="E4936" s="941"/>
      <c r="F4936" s="942"/>
      <c r="G4936" s="942"/>
      <c r="H4936" s="943"/>
      <c r="I4936" s="940"/>
      <c r="J4936" s="940"/>
      <c r="K4936" s="940"/>
      <c r="L4936" s="940"/>
      <c r="M4936" s="940"/>
      <c r="N4936" s="940"/>
      <c r="O4936" s="940"/>
      <c r="P4936" s="940"/>
      <c r="Q4936" s="890"/>
      <c r="R4936" s="891"/>
      <c r="S4936" s="890"/>
      <c r="T4936" s="891"/>
      <c r="U4936" s="890"/>
      <c r="V4936" s="891"/>
      <c r="W4936" s="890"/>
      <c r="X4936" s="891"/>
      <c r="Y4936" s="890"/>
      <c r="Z4936" s="891"/>
      <c r="AA4936" s="890"/>
      <c r="AB4936" s="891"/>
      <c r="AC4936" s="890"/>
      <c r="AD4936" s="891"/>
      <c r="AE4936" s="164"/>
      <c r="AF4936" s="164"/>
      <c r="AG4936" s="199">
        <f t="shared" si="1568"/>
        <v>0</v>
      </c>
      <c r="AH4936" s="219" t="b">
        <f t="shared" si="1569"/>
        <v>0</v>
      </c>
      <c r="AI4936" s="198" t="str">
        <f t="shared" si="1570"/>
        <v/>
      </c>
      <c r="AJ4936" s="219" t="b">
        <f t="shared" si="1571"/>
        <v>0</v>
      </c>
      <c r="AK4936" s="198" t="str">
        <f t="shared" si="1572"/>
        <v/>
      </c>
      <c r="AL4936" s="219" t="b">
        <f t="shared" si="1573"/>
        <v>0</v>
      </c>
      <c r="AM4936" s="351">
        <f t="shared" si="1574"/>
        <v>0</v>
      </c>
      <c r="AN4936" s="164"/>
      <c r="AO4936" s="164"/>
      <c r="AP4936" s="164"/>
      <c r="AQ4936" s="402">
        <f t="shared" si="1575"/>
        <v>0</v>
      </c>
      <c r="AR4936" s="370" t="str">
        <f>IF(AQ4936=0,"",
IF(SUM($AQ$3585:AQ4936)=1,AS4936,
IF($AQ$5285&gt;SUM($AQ$3585:AQ4936),_xlfn.CONCAT(", ",AS4936),
IF($AQ$5285=SUM($AQ$3585:AQ4936),_xlfn.CONCAT(" y ",AS4936)))))</f>
        <v/>
      </c>
      <c r="AS4936" s="156" t="s">
        <v>8489</v>
      </c>
    </row>
    <row r="4937" spans="1:45" ht="15" customHeight="1">
      <c r="A4937" s="57"/>
      <c r="B4937" s="26"/>
      <c r="C4937" s="716" t="s">
        <v>8490</v>
      </c>
      <c r="D4937" s="716"/>
      <c r="E4937" s="941"/>
      <c r="F4937" s="942"/>
      <c r="G4937" s="942"/>
      <c r="H4937" s="943"/>
      <c r="I4937" s="940"/>
      <c r="J4937" s="940"/>
      <c r="K4937" s="940"/>
      <c r="L4937" s="940"/>
      <c r="M4937" s="940"/>
      <c r="N4937" s="940"/>
      <c r="O4937" s="940"/>
      <c r="P4937" s="940"/>
      <c r="Q4937" s="890"/>
      <c r="R4937" s="891"/>
      <c r="S4937" s="890"/>
      <c r="T4937" s="891"/>
      <c r="U4937" s="890"/>
      <c r="V4937" s="891"/>
      <c r="W4937" s="890"/>
      <c r="X4937" s="891"/>
      <c r="Y4937" s="890"/>
      <c r="Z4937" s="891"/>
      <c r="AA4937" s="890"/>
      <c r="AB4937" s="891"/>
      <c r="AC4937" s="890"/>
      <c r="AD4937" s="891"/>
      <c r="AE4937" s="164"/>
      <c r="AF4937" s="164"/>
      <c r="AG4937" s="199">
        <f t="shared" si="1568"/>
        <v>0</v>
      </c>
      <c r="AH4937" s="219" t="b">
        <f t="shared" si="1569"/>
        <v>0</v>
      </c>
      <c r="AI4937" s="198" t="str">
        <f t="shared" si="1570"/>
        <v/>
      </c>
      <c r="AJ4937" s="219" t="b">
        <f t="shared" si="1571"/>
        <v>0</v>
      </c>
      <c r="AK4937" s="198" t="str">
        <f t="shared" si="1572"/>
        <v/>
      </c>
      <c r="AL4937" s="219" t="b">
        <f t="shared" si="1573"/>
        <v>0</v>
      </c>
      <c r="AM4937" s="351">
        <f t="shared" si="1574"/>
        <v>0</v>
      </c>
      <c r="AN4937" s="164"/>
      <c r="AO4937" s="164"/>
      <c r="AP4937" s="164"/>
      <c r="AQ4937" s="402">
        <f t="shared" si="1575"/>
        <v>0</v>
      </c>
      <c r="AR4937" s="370" t="str">
        <f>IF(AQ4937=0,"",
IF(SUM($AQ$3585:AQ4937)=1,AS4937,
IF($AQ$5285&gt;SUM($AQ$3585:AQ4937),_xlfn.CONCAT(", ",AS4937),
IF($AQ$5285=SUM($AQ$3585:AQ4937),_xlfn.CONCAT(" y ",AS4937)))))</f>
        <v/>
      </c>
      <c r="AS4937" s="156" t="s">
        <v>8491</v>
      </c>
    </row>
    <row r="4938" spans="1:45" ht="15" customHeight="1">
      <c r="A4938" s="57"/>
      <c r="B4938" s="26"/>
      <c r="C4938" s="716" t="s">
        <v>8492</v>
      </c>
      <c r="D4938" s="716"/>
      <c r="E4938" s="941"/>
      <c r="F4938" s="942"/>
      <c r="G4938" s="942"/>
      <c r="H4938" s="943"/>
      <c r="I4938" s="940"/>
      <c r="J4938" s="940"/>
      <c r="K4938" s="940"/>
      <c r="L4938" s="940"/>
      <c r="M4938" s="940"/>
      <c r="N4938" s="940"/>
      <c r="O4938" s="940"/>
      <c r="P4938" s="940"/>
      <c r="Q4938" s="890"/>
      <c r="R4938" s="891"/>
      <c r="S4938" s="890"/>
      <c r="T4938" s="891"/>
      <c r="U4938" s="890"/>
      <c r="V4938" s="891"/>
      <c r="W4938" s="890"/>
      <c r="X4938" s="891"/>
      <c r="Y4938" s="890"/>
      <c r="Z4938" s="891"/>
      <c r="AA4938" s="890"/>
      <c r="AB4938" s="891"/>
      <c r="AC4938" s="890"/>
      <c r="AD4938" s="891"/>
      <c r="AE4938" s="164"/>
      <c r="AF4938" s="164"/>
      <c r="AG4938" s="199">
        <f t="shared" si="1568"/>
        <v>0</v>
      </c>
      <c r="AH4938" s="219" t="b">
        <f t="shared" si="1569"/>
        <v>0</v>
      </c>
      <c r="AI4938" s="198" t="str">
        <f t="shared" si="1570"/>
        <v/>
      </c>
      <c r="AJ4938" s="219" t="b">
        <f t="shared" si="1571"/>
        <v>0</v>
      </c>
      <c r="AK4938" s="198" t="str">
        <f t="shared" si="1572"/>
        <v/>
      </c>
      <c r="AL4938" s="219" t="b">
        <f t="shared" si="1573"/>
        <v>0</v>
      </c>
      <c r="AM4938" s="351">
        <f t="shared" si="1574"/>
        <v>0</v>
      </c>
      <c r="AN4938" s="164"/>
      <c r="AO4938" s="164"/>
      <c r="AP4938" s="164"/>
      <c r="AQ4938" s="402">
        <f t="shared" si="1575"/>
        <v>0</v>
      </c>
      <c r="AR4938" s="370" t="str">
        <f>IF(AQ4938=0,"",
IF(SUM($AQ$3585:AQ4938)=1,AS4938,
IF($AQ$5285&gt;SUM($AQ$3585:AQ4938),_xlfn.CONCAT(", ",AS4938),
IF($AQ$5285=SUM($AQ$3585:AQ4938),_xlfn.CONCAT(" y ",AS4938)))))</f>
        <v/>
      </c>
      <c r="AS4938" s="156" t="s">
        <v>8493</v>
      </c>
    </row>
    <row r="4939" spans="1:45" ht="15" customHeight="1">
      <c r="A4939" s="57"/>
      <c r="B4939" s="26"/>
      <c r="C4939" s="716" t="s">
        <v>8494</v>
      </c>
      <c r="D4939" s="716"/>
      <c r="E4939" s="941"/>
      <c r="F4939" s="942"/>
      <c r="G4939" s="942"/>
      <c r="H4939" s="943"/>
      <c r="I4939" s="940"/>
      <c r="J4939" s="940"/>
      <c r="K4939" s="940"/>
      <c r="L4939" s="940"/>
      <c r="M4939" s="940"/>
      <c r="N4939" s="940"/>
      <c r="O4939" s="940"/>
      <c r="P4939" s="940"/>
      <c r="Q4939" s="890"/>
      <c r="R4939" s="891"/>
      <c r="S4939" s="890"/>
      <c r="T4939" s="891"/>
      <c r="U4939" s="890"/>
      <c r="V4939" s="891"/>
      <c r="W4939" s="890"/>
      <c r="X4939" s="891"/>
      <c r="Y4939" s="890"/>
      <c r="Z4939" s="891"/>
      <c r="AA4939" s="890"/>
      <c r="AB4939" s="891"/>
      <c r="AC4939" s="890"/>
      <c r="AD4939" s="891"/>
      <c r="AE4939" s="164"/>
      <c r="AF4939" s="164"/>
      <c r="AG4939" s="199">
        <f t="shared" si="1568"/>
        <v>0</v>
      </c>
      <c r="AH4939" s="219" t="b">
        <f t="shared" si="1569"/>
        <v>0</v>
      </c>
      <c r="AI4939" s="198" t="str">
        <f t="shared" si="1570"/>
        <v/>
      </c>
      <c r="AJ4939" s="219" t="b">
        <f t="shared" si="1571"/>
        <v>0</v>
      </c>
      <c r="AK4939" s="198" t="str">
        <f t="shared" si="1572"/>
        <v/>
      </c>
      <c r="AL4939" s="219" t="b">
        <f t="shared" si="1573"/>
        <v>0</v>
      </c>
      <c r="AM4939" s="351">
        <f t="shared" si="1574"/>
        <v>0</v>
      </c>
      <c r="AN4939" s="164"/>
      <c r="AO4939" s="164"/>
      <c r="AP4939" s="164"/>
      <c r="AQ4939" s="402">
        <f t="shared" si="1575"/>
        <v>0</v>
      </c>
      <c r="AR4939" s="370" t="str">
        <f>IF(AQ4939=0,"",
IF(SUM($AQ$3585:AQ4939)=1,AS4939,
IF($AQ$5285&gt;SUM($AQ$3585:AQ4939),_xlfn.CONCAT(", ",AS4939),
IF($AQ$5285=SUM($AQ$3585:AQ4939),_xlfn.CONCAT(" y ",AS4939)))))</f>
        <v/>
      </c>
      <c r="AS4939" s="156" t="s">
        <v>8495</v>
      </c>
    </row>
    <row r="4940" spans="1:45" ht="15" customHeight="1">
      <c r="A4940" s="57"/>
      <c r="B4940" s="26"/>
      <c r="C4940" s="716" t="s">
        <v>8496</v>
      </c>
      <c r="D4940" s="716"/>
      <c r="E4940" s="941"/>
      <c r="F4940" s="942"/>
      <c r="G4940" s="942"/>
      <c r="H4940" s="943"/>
      <c r="I4940" s="940"/>
      <c r="J4940" s="940"/>
      <c r="K4940" s="940"/>
      <c r="L4940" s="940"/>
      <c r="M4940" s="940"/>
      <c r="N4940" s="940"/>
      <c r="O4940" s="940"/>
      <c r="P4940" s="940"/>
      <c r="Q4940" s="890"/>
      <c r="R4940" s="891"/>
      <c r="S4940" s="890"/>
      <c r="T4940" s="891"/>
      <c r="U4940" s="890"/>
      <c r="V4940" s="891"/>
      <c r="W4940" s="890"/>
      <c r="X4940" s="891"/>
      <c r="Y4940" s="890"/>
      <c r="Z4940" s="891"/>
      <c r="AA4940" s="890"/>
      <c r="AB4940" s="891"/>
      <c r="AC4940" s="890"/>
      <c r="AD4940" s="891"/>
      <c r="AE4940" s="164"/>
      <c r="AF4940" s="164"/>
      <c r="AG4940" s="199">
        <f t="shared" si="1568"/>
        <v>0</v>
      </c>
      <c r="AH4940" s="219" t="b">
        <f t="shared" si="1569"/>
        <v>0</v>
      </c>
      <c r="AI4940" s="198" t="str">
        <f t="shared" si="1570"/>
        <v/>
      </c>
      <c r="AJ4940" s="219" t="b">
        <f t="shared" si="1571"/>
        <v>0</v>
      </c>
      <c r="AK4940" s="198" t="str">
        <f t="shared" si="1572"/>
        <v/>
      </c>
      <c r="AL4940" s="219" t="b">
        <f t="shared" si="1573"/>
        <v>0</v>
      </c>
      <c r="AM4940" s="351">
        <f t="shared" si="1574"/>
        <v>0</v>
      </c>
      <c r="AN4940" s="164"/>
      <c r="AO4940" s="164"/>
      <c r="AP4940" s="164"/>
      <c r="AQ4940" s="402">
        <f t="shared" si="1575"/>
        <v>0</v>
      </c>
      <c r="AR4940" s="370" t="str">
        <f>IF(AQ4940=0,"",
IF(SUM($AQ$3585:AQ4940)=1,AS4940,
IF($AQ$5285&gt;SUM($AQ$3585:AQ4940),_xlfn.CONCAT(", ",AS4940),
IF($AQ$5285=SUM($AQ$3585:AQ4940),_xlfn.CONCAT(" y ",AS4940)))))</f>
        <v/>
      </c>
      <c r="AS4940" s="156" t="s">
        <v>8497</v>
      </c>
    </row>
    <row r="4941" spans="1:45" ht="15" customHeight="1">
      <c r="A4941" s="57"/>
      <c r="B4941" s="26"/>
      <c r="C4941" s="716" t="s">
        <v>8498</v>
      </c>
      <c r="D4941" s="716"/>
      <c r="E4941" s="941"/>
      <c r="F4941" s="942"/>
      <c r="G4941" s="942"/>
      <c r="H4941" s="943"/>
      <c r="I4941" s="940"/>
      <c r="J4941" s="940"/>
      <c r="K4941" s="940"/>
      <c r="L4941" s="940"/>
      <c r="M4941" s="940"/>
      <c r="N4941" s="940"/>
      <c r="O4941" s="940"/>
      <c r="P4941" s="940"/>
      <c r="Q4941" s="890"/>
      <c r="R4941" s="891"/>
      <c r="S4941" s="890"/>
      <c r="T4941" s="891"/>
      <c r="U4941" s="890"/>
      <c r="V4941" s="891"/>
      <c r="W4941" s="890"/>
      <c r="X4941" s="891"/>
      <c r="Y4941" s="890"/>
      <c r="Z4941" s="891"/>
      <c r="AA4941" s="890"/>
      <c r="AB4941" s="891"/>
      <c r="AC4941" s="890"/>
      <c r="AD4941" s="891"/>
      <c r="AE4941" s="164"/>
      <c r="AF4941" s="164"/>
      <c r="AG4941" s="199">
        <f t="shared" si="1568"/>
        <v>0</v>
      </c>
      <c r="AH4941" s="219" t="b">
        <f t="shared" si="1569"/>
        <v>0</v>
      </c>
      <c r="AI4941" s="198" t="str">
        <f t="shared" si="1570"/>
        <v/>
      </c>
      <c r="AJ4941" s="219" t="b">
        <f t="shared" si="1571"/>
        <v>0</v>
      </c>
      <c r="AK4941" s="198" t="str">
        <f t="shared" si="1572"/>
        <v/>
      </c>
      <c r="AL4941" s="219" t="b">
        <f t="shared" si="1573"/>
        <v>0</v>
      </c>
      <c r="AM4941" s="351">
        <f t="shared" si="1574"/>
        <v>0</v>
      </c>
      <c r="AN4941" s="164"/>
      <c r="AO4941" s="164"/>
      <c r="AP4941" s="164"/>
      <c r="AQ4941" s="402">
        <f t="shared" si="1575"/>
        <v>0</v>
      </c>
      <c r="AR4941" s="370" t="str">
        <f>IF(AQ4941=0,"",
IF(SUM($AQ$3585:AQ4941)=1,AS4941,
IF($AQ$5285&gt;SUM($AQ$3585:AQ4941),_xlfn.CONCAT(", ",AS4941),
IF($AQ$5285=SUM($AQ$3585:AQ4941),_xlfn.CONCAT(" y ",AS4941)))))</f>
        <v/>
      </c>
      <c r="AS4941" s="156" t="s">
        <v>8499</v>
      </c>
    </row>
    <row r="4942" spans="1:45" ht="15" customHeight="1">
      <c r="A4942" s="57"/>
      <c r="B4942" s="26"/>
      <c r="C4942" s="716" t="s">
        <v>8500</v>
      </c>
      <c r="D4942" s="716"/>
      <c r="E4942" s="941"/>
      <c r="F4942" s="942"/>
      <c r="G4942" s="942"/>
      <c r="H4942" s="943"/>
      <c r="I4942" s="940"/>
      <c r="J4942" s="940"/>
      <c r="K4942" s="940"/>
      <c r="L4942" s="940"/>
      <c r="M4942" s="940"/>
      <c r="N4942" s="940"/>
      <c r="O4942" s="940"/>
      <c r="P4942" s="940"/>
      <c r="Q4942" s="890"/>
      <c r="R4942" s="891"/>
      <c r="S4942" s="890"/>
      <c r="T4942" s="891"/>
      <c r="U4942" s="890"/>
      <c r="V4942" s="891"/>
      <c r="W4942" s="890"/>
      <c r="X4942" s="891"/>
      <c r="Y4942" s="890"/>
      <c r="Z4942" s="891"/>
      <c r="AA4942" s="890"/>
      <c r="AB4942" s="891"/>
      <c r="AC4942" s="890"/>
      <c r="AD4942" s="891"/>
      <c r="AE4942" s="164"/>
      <c r="AF4942" s="164"/>
      <c r="AG4942" s="199">
        <f t="shared" si="1568"/>
        <v>0</v>
      </c>
      <c r="AH4942" s="219" t="b">
        <f t="shared" si="1569"/>
        <v>0</v>
      </c>
      <c r="AI4942" s="198" t="str">
        <f t="shared" si="1570"/>
        <v/>
      </c>
      <c r="AJ4942" s="219" t="b">
        <f t="shared" si="1571"/>
        <v>0</v>
      </c>
      <c r="AK4942" s="198" t="str">
        <f t="shared" si="1572"/>
        <v/>
      </c>
      <c r="AL4942" s="219" t="b">
        <f t="shared" si="1573"/>
        <v>0</v>
      </c>
      <c r="AM4942" s="351">
        <f t="shared" si="1574"/>
        <v>0</v>
      </c>
      <c r="AN4942" s="164"/>
      <c r="AO4942" s="164"/>
      <c r="AP4942" s="164"/>
      <c r="AQ4942" s="402">
        <f t="shared" si="1575"/>
        <v>0</v>
      </c>
      <c r="AR4942" s="370" t="str">
        <f>IF(AQ4942=0,"",
IF(SUM($AQ$3585:AQ4942)=1,AS4942,
IF($AQ$5285&gt;SUM($AQ$3585:AQ4942),_xlfn.CONCAT(", ",AS4942),
IF($AQ$5285=SUM($AQ$3585:AQ4942),_xlfn.CONCAT(" y ",AS4942)))))</f>
        <v/>
      </c>
      <c r="AS4942" s="156" t="s">
        <v>8501</v>
      </c>
    </row>
    <row r="4943" spans="1:45" ht="15" customHeight="1">
      <c r="A4943" s="57"/>
      <c r="B4943" s="26"/>
      <c r="C4943" s="716" t="s">
        <v>8502</v>
      </c>
      <c r="D4943" s="716"/>
      <c r="E4943" s="941"/>
      <c r="F4943" s="942"/>
      <c r="G4943" s="942"/>
      <c r="H4943" s="943"/>
      <c r="I4943" s="940"/>
      <c r="J4943" s="940"/>
      <c r="K4943" s="940"/>
      <c r="L4943" s="940"/>
      <c r="M4943" s="940"/>
      <c r="N4943" s="940"/>
      <c r="O4943" s="940"/>
      <c r="P4943" s="940"/>
      <c r="Q4943" s="890"/>
      <c r="R4943" s="891"/>
      <c r="S4943" s="890"/>
      <c r="T4943" s="891"/>
      <c r="U4943" s="890"/>
      <c r="V4943" s="891"/>
      <c r="W4943" s="890"/>
      <c r="X4943" s="891"/>
      <c r="Y4943" s="890"/>
      <c r="Z4943" s="891"/>
      <c r="AA4943" s="890"/>
      <c r="AB4943" s="891"/>
      <c r="AC4943" s="890"/>
      <c r="AD4943" s="891"/>
      <c r="AE4943" s="164"/>
      <c r="AF4943" s="164"/>
      <c r="AG4943" s="199">
        <f t="shared" si="1568"/>
        <v>0</v>
      </c>
      <c r="AH4943" s="219" t="b">
        <f t="shared" si="1569"/>
        <v>0</v>
      </c>
      <c r="AI4943" s="198" t="str">
        <f t="shared" si="1570"/>
        <v/>
      </c>
      <c r="AJ4943" s="219" t="b">
        <f t="shared" si="1571"/>
        <v>0</v>
      </c>
      <c r="AK4943" s="198" t="str">
        <f t="shared" si="1572"/>
        <v/>
      </c>
      <c r="AL4943" s="219" t="b">
        <f t="shared" si="1573"/>
        <v>0</v>
      </c>
      <c r="AM4943" s="351">
        <f t="shared" si="1574"/>
        <v>0</v>
      </c>
      <c r="AN4943" s="164"/>
      <c r="AO4943" s="164"/>
      <c r="AP4943" s="164"/>
      <c r="AQ4943" s="402">
        <f t="shared" si="1575"/>
        <v>0</v>
      </c>
      <c r="AR4943" s="370" t="str">
        <f>IF(AQ4943=0,"",
IF(SUM($AQ$3585:AQ4943)=1,AS4943,
IF($AQ$5285&gt;SUM($AQ$3585:AQ4943),_xlfn.CONCAT(", ",AS4943),
IF($AQ$5285=SUM($AQ$3585:AQ4943),_xlfn.CONCAT(" y ",AS4943)))))</f>
        <v/>
      </c>
      <c r="AS4943" s="156" t="s">
        <v>8503</v>
      </c>
    </row>
    <row r="4944" spans="1:45" ht="15" customHeight="1">
      <c r="A4944" s="57"/>
      <c r="B4944" s="26"/>
      <c r="C4944" s="716" t="s">
        <v>8504</v>
      </c>
      <c r="D4944" s="716"/>
      <c r="E4944" s="941"/>
      <c r="F4944" s="942"/>
      <c r="G4944" s="942"/>
      <c r="H4944" s="943"/>
      <c r="I4944" s="940"/>
      <c r="J4944" s="940"/>
      <c r="K4944" s="940"/>
      <c r="L4944" s="940"/>
      <c r="M4944" s="940"/>
      <c r="N4944" s="940"/>
      <c r="O4944" s="940"/>
      <c r="P4944" s="940"/>
      <c r="Q4944" s="890"/>
      <c r="R4944" s="891"/>
      <c r="S4944" s="890"/>
      <c r="T4944" s="891"/>
      <c r="U4944" s="890"/>
      <c r="V4944" s="891"/>
      <c r="W4944" s="890"/>
      <c r="X4944" s="891"/>
      <c r="Y4944" s="890"/>
      <c r="Z4944" s="891"/>
      <c r="AA4944" s="890"/>
      <c r="AB4944" s="891"/>
      <c r="AC4944" s="890"/>
      <c r="AD4944" s="891"/>
      <c r="AE4944" s="164"/>
      <c r="AF4944" s="164"/>
      <c r="AG4944" s="199">
        <f t="shared" si="1568"/>
        <v>0</v>
      </c>
      <c r="AH4944" s="219" t="b">
        <f t="shared" si="1569"/>
        <v>0</v>
      </c>
      <c r="AI4944" s="198" t="str">
        <f t="shared" si="1570"/>
        <v/>
      </c>
      <c r="AJ4944" s="219" t="b">
        <f t="shared" si="1571"/>
        <v>0</v>
      </c>
      <c r="AK4944" s="198" t="str">
        <f t="shared" si="1572"/>
        <v/>
      </c>
      <c r="AL4944" s="219" t="b">
        <f t="shared" si="1573"/>
        <v>0</v>
      </c>
      <c r="AM4944" s="351">
        <f t="shared" si="1574"/>
        <v>0</v>
      </c>
      <c r="AN4944" s="164"/>
      <c r="AO4944" s="164"/>
      <c r="AP4944" s="164"/>
      <c r="AQ4944" s="402">
        <f t="shared" si="1575"/>
        <v>0</v>
      </c>
      <c r="AR4944" s="370" t="str">
        <f>IF(AQ4944=0,"",
IF(SUM($AQ$3585:AQ4944)=1,AS4944,
IF($AQ$5285&gt;SUM($AQ$3585:AQ4944),_xlfn.CONCAT(", ",AS4944),
IF($AQ$5285=SUM($AQ$3585:AQ4944),_xlfn.CONCAT(" y ",AS4944)))))</f>
        <v/>
      </c>
      <c r="AS4944" s="156" t="s">
        <v>8505</v>
      </c>
    </row>
    <row r="4945" spans="1:45" ht="15" customHeight="1">
      <c r="A4945" s="57"/>
      <c r="B4945" s="26"/>
      <c r="C4945" s="716" t="s">
        <v>8506</v>
      </c>
      <c r="D4945" s="716"/>
      <c r="E4945" s="941"/>
      <c r="F4945" s="942"/>
      <c r="G4945" s="942"/>
      <c r="H4945" s="943"/>
      <c r="I4945" s="940"/>
      <c r="J4945" s="940"/>
      <c r="K4945" s="940"/>
      <c r="L4945" s="940"/>
      <c r="M4945" s="940"/>
      <c r="N4945" s="940"/>
      <c r="O4945" s="940"/>
      <c r="P4945" s="940"/>
      <c r="Q4945" s="890"/>
      <c r="R4945" s="891"/>
      <c r="S4945" s="890"/>
      <c r="T4945" s="891"/>
      <c r="U4945" s="890"/>
      <c r="V4945" s="891"/>
      <c r="W4945" s="890"/>
      <c r="X4945" s="891"/>
      <c r="Y4945" s="890"/>
      <c r="Z4945" s="891"/>
      <c r="AA4945" s="890"/>
      <c r="AB4945" s="891"/>
      <c r="AC4945" s="890"/>
      <c r="AD4945" s="891"/>
      <c r="AE4945" s="164"/>
      <c r="AF4945" s="164"/>
      <c r="AG4945" s="199">
        <f t="shared" si="1568"/>
        <v>0</v>
      </c>
      <c r="AH4945" s="219" t="b">
        <f t="shared" si="1569"/>
        <v>0</v>
      </c>
      <c r="AI4945" s="198" t="str">
        <f t="shared" si="1570"/>
        <v/>
      </c>
      <c r="AJ4945" s="219" t="b">
        <f t="shared" si="1571"/>
        <v>0</v>
      </c>
      <c r="AK4945" s="198" t="str">
        <f t="shared" si="1572"/>
        <v/>
      </c>
      <c r="AL4945" s="219" t="b">
        <f t="shared" si="1573"/>
        <v>0</v>
      </c>
      <c r="AM4945" s="351">
        <f t="shared" si="1574"/>
        <v>0</v>
      </c>
      <c r="AN4945" s="164"/>
      <c r="AO4945" s="164"/>
      <c r="AP4945" s="164"/>
      <c r="AQ4945" s="402">
        <f t="shared" si="1575"/>
        <v>0</v>
      </c>
      <c r="AR4945" s="370" t="str">
        <f>IF(AQ4945=0,"",
IF(SUM($AQ$3585:AQ4945)=1,AS4945,
IF($AQ$5285&gt;SUM($AQ$3585:AQ4945),_xlfn.CONCAT(", ",AS4945),
IF($AQ$5285=SUM($AQ$3585:AQ4945),_xlfn.CONCAT(" y ",AS4945)))))</f>
        <v/>
      </c>
      <c r="AS4945" s="156" t="s">
        <v>8507</v>
      </c>
    </row>
    <row r="4946" spans="1:45" ht="15" customHeight="1">
      <c r="A4946" s="57"/>
      <c r="B4946" s="26"/>
      <c r="C4946" s="716" t="s">
        <v>8508</v>
      </c>
      <c r="D4946" s="716"/>
      <c r="E4946" s="941"/>
      <c r="F4946" s="942"/>
      <c r="G4946" s="942"/>
      <c r="H4946" s="943"/>
      <c r="I4946" s="940"/>
      <c r="J4946" s="940"/>
      <c r="K4946" s="940"/>
      <c r="L4946" s="940"/>
      <c r="M4946" s="940"/>
      <c r="N4946" s="940"/>
      <c r="O4946" s="940"/>
      <c r="P4946" s="940"/>
      <c r="Q4946" s="890"/>
      <c r="R4946" s="891"/>
      <c r="S4946" s="890"/>
      <c r="T4946" s="891"/>
      <c r="U4946" s="890"/>
      <c r="V4946" s="891"/>
      <c r="W4946" s="890"/>
      <c r="X4946" s="891"/>
      <c r="Y4946" s="890"/>
      <c r="Z4946" s="891"/>
      <c r="AA4946" s="890"/>
      <c r="AB4946" s="891"/>
      <c r="AC4946" s="890"/>
      <c r="AD4946" s="891"/>
      <c r="AE4946" s="164"/>
      <c r="AF4946" s="164"/>
      <c r="AG4946" s="199">
        <f t="shared" si="1568"/>
        <v>0</v>
      </c>
      <c r="AH4946" s="219" t="b">
        <f t="shared" si="1569"/>
        <v>0</v>
      </c>
      <c r="AI4946" s="198" t="str">
        <f t="shared" si="1570"/>
        <v/>
      </c>
      <c r="AJ4946" s="219" t="b">
        <f t="shared" si="1571"/>
        <v>0</v>
      </c>
      <c r="AK4946" s="198" t="str">
        <f t="shared" si="1572"/>
        <v/>
      </c>
      <c r="AL4946" s="219" t="b">
        <f t="shared" si="1573"/>
        <v>0</v>
      </c>
      <c r="AM4946" s="351">
        <f t="shared" si="1574"/>
        <v>0</v>
      </c>
      <c r="AN4946" s="164"/>
      <c r="AO4946" s="164"/>
      <c r="AP4946" s="164"/>
      <c r="AQ4946" s="402">
        <f t="shared" si="1575"/>
        <v>0</v>
      </c>
      <c r="AR4946" s="370" t="str">
        <f>IF(AQ4946=0,"",
IF(SUM($AQ$3585:AQ4946)=1,AS4946,
IF($AQ$5285&gt;SUM($AQ$3585:AQ4946),_xlfn.CONCAT(", ",AS4946),
IF($AQ$5285=SUM($AQ$3585:AQ4946),_xlfn.CONCAT(" y ",AS4946)))))</f>
        <v/>
      </c>
      <c r="AS4946" s="156" t="s">
        <v>8509</v>
      </c>
    </row>
    <row r="4947" spans="1:45" ht="15" customHeight="1">
      <c r="A4947" s="57"/>
      <c r="B4947" s="26"/>
      <c r="C4947" s="716" t="s">
        <v>8510</v>
      </c>
      <c r="D4947" s="716"/>
      <c r="E4947" s="941"/>
      <c r="F4947" s="942"/>
      <c r="G4947" s="942"/>
      <c r="H4947" s="943"/>
      <c r="I4947" s="940"/>
      <c r="J4947" s="940"/>
      <c r="K4947" s="940"/>
      <c r="L4947" s="940"/>
      <c r="M4947" s="940"/>
      <c r="N4947" s="940"/>
      <c r="O4947" s="940"/>
      <c r="P4947" s="940"/>
      <c r="Q4947" s="890"/>
      <c r="R4947" s="891"/>
      <c r="S4947" s="890"/>
      <c r="T4947" s="891"/>
      <c r="U4947" s="890"/>
      <c r="V4947" s="891"/>
      <c r="W4947" s="890"/>
      <c r="X4947" s="891"/>
      <c r="Y4947" s="890"/>
      <c r="Z4947" s="891"/>
      <c r="AA4947" s="890"/>
      <c r="AB4947" s="891"/>
      <c r="AC4947" s="890"/>
      <c r="AD4947" s="891"/>
      <c r="AE4947" s="164"/>
      <c r="AF4947" s="164"/>
      <c r="AG4947" s="199">
        <f t="shared" si="1568"/>
        <v>0</v>
      </c>
      <c r="AH4947" s="219" t="b">
        <f t="shared" si="1569"/>
        <v>0</v>
      </c>
      <c r="AI4947" s="198" t="str">
        <f t="shared" si="1570"/>
        <v/>
      </c>
      <c r="AJ4947" s="219" t="b">
        <f t="shared" si="1571"/>
        <v>0</v>
      </c>
      <c r="AK4947" s="198" t="str">
        <f t="shared" si="1572"/>
        <v/>
      </c>
      <c r="AL4947" s="219" t="b">
        <f t="shared" si="1573"/>
        <v>0</v>
      </c>
      <c r="AM4947" s="351">
        <f t="shared" si="1574"/>
        <v>0</v>
      </c>
      <c r="AN4947" s="164"/>
      <c r="AO4947" s="164"/>
      <c r="AP4947" s="164"/>
      <c r="AQ4947" s="402">
        <f t="shared" si="1575"/>
        <v>0</v>
      </c>
      <c r="AR4947" s="370" t="str">
        <f>IF(AQ4947=0,"",
IF(SUM($AQ$3585:AQ4947)=1,AS4947,
IF($AQ$5285&gt;SUM($AQ$3585:AQ4947),_xlfn.CONCAT(", ",AS4947),
IF($AQ$5285=SUM($AQ$3585:AQ4947),_xlfn.CONCAT(" y ",AS4947)))))</f>
        <v/>
      </c>
      <c r="AS4947" s="156" t="s">
        <v>8511</v>
      </c>
    </row>
    <row r="4948" spans="1:45" ht="15" customHeight="1">
      <c r="A4948" s="57"/>
      <c r="B4948" s="26"/>
      <c r="C4948" s="716" t="s">
        <v>8512</v>
      </c>
      <c r="D4948" s="716"/>
      <c r="E4948" s="941"/>
      <c r="F4948" s="942"/>
      <c r="G4948" s="942"/>
      <c r="H4948" s="943"/>
      <c r="I4948" s="940"/>
      <c r="J4948" s="940"/>
      <c r="K4948" s="940"/>
      <c r="L4948" s="940"/>
      <c r="M4948" s="940"/>
      <c r="N4948" s="940"/>
      <c r="O4948" s="940"/>
      <c r="P4948" s="940"/>
      <c r="Q4948" s="890"/>
      <c r="R4948" s="891"/>
      <c r="S4948" s="890"/>
      <c r="T4948" s="891"/>
      <c r="U4948" s="890"/>
      <c r="V4948" s="891"/>
      <c r="W4948" s="890"/>
      <c r="X4948" s="891"/>
      <c r="Y4948" s="890"/>
      <c r="Z4948" s="891"/>
      <c r="AA4948" s="890"/>
      <c r="AB4948" s="891"/>
      <c r="AC4948" s="890"/>
      <c r="AD4948" s="891"/>
      <c r="AE4948" s="164"/>
      <c r="AF4948" s="164"/>
      <c r="AG4948" s="199">
        <f t="shared" si="1568"/>
        <v>0</v>
      </c>
      <c r="AH4948" s="219" t="b">
        <f t="shared" si="1569"/>
        <v>0</v>
      </c>
      <c r="AI4948" s="198" t="str">
        <f t="shared" si="1570"/>
        <v/>
      </c>
      <c r="AJ4948" s="219" t="b">
        <f t="shared" si="1571"/>
        <v>0</v>
      </c>
      <c r="AK4948" s="198" t="str">
        <f t="shared" si="1572"/>
        <v/>
      </c>
      <c r="AL4948" s="219" t="b">
        <f t="shared" si="1573"/>
        <v>0</v>
      </c>
      <c r="AM4948" s="351">
        <f t="shared" si="1574"/>
        <v>0</v>
      </c>
      <c r="AN4948" s="164"/>
      <c r="AO4948" s="164"/>
      <c r="AP4948" s="164"/>
      <c r="AQ4948" s="402">
        <f t="shared" si="1575"/>
        <v>0</v>
      </c>
      <c r="AR4948" s="370" t="str">
        <f>IF(AQ4948=0,"",
IF(SUM($AQ$3585:AQ4948)=1,AS4948,
IF($AQ$5285&gt;SUM($AQ$3585:AQ4948),_xlfn.CONCAT(", ",AS4948),
IF($AQ$5285=SUM($AQ$3585:AQ4948),_xlfn.CONCAT(" y ",AS4948)))))</f>
        <v/>
      </c>
      <c r="AS4948" s="156" t="s">
        <v>8513</v>
      </c>
    </row>
    <row r="4949" spans="1:45" ht="15" customHeight="1">
      <c r="A4949" s="57"/>
      <c r="B4949" s="26"/>
      <c r="C4949" s="716" t="s">
        <v>8514</v>
      </c>
      <c r="D4949" s="716"/>
      <c r="E4949" s="941"/>
      <c r="F4949" s="942"/>
      <c r="G4949" s="942"/>
      <c r="H4949" s="943"/>
      <c r="I4949" s="940"/>
      <c r="J4949" s="940"/>
      <c r="K4949" s="940"/>
      <c r="L4949" s="940"/>
      <c r="M4949" s="940"/>
      <c r="N4949" s="940"/>
      <c r="O4949" s="940"/>
      <c r="P4949" s="940"/>
      <c r="Q4949" s="890"/>
      <c r="R4949" s="891"/>
      <c r="S4949" s="890"/>
      <c r="T4949" s="891"/>
      <c r="U4949" s="890"/>
      <c r="V4949" s="891"/>
      <c r="W4949" s="890"/>
      <c r="X4949" s="891"/>
      <c r="Y4949" s="890"/>
      <c r="Z4949" s="891"/>
      <c r="AA4949" s="890"/>
      <c r="AB4949" s="891"/>
      <c r="AC4949" s="890"/>
      <c r="AD4949" s="891"/>
      <c r="AE4949" s="164"/>
      <c r="AF4949" s="164"/>
      <c r="AG4949" s="199">
        <f t="shared" si="1568"/>
        <v>0</v>
      </c>
      <c r="AH4949" s="219" t="b">
        <f t="shared" si="1569"/>
        <v>0</v>
      </c>
      <c r="AI4949" s="198" t="str">
        <f t="shared" si="1570"/>
        <v/>
      </c>
      <c r="AJ4949" s="219" t="b">
        <f t="shared" si="1571"/>
        <v>0</v>
      </c>
      <c r="AK4949" s="198" t="str">
        <f t="shared" si="1572"/>
        <v/>
      </c>
      <c r="AL4949" s="219" t="b">
        <f t="shared" si="1573"/>
        <v>0</v>
      </c>
      <c r="AM4949" s="351">
        <f t="shared" si="1574"/>
        <v>0</v>
      </c>
      <c r="AN4949" s="164"/>
      <c r="AO4949" s="164"/>
      <c r="AP4949" s="164"/>
      <c r="AQ4949" s="402">
        <f t="shared" si="1575"/>
        <v>0</v>
      </c>
      <c r="AR4949" s="370" t="str">
        <f>IF(AQ4949=0,"",
IF(SUM($AQ$3585:AQ4949)=1,AS4949,
IF($AQ$5285&gt;SUM($AQ$3585:AQ4949),_xlfn.CONCAT(", ",AS4949),
IF($AQ$5285=SUM($AQ$3585:AQ4949),_xlfn.CONCAT(" y ",AS4949)))))</f>
        <v/>
      </c>
      <c r="AS4949" s="156" t="s">
        <v>8515</v>
      </c>
    </row>
    <row r="4950" spans="1:45" ht="15" customHeight="1">
      <c r="A4950" s="57"/>
      <c r="B4950" s="26"/>
      <c r="C4950" s="716" t="s">
        <v>8516</v>
      </c>
      <c r="D4950" s="716"/>
      <c r="E4950" s="941"/>
      <c r="F4950" s="942"/>
      <c r="G4950" s="942"/>
      <c r="H4950" s="943"/>
      <c r="I4950" s="940"/>
      <c r="J4950" s="940"/>
      <c r="K4950" s="940"/>
      <c r="L4950" s="940"/>
      <c r="M4950" s="940"/>
      <c r="N4950" s="940"/>
      <c r="O4950" s="940"/>
      <c r="P4950" s="940"/>
      <c r="Q4950" s="890"/>
      <c r="R4950" s="891"/>
      <c r="S4950" s="890"/>
      <c r="T4950" s="891"/>
      <c r="U4950" s="890"/>
      <c r="V4950" s="891"/>
      <c r="W4950" s="890"/>
      <c r="X4950" s="891"/>
      <c r="Y4950" s="890"/>
      <c r="Z4950" s="891"/>
      <c r="AA4950" s="890"/>
      <c r="AB4950" s="891"/>
      <c r="AC4950" s="890"/>
      <c r="AD4950" s="891"/>
      <c r="AE4950" s="164"/>
      <c r="AF4950" s="164"/>
      <c r="AG4950" s="199">
        <f t="shared" si="1568"/>
        <v>0</v>
      </c>
      <c r="AH4950" s="219" t="b">
        <f t="shared" si="1569"/>
        <v>0</v>
      </c>
      <c r="AI4950" s="198" t="str">
        <f t="shared" si="1570"/>
        <v/>
      </c>
      <c r="AJ4950" s="219" t="b">
        <f t="shared" si="1571"/>
        <v>0</v>
      </c>
      <c r="AK4950" s="198" t="str">
        <f t="shared" si="1572"/>
        <v/>
      </c>
      <c r="AL4950" s="219" t="b">
        <f t="shared" si="1573"/>
        <v>0</v>
      </c>
      <c r="AM4950" s="351">
        <f t="shared" si="1574"/>
        <v>0</v>
      </c>
      <c r="AN4950" s="164"/>
      <c r="AO4950" s="164"/>
      <c r="AP4950" s="164"/>
      <c r="AQ4950" s="402">
        <f t="shared" si="1575"/>
        <v>0</v>
      </c>
      <c r="AR4950" s="370" t="str">
        <f>IF(AQ4950=0,"",
IF(SUM($AQ$3585:AQ4950)=1,AS4950,
IF($AQ$5285&gt;SUM($AQ$3585:AQ4950),_xlfn.CONCAT(", ",AS4950),
IF($AQ$5285=SUM($AQ$3585:AQ4950),_xlfn.CONCAT(" y ",AS4950)))))</f>
        <v/>
      </c>
      <c r="AS4950" s="156" t="s">
        <v>8517</v>
      </c>
    </row>
    <row r="4951" spans="1:45" ht="15" customHeight="1">
      <c r="A4951" s="57"/>
      <c r="B4951" s="26"/>
      <c r="C4951" s="716" t="s">
        <v>8518</v>
      </c>
      <c r="D4951" s="716"/>
      <c r="E4951" s="941"/>
      <c r="F4951" s="942"/>
      <c r="G4951" s="942"/>
      <c r="H4951" s="943"/>
      <c r="I4951" s="940"/>
      <c r="J4951" s="940"/>
      <c r="K4951" s="940"/>
      <c r="L4951" s="940"/>
      <c r="M4951" s="940"/>
      <c r="N4951" s="940"/>
      <c r="O4951" s="940"/>
      <c r="P4951" s="940"/>
      <c r="Q4951" s="890"/>
      <c r="R4951" s="891"/>
      <c r="S4951" s="890"/>
      <c r="T4951" s="891"/>
      <c r="U4951" s="890"/>
      <c r="V4951" s="891"/>
      <c r="W4951" s="890"/>
      <c r="X4951" s="891"/>
      <c r="Y4951" s="890"/>
      <c r="Z4951" s="891"/>
      <c r="AA4951" s="890"/>
      <c r="AB4951" s="891"/>
      <c r="AC4951" s="890"/>
      <c r="AD4951" s="891"/>
      <c r="AE4951" s="164"/>
      <c r="AF4951" s="164"/>
      <c r="AG4951" s="199">
        <f t="shared" si="1568"/>
        <v>0</v>
      </c>
      <c r="AH4951" s="219" t="b">
        <f t="shared" si="1569"/>
        <v>0</v>
      </c>
      <c r="AI4951" s="198" t="str">
        <f t="shared" si="1570"/>
        <v/>
      </c>
      <c r="AJ4951" s="219" t="b">
        <f t="shared" si="1571"/>
        <v>0</v>
      </c>
      <c r="AK4951" s="198" t="str">
        <f t="shared" si="1572"/>
        <v/>
      </c>
      <c r="AL4951" s="219" t="b">
        <f t="shared" si="1573"/>
        <v>0</v>
      </c>
      <c r="AM4951" s="351">
        <f t="shared" si="1574"/>
        <v>0</v>
      </c>
      <c r="AN4951" s="164"/>
      <c r="AO4951" s="164"/>
      <c r="AP4951" s="164"/>
      <c r="AQ4951" s="402">
        <f t="shared" si="1575"/>
        <v>0</v>
      </c>
      <c r="AR4951" s="370" t="str">
        <f>IF(AQ4951=0,"",
IF(SUM($AQ$3585:AQ4951)=1,AS4951,
IF($AQ$5285&gt;SUM($AQ$3585:AQ4951),_xlfn.CONCAT(", ",AS4951),
IF($AQ$5285=SUM($AQ$3585:AQ4951),_xlfn.CONCAT(" y ",AS4951)))))</f>
        <v/>
      </c>
      <c r="AS4951" s="156" t="s">
        <v>8519</v>
      </c>
    </row>
    <row r="4952" spans="1:45" ht="15" customHeight="1">
      <c r="A4952" s="57"/>
      <c r="B4952" s="26"/>
      <c r="C4952" s="716" t="s">
        <v>8520</v>
      </c>
      <c r="D4952" s="716"/>
      <c r="E4952" s="941"/>
      <c r="F4952" s="942"/>
      <c r="G4952" s="942"/>
      <c r="H4952" s="943"/>
      <c r="I4952" s="940"/>
      <c r="J4952" s="940"/>
      <c r="K4952" s="940"/>
      <c r="L4952" s="940"/>
      <c r="M4952" s="940"/>
      <c r="N4952" s="940"/>
      <c r="O4952" s="940"/>
      <c r="P4952" s="940"/>
      <c r="Q4952" s="890"/>
      <c r="R4952" s="891"/>
      <c r="S4952" s="890"/>
      <c r="T4952" s="891"/>
      <c r="U4952" s="890"/>
      <c r="V4952" s="891"/>
      <c r="W4952" s="890"/>
      <c r="X4952" s="891"/>
      <c r="Y4952" s="890"/>
      <c r="Z4952" s="891"/>
      <c r="AA4952" s="890"/>
      <c r="AB4952" s="891"/>
      <c r="AC4952" s="890"/>
      <c r="AD4952" s="891"/>
      <c r="AE4952" s="164"/>
      <c r="AF4952" s="164"/>
      <c r="AG4952" s="199">
        <f t="shared" si="1568"/>
        <v>0</v>
      </c>
      <c r="AH4952" s="219" t="b">
        <f t="shared" si="1569"/>
        <v>0</v>
      </c>
      <c r="AI4952" s="198" t="str">
        <f t="shared" si="1570"/>
        <v/>
      </c>
      <c r="AJ4952" s="219" t="b">
        <f t="shared" si="1571"/>
        <v>0</v>
      </c>
      <c r="AK4952" s="198" t="str">
        <f t="shared" si="1572"/>
        <v/>
      </c>
      <c r="AL4952" s="219" t="b">
        <f t="shared" si="1573"/>
        <v>0</v>
      </c>
      <c r="AM4952" s="351">
        <f t="shared" si="1574"/>
        <v>0</v>
      </c>
      <c r="AN4952" s="164"/>
      <c r="AO4952" s="164"/>
      <c r="AP4952" s="164"/>
      <c r="AQ4952" s="402">
        <f t="shared" si="1575"/>
        <v>0</v>
      </c>
      <c r="AR4952" s="370" t="str">
        <f>IF(AQ4952=0,"",
IF(SUM($AQ$3585:AQ4952)=1,AS4952,
IF($AQ$5285&gt;SUM($AQ$3585:AQ4952),_xlfn.CONCAT(", ",AS4952),
IF($AQ$5285=SUM($AQ$3585:AQ4952),_xlfn.CONCAT(" y ",AS4952)))))</f>
        <v/>
      </c>
      <c r="AS4952" s="156" t="s">
        <v>8521</v>
      </c>
    </row>
    <row r="4953" spans="1:45" ht="15" customHeight="1">
      <c r="A4953" s="57"/>
      <c r="B4953" s="26"/>
      <c r="C4953" s="716" t="s">
        <v>8522</v>
      </c>
      <c r="D4953" s="716"/>
      <c r="E4953" s="941"/>
      <c r="F4953" s="942"/>
      <c r="G4953" s="942"/>
      <c r="H4953" s="943"/>
      <c r="I4953" s="940"/>
      <c r="J4953" s="940"/>
      <c r="K4953" s="940"/>
      <c r="L4953" s="940"/>
      <c r="M4953" s="940"/>
      <c r="N4953" s="940"/>
      <c r="O4953" s="940"/>
      <c r="P4953" s="940"/>
      <c r="Q4953" s="890"/>
      <c r="R4953" s="891"/>
      <c r="S4953" s="890"/>
      <c r="T4953" s="891"/>
      <c r="U4953" s="890"/>
      <c r="V4953" s="891"/>
      <c r="W4953" s="890"/>
      <c r="X4953" s="891"/>
      <c r="Y4953" s="890"/>
      <c r="Z4953" s="891"/>
      <c r="AA4953" s="890"/>
      <c r="AB4953" s="891"/>
      <c r="AC4953" s="890"/>
      <c r="AD4953" s="891"/>
      <c r="AE4953" s="164"/>
      <c r="AF4953" s="164"/>
      <c r="AG4953" s="199">
        <f t="shared" si="1568"/>
        <v>0</v>
      </c>
      <c r="AH4953" s="219" t="b">
        <f t="shared" si="1569"/>
        <v>0</v>
      </c>
      <c r="AI4953" s="198" t="str">
        <f t="shared" si="1570"/>
        <v/>
      </c>
      <c r="AJ4953" s="219" t="b">
        <f t="shared" si="1571"/>
        <v>0</v>
      </c>
      <c r="AK4953" s="198" t="str">
        <f t="shared" si="1572"/>
        <v/>
      </c>
      <c r="AL4953" s="219" t="b">
        <f t="shared" si="1573"/>
        <v>0</v>
      </c>
      <c r="AM4953" s="351">
        <f t="shared" si="1574"/>
        <v>0</v>
      </c>
      <c r="AN4953" s="164"/>
      <c r="AO4953" s="164"/>
      <c r="AP4953" s="164"/>
      <c r="AQ4953" s="402">
        <f t="shared" si="1575"/>
        <v>0</v>
      </c>
      <c r="AR4953" s="370" t="str">
        <f>IF(AQ4953=0,"",
IF(SUM($AQ$3585:AQ4953)=1,AS4953,
IF($AQ$5285&gt;SUM($AQ$3585:AQ4953),_xlfn.CONCAT(", ",AS4953),
IF($AQ$5285=SUM($AQ$3585:AQ4953),_xlfn.CONCAT(" y ",AS4953)))))</f>
        <v/>
      </c>
      <c r="AS4953" s="156" t="s">
        <v>8523</v>
      </c>
    </row>
    <row r="4954" spans="1:45" ht="15" customHeight="1">
      <c r="A4954" s="57"/>
      <c r="B4954" s="26"/>
      <c r="C4954" s="716" t="s">
        <v>8524</v>
      </c>
      <c r="D4954" s="716"/>
      <c r="E4954" s="941"/>
      <c r="F4954" s="942"/>
      <c r="G4954" s="942"/>
      <c r="H4954" s="943"/>
      <c r="I4954" s="940"/>
      <c r="J4954" s="940"/>
      <c r="K4954" s="940"/>
      <c r="L4954" s="940"/>
      <c r="M4954" s="940"/>
      <c r="N4954" s="940"/>
      <c r="O4954" s="940"/>
      <c r="P4954" s="940"/>
      <c r="Q4954" s="890"/>
      <c r="R4954" s="891"/>
      <c r="S4954" s="890"/>
      <c r="T4954" s="891"/>
      <c r="U4954" s="890"/>
      <c r="V4954" s="891"/>
      <c r="W4954" s="890"/>
      <c r="X4954" s="891"/>
      <c r="Y4954" s="890"/>
      <c r="Z4954" s="891"/>
      <c r="AA4954" s="890"/>
      <c r="AB4954" s="891"/>
      <c r="AC4954" s="890"/>
      <c r="AD4954" s="891"/>
      <c r="AE4954" s="164"/>
      <c r="AF4954" s="164"/>
      <c r="AG4954" s="199">
        <f t="shared" si="1568"/>
        <v>0</v>
      </c>
      <c r="AH4954" s="219" t="b">
        <f t="shared" si="1569"/>
        <v>0</v>
      </c>
      <c r="AI4954" s="198" t="str">
        <f t="shared" si="1570"/>
        <v/>
      </c>
      <c r="AJ4954" s="219" t="b">
        <f t="shared" si="1571"/>
        <v>0</v>
      </c>
      <c r="AK4954" s="198" t="str">
        <f t="shared" si="1572"/>
        <v/>
      </c>
      <c r="AL4954" s="219" t="b">
        <f t="shared" si="1573"/>
        <v>0</v>
      </c>
      <c r="AM4954" s="351">
        <f t="shared" si="1574"/>
        <v>0</v>
      </c>
      <c r="AN4954" s="164"/>
      <c r="AO4954" s="164"/>
      <c r="AP4954" s="164"/>
      <c r="AQ4954" s="402">
        <f t="shared" si="1575"/>
        <v>0</v>
      </c>
      <c r="AR4954" s="370" t="str">
        <f>IF(AQ4954=0,"",
IF(SUM($AQ$3585:AQ4954)=1,AS4954,
IF($AQ$5285&gt;SUM($AQ$3585:AQ4954),_xlfn.CONCAT(", ",AS4954),
IF($AQ$5285=SUM($AQ$3585:AQ4954),_xlfn.CONCAT(" y ",AS4954)))))</f>
        <v/>
      </c>
      <c r="AS4954" s="156" t="s">
        <v>8525</v>
      </c>
    </row>
    <row r="4955" spans="1:45" ht="15" customHeight="1">
      <c r="A4955" s="57"/>
      <c r="B4955" s="26"/>
      <c r="C4955" s="716" t="s">
        <v>8526</v>
      </c>
      <c r="D4955" s="716"/>
      <c r="E4955" s="941"/>
      <c r="F4955" s="942"/>
      <c r="G4955" s="942"/>
      <c r="H4955" s="943"/>
      <c r="I4955" s="940"/>
      <c r="J4955" s="940"/>
      <c r="K4955" s="940"/>
      <c r="L4955" s="940"/>
      <c r="M4955" s="940"/>
      <c r="N4955" s="940"/>
      <c r="O4955" s="940"/>
      <c r="P4955" s="940"/>
      <c r="Q4955" s="890"/>
      <c r="R4955" s="891"/>
      <c r="S4955" s="890"/>
      <c r="T4955" s="891"/>
      <c r="U4955" s="890"/>
      <c r="V4955" s="891"/>
      <c r="W4955" s="890"/>
      <c r="X4955" s="891"/>
      <c r="Y4955" s="890"/>
      <c r="Z4955" s="891"/>
      <c r="AA4955" s="890"/>
      <c r="AB4955" s="891"/>
      <c r="AC4955" s="890"/>
      <c r="AD4955" s="891"/>
      <c r="AE4955" s="164"/>
      <c r="AF4955" s="164"/>
      <c r="AG4955" s="199">
        <f t="shared" si="1568"/>
        <v>0</v>
      </c>
      <c r="AH4955" s="219" t="b">
        <f t="shared" si="1569"/>
        <v>0</v>
      </c>
      <c r="AI4955" s="198" t="str">
        <f t="shared" si="1570"/>
        <v/>
      </c>
      <c r="AJ4955" s="219" t="b">
        <f t="shared" si="1571"/>
        <v>0</v>
      </c>
      <c r="AK4955" s="198" t="str">
        <f t="shared" si="1572"/>
        <v/>
      </c>
      <c r="AL4955" s="219" t="b">
        <f t="shared" si="1573"/>
        <v>0</v>
      </c>
      <c r="AM4955" s="351">
        <f t="shared" si="1574"/>
        <v>0</v>
      </c>
      <c r="AN4955" s="164"/>
      <c r="AO4955" s="164"/>
      <c r="AP4955" s="164"/>
      <c r="AQ4955" s="402">
        <f t="shared" si="1575"/>
        <v>0</v>
      </c>
      <c r="AR4955" s="370" t="str">
        <f>IF(AQ4955=0,"",
IF(SUM($AQ$3585:AQ4955)=1,AS4955,
IF($AQ$5285&gt;SUM($AQ$3585:AQ4955),_xlfn.CONCAT(", ",AS4955),
IF($AQ$5285=SUM($AQ$3585:AQ4955),_xlfn.CONCAT(" y ",AS4955)))))</f>
        <v/>
      </c>
      <c r="AS4955" s="156" t="s">
        <v>8527</v>
      </c>
    </row>
    <row r="4956" spans="1:45" ht="15" customHeight="1">
      <c r="A4956" s="57"/>
      <c r="B4956" s="26"/>
      <c r="C4956" s="716" t="s">
        <v>8528</v>
      </c>
      <c r="D4956" s="716"/>
      <c r="E4956" s="941"/>
      <c r="F4956" s="942"/>
      <c r="G4956" s="942"/>
      <c r="H4956" s="943"/>
      <c r="I4956" s="940"/>
      <c r="J4956" s="940"/>
      <c r="K4956" s="940"/>
      <c r="L4956" s="940"/>
      <c r="M4956" s="940"/>
      <c r="N4956" s="940"/>
      <c r="O4956" s="940"/>
      <c r="P4956" s="940"/>
      <c r="Q4956" s="890"/>
      <c r="R4956" s="891"/>
      <c r="S4956" s="890"/>
      <c r="T4956" s="891"/>
      <c r="U4956" s="890"/>
      <c r="V4956" s="891"/>
      <c r="W4956" s="890"/>
      <c r="X4956" s="891"/>
      <c r="Y4956" s="890"/>
      <c r="Z4956" s="891"/>
      <c r="AA4956" s="890"/>
      <c r="AB4956" s="891"/>
      <c r="AC4956" s="890"/>
      <c r="AD4956" s="891"/>
      <c r="AE4956" s="164"/>
      <c r="AF4956" s="164"/>
      <c r="AG4956" s="199">
        <f t="shared" si="1568"/>
        <v>0</v>
      </c>
      <c r="AH4956" s="219" t="b">
        <f t="shared" si="1569"/>
        <v>0</v>
      </c>
      <c r="AI4956" s="198" t="str">
        <f t="shared" si="1570"/>
        <v/>
      </c>
      <c r="AJ4956" s="219" t="b">
        <f t="shared" si="1571"/>
        <v>0</v>
      </c>
      <c r="AK4956" s="198" t="str">
        <f t="shared" si="1572"/>
        <v/>
      </c>
      <c r="AL4956" s="219" t="b">
        <f t="shared" si="1573"/>
        <v>0</v>
      </c>
      <c r="AM4956" s="351">
        <f t="shared" si="1574"/>
        <v>0</v>
      </c>
      <c r="AN4956" s="164"/>
      <c r="AO4956" s="164"/>
      <c r="AP4956" s="164"/>
      <c r="AQ4956" s="402">
        <f t="shared" si="1575"/>
        <v>0</v>
      </c>
      <c r="AR4956" s="370" t="str">
        <f>IF(AQ4956=0,"",
IF(SUM($AQ$3585:AQ4956)=1,AS4956,
IF($AQ$5285&gt;SUM($AQ$3585:AQ4956),_xlfn.CONCAT(", ",AS4956),
IF($AQ$5285=SUM($AQ$3585:AQ4956),_xlfn.CONCAT(" y ",AS4956)))))</f>
        <v/>
      </c>
      <c r="AS4956" s="156" t="s">
        <v>8529</v>
      </c>
    </row>
    <row r="4957" spans="1:45" ht="15" customHeight="1">
      <c r="A4957" s="57"/>
      <c r="B4957" s="26"/>
      <c r="C4957" s="716" t="s">
        <v>8530</v>
      </c>
      <c r="D4957" s="716"/>
      <c r="E4957" s="941"/>
      <c r="F4957" s="942"/>
      <c r="G4957" s="942"/>
      <c r="H4957" s="943"/>
      <c r="I4957" s="940"/>
      <c r="J4957" s="940"/>
      <c r="K4957" s="940"/>
      <c r="L4957" s="940"/>
      <c r="M4957" s="940"/>
      <c r="N4957" s="940"/>
      <c r="O4957" s="940"/>
      <c r="P4957" s="940"/>
      <c r="Q4957" s="890"/>
      <c r="R4957" s="891"/>
      <c r="S4957" s="890"/>
      <c r="T4957" s="891"/>
      <c r="U4957" s="890"/>
      <c r="V4957" s="891"/>
      <c r="W4957" s="890"/>
      <c r="X4957" s="891"/>
      <c r="Y4957" s="890"/>
      <c r="Z4957" s="891"/>
      <c r="AA4957" s="890"/>
      <c r="AB4957" s="891"/>
      <c r="AC4957" s="890"/>
      <c r="AD4957" s="891"/>
      <c r="AE4957" s="164"/>
      <c r="AF4957" s="164"/>
      <c r="AG4957" s="199">
        <f t="shared" si="1568"/>
        <v>0</v>
      </c>
      <c r="AH4957" s="219" t="b">
        <f t="shared" si="1569"/>
        <v>0</v>
      </c>
      <c r="AI4957" s="198" t="str">
        <f t="shared" si="1570"/>
        <v/>
      </c>
      <c r="AJ4957" s="219" t="b">
        <f t="shared" si="1571"/>
        <v>0</v>
      </c>
      <c r="AK4957" s="198" t="str">
        <f t="shared" si="1572"/>
        <v/>
      </c>
      <c r="AL4957" s="219" t="b">
        <f t="shared" si="1573"/>
        <v>0</v>
      </c>
      <c r="AM4957" s="351">
        <f t="shared" si="1574"/>
        <v>0</v>
      </c>
      <c r="AN4957" s="164"/>
      <c r="AO4957" s="164"/>
      <c r="AP4957" s="164"/>
      <c r="AQ4957" s="402">
        <f t="shared" si="1575"/>
        <v>0</v>
      </c>
      <c r="AR4957" s="370" t="str">
        <f>IF(AQ4957=0,"",
IF(SUM($AQ$3585:AQ4957)=1,AS4957,
IF($AQ$5285&gt;SUM($AQ$3585:AQ4957),_xlfn.CONCAT(", ",AS4957),
IF($AQ$5285=SUM($AQ$3585:AQ4957),_xlfn.CONCAT(" y ",AS4957)))))</f>
        <v/>
      </c>
      <c r="AS4957" s="156" t="s">
        <v>8531</v>
      </c>
    </row>
    <row r="4958" spans="1:45" ht="15" customHeight="1">
      <c r="A4958" s="57"/>
      <c r="B4958" s="26"/>
      <c r="C4958" s="716" t="s">
        <v>8532</v>
      </c>
      <c r="D4958" s="716"/>
      <c r="E4958" s="941"/>
      <c r="F4958" s="942"/>
      <c r="G4958" s="942"/>
      <c r="H4958" s="943"/>
      <c r="I4958" s="940"/>
      <c r="J4958" s="940"/>
      <c r="K4958" s="940"/>
      <c r="L4958" s="940"/>
      <c r="M4958" s="940"/>
      <c r="N4958" s="940"/>
      <c r="O4958" s="940"/>
      <c r="P4958" s="940"/>
      <c r="Q4958" s="890"/>
      <c r="R4958" s="891"/>
      <c r="S4958" s="890"/>
      <c r="T4958" s="891"/>
      <c r="U4958" s="890"/>
      <c r="V4958" s="891"/>
      <c r="W4958" s="890"/>
      <c r="X4958" s="891"/>
      <c r="Y4958" s="890"/>
      <c r="Z4958" s="891"/>
      <c r="AA4958" s="890"/>
      <c r="AB4958" s="891"/>
      <c r="AC4958" s="890"/>
      <c r="AD4958" s="891"/>
      <c r="AE4958" s="164"/>
      <c r="AF4958" s="164"/>
      <c r="AG4958" s="199">
        <f t="shared" si="1568"/>
        <v>0</v>
      </c>
      <c r="AH4958" s="219" t="b">
        <f t="shared" si="1569"/>
        <v>0</v>
      </c>
      <c r="AI4958" s="198" t="str">
        <f t="shared" si="1570"/>
        <v/>
      </c>
      <c r="AJ4958" s="219" t="b">
        <f t="shared" si="1571"/>
        <v>0</v>
      </c>
      <c r="AK4958" s="198" t="str">
        <f t="shared" si="1572"/>
        <v/>
      </c>
      <c r="AL4958" s="219" t="b">
        <f t="shared" si="1573"/>
        <v>0</v>
      </c>
      <c r="AM4958" s="351">
        <f t="shared" si="1574"/>
        <v>0</v>
      </c>
      <c r="AN4958" s="164"/>
      <c r="AO4958" s="164"/>
      <c r="AP4958" s="164"/>
      <c r="AQ4958" s="402">
        <f t="shared" si="1575"/>
        <v>0</v>
      </c>
      <c r="AR4958" s="370" t="str">
        <f>IF(AQ4958=0,"",
IF(SUM($AQ$3585:AQ4958)=1,AS4958,
IF($AQ$5285&gt;SUM($AQ$3585:AQ4958),_xlfn.CONCAT(", ",AS4958),
IF($AQ$5285=SUM($AQ$3585:AQ4958),_xlfn.CONCAT(" y ",AS4958)))))</f>
        <v/>
      </c>
      <c r="AS4958" s="156" t="s">
        <v>8533</v>
      </c>
    </row>
    <row r="4959" spans="1:45" ht="15" customHeight="1">
      <c r="A4959" s="57"/>
      <c r="B4959" s="26"/>
      <c r="C4959" s="716" t="s">
        <v>8534</v>
      </c>
      <c r="D4959" s="716"/>
      <c r="E4959" s="941"/>
      <c r="F4959" s="942"/>
      <c r="G4959" s="942"/>
      <c r="H4959" s="943"/>
      <c r="I4959" s="940"/>
      <c r="J4959" s="940"/>
      <c r="K4959" s="940"/>
      <c r="L4959" s="940"/>
      <c r="M4959" s="940"/>
      <c r="N4959" s="940"/>
      <c r="O4959" s="940"/>
      <c r="P4959" s="940"/>
      <c r="Q4959" s="890"/>
      <c r="R4959" s="891"/>
      <c r="S4959" s="890"/>
      <c r="T4959" s="891"/>
      <c r="U4959" s="890"/>
      <c r="V4959" s="891"/>
      <c r="W4959" s="890"/>
      <c r="X4959" s="891"/>
      <c r="Y4959" s="890"/>
      <c r="Z4959" s="891"/>
      <c r="AA4959" s="890"/>
      <c r="AB4959" s="891"/>
      <c r="AC4959" s="890"/>
      <c r="AD4959" s="891"/>
      <c r="AE4959" s="164"/>
      <c r="AF4959" s="164"/>
      <c r="AG4959" s="199">
        <f t="shared" si="1568"/>
        <v>0</v>
      </c>
      <c r="AH4959" s="219" t="b">
        <f t="shared" si="1569"/>
        <v>0</v>
      </c>
      <c r="AI4959" s="198" t="str">
        <f t="shared" si="1570"/>
        <v/>
      </c>
      <c r="AJ4959" s="219" t="b">
        <f t="shared" si="1571"/>
        <v>0</v>
      </c>
      <c r="AK4959" s="198" t="str">
        <f t="shared" si="1572"/>
        <v/>
      </c>
      <c r="AL4959" s="219" t="b">
        <f t="shared" si="1573"/>
        <v>0</v>
      </c>
      <c r="AM4959" s="351">
        <f t="shared" si="1574"/>
        <v>0</v>
      </c>
      <c r="AN4959" s="164"/>
      <c r="AO4959" s="164"/>
      <c r="AP4959" s="164"/>
      <c r="AQ4959" s="402">
        <f t="shared" si="1575"/>
        <v>0</v>
      </c>
      <c r="AR4959" s="370" t="str">
        <f>IF(AQ4959=0,"",
IF(SUM($AQ$3585:AQ4959)=1,AS4959,
IF($AQ$5285&gt;SUM($AQ$3585:AQ4959),_xlfn.CONCAT(", ",AS4959),
IF($AQ$5285=SUM($AQ$3585:AQ4959),_xlfn.CONCAT(" y ",AS4959)))))</f>
        <v/>
      </c>
      <c r="AS4959" s="156" t="s">
        <v>8535</v>
      </c>
    </row>
    <row r="4960" spans="1:45" ht="15" customHeight="1">
      <c r="A4960" s="57"/>
      <c r="B4960" s="26"/>
      <c r="C4960" s="716" t="s">
        <v>8536</v>
      </c>
      <c r="D4960" s="716"/>
      <c r="E4960" s="941"/>
      <c r="F4960" s="942"/>
      <c r="G4960" s="942"/>
      <c r="H4960" s="943"/>
      <c r="I4960" s="940"/>
      <c r="J4960" s="940"/>
      <c r="K4960" s="940"/>
      <c r="L4960" s="940"/>
      <c r="M4960" s="940"/>
      <c r="N4960" s="940"/>
      <c r="O4960" s="940"/>
      <c r="P4960" s="940"/>
      <c r="Q4960" s="890"/>
      <c r="R4960" s="891"/>
      <c r="S4960" s="890"/>
      <c r="T4960" s="891"/>
      <c r="U4960" s="890"/>
      <c r="V4960" s="891"/>
      <c r="W4960" s="890"/>
      <c r="X4960" s="891"/>
      <c r="Y4960" s="890"/>
      <c r="Z4960" s="891"/>
      <c r="AA4960" s="890"/>
      <c r="AB4960" s="891"/>
      <c r="AC4960" s="890"/>
      <c r="AD4960" s="891"/>
      <c r="AE4960" s="164"/>
      <c r="AF4960" s="164"/>
      <c r="AG4960" s="199">
        <f t="shared" si="1568"/>
        <v>0</v>
      </c>
      <c r="AH4960" s="219" t="b">
        <f t="shared" si="1569"/>
        <v>0</v>
      </c>
      <c r="AI4960" s="198" t="str">
        <f t="shared" si="1570"/>
        <v/>
      </c>
      <c r="AJ4960" s="219" t="b">
        <f t="shared" si="1571"/>
        <v>0</v>
      </c>
      <c r="AK4960" s="198" t="str">
        <f t="shared" si="1572"/>
        <v/>
      </c>
      <c r="AL4960" s="219" t="b">
        <f t="shared" si="1573"/>
        <v>0</v>
      </c>
      <c r="AM4960" s="351">
        <f t="shared" si="1574"/>
        <v>0</v>
      </c>
      <c r="AN4960" s="164"/>
      <c r="AO4960" s="164"/>
      <c r="AP4960" s="164"/>
      <c r="AQ4960" s="402">
        <f t="shared" si="1575"/>
        <v>0</v>
      </c>
      <c r="AR4960" s="370" t="str">
        <f>IF(AQ4960=0,"",
IF(SUM($AQ$3585:AQ4960)=1,AS4960,
IF($AQ$5285&gt;SUM($AQ$3585:AQ4960),_xlfn.CONCAT(", ",AS4960),
IF($AQ$5285=SUM($AQ$3585:AQ4960),_xlfn.CONCAT(" y ",AS4960)))))</f>
        <v/>
      </c>
      <c r="AS4960" s="156" t="s">
        <v>8537</v>
      </c>
    </row>
    <row r="4961" spans="1:45" ht="15" customHeight="1">
      <c r="A4961" s="57"/>
      <c r="B4961" s="26"/>
      <c r="C4961" s="716" t="s">
        <v>8538</v>
      </c>
      <c r="D4961" s="716"/>
      <c r="E4961" s="941"/>
      <c r="F4961" s="942"/>
      <c r="G4961" s="942"/>
      <c r="H4961" s="943"/>
      <c r="I4961" s="940"/>
      <c r="J4961" s="940"/>
      <c r="K4961" s="940"/>
      <c r="L4961" s="940"/>
      <c r="M4961" s="940"/>
      <c r="N4961" s="940"/>
      <c r="O4961" s="940"/>
      <c r="P4961" s="940"/>
      <c r="Q4961" s="890"/>
      <c r="R4961" s="891"/>
      <c r="S4961" s="890"/>
      <c r="T4961" s="891"/>
      <c r="U4961" s="890"/>
      <c r="V4961" s="891"/>
      <c r="W4961" s="890"/>
      <c r="X4961" s="891"/>
      <c r="Y4961" s="890"/>
      <c r="Z4961" s="891"/>
      <c r="AA4961" s="890"/>
      <c r="AB4961" s="891"/>
      <c r="AC4961" s="890"/>
      <c r="AD4961" s="891"/>
      <c r="AE4961" s="164"/>
      <c r="AF4961" s="164"/>
      <c r="AG4961" s="199">
        <f t="shared" si="1568"/>
        <v>0</v>
      </c>
      <c r="AH4961" s="219" t="b">
        <f t="shared" si="1569"/>
        <v>0</v>
      </c>
      <c r="AI4961" s="198" t="str">
        <f t="shared" si="1570"/>
        <v/>
      </c>
      <c r="AJ4961" s="219" t="b">
        <f t="shared" si="1571"/>
        <v>0</v>
      </c>
      <c r="AK4961" s="198" t="str">
        <f t="shared" si="1572"/>
        <v/>
      </c>
      <c r="AL4961" s="219" t="b">
        <f t="shared" si="1573"/>
        <v>0</v>
      </c>
      <c r="AM4961" s="351">
        <f t="shared" si="1574"/>
        <v>0</v>
      </c>
      <c r="AN4961" s="164"/>
      <c r="AO4961" s="164"/>
      <c r="AP4961" s="164"/>
      <c r="AQ4961" s="402">
        <f t="shared" si="1575"/>
        <v>0</v>
      </c>
      <c r="AR4961" s="370" t="str">
        <f>IF(AQ4961=0,"",
IF(SUM($AQ$3585:AQ4961)=1,AS4961,
IF($AQ$5285&gt;SUM($AQ$3585:AQ4961),_xlfn.CONCAT(", ",AS4961),
IF($AQ$5285=SUM($AQ$3585:AQ4961),_xlfn.CONCAT(" y ",AS4961)))))</f>
        <v/>
      </c>
      <c r="AS4961" s="156" t="s">
        <v>8539</v>
      </c>
    </row>
    <row r="4962" spans="1:45" ht="15" customHeight="1">
      <c r="A4962" s="57"/>
      <c r="B4962" s="26"/>
      <c r="C4962" s="716" t="s">
        <v>8540</v>
      </c>
      <c r="D4962" s="716"/>
      <c r="E4962" s="941"/>
      <c r="F4962" s="942"/>
      <c r="G4962" s="942"/>
      <c r="H4962" s="943"/>
      <c r="I4962" s="940"/>
      <c r="J4962" s="940"/>
      <c r="K4962" s="940"/>
      <c r="L4962" s="940"/>
      <c r="M4962" s="940"/>
      <c r="N4962" s="940"/>
      <c r="O4962" s="940"/>
      <c r="P4962" s="940"/>
      <c r="Q4962" s="890"/>
      <c r="R4962" s="891"/>
      <c r="S4962" s="890"/>
      <c r="T4962" s="891"/>
      <c r="U4962" s="890"/>
      <c r="V4962" s="891"/>
      <c r="W4962" s="890"/>
      <c r="X4962" s="891"/>
      <c r="Y4962" s="890"/>
      <c r="Z4962" s="891"/>
      <c r="AA4962" s="890"/>
      <c r="AB4962" s="891"/>
      <c r="AC4962" s="890"/>
      <c r="AD4962" s="891"/>
      <c r="AE4962" s="164"/>
      <c r="AF4962" s="164"/>
      <c r="AG4962" s="199">
        <f t="shared" si="1568"/>
        <v>0</v>
      </c>
      <c r="AH4962" s="219" t="b">
        <f t="shared" si="1569"/>
        <v>0</v>
      </c>
      <c r="AI4962" s="198" t="str">
        <f t="shared" si="1570"/>
        <v/>
      </c>
      <c r="AJ4962" s="219" t="b">
        <f t="shared" si="1571"/>
        <v>0</v>
      </c>
      <c r="AK4962" s="198" t="str">
        <f t="shared" si="1572"/>
        <v/>
      </c>
      <c r="AL4962" s="219" t="b">
        <f t="shared" si="1573"/>
        <v>0</v>
      </c>
      <c r="AM4962" s="351">
        <f t="shared" si="1574"/>
        <v>0</v>
      </c>
      <c r="AN4962" s="164"/>
      <c r="AO4962" s="164"/>
      <c r="AP4962" s="164"/>
      <c r="AQ4962" s="402">
        <f t="shared" si="1575"/>
        <v>0</v>
      </c>
      <c r="AR4962" s="370" t="str">
        <f>IF(AQ4962=0,"",
IF(SUM($AQ$3585:AQ4962)=1,AS4962,
IF($AQ$5285&gt;SUM($AQ$3585:AQ4962),_xlfn.CONCAT(", ",AS4962),
IF($AQ$5285=SUM($AQ$3585:AQ4962),_xlfn.CONCAT(" y ",AS4962)))))</f>
        <v/>
      </c>
      <c r="AS4962" s="156" t="s">
        <v>8541</v>
      </c>
    </row>
    <row r="4963" spans="1:45" ht="15" customHeight="1">
      <c r="A4963" s="57"/>
      <c r="B4963" s="26"/>
      <c r="C4963" s="716" t="s">
        <v>8542</v>
      </c>
      <c r="D4963" s="716"/>
      <c r="E4963" s="941"/>
      <c r="F4963" s="942"/>
      <c r="G4963" s="942"/>
      <c r="H4963" s="943"/>
      <c r="I4963" s="940"/>
      <c r="J4963" s="940"/>
      <c r="K4963" s="940"/>
      <c r="L4963" s="940"/>
      <c r="M4963" s="940"/>
      <c r="N4963" s="940"/>
      <c r="O4963" s="940"/>
      <c r="P4963" s="940"/>
      <c r="Q4963" s="890"/>
      <c r="R4963" s="891"/>
      <c r="S4963" s="890"/>
      <c r="T4963" s="891"/>
      <c r="U4963" s="890"/>
      <c r="V4963" s="891"/>
      <c r="W4963" s="890"/>
      <c r="X4963" s="891"/>
      <c r="Y4963" s="890"/>
      <c r="Z4963" s="891"/>
      <c r="AA4963" s="890"/>
      <c r="AB4963" s="891"/>
      <c r="AC4963" s="890"/>
      <c r="AD4963" s="891"/>
      <c r="AE4963" s="164"/>
      <c r="AF4963" s="164"/>
      <c r="AG4963" s="199">
        <f t="shared" si="1568"/>
        <v>0</v>
      </c>
      <c r="AH4963" s="219" t="b">
        <f t="shared" si="1569"/>
        <v>0</v>
      </c>
      <c r="AI4963" s="198" t="str">
        <f t="shared" si="1570"/>
        <v/>
      </c>
      <c r="AJ4963" s="219" t="b">
        <f t="shared" si="1571"/>
        <v>0</v>
      </c>
      <c r="AK4963" s="198" t="str">
        <f t="shared" si="1572"/>
        <v/>
      </c>
      <c r="AL4963" s="219" t="b">
        <f t="shared" si="1573"/>
        <v>0</v>
      </c>
      <c r="AM4963" s="351">
        <f t="shared" si="1574"/>
        <v>0</v>
      </c>
      <c r="AN4963" s="164"/>
      <c r="AO4963" s="164"/>
      <c r="AP4963" s="164"/>
      <c r="AQ4963" s="402">
        <f t="shared" si="1575"/>
        <v>0</v>
      </c>
      <c r="AR4963" s="370" t="str">
        <f>IF(AQ4963=0,"",
IF(SUM($AQ$3585:AQ4963)=1,AS4963,
IF($AQ$5285&gt;SUM($AQ$3585:AQ4963),_xlfn.CONCAT(", ",AS4963),
IF($AQ$5285=SUM($AQ$3585:AQ4963),_xlfn.CONCAT(" y ",AS4963)))))</f>
        <v/>
      </c>
      <c r="AS4963" s="156" t="s">
        <v>8543</v>
      </c>
    </row>
    <row r="4964" spans="1:45" ht="15" customHeight="1">
      <c r="A4964" s="57"/>
      <c r="B4964" s="26"/>
      <c r="C4964" s="716" t="s">
        <v>8544</v>
      </c>
      <c r="D4964" s="716"/>
      <c r="E4964" s="941"/>
      <c r="F4964" s="942"/>
      <c r="G4964" s="942"/>
      <c r="H4964" s="943"/>
      <c r="I4964" s="940"/>
      <c r="J4964" s="940"/>
      <c r="K4964" s="940"/>
      <c r="L4964" s="940"/>
      <c r="M4964" s="940"/>
      <c r="N4964" s="940"/>
      <c r="O4964" s="940"/>
      <c r="P4964" s="940"/>
      <c r="Q4964" s="890"/>
      <c r="R4964" s="891"/>
      <c r="S4964" s="890"/>
      <c r="T4964" s="891"/>
      <c r="U4964" s="890"/>
      <c r="V4964" s="891"/>
      <c r="W4964" s="890"/>
      <c r="X4964" s="891"/>
      <c r="Y4964" s="890"/>
      <c r="Z4964" s="891"/>
      <c r="AA4964" s="890"/>
      <c r="AB4964" s="891"/>
      <c r="AC4964" s="890"/>
      <c r="AD4964" s="891"/>
      <c r="AE4964" s="164"/>
      <c r="AF4964" s="164"/>
      <c r="AG4964" s="199">
        <f t="shared" si="1568"/>
        <v>0</v>
      </c>
      <c r="AH4964" s="219" t="b">
        <f t="shared" si="1569"/>
        <v>0</v>
      </c>
      <c r="AI4964" s="198" t="str">
        <f t="shared" si="1570"/>
        <v/>
      </c>
      <c r="AJ4964" s="219" t="b">
        <f t="shared" si="1571"/>
        <v>0</v>
      </c>
      <c r="AK4964" s="198" t="str">
        <f t="shared" si="1572"/>
        <v/>
      </c>
      <c r="AL4964" s="219" t="b">
        <f t="shared" si="1573"/>
        <v>0</v>
      </c>
      <c r="AM4964" s="351">
        <f t="shared" si="1574"/>
        <v>0</v>
      </c>
      <c r="AN4964" s="164"/>
      <c r="AO4964" s="164"/>
      <c r="AP4964" s="164"/>
      <c r="AQ4964" s="402">
        <f t="shared" si="1575"/>
        <v>0</v>
      </c>
      <c r="AR4964" s="370" t="str">
        <f>IF(AQ4964=0,"",
IF(SUM($AQ$3585:AQ4964)=1,AS4964,
IF($AQ$5285&gt;SUM($AQ$3585:AQ4964),_xlfn.CONCAT(", ",AS4964),
IF($AQ$5285=SUM($AQ$3585:AQ4964),_xlfn.CONCAT(" y ",AS4964)))))</f>
        <v/>
      </c>
      <c r="AS4964" s="156" t="s">
        <v>8545</v>
      </c>
    </row>
    <row r="4965" spans="1:45" ht="15" customHeight="1">
      <c r="A4965" s="57"/>
      <c r="B4965" s="26"/>
      <c r="C4965" s="716" t="s">
        <v>8546</v>
      </c>
      <c r="D4965" s="716"/>
      <c r="E4965" s="941"/>
      <c r="F4965" s="942"/>
      <c r="G4965" s="942"/>
      <c r="H4965" s="943"/>
      <c r="I4965" s="940"/>
      <c r="J4965" s="940"/>
      <c r="K4965" s="940"/>
      <c r="L4965" s="940"/>
      <c r="M4965" s="940"/>
      <c r="N4965" s="940"/>
      <c r="O4965" s="940"/>
      <c r="P4965" s="940"/>
      <c r="Q4965" s="890"/>
      <c r="R4965" s="891"/>
      <c r="S4965" s="890"/>
      <c r="T4965" s="891"/>
      <c r="U4965" s="890"/>
      <c r="V4965" s="891"/>
      <c r="W4965" s="890"/>
      <c r="X4965" s="891"/>
      <c r="Y4965" s="890"/>
      <c r="Z4965" s="891"/>
      <c r="AA4965" s="890"/>
      <c r="AB4965" s="891"/>
      <c r="AC4965" s="890"/>
      <c r="AD4965" s="891"/>
      <c r="AE4965" s="164"/>
      <c r="AF4965" s="164"/>
      <c r="AG4965" s="199">
        <f t="shared" si="1568"/>
        <v>0</v>
      </c>
      <c r="AH4965" s="219" t="b">
        <f t="shared" si="1569"/>
        <v>0</v>
      </c>
      <c r="AI4965" s="198" t="str">
        <f t="shared" si="1570"/>
        <v/>
      </c>
      <c r="AJ4965" s="219" t="b">
        <f t="shared" si="1571"/>
        <v>0</v>
      </c>
      <c r="AK4965" s="198" t="str">
        <f t="shared" si="1572"/>
        <v/>
      </c>
      <c r="AL4965" s="219" t="b">
        <f t="shared" si="1573"/>
        <v>0</v>
      </c>
      <c r="AM4965" s="351">
        <f t="shared" si="1574"/>
        <v>0</v>
      </c>
      <c r="AN4965" s="164"/>
      <c r="AO4965" s="164"/>
      <c r="AP4965" s="164"/>
      <c r="AQ4965" s="402">
        <f t="shared" si="1575"/>
        <v>0</v>
      </c>
      <c r="AR4965" s="370" t="str">
        <f>IF(AQ4965=0,"",
IF(SUM($AQ$3585:AQ4965)=1,AS4965,
IF($AQ$5285&gt;SUM($AQ$3585:AQ4965),_xlfn.CONCAT(", ",AS4965),
IF($AQ$5285=SUM($AQ$3585:AQ4965),_xlfn.CONCAT(" y ",AS4965)))))</f>
        <v/>
      </c>
      <c r="AS4965" s="156" t="s">
        <v>8547</v>
      </c>
    </row>
    <row r="4966" spans="1:45" ht="15" customHeight="1">
      <c r="A4966" s="57"/>
      <c r="B4966" s="26"/>
      <c r="C4966" s="716" t="s">
        <v>8548</v>
      </c>
      <c r="D4966" s="716"/>
      <c r="E4966" s="941"/>
      <c r="F4966" s="942"/>
      <c r="G4966" s="942"/>
      <c r="H4966" s="943"/>
      <c r="I4966" s="940"/>
      <c r="J4966" s="940"/>
      <c r="K4966" s="940"/>
      <c r="L4966" s="940"/>
      <c r="M4966" s="940"/>
      <c r="N4966" s="940"/>
      <c r="O4966" s="940"/>
      <c r="P4966" s="940"/>
      <c r="Q4966" s="890"/>
      <c r="R4966" s="891"/>
      <c r="S4966" s="890"/>
      <c r="T4966" s="891"/>
      <c r="U4966" s="890"/>
      <c r="V4966" s="891"/>
      <c r="W4966" s="890"/>
      <c r="X4966" s="891"/>
      <c r="Y4966" s="890"/>
      <c r="Z4966" s="891"/>
      <c r="AA4966" s="890"/>
      <c r="AB4966" s="891"/>
      <c r="AC4966" s="890"/>
      <c r="AD4966" s="891"/>
      <c r="AE4966" s="164"/>
      <c r="AF4966" s="164"/>
      <c r="AG4966" s="199">
        <f t="shared" si="1568"/>
        <v>0</v>
      </c>
      <c r="AH4966" s="219" t="b">
        <f t="shared" si="1569"/>
        <v>0</v>
      </c>
      <c r="AI4966" s="198" t="str">
        <f t="shared" si="1570"/>
        <v/>
      </c>
      <c r="AJ4966" s="219" t="b">
        <f t="shared" si="1571"/>
        <v>0</v>
      </c>
      <c r="AK4966" s="198" t="str">
        <f t="shared" si="1572"/>
        <v/>
      </c>
      <c r="AL4966" s="219" t="b">
        <f t="shared" si="1573"/>
        <v>0</v>
      </c>
      <c r="AM4966" s="351">
        <f t="shared" si="1574"/>
        <v>0</v>
      </c>
      <c r="AN4966" s="164"/>
      <c r="AO4966" s="164"/>
      <c r="AP4966" s="164"/>
      <c r="AQ4966" s="402">
        <f t="shared" si="1575"/>
        <v>0</v>
      </c>
      <c r="AR4966" s="370" t="str">
        <f>IF(AQ4966=0,"",
IF(SUM($AQ$3585:AQ4966)=1,AS4966,
IF($AQ$5285&gt;SUM($AQ$3585:AQ4966),_xlfn.CONCAT(", ",AS4966),
IF($AQ$5285=SUM($AQ$3585:AQ4966),_xlfn.CONCAT(" y ",AS4966)))))</f>
        <v/>
      </c>
      <c r="AS4966" s="156" t="s">
        <v>8549</v>
      </c>
    </row>
    <row r="4967" spans="1:45" ht="15" customHeight="1">
      <c r="A4967" s="57"/>
      <c r="B4967" s="26"/>
      <c r="C4967" s="716" t="s">
        <v>8550</v>
      </c>
      <c r="D4967" s="716"/>
      <c r="E4967" s="941"/>
      <c r="F4967" s="942"/>
      <c r="G4967" s="942"/>
      <c r="H4967" s="943"/>
      <c r="I4967" s="940"/>
      <c r="J4967" s="940"/>
      <c r="K4967" s="940"/>
      <c r="L4967" s="940"/>
      <c r="M4967" s="940"/>
      <c r="N4967" s="940"/>
      <c r="O4967" s="940"/>
      <c r="P4967" s="940"/>
      <c r="Q4967" s="890"/>
      <c r="R4967" s="891"/>
      <c r="S4967" s="890"/>
      <c r="T4967" s="891"/>
      <c r="U4967" s="890"/>
      <c r="V4967" s="891"/>
      <c r="W4967" s="890"/>
      <c r="X4967" s="891"/>
      <c r="Y4967" s="890"/>
      <c r="Z4967" s="891"/>
      <c r="AA4967" s="890"/>
      <c r="AB4967" s="891"/>
      <c r="AC4967" s="890"/>
      <c r="AD4967" s="891"/>
      <c r="AE4967" s="164"/>
      <c r="AF4967" s="164"/>
      <c r="AG4967" s="199">
        <f t="shared" si="1568"/>
        <v>0</v>
      </c>
      <c r="AH4967" s="219" t="b">
        <f t="shared" si="1569"/>
        <v>0</v>
      </c>
      <c r="AI4967" s="198" t="str">
        <f t="shared" si="1570"/>
        <v/>
      </c>
      <c r="AJ4967" s="219" t="b">
        <f t="shared" si="1571"/>
        <v>0</v>
      </c>
      <c r="AK4967" s="198" t="str">
        <f t="shared" si="1572"/>
        <v/>
      </c>
      <c r="AL4967" s="219" t="b">
        <f t="shared" si="1573"/>
        <v>0</v>
      </c>
      <c r="AM4967" s="351">
        <f t="shared" si="1574"/>
        <v>0</v>
      </c>
      <c r="AN4967" s="164"/>
      <c r="AO4967" s="164"/>
      <c r="AP4967" s="164"/>
      <c r="AQ4967" s="402">
        <f t="shared" si="1575"/>
        <v>0</v>
      </c>
      <c r="AR4967" s="370" t="str">
        <f>IF(AQ4967=0,"",
IF(SUM($AQ$3585:AQ4967)=1,AS4967,
IF($AQ$5285&gt;SUM($AQ$3585:AQ4967),_xlfn.CONCAT(", ",AS4967),
IF($AQ$5285=SUM($AQ$3585:AQ4967),_xlfn.CONCAT(" y ",AS4967)))))</f>
        <v/>
      </c>
      <c r="AS4967" s="156" t="s">
        <v>8551</v>
      </c>
    </row>
    <row r="4968" spans="1:45" ht="15" customHeight="1">
      <c r="A4968" s="57"/>
      <c r="B4968" s="26"/>
      <c r="C4968" s="716" t="s">
        <v>8552</v>
      </c>
      <c r="D4968" s="716"/>
      <c r="E4968" s="941"/>
      <c r="F4968" s="942"/>
      <c r="G4968" s="942"/>
      <c r="H4968" s="943"/>
      <c r="I4968" s="940"/>
      <c r="J4968" s="940"/>
      <c r="K4968" s="940"/>
      <c r="L4968" s="940"/>
      <c r="M4968" s="940"/>
      <c r="N4968" s="940"/>
      <c r="O4968" s="940"/>
      <c r="P4968" s="940"/>
      <c r="Q4968" s="890"/>
      <c r="R4968" s="891"/>
      <c r="S4968" s="890"/>
      <c r="T4968" s="891"/>
      <c r="U4968" s="890"/>
      <c r="V4968" s="891"/>
      <c r="W4968" s="890"/>
      <c r="X4968" s="891"/>
      <c r="Y4968" s="890"/>
      <c r="Z4968" s="891"/>
      <c r="AA4968" s="890"/>
      <c r="AB4968" s="891"/>
      <c r="AC4968" s="890"/>
      <c r="AD4968" s="891"/>
      <c r="AE4968" s="164"/>
      <c r="AF4968" s="164"/>
      <c r="AG4968" s="199">
        <f t="shared" si="1568"/>
        <v>0</v>
      </c>
      <c r="AH4968" s="219" t="b">
        <f t="shared" si="1569"/>
        <v>0</v>
      </c>
      <c r="AI4968" s="198" t="str">
        <f t="shared" si="1570"/>
        <v/>
      </c>
      <c r="AJ4968" s="219" t="b">
        <f t="shared" si="1571"/>
        <v>0</v>
      </c>
      <c r="AK4968" s="198" t="str">
        <f t="shared" si="1572"/>
        <v/>
      </c>
      <c r="AL4968" s="219" t="b">
        <f t="shared" si="1573"/>
        <v>0</v>
      </c>
      <c r="AM4968" s="351">
        <f t="shared" si="1574"/>
        <v>0</v>
      </c>
      <c r="AN4968" s="164"/>
      <c r="AO4968" s="164"/>
      <c r="AP4968" s="164"/>
      <c r="AQ4968" s="402">
        <f t="shared" si="1575"/>
        <v>0</v>
      </c>
      <c r="AR4968" s="370" t="str">
        <f>IF(AQ4968=0,"",
IF(SUM($AQ$3585:AQ4968)=1,AS4968,
IF($AQ$5285&gt;SUM($AQ$3585:AQ4968),_xlfn.CONCAT(", ",AS4968),
IF($AQ$5285=SUM($AQ$3585:AQ4968),_xlfn.CONCAT(" y ",AS4968)))))</f>
        <v/>
      </c>
      <c r="AS4968" s="156" t="s">
        <v>8553</v>
      </c>
    </row>
    <row r="4969" spans="1:45" ht="15" customHeight="1">
      <c r="A4969" s="57"/>
      <c r="B4969" s="26"/>
      <c r="C4969" s="716" t="s">
        <v>8554</v>
      </c>
      <c r="D4969" s="716"/>
      <c r="E4969" s="941"/>
      <c r="F4969" s="942"/>
      <c r="G4969" s="942"/>
      <c r="H4969" s="943"/>
      <c r="I4969" s="940"/>
      <c r="J4969" s="940"/>
      <c r="K4969" s="940"/>
      <c r="L4969" s="940"/>
      <c r="M4969" s="940"/>
      <c r="N4969" s="940"/>
      <c r="O4969" s="940"/>
      <c r="P4969" s="940"/>
      <c r="Q4969" s="890"/>
      <c r="R4969" s="891"/>
      <c r="S4969" s="890"/>
      <c r="T4969" s="891"/>
      <c r="U4969" s="890"/>
      <c r="V4969" s="891"/>
      <c r="W4969" s="890"/>
      <c r="X4969" s="891"/>
      <c r="Y4969" s="890"/>
      <c r="Z4969" s="891"/>
      <c r="AA4969" s="890"/>
      <c r="AB4969" s="891"/>
      <c r="AC4969" s="890"/>
      <c r="AD4969" s="891"/>
      <c r="AE4969" s="164"/>
      <c r="AF4969" s="164"/>
      <c r="AG4969" s="199">
        <f t="shared" si="1568"/>
        <v>0</v>
      </c>
      <c r="AH4969" s="219" t="b">
        <f t="shared" si="1569"/>
        <v>0</v>
      </c>
      <c r="AI4969" s="198" t="str">
        <f t="shared" si="1570"/>
        <v/>
      </c>
      <c r="AJ4969" s="219" t="b">
        <f t="shared" si="1571"/>
        <v>0</v>
      </c>
      <c r="AK4969" s="198" t="str">
        <f t="shared" si="1572"/>
        <v/>
      </c>
      <c r="AL4969" s="219" t="b">
        <f t="shared" si="1573"/>
        <v>0</v>
      </c>
      <c r="AM4969" s="351">
        <f t="shared" si="1574"/>
        <v>0</v>
      </c>
      <c r="AN4969" s="164"/>
      <c r="AO4969" s="164"/>
      <c r="AP4969" s="164"/>
      <c r="AQ4969" s="402">
        <f t="shared" si="1575"/>
        <v>0</v>
      </c>
      <c r="AR4969" s="370" t="str">
        <f>IF(AQ4969=0,"",
IF(SUM($AQ$3585:AQ4969)=1,AS4969,
IF($AQ$5285&gt;SUM($AQ$3585:AQ4969),_xlfn.CONCAT(", ",AS4969),
IF($AQ$5285=SUM($AQ$3585:AQ4969),_xlfn.CONCAT(" y ",AS4969)))))</f>
        <v/>
      </c>
      <c r="AS4969" s="156" t="s">
        <v>8555</v>
      </c>
    </row>
    <row r="4970" spans="1:45" ht="15" customHeight="1">
      <c r="A4970" s="57"/>
      <c r="B4970" s="26"/>
      <c r="C4970" s="716" t="s">
        <v>8556</v>
      </c>
      <c r="D4970" s="716"/>
      <c r="E4970" s="941"/>
      <c r="F4970" s="942"/>
      <c r="G4970" s="942"/>
      <c r="H4970" s="943"/>
      <c r="I4970" s="940"/>
      <c r="J4970" s="940"/>
      <c r="K4970" s="940"/>
      <c r="L4970" s="940"/>
      <c r="M4970" s="940"/>
      <c r="N4970" s="940"/>
      <c r="O4970" s="940"/>
      <c r="P4970" s="940"/>
      <c r="Q4970" s="890"/>
      <c r="R4970" s="891"/>
      <c r="S4970" s="890"/>
      <c r="T4970" s="891"/>
      <c r="U4970" s="890"/>
      <c r="V4970" s="891"/>
      <c r="W4970" s="890"/>
      <c r="X4970" s="891"/>
      <c r="Y4970" s="890"/>
      <c r="Z4970" s="891"/>
      <c r="AA4970" s="890"/>
      <c r="AB4970" s="891"/>
      <c r="AC4970" s="890"/>
      <c r="AD4970" s="891"/>
      <c r="AE4970" s="164"/>
      <c r="AF4970" s="164"/>
      <c r="AG4970" s="199">
        <f t="shared" si="1568"/>
        <v>0</v>
      </c>
      <c r="AH4970" s="219" t="b">
        <f t="shared" si="1569"/>
        <v>0</v>
      </c>
      <c r="AI4970" s="198" t="str">
        <f t="shared" si="1570"/>
        <v/>
      </c>
      <c r="AJ4970" s="219" t="b">
        <f t="shared" si="1571"/>
        <v>0</v>
      </c>
      <c r="AK4970" s="198" t="str">
        <f t="shared" si="1572"/>
        <v/>
      </c>
      <c r="AL4970" s="219" t="b">
        <f t="shared" si="1573"/>
        <v>0</v>
      </c>
      <c r="AM4970" s="351">
        <f t="shared" si="1574"/>
        <v>0</v>
      </c>
      <c r="AN4970" s="164"/>
      <c r="AO4970" s="164"/>
      <c r="AP4970" s="164"/>
      <c r="AQ4970" s="402">
        <f t="shared" si="1575"/>
        <v>0</v>
      </c>
      <c r="AR4970" s="370" t="str">
        <f>IF(AQ4970=0,"",
IF(SUM($AQ$3585:AQ4970)=1,AS4970,
IF($AQ$5285&gt;SUM($AQ$3585:AQ4970),_xlfn.CONCAT(", ",AS4970),
IF($AQ$5285=SUM($AQ$3585:AQ4970),_xlfn.CONCAT(" y ",AS4970)))))</f>
        <v/>
      </c>
      <c r="AS4970" s="156" t="s">
        <v>8557</v>
      </c>
    </row>
    <row r="4971" spans="1:45" ht="15" customHeight="1">
      <c r="A4971" s="57"/>
      <c r="B4971" s="26"/>
      <c r="C4971" s="716" t="s">
        <v>8558</v>
      </c>
      <c r="D4971" s="716"/>
      <c r="E4971" s="941"/>
      <c r="F4971" s="942"/>
      <c r="G4971" s="942"/>
      <c r="H4971" s="943"/>
      <c r="I4971" s="940"/>
      <c r="J4971" s="940"/>
      <c r="K4971" s="940"/>
      <c r="L4971" s="940"/>
      <c r="M4971" s="940"/>
      <c r="N4971" s="940"/>
      <c r="O4971" s="940"/>
      <c r="P4971" s="940"/>
      <c r="Q4971" s="890"/>
      <c r="R4971" s="891"/>
      <c r="S4971" s="890"/>
      <c r="T4971" s="891"/>
      <c r="U4971" s="890"/>
      <c r="V4971" s="891"/>
      <c r="W4971" s="890"/>
      <c r="X4971" s="891"/>
      <c r="Y4971" s="890"/>
      <c r="Z4971" s="891"/>
      <c r="AA4971" s="890"/>
      <c r="AB4971" s="891"/>
      <c r="AC4971" s="890"/>
      <c r="AD4971" s="891"/>
      <c r="AE4971" s="164"/>
      <c r="AF4971" s="164"/>
      <c r="AG4971" s="199">
        <f t="shared" si="1568"/>
        <v>0</v>
      </c>
      <c r="AH4971" s="219" t="b">
        <f t="shared" si="1569"/>
        <v>0</v>
      </c>
      <c r="AI4971" s="198" t="str">
        <f t="shared" si="1570"/>
        <v/>
      </c>
      <c r="AJ4971" s="219" t="b">
        <f t="shared" si="1571"/>
        <v>0</v>
      </c>
      <c r="AK4971" s="198" t="str">
        <f t="shared" si="1572"/>
        <v/>
      </c>
      <c r="AL4971" s="219" t="b">
        <f t="shared" si="1573"/>
        <v>0</v>
      </c>
      <c r="AM4971" s="351">
        <f t="shared" si="1574"/>
        <v>0</v>
      </c>
      <c r="AN4971" s="164"/>
      <c r="AO4971" s="164"/>
      <c r="AP4971" s="164"/>
      <c r="AQ4971" s="402">
        <f t="shared" si="1575"/>
        <v>0</v>
      </c>
      <c r="AR4971" s="370" t="str">
        <f>IF(AQ4971=0,"",
IF(SUM($AQ$3585:AQ4971)=1,AS4971,
IF($AQ$5285&gt;SUM($AQ$3585:AQ4971),_xlfn.CONCAT(", ",AS4971),
IF($AQ$5285=SUM($AQ$3585:AQ4971),_xlfn.CONCAT(" y ",AS4971)))))</f>
        <v/>
      </c>
      <c r="AS4971" s="156" t="s">
        <v>8559</v>
      </c>
    </row>
    <row r="4972" spans="1:45" ht="15" customHeight="1">
      <c r="A4972" s="57"/>
      <c r="B4972" s="26"/>
      <c r="C4972" s="716" t="s">
        <v>8560</v>
      </c>
      <c r="D4972" s="716"/>
      <c r="E4972" s="941"/>
      <c r="F4972" s="942"/>
      <c r="G4972" s="942"/>
      <c r="H4972" s="943"/>
      <c r="I4972" s="940"/>
      <c r="J4972" s="940"/>
      <c r="K4972" s="940"/>
      <c r="L4972" s="940"/>
      <c r="M4972" s="940"/>
      <c r="N4972" s="940"/>
      <c r="O4972" s="940"/>
      <c r="P4972" s="940"/>
      <c r="Q4972" s="890"/>
      <c r="R4972" s="891"/>
      <c r="S4972" s="890"/>
      <c r="T4972" s="891"/>
      <c r="U4972" s="890"/>
      <c r="V4972" s="891"/>
      <c r="W4972" s="890"/>
      <c r="X4972" s="891"/>
      <c r="Y4972" s="890"/>
      <c r="Z4972" s="891"/>
      <c r="AA4972" s="890"/>
      <c r="AB4972" s="891"/>
      <c r="AC4972" s="890"/>
      <c r="AD4972" s="891"/>
      <c r="AE4972" s="164"/>
      <c r="AF4972" s="164"/>
      <c r="AG4972" s="199">
        <f t="shared" si="1568"/>
        <v>0</v>
      </c>
      <c r="AH4972" s="219" t="b">
        <f t="shared" si="1569"/>
        <v>0</v>
      </c>
      <c r="AI4972" s="198" t="str">
        <f t="shared" si="1570"/>
        <v/>
      </c>
      <c r="AJ4972" s="219" t="b">
        <f t="shared" si="1571"/>
        <v>0</v>
      </c>
      <c r="AK4972" s="198" t="str">
        <f t="shared" si="1572"/>
        <v/>
      </c>
      <c r="AL4972" s="219" t="b">
        <f t="shared" si="1573"/>
        <v>0</v>
      </c>
      <c r="AM4972" s="351">
        <f t="shared" si="1574"/>
        <v>0</v>
      </c>
      <c r="AN4972" s="164"/>
      <c r="AO4972" s="164"/>
      <c r="AP4972" s="164"/>
      <c r="AQ4972" s="402">
        <f t="shared" si="1575"/>
        <v>0</v>
      </c>
      <c r="AR4972" s="370" t="str">
        <f>IF(AQ4972=0,"",
IF(SUM($AQ$3585:AQ4972)=1,AS4972,
IF($AQ$5285&gt;SUM($AQ$3585:AQ4972),_xlfn.CONCAT(", ",AS4972),
IF($AQ$5285=SUM($AQ$3585:AQ4972),_xlfn.CONCAT(" y ",AS4972)))))</f>
        <v/>
      </c>
      <c r="AS4972" s="156" t="s">
        <v>8561</v>
      </c>
    </row>
    <row r="4973" spans="1:45" ht="15" customHeight="1">
      <c r="A4973" s="57"/>
      <c r="B4973" s="26"/>
      <c r="C4973" s="716" t="s">
        <v>8562</v>
      </c>
      <c r="D4973" s="716"/>
      <c r="E4973" s="941"/>
      <c r="F4973" s="942"/>
      <c r="G4973" s="942"/>
      <c r="H4973" s="943"/>
      <c r="I4973" s="940"/>
      <c r="J4973" s="940"/>
      <c r="K4973" s="940"/>
      <c r="L4973" s="940"/>
      <c r="M4973" s="940"/>
      <c r="N4973" s="940"/>
      <c r="O4973" s="940"/>
      <c r="P4973" s="940"/>
      <c r="Q4973" s="890"/>
      <c r="R4973" s="891"/>
      <c r="S4973" s="890"/>
      <c r="T4973" s="891"/>
      <c r="U4973" s="890"/>
      <c r="V4973" s="891"/>
      <c r="W4973" s="890"/>
      <c r="X4973" s="891"/>
      <c r="Y4973" s="890"/>
      <c r="Z4973" s="891"/>
      <c r="AA4973" s="890"/>
      <c r="AB4973" s="891"/>
      <c r="AC4973" s="890"/>
      <c r="AD4973" s="891"/>
      <c r="AE4973" s="164"/>
      <c r="AF4973" s="164"/>
      <c r="AG4973" s="199">
        <f t="shared" si="1568"/>
        <v>0</v>
      </c>
      <c r="AH4973" s="219" t="b">
        <f t="shared" si="1569"/>
        <v>0</v>
      </c>
      <c r="AI4973" s="198" t="str">
        <f t="shared" si="1570"/>
        <v/>
      </c>
      <c r="AJ4973" s="219" t="b">
        <f t="shared" si="1571"/>
        <v>0</v>
      </c>
      <c r="AK4973" s="198" t="str">
        <f t="shared" si="1572"/>
        <v/>
      </c>
      <c r="AL4973" s="219" t="b">
        <f t="shared" si="1573"/>
        <v>0</v>
      </c>
      <c r="AM4973" s="351">
        <f t="shared" si="1574"/>
        <v>0</v>
      </c>
      <c r="AN4973" s="164"/>
      <c r="AO4973" s="164"/>
      <c r="AP4973" s="164"/>
      <c r="AQ4973" s="402">
        <f t="shared" si="1575"/>
        <v>0</v>
      </c>
      <c r="AR4973" s="370" t="str">
        <f>IF(AQ4973=0,"",
IF(SUM($AQ$3585:AQ4973)=1,AS4973,
IF($AQ$5285&gt;SUM($AQ$3585:AQ4973),_xlfn.CONCAT(", ",AS4973),
IF($AQ$5285=SUM($AQ$3585:AQ4973),_xlfn.CONCAT(" y ",AS4973)))))</f>
        <v/>
      </c>
      <c r="AS4973" s="156" t="s">
        <v>8563</v>
      </c>
    </row>
    <row r="4974" spans="1:45" ht="15" customHeight="1">
      <c r="A4974" s="57"/>
      <c r="B4974" s="26"/>
      <c r="C4974" s="716" t="s">
        <v>8564</v>
      </c>
      <c r="D4974" s="716"/>
      <c r="E4974" s="941"/>
      <c r="F4974" s="942"/>
      <c r="G4974" s="942"/>
      <c r="H4974" s="943"/>
      <c r="I4974" s="940"/>
      <c r="J4974" s="940"/>
      <c r="K4974" s="940"/>
      <c r="L4974" s="940"/>
      <c r="M4974" s="940"/>
      <c r="N4974" s="940"/>
      <c r="O4974" s="940"/>
      <c r="P4974" s="940"/>
      <c r="Q4974" s="890"/>
      <c r="R4974" s="891"/>
      <c r="S4974" s="890"/>
      <c r="T4974" s="891"/>
      <c r="U4974" s="890"/>
      <c r="V4974" s="891"/>
      <c r="W4974" s="890"/>
      <c r="X4974" s="891"/>
      <c r="Y4974" s="890"/>
      <c r="Z4974" s="891"/>
      <c r="AA4974" s="890"/>
      <c r="AB4974" s="891"/>
      <c r="AC4974" s="890"/>
      <c r="AD4974" s="891"/>
      <c r="AE4974" s="164"/>
      <c r="AF4974" s="164"/>
      <c r="AG4974" s="199">
        <f t="shared" si="1568"/>
        <v>0</v>
      </c>
      <c r="AH4974" s="219" t="b">
        <f t="shared" si="1569"/>
        <v>0</v>
      </c>
      <c r="AI4974" s="198" t="str">
        <f t="shared" si="1570"/>
        <v/>
      </c>
      <c r="AJ4974" s="219" t="b">
        <f t="shared" si="1571"/>
        <v>0</v>
      </c>
      <c r="AK4974" s="198" t="str">
        <f t="shared" si="1572"/>
        <v/>
      </c>
      <c r="AL4974" s="219" t="b">
        <f t="shared" si="1573"/>
        <v>0</v>
      </c>
      <c r="AM4974" s="351">
        <f t="shared" si="1574"/>
        <v>0</v>
      </c>
      <c r="AN4974" s="164"/>
      <c r="AO4974" s="164"/>
      <c r="AP4974" s="164"/>
      <c r="AQ4974" s="402">
        <f t="shared" si="1575"/>
        <v>0</v>
      </c>
      <c r="AR4974" s="370" t="str">
        <f>IF(AQ4974=0,"",
IF(SUM($AQ$3585:AQ4974)=1,AS4974,
IF($AQ$5285&gt;SUM($AQ$3585:AQ4974),_xlfn.CONCAT(", ",AS4974),
IF($AQ$5285=SUM($AQ$3585:AQ4974),_xlfn.CONCAT(" y ",AS4974)))))</f>
        <v/>
      </c>
      <c r="AS4974" s="156" t="s">
        <v>8565</v>
      </c>
    </row>
    <row r="4975" spans="1:45" ht="15" customHeight="1">
      <c r="A4975" s="57"/>
      <c r="B4975" s="26"/>
      <c r="C4975" s="716" t="s">
        <v>8566</v>
      </c>
      <c r="D4975" s="716"/>
      <c r="E4975" s="941"/>
      <c r="F4975" s="942"/>
      <c r="G4975" s="942"/>
      <c r="H4975" s="943"/>
      <c r="I4975" s="940"/>
      <c r="J4975" s="940"/>
      <c r="K4975" s="940"/>
      <c r="L4975" s="940"/>
      <c r="M4975" s="940"/>
      <c r="N4975" s="940"/>
      <c r="O4975" s="940"/>
      <c r="P4975" s="940"/>
      <c r="Q4975" s="890"/>
      <c r="R4975" s="891"/>
      <c r="S4975" s="890"/>
      <c r="T4975" s="891"/>
      <c r="U4975" s="890"/>
      <c r="V4975" s="891"/>
      <c r="W4975" s="890"/>
      <c r="X4975" s="891"/>
      <c r="Y4975" s="890"/>
      <c r="Z4975" s="891"/>
      <c r="AA4975" s="890"/>
      <c r="AB4975" s="891"/>
      <c r="AC4975" s="890"/>
      <c r="AD4975" s="891"/>
      <c r="AE4975" s="164"/>
      <c r="AF4975" s="164"/>
      <c r="AG4975" s="199">
        <f t="shared" si="1568"/>
        <v>0</v>
      </c>
      <c r="AH4975" s="219" t="b">
        <f t="shared" si="1569"/>
        <v>0</v>
      </c>
      <c r="AI4975" s="198" t="str">
        <f t="shared" si="1570"/>
        <v/>
      </c>
      <c r="AJ4975" s="219" t="b">
        <f t="shared" si="1571"/>
        <v>0</v>
      </c>
      <c r="AK4975" s="198" t="str">
        <f t="shared" si="1572"/>
        <v/>
      </c>
      <c r="AL4975" s="219" t="b">
        <f t="shared" si="1573"/>
        <v>0</v>
      </c>
      <c r="AM4975" s="351">
        <f t="shared" si="1574"/>
        <v>0</v>
      </c>
      <c r="AN4975" s="164"/>
      <c r="AO4975" s="164"/>
      <c r="AP4975" s="164"/>
      <c r="AQ4975" s="402">
        <f t="shared" si="1575"/>
        <v>0</v>
      </c>
      <c r="AR4975" s="370" t="str">
        <f>IF(AQ4975=0,"",
IF(SUM($AQ$3585:AQ4975)=1,AS4975,
IF($AQ$5285&gt;SUM($AQ$3585:AQ4975),_xlfn.CONCAT(", ",AS4975),
IF($AQ$5285=SUM($AQ$3585:AQ4975),_xlfn.CONCAT(" y ",AS4975)))))</f>
        <v/>
      </c>
      <c r="AS4975" s="156" t="s">
        <v>8567</v>
      </c>
    </row>
    <row r="4976" spans="1:45" ht="15" customHeight="1">
      <c r="A4976" s="57"/>
      <c r="B4976" s="26"/>
      <c r="C4976" s="716" t="s">
        <v>8568</v>
      </c>
      <c r="D4976" s="716"/>
      <c r="E4976" s="941"/>
      <c r="F4976" s="942"/>
      <c r="G4976" s="942"/>
      <c r="H4976" s="943"/>
      <c r="I4976" s="940"/>
      <c r="J4976" s="940"/>
      <c r="K4976" s="940"/>
      <c r="L4976" s="940"/>
      <c r="M4976" s="940"/>
      <c r="N4976" s="940"/>
      <c r="O4976" s="940"/>
      <c r="P4976" s="940"/>
      <c r="Q4976" s="890"/>
      <c r="R4976" s="891"/>
      <c r="S4976" s="890"/>
      <c r="T4976" s="891"/>
      <c r="U4976" s="890"/>
      <c r="V4976" s="891"/>
      <c r="W4976" s="890"/>
      <c r="X4976" s="891"/>
      <c r="Y4976" s="890"/>
      <c r="Z4976" s="891"/>
      <c r="AA4976" s="890"/>
      <c r="AB4976" s="891"/>
      <c r="AC4976" s="890"/>
      <c r="AD4976" s="891"/>
      <c r="AE4976" s="164"/>
      <c r="AF4976" s="164"/>
      <c r="AG4976" s="199">
        <f t="shared" si="1568"/>
        <v>0</v>
      </c>
      <c r="AH4976" s="219" t="b">
        <f t="shared" si="1569"/>
        <v>0</v>
      </c>
      <c r="AI4976" s="198" t="str">
        <f t="shared" si="1570"/>
        <v/>
      </c>
      <c r="AJ4976" s="219" t="b">
        <f t="shared" si="1571"/>
        <v>0</v>
      </c>
      <c r="AK4976" s="198" t="str">
        <f t="shared" si="1572"/>
        <v/>
      </c>
      <c r="AL4976" s="219" t="b">
        <f t="shared" si="1573"/>
        <v>0</v>
      </c>
      <c r="AM4976" s="351">
        <f t="shared" si="1574"/>
        <v>0</v>
      </c>
      <c r="AN4976" s="164"/>
      <c r="AO4976" s="164"/>
      <c r="AP4976" s="164"/>
      <c r="AQ4976" s="402">
        <f t="shared" si="1575"/>
        <v>0</v>
      </c>
      <c r="AR4976" s="370" t="str">
        <f>IF(AQ4976=0,"",
IF(SUM($AQ$3585:AQ4976)=1,AS4976,
IF($AQ$5285&gt;SUM($AQ$3585:AQ4976),_xlfn.CONCAT(", ",AS4976),
IF($AQ$5285=SUM($AQ$3585:AQ4976),_xlfn.CONCAT(" y ",AS4976)))))</f>
        <v/>
      </c>
      <c r="AS4976" s="156" t="s">
        <v>8569</v>
      </c>
    </row>
    <row r="4977" spans="1:45" ht="15" customHeight="1">
      <c r="A4977" s="57"/>
      <c r="B4977" s="26"/>
      <c r="C4977" s="716" t="s">
        <v>8570</v>
      </c>
      <c r="D4977" s="716"/>
      <c r="E4977" s="941"/>
      <c r="F4977" s="942"/>
      <c r="G4977" s="942"/>
      <c r="H4977" s="943"/>
      <c r="I4977" s="940"/>
      <c r="J4977" s="940"/>
      <c r="K4977" s="940"/>
      <c r="L4977" s="940"/>
      <c r="M4977" s="940"/>
      <c r="N4977" s="940"/>
      <c r="O4977" s="940"/>
      <c r="P4977" s="940"/>
      <c r="Q4977" s="890"/>
      <c r="R4977" s="891"/>
      <c r="S4977" s="890"/>
      <c r="T4977" s="891"/>
      <c r="U4977" s="890"/>
      <c r="V4977" s="891"/>
      <c r="W4977" s="890"/>
      <c r="X4977" s="891"/>
      <c r="Y4977" s="890"/>
      <c r="Z4977" s="891"/>
      <c r="AA4977" s="890"/>
      <c r="AB4977" s="891"/>
      <c r="AC4977" s="890"/>
      <c r="AD4977" s="891"/>
      <c r="AE4977" s="164"/>
      <c r="AF4977" s="164"/>
      <c r="AG4977" s="199">
        <f t="shared" si="1568"/>
        <v>0</v>
      </c>
      <c r="AH4977" s="219" t="b">
        <f t="shared" si="1569"/>
        <v>0</v>
      </c>
      <c r="AI4977" s="198" t="str">
        <f t="shared" si="1570"/>
        <v/>
      </c>
      <c r="AJ4977" s="219" t="b">
        <f t="shared" si="1571"/>
        <v>0</v>
      </c>
      <c r="AK4977" s="198" t="str">
        <f t="shared" si="1572"/>
        <v/>
      </c>
      <c r="AL4977" s="219" t="b">
        <f t="shared" si="1573"/>
        <v>0</v>
      </c>
      <c r="AM4977" s="351">
        <f t="shared" si="1574"/>
        <v>0</v>
      </c>
      <c r="AN4977" s="164"/>
      <c r="AO4977" s="164"/>
      <c r="AP4977" s="164"/>
      <c r="AQ4977" s="402">
        <f t="shared" si="1575"/>
        <v>0</v>
      </c>
      <c r="AR4977" s="370" t="str">
        <f>IF(AQ4977=0,"",
IF(SUM($AQ$3585:AQ4977)=1,AS4977,
IF($AQ$5285&gt;SUM($AQ$3585:AQ4977),_xlfn.CONCAT(", ",AS4977),
IF($AQ$5285=SUM($AQ$3585:AQ4977),_xlfn.CONCAT(" y ",AS4977)))))</f>
        <v/>
      </c>
      <c r="AS4977" s="156" t="s">
        <v>8571</v>
      </c>
    </row>
    <row r="4978" spans="1:45" ht="15" customHeight="1">
      <c r="A4978" s="57"/>
      <c r="B4978" s="26"/>
      <c r="C4978" s="716" t="s">
        <v>8572</v>
      </c>
      <c r="D4978" s="716"/>
      <c r="E4978" s="941"/>
      <c r="F4978" s="942"/>
      <c r="G4978" s="942"/>
      <c r="H4978" s="943"/>
      <c r="I4978" s="940"/>
      <c r="J4978" s="940"/>
      <c r="K4978" s="940"/>
      <c r="L4978" s="940"/>
      <c r="M4978" s="940"/>
      <c r="N4978" s="940"/>
      <c r="O4978" s="940"/>
      <c r="P4978" s="940"/>
      <c r="Q4978" s="890"/>
      <c r="R4978" s="891"/>
      <c r="S4978" s="890"/>
      <c r="T4978" s="891"/>
      <c r="U4978" s="890"/>
      <c r="V4978" s="891"/>
      <c r="W4978" s="890"/>
      <c r="X4978" s="891"/>
      <c r="Y4978" s="890"/>
      <c r="Z4978" s="891"/>
      <c r="AA4978" s="890"/>
      <c r="AB4978" s="891"/>
      <c r="AC4978" s="890"/>
      <c r="AD4978" s="891"/>
      <c r="AE4978" s="164"/>
      <c r="AF4978" s="164"/>
      <c r="AG4978" s="199">
        <f t="shared" si="1568"/>
        <v>0</v>
      </c>
      <c r="AH4978" s="219" t="b">
        <f t="shared" si="1569"/>
        <v>0</v>
      </c>
      <c r="AI4978" s="198" t="str">
        <f t="shared" si="1570"/>
        <v/>
      </c>
      <c r="AJ4978" s="219" t="b">
        <f t="shared" si="1571"/>
        <v>0</v>
      </c>
      <c r="AK4978" s="198" t="str">
        <f t="shared" si="1572"/>
        <v/>
      </c>
      <c r="AL4978" s="219" t="b">
        <f t="shared" si="1573"/>
        <v>0</v>
      </c>
      <c r="AM4978" s="351">
        <f t="shared" si="1574"/>
        <v>0</v>
      </c>
      <c r="AN4978" s="164"/>
      <c r="AO4978" s="164"/>
      <c r="AP4978" s="164"/>
      <c r="AQ4978" s="402">
        <f t="shared" si="1575"/>
        <v>0</v>
      </c>
      <c r="AR4978" s="370" t="str">
        <f>IF(AQ4978=0,"",
IF(SUM($AQ$3585:AQ4978)=1,AS4978,
IF($AQ$5285&gt;SUM($AQ$3585:AQ4978),_xlfn.CONCAT(", ",AS4978),
IF($AQ$5285=SUM($AQ$3585:AQ4978),_xlfn.CONCAT(" y ",AS4978)))))</f>
        <v/>
      </c>
      <c r="AS4978" s="156" t="s">
        <v>8573</v>
      </c>
    </row>
    <row r="4979" spans="1:45" ht="15" customHeight="1">
      <c r="A4979" s="57"/>
      <c r="B4979" s="26"/>
      <c r="C4979" s="716" t="s">
        <v>8574</v>
      </c>
      <c r="D4979" s="716"/>
      <c r="E4979" s="941"/>
      <c r="F4979" s="942"/>
      <c r="G4979" s="942"/>
      <c r="H4979" s="943"/>
      <c r="I4979" s="940"/>
      <c r="J4979" s="940"/>
      <c r="K4979" s="940"/>
      <c r="L4979" s="940"/>
      <c r="M4979" s="940"/>
      <c r="N4979" s="940"/>
      <c r="O4979" s="940"/>
      <c r="P4979" s="940"/>
      <c r="Q4979" s="890"/>
      <c r="R4979" s="891"/>
      <c r="S4979" s="890"/>
      <c r="T4979" s="891"/>
      <c r="U4979" s="890"/>
      <c r="V4979" s="891"/>
      <c r="W4979" s="890"/>
      <c r="X4979" s="891"/>
      <c r="Y4979" s="890"/>
      <c r="Z4979" s="891"/>
      <c r="AA4979" s="890"/>
      <c r="AB4979" s="891"/>
      <c r="AC4979" s="890"/>
      <c r="AD4979" s="891"/>
      <c r="AE4979" s="164"/>
      <c r="AF4979" s="164"/>
      <c r="AG4979" s="199">
        <f t="shared" si="1568"/>
        <v>0</v>
      </c>
      <c r="AH4979" s="219" t="b">
        <f t="shared" si="1569"/>
        <v>0</v>
      </c>
      <c r="AI4979" s="198" t="str">
        <f t="shared" si="1570"/>
        <v/>
      </c>
      <c r="AJ4979" s="219" t="b">
        <f t="shared" si="1571"/>
        <v>0</v>
      </c>
      <c r="AK4979" s="198" t="str">
        <f t="shared" si="1572"/>
        <v/>
      </c>
      <c r="AL4979" s="219" t="b">
        <f t="shared" si="1573"/>
        <v>0</v>
      </c>
      <c r="AM4979" s="351">
        <f t="shared" si="1574"/>
        <v>0</v>
      </c>
      <c r="AN4979" s="164"/>
      <c r="AO4979" s="164"/>
      <c r="AP4979" s="164"/>
      <c r="AQ4979" s="402">
        <f t="shared" si="1575"/>
        <v>0</v>
      </c>
      <c r="AR4979" s="370" t="str">
        <f>IF(AQ4979=0,"",
IF(SUM($AQ$3585:AQ4979)=1,AS4979,
IF($AQ$5285&gt;SUM($AQ$3585:AQ4979),_xlfn.CONCAT(", ",AS4979),
IF($AQ$5285=SUM($AQ$3585:AQ4979),_xlfn.CONCAT(" y ",AS4979)))))</f>
        <v/>
      </c>
      <c r="AS4979" s="156" t="s">
        <v>8575</v>
      </c>
    </row>
    <row r="4980" spans="1:45" ht="15" customHeight="1">
      <c r="A4980" s="57"/>
      <c r="B4980" s="26"/>
      <c r="C4980" s="716" t="s">
        <v>8576</v>
      </c>
      <c r="D4980" s="716"/>
      <c r="E4980" s="941"/>
      <c r="F4980" s="942"/>
      <c r="G4980" s="942"/>
      <c r="H4980" s="943"/>
      <c r="I4980" s="940"/>
      <c r="J4980" s="940"/>
      <c r="K4980" s="940"/>
      <c r="L4980" s="940"/>
      <c r="M4980" s="940"/>
      <c r="N4980" s="940"/>
      <c r="O4980" s="940"/>
      <c r="P4980" s="940"/>
      <c r="Q4980" s="890"/>
      <c r="R4980" s="891"/>
      <c r="S4980" s="890"/>
      <c r="T4980" s="891"/>
      <c r="U4980" s="890"/>
      <c r="V4980" s="891"/>
      <c r="W4980" s="890"/>
      <c r="X4980" s="891"/>
      <c r="Y4980" s="890"/>
      <c r="Z4980" s="891"/>
      <c r="AA4980" s="890"/>
      <c r="AB4980" s="891"/>
      <c r="AC4980" s="890"/>
      <c r="AD4980" s="891"/>
      <c r="AE4980" s="164"/>
      <c r="AF4980" s="164"/>
      <c r="AG4980" s="199">
        <f t="shared" si="1568"/>
        <v>0</v>
      </c>
      <c r="AH4980" s="219" t="b">
        <f t="shared" si="1569"/>
        <v>0</v>
      </c>
      <c r="AI4980" s="198" t="str">
        <f t="shared" si="1570"/>
        <v/>
      </c>
      <c r="AJ4980" s="219" t="b">
        <f t="shared" si="1571"/>
        <v>0</v>
      </c>
      <c r="AK4980" s="198" t="str">
        <f t="shared" si="1572"/>
        <v/>
      </c>
      <c r="AL4980" s="219" t="b">
        <f t="shared" si="1573"/>
        <v>0</v>
      </c>
      <c r="AM4980" s="351">
        <f t="shared" si="1574"/>
        <v>0</v>
      </c>
      <c r="AN4980" s="164"/>
      <c r="AO4980" s="164"/>
      <c r="AP4980" s="164"/>
      <c r="AQ4980" s="402">
        <f t="shared" si="1575"/>
        <v>0</v>
      </c>
      <c r="AR4980" s="370" t="str">
        <f>IF(AQ4980=0,"",
IF(SUM($AQ$3585:AQ4980)=1,AS4980,
IF($AQ$5285&gt;SUM($AQ$3585:AQ4980),_xlfn.CONCAT(", ",AS4980),
IF($AQ$5285=SUM($AQ$3585:AQ4980),_xlfn.CONCAT(" y ",AS4980)))))</f>
        <v/>
      </c>
      <c r="AS4980" s="156" t="s">
        <v>8577</v>
      </c>
    </row>
    <row r="4981" spans="1:45" ht="15" customHeight="1">
      <c r="A4981" s="57"/>
      <c r="B4981" s="26"/>
      <c r="C4981" s="716" t="s">
        <v>8578</v>
      </c>
      <c r="D4981" s="716"/>
      <c r="E4981" s="941"/>
      <c r="F4981" s="942"/>
      <c r="G4981" s="942"/>
      <c r="H4981" s="943"/>
      <c r="I4981" s="940"/>
      <c r="J4981" s="940"/>
      <c r="K4981" s="940"/>
      <c r="L4981" s="940"/>
      <c r="M4981" s="940"/>
      <c r="N4981" s="940"/>
      <c r="O4981" s="940"/>
      <c r="P4981" s="940"/>
      <c r="Q4981" s="890"/>
      <c r="R4981" s="891"/>
      <c r="S4981" s="890"/>
      <c r="T4981" s="891"/>
      <c r="U4981" s="890"/>
      <c r="V4981" s="891"/>
      <c r="W4981" s="890"/>
      <c r="X4981" s="891"/>
      <c r="Y4981" s="890"/>
      <c r="Z4981" s="891"/>
      <c r="AA4981" s="890"/>
      <c r="AB4981" s="891"/>
      <c r="AC4981" s="890"/>
      <c r="AD4981" s="891"/>
      <c r="AE4981" s="164"/>
      <c r="AF4981" s="164"/>
      <c r="AG4981" s="199">
        <f t="shared" si="1568"/>
        <v>0</v>
      </c>
      <c r="AH4981" s="219" t="b">
        <f t="shared" si="1569"/>
        <v>0</v>
      </c>
      <c r="AI4981" s="198" t="str">
        <f t="shared" si="1570"/>
        <v/>
      </c>
      <c r="AJ4981" s="219" t="b">
        <f t="shared" si="1571"/>
        <v>0</v>
      </c>
      <c r="AK4981" s="198" t="str">
        <f t="shared" si="1572"/>
        <v/>
      </c>
      <c r="AL4981" s="219" t="b">
        <f t="shared" si="1573"/>
        <v>0</v>
      </c>
      <c r="AM4981" s="351">
        <f t="shared" si="1574"/>
        <v>0</v>
      </c>
      <c r="AN4981" s="164"/>
      <c r="AO4981" s="164"/>
      <c r="AP4981" s="164"/>
      <c r="AQ4981" s="402">
        <f t="shared" si="1575"/>
        <v>0</v>
      </c>
      <c r="AR4981" s="370" t="str">
        <f>IF(AQ4981=0,"",
IF(SUM($AQ$3585:AQ4981)=1,AS4981,
IF($AQ$5285&gt;SUM($AQ$3585:AQ4981),_xlfn.CONCAT(", ",AS4981),
IF($AQ$5285=SUM($AQ$3585:AQ4981),_xlfn.CONCAT(" y ",AS4981)))))</f>
        <v/>
      </c>
      <c r="AS4981" s="156" t="s">
        <v>8579</v>
      </c>
    </row>
    <row r="4982" spans="1:45" ht="15" customHeight="1">
      <c r="A4982" s="57"/>
      <c r="B4982" s="26"/>
      <c r="C4982" s="716" t="s">
        <v>8580</v>
      </c>
      <c r="D4982" s="716"/>
      <c r="E4982" s="941"/>
      <c r="F4982" s="942"/>
      <c r="G4982" s="942"/>
      <c r="H4982" s="943"/>
      <c r="I4982" s="940"/>
      <c r="J4982" s="940"/>
      <c r="K4982" s="940"/>
      <c r="L4982" s="940"/>
      <c r="M4982" s="940"/>
      <c r="N4982" s="940"/>
      <c r="O4982" s="940"/>
      <c r="P4982" s="940"/>
      <c r="Q4982" s="890"/>
      <c r="R4982" s="891"/>
      <c r="S4982" s="890"/>
      <c r="T4982" s="891"/>
      <c r="U4982" s="890"/>
      <c r="V4982" s="891"/>
      <c r="W4982" s="890"/>
      <c r="X4982" s="891"/>
      <c r="Y4982" s="890"/>
      <c r="Z4982" s="891"/>
      <c r="AA4982" s="890"/>
      <c r="AB4982" s="891"/>
      <c r="AC4982" s="890"/>
      <c r="AD4982" s="891"/>
      <c r="AE4982" s="164"/>
      <c r="AF4982" s="164"/>
      <c r="AG4982" s="199">
        <f t="shared" si="1568"/>
        <v>0</v>
      </c>
      <c r="AH4982" s="219" t="b">
        <f t="shared" si="1569"/>
        <v>0</v>
      </c>
      <c r="AI4982" s="198" t="str">
        <f t="shared" si="1570"/>
        <v/>
      </c>
      <c r="AJ4982" s="219" t="b">
        <f t="shared" si="1571"/>
        <v>0</v>
      </c>
      <c r="AK4982" s="198" t="str">
        <f t="shared" si="1572"/>
        <v/>
      </c>
      <c r="AL4982" s="219" t="b">
        <f t="shared" si="1573"/>
        <v>0</v>
      </c>
      <c r="AM4982" s="351">
        <f t="shared" si="1574"/>
        <v>0</v>
      </c>
      <c r="AN4982" s="164"/>
      <c r="AO4982" s="164"/>
      <c r="AP4982" s="164"/>
      <c r="AQ4982" s="402">
        <f t="shared" si="1575"/>
        <v>0</v>
      </c>
      <c r="AR4982" s="370" t="str">
        <f>IF(AQ4982=0,"",
IF(SUM($AQ$3585:AQ4982)=1,AS4982,
IF($AQ$5285&gt;SUM($AQ$3585:AQ4982),_xlfn.CONCAT(", ",AS4982),
IF($AQ$5285=SUM($AQ$3585:AQ4982),_xlfn.CONCAT(" y ",AS4982)))))</f>
        <v/>
      </c>
      <c r="AS4982" s="156" t="s">
        <v>8581</v>
      </c>
    </row>
    <row r="4983" spans="1:45" ht="15" customHeight="1">
      <c r="A4983" s="57"/>
      <c r="B4983" s="26"/>
      <c r="C4983" s="716" t="s">
        <v>8582</v>
      </c>
      <c r="D4983" s="716"/>
      <c r="E4983" s="941"/>
      <c r="F4983" s="942"/>
      <c r="G4983" s="942"/>
      <c r="H4983" s="943"/>
      <c r="I4983" s="940"/>
      <c r="J4983" s="940"/>
      <c r="K4983" s="940"/>
      <c r="L4983" s="940"/>
      <c r="M4983" s="940"/>
      <c r="N4983" s="940"/>
      <c r="O4983" s="940"/>
      <c r="P4983" s="940"/>
      <c r="Q4983" s="890"/>
      <c r="R4983" s="891"/>
      <c r="S4983" s="890"/>
      <c r="T4983" s="891"/>
      <c r="U4983" s="890"/>
      <c r="V4983" s="891"/>
      <c r="W4983" s="890"/>
      <c r="X4983" s="891"/>
      <c r="Y4983" s="890"/>
      <c r="Z4983" s="891"/>
      <c r="AA4983" s="890"/>
      <c r="AB4983" s="891"/>
      <c r="AC4983" s="890"/>
      <c r="AD4983" s="891"/>
      <c r="AE4983" s="164"/>
      <c r="AF4983" s="164"/>
      <c r="AG4983" s="199">
        <f t="shared" si="1568"/>
        <v>0</v>
      </c>
      <c r="AH4983" s="219" t="b">
        <f t="shared" si="1569"/>
        <v>0</v>
      </c>
      <c r="AI4983" s="198" t="str">
        <f t="shared" si="1570"/>
        <v/>
      </c>
      <c r="AJ4983" s="219" t="b">
        <f t="shared" si="1571"/>
        <v>0</v>
      </c>
      <c r="AK4983" s="198" t="str">
        <f t="shared" si="1572"/>
        <v/>
      </c>
      <c r="AL4983" s="219" t="b">
        <f t="shared" si="1573"/>
        <v>0</v>
      </c>
      <c r="AM4983" s="351">
        <f t="shared" si="1574"/>
        <v>0</v>
      </c>
      <c r="AN4983" s="164"/>
      <c r="AO4983" s="164"/>
      <c r="AP4983" s="164"/>
      <c r="AQ4983" s="402">
        <f t="shared" si="1575"/>
        <v>0</v>
      </c>
      <c r="AR4983" s="370" t="str">
        <f>IF(AQ4983=0,"",
IF(SUM($AQ$3585:AQ4983)=1,AS4983,
IF($AQ$5285&gt;SUM($AQ$3585:AQ4983),_xlfn.CONCAT(", ",AS4983),
IF($AQ$5285=SUM($AQ$3585:AQ4983),_xlfn.CONCAT(" y ",AS4983)))))</f>
        <v/>
      </c>
      <c r="AS4983" s="156" t="s">
        <v>8583</v>
      </c>
    </row>
    <row r="4984" spans="1:45" ht="15" customHeight="1">
      <c r="A4984" s="57"/>
      <c r="B4984" s="26"/>
      <c r="C4984" s="716" t="s">
        <v>8584</v>
      </c>
      <c r="D4984" s="716"/>
      <c r="E4984" s="941"/>
      <c r="F4984" s="942"/>
      <c r="G4984" s="942"/>
      <c r="H4984" s="943"/>
      <c r="I4984" s="940"/>
      <c r="J4984" s="940"/>
      <c r="K4984" s="940"/>
      <c r="L4984" s="940"/>
      <c r="M4984" s="940"/>
      <c r="N4984" s="940"/>
      <c r="O4984" s="940"/>
      <c r="P4984" s="940"/>
      <c r="Q4984" s="890"/>
      <c r="R4984" s="891"/>
      <c r="S4984" s="890"/>
      <c r="T4984" s="891"/>
      <c r="U4984" s="890"/>
      <c r="V4984" s="891"/>
      <c r="W4984" s="890"/>
      <c r="X4984" s="891"/>
      <c r="Y4984" s="890"/>
      <c r="Z4984" s="891"/>
      <c r="AA4984" s="890"/>
      <c r="AB4984" s="891"/>
      <c r="AC4984" s="890"/>
      <c r="AD4984" s="891"/>
      <c r="AE4984" s="164"/>
      <c r="AF4984" s="164"/>
      <c r="AG4984" s="199">
        <f t="shared" si="1568"/>
        <v>0</v>
      </c>
      <c r="AH4984" s="219" t="b">
        <f t="shared" si="1569"/>
        <v>0</v>
      </c>
      <c r="AI4984" s="198" t="str">
        <f t="shared" si="1570"/>
        <v/>
      </c>
      <c r="AJ4984" s="219" t="b">
        <f t="shared" si="1571"/>
        <v>0</v>
      </c>
      <c r="AK4984" s="198" t="str">
        <f t="shared" si="1572"/>
        <v/>
      </c>
      <c r="AL4984" s="219" t="b">
        <f t="shared" si="1573"/>
        <v>0</v>
      </c>
      <c r="AM4984" s="351">
        <f t="shared" si="1574"/>
        <v>0</v>
      </c>
      <c r="AN4984" s="164"/>
      <c r="AO4984" s="164"/>
      <c r="AP4984" s="164"/>
      <c r="AQ4984" s="402">
        <f t="shared" si="1575"/>
        <v>0</v>
      </c>
      <c r="AR4984" s="370" t="str">
        <f>IF(AQ4984=0,"",
IF(SUM($AQ$3585:AQ4984)=1,AS4984,
IF($AQ$5285&gt;SUM($AQ$3585:AQ4984),_xlfn.CONCAT(", ",AS4984),
IF($AQ$5285=SUM($AQ$3585:AQ4984),_xlfn.CONCAT(" y ",AS4984)))))</f>
        <v/>
      </c>
      <c r="AS4984" s="156" t="s">
        <v>8585</v>
      </c>
    </row>
    <row r="4985" spans="1:45" ht="15" customHeight="1">
      <c r="A4985" s="57"/>
      <c r="B4985" s="26"/>
      <c r="C4985" s="716" t="s">
        <v>8586</v>
      </c>
      <c r="D4985" s="716"/>
      <c r="E4985" s="941"/>
      <c r="F4985" s="942"/>
      <c r="G4985" s="942"/>
      <c r="H4985" s="943"/>
      <c r="I4985" s="940"/>
      <c r="J4985" s="940"/>
      <c r="K4985" s="940"/>
      <c r="L4985" s="940"/>
      <c r="M4985" s="940"/>
      <c r="N4985" s="940"/>
      <c r="O4985" s="940"/>
      <c r="P4985" s="940"/>
      <c r="Q4985" s="890"/>
      <c r="R4985" s="891"/>
      <c r="S4985" s="890"/>
      <c r="T4985" s="891"/>
      <c r="U4985" s="890"/>
      <c r="V4985" s="891"/>
      <c r="W4985" s="890"/>
      <c r="X4985" s="891"/>
      <c r="Y4985" s="890"/>
      <c r="Z4985" s="891"/>
      <c r="AA4985" s="890"/>
      <c r="AB4985" s="891"/>
      <c r="AC4985" s="890"/>
      <c r="AD4985" s="891"/>
      <c r="AE4985" s="164"/>
      <c r="AF4985" s="164"/>
      <c r="AG4985" s="199">
        <f t="shared" si="1568"/>
        <v>0</v>
      </c>
      <c r="AH4985" s="219" t="b">
        <f t="shared" si="1569"/>
        <v>0</v>
      </c>
      <c r="AI4985" s="198" t="str">
        <f t="shared" si="1570"/>
        <v/>
      </c>
      <c r="AJ4985" s="219" t="b">
        <f t="shared" si="1571"/>
        <v>0</v>
      </c>
      <c r="AK4985" s="198" t="str">
        <f t="shared" si="1572"/>
        <v/>
      </c>
      <c r="AL4985" s="219" t="b">
        <f t="shared" si="1573"/>
        <v>0</v>
      </c>
      <c r="AM4985" s="351">
        <f t="shared" si="1574"/>
        <v>0</v>
      </c>
      <c r="AN4985" s="164"/>
      <c r="AO4985" s="164"/>
      <c r="AP4985" s="164"/>
      <c r="AQ4985" s="402">
        <f t="shared" si="1575"/>
        <v>0</v>
      </c>
      <c r="AR4985" s="370" t="str">
        <f>IF(AQ4985=0,"",
IF(SUM($AQ$3585:AQ4985)=1,AS4985,
IF($AQ$5285&gt;SUM($AQ$3585:AQ4985),_xlfn.CONCAT(", ",AS4985),
IF($AQ$5285=SUM($AQ$3585:AQ4985),_xlfn.CONCAT(" y ",AS4985)))))</f>
        <v/>
      </c>
      <c r="AS4985" s="156" t="s">
        <v>8587</v>
      </c>
    </row>
    <row r="4986" spans="1:45" ht="15" customHeight="1">
      <c r="A4986" s="57"/>
      <c r="B4986" s="26"/>
      <c r="C4986" s="716" t="s">
        <v>8588</v>
      </c>
      <c r="D4986" s="716"/>
      <c r="E4986" s="941"/>
      <c r="F4986" s="942"/>
      <c r="G4986" s="942"/>
      <c r="H4986" s="943"/>
      <c r="I4986" s="940"/>
      <c r="J4986" s="940"/>
      <c r="K4986" s="940"/>
      <c r="L4986" s="940"/>
      <c r="M4986" s="940"/>
      <c r="N4986" s="940"/>
      <c r="O4986" s="940"/>
      <c r="P4986" s="940"/>
      <c r="Q4986" s="890"/>
      <c r="R4986" s="891"/>
      <c r="S4986" s="890"/>
      <c r="T4986" s="891"/>
      <c r="U4986" s="890"/>
      <c r="V4986" s="891"/>
      <c r="W4986" s="890"/>
      <c r="X4986" s="891"/>
      <c r="Y4986" s="890"/>
      <c r="Z4986" s="891"/>
      <c r="AA4986" s="890"/>
      <c r="AB4986" s="891"/>
      <c r="AC4986" s="890"/>
      <c r="AD4986" s="891"/>
      <c r="AE4986" s="164"/>
      <c r="AF4986" s="164"/>
      <c r="AG4986" s="199">
        <f t="shared" si="1568"/>
        <v>0</v>
      </c>
      <c r="AH4986" s="219" t="b">
        <f t="shared" si="1569"/>
        <v>0</v>
      </c>
      <c r="AI4986" s="198" t="str">
        <f t="shared" si="1570"/>
        <v/>
      </c>
      <c r="AJ4986" s="219" t="b">
        <f t="shared" si="1571"/>
        <v>0</v>
      </c>
      <c r="AK4986" s="198" t="str">
        <f t="shared" si="1572"/>
        <v/>
      </c>
      <c r="AL4986" s="219" t="b">
        <f t="shared" si="1573"/>
        <v>0</v>
      </c>
      <c r="AM4986" s="351">
        <f t="shared" si="1574"/>
        <v>0</v>
      </c>
      <c r="AN4986" s="164"/>
      <c r="AO4986" s="164"/>
      <c r="AP4986" s="164"/>
      <c r="AQ4986" s="402">
        <f t="shared" si="1575"/>
        <v>0</v>
      </c>
      <c r="AR4986" s="370" t="str">
        <f>IF(AQ4986=0,"",
IF(SUM($AQ$3585:AQ4986)=1,AS4986,
IF($AQ$5285&gt;SUM($AQ$3585:AQ4986),_xlfn.CONCAT(", ",AS4986),
IF($AQ$5285=SUM($AQ$3585:AQ4986),_xlfn.CONCAT(" y ",AS4986)))))</f>
        <v/>
      </c>
      <c r="AS4986" s="156" t="s">
        <v>8589</v>
      </c>
    </row>
    <row r="4987" spans="1:45" ht="15" customHeight="1">
      <c r="A4987" s="57"/>
      <c r="B4987" s="26"/>
      <c r="C4987" s="716" t="s">
        <v>8590</v>
      </c>
      <c r="D4987" s="716"/>
      <c r="E4987" s="941"/>
      <c r="F4987" s="942"/>
      <c r="G4987" s="942"/>
      <c r="H4987" s="943"/>
      <c r="I4987" s="940"/>
      <c r="J4987" s="940"/>
      <c r="K4987" s="940"/>
      <c r="L4987" s="940"/>
      <c r="M4987" s="940"/>
      <c r="N4987" s="940"/>
      <c r="O4987" s="940"/>
      <c r="P4987" s="940"/>
      <c r="Q4987" s="890"/>
      <c r="R4987" s="891"/>
      <c r="S4987" s="890"/>
      <c r="T4987" s="891"/>
      <c r="U4987" s="890"/>
      <c r="V4987" s="891"/>
      <c r="W4987" s="890"/>
      <c r="X4987" s="891"/>
      <c r="Y4987" s="890"/>
      <c r="Z4987" s="891"/>
      <c r="AA4987" s="890"/>
      <c r="AB4987" s="891"/>
      <c r="AC4987" s="890"/>
      <c r="AD4987" s="891"/>
      <c r="AE4987" s="164"/>
      <c r="AF4987" s="164"/>
      <c r="AG4987" s="199">
        <f t="shared" si="1568"/>
        <v>0</v>
      </c>
      <c r="AH4987" s="219" t="b">
        <f t="shared" si="1569"/>
        <v>0</v>
      </c>
      <c r="AI4987" s="198" t="str">
        <f t="shared" si="1570"/>
        <v/>
      </c>
      <c r="AJ4987" s="219" t="b">
        <f t="shared" si="1571"/>
        <v>0</v>
      </c>
      <c r="AK4987" s="198" t="str">
        <f t="shared" si="1572"/>
        <v/>
      </c>
      <c r="AL4987" s="219" t="b">
        <f t="shared" si="1573"/>
        <v>0</v>
      </c>
      <c r="AM4987" s="351">
        <f t="shared" si="1574"/>
        <v>0</v>
      </c>
      <c r="AN4987" s="164"/>
      <c r="AO4987" s="164"/>
      <c r="AP4987" s="164"/>
      <c r="AQ4987" s="402">
        <f t="shared" si="1575"/>
        <v>0</v>
      </c>
      <c r="AR4987" s="370" t="str">
        <f>IF(AQ4987=0,"",
IF(SUM($AQ$3585:AQ4987)=1,AS4987,
IF($AQ$5285&gt;SUM($AQ$3585:AQ4987),_xlfn.CONCAT(", ",AS4987),
IF($AQ$5285=SUM($AQ$3585:AQ4987),_xlfn.CONCAT(" y ",AS4987)))))</f>
        <v/>
      </c>
      <c r="AS4987" s="156" t="s">
        <v>8591</v>
      </c>
    </row>
    <row r="4988" spans="1:45" ht="15" customHeight="1">
      <c r="A4988" s="57"/>
      <c r="B4988" s="26"/>
      <c r="C4988" s="716" t="s">
        <v>8592</v>
      </c>
      <c r="D4988" s="716"/>
      <c r="E4988" s="941"/>
      <c r="F4988" s="942"/>
      <c r="G4988" s="942"/>
      <c r="H4988" s="943"/>
      <c r="I4988" s="940"/>
      <c r="J4988" s="940"/>
      <c r="K4988" s="940"/>
      <c r="L4988" s="940"/>
      <c r="M4988" s="940"/>
      <c r="N4988" s="940"/>
      <c r="O4988" s="940"/>
      <c r="P4988" s="940"/>
      <c r="Q4988" s="890"/>
      <c r="R4988" s="891"/>
      <c r="S4988" s="890"/>
      <c r="T4988" s="891"/>
      <c r="U4988" s="890"/>
      <c r="V4988" s="891"/>
      <c r="W4988" s="890"/>
      <c r="X4988" s="891"/>
      <c r="Y4988" s="890"/>
      <c r="Z4988" s="891"/>
      <c r="AA4988" s="890"/>
      <c r="AB4988" s="891"/>
      <c r="AC4988" s="890"/>
      <c r="AD4988" s="891"/>
      <c r="AE4988" s="164"/>
      <c r="AF4988" s="164"/>
      <c r="AG4988" s="199">
        <f t="shared" si="1568"/>
        <v>0</v>
      </c>
      <c r="AH4988" s="219" t="b">
        <f t="shared" si="1569"/>
        <v>0</v>
      </c>
      <c r="AI4988" s="198" t="str">
        <f t="shared" si="1570"/>
        <v/>
      </c>
      <c r="AJ4988" s="219" t="b">
        <f t="shared" si="1571"/>
        <v>0</v>
      </c>
      <c r="AK4988" s="198" t="str">
        <f t="shared" si="1572"/>
        <v/>
      </c>
      <c r="AL4988" s="219" t="b">
        <f t="shared" si="1573"/>
        <v>0</v>
      </c>
      <c r="AM4988" s="351">
        <f t="shared" si="1574"/>
        <v>0</v>
      </c>
      <c r="AN4988" s="164"/>
      <c r="AO4988" s="164"/>
      <c r="AP4988" s="164"/>
      <c r="AQ4988" s="402">
        <f t="shared" si="1575"/>
        <v>0</v>
      </c>
      <c r="AR4988" s="370" t="str">
        <f>IF(AQ4988=0,"",
IF(SUM($AQ$3585:AQ4988)=1,AS4988,
IF($AQ$5285&gt;SUM($AQ$3585:AQ4988),_xlfn.CONCAT(", ",AS4988),
IF($AQ$5285=SUM($AQ$3585:AQ4988),_xlfn.CONCAT(" y ",AS4988)))))</f>
        <v/>
      </c>
      <c r="AS4988" s="156" t="s">
        <v>8593</v>
      </c>
    </row>
    <row r="4989" spans="1:45" ht="15" customHeight="1">
      <c r="A4989" s="57"/>
      <c r="B4989" s="26"/>
      <c r="C4989" s="716" t="s">
        <v>8594</v>
      </c>
      <c r="D4989" s="716"/>
      <c r="E4989" s="941"/>
      <c r="F4989" s="942"/>
      <c r="G4989" s="942"/>
      <c r="H4989" s="943"/>
      <c r="I4989" s="940"/>
      <c r="J4989" s="940"/>
      <c r="K4989" s="940"/>
      <c r="L4989" s="940"/>
      <c r="M4989" s="940"/>
      <c r="N4989" s="940"/>
      <c r="O4989" s="940"/>
      <c r="P4989" s="940"/>
      <c r="Q4989" s="890"/>
      <c r="R4989" s="891"/>
      <c r="S4989" s="890"/>
      <c r="T4989" s="891"/>
      <c r="U4989" s="890"/>
      <c r="V4989" s="891"/>
      <c r="W4989" s="890"/>
      <c r="X4989" s="891"/>
      <c r="Y4989" s="890"/>
      <c r="Z4989" s="891"/>
      <c r="AA4989" s="890"/>
      <c r="AB4989" s="891"/>
      <c r="AC4989" s="890"/>
      <c r="AD4989" s="891"/>
      <c r="AE4989" s="164"/>
      <c r="AF4989" s="164"/>
      <c r="AG4989" s="199">
        <f t="shared" si="1568"/>
        <v>0</v>
      </c>
      <c r="AH4989" s="219" t="b">
        <f t="shared" si="1569"/>
        <v>0</v>
      </c>
      <c r="AI4989" s="198" t="str">
        <f t="shared" si="1570"/>
        <v/>
      </c>
      <c r="AJ4989" s="219" t="b">
        <f t="shared" si="1571"/>
        <v>0</v>
      </c>
      <c r="AK4989" s="198" t="str">
        <f t="shared" si="1572"/>
        <v/>
      </c>
      <c r="AL4989" s="219" t="b">
        <f t="shared" si="1573"/>
        <v>0</v>
      </c>
      <c r="AM4989" s="351">
        <f t="shared" si="1574"/>
        <v>0</v>
      </c>
      <c r="AN4989" s="164"/>
      <c r="AO4989" s="164"/>
      <c r="AP4989" s="164"/>
      <c r="AQ4989" s="402">
        <f t="shared" si="1575"/>
        <v>0</v>
      </c>
      <c r="AR4989" s="370" t="str">
        <f>IF(AQ4989=0,"",
IF(SUM($AQ$3585:AQ4989)=1,AS4989,
IF($AQ$5285&gt;SUM($AQ$3585:AQ4989),_xlfn.CONCAT(", ",AS4989),
IF($AQ$5285=SUM($AQ$3585:AQ4989),_xlfn.CONCAT(" y ",AS4989)))))</f>
        <v/>
      </c>
      <c r="AS4989" s="156" t="s">
        <v>8595</v>
      </c>
    </row>
    <row r="4990" spans="1:45" ht="15" customHeight="1">
      <c r="A4990" s="57"/>
      <c r="B4990" s="26"/>
      <c r="C4990" s="716" t="s">
        <v>8596</v>
      </c>
      <c r="D4990" s="716"/>
      <c r="E4990" s="941"/>
      <c r="F4990" s="942"/>
      <c r="G4990" s="942"/>
      <c r="H4990" s="943"/>
      <c r="I4990" s="940"/>
      <c r="J4990" s="940"/>
      <c r="K4990" s="940"/>
      <c r="L4990" s="940"/>
      <c r="M4990" s="940"/>
      <c r="N4990" s="940"/>
      <c r="O4990" s="940"/>
      <c r="P4990" s="940"/>
      <c r="Q4990" s="890"/>
      <c r="R4990" s="891"/>
      <c r="S4990" s="890"/>
      <c r="T4990" s="891"/>
      <c r="U4990" s="890"/>
      <c r="V4990" s="891"/>
      <c r="W4990" s="890"/>
      <c r="X4990" s="891"/>
      <c r="Y4990" s="890"/>
      <c r="Z4990" s="891"/>
      <c r="AA4990" s="890"/>
      <c r="AB4990" s="891"/>
      <c r="AC4990" s="890"/>
      <c r="AD4990" s="891"/>
      <c r="AE4990" s="164"/>
      <c r="AF4990" s="164"/>
      <c r="AG4990" s="199">
        <f t="shared" si="1568"/>
        <v>0</v>
      </c>
      <c r="AH4990" s="219" t="b">
        <f t="shared" si="1569"/>
        <v>0</v>
      </c>
      <c r="AI4990" s="198" t="str">
        <f t="shared" si="1570"/>
        <v/>
      </c>
      <c r="AJ4990" s="219" t="b">
        <f t="shared" si="1571"/>
        <v>0</v>
      </c>
      <c r="AK4990" s="198" t="str">
        <f t="shared" si="1572"/>
        <v/>
      </c>
      <c r="AL4990" s="219" t="b">
        <f t="shared" si="1573"/>
        <v>0</v>
      </c>
      <c r="AM4990" s="351">
        <f t="shared" si="1574"/>
        <v>0</v>
      </c>
      <c r="AN4990" s="164"/>
      <c r="AO4990" s="164"/>
      <c r="AP4990" s="164"/>
      <c r="AQ4990" s="402">
        <f t="shared" si="1575"/>
        <v>0</v>
      </c>
      <c r="AR4990" s="370" t="str">
        <f>IF(AQ4990=0,"",
IF(SUM($AQ$3585:AQ4990)=1,AS4990,
IF($AQ$5285&gt;SUM($AQ$3585:AQ4990),_xlfn.CONCAT(", ",AS4990),
IF($AQ$5285=SUM($AQ$3585:AQ4990),_xlfn.CONCAT(" y ",AS4990)))))</f>
        <v/>
      </c>
      <c r="AS4990" s="156" t="s">
        <v>8597</v>
      </c>
    </row>
    <row r="4991" spans="1:45" ht="15" customHeight="1">
      <c r="A4991" s="57"/>
      <c r="B4991" s="26"/>
      <c r="C4991" s="716" t="s">
        <v>8598</v>
      </c>
      <c r="D4991" s="716"/>
      <c r="E4991" s="941"/>
      <c r="F4991" s="942"/>
      <c r="G4991" s="942"/>
      <c r="H4991" s="943"/>
      <c r="I4991" s="940"/>
      <c r="J4991" s="940"/>
      <c r="K4991" s="940"/>
      <c r="L4991" s="940"/>
      <c r="M4991" s="940"/>
      <c r="N4991" s="940"/>
      <c r="O4991" s="940"/>
      <c r="P4991" s="940"/>
      <c r="Q4991" s="890"/>
      <c r="R4991" s="891"/>
      <c r="S4991" s="890"/>
      <c r="T4991" s="891"/>
      <c r="U4991" s="890"/>
      <c r="V4991" s="891"/>
      <c r="W4991" s="890"/>
      <c r="X4991" s="891"/>
      <c r="Y4991" s="890"/>
      <c r="Z4991" s="891"/>
      <c r="AA4991" s="890"/>
      <c r="AB4991" s="891"/>
      <c r="AC4991" s="890"/>
      <c r="AD4991" s="891"/>
      <c r="AE4991" s="164"/>
      <c r="AF4991" s="164"/>
      <c r="AG4991" s="199">
        <f t="shared" si="1568"/>
        <v>0</v>
      </c>
      <c r="AH4991" s="219" t="b">
        <f t="shared" si="1569"/>
        <v>0</v>
      </c>
      <c r="AI4991" s="198" t="str">
        <f t="shared" si="1570"/>
        <v/>
      </c>
      <c r="AJ4991" s="219" t="b">
        <f t="shared" si="1571"/>
        <v>0</v>
      </c>
      <c r="AK4991" s="198" t="str">
        <f t="shared" si="1572"/>
        <v/>
      </c>
      <c r="AL4991" s="219" t="b">
        <f t="shared" si="1573"/>
        <v>0</v>
      </c>
      <c r="AM4991" s="351">
        <f t="shared" si="1574"/>
        <v>0</v>
      </c>
      <c r="AN4991" s="164"/>
      <c r="AO4991" s="164"/>
      <c r="AP4991" s="164"/>
      <c r="AQ4991" s="402">
        <f t="shared" si="1575"/>
        <v>0</v>
      </c>
      <c r="AR4991" s="370" t="str">
        <f>IF(AQ4991=0,"",
IF(SUM($AQ$3585:AQ4991)=1,AS4991,
IF($AQ$5285&gt;SUM($AQ$3585:AQ4991),_xlfn.CONCAT(", ",AS4991),
IF($AQ$5285=SUM($AQ$3585:AQ4991),_xlfn.CONCAT(" y ",AS4991)))))</f>
        <v/>
      </c>
      <c r="AS4991" s="156" t="s">
        <v>8599</v>
      </c>
    </row>
    <row r="4992" spans="1:45" ht="15" customHeight="1">
      <c r="A4992" s="57"/>
      <c r="B4992" s="26"/>
      <c r="C4992" s="716" t="s">
        <v>8600</v>
      </c>
      <c r="D4992" s="716"/>
      <c r="E4992" s="941"/>
      <c r="F4992" s="942"/>
      <c r="G4992" s="942"/>
      <c r="H4992" s="943"/>
      <c r="I4992" s="940"/>
      <c r="J4992" s="940"/>
      <c r="K4992" s="940"/>
      <c r="L4992" s="940"/>
      <c r="M4992" s="940"/>
      <c r="N4992" s="940"/>
      <c r="O4992" s="940"/>
      <c r="P4992" s="940"/>
      <c r="Q4992" s="890"/>
      <c r="R4992" s="891"/>
      <c r="S4992" s="890"/>
      <c r="T4992" s="891"/>
      <c r="U4992" s="890"/>
      <c r="V4992" s="891"/>
      <c r="W4992" s="890"/>
      <c r="X4992" s="891"/>
      <c r="Y4992" s="890"/>
      <c r="Z4992" s="891"/>
      <c r="AA4992" s="890"/>
      <c r="AB4992" s="891"/>
      <c r="AC4992" s="890"/>
      <c r="AD4992" s="891"/>
      <c r="AE4992" s="164"/>
      <c r="AF4992" s="164"/>
      <c r="AG4992" s="199">
        <f t="shared" si="1568"/>
        <v>0</v>
      </c>
      <c r="AH4992" s="219" t="b">
        <f t="shared" si="1569"/>
        <v>0</v>
      </c>
      <c r="AI4992" s="198" t="str">
        <f t="shared" si="1570"/>
        <v/>
      </c>
      <c r="AJ4992" s="219" t="b">
        <f t="shared" si="1571"/>
        <v>0</v>
      </c>
      <c r="AK4992" s="198" t="str">
        <f t="shared" si="1572"/>
        <v/>
      </c>
      <c r="AL4992" s="219" t="b">
        <f t="shared" si="1573"/>
        <v>0</v>
      </c>
      <c r="AM4992" s="351">
        <f t="shared" si="1574"/>
        <v>0</v>
      </c>
      <c r="AN4992" s="164"/>
      <c r="AO4992" s="164"/>
      <c r="AP4992" s="164"/>
      <c r="AQ4992" s="402">
        <f t="shared" si="1575"/>
        <v>0</v>
      </c>
      <c r="AR4992" s="370" t="str">
        <f>IF(AQ4992=0,"",
IF(SUM($AQ$3585:AQ4992)=1,AS4992,
IF($AQ$5285&gt;SUM($AQ$3585:AQ4992),_xlfn.CONCAT(", ",AS4992),
IF($AQ$5285=SUM($AQ$3585:AQ4992),_xlfn.CONCAT(" y ",AS4992)))))</f>
        <v/>
      </c>
      <c r="AS4992" s="156" t="s">
        <v>8601</v>
      </c>
    </row>
    <row r="4993" spans="1:45" ht="15" customHeight="1">
      <c r="A4993" s="57"/>
      <c r="B4993" s="26"/>
      <c r="C4993" s="716" t="s">
        <v>8602</v>
      </c>
      <c r="D4993" s="716"/>
      <c r="E4993" s="941"/>
      <c r="F4993" s="942"/>
      <c r="G4993" s="942"/>
      <c r="H4993" s="943"/>
      <c r="I4993" s="940"/>
      <c r="J4993" s="940"/>
      <c r="K4993" s="940"/>
      <c r="L4993" s="940"/>
      <c r="M4993" s="940"/>
      <c r="N4993" s="940"/>
      <c r="O4993" s="940"/>
      <c r="P4993" s="940"/>
      <c r="Q4993" s="890"/>
      <c r="R4993" s="891"/>
      <c r="S4993" s="890"/>
      <c r="T4993" s="891"/>
      <c r="U4993" s="890"/>
      <c r="V4993" s="891"/>
      <c r="W4993" s="890"/>
      <c r="X4993" s="891"/>
      <c r="Y4993" s="890"/>
      <c r="Z4993" s="891"/>
      <c r="AA4993" s="890"/>
      <c r="AB4993" s="891"/>
      <c r="AC4993" s="890"/>
      <c r="AD4993" s="891"/>
      <c r="AE4993" s="164"/>
      <c r="AF4993" s="164"/>
      <c r="AG4993" s="199">
        <f t="shared" si="1568"/>
        <v>0</v>
      </c>
      <c r="AH4993" s="219" t="b">
        <f t="shared" si="1569"/>
        <v>0</v>
      </c>
      <c r="AI4993" s="198" t="str">
        <f t="shared" si="1570"/>
        <v/>
      </c>
      <c r="AJ4993" s="219" t="b">
        <f t="shared" si="1571"/>
        <v>0</v>
      </c>
      <c r="AK4993" s="198" t="str">
        <f t="shared" si="1572"/>
        <v/>
      </c>
      <c r="AL4993" s="219" t="b">
        <f t="shared" si="1573"/>
        <v>0</v>
      </c>
      <c r="AM4993" s="351">
        <f t="shared" si="1574"/>
        <v>0</v>
      </c>
      <c r="AN4993" s="164"/>
      <c r="AO4993" s="164"/>
      <c r="AP4993" s="164"/>
      <c r="AQ4993" s="402">
        <f t="shared" si="1575"/>
        <v>0</v>
      </c>
      <c r="AR4993" s="370" t="str">
        <f>IF(AQ4993=0,"",
IF(SUM($AQ$3585:AQ4993)=1,AS4993,
IF($AQ$5285&gt;SUM($AQ$3585:AQ4993),_xlfn.CONCAT(", ",AS4993),
IF($AQ$5285=SUM($AQ$3585:AQ4993),_xlfn.CONCAT(" y ",AS4993)))))</f>
        <v/>
      </c>
      <c r="AS4993" s="156" t="s">
        <v>8603</v>
      </c>
    </row>
    <row r="4994" spans="1:45" ht="15" customHeight="1">
      <c r="A4994" s="57"/>
      <c r="B4994" s="26"/>
      <c r="C4994" s="716" t="s">
        <v>8604</v>
      </c>
      <c r="D4994" s="716"/>
      <c r="E4994" s="941"/>
      <c r="F4994" s="942"/>
      <c r="G4994" s="942"/>
      <c r="H4994" s="943"/>
      <c r="I4994" s="940"/>
      <c r="J4994" s="940"/>
      <c r="K4994" s="940"/>
      <c r="L4994" s="940"/>
      <c r="M4994" s="940"/>
      <c r="N4994" s="940"/>
      <c r="O4994" s="940"/>
      <c r="P4994" s="940"/>
      <c r="Q4994" s="890"/>
      <c r="R4994" s="891"/>
      <c r="S4994" s="890"/>
      <c r="T4994" s="891"/>
      <c r="U4994" s="890"/>
      <c r="V4994" s="891"/>
      <c r="W4994" s="890"/>
      <c r="X4994" s="891"/>
      <c r="Y4994" s="890"/>
      <c r="Z4994" s="891"/>
      <c r="AA4994" s="890"/>
      <c r="AB4994" s="891"/>
      <c r="AC4994" s="890"/>
      <c r="AD4994" s="891"/>
      <c r="AE4994" s="164"/>
      <c r="AF4994" s="164"/>
      <c r="AG4994" s="199">
        <f t="shared" ref="AG4994:AG5057" si="1576">IF(AND(OR($I$3563="X",$T$3563="X"),COUNTA(E4994:AD4994)=0),0,IF(AND(COUNTBLANK(E4994)=1,COUNTA(I4994:AD4994)=0),0,IF(AND($C$3563="X",COUNTBLANK(E4994)=0,COUNTA(I4994:P4994)=2,COUNTA(Q4994:AB4994)&gt;0,AC4994=""),0,IF(AND($C$3563="X",COUNTBLANK(E4994)=0,COUNTA(I4994:P4994)=2,COUNTA(Q4994:AB4994)=0,AC4994="X"),0,1))))</f>
        <v>0</v>
      </c>
      <c r="AH4994" s="219" t="b">
        <f t="shared" ref="AH4994:AH5057" si="1577">NOT(EXACT($E4994,UPPER($E4994)))</f>
        <v>0</v>
      </c>
      <c r="AI4994" s="198" t="str">
        <f t="shared" ref="AI4994:AI5057" si="1578">SUBSTITUTE( SUBSTITUTE( SUBSTITUTE( SUBSTITUTE( SUBSTITUTE( SUBSTITUTE( SUBSTITUTE( SUBSTITUTE( SUBSTITUTE( SUBSTITUTE($E4994, "á", "a"), "é", "e"), "í", "i"), "ó", "o"), "ú", "u"), "Á", "A"), "É", "E"), "Í", "I"), "Ó", "O"), "Ú", "U")</f>
        <v/>
      </c>
      <c r="AJ4994" s="219" t="b">
        <f t="shared" ref="AJ4994:AJ5057" si="1579">NOT(EXACT($E4994,AI4994))</f>
        <v>0</v>
      </c>
      <c r="AK4994" s="198" t="str">
        <f t="shared" ref="AK4994:AK5057" si="1580">SUBSTITUTE((SUBSTITUTE(SUBSTITUTE(SUBSTITUTE($E4994,".",""),",",""),"(","")),")","")</f>
        <v/>
      </c>
      <c r="AL4994" s="219" t="b">
        <f t="shared" ref="AL4994:AL5057" si="1581">NOT(EXACT($E4994,AK4994))</f>
        <v>0</v>
      </c>
      <c r="AM4994" s="351">
        <f t="shared" ref="AM4994:AM5057" si="1582">IF(AND($AC4994="X",COUNTA(Q4994:AB4994)&gt;0),1,0)</f>
        <v>0</v>
      </c>
      <c r="AN4994" s="164"/>
      <c r="AO4994" s="164"/>
      <c r="AP4994" s="164"/>
      <c r="AQ4994" s="402">
        <f t="shared" ref="AQ4994:AQ5057" si="1583">IF(SUM(AG4994)=0,0,1)</f>
        <v>0</v>
      </c>
      <c r="AR4994" s="370" t="str">
        <f>IF(AQ4994=0,"",
IF(SUM($AQ$3585:AQ4994)=1,AS4994,
IF($AQ$5285&gt;SUM($AQ$3585:AQ4994),_xlfn.CONCAT(", ",AS4994),
IF($AQ$5285=SUM($AQ$3585:AQ4994),_xlfn.CONCAT(" y ",AS4994)))))</f>
        <v/>
      </c>
      <c r="AS4994" s="156" t="s">
        <v>8605</v>
      </c>
    </row>
    <row r="4995" spans="1:45" ht="15" customHeight="1">
      <c r="A4995" s="57"/>
      <c r="B4995" s="26"/>
      <c r="C4995" s="716" t="s">
        <v>8606</v>
      </c>
      <c r="D4995" s="716"/>
      <c r="E4995" s="941"/>
      <c r="F4995" s="942"/>
      <c r="G4995" s="942"/>
      <c r="H4995" s="943"/>
      <c r="I4995" s="940"/>
      <c r="J4995" s="940"/>
      <c r="K4995" s="940"/>
      <c r="L4995" s="940"/>
      <c r="M4995" s="940"/>
      <c r="N4995" s="940"/>
      <c r="O4995" s="940"/>
      <c r="P4995" s="940"/>
      <c r="Q4995" s="890"/>
      <c r="R4995" s="891"/>
      <c r="S4995" s="890"/>
      <c r="T4995" s="891"/>
      <c r="U4995" s="890"/>
      <c r="V4995" s="891"/>
      <c r="W4995" s="890"/>
      <c r="X4995" s="891"/>
      <c r="Y4995" s="890"/>
      <c r="Z4995" s="891"/>
      <c r="AA4995" s="890"/>
      <c r="AB4995" s="891"/>
      <c r="AC4995" s="890"/>
      <c r="AD4995" s="891"/>
      <c r="AE4995" s="164"/>
      <c r="AF4995" s="164"/>
      <c r="AG4995" s="199">
        <f t="shared" si="1576"/>
        <v>0</v>
      </c>
      <c r="AH4995" s="219" t="b">
        <f t="shared" si="1577"/>
        <v>0</v>
      </c>
      <c r="AI4995" s="198" t="str">
        <f t="shared" si="1578"/>
        <v/>
      </c>
      <c r="AJ4995" s="219" t="b">
        <f t="shared" si="1579"/>
        <v>0</v>
      </c>
      <c r="AK4995" s="198" t="str">
        <f t="shared" si="1580"/>
        <v/>
      </c>
      <c r="AL4995" s="219" t="b">
        <f t="shared" si="1581"/>
        <v>0</v>
      </c>
      <c r="AM4995" s="351">
        <f t="shared" si="1582"/>
        <v>0</v>
      </c>
      <c r="AN4995" s="164"/>
      <c r="AO4995" s="164"/>
      <c r="AP4995" s="164"/>
      <c r="AQ4995" s="402">
        <f t="shared" si="1583"/>
        <v>0</v>
      </c>
      <c r="AR4995" s="370" t="str">
        <f>IF(AQ4995=0,"",
IF(SUM($AQ$3585:AQ4995)=1,AS4995,
IF($AQ$5285&gt;SUM($AQ$3585:AQ4995),_xlfn.CONCAT(", ",AS4995),
IF($AQ$5285=SUM($AQ$3585:AQ4995),_xlfn.CONCAT(" y ",AS4995)))))</f>
        <v/>
      </c>
      <c r="AS4995" s="156" t="s">
        <v>8607</v>
      </c>
    </row>
    <row r="4996" spans="1:45" ht="15" customHeight="1">
      <c r="A4996" s="57"/>
      <c r="B4996" s="26"/>
      <c r="C4996" s="716" t="s">
        <v>8608</v>
      </c>
      <c r="D4996" s="716"/>
      <c r="E4996" s="941"/>
      <c r="F4996" s="942"/>
      <c r="G4996" s="942"/>
      <c r="H4996" s="943"/>
      <c r="I4996" s="940"/>
      <c r="J4996" s="940"/>
      <c r="K4996" s="940"/>
      <c r="L4996" s="940"/>
      <c r="M4996" s="940"/>
      <c r="N4996" s="940"/>
      <c r="O4996" s="940"/>
      <c r="P4996" s="940"/>
      <c r="Q4996" s="890"/>
      <c r="R4996" s="891"/>
      <c r="S4996" s="890"/>
      <c r="T4996" s="891"/>
      <c r="U4996" s="890"/>
      <c r="V4996" s="891"/>
      <c r="W4996" s="890"/>
      <c r="X4996" s="891"/>
      <c r="Y4996" s="890"/>
      <c r="Z4996" s="891"/>
      <c r="AA4996" s="890"/>
      <c r="AB4996" s="891"/>
      <c r="AC4996" s="890"/>
      <c r="AD4996" s="891"/>
      <c r="AE4996" s="164"/>
      <c r="AF4996" s="164"/>
      <c r="AG4996" s="199">
        <f t="shared" si="1576"/>
        <v>0</v>
      </c>
      <c r="AH4996" s="219" t="b">
        <f t="shared" si="1577"/>
        <v>0</v>
      </c>
      <c r="AI4996" s="198" t="str">
        <f t="shared" si="1578"/>
        <v/>
      </c>
      <c r="AJ4996" s="219" t="b">
        <f t="shared" si="1579"/>
        <v>0</v>
      </c>
      <c r="AK4996" s="198" t="str">
        <f t="shared" si="1580"/>
        <v/>
      </c>
      <c r="AL4996" s="219" t="b">
        <f t="shared" si="1581"/>
        <v>0</v>
      </c>
      <c r="AM4996" s="351">
        <f t="shared" si="1582"/>
        <v>0</v>
      </c>
      <c r="AN4996" s="164"/>
      <c r="AO4996" s="164"/>
      <c r="AP4996" s="164"/>
      <c r="AQ4996" s="402">
        <f t="shared" si="1583"/>
        <v>0</v>
      </c>
      <c r="AR4996" s="370" t="str">
        <f>IF(AQ4996=0,"",
IF(SUM($AQ$3585:AQ4996)=1,AS4996,
IF($AQ$5285&gt;SUM($AQ$3585:AQ4996),_xlfn.CONCAT(", ",AS4996),
IF($AQ$5285=SUM($AQ$3585:AQ4996),_xlfn.CONCAT(" y ",AS4996)))))</f>
        <v/>
      </c>
      <c r="AS4996" s="156" t="s">
        <v>8609</v>
      </c>
    </row>
    <row r="4997" spans="1:45" ht="15" customHeight="1">
      <c r="A4997" s="57"/>
      <c r="B4997" s="26"/>
      <c r="C4997" s="716" t="s">
        <v>8610</v>
      </c>
      <c r="D4997" s="716"/>
      <c r="E4997" s="941"/>
      <c r="F4997" s="942"/>
      <c r="G4997" s="942"/>
      <c r="H4997" s="943"/>
      <c r="I4997" s="940"/>
      <c r="J4997" s="940"/>
      <c r="K4997" s="940"/>
      <c r="L4997" s="940"/>
      <c r="M4997" s="940"/>
      <c r="N4997" s="940"/>
      <c r="O4997" s="940"/>
      <c r="P4997" s="940"/>
      <c r="Q4997" s="890"/>
      <c r="R4997" s="891"/>
      <c r="S4997" s="890"/>
      <c r="T4997" s="891"/>
      <c r="U4997" s="890"/>
      <c r="V4997" s="891"/>
      <c r="W4997" s="890"/>
      <c r="X4997" s="891"/>
      <c r="Y4997" s="890"/>
      <c r="Z4997" s="891"/>
      <c r="AA4997" s="890"/>
      <c r="AB4997" s="891"/>
      <c r="AC4997" s="890"/>
      <c r="AD4997" s="891"/>
      <c r="AE4997" s="164"/>
      <c r="AF4997" s="164"/>
      <c r="AG4997" s="199">
        <f t="shared" si="1576"/>
        <v>0</v>
      </c>
      <c r="AH4997" s="219" t="b">
        <f t="shared" si="1577"/>
        <v>0</v>
      </c>
      <c r="AI4997" s="198" t="str">
        <f t="shared" si="1578"/>
        <v/>
      </c>
      <c r="AJ4997" s="219" t="b">
        <f t="shared" si="1579"/>
        <v>0</v>
      </c>
      <c r="AK4997" s="198" t="str">
        <f t="shared" si="1580"/>
        <v/>
      </c>
      <c r="AL4997" s="219" t="b">
        <f t="shared" si="1581"/>
        <v>0</v>
      </c>
      <c r="AM4997" s="351">
        <f t="shared" si="1582"/>
        <v>0</v>
      </c>
      <c r="AN4997" s="164"/>
      <c r="AO4997" s="164"/>
      <c r="AP4997" s="164"/>
      <c r="AQ4997" s="402">
        <f t="shared" si="1583"/>
        <v>0</v>
      </c>
      <c r="AR4997" s="370" t="str">
        <f>IF(AQ4997=0,"",
IF(SUM($AQ$3585:AQ4997)=1,AS4997,
IF($AQ$5285&gt;SUM($AQ$3585:AQ4997),_xlfn.CONCAT(", ",AS4997),
IF($AQ$5285=SUM($AQ$3585:AQ4997),_xlfn.CONCAT(" y ",AS4997)))))</f>
        <v/>
      </c>
      <c r="AS4997" s="156" t="s">
        <v>8611</v>
      </c>
    </row>
    <row r="4998" spans="1:45" ht="15" customHeight="1">
      <c r="A4998" s="57"/>
      <c r="B4998" s="26"/>
      <c r="C4998" s="716" t="s">
        <v>8612</v>
      </c>
      <c r="D4998" s="716"/>
      <c r="E4998" s="941"/>
      <c r="F4998" s="942"/>
      <c r="G4998" s="942"/>
      <c r="H4998" s="943"/>
      <c r="I4998" s="940"/>
      <c r="J4998" s="940"/>
      <c r="K4998" s="940"/>
      <c r="L4998" s="940"/>
      <c r="M4998" s="940"/>
      <c r="N4998" s="940"/>
      <c r="O4998" s="940"/>
      <c r="P4998" s="940"/>
      <c r="Q4998" s="890"/>
      <c r="R4998" s="891"/>
      <c r="S4998" s="890"/>
      <c r="T4998" s="891"/>
      <c r="U4998" s="890"/>
      <c r="V4998" s="891"/>
      <c r="W4998" s="890"/>
      <c r="X4998" s="891"/>
      <c r="Y4998" s="890"/>
      <c r="Z4998" s="891"/>
      <c r="AA4998" s="890"/>
      <c r="AB4998" s="891"/>
      <c r="AC4998" s="890"/>
      <c r="AD4998" s="891"/>
      <c r="AE4998" s="164"/>
      <c r="AF4998" s="164"/>
      <c r="AG4998" s="199">
        <f t="shared" si="1576"/>
        <v>0</v>
      </c>
      <c r="AH4998" s="219" t="b">
        <f t="shared" si="1577"/>
        <v>0</v>
      </c>
      <c r="AI4998" s="198" t="str">
        <f t="shared" si="1578"/>
        <v/>
      </c>
      <c r="AJ4998" s="219" t="b">
        <f t="shared" si="1579"/>
        <v>0</v>
      </c>
      <c r="AK4998" s="198" t="str">
        <f t="shared" si="1580"/>
        <v/>
      </c>
      <c r="AL4998" s="219" t="b">
        <f t="shared" si="1581"/>
        <v>0</v>
      </c>
      <c r="AM4998" s="351">
        <f t="shared" si="1582"/>
        <v>0</v>
      </c>
      <c r="AN4998" s="164"/>
      <c r="AO4998" s="164"/>
      <c r="AP4998" s="164"/>
      <c r="AQ4998" s="402">
        <f t="shared" si="1583"/>
        <v>0</v>
      </c>
      <c r="AR4998" s="370" t="str">
        <f>IF(AQ4998=0,"",
IF(SUM($AQ$3585:AQ4998)=1,AS4998,
IF($AQ$5285&gt;SUM($AQ$3585:AQ4998),_xlfn.CONCAT(", ",AS4998),
IF($AQ$5285=SUM($AQ$3585:AQ4998),_xlfn.CONCAT(" y ",AS4998)))))</f>
        <v/>
      </c>
      <c r="AS4998" s="156" t="s">
        <v>8613</v>
      </c>
    </row>
    <row r="4999" spans="1:45" ht="15" customHeight="1">
      <c r="A4999" s="57"/>
      <c r="B4999" s="26"/>
      <c r="C4999" s="716" t="s">
        <v>8614</v>
      </c>
      <c r="D4999" s="716"/>
      <c r="E4999" s="941"/>
      <c r="F4999" s="942"/>
      <c r="G4999" s="942"/>
      <c r="H4999" s="943"/>
      <c r="I4999" s="940"/>
      <c r="J4999" s="940"/>
      <c r="K4999" s="940"/>
      <c r="L4999" s="940"/>
      <c r="M4999" s="940"/>
      <c r="N4999" s="940"/>
      <c r="O4999" s="940"/>
      <c r="P4999" s="940"/>
      <c r="Q4999" s="890"/>
      <c r="R4999" s="891"/>
      <c r="S4999" s="890"/>
      <c r="T4999" s="891"/>
      <c r="U4999" s="890"/>
      <c r="V4999" s="891"/>
      <c r="W4999" s="890"/>
      <c r="X4999" s="891"/>
      <c r="Y4999" s="890"/>
      <c r="Z4999" s="891"/>
      <c r="AA4999" s="890"/>
      <c r="AB4999" s="891"/>
      <c r="AC4999" s="890"/>
      <c r="AD4999" s="891"/>
      <c r="AE4999" s="164"/>
      <c r="AF4999" s="164"/>
      <c r="AG4999" s="199">
        <f t="shared" si="1576"/>
        <v>0</v>
      </c>
      <c r="AH4999" s="219" t="b">
        <f t="shared" si="1577"/>
        <v>0</v>
      </c>
      <c r="AI4999" s="198" t="str">
        <f t="shared" si="1578"/>
        <v/>
      </c>
      <c r="AJ4999" s="219" t="b">
        <f t="shared" si="1579"/>
        <v>0</v>
      </c>
      <c r="AK4999" s="198" t="str">
        <f t="shared" si="1580"/>
        <v/>
      </c>
      <c r="AL4999" s="219" t="b">
        <f t="shared" si="1581"/>
        <v>0</v>
      </c>
      <c r="AM4999" s="351">
        <f t="shared" si="1582"/>
        <v>0</v>
      </c>
      <c r="AN4999" s="164"/>
      <c r="AO4999" s="164"/>
      <c r="AP4999" s="164"/>
      <c r="AQ4999" s="402">
        <f t="shared" si="1583"/>
        <v>0</v>
      </c>
      <c r="AR4999" s="370" t="str">
        <f>IF(AQ4999=0,"",
IF(SUM($AQ$3585:AQ4999)=1,AS4999,
IF($AQ$5285&gt;SUM($AQ$3585:AQ4999),_xlfn.CONCAT(", ",AS4999),
IF($AQ$5285=SUM($AQ$3585:AQ4999),_xlfn.CONCAT(" y ",AS4999)))))</f>
        <v/>
      </c>
      <c r="AS4999" s="156" t="s">
        <v>8615</v>
      </c>
    </row>
    <row r="5000" spans="1:45" ht="15" customHeight="1">
      <c r="A5000" s="57"/>
      <c r="B5000" s="26"/>
      <c r="C5000" s="716" t="s">
        <v>8616</v>
      </c>
      <c r="D5000" s="716"/>
      <c r="E5000" s="941"/>
      <c r="F5000" s="942"/>
      <c r="G5000" s="942"/>
      <c r="H5000" s="943"/>
      <c r="I5000" s="940"/>
      <c r="J5000" s="940"/>
      <c r="K5000" s="940"/>
      <c r="L5000" s="940"/>
      <c r="M5000" s="940"/>
      <c r="N5000" s="940"/>
      <c r="O5000" s="940"/>
      <c r="P5000" s="940"/>
      <c r="Q5000" s="890"/>
      <c r="R5000" s="891"/>
      <c r="S5000" s="890"/>
      <c r="T5000" s="891"/>
      <c r="U5000" s="890"/>
      <c r="V5000" s="891"/>
      <c r="W5000" s="890"/>
      <c r="X5000" s="891"/>
      <c r="Y5000" s="890"/>
      <c r="Z5000" s="891"/>
      <c r="AA5000" s="890"/>
      <c r="AB5000" s="891"/>
      <c r="AC5000" s="890"/>
      <c r="AD5000" s="891"/>
      <c r="AE5000" s="164"/>
      <c r="AF5000" s="164"/>
      <c r="AG5000" s="199">
        <f t="shared" si="1576"/>
        <v>0</v>
      </c>
      <c r="AH5000" s="219" t="b">
        <f t="shared" si="1577"/>
        <v>0</v>
      </c>
      <c r="AI5000" s="198" t="str">
        <f t="shared" si="1578"/>
        <v/>
      </c>
      <c r="AJ5000" s="219" t="b">
        <f t="shared" si="1579"/>
        <v>0</v>
      </c>
      <c r="AK5000" s="198" t="str">
        <f t="shared" si="1580"/>
        <v/>
      </c>
      <c r="AL5000" s="219" t="b">
        <f t="shared" si="1581"/>
        <v>0</v>
      </c>
      <c r="AM5000" s="351">
        <f t="shared" si="1582"/>
        <v>0</v>
      </c>
      <c r="AN5000" s="164"/>
      <c r="AO5000" s="164"/>
      <c r="AP5000" s="164"/>
      <c r="AQ5000" s="402">
        <f t="shared" si="1583"/>
        <v>0</v>
      </c>
      <c r="AR5000" s="370" t="str">
        <f>IF(AQ5000=0,"",
IF(SUM($AQ$3585:AQ5000)=1,AS5000,
IF($AQ$5285&gt;SUM($AQ$3585:AQ5000),_xlfn.CONCAT(", ",AS5000),
IF($AQ$5285=SUM($AQ$3585:AQ5000),_xlfn.CONCAT(" y ",AS5000)))))</f>
        <v/>
      </c>
      <c r="AS5000" s="156" t="s">
        <v>8617</v>
      </c>
    </row>
    <row r="5001" spans="1:45" ht="15" customHeight="1">
      <c r="A5001" s="57"/>
      <c r="B5001" s="26"/>
      <c r="C5001" s="716" t="s">
        <v>8618</v>
      </c>
      <c r="D5001" s="716"/>
      <c r="E5001" s="941"/>
      <c r="F5001" s="942"/>
      <c r="G5001" s="942"/>
      <c r="H5001" s="943"/>
      <c r="I5001" s="940"/>
      <c r="J5001" s="940"/>
      <c r="K5001" s="940"/>
      <c r="L5001" s="940"/>
      <c r="M5001" s="940"/>
      <c r="N5001" s="940"/>
      <c r="O5001" s="940"/>
      <c r="P5001" s="940"/>
      <c r="Q5001" s="890"/>
      <c r="R5001" s="891"/>
      <c r="S5001" s="890"/>
      <c r="T5001" s="891"/>
      <c r="U5001" s="890"/>
      <c r="V5001" s="891"/>
      <c r="W5001" s="890"/>
      <c r="X5001" s="891"/>
      <c r="Y5001" s="890"/>
      <c r="Z5001" s="891"/>
      <c r="AA5001" s="890"/>
      <c r="AB5001" s="891"/>
      <c r="AC5001" s="890"/>
      <c r="AD5001" s="891"/>
      <c r="AE5001" s="164"/>
      <c r="AF5001" s="164"/>
      <c r="AG5001" s="199">
        <f t="shared" si="1576"/>
        <v>0</v>
      </c>
      <c r="AH5001" s="219" t="b">
        <f t="shared" si="1577"/>
        <v>0</v>
      </c>
      <c r="AI5001" s="198" t="str">
        <f t="shared" si="1578"/>
        <v/>
      </c>
      <c r="AJ5001" s="219" t="b">
        <f t="shared" si="1579"/>
        <v>0</v>
      </c>
      <c r="AK5001" s="198" t="str">
        <f t="shared" si="1580"/>
        <v/>
      </c>
      <c r="AL5001" s="219" t="b">
        <f t="shared" si="1581"/>
        <v>0</v>
      </c>
      <c r="AM5001" s="351">
        <f t="shared" si="1582"/>
        <v>0</v>
      </c>
      <c r="AN5001" s="164"/>
      <c r="AO5001" s="164"/>
      <c r="AP5001" s="164"/>
      <c r="AQ5001" s="402">
        <f t="shared" si="1583"/>
        <v>0</v>
      </c>
      <c r="AR5001" s="370" t="str">
        <f>IF(AQ5001=0,"",
IF(SUM($AQ$3585:AQ5001)=1,AS5001,
IF($AQ$5285&gt;SUM($AQ$3585:AQ5001),_xlfn.CONCAT(", ",AS5001),
IF($AQ$5285=SUM($AQ$3585:AQ5001),_xlfn.CONCAT(" y ",AS5001)))))</f>
        <v/>
      </c>
      <c r="AS5001" s="156" t="s">
        <v>8619</v>
      </c>
    </row>
    <row r="5002" spans="1:45" ht="15" customHeight="1">
      <c r="A5002" s="57"/>
      <c r="B5002" s="26"/>
      <c r="C5002" s="716" t="s">
        <v>8620</v>
      </c>
      <c r="D5002" s="716"/>
      <c r="E5002" s="941"/>
      <c r="F5002" s="942"/>
      <c r="G5002" s="942"/>
      <c r="H5002" s="943"/>
      <c r="I5002" s="940"/>
      <c r="J5002" s="940"/>
      <c r="K5002" s="940"/>
      <c r="L5002" s="940"/>
      <c r="M5002" s="940"/>
      <c r="N5002" s="940"/>
      <c r="O5002" s="940"/>
      <c r="P5002" s="940"/>
      <c r="Q5002" s="890"/>
      <c r="R5002" s="891"/>
      <c r="S5002" s="890"/>
      <c r="T5002" s="891"/>
      <c r="U5002" s="890"/>
      <c r="V5002" s="891"/>
      <c r="W5002" s="890"/>
      <c r="X5002" s="891"/>
      <c r="Y5002" s="890"/>
      <c r="Z5002" s="891"/>
      <c r="AA5002" s="890"/>
      <c r="AB5002" s="891"/>
      <c r="AC5002" s="890"/>
      <c r="AD5002" s="891"/>
      <c r="AE5002" s="164"/>
      <c r="AF5002" s="164"/>
      <c r="AG5002" s="199">
        <f t="shared" si="1576"/>
        <v>0</v>
      </c>
      <c r="AH5002" s="219" t="b">
        <f t="shared" si="1577"/>
        <v>0</v>
      </c>
      <c r="AI5002" s="198" t="str">
        <f t="shared" si="1578"/>
        <v/>
      </c>
      <c r="AJ5002" s="219" t="b">
        <f t="shared" si="1579"/>
        <v>0</v>
      </c>
      <c r="AK5002" s="198" t="str">
        <f t="shared" si="1580"/>
        <v/>
      </c>
      <c r="AL5002" s="219" t="b">
        <f t="shared" si="1581"/>
        <v>0</v>
      </c>
      <c r="AM5002" s="351">
        <f t="shared" si="1582"/>
        <v>0</v>
      </c>
      <c r="AN5002" s="164"/>
      <c r="AO5002" s="164"/>
      <c r="AP5002" s="164"/>
      <c r="AQ5002" s="402">
        <f t="shared" si="1583"/>
        <v>0</v>
      </c>
      <c r="AR5002" s="370" t="str">
        <f>IF(AQ5002=0,"",
IF(SUM($AQ$3585:AQ5002)=1,AS5002,
IF($AQ$5285&gt;SUM($AQ$3585:AQ5002),_xlfn.CONCAT(", ",AS5002),
IF($AQ$5285=SUM($AQ$3585:AQ5002),_xlfn.CONCAT(" y ",AS5002)))))</f>
        <v/>
      </c>
      <c r="AS5002" s="156" t="s">
        <v>8621</v>
      </c>
    </row>
    <row r="5003" spans="1:45" ht="15" customHeight="1">
      <c r="A5003" s="57"/>
      <c r="B5003" s="26"/>
      <c r="C5003" s="716" t="s">
        <v>8622</v>
      </c>
      <c r="D5003" s="716"/>
      <c r="E5003" s="941"/>
      <c r="F5003" s="942"/>
      <c r="G5003" s="942"/>
      <c r="H5003" s="943"/>
      <c r="I5003" s="940"/>
      <c r="J5003" s="940"/>
      <c r="K5003" s="940"/>
      <c r="L5003" s="940"/>
      <c r="M5003" s="940"/>
      <c r="N5003" s="940"/>
      <c r="O5003" s="940"/>
      <c r="P5003" s="940"/>
      <c r="Q5003" s="890"/>
      <c r="R5003" s="891"/>
      <c r="S5003" s="890"/>
      <c r="T5003" s="891"/>
      <c r="U5003" s="890"/>
      <c r="V5003" s="891"/>
      <c r="W5003" s="890"/>
      <c r="X5003" s="891"/>
      <c r="Y5003" s="890"/>
      <c r="Z5003" s="891"/>
      <c r="AA5003" s="890"/>
      <c r="AB5003" s="891"/>
      <c r="AC5003" s="890"/>
      <c r="AD5003" s="891"/>
      <c r="AE5003" s="164"/>
      <c r="AF5003" s="164"/>
      <c r="AG5003" s="199">
        <f t="shared" si="1576"/>
        <v>0</v>
      </c>
      <c r="AH5003" s="219" t="b">
        <f t="shared" si="1577"/>
        <v>0</v>
      </c>
      <c r="AI5003" s="198" t="str">
        <f t="shared" si="1578"/>
        <v/>
      </c>
      <c r="AJ5003" s="219" t="b">
        <f t="shared" si="1579"/>
        <v>0</v>
      </c>
      <c r="AK5003" s="198" t="str">
        <f t="shared" si="1580"/>
        <v/>
      </c>
      <c r="AL5003" s="219" t="b">
        <f t="shared" si="1581"/>
        <v>0</v>
      </c>
      <c r="AM5003" s="351">
        <f t="shared" si="1582"/>
        <v>0</v>
      </c>
      <c r="AN5003" s="164"/>
      <c r="AO5003" s="164"/>
      <c r="AP5003" s="164"/>
      <c r="AQ5003" s="402">
        <f t="shared" si="1583"/>
        <v>0</v>
      </c>
      <c r="AR5003" s="370" t="str">
        <f>IF(AQ5003=0,"",
IF(SUM($AQ$3585:AQ5003)=1,AS5003,
IF($AQ$5285&gt;SUM($AQ$3585:AQ5003),_xlfn.CONCAT(", ",AS5003),
IF($AQ$5285=SUM($AQ$3585:AQ5003),_xlfn.CONCAT(" y ",AS5003)))))</f>
        <v/>
      </c>
      <c r="AS5003" s="156" t="s">
        <v>8623</v>
      </c>
    </row>
    <row r="5004" spans="1:45" ht="15" customHeight="1">
      <c r="A5004" s="57"/>
      <c r="B5004" s="26"/>
      <c r="C5004" s="716" t="s">
        <v>8624</v>
      </c>
      <c r="D5004" s="716"/>
      <c r="E5004" s="941"/>
      <c r="F5004" s="942"/>
      <c r="G5004" s="942"/>
      <c r="H5004" s="943"/>
      <c r="I5004" s="940"/>
      <c r="J5004" s="940"/>
      <c r="K5004" s="940"/>
      <c r="L5004" s="940"/>
      <c r="M5004" s="940"/>
      <c r="N5004" s="940"/>
      <c r="O5004" s="940"/>
      <c r="P5004" s="940"/>
      <c r="Q5004" s="890"/>
      <c r="R5004" s="891"/>
      <c r="S5004" s="890"/>
      <c r="T5004" s="891"/>
      <c r="U5004" s="890"/>
      <c r="V5004" s="891"/>
      <c r="W5004" s="890"/>
      <c r="X5004" s="891"/>
      <c r="Y5004" s="890"/>
      <c r="Z5004" s="891"/>
      <c r="AA5004" s="890"/>
      <c r="AB5004" s="891"/>
      <c r="AC5004" s="890"/>
      <c r="AD5004" s="891"/>
      <c r="AE5004" s="164"/>
      <c r="AF5004" s="164"/>
      <c r="AG5004" s="199">
        <f t="shared" si="1576"/>
        <v>0</v>
      </c>
      <c r="AH5004" s="219" t="b">
        <f t="shared" si="1577"/>
        <v>0</v>
      </c>
      <c r="AI5004" s="198" t="str">
        <f t="shared" si="1578"/>
        <v/>
      </c>
      <c r="AJ5004" s="219" t="b">
        <f t="shared" si="1579"/>
        <v>0</v>
      </c>
      <c r="AK5004" s="198" t="str">
        <f t="shared" si="1580"/>
        <v/>
      </c>
      <c r="AL5004" s="219" t="b">
        <f t="shared" si="1581"/>
        <v>0</v>
      </c>
      <c r="AM5004" s="351">
        <f t="shared" si="1582"/>
        <v>0</v>
      </c>
      <c r="AN5004" s="164"/>
      <c r="AO5004" s="164"/>
      <c r="AP5004" s="164"/>
      <c r="AQ5004" s="402">
        <f t="shared" si="1583"/>
        <v>0</v>
      </c>
      <c r="AR5004" s="370" t="str">
        <f>IF(AQ5004=0,"",
IF(SUM($AQ$3585:AQ5004)=1,AS5004,
IF($AQ$5285&gt;SUM($AQ$3585:AQ5004),_xlfn.CONCAT(", ",AS5004),
IF($AQ$5285=SUM($AQ$3585:AQ5004),_xlfn.CONCAT(" y ",AS5004)))))</f>
        <v/>
      </c>
      <c r="AS5004" s="156" t="s">
        <v>8625</v>
      </c>
    </row>
    <row r="5005" spans="1:45" ht="15" customHeight="1">
      <c r="A5005" s="57"/>
      <c r="B5005" s="26"/>
      <c r="C5005" s="716" t="s">
        <v>8626</v>
      </c>
      <c r="D5005" s="716"/>
      <c r="E5005" s="941"/>
      <c r="F5005" s="942"/>
      <c r="G5005" s="942"/>
      <c r="H5005" s="943"/>
      <c r="I5005" s="940"/>
      <c r="J5005" s="940"/>
      <c r="K5005" s="940"/>
      <c r="L5005" s="940"/>
      <c r="M5005" s="940"/>
      <c r="N5005" s="940"/>
      <c r="O5005" s="940"/>
      <c r="P5005" s="940"/>
      <c r="Q5005" s="890"/>
      <c r="R5005" s="891"/>
      <c r="S5005" s="890"/>
      <c r="T5005" s="891"/>
      <c r="U5005" s="890"/>
      <c r="V5005" s="891"/>
      <c r="W5005" s="890"/>
      <c r="X5005" s="891"/>
      <c r="Y5005" s="890"/>
      <c r="Z5005" s="891"/>
      <c r="AA5005" s="890"/>
      <c r="AB5005" s="891"/>
      <c r="AC5005" s="890"/>
      <c r="AD5005" s="891"/>
      <c r="AE5005" s="164"/>
      <c r="AF5005" s="164"/>
      <c r="AG5005" s="199">
        <f t="shared" si="1576"/>
        <v>0</v>
      </c>
      <c r="AH5005" s="219" t="b">
        <f t="shared" si="1577"/>
        <v>0</v>
      </c>
      <c r="AI5005" s="198" t="str">
        <f t="shared" si="1578"/>
        <v/>
      </c>
      <c r="AJ5005" s="219" t="b">
        <f t="shared" si="1579"/>
        <v>0</v>
      </c>
      <c r="AK5005" s="198" t="str">
        <f t="shared" si="1580"/>
        <v/>
      </c>
      <c r="AL5005" s="219" t="b">
        <f t="shared" si="1581"/>
        <v>0</v>
      </c>
      <c r="AM5005" s="351">
        <f t="shared" si="1582"/>
        <v>0</v>
      </c>
      <c r="AN5005" s="164"/>
      <c r="AO5005" s="164"/>
      <c r="AP5005" s="164"/>
      <c r="AQ5005" s="402">
        <f t="shared" si="1583"/>
        <v>0</v>
      </c>
      <c r="AR5005" s="370" t="str">
        <f>IF(AQ5005=0,"",
IF(SUM($AQ$3585:AQ5005)=1,AS5005,
IF($AQ$5285&gt;SUM($AQ$3585:AQ5005),_xlfn.CONCAT(", ",AS5005),
IF($AQ$5285=SUM($AQ$3585:AQ5005),_xlfn.CONCAT(" y ",AS5005)))))</f>
        <v/>
      </c>
      <c r="AS5005" s="156" t="s">
        <v>8627</v>
      </c>
    </row>
    <row r="5006" spans="1:45" ht="15" customHeight="1">
      <c r="A5006" s="57"/>
      <c r="B5006" s="26"/>
      <c r="C5006" s="716" t="s">
        <v>8628</v>
      </c>
      <c r="D5006" s="716"/>
      <c r="E5006" s="941"/>
      <c r="F5006" s="942"/>
      <c r="G5006" s="942"/>
      <c r="H5006" s="943"/>
      <c r="I5006" s="940"/>
      <c r="J5006" s="940"/>
      <c r="K5006" s="940"/>
      <c r="L5006" s="940"/>
      <c r="M5006" s="940"/>
      <c r="N5006" s="940"/>
      <c r="O5006" s="940"/>
      <c r="P5006" s="940"/>
      <c r="Q5006" s="890"/>
      <c r="R5006" s="891"/>
      <c r="S5006" s="890"/>
      <c r="T5006" s="891"/>
      <c r="U5006" s="890"/>
      <c r="V5006" s="891"/>
      <c r="W5006" s="890"/>
      <c r="X5006" s="891"/>
      <c r="Y5006" s="890"/>
      <c r="Z5006" s="891"/>
      <c r="AA5006" s="890"/>
      <c r="AB5006" s="891"/>
      <c r="AC5006" s="890"/>
      <c r="AD5006" s="891"/>
      <c r="AE5006" s="164"/>
      <c r="AF5006" s="164"/>
      <c r="AG5006" s="199">
        <f t="shared" si="1576"/>
        <v>0</v>
      </c>
      <c r="AH5006" s="219" t="b">
        <f t="shared" si="1577"/>
        <v>0</v>
      </c>
      <c r="AI5006" s="198" t="str">
        <f t="shared" si="1578"/>
        <v/>
      </c>
      <c r="AJ5006" s="219" t="b">
        <f t="shared" si="1579"/>
        <v>0</v>
      </c>
      <c r="AK5006" s="198" t="str">
        <f t="shared" si="1580"/>
        <v/>
      </c>
      <c r="AL5006" s="219" t="b">
        <f t="shared" si="1581"/>
        <v>0</v>
      </c>
      <c r="AM5006" s="351">
        <f t="shared" si="1582"/>
        <v>0</v>
      </c>
      <c r="AN5006" s="164"/>
      <c r="AO5006" s="164"/>
      <c r="AP5006" s="164"/>
      <c r="AQ5006" s="402">
        <f t="shared" si="1583"/>
        <v>0</v>
      </c>
      <c r="AR5006" s="370" t="str">
        <f>IF(AQ5006=0,"",
IF(SUM($AQ$3585:AQ5006)=1,AS5006,
IF($AQ$5285&gt;SUM($AQ$3585:AQ5006),_xlfn.CONCAT(", ",AS5006),
IF($AQ$5285=SUM($AQ$3585:AQ5006),_xlfn.CONCAT(" y ",AS5006)))))</f>
        <v/>
      </c>
      <c r="AS5006" s="156" t="s">
        <v>8629</v>
      </c>
    </row>
    <row r="5007" spans="1:45" ht="15" customHeight="1">
      <c r="A5007" s="57"/>
      <c r="B5007" s="26"/>
      <c r="C5007" s="716" t="s">
        <v>8630</v>
      </c>
      <c r="D5007" s="716"/>
      <c r="E5007" s="941"/>
      <c r="F5007" s="942"/>
      <c r="G5007" s="942"/>
      <c r="H5007" s="943"/>
      <c r="I5007" s="940"/>
      <c r="J5007" s="940"/>
      <c r="K5007" s="940"/>
      <c r="L5007" s="940"/>
      <c r="M5007" s="940"/>
      <c r="N5007" s="940"/>
      <c r="O5007" s="940"/>
      <c r="P5007" s="940"/>
      <c r="Q5007" s="890"/>
      <c r="R5007" s="891"/>
      <c r="S5007" s="890"/>
      <c r="T5007" s="891"/>
      <c r="U5007" s="890"/>
      <c r="V5007" s="891"/>
      <c r="W5007" s="890"/>
      <c r="X5007" s="891"/>
      <c r="Y5007" s="890"/>
      <c r="Z5007" s="891"/>
      <c r="AA5007" s="890"/>
      <c r="AB5007" s="891"/>
      <c r="AC5007" s="890"/>
      <c r="AD5007" s="891"/>
      <c r="AE5007" s="164"/>
      <c r="AF5007" s="164"/>
      <c r="AG5007" s="199">
        <f t="shared" si="1576"/>
        <v>0</v>
      </c>
      <c r="AH5007" s="219" t="b">
        <f t="shared" si="1577"/>
        <v>0</v>
      </c>
      <c r="AI5007" s="198" t="str">
        <f t="shared" si="1578"/>
        <v/>
      </c>
      <c r="AJ5007" s="219" t="b">
        <f t="shared" si="1579"/>
        <v>0</v>
      </c>
      <c r="AK5007" s="198" t="str">
        <f t="shared" si="1580"/>
        <v/>
      </c>
      <c r="AL5007" s="219" t="b">
        <f t="shared" si="1581"/>
        <v>0</v>
      </c>
      <c r="AM5007" s="351">
        <f t="shared" si="1582"/>
        <v>0</v>
      </c>
      <c r="AN5007" s="164"/>
      <c r="AO5007" s="164"/>
      <c r="AP5007" s="164"/>
      <c r="AQ5007" s="402">
        <f t="shared" si="1583"/>
        <v>0</v>
      </c>
      <c r="AR5007" s="370" t="str">
        <f>IF(AQ5007=0,"",
IF(SUM($AQ$3585:AQ5007)=1,AS5007,
IF($AQ$5285&gt;SUM($AQ$3585:AQ5007),_xlfn.CONCAT(", ",AS5007),
IF($AQ$5285=SUM($AQ$3585:AQ5007),_xlfn.CONCAT(" y ",AS5007)))))</f>
        <v/>
      </c>
      <c r="AS5007" s="156" t="s">
        <v>8631</v>
      </c>
    </row>
    <row r="5008" spans="1:45" ht="15" customHeight="1">
      <c r="A5008" s="57"/>
      <c r="B5008" s="26"/>
      <c r="C5008" s="716" t="s">
        <v>8632</v>
      </c>
      <c r="D5008" s="716"/>
      <c r="E5008" s="941"/>
      <c r="F5008" s="942"/>
      <c r="G5008" s="942"/>
      <c r="H5008" s="943"/>
      <c r="I5008" s="940"/>
      <c r="J5008" s="940"/>
      <c r="K5008" s="940"/>
      <c r="L5008" s="940"/>
      <c r="M5008" s="940"/>
      <c r="N5008" s="940"/>
      <c r="O5008" s="940"/>
      <c r="P5008" s="940"/>
      <c r="Q5008" s="890"/>
      <c r="R5008" s="891"/>
      <c r="S5008" s="890"/>
      <c r="T5008" s="891"/>
      <c r="U5008" s="890"/>
      <c r="V5008" s="891"/>
      <c r="W5008" s="890"/>
      <c r="X5008" s="891"/>
      <c r="Y5008" s="890"/>
      <c r="Z5008" s="891"/>
      <c r="AA5008" s="890"/>
      <c r="AB5008" s="891"/>
      <c r="AC5008" s="890"/>
      <c r="AD5008" s="891"/>
      <c r="AE5008" s="164"/>
      <c r="AF5008" s="164"/>
      <c r="AG5008" s="199">
        <f t="shared" si="1576"/>
        <v>0</v>
      </c>
      <c r="AH5008" s="219" t="b">
        <f t="shared" si="1577"/>
        <v>0</v>
      </c>
      <c r="AI5008" s="198" t="str">
        <f t="shared" si="1578"/>
        <v/>
      </c>
      <c r="AJ5008" s="219" t="b">
        <f t="shared" si="1579"/>
        <v>0</v>
      </c>
      <c r="AK5008" s="198" t="str">
        <f t="shared" si="1580"/>
        <v/>
      </c>
      <c r="AL5008" s="219" t="b">
        <f t="shared" si="1581"/>
        <v>0</v>
      </c>
      <c r="AM5008" s="351">
        <f t="shared" si="1582"/>
        <v>0</v>
      </c>
      <c r="AN5008" s="164"/>
      <c r="AO5008" s="164"/>
      <c r="AP5008" s="164"/>
      <c r="AQ5008" s="402">
        <f t="shared" si="1583"/>
        <v>0</v>
      </c>
      <c r="AR5008" s="370" t="str">
        <f>IF(AQ5008=0,"",
IF(SUM($AQ$3585:AQ5008)=1,AS5008,
IF($AQ$5285&gt;SUM($AQ$3585:AQ5008),_xlfn.CONCAT(", ",AS5008),
IF($AQ$5285=SUM($AQ$3585:AQ5008),_xlfn.CONCAT(" y ",AS5008)))))</f>
        <v/>
      </c>
      <c r="AS5008" s="156" t="s">
        <v>8633</v>
      </c>
    </row>
    <row r="5009" spans="1:45" ht="15" customHeight="1">
      <c r="A5009" s="57"/>
      <c r="B5009" s="26"/>
      <c r="C5009" s="716" t="s">
        <v>8634</v>
      </c>
      <c r="D5009" s="716"/>
      <c r="E5009" s="941"/>
      <c r="F5009" s="942"/>
      <c r="G5009" s="942"/>
      <c r="H5009" s="943"/>
      <c r="I5009" s="940"/>
      <c r="J5009" s="940"/>
      <c r="K5009" s="940"/>
      <c r="L5009" s="940"/>
      <c r="M5009" s="940"/>
      <c r="N5009" s="940"/>
      <c r="O5009" s="940"/>
      <c r="P5009" s="940"/>
      <c r="Q5009" s="890"/>
      <c r="R5009" s="891"/>
      <c r="S5009" s="890"/>
      <c r="T5009" s="891"/>
      <c r="U5009" s="890"/>
      <c r="V5009" s="891"/>
      <c r="W5009" s="890"/>
      <c r="X5009" s="891"/>
      <c r="Y5009" s="890"/>
      <c r="Z5009" s="891"/>
      <c r="AA5009" s="890"/>
      <c r="AB5009" s="891"/>
      <c r="AC5009" s="890"/>
      <c r="AD5009" s="891"/>
      <c r="AE5009" s="164"/>
      <c r="AF5009" s="164"/>
      <c r="AG5009" s="199">
        <f t="shared" si="1576"/>
        <v>0</v>
      </c>
      <c r="AH5009" s="219" t="b">
        <f t="shared" si="1577"/>
        <v>0</v>
      </c>
      <c r="AI5009" s="198" t="str">
        <f t="shared" si="1578"/>
        <v/>
      </c>
      <c r="AJ5009" s="219" t="b">
        <f t="shared" si="1579"/>
        <v>0</v>
      </c>
      <c r="AK5009" s="198" t="str">
        <f t="shared" si="1580"/>
        <v/>
      </c>
      <c r="AL5009" s="219" t="b">
        <f t="shared" si="1581"/>
        <v>0</v>
      </c>
      <c r="AM5009" s="351">
        <f t="shared" si="1582"/>
        <v>0</v>
      </c>
      <c r="AN5009" s="164"/>
      <c r="AO5009" s="164"/>
      <c r="AP5009" s="164"/>
      <c r="AQ5009" s="402">
        <f t="shared" si="1583"/>
        <v>0</v>
      </c>
      <c r="AR5009" s="370" t="str">
        <f>IF(AQ5009=0,"",
IF(SUM($AQ$3585:AQ5009)=1,AS5009,
IF($AQ$5285&gt;SUM($AQ$3585:AQ5009),_xlfn.CONCAT(", ",AS5009),
IF($AQ$5285=SUM($AQ$3585:AQ5009),_xlfn.CONCAT(" y ",AS5009)))))</f>
        <v/>
      </c>
      <c r="AS5009" s="156" t="s">
        <v>8635</v>
      </c>
    </row>
    <row r="5010" spans="1:45" ht="15" customHeight="1">
      <c r="A5010" s="57"/>
      <c r="B5010" s="26"/>
      <c r="C5010" s="716" t="s">
        <v>8636</v>
      </c>
      <c r="D5010" s="716"/>
      <c r="E5010" s="941"/>
      <c r="F5010" s="942"/>
      <c r="G5010" s="942"/>
      <c r="H5010" s="943"/>
      <c r="I5010" s="940"/>
      <c r="J5010" s="940"/>
      <c r="K5010" s="940"/>
      <c r="L5010" s="940"/>
      <c r="M5010" s="940"/>
      <c r="N5010" s="940"/>
      <c r="O5010" s="940"/>
      <c r="P5010" s="940"/>
      <c r="Q5010" s="890"/>
      <c r="R5010" s="891"/>
      <c r="S5010" s="890"/>
      <c r="T5010" s="891"/>
      <c r="U5010" s="890"/>
      <c r="V5010" s="891"/>
      <c r="W5010" s="890"/>
      <c r="X5010" s="891"/>
      <c r="Y5010" s="890"/>
      <c r="Z5010" s="891"/>
      <c r="AA5010" s="890"/>
      <c r="AB5010" s="891"/>
      <c r="AC5010" s="890"/>
      <c r="AD5010" s="891"/>
      <c r="AE5010" s="164"/>
      <c r="AF5010" s="164"/>
      <c r="AG5010" s="199">
        <f t="shared" si="1576"/>
        <v>0</v>
      </c>
      <c r="AH5010" s="219" t="b">
        <f t="shared" si="1577"/>
        <v>0</v>
      </c>
      <c r="AI5010" s="198" t="str">
        <f t="shared" si="1578"/>
        <v/>
      </c>
      <c r="AJ5010" s="219" t="b">
        <f t="shared" si="1579"/>
        <v>0</v>
      </c>
      <c r="AK5010" s="198" t="str">
        <f t="shared" si="1580"/>
        <v/>
      </c>
      <c r="AL5010" s="219" t="b">
        <f t="shared" si="1581"/>
        <v>0</v>
      </c>
      <c r="AM5010" s="351">
        <f t="shared" si="1582"/>
        <v>0</v>
      </c>
      <c r="AN5010" s="164"/>
      <c r="AO5010" s="164"/>
      <c r="AP5010" s="164"/>
      <c r="AQ5010" s="402">
        <f t="shared" si="1583"/>
        <v>0</v>
      </c>
      <c r="AR5010" s="370" t="str">
        <f>IF(AQ5010=0,"",
IF(SUM($AQ$3585:AQ5010)=1,AS5010,
IF($AQ$5285&gt;SUM($AQ$3585:AQ5010),_xlfn.CONCAT(", ",AS5010),
IF($AQ$5285=SUM($AQ$3585:AQ5010),_xlfn.CONCAT(" y ",AS5010)))))</f>
        <v/>
      </c>
      <c r="AS5010" s="156" t="s">
        <v>8637</v>
      </c>
    </row>
    <row r="5011" spans="1:45" ht="15" customHeight="1">
      <c r="A5011" s="57"/>
      <c r="B5011" s="26"/>
      <c r="C5011" s="716" t="s">
        <v>8638</v>
      </c>
      <c r="D5011" s="716"/>
      <c r="E5011" s="941"/>
      <c r="F5011" s="942"/>
      <c r="G5011" s="942"/>
      <c r="H5011" s="943"/>
      <c r="I5011" s="940"/>
      <c r="J5011" s="940"/>
      <c r="K5011" s="940"/>
      <c r="L5011" s="940"/>
      <c r="M5011" s="940"/>
      <c r="N5011" s="940"/>
      <c r="O5011" s="940"/>
      <c r="P5011" s="940"/>
      <c r="Q5011" s="890"/>
      <c r="R5011" s="891"/>
      <c r="S5011" s="890"/>
      <c r="T5011" s="891"/>
      <c r="U5011" s="890"/>
      <c r="V5011" s="891"/>
      <c r="W5011" s="890"/>
      <c r="X5011" s="891"/>
      <c r="Y5011" s="890"/>
      <c r="Z5011" s="891"/>
      <c r="AA5011" s="890"/>
      <c r="AB5011" s="891"/>
      <c r="AC5011" s="890"/>
      <c r="AD5011" s="891"/>
      <c r="AE5011" s="164"/>
      <c r="AF5011" s="164"/>
      <c r="AG5011" s="199">
        <f t="shared" si="1576"/>
        <v>0</v>
      </c>
      <c r="AH5011" s="219" t="b">
        <f t="shared" si="1577"/>
        <v>0</v>
      </c>
      <c r="AI5011" s="198" t="str">
        <f t="shared" si="1578"/>
        <v/>
      </c>
      <c r="AJ5011" s="219" t="b">
        <f t="shared" si="1579"/>
        <v>0</v>
      </c>
      <c r="AK5011" s="198" t="str">
        <f t="shared" si="1580"/>
        <v/>
      </c>
      <c r="AL5011" s="219" t="b">
        <f t="shared" si="1581"/>
        <v>0</v>
      </c>
      <c r="AM5011" s="351">
        <f t="shared" si="1582"/>
        <v>0</v>
      </c>
      <c r="AN5011" s="164"/>
      <c r="AO5011" s="164"/>
      <c r="AP5011" s="164"/>
      <c r="AQ5011" s="402">
        <f t="shared" si="1583"/>
        <v>0</v>
      </c>
      <c r="AR5011" s="370" t="str">
        <f>IF(AQ5011=0,"",
IF(SUM($AQ$3585:AQ5011)=1,AS5011,
IF($AQ$5285&gt;SUM($AQ$3585:AQ5011),_xlfn.CONCAT(", ",AS5011),
IF($AQ$5285=SUM($AQ$3585:AQ5011),_xlfn.CONCAT(" y ",AS5011)))))</f>
        <v/>
      </c>
      <c r="AS5011" s="156" t="s">
        <v>8639</v>
      </c>
    </row>
    <row r="5012" spans="1:45" ht="15" customHeight="1">
      <c r="A5012" s="57"/>
      <c r="B5012" s="26"/>
      <c r="C5012" s="716" t="s">
        <v>8640</v>
      </c>
      <c r="D5012" s="716"/>
      <c r="E5012" s="941"/>
      <c r="F5012" s="942"/>
      <c r="G5012" s="942"/>
      <c r="H5012" s="943"/>
      <c r="I5012" s="940"/>
      <c r="J5012" s="940"/>
      <c r="K5012" s="940"/>
      <c r="L5012" s="940"/>
      <c r="M5012" s="940"/>
      <c r="N5012" s="940"/>
      <c r="O5012" s="940"/>
      <c r="P5012" s="940"/>
      <c r="Q5012" s="890"/>
      <c r="R5012" s="891"/>
      <c r="S5012" s="890"/>
      <c r="T5012" s="891"/>
      <c r="U5012" s="890"/>
      <c r="V5012" s="891"/>
      <c r="W5012" s="890"/>
      <c r="X5012" s="891"/>
      <c r="Y5012" s="890"/>
      <c r="Z5012" s="891"/>
      <c r="AA5012" s="890"/>
      <c r="AB5012" s="891"/>
      <c r="AC5012" s="890"/>
      <c r="AD5012" s="891"/>
      <c r="AE5012" s="164"/>
      <c r="AF5012" s="164"/>
      <c r="AG5012" s="199">
        <f t="shared" si="1576"/>
        <v>0</v>
      </c>
      <c r="AH5012" s="219" t="b">
        <f t="shared" si="1577"/>
        <v>0</v>
      </c>
      <c r="AI5012" s="198" t="str">
        <f t="shared" si="1578"/>
        <v/>
      </c>
      <c r="AJ5012" s="219" t="b">
        <f t="shared" si="1579"/>
        <v>0</v>
      </c>
      <c r="AK5012" s="198" t="str">
        <f t="shared" si="1580"/>
        <v/>
      </c>
      <c r="AL5012" s="219" t="b">
        <f t="shared" si="1581"/>
        <v>0</v>
      </c>
      <c r="AM5012" s="351">
        <f t="shared" si="1582"/>
        <v>0</v>
      </c>
      <c r="AN5012" s="164"/>
      <c r="AO5012" s="164"/>
      <c r="AP5012" s="164"/>
      <c r="AQ5012" s="402">
        <f t="shared" si="1583"/>
        <v>0</v>
      </c>
      <c r="AR5012" s="370" t="str">
        <f>IF(AQ5012=0,"",
IF(SUM($AQ$3585:AQ5012)=1,AS5012,
IF($AQ$5285&gt;SUM($AQ$3585:AQ5012),_xlfn.CONCAT(", ",AS5012),
IF($AQ$5285=SUM($AQ$3585:AQ5012),_xlfn.CONCAT(" y ",AS5012)))))</f>
        <v/>
      </c>
      <c r="AS5012" s="156" t="s">
        <v>8641</v>
      </c>
    </row>
    <row r="5013" spans="1:45" ht="15" customHeight="1">
      <c r="A5013" s="57"/>
      <c r="B5013" s="26"/>
      <c r="C5013" s="716" t="s">
        <v>8642</v>
      </c>
      <c r="D5013" s="716"/>
      <c r="E5013" s="941"/>
      <c r="F5013" s="942"/>
      <c r="G5013" s="942"/>
      <c r="H5013" s="943"/>
      <c r="I5013" s="940"/>
      <c r="J5013" s="940"/>
      <c r="K5013" s="940"/>
      <c r="L5013" s="940"/>
      <c r="M5013" s="940"/>
      <c r="N5013" s="940"/>
      <c r="O5013" s="940"/>
      <c r="P5013" s="940"/>
      <c r="Q5013" s="890"/>
      <c r="R5013" s="891"/>
      <c r="S5013" s="890"/>
      <c r="T5013" s="891"/>
      <c r="U5013" s="890"/>
      <c r="V5013" s="891"/>
      <c r="W5013" s="890"/>
      <c r="X5013" s="891"/>
      <c r="Y5013" s="890"/>
      <c r="Z5013" s="891"/>
      <c r="AA5013" s="890"/>
      <c r="AB5013" s="891"/>
      <c r="AC5013" s="890"/>
      <c r="AD5013" s="891"/>
      <c r="AE5013" s="164"/>
      <c r="AF5013" s="164"/>
      <c r="AG5013" s="199">
        <f t="shared" si="1576"/>
        <v>0</v>
      </c>
      <c r="AH5013" s="219" t="b">
        <f t="shared" si="1577"/>
        <v>0</v>
      </c>
      <c r="AI5013" s="198" t="str">
        <f t="shared" si="1578"/>
        <v/>
      </c>
      <c r="AJ5013" s="219" t="b">
        <f t="shared" si="1579"/>
        <v>0</v>
      </c>
      <c r="AK5013" s="198" t="str">
        <f t="shared" si="1580"/>
        <v/>
      </c>
      <c r="AL5013" s="219" t="b">
        <f t="shared" si="1581"/>
        <v>0</v>
      </c>
      <c r="AM5013" s="351">
        <f t="shared" si="1582"/>
        <v>0</v>
      </c>
      <c r="AN5013" s="164"/>
      <c r="AO5013" s="164"/>
      <c r="AP5013" s="164"/>
      <c r="AQ5013" s="402">
        <f t="shared" si="1583"/>
        <v>0</v>
      </c>
      <c r="AR5013" s="370" t="str">
        <f>IF(AQ5013=0,"",
IF(SUM($AQ$3585:AQ5013)=1,AS5013,
IF($AQ$5285&gt;SUM($AQ$3585:AQ5013),_xlfn.CONCAT(", ",AS5013),
IF($AQ$5285=SUM($AQ$3585:AQ5013),_xlfn.CONCAT(" y ",AS5013)))))</f>
        <v/>
      </c>
      <c r="AS5013" s="156" t="s">
        <v>8643</v>
      </c>
    </row>
    <row r="5014" spans="1:45" ht="15" customHeight="1">
      <c r="A5014" s="57"/>
      <c r="B5014" s="26"/>
      <c r="C5014" s="716" t="s">
        <v>8644</v>
      </c>
      <c r="D5014" s="716"/>
      <c r="E5014" s="941"/>
      <c r="F5014" s="942"/>
      <c r="G5014" s="942"/>
      <c r="H5014" s="943"/>
      <c r="I5014" s="940"/>
      <c r="J5014" s="940"/>
      <c r="K5014" s="940"/>
      <c r="L5014" s="940"/>
      <c r="M5014" s="940"/>
      <c r="N5014" s="940"/>
      <c r="O5014" s="940"/>
      <c r="P5014" s="940"/>
      <c r="Q5014" s="890"/>
      <c r="R5014" s="891"/>
      <c r="S5014" s="890"/>
      <c r="T5014" s="891"/>
      <c r="U5014" s="890"/>
      <c r="V5014" s="891"/>
      <c r="W5014" s="890"/>
      <c r="X5014" s="891"/>
      <c r="Y5014" s="890"/>
      <c r="Z5014" s="891"/>
      <c r="AA5014" s="890"/>
      <c r="AB5014" s="891"/>
      <c r="AC5014" s="890"/>
      <c r="AD5014" s="891"/>
      <c r="AE5014" s="164"/>
      <c r="AF5014" s="164"/>
      <c r="AG5014" s="199">
        <f t="shared" si="1576"/>
        <v>0</v>
      </c>
      <c r="AH5014" s="219" t="b">
        <f t="shared" si="1577"/>
        <v>0</v>
      </c>
      <c r="AI5014" s="198" t="str">
        <f t="shared" si="1578"/>
        <v/>
      </c>
      <c r="AJ5014" s="219" t="b">
        <f t="shared" si="1579"/>
        <v>0</v>
      </c>
      <c r="AK5014" s="198" t="str">
        <f t="shared" si="1580"/>
        <v/>
      </c>
      <c r="AL5014" s="219" t="b">
        <f t="shared" si="1581"/>
        <v>0</v>
      </c>
      <c r="AM5014" s="351">
        <f t="shared" si="1582"/>
        <v>0</v>
      </c>
      <c r="AN5014" s="164"/>
      <c r="AO5014" s="164"/>
      <c r="AP5014" s="164"/>
      <c r="AQ5014" s="402">
        <f t="shared" si="1583"/>
        <v>0</v>
      </c>
      <c r="AR5014" s="370" t="str">
        <f>IF(AQ5014=0,"",
IF(SUM($AQ$3585:AQ5014)=1,AS5014,
IF($AQ$5285&gt;SUM($AQ$3585:AQ5014),_xlfn.CONCAT(", ",AS5014),
IF($AQ$5285=SUM($AQ$3585:AQ5014),_xlfn.CONCAT(" y ",AS5014)))))</f>
        <v/>
      </c>
      <c r="AS5014" s="156" t="s">
        <v>8645</v>
      </c>
    </row>
    <row r="5015" spans="1:45" ht="15" customHeight="1">
      <c r="A5015" s="57"/>
      <c r="B5015" s="26"/>
      <c r="C5015" s="716" t="s">
        <v>8646</v>
      </c>
      <c r="D5015" s="716"/>
      <c r="E5015" s="941"/>
      <c r="F5015" s="942"/>
      <c r="G5015" s="942"/>
      <c r="H5015" s="943"/>
      <c r="I5015" s="940"/>
      <c r="J5015" s="940"/>
      <c r="K5015" s="940"/>
      <c r="L5015" s="940"/>
      <c r="M5015" s="940"/>
      <c r="N5015" s="940"/>
      <c r="O5015" s="940"/>
      <c r="P5015" s="940"/>
      <c r="Q5015" s="890"/>
      <c r="R5015" s="891"/>
      <c r="S5015" s="890"/>
      <c r="T5015" s="891"/>
      <c r="U5015" s="890"/>
      <c r="V5015" s="891"/>
      <c r="W5015" s="890"/>
      <c r="X5015" s="891"/>
      <c r="Y5015" s="890"/>
      <c r="Z5015" s="891"/>
      <c r="AA5015" s="890"/>
      <c r="AB5015" s="891"/>
      <c r="AC5015" s="890"/>
      <c r="AD5015" s="891"/>
      <c r="AE5015" s="164"/>
      <c r="AF5015" s="164"/>
      <c r="AG5015" s="199">
        <f t="shared" si="1576"/>
        <v>0</v>
      </c>
      <c r="AH5015" s="219" t="b">
        <f t="shared" si="1577"/>
        <v>0</v>
      </c>
      <c r="AI5015" s="198" t="str">
        <f t="shared" si="1578"/>
        <v/>
      </c>
      <c r="AJ5015" s="219" t="b">
        <f t="shared" si="1579"/>
        <v>0</v>
      </c>
      <c r="AK5015" s="198" t="str">
        <f t="shared" si="1580"/>
        <v/>
      </c>
      <c r="AL5015" s="219" t="b">
        <f t="shared" si="1581"/>
        <v>0</v>
      </c>
      <c r="AM5015" s="351">
        <f t="shared" si="1582"/>
        <v>0</v>
      </c>
      <c r="AN5015" s="164"/>
      <c r="AO5015" s="164"/>
      <c r="AP5015" s="164"/>
      <c r="AQ5015" s="402">
        <f t="shared" si="1583"/>
        <v>0</v>
      </c>
      <c r="AR5015" s="370" t="str">
        <f>IF(AQ5015=0,"",
IF(SUM($AQ$3585:AQ5015)=1,AS5015,
IF($AQ$5285&gt;SUM($AQ$3585:AQ5015),_xlfn.CONCAT(", ",AS5015),
IF($AQ$5285=SUM($AQ$3585:AQ5015),_xlfn.CONCAT(" y ",AS5015)))))</f>
        <v/>
      </c>
      <c r="AS5015" s="156" t="s">
        <v>8647</v>
      </c>
    </row>
    <row r="5016" spans="1:45" ht="15" customHeight="1">
      <c r="A5016" s="57"/>
      <c r="B5016" s="26"/>
      <c r="C5016" s="716" t="s">
        <v>8648</v>
      </c>
      <c r="D5016" s="716"/>
      <c r="E5016" s="941"/>
      <c r="F5016" s="942"/>
      <c r="G5016" s="942"/>
      <c r="H5016" s="943"/>
      <c r="I5016" s="940"/>
      <c r="J5016" s="940"/>
      <c r="K5016" s="940"/>
      <c r="L5016" s="940"/>
      <c r="M5016" s="940"/>
      <c r="N5016" s="940"/>
      <c r="O5016" s="940"/>
      <c r="P5016" s="940"/>
      <c r="Q5016" s="890"/>
      <c r="R5016" s="891"/>
      <c r="S5016" s="890"/>
      <c r="T5016" s="891"/>
      <c r="U5016" s="890"/>
      <c r="V5016" s="891"/>
      <c r="W5016" s="890"/>
      <c r="X5016" s="891"/>
      <c r="Y5016" s="890"/>
      <c r="Z5016" s="891"/>
      <c r="AA5016" s="890"/>
      <c r="AB5016" s="891"/>
      <c r="AC5016" s="890"/>
      <c r="AD5016" s="891"/>
      <c r="AE5016" s="164"/>
      <c r="AF5016" s="164"/>
      <c r="AG5016" s="199">
        <f t="shared" si="1576"/>
        <v>0</v>
      </c>
      <c r="AH5016" s="219" t="b">
        <f t="shared" si="1577"/>
        <v>0</v>
      </c>
      <c r="AI5016" s="198" t="str">
        <f t="shared" si="1578"/>
        <v/>
      </c>
      <c r="AJ5016" s="219" t="b">
        <f t="shared" si="1579"/>
        <v>0</v>
      </c>
      <c r="AK5016" s="198" t="str">
        <f t="shared" si="1580"/>
        <v/>
      </c>
      <c r="AL5016" s="219" t="b">
        <f t="shared" si="1581"/>
        <v>0</v>
      </c>
      <c r="AM5016" s="351">
        <f t="shared" si="1582"/>
        <v>0</v>
      </c>
      <c r="AN5016" s="164"/>
      <c r="AO5016" s="164"/>
      <c r="AP5016" s="164"/>
      <c r="AQ5016" s="402">
        <f t="shared" si="1583"/>
        <v>0</v>
      </c>
      <c r="AR5016" s="370" t="str">
        <f>IF(AQ5016=0,"",
IF(SUM($AQ$3585:AQ5016)=1,AS5016,
IF($AQ$5285&gt;SUM($AQ$3585:AQ5016),_xlfn.CONCAT(", ",AS5016),
IF($AQ$5285=SUM($AQ$3585:AQ5016),_xlfn.CONCAT(" y ",AS5016)))))</f>
        <v/>
      </c>
      <c r="AS5016" s="156" t="s">
        <v>8649</v>
      </c>
    </row>
    <row r="5017" spans="1:45" ht="15" customHeight="1">
      <c r="A5017" s="57"/>
      <c r="B5017" s="26"/>
      <c r="C5017" s="716" t="s">
        <v>8650</v>
      </c>
      <c r="D5017" s="716"/>
      <c r="E5017" s="941"/>
      <c r="F5017" s="942"/>
      <c r="G5017" s="942"/>
      <c r="H5017" s="943"/>
      <c r="I5017" s="940"/>
      <c r="J5017" s="940"/>
      <c r="K5017" s="940"/>
      <c r="L5017" s="940"/>
      <c r="M5017" s="940"/>
      <c r="N5017" s="940"/>
      <c r="O5017" s="940"/>
      <c r="P5017" s="940"/>
      <c r="Q5017" s="890"/>
      <c r="R5017" s="891"/>
      <c r="S5017" s="890"/>
      <c r="T5017" s="891"/>
      <c r="U5017" s="890"/>
      <c r="V5017" s="891"/>
      <c r="W5017" s="890"/>
      <c r="X5017" s="891"/>
      <c r="Y5017" s="890"/>
      <c r="Z5017" s="891"/>
      <c r="AA5017" s="890"/>
      <c r="AB5017" s="891"/>
      <c r="AC5017" s="890"/>
      <c r="AD5017" s="891"/>
      <c r="AE5017" s="164"/>
      <c r="AF5017" s="164"/>
      <c r="AG5017" s="199">
        <f t="shared" si="1576"/>
        <v>0</v>
      </c>
      <c r="AH5017" s="219" t="b">
        <f t="shared" si="1577"/>
        <v>0</v>
      </c>
      <c r="AI5017" s="198" t="str">
        <f t="shared" si="1578"/>
        <v/>
      </c>
      <c r="AJ5017" s="219" t="b">
        <f t="shared" si="1579"/>
        <v>0</v>
      </c>
      <c r="AK5017" s="198" t="str">
        <f t="shared" si="1580"/>
        <v/>
      </c>
      <c r="AL5017" s="219" t="b">
        <f t="shared" si="1581"/>
        <v>0</v>
      </c>
      <c r="AM5017" s="351">
        <f t="shared" si="1582"/>
        <v>0</v>
      </c>
      <c r="AN5017" s="164"/>
      <c r="AO5017" s="164"/>
      <c r="AP5017" s="164"/>
      <c r="AQ5017" s="402">
        <f t="shared" si="1583"/>
        <v>0</v>
      </c>
      <c r="AR5017" s="370" t="str">
        <f>IF(AQ5017=0,"",
IF(SUM($AQ$3585:AQ5017)=1,AS5017,
IF($AQ$5285&gt;SUM($AQ$3585:AQ5017),_xlfn.CONCAT(", ",AS5017),
IF($AQ$5285=SUM($AQ$3585:AQ5017),_xlfn.CONCAT(" y ",AS5017)))))</f>
        <v/>
      </c>
      <c r="AS5017" s="156" t="s">
        <v>8651</v>
      </c>
    </row>
    <row r="5018" spans="1:45" ht="15" customHeight="1">
      <c r="A5018" s="57"/>
      <c r="B5018" s="26"/>
      <c r="C5018" s="716" t="s">
        <v>8652</v>
      </c>
      <c r="D5018" s="716"/>
      <c r="E5018" s="941"/>
      <c r="F5018" s="942"/>
      <c r="G5018" s="942"/>
      <c r="H5018" s="943"/>
      <c r="I5018" s="940"/>
      <c r="J5018" s="940"/>
      <c r="K5018" s="940"/>
      <c r="L5018" s="940"/>
      <c r="M5018" s="940"/>
      <c r="N5018" s="940"/>
      <c r="O5018" s="940"/>
      <c r="P5018" s="940"/>
      <c r="Q5018" s="890"/>
      <c r="R5018" s="891"/>
      <c r="S5018" s="890"/>
      <c r="T5018" s="891"/>
      <c r="U5018" s="890"/>
      <c r="V5018" s="891"/>
      <c r="W5018" s="890"/>
      <c r="X5018" s="891"/>
      <c r="Y5018" s="890"/>
      <c r="Z5018" s="891"/>
      <c r="AA5018" s="890"/>
      <c r="AB5018" s="891"/>
      <c r="AC5018" s="890"/>
      <c r="AD5018" s="891"/>
      <c r="AE5018" s="164"/>
      <c r="AF5018" s="164"/>
      <c r="AG5018" s="199">
        <f t="shared" si="1576"/>
        <v>0</v>
      </c>
      <c r="AH5018" s="219" t="b">
        <f t="shared" si="1577"/>
        <v>0</v>
      </c>
      <c r="AI5018" s="198" t="str">
        <f t="shared" si="1578"/>
        <v/>
      </c>
      <c r="AJ5018" s="219" t="b">
        <f t="shared" si="1579"/>
        <v>0</v>
      </c>
      <c r="AK5018" s="198" t="str">
        <f t="shared" si="1580"/>
        <v/>
      </c>
      <c r="AL5018" s="219" t="b">
        <f t="shared" si="1581"/>
        <v>0</v>
      </c>
      <c r="AM5018" s="351">
        <f t="shared" si="1582"/>
        <v>0</v>
      </c>
      <c r="AN5018" s="164"/>
      <c r="AO5018" s="164"/>
      <c r="AP5018" s="164"/>
      <c r="AQ5018" s="402">
        <f t="shared" si="1583"/>
        <v>0</v>
      </c>
      <c r="AR5018" s="370" t="str">
        <f>IF(AQ5018=0,"",
IF(SUM($AQ$3585:AQ5018)=1,AS5018,
IF($AQ$5285&gt;SUM($AQ$3585:AQ5018),_xlfn.CONCAT(", ",AS5018),
IF($AQ$5285=SUM($AQ$3585:AQ5018),_xlfn.CONCAT(" y ",AS5018)))))</f>
        <v/>
      </c>
      <c r="AS5018" s="156" t="s">
        <v>8653</v>
      </c>
    </row>
    <row r="5019" spans="1:45" ht="15" customHeight="1">
      <c r="A5019" s="57"/>
      <c r="B5019" s="26"/>
      <c r="C5019" s="716" t="s">
        <v>8654</v>
      </c>
      <c r="D5019" s="716"/>
      <c r="E5019" s="941"/>
      <c r="F5019" s="942"/>
      <c r="G5019" s="942"/>
      <c r="H5019" s="943"/>
      <c r="I5019" s="940"/>
      <c r="J5019" s="940"/>
      <c r="K5019" s="940"/>
      <c r="L5019" s="940"/>
      <c r="M5019" s="940"/>
      <c r="N5019" s="940"/>
      <c r="O5019" s="940"/>
      <c r="P5019" s="940"/>
      <c r="Q5019" s="890"/>
      <c r="R5019" s="891"/>
      <c r="S5019" s="890"/>
      <c r="T5019" s="891"/>
      <c r="U5019" s="890"/>
      <c r="V5019" s="891"/>
      <c r="W5019" s="890"/>
      <c r="X5019" s="891"/>
      <c r="Y5019" s="890"/>
      <c r="Z5019" s="891"/>
      <c r="AA5019" s="890"/>
      <c r="AB5019" s="891"/>
      <c r="AC5019" s="890"/>
      <c r="AD5019" s="891"/>
      <c r="AE5019" s="164"/>
      <c r="AF5019" s="164"/>
      <c r="AG5019" s="199">
        <f t="shared" si="1576"/>
        <v>0</v>
      </c>
      <c r="AH5019" s="219" t="b">
        <f t="shared" si="1577"/>
        <v>0</v>
      </c>
      <c r="AI5019" s="198" t="str">
        <f t="shared" si="1578"/>
        <v/>
      </c>
      <c r="AJ5019" s="219" t="b">
        <f t="shared" si="1579"/>
        <v>0</v>
      </c>
      <c r="AK5019" s="198" t="str">
        <f t="shared" si="1580"/>
        <v/>
      </c>
      <c r="AL5019" s="219" t="b">
        <f t="shared" si="1581"/>
        <v>0</v>
      </c>
      <c r="AM5019" s="351">
        <f t="shared" si="1582"/>
        <v>0</v>
      </c>
      <c r="AN5019" s="164"/>
      <c r="AO5019" s="164"/>
      <c r="AP5019" s="164"/>
      <c r="AQ5019" s="402">
        <f t="shared" si="1583"/>
        <v>0</v>
      </c>
      <c r="AR5019" s="370" t="str">
        <f>IF(AQ5019=0,"",
IF(SUM($AQ$3585:AQ5019)=1,AS5019,
IF($AQ$5285&gt;SUM($AQ$3585:AQ5019),_xlfn.CONCAT(", ",AS5019),
IF($AQ$5285=SUM($AQ$3585:AQ5019),_xlfn.CONCAT(" y ",AS5019)))))</f>
        <v/>
      </c>
      <c r="AS5019" s="156" t="s">
        <v>8655</v>
      </c>
    </row>
    <row r="5020" spans="1:45" ht="15" customHeight="1">
      <c r="A5020" s="57"/>
      <c r="B5020" s="26"/>
      <c r="C5020" s="716" t="s">
        <v>8656</v>
      </c>
      <c r="D5020" s="716"/>
      <c r="E5020" s="941"/>
      <c r="F5020" s="942"/>
      <c r="G5020" s="942"/>
      <c r="H5020" s="943"/>
      <c r="I5020" s="940"/>
      <c r="J5020" s="940"/>
      <c r="K5020" s="940"/>
      <c r="L5020" s="940"/>
      <c r="M5020" s="940"/>
      <c r="N5020" s="940"/>
      <c r="O5020" s="940"/>
      <c r="P5020" s="940"/>
      <c r="Q5020" s="890"/>
      <c r="R5020" s="891"/>
      <c r="S5020" s="890"/>
      <c r="T5020" s="891"/>
      <c r="U5020" s="890"/>
      <c r="V5020" s="891"/>
      <c r="W5020" s="890"/>
      <c r="X5020" s="891"/>
      <c r="Y5020" s="890"/>
      <c r="Z5020" s="891"/>
      <c r="AA5020" s="890"/>
      <c r="AB5020" s="891"/>
      <c r="AC5020" s="890"/>
      <c r="AD5020" s="891"/>
      <c r="AE5020" s="164"/>
      <c r="AF5020" s="164"/>
      <c r="AG5020" s="199">
        <f t="shared" si="1576"/>
        <v>0</v>
      </c>
      <c r="AH5020" s="219" t="b">
        <f t="shared" si="1577"/>
        <v>0</v>
      </c>
      <c r="AI5020" s="198" t="str">
        <f t="shared" si="1578"/>
        <v/>
      </c>
      <c r="AJ5020" s="219" t="b">
        <f t="shared" si="1579"/>
        <v>0</v>
      </c>
      <c r="AK5020" s="198" t="str">
        <f t="shared" si="1580"/>
        <v/>
      </c>
      <c r="AL5020" s="219" t="b">
        <f t="shared" si="1581"/>
        <v>0</v>
      </c>
      <c r="AM5020" s="351">
        <f t="shared" si="1582"/>
        <v>0</v>
      </c>
      <c r="AN5020" s="164"/>
      <c r="AO5020" s="164"/>
      <c r="AP5020" s="164"/>
      <c r="AQ5020" s="402">
        <f t="shared" si="1583"/>
        <v>0</v>
      </c>
      <c r="AR5020" s="370" t="str">
        <f>IF(AQ5020=0,"",
IF(SUM($AQ$3585:AQ5020)=1,AS5020,
IF($AQ$5285&gt;SUM($AQ$3585:AQ5020),_xlfn.CONCAT(", ",AS5020),
IF($AQ$5285=SUM($AQ$3585:AQ5020),_xlfn.CONCAT(" y ",AS5020)))))</f>
        <v/>
      </c>
      <c r="AS5020" s="156" t="s">
        <v>8657</v>
      </c>
    </row>
    <row r="5021" spans="1:45" ht="15" customHeight="1">
      <c r="A5021" s="57"/>
      <c r="B5021" s="26"/>
      <c r="C5021" s="716" t="s">
        <v>8658</v>
      </c>
      <c r="D5021" s="716"/>
      <c r="E5021" s="941"/>
      <c r="F5021" s="942"/>
      <c r="G5021" s="942"/>
      <c r="H5021" s="943"/>
      <c r="I5021" s="940"/>
      <c r="J5021" s="940"/>
      <c r="K5021" s="940"/>
      <c r="L5021" s="940"/>
      <c r="M5021" s="940"/>
      <c r="N5021" s="940"/>
      <c r="O5021" s="940"/>
      <c r="P5021" s="940"/>
      <c r="Q5021" s="890"/>
      <c r="R5021" s="891"/>
      <c r="S5021" s="890"/>
      <c r="T5021" s="891"/>
      <c r="U5021" s="890"/>
      <c r="V5021" s="891"/>
      <c r="W5021" s="890"/>
      <c r="X5021" s="891"/>
      <c r="Y5021" s="890"/>
      <c r="Z5021" s="891"/>
      <c r="AA5021" s="890"/>
      <c r="AB5021" s="891"/>
      <c r="AC5021" s="890"/>
      <c r="AD5021" s="891"/>
      <c r="AE5021" s="164"/>
      <c r="AF5021" s="164"/>
      <c r="AG5021" s="199">
        <f t="shared" si="1576"/>
        <v>0</v>
      </c>
      <c r="AH5021" s="219" t="b">
        <f t="shared" si="1577"/>
        <v>0</v>
      </c>
      <c r="AI5021" s="198" t="str">
        <f t="shared" si="1578"/>
        <v/>
      </c>
      <c r="AJ5021" s="219" t="b">
        <f t="shared" si="1579"/>
        <v>0</v>
      </c>
      <c r="AK5021" s="198" t="str">
        <f t="shared" si="1580"/>
        <v/>
      </c>
      <c r="AL5021" s="219" t="b">
        <f t="shared" si="1581"/>
        <v>0</v>
      </c>
      <c r="AM5021" s="351">
        <f t="shared" si="1582"/>
        <v>0</v>
      </c>
      <c r="AN5021" s="164"/>
      <c r="AO5021" s="164"/>
      <c r="AP5021" s="164"/>
      <c r="AQ5021" s="402">
        <f t="shared" si="1583"/>
        <v>0</v>
      </c>
      <c r="AR5021" s="370" t="str">
        <f>IF(AQ5021=0,"",
IF(SUM($AQ$3585:AQ5021)=1,AS5021,
IF($AQ$5285&gt;SUM($AQ$3585:AQ5021),_xlfn.CONCAT(", ",AS5021),
IF($AQ$5285=SUM($AQ$3585:AQ5021),_xlfn.CONCAT(" y ",AS5021)))))</f>
        <v/>
      </c>
      <c r="AS5021" s="156" t="s">
        <v>8659</v>
      </c>
    </row>
    <row r="5022" spans="1:45" ht="15" customHeight="1">
      <c r="A5022" s="57"/>
      <c r="B5022" s="26"/>
      <c r="C5022" s="716" t="s">
        <v>8660</v>
      </c>
      <c r="D5022" s="716"/>
      <c r="E5022" s="941"/>
      <c r="F5022" s="942"/>
      <c r="G5022" s="942"/>
      <c r="H5022" s="943"/>
      <c r="I5022" s="940"/>
      <c r="J5022" s="940"/>
      <c r="K5022" s="940"/>
      <c r="L5022" s="940"/>
      <c r="M5022" s="940"/>
      <c r="N5022" s="940"/>
      <c r="O5022" s="940"/>
      <c r="P5022" s="940"/>
      <c r="Q5022" s="890"/>
      <c r="R5022" s="891"/>
      <c r="S5022" s="890"/>
      <c r="T5022" s="891"/>
      <c r="U5022" s="890"/>
      <c r="V5022" s="891"/>
      <c r="W5022" s="890"/>
      <c r="X5022" s="891"/>
      <c r="Y5022" s="890"/>
      <c r="Z5022" s="891"/>
      <c r="AA5022" s="890"/>
      <c r="AB5022" s="891"/>
      <c r="AC5022" s="890"/>
      <c r="AD5022" s="891"/>
      <c r="AE5022" s="164"/>
      <c r="AF5022" s="164"/>
      <c r="AG5022" s="199">
        <f t="shared" si="1576"/>
        <v>0</v>
      </c>
      <c r="AH5022" s="219" t="b">
        <f t="shared" si="1577"/>
        <v>0</v>
      </c>
      <c r="AI5022" s="198" t="str">
        <f t="shared" si="1578"/>
        <v/>
      </c>
      <c r="AJ5022" s="219" t="b">
        <f t="shared" si="1579"/>
        <v>0</v>
      </c>
      <c r="AK5022" s="198" t="str">
        <f t="shared" si="1580"/>
        <v/>
      </c>
      <c r="AL5022" s="219" t="b">
        <f t="shared" si="1581"/>
        <v>0</v>
      </c>
      <c r="AM5022" s="351">
        <f t="shared" si="1582"/>
        <v>0</v>
      </c>
      <c r="AN5022" s="164"/>
      <c r="AO5022" s="164"/>
      <c r="AP5022" s="164"/>
      <c r="AQ5022" s="402">
        <f t="shared" si="1583"/>
        <v>0</v>
      </c>
      <c r="AR5022" s="370" t="str">
        <f>IF(AQ5022=0,"",
IF(SUM($AQ$3585:AQ5022)=1,AS5022,
IF($AQ$5285&gt;SUM($AQ$3585:AQ5022),_xlfn.CONCAT(", ",AS5022),
IF($AQ$5285=SUM($AQ$3585:AQ5022),_xlfn.CONCAT(" y ",AS5022)))))</f>
        <v/>
      </c>
      <c r="AS5022" s="156" t="s">
        <v>8661</v>
      </c>
    </row>
    <row r="5023" spans="1:45" ht="15" customHeight="1">
      <c r="A5023" s="57"/>
      <c r="B5023" s="26"/>
      <c r="C5023" s="716" t="s">
        <v>8662</v>
      </c>
      <c r="D5023" s="716"/>
      <c r="E5023" s="941"/>
      <c r="F5023" s="942"/>
      <c r="G5023" s="942"/>
      <c r="H5023" s="943"/>
      <c r="I5023" s="940"/>
      <c r="J5023" s="940"/>
      <c r="K5023" s="940"/>
      <c r="L5023" s="940"/>
      <c r="M5023" s="940"/>
      <c r="N5023" s="940"/>
      <c r="O5023" s="940"/>
      <c r="P5023" s="940"/>
      <c r="Q5023" s="890"/>
      <c r="R5023" s="891"/>
      <c r="S5023" s="890"/>
      <c r="T5023" s="891"/>
      <c r="U5023" s="890"/>
      <c r="V5023" s="891"/>
      <c r="W5023" s="890"/>
      <c r="X5023" s="891"/>
      <c r="Y5023" s="890"/>
      <c r="Z5023" s="891"/>
      <c r="AA5023" s="890"/>
      <c r="AB5023" s="891"/>
      <c r="AC5023" s="890"/>
      <c r="AD5023" s="891"/>
      <c r="AE5023" s="164"/>
      <c r="AF5023" s="164"/>
      <c r="AG5023" s="199">
        <f t="shared" si="1576"/>
        <v>0</v>
      </c>
      <c r="AH5023" s="219" t="b">
        <f t="shared" si="1577"/>
        <v>0</v>
      </c>
      <c r="AI5023" s="198" t="str">
        <f t="shared" si="1578"/>
        <v/>
      </c>
      <c r="AJ5023" s="219" t="b">
        <f t="shared" si="1579"/>
        <v>0</v>
      </c>
      <c r="AK5023" s="198" t="str">
        <f t="shared" si="1580"/>
        <v/>
      </c>
      <c r="AL5023" s="219" t="b">
        <f t="shared" si="1581"/>
        <v>0</v>
      </c>
      <c r="AM5023" s="351">
        <f t="shared" si="1582"/>
        <v>0</v>
      </c>
      <c r="AN5023" s="164"/>
      <c r="AO5023" s="164"/>
      <c r="AP5023" s="164"/>
      <c r="AQ5023" s="402">
        <f t="shared" si="1583"/>
        <v>0</v>
      </c>
      <c r="AR5023" s="370" t="str">
        <f>IF(AQ5023=0,"",
IF(SUM($AQ$3585:AQ5023)=1,AS5023,
IF($AQ$5285&gt;SUM($AQ$3585:AQ5023),_xlfn.CONCAT(", ",AS5023),
IF($AQ$5285=SUM($AQ$3585:AQ5023),_xlfn.CONCAT(" y ",AS5023)))))</f>
        <v/>
      </c>
      <c r="AS5023" s="156" t="s">
        <v>8663</v>
      </c>
    </row>
    <row r="5024" spans="1:45" ht="15" customHeight="1">
      <c r="A5024" s="57"/>
      <c r="B5024" s="26"/>
      <c r="C5024" s="716" t="s">
        <v>8664</v>
      </c>
      <c r="D5024" s="716"/>
      <c r="E5024" s="941"/>
      <c r="F5024" s="942"/>
      <c r="G5024" s="942"/>
      <c r="H5024" s="943"/>
      <c r="I5024" s="940"/>
      <c r="J5024" s="940"/>
      <c r="K5024" s="940"/>
      <c r="L5024" s="940"/>
      <c r="M5024" s="940"/>
      <c r="N5024" s="940"/>
      <c r="O5024" s="940"/>
      <c r="P5024" s="940"/>
      <c r="Q5024" s="890"/>
      <c r="R5024" s="891"/>
      <c r="S5024" s="890"/>
      <c r="T5024" s="891"/>
      <c r="U5024" s="890"/>
      <c r="V5024" s="891"/>
      <c r="W5024" s="890"/>
      <c r="X5024" s="891"/>
      <c r="Y5024" s="890"/>
      <c r="Z5024" s="891"/>
      <c r="AA5024" s="890"/>
      <c r="AB5024" s="891"/>
      <c r="AC5024" s="890"/>
      <c r="AD5024" s="891"/>
      <c r="AE5024" s="164"/>
      <c r="AF5024" s="164"/>
      <c r="AG5024" s="199">
        <f t="shared" si="1576"/>
        <v>0</v>
      </c>
      <c r="AH5024" s="219" t="b">
        <f t="shared" si="1577"/>
        <v>0</v>
      </c>
      <c r="AI5024" s="198" t="str">
        <f t="shared" si="1578"/>
        <v/>
      </c>
      <c r="AJ5024" s="219" t="b">
        <f t="shared" si="1579"/>
        <v>0</v>
      </c>
      <c r="AK5024" s="198" t="str">
        <f t="shared" si="1580"/>
        <v/>
      </c>
      <c r="AL5024" s="219" t="b">
        <f t="shared" si="1581"/>
        <v>0</v>
      </c>
      <c r="AM5024" s="351">
        <f t="shared" si="1582"/>
        <v>0</v>
      </c>
      <c r="AN5024" s="164"/>
      <c r="AO5024" s="164"/>
      <c r="AP5024" s="164"/>
      <c r="AQ5024" s="402">
        <f t="shared" si="1583"/>
        <v>0</v>
      </c>
      <c r="AR5024" s="370" t="str">
        <f>IF(AQ5024=0,"",
IF(SUM($AQ$3585:AQ5024)=1,AS5024,
IF($AQ$5285&gt;SUM($AQ$3585:AQ5024),_xlfn.CONCAT(", ",AS5024),
IF($AQ$5285=SUM($AQ$3585:AQ5024),_xlfn.CONCAT(" y ",AS5024)))))</f>
        <v/>
      </c>
      <c r="AS5024" s="156" t="s">
        <v>8665</v>
      </c>
    </row>
    <row r="5025" spans="1:45" ht="15" customHeight="1">
      <c r="A5025" s="57"/>
      <c r="B5025" s="26"/>
      <c r="C5025" s="716" t="s">
        <v>8666</v>
      </c>
      <c r="D5025" s="716"/>
      <c r="E5025" s="941"/>
      <c r="F5025" s="942"/>
      <c r="G5025" s="942"/>
      <c r="H5025" s="943"/>
      <c r="I5025" s="940"/>
      <c r="J5025" s="940"/>
      <c r="K5025" s="940"/>
      <c r="L5025" s="940"/>
      <c r="M5025" s="940"/>
      <c r="N5025" s="940"/>
      <c r="O5025" s="940"/>
      <c r="P5025" s="940"/>
      <c r="Q5025" s="890"/>
      <c r="R5025" s="891"/>
      <c r="S5025" s="890"/>
      <c r="T5025" s="891"/>
      <c r="U5025" s="890"/>
      <c r="V5025" s="891"/>
      <c r="W5025" s="890"/>
      <c r="X5025" s="891"/>
      <c r="Y5025" s="890"/>
      <c r="Z5025" s="891"/>
      <c r="AA5025" s="890"/>
      <c r="AB5025" s="891"/>
      <c r="AC5025" s="890"/>
      <c r="AD5025" s="891"/>
      <c r="AE5025" s="164"/>
      <c r="AF5025" s="164"/>
      <c r="AG5025" s="199">
        <f t="shared" si="1576"/>
        <v>0</v>
      </c>
      <c r="AH5025" s="219" t="b">
        <f t="shared" si="1577"/>
        <v>0</v>
      </c>
      <c r="AI5025" s="198" t="str">
        <f t="shared" si="1578"/>
        <v/>
      </c>
      <c r="AJ5025" s="219" t="b">
        <f t="shared" si="1579"/>
        <v>0</v>
      </c>
      <c r="AK5025" s="198" t="str">
        <f t="shared" si="1580"/>
        <v/>
      </c>
      <c r="AL5025" s="219" t="b">
        <f t="shared" si="1581"/>
        <v>0</v>
      </c>
      <c r="AM5025" s="351">
        <f t="shared" si="1582"/>
        <v>0</v>
      </c>
      <c r="AN5025" s="164"/>
      <c r="AO5025" s="164"/>
      <c r="AP5025" s="164"/>
      <c r="AQ5025" s="402">
        <f t="shared" si="1583"/>
        <v>0</v>
      </c>
      <c r="AR5025" s="370" t="str">
        <f>IF(AQ5025=0,"",
IF(SUM($AQ$3585:AQ5025)=1,AS5025,
IF($AQ$5285&gt;SUM($AQ$3585:AQ5025),_xlfn.CONCAT(", ",AS5025),
IF($AQ$5285=SUM($AQ$3585:AQ5025),_xlfn.CONCAT(" y ",AS5025)))))</f>
        <v/>
      </c>
      <c r="AS5025" s="156" t="s">
        <v>8667</v>
      </c>
    </row>
    <row r="5026" spans="1:45" ht="15" customHeight="1">
      <c r="A5026" s="57"/>
      <c r="B5026" s="26"/>
      <c r="C5026" s="716" t="s">
        <v>8668</v>
      </c>
      <c r="D5026" s="716"/>
      <c r="E5026" s="941"/>
      <c r="F5026" s="942"/>
      <c r="G5026" s="942"/>
      <c r="H5026" s="943"/>
      <c r="I5026" s="940"/>
      <c r="J5026" s="940"/>
      <c r="K5026" s="940"/>
      <c r="L5026" s="940"/>
      <c r="M5026" s="940"/>
      <c r="N5026" s="940"/>
      <c r="O5026" s="940"/>
      <c r="P5026" s="940"/>
      <c r="Q5026" s="890"/>
      <c r="R5026" s="891"/>
      <c r="S5026" s="890"/>
      <c r="T5026" s="891"/>
      <c r="U5026" s="890"/>
      <c r="V5026" s="891"/>
      <c r="W5026" s="890"/>
      <c r="X5026" s="891"/>
      <c r="Y5026" s="890"/>
      <c r="Z5026" s="891"/>
      <c r="AA5026" s="890"/>
      <c r="AB5026" s="891"/>
      <c r="AC5026" s="890"/>
      <c r="AD5026" s="891"/>
      <c r="AE5026" s="164"/>
      <c r="AF5026" s="164"/>
      <c r="AG5026" s="199">
        <f t="shared" si="1576"/>
        <v>0</v>
      </c>
      <c r="AH5026" s="219" t="b">
        <f t="shared" si="1577"/>
        <v>0</v>
      </c>
      <c r="AI5026" s="198" t="str">
        <f t="shared" si="1578"/>
        <v/>
      </c>
      <c r="AJ5026" s="219" t="b">
        <f t="shared" si="1579"/>
        <v>0</v>
      </c>
      <c r="AK5026" s="198" t="str">
        <f t="shared" si="1580"/>
        <v/>
      </c>
      <c r="AL5026" s="219" t="b">
        <f t="shared" si="1581"/>
        <v>0</v>
      </c>
      <c r="AM5026" s="351">
        <f t="shared" si="1582"/>
        <v>0</v>
      </c>
      <c r="AN5026" s="164"/>
      <c r="AO5026" s="164"/>
      <c r="AP5026" s="164"/>
      <c r="AQ5026" s="402">
        <f t="shared" si="1583"/>
        <v>0</v>
      </c>
      <c r="AR5026" s="370" t="str">
        <f>IF(AQ5026=0,"",
IF(SUM($AQ$3585:AQ5026)=1,AS5026,
IF($AQ$5285&gt;SUM($AQ$3585:AQ5026),_xlfn.CONCAT(", ",AS5026),
IF($AQ$5285=SUM($AQ$3585:AQ5026),_xlfn.CONCAT(" y ",AS5026)))))</f>
        <v/>
      </c>
      <c r="AS5026" s="156" t="s">
        <v>8669</v>
      </c>
    </row>
    <row r="5027" spans="1:45" ht="15" customHeight="1">
      <c r="A5027" s="57"/>
      <c r="B5027" s="26"/>
      <c r="C5027" s="716" t="s">
        <v>8670</v>
      </c>
      <c r="D5027" s="716"/>
      <c r="E5027" s="941"/>
      <c r="F5027" s="942"/>
      <c r="G5027" s="942"/>
      <c r="H5027" s="943"/>
      <c r="I5027" s="940"/>
      <c r="J5027" s="940"/>
      <c r="K5027" s="940"/>
      <c r="L5027" s="940"/>
      <c r="M5027" s="940"/>
      <c r="N5027" s="940"/>
      <c r="O5027" s="940"/>
      <c r="P5027" s="940"/>
      <c r="Q5027" s="890"/>
      <c r="R5027" s="891"/>
      <c r="S5027" s="890"/>
      <c r="T5027" s="891"/>
      <c r="U5027" s="890"/>
      <c r="V5027" s="891"/>
      <c r="W5027" s="890"/>
      <c r="X5027" s="891"/>
      <c r="Y5027" s="890"/>
      <c r="Z5027" s="891"/>
      <c r="AA5027" s="890"/>
      <c r="AB5027" s="891"/>
      <c r="AC5027" s="890"/>
      <c r="AD5027" s="891"/>
      <c r="AE5027" s="164"/>
      <c r="AF5027" s="164"/>
      <c r="AG5027" s="199">
        <f t="shared" si="1576"/>
        <v>0</v>
      </c>
      <c r="AH5027" s="219" t="b">
        <f t="shared" si="1577"/>
        <v>0</v>
      </c>
      <c r="AI5027" s="198" t="str">
        <f t="shared" si="1578"/>
        <v/>
      </c>
      <c r="AJ5027" s="219" t="b">
        <f t="shared" si="1579"/>
        <v>0</v>
      </c>
      <c r="AK5027" s="198" t="str">
        <f t="shared" si="1580"/>
        <v/>
      </c>
      <c r="AL5027" s="219" t="b">
        <f t="shared" si="1581"/>
        <v>0</v>
      </c>
      <c r="AM5027" s="351">
        <f t="shared" si="1582"/>
        <v>0</v>
      </c>
      <c r="AN5027" s="164"/>
      <c r="AO5027" s="164"/>
      <c r="AP5027" s="164"/>
      <c r="AQ5027" s="402">
        <f t="shared" si="1583"/>
        <v>0</v>
      </c>
      <c r="AR5027" s="370" t="str">
        <f>IF(AQ5027=0,"",
IF(SUM($AQ$3585:AQ5027)=1,AS5027,
IF($AQ$5285&gt;SUM($AQ$3585:AQ5027),_xlfn.CONCAT(", ",AS5027),
IF($AQ$5285=SUM($AQ$3585:AQ5027),_xlfn.CONCAT(" y ",AS5027)))))</f>
        <v/>
      </c>
      <c r="AS5027" s="156" t="s">
        <v>8671</v>
      </c>
    </row>
    <row r="5028" spans="1:45" ht="15" customHeight="1">
      <c r="A5028" s="57"/>
      <c r="B5028" s="26"/>
      <c r="C5028" s="716" t="s">
        <v>8672</v>
      </c>
      <c r="D5028" s="716"/>
      <c r="E5028" s="941"/>
      <c r="F5028" s="942"/>
      <c r="G5028" s="942"/>
      <c r="H5028" s="943"/>
      <c r="I5028" s="940"/>
      <c r="J5028" s="940"/>
      <c r="K5028" s="940"/>
      <c r="L5028" s="940"/>
      <c r="M5028" s="940"/>
      <c r="N5028" s="940"/>
      <c r="O5028" s="940"/>
      <c r="P5028" s="940"/>
      <c r="Q5028" s="890"/>
      <c r="R5028" s="891"/>
      <c r="S5028" s="890"/>
      <c r="T5028" s="891"/>
      <c r="U5028" s="890"/>
      <c r="V5028" s="891"/>
      <c r="W5028" s="890"/>
      <c r="X5028" s="891"/>
      <c r="Y5028" s="890"/>
      <c r="Z5028" s="891"/>
      <c r="AA5028" s="890"/>
      <c r="AB5028" s="891"/>
      <c r="AC5028" s="890"/>
      <c r="AD5028" s="891"/>
      <c r="AE5028" s="164"/>
      <c r="AF5028" s="164"/>
      <c r="AG5028" s="199">
        <f t="shared" si="1576"/>
        <v>0</v>
      </c>
      <c r="AH5028" s="219" t="b">
        <f t="shared" si="1577"/>
        <v>0</v>
      </c>
      <c r="AI5028" s="198" t="str">
        <f t="shared" si="1578"/>
        <v/>
      </c>
      <c r="AJ5028" s="219" t="b">
        <f t="shared" si="1579"/>
        <v>0</v>
      </c>
      <c r="AK5028" s="198" t="str">
        <f t="shared" si="1580"/>
        <v/>
      </c>
      <c r="AL5028" s="219" t="b">
        <f t="shared" si="1581"/>
        <v>0</v>
      </c>
      <c r="AM5028" s="351">
        <f t="shared" si="1582"/>
        <v>0</v>
      </c>
      <c r="AN5028" s="164"/>
      <c r="AO5028" s="164"/>
      <c r="AP5028" s="164"/>
      <c r="AQ5028" s="402">
        <f t="shared" si="1583"/>
        <v>0</v>
      </c>
      <c r="AR5028" s="370" t="str">
        <f>IF(AQ5028=0,"",
IF(SUM($AQ$3585:AQ5028)=1,AS5028,
IF($AQ$5285&gt;SUM($AQ$3585:AQ5028),_xlfn.CONCAT(", ",AS5028),
IF($AQ$5285=SUM($AQ$3585:AQ5028),_xlfn.CONCAT(" y ",AS5028)))))</f>
        <v/>
      </c>
      <c r="AS5028" s="156" t="s">
        <v>8673</v>
      </c>
    </row>
    <row r="5029" spans="1:45" ht="15" customHeight="1">
      <c r="A5029" s="57"/>
      <c r="B5029" s="26"/>
      <c r="C5029" s="716" t="s">
        <v>8674</v>
      </c>
      <c r="D5029" s="716"/>
      <c r="E5029" s="941"/>
      <c r="F5029" s="942"/>
      <c r="G5029" s="942"/>
      <c r="H5029" s="943"/>
      <c r="I5029" s="940"/>
      <c r="J5029" s="940"/>
      <c r="K5029" s="940"/>
      <c r="L5029" s="940"/>
      <c r="M5029" s="940"/>
      <c r="N5029" s="940"/>
      <c r="O5029" s="940"/>
      <c r="P5029" s="940"/>
      <c r="Q5029" s="890"/>
      <c r="R5029" s="891"/>
      <c r="S5029" s="890"/>
      <c r="T5029" s="891"/>
      <c r="U5029" s="890"/>
      <c r="V5029" s="891"/>
      <c r="W5029" s="890"/>
      <c r="X5029" s="891"/>
      <c r="Y5029" s="890"/>
      <c r="Z5029" s="891"/>
      <c r="AA5029" s="890"/>
      <c r="AB5029" s="891"/>
      <c r="AC5029" s="890"/>
      <c r="AD5029" s="891"/>
      <c r="AE5029" s="164"/>
      <c r="AF5029" s="164"/>
      <c r="AG5029" s="199">
        <f t="shared" si="1576"/>
        <v>0</v>
      </c>
      <c r="AH5029" s="219" t="b">
        <f t="shared" si="1577"/>
        <v>0</v>
      </c>
      <c r="AI5029" s="198" t="str">
        <f t="shared" si="1578"/>
        <v/>
      </c>
      <c r="AJ5029" s="219" t="b">
        <f t="shared" si="1579"/>
        <v>0</v>
      </c>
      <c r="AK5029" s="198" t="str">
        <f t="shared" si="1580"/>
        <v/>
      </c>
      <c r="AL5029" s="219" t="b">
        <f t="shared" si="1581"/>
        <v>0</v>
      </c>
      <c r="AM5029" s="351">
        <f t="shared" si="1582"/>
        <v>0</v>
      </c>
      <c r="AN5029" s="164"/>
      <c r="AO5029" s="164"/>
      <c r="AP5029" s="164"/>
      <c r="AQ5029" s="402">
        <f t="shared" si="1583"/>
        <v>0</v>
      </c>
      <c r="AR5029" s="370" t="str">
        <f>IF(AQ5029=0,"",
IF(SUM($AQ$3585:AQ5029)=1,AS5029,
IF($AQ$5285&gt;SUM($AQ$3585:AQ5029),_xlfn.CONCAT(", ",AS5029),
IF($AQ$5285=SUM($AQ$3585:AQ5029),_xlfn.CONCAT(" y ",AS5029)))))</f>
        <v/>
      </c>
      <c r="AS5029" s="156" t="s">
        <v>8675</v>
      </c>
    </row>
    <row r="5030" spans="1:45" ht="15" customHeight="1">
      <c r="A5030" s="57"/>
      <c r="B5030" s="26"/>
      <c r="C5030" s="716" t="s">
        <v>8676</v>
      </c>
      <c r="D5030" s="716"/>
      <c r="E5030" s="941"/>
      <c r="F5030" s="942"/>
      <c r="G5030" s="942"/>
      <c r="H5030" s="943"/>
      <c r="I5030" s="940"/>
      <c r="J5030" s="940"/>
      <c r="K5030" s="940"/>
      <c r="L5030" s="940"/>
      <c r="M5030" s="940"/>
      <c r="N5030" s="940"/>
      <c r="O5030" s="940"/>
      <c r="P5030" s="940"/>
      <c r="Q5030" s="890"/>
      <c r="R5030" s="891"/>
      <c r="S5030" s="890"/>
      <c r="T5030" s="891"/>
      <c r="U5030" s="890"/>
      <c r="V5030" s="891"/>
      <c r="W5030" s="890"/>
      <c r="X5030" s="891"/>
      <c r="Y5030" s="890"/>
      <c r="Z5030" s="891"/>
      <c r="AA5030" s="890"/>
      <c r="AB5030" s="891"/>
      <c r="AC5030" s="890"/>
      <c r="AD5030" s="891"/>
      <c r="AE5030" s="164"/>
      <c r="AF5030" s="164"/>
      <c r="AG5030" s="199">
        <f t="shared" si="1576"/>
        <v>0</v>
      </c>
      <c r="AH5030" s="219" t="b">
        <f t="shared" si="1577"/>
        <v>0</v>
      </c>
      <c r="AI5030" s="198" t="str">
        <f t="shared" si="1578"/>
        <v/>
      </c>
      <c r="AJ5030" s="219" t="b">
        <f t="shared" si="1579"/>
        <v>0</v>
      </c>
      <c r="AK5030" s="198" t="str">
        <f t="shared" si="1580"/>
        <v/>
      </c>
      <c r="AL5030" s="219" t="b">
        <f t="shared" si="1581"/>
        <v>0</v>
      </c>
      <c r="AM5030" s="351">
        <f t="shared" si="1582"/>
        <v>0</v>
      </c>
      <c r="AN5030" s="164"/>
      <c r="AO5030" s="164"/>
      <c r="AP5030" s="164"/>
      <c r="AQ5030" s="402">
        <f t="shared" si="1583"/>
        <v>0</v>
      </c>
      <c r="AR5030" s="370" t="str">
        <f>IF(AQ5030=0,"",
IF(SUM($AQ$3585:AQ5030)=1,AS5030,
IF($AQ$5285&gt;SUM($AQ$3585:AQ5030),_xlfn.CONCAT(", ",AS5030),
IF($AQ$5285=SUM($AQ$3585:AQ5030),_xlfn.CONCAT(" y ",AS5030)))))</f>
        <v/>
      </c>
      <c r="AS5030" s="156" t="s">
        <v>8677</v>
      </c>
    </row>
    <row r="5031" spans="1:45" ht="15" customHeight="1">
      <c r="A5031" s="57"/>
      <c r="B5031" s="26"/>
      <c r="C5031" s="716" t="s">
        <v>8678</v>
      </c>
      <c r="D5031" s="716"/>
      <c r="E5031" s="941"/>
      <c r="F5031" s="942"/>
      <c r="G5031" s="942"/>
      <c r="H5031" s="943"/>
      <c r="I5031" s="940"/>
      <c r="J5031" s="940"/>
      <c r="K5031" s="940"/>
      <c r="L5031" s="940"/>
      <c r="M5031" s="940"/>
      <c r="N5031" s="940"/>
      <c r="O5031" s="940"/>
      <c r="P5031" s="940"/>
      <c r="Q5031" s="890"/>
      <c r="R5031" s="891"/>
      <c r="S5031" s="890"/>
      <c r="T5031" s="891"/>
      <c r="U5031" s="890"/>
      <c r="V5031" s="891"/>
      <c r="W5031" s="890"/>
      <c r="X5031" s="891"/>
      <c r="Y5031" s="890"/>
      <c r="Z5031" s="891"/>
      <c r="AA5031" s="890"/>
      <c r="AB5031" s="891"/>
      <c r="AC5031" s="890"/>
      <c r="AD5031" s="891"/>
      <c r="AE5031" s="164"/>
      <c r="AF5031" s="164"/>
      <c r="AG5031" s="199">
        <f t="shared" si="1576"/>
        <v>0</v>
      </c>
      <c r="AH5031" s="219" t="b">
        <f t="shared" si="1577"/>
        <v>0</v>
      </c>
      <c r="AI5031" s="198" t="str">
        <f t="shared" si="1578"/>
        <v/>
      </c>
      <c r="AJ5031" s="219" t="b">
        <f t="shared" si="1579"/>
        <v>0</v>
      </c>
      <c r="AK5031" s="198" t="str">
        <f t="shared" si="1580"/>
        <v/>
      </c>
      <c r="AL5031" s="219" t="b">
        <f t="shared" si="1581"/>
        <v>0</v>
      </c>
      <c r="AM5031" s="351">
        <f t="shared" si="1582"/>
        <v>0</v>
      </c>
      <c r="AN5031" s="164"/>
      <c r="AO5031" s="164"/>
      <c r="AP5031" s="164"/>
      <c r="AQ5031" s="402">
        <f t="shared" si="1583"/>
        <v>0</v>
      </c>
      <c r="AR5031" s="370" t="str">
        <f>IF(AQ5031=0,"",
IF(SUM($AQ$3585:AQ5031)=1,AS5031,
IF($AQ$5285&gt;SUM($AQ$3585:AQ5031),_xlfn.CONCAT(", ",AS5031),
IF($AQ$5285=SUM($AQ$3585:AQ5031),_xlfn.CONCAT(" y ",AS5031)))))</f>
        <v/>
      </c>
      <c r="AS5031" s="156" t="s">
        <v>8679</v>
      </c>
    </row>
    <row r="5032" spans="1:45" ht="15" customHeight="1">
      <c r="A5032" s="57"/>
      <c r="B5032" s="26"/>
      <c r="C5032" s="716" t="s">
        <v>8680</v>
      </c>
      <c r="D5032" s="716"/>
      <c r="E5032" s="941"/>
      <c r="F5032" s="942"/>
      <c r="G5032" s="942"/>
      <c r="H5032" s="943"/>
      <c r="I5032" s="940"/>
      <c r="J5032" s="940"/>
      <c r="K5032" s="940"/>
      <c r="L5032" s="940"/>
      <c r="M5032" s="940"/>
      <c r="N5032" s="940"/>
      <c r="O5032" s="940"/>
      <c r="P5032" s="940"/>
      <c r="Q5032" s="890"/>
      <c r="R5032" s="891"/>
      <c r="S5032" s="890"/>
      <c r="T5032" s="891"/>
      <c r="U5032" s="890"/>
      <c r="V5032" s="891"/>
      <c r="W5032" s="890"/>
      <c r="X5032" s="891"/>
      <c r="Y5032" s="890"/>
      <c r="Z5032" s="891"/>
      <c r="AA5032" s="890"/>
      <c r="AB5032" s="891"/>
      <c r="AC5032" s="890"/>
      <c r="AD5032" s="891"/>
      <c r="AE5032" s="164"/>
      <c r="AF5032" s="164"/>
      <c r="AG5032" s="199">
        <f t="shared" si="1576"/>
        <v>0</v>
      </c>
      <c r="AH5032" s="219" t="b">
        <f t="shared" si="1577"/>
        <v>0</v>
      </c>
      <c r="AI5032" s="198" t="str">
        <f t="shared" si="1578"/>
        <v/>
      </c>
      <c r="AJ5032" s="219" t="b">
        <f t="shared" si="1579"/>
        <v>0</v>
      </c>
      <c r="AK5032" s="198" t="str">
        <f t="shared" si="1580"/>
        <v/>
      </c>
      <c r="AL5032" s="219" t="b">
        <f t="shared" si="1581"/>
        <v>0</v>
      </c>
      <c r="AM5032" s="351">
        <f t="shared" si="1582"/>
        <v>0</v>
      </c>
      <c r="AN5032" s="164"/>
      <c r="AO5032" s="164"/>
      <c r="AP5032" s="164"/>
      <c r="AQ5032" s="402">
        <f t="shared" si="1583"/>
        <v>0</v>
      </c>
      <c r="AR5032" s="370" t="str">
        <f>IF(AQ5032=0,"",
IF(SUM($AQ$3585:AQ5032)=1,AS5032,
IF($AQ$5285&gt;SUM($AQ$3585:AQ5032),_xlfn.CONCAT(", ",AS5032),
IF($AQ$5285=SUM($AQ$3585:AQ5032),_xlfn.CONCAT(" y ",AS5032)))))</f>
        <v/>
      </c>
      <c r="AS5032" s="156" t="s">
        <v>8681</v>
      </c>
    </row>
    <row r="5033" spans="1:45" ht="15" customHeight="1">
      <c r="A5033" s="57"/>
      <c r="B5033" s="26"/>
      <c r="C5033" s="716" t="s">
        <v>8682</v>
      </c>
      <c r="D5033" s="716"/>
      <c r="E5033" s="941"/>
      <c r="F5033" s="942"/>
      <c r="G5033" s="942"/>
      <c r="H5033" s="943"/>
      <c r="I5033" s="940"/>
      <c r="J5033" s="940"/>
      <c r="K5033" s="940"/>
      <c r="L5033" s="940"/>
      <c r="M5033" s="940"/>
      <c r="N5033" s="940"/>
      <c r="O5033" s="940"/>
      <c r="P5033" s="940"/>
      <c r="Q5033" s="890"/>
      <c r="R5033" s="891"/>
      <c r="S5033" s="890"/>
      <c r="T5033" s="891"/>
      <c r="U5033" s="890"/>
      <c r="V5033" s="891"/>
      <c r="W5033" s="890"/>
      <c r="X5033" s="891"/>
      <c r="Y5033" s="890"/>
      <c r="Z5033" s="891"/>
      <c r="AA5033" s="890"/>
      <c r="AB5033" s="891"/>
      <c r="AC5033" s="890"/>
      <c r="AD5033" s="891"/>
      <c r="AE5033" s="164"/>
      <c r="AF5033" s="164"/>
      <c r="AG5033" s="199">
        <f t="shared" si="1576"/>
        <v>0</v>
      </c>
      <c r="AH5033" s="219" t="b">
        <f t="shared" si="1577"/>
        <v>0</v>
      </c>
      <c r="AI5033" s="198" t="str">
        <f t="shared" si="1578"/>
        <v/>
      </c>
      <c r="AJ5033" s="219" t="b">
        <f t="shared" si="1579"/>
        <v>0</v>
      </c>
      <c r="AK5033" s="198" t="str">
        <f t="shared" si="1580"/>
        <v/>
      </c>
      <c r="AL5033" s="219" t="b">
        <f t="shared" si="1581"/>
        <v>0</v>
      </c>
      <c r="AM5033" s="351">
        <f t="shared" si="1582"/>
        <v>0</v>
      </c>
      <c r="AN5033" s="164"/>
      <c r="AO5033" s="164"/>
      <c r="AP5033" s="164"/>
      <c r="AQ5033" s="402">
        <f t="shared" si="1583"/>
        <v>0</v>
      </c>
      <c r="AR5033" s="370" t="str">
        <f>IF(AQ5033=0,"",
IF(SUM($AQ$3585:AQ5033)=1,AS5033,
IF($AQ$5285&gt;SUM($AQ$3585:AQ5033),_xlfn.CONCAT(", ",AS5033),
IF($AQ$5285=SUM($AQ$3585:AQ5033),_xlfn.CONCAT(" y ",AS5033)))))</f>
        <v/>
      </c>
      <c r="AS5033" s="156" t="s">
        <v>8683</v>
      </c>
    </row>
    <row r="5034" spans="1:45" ht="15" customHeight="1">
      <c r="A5034" s="57"/>
      <c r="B5034" s="26"/>
      <c r="C5034" s="716" t="s">
        <v>8684</v>
      </c>
      <c r="D5034" s="716"/>
      <c r="E5034" s="941"/>
      <c r="F5034" s="942"/>
      <c r="G5034" s="942"/>
      <c r="H5034" s="943"/>
      <c r="I5034" s="940"/>
      <c r="J5034" s="940"/>
      <c r="K5034" s="940"/>
      <c r="L5034" s="940"/>
      <c r="M5034" s="940"/>
      <c r="N5034" s="940"/>
      <c r="O5034" s="940"/>
      <c r="P5034" s="940"/>
      <c r="Q5034" s="890"/>
      <c r="R5034" s="891"/>
      <c r="S5034" s="890"/>
      <c r="T5034" s="891"/>
      <c r="U5034" s="890"/>
      <c r="V5034" s="891"/>
      <c r="W5034" s="890"/>
      <c r="X5034" s="891"/>
      <c r="Y5034" s="890"/>
      <c r="Z5034" s="891"/>
      <c r="AA5034" s="890"/>
      <c r="AB5034" s="891"/>
      <c r="AC5034" s="890"/>
      <c r="AD5034" s="891"/>
      <c r="AE5034" s="164"/>
      <c r="AF5034" s="164"/>
      <c r="AG5034" s="199">
        <f t="shared" si="1576"/>
        <v>0</v>
      </c>
      <c r="AH5034" s="219" t="b">
        <f t="shared" si="1577"/>
        <v>0</v>
      </c>
      <c r="AI5034" s="198" t="str">
        <f t="shared" si="1578"/>
        <v/>
      </c>
      <c r="AJ5034" s="219" t="b">
        <f t="shared" si="1579"/>
        <v>0</v>
      </c>
      <c r="AK5034" s="198" t="str">
        <f t="shared" si="1580"/>
        <v/>
      </c>
      <c r="AL5034" s="219" t="b">
        <f t="shared" si="1581"/>
        <v>0</v>
      </c>
      <c r="AM5034" s="351">
        <f t="shared" si="1582"/>
        <v>0</v>
      </c>
      <c r="AN5034" s="164"/>
      <c r="AO5034" s="164"/>
      <c r="AP5034" s="164"/>
      <c r="AQ5034" s="402">
        <f t="shared" si="1583"/>
        <v>0</v>
      </c>
      <c r="AR5034" s="370" t="str">
        <f>IF(AQ5034=0,"",
IF(SUM($AQ$3585:AQ5034)=1,AS5034,
IF($AQ$5285&gt;SUM($AQ$3585:AQ5034),_xlfn.CONCAT(", ",AS5034),
IF($AQ$5285=SUM($AQ$3585:AQ5034),_xlfn.CONCAT(" y ",AS5034)))))</f>
        <v/>
      </c>
      <c r="AS5034" s="156" t="s">
        <v>8685</v>
      </c>
    </row>
    <row r="5035" spans="1:45" ht="15" customHeight="1">
      <c r="A5035" s="57"/>
      <c r="B5035" s="26"/>
      <c r="C5035" s="716" t="s">
        <v>8686</v>
      </c>
      <c r="D5035" s="716"/>
      <c r="E5035" s="941"/>
      <c r="F5035" s="942"/>
      <c r="G5035" s="942"/>
      <c r="H5035" s="943"/>
      <c r="I5035" s="940"/>
      <c r="J5035" s="940"/>
      <c r="K5035" s="940"/>
      <c r="L5035" s="940"/>
      <c r="M5035" s="940"/>
      <c r="N5035" s="940"/>
      <c r="O5035" s="940"/>
      <c r="P5035" s="940"/>
      <c r="Q5035" s="890"/>
      <c r="R5035" s="891"/>
      <c r="S5035" s="890"/>
      <c r="T5035" s="891"/>
      <c r="U5035" s="890"/>
      <c r="V5035" s="891"/>
      <c r="W5035" s="890"/>
      <c r="X5035" s="891"/>
      <c r="Y5035" s="890"/>
      <c r="Z5035" s="891"/>
      <c r="AA5035" s="890"/>
      <c r="AB5035" s="891"/>
      <c r="AC5035" s="890"/>
      <c r="AD5035" s="891"/>
      <c r="AE5035" s="164"/>
      <c r="AF5035" s="164"/>
      <c r="AG5035" s="199">
        <f t="shared" si="1576"/>
        <v>0</v>
      </c>
      <c r="AH5035" s="219" t="b">
        <f t="shared" si="1577"/>
        <v>0</v>
      </c>
      <c r="AI5035" s="198" t="str">
        <f t="shared" si="1578"/>
        <v/>
      </c>
      <c r="AJ5035" s="219" t="b">
        <f t="shared" si="1579"/>
        <v>0</v>
      </c>
      <c r="AK5035" s="198" t="str">
        <f t="shared" si="1580"/>
        <v/>
      </c>
      <c r="AL5035" s="219" t="b">
        <f t="shared" si="1581"/>
        <v>0</v>
      </c>
      <c r="AM5035" s="351">
        <f t="shared" si="1582"/>
        <v>0</v>
      </c>
      <c r="AN5035" s="164"/>
      <c r="AO5035" s="164"/>
      <c r="AP5035" s="164"/>
      <c r="AQ5035" s="402">
        <f t="shared" si="1583"/>
        <v>0</v>
      </c>
      <c r="AR5035" s="370" t="str">
        <f>IF(AQ5035=0,"",
IF(SUM($AQ$3585:AQ5035)=1,AS5035,
IF($AQ$5285&gt;SUM($AQ$3585:AQ5035),_xlfn.CONCAT(", ",AS5035),
IF($AQ$5285=SUM($AQ$3585:AQ5035),_xlfn.CONCAT(" y ",AS5035)))))</f>
        <v/>
      </c>
      <c r="AS5035" s="156" t="s">
        <v>8687</v>
      </c>
    </row>
    <row r="5036" spans="1:45" ht="15" customHeight="1">
      <c r="A5036" s="57"/>
      <c r="B5036" s="26"/>
      <c r="C5036" s="716" t="s">
        <v>8688</v>
      </c>
      <c r="D5036" s="716"/>
      <c r="E5036" s="941"/>
      <c r="F5036" s="942"/>
      <c r="G5036" s="942"/>
      <c r="H5036" s="943"/>
      <c r="I5036" s="940"/>
      <c r="J5036" s="940"/>
      <c r="K5036" s="940"/>
      <c r="L5036" s="940"/>
      <c r="M5036" s="940"/>
      <c r="N5036" s="940"/>
      <c r="O5036" s="940"/>
      <c r="P5036" s="940"/>
      <c r="Q5036" s="890"/>
      <c r="R5036" s="891"/>
      <c r="S5036" s="890"/>
      <c r="T5036" s="891"/>
      <c r="U5036" s="890"/>
      <c r="V5036" s="891"/>
      <c r="W5036" s="890"/>
      <c r="X5036" s="891"/>
      <c r="Y5036" s="890"/>
      <c r="Z5036" s="891"/>
      <c r="AA5036" s="890"/>
      <c r="AB5036" s="891"/>
      <c r="AC5036" s="890"/>
      <c r="AD5036" s="891"/>
      <c r="AE5036" s="164"/>
      <c r="AF5036" s="164"/>
      <c r="AG5036" s="199">
        <f t="shared" si="1576"/>
        <v>0</v>
      </c>
      <c r="AH5036" s="219" t="b">
        <f t="shared" si="1577"/>
        <v>0</v>
      </c>
      <c r="AI5036" s="198" t="str">
        <f t="shared" si="1578"/>
        <v/>
      </c>
      <c r="AJ5036" s="219" t="b">
        <f t="shared" si="1579"/>
        <v>0</v>
      </c>
      <c r="AK5036" s="198" t="str">
        <f t="shared" si="1580"/>
        <v/>
      </c>
      <c r="AL5036" s="219" t="b">
        <f t="shared" si="1581"/>
        <v>0</v>
      </c>
      <c r="AM5036" s="351">
        <f t="shared" si="1582"/>
        <v>0</v>
      </c>
      <c r="AN5036" s="164"/>
      <c r="AO5036" s="164"/>
      <c r="AP5036" s="164"/>
      <c r="AQ5036" s="402">
        <f t="shared" si="1583"/>
        <v>0</v>
      </c>
      <c r="AR5036" s="370" t="str">
        <f>IF(AQ5036=0,"",
IF(SUM($AQ$3585:AQ5036)=1,AS5036,
IF($AQ$5285&gt;SUM($AQ$3585:AQ5036),_xlfn.CONCAT(", ",AS5036),
IF($AQ$5285=SUM($AQ$3585:AQ5036),_xlfn.CONCAT(" y ",AS5036)))))</f>
        <v/>
      </c>
      <c r="AS5036" s="156" t="s">
        <v>8689</v>
      </c>
    </row>
    <row r="5037" spans="1:45" ht="15" customHeight="1">
      <c r="A5037" s="57"/>
      <c r="B5037" s="26"/>
      <c r="C5037" s="716" t="s">
        <v>8690</v>
      </c>
      <c r="D5037" s="716"/>
      <c r="E5037" s="941"/>
      <c r="F5037" s="942"/>
      <c r="G5037" s="942"/>
      <c r="H5037" s="943"/>
      <c r="I5037" s="940"/>
      <c r="J5037" s="940"/>
      <c r="K5037" s="940"/>
      <c r="L5037" s="940"/>
      <c r="M5037" s="940"/>
      <c r="N5037" s="940"/>
      <c r="O5037" s="940"/>
      <c r="P5037" s="940"/>
      <c r="Q5037" s="890"/>
      <c r="R5037" s="891"/>
      <c r="S5037" s="890"/>
      <c r="T5037" s="891"/>
      <c r="U5037" s="890"/>
      <c r="V5037" s="891"/>
      <c r="W5037" s="890"/>
      <c r="X5037" s="891"/>
      <c r="Y5037" s="890"/>
      <c r="Z5037" s="891"/>
      <c r="AA5037" s="890"/>
      <c r="AB5037" s="891"/>
      <c r="AC5037" s="890"/>
      <c r="AD5037" s="891"/>
      <c r="AE5037" s="164"/>
      <c r="AF5037" s="164"/>
      <c r="AG5037" s="199">
        <f t="shared" si="1576"/>
        <v>0</v>
      </c>
      <c r="AH5037" s="219" t="b">
        <f t="shared" si="1577"/>
        <v>0</v>
      </c>
      <c r="AI5037" s="198" t="str">
        <f t="shared" si="1578"/>
        <v/>
      </c>
      <c r="AJ5037" s="219" t="b">
        <f t="shared" si="1579"/>
        <v>0</v>
      </c>
      <c r="AK5037" s="198" t="str">
        <f t="shared" si="1580"/>
        <v/>
      </c>
      <c r="AL5037" s="219" t="b">
        <f t="shared" si="1581"/>
        <v>0</v>
      </c>
      <c r="AM5037" s="351">
        <f t="shared" si="1582"/>
        <v>0</v>
      </c>
      <c r="AN5037" s="164"/>
      <c r="AO5037" s="164"/>
      <c r="AP5037" s="164"/>
      <c r="AQ5037" s="402">
        <f t="shared" si="1583"/>
        <v>0</v>
      </c>
      <c r="AR5037" s="370" t="str">
        <f>IF(AQ5037=0,"",
IF(SUM($AQ$3585:AQ5037)=1,AS5037,
IF($AQ$5285&gt;SUM($AQ$3585:AQ5037),_xlfn.CONCAT(", ",AS5037),
IF($AQ$5285=SUM($AQ$3585:AQ5037),_xlfn.CONCAT(" y ",AS5037)))))</f>
        <v/>
      </c>
      <c r="AS5037" s="156" t="s">
        <v>8691</v>
      </c>
    </row>
    <row r="5038" spans="1:45" ht="15" customHeight="1">
      <c r="A5038" s="57"/>
      <c r="B5038" s="26"/>
      <c r="C5038" s="716" t="s">
        <v>8692</v>
      </c>
      <c r="D5038" s="716"/>
      <c r="E5038" s="941"/>
      <c r="F5038" s="942"/>
      <c r="G5038" s="942"/>
      <c r="H5038" s="943"/>
      <c r="I5038" s="940"/>
      <c r="J5038" s="940"/>
      <c r="K5038" s="940"/>
      <c r="L5038" s="940"/>
      <c r="M5038" s="940"/>
      <c r="N5038" s="940"/>
      <c r="O5038" s="940"/>
      <c r="P5038" s="940"/>
      <c r="Q5038" s="890"/>
      <c r="R5038" s="891"/>
      <c r="S5038" s="890"/>
      <c r="T5038" s="891"/>
      <c r="U5038" s="890"/>
      <c r="V5038" s="891"/>
      <c r="W5038" s="890"/>
      <c r="X5038" s="891"/>
      <c r="Y5038" s="890"/>
      <c r="Z5038" s="891"/>
      <c r="AA5038" s="890"/>
      <c r="AB5038" s="891"/>
      <c r="AC5038" s="890"/>
      <c r="AD5038" s="891"/>
      <c r="AE5038" s="164"/>
      <c r="AF5038" s="164"/>
      <c r="AG5038" s="199">
        <f t="shared" si="1576"/>
        <v>0</v>
      </c>
      <c r="AH5038" s="219" t="b">
        <f t="shared" si="1577"/>
        <v>0</v>
      </c>
      <c r="AI5038" s="198" t="str">
        <f t="shared" si="1578"/>
        <v/>
      </c>
      <c r="AJ5038" s="219" t="b">
        <f t="shared" si="1579"/>
        <v>0</v>
      </c>
      <c r="AK5038" s="198" t="str">
        <f t="shared" si="1580"/>
        <v/>
      </c>
      <c r="AL5038" s="219" t="b">
        <f t="shared" si="1581"/>
        <v>0</v>
      </c>
      <c r="AM5038" s="351">
        <f t="shared" si="1582"/>
        <v>0</v>
      </c>
      <c r="AN5038" s="164"/>
      <c r="AO5038" s="164"/>
      <c r="AP5038" s="164"/>
      <c r="AQ5038" s="402">
        <f t="shared" si="1583"/>
        <v>0</v>
      </c>
      <c r="AR5038" s="370" t="str">
        <f>IF(AQ5038=0,"",
IF(SUM($AQ$3585:AQ5038)=1,AS5038,
IF($AQ$5285&gt;SUM($AQ$3585:AQ5038),_xlfn.CONCAT(", ",AS5038),
IF($AQ$5285=SUM($AQ$3585:AQ5038),_xlfn.CONCAT(" y ",AS5038)))))</f>
        <v/>
      </c>
      <c r="AS5038" s="156" t="s">
        <v>8693</v>
      </c>
    </row>
    <row r="5039" spans="1:45" ht="15" customHeight="1">
      <c r="A5039" s="57"/>
      <c r="B5039" s="26"/>
      <c r="C5039" s="716" t="s">
        <v>8694</v>
      </c>
      <c r="D5039" s="716"/>
      <c r="E5039" s="941"/>
      <c r="F5039" s="942"/>
      <c r="G5039" s="942"/>
      <c r="H5039" s="943"/>
      <c r="I5039" s="940"/>
      <c r="J5039" s="940"/>
      <c r="K5039" s="940"/>
      <c r="L5039" s="940"/>
      <c r="M5039" s="940"/>
      <c r="N5039" s="940"/>
      <c r="O5039" s="940"/>
      <c r="P5039" s="940"/>
      <c r="Q5039" s="890"/>
      <c r="R5039" s="891"/>
      <c r="S5039" s="890"/>
      <c r="T5039" s="891"/>
      <c r="U5039" s="890"/>
      <c r="V5039" s="891"/>
      <c r="W5039" s="890"/>
      <c r="X5039" s="891"/>
      <c r="Y5039" s="890"/>
      <c r="Z5039" s="891"/>
      <c r="AA5039" s="890"/>
      <c r="AB5039" s="891"/>
      <c r="AC5039" s="890"/>
      <c r="AD5039" s="891"/>
      <c r="AE5039" s="164"/>
      <c r="AF5039" s="164"/>
      <c r="AG5039" s="199">
        <f t="shared" si="1576"/>
        <v>0</v>
      </c>
      <c r="AH5039" s="219" t="b">
        <f t="shared" si="1577"/>
        <v>0</v>
      </c>
      <c r="AI5039" s="198" t="str">
        <f t="shared" si="1578"/>
        <v/>
      </c>
      <c r="AJ5039" s="219" t="b">
        <f t="shared" si="1579"/>
        <v>0</v>
      </c>
      <c r="AK5039" s="198" t="str">
        <f t="shared" si="1580"/>
        <v/>
      </c>
      <c r="AL5039" s="219" t="b">
        <f t="shared" si="1581"/>
        <v>0</v>
      </c>
      <c r="AM5039" s="351">
        <f t="shared" si="1582"/>
        <v>0</v>
      </c>
      <c r="AN5039" s="164"/>
      <c r="AO5039" s="164"/>
      <c r="AP5039" s="164"/>
      <c r="AQ5039" s="402">
        <f t="shared" si="1583"/>
        <v>0</v>
      </c>
      <c r="AR5039" s="370" t="str">
        <f>IF(AQ5039=0,"",
IF(SUM($AQ$3585:AQ5039)=1,AS5039,
IF($AQ$5285&gt;SUM($AQ$3585:AQ5039),_xlfn.CONCAT(", ",AS5039),
IF($AQ$5285=SUM($AQ$3585:AQ5039),_xlfn.CONCAT(" y ",AS5039)))))</f>
        <v/>
      </c>
      <c r="AS5039" s="156" t="s">
        <v>8695</v>
      </c>
    </row>
    <row r="5040" spans="1:45" ht="15" customHeight="1">
      <c r="A5040" s="57"/>
      <c r="B5040" s="26"/>
      <c r="C5040" s="716" t="s">
        <v>8696</v>
      </c>
      <c r="D5040" s="716"/>
      <c r="E5040" s="941"/>
      <c r="F5040" s="942"/>
      <c r="G5040" s="942"/>
      <c r="H5040" s="943"/>
      <c r="I5040" s="940"/>
      <c r="J5040" s="940"/>
      <c r="K5040" s="940"/>
      <c r="L5040" s="940"/>
      <c r="M5040" s="940"/>
      <c r="N5040" s="940"/>
      <c r="O5040" s="940"/>
      <c r="P5040" s="940"/>
      <c r="Q5040" s="890"/>
      <c r="R5040" s="891"/>
      <c r="S5040" s="890"/>
      <c r="T5040" s="891"/>
      <c r="U5040" s="890"/>
      <c r="V5040" s="891"/>
      <c r="W5040" s="890"/>
      <c r="X5040" s="891"/>
      <c r="Y5040" s="890"/>
      <c r="Z5040" s="891"/>
      <c r="AA5040" s="890"/>
      <c r="AB5040" s="891"/>
      <c r="AC5040" s="890"/>
      <c r="AD5040" s="891"/>
      <c r="AE5040" s="164"/>
      <c r="AF5040" s="164"/>
      <c r="AG5040" s="199">
        <f t="shared" si="1576"/>
        <v>0</v>
      </c>
      <c r="AH5040" s="219" t="b">
        <f t="shared" si="1577"/>
        <v>0</v>
      </c>
      <c r="AI5040" s="198" t="str">
        <f t="shared" si="1578"/>
        <v/>
      </c>
      <c r="AJ5040" s="219" t="b">
        <f t="shared" si="1579"/>
        <v>0</v>
      </c>
      <c r="AK5040" s="198" t="str">
        <f t="shared" si="1580"/>
        <v/>
      </c>
      <c r="AL5040" s="219" t="b">
        <f t="shared" si="1581"/>
        <v>0</v>
      </c>
      <c r="AM5040" s="351">
        <f t="shared" si="1582"/>
        <v>0</v>
      </c>
      <c r="AN5040" s="164"/>
      <c r="AO5040" s="164"/>
      <c r="AP5040" s="164"/>
      <c r="AQ5040" s="402">
        <f t="shared" si="1583"/>
        <v>0</v>
      </c>
      <c r="AR5040" s="370" t="str">
        <f>IF(AQ5040=0,"",
IF(SUM($AQ$3585:AQ5040)=1,AS5040,
IF($AQ$5285&gt;SUM($AQ$3585:AQ5040),_xlfn.CONCAT(", ",AS5040),
IF($AQ$5285=SUM($AQ$3585:AQ5040),_xlfn.CONCAT(" y ",AS5040)))))</f>
        <v/>
      </c>
      <c r="AS5040" s="156" t="s">
        <v>8697</v>
      </c>
    </row>
    <row r="5041" spans="1:45" ht="15" customHeight="1">
      <c r="A5041" s="57"/>
      <c r="B5041" s="26"/>
      <c r="C5041" s="716" t="s">
        <v>8698</v>
      </c>
      <c r="D5041" s="716"/>
      <c r="E5041" s="941"/>
      <c r="F5041" s="942"/>
      <c r="G5041" s="942"/>
      <c r="H5041" s="943"/>
      <c r="I5041" s="940"/>
      <c r="J5041" s="940"/>
      <c r="K5041" s="940"/>
      <c r="L5041" s="940"/>
      <c r="M5041" s="940"/>
      <c r="N5041" s="940"/>
      <c r="O5041" s="940"/>
      <c r="P5041" s="940"/>
      <c r="Q5041" s="890"/>
      <c r="R5041" s="891"/>
      <c r="S5041" s="890"/>
      <c r="T5041" s="891"/>
      <c r="U5041" s="890"/>
      <c r="V5041" s="891"/>
      <c r="W5041" s="890"/>
      <c r="X5041" s="891"/>
      <c r="Y5041" s="890"/>
      <c r="Z5041" s="891"/>
      <c r="AA5041" s="890"/>
      <c r="AB5041" s="891"/>
      <c r="AC5041" s="890"/>
      <c r="AD5041" s="891"/>
      <c r="AE5041" s="164"/>
      <c r="AF5041" s="164"/>
      <c r="AG5041" s="199">
        <f t="shared" si="1576"/>
        <v>0</v>
      </c>
      <c r="AH5041" s="219" t="b">
        <f t="shared" si="1577"/>
        <v>0</v>
      </c>
      <c r="AI5041" s="198" t="str">
        <f t="shared" si="1578"/>
        <v/>
      </c>
      <c r="AJ5041" s="219" t="b">
        <f t="shared" si="1579"/>
        <v>0</v>
      </c>
      <c r="AK5041" s="198" t="str">
        <f t="shared" si="1580"/>
        <v/>
      </c>
      <c r="AL5041" s="219" t="b">
        <f t="shared" si="1581"/>
        <v>0</v>
      </c>
      <c r="AM5041" s="351">
        <f t="shared" si="1582"/>
        <v>0</v>
      </c>
      <c r="AN5041" s="164"/>
      <c r="AO5041" s="164"/>
      <c r="AP5041" s="164"/>
      <c r="AQ5041" s="402">
        <f t="shared" si="1583"/>
        <v>0</v>
      </c>
      <c r="AR5041" s="370" t="str">
        <f>IF(AQ5041=0,"",
IF(SUM($AQ$3585:AQ5041)=1,AS5041,
IF($AQ$5285&gt;SUM($AQ$3585:AQ5041),_xlfn.CONCAT(", ",AS5041),
IF($AQ$5285=SUM($AQ$3585:AQ5041),_xlfn.CONCAT(" y ",AS5041)))))</f>
        <v/>
      </c>
      <c r="AS5041" s="156" t="s">
        <v>8699</v>
      </c>
    </row>
    <row r="5042" spans="1:45" ht="15" customHeight="1">
      <c r="A5042" s="57"/>
      <c r="B5042" s="26"/>
      <c r="C5042" s="716" t="s">
        <v>8700</v>
      </c>
      <c r="D5042" s="716"/>
      <c r="E5042" s="941"/>
      <c r="F5042" s="942"/>
      <c r="G5042" s="942"/>
      <c r="H5042" s="943"/>
      <c r="I5042" s="940"/>
      <c r="J5042" s="940"/>
      <c r="K5042" s="940"/>
      <c r="L5042" s="940"/>
      <c r="M5042" s="940"/>
      <c r="N5042" s="940"/>
      <c r="O5042" s="940"/>
      <c r="P5042" s="940"/>
      <c r="Q5042" s="890"/>
      <c r="R5042" s="891"/>
      <c r="S5042" s="890"/>
      <c r="T5042" s="891"/>
      <c r="U5042" s="890"/>
      <c r="V5042" s="891"/>
      <c r="W5042" s="890"/>
      <c r="X5042" s="891"/>
      <c r="Y5042" s="890"/>
      <c r="Z5042" s="891"/>
      <c r="AA5042" s="890"/>
      <c r="AB5042" s="891"/>
      <c r="AC5042" s="890"/>
      <c r="AD5042" s="891"/>
      <c r="AE5042" s="164"/>
      <c r="AF5042" s="164"/>
      <c r="AG5042" s="199">
        <f t="shared" si="1576"/>
        <v>0</v>
      </c>
      <c r="AH5042" s="219" t="b">
        <f t="shared" si="1577"/>
        <v>0</v>
      </c>
      <c r="AI5042" s="198" t="str">
        <f t="shared" si="1578"/>
        <v/>
      </c>
      <c r="AJ5042" s="219" t="b">
        <f t="shared" si="1579"/>
        <v>0</v>
      </c>
      <c r="AK5042" s="198" t="str">
        <f t="shared" si="1580"/>
        <v/>
      </c>
      <c r="AL5042" s="219" t="b">
        <f t="shared" si="1581"/>
        <v>0</v>
      </c>
      <c r="AM5042" s="351">
        <f t="shared" si="1582"/>
        <v>0</v>
      </c>
      <c r="AN5042" s="164"/>
      <c r="AO5042" s="164"/>
      <c r="AP5042" s="164"/>
      <c r="AQ5042" s="402">
        <f t="shared" si="1583"/>
        <v>0</v>
      </c>
      <c r="AR5042" s="370" t="str">
        <f>IF(AQ5042=0,"",
IF(SUM($AQ$3585:AQ5042)=1,AS5042,
IF($AQ$5285&gt;SUM($AQ$3585:AQ5042),_xlfn.CONCAT(", ",AS5042),
IF($AQ$5285=SUM($AQ$3585:AQ5042),_xlfn.CONCAT(" y ",AS5042)))))</f>
        <v/>
      </c>
      <c r="AS5042" s="156" t="s">
        <v>8701</v>
      </c>
    </row>
    <row r="5043" spans="1:45" ht="15" customHeight="1">
      <c r="A5043" s="57"/>
      <c r="B5043" s="26"/>
      <c r="C5043" s="716" t="s">
        <v>8702</v>
      </c>
      <c r="D5043" s="716"/>
      <c r="E5043" s="941"/>
      <c r="F5043" s="942"/>
      <c r="G5043" s="942"/>
      <c r="H5043" s="943"/>
      <c r="I5043" s="940"/>
      <c r="J5043" s="940"/>
      <c r="K5043" s="940"/>
      <c r="L5043" s="940"/>
      <c r="M5043" s="940"/>
      <c r="N5043" s="940"/>
      <c r="O5043" s="940"/>
      <c r="P5043" s="940"/>
      <c r="Q5043" s="890"/>
      <c r="R5043" s="891"/>
      <c r="S5043" s="890"/>
      <c r="T5043" s="891"/>
      <c r="U5043" s="890"/>
      <c r="V5043" s="891"/>
      <c r="W5043" s="890"/>
      <c r="X5043" s="891"/>
      <c r="Y5043" s="890"/>
      <c r="Z5043" s="891"/>
      <c r="AA5043" s="890"/>
      <c r="AB5043" s="891"/>
      <c r="AC5043" s="890"/>
      <c r="AD5043" s="891"/>
      <c r="AE5043" s="164"/>
      <c r="AF5043" s="164"/>
      <c r="AG5043" s="199">
        <f t="shared" si="1576"/>
        <v>0</v>
      </c>
      <c r="AH5043" s="219" t="b">
        <f t="shared" si="1577"/>
        <v>0</v>
      </c>
      <c r="AI5043" s="198" t="str">
        <f t="shared" si="1578"/>
        <v/>
      </c>
      <c r="AJ5043" s="219" t="b">
        <f t="shared" si="1579"/>
        <v>0</v>
      </c>
      <c r="AK5043" s="198" t="str">
        <f t="shared" si="1580"/>
        <v/>
      </c>
      <c r="AL5043" s="219" t="b">
        <f t="shared" si="1581"/>
        <v>0</v>
      </c>
      <c r="AM5043" s="351">
        <f t="shared" si="1582"/>
        <v>0</v>
      </c>
      <c r="AN5043" s="164"/>
      <c r="AO5043" s="164"/>
      <c r="AP5043" s="164"/>
      <c r="AQ5043" s="402">
        <f t="shared" si="1583"/>
        <v>0</v>
      </c>
      <c r="AR5043" s="370" t="str">
        <f>IF(AQ5043=0,"",
IF(SUM($AQ$3585:AQ5043)=1,AS5043,
IF($AQ$5285&gt;SUM($AQ$3585:AQ5043),_xlfn.CONCAT(", ",AS5043),
IF($AQ$5285=SUM($AQ$3585:AQ5043),_xlfn.CONCAT(" y ",AS5043)))))</f>
        <v/>
      </c>
      <c r="AS5043" s="156" t="s">
        <v>8703</v>
      </c>
    </row>
    <row r="5044" spans="1:45" ht="15" customHeight="1">
      <c r="A5044" s="57"/>
      <c r="B5044" s="26"/>
      <c r="C5044" s="716" t="s">
        <v>8704</v>
      </c>
      <c r="D5044" s="716"/>
      <c r="E5044" s="941"/>
      <c r="F5044" s="942"/>
      <c r="G5044" s="942"/>
      <c r="H5044" s="943"/>
      <c r="I5044" s="940"/>
      <c r="J5044" s="940"/>
      <c r="K5044" s="940"/>
      <c r="L5044" s="940"/>
      <c r="M5044" s="940"/>
      <c r="N5044" s="940"/>
      <c r="O5044" s="940"/>
      <c r="P5044" s="940"/>
      <c r="Q5044" s="890"/>
      <c r="R5044" s="891"/>
      <c r="S5044" s="890"/>
      <c r="T5044" s="891"/>
      <c r="U5044" s="890"/>
      <c r="V5044" s="891"/>
      <c r="W5044" s="890"/>
      <c r="X5044" s="891"/>
      <c r="Y5044" s="890"/>
      <c r="Z5044" s="891"/>
      <c r="AA5044" s="890"/>
      <c r="AB5044" s="891"/>
      <c r="AC5044" s="890"/>
      <c r="AD5044" s="891"/>
      <c r="AE5044" s="164"/>
      <c r="AF5044" s="164"/>
      <c r="AG5044" s="199">
        <f t="shared" si="1576"/>
        <v>0</v>
      </c>
      <c r="AH5044" s="219" t="b">
        <f t="shared" si="1577"/>
        <v>0</v>
      </c>
      <c r="AI5044" s="198" t="str">
        <f t="shared" si="1578"/>
        <v/>
      </c>
      <c r="AJ5044" s="219" t="b">
        <f t="shared" si="1579"/>
        <v>0</v>
      </c>
      <c r="AK5044" s="198" t="str">
        <f t="shared" si="1580"/>
        <v/>
      </c>
      <c r="AL5044" s="219" t="b">
        <f t="shared" si="1581"/>
        <v>0</v>
      </c>
      <c r="AM5044" s="351">
        <f t="shared" si="1582"/>
        <v>0</v>
      </c>
      <c r="AN5044" s="164"/>
      <c r="AO5044" s="164"/>
      <c r="AP5044" s="164"/>
      <c r="AQ5044" s="402">
        <f t="shared" si="1583"/>
        <v>0</v>
      </c>
      <c r="AR5044" s="370" t="str">
        <f>IF(AQ5044=0,"",
IF(SUM($AQ$3585:AQ5044)=1,AS5044,
IF($AQ$5285&gt;SUM($AQ$3585:AQ5044),_xlfn.CONCAT(", ",AS5044),
IF($AQ$5285=SUM($AQ$3585:AQ5044),_xlfn.CONCAT(" y ",AS5044)))))</f>
        <v/>
      </c>
      <c r="AS5044" s="156" t="s">
        <v>8705</v>
      </c>
    </row>
    <row r="5045" spans="1:45" ht="15" customHeight="1">
      <c r="A5045" s="57"/>
      <c r="B5045" s="26"/>
      <c r="C5045" s="716" t="s">
        <v>8706</v>
      </c>
      <c r="D5045" s="716"/>
      <c r="E5045" s="941"/>
      <c r="F5045" s="942"/>
      <c r="G5045" s="942"/>
      <c r="H5045" s="943"/>
      <c r="I5045" s="940"/>
      <c r="J5045" s="940"/>
      <c r="K5045" s="940"/>
      <c r="L5045" s="940"/>
      <c r="M5045" s="940"/>
      <c r="N5045" s="940"/>
      <c r="O5045" s="940"/>
      <c r="P5045" s="940"/>
      <c r="Q5045" s="890"/>
      <c r="R5045" s="891"/>
      <c r="S5045" s="890"/>
      <c r="T5045" s="891"/>
      <c r="U5045" s="890"/>
      <c r="V5045" s="891"/>
      <c r="W5045" s="890"/>
      <c r="X5045" s="891"/>
      <c r="Y5045" s="890"/>
      <c r="Z5045" s="891"/>
      <c r="AA5045" s="890"/>
      <c r="AB5045" s="891"/>
      <c r="AC5045" s="890"/>
      <c r="AD5045" s="891"/>
      <c r="AE5045" s="164"/>
      <c r="AF5045" s="164"/>
      <c r="AG5045" s="199">
        <f t="shared" si="1576"/>
        <v>0</v>
      </c>
      <c r="AH5045" s="219" t="b">
        <f t="shared" si="1577"/>
        <v>0</v>
      </c>
      <c r="AI5045" s="198" t="str">
        <f t="shared" si="1578"/>
        <v/>
      </c>
      <c r="AJ5045" s="219" t="b">
        <f t="shared" si="1579"/>
        <v>0</v>
      </c>
      <c r="AK5045" s="198" t="str">
        <f t="shared" si="1580"/>
        <v/>
      </c>
      <c r="AL5045" s="219" t="b">
        <f t="shared" si="1581"/>
        <v>0</v>
      </c>
      <c r="AM5045" s="351">
        <f t="shared" si="1582"/>
        <v>0</v>
      </c>
      <c r="AN5045" s="164"/>
      <c r="AO5045" s="164"/>
      <c r="AP5045" s="164"/>
      <c r="AQ5045" s="402">
        <f t="shared" si="1583"/>
        <v>0</v>
      </c>
      <c r="AR5045" s="370" t="str">
        <f>IF(AQ5045=0,"",
IF(SUM($AQ$3585:AQ5045)=1,AS5045,
IF($AQ$5285&gt;SUM($AQ$3585:AQ5045),_xlfn.CONCAT(", ",AS5045),
IF($AQ$5285=SUM($AQ$3585:AQ5045),_xlfn.CONCAT(" y ",AS5045)))))</f>
        <v/>
      </c>
      <c r="AS5045" s="156" t="s">
        <v>8707</v>
      </c>
    </row>
    <row r="5046" spans="1:45" ht="15" customHeight="1">
      <c r="A5046" s="57"/>
      <c r="B5046" s="26"/>
      <c r="C5046" s="716" t="s">
        <v>8708</v>
      </c>
      <c r="D5046" s="716"/>
      <c r="E5046" s="941"/>
      <c r="F5046" s="942"/>
      <c r="G5046" s="942"/>
      <c r="H5046" s="943"/>
      <c r="I5046" s="940"/>
      <c r="J5046" s="940"/>
      <c r="K5046" s="940"/>
      <c r="L5046" s="940"/>
      <c r="M5046" s="940"/>
      <c r="N5046" s="940"/>
      <c r="O5046" s="940"/>
      <c r="P5046" s="940"/>
      <c r="Q5046" s="890"/>
      <c r="R5046" s="891"/>
      <c r="S5046" s="890"/>
      <c r="T5046" s="891"/>
      <c r="U5046" s="890"/>
      <c r="V5046" s="891"/>
      <c r="W5046" s="890"/>
      <c r="X5046" s="891"/>
      <c r="Y5046" s="890"/>
      <c r="Z5046" s="891"/>
      <c r="AA5046" s="890"/>
      <c r="AB5046" s="891"/>
      <c r="AC5046" s="890"/>
      <c r="AD5046" s="891"/>
      <c r="AE5046" s="164"/>
      <c r="AF5046" s="164"/>
      <c r="AG5046" s="199">
        <f t="shared" si="1576"/>
        <v>0</v>
      </c>
      <c r="AH5046" s="219" t="b">
        <f t="shared" si="1577"/>
        <v>0</v>
      </c>
      <c r="AI5046" s="198" t="str">
        <f t="shared" si="1578"/>
        <v/>
      </c>
      <c r="AJ5046" s="219" t="b">
        <f t="shared" si="1579"/>
        <v>0</v>
      </c>
      <c r="AK5046" s="198" t="str">
        <f t="shared" si="1580"/>
        <v/>
      </c>
      <c r="AL5046" s="219" t="b">
        <f t="shared" si="1581"/>
        <v>0</v>
      </c>
      <c r="AM5046" s="351">
        <f t="shared" si="1582"/>
        <v>0</v>
      </c>
      <c r="AN5046" s="164"/>
      <c r="AO5046" s="164"/>
      <c r="AP5046" s="164"/>
      <c r="AQ5046" s="402">
        <f t="shared" si="1583"/>
        <v>0</v>
      </c>
      <c r="AR5046" s="370" t="str">
        <f>IF(AQ5046=0,"",
IF(SUM($AQ$3585:AQ5046)=1,AS5046,
IF($AQ$5285&gt;SUM($AQ$3585:AQ5046),_xlfn.CONCAT(", ",AS5046),
IF($AQ$5285=SUM($AQ$3585:AQ5046),_xlfn.CONCAT(" y ",AS5046)))))</f>
        <v/>
      </c>
      <c r="AS5046" s="156" t="s">
        <v>8709</v>
      </c>
    </row>
    <row r="5047" spans="1:45" ht="15" customHeight="1">
      <c r="A5047" s="57"/>
      <c r="B5047" s="26"/>
      <c r="C5047" s="716" t="s">
        <v>8710</v>
      </c>
      <c r="D5047" s="716"/>
      <c r="E5047" s="941"/>
      <c r="F5047" s="942"/>
      <c r="G5047" s="942"/>
      <c r="H5047" s="943"/>
      <c r="I5047" s="940"/>
      <c r="J5047" s="940"/>
      <c r="K5047" s="940"/>
      <c r="L5047" s="940"/>
      <c r="M5047" s="940"/>
      <c r="N5047" s="940"/>
      <c r="O5047" s="940"/>
      <c r="P5047" s="940"/>
      <c r="Q5047" s="890"/>
      <c r="R5047" s="891"/>
      <c r="S5047" s="890"/>
      <c r="T5047" s="891"/>
      <c r="U5047" s="890"/>
      <c r="V5047" s="891"/>
      <c r="W5047" s="890"/>
      <c r="X5047" s="891"/>
      <c r="Y5047" s="890"/>
      <c r="Z5047" s="891"/>
      <c r="AA5047" s="890"/>
      <c r="AB5047" s="891"/>
      <c r="AC5047" s="890"/>
      <c r="AD5047" s="891"/>
      <c r="AE5047" s="164"/>
      <c r="AF5047" s="164"/>
      <c r="AG5047" s="199">
        <f t="shared" si="1576"/>
        <v>0</v>
      </c>
      <c r="AH5047" s="219" t="b">
        <f t="shared" si="1577"/>
        <v>0</v>
      </c>
      <c r="AI5047" s="198" t="str">
        <f t="shared" si="1578"/>
        <v/>
      </c>
      <c r="AJ5047" s="219" t="b">
        <f t="shared" si="1579"/>
        <v>0</v>
      </c>
      <c r="AK5047" s="198" t="str">
        <f t="shared" si="1580"/>
        <v/>
      </c>
      <c r="AL5047" s="219" t="b">
        <f t="shared" si="1581"/>
        <v>0</v>
      </c>
      <c r="AM5047" s="351">
        <f t="shared" si="1582"/>
        <v>0</v>
      </c>
      <c r="AN5047" s="164"/>
      <c r="AO5047" s="164"/>
      <c r="AP5047" s="164"/>
      <c r="AQ5047" s="402">
        <f t="shared" si="1583"/>
        <v>0</v>
      </c>
      <c r="AR5047" s="370" t="str">
        <f>IF(AQ5047=0,"",
IF(SUM($AQ$3585:AQ5047)=1,AS5047,
IF($AQ$5285&gt;SUM($AQ$3585:AQ5047),_xlfn.CONCAT(", ",AS5047),
IF($AQ$5285=SUM($AQ$3585:AQ5047),_xlfn.CONCAT(" y ",AS5047)))))</f>
        <v/>
      </c>
      <c r="AS5047" s="156" t="s">
        <v>8711</v>
      </c>
    </row>
    <row r="5048" spans="1:45" ht="15" customHeight="1">
      <c r="A5048" s="57"/>
      <c r="B5048" s="26"/>
      <c r="C5048" s="716" t="s">
        <v>8712</v>
      </c>
      <c r="D5048" s="716"/>
      <c r="E5048" s="941"/>
      <c r="F5048" s="942"/>
      <c r="G5048" s="942"/>
      <c r="H5048" s="943"/>
      <c r="I5048" s="940"/>
      <c r="J5048" s="940"/>
      <c r="K5048" s="940"/>
      <c r="L5048" s="940"/>
      <c r="M5048" s="940"/>
      <c r="N5048" s="940"/>
      <c r="O5048" s="940"/>
      <c r="P5048" s="940"/>
      <c r="Q5048" s="890"/>
      <c r="R5048" s="891"/>
      <c r="S5048" s="890"/>
      <c r="T5048" s="891"/>
      <c r="U5048" s="890"/>
      <c r="V5048" s="891"/>
      <c r="W5048" s="890"/>
      <c r="X5048" s="891"/>
      <c r="Y5048" s="890"/>
      <c r="Z5048" s="891"/>
      <c r="AA5048" s="890"/>
      <c r="AB5048" s="891"/>
      <c r="AC5048" s="890"/>
      <c r="AD5048" s="891"/>
      <c r="AE5048" s="164"/>
      <c r="AF5048" s="164"/>
      <c r="AG5048" s="199">
        <f t="shared" si="1576"/>
        <v>0</v>
      </c>
      <c r="AH5048" s="219" t="b">
        <f t="shared" si="1577"/>
        <v>0</v>
      </c>
      <c r="AI5048" s="198" t="str">
        <f t="shared" si="1578"/>
        <v/>
      </c>
      <c r="AJ5048" s="219" t="b">
        <f t="shared" si="1579"/>
        <v>0</v>
      </c>
      <c r="AK5048" s="198" t="str">
        <f t="shared" si="1580"/>
        <v/>
      </c>
      <c r="AL5048" s="219" t="b">
        <f t="shared" si="1581"/>
        <v>0</v>
      </c>
      <c r="AM5048" s="351">
        <f t="shared" si="1582"/>
        <v>0</v>
      </c>
      <c r="AN5048" s="164"/>
      <c r="AO5048" s="164"/>
      <c r="AP5048" s="164"/>
      <c r="AQ5048" s="402">
        <f t="shared" si="1583"/>
        <v>0</v>
      </c>
      <c r="AR5048" s="370" t="str">
        <f>IF(AQ5048=0,"",
IF(SUM($AQ$3585:AQ5048)=1,AS5048,
IF($AQ$5285&gt;SUM($AQ$3585:AQ5048),_xlfn.CONCAT(", ",AS5048),
IF($AQ$5285=SUM($AQ$3585:AQ5048),_xlfn.CONCAT(" y ",AS5048)))))</f>
        <v/>
      </c>
      <c r="AS5048" s="156" t="s">
        <v>8713</v>
      </c>
    </row>
    <row r="5049" spans="1:45" ht="15" customHeight="1">
      <c r="A5049" s="57"/>
      <c r="B5049" s="26"/>
      <c r="C5049" s="716" t="s">
        <v>8714</v>
      </c>
      <c r="D5049" s="716"/>
      <c r="E5049" s="941"/>
      <c r="F5049" s="942"/>
      <c r="G5049" s="942"/>
      <c r="H5049" s="943"/>
      <c r="I5049" s="940"/>
      <c r="J5049" s="940"/>
      <c r="K5049" s="940"/>
      <c r="L5049" s="940"/>
      <c r="M5049" s="940"/>
      <c r="N5049" s="940"/>
      <c r="O5049" s="940"/>
      <c r="P5049" s="940"/>
      <c r="Q5049" s="890"/>
      <c r="R5049" s="891"/>
      <c r="S5049" s="890"/>
      <c r="T5049" s="891"/>
      <c r="U5049" s="890"/>
      <c r="V5049" s="891"/>
      <c r="W5049" s="890"/>
      <c r="X5049" s="891"/>
      <c r="Y5049" s="890"/>
      <c r="Z5049" s="891"/>
      <c r="AA5049" s="890"/>
      <c r="AB5049" s="891"/>
      <c r="AC5049" s="890"/>
      <c r="AD5049" s="891"/>
      <c r="AE5049" s="164"/>
      <c r="AF5049" s="164"/>
      <c r="AG5049" s="199">
        <f t="shared" si="1576"/>
        <v>0</v>
      </c>
      <c r="AH5049" s="219" t="b">
        <f t="shared" si="1577"/>
        <v>0</v>
      </c>
      <c r="AI5049" s="198" t="str">
        <f t="shared" si="1578"/>
        <v/>
      </c>
      <c r="AJ5049" s="219" t="b">
        <f t="shared" si="1579"/>
        <v>0</v>
      </c>
      <c r="AK5049" s="198" t="str">
        <f t="shared" si="1580"/>
        <v/>
      </c>
      <c r="AL5049" s="219" t="b">
        <f t="shared" si="1581"/>
        <v>0</v>
      </c>
      <c r="AM5049" s="351">
        <f t="shared" si="1582"/>
        <v>0</v>
      </c>
      <c r="AN5049" s="164"/>
      <c r="AO5049" s="164"/>
      <c r="AP5049" s="164"/>
      <c r="AQ5049" s="402">
        <f t="shared" si="1583"/>
        <v>0</v>
      </c>
      <c r="AR5049" s="370" t="str">
        <f>IF(AQ5049=0,"",
IF(SUM($AQ$3585:AQ5049)=1,AS5049,
IF($AQ$5285&gt;SUM($AQ$3585:AQ5049),_xlfn.CONCAT(", ",AS5049),
IF($AQ$5285=SUM($AQ$3585:AQ5049),_xlfn.CONCAT(" y ",AS5049)))))</f>
        <v/>
      </c>
      <c r="AS5049" s="156" t="s">
        <v>8715</v>
      </c>
    </row>
    <row r="5050" spans="1:45" ht="15" customHeight="1">
      <c r="A5050" s="57"/>
      <c r="B5050" s="26"/>
      <c r="C5050" s="716" t="s">
        <v>8716</v>
      </c>
      <c r="D5050" s="716"/>
      <c r="E5050" s="941"/>
      <c r="F5050" s="942"/>
      <c r="G5050" s="942"/>
      <c r="H5050" s="943"/>
      <c r="I5050" s="940"/>
      <c r="J5050" s="940"/>
      <c r="K5050" s="940"/>
      <c r="L5050" s="940"/>
      <c r="M5050" s="940"/>
      <c r="N5050" s="940"/>
      <c r="O5050" s="940"/>
      <c r="P5050" s="940"/>
      <c r="Q5050" s="890"/>
      <c r="R5050" s="891"/>
      <c r="S5050" s="890"/>
      <c r="T5050" s="891"/>
      <c r="U5050" s="890"/>
      <c r="V5050" s="891"/>
      <c r="W5050" s="890"/>
      <c r="X5050" s="891"/>
      <c r="Y5050" s="890"/>
      <c r="Z5050" s="891"/>
      <c r="AA5050" s="890"/>
      <c r="AB5050" s="891"/>
      <c r="AC5050" s="890"/>
      <c r="AD5050" s="891"/>
      <c r="AE5050" s="164"/>
      <c r="AF5050" s="164"/>
      <c r="AG5050" s="199">
        <f t="shared" si="1576"/>
        <v>0</v>
      </c>
      <c r="AH5050" s="219" t="b">
        <f t="shared" si="1577"/>
        <v>0</v>
      </c>
      <c r="AI5050" s="198" t="str">
        <f t="shared" si="1578"/>
        <v/>
      </c>
      <c r="AJ5050" s="219" t="b">
        <f t="shared" si="1579"/>
        <v>0</v>
      </c>
      <c r="AK5050" s="198" t="str">
        <f t="shared" si="1580"/>
        <v/>
      </c>
      <c r="AL5050" s="219" t="b">
        <f t="shared" si="1581"/>
        <v>0</v>
      </c>
      <c r="AM5050" s="351">
        <f t="shared" si="1582"/>
        <v>0</v>
      </c>
      <c r="AN5050" s="164"/>
      <c r="AO5050" s="164"/>
      <c r="AP5050" s="164"/>
      <c r="AQ5050" s="402">
        <f t="shared" si="1583"/>
        <v>0</v>
      </c>
      <c r="AR5050" s="370" t="str">
        <f>IF(AQ5050=0,"",
IF(SUM($AQ$3585:AQ5050)=1,AS5050,
IF($AQ$5285&gt;SUM($AQ$3585:AQ5050),_xlfn.CONCAT(", ",AS5050),
IF($AQ$5285=SUM($AQ$3585:AQ5050),_xlfn.CONCAT(" y ",AS5050)))))</f>
        <v/>
      </c>
      <c r="AS5050" s="156" t="s">
        <v>8717</v>
      </c>
    </row>
    <row r="5051" spans="1:45" ht="15" customHeight="1">
      <c r="A5051" s="57"/>
      <c r="B5051" s="26"/>
      <c r="C5051" s="716" t="s">
        <v>8718</v>
      </c>
      <c r="D5051" s="716"/>
      <c r="E5051" s="941"/>
      <c r="F5051" s="942"/>
      <c r="G5051" s="942"/>
      <c r="H5051" s="943"/>
      <c r="I5051" s="940"/>
      <c r="J5051" s="940"/>
      <c r="K5051" s="940"/>
      <c r="L5051" s="940"/>
      <c r="M5051" s="940"/>
      <c r="N5051" s="940"/>
      <c r="O5051" s="940"/>
      <c r="P5051" s="940"/>
      <c r="Q5051" s="890"/>
      <c r="R5051" s="891"/>
      <c r="S5051" s="890"/>
      <c r="T5051" s="891"/>
      <c r="U5051" s="890"/>
      <c r="V5051" s="891"/>
      <c r="W5051" s="890"/>
      <c r="X5051" s="891"/>
      <c r="Y5051" s="890"/>
      <c r="Z5051" s="891"/>
      <c r="AA5051" s="890"/>
      <c r="AB5051" s="891"/>
      <c r="AC5051" s="890"/>
      <c r="AD5051" s="891"/>
      <c r="AE5051" s="164"/>
      <c r="AF5051" s="164"/>
      <c r="AG5051" s="199">
        <f t="shared" si="1576"/>
        <v>0</v>
      </c>
      <c r="AH5051" s="219" t="b">
        <f t="shared" si="1577"/>
        <v>0</v>
      </c>
      <c r="AI5051" s="198" t="str">
        <f t="shared" si="1578"/>
        <v/>
      </c>
      <c r="AJ5051" s="219" t="b">
        <f t="shared" si="1579"/>
        <v>0</v>
      </c>
      <c r="AK5051" s="198" t="str">
        <f t="shared" si="1580"/>
        <v/>
      </c>
      <c r="AL5051" s="219" t="b">
        <f t="shared" si="1581"/>
        <v>0</v>
      </c>
      <c r="AM5051" s="351">
        <f t="shared" si="1582"/>
        <v>0</v>
      </c>
      <c r="AN5051" s="164"/>
      <c r="AO5051" s="164"/>
      <c r="AP5051" s="164"/>
      <c r="AQ5051" s="402">
        <f t="shared" si="1583"/>
        <v>0</v>
      </c>
      <c r="AR5051" s="370" t="str">
        <f>IF(AQ5051=0,"",
IF(SUM($AQ$3585:AQ5051)=1,AS5051,
IF($AQ$5285&gt;SUM($AQ$3585:AQ5051),_xlfn.CONCAT(", ",AS5051),
IF($AQ$5285=SUM($AQ$3585:AQ5051),_xlfn.CONCAT(" y ",AS5051)))))</f>
        <v/>
      </c>
      <c r="AS5051" s="156" t="s">
        <v>8719</v>
      </c>
    </row>
    <row r="5052" spans="1:45" ht="15" customHeight="1">
      <c r="A5052" s="57"/>
      <c r="B5052" s="26"/>
      <c r="C5052" s="716" t="s">
        <v>8720</v>
      </c>
      <c r="D5052" s="716"/>
      <c r="E5052" s="941"/>
      <c r="F5052" s="942"/>
      <c r="G5052" s="942"/>
      <c r="H5052" s="943"/>
      <c r="I5052" s="940"/>
      <c r="J5052" s="940"/>
      <c r="K5052" s="940"/>
      <c r="L5052" s="940"/>
      <c r="M5052" s="940"/>
      <c r="N5052" s="940"/>
      <c r="O5052" s="940"/>
      <c r="P5052" s="940"/>
      <c r="Q5052" s="890"/>
      <c r="R5052" s="891"/>
      <c r="S5052" s="890"/>
      <c r="T5052" s="891"/>
      <c r="U5052" s="890"/>
      <c r="V5052" s="891"/>
      <c r="W5052" s="890"/>
      <c r="X5052" s="891"/>
      <c r="Y5052" s="890"/>
      <c r="Z5052" s="891"/>
      <c r="AA5052" s="890"/>
      <c r="AB5052" s="891"/>
      <c r="AC5052" s="890"/>
      <c r="AD5052" s="891"/>
      <c r="AE5052" s="164"/>
      <c r="AF5052" s="164"/>
      <c r="AG5052" s="199">
        <f t="shared" si="1576"/>
        <v>0</v>
      </c>
      <c r="AH5052" s="219" t="b">
        <f t="shared" si="1577"/>
        <v>0</v>
      </c>
      <c r="AI5052" s="198" t="str">
        <f t="shared" si="1578"/>
        <v/>
      </c>
      <c r="AJ5052" s="219" t="b">
        <f t="shared" si="1579"/>
        <v>0</v>
      </c>
      <c r="AK5052" s="198" t="str">
        <f t="shared" si="1580"/>
        <v/>
      </c>
      <c r="AL5052" s="219" t="b">
        <f t="shared" si="1581"/>
        <v>0</v>
      </c>
      <c r="AM5052" s="351">
        <f t="shared" si="1582"/>
        <v>0</v>
      </c>
      <c r="AN5052" s="164"/>
      <c r="AO5052" s="164"/>
      <c r="AP5052" s="164"/>
      <c r="AQ5052" s="402">
        <f t="shared" si="1583"/>
        <v>0</v>
      </c>
      <c r="AR5052" s="370" t="str">
        <f>IF(AQ5052=0,"",
IF(SUM($AQ$3585:AQ5052)=1,AS5052,
IF($AQ$5285&gt;SUM($AQ$3585:AQ5052),_xlfn.CONCAT(", ",AS5052),
IF($AQ$5285=SUM($AQ$3585:AQ5052),_xlfn.CONCAT(" y ",AS5052)))))</f>
        <v/>
      </c>
      <c r="AS5052" s="156" t="s">
        <v>8721</v>
      </c>
    </row>
    <row r="5053" spans="1:45" ht="15" customHeight="1">
      <c r="A5053" s="57"/>
      <c r="B5053" s="26"/>
      <c r="C5053" s="716" t="s">
        <v>8722</v>
      </c>
      <c r="D5053" s="716"/>
      <c r="E5053" s="941"/>
      <c r="F5053" s="942"/>
      <c r="G5053" s="942"/>
      <c r="H5053" s="943"/>
      <c r="I5053" s="940"/>
      <c r="J5053" s="940"/>
      <c r="K5053" s="940"/>
      <c r="L5053" s="940"/>
      <c r="M5053" s="940"/>
      <c r="N5053" s="940"/>
      <c r="O5053" s="940"/>
      <c r="P5053" s="940"/>
      <c r="Q5053" s="890"/>
      <c r="R5053" s="891"/>
      <c r="S5053" s="890"/>
      <c r="T5053" s="891"/>
      <c r="U5053" s="890"/>
      <c r="V5053" s="891"/>
      <c r="W5053" s="890"/>
      <c r="X5053" s="891"/>
      <c r="Y5053" s="890"/>
      <c r="Z5053" s="891"/>
      <c r="AA5053" s="890"/>
      <c r="AB5053" s="891"/>
      <c r="AC5053" s="890"/>
      <c r="AD5053" s="891"/>
      <c r="AE5053" s="164"/>
      <c r="AF5053" s="164"/>
      <c r="AG5053" s="199">
        <f t="shared" si="1576"/>
        <v>0</v>
      </c>
      <c r="AH5053" s="219" t="b">
        <f t="shared" si="1577"/>
        <v>0</v>
      </c>
      <c r="AI5053" s="198" t="str">
        <f t="shared" si="1578"/>
        <v/>
      </c>
      <c r="AJ5053" s="219" t="b">
        <f t="shared" si="1579"/>
        <v>0</v>
      </c>
      <c r="AK5053" s="198" t="str">
        <f t="shared" si="1580"/>
        <v/>
      </c>
      <c r="AL5053" s="219" t="b">
        <f t="shared" si="1581"/>
        <v>0</v>
      </c>
      <c r="AM5053" s="351">
        <f t="shared" si="1582"/>
        <v>0</v>
      </c>
      <c r="AN5053" s="164"/>
      <c r="AO5053" s="164"/>
      <c r="AP5053" s="164"/>
      <c r="AQ5053" s="402">
        <f t="shared" si="1583"/>
        <v>0</v>
      </c>
      <c r="AR5053" s="370" t="str">
        <f>IF(AQ5053=0,"",
IF(SUM($AQ$3585:AQ5053)=1,AS5053,
IF($AQ$5285&gt;SUM($AQ$3585:AQ5053),_xlfn.CONCAT(", ",AS5053),
IF($AQ$5285=SUM($AQ$3585:AQ5053),_xlfn.CONCAT(" y ",AS5053)))))</f>
        <v/>
      </c>
      <c r="AS5053" s="156" t="s">
        <v>8723</v>
      </c>
    </row>
    <row r="5054" spans="1:45" ht="15" customHeight="1">
      <c r="A5054" s="57"/>
      <c r="B5054" s="26"/>
      <c r="C5054" s="716" t="s">
        <v>8724</v>
      </c>
      <c r="D5054" s="716"/>
      <c r="E5054" s="941"/>
      <c r="F5054" s="942"/>
      <c r="G5054" s="942"/>
      <c r="H5054" s="943"/>
      <c r="I5054" s="940"/>
      <c r="J5054" s="940"/>
      <c r="K5054" s="940"/>
      <c r="L5054" s="940"/>
      <c r="M5054" s="940"/>
      <c r="N5054" s="940"/>
      <c r="O5054" s="940"/>
      <c r="P5054" s="940"/>
      <c r="Q5054" s="890"/>
      <c r="R5054" s="891"/>
      <c r="S5054" s="890"/>
      <c r="T5054" s="891"/>
      <c r="U5054" s="890"/>
      <c r="V5054" s="891"/>
      <c r="W5054" s="890"/>
      <c r="X5054" s="891"/>
      <c r="Y5054" s="890"/>
      <c r="Z5054" s="891"/>
      <c r="AA5054" s="890"/>
      <c r="AB5054" s="891"/>
      <c r="AC5054" s="890"/>
      <c r="AD5054" s="891"/>
      <c r="AE5054" s="164"/>
      <c r="AF5054" s="164"/>
      <c r="AG5054" s="199">
        <f t="shared" si="1576"/>
        <v>0</v>
      </c>
      <c r="AH5054" s="219" t="b">
        <f t="shared" si="1577"/>
        <v>0</v>
      </c>
      <c r="AI5054" s="198" t="str">
        <f t="shared" si="1578"/>
        <v/>
      </c>
      <c r="AJ5054" s="219" t="b">
        <f t="shared" si="1579"/>
        <v>0</v>
      </c>
      <c r="AK5054" s="198" t="str">
        <f t="shared" si="1580"/>
        <v/>
      </c>
      <c r="AL5054" s="219" t="b">
        <f t="shared" si="1581"/>
        <v>0</v>
      </c>
      <c r="AM5054" s="351">
        <f t="shared" si="1582"/>
        <v>0</v>
      </c>
      <c r="AN5054" s="164"/>
      <c r="AO5054" s="164"/>
      <c r="AP5054" s="164"/>
      <c r="AQ5054" s="402">
        <f t="shared" si="1583"/>
        <v>0</v>
      </c>
      <c r="AR5054" s="370" t="str">
        <f>IF(AQ5054=0,"",
IF(SUM($AQ$3585:AQ5054)=1,AS5054,
IF($AQ$5285&gt;SUM($AQ$3585:AQ5054),_xlfn.CONCAT(", ",AS5054),
IF($AQ$5285=SUM($AQ$3585:AQ5054),_xlfn.CONCAT(" y ",AS5054)))))</f>
        <v/>
      </c>
      <c r="AS5054" s="156" t="s">
        <v>8725</v>
      </c>
    </row>
    <row r="5055" spans="1:45" ht="15" customHeight="1">
      <c r="A5055" s="57"/>
      <c r="B5055" s="26"/>
      <c r="C5055" s="716" t="s">
        <v>8726</v>
      </c>
      <c r="D5055" s="716"/>
      <c r="E5055" s="941"/>
      <c r="F5055" s="942"/>
      <c r="G5055" s="942"/>
      <c r="H5055" s="943"/>
      <c r="I5055" s="940"/>
      <c r="J5055" s="940"/>
      <c r="K5055" s="940"/>
      <c r="L5055" s="940"/>
      <c r="M5055" s="940"/>
      <c r="N5055" s="940"/>
      <c r="O5055" s="940"/>
      <c r="P5055" s="940"/>
      <c r="Q5055" s="890"/>
      <c r="R5055" s="891"/>
      <c r="S5055" s="890"/>
      <c r="T5055" s="891"/>
      <c r="U5055" s="890"/>
      <c r="V5055" s="891"/>
      <c r="W5055" s="890"/>
      <c r="X5055" s="891"/>
      <c r="Y5055" s="890"/>
      <c r="Z5055" s="891"/>
      <c r="AA5055" s="890"/>
      <c r="AB5055" s="891"/>
      <c r="AC5055" s="890"/>
      <c r="AD5055" s="891"/>
      <c r="AE5055" s="164"/>
      <c r="AF5055" s="164"/>
      <c r="AG5055" s="199">
        <f t="shared" si="1576"/>
        <v>0</v>
      </c>
      <c r="AH5055" s="219" t="b">
        <f t="shared" si="1577"/>
        <v>0</v>
      </c>
      <c r="AI5055" s="198" t="str">
        <f t="shared" si="1578"/>
        <v/>
      </c>
      <c r="AJ5055" s="219" t="b">
        <f t="shared" si="1579"/>
        <v>0</v>
      </c>
      <c r="AK5055" s="198" t="str">
        <f t="shared" si="1580"/>
        <v/>
      </c>
      <c r="AL5055" s="219" t="b">
        <f t="shared" si="1581"/>
        <v>0</v>
      </c>
      <c r="AM5055" s="351">
        <f t="shared" si="1582"/>
        <v>0</v>
      </c>
      <c r="AN5055" s="164"/>
      <c r="AO5055" s="164"/>
      <c r="AP5055" s="164"/>
      <c r="AQ5055" s="402">
        <f t="shared" si="1583"/>
        <v>0</v>
      </c>
      <c r="AR5055" s="370" t="str">
        <f>IF(AQ5055=0,"",
IF(SUM($AQ$3585:AQ5055)=1,AS5055,
IF($AQ$5285&gt;SUM($AQ$3585:AQ5055),_xlfn.CONCAT(", ",AS5055),
IF($AQ$5285=SUM($AQ$3585:AQ5055),_xlfn.CONCAT(" y ",AS5055)))))</f>
        <v/>
      </c>
      <c r="AS5055" s="156" t="s">
        <v>8727</v>
      </c>
    </row>
    <row r="5056" spans="1:45" ht="15" customHeight="1">
      <c r="A5056" s="57"/>
      <c r="B5056" s="26"/>
      <c r="C5056" s="716" t="s">
        <v>8728</v>
      </c>
      <c r="D5056" s="716"/>
      <c r="E5056" s="941"/>
      <c r="F5056" s="942"/>
      <c r="G5056" s="942"/>
      <c r="H5056" s="943"/>
      <c r="I5056" s="940"/>
      <c r="J5056" s="940"/>
      <c r="K5056" s="940"/>
      <c r="L5056" s="940"/>
      <c r="M5056" s="940"/>
      <c r="N5056" s="940"/>
      <c r="O5056" s="940"/>
      <c r="P5056" s="940"/>
      <c r="Q5056" s="890"/>
      <c r="R5056" s="891"/>
      <c r="S5056" s="890"/>
      <c r="T5056" s="891"/>
      <c r="U5056" s="890"/>
      <c r="V5056" s="891"/>
      <c r="W5056" s="890"/>
      <c r="X5056" s="891"/>
      <c r="Y5056" s="890"/>
      <c r="Z5056" s="891"/>
      <c r="AA5056" s="890"/>
      <c r="AB5056" s="891"/>
      <c r="AC5056" s="890"/>
      <c r="AD5056" s="891"/>
      <c r="AE5056" s="164"/>
      <c r="AF5056" s="164"/>
      <c r="AG5056" s="199">
        <f t="shared" si="1576"/>
        <v>0</v>
      </c>
      <c r="AH5056" s="219" t="b">
        <f t="shared" si="1577"/>
        <v>0</v>
      </c>
      <c r="AI5056" s="198" t="str">
        <f t="shared" si="1578"/>
        <v/>
      </c>
      <c r="AJ5056" s="219" t="b">
        <f t="shared" si="1579"/>
        <v>0</v>
      </c>
      <c r="AK5056" s="198" t="str">
        <f t="shared" si="1580"/>
        <v/>
      </c>
      <c r="AL5056" s="219" t="b">
        <f t="shared" si="1581"/>
        <v>0</v>
      </c>
      <c r="AM5056" s="351">
        <f t="shared" si="1582"/>
        <v>0</v>
      </c>
      <c r="AN5056" s="164"/>
      <c r="AO5056" s="164"/>
      <c r="AP5056" s="164"/>
      <c r="AQ5056" s="402">
        <f t="shared" si="1583"/>
        <v>0</v>
      </c>
      <c r="AR5056" s="370" t="str">
        <f>IF(AQ5056=0,"",
IF(SUM($AQ$3585:AQ5056)=1,AS5056,
IF($AQ$5285&gt;SUM($AQ$3585:AQ5056),_xlfn.CONCAT(", ",AS5056),
IF($AQ$5285=SUM($AQ$3585:AQ5056),_xlfn.CONCAT(" y ",AS5056)))))</f>
        <v/>
      </c>
      <c r="AS5056" s="156" t="s">
        <v>8729</v>
      </c>
    </row>
    <row r="5057" spans="1:45" ht="15" customHeight="1">
      <c r="A5057" s="57"/>
      <c r="B5057" s="26"/>
      <c r="C5057" s="716" t="s">
        <v>8730</v>
      </c>
      <c r="D5057" s="716"/>
      <c r="E5057" s="941"/>
      <c r="F5057" s="942"/>
      <c r="G5057" s="942"/>
      <c r="H5057" s="943"/>
      <c r="I5057" s="940"/>
      <c r="J5057" s="940"/>
      <c r="K5057" s="940"/>
      <c r="L5057" s="940"/>
      <c r="M5057" s="940"/>
      <c r="N5057" s="940"/>
      <c r="O5057" s="940"/>
      <c r="P5057" s="940"/>
      <c r="Q5057" s="890"/>
      <c r="R5057" s="891"/>
      <c r="S5057" s="890"/>
      <c r="T5057" s="891"/>
      <c r="U5057" s="890"/>
      <c r="V5057" s="891"/>
      <c r="W5057" s="890"/>
      <c r="X5057" s="891"/>
      <c r="Y5057" s="890"/>
      <c r="Z5057" s="891"/>
      <c r="AA5057" s="890"/>
      <c r="AB5057" s="891"/>
      <c r="AC5057" s="890"/>
      <c r="AD5057" s="891"/>
      <c r="AE5057" s="164"/>
      <c r="AF5057" s="164"/>
      <c r="AG5057" s="199">
        <f t="shared" si="1576"/>
        <v>0</v>
      </c>
      <c r="AH5057" s="219" t="b">
        <f t="shared" si="1577"/>
        <v>0</v>
      </c>
      <c r="AI5057" s="198" t="str">
        <f t="shared" si="1578"/>
        <v/>
      </c>
      <c r="AJ5057" s="219" t="b">
        <f t="shared" si="1579"/>
        <v>0</v>
      </c>
      <c r="AK5057" s="198" t="str">
        <f t="shared" si="1580"/>
        <v/>
      </c>
      <c r="AL5057" s="219" t="b">
        <f t="shared" si="1581"/>
        <v>0</v>
      </c>
      <c r="AM5057" s="351">
        <f t="shared" si="1582"/>
        <v>0</v>
      </c>
      <c r="AN5057" s="164"/>
      <c r="AO5057" s="164"/>
      <c r="AP5057" s="164"/>
      <c r="AQ5057" s="402">
        <f t="shared" si="1583"/>
        <v>0</v>
      </c>
      <c r="AR5057" s="370" t="str">
        <f>IF(AQ5057=0,"",
IF(SUM($AQ$3585:AQ5057)=1,AS5057,
IF($AQ$5285&gt;SUM($AQ$3585:AQ5057),_xlfn.CONCAT(", ",AS5057),
IF($AQ$5285=SUM($AQ$3585:AQ5057),_xlfn.CONCAT(" y ",AS5057)))))</f>
        <v/>
      </c>
      <c r="AS5057" s="156" t="s">
        <v>8731</v>
      </c>
    </row>
    <row r="5058" spans="1:45" ht="15" customHeight="1">
      <c r="A5058" s="57"/>
      <c r="B5058" s="26"/>
      <c r="C5058" s="716" t="s">
        <v>8732</v>
      </c>
      <c r="D5058" s="716"/>
      <c r="E5058" s="941"/>
      <c r="F5058" s="942"/>
      <c r="G5058" s="942"/>
      <c r="H5058" s="943"/>
      <c r="I5058" s="940"/>
      <c r="J5058" s="940"/>
      <c r="K5058" s="940"/>
      <c r="L5058" s="940"/>
      <c r="M5058" s="940"/>
      <c r="N5058" s="940"/>
      <c r="O5058" s="940"/>
      <c r="P5058" s="940"/>
      <c r="Q5058" s="890"/>
      <c r="R5058" s="891"/>
      <c r="S5058" s="890"/>
      <c r="T5058" s="891"/>
      <c r="U5058" s="890"/>
      <c r="V5058" s="891"/>
      <c r="W5058" s="890"/>
      <c r="X5058" s="891"/>
      <c r="Y5058" s="890"/>
      <c r="Z5058" s="891"/>
      <c r="AA5058" s="890"/>
      <c r="AB5058" s="891"/>
      <c r="AC5058" s="890"/>
      <c r="AD5058" s="891"/>
      <c r="AE5058" s="164"/>
      <c r="AF5058" s="164"/>
      <c r="AG5058" s="199">
        <f t="shared" ref="AG5058:AG5121" si="1584">IF(AND(OR($I$3563="X",$T$3563="X"),COUNTA(E5058:AD5058)=0),0,IF(AND(COUNTBLANK(E5058)=1,COUNTA(I5058:AD5058)=0),0,IF(AND($C$3563="X",COUNTBLANK(E5058)=0,COUNTA(I5058:P5058)=2,COUNTA(Q5058:AB5058)&gt;0,AC5058=""),0,IF(AND($C$3563="X",COUNTBLANK(E5058)=0,COUNTA(I5058:P5058)=2,COUNTA(Q5058:AB5058)=0,AC5058="X"),0,1))))</f>
        <v>0</v>
      </c>
      <c r="AH5058" s="219" t="b">
        <f t="shared" ref="AH5058:AH5121" si="1585">NOT(EXACT($E5058,UPPER($E5058)))</f>
        <v>0</v>
      </c>
      <c r="AI5058" s="198" t="str">
        <f t="shared" ref="AI5058:AI5121" si="1586">SUBSTITUTE( SUBSTITUTE( SUBSTITUTE( SUBSTITUTE( SUBSTITUTE( SUBSTITUTE( SUBSTITUTE( SUBSTITUTE( SUBSTITUTE( SUBSTITUTE($E5058, "á", "a"), "é", "e"), "í", "i"), "ó", "o"), "ú", "u"), "Á", "A"), "É", "E"), "Í", "I"), "Ó", "O"), "Ú", "U")</f>
        <v/>
      </c>
      <c r="AJ5058" s="219" t="b">
        <f t="shared" ref="AJ5058:AJ5121" si="1587">NOT(EXACT($E5058,AI5058))</f>
        <v>0</v>
      </c>
      <c r="AK5058" s="198" t="str">
        <f t="shared" ref="AK5058:AK5121" si="1588">SUBSTITUTE((SUBSTITUTE(SUBSTITUTE(SUBSTITUTE($E5058,".",""),",",""),"(","")),")","")</f>
        <v/>
      </c>
      <c r="AL5058" s="219" t="b">
        <f t="shared" ref="AL5058:AL5121" si="1589">NOT(EXACT($E5058,AK5058))</f>
        <v>0</v>
      </c>
      <c r="AM5058" s="351">
        <f t="shared" ref="AM5058:AM5121" si="1590">IF(AND($AC5058="X",COUNTA(Q5058:AB5058)&gt;0),1,0)</f>
        <v>0</v>
      </c>
      <c r="AN5058" s="164"/>
      <c r="AO5058" s="164"/>
      <c r="AP5058" s="164"/>
      <c r="AQ5058" s="402">
        <f t="shared" ref="AQ5058:AQ5121" si="1591">IF(SUM(AG5058)=0,0,1)</f>
        <v>0</v>
      </c>
      <c r="AR5058" s="370" t="str">
        <f>IF(AQ5058=0,"",
IF(SUM($AQ$3585:AQ5058)=1,AS5058,
IF($AQ$5285&gt;SUM($AQ$3585:AQ5058),_xlfn.CONCAT(", ",AS5058),
IF($AQ$5285=SUM($AQ$3585:AQ5058),_xlfn.CONCAT(" y ",AS5058)))))</f>
        <v/>
      </c>
      <c r="AS5058" s="156" t="s">
        <v>8733</v>
      </c>
    </row>
    <row r="5059" spans="1:45" ht="15" customHeight="1">
      <c r="A5059" s="57"/>
      <c r="B5059" s="26"/>
      <c r="C5059" s="716" t="s">
        <v>8734</v>
      </c>
      <c r="D5059" s="716"/>
      <c r="E5059" s="941"/>
      <c r="F5059" s="942"/>
      <c r="G5059" s="942"/>
      <c r="H5059" s="943"/>
      <c r="I5059" s="940"/>
      <c r="J5059" s="940"/>
      <c r="K5059" s="940"/>
      <c r="L5059" s="940"/>
      <c r="M5059" s="940"/>
      <c r="N5059" s="940"/>
      <c r="O5059" s="940"/>
      <c r="P5059" s="940"/>
      <c r="Q5059" s="890"/>
      <c r="R5059" s="891"/>
      <c r="S5059" s="890"/>
      <c r="T5059" s="891"/>
      <c r="U5059" s="890"/>
      <c r="V5059" s="891"/>
      <c r="W5059" s="890"/>
      <c r="X5059" s="891"/>
      <c r="Y5059" s="890"/>
      <c r="Z5059" s="891"/>
      <c r="AA5059" s="890"/>
      <c r="AB5059" s="891"/>
      <c r="AC5059" s="890"/>
      <c r="AD5059" s="891"/>
      <c r="AE5059" s="164"/>
      <c r="AF5059" s="164"/>
      <c r="AG5059" s="199">
        <f t="shared" si="1584"/>
        <v>0</v>
      </c>
      <c r="AH5059" s="219" t="b">
        <f t="shared" si="1585"/>
        <v>0</v>
      </c>
      <c r="AI5059" s="198" t="str">
        <f t="shared" si="1586"/>
        <v/>
      </c>
      <c r="AJ5059" s="219" t="b">
        <f t="shared" si="1587"/>
        <v>0</v>
      </c>
      <c r="AK5059" s="198" t="str">
        <f t="shared" si="1588"/>
        <v/>
      </c>
      <c r="AL5059" s="219" t="b">
        <f t="shared" si="1589"/>
        <v>0</v>
      </c>
      <c r="AM5059" s="351">
        <f t="shared" si="1590"/>
        <v>0</v>
      </c>
      <c r="AN5059" s="164"/>
      <c r="AO5059" s="164"/>
      <c r="AP5059" s="164"/>
      <c r="AQ5059" s="402">
        <f t="shared" si="1591"/>
        <v>0</v>
      </c>
      <c r="AR5059" s="370" t="str">
        <f>IF(AQ5059=0,"",
IF(SUM($AQ$3585:AQ5059)=1,AS5059,
IF($AQ$5285&gt;SUM($AQ$3585:AQ5059),_xlfn.CONCAT(", ",AS5059),
IF($AQ$5285=SUM($AQ$3585:AQ5059),_xlfn.CONCAT(" y ",AS5059)))))</f>
        <v/>
      </c>
      <c r="AS5059" s="156" t="s">
        <v>8735</v>
      </c>
    </row>
    <row r="5060" spans="1:45" ht="15" customHeight="1">
      <c r="A5060" s="57"/>
      <c r="B5060" s="26"/>
      <c r="C5060" s="716" t="s">
        <v>8736</v>
      </c>
      <c r="D5060" s="716"/>
      <c r="E5060" s="941"/>
      <c r="F5060" s="942"/>
      <c r="G5060" s="942"/>
      <c r="H5060" s="943"/>
      <c r="I5060" s="940"/>
      <c r="J5060" s="940"/>
      <c r="K5060" s="940"/>
      <c r="L5060" s="940"/>
      <c r="M5060" s="940"/>
      <c r="N5060" s="940"/>
      <c r="O5060" s="940"/>
      <c r="P5060" s="940"/>
      <c r="Q5060" s="890"/>
      <c r="R5060" s="891"/>
      <c r="S5060" s="890"/>
      <c r="T5060" s="891"/>
      <c r="U5060" s="890"/>
      <c r="V5060" s="891"/>
      <c r="W5060" s="890"/>
      <c r="X5060" s="891"/>
      <c r="Y5060" s="890"/>
      <c r="Z5060" s="891"/>
      <c r="AA5060" s="890"/>
      <c r="AB5060" s="891"/>
      <c r="AC5060" s="890"/>
      <c r="AD5060" s="891"/>
      <c r="AE5060" s="164"/>
      <c r="AF5060" s="164"/>
      <c r="AG5060" s="199">
        <f t="shared" si="1584"/>
        <v>0</v>
      </c>
      <c r="AH5060" s="219" t="b">
        <f t="shared" si="1585"/>
        <v>0</v>
      </c>
      <c r="AI5060" s="198" t="str">
        <f t="shared" si="1586"/>
        <v/>
      </c>
      <c r="AJ5060" s="219" t="b">
        <f t="shared" si="1587"/>
        <v>0</v>
      </c>
      <c r="AK5060" s="198" t="str">
        <f t="shared" si="1588"/>
        <v/>
      </c>
      <c r="AL5060" s="219" t="b">
        <f t="shared" si="1589"/>
        <v>0</v>
      </c>
      <c r="AM5060" s="351">
        <f t="shared" si="1590"/>
        <v>0</v>
      </c>
      <c r="AN5060" s="164"/>
      <c r="AO5060" s="164"/>
      <c r="AP5060" s="164"/>
      <c r="AQ5060" s="402">
        <f t="shared" si="1591"/>
        <v>0</v>
      </c>
      <c r="AR5060" s="370" t="str">
        <f>IF(AQ5060=0,"",
IF(SUM($AQ$3585:AQ5060)=1,AS5060,
IF($AQ$5285&gt;SUM($AQ$3585:AQ5060),_xlfn.CONCAT(", ",AS5060),
IF($AQ$5285=SUM($AQ$3585:AQ5060),_xlfn.CONCAT(" y ",AS5060)))))</f>
        <v/>
      </c>
      <c r="AS5060" s="156" t="s">
        <v>8737</v>
      </c>
    </row>
    <row r="5061" spans="1:45" ht="15" customHeight="1">
      <c r="A5061" s="57"/>
      <c r="B5061" s="26"/>
      <c r="C5061" s="716" t="s">
        <v>8738</v>
      </c>
      <c r="D5061" s="716"/>
      <c r="E5061" s="941"/>
      <c r="F5061" s="942"/>
      <c r="G5061" s="942"/>
      <c r="H5061" s="943"/>
      <c r="I5061" s="940"/>
      <c r="J5061" s="940"/>
      <c r="K5061" s="940"/>
      <c r="L5061" s="940"/>
      <c r="M5061" s="940"/>
      <c r="N5061" s="940"/>
      <c r="O5061" s="940"/>
      <c r="P5061" s="940"/>
      <c r="Q5061" s="890"/>
      <c r="R5061" s="891"/>
      <c r="S5061" s="890"/>
      <c r="T5061" s="891"/>
      <c r="U5061" s="890"/>
      <c r="V5061" s="891"/>
      <c r="W5061" s="890"/>
      <c r="X5061" s="891"/>
      <c r="Y5061" s="890"/>
      <c r="Z5061" s="891"/>
      <c r="AA5061" s="890"/>
      <c r="AB5061" s="891"/>
      <c r="AC5061" s="890"/>
      <c r="AD5061" s="891"/>
      <c r="AE5061" s="164"/>
      <c r="AF5061" s="164"/>
      <c r="AG5061" s="199">
        <f t="shared" si="1584"/>
        <v>0</v>
      </c>
      <c r="AH5061" s="219" t="b">
        <f t="shared" si="1585"/>
        <v>0</v>
      </c>
      <c r="AI5061" s="198" t="str">
        <f t="shared" si="1586"/>
        <v/>
      </c>
      <c r="AJ5061" s="219" t="b">
        <f t="shared" si="1587"/>
        <v>0</v>
      </c>
      <c r="AK5061" s="198" t="str">
        <f t="shared" si="1588"/>
        <v/>
      </c>
      <c r="AL5061" s="219" t="b">
        <f t="shared" si="1589"/>
        <v>0</v>
      </c>
      <c r="AM5061" s="351">
        <f t="shared" si="1590"/>
        <v>0</v>
      </c>
      <c r="AN5061" s="164"/>
      <c r="AO5061" s="164"/>
      <c r="AP5061" s="164"/>
      <c r="AQ5061" s="402">
        <f t="shared" si="1591"/>
        <v>0</v>
      </c>
      <c r="AR5061" s="370" t="str">
        <f>IF(AQ5061=0,"",
IF(SUM($AQ$3585:AQ5061)=1,AS5061,
IF($AQ$5285&gt;SUM($AQ$3585:AQ5061),_xlfn.CONCAT(", ",AS5061),
IF($AQ$5285=SUM($AQ$3585:AQ5061),_xlfn.CONCAT(" y ",AS5061)))))</f>
        <v/>
      </c>
      <c r="AS5061" s="156" t="s">
        <v>8739</v>
      </c>
    </row>
    <row r="5062" spans="1:45" ht="15" customHeight="1">
      <c r="A5062" s="57"/>
      <c r="B5062" s="26"/>
      <c r="C5062" s="716" t="s">
        <v>8740</v>
      </c>
      <c r="D5062" s="716"/>
      <c r="E5062" s="941"/>
      <c r="F5062" s="942"/>
      <c r="G5062" s="942"/>
      <c r="H5062" s="943"/>
      <c r="I5062" s="940"/>
      <c r="J5062" s="940"/>
      <c r="K5062" s="940"/>
      <c r="L5062" s="940"/>
      <c r="M5062" s="940"/>
      <c r="N5062" s="940"/>
      <c r="O5062" s="940"/>
      <c r="P5062" s="940"/>
      <c r="Q5062" s="890"/>
      <c r="R5062" s="891"/>
      <c r="S5062" s="890"/>
      <c r="T5062" s="891"/>
      <c r="U5062" s="890"/>
      <c r="V5062" s="891"/>
      <c r="W5062" s="890"/>
      <c r="X5062" s="891"/>
      <c r="Y5062" s="890"/>
      <c r="Z5062" s="891"/>
      <c r="AA5062" s="890"/>
      <c r="AB5062" s="891"/>
      <c r="AC5062" s="890"/>
      <c r="AD5062" s="891"/>
      <c r="AE5062" s="164"/>
      <c r="AF5062" s="164"/>
      <c r="AG5062" s="199">
        <f t="shared" si="1584"/>
        <v>0</v>
      </c>
      <c r="AH5062" s="219" t="b">
        <f t="shared" si="1585"/>
        <v>0</v>
      </c>
      <c r="AI5062" s="198" t="str">
        <f t="shared" si="1586"/>
        <v/>
      </c>
      <c r="AJ5062" s="219" t="b">
        <f t="shared" si="1587"/>
        <v>0</v>
      </c>
      <c r="AK5062" s="198" t="str">
        <f t="shared" si="1588"/>
        <v/>
      </c>
      <c r="AL5062" s="219" t="b">
        <f t="shared" si="1589"/>
        <v>0</v>
      </c>
      <c r="AM5062" s="351">
        <f t="shared" si="1590"/>
        <v>0</v>
      </c>
      <c r="AN5062" s="164"/>
      <c r="AO5062" s="164"/>
      <c r="AP5062" s="164"/>
      <c r="AQ5062" s="402">
        <f t="shared" si="1591"/>
        <v>0</v>
      </c>
      <c r="AR5062" s="370" t="str">
        <f>IF(AQ5062=0,"",
IF(SUM($AQ$3585:AQ5062)=1,AS5062,
IF($AQ$5285&gt;SUM($AQ$3585:AQ5062),_xlfn.CONCAT(", ",AS5062),
IF($AQ$5285=SUM($AQ$3585:AQ5062),_xlfn.CONCAT(" y ",AS5062)))))</f>
        <v/>
      </c>
      <c r="AS5062" s="156" t="s">
        <v>8741</v>
      </c>
    </row>
    <row r="5063" spans="1:45" ht="15" customHeight="1">
      <c r="A5063" s="57"/>
      <c r="B5063" s="26"/>
      <c r="C5063" s="716" t="s">
        <v>8742</v>
      </c>
      <c r="D5063" s="716"/>
      <c r="E5063" s="941"/>
      <c r="F5063" s="942"/>
      <c r="G5063" s="942"/>
      <c r="H5063" s="943"/>
      <c r="I5063" s="940"/>
      <c r="J5063" s="940"/>
      <c r="K5063" s="940"/>
      <c r="L5063" s="940"/>
      <c r="M5063" s="940"/>
      <c r="N5063" s="940"/>
      <c r="O5063" s="940"/>
      <c r="P5063" s="940"/>
      <c r="Q5063" s="890"/>
      <c r="R5063" s="891"/>
      <c r="S5063" s="890"/>
      <c r="T5063" s="891"/>
      <c r="U5063" s="890"/>
      <c r="V5063" s="891"/>
      <c r="W5063" s="890"/>
      <c r="X5063" s="891"/>
      <c r="Y5063" s="890"/>
      <c r="Z5063" s="891"/>
      <c r="AA5063" s="890"/>
      <c r="AB5063" s="891"/>
      <c r="AC5063" s="890"/>
      <c r="AD5063" s="891"/>
      <c r="AE5063" s="164"/>
      <c r="AF5063" s="164"/>
      <c r="AG5063" s="199">
        <f t="shared" si="1584"/>
        <v>0</v>
      </c>
      <c r="AH5063" s="219" t="b">
        <f t="shared" si="1585"/>
        <v>0</v>
      </c>
      <c r="AI5063" s="198" t="str">
        <f t="shared" si="1586"/>
        <v/>
      </c>
      <c r="AJ5063" s="219" t="b">
        <f t="shared" si="1587"/>
        <v>0</v>
      </c>
      <c r="AK5063" s="198" t="str">
        <f t="shared" si="1588"/>
        <v/>
      </c>
      <c r="AL5063" s="219" t="b">
        <f t="shared" si="1589"/>
        <v>0</v>
      </c>
      <c r="AM5063" s="351">
        <f t="shared" si="1590"/>
        <v>0</v>
      </c>
      <c r="AN5063" s="164"/>
      <c r="AO5063" s="164"/>
      <c r="AP5063" s="164"/>
      <c r="AQ5063" s="402">
        <f t="shared" si="1591"/>
        <v>0</v>
      </c>
      <c r="AR5063" s="370" t="str">
        <f>IF(AQ5063=0,"",
IF(SUM($AQ$3585:AQ5063)=1,AS5063,
IF($AQ$5285&gt;SUM($AQ$3585:AQ5063),_xlfn.CONCAT(", ",AS5063),
IF($AQ$5285=SUM($AQ$3585:AQ5063),_xlfn.CONCAT(" y ",AS5063)))))</f>
        <v/>
      </c>
      <c r="AS5063" s="156" t="s">
        <v>8743</v>
      </c>
    </row>
    <row r="5064" spans="1:45" ht="15" customHeight="1">
      <c r="A5064" s="57"/>
      <c r="B5064" s="26"/>
      <c r="C5064" s="716" t="s">
        <v>8744</v>
      </c>
      <c r="D5064" s="716"/>
      <c r="E5064" s="941"/>
      <c r="F5064" s="942"/>
      <c r="G5064" s="942"/>
      <c r="H5064" s="943"/>
      <c r="I5064" s="940"/>
      <c r="J5064" s="940"/>
      <c r="K5064" s="940"/>
      <c r="L5064" s="940"/>
      <c r="M5064" s="940"/>
      <c r="N5064" s="940"/>
      <c r="O5064" s="940"/>
      <c r="P5064" s="940"/>
      <c r="Q5064" s="890"/>
      <c r="R5064" s="891"/>
      <c r="S5064" s="890"/>
      <c r="T5064" s="891"/>
      <c r="U5064" s="890"/>
      <c r="V5064" s="891"/>
      <c r="W5064" s="890"/>
      <c r="X5064" s="891"/>
      <c r="Y5064" s="890"/>
      <c r="Z5064" s="891"/>
      <c r="AA5064" s="890"/>
      <c r="AB5064" s="891"/>
      <c r="AC5064" s="890"/>
      <c r="AD5064" s="891"/>
      <c r="AE5064" s="164"/>
      <c r="AF5064" s="164"/>
      <c r="AG5064" s="199">
        <f t="shared" si="1584"/>
        <v>0</v>
      </c>
      <c r="AH5064" s="219" t="b">
        <f t="shared" si="1585"/>
        <v>0</v>
      </c>
      <c r="AI5064" s="198" t="str">
        <f t="shared" si="1586"/>
        <v/>
      </c>
      <c r="AJ5064" s="219" t="b">
        <f t="shared" si="1587"/>
        <v>0</v>
      </c>
      <c r="AK5064" s="198" t="str">
        <f t="shared" si="1588"/>
        <v/>
      </c>
      <c r="AL5064" s="219" t="b">
        <f t="shared" si="1589"/>
        <v>0</v>
      </c>
      <c r="AM5064" s="351">
        <f t="shared" si="1590"/>
        <v>0</v>
      </c>
      <c r="AN5064" s="164"/>
      <c r="AO5064" s="164"/>
      <c r="AP5064" s="164"/>
      <c r="AQ5064" s="402">
        <f t="shared" si="1591"/>
        <v>0</v>
      </c>
      <c r="AR5064" s="370" t="str">
        <f>IF(AQ5064=0,"",
IF(SUM($AQ$3585:AQ5064)=1,AS5064,
IF($AQ$5285&gt;SUM($AQ$3585:AQ5064),_xlfn.CONCAT(", ",AS5064),
IF($AQ$5285=SUM($AQ$3585:AQ5064),_xlfn.CONCAT(" y ",AS5064)))))</f>
        <v/>
      </c>
      <c r="AS5064" s="156" t="s">
        <v>8745</v>
      </c>
    </row>
    <row r="5065" spans="1:45" ht="15" customHeight="1">
      <c r="A5065" s="57"/>
      <c r="B5065" s="26"/>
      <c r="C5065" s="716" t="s">
        <v>8746</v>
      </c>
      <c r="D5065" s="716"/>
      <c r="E5065" s="941"/>
      <c r="F5065" s="942"/>
      <c r="G5065" s="942"/>
      <c r="H5065" s="943"/>
      <c r="I5065" s="940"/>
      <c r="J5065" s="940"/>
      <c r="K5065" s="940"/>
      <c r="L5065" s="940"/>
      <c r="M5065" s="940"/>
      <c r="N5065" s="940"/>
      <c r="O5065" s="940"/>
      <c r="P5065" s="940"/>
      <c r="Q5065" s="890"/>
      <c r="R5065" s="891"/>
      <c r="S5065" s="890"/>
      <c r="T5065" s="891"/>
      <c r="U5065" s="890"/>
      <c r="V5065" s="891"/>
      <c r="W5065" s="890"/>
      <c r="X5065" s="891"/>
      <c r="Y5065" s="890"/>
      <c r="Z5065" s="891"/>
      <c r="AA5065" s="890"/>
      <c r="AB5065" s="891"/>
      <c r="AC5065" s="890"/>
      <c r="AD5065" s="891"/>
      <c r="AE5065" s="164"/>
      <c r="AF5065" s="164"/>
      <c r="AG5065" s="199">
        <f t="shared" si="1584"/>
        <v>0</v>
      </c>
      <c r="AH5065" s="219" t="b">
        <f t="shared" si="1585"/>
        <v>0</v>
      </c>
      <c r="AI5065" s="198" t="str">
        <f t="shared" si="1586"/>
        <v/>
      </c>
      <c r="AJ5065" s="219" t="b">
        <f t="shared" si="1587"/>
        <v>0</v>
      </c>
      <c r="AK5065" s="198" t="str">
        <f t="shared" si="1588"/>
        <v/>
      </c>
      <c r="AL5065" s="219" t="b">
        <f t="shared" si="1589"/>
        <v>0</v>
      </c>
      <c r="AM5065" s="351">
        <f t="shared" si="1590"/>
        <v>0</v>
      </c>
      <c r="AN5065" s="164"/>
      <c r="AO5065" s="164"/>
      <c r="AP5065" s="164"/>
      <c r="AQ5065" s="402">
        <f t="shared" si="1591"/>
        <v>0</v>
      </c>
      <c r="AR5065" s="370" t="str">
        <f>IF(AQ5065=0,"",
IF(SUM($AQ$3585:AQ5065)=1,AS5065,
IF($AQ$5285&gt;SUM($AQ$3585:AQ5065),_xlfn.CONCAT(", ",AS5065),
IF($AQ$5285=SUM($AQ$3585:AQ5065),_xlfn.CONCAT(" y ",AS5065)))))</f>
        <v/>
      </c>
      <c r="AS5065" s="156" t="s">
        <v>8747</v>
      </c>
    </row>
    <row r="5066" spans="1:45" ht="15" customHeight="1">
      <c r="A5066" s="57"/>
      <c r="B5066" s="26"/>
      <c r="C5066" s="716" t="s">
        <v>8748</v>
      </c>
      <c r="D5066" s="716"/>
      <c r="E5066" s="941"/>
      <c r="F5066" s="942"/>
      <c r="G5066" s="942"/>
      <c r="H5066" s="943"/>
      <c r="I5066" s="940"/>
      <c r="J5066" s="940"/>
      <c r="K5066" s="940"/>
      <c r="L5066" s="940"/>
      <c r="M5066" s="940"/>
      <c r="N5066" s="940"/>
      <c r="O5066" s="940"/>
      <c r="P5066" s="940"/>
      <c r="Q5066" s="890"/>
      <c r="R5066" s="891"/>
      <c r="S5066" s="890"/>
      <c r="T5066" s="891"/>
      <c r="U5066" s="890"/>
      <c r="V5066" s="891"/>
      <c r="W5066" s="890"/>
      <c r="X5066" s="891"/>
      <c r="Y5066" s="890"/>
      <c r="Z5066" s="891"/>
      <c r="AA5066" s="890"/>
      <c r="AB5066" s="891"/>
      <c r="AC5066" s="890"/>
      <c r="AD5066" s="891"/>
      <c r="AE5066" s="164"/>
      <c r="AF5066" s="164"/>
      <c r="AG5066" s="199">
        <f t="shared" si="1584"/>
        <v>0</v>
      </c>
      <c r="AH5066" s="219" t="b">
        <f t="shared" si="1585"/>
        <v>0</v>
      </c>
      <c r="AI5066" s="198" t="str">
        <f t="shared" si="1586"/>
        <v/>
      </c>
      <c r="AJ5066" s="219" t="b">
        <f t="shared" si="1587"/>
        <v>0</v>
      </c>
      <c r="AK5066" s="198" t="str">
        <f t="shared" si="1588"/>
        <v/>
      </c>
      <c r="AL5066" s="219" t="b">
        <f t="shared" si="1589"/>
        <v>0</v>
      </c>
      <c r="AM5066" s="351">
        <f t="shared" si="1590"/>
        <v>0</v>
      </c>
      <c r="AN5066" s="164"/>
      <c r="AO5066" s="164"/>
      <c r="AP5066" s="164"/>
      <c r="AQ5066" s="402">
        <f t="shared" si="1591"/>
        <v>0</v>
      </c>
      <c r="AR5066" s="370" t="str">
        <f>IF(AQ5066=0,"",
IF(SUM($AQ$3585:AQ5066)=1,AS5066,
IF($AQ$5285&gt;SUM($AQ$3585:AQ5066),_xlfn.CONCAT(", ",AS5066),
IF($AQ$5285=SUM($AQ$3585:AQ5066),_xlfn.CONCAT(" y ",AS5066)))))</f>
        <v/>
      </c>
      <c r="AS5066" s="156" t="s">
        <v>8749</v>
      </c>
    </row>
    <row r="5067" spans="1:45" ht="15" customHeight="1">
      <c r="A5067" s="57"/>
      <c r="B5067" s="26"/>
      <c r="C5067" s="716" t="s">
        <v>8750</v>
      </c>
      <c r="D5067" s="716"/>
      <c r="E5067" s="941"/>
      <c r="F5067" s="942"/>
      <c r="G5067" s="942"/>
      <c r="H5067" s="943"/>
      <c r="I5067" s="940"/>
      <c r="J5067" s="940"/>
      <c r="K5067" s="940"/>
      <c r="L5067" s="940"/>
      <c r="M5067" s="940"/>
      <c r="N5067" s="940"/>
      <c r="O5067" s="940"/>
      <c r="P5067" s="940"/>
      <c r="Q5067" s="890"/>
      <c r="R5067" s="891"/>
      <c r="S5067" s="890"/>
      <c r="T5067" s="891"/>
      <c r="U5067" s="890"/>
      <c r="V5067" s="891"/>
      <c r="W5067" s="890"/>
      <c r="X5067" s="891"/>
      <c r="Y5067" s="890"/>
      <c r="Z5067" s="891"/>
      <c r="AA5067" s="890"/>
      <c r="AB5067" s="891"/>
      <c r="AC5067" s="890"/>
      <c r="AD5067" s="891"/>
      <c r="AE5067" s="164"/>
      <c r="AF5067" s="164"/>
      <c r="AG5067" s="199">
        <f t="shared" si="1584"/>
        <v>0</v>
      </c>
      <c r="AH5067" s="219" t="b">
        <f t="shared" si="1585"/>
        <v>0</v>
      </c>
      <c r="AI5067" s="198" t="str">
        <f t="shared" si="1586"/>
        <v/>
      </c>
      <c r="AJ5067" s="219" t="b">
        <f t="shared" si="1587"/>
        <v>0</v>
      </c>
      <c r="AK5067" s="198" t="str">
        <f t="shared" si="1588"/>
        <v/>
      </c>
      <c r="AL5067" s="219" t="b">
        <f t="shared" si="1589"/>
        <v>0</v>
      </c>
      <c r="AM5067" s="351">
        <f t="shared" si="1590"/>
        <v>0</v>
      </c>
      <c r="AN5067" s="164"/>
      <c r="AO5067" s="164"/>
      <c r="AP5067" s="164"/>
      <c r="AQ5067" s="402">
        <f t="shared" si="1591"/>
        <v>0</v>
      </c>
      <c r="AR5067" s="370" t="str">
        <f>IF(AQ5067=0,"",
IF(SUM($AQ$3585:AQ5067)=1,AS5067,
IF($AQ$5285&gt;SUM($AQ$3585:AQ5067),_xlfn.CONCAT(", ",AS5067),
IF($AQ$5285=SUM($AQ$3585:AQ5067),_xlfn.CONCAT(" y ",AS5067)))))</f>
        <v/>
      </c>
      <c r="AS5067" s="156" t="s">
        <v>8751</v>
      </c>
    </row>
    <row r="5068" spans="1:45" ht="15" customHeight="1">
      <c r="A5068" s="57"/>
      <c r="B5068" s="26"/>
      <c r="C5068" s="716" t="s">
        <v>8752</v>
      </c>
      <c r="D5068" s="716"/>
      <c r="E5068" s="941"/>
      <c r="F5068" s="942"/>
      <c r="G5068" s="942"/>
      <c r="H5068" s="943"/>
      <c r="I5068" s="940"/>
      <c r="J5068" s="940"/>
      <c r="K5068" s="940"/>
      <c r="L5068" s="940"/>
      <c r="M5068" s="940"/>
      <c r="N5068" s="940"/>
      <c r="O5068" s="940"/>
      <c r="P5068" s="940"/>
      <c r="Q5068" s="890"/>
      <c r="R5068" s="891"/>
      <c r="S5068" s="890"/>
      <c r="T5068" s="891"/>
      <c r="U5068" s="890"/>
      <c r="V5068" s="891"/>
      <c r="W5068" s="890"/>
      <c r="X5068" s="891"/>
      <c r="Y5068" s="890"/>
      <c r="Z5068" s="891"/>
      <c r="AA5068" s="890"/>
      <c r="AB5068" s="891"/>
      <c r="AC5068" s="890"/>
      <c r="AD5068" s="891"/>
      <c r="AE5068" s="164"/>
      <c r="AF5068" s="164"/>
      <c r="AG5068" s="199">
        <f t="shared" si="1584"/>
        <v>0</v>
      </c>
      <c r="AH5068" s="219" t="b">
        <f t="shared" si="1585"/>
        <v>0</v>
      </c>
      <c r="AI5068" s="198" t="str">
        <f t="shared" si="1586"/>
        <v/>
      </c>
      <c r="AJ5068" s="219" t="b">
        <f t="shared" si="1587"/>
        <v>0</v>
      </c>
      <c r="AK5068" s="198" t="str">
        <f t="shared" si="1588"/>
        <v/>
      </c>
      <c r="AL5068" s="219" t="b">
        <f t="shared" si="1589"/>
        <v>0</v>
      </c>
      <c r="AM5068" s="351">
        <f t="shared" si="1590"/>
        <v>0</v>
      </c>
      <c r="AN5068" s="164"/>
      <c r="AO5068" s="164"/>
      <c r="AP5068" s="164"/>
      <c r="AQ5068" s="402">
        <f t="shared" si="1591"/>
        <v>0</v>
      </c>
      <c r="AR5068" s="370" t="str">
        <f>IF(AQ5068=0,"",
IF(SUM($AQ$3585:AQ5068)=1,AS5068,
IF($AQ$5285&gt;SUM($AQ$3585:AQ5068),_xlfn.CONCAT(", ",AS5068),
IF($AQ$5285=SUM($AQ$3585:AQ5068),_xlfn.CONCAT(" y ",AS5068)))))</f>
        <v/>
      </c>
      <c r="AS5068" s="156" t="s">
        <v>8753</v>
      </c>
    </row>
    <row r="5069" spans="1:45" ht="15" customHeight="1">
      <c r="A5069" s="57"/>
      <c r="B5069" s="26"/>
      <c r="C5069" s="716" t="s">
        <v>8754</v>
      </c>
      <c r="D5069" s="716"/>
      <c r="E5069" s="941"/>
      <c r="F5069" s="942"/>
      <c r="G5069" s="942"/>
      <c r="H5069" s="943"/>
      <c r="I5069" s="940"/>
      <c r="J5069" s="940"/>
      <c r="K5069" s="940"/>
      <c r="L5069" s="940"/>
      <c r="M5069" s="940"/>
      <c r="N5069" s="940"/>
      <c r="O5069" s="940"/>
      <c r="P5069" s="940"/>
      <c r="Q5069" s="890"/>
      <c r="R5069" s="891"/>
      <c r="S5069" s="890"/>
      <c r="T5069" s="891"/>
      <c r="U5069" s="890"/>
      <c r="V5069" s="891"/>
      <c r="W5069" s="890"/>
      <c r="X5069" s="891"/>
      <c r="Y5069" s="890"/>
      <c r="Z5069" s="891"/>
      <c r="AA5069" s="890"/>
      <c r="AB5069" s="891"/>
      <c r="AC5069" s="890"/>
      <c r="AD5069" s="891"/>
      <c r="AE5069" s="164"/>
      <c r="AF5069" s="164"/>
      <c r="AG5069" s="199">
        <f t="shared" si="1584"/>
        <v>0</v>
      </c>
      <c r="AH5069" s="219" t="b">
        <f t="shared" si="1585"/>
        <v>0</v>
      </c>
      <c r="AI5069" s="198" t="str">
        <f t="shared" si="1586"/>
        <v/>
      </c>
      <c r="AJ5069" s="219" t="b">
        <f t="shared" si="1587"/>
        <v>0</v>
      </c>
      <c r="AK5069" s="198" t="str">
        <f t="shared" si="1588"/>
        <v/>
      </c>
      <c r="AL5069" s="219" t="b">
        <f t="shared" si="1589"/>
        <v>0</v>
      </c>
      <c r="AM5069" s="351">
        <f t="shared" si="1590"/>
        <v>0</v>
      </c>
      <c r="AN5069" s="164"/>
      <c r="AO5069" s="164"/>
      <c r="AP5069" s="164"/>
      <c r="AQ5069" s="402">
        <f t="shared" si="1591"/>
        <v>0</v>
      </c>
      <c r="AR5069" s="370" t="str">
        <f>IF(AQ5069=0,"",
IF(SUM($AQ$3585:AQ5069)=1,AS5069,
IF($AQ$5285&gt;SUM($AQ$3585:AQ5069),_xlfn.CONCAT(", ",AS5069),
IF($AQ$5285=SUM($AQ$3585:AQ5069),_xlfn.CONCAT(" y ",AS5069)))))</f>
        <v/>
      </c>
      <c r="AS5069" s="156" t="s">
        <v>8755</v>
      </c>
    </row>
    <row r="5070" spans="1:45" ht="15" customHeight="1">
      <c r="A5070" s="57"/>
      <c r="B5070" s="26"/>
      <c r="C5070" s="716" t="s">
        <v>8756</v>
      </c>
      <c r="D5070" s="716"/>
      <c r="E5070" s="941"/>
      <c r="F5070" s="942"/>
      <c r="G5070" s="942"/>
      <c r="H5070" s="943"/>
      <c r="I5070" s="940"/>
      <c r="J5070" s="940"/>
      <c r="K5070" s="940"/>
      <c r="L5070" s="940"/>
      <c r="M5070" s="940"/>
      <c r="N5070" s="940"/>
      <c r="O5070" s="940"/>
      <c r="P5070" s="940"/>
      <c r="Q5070" s="890"/>
      <c r="R5070" s="891"/>
      <c r="S5070" s="890"/>
      <c r="T5070" s="891"/>
      <c r="U5070" s="890"/>
      <c r="V5070" s="891"/>
      <c r="W5070" s="890"/>
      <c r="X5070" s="891"/>
      <c r="Y5070" s="890"/>
      <c r="Z5070" s="891"/>
      <c r="AA5070" s="890"/>
      <c r="AB5070" s="891"/>
      <c r="AC5070" s="890"/>
      <c r="AD5070" s="891"/>
      <c r="AE5070" s="164"/>
      <c r="AF5070" s="164"/>
      <c r="AG5070" s="199">
        <f t="shared" si="1584"/>
        <v>0</v>
      </c>
      <c r="AH5070" s="219" t="b">
        <f t="shared" si="1585"/>
        <v>0</v>
      </c>
      <c r="AI5070" s="198" t="str">
        <f t="shared" si="1586"/>
        <v/>
      </c>
      <c r="AJ5070" s="219" t="b">
        <f t="shared" si="1587"/>
        <v>0</v>
      </c>
      <c r="AK5070" s="198" t="str">
        <f t="shared" si="1588"/>
        <v/>
      </c>
      <c r="AL5070" s="219" t="b">
        <f t="shared" si="1589"/>
        <v>0</v>
      </c>
      <c r="AM5070" s="351">
        <f t="shared" si="1590"/>
        <v>0</v>
      </c>
      <c r="AN5070" s="164"/>
      <c r="AO5070" s="164"/>
      <c r="AP5070" s="164"/>
      <c r="AQ5070" s="402">
        <f t="shared" si="1591"/>
        <v>0</v>
      </c>
      <c r="AR5070" s="370" t="str">
        <f>IF(AQ5070=0,"",
IF(SUM($AQ$3585:AQ5070)=1,AS5070,
IF($AQ$5285&gt;SUM($AQ$3585:AQ5070),_xlfn.CONCAT(", ",AS5070),
IF($AQ$5285=SUM($AQ$3585:AQ5070),_xlfn.CONCAT(" y ",AS5070)))))</f>
        <v/>
      </c>
      <c r="AS5070" s="156" t="s">
        <v>8757</v>
      </c>
    </row>
    <row r="5071" spans="1:45" ht="15" customHeight="1">
      <c r="A5071" s="57"/>
      <c r="B5071" s="26"/>
      <c r="C5071" s="716" t="s">
        <v>8758</v>
      </c>
      <c r="D5071" s="716"/>
      <c r="E5071" s="941"/>
      <c r="F5071" s="942"/>
      <c r="G5071" s="942"/>
      <c r="H5071" s="943"/>
      <c r="I5071" s="940"/>
      <c r="J5071" s="940"/>
      <c r="K5071" s="940"/>
      <c r="L5071" s="940"/>
      <c r="M5071" s="940"/>
      <c r="N5071" s="940"/>
      <c r="O5071" s="940"/>
      <c r="P5071" s="940"/>
      <c r="Q5071" s="890"/>
      <c r="R5071" s="891"/>
      <c r="S5071" s="890"/>
      <c r="T5071" s="891"/>
      <c r="U5071" s="890"/>
      <c r="V5071" s="891"/>
      <c r="W5071" s="890"/>
      <c r="X5071" s="891"/>
      <c r="Y5071" s="890"/>
      <c r="Z5071" s="891"/>
      <c r="AA5071" s="890"/>
      <c r="AB5071" s="891"/>
      <c r="AC5071" s="890"/>
      <c r="AD5071" s="891"/>
      <c r="AE5071" s="164"/>
      <c r="AF5071" s="164"/>
      <c r="AG5071" s="199">
        <f t="shared" si="1584"/>
        <v>0</v>
      </c>
      <c r="AH5071" s="219" t="b">
        <f t="shared" si="1585"/>
        <v>0</v>
      </c>
      <c r="AI5071" s="198" t="str">
        <f t="shared" si="1586"/>
        <v/>
      </c>
      <c r="AJ5071" s="219" t="b">
        <f t="shared" si="1587"/>
        <v>0</v>
      </c>
      <c r="AK5071" s="198" t="str">
        <f t="shared" si="1588"/>
        <v/>
      </c>
      <c r="AL5071" s="219" t="b">
        <f t="shared" si="1589"/>
        <v>0</v>
      </c>
      <c r="AM5071" s="351">
        <f t="shared" si="1590"/>
        <v>0</v>
      </c>
      <c r="AN5071" s="164"/>
      <c r="AO5071" s="164"/>
      <c r="AP5071" s="164"/>
      <c r="AQ5071" s="402">
        <f t="shared" si="1591"/>
        <v>0</v>
      </c>
      <c r="AR5071" s="370" t="str">
        <f>IF(AQ5071=0,"",
IF(SUM($AQ$3585:AQ5071)=1,AS5071,
IF($AQ$5285&gt;SUM($AQ$3585:AQ5071),_xlfn.CONCAT(", ",AS5071),
IF($AQ$5285=SUM($AQ$3585:AQ5071),_xlfn.CONCAT(" y ",AS5071)))))</f>
        <v/>
      </c>
      <c r="AS5071" s="156" t="s">
        <v>8759</v>
      </c>
    </row>
    <row r="5072" spans="1:45" ht="15" customHeight="1">
      <c r="A5072" s="57"/>
      <c r="B5072" s="26"/>
      <c r="C5072" s="716" t="s">
        <v>8760</v>
      </c>
      <c r="D5072" s="716"/>
      <c r="E5072" s="941"/>
      <c r="F5072" s="942"/>
      <c r="G5072" s="942"/>
      <c r="H5072" s="943"/>
      <c r="I5072" s="940"/>
      <c r="J5072" s="940"/>
      <c r="K5072" s="940"/>
      <c r="L5072" s="940"/>
      <c r="M5072" s="940"/>
      <c r="N5072" s="940"/>
      <c r="O5072" s="940"/>
      <c r="P5072" s="940"/>
      <c r="Q5072" s="890"/>
      <c r="R5072" s="891"/>
      <c r="S5072" s="890"/>
      <c r="T5072" s="891"/>
      <c r="U5072" s="890"/>
      <c r="V5072" s="891"/>
      <c r="W5072" s="890"/>
      <c r="X5072" s="891"/>
      <c r="Y5072" s="890"/>
      <c r="Z5072" s="891"/>
      <c r="AA5072" s="890"/>
      <c r="AB5072" s="891"/>
      <c r="AC5072" s="890"/>
      <c r="AD5072" s="891"/>
      <c r="AE5072" s="164"/>
      <c r="AF5072" s="164"/>
      <c r="AG5072" s="199">
        <f t="shared" si="1584"/>
        <v>0</v>
      </c>
      <c r="AH5072" s="219" t="b">
        <f t="shared" si="1585"/>
        <v>0</v>
      </c>
      <c r="AI5072" s="198" t="str">
        <f t="shared" si="1586"/>
        <v/>
      </c>
      <c r="AJ5072" s="219" t="b">
        <f t="shared" si="1587"/>
        <v>0</v>
      </c>
      <c r="AK5072" s="198" t="str">
        <f t="shared" si="1588"/>
        <v/>
      </c>
      <c r="AL5072" s="219" t="b">
        <f t="shared" si="1589"/>
        <v>0</v>
      </c>
      <c r="AM5072" s="351">
        <f t="shared" si="1590"/>
        <v>0</v>
      </c>
      <c r="AN5072" s="164"/>
      <c r="AO5072" s="164"/>
      <c r="AP5072" s="164"/>
      <c r="AQ5072" s="402">
        <f t="shared" si="1591"/>
        <v>0</v>
      </c>
      <c r="AR5072" s="370" t="str">
        <f>IF(AQ5072=0,"",
IF(SUM($AQ$3585:AQ5072)=1,AS5072,
IF($AQ$5285&gt;SUM($AQ$3585:AQ5072),_xlfn.CONCAT(", ",AS5072),
IF($AQ$5285=SUM($AQ$3585:AQ5072),_xlfn.CONCAT(" y ",AS5072)))))</f>
        <v/>
      </c>
      <c r="AS5072" s="156" t="s">
        <v>8761</v>
      </c>
    </row>
    <row r="5073" spans="1:45" ht="15" customHeight="1">
      <c r="A5073" s="57"/>
      <c r="B5073" s="26"/>
      <c r="C5073" s="716" t="s">
        <v>8762</v>
      </c>
      <c r="D5073" s="716"/>
      <c r="E5073" s="941"/>
      <c r="F5073" s="942"/>
      <c r="G5073" s="942"/>
      <c r="H5073" s="943"/>
      <c r="I5073" s="940"/>
      <c r="J5073" s="940"/>
      <c r="K5073" s="940"/>
      <c r="L5073" s="940"/>
      <c r="M5073" s="940"/>
      <c r="N5073" s="940"/>
      <c r="O5073" s="940"/>
      <c r="P5073" s="940"/>
      <c r="Q5073" s="890"/>
      <c r="R5073" s="891"/>
      <c r="S5073" s="890"/>
      <c r="T5073" s="891"/>
      <c r="U5073" s="890"/>
      <c r="V5073" s="891"/>
      <c r="W5073" s="890"/>
      <c r="X5073" s="891"/>
      <c r="Y5073" s="890"/>
      <c r="Z5073" s="891"/>
      <c r="AA5073" s="890"/>
      <c r="AB5073" s="891"/>
      <c r="AC5073" s="890"/>
      <c r="AD5073" s="891"/>
      <c r="AE5073" s="164"/>
      <c r="AF5073" s="164"/>
      <c r="AG5073" s="199">
        <f t="shared" si="1584"/>
        <v>0</v>
      </c>
      <c r="AH5073" s="219" t="b">
        <f t="shared" si="1585"/>
        <v>0</v>
      </c>
      <c r="AI5073" s="198" t="str">
        <f t="shared" si="1586"/>
        <v/>
      </c>
      <c r="AJ5073" s="219" t="b">
        <f t="shared" si="1587"/>
        <v>0</v>
      </c>
      <c r="AK5073" s="198" t="str">
        <f t="shared" si="1588"/>
        <v/>
      </c>
      <c r="AL5073" s="219" t="b">
        <f t="shared" si="1589"/>
        <v>0</v>
      </c>
      <c r="AM5073" s="351">
        <f t="shared" si="1590"/>
        <v>0</v>
      </c>
      <c r="AN5073" s="164"/>
      <c r="AO5073" s="164"/>
      <c r="AP5073" s="164"/>
      <c r="AQ5073" s="402">
        <f t="shared" si="1591"/>
        <v>0</v>
      </c>
      <c r="AR5073" s="370" t="str">
        <f>IF(AQ5073=0,"",
IF(SUM($AQ$3585:AQ5073)=1,AS5073,
IF($AQ$5285&gt;SUM($AQ$3585:AQ5073),_xlfn.CONCAT(", ",AS5073),
IF($AQ$5285=SUM($AQ$3585:AQ5073),_xlfn.CONCAT(" y ",AS5073)))))</f>
        <v/>
      </c>
      <c r="AS5073" s="156" t="s">
        <v>8763</v>
      </c>
    </row>
    <row r="5074" spans="1:45" ht="15" customHeight="1">
      <c r="A5074" s="57"/>
      <c r="B5074" s="26"/>
      <c r="C5074" s="716" t="s">
        <v>8764</v>
      </c>
      <c r="D5074" s="716"/>
      <c r="E5074" s="941"/>
      <c r="F5074" s="942"/>
      <c r="G5074" s="942"/>
      <c r="H5074" s="943"/>
      <c r="I5074" s="940"/>
      <c r="J5074" s="940"/>
      <c r="K5074" s="940"/>
      <c r="L5074" s="940"/>
      <c r="M5074" s="940"/>
      <c r="N5074" s="940"/>
      <c r="O5074" s="940"/>
      <c r="P5074" s="940"/>
      <c r="Q5074" s="890"/>
      <c r="R5074" s="891"/>
      <c r="S5074" s="890"/>
      <c r="T5074" s="891"/>
      <c r="U5074" s="890"/>
      <c r="V5074" s="891"/>
      <c r="W5074" s="890"/>
      <c r="X5074" s="891"/>
      <c r="Y5074" s="890"/>
      <c r="Z5074" s="891"/>
      <c r="AA5074" s="890"/>
      <c r="AB5074" s="891"/>
      <c r="AC5074" s="890"/>
      <c r="AD5074" s="891"/>
      <c r="AE5074" s="164"/>
      <c r="AF5074" s="164"/>
      <c r="AG5074" s="199">
        <f t="shared" si="1584"/>
        <v>0</v>
      </c>
      <c r="AH5074" s="219" t="b">
        <f t="shared" si="1585"/>
        <v>0</v>
      </c>
      <c r="AI5074" s="198" t="str">
        <f t="shared" si="1586"/>
        <v/>
      </c>
      <c r="AJ5074" s="219" t="b">
        <f t="shared" si="1587"/>
        <v>0</v>
      </c>
      <c r="AK5074" s="198" t="str">
        <f t="shared" si="1588"/>
        <v/>
      </c>
      <c r="AL5074" s="219" t="b">
        <f t="shared" si="1589"/>
        <v>0</v>
      </c>
      <c r="AM5074" s="351">
        <f t="shared" si="1590"/>
        <v>0</v>
      </c>
      <c r="AN5074" s="164"/>
      <c r="AO5074" s="164"/>
      <c r="AP5074" s="164"/>
      <c r="AQ5074" s="402">
        <f t="shared" si="1591"/>
        <v>0</v>
      </c>
      <c r="AR5074" s="370" t="str">
        <f>IF(AQ5074=0,"",
IF(SUM($AQ$3585:AQ5074)=1,AS5074,
IF($AQ$5285&gt;SUM($AQ$3585:AQ5074),_xlfn.CONCAT(", ",AS5074),
IF($AQ$5285=SUM($AQ$3585:AQ5074),_xlfn.CONCAT(" y ",AS5074)))))</f>
        <v/>
      </c>
      <c r="AS5074" s="156" t="s">
        <v>8765</v>
      </c>
    </row>
    <row r="5075" spans="1:45" ht="15" customHeight="1">
      <c r="A5075" s="57"/>
      <c r="B5075" s="26"/>
      <c r="C5075" s="716" t="s">
        <v>8766</v>
      </c>
      <c r="D5075" s="716"/>
      <c r="E5075" s="941"/>
      <c r="F5075" s="942"/>
      <c r="G5075" s="942"/>
      <c r="H5075" s="943"/>
      <c r="I5075" s="940"/>
      <c r="J5075" s="940"/>
      <c r="K5075" s="940"/>
      <c r="L5075" s="940"/>
      <c r="M5075" s="940"/>
      <c r="N5075" s="940"/>
      <c r="O5075" s="940"/>
      <c r="P5075" s="940"/>
      <c r="Q5075" s="890"/>
      <c r="R5075" s="891"/>
      <c r="S5075" s="890"/>
      <c r="T5075" s="891"/>
      <c r="U5075" s="890"/>
      <c r="V5075" s="891"/>
      <c r="W5075" s="890"/>
      <c r="X5075" s="891"/>
      <c r="Y5075" s="890"/>
      <c r="Z5075" s="891"/>
      <c r="AA5075" s="890"/>
      <c r="AB5075" s="891"/>
      <c r="AC5075" s="890"/>
      <c r="AD5075" s="891"/>
      <c r="AE5075" s="164"/>
      <c r="AF5075" s="164"/>
      <c r="AG5075" s="199">
        <f t="shared" si="1584"/>
        <v>0</v>
      </c>
      <c r="AH5075" s="219" t="b">
        <f t="shared" si="1585"/>
        <v>0</v>
      </c>
      <c r="AI5075" s="198" t="str">
        <f t="shared" si="1586"/>
        <v/>
      </c>
      <c r="AJ5075" s="219" t="b">
        <f t="shared" si="1587"/>
        <v>0</v>
      </c>
      <c r="AK5075" s="198" t="str">
        <f t="shared" si="1588"/>
        <v/>
      </c>
      <c r="AL5075" s="219" t="b">
        <f t="shared" si="1589"/>
        <v>0</v>
      </c>
      <c r="AM5075" s="351">
        <f t="shared" si="1590"/>
        <v>0</v>
      </c>
      <c r="AN5075" s="164"/>
      <c r="AO5075" s="164"/>
      <c r="AP5075" s="164"/>
      <c r="AQ5075" s="402">
        <f t="shared" si="1591"/>
        <v>0</v>
      </c>
      <c r="AR5075" s="370" t="str">
        <f>IF(AQ5075=0,"",
IF(SUM($AQ$3585:AQ5075)=1,AS5075,
IF($AQ$5285&gt;SUM($AQ$3585:AQ5075),_xlfn.CONCAT(", ",AS5075),
IF($AQ$5285=SUM($AQ$3585:AQ5075),_xlfn.CONCAT(" y ",AS5075)))))</f>
        <v/>
      </c>
      <c r="AS5075" s="156" t="s">
        <v>8767</v>
      </c>
    </row>
    <row r="5076" spans="1:45" ht="15" customHeight="1">
      <c r="A5076" s="57"/>
      <c r="B5076" s="26"/>
      <c r="C5076" s="716" t="s">
        <v>8768</v>
      </c>
      <c r="D5076" s="716"/>
      <c r="E5076" s="941"/>
      <c r="F5076" s="942"/>
      <c r="G5076" s="942"/>
      <c r="H5076" s="943"/>
      <c r="I5076" s="940"/>
      <c r="J5076" s="940"/>
      <c r="K5076" s="940"/>
      <c r="L5076" s="940"/>
      <c r="M5076" s="940"/>
      <c r="N5076" s="940"/>
      <c r="O5076" s="940"/>
      <c r="P5076" s="940"/>
      <c r="Q5076" s="890"/>
      <c r="R5076" s="891"/>
      <c r="S5076" s="890"/>
      <c r="T5076" s="891"/>
      <c r="U5076" s="890"/>
      <c r="V5076" s="891"/>
      <c r="W5076" s="890"/>
      <c r="X5076" s="891"/>
      <c r="Y5076" s="890"/>
      <c r="Z5076" s="891"/>
      <c r="AA5076" s="890"/>
      <c r="AB5076" s="891"/>
      <c r="AC5076" s="890"/>
      <c r="AD5076" s="891"/>
      <c r="AE5076" s="164"/>
      <c r="AF5076" s="164"/>
      <c r="AG5076" s="199">
        <f t="shared" si="1584"/>
        <v>0</v>
      </c>
      <c r="AH5076" s="219" t="b">
        <f t="shared" si="1585"/>
        <v>0</v>
      </c>
      <c r="AI5076" s="198" t="str">
        <f t="shared" si="1586"/>
        <v/>
      </c>
      <c r="AJ5076" s="219" t="b">
        <f t="shared" si="1587"/>
        <v>0</v>
      </c>
      <c r="AK5076" s="198" t="str">
        <f t="shared" si="1588"/>
        <v/>
      </c>
      <c r="AL5076" s="219" t="b">
        <f t="shared" si="1589"/>
        <v>0</v>
      </c>
      <c r="AM5076" s="351">
        <f t="shared" si="1590"/>
        <v>0</v>
      </c>
      <c r="AN5076" s="164"/>
      <c r="AO5076" s="164"/>
      <c r="AP5076" s="164"/>
      <c r="AQ5076" s="402">
        <f t="shared" si="1591"/>
        <v>0</v>
      </c>
      <c r="AR5076" s="370" t="str">
        <f>IF(AQ5076=0,"",
IF(SUM($AQ$3585:AQ5076)=1,AS5076,
IF($AQ$5285&gt;SUM($AQ$3585:AQ5076),_xlfn.CONCAT(", ",AS5076),
IF($AQ$5285=SUM($AQ$3585:AQ5076),_xlfn.CONCAT(" y ",AS5076)))))</f>
        <v/>
      </c>
      <c r="AS5076" s="156" t="s">
        <v>8769</v>
      </c>
    </row>
    <row r="5077" spans="1:45" ht="15" customHeight="1">
      <c r="A5077" s="57"/>
      <c r="B5077" s="26"/>
      <c r="C5077" s="716" t="s">
        <v>8770</v>
      </c>
      <c r="D5077" s="716"/>
      <c r="E5077" s="941"/>
      <c r="F5077" s="942"/>
      <c r="G5077" s="942"/>
      <c r="H5077" s="943"/>
      <c r="I5077" s="940"/>
      <c r="J5077" s="940"/>
      <c r="K5077" s="940"/>
      <c r="L5077" s="940"/>
      <c r="M5077" s="940"/>
      <c r="N5077" s="940"/>
      <c r="O5077" s="940"/>
      <c r="P5077" s="940"/>
      <c r="Q5077" s="890"/>
      <c r="R5077" s="891"/>
      <c r="S5077" s="890"/>
      <c r="T5077" s="891"/>
      <c r="U5077" s="890"/>
      <c r="V5077" s="891"/>
      <c r="W5077" s="890"/>
      <c r="X5077" s="891"/>
      <c r="Y5077" s="890"/>
      <c r="Z5077" s="891"/>
      <c r="AA5077" s="890"/>
      <c r="AB5077" s="891"/>
      <c r="AC5077" s="890"/>
      <c r="AD5077" s="891"/>
      <c r="AE5077" s="164"/>
      <c r="AF5077" s="164"/>
      <c r="AG5077" s="199">
        <f t="shared" si="1584"/>
        <v>0</v>
      </c>
      <c r="AH5077" s="219" t="b">
        <f t="shared" si="1585"/>
        <v>0</v>
      </c>
      <c r="AI5077" s="198" t="str">
        <f t="shared" si="1586"/>
        <v/>
      </c>
      <c r="AJ5077" s="219" t="b">
        <f t="shared" si="1587"/>
        <v>0</v>
      </c>
      <c r="AK5077" s="198" t="str">
        <f t="shared" si="1588"/>
        <v/>
      </c>
      <c r="AL5077" s="219" t="b">
        <f t="shared" si="1589"/>
        <v>0</v>
      </c>
      <c r="AM5077" s="351">
        <f t="shared" si="1590"/>
        <v>0</v>
      </c>
      <c r="AN5077" s="164"/>
      <c r="AO5077" s="164"/>
      <c r="AP5077" s="164"/>
      <c r="AQ5077" s="402">
        <f t="shared" si="1591"/>
        <v>0</v>
      </c>
      <c r="AR5077" s="370" t="str">
        <f>IF(AQ5077=0,"",
IF(SUM($AQ$3585:AQ5077)=1,AS5077,
IF($AQ$5285&gt;SUM($AQ$3585:AQ5077),_xlfn.CONCAT(", ",AS5077),
IF($AQ$5285=SUM($AQ$3585:AQ5077),_xlfn.CONCAT(" y ",AS5077)))))</f>
        <v/>
      </c>
      <c r="AS5077" s="156" t="s">
        <v>8771</v>
      </c>
    </row>
    <row r="5078" spans="1:45" ht="15" customHeight="1">
      <c r="A5078" s="57"/>
      <c r="B5078" s="26"/>
      <c r="C5078" s="716" t="s">
        <v>8772</v>
      </c>
      <c r="D5078" s="716"/>
      <c r="E5078" s="941"/>
      <c r="F5078" s="942"/>
      <c r="G5078" s="942"/>
      <c r="H5078" s="943"/>
      <c r="I5078" s="940"/>
      <c r="J5078" s="940"/>
      <c r="K5078" s="940"/>
      <c r="L5078" s="940"/>
      <c r="M5078" s="940"/>
      <c r="N5078" s="940"/>
      <c r="O5078" s="940"/>
      <c r="P5078" s="940"/>
      <c r="Q5078" s="890"/>
      <c r="R5078" s="891"/>
      <c r="S5078" s="890"/>
      <c r="T5078" s="891"/>
      <c r="U5078" s="890"/>
      <c r="V5078" s="891"/>
      <c r="W5078" s="890"/>
      <c r="X5078" s="891"/>
      <c r="Y5078" s="890"/>
      <c r="Z5078" s="891"/>
      <c r="AA5078" s="890"/>
      <c r="AB5078" s="891"/>
      <c r="AC5078" s="890"/>
      <c r="AD5078" s="891"/>
      <c r="AE5078" s="164"/>
      <c r="AF5078" s="164"/>
      <c r="AG5078" s="199">
        <f t="shared" si="1584"/>
        <v>0</v>
      </c>
      <c r="AH5078" s="219" t="b">
        <f t="shared" si="1585"/>
        <v>0</v>
      </c>
      <c r="AI5078" s="198" t="str">
        <f t="shared" si="1586"/>
        <v/>
      </c>
      <c r="AJ5078" s="219" t="b">
        <f t="shared" si="1587"/>
        <v>0</v>
      </c>
      <c r="AK5078" s="198" t="str">
        <f t="shared" si="1588"/>
        <v/>
      </c>
      <c r="AL5078" s="219" t="b">
        <f t="shared" si="1589"/>
        <v>0</v>
      </c>
      <c r="AM5078" s="351">
        <f t="shared" si="1590"/>
        <v>0</v>
      </c>
      <c r="AN5078" s="164"/>
      <c r="AO5078" s="164"/>
      <c r="AP5078" s="164"/>
      <c r="AQ5078" s="402">
        <f t="shared" si="1591"/>
        <v>0</v>
      </c>
      <c r="AR5078" s="370" t="str">
        <f>IF(AQ5078=0,"",
IF(SUM($AQ$3585:AQ5078)=1,AS5078,
IF($AQ$5285&gt;SUM($AQ$3585:AQ5078),_xlfn.CONCAT(", ",AS5078),
IF($AQ$5285=SUM($AQ$3585:AQ5078),_xlfn.CONCAT(" y ",AS5078)))))</f>
        <v/>
      </c>
      <c r="AS5078" s="156" t="s">
        <v>8773</v>
      </c>
    </row>
    <row r="5079" spans="1:45" ht="15" customHeight="1">
      <c r="A5079" s="57"/>
      <c r="B5079" s="26"/>
      <c r="C5079" s="716" t="s">
        <v>8774</v>
      </c>
      <c r="D5079" s="716"/>
      <c r="E5079" s="941"/>
      <c r="F5079" s="942"/>
      <c r="G5079" s="942"/>
      <c r="H5079" s="943"/>
      <c r="I5079" s="940"/>
      <c r="J5079" s="940"/>
      <c r="K5079" s="940"/>
      <c r="L5079" s="940"/>
      <c r="M5079" s="940"/>
      <c r="N5079" s="940"/>
      <c r="O5079" s="940"/>
      <c r="P5079" s="940"/>
      <c r="Q5079" s="890"/>
      <c r="R5079" s="891"/>
      <c r="S5079" s="890"/>
      <c r="T5079" s="891"/>
      <c r="U5079" s="890"/>
      <c r="V5079" s="891"/>
      <c r="W5079" s="890"/>
      <c r="X5079" s="891"/>
      <c r="Y5079" s="890"/>
      <c r="Z5079" s="891"/>
      <c r="AA5079" s="890"/>
      <c r="AB5079" s="891"/>
      <c r="AC5079" s="890"/>
      <c r="AD5079" s="891"/>
      <c r="AE5079" s="164"/>
      <c r="AF5079" s="164"/>
      <c r="AG5079" s="199">
        <f t="shared" si="1584"/>
        <v>0</v>
      </c>
      <c r="AH5079" s="219" t="b">
        <f t="shared" si="1585"/>
        <v>0</v>
      </c>
      <c r="AI5079" s="198" t="str">
        <f t="shared" si="1586"/>
        <v/>
      </c>
      <c r="AJ5079" s="219" t="b">
        <f t="shared" si="1587"/>
        <v>0</v>
      </c>
      <c r="AK5079" s="198" t="str">
        <f t="shared" si="1588"/>
        <v/>
      </c>
      <c r="AL5079" s="219" t="b">
        <f t="shared" si="1589"/>
        <v>0</v>
      </c>
      <c r="AM5079" s="351">
        <f t="shared" si="1590"/>
        <v>0</v>
      </c>
      <c r="AN5079" s="164"/>
      <c r="AO5079" s="164"/>
      <c r="AP5079" s="164"/>
      <c r="AQ5079" s="402">
        <f t="shared" si="1591"/>
        <v>0</v>
      </c>
      <c r="AR5079" s="370" t="str">
        <f>IF(AQ5079=0,"",
IF(SUM($AQ$3585:AQ5079)=1,AS5079,
IF($AQ$5285&gt;SUM($AQ$3585:AQ5079),_xlfn.CONCAT(", ",AS5079),
IF($AQ$5285=SUM($AQ$3585:AQ5079),_xlfn.CONCAT(" y ",AS5079)))))</f>
        <v/>
      </c>
      <c r="AS5079" s="156" t="s">
        <v>8775</v>
      </c>
    </row>
    <row r="5080" spans="1:45" ht="15" customHeight="1">
      <c r="A5080" s="57"/>
      <c r="B5080" s="26"/>
      <c r="C5080" s="716" t="s">
        <v>8776</v>
      </c>
      <c r="D5080" s="716"/>
      <c r="E5080" s="941"/>
      <c r="F5080" s="942"/>
      <c r="G5080" s="942"/>
      <c r="H5080" s="943"/>
      <c r="I5080" s="940"/>
      <c r="J5080" s="940"/>
      <c r="K5080" s="940"/>
      <c r="L5080" s="940"/>
      <c r="M5080" s="940"/>
      <c r="N5080" s="940"/>
      <c r="O5080" s="940"/>
      <c r="P5080" s="940"/>
      <c r="Q5080" s="890"/>
      <c r="R5080" s="891"/>
      <c r="S5080" s="890"/>
      <c r="T5080" s="891"/>
      <c r="U5080" s="890"/>
      <c r="V5080" s="891"/>
      <c r="W5080" s="890"/>
      <c r="X5080" s="891"/>
      <c r="Y5080" s="890"/>
      <c r="Z5080" s="891"/>
      <c r="AA5080" s="890"/>
      <c r="AB5080" s="891"/>
      <c r="AC5080" s="890"/>
      <c r="AD5080" s="891"/>
      <c r="AE5080" s="164"/>
      <c r="AF5080" s="164"/>
      <c r="AG5080" s="199">
        <f t="shared" si="1584"/>
        <v>0</v>
      </c>
      <c r="AH5080" s="219" t="b">
        <f t="shared" si="1585"/>
        <v>0</v>
      </c>
      <c r="AI5080" s="198" t="str">
        <f t="shared" si="1586"/>
        <v/>
      </c>
      <c r="AJ5080" s="219" t="b">
        <f t="shared" si="1587"/>
        <v>0</v>
      </c>
      <c r="AK5080" s="198" t="str">
        <f t="shared" si="1588"/>
        <v/>
      </c>
      <c r="AL5080" s="219" t="b">
        <f t="shared" si="1589"/>
        <v>0</v>
      </c>
      <c r="AM5080" s="351">
        <f t="shared" si="1590"/>
        <v>0</v>
      </c>
      <c r="AN5080" s="164"/>
      <c r="AO5080" s="164"/>
      <c r="AP5080" s="164"/>
      <c r="AQ5080" s="402">
        <f t="shared" si="1591"/>
        <v>0</v>
      </c>
      <c r="AR5080" s="370" t="str">
        <f>IF(AQ5080=0,"",
IF(SUM($AQ$3585:AQ5080)=1,AS5080,
IF($AQ$5285&gt;SUM($AQ$3585:AQ5080),_xlfn.CONCAT(", ",AS5080),
IF($AQ$5285=SUM($AQ$3585:AQ5080),_xlfn.CONCAT(" y ",AS5080)))))</f>
        <v/>
      </c>
      <c r="AS5080" s="156" t="s">
        <v>8777</v>
      </c>
    </row>
    <row r="5081" spans="1:45" ht="15" customHeight="1">
      <c r="A5081" s="57"/>
      <c r="B5081" s="26"/>
      <c r="C5081" s="716" t="s">
        <v>8778</v>
      </c>
      <c r="D5081" s="716"/>
      <c r="E5081" s="941"/>
      <c r="F5081" s="942"/>
      <c r="G5081" s="942"/>
      <c r="H5081" s="943"/>
      <c r="I5081" s="940"/>
      <c r="J5081" s="940"/>
      <c r="K5081" s="940"/>
      <c r="L5081" s="940"/>
      <c r="M5081" s="940"/>
      <c r="N5081" s="940"/>
      <c r="O5081" s="940"/>
      <c r="P5081" s="940"/>
      <c r="Q5081" s="890"/>
      <c r="R5081" s="891"/>
      <c r="S5081" s="890"/>
      <c r="T5081" s="891"/>
      <c r="U5081" s="890"/>
      <c r="V5081" s="891"/>
      <c r="W5081" s="890"/>
      <c r="X5081" s="891"/>
      <c r="Y5081" s="890"/>
      <c r="Z5081" s="891"/>
      <c r="AA5081" s="890"/>
      <c r="AB5081" s="891"/>
      <c r="AC5081" s="890"/>
      <c r="AD5081" s="891"/>
      <c r="AE5081" s="164"/>
      <c r="AF5081" s="164"/>
      <c r="AG5081" s="199">
        <f t="shared" si="1584"/>
        <v>0</v>
      </c>
      <c r="AH5081" s="219" t="b">
        <f t="shared" si="1585"/>
        <v>0</v>
      </c>
      <c r="AI5081" s="198" t="str">
        <f t="shared" si="1586"/>
        <v/>
      </c>
      <c r="AJ5081" s="219" t="b">
        <f t="shared" si="1587"/>
        <v>0</v>
      </c>
      <c r="AK5081" s="198" t="str">
        <f t="shared" si="1588"/>
        <v/>
      </c>
      <c r="AL5081" s="219" t="b">
        <f t="shared" si="1589"/>
        <v>0</v>
      </c>
      <c r="AM5081" s="351">
        <f t="shared" si="1590"/>
        <v>0</v>
      </c>
      <c r="AN5081" s="164"/>
      <c r="AO5081" s="164"/>
      <c r="AP5081" s="164"/>
      <c r="AQ5081" s="402">
        <f t="shared" si="1591"/>
        <v>0</v>
      </c>
      <c r="AR5081" s="370" t="str">
        <f>IF(AQ5081=0,"",
IF(SUM($AQ$3585:AQ5081)=1,AS5081,
IF($AQ$5285&gt;SUM($AQ$3585:AQ5081),_xlfn.CONCAT(", ",AS5081),
IF($AQ$5285=SUM($AQ$3585:AQ5081),_xlfn.CONCAT(" y ",AS5081)))))</f>
        <v/>
      </c>
      <c r="AS5081" s="156" t="s">
        <v>8779</v>
      </c>
    </row>
    <row r="5082" spans="1:45" ht="15" customHeight="1">
      <c r="A5082" s="57"/>
      <c r="B5082" s="26"/>
      <c r="C5082" s="716" t="s">
        <v>8780</v>
      </c>
      <c r="D5082" s="716"/>
      <c r="E5082" s="941"/>
      <c r="F5082" s="942"/>
      <c r="G5082" s="942"/>
      <c r="H5082" s="943"/>
      <c r="I5082" s="940"/>
      <c r="J5082" s="940"/>
      <c r="K5082" s="940"/>
      <c r="L5082" s="940"/>
      <c r="M5082" s="940"/>
      <c r="N5082" s="940"/>
      <c r="O5082" s="940"/>
      <c r="P5082" s="940"/>
      <c r="Q5082" s="890"/>
      <c r="R5082" s="891"/>
      <c r="S5082" s="890"/>
      <c r="T5082" s="891"/>
      <c r="U5082" s="890"/>
      <c r="V5082" s="891"/>
      <c r="W5082" s="890"/>
      <c r="X5082" s="891"/>
      <c r="Y5082" s="890"/>
      <c r="Z5082" s="891"/>
      <c r="AA5082" s="890"/>
      <c r="AB5082" s="891"/>
      <c r="AC5082" s="890"/>
      <c r="AD5082" s="891"/>
      <c r="AE5082" s="164"/>
      <c r="AF5082" s="164"/>
      <c r="AG5082" s="199">
        <f t="shared" si="1584"/>
        <v>0</v>
      </c>
      <c r="AH5082" s="219" t="b">
        <f t="shared" si="1585"/>
        <v>0</v>
      </c>
      <c r="AI5082" s="198" t="str">
        <f t="shared" si="1586"/>
        <v/>
      </c>
      <c r="AJ5082" s="219" t="b">
        <f t="shared" si="1587"/>
        <v>0</v>
      </c>
      <c r="AK5082" s="198" t="str">
        <f t="shared" si="1588"/>
        <v/>
      </c>
      <c r="AL5082" s="219" t="b">
        <f t="shared" si="1589"/>
        <v>0</v>
      </c>
      <c r="AM5082" s="351">
        <f t="shared" si="1590"/>
        <v>0</v>
      </c>
      <c r="AN5082" s="164"/>
      <c r="AO5082" s="164"/>
      <c r="AP5082" s="164"/>
      <c r="AQ5082" s="402">
        <f t="shared" si="1591"/>
        <v>0</v>
      </c>
      <c r="AR5082" s="370" t="str">
        <f>IF(AQ5082=0,"",
IF(SUM($AQ$3585:AQ5082)=1,AS5082,
IF($AQ$5285&gt;SUM($AQ$3585:AQ5082),_xlfn.CONCAT(", ",AS5082),
IF($AQ$5285=SUM($AQ$3585:AQ5082),_xlfn.CONCAT(" y ",AS5082)))))</f>
        <v/>
      </c>
      <c r="AS5082" s="156" t="s">
        <v>8781</v>
      </c>
    </row>
    <row r="5083" spans="1:45" ht="15" customHeight="1">
      <c r="A5083" s="57"/>
      <c r="B5083" s="26"/>
      <c r="C5083" s="716" t="s">
        <v>8782</v>
      </c>
      <c r="D5083" s="716"/>
      <c r="E5083" s="941"/>
      <c r="F5083" s="942"/>
      <c r="G5083" s="942"/>
      <c r="H5083" s="943"/>
      <c r="I5083" s="940"/>
      <c r="J5083" s="940"/>
      <c r="K5083" s="940"/>
      <c r="L5083" s="940"/>
      <c r="M5083" s="940"/>
      <c r="N5083" s="940"/>
      <c r="O5083" s="940"/>
      <c r="P5083" s="940"/>
      <c r="Q5083" s="890"/>
      <c r="R5083" s="891"/>
      <c r="S5083" s="890"/>
      <c r="T5083" s="891"/>
      <c r="U5083" s="890"/>
      <c r="V5083" s="891"/>
      <c r="W5083" s="890"/>
      <c r="X5083" s="891"/>
      <c r="Y5083" s="890"/>
      <c r="Z5083" s="891"/>
      <c r="AA5083" s="890"/>
      <c r="AB5083" s="891"/>
      <c r="AC5083" s="890"/>
      <c r="AD5083" s="891"/>
      <c r="AE5083" s="164"/>
      <c r="AF5083" s="164"/>
      <c r="AG5083" s="199">
        <f t="shared" si="1584"/>
        <v>0</v>
      </c>
      <c r="AH5083" s="219" t="b">
        <f t="shared" si="1585"/>
        <v>0</v>
      </c>
      <c r="AI5083" s="198" t="str">
        <f t="shared" si="1586"/>
        <v/>
      </c>
      <c r="AJ5083" s="219" t="b">
        <f t="shared" si="1587"/>
        <v>0</v>
      </c>
      <c r="AK5083" s="198" t="str">
        <f t="shared" si="1588"/>
        <v/>
      </c>
      <c r="AL5083" s="219" t="b">
        <f t="shared" si="1589"/>
        <v>0</v>
      </c>
      <c r="AM5083" s="351">
        <f t="shared" si="1590"/>
        <v>0</v>
      </c>
      <c r="AN5083" s="164"/>
      <c r="AO5083" s="164"/>
      <c r="AP5083" s="164"/>
      <c r="AQ5083" s="402">
        <f t="shared" si="1591"/>
        <v>0</v>
      </c>
      <c r="AR5083" s="370" t="str">
        <f>IF(AQ5083=0,"",
IF(SUM($AQ$3585:AQ5083)=1,AS5083,
IF($AQ$5285&gt;SUM($AQ$3585:AQ5083),_xlfn.CONCAT(", ",AS5083),
IF($AQ$5285=SUM($AQ$3585:AQ5083),_xlfn.CONCAT(" y ",AS5083)))))</f>
        <v/>
      </c>
      <c r="AS5083" s="156" t="s">
        <v>8783</v>
      </c>
    </row>
    <row r="5084" spans="1:45" ht="15" customHeight="1">
      <c r="A5084" s="57"/>
      <c r="B5084" s="26"/>
      <c r="C5084" s="716" t="s">
        <v>8784</v>
      </c>
      <c r="D5084" s="716"/>
      <c r="E5084" s="941"/>
      <c r="F5084" s="942"/>
      <c r="G5084" s="942"/>
      <c r="H5084" s="943"/>
      <c r="I5084" s="940"/>
      <c r="J5084" s="940"/>
      <c r="K5084" s="940"/>
      <c r="L5084" s="940"/>
      <c r="M5084" s="940"/>
      <c r="N5084" s="940"/>
      <c r="O5084" s="940"/>
      <c r="P5084" s="940"/>
      <c r="Q5084" s="890"/>
      <c r="R5084" s="891"/>
      <c r="S5084" s="890"/>
      <c r="T5084" s="891"/>
      <c r="U5084" s="890"/>
      <c r="V5084" s="891"/>
      <c r="W5084" s="890"/>
      <c r="X5084" s="891"/>
      <c r="Y5084" s="890"/>
      <c r="Z5084" s="891"/>
      <c r="AA5084" s="890"/>
      <c r="AB5084" s="891"/>
      <c r="AC5084" s="890"/>
      <c r="AD5084" s="891"/>
      <c r="AE5084" s="164"/>
      <c r="AF5084" s="164"/>
      <c r="AG5084" s="199">
        <f t="shared" si="1584"/>
        <v>0</v>
      </c>
      <c r="AH5084" s="219" t="b">
        <f t="shared" si="1585"/>
        <v>0</v>
      </c>
      <c r="AI5084" s="198" t="str">
        <f t="shared" si="1586"/>
        <v/>
      </c>
      <c r="AJ5084" s="219" t="b">
        <f t="shared" si="1587"/>
        <v>0</v>
      </c>
      <c r="AK5084" s="198" t="str">
        <f t="shared" si="1588"/>
        <v/>
      </c>
      <c r="AL5084" s="219" t="b">
        <f t="shared" si="1589"/>
        <v>0</v>
      </c>
      <c r="AM5084" s="351">
        <f t="shared" si="1590"/>
        <v>0</v>
      </c>
      <c r="AN5084" s="164"/>
      <c r="AO5084" s="164"/>
      <c r="AP5084" s="164"/>
      <c r="AQ5084" s="402">
        <f t="shared" si="1591"/>
        <v>0</v>
      </c>
      <c r="AR5084" s="370" t="str">
        <f>IF(AQ5084=0,"",
IF(SUM($AQ$3585:AQ5084)=1,AS5084,
IF($AQ$5285&gt;SUM($AQ$3585:AQ5084),_xlfn.CONCAT(", ",AS5084),
IF($AQ$5285=SUM($AQ$3585:AQ5084),_xlfn.CONCAT(" y ",AS5084)))))</f>
        <v/>
      </c>
      <c r="AS5084" s="156" t="s">
        <v>8785</v>
      </c>
    </row>
    <row r="5085" spans="1:45" ht="15" customHeight="1">
      <c r="A5085" s="57"/>
      <c r="B5085" s="26"/>
      <c r="C5085" s="716" t="s">
        <v>8786</v>
      </c>
      <c r="D5085" s="716"/>
      <c r="E5085" s="941"/>
      <c r="F5085" s="942"/>
      <c r="G5085" s="942"/>
      <c r="H5085" s="943"/>
      <c r="I5085" s="940"/>
      <c r="J5085" s="940"/>
      <c r="K5085" s="940"/>
      <c r="L5085" s="940"/>
      <c r="M5085" s="940"/>
      <c r="N5085" s="940"/>
      <c r="O5085" s="940"/>
      <c r="P5085" s="940"/>
      <c r="Q5085" s="890"/>
      <c r="R5085" s="891"/>
      <c r="S5085" s="890"/>
      <c r="T5085" s="891"/>
      <c r="U5085" s="890"/>
      <c r="V5085" s="891"/>
      <c r="W5085" s="890"/>
      <c r="X5085" s="891"/>
      <c r="Y5085" s="890"/>
      <c r="Z5085" s="891"/>
      <c r="AA5085" s="890"/>
      <c r="AB5085" s="891"/>
      <c r="AC5085" s="890"/>
      <c r="AD5085" s="891"/>
      <c r="AE5085" s="164"/>
      <c r="AF5085" s="164"/>
      <c r="AG5085" s="199">
        <f t="shared" si="1584"/>
        <v>0</v>
      </c>
      <c r="AH5085" s="219" t="b">
        <f t="shared" si="1585"/>
        <v>0</v>
      </c>
      <c r="AI5085" s="198" t="str">
        <f t="shared" si="1586"/>
        <v/>
      </c>
      <c r="AJ5085" s="219" t="b">
        <f t="shared" si="1587"/>
        <v>0</v>
      </c>
      <c r="AK5085" s="198" t="str">
        <f t="shared" si="1588"/>
        <v/>
      </c>
      <c r="AL5085" s="219" t="b">
        <f t="shared" si="1589"/>
        <v>0</v>
      </c>
      <c r="AM5085" s="351">
        <f t="shared" si="1590"/>
        <v>0</v>
      </c>
      <c r="AN5085" s="164"/>
      <c r="AO5085" s="164"/>
      <c r="AP5085" s="164"/>
      <c r="AQ5085" s="402">
        <f t="shared" si="1591"/>
        <v>0</v>
      </c>
      <c r="AR5085" s="370" t="str">
        <f>IF(AQ5085=0,"",
IF(SUM($AQ$3585:AQ5085)=1,AS5085,
IF($AQ$5285&gt;SUM($AQ$3585:AQ5085),_xlfn.CONCAT(", ",AS5085),
IF($AQ$5285=SUM($AQ$3585:AQ5085),_xlfn.CONCAT(" y ",AS5085)))))</f>
        <v/>
      </c>
      <c r="AS5085" s="156" t="s">
        <v>8787</v>
      </c>
    </row>
    <row r="5086" spans="1:45" ht="15" customHeight="1">
      <c r="A5086" s="57"/>
      <c r="B5086" s="26"/>
      <c r="C5086" s="716" t="s">
        <v>8788</v>
      </c>
      <c r="D5086" s="716"/>
      <c r="E5086" s="941"/>
      <c r="F5086" s="942"/>
      <c r="G5086" s="942"/>
      <c r="H5086" s="943"/>
      <c r="I5086" s="940"/>
      <c r="J5086" s="940"/>
      <c r="K5086" s="940"/>
      <c r="L5086" s="940"/>
      <c r="M5086" s="940"/>
      <c r="N5086" s="940"/>
      <c r="O5086" s="940"/>
      <c r="P5086" s="940"/>
      <c r="Q5086" s="890"/>
      <c r="R5086" s="891"/>
      <c r="S5086" s="890"/>
      <c r="T5086" s="891"/>
      <c r="U5086" s="890"/>
      <c r="V5086" s="891"/>
      <c r="W5086" s="890"/>
      <c r="X5086" s="891"/>
      <c r="Y5086" s="890"/>
      <c r="Z5086" s="891"/>
      <c r="AA5086" s="890"/>
      <c r="AB5086" s="891"/>
      <c r="AC5086" s="890"/>
      <c r="AD5086" s="891"/>
      <c r="AE5086" s="164"/>
      <c r="AF5086" s="164"/>
      <c r="AG5086" s="199">
        <f t="shared" si="1584"/>
        <v>0</v>
      </c>
      <c r="AH5086" s="219" t="b">
        <f t="shared" si="1585"/>
        <v>0</v>
      </c>
      <c r="AI5086" s="198" t="str">
        <f t="shared" si="1586"/>
        <v/>
      </c>
      <c r="AJ5086" s="219" t="b">
        <f t="shared" si="1587"/>
        <v>0</v>
      </c>
      <c r="AK5086" s="198" t="str">
        <f t="shared" si="1588"/>
        <v/>
      </c>
      <c r="AL5086" s="219" t="b">
        <f t="shared" si="1589"/>
        <v>0</v>
      </c>
      <c r="AM5086" s="351">
        <f t="shared" si="1590"/>
        <v>0</v>
      </c>
      <c r="AN5086" s="164"/>
      <c r="AO5086" s="164"/>
      <c r="AP5086" s="164"/>
      <c r="AQ5086" s="402">
        <f t="shared" si="1591"/>
        <v>0</v>
      </c>
      <c r="AR5086" s="370" t="str">
        <f>IF(AQ5086=0,"",
IF(SUM($AQ$3585:AQ5086)=1,AS5086,
IF($AQ$5285&gt;SUM($AQ$3585:AQ5086),_xlfn.CONCAT(", ",AS5086),
IF($AQ$5285=SUM($AQ$3585:AQ5086),_xlfn.CONCAT(" y ",AS5086)))))</f>
        <v/>
      </c>
      <c r="AS5086" s="156" t="s">
        <v>8789</v>
      </c>
    </row>
    <row r="5087" spans="1:45" ht="15" customHeight="1">
      <c r="A5087" s="57"/>
      <c r="B5087" s="26"/>
      <c r="C5087" s="716" t="s">
        <v>8790</v>
      </c>
      <c r="D5087" s="716"/>
      <c r="E5087" s="941"/>
      <c r="F5087" s="942"/>
      <c r="G5087" s="942"/>
      <c r="H5087" s="943"/>
      <c r="I5087" s="940"/>
      <c r="J5087" s="940"/>
      <c r="K5087" s="940"/>
      <c r="L5087" s="940"/>
      <c r="M5087" s="940"/>
      <c r="N5087" s="940"/>
      <c r="O5087" s="940"/>
      <c r="P5087" s="940"/>
      <c r="Q5087" s="890"/>
      <c r="R5087" s="891"/>
      <c r="S5087" s="890"/>
      <c r="T5087" s="891"/>
      <c r="U5087" s="890"/>
      <c r="V5087" s="891"/>
      <c r="W5087" s="890"/>
      <c r="X5087" s="891"/>
      <c r="Y5087" s="890"/>
      <c r="Z5087" s="891"/>
      <c r="AA5087" s="890"/>
      <c r="AB5087" s="891"/>
      <c r="AC5087" s="890"/>
      <c r="AD5087" s="891"/>
      <c r="AE5087" s="164"/>
      <c r="AF5087" s="164"/>
      <c r="AG5087" s="199">
        <f t="shared" si="1584"/>
        <v>0</v>
      </c>
      <c r="AH5087" s="219" t="b">
        <f t="shared" si="1585"/>
        <v>0</v>
      </c>
      <c r="AI5087" s="198" t="str">
        <f t="shared" si="1586"/>
        <v/>
      </c>
      <c r="AJ5087" s="219" t="b">
        <f t="shared" si="1587"/>
        <v>0</v>
      </c>
      <c r="AK5087" s="198" t="str">
        <f t="shared" si="1588"/>
        <v/>
      </c>
      <c r="AL5087" s="219" t="b">
        <f t="shared" si="1589"/>
        <v>0</v>
      </c>
      <c r="AM5087" s="351">
        <f t="shared" si="1590"/>
        <v>0</v>
      </c>
      <c r="AN5087" s="164"/>
      <c r="AO5087" s="164"/>
      <c r="AP5087" s="164"/>
      <c r="AQ5087" s="402">
        <f t="shared" si="1591"/>
        <v>0</v>
      </c>
      <c r="AR5087" s="370" t="str">
        <f>IF(AQ5087=0,"",
IF(SUM($AQ$3585:AQ5087)=1,AS5087,
IF($AQ$5285&gt;SUM($AQ$3585:AQ5087),_xlfn.CONCAT(", ",AS5087),
IF($AQ$5285=SUM($AQ$3585:AQ5087),_xlfn.CONCAT(" y ",AS5087)))))</f>
        <v/>
      </c>
      <c r="AS5087" s="156" t="s">
        <v>8791</v>
      </c>
    </row>
    <row r="5088" spans="1:45" ht="15" customHeight="1">
      <c r="A5088" s="57"/>
      <c r="B5088" s="26"/>
      <c r="C5088" s="716" t="s">
        <v>8792</v>
      </c>
      <c r="D5088" s="716"/>
      <c r="E5088" s="941"/>
      <c r="F5088" s="942"/>
      <c r="G5088" s="942"/>
      <c r="H5088" s="943"/>
      <c r="I5088" s="940"/>
      <c r="J5088" s="940"/>
      <c r="K5088" s="940"/>
      <c r="L5088" s="940"/>
      <c r="M5088" s="940"/>
      <c r="N5088" s="940"/>
      <c r="O5088" s="940"/>
      <c r="P5088" s="940"/>
      <c r="Q5088" s="890"/>
      <c r="R5088" s="891"/>
      <c r="S5088" s="890"/>
      <c r="T5088" s="891"/>
      <c r="U5088" s="890"/>
      <c r="V5088" s="891"/>
      <c r="W5088" s="890"/>
      <c r="X5088" s="891"/>
      <c r="Y5088" s="890"/>
      <c r="Z5088" s="891"/>
      <c r="AA5088" s="890"/>
      <c r="AB5088" s="891"/>
      <c r="AC5088" s="890"/>
      <c r="AD5088" s="891"/>
      <c r="AE5088" s="164"/>
      <c r="AF5088" s="164"/>
      <c r="AG5088" s="199">
        <f t="shared" si="1584"/>
        <v>0</v>
      </c>
      <c r="AH5088" s="219" t="b">
        <f t="shared" si="1585"/>
        <v>0</v>
      </c>
      <c r="AI5088" s="198" t="str">
        <f t="shared" si="1586"/>
        <v/>
      </c>
      <c r="AJ5088" s="219" t="b">
        <f t="shared" si="1587"/>
        <v>0</v>
      </c>
      <c r="AK5088" s="198" t="str">
        <f t="shared" si="1588"/>
        <v/>
      </c>
      <c r="AL5088" s="219" t="b">
        <f t="shared" si="1589"/>
        <v>0</v>
      </c>
      <c r="AM5088" s="351">
        <f t="shared" si="1590"/>
        <v>0</v>
      </c>
      <c r="AN5088" s="164"/>
      <c r="AO5088" s="164"/>
      <c r="AP5088" s="164"/>
      <c r="AQ5088" s="402">
        <f t="shared" si="1591"/>
        <v>0</v>
      </c>
      <c r="AR5088" s="370" t="str">
        <f>IF(AQ5088=0,"",
IF(SUM($AQ$3585:AQ5088)=1,AS5088,
IF($AQ$5285&gt;SUM($AQ$3585:AQ5088),_xlfn.CONCAT(", ",AS5088),
IF($AQ$5285=SUM($AQ$3585:AQ5088),_xlfn.CONCAT(" y ",AS5088)))))</f>
        <v/>
      </c>
      <c r="AS5088" s="156" t="s">
        <v>8793</v>
      </c>
    </row>
    <row r="5089" spans="1:45" ht="15" customHeight="1">
      <c r="A5089" s="57"/>
      <c r="B5089" s="26"/>
      <c r="C5089" s="716" t="s">
        <v>8794</v>
      </c>
      <c r="D5089" s="716"/>
      <c r="E5089" s="941"/>
      <c r="F5089" s="942"/>
      <c r="G5089" s="942"/>
      <c r="H5089" s="943"/>
      <c r="I5089" s="940"/>
      <c r="J5089" s="940"/>
      <c r="K5089" s="940"/>
      <c r="L5089" s="940"/>
      <c r="M5089" s="940"/>
      <c r="N5089" s="940"/>
      <c r="O5089" s="940"/>
      <c r="P5089" s="940"/>
      <c r="Q5089" s="890"/>
      <c r="R5089" s="891"/>
      <c r="S5089" s="890"/>
      <c r="T5089" s="891"/>
      <c r="U5089" s="890"/>
      <c r="V5089" s="891"/>
      <c r="W5089" s="890"/>
      <c r="X5089" s="891"/>
      <c r="Y5089" s="890"/>
      <c r="Z5089" s="891"/>
      <c r="AA5089" s="890"/>
      <c r="AB5089" s="891"/>
      <c r="AC5089" s="890"/>
      <c r="AD5089" s="891"/>
      <c r="AE5089" s="164"/>
      <c r="AF5089" s="164"/>
      <c r="AG5089" s="199">
        <f t="shared" si="1584"/>
        <v>0</v>
      </c>
      <c r="AH5089" s="219" t="b">
        <f t="shared" si="1585"/>
        <v>0</v>
      </c>
      <c r="AI5089" s="198" t="str">
        <f t="shared" si="1586"/>
        <v/>
      </c>
      <c r="AJ5089" s="219" t="b">
        <f t="shared" si="1587"/>
        <v>0</v>
      </c>
      <c r="AK5089" s="198" t="str">
        <f t="shared" si="1588"/>
        <v/>
      </c>
      <c r="AL5089" s="219" t="b">
        <f t="shared" si="1589"/>
        <v>0</v>
      </c>
      <c r="AM5089" s="351">
        <f t="shared" si="1590"/>
        <v>0</v>
      </c>
      <c r="AN5089" s="164"/>
      <c r="AO5089" s="164"/>
      <c r="AP5089" s="164"/>
      <c r="AQ5089" s="402">
        <f t="shared" si="1591"/>
        <v>0</v>
      </c>
      <c r="AR5089" s="370" t="str">
        <f>IF(AQ5089=0,"",
IF(SUM($AQ$3585:AQ5089)=1,AS5089,
IF($AQ$5285&gt;SUM($AQ$3585:AQ5089),_xlfn.CONCAT(", ",AS5089),
IF($AQ$5285=SUM($AQ$3585:AQ5089),_xlfn.CONCAT(" y ",AS5089)))))</f>
        <v/>
      </c>
      <c r="AS5089" s="156" t="s">
        <v>8795</v>
      </c>
    </row>
    <row r="5090" spans="1:45" ht="15" customHeight="1">
      <c r="A5090" s="57"/>
      <c r="B5090" s="26"/>
      <c r="C5090" s="716" t="s">
        <v>8796</v>
      </c>
      <c r="D5090" s="716"/>
      <c r="E5090" s="941"/>
      <c r="F5090" s="942"/>
      <c r="G5090" s="942"/>
      <c r="H5090" s="943"/>
      <c r="I5090" s="940"/>
      <c r="J5090" s="940"/>
      <c r="K5090" s="940"/>
      <c r="L5090" s="940"/>
      <c r="M5090" s="940"/>
      <c r="N5090" s="940"/>
      <c r="O5090" s="940"/>
      <c r="P5090" s="940"/>
      <c r="Q5090" s="890"/>
      <c r="R5090" s="891"/>
      <c r="S5090" s="890"/>
      <c r="T5090" s="891"/>
      <c r="U5090" s="890"/>
      <c r="V5090" s="891"/>
      <c r="W5090" s="890"/>
      <c r="X5090" s="891"/>
      <c r="Y5090" s="890"/>
      <c r="Z5090" s="891"/>
      <c r="AA5090" s="890"/>
      <c r="AB5090" s="891"/>
      <c r="AC5090" s="890"/>
      <c r="AD5090" s="891"/>
      <c r="AE5090" s="164"/>
      <c r="AF5090" s="164"/>
      <c r="AG5090" s="199">
        <f t="shared" si="1584"/>
        <v>0</v>
      </c>
      <c r="AH5090" s="219" t="b">
        <f t="shared" si="1585"/>
        <v>0</v>
      </c>
      <c r="AI5090" s="198" t="str">
        <f t="shared" si="1586"/>
        <v/>
      </c>
      <c r="AJ5090" s="219" t="b">
        <f t="shared" si="1587"/>
        <v>0</v>
      </c>
      <c r="AK5090" s="198" t="str">
        <f t="shared" si="1588"/>
        <v/>
      </c>
      <c r="AL5090" s="219" t="b">
        <f t="shared" si="1589"/>
        <v>0</v>
      </c>
      <c r="AM5090" s="351">
        <f t="shared" si="1590"/>
        <v>0</v>
      </c>
      <c r="AN5090" s="164"/>
      <c r="AO5090" s="164"/>
      <c r="AP5090" s="164"/>
      <c r="AQ5090" s="402">
        <f t="shared" si="1591"/>
        <v>0</v>
      </c>
      <c r="AR5090" s="370" t="str">
        <f>IF(AQ5090=0,"",
IF(SUM($AQ$3585:AQ5090)=1,AS5090,
IF($AQ$5285&gt;SUM($AQ$3585:AQ5090),_xlfn.CONCAT(", ",AS5090),
IF($AQ$5285=SUM($AQ$3585:AQ5090),_xlfn.CONCAT(" y ",AS5090)))))</f>
        <v/>
      </c>
      <c r="AS5090" s="156" t="s">
        <v>8797</v>
      </c>
    </row>
    <row r="5091" spans="1:45" ht="15" customHeight="1">
      <c r="A5091" s="57"/>
      <c r="B5091" s="26"/>
      <c r="C5091" s="716" t="s">
        <v>8798</v>
      </c>
      <c r="D5091" s="716"/>
      <c r="E5091" s="941"/>
      <c r="F5091" s="942"/>
      <c r="G5091" s="942"/>
      <c r="H5091" s="943"/>
      <c r="I5091" s="940"/>
      <c r="J5091" s="940"/>
      <c r="K5091" s="940"/>
      <c r="L5091" s="940"/>
      <c r="M5091" s="940"/>
      <c r="N5091" s="940"/>
      <c r="O5091" s="940"/>
      <c r="P5091" s="940"/>
      <c r="Q5091" s="890"/>
      <c r="R5091" s="891"/>
      <c r="S5091" s="890"/>
      <c r="T5091" s="891"/>
      <c r="U5091" s="890"/>
      <c r="V5091" s="891"/>
      <c r="W5091" s="890"/>
      <c r="X5091" s="891"/>
      <c r="Y5091" s="890"/>
      <c r="Z5091" s="891"/>
      <c r="AA5091" s="890"/>
      <c r="AB5091" s="891"/>
      <c r="AC5091" s="890"/>
      <c r="AD5091" s="891"/>
      <c r="AE5091" s="164"/>
      <c r="AF5091" s="164"/>
      <c r="AG5091" s="199">
        <f t="shared" si="1584"/>
        <v>0</v>
      </c>
      <c r="AH5091" s="219" t="b">
        <f t="shared" si="1585"/>
        <v>0</v>
      </c>
      <c r="AI5091" s="198" t="str">
        <f t="shared" si="1586"/>
        <v/>
      </c>
      <c r="AJ5091" s="219" t="b">
        <f t="shared" si="1587"/>
        <v>0</v>
      </c>
      <c r="AK5091" s="198" t="str">
        <f t="shared" si="1588"/>
        <v/>
      </c>
      <c r="AL5091" s="219" t="b">
        <f t="shared" si="1589"/>
        <v>0</v>
      </c>
      <c r="AM5091" s="351">
        <f t="shared" si="1590"/>
        <v>0</v>
      </c>
      <c r="AN5091" s="164"/>
      <c r="AO5091" s="164"/>
      <c r="AP5091" s="164"/>
      <c r="AQ5091" s="402">
        <f t="shared" si="1591"/>
        <v>0</v>
      </c>
      <c r="AR5091" s="370" t="str">
        <f>IF(AQ5091=0,"",
IF(SUM($AQ$3585:AQ5091)=1,AS5091,
IF($AQ$5285&gt;SUM($AQ$3585:AQ5091),_xlfn.CONCAT(", ",AS5091),
IF($AQ$5285=SUM($AQ$3585:AQ5091),_xlfn.CONCAT(" y ",AS5091)))))</f>
        <v/>
      </c>
      <c r="AS5091" s="156" t="s">
        <v>8799</v>
      </c>
    </row>
    <row r="5092" spans="1:45" ht="15" customHeight="1">
      <c r="A5092" s="57"/>
      <c r="B5092" s="26"/>
      <c r="C5092" s="716" t="s">
        <v>8800</v>
      </c>
      <c r="D5092" s="716"/>
      <c r="E5092" s="941"/>
      <c r="F5092" s="942"/>
      <c r="G5092" s="942"/>
      <c r="H5092" s="943"/>
      <c r="I5092" s="940"/>
      <c r="J5092" s="940"/>
      <c r="K5092" s="940"/>
      <c r="L5092" s="940"/>
      <c r="M5092" s="940"/>
      <c r="N5092" s="940"/>
      <c r="O5092" s="940"/>
      <c r="P5092" s="940"/>
      <c r="Q5092" s="890"/>
      <c r="R5092" s="891"/>
      <c r="S5092" s="890"/>
      <c r="T5092" s="891"/>
      <c r="U5092" s="890"/>
      <c r="V5092" s="891"/>
      <c r="W5092" s="890"/>
      <c r="X5092" s="891"/>
      <c r="Y5092" s="890"/>
      <c r="Z5092" s="891"/>
      <c r="AA5092" s="890"/>
      <c r="AB5092" s="891"/>
      <c r="AC5092" s="890"/>
      <c r="AD5092" s="891"/>
      <c r="AE5092" s="164"/>
      <c r="AF5092" s="164"/>
      <c r="AG5092" s="199">
        <f t="shared" si="1584"/>
        <v>0</v>
      </c>
      <c r="AH5092" s="219" t="b">
        <f t="shared" si="1585"/>
        <v>0</v>
      </c>
      <c r="AI5092" s="198" t="str">
        <f t="shared" si="1586"/>
        <v/>
      </c>
      <c r="AJ5092" s="219" t="b">
        <f t="shared" si="1587"/>
        <v>0</v>
      </c>
      <c r="AK5092" s="198" t="str">
        <f t="shared" si="1588"/>
        <v/>
      </c>
      <c r="AL5092" s="219" t="b">
        <f t="shared" si="1589"/>
        <v>0</v>
      </c>
      <c r="AM5092" s="351">
        <f t="shared" si="1590"/>
        <v>0</v>
      </c>
      <c r="AN5092" s="164"/>
      <c r="AO5092" s="164"/>
      <c r="AP5092" s="164"/>
      <c r="AQ5092" s="402">
        <f t="shared" si="1591"/>
        <v>0</v>
      </c>
      <c r="AR5092" s="370" t="str">
        <f>IF(AQ5092=0,"",
IF(SUM($AQ$3585:AQ5092)=1,AS5092,
IF($AQ$5285&gt;SUM($AQ$3585:AQ5092),_xlfn.CONCAT(", ",AS5092),
IF($AQ$5285=SUM($AQ$3585:AQ5092),_xlfn.CONCAT(" y ",AS5092)))))</f>
        <v/>
      </c>
      <c r="AS5092" s="156" t="s">
        <v>8801</v>
      </c>
    </row>
    <row r="5093" spans="1:45" ht="15" customHeight="1">
      <c r="A5093" s="57"/>
      <c r="B5093" s="26"/>
      <c r="C5093" s="716" t="s">
        <v>8802</v>
      </c>
      <c r="D5093" s="716"/>
      <c r="E5093" s="941"/>
      <c r="F5093" s="942"/>
      <c r="G5093" s="942"/>
      <c r="H5093" s="943"/>
      <c r="I5093" s="940"/>
      <c r="J5093" s="940"/>
      <c r="K5093" s="940"/>
      <c r="L5093" s="940"/>
      <c r="M5093" s="940"/>
      <c r="N5093" s="940"/>
      <c r="O5093" s="940"/>
      <c r="P5093" s="940"/>
      <c r="Q5093" s="890"/>
      <c r="R5093" s="891"/>
      <c r="S5093" s="890"/>
      <c r="T5093" s="891"/>
      <c r="U5093" s="890"/>
      <c r="V5093" s="891"/>
      <c r="W5093" s="890"/>
      <c r="X5093" s="891"/>
      <c r="Y5093" s="890"/>
      <c r="Z5093" s="891"/>
      <c r="AA5093" s="890"/>
      <c r="AB5093" s="891"/>
      <c r="AC5093" s="890"/>
      <c r="AD5093" s="891"/>
      <c r="AE5093" s="164"/>
      <c r="AF5093" s="164"/>
      <c r="AG5093" s="199">
        <f t="shared" si="1584"/>
        <v>0</v>
      </c>
      <c r="AH5093" s="219" t="b">
        <f t="shared" si="1585"/>
        <v>0</v>
      </c>
      <c r="AI5093" s="198" t="str">
        <f t="shared" si="1586"/>
        <v/>
      </c>
      <c r="AJ5093" s="219" t="b">
        <f t="shared" si="1587"/>
        <v>0</v>
      </c>
      <c r="AK5093" s="198" t="str">
        <f t="shared" si="1588"/>
        <v/>
      </c>
      <c r="AL5093" s="219" t="b">
        <f t="shared" si="1589"/>
        <v>0</v>
      </c>
      <c r="AM5093" s="351">
        <f t="shared" si="1590"/>
        <v>0</v>
      </c>
      <c r="AN5093" s="164"/>
      <c r="AO5093" s="164"/>
      <c r="AP5093" s="164"/>
      <c r="AQ5093" s="402">
        <f t="shared" si="1591"/>
        <v>0</v>
      </c>
      <c r="AR5093" s="370" t="str">
        <f>IF(AQ5093=0,"",
IF(SUM($AQ$3585:AQ5093)=1,AS5093,
IF($AQ$5285&gt;SUM($AQ$3585:AQ5093),_xlfn.CONCAT(", ",AS5093),
IF($AQ$5285=SUM($AQ$3585:AQ5093),_xlfn.CONCAT(" y ",AS5093)))))</f>
        <v/>
      </c>
      <c r="AS5093" s="156" t="s">
        <v>8803</v>
      </c>
    </row>
    <row r="5094" spans="1:45" ht="15" customHeight="1">
      <c r="A5094" s="57"/>
      <c r="B5094" s="26"/>
      <c r="C5094" s="716" t="s">
        <v>8804</v>
      </c>
      <c r="D5094" s="716"/>
      <c r="E5094" s="941"/>
      <c r="F5094" s="942"/>
      <c r="G5094" s="942"/>
      <c r="H5094" s="943"/>
      <c r="I5094" s="940"/>
      <c r="J5094" s="940"/>
      <c r="K5094" s="940"/>
      <c r="L5094" s="940"/>
      <c r="M5094" s="940"/>
      <c r="N5094" s="940"/>
      <c r="O5094" s="940"/>
      <c r="P5094" s="940"/>
      <c r="Q5094" s="890"/>
      <c r="R5094" s="891"/>
      <c r="S5094" s="890"/>
      <c r="T5094" s="891"/>
      <c r="U5094" s="890"/>
      <c r="V5094" s="891"/>
      <c r="W5094" s="890"/>
      <c r="X5094" s="891"/>
      <c r="Y5094" s="890"/>
      <c r="Z5094" s="891"/>
      <c r="AA5094" s="890"/>
      <c r="AB5094" s="891"/>
      <c r="AC5094" s="890"/>
      <c r="AD5094" s="891"/>
      <c r="AE5094" s="164"/>
      <c r="AF5094" s="164"/>
      <c r="AG5094" s="199">
        <f t="shared" si="1584"/>
        <v>0</v>
      </c>
      <c r="AH5094" s="219" t="b">
        <f t="shared" si="1585"/>
        <v>0</v>
      </c>
      <c r="AI5094" s="198" t="str">
        <f t="shared" si="1586"/>
        <v/>
      </c>
      <c r="AJ5094" s="219" t="b">
        <f t="shared" si="1587"/>
        <v>0</v>
      </c>
      <c r="AK5094" s="198" t="str">
        <f t="shared" si="1588"/>
        <v/>
      </c>
      <c r="AL5094" s="219" t="b">
        <f t="shared" si="1589"/>
        <v>0</v>
      </c>
      <c r="AM5094" s="351">
        <f t="shared" si="1590"/>
        <v>0</v>
      </c>
      <c r="AN5094" s="164"/>
      <c r="AO5094" s="164"/>
      <c r="AP5094" s="164"/>
      <c r="AQ5094" s="402">
        <f t="shared" si="1591"/>
        <v>0</v>
      </c>
      <c r="AR5094" s="370" t="str">
        <f>IF(AQ5094=0,"",
IF(SUM($AQ$3585:AQ5094)=1,AS5094,
IF($AQ$5285&gt;SUM($AQ$3585:AQ5094),_xlfn.CONCAT(", ",AS5094),
IF($AQ$5285=SUM($AQ$3585:AQ5094),_xlfn.CONCAT(" y ",AS5094)))))</f>
        <v/>
      </c>
      <c r="AS5094" s="156" t="s">
        <v>8805</v>
      </c>
    </row>
    <row r="5095" spans="1:45" ht="15" customHeight="1">
      <c r="A5095" s="57"/>
      <c r="B5095" s="26"/>
      <c r="C5095" s="716" t="s">
        <v>8806</v>
      </c>
      <c r="D5095" s="716"/>
      <c r="E5095" s="941"/>
      <c r="F5095" s="942"/>
      <c r="G5095" s="942"/>
      <c r="H5095" s="943"/>
      <c r="I5095" s="940"/>
      <c r="J5095" s="940"/>
      <c r="K5095" s="940"/>
      <c r="L5095" s="940"/>
      <c r="M5095" s="940"/>
      <c r="N5095" s="940"/>
      <c r="O5095" s="940"/>
      <c r="P5095" s="940"/>
      <c r="Q5095" s="890"/>
      <c r="R5095" s="891"/>
      <c r="S5095" s="890"/>
      <c r="T5095" s="891"/>
      <c r="U5095" s="890"/>
      <c r="V5095" s="891"/>
      <c r="W5095" s="890"/>
      <c r="X5095" s="891"/>
      <c r="Y5095" s="890"/>
      <c r="Z5095" s="891"/>
      <c r="AA5095" s="890"/>
      <c r="AB5095" s="891"/>
      <c r="AC5095" s="890"/>
      <c r="AD5095" s="891"/>
      <c r="AE5095" s="164"/>
      <c r="AF5095" s="164"/>
      <c r="AG5095" s="199">
        <f t="shared" si="1584"/>
        <v>0</v>
      </c>
      <c r="AH5095" s="219" t="b">
        <f t="shared" si="1585"/>
        <v>0</v>
      </c>
      <c r="AI5095" s="198" t="str">
        <f t="shared" si="1586"/>
        <v/>
      </c>
      <c r="AJ5095" s="219" t="b">
        <f t="shared" si="1587"/>
        <v>0</v>
      </c>
      <c r="AK5095" s="198" t="str">
        <f t="shared" si="1588"/>
        <v/>
      </c>
      <c r="AL5095" s="219" t="b">
        <f t="shared" si="1589"/>
        <v>0</v>
      </c>
      <c r="AM5095" s="351">
        <f t="shared" si="1590"/>
        <v>0</v>
      </c>
      <c r="AN5095" s="164"/>
      <c r="AO5095" s="164"/>
      <c r="AP5095" s="164"/>
      <c r="AQ5095" s="402">
        <f t="shared" si="1591"/>
        <v>0</v>
      </c>
      <c r="AR5095" s="370" t="str">
        <f>IF(AQ5095=0,"",
IF(SUM($AQ$3585:AQ5095)=1,AS5095,
IF($AQ$5285&gt;SUM($AQ$3585:AQ5095),_xlfn.CONCAT(", ",AS5095),
IF($AQ$5285=SUM($AQ$3585:AQ5095),_xlfn.CONCAT(" y ",AS5095)))))</f>
        <v/>
      </c>
      <c r="AS5095" s="156" t="s">
        <v>8807</v>
      </c>
    </row>
    <row r="5096" spans="1:45" ht="15" customHeight="1">
      <c r="A5096" s="57"/>
      <c r="B5096" s="26"/>
      <c r="C5096" s="716" t="s">
        <v>8808</v>
      </c>
      <c r="D5096" s="716"/>
      <c r="E5096" s="941"/>
      <c r="F5096" s="942"/>
      <c r="G5096" s="942"/>
      <c r="H5096" s="943"/>
      <c r="I5096" s="940"/>
      <c r="J5096" s="940"/>
      <c r="K5096" s="940"/>
      <c r="L5096" s="940"/>
      <c r="M5096" s="940"/>
      <c r="N5096" s="940"/>
      <c r="O5096" s="940"/>
      <c r="P5096" s="940"/>
      <c r="Q5096" s="890"/>
      <c r="R5096" s="891"/>
      <c r="S5096" s="890"/>
      <c r="T5096" s="891"/>
      <c r="U5096" s="890"/>
      <c r="V5096" s="891"/>
      <c r="W5096" s="890"/>
      <c r="X5096" s="891"/>
      <c r="Y5096" s="890"/>
      <c r="Z5096" s="891"/>
      <c r="AA5096" s="890"/>
      <c r="AB5096" s="891"/>
      <c r="AC5096" s="890"/>
      <c r="AD5096" s="891"/>
      <c r="AE5096" s="164"/>
      <c r="AF5096" s="164"/>
      <c r="AG5096" s="199">
        <f t="shared" si="1584"/>
        <v>0</v>
      </c>
      <c r="AH5096" s="219" t="b">
        <f t="shared" si="1585"/>
        <v>0</v>
      </c>
      <c r="AI5096" s="198" t="str">
        <f t="shared" si="1586"/>
        <v/>
      </c>
      <c r="AJ5096" s="219" t="b">
        <f t="shared" si="1587"/>
        <v>0</v>
      </c>
      <c r="AK5096" s="198" t="str">
        <f t="shared" si="1588"/>
        <v/>
      </c>
      <c r="AL5096" s="219" t="b">
        <f t="shared" si="1589"/>
        <v>0</v>
      </c>
      <c r="AM5096" s="351">
        <f t="shared" si="1590"/>
        <v>0</v>
      </c>
      <c r="AN5096" s="164"/>
      <c r="AO5096" s="164"/>
      <c r="AP5096" s="164"/>
      <c r="AQ5096" s="402">
        <f t="shared" si="1591"/>
        <v>0</v>
      </c>
      <c r="AR5096" s="370" t="str">
        <f>IF(AQ5096=0,"",
IF(SUM($AQ$3585:AQ5096)=1,AS5096,
IF($AQ$5285&gt;SUM($AQ$3585:AQ5096),_xlfn.CONCAT(", ",AS5096),
IF($AQ$5285=SUM($AQ$3585:AQ5096),_xlfn.CONCAT(" y ",AS5096)))))</f>
        <v/>
      </c>
      <c r="AS5096" s="156" t="s">
        <v>8809</v>
      </c>
    </row>
    <row r="5097" spans="1:45" ht="15" customHeight="1">
      <c r="A5097" s="57"/>
      <c r="B5097" s="26"/>
      <c r="C5097" s="716" t="s">
        <v>8810</v>
      </c>
      <c r="D5097" s="716"/>
      <c r="E5097" s="941"/>
      <c r="F5097" s="942"/>
      <c r="G5097" s="942"/>
      <c r="H5097" s="943"/>
      <c r="I5097" s="940"/>
      <c r="J5097" s="940"/>
      <c r="K5097" s="940"/>
      <c r="L5097" s="940"/>
      <c r="M5097" s="940"/>
      <c r="N5097" s="940"/>
      <c r="O5097" s="940"/>
      <c r="P5097" s="940"/>
      <c r="Q5097" s="890"/>
      <c r="R5097" s="891"/>
      <c r="S5097" s="890"/>
      <c r="T5097" s="891"/>
      <c r="U5097" s="890"/>
      <c r="V5097" s="891"/>
      <c r="W5097" s="890"/>
      <c r="X5097" s="891"/>
      <c r="Y5097" s="890"/>
      <c r="Z5097" s="891"/>
      <c r="AA5097" s="890"/>
      <c r="AB5097" s="891"/>
      <c r="AC5097" s="890"/>
      <c r="AD5097" s="891"/>
      <c r="AE5097" s="164"/>
      <c r="AF5097" s="164"/>
      <c r="AG5097" s="199">
        <f t="shared" si="1584"/>
        <v>0</v>
      </c>
      <c r="AH5097" s="219" t="b">
        <f t="shared" si="1585"/>
        <v>0</v>
      </c>
      <c r="AI5097" s="198" t="str">
        <f t="shared" si="1586"/>
        <v/>
      </c>
      <c r="AJ5097" s="219" t="b">
        <f t="shared" si="1587"/>
        <v>0</v>
      </c>
      <c r="AK5097" s="198" t="str">
        <f t="shared" si="1588"/>
        <v/>
      </c>
      <c r="AL5097" s="219" t="b">
        <f t="shared" si="1589"/>
        <v>0</v>
      </c>
      <c r="AM5097" s="351">
        <f t="shared" si="1590"/>
        <v>0</v>
      </c>
      <c r="AN5097" s="164"/>
      <c r="AO5097" s="164"/>
      <c r="AP5097" s="164"/>
      <c r="AQ5097" s="402">
        <f t="shared" si="1591"/>
        <v>0</v>
      </c>
      <c r="AR5097" s="370" t="str">
        <f>IF(AQ5097=0,"",
IF(SUM($AQ$3585:AQ5097)=1,AS5097,
IF($AQ$5285&gt;SUM($AQ$3585:AQ5097),_xlfn.CONCAT(", ",AS5097),
IF($AQ$5285=SUM($AQ$3585:AQ5097),_xlfn.CONCAT(" y ",AS5097)))))</f>
        <v/>
      </c>
      <c r="AS5097" s="156" t="s">
        <v>8811</v>
      </c>
    </row>
    <row r="5098" spans="1:45" ht="15" customHeight="1">
      <c r="A5098" s="57"/>
      <c r="B5098" s="26"/>
      <c r="C5098" s="716" t="s">
        <v>8812</v>
      </c>
      <c r="D5098" s="716"/>
      <c r="E5098" s="941"/>
      <c r="F5098" s="942"/>
      <c r="G5098" s="942"/>
      <c r="H5098" s="943"/>
      <c r="I5098" s="940"/>
      <c r="J5098" s="940"/>
      <c r="K5098" s="940"/>
      <c r="L5098" s="940"/>
      <c r="M5098" s="940"/>
      <c r="N5098" s="940"/>
      <c r="O5098" s="940"/>
      <c r="P5098" s="940"/>
      <c r="Q5098" s="890"/>
      <c r="R5098" s="891"/>
      <c r="S5098" s="890"/>
      <c r="T5098" s="891"/>
      <c r="U5098" s="890"/>
      <c r="V5098" s="891"/>
      <c r="W5098" s="890"/>
      <c r="X5098" s="891"/>
      <c r="Y5098" s="890"/>
      <c r="Z5098" s="891"/>
      <c r="AA5098" s="890"/>
      <c r="AB5098" s="891"/>
      <c r="AC5098" s="890"/>
      <c r="AD5098" s="891"/>
      <c r="AE5098" s="164"/>
      <c r="AF5098" s="164"/>
      <c r="AG5098" s="199">
        <f t="shared" si="1584"/>
        <v>0</v>
      </c>
      <c r="AH5098" s="219" t="b">
        <f t="shared" si="1585"/>
        <v>0</v>
      </c>
      <c r="AI5098" s="198" t="str">
        <f t="shared" si="1586"/>
        <v/>
      </c>
      <c r="AJ5098" s="219" t="b">
        <f t="shared" si="1587"/>
        <v>0</v>
      </c>
      <c r="AK5098" s="198" t="str">
        <f t="shared" si="1588"/>
        <v/>
      </c>
      <c r="AL5098" s="219" t="b">
        <f t="shared" si="1589"/>
        <v>0</v>
      </c>
      <c r="AM5098" s="351">
        <f t="shared" si="1590"/>
        <v>0</v>
      </c>
      <c r="AN5098" s="164"/>
      <c r="AO5098" s="164"/>
      <c r="AP5098" s="164"/>
      <c r="AQ5098" s="402">
        <f t="shared" si="1591"/>
        <v>0</v>
      </c>
      <c r="AR5098" s="370" t="str">
        <f>IF(AQ5098=0,"",
IF(SUM($AQ$3585:AQ5098)=1,AS5098,
IF($AQ$5285&gt;SUM($AQ$3585:AQ5098),_xlfn.CONCAT(", ",AS5098),
IF($AQ$5285=SUM($AQ$3585:AQ5098),_xlfn.CONCAT(" y ",AS5098)))))</f>
        <v/>
      </c>
      <c r="AS5098" s="156" t="s">
        <v>8813</v>
      </c>
    </row>
    <row r="5099" spans="1:45" ht="15" customHeight="1">
      <c r="A5099" s="57"/>
      <c r="B5099" s="26"/>
      <c r="C5099" s="716" t="s">
        <v>8814</v>
      </c>
      <c r="D5099" s="716"/>
      <c r="E5099" s="941"/>
      <c r="F5099" s="942"/>
      <c r="G5099" s="942"/>
      <c r="H5099" s="943"/>
      <c r="I5099" s="940"/>
      <c r="J5099" s="940"/>
      <c r="K5099" s="940"/>
      <c r="L5099" s="940"/>
      <c r="M5099" s="940"/>
      <c r="N5099" s="940"/>
      <c r="O5099" s="940"/>
      <c r="P5099" s="940"/>
      <c r="Q5099" s="890"/>
      <c r="R5099" s="891"/>
      <c r="S5099" s="890"/>
      <c r="T5099" s="891"/>
      <c r="U5099" s="890"/>
      <c r="V5099" s="891"/>
      <c r="W5099" s="890"/>
      <c r="X5099" s="891"/>
      <c r="Y5099" s="890"/>
      <c r="Z5099" s="891"/>
      <c r="AA5099" s="890"/>
      <c r="AB5099" s="891"/>
      <c r="AC5099" s="890"/>
      <c r="AD5099" s="891"/>
      <c r="AE5099" s="164"/>
      <c r="AF5099" s="164"/>
      <c r="AG5099" s="199">
        <f t="shared" si="1584"/>
        <v>0</v>
      </c>
      <c r="AH5099" s="219" t="b">
        <f t="shared" si="1585"/>
        <v>0</v>
      </c>
      <c r="AI5099" s="198" t="str">
        <f t="shared" si="1586"/>
        <v/>
      </c>
      <c r="AJ5099" s="219" t="b">
        <f t="shared" si="1587"/>
        <v>0</v>
      </c>
      <c r="AK5099" s="198" t="str">
        <f t="shared" si="1588"/>
        <v/>
      </c>
      <c r="AL5099" s="219" t="b">
        <f t="shared" si="1589"/>
        <v>0</v>
      </c>
      <c r="AM5099" s="351">
        <f t="shared" si="1590"/>
        <v>0</v>
      </c>
      <c r="AN5099" s="164"/>
      <c r="AO5099" s="164"/>
      <c r="AP5099" s="164"/>
      <c r="AQ5099" s="402">
        <f t="shared" si="1591"/>
        <v>0</v>
      </c>
      <c r="AR5099" s="370" t="str">
        <f>IF(AQ5099=0,"",
IF(SUM($AQ$3585:AQ5099)=1,AS5099,
IF($AQ$5285&gt;SUM($AQ$3585:AQ5099),_xlfn.CONCAT(", ",AS5099),
IF($AQ$5285=SUM($AQ$3585:AQ5099),_xlfn.CONCAT(" y ",AS5099)))))</f>
        <v/>
      </c>
      <c r="AS5099" s="156" t="s">
        <v>8815</v>
      </c>
    </row>
    <row r="5100" spans="1:45" ht="15" customHeight="1">
      <c r="A5100" s="57"/>
      <c r="B5100" s="26"/>
      <c r="C5100" s="716" t="s">
        <v>8816</v>
      </c>
      <c r="D5100" s="716"/>
      <c r="E5100" s="941"/>
      <c r="F5100" s="942"/>
      <c r="G5100" s="942"/>
      <c r="H5100" s="943"/>
      <c r="I5100" s="940"/>
      <c r="J5100" s="940"/>
      <c r="K5100" s="940"/>
      <c r="L5100" s="940"/>
      <c r="M5100" s="940"/>
      <c r="N5100" s="940"/>
      <c r="O5100" s="940"/>
      <c r="P5100" s="940"/>
      <c r="Q5100" s="890"/>
      <c r="R5100" s="891"/>
      <c r="S5100" s="890"/>
      <c r="T5100" s="891"/>
      <c r="U5100" s="890"/>
      <c r="V5100" s="891"/>
      <c r="W5100" s="890"/>
      <c r="X5100" s="891"/>
      <c r="Y5100" s="890"/>
      <c r="Z5100" s="891"/>
      <c r="AA5100" s="890"/>
      <c r="AB5100" s="891"/>
      <c r="AC5100" s="890"/>
      <c r="AD5100" s="891"/>
      <c r="AE5100" s="164"/>
      <c r="AF5100" s="164"/>
      <c r="AG5100" s="199">
        <f t="shared" si="1584"/>
        <v>0</v>
      </c>
      <c r="AH5100" s="219" t="b">
        <f t="shared" si="1585"/>
        <v>0</v>
      </c>
      <c r="AI5100" s="198" t="str">
        <f t="shared" si="1586"/>
        <v/>
      </c>
      <c r="AJ5100" s="219" t="b">
        <f t="shared" si="1587"/>
        <v>0</v>
      </c>
      <c r="AK5100" s="198" t="str">
        <f t="shared" si="1588"/>
        <v/>
      </c>
      <c r="AL5100" s="219" t="b">
        <f t="shared" si="1589"/>
        <v>0</v>
      </c>
      <c r="AM5100" s="351">
        <f t="shared" si="1590"/>
        <v>0</v>
      </c>
      <c r="AN5100" s="164"/>
      <c r="AO5100" s="164"/>
      <c r="AP5100" s="164"/>
      <c r="AQ5100" s="402">
        <f t="shared" si="1591"/>
        <v>0</v>
      </c>
      <c r="AR5100" s="370" t="str">
        <f>IF(AQ5100=0,"",
IF(SUM($AQ$3585:AQ5100)=1,AS5100,
IF($AQ$5285&gt;SUM($AQ$3585:AQ5100),_xlfn.CONCAT(", ",AS5100),
IF($AQ$5285=SUM($AQ$3585:AQ5100),_xlfn.CONCAT(" y ",AS5100)))))</f>
        <v/>
      </c>
      <c r="AS5100" s="156" t="s">
        <v>8817</v>
      </c>
    </row>
    <row r="5101" spans="1:45" ht="15" customHeight="1">
      <c r="A5101" s="57"/>
      <c r="B5101" s="26"/>
      <c r="C5101" s="716" t="s">
        <v>8818</v>
      </c>
      <c r="D5101" s="716"/>
      <c r="E5101" s="941"/>
      <c r="F5101" s="942"/>
      <c r="G5101" s="942"/>
      <c r="H5101" s="943"/>
      <c r="I5101" s="940"/>
      <c r="J5101" s="940"/>
      <c r="K5101" s="940"/>
      <c r="L5101" s="940"/>
      <c r="M5101" s="940"/>
      <c r="N5101" s="940"/>
      <c r="O5101" s="940"/>
      <c r="P5101" s="940"/>
      <c r="Q5101" s="890"/>
      <c r="R5101" s="891"/>
      <c r="S5101" s="890"/>
      <c r="T5101" s="891"/>
      <c r="U5101" s="890"/>
      <c r="V5101" s="891"/>
      <c r="W5101" s="890"/>
      <c r="X5101" s="891"/>
      <c r="Y5101" s="890"/>
      <c r="Z5101" s="891"/>
      <c r="AA5101" s="890"/>
      <c r="AB5101" s="891"/>
      <c r="AC5101" s="890"/>
      <c r="AD5101" s="891"/>
      <c r="AE5101" s="164"/>
      <c r="AF5101" s="164"/>
      <c r="AG5101" s="199">
        <f t="shared" si="1584"/>
        <v>0</v>
      </c>
      <c r="AH5101" s="219" t="b">
        <f t="shared" si="1585"/>
        <v>0</v>
      </c>
      <c r="AI5101" s="198" t="str">
        <f t="shared" si="1586"/>
        <v/>
      </c>
      <c r="AJ5101" s="219" t="b">
        <f t="shared" si="1587"/>
        <v>0</v>
      </c>
      <c r="AK5101" s="198" t="str">
        <f t="shared" si="1588"/>
        <v/>
      </c>
      <c r="AL5101" s="219" t="b">
        <f t="shared" si="1589"/>
        <v>0</v>
      </c>
      <c r="AM5101" s="351">
        <f t="shared" si="1590"/>
        <v>0</v>
      </c>
      <c r="AN5101" s="164"/>
      <c r="AO5101" s="164"/>
      <c r="AP5101" s="164"/>
      <c r="AQ5101" s="402">
        <f t="shared" si="1591"/>
        <v>0</v>
      </c>
      <c r="AR5101" s="370" t="str">
        <f>IF(AQ5101=0,"",
IF(SUM($AQ$3585:AQ5101)=1,AS5101,
IF($AQ$5285&gt;SUM($AQ$3585:AQ5101),_xlfn.CONCAT(", ",AS5101),
IF($AQ$5285=SUM($AQ$3585:AQ5101),_xlfn.CONCAT(" y ",AS5101)))))</f>
        <v/>
      </c>
      <c r="AS5101" s="156" t="s">
        <v>8819</v>
      </c>
    </row>
    <row r="5102" spans="1:45" ht="15" customHeight="1">
      <c r="A5102" s="57"/>
      <c r="B5102" s="26"/>
      <c r="C5102" s="716" t="s">
        <v>8820</v>
      </c>
      <c r="D5102" s="716"/>
      <c r="E5102" s="941"/>
      <c r="F5102" s="942"/>
      <c r="G5102" s="942"/>
      <c r="H5102" s="943"/>
      <c r="I5102" s="940"/>
      <c r="J5102" s="940"/>
      <c r="K5102" s="940"/>
      <c r="L5102" s="940"/>
      <c r="M5102" s="940"/>
      <c r="N5102" s="940"/>
      <c r="O5102" s="940"/>
      <c r="P5102" s="940"/>
      <c r="Q5102" s="890"/>
      <c r="R5102" s="891"/>
      <c r="S5102" s="890"/>
      <c r="T5102" s="891"/>
      <c r="U5102" s="890"/>
      <c r="V5102" s="891"/>
      <c r="W5102" s="890"/>
      <c r="X5102" s="891"/>
      <c r="Y5102" s="890"/>
      <c r="Z5102" s="891"/>
      <c r="AA5102" s="890"/>
      <c r="AB5102" s="891"/>
      <c r="AC5102" s="890"/>
      <c r="AD5102" s="891"/>
      <c r="AE5102" s="164"/>
      <c r="AF5102" s="164"/>
      <c r="AG5102" s="199">
        <f t="shared" si="1584"/>
        <v>0</v>
      </c>
      <c r="AH5102" s="219" t="b">
        <f t="shared" si="1585"/>
        <v>0</v>
      </c>
      <c r="AI5102" s="198" t="str">
        <f t="shared" si="1586"/>
        <v/>
      </c>
      <c r="AJ5102" s="219" t="b">
        <f t="shared" si="1587"/>
        <v>0</v>
      </c>
      <c r="AK5102" s="198" t="str">
        <f t="shared" si="1588"/>
        <v/>
      </c>
      <c r="AL5102" s="219" t="b">
        <f t="shared" si="1589"/>
        <v>0</v>
      </c>
      <c r="AM5102" s="351">
        <f t="shared" si="1590"/>
        <v>0</v>
      </c>
      <c r="AN5102" s="164"/>
      <c r="AO5102" s="164"/>
      <c r="AP5102" s="164"/>
      <c r="AQ5102" s="402">
        <f t="shared" si="1591"/>
        <v>0</v>
      </c>
      <c r="AR5102" s="370" t="str">
        <f>IF(AQ5102=0,"",
IF(SUM($AQ$3585:AQ5102)=1,AS5102,
IF($AQ$5285&gt;SUM($AQ$3585:AQ5102),_xlfn.CONCAT(", ",AS5102),
IF($AQ$5285=SUM($AQ$3585:AQ5102),_xlfn.CONCAT(" y ",AS5102)))))</f>
        <v/>
      </c>
      <c r="AS5102" s="156" t="s">
        <v>8821</v>
      </c>
    </row>
    <row r="5103" spans="1:45" ht="15" customHeight="1">
      <c r="A5103" s="57"/>
      <c r="B5103" s="26"/>
      <c r="C5103" s="716" t="s">
        <v>8822</v>
      </c>
      <c r="D5103" s="716"/>
      <c r="E5103" s="941"/>
      <c r="F5103" s="942"/>
      <c r="G5103" s="942"/>
      <c r="H5103" s="943"/>
      <c r="I5103" s="940"/>
      <c r="J5103" s="940"/>
      <c r="K5103" s="940"/>
      <c r="L5103" s="940"/>
      <c r="M5103" s="940"/>
      <c r="N5103" s="940"/>
      <c r="O5103" s="940"/>
      <c r="P5103" s="940"/>
      <c r="Q5103" s="890"/>
      <c r="R5103" s="891"/>
      <c r="S5103" s="890"/>
      <c r="T5103" s="891"/>
      <c r="U5103" s="890"/>
      <c r="V5103" s="891"/>
      <c r="W5103" s="890"/>
      <c r="X5103" s="891"/>
      <c r="Y5103" s="890"/>
      <c r="Z5103" s="891"/>
      <c r="AA5103" s="890"/>
      <c r="AB5103" s="891"/>
      <c r="AC5103" s="890"/>
      <c r="AD5103" s="891"/>
      <c r="AE5103" s="164"/>
      <c r="AF5103" s="164"/>
      <c r="AG5103" s="199">
        <f t="shared" si="1584"/>
        <v>0</v>
      </c>
      <c r="AH5103" s="219" t="b">
        <f t="shared" si="1585"/>
        <v>0</v>
      </c>
      <c r="AI5103" s="198" t="str">
        <f t="shared" si="1586"/>
        <v/>
      </c>
      <c r="AJ5103" s="219" t="b">
        <f t="shared" si="1587"/>
        <v>0</v>
      </c>
      <c r="AK5103" s="198" t="str">
        <f t="shared" si="1588"/>
        <v/>
      </c>
      <c r="AL5103" s="219" t="b">
        <f t="shared" si="1589"/>
        <v>0</v>
      </c>
      <c r="AM5103" s="351">
        <f t="shared" si="1590"/>
        <v>0</v>
      </c>
      <c r="AN5103" s="164"/>
      <c r="AO5103" s="164"/>
      <c r="AP5103" s="164"/>
      <c r="AQ5103" s="402">
        <f t="shared" si="1591"/>
        <v>0</v>
      </c>
      <c r="AR5103" s="370" t="str">
        <f>IF(AQ5103=0,"",
IF(SUM($AQ$3585:AQ5103)=1,AS5103,
IF($AQ$5285&gt;SUM($AQ$3585:AQ5103),_xlfn.CONCAT(", ",AS5103),
IF($AQ$5285=SUM($AQ$3585:AQ5103),_xlfn.CONCAT(" y ",AS5103)))))</f>
        <v/>
      </c>
      <c r="AS5103" s="156" t="s">
        <v>8823</v>
      </c>
    </row>
    <row r="5104" spans="1:45" ht="15" customHeight="1">
      <c r="A5104" s="57"/>
      <c r="B5104" s="26"/>
      <c r="C5104" s="716" t="s">
        <v>8824</v>
      </c>
      <c r="D5104" s="716"/>
      <c r="E5104" s="941"/>
      <c r="F5104" s="942"/>
      <c r="G5104" s="942"/>
      <c r="H5104" s="943"/>
      <c r="I5104" s="940"/>
      <c r="J5104" s="940"/>
      <c r="K5104" s="940"/>
      <c r="L5104" s="940"/>
      <c r="M5104" s="940"/>
      <c r="N5104" s="940"/>
      <c r="O5104" s="940"/>
      <c r="P5104" s="940"/>
      <c r="Q5104" s="890"/>
      <c r="R5104" s="891"/>
      <c r="S5104" s="890"/>
      <c r="T5104" s="891"/>
      <c r="U5104" s="890"/>
      <c r="V5104" s="891"/>
      <c r="W5104" s="890"/>
      <c r="X5104" s="891"/>
      <c r="Y5104" s="890"/>
      <c r="Z5104" s="891"/>
      <c r="AA5104" s="890"/>
      <c r="AB5104" s="891"/>
      <c r="AC5104" s="890"/>
      <c r="AD5104" s="891"/>
      <c r="AE5104" s="164"/>
      <c r="AF5104" s="164"/>
      <c r="AG5104" s="199">
        <f t="shared" si="1584"/>
        <v>0</v>
      </c>
      <c r="AH5104" s="219" t="b">
        <f t="shared" si="1585"/>
        <v>0</v>
      </c>
      <c r="AI5104" s="198" t="str">
        <f t="shared" si="1586"/>
        <v/>
      </c>
      <c r="AJ5104" s="219" t="b">
        <f t="shared" si="1587"/>
        <v>0</v>
      </c>
      <c r="AK5104" s="198" t="str">
        <f t="shared" si="1588"/>
        <v/>
      </c>
      <c r="AL5104" s="219" t="b">
        <f t="shared" si="1589"/>
        <v>0</v>
      </c>
      <c r="AM5104" s="351">
        <f t="shared" si="1590"/>
        <v>0</v>
      </c>
      <c r="AN5104" s="164"/>
      <c r="AO5104" s="164"/>
      <c r="AP5104" s="164"/>
      <c r="AQ5104" s="402">
        <f t="shared" si="1591"/>
        <v>0</v>
      </c>
      <c r="AR5104" s="370" t="str">
        <f>IF(AQ5104=0,"",
IF(SUM($AQ$3585:AQ5104)=1,AS5104,
IF($AQ$5285&gt;SUM($AQ$3585:AQ5104),_xlfn.CONCAT(", ",AS5104),
IF($AQ$5285=SUM($AQ$3585:AQ5104),_xlfn.CONCAT(" y ",AS5104)))))</f>
        <v/>
      </c>
      <c r="AS5104" s="156" t="s">
        <v>8825</v>
      </c>
    </row>
    <row r="5105" spans="1:45" ht="15" customHeight="1">
      <c r="A5105" s="57"/>
      <c r="B5105" s="26"/>
      <c r="C5105" s="716" t="s">
        <v>8826</v>
      </c>
      <c r="D5105" s="716"/>
      <c r="E5105" s="941"/>
      <c r="F5105" s="942"/>
      <c r="G5105" s="942"/>
      <c r="H5105" s="943"/>
      <c r="I5105" s="940"/>
      <c r="J5105" s="940"/>
      <c r="K5105" s="940"/>
      <c r="L5105" s="940"/>
      <c r="M5105" s="940"/>
      <c r="N5105" s="940"/>
      <c r="O5105" s="940"/>
      <c r="P5105" s="940"/>
      <c r="Q5105" s="890"/>
      <c r="R5105" s="891"/>
      <c r="S5105" s="890"/>
      <c r="T5105" s="891"/>
      <c r="U5105" s="890"/>
      <c r="V5105" s="891"/>
      <c r="W5105" s="890"/>
      <c r="X5105" s="891"/>
      <c r="Y5105" s="890"/>
      <c r="Z5105" s="891"/>
      <c r="AA5105" s="890"/>
      <c r="AB5105" s="891"/>
      <c r="AC5105" s="890"/>
      <c r="AD5105" s="891"/>
      <c r="AE5105" s="164"/>
      <c r="AF5105" s="164"/>
      <c r="AG5105" s="199">
        <f t="shared" si="1584"/>
        <v>0</v>
      </c>
      <c r="AH5105" s="219" t="b">
        <f t="shared" si="1585"/>
        <v>0</v>
      </c>
      <c r="AI5105" s="198" t="str">
        <f t="shared" si="1586"/>
        <v/>
      </c>
      <c r="AJ5105" s="219" t="b">
        <f t="shared" si="1587"/>
        <v>0</v>
      </c>
      <c r="AK5105" s="198" t="str">
        <f t="shared" si="1588"/>
        <v/>
      </c>
      <c r="AL5105" s="219" t="b">
        <f t="shared" si="1589"/>
        <v>0</v>
      </c>
      <c r="AM5105" s="351">
        <f t="shared" si="1590"/>
        <v>0</v>
      </c>
      <c r="AN5105" s="164"/>
      <c r="AO5105" s="164"/>
      <c r="AP5105" s="164"/>
      <c r="AQ5105" s="402">
        <f t="shared" si="1591"/>
        <v>0</v>
      </c>
      <c r="AR5105" s="370" t="str">
        <f>IF(AQ5105=0,"",
IF(SUM($AQ$3585:AQ5105)=1,AS5105,
IF($AQ$5285&gt;SUM($AQ$3585:AQ5105),_xlfn.CONCAT(", ",AS5105),
IF($AQ$5285=SUM($AQ$3585:AQ5105),_xlfn.CONCAT(" y ",AS5105)))))</f>
        <v/>
      </c>
      <c r="AS5105" s="156" t="s">
        <v>8827</v>
      </c>
    </row>
    <row r="5106" spans="1:45" ht="15" customHeight="1">
      <c r="A5106" s="57"/>
      <c r="B5106" s="26"/>
      <c r="C5106" s="716" t="s">
        <v>8828</v>
      </c>
      <c r="D5106" s="716"/>
      <c r="E5106" s="941"/>
      <c r="F5106" s="942"/>
      <c r="G5106" s="942"/>
      <c r="H5106" s="943"/>
      <c r="I5106" s="940"/>
      <c r="J5106" s="940"/>
      <c r="K5106" s="940"/>
      <c r="L5106" s="940"/>
      <c r="M5106" s="940"/>
      <c r="N5106" s="940"/>
      <c r="O5106" s="940"/>
      <c r="P5106" s="940"/>
      <c r="Q5106" s="890"/>
      <c r="R5106" s="891"/>
      <c r="S5106" s="890"/>
      <c r="T5106" s="891"/>
      <c r="U5106" s="890"/>
      <c r="V5106" s="891"/>
      <c r="W5106" s="890"/>
      <c r="X5106" s="891"/>
      <c r="Y5106" s="890"/>
      <c r="Z5106" s="891"/>
      <c r="AA5106" s="890"/>
      <c r="AB5106" s="891"/>
      <c r="AC5106" s="890"/>
      <c r="AD5106" s="891"/>
      <c r="AE5106" s="164"/>
      <c r="AF5106" s="164"/>
      <c r="AG5106" s="199">
        <f t="shared" si="1584"/>
        <v>0</v>
      </c>
      <c r="AH5106" s="219" t="b">
        <f t="shared" si="1585"/>
        <v>0</v>
      </c>
      <c r="AI5106" s="198" t="str">
        <f t="shared" si="1586"/>
        <v/>
      </c>
      <c r="AJ5106" s="219" t="b">
        <f t="shared" si="1587"/>
        <v>0</v>
      </c>
      <c r="AK5106" s="198" t="str">
        <f t="shared" si="1588"/>
        <v/>
      </c>
      <c r="AL5106" s="219" t="b">
        <f t="shared" si="1589"/>
        <v>0</v>
      </c>
      <c r="AM5106" s="351">
        <f t="shared" si="1590"/>
        <v>0</v>
      </c>
      <c r="AN5106" s="164"/>
      <c r="AO5106" s="164"/>
      <c r="AP5106" s="164"/>
      <c r="AQ5106" s="402">
        <f t="shared" si="1591"/>
        <v>0</v>
      </c>
      <c r="AR5106" s="370" t="str">
        <f>IF(AQ5106=0,"",
IF(SUM($AQ$3585:AQ5106)=1,AS5106,
IF($AQ$5285&gt;SUM($AQ$3585:AQ5106),_xlfn.CONCAT(", ",AS5106),
IF($AQ$5285=SUM($AQ$3585:AQ5106),_xlfn.CONCAT(" y ",AS5106)))))</f>
        <v/>
      </c>
      <c r="AS5106" s="156" t="s">
        <v>8829</v>
      </c>
    </row>
    <row r="5107" spans="1:45" ht="15" customHeight="1">
      <c r="A5107" s="57"/>
      <c r="B5107" s="26"/>
      <c r="C5107" s="716" t="s">
        <v>8830</v>
      </c>
      <c r="D5107" s="716"/>
      <c r="E5107" s="941"/>
      <c r="F5107" s="942"/>
      <c r="G5107" s="942"/>
      <c r="H5107" s="943"/>
      <c r="I5107" s="940"/>
      <c r="J5107" s="940"/>
      <c r="K5107" s="940"/>
      <c r="L5107" s="940"/>
      <c r="M5107" s="940"/>
      <c r="N5107" s="940"/>
      <c r="O5107" s="940"/>
      <c r="P5107" s="940"/>
      <c r="Q5107" s="890"/>
      <c r="R5107" s="891"/>
      <c r="S5107" s="890"/>
      <c r="T5107" s="891"/>
      <c r="U5107" s="890"/>
      <c r="V5107" s="891"/>
      <c r="W5107" s="890"/>
      <c r="X5107" s="891"/>
      <c r="Y5107" s="890"/>
      <c r="Z5107" s="891"/>
      <c r="AA5107" s="890"/>
      <c r="AB5107" s="891"/>
      <c r="AC5107" s="890"/>
      <c r="AD5107" s="891"/>
      <c r="AE5107" s="164"/>
      <c r="AF5107" s="164"/>
      <c r="AG5107" s="199">
        <f t="shared" si="1584"/>
        <v>0</v>
      </c>
      <c r="AH5107" s="219" t="b">
        <f t="shared" si="1585"/>
        <v>0</v>
      </c>
      <c r="AI5107" s="198" t="str">
        <f t="shared" si="1586"/>
        <v/>
      </c>
      <c r="AJ5107" s="219" t="b">
        <f t="shared" si="1587"/>
        <v>0</v>
      </c>
      <c r="AK5107" s="198" t="str">
        <f t="shared" si="1588"/>
        <v/>
      </c>
      <c r="AL5107" s="219" t="b">
        <f t="shared" si="1589"/>
        <v>0</v>
      </c>
      <c r="AM5107" s="351">
        <f t="shared" si="1590"/>
        <v>0</v>
      </c>
      <c r="AN5107" s="164"/>
      <c r="AO5107" s="164"/>
      <c r="AP5107" s="164"/>
      <c r="AQ5107" s="402">
        <f t="shared" si="1591"/>
        <v>0</v>
      </c>
      <c r="AR5107" s="370" t="str">
        <f>IF(AQ5107=0,"",
IF(SUM($AQ$3585:AQ5107)=1,AS5107,
IF($AQ$5285&gt;SUM($AQ$3585:AQ5107),_xlfn.CONCAT(", ",AS5107),
IF($AQ$5285=SUM($AQ$3585:AQ5107),_xlfn.CONCAT(" y ",AS5107)))))</f>
        <v/>
      </c>
      <c r="AS5107" s="156" t="s">
        <v>8831</v>
      </c>
    </row>
    <row r="5108" spans="1:45" ht="15" customHeight="1">
      <c r="A5108" s="57"/>
      <c r="B5108" s="26"/>
      <c r="C5108" s="716" t="s">
        <v>8832</v>
      </c>
      <c r="D5108" s="716"/>
      <c r="E5108" s="941"/>
      <c r="F5108" s="942"/>
      <c r="G5108" s="942"/>
      <c r="H5108" s="943"/>
      <c r="I5108" s="940"/>
      <c r="J5108" s="940"/>
      <c r="K5108" s="940"/>
      <c r="L5108" s="940"/>
      <c r="M5108" s="940"/>
      <c r="N5108" s="940"/>
      <c r="O5108" s="940"/>
      <c r="P5108" s="940"/>
      <c r="Q5108" s="890"/>
      <c r="R5108" s="891"/>
      <c r="S5108" s="890"/>
      <c r="T5108" s="891"/>
      <c r="U5108" s="890"/>
      <c r="V5108" s="891"/>
      <c r="W5108" s="890"/>
      <c r="X5108" s="891"/>
      <c r="Y5108" s="890"/>
      <c r="Z5108" s="891"/>
      <c r="AA5108" s="890"/>
      <c r="AB5108" s="891"/>
      <c r="AC5108" s="890"/>
      <c r="AD5108" s="891"/>
      <c r="AE5108" s="164"/>
      <c r="AF5108" s="164"/>
      <c r="AG5108" s="199">
        <f t="shared" si="1584"/>
        <v>0</v>
      </c>
      <c r="AH5108" s="219" t="b">
        <f t="shared" si="1585"/>
        <v>0</v>
      </c>
      <c r="AI5108" s="198" t="str">
        <f t="shared" si="1586"/>
        <v/>
      </c>
      <c r="AJ5108" s="219" t="b">
        <f t="shared" si="1587"/>
        <v>0</v>
      </c>
      <c r="AK5108" s="198" t="str">
        <f t="shared" si="1588"/>
        <v/>
      </c>
      <c r="AL5108" s="219" t="b">
        <f t="shared" si="1589"/>
        <v>0</v>
      </c>
      <c r="AM5108" s="351">
        <f t="shared" si="1590"/>
        <v>0</v>
      </c>
      <c r="AN5108" s="164"/>
      <c r="AO5108" s="164"/>
      <c r="AP5108" s="164"/>
      <c r="AQ5108" s="402">
        <f t="shared" si="1591"/>
        <v>0</v>
      </c>
      <c r="AR5108" s="370" t="str">
        <f>IF(AQ5108=0,"",
IF(SUM($AQ$3585:AQ5108)=1,AS5108,
IF($AQ$5285&gt;SUM($AQ$3585:AQ5108),_xlfn.CONCAT(", ",AS5108),
IF($AQ$5285=SUM($AQ$3585:AQ5108),_xlfn.CONCAT(" y ",AS5108)))))</f>
        <v/>
      </c>
      <c r="AS5108" s="156" t="s">
        <v>8833</v>
      </c>
    </row>
    <row r="5109" spans="1:45" ht="15" customHeight="1">
      <c r="A5109" s="57"/>
      <c r="B5109" s="26"/>
      <c r="C5109" s="716" t="s">
        <v>8834</v>
      </c>
      <c r="D5109" s="716"/>
      <c r="E5109" s="941"/>
      <c r="F5109" s="942"/>
      <c r="G5109" s="942"/>
      <c r="H5109" s="943"/>
      <c r="I5109" s="940"/>
      <c r="J5109" s="940"/>
      <c r="K5109" s="940"/>
      <c r="L5109" s="940"/>
      <c r="M5109" s="940"/>
      <c r="N5109" s="940"/>
      <c r="O5109" s="940"/>
      <c r="P5109" s="940"/>
      <c r="Q5109" s="890"/>
      <c r="R5109" s="891"/>
      <c r="S5109" s="890"/>
      <c r="T5109" s="891"/>
      <c r="U5109" s="890"/>
      <c r="V5109" s="891"/>
      <c r="W5109" s="890"/>
      <c r="X5109" s="891"/>
      <c r="Y5109" s="890"/>
      <c r="Z5109" s="891"/>
      <c r="AA5109" s="890"/>
      <c r="AB5109" s="891"/>
      <c r="AC5109" s="890"/>
      <c r="AD5109" s="891"/>
      <c r="AE5109" s="164"/>
      <c r="AF5109" s="164"/>
      <c r="AG5109" s="199">
        <f t="shared" si="1584"/>
        <v>0</v>
      </c>
      <c r="AH5109" s="219" t="b">
        <f t="shared" si="1585"/>
        <v>0</v>
      </c>
      <c r="AI5109" s="198" t="str">
        <f t="shared" si="1586"/>
        <v/>
      </c>
      <c r="AJ5109" s="219" t="b">
        <f t="shared" si="1587"/>
        <v>0</v>
      </c>
      <c r="AK5109" s="198" t="str">
        <f t="shared" si="1588"/>
        <v/>
      </c>
      <c r="AL5109" s="219" t="b">
        <f t="shared" si="1589"/>
        <v>0</v>
      </c>
      <c r="AM5109" s="351">
        <f t="shared" si="1590"/>
        <v>0</v>
      </c>
      <c r="AN5109" s="164"/>
      <c r="AO5109" s="164"/>
      <c r="AP5109" s="164"/>
      <c r="AQ5109" s="402">
        <f t="shared" si="1591"/>
        <v>0</v>
      </c>
      <c r="AR5109" s="370" t="str">
        <f>IF(AQ5109=0,"",
IF(SUM($AQ$3585:AQ5109)=1,AS5109,
IF($AQ$5285&gt;SUM($AQ$3585:AQ5109),_xlfn.CONCAT(", ",AS5109),
IF($AQ$5285=SUM($AQ$3585:AQ5109),_xlfn.CONCAT(" y ",AS5109)))))</f>
        <v/>
      </c>
      <c r="AS5109" s="156" t="s">
        <v>8835</v>
      </c>
    </row>
    <row r="5110" spans="1:45" ht="15" customHeight="1">
      <c r="A5110" s="57"/>
      <c r="B5110" s="26"/>
      <c r="C5110" s="716" t="s">
        <v>8836</v>
      </c>
      <c r="D5110" s="716"/>
      <c r="E5110" s="941"/>
      <c r="F5110" s="942"/>
      <c r="G5110" s="942"/>
      <c r="H5110" s="943"/>
      <c r="I5110" s="940"/>
      <c r="J5110" s="940"/>
      <c r="K5110" s="940"/>
      <c r="L5110" s="940"/>
      <c r="M5110" s="940"/>
      <c r="N5110" s="940"/>
      <c r="O5110" s="940"/>
      <c r="P5110" s="940"/>
      <c r="Q5110" s="890"/>
      <c r="R5110" s="891"/>
      <c r="S5110" s="890"/>
      <c r="T5110" s="891"/>
      <c r="U5110" s="890"/>
      <c r="V5110" s="891"/>
      <c r="W5110" s="890"/>
      <c r="X5110" s="891"/>
      <c r="Y5110" s="890"/>
      <c r="Z5110" s="891"/>
      <c r="AA5110" s="890"/>
      <c r="AB5110" s="891"/>
      <c r="AC5110" s="890"/>
      <c r="AD5110" s="891"/>
      <c r="AE5110" s="164"/>
      <c r="AF5110" s="164"/>
      <c r="AG5110" s="199">
        <f t="shared" si="1584"/>
        <v>0</v>
      </c>
      <c r="AH5110" s="219" t="b">
        <f t="shared" si="1585"/>
        <v>0</v>
      </c>
      <c r="AI5110" s="198" t="str">
        <f t="shared" si="1586"/>
        <v/>
      </c>
      <c r="AJ5110" s="219" t="b">
        <f t="shared" si="1587"/>
        <v>0</v>
      </c>
      <c r="AK5110" s="198" t="str">
        <f t="shared" si="1588"/>
        <v/>
      </c>
      <c r="AL5110" s="219" t="b">
        <f t="shared" si="1589"/>
        <v>0</v>
      </c>
      <c r="AM5110" s="351">
        <f t="shared" si="1590"/>
        <v>0</v>
      </c>
      <c r="AN5110" s="164"/>
      <c r="AO5110" s="164"/>
      <c r="AP5110" s="164"/>
      <c r="AQ5110" s="402">
        <f t="shared" si="1591"/>
        <v>0</v>
      </c>
      <c r="AR5110" s="370" t="str">
        <f>IF(AQ5110=0,"",
IF(SUM($AQ$3585:AQ5110)=1,AS5110,
IF($AQ$5285&gt;SUM($AQ$3585:AQ5110),_xlfn.CONCAT(", ",AS5110),
IF($AQ$5285=SUM($AQ$3585:AQ5110),_xlfn.CONCAT(" y ",AS5110)))))</f>
        <v/>
      </c>
      <c r="AS5110" s="156" t="s">
        <v>8837</v>
      </c>
    </row>
    <row r="5111" spans="1:45" ht="15" customHeight="1">
      <c r="A5111" s="57"/>
      <c r="B5111" s="26"/>
      <c r="C5111" s="716" t="s">
        <v>8838</v>
      </c>
      <c r="D5111" s="716"/>
      <c r="E5111" s="941"/>
      <c r="F5111" s="942"/>
      <c r="G5111" s="942"/>
      <c r="H5111" s="943"/>
      <c r="I5111" s="940"/>
      <c r="J5111" s="940"/>
      <c r="K5111" s="940"/>
      <c r="L5111" s="940"/>
      <c r="M5111" s="940"/>
      <c r="N5111" s="940"/>
      <c r="O5111" s="940"/>
      <c r="P5111" s="940"/>
      <c r="Q5111" s="890"/>
      <c r="R5111" s="891"/>
      <c r="S5111" s="890"/>
      <c r="T5111" s="891"/>
      <c r="U5111" s="890"/>
      <c r="V5111" s="891"/>
      <c r="W5111" s="890"/>
      <c r="X5111" s="891"/>
      <c r="Y5111" s="890"/>
      <c r="Z5111" s="891"/>
      <c r="AA5111" s="890"/>
      <c r="AB5111" s="891"/>
      <c r="AC5111" s="890"/>
      <c r="AD5111" s="891"/>
      <c r="AE5111" s="164"/>
      <c r="AF5111" s="164"/>
      <c r="AG5111" s="199">
        <f t="shared" si="1584"/>
        <v>0</v>
      </c>
      <c r="AH5111" s="219" t="b">
        <f t="shared" si="1585"/>
        <v>0</v>
      </c>
      <c r="AI5111" s="198" t="str">
        <f t="shared" si="1586"/>
        <v/>
      </c>
      <c r="AJ5111" s="219" t="b">
        <f t="shared" si="1587"/>
        <v>0</v>
      </c>
      <c r="AK5111" s="198" t="str">
        <f t="shared" si="1588"/>
        <v/>
      </c>
      <c r="AL5111" s="219" t="b">
        <f t="shared" si="1589"/>
        <v>0</v>
      </c>
      <c r="AM5111" s="351">
        <f t="shared" si="1590"/>
        <v>0</v>
      </c>
      <c r="AN5111" s="164"/>
      <c r="AO5111" s="164"/>
      <c r="AP5111" s="164"/>
      <c r="AQ5111" s="402">
        <f t="shared" si="1591"/>
        <v>0</v>
      </c>
      <c r="AR5111" s="370" t="str">
        <f>IF(AQ5111=0,"",
IF(SUM($AQ$3585:AQ5111)=1,AS5111,
IF($AQ$5285&gt;SUM($AQ$3585:AQ5111),_xlfn.CONCAT(", ",AS5111),
IF($AQ$5285=SUM($AQ$3585:AQ5111),_xlfn.CONCAT(" y ",AS5111)))))</f>
        <v/>
      </c>
      <c r="AS5111" s="156" t="s">
        <v>8839</v>
      </c>
    </row>
    <row r="5112" spans="1:45" ht="15" customHeight="1">
      <c r="A5112" s="57"/>
      <c r="B5112" s="26"/>
      <c r="C5112" s="716" t="s">
        <v>8840</v>
      </c>
      <c r="D5112" s="716"/>
      <c r="E5112" s="941"/>
      <c r="F5112" s="942"/>
      <c r="G5112" s="942"/>
      <c r="H5112" s="943"/>
      <c r="I5112" s="940"/>
      <c r="J5112" s="940"/>
      <c r="K5112" s="940"/>
      <c r="L5112" s="940"/>
      <c r="M5112" s="940"/>
      <c r="N5112" s="940"/>
      <c r="O5112" s="940"/>
      <c r="P5112" s="940"/>
      <c r="Q5112" s="890"/>
      <c r="R5112" s="891"/>
      <c r="S5112" s="890"/>
      <c r="T5112" s="891"/>
      <c r="U5112" s="890"/>
      <c r="V5112" s="891"/>
      <c r="W5112" s="890"/>
      <c r="X5112" s="891"/>
      <c r="Y5112" s="890"/>
      <c r="Z5112" s="891"/>
      <c r="AA5112" s="890"/>
      <c r="AB5112" s="891"/>
      <c r="AC5112" s="890"/>
      <c r="AD5112" s="891"/>
      <c r="AE5112" s="164"/>
      <c r="AF5112" s="164"/>
      <c r="AG5112" s="199">
        <f t="shared" si="1584"/>
        <v>0</v>
      </c>
      <c r="AH5112" s="219" t="b">
        <f t="shared" si="1585"/>
        <v>0</v>
      </c>
      <c r="AI5112" s="198" t="str">
        <f t="shared" si="1586"/>
        <v/>
      </c>
      <c r="AJ5112" s="219" t="b">
        <f t="shared" si="1587"/>
        <v>0</v>
      </c>
      <c r="AK5112" s="198" t="str">
        <f t="shared" si="1588"/>
        <v/>
      </c>
      <c r="AL5112" s="219" t="b">
        <f t="shared" si="1589"/>
        <v>0</v>
      </c>
      <c r="AM5112" s="351">
        <f t="shared" si="1590"/>
        <v>0</v>
      </c>
      <c r="AN5112" s="164"/>
      <c r="AO5112" s="164"/>
      <c r="AP5112" s="164"/>
      <c r="AQ5112" s="402">
        <f t="shared" si="1591"/>
        <v>0</v>
      </c>
      <c r="AR5112" s="370" t="str">
        <f>IF(AQ5112=0,"",
IF(SUM($AQ$3585:AQ5112)=1,AS5112,
IF($AQ$5285&gt;SUM($AQ$3585:AQ5112),_xlfn.CONCAT(", ",AS5112),
IF($AQ$5285=SUM($AQ$3585:AQ5112),_xlfn.CONCAT(" y ",AS5112)))))</f>
        <v/>
      </c>
      <c r="AS5112" s="156" t="s">
        <v>8841</v>
      </c>
    </row>
    <row r="5113" spans="1:45" ht="15" customHeight="1">
      <c r="A5113" s="57"/>
      <c r="B5113" s="26"/>
      <c r="C5113" s="716" t="s">
        <v>8842</v>
      </c>
      <c r="D5113" s="716"/>
      <c r="E5113" s="941"/>
      <c r="F5113" s="942"/>
      <c r="G5113" s="942"/>
      <c r="H5113" s="943"/>
      <c r="I5113" s="940"/>
      <c r="J5113" s="940"/>
      <c r="K5113" s="940"/>
      <c r="L5113" s="940"/>
      <c r="M5113" s="940"/>
      <c r="N5113" s="940"/>
      <c r="O5113" s="940"/>
      <c r="P5113" s="940"/>
      <c r="Q5113" s="890"/>
      <c r="R5113" s="891"/>
      <c r="S5113" s="890"/>
      <c r="T5113" s="891"/>
      <c r="U5113" s="890"/>
      <c r="V5113" s="891"/>
      <c r="W5113" s="890"/>
      <c r="X5113" s="891"/>
      <c r="Y5113" s="890"/>
      <c r="Z5113" s="891"/>
      <c r="AA5113" s="890"/>
      <c r="AB5113" s="891"/>
      <c r="AC5113" s="890"/>
      <c r="AD5113" s="891"/>
      <c r="AE5113" s="164"/>
      <c r="AF5113" s="164"/>
      <c r="AG5113" s="199">
        <f t="shared" si="1584"/>
        <v>0</v>
      </c>
      <c r="AH5113" s="219" t="b">
        <f t="shared" si="1585"/>
        <v>0</v>
      </c>
      <c r="AI5113" s="198" t="str">
        <f t="shared" si="1586"/>
        <v/>
      </c>
      <c r="AJ5113" s="219" t="b">
        <f t="shared" si="1587"/>
        <v>0</v>
      </c>
      <c r="AK5113" s="198" t="str">
        <f t="shared" si="1588"/>
        <v/>
      </c>
      <c r="AL5113" s="219" t="b">
        <f t="shared" si="1589"/>
        <v>0</v>
      </c>
      <c r="AM5113" s="351">
        <f t="shared" si="1590"/>
        <v>0</v>
      </c>
      <c r="AN5113" s="164"/>
      <c r="AO5113" s="164"/>
      <c r="AP5113" s="164"/>
      <c r="AQ5113" s="402">
        <f t="shared" si="1591"/>
        <v>0</v>
      </c>
      <c r="AR5113" s="370" t="str">
        <f>IF(AQ5113=0,"",
IF(SUM($AQ$3585:AQ5113)=1,AS5113,
IF($AQ$5285&gt;SUM($AQ$3585:AQ5113),_xlfn.CONCAT(", ",AS5113),
IF($AQ$5285=SUM($AQ$3585:AQ5113),_xlfn.CONCAT(" y ",AS5113)))))</f>
        <v/>
      </c>
      <c r="AS5113" s="156" t="s">
        <v>8843</v>
      </c>
    </row>
    <row r="5114" spans="1:45" ht="15" customHeight="1">
      <c r="A5114" s="57"/>
      <c r="B5114" s="26"/>
      <c r="C5114" s="716" t="s">
        <v>8844</v>
      </c>
      <c r="D5114" s="716"/>
      <c r="E5114" s="941"/>
      <c r="F5114" s="942"/>
      <c r="G5114" s="942"/>
      <c r="H5114" s="943"/>
      <c r="I5114" s="940"/>
      <c r="J5114" s="940"/>
      <c r="K5114" s="940"/>
      <c r="L5114" s="940"/>
      <c r="M5114" s="940"/>
      <c r="N5114" s="940"/>
      <c r="O5114" s="940"/>
      <c r="P5114" s="940"/>
      <c r="Q5114" s="890"/>
      <c r="R5114" s="891"/>
      <c r="S5114" s="890"/>
      <c r="T5114" s="891"/>
      <c r="U5114" s="890"/>
      <c r="V5114" s="891"/>
      <c r="W5114" s="890"/>
      <c r="X5114" s="891"/>
      <c r="Y5114" s="890"/>
      <c r="Z5114" s="891"/>
      <c r="AA5114" s="890"/>
      <c r="AB5114" s="891"/>
      <c r="AC5114" s="890"/>
      <c r="AD5114" s="891"/>
      <c r="AE5114" s="164"/>
      <c r="AF5114" s="164"/>
      <c r="AG5114" s="199">
        <f t="shared" si="1584"/>
        <v>0</v>
      </c>
      <c r="AH5114" s="219" t="b">
        <f t="shared" si="1585"/>
        <v>0</v>
      </c>
      <c r="AI5114" s="198" t="str">
        <f t="shared" si="1586"/>
        <v/>
      </c>
      <c r="AJ5114" s="219" t="b">
        <f t="shared" si="1587"/>
        <v>0</v>
      </c>
      <c r="AK5114" s="198" t="str">
        <f t="shared" si="1588"/>
        <v/>
      </c>
      <c r="AL5114" s="219" t="b">
        <f t="shared" si="1589"/>
        <v>0</v>
      </c>
      <c r="AM5114" s="351">
        <f t="shared" si="1590"/>
        <v>0</v>
      </c>
      <c r="AN5114" s="164"/>
      <c r="AO5114" s="164"/>
      <c r="AP5114" s="164"/>
      <c r="AQ5114" s="402">
        <f t="shared" si="1591"/>
        <v>0</v>
      </c>
      <c r="AR5114" s="370" t="str">
        <f>IF(AQ5114=0,"",
IF(SUM($AQ$3585:AQ5114)=1,AS5114,
IF($AQ$5285&gt;SUM($AQ$3585:AQ5114),_xlfn.CONCAT(", ",AS5114),
IF($AQ$5285=SUM($AQ$3585:AQ5114),_xlfn.CONCAT(" y ",AS5114)))))</f>
        <v/>
      </c>
      <c r="AS5114" s="156" t="s">
        <v>8845</v>
      </c>
    </row>
    <row r="5115" spans="1:45" ht="15" customHeight="1">
      <c r="A5115" s="57"/>
      <c r="B5115" s="26"/>
      <c r="C5115" s="716" t="s">
        <v>8846</v>
      </c>
      <c r="D5115" s="716"/>
      <c r="E5115" s="941"/>
      <c r="F5115" s="942"/>
      <c r="G5115" s="942"/>
      <c r="H5115" s="943"/>
      <c r="I5115" s="940"/>
      <c r="J5115" s="940"/>
      <c r="K5115" s="940"/>
      <c r="L5115" s="940"/>
      <c r="M5115" s="940"/>
      <c r="N5115" s="940"/>
      <c r="O5115" s="940"/>
      <c r="P5115" s="940"/>
      <c r="Q5115" s="890"/>
      <c r="R5115" s="891"/>
      <c r="S5115" s="890"/>
      <c r="T5115" s="891"/>
      <c r="U5115" s="890"/>
      <c r="V5115" s="891"/>
      <c r="W5115" s="890"/>
      <c r="X5115" s="891"/>
      <c r="Y5115" s="890"/>
      <c r="Z5115" s="891"/>
      <c r="AA5115" s="890"/>
      <c r="AB5115" s="891"/>
      <c r="AC5115" s="890"/>
      <c r="AD5115" s="891"/>
      <c r="AE5115" s="164"/>
      <c r="AF5115" s="164"/>
      <c r="AG5115" s="199">
        <f t="shared" si="1584"/>
        <v>0</v>
      </c>
      <c r="AH5115" s="219" t="b">
        <f t="shared" si="1585"/>
        <v>0</v>
      </c>
      <c r="AI5115" s="198" t="str">
        <f t="shared" si="1586"/>
        <v/>
      </c>
      <c r="AJ5115" s="219" t="b">
        <f t="shared" si="1587"/>
        <v>0</v>
      </c>
      <c r="AK5115" s="198" t="str">
        <f t="shared" si="1588"/>
        <v/>
      </c>
      <c r="AL5115" s="219" t="b">
        <f t="shared" si="1589"/>
        <v>0</v>
      </c>
      <c r="AM5115" s="351">
        <f t="shared" si="1590"/>
        <v>0</v>
      </c>
      <c r="AN5115" s="164"/>
      <c r="AO5115" s="164"/>
      <c r="AP5115" s="164"/>
      <c r="AQ5115" s="402">
        <f t="shared" si="1591"/>
        <v>0</v>
      </c>
      <c r="AR5115" s="370" t="str">
        <f>IF(AQ5115=0,"",
IF(SUM($AQ$3585:AQ5115)=1,AS5115,
IF($AQ$5285&gt;SUM($AQ$3585:AQ5115),_xlfn.CONCAT(", ",AS5115),
IF($AQ$5285=SUM($AQ$3585:AQ5115),_xlfn.CONCAT(" y ",AS5115)))))</f>
        <v/>
      </c>
      <c r="AS5115" s="156" t="s">
        <v>8847</v>
      </c>
    </row>
    <row r="5116" spans="1:45" ht="15" customHeight="1">
      <c r="A5116" s="57"/>
      <c r="B5116" s="26"/>
      <c r="C5116" s="716" t="s">
        <v>8848</v>
      </c>
      <c r="D5116" s="716"/>
      <c r="E5116" s="941"/>
      <c r="F5116" s="942"/>
      <c r="G5116" s="942"/>
      <c r="H5116" s="943"/>
      <c r="I5116" s="940"/>
      <c r="J5116" s="940"/>
      <c r="K5116" s="940"/>
      <c r="L5116" s="940"/>
      <c r="M5116" s="940"/>
      <c r="N5116" s="940"/>
      <c r="O5116" s="940"/>
      <c r="P5116" s="940"/>
      <c r="Q5116" s="890"/>
      <c r="R5116" s="891"/>
      <c r="S5116" s="890"/>
      <c r="T5116" s="891"/>
      <c r="U5116" s="890"/>
      <c r="V5116" s="891"/>
      <c r="W5116" s="890"/>
      <c r="X5116" s="891"/>
      <c r="Y5116" s="890"/>
      <c r="Z5116" s="891"/>
      <c r="AA5116" s="890"/>
      <c r="AB5116" s="891"/>
      <c r="AC5116" s="890"/>
      <c r="AD5116" s="891"/>
      <c r="AE5116" s="164"/>
      <c r="AF5116" s="164"/>
      <c r="AG5116" s="199">
        <f t="shared" si="1584"/>
        <v>0</v>
      </c>
      <c r="AH5116" s="219" t="b">
        <f t="shared" si="1585"/>
        <v>0</v>
      </c>
      <c r="AI5116" s="198" t="str">
        <f t="shared" si="1586"/>
        <v/>
      </c>
      <c r="AJ5116" s="219" t="b">
        <f t="shared" si="1587"/>
        <v>0</v>
      </c>
      <c r="AK5116" s="198" t="str">
        <f t="shared" si="1588"/>
        <v/>
      </c>
      <c r="AL5116" s="219" t="b">
        <f t="shared" si="1589"/>
        <v>0</v>
      </c>
      <c r="AM5116" s="351">
        <f t="shared" si="1590"/>
        <v>0</v>
      </c>
      <c r="AN5116" s="164"/>
      <c r="AO5116" s="164"/>
      <c r="AP5116" s="164"/>
      <c r="AQ5116" s="402">
        <f t="shared" si="1591"/>
        <v>0</v>
      </c>
      <c r="AR5116" s="370" t="str">
        <f>IF(AQ5116=0,"",
IF(SUM($AQ$3585:AQ5116)=1,AS5116,
IF($AQ$5285&gt;SUM($AQ$3585:AQ5116),_xlfn.CONCAT(", ",AS5116),
IF($AQ$5285=SUM($AQ$3585:AQ5116),_xlfn.CONCAT(" y ",AS5116)))))</f>
        <v/>
      </c>
      <c r="AS5116" s="156" t="s">
        <v>8849</v>
      </c>
    </row>
    <row r="5117" spans="1:45" ht="15" customHeight="1">
      <c r="A5117" s="57"/>
      <c r="B5117" s="26"/>
      <c r="C5117" s="716" t="s">
        <v>8850</v>
      </c>
      <c r="D5117" s="716"/>
      <c r="E5117" s="941"/>
      <c r="F5117" s="942"/>
      <c r="G5117" s="942"/>
      <c r="H5117" s="943"/>
      <c r="I5117" s="940"/>
      <c r="J5117" s="940"/>
      <c r="K5117" s="940"/>
      <c r="L5117" s="940"/>
      <c r="M5117" s="940"/>
      <c r="N5117" s="940"/>
      <c r="O5117" s="940"/>
      <c r="P5117" s="940"/>
      <c r="Q5117" s="890"/>
      <c r="R5117" s="891"/>
      <c r="S5117" s="890"/>
      <c r="T5117" s="891"/>
      <c r="U5117" s="890"/>
      <c r="V5117" s="891"/>
      <c r="W5117" s="890"/>
      <c r="X5117" s="891"/>
      <c r="Y5117" s="890"/>
      <c r="Z5117" s="891"/>
      <c r="AA5117" s="890"/>
      <c r="AB5117" s="891"/>
      <c r="AC5117" s="890"/>
      <c r="AD5117" s="891"/>
      <c r="AE5117" s="164"/>
      <c r="AF5117" s="164"/>
      <c r="AG5117" s="199">
        <f t="shared" si="1584"/>
        <v>0</v>
      </c>
      <c r="AH5117" s="219" t="b">
        <f t="shared" si="1585"/>
        <v>0</v>
      </c>
      <c r="AI5117" s="198" t="str">
        <f t="shared" si="1586"/>
        <v/>
      </c>
      <c r="AJ5117" s="219" t="b">
        <f t="shared" si="1587"/>
        <v>0</v>
      </c>
      <c r="AK5117" s="198" t="str">
        <f t="shared" si="1588"/>
        <v/>
      </c>
      <c r="AL5117" s="219" t="b">
        <f t="shared" si="1589"/>
        <v>0</v>
      </c>
      <c r="AM5117" s="351">
        <f t="shared" si="1590"/>
        <v>0</v>
      </c>
      <c r="AN5117" s="164"/>
      <c r="AO5117" s="164"/>
      <c r="AP5117" s="164"/>
      <c r="AQ5117" s="402">
        <f t="shared" si="1591"/>
        <v>0</v>
      </c>
      <c r="AR5117" s="370" t="str">
        <f>IF(AQ5117=0,"",
IF(SUM($AQ$3585:AQ5117)=1,AS5117,
IF($AQ$5285&gt;SUM($AQ$3585:AQ5117),_xlfn.CONCAT(", ",AS5117),
IF($AQ$5285=SUM($AQ$3585:AQ5117),_xlfn.CONCAT(" y ",AS5117)))))</f>
        <v/>
      </c>
      <c r="AS5117" s="156" t="s">
        <v>8851</v>
      </c>
    </row>
    <row r="5118" spans="1:45" ht="15" customHeight="1">
      <c r="A5118" s="57"/>
      <c r="B5118" s="26"/>
      <c r="C5118" s="716" t="s">
        <v>8852</v>
      </c>
      <c r="D5118" s="716"/>
      <c r="E5118" s="941"/>
      <c r="F5118" s="942"/>
      <c r="G5118" s="942"/>
      <c r="H5118" s="943"/>
      <c r="I5118" s="940"/>
      <c r="J5118" s="940"/>
      <c r="K5118" s="940"/>
      <c r="L5118" s="940"/>
      <c r="M5118" s="940"/>
      <c r="N5118" s="940"/>
      <c r="O5118" s="940"/>
      <c r="P5118" s="940"/>
      <c r="Q5118" s="890"/>
      <c r="R5118" s="891"/>
      <c r="S5118" s="890"/>
      <c r="T5118" s="891"/>
      <c r="U5118" s="890"/>
      <c r="V5118" s="891"/>
      <c r="W5118" s="890"/>
      <c r="X5118" s="891"/>
      <c r="Y5118" s="890"/>
      <c r="Z5118" s="891"/>
      <c r="AA5118" s="890"/>
      <c r="AB5118" s="891"/>
      <c r="AC5118" s="890"/>
      <c r="AD5118" s="891"/>
      <c r="AE5118" s="164"/>
      <c r="AF5118" s="164"/>
      <c r="AG5118" s="199">
        <f t="shared" si="1584"/>
        <v>0</v>
      </c>
      <c r="AH5118" s="219" t="b">
        <f t="shared" si="1585"/>
        <v>0</v>
      </c>
      <c r="AI5118" s="198" t="str">
        <f t="shared" si="1586"/>
        <v/>
      </c>
      <c r="AJ5118" s="219" t="b">
        <f t="shared" si="1587"/>
        <v>0</v>
      </c>
      <c r="AK5118" s="198" t="str">
        <f t="shared" si="1588"/>
        <v/>
      </c>
      <c r="AL5118" s="219" t="b">
        <f t="shared" si="1589"/>
        <v>0</v>
      </c>
      <c r="AM5118" s="351">
        <f t="shared" si="1590"/>
        <v>0</v>
      </c>
      <c r="AN5118" s="164"/>
      <c r="AO5118" s="164"/>
      <c r="AP5118" s="164"/>
      <c r="AQ5118" s="402">
        <f t="shared" si="1591"/>
        <v>0</v>
      </c>
      <c r="AR5118" s="370" t="str">
        <f>IF(AQ5118=0,"",
IF(SUM($AQ$3585:AQ5118)=1,AS5118,
IF($AQ$5285&gt;SUM($AQ$3585:AQ5118),_xlfn.CONCAT(", ",AS5118),
IF($AQ$5285=SUM($AQ$3585:AQ5118),_xlfn.CONCAT(" y ",AS5118)))))</f>
        <v/>
      </c>
      <c r="AS5118" s="156" t="s">
        <v>8853</v>
      </c>
    </row>
    <row r="5119" spans="1:45" ht="15" customHeight="1">
      <c r="A5119" s="57"/>
      <c r="B5119" s="26"/>
      <c r="C5119" s="716" t="s">
        <v>8854</v>
      </c>
      <c r="D5119" s="716"/>
      <c r="E5119" s="941"/>
      <c r="F5119" s="942"/>
      <c r="G5119" s="942"/>
      <c r="H5119" s="943"/>
      <c r="I5119" s="940"/>
      <c r="J5119" s="940"/>
      <c r="K5119" s="940"/>
      <c r="L5119" s="940"/>
      <c r="M5119" s="940"/>
      <c r="N5119" s="940"/>
      <c r="O5119" s="940"/>
      <c r="P5119" s="940"/>
      <c r="Q5119" s="890"/>
      <c r="R5119" s="891"/>
      <c r="S5119" s="890"/>
      <c r="T5119" s="891"/>
      <c r="U5119" s="890"/>
      <c r="V5119" s="891"/>
      <c r="W5119" s="890"/>
      <c r="X5119" s="891"/>
      <c r="Y5119" s="890"/>
      <c r="Z5119" s="891"/>
      <c r="AA5119" s="890"/>
      <c r="AB5119" s="891"/>
      <c r="AC5119" s="890"/>
      <c r="AD5119" s="891"/>
      <c r="AE5119" s="164"/>
      <c r="AF5119" s="164"/>
      <c r="AG5119" s="199">
        <f t="shared" si="1584"/>
        <v>0</v>
      </c>
      <c r="AH5119" s="219" t="b">
        <f t="shared" si="1585"/>
        <v>0</v>
      </c>
      <c r="AI5119" s="198" t="str">
        <f t="shared" si="1586"/>
        <v/>
      </c>
      <c r="AJ5119" s="219" t="b">
        <f t="shared" si="1587"/>
        <v>0</v>
      </c>
      <c r="AK5119" s="198" t="str">
        <f t="shared" si="1588"/>
        <v/>
      </c>
      <c r="AL5119" s="219" t="b">
        <f t="shared" si="1589"/>
        <v>0</v>
      </c>
      <c r="AM5119" s="351">
        <f t="shared" si="1590"/>
        <v>0</v>
      </c>
      <c r="AN5119" s="164"/>
      <c r="AO5119" s="164"/>
      <c r="AP5119" s="164"/>
      <c r="AQ5119" s="402">
        <f t="shared" si="1591"/>
        <v>0</v>
      </c>
      <c r="AR5119" s="370" t="str">
        <f>IF(AQ5119=0,"",
IF(SUM($AQ$3585:AQ5119)=1,AS5119,
IF($AQ$5285&gt;SUM($AQ$3585:AQ5119),_xlfn.CONCAT(", ",AS5119),
IF($AQ$5285=SUM($AQ$3585:AQ5119),_xlfn.CONCAT(" y ",AS5119)))))</f>
        <v/>
      </c>
      <c r="AS5119" s="156" t="s">
        <v>8855</v>
      </c>
    </row>
    <row r="5120" spans="1:45" ht="15" customHeight="1">
      <c r="A5120" s="57"/>
      <c r="B5120" s="26"/>
      <c r="C5120" s="716" t="s">
        <v>8856</v>
      </c>
      <c r="D5120" s="716"/>
      <c r="E5120" s="941"/>
      <c r="F5120" s="942"/>
      <c r="G5120" s="942"/>
      <c r="H5120" s="943"/>
      <c r="I5120" s="940"/>
      <c r="J5120" s="940"/>
      <c r="K5120" s="940"/>
      <c r="L5120" s="940"/>
      <c r="M5120" s="940"/>
      <c r="N5120" s="940"/>
      <c r="O5120" s="940"/>
      <c r="P5120" s="940"/>
      <c r="Q5120" s="890"/>
      <c r="R5120" s="891"/>
      <c r="S5120" s="890"/>
      <c r="T5120" s="891"/>
      <c r="U5120" s="890"/>
      <c r="V5120" s="891"/>
      <c r="W5120" s="890"/>
      <c r="X5120" s="891"/>
      <c r="Y5120" s="890"/>
      <c r="Z5120" s="891"/>
      <c r="AA5120" s="890"/>
      <c r="AB5120" s="891"/>
      <c r="AC5120" s="890"/>
      <c r="AD5120" s="891"/>
      <c r="AE5120" s="164"/>
      <c r="AF5120" s="164"/>
      <c r="AG5120" s="199">
        <f t="shared" si="1584"/>
        <v>0</v>
      </c>
      <c r="AH5120" s="219" t="b">
        <f t="shared" si="1585"/>
        <v>0</v>
      </c>
      <c r="AI5120" s="198" t="str">
        <f t="shared" si="1586"/>
        <v/>
      </c>
      <c r="AJ5120" s="219" t="b">
        <f t="shared" si="1587"/>
        <v>0</v>
      </c>
      <c r="AK5120" s="198" t="str">
        <f t="shared" si="1588"/>
        <v/>
      </c>
      <c r="AL5120" s="219" t="b">
        <f t="shared" si="1589"/>
        <v>0</v>
      </c>
      <c r="AM5120" s="351">
        <f t="shared" si="1590"/>
        <v>0</v>
      </c>
      <c r="AN5120" s="164"/>
      <c r="AO5120" s="164"/>
      <c r="AP5120" s="164"/>
      <c r="AQ5120" s="402">
        <f t="shared" si="1591"/>
        <v>0</v>
      </c>
      <c r="AR5120" s="370" t="str">
        <f>IF(AQ5120=0,"",
IF(SUM($AQ$3585:AQ5120)=1,AS5120,
IF($AQ$5285&gt;SUM($AQ$3585:AQ5120),_xlfn.CONCAT(", ",AS5120),
IF($AQ$5285=SUM($AQ$3585:AQ5120),_xlfn.CONCAT(" y ",AS5120)))))</f>
        <v/>
      </c>
      <c r="AS5120" s="156" t="s">
        <v>8857</v>
      </c>
    </row>
    <row r="5121" spans="1:45" ht="15" customHeight="1">
      <c r="A5121" s="57"/>
      <c r="B5121" s="26"/>
      <c r="C5121" s="716" t="s">
        <v>8858</v>
      </c>
      <c r="D5121" s="716"/>
      <c r="E5121" s="941"/>
      <c r="F5121" s="942"/>
      <c r="G5121" s="942"/>
      <c r="H5121" s="943"/>
      <c r="I5121" s="940"/>
      <c r="J5121" s="940"/>
      <c r="K5121" s="940"/>
      <c r="L5121" s="940"/>
      <c r="M5121" s="940"/>
      <c r="N5121" s="940"/>
      <c r="O5121" s="940"/>
      <c r="P5121" s="940"/>
      <c r="Q5121" s="890"/>
      <c r="R5121" s="891"/>
      <c r="S5121" s="890"/>
      <c r="T5121" s="891"/>
      <c r="U5121" s="890"/>
      <c r="V5121" s="891"/>
      <c r="W5121" s="890"/>
      <c r="X5121" s="891"/>
      <c r="Y5121" s="890"/>
      <c r="Z5121" s="891"/>
      <c r="AA5121" s="890"/>
      <c r="AB5121" s="891"/>
      <c r="AC5121" s="890"/>
      <c r="AD5121" s="891"/>
      <c r="AE5121" s="164"/>
      <c r="AF5121" s="164"/>
      <c r="AG5121" s="199">
        <f t="shared" si="1584"/>
        <v>0</v>
      </c>
      <c r="AH5121" s="219" t="b">
        <f t="shared" si="1585"/>
        <v>0</v>
      </c>
      <c r="AI5121" s="198" t="str">
        <f t="shared" si="1586"/>
        <v/>
      </c>
      <c r="AJ5121" s="219" t="b">
        <f t="shared" si="1587"/>
        <v>0</v>
      </c>
      <c r="AK5121" s="198" t="str">
        <f t="shared" si="1588"/>
        <v/>
      </c>
      <c r="AL5121" s="219" t="b">
        <f t="shared" si="1589"/>
        <v>0</v>
      </c>
      <c r="AM5121" s="351">
        <f t="shared" si="1590"/>
        <v>0</v>
      </c>
      <c r="AN5121" s="164"/>
      <c r="AO5121" s="164"/>
      <c r="AP5121" s="164"/>
      <c r="AQ5121" s="402">
        <f t="shared" si="1591"/>
        <v>0</v>
      </c>
      <c r="AR5121" s="370" t="str">
        <f>IF(AQ5121=0,"",
IF(SUM($AQ$3585:AQ5121)=1,AS5121,
IF($AQ$5285&gt;SUM($AQ$3585:AQ5121),_xlfn.CONCAT(", ",AS5121),
IF($AQ$5285=SUM($AQ$3585:AQ5121),_xlfn.CONCAT(" y ",AS5121)))))</f>
        <v/>
      </c>
      <c r="AS5121" s="156" t="s">
        <v>8859</v>
      </c>
    </row>
    <row r="5122" spans="1:45" ht="15" customHeight="1">
      <c r="A5122" s="57"/>
      <c r="B5122" s="26"/>
      <c r="C5122" s="716" t="s">
        <v>8860</v>
      </c>
      <c r="D5122" s="716"/>
      <c r="E5122" s="941"/>
      <c r="F5122" s="942"/>
      <c r="G5122" s="942"/>
      <c r="H5122" s="943"/>
      <c r="I5122" s="940"/>
      <c r="J5122" s="940"/>
      <c r="K5122" s="940"/>
      <c r="L5122" s="940"/>
      <c r="M5122" s="940"/>
      <c r="N5122" s="940"/>
      <c r="O5122" s="940"/>
      <c r="P5122" s="940"/>
      <c r="Q5122" s="890"/>
      <c r="R5122" s="891"/>
      <c r="S5122" s="890"/>
      <c r="T5122" s="891"/>
      <c r="U5122" s="890"/>
      <c r="V5122" s="891"/>
      <c r="W5122" s="890"/>
      <c r="X5122" s="891"/>
      <c r="Y5122" s="890"/>
      <c r="Z5122" s="891"/>
      <c r="AA5122" s="890"/>
      <c r="AB5122" s="891"/>
      <c r="AC5122" s="890"/>
      <c r="AD5122" s="891"/>
      <c r="AE5122" s="164"/>
      <c r="AF5122" s="164"/>
      <c r="AG5122" s="199">
        <f t="shared" ref="AG5122:AG5185" si="1592">IF(AND(OR($I$3563="X",$T$3563="X"),COUNTA(E5122:AD5122)=0),0,IF(AND(COUNTBLANK(E5122)=1,COUNTA(I5122:AD5122)=0),0,IF(AND($C$3563="X",COUNTBLANK(E5122)=0,COUNTA(I5122:P5122)=2,COUNTA(Q5122:AB5122)&gt;0,AC5122=""),0,IF(AND($C$3563="X",COUNTBLANK(E5122)=0,COUNTA(I5122:P5122)=2,COUNTA(Q5122:AB5122)=0,AC5122="X"),0,1))))</f>
        <v>0</v>
      </c>
      <c r="AH5122" s="219" t="b">
        <f t="shared" ref="AH5122:AH5185" si="1593">NOT(EXACT($E5122,UPPER($E5122)))</f>
        <v>0</v>
      </c>
      <c r="AI5122" s="198" t="str">
        <f t="shared" ref="AI5122:AI5185" si="1594">SUBSTITUTE( SUBSTITUTE( SUBSTITUTE( SUBSTITUTE( SUBSTITUTE( SUBSTITUTE( SUBSTITUTE( SUBSTITUTE( SUBSTITUTE( SUBSTITUTE($E5122, "á", "a"), "é", "e"), "í", "i"), "ó", "o"), "ú", "u"), "Á", "A"), "É", "E"), "Í", "I"), "Ó", "O"), "Ú", "U")</f>
        <v/>
      </c>
      <c r="AJ5122" s="219" t="b">
        <f t="shared" ref="AJ5122:AJ5185" si="1595">NOT(EXACT($E5122,AI5122))</f>
        <v>0</v>
      </c>
      <c r="AK5122" s="198" t="str">
        <f t="shared" ref="AK5122:AK5185" si="1596">SUBSTITUTE((SUBSTITUTE(SUBSTITUTE(SUBSTITUTE($E5122,".",""),",",""),"(","")),")","")</f>
        <v/>
      </c>
      <c r="AL5122" s="219" t="b">
        <f t="shared" ref="AL5122:AL5185" si="1597">NOT(EXACT($E5122,AK5122))</f>
        <v>0</v>
      </c>
      <c r="AM5122" s="351">
        <f t="shared" ref="AM5122:AM5185" si="1598">IF(AND($AC5122="X",COUNTA(Q5122:AB5122)&gt;0),1,0)</f>
        <v>0</v>
      </c>
      <c r="AN5122" s="164"/>
      <c r="AO5122" s="164"/>
      <c r="AP5122" s="164"/>
      <c r="AQ5122" s="402">
        <f t="shared" ref="AQ5122:AQ5185" si="1599">IF(SUM(AG5122)=0,0,1)</f>
        <v>0</v>
      </c>
      <c r="AR5122" s="370" t="str">
        <f>IF(AQ5122=0,"",
IF(SUM($AQ$3585:AQ5122)=1,AS5122,
IF($AQ$5285&gt;SUM($AQ$3585:AQ5122),_xlfn.CONCAT(", ",AS5122),
IF($AQ$5285=SUM($AQ$3585:AQ5122),_xlfn.CONCAT(" y ",AS5122)))))</f>
        <v/>
      </c>
      <c r="AS5122" s="156" t="s">
        <v>8861</v>
      </c>
    </row>
    <row r="5123" spans="1:45" ht="15" customHeight="1">
      <c r="A5123" s="57"/>
      <c r="B5123" s="26"/>
      <c r="C5123" s="716" t="s">
        <v>8862</v>
      </c>
      <c r="D5123" s="716"/>
      <c r="E5123" s="941"/>
      <c r="F5123" s="942"/>
      <c r="G5123" s="942"/>
      <c r="H5123" s="943"/>
      <c r="I5123" s="940"/>
      <c r="J5123" s="940"/>
      <c r="K5123" s="940"/>
      <c r="L5123" s="940"/>
      <c r="M5123" s="940"/>
      <c r="N5123" s="940"/>
      <c r="O5123" s="940"/>
      <c r="P5123" s="940"/>
      <c r="Q5123" s="890"/>
      <c r="R5123" s="891"/>
      <c r="S5123" s="890"/>
      <c r="T5123" s="891"/>
      <c r="U5123" s="890"/>
      <c r="V5123" s="891"/>
      <c r="W5123" s="890"/>
      <c r="X5123" s="891"/>
      <c r="Y5123" s="890"/>
      <c r="Z5123" s="891"/>
      <c r="AA5123" s="890"/>
      <c r="AB5123" s="891"/>
      <c r="AC5123" s="890"/>
      <c r="AD5123" s="891"/>
      <c r="AE5123" s="164"/>
      <c r="AF5123" s="164"/>
      <c r="AG5123" s="199">
        <f t="shared" si="1592"/>
        <v>0</v>
      </c>
      <c r="AH5123" s="219" t="b">
        <f t="shared" si="1593"/>
        <v>0</v>
      </c>
      <c r="AI5123" s="198" t="str">
        <f t="shared" si="1594"/>
        <v/>
      </c>
      <c r="AJ5123" s="219" t="b">
        <f t="shared" si="1595"/>
        <v>0</v>
      </c>
      <c r="AK5123" s="198" t="str">
        <f t="shared" si="1596"/>
        <v/>
      </c>
      <c r="AL5123" s="219" t="b">
        <f t="shared" si="1597"/>
        <v>0</v>
      </c>
      <c r="AM5123" s="351">
        <f t="shared" si="1598"/>
        <v>0</v>
      </c>
      <c r="AN5123" s="164"/>
      <c r="AO5123" s="164"/>
      <c r="AP5123" s="164"/>
      <c r="AQ5123" s="402">
        <f t="shared" si="1599"/>
        <v>0</v>
      </c>
      <c r="AR5123" s="370" t="str">
        <f>IF(AQ5123=0,"",
IF(SUM($AQ$3585:AQ5123)=1,AS5123,
IF($AQ$5285&gt;SUM($AQ$3585:AQ5123),_xlfn.CONCAT(", ",AS5123),
IF($AQ$5285=SUM($AQ$3585:AQ5123),_xlfn.CONCAT(" y ",AS5123)))))</f>
        <v/>
      </c>
      <c r="AS5123" s="156" t="s">
        <v>8863</v>
      </c>
    </row>
    <row r="5124" spans="1:45" ht="15" customHeight="1">
      <c r="A5124" s="57"/>
      <c r="B5124" s="26"/>
      <c r="C5124" s="716" t="s">
        <v>8864</v>
      </c>
      <c r="D5124" s="716"/>
      <c r="E5124" s="941"/>
      <c r="F5124" s="942"/>
      <c r="G5124" s="942"/>
      <c r="H5124" s="943"/>
      <c r="I5124" s="940"/>
      <c r="J5124" s="940"/>
      <c r="K5124" s="940"/>
      <c r="L5124" s="940"/>
      <c r="M5124" s="940"/>
      <c r="N5124" s="940"/>
      <c r="O5124" s="940"/>
      <c r="P5124" s="940"/>
      <c r="Q5124" s="890"/>
      <c r="R5124" s="891"/>
      <c r="S5124" s="890"/>
      <c r="T5124" s="891"/>
      <c r="U5124" s="890"/>
      <c r="V5124" s="891"/>
      <c r="W5124" s="890"/>
      <c r="X5124" s="891"/>
      <c r="Y5124" s="890"/>
      <c r="Z5124" s="891"/>
      <c r="AA5124" s="890"/>
      <c r="AB5124" s="891"/>
      <c r="AC5124" s="890"/>
      <c r="AD5124" s="891"/>
      <c r="AE5124" s="164"/>
      <c r="AF5124" s="164"/>
      <c r="AG5124" s="199">
        <f t="shared" si="1592"/>
        <v>0</v>
      </c>
      <c r="AH5124" s="219" t="b">
        <f t="shared" si="1593"/>
        <v>0</v>
      </c>
      <c r="AI5124" s="198" t="str">
        <f t="shared" si="1594"/>
        <v/>
      </c>
      <c r="AJ5124" s="219" t="b">
        <f t="shared" si="1595"/>
        <v>0</v>
      </c>
      <c r="AK5124" s="198" t="str">
        <f t="shared" si="1596"/>
        <v/>
      </c>
      <c r="AL5124" s="219" t="b">
        <f t="shared" si="1597"/>
        <v>0</v>
      </c>
      <c r="AM5124" s="351">
        <f t="shared" si="1598"/>
        <v>0</v>
      </c>
      <c r="AN5124" s="164"/>
      <c r="AO5124" s="164"/>
      <c r="AP5124" s="164"/>
      <c r="AQ5124" s="402">
        <f t="shared" si="1599"/>
        <v>0</v>
      </c>
      <c r="AR5124" s="370" t="str">
        <f>IF(AQ5124=0,"",
IF(SUM($AQ$3585:AQ5124)=1,AS5124,
IF($AQ$5285&gt;SUM($AQ$3585:AQ5124),_xlfn.CONCAT(", ",AS5124),
IF($AQ$5285=SUM($AQ$3585:AQ5124),_xlfn.CONCAT(" y ",AS5124)))))</f>
        <v/>
      </c>
      <c r="AS5124" s="156" t="s">
        <v>8865</v>
      </c>
    </row>
    <row r="5125" spans="1:45" ht="15" customHeight="1">
      <c r="A5125" s="57"/>
      <c r="B5125" s="26"/>
      <c r="C5125" s="716" t="s">
        <v>8866</v>
      </c>
      <c r="D5125" s="716"/>
      <c r="E5125" s="941"/>
      <c r="F5125" s="942"/>
      <c r="G5125" s="942"/>
      <c r="H5125" s="943"/>
      <c r="I5125" s="940"/>
      <c r="J5125" s="940"/>
      <c r="K5125" s="940"/>
      <c r="L5125" s="940"/>
      <c r="M5125" s="940"/>
      <c r="N5125" s="940"/>
      <c r="O5125" s="940"/>
      <c r="P5125" s="940"/>
      <c r="Q5125" s="890"/>
      <c r="R5125" s="891"/>
      <c r="S5125" s="890"/>
      <c r="T5125" s="891"/>
      <c r="U5125" s="890"/>
      <c r="V5125" s="891"/>
      <c r="W5125" s="890"/>
      <c r="X5125" s="891"/>
      <c r="Y5125" s="890"/>
      <c r="Z5125" s="891"/>
      <c r="AA5125" s="890"/>
      <c r="AB5125" s="891"/>
      <c r="AC5125" s="890"/>
      <c r="AD5125" s="891"/>
      <c r="AE5125" s="164"/>
      <c r="AF5125" s="164"/>
      <c r="AG5125" s="199">
        <f t="shared" si="1592"/>
        <v>0</v>
      </c>
      <c r="AH5125" s="219" t="b">
        <f t="shared" si="1593"/>
        <v>0</v>
      </c>
      <c r="AI5125" s="198" t="str">
        <f t="shared" si="1594"/>
        <v/>
      </c>
      <c r="AJ5125" s="219" t="b">
        <f t="shared" si="1595"/>
        <v>0</v>
      </c>
      <c r="AK5125" s="198" t="str">
        <f t="shared" si="1596"/>
        <v/>
      </c>
      <c r="AL5125" s="219" t="b">
        <f t="shared" si="1597"/>
        <v>0</v>
      </c>
      <c r="AM5125" s="351">
        <f t="shared" si="1598"/>
        <v>0</v>
      </c>
      <c r="AN5125" s="164"/>
      <c r="AO5125" s="164"/>
      <c r="AP5125" s="164"/>
      <c r="AQ5125" s="402">
        <f t="shared" si="1599"/>
        <v>0</v>
      </c>
      <c r="AR5125" s="370" t="str">
        <f>IF(AQ5125=0,"",
IF(SUM($AQ$3585:AQ5125)=1,AS5125,
IF($AQ$5285&gt;SUM($AQ$3585:AQ5125),_xlfn.CONCAT(", ",AS5125),
IF($AQ$5285=SUM($AQ$3585:AQ5125),_xlfn.CONCAT(" y ",AS5125)))))</f>
        <v/>
      </c>
      <c r="AS5125" s="156" t="s">
        <v>8867</v>
      </c>
    </row>
    <row r="5126" spans="1:45" ht="15" customHeight="1">
      <c r="A5126" s="57"/>
      <c r="B5126" s="26"/>
      <c r="C5126" s="716" t="s">
        <v>8868</v>
      </c>
      <c r="D5126" s="716"/>
      <c r="E5126" s="941"/>
      <c r="F5126" s="942"/>
      <c r="G5126" s="942"/>
      <c r="H5126" s="943"/>
      <c r="I5126" s="940"/>
      <c r="J5126" s="940"/>
      <c r="K5126" s="940"/>
      <c r="L5126" s="940"/>
      <c r="M5126" s="940"/>
      <c r="N5126" s="940"/>
      <c r="O5126" s="940"/>
      <c r="P5126" s="940"/>
      <c r="Q5126" s="890"/>
      <c r="R5126" s="891"/>
      <c r="S5126" s="890"/>
      <c r="T5126" s="891"/>
      <c r="U5126" s="890"/>
      <c r="V5126" s="891"/>
      <c r="W5126" s="890"/>
      <c r="X5126" s="891"/>
      <c r="Y5126" s="890"/>
      <c r="Z5126" s="891"/>
      <c r="AA5126" s="890"/>
      <c r="AB5126" s="891"/>
      <c r="AC5126" s="890"/>
      <c r="AD5126" s="891"/>
      <c r="AE5126" s="164"/>
      <c r="AF5126" s="164"/>
      <c r="AG5126" s="199">
        <f t="shared" si="1592"/>
        <v>0</v>
      </c>
      <c r="AH5126" s="219" t="b">
        <f t="shared" si="1593"/>
        <v>0</v>
      </c>
      <c r="AI5126" s="198" t="str">
        <f t="shared" si="1594"/>
        <v/>
      </c>
      <c r="AJ5126" s="219" t="b">
        <f t="shared" si="1595"/>
        <v>0</v>
      </c>
      <c r="AK5126" s="198" t="str">
        <f t="shared" si="1596"/>
        <v/>
      </c>
      <c r="AL5126" s="219" t="b">
        <f t="shared" si="1597"/>
        <v>0</v>
      </c>
      <c r="AM5126" s="351">
        <f t="shared" si="1598"/>
        <v>0</v>
      </c>
      <c r="AN5126" s="164"/>
      <c r="AO5126" s="164"/>
      <c r="AP5126" s="164"/>
      <c r="AQ5126" s="402">
        <f t="shared" si="1599"/>
        <v>0</v>
      </c>
      <c r="AR5126" s="370" t="str">
        <f>IF(AQ5126=0,"",
IF(SUM($AQ$3585:AQ5126)=1,AS5126,
IF($AQ$5285&gt;SUM($AQ$3585:AQ5126),_xlfn.CONCAT(", ",AS5126),
IF($AQ$5285=SUM($AQ$3585:AQ5126),_xlfn.CONCAT(" y ",AS5126)))))</f>
        <v/>
      </c>
      <c r="AS5126" s="156" t="s">
        <v>8869</v>
      </c>
    </row>
    <row r="5127" spans="1:45" ht="15" customHeight="1">
      <c r="A5127" s="57"/>
      <c r="B5127" s="26"/>
      <c r="C5127" s="716" t="s">
        <v>8870</v>
      </c>
      <c r="D5127" s="716"/>
      <c r="E5127" s="941"/>
      <c r="F5127" s="942"/>
      <c r="G5127" s="942"/>
      <c r="H5127" s="943"/>
      <c r="I5127" s="940"/>
      <c r="J5127" s="940"/>
      <c r="K5127" s="940"/>
      <c r="L5127" s="940"/>
      <c r="M5127" s="940"/>
      <c r="N5127" s="940"/>
      <c r="O5127" s="940"/>
      <c r="P5127" s="940"/>
      <c r="Q5127" s="890"/>
      <c r="R5127" s="891"/>
      <c r="S5127" s="890"/>
      <c r="T5127" s="891"/>
      <c r="U5127" s="890"/>
      <c r="V5127" s="891"/>
      <c r="W5127" s="890"/>
      <c r="X5127" s="891"/>
      <c r="Y5127" s="890"/>
      <c r="Z5127" s="891"/>
      <c r="AA5127" s="890"/>
      <c r="AB5127" s="891"/>
      <c r="AC5127" s="890"/>
      <c r="AD5127" s="891"/>
      <c r="AE5127" s="164"/>
      <c r="AF5127" s="164"/>
      <c r="AG5127" s="199">
        <f t="shared" si="1592"/>
        <v>0</v>
      </c>
      <c r="AH5127" s="219" t="b">
        <f t="shared" si="1593"/>
        <v>0</v>
      </c>
      <c r="AI5127" s="198" t="str">
        <f t="shared" si="1594"/>
        <v/>
      </c>
      <c r="AJ5127" s="219" t="b">
        <f t="shared" si="1595"/>
        <v>0</v>
      </c>
      <c r="AK5127" s="198" t="str">
        <f t="shared" si="1596"/>
        <v/>
      </c>
      <c r="AL5127" s="219" t="b">
        <f t="shared" si="1597"/>
        <v>0</v>
      </c>
      <c r="AM5127" s="351">
        <f t="shared" si="1598"/>
        <v>0</v>
      </c>
      <c r="AN5127" s="164"/>
      <c r="AO5127" s="164"/>
      <c r="AP5127" s="164"/>
      <c r="AQ5127" s="402">
        <f t="shared" si="1599"/>
        <v>0</v>
      </c>
      <c r="AR5127" s="370" t="str">
        <f>IF(AQ5127=0,"",
IF(SUM($AQ$3585:AQ5127)=1,AS5127,
IF($AQ$5285&gt;SUM($AQ$3585:AQ5127),_xlfn.CONCAT(", ",AS5127),
IF($AQ$5285=SUM($AQ$3585:AQ5127),_xlfn.CONCAT(" y ",AS5127)))))</f>
        <v/>
      </c>
      <c r="AS5127" s="156" t="s">
        <v>8871</v>
      </c>
    </row>
    <row r="5128" spans="1:45" ht="15" customHeight="1">
      <c r="A5128" s="57"/>
      <c r="B5128" s="26"/>
      <c r="C5128" s="716" t="s">
        <v>8872</v>
      </c>
      <c r="D5128" s="716"/>
      <c r="E5128" s="941"/>
      <c r="F5128" s="942"/>
      <c r="G5128" s="942"/>
      <c r="H5128" s="943"/>
      <c r="I5128" s="940"/>
      <c r="J5128" s="940"/>
      <c r="K5128" s="940"/>
      <c r="L5128" s="940"/>
      <c r="M5128" s="940"/>
      <c r="N5128" s="940"/>
      <c r="O5128" s="940"/>
      <c r="P5128" s="940"/>
      <c r="Q5128" s="890"/>
      <c r="R5128" s="891"/>
      <c r="S5128" s="890"/>
      <c r="T5128" s="891"/>
      <c r="U5128" s="890"/>
      <c r="V5128" s="891"/>
      <c r="W5128" s="890"/>
      <c r="X5128" s="891"/>
      <c r="Y5128" s="890"/>
      <c r="Z5128" s="891"/>
      <c r="AA5128" s="890"/>
      <c r="AB5128" s="891"/>
      <c r="AC5128" s="890"/>
      <c r="AD5128" s="891"/>
      <c r="AE5128" s="164"/>
      <c r="AF5128" s="164"/>
      <c r="AG5128" s="199">
        <f t="shared" si="1592"/>
        <v>0</v>
      </c>
      <c r="AH5128" s="219" t="b">
        <f t="shared" si="1593"/>
        <v>0</v>
      </c>
      <c r="AI5128" s="198" t="str">
        <f t="shared" si="1594"/>
        <v/>
      </c>
      <c r="AJ5128" s="219" t="b">
        <f t="shared" si="1595"/>
        <v>0</v>
      </c>
      <c r="AK5128" s="198" t="str">
        <f t="shared" si="1596"/>
        <v/>
      </c>
      <c r="AL5128" s="219" t="b">
        <f t="shared" si="1597"/>
        <v>0</v>
      </c>
      <c r="AM5128" s="351">
        <f t="shared" si="1598"/>
        <v>0</v>
      </c>
      <c r="AN5128" s="164"/>
      <c r="AO5128" s="164"/>
      <c r="AP5128" s="164"/>
      <c r="AQ5128" s="402">
        <f t="shared" si="1599"/>
        <v>0</v>
      </c>
      <c r="AR5128" s="370" t="str">
        <f>IF(AQ5128=0,"",
IF(SUM($AQ$3585:AQ5128)=1,AS5128,
IF($AQ$5285&gt;SUM($AQ$3585:AQ5128),_xlfn.CONCAT(", ",AS5128),
IF($AQ$5285=SUM($AQ$3585:AQ5128),_xlfn.CONCAT(" y ",AS5128)))))</f>
        <v/>
      </c>
      <c r="AS5128" s="156" t="s">
        <v>8873</v>
      </c>
    </row>
    <row r="5129" spans="1:45" ht="15" customHeight="1">
      <c r="A5129" s="57"/>
      <c r="B5129" s="26"/>
      <c r="C5129" s="716" t="s">
        <v>8874</v>
      </c>
      <c r="D5129" s="716"/>
      <c r="E5129" s="941"/>
      <c r="F5129" s="942"/>
      <c r="G5129" s="942"/>
      <c r="H5129" s="943"/>
      <c r="I5129" s="940"/>
      <c r="J5129" s="940"/>
      <c r="K5129" s="940"/>
      <c r="L5129" s="940"/>
      <c r="M5129" s="940"/>
      <c r="N5129" s="940"/>
      <c r="O5129" s="940"/>
      <c r="P5129" s="940"/>
      <c r="Q5129" s="890"/>
      <c r="R5129" s="891"/>
      <c r="S5129" s="890"/>
      <c r="T5129" s="891"/>
      <c r="U5129" s="890"/>
      <c r="V5129" s="891"/>
      <c r="W5129" s="890"/>
      <c r="X5129" s="891"/>
      <c r="Y5129" s="890"/>
      <c r="Z5129" s="891"/>
      <c r="AA5129" s="890"/>
      <c r="AB5129" s="891"/>
      <c r="AC5129" s="890"/>
      <c r="AD5129" s="891"/>
      <c r="AE5129" s="164"/>
      <c r="AF5129" s="164"/>
      <c r="AG5129" s="199">
        <f t="shared" si="1592"/>
        <v>0</v>
      </c>
      <c r="AH5129" s="219" t="b">
        <f t="shared" si="1593"/>
        <v>0</v>
      </c>
      <c r="AI5129" s="198" t="str">
        <f t="shared" si="1594"/>
        <v/>
      </c>
      <c r="AJ5129" s="219" t="b">
        <f t="shared" si="1595"/>
        <v>0</v>
      </c>
      <c r="AK5129" s="198" t="str">
        <f t="shared" si="1596"/>
        <v/>
      </c>
      <c r="AL5129" s="219" t="b">
        <f t="shared" si="1597"/>
        <v>0</v>
      </c>
      <c r="AM5129" s="351">
        <f t="shared" si="1598"/>
        <v>0</v>
      </c>
      <c r="AN5129" s="164"/>
      <c r="AO5129" s="164"/>
      <c r="AP5129" s="164"/>
      <c r="AQ5129" s="402">
        <f t="shared" si="1599"/>
        <v>0</v>
      </c>
      <c r="AR5129" s="370" t="str">
        <f>IF(AQ5129=0,"",
IF(SUM($AQ$3585:AQ5129)=1,AS5129,
IF($AQ$5285&gt;SUM($AQ$3585:AQ5129),_xlfn.CONCAT(", ",AS5129),
IF($AQ$5285=SUM($AQ$3585:AQ5129),_xlfn.CONCAT(" y ",AS5129)))))</f>
        <v/>
      </c>
      <c r="AS5129" s="156" t="s">
        <v>8875</v>
      </c>
    </row>
    <row r="5130" spans="1:45" ht="15" customHeight="1">
      <c r="A5130" s="57"/>
      <c r="B5130" s="26"/>
      <c r="C5130" s="716" t="s">
        <v>8876</v>
      </c>
      <c r="D5130" s="716"/>
      <c r="E5130" s="941"/>
      <c r="F5130" s="942"/>
      <c r="G5130" s="942"/>
      <c r="H5130" s="943"/>
      <c r="I5130" s="940"/>
      <c r="J5130" s="940"/>
      <c r="K5130" s="940"/>
      <c r="L5130" s="940"/>
      <c r="M5130" s="940"/>
      <c r="N5130" s="940"/>
      <c r="O5130" s="940"/>
      <c r="P5130" s="940"/>
      <c r="Q5130" s="890"/>
      <c r="R5130" s="891"/>
      <c r="S5130" s="890"/>
      <c r="T5130" s="891"/>
      <c r="U5130" s="890"/>
      <c r="V5130" s="891"/>
      <c r="W5130" s="890"/>
      <c r="X5130" s="891"/>
      <c r="Y5130" s="890"/>
      <c r="Z5130" s="891"/>
      <c r="AA5130" s="890"/>
      <c r="AB5130" s="891"/>
      <c r="AC5130" s="890"/>
      <c r="AD5130" s="891"/>
      <c r="AE5130" s="164"/>
      <c r="AF5130" s="164"/>
      <c r="AG5130" s="199">
        <f t="shared" si="1592"/>
        <v>0</v>
      </c>
      <c r="AH5130" s="219" t="b">
        <f t="shared" si="1593"/>
        <v>0</v>
      </c>
      <c r="AI5130" s="198" t="str">
        <f t="shared" si="1594"/>
        <v/>
      </c>
      <c r="AJ5130" s="219" t="b">
        <f t="shared" si="1595"/>
        <v>0</v>
      </c>
      <c r="AK5130" s="198" t="str">
        <f t="shared" si="1596"/>
        <v/>
      </c>
      <c r="AL5130" s="219" t="b">
        <f t="shared" si="1597"/>
        <v>0</v>
      </c>
      <c r="AM5130" s="351">
        <f t="shared" si="1598"/>
        <v>0</v>
      </c>
      <c r="AN5130" s="164"/>
      <c r="AO5130" s="164"/>
      <c r="AP5130" s="164"/>
      <c r="AQ5130" s="402">
        <f t="shared" si="1599"/>
        <v>0</v>
      </c>
      <c r="AR5130" s="370" t="str">
        <f>IF(AQ5130=0,"",
IF(SUM($AQ$3585:AQ5130)=1,AS5130,
IF($AQ$5285&gt;SUM($AQ$3585:AQ5130),_xlfn.CONCAT(", ",AS5130),
IF($AQ$5285=SUM($AQ$3585:AQ5130),_xlfn.CONCAT(" y ",AS5130)))))</f>
        <v/>
      </c>
      <c r="AS5130" s="156" t="s">
        <v>8877</v>
      </c>
    </row>
    <row r="5131" spans="1:45" ht="15" customHeight="1">
      <c r="A5131" s="57"/>
      <c r="B5131" s="26"/>
      <c r="C5131" s="716" t="s">
        <v>8878</v>
      </c>
      <c r="D5131" s="716"/>
      <c r="E5131" s="941"/>
      <c r="F5131" s="942"/>
      <c r="G5131" s="942"/>
      <c r="H5131" s="943"/>
      <c r="I5131" s="940"/>
      <c r="J5131" s="940"/>
      <c r="K5131" s="940"/>
      <c r="L5131" s="940"/>
      <c r="M5131" s="940"/>
      <c r="N5131" s="940"/>
      <c r="O5131" s="940"/>
      <c r="P5131" s="940"/>
      <c r="Q5131" s="890"/>
      <c r="R5131" s="891"/>
      <c r="S5131" s="890"/>
      <c r="T5131" s="891"/>
      <c r="U5131" s="890"/>
      <c r="V5131" s="891"/>
      <c r="W5131" s="890"/>
      <c r="X5131" s="891"/>
      <c r="Y5131" s="890"/>
      <c r="Z5131" s="891"/>
      <c r="AA5131" s="890"/>
      <c r="AB5131" s="891"/>
      <c r="AC5131" s="890"/>
      <c r="AD5131" s="891"/>
      <c r="AE5131" s="164"/>
      <c r="AF5131" s="164"/>
      <c r="AG5131" s="199">
        <f t="shared" si="1592"/>
        <v>0</v>
      </c>
      <c r="AH5131" s="219" t="b">
        <f t="shared" si="1593"/>
        <v>0</v>
      </c>
      <c r="AI5131" s="198" t="str">
        <f t="shared" si="1594"/>
        <v/>
      </c>
      <c r="AJ5131" s="219" t="b">
        <f t="shared" si="1595"/>
        <v>0</v>
      </c>
      <c r="AK5131" s="198" t="str">
        <f t="shared" si="1596"/>
        <v/>
      </c>
      <c r="AL5131" s="219" t="b">
        <f t="shared" si="1597"/>
        <v>0</v>
      </c>
      <c r="AM5131" s="351">
        <f t="shared" si="1598"/>
        <v>0</v>
      </c>
      <c r="AN5131" s="164"/>
      <c r="AO5131" s="164"/>
      <c r="AP5131" s="164"/>
      <c r="AQ5131" s="402">
        <f t="shared" si="1599"/>
        <v>0</v>
      </c>
      <c r="AR5131" s="370" t="str">
        <f>IF(AQ5131=0,"",
IF(SUM($AQ$3585:AQ5131)=1,AS5131,
IF($AQ$5285&gt;SUM($AQ$3585:AQ5131),_xlfn.CONCAT(", ",AS5131),
IF($AQ$5285=SUM($AQ$3585:AQ5131),_xlfn.CONCAT(" y ",AS5131)))))</f>
        <v/>
      </c>
      <c r="AS5131" s="156" t="s">
        <v>8879</v>
      </c>
    </row>
    <row r="5132" spans="1:45" ht="15" customHeight="1">
      <c r="A5132" s="57"/>
      <c r="B5132" s="26"/>
      <c r="C5132" s="716" t="s">
        <v>8880</v>
      </c>
      <c r="D5132" s="716"/>
      <c r="E5132" s="941"/>
      <c r="F5132" s="942"/>
      <c r="G5132" s="942"/>
      <c r="H5132" s="943"/>
      <c r="I5132" s="940"/>
      <c r="J5132" s="940"/>
      <c r="K5132" s="940"/>
      <c r="L5132" s="940"/>
      <c r="M5132" s="940"/>
      <c r="N5132" s="940"/>
      <c r="O5132" s="940"/>
      <c r="P5132" s="940"/>
      <c r="Q5132" s="890"/>
      <c r="R5132" s="891"/>
      <c r="S5132" s="890"/>
      <c r="T5132" s="891"/>
      <c r="U5132" s="890"/>
      <c r="V5132" s="891"/>
      <c r="W5132" s="890"/>
      <c r="X5132" s="891"/>
      <c r="Y5132" s="890"/>
      <c r="Z5132" s="891"/>
      <c r="AA5132" s="890"/>
      <c r="AB5132" s="891"/>
      <c r="AC5132" s="890"/>
      <c r="AD5132" s="891"/>
      <c r="AE5132" s="164"/>
      <c r="AF5132" s="164"/>
      <c r="AG5132" s="199">
        <f t="shared" si="1592"/>
        <v>0</v>
      </c>
      <c r="AH5132" s="219" t="b">
        <f t="shared" si="1593"/>
        <v>0</v>
      </c>
      <c r="AI5132" s="198" t="str">
        <f t="shared" si="1594"/>
        <v/>
      </c>
      <c r="AJ5132" s="219" t="b">
        <f t="shared" si="1595"/>
        <v>0</v>
      </c>
      <c r="AK5132" s="198" t="str">
        <f t="shared" si="1596"/>
        <v/>
      </c>
      <c r="AL5132" s="219" t="b">
        <f t="shared" si="1597"/>
        <v>0</v>
      </c>
      <c r="AM5132" s="351">
        <f t="shared" si="1598"/>
        <v>0</v>
      </c>
      <c r="AN5132" s="164"/>
      <c r="AO5132" s="164"/>
      <c r="AP5132" s="164"/>
      <c r="AQ5132" s="402">
        <f t="shared" si="1599"/>
        <v>0</v>
      </c>
      <c r="AR5132" s="370" t="str">
        <f>IF(AQ5132=0,"",
IF(SUM($AQ$3585:AQ5132)=1,AS5132,
IF($AQ$5285&gt;SUM($AQ$3585:AQ5132),_xlfn.CONCAT(", ",AS5132),
IF($AQ$5285=SUM($AQ$3585:AQ5132),_xlfn.CONCAT(" y ",AS5132)))))</f>
        <v/>
      </c>
      <c r="AS5132" s="156" t="s">
        <v>8881</v>
      </c>
    </row>
    <row r="5133" spans="1:45" ht="15" customHeight="1">
      <c r="A5133" s="57"/>
      <c r="B5133" s="26"/>
      <c r="C5133" s="716" t="s">
        <v>8882</v>
      </c>
      <c r="D5133" s="716"/>
      <c r="E5133" s="941"/>
      <c r="F5133" s="942"/>
      <c r="G5133" s="942"/>
      <c r="H5133" s="943"/>
      <c r="I5133" s="940"/>
      <c r="J5133" s="940"/>
      <c r="K5133" s="940"/>
      <c r="L5133" s="940"/>
      <c r="M5133" s="940"/>
      <c r="N5133" s="940"/>
      <c r="O5133" s="940"/>
      <c r="P5133" s="940"/>
      <c r="Q5133" s="890"/>
      <c r="R5133" s="891"/>
      <c r="S5133" s="890"/>
      <c r="T5133" s="891"/>
      <c r="U5133" s="890"/>
      <c r="V5133" s="891"/>
      <c r="W5133" s="890"/>
      <c r="X5133" s="891"/>
      <c r="Y5133" s="890"/>
      <c r="Z5133" s="891"/>
      <c r="AA5133" s="890"/>
      <c r="AB5133" s="891"/>
      <c r="AC5133" s="890"/>
      <c r="AD5133" s="891"/>
      <c r="AE5133" s="164"/>
      <c r="AF5133" s="164"/>
      <c r="AG5133" s="199">
        <f t="shared" si="1592"/>
        <v>0</v>
      </c>
      <c r="AH5133" s="219" t="b">
        <f t="shared" si="1593"/>
        <v>0</v>
      </c>
      <c r="AI5133" s="198" t="str">
        <f t="shared" si="1594"/>
        <v/>
      </c>
      <c r="AJ5133" s="219" t="b">
        <f t="shared" si="1595"/>
        <v>0</v>
      </c>
      <c r="AK5133" s="198" t="str">
        <f t="shared" si="1596"/>
        <v/>
      </c>
      <c r="AL5133" s="219" t="b">
        <f t="shared" si="1597"/>
        <v>0</v>
      </c>
      <c r="AM5133" s="351">
        <f t="shared" si="1598"/>
        <v>0</v>
      </c>
      <c r="AN5133" s="164"/>
      <c r="AO5133" s="164"/>
      <c r="AP5133" s="164"/>
      <c r="AQ5133" s="402">
        <f t="shared" si="1599"/>
        <v>0</v>
      </c>
      <c r="AR5133" s="370" t="str">
        <f>IF(AQ5133=0,"",
IF(SUM($AQ$3585:AQ5133)=1,AS5133,
IF($AQ$5285&gt;SUM($AQ$3585:AQ5133),_xlfn.CONCAT(", ",AS5133),
IF($AQ$5285=SUM($AQ$3585:AQ5133),_xlfn.CONCAT(" y ",AS5133)))))</f>
        <v/>
      </c>
      <c r="AS5133" s="156" t="s">
        <v>8883</v>
      </c>
    </row>
    <row r="5134" spans="1:45" ht="15" customHeight="1">
      <c r="A5134" s="57"/>
      <c r="B5134" s="26"/>
      <c r="C5134" s="716" t="s">
        <v>8884</v>
      </c>
      <c r="D5134" s="716"/>
      <c r="E5134" s="941"/>
      <c r="F5134" s="942"/>
      <c r="G5134" s="942"/>
      <c r="H5134" s="943"/>
      <c r="I5134" s="940"/>
      <c r="J5134" s="940"/>
      <c r="K5134" s="940"/>
      <c r="L5134" s="940"/>
      <c r="M5134" s="940"/>
      <c r="N5134" s="940"/>
      <c r="O5134" s="940"/>
      <c r="P5134" s="940"/>
      <c r="Q5134" s="890"/>
      <c r="R5134" s="891"/>
      <c r="S5134" s="890"/>
      <c r="T5134" s="891"/>
      <c r="U5134" s="890"/>
      <c r="V5134" s="891"/>
      <c r="W5134" s="890"/>
      <c r="X5134" s="891"/>
      <c r="Y5134" s="890"/>
      <c r="Z5134" s="891"/>
      <c r="AA5134" s="890"/>
      <c r="AB5134" s="891"/>
      <c r="AC5134" s="890"/>
      <c r="AD5134" s="891"/>
      <c r="AE5134" s="164"/>
      <c r="AF5134" s="164"/>
      <c r="AG5134" s="199">
        <f t="shared" si="1592"/>
        <v>0</v>
      </c>
      <c r="AH5134" s="219" t="b">
        <f t="shared" si="1593"/>
        <v>0</v>
      </c>
      <c r="AI5134" s="198" t="str">
        <f t="shared" si="1594"/>
        <v/>
      </c>
      <c r="AJ5134" s="219" t="b">
        <f t="shared" si="1595"/>
        <v>0</v>
      </c>
      <c r="AK5134" s="198" t="str">
        <f t="shared" si="1596"/>
        <v/>
      </c>
      <c r="AL5134" s="219" t="b">
        <f t="shared" si="1597"/>
        <v>0</v>
      </c>
      <c r="AM5134" s="351">
        <f t="shared" si="1598"/>
        <v>0</v>
      </c>
      <c r="AN5134" s="164"/>
      <c r="AO5134" s="164"/>
      <c r="AP5134" s="164"/>
      <c r="AQ5134" s="402">
        <f t="shared" si="1599"/>
        <v>0</v>
      </c>
      <c r="AR5134" s="370" t="str">
        <f>IF(AQ5134=0,"",
IF(SUM($AQ$3585:AQ5134)=1,AS5134,
IF($AQ$5285&gt;SUM($AQ$3585:AQ5134),_xlfn.CONCAT(", ",AS5134),
IF($AQ$5285=SUM($AQ$3585:AQ5134),_xlfn.CONCAT(" y ",AS5134)))))</f>
        <v/>
      </c>
      <c r="AS5134" s="156" t="s">
        <v>8885</v>
      </c>
    </row>
    <row r="5135" spans="1:45" ht="15" customHeight="1">
      <c r="A5135" s="57"/>
      <c r="B5135" s="26"/>
      <c r="C5135" s="716" t="s">
        <v>8886</v>
      </c>
      <c r="D5135" s="716"/>
      <c r="E5135" s="941"/>
      <c r="F5135" s="942"/>
      <c r="G5135" s="942"/>
      <c r="H5135" s="943"/>
      <c r="I5135" s="940"/>
      <c r="J5135" s="940"/>
      <c r="K5135" s="940"/>
      <c r="L5135" s="940"/>
      <c r="M5135" s="940"/>
      <c r="N5135" s="940"/>
      <c r="O5135" s="940"/>
      <c r="P5135" s="940"/>
      <c r="Q5135" s="890"/>
      <c r="R5135" s="891"/>
      <c r="S5135" s="890"/>
      <c r="T5135" s="891"/>
      <c r="U5135" s="890"/>
      <c r="V5135" s="891"/>
      <c r="W5135" s="890"/>
      <c r="X5135" s="891"/>
      <c r="Y5135" s="890"/>
      <c r="Z5135" s="891"/>
      <c r="AA5135" s="890"/>
      <c r="AB5135" s="891"/>
      <c r="AC5135" s="890"/>
      <c r="AD5135" s="891"/>
      <c r="AE5135" s="164"/>
      <c r="AF5135" s="164"/>
      <c r="AG5135" s="199">
        <f t="shared" si="1592"/>
        <v>0</v>
      </c>
      <c r="AH5135" s="219" t="b">
        <f t="shared" si="1593"/>
        <v>0</v>
      </c>
      <c r="AI5135" s="198" t="str">
        <f t="shared" si="1594"/>
        <v/>
      </c>
      <c r="AJ5135" s="219" t="b">
        <f t="shared" si="1595"/>
        <v>0</v>
      </c>
      <c r="AK5135" s="198" t="str">
        <f t="shared" si="1596"/>
        <v/>
      </c>
      <c r="AL5135" s="219" t="b">
        <f t="shared" si="1597"/>
        <v>0</v>
      </c>
      <c r="AM5135" s="351">
        <f t="shared" si="1598"/>
        <v>0</v>
      </c>
      <c r="AN5135" s="164"/>
      <c r="AO5135" s="164"/>
      <c r="AP5135" s="164"/>
      <c r="AQ5135" s="402">
        <f t="shared" si="1599"/>
        <v>0</v>
      </c>
      <c r="AR5135" s="370" t="str">
        <f>IF(AQ5135=0,"",
IF(SUM($AQ$3585:AQ5135)=1,AS5135,
IF($AQ$5285&gt;SUM($AQ$3585:AQ5135),_xlfn.CONCAT(", ",AS5135),
IF($AQ$5285=SUM($AQ$3585:AQ5135),_xlfn.CONCAT(" y ",AS5135)))))</f>
        <v/>
      </c>
      <c r="AS5135" s="156" t="s">
        <v>8887</v>
      </c>
    </row>
    <row r="5136" spans="1:45" ht="15" customHeight="1">
      <c r="A5136" s="57"/>
      <c r="B5136" s="26"/>
      <c r="C5136" s="716" t="s">
        <v>8888</v>
      </c>
      <c r="D5136" s="716"/>
      <c r="E5136" s="941"/>
      <c r="F5136" s="942"/>
      <c r="G5136" s="942"/>
      <c r="H5136" s="943"/>
      <c r="I5136" s="940"/>
      <c r="J5136" s="940"/>
      <c r="K5136" s="940"/>
      <c r="L5136" s="940"/>
      <c r="M5136" s="940"/>
      <c r="N5136" s="940"/>
      <c r="O5136" s="940"/>
      <c r="P5136" s="940"/>
      <c r="Q5136" s="890"/>
      <c r="R5136" s="891"/>
      <c r="S5136" s="890"/>
      <c r="T5136" s="891"/>
      <c r="U5136" s="890"/>
      <c r="V5136" s="891"/>
      <c r="W5136" s="890"/>
      <c r="X5136" s="891"/>
      <c r="Y5136" s="890"/>
      <c r="Z5136" s="891"/>
      <c r="AA5136" s="890"/>
      <c r="AB5136" s="891"/>
      <c r="AC5136" s="890"/>
      <c r="AD5136" s="891"/>
      <c r="AE5136" s="164"/>
      <c r="AF5136" s="164"/>
      <c r="AG5136" s="199">
        <f t="shared" si="1592"/>
        <v>0</v>
      </c>
      <c r="AH5136" s="219" t="b">
        <f t="shared" si="1593"/>
        <v>0</v>
      </c>
      <c r="AI5136" s="198" t="str">
        <f t="shared" si="1594"/>
        <v/>
      </c>
      <c r="AJ5136" s="219" t="b">
        <f t="shared" si="1595"/>
        <v>0</v>
      </c>
      <c r="AK5136" s="198" t="str">
        <f t="shared" si="1596"/>
        <v/>
      </c>
      <c r="AL5136" s="219" t="b">
        <f t="shared" si="1597"/>
        <v>0</v>
      </c>
      <c r="AM5136" s="351">
        <f t="shared" si="1598"/>
        <v>0</v>
      </c>
      <c r="AN5136" s="164"/>
      <c r="AO5136" s="164"/>
      <c r="AP5136" s="164"/>
      <c r="AQ5136" s="402">
        <f t="shared" si="1599"/>
        <v>0</v>
      </c>
      <c r="AR5136" s="370" t="str">
        <f>IF(AQ5136=0,"",
IF(SUM($AQ$3585:AQ5136)=1,AS5136,
IF($AQ$5285&gt;SUM($AQ$3585:AQ5136),_xlfn.CONCAT(", ",AS5136),
IF($AQ$5285=SUM($AQ$3585:AQ5136),_xlfn.CONCAT(" y ",AS5136)))))</f>
        <v/>
      </c>
      <c r="AS5136" s="156" t="s">
        <v>8889</v>
      </c>
    </row>
    <row r="5137" spans="1:45" ht="15" customHeight="1">
      <c r="A5137" s="57"/>
      <c r="B5137" s="26"/>
      <c r="C5137" s="716" t="s">
        <v>8890</v>
      </c>
      <c r="D5137" s="716"/>
      <c r="E5137" s="941"/>
      <c r="F5137" s="942"/>
      <c r="G5137" s="942"/>
      <c r="H5137" s="943"/>
      <c r="I5137" s="940"/>
      <c r="J5137" s="940"/>
      <c r="K5137" s="940"/>
      <c r="L5137" s="940"/>
      <c r="M5137" s="940"/>
      <c r="N5137" s="940"/>
      <c r="O5137" s="940"/>
      <c r="P5137" s="940"/>
      <c r="Q5137" s="890"/>
      <c r="R5137" s="891"/>
      <c r="S5137" s="890"/>
      <c r="T5137" s="891"/>
      <c r="U5137" s="890"/>
      <c r="V5137" s="891"/>
      <c r="W5137" s="890"/>
      <c r="X5137" s="891"/>
      <c r="Y5137" s="890"/>
      <c r="Z5137" s="891"/>
      <c r="AA5137" s="890"/>
      <c r="AB5137" s="891"/>
      <c r="AC5137" s="890"/>
      <c r="AD5137" s="891"/>
      <c r="AE5137" s="164"/>
      <c r="AF5137" s="164"/>
      <c r="AG5137" s="199">
        <f t="shared" si="1592"/>
        <v>0</v>
      </c>
      <c r="AH5137" s="219" t="b">
        <f t="shared" si="1593"/>
        <v>0</v>
      </c>
      <c r="AI5137" s="198" t="str">
        <f t="shared" si="1594"/>
        <v/>
      </c>
      <c r="AJ5137" s="219" t="b">
        <f t="shared" si="1595"/>
        <v>0</v>
      </c>
      <c r="AK5137" s="198" t="str">
        <f t="shared" si="1596"/>
        <v/>
      </c>
      <c r="AL5137" s="219" t="b">
        <f t="shared" si="1597"/>
        <v>0</v>
      </c>
      <c r="AM5137" s="351">
        <f t="shared" si="1598"/>
        <v>0</v>
      </c>
      <c r="AN5137" s="164"/>
      <c r="AO5137" s="164"/>
      <c r="AP5137" s="164"/>
      <c r="AQ5137" s="402">
        <f t="shared" si="1599"/>
        <v>0</v>
      </c>
      <c r="AR5137" s="370" t="str">
        <f>IF(AQ5137=0,"",
IF(SUM($AQ$3585:AQ5137)=1,AS5137,
IF($AQ$5285&gt;SUM($AQ$3585:AQ5137),_xlfn.CONCAT(", ",AS5137),
IF($AQ$5285=SUM($AQ$3585:AQ5137),_xlfn.CONCAT(" y ",AS5137)))))</f>
        <v/>
      </c>
      <c r="AS5137" s="156" t="s">
        <v>8891</v>
      </c>
    </row>
    <row r="5138" spans="1:45" ht="15" customHeight="1">
      <c r="A5138" s="57"/>
      <c r="B5138" s="26"/>
      <c r="C5138" s="716" t="s">
        <v>8892</v>
      </c>
      <c r="D5138" s="716"/>
      <c r="E5138" s="941"/>
      <c r="F5138" s="942"/>
      <c r="G5138" s="942"/>
      <c r="H5138" s="943"/>
      <c r="I5138" s="940"/>
      <c r="J5138" s="940"/>
      <c r="K5138" s="940"/>
      <c r="L5138" s="940"/>
      <c r="M5138" s="940"/>
      <c r="N5138" s="940"/>
      <c r="O5138" s="940"/>
      <c r="P5138" s="940"/>
      <c r="Q5138" s="890"/>
      <c r="R5138" s="891"/>
      <c r="S5138" s="890"/>
      <c r="T5138" s="891"/>
      <c r="U5138" s="890"/>
      <c r="V5138" s="891"/>
      <c r="W5138" s="890"/>
      <c r="X5138" s="891"/>
      <c r="Y5138" s="890"/>
      <c r="Z5138" s="891"/>
      <c r="AA5138" s="890"/>
      <c r="AB5138" s="891"/>
      <c r="AC5138" s="890"/>
      <c r="AD5138" s="891"/>
      <c r="AE5138" s="164"/>
      <c r="AF5138" s="164"/>
      <c r="AG5138" s="199">
        <f t="shared" si="1592"/>
        <v>0</v>
      </c>
      <c r="AH5138" s="219" t="b">
        <f t="shared" si="1593"/>
        <v>0</v>
      </c>
      <c r="AI5138" s="198" t="str">
        <f t="shared" si="1594"/>
        <v/>
      </c>
      <c r="AJ5138" s="219" t="b">
        <f t="shared" si="1595"/>
        <v>0</v>
      </c>
      <c r="AK5138" s="198" t="str">
        <f t="shared" si="1596"/>
        <v/>
      </c>
      <c r="AL5138" s="219" t="b">
        <f t="shared" si="1597"/>
        <v>0</v>
      </c>
      <c r="AM5138" s="351">
        <f t="shared" si="1598"/>
        <v>0</v>
      </c>
      <c r="AN5138" s="164"/>
      <c r="AO5138" s="164"/>
      <c r="AP5138" s="164"/>
      <c r="AQ5138" s="402">
        <f t="shared" si="1599"/>
        <v>0</v>
      </c>
      <c r="AR5138" s="370" t="str">
        <f>IF(AQ5138=0,"",
IF(SUM($AQ$3585:AQ5138)=1,AS5138,
IF($AQ$5285&gt;SUM($AQ$3585:AQ5138),_xlfn.CONCAT(", ",AS5138),
IF($AQ$5285=SUM($AQ$3585:AQ5138),_xlfn.CONCAT(" y ",AS5138)))))</f>
        <v/>
      </c>
      <c r="AS5138" s="156" t="s">
        <v>8893</v>
      </c>
    </row>
    <row r="5139" spans="1:45" ht="15" customHeight="1">
      <c r="A5139" s="57"/>
      <c r="B5139" s="26"/>
      <c r="C5139" s="716" t="s">
        <v>8894</v>
      </c>
      <c r="D5139" s="716"/>
      <c r="E5139" s="941"/>
      <c r="F5139" s="942"/>
      <c r="G5139" s="942"/>
      <c r="H5139" s="943"/>
      <c r="I5139" s="940"/>
      <c r="J5139" s="940"/>
      <c r="K5139" s="940"/>
      <c r="L5139" s="940"/>
      <c r="M5139" s="940"/>
      <c r="N5139" s="940"/>
      <c r="O5139" s="940"/>
      <c r="P5139" s="940"/>
      <c r="Q5139" s="890"/>
      <c r="R5139" s="891"/>
      <c r="S5139" s="890"/>
      <c r="T5139" s="891"/>
      <c r="U5139" s="890"/>
      <c r="V5139" s="891"/>
      <c r="W5139" s="890"/>
      <c r="X5139" s="891"/>
      <c r="Y5139" s="890"/>
      <c r="Z5139" s="891"/>
      <c r="AA5139" s="890"/>
      <c r="AB5139" s="891"/>
      <c r="AC5139" s="890"/>
      <c r="AD5139" s="891"/>
      <c r="AE5139" s="164"/>
      <c r="AF5139" s="164"/>
      <c r="AG5139" s="199">
        <f t="shared" si="1592"/>
        <v>0</v>
      </c>
      <c r="AH5139" s="219" t="b">
        <f t="shared" si="1593"/>
        <v>0</v>
      </c>
      <c r="AI5139" s="198" t="str">
        <f t="shared" si="1594"/>
        <v/>
      </c>
      <c r="AJ5139" s="219" t="b">
        <f t="shared" si="1595"/>
        <v>0</v>
      </c>
      <c r="AK5139" s="198" t="str">
        <f t="shared" si="1596"/>
        <v/>
      </c>
      <c r="AL5139" s="219" t="b">
        <f t="shared" si="1597"/>
        <v>0</v>
      </c>
      <c r="AM5139" s="351">
        <f t="shared" si="1598"/>
        <v>0</v>
      </c>
      <c r="AN5139" s="164"/>
      <c r="AO5139" s="164"/>
      <c r="AP5139" s="164"/>
      <c r="AQ5139" s="402">
        <f t="shared" si="1599"/>
        <v>0</v>
      </c>
      <c r="AR5139" s="370" t="str">
        <f>IF(AQ5139=0,"",
IF(SUM($AQ$3585:AQ5139)=1,AS5139,
IF($AQ$5285&gt;SUM($AQ$3585:AQ5139),_xlfn.CONCAT(", ",AS5139),
IF($AQ$5285=SUM($AQ$3585:AQ5139),_xlfn.CONCAT(" y ",AS5139)))))</f>
        <v/>
      </c>
      <c r="AS5139" s="156" t="s">
        <v>8895</v>
      </c>
    </row>
    <row r="5140" spans="1:45" ht="15" customHeight="1">
      <c r="A5140" s="57"/>
      <c r="B5140" s="26"/>
      <c r="C5140" s="716" t="s">
        <v>8896</v>
      </c>
      <c r="D5140" s="716"/>
      <c r="E5140" s="941"/>
      <c r="F5140" s="942"/>
      <c r="G5140" s="942"/>
      <c r="H5140" s="943"/>
      <c r="I5140" s="940"/>
      <c r="J5140" s="940"/>
      <c r="K5140" s="940"/>
      <c r="L5140" s="940"/>
      <c r="M5140" s="940"/>
      <c r="N5140" s="940"/>
      <c r="O5140" s="940"/>
      <c r="P5140" s="940"/>
      <c r="Q5140" s="890"/>
      <c r="R5140" s="891"/>
      <c r="S5140" s="890"/>
      <c r="T5140" s="891"/>
      <c r="U5140" s="890"/>
      <c r="V5140" s="891"/>
      <c r="W5140" s="890"/>
      <c r="X5140" s="891"/>
      <c r="Y5140" s="890"/>
      <c r="Z5140" s="891"/>
      <c r="AA5140" s="890"/>
      <c r="AB5140" s="891"/>
      <c r="AC5140" s="890"/>
      <c r="AD5140" s="891"/>
      <c r="AE5140" s="164"/>
      <c r="AF5140" s="164"/>
      <c r="AG5140" s="199">
        <f t="shared" si="1592"/>
        <v>0</v>
      </c>
      <c r="AH5140" s="219" t="b">
        <f t="shared" si="1593"/>
        <v>0</v>
      </c>
      <c r="AI5140" s="198" t="str">
        <f t="shared" si="1594"/>
        <v/>
      </c>
      <c r="AJ5140" s="219" t="b">
        <f t="shared" si="1595"/>
        <v>0</v>
      </c>
      <c r="AK5140" s="198" t="str">
        <f t="shared" si="1596"/>
        <v/>
      </c>
      <c r="AL5140" s="219" t="b">
        <f t="shared" si="1597"/>
        <v>0</v>
      </c>
      <c r="AM5140" s="351">
        <f t="shared" si="1598"/>
        <v>0</v>
      </c>
      <c r="AN5140" s="164"/>
      <c r="AO5140" s="164"/>
      <c r="AP5140" s="164"/>
      <c r="AQ5140" s="402">
        <f t="shared" si="1599"/>
        <v>0</v>
      </c>
      <c r="AR5140" s="370" t="str">
        <f>IF(AQ5140=0,"",
IF(SUM($AQ$3585:AQ5140)=1,AS5140,
IF($AQ$5285&gt;SUM($AQ$3585:AQ5140),_xlfn.CONCAT(", ",AS5140),
IF($AQ$5285=SUM($AQ$3585:AQ5140),_xlfn.CONCAT(" y ",AS5140)))))</f>
        <v/>
      </c>
      <c r="AS5140" s="156" t="s">
        <v>8897</v>
      </c>
    </row>
    <row r="5141" spans="1:45" ht="15" customHeight="1">
      <c r="A5141" s="57"/>
      <c r="B5141" s="26"/>
      <c r="C5141" s="716" t="s">
        <v>8898</v>
      </c>
      <c r="D5141" s="716"/>
      <c r="E5141" s="941"/>
      <c r="F5141" s="942"/>
      <c r="G5141" s="942"/>
      <c r="H5141" s="943"/>
      <c r="I5141" s="940"/>
      <c r="J5141" s="940"/>
      <c r="K5141" s="940"/>
      <c r="L5141" s="940"/>
      <c r="M5141" s="940"/>
      <c r="N5141" s="940"/>
      <c r="O5141" s="940"/>
      <c r="P5141" s="940"/>
      <c r="Q5141" s="890"/>
      <c r="R5141" s="891"/>
      <c r="S5141" s="890"/>
      <c r="T5141" s="891"/>
      <c r="U5141" s="890"/>
      <c r="V5141" s="891"/>
      <c r="W5141" s="890"/>
      <c r="X5141" s="891"/>
      <c r="Y5141" s="890"/>
      <c r="Z5141" s="891"/>
      <c r="AA5141" s="890"/>
      <c r="AB5141" s="891"/>
      <c r="AC5141" s="890"/>
      <c r="AD5141" s="891"/>
      <c r="AE5141" s="164"/>
      <c r="AF5141" s="164"/>
      <c r="AG5141" s="199">
        <f t="shared" si="1592"/>
        <v>0</v>
      </c>
      <c r="AH5141" s="219" t="b">
        <f t="shared" si="1593"/>
        <v>0</v>
      </c>
      <c r="AI5141" s="198" t="str">
        <f t="shared" si="1594"/>
        <v/>
      </c>
      <c r="AJ5141" s="219" t="b">
        <f t="shared" si="1595"/>
        <v>0</v>
      </c>
      <c r="AK5141" s="198" t="str">
        <f t="shared" si="1596"/>
        <v/>
      </c>
      <c r="AL5141" s="219" t="b">
        <f t="shared" si="1597"/>
        <v>0</v>
      </c>
      <c r="AM5141" s="351">
        <f t="shared" si="1598"/>
        <v>0</v>
      </c>
      <c r="AN5141" s="164"/>
      <c r="AO5141" s="164"/>
      <c r="AP5141" s="164"/>
      <c r="AQ5141" s="402">
        <f t="shared" si="1599"/>
        <v>0</v>
      </c>
      <c r="AR5141" s="370" t="str">
        <f>IF(AQ5141=0,"",
IF(SUM($AQ$3585:AQ5141)=1,AS5141,
IF($AQ$5285&gt;SUM($AQ$3585:AQ5141),_xlfn.CONCAT(", ",AS5141),
IF($AQ$5285=SUM($AQ$3585:AQ5141),_xlfn.CONCAT(" y ",AS5141)))))</f>
        <v/>
      </c>
      <c r="AS5141" s="156" t="s">
        <v>8899</v>
      </c>
    </row>
    <row r="5142" spans="1:45" ht="15" customHeight="1">
      <c r="A5142" s="57"/>
      <c r="B5142" s="26"/>
      <c r="C5142" s="716" t="s">
        <v>8900</v>
      </c>
      <c r="D5142" s="716"/>
      <c r="E5142" s="941"/>
      <c r="F5142" s="942"/>
      <c r="G5142" s="942"/>
      <c r="H5142" s="943"/>
      <c r="I5142" s="940"/>
      <c r="J5142" s="940"/>
      <c r="K5142" s="940"/>
      <c r="L5142" s="940"/>
      <c r="M5142" s="940"/>
      <c r="N5142" s="940"/>
      <c r="O5142" s="940"/>
      <c r="P5142" s="940"/>
      <c r="Q5142" s="890"/>
      <c r="R5142" s="891"/>
      <c r="S5142" s="890"/>
      <c r="T5142" s="891"/>
      <c r="U5142" s="890"/>
      <c r="V5142" s="891"/>
      <c r="W5142" s="890"/>
      <c r="X5142" s="891"/>
      <c r="Y5142" s="890"/>
      <c r="Z5142" s="891"/>
      <c r="AA5142" s="890"/>
      <c r="AB5142" s="891"/>
      <c r="AC5142" s="890"/>
      <c r="AD5142" s="891"/>
      <c r="AE5142" s="164"/>
      <c r="AF5142" s="164"/>
      <c r="AG5142" s="199">
        <f t="shared" si="1592"/>
        <v>0</v>
      </c>
      <c r="AH5142" s="219" t="b">
        <f t="shared" si="1593"/>
        <v>0</v>
      </c>
      <c r="AI5142" s="198" t="str">
        <f t="shared" si="1594"/>
        <v/>
      </c>
      <c r="AJ5142" s="219" t="b">
        <f t="shared" si="1595"/>
        <v>0</v>
      </c>
      <c r="AK5142" s="198" t="str">
        <f t="shared" si="1596"/>
        <v/>
      </c>
      <c r="AL5142" s="219" t="b">
        <f t="shared" si="1597"/>
        <v>0</v>
      </c>
      <c r="AM5142" s="351">
        <f t="shared" si="1598"/>
        <v>0</v>
      </c>
      <c r="AN5142" s="164"/>
      <c r="AO5142" s="164"/>
      <c r="AP5142" s="164"/>
      <c r="AQ5142" s="402">
        <f t="shared" si="1599"/>
        <v>0</v>
      </c>
      <c r="AR5142" s="370" t="str">
        <f>IF(AQ5142=0,"",
IF(SUM($AQ$3585:AQ5142)=1,AS5142,
IF($AQ$5285&gt;SUM($AQ$3585:AQ5142),_xlfn.CONCAT(", ",AS5142),
IF($AQ$5285=SUM($AQ$3585:AQ5142),_xlfn.CONCAT(" y ",AS5142)))))</f>
        <v/>
      </c>
      <c r="AS5142" s="156" t="s">
        <v>8901</v>
      </c>
    </row>
    <row r="5143" spans="1:45" ht="15" customHeight="1">
      <c r="A5143" s="57"/>
      <c r="B5143" s="26"/>
      <c r="C5143" s="716" t="s">
        <v>8902</v>
      </c>
      <c r="D5143" s="716"/>
      <c r="E5143" s="941"/>
      <c r="F5143" s="942"/>
      <c r="G5143" s="942"/>
      <c r="H5143" s="943"/>
      <c r="I5143" s="940"/>
      <c r="J5143" s="940"/>
      <c r="K5143" s="940"/>
      <c r="L5143" s="940"/>
      <c r="M5143" s="940"/>
      <c r="N5143" s="940"/>
      <c r="O5143" s="940"/>
      <c r="P5143" s="940"/>
      <c r="Q5143" s="890"/>
      <c r="R5143" s="891"/>
      <c r="S5143" s="890"/>
      <c r="T5143" s="891"/>
      <c r="U5143" s="890"/>
      <c r="V5143" s="891"/>
      <c r="W5143" s="890"/>
      <c r="X5143" s="891"/>
      <c r="Y5143" s="890"/>
      <c r="Z5143" s="891"/>
      <c r="AA5143" s="890"/>
      <c r="AB5143" s="891"/>
      <c r="AC5143" s="890"/>
      <c r="AD5143" s="891"/>
      <c r="AE5143" s="164"/>
      <c r="AF5143" s="164"/>
      <c r="AG5143" s="199">
        <f t="shared" si="1592"/>
        <v>0</v>
      </c>
      <c r="AH5143" s="219" t="b">
        <f t="shared" si="1593"/>
        <v>0</v>
      </c>
      <c r="AI5143" s="198" t="str">
        <f t="shared" si="1594"/>
        <v/>
      </c>
      <c r="AJ5143" s="219" t="b">
        <f t="shared" si="1595"/>
        <v>0</v>
      </c>
      <c r="AK5143" s="198" t="str">
        <f t="shared" si="1596"/>
        <v/>
      </c>
      <c r="AL5143" s="219" t="b">
        <f t="shared" si="1597"/>
        <v>0</v>
      </c>
      <c r="AM5143" s="351">
        <f t="shared" si="1598"/>
        <v>0</v>
      </c>
      <c r="AN5143" s="164"/>
      <c r="AO5143" s="164"/>
      <c r="AP5143" s="164"/>
      <c r="AQ5143" s="402">
        <f t="shared" si="1599"/>
        <v>0</v>
      </c>
      <c r="AR5143" s="370" t="str">
        <f>IF(AQ5143=0,"",
IF(SUM($AQ$3585:AQ5143)=1,AS5143,
IF($AQ$5285&gt;SUM($AQ$3585:AQ5143),_xlfn.CONCAT(", ",AS5143),
IF($AQ$5285=SUM($AQ$3585:AQ5143),_xlfn.CONCAT(" y ",AS5143)))))</f>
        <v/>
      </c>
      <c r="AS5143" s="156" t="s">
        <v>8903</v>
      </c>
    </row>
    <row r="5144" spans="1:45" ht="15" customHeight="1">
      <c r="A5144" s="57"/>
      <c r="B5144" s="26"/>
      <c r="C5144" s="716" t="s">
        <v>8904</v>
      </c>
      <c r="D5144" s="716"/>
      <c r="E5144" s="941"/>
      <c r="F5144" s="942"/>
      <c r="G5144" s="942"/>
      <c r="H5144" s="943"/>
      <c r="I5144" s="940"/>
      <c r="J5144" s="940"/>
      <c r="K5144" s="940"/>
      <c r="L5144" s="940"/>
      <c r="M5144" s="940"/>
      <c r="N5144" s="940"/>
      <c r="O5144" s="940"/>
      <c r="P5144" s="940"/>
      <c r="Q5144" s="890"/>
      <c r="R5144" s="891"/>
      <c r="S5144" s="890"/>
      <c r="T5144" s="891"/>
      <c r="U5144" s="890"/>
      <c r="V5144" s="891"/>
      <c r="W5144" s="890"/>
      <c r="X5144" s="891"/>
      <c r="Y5144" s="890"/>
      <c r="Z5144" s="891"/>
      <c r="AA5144" s="890"/>
      <c r="AB5144" s="891"/>
      <c r="AC5144" s="890"/>
      <c r="AD5144" s="891"/>
      <c r="AE5144" s="164"/>
      <c r="AF5144" s="164"/>
      <c r="AG5144" s="199">
        <f t="shared" si="1592"/>
        <v>0</v>
      </c>
      <c r="AH5144" s="219" t="b">
        <f t="shared" si="1593"/>
        <v>0</v>
      </c>
      <c r="AI5144" s="198" t="str">
        <f t="shared" si="1594"/>
        <v/>
      </c>
      <c r="AJ5144" s="219" t="b">
        <f t="shared" si="1595"/>
        <v>0</v>
      </c>
      <c r="AK5144" s="198" t="str">
        <f t="shared" si="1596"/>
        <v/>
      </c>
      <c r="AL5144" s="219" t="b">
        <f t="shared" si="1597"/>
        <v>0</v>
      </c>
      <c r="AM5144" s="351">
        <f t="shared" si="1598"/>
        <v>0</v>
      </c>
      <c r="AN5144" s="164"/>
      <c r="AO5144" s="164"/>
      <c r="AP5144" s="164"/>
      <c r="AQ5144" s="402">
        <f t="shared" si="1599"/>
        <v>0</v>
      </c>
      <c r="AR5144" s="370" t="str">
        <f>IF(AQ5144=0,"",
IF(SUM($AQ$3585:AQ5144)=1,AS5144,
IF($AQ$5285&gt;SUM($AQ$3585:AQ5144),_xlfn.CONCAT(", ",AS5144),
IF($AQ$5285=SUM($AQ$3585:AQ5144),_xlfn.CONCAT(" y ",AS5144)))))</f>
        <v/>
      </c>
      <c r="AS5144" s="156" t="s">
        <v>8905</v>
      </c>
    </row>
    <row r="5145" spans="1:45" ht="15" customHeight="1">
      <c r="A5145" s="57"/>
      <c r="B5145" s="26"/>
      <c r="C5145" s="716" t="s">
        <v>8906</v>
      </c>
      <c r="D5145" s="716"/>
      <c r="E5145" s="941"/>
      <c r="F5145" s="942"/>
      <c r="G5145" s="942"/>
      <c r="H5145" s="943"/>
      <c r="I5145" s="940"/>
      <c r="J5145" s="940"/>
      <c r="K5145" s="940"/>
      <c r="L5145" s="940"/>
      <c r="M5145" s="940"/>
      <c r="N5145" s="940"/>
      <c r="O5145" s="940"/>
      <c r="P5145" s="940"/>
      <c r="Q5145" s="890"/>
      <c r="R5145" s="891"/>
      <c r="S5145" s="890"/>
      <c r="T5145" s="891"/>
      <c r="U5145" s="890"/>
      <c r="V5145" s="891"/>
      <c r="W5145" s="890"/>
      <c r="X5145" s="891"/>
      <c r="Y5145" s="890"/>
      <c r="Z5145" s="891"/>
      <c r="AA5145" s="890"/>
      <c r="AB5145" s="891"/>
      <c r="AC5145" s="890"/>
      <c r="AD5145" s="891"/>
      <c r="AE5145" s="164"/>
      <c r="AF5145" s="164"/>
      <c r="AG5145" s="199">
        <f t="shared" si="1592"/>
        <v>0</v>
      </c>
      <c r="AH5145" s="219" t="b">
        <f t="shared" si="1593"/>
        <v>0</v>
      </c>
      <c r="AI5145" s="198" t="str">
        <f t="shared" si="1594"/>
        <v/>
      </c>
      <c r="AJ5145" s="219" t="b">
        <f t="shared" si="1595"/>
        <v>0</v>
      </c>
      <c r="AK5145" s="198" t="str">
        <f t="shared" si="1596"/>
        <v/>
      </c>
      <c r="AL5145" s="219" t="b">
        <f t="shared" si="1597"/>
        <v>0</v>
      </c>
      <c r="AM5145" s="351">
        <f t="shared" si="1598"/>
        <v>0</v>
      </c>
      <c r="AN5145" s="164"/>
      <c r="AO5145" s="164"/>
      <c r="AP5145" s="164"/>
      <c r="AQ5145" s="402">
        <f t="shared" si="1599"/>
        <v>0</v>
      </c>
      <c r="AR5145" s="370" t="str">
        <f>IF(AQ5145=0,"",
IF(SUM($AQ$3585:AQ5145)=1,AS5145,
IF($AQ$5285&gt;SUM($AQ$3585:AQ5145),_xlfn.CONCAT(", ",AS5145),
IF($AQ$5285=SUM($AQ$3585:AQ5145),_xlfn.CONCAT(" y ",AS5145)))))</f>
        <v/>
      </c>
      <c r="AS5145" s="156" t="s">
        <v>8907</v>
      </c>
    </row>
    <row r="5146" spans="1:45" ht="15" customHeight="1">
      <c r="A5146" s="57"/>
      <c r="B5146" s="26"/>
      <c r="C5146" s="716" t="s">
        <v>8908</v>
      </c>
      <c r="D5146" s="716"/>
      <c r="E5146" s="941"/>
      <c r="F5146" s="942"/>
      <c r="G5146" s="942"/>
      <c r="H5146" s="943"/>
      <c r="I5146" s="940"/>
      <c r="J5146" s="940"/>
      <c r="K5146" s="940"/>
      <c r="L5146" s="940"/>
      <c r="M5146" s="940"/>
      <c r="N5146" s="940"/>
      <c r="O5146" s="940"/>
      <c r="P5146" s="940"/>
      <c r="Q5146" s="890"/>
      <c r="R5146" s="891"/>
      <c r="S5146" s="890"/>
      <c r="T5146" s="891"/>
      <c r="U5146" s="890"/>
      <c r="V5146" s="891"/>
      <c r="W5146" s="890"/>
      <c r="X5146" s="891"/>
      <c r="Y5146" s="890"/>
      <c r="Z5146" s="891"/>
      <c r="AA5146" s="890"/>
      <c r="AB5146" s="891"/>
      <c r="AC5146" s="890"/>
      <c r="AD5146" s="891"/>
      <c r="AE5146" s="164"/>
      <c r="AF5146" s="164"/>
      <c r="AG5146" s="199">
        <f t="shared" si="1592"/>
        <v>0</v>
      </c>
      <c r="AH5146" s="219" t="b">
        <f t="shared" si="1593"/>
        <v>0</v>
      </c>
      <c r="AI5146" s="198" t="str">
        <f t="shared" si="1594"/>
        <v/>
      </c>
      <c r="AJ5146" s="219" t="b">
        <f t="shared" si="1595"/>
        <v>0</v>
      </c>
      <c r="AK5146" s="198" t="str">
        <f t="shared" si="1596"/>
        <v/>
      </c>
      <c r="AL5146" s="219" t="b">
        <f t="shared" si="1597"/>
        <v>0</v>
      </c>
      <c r="AM5146" s="351">
        <f t="shared" si="1598"/>
        <v>0</v>
      </c>
      <c r="AN5146" s="164"/>
      <c r="AO5146" s="164"/>
      <c r="AP5146" s="164"/>
      <c r="AQ5146" s="402">
        <f t="shared" si="1599"/>
        <v>0</v>
      </c>
      <c r="AR5146" s="370" t="str">
        <f>IF(AQ5146=0,"",
IF(SUM($AQ$3585:AQ5146)=1,AS5146,
IF($AQ$5285&gt;SUM($AQ$3585:AQ5146),_xlfn.CONCAT(", ",AS5146),
IF($AQ$5285=SUM($AQ$3585:AQ5146),_xlfn.CONCAT(" y ",AS5146)))))</f>
        <v/>
      </c>
      <c r="AS5146" s="156" t="s">
        <v>8909</v>
      </c>
    </row>
    <row r="5147" spans="1:45" ht="15" customHeight="1">
      <c r="A5147" s="57"/>
      <c r="B5147" s="26"/>
      <c r="C5147" s="716" t="s">
        <v>8910</v>
      </c>
      <c r="D5147" s="716"/>
      <c r="E5147" s="941"/>
      <c r="F5147" s="942"/>
      <c r="G5147" s="942"/>
      <c r="H5147" s="943"/>
      <c r="I5147" s="940"/>
      <c r="J5147" s="940"/>
      <c r="K5147" s="940"/>
      <c r="L5147" s="940"/>
      <c r="M5147" s="940"/>
      <c r="N5147" s="940"/>
      <c r="O5147" s="940"/>
      <c r="P5147" s="940"/>
      <c r="Q5147" s="890"/>
      <c r="R5147" s="891"/>
      <c r="S5147" s="890"/>
      <c r="T5147" s="891"/>
      <c r="U5147" s="890"/>
      <c r="V5147" s="891"/>
      <c r="W5147" s="890"/>
      <c r="X5147" s="891"/>
      <c r="Y5147" s="890"/>
      <c r="Z5147" s="891"/>
      <c r="AA5147" s="890"/>
      <c r="AB5147" s="891"/>
      <c r="AC5147" s="890"/>
      <c r="AD5147" s="891"/>
      <c r="AE5147" s="164"/>
      <c r="AF5147" s="164"/>
      <c r="AG5147" s="199">
        <f t="shared" si="1592"/>
        <v>0</v>
      </c>
      <c r="AH5147" s="219" t="b">
        <f t="shared" si="1593"/>
        <v>0</v>
      </c>
      <c r="AI5147" s="198" t="str">
        <f t="shared" si="1594"/>
        <v/>
      </c>
      <c r="AJ5147" s="219" t="b">
        <f t="shared" si="1595"/>
        <v>0</v>
      </c>
      <c r="AK5147" s="198" t="str">
        <f t="shared" si="1596"/>
        <v/>
      </c>
      <c r="AL5147" s="219" t="b">
        <f t="shared" si="1597"/>
        <v>0</v>
      </c>
      <c r="AM5147" s="351">
        <f t="shared" si="1598"/>
        <v>0</v>
      </c>
      <c r="AN5147" s="164"/>
      <c r="AO5147" s="164"/>
      <c r="AP5147" s="164"/>
      <c r="AQ5147" s="402">
        <f t="shared" si="1599"/>
        <v>0</v>
      </c>
      <c r="AR5147" s="370" t="str">
        <f>IF(AQ5147=0,"",
IF(SUM($AQ$3585:AQ5147)=1,AS5147,
IF($AQ$5285&gt;SUM($AQ$3585:AQ5147),_xlfn.CONCAT(", ",AS5147),
IF($AQ$5285=SUM($AQ$3585:AQ5147),_xlfn.CONCAT(" y ",AS5147)))))</f>
        <v/>
      </c>
      <c r="AS5147" s="156" t="s">
        <v>8911</v>
      </c>
    </row>
    <row r="5148" spans="1:45" ht="15" customHeight="1">
      <c r="A5148" s="57"/>
      <c r="B5148" s="26"/>
      <c r="C5148" s="716" t="s">
        <v>8912</v>
      </c>
      <c r="D5148" s="716"/>
      <c r="E5148" s="941"/>
      <c r="F5148" s="942"/>
      <c r="G5148" s="942"/>
      <c r="H5148" s="943"/>
      <c r="I5148" s="940"/>
      <c r="J5148" s="940"/>
      <c r="K5148" s="940"/>
      <c r="L5148" s="940"/>
      <c r="M5148" s="940"/>
      <c r="N5148" s="940"/>
      <c r="O5148" s="940"/>
      <c r="P5148" s="940"/>
      <c r="Q5148" s="890"/>
      <c r="R5148" s="891"/>
      <c r="S5148" s="890"/>
      <c r="T5148" s="891"/>
      <c r="U5148" s="890"/>
      <c r="V5148" s="891"/>
      <c r="W5148" s="890"/>
      <c r="X5148" s="891"/>
      <c r="Y5148" s="890"/>
      <c r="Z5148" s="891"/>
      <c r="AA5148" s="890"/>
      <c r="AB5148" s="891"/>
      <c r="AC5148" s="890"/>
      <c r="AD5148" s="891"/>
      <c r="AE5148" s="164"/>
      <c r="AF5148" s="164"/>
      <c r="AG5148" s="199">
        <f t="shared" si="1592"/>
        <v>0</v>
      </c>
      <c r="AH5148" s="219" t="b">
        <f t="shared" si="1593"/>
        <v>0</v>
      </c>
      <c r="AI5148" s="198" t="str">
        <f t="shared" si="1594"/>
        <v/>
      </c>
      <c r="AJ5148" s="219" t="b">
        <f t="shared" si="1595"/>
        <v>0</v>
      </c>
      <c r="AK5148" s="198" t="str">
        <f t="shared" si="1596"/>
        <v/>
      </c>
      <c r="AL5148" s="219" t="b">
        <f t="shared" si="1597"/>
        <v>0</v>
      </c>
      <c r="AM5148" s="351">
        <f t="shared" si="1598"/>
        <v>0</v>
      </c>
      <c r="AN5148" s="164"/>
      <c r="AO5148" s="164"/>
      <c r="AP5148" s="164"/>
      <c r="AQ5148" s="402">
        <f t="shared" si="1599"/>
        <v>0</v>
      </c>
      <c r="AR5148" s="370" t="str">
        <f>IF(AQ5148=0,"",
IF(SUM($AQ$3585:AQ5148)=1,AS5148,
IF($AQ$5285&gt;SUM($AQ$3585:AQ5148),_xlfn.CONCAT(", ",AS5148),
IF($AQ$5285=SUM($AQ$3585:AQ5148),_xlfn.CONCAT(" y ",AS5148)))))</f>
        <v/>
      </c>
      <c r="AS5148" s="156" t="s">
        <v>8913</v>
      </c>
    </row>
    <row r="5149" spans="1:45" ht="15" customHeight="1">
      <c r="A5149" s="57"/>
      <c r="B5149" s="26"/>
      <c r="C5149" s="716" t="s">
        <v>8914</v>
      </c>
      <c r="D5149" s="716"/>
      <c r="E5149" s="941"/>
      <c r="F5149" s="942"/>
      <c r="G5149" s="942"/>
      <c r="H5149" s="943"/>
      <c r="I5149" s="940"/>
      <c r="J5149" s="940"/>
      <c r="K5149" s="940"/>
      <c r="L5149" s="940"/>
      <c r="M5149" s="940"/>
      <c r="N5149" s="940"/>
      <c r="O5149" s="940"/>
      <c r="P5149" s="940"/>
      <c r="Q5149" s="890"/>
      <c r="R5149" s="891"/>
      <c r="S5149" s="890"/>
      <c r="T5149" s="891"/>
      <c r="U5149" s="890"/>
      <c r="V5149" s="891"/>
      <c r="W5149" s="890"/>
      <c r="X5149" s="891"/>
      <c r="Y5149" s="890"/>
      <c r="Z5149" s="891"/>
      <c r="AA5149" s="890"/>
      <c r="AB5149" s="891"/>
      <c r="AC5149" s="890"/>
      <c r="AD5149" s="891"/>
      <c r="AE5149" s="164"/>
      <c r="AF5149" s="164"/>
      <c r="AG5149" s="199">
        <f t="shared" si="1592"/>
        <v>0</v>
      </c>
      <c r="AH5149" s="219" t="b">
        <f t="shared" si="1593"/>
        <v>0</v>
      </c>
      <c r="AI5149" s="198" t="str">
        <f t="shared" si="1594"/>
        <v/>
      </c>
      <c r="AJ5149" s="219" t="b">
        <f t="shared" si="1595"/>
        <v>0</v>
      </c>
      <c r="AK5149" s="198" t="str">
        <f t="shared" si="1596"/>
        <v/>
      </c>
      <c r="AL5149" s="219" t="b">
        <f t="shared" si="1597"/>
        <v>0</v>
      </c>
      <c r="AM5149" s="351">
        <f t="shared" si="1598"/>
        <v>0</v>
      </c>
      <c r="AN5149" s="164"/>
      <c r="AO5149" s="164"/>
      <c r="AP5149" s="164"/>
      <c r="AQ5149" s="402">
        <f t="shared" si="1599"/>
        <v>0</v>
      </c>
      <c r="AR5149" s="370" t="str">
        <f>IF(AQ5149=0,"",
IF(SUM($AQ$3585:AQ5149)=1,AS5149,
IF($AQ$5285&gt;SUM($AQ$3585:AQ5149),_xlfn.CONCAT(", ",AS5149),
IF($AQ$5285=SUM($AQ$3585:AQ5149),_xlfn.CONCAT(" y ",AS5149)))))</f>
        <v/>
      </c>
      <c r="AS5149" s="156" t="s">
        <v>8915</v>
      </c>
    </row>
    <row r="5150" spans="1:45" ht="15" customHeight="1">
      <c r="A5150" s="57"/>
      <c r="B5150" s="26"/>
      <c r="C5150" s="716" t="s">
        <v>8916</v>
      </c>
      <c r="D5150" s="716"/>
      <c r="E5150" s="941"/>
      <c r="F5150" s="942"/>
      <c r="G5150" s="942"/>
      <c r="H5150" s="943"/>
      <c r="I5150" s="940"/>
      <c r="J5150" s="940"/>
      <c r="K5150" s="940"/>
      <c r="L5150" s="940"/>
      <c r="M5150" s="940"/>
      <c r="N5150" s="940"/>
      <c r="O5150" s="940"/>
      <c r="P5150" s="940"/>
      <c r="Q5150" s="890"/>
      <c r="R5150" s="891"/>
      <c r="S5150" s="890"/>
      <c r="T5150" s="891"/>
      <c r="U5150" s="890"/>
      <c r="V5150" s="891"/>
      <c r="W5150" s="890"/>
      <c r="X5150" s="891"/>
      <c r="Y5150" s="890"/>
      <c r="Z5150" s="891"/>
      <c r="AA5150" s="890"/>
      <c r="AB5150" s="891"/>
      <c r="AC5150" s="890"/>
      <c r="AD5150" s="891"/>
      <c r="AE5150" s="164"/>
      <c r="AF5150" s="164"/>
      <c r="AG5150" s="199">
        <f t="shared" si="1592"/>
        <v>0</v>
      </c>
      <c r="AH5150" s="219" t="b">
        <f t="shared" si="1593"/>
        <v>0</v>
      </c>
      <c r="AI5150" s="198" t="str">
        <f t="shared" si="1594"/>
        <v/>
      </c>
      <c r="AJ5150" s="219" t="b">
        <f t="shared" si="1595"/>
        <v>0</v>
      </c>
      <c r="AK5150" s="198" t="str">
        <f t="shared" si="1596"/>
        <v/>
      </c>
      <c r="AL5150" s="219" t="b">
        <f t="shared" si="1597"/>
        <v>0</v>
      </c>
      <c r="AM5150" s="351">
        <f t="shared" si="1598"/>
        <v>0</v>
      </c>
      <c r="AN5150" s="164"/>
      <c r="AO5150" s="164"/>
      <c r="AP5150" s="164"/>
      <c r="AQ5150" s="402">
        <f t="shared" si="1599"/>
        <v>0</v>
      </c>
      <c r="AR5150" s="370" t="str">
        <f>IF(AQ5150=0,"",
IF(SUM($AQ$3585:AQ5150)=1,AS5150,
IF($AQ$5285&gt;SUM($AQ$3585:AQ5150),_xlfn.CONCAT(", ",AS5150),
IF($AQ$5285=SUM($AQ$3585:AQ5150),_xlfn.CONCAT(" y ",AS5150)))))</f>
        <v/>
      </c>
      <c r="AS5150" s="156" t="s">
        <v>8917</v>
      </c>
    </row>
    <row r="5151" spans="1:45" ht="15" customHeight="1">
      <c r="A5151" s="57"/>
      <c r="B5151" s="26"/>
      <c r="C5151" s="716" t="s">
        <v>8918</v>
      </c>
      <c r="D5151" s="716"/>
      <c r="E5151" s="941"/>
      <c r="F5151" s="942"/>
      <c r="G5151" s="942"/>
      <c r="H5151" s="943"/>
      <c r="I5151" s="940"/>
      <c r="J5151" s="940"/>
      <c r="K5151" s="940"/>
      <c r="L5151" s="940"/>
      <c r="M5151" s="940"/>
      <c r="N5151" s="940"/>
      <c r="O5151" s="940"/>
      <c r="P5151" s="940"/>
      <c r="Q5151" s="890"/>
      <c r="R5151" s="891"/>
      <c r="S5151" s="890"/>
      <c r="T5151" s="891"/>
      <c r="U5151" s="890"/>
      <c r="V5151" s="891"/>
      <c r="W5151" s="890"/>
      <c r="X5151" s="891"/>
      <c r="Y5151" s="890"/>
      <c r="Z5151" s="891"/>
      <c r="AA5151" s="890"/>
      <c r="AB5151" s="891"/>
      <c r="AC5151" s="890"/>
      <c r="AD5151" s="891"/>
      <c r="AE5151" s="164"/>
      <c r="AF5151" s="164"/>
      <c r="AG5151" s="199">
        <f t="shared" si="1592"/>
        <v>0</v>
      </c>
      <c r="AH5151" s="219" t="b">
        <f t="shared" si="1593"/>
        <v>0</v>
      </c>
      <c r="AI5151" s="198" t="str">
        <f t="shared" si="1594"/>
        <v/>
      </c>
      <c r="AJ5151" s="219" t="b">
        <f t="shared" si="1595"/>
        <v>0</v>
      </c>
      <c r="AK5151" s="198" t="str">
        <f t="shared" si="1596"/>
        <v/>
      </c>
      <c r="AL5151" s="219" t="b">
        <f t="shared" si="1597"/>
        <v>0</v>
      </c>
      <c r="AM5151" s="351">
        <f t="shared" si="1598"/>
        <v>0</v>
      </c>
      <c r="AN5151" s="164"/>
      <c r="AO5151" s="164"/>
      <c r="AP5151" s="164"/>
      <c r="AQ5151" s="402">
        <f t="shared" si="1599"/>
        <v>0</v>
      </c>
      <c r="AR5151" s="370" t="str">
        <f>IF(AQ5151=0,"",
IF(SUM($AQ$3585:AQ5151)=1,AS5151,
IF($AQ$5285&gt;SUM($AQ$3585:AQ5151),_xlfn.CONCAT(", ",AS5151),
IF($AQ$5285=SUM($AQ$3585:AQ5151),_xlfn.CONCAT(" y ",AS5151)))))</f>
        <v/>
      </c>
      <c r="AS5151" s="156" t="s">
        <v>8919</v>
      </c>
    </row>
    <row r="5152" spans="1:45" ht="15" customHeight="1">
      <c r="A5152" s="57"/>
      <c r="B5152" s="26"/>
      <c r="C5152" s="716" t="s">
        <v>8920</v>
      </c>
      <c r="D5152" s="716"/>
      <c r="E5152" s="941"/>
      <c r="F5152" s="942"/>
      <c r="G5152" s="942"/>
      <c r="H5152" s="943"/>
      <c r="I5152" s="940"/>
      <c r="J5152" s="940"/>
      <c r="K5152" s="940"/>
      <c r="L5152" s="940"/>
      <c r="M5152" s="940"/>
      <c r="N5152" s="940"/>
      <c r="O5152" s="940"/>
      <c r="P5152" s="940"/>
      <c r="Q5152" s="890"/>
      <c r="R5152" s="891"/>
      <c r="S5152" s="890"/>
      <c r="T5152" s="891"/>
      <c r="U5152" s="890"/>
      <c r="V5152" s="891"/>
      <c r="W5152" s="890"/>
      <c r="X5152" s="891"/>
      <c r="Y5152" s="890"/>
      <c r="Z5152" s="891"/>
      <c r="AA5152" s="890"/>
      <c r="AB5152" s="891"/>
      <c r="AC5152" s="890"/>
      <c r="AD5152" s="891"/>
      <c r="AE5152" s="164"/>
      <c r="AF5152" s="164"/>
      <c r="AG5152" s="199">
        <f t="shared" si="1592"/>
        <v>0</v>
      </c>
      <c r="AH5152" s="219" t="b">
        <f t="shared" si="1593"/>
        <v>0</v>
      </c>
      <c r="AI5152" s="198" t="str">
        <f t="shared" si="1594"/>
        <v/>
      </c>
      <c r="AJ5152" s="219" t="b">
        <f t="shared" si="1595"/>
        <v>0</v>
      </c>
      <c r="AK5152" s="198" t="str">
        <f t="shared" si="1596"/>
        <v/>
      </c>
      <c r="AL5152" s="219" t="b">
        <f t="shared" si="1597"/>
        <v>0</v>
      </c>
      <c r="AM5152" s="351">
        <f t="shared" si="1598"/>
        <v>0</v>
      </c>
      <c r="AN5152" s="164"/>
      <c r="AO5152" s="164"/>
      <c r="AP5152" s="164"/>
      <c r="AQ5152" s="402">
        <f t="shared" si="1599"/>
        <v>0</v>
      </c>
      <c r="AR5152" s="370" t="str">
        <f>IF(AQ5152=0,"",
IF(SUM($AQ$3585:AQ5152)=1,AS5152,
IF($AQ$5285&gt;SUM($AQ$3585:AQ5152),_xlfn.CONCAT(", ",AS5152),
IF($AQ$5285=SUM($AQ$3585:AQ5152),_xlfn.CONCAT(" y ",AS5152)))))</f>
        <v/>
      </c>
      <c r="AS5152" s="156" t="s">
        <v>8921</v>
      </c>
    </row>
    <row r="5153" spans="1:45" ht="15" customHeight="1">
      <c r="A5153" s="57"/>
      <c r="B5153" s="26"/>
      <c r="C5153" s="716" t="s">
        <v>8922</v>
      </c>
      <c r="D5153" s="716"/>
      <c r="E5153" s="941"/>
      <c r="F5153" s="942"/>
      <c r="G5153" s="942"/>
      <c r="H5153" s="943"/>
      <c r="I5153" s="940"/>
      <c r="J5153" s="940"/>
      <c r="K5153" s="940"/>
      <c r="L5153" s="940"/>
      <c r="M5153" s="940"/>
      <c r="N5153" s="940"/>
      <c r="O5153" s="940"/>
      <c r="P5153" s="940"/>
      <c r="Q5153" s="890"/>
      <c r="R5153" s="891"/>
      <c r="S5153" s="890"/>
      <c r="T5153" s="891"/>
      <c r="U5153" s="890"/>
      <c r="V5153" s="891"/>
      <c r="W5153" s="890"/>
      <c r="X5153" s="891"/>
      <c r="Y5153" s="890"/>
      <c r="Z5153" s="891"/>
      <c r="AA5153" s="890"/>
      <c r="AB5153" s="891"/>
      <c r="AC5153" s="890"/>
      <c r="AD5153" s="891"/>
      <c r="AE5153" s="164"/>
      <c r="AF5153" s="164"/>
      <c r="AG5153" s="199">
        <f t="shared" si="1592"/>
        <v>0</v>
      </c>
      <c r="AH5153" s="219" t="b">
        <f t="shared" si="1593"/>
        <v>0</v>
      </c>
      <c r="AI5153" s="198" t="str">
        <f t="shared" si="1594"/>
        <v/>
      </c>
      <c r="AJ5153" s="219" t="b">
        <f t="shared" si="1595"/>
        <v>0</v>
      </c>
      <c r="AK5153" s="198" t="str">
        <f t="shared" si="1596"/>
        <v/>
      </c>
      <c r="AL5153" s="219" t="b">
        <f t="shared" si="1597"/>
        <v>0</v>
      </c>
      <c r="AM5153" s="351">
        <f t="shared" si="1598"/>
        <v>0</v>
      </c>
      <c r="AN5153" s="164"/>
      <c r="AO5153" s="164"/>
      <c r="AP5153" s="164"/>
      <c r="AQ5153" s="402">
        <f t="shared" si="1599"/>
        <v>0</v>
      </c>
      <c r="AR5153" s="370" t="str">
        <f>IF(AQ5153=0,"",
IF(SUM($AQ$3585:AQ5153)=1,AS5153,
IF($AQ$5285&gt;SUM($AQ$3585:AQ5153),_xlfn.CONCAT(", ",AS5153),
IF($AQ$5285=SUM($AQ$3585:AQ5153),_xlfn.CONCAT(" y ",AS5153)))))</f>
        <v/>
      </c>
      <c r="AS5153" s="156" t="s">
        <v>8923</v>
      </c>
    </row>
    <row r="5154" spans="1:45" ht="15" customHeight="1">
      <c r="A5154" s="57"/>
      <c r="B5154" s="26"/>
      <c r="C5154" s="716" t="s">
        <v>8924</v>
      </c>
      <c r="D5154" s="716"/>
      <c r="E5154" s="941"/>
      <c r="F5154" s="942"/>
      <c r="G5154" s="942"/>
      <c r="H5154" s="943"/>
      <c r="I5154" s="940"/>
      <c r="J5154" s="940"/>
      <c r="K5154" s="940"/>
      <c r="L5154" s="940"/>
      <c r="M5154" s="940"/>
      <c r="N5154" s="940"/>
      <c r="O5154" s="940"/>
      <c r="P5154" s="940"/>
      <c r="Q5154" s="890"/>
      <c r="R5154" s="891"/>
      <c r="S5154" s="890"/>
      <c r="T5154" s="891"/>
      <c r="U5154" s="890"/>
      <c r="V5154" s="891"/>
      <c r="W5154" s="890"/>
      <c r="X5154" s="891"/>
      <c r="Y5154" s="890"/>
      <c r="Z5154" s="891"/>
      <c r="AA5154" s="890"/>
      <c r="AB5154" s="891"/>
      <c r="AC5154" s="890"/>
      <c r="AD5154" s="891"/>
      <c r="AE5154" s="164"/>
      <c r="AF5154" s="164"/>
      <c r="AG5154" s="199">
        <f t="shared" si="1592"/>
        <v>0</v>
      </c>
      <c r="AH5154" s="219" t="b">
        <f t="shared" si="1593"/>
        <v>0</v>
      </c>
      <c r="AI5154" s="198" t="str">
        <f t="shared" si="1594"/>
        <v/>
      </c>
      <c r="AJ5154" s="219" t="b">
        <f t="shared" si="1595"/>
        <v>0</v>
      </c>
      <c r="AK5154" s="198" t="str">
        <f t="shared" si="1596"/>
        <v/>
      </c>
      <c r="AL5154" s="219" t="b">
        <f t="shared" si="1597"/>
        <v>0</v>
      </c>
      <c r="AM5154" s="351">
        <f t="shared" si="1598"/>
        <v>0</v>
      </c>
      <c r="AN5154" s="164"/>
      <c r="AO5154" s="164"/>
      <c r="AP5154" s="164"/>
      <c r="AQ5154" s="402">
        <f t="shared" si="1599"/>
        <v>0</v>
      </c>
      <c r="AR5154" s="370" t="str">
        <f>IF(AQ5154=0,"",
IF(SUM($AQ$3585:AQ5154)=1,AS5154,
IF($AQ$5285&gt;SUM($AQ$3585:AQ5154),_xlfn.CONCAT(", ",AS5154),
IF($AQ$5285=SUM($AQ$3585:AQ5154),_xlfn.CONCAT(" y ",AS5154)))))</f>
        <v/>
      </c>
      <c r="AS5154" s="156" t="s">
        <v>8925</v>
      </c>
    </row>
    <row r="5155" spans="1:45" ht="15" customHeight="1">
      <c r="A5155" s="57"/>
      <c r="B5155" s="26"/>
      <c r="C5155" s="716" t="s">
        <v>8926</v>
      </c>
      <c r="D5155" s="716"/>
      <c r="E5155" s="941"/>
      <c r="F5155" s="942"/>
      <c r="G5155" s="942"/>
      <c r="H5155" s="943"/>
      <c r="I5155" s="940"/>
      <c r="J5155" s="940"/>
      <c r="K5155" s="940"/>
      <c r="L5155" s="940"/>
      <c r="M5155" s="940"/>
      <c r="N5155" s="940"/>
      <c r="O5155" s="940"/>
      <c r="P5155" s="940"/>
      <c r="Q5155" s="890"/>
      <c r="R5155" s="891"/>
      <c r="S5155" s="890"/>
      <c r="T5155" s="891"/>
      <c r="U5155" s="890"/>
      <c r="V5155" s="891"/>
      <c r="W5155" s="890"/>
      <c r="X5155" s="891"/>
      <c r="Y5155" s="890"/>
      <c r="Z5155" s="891"/>
      <c r="AA5155" s="890"/>
      <c r="AB5155" s="891"/>
      <c r="AC5155" s="890"/>
      <c r="AD5155" s="891"/>
      <c r="AE5155" s="164"/>
      <c r="AF5155" s="164"/>
      <c r="AG5155" s="199">
        <f t="shared" si="1592"/>
        <v>0</v>
      </c>
      <c r="AH5155" s="219" t="b">
        <f t="shared" si="1593"/>
        <v>0</v>
      </c>
      <c r="AI5155" s="198" t="str">
        <f t="shared" si="1594"/>
        <v/>
      </c>
      <c r="AJ5155" s="219" t="b">
        <f t="shared" si="1595"/>
        <v>0</v>
      </c>
      <c r="AK5155" s="198" t="str">
        <f t="shared" si="1596"/>
        <v/>
      </c>
      <c r="AL5155" s="219" t="b">
        <f t="shared" si="1597"/>
        <v>0</v>
      </c>
      <c r="AM5155" s="351">
        <f t="shared" si="1598"/>
        <v>0</v>
      </c>
      <c r="AN5155" s="164"/>
      <c r="AO5155" s="164"/>
      <c r="AP5155" s="164"/>
      <c r="AQ5155" s="402">
        <f t="shared" si="1599"/>
        <v>0</v>
      </c>
      <c r="AR5155" s="370" t="str">
        <f>IF(AQ5155=0,"",
IF(SUM($AQ$3585:AQ5155)=1,AS5155,
IF($AQ$5285&gt;SUM($AQ$3585:AQ5155),_xlfn.CONCAT(", ",AS5155),
IF($AQ$5285=SUM($AQ$3585:AQ5155),_xlfn.CONCAT(" y ",AS5155)))))</f>
        <v/>
      </c>
      <c r="AS5155" s="156" t="s">
        <v>8927</v>
      </c>
    </row>
    <row r="5156" spans="1:45" ht="15" customHeight="1">
      <c r="A5156" s="57"/>
      <c r="B5156" s="26"/>
      <c r="C5156" s="716" t="s">
        <v>8928</v>
      </c>
      <c r="D5156" s="716"/>
      <c r="E5156" s="941"/>
      <c r="F5156" s="942"/>
      <c r="G5156" s="942"/>
      <c r="H5156" s="943"/>
      <c r="I5156" s="940"/>
      <c r="J5156" s="940"/>
      <c r="K5156" s="940"/>
      <c r="L5156" s="940"/>
      <c r="M5156" s="940"/>
      <c r="N5156" s="940"/>
      <c r="O5156" s="940"/>
      <c r="P5156" s="940"/>
      <c r="Q5156" s="890"/>
      <c r="R5156" s="891"/>
      <c r="S5156" s="890"/>
      <c r="T5156" s="891"/>
      <c r="U5156" s="890"/>
      <c r="V5156" s="891"/>
      <c r="W5156" s="890"/>
      <c r="X5156" s="891"/>
      <c r="Y5156" s="890"/>
      <c r="Z5156" s="891"/>
      <c r="AA5156" s="890"/>
      <c r="AB5156" s="891"/>
      <c r="AC5156" s="890"/>
      <c r="AD5156" s="891"/>
      <c r="AE5156" s="164"/>
      <c r="AF5156" s="164"/>
      <c r="AG5156" s="199">
        <f t="shared" si="1592"/>
        <v>0</v>
      </c>
      <c r="AH5156" s="219" t="b">
        <f t="shared" si="1593"/>
        <v>0</v>
      </c>
      <c r="AI5156" s="198" t="str">
        <f t="shared" si="1594"/>
        <v/>
      </c>
      <c r="AJ5156" s="219" t="b">
        <f t="shared" si="1595"/>
        <v>0</v>
      </c>
      <c r="AK5156" s="198" t="str">
        <f t="shared" si="1596"/>
        <v/>
      </c>
      <c r="AL5156" s="219" t="b">
        <f t="shared" si="1597"/>
        <v>0</v>
      </c>
      <c r="AM5156" s="351">
        <f t="shared" si="1598"/>
        <v>0</v>
      </c>
      <c r="AN5156" s="164"/>
      <c r="AO5156" s="164"/>
      <c r="AP5156" s="164"/>
      <c r="AQ5156" s="402">
        <f t="shared" si="1599"/>
        <v>0</v>
      </c>
      <c r="AR5156" s="370" t="str">
        <f>IF(AQ5156=0,"",
IF(SUM($AQ$3585:AQ5156)=1,AS5156,
IF($AQ$5285&gt;SUM($AQ$3585:AQ5156),_xlfn.CONCAT(", ",AS5156),
IF($AQ$5285=SUM($AQ$3585:AQ5156),_xlfn.CONCAT(" y ",AS5156)))))</f>
        <v/>
      </c>
      <c r="AS5156" s="156" t="s">
        <v>8929</v>
      </c>
    </row>
    <row r="5157" spans="1:45" ht="15" customHeight="1">
      <c r="A5157" s="57"/>
      <c r="B5157" s="26"/>
      <c r="C5157" s="716" t="s">
        <v>8930</v>
      </c>
      <c r="D5157" s="716"/>
      <c r="E5157" s="941"/>
      <c r="F5157" s="942"/>
      <c r="G5157" s="942"/>
      <c r="H5157" s="943"/>
      <c r="I5157" s="940"/>
      <c r="J5157" s="940"/>
      <c r="K5157" s="940"/>
      <c r="L5157" s="940"/>
      <c r="M5157" s="940"/>
      <c r="N5157" s="940"/>
      <c r="O5157" s="940"/>
      <c r="P5157" s="940"/>
      <c r="Q5157" s="890"/>
      <c r="R5157" s="891"/>
      <c r="S5157" s="890"/>
      <c r="T5157" s="891"/>
      <c r="U5157" s="890"/>
      <c r="V5157" s="891"/>
      <c r="W5157" s="890"/>
      <c r="X5157" s="891"/>
      <c r="Y5157" s="890"/>
      <c r="Z5157" s="891"/>
      <c r="AA5157" s="890"/>
      <c r="AB5157" s="891"/>
      <c r="AC5157" s="890"/>
      <c r="AD5157" s="891"/>
      <c r="AE5157" s="164"/>
      <c r="AF5157" s="164"/>
      <c r="AG5157" s="199">
        <f t="shared" si="1592"/>
        <v>0</v>
      </c>
      <c r="AH5157" s="219" t="b">
        <f t="shared" si="1593"/>
        <v>0</v>
      </c>
      <c r="AI5157" s="198" t="str">
        <f t="shared" si="1594"/>
        <v/>
      </c>
      <c r="AJ5157" s="219" t="b">
        <f t="shared" si="1595"/>
        <v>0</v>
      </c>
      <c r="AK5157" s="198" t="str">
        <f t="shared" si="1596"/>
        <v/>
      </c>
      <c r="AL5157" s="219" t="b">
        <f t="shared" si="1597"/>
        <v>0</v>
      </c>
      <c r="AM5157" s="351">
        <f t="shared" si="1598"/>
        <v>0</v>
      </c>
      <c r="AN5157" s="164"/>
      <c r="AO5157" s="164"/>
      <c r="AP5157" s="164"/>
      <c r="AQ5157" s="402">
        <f t="shared" si="1599"/>
        <v>0</v>
      </c>
      <c r="AR5157" s="370" t="str">
        <f>IF(AQ5157=0,"",
IF(SUM($AQ$3585:AQ5157)=1,AS5157,
IF($AQ$5285&gt;SUM($AQ$3585:AQ5157),_xlfn.CONCAT(", ",AS5157),
IF($AQ$5285=SUM($AQ$3585:AQ5157),_xlfn.CONCAT(" y ",AS5157)))))</f>
        <v/>
      </c>
      <c r="AS5157" s="156" t="s">
        <v>8931</v>
      </c>
    </row>
    <row r="5158" spans="1:45" ht="15" customHeight="1">
      <c r="A5158" s="57"/>
      <c r="B5158" s="26"/>
      <c r="C5158" s="716" t="s">
        <v>8932</v>
      </c>
      <c r="D5158" s="716"/>
      <c r="E5158" s="941"/>
      <c r="F5158" s="942"/>
      <c r="G5158" s="942"/>
      <c r="H5158" s="943"/>
      <c r="I5158" s="940"/>
      <c r="J5158" s="940"/>
      <c r="K5158" s="940"/>
      <c r="L5158" s="940"/>
      <c r="M5158" s="940"/>
      <c r="N5158" s="940"/>
      <c r="O5158" s="940"/>
      <c r="P5158" s="940"/>
      <c r="Q5158" s="890"/>
      <c r="R5158" s="891"/>
      <c r="S5158" s="890"/>
      <c r="T5158" s="891"/>
      <c r="U5158" s="890"/>
      <c r="V5158" s="891"/>
      <c r="W5158" s="890"/>
      <c r="X5158" s="891"/>
      <c r="Y5158" s="890"/>
      <c r="Z5158" s="891"/>
      <c r="AA5158" s="890"/>
      <c r="AB5158" s="891"/>
      <c r="AC5158" s="890"/>
      <c r="AD5158" s="891"/>
      <c r="AE5158" s="164"/>
      <c r="AF5158" s="164"/>
      <c r="AG5158" s="199">
        <f t="shared" si="1592"/>
        <v>0</v>
      </c>
      <c r="AH5158" s="219" t="b">
        <f t="shared" si="1593"/>
        <v>0</v>
      </c>
      <c r="AI5158" s="198" t="str">
        <f t="shared" si="1594"/>
        <v/>
      </c>
      <c r="AJ5158" s="219" t="b">
        <f t="shared" si="1595"/>
        <v>0</v>
      </c>
      <c r="AK5158" s="198" t="str">
        <f t="shared" si="1596"/>
        <v/>
      </c>
      <c r="AL5158" s="219" t="b">
        <f t="shared" si="1597"/>
        <v>0</v>
      </c>
      <c r="AM5158" s="351">
        <f t="shared" si="1598"/>
        <v>0</v>
      </c>
      <c r="AN5158" s="164"/>
      <c r="AO5158" s="164"/>
      <c r="AP5158" s="164"/>
      <c r="AQ5158" s="402">
        <f t="shared" si="1599"/>
        <v>0</v>
      </c>
      <c r="AR5158" s="370" t="str">
        <f>IF(AQ5158=0,"",
IF(SUM($AQ$3585:AQ5158)=1,AS5158,
IF($AQ$5285&gt;SUM($AQ$3585:AQ5158),_xlfn.CONCAT(", ",AS5158),
IF($AQ$5285=SUM($AQ$3585:AQ5158),_xlfn.CONCAT(" y ",AS5158)))))</f>
        <v/>
      </c>
      <c r="AS5158" s="156" t="s">
        <v>8933</v>
      </c>
    </row>
    <row r="5159" spans="1:45" ht="15" customHeight="1">
      <c r="A5159" s="57"/>
      <c r="B5159" s="26"/>
      <c r="C5159" s="716" t="s">
        <v>8934</v>
      </c>
      <c r="D5159" s="716"/>
      <c r="E5159" s="941"/>
      <c r="F5159" s="942"/>
      <c r="G5159" s="942"/>
      <c r="H5159" s="943"/>
      <c r="I5159" s="940"/>
      <c r="J5159" s="940"/>
      <c r="K5159" s="940"/>
      <c r="L5159" s="940"/>
      <c r="M5159" s="940"/>
      <c r="N5159" s="940"/>
      <c r="O5159" s="940"/>
      <c r="P5159" s="940"/>
      <c r="Q5159" s="890"/>
      <c r="R5159" s="891"/>
      <c r="S5159" s="890"/>
      <c r="T5159" s="891"/>
      <c r="U5159" s="890"/>
      <c r="V5159" s="891"/>
      <c r="W5159" s="890"/>
      <c r="X5159" s="891"/>
      <c r="Y5159" s="890"/>
      <c r="Z5159" s="891"/>
      <c r="AA5159" s="890"/>
      <c r="AB5159" s="891"/>
      <c r="AC5159" s="890"/>
      <c r="AD5159" s="891"/>
      <c r="AE5159" s="164"/>
      <c r="AF5159" s="164"/>
      <c r="AG5159" s="199">
        <f t="shared" si="1592"/>
        <v>0</v>
      </c>
      <c r="AH5159" s="219" t="b">
        <f t="shared" si="1593"/>
        <v>0</v>
      </c>
      <c r="AI5159" s="198" t="str">
        <f t="shared" si="1594"/>
        <v/>
      </c>
      <c r="AJ5159" s="219" t="b">
        <f t="shared" si="1595"/>
        <v>0</v>
      </c>
      <c r="AK5159" s="198" t="str">
        <f t="shared" si="1596"/>
        <v/>
      </c>
      <c r="AL5159" s="219" t="b">
        <f t="shared" si="1597"/>
        <v>0</v>
      </c>
      <c r="AM5159" s="351">
        <f t="shared" si="1598"/>
        <v>0</v>
      </c>
      <c r="AN5159" s="164"/>
      <c r="AO5159" s="164"/>
      <c r="AP5159" s="164"/>
      <c r="AQ5159" s="402">
        <f t="shared" si="1599"/>
        <v>0</v>
      </c>
      <c r="AR5159" s="370" t="str">
        <f>IF(AQ5159=0,"",
IF(SUM($AQ$3585:AQ5159)=1,AS5159,
IF($AQ$5285&gt;SUM($AQ$3585:AQ5159),_xlfn.CONCAT(", ",AS5159),
IF($AQ$5285=SUM($AQ$3585:AQ5159),_xlfn.CONCAT(" y ",AS5159)))))</f>
        <v/>
      </c>
      <c r="AS5159" s="156" t="s">
        <v>8935</v>
      </c>
    </row>
    <row r="5160" spans="1:45" ht="15" customHeight="1">
      <c r="A5160" s="57"/>
      <c r="B5160" s="26"/>
      <c r="C5160" s="716" t="s">
        <v>8936</v>
      </c>
      <c r="D5160" s="716"/>
      <c r="E5160" s="941"/>
      <c r="F5160" s="942"/>
      <c r="G5160" s="942"/>
      <c r="H5160" s="943"/>
      <c r="I5160" s="940"/>
      <c r="J5160" s="940"/>
      <c r="K5160" s="940"/>
      <c r="L5160" s="940"/>
      <c r="M5160" s="940"/>
      <c r="N5160" s="940"/>
      <c r="O5160" s="940"/>
      <c r="P5160" s="940"/>
      <c r="Q5160" s="890"/>
      <c r="R5160" s="891"/>
      <c r="S5160" s="890"/>
      <c r="T5160" s="891"/>
      <c r="U5160" s="890"/>
      <c r="V5160" s="891"/>
      <c r="W5160" s="890"/>
      <c r="X5160" s="891"/>
      <c r="Y5160" s="890"/>
      <c r="Z5160" s="891"/>
      <c r="AA5160" s="890"/>
      <c r="AB5160" s="891"/>
      <c r="AC5160" s="890"/>
      <c r="AD5160" s="891"/>
      <c r="AE5160" s="164"/>
      <c r="AF5160" s="164"/>
      <c r="AG5160" s="199">
        <f t="shared" si="1592"/>
        <v>0</v>
      </c>
      <c r="AH5160" s="219" t="b">
        <f t="shared" si="1593"/>
        <v>0</v>
      </c>
      <c r="AI5160" s="198" t="str">
        <f t="shared" si="1594"/>
        <v/>
      </c>
      <c r="AJ5160" s="219" t="b">
        <f t="shared" si="1595"/>
        <v>0</v>
      </c>
      <c r="AK5160" s="198" t="str">
        <f t="shared" si="1596"/>
        <v/>
      </c>
      <c r="AL5160" s="219" t="b">
        <f t="shared" si="1597"/>
        <v>0</v>
      </c>
      <c r="AM5160" s="351">
        <f t="shared" si="1598"/>
        <v>0</v>
      </c>
      <c r="AN5160" s="164"/>
      <c r="AO5160" s="164"/>
      <c r="AP5160" s="164"/>
      <c r="AQ5160" s="402">
        <f t="shared" si="1599"/>
        <v>0</v>
      </c>
      <c r="AR5160" s="370" t="str">
        <f>IF(AQ5160=0,"",
IF(SUM($AQ$3585:AQ5160)=1,AS5160,
IF($AQ$5285&gt;SUM($AQ$3585:AQ5160),_xlfn.CONCAT(", ",AS5160),
IF($AQ$5285=SUM($AQ$3585:AQ5160),_xlfn.CONCAT(" y ",AS5160)))))</f>
        <v/>
      </c>
      <c r="AS5160" s="156" t="s">
        <v>8937</v>
      </c>
    </row>
    <row r="5161" spans="1:45" ht="15" customHeight="1">
      <c r="A5161" s="57"/>
      <c r="B5161" s="26"/>
      <c r="C5161" s="716" t="s">
        <v>8938</v>
      </c>
      <c r="D5161" s="716"/>
      <c r="E5161" s="941"/>
      <c r="F5161" s="942"/>
      <c r="G5161" s="942"/>
      <c r="H5161" s="943"/>
      <c r="I5161" s="940"/>
      <c r="J5161" s="940"/>
      <c r="K5161" s="940"/>
      <c r="L5161" s="940"/>
      <c r="M5161" s="940"/>
      <c r="N5161" s="940"/>
      <c r="O5161" s="940"/>
      <c r="P5161" s="940"/>
      <c r="Q5161" s="890"/>
      <c r="R5161" s="891"/>
      <c r="S5161" s="890"/>
      <c r="T5161" s="891"/>
      <c r="U5161" s="890"/>
      <c r="V5161" s="891"/>
      <c r="W5161" s="890"/>
      <c r="X5161" s="891"/>
      <c r="Y5161" s="890"/>
      <c r="Z5161" s="891"/>
      <c r="AA5161" s="890"/>
      <c r="AB5161" s="891"/>
      <c r="AC5161" s="890"/>
      <c r="AD5161" s="891"/>
      <c r="AE5161" s="164"/>
      <c r="AF5161" s="164"/>
      <c r="AG5161" s="199">
        <f t="shared" si="1592"/>
        <v>0</v>
      </c>
      <c r="AH5161" s="219" t="b">
        <f t="shared" si="1593"/>
        <v>0</v>
      </c>
      <c r="AI5161" s="198" t="str">
        <f t="shared" si="1594"/>
        <v/>
      </c>
      <c r="AJ5161" s="219" t="b">
        <f t="shared" si="1595"/>
        <v>0</v>
      </c>
      <c r="AK5161" s="198" t="str">
        <f t="shared" si="1596"/>
        <v/>
      </c>
      <c r="AL5161" s="219" t="b">
        <f t="shared" si="1597"/>
        <v>0</v>
      </c>
      <c r="AM5161" s="351">
        <f t="shared" si="1598"/>
        <v>0</v>
      </c>
      <c r="AN5161" s="164"/>
      <c r="AO5161" s="164"/>
      <c r="AP5161" s="164"/>
      <c r="AQ5161" s="402">
        <f t="shared" si="1599"/>
        <v>0</v>
      </c>
      <c r="AR5161" s="370" t="str">
        <f>IF(AQ5161=0,"",
IF(SUM($AQ$3585:AQ5161)=1,AS5161,
IF($AQ$5285&gt;SUM($AQ$3585:AQ5161),_xlfn.CONCAT(", ",AS5161),
IF($AQ$5285=SUM($AQ$3585:AQ5161),_xlfn.CONCAT(" y ",AS5161)))))</f>
        <v/>
      </c>
      <c r="AS5161" s="156" t="s">
        <v>8939</v>
      </c>
    </row>
    <row r="5162" spans="1:45" ht="15" customHeight="1">
      <c r="A5162" s="57"/>
      <c r="B5162" s="26"/>
      <c r="C5162" s="716" t="s">
        <v>8940</v>
      </c>
      <c r="D5162" s="716"/>
      <c r="E5162" s="941"/>
      <c r="F5162" s="942"/>
      <c r="G5162" s="942"/>
      <c r="H5162" s="943"/>
      <c r="I5162" s="940"/>
      <c r="J5162" s="940"/>
      <c r="K5162" s="940"/>
      <c r="L5162" s="940"/>
      <c r="M5162" s="940"/>
      <c r="N5162" s="940"/>
      <c r="O5162" s="940"/>
      <c r="P5162" s="940"/>
      <c r="Q5162" s="890"/>
      <c r="R5162" s="891"/>
      <c r="S5162" s="890"/>
      <c r="T5162" s="891"/>
      <c r="U5162" s="890"/>
      <c r="V5162" s="891"/>
      <c r="W5162" s="890"/>
      <c r="X5162" s="891"/>
      <c r="Y5162" s="890"/>
      <c r="Z5162" s="891"/>
      <c r="AA5162" s="890"/>
      <c r="AB5162" s="891"/>
      <c r="AC5162" s="890"/>
      <c r="AD5162" s="891"/>
      <c r="AE5162" s="164"/>
      <c r="AF5162" s="164"/>
      <c r="AG5162" s="199">
        <f t="shared" si="1592"/>
        <v>0</v>
      </c>
      <c r="AH5162" s="219" t="b">
        <f t="shared" si="1593"/>
        <v>0</v>
      </c>
      <c r="AI5162" s="198" t="str">
        <f t="shared" si="1594"/>
        <v/>
      </c>
      <c r="AJ5162" s="219" t="b">
        <f t="shared" si="1595"/>
        <v>0</v>
      </c>
      <c r="AK5162" s="198" t="str">
        <f t="shared" si="1596"/>
        <v/>
      </c>
      <c r="AL5162" s="219" t="b">
        <f t="shared" si="1597"/>
        <v>0</v>
      </c>
      <c r="AM5162" s="351">
        <f t="shared" si="1598"/>
        <v>0</v>
      </c>
      <c r="AN5162" s="164"/>
      <c r="AO5162" s="164"/>
      <c r="AP5162" s="164"/>
      <c r="AQ5162" s="402">
        <f t="shared" si="1599"/>
        <v>0</v>
      </c>
      <c r="AR5162" s="370" t="str">
        <f>IF(AQ5162=0,"",
IF(SUM($AQ$3585:AQ5162)=1,AS5162,
IF($AQ$5285&gt;SUM($AQ$3585:AQ5162),_xlfn.CONCAT(", ",AS5162),
IF($AQ$5285=SUM($AQ$3585:AQ5162),_xlfn.CONCAT(" y ",AS5162)))))</f>
        <v/>
      </c>
      <c r="AS5162" s="156" t="s">
        <v>8941</v>
      </c>
    </row>
    <row r="5163" spans="1:45" ht="15" customHeight="1">
      <c r="A5163" s="57"/>
      <c r="B5163" s="26"/>
      <c r="C5163" s="716" t="s">
        <v>8942</v>
      </c>
      <c r="D5163" s="716"/>
      <c r="E5163" s="941"/>
      <c r="F5163" s="942"/>
      <c r="G5163" s="942"/>
      <c r="H5163" s="943"/>
      <c r="I5163" s="940"/>
      <c r="J5163" s="940"/>
      <c r="K5163" s="940"/>
      <c r="L5163" s="940"/>
      <c r="M5163" s="940"/>
      <c r="N5163" s="940"/>
      <c r="O5163" s="940"/>
      <c r="P5163" s="940"/>
      <c r="Q5163" s="890"/>
      <c r="R5163" s="891"/>
      <c r="S5163" s="890"/>
      <c r="T5163" s="891"/>
      <c r="U5163" s="890"/>
      <c r="V5163" s="891"/>
      <c r="W5163" s="890"/>
      <c r="X5163" s="891"/>
      <c r="Y5163" s="890"/>
      <c r="Z5163" s="891"/>
      <c r="AA5163" s="890"/>
      <c r="AB5163" s="891"/>
      <c r="AC5163" s="890"/>
      <c r="AD5163" s="891"/>
      <c r="AE5163" s="164"/>
      <c r="AF5163" s="164"/>
      <c r="AG5163" s="199">
        <f t="shared" si="1592"/>
        <v>0</v>
      </c>
      <c r="AH5163" s="219" t="b">
        <f t="shared" si="1593"/>
        <v>0</v>
      </c>
      <c r="AI5163" s="198" t="str">
        <f t="shared" si="1594"/>
        <v/>
      </c>
      <c r="AJ5163" s="219" t="b">
        <f t="shared" si="1595"/>
        <v>0</v>
      </c>
      <c r="AK5163" s="198" t="str">
        <f t="shared" si="1596"/>
        <v/>
      </c>
      <c r="AL5163" s="219" t="b">
        <f t="shared" si="1597"/>
        <v>0</v>
      </c>
      <c r="AM5163" s="351">
        <f t="shared" si="1598"/>
        <v>0</v>
      </c>
      <c r="AN5163" s="164"/>
      <c r="AO5163" s="164"/>
      <c r="AP5163" s="164"/>
      <c r="AQ5163" s="402">
        <f t="shared" si="1599"/>
        <v>0</v>
      </c>
      <c r="AR5163" s="370" t="str">
        <f>IF(AQ5163=0,"",
IF(SUM($AQ$3585:AQ5163)=1,AS5163,
IF($AQ$5285&gt;SUM($AQ$3585:AQ5163),_xlfn.CONCAT(", ",AS5163),
IF($AQ$5285=SUM($AQ$3585:AQ5163),_xlfn.CONCAT(" y ",AS5163)))))</f>
        <v/>
      </c>
      <c r="AS5163" s="156" t="s">
        <v>8943</v>
      </c>
    </row>
    <row r="5164" spans="1:45" ht="15" customHeight="1">
      <c r="A5164" s="57"/>
      <c r="B5164" s="26"/>
      <c r="C5164" s="716" t="s">
        <v>8944</v>
      </c>
      <c r="D5164" s="716"/>
      <c r="E5164" s="941"/>
      <c r="F5164" s="942"/>
      <c r="G5164" s="942"/>
      <c r="H5164" s="943"/>
      <c r="I5164" s="940"/>
      <c r="J5164" s="940"/>
      <c r="K5164" s="940"/>
      <c r="L5164" s="940"/>
      <c r="M5164" s="940"/>
      <c r="N5164" s="940"/>
      <c r="O5164" s="940"/>
      <c r="P5164" s="940"/>
      <c r="Q5164" s="890"/>
      <c r="R5164" s="891"/>
      <c r="S5164" s="890"/>
      <c r="T5164" s="891"/>
      <c r="U5164" s="890"/>
      <c r="V5164" s="891"/>
      <c r="W5164" s="890"/>
      <c r="X5164" s="891"/>
      <c r="Y5164" s="890"/>
      <c r="Z5164" s="891"/>
      <c r="AA5164" s="890"/>
      <c r="AB5164" s="891"/>
      <c r="AC5164" s="890"/>
      <c r="AD5164" s="891"/>
      <c r="AE5164" s="164"/>
      <c r="AF5164" s="164"/>
      <c r="AG5164" s="199">
        <f t="shared" si="1592"/>
        <v>0</v>
      </c>
      <c r="AH5164" s="219" t="b">
        <f t="shared" si="1593"/>
        <v>0</v>
      </c>
      <c r="AI5164" s="198" t="str">
        <f t="shared" si="1594"/>
        <v/>
      </c>
      <c r="AJ5164" s="219" t="b">
        <f t="shared" si="1595"/>
        <v>0</v>
      </c>
      <c r="AK5164" s="198" t="str">
        <f t="shared" si="1596"/>
        <v/>
      </c>
      <c r="AL5164" s="219" t="b">
        <f t="shared" si="1597"/>
        <v>0</v>
      </c>
      <c r="AM5164" s="351">
        <f t="shared" si="1598"/>
        <v>0</v>
      </c>
      <c r="AN5164" s="164"/>
      <c r="AO5164" s="164"/>
      <c r="AP5164" s="164"/>
      <c r="AQ5164" s="402">
        <f t="shared" si="1599"/>
        <v>0</v>
      </c>
      <c r="AR5164" s="370" t="str">
        <f>IF(AQ5164=0,"",
IF(SUM($AQ$3585:AQ5164)=1,AS5164,
IF($AQ$5285&gt;SUM($AQ$3585:AQ5164),_xlfn.CONCAT(", ",AS5164),
IF($AQ$5285=SUM($AQ$3585:AQ5164),_xlfn.CONCAT(" y ",AS5164)))))</f>
        <v/>
      </c>
      <c r="AS5164" s="156" t="s">
        <v>8945</v>
      </c>
    </row>
    <row r="5165" spans="1:45" ht="15" customHeight="1">
      <c r="A5165" s="57"/>
      <c r="B5165" s="26"/>
      <c r="C5165" s="716" t="s">
        <v>8946</v>
      </c>
      <c r="D5165" s="716"/>
      <c r="E5165" s="941"/>
      <c r="F5165" s="942"/>
      <c r="G5165" s="942"/>
      <c r="H5165" s="943"/>
      <c r="I5165" s="940"/>
      <c r="J5165" s="940"/>
      <c r="K5165" s="940"/>
      <c r="L5165" s="940"/>
      <c r="M5165" s="940"/>
      <c r="N5165" s="940"/>
      <c r="O5165" s="940"/>
      <c r="P5165" s="940"/>
      <c r="Q5165" s="890"/>
      <c r="R5165" s="891"/>
      <c r="S5165" s="890"/>
      <c r="T5165" s="891"/>
      <c r="U5165" s="890"/>
      <c r="V5165" s="891"/>
      <c r="W5165" s="890"/>
      <c r="X5165" s="891"/>
      <c r="Y5165" s="890"/>
      <c r="Z5165" s="891"/>
      <c r="AA5165" s="890"/>
      <c r="AB5165" s="891"/>
      <c r="AC5165" s="890"/>
      <c r="AD5165" s="891"/>
      <c r="AE5165" s="164"/>
      <c r="AF5165" s="164"/>
      <c r="AG5165" s="199">
        <f t="shared" si="1592"/>
        <v>0</v>
      </c>
      <c r="AH5165" s="219" t="b">
        <f t="shared" si="1593"/>
        <v>0</v>
      </c>
      <c r="AI5165" s="198" t="str">
        <f t="shared" si="1594"/>
        <v/>
      </c>
      <c r="AJ5165" s="219" t="b">
        <f t="shared" si="1595"/>
        <v>0</v>
      </c>
      <c r="AK5165" s="198" t="str">
        <f t="shared" si="1596"/>
        <v/>
      </c>
      <c r="AL5165" s="219" t="b">
        <f t="shared" si="1597"/>
        <v>0</v>
      </c>
      <c r="AM5165" s="351">
        <f t="shared" si="1598"/>
        <v>0</v>
      </c>
      <c r="AN5165" s="164"/>
      <c r="AO5165" s="164"/>
      <c r="AP5165" s="164"/>
      <c r="AQ5165" s="402">
        <f t="shared" si="1599"/>
        <v>0</v>
      </c>
      <c r="AR5165" s="370" t="str">
        <f>IF(AQ5165=0,"",
IF(SUM($AQ$3585:AQ5165)=1,AS5165,
IF($AQ$5285&gt;SUM($AQ$3585:AQ5165),_xlfn.CONCAT(", ",AS5165),
IF($AQ$5285=SUM($AQ$3585:AQ5165),_xlfn.CONCAT(" y ",AS5165)))))</f>
        <v/>
      </c>
      <c r="AS5165" s="156" t="s">
        <v>8947</v>
      </c>
    </row>
    <row r="5166" spans="1:45" ht="15" customHeight="1">
      <c r="A5166" s="57"/>
      <c r="B5166" s="26"/>
      <c r="C5166" s="716" t="s">
        <v>8948</v>
      </c>
      <c r="D5166" s="716"/>
      <c r="E5166" s="941"/>
      <c r="F5166" s="942"/>
      <c r="G5166" s="942"/>
      <c r="H5166" s="943"/>
      <c r="I5166" s="940"/>
      <c r="J5166" s="940"/>
      <c r="K5166" s="940"/>
      <c r="L5166" s="940"/>
      <c r="M5166" s="940"/>
      <c r="N5166" s="940"/>
      <c r="O5166" s="940"/>
      <c r="P5166" s="940"/>
      <c r="Q5166" s="890"/>
      <c r="R5166" s="891"/>
      <c r="S5166" s="890"/>
      <c r="T5166" s="891"/>
      <c r="U5166" s="890"/>
      <c r="V5166" s="891"/>
      <c r="W5166" s="890"/>
      <c r="X5166" s="891"/>
      <c r="Y5166" s="890"/>
      <c r="Z5166" s="891"/>
      <c r="AA5166" s="890"/>
      <c r="AB5166" s="891"/>
      <c r="AC5166" s="890"/>
      <c r="AD5166" s="891"/>
      <c r="AE5166" s="164"/>
      <c r="AF5166" s="164"/>
      <c r="AG5166" s="199">
        <f t="shared" si="1592"/>
        <v>0</v>
      </c>
      <c r="AH5166" s="219" t="b">
        <f t="shared" si="1593"/>
        <v>0</v>
      </c>
      <c r="AI5166" s="198" t="str">
        <f t="shared" si="1594"/>
        <v/>
      </c>
      <c r="AJ5166" s="219" t="b">
        <f t="shared" si="1595"/>
        <v>0</v>
      </c>
      <c r="AK5166" s="198" t="str">
        <f t="shared" si="1596"/>
        <v/>
      </c>
      <c r="AL5166" s="219" t="b">
        <f t="shared" si="1597"/>
        <v>0</v>
      </c>
      <c r="AM5166" s="351">
        <f t="shared" si="1598"/>
        <v>0</v>
      </c>
      <c r="AN5166" s="164"/>
      <c r="AO5166" s="164"/>
      <c r="AP5166" s="164"/>
      <c r="AQ5166" s="402">
        <f t="shared" si="1599"/>
        <v>0</v>
      </c>
      <c r="AR5166" s="370" t="str">
        <f>IF(AQ5166=0,"",
IF(SUM($AQ$3585:AQ5166)=1,AS5166,
IF($AQ$5285&gt;SUM($AQ$3585:AQ5166),_xlfn.CONCAT(", ",AS5166),
IF($AQ$5285=SUM($AQ$3585:AQ5166),_xlfn.CONCAT(" y ",AS5166)))))</f>
        <v/>
      </c>
      <c r="AS5166" s="156" t="s">
        <v>8949</v>
      </c>
    </row>
    <row r="5167" spans="1:45" ht="15" customHeight="1">
      <c r="A5167" s="57"/>
      <c r="B5167" s="26"/>
      <c r="C5167" s="716" t="s">
        <v>8950</v>
      </c>
      <c r="D5167" s="716"/>
      <c r="E5167" s="941"/>
      <c r="F5167" s="942"/>
      <c r="G5167" s="942"/>
      <c r="H5167" s="943"/>
      <c r="I5167" s="940"/>
      <c r="J5167" s="940"/>
      <c r="K5167" s="940"/>
      <c r="L5167" s="940"/>
      <c r="M5167" s="940"/>
      <c r="N5167" s="940"/>
      <c r="O5167" s="940"/>
      <c r="P5167" s="940"/>
      <c r="Q5167" s="890"/>
      <c r="R5167" s="891"/>
      <c r="S5167" s="890"/>
      <c r="T5167" s="891"/>
      <c r="U5167" s="890"/>
      <c r="V5167" s="891"/>
      <c r="W5167" s="890"/>
      <c r="X5167" s="891"/>
      <c r="Y5167" s="890"/>
      <c r="Z5167" s="891"/>
      <c r="AA5167" s="890"/>
      <c r="AB5167" s="891"/>
      <c r="AC5167" s="890"/>
      <c r="AD5167" s="891"/>
      <c r="AE5167" s="164"/>
      <c r="AF5167" s="164"/>
      <c r="AG5167" s="199">
        <f t="shared" si="1592"/>
        <v>0</v>
      </c>
      <c r="AH5167" s="219" t="b">
        <f t="shared" si="1593"/>
        <v>0</v>
      </c>
      <c r="AI5167" s="198" t="str">
        <f t="shared" si="1594"/>
        <v/>
      </c>
      <c r="AJ5167" s="219" t="b">
        <f t="shared" si="1595"/>
        <v>0</v>
      </c>
      <c r="AK5167" s="198" t="str">
        <f t="shared" si="1596"/>
        <v/>
      </c>
      <c r="AL5167" s="219" t="b">
        <f t="shared" si="1597"/>
        <v>0</v>
      </c>
      <c r="AM5167" s="351">
        <f t="shared" si="1598"/>
        <v>0</v>
      </c>
      <c r="AN5167" s="164"/>
      <c r="AO5167" s="164"/>
      <c r="AP5167" s="164"/>
      <c r="AQ5167" s="402">
        <f t="shared" si="1599"/>
        <v>0</v>
      </c>
      <c r="AR5167" s="370" t="str">
        <f>IF(AQ5167=0,"",
IF(SUM($AQ$3585:AQ5167)=1,AS5167,
IF($AQ$5285&gt;SUM($AQ$3585:AQ5167),_xlfn.CONCAT(", ",AS5167),
IF($AQ$5285=SUM($AQ$3585:AQ5167),_xlfn.CONCAT(" y ",AS5167)))))</f>
        <v/>
      </c>
      <c r="AS5167" s="156" t="s">
        <v>8951</v>
      </c>
    </row>
    <row r="5168" spans="1:45" ht="15" customHeight="1">
      <c r="A5168" s="57"/>
      <c r="B5168" s="26"/>
      <c r="C5168" s="716" t="s">
        <v>8952</v>
      </c>
      <c r="D5168" s="716"/>
      <c r="E5168" s="941"/>
      <c r="F5168" s="942"/>
      <c r="G5168" s="942"/>
      <c r="H5168" s="943"/>
      <c r="I5168" s="940"/>
      <c r="J5168" s="940"/>
      <c r="K5168" s="940"/>
      <c r="L5168" s="940"/>
      <c r="M5168" s="940"/>
      <c r="N5168" s="940"/>
      <c r="O5168" s="940"/>
      <c r="P5168" s="940"/>
      <c r="Q5168" s="890"/>
      <c r="R5168" s="891"/>
      <c r="S5168" s="890"/>
      <c r="T5168" s="891"/>
      <c r="U5168" s="890"/>
      <c r="V5168" s="891"/>
      <c r="W5168" s="890"/>
      <c r="X5168" s="891"/>
      <c r="Y5168" s="890"/>
      <c r="Z5168" s="891"/>
      <c r="AA5168" s="890"/>
      <c r="AB5168" s="891"/>
      <c r="AC5168" s="890"/>
      <c r="AD5168" s="891"/>
      <c r="AE5168" s="164"/>
      <c r="AF5168" s="164"/>
      <c r="AG5168" s="199">
        <f t="shared" si="1592"/>
        <v>0</v>
      </c>
      <c r="AH5168" s="219" t="b">
        <f t="shared" si="1593"/>
        <v>0</v>
      </c>
      <c r="AI5168" s="198" t="str">
        <f t="shared" si="1594"/>
        <v/>
      </c>
      <c r="AJ5168" s="219" t="b">
        <f t="shared" si="1595"/>
        <v>0</v>
      </c>
      <c r="AK5168" s="198" t="str">
        <f t="shared" si="1596"/>
        <v/>
      </c>
      <c r="AL5168" s="219" t="b">
        <f t="shared" si="1597"/>
        <v>0</v>
      </c>
      <c r="AM5168" s="351">
        <f t="shared" si="1598"/>
        <v>0</v>
      </c>
      <c r="AN5168" s="164"/>
      <c r="AO5168" s="164"/>
      <c r="AP5168" s="164"/>
      <c r="AQ5168" s="402">
        <f t="shared" si="1599"/>
        <v>0</v>
      </c>
      <c r="AR5168" s="370" t="str">
        <f>IF(AQ5168=0,"",
IF(SUM($AQ$3585:AQ5168)=1,AS5168,
IF($AQ$5285&gt;SUM($AQ$3585:AQ5168),_xlfn.CONCAT(", ",AS5168),
IF($AQ$5285=SUM($AQ$3585:AQ5168),_xlfn.CONCAT(" y ",AS5168)))))</f>
        <v/>
      </c>
      <c r="AS5168" s="156" t="s">
        <v>8953</v>
      </c>
    </row>
    <row r="5169" spans="1:45" ht="15" customHeight="1">
      <c r="A5169" s="57"/>
      <c r="B5169" s="26"/>
      <c r="C5169" s="716" t="s">
        <v>8954</v>
      </c>
      <c r="D5169" s="716"/>
      <c r="E5169" s="941"/>
      <c r="F5169" s="942"/>
      <c r="G5169" s="942"/>
      <c r="H5169" s="943"/>
      <c r="I5169" s="940"/>
      <c r="J5169" s="940"/>
      <c r="K5169" s="940"/>
      <c r="L5169" s="940"/>
      <c r="M5169" s="940"/>
      <c r="N5169" s="940"/>
      <c r="O5169" s="940"/>
      <c r="P5169" s="940"/>
      <c r="Q5169" s="890"/>
      <c r="R5169" s="891"/>
      <c r="S5169" s="890"/>
      <c r="T5169" s="891"/>
      <c r="U5169" s="890"/>
      <c r="V5169" s="891"/>
      <c r="W5169" s="890"/>
      <c r="X5169" s="891"/>
      <c r="Y5169" s="890"/>
      <c r="Z5169" s="891"/>
      <c r="AA5169" s="890"/>
      <c r="AB5169" s="891"/>
      <c r="AC5169" s="890"/>
      <c r="AD5169" s="891"/>
      <c r="AE5169" s="164"/>
      <c r="AF5169" s="164"/>
      <c r="AG5169" s="199">
        <f t="shared" si="1592"/>
        <v>0</v>
      </c>
      <c r="AH5169" s="219" t="b">
        <f t="shared" si="1593"/>
        <v>0</v>
      </c>
      <c r="AI5169" s="198" t="str">
        <f t="shared" si="1594"/>
        <v/>
      </c>
      <c r="AJ5169" s="219" t="b">
        <f t="shared" si="1595"/>
        <v>0</v>
      </c>
      <c r="AK5169" s="198" t="str">
        <f t="shared" si="1596"/>
        <v/>
      </c>
      <c r="AL5169" s="219" t="b">
        <f t="shared" si="1597"/>
        <v>0</v>
      </c>
      <c r="AM5169" s="351">
        <f t="shared" si="1598"/>
        <v>0</v>
      </c>
      <c r="AN5169" s="164"/>
      <c r="AO5169" s="164"/>
      <c r="AP5169" s="164"/>
      <c r="AQ5169" s="402">
        <f t="shared" si="1599"/>
        <v>0</v>
      </c>
      <c r="AR5169" s="370" t="str">
        <f>IF(AQ5169=0,"",
IF(SUM($AQ$3585:AQ5169)=1,AS5169,
IF($AQ$5285&gt;SUM($AQ$3585:AQ5169),_xlfn.CONCAT(", ",AS5169),
IF($AQ$5285=SUM($AQ$3585:AQ5169),_xlfn.CONCAT(" y ",AS5169)))))</f>
        <v/>
      </c>
      <c r="AS5169" s="156" t="s">
        <v>8955</v>
      </c>
    </row>
    <row r="5170" spans="1:45" ht="15" customHeight="1">
      <c r="A5170" s="57"/>
      <c r="B5170" s="26"/>
      <c r="C5170" s="716" t="s">
        <v>8956</v>
      </c>
      <c r="D5170" s="716"/>
      <c r="E5170" s="941"/>
      <c r="F5170" s="942"/>
      <c r="G5170" s="942"/>
      <c r="H5170" s="943"/>
      <c r="I5170" s="940"/>
      <c r="J5170" s="940"/>
      <c r="K5170" s="940"/>
      <c r="L5170" s="940"/>
      <c r="M5170" s="940"/>
      <c r="N5170" s="940"/>
      <c r="O5170" s="940"/>
      <c r="P5170" s="940"/>
      <c r="Q5170" s="890"/>
      <c r="R5170" s="891"/>
      <c r="S5170" s="890"/>
      <c r="T5170" s="891"/>
      <c r="U5170" s="890"/>
      <c r="V5170" s="891"/>
      <c r="W5170" s="890"/>
      <c r="X5170" s="891"/>
      <c r="Y5170" s="890"/>
      <c r="Z5170" s="891"/>
      <c r="AA5170" s="890"/>
      <c r="AB5170" s="891"/>
      <c r="AC5170" s="890"/>
      <c r="AD5170" s="891"/>
      <c r="AE5170" s="164"/>
      <c r="AF5170" s="164"/>
      <c r="AG5170" s="199">
        <f t="shared" si="1592"/>
        <v>0</v>
      </c>
      <c r="AH5170" s="219" t="b">
        <f t="shared" si="1593"/>
        <v>0</v>
      </c>
      <c r="AI5170" s="198" t="str">
        <f t="shared" si="1594"/>
        <v/>
      </c>
      <c r="AJ5170" s="219" t="b">
        <f t="shared" si="1595"/>
        <v>0</v>
      </c>
      <c r="AK5170" s="198" t="str">
        <f t="shared" si="1596"/>
        <v/>
      </c>
      <c r="AL5170" s="219" t="b">
        <f t="shared" si="1597"/>
        <v>0</v>
      </c>
      <c r="AM5170" s="351">
        <f t="shared" si="1598"/>
        <v>0</v>
      </c>
      <c r="AN5170" s="164"/>
      <c r="AO5170" s="164"/>
      <c r="AP5170" s="164"/>
      <c r="AQ5170" s="402">
        <f t="shared" si="1599"/>
        <v>0</v>
      </c>
      <c r="AR5170" s="370" t="str">
        <f>IF(AQ5170=0,"",
IF(SUM($AQ$3585:AQ5170)=1,AS5170,
IF($AQ$5285&gt;SUM($AQ$3585:AQ5170),_xlfn.CONCAT(", ",AS5170),
IF($AQ$5285=SUM($AQ$3585:AQ5170),_xlfn.CONCAT(" y ",AS5170)))))</f>
        <v/>
      </c>
      <c r="AS5170" s="156" t="s">
        <v>8957</v>
      </c>
    </row>
    <row r="5171" spans="1:45" ht="15" customHeight="1">
      <c r="A5171" s="57"/>
      <c r="B5171" s="26"/>
      <c r="C5171" s="716" t="s">
        <v>8958</v>
      </c>
      <c r="D5171" s="716"/>
      <c r="E5171" s="941"/>
      <c r="F5171" s="942"/>
      <c r="G5171" s="942"/>
      <c r="H5171" s="943"/>
      <c r="I5171" s="940"/>
      <c r="J5171" s="940"/>
      <c r="K5171" s="940"/>
      <c r="L5171" s="940"/>
      <c r="M5171" s="940"/>
      <c r="N5171" s="940"/>
      <c r="O5171" s="940"/>
      <c r="P5171" s="940"/>
      <c r="Q5171" s="890"/>
      <c r="R5171" s="891"/>
      <c r="S5171" s="890"/>
      <c r="T5171" s="891"/>
      <c r="U5171" s="890"/>
      <c r="V5171" s="891"/>
      <c r="W5171" s="890"/>
      <c r="X5171" s="891"/>
      <c r="Y5171" s="890"/>
      <c r="Z5171" s="891"/>
      <c r="AA5171" s="890"/>
      <c r="AB5171" s="891"/>
      <c r="AC5171" s="890"/>
      <c r="AD5171" s="891"/>
      <c r="AE5171" s="164"/>
      <c r="AF5171" s="164"/>
      <c r="AG5171" s="199">
        <f t="shared" si="1592"/>
        <v>0</v>
      </c>
      <c r="AH5171" s="219" t="b">
        <f t="shared" si="1593"/>
        <v>0</v>
      </c>
      <c r="AI5171" s="198" t="str">
        <f t="shared" si="1594"/>
        <v/>
      </c>
      <c r="AJ5171" s="219" t="b">
        <f t="shared" si="1595"/>
        <v>0</v>
      </c>
      <c r="AK5171" s="198" t="str">
        <f t="shared" si="1596"/>
        <v/>
      </c>
      <c r="AL5171" s="219" t="b">
        <f t="shared" si="1597"/>
        <v>0</v>
      </c>
      <c r="AM5171" s="351">
        <f t="shared" si="1598"/>
        <v>0</v>
      </c>
      <c r="AN5171" s="164"/>
      <c r="AO5171" s="164"/>
      <c r="AP5171" s="164"/>
      <c r="AQ5171" s="402">
        <f t="shared" si="1599"/>
        <v>0</v>
      </c>
      <c r="AR5171" s="370" t="str">
        <f>IF(AQ5171=0,"",
IF(SUM($AQ$3585:AQ5171)=1,AS5171,
IF($AQ$5285&gt;SUM($AQ$3585:AQ5171),_xlfn.CONCAT(", ",AS5171),
IF($AQ$5285=SUM($AQ$3585:AQ5171),_xlfn.CONCAT(" y ",AS5171)))))</f>
        <v/>
      </c>
      <c r="AS5171" s="156" t="s">
        <v>8959</v>
      </c>
    </row>
    <row r="5172" spans="1:45" ht="15" customHeight="1">
      <c r="A5172" s="57"/>
      <c r="B5172" s="26"/>
      <c r="C5172" s="716" t="s">
        <v>8960</v>
      </c>
      <c r="D5172" s="716"/>
      <c r="E5172" s="941"/>
      <c r="F5172" s="942"/>
      <c r="G5172" s="942"/>
      <c r="H5172" s="943"/>
      <c r="I5172" s="940"/>
      <c r="J5172" s="940"/>
      <c r="K5172" s="940"/>
      <c r="L5172" s="940"/>
      <c r="M5172" s="940"/>
      <c r="N5172" s="940"/>
      <c r="O5172" s="940"/>
      <c r="P5172" s="940"/>
      <c r="Q5172" s="890"/>
      <c r="R5172" s="891"/>
      <c r="S5172" s="890"/>
      <c r="T5172" s="891"/>
      <c r="U5172" s="890"/>
      <c r="V5172" s="891"/>
      <c r="W5172" s="890"/>
      <c r="X5172" s="891"/>
      <c r="Y5172" s="890"/>
      <c r="Z5172" s="891"/>
      <c r="AA5172" s="890"/>
      <c r="AB5172" s="891"/>
      <c r="AC5172" s="890"/>
      <c r="AD5172" s="891"/>
      <c r="AE5172" s="164"/>
      <c r="AF5172" s="164"/>
      <c r="AG5172" s="199">
        <f t="shared" si="1592"/>
        <v>0</v>
      </c>
      <c r="AH5172" s="219" t="b">
        <f t="shared" si="1593"/>
        <v>0</v>
      </c>
      <c r="AI5172" s="198" t="str">
        <f t="shared" si="1594"/>
        <v/>
      </c>
      <c r="AJ5172" s="219" t="b">
        <f t="shared" si="1595"/>
        <v>0</v>
      </c>
      <c r="AK5172" s="198" t="str">
        <f t="shared" si="1596"/>
        <v/>
      </c>
      <c r="AL5172" s="219" t="b">
        <f t="shared" si="1597"/>
        <v>0</v>
      </c>
      <c r="AM5172" s="351">
        <f t="shared" si="1598"/>
        <v>0</v>
      </c>
      <c r="AN5172" s="164"/>
      <c r="AO5172" s="164"/>
      <c r="AP5172" s="164"/>
      <c r="AQ5172" s="402">
        <f t="shared" si="1599"/>
        <v>0</v>
      </c>
      <c r="AR5172" s="370" t="str">
        <f>IF(AQ5172=0,"",
IF(SUM($AQ$3585:AQ5172)=1,AS5172,
IF($AQ$5285&gt;SUM($AQ$3585:AQ5172),_xlfn.CONCAT(", ",AS5172),
IF($AQ$5285=SUM($AQ$3585:AQ5172),_xlfn.CONCAT(" y ",AS5172)))))</f>
        <v/>
      </c>
      <c r="AS5172" s="156" t="s">
        <v>8961</v>
      </c>
    </row>
    <row r="5173" spans="1:45" ht="15" customHeight="1">
      <c r="A5173" s="57"/>
      <c r="B5173" s="26"/>
      <c r="C5173" s="716" t="s">
        <v>8962</v>
      </c>
      <c r="D5173" s="716"/>
      <c r="E5173" s="941"/>
      <c r="F5173" s="942"/>
      <c r="G5173" s="942"/>
      <c r="H5173" s="943"/>
      <c r="I5173" s="940"/>
      <c r="J5173" s="940"/>
      <c r="K5173" s="940"/>
      <c r="L5173" s="940"/>
      <c r="M5173" s="940"/>
      <c r="N5173" s="940"/>
      <c r="O5173" s="940"/>
      <c r="P5173" s="940"/>
      <c r="Q5173" s="890"/>
      <c r="R5173" s="891"/>
      <c r="S5173" s="890"/>
      <c r="T5173" s="891"/>
      <c r="U5173" s="890"/>
      <c r="V5173" s="891"/>
      <c r="W5173" s="890"/>
      <c r="X5173" s="891"/>
      <c r="Y5173" s="890"/>
      <c r="Z5173" s="891"/>
      <c r="AA5173" s="890"/>
      <c r="AB5173" s="891"/>
      <c r="AC5173" s="890"/>
      <c r="AD5173" s="891"/>
      <c r="AE5173" s="164"/>
      <c r="AF5173" s="164"/>
      <c r="AG5173" s="199">
        <f t="shared" si="1592"/>
        <v>0</v>
      </c>
      <c r="AH5173" s="219" t="b">
        <f t="shared" si="1593"/>
        <v>0</v>
      </c>
      <c r="AI5173" s="198" t="str">
        <f t="shared" si="1594"/>
        <v/>
      </c>
      <c r="AJ5173" s="219" t="b">
        <f t="shared" si="1595"/>
        <v>0</v>
      </c>
      <c r="AK5173" s="198" t="str">
        <f t="shared" si="1596"/>
        <v/>
      </c>
      <c r="AL5173" s="219" t="b">
        <f t="shared" si="1597"/>
        <v>0</v>
      </c>
      <c r="AM5173" s="351">
        <f t="shared" si="1598"/>
        <v>0</v>
      </c>
      <c r="AN5173" s="164"/>
      <c r="AO5173" s="164"/>
      <c r="AP5173" s="164"/>
      <c r="AQ5173" s="402">
        <f t="shared" si="1599"/>
        <v>0</v>
      </c>
      <c r="AR5173" s="370" t="str">
        <f>IF(AQ5173=0,"",
IF(SUM($AQ$3585:AQ5173)=1,AS5173,
IF($AQ$5285&gt;SUM($AQ$3585:AQ5173),_xlfn.CONCAT(", ",AS5173),
IF($AQ$5285=SUM($AQ$3585:AQ5173),_xlfn.CONCAT(" y ",AS5173)))))</f>
        <v/>
      </c>
      <c r="AS5173" s="156" t="s">
        <v>8963</v>
      </c>
    </row>
    <row r="5174" spans="1:45" ht="15" customHeight="1">
      <c r="A5174" s="57"/>
      <c r="B5174" s="26"/>
      <c r="C5174" s="716" t="s">
        <v>8964</v>
      </c>
      <c r="D5174" s="716"/>
      <c r="E5174" s="941"/>
      <c r="F5174" s="942"/>
      <c r="G5174" s="942"/>
      <c r="H5174" s="943"/>
      <c r="I5174" s="940"/>
      <c r="J5174" s="940"/>
      <c r="K5174" s="940"/>
      <c r="L5174" s="940"/>
      <c r="M5174" s="940"/>
      <c r="N5174" s="940"/>
      <c r="O5174" s="940"/>
      <c r="P5174" s="940"/>
      <c r="Q5174" s="890"/>
      <c r="R5174" s="891"/>
      <c r="S5174" s="890"/>
      <c r="T5174" s="891"/>
      <c r="U5174" s="890"/>
      <c r="V5174" s="891"/>
      <c r="W5174" s="890"/>
      <c r="X5174" s="891"/>
      <c r="Y5174" s="890"/>
      <c r="Z5174" s="891"/>
      <c r="AA5174" s="890"/>
      <c r="AB5174" s="891"/>
      <c r="AC5174" s="890"/>
      <c r="AD5174" s="891"/>
      <c r="AE5174" s="164"/>
      <c r="AF5174" s="164"/>
      <c r="AG5174" s="199">
        <f t="shared" si="1592"/>
        <v>0</v>
      </c>
      <c r="AH5174" s="219" t="b">
        <f t="shared" si="1593"/>
        <v>0</v>
      </c>
      <c r="AI5174" s="198" t="str">
        <f t="shared" si="1594"/>
        <v/>
      </c>
      <c r="AJ5174" s="219" t="b">
        <f t="shared" si="1595"/>
        <v>0</v>
      </c>
      <c r="AK5174" s="198" t="str">
        <f t="shared" si="1596"/>
        <v/>
      </c>
      <c r="AL5174" s="219" t="b">
        <f t="shared" si="1597"/>
        <v>0</v>
      </c>
      <c r="AM5174" s="351">
        <f t="shared" si="1598"/>
        <v>0</v>
      </c>
      <c r="AN5174" s="164"/>
      <c r="AO5174" s="164"/>
      <c r="AP5174" s="164"/>
      <c r="AQ5174" s="402">
        <f t="shared" si="1599"/>
        <v>0</v>
      </c>
      <c r="AR5174" s="370" t="str">
        <f>IF(AQ5174=0,"",
IF(SUM($AQ$3585:AQ5174)=1,AS5174,
IF($AQ$5285&gt;SUM($AQ$3585:AQ5174),_xlfn.CONCAT(", ",AS5174),
IF($AQ$5285=SUM($AQ$3585:AQ5174),_xlfn.CONCAT(" y ",AS5174)))))</f>
        <v/>
      </c>
      <c r="AS5174" s="156" t="s">
        <v>8965</v>
      </c>
    </row>
    <row r="5175" spans="1:45" ht="15" customHeight="1">
      <c r="A5175" s="57"/>
      <c r="B5175" s="26"/>
      <c r="C5175" s="716" t="s">
        <v>8966</v>
      </c>
      <c r="D5175" s="716"/>
      <c r="E5175" s="941"/>
      <c r="F5175" s="942"/>
      <c r="G5175" s="942"/>
      <c r="H5175" s="943"/>
      <c r="I5175" s="940"/>
      <c r="J5175" s="940"/>
      <c r="K5175" s="940"/>
      <c r="L5175" s="940"/>
      <c r="M5175" s="940"/>
      <c r="N5175" s="940"/>
      <c r="O5175" s="940"/>
      <c r="P5175" s="940"/>
      <c r="Q5175" s="890"/>
      <c r="R5175" s="891"/>
      <c r="S5175" s="890"/>
      <c r="T5175" s="891"/>
      <c r="U5175" s="890"/>
      <c r="V5175" s="891"/>
      <c r="W5175" s="890"/>
      <c r="X5175" s="891"/>
      <c r="Y5175" s="890"/>
      <c r="Z5175" s="891"/>
      <c r="AA5175" s="890"/>
      <c r="AB5175" s="891"/>
      <c r="AC5175" s="890"/>
      <c r="AD5175" s="891"/>
      <c r="AE5175" s="164"/>
      <c r="AF5175" s="164"/>
      <c r="AG5175" s="199">
        <f t="shared" si="1592"/>
        <v>0</v>
      </c>
      <c r="AH5175" s="219" t="b">
        <f t="shared" si="1593"/>
        <v>0</v>
      </c>
      <c r="AI5175" s="198" t="str">
        <f t="shared" si="1594"/>
        <v/>
      </c>
      <c r="AJ5175" s="219" t="b">
        <f t="shared" si="1595"/>
        <v>0</v>
      </c>
      <c r="AK5175" s="198" t="str">
        <f t="shared" si="1596"/>
        <v/>
      </c>
      <c r="AL5175" s="219" t="b">
        <f t="shared" si="1597"/>
        <v>0</v>
      </c>
      <c r="AM5175" s="351">
        <f t="shared" si="1598"/>
        <v>0</v>
      </c>
      <c r="AN5175" s="164"/>
      <c r="AO5175" s="164"/>
      <c r="AP5175" s="164"/>
      <c r="AQ5175" s="402">
        <f t="shared" si="1599"/>
        <v>0</v>
      </c>
      <c r="AR5175" s="370" t="str">
        <f>IF(AQ5175=0,"",
IF(SUM($AQ$3585:AQ5175)=1,AS5175,
IF($AQ$5285&gt;SUM($AQ$3585:AQ5175),_xlfn.CONCAT(", ",AS5175),
IF($AQ$5285=SUM($AQ$3585:AQ5175),_xlfn.CONCAT(" y ",AS5175)))))</f>
        <v/>
      </c>
      <c r="AS5175" s="156" t="s">
        <v>8967</v>
      </c>
    </row>
    <row r="5176" spans="1:45" ht="15" customHeight="1">
      <c r="A5176" s="57"/>
      <c r="B5176" s="26"/>
      <c r="C5176" s="716" t="s">
        <v>8968</v>
      </c>
      <c r="D5176" s="716"/>
      <c r="E5176" s="941"/>
      <c r="F5176" s="942"/>
      <c r="G5176" s="942"/>
      <c r="H5176" s="943"/>
      <c r="I5176" s="940"/>
      <c r="J5176" s="940"/>
      <c r="K5176" s="940"/>
      <c r="L5176" s="940"/>
      <c r="M5176" s="940"/>
      <c r="N5176" s="940"/>
      <c r="O5176" s="940"/>
      <c r="P5176" s="940"/>
      <c r="Q5176" s="890"/>
      <c r="R5176" s="891"/>
      <c r="S5176" s="890"/>
      <c r="T5176" s="891"/>
      <c r="U5176" s="890"/>
      <c r="V5176" s="891"/>
      <c r="W5176" s="890"/>
      <c r="X5176" s="891"/>
      <c r="Y5176" s="890"/>
      <c r="Z5176" s="891"/>
      <c r="AA5176" s="890"/>
      <c r="AB5176" s="891"/>
      <c r="AC5176" s="890"/>
      <c r="AD5176" s="891"/>
      <c r="AE5176" s="164"/>
      <c r="AF5176" s="164"/>
      <c r="AG5176" s="199">
        <f t="shared" si="1592"/>
        <v>0</v>
      </c>
      <c r="AH5176" s="219" t="b">
        <f t="shared" si="1593"/>
        <v>0</v>
      </c>
      <c r="AI5176" s="198" t="str">
        <f t="shared" si="1594"/>
        <v/>
      </c>
      <c r="AJ5176" s="219" t="b">
        <f t="shared" si="1595"/>
        <v>0</v>
      </c>
      <c r="AK5176" s="198" t="str">
        <f t="shared" si="1596"/>
        <v/>
      </c>
      <c r="AL5176" s="219" t="b">
        <f t="shared" si="1597"/>
        <v>0</v>
      </c>
      <c r="AM5176" s="351">
        <f t="shared" si="1598"/>
        <v>0</v>
      </c>
      <c r="AN5176" s="164"/>
      <c r="AO5176" s="164"/>
      <c r="AP5176" s="164"/>
      <c r="AQ5176" s="402">
        <f t="shared" si="1599"/>
        <v>0</v>
      </c>
      <c r="AR5176" s="370" t="str">
        <f>IF(AQ5176=0,"",
IF(SUM($AQ$3585:AQ5176)=1,AS5176,
IF($AQ$5285&gt;SUM($AQ$3585:AQ5176),_xlfn.CONCAT(", ",AS5176),
IF($AQ$5285=SUM($AQ$3585:AQ5176),_xlfn.CONCAT(" y ",AS5176)))))</f>
        <v/>
      </c>
      <c r="AS5176" s="156" t="s">
        <v>8969</v>
      </c>
    </row>
    <row r="5177" spans="1:45" ht="15" customHeight="1">
      <c r="A5177" s="57"/>
      <c r="B5177" s="26"/>
      <c r="C5177" s="716" t="s">
        <v>8970</v>
      </c>
      <c r="D5177" s="716"/>
      <c r="E5177" s="941"/>
      <c r="F5177" s="942"/>
      <c r="G5177" s="942"/>
      <c r="H5177" s="943"/>
      <c r="I5177" s="940"/>
      <c r="J5177" s="940"/>
      <c r="K5177" s="940"/>
      <c r="L5177" s="940"/>
      <c r="M5177" s="940"/>
      <c r="N5177" s="940"/>
      <c r="O5177" s="940"/>
      <c r="P5177" s="940"/>
      <c r="Q5177" s="890"/>
      <c r="R5177" s="891"/>
      <c r="S5177" s="890"/>
      <c r="T5177" s="891"/>
      <c r="U5177" s="890"/>
      <c r="V5177" s="891"/>
      <c r="W5177" s="890"/>
      <c r="X5177" s="891"/>
      <c r="Y5177" s="890"/>
      <c r="Z5177" s="891"/>
      <c r="AA5177" s="890"/>
      <c r="AB5177" s="891"/>
      <c r="AC5177" s="890"/>
      <c r="AD5177" s="891"/>
      <c r="AE5177" s="164"/>
      <c r="AF5177" s="164"/>
      <c r="AG5177" s="199">
        <f t="shared" si="1592"/>
        <v>0</v>
      </c>
      <c r="AH5177" s="219" t="b">
        <f t="shared" si="1593"/>
        <v>0</v>
      </c>
      <c r="AI5177" s="198" t="str">
        <f t="shared" si="1594"/>
        <v/>
      </c>
      <c r="AJ5177" s="219" t="b">
        <f t="shared" si="1595"/>
        <v>0</v>
      </c>
      <c r="AK5177" s="198" t="str">
        <f t="shared" si="1596"/>
        <v/>
      </c>
      <c r="AL5177" s="219" t="b">
        <f t="shared" si="1597"/>
        <v>0</v>
      </c>
      <c r="AM5177" s="351">
        <f t="shared" si="1598"/>
        <v>0</v>
      </c>
      <c r="AN5177" s="164"/>
      <c r="AO5177" s="164"/>
      <c r="AP5177" s="164"/>
      <c r="AQ5177" s="402">
        <f t="shared" si="1599"/>
        <v>0</v>
      </c>
      <c r="AR5177" s="370" t="str">
        <f>IF(AQ5177=0,"",
IF(SUM($AQ$3585:AQ5177)=1,AS5177,
IF($AQ$5285&gt;SUM($AQ$3585:AQ5177),_xlfn.CONCAT(", ",AS5177),
IF($AQ$5285=SUM($AQ$3585:AQ5177),_xlfn.CONCAT(" y ",AS5177)))))</f>
        <v/>
      </c>
      <c r="AS5177" s="156" t="s">
        <v>8971</v>
      </c>
    </row>
    <row r="5178" spans="1:45" ht="15" customHeight="1">
      <c r="A5178" s="57"/>
      <c r="B5178" s="26"/>
      <c r="C5178" s="716" t="s">
        <v>8972</v>
      </c>
      <c r="D5178" s="716"/>
      <c r="E5178" s="941"/>
      <c r="F5178" s="942"/>
      <c r="G5178" s="942"/>
      <c r="H5178" s="943"/>
      <c r="I5178" s="940"/>
      <c r="J5178" s="940"/>
      <c r="K5178" s="940"/>
      <c r="L5178" s="940"/>
      <c r="M5178" s="940"/>
      <c r="N5178" s="940"/>
      <c r="O5178" s="940"/>
      <c r="P5178" s="940"/>
      <c r="Q5178" s="890"/>
      <c r="R5178" s="891"/>
      <c r="S5178" s="890"/>
      <c r="T5178" s="891"/>
      <c r="U5178" s="890"/>
      <c r="V5178" s="891"/>
      <c r="W5178" s="890"/>
      <c r="X5178" s="891"/>
      <c r="Y5178" s="890"/>
      <c r="Z5178" s="891"/>
      <c r="AA5178" s="890"/>
      <c r="AB5178" s="891"/>
      <c r="AC5178" s="890"/>
      <c r="AD5178" s="891"/>
      <c r="AE5178" s="164"/>
      <c r="AF5178" s="164"/>
      <c r="AG5178" s="199">
        <f t="shared" si="1592"/>
        <v>0</v>
      </c>
      <c r="AH5178" s="219" t="b">
        <f t="shared" si="1593"/>
        <v>0</v>
      </c>
      <c r="AI5178" s="198" t="str">
        <f t="shared" si="1594"/>
        <v/>
      </c>
      <c r="AJ5178" s="219" t="b">
        <f t="shared" si="1595"/>
        <v>0</v>
      </c>
      <c r="AK5178" s="198" t="str">
        <f t="shared" si="1596"/>
        <v/>
      </c>
      <c r="AL5178" s="219" t="b">
        <f t="shared" si="1597"/>
        <v>0</v>
      </c>
      <c r="AM5178" s="351">
        <f t="shared" si="1598"/>
        <v>0</v>
      </c>
      <c r="AN5178" s="164"/>
      <c r="AO5178" s="164"/>
      <c r="AP5178" s="164"/>
      <c r="AQ5178" s="402">
        <f t="shared" si="1599"/>
        <v>0</v>
      </c>
      <c r="AR5178" s="370" t="str">
        <f>IF(AQ5178=0,"",
IF(SUM($AQ$3585:AQ5178)=1,AS5178,
IF($AQ$5285&gt;SUM($AQ$3585:AQ5178),_xlfn.CONCAT(", ",AS5178),
IF($AQ$5285=SUM($AQ$3585:AQ5178),_xlfn.CONCAT(" y ",AS5178)))))</f>
        <v/>
      </c>
      <c r="AS5178" s="156" t="s">
        <v>8973</v>
      </c>
    </row>
    <row r="5179" spans="1:45" ht="15" customHeight="1">
      <c r="A5179" s="57"/>
      <c r="B5179" s="26"/>
      <c r="C5179" s="716" t="s">
        <v>8974</v>
      </c>
      <c r="D5179" s="716"/>
      <c r="E5179" s="941"/>
      <c r="F5179" s="942"/>
      <c r="G5179" s="942"/>
      <c r="H5179" s="943"/>
      <c r="I5179" s="940"/>
      <c r="J5179" s="940"/>
      <c r="K5179" s="940"/>
      <c r="L5179" s="940"/>
      <c r="M5179" s="940"/>
      <c r="N5179" s="940"/>
      <c r="O5179" s="940"/>
      <c r="P5179" s="940"/>
      <c r="Q5179" s="890"/>
      <c r="R5179" s="891"/>
      <c r="S5179" s="890"/>
      <c r="T5179" s="891"/>
      <c r="U5179" s="890"/>
      <c r="V5179" s="891"/>
      <c r="W5179" s="890"/>
      <c r="X5179" s="891"/>
      <c r="Y5179" s="890"/>
      <c r="Z5179" s="891"/>
      <c r="AA5179" s="890"/>
      <c r="AB5179" s="891"/>
      <c r="AC5179" s="890"/>
      <c r="AD5179" s="891"/>
      <c r="AE5179" s="164"/>
      <c r="AF5179" s="164"/>
      <c r="AG5179" s="199">
        <f t="shared" si="1592"/>
        <v>0</v>
      </c>
      <c r="AH5179" s="219" t="b">
        <f t="shared" si="1593"/>
        <v>0</v>
      </c>
      <c r="AI5179" s="198" t="str">
        <f t="shared" si="1594"/>
        <v/>
      </c>
      <c r="AJ5179" s="219" t="b">
        <f t="shared" si="1595"/>
        <v>0</v>
      </c>
      <c r="AK5179" s="198" t="str">
        <f t="shared" si="1596"/>
        <v/>
      </c>
      <c r="AL5179" s="219" t="b">
        <f t="shared" si="1597"/>
        <v>0</v>
      </c>
      <c r="AM5179" s="351">
        <f t="shared" si="1598"/>
        <v>0</v>
      </c>
      <c r="AN5179" s="164"/>
      <c r="AO5179" s="164"/>
      <c r="AP5179" s="164"/>
      <c r="AQ5179" s="402">
        <f t="shared" si="1599"/>
        <v>0</v>
      </c>
      <c r="AR5179" s="370" t="str">
        <f>IF(AQ5179=0,"",
IF(SUM($AQ$3585:AQ5179)=1,AS5179,
IF($AQ$5285&gt;SUM($AQ$3585:AQ5179),_xlfn.CONCAT(", ",AS5179),
IF($AQ$5285=SUM($AQ$3585:AQ5179),_xlfn.CONCAT(" y ",AS5179)))))</f>
        <v/>
      </c>
      <c r="AS5179" s="156" t="s">
        <v>8975</v>
      </c>
    </row>
    <row r="5180" spans="1:45" ht="15" customHeight="1">
      <c r="A5180" s="57"/>
      <c r="B5180" s="26"/>
      <c r="C5180" s="716" t="s">
        <v>8976</v>
      </c>
      <c r="D5180" s="716"/>
      <c r="E5180" s="941"/>
      <c r="F5180" s="942"/>
      <c r="G5180" s="942"/>
      <c r="H5180" s="943"/>
      <c r="I5180" s="940"/>
      <c r="J5180" s="940"/>
      <c r="K5180" s="940"/>
      <c r="L5180" s="940"/>
      <c r="M5180" s="940"/>
      <c r="N5180" s="940"/>
      <c r="O5180" s="940"/>
      <c r="P5180" s="940"/>
      <c r="Q5180" s="890"/>
      <c r="R5180" s="891"/>
      <c r="S5180" s="890"/>
      <c r="T5180" s="891"/>
      <c r="U5180" s="890"/>
      <c r="V5180" s="891"/>
      <c r="W5180" s="890"/>
      <c r="X5180" s="891"/>
      <c r="Y5180" s="890"/>
      <c r="Z5180" s="891"/>
      <c r="AA5180" s="890"/>
      <c r="AB5180" s="891"/>
      <c r="AC5180" s="890"/>
      <c r="AD5180" s="891"/>
      <c r="AE5180" s="164"/>
      <c r="AF5180" s="164"/>
      <c r="AG5180" s="199">
        <f t="shared" si="1592"/>
        <v>0</v>
      </c>
      <c r="AH5180" s="219" t="b">
        <f t="shared" si="1593"/>
        <v>0</v>
      </c>
      <c r="AI5180" s="198" t="str">
        <f t="shared" si="1594"/>
        <v/>
      </c>
      <c r="AJ5180" s="219" t="b">
        <f t="shared" si="1595"/>
        <v>0</v>
      </c>
      <c r="AK5180" s="198" t="str">
        <f t="shared" si="1596"/>
        <v/>
      </c>
      <c r="AL5180" s="219" t="b">
        <f t="shared" si="1597"/>
        <v>0</v>
      </c>
      <c r="AM5180" s="351">
        <f t="shared" si="1598"/>
        <v>0</v>
      </c>
      <c r="AN5180" s="164"/>
      <c r="AO5180" s="164"/>
      <c r="AP5180" s="164"/>
      <c r="AQ5180" s="402">
        <f t="shared" si="1599"/>
        <v>0</v>
      </c>
      <c r="AR5180" s="370" t="str">
        <f>IF(AQ5180=0,"",
IF(SUM($AQ$3585:AQ5180)=1,AS5180,
IF($AQ$5285&gt;SUM($AQ$3585:AQ5180),_xlfn.CONCAT(", ",AS5180),
IF($AQ$5285=SUM($AQ$3585:AQ5180),_xlfn.CONCAT(" y ",AS5180)))))</f>
        <v/>
      </c>
      <c r="AS5180" s="156" t="s">
        <v>8977</v>
      </c>
    </row>
    <row r="5181" spans="1:45" ht="15" customHeight="1">
      <c r="A5181" s="57"/>
      <c r="B5181" s="26"/>
      <c r="C5181" s="716" t="s">
        <v>8978</v>
      </c>
      <c r="D5181" s="716"/>
      <c r="E5181" s="941"/>
      <c r="F5181" s="942"/>
      <c r="G5181" s="942"/>
      <c r="H5181" s="943"/>
      <c r="I5181" s="940"/>
      <c r="J5181" s="940"/>
      <c r="K5181" s="940"/>
      <c r="L5181" s="940"/>
      <c r="M5181" s="940"/>
      <c r="N5181" s="940"/>
      <c r="O5181" s="940"/>
      <c r="P5181" s="940"/>
      <c r="Q5181" s="890"/>
      <c r="R5181" s="891"/>
      <c r="S5181" s="890"/>
      <c r="T5181" s="891"/>
      <c r="U5181" s="890"/>
      <c r="V5181" s="891"/>
      <c r="W5181" s="890"/>
      <c r="X5181" s="891"/>
      <c r="Y5181" s="890"/>
      <c r="Z5181" s="891"/>
      <c r="AA5181" s="890"/>
      <c r="AB5181" s="891"/>
      <c r="AC5181" s="890"/>
      <c r="AD5181" s="891"/>
      <c r="AE5181" s="164"/>
      <c r="AF5181" s="164"/>
      <c r="AG5181" s="199">
        <f t="shared" si="1592"/>
        <v>0</v>
      </c>
      <c r="AH5181" s="219" t="b">
        <f t="shared" si="1593"/>
        <v>0</v>
      </c>
      <c r="AI5181" s="198" t="str">
        <f t="shared" si="1594"/>
        <v/>
      </c>
      <c r="AJ5181" s="219" t="b">
        <f t="shared" si="1595"/>
        <v>0</v>
      </c>
      <c r="AK5181" s="198" t="str">
        <f t="shared" si="1596"/>
        <v/>
      </c>
      <c r="AL5181" s="219" t="b">
        <f t="shared" si="1597"/>
        <v>0</v>
      </c>
      <c r="AM5181" s="351">
        <f t="shared" si="1598"/>
        <v>0</v>
      </c>
      <c r="AN5181" s="164"/>
      <c r="AO5181" s="164"/>
      <c r="AP5181" s="164"/>
      <c r="AQ5181" s="402">
        <f t="shared" si="1599"/>
        <v>0</v>
      </c>
      <c r="AR5181" s="370" t="str">
        <f>IF(AQ5181=0,"",
IF(SUM($AQ$3585:AQ5181)=1,AS5181,
IF($AQ$5285&gt;SUM($AQ$3585:AQ5181),_xlfn.CONCAT(", ",AS5181),
IF($AQ$5285=SUM($AQ$3585:AQ5181),_xlfn.CONCAT(" y ",AS5181)))))</f>
        <v/>
      </c>
      <c r="AS5181" s="156" t="s">
        <v>8979</v>
      </c>
    </row>
    <row r="5182" spans="1:45" ht="15" customHeight="1">
      <c r="A5182" s="57"/>
      <c r="B5182" s="26"/>
      <c r="C5182" s="716" t="s">
        <v>8980</v>
      </c>
      <c r="D5182" s="716"/>
      <c r="E5182" s="941"/>
      <c r="F5182" s="942"/>
      <c r="G5182" s="942"/>
      <c r="H5182" s="943"/>
      <c r="I5182" s="940"/>
      <c r="J5182" s="940"/>
      <c r="K5182" s="940"/>
      <c r="L5182" s="940"/>
      <c r="M5182" s="940"/>
      <c r="N5182" s="940"/>
      <c r="O5182" s="940"/>
      <c r="P5182" s="940"/>
      <c r="Q5182" s="890"/>
      <c r="R5182" s="891"/>
      <c r="S5182" s="890"/>
      <c r="T5182" s="891"/>
      <c r="U5182" s="890"/>
      <c r="V5182" s="891"/>
      <c r="W5182" s="890"/>
      <c r="X5182" s="891"/>
      <c r="Y5182" s="890"/>
      <c r="Z5182" s="891"/>
      <c r="AA5182" s="890"/>
      <c r="AB5182" s="891"/>
      <c r="AC5182" s="890"/>
      <c r="AD5182" s="891"/>
      <c r="AE5182" s="164"/>
      <c r="AF5182" s="164"/>
      <c r="AG5182" s="199">
        <f t="shared" si="1592"/>
        <v>0</v>
      </c>
      <c r="AH5182" s="219" t="b">
        <f t="shared" si="1593"/>
        <v>0</v>
      </c>
      <c r="AI5182" s="198" t="str">
        <f t="shared" si="1594"/>
        <v/>
      </c>
      <c r="AJ5182" s="219" t="b">
        <f t="shared" si="1595"/>
        <v>0</v>
      </c>
      <c r="AK5182" s="198" t="str">
        <f t="shared" si="1596"/>
        <v/>
      </c>
      <c r="AL5182" s="219" t="b">
        <f t="shared" si="1597"/>
        <v>0</v>
      </c>
      <c r="AM5182" s="351">
        <f t="shared" si="1598"/>
        <v>0</v>
      </c>
      <c r="AN5182" s="164"/>
      <c r="AO5182" s="164"/>
      <c r="AP5182" s="164"/>
      <c r="AQ5182" s="402">
        <f t="shared" si="1599"/>
        <v>0</v>
      </c>
      <c r="AR5182" s="370" t="str">
        <f>IF(AQ5182=0,"",
IF(SUM($AQ$3585:AQ5182)=1,AS5182,
IF($AQ$5285&gt;SUM($AQ$3585:AQ5182),_xlfn.CONCAT(", ",AS5182),
IF($AQ$5285=SUM($AQ$3585:AQ5182),_xlfn.CONCAT(" y ",AS5182)))))</f>
        <v/>
      </c>
      <c r="AS5182" s="156" t="s">
        <v>8981</v>
      </c>
    </row>
    <row r="5183" spans="1:45" ht="15" customHeight="1">
      <c r="A5183" s="57"/>
      <c r="B5183" s="26"/>
      <c r="C5183" s="716" t="s">
        <v>8982</v>
      </c>
      <c r="D5183" s="716"/>
      <c r="E5183" s="941"/>
      <c r="F5183" s="942"/>
      <c r="G5183" s="942"/>
      <c r="H5183" s="943"/>
      <c r="I5183" s="940"/>
      <c r="J5183" s="940"/>
      <c r="K5183" s="940"/>
      <c r="L5183" s="940"/>
      <c r="M5183" s="940"/>
      <c r="N5183" s="940"/>
      <c r="O5183" s="940"/>
      <c r="P5183" s="940"/>
      <c r="Q5183" s="890"/>
      <c r="R5183" s="891"/>
      <c r="S5183" s="890"/>
      <c r="T5183" s="891"/>
      <c r="U5183" s="890"/>
      <c r="V5183" s="891"/>
      <c r="W5183" s="890"/>
      <c r="X5183" s="891"/>
      <c r="Y5183" s="890"/>
      <c r="Z5183" s="891"/>
      <c r="AA5183" s="890"/>
      <c r="AB5183" s="891"/>
      <c r="AC5183" s="890"/>
      <c r="AD5183" s="891"/>
      <c r="AE5183" s="164"/>
      <c r="AF5183" s="164"/>
      <c r="AG5183" s="199">
        <f t="shared" si="1592"/>
        <v>0</v>
      </c>
      <c r="AH5183" s="219" t="b">
        <f t="shared" si="1593"/>
        <v>0</v>
      </c>
      <c r="AI5183" s="198" t="str">
        <f t="shared" si="1594"/>
        <v/>
      </c>
      <c r="AJ5183" s="219" t="b">
        <f t="shared" si="1595"/>
        <v>0</v>
      </c>
      <c r="AK5183" s="198" t="str">
        <f t="shared" si="1596"/>
        <v/>
      </c>
      <c r="AL5183" s="219" t="b">
        <f t="shared" si="1597"/>
        <v>0</v>
      </c>
      <c r="AM5183" s="351">
        <f t="shared" si="1598"/>
        <v>0</v>
      </c>
      <c r="AN5183" s="164"/>
      <c r="AO5183" s="164"/>
      <c r="AP5183" s="164"/>
      <c r="AQ5183" s="402">
        <f t="shared" si="1599"/>
        <v>0</v>
      </c>
      <c r="AR5183" s="370" t="str">
        <f>IF(AQ5183=0,"",
IF(SUM($AQ$3585:AQ5183)=1,AS5183,
IF($AQ$5285&gt;SUM($AQ$3585:AQ5183),_xlfn.CONCAT(", ",AS5183),
IF($AQ$5285=SUM($AQ$3585:AQ5183),_xlfn.CONCAT(" y ",AS5183)))))</f>
        <v/>
      </c>
      <c r="AS5183" s="156" t="s">
        <v>8983</v>
      </c>
    </row>
    <row r="5184" spans="1:45" ht="15" customHeight="1">
      <c r="A5184" s="57"/>
      <c r="B5184" s="26"/>
      <c r="C5184" s="716" t="s">
        <v>8984</v>
      </c>
      <c r="D5184" s="716"/>
      <c r="E5184" s="941"/>
      <c r="F5184" s="942"/>
      <c r="G5184" s="942"/>
      <c r="H5184" s="943"/>
      <c r="I5184" s="940"/>
      <c r="J5184" s="940"/>
      <c r="K5184" s="940"/>
      <c r="L5184" s="940"/>
      <c r="M5184" s="940"/>
      <c r="N5184" s="940"/>
      <c r="O5184" s="940"/>
      <c r="P5184" s="940"/>
      <c r="Q5184" s="890"/>
      <c r="R5184" s="891"/>
      <c r="S5184" s="890"/>
      <c r="T5184" s="891"/>
      <c r="U5184" s="890"/>
      <c r="V5184" s="891"/>
      <c r="W5184" s="890"/>
      <c r="X5184" s="891"/>
      <c r="Y5184" s="890"/>
      <c r="Z5184" s="891"/>
      <c r="AA5184" s="890"/>
      <c r="AB5184" s="891"/>
      <c r="AC5184" s="890"/>
      <c r="AD5184" s="891"/>
      <c r="AE5184" s="164"/>
      <c r="AF5184" s="164"/>
      <c r="AG5184" s="199">
        <f t="shared" si="1592"/>
        <v>0</v>
      </c>
      <c r="AH5184" s="219" t="b">
        <f t="shared" si="1593"/>
        <v>0</v>
      </c>
      <c r="AI5184" s="198" t="str">
        <f t="shared" si="1594"/>
        <v/>
      </c>
      <c r="AJ5184" s="219" t="b">
        <f t="shared" si="1595"/>
        <v>0</v>
      </c>
      <c r="AK5184" s="198" t="str">
        <f t="shared" si="1596"/>
        <v/>
      </c>
      <c r="AL5184" s="219" t="b">
        <f t="shared" si="1597"/>
        <v>0</v>
      </c>
      <c r="AM5184" s="351">
        <f t="shared" si="1598"/>
        <v>0</v>
      </c>
      <c r="AN5184" s="164"/>
      <c r="AO5184" s="164"/>
      <c r="AP5184" s="164"/>
      <c r="AQ5184" s="402">
        <f t="shared" si="1599"/>
        <v>0</v>
      </c>
      <c r="AR5184" s="370" t="str">
        <f>IF(AQ5184=0,"",
IF(SUM($AQ$3585:AQ5184)=1,AS5184,
IF($AQ$5285&gt;SUM($AQ$3585:AQ5184),_xlfn.CONCAT(", ",AS5184),
IF($AQ$5285=SUM($AQ$3585:AQ5184),_xlfn.CONCAT(" y ",AS5184)))))</f>
        <v/>
      </c>
      <c r="AS5184" s="156" t="s">
        <v>8985</v>
      </c>
    </row>
    <row r="5185" spans="1:45" ht="15" customHeight="1">
      <c r="A5185" s="57"/>
      <c r="B5185" s="26"/>
      <c r="C5185" s="716" t="s">
        <v>8986</v>
      </c>
      <c r="D5185" s="716"/>
      <c r="E5185" s="941"/>
      <c r="F5185" s="942"/>
      <c r="G5185" s="942"/>
      <c r="H5185" s="943"/>
      <c r="I5185" s="940"/>
      <c r="J5185" s="940"/>
      <c r="K5185" s="940"/>
      <c r="L5185" s="940"/>
      <c r="M5185" s="940"/>
      <c r="N5185" s="940"/>
      <c r="O5185" s="940"/>
      <c r="P5185" s="940"/>
      <c r="Q5185" s="890"/>
      <c r="R5185" s="891"/>
      <c r="S5185" s="890"/>
      <c r="T5185" s="891"/>
      <c r="U5185" s="890"/>
      <c r="V5185" s="891"/>
      <c r="W5185" s="890"/>
      <c r="X5185" s="891"/>
      <c r="Y5185" s="890"/>
      <c r="Z5185" s="891"/>
      <c r="AA5185" s="890"/>
      <c r="AB5185" s="891"/>
      <c r="AC5185" s="890"/>
      <c r="AD5185" s="891"/>
      <c r="AE5185" s="164"/>
      <c r="AF5185" s="164"/>
      <c r="AG5185" s="199">
        <f t="shared" si="1592"/>
        <v>0</v>
      </c>
      <c r="AH5185" s="219" t="b">
        <f t="shared" si="1593"/>
        <v>0</v>
      </c>
      <c r="AI5185" s="198" t="str">
        <f t="shared" si="1594"/>
        <v/>
      </c>
      <c r="AJ5185" s="219" t="b">
        <f t="shared" si="1595"/>
        <v>0</v>
      </c>
      <c r="AK5185" s="198" t="str">
        <f t="shared" si="1596"/>
        <v/>
      </c>
      <c r="AL5185" s="219" t="b">
        <f t="shared" si="1597"/>
        <v>0</v>
      </c>
      <c r="AM5185" s="351">
        <f t="shared" si="1598"/>
        <v>0</v>
      </c>
      <c r="AN5185" s="164"/>
      <c r="AO5185" s="164"/>
      <c r="AP5185" s="164"/>
      <c r="AQ5185" s="402">
        <f t="shared" si="1599"/>
        <v>0</v>
      </c>
      <c r="AR5185" s="370" t="str">
        <f>IF(AQ5185=0,"",
IF(SUM($AQ$3585:AQ5185)=1,AS5185,
IF($AQ$5285&gt;SUM($AQ$3585:AQ5185),_xlfn.CONCAT(", ",AS5185),
IF($AQ$5285=SUM($AQ$3585:AQ5185),_xlfn.CONCAT(" y ",AS5185)))))</f>
        <v/>
      </c>
      <c r="AS5185" s="156" t="s">
        <v>8987</v>
      </c>
    </row>
    <row r="5186" spans="1:45" ht="15" customHeight="1">
      <c r="A5186" s="57"/>
      <c r="B5186" s="26"/>
      <c r="C5186" s="716" t="s">
        <v>8988</v>
      </c>
      <c r="D5186" s="716"/>
      <c r="E5186" s="941"/>
      <c r="F5186" s="942"/>
      <c r="G5186" s="942"/>
      <c r="H5186" s="943"/>
      <c r="I5186" s="940"/>
      <c r="J5186" s="940"/>
      <c r="K5186" s="940"/>
      <c r="L5186" s="940"/>
      <c r="M5186" s="940"/>
      <c r="N5186" s="940"/>
      <c r="O5186" s="940"/>
      <c r="P5186" s="940"/>
      <c r="Q5186" s="890"/>
      <c r="R5186" s="891"/>
      <c r="S5186" s="890"/>
      <c r="T5186" s="891"/>
      <c r="U5186" s="890"/>
      <c r="V5186" s="891"/>
      <c r="W5186" s="890"/>
      <c r="X5186" s="891"/>
      <c r="Y5186" s="890"/>
      <c r="Z5186" s="891"/>
      <c r="AA5186" s="890"/>
      <c r="AB5186" s="891"/>
      <c r="AC5186" s="890"/>
      <c r="AD5186" s="891"/>
      <c r="AE5186" s="164"/>
      <c r="AF5186" s="164"/>
      <c r="AG5186" s="199">
        <f t="shared" ref="AG5186:AG5249" si="1600">IF(AND(OR($I$3563="X",$T$3563="X"),COUNTA(E5186:AD5186)=0),0,IF(AND(COUNTBLANK(E5186)=1,COUNTA(I5186:AD5186)=0),0,IF(AND($C$3563="X",COUNTBLANK(E5186)=0,COUNTA(I5186:P5186)=2,COUNTA(Q5186:AB5186)&gt;0,AC5186=""),0,IF(AND($C$3563="X",COUNTBLANK(E5186)=0,COUNTA(I5186:P5186)=2,COUNTA(Q5186:AB5186)=0,AC5186="X"),0,1))))</f>
        <v>0</v>
      </c>
      <c r="AH5186" s="219" t="b">
        <f t="shared" ref="AH5186:AH5249" si="1601">NOT(EXACT($E5186,UPPER($E5186)))</f>
        <v>0</v>
      </c>
      <c r="AI5186" s="198" t="str">
        <f t="shared" ref="AI5186:AI5249" si="1602">SUBSTITUTE( SUBSTITUTE( SUBSTITUTE( SUBSTITUTE( SUBSTITUTE( SUBSTITUTE( SUBSTITUTE( SUBSTITUTE( SUBSTITUTE( SUBSTITUTE($E5186, "á", "a"), "é", "e"), "í", "i"), "ó", "o"), "ú", "u"), "Á", "A"), "É", "E"), "Í", "I"), "Ó", "O"), "Ú", "U")</f>
        <v/>
      </c>
      <c r="AJ5186" s="219" t="b">
        <f t="shared" ref="AJ5186:AJ5249" si="1603">NOT(EXACT($E5186,AI5186))</f>
        <v>0</v>
      </c>
      <c r="AK5186" s="198" t="str">
        <f t="shared" ref="AK5186:AK5249" si="1604">SUBSTITUTE((SUBSTITUTE(SUBSTITUTE(SUBSTITUTE($E5186,".",""),",",""),"(","")),")","")</f>
        <v/>
      </c>
      <c r="AL5186" s="219" t="b">
        <f t="shared" ref="AL5186:AL5249" si="1605">NOT(EXACT($E5186,AK5186))</f>
        <v>0</v>
      </c>
      <c r="AM5186" s="351">
        <f t="shared" ref="AM5186:AM5249" si="1606">IF(AND($AC5186="X",COUNTA(Q5186:AB5186)&gt;0),1,0)</f>
        <v>0</v>
      </c>
      <c r="AN5186" s="164"/>
      <c r="AO5186" s="164"/>
      <c r="AP5186" s="164"/>
      <c r="AQ5186" s="402">
        <f t="shared" ref="AQ5186:AQ5249" si="1607">IF(SUM(AG5186)=0,0,1)</f>
        <v>0</v>
      </c>
      <c r="AR5186" s="370" t="str">
        <f>IF(AQ5186=0,"",
IF(SUM($AQ$3585:AQ5186)=1,AS5186,
IF($AQ$5285&gt;SUM($AQ$3585:AQ5186),_xlfn.CONCAT(", ",AS5186),
IF($AQ$5285=SUM($AQ$3585:AQ5186),_xlfn.CONCAT(" y ",AS5186)))))</f>
        <v/>
      </c>
      <c r="AS5186" s="156" t="s">
        <v>8989</v>
      </c>
    </row>
    <row r="5187" spans="1:45" ht="15" customHeight="1">
      <c r="A5187" s="57"/>
      <c r="B5187" s="26"/>
      <c r="C5187" s="716" t="s">
        <v>8990</v>
      </c>
      <c r="D5187" s="716"/>
      <c r="E5187" s="941"/>
      <c r="F5187" s="942"/>
      <c r="G5187" s="942"/>
      <c r="H5187" s="943"/>
      <c r="I5187" s="940"/>
      <c r="J5187" s="940"/>
      <c r="K5187" s="940"/>
      <c r="L5187" s="940"/>
      <c r="M5187" s="940"/>
      <c r="N5187" s="940"/>
      <c r="O5187" s="940"/>
      <c r="P5187" s="940"/>
      <c r="Q5187" s="890"/>
      <c r="R5187" s="891"/>
      <c r="S5187" s="890"/>
      <c r="T5187" s="891"/>
      <c r="U5187" s="890"/>
      <c r="V5187" s="891"/>
      <c r="W5187" s="890"/>
      <c r="X5187" s="891"/>
      <c r="Y5187" s="890"/>
      <c r="Z5187" s="891"/>
      <c r="AA5187" s="890"/>
      <c r="AB5187" s="891"/>
      <c r="AC5187" s="890"/>
      <c r="AD5187" s="891"/>
      <c r="AE5187" s="164"/>
      <c r="AF5187" s="164"/>
      <c r="AG5187" s="199">
        <f t="shared" si="1600"/>
        <v>0</v>
      </c>
      <c r="AH5187" s="219" t="b">
        <f t="shared" si="1601"/>
        <v>0</v>
      </c>
      <c r="AI5187" s="198" t="str">
        <f t="shared" si="1602"/>
        <v/>
      </c>
      <c r="AJ5187" s="219" t="b">
        <f t="shared" si="1603"/>
        <v>0</v>
      </c>
      <c r="AK5187" s="198" t="str">
        <f t="shared" si="1604"/>
        <v/>
      </c>
      <c r="AL5187" s="219" t="b">
        <f t="shared" si="1605"/>
        <v>0</v>
      </c>
      <c r="AM5187" s="351">
        <f t="shared" si="1606"/>
        <v>0</v>
      </c>
      <c r="AN5187" s="164"/>
      <c r="AO5187" s="164"/>
      <c r="AP5187" s="164"/>
      <c r="AQ5187" s="402">
        <f t="shared" si="1607"/>
        <v>0</v>
      </c>
      <c r="AR5187" s="370" t="str">
        <f>IF(AQ5187=0,"",
IF(SUM($AQ$3585:AQ5187)=1,AS5187,
IF($AQ$5285&gt;SUM($AQ$3585:AQ5187),_xlfn.CONCAT(", ",AS5187),
IF($AQ$5285=SUM($AQ$3585:AQ5187),_xlfn.CONCAT(" y ",AS5187)))))</f>
        <v/>
      </c>
      <c r="AS5187" s="156" t="s">
        <v>8991</v>
      </c>
    </row>
    <row r="5188" spans="1:45" ht="15" customHeight="1">
      <c r="A5188" s="57"/>
      <c r="B5188" s="26"/>
      <c r="C5188" s="716" t="s">
        <v>8992</v>
      </c>
      <c r="D5188" s="716"/>
      <c r="E5188" s="941"/>
      <c r="F5188" s="942"/>
      <c r="G5188" s="942"/>
      <c r="H5188" s="943"/>
      <c r="I5188" s="940"/>
      <c r="J5188" s="940"/>
      <c r="K5188" s="940"/>
      <c r="L5188" s="940"/>
      <c r="M5188" s="940"/>
      <c r="N5188" s="940"/>
      <c r="O5188" s="940"/>
      <c r="P5188" s="940"/>
      <c r="Q5188" s="890"/>
      <c r="R5188" s="891"/>
      <c r="S5188" s="890"/>
      <c r="T5188" s="891"/>
      <c r="U5188" s="890"/>
      <c r="V5188" s="891"/>
      <c r="W5188" s="890"/>
      <c r="X5188" s="891"/>
      <c r="Y5188" s="890"/>
      <c r="Z5188" s="891"/>
      <c r="AA5188" s="890"/>
      <c r="AB5188" s="891"/>
      <c r="AC5188" s="890"/>
      <c r="AD5188" s="891"/>
      <c r="AE5188" s="164"/>
      <c r="AF5188" s="164"/>
      <c r="AG5188" s="199">
        <f t="shared" si="1600"/>
        <v>0</v>
      </c>
      <c r="AH5188" s="219" t="b">
        <f t="shared" si="1601"/>
        <v>0</v>
      </c>
      <c r="AI5188" s="198" t="str">
        <f t="shared" si="1602"/>
        <v/>
      </c>
      <c r="AJ5188" s="219" t="b">
        <f t="shared" si="1603"/>
        <v>0</v>
      </c>
      <c r="AK5188" s="198" t="str">
        <f t="shared" si="1604"/>
        <v/>
      </c>
      <c r="AL5188" s="219" t="b">
        <f t="shared" si="1605"/>
        <v>0</v>
      </c>
      <c r="AM5188" s="351">
        <f t="shared" si="1606"/>
        <v>0</v>
      </c>
      <c r="AN5188" s="164"/>
      <c r="AO5188" s="164"/>
      <c r="AP5188" s="164"/>
      <c r="AQ5188" s="402">
        <f t="shared" si="1607"/>
        <v>0</v>
      </c>
      <c r="AR5188" s="370" t="str">
        <f>IF(AQ5188=0,"",
IF(SUM($AQ$3585:AQ5188)=1,AS5188,
IF($AQ$5285&gt;SUM($AQ$3585:AQ5188),_xlfn.CONCAT(", ",AS5188),
IF($AQ$5285=SUM($AQ$3585:AQ5188),_xlfn.CONCAT(" y ",AS5188)))))</f>
        <v/>
      </c>
      <c r="AS5188" s="156" t="s">
        <v>8993</v>
      </c>
    </row>
    <row r="5189" spans="1:45" ht="15" customHeight="1">
      <c r="A5189" s="57"/>
      <c r="B5189" s="26"/>
      <c r="C5189" s="716" t="s">
        <v>8994</v>
      </c>
      <c r="D5189" s="716"/>
      <c r="E5189" s="941"/>
      <c r="F5189" s="942"/>
      <c r="G5189" s="942"/>
      <c r="H5189" s="943"/>
      <c r="I5189" s="940"/>
      <c r="J5189" s="940"/>
      <c r="K5189" s="940"/>
      <c r="L5189" s="940"/>
      <c r="M5189" s="940"/>
      <c r="N5189" s="940"/>
      <c r="O5189" s="940"/>
      <c r="P5189" s="940"/>
      <c r="Q5189" s="890"/>
      <c r="R5189" s="891"/>
      <c r="S5189" s="890"/>
      <c r="T5189" s="891"/>
      <c r="U5189" s="890"/>
      <c r="V5189" s="891"/>
      <c r="W5189" s="890"/>
      <c r="X5189" s="891"/>
      <c r="Y5189" s="890"/>
      <c r="Z5189" s="891"/>
      <c r="AA5189" s="890"/>
      <c r="AB5189" s="891"/>
      <c r="AC5189" s="890"/>
      <c r="AD5189" s="891"/>
      <c r="AE5189" s="164"/>
      <c r="AF5189" s="164"/>
      <c r="AG5189" s="199">
        <f t="shared" si="1600"/>
        <v>0</v>
      </c>
      <c r="AH5189" s="219" t="b">
        <f t="shared" si="1601"/>
        <v>0</v>
      </c>
      <c r="AI5189" s="198" t="str">
        <f t="shared" si="1602"/>
        <v/>
      </c>
      <c r="AJ5189" s="219" t="b">
        <f t="shared" si="1603"/>
        <v>0</v>
      </c>
      <c r="AK5189" s="198" t="str">
        <f t="shared" si="1604"/>
        <v/>
      </c>
      <c r="AL5189" s="219" t="b">
        <f t="shared" si="1605"/>
        <v>0</v>
      </c>
      <c r="AM5189" s="351">
        <f t="shared" si="1606"/>
        <v>0</v>
      </c>
      <c r="AN5189" s="164"/>
      <c r="AO5189" s="164"/>
      <c r="AP5189" s="164"/>
      <c r="AQ5189" s="402">
        <f t="shared" si="1607"/>
        <v>0</v>
      </c>
      <c r="AR5189" s="370" t="str">
        <f>IF(AQ5189=0,"",
IF(SUM($AQ$3585:AQ5189)=1,AS5189,
IF($AQ$5285&gt;SUM($AQ$3585:AQ5189),_xlfn.CONCAT(", ",AS5189),
IF($AQ$5285=SUM($AQ$3585:AQ5189),_xlfn.CONCAT(" y ",AS5189)))))</f>
        <v/>
      </c>
      <c r="AS5189" s="156" t="s">
        <v>8995</v>
      </c>
    </row>
    <row r="5190" spans="1:45" ht="15" customHeight="1">
      <c r="A5190" s="57"/>
      <c r="B5190" s="26"/>
      <c r="C5190" s="716" t="s">
        <v>8996</v>
      </c>
      <c r="D5190" s="716"/>
      <c r="E5190" s="941"/>
      <c r="F5190" s="942"/>
      <c r="G5190" s="942"/>
      <c r="H5190" s="943"/>
      <c r="I5190" s="940"/>
      <c r="J5190" s="940"/>
      <c r="K5190" s="940"/>
      <c r="L5190" s="940"/>
      <c r="M5190" s="940"/>
      <c r="N5190" s="940"/>
      <c r="O5190" s="940"/>
      <c r="P5190" s="940"/>
      <c r="Q5190" s="890"/>
      <c r="R5190" s="891"/>
      <c r="S5190" s="890"/>
      <c r="T5190" s="891"/>
      <c r="U5190" s="890"/>
      <c r="V5190" s="891"/>
      <c r="W5190" s="890"/>
      <c r="X5190" s="891"/>
      <c r="Y5190" s="890"/>
      <c r="Z5190" s="891"/>
      <c r="AA5190" s="890"/>
      <c r="AB5190" s="891"/>
      <c r="AC5190" s="890"/>
      <c r="AD5190" s="891"/>
      <c r="AE5190" s="164"/>
      <c r="AF5190" s="164"/>
      <c r="AG5190" s="199">
        <f t="shared" si="1600"/>
        <v>0</v>
      </c>
      <c r="AH5190" s="219" t="b">
        <f t="shared" si="1601"/>
        <v>0</v>
      </c>
      <c r="AI5190" s="198" t="str">
        <f t="shared" si="1602"/>
        <v/>
      </c>
      <c r="AJ5190" s="219" t="b">
        <f t="shared" si="1603"/>
        <v>0</v>
      </c>
      <c r="AK5190" s="198" t="str">
        <f t="shared" si="1604"/>
        <v/>
      </c>
      <c r="AL5190" s="219" t="b">
        <f t="shared" si="1605"/>
        <v>0</v>
      </c>
      <c r="AM5190" s="351">
        <f t="shared" si="1606"/>
        <v>0</v>
      </c>
      <c r="AN5190" s="164"/>
      <c r="AO5190" s="164"/>
      <c r="AP5190" s="164"/>
      <c r="AQ5190" s="402">
        <f t="shared" si="1607"/>
        <v>0</v>
      </c>
      <c r="AR5190" s="370" t="str">
        <f>IF(AQ5190=0,"",
IF(SUM($AQ$3585:AQ5190)=1,AS5190,
IF($AQ$5285&gt;SUM($AQ$3585:AQ5190),_xlfn.CONCAT(", ",AS5190),
IF($AQ$5285=SUM($AQ$3585:AQ5190),_xlfn.CONCAT(" y ",AS5190)))))</f>
        <v/>
      </c>
      <c r="AS5190" s="156" t="s">
        <v>8997</v>
      </c>
    </row>
    <row r="5191" spans="1:45" ht="15" customHeight="1">
      <c r="A5191" s="57"/>
      <c r="B5191" s="26"/>
      <c r="C5191" s="716" t="s">
        <v>8998</v>
      </c>
      <c r="D5191" s="716"/>
      <c r="E5191" s="941"/>
      <c r="F5191" s="942"/>
      <c r="G5191" s="942"/>
      <c r="H5191" s="943"/>
      <c r="I5191" s="940"/>
      <c r="J5191" s="940"/>
      <c r="K5191" s="940"/>
      <c r="L5191" s="940"/>
      <c r="M5191" s="940"/>
      <c r="N5191" s="940"/>
      <c r="O5191" s="940"/>
      <c r="P5191" s="940"/>
      <c r="Q5191" s="890"/>
      <c r="R5191" s="891"/>
      <c r="S5191" s="890"/>
      <c r="T5191" s="891"/>
      <c r="U5191" s="890"/>
      <c r="V5191" s="891"/>
      <c r="W5191" s="890"/>
      <c r="X5191" s="891"/>
      <c r="Y5191" s="890"/>
      <c r="Z5191" s="891"/>
      <c r="AA5191" s="890"/>
      <c r="AB5191" s="891"/>
      <c r="AC5191" s="890"/>
      <c r="AD5191" s="891"/>
      <c r="AE5191" s="164"/>
      <c r="AF5191" s="164"/>
      <c r="AG5191" s="199">
        <f t="shared" si="1600"/>
        <v>0</v>
      </c>
      <c r="AH5191" s="219" t="b">
        <f t="shared" si="1601"/>
        <v>0</v>
      </c>
      <c r="AI5191" s="198" t="str">
        <f t="shared" si="1602"/>
        <v/>
      </c>
      <c r="AJ5191" s="219" t="b">
        <f t="shared" si="1603"/>
        <v>0</v>
      </c>
      <c r="AK5191" s="198" t="str">
        <f t="shared" si="1604"/>
        <v/>
      </c>
      <c r="AL5191" s="219" t="b">
        <f t="shared" si="1605"/>
        <v>0</v>
      </c>
      <c r="AM5191" s="351">
        <f t="shared" si="1606"/>
        <v>0</v>
      </c>
      <c r="AN5191" s="164"/>
      <c r="AO5191" s="164"/>
      <c r="AP5191" s="164"/>
      <c r="AQ5191" s="402">
        <f t="shared" si="1607"/>
        <v>0</v>
      </c>
      <c r="AR5191" s="370" t="str">
        <f>IF(AQ5191=0,"",
IF(SUM($AQ$3585:AQ5191)=1,AS5191,
IF($AQ$5285&gt;SUM($AQ$3585:AQ5191),_xlfn.CONCAT(", ",AS5191),
IF($AQ$5285=SUM($AQ$3585:AQ5191),_xlfn.CONCAT(" y ",AS5191)))))</f>
        <v/>
      </c>
      <c r="AS5191" s="156" t="s">
        <v>8999</v>
      </c>
    </row>
    <row r="5192" spans="1:45" ht="15" customHeight="1">
      <c r="A5192" s="57"/>
      <c r="B5192" s="26"/>
      <c r="C5192" s="716" t="s">
        <v>9000</v>
      </c>
      <c r="D5192" s="716"/>
      <c r="E5192" s="941"/>
      <c r="F5192" s="942"/>
      <c r="G5192" s="942"/>
      <c r="H5192" s="943"/>
      <c r="I5192" s="940"/>
      <c r="J5192" s="940"/>
      <c r="K5192" s="940"/>
      <c r="L5192" s="940"/>
      <c r="M5192" s="940"/>
      <c r="N5192" s="940"/>
      <c r="O5192" s="940"/>
      <c r="P5192" s="940"/>
      <c r="Q5192" s="890"/>
      <c r="R5192" s="891"/>
      <c r="S5192" s="890"/>
      <c r="T5192" s="891"/>
      <c r="U5192" s="890"/>
      <c r="V5192" s="891"/>
      <c r="W5192" s="890"/>
      <c r="X5192" s="891"/>
      <c r="Y5192" s="890"/>
      <c r="Z5192" s="891"/>
      <c r="AA5192" s="890"/>
      <c r="AB5192" s="891"/>
      <c r="AC5192" s="890"/>
      <c r="AD5192" s="891"/>
      <c r="AE5192" s="164"/>
      <c r="AF5192" s="164"/>
      <c r="AG5192" s="199">
        <f t="shared" si="1600"/>
        <v>0</v>
      </c>
      <c r="AH5192" s="219" t="b">
        <f t="shared" si="1601"/>
        <v>0</v>
      </c>
      <c r="AI5192" s="198" t="str">
        <f t="shared" si="1602"/>
        <v/>
      </c>
      <c r="AJ5192" s="219" t="b">
        <f t="shared" si="1603"/>
        <v>0</v>
      </c>
      <c r="AK5192" s="198" t="str">
        <f t="shared" si="1604"/>
        <v/>
      </c>
      <c r="AL5192" s="219" t="b">
        <f t="shared" si="1605"/>
        <v>0</v>
      </c>
      <c r="AM5192" s="351">
        <f t="shared" si="1606"/>
        <v>0</v>
      </c>
      <c r="AN5192" s="164"/>
      <c r="AO5192" s="164"/>
      <c r="AP5192" s="164"/>
      <c r="AQ5192" s="402">
        <f t="shared" si="1607"/>
        <v>0</v>
      </c>
      <c r="AR5192" s="370" t="str">
        <f>IF(AQ5192=0,"",
IF(SUM($AQ$3585:AQ5192)=1,AS5192,
IF($AQ$5285&gt;SUM($AQ$3585:AQ5192),_xlfn.CONCAT(", ",AS5192),
IF($AQ$5285=SUM($AQ$3585:AQ5192),_xlfn.CONCAT(" y ",AS5192)))))</f>
        <v/>
      </c>
      <c r="AS5192" s="156" t="s">
        <v>9001</v>
      </c>
    </row>
    <row r="5193" spans="1:45" ht="15" customHeight="1">
      <c r="A5193" s="57"/>
      <c r="B5193" s="26"/>
      <c r="C5193" s="716" t="s">
        <v>9002</v>
      </c>
      <c r="D5193" s="716"/>
      <c r="E5193" s="941"/>
      <c r="F5193" s="942"/>
      <c r="G5193" s="942"/>
      <c r="H5193" s="943"/>
      <c r="I5193" s="940"/>
      <c r="J5193" s="940"/>
      <c r="K5193" s="940"/>
      <c r="L5193" s="940"/>
      <c r="M5193" s="940"/>
      <c r="N5193" s="940"/>
      <c r="O5193" s="940"/>
      <c r="P5193" s="940"/>
      <c r="Q5193" s="890"/>
      <c r="R5193" s="891"/>
      <c r="S5193" s="890"/>
      <c r="T5193" s="891"/>
      <c r="U5193" s="890"/>
      <c r="V5193" s="891"/>
      <c r="W5193" s="890"/>
      <c r="X5193" s="891"/>
      <c r="Y5193" s="890"/>
      <c r="Z5193" s="891"/>
      <c r="AA5193" s="890"/>
      <c r="AB5193" s="891"/>
      <c r="AC5193" s="890"/>
      <c r="AD5193" s="891"/>
      <c r="AE5193" s="164"/>
      <c r="AF5193" s="164"/>
      <c r="AG5193" s="199">
        <f t="shared" si="1600"/>
        <v>0</v>
      </c>
      <c r="AH5193" s="219" t="b">
        <f t="shared" si="1601"/>
        <v>0</v>
      </c>
      <c r="AI5193" s="198" t="str">
        <f t="shared" si="1602"/>
        <v/>
      </c>
      <c r="AJ5193" s="219" t="b">
        <f t="shared" si="1603"/>
        <v>0</v>
      </c>
      <c r="AK5193" s="198" t="str">
        <f t="shared" si="1604"/>
        <v/>
      </c>
      <c r="AL5193" s="219" t="b">
        <f t="shared" si="1605"/>
        <v>0</v>
      </c>
      <c r="AM5193" s="351">
        <f t="shared" si="1606"/>
        <v>0</v>
      </c>
      <c r="AN5193" s="164"/>
      <c r="AO5193" s="164"/>
      <c r="AP5193" s="164"/>
      <c r="AQ5193" s="402">
        <f t="shared" si="1607"/>
        <v>0</v>
      </c>
      <c r="AR5193" s="370" t="str">
        <f>IF(AQ5193=0,"",
IF(SUM($AQ$3585:AQ5193)=1,AS5193,
IF($AQ$5285&gt;SUM($AQ$3585:AQ5193),_xlfn.CONCAT(", ",AS5193),
IF($AQ$5285=SUM($AQ$3585:AQ5193),_xlfn.CONCAT(" y ",AS5193)))))</f>
        <v/>
      </c>
      <c r="AS5193" s="156" t="s">
        <v>9003</v>
      </c>
    </row>
    <row r="5194" spans="1:45" ht="15" customHeight="1">
      <c r="A5194" s="57"/>
      <c r="B5194" s="26"/>
      <c r="C5194" s="716" t="s">
        <v>9004</v>
      </c>
      <c r="D5194" s="716"/>
      <c r="E5194" s="941"/>
      <c r="F5194" s="942"/>
      <c r="G5194" s="942"/>
      <c r="H5194" s="943"/>
      <c r="I5194" s="940"/>
      <c r="J5194" s="940"/>
      <c r="K5194" s="940"/>
      <c r="L5194" s="940"/>
      <c r="M5194" s="940"/>
      <c r="N5194" s="940"/>
      <c r="O5194" s="940"/>
      <c r="P5194" s="940"/>
      <c r="Q5194" s="890"/>
      <c r="R5194" s="891"/>
      <c r="S5194" s="890"/>
      <c r="T5194" s="891"/>
      <c r="U5194" s="890"/>
      <c r="V5194" s="891"/>
      <c r="W5194" s="890"/>
      <c r="X5194" s="891"/>
      <c r="Y5194" s="890"/>
      <c r="Z5194" s="891"/>
      <c r="AA5194" s="890"/>
      <c r="AB5194" s="891"/>
      <c r="AC5194" s="890"/>
      <c r="AD5194" s="891"/>
      <c r="AE5194" s="164"/>
      <c r="AF5194" s="164"/>
      <c r="AG5194" s="199">
        <f t="shared" si="1600"/>
        <v>0</v>
      </c>
      <c r="AH5194" s="219" t="b">
        <f t="shared" si="1601"/>
        <v>0</v>
      </c>
      <c r="AI5194" s="198" t="str">
        <f t="shared" si="1602"/>
        <v/>
      </c>
      <c r="AJ5194" s="219" t="b">
        <f t="shared" si="1603"/>
        <v>0</v>
      </c>
      <c r="AK5194" s="198" t="str">
        <f t="shared" si="1604"/>
        <v/>
      </c>
      <c r="AL5194" s="219" t="b">
        <f t="shared" si="1605"/>
        <v>0</v>
      </c>
      <c r="AM5194" s="351">
        <f t="shared" si="1606"/>
        <v>0</v>
      </c>
      <c r="AN5194" s="164"/>
      <c r="AO5194" s="164"/>
      <c r="AP5194" s="164"/>
      <c r="AQ5194" s="402">
        <f t="shared" si="1607"/>
        <v>0</v>
      </c>
      <c r="AR5194" s="370" t="str">
        <f>IF(AQ5194=0,"",
IF(SUM($AQ$3585:AQ5194)=1,AS5194,
IF($AQ$5285&gt;SUM($AQ$3585:AQ5194),_xlfn.CONCAT(", ",AS5194),
IF($AQ$5285=SUM($AQ$3585:AQ5194),_xlfn.CONCAT(" y ",AS5194)))))</f>
        <v/>
      </c>
      <c r="AS5194" s="156" t="s">
        <v>9005</v>
      </c>
    </row>
    <row r="5195" spans="1:45" ht="15" customHeight="1">
      <c r="A5195" s="57"/>
      <c r="B5195" s="26"/>
      <c r="C5195" s="716" t="s">
        <v>9006</v>
      </c>
      <c r="D5195" s="716"/>
      <c r="E5195" s="941"/>
      <c r="F5195" s="942"/>
      <c r="G5195" s="942"/>
      <c r="H5195" s="943"/>
      <c r="I5195" s="940"/>
      <c r="J5195" s="940"/>
      <c r="K5195" s="940"/>
      <c r="L5195" s="940"/>
      <c r="M5195" s="940"/>
      <c r="N5195" s="940"/>
      <c r="O5195" s="940"/>
      <c r="P5195" s="940"/>
      <c r="Q5195" s="890"/>
      <c r="R5195" s="891"/>
      <c r="S5195" s="890"/>
      <c r="T5195" s="891"/>
      <c r="U5195" s="890"/>
      <c r="V5195" s="891"/>
      <c r="W5195" s="890"/>
      <c r="X5195" s="891"/>
      <c r="Y5195" s="890"/>
      <c r="Z5195" s="891"/>
      <c r="AA5195" s="890"/>
      <c r="AB5195" s="891"/>
      <c r="AC5195" s="890"/>
      <c r="AD5195" s="891"/>
      <c r="AE5195" s="164"/>
      <c r="AF5195" s="164"/>
      <c r="AG5195" s="199">
        <f t="shared" si="1600"/>
        <v>0</v>
      </c>
      <c r="AH5195" s="219" t="b">
        <f t="shared" si="1601"/>
        <v>0</v>
      </c>
      <c r="AI5195" s="198" t="str">
        <f t="shared" si="1602"/>
        <v/>
      </c>
      <c r="AJ5195" s="219" t="b">
        <f t="shared" si="1603"/>
        <v>0</v>
      </c>
      <c r="AK5195" s="198" t="str">
        <f t="shared" si="1604"/>
        <v/>
      </c>
      <c r="AL5195" s="219" t="b">
        <f t="shared" si="1605"/>
        <v>0</v>
      </c>
      <c r="AM5195" s="351">
        <f t="shared" si="1606"/>
        <v>0</v>
      </c>
      <c r="AN5195" s="164"/>
      <c r="AO5195" s="164"/>
      <c r="AP5195" s="164"/>
      <c r="AQ5195" s="402">
        <f t="shared" si="1607"/>
        <v>0</v>
      </c>
      <c r="AR5195" s="370" t="str">
        <f>IF(AQ5195=0,"",
IF(SUM($AQ$3585:AQ5195)=1,AS5195,
IF($AQ$5285&gt;SUM($AQ$3585:AQ5195),_xlfn.CONCAT(", ",AS5195),
IF($AQ$5285=SUM($AQ$3585:AQ5195),_xlfn.CONCAT(" y ",AS5195)))))</f>
        <v/>
      </c>
      <c r="AS5195" s="156" t="s">
        <v>9007</v>
      </c>
    </row>
    <row r="5196" spans="1:45" ht="15" customHeight="1">
      <c r="A5196" s="57"/>
      <c r="B5196" s="26"/>
      <c r="C5196" s="716" t="s">
        <v>9008</v>
      </c>
      <c r="D5196" s="716"/>
      <c r="E5196" s="941"/>
      <c r="F5196" s="942"/>
      <c r="G5196" s="942"/>
      <c r="H5196" s="943"/>
      <c r="I5196" s="940"/>
      <c r="J5196" s="940"/>
      <c r="K5196" s="940"/>
      <c r="L5196" s="940"/>
      <c r="M5196" s="940"/>
      <c r="N5196" s="940"/>
      <c r="O5196" s="940"/>
      <c r="P5196" s="940"/>
      <c r="Q5196" s="890"/>
      <c r="R5196" s="891"/>
      <c r="S5196" s="890"/>
      <c r="T5196" s="891"/>
      <c r="U5196" s="890"/>
      <c r="V5196" s="891"/>
      <c r="W5196" s="890"/>
      <c r="X5196" s="891"/>
      <c r="Y5196" s="890"/>
      <c r="Z5196" s="891"/>
      <c r="AA5196" s="890"/>
      <c r="AB5196" s="891"/>
      <c r="AC5196" s="890"/>
      <c r="AD5196" s="891"/>
      <c r="AE5196" s="164"/>
      <c r="AF5196" s="164"/>
      <c r="AG5196" s="199">
        <f t="shared" si="1600"/>
        <v>0</v>
      </c>
      <c r="AH5196" s="219" t="b">
        <f t="shared" si="1601"/>
        <v>0</v>
      </c>
      <c r="AI5196" s="198" t="str">
        <f t="shared" si="1602"/>
        <v/>
      </c>
      <c r="AJ5196" s="219" t="b">
        <f t="shared" si="1603"/>
        <v>0</v>
      </c>
      <c r="AK5196" s="198" t="str">
        <f t="shared" si="1604"/>
        <v/>
      </c>
      <c r="AL5196" s="219" t="b">
        <f t="shared" si="1605"/>
        <v>0</v>
      </c>
      <c r="AM5196" s="351">
        <f t="shared" si="1606"/>
        <v>0</v>
      </c>
      <c r="AN5196" s="164"/>
      <c r="AO5196" s="164"/>
      <c r="AP5196" s="164"/>
      <c r="AQ5196" s="402">
        <f t="shared" si="1607"/>
        <v>0</v>
      </c>
      <c r="AR5196" s="370" t="str">
        <f>IF(AQ5196=0,"",
IF(SUM($AQ$3585:AQ5196)=1,AS5196,
IF($AQ$5285&gt;SUM($AQ$3585:AQ5196),_xlfn.CONCAT(", ",AS5196),
IF($AQ$5285=SUM($AQ$3585:AQ5196),_xlfn.CONCAT(" y ",AS5196)))))</f>
        <v/>
      </c>
      <c r="AS5196" s="156" t="s">
        <v>9009</v>
      </c>
    </row>
    <row r="5197" spans="1:45" ht="15" customHeight="1">
      <c r="A5197" s="57"/>
      <c r="B5197" s="26"/>
      <c r="C5197" s="716" t="s">
        <v>9010</v>
      </c>
      <c r="D5197" s="716"/>
      <c r="E5197" s="941"/>
      <c r="F5197" s="942"/>
      <c r="G5197" s="942"/>
      <c r="H5197" s="943"/>
      <c r="I5197" s="940"/>
      <c r="J5197" s="940"/>
      <c r="K5197" s="940"/>
      <c r="L5197" s="940"/>
      <c r="M5197" s="940"/>
      <c r="N5197" s="940"/>
      <c r="O5197" s="940"/>
      <c r="P5197" s="940"/>
      <c r="Q5197" s="890"/>
      <c r="R5197" s="891"/>
      <c r="S5197" s="890"/>
      <c r="T5197" s="891"/>
      <c r="U5197" s="890"/>
      <c r="V5197" s="891"/>
      <c r="W5197" s="890"/>
      <c r="X5197" s="891"/>
      <c r="Y5197" s="890"/>
      <c r="Z5197" s="891"/>
      <c r="AA5197" s="890"/>
      <c r="AB5197" s="891"/>
      <c r="AC5197" s="890"/>
      <c r="AD5197" s="891"/>
      <c r="AE5197" s="164"/>
      <c r="AF5197" s="164"/>
      <c r="AG5197" s="199">
        <f t="shared" si="1600"/>
        <v>0</v>
      </c>
      <c r="AH5197" s="219" t="b">
        <f t="shared" si="1601"/>
        <v>0</v>
      </c>
      <c r="AI5197" s="198" t="str">
        <f t="shared" si="1602"/>
        <v/>
      </c>
      <c r="AJ5197" s="219" t="b">
        <f t="shared" si="1603"/>
        <v>0</v>
      </c>
      <c r="AK5197" s="198" t="str">
        <f t="shared" si="1604"/>
        <v/>
      </c>
      <c r="AL5197" s="219" t="b">
        <f t="shared" si="1605"/>
        <v>0</v>
      </c>
      <c r="AM5197" s="351">
        <f t="shared" si="1606"/>
        <v>0</v>
      </c>
      <c r="AN5197" s="164"/>
      <c r="AO5197" s="164"/>
      <c r="AP5197" s="164"/>
      <c r="AQ5197" s="402">
        <f t="shared" si="1607"/>
        <v>0</v>
      </c>
      <c r="AR5197" s="370" t="str">
        <f>IF(AQ5197=0,"",
IF(SUM($AQ$3585:AQ5197)=1,AS5197,
IF($AQ$5285&gt;SUM($AQ$3585:AQ5197),_xlfn.CONCAT(", ",AS5197),
IF($AQ$5285=SUM($AQ$3585:AQ5197),_xlfn.CONCAT(" y ",AS5197)))))</f>
        <v/>
      </c>
      <c r="AS5197" s="156" t="s">
        <v>9011</v>
      </c>
    </row>
    <row r="5198" spans="1:45" ht="15" customHeight="1">
      <c r="A5198" s="57"/>
      <c r="B5198" s="26"/>
      <c r="C5198" s="716" t="s">
        <v>9012</v>
      </c>
      <c r="D5198" s="716"/>
      <c r="E5198" s="941"/>
      <c r="F5198" s="942"/>
      <c r="G5198" s="942"/>
      <c r="H5198" s="943"/>
      <c r="I5198" s="940"/>
      <c r="J5198" s="940"/>
      <c r="K5198" s="940"/>
      <c r="L5198" s="940"/>
      <c r="M5198" s="940"/>
      <c r="N5198" s="940"/>
      <c r="O5198" s="940"/>
      <c r="P5198" s="940"/>
      <c r="Q5198" s="890"/>
      <c r="R5198" s="891"/>
      <c r="S5198" s="890"/>
      <c r="T5198" s="891"/>
      <c r="U5198" s="890"/>
      <c r="V5198" s="891"/>
      <c r="W5198" s="890"/>
      <c r="X5198" s="891"/>
      <c r="Y5198" s="890"/>
      <c r="Z5198" s="891"/>
      <c r="AA5198" s="890"/>
      <c r="AB5198" s="891"/>
      <c r="AC5198" s="890"/>
      <c r="AD5198" s="891"/>
      <c r="AE5198" s="164"/>
      <c r="AF5198" s="164"/>
      <c r="AG5198" s="199">
        <f t="shared" si="1600"/>
        <v>0</v>
      </c>
      <c r="AH5198" s="219" t="b">
        <f t="shared" si="1601"/>
        <v>0</v>
      </c>
      <c r="AI5198" s="198" t="str">
        <f t="shared" si="1602"/>
        <v/>
      </c>
      <c r="AJ5198" s="219" t="b">
        <f t="shared" si="1603"/>
        <v>0</v>
      </c>
      <c r="AK5198" s="198" t="str">
        <f t="shared" si="1604"/>
        <v/>
      </c>
      <c r="AL5198" s="219" t="b">
        <f t="shared" si="1605"/>
        <v>0</v>
      </c>
      <c r="AM5198" s="351">
        <f t="shared" si="1606"/>
        <v>0</v>
      </c>
      <c r="AN5198" s="164"/>
      <c r="AO5198" s="164"/>
      <c r="AP5198" s="164"/>
      <c r="AQ5198" s="402">
        <f t="shared" si="1607"/>
        <v>0</v>
      </c>
      <c r="AR5198" s="370" t="str">
        <f>IF(AQ5198=0,"",
IF(SUM($AQ$3585:AQ5198)=1,AS5198,
IF($AQ$5285&gt;SUM($AQ$3585:AQ5198),_xlfn.CONCAT(", ",AS5198),
IF($AQ$5285=SUM($AQ$3585:AQ5198),_xlfn.CONCAT(" y ",AS5198)))))</f>
        <v/>
      </c>
      <c r="AS5198" s="156" t="s">
        <v>9013</v>
      </c>
    </row>
    <row r="5199" spans="1:45" ht="15" customHeight="1">
      <c r="A5199" s="57"/>
      <c r="B5199" s="26"/>
      <c r="C5199" s="716" t="s">
        <v>9014</v>
      </c>
      <c r="D5199" s="716"/>
      <c r="E5199" s="941"/>
      <c r="F5199" s="942"/>
      <c r="G5199" s="942"/>
      <c r="H5199" s="943"/>
      <c r="I5199" s="940"/>
      <c r="J5199" s="940"/>
      <c r="K5199" s="940"/>
      <c r="L5199" s="940"/>
      <c r="M5199" s="940"/>
      <c r="N5199" s="940"/>
      <c r="O5199" s="940"/>
      <c r="P5199" s="940"/>
      <c r="Q5199" s="890"/>
      <c r="R5199" s="891"/>
      <c r="S5199" s="890"/>
      <c r="T5199" s="891"/>
      <c r="U5199" s="890"/>
      <c r="V5199" s="891"/>
      <c r="W5199" s="890"/>
      <c r="X5199" s="891"/>
      <c r="Y5199" s="890"/>
      <c r="Z5199" s="891"/>
      <c r="AA5199" s="890"/>
      <c r="AB5199" s="891"/>
      <c r="AC5199" s="890"/>
      <c r="AD5199" s="891"/>
      <c r="AE5199" s="164"/>
      <c r="AF5199" s="164"/>
      <c r="AG5199" s="199">
        <f t="shared" si="1600"/>
        <v>0</v>
      </c>
      <c r="AH5199" s="219" t="b">
        <f t="shared" si="1601"/>
        <v>0</v>
      </c>
      <c r="AI5199" s="198" t="str">
        <f t="shared" si="1602"/>
        <v/>
      </c>
      <c r="AJ5199" s="219" t="b">
        <f t="shared" si="1603"/>
        <v>0</v>
      </c>
      <c r="AK5199" s="198" t="str">
        <f t="shared" si="1604"/>
        <v/>
      </c>
      <c r="AL5199" s="219" t="b">
        <f t="shared" si="1605"/>
        <v>0</v>
      </c>
      <c r="AM5199" s="351">
        <f t="shared" si="1606"/>
        <v>0</v>
      </c>
      <c r="AN5199" s="164"/>
      <c r="AO5199" s="164"/>
      <c r="AP5199" s="164"/>
      <c r="AQ5199" s="402">
        <f t="shared" si="1607"/>
        <v>0</v>
      </c>
      <c r="AR5199" s="370" t="str">
        <f>IF(AQ5199=0,"",
IF(SUM($AQ$3585:AQ5199)=1,AS5199,
IF($AQ$5285&gt;SUM($AQ$3585:AQ5199),_xlfn.CONCAT(", ",AS5199),
IF($AQ$5285=SUM($AQ$3585:AQ5199),_xlfn.CONCAT(" y ",AS5199)))))</f>
        <v/>
      </c>
      <c r="AS5199" s="156" t="s">
        <v>9015</v>
      </c>
    </row>
    <row r="5200" spans="1:45" ht="15" customHeight="1">
      <c r="A5200" s="57"/>
      <c r="B5200" s="26"/>
      <c r="C5200" s="716" t="s">
        <v>9016</v>
      </c>
      <c r="D5200" s="716"/>
      <c r="E5200" s="941"/>
      <c r="F5200" s="942"/>
      <c r="G5200" s="942"/>
      <c r="H5200" s="943"/>
      <c r="I5200" s="940"/>
      <c r="J5200" s="940"/>
      <c r="K5200" s="940"/>
      <c r="L5200" s="940"/>
      <c r="M5200" s="940"/>
      <c r="N5200" s="940"/>
      <c r="O5200" s="940"/>
      <c r="P5200" s="940"/>
      <c r="Q5200" s="890"/>
      <c r="R5200" s="891"/>
      <c r="S5200" s="890"/>
      <c r="T5200" s="891"/>
      <c r="U5200" s="890"/>
      <c r="V5200" s="891"/>
      <c r="W5200" s="890"/>
      <c r="X5200" s="891"/>
      <c r="Y5200" s="890"/>
      <c r="Z5200" s="891"/>
      <c r="AA5200" s="890"/>
      <c r="AB5200" s="891"/>
      <c r="AC5200" s="890"/>
      <c r="AD5200" s="891"/>
      <c r="AE5200" s="164"/>
      <c r="AF5200" s="164"/>
      <c r="AG5200" s="199">
        <f t="shared" si="1600"/>
        <v>0</v>
      </c>
      <c r="AH5200" s="219" t="b">
        <f t="shared" si="1601"/>
        <v>0</v>
      </c>
      <c r="AI5200" s="198" t="str">
        <f t="shared" si="1602"/>
        <v/>
      </c>
      <c r="AJ5200" s="219" t="b">
        <f t="shared" si="1603"/>
        <v>0</v>
      </c>
      <c r="AK5200" s="198" t="str">
        <f t="shared" si="1604"/>
        <v/>
      </c>
      <c r="AL5200" s="219" t="b">
        <f t="shared" si="1605"/>
        <v>0</v>
      </c>
      <c r="AM5200" s="351">
        <f t="shared" si="1606"/>
        <v>0</v>
      </c>
      <c r="AN5200" s="164"/>
      <c r="AO5200" s="164"/>
      <c r="AP5200" s="164"/>
      <c r="AQ5200" s="402">
        <f t="shared" si="1607"/>
        <v>0</v>
      </c>
      <c r="AR5200" s="370" t="str">
        <f>IF(AQ5200=0,"",
IF(SUM($AQ$3585:AQ5200)=1,AS5200,
IF($AQ$5285&gt;SUM($AQ$3585:AQ5200),_xlfn.CONCAT(", ",AS5200),
IF($AQ$5285=SUM($AQ$3585:AQ5200),_xlfn.CONCAT(" y ",AS5200)))))</f>
        <v/>
      </c>
      <c r="AS5200" s="156" t="s">
        <v>9017</v>
      </c>
    </row>
    <row r="5201" spans="1:45" ht="15" customHeight="1">
      <c r="A5201" s="57"/>
      <c r="B5201" s="26"/>
      <c r="C5201" s="716" t="s">
        <v>9018</v>
      </c>
      <c r="D5201" s="716"/>
      <c r="E5201" s="941"/>
      <c r="F5201" s="942"/>
      <c r="G5201" s="942"/>
      <c r="H5201" s="943"/>
      <c r="I5201" s="940"/>
      <c r="J5201" s="940"/>
      <c r="K5201" s="940"/>
      <c r="L5201" s="940"/>
      <c r="M5201" s="940"/>
      <c r="N5201" s="940"/>
      <c r="O5201" s="940"/>
      <c r="P5201" s="940"/>
      <c r="Q5201" s="890"/>
      <c r="R5201" s="891"/>
      <c r="S5201" s="890"/>
      <c r="T5201" s="891"/>
      <c r="U5201" s="890"/>
      <c r="V5201" s="891"/>
      <c r="W5201" s="890"/>
      <c r="X5201" s="891"/>
      <c r="Y5201" s="890"/>
      <c r="Z5201" s="891"/>
      <c r="AA5201" s="890"/>
      <c r="AB5201" s="891"/>
      <c r="AC5201" s="890"/>
      <c r="AD5201" s="891"/>
      <c r="AE5201" s="164"/>
      <c r="AF5201" s="164"/>
      <c r="AG5201" s="199">
        <f t="shared" si="1600"/>
        <v>0</v>
      </c>
      <c r="AH5201" s="219" t="b">
        <f t="shared" si="1601"/>
        <v>0</v>
      </c>
      <c r="AI5201" s="198" t="str">
        <f t="shared" si="1602"/>
        <v/>
      </c>
      <c r="AJ5201" s="219" t="b">
        <f t="shared" si="1603"/>
        <v>0</v>
      </c>
      <c r="AK5201" s="198" t="str">
        <f t="shared" si="1604"/>
        <v/>
      </c>
      <c r="AL5201" s="219" t="b">
        <f t="shared" si="1605"/>
        <v>0</v>
      </c>
      <c r="AM5201" s="351">
        <f t="shared" si="1606"/>
        <v>0</v>
      </c>
      <c r="AN5201" s="164"/>
      <c r="AO5201" s="164"/>
      <c r="AP5201" s="164"/>
      <c r="AQ5201" s="402">
        <f t="shared" si="1607"/>
        <v>0</v>
      </c>
      <c r="AR5201" s="370" t="str">
        <f>IF(AQ5201=0,"",
IF(SUM($AQ$3585:AQ5201)=1,AS5201,
IF($AQ$5285&gt;SUM($AQ$3585:AQ5201),_xlfn.CONCAT(", ",AS5201),
IF($AQ$5285=SUM($AQ$3585:AQ5201),_xlfn.CONCAT(" y ",AS5201)))))</f>
        <v/>
      </c>
      <c r="AS5201" s="156" t="s">
        <v>9019</v>
      </c>
    </row>
    <row r="5202" spans="1:45" ht="15" customHeight="1">
      <c r="A5202" s="57"/>
      <c r="B5202" s="26"/>
      <c r="C5202" s="716" t="s">
        <v>9020</v>
      </c>
      <c r="D5202" s="716"/>
      <c r="E5202" s="941"/>
      <c r="F5202" s="942"/>
      <c r="G5202" s="942"/>
      <c r="H5202" s="943"/>
      <c r="I5202" s="940"/>
      <c r="J5202" s="940"/>
      <c r="K5202" s="940"/>
      <c r="L5202" s="940"/>
      <c r="M5202" s="940"/>
      <c r="N5202" s="940"/>
      <c r="O5202" s="940"/>
      <c r="P5202" s="940"/>
      <c r="Q5202" s="890"/>
      <c r="R5202" s="891"/>
      <c r="S5202" s="890"/>
      <c r="T5202" s="891"/>
      <c r="U5202" s="890"/>
      <c r="V5202" s="891"/>
      <c r="W5202" s="890"/>
      <c r="X5202" s="891"/>
      <c r="Y5202" s="890"/>
      <c r="Z5202" s="891"/>
      <c r="AA5202" s="890"/>
      <c r="AB5202" s="891"/>
      <c r="AC5202" s="890"/>
      <c r="AD5202" s="891"/>
      <c r="AE5202" s="164"/>
      <c r="AF5202" s="164"/>
      <c r="AG5202" s="199">
        <f t="shared" si="1600"/>
        <v>0</v>
      </c>
      <c r="AH5202" s="219" t="b">
        <f t="shared" si="1601"/>
        <v>0</v>
      </c>
      <c r="AI5202" s="198" t="str">
        <f t="shared" si="1602"/>
        <v/>
      </c>
      <c r="AJ5202" s="219" t="b">
        <f t="shared" si="1603"/>
        <v>0</v>
      </c>
      <c r="AK5202" s="198" t="str">
        <f t="shared" si="1604"/>
        <v/>
      </c>
      <c r="AL5202" s="219" t="b">
        <f t="shared" si="1605"/>
        <v>0</v>
      </c>
      <c r="AM5202" s="351">
        <f t="shared" si="1606"/>
        <v>0</v>
      </c>
      <c r="AN5202" s="164"/>
      <c r="AO5202" s="164"/>
      <c r="AP5202" s="164"/>
      <c r="AQ5202" s="402">
        <f t="shared" si="1607"/>
        <v>0</v>
      </c>
      <c r="AR5202" s="370" t="str">
        <f>IF(AQ5202=0,"",
IF(SUM($AQ$3585:AQ5202)=1,AS5202,
IF($AQ$5285&gt;SUM($AQ$3585:AQ5202),_xlfn.CONCAT(", ",AS5202),
IF($AQ$5285=SUM($AQ$3585:AQ5202),_xlfn.CONCAT(" y ",AS5202)))))</f>
        <v/>
      </c>
      <c r="AS5202" s="156" t="s">
        <v>9021</v>
      </c>
    </row>
    <row r="5203" spans="1:45" ht="15" customHeight="1">
      <c r="A5203" s="57"/>
      <c r="B5203" s="26"/>
      <c r="C5203" s="716" t="s">
        <v>9022</v>
      </c>
      <c r="D5203" s="716"/>
      <c r="E5203" s="941"/>
      <c r="F5203" s="942"/>
      <c r="G5203" s="942"/>
      <c r="H5203" s="943"/>
      <c r="I5203" s="940"/>
      <c r="J5203" s="940"/>
      <c r="K5203" s="940"/>
      <c r="L5203" s="940"/>
      <c r="M5203" s="940"/>
      <c r="N5203" s="940"/>
      <c r="O5203" s="940"/>
      <c r="P5203" s="940"/>
      <c r="Q5203" s="890"/>
      <c r="R5203" s="891"/>
      <c r="S5203" s="890"/>
      <c r="T5203" s="891"/>
      <c r="U5203" s="890"/>
      <c r="V5203" s="891"/>
      <c r="W5203" s="890"/>
      <c r="X5203" s="891"/>
      <c r="Y5203" s="890"/>
      <c r="Z5203" s="891"/>
      <c r="AA5203" s="890"/>
      <c r="AB5203" s="891"/>
      <c r="AC5203" s="890"/>
      <c r="AD5203" s="891"/>
      <c r="AE5203" s="164"/>
      <c r="AF5203" s="164"/>
      <c r="AG5203" s="199">
        <f t="shared" si="1600"/>
        <v>0</v>
      </c>
      <c r="AH5203" s="219" t="b">
        <f t="shared" si="1601"/>
        <v>0</v>
      </c>
      <c r="AI5203" s="198" t="str">
        <f t="shared" si="1602"/>
        <v/>
      </c>
      <c r="AJ5203" s="219" t="b">
        <f t="shared" si="1603"/>
        <v>0</v>
      </c>
      <c r="AK5203" s="198" t="str">
        <f t="shared" si="1604"/>
        <v/>
      </c>
      <c r="AL5203" s="219" t="b">
        <f t="shared" si="1605"/>
        <v>0</v>
      </c>
      <c r="AM5203" s="351">
        <f t="shared" si="1606"/>
        <v>0</v>
      </c>
      <c r="AN5203" s="164"/>
      <c r="AO5203" s="164"/>
      <c r="AP5203" s="164"/>
      <c r="AQ5203" s="402">
        <f t="shared" si="1607"/>
        <v>0</v>
      </c>
      <c r="AR5203" s="370" t="str">
        <f>IF(AQ5203=0,"",
IF(SUM($AQ$3585:AQ5203)=1,AS5203,
IF($AQ$5285&gt;SUM($AQ$3585:AQ5203),_xlfn.CONCAT(", ",AS5203),
IF($AQ$5285=SUM($AQ$3585:AQ5203),_xlfn.CONCAT(" y ",AS5203)))))</f>
        <v/>
      </c>
      <c r="AS5203" s="156" t="s">
        <v>9023</v>
      </c>
    </row>
    <row r="5204" spans="1:45" ht="15" customHeight="1">
      <c r="A5204" s="57"/>
      <c r="B5204" s="26"/>
      <c r="C5204" s="716" t="s">
        <v>9024</v>
      </c>
      <c r="D5204" s="716"/>
      <c r="E5204" s="941"/>
      <c r="F5204" s="942"/>
      <c r="G5204" s="942"/>
      <c r="H5204" s="943"/>
      <c r="I5204" s="940"/>
      <c r="J5204" s="940"/>
      <c r="K5204" s="940"/>
      <c r="L5204" s="940"/>
      <c r="M5204" s="940"/>
      <c r="N5204" s="940"/>
      <c r="O5204" s="940"/>
      <c r="P5204" s="940"/>
      <c r="Q5204" s="890"/>
      <c r="R5204" s="891"/>
      <c r="S5204" s="890"/>
      <c r="T5204" s="891"/>
      <c r="U5204" s="890"/>
      <c r="V5204" s="891"/>
      <c r="W5204" s="890"/>
      <c r="X5204" s="891"/>
      <c r="Y5204" s="890"/>
      <c r="Z5204" s="891"/>
      <c r="AA5204" s="890"/>
      <c r="AB5204" s="891"/>
      <c r="AC5204" s="890"/>
      <c r="AD5204" s="891"/>
      <c r="AE5204" s="164"/>
      <c r="AF5204" s="164"/>
      <c r="AG5204" s="199">
        <f t="shared" si="1600"/>
        <v>0</v>
      </c>
      <c r="AH5204" s="219" t="b">
        <f t="shared" si="1601"/>
        <v>0</v>
      </c>
      <c r="AI5204" s="198" t="str">
        <f t="shared" si="1602"/>
        <v/>
      </c>
      <c r="AJ5204" s="219" t="b">
        <f t="shared" si="1603"/>
        <v>0</v>
      </c>
      <c r="AK5204" s="198" t="str">
        <f t="shared" si="1604"/>
        <v/>
      </c>
      <c r="AL5204" s="219" t="b">
        <f t="shared" si="1605"/>
        <v>0</v>
      </c>
      <c r="AM5204" s="351">
        <f t="shared" si="1606"/>
        <v>0</v>
      </c>
      <c r="AN5204" s="164"/>
      <c r="AO5204" s="164"/>
      <c r="AP5204" s="164"/>
      <c r="AQ5204" s="402">
        <f t="shared" si="1607"/>
        <v>0</v>
      </c>
      <c r="AR5204" s="370" t="str">
        <f>IF(AQ5204=0,"",
IF(SUM($AQ$3585:AQ5204)=1,AS5204,
IF($AQ$5285&gt;SUM($AQ$3585:AQ5204),_xlfn.CONCAT(", ",AS5204),
IF($AQ$5285=SUM($AQ$3585:AQ5204),_xlfn.CONCAT(" y ",AS5204)))))</f>
        <v/>
      </c>
      <c r="AS5204" s="156" t="s">
        <v>9025</v>
      </c>
    </row>
    <row r="5205" spans="1:45" ht="15" customHeight="1">
      <c r="A5205" s="57"/>
      <c r="B5205" s="26"/>
      <c r="C5205" s="716" t="s">
        <v>9026</v>
      </c>
      <c r="D5205" s="716"/>
      <c r="E5205" s="941"/>
      <c r="F5205" s="942"/>
      <c r="G5205" s="942"/>
      <c r="H5205" s="943"/>
      <c r="I5205" s="940"/>
      <c r="J5205" s="940"/>
      <c r="K5205" s="940"/>
      <c r="L5205" s="940"/>
      <c r="M5205" s="940"/>
      <c r="N5205" s="940"/>
      <c r="O5205" s="940"/>
      <c r="P5205" s="940"/>
      <c r="Q5205" s="890"/>
      <c r="R5205" s="891"/>
      <c r="S5205" s="890"/>
      <c r="T5205" s="891"/>
      <c r="U5205" s="890"/>
      <c r="V5205" s="891"/>
      <c r="W5205" s="890"/>
      <c r="X5205" s="891"/>
      <c r="Y5205" s="890"/>
      <c r="Z5205" s="891"/>
      <c r="AA5205" s="890"/>
      <c r="AB5205" s="891"/>
      <c r="AC5205" s="890"/>
      <c r="AD5205" s="891"/>
      <c r="AE5205" s="164"/>
      <c r="AF5205" s="164"/>
      <c r="AG5205" s="199">
        <f t="shared" si="1600"/>
        <v>0</v>
      </c>
      <c r="AH5205" s="219" t="b">
        <f t="shared" si="1601"/>
        <v>0</v>
      </c>
      <c r="AI5205" s="198" t="str">
        <f t="shared" si="1602"/>
        <v/>
      </c>
      <c r="AJ5205" s="219" t="b">
        <f t="shared" si="1603"/>
        <v>0</v>
      </c>
      <c r="AK5205" s="198" t="str">
        <f t="shared" si="1604"/>
        <v/>
      </c>
      <c r="AL5205" s="219" t="b">
        <f t="shared" si="1605"/>
        <v>0</v>
      </c>
      <c r="AM5205" s="351">
        <f t="shared" si="1606"/>
        <v>0</v>
      </c>
      <c r="AN5205" s="164"/>
      <c r="AO5205" s="164"/>
      <c r="AP5205" s="164"/>
      <c r="AQ5205" s="402">
        <f t="shared" si="1607"/>
        <v>0</v>
      </c>
      <c r="AR5205" s="370" t="str">
        <f>IF(AQ5205=0,"",
IF(SUM($AQ$3585:AQ5205)=1,AS5205,
IF($AQ$5285&gt;SUM($AQ$3585:AQ5205),_xlfn.CONCAT(", ",AS5205),
IF($AQ$5285=SUM($AQ$3585:AQ5205),_xlfn.CONCAT(" y ",AS5205)))))</f>
        <v/>
      </c>
      <c r="AS5205" s="156" t="s">
        <v>9027</v>
      </c>
    </row>
    <row r="5206" spans="1:45" ht="15" customHeight="1">
      <c r="A5206" s="57"/>
      <c r="B5206" s="26"/>
      <c r="C5206" s="716" t="s">
        <v>9028</v>
      </c>
      <c r="D5206" s="716"/>
      <c r="E5206" s="941"/>
      <c r="F5206" s="942"/>
      <c r="G5206" s="942"/>
      <c r="H5206" s="943"/>
      <c r="I5206" s="940"/>
      <c r="J5206" s="940"/>
      <c r="K5206" s="940"/>
      <c r="L5206" s="940"/>
      <c r="M5206" s="940"/>
      <c r="N5206" s="940"/>
      <c r="O5206" s="940"/>
      <c r="P5206" s="940"/>
      <c r="Q5206" s="890"/>
      <c r="R5206" s="891"/>
      <c r="S5206" s="890"/>
      <c r="T5206" s="891"/>
      <c r="U5206" s="890"/>
      <c r="V5206" s="891"/>
      <c r="W5206" s="890"/>
      <c r="X5206" s="891"/>
      <c r="Y5206" s="890"/>
      <c r="Z5206" s="891"/>
      <c r="AA5206" s="890"/>
      <c r="AB5206" s="891"/>
      <c r="AC5206" s="890"/>
      <c r="AD5206" s="891"/>
      <c r="AE5206" s="164"/>
      <c r="AF5206" s="164"/>
      <c r="AG5206" s="199">
        <f t="shared" si="1600"/>
        <v>0</v>
      </c>
      <c r="AH5206" s="219" t="b">
        <f t="shared" si="1601"/>
        <v>0</v>
      </c>
      <c r="AI5206" s="198" t="str">
        <f t="shared" si="1602"/>
        <v/>
      </c>
      <c r="AJ5206" s="219" t="b">
        <f t="shared" si="1603"/>
        <v>0</v>
      </c>
      <c r="AK5206" s="198" t="str">
        <f t="shared" si="1604"/>
        <v/>
      </c>
      <c r="AL5206" s="219" t="b">
        <f t="shared" si="1605"/>
        <v>0</v>
      </c>
      <c r="AM5206" s="351">
        <f t="shared" si="1606"/>
        <v>0</v>
      </c>
      <c r="AN5206" s="164"/>
      <c r="AO5206" s="164"/>
      <c r="AP5206" s="164"/>
      <c r="AQ5206" s="402">
        <f t="shared" si="1607"/>
        <v>0</v>
      </c>
      <c r="AR5206" s="370" t="str">
        <f>IF(AQ5206=0,"",
IF(SUM($AQ$3585:AQ5206)=1,AS5206,
IF($AQ$5285&gt;SUM($AQ$3585:AQ5206),_xlfn.CONCAT(", ",AS5206),
IF($AQ$5285=SUM($AQ$3585:AQ5206),_xlfn.CONCAT(" y ",AS5206)))))</f>
        <v/>
      </c>
      <c r="AS5206" s="156" t="s">
        <v>9029</v>
      </c>
    </row>
    <row r="5207" spans="1:45" ht="15" customHeight="1">
      <c r="A5207" s="57"/>
      <c r="B5207" s="26"/>
      <c r="C5207" s="716" t="s">
        <v>9030</v>
      </c>
      <c r="D5207" s="716"/>
      <c r="E5207" s="941"/>
      <c r="F5207" s="942"/>
      <c r="G5207" s="942"/>
      <c r="H5207" s="943"/>
      <c r="I5207" s="940"/>
      <c r="J5207" s="940"/>
      <c r="K5207" s="940"/>
      <c r="L5207" s="940"/>
      <c r="M5207" s="940"/>
      <c r="N5207" s="940"/>
      <c r="O5207" s="940"/>
      <c r="P5207" s="940"/>
      <c r="Q5207" s="890"/>
      <c r="R5207" s="891"/>
      <c r="S5207" s="890"/>
      <c r="T5207" s="891"/>
      <c r="U5207" s="890"/>
      <c r="V5207" s="891"/>
      <c r="W5207" s="890"/>
      <c r="X5207" s="891"/>
      <c r="Y5207" s="890"/>
      <c r="Z5207" s="891"/>
      <c r="AA5207" s="890"/>
      <c r="AB5207" s="891"/>
      <c r="AC5207" s="890"/>
      <c r="AD5207" s="891"/>
      <c r="AE5207" s="164"/>
      <c r="AF5207" s="164"/>
      <c r="AG5207" s="199">
        <f t="shared" si="1600"/>
        <v>0</v>
      </c>
      <c r="AH5207" s="219" t="b">
        <f t="shared" si="1601"/>
        <v>0</v>
      </c>
      <c r="AI5207" s="198" t="str">
        <f t="shared" si="1602"/>
        <v/>
      </c>
      <c r="AJ5207" s="219" t="b">
        <f t="shared" si="1603"/>
        <v>0</v>
      </c>
      <c r="AK5207" s="198" t="str">
        <f t="shared" si="1604"/>
        <v/>
      </c>
      <c r="AL5207" s="219" t="b">
        <f t="shared" si="1605"/>
        <v>0</v>
      </c>
      <c r="AM5207" s="351">
        <f t="shared" si="1606"/>
        <v>0</v>
      </c>
      <c r="AN5207" s="164"/>
      <c r="AO5207" s="164"/>
      <c r="AP5207" s="164"/>
      <c r="AQ5207" s="402">
        <f t="shared" si="1607"/>
        <v>0</v>
      </c>
      <c r="AR5207" s="370" t="str">
        <f>IF(AQ5207=0,"",
IF(SUM($AQ$3585:AQ5207)=1,AS5207,
IF($AQ$5285&gt;SUM($AQ$3585:AQ5207),_xlfn.CONCAT(", ",AS5207),
IF($AQ$5285=SUM($AQ$3585:AQ5207),_xlfn.CONCAT(" y ",AS5207)))))</f>
        <v/>
      </c>
      <c r="AS5207" s="156" t="s">
        <v>9031</v>
      </c>
    </row>
    <row r="5208" spans="1:45" ht="15" customHeight="1">
      <c r="A5208" s="57"/>
      <c r="B5208" s="26"/>
      <c r="C5208" s="716" t="s">
        <v>9032</v>
      </c>
      <c r="D5208" s="716"/>
      <c r="E5208" s="941"/>
      <c r="F5208" s="942"/>
      <c r="G5208" s="942"/>
      <c r="H5208" s="943"/>
      <c r="I5208" s="940"/>
      <c r="J5208" s="940"/>
      <c r="K5208" s="940"/>
      <c r="L5208" s="940"/>
      <c r="M5208" s="940"/>
      <c r="N5208" s="940"/>
      <c r="O5208" s="940"/>
      <c r="P5208" s="940"/>
      <c r="Q5208" s="890"/>
      <c r="R5208" s="891"/>
      <c r="S5208" s="890"/>
      <c r="T5208" s="891"/>
      <c r="U5208" s="890"/>
      <c r="V5208" s="891"/>
      <c r="W5208" s="890"/>
      <c r="X5208" s="891"/>
      <c r="Y5208" s="890"/>
      <c r="Z5208" s="891"/>
      <c r="AA5208" s="890"/>
      <c r="AB5208" s="891"/>
      <c r="AC5208" s="890"/>
      <c r="AD5208" s="891"/>
      <c r="AE5208" s="164"/>
      <c r="AF5208" s="164"/>
      <c r="AG5208" s="199">
        <f t="shared" si="1600"/>
        <v>0</v>
      </c>
      <c r="AH5208" s="219" t="b">
        <f t="shared" si="1601"/>
        <v>0</v>
      </c>
      <c r="AI5208" s="198" t="str">
        <f t="shared" si="1602"/>
        <v/>
      </c>
      <c r="AJ5208" s="219" t="b">
        <f t="shared" si="1603"/>
        <v>0</v>
      </c>
      <c r="AK5208" s="198" t="str">
        <f t="shared" si="1604"/>
        <v/>
      </c>
      <c r="AL5208" s="219" t="b">
        <f t="shared" si="1605"/>
        <v>0</v>
      </c>
      <c r="AM5208" s="351">
        <f t="shared" si="1606"/>
        <v>0</v>
      </c>
      <c r="AN5208" s="164"/>
      <c r="AO5208" s="164"/>
      <c r="AP5208" s="164"/>
      <c r="AQ5208" s="402">
        <f t="shared" si="1607"/>
        <v>0</v>
      </c>
      <c r="AR5208" s="370" t="str">
        <f>IF(AQ5208=0,"",
IF(SUM($AQ$3585:AQ5208)=1,AS5208,
IF($AQ$5285&gt;SUM($AQ$3585:AQ5208),_xlfn.CONCAT(", ",AS5208),
IF($AQ$5285=SUM($AQ$3585:AQ5208),_xlfn.CONCAT(" y ",AS5208)))))</f>
        <v/>
      </c>
      <c r="AS5208" s="156" t="s">
        <v>9033</v>
      </c>
    </row>
    <row r="5209" spans="1:45" ht="15" customHeight="1">
      <c r="A5209" s="57"/>
      <c r="B5209" s="26"/>
      <c r="C5209" s="716" t="s">
        <v>9034</v>
      </c>
      <c r="D5209" s="716"/>
      <c r="E5209" s="941"/>
      <c r="F5209" s="942"/>
      <c r="G5209" s="942"/>
      <c r="H5209" s="943"/>
      <c r="I5209" s="940"/>
      <c r="J5209" s="940"/>
      <c r="K5209" s="940"/>
      <c r="L5209" s="940"/>
      <c r="M5209" s="940"/>
      <c r="N5209" s="940"/>
      <c r="O5209" s="940"/>
      <c r="P5209" s="940"/>
      <c r="Q5209" s="890"/>
      <c r="R5209" s="891"/>
      <c r="S5209" s="890"/>
      <c r="T5209" s="891"/>
      <c r="U5209" s="890"/>
      <c r="V5209" s="891"/>
      <c r="W5209" s="890"/>
      <c r="X5209" s="891"/>
      <c r="Y5209" s="890"/>
      <c r="Z5209" s="891"/>
      <c r="AA5209" s="890"/>
      <c r="AB5209" s="891"/>
      <c r="AC5209" s="890"/>
      <c r="AD5209" s="891"/>
      <c r="AE5209" s="164"/>
      <c r="AF5209" s="164"/>
      <c r="AG5209" s="199">
        <f t="shared" si="1600"/>
        <v>0</v>
      </c>
      <c r="AH5209" s="219" t="b">
        <f t="shared" si="1601"/>
        <v>0</v>
      </c>
      <c r="AI5209" s="198" t="str">
        <f t="shared" si="1602"/>
        <v/>
      </c>
      <c r="AJ5209" s="219" t="b">
        <f t="shared" si="1603"/>
        <v>0</v>
      </c>
      <c r="AK5209" s="198" t="str">
        <f t="shared" si="1604"/>
        <v/>
      </c>
      <c r="AL5209" s="219" t="b">
        <f t="shared" si="1605"/>
        <v>0</v>
      </c>
      <c r="AM5209" s="351">
        <f t="shared" si="1606"/>
        <v>0</v>
      </c>
      <c r="AN5209" s="164"/>
      <c r="AO5209" s="164"/>
      <c r="AP5209" s="164"/>
      <c r="AQ5209" s="402">
        <f t="shared" si="1607"/>
        <v>0</v>
      </c>
      <c r="AR5209" s="370" t="str">
        <f>IF(AQ5209=0,"",
IF(SUM($AQ$3585:AQ5209)=1,AS5209,
IF($AQ$5285&gt;SUM($AQ$3585:AQ5209),_xlfn.CONCAT(", ",AS5209),
IF($AQ$5285=SUM($AQ$3585:AQ5209),_xlfn.CONCAT(" y ",AS5209)))))</f>
        <v/>
      </c>
      <c r="AS5209" s="156" t="s">
        <v>9035</v>
      </c>
    </row>
    <row r="5210" spans="1:45" ht="15" customHeight="1">
      <c r="A5210" s="57"/>
      <c r="B5210" s="26"/>
      <c r="C5210" s="716" t="s">
        <v>9036</v>
      </c>
      <c r="D5210" s="716"/>
      <c r="E5210" s="941"/>
      <c r="F5210" s="942"/>
      <c r="G5210" s="942"/>
      <c r="H5210" s="943"/>
      <c r="I5210" s="940"/>
      <c r="J5210" s="940"/>
      <c r="K5210" s="940"/>
      <c r="L5210" s="940"/>
      <c r="M5210" s="940"/>
      <c r="N5210" s="940"/>
      <c r="O5210" s="940"/>
      <c r="P5210" s="940"/>
      <c r="Q5210" s="890"/>
      <c r="R5210" s="891"/>
      <c r="S5210" s="890"/>
      <c r="T5210" s="891"/>
      <c r="U5210" s="890"/>
      <c r="V5210" s="891"/>
      <c r="W5210" s="890"/>
      <c r="X5210" s="891"/>
      <c r="Y5210" s="890"/>
      <c r="Z5210" s="891"/>
      <c r="AA5210" s="890"/>
      <c r="AB5210" s="891"/>
      <c r="AC5210" s="890"/>
      <c r="AD5210" s="891"/>
      <c r="AE5210" s="164"/>
      <c r="AF5210" s="164"/>
      <c r="AG5210" s="199">
        <f t="shared" si="1600"/>
        <v>0</v>
      </c>
      <c r="AH5210" s="219" t="b">
        <f t="shared" si="1601"/>
        <v>0</v>
      </c>
      <c r="AI5210" s="198" t="str">
        <f t="shared" si="1602"/>
        <v/>
      </c>
      <c r="AJ5210" s="219" t="b">
        <f t="shared" si="1603"/>
        <v>0</v>
      </c>
      <c r="AK5210" s="198" t="str">
        <f t="shared" si="1604"/>
        <v/>
      </c>
      <c r="AL5210" s="219" t="b">
        <f t="shared" si="1605"/>
        <v>0</v>
      </c>
      <c r="AM5210" s="351">
        <f t="shared" si="1606"/>
        <v>0</v>
      </c>
      <c r="AN5210" s="164"/>
      <c r="AO5210" s="164"/>
      <c r="AP5210" s="164"/>
      <c r="AQ5210" s="402">
        <f t="shared" si="1607"/>
        <v>0</v>
      </c>
      <c r="AR5210" s="370" t="str">
        <f>IF(AQ5210=0,"",
IF(SUM($AQ$3585:AQ5210)=1,AS5210,
IF($AQ$5285&gt;SUM($AQ$3585:AQ5210),_xlfn.CONCAT(", ",AS5210),
IF($AQ$5285=SUM($AQ$3585:AQ5210),_xlfn.CONCAT(" y ",AS5210)))))</f>
        <v/>
      </c>
      <c r="AS5210" s="156" t="s">
        <v>9037</v>
      </c>
    </row>
    <row r="5211" spans="1:45" ht="15" customHeight="1">
      <c r="A5211" s="57"/>
      <c r="B5211" s="26"/>
      <c r="C5211" s="716" t="s">
        <v>9038</v>
      </c>
      <c r="D5211" s="716"/>
      <c r="E5211" s="941"/>
      <c r="F5211" s="942"/>
      <c r="G5211" s="942"/>
      <c r="H5211" s="943"/>
      <c r="I5211" s="940"/>
      <c r="J5211" s="940"/>
      <c r="K5211" s="940"/>
      <c r="L5211" s="940"/>
      <c r="M5211" s="940"/>
      <c r="N5211" s="940"/>
      <c r="O5211" s="940"/>
      <c r="P5211" s="940"/>
      <c r="Q5211" s="890"/>
      <c r="R5211" s="891"/>
      <c r="S5211" s="890"/>
      <c r="T5211" s="891"/>
      <c r="U5211" s="890"/>
      <c r="V5211" s="891"/>
      <c r="W5211" s="890"/>
      <c r="X5211" s="891"/>
      <c r="Y5211" s="890"/>
      <c r="Z5211" s="891"/>
      <c r="AA5211" s="890"/>
      <c r="AB5211" s="891"/>
      <c r="AC5211" s="890"/>
      <c r="AD5211" s="891"/>
      <c r="AE5211" s="164"/>
      <c r="AF5211" s="164"/>
      <c r="AG5211" s="199">
        <f t="shared" si="1600"/>
        <v>0</v>
      </c>
      <c r="AH5211" s="219" t="b">
        <f t="shared" si="1601"/>
        <v>0</v>
      </c>
      <c r="AI5211" s="198" t="str">
        <f t="shared" si="1602"/>
        <v/>
      </c>
      <c r="AJ5211" s="219" t="b">
        <f t="shared" si="1603"/>
        <v>0</v>
      </c>
      <c r="AK5211" s="198" t="str">
        <f t="shared" si="1604"/>
        <v/>
      </c>
      <c r="AL5211" s="219" t="b">
        <f t="shared" si="1605"/>
        <v>0</v>
      </c>
      <c r="AM5211" s="351">
        <f t="shared" si="1606"/>
        <v>0</v>
      </c>
      <c r="AN5211" s="164"/>
      <c r="AO5211" s="164"/>
      <c r="AP5211" s="164"/>
      <c r="AQ5211" s="402">
        <f t="shared" si="1607"/>
        <v>0</v>
      </c>
      <c r="AR5211" s="370" t="str">
        <f>IF(AQ5211=0,"",
IF(SUM($AQ$3585:AQ5211)=1,AS5211,
IF($AQ$5285&gt;SUM($AQ$3585:AQ5211),_xlfn.CONCAT(", ",AS5211),
IF($AQ$5285=SUM($AQ$3585:AQ5211),_xlfn.CONCAT(" y ",AS5211)))))</f>
        <v/>
      </c>
      <c r="AS5211" s="156" t="s">
        <v>9039</v>
      </c>
    </row>
    <row r="5212" spans="1:45" ht="15" customHeight="1">
      <c r="A5212" s="57"/>
      <c r="B5212" s="26"/>
      <c r="C5212" s="716" t="s">
        <v>9040</v>
      </c>
      <c r="D5212" s="716"/>
      <c r="E5212" s="941"/>
      <c r="F5212" s="942"/>
      <c r="G5212" s="942"/>
      <c r="H5212" s="943"/>
      <c r="I5212" s="940"/>
      <c r="J5212" s="940"/>
      <c r="K5212" s="940"/>
      <c r="L5212" s="940"/>
      <c r="M5212" s="940"/>
      <c r="N5212" s="940"/>
      <c r="O5212" s="940"/>
      <c r="P5212" s="940"/>
      <c r="Q5212" s="890"/>
      <c r="R5212" s="891"/>
      <c r="S5212" s="890"/>
      <c r="T5212" s="891"/>
      <c r="U5212" s="890"/>
      <c r="V5212" s="891"/>
      <c r="W5212" s="890"/>
      <c r="X5212" s="891"/>
      <c r="Y5212" s="890"/>
      <c r="Z5212" s="891"/>
      <c r="AA5212" s="890"/>
      <c r="AB5212" s="891"/>
      <c r="AC5212" s="890"/>
      <c r="AD5212" s="891"/>
      <c r="AE5212" s="164"/>
      <c r="AF5212" s="164"/>
      <c r="AG5212" s="199">
        <f t="shared" si="1600"/>
        <v>0</v>
      </c>
      <c r="AH5212" s="219" t="b">
        <f t="shared" si="1601"/>
        <v>0</v>
      </c>
      <c r="AI5212" s="198" t="str">
        <f t="shared" si="1602"/>
        <v/>
      </c>
      <c r="AJ5212" s="219" t="b">
        <f t="shared" si="1603"/>
        <v>0</v>
      </c>
      <c r="AK5212" s="198" t="str">
        <f t="shared" si="1604"/>
        <v/>
      </c>
      <c r="AL5212" s="219" t="b">
        <f t="shared" si="1605"/>
        <v>0</v>
      </c>
      <c r="AM5212" s="351">
        <f t="shared" si="1606"/>
        <v>0</v>
      </c>
      <c r="AN5212" s="164"/>
      <c r="AO5212" s="164"/>
      <c r="AP5212" s="164"/>
      <c r="AQ5212" s="402">
        <f t="shared" si="1607"/>
        <v>0</v>
      </c>
      <c r="AR5212" s="370" t="str">
        <f>IF(AQ5212=0,"",
IF(SUM($AQ$3585:AQ5212)=1,AS5212,
IF($AQ$5285&gt;SUM($AQ$3585:AQ5212),_xlfn.CONCAT(", ",AS5212),
IF($AQ$5285=SUM($AQ$3585:AQ5212),_xlfn.CONCAT(" y ",AS5212)))))</f>
        <v/>
      </c>
      <c r="AS5212" s="156" t="s">
        <v>9041</v>
      </c>
    </row>
    <row r="5213" spans="1:45" ht="15" customHeight="1">
      <c r="A5213" s="57"/>
      <c r="B5213" s="26"/>
      <c r="C5213" s="716" t="s">
        <v>9042</v>
      </c>
      <c r="D5213" s="716"/>
      <c r="E5213" s="941"/>
      <c r="F5213" s="942"/>
      <c r="G5213" s="942"/>
      <c r="H5213" s="943"/>
      <c r="I5213" s="940"/>
      <c r="J5213" s="940"/>
      <c r="K5213" s="940"/>
      <c r="L5213" s="940"/>
      <c r="M5213" s="940"/>
      <c r="N5213" s="940"/>
      <c r="O5213" s="940"/>
      <c r="P5213" s="940"/>
      <c r="Q5213" s="890"/>
      <c r="R5213" s="891"/>
      <c r="S5213" s="890"/>
      <c r="T5213" s="891"/>
      <c r="U5213" s="890"/>
      <c r="V5213" s="891"/>
      <c r="W5213" s="890"/>
      <c r="X5213" s="891"/>
      <c r="Y5213" s="890"/>
      <c r="Z5213" s="891"/>
      <c r="AA5213" s="890"/>
      <c r="AB5213" s="891"/>
      <c r="AC5213" s="890"/>
      <c r="AD5213" s="891"/>
      <c r="AE5213" s="164"/>
      <c r="AF5213" s="164"/>
      <c r="AG5213" s="199">
        <f t="shared" si="1600"/>
        <v>0</v>
      </c>
      <c r="AH5213" s="219" t="b">
        <f t="shared" si="1601"/>
        <v>0</v>
      </c>
      <c r="AI5213" s="198" t="str">
        <f t="shared" si="1602"/>
        <v/>
      </c>
      <c r="AJ5213" s="219" t="b">
        <f t="shared" si="1603"/>
        <v>0</v>
      </c>
      <c r="AK5213" s="198" t="str">
        <f t="shared" si="1604"/>
        <v/>
      </c>
      <c r="AL5213" s="219" t="b">
        <f t="shared" si="1605"/>
        <v>0</v>
      </c>
      <c r="AM5213" s="351">
        <f t="shared" si="1606"/>
        <v>0</v>
      </c>
      <c r="AN5213" s="164"/>
      <c r="AO5213" s="164"/>
      <c r="AP5213" s="164"/>
      <c r="AQ5213" s="402">
        <f t="shared" si="1607"/>
        <v>0</v>
      </c>
      <c r="AR5213" s="370" t="str">
        <f>IF(AQ5213=0,"",
IF(SUM($AQ$3585:AQ5213)=1,AS5213,
IF($AQ$5285&gt;SUM($AQ$3585:AQ5213),_xlfn.CONCAT(", ",AS5213),
IF($AQ$5285=SUM($AQ$3585:AQ5213),_xlfn.CONCAT(" y ",AS5213)))))</f>
        <v/>
      </c>
      <c r="AS5213" s="156" t="s">
        <v>9043</v>
      </c>
    </row>
    <row r="5214" spans="1:45" ht="15" customHeight="1">
      <c r="A5214" s="57"/>
      <c r="B5214" s="26"/>
      <c r="C5214" s="716" t="s">
        <v>9044</v>
      </c>
      <c r="D5214" s="716"/>
      <c r="E5214" s="941"/>
      <c r="F5214" s="942"/>
      <c r="G5214" s="942"/>
      <c r="H5214" s="943"/>
      <c r="I5214" s="940"/>
      <c r="J5214" s="940"/>
      <c r="K5214" s="940"/>
      <c r="L5214" s="940"/>
      <c r="M5214" s="940"/>
      <c r="N5214" s="940"/>
      <c r="O5214" s="940"/>
      <c r="P5214" s="940"/>
      <c r="Q5214" s="890"/>
      <c r="R5214" s="891"/>
      <c r="S5214" s="890"/>
      <c r="T5214" s="891"/>
      <c r="U5214" s="890"/>
      <c r="V5214" s="891"/>
      <c r="W5214" s="890"/>
      <c r="X5214" s="891"/>
      <c r="Y5214" s="890"/>
      <c r="Z5214" s="891"/>
      <c r="AA5214" s="890"/>
      <c r="AB5214" s="891"/>
      <c r="AC5214" s="890"/>
      <c r="AD5214" s="891"/>
      <c r="AE5214" s="164"/>
      <c r="AF5214" s="164"/>
      <c r="AG5214" s="199">
        <f t="shared" si="1600"/>
        <v>0</v>
      </c>
      <c r="AH5214" s="219" t="b">
        <f t="shared" si="1601"/>
        <v>0</v>
      </c>
      <c r="AI5214" s="198" t="str">
        <f t="shared" si="1602"/>
        <v/>
      </c>
      <c r="AJ5214" s="219" t="b">
        <f t="shared" si="1603"/>
        <v>0</v>
      </c>
      <c r="AK5214" s="198" t="str">
        <f t="shared" si="1604"/>
        <v/>
      </c>
      <c r="AL5214" s="219" t="b">
        <f t="shared" si="1605"/>
        <v>0</v>
      </c>
      <c r="AM5214" s="351">
        <f t="shared" si="1606"/>
        <v>0</v>
      </c>
      <c r="AN5214" s="164"/>
      <c r="AO5214" s="164"/>
      <c r="AP5214" s="164"/>
      <c r="AQ5214" s="402">
        <f t="shared" si="1607"/>
        <v>0</v>
      </c>
      <c r="AR5214" s="370" t="str">
        <f>IF(AQ5214=0,"",
IF(SUM($AQ$3585:AQ5214)=1,AS5214,
IF($AQ$5285&gt;SUM($AQ$3585:AQ5214),_xlfn.CONCAT(", ",AS5214),
IF($AQ$5285=SUM($AQ$3585:AQ5214),_xlfn.CONCAT(" y ",AS5214)))))</f>
        <v/>
      </c>
      <c r="AS5214" s="156" t="s">
        <v>9045</v>
      </c>
    </row>
    <row r="5215" spans="1:45" ht="15" customHeight="1">
      <c r="A5215" s="57"/>
      <c r="B5215" s="26"/>
      <c r="C5215" s="716" t="s">
        <v>9046</v>
      </c>
      <c r="D5215" s="716"/>
      <c r="E5215" s="941"/>
      <c r="F5215" s="942"/>
      <c r="G5215" s="942"/>
      <c r="H5215" s="943"/>
      <c r="I5215" s="940"/>
      <c r="J5215" s="940"/>
      <c r="K5215" s="940"/>
      <c r="L5215" s="940"/>
      <c r="M5215" s="940"/>
      <c r="N5215" s="940"/>
      <c r="O5215" s="940"/>
      <c r="P5215" s="940"/>
      <c r="Q5215" s="890"/>
      <c r="R5215" s="891"/>
      <c r="S5215" s="890"/>
      <c r="T5215" s="891"/>
      <c r="U5215" s="890"/>
      <c r="V5215" s="891"/>
      <c r="W5215" s="890"/>
      <c r="X5215" s="891"/>
      <c r="Y5215" s="890"/>
      <c r="Z5215" s="891"/>
      <c r="AA5215" s="890"/>
      <c r="AB5215" s="891"/>
      <c r="AC5215" s="890"/>
      <c r="AD5215" s="891"/>
      <c r="AE5215" s="164"/>
      <c r="AF5215" s="164"/>
      <c r="AG5215" s="199">
        <f t="shared" si="1600"/>
        <v>0</v>
      </c>
      <c r="AH5215" s="219" t="b">
        <f t="shared" si="1601"/>
        <v>0</v>
      </c>
      <c r="AI5215" s="198" t="str">
        <f t="shared" si="1602"/>
        <v/>
      </c>
      <c r="AJ5215" s="219" t="b">
        <f t="shared" si="1603"/>
        <v>0</v>
      </c>
      <c r="AK5215" s="198" t="str">
        <f t="shared" si="1604"/>
        <v/>
      </c>
      <c r="AL5215" s="219" t="b">
        <f t="shared" si="1605"/>
        <v>0</v>
      </c>
      <c r="AM5215" s="351">
        <f t="shared" si="1606"/>
        <v>0</v>
      </c>
      <c r="AN5215" s="164"/>
      <c r="AO5215" s="164"/>
      <c r="AP5215" s="164"/>
      <c r="AQ5215" s="402">
        <f t="shared" si="1607"/>
        <v>0</v>
      </c>
      <c r="AR5215" s="370" t="str">
        <f>IF(AQ5215=0,"",
IF(SUM($AQ$3585:AQ5215)=1,AS5215,
IF($AQ$5285&gt;SUM($AQ$3585:AQ5215),_xlfn.CONCAT(", ",AS5215),
IF($AQ$5285=SUM($AQ$3585:AQ5215),_xlfn.CONCAT(" y ",AS5215)))))</f>
        <v/>
      </c>
      <c r="AS5215" s="156" t="s">
        <v>9047</v>
      </c>
    </row>
    <row r="5216" spans="1:45" ht="15" customHeight="1">
      <c r="A5216" s="57"/>
      <c r="B5216" s="26"/>
      <c r="C5216" s="716" t="s">
        <v>9048</v>
      </c>
      <c r="D5216" s="716"/>
      <c r="E5216" s="941"/>
      <c r="F5216" s="942"/>
      <c r="G5216" s="942"/>
      <c r="H5216" s="943"/>
      <c r="I5216" s="940"/>
      <c r="J5216" s="940"/>
      <c r="K5216" s="940"/>
      <c r="L5216" s="940"/>
      <c r="M5216" s="940"/>
      <c r="N5216" s="940"/>
      <c r="O5216" s="940"/>
      <c r="P5216" s="940"/>
      <c r="Q5216" s="890"/>
      <c r="R5216" s="891"/>
      <c r="S5216" s="890"/>
      <c r="T5216" s="891"/>
      <c r="U5216" s="890"/>
      <c r="V5216" s="891"/>
      <c r="W5216" s="890"/>
      <c r="X5216" s="891"/>
      <c r="Y5216" s="890"/>
      <c r="Z5216" s="891"/>
      <c r="AA5216" s="890"/>
      <c r="AB5216" s="891"/>
      <c r="AC5216" s="890"/>
      <c r="AD5216" s="891"/>
      <c r="AE5216" s="164"/>
      <c r="AF5216" s="164"/>
      <c r="AG5216" s="199">
        <f t="shared" si="1600"/>
        <v>0</v>
      </c>
      <c r="AH5216" s="219" t="b">
        <f t="shared" si="1601"/>
        <v>0</v>
      </c>
      <c r="AI5216" s="198" t="str">
        <f t="shared" si="1602"/>
        <v/>
      </c>
      <c r="AJ5216" s="219" t="b">
        <f t="shared" si="1603"/>
        <v>0</v>
      </c>
      <c r="AK5216" s="198" t="str">
        <f t="shared" si="1604"/>
        <v/>
      </c>
      <c r="AL5216" s="219" t="b">
        <f t="shared" si="1605"/>
        <v>0</v>
      </c>
      <c r="AM5216" s="351">
        <f t="shared" si="1606"/>
        <v>0</v>
      </c>
      <c r="AN5216" s="164"/>
      <c r="AO5216" s="164"/>
      <c r="AP5216" s="164"/>
      <c r="AQ5216" s="402">
        <f t="shared" si="1607"/>
        <v>0</v>
      </c>
      <c r="AR5216" s="370" t="str">
        <f>IF(AQ5216=0,"",
IF(SUM($AQ$3585:AQ5216)=1,AS5216,
IF($AQ$5285&gt;SUM($AQ$3585:AQ5216),_xlfn.CONCAT(", ",AS5216),
IF($AQ$5285=SUM($AQ$3585:AQ5216),_xlfn.CONCAT(" y ",AS5216)))))</f>
        <v/>
      </c>
      <c r="AS5216" s="156" t="s">
        <v>9049</v>
      </c>
    </row>
    <row r="5217" spans="1:45" ht="15" customHeight="1">
      <c r="A5217" s="57"/>
      <c r="B5217" s="26"/>
      <c r="C5217" s="716" t="s">
        <v>9050</v>
      </c>
      <c r="D5217" s="716"/>
      <c r="E5217" s="941"/>
      <c r="F5217" s="942"/>
      <c r="G5217" s="942"/>
      <c r="H5217" s="943"/>
      <c r="I5217" s="940"/>
      <c r="J5217" s="940"/>
      <c r="K5217" s="940"/>
      <c r="L5217" s="940"/>
      <c r="M5217" s="940"/>
      <c r="N5217" s="940"/>
      <c r="O5217" s="940"/>
      <c r="P5217" s="940"/>
      <c r="Q5217" s="890"/>
      <c r="R5217" s="891"/>
      <c r="S5217" s="890"/>
      <c r="T5217" s="891"/>
      <c r="U5217" s="890"/>
      <c r="V5217" s="891"/>
      <c r="W5217" s="890"/>
      <c r="X5217" s="891"/>
      <c r="Y5217" s="890"/>
      <c r="Z5217" s="891"/>
      <c r="AA5217" s="890"/>
      <c r="AB5217" s="891"/>
      <c r="AC5217" s="890"/>
      <c r="AD5217" s="891"/>
      <c r="AE5217" s="164"/>
      <c r="AF5217" s="164"/>
      <c r="AG5217" s="199">
        <f t="shared" si="1600"/>
        <v>0</v>
      </c>
      <c r="AH5217" s="219" t="b">
        <f t="shared" si="1601"/>
        <v>0</v>
      </c>
      <c r="AI5217" s="198" t="str">
        <f t="shared" si="1602"/>
        <v/>
      </c>
      <c r="AJ5217" s="219" t="b">
        <f t="shared" si="1603"/>
        <v>0</v>
      </c>
      <c r="AK5217" s="198" t="str">
        <f t="shared" si="1604"/>
        <v/>
      </c>
      <c r="AL5217" s="219" t="b">
        <f t="shared" si="1605"/>
        <v>0</v>
      </c>
      <c r="AM5217" s="351">
        <f t="shared" si="1606"/>
        <v>0</v>
      </c>
      <c r="AN5217" s="164"/>
      <c r="AO5217" s="164"/>
      <c r="AP5217" s="164"/>
      <c r="AQ5217" s="402">
        <f t="shared" si="1607"/>
        <v>0</v>
      </c>
      <c r="AR5217" s="370" t="str">
        <f>IF(AQ5217=0,"",
IF(SUM($AQ$3585:AQ5217)=1,AS5217,
IF($AQ$5285&gt;SUM($AQ$3585:AQ5217),_xlfn.CONCAT(", ",AS5217),
IF($AQ$5285=SUM($AQ$3585:AQ5217),_xlfn.CONCAT(" y ",AS5217)))))</f>
        <v/>
      </c>
      <c r="AS5217" s="156" t="s">
        <v>9051</v>
      </c>
    </row>
    <row r="5218" spans="1:45" ht="15" customHeight="1">
      <c r="A5218" s="57"/>
      <c r="B5218" s="26"/>
      <c r="C5218" s="716" t="s">
        <v>9052</v>
      </c>
      <c r="D5218" s="716"/>
      <c r="E5218" s="941"/>
      <c r="F5218" s="942"/>
      <c r="G5218" s="942"/>
      <c r="H5218" s="943"/>
      <c r="I5218" s="940"/>
      <c r="J5218" s="940"/>
      <c r="K5218" s="940"/>
      <c r="L5218" s="940"/>
      <c r="M5218" s="940"/>
      <c r="N5218" s="940"/>
      <c r="O5218" s="940"/>
      <c r="P5218" s="940"/>
      <c r="Q5218" s="890"/>
      <c r="R5218" s="891"/>
      <c r="S5218" s="890"/>
      <c r="T5218" s="891"/>
      <c r="U5218" s="890"/>
      <c r="V5218" s="891"/>
      <c r="W5218" s="890"/>
      <c r="X5218" s="891"/>
      <c r="Y5218" s="890"/>
      <c r="Z5218" s="891"/>
      <c r="AA5218" s="890"/>
      <c r="AB5218" s="891"/>
      <c r="AC5218" s="890"/>
      <c r="AD5218" s="891"/>
      <c r="AE5218" s="164"/>
      <c r="AF5218" s="164"/>
      <c r="AG5218" s="199">
        <f t="shared" si="1600"/>
        <v>0</v>
      </c>
      <c r="AH5218" s="219" t="b">
        <f t="shared" si="1601"/>
        <v>0</v>
      </c>
      <c r="AI5218" s="198" t="str">
        <f t="shared" si="1602"/>
        <v/>
      </c>
      <c r="AJ5218" s="219" t="b">
        <f t="shared" si="1603"/>
        <v>0</v>
      </c>
      <c r="AK5218" s="198" t="str">
        <f t="shared" si="1604"/>
        <v/>
      </c>
      <c r="AL5218" s="219" t="b">
        <f t="shared" si="1605"/>
        <v>0</v>
      </c>
      <c r="AM5218" s="351">
        <f t="shared" si="1606"/>
        <v>0</v>
      </c>
      <c r="AN5218" s="164"/>
      <c r="AO5218" s="164"/>
      <c r="AP5218" s="164"/>
      <c r="AQ5218" s="402">
        <f t="shared" si="1607"/>
        <v>0</v>
      </c>
      <c r="AR5218" s="370" t="str">
        <f>IF(AQ5218=0,"",
IF(SUM($AQ$3585:AQ5218)=1,AS5218,
IF($AQ$5285&gt;SUM($AQ$3585:AQ5218),_xlfn.CONCAT(", ",AS5218),
IF($AQ$5285=SUM($AQ$3585:AQ5218),_xlfn.CONCAT(" y ",AS5218)))))</f>
        <v/>
      </c>
      <c r="AS5218" s="156" t="s">
        <v>9053</v>
      </c>
    </row>
    <row r="5219" spans="1:45" ht="15" customHeight="1">
      <c r="A5219" s="57"/>
      <c r="B5219" s="26"/>
      <c r="C5219" s="716" t="s">
        <v>9054</v>
      </c>
      <c r="D5219" s="716"/>
      <c r="E5219" s="941"/>
      <c r="F5219" s="942"/>
      <c r="G5219" s="942"/>
      <c r="H5219" s="943"/>
      <c r="I5219" s="940"/>
      <c r="J5219" s="940"/>
      <c r="K5219" s="940"/>
      <c r="L5219" s="940"/>
      <c r="M5219" s="940"/>
      <c r="N5219" s="940"/>
      <c r="O5219" s="940"/>
      <c r="P5219" s="940"/>
      <c r="Q5219" s="890"/>
      <c r="R5219" s="891"/>
      <c r="S5219" s="890"/>
      <c r="T5219" s="891"/>
      <c r="U5219" s="890"/>
      <c r="V5219" s="891"/>
      <c r="W5219" s="890"/>
      <c r="X5219" s="891"/>
      <c r="Y5219" s="890"/>
      <c r="Z5219" s="891"/>
      <c r="AA5219" s="890"/>
      <c r="AB5219" s="891"/>
      <c r="AC5219" s="890"/>
      <c r="AD5219" s="891"/>
      <c r="AE5219" s="164"/>
      <c r="AF5219" s="164"/>
      <c r="AG5219" s="199">
        <f t="shared" si="1600"/>
        <v>0</v>
      </c>
      <c r="AH5219" s="219" t="b">
        <f t="shared" si="1601"/>
        <v>0</v>
      </c>
      <c r="AI5219" s="198" t="str">
        <f t="shared" si="1602"/>
        <v/>
      </c>
      <c r="AJ5219" s="219" t="b">
        <f t="shared" si="1603"/>
        <v>0</v>
      </c>
      <c r="AK5219" s="198" t="str">
        <f t="shared" si="1604"/>
        <v/>
      </c>
      <c r="AL5219" s="219" t="b">
        <f t="shared" si="1605"/>
        <v>0</v>
      </c>
      <c r="AM5219" s="351">
        <f t="shared" si="1606"/>
        <v>0</v>
      </c>
      <c r="AN5219" s="164"/>
      <c r="AO5219" s="164"/>
      <c r="AP5219" s="164"/>
      <c r="AQ5219" s="402">
        <f t="shared" si="1607"/>
        <v>0</v>
      </c>
      <c r="AR5219" s="370" t="str">
        <f>IF(AQ5219=0,"",
IF(SUM($AQ$3585:AQ5219)=1,AS5219,
IF($AQ$5285&gt;SUM($AQ$3585:AQ5219),_xlfn.CONCAT(", ",AS5219),
IF($AQ$5285=SUM($AQ$3585:AQ5219),_xlfn.CONCAT(" y ",AS5219)))))</f>
        <v/>
      </c>
      <c r="AS5219" s="156" t="s">
        <v>9055</v>
      </c>
    </row>
    <row r="5220" spans="1:45" ht="15" customHeight="1">
      <c r="A5220" s="57"/>
      <c r="B5220" s="26"/>
      <c r="C5220" s="716" t="s">
        <v>9056</v>
      </c>
      <c r="D5220" s="716"/>
      <c r="E5220" s="941"/>
      <c r="F5220" s="942"/>
      <c r="G5220" s="942"/>
      <c r="H5220" s="943"/>
      <c r="I5220" s="940"/>
      <c r="J5220" s="940"/>
      <c r="K5220" s="940"/>
      <c r="L5220" s="940"/>
      <c r="M5220" s="940"/>
      <c r="N5220" s="940"/>
      <c r="O5220" s="940"/>
      <c r="P5220" s="940"/>
      <c r="Q5220" s="890"/>
      <c r="R5220" s="891"/>
      <c r="S5220" s="890"/>
      <c r="T5220" s="891"/>
      <c r="U5220" s="890"/>
      <c r="V5220" s="891"/>
      <c r="W5220" s="890"/>
      <c r="X5220" s="891"/>
      <c r="Y5220" s="890"/>
      <c r="Z5220" s="891"/>
      <c r="AA5220" s="890"/>
      <c r="AB5220" s="891"/>
      <c r="AC5220" s="890"/>
      <c r="AD5220" s="891"/>
      <c r="AE5220" s="164"/>
      <c r="AF5220" s="164"/>
      <c r="AG5220" s="199">
        <f t="shared" si="1600"/>
        <v>0</v>
      </c>
      <c r="AH5220" s="219" t="b">
        <f t="shared" si="1601"/>
        <v>0</v>
      </c>
      <c r="AI5220" s="198" t="str">
        <f t="shared" si="1602"/>
        <v/>
      </c>
      <c r="AJ5220" s="219" t="b">
        <f t="shared" si="1603"/>
        <v>0</v>
      </c>
      <c r="AK5220" s="198" t="str">
        <f t="shared" si="1604"/>
        <v/>
      </c>
      <c r="AL5220" s="219" t="b">
        <f t="shared" si="1605"/>
        <v>0</v>
      </c>
      <c r="AM5220" s="351">
        <f t="shared" si="1606"/>
        <v>0</v>
      </c>
      <c r="AN5220" s="164"/>
      <c r="AO5220" s="164"/>
      <c r="AP5220" s="164"/>
      <c r="AQ5220" s="402">
        <f t="shared" si="1607"/>
        <v>0</v>
      </c>
      <c r="AR5220" s="370" t="str">
        <f>IF(AQ5220=0,"",
IF(SUM($AQ$3585:AQ5220)=1,AS5220,
IF($AQ$5285&gt;SUM($AQ$3585:AQ5220),_xlfn.CONCAT(", ",AS5220),
IF($AQ$5285=SUM($AQ$3585:AQ5220),_xlfn.CONCAT(" y ",AS5220)))))</f>
        <v/>
      </c>
      <c r="AS5220" s="156" t="s">
        <v>9057</v>
      </c>
    </row>
    <row r="5221" spans="1:45" ht="15" customHeight="1">
      <c r="A5221" s="57"/>
      <c r="B5221" s="26"/>
      <c r="C5221" s="716" t="s">
        <v>9058</v>
      </c>
      <c r="D5221" s="716"/>
      <c r="E5221" s="941"/>
      <c r="F5221" s="942"/>
      <c r="G5221" s="942"/>
      <c r="H5221" s="943"/>
      <c r="I5221" s="940"/>
      <c r="J5221" s="940"/>
      <c r="K5221" s="940"/>
      <c r="L5221" s="940"/>
      <c r="M5221" s="940"/>
      <c r="N5221" s="940"/>
      <c r="O5221" s="940"/>
      <c r="P5221" s="940"/>
      <c r="Q5221" s="890"/>
      <c r="R5221" s="891"/>
      <c r="S5221" s="890"/>
      <c r="T5221" s="891"/>
      <c r="U5221" s="890"/>
      <c r="V5221" s="891"/>
      <c r="W5221" s="890"/>
      <c r="X5221" s="891"/>
      <c r="Y5221" s="890"/>
      <c r="Z5221" s="891"/>
      <c r="AA5221" s="890"/>
      <c r="AB5221" s="891"/>
      <c r="AC5221" s="890"/>
      <c r="AD5221" s="891"/>
      <c r="AE5221" s="164"/>
      <c r="AF5221" s="164"/>
      <c r="AG5221" s="199">
        <f t="shared" si="1600"/>
        <v>0</v>
      </c>
      <c r="AH5221" s="219" t="b">
        <f t="shared" si="1601"/>
        <v>0</v>
      </c>
      <c r="AI5221" s="198" t="str">
        <f t="shared" si="1602"/>
        <v/>
      </c>
      <c r="AJ5221" s="219" t="b">
        <f t="shared" si="1603"/>
        <v>0</v>
      </c>
      <c r="AK5221" s="198" t="str">
        <f t="shared" si="1604"/>
        <v/>
      </c>
      <c r="AL5221" s="219" t="b">
        <f t="shared" si="1605"/>
        <v>0</v>
      </c>
      <c r="AM5221" s="351">
        <f t="shared" si="1606"/>
        <v>0</v>
      </c>
      <c r="AN5221" s="164"/>
      <c r="AO5221" s="164"/>
      <c r="AP5221" s="164"/>
      <c r="AQ5221" s="402">
        <f t="shared" si="1607"/>
        <v>0</v>
      </c>
      <c r="AR5221" s="370" t="str">
        <f>IF(AQ5221=0,"",
IF(SUM($AQ$3585:AQ5221)=1,AS5221,
IF($AQ$5285&gt;SUM($AQ$3585:AQ5221),_xlfn.CONCAT(", ",AS5221),
IF($AQ$5285=SUM($AQ$3585:AQ5221),_xlfn.CONCAT(" y ",AS5221)))))</f>
        <v/>
      </c>
      <c r="AS5221" s="156" t="s">
        <v>9059</v>
      </c>
    </row>
    <row r="5222" spans="1:45" ht="15" customHeight="1">
      <c r="A5222" s="57"/>
      <c r="B5222" s="26"/>
      <c r="C5222" s="716" t="s">
        <v>9060</v>
      </c>
      <c r="D5222" s="716"/>
      <c r="E5222" s="941"/>
      <c r="F5222" s="942"/>
      <c r="G5222" s="942"/>
      <c r="H5222" s="943"/>
      <c r="I5222" s="940"/>
      <c r="J5222" s="940"/>
      <c r="K5222" s="940"/>
      <c r="L5222" s="940"/>
      <c r="M5222" s="940"/>
      <c r="N5222" s="940"/>
      <c r="O5222" s="940"/>
      <c r="P5222" s="940"/>
      <c r="Q5222" s="890"/>
      <c r="R5222" s="891"/>
      <c r="S5222" s="890"/>
      <c r="T5222" s="891"/>
      <c r="U5222" s="890"/>
      <c r="V5222" s="891"/>
      <c r="W5222" s="890"/>
      <c r="X5222" s="891"/>
      <c r="Y5222" s="890"/>
      <c r="Z5222" s="891"/>
      <c r="AA5222" s="890"/>
      <c r="AB5222" s="891"/>
      <c r="AC5222" s="890"/>
      <c r="AD5222" s="891"/>
      <c r="AE5222" s="164"/>
      <c r="AF5222" s="164"/>
      <c r="AG5222" s="199">
        <f t="shared" si="1600"/>
        <v>0</v>
      </c>
      <c r="AH5222" s="219" t="b">
        <f t="shared" si="1601"/>
        <v>0</v>
      </c>
      <c r="AI5222" s="198" t="str">
        <f t="shared" si="1602"/>
        <v/>
      </c>
      <c r="AJ5222" s="219" t="b">
        <f t="shared" si="1603"/>
        <v>0</v>
      </c>
      <c r="AK5222" s="198" t="str">
        <f t="shared" si="1604"/>
        <v/>
      </c>
      <c r="AL5222" s="219" t="b">
        <f t="shared" si="1605"/>
        <v>0</v>
      </c>
      <c r="AM5222" s="351">
        <f t="shared" si="1606"/>
        <v>0</v>
      </c>
      <c r="AN5222" s="164"/>
      <c r="AO5222" s="164"/>
      <c r="AP5222" s="164"/>
      <c r="AQ5222" s="402">
        <f t="shared" si="1607"/>
        <v>0</v>
      </c>
      <c r="AR5222" s="370" t="str">
        <f>IF(AQ5222=0,"",
IF(SUM($AQ$3585:AQ5222)=1,AS5222,
IF($AQ$5285&gt;SUM($AQ$3585:AQ5222),_xlfn.CONCAT(", ",AS5222),
IF($AQ$5285=SUM($AQ$3585:AQ5222),_xlfn.CONCAT(" y ",AS5222)))))</f>
        <v/>
      </c>
      <c r="AS5222" s="156" t="s">
        <v>9061</v>
      </c>
    </row>
    <row r="5223" spans="1:45" ht="15" customHeight="1">
      <c r="A5223" s="57"/>
      <c r="B5223" s="26"/>
      <c r="C5223" s="716" t="s">
        <v>9062</v>
      </c>
      <c r="D5223" s="716"/>
      <c r="E5223" s="941"/>
      <c r="F5223" s="942"/>
      <c r="G5223" s="942"/>
      <c r="H5223" s="943"/>
      <c r="I5223" s="940"/>
      <c r="J5223" s="940"/>
      <c r="K5223" s="940"/>
      <c r="L5223" s="940"/>
      <c r="M5223" s="940"/>
      <c r="N5223" s="940"/>
      <c r="O5223" s="940"/>
      <c r="P5223" s="940"/>
      <c r="Q5223" s="890"/>
      <c r="R5223" s="891"/>
      <c r="S5223" s="890"/>
      <c r="T5223" s="891"/>
      <c r="U5223" s="890"/>
      <c r="V5223" s="891"/>
      <c r="W5223" s="890"/>
      <c r="X5223" s="891"/>
      <c r="Y5223" s="890"/>
      <c r="Z5223" s="891"/>
      <c r="AA5223" s="890"/>
      <c r="AB5223" s="891"/>
      <c r="AC5223" s="890"/>
      <c r="AD5223" s="891"/>
      <c r="AE5223" s="164"/>
      <c r="AF5223" s="164"/>
      <c r="AG5223" s="199">
        <f t="shared" si="1600"/>
        <v>0</v>
      </c>
      <c r="AH5223" s="219" t="b">
        <f t="shared" si="1601"/>
        <v>0</v>
      </c>
      <c r="AI5223" s="198" t="str">
        <f t="shared" si="1602"/>
        <v/>
      </c>
      <c r="AJ5223" s="219" t="b">
        <f t="shared" si="1603"/>
        <v>0</v>
      </c>
      <c r="AK5223" s="198" t="str">
        <f t="shared" si="1604"/>
        <v/>
      </c>
      <c r="AL5223" s="219" t="b">
        <f t="shared" si="1605"/>
        <v>0</v>
      </c>
      <c r="AM5223" s="351">
        <f t="shared" si="1606"/>
        <v>0</v>
      </c>
      <c r="AN5223" s="164"/>
      <c r="AO5223" s="164"/>
      <c r="AP5223" s="164"/>
      <c r="AQ5223" s="402">
        <f t="shared" si="1607"/>
        <v>0</v>
      </c>
      <c r="AR5223" s="370" t="str">
        <f>IF(AQ5223=0,"",
IF(SUM($AQ$3585:AQ5223)=1,AS5223,
IF($AQ$5285&gt;SUM($AQ$3585:AQ5223),_xlfn.CONCAT(", ",AS5223),
IF($AQ$5285=SUM($AQ$3585:AQ5223),_xlfn.CONCAT(" y ",AS5223)))))</f>
        <v/>
      </c>
      <c r="AS5223" s="156" t="s">
        <v>9063</v>
      </c>
    </row>
    <row r="5224" spans="1:45" ht="15" customHeight="1">
      <c r="A5224" s="57"/>
      <c r="B5224" s="26"/>
      <c r="C5224" s="716" t="s">
        <v>9064</v>
      </c>
      <c r="D5224" s="716"/>
      <c r="E5224" s="941"/>
      <c r="F5224" s="942"/>
      <c r="G5224" s="942"/>
      <c r="H5224" s="943"/>
      <c r="I5224" s="940"/>
      <c r="J5224" s="940"/>
      <c r="K5224" s="940"/>
      <c r="L5224" s="940"/>
      <c r="M5224" s="940"/>
      <c r="N5224" s="940"/>
      <c r="O5224" s="940"/>
      <c r="P5224" s="940"/>
      <c r="Q5224" s="890"/>
      <c r="R5224" s="891"/>
      <c r="S5224" s="890"/>
      <c r="T5224" s="891"/>
      <c r="U5224" s="890"/>
      <c r="V5224" s="891"/>
      <c r="W5224" s="890"/>
      <c r="X5224" s="891"/>
      <c r="Y5224" s="890"/>
      <c r="Z5224" s="891"/>
      <c r="AA5224" s="890"/>
      <c r="AB5224" s="891"/>
      <c r="AC5224" s="890"/>
      <c r="AD5224" s="891"/>
      <c r="AE5224" s="164"/>
      <c r="AF5224" s="164"/>
      <c r="AG5224" s="199">
        <f t="shared" si="1600"/>
        <v>0</v>
      </c>
      <c r="AH5224" s="219" t="b">
        <f t="shared" si="1601"/>
        <v>0</v>
      </c>
      <c r="AI5224" s="198" t="str">
        <f t="shared" si="1602"/>
        <v/>
      </c>
      <c r="AJ5224" s="219" t="b">
        <f t="shared" si="1603"/>
        <v>0</v>
      </c>
      <c r="AK5224" s="198" t="str">
        <f t="shared" si="1604"/>
        <v/>
      </c>
      <c r="AL5224" s="219" t="b">
        <f t="shared" si="1605"/>
        <v>0</v>
      </c>
      <c r="AM5224" s="351">
        <f t="shared" si="1606"/>
        <v>0</v>
      </c>
      <c r="AN5224" s="164"/>
      <c r="AO5224" s="164"/>
      <c r="AP5224" s="164"/>
      <c r="AQ5224" s="402">
        <f t="shared" si="1607"/>
        <v>0</v>
      </c>
      <c r="AR5224" s="370" t="str">
        <f>IF(AQ5224=0,"",
IF(SUM($AQ$3585:AQ5224)=1,AS5224,
IF($AQ$5285&gt;SUM($AQ$3585:AQ5224),_xlfn.CONCAT(", ",AS5224),
IF($AQ$5285=SUM($AQ$3585:AQ5224),_xlfn.CONCAT(" y ",AS5224)))))</f>
        <v/>
      </c>
      <c r="AS5224" s="156" t="s">
        <v>9065</v>
      </c>
    </row>
    <row r="5225" spans="1:45" ht="15" customHeight="1">
      <c r="A5225" s="57"/>
      <c r="B5225" s="26"/>
      <c r="C5225" s="716" t="s">
        <v>9066</v>
      </c>
      <c r="D5225" s="716"/>
      <c r="E5225" s="941"/>
      <c r="F5225" s="942"/>
      <c r="G5225" s="942"/>
      <c r="H5225" s="943"/>
      <c r="I5225" s="940"/>
      <c r="J5225" s="940"/>
      <c r="K5225" s="940"/>
      <c r="L5225" s="940"/>
      <c r="M5225" s="940"/>
      <c r="N5225" s="940"/>
      <c r="O5225" s="940"/>
      <c r="P5225" s="940"/>
      <c r="Q5225" s="890"/>
      <c r="R5225" s="891"/>
      <c r="S5225" s="890"/>
      <c r="T5225" s="891"/>
      <c r="U5225" s="890"/>
      <c r="V5225" s="891"/>
      <c r="W5225" s="890"/>
      <c r="X5225" s="891"/>
      <c r="Y5225" s="890"/>
      <c r="Z5225" s="891"/>
      <c r="AA5225" s="890"/>
      <c r="AB5225" s="891"/>
      <c r="AC5225" s="890"/>
      <c r="AD5225" s="891"/>
      <c r="AE5225" s="164"/>
      <c r="AF5225" s="164"/>
      <c r="AG5225" s="199">
        <f t="shared" si="1600"/>
        <v>0</v>
      </c>
      <c r="AH5225" s="219" t="b">
        <f t="shared" si="1601"/>
        <v>0</v>
      </c>
      <c r="AI5225" s="198" t="str">
        <f t="shared" si="1602"/>
        <v/>
      </c>
      <c r="AJ5225" s="219" t="b">
        <f t="shared" si="1603"/>
        <v>0</v>
      </c>
      <c r="AK5225" s="198" t="str">
        <f t="shared" si="1604"/>
        <v/>
      </c>
      <c r="AL5225" s="219" t="b">
        <f t="shared" si="1605"/>
        <v>0</v>
      </c>
      <c r="AM5225" s="351">
        <f t="shared" si="1606"/>
        <v>0</v>
      </c>
      <c r="AN5225" s="164"/>
      <c r="AO5225" s="164"/>
      <c r="AP5225" s="164"/>
      <c r="AQ5225" s="402">
        <f t="shared" si="1607"/>
        <v>0</v>
      </c>
      <c r="AR5225" s="370" t="str">
        <f>IF(AQ5225=0,"",
IF(SUM($AQ$3585:AQ5225)=1,AS5225,
IF($AQ$5285&gt;SUM($AQ$3585:AQ5225),_xlfn.CONCAT(", ",AS5225),
IF($AQ$5285=SUM($AQ$3585:AQ5225),_xlfn.CONCAT(" y ",AS5225)))))</f>
        <v/>
      </c>
      <c r="AS5225" s="156" t="s">
        <v>9067</v>
      </c>
    </row>
    <row r="5226" spans="1:45" ht="15" customHeight="1">
      <c r="A5226" s="57"/>
      <c r="B5226" s="26"/>
      <c r="C5226" s="716" t="s">
        <v>9068</v>
      </c>
      <c r="D5226" s="716"/>
      <c r="E5226" s="941"/>
      <c r="F5226" s="942"/>
      <c r="G5226" s="942"/>
      <c r="H5226" s="943"/>
      <c r="I5226" s="940"/>
      <c r="J5226" s="940"/>
      <c r="K5226" s="940"/>
      <c r="L5226" s="940"/>
      <c r="M5226" s="940"/>
      <c r="N5226" s="940"/>
      <c r="O5226" s="940"/>
      <c r="P5226" s="940"/>
      <c r="Q5226" s="890"/>
      <c r="R5226" s="891"/>
      <c r="S5226" s="890"/>
      <c r="T5226" s="891"/>
      <c r="U5226" s="890"/>
      <c r="V5226" s="891"/>
      <c r="W5226" s="890"/>
      <c r="X5226" s="891"/>
      <c r="Y5226" s="890"/>
      <c r="Z5226" s="891"/>
      <c r="AA5226" s="890"/>
      <c r="AB5226" s="891"/>
      <c r="AC5226" s="890"/>
      <c r="AD5226" s="891"/>
      <c r="AE5226" s="164"/>
      <c r="AF5226" s="164"/>
      <c r="AG5226" s="199">
        <f t="shared" si="1600"/>
        <v>0</v>
      </c>
      <c r="AH5226" s="219" t="b">
        <f t="shared" si="1601"/>
        <v>0</v>
      </c>
      <c r="AI5226" s="198" t="str">
        <f t="shared" si="1602"/>
        <v/>
      </c>
      <c r="AJ5226" s="219" t="b">
        <f t="shared" si="1603"/>
        <v>0</v>
      </c>
      <c r="AK5226" s="198" t="str">
        <f t="shared" si="1604"/>
        <v/>
      </c>
      <c r="AL5226" s="219" t="b">
        <f t="shared" si="1605"/>
        <v>0</v>
      </c>
      <c r="AM5226" s="351">
        <f t="shared" si="1606"/>
        <v>0</v>
      </c>
      <c r="AN5226" s="164"/>
      <c r="AO5226" s="164"/>
      <c r="AP5226" s="164"/>
      <c r="AQ5226" s="402">
        <f t="shared" si="1607"/>
        <v>0</v>
      </c>
      <c r="AR5226" s="370" t="str">
        <f>IF(AQ5226=0,"",
IF(SUM($AQ$3585:AQ5226)=1,AS5226,
IF($AQ$5285&gt;SUM($AQ$3585:AQ5226),_xlfn.CONCAT(", ",AS5226),
IF($AQ$5285=SUM($AQ$3585:AQ5226),_xlfn.CONCAT(" y ",AS5226)))))</f>
        <v/>
      </c>
      <c r="AS5226" s="156" t="s">
        <v>9069</v>
      </c>
    </row>
    <row r="5227" spans="1:45" ht="15" customHeight="1">
      <c r="A5227" s="57"/>
      <c r="B5227" s="26"/>
      <c r="C5227" s="716" t="s">
        <v>9070</v>
      </c>
      <c r="D5227" s="716"/>
      <c r="E5227" s="941"/>
      <c r="F5227" s="942"/>
      <c r="G5227" s="942"/>
      <c r="H5227" s="943"/>
      <c r="I5227" s="940"/>
      <c r="J5227" s="940"/>
      <c r="K5227" s="940"/>
      <c r="L5227" s="940"/>
      <c r="M5227" s="940"/>
      <c r="N5227" s="940"/>
      <c r="O5227" s="940"/>
      <c r="P5227" s="940"/>
      <c r="Q5227" s="890"/>
      <c r="R5227" s="891"/>
      <c r="S5227" s="890"/>
      <c r="T5227" s="891"/>
      <c r="U5227" s="890"/>
      <c r="V5227" s="891"/>
      <c r="W5227" s="890"/>
      <c r="X5227" s="891"/>
      <c r="Y5227" s="890"/>
      <c r="Z5227" s="891"/>
      <c r="AA5227" s="890"/>
      <c r="AB5227" s="891"/>
      <c r="AC5227" s="890"/>
      <c r="AD5227" s="891"/>
      <c r="AE5227" s="164"/>
      <c r="AF5227" s="164"/>
      <c r="AG5227" s="199">
        <f t="shared" si="1600"/>
        <v>0</v>
      </c>
      <c r="AH5227" s="219" t="b">
        <f t="shared" si="1601"/>
        <v>0</v>
      </c>
      <c r="AI5227" s="198" t="str">
        <f t="shared" si="1602"/>
        <v/>
      </c>
      <c r="AJ5227" s="219" t="b">
        <f t="shared" si="1603"/>
        <v>0</v>
      </c>
      <c r="AK5227" s="198" t="str">
        <f t="shared" si="1604"/>
        <v/>
      </c>
      <c r="AL5227" s="219" t="b">
        <f t="shared" si="1605"/>
        <v>0</v>
      </c>
      <c r="AM5227" s="351">
        <f t="shared" si="1606"/>
        <v>0</v>
      </c>
      <c r="AN5227" s="164"/>
      <c r="AO5227" s="164"/>
      <c r="AP5227" s="164"/>
      <c r="AQ5227" s="402">
        <f t="shared" si="1607"/>
        <v>0</v>
      </c>
      <c r="AR5227" s="370" t="str">
        <f>IF(AQ5227=0,"",
IF(SUM($AQ$3585:AQ5227)=1,AS5227,
IF($AQ$5285&gt;SUM($AQ$3585:AQ5227),_xlfn.CONCAT(", ",AS5227),
IF($AQ$5285=SUM($AQ$3585:AQ5227),_xlfn.CONCAT(" y ",AS5227)))))</f>
        <v/>
      </c>
      <c r="AS5227" s="156" t="s">
        <v>9071</v>
      </c>
    </row>
    <row r="5228" spans="1:45" ht="15" customHeight="1">
      <c r="A5228" s="57"/>
      <c r="B5228" s="26"/>
      <c r="C5228" s="716" t="s">
        <v>9072</v>
      </c>
      <c r="D5228" s="716"/>
      <c r="E5228" s="941"/>
      <c r="F5228" s="942"/>
      <c r="G5228" s="942"/>
      <c r="H5228" s="943"/>
      <c r="I5228" s="940"/>
      <c r="J5228" s="940"/>
      <c r="K5228" s="940"/>
      <c r="L5228" s="940"/>
      <c r="M5228" s="940"/>
      <c r="N5228" s="940"/>
      <c r="O5228" s="940"/>
      <c r="P5228" s="940"/>
      <c r="Q5228" s="890"/>
      <c r="R5228" s="891"/>
      <c r="S5228" s="890"/>
      <c r="T5228" s="891"/>
      <c r="U5228" s="890"/>
      <c r="V5228" s="891"/>
      <c r="W5228" s="890"/>
      <c r="X5228" s="891"/>
      <c r="Y5228" s="890"/>
      <c r="Z5228" s="891"/>
      <c r="AA5228" s="890"/>
      <c r="AB5228" s="891"/>
      <c r="AC5228" s="890"/>
      <c r="AD5228" s="891"/>
      <c r="AE5228" s="164"/>
      <c r="AF5228" s="164"/>
      <c r="AG5228" s="199">
        <f t="shared" si="1600"/>
        <v>0</v>
      </c>
      <c r="AH5228" s="219" t="b">
        <f t="shared" si="1601"/>
        <v>0</v>
      </c>
      <c r="AI5228" s="198" t="str">
        <f t="shared" si="1602"/>
        <v/>
      </c>
      <c r="AJ5228" s="219" t="b">
        <f t="shared" si="1603"/>
        <v>0</v>
      </c>
      <c r="AK5228" s="198" t="str">
        <f t="shared" si="1604"/>
        <v/>
      </c>
      <c r="AL5228" s="219" t="b">
        <f t="shared" si="1605"/>
        <v>0</v>
      </c>
      <c r="AM5228" s="351">
        <f t="shared" si="1606"/>
        <v>0</v>
      </c>
      <c r="AN5228" s="164"/>
      <c r="AO5228" s="164"/>
      <c r="AP5228" s="164"/>
      <c r="AQ5228" s="402">
        <f t="shared" si="1607"/>
        <v>0</v>
      </c>
      <c r="AR5228" s="370" t="str">
        <f>IF(AQ5228=0,"",
IF(SUM($AQ$3585:AQ5228)=1,AS5228,
IF($AQ$5285&gt;SUM($AQ$3585:AQ5228),_xlfn.CONCAT(", ",AS5228),
IF($AQ$5285=SUM($AQ$3585:AQ5228),_xlfn.CONCAT(" y ",AS5228)))))</f>
        <v/>
      </c>
      <c r="AS5228" s="156" t="s">
        <v>9073</v>
      </c>
    </row>
    <row r="5229" spans="1:45" ht="15" customHeight="1">
      <c r="A5229" s="57"/>
      <c r="B5229" s="26"/>
      <c r="C5229" s="716" t="s">
        <v>9074</v>
      </c>
      <c r="D5229" s="716"/>
      <c r="E5229" s="941"/>
      <c r="F5229" s="942"/>
      <c r="G5229" s="942"/>
      <c r="H5229" s="943"/>
      <c r="I5229" s="940"/>
      <c r="J5229" s="940"/>
      <c r="K5229" s="940"/>
      <c r="L5229" s="940"/>
      <c r="M5229" s="940"/>
      <c r="N5229" s="940"/>
      <c r="O5229" s="940"/>
      <c r="P5229" s="940"/>
      <c r="Q5229" s="890"/>
      <c r="R5229" s="891"/>
      <c r="S5229" s="890"/>
      <c r="T5229" s="891"/>
      <c r="U5229" s="890"/>
      <c r="V5229" s="891"/>
      <c r="W5229" s="890"/>
      <c r="X5229" s="891"/>
      <c r="Y5229" s="890"/>
      <c r="Z5229" s="891"/>
      <c r="AA5229" s="890"/>
      <c r="AB5229" s="891"/>
      <c r="AC5229" s="890"/>
      <c r="AD5229" s="891"/>
      <c r="AE5229" s="164"/>
      <c r="AF5229" s="164"/>
      <c r="AG5229" s="199">
        <f t="shared" si="1600"/>
        <v>0</v>
      </c>
      <c r="AH5229" s="219" t="b">
        <f t="shared" si="1601"/>
        <v>0</v>
      </c>
      <c r="AI5229" s="198" t="str">
        <f t="shared" si="1602"/>
        <v/>
      </c>
      <c r="AJ5229" s="219" t="b">
        <f t="shared" si="1603"/>
        <v>0</v>
      </c>
      <c r="AK5229" s="198" t="str">
        <f t="shared" si="1604"/>
        <v/>
      </c>
      <c r="AL5229" s="219" t="b">
        <f t="shared" si="1605"/>
        <v>0</v>
      </c>
      <c r="AM5229" s="351">
        <f t="shared" si="1606"/>
        <v>0</v>
      </c>
      <c r="AN5229" s="164"/>
      <c r="AO5229" s="164"/>
      <c r="AP5229" s="164"/>
      <c r="AQ5229" s="402">
        <f t="shared" si="1607"/>
        <v>0</v>
      </c>
      <c r="AR5229" s="370" t="str">
        <f>IF(AQ5229=0,"",
IF(SUM($AQ$3585:AQ5229)=1,AS5229,
IF($AQ$5285&gt;SUM($AQ$3585:AQ5229),_xlfn.CONCAT(", ",AS5229),
IF($AQ$5285=SUM($AQ$3585:AQ5229),_xlfn.CONCAT(" y ",AS5229)))))</f>
        <v/>
      </c>
      <c r="AS5229" s="156" t="s">
        <v>9075</v>
      </c>
    </row>
    <row r="5230" spans="1:45" ht="15" customHeight="1">
      <c r="A5230" s="57"/>
      <c r="B5230" s="26"/>
      <c r="C5230" s="716" t="s">
        <v>9076</v>
      </c>
      <c r="D5230" s="716"/>
      <c r="E5230" s="941"/>
      <c r="F5230" s="942"/>
      <c r="G5230" s="942"/>
      <c r="H5230" s="943"/>
      <c r="I5230" s="940"/>
      <c r="J5230" s="940"/>
      <c r="K5230" s="940"/>
      <c r="L5230" s="940"/>
      <c r="M5230" s="940"/>
      <c r="N5230" s="940"/>
      <c r="O5230" s="940"/>
      <c r="P5230" s="940"/>
      <c r="Q5230" s="890"/>
      <c r="R5230" s="891"/>
      <c r="S5230" s="890"/>
      <c r="T5230" s="891"/>
      <c r="U5230" s="890"/>
      <c r="V5230" s="891"/>
      <c r="W5230" s="890"/>
      <c r="X5230" s="891"/>
      <c r="Y5230" s="890"/>
      <c r="Z5230" s="891"/>
      <c r="AA5230" s="890"/>
      <c r="AB5230" s="891"/>
      <c r="AC5230" s="890"/>
      <c r="AD5230" s="891"/>
      <c r="AE5230" s="164"/>
      <c r="AF5230" s="164"/>
      <c r="AG5230" s="199">
        <f t="shared" si="1600"/>
        <v>0</v>
      </c>
      <c r="AH5230" s="219" t="b">
        <f t="shared" si="1601"/>
        <v>0</v>
      </c>
      <c r="AI5230" s="198" t="str">
        <f t="shared" si="1602"/>
        <v/>
      </c>
      <c r="AJ5230" s="219" t="b">
        <f t="shared" si="1603"/>
        <v>0</v>
      </c>
      <c r="AK5230" s="198" t="str">
        <f t="shared" si="1604"/>
        <v/>
      </c>
      <c r="AL5230" s="219" t="b">
        <f t="shared" si="1605"/>
        <v>0</v>
      </c>
      <c r="AM5230" s="351">
        <f t="shared" si="1606"/>
        <v>0</v>
      </c>
      <c r="AN5230" s="164"/>
      <c r="AO5230" s="164"/>
      <c r="AP5230" s="164"/>
      <c r="AQ5230" s="402">
        <f t="shared" si="1607"/>
        <v>0</v>
      </c>
      <c r="AR5230" s="370" t="str">
        <f>IF(AQ5230=0,"",
IF(SUM($AQ$3585:AQ5230)=1,AS5230,
IF($AQ$5285&gt;SUM($AQ$3585:AQ5230),_xlfn.CONCAT(", ",AS5230),
IF($AQ$5285=SUM($AQ$3585:AQ5230),_xlfn.CONCAT(" y ",AS5230)))))</f>
        <v/>
      </c>
      <c r="AS5230" s="156" t="s">
        <v>9077</v>
      </c>
    </row>
    <row r="5231" spans="1:45" ht="15" customHeight="1">
      <c r="A5231" s="57"/>
      <c r="B5231" s="26"/>
      <c r="C5231" s="716" t="s">
        <v>9078</v>
      </c>
      <c r="D5231" s="716"/>
      <c r="E5231" s="941"/>
      <c r="F5231" s="942"/>
      <c r="G5231" s="942"/>
      <c r="H5231" s="943"/>
      <c r="I5231" s="940"/>
      <c r="J5231" s="940"/>
      <c r="K5231" s="940"/>
      <c r="L5231" s="940"/>
      <c r="M5231" s="940"/>
      <c r="N5231" s="940"/>
      <c r="O5231" s="940"/>
      <c r="P5231" s="940"/>
      <c r="Q5231" s="890"/>
      <c r="R5231" s="891"/>
      <c r="S5231" s="890"/>
      <c r="T5231" s="891"/>
      <c r="U5231" s="890"/>
      <c r="V5231" s="891"/>
      <c r="W5231" s="890"/>
      <c r="X5231" s="891"/>
      <c r="Y5231" s="890"/>
      <c r="Z5231" s="891"/>
      <c r="AA5231" s="890"/>
      <c r="AB5231" s="891"/>
      <c r="AC5231" s="890"/>
      <c r="AD5231" s="891"/>
      <c r="AE5231" s="164"/>
      <c r="AF5231" s="164"/>
      <c r="AG5231" s="199">
        <f t="shared" si="1600"/>
        <v>0</v>
      </c>
      <c r="AH5231" s="219" t="b">
        <f t="shared" si="1601"/>
        <v>0</v>
      </c>
      <c r="AI5231" s="198" t="str">
        <f t="shared" si="1602"/>
        <v/>
      </c>
      <c r="AJ5231" s="219" t="b">
        <f t="shared" si="1603"/>
        <v>0</v>
      </c>
      <c r="AK5231" s="198" t="str">
        <f t="shared" si="1604"/>
        <v/>
      </c>
      <c r="AL5231" s="219" t="b">
        <f t="shared" si="1605"/>
        <v>0</v>
      </c>
      <c r="AM5231" s="351">
        <f t="shared" si="1606"/>
        <v>0</v>
      </c>
      <c r="AN5231" s="164"/>
      <c r="AO5231" s="164"/>
      <c r="AP5231" s="164"/>
      <c r="AQ5231" s="402">
        <f t="shared" si="1607"/>
        <v>0</v>
      </c>
      <c r="AR5231" s="370" t="str">
        <f>IF(AQ5231=0,"",
IF(SUM($AQ$3585:AQ5231)=1,AS5231,
IF($AQ$5285&gt;SUM($AQ$3585:AQ5231),_xlfn.CONCAT(", ",AS5231),
IF($AQ$5285=SUM($AQ$3585:AQ5231),_xlfn.CONCAT(" y ",AS5231)))))</f>
        <v/>
      </c>
      <c r="AS5231" s="156" t="s">
        <v>9079</v>
      </c>
    </row>
    <row r="5232" spans="1:45" ht="15" customHeight="1">
      <c r="A5232" s="57"/>
      <c r="B5232" s="26"/>
      <c r="C5232" s="716" t="s">
        <v>9080</v>
      </c>
      <c r="D5232" s="716"/>
      <c r="E5232" s="941"/>
      <c r="F5232" s="942"/>
      <c r="G5232" s="942"/>
      <c r="H5232" s="943"/>
      <c r="I5232" s="940"/>
      <c r="J5232" s="940"/>
      <c r="K5232" s="940"/>
      <c r="L5232" s="940"/>
      <c r="M5232" s="940"/>
      <c r="N5232" s="940"/>
      <c r="O5232" s="940"/>
      <c r="P5232" s="940"/>
      <c r="Q5232" s="890"/>
      <c r="R5232" s="891"/>
      <c r="S5232" s="890"/>
      <c r="T5232" s="891"/>
      <c r="U5232" s="890"/>
      <c r="V5232" s="891"/>
      <c r="W5232" s="890"/>
      <c r="X5232" s="891"/>
      <c r="Y5232" s="890"/>
      <c r="Z5232" s="891"/>
      <c r="AA5232" s="890"/>
      <c r="AB5232" s="891"/>
      <c r="AC5232" s="890"/>
      <c r="AD5232" s="891"/>
      <c r="AE5232" s="164"/>
      <c r="AF5232" s="164"/>
      <c r="AG5232" s="199">
        <f t="shared" si="1600"/>
        <v>0</v>
      </c>
      <c r="AH5232" s="219" t="b">
        <f t="shared" si="1601"/>
        <v>0</v>
      </c>
      <c r="AI5232" s="198" t="str">
        <f t="shared" si="1602"/>
        <v/>
      </c>
      <c r="AJ5232" s="219" t="b">
        <f t="shared" si="1603"/>
        <v>0</v>
      </c>
      <c r="AK5232" s="198" t="str">
        <f t="shared" si="1604"/>
        <v/>
      </c>
      <c r="AL5232" s="219" t="b">
        <f t="shared" si="1605"/>
        <v>0</v>
      </c>
      <c r="AM5232" s="351">
        <f t="shared" si="1606"/>
        <v>0</v>
      </c>
      <c r="AN5232" s="164"/>
      <c r="AO5232" s="164"/>
      <c r="AP5232" s="164"/>
      <c r="AQ5232" s="402">
        <f t="shared" si="1607"/>
        <v>0</v>
      </c>
      <c r="AR5232" s="370" t="str">
        <f>IF(AQ5232=0,"",
IF(SUM($AQ$3585:AQ5232)=1,AS5232,
IF($AQ$5285&gt;SUM($AQ$3585:AQ5232),_xlfn.CONCAT(", ",AS5232),
IF($AQ$5285=SUM($AQ$3585:AQ5232),_xlfn.CONCAT(" y ",AS5232)))))</f>
        <v/>
      </c>
      <c r="AS5232" s="156" t="s">
        <v>9081</v>
      </c>
    </row>
    <row r="5233" spans="1:45" ht="15" customHeight="1">
      <c r="A5233" s="57"/>
      <c r="B5233" s="26"/>
      <c r="C5233" s="716" t="s">
        <v>9082</v>
      </c>
      <c r="D5233" s="716"/>
      <c r="E5233" s="941"/>
      <c r="F5233" s="942"/>
      <c r="G5233" s="942"/>
      <c r="H5233" s="943"/>
      <c r="I5233" s="940"/>
      <c r="J5233" s="940"/>
      <c r="K5233" s="940"/>
      <c r="L5233" s="940"/>
      <c r="M5233" s="940"/>
      <c r="N5233" s="940"/>
      <c r="O5233" s="940"/>
      <c r="P5233" s="940"/>
      <c r="Q5233" s="890"/>
      <c r="R5233" s="891"/>
      <c r="S5233" s="890"/>
      <c r="T5233" s="891"/>
      <c r="U5233" s="890"/>
      <c r="V5233" s="891"/>
      <c r="W5233" s="890"/>
      <c r="X5233" s="891"/>
      <c r="Y5233" s="890"/>
      <c r="Z5233" s="891"/>
      <c r="AA5233" s="890"/>
      <c r="AB5233" s="891"/>
      <c r="AC5233" s="890"/>
      <c r="AD5233" s="891"/>
      <c r="AE5233" s="164"/>
      <c r="AF5233" s="164"/>
      <c r="AG5233" s="199">
        <f t="shared" si="1600"/>
        <v>0</v>
      </c>
      <c r="AH5233" s="219" t="b">
        <f t="shared" si="1601"/>
        <v>0</v>
      </c>
      <c r="AI5233" s="198" t="str">
        <f t="shared" si="1602"/>
        <v/>
      </c>
      <c r="AJ5233" s="219" t="b">
        <f t="shared" si="1603"/>
        <v>0</v>
      </c>
      <c r="AK5233" s="198" t="str">
        <f t="shared" si="1604"/>
        <v/>
      </c>
      <c r="AL5233" s="219" t="b">
        <f t="shared" si="1605"/>
        <v>0</v>
      </c>
      <c r="AM5233" s="351">
        <f t="shared" si="1606"/>
        <v>0</v>
      </c>
      <c r="AN5233" s="164"/>
      <c r="AO5233" s="164"/>
      <c r="AP5233" s="164"/>
      <c r="AQ5233" s="402">
        <f t="shared" si="1607"/>
        <v>0</v>
      </c>
      <c r="AR5233" s="370" t="str">
        <f>IF(AQ5233=0,"",
IF(SUM($AQ$3585:AQ5233)=1,AS5233,
IF($AQ$5285&gt;SUM($AQ$3585:AQ5233),_xlfn.CONCAT(", ",AS5233),
IF($AQ$5285=SUM($AQ$3585:AQ5233),_xlfn.CONCAT(" y ",AS5233)))))</f>
        <v/>
      </c>
      <c r="AS5233" s="156" t="s">
        <v>9083</v>
      </c>
    </row>
    <row r="5234" spans="1:45" ht="15" customHeight="1">
      <c r="A5234" s="57"/>
      <c r="B5234" s="26"/>
      <c r="C5234" s="716" t="s">
        <v>9084</v>
      </c>
      <c r="D5234" s="716"/>
      <c r="E5234" s="941"/>
      <c r="F5234" s="942"/>
      <c r="G5234" s="942"/>
      <c r="H5234" s="943"/>
      <c r="I5234" s="940"/>
      <c r="J5234" s="940"/>
      <c r="K5234" s="940"/>
      <c r="L5234" s="940"/>
      <c r="M5234" s="940"/>
      <c r="N5234" s="940"/>
      <c r="O5234" s="940"/>
      <c r="P5234" s="940"/>
      <c r="Q5234" s="890"/>
      <c r="R5234" s="891"/>
      <c r="S5234" s="890"/>
      <c r="T5234" s="891"/>
      <c r="U5234" s="890"/>
      <c r="V5234" s="891"/>
      <c r="W5234" s="890"/>
      <c r="X5234" s="891"/>
      <c r="Y5234" s="890"/>
      <c r="Z5234" s="891"/>
      <c r="AA5234" s="890"/>
      <c r="AB5234" s="891"/>
      <c r="AC5234" s="890"/>
      <c r="AD5234" s="891"/>
      <c r="AE5234" s="164"/>
      <c r="AF5234" s="164"/>
      <c r="AG5234" s="199">
        <f t="shared" si="1600"/>
        <v>0</v>
      </c>
      <c r="AH5234" s="219" t="b">
        <f t="shared" si="1601"/>
        <v>0</v>
      </c>
      <c r="AI5234" s="198" t="str">
        <f t="shared" si="1602"/>
        <v/>
      </c>
      <c r="AJ5234" s="219" t="b">
        <f t="shared" si="1603"/>
        <v>0</v>
      </c>
      <c r="AK5234" s="198" t="str">
        <f t="shared" si="1604"/>
        <v/>
      </c>
      <c r="AL5234" s="219" t="b">
        <f t="shared" si="1605"/>
        <v>0</v>
      </c>
      <c r="AM5234" s="351">
        <f t="shared" si="1606"/>
        <v>0</v>
      </c>
      <c r="AN5234" s="164"/>
      <c r="AO5234" s="164"/>
      <c r="AP5234" s="164"/>
      <c r="AQ5234" s="402">
        <f t="shared" si="1607"/>
        <v>0</v>
      </c>
      <c r="AR5234" s="370" t="str">
        <f>IF(AQ5234=0,"",
IF(SUM($AQ$3585:AQ5234)=1,AS5234,
IF($AQ$5285&gt;SUM($AQ$3585:AQ5234),_xlfn.CONCAT(", ",AS5234),
IF($AQ$5285=SUM($AQ$3585:AQ5234),_xlfn.CONCAT(" y ",AS5234)))))</f>
        <v/>
      </c>
      <c r="AS5234" s="156" t="s">
        <v>9085</v>
      </c>
    </row>
    <row r="5235" spans="1:45" ht="15" customHeight="1">
      <c r="A5235" s="57"/>
      <c r="B5235" s="26"/>
      <c r="C5235" s="716" t="s">
        <v>9086</v>
      </c>
      <c r="D5235" s="716"/>
      <c r="E5235" s="941"/>
      <c r="F5235" s="942"/>
      <c r="G5235" s="942"/>
      <c r="H5235" s="943"/>
      <c r="I5235" s="940"/>
      <c r="J5235" s="940"/>
      <c r="K5235" s="940"/>
      <c r="L5235" s="940"/>
      <c r="M5235" s="940"/>
      <c r="N5235" s="940"/>
      <c r="O5235" s="940"/>
      <c r="P5235" s="940"/>
      <c r="Q5235" s="890"/>
      <c r="R5235" s="891"/>
      <c r="S5235" s="890"/>
      <c r="T5235" s="891"/>
      <c r="U5235" s="890"/>
      <c r="V5235" s="891"/>
      <c r="W5235" s="890"/>
      <c r="X5235" s="891"/>
      <c r="Y5235" s="890"/>
      <c r="Z5235" s="891"/>
      <c r="AA5235" s="890"/>
      <c r="AB5235" s="891"/>
      <c r="AC5235" s="890"/>
      <c r="AD5235" s="891"/>
      <c r="AE5235" s="164"/>
      <c r="AF5235" s="164"/>
      <c r="AG5235" s="199">
        <f t="shared" si="1600"/>
        <v>0</v>
      </c>
      <c r="AH5235" s="219" t="b">
        <f t="shared" si="1601"/>
        <v>0</v>
      </c>
      <c r="AI5235" s="198" t="str">
        <f t="shared" si="1602"/>
        <v/>
      </c>
      <c r="AJ5235" s="219" t="b">
        <f t="shared" si="1603"/>
        <v>0</v>
      </c>
      <c r="AK5235" s="198" t="str">
        <f t="shared" si="1604"/>
        <v/>
      </c>
      <c r="AL5235" s="219" t="b">
        <f t="shared" si="1605"/>
        <v>0</v>
      </c>
      <c r="AM5235" s="351">
        <f t="shared" si="1606"/>
        <v>0</v>
      </c>
      <c r="AN5235" s="164"/>
      <c r="AO5235" s="164"/>
      <c r="AP5235" s="164"/>
      <c r="AQ5235" s="402">
        <f t="shared" si="1607"/>
        <v>0</v>
      </c>
      <c r="AR5235" s="370" t="str">
        <f>IF(AQ5235=0,"",
IF(SUM($AQ$3585:AQ5235)=1,AS5235,
IF($AQ$5285&gt;SUM($AQ$3585:AQ5235),_xlfn.CONCAT(", ",AS5235),
IF($AQ$5285=SUM($AQ$3585:AQ5235),_xlfn.CONCAT(" y ",AS5235)))))</f>
        <v/>
      </c>
      <c r="AS5235" s="156" t="s">
        <v>9087</v>
      </c>
    </row>
    <row r="5236" spans="1:45" ht="15" customHeight="1">
      <c r="A5236" s="57"/>
      <c r="B5236" s="26"/>
      <c r="C5236" s="716" t="s">
        <v>9088</v>
      </c>
      <c r="D5236" s="716"/>
      <c r="E5236" s="941"/>
      <c r="F5236" s="942"/>
      <c r="G5236" s="942"/>
      <c r="H5236" s="943"/>
      <c r="I5236" s="940"/>
      <c r="J5236" s="940"/>
      <c r="K5236" s="940"/>
      <c r="L5236" s="940"/>
      <c r="M5236" s="940"/>
      <c r="N5236" s="940"/>
      <c r="O5236" s="940"/>
      <c r="P5236" s="940"/>
      <c r="Q5236" s="890"/>
      <c r="R5236" s="891"/>
      <c r="S5236" s="890"/>
      <c r="T5236" s="891"/>
      <c r="U5236" s="890"/>
      <c r="V5236" s="891"/>
      <c r="W5236" s="890"/>
      <c r="X5236" s="891"/>
      <c r="Y5236" s="890"/>
      <c r="Z5236" s="891"/>
      <c r="AA5236" s="890"/>
      <c r="AB5236" s="891"/>
      <c r="AC5236" s="890"/>
      <c r="AD5236" s="891"/>
      <c r="AE5236" s="164"/>
      <c r="AF5236" s="164"/>
      <c r="AG5236" s="199">
        <f t="shared" si="1600"/>
        <v>0</v>
      </c>
      <c r="AH5236" s="219" t="b">
        <f t="shared" si="1601"/>
        <v>0</v>
      </c>
      <c r="AI5236" s="198" t="str">
        <f t="shared" si="1602"/>
        <v/>
      </c>
      <c r="AJ5236" s="219" t="b">
        <f t="shared" si="1603"/>
        <v>0</v>
      </c>
      <c r="AK5236" s="198" t="str">
        <f t="shared" si="1604"/>
        <v/>
      </c>
      <c r="AL5236" s="219" t="b">
        <f t="shared" si="1605"/>
        <v>0</v>
      </c>
      <c r="AM5236" s="351">
        <f t="shared" si="1606"/>
        <v>0</v>
      </c>
      <c r="AN5236" s="164"/>
      <c r="AO5236" s="164"/>
      <c r="AP5236" s="164"/>
      <c r="AQ5236" s="402">
        <f t="shared" si="1607"/>
        <v>0</v>
      </c>
      <c r="AR5236" s="370" t="str">
        <f>IF(AQ5236=0,"",
IF(SUM($AQ$3585:AQ5236)=1,AS5236,
IF($AQ$5285&gt;SUM($AQ$3585:AQ5236),_xlfn.CONCAT(", ",AS5236),
IF($AQ$5285=SUM($AQ$3585:AQ5236),_xlfn.CONCAT(" y ",AS5236)))))</f>
        <v/>
      </c>
      <c r="AS5236" s="156" t="s">
        <v>9089</v>
      </c>
    </row>
    <row r="5237" spans="1:45" ht="15" customHeight="1">
      <c r="A5237" s="57"/>
      <c r="B5237" s="26"/>
      <c r="C5237" s="716" t="s">
        <v>9090</v>
      </c>
      <c r="D5237" s="716"/>
      <c r="E5237" s="941"/>
      <c r="F5237" s="942"/>
      <c r="G5237" s="942"/>
      <c r="H5237" s="943"/>
      <c r="I5237" s="940"/>
      <c r="J5237" s="940"/>
      <c r="K5237" s="940"/>
      <c r="L5237" s="940"/>
      <c r="M5237" s="940"/>
      <c r="N5237" s="940"/>
      <c r="O5237" s="940"/>
      <c r="P5237" s="940"/>
      <c r="Q5237" s="890"/>
      <c r="R5237" s="891"/>
      <c r="S5237" s="890"/>
      <c r="T5237" s="891"/>
      <c r="U5237" s="890"/>
      <c r="V5237" s="891"/>
      <c r="W5237" s="890"/>
      <c r="X5237" s="891"/>
      <c r="Y5237" s="890"/>
      <c r="Z5237" s="891"/>
      <c r="AA5237" s="890"/>
      <c r="AB5237" s="891"/>
      <c r="AC5237" s="890"/>
      <c r="AD5237" s="891"/>
      <c r="AE5237" s="164"/>
      <c r="AF5237" s="164"/>
      <c r="AG5237" s="199">
        <f t="shared" si="1600"/>
        <v>0</v>
      </c>
      <c r="AH5237" s="219" t="b">
        <f t="shared" si="1601"/>
        <v>0</v>
      </c>
      <c r="AI5237" s="198" t="str">
        <f t="shared" si="1602"/>
        <v/>
      </c>
      <c r="AJ5237" s="219" t="b">
        <f t="shared" si="1603"/>
        <v>0</v>
      </c>
      <c r="AK5237" s="198" t="str">
        <f t="shared" si="1604"/>
        <v/>
      </c>
      <c r="AL5237" s="219" t="b">
        <f t="shared" si="1605"/>
        <v>0</v>
      </c>
      <c r="AM5237" s="351">
        <f t="shared" si="1606"/>
        <v>0</v>
      </c>
      <c r="AN5237" s="164"/>
      <c r="AO5237" s="164"/>
      <c r="AP5237" s="164"/>
      <c r="AQ5237" s="402">
        <f t="shared" si="1607"/>
        <v>0</v>
      </c>
      <c r="AR5237" s="370" t="str">
        <f>IF(AQ5237=0,"",
IF(SUM($AQ$3585:AQ5237)=1,AS5237,
IF($AQ$5285&gt;SUM($AQ$3585:AQ5237),_xlfn.CONCAT(", ",AS5237),
IF($AQ$5285=SUM($AQ$3585:AQ5237),_xlfn.CONCAT(" y ",AS5237)))))</f>
        <v/>
      </c>
      <c r="AS5237" s="156" t="s">
        <v>9091</v>
      </c>
    </row>
    <row r="5238" spans="1:45" ht="15" customHeight="1">
      <c r="A5238" s="57"/>
      <c r="B5238" s="26"/>
      <c r="C5238" s="716" t="s">
        <v>9092</v>
      </c>
      <c r="D5238" s="716"/>
      <c r="E5238" s="941"/>
      <c r="F5238" s="942"/>
      <c r="G5238" s="942"/>
      <c r="H5238" s="943"/>
      <c r="I5238" s="940"/>
      <c r="J5238" s="940"/>
      <c r="K5238" s="940"/>
      <c r="L5238" s="940"/>
      <c r="M5238" s="940"/>
      <c r="N5238" s="940"/>
      <c r="O5238" s="940"/>
      <c r="P5238" s="940"/>
      <c r="Q5238" s="890"/>
      <c r="R5238" s="891"/>
      <c r="S5238" s="890"/>
      <c r="T5238" s="891"/>
      <c r="U5238" s="890"/>
      <c r="V5238" s="891"/>
      <c r="W5238" s="890"/>
      <c r="X5238" s="891"/>
      <c r="Y5238" s="890"/>
      <c r="Z5238" s="891"/>
      <c r="AA5238" s="890"/>
      <c r="AB5238" s="891"/>
      <c r="AC5238" s="890"/>
      <c r="AD5238" s="891"/>
      <c r="AE5238" s="164"/>
      <c r="AF5238" s="164"/>
      <c r="AG5238" s="199">
        <f t="shared" si="1600"/>
        <v>0</v>
      </c>
      <c r="AH5238" s="219" t="b">
        <f t="shared" si="1601"/>
        <v>0</v>
      </c>
      <c r="AI5238" s="198" t="str">
        <f t="shared" si="1602"/>
        <v/>
      </c>
      <c r="AJ5238" s="219" t="b">
        <f t="shared" si="1603"/>
        <v>0</v>
      </c>
      <c r="AK5238" s="198" t="str">
        <f t="shared" si="1604"/>
        <v/>
      </c>
      <c r="AL5238" s="219" t="b">
        <f t="shared" si="1605"/>
        <v>0</v>
      </c>
      <c r="AM5238" s="351">
        <f t="shared" si="1606"/>
        <v>0</v>
      </c>
      <c r="AN5238" s="164"/>
      <c r="AO5238" s="164"/>
      <c r="AP5238" s="164"/>
      <c r="AQ5238" s="402">
        <f t="shared" si="1607"/>
        <v>0</v>
      </c>
      <c r="AR5238" s="370" t="str">
        <f>IF(AQ5238=0,"",
IF(SUM($AQ$3585:AQ5238)=1,AS5238,
IF($AQ$5285&gt;SUM($AQ$3585:AQ5238),_xlfn.CONCAT(", ",AS5238),
IF($AQ$5285=SUM($AQ$3585:AQ5238),_xlfn.CONCAT(" y ",AS5238)))))</f>
        <v/>
      </c>
      <c r="AS5238" s="156" t="s">
        <v>9093</v>
      </c>
    </row>
    <row r="5239" spans="1:45" ht="15" customHeight="1">
      <c r="A5239" s="57"/>
      <c r="B5239" s="26"/>
      <c r="C5239" s="716" t="s">
        <v>9094</v>
      </c>
      <c r="D5239" s="716"/>
      <c r="E5239" s="941"/>
      <c r="F5239" s="942"/>
      <c r="G5239" s="942"/>
      <c r="H5239" s="943"/>
      <c r="I5239" s="940"/>
      <c r="J5239" s="940"/>
      <c r="K5239" s="940"/>
      <c r="L5239" s="940"/>
      <c r="M5239" s="940"/>
      <c r="N5239" s="940"/>
      <c r="O5239" s="940"/>
      <c r="P5239" s="940"/>
      <c r="Q5239" s="890"/>
      <c r="R5239" s="891"/>
      <c r="S5239" s="890"/>
      <c r="T5239" s="891"/>
      <c r="U5239" s="890"/>
      <c r="V5239" s="891"/>
      <c r="W5239" s="890"/>
      <c r="X5239" s="891"/>
      <c r="Y5239" s="890"/>
      <c r="Z5239" s="891"/>
      <c r="AA5239" s="890"/>
      <c r="AB5239" s="891"/>
      <c r="AC5239" s="890"/>
      <c r="AD5239" s="891"/>
      <c r="AE5239" s="164"/>
      <c r="AF5239" s="164"/>
      <c r="AG5239" s="199">
        <f t="shared" si="1600"/>
        <v>0</v>
      </c>
      <c r="AH5239" s="219" t="b">
        <f t="shared" si="1601"/>
        <v>0</v>
      </c>
      <c r="AI5239" s="198" t="str">
        <f t="shared" si="1602"/>
        <v/>
      </c>
      <c r="AJ5239" s="219" t="b">
        <f t="shared" si="1603"/>
        <v>0</v>
      </c>
      <c r="AK5239" s="198" t="str">
        <f t="shared" si="1604"/>
        <v/>
      </c>
      <c r="AL5239" s="219" t="b">
        <f t="shared" si="1605"/>
        <v>0</v>
      </c>
      <c r="AM5239" s="351">
        <f t="shared" si="1606"/>
        <v>0</v>
      </c>
      <c r="AN5239" s="164"/>
      <c r="AO5239" s="164"/>
      <c r="AP5239" s="164"/>
      <c r="AQ5239" s="402">
        <f t="shared" si="1607"/>
        <v>0</v>
      </c>
      <c r="AR5239" s="370" t="str">
        <f>IF(AQ5239=0,"",
IF(SUM($AQ$3585:AQ5239)=1,AS5239,
IF($AQ$5285&gt;SUM($AQ$3585:AQ5239),_xlfn.CONCAT(", ",AS5239),
IF($AQ$5285=SUM($AQ$3585:AQ5239),_xlfn.CONCAT(" y ",AS5239)))))</f>
        <v/>
      </c>
      <c r="AS5239" s="156" t="s">
        <v>9095</v>
      </c>
    </row>
    <row r="5240" spans="1:45" ht="15" customHeight="1">
      <c r="A5240" s="57"/>
      <c r="B5240" s="26"/>
      <c r="C5240" s="716" t="s">
        <v>9096</v>
      </c>
      <c r="D5240" s="716"/>
      <c r="E5240" s="941"/>
      <c r="F5240" s="942"/>
      <c r="G5240" s="942"/>
      <c r="H5240" s="943"/>
      <c r="I5240" s="940"/>
      <c r="J5240" s="940"/>
      <c r="K5240" s="940"/>
      <c r="L5240" s="940"/>
      <c r="M5240" s="940"/>
      <c r="N5240" s="940"/>
      <c r="O5240" s="940"/>
      <c r="P5240" s="940"/>
      <c r="Q5240" s="890"/>
      <c r="R5240" s="891"/>
      <c r="S5240" s="890"/>
      <c r="T5240" s="891"/>
      <c r="U5240" s="890"/>
      <c r="V5240" s="891"/>
      <c r="W5240" s="890"/>
      <c r="X5240" s="891"/>
      <c r="Y5240" s="890"/>
      <c r="Z5240" s="891"/>
      <c r="AA5240" s="890"/>
      <c r="AB5240" s="891"/>
      <c r="AC5240" s="890"/>
      <c r="AD5240" s="891"/>
      <c r="AE5240" s="164"/>
      <c r="AF5240" s="164"/>
      <c r="AG5240" s="199">
        <f t="shared" si="1600"/>
        <v>0</v>
      </c>
      <c r="AH5240" s="219" t="b">
        <f t="shared" si="1601"/>
        <v>0</v>
      </c>
      <c r="AI5240" s="198" t="str">
        <f t="shared" si="1602"/>
        <v/>
      </c>
      <c r="AJ5240" s="219" t="b">
        <f t="shared" si="1603"/>
        <v>0</v>
      </c>
      <c r="AK5240" s="198" t="str">
        <f t="shared" si="1604"/>
        <v/>
      </c>
      <c r="AL5240" s="219" t="b">
        <f t="shared" si="1605"/>
        <v>0</v>
      </c>
      <c r="AM5240" s="351">
        <f t="shared" si="1606"/>
        <v>0</v>
      </c>
      <c r="AN5240" s="164"/>
      <c r="AO5240" s="164"/>
      <c r="AP5240" s="164"/>
      <c r="AQ5240" s="402">
        <f t="shared" si="1607"/>
        <v>0</v>
      </c>
      <c r="AR5240" s="370" t="str">
        <f>IF(AQ5240=0,"",
IF(SUM($AQ$3585:AQ5240)=1,AS5240,
IF($AQ$5285&gt;SUM($AQ$3585:AQ5240),_xlfn.CONCAT(", ",AS5240),
IF($AQ$5285=SUM($AQ$3585:AQ5240),_xlfn.CONCAT(" y ",AS5240)))))</f>
        <v/>
      </c>
      <c r="AS5240" s="156" t="s">
        <v>9097</v>
      </c>
    </row>
    <row r="5241" spans="1:45" ht="15" customHeight="1">
      <c r="A5241" s="57"/>
      <c r="B5241" s="26"/>
      <c r="C5241" s="716" t="s">
        <v>9098</v>
      </c>
      <c r="D5241" s="716"/>
      <c r="E5241" s="941"/>
      <c r="F5241" s="942"/>
      <c r="G5241" s="942"/>
      <c r="H5241" s="943"/>
      <c r="I5241" s="940"/>
      <c r="J5241" s="940"/>
      <c r="K5241" s="940"/>
      <c r="L5241" s="940"/>
      <c r="M5241" s="940"/>
      <c r="N5241" s="940"/>
      <c r="O5241" s="940"/>
      <c r="P5241" s="940"/>
      <c r="Q5241" s="890"/>
      <c r="R5241" s="891"/>
      <c r="S5241" s="890"/>
      <c r="T5241" s="891"/>
      <c r="U5241" s="890"/>
      <c r="V5241" s="891"/>
      <c r="W5241" s="890"/>
      <c r="X5241" s="891"/>
      <c r="Y5241" s="890"/>
      <c r="Z5241" s="891"/>
      <c r="AA5241" s="890"/>
      <c r="AB5241" s="891"/>
      <c r="AC5241" s="890"/>
      <c r="AD5241" s="891"/>
      <c r="AE5241" s="164"/>
      <c r="AF5241" s="164"/>
      <c r="AG5241" s="199">
        <f t="shared" si="1600"/>
        <v>0</v>
      </c>
      <c r="AH5241" s="219" t="b">
        <f t="shared" si="1601"/>
        <v>0</v>
      </c>
      <c r="AI5241" s="198" t="str">
        <f t="shared" si="1602"/>
        <v/>
      </c>
      <c r="AJ5241" s="219" t="b">
        <f t="shared" si="1603"/>
        <v>0</v>
      </c>
      <c r="AK5241" s="198" t="str">
        <f t="shared" si="1604"/>
        <v/>
      </c>
      <c r="AL5241" s="219" t="b">
        <f t="shared" si="1605"/>
        <v>0</v>
      </c>
      <c r="AM5241" s="351">
        <f t="shared" si="1606"/>
        <v>0</v>
      </c>
      <c r="AN5241" s="164"/>
      <c r="AO5241" s="164"/>
      <c r="AP5241" s="164"/>
      <c r="AQ5241" s="402">
        <f t="shared" si="1607"/>
        <v>0</v>
      </c>
      <c r="AR5241" s="370" t="str">
        <f>IF(AQ5241=0,"",
IF(SUM($AQ$3585:AQ5241)=1,AS5241,
IF($AQ$5285&gt;SUM($AQ$3585:AQ5241),_xlfn.CONCAT(", ",AS5241),
IF($AQ$5285=SUM($AQ$3585:AQ5241),_xlfn.CONCAT(" y ",AS5241)))))</f>
        <v/>
      </c>
      <c r="AS5241" s="156" t="s">
        <v>9099</v>
      </c>
    </row>
    <row r="5242" spans="1:45" ht="15" customHeight="1">
      <c r="A5242" s="57"/>
      <c r="B5242" s="26"/>
      <c r="C5242" s="716" t="s">
        <v>9100</v>
      </c>
      <c r="D5242" s="716"/>
      <c r="E5242" s="941"/>
      <c r="F5242" s="942"/>
      <c r="G5242" s="942"/>
      <c r="H5242" s="943"/>
      <c r="I5242" s="940"/>
      <c r="J5242" s="940"/>
      <c r="K5242" s="940"/>
      <c r="L5242" s="940"/>
      <c r="M5242" s="940"/>
      <c r="N5242" s="940"/>
      <c r="O5242" s="940"/>
      <c r="P5242" s="940"/>
      <c r="Q5242" s="890"/>
      <c r="R5242" s="891"/>
      <c r="S5242" s="890"/>
      <c r="T5242" s="891"/>
      <c r="U5242" s="890"/>
      <c r="V5242" s="891"/>
      <c r="W5242" s="890"/>
      <c r="X5242" s="891"/>
      <c r="Y5242" s="890"/>
      <c r="Z5242" s="891"/>
      <c r="AA5242" s="890"/>
      <c r="AB5242" s="891"/>
      <c r="AC5242" s="890"/>
      <c r="AD5242" s="891"/>
      <c r="AE5242" s="164"/>
      <c r="AF5242" s="164"/>
      <c r="AG5242" s="199">
        <f t="shared" si="1600"/>
        <v>0</v>
      </c>
      <c r="AH5242" s="219" t="b">
        <f t="shared" si="1601"/>
        <v>0</v>
      </c>
      <c r="AI5242" s="198" t="str">
        <f t="shared" si="1602"/>
        <v/>
      </c>
      <c r="AJ5242" s="219" t="b">
        <f t="shared" si="1603"/>
        <v>0</v>
      </c>
      <c r="AK5242" s="198" t="str">
        <f t="shared" si="1604"/>
        <v/>
      </c>
      <c r="AL5242" s="219" t="b">
        <f t="shared" si="1605"/>
        <v>0</v>
      </c>
      <c r="AM5242" s="351">
        <f t="shared" si="1606"/>
        <v>0</v>
      </c>
      <c r="AN5242" s="164"/>
      <c r="AO5242" s="164"/>
      <c r="AP5242" s="164"/>
      <c r="AQ5242" s="402">
        <f t="shared" si="1607"/>
        <v>0</v>
      </c>
      <c r="AR5242" s="370" t="str">
        <f>IF(AQ5242=0,"",
IF(SUM($AQ$3585:AQ5242)=1,AS5242,
IF($AQ$5285&gt;SUM($AQ$3585:AQ5242),_xlfn.CONCAT(", ",AS5242),
IF($AQ$5285=SUM($AQ$3585:AQ5242),_xlfn.CONCAT(" y ",AS5242)))))</f>
        <v/>
      </c>
      <c r="AS5242" s="156" t="s">
        <v>9101</v>
      </c>
    </row>
    <row r="5243" spans="1:45" ht="15" customHeight="1">
      <c r="A5243" s="57"/>
      <c r="B5243" s="26"/>
      <c r="C5243" s="716" t="s">
        <v>9102</v>
      </c>
      <c r="D5243" s="716"/>
      <c r="E5243" s="941"/>
      <c r="F5243" s="942"/>
      <c r="G5243" s="942"/>
      <c r="H5243" s="943"/>
      <c r="I5243" s="940"/>
      <c r="J5243" s="940"/>
      <c r="K5243" s="940"/>
      <c r="L5243" s="940"/>
      <c r="M5243" s="940"/>
      <c r="N5243" s="940"/>
      <c r="O5243" s="940"/>
      <c r="P5243" s="940"/>
      <c r="Q5243" s="890"/>
      <c r="R5243" s="891"/>
      <c r="S5243" s="890"/>
      <c r="T5243" s="891"/>
      <c r="U5243" s="890"/>
      <c r="V5243" s="891"/>
      <c r="W5243" s="890"/>
      <c r="X5243" s="891"/>
      <c r="Y5243" s="890"/>
      <c r="Z5243" s="891"/>
      <c r="AA5243" s="890"/>
      <c r="AB5243" s="891"/>
      <c r="AC5243" s="890"/>
      <c r="AD5243" s="891"/>
      <c r="AE5243" s="164"/>
      <c r="AF5243" s="164"/>
      <c r="AG5243" s="199">
        <f t="shared" si="1600"/>
        <v>0</v>
      </c>
      <c r="AH5243" s="219" t="b">
        <f t="shared" si="1601"/>
        <v>0</v>
      </c>
      <c r="AI5243" s="198" t="str">
        <f t="shared" si="1602"/>
        <v/>
      </c>
      <c r="AJ5243" s="219" t="b">
        <f t="shared" si="1603"/>
        <v>0</v>
      </c>
      <c r="AK5243" s="198" t="str">
        <f t="shared" si="1604"/>
        <v/>
      </c>
      <c r="AL5243" s="219" t="b">
        <f t="shared" si="1605"/>
        <v>0</v>
      </c>
      <c r="AM5243" s="351">
        <f t="shared" si="1606"/>
        <v>0</v>
      </c>
      <c r="AN5243" s="164"/>
      <c r="AO5243" s="164"/>
      <c r="AP5243" s="164"/>
      <c r="AQ5243" s="402">
        <f t="shared" si="1607"/>
        <v>0</v>
      </c>
      <c r="AR5243" s="370" t="str">
        <f>IF(AQ5243=0,"",
IF(SUM($AQ$3585:AQ5243)=1,AS5243,
IF($AQ$5285&gt;SUM($AQ$3585:AQ5243),_xlfn.CONCAT(", ",AS5243),
IF($AQ$5285=SUM($AQ$3585:AQ5243),_xlfn.CONCAT(" y ",AS5243)))))</f>
        <v/>
      </c>
      <c r="AS5243" s="156" t="s">
        <v>9103</v>
      </c>
    </row>
    <row r="5244" spans="1:45" ht="15" customHeight="1">
      <c r="A5244" s="57"/>
      <c r="B5244" s="26"/>
      <c r="C5244" s="716" t="s">
        <v>9104</v>
      </c>
      <c r="D5244" s="716"/>
      <c r="E5244" s="941"/>
      <c r="F5244" s="942"/>
      <c r="G5244" s="942"/>
      <c r="H5244" s="943"/>
      <c r="I5244" s="940"/>
      <c r="J5244" s="940"/>
      <c r="K5244" s="940"/>
      <c r="L5244" s="940"/>
      <c r="M5244" s="940"/>
      <c r="N5244" s="940"/>
      <c r="O5244" s="940"/>
      <c r="P5244" s="940"/>
      <c r="Q5244" s="890"/>
      <c r="R5244" s="891"/>
      <c r="S5244" s="890"/>
      <c r="T5244" s="891"/>
      <c r="U5244" s="890"/>
      <c r="V5244" s="891"/>
      <c r="W5244" s="890"/>
      <c r="X5244" s="891"/>
      <c r="Y5244" s="890"/>
      <c r="Z5244" s="891"/>
      <c r="AA5244" s="890"/>
      <c r="AB5244" s="891"/>
      <c r="AC5244" s="890"/>
      <c r="AD5244" s="891"/>
      <c r="AE5244" s="164"/>
      <c r="AF5244" s="164"/>
      <c r="AG5244" s="199">
        <f t="shared" si="1600"/>
        <v>0</v>
      </c>
      <c r="AH5244" s="219" t="b">
        <f t="shared" si="1601"/>
        <v>0</v>
      </c>
      <c r="AI5244" s="198" t="str">
        <f t="shared" si="1602"/>
        <v/>
      </c>
      <c r="AJ5244" s="219" t="b">
        <f t="shared" si="1603"/>
        <v>0</v>
      </c>
      <c r="AK5244" s="198" t="str">
        <f t="shared" si="1604"/>
        <v/>
      </c>
      <c r="AL5244" s="219" t="b">
        <f t="shared" si="1605"/>
        <v>0</v>
      </c>
      <c r="AM5244" s="351">
        <f t="shared" si="1606"/>
        <v>0</v>
      </c>
      <c r="AN5244" s="164"/>
      <c r="AO5244" s="164"/>
      <c r="AP5244" s="164"/>
      <c r="AQ5244" s="402">
        <f t="shared" si="1607"/>
        <v>0</v>
      </c>
      <c r="AR5244" s="370" t="str">
        <f>IF(AQ5244=0,"",
IF(SUM($AQ$3585:AQ5244)=1,AS5244,
IF($AQ$5285&gt;SUM($AQ$3585:AQ5244),_xlfn.CONCAT(", ",AS5244),
IF($AQ$5285=SUM($AQ$3585:AQ5244),_xlfn.CONCAT(" y ",AS5244)))))</f>
        <v/>
      </c>
      <c r="AS5244" s="156" t="s">
        <v>9105</v>
      </c>
    </row>
    <row r="5245" spans="1:45" ht="15" customHeight="1">
      <c r="A5245" s="57"/>
      <c r="B5245" s="26"/>
      <c r="C5245" s="716" t="s">
        <v>9106</v>
      </c>
      <c r="D5245" s="716"/>
      <c r="E5245" s="941"/>
      <c r="F5245" s="942"/>
      <c r="G5245" s="942"/>
      <c r="H5245" s="943"/>
      <c r="I5245" s="940"/>
      <c r="J5245" s="940"/>
      <c r="K5245" s="940"/>
      <c r="L5245" s="940"/>
      <c r="M5245" s="940"/>
      <c r="N5245" s="940"/>
      <c r="O5245" s="940"/>
      <c r="P5245" s="940"/>
      <c r="Q5245" s="890"/>
      <c r="R5245" s="891"/>
      <c r="S5245" s="890"/>
      <c r="T5245" s="891"/>
      <c r="U5245" s="890"/>
      <c r="V5245" s="891"/>
      <c r="W5245" s="890"/>
      <c r="X5245" s="891"/>
      <c r="Y5245" s="890"/>
      <c r="Z5245" s="891"/>
      <c r="AA5245" s="890"/>
      <c r="AB5245" s="891"/>
      <c r="AC5245" s="890"/>
      <c r="AD5245" s="891"/>
      <c r="AE5245" s="164"/>
      <c r="AF5245" s="164"/>
      <c r="AG5245" s="199">
        <f t="shared" si="1600"/>
        <v>0</v>
      </c>
      <c r="AH5245" s="219" t="b">
        <f t="shared" si="1601"/>
        <v>0</v>
      </c>
      <c r="AI5245" s="198" t="str">
        <f t="shared" si="1602"/>
        <v/>
      </c>
      <c r="AJ5245" s="219" t="b">
        <f t="shared" si="1603"/>
        <v>0</v>
      </c>
      <c r="AK5245" s="198" t="str">
        <f t="shared" si="1604"/>
        <v/>
      </c>
      <c r="AL5245" s="219" t="b">
        <f t="shared" si="1605"/>
        <v>0</v>
      </c>
      <c r="AM5245" s="351">
        <f t="shared" si="1606"/>
        <v>0</v>
      </c>
      <c r="AN5245" s="164"/>
      <c r="AO5245" s="164"/>
      <c r="AP5245" s="164"/>
      <c r="AQ5245" s="402">
        <f t="shared" si="1607"/>
        <v>0</v>
      </c>
      <c r="AR5245" s="370" t="str">
        <f>IF(AQ5245=0,"",
IF(SUM($AQ$3585:AQ5245)=1,AS5245,
IF($AQ$5285&gt;SUM($AQ$3585:AQ5245),_xlfn.CONCAT(", ",AS5245),
IF($AQ$5285=SUM($AQ$3585:AQ5245),_xlfn.CONCAT(" y ",AS5245)))))</f>
        <v/>
      </c>
      <c r="AS5245" s="156" t="s">
        <v>9107</v>
      </c>
    </row>
    <row r="5246" spans="1:45" ht="15" customHeight="1">
      <c r="A5246" s="57"/>
      <c r="B5246" s="26"/>
      <c r="C5246" s="716" t="s">
        <v>9108</v>
      </c>
      <c r="D5246" s="716"/>
      <c r="E5246" s="941"/>
      <c r="F5246" s="942"/>
      <c r="G5246" s="942"/>
      <c r="H5246" s="943"/>
      <c r="I5246" s="940"/>
      <c r="J5246" s="940"/>
      <c r="K5246" s="940"/>
      <c r="L5246" s="940"/>
      <c r="M5246" s="940"/>
      <c r="N5246" s="940"/>
      <c r="O5246" s="940"/>
      <c r="P5246" s="940"/>
      <c r="Q5246" s="890"/>
      <c r="R5246" s="891"/>
      <c r="S5246" s="890"/>
      <c r="T5246" s="891"/>
      <c r="U5246" s="890"/>
      <c r="V5246" s="891"/>
      <c r="W5246" s="890"/>
      <c r="X5246" s="891"/>
      <c r="Y5246" s="890"/>
      <c r="Z5246" s="891"/>
      <c r="AA5246" s="890"/>
      <c r="AB5246" s="891"/>
      <c r="AC5246" s="890"/>
      <c r="AD5246" s="891"/>
      <c r="AE5246" s="164"/>
      <c r="AF5246" s="164"/>
      <c r="AG5246" s="199">
        <f t="shared" si="1600"/>
        <v>0</v>
      </c>
      <c r="AH5246" s="219" t="b">
        <f t="shared" si="1601"/>
        <v>0</v>
      </c>
      <c r="AI5246" s="198" t="str">
        <f t="shared" si="1602"/>
        <v/>
      </c>
      <c r="AJ5246" s="219" t="b">
        <f t="shared" si="1603"/>
        <v>0</v>
      </c>
      <c r="AK5246" s="198" t="str">
        <f t="shared" si="1604"/>
        <v/>
      </c>
      <c r="AL5246" s="219" t="b">
        <f t="shared" si="1605"/>
        <v>0</v>
      </c>
      <c r="AM5246" s="351">
        <f t="shared" si="1606"/>
        <v>0</v>
      </c>
      <c r="AN5246" s="164"/>
      <c r="AO5246" s="164"/>
      <c r="AP5246" s="164"/>
      <c r="AQ5246" s="402">
        <f t="shared" si="1607"/>
        <v>0</v>
      </c>
      <c r="AR5246" s="370" t="str">
        <f>IF(AQ5246=0,"",
IF(SUM($AQ$3585:AQ5246)=1,AS5246,
IF($AQ$5285&gt;SUM($AQ$3585:AQ5246),_xlfn.CONCAT(", ",AS5246),
IF($AQ$5285=SUM($AQ$3585:AQ5246),_xlfn.CONCAT(" y ",AS5246)))))</f>
        <v/>
      </c>
      <c r="AS5246" s="156" t="s">
        <v>9109</v>
      </c>
    </row>
    <row r="5247" spans="1:45" ht="15" customHeight="1">
      <c r="A5247" s="57"/>
      <c r="B5247" s="26"/>
      <c r="C5247" s="716" t="s">
        <v>9110</v>
      </c>
      <c r="D5247" s="716"/>
      <c r="E5247" s="941"/>
      <c r="F5247" s="942"/>
      <c r="G5247" s="942"/>
      <c r="H5247" s="943"/>
      <c r="I5247" s="940"/>
      <c r="J5247" s="940"/>
      <c r="K5247" s="940"/>
      <c r="L5247" s="940"/>
      <c r="M5247" s="940"/>
      <c r="N5247" s="940"/>
      <c r="O5247" s="940"/>
      <c r="P5247" s="940"/>
      <c r="Q5247" s="890"/>
      <c r="R5247" s="891"/>
      <c r="S5247" s="890"/>
      <c r="T5247" s="891"/>
      <c r="U5247" s="890"/>
      <c r="V5247" s="891"/>
      <c r="W5247" s="890"/>
      <c r="X5247" s="891"/>
      <c r="Y5247" s="890"/>
      <c r="Z5247" s="891"/>
      <c r="AA5247" s="890"/>
      <c r="AB5247" s="891"/>
      <c r="AC5247" s="890"/>
      <c r="AD5247" s="891"/>
      <c r="AE5247" s="164"/>
      <c r="AF5247" s="164"/>
      <c r="AG5247" s="199">
        <f t="shared" si="1600"/>
        <v>0</v>
      </c>
      <c r="AH5247" s="219" t="b">
        <f t="shared" si="1601"/>
        <v>0</v>
      </c>
      <c r="AI5247" s="198" t="str">
        <f t="shared" si="1602"/>
        <v/>
      </c>
      <c r="AJ5247" s="219" t="b">
        <f t="shared" si="1603"/>
        <v>0</v>
      </c>
      <c r="AK5247" s="198" t="str">
        <f t="shared" si="1604"/>
        <v/>
      </c>
      <c r="AL5247" s="219" t="b">
        <f t="shared" si="1605"/>
        <v>0</v>
      </c>
      <c r="AM5247" s="351">
        <f t="shared" si="1606"/>
        <v>0</v>
      </c>
      <c r="AN5247" s="164"/>
      <c r="AO5247" s="164"/>
      <c r="AP5247" s="164"/>
      <c r="AQ5247" s="402">
        <f t="shared" si="1607"/>
        <v>0</v>
      </c>
      <c r="AR5247" s="370" t="str">
        <f>IF(AQ5247=0,"",
IF(SUM($AQ$3585:AQ5247)=1,AS5247,
IF($AQ$5285&gt;SUM($AQ$3585:AQ5247),_xlfn.CONCAT(", ",AS5247),
IF($AQ$5285=SUM($AQ$3585:AQ5247),_xlfn.CONCAT(" y ",AS5247)))))</f>
        <v/>
      </c>
      <c r="AS5247" s="156" t="s">
        <v>9111</v>
      </c>
    </row>
    <row r="5248" spans="1:45" ht="15" customHeight="1">
      <c r="A5248" s="57"/>
      <c r="B5248" s="26"/>
      <c r="C5248" s="716" t="s">
        <v>9112</v>
      </c>
      <c r="D5248" s="716"/>
      <c r="E5248" s="941"/>
      <c r="F5248" s="942"/>
      <c r="G5248" s="942"/>
      <c r="H5248" s="943"/>
      <c r="I5248" s="940"/>
      <c r="J5248" s="940"/>
      <c r="K5248" s="940"/>
      <c r="L5248" s="940"/>
      <c r="M5248" s="940"/>
      <c r="N5248" s="940"/>
      <c r="O5248" s="940"/>
      <c r="P5248" s="940"/>
      <c r="Q5248" s="890"/>
      <c r="R5248" s="891"/>
      <c r="S5248" s="890"/>
      <c r="T5248" s="891"/>
      <c r="U5248" s="890"/>
      <c r="V5248" s="891"/>
      <c r="W5248" s="890"/>
      <c r="X5248" s="891"/>
      <c r="Y5248" s="890"/>
      <c r="Z5248" s="891"/>
      <c r="AA5248" s="890"/>
      <c r="AB5248" s="891"/>
      <c r="AC5248" s="890"/>
      <c r="AD5248" s="891"/>
      <c r="AE5248" s="164"/>
      <c r="AF5248" s="164"/>
      <c r="AG5248" s="199">
        <f t="shared" si="1600"/>
        <v>0</v>
      </c>
      <c r="AH5248" s="219" t="b">
        <f t="shared" si="1601"/>
        <v>0</v>
      </c>
      <c r="AI5248" s="198" t="str">
        <f t="shared" si="1602"/>
        <v/>
      </c>
      <c r="AJ5248" s="219" t="b">
        <f t="shared" si="1603"/>
        <v>0</v>
      </c>
      <c r="AK5248" s="198" t="str">
        <f t="shared" si="1604"/>
        <v/>
      </c>
      <c r="AL5248" s="219" t="b">
        <f t="shared" si="1605"/>
        <v>0</v>
      </c>
      <c r="AM5248" s="351">
        <f t="shared" si="1606"/>
        <v>0</v>
      </c>
      <c r="AN5248" s="164"/>
      <c r="AO5248" s="164"/>
      <c r="AP5248" s="164"/>
      <c r="AQ5248" s="402">
        <f t="shared" si="1607"/>
        <v>0</v>
      </c>
      <c r="AR5248" s="370" t="str">
        <f>IF(AQ5248=0,"",
IF(SUM($AQ$3585:AQ5248)=1,AS5248,
IF($AQ$5285&gt;SUM($AQ$3585:AQ5248),_xlfn.CONCAT(", ",AS5248),
IF($AQ$5285=SUM($AQ$3585:AQ5248),_xlfn.CONCAT(" y ",AS5248)))))</f>
        <v/>
      </c>
      <c r="AS5248" s="156" t="s">
        <v>9113</v>
      </c>
    </row>
    <row r="5249" spans="1:45" ht="15" customHeight="1">
      <c r="A5249" s="57"/>
      <c r="B5249" s="26"/>
      <c r="C5249" s="716" t="s">
        <v>9114</v>
      </c>
      <c r="D5249" s="716"/>
      <c r="E5249" s="941"/>
      <c r="F5249" s="942"/>
      <c r="G5249" s="942"/>
      <c r="H5249" s="943"/>
      <c r="I5249" s="940"/>
      <c r="J5249" s="940"/>
      <c r="K5249" s="940"/>
      <c r="L5249" s="940"/>
      <c r="M5249" s="940"/>
      <c r="N5249" s="940"/>
      <c r="O5249" s="940"/>
      <c r="P5249" s="940"/>
      <c r="Q5249" s="890"/>
      <c r="R5249" s="891"/>
      <c r="S5249" s="890"/>
      <c r="T5249" s="891"/>
      <c r="U5249" s="890"/>
      <c r="V5249" s="891"/>
      <c r="W5249" s="890"/>
      <c r="X5249" s="891"/>
      <c r="Y5249" s="890"/>
      <c r="Z5249" s="891"/>
      <c r="AA5249" s="890"/>
      <c r="AB5249" s="891"/>
      <c r="AC5249" s="890"/>
      <c r="AD5249" s="891"/>
      <c r="AE5249" s="164"/>
      <c r="AF5249" s="164"/>
      <c r="AG5249" s="199">
        <f t="shared" si="1600"/>
        <v>0</v>
      </c>
      <c r="AH5249" s="219" t="b">
        <f t="shared" si="1601"/>
        <v>0</v>
      </c>
      <c r="AI5249" s="198" t="str">
        <f t="shared" si="1602"/>
        <v/>
      </c>
      <c r="AJ5249" s="219" t="b">
        <f t="shared" si="1603"/>
        <v>0</v>
      </c>
      <c r="AK5249" s="198" t="str">
        <f t="shared" si="1604"/>
        <v/>
      </c>
      <c r="AL5249" s="219" t="b">
        <f t="shared" si="1605"/>
        <v>0</v>
      </c>
      <c r="AM5249" s="351">
        <f t="shared" si="1606"/>
        <v>0</v>
      </c>
      <c r="AN5249" s="164"/>
      <c r="AO5249" s="164"/>
      <c r="AP5249" s="164"/>
      <c r="AQ5249" s="402">
        <f t="shared" si="1607"/>
        <v>0</v>
      </c>
      <c r="AR5249" s="370" t="str">
        <f>IF(AQ5249=0,"",
IF(SUM($AQ$3585:AQ5249)=1,AS5249,
IF($AQ$5285&gt;SUM($AQ$3585:AQ5249),_xlfn.CONCAT(", ",AS5249),
IF($AQ$5285=SUM($AQ$3585:AQ5249),_xlfn.CONCAT(" y ",AS5249)))))</f>
        <v/>
      </c>
      <c r="AS5249" s="156" t="s">
        <v>9115</v>
      </c>
    </row>
    <row r="5250" spans="1:45" ht="15" customHeight="1">
      <c r="A5250" s="57"/>
      <c r="B5250" s="26"/>
      <c r="C5250" s="716" t="s">
        <v>9116</v>
      </c>
      <c r="D5250" s="716"/>
      <c r="E5250" s="941"/>
      <c r="F5250" s="942"/>
      <c r="G5250" s="942"/>
      <c r="H5250" s="943"/>
      <c r="I5250" s="940"/>
      <c r="J5250" s="940"/>
      <c r="K5250" s="940"/>
      <c r="L5250" s="940"/>
      <c r="M5250" s="940"/>
      <c r="N5250" s="940"/>
      <c r="O5250" s="940"/>
      <c r="P5250" s="940"/>
      <c r="Q5250" s="890"/>
      <c r="R5250" s="891"/>
      <c r="S5250" s="890"/>
      <c r="T5250" s="891"/>
      <c r="U5250" s="890"/>
      <c r="V5250" s="891"/>
      <c r="W5250" s="890"/>
      <c r="X5250" s="891"/>
      <c r="Y5250" s="890"/>
      <c r="Z5250" s="891"/>
      <c r="AA5250" s="890"/>
      <c r="AB5250" s="891"/>
      <c r="AC5250" s="890"/>
      <c r="AD5250" s="891"/>
      <c r="AE5250" s="164"/>
      <c r="AF5250" s="164"/>
      <c r="AG5250" s="199">
        <f t="shared" ref="AG5250:AG5283" si="1608">IF(AND(OR($I$3563="X",$T$3563="X"),COUNTA(E5250:AD5250)=0),0,IF(AND(COUNTBLANK(E5250)=1,COUNTA(I5250:AD5250)=0),0,IF(AND($C$3563="X",COUNTBLANK(E5250)=0,COUNTA(I5250:P5250)=2,COUNTA(Q5250:AB5250)&gt;0,AC5250=""),0,IF(AND($C$3563="X",COUNTBLANK(E5250)=0,COUNTA(I5250:P5250)=2,COUNTA(Q5250:AB5250)=0,AC5250="X"),0,1))))</f>
        <v>0</v>
      </c>
      <c r="AH5250" s="219" t="b">
        <f t="shared" ref="AH5250:AH5284" si="1609">NOT(EXACT($E5250,UPPER($E5250)))</f>
        <v>0</v>
      </c>
      <c r="AI5250" s="198" t="str">
        <f t="shared" ref="AI5250:AI5284" si="1610">SUBSTITUTE( SUBSTITUTE( SUBSTITUTE( SUBSTITUTE( SUBSTITUTE( SUBSTITUTE( SUBSTITUTE( SUBSTITUTE( SUBSTITUTE( SUBSTITUTE($E5250, "á", "a"), "é", "e"), "í", "i"), "ó", "o"), "ú", "u"), "Á", "A"), "É", "E"), "Í", "I"), "Ó", "O"), "Ú", "U")</f>
        <v/>
      </c>
      <c r="AJ5250" s="219" t="b">
        <f t="shared" ref="AJ5250:AJ5284" si="1611">NOT(EXACT($E5250,AI5250))</f>
        <v>0</v>
      </c>
      <c r="AK5250" s="198" t="str">
        <f t="shared" ref="AK5250:AK5284" si="1612">SUBSTITUTE((SUBSTITUTE(SUBSTITUTE(SUBSTITUTE($E5250,".",""),",",""),"(","")),")","")</f>
        <v/>
      </c>
      <c r="AL5250" s="219" t="b">
        <f t="shared" ref="AL5250:AL5284" si="1613">NOT(EXACT($E5250,AK5250))</f>
        <v>0</v>
      </c>
      <c r="AM5250" s="351">
        <f t="shared" ref="AM5250:AM5284" si="1614">IF(AND($AC5250="X",COUNTA(Q5250:AB5250)&gt;0),1,0)</f>
        <v>0</v>
      </c>
      <c r="AN5250" s="164"/>
      <c r="AO5250" s="164"/>
      <c r="AP5250" s="164"/>
      <c r="AQ5250" s="402">
        <f t="shared" ref="AQ5250:AQ5283" si="1615">IF(SUM(AG5250)=0,0,1)</f>
        <v>0</v>
      </c>
      <c r="AR5250" s="370" t="str">
        <f>IF(AQ5250=0,"",
IF(SUM($AQ$3585:AQ5250)=1,AS5250,
IF($AQ$5285&gt;SUM($AQ$3585:AQ5250),_xlfn.CONCAT(", ",AS5250),
IF($AQ$5285=SUM($AQ$3585:AQ5250),_xlfn.CONCAT(" y ",AS5250)))))</f>
        <v/>
      </c>
      <c r="AS5250" s="156" t="s">
        <v>9117</v>
      </c>
    </row>
    <row r="5251" spans="1:45" ht="15" customHeight="1">
      <c r="A5251" s="57"/>
      <c r="B5251" s="26"/>
      <c r="C5251" s="716" t="s">
        <v>9118</v>
      </c>
      <c r="D5251" s="716"/>
      <c r="E5251" s="941"/>
      <c r="F5251" s="942"/>
      <c r="G5251" s="942"/>
      <c r="H5251" s="943"/>
      <c r="I5251" s="940"/>
      <c r="J5251" s="940"/>
      <c r="K5251" s="940"/>
      <c r="L5251" s="940"/>
      <c r="M5251" s="940"/>
      <c r="N5251" s="940"/>
      <c r="O5251" s="940"/>
      <c r="P5251" s="940"/>
      <c r="Q5251" s="890"/>
      <c r="R5251" s="891"/>
      <c r="S5251" s="890"/>
      <c r="T5251" s="891"/>
      <c r="U5251" s="890"/>
      <c r="V5251" s="891"/>
      <c r="W5251" s="890"/>
      <c r="X5251" s="891"/>
      <c r="Y5251" s="890"/>
      <c r="Z5251" s="891"/>
      <c r="AA5251" s="890"/>
      <c r="AB5251" s="891"/>
      <c r="AC5251" s="890"/>
      <c r="AD5251" s="891"/>
      <c r="AE5251" s="164"/>
      <c r="AF5251" s="164"/>
      <c r="AG5251" s="199">
        <f t="shared" si="1608"/>
        <v>0</v>
      </c>
      <c r="AH5251" s="219" t="b">
        <f t="shared" si="1609"/>
        <v>0</v>
      </c>
      <c r="AI5251" s="198" t="str">
        <f t="shared" si="1610"/>
        <v/>
      </c>
      <c r="AJ5251" s="219" t="b">
        <f t="shared" si="1611"/>
        <v>0</v>
      </c>
      <c r="AK5251" s="198" t="str">
        <f t="shared" si="1612"/>
        <v/>
      </c>
      <c r="AL5251" s="219" t="b">
        <f t="shared" si="1613"/>
        <v>0</v>
      </c>
      <c r="AM5251" s="351">
        <f t="shared" si="1614"/>
        <v>0</v>
      </c>
      <c r="AN5251" s="164"/>
      <c r="AO5251" s="164"/>
      <c r="AP5251" s="164"/>
      <c r="AQ5251" s="402">
        <f t="shared" si="1615"/>
        <v>0</v>
      </c>
      <c r="AR5251" s="370" t="str">
        <f>IF(AQ5251=0,"",
IF(SUM($AQ$3585:AQ5251)=1,AS5251,
IF($AQ$5285&gt;SUM($AQ$3585:AQ5251),_xlfn.CONCAT(", ",AS5251),
IF($AQ$5285=SUM($AQ$3585:AQ5251),_xlfn.CONCAT(" y ",AS5251)))))</f>
        <v/>
      </c>
      <c r="AS5251" s="156" t="s">
        <v>9119</v>
      </c>
    </row>
    <row r="5252" spans="1:45" ht="15" customHeight="1">
      <c r="A5252" s="57"/>
      <c r="B5252" s="26"/>
      <c r="C5252" s="716" t="s">
        <v>9120</v>
      </c>
      <c r="D5252" s="716"/>
      <c r="E5252" s="941"/>
      <c r="F5252" s="942"/>
      <c r="G5252" s="942"/>
      <c r="H5252" s="943"/>
      <c r="I5252" s="940"/>
      <c r="J5252" s="940"/>
      <c r="K5252" s="940"/>
      <c r="L5252" s="940"/>
      <c r="M5252" s="940"/>
      <c r="N5252" s="940"/>
      <c r="O5252" s="940"/>
      <c r="P5252" s="940"/>
      <c r="Q5252" s="890"/>
      <c r="R5252" s="891"/>
      <c r="S5252" s="890"/>
      <c r="T5252" s="891"/>
      <c r="U5252" s="890"/>
      <c r="V5252" s="891"/>
      <c r="W5252" s="890"/>
      <c r="X5252" s="891"/>
      <c r="Y5252" s="890"/>
      <c r="Z5252" s="891"/>
      <c r="AA5252" s="890"/>
      <c r="AB5252" s="891"/>
      <c r="AC5252" s="890"/>
      <c r="AD5252" s="891"/>
      <c r="AE5252" s="164"/>
      <c r="AF5252" s="164"/>
      <c r="AG5252" s="199">
        <f t="shared" si="1608"/>
        <v>0</v>
      </c>
      <c r="AH5252" s="219" t="b">
        <f t="shared" si="1609"/>
        <v>0</v>
      </c>
      <c r="AI5252" s="198" t="str">
        <f t="shared" si="1610"/>
        <v/>
      </c>
      <c r="AJ5252" s="219" t="b">
        <f t="shared" si="1611"/>
        <v>0</v>
      </c>
      <c r="AK5252" s="198" t="str">
        <f t="shared" si="1612"/>
        <v/>
      </c>
      <c r="AL5252" s="219" t="b">
        <f t="shared" si="1613"/>
        <v>0</v>
      </c>
      <c r="AM5252" s="351">
        <f t="shared" si="1614"/>
        <v>0</v>
      </c>
      <c r="AN5252" s="164"/>
      <c r="AO5252" s="164"/>
      <c r="AP5252" s="164"/>
      <c r="AQ5252" s="402">
        <f t="shared" si="1615"/>
        <v>0</v>
      </c>
      <c r="AR5252" s="370" t="str">
        <f>IF(AQ5252=0,"",
IF(SUM($AQ$3585:AQ5252)=1,AS5252,
IF($AQ$5285&gt;SUM($AQ$3585:AQ5252),_xlfn.CONCAT(", ",AS5252),
IF($AQ$5285=SUM($AQ$3585:AQ5252),_xlfn.CONCAT(" y ",AS5252)))))</f>
        <v/>
      </c>
      <c r="AS5252" s="156" t="s">
        <v>9121</v>
      </c>
    </row>
    <row r="5253" spans="1:45" ht="15" customHeight="1">
      <c r="A5253" s="57"/>
      <c r="B5253" s="26"/>
      <c r="C5253" s="716" t="s">
        <v>9122</v>
      </c>
      <c r="D5253" s="716"/>
      <c r="E5253" s="941"/>
      <c r="F5253" s="942"/>
      <c r="G5253" s="942"/>
      <c r="H5253" s="943"/>
      <c r="I5253" s="940"/>
      <c r="J5253" s="940"/>
      <c r="K5253" s="940"/>
      <c r="L5253" s="940"/>
      <c r="M5253" s="940"/>
      <c r="N5253" s="940"/>
      <c r="O5253" s="940"/>
      <c r="P5253" s="940"/>
      <c r="Q5253" s="890"/>
      <c r="R5253" s="891"/>
      <c r="S5253" s="890"/>
      <c r="T5253" s="891"/>
      <c r="U5253" s="890"/>
      <c r="V5253" s="891"/>
      <c r="W5253" s="890"/>
      <c r="X5253" s="891"/>
      <c r="Y5253" s="890"/>
      <c r="Z5253" s="891"/>
      <c r="AA5253" s="890"/>
      <c r="AB5253" s="891"/>
      <c r="AC5253" s="890"/>
      <c r="AD5253" s="891"/>
      <c r="AE5253" s="164"/>
      <c r="AF5253" s="164"/>
      <c r="AG5253" s="199">
        <f t="shared" si="1608"/>
        <v>0</v>
      </c>
      <c r="AH5253" s="219" t="b">
        <f t="shared" si="1609"/>
        <v>0</v>
      </c>
      <c r="AI5253" s="198" t="str">
        <f t="shared" si="1610"/>
        <v/>
      </c>
      <c r="AJ5253" s="219" t="b">
        <f t="shared" si="1611"/>
        <v>0</v>
      </c>
      <c r="AK5253" s="198" t="str">
        <f t="shared" si="1612"/>
        <v/>
      </c>
      <c r="AL5253" s="219" t="b">
        <f t="shared" si="1613"/>
        <v>0</v>
      </c>
      <c r="AM5253" s="351">
        <f t="shared" si="1614"/>
        <v>0</v>
      </c>
      <c r="AN5253" s="164"/>
      <c r="AO5253" s="164"/>
      <c r="AP5253" s="164"/>
      <c r="AQ5253" s="402">
        <f t="shared" si="1615"/>
        <v>0</v>
      </c>
      <c r="AR5253" s="370" t="str">
        <f>IF(AQ5253=0,"",
IF(SUM($AQ$3585:AQ5253)=1,AS5253,
IF($AQ$5285&gt;SUM($AQ$3585:AQ5253),_xlfn.CONCAT(", ",AS5253),
IF($AQ$5285=SUM($AQ$3585:AQ5253),_xlfn.CONCAT(" y ",AS5253)))))</f>
        <v/>
      </c>
      <c r="AS5253" s="156" t="s">
        <v>9123</v>
      </c>
    </row>
    <row r="5254" spans="1:45" ht="15" customHeight="1">
      <c r="A5254" s="57"/>
      <c r="B5254" s="26"/>
      <c r="C5254" s="716" t="s">
        <v>9124</v>
      </c>
      <c r="D5254" s="716"/>
      <c r="E5254" s="941"/>
      <c r="F5254" s="942"/>
      <c r="G5254" s="942"/>
      <c r="H5254" s="943"/>
      <c r="I5254" s="940"/>
      <c r="J5254" s="940"/>
      <c r="K5254" s="940"/>
      <c r="L5254" s="940"/>
      <c r="M5254" s="940"/>
      <c r="N5254" s="940"/>
      <c r="O5254" s="940"/>
      <c r="P5254" s="940"/>
      <c r="Q5254" s="890"/>
      <c r="R5254" s="891"/>
      <c r="S5254" s="890"/>
      <c r="T5254" s="891"/>
      <c r="U5254" s="890"/>
      <c r="V5254" s="891"/>
      <c r="W5254" s="890"/>
      <c r="X5254" s="891"/>
      <c r="Y5254" s="890"/>
      <c r="Z5254" s="891"/>
      <c r="AA5254" s="890"/>
      <c r="AB5254" s="891"/>
      <c r="AC5254" s="890"/>
      <c r="AD5254" s="891"/>
      <c r="AE5254" s="164"/>
      <c r="AF5254" s="164"/>
      <c r="AG5254" s="199">
        <f t="shared" si="1608"/>
        <v>0</v>
      </c>
      <c r="AH5254" s="219" t="b">
        <f t="shared" si="1609"/>
        <v>0</v>
      </c>
      <c r="AI5254" s="198" t="str">
        <f t="shared" si="1610"/>
        <v/>
      </c>
      <c r="AJ5254" s="219" t="b">
        <f t="shared" si="1611"/>
        <v>0</v>
      </c>
      <c r="AK5254" s="198" t="str">
        <f t="shared" si="1612"/>
        <v/>
      </c>
      <c r="AL5254" s="219" t="b">
        <f t="shared" si="1613"/>
        <v>0</v>
      </c>
      <c r="AM5254" s="351">
        <f t="shared" si="1614"/>
        <v>0</v>
      </c>
      <c r="AN5254" s="164"/>
      <c r="AO5254" s="164"/>
      <c r="AP5254" s="164"/>
      <c r="AQ5254" s="402">
        <f t="shared" si="1615"/>
        <v>0</v>
      </c>
      <c r="AR5254" s="370" t="str">
        <f>IF(AQ5254=0,"",
IF(SUM($AQ$3585:AQ5254)=1,AS5254,
IF($AQ$5285&gt;SUM($AQ$3585:AQ5254),_xlfn.CONCAT(", ",AS5254),
IF($AQ$5285=SUM($AQ$3585:AQ5254),_xlfn.CONCAT(" y ",AS5254)))))</f>
        <v/>
      </c>
      <c r="AS5254" s="156" t="s">
        <v>9125</v>
      </c>
    </row>
    <row r="5255" spans="1:45" ht="15" customHeight="1">
      <c r="A5255" s="57"/>
      <c r="B5255" s="26"/>
      <c r="C5255" s="716" t="s">
        <v>9126</v>
      </c>
      <c r="D5255" s="716"/>
      <c r="E5255" s="941"/>
      <c r="F5255" s="942"/>
      <c r="G5255" s="942"/>
      <c r="H5255" s="943"/>
      <c r="I5255" s="940"/>
      <c r="J5255" s="940"/>
      <c r="K5255" s="940"/>
      <c r="L5255" s="940"/>
      <c r="M5255" s="940"/>
      <c r="N5255" s="940"/>
      <c r="O5255" s="940"/>
      <c r="P5255" s="940"/>
      <c r="Q5255" s="890"/>
      <c r="R5255" s="891"/>
      <c r="S5255" s="890"/>
      <c r="T5255" s="891"/>
      <c r="U5255" s="890"/>
      <c r="V5255" s="891"/>
      <c r="W5255" s="890"/>
      <c r="X5255" s="891"/>
      <c r="Y5255" s="890"/>
      <c r="Z5255" s="891"/>
      <c r="AA5255" s="890"/>
      <c r="AB5255" s="891"/>
      <c r="AC5255" s="890"/>
      <c r="AD5255" s="891"/>
      <c r="AE5255" s="164"/>
      <c r="AF5255" s="164"/>
      <c r="AG5255" s="199">
        <f t="shared" si="1608"/>
        <v>0</v>
      </c>
      <c r="AH5255" s="219" t="b">
        <f t="shared" si="1609"/>
        <v>0</v>
      </c>
      <c r="AI5255" s="198" t="str">
        <f t="shared" si="1610"/>
        <v/>
      </c>
      <c r="AJ5255" s="219" t="b">
        <f t="shared" si="1611"/>
        <v>0</v>
      </c>
      <c r="AK5255" s="198" t="str">
        <f t="shared" si="1612"/>
        <v/>
      </c>
      <c r="AL5255" s="219" t="b">
        <f t="shared" si="1613"/>
        <v>0</v>
      </c>
      <c r="AM5255" s="351">
        <f t="shared" si="1614"/>
        <v>0</v>
      </c>
      <c r="AN5255" s="164"/>
      <c r="AO5255" s="164"/>
      <c r="AP5255" s="164"/>
      <c r="AQ5255" s="402">
        <f t="shared" si="1615"/>
        <v>0</v>
      </c>
      <c r="AR5255" s="370" t="str">
        <f>IF(AQ5255=0,"",
IF(SUM($AQ$3585:AQ5255)=1,AS5255,
IF($AQ$5285&gt;SUM($AQ$3585:AQ5255),_xlfn.CONCAT(", ",AS5255),
IF($AQ$5285=SUM($AQ$3585:AQ5255),_xlfn.CONCAT(" y ",AS5255)))))</f>
        <v/>
      </c>
      <c r="AS5255" s="156" t="s">
        <v>9127</v>
      </c>
    </row>
    <row r="5256" spans="1:45" ht="15" customHeight="1">
      <c r="A5256" s="57"/>
      <c r="B5256" s="26"/>
      <c r="C5256" s="716" t="s">
        <v>9128</v>
      </c>
      <c r="D5256" s="716"/>
      <c r="E5256" s="941"/>
      <c r="F5256" s="942"/>
      <c r="G5256" s="942"/>
      <c r="H5256" s="943"/>
      <c r="I5256" s="940"/>
      <c r="J5256" s="940"/>
      <c r="K5256" s="940"/>
      <c r="L5256" s="940"/>
      <c r="M5256" s="940"/>
      <c r="N5256" s="940"/>
      <c r="O5256" s="940"/>
      <c r="P5256" s="940"/>
      <c r="Q5256" s="890"/>
      <c r="R5256" s="891"/>
      <c r="S5256" s="890"/>
      <c r="T5256" s="891"/>
      <c r="U5256" s="890"/>
      <c r="V5256" s="891"/>
      <c r="W5256" s="890"/>
      <c r="X5256" s="891"/>
      <c r="Y5256" s="890"/>
      <c r="Z5256" s="891"/>
      <c r="AA5256" s="890"/>
      <c r="AB5256" s="891"/>
      <c r="AC5256" s="890"/>
      <c r="AD5256" s="891"/>
      <c r="AE5256" s="164"/>
      <c r="AF5256" s="164"/>
      <c r="AG5256" s="199">
        <f t="shared" si="1608"/>
        <v>0</v>
      </c>
      <c r="AH5256" s="219" t="b">
        <f t="shared" si="1609"/>
        <v>0</v>
      </c>
      <c r="AI5256" s="198" t="str">
        <f t="shared" si="1610"/>
        <v/>
      </c>
      <c r="AJ5256" s="219" t="b">
        <f t="shared" si="1611"/>
        <v>0</v>
      </c>
      <c r="AK5256" s="198" t="str">
        <f t="shared" si="1612"/>
        <v/>
      </c>
      <c r="AL5256" s="219" t="b">
        <f t="shared" si="1613"/>
        <v>0</v>
      </c>
      <c r="AM5256" s="351">
        <f t="shared" si="1614"/>
        <v>0</v>
      </c>
      <c r="AN5256" s="164"/>
      <c r="AO5256" s="164"/>
      <c r="AP5256" s="164"/>
      <c r="AQ5256" s="402">
        <f t="shared" si="1615"/>
        <v>0</v>
      </c>
      <c r="AR5256" s="370" t="str">
        <f>IF(AQ5256=0,"",
IF(SUM($AQ$3585:AQ5256)=1,AS5256,
IF($AQ$5285&gt;SUM($AQ$3585:AQ5256),_xlfn.CONCAT(", ",AS5256),
IF($AQ$5285=SUM($AQ$3585:AQ5256),_xlfn.CONCAT(" y ",AS5256)))))</f>
        <v/>
      </c>
      <c r="AS5256" s="156" t="s">
        <v>9129</v>
      </c>
    </row>
    <row r="5257" spans="1:45" ht="15" customHeight="1">
      <c r="A5257" s="57"/>
      <c r="B5257" s="26"/>
      <c r="C5257" s="716" t="s">
        <v>9130</v>
      </c>
      <c r="D5257" s="716"/>
      <c r="E5257" s="941"/>
      <c r="F5257" s="942"/>
      <c r="G5257" s="942"/>
      <c r="H5257" s="943"/>
      <c r="I5257" s="940"/>
      <c r="J5257" s="940"/>
      <c r="K5257" s="940"/>
      <c r="L5257" s="940"/>
      <c r="M5257" s="940"/>
      <c r="N5257" s="940"/>
      <c r="O5257" s="940"/>
      <c r="P5257" s="940"/>
      <c r="Q5257" s="890"/>
      <c r="R5257" s="891"/>
      <c r="S5257" s="890"/>
      <c r="T5257" s="891"/>
      <c r="U5257" s="890"/>
      <c r="V5257" s="891"/>
      <c r="W5257" s="890"/>
      <c r="X5257" s="891"/>
      <c r="Y5257" s="890"/>
      <c r="Z5257" s="891"/>
      <c r="AA5257" s="890"/>
      <c r="AB5257" s="891"/>
      <c r="AC5257" s="890"/>
      <c r="AD5257" s="891"/>
      <c r="AE5257" s="164"/>
      <c r="AF5257" s="164"/>
      <c r="AG5257" s="199">
        <f t="shared" si="1608"/>
        <v>0</v>
      </c>
      <c r="AH5257" s="219" t="b">
        <f t="shared" si="1609"/>
        <v>0</v>
      </c>
      <c r="AI5257" s="198" t="str">
        <f t="shared" si="1610"/>
        <v/>
      </c>
      <c r="AJ5257" s="219" t="b">
        <f t="shared" si="1611"/>
        <v>0</v>
      </c>
      <c r="AK5257" s="198" t="str">
        <f t="shared" si="1612"/>
        <v/>
      </c>
      <c r="AL5257" s="219" t="b">
        <f t="shared" si="1613"/>
        <v>0</v>
      </c>
      <c r="AM5257" s="351">
        <f t="shared" si="1614"/>
        <v>0</v>
      </c>
      <c r="AN5257" s="164"/>
      <c r="AO5257" s="164"/>
      <c r="AP5257" s="164"/>
      <c r="AQ5257" s="402">
        <f t="shared" si="1615"/>
        <v>0</v>
      </c>
      <c r="AR5257" s="370" t="str">
        <f>IF(AQ5257=0,"",
IF(SUM($AQ$3585:AQ5257)=1,AS5257,
IF($AQ$5285&gt;SUM($AQ$3585:AQ5257),_xlfn.CONCAT(", ",AS5257),
IF($AQ$5285=SUM($AQ$3585:AQ5257),_xlfn.CONCAT(" y ",AS5257)))))</f>
        <v/>
      </c>
      <c r="AS5257" s="156" t="s">
        <v>9131</v>
      </c>
    </row>
    <row r="5258" spans="1:45" ht="15" customHeight="1">
      <c r="A5258" s="57"/>
      <c r="B5258" s="26"/>
      <c r="C5258" s="716" t="s">
        <v>9132</v>
      </c>
      <c r="D5258" s="716"/>
      <c r="E5258" s="941"/>
      <c r="F5258" s="942"/>
      <c r="G5258" s="942"/>
      <c r="H5258" s="943"/>
      <c r="I5258" s="940"/>
      <c r="J5258" s="940"/>
      <c r="K5258" s="940"/>
      <c r="L5258" s="940"/>
      <c r="M5258" s="940"/>
      <c r="N5258" s="940"/>
      <c r="O5258" s="940"/>
      <c r="P5258" s="940"/>
      <c r="Q5258" s="890"/>
      <c r="R5258" s="891"/>
      <c r="S5258" s="890"/>
      <c r="T5258" s="891"/>
      <c r="U5258" s="890"/>
      <c r="V5258" s="891"/>
      <c r="W5258" s="890"/>
      <c r="X5258" s="891"/>
      <c r="Y5258" s="890"/>
      <c r="Z5258" s="891"/>
      <c r="AA5258" s="890"/>
      <c r="AB5258" s="891"/>
      <c r="AC5258" s="890"/>
      <c r="AD5258" s="891"/>
      <c r="AE5258" s="164"/>
      <c r="AF5258" s="164"/>
      <c r="AG5258" s="199">
        <f t="shared" si="1608"/>
        <v>0</v>
      </c>
      <c r="AH5258" s="219" t="b">
        <f t="shared" si="1609"/>
        <v>0</v>
      </c>
      <c r="AI5258" s="198" t="str">
        <f t="shared" si="1610"/>
        <v/>
      </c>
      <c r="AJ5258" s="219" t="b">
        <f t="shared" si="1611"/>
        <v>0</v>
      </c>
      <c r="AK5258" s="198" t="str">
        <f t="shared" si="1612"/>
        <v/>
      </c>
      <c r="AL5258" s="219" t="b">
        <f t="shared" si="1613"/>
        <v>0</v>
      </c>
      <c r="AM5258" s="351">
        <f t="shared" si="1614"/>
        <v>0</v>
      </c>
      <c r="AN5258" s="164"/>
      <c r="AO5258" s="164"/>
      <c r="AP5258" s="164"/>
      <c r="AQ5258" s="402">
        <f t="shared" si="1615"/>
        <v>0</v>
      </c>
      <c r="AR5258" s="370" t="str">
        <f>IF(AQ5258=0,"",
IF(SUM($AQ$3585:AQ5258)=1,AS5258,
IF($AQ$5285&gt;SUM($AQ$3585:AQ5258),_xlfn.CONCAT(", ",AS5258),
IF($AQ$5285=SUM($AQ$3585:AQ5258),_xlfn.CONCAT(" y ",AS5258)))))</f>
        <v/>
      </c>
      <c r="AS5258" s="156" t="s">
        <v>9133</v>
      </c>
    </row>
    <row r="5259" spans="1:45" ht="15" customHeight="1">
      <c r="A5259" s="57"/>
      <c r="B5259" s="26"/>
      <c r="C5259" s="716" t="s">
        <v>9134</v>
      </c>
      <c r="D5259" s="716"/>
      <c r="E5259" s="941"/>
      <c r="F5259" s="942"/>
      <c r="G5259" s="942"/>
      <c r="H5259" s="943"/>
      <c r="I5259" s="940"/>
      <c r="J5259" s="940"/>
      <c r="K5259" s="940"/>
      <c r="L5259" s="940"/>
      <c r="M5259" s="940"/>
      <c r="N5259" s="940"/>
      <c r="O5259" s="940"/>
      <c r="P5259" s="940"/>
      <c r="Q5259" s="890"/>
      <c r="R5259" s="891"/>
      <c r="S5259" s="890"/>
      <c r="T5259" s="891"/>
      <c r="U5259" s="890"/>
      <c r="V5259" s="891"/>
      <c r="W5259" s="890"/>
      <c r="X5259" s="891"/>
      <c r="Y5259" s="890"/>
      <c r="Z5259" s="891"/>
      <c r="AA5259" s="890"/>
      <c r="AB5259" s="891"/>
      <c r="AC5259" s="890"/>
      <c r="AD5259" s="891"/>
      <c r="AE5259" s="164"/>
      <c r="AF5259" s="164"/>
      <c r="AG5259" s="199">
        <f t="shared" si="1608"/>
        <v>0</v>
      </c>
      <c r="AH5259" s="219" t="b">
        <f t="shared" si="1609"/>
        <v>0</v>
      </c>
      <c r="AI5259" s="198" t="str">
        <f t="shared" si="1610"/>
        <v/>
      </c>
      <c r="AJ5259" s="219" t="b">
        <f t="shared" si="1611"/>
        <v>0</v>
      </c>
      <c r="AK5259" s="198" t="str">
        <f t="shared" si="1612"/>
        <v/>
      </c>
      <c r="AL5259" s="219" t="b">
        <f t="shared" si="1613"/>
        <v>0</v>
      </c>
      <c r="AM5259" s="351">
        <f t="shared" si="1614"/>
        <v>0</v>
      </c>
      <c r="AN5259" s="164"/>
      <c r="AO5259" s="164"/>
      <c r="AP5259" s="164"/>
      <c r="AQ5259" s="402">
        <f t="shared" si="1615"/>
        <v>0</v>
      </c>
      <c r="AR5259" s="370" t="str">
        <f>IF(AQ5259=0,"",
IF(SUM($AQ$3585:AQ5259)=1,AS5259,
IF($AQ$5285&gt;SUM($AQ$3585:AQ5259),_xlfn.CONCAT(", ",AS5259),
IF($AQ$5285=SUM($AQ$3585:AQ5259),_xlfn.CONCAT(" y ",AS5259)))))</f>
        <v/>
      </c>
      <c r="AS5259" s="156" t="s">
        <v>9135</v>
      </c>
    </row>
    <row r="5260" spans="1:45" ht="15" customHeight="1">
      <c r="A5260" s="57"/>
      <c r="B5260" s="26"/>
      <c r="C5260" s="716" t="s">
        <v>9136</v>
      </c>
      <c r="D5260" s="716"/>
      <c r="E5260" s="941"/>
      <c r="F5260" s="942"/>
      <c r="G5260" s="942"/>
      <c r="H5260" s="943"/>
      <c r="I5260" s="940"/>
      <c r="J5260" s="940"/>
      <c r="K5260" s="940"/>
      <c r="L5260" s="940"/>
      <c r="M5260" s="940"/>
      <c r="N5260" s="940"/>
      <c r="O5260" s="940"/>
      <c r="P5260" s="940"/>
      <c r="Q5260" s="890"/>
      <c r="R5260" s="891"/>
      <c r="S5260" s="890"/>
      <c r="T5260" s="891"/>
      <c r="U5260" s="890"/>
      <c r="V5260" s="891"/>
      <c r="W5260" s="890"/>
      <c r="X5260" s="891"/>
      <c r="Y5260" s="890"/>
      <c r="Z5260" s="891"/>
      <c r="AA5260" s="890"/>
      <c r="AB5260" s="891"/>
      <c r="AC5260" s="890"/>
      <c r="AD5260" s="891"/>
      <c r="AE5260" s="164"/>
      <c r="AF5260" s="164"/>
      <c r="AG5260" s="199">
        <f t="shared" si="1608"/>
        <v>0</v>
      </c>
      <c r="AH5260" s="219" t="b">
        <f t="shared" si="1609"/>
        <v>0</v>
      </c>
      <c r="AI5260" s="198" t="str">
        <f t="shared" si="1610"/>
        <v/>
      </c>
      <c r="AJ5260" s="219" t="b">
        <f t="shared" si="1611"/>
        <v>0</v>
      </c>
      <c r="AK5260" s="198" t="str">
        <f t="shared" si="1612"/>
        <v/>
      </c>
      <c r="AL5260" s="219" t="b">
        <f t="shared" si="1613"/>
        <v>0</v>
      </c>
      <c r="AM5260" s="351">
        <f t="shared" si="1614"/>
        <v>0</v>
      </c>
      <c r="AN5260" s="164"/>
      <c r="AO5260" s="164"/>
      <c r="AP5260" s="164"/>
      <c r="AQ5260" s="402">
        <f t="shared" si="1615"/>
        <v>0</v>
      </c>
      <c r="AR5260" s="370" t="str">
        <f>IF(AQ5260=0,"",
IF(SUM($AQ$3585:AQ5260)=1,AS5260,
IF($AQ$5285&gt;SUM($AQ$3585:AQ5260),_xlfn.CONCAT(", ",AS5260),
IF($AQ$5285=SUM($AQ$3585:AQ5260),_xlfn.CONCAT(" y ",AS5260)))))</f>
        <v/>
      </c>
      <c r="AS5260" s="156" t="s">
        <v>9137</v>
      </c>
    </row>
    <row r="5261" spans="1:45" ht="15" customHeight="1">
      <c r="A5261" s="57"/>
      <c r="B5261" s="26"/>
      <c r="C5261" s="716" t="s">
        <v>9138</v>
      </c>
      <c r="D5261" s="716"/>
      <c r="E5261" s="941"/>
      <c r="F5261" s="942"/>
      <c r="G5261" s="942"/>
      <c r="H5261" s="943"/>
      <c r="I5261" s="940"/>
      <c r="J5261" s="940"/>
      <c r="K5261" s="940"/>
      <c r="L5261" s="940"/>
      <c r="M5261" s="940"/>
      <c r="N5261" s="940"/>
      <c r="O5261" s="940"/>
      <c r="P5261" s="940"/>
      <c r="Q5261" s="890"/>
      <c r="R5261" s="891"/>
      <c r="S5261" s="890"/>
      <c r="T5261" s="891"/>
      <c r="U5261" s="890"/>
      <c r="V5261" s="891"/>
      <c r="W5261" s="890"/>
      <c r="X5261" s="891"/>
      <c r="Y5261" s="890"/>
      <c r="Z5261" s="891"/>
      <c r="AA5261" s="890"/>
      <c r="AB5261" s="891"/>
      <c r="AC5261" s="890"/>
      <c r="AD5261" s="891"/>
      <c r="AE5261" s="164"/>
      <c r="AF5261" s="164"/>
      <c r="AG5261" s="199">
        <f t="shared" si="1608"/>
        <v>0</v>
      </c>
      <c r="AH5261" s="219" t="b">
        <f t="shared" si="1609"/>
        <v>0</v>
      </c>
      <c r="AI5261" s="198" t="str">
        <f t="shared" si="1610"/>
        <v/>
      </c>
      <c r="AJ5261" s="219" t="b">
        <f t="shared" si="1611"/>
        <v>0</v>
      </c>
      <c r="AK5261" s="198" t="str">
        <f t="shared" si="1612"/>
        <v/>
      </c>
      <c r="AL5261" s="219" t="b">
        <f t="shared" si="1613"/>
        <v>0</v>
      </c>
      <c r="AM5261" s="351">
        <f t="shared" si="1614"/>
        <v>0</v>
      </c>
      <c r="AN5261" s="164"/>
      <c r="AO5261" s="164"/>
      <c r="AP5261" s="164"/>
      <c r="AQ5261" s="402">
        <f t="shared" si="1615"/>
        <v>0</v>
      </c>
      <c r="AR5261" s="370" t="str">
        <f>IF(AQ5261=0,"",
IF(SUM($AQ$3585:AQ5261)=1,AS5261,
IF($AQ$5285&gt;SUM($AQ$3585:AQ5261),_xlfn.CONCAT(", ",AS5261),
IF($AQ$5285=SUM($AQ$3585:AQ5261),_xlfn.CONCAT(" y ",AS5261)))))</f>
        <v/>
      </c>
      <c r="AS5261" s="156" t="s">
        <v>9139</v>
      </c>
    </row>
    <row r="5262" spans="1:45" ht="15" customHeight="1">
      <c r="A5262" s="57"/>
      <c r="B5262" s="26"/>
      <c r="C5262" s="716" t="s">
        <v>9140</v>
      </c>
      <c r="D5262" s="716"/>
      <c r="E5262" s="941"/>
      <c r="F5262" s="942"/>
      <c r="G5262" s="942"/>
      <c r="H5262" s="943"/>
      <c r="I5262" s="940"/>
      <c r="J5262" s="940"/>
      <c r="K5262" s="940"/>
      <c r="L5262" s="940"/>
      <c r="M5262" s="940"/>
      <c r="N5262" s="940"/>
      <c r="O5262" s="940"/>
      <c r="P5262" s="940"/>
      <c r="Q5262" s="890"/>
      <c r="R5262" s="891"/>
      <c r="S5262" s="890"/>
      <c r="T5262" s="891"/>
      <c r="U5262" s="890"/>
      <c r="V5262" s="891"/>
      <c r="W5262" s="890"/>
      <c r="X5262" s="891"/>
      <c r="Y5262" s="890"/>
      <c r="Z5262" s="891"/>
      <c r="AA5262" s="890"/>
      <c r="AB5262" s="891"/>
      <c r="AC5262" s="890"/>
      <c r="AD5262" s="891"/>
      <c r="AE5262" s="164"/>
      <c r="AF5262" s="164"/>
      <c r="AG5262" s="199">
        <f t="shared" si="1608"/>
        <v>0</v>
      </c>
      <c r="AH5262" s="219" t="b">
        <f t="shared" si="1609"/>
        <v>0</v>
      </c>
      <c r="AI5262" s="198" t="str">
        <f t="shared" si="1610"/>
        <v/>
      </c>
      <c r="AJ5262" s="219" t="b">
        <f t="shared" si="1611"/>
        <v>0</v>
      </c>
      <c r="AK5262" s="198" t="str">
        <f t="shared" si="1612"/>
        <v/>
      </c>
      <c r="AL5262" s="219" t="b">
        <f t="shared" si="1613"/>
        <v>0</v>
      </c>
      <c r="AM5262" s="351">
        <f t="shared" si="1614"/>
        <v>0</v>
      </c>
      <c r="AN5262" s="164"/>
      <c r="AO5262" s="164"/>
      <c r="AP5262" s="164"/>
      <c r="AQ5262" s="402">
        <f t="shared" si="1615"/>
        <v>0</v>
      </c>
      <c r="AR5262" s="370" t="str">
        <f>IF(AQ5262=0,"",
IF(SUM($AQ$3585:AQ5262)=1,AS5262,
IF($AQ$5285&gt;SUM($AQ$3585:AQ5262),_xlfn.CONCAT(", ",AS5262),
IF($AQ$5285=SUM($AQ$3585:AQ5262),_xlfn.CONCAT(" y ",AS5262)))))</f>
        <v/>
      </c>
      <c r="AS5262" s="156" t="s">
        <v>9141</v>
      </c>
    </row>
    <row r="5263" spans="1:45" ht="15" customHeight="1">
      <c r="A5263" s="57"/>
      <c r="B5263" s="26"/>
      <c r="C5263" s="716" t="s">
        <v>9142</v>
      </c>
      <c r="D5263" s="716"/>
      <c r="E5263" s="941"/>
      <c r="F5263" s="942"/>
      <c r="G5263" s="942"/>
      <c r="H5263" s="943"/>
      <c r="I5263" s="940"/>
      <c r="J5263" s="940"/>
      <c r="K5263" s="940"/>
      <c r="L5263" s="940"/>
      <c r="M5263" s="940"/>
      <c r="N5263" s="940"/>
      <c r="O5263" s="940"/>
      <c r="P5263" s="940"/>
      <c r="Q5263" s="890"/>
      <c r="R5263" s="891"/>
      <c r="S5263" s="890"/>
      <c r="T5263" s="891"/>
      <c r="U5263" s="890"/>
      <c r="V5263" s="891"/>
      <c r="W5263" s="890"/>
      <c r="X5263" s="891"/>
      <c r="Y5263" s="890"/>
      <c r="Z5263" s="891"/>
      <c r="AA5263" s="890"/>
      <c r="AB5263" s="891"/>
      <c r="AC5263" s="890"/>
      <c r="AD5263" s="891"/>
      <c r="AE5263" s="164"/>
      <c r="AF5263" s="164"/>
      <c r="AG5263" s="199">
        <f t="shared" si="1608"/>
        <v>0</v>
      </c>
      <c r="AH5263" s="219" t="b">
        <f t="shared" si="1609"/>
        <v>0</v>
      </c>
      <c r="AI5263" s="198" t="str">
        <f t="shared" si="1610"/>
        <v/>
      </c>
      <c r="AJ5263" s="219" t="b">
        <f t="shared" si="1611"/>
        <v>0</v>
      </c>
      <c r="AK5263" s="198" t="str">
        <f t="shared" si="1612"/>
        <v/>
      </c>
      <c r="AL5263" s="219" t="b">
        <f t="shared" si="1613"/>
        <v>0</v>
      </c>
      <c r="AM5263" s="351">
        <f t="shared" si="1614"/>
        <v>0</v>
      </c>
      <c r="AN5263" s="164"/>
      <c r="AO5263" s="164"/>
      <c r="AP5263" s="164"/>
      <c r="AQ5263" s="402">
        <f t="shared" si="1615"/>
        <v>0</v>
      </c>
      <c r="AR5263" s="370" t="str">
        <f>IF(AQ5263=0,"",
IF(SUM($AQ$3585:AQ5263)=1,AS5263,
IF($AQ$5285&gt;SUM($AQ$3585:AQ5263),_xlfn.CONCAT(", ",AS5263),
IF($AQ$5285=SUM($AQ$3585:AQ5263),_xlfn.CONCAT(" y ",AS5263)))))</f>
        <v/>
      </c>
      <c r="AS5263" s="156" t="s">
        <v>9143</v>
      </c>
    </row>
    <row r="5264" spans="1:45" ht="15" customHeight="1">
      <c r="A5264" s="57"/>
      <c r="B5264" s="26"/>
      <c r="C5264" s="716" t="s">
        <v>9144</v>
      </c>
      <c r="D5264" s="716"/>
      <c r="E5264" s="941"/>
      <c r="F5264" s="942"/>
      <c r="G5264" s="942"/>
      <c r="H5264" s="943"/>
      <c r="I5264" s="940"/>
      <c r="J5264" s="940"/>
      <c r="K5264" s="940"/>
      <c r="L5264" s="940"/>
      <c r="M5264" s="940"/>
      <c r="N5264" s="940"/>
      <c r="O5264" s="940"/>
      <c r="P5264" s="940"/>
      <c r="Q5264" s="890"/>
      <c r="R5264" s="891"/>
      <c r="S5264" s="890"/>
      <c r="T5264" s="891"/>
      <c r="U5264" s="890"/>
      <c r="V5264" s="891"/>
      <c r="W5264" s="890"/>
      <c r="X5264" s="891"/>
      <c r="Y5264" s="890"/>
      <c r="Z5264" s="891"/>
      <c r="AA5264" s="890"/>
      <c r="AB5264" s="891"/>
      <c r="AC5264" s="890"/>
      <c r="AD5264" s="891"/>
      <c r="AE5264" s="164"/>
      <c r="AF5264" s="164"/>
      <c r="AG5264" s="199">
        <f t="shared" si="1608"/>
        <v>0</v>
      </c>
      <c r="AH5264" s="219" t="b">
        <f t="shared" si="1609"/>
        <v>0</v>
      </c>
      <c r="AI5264" s="198" t="str">
        <f t="shared" si="1610"/>
        <v/>
      </c>
      <c r="AJ5264" s="219" t="b">
        <f t="shared" si="1611"/>
        <v>0</v>
      </c>
      <c r="AK5264" s="198" t="str">
        <f t="shared" si="1612"/>
        <v/>
      </c>
      <c r="AL5264" s="219" t="b">
        <f t="shared" si="1613"/>
        <v>0</v>
      </c>
      <c r="AM5264" s="351">
        <f t="shared" si="1614"/>
        <v>0</v>
      </c>
      <c r="AN5264" s="164"/>
      <c r="AO5264" s="164"/>
      <c r="AP5264" s="164"/>
      <c r="AQ5264" s="402">
        <f t="shared" si="1615"/>
        <v>0</v>
      </c>
      <c r="AR5264" s="370" t="str">
        <f>IF(AQ5264=0,"",
IF(SUM($AQ$3585:AQ5264)=1,AS5264,
IF($AQ$5285&gt;SUM($AQ$3585:AQ5264),_xlfn.CONCAT(", ",AS5264),
IF($AQ$5285=SUM($AQ$3585:AQ5264),_xlfn.CONCAT(" y ",AS5264)))))</f>
        <v/>
      </c>
      <c r="AS5264" s="156" t="s">
        <v>9145</v>
      </c>
    </row>
    <row r="5265" spans="1:45" ht="15" customHeight="1">
      <c r="A5265" s="57"/>
      <c r="B5265" s="26"/>
      <c r="C5265" s="716" t="s">
        <v>9146</v>
      </c>
      <c r="D5265" s="716"/>
      <c r="E5265" s="941"/>
      <c r="F5265" s="942"/>
      <c r="G5265" s="942"/>
      <c r="H5265" s="943"/>
      <c r="I5265" s="940"/>
      <c r="J5265" s="940"/>
      <c r="K5265" s="940"/>
      <c r="L5265" s="940"/>
      <c r="M5265" s="940"/>
      <c r="N5265" s="940"/>
      <c r="O5265" s="940"/>
      <c r="P5265" s="940"/>
      <c r="Q5265" s="890"/>
      <c r="R5265" s="891"/>
      <c r="S5265" s="890"/>
      <c r="T5265" s="891"/>
      <c r="U5265" s="890"/>
      <c r="V5265" s="891"/>
      <c r="W5265" s="890"/>
      <c r="X5265" s="891"/>
      <c r="Y5265" s="890"/>
      <c r="Z5265" s="891"/>
      <c r="AA5265" s="890"/>
      <c r="AB5265" s="891"/>
      <c r="AC5265" s="890"/>
      <c r="AD5265" s="891"/>
      <c r="AE5265" s="164"/>
      <c r="AF5265" s="164"/>
      <c r="AG5265" s="199">
        <f t="shared" si="1608"/>
        <v>0</v>
      </c>
      <c r="AH5265" s="219" t="b">
        <f t="shared" si="1609"/>
        <v>0</v>
      </c>
      <c r="AI5265" s="198" t="str">
        <f t="shared" si="1610"/>
        <v/>
      </c>
      <c r="AJ5265" s="219" t="b">
        <f t="shared" si="1611"/>
        <v>0</v>
      </c>
      <c r="AK5265" s="198" t="str">
        <f t="shared" si="1612"/>
        <v/>
      </c>
      <c r="AL5265" s="219" t="b">
        <f t="shared" si="1613"/>
        <v>0</v>
      </c>
      <c r="AM5265" s="351">
        <f t="shared" si="1614"/>
        <v>0</v>
      </c>
      <c r="AN5265" s="164"/>
      <c r="AO5265" s="164"/>
      <c r="AP5265" s="164"/>
      <c r="AQ5265" s="402">
        <f t="shared" si="1615"/>
        <v>0</v>
      </c>
      <c r="AR5265" s="370" t="str">
        <f>IF(AQ5265=0,"",
IF(SUM($AQ$3585:AQ5265)=1,AS5265,
IF($AQ$5285&gt;SUM($AQ$3585:AQ5265),_xlfn.CONCAT(", ",AS5265),
IF($AQ$5285=SUM($AQ$3585:AQ5265),_xlfn.CONCAT(" y ",AS5265)))))</f>
        <v/>
      </c>
      <c r="AS5265" s="156" t="s">
        <v>9147</v>
      </c>
    </row>
    <row r="5266" spans="1:45" ht="15" customHeight="1">
      <c r="A5266" s="57"/>
      <c r="B5266" s="26"/>
      <c r="C5266" s="716" t="s">
        <v>9148</v>
      </c>
      <c r="D5266" s="716"/>
      <c r="E5266" s="941"/>
      <c r="F5266" s="942"/>
      <c r="G5266" s="942"/>
      <c r="H5266" s="943"/>
      <c r="I5266" s="940"/>
      <c r="J5266" s="940"/>
      <c r="K5266" s="940"/>
      <c r="L5266" s="940"/>
      <c r="M5266" s="940"/>
      <c r="N5266" s="940"/>
      <c r="O5266" s="940"/>
      <c r="P5266" s="940"/>
      <c r="Q5266" s="890"/>
      <c r="R5266" s="891"/>
      <c r="S5266" s="890"/>
      <c r="T5266" s="891"/>
      <c r="U5266" s="890"/>
      <c r="V5266" s="891"/>
      <c r="W5266" s="890"/>
      <c r="X5266" s="891"/>
      <c r="Y5266" s="890"/>
      <c r="Z5266" s="891"/>
      <c r="AA5266" s="890"/>
      <c r="AB5266" s="891"/>
      <c r="AC5266" s="890"/>
      <c r="AD5266" s="891"/>
      <c r="AE5266" s="164"/>
      <c r="AF5266" s="164"/>
      <c r="AG5266" s="199">
        <f t="shared" si="1608"/>
        <v>0</v>
      </c>
      <c r="AH5266" s="219" t="b">
        <f t="shared" si="1609"/>
        <v>0</v>
      </c>
      <c r="AI5266" s="198" t="str">
        <f t="shared" si="1610"/>
        <v/>
      </c>
      <c r="AJ5266" s="219" t="b">
        <f t="shared" si="1611"/>
        <v>0</v>
      </c>
      <c r="AK5266" s="198" t="str">
        <f t="shared" si="1612"/>
        <v/>
      </c>
      <c r="AL5266" s="219" t="b">
        <f t="shared" si="1613"/>
        <v>0</v>
      </c>
      <c r="AM5266" s="351">
        <f t="shared" si="1614"/>
        <v>0</v>
      </c>
      <c r="AN5266" s="164"/>
      <c r="AO5266" s="164"/>
      <c r="AP5266" s="164"/>
      <c r="AQ5266" s="402">
        <f t="shared" si="1615"/>
        <v>0</v>
      </c>
      <c r="AR5266" s="370" t="str">
        <f>IF(AQ5266=0,"",
IF(SUM($AQ$3585:AQ5266)=1,AS5266,
IF($AQ$5285&gt;SUM($AQ$3585:AQ5266),_xlfn.CONCAT(", ",AS5266),
IF($AQ$5285=SUM($AQ$3585:AQ5266),_xlfn.CONCAT(" y ",AS5266)))))</f>
        <v/>
      </c>
      <c r="AS5266" s="156" t="s">
        <v>9149</v>
      </c>
    </row>
    <row r="5267" spans="1:45" ht="15" customHeight="1">
      <c r="A5267" s="57"/>
      <c r="B5267" s="26"/>
      <c r="C5267" s="716" t="s">
        <v>9150</v>
      </c>
      <c r="D5267" s="716"/>
      <c r="E5267" s="941"/>
      <c r="F5267" s="942"/>
      <c r="G5267" s="942"/>
      <c r="H5267" s="943"/>
      <c r="I5267" s="940"/>
      <c r="J5267" s="940"/>
      <c r="K5267" s="940"/>
      <c r="L5267" s="940"/>
      <c r="M5267" s="940"/>
      <c r="N5267" s="940"/>
      <c r="O5267" s="940"/>
      <c r="P5267" s="940"/>
      <c r="Q5267" s="890"/>
      <c r="R5267" s="891"/>
      <c r="S5267" s="890"/>
      <c r="T5267" s="891"/>
      <c r="U5267" s="890"/>
      <c r="V5267" s="891"/>
      <c r="W5267" s="890"/>
      <c r="X5267" s="891"/>
      <c r="Y5267" s="890"/>
      <c r="Z5267" s="891"/>
      <c r="AA5267" s="890"/>
      <c r="AB5267" s="891"/>
      <c r="AC5267" s="890"/>
      <c r="AD5267" s="891"/>
      <c r="AE5267" s="164"/>
      <c r="AF5267" s="164"/>
      <c r="AG5267" s="199">
        <f t="shared" si="1608"/>
        <v>0</v>
      </c>
      <c r="AH5267" s="219" t="b">
        <f t="shared" si="1609"/>
        <v>0</v>
      </c>
      <c r="AI5267" s="198" t="str">
        <f t="shared" si="1610"/>
        <v/>
      </c>
      <c r="AJ5267" s="219" t="b">
        <f t="shared" si="1611"/>
        <v>0</v>
      </c>
      <c r="AK5267" s="198" t="str">
        <f t="shared" si="1612"/>
        <v/>
      </c>
      <c r="AL5267" s="219" t="b">
        <f t="shared" si="1613"/>
        <v>0</v>
      </c>
      <c r="AM5267" s="351">
        <f t="shared" si="1614"/>
        <v>0</v>
      </c>
      <c r="AN5267" s="164"/>
      <c r="AO5267" s="164"/>
      <c r="AP5267" s="164"/>
      <c r="AQ5267" s="402">
        <f t="shared" si="1615"/>
        <v>0</v>
      </c>
      <c r="AR5267" s="370" t="str">
        <f>IF(AQ5267=0,"",
IF(SUM($AQ$3585:AQ5267)=1,AS5267,
IF($AQ$5285&gt;SUM($AQ$3585:AQ5267),_xlfn.CONCAT(", ",AS5267),
IF($AQ$5285=SUM($AQ$3585:AQ5267),_xlfn.CONCAT(" y ",AS5267)))))</f>
        <v/>
      </c>
      <c r="AS5267" s="156" t="s">
        <v>9151</v>
      </c>
    </row>
    <row r="5268" spans="1:45" ht="15" customHeight="1">
      <c r="A5268" s="57"/>
      <c r="B5268" s="26"/>
      <c r="C5268" s="716" t="s">
        <v>9152</v>
      </c>
      <c r="D5268" s="716"/>
      <c r="E5268" s="941"/>
      <c r="F5268" s="942"/>
      <c r="G5268" s="942"/>
      <c r="H5268" s="943"/>
      <c r="I5268" s="940"/>
      <c r="J5268" s="940"/>
      <c r="K5268" s="940"/>
      <c r="L5268" s="940"/>
      <c r="M5268" s="940"/>
      <c r="N5268" s="940"/>
      <c r="O5268" s="940"/>
      <c r="P5268" s="940"/>
      <c r="Q5268" s="890"/>
      <c r="R5268" s="891"/>
      <c r="S5268" s="890"/>
      <c r="T5268" s="891"/>
      <c r="U5268" s="890"/>
      <c r="V5268" s="891"/>
      <c r="W5268" s="890"/>
      <c r="X5268" s="891"/>
      <c r="Y5268" s="890"/>
      <c r="Z5268" s="891"/>
      <c r="AA5268" s="890"/>
      <c r="AB5268" s="891"/>
      <c r="AC5268" s="890"/>
      <c r="AD5268" s="891"/>
      <c r="AE5268" s="164"/>
      <c r="AF5268" s="164"/>
      <c r="AG5268" s="199">
        <f t="shared" si="1608"/>
        <v>0</v>
      </c>
      <c r="AH5268" s="219" t="b">
        <f t="shared" si="1609"/>
        <v>0</v>
      </c>
      <c r="AI5268" s="198" t="str">
        <f t="shared" si="1610"/>
        <v/>
      </c>
      <c r="AJ5268" s="219" t="b">
        <f t="shared" si="1611"/>
        <v>0</v>
      </c>
      <c r="AK5268" s="198" t="str">
        <f t="shared" si="1612"/>
        <v/>
      </c>
      <c r="AL5268" s="219" t="b">
        <f t="shared" si="1613"/>
        <v>0</v>
      </c>
      <c r="AM5268" s="351">
        <f t="shared" si="1614"/>
        <v>0</v>
      </c>
      <c r="AN5268" s="164"/>
      <c r="AO5268" s="164"/>
      <c r="AP5268" s="164"/>
      <c r="AQ5268" s="402">
        <f t="shared" si="1615"/>
        <v>0</v>
      </c>
      <c r="AR5268" s="370" t="str">
        <f>IF(AQ5268=0,"",
IF(SUM($AQ$3585:AQ5268)=1,AS5268,
IF($AQ$5285&gt;SUM($AQ$3585:AQ5268),_xlfn.CONCAT(", ",AS5268),
IF($AQ$5285=SUM($AQ$3585:AQ5268),_xlfn.CONCAT(" y ",AS5268)))))</f>
        <v/>
      </c>
      <c r="AS5268" s="156" t="s">
        <v>9153</v>
      </c>
    </row>
    <row r="5269" spans="1:45" ht="15" customHeight="1">
      <c r="A5269" s="57"/>
      <c r="B5269" s="26"/>
      <c r="C5269" s="716" t="s">
        <v>9154</v>
      </c>
      <c r="D5269" s="716"/>
      <c r="E5269" s="941"/>
      <c r="F5269" s="942"/>
      <c r="G5269" s="942"/>
      <c r="H5269" s="943"/>
      <c r="I5269" s="940"/>
      <c r="J5269" s="940"/>
      <c r="K5269" s="940"/>
      <c r="L5269" s="940"/>
      <c r="M5269" s="940"/>
      <c r="N5269" s="940"/>
      <c r="O5269" s="940"/>
      <c r="P5269" s="940"/>
      <c r="Q5269" s="890"/>
      <c r="R5269" s="891"/>
      <c r="S5269" s="890"/>
      <c r="T5269" s="891"/>
      <c r="U5269" s="890"/>
      <c r="V5269" s="891"/>
      <c r="W5269" s="890"/>
      <c r="X5269" s="891"/>
      <c r="Y5269" s="890"/>
      <c r="Z5269" s="891"/>
      <c r="AA5269" s="890"/>
      <c r="AB5269" s="891"/>
      <c r="AC5269" s="890"/>
      <c r="AD5269" s="891"/>
      <c r="AE5269" s="164"/>
      <c r="AF5269" s="164"/>
      <c r="AG5269" s="199">
        <f t="shared" si="1608"/>
        <v>0</v>
      </c>
      <c r="AH5269" s="219" t="b">
        <f t="shared" si="1609"/>
        <v>0</v>
      </c>
      <c r="AI5269" s="198" t="str">
        <f t="shared" si="1610"/>
        <v/>
      </c>
      <c r="AJ5269" s="219" t="b">
        <f t="shared" si="1611"/>
        <v>0</v>
      </c>
      <c r="AK5269" s="198" t="str">
        <f t="shared" si="1612"/>
        <v/>
      </c>
      <c r="AL5269" s="219" t="b">
        <f t="shared" si="1613"/>
        <v>0</v>
      </c>
      <c r="AM5269" s="351">
        <f t="shared" si="1614"/>
        <v>0</v>
      </c>
      <c r="AN5269" s="164"/>
      <c r="AO5269" s="164"/>
      <c r="AP5269" s="164"/>
      <c r="AQ5269" s="402">
        <f t="shared" si="1615"/>
        <v>0</v>
      </c>
      <c r="AR5269" s="370" t="str">
        <f>IF(AQ5269=0,"",
IF(SUM($AQ$3585:AQ5269)=1,AS5269,
IF($AQ$5285&gt;SUM($AQ$3585:AQ5269),_xlfn.CONCAT(", ",AS5269),
IF($AQ$5285=SUM($AQ$3585:AQ5269),_xlfn.CONCAT(" y ",AS5269)))))</f>
        <v/>
      </c>
      <c r="AS5269" s="156" t="s">
        <v>9155</v>
      </c>
    </row>
    <row r="5270" spans="1:45" ht="15" customHeight="1">
      <c r="A5270" s="57"/>
      <c r="B5270" s="26"/>
      <c r="C5270" s="716" t="s">
        <v>9156</v>
      </c>
      <c r="D5270" s="716"/>
      <c r="E5270" s="941"/>
      <c r="F5270" s="942"/>
      <c r="G5270" s="942"/>
      <c r="H5270" s="943"/>
      <c r="I5270" s="940"/>
      <c r="J5270" s="940"/>
      <c r="K5270" s="940"/>
      <c r="L5270" s="940"/>
      <c r="M5270" s="940"/>
      <c r="N5270" s="940"/>
      <c r="O5270" s="940"/>
      <c r="P5270" s="940"/>
      <c r="Q5270" s="890"/>
      <c r="R5270" s="891"/>
      <c r="S5270" s="890"/>
      <c r="T5270" s="891"/>
      <c r="U5270" s="890"/>
      <c r="V5270" s="891"/>
      <c r="W5270" s="890"/>
      <c r="X5270" s="891"/>
      <c r="Y5270" s="890"/>
      <c r="Z5270" s="891"/>
      <c r="AA5270" s="890"/>
      <c r="AB5270" s="891"/>
      <c r="AC5270" s="890"/>
      <c r="AD5270" s="891"/>
      <c r="AE5270" s="164"/>
      <c r="AF5270" s="164"/>
      <c r="AG5270" s="199">
        <f t="shared" si="1608"/>
        <v>0</v>
      </c>
      <c r="AH5270" s="219" t="b">
        <f t="shared" si="1609"/>
        <v>0</v>
      </c>
      <c r="AI5270" s="198" t="str">
        <f t="shared" si="1610"/>
        <v/>
      </c>
      <c r="AJ5270" s="219" t="b">
        <f t="shared" si="1611"/>
        <v>0</v>
      </c>
      <c r="AK5270" s="198" t="str">
        <f t="shared" si="1612"/>
        <v/>
      </c>
      <c r="AL5270" s="219" t="b">
        <f t="shared" si="1613"/>
        <v>0</v>
      </c>
      <c r="AM5270" s="351">
        <f t="shared" si="1614"/>
        <v>0</v>
      </c>
      <c r="AN5270" s="164"/>
      <c r="AO5270" s="164"/>
      <c r="AP5270" s="164"/>
      <c r="AQ5270" s="402">
        <f t="shared" si="1615"/>
        <v>0</v>
      </c>
      <c r="AR5270" s="370" t="str">
        <f>IF(AQ5270=0,"",
IF(SUM($AQ$3585:AQ5270)=1,AS5270,
IF($AQ$5285&gt;SUM($AQ$3585:AQ5270),_xlfn.CONCAT(", ",AS5270),
IF($AQ$5285=SUM($AQ$3585:AQ5270),_xlfn.CONCAT(" y ",AS5270)))))</f>
        <v/>
      </c>
      <c r="AS5270" s="156" t="s">
        <v>9157</v>
      </c>
    </row>
    <row r="5271" spans="1:45" ht="15" customHeight="1">
      <c r="A5271" s="57"/>
      <c r="B5271" s="26"/>
      <c r="C5271" s="716" t="s">
        <v>9158</v>
      </c>
      <c r="D5271" s="716"/>
      <c r="E5271" s="941"/>
      <c r="F5271" s="942"/>
      <c r="G5271" s="942"/>
      <c r="H5271" s="943"/>
      <c r="I5271" s="940"/>
      <c r="J5271" s="940"/>
      <c r="K5271" s="940"/>
      <c r="L5271" s="940"/>
      <c r="M5271" s="940"/>
      <c r="N5271" s="940"/>
      <c r="O5271" s="940"/>
      <c r="P5271" s="940"/>
      <c r="Q5271" s="890"/>
      <c r="R5271" s="891"/>
      <c r="S5271" s="890"/>
      <c r="T5271" s="891"/>
      <c r="U5271" s="890"/>
      <c r="V5271" s="891"/>
      <c r="W5271" s="890"/>
      <c r="X5271" s="891"/>
      <c r="Y5271" s="890"/>
      <c r="Z5271" s="891"/>
      <c r="AA5271" s="890"/>
      <c r="AB5271" s="891"/>
      <c r="AC5271" s="890"/>
      <c r="AD5271" s="891"/>
      <c r="AE5271" s="164"/>
      <c r="AF5271" s="164"/>
      <c r="AG5271" s="199">
        <f t="shared" si="1608"/>
        <v>0</v>
      </c>
      <c r="AH5271" s="219" t="b">
        <f t="shared" si="1609"/>
        <v>0</v>
      </c>
      <c r="AI5271" s="198" t="str">
        <f t="shared" si="1610"/>
        <v/>
      </c>
      <c r="AJ5271" s="219" t="b">
        <f t="shared" si="1611"/>
        <v>0</v>
      </c>
      <c r="AK5271" s="198" t="str">
        <f t="shared" si="1612"/>
        <v/>
      </c>
      <c r="AL5271" s="219" t="b">
        <f t="shared" si="1613"/>
        <v>0</v>
      </c>
      <c r="AM5271" s="351">
        <f t="shared" si="1614"/>
        <v>0</v>
      </c>
      <c r="AN5271" s="164"/>
      <c r="AO5271" s="164"/>
      <c r="AP5271" s="164"/>
      <c r="AQ5271" s="402">
        <f t="shared" si="1615"/>
        <v>0</v>
      </c>
      <c r="AR5271" s="370" t="str">
        <f>IF(AQ5271=0,"",
IF(SUM($AQ$3585:AQ5271)=1,AS5271,
IF($AQ$5285&gt;SUM($AQ$3585:AQ5271),_xlfn.CONCAT(", ",AS5271),
IF($AQ$5285=SUM($AQ$3585:AQ5271),_xlfn.CONCAT(" y ",AS5271)))))</f>
        <v/>
      </c>
      <c r="AS5271" s="156" t="s">
        <v>9159</v>
      </c>
    </row>
    <row r="5272" spans="1:45" ht="15" customHeight="1">
      <c r="A5272" s="57"/>
      <c r="B5272" s="26"/>
      <c r="C5272" s="716" t="s">
        <v>9160</v>
      </c>
      <c r="D5272" s="716"/>
      <c r="E5272" s="941"/>
      <c r="F5272" s="942"/>
      <c r="G5272" s="942"/>
      <c r="H5272" s="943"/>
      <c r="I5272" s="940"/>
      <c r="J5272" s="940"/>
      <c r="K5272" s="940"/>
      <c r="L5272" s="940"/>
      <c r="M5272" s="940"/>
      <c r="N5272" s="940"/>
      <c r="O5272" s="940"/>
      <c r="P5272" s="940"/>
      <c r="Q5272" s="890"/>
      <c r="R5272" s="891"/>
      <c r="S5272" s="890"/>
      <c r="T5272" s="891"/>
      <c r="U5272" s="890"/>
      <c r="V5272" s="891"/>
      <c r="W5272" s="890"/>
      <c r="X5272" s="891"/>
      <c r="Y5272" s="890"/>
      <c r="Z5272" s="891"/>
      <c r="AA5272" s="890"/>
      <c r="AB5272" s="891"/>
      <c r="AC5272" s="890"/>
      <c r="AD5272" s="891"/>
      <c r="AE5272" s="164"/>
      <c r="AF5272" s="164"/>
      <c r="AG5272" s="199">
        <f t="shared" si="1608"/>
        <v>0</v>
      </c>
      <c r="AH5272" s="219" t="b">
        <f t="shared" si="1609"/>
        <v>0</v>
      </c>
      <c r="AI5272" s="198" t="str">
        <f t="shared" si="1610"/>
        <v/>
      </c>
      <c r="AJ5272" s="219" t="b">
        <f t="shared" si="1611"/>
        <v>0</v>
      </c>
      <c r="AK5272" s="198" t="str">
        <f t="shared" si="1612"/>
        <v/>
      </c>
      <c r="AL5272" s="219" t="b">
        <f t="shared" si="1613"/>
        <v>0</v>
      </c>
      <c r="AM5272" s="351">
        <f t="shared" si="1614"/>
        <v>0</v>
      </c>
      <c r="AN5272" s="164"/>
      <c r="AO5272" s="164"/>
      <c r="AP5272" s="164"/>
      <c r="AQ5272" s="402">
        <f t="shared" si="1615"/>
        <v>0</v>
      </c>
      <c r="AR5272" s="370" t="str">
        <f>IF(AQ5272=0,"",
IF(SUM($AQ$3585:AQ5272)=1,AS5272,
IF($AQ$5285&gt;SUM($AQ$3585:AQ5272),_xlfn.CONCAT(", ",AS5272),
IF($AQ$5285=SUM($AQ$3585:AQ5272),_xlfn.CONCAT(" y ",AS5272)))))</f>
        <v/>
      </c>
      <c r="AS5272" s="156" t="s">
        <v>9161</v>
      </c>
    </row>
    <row r="5273" spans="1:45" ht="15" customHeight="1">
      <c r="A5273" s="57"/>
      <c r="B5273" s="26"/>
      <c r="C5273" s="716" t="s">
        <v>9162</v>
      </c>
      <c r="D5273" s="716"/>
      <c r="E5273" s="941"/>
      <c r="F5273" s="942"/>
      <c r="G5273" s="942"/>
      <c r="H5273" s="943"/>
      <c r="I5273" s="940"/>
      <c r="J5273" s="940"/>
      <c r="K5273" s="940"/>
      <c r="L5273" s="940"/>
      <c r="M5273" s="940"/>
      <c r="N5273" s="940"/>
      <c r="O5273" s="940"/>
      <c r="P5273" s="940"/>
      <c r="Q5273" s="890"/>
      <c r="R5273" s="891"/>
      <c r="S5273" s="890"/>
      <c r="T5273" s="891"/>
      <c r="U5273" s="890"/>
      <c r="V5273" s="891"/>
      <c r="W5273" s="890"/>
      <c r="X5273" s="891"/>
      <c r="Y5273" s="890"/>
      <c r="Z5273" s="891"/>
      <c r="AA5273" s="890"/>
      <c r="AB5273" s="891"/>
      <c r="AC5273" s="890"/>
      <c r="AD5273" s="891"/>
      <c r="AE5273" s="164"/>
      <c r="AF5273" s="164"/>
      <c r="AG5273" s="199">
        <f t="shared" si="1608"/>
        <v>0</v>
      </c>
      <c r="AH5273" s="219" t="b">
        <f t="shared" si="1609"/>
        <v>0</v>
      </c>
      <c r="AI5273" s="198" t="str">
        <f t="shared" si="1610"/>
        <v/>
      </c>
      <c r="AJ5273" s="219" t="b">
        <f t="shared" si="1611"/>
        <v>0</v>
      </c>
      <c r="AK5273" s="198" t="str">
        <f t="shared" si="1612"/>
        <v/>
      </c>
      <c r="AL5273" s="219" t="b">
        <f t="shared" si="1613"/>
        <v>0</v>
      </c>
      <c r="AM5273" s="351">
        <f t="shared" si="1614"/>
        <v>0</v>
      </c>
      <c r="AN5273" s="164"/>
      <c r="AO5273" s="164"/>
      <c r="AP5273" s="164"/>
      <c r="AQ5273" s="402">
        <f t="shared" si="1615"/>
        <v>0</v>
      </c>
      <c r="AR5273" s="370" t="str">
        <f>IF(AQ5273=0,"",
IF(SUM($AQ$3585:AQ5273)=1,AS5273,
IF($AQ$5285&gt;SUM($AQ$3585:AQ5273),_xlfn.CONCAT(", ",AS5273),
IF($AQ$5285=SUM($AQ$3585:AQ5273),_xlfn.CONCAT(" y ",AS5273)))))</f>
        <v/>
      </c>
      <c r="AS5273" s="156" t="s">
        <v>9163</v>
      </c>
    </row>
    <row r="5274" spans="1:45" ht="15" customHeight="1">
      <c r="A5274" s="57"/>
      <c r="B5274" s="26"/>
      <c r="C5274" s="716" t="s">
        <v>9164</v>
      </c>
      <c r="D5274" s="716"/>
      <c r="E5274" s="941"/>
      <c r="F5274" s="942"/>
      <c r="G5274" s="942"/>
      <c r="H5274" s="943"/>
      <c r="I5274" s="940"/>
      <c r="J5274" s="940"/>
      <c r="K5274" s="940"/>
      <c r="L5274" s="940"/>
      <c r="M5274" s="940"/>
      <c r="N5274" s="940"/>
      <c r="O5274" s="940"/>
      <c r="P5274" s="940"/>
      <c r="Q5274" s="890"/>
      <c r="R5274" s="891"/>
      <c r="S5274" s="890"/>
      <c r="T5274" s="891"/>
      <c r="U5274" s="890"/>
      <c r="V5274" s="891"/>
      <c r="W5274" s="890"/>
      <c r="X5274" s="891"/>
      <c r="Y5274" s="890"/>
      <c r="Z5274" s="891"/>
      <c r="AA5274" s="890"/>
      <c r="AB5274" s="891"/>
      <c r="AC5274" s="890"/>
      <c r="AD5274" s="891"/>
      <c r="AE5274" s="164"/>
      <c r="AF5274" s="164"/>
      <c r="AG5274" s="199">
        <f t="shared" si="1608"/>
        <v>0</v>
      </c>
      <c r="AH5274" s="219" t="b">
        <f t="shared" si="1609"/>
        <v>0</v>
      </c>
      <c r="AI5274" s="198" t="str">
        <f t="shared" si="1610"/>
        <v/>
      </c>
      <c r="AJ5274" s="219" t="b">
        <f t="shared" si="1611"/>
        <v>0</v>
      </c>
      <c r="AK5274" s="198" t="str">
        <f t="shared" si="1612"/>
        <v/>
      </c>
      <c r="AL5274" s="219" t="b">
        <f t="shared" si="1613"/>
        <v>0</v>
      </c>
      <c r="AM5274" s="351">
        <f t="shared" si="1614"/>
        <v>0</v>
      </c>
      <c r="AN5274" s="164"/>
      <c r="AO5274" s="164"/>
      <c r="AP5274" s="164"/>
      <c r="AQ5274" s="402">
        <f t="shared" si="1615"/>
        <v>0</v>
      </c>
      <c r="AR5274" s="370" t="str">
        <f>IF(AQ5274=0,"",
IF(SUM($AQ$3585:AQ5274)=1,AS5274,
IF($AQ$5285&gt;SUM($AQ$3585:AQ5274),_xlfn.CONCAT(", ",AS5274),
IF($AQ$5285=SUM($AQ$3585:AQ5274),_xlfn.CONCAT(" y ",AS5274)))))</f>
        <v/>
      </c>
      <c r="AS5274" s="156" t="s">
        <v>9165</v>
      </c>
    </row>
    <row r="5275" spans="1:45" ht="15" customHeight="1">
      <c r="A5275" s="57"/>
      <c r="B5275" s="26"/>
      <c r="C5275" s="716" t="s">
        <v>9166</v>
      </c>
      <c r="D5275" s="716"/>
      <c r="E5275" s="941"/>
      <c r="F5275" s="942"/>
      <c r="G5275" s="942"/>
      <c r="H5275" s="943"/>
      <c r="I5275" s="940"/>
      <c r="J5275" s="940"/>
      <c r="K5275" s="940"/>
      <c r="L5275" s="940"/>
      <c r="M5275" s="940"/>
      <c r="N5275" s="940"/>
      <c r="O5275" s="940"/>
      <c r="P5275" s="940"/>
      <c r="Q5275" s="890"/>
      <c r="R5275" s="891"/>
      <c r="S5275" s="890"/>
      <c r="T5275" s="891"/>
      <c r="U5275" s="890"/>
      <c r="V5275" s="891"/>
      <c r="W5275" s="890"/>
      <c r="X5275" s="891"/>
      <c r="Y5275" s="890"/>
      <c r="Z5275" s="891"/>
      <c r="AA5275" s="890"/>
      <c r="AB5275" s="891"/>
      <c r="AC5275" s="890"/>
      <c r="AD5275" s="891"/>
      <c r="AE5275" s="164"/>
      <c r="AF5275" s="164"/>
      <c r="AG5275" s="199">
        <f t="shared" si="1608"/>
        <v>0</v>
      </c>
      <c r="AH5275" s="219" t="b">
        <f t="shared" si="1609"/>
        <v>0</v>
      </c>
      <c r="AI5275" s="198" t="str">
        <f t="shared" si="1610"/>
        <v/>
      </c>
      <c r="AJ5275" s="219" t="b">
        <f t="shared" si="1611"/>
        <v>0</v>
      </c>
      <c r="AK5275" s="198" t="str">
        <f t="shared" si="1612"/>
        <v/>
      </c>
      <c r="AL5275" s="219" t="b">
        <f t="shared" si="1613"/>
        <v>0</v>
      </c>
      <c r="AM5275" s="351">
        <f t="shared" si="1614"/>
        <v>0</v>
      </c>
      <c r="AN5275" s="164"/>
      <c r="AO5275" s="164"/>
      <c r="AP5275" s="164"/>
      <c r="AQ5275" s="402">
        <f t="shared" si="1615"/>
        <v>0</v>
      </c>
      <c r="AR5275" s="370" t="str">
        <f>IF(AQ5275=0,"",
IF(SUM($AQ$3585:AQ5275)=1,AS5275,
IF($AQ$5285&gt;SUM($AQ$3585:AQ5275),_xlfn.CONCAT(", ",AS5275),
IF($AQ$5285=SUM($AQ$3585:AQ5275),_xlfn.CONCAT(" y ",AS5275)))))</f>
        <v/>
      </c>
      <c r="AS5275" s="156" t="s">
        <v>9167</v>
      </c>
    </row>
    <row r="5276" spans="1:45" ht="15" customHeight="1">
      <c r="A5276" s="57"/>
      <c r="B5276" s="26"/>
      <c r="C5276" s="716" t="s">
        <v>9168</v>
      </c>
      <c r="D5276" s="716"/>
      <c r="E5276" s="941"/>
      <c r="F5276" s="942"/>
      <c r="G5276" s="942"/>
      <c r="H5276" s="943"/>
      <c r="I5276" s="940"/>
      <c r="J5276" s="940"/>
      <c r="K5276" s="940"/>
      <c r="L5276" s="940"/>
      <c r="M5276" s="940"/>
      <c r="N5276" s="940"/>
      <c r="O5276" s="940"/>
      <c r="P5276" s="940"/>
      <c r="Q5276" s="890"/>
      <c r="R5276" s="891"/>
      <c r="S5276" s="890"/>
      <c r="T5276" s="891"/>
      <c r="U5276" s="890"/>
      <c r="V5276" s="891"/>
      <c r="W5276" s="890"/>
      <c r="X5276" s="891"/>
      <c r="Y5276" s="890"/>
      <c r="Z5276" s="891"/>
      <c r="AA5276" s="890"/>
      <c r="AB5276" s="891"/>
      <c r="AC5276" s="890"/>
      <c r="AD5276" s="891"/>
      <c r="AE5276" s="164"/>
      <c r="AF5276" s="164"/>
      <c r="AG5276" s="199">
        <f t="shared" si="1608"/>
        <v>0</v>
      </c>
      <c r="AH5276" s="219" t="b">
        <f t="shared" si="1609"/>
        <v>0</v>
      </c>
      <c r="AI5276" s="198" t="str">
        <f t="shared" si="1610"/>
        <v/>
      </c>
      <c r="AJ5276" s="219" t="b">
        <f t="shared" si="1611"/>
        <v>0</v>
      </c>
      <c r="AK5276" s="198" t="str">
        <f t="shared" si="1612"/>
        <v/>
      </c>
      <c r="AL5276" s="219" t="b">
        <f t="shared" si="1613"/>
        <v>0</v>
      </c>
      <c r="AM5276" s="351">
        <f t="shared" si="1614"/>
        <v>0</v>
      </c>
      <c r="AN5276" s="164"/>
      <c r="AO5276" s="164"/>
      <c r="AP5276" s="164"/>
      <c r="AQ5276" s="402">
        <f t="shared" si="1615"/>
        <v>0</v>
      </c>
      <c r="AR5276" s="370" t="str">
        <f>IF(AQ5276=0,"",
IF(SUM($AQ$3585:AQ5276)=1,AS5276,
IF($AQ$5285&gt;SUM($AQ$3585:AQ5276),_xlfn.CONCAT(", ",AS5276),
IF($AQ$5285=SUM($AQ$3585:AQ5276),_xlfn.CONCAT(" y ",AS5276)))))</f>
        <v/>
      </c>
      <c r="AS5276" s="156" t="s">
        <v>9169</v>
      </c>
    </row>
    <row r="5277" spans="1:45" ht="15" customHeight="1">
      <c r="A5277" s="57"/>
      <c r="B5277" s="26"/>
      <c r="C5277" s="716" t="s">
        <v>9170</v>
      </c>
      <c r="D5277" s="716"/>
      <c r="E5277" s="941"/>
      <c r="F5277" s="942"/>
      <c r="G5277" s="942"/>
      <c r="H5277" s="943"/>
      <c r="I5277" s="940"/>
      <c r="J5277" s="940"/>
      <c r="K5277" s="940"/>
      <c r="L5277" s="940"/>
      <c r="M5277" s="940"/>
      <c r="N5277" s="940"/>
      <c r="O5277" s="940"/>
      <c r="P5277" s="940"/>
      <c r="Q5277" s="890"/>
      <c r="R5277" s="891"/>
      <c r="S5277" s="890"/>
      <c r="T5277" s="891"/>
      <c r="U5277" s="890"/>
      <c r="V5277" s="891"/>
      <c r="W5277" s="890"/>
      <c r="X5277" s="891"/>
      <c r="Y5277" s="890"/>
      <c r="Z5277" s="891"/>
      <c r="AA5277" s="890"/>
      <c r="AB5277" s="891"/>
      <c r="AC5277" s="890"/>
      <c r="AD5277" s="891"/>
      <c r="AE5277" s="164"/>
      <c r="AF5277" s="164"/>
      <c r="AG5277" s="199">
        <f t="shared" si="1608"/>
        <v>0</v>
      </c>
      <c r="AH5277" s="219" t="b">
        <f t="shared" si="1609"/>
        <v>0</v>
      </c>
      <c r="AI5277" s="198" t="str">
        <f t="shared" si="1610"/>
        <v/>
      </c>
      <c r="AJ5277" s="219" t="b">
        <f t="shared" si="1611"/>
        <v>0</v>
      </c>
      <c r="AK5277" s="198" t="str">
        <f t="shared" si="1612"/>
        <v/>
      </c>
      <c r="AL5277" s="219" t="b">
        <f t="shared" si="1613"/>
        <v>0</v>
      </c>
      <c r="AM5277" s="351">
        <f t="shared" si="1614"/>
        <v>0</v>
      </c>
      <c r="AN5277" s="164"/>
      <c r="AO5277" s="164"/>
      <c r="AP5277" s="164"/>
      <c r="AQ5277" s="402">
        <f t="shared" si="1615"/>
        <v>0</v>
      </c>
      <c r="AR5277" s="370" t="str">
        <f>IF(AQ5277=0,"",
IF(SUM($AQ$3585:AQ5277)=1,AS5277,
IF($AQ$5285&gt;SUM($AQ$3585:AQ5277),_xlfn.CONCAT(", ",AS5277),
IF($AQ$5285=SUM($AQ$3585:AQ5277),_xlfn.CONCAT(" y ",AS5277)))))</f>
        <v/>
      </c>
      <c r="AS5277" s="156" t="s">
        <v>9171</v>
      </c>
    </row>
    <row r="5278" spans="1:45" ht="15" customHeight="1">
      <c r="A5278" s="57"/>
      <c r="B5278" s="26"/>
      <c r="C5278" s="716" t="s">
        <v>9172</v>
      </c>
      <c r="D5278" s="716"/>
      <c r="E5278" s="941"/>
      <c r="F5278" s="942"/>
      <c r="G5278" s="942"/>
      <c r="H5278" s="943"/>
      <c r="I5278" s="940"/>
      <c r="J5278" s="940"/>
      <c r="K5278" s="940"/>
      <c r="L5278" s="940"/>
      <c r="M5278" s="940"/>
      <c r="N5278" s="940"/>
      <c r="O5278" s="940"/>
      <c r="P5278" s="940"/>
      <c r="Q5278" s="890"/>
      <c r="R5278" s="891"/>
      <c r="S5278" s="890"/>
      <c r="T5278" s="891"/>
      <c r="U5278" s="890"/>
      <c r="V5278" s="891"/>
      <c r="W5278" s="890"/>
      <c r="X5278" s="891"/>
      <c r="Y5278" s="890"/>
      <c r="Z5278" s="891"/>
      <c r="AA5278" s="890"/>
      <c r="AB5278" s="891"/>
      <c r="AC5278" s="890"/>
      <c r="AD5278" s="891"/>
      <c r="AE5278" s="164"/>
      <c r="AF5278" s="164"/>
      <c r="AG5278" s="199">
        <f t="shared" si="1608"/>
        <v>0</v>
      </c>
      <c r="AH5278" s="219" t="b">
        <f t="shared" si="1609"/>
        <v>0</v>
      </c>
      <c r="AI5278" s="198" t="str">
        <f t="shared" si="1610"/>
        <v/>
      </c>
      <c r="AJ5278" s="219" t="b">
        <f t="shared" si="1611"/>
        <v>0</v>
      </c>
      <c r="AK5278" s="198" t="str">
        <f t="shared" si="1612"/>
        <v/>
      </c>
      <c r="AL5278" s="219" t="b">
        <f t="shared" si="1613"/>
        <v>0</v>
      </c>
      <c r="AM5278" s="351">
        <f t="shared" si="1614"/>
        <v>0</v>
      </c>
      <c r="AN5278" s="164"/>
      <c r="AO5278" s="164"/>
      <c r="AP5278" s="164"/>
      <c r="AQ5278" s="402">
        <f t="shared" si="1615"/>
        <v>0</v>
      </c>
      <c r="AR5278" s="370" t="str">
        <f>IF(AQ5278=0,"",
IF(SUM($AQ$3585:AQ5278)=1,AS5278,
IF($AQ$5285&gt;SUM($AQ$3585:AQ5278),_xlfn.CONCAT(", ",AS5278),
IF($AQ$5285=SUM($AQ$3585:AQ5278),_xlfn.CONCAT(" y ",AS5278)))))</f>
        <v/>
      </c>
      <c r="AS5278" s="156" t="s">
        <v>9173</v>
      </c>
    </row>
    <row r="5279" spans="1:45" ht="15" customHeight="1">
      <c r="A5279" s="57"/>
      <c r="B5279" s="26"/>
      <c r="C5279" s="716" t="s">
        <v>9174</v>
      </c>
      <c r="D5279" s="716"/>
      <c r="E5279" s="941"/>
      <c r="F5279" s="942"/>
      <c r="G5279" s="942"/>
      <c r="H5279" s="943"/>
      <c r="I5279" s="940"/>
      <c r="J5279" s="940"/>
      <c r="K5279" s="940"/>
      <c r="L5279" s="940"/>
      <c r="M5279" s="940"/>
      <c r="N5279" s="940"/>
      <c r="O5279" s="940"/>
      <c r="P5279" s="940"/>
      <c r="Q5279" s="890"/>
      <c r="R5279" s="891"/>
      <c r="S5279" s="890"/>
      <c r="T5279" s="891"/>
      <c r="U5279" s="890"/>
      <c r="V5279" s="891"/>
      <c r="W5279" s="890"/>
      <c r="X5279" s="891"/>
      <c r="Y5279" s="890"/>
      <c r="Z5279" s="891"/>
      <c r="AA5279" s="890"/>
      <c r="AB5279" s="891"/>
      <c r="AC5279" s="890"/>
      <c r="AD5279" s="891"/>
      <c r="AE5279" s="164"/>
      <c r="AF5279" s="164"/>
      <c r="AG5279" s="199">
        <f t="shared" si="1608"/>
        <v>0</v>
      </c>
      <c r="AH5279" s="219" t="b">
        <f t="shared" si="1609"/>
        <v>0</v>
      </c>
      <c r="AI5279" s="198" t="str">
        <f t="shared" si="1610"/>
        <v/>
      </c>
      <c r="AJ5279" s="219" t="b">
        <f t="shared" si="1611"/>
        <v>0</v>
      </c>
      <c r="AK5279" s="198" t="str">
        <f t="shared" si="1612"/>
        <v/>
      </c>
      <c r="AL5279" s="219" t="b">
        <f t="shared" si="1613"/>
        <v>0</v>
      </c>
      <c r="AM5279" s="351">
        <f t="shared" si="1614"/>
        <v>0</v>
      </c>
      <c r="AN5279" s="164"/>
      <c r="AO5279" s="164"/>
      <c r="AP5279" s="164"/>
      <c r="AQ5279" s="402">
        <f t="shared" si="1615"/>
        <v>0</v>
      </c>
      <c r="AR5279" s="370" t="str">
        <f>IF(AQ5279=0,"",
IF(SUM($AQ$3585:AQ5279)=1,AS5279,
IF($AQ$5285&gt;SUM($AQ$3585:AQ5279),_xlfn.CONCAT(", ",AS5279),
IF($AQ$5285=SUM($AQ$3585:AQ5279),_xlfn.CONCAT(" y ",AS5279)))))</f>
        <v/>
      </c>
      <c r="AS5279" s="156" t="s">
        <v>9175</v>
      </c>
    </row>
    <row r="5280" spans="1:45" ht="15" customHeight="1">
      <c r="A5280" s="57"/>
      <c r="B5280" s="26"/>
      <c r="C5280" s="716" t="s">
        <v>9176</v>
      </c>
      <c r="D5280" s="716"/>
      <c r="E5280" s="941"/>
      <c r="F5280" s="942"/>
      <c r="G5280" s="942"/>
      <c r="H5280" s="943"/>
      <c r="I5280" s="940"/>
      <c r="J5280" s="940"/>
      <c r="K5280" s="940"/>
      <c r="L5280" s="940"/>
      <c r="M5280" s="940"/>
      <c r="N5280" s="940"/>
      <c r="O5280" s="940"/>
      <c r="P5280" s="940"/>
      <c r="Q5280" s="890"/>
      <c r="R5280" s="891"/>
      <c r="S5280" s="890"/>
      <c r="T5280" s="891"/>
      <c r="U5280" s="890"/>
      <c r="V5280" s="891"/>
      <c r="W5280" s="890"/>
      <c r="X5280" s="891"/>
      <c r="Y5280" s="890"/>
      <c r="Z5280" s="891"/>
      <c r="AA5280" s="890"/>
      <c r="AB5280" s="891"/>
      <c r="AC5280" s="890"/>
      <c r="AD5280" s="891"/>
      <c r="AE5280" s="164"/>
      <c r="AF5280" s="164"/>
      <c r="AG5280" s="199">
        <f t="shared" si="1608"/>
        <v>0</v>
      </c>
      <c r="AH5280" s="219" t="b">
        <f t="shared" si="1609"/>
        <v>0</v>
      </c>
      <c r="AI5280" s="198" t="str">
        <f t="shared" si="1610"/>
        <v/>
      </c>
      <c r="AJ5280" s="219" t="b">
        <f t="shared" si="1611"/>
        <v>0</v>
      </c>
      <c r="AK5280" s="198" t="str">
        <f t="shared" si="1612"/>
        <v/>
      </c>
      <c r="AL5280" s="219" t="b">
        <f t="shared" si="1613"/>
        <v>0</v>
      </c>
      <c r="AM5280" s="351">
        <f t="shared" si="1614"/>
        <v>0</v>
      </c>
      <c r="AN5280" s="164"/>
      <c r="AO5280" s="164"/>
      <c r="AP5280" s="164"/>
      <c r="AQ5280" s="402">
        <f t="shared" si="1615"/>
        <v>0</v>
      </c>
      <c r="AR5280" s="370" t="str">
        <f>IF(AQ5280=0,"",
IF(SUM($AQ$3585:AQ5280)=1,AS5280,
IF($AQ$5285&gt;SUM($AQ$3585:AQ5280),_xlfn.CONCAT(", ",AS5280),
IF($AQ$5285=SUM($AQ$3585:AQ5280),_xlfn.CONCAT(" y ",AS5280)))))</f>
        <v/>
      </c>
      <c r="AS5280" s="156" t="s">
        <v>9177</v>
      </c>
    </row>
    <row r="5281" spans="1:45" ht="15" customHeight="1">
      <c r="A5281" s="57"/>
      <c r="B5281" s="26"/>
      <c r="C5281" s="716" t="s">
        <v>9178</v>
      </c>
      <c r="D5281" s="716"/>
      <c r="E5281" s="941"/>
      <c r="F5281" s="942"/>
      <c r="G5281" s="942"/>
      <c r="H5281" s="943"/>
      <c r="I5281" s="940"/>
      <c r="J5281" s="940"/>
      <c r="K5281" s="940"/>
      <c r="L5281" s="940"/>
      <c r="M5281" s="940"/>
      <c r="N5281" s="940"/>
      <c r="O5281" s="940"/>
      <c r="P5281" s="940"/>
      <c r="Q5281" s="890"/>
      <c r="R5281" s="891"/>
      <c r="S5281" s="890"/>
      <c r="T5281" s="891"/>
      <c r="U5281" s="890"/>
      <c r="V5281" s="891"/>
      <c r="W5281" s="890"/>
      <c r="X5281" s="891"/>
      <c r="Y5281" s="890"/>
      <c r="Z5281" s="891"/>
      <c r="AA5281" s="890"/>
      <c r="AB5281" s="891"/>
      <c r="AC5281" s="890"/>
      <c r="AD5281" s="891"/>
      <c r="AE5281" s="164"/>
      <c r="AF5281" s="164"/>
      <c r="AG5281" s="199">
        <f t="shared" si="1608"/>
        <v>0</v>
      </c>
      <c r="AH5281" s="219" t="b">
        <f t="shared" si="1609"/>
        <v>0</v>
      </c>
      <c r="AI5281" s="198" t="str">
        <f t="shared" si="1610"/>
        <v/>
      </c>
      <c r="AJ5281" s="219" t="b">
        <f t="shared" si="1611"/>
        <v>0</v>
      </c>
      <c r="AK5281" s="198" t="str">
        <f t="shared" si="1612"/>
        <v/>
      </c>
      <c r="AL5281" s="219" t="b">
        <f t="shared" si="1613"/>
        <v>0</v>
      </c>
      <c r="AM5281" s="351">
        <f t="shared" si="1614"/>
        <v>0</v>
      </c>
      <c r="AN5281" s="164"/>
      <c r="AO5281" s="164"/>
      <c r="AP5281" s="164"/>
      <c r="AQ5281" s="402">
        <f t="shared" si="1615"/>
        <v>0</v>
      </c>
      <c r="AR5281" s="370" t="str">
        <f>IF(AQ5281=0,"",
IF(SUM($AQ$3585:AQ5281)=1,AS5281,
IF($AQ$5285&gt;SUM($AQ$3585:AQ5281),_xlfn.CONCAT(", ",AS5281),
IF($AQ$5285=SUM($AQ$3585:AQ5281),_xlfn.CONCAT(" y ",AS5281)))))</f>
        <v/>
      </c>
      <c r="AS5281" s="156" t="s">
        <v>9179</v>
      </c>
    </row>
    <row r="5282" spans="1:45" ht="15" customHeight="1">
      <c r="A5282" s="57"/>
      <c r="B5282" s="26"/>
      <c r="C5282" s="716" t="s">
        <v>9180</v>
      </c>
      <c r="D5282" s="716"/>
      <c r="E5282" s="941"/>
      <c r="F5282" s="942"/>
      <c r="G5282" s="942"/>
      <c r="H5282" s="943"/>
      <c r="I5282" s="940"/>
      <c r="J5282" s="940"/>
      <c r="K5282" s="940"/>
      <c r="L5282" s="940"/>
      <c r="M5282" s="940"/>
      <c r="N5282" s="940"/>
      <c r="O5282" s="940"/>
      <c r="P5282" s="940"/>
      <c r="Q5282" s="890"/>
      <c r="R5282" s="891"/>
      <c r="S5282" s="890"/>
      <c r="T5282" s="891"/>
      <c r="U5282" s="890"/>
      <c r="V5282" s="891"/>
      <c r="W5282" s="890"/>
      <c r="X5282" s="891"/>
      <c r="Y5282" s="890"/>
      <c r="Z5282" s="891"/>
      <c r="AA5282" s="890"/>
      <c r="AB5282" s="891"/>
      <c r="AC5282" s="890"/>
      <c r="AD5282" s="891"/>
      <c r="AE5282" s="164"/>
      <c r="AF5282" s="164"/>
      <c r="AG5282" s="199">
        <f t="shared" si="1608"/>
        <v>0</v>
      </c>
      <c r="AH5282" s="219" t="b">
        <f t="shared" si="1609"/>
        <v>0</v>
      </c>
      <c r="AI5282" s="198" t="str">
        <f t="shared" si="1610"/>
        <v/>
      </c>
      <c r="AJ5282" s="219" t="b">
        <f t="shared" si="1611"/>
        <v>0</v>
      </c>
      <c r="AK5282" s="198" t="str">
        <f t="shared" si="1612"/>
        <v/>
      </c>
      <c r="AL5282" s="219" t="b">
        <f t="shared" si="1613"/>
        <v>0</v>
      </c>
      <c r="AM5282" s="351">
        <f t="shared" si="1614"/>
        <v>0</v>
      </c>
      <c r="AN5282" s="164"/>
      <c r="AO5282" s="164"/>
      <c r="AP5282" s="164"/>
      <c r="AQ5282" s="402">
        <f t="shared" si="1615"/>
        <v>0</v>
      </c>
      <c r="AR5282" s="370" t="str">
        <f>IF(AQ5282=0,"",
IF(SUM($AQ$3585:AQ5282)=1,AS5282,
IF($AQ$5285&gt;SUM($AQ$3585:AQ5282),_xlfn.CONCAT(", ",AS5282),
IF($AQ$5285=SUM($AQ$3585:AQ5282),_xlfn.CONCAT(" y ",AS5282)))))</f>
        <v/>
      </c>
      <c r="AS5282" s="156" t="s">
        <v>9181</v>
      </c>
    </row>
    <row r="5283" spans="1:45" ht="15" customHeight="1">
      <c r="A5283" s="57"/>
      <c r="B5283" s="26"/>
      <c r="C5283" s="716" t="s">
        <v>9182</v>
      </c>
      <c r="D5283" s="716"/>
      <c r="E5283" s="941"/>
      <c r="F5283" s="942"/>
      <c r="G5283" s="942"/>
      <c r="H5283" s="943"/>
      <c r="I5283" s="940"/>
      <c r="J5283" s="940"/>
      <c r="K5283" s="940"/>
      <c r="L5283" s="940"/>
      <c r="M5283" s="940"/>
      <c r="N5283" s="940"/>
      <c r="O5283" s="940"/>
      <c r="P5283" s="940"/>
      <c r="Q5283" s="890"/>
      <c r="R5283" s="891"/>
      <c r="S5283" s="890"/>
      <c r="T5283" s="891"/>
      <c r="U5283" s="890"/>
      <c r="V5283" s="891"/>
      <c r="W5283" s="890"/>
      <c r="X5283" s="891"/>
      <c r="Y5283" s="890"/>
      <c r="Z5283" s="891"/>
      <c r="AA5283" s="890"/>
      <c r="AB5283" s="891"/>
      <c r="AC5283" s="890"/>
      <c r="AD5283" s="891"/>
      <c r="AE5283" s="164"/>
      <c r="AF5283" s="164"/>
      <c r="AG5283" s="199">
        <f t="shared" si="1608"/>
        <v>0</v>
      </c>
      <c r="AH5283" s="219" t="b">
        <f t="shared" si="1609"/>
        <v>0</v>
      </c>
      <c r="AI5283" s="198" t="str">
        <f t="shared" si="1610"/>
        <v/>
      </c>
      <c r="AJ5283" s="219" t="b">
        <f t="shared" si="1611"/>
        <v>0</v>
      </c>
      <c r="AK5283" s="198" t="str">
        <f t="shared" si="1612"/>
        <v/>
      </c>
      <c r="AL5283" s="219" t="b">
        <f t="shared" si="1613"/>
        <v>0</v>
      </c>
      <c r="AM5283" s="351">
        <f t="shared" si="1614"/>
        <v>0</v>
      </c>
      <c r="AN5283" s="164"/>
      <c r="AO5283" s="164"/>
      <c r="AP5283" s="164"/>
      <c r="AQ5283" s="402">
        <f t="shared" si="1615"/>
        <v>0</v>
      </c>
      <c r="AR5283" s="370" t="str">
        <f>IF(AQ5283=0,"",
IF(SUM($AQ$3585:AQ5283)=1,AS5283,
IF($AQ$5285&gt;SUM($AQ$3585:AQ5283),_xlfn.CONCAT(", ",AS5283),
IF($AQ$5285=SUM($AQ$3585:AQ5283),_xlfn.CONCAT(" y ",AS5283)))))</f>
        <v/>
      </c>
      <c r="AS5283" s="156" t="s">
        <v>9183</v>
      </c>
    </row>
    <row r="5284" spans="1:45" ht="15" customHeight="1">
      <c r="A5284" s="57"/>
      <c r="B5284" s="26"/>
      <c r="C5284" s="716" t="s">
        <v>9184</v>
      </c>
      <c r="D5284" s="716"/>
      <c r="E5284" s="941"/>
      <c r="F5284" s="942"/>
      <c r="G5284" s="942"/>
      <c r="H5284" s="943"/>
      <c r="I5284" s="940"/>
      <c r="J5284" s="940"/>
      <c r="K5284" s="940"/>
      <c r="L5284" s="940"/>
      <c r="M5284" s="940"/>
      <c r="N5284" s="940"/>
      <c r="O5284" s="940"/>
      <c r="P5284" s="940"/>
      <c r="Q5284" s="890"/>
      <c r="R5284" s="891"/>
      <c r="S5284" s="890"/>
      <c r="T5284" s="891"/>
      <c r="U5284" s="890"/>
      <c r="V5284" s="891"/>
      <c r="W5284" s="890"/>
      <c r="X5284" s="891"/>
      <c r="Y5284" s="890"/>
      <c r="Z5284" s="891"/>
      <c r="AA5284" s="890"/>
      <c r="AB5284" s="891"/>
      <c r="AC5284" s="890"/>
      <c r="AD5284" s="891"/>
      <c r="AE5284" s="164"/>
      <c r="AF5284" s="164"/>
      <c r="AG5284" s="199">
        <f>IF(AND(OR($I$3563="X",$T$3563="X"),COUNTA(E5284:AD5284)=0),0,IF(AND(COUNTBLANK(E5284)=1,COUNTA(I5284:AD5284)=0),0,IF(AND($C$3563="X",COUNTBLANK(E5284)=0,COUNTA(I5284:P5284)=2,COUNTA(Q5284:AB5284)&gt;0,AC5284=""),0,IF(AND($C$3563="X",COUNTBLANK(E5284)=0,COUNTA(I5284:P5284)=2,COUNTA(Q5284:AB5284)=0,AC5284="X"),0,1))))</f>
        <v>0</v>
      </c>
      <c r="AH5284" s="219" t="b">
        <f t="shared" si="1609"/>
        <v>0</v>
      </c>
      <c r="AI5284" s="198" t="str">
        <f t="shared" si="1610"/>
        <v/>
      </c>
      <c r="AJ5284" s="219" t="b">
        <f t="shared" si="1611"/>
        <v>0</v>
      </c>
      <c r="AK5284" s="198" t="str">
        <f t="shared" si="1612"/>
        <v/>
      </c>
      <c r="AL5284" s="219" t="b">
        <f t="shared" si="1613"/>
        <v>0</v>
      </c>
      <c r="AM5284" s="351">
        <f t="shared" si="1614"/>
        <v>0</v>
      </c>
      <c r="AN5284" s="164"/>
      <c r="AO5284" s="164"/>
      <c r="AP5284" s="164"/>
      <c r="AQ5284" s="402">
        <f>IF(SUM(AG5284)=0,0,1)</f>
        <v>0</v>
      </c>
      <c r="AR5284" s="370" t="str">
        <f>IF(AQ5284=0,"",
IF(SUM($AQ$3585:AQ5284)=1,AS5284,
IF($AQ$5285&gt;SUM($AQ$3585:AQ5284),_xlfn.CONCAT(", ",AS5284),
IF($AQ$5285=SUM($AQ$3585:AQ5284),_xlfn.CONCAT(" y ",AS5284)))))</f>
        <v/>
      </c>
      <c r="AS5284" s="156" t="s">
        <v>9185</v>
      </c>
    </row>
    <row r="5285" spans="1:45" ht="15" customHeight="1">
      <c r="A5285" s="57"/>
      <c r="B5285" s="26"/>
      <c r="C5285" s="654"/>
      <c r="D5285" s="198"/>
      <c r="E5285" s="198"/>
      <c r="F5285" s="198"/>
      <c r="G5285" s="198"/>
      <c r="H5285" s="198"/>
      <c r="I5285" s="198"/>
      <c r="J5285" s="198"/>
      <c r="K5285" s="198"/>
      <c r="L5285" s="198"/>
      <c r="M5285" s="198"/>
      <c r="N5285" s="198"/>
      <c r="O5285" s="198"/>
      <c r="P5285" s="198"/>
      <c r="Q5285" s="198"/>
      <c r="R5285" s="198"/>
      <c r="S5285" s="198"/>
      <c r="T5285" s="198"/>
      <c r="U5285" s="198"/>
      <c r="V5285" s="198"/>
      <c r="W5285" s="198"/>
      <c r="X5285" s="145"/>
      <c r="Y5285" s="145"/>
      <c r="Z5285" s="145"/>
      <c r="AA5285" s="145"/>
      <c r="AB5285" s="145"/>
      <c r="AC5285" s="145"/>
      <c r="AD5285" s="145"/>
      <c r="AE5285" s="164"/>
      <c r="AF5285" s="164"/>
      <c r="AG5285" s="203">
        <f>SUM(AG3585:AG5284)</f>
        <v>0</v>
      </c>
      <c r="AH5285" s="224">
        <f>COUNTIF(AH3585:AH5284,TRUE)</f>
        <v>0</v>
      </c>
      <c r="AI5285" s="146"/>
      <c r="AJ5285" s="224">
        <f>COUNTIF(AJ3585:AJ5284,TRUE)</f>
        <v>0</v>
      </c>
      <c r="AK5285" s="146"/>
      <c r="AL5285" s="224">
        <f>COUNTIF(AL3585:AL5284,TRUE)</f>
        <v>0</v>
      </c>
      <c r="AM5285" s="483">
        <f>SUM(AM3585:AM5284)</f>
        <v>0</v>
      </c>
      <c r="AN5285" s="164"/>
      <c r="AO5285" s="164"/>
      <c r="AP5285" s="164"/>
      <c r="AQ5285" s="274">
        <f>SUM(AQ3585:AQ5284)</f>
        <v>0</v>
      </c>
      <c r="AR5285" s="274" t="str">
        <f>IF(AQ5285=0,"",_xlfn.CONCAT(AR3585:AR5284))</f>
        <v/>
      </c>
      <c r="AS5285" s="275" t="str">
        <f>IF(AQ5285=0,"",
IF(AQ5285&gt;10,"Favor de ingresar toda la información requerida en la pregunta y/o verifique que no tenga información en celdas sombreadas",
IF(AQ5285=1,_xlfn.CONCAT("Favor de revisar la información capturada en el numeral ",AR5285),_xlfn.CONCAT("Favor de revisar la información capturada en los numerales ",AR5285))))</f>
        <v/>
      </c>
    </row>
    <row r="5286" spans="1:45" ht="45" customHeight="1">
      <c r="A5286" s="57"/>
      <c r="B5286" s="26"/>
      <c r="C5286" s="900" t="s">
        <v>9186</v>
      </c>
      <c r="D5286" s="900"/>
      <c r="E5286" s="900"/>
      <c r="F5286" s="890"/>
      <c r="G5286" s="720"/>
      <c r="H5286" s="720"/>
      <c r="I5286" s="720"/>
      <c r="J5286" s="720"/>
      <c r="K5286" s="720"/>
      <c r="L5286" s="720"/>
      <c r="M5286" s="720"/>
      <c r="N5286" s="720"/>
      <c r="O5286" s="720"/>
      <c r="P5286" s="720"/>
      <c r="Q5286" s="720"/>
      <c r="R5286" s="720"/>
      <c r="S5286" s="720"/>
      <c r="T5286" s="720"/>
      <c r="U5286" s="720"/>
      <c r="V5286" s="720"/>
      <c r="W5286" s="720"/>
      <c r="X5286" s="720"/>
      <c r="Y5286" s="720"/>
      <c r="Z5286" s="720"/>
      <c r="AA5286" s="720"/>
      <c r="AB5286" s="720"/>
      <c r="AC5286" s="720"/>
      <c r="AD5286" s="891"/>
      <c r="AE5286" s="164"/>
      <c r="AF5286" s="164"/>
      <c r="AG5286" s="164"/>
      <c r="AH5286" s="164"/>
      <c r="AI5286" s="164"/>
      <c r="AJ5286" s="164"/>
      <c r="AK5286" s="164"/>
      <c r="AL5286" s="224">
        <f>SUM(AH5285,AJ5285,AL5285)</f>
        <v>0</v>
      </c>
      <c r="AM5286" s="164"/>
      <c r="AN5286" s="164"/>
      <c r="AO5286" s="164"/>
      <c r="AP5286" s="164"/>
      <c r="AQ5286" s="164"/>
      <c r="AR5286" s="164"/>
      <c r="AS5286" s="164"/>
    </row>
    <row r="5287" spans="1:45" ht="15" customHeight="1">
      <c r="A5287" s="57"/>
      <c r="B5287" s="811" t="str">
        <f>IF(AND(AN3585&gt;0,F5286=""),"Ha seleccionado el código 6 en la col. Rubro, debe anotar el nombre de dicho(s) rubro(s)","")</f>
        <v/>
      </c>
      <c r="C5287" s="811"/>
      <c r="D5287" s="811"/>
      <c r="E5287" s="811"/>
      <c r="F5287" s="811"/>
      <c r="G5287" s="811"/>
      <c r="H5287" s="811"/>
      <c r="I5287" s="811"/>
      <c r="J5287" s="811"/>
      <c r="K5287" s="811"/>
      <c r="L5287" s="811"/>
      <c r="M5287" s="811"/>
      <c r="N5287" s="811"/>
      <c r="O5287" s="811"/>
      <c r="P5287" s="811"/>
      <c r="Q5287" s="811"/>
      <c r="R5287" s="811"/>
      <c r="S5287" s="811"/>
      <c r="T5287" s="811"/>
      <c r="U5287" s="811"/>
      <c r="V5287" s="811"/>
      <c r="W5287" s="811"/>
      <c r="X5287" s="811"/>
      <c r="Y5287" s="811"/>
      <c r="Z5287" s="811"/>
      <c r="AA5287" s="811"/>
      <c r="AB5287" s="811"/>
      <c r="AC5287" s="811"/>
      <c r="AD5287" s="811"/>
      <c r="AE5287" s="811"/>
      <c r="AF5287" s="164"/>
      <c r="AG5287" s="164"/>
      <c r="AH5287" s="164"/>
      <c r="AI5287" s="164"/>
      <c r="AJ5287" s="164"/>
      <c r="AK5287" s="164"/>
      <c r="AL5287" s="164"/>
      <c r="AM5287" s="164"/>
      <c r="AN5287" s="164"/>
      <c r="AO5287" s="164"/>
      <c r="AP5287" s="164"/>
      <c r="AQ5287" s="164"/>
      <c r="AR5287" s="164"/>
      <c r="AS5287" s="164"/>
    </row>
    <row r="5288" spans="1:45" ht="45" customHeight="1">
      <c r="A5288" s="57"/>
      <c r="B5288" s="26"/>
      <c r="C5288" s="900" t="s">
        <v>9187</v>
      </c>
      <c r="D5288" s="900"/>
      <c r="E5288" s="900"/>
      <c r="F5288" s="890"/>
      <c r="G5288" s="720"/>
      <c r="H5288" s="720"/>
      <c r="I5288" s="720"/>
      <c r="J5288" s="720"/>
      <c r="K5288" s="720"/>
      <c r="L5288" s="720"/>
      <c r="M5288" s="720"/>
      <c r="N5288" s="720"/>
      <c r="O5288" s="720"/>
      <c r="P5288" s="720"/>
      <c r="Q5288" s="720"/>
      <c r="R5288" s="720"/>
      <c r="S5288" s="720"/>
      <c r="T5288" s="720"/>
      <c r="U5288" s="720"/>
      <c r="V5288" s="720"/>
      <c r="W5288" s="720"/>
      <c r="X5288" s="720"/>
      <c r="Y5288" s="720"/>
      <c r="Z5288" s="720"/>
      <c r="AA5288" s="720"/>
      <c r="AB5288" s="720"/>
      <c r="AC5288" s="720"/>
      <c r="AD5288" s="891"/>
      <c r="AE5288" s="164"/>
      <c r="AF5288" s="164"/>
      <c r="AG5288" s="164"/>
      <c r="AH5288" s="164"/>
      <c r="AI5288" s="164"/>
      <c r="AJ5288" s="164"/>
      <c r="AK5288" s="164"/>
      <c r="AL5288" s="164"/>
      <c r="AM5288" s="164"/>
      <c r="AN5288" s="164"/>
      <c r="AO5288" s="164"/>
      <c r="AP5288" s="164"/>
      <c r="AQ5288" s="164"/>
      <c r="AR5288" s="164"/>
      <c r="AS5288" s="164"/>
    </row>
    <row r="5289" spans="1:45" ht="15" customHeight="1">
      <c r="A5289" s="57"/>
      <c r="B5289" s="811" t="str">
        <f>IF(AND(AO3585&gt;0,F5288=""),"Ha seleccionado el código 5 en la col. Tipo de órgano constituido, debe anotar el nombre de dicho(s) tipo(s) de órgano(s)","")</f>
        <v/>
      </c>
      <c r="C5289" s="811"/>
      <c r="D5289" s="811"/>
      <c r="E5289" s="811"/>
      <c r="F5289" s="811"/>
      <c r="G5289" s="811"/>
      <c r="H5289" s="811"/>
      <c r="I5289" s="811"/>
      <c r="J5289" s="811"/>
      <c r="K5289" s="811"/>
      <c r="L5289" s="811"/>
      <c r="M5289" s="811"/>
      <c r="N5289" s="811"/>
      <c r="O5289" s="811"/>
      <c r="P5289" s="811"/>
      <c r="Q5289" s="811"/>
      <c r="R5289" s="811"/>
      <c r="S5289" s="811"/>
      <c r="T5289" s="811"/>
      <c r="U5289" s="811"/>
      <c r="V5289" s="811"/>
      <c r="W5289" s="811"/>
      <c r="X5289" s="811"/>
      <c r="Y5289" s="811"/>
      <c r="Z5289" s="811"/>
      <c r="AA5289" s="811"/>
      <c r="AB5289" s="811"/>
      <c r="AC5289" s="811"/>
      <c r="AD5289" s="811"/>
      <c r="AE5289" s="811"/>
      <c r="AF5289" s="164"/>
      <c r="AG5289" s="164"/>
      <c r="AH5289" s="164"/>
      <c r="AI5289" s="164"/>
      <c r="AJ5289" s="164"/>
      <c r="AK5289" s="164"/>
      <c r="AL5289" s="164"/>
      <c r="AM5289" s="164"/>
      <c r="AN5289" s="164"/>
      <c r="AO5289" s="164"/>
      <c r="AP5289" s="164"/>
      <c r="AQ5289" s="164"/>
      <c r="AR5289" s="164"/>
      <c r="AS5289" s="164"/>
    </row>
    <row r="5290" spans="1:45" ht="45" customHeight="1">
      <c r="A5290" s="57"/>
      <c r="B5290" s="26"/>
      <c r="C5290" s="900" t="s">
        <v>9188</v>
      </c>
      <c r="D5290" s="900"/>
      <c r="E5290" s="900"/>
      <c r="F5290" s="890"/>
      <c r="G5290" s="720"/>
      <c r="H5290" s="720"/>
      <c r="I5290" s="720"/>
      <c r="J5290" s="720"/>
      <c r="K5290" s="720"/>
      <c r="L5290" s="720"/>
      <c r="M5290" s="720"/>
      <c r="N5290" s="720"/>
      <c r="O5290" s="720"/>
      <c r="P5290" s="720"/>
      <c r="Q5290" s="720"/>
      <c r="R5290" s="720"/>
      <c r="S5290" s="720"/>
      <c r="T5290" s="720"/>
      <c r="U5290" s="720"/>
      <c r="V5290" s="720"/>
      <c r="W5290" s="720"/>
      <c r="X5290" s="720"/>
      <c r="Y5290" s="720"/>
      <c r="Z5290" s="720"/>
      <c r="AA5290" s="720"/>
      <c r="AB5290" s="720"/>
      <c r="AC5290" s="720"/>
      <c r="AD5290" s="891"/>
      <c r="AE5290" s="164"/>
      <c r="AF5290" s="164"/>
      <c r="AG5290" s="164"/>
      <c r="AH5290" s="164"/>
      <c r="AI5290" s="164"/>
      <c r="AJ5290" s="164"/>
      <c r="AK5290" s="164"/>
      <c r="AL5290" s="164"/>
      <c r="AM5290" s="164"/>
      <c r="AN5290" s="164"/>
      <c r="AO5290" s="164"/>
      <c r="AP5290" s="164"/>
      <c r="AQ5290" s="164"/>
      <c r="AR5290" s="164"/>
      <c r="AS5290" s="164"/>
    </row>
    <row r="5291" spans="1:45" ht="15" customHeight="1">
      <c r="A5291" s="57"/>
      <c r="B5291" s="811" t="str">
        <f>IF(AND(AP3585&gt;0,F5290=""),"Ha seleccionado el código 6 en la col. Tipo de participantes, debe anotar el nombre de dicho(s) tipo(s) de participantes","")</f>
        <v/>
      </c>
      <c r="C5291" s="811"/>
      <c r="D5291" s="811"/>
      <c r="E5291" s="811"/>
      <c r="F5291" s="811"/>
      <c r="G5291" s="811"/>
      <c r="H5291" s="811"/>
      <c r="I5291" s="811"/>
      <c r="J5291" s="811"/>
      <c r="K5291" s="811"/>
      <c r="L5291" s="811"/>
      <c r="M5291" s="811"/>
      <c r="N5291" s="811"/>
      <c r="O5291" s="811"/>
      <c r="P5291" s="811"/>
      <c r="Q5291" s="811"/>
      <c r="R5291" s="811"/>
      <c r="S5291" s="811"/>
      <c r="T5291" s="811"/>
      <c r="U5291" s="811"/>
      <c r="V5291" s="811"/>
      <c r="W5291" s="811"/>
      <c r="X5291" s="811"/>
      <c r="Y5291" s="811"/>
      <c r="Z5291" s="811"/>
      <c r="AA5291" s="811"/>
      <c r="AB5291" s="811"/>
      <c r="AC5291" s="811"/>
      <c r="AD5291" s="811"/>
      <c r="AE5291" s="811"/>
      <c r="AF5291" s="164"/>
      <c r="AG5291" s="164"/>
      <c r="AH5291" s="164"/>
      <c r="AI5291" s="164"/>
      <c r="AJ5291" s="164"/>
      <c r="AK5291" s="164"/>
      <c r="AL5291" s="164"/>
      <c r="AM5291" s="164"/>
      <c r="AN5291" s="164"/>
      <c r="AO5291" s="164"/>
      <c r="AP5291" s="164"/>
      <c r="AQ5291" s="164"/>
      <c r="AR5291" s="164"/>
      <c r="AS5291" s="164"/>
    </row>
    <row r="5292" spans="1:45" ht="24" customHeight="1">
      <c r="A5292" s="57"/>
      <c r="B5292" s="26"/>
      <c r="C5292" s="889" t="s">
        <v>9189</v>
      </c>
      <c r="D5292" s="889"/>
      <c r="E5292" s="889"/>
      <c r="F5292" s="889"/>
      <c r="G5292" s="889"/>
      <c r="H5292" s="889"/>
      <c r="I5292" s="889"/>
      <c r="J5292" s="889"/>
      <c r="K5292" s="26"/>
      <c r="L5292" s="889" t="s">
        <v>9190</v>
      </c>
      <c r="M5292" s="889"/>
      <c r="N5292" s="889"/>
      <c r="O5292" s="889"/>
      <c r="P5292" s="889"/>
      <c r="Q5292" s="889"/>
      <c r="R5292" s="889"/>
      <c r="S5292" s="889"/>
      <c r="T5292" s="26"/>
      <c r="U5292" s="889" t="s">
        <v>9191</v>
      </c>
      <c r="V5292" s="889"/>
      <c r="W5292" s="889"/>
      <c r="X5292" s="889"/>
      <c r="Y5292" s="889"/>
      <c r="Z5292" s="889"/>
      <c r="AA5292" s="889"/>
      <c r="AB5292" s="889"/>
      <c r="AC5292" s="889"/>
      <c r="AD5292" s="889"/>
      <c r="AE5292" s="164"/>
      <c r="AF5292" s="164"/>
      <c r="AG5292" s="164"/>
      <c r="AH5292" s="164"/>
      <c r="AI5292" s="164"/>
      <c r="AJ5292" s="164"/>
      <c r="AK5292" s="164"/>
      <c r="AL5292" s="164"/>
      <c r="AM5292" s="164"/>
      <c r="AN5292" s="164"/>
      <c r="AO5292" s="164"/>
      <c r="AP5292" s="164"/>
      <c r="AQ5292" s="164"/>
      <c r="AR5292" s="164"/>
      <c r="AS5292" s="164"/>
    </row>
    <row r="5293" spans="1:45" ht="15" customHeight="1">
      <c r="A5293" s="57"/>
      <c r="B5293" s="26"/>
      <c r="C5293" s="165" t="s">
        <v>5008</v>
      </c>
      <c r="D5293" s="934" t="s">
        <v>9192</v>
      </c>
      <c r="E5293" s="934"/>
      <c r="F5293" s="934"/>
      <c r="G5293" s="934"/>
      <c r="H5293" s="934"/>
      <c r="I5293" s="934"/>
      <c r="J5293" s="934"/>
      <c r="K5293" s="26"/>
      <c r="L5293" s="165" t="s">
        <v>5008</v>
      </c>
      <c r="M5293" s="934" t="s">
        <v>9193</v>
      </c>
      <c r="N5293" s="934"/>
      <c r="O5293" s="934"/>
      <c r="P5293" s="934"/>
      <c r="Q5293" s="934"/>
      <c r="R5293" s="934"/>
      <c r="S5293" s="934"/>
      <c r="T5293" s="26"/>
      <c r="U5293" s="165" t="s">
        <v>5008</v>
      </c>
      <c r="V5293" s="934" t="s">
        <v>9194</v>
      </c>
      <c r="W5293" s="934"/>
      <c r="X5293" s="934"/>
      <c r="Y5293" s="934"/>
      <c r="Z5293" s="934"/>
      <c r="AA5293" s="934"/>
      <c r="AB5293" s="934"/>
      <c r="AC5293" s="934"/>
      <c r="AD5293" s="934"/>
      <c r="AE5293" s="164"/>
      <c r="AF5293" s="164"/>
      <c r="AG5293" s="164"/>
      <c r="AH5293" s="164"/>
      <c r="AI5293" s="164"/>
      <c r="AJ5293" s="164"/>
      <c r="AK5293" s="164"/>
      <c r="AL5293" s="164"/>
      <c r="AM5293" s="164"/>
      <c r="AN5293" s="164"/>
      <c r="AO5293" s="164"/>
      <c r="AP5293" s="164"/>
      <c r="AQ5293" s="164"/>
      <c r="AR5293" s="164"/>
      <c r="AS5293" s="164"/>
    </row>
    <row r="5294" spans="1:45" ht="15" customHeight="1">
      <c r="A5294" s="57"/>
      <c r="B5294" s="26"/>
      <c r="C5294" s="165" t="s">
        <v>5010</v>
      </c>
      <c r="D5294" s="934" t="s">
        <v>9195</v>
      </c>
      <c r="E5294" s="934"/>
      <c r="F5294" s="934"/>
      <c r="G5294" s="934"/>
      <c r="H5294" s="934"/>
      <c r="I5294" s="934"/>
      <c r="J5294" s="934"/>
      <c r="K5294" s="26"/>
      <c r="L5294" s="165" t="s">
        <v>5010</v>
      </c>
      <c r="M5294" s="934" t="s">
        <v>9196</v>
      </c>
      <c r="N5294" s="934"/>
      <c r="O5294" s="934"/>
      <c r="P5294" s="934"/>
      <c r="Q5294" s="934"/>
      <c r="R5294" s="934"/>
      <c r="S5294" s="934"/>
      <c r="T5294" s="26"/>
      <c r="U5294" s="165" t="s">
        <v>5010</v>
      </c>
      <c r="V5294" s="934" t="s">
        <v>9197</v>
      </c>
      <c r="W5294" s="934"/>
      <c r="X5294" s="934"/>
      <c r="Y5294" s="934"/>
      <c r="Z5294" s="934"/>
      <c r="AA5294" s="934"/>
      <c r="AB5294" s="934"/>
      <c r="AC5294" s="934"/>
      <c r="AD5294" s="934"/>
      <c r="AE5294" s="164"/>
      <c r="AF5294" s="164"/>
      <c r="AG5294" s="164"/>
      <c r="AH5294" s="164"/>
      <c r="AI5294" s="164"/>
      <c r="AJ5294" s="164"/>
      <c r="AK5294" s="164"/>
      <c r="AL5294" s="164"/>
      <c r="AM5294" s="164"/>
      <c r="AN5294" s="164"/>
      <c r="AO5294" s="164"/>
      <c r="AP5294" s="164"/>
      <c r="AQ5294" s="164"/>
      <c r="AR5294" s="164"/>
      <c r="AS5294" s="164"/>
    </row>
    <row r="5295" spans="1:45" ht="15" customHeight="1">
      <c r="A5295" s="57"/>
      <c r="B5295" s="26"/>
      <c r="C5295" s="165" t="s">
        <v>5012</v>
      </c>
      <c r="D5295" s="935" t="s">
        <v>9198</v>
      </c>
      <c r="E5295" s="935"/>
      <c r="F5295" s="935"/>
      <c r="G5295" s="935"/>
      <c r="H5295" s="935"/>
      <c r="I5295" s="935"/>
      <c r="J5295" s="935"/>
      <c r="K5295" s="26"/>
      <c r="L5295" s="165" t="s">
        <v>5012</v>
      </c>
      <c r="M5295" s="934" t="s">
        <v>9199</v>
      </c>
      <c r="N5295" s="934"/>
      <c r="O5295" s="934"/>
      <c r="P5295" s="934"/>
      <c r="Q5295" s="934"/>
      <c r="R5295" s="934"/>
      <c r="S5295" s="934"/>
      <c r="T5295" s="26"/>
      <c r="U5295" s="165" t="s">
        <v>5012</v>
      </c>
      <c r="V5295" s="934" t="s">
        <v>9200</v>
      </c>
      <c r="W5295" s="934"/>
      <c r="X5295" s="934"/>
      <c r="Y5295" s="934"/>
      <c r="Z5295" s="934"/>
      <c r="AA5295" s="934"/>
      <c r="AB5295" s="934"/>
      <c r="AC5295" s="934"/>
      <c r="AD5295" s="934"/>
      <c r="AE5295" s="164"/>
      <c r="AF5295" s="164"/>
      <c r="AG5295" s="164"/>
      <c r="AH5295" s="164"/>
      <c r="AI5295" s="164"/>
      <c r="AJ5295" s="164"/>
      <c r="AK5295" s="164"/>
      <c r="AL5295" s="164"/>
      <c r="AM5295" s="164"/>
      <c r="AN5295" s="164"/>
      <c r="AO5295" s="164"/>
      <c r="AP5295" s="164"/>
      <c r="AQ5295" s="164"/>
      <c r="AR5295" s="164"/>
      <c r="AS5295" s="164"/>
    </row>
    <row r="5296" spans="1:45" ht="36" customHeight="1">
      <c r="A5296" s="57"/>
      <c r="B5296" s="26"/>
      <c r="C5296" s="165" t="s">
        <v>5014</v>
      </c>
      <c r="D5296" s="935" t="s">
        <v>9201</v>
      </c>
      <c r="E5296" s="935"/>
      <c r="F5296" s="935"/>
      <c r="G5296" s="935"/>
      <c r="H5296" s="935"/>
      <c r="I5296" s="935"/>
      <c r="J5296" s="935"/>
      <c r="K5296" s="26"/>
      <c r="L5296" s="670" t="s">
        <v>5014</v>
      </c>
      <c r="M5296" s="936" t="s">
        <v>9202</v>
      </c>
      <c r="N5296" s="936"/>
      <c r="O5296" s="936"/>
      <c r="P5296" s="936"/>
      <c r="Q5296" s="936"/>
      <c r="R5296" s="936"/>
      <c r="S5296" s="936"/>
      <c r="T5296" s="26"/>
      <c r="U5296" s="165" t="s">
        <v>5014</v>
      </c>
      <c r="V5296" s="937" t="s">
        <v>9203</v>
      </c>
      <c r="W5296" s="938"/>
      <c r="X5296" s="938"/>
      <c r="Y5296" s="938"/>
      <c r="Z5296" s="938"/>
      <c r="AA5296" s="938"/>
      <c r="AB5296" s="938"/>
      <c r="AC5296" s="938"/>
      <c r="AD5296" s="939"/>
      <c r="AE5296" s="164"/>
      <c r="AF5296" s="164"/>
      <c r="AG5296" s="164"/>
      <c r="AH5296" s="164"/>
      <c r="AI5296" s="164"/>
      <c r="AJ5296" s="164"/>
      <c r="AK5296" s="164"/>
      <c r="AL5296" s="164"/>
      <c r="AM5296" s="164"/>
      <c r="AN5296" s="164"/>
      <c r="AO5296" s="164"/>
      <c r="AP5296" s="164"/>
      <c r="AQ5296" s="164"/>
      <c r="AR5296" s="164"/>
      <c r="AS5296" s="164"/>
    </row>
    <row r="5297" spans="1:63" ht="36" customHeight="1">
      <c r="A5297" s="57"/>
      <c r="B5297" s="26"/>
      <c r="C5297" s="165" t="s">
        <v>5016</v>
      </c>
      <c r="D5297" s="935" t="s">
        <v>9204</v>
      </c>
      <c r="E5297" s="935"/>
      <c r="F5297" s="935"/>
      <c r="G5297" s="935"/>
      <c r="H5297" s="935"/>
      <c r="I5297" s="935"/>
      <c r="J5297" s="935"/>
      <c r="K5297" s="26"/>
      <c r="L5297" s="165" t="s">
        <v>5016</v>
      </c>
      <c r="M5297" s="936" t="s">
        <v>9205</v>
      </c>
      <c r="N5297" s="936"/>
      <c r="O5297" s="936"/>
      <c r="P5297" s="936"/>
      <c r="Q5297" s="936"/>
      <c r="R5297" s="936"/>
      <c r="S5297" s="936"/>
      <c r="T5297" s="26"/>
      <c r="U5297" s="165" t="s">
        <v>5016</v>
      </c>
      <c r="V5297" s="937" t="s">
        <v>9206</v>
      </c>
      <c r="W5297" s="938"/>
      <c r="X5297" s="938"/>
      <c r="Y5297" s="938"/>
      <c r="Z5297" s="938"/>
      <c r="AA5297" s="938"/>
      <c r="AB5297" s="938"/>
      <c r="AC5297" s="938"/>
      <c r="AD5297" s="939"/>
      <c r="AE5297" s="164"/>
      <c r="AF5297" s="164"/>
      <c r="AG5297" s="164"/>
      <c r="AH5297" s="164"/>
      <c r="AI5297" s="164"/>
      <c r="AJ5297" s="164"/>
      <c r="AK5297" s="164"/>
      <c r="AL5297" s="164"/>
      <c r="AM5297" s="164"/>
      <c r="AN5297" s="164"/>
      <c r="AO5297" s="164"/>
      <c r="AP5297" s="164"/>
      <c r="AQ5297" s="164"/>
      <c r="AR5297" s="164"/>
      <c r="AS5297" s="164"/>
      <c r="AT5297" s="164"/>
      <c r="AU5297" s="164"/>
      <c r="AV5297" s="164"/>
      <c r="AW5297" s="164"/>
      <c r="AX5297" s="164"/>
      <c r="AY5297" s="164"/>
      <c r="AZ5297" s="164"/>
      <c r="BA5297" s="164"/>
      <c r="BB5297" s="164"/>
      <c r="BC5297" s="164"/>
      <c r="BD5297" s="164"/>
      <c r="BE5297" s="164"/>
      <c r="BF5297" s="164"/>
      <c r="BG5297" s="164"/>
      <c r="BH5297" s="164"/>
      <c r="BI5297" s="164"/>
      <c r="BJ5297" s="164"/>
      <c r="BK5297" s="164"/>
    </row>
    <row r="5298" spans="1:63" ht="15" customHeight="1">
      <c r="A5298" s="57"/>
      <c r="B5298" s="26"/>
      <c r="C5298" s="165" t="s">
        <v>5018</v>
      </c>
      <c r="D5298" s="934" t="s">
        <v>9207</v>
      </c>
      <c r="E5298" s="934"/>
      <c r="F5298" s="934"/>
      <c r="G5298" s="934"/>
      <c r="H5298" s="934"/>
      <c r="I5298" s="934"/>
      <c r="J5298" s="934"/>
      <c r="K5298" s="26"/>
      <c r="L5298" s="165" t="s">
        <v>5024</v>
      </c>
      <c r="M5298" s="934" t="s">
        <v>397</v>
      </c>
      <c r="N5298" s="934"/>
      <c r="O5298" s="934"/>
      <c r="P5298" s="934"/>
      <c r="Q5298" s="934"/>
      <c r="R5298" s="934"/>
      <c r="S5298" s="934"/>
      <c r="T5298" s="26"/>
      <c r="U5298" s="165" t="s">
        <v>5018</v>
      </c>
      <c r="V5298" s="934" t="s">
        <v>9208</v>
      </c>
      <c r="W5298" s="934"/>
      <c r="X5298" s="934"/>
      <c r="Y5298" s="934"/>
      <c r="Z5298" s="934"/>
      <c r="AA5298" s="934"/>
      <c r="AB5298" s="934"/>
      <c r="AC5298" s="934"/>
      <c r="AD5298" s="934"/>
      <c r="AE5298" s="164"/>
      <c r="AF5298" s="164"/>
      <c r="AG5298" s="164"/>
      <c r="AH5298" s="164"/>
      <c r="AI5298" s="164"/>
      <c r="AJ5298" s="164"/>
      <c r="AK5298" s="164"/>
      <c r="AL5298" s="164"/>
      <c r="AM5298" s="164"/>
      <c r="AN5298" s="164"/>
      <c r="AO5298" s="164"/>
      <c r="AP5298" s="164"/>
      <c r="AQ5298" s="164"/>
      <c r="AR5298" s="164"/>
      <c r="AS5298" s="164"/>
      <c r="AT5298" s="164"/>
      <c r="AU5298" s="164"/>
      <c r="AV5298" s="164"/>
      <c r="AW5298" s="164"/>
      <c r="AX5298" s="164"/>
      <c r="AY5298" s="164"/>
      <c r="AZ5298" s="164"/>
      <c r="BA5298" s="164"/>
      <c r="BB5298" s="164"/>
      <c r="BC5298" s="164"/>
      <c r="BD5298" s="164"/>
      <c r="BE5298" s="164"/>
      <c r="BF5298" s="164"/>
      <c r="BG5298" s="164"/>
      <c r="BH5298" s="164"/>
      <c r="BI5298" s="164"/>
      <c r="BJ5298" s="164"/>
      <c r="BK5298" s="164"/>
    </row>
    <row r="5299" spans="1:63" ht="15" customHeight="1">
      <c r="A5299" s="57"/>
      <c r="B5299" s="26"/>
      <c r="C5299" s="165" t="s">
        <v>5024</v>
      </c>
      <c r="D5299" s="934" t="s">
        <v>397</v>
      </c>
      <c r="E5299" s="934"/>
      <c r="F5299" s="934"/>
      <c r="G5299" s="934"/>
      <c r="H5299" s="934"/>
      <c r="I5299" s="934"/>
      <c r="J5299" s="934"/>
      <c r="K5299" s="26"/>
      <c r="L5299" s="26"/>
      <c r="M5299" s="26"/>
      <c r="N5299" s="26"/>
      <c r="O5299" s="26"/>
      <c r="P5299" s="26"/>
      <c r="Q5299" s="26"/>
      <c r="R5299" s="26"/>
      <c r="S5299" s="26"/>
      <c r="T5299" s="26"/>
      <c r="U5299" s="165" t="s">
        <v>5024</v>
      </c>
      <c r="V5299" s="934" t="s">
        <v>397</v>
      </c>
      <c r="W5299" s="934"/>
      <c r="X5299" s="934"/>
      <c r="Y5299" s="934"/>
      <c r="Z5299" s="934"/>
      <c r="AA5299" s="934"/>
      <c r="AB5299" s="934"/>
      <c r="AC5299" s="934"/>
      <c r="AD5299" s="934"/>
      <c r="AE5299" s="164"/>
      <c r="AF5299" s="164"/>
      <c r="AG5299" s="164"/>
      <c r="AH5299" s="164"/>
      <c r="AI5299" s="164"/>
      <c r="AJ5299" s="164"/>
      <c r="AK5299" s="164"/>
      <c r="AL5299" s="164"/>
      <c r="AM5299" s="164"/>
      <c r="AN5299" s="164"/>
      <c r="AO5299" s="164"/>
      <c r="AP5299" s="164"/>
      <c r="AQ5299" s="164"/>
      <c r="AR5299" s="164"/>
      <c r="AS5299" s="164"/>
      <c r="AT5299" s="164"/>
      <c r="AU5299" s="164"/>
      <c r="AV5299" s="164"/>
      <c r="AW5299" s="164"/>
      <c r="AX5299" s="164"/>
      <c r="AY5299" s="164"/>
      <c r="AZ5299" s="164"/>
      <c r="BA5299" s="164"/>
      <c r="BB5299" s="164"/>
      <c r="BC5299" s="164"/>
      <c r="BD5299" s="164"/>
      <c r="BE5299" s="164"/>
      <c r="BF5299" s="164"/>
      <c r="BG5299" s="164"/>
      <c r="BH5299" s="164"/>
      <c r="BI5299" s="164"/>
      <c r="BJ5299" s="164"/>
      <c r="BK5299" s="164"/>
    </row>
    <row r="5300" spans="1:63" ht="15" customHeight="1">
      <c r="A5300" s="44"/>
      <c r="B5300"/>
      <c r="C5300" s="654"/>
      <c r="D5300" s="160"/>
      <c r="E5300" s="160"/>
      <c r="F5300" s="160"/>
      <c r="G5300" s="160"/>
      <c r="H5300" s="160"/>
      <c r="I5300" s="160"/>
      <c r="J5300" s="160"/>
      <c r="K5300"/>
      <c r="L5300"/>
      <c r="M5300"/>
      <c r="N5300"/>
      <c r="O5300"/>
      <c r="P5300"/>
      <c r="Q5300"/>
      <c r="R5300"/>
      <c r="S5300"/>
      <c r="T5300"/>
      <c r="U5300"/>
      <c r="V5300"/>
      <c r="W5300"/>
      <c r="X5300"/>
      <c r="Y5300"/>
      <c r="Z5300"/>
      <c r="AA5300"/>
      <c r="AB5300"/>
      <c r="AC5300"/>
      <c r="AD5300"/>
      <c r="AE5300" s="164"/>
      <c r="AF5300" s="164"/>
      <c r="AG5300" s="164"/>
      <c r="AH5300" s="164"/>
      <c r="AI5300" s="164"/>
      <c r="AJ5300" s="164"/>
      <c r="AK5300" s="164"/>
      <c r="AL5300" s="164"/>
      <c r="AM5300" s="164"/>
      <c r="AN5300" s="164"/>
      <c r="AO5300" s="164"/>
      <c r="AP5300" s="164"/>
      <c r="AQ5300" s="164"/>
      <c r="AR5300" s="164"/>
      <c r="AS5300" s="164"/>
      <c r="AT5300" s="164"/>
      <c r="AU5300" s="164"/>
      <c r="AV5300" s="164"/>
      <c r="AW5300" s="164"/>
      <c r="AX5300" s="164"/>
      <c r="AY5300" s="164"/>
      <c r="AZ5300" s="164"/>
      <c r="BA5300" s="164"/>
      <c r="BB5300" s="164"/>
      <c r="BC5300" s="164"/>
      <c r="BD5300" s="164"/>
      <c r="BE5300" s="164"/>
      <c r="BF5300" s="164"/>
      <c r="BG5300" s="164"/>
      <c r="BH5300" s="164"/>
      <c r="BI5300" s="164"/>
      <c r="BJ5300" s="164"/>
      <c r="BK5300" s="164"/>
    </row>
    <row r="5301" spans="1:63" ht="24" customHeight="1">
      <c r="A5301" s="44"/>
      <c r="B5301"/>
      <c r="C5301" s="876" t="s">
        <v>5300</v>
      </c>
      <c r="D5301" s="876"/>
      <c r="E5301" s="876"/>
      <c r="F5301" s="876"/>
      <c r="G5301" s="876"/>
      <c r="H5301" s="876"/>
      <c r="I5301" s="876"/>
      <c r="J5301" s="876"/>
      <c r="K5301" s="876"/>
      <c r="L5301" s="876"/>
      <c r="M5301" s="876"/>
      <c r="N5301" s="876"/>
      <c r="O5301" s="876"/>
      <c r="P5301" s="876"/>
      <c r="Q5301" s="876"/>
      <c r="R5301" s="876"/>
      <c r="S5301" s="876"/>
      <c r="T5301" s="876"/>
      <c r="U5301" s="876"/>
      <c r="V5301" s="876"/>
      <c r="W5301" s="876"/>
      <c r="X5301" s="876"/>
      <c r="Y5301" s="876"/>
      <c r="Z5301" s="876"/>
      <c r="AA5301" s="876"/>
      <c r="AB5301" s="876"/>
      <c r="AC5301" s="876"/>
      <c r="AD5301" s="876"/>
      <c r="AE5301" s="164"/>
      <c r="AF5301" s="164"/>
      <c r="AG5301" s="164"/>
      <c r="AH5301" s="164"/>
      <c r="AI5301" s="164"/>
      <c r="AJ5301" s="164"/>
      <c r="AK5301" s="164"/>
      <c r="AL5301" s="164"/>
      <c r="AM5301" s="164"/>
      <c r="AN5301" s="164"/>
      <c r="AO5301" s="164"/>
      <c r="AP5301" s="164"/>
      <c r="AQ5301" s="164"/>
      <c r="AR5301" s="164"/>
      <c r="AS5301" s="164"/>
      <c r="AT5301" s="164"/>
      <c r="AU5301" s="164"/>
      <c r="AV5301" s="164"/>
      <c r="AW5301" s="164"/>
      <c r="AX5301" s="164"/>
      <c r="AY5301" s="164"/>
      <c r="AZ5301" s="164"/>
      <c r="BA5301" s="164"/>
      <c r="BB5301" s="164"/>
      <c r="BC5301" s="164"/>
      <c r="BD5301" s="164"/>
      <c r="BE5301" s="164"/>
      <c r="BF5301" s="164"/>
      <c r="BG5301" s="164"/>
      <c r="BH5301" s="164"/>
      <c r="BI5301" s="164"/>
      <c r="BJ5301" s="164"/>
      <c r="BK5301" s="164"/>
    </row>
    <row r="5302" spans="1:63" ht="60" customHeight="1">
      <c r="A5302" s="44"/>
      <c r="B5302"/>
      <c r="C5302" s="892"/>
      <c r="D5302" s="893"/>
      <c r="E5302" s="893"/>
      <c r="F5302" s="893"/>
      <c r="G5302" s="893"/>
      <c r="H5302" s="893"/>
      <c r="I5302" s="893"/>
      <c r="J5302" s="893"/>
      <c r="K5302" s="893"/>
      <c r="L5302" s="893"/>
      <c r="M5302" s="893"/>
      <c r="N5302" s="893"/>
      <c r="O5302" s="893"/>
      <c r="P5302" s="893"/>
      <c r="Q5302" s="893"/>
      <c r="R5302" s="893"/>
      <c r="S5302" s="893"/>
      <c r="T5302" s="893"/>
      <c r="U5302" s="893"/>
      <c r="V5302" s="893"/>
      <c r="W5302" s="893"/>
      <c r="X5302" s="893"/>
      <c r="Y5302" s="893"/>
      <c r="Z5302" s="893"/>
      <c r="AA5302" s="893"/>
      <c r="AB5302" s="893"/>
      <c r="AC5302" s="893"/>
      <c r="AD5302" s="894"/>
      <c r="AE5302" s="164"/>
      <c r="AF5302" s="164"/>
      <c r="AG5302" s="164"/>
      <c r="AH5302" s="164"/>
      <c r="AI5302" s="164"/>
      <c r="AJ5302" s="164"/>
      <c r="AK5302" s="164"/>
      <c r="AL5302" s="164"/>
      <c r="AM5302" s="164"/>
      <c r="AN5302" s="164"/>
      <c r="AO5302" s="164"/>
      <c r="AP5302" s="164"/>
      <c r="AQ5302" s="164"/>
      <c r="AR5302" s="164"/>
      <c r="AS5302" s="164"/>
      <c r="AT5302" s="164"/>
      <c r="AU5302" s="164"/>
      <c r="AV5302" s="164"/>
      <c r="AW5302" s="164"/>
      <c r="AX5302" s="164"/>
      <c r="AY5302" s="164"/>
      <c r="AZ5302" s="164"/>
      <c r="BA5302" s="164"/>
      <c r="BB5302" s="164"/>
      <c r="BC5302" s="164"/>
      <c r="BD5302" s="164"/>
      <c r="BE5302" s="164"/>
      <c r="BF5302" s="164"/>
      <c r="BG5302" s="164"/>
      <c r="BH5302" s="164"/>
      <c r="BI5302" s="164"/>
      <c r="BJ5302" s="164"/>
      <c r="BK5302" s="164"/>
    </row>
    <row r="5303" spans="1:63" ht="15" customHeight="1">
      <c r="A5303" s="44"/>
      <c r="B5303" s="811" t="str">
        <f>AS5285</f>
        <v/>
      </c>
      <c r="C5303" s="811"/>
      <c r="D5303" s="811"/>
      <c r="E5303" s="811"/>
      <c r="F5303" s="811"/>
      <c r="G5303" s="811"/>
      <c r="H5303" s="811"/>
      <c r="I5303" s="811"/>
      <c r="J5303" s="811"/>
      <c r="K5303" s="811"/>
      <c r="L5303" s="811"/>
      <c r="M5303" s="811"/>
      <c r="N5303" s="811"/>
      <c r="O5303" s="811"/>
      <c r="P5303" s="811"/>
      <c r="Q5303" s="811"/>
      <c r="R5303" s="811"/>
      <c r="S5303" s="811"/>
      <c r="T5303" s="811"/>
      <c r="U5303" s="811"/>
      <c r="V5303" s="811"/>
      <c r="W5303" s="811"/>
      <c r="X5303" s="811"/>
      <c r="Y5303" s="811"/>
      <c r="Z5303" s="811"/>
      <c r="AA5303" s="811"/>
      <c r="AB5303" s="811"/>
      <c r="AC5303" s="811"/>
      <c r="AD5303" s="811"/>
      <c r="AE5303" s="811"/>
      <c r="AF5303" s="164"/>
      <c r="AG5303" s="164"/>
      <c r="AH5303" s="164"/>
      <c r="AI5303" s="826"/>
      <c r="AJ5303" s="826"/>
      <c r="AK5303" s="826"/>
      <c r="AL5303" s="826"/>
      <c r="AM5303" s="826"/>
      <c r="AN5303" s="826"/>
      <c r="AO5303" s="826"/>
      <c r="AP5303" s="826"/>
      <c r="AQ5303" s="826"/>
      <c r="AR5303" s="826"/>
      <c r="AS5303" s="826"/>
      <c r="AT5303" s="826"/>
      <c r="AU5303" s="826"/>
      <c r="AV5303" s="826"/>
      <c r="AW5303" s="826"/>
      <c r="AX5303" s="826"/>
      <c r="AY5303" s="826"/>
      <c r="AZ5303" s="826"/>
      <c r="BA5303" s="826"/>
      <c r="BB5303" s="826"/>
      <c r="BC5303" s="826"/>
      <c r="BD5303" s="826"/>
      <c r="BE5303" s="826"/>
      <c r="BF5303" s="826"/>
      <c r="BG5303" s="826"/>
      <c r="BH5303" s="826"/>
      <c r="BI5303" s="826"/>
      <c r="BJ5303" s="826"/>
      <c r="BK5303" s="826"/>
    </row>
    <row r="5304" spans="1:63" ht="15" customHeight="1">
      <c r="A5304" s="44"/>
      <c r="B5304" s="807" t="str">
        <f>IF(AL5286&gt;0,"El nombre debe registrarse en mayúsculas, sin comillas ni signos de acentuación, puntuación, paréntesis y abreviaturas","")</f>
        <v/>
      </c>
      <c r="C5304" s="807"/>
      <c r="D5304" s="807"/>
      <c r="E5304" s="807"/>
      <c r="F5304" s="807"/>
      <c r="G5304" s="807"/>
      <c r="H5304" s="807"/>
      <c r="I5304" s="807"/>
      <c r="J5304" s="807"/>
      <c r="K5304" s="807"/>
      <c r="L5304" s="807"/>
      <c r="M5304" s="807"/>
      <c r="N5304" s="807"/>
      <c r="O5304" s="807"/>
      <c r="P5304" s="807"/>
      <c r="Q5304" s="807"/>
      <c r="R5304" s="807"/>
      <c r="S5304" s="807"/>
      <c r="T5304" s="807"/>
      <c r="U5304" s="807"/>
      <c r="V5304" s="807"/>
      <c r="W5304" s="807"/>
      <c r="X5304" s="807"/>
      <c r="Y5304" s="807"/>
      <c r="Z5304" s="807"/>
      <c r="AA5304" s="807"/>
      <c r="AB5304" s="807"/>
      <c r="AC5304" s="807"/>
      <c r="AD5304" s="807"/>
      <c r="AE5304" s="164"/>
      <c r="AF5304" s="164"/>
      <c r="AG5304" s="164"/>
      <c r="AH5304" s="164"/>
      <c r="AI5304" s="164"/>
      <c r="AJ5304" s="164"/>
      <c r="AK5304" s="164"/>
      <c r="AL5304" s="164"/>
      <c r="AM5304" s="164"/>
      <c r="AN5304" s="164"/>
      <c r="AO5304" s="164"/>
      <c r="AP5304" s="164"/>
      <c r="AQ5304" s="164"/>
      <c r="AR5304" s="164"/>
      <c r="AS5304" s="164"/>
      <c r="AT5304" s="164"/>
      <c r="AU5304" s="164"/>
      <c r="AV5304" s="164"/>
      <c r="AW5304" s="164"/>
      <c r="AX5304" s="164"/>
      <c r="AY5304" s="164"/>
      <c r="AZ5304" s="164"/>
      <c r="BA5304" s="164"/>
      <c r="BB5304" s="164"/>
      <c r="BC5304" s="164"/>
      <c r="BD5304" s="164"/>
      <c r="BE5304" s="164"/>
      <c r="BF5304" s="164"/>
      <c r="BG5304" s="164"/>
      <c r="BH5304" s="164"/>
      <c r="BI5304" s="164"/>
      <c r="BJ5304" s="164"/>
      <c r="BK5304" s="164"/>
    </row>
    <row r="5305" spans="1:63" ht="15" customHeight="1">
      <c r="A5305" s="44"/>
      <c r="B5305"/>
      <c r="C5305" s="654"/>
      <c r="D5305" s="160"/>
      <c r="E5305" s="160"/>
      <c r="F5305" s="160"/>
      <c r="G5305" s="160"/>
      <c r="H5305" s="160"/>
      <c r="I5305" s="160"/>
      <c r="J5305" s="160"/>
      <c r="K5305"/>
      <c r="L5305"/>
      <c r="M5305"/>
      <c r="N5305"/>
      <c r="O5305"/>
      <c r="P5305"/>
      <c r="Q5305"/>
      <c r="R5305"/>
      <c r="S5305"/>
      <c r="T5305"/>
      <c r="U5305"/>
      <c r="V5305"/>
      <c r="W5305"/>
      <c r="X5305"/>
      <c r="Y5305"/>
      <c r="Z5305"/>
      <c r="AA5305"/>
      <c r="AB5305"/>
      <c r="AC5305"/>
      <c r="AD5305"/>
      <c r="AE5305" s="164"/>
      <c r="AF5305" s="164"/>
      <c r="AG5305" s="164"/>
      <c r="AH5305" s="164"/>
      <c r="AI5305" s="164"/>
      <c r="AJ5305" s="164"/>
      <c r="AK5305" s="164"/>
      <c r="AL5305" s="164"/>
      <c r="AM5305" s="164"/>
      <c r="AN5305" s="164"/>
      <c r="AO5305" s="164"/>
      <c r="AP5305" s="164"/>
      <c r="AQ5305" s="164"/>
      <c r="AR5305" s="164"/>
      <c r="AS5305" s="164"/>
      <c r="AT5305" s="164"/>
      <c r="AU5305" s="164"/>
      <c r="AV5305" s="164"/>
      <c r="AW5305" s="164"/>
      <c r="AX5305" s="164"/>
      <c r="AY5305" s="164"/>
      <c r="AZ5305" s="164"/>
      <c r="BA5305" s="164"/>
      <c r="BB5305" s="164"/>
      <c r="BC5305" s="164"/>
      <c r="BD5305" s="164"/>
      <c r="BE5305" s="164"/>
      <c r="BF5305" s="164"/>
      <c r="BG5305" s="164"/>
      <c r="BH5305" s="164"/>
      <c r="BI5305" s="164"/>
      <c r="BJ5305" s="164"/>
      <c r="BK5305" s="164"/>
    </row>
    <row r="5306" spans="1:63" ht="15" customHeight="1">
      <c r="A5306" s="44"/>
      <c r="B5306"/>
      <c r="C5306" s="654"/>
      <c r="D5306" s="160"/>
      <c r="E5306" s="160"/>
      <c r="F5306" s="160"/>
      <c r="G5306" s="160"/>
      <c r="H5306" s="160"/>
      <c r="I5306" s="160"/>
      <c r="J5306" s="160"/>
      <c r="K5306"/>
      <c r="L5306"/>
      <c r="M5306"/>
      <c r="N5306"/>
      <c r="O5306"/>
      <c r="P5306"/>
      <c r="Q5306"/>
      <c r="R5306"/>
      <c r="S5306"/>
      <c r="T5306"/>
      <c r="U5306"/>
      <c r="V5306"/>
      <c r="W5306"/>
      <c r="X5306"/>
      <c r="Y5306"/>
      <c r="Z5306"/>
      <c r="AA5306"/>
      <c r="AB5306"/>
      <c r="AC5306"/>
      <c r="AD5306"/>
      <c r="AE5306" s="164"/>
      <c r="AF5306" s="164"/>
      <c r="AG5306" s="164"/>
      <c r="AH5306" s="164"/>
      <c r="AI5306" s="164"/>
      <c r="AJ5306" s="164"/>
      <c r="AK5306" s="164"/>
      <c r="AL5306" s="164"/>
      <c r="AM5306" s="164"/>
      <c r="AN5306" s="164"/>
      <c r="AO5306" s="164"/>
      <c r="AP5306" s="164"/>
      <c r="AQ5306" s="164"/>
      <c r="AR5306" s="164"/>
      <c r="AS5306" s="164"/>
      <c r="AT5306" s="164"/>
      <c r="AU5306" s="164"/>
      <c r="AV5306" s="164"/>
      <c r="AW5306" s="164"/>
      <c r="AX5306" s="164"/>
      <c r="AY5306" s="164"/>
      <c r="AZ5306" s="164"/>
      <c r="BA5306" s="164"/>
      <c r="BB5306" s="164"/>
      <c r="BC5306" s="164"/>
      <c r="BD5306" s="164"/>
      <c r="BE5306" s="164"/>
      <c r="BF5306" s="164"/>
      <c r="BG5306" s="164"/>
      <c r="BH5306" s="164"/>
      <c r="BI5306" s="164"/>
      <c r="BJ5306" s="164"/>
      <c r="BK5306" s="164"/>
    </row>
    <row r="5307" spans="1:63" ht="15" customHeight="1">
      <c r="A5307" s="44"/>
      <c r="B5307"/>
      <c r="C5307"/>
      <c r="D5307"/>
      <c r="E5307"/>
      <c r="F5307"/>
      <c r="G5307"/>
      <c r="H5307"/>
      <c r="I5307"/>
      <c r="J5307"/>
      <c r="K5307"/>
      <c r="L5307"/>
      <c r="M5307"/>
      <c r="N5307"/>
      <c r="O5307"/>
      <c r="P5307"/>
      <c r="Q5307"/>
      <c r="R5307"/>
      <c r="S5307"/>
      <c r="T5307"/>
      <c r="U5307"/>
      <c r="V5307"/>
      <c r="W5307"/>
      <c r="X5307"/>
      <c r="Y5307"/>
      <c r="Z5307"/>
      <c r="AA5307"/>
      <c r="AB5307"/>
      <c r="AC5307"/>
      <c r="AD5307"/>
      <c r="AE5307" s="164"/>
      <c r="AF5307" s="164"/>
      <c r="AG5307" s="164"/>
      <c r="AH5307" s="164"/>
      <c r="AI5307" s="164"/>
      <c r="AJ5307" s="164"/>
      <c r="AK5307" s="164"/>
      <c r="AL5307" s="164"/>
      <c r="AM5307" s="164"/>
      <c r="AN5307" s="164"/>
      <c r="AO5307" s="164"/>
      <c r="AP5307" s="164"/>
      <c r="AQ5307" s="164"/>
      <c r="AR5307" s="164"/>
      <c r="AS5307" s="164"/>
      <c r="AT5307" s="164"/>
      <c r="AU5307" s="164"/>
      <c r="AV5307" s="164"/>
      <c r="AW5307" s="164"/>
      <c r="AX5307" s="164"/>
      <c r="AY5307" s="164"/>
      <c r="AZ5307" s="164"/>
      <c r="BA5307" s="164"/>
      <c r="BB5307" s="164"/>
      <c r="BC5307" s="164"/>
      <c r="BD5307" s="164"/>
      <c r="BE5307" s="164"/>
      <c r="BF5307" s="164"/>
      <c r="BG5307" s="164"/>
      <c r="BH5307" s="164"/>
      <c r="BI5307" s="164"/>
      <c r="BJ5307" s="164"/>
      <c r="BK5307" s="164"/>
    </row>
    <row r="5308" spans="1:63" ht="15" customHeight="1" thickBot="1">
      <c r="A5308" s="44"/>
      <c r="B5308"/>
      <c r="C5308"/>
      <c r="D5308"/>
      <c r="E5308"/>
      <c r="F5308"/>
      <c r="G5308"/>
      <c r="H5308"/>
      <c r="I5308"/>
      <c r="J5308"/>
      <c r="K5308"/>
      <c r="L5308"/>
      <c r="M5308"/>
      <c r="N5308"/>
      <c r="O5308"/>
      <c r="P5308"/>
      <c r="Q5308"/>
      <c r="R5308"/>
      <c r="S5308"/>
      <c r="T5308"/>
      <c r="U5308"/>
      <c r="V5308"/>
      <c r="W5308"/>
      <c r="X5308"/>
      <c r="Y5308"/>
      <c r="Z5308"/>
      <c r="AA5308"/>
      <c r="AB5308"/>
      <c r="AC5308"/>
      <c r="AD5308"/>
      <c r="AE5308" s="164"/>
      <c r="AF5308" s="164"/>
      <c r="AG5308" s="164"/>
      <c r="AH5308" s="164"/>
      <c r="AI5308" s="164"/>
      <c r="AJ5308" s="164"/>
      <c r="AK5308" s="164"/>
      <c r="AL5308" s="164"/>
      <c r="AM5308" s="164"/>
      <c r="AN5308" s="164"/>
      <c r="AO5308" s="164"/>
      <c r="AP5308" s="164"/>
      <c r="AQ5308" s="164"/>
      <c r="AR5308" s="164"/>
      <c r="AS5308" s="164"/>
      <c r="AT5308" s="164"/>
      <c r="AU5308" s="164"/>
      <c r="AV5308" s="164"/>
      <c r="AW5308" s="164"/>
      <c r="AX5308" s="164"/>
      <c r="AY5308" s="164"/>
      <c r="AZ5308" s="164"/>
      <c r="BA5308" s="164"/>
      <c r="BB5308" s="164"/>
      <c r="BC5308" s="164"/>
      <c r="BD5308" s="164"/>
      <c r="BE5308" s="164"/>
      <c r="BF5308" s="164"/>
      <c r="BG5308" s="164"/>
      <c r="BH5308" s="164"/>
      <c r="BI5308" s="164"/>
      <c r="BJ5308" s="164"/>
      <c r="BK5308" s="164"/>
    </row>
    <row r="5309" spans="1:63" ht="15" customHeight="1" thickBot="1">
      <c r="A5309" s="48" t="s">
        <v>5068</v>
      </c>
      <c r="B5309" s="921" t="s">
        <v>9209</v>
      </c>
      <c r="C5309" s="922"/>
      <c r="D5309" s="922"/>
      <c r="E5309" s="922"/>
      <c r="F5309" s="922"/>
      <c r="G5309" s="922"/>
      <c r="H5309" s="922"/>
      <c r="I5309" s="922"/>
      <c r="J5309" s="922"/>
      <c r="K5309" s="922"/>
      <c r="L5309" s="922"/>
      <c r="M5309" s="922"/>
      <c r="N5309" s="922"/>
      <c r="O5309" s="922"/>
      <c r="P5309" s="922"/>
      <c r="Q5309" s="922"/>
      <c r="R5309" s="922"/>
      <c r="S5309" s="922"/>
      <c r="T5309" s="922"/>
      <c r="U5309" s="922"/>
      <c r="V5309" s="922"/>
      <c r="W5309" s="922"/>
      <c r="X5309" s="922"/>
      <c r="Y5309" s="922"/>
      <c r="Z5309" s="922"/>
      <c r="AA5309" s="922"/>
      <c r="AB5309" s="922"/>
      <c r="AC5309" s="922"/>
      <c r="AD5309" s="923"/>
      <c r="AE5309" s="164"/>
      <c r="AF5309" s="164"/>
      <c r="AG5309" s="164"/>
      <c r="AH5309" s="164"/>
      <c r="AI5309" s="164"/>
      <c r="AJ5309" s="164"/>
      <c r="AK5309" s="164"/>
      <c r="AL5309" s="164"/>
      <c r="AM5309" s="164"/>
      <c r="AN5309" s="164"/>
      <c r="AO5309" s="164"/>
      <c r="AP5309" s="164"/>
      <c r="AQ5309" s="164"/>
      <c r="AR5309" s="164"/>
      <c r="AS5309" s="164"/>
      <c r="AT5309" s="164"/>
      <c r="AU5309" s="164"/>
      <c r="AV5309" s="164"/>
      <c r="AW5309" s="164"/>
      <c r="AX5309" s="164"/>
      <c r="AY5309" s="164"/>
      <c r="AZ5309" s="164"/>
      <c r="BA5309" s="164"/>
      <c r="BB5309" s="164"/>
      <c r="BC5309" s="164"/>
      <c r="BD5309" s="164"/>
      <c r="BE5309" s="164"/>
      <c r="BF5309" s="164"/>
      <c r="BG5309" s="164"/>
      <c r="BH5309" s="164"/>
      <c r="BI5309" s="164"/>
      <c r="BJ5309" s="164"/>
      <c r="BK5309" s="164"/>
    </row>
    <row r="5310" spans="1:63" ht="15" customHeight="1">
      <c r="A5310" s="57"/>
      <c r="B5310" s="931" t="s">
        <v>5353</v>
      </c>
      <c r="C5310" s="932"/>
      <c r="D5310" s="932"/>
      <c r="E5310" s="932"/>
      <c r="F5310" s="932"/>
      <c r="G5310" s="932"/>
      <c r="H5310" s="932"/>
      <c r="I5310" s="932"/>
      <c r="J5310" s="932"/>
      <c r="K5310" s="932"/>
      <c r="L5310" s="932"/>
      <c r="M5310" s="932"/>
      <c r="N5310" s="932"/>
      <c r="O5310" s="932"/>
      <c r="P5310" s="932"/>
      <c r="Q5310" s="932"/>
      <c r="R5310" s="932"/>
      <c r="S5310" s="932"/>
      <c r="T5310" s="932"/>
      <c r="U5310" s="932"/>
      <c r="V5310" s="932"/>
      <c r="W5310" s="932"/>
      <c r="X5310" s="932"/>
      <c r="Y5310" s="932"/>
      <c r="Z5310" s="932"/>
      <c r="AA5310" s="932"/>
      <c r="AB5310" s="932"/>
      <c r="AC5310" s="932"/>
      <c r="AD5310" s="933"/>
      <c r="AE5310" s="164"/>
      <c r="AF5310" s="164"/>
      <c r="AG5310" s="164"/>
      <c r="AH5310" s="164"/>
      <c r="AI5310" s="164"/>
      <c r="AJ5310" s="164"/>
      <c r="AK5310" s="164"/>
      <c r="AL5310" s="164"/>
      <c r="AM5310" s="164"/>
      <c r="AN5310" s="164"/>
      <c r="AO5310" s="164"/>
      <c r="AP5310" s="164"/>
      <c r="AQ5310" s="164"/>
      <c r="AR5310" s="164"/>
      <c r="AS5310" s="164"/>
      <c r="AT5310" s="164"/>
      <c r="AU5310" s="164"/>
      <c r="AV5310" s="164"/>
      <c r="AW5310" s="164"/>
      <c r="AX5310" s="164"/>
      <c r="AY5310" s="164"/>
      <c r="AZ5310" s="164"/>
      <c r="BA5310" s="164"/>
      <c r="BB5310" s="164"/>
      <c r="BC5310" s="164"/>
      <c r="BD5310" s="164"/>
      <c r="BE5310" s="164"/>
      <c r="BF5310" s="164"/>
      <c r="BG5310" s="164"/>
      <c r="BH5310" s="164"/>
      <c r="BI5310" s="164"/>
      <c r="BJ5310" s="164"/>
      <c r="BK5310" s="164"/>
    </row>
    <row r="5311" spans="1:63" ht="36" customHeight="1">
      <c r="A5311" s="57"/>
      <c r="B5311" s="68"/>
      <c r="C5311" s="737" t="s">
        <v>9210</v>
      </c>
      <c r="D5311" s="737"/>
      <c r="E5311" s="737"/>
      <c r="F5311" s="737"/>
      <c r="G5311" s="737"/>
      <c r="H5311" s="737"/>
      <c r="I5311" s="737"/>
      <c r="J5311" s="737"/>
      <c r="K5311" s="737"/>
      <c r="L5311" s="737"/>
      <c r="M5311" s="737"/>
      <c r="N5311" s="737"/>
      <c r="O5311" s="737"/>
      <c r="P5311" s="737"/>
      <c r="Q5311" s="737"/>
      <c r="R5311" s="737"/>
      <c r="S5311" s="737"/>
      <c r="T5311" s="737"/>
      <c r="U5311" s="737"/>
      <c r="V5311" s="737"/>
      <c r="W5311" s="737"/>
      <c r="X5311" s="737"/>
      <c r="Y5311" s="737"/>
      <c r="Z5311" s="737"/>
      <c r="AA5311" s="737"/>
      <c r="AB5311" s="737"/>
      <c r="AC5311" s="737"/>
      <c r="AD5311" s="738"/>
      <c r="AE5311" s="164"/>
      <c r="AF5311" s="164"/>
      <c r="AG5311" s="164"/>
      <c r="AH5311" s="164"/>
      <c r="AI5311" s="164"/>
      <c r="AJ5311" s="164"/>
      <c r="AK5311" s="164"/>
      <c r="AL5311" s="164"/>
      <c r="AM5311" s="164"/>
      <c r="AN5311" s="164"/>
      <c r="AO5311" s="164"/>
      <c r="AP5311" s="164"/>
      <c r="AQ5311" s="164"/>
      <c r="AR5311" s="164"/>
      <c r="AS5311" s="164"/>
      <c r="AT5311" s="164"/>
      <c r="AU5311" s="164"/>
      <c r="AV5311" s="164"/>
      <c r="AW5311" s="164"/>
      <c r="AX5311" s="164"/>
      <c r="AY5311" s="164"/>
      <c r="AZ5311" s="164"/>
      <c r="BA5311" s="164"/>
      <c r="BB5311" s="164"/>
      <c r="BC5311" s="164"/>
      <c r="BD5311" s="164"/>
      <c r="BE5311" s="164"/>
      <c r="BF5311" s="164"/>
      <c r="BG5311" s="164"/>
      <c r="BH5311" s="164"/>
      <c r="BI5311" s="164"/>
      <c r="BJ5311" s="164"/>
      <c r="BK5311" s="164"/>
    </row>
    <row r="5312" spans="1:63" ht="15" customHeight="1">
      <c r="A5312" s="57"/>
      <c r="B5312" s="26"/>
      <c r="C5312" s="26"/>
      <c r="D5312" s="26"/>
      <c r="E5312" s="26"/>
      <c r="F5312" s="26"/>
      <c r="G5312" s="26"/>
      <c r="H5312" s="26"/>
      <c r="I5312" s="26"/>
      <c r="J5312" s="26"/>
      <c r="K5312" s="26"/>
      <c r="L5312" s="26"/>
      <c r="M5312" s="26"/>
      <c r="N5312" s="26"/>
      <c r="O5312" s="26"/>
      <c r="P5312" s="26"/>
      <c r="Q5312" s="26"/>
      <c r="R5312" s="26"/>
      <c r="S5312" s="26"/>
      <c r="T5312" s="26"/>
      <c r="U5312" s="26"/>
      <c r="V5312" s="26"/>
      <c r="W5312" s="26"/>
      <c r="X5312" s="26"/>
      <c r="Y5312" s="26"/>
      <c r="Z5312" s="26"/>
      <c r="AA5312" s="26"/>
      <c r="AB5312" s="26"/>
      <c r="AC5312" s="26"/>
      <c r="AD5312" s="26"/>
      <c r="AE5312" s="164"/>
      <c r="AF5312" s="164"/>
      <c r="AG5312" s="164"/>
      <c r="AH5312" s="164"/>
      <c r="AI5312" s="164"/>
      <c r="AJ5312" s="164"/>
      <c r="AK5312" s="164"/>
      <c r="AL5312" s="164"/>
      <c r="AM5312" s="164"/>
      <c r="AN5312" s="164"/>
      <c r="AO5312" s="164"/>
      <c r="AP5312" s="164"/>
      <c r="AQ5312" s="164"/>
      <c r="AR5312" s="164"/>
      <c r="AS5312" s="164"/>
      <c r="AT5312" s="164"/>
      <c r="AU5312" s="164"/>
      <c r="AV5312" s="164"/>
      <c r="AW5312" s="164"/>
      <c r="AX5312" s="164"/>
      <c r="AY5312" s="164"/>
      <c r="AZ5312" s="164"/>
      <c r="BA5312" s="164"/>
      <c r="BB5312" s="164"/>
      <c r="BC5312" s="164"/>
      <c r="BD5312" s="164"/>
      <c r="BE5312" s="164"/>
      <c r="BF5312" s="164"/>
      <c r="BG5312" s="164"/>
      <c r="BH5312" s="164"/>
      <c r="BI5312" s="164"/>
      <c r="BJ5312" s="164"/>
      <c r="BK5312" s="164"/>
    </row>
    <row r="5313" spans="1:33" ht="24" customHeight="1">
      <c r="A5313" s="22" t="s">
        <v>9211</v>
      </c>
      <c r="B5313" s="918" t="s">
        <v>9212</v>
      </c>
      <c r="C5313" s="918"/>
      <c r="D5313" s="918"/>
      <c r="E5313" s="918"/>
      <c r="F5313" s="918"/>
      <c r="G5313" s="918"/>
      <c r="H5313" s="918"/>
      <c r="I5313" s="918"/>
      <c r="J5313" s="918"/>
      <c r="K5313" s="918"/>
      <c r="L5313" s="918"/>
      <c r="M5313" s="918"/>
      <c r="N5313" s="918"/>
      <c r="O5313" s="918"/>
      <c r="P5313" s="918"/>
      <c r="Q5313" s="918"/>
      <c r="R5313" s="918"/>
      <c r="S5313" s="918"/>
      <c r="T5313" s="918"/>
      <c r="U5313" s="918"/>
      <c r="V5313" s="918"/>
      <c r="W5313" s="918"/>
      <c r="X5313" s="918"/>
      <c r="Y5313" s="918"/>
      <c r="Z5313" s="918"/>
      <c r="AA5313" s="918"/>
      <c r="AB5313" s="918"/>
      <c r="AC5313" s="918"/>
      <c r="AD5313" s="918"/>
      <c r="AE5313" s="164"/>
      <c r="AF5313" s="164"/>
      <c r="AG5313" s="164"/>
    </row>
    <row r="5314" spans="1:33" ht="15" customHeight="1">
      <c r="A5314" s="140"/>
      <c r="B5314" s="25"/>
      <c r="C5314" s="861" t="s">
        <v>6033</v>
      </c>
      <c r="D5314" s="861"/>
      <c r="E5314" s="861"/>
      <c r="F5314" s="861"/>
      <c r="G5314" s="861"/>
      <c r="H5314" s="861"/>
      <c r="I5314" s="861"/>
      <c r="J5314" s="861"/>
      <c r="K5314" s="861"/>
      <c r="L5314" s="861"/>
      <c r="M5314" s="861"/>
      <c r="N5314" s="861"/>
      <c r="O5314" s="861"/>
      <c r="P5314" s="861"/>
      <c r="Q5314" s="861"/>
      <c r="R5314" s="861"/>
      <c r="S5314" s="861"/>
      <c r="T5314" s="861"/>
      <c r="U5314" s="861"/>
      <c r="V5314" s="861"/>
      <c r="W5314" s="861"/>
      <c r="X5314" s="861"/>
      <c r="Y5314" s="861"/>
      <c r="Z5314" s="861"/>
      <c r="AA5314" s="861"/>
      <c r="AB5314" s="861"/>
      <c r="AC5314" s="861"/>
      <c r="AD5314" s="861"/>
      <c r="AE5314" s="164"/>
      <c r="AF5314" s="164"/>
      <c r="AG5314" s="482" t="s">
        <v>5313</v>
      </c>
    </row>
    <row r="5315" spans="1:33" ht="15" customHeight="1" thickBot="1">
      <c r="A5315" s="140"/>
      <c r="B5315" s="15"/>
      <c r="C5315" s="15"/>
      <c r="D5315" s="15"/>
      <c r="E5315" s="15"/>
      <c r="F5315" s="15"/>
      <c r="G5315" s="15"/>
      <c r="H5315" s="15"/>
      <c r="I5315" s="15"/>
      <c r="J5315" s="15"/>
      <c r="K5315" s="15"/>
      <c r="L5315" s="15"/>
      <c r="M5315" s="15"/>
      <c r="N5315" s="15"/>
      <c r="O5315" s="15"/>
      <c r="P5315" s="15"/>
      <c r="Q5315" s="15"/>
      <c r="R5315" s="15"/>
      <c r="S5315" s="15"/>
      <c r="T5315" s="15"/>
      <c r="U5315" s="15"/>
      <c r="V5315" s="15"/>
      <c r="W5315" s="15"/>
      <c r="X5315" s="15"/>
      <c r="Y5315" s="15"/>
      <c r="Z5315" s="15"/>
      <c r="AA5315" s="15"/>
      <c r="AB5315" s="15"/>
      <c r="AC5315" s="15"/>
      <c r="AD5315" s="15"/>
      <c r="AE5315" s="164"/>
      <c r="AF5315" s="164"/>
      <c r="AG5315" s="482" t="s">
        <v>6034</v>
      </c>
    </row>
    <row r="5316" spans="1:33" ht="15" customHeight="1" thickBot="1">
      <c r="A5316" s="140"/>
      <c r="B5316" s="141"/>
      <c r="C5316" s="615"/>
      <c r="D5316" s="160" t="s">
        <v>6035</v>
      </c>
      <c r="E5316" s="26"/>
      <c r="F5316" s="26"/>
      <c r="G5316" s="26"/>
      <c r="H5316" s="26"/>
      <c r="I5316" s="615"/>
      <c r="J5316" s="160" t="s">
        <v>9213</v>
      </c>
      <c r="K5316" s="26"/>
      <c r="L5316" s="26"/>
      <c r="M5316" s="26"/>
      <c r="N5316" s="26"/>
      <c r="O5316" s="26"/>
      <c r="P5316" s="26"/>
      <c r="Q5316" s="26"/>
      <c r="R5316" s="26"/>
      <c r="S5316" s="26"/>
      <c r="T5316" s="615"/>
      <c r="U5316" s="160" t="s">
        <v>9214</v>
      </c>
      <c r="V5316" s="26"/>
      <c r="W5316" s="26"/>
      <c r="X5316" s="26"/>
      <c r="Y5316" s="26"/>
      <c r="Z5316" s="26"/>
      <c r="AA5316" s="26"/>
      <c r="AB5316" s="26"/>
      <c r="AC5316" s="26"/>
      <c r="AD5316" s="25"/>
      <c r="AE5316" s="164"/>
      <c r="AF5316" s="164"/>
      <c r="AG5316" s="280">
        <f>IF(COUNTA(C5316,I5316,T5316)=1,0,IF(COUNTA(C5316,I5316,T5316)=0,0,1))</f>
        <v>0</v>
      </c>
    </row>
    <row r="5317" spans="1:33" ht="15" customHeight="1">
      <c r="A5317" s="140"/>
      <c r="B5317" s="33"/>
      <c r="C5317" s="33"/>
      <c r="D5317" s="142"/>
      <c r="E5317" s="33"/>
      <c r="F5317" s="33"/>
      <c r="G5317" s="33"/>
      <c r="H5317" s="33"/>
      <c r="I5317" s="33"/>
      <c r="J5317" s="142"/>
      <c r="K5317" s="33"/>
      <c r="L5317" s="33"/>
      <c r="M5317" s="33"/>
      <c r="N5317" s="33"/>
      <c r="O5317" s="33"/>
      <c r="P5317" s="33"/>
      <c r="Q5317" s="33"/>
      <c r="R5317" s="33"/>
      <c r="S5317" s="33"/>
      <c r="T5317" s="33"/>
      <c r="U5317" s="33"/>
      <c r="V5317" s="33"/>
      <c r="W5317" s="33"/>
      <c r="X5317" s="33"/>
      <c r="Y5317" s="33"/>
      <c r="Z5317" s="33"/>
      <c r="AA5317" s="33"/>
      <c r="AB5317" s="33"/>
      <c r="AC5317" s="33"/>
      <c r="AD5317" s="33"/>
      <c r="AE5317" s="164"/>
      <c r="AF5317" s="164"/>
      <c r="AG5317" s="164"/>
    </row>
    <row r="5318" spans="1:33" ht="24" customHeight="1">
      <c r="A5318" s="57"/>
      <c r="B5318" s="26"/>
      <c r="C5318" s="876" t="s">
        <v>5300</v>
      </c>
      <c r="D5318" s="876"/>
      <c r="E5318" s="876"/>
      <c r="F5318" s="876"/>
      <c r="G5318" s="876"/>
      <c r="H5318" s="876"/>
      <c r="I5318" s="876"/>
      <c r="J5318" s="876"/>
      <c r="K5318" s="876"/>
      <c r="L5318" s="876"/>
      <c r="M5318" s="876"/>
      <c r="N5318" s="876"/>
      <c r="O5318" s="876"/>
      <c r="P5318" s="876"/>
      <c r="Q5318" s="876"/>
      <c r="R5318" s="876"/>
      <c r="S5318" s="876"/>
      <c r="T5318" s="876"/>
      <c r="U5318" s="876"/>
      <c r="V5318" s="876"/>
      <c r="W5318" s="876"/>
      <c r="X5318" s="876"/>
      <c r="Y5318" s="876"/>
      <c r="Z5318" s="876"/>
      <c r="AA5318" s="876"/>
      <c r="AB5318" s="876"/>
      <c r="AC5318" s="876"/>
      <c r="AD5318" s="876"/>
      <c r="AE5318" s="164"/>
      <c r="AF5318" s="164"/>
      <c r="AG5318" s="164"/>
    </row>
    <row r="5319" spans="1:33" ht="60" customHeight="1">
      <c r="A5319" s="57"/>
      <c r="B5319" s="26"/>
      <c r="C5319" s="892"/>
      <c r="D5319" s="893"/>
      <c r="E5319" s="893"/>
      <c r="F5319" s="893"/>
      <c r="G5319" s="893"/>
      <c r="H5319" s="893"/>
      <c r="I5319" s="893"/>
      <c r="J5319" s="893"/>
      <c r="K5319" s="893"/>
      <c r="L5319" s="893"/>
      <c r="M5319" s="893"/>
      <c r="N5319" s="893"/>
      <c r="O5319" s="893"/>
      <c r="P5319" s="893"/>
      <c r="Q5319" s="893"/>
      <c r="R5319" s="893"/>
      <c r="S5319" s="893"/>
      <c r="T5319" s="893"/>
      <c r="U5319" s="893"/>
      <c r="V5319" s="893"/>
      <c r="W5319" s="893"/>
      <c r="X5319" s="893"/>
      <c r="Y5319" s="893"/>
      <c r="Z5319" s="893"/>
      <c r="AA5319" s="893"/>
      <c r="AB5319" s="893"/>
      <c r="AC5319" s="893"/>
      <c r="AD5319" s="894"/>
      <c r="AE5319" s="164"/>
      <c r="AF5319" s="164"/>
      <c r="AG5319" s="164"/>
    </row>
    <row r="5320" spans="1:33" ht="15" customHeight="1">
      <c r="A5320" s="57"/>
      <c r="B5320" s="808" t="str">
        <f>IF(AG5316&gt;0,"Favor de seleccionar solo un código","")</f>
        <v/>
      </c>
      <c r="C5320" s="808"/>
      <c r="D5320" s="808"/>
      <c r="E5320" s="808"/>
      <c r="F5320" s="808"/>
      <c r="G5320" s="808"/>
      <c r="H5320" s="808"/>
      <c r="I5320" s="808"/>
      <c r="J5320" s="808"/>
      <c r="K5320" s="808"/>
      <c r="L5320" s="808"/>
      <c r="M5320" s="808"/>
      <c r="N5320" s="808"/>
      <c r="O5320" s="808"/>
      <c r="P5320" s="808"/>
      <c r="Q5320" s="808"/>
      <c r="R5320" s="808"/>
      <c r="S5320" s="808"/>
      <c r="T5320" s="808"/>
      <c r="U5320" s="808"/>
      <c r="V5320" s="808"/>
      <c r="W5320" s="808"/>
      <c r="X5320" s="808"/>
      <c r="Y5320" s="808"/>
      <c r="Z5320" s="808"/>
      <c r="AA5320" s="808"/>
      <c r="AB5320" s="808"/>
      <c r="AC5320" s="808"/>
      <c r="AD5320" s="808"/>
      <c r="AE5320" s="164"/>
      <c r="AF5320" s="164"/>
      <c r="AG5320" s="164"/>
    </row>
    <row r="5321" spans="1:33" ht="15" customHeight="1">
      <c r="A5321" s="57"/>
      <c r="B5321" s="26"/>
      <c r="C5321" s="26"/>
      <c r="D5321" s="26"/>
      <c r="E5321" s="26"/>
      <c r="F5321" s="26"/>
      <c r="G5321" s="26"/>
      <c r="H5321" s="26"/>
      <c r="I5321" s="26"/>
      <c r="J5321" s="26"/>
      <c r="K5321" s="26"/>
      <c r="L5321" s="26"/>
      <c r="M5321" s="26"/>
      <c r="N5321" s="26"/>
      <c r="O5321" s="26"/>
      <c r="P5321" s="26"/>
      <c r="Q5321" s="26"/>
      <c r="R5321" s="26"/>
      <c r="S5321" s="26"/>
      <c r="T5321" s="26"/>
      <c r="U5321" s="26"/>
      <c r="V5321" s="26"/>
      <c r="W5321" s="26"/>
      <c r="X5321" s="26"/>
      <c r="Y5321" s="26"/>
      <c r="Z5321" s="26"/>
      <c r="AA5321" s="26"/>
      <c r="AB5321" s="26"/>
      <c r="AC5321" s="26"/>
      <c r="AD5321" s="26"/>
      <c r="AE5321" s="164"/>
      <c r="AF5321" s="164"/>
      <c r="AG5321" s="164"/>
    </row>
    <row r="5322" spans="1:33" ht="15" customHeight="1">
      <c r="A5322" s="57"/>
      <c r="B5322" s="26"/>
      <c r="C5322" s="26"/>
      <c r="D5322" s="26"/>
      <c r="E5322" s="26"/>
      <c r="F5322" s="26"/>
      <c r="G5322" s="26"/>
      <c r="H5322" s="26"/>
      <c r="I5322" s="26"/>
      <c r="J5322" s="26"/>
      <c r="K5322" s="26"/>
      <c r="L5322" s="26"/>
      <c r="M5322" s="26"/>
      <c r="N5322" s="26"/>
      <c r="O5322" s="26"/>
      <c r="P5322" s="26"/>
      <c r="Q5322" s="26"/>
      <c r="R5322" s="26"/>
      <c r="S5322" s="26"/>
      <c r="T5322" s="26"/>
      <c r="U5322" s="26"/>
      <c r="V5322" s="26"/>
      <c r="W5322" s="26"/>
      <c r="X5322" s="26"/>
      <c r="Y5322" s="26"/>
      <c r="Z5322" s="26"/>
      <c r="AA5322" s="26"/>
      <c r="AB5322" s="26"/>
      <c r="AC5322" s="26"/>
      <c r="AD5322" s="26"/>
      <c r="AE5322" s="164"/>
      <c r="AF5322" s="164"/>
      <c r="AG5322" s="164"/>
    </row>
    <row r="5323" spans="1:33" ht="15" customHeight="1">
      <c r="A5323" s="57"/>
      <c r="B5323" s="26"/>
      <c r="C5323" s="26"/>
      <c r="D5323" s="26"/>
      <c r="E5323" s="26"/>
      <c r="F5323" s="26"/>
      <c r="G5323" s="26"/>
      <c r="H5323" s="26"/>
      <c r="I5323" s="26"/>
      <c r="J5323" s="26"/>
      <c r="K5323" s="26"/>
      <c r="L5323" s="26"/>
      <c r="M5323" s="26"/>
      <c r="N5323" s="26"/>
      <c r="O5323" s="26"/>
      <c r="P5323" s="26"/>
      <c r="Q5323" s="26"/>
      <c r="R5323" s="26"/>
      <c r="S5323" s="26"/>
      <c r="T5323" s="26"/>
      <c r="U5323" s="26"/>
      <c r="V5323" s="26"/>
      <c r="W5323" s="26"/>
      <c r="X5323" s="26"/>
      <c r="Y5323" s="26"/>
      <c r="Z5323" s="26"/>
      <c r="AA5323" s="26"/>
      <c r="AB5323" s="26"/>
      <c r="AC5323" s="26"/>
      <c r="AD5323" s="26"/>
      <c r="AE5323" s="164"/>
      <c r="AF5323" s="164"/>
      <c r="AG5323" s="164"/>
    </row>
    <row r="5324" spans="1:33" ht="15" customHeight="1">
      <c r="A5324" s="57"/>
      <c r="B5324" s="26"/>
      <c r="C5324" s="26"/>
      <c r="D5324" s="26"/>
      <c r="E5324" s="26"/>
      <c r="F5324" s="26"/>
      <c r="G5324" s="26"/>
      <c r="H5324" s="26"/>
      <c r="I5324" s="26"/>
      <c r="J5324" s="26"/>
      <c r="K5324" s="26"/>
      <c r="L5324" s="26"/>
      <c r="M5324" s="26"/>
      <c r="N5324" s="26"/>
      <c r="O5324" s="26"/>
      <c r="P5324" s="26"/>
      <c r="Q5324" s="26"/>
      <c r="R5324" s="26"/>
      <c r="S5324" s="26"/>
      <c r="T5324" s="26"/>
      <c r="U5324" s="26"/>
      <c r="V5324" s="26"/>
      <c r="W5324" s="26"/>
      <c r="X5324" s="26"/>
      <c r="Y5324" s="26"/>
      <c r="Z5324" s="26"/>
      <c r="AA5324" s="26"/>
      <c r="AB5324" s="26"/>
      <c r="AC5324" s="26"/>
      <c r="AD5324" s="26"/>
      <c r="AE5324" s="164"/>
      <c r="AF5324" s="164"/>
      <c r="AG5324" s="164"/>
    </row>
    <row r="5325" spans="1:33" ht="15" customHeight="1">
      <c r="A5325" s="57"/>
      <c r="B5325" s="26"/>
      <c r="C5325" s="26"/>
      <c r="D5325" s="26"/>
      <c r="E5325" s="26"/>
      <c r="F5325" s="26"/>
      <c r="G5325" s="26"/>
      <c r="H5325" s="26"/>
      <c r="I5325" s="26"/>
      <c r="J5325" s="26"/>
      <c r="K5325" s="26"/>
      <c r="L5325" s="26"/>
      <c r="M5325" s="26"/>
      <c r="N5325" s="26"/>
      <c r="O5325" s="26"/>
      <c r="P5325" s="26"/>
      <c r="Q5325" s="26"/>
      <c r="R5325" s="26"/>
      <c r="S5325" s="26"/>
      <c r="T5325" s="26"/>
      <c r="U5325" s="26"/>
      <c r="V5325" s="26"/>
      <c r="W5325" s="26"/>
      <c r="X5325" s="26"/>
      <c r="Y5325" s="26"/>
      <c r="Z5325" s="26"/>
      <c r="AA5325" s="26"/>
      <c r="AB5325" s="26"/>
      <c r="AC5325" s="26"/>
      <c r="AD5325" s="26"/>
      <c r="AE5325" s="164"/>
      <c r="AF5325" s="164"/>
      <c r="AG5325" s="164"/>
    </row>
    <row r="5326" spans="1:33" ht="24" customHeight="1">
      <c r="A5326" s="50" t="s">
        <v>9215</v>
      </c>
      <c r="B5326" s="918" t="s">
        <v>9216</v>
      </c>
      <c r="C5326" s="918"/>
      <c r="D5326" s="918"/>
      <c r="E5326" s="918"/>
      <c r="F5326" s="918"/>
      <c r="G5326" s="918"/>
      <c r="H5326" s="918"/>
      <c r="I5326" s="918"/>
      <c r="J5326" s="918"/>
      <c r="K5326" s="918"/>
      <c r="L5326" s="918"/>
      <c r="M5326" s="918"/>
      <c r="N5326" s="918"/>
      <c r="O5326" s="918"/>
      <c r="P5326" s="918"/>
      <c r="Q5326" s="918"/>
      <c r="R5326" s="918"/>
      <c r="S5326" s="918"/>
      <c r="T5326" s="918"/>
      <c r="U5326" s="918"/>
      <c r="V5326" s="918"/>
      <c r="W5326" s="918"/>
      <c r="X5326" s="918"/>
      <c r="Y5326" s="918"/>
      <c r="Z5326" s="918"/>
      <c r="AA5326" s="918"/>
      <c r="AB5326" s="918"/>
      <c r="AC5326" s="918"/>
      <c r="AD5326" s="918"/>
      <c r="AE5326" s="164"/>
      <c r="AF5326" s="164"/>
      <c r="AG5326" s="164"/>
    </row>
    <row r="5327" spans="1:33" ht="24" customHeight="1">
      <c r="A5327" s="57"/>
      <c r="B5327" s="26"/>
      <c r="C5327" s="733" t="s">
        <v>9217</v>
      </c>
      <c r="D5327" s="733"/>
      <c r="E5327" s="733"/>
      <c r="F5327" s="733"/>
      <c r="G5327" s="733"/>
      <c r="H5327" s="733"/>
      <c r="I5327" s="733"/>
      <c r="J5327" s="733"/>
      <c r="K5327" s="733"/>
      <c r="L5327" s="733"/>
      <c r="M5327" s="733"/>
      <c r="N5327" s="733"/>
      <c r="O5327" s="733"/>
      <c r="P5327" s="733"/>
      <c r="Q5327" s="733"/>
      <c r="R5327" s="733"/>
      <c r="S5327" s="733"/>
      <c r="T5327" s="733"/>
      <c r="U5327" s="733"/>
      <c r="V5327" s="733"/>
      <c r="W5327" s="733"/>
      <c r="X5327" s="733"/>
      <c r="Y5327" s="733"/>
      <c r="Z5327" s="733"/>
      <c r="AA5327" s="733"/>
      <c r="AB5327" s="733"/>
      <c r="AC5327" s="733"/>
      <c r="AD5327" s="733"/>
      <c r="AE5327" s="164"/>
      <c r="AF5327" s="164"/>
      <c r="AG5327" s="164"/>
    </row>
    <row r="5328" spans="1:33" ht="24" customHeight="1">
      <c r="A5328" s="57"/>
      <c r="B5328" s="26"/>
      <c r="C5328" s="876" t="s">
        <v>9218</v>
      </c>
      <c r="D5328" s="876"/>
      <c r="E5328" s="876"/>
      <c r="F5328" s="876"/>
      <c r="G5328" s="876"/>
      <c r="H5328" s="876"/>
      <c r="I5328" s="876"/>
      <c r="J5328" s="876"/>
      <c r="K5328" s="876"/>
      <c r="L5328" s="876"/>
      <c r="M5328" s="876"/>
      <c r="N5328" s="876"/>
      <c r="O5328" s="876"/>
      <c r="P5328" s="876"/>
      <c r="Q5328" s="876"/>
      <c r="R5328" s="876"/>
      <c r="S5328" s="876"/>
      <c r="T5328" s="876"/>
      <c r="U5328" s="876"/>
      <c r="V5328" s="876"/>
      <c r="W5328" s="876"/>
      <c r="X5328" s="876"/>
      <c r="Y5328" s="876"/>
      <c r="Z5328" s="876"/>
      <c r="AA5328" s="876"/>
      <c r="AB5328" s="876"/>
      <c r="AC5328" s="876"/>
      <c r="AD5328" s="876"/>
      <c r="AE5328" s="164"/>
      <c r="AF5328" s="164"/>
      <c r="AG5328" s="164"/>
    </row>
    <row r="5329" spans="1:39" ht="24" customHeight="1">
      <c r="A5329" s="57"/>
      <c r="B5329" s="26"/>
      <c r="C5329" s="733" t="s">
        <v>9219</v>
      </c>
      <c r="D5329" s="733"/>
      <c r="E5329" s="733"/>
      <c r="F5329" s="733"/>
      <c r="G5329" s="733"/>
      <c r="H5329" s="733"/>
      <c r="I5329" s="733"/>
      <c r="J5329" s="733"/>
      <c r="K5329" s="733"/>
      <c r="L5329" s="733"/>
      <c r="M5329" s="733"/>
      <c r="N5329" s="733"/>
      <c r="O5329" s="733"/>
      <c r="P5329" s="733"/>
      <c r="Q5329" s="733"/>
      <c r="R5329" s="733"/>
      <c r="S5329" s="733"/>
      <c r="T5329" s="733"/>
      <c r="U5329" s="733"/>
      <c r="V5329" s="733"/>
      <c r="W5329" s="733"/>
      <c r="X5329" s="733"/>
      <c r="Y5329" s="733"/>
      <c r="Z5329" s="733"/>
      <c r="AA5329" s="733"/>
      <c r="AB5329" s="733"/>
      <c r="AC5329" s="733"/>
      <c r="AD5329" s="733"/>
      <c r="AE5329" s="164"/>
      <c r="AF5329" s="164"/>
      <c r="AG5329" s="164"/>
      <c r="AH5329" s="810" t="s">
        <v>5080</v>
      </c>
      <c r="AI5329" s="810"/>
      <c r="AJ5329" s="810"/>
      <c r="AK5329" s="810"/>
      <c r="AL5329" s="810"/>
      <c r="AM5329" s="164"/>
    </row>
    <row r="5330" spans="1:39" ht="15" customHeight="1">
      <c r="A5330" s="57"/>
      <c r="B5330" s="26"/>
      <c r="C5330" s="26"/>
      <c r="D5330" s="26"/>
      <c r="E5330" s="26"/>
      <c r="F5330" s="26"/>
      <c r="G5330" s="26"/>
      <c r="H5330" s="26"/>
      <c r="I5330" s="26"/>
      <c r="J5330" s="26"/>
      <c r="K5330" s="26"/>
      <c r="L5330" s="26"/>
      <c r="M5330" s="26"/>
      <c r="N5330" s="26"/>
      <c r="O5330" s="26"/>
      <c r="P5330" s="26"/>
      <c r="Q5330" s="26"/>
      <c r="R5330" s="26"/>
      <c r="S5330" s="26"/>
      <c r="T5330" s="26"/>
      <c r="U5330" s="26"/>
      <c r="V5330" s="26"/>
      <c r="W5330" s="26"/>
      <c r="X5330" s="26"/>
      <c r="Y5330" s="26"/>
      <c r="Z5330" s="26"/>
      <c r="AA5330" s="26"/>
      <c r="AB5330" s="26"/>
      <c r="AC5330" s="26"/>
      <c r="AD5330" s="26"/>
      <c r="AE5330" s="164"/>
      <c r="AF5330" s="164"/>
      <c r="AG5330" s="206" t="s">
        <v>5088</v>
      </c>
      <c r="AH5330" s="220" t="s">
        <v>5349</v>
      </c>
      <c r="AI5330" s="198"/>
      <c r="AJ5330" s="220" t="s">
        <v>5350</v>
      </c>
      <c r="AK5330" s="198"/>
      <c r="AL5330" s="536" t="s">
        <v>5351</v>
      </c>
      <c r="AM5330" s="297" t="s">
        <v>5089</v>
      </c>
    </row>
    <row r="5331" spans="1:39" ht="15" customHeight="1">
      <c r="A5331" s="57"/>
      <c r="B5331" s="26"/>
      <c r="C5331" s="889" t="s">
        <v>9220</v>
      </c>
      <c r="D5331" s="889"/>
      <c r="E5331" s="889"/>
      <c r="F5331" s="889"/>
      <c r="G5331" s="889"/>
      <c r="H5331" s="889"/>
      <c r="I5331" s="889"/>
      <c r="J5331" s="889"/>
      <c r="K5331" s="889"/>
      <c r="L5331" s="889"/>
      <c r="M5331" s="889"/>
      <c r="N5331" s="889"/>
      <c r="O5331" s="889"/>
      <c r="P5331" s="889"/>
      <c r="Q5331" s="889"/>
      <c r="R5331" s="889"/>
      <c r="S5331" s="889"/>
      <c r="T5331" s="889"/>
      <c r="U5331" s="889"/>
      <c r="V5331" s="889"/>
      <c r="W5331" s="889"/>
      <c r="X5331" s="889"/>
      <c r="Y5331" s="889"/>
      <c r="Z5331" s="889"/>
      <c r="AA5331" s="889"/>
      <c r="AB5331" s="889"/>
      <c r="AC5331" s="889"/>
      <c r="AD5331" s="889"/>
      <c r="AE5331" s="164"/>
      <c r="AF5331" s="164"/>
      <c r="AG5331" s="199">
        <f>IF(AND(OR($I$5316="X",$T$5316="X"),COUNTA(D5332:AD5341)=0),0,IF(AND($I$5316="",$T$5316="",COUNTA(D5332:AD5341)&gt;0),0,IF(COUNTA(D5332:AD5341)=0,0,1)))</f>
        <v>0</v>
      </c>
      <c r="AH5331" s="219" t="b">
        <f>NOT(EXACT($D5332,UPPER($D5332)))</f>
        <v>0</v>
      </c>
      <c r="AI5331" s="198" t="str">
        <f>SUBSTITUTE( SUBSTITUTE( SUBSTITUTE( SUBSTITUTE( SUBSTITUTE( SUBSTITUTE( SUBSTITUTE( SUBSTITUTE( SUBSTITUTE( SUBSTITUTE($D5332, "á", "a"), "é", "e"), "í", "i"), "ó", "o"), "ú", "u"), "Á", "A"), "É", "E"), "Í", "I"), "Ó", "O"), "Ú", "U")</f>
        <v/>
      </c>
      <c r="AJ5331" s="219" t="b">
        <f>NOT(EXACT($D5332,AI5331))</f>
        <v>0</v>
      </c>
      <c r="AK5331" s="198" t="str">
        <f>SUBSTITUTE((SUBSTITUTE(SUBSTITUTE(SUBSTITUTE($D5332,".",""),",",""),"(","")),")","")</f>
        <v/>
      </c>
      <c r="AL5331" s="219" t="b">
        <f>NOT(EXACT($D5332,AK5331))</f>
        <v>0</v>
      </c>
      <c r="AM5331" s="298">
        <f>COUNTIF(D5332,"NS")</f>
        <v>0</v>
      </c>
    </row>
    <row r="5332" spans="1:39" ht="15" customHeight="1">
      <c r="A5332" s="57"/>
      <c r="B5332" s="26"/>
      <c r="C5332" s="148" t="s">
        <v>5008</v>
      </c>
      <c r="D5332" s="930"/>
      <c r="E5332" s="930"/>
      <c r="F5332" s="930"/>
      <c r="G5332" s="930"/>
      <c r="H5332" s="930"/>
      <c r="I5332" s="930"/>
      <c r="J5332" s="930"/>
      <c r="K5332" s="930"/>
      <c r="L5332" s="930"/>
      <c r="M5332" s="930"/>
      <c r="N5332" s="930"/>
      <c r="O5332" s="930"/>
      <c r="P5332" s="930"/>
      <c r="Q5332" s="930"/>
      <c r="R5332" s="930"/>
      <c r="S5332" s="930"/>
      <c r="T5332" s="930"/>
      <c r="U5332" s="930"/>
      <c r="V5332" s="930"/>
      <c r="W5332" s="930"/>
      <c r="X5332" s="930"/>
      <c r="Y5332" s="930"/>
      <c r="Z5332" s="930"/>
      <c r="AA5332" s="930"/>
      <c r="AB5332" s="930"/>
      <c r="AC5332" s="930"/>
      <c r="AD5332" s="930"/>
      <c r="AE5332" s="164"/>
      <c r="AF5332" s="164"/>
      <c r="AG5332" s="164"/>
      <c r="AH5332" s="219" t="b">
        <f t="shared" ref="AH5332:AH5341" si="1616">NOT(EXACT($D5333,UPPER($D5333)))</f>
        <v>0</v>
      </c>
      <c r="AI5332" s="198" t="str">
        <f t="shared" ref="AI5332:AI5341" si="1617">SUBSTITUTE( SUBSTITUTE( SUBSTITUTE( SUBSTITUTE( SUBSTITUTE( SUBSTITUTE( SUBSTITUTE( SUBSTITUTE( SUBSTITUTE( SUBSTITUTE($D5333, "á", "a"), "é", "e"), "í", "i"), "ó", "o"), "ú", "u"), "Á", "A"), "É", "E"), "Í", "I"), "Ó", "O"), "Ú", "U")</f>
        <v/>
      </c>
      <c r="AJ5332" s="219" t="b">
        <f t="shared" ref="AJ5332:AJ5341" si="1618">NOT(EXACT($D5333,AI5332))</f>
        <v>0</v>
      </c>
      <c r="AK5332" s="198" t="str">
        <f t="shared" ref="AK5332:AK5341" si="1619">SUBSTITUTE((SUBSTITUTE(SUBSTITUTE(SUBSTITUTE($D5333,".",""),",",""),"(","")),")","")</f>
        <v/>
      </c>
      <c r="AL5332" s="219" t="b">
        <f t="shared" ref="AL5332:AL5341" si="1620">NOT(EXACT($D5333,AK5332))</f>
        <v>0</v>
      </c>
      <c r="AM5332" s="298">
        <f t="shared" ref="AM5332:AM5341" si="1621">COUNTIF(D5333,"NS")</f>
        <v>0</v>
      </c>
    </row>
    <row r="5333" spans="1:39" ht="15" customHeight="1">
      <c r="A5333" s="57"/>
      <c r="B5333" s="26"/>
      <c r="C5333" s="148" t="s">
        <v>5010</v>
      </c>
      <c r="D5333" s="930"/>
      <c r="E5333" s="930"/>
      <c r="F5333" s="930"/>
      <c r="G5333" s="930"/>
      <c r="H5333" s="930"/>
      <c r="I5333" s="930"/>
      <c r="J5333" s="930"/>
      <c r="K5333" s="930"/>
      <c r="L5333" s="930"/>
      <c r="M5333" s="930"/>
      <c r="N5333" s="930"/>
      <c r="O5333" s="930"/>
      <c r="P5333" s="930"/>
      <c r="Q5333" s="930"/>
      <c r="R5333" s="930"/>
      <c r="S5333" s="930"/>
      <c r="T5333" s="930"/>
      <c r="U5333" s="930"/>
      <c r="V5333" s="930"/>
      <c r="W5333" s="930"/>
      <c r="X5333" s="930"/>
      <c r="Y5333" s="930"/>
      <c r="Z5333" s="930"/>
      <c r="AA5333" s="930"/>
      <c r="AB5333" s="930"/>
      <c r="AC5333" s="930"/>
      <c r="AD5333" s="930"/>
      <c r="AE5333" s="164"/>
      <c r="AF5333" s="164"/>
      <c r="AG5333" s="164"/>
      <c r="AH5333" s="219" t="b">
        <f t="shared" si="1616"/>
        <v>0</v>
      </c>
      <c r="AI5333" s="198" t="str">
        <f t="shared" si="1617"/>
        <v/>
      </c>
      <c r="AJ5333" s="219" t="b">
        <f t="shared" si="1618"/>
        <v>0</v>
      </c>
      <c r="AK5333" s="198" t="str">
        <f t="shared" si="1619"/>
        <v/>
      </c>
      <c r="AL5333" s="219" t="b">
        <f t="shared" si="1620"/>
        <v>0</v>
      </c>
      <c r="AM5333" s="298">
        <f t="shared" si="1621"/>
        <v>0</v>
      </c>
    </row>
    <row r="5334" spans="1:39" ht="15" customHeight="1">
      <c r="A5334" s="57"/>
      <c r="B5334" s="26"/>
      <c r="C5334" s="148" t="s">
        <v>5012</v>
      </c>
      <c r="D5334" s="930"/>
      <c r="E5334" s="930"/>
      <c r="F5334" s="930"/>
      <c r="G5334" s="930"/>
      <c r="H5334" s="930"/>
      <c r="I5334" s="930"/>
      <c r="J5334" s="930"/>
      <c r="K5334" s="930"/>
      <c r="L5334" s="930"/>
      <c r="M5334" s="930"/>
      <c r="N5334" s="930"/>
      <c r="O5334" s="930"/>
      <c r="P5334" s="930"/>
      <c r="Q5334" s="930"/>
      <c r="R5334" s="930"/>
      <c r="S5334" s="930"/>
      <c r="T5334" s="930"/>
      <c r="U5334" s="930"/>
      <c r="V5334" s="930"/>
      <c r="W5334" s="930"/>
      <c r="X5334" s="930"/>
      <c r="Y5334" s="930"/>
      <c r="Z5334" s="930"/>
      <c r="AA5334" s="930"/>
      <c r="AB5334" s="930"/>
      <c r="AC5334" s="930"/>
      <c r="AD5334" s="930"/>
      <c r="AE5334" s="164"/>
      <c r="AF5334" s="164"/>
      <c r="AG5334" s="164"/>
      <c r="AH5334" s="219" t="b">
        <f t="shared" si="1616"/>
        <v>0</v>
      </c>
      <c r="AI5334" s="198" t="str">
        <f t="shared" si="1617"/>
        <v/>
      </c>
      <c r="AJ5334" s="219" t="b">
        <f t="shared" si="1618"/>
        <v>0</v>
      </c>
      <c r="AK5334" s="198" t="str">
        <f t="shared" si="1619"/>
        <v/>
      </c>
      <c r="AL5334" s="219" t="b">
        <f t="shared" si="1620"/>
        <v>0</v>
      </c>
      <c r="AM5334" s="298">
        <f t="shared" si="1621"/>
        <v>0</v>
      </c>
    </row>
    <row r="5335" spans="1:39" ht="15" customHeight="1">
      <c r="A5335" s="57"/>
      <c r="B5335" s="26"/>
      <c r="C5335" s="148" t="s">
        <v>5014</v>
      </c>
      <c r="D5335" s="930"/>
      <c r="E5335" s="930"/>
      <c r="F5335" s="930"/>
      <c r="G5335" s="930"/>
      <c r="H5335" s="930"/>
      <c r="I5335" s="930"/>
      <c r="J5335" s="930"/>
      <c r="K5335" s="930"/>
      <c r="L5335" s="930"/>
      <c r="M5335" s="930"/>
      <c r="N5335" s="930"/>
      <c r="O5335" s="930"/>
      <c r="P5335" s="930"/>
      <c r="Q5335" s="930"/>
      <c r="R5335" s="930"/>
      <c r="S5335" s="930"/>
      <c r="T5335" s="930"/>
      <c r="U5335" s="930"/>
      <c r="V5335" s="930"/>
      <c r="W5335" s="930"/>
      <c r="X5335" s="930"/>
      <c r="Y5335" s="930"/>
      <c r="Z5335" s="930"/>
      <c r="AA5335" s="930"/>
      <c r="AB5335" s="930"/>
      <c r="AC5335" s="930"/>
      <c r="AD5335" s="930"/>
      <c r="AE5335" s="164"/>
      <c r="AF5335" s="164"/>
      <c r="AG5335" s="164"/>
      <c r="AH5335" s="219" t="b">
        <f t="shared" si="1616"/>
        <v>0</v>
      </c>
      <c r="AI5335" s="198" t="str">
        <f t="shared" si="1617"/>
        <v/>
      </c>
      <c r="AJ5335" s="219" t="b">
        <f t="shared" si="1618"/>
        <v>0</v>
      </c>
      <c r="AK5335" s="198" t="str">
        <f t="shared" si="1619"/>
        <v/>
      </c>
      <c r="AL5335" s="219" t="b">
        <f t="shared" si="1620"/>
        <v>0</v>
      </c>
      <c r="AM5335" s="298">
        <f t="shared" si="1621"/>
        <v>0</v>
      </c>
    </row>
    <row r="5336" spans="1:39" ht="15" customHeight="1">
      <c r="A5336" s="57"/>
      <c r="B5336" s="26"/>
      <c r="C5336" s="148" t="s">
        <v>5016</v>
      </c>
      <c r="D5336" s="930"/>
      <c r="E5336" s="930"/>
      <c r="F5336" s="930"/>
      <c r="G5336" s="930"/>
      <c r="H5336" s="930"/>
      <c r="I5336" s="930"/>
      <c r="J5336" s="930"/>
      <c r="K5336" s="930"/>
      <c r="L5336" s="930"/>
      <c r="M5336" s="930"/>
      <c r="N5336" s="930"/>
      <c r="O5336" s="930"/>
      <c r="P5336" s="930"/>
      <c r="Q5336" s="930"/>
      <c r="R5336" s="930"/>
      <c r="S5336" s="930"/>
      <c r="T5336" s="930"/>
      <c r="U5336" s="930"/>
      <c r="V5336" s="930"/>
      <c r="W5336" s="930"/>
      <c r="X5336" s="930"/>
      <c r="Y5336" s="930"/>
      <c r="Z5336" s="930"/>
      <c r="AA5336" s="930"/>
      <c r="AB5336" s="930"/>
      <c r="AC5336" s="930"/>
      <c r="AD5336" s="930"/>
      <c r="AE5336" s="164"/>
      <c r="AF5336" s="164"/>
      <c r="AG5336" s="164"/>
      <c r="AH5336" s="219" t="b">
        <f t="shared" si="1616"/>
        <v>0</v>
      </c>
      <c r="AI5336" s="198" t="str">
        <f t="shared" si="1617"/>
        <v/>
      </c>
      <c r="AJ5336" s="219" t="b">
        <f t="shared" si="1618"/>
        <v>0</v>
      </c>
      <c r="AK5336" s="198" t="str">
        <f t="shared" si="1619"/>
        <v/>
      </c>
      <c r="AL5336" s="219" t="b">
        <f t="shared" si="1620"/>
        <v>0</v>
      </c>
      <c r="AM5336" s="298">
        <f t="shared" si="1621"/>
        <v>0</v>
      </c>
    </row>
    <row r="5337" spans="1:39" ht="15" customHeight="1">
      <c r="A5337" s="57"/>
      <c r="B5337" s="26"/>
      <c r="C5337" s="148" t="s">
        <v>5018</v>
      </c>
      <c r="D5337" s="930"/>
      <c r="E5337" s="930"/>
      <c r="F5337" s="930"/>
      <c r="G5337" s="930"/>
      <c r="H5337" s="930"/>
      <c r="I5337" s="930"/>
      <c r="J5337" s="930"/>
      <c r="K5337" s="930"/>
      <c r="L5337" s="930"/>
      <c r="M5337" s="930"/>
      <c r="N5337" s="930"/>
      <c r="O5337" s="930"/>
      <c r="P5337" s="930"/>
      <c r="Q5337" s="930"/>
      <c r="R5337" s="930"/>
      <c r="S5337" s="930"/>
      <c r="T5337" s="930"/>
      <c r="U5337" s="930"/>
      <c r="V5337" s="930"/>
      <c r="W5337" s="930"/>
      <c r="X5337" s="930"/>
      <c r="Y5337" s="930"/>
      <c r="Z5337" s="930"/>
      <c r="AA5337" s="930"/>
      <c r="AB5337" s="930"/>
      <c r="AC5337" s="930"/>
      <c r="AD5337" s="930"/>
      <c r="AE5337" s="164"/>
      <c r="AF5337" s="164"/>
      <c r="AG5337" s="164"/>
      <c r="AH5337" s="219" t="b">
        <f t="shared" si="1616"/>
        <v>0</v>
      </c>
      <c r="AI5337" s="198" t="str">
        <f t="shared" si="1617"/>
        <v/>
      </c>
      <c r="AJ5337" s="219" t="b">
        <f t="shared" si="1618"/>
        <v>0</v>
      </c>
      <c r="AK5337" s="198" t="str">
        <f t="shared" si="1619"/>
        <v/>
      </c>
      <c r="AL5337" s="219" t="b">
        <f t="shared" si="1620"/>
        <v>0</v>
      </c>
      <c r="AM5337" s="298">
        <f t="shared" si="1621"/>
        <v>0</v>
      </c>
    </row>
    <row r="5338" spans="1:39" ht="15" customHeight="1">
      <c r="A5338" s="57"/>
      <c r="B5338" s="26"/>
      <c r="C5338" s="148" t="s">
        <v>5020</v>
      </c>
      <c r="D5338" s="930"/>
      <c r="E5338" s="930"/>
      <c r="F5338" s="930"/>
      <c r="G5338" s="930"/>
      <c r="H5338" s="930"/>
      <c r="I5338" s="930"/>
      <c r="J5338" s="930"/>
      <c r="K5338" s="930"/>
      <c r="L5338" s="930"/>
      <c r="M5338" s="930"/>
      <c r="N5338" s="930"/>
      <c r="O5338" s="930"/>
      <c r="P5338" s="930"/>
      <c r="Q5338" s="930"/>
      <c r="R5338" s="930"/>
      <c r="S5338" s="930"/>
      <c r="T5338" s="930"/>
      <c r="U5338" s="930"/>
      <c r="V5338" s="930"/>
      <c r="W5338" s="930"/>
      <c r="X5338" s="930"/>
      <c r="Y5338" s="930"/>
      <c r="Z5338" s="930"/>
      <c r="AA5338" s="930"/>
      <c r="AB5338" s="930"/>
      <c r="AC5338" s="930"/>
      <c r="AD5338" s="930"/>
      <c r="AE5338" s="164"/>
      <c r="AF5338" s="164"/>
      <c r="AG5338" s="164"/>
      <c r="AH5338" s="219" t="b">
        <f t="shared" si="1616"/>
        <v>0</v>
      </c>
      <c r="AI5338" s="198" t="str">
        <f t="shared" si="1617"/>
        <v/>
      </c>
      <c r="AJ5338" s="219" t="b">
        <f t="shared" si="1618"/>
        <v>0</v>
      </c>
      <c r="AK5338" s="198" t="str">
        <f t="shared" si="1619"/>
        <v/>
      </c>
      <c r="AL5338" s="219" t="b">
        <f t="shared" si="1620"/>
        <v>0</v>
      </c>
      <c r="AM5338" s="298">
        <f t="shared" si="1621"/>
        <v>0</v>
      </c>
    </row>
    <row r="5339" spans="1:39" ht="15" customHeight="1">
      <c r="A5339" s="57"/>
      <c r="B5339" s="26"/>
      <c r="C5339" s="148" t="s">
        <v>5022</v>
      </c>
      <c r="D5339" s="930"/>
      <c r="E5339" s="930"/>
      <c r="F5339" s="930"/>
      <c r="G5339" s="930"/>
      <c r="H5339" s="930"/>
      <c r="I5339" s="930"/>
      <c r="J5339" s="930"/>
      <c r="K5339" s="930"/>
      <c r="L5339" s="930"/>
      <c r="M5339" s="930"/>
      <c r="N5339" s="930"/>
      <c r="O5339" s="930"/>
      <c r="P5339" s="930"/>
      <c r="Q5339" s="930"/>
      <c r="R5339" s="930"/>
      <c r="S5339" s="930"/>
      <c r="T5339" s="930"/>
      <c r="U5339" s="930"/>
      <c r="V5339" s="930"/>
      <c r="W5339" s="930"/>
      <c r="X5339" s="930"/>
      <c r="Y5339" s="930"/>
      <c r="Z5339" s="930"/>
      <c r="AA5339" s="930"/>
      <c r="AB5339" s="930"/>
      <c r="AC5339" s="930"/>
      <c r="AD5339" s="930"/>
      <c r="AE5339" s="164"/>
      <c r="AF5339" s="164"/>
      <c r="AG5339" s="164"/>
      <c r="AH5339" s="219" t="b">
        <f t="shared" si="1616"/>
        <v>0</v>
      </c>
      <c r="AI5339" s="198" t="str">
        <f t="shared" si="1617"/>
        <v/>
      </c>
      <c r="AJ5339" s="219" t="b">
        <f t="shared" si="1618"/>
        <v>0</v>
      </c>
      <c r="AK5339" s="198" t="str">
        <f t="shared" si="1619"/>
        <v/>
      </c>
      <c r="AL5339" s="219" t="b">
        <f t="shared" si="1620"/>
        <v>0</v>
      </c>
      <c r="AM5339" s="298">
        <f t="shared" si="1621"/>
        <v>0</v>
      </c>
    </row>
    <row r="5340" spans="1:39" ht="15" customHeight="1">
      <c r="A5340" s="57"/>
      <c r="B5340" s="26"/>
      <c r="C5340" s="148" t="s">
        <v>5024</v>
      </c>
      <c r="D5340" s="930"/>
      <c r="E5340" s="930"/>
      <c r="F5340" s="930"/>
      <c r="G5340" s="930"/>
      <c r="H5340" s="930"/>
      <c r="I5340" s="930"/>
      <c r="J5340" s="930"/>
      <c r="K5340" s="930"/>
      <c r="L5340" s="930"/>
      <c r="M5340" s="930"/>
      <c r="N5340" s="930"/>
      <c r="O5340" s="930"/>
      <c r="P5340" s="930"/>
      <c r="Q5340" s="930"/>
      <c r="R5340" s="930"/>
      <c r="S5340" s="930"/>
      <c r="T5340" s="930"/>
      <c r="U5340" s="930"/>
      <c r="V5340" s="930"/>
      <c r="W5340" s="930"/>
      <c r="X5340" s="930"/>
      <c r="Y5340" s="930"/>
      <c r="Z5340" s="930"/>
      <c r="AA5340" s="930"/>
      <c r="AB5340" s="930"/>
      <c r="AC5340" s="930"/>
      <c r="AD5340" s="930"/>
      <c r="AE5340" s="164"/>
      <c r="AF5340" s="164"/>
      <c r="AG5340" s="164"/>
      <c r="AH5340" s="219" t="b">
        <f t="shared" si="1616"/>
        <v>0</v>
      </c>
      <c r="AI5340" s="198" t="str">
        <f t="shared" si="1617"/>
        <v/>
      </c>
      <c r="AJ5340" s="219" t="b">
        <f t="shared" si="1618"/>
        <v>0</v>
      </c>
      <c r="AK5340" s="198" t="str">
        <f t="shared" si="1619"/>
        <v/>
      </c>
      <c r="AL5340" s="219" t="b">
        <f t="shared" si="1620"/>
        <v>0</v>
      </c>
      <c r="AM5340" s="298">
        <f t="shared" si="1621"/>
        <v>0</v>
      </c>
    </row>
    <row r="5341" spans="1:39" ht="15" customHeight="1">
      <c r="A5341" s="57"/>
      <c r="B5341" s="26"/>
      <c r="C5341" s="148" t="s">
        <v>5025</v>
      </c>
      <c r="D5341" s="930"/>
      <c r="E5341" s="930"/>
      <c r="F5341" s="930"/>
      <c r="G5341" s="930"/>
      <c r="H5341" s="930"/>
      <c r="I5341" s="930"/>
      <c r="J5341" s="930"/>
      <c r="K5341" s="930"/>
      <c r="L5341" s="930"/>
      <c r="M5341" s="930"/>
      <c r="N5341" s="930"/>
      <c r="O5341" s="930"/>
      <c r="P5341" s="930"/>
      <c r="Q5341" s="930"/>
      <c r="R5341" s="930"/>
      <c r="S5341" s="930"/>
      <c r="T5341" s="930"/>
      <c r="U5341" s="930"/>
      <c r="V5341" s="930"/>
      <c r="W5341" s="930"/>
      <c r="X5341" s="930"/>
      <c r="Y5341" s="930"/>
      <c r="Z5341" s="930"/>
      <c r="AA5341" s="930"/>
      <c r="AB5341" s="930"/>
      <c r="AC5341" s="930"/>
      <c r="AD5341" s="930"/>
      <c r="AE5341" s="164"/>
      <c r="AF5341" s="164"/>
      <c r="AG5341" s="164"/>
      <c r="AH5341" s="219" t="b">
        <f t="shared" si="1616"/>
        <v>0</v>
      </c>
      <c r="AI5341" s="198" t="str">
        <f t="shared" si="1617"/>
        <v/>
      </c>
      <c r="AJ5341" s="219" t="b">
        <f t="shared" si="1618"/>
        <v>0</v>
      </c>
      <c r="AK5341" s="198" t="str">
        <f t="shared" si="1619"/>
        <v/>
      </c>
      <c r="AL5341" s="219" t="b">
        <f t="shared" si="1620"/>
        <v>0</v>
      </c>
      <c r="AM5341" s="298">
        <f t="shared" si="1621"/>
        <v>0</v>
      </c>
    </row>
    <row r="5342" spans="1:39" ht="15" customHeight="1">
      <c r="A5342" s="57"/>
      <c r="B5342" s="26"/>
      <c r="C5342"/>
      <c r="D5342"/>
      <c r="E5342"/>
      <c r="F5342"/>
      <c r="G5342"/>
      <c r="H5342"/>
      <c r="I5342"/>
      <c r="J5342"/>
      <c r="K5342"/>
      <c r="L5342"/>
      <c r="M5342"/>
      <c r="N5342"/>
      <c r="O5342"/>
      <c r="P5342"/>
      <c r="Q5342"/>
      <c r="R5342"/>
      <c r="S5342"/>
      <c r="T5342"/>
      <c r="U5342"/>
      <c r="V5342"/>
      <c r="W5342"/>
      <c r="X5342"/>
      <c r="Y5342"/>
      <c r="Z5342"/>
      <c r="AA5342"/>
      <c r="AB5342"/>
      <c r="AC5342"/>
      <c r="AD5342"/>
      <c r="AE5342" s="164"/>
      <c r="AF5342" s="164"/>
      <c r="AG5342" s="164"/>
      <c r="AH5342" s="224">
        <f>COUNTIF(AH5331:AH5341,TRUE)</f>
        <v>0</v>
      </c>
      <c r="AI5342" s="146"/>
      <c r="AJ5342" s="224">
        <f>COUNTIF(AJ5331:AJ5341,TRUE)</f>
        <v>0</v>
      </c>
      <c r="AK5342" s="146"/>
      <c r="AL5342" s="224">
        <f>COUNTIF(AL5331:AL5341,TRUE)</f>
        <v>0</v>
      </c>
      <c r="AM5342" s="487">
        <f>SUM(AM5331:AM5341)</f>
        <v>0</v>
      </c>
    </row>
    <row r="5343" spans="1:39" ht="24" customHeight="1">
      <c r="A5343" s="44"/>
      <c r="B5343"/>
      <c r="C5343" s="876" t="s">
        <v>5300</v>
      </c>
      <c r="D5343" s="876"/>
      <c r="E5343" s="876"/>
      <c r="F5343" s="876"/>
      <c r="G5343" s="876"/>
      <c r="H5343" s="876"/>
      <c r="I5343" s="876"/>
      <c r="J5343" s="876"/>
      <c r="K5343" s="876"/>
      <c r="L5343" s="876"/>
      <c r="M5343" s="876"/>
      <c r="N5343" s="876"/>
      <c r="O5343" s="876"/>
      <c r="P5343" s="876"/>
      <c r="Q5343" s="876"/>
      <c r="R5343" s="876"/>
      <c r="S5343" s="876"/>
      <c r="T5343" s="876"/>
      <c r="U5343" s="876"/>
      <c r="V5343" s="876"/>
      <c r="W5343" s="876"/>
      <c r="X5343" s="876"/>
      <c r="Y5343" s="876"/>
      <c r="Z5343" s="876"/>
      <c r="AA5343" s="876"/>
      <c r="AB5343" s="876"/>
      <c r="AC5343" s="876"/>
      <c r="AD5343" s="876"/>
      <c r="AE5343" s="164"/>
      <c r="AF5343" s="164"/>
      <c r="AG5343" s="164"/>
      <c r="AH5343" s="164"/>
      <c r="AI5343" s="164"/>
      <c r="AJ5343" s="164"/>
      <c r="AK5343" s="164"/>
      <c r="AL5343" s="224">
        <f>SUM(AH5342,AJ5342,AL5342)</f>
        <v>0</v>
      </c>
      <c r="AM5343" s="164"/>
    </row>
    <row r="5344" spans="1:39" ht="60" customHeight="1">
      <c r="A5344" s="44"/>
      <c r="B5344"/>
      <c r="C5344" s="892"/>
      <c r="D5344" s="893"/>
      <c r="E5344" s="893"/>
      <c r="F5344" s="893"/>
      <c r="G5344" s="893"/>
      <c r="H5344" s="893"/>
      <c r="I5344" s="893"/>
      <c r="J5344" s="893"/>
      <c r="K5344" s="893"/>
      <c r="L5344" s="893"/>
      <c r="M5344" s="893"/>
      <c r="N5344" s="893"/>
      <c r="O5344" s="893"/>
      <c r="P5344" s="893"/>
      <c r="Q5344" s="893"/>
      <c r="R5344" s="893"/>
      <c r="S5344" s="893"/>
      <c r="T5344" s="893"/>
      <c r="U5344" s="893"/>
      <c r="V5344" s="893"/>
      <c r="W5344" s="893"/>
      <c r="X5344" s="893"/>
      <c r="Y5344" s="893"/>
      <c r="Z5344" s="893"/>
      <c r="AA5344" s="893"/>
      <c r="AB5344" s="893"/>
      <c r="AC5344" s="893"/>
      <c r="AD5344" s="894"/>
      <c r="AE5344" s="164"/>
      <c r="AF5344" s="164"/>
      <c r="AG5344" s="164"/>
      <c r="AH5344" s="164"/>
      <c r="AI5344" s="164"/>
      <c r="AJ5344" s="164"/>
      <c r="AK5344" s="164"/>
      <c r="AL5344" s="164"/>
      <c r="AM5344" s="164"/>
    </row>
    <row r="5345" spans="1:30" ht="15" customHeight="1">
      <c r="A5345" s="44"/>
      <c r="B5345" s="811" t="str">
        <f>IF(AG5331&gt;0,"Favor de ingresar toda la información requerida en la pregunta y/o verifique que no tenga información en celdas sombreadas","")</f>
        <v/>
      </c>
      <c r="C5345" s="811"/>
      <c r="D5345" s="811"/>
      <c r="E5345" s="811"/>
      <c r="F5345" s="811"/>
      <c r="G5345" s="811"/>
      <c r="H5345" s="811"/>
      <c r="I5345" s="811"/>
      <c r="J5345" s="811"/>
      <c r="K5345" s="811"/>
      <c r="L5345" s="811"/>
      <c r="M5345" s="811"/>
      <c r="N5345" s="811"/>
      <c r="O5345" s="811"/>
      <c r="P5345" s="811"/>
      <c r="Q5345" s="811"/>
      <c r="R5345" s="811"/>
      <c r="S5345" s="811"/>
      <c r="T5345" s="811"/>
      <c r="U5345" s="811"/>
      <c r="V5345" s="811"/>
      <c r="W5345" s="811"/>
      <c r="X5345" s="811"/>
      <c r="Y5345" s="811"/>
      <c r="Z5345" s="811"/>
      <c r="AA5345" s="811"/>
      <c r="AB5345" s="811"/>
      <c r="AC5345" s="811"/>
      <c r="AD5345" s="811"/>
    </row>
    <row r="5346" spans="1:30" ht="15" customHeight="1">
      <c r="A5346" s="44"/>
      <c r="B5346" s="809" t="str">
        <f>IF(AM5342&gt;0,"Alerta: debido a que cuenta con registros NS, debe proporcionar una justificación en el area de comentarios al final de la pregunta","")</f>
        <v/>
      </c>
      <c r="C5346" s="809"/>
      <c r="D5346" s="809"/>
      <c r="E5346" s="809"/>
      <c r="F5346" s="809"/>
      <c r="G5346" s="809"/>
      <c r="H5346" s="809"/>
      <c r="I5346" s="809"/>
      <c r="J5346" s="809"/>
      <c r="K5346" s="809"/>
      <c r="L5346" s="809"/>
      <c r="M5346" s="809"/>
      <c r="N5346" s="809"/>
      <c r="O5346" s="809"/>
      <c r="P5346" s="809"/>
      <c r="Q5346" s="809"/>
      <c r="R5346" s="809"/>
      <c r="S5346" s="809"/>
      <c r="T5346" s="809"/>
      <c r="U5346" s="809"/>
      <c r="V5346" s="809"/>
      <c r="W5346" s="809"/>
      <c r="X5346" s="809"/>
      <c r="Y5346" s="809"/>
      <c r="Z5346" s="809"/>
      <c r="AA5346" s="809"/>
      <c r="AB5346" s="809"/>
      <c r="AC5346" s="809"/>
      <c r="AD5346" s="809"/>
    </row>
    <row r="5347" spans="1:30" ht="15" customHeight="1">
      <c r="A5347" s="44"/>
      <c r="B5347" s="811" t="str">
        <f>IF(AL5343=0,"","El nombre debe registrarse en mayúsculas, sin comillas ni signos de acentuación, puntuación, paréntesis y abreviaturas")</f>
        <v/>
      </c>
      <c r="C5347" s="811"/>
      <c r="D5347" s="811"/>
      <c r="E5347" s="811"/>
      <c r="F5347" s="811"/>
      <c r="G5347" s="811"/>
      <c r="H5347" s="811"/>
      <c r="I5347" s="811"/>
      <c r="J5347" s="811"/>
      <c r="K5347" s="811"/>
      <c r="L5347" s="811"/>
      <c r="M5347" s="811"/>
      <c r="N5347" s="811"/>
      <c r="O5347" s="811"/>
      <c r="P5347" s="811"/>
      <c r="Q5347" s="811"/>
      <c r="R5347" s="811"/>
      <c r="S5347" s="811"/>
      <c r="T5347" s="811"/>
      <c r="U5347" s="811"/>
      <c r="V5347" s="811"/>
      <c r="W5347" s="811"/>
      <c r="X5347" s="811"/>
      <c r="Y5347" s="811"/>
      <c r="Z5347" s="811"/>
      <c r="AA5347" s="811"/>
      <c r="AB5347" s="811"/>
      <c r="AC5347" s="811"/>
      <c r="AD5347" s="811"/>
    </row>
    <row r="5348" spans="1:30" ht="15" customHeight="1">
      <c r="A5348" s="44"/>
      <c r="B5348"/>
      <c r="C5348"/>
      <c r="D5348"/>
      <c r="E5348"/>
      <c r="F5348"/>
      <c r="G5348"/>
      <c r="H5348"/>
      <c r="I5348"/>
      <c r="J5348"/>
      <c r="K5348"/>
      <c r="L5348"/>
      <c r="M5348"/>
      <c r="N5348"/>
      <c r="O5348"/>
      <c r="P5348"/>
      <c r="Q5348"/>
      <c r="R5348"/>
      <c r="S5348"/>
      <c r="T5348"/>
      <c r="U5348"/>
      <c r="V5348"/>
      <c r="W5348"/>
      <c r="X5348"/>
      <c r="Y5348"/>
      <c r="Z5348"/>
      <c r="AA5348"/>
      <c r="AB5348"/>
      <c r="AC5348"/>
      <c r="AD5348"/>
    </row>
    <row r="5349" spans="1:30" ht="15" customHeight="1">
      <c r="A5349" s="44"/>
      <c r="B5349"/>
      <c r="C5349"/>
      <c r="D5349"/>
      <c r="E5349"/>
      <c r="F5349"/>
      <c r="G5349"/>
      <c r="H5349"/>
      <c r="I5349"/>
      <c r="J5349"/>
      <c r="K5349"/>
      <c r="L5349"/>
      <c r="M5349"/>
      <c r="N5349"/>
      <c r="O5349"/>
      <c r="P5349"/>
      <c r="Q5349"/>
      <c r="R5349"/>
      <c r="S5349"/>
      <c r="T5349"/>
      <c r="U5349"/>
      <c r="V5349"/>
      <c r="W5349"/>
      <c r="X5349"/>
      <c r="Y5349"/>
      <c r="Z5349"/>
      <c r="AA5349"/>
      <c r="AB5349"/>
      <c r="AC5349"/>
      <c r="AD5349"/>
    </row>
    <row r="5350" spans="1:30" ht="15" customHeight="1" thickBot="1">
      <c r="A5350" s="44"/>
      <c r="B5350" s="87"/>
      <c r="C5350" s="87"/>
      <c r="D5350" s="87"/>
      <c r="E5350" s="87"/>
      <c r="F5350" s="87"/>
      <c r="G5350" s="87"/>
      <c r="H5350" s="87"/>
      <c r="I5350" s="87"/>
      <c r="J5350" s="87"/>
      <c r="K5350" s="87"/>
      <c r="L5350" s="87"/>
      <c r="M5350" s="87"/>
      <c r="N5350" s="87"/>
      <c r="O5350" s="87"/>
      <c r="P5350" s="87"/>
      <c r="Q5350" s="87"/>
      <c r="R5350" s="87"/>
      <c r="S5350" s="87"/>
      <c r="T5350" s="87"/>
      <c r="U5350" s="87"/>
      <c r="V5350" s="87"/>
      <c r="W5350" s="87"/>
      <c r="X5350" s="87"/>
      <c r="Y5350" s="87"/>
      <c r="Z5350" s="87"/>
      <c r="AA5350" s="87"/>
      <c r="AB5350" s="87"/>
      <c r="AC5350" s="87"/>
      <c r="AD5350" s="87"/>
    </row>
    <row r="5351" spans="1:30" ht="15" customHeight="1" thickBot="1">
      <c r="A5351" s="48" t="s">
        <v>5068</v>
      </c>
      <c r="B5351" s="921" t="s">
        <v>9221</v>
      </c>
      <c r="C5351" s="922"/>
      <c r="D5351" s="922"/>
      <c r="E5351" s="922"/>
      <c r="F5351" s="922"/>
      <c r="G5351" s="922"/>
      <c r="H5351" s="922"/>
      <c r="I5351" s="922"/>
      <c r="J5351" s="922"/>
      <c r="K5351" s="922"/>
      <c r="L5351" s="922"/>
      <c r="M5351" s="922"/>
      <c r="N5351" s="922"/>
      <c r="O5351" s="922"/>
      <c r="P5351" s="922"/>
      <c r="Q5351" s="922"/>
      <c r="R5351" s="922"/>
      <c r="S5351" s="922"/>
      <c r="T5351" s="922"/>
      <c r="U5351" s="922"/>
      <c r="V5351" s="922"/>
      <c r="W5351" s="922"/>
      <c r="X5351" s="922"/>
      <c r="Y5351" s="922"/>
      <c r="Z5351" s="922"/>
      <c r="AA5351" s="922"/>
      <c r="AB5351" s="922"/>
      <c r="AC5351" s="922"/>
      <c r="AD5351" s="923"/>
    </row>
    <row r="5352" spans="1:30" ht="15" customHeight="1">
      <c r="A5352" s="58"/>
      <c r="B5352" s="924" t="s">
        <v>5467</v>
      </c>
      <c r="C5352" s="925"/>
      <c r="D5352" s="925"/>
      <c r="E5352" s="925"/>
      <c r="F5352" s="925"/>
      <c r="G5352" s="925"/>
      <c r="H5352" s="925"/>
      <c r="I5352" s="925"/>
      <c r="J5352" s="925"/>
      <c r="K5352" s="925"/>
      <c r="L5352" s="925"/>
      <c r="M5352" s="925"/>
      <c r="N5352" s="925"/>
      <c r="O5352" s="925"/>
      <c r="P5352" s="925"/>
      <c r="Q5352" s="925"/>
      <c r="R5352" s="925"/>
      <c r="S5352" s="925"/>
      <c r="T5352" s="925"/>
      <c r="U5352" s="925"/>
      <c r="V5352" s="925"/>
      <c r="W5352" s="925"/>
      <c r="X5352" s="925"/>
      <c r="Y5352" s="925"/>
      <c r="Z5352" s="925"/>
      <c r="AA5352" s="925"/>
      <c r="AB5352" s="925"/>
      <c r="AC5352" s="925"/>
      <c r="AD5352" s="926"/>
    </row>
    <row r="5353" spans="1:30" ht="24" customHeight="1">
      <c r="A5353" s="44"/>
      <c r="B5353" s="143"/>
      <c r="C5353" s="733" t="s">
        <v>9222</v>
      </c>
      <c r="D5353" s="733"/>
      <c r="E5353" s="733"/>
      <c r="F5353" s="733"/>
      <c r="G5353" s="733"/>
      <c r="H5353" s="733"/>
      <c r="I5353" s="733"/>
      <c r="J5353" s="733"/>
      <c r="K5353" s="733"/>
      <c r="L5353" s="733"/>
      <c r="M5353" s="733"/>
      <c r="N5353" s="733"/>
      <c r="O5353" s="733"/>
      <c r="P5353" s="733"/>
      <c r="Q5353" s="733"/>
      <c r="R5353" s="733"/>
      <c r="S5353" s="733"/>
      <c r="T5353" s="733"/>
      <c r="U5353" s="733"/>
      <c r="V5353" s="733"/>
      <c r="W5353" s="733"/>
      <c r="X5353" s="733"/>
      <c r="Y5353" s="733"/>
      <c r="Z5353" s="733"/>
      <c r="AA5353" s="733"/>
      <c r="AB5353" s="733"/>
      <c r="AC5353" s="733"/>
      <c r="AD5353" s="734"/>
    </row>
    <row r="5354" spans="1:30" ht="24" customHeight="1">
      <c r="A5354" s="44"/>
      <c r="B5354" s="143"/>
      <c r="C5354" s="733" t="s">
        <v>9223</v>
      </c>
      <c r="D5354" s="733"/>
      <c r="E5354" s="733"/>
      <c r="F5354" s="733"/>
      <c r="G5354" s="733"/>
      <c r="H5354" s="733"/>
      <c r="I5354" s="733"/>
      <c r="J5354" s="733"/>
      <c r="K5354" s="733"/>
      <c r="L5354" s="733"/>
      <c r="M5354" s="733"/>
      <c r="N5354" s="733"/>
      <c r="O5354" s="733"/>
      <c r="P5354" s="733"/>
      <c r="Q5354" s="733"/>
      <c r="R5354" s="733"/>
      <c r="S5354" s="733"/>
      <c r="T5354" s="733"/>
      <c r="U5354" s="733"/>
      <c r="V5354" s="733"/>
      <c r="W5354" s="733"/>
      <c r="X5354" s="733"/>
      <c r="Y5354" s="733"/>
      <c r="Z5354" s="733"/>
      <c r="AA5354" s="733"/>
      <c r="AB5354" s="733"/>
      <c r="AC5354" s="733"/>
      <c r="AD5354" s="734"/>
    </row>
    <row r="5355" spans="1:30" ht="15" customHeight="1">
      <c r="A5355" s="44"/>
      <c r="B5355" s="927" t="s">
        <v>5070</v>
      </c>
      <c r="C5355" s="928"/>
      <c r="D5355" s="928"/>
      <c r="E5355" s="928"/>
      <c r="F5355" s="928"/>
      <c r="G5355" s="928"/>
      <c r="H5355" s="928"/>
      <c r="I5355" s="928"/>
      <c r="J5355" s="928"/>
      <c r="K5355" s="928"/>
      <c r="L5355" s="928"/>
      <c r="M5355" s="928"/>
      <c r="N5355" s="928"/>
      <c r="O5355" s="928"/>
      <c r="P5355" s="928"/>
      <c r="Q5355" s="928"/>
      <c r="R5355" s="928"/>
      <c r="S5355" s="928"/>
      <c r="T5355" s="928"/>
      <c r="U5355" s="928"/>
      <c r="V5355" s="928"/>
      <c r="W5355" s="928"/>
      <c r="X5355" s="928"/>
      <c r="Y5355" s="928"/>
      <c r="Z5355" s="928"/>
      <c r="AA5355" s="928"/>
      <c r="AB5355" s="928"/>
      <c r="AC5355" s="928"/>
      <c r="AD5355" s="929"/>
    </row>
    <row r="5356" spans="1:30" ht="36" customHeight="1">
      <c r="A5356" s="44"/>
      <c r="B5356" s="155"/>
      <c r="C5356" s="733" t="s">
        <v>9224</v>
      </c>
      <c r="D5356" s="733"/>
      <c r="E5356" s="733"/>
      <c r="F5356" s="733"/>
      <c r="G5356" s="733"/>
      <c r="H5356" s="733"/>
      <c r="I5356" s="733"/>
      <c r="J5356" s="733"/>
      <c r="K5356" s="733"/>
      <c r="L5356" s="733"/>
      <c r="M5356" s="733"/>
      <c r="N5356" s="733"/>
      <c r="O5356" s="733"/>
      <c r="P5356" s="733"/>
      <c r="Q5356" s="733"/>
      <c r="R5356" s="733"/>
      <c r="S5356" s="733"/>
      <c r="T5356" s="733"/>
      <c r="U5356" s="733"/>
      <c r="V5356" s="733"/>
      <c r="W5356" s="733"/>
      <c r="X5356" s="733"/>
      <c r="Y5356" s="733"/>
      <c r="Z5356" s="733"/>
      <c r="AA5356" s="733"/>
      <c r="AB5356" s="733"/>
      <c r="AC5356" s="733"/>
      <c r="AD5356" s="734"/>
    </row>
    <row r="5357" spans="1:30" ht="15" customHeight="1">
      <c r="A5357" s="44"/>
      <c r="B5357" s="88"/>
      <c r="C5357"/>
      <c r="D5357" s="733" t="s">
        <v>9225</v>
      </c>
      <c r="E5357" s="733"/>
      <c r="F5357" s="733"/>
      <c r="G5357" s="733"/>
      <c r="H5357" s="733"/>
      <c r="I5357" s="733"/>
      <c r="J5357" s="733"/>
      <c r="K5357" s="733"/>
      <c r="L5357" s="733"/>
      <c r="M5357" s="733"/>
      <c r="N5357" s="733"/>
      <c r="O5357" s="733"/>
      <c r="P5357" s="733"/>
      <c r="Q5357" s="733"/>
      <c r="R5357" s="733"/>
      <c r="S5357" s="733"/>
      <c r="T5357" s="733"/>
      <c r="U5357" s="733"/>
      <c r="V5357" s="733"/>
      <c r="W5357" s="733"/>
      <c r="X5357" s="733"/>
      <c r="Y5357" s="733"/>
      <c r="Z5357" s="733"/>
      <c r="AA5357" s="733"/>
      <c r="AB5357" s="733"/>
      <c r="AC5357" s="733"/>
      <c r="AD5357" s="734"/>
    </row>
    <row r="5358" spans="1:30" ht="36" customHeight="1">
      <c r="A5358" s="44"/>
      <c r="B5358" s="88"/>
      <c r="C5358"/>
      <c r="D5358" s="733" t="s">
        <v>9226</v>
      </c>
      <c r="E5358" s="733"/>
      <c r="F5358" s="733"/>
      <c r="G5358" s="733"/>
      <c r="H5358" s="733"/>
      <c r="I5358" s="733"/>
      <c r="J5358" s="733"/>
      <c r="K5358" s="733"/>
      <c r="L5358" s="733"/>
      <c r="M5358" s="733"/>
      <c r="N5358" s="733"/>
      <c r="O5358" s="733"/>
      <c r="P5358" s="733"/>
      <c r="Q5358" s="733"/>
      <c r="R5358" s="733"/>
      <c r="S5358" s="733"/>
      <c r="T5358" s="733"/>
      <c r="U5358" s="733"/>
      <c r="V5358" s="733"/>
      <c r="W5358" s="733"/>
      <c r="X5358" s="733"/>
      <c r="Y5358" s="733"/>
      <c r="Z5358" s="733"/>
      <c r="AA5358" s="733"/>
      <c r="AB5358" s="733"/>
      <c r="AC5358" s="733"/>
      <c r="AD5358" s="734"/>
    </row>
    <row r="5359" spans="1:30" ht="24" customHeight="1">
      <c r="A5359" s="44"/>
      <c r="B5359" s="89"/>
      <c r="C5359" s="144"/>
      <c r="D5359" s="737" t="s">
        <v>9227</v>
      </c>
      <c r="E5359" s="737"/>
      <c r="F5359" s="737"/>
      <c r="G5359" s="737"/>
      <c r="H5359" s="737"/>
      <c r="I5359" s="737"/>
      <c r="J5359" s="737"/>
      <c r="K5359" s="737"/>
      <c r="L5359" s="737"/>
      <c r="M5359" s="737"/>
      <c r="N5359" s="737"/>
      <c r="O5359" s="737"/>
      <c r="P5359" s="737"/>
      <c r="Q5359" s="737"/>
      <c r="R5359" s="737"/>
      <c r="S5359" s="737"/>
      <c r="T5359" s="737"/>
      <c r="U5359" s="737"/>
      <c r="V5359" s="737"/>
      <c r="W5359" s="737"/>
      <c r="X5359" s="737"/>
      <c r="Y5359" s="737"/>
      <c r="Z5359" s="737"/>
      <c r="AA5359" s="737"/>
      <c r="AB5359" s="737"/>
      <c r="AC5359" s="737"/>
      <c r="AD5359" s="738"/>
    </row>
    <row r="5360" spans="1:30" ht="15" customHeight="1">
      <c r="A5360" s="44"/>
      <c r="B5360"/>
      <c r="C5360"/>
      <c r="D5360"/>
      <c r="E5360"/>
      <c r="F5360"/>
      <c r="G5360"/>
      <c r="H5360"/>
      <c r="I5360"/>
      <c r="J5360"/>
      <c r="K5360"/>
      <c r="L5360"/>
      <c r="M5360"/>
      <c r="N5360"/>
      <c r="O5360"/>
      <c r="P5360"/>
      <c r="Q5360"/>
      <c r="R5360"/>
      <c r="S5360"/>
      <c r="T5360"/>
      <c r="U5360"/>
      <c r="V5360"/>
      <c r="W5360"/>
      <c r="X5360"/>
      <c r="Y5360"/>
      <c r="Z5360"/>
      <c r="AA5360"/>
      <c r="AB5360"/>
      <c r="AC5360"/>
      <c r="AD5360"/>
    </row>
    <row r="5361" spans="1:53" ht="48" customHeight="1">
      <c r="A5361" s="50" t="s">
        <v>9228</v>
      </c>
      <c r="B5361" s="920" t="s">
        <v>9229</v>
      </c>
      <c r="C5361" s="920"/>
      <c r="D5361" s="920"/>
      <c r="E5361" s="920"/>
      <c r="F5361" s="920"/>
      <c r="G5361" s="920"/>
      <c r="H5361" s="920"/>
      <c r="I5361" s="920"/>
      <c r="J5361" s="920"/>
      <c r="K5361" s="920"/>
      <c r="L5361" s="920"/>
      <c r="M5361" s="920"/>
      <c r="N5361" s="920"/>
      <c r="O5361" s="920"/>
      <c r="P5361" s="920"/>
      <c r="Q5361" s="920"/>
      <c r="R5361" s="920"/>
      <c r="S5361" s="920"/>
      <c r="T5361" s="920"/>
      <c r="U5361" s="920"/>
      <c r="V5361" s="920"/>
      <c r="W5361" s="920"/>
      <c r="X5361" s="920"/>
      <c r="Y5361" s="920"/>
      <c r="Z5361" s="920"/>
      <c r="AA5361" s="920"/>
      <c r="AB5361" s="920"/>
      <c r="AC5361" s="920"/>
      <c r="AD5361" s="920"/>
      <c r="AE5361" s="164"/>
      <c r="AF5361" s="164"/>
      <c r="AG5361" s="164"/>
      <c r="AH5361" s="164"/>
      <c r="AI5361" s="164"/>
      <c r="AJ5361" s="164"/>
      <c r="AK5361" s="164"/>
      <c r="AL5361" s="164"/>
      <c r="AM5361" s="164"/>
      <c r="AN5361" s="164"/>
      <c r="AO5361" s="164"/>
      <c r="AP5361" s="164"/>
      <c r="AQ5361" s="164"/>
      <c r="AR5361" s="164"/>
      <c r="AS5361" s="164"/>
      <c r="AT5361" s="164"/>
      <c r="AU5361" s="164"/>
      <c r="AV5361" s="164"/>
      <c r="AW5361" s="164"/>
      <c r="AX5361" s="164"/>
      <c r="AY5361" s="164"/>
      <c r="AZ5361" s="164"/>
      <c r="BA5361" s="164"/>
    </row>
    <row r="5362" spans="1:53" ht="36" customHeight="1">
      <c r="A5362" s="50"/>
      <c r="B5362" s="26"/>
      <c r="C5362" s="876" t="s">
        <v>9230</v>
      </c>
      <c r="D5362" s="876"/>
      <c r="E5362" s="876"/>
      <c r="F5362" s="876"/>
      <c r="G5362" s="876"/>
      <c r="H5362" s="876"/>
      <c r="I5362" s="876"/>
      <c r="J5362" s="876"/>
      <c r="K5362" s="876"/>
      <c r="L5362" s="876"/>
      <c r="M5362" s="876"/>
      <c r="N5362" s="876"/>
      <c r="O5362" s="876"/>
      <c r="P5362" s="876"/>
      <c r="Q5362" s="876"/>
      <c r="R5362" s="876"/>
      <c r="S5362" s="876"/>
      <c r="T5362" s="876"/>
      <c r="U5362" s="876"/>
      <c r="V5362" s="876"/>
      <c r="W5362" s="876"/>
      <c r="X5362" s="876"/>
      <c r="Y5362" s="876"/>
      <c r="Z5362" s="876"/>
      <c r="AA5362" s="876"/>
      <c r="AB5362" s="876"/>
      <c r="AC5362" s="876"/>
      <c r="AD5362" s="876"/>
      <c r="AE5362" s="164"/>
      <c r="AF5362" s="164"/>
      <c r="AG5362" s="164"/>
      <c r="AH5362" s="164"/>
      <c r="AI5362" s="164"/>
      <c r="AJ5362" s="164"/>
      <c r="AK5362" s="164"/>
      <c r="AL5362" s="164"/>
      <c r="AM5362" s="164"/>
      <c r="AN5362" s="164"/>
      <c r="AO5362" s="164"/>
      <c r="AP5362" s="164"/>
      <c r="AQ5362" s="164"/>
      <c r="AR5362" s="164"/>
      <c r="AS5362" s="164"/>
      <c r="AT5362" s="164"/>
      <c r="AU5362" s="164"/>
      <c r="AV5362" s="164"/>
      <c r="AW5362" s="164"/>
      <c r="AX5362" s="164"/>
      <c r="AY5362" s="164"/>
      <c r="AZ5362" s="164"/>
      <c r="BA5362" s="164"/>
    </row>
    <row r="5363" spans="1:53" ht="24" customHeight="1">
      <c r="A5363" s="50"/>
      <c r="B5363" s="26"/>
      <c r="C5363" s="851" t="s">
        <v>9231</v>
      </c>
      <c r="D5363" s="851"/>
      <c r="E5363" s="851"/>
      <c r="F5363" s="851"/>
      <c r="G5363" s="851"/>
      <c r="H5363" s="851"/>
      <c r="I5363" s="851"/>
      <c r="J5363" s="851"/>
      <c r="K5363" s="851"/>
      <c r="L5363" s="851"/>
      <c r="M5363" s="851"/>
      <c r="N5363" s="851"/>
      <c r="O5363" s="851"/>
      <c r="P5363" s="851"/>
      <c r="Q5363" s="851"/>
      <c r="R5363" s="851"/>
      <c r="S5363" s="851"/>
      <c r="T5363" s="851"/>
      <c r="U5363" s="851"/>
      <c r="V5363" s="851"/>
      <c r="W5363" s="851"/>
      <c r="X5363" s="851"/>
      <c r="Y5363" s="851"/>
      <c r="Z5363" s="851"/>
      <c r="AA5363" s="851"/>
      <c r="AB5363" s="851"/>
      <c r="AC5363" s="851"/>
      <c r="AD5363" s="851"/>
      <c r="AE5363" s="164"/>
      <c r="AF5363" s="164"/>
      <c r="AG5363" s="164"/>
      <c r="AH5363" s="164"/>
      <c r="AI5363" s="164"/>
      <c r="AJ5363" s="164"/>
      <c r="AK5363" s="164"/>
      <c r="AL5363" s="164"/>
      <c r="AM5363" s="164"/>
      <c r="AN5363" s="164"/>
      <c r="AO5363" s="164"/>
      <c r="AP5363" s="164"/>
      <c r="AQ5363" s="164"/>
      <c r="AR5363" s="164"/>
      <c r="AS5363" s="164"/>
      <c r="AT5363" s="164"/>
      <c r="AU5363" s="164"/>
      <c r="AV5363" s="164"/>
      <c r="AW5363" s="164"/>
      <c r="AX5363" s="164"/>
      <c r="AY5363" s="164"/>
      <c r="AZ5363" s="164"/>
      <c r="BA5363" s="164"/>
    </row>
    <row r="5364" spans="1:53" ht="24" customHeight="1">
      <c r="A5364" s="90"/>
      <c r="B5364" s="26"/>
      <c r="C5364" s="851" t="s">
        <v>9232</v>
      </c>
      <c r="D5364" s="851"/>
      <c r="E5364" s="851"/>
      <c r="F5364" s="851"/>
      <c r="G5364" s="851"/>
      <c r="H5364" s="851"/>
      <c r="I5364" s="851"/>
      <c r="J5364" s="851"/>
      <c r="K5364" s="851"/>
      <c r="L5364" s="851"/>
      <c r="M5364" s="851"/>
      <c r="N5364" s="851"/>
      <c r="O5364" s="851"/>
      <c r="P5364" s="851"/>
      <c r="Q5364" s="851"/>
      <c r="R5364" s="851"/>
      <c r="S5364" s="851"/>
      <c r="T5364" s="851"/>
      <c r="U5364" s="851"/>
      <c r="V5364" s="851"/>
      <c r="W5364" s="851"/>
      <c r="X5364" s="851"/>
      <c r="Y5364" s="851"/>
      <c r="Z5364" s="851"/>
      <c r="AA5364" s="851"/>
      <c r="AB5364" s="851"/>
      <c r="AC5364" s="851"/>
      <c r="AD5364" s="851"/>
      <c r="AE5364" s="164"/>
      <c r="AF5364" s="164"/>
      <c r="AG5364" s="164"/>
      <c r="AH5364" s="164"/>
      <c r="AI5364" s="164"/>
      <c r="AJ5364" s="164"/>
      <c r="AK5364" s="164"/>
      <c r="AL5364" s="164"/>
      <c r="AM5364" s="164"/>
      <c r="AN5364" s="164"/>
      <c r="AO5364" s="164"/>
      <c r="AP5364" s="164"/>
      <c r="AQ5364" s="164"/>
      <c r="AR5364" s="164"/>
      <c r="AS5364" s="164"/>
      <c r="AT5364" s="164"/>
      <c r="AU5364" s="164"/>
      <c r="AV5364" s="164"/>
      <c r="AW5364" s="164"/>
      <c r="AX5364" s="164"/>
      <c r="AY5364" s="164"/>
      <c r="AZ5364" s="164"/>
      <c r="BA5364" s="164"/>
    </row>
    <row r="5365" spans="1:53" ht="36" customHeight="1">
      <c r="A5365" s="90"/>
      <c r="B5365" s="26"/>
      <c r="C5365" s="851" t="s">
        <v>9233</v>
      </c>
      <c r="D5365" s="851"/>
      <c r="E5365" s="851"/>
      <c r="F5365" s="851"/>
      <c r="G5365" s="851"/>
      <c r="H5365" s="851"/>
      <c r="I5365" s="851"/>
      <c r="J5365" s="851"/>
      <c r="K5365" s="851"/>
      <c r="L5365" s="851"/>
      <c r="M5365" s="851"/>
      <c r="N5365" s="851"/>
      <c r="O5365" s="851"/>
      <c r="P5365" s="851"/>
      <c r="Q5365" s="851"/>
      <c r="R5365" s="851"/>
      <c r="S5365" s="851"/>
      <c r="T5365" s="851"/>
      <c r="U5365" s="851"/>
      <c r="V5365" s="851"/>
      <c r="W5365" s="851"/>
      <c r="X5365" s="851"/>
      <c r="Y5365" s="851"/>
      <c r="Z5365" s="851"/>
      <c r="AA5365" s="851"/>
      <c r="AB5365" s="851"/>
      <c r="AC5365" s="851"/>
      <c r="AD5365" s="851"/>
      <c r="AE5365" s="164"/>
      <c r="AF5365" s="164"/>
      <c r="AG5365" s="164"/>
      <c r="AH5365" s="164"/>
      <c r="AI5365" s="164"/>
      <c r="AJ5365" s="164"/>
      <c r="AK5365" s="164"/>
      <c r="AL5365" s="164"/>
      <c r="AM5365" s="164"/>
      <c r="AN5365" s="164"/>
      <c r="AO5365" s="164"/>
      <c r="AP5365" s="164"/>
      <c r="AQ5365" s="164"/>
      <c r="AR5365" s="164"/>
      <c r="AS5365" s="164"/>
      <c r="AT5365" s="164"/>
      <c r="AU5365" s="164"/>
      <c r="AV5365" s="164"/>
      <c r="AW5365" s="164"/>
      <c r="AX5365" s="164"/>
      <c r="AY5365" s="164"/>
      <c r="AZ5365" s="164"/>
      <c r="BA5365" s="164"/>
    </row>
    <row r="5366" spans="1:53" ht="36" customHeight="1">
      <c r="A5366" s="90"/>
      <c r="B5366" s="26"/>
      <c r="C5366" s="861" t="s">
        <v>9234</v>
      </c>
      <c r="D5366" s="861"/>
      <c r="E5366" s="861"/>
      <c r="F5366" s="861"/>
      <c r="G5366" s="861"/>
      <c r="H5366" s="861"/>
      <c r="I5366" s="861"/>
      <c r="J5366" s="861"/>
      <c r="K5366" s="861"/>
      <c r="L5366" s="861"/>
      <c r="M5366" s="861"/>
      <c r="N5366" s="861"/>
      <c r="O5366" s="861"/>
      <c r="P5366" s="861"/>
      <c r="Q5366" s="861"/>
      <c r="R5366" s="861"/>
      <c r="S5366" s="861"/>
      <c r="T5366" s="861"/>
      <c r="U5366" s="861"/>
      <c r="V5366" s="861"/>
      <c r="W5366" s="861"/>
      <c r="X5366" s="861"/>
      <c r="Y5366" s="861"/>
      <c r="Z5366" s="861"/>
      <c r="AA5366" s="861"/>
      <c r="AB5366" s="861"/>
      <c r="AC5366" s="861"/>
      <c r="AD5366" s="861"/>
      <c r="AE5366" s="164"/>
      <c r="AF5366" s="164"/>
      <c r="AG5366" s="164"/>
      <c r="AH5366" s="164"/>
      <c r="AI5366" s="164"/>
      <c r="AJ5366" s="164"/>
      <c r="AK5366" s="164"/>
      <c r="AL5366" s="164"/>
      <c r="AM5366" s="164"/>
      <c r="AN5366" s="164"/>
      <c r="AO5366" s="164"/>
      <c r="AP5366" s="164"/>
      <c r="AQ5366" s="164"/>
      <c r="AR5366" s="164"/>
      <c r="AS5366" s="164"/>
      <c r="AT5366" s="164"/>
      <c r="AU5366" s="164"/>
      <c r="AV5366" s="164"/>
      <c r="AW5366" s="164"/>
      <c r="AX5366" s="164"/>
      <c r="AY5366" s="164"/>
      <c r="AZ5366" s="164"/>
      <c r="BA5366" s="164"/>
    </row>
    <row r="5367" spans="1:53" ht="36" customHeight="1">
      <c r="A5367" s="90"/>
      <c r="B5367" s="54"/>
      <c r="C5367" s="861" t="s">
        <v>9235</v>
      </c>
      <c r="D5367" s="861"/>
      <c r="E5367" s="861"/>
      <c r="F5367" s="861"/>
      <c r="G5367" s="861"/>
      <c r="H5367" s="861"/>
      <c r="I5367" s="861"/>
      <c r="J5367" s="861"/>
      <c r="K5367" s="861"/>
      <c r="L5367" s="861"/>
      <c r="M5367" s="861"/>
      <c r="N5367" s="861"/>
      <c r="O5367" s="861"/>
      <c r="P5367" s="861"/>
      <c r="Q5367" s="861"/>
      <c r="R5367" s="861"/>
      <c r="S5367" s="861"/>
      <c r="T5367" s="861"/>
      <c r="U5367" s="861"/>
      <c r="V5367" s="861"/>
      <c r="W5367" s="861"/>
      <c r="X5367" s="861"/>
      <c r="Y5367" s="861"/>
      <c r="Z5367" s="861"/>
      <c r="AA5367" s="861"/>
      <c r="AB5367" s="861"/>
      <c r="AC5367" s="861"/>
      <c r="AD5367" s="861"/>
      <c r="AE5367" s="164"/>
      <c r="AF5367" s="164"/>
      <c r="AG5367" s="164"/>
      <c r="AH5367" s="164"/>
      <c r="AI5367" s="164"/>
      <c r="AJ5367" s="164"/>
      <c r="AK5367" s="164"/>
      <c r="AL5367" s="164"/>
      <c r="AM5367" s="164"/>
      <c r="AN5367" s="164"/>
      <c r="AO5367" s="164"/>
      <c r="AP5367" s="164"/>
      <c r="AQ5367" s="164"/>
      <c r="AR5367" s="164"/>
      <c r="AS5367" s="164"/>
      <c r="AT5367" s="164"/>
      <c r="AU5367" s="164"/>
      <c r="AV5367" s="164"/>
      <c r="AW5367" s="164"/>
      <c r="AX5367" s="164"/>
      <c r="AY5367" s="164"/>
      <c r="AZ5367" s="164"/>
      <c r="BA5367" s="164"/>
    </row>
    <row r="5368" spans="1:53" ht="24" customHeight="1">
      <c r="A5368" s="90"/>
      <c r="B5368" s="26"/>
      <c r="C5368" s="876" t="s">
        <v>9236</v>
      </c>
      <c r="D5368" s="876"/>
      <c r="E5368" s="876"/>
      <c r="F5368" s="876"/>
      <c r="G5368" s="876"/>
      <c r="H5368" s="876"/>
      <c r="I5368" s="876"/>
      <c r="J5368" s="876"/>
      <c r="K5368" s="876"/>
      <c r="L5368" s="876"/>
      <c r="M5368" s="876"/>
      <c r="N5368" s="876"/>
      <c r="O5368" s="876"/>
      <c r="P5368" s="876"/>
      <c r="Q5368" s="876"/>
      <c r="R5368" s="876"/>
      <c r="S5368" s="876"/>
      <c r="T5368" s="876"/>
      <c r="U5368" s="876"/>
      <c r="V5368" s="876"/>
      <c r="W5368" s="876"/>
      <c r="X5368" s="876"/>
      <c r="Y5368" s="876"/>
      <c r="Z5368" s="876"/>
      <c r="AA5368" s="876"/>
      <c r="AB5368" s="876"/>
      <c r="AC5368" s="876"/>
      <c r="AD5368" s="876"/>
      <c r="AE5368" s="164"/>
      <c r="AF5368" s="164"/>
      <c r="AG5368" s="164"/>
      <c r="AH5368" s="164"/>
      <c r="AI5368" s="164"/>
      <c r="AJ5368" s="164"/>
      <c r="AK5368" s="164"/>
      <c r="AL5368" s="164"/>
      <c r="AM5368" s="164"/>
      <c r="AN5368" s="164"/>
      <c r="AO5368" s="164"/>
      <c r="AP5368" s="164"/>
      <c r="AQ5368" s="164"/>
      <c r="AR5368" s="164"/>
      <c r="AS5368" s="164"/>
      <c r="AT5368" s="164"/>
      <c r="AU5368" s="164"/>
      <c r="AV5368" s="164"/>
      <c r="AW5368" s="164"/>
      <c r="AX5368" s="164"/>
      <c r="AY5368" s="164"/>
      <c r="AZ5368" s="164"/>
      <c r="BA5368" s="164"/>
    </row>
    <row r="5369" spans="1:53" ht="15" customHeight="1">
      <c r="A5369" s="57"/>
      <c r="B5369" s="26"/>
      <c r="C5369" s="26"/>
      <c r="D5369" s="26"/>
      <c r="E5369" s="26"/>
      <c r="F5369" s="26"/>
      <c r="G5369" s="26"/>
      <c r="H5369" s="26"/>
      <c r="I5369" s="26"/>
      <c r="J5369" s="26"/>
      <c r="K5369" s="26"/>
      <c r="L5369" s="26"/>
      <c r="M5369" s="26"/>
      <c r="N5369" s="26"/>
      <c r="O5369" s="26"/>
      <c r="P5369" s="26"/>
      <c r="Q5369" s="26"/>
      <c r="R5369" s="26"/>
      <c r="S5369" s="26"/>
      <c r="T5369" s="26"/>
      <c r="U5369" s="26"/>
      <c r="V5369" s="26"/>
      <c r="W5369" s="26"/>
      <c r="X5369" s="26"/>
      <c r="Y5369" s="26"/>
      <c r="Z5369" s="26"/>
      <c r="AA5369" s="26"/>
      <c r="AB5369" s="26"/>
      <c r="AC5369" s="26"/>
      <c r="AD5369" s="26"/>
      <c r="AE5369" s="164"/>
      <c r="AF5369" s="164"/>
      <c r="AG5369" s="164"/>
      <c r="AH5369" s="164"/>
      <c r="AI5369" s="164"/>
      <c r="AJ5369" s="164"/>
      <c r="AK5369" s="164"/>
      <c r="AL5369" s="164"/>
      <c r="AM5369" s="164"/>
      <c r="AN5369" s="164"/>
      <c r="AO5369" s="164"/>
      <c r="AP5369" s="164"/>
      <c r="AQ5369" s="164"/>
      <c r="AR5369" s="164"/>
      <c r="AS5369" s="164"/>
      <c r="AT5369" s="164"/>
      <c r="AU5369" s="164"/>
      <c r="AV5369" s="164"/>
      <c r="AW5369" s="164"/>
      <c r="AX5369" s="164"/>
      <c r="AY5369" s="164"/>
      <c r="AZ5369" s="164"/>
      <c r="BA5369" s="164"/>
    </row>
    <row r="5370" spans="1:53" ht="36" customHeight="1">
      <c r="A5370" s="23"/>
      <c r="B5370" s="33"/>
      <c r="C5370" s="889" t="s">
        <v>9237</v>
      </c>
      <c r="D5370" s="889"/>
      <c r="E5370" s="889"/>
      <c r="F5370" s="889"/>
      <c r="G5370" s="889"/>
      <c r="H5370" s="889"/>
      <c r="I5370" s="889" t="s">
        <v>9238</v>
      </c>
      <c r="J5370" s="889"/>
      <c r="K5370" s="889"/>
      <c r="L5370" s="889"/>
      <c r="M5370" s="889"/>
      <c r="N5370" s="889"/>
      <c r="O5370" s="889"/>
      <c r="P5370" s="889"/>
      <c r="Q5370" s="889" t="s">
        <v>9239</v>
      </c>
      <c r="R5370" s="889"/>
      <c r="S5370" s="889"/>
      <c r="T5370" s="889"/>
      <c r="U5370" s="889"/>
      <c r="V5370" s="889"/>
      <c r="W5370" s="889"/>
      <c r="X5370" s="889"/>
      <c r="Y5370" s="889" t="s">
        <v>9240</v>
      </c>
      <c r="Z5370" s="889"/>
      <c r="AA5370" s="889"/>
      <c r="AB5370" s="889"/>
      <c r="AC5370" s="889"/>
      <c r="AD5370" s="889"/>
      <c r="AE5370" s="164"/>
      <c r="AF5370" s="164"/>
      <c r="AG5370" s="164"/>
      <c r="AH5370" s="164"/>
      <c r="AI5370" s="770" t="s">
        <v>9241</v>
      </c>
      <c r="AJ5370" s="770"/>
      <c r="AK5370" s="770"/>
      <c r="AL5370" s="770"/>
      <c r="AM5370" s="827" t="s">
        <v>9242</v>
      </c>
      <c r="AN5370" s="827"/>
      <c r="AO5370" s="827"/>
      <c r="AP5370" s="827"/>
      <c r="AQ5370" s="770" t="s">
        <v>9243</v>
      </c>
      <c r="AR5370" s="770"/>
      <c r="AS5370" s="770"/>
      <c r="AT5370" s="770"/>
      <c r="AU5370" s="828" t="s">
        <v>9244</v>
      </c>
      <c r="AV5370" s="828"/>
      <c r="AW5370" s="828"/>
      <c r="AX5370" s="828"/>
      <c r="AY5370" s="325" t="s">
        <v>9245</v>
      </c>
      <c r="AZ5370" s="278" t="s">
        <v>9246</v>
      </c>
      <c r="BA5370" s="164"/>
    </row>
    <row r="5371" spans="1:53" ht="60" customHeight="1">
      <c r="A5371" s="23"/>
      <c r="B5371" s="33"/>
      <c r="C5371" s="889"/>
      <c r="D5371" s="889"/>
      <c r="E5371" s="889"/>
      <c r="F5371" s="889"/>
      <c r="G5371" s="889"/>
      <c r="H5371" s="889"/>
      <c r="I5371" s="889" t="s">
        <v>5362</v>
      </c>
      <c r="J5371" s="889"/>
      <c r="K5371" s="919" t="s">
        <v>9247</v>
      </c>
      <c r="L5371" s="919"/>
      <c r="M5371" s="919" t="s">
        <v>9248</v>
      </c>
      <c r="N5371" s="919"/>
      <c r="O5371" s="919" t="s">
        <v>9249</v>
      </c>
      <c r="P5371" s="919"/>
      <c r="Q5371" s="889" t="s">
        <v>5362</v>
      </c>
      <c r="R5371" s="889"/>
      <c r="S5371" s="919" t="s">
        <v>9247</v>
      </c>
      <c r="T5371" s="919"/>
      <c r="U5371" s="919" t="s">
        <v>9248</v>
      </c>
      <c r="V5371" s="919"/>
      <c r="W5371" s="919" t="s">
        <v>9249</v>
      </c>
      <c r="X5371" s="919"/>
      <c r="Y5371" s="889" t="s">
        <v>5362</v>
      </c>
      <c r="Z5371" s="889"/>
      <c r="AA5371" s="919" t="s">
        <v>5397</v>
      </c>
      <c r="AB5371" s="919"/>
      <c r="AC5371" s="919" t="s">
        <v>5398</v>
      </c>
      <c r="AD5371" s="919"/>
      <c r="AE5371" s="164"/>
      <c r="AF5371" s="164"/>
      <c r="AG5371" s="287" t="s">
        <v>5088</v>
      </c>
      <c r="AH5371" s="297" t="s">
        <v>5089</v>
      </c>
      <c r="AI5371" s="288" t="s">
        <v>5369</v>
      </c>
      <c r="AJ5371" s="289" t="s">
        <v>5089</v>
      </c>
      <c r="AK5371" s="290" t="s">
        <v>5523</v>
      </c>
      <c r="AL5371" s="291" t="s">
        <v>5524</v>
      </c>
      <c r="AM5371" s="288" t="s">
        <v>5369</v>
      </c>
      <c r="AN5371" s="289" t="s">
        <v>5089</v>
      </c>
      <c r="AO5371" s="290" t="s">
        <v>5523</v>
      </c>
      <c r="AP5371" s="291" t="s">
        <v>5524</v>
      </c>
      <c r="AQ5371" s="288" t="s">
        <v>5369</v>
      </c>
      <c r="AR5371" s="289" t="s">
        <v>5089</v>
      </c>
      <c r="AS5371" s="290" t="s">
        <v>5523</v>
      </c>
      <c r="AT5371" s="470" t="s">
        <v>5524</v>
      </c>
      <c r="AU5371" s="489" t="s">
        <v>5369</v>
      </c>
      <c r="AV5371" s="490" t="s">
        <v>9250</v>
      </c>
      <c r="AW5371" s="491" t="s">
        <v>9251</v>
      </c>
      <c r="AX5371" s="492" t="s">
        <v>9252</v>
      </c>
      <c r="AY5371" s="325" t="s">
        <v>9253</v>
      </c>
      <c r="AZ5371" s="278" t="s">
        <v>9254</v>
      </c>
      <c r="BA5371" s="499" t="s">
        <v>5984</v>
      </c>
    </row>
    <row r="5372" spans="1:53" ht="15" customHeight="1">
      <c r="A5372" s="23"/>
      <c r="B5372" s="33"/>
      <c r="C5372" s="719"/>
      <c r="D5372" s="719"/>
      <c r="E5372" s="719"/>
      <c r="F5372" s="719"/>
      <c r="G5372" s="719"/>
      <c r="H5372" s="719"/>
      <c r="I5372" s="719"/>
      <c r="J5372" s="719"/>
      <c r="K5372" s="719"/>
      <c r="L5372" s="719"/>
      <c r="M5372" s="719"/>
      <c r="N5372" s="719"/>
      <c r="O5372" s="719"/>
      <c r="P5372" s="719"/>
      <c r="Q5372" s="719"/>
      <c r="R5372" s="719"/>
      <c r="S5372" s="719"/>
      <c r="T5372" s="719"/>
      <c r="U5372" s="719"/>
      <c r="V5372" s="719"/>
      <c r="W5372" s="719"/>
      <c r="X5372" s="719"/>
      <c r="Y5372" s="719"/>
      <c r="Z5372" s="719"/>
      <c r="AA5372" s="719"/>
      <c r="AB5372" s="719"/>
      <c r="AC5372" s="719"/>
      <c r="AD5372" s="719"/>
      <c r="AE5372" s="164"/>
      <c r="AF5372" s="164"/>
      <c r="AG5372" s="199">
        <f>IF(AND(C5372&lt;&gt;1,COUNTA(I5372:AD5372)=0),0,IF(AND(C5372=1,COUNTA(I5372:X5372)=8,SUM(Q5372)=0,COUNTA(Y5372:AD5372)=0),0,IF(AND(C5372=1,COUNTA(I5372:X5372)=8,SUM(Q5372)&gt;0,COUNTA(Y5372:AD5372)=3),0,1)))</f>
        <v>0</v>
      </c>
      <c r="AH5372" s="298">
        <f>COUNTIF(I5372:AD5372,"NS")</f>
        <v>0</v>
      </c>
      <c r="AI5372" s="293">
        <f>I5372</f>
        <v>0</v>
      </c>
      <c r="AJ5372" s="294">
        <f>COUNTIF(K5372:P5372,"NS")</f>
        <v>0</v>
      </c>
      <c r="AK5372" s="295">
        <f>SUM(K5372:P5372)</f>
        <v>0</v>
      </c>
      <c r="AL5372" s="296">
        <f>IF(OR(AND(AI5372=0, AJ5372&gt;0),AND(AI5372="NS", AK5372&gt;0), AND(AI5372="NS", AJ5372=0, AK5372=0)), 1, IF(OR(AND(AI5372&gt;0, AJ5372&gt;1,AI5372&gt;AK5372), AND(AI5372="NS", AJ5372=2), AND(AI5372="NS", AK5372=0, AJ5372&gt;0), AI5372=AK5372), 0, 1))</f>
        <v>0</v>
      </c>
      <c r="AM5372" s="293">
        <f>Q5372</f>
        <v>0</v>
      </c>
      <c r="AN5372" s="294">
        <f>COUNTIF(S5372:X5372,"NS")</f>
        <v>0</v>
      </c>
      <c r="AO5372" s="295">
        <f>SUM(S5372:X5372)</f>
        <v>0</v>
      </c>
      <c r="AP5372" s="296">
        <f>IF(OR(AND(AM5372=0, AN5372&gt;0),AND(AM5372="NS", AO5372&gt;0), AND(AM5372="NS", AN5372=0, AO5372=0)), 1, IF(OR(AND(AM5372&gt;0, AN5372&gt;1,AM5372&gt;AO5372), AND(AM5372="NS", AN5372=2), AND(AM5372="NS", AO5372=0, AN5372&gt;0), AM5372=AO5372), 0, 1))</f>
        <v>0</v>
      </c>
      <c r="AQ5372" s="293">
        <f>Y5372</f>
        <v>0</v>
      </c>
      <c r="AR5372" s="294">
        <f>COUNTIF(AA5372:AD5372,"NS")</f>
        <v>0</v>
      </c>
      <c r="AS5372" s="295">
        <f>SUM(AA5372:AD5372)</f>
        <v>0</v>
      </c>
      <c r="AT5372" s="296">
        <f>IF(OR(AND(AQ5372=0, AR5372&gt;0),AND(AQ5372="NS", AS5372&gt;0), AND(AQ5372="NS", AR5372=0, AS5372=0)), 1, IF(OR(AND(AQ5372&gt;0, AR5372&gt;1,AQ5372&gt;AS5372), AND(AQ5372="NS", AR5372=2), AND(AQ5372="NS", AS5372=0, AR5372&gt;0), AQ5372=AS5372), 0, 1))</f>
        <v>0</v>
      </c>
      <c r="AU5372" s="494">
        <f>IF(OR(Q5372="NS",I5372="NS"),0,IF(AND(Q5372="NA",I5372="NA"),0,IF(Q5372&lt;=I5372,0,1)))</f>
        <v>0</v>
      </c>
      <c r="AV5372" s="495">
        <f>IF(OR(S5372="NS",K5372="NS"),0,IF(AND(S5372="NA",K5372="NA"),0,IF(S5372&lt;=K5372,0,1)))</f>
        <v>0</v>
      </c>
      <c r="AW5372" s="496">
        <f>IF(OR(U5372="NS",M5372="NS"),0,IF(AND(U5372="NA",M5372="NA"),0,IF(U5372&lt;=M5372,0,1)))</f>
        <v>0</v>
      </c>
      <c r="AX5372" s="497">
        <f>IF(OR(W5372="NS",O5372="NS"),0,IF(AND(W5372="NA",O5372="NA"),0,IF(W5372&lt;=O5372,0,1)))</f>
        <v>0</v>
      </c>
      <c r="AY5372" s="326">
        <f>IF(AND(SUM($Q$5372)=0,COUNTA(Y5372:AD5372)&gt;0),1,0)</f>
        <v>0</v>
      </c>
      <c r="AZ5372" s="283">
        <f>IF(AND($C$5372&lt;&gt;"",$C$5372&lt;&gt;1,COUNTA(I5372:AD5372)&gt;0),1,0)</f>
        <v>0</v>
      </c>
      <c r="BA5372" s="498">
        <f>IF(AND($C$5372&lt;&gt;"",$C$5372=1,I5372&lt;&gt;"",K5372&lt;&gt;"",M5372&lt;&gt;"",O5372&lt;&gt;"",Q5372&lt;&gt;"",S5372&lt;&gt;"",U5372&lt;&gt;"",W5372&lt;&gt;"",Y5372&lt;&gt;"",AA5372&lt;&gt;"",AC5372&lt;&gt;"",SUM(I5372:AD5372)=0),1,0)</f>
        <v>0</v>
      </c>
    </row>
    <row r="5373" spans="1:53" ht="15" customHeight="1">
      <c r="A5373" s="23"/>
      <c r="B5373" s="54"/>
      <c r="C5373" s="54"/>
      <c r="D5373" s="54"/>
      <c r="E5373" s="54"/>
      <c r="F5373" s="54"/>
      <c r="G5373" s="54"/>
      <c r="H5373" s="54"/>
      <c r="I5373" s="54"/>
      <c r="J5373" s="54"/>
      <c r="K5373" s="54"/>
      <c r="L5373" s="54"/>
      <c r="M5373" s="54"/>
      <c r="N5373" s="54"/>
      <c r="O5373" s="54"/>
      <c r="P5373" s="54"/>
      <c r="Q5373" s="54"/>
      <c r="R5373" s="54"/>
      <c r="S5373" s="54"/>
      <c r="T5373" s="54"/>
      <c r="U5373" s="54"/>
      <c r="V5373" s="54"/>
      <c r="W5373" s="54"/>
      <c r="X5373" s="54"/>
      <c r="Y5373" s="54"/>
      <c r="Z5373" s="54"/>
      <c r="AA5373" s="54"/>
      <c r="AB5373" s="54"/>
      <c r="AC5373" s="54"/>
      <c r="AD5373" s="54"/>
      <c r="AE5373" s="164"/>
      <c r="AF5373" s="164"/>
      <c r="AG5373" s="164"/>
      <c r="AH5373" s="164"/>
      <c r="AI5373" s="164"/>
      <c r="AJ5373" s="164"/>
      <c r="AK5373" s="164"/>
      <c r="AL5373" s="164"/>
      <c r="AM5373" s="164"/>
      <c r="AN5373" s="164"/>
      <c r="AO5373" s="164"/>
      <c r="AP5373" s="164"/>
      <c r="AQ5373" s="164"/>
      <c r="AR5373" s="164"/>
      <c r="AS5373" s="164"/>
      <c r="AT5373" s="164"/>
      <c r="AU5373" s="164"/>
      <c r="AV5373" s="164"/>
      <c r="AW5373" s="164"/>
      <c r="AX5373" s="493">
        <f>SUM(AU5372:AX5372)</f>
        <v>0</v>
      </c>
      <c r="AY5373" s="164"/>
      <c r="AZ5373" s="164"/>
      <c r="BA5373" s="164"/>
    </row>
    <row r="5374" spans="1:53" ht="24" customHeight="1">
      <c r="A5374" s="57"/>
      <c r="B5374" s="91"/>
      <c r="C5374" s="876" t="s">
        <v>5300</v>
      </c>
      <c r="D5374" s="876"/>
      <c r="E5374" s="876"/>
      <c r="F5374" s="876"/>
      <c r="G5374" s="876"/>
      <c r="H5374" s="876"/>
      <c r="I5374" s="876"/>
      <c r="J5374" s="876"/>
      <c r="K5374" s="876"/>
      <c r="L5374" s="876"/>
      <c r="M5374" s="876"/>
      <c r="N5374" s="876"/>
      <c r="O5374" s="876"/>
      <c r="P5374" s="876"/>
      <c r="Q5374" s="876"/>
      <c r="R5374" s="876"/>
      <c r="S5374" s="876"/>
      <c r="T5374" s="876"/>
      <c r="U5374" s="876"/>
      <c r="V5374" s="876"/>
      <c r="W5374" s="876"/>
      <c r="X5374" s="876"/>
      <c r="Y5374" s="876"/>
      <c r="Z5374" s="876"/>
      <c r="AA5374" s="876"/>
      <c r="AB5374" s="876"/>
      <c r="AC5374" s="876"/>
      <c r="AD5374" s="876"/>
      <c r="AE5374" s="164"/>
      <c r="AF5374" s="164"/>
      <c r="AG5374" s="164"/>
      <c r="AH5374" s="164"/>
      <c r="AI5374" s="164"/>
      <c r="AJ5374" s="164"/>
      <c r="AK5374" s="164"/>
      <c r="AL5374" s="488" t="s">
        <v>5460</v>
      </c>
      <c r="AM5374" s="315">
        <f>SUM(AL5372,AP5372,AT5372)</f>
        <v>0</v>
      </c>
      <c r="AN5374" s="164"/>
      <c r="AO5374" s="164"/>
      <c r="AP5374" s="164"/>
      <c r="AQ5374" s="164"/>
      <c r="AR5374" s="164"/>
      <c r="AS5374" s="164"/>
      <c r="AT5374" s="164"/>
      <c r="AU5374" s="164"/>
      <c r="AV5374" s="164"/>
      <c r="AW5374" s="164"/>
      <c r="AX5374" s="164"/>
      <c r="AY5374" s="164"/>
      <c r="AZ5374" s="164"/>
      <c r="BA5374" s="164"/>
    </row>
    <row r="5375" spans="1:53" ht="60" customHeight="1">
      <c r="A5375" s="57"/>
      <c r="B5375" s="26"/>
      <c r="C5375" s="892"/>
      <c r="D5375" s="893"/>
      <c r="E5375" s="893"/>
      <c r="F5375" s="893"/>
      <c r="G5375" s="893"/>
      <c r="H5375" s="893"/>
      <c r="I5375" s="893"/>
      <c r="J5375" s="893"/>
      <c r="K5375" s="893"/>
      <c r="L5375" s="893"/>
      <c r="M5375" s="893"/>
      <c r="N5375" s="893"/>
      <c r="O5375" s="893"/>
      <c r="P5375" s="893"/>
      <c r="Q5375" s="893"/>
      <c r="R5375" s="893"/>
      <c r="S5375" s="893"/>
      <c r="T5375" s="893"/>
      <c r="U5375" s="893"/>
      <c r="V5375" s="893"/>
      <c r="W5375" s="893"/>
      <c r="X5375" s="893"/>
      <c r="Y5375" s="893"/>
      <c r="Z5375" s="893"/>
      <c r="AA5375" s="893"/>
      <c r="AB5375" s="893"/>
      <c r="AC5375" s="893"/>
      <c r="AD5375" s="894"/>
      <c r="AE5375" s="164"/>
      <c r="AF5375" s="164"/>
      <c r="AG5375" s="164"/>
      <c r="AH5375" s="164"/>
      <c r="AI5375" s="164"/>
      <c r="AJ5375" s="164"/>
      <c r="AK5375" s="164"/>
      <c r="AL5375" s="164"/>
      <c r="AM5375" s="164"/>
      <c r="AN5375" s="164"/>
      <c r="AO5375" s="164"/>
      <c r="AP5375" s="164"/>
      <c r="AQ5375" s="164"/>
      <c r="AR5375" s="164"/>
      <c r="AS5375" s="164"/>
      <c r="AT5375" s="164"/>
      <c r="AU5375" s="164"/>
      <c r="AV5375" s="164"/>
      <c r="AW5375" s="164"/>
      <c r="AX5375" s="164"/>
      <c r="AY5375" s="164"/>
      <c r="AZ5375" s="164"/>
      <c r="BA5375" s="164"/>
    </row>
    <row r="5376" spans="1:53" ht="15" customHeight="1">
      <c r="A5376" s="57"/>
      <c r="B5376" s="807" t="str">
        <f>IF(AG5372&gt;0,"Favor de ingresar toda la información requerida en la pregunta y/o verifique que no tenga información en celdas sombreadas","")</f>
        <v/>
      </c>
      <c r="C5376" s="807"/>
      <c r="D5376" s="807"/>
      <c r="E5376" s="807"/>
      <c r="F5376" s="807"/>
      <c r="G5376" s="807"/>
      <c r="H5376" s="807"/>
      <c r="I5376" s="807"/>
      <c r="J5376" s="807"/>
      <c r="K5376" s="807"/>
      <c r="L5376" s="807"/>
      <c r="M5376" s="807"/>
      <c r="N5376" s="807"/>
      <c r="O5376" s="807"/>
      <c r="P5376" s="807"/>
      <c r="Q5376" s="807"/>
      <c r="R5376" s="807"/>
      <c r="S5376" s="807"/>
      <c r="T5376" s="807"/>
      <c r="U5376" s="807"/>
      <c r="V5376" s="807"/>
      <c r="W5376" s="807"/>
      <c r="X5376" s="807"/>
      <c r="Y5376" s="807"/>
      <c r="Z5376" s="807"/>
      <c r="AA5376" s="807"/>
      <c r="AB5376" s="807"/>
      <c r="AC5376" s="807"/>
      <c r="AD5376" s="807"/>
      <c r="AE5376" s="24"/>
      <c r="AF5376" s="164"/>
      <c r="AG5376" s="164"/>
      <c r="AH5376" s="164"/>
      <c r="AI5376" s="164"/>
      <c r="AJ5376" s="164"/>
      <c r="AK5376" s="164"/>
      <c r="AL5376" s="164"/>
      <c r="AM5376" s="164"/>
      <c r="AN5376" s="164"/>
      <c r="AO5376" s="164"/>
      <c r="AP5376" s="164"/>
      <c r="AQ5376" s="164"/>
      <c r="AR5376" s="164"/>
      <c r="AS5376" s="164"/>
      <c r="AT5376" s="164"/>
      <c r="AU5376" s="164"/>
      <c r="AV5376" s="164"/>
      <c r="AW5376" s="164"/>
      <c r="AX5376" s="164"/>
      <c r="AY5376" s="164"/>
      <c r="AZ5376" s="164"/>
      <c r="BA5376" s="164"/>
    </row>
    <row r="5377" spans="1:53" ht="15" customHeight="1">
      <c r="A5377" s="57"/>
      <c r="B5377" s="732" t="str">
        <f>IF(AH5372&gt;0,"Alerta: debido a que cuenta con registros NS, debe proporcionar una justificación en el area de comentarios al final de la pregunta","")</f>
        <v/>
      </c>
      <c r="C5377" s="732"/>
      <c r="D5377" s="732"/>
      <c r="E5377" s="732"/>
      <c r="F5377" s="732"/>
      <c r="G5377" s="732"/>
      <c r="H5377" s="732"/>
      <c r="I5377" s="732"/>
      <c r="J5377" s="732"/>
      <c r="K5377" s="732"/>
      <c r="L5377" s="732"/>
      <c r="M5377" s="732"/>
      <c r="N5377" s="732"/>
      <c r="O5377" s="732"/>
      <c r="P5377" s="732"/>
      <c r="Q5377" s="732"/>
      <c r="R5377" s="732"/>
      <c r="S5377" s="732"/>
      <c r="T5377" s="732"/>
      <c r="U5377" s="732"/>
      <c r="V5377" s="732"/>
      <c r="W5377" s="732"/>
      <c r="X5377" s="732"/>
      <c r="Y5377" s="732"/>
      <c r="Z5377" s="732"/>
      <c r="AA5377" s="732"/>
      <c r="AB5377" s="732"/>
      <c r="AC5377" s="732"/>
      <c r="AD5377" s="732"/>
      <c r="AE5377" s="24"/>
      <c r="AF5377" s="164"/>
      <c r="AG5377" s="164"/>
      <c r="AH5377" s="164"/>
      <c r="AI5377" s="164"/>
      <c r="AJ5377" s="164"/>
      <c r="AK5377" s="164"/>
      <c r="AL5377" s="164"/>
      <c r="AM5377" s="164"/>
      <c r="AN5377" s="164"/>
      <c r="AO5377" s="164"/>
      <c r="AP5377" s="164"/>
      <c r="AQ5377" s="164"/>
      <c r="AR5377" s="164"/>
      <c r="AS5377" s="164"/>
      <c r="AT5377" s="164"/>
      <c r="AU5377" s="164"/>
      <c r="AV5377" s="164"/>
      <c r="AW5377" s="164"/>
      <c r="AX5377" s="164"/>
      <c r="AY5377" s="164"/>
      <c r="AZ5377" s="164"/>
      <c r="BA5377" s="164"/>
    </row>
    <row r="5378" spans="1:53" ht="15" customHeight="1">
      <c r="A5378" s="57"/>
      <c r="B5378" s="807" t="str">
        <f>IF(AM5374&gt;0,"Favor de revisar la suma y consistencia de totales y/o subtotales por filas (numéricos y NS)","")</f>
        <v/>
      </c>
      <c r="C5378" s="807"/>
      <c r="D5378" s="807"/>
      <c r="E5378" s="807"/>
      <c r="F5378" s="807"/>
      <c r="G5378" s="807"/>
      <c r="H5378" s="807"/>
      <c r="I5378" s="807"/>
      <c r="J5378" s="807"/>
      <c r="K5378" s="807"/>
      <c r="L5378" s="807"/>
      <c r="M5378" s="807"/>
      <c r="N5378" s="807"/>
      <c r="O5378" s="807"/>
      <c r="P5378" s="807"/>
      <c r="Q5378" s="807"/>
      <c r="R5378" s="807"/>
      <c r="S5378" s="807"/>
      <c r="T5378" s="807"/>
      <c r="U5378" s="807"/>
      <c r="V5378" s="807"/>
      <c r="W5378" s="807"/>
      <c r="X5378" s="807"/>
      <c r="Y5378" s="807"/>
      <c r="Z5378" s="807"/>
      <c r="AA5378" s="807"/>
      <c r="AB5378" s="807"/>
      <c r="AC5378" s="807"/>
      <c r="AD5378" s="807"/>
      <c r="AE5378" s="24"/>
      <c r="AF5378" s="164"/>
      <c r="AG5378" s="164"/>
      <c r="AH5378" s="164"/>
      <c r="AI5378" s="164"/>
      <c r="AJ5378" s="164"/>
      <c r="AK5378" s="164"/>
      <c r="AL5378" s="164"/>
      <c r="AM5378" s="164"/>
      <c r="AN5378" s="164"/>
      <c r="AO5378" s="164"/>
      <c r="AP5378" s="164"/>
      <c r="AQ5378" s="164"/>
      <c r="AR5378" s="164"/>
      <c r="AS5378" s="164"/>
      <c r="AT5378" s="164"/>
      <c r="AU5378" s="164"/>
      <c r="AV5378" s="164"/>
      <c r="AW5378" s="164"/>
      <c r="AX5378" s="164"/>
      <c r="AY5378" s="164"/>
      <c r="AZ5378" s="164"/>
      <c r="BA5378" s="164"/>
    </row>
    <row r="5379" spans="1:53" ht="15" customHeight="1">
      <c r="A5379" s="57"/>
      <c r="B5379" s="808" t="str">
        <f>IF(AX5373&gt;0,"Favor de revisar la instrucción 4, debido a que no se cumple con los criterios mencionados","")</f>
        <v/>
      </c>
      <c r="C5379" s="808"/>
      <c r="D5379" s="808"/>
      <c r="E5379" s="808"/>
      <c r="F5379" s="808"/>
      <c r="G5379" s="808"/>
      <c r="H5379" s="808"/>
      <c r="I5379" s="808"/>
      <c r="J5379" s="808"/>
      <c r="K5379" s="808"/>
      <c r="L5379" s="808"/>
      <c r="M5379" s="808"/>
      <c r="N5379" s="808"/>
      <c r="O5379" s="808"/>
      <c r="P5379" s="808"/>
      <c r="Q5379" s="808"/>
      <c r="R5379" s="808"/>
      <c r="S5379" s="808"/>
      <c r="T5379" s="808"/>
      <c r="U5379" s="808"/>
      <c r="V5379" s="808"/>
      <c r="W5379" s="808"/>
      <c r="X5379" s="808"/>
      <c r="Y5379" s="808"/>
      <c r="Z5379" s="808"/>
      <c r="AA5379" s="808"/>
      <c r="AB5379" s="808"/>
      <c r="AC5379" s="808"/>
      <c r="AD5379" s="808"/>
      <c r="AE5379" s="24"/>
      <c r="AF5379" s="164"/>
      <c r="AG5379" s="164"/>
      <c r="AH5379" s="164"/>
      <c r="AI5379" s="164"/>
      <c r="AJ5379" s="164"/>
      <c r="AK5379" s="164"/>
      <c r="AL5379" s="164"/>
      <c r="AM5379" s="164"/>
      <c r="AN5379" s="164"/>
      <c r="AO5379" s="164"/>
      <c r="AP5379" s="164"/>
      <c r="AQ5379" s="164"/>
      <c r="AR5379" s="164"/>
      <c r="AS5379" s="164"/>
      <c r="AT5379" s="164"/>
      <c r="AU5379" s="164"/>
      <c r="AV5379" s="164"/>
      <c r="AW5379" s="164"/>
      <c r="AX5379" s="164"/>
      <c r="AY5379" s="164"/>
      <c r="AZ5379" s="164"/>
      <c r="BA5379" s="164"/>
    </row>
    <row r="5380" spans="1:53" ht="15" customHeight="1">
      <c r="A5380" s="57"/>
      <c r="B5380" s="807" t="str">
        <f>IF(BA5372&gt;0,"No puede ingresar cero en la cols. Acciones formativas y Personal debido a que registró el código 1 en la col. ¿Se impartieron acciones...?","")</f>
        <v/>
      </c>
      <c r="C5380" s="807"/>
      <c r="D5380" s="807"/>
      <c r="E5380" s="807"/>
      <c r="F5380" s="807"/>
      <c r="G5380" s="807"/>
      <c r="H5380" s="807"/>
      <c r="I5380" s="807"/>
      <c r="J5380" s="807"/>
      <c r="K5380" s="807"/>
      <c r="L5380" s="807"/>
      <c r="M5380" s="807"/>
      <c r="N5380" s="807"/>
      <c r="O5380" s="807"/>
      <c r="P5380" s="807"/>
      <c r="Q5380" s="807"/>
      <c r="R5380" s="807"/>
      <c r="S5380" s="807"/>
      <c r="T5380" s="807"/>
      <c r="U5380" s="807"/>
      <c r="V5380" s="807"/>
      <c r="W5380" s="807"/>
      <c r="X5380" s="807"/>
      <c r="Y5380" s="807"/>
      <c r="Z5380" s="807"/>
      <c r="AA5380" s="807"/>
      <c r="AB5380" s="807"/>
      <c r="AC5380" s="807"/>
      <c r="AD5380" s="807"/>
      <c r="AE5380" s="807"/>
      <c r="AF5380" s="164"/>
      <c r="AG5380" s="164"/>
      <c r="AH5380" s="164"/>
      <c r="AI5380" s="164"/>
      <c r="AJ5380" s="164"/>
      <c r="AK5380" s="164"/>
      <c r="AL5380" s="164"/>
      <c r="AM5380" s="164"/>
      <c r="AN5380" s="164"/>
      <c r="AO5380" s="164"/>
      <c r="AP5380" s="164"/>
      <c r="AQ5380" s="164"/>
      <c r="AR5380" s="164"/>
      <c r="AS5380" s="164"/>
      <c r="AT5380" s="164"/>
      <c r="AU5380" s="164"/>
      <c r="AV5380" s="164"/>
      <c r="AW5380" s="164"/>
      <c r="AX5380" s="164"/>
      <c r="AY5380" s="164"/>
      <c r="AZ5380" s="164"/>
      <c r="BA5380" s="164"/>
    </row>
    <row r="5381" spans="1:53" ht="15" customHeight="1">
      <c r="A5381" s="57"/>
      <c r="B5381" s="26"/>
      <c r="C5381" s="26"/>
      <c r="D5381" s="26"/>
      <c r="E5381" s="26"/>
      <c r="F5381" s="26"/>
      <c r="G5381" s="26"/>
      <c r="H5381" s="26"/>
      <c r="I5381" s="26"/>
      <c r="J5381" s="26"/>
      <c r="K5381" s="26"/>
      <c r="L5381" s="26"/>
      <c r="M5381" s="26"/>
      <c r="N5381" s="26"/>
      <c r="O5381" s="26"/>
      <c r="P5381" s="26"/>
      <c r="Q5381" s="26"/>
      <c r="R5381" s="26"/>
      <c r="S5381" s="26"/>
      <c r="T5381" s="26"/>
      <c r="U5381" s="26"/>
      <c r="V5381" s="26"/>
      <c r="W5381" s="26"/>
      <c r="X5381" s="26"/>
      <c r="Y5381" s="26"/>
      <c r="Z5381" s="26"/>
      <c r="AA5381" s="26"/>
      <c r="AB5381" s="26"/>
      <c r="AC5381" s="26"/>
      <c r="AD5381" s="26"/>
      <c r="AE5381" s="164"/>
      <c r="AF5381" s="164"/>
      <c r="AG5381" s="164"/>
      <c r="AH5381" s="164"/>
      <c r="AI5381" s="164"/>
      <c r="AJ5381" s="164"/>
      <c r="AK5381" s="164"/>
      <c r="AL5381" s="164"/>
      <c r="AM5381" s="164"/>
      <c r="AN5381" s="164"/>
      <c r="AO5381" s="164"/>
      <c r="AP5381" s="164"/>
      <c r="AQ5381" s="164"/>
      <c r="AR5381" s="164"/>
      <c r="AS5381" s="164"/>
      <c r="AT5381" s="164"/>
      <c r="AU5381" s="164"/>
      <c r="AV5381" s="164"/>
      <c r="AW5381" s="164"/>
      <c r="AX5381" s="164"/>
      <c r="AY5381" s="164"/>
      <c r="AZ5381" s="164"/>
      <c r="BA5381" s="164"/>
    </row>
    <row r="5382" spans="1:53" ht="36" customHeight="1">
      <c r="A5382" s="50" t="s">
        <v>9255</v>
      </c>
      <c r="B5382" s="918" t="s">
        <v>9256</v>
      </c>
      <c r="C5382" s="918"/>
      <c r="D5382" s="918"/>
      <c r="E5382" s="918"/>
      <c r="F5382" s="918"/>
      <c r="G5382" s="918"/>
      <c r="H5382" s="918"/>
      <c r="I5382" s="918"/>
      <c r="J5382" s="918"/>
      <c r="K5382" s="918"/>
      <c r="L5382" s="918"/>
      <c r="M5382" s="918"/>
      <c r="N5382" s="918"/>
      <c r="O5382" s="918"/>
      <c r="P5382" s="918"/>
      <c r="Q5382" s="918"/>
      <c r="R5382" s="918"/>
      <c r="S5382" s="918"/>
      <c r="T5382" s="918"/>
      <c r="U5382" s="918"/>
      <c r="V5382" s="918"/>
      <c r="W5382" s="918"/>
      <c r="X5382" s="918"/>
      <c r="Y5382" s="918"/>
      <c r="Z5382" s="918"/>
      <c r="AA5382" s="918"/>
      <c r="AB5382" s="918"/>
      <c r="AC5382" s="918"/>
      <c r="AD5382" s="918"/>
      <c r="AE5382" s="164"/>
      <c r="AF5382" s="164"/>
      <c r="AG5382" s="164"/>
      <c r="AH5382" s="164"/>
      <c r="AI5382" s="164"/>
      <c r="AJ5382" s="164"/>
      <c r="AK5382" s="164"/>
      <c r="AL5382" s="164"/>
      <c r="AM5382" s="164"/>
      <c r="AN5382" s="164"/>
      <c r="AO5382" s="164"/>
      <c r="AP5382" s="164"/>
      <c r="AQ5382" s="164"/>
      <c r="AR5382" s="164"/>
      <c r="AS5382" s="164"/>
      <c r="AT5382" s="164"/>
      <c r="AU5382" s="164"/>
      <c r="AV5382" s="164"/>
      <c r="AW5382" s="164"/>
      <c r="AX5382" s="164"/>
      <c r="AY5382" s="164"/>
      <c r="AZ5382" s="164"/>
      <c r="BA5382" s="164"/>
    </row>
    <row r="5383" spans="1:53" ht="24" customHeight="1">
      <c r="A5383" s="22"/>
      <c r="B5383" s="51"/>
      <c r="C5383" s="876" t="s">
        <v>9257</v>
      </c>
      <c r="D5383" s="876"/>
      <c r="E5383" s="876"/>
      <c r="F5383" s="876"/>
      <c r="G5383" s="876"/>
      <c r="H5383" s="876"/>
      <c r="I5383" s="876"/>
      <c r="J5383" s="876"/>
      <c r="K5383" s="876"/>
      <c r="L5383" s="876"/>
      <c r="M5383" s="876"/>
      <c r="N5383" s="876"/>
      <c r="O5383" s="876"/>
      <c r="P5383" s="876"/>
      <c r="Q5383" s="876"/>
      <c r="R5383" s="876"/>
      <c r="S5383" s="876"/>
      <c r="T5383" s="876"/>
      <c r="U5383" s="876"/>
      <c r="V5383" s="876"/>
      <c r="W5383" s="876"/>
      <c r="X5383" s="876"/>
      <c r="Y5383" s="876"/>
      <c r="Z5383" s="876"/>
      <c r="AA5383" s="876"/>
      <c r="AB5383" s="876"/>
      <c r="AC5383" s="876"/>
      <c r="AD5383" s="876"/>
      <c r="AE5383" s="164"/>
      <c r="AF5383" s="164"/>
      <c r="AG5383" s="164"/>
      <c r="AH5383" s="164"/>
      <c r="AI5383" s="164"/>
      <c r="AJ5383" s="164"/>
      <c r="AK5383" s="164"/>
      <c r="AL5383" s="164"/>
      <c r="AM5383" s="164"/>
      <c r="AN5383" s="164"/>
      <c r="AO5383" s="164"/>
      <c r="AP5383" s="164"/>
      <c r="AQ5383" s="164"/>
      <c r="AR5383" s="164"/>
      <c r="AS5383" s="164"/>
      <c r="AT5383" s="164"/>
      <c r="AU5383" s="164"/>
      <c r="AV5383" s="164"/>
      <c r="AW5383" s="164"/>
      <c r="AX5383" s="164"/>
      <c r="AY5383" s="164"/>
      <c r="AZ5383" s="164"/>
      <c r="BA5383" s="164"/>
    </row>
    <row r="5384" spans="1:53" ht="24" customHeight="1">
      <c r="A5384" s="22"/>
      <c r="B5384" s="51"/>
      <c r="C5384" s="851" t="s">
        <v>9258</v>
      </c>
      <c r="D5384" s="851"/>
      <c r="E5384" s="851"/>
      <c r="F5384" s="851"/>
      <c r="G5384" s="851"/>
      <c r="H5384" s="851"/>
      <c r="I5384" s="851"/>
      <c r="J5384" s="851"/>
      <c r="K5384" s="851"/>
      <c r="L5384" s="851"/>
      <c r="M5384" s="851"/>
      <c r="N5384" s="851"/>
      <c r="O5384" s="851"/>
      <c r="P5384" s="851"/>
      <c r="Q5384" s="851"/>
      <c r="R5384" s="851"/>
      <c r="S5384" s="851"/>
      <c r="T5384" s="851"/>
      <c r="U5384" s="851"/>
      <c r="V5384" s="851"/>
      <c r="W5384" s="851"/>
      <c r="X5384" s="851"/>
      <c r="Y5384" s="851"/>
      <c r="Z5384" s="851"/>
      <c r="AA5384" s="851"/>
      <c r="AB5384" s="851"/>
      <c r="AC5384" s="851"/>
      <c r="AD5384" s="851"/>
      <c r="AE5384" s="164"/>
      <c r="AF5384" s="164"/>
      <c r="AG5384" s="164"/>
      <c r="AH5384" s="164"/>
      <c r="AI5384" s="164"/>
      <c r="AJ5384" s="164"/>
      <c r="AK5384" s="164"/>
      <c r="AL5384" s="164"/>
      <c r="AM5384" s="164"/>
      <c r="AN5384" s="164"/>
      <c r="AO5384" s="164"/>
      <c r="AP5384" s="164"/>
      <c r="AQ5384" s="164"/>
      <c r="AR5384" s="164"/>
      <c r="AS5384" s="164"/>
      <c r="AT5384" s="164"/>
      <c r="AU5384" s="164"/>
      <c r="AV5384" s="164"/>
      <c r="AW5384" s="164"/>
      <c r="AX5384" s="164"/>
      <c r="AY5384" s="164"/>
      <c r="AZ5384" s="164"/>
      <c r="BA5384" s="164"/>
    </row>
    <row r="5385" spans="1:53" ht="36" customHeight="1">
      <c r="A5385" s="22"/>
      <c r="B5385" s="51"/>
      <c r="C5385" s="876" t="s">
        <v>9259</v>
      </c>
      <c r="D5385" s="876"/>
      <c r="E5385" s="876"/>
      <c r="F5385" s="876"/>
      <c r="G5385" s="876"/>
      <c r="H5385" s="876"/>
      <c r="I5385" s="876"/>
      <c r="J5385" s="876"/>
      <c r="K5385" s="876"/>
      <c r="L5385" s="876"/>
      <c r="M5385" s="876"/>
      <c r="N5385" s="876"/>
      <c r="O5385" s="876"/>
      <c r="P5385" s="876"/>
      <c r="Q5385" s="876"/>
      <c r="R5385" s="876"/>
      <c r="S5385" s="876"/>
      <c r="T5385" s="876"/>
      <c r="U5385" s="876"/>
      <c r="V5385" s="876"/>
      <c r="W5385" s="876"/>
      <c r="X5385" s="876"/>
      <c r="Y5385" s="876"/>
      <c r="Z5385" s="876"/>
      <c r="AA5385" s="876"/>
      <c r="AB5385" s="876"/>
      <c r="AC5385" s="876"/>
      <c r="AD5385" s="876"/>
      <c r="AE5385" s="164"/>
      <c r="AF5385" s="164"/>
      <c r="AG5385" s="164"/>
      <c r="AH5385" s="164"/>
      <c r="AI5385" s="164"/>
      <c r="AJ5385" s="164"/>
      <c r="AK5385" s="164"/>
      <c r="AL5385" s="164"/>
      <c r="AM5385" s="164"/>
      <c r="AN5385" s="164"/>
      <c r="AO5385" s="164"/>
      <c r="AP5385" s="164"/>
      <c r="AQ5385" s="164"/>
      <c r="AR5385" s="164"/>
      <c r="AS5385" s="164"/>
      <c r="AT5385" s="164"/>
      <c r="AU5385" s="164"/>
      <c r="AV5385" s="164"/>
      <c r="AW5385" s="164"/>
      <c r="AX5385" s="164"/>
      <c r="AY5385" s="164"/>
      <c r="AZ5385" s="164"/>
      <c r="BA5385" s="164"/>
    </row>
    <row r="5386" spans="1:53" ht="36" customHeight="1">
      <c r="A5386" s="22"/>
      <c r="B5386" s="60"/>
      <c r="C5386" s="876" t="s">
        <v>9260</v>
      </c>
      <c r="D5386" s="876"/>
      <c r="E5386" s="876"/>
      <c r="F5386" s="876"/>
      <c r="G5386" s="876"/>
      <c r="H5386" s="876"/>
      <c r="I5386" s="876"/>
      <c r="J5386" s="876"/>
      <c r="K5386" s="876"/>
      <c r="L5386" s="876"/>
      <c r="M5386" s="876"/>
      <c r="N5386" s="876"/>
      <c r="O5386" s="876"/>
      <c r="P5386" s="876"/>
      <c r="Q5386" s="876"/>
      <c r="R5386" s="876"/>
      <c r="S5386" s="876"/>
      <c r="T5386" s="876"/>
      <c r="U5386" s="876"/>
      <c r="V5386" s="876"/>
      <c r="W5386" s="876"/>
      <c r="X5386" s="876"/>
      <c r="Y5386" s="876"/>
      <c r="Z5386" s="876"/>
      <c r="AA5386" s="876"/>
      <c r="AB5386" s="876"/>
      <c r="AC5386" s="876"/>
      <c r="AD5386" s="876"/>
      <c r="AE5386" s="164"/>
      <c r="AF5386" s="164"/>
      <c r="AG5386" s="164"/>
      <c r="AH5386" s="164"/>
      <c r="AI5386" s="164"/>
      <c r="AJ5386" s="164"/>
      <c r="AK5386" s="164"/>
      <c r="AL5386" s="164"/>
      <c r="AM5386" s="164"/>
      <c r="AN5386" s="164"/>
      <c r="AO5386" s="164"/>
      <c r="AP5386" s="164"/>
      <c r="AQ5386" s="164"/>
      <c r="AR5386" s="164"/>
      <c r="AS5386" s="164"/>
      <c r="AT5386" s="164"/>
      <c r="AU5386" s="164"/>
      <c r="AV5386" s="164"/>
      <c r="AW5386" s="164"/>
      <c r="AX5386" s="164"/>
      <c r="AY5386" s="164"/>
      <c r="AZ5386" s="164"/>
      <c r="BA5386" s="164"/>
    </row>
    <row r="5387" spans="1:53" ht="36" customHeight="1">
      <c r="A5387" s="22"/>
      <c r="B5387" s="60"/>
      <c r="C5387" s="876" t="s">
        <v>9261</v>
      </c>
      <c r="D5387" s="876"/>
      <c r="E5387" s="876"/>
      <c r="F5387" s="876"/>
      <c r="G5387" s="876"/>
      <c r="H5387" s="876"/>
      <c r="I5387" s="876"/>
      <c r="J5387" s="876"/>
      <c r="K5387" s="876"/>
      <c r="L5387" s="876"/>
      <c r="M5387" s="876"/>
      <c r="N5387" s="876"/>
      <c r="O5387" s="876"/>
      <c r="P5387" s="876"/>
      <c r="Q5387" s="876"/>
      <c r="R5387" s="876"/>
      <c r="S5387" s="876"/>
      <c r="T5387" s="876"/>
      <c r="U5387" s="876"/>
      <c r="V5387" s="876"/>
      <c r="W5387" s="876"/>
      <c r="X5387" s="876"/>
      <c r="Y5387" s="876"/>
      <c r="Z5387" s="876"/>
      <c r="AA5387" s="876"/>
      <c r="AB5387" s="876"/>
      <c r="AC5387" s="876"/>
      <c r="AD5387" s="876"/>
      <c r="AE5387" s="164"/>
      <c r="AF5387" s="164"/>
      <c r="AG5387" s="164"/>
      <c r="AH5387" s="164"/>
      <c r="AI5387" s="164"/>
      <c r="AJ5387" s="164"/>
      <c r="AK5387" s="164"/>
      <c r="AL5387" s="164"/>
      <c r="AM5387" s="164"/>
      <c r="AN5387" s="164"/>
      <c r="AO5387" s="164"/>
      <c r="AP5387" s="164"/>
      <c r="AQ5387" s="164"/>
      <c r="AR5387" s="164"/>
      <c r="AS5387" s="164"/>
      <c r="AT5387" s="164"/>
      <c r="AU5387" s="164"/>
      <c r="AV5387" s="164"/>
      <c r="AW5387" s="164"/>
      <c r="AX5387" s="164"/>
      <c r="AY5387" s="164"/>
      <c r="AZ5387" s="164"/>
      <c r="BA5387" s="164"/>
    </row>
    <row r="5388" spans="1:53" ht="48" customHeight="1">
      <c r="A5388" s="22"/>
      <c r="B5388" s="60"/>
      <c r="C5388" s="876" t="s">
        <v>9262</v>
      </c>
      <c r="D5388" s="876"/>
      <c r="E5388" s="876"/>
      <c r="F5388" s="876"/>
      <c r="G5388" s="876"/>
      <c r="H5388" s="876"/>
      <c r="I5388" s="876"/>
      <c r="J5388" s="876"/>
      <c r="K5388" s="876"/>
      <c r="L5388" s="876"/>
      <c r="M5388" s="876"/>
      <c r="N5388" s="876"/>
      <c r="O5388" s="876"/>
      <c r="P5388" s="876"/>
      <c r="Q5388" s="876"/>
      <c r="R5388" s="876"/>
      <c r="S5388" s="876"/>
      <c r="T5388" s="876"/>
      <c r="U5388" s="876"/>
      <c r="V5388" s="876"/>
      <c r="W5388" s="876"/>
      <c r="X5388" s="876"/>
      <c r="Y5388" s="876"/>
      <c r="Z5388" s="876"/>
      <c r="AA5388" s="876"/>
      <c r="AB5388" s="876"/>
      <c r="AC5388" s="876"/>
      <c r="AD5388" s="876"/>
      <c r="AE5388" s="164"/>
      <c r="AF5388" s="164"/>
      <c r="AG5388" s="164"/>
      <c r="AH5388" s="164"/>
      <c r="AI5388" s="164"/>
      <c r="AJ5388" s="164"/>
      <c r="AK5388" s="164"/>
      <c r="AL5388" s="164"/>
      <c r="AM5388" s="164"/>
      <c r="AN5388" s="164"/>
      <c r="AO5388" s="164"/>
      <c r="AP5388" s="164"/>
      <c r="AQ5388" s="164"/>
      <c r="AR5388" s="164"/>
      <c r="AS5388" s="164"/>
      <c r="AT5388" s="164"/>
      <c r="AU5388" s="164"/>
      <c r="AV5388" s="164"/>
      <c r="AW5388" s="164"/>
      <c r="AX5388" s="164"/>
      <c r="AY5388" s="164"/>
      <c r="AZ5388" s="164"/>
      <c r="BA5388" s="164"/>
    </row>
    <row r="5389" spans="1:53" ht="36" customHeight="1">
      <c r="A5389" s="22"/>
      <c r="B5389" s="60"/>
      <c r="C5389" s="876" t="s">
        <v>9263</v>
      </c>
      <c r="D5389" s="876"/>
      <c r="E5389" s="876"/>
      <c r="F5389" s="876"/>
      <c r="G5389" s="876"/>
      <c r="H5389" s="876"/>
      <c r="I5389" s="876"/>
      <c r="J5389" s="876"/>
      <c r="K5389" s="876"/>
      <c r="L5389" s="876"/>
      <c r="M5389" s="876"/>
      <c r="N5389" s="876"/>
      <c r="O5389" s="876"/>
      <c r="P5389" s="876"/>
      <c r="Q5389" s="876"/>
      <c r="R5389" s="876"/>
      <c r="S5389" s="876"/>
      <c r="T5389" s="876"/>
      <c r="U5389" s="876"/>
      <c r="V5389" s="876"/>
      <c r="W5389" s="876"/>
      <c r="X5389" s="876"/>
      <c r="Y5389" s="876"/>
      <c r="Z5389" s="876"/>
      <c r="AA5389" s="876"/>
      <c r="AB5389" s="876"/>
      <c r="AC5389" s="876"/>
      <c r="AD5389" s="876"/>
      <c r="AE5389" s="164"/>
      <c r="AF5389" s="164"/>
      <c r="AG5389" s="164"/>
      <c r="AH5389" s="164"/>
      <c r="AI5389" s="164"/>
      <c r="AJ5389" s="164"/>
      <c r="AK5389" s="164"/>
      <c r="AL5389" s="164"/>
      <c r="AM5389" s="164"/>
      <c r="AN5389" s="164"/>
      <c r="AO5389" s="164"/>
      <c r="AP5389" s="164"/>
      <c r="AQ5389" s="164"/>
      <c r="AR5389" s="164"/>
      <c r="AS5389" s="164"/>
      <c r="AT5389" s="164"/>
      <c r="AU5389" s="164"/>
      <c r="AV5389" s="164"/>
      <c r="AW5389" s="164"/>
      <c r="AX5389" s="164"/>
      <c r="AY5389" s="164"/>
      <c r="AZ5389" s="164"/>
      <c r="BA5389" s="164"/>
    </row>
    <row r="5390" spans="1:53" ht="36" customHeight="1">
      <c r="A5390" s="22"/>
      <c r="B5390" s="33"/>
      <c r="C5390" s="851" t="s">
        <v>9264</v>
      </c>
      <c r="D5390" s="851"/>
      <c r="E5390" s="851"/>
      <c r="F5390" s="851"/>
      <c r="G5390" s="851"/>
      <c r="H5390" s="851"/>
      <c r="I5390" s="851"/>
      <c r="J5390" s="851"/>
      <c r="K5390" s="851"/>
      <c r="L5390" s="851"/>
      <c r="M5390" s="851"/>
      <c r="N5390" s="851"/>
      <c r="O5390" s="851"/>
      <c r="P5390" s="851"/>
      <c r="Q5390" s="851"/>
      <c r="R5390" s="851"/>
      <c r="S5390" s="851"/>
      <c r="T5390" s="851"/>
      <c r="U5390" s="851"/>
      <c r="V5390" s="851"/>
      <c r="W5390" s="851"/>
      <c r="X5390" s="851"/>
      <c r="Y5390" s="851"/>
      <c r="Z5390" s="851"/>
      <c r="AA5390" s="851"/>
      <c r="AB5390" s="851"/>
      <c r="AC5390" s="851"/>
      <c r="AD5390" s="851"/>
      <c r="AE5390" s="164"/>
      <c r="AF5390" s="164"/>
      <c r="AG5390" s="164"/>
      <c r="AH5390" s="164"/>
      <c r="AI5390" s="164"/>
      <c r="AJ5390" s="164"/>
      <c r="AK5390" s="164"/>
      <c r="AL5390" s="164"/>
      <c r="AM5390" s="164"/>
      <c r="AN5390" s="164"/>
      <c r="AO5390" s="164"/>
      <c r="AP5390" s="164"/>
      <c r="AQ5390" s="164"/>
      <c r="AR5390" s="164"/>
      <c r="AS5390" s="164"/>
      <c r="AT5390" s="164"/>
      <c r="AU5390" s="164"/>
      <c r="AV5390" s="164"/>
      <c r="AW5390" s="164"/>
      <c r="AX5390" s="164"/>
      <c r="AY5390" s="164"/>
      <c r="AZ5390" s="164"/>
      <c r="BA5390" s="164"/>
    </row>
    <row r="5391" spans="1:53" ht="48" customHeight="1">
      <c r="A5391" s="22"/>
      <c r="B5391" s="60"/>
      <c r="C5391" s="861" t="s">
        <v>9265</v>
      </c>
      <c r="D5391" s="861"/>
      <c r="E5391" s="861"/>
      <c r="F5391" s="861"/>
      <c r="G5391" s="861"/>
      <c r="H5391" s="861"/>
      <c r="I5391" s="861"/>
      <c r="J5391" s="861"/>
      <c r="K5391" s="861"/>
      <c r="L5391" s="861"/>
      <c r="M5391" s="861"/>
      <c r="N5391" s="861"/>
      <c r="O5391" s="861"/>
      <c r="P5391" s="861"/>
      <c r="Q5391" s="861"/>
      <c r="R5391" s="861"/>
      <c r="S5391" s="861"/>
      <c r="T5391" s="861"/>
      <c r="U5391" s="861"/>
      <c r="V5391" s="861"/>
      <c r="W5391" s="861"/>
      <c r="X5391" s="861"/>
      <c r="Y5391" s="861"/>
      <c r="Z5391" s="861"/>
      <c r="AA5391" s="861"/>
      <c r="AB5391" s="861"/>
      <c r="AC5391" s="861"/>
      <c r="AD5391" s="861"/>
      <c r="AE5391" s="164"/>
      <c r="AF5391" s="164"/>
      <c r="AG5391" s="164"/>
      <c r="AH5391" s="164"/>
      <c r="AI5391" s="164"/>
      <c r="AJ5391" s="164"/>
      <c r="AK5391" s="164"/>
      <c r="AL5391" s="164"/>
      <c r="AM5391" s="164"/>
      <c r="AN5391" s="164"/>
      <c r="AO5391" s="164"/>
      <c r="AP5391" s="164"/>
      <c r="AQ5391" s="164"/>
      <c r="AR5391" s="164"/>
      <c r="AS5391" s="164"/>
      <c r="AT5391" s="164"/>
      <c r="AU5391" s="164"/>
      <c r="AV5391" s="164"/>
      <c r="AW5391" s="164"/>
      <c r="AX5391" s="164"/>
      <c r="AY5391" s="164"/>
      <c r="AZ5391" s="164"/>
      <c r="BA5391" s="164"/>
    </row>
    <row r="5392" spans="1:53" ht="36" customHeight="1">
      <c r="A5392" s="22"/>
      <c r="B5392" s="26"/>
      <c r="C5392" s="861" t="s">
        <v>9266</v>
      </c>
      <c r="D5392" s="861"/>
      <c r="E5392" s="861"/>
      <c r="F5392" s="861"/>
      <c r="G5392" s="861"/>
      <c r="H5392" s="861"/>
      <c r="I5392" s="861"/>
      <c r="J5392" s="861"/>
      <c r="K5392" s="861"/>
      <c r="L5392" s="861"/>
      <c r="M5392" s="861"/>
      <c r="N5392" s="861"/>
      <c r="O5392" s="861"/>
      <c r="P5392" s="861"/>
      <c r="Q5392" s="861"/>
      <c r="R5392" s="861"/>
      <c r="S5392" s="861"/>
      <c r="T5392" s="861"/>
      <c r="U5392" s="861"/>
      <c r="V5392" s="861"/>
      <c r="W5392" s="861"/>
      <c r="X5392" s="861"/>
      <c r="Y5392" s="861"/>
      <c r="Z5392" s="861"/>
      <c r="AA5392" s="861"/>
      <c r="AB5392" s="861"/>
      <c r="AC5392" s="861"/>
      <c r="AD5392" s="861"/>
      <c r="AE5392" s="164"/>
      <c r="AF5392" s="164"/>
      <c r="AG5392"/>
      <c r="AH5392"/>
      <c r="AI5392"/>
      <c r="AJ5392"/>
      <c r="AK5392" s="500"/>
      <c r="AL5392" s="164"/>
      <c r="AM5392" s="164"/>
      <c r="AN5392" s="164"/>
      <c r="AO5392"/>
      <c r="AP5392"/>
      <c r="AQ5392"/>
      <c r="AR5392"/>
      <c r="AS5392"/>
      <c r="AT5392"/>
      <c r="AU5392"/>
      <c r="AV5392"/>
      <c r="AW5392"/>
      <c r="AX5392"/>
      <c r="AY5392"/>
      <c r="AZ5392"/>
      <c r="BA5392"/>
    </row>
    <row r="5393" spans="1:71" ht="24" customHeight="1">
      <c r="A5393" s="22"/>
      <c r="B5393" s="26"/>
      <c r="C5393" s="876" t="s">
        <v>9267</v>
      </c>
      <c r="D5393" s="876"/>
      <c r="E5393" s="876"/>
      <c r="F5393" s="876"/>
      <c r="G5393" s="876"/>
      <c r="H5393" s="876"/>
      <c r="I5393" s="876"/>
      <c r="J5393" s="876"/>
      <c r="K5393" s="876"/>
      <c r="L5393" s="876"/>
      <c r="M5393" s="876"/>
      <c r="N5393" s="876"/>
      <c r="O5393" s="876"/>
      <c r="P5393" s="876"/>
      <c r="Q5393" s="876"/>
      <c r="R5393" s="876"/>
      <c r="S5393" s="876"/>
      <c r="T5393" s="876"/>
      <c r="U5393" s="876"/>
      <c r="V5393" s="876"/>
      <c r="W5393" s="876"/>
      <c r="X5393" s="876"/>
      <c r="Y5393" s="876"/>
      <c r="Z5393" s="876"/>
      <c r="AA5393" s="876"/>
      <c r="AB5393" s="876"/>
      <c r="AC5393" s="876"/>
      <c r="AD5393" s="876"/>
      <c r="AE5393" s="164"/>
      <c r="AF5393" s="164"/>
      <c r="AG5393"/>
      <c r="AH5393"/>
      <c r="AI5393"/>
      <c r="AJ5393"/>
      <c r="AK5393" s="164"/>
      <c r="AL5393" s="164"/>
      <c r="AM5393" s="164"/>
      <c r="AN5393" s="164"/>
      <c r="AO5393" s="164"/>
      <c r="AP5393" s="164"/>
      <c r="AQ5393" s="164"/>
      <c r="AR5393" s="838" t="s">
        <v>5400</v>
      </c>
      <c r="AS5393" s="838"/>
      <c r="AT5393" s="838"/>
      <c r="AU5393" s="839" t="s">
        <v>5401</v>
      </c>
      <c r="AV5393" s="839"/>
      <c r="AW5393" s="839"/>
      <c r="AX5393" s="164"/>
      <c r="AY5393" s="164"/>
      <c r="AZ5393" s="164"/>
      <c r="BA5393" s="164"/>
      <c r="BB5393" s="164"/>
      <c r="BC5393" s="164"/>
      <c r="BD5393" s="164"/>
      <c r="BE5393" s="164"/>
      <c r="BF5393" s="164"/>
      <c r="BG5393" s="164"/>
      <c r="BH5393" s="164"/>
      <c r="BI5393" s="164"/>
      <c r="BJ5393" s="164"/>
      <c r="BK5393" s="164"/>
      <c r="BL5393" s="164"/>
      <c r="BM5393" s="164"/>
      <c r="BN5393" s="164"/>
      <c r="BO5393" s="164"/>
      <c r="BP5393" s="164"/>
      <c r="BQ5393" s="164"/>
      <c r="BR5393" s="164"/>
      <c r="BS5393" s="164"/>
    </row>
    <row r="5394" spans="1:71" ht="15" customHeight="1">
      <c r="A5394" s="57"/>
      <c r="B5394" s="26"/>
      <c r="C5394"/>
      <c r="D5394"/>
      <c r="E5394"/>
      <c r="F5394"/>
      <c r="G5394"/>
      <c r="H5394"/>
      <c r="I5394"/>
      <c r="J5394"/>
      <c r="K5394"/>
      <c r="L5394"/>
      <c r="M5394"/>
      <c r="N5394"/>
      <c r="O5394"/>
      <c r="P5394"/>
      <c r="Q5394"/>
      <c r="R5394"/>
      <c r="S5394"/>
      <c r="T5394"/>
      <c r="U5394"/>
      <c r="V5394"/>
      <c r="W5394"/>
      <c r="X5394"/>
      <c r="Y5394"/>
      <c r="Z5394"/>
      <c r="AA5394"/>
      <c r="AB5394"/>
      <c r="AC5394"/>
      <c r="AD5394"/>
      <c r="AE5394" s="164"/>
      <c r="AF5394" s="164"/>
      <c r="AG5394"/>
      <c r="AH5394"/>
      <c r="AI5394"/>
      <c r="AJ5394"/>
      <c r="AK5394" s="164"/>
      <c r="AL5394" s="164"/>
      <c r="AM5394" s="501" t="s">
        <v>5314</v>
      </c>
      <c r="AN5394" s="502" t="s">
        <v>5081</v>
      </c>
      <c r="AO5394" s="503" t="s">
        <v>5315</v>
      </c>
      <c r="AP5394" s="504" t="s">
        <v>5316</v>
      </c>
      <c r="AQ5394" s="505" t="s">
        <v>5406</v>
      </c>
      <c r="AR5394" s="829" t="s">
        <v>9268</v>
      </c>
      <c r="AS5394" s="829"/>
      <c r="AT5394" s="829"/>
      <c r="AU5394" s="830" t="s">
        <v>9268</v>
      </c>
      <c r="AV5394" s="830"/>
      <c r="AW5394" s="830"/>
      <c r="AX5394" s="164"/>
      <c r="AY5394" s="278" t="s">
        <v>5313</v>
      </c>
      <c r="AZ5394" s="520" t="s">
        <v>5080</v>
      </c>
      <c r="BA5394" s="530" t="s">
        <v>5407</v>
      </c>
      <c r="BB5394" s="831" t="s">
        <v>5984</v>
      </c>
      <c r="BC5394" s="164"/>
      <c r="BD5394" s="500"/>
      <c r="BE5394" s="500"/>
      <c r="BF5394" s="500"/>
      <c r="BG5394" s="164"/>
      <c r="BH5394"/>
      <c r="BI5394"/>
      <c r="BJ5394"/>
      <c r="BK5394"/>
      <c r="BL5394"/>
      <c r="BM5394"/>
      <c r="BN5394"/>
      <c r="BO5394"/>
      <c r="BP5394"/>
      <c r="BQ5394"/>
      <c r="BR5394"/>
      <c r="BS5394"/>
    </row>
    <row r="5395" spans="1:71" ht="60" customHeight="1">
      <c r="A5395" s="57"/>
      <c r="B5395" s="26"/>
      <c r="C5395" s="877" t="s">
        <v>9269</v>
      </c>
      <c r="D5395" s="878"/>
      <c r="E5395" s="878"/>
      <c r="F5395" s="878"/>
      <c r="G5395" s="878"/>
      <c r="H5395" s="878"/>
      <c r="I5395" s="878"/>
      <c r="J5395" s="878"/>
      <c r="K5395" s="878"/>
      <c r="L5395" s="879"/>
      <c r="M5395" s="877" t="s">
        <v>9270</v>
      </c>
      <c r="N5395" s="878"/>
      <c r="O5395" s="879"/>
      <c r="P5395" s="877" t="s">
        <v>9271</v>
      </c>
      <c r="Q5395" s="878"/>
      <c r="R5395" s="879"/>
      <c r="S5395" s="877" t="s">
        <v>9272</v>
      </c>
      <c r="T5395" s="878"/>
      <c r="U5395" s="879"/>
      <c r="V5395" s="707" t="s">
        <v>9240</v>
      </c>
      <c r="W5395" s="708"/>
      <c r="X5395" s="708"/>
      <c r="Y5395" s="708"/>
      <c r="Z5395" s="708"/>
      <c r="AA5395" s="708"/>
      <c r="AB5395" s="708"/>
      <c r="AC5395" s="708"/>
      <c r="AD5395" s="709"/>
      <c r="AE5395" s="164"/>
      <c r="AF5395" s="164"/>
      <c r="AG5395"/>
      <c r="AH5395"/>
      <c r="AI5395" s="770" t="s">
        <v>9273</v>
      </c>
      <c r="AJ5395" s="770"/>
      <c r="AK5395" s="770"/>
      <c r="AL5395" s="770"/>
      <c r="AM5395" s="833" t="s">
        <v>9274</v>
      </c>
      <c r="AN5395" s="834" t="s">
        <v>9275</v>
      </c>
      <c r="AO5395" s="835" t="s">
        <v>9276</v>
      </c>
      <c r="AP5395" s="836" t="s">
        <v>9277</v>
      </c>
      <c r="AQ5395" s="837" t="s">
        <v>9278</v>
      </c>
      <c r="AR5395" s="829"/>
      <c r="AS5395" s="829"/>
      <c r="AT5395" s="829"/>
      <c r="AU5395" s="830"/>
      <c r="AV5395" s="830"/>
      <c r="AW5395" s="830"/>
      <c r="AX5395" s="164"/>
      <c r="AY5395" s="804" t="s">
        <v>9254</v>
      </c>
      <c r="AZ5395" s="805" t="s">
        <v>9279</v>
      </c>
      <c r="BA5395" s="832" t="s">
        <v>9280</v>
      </c>
      <c r="BB5395" s="831"/>
      <c r="BC5395" s="164"/>
      <c r="BD5395" s="164"/>
      <c r="BE5395" s="164"/>
      <c r="BF5395" s="164"/>
      <c r="BG5395" s="164"/>
      <c r="BH5395" s="164"/>
      <c r="BI5395" s="164"/>
      <c r="BJ5395" s="164"/>
      <c r="BK5395" s="164"/>
      <c r="BL5395" s="164"/>
      <c r="BM5395" s="164"/>
      <c r="BN5395"/>
      <c r="BO5395"/>
      <c r="BP5395" s="164"/>
      <c r="BQ5395" s="164"/>
      <c r="BR5395" s="164"/>
      <c r="BS5395" s="164"/>
    </row>
    <row r="5396" spans="1:71" ht="15" customHeight="1">
      <c r="A5396" s="57"/>
      <c r="B5396" s="26"/>
      <c r="C5396" s="880"/>
      <c r="D5396" s="881"/>
      <c r="E5396" s="881"/>
      <c r="F5396" s="881"/>
      <c r="G5396" s="881"/>
      <c r="H5396" s="881"/>
      <c r="I5396" s="881"/>
      <c r="J5396" s="881"/>
      <c r="K5396" s="881"/>
      <c r="L5396" s="882"/>
      <c r="M5396" s="880"/>
      <c r="N5396" s="881"/>
      <c r="O5396" s="882"/>
      <c r="P5396" s="880"/>
      <c r="Q5396" s="881"/>
      <c r="R5396" s="882"/>
      <c r="S5396" s="880"/>
      <c r="T5396" s="881"/>
      <c r="U5396" s="882"/>
      <c r="V5396" s="707" t="s">
        <v>5362</v>
      </c>
      <c r="W5396" s="708"/>
      <c r="X5396" s="709"/>
      <c r="Y5396" s="728" t="s">
        <v>5397</v>
      </c>
      <c r="Z5396" s="729"/>
      <c r="AA5396" s="730"/>
      <c r="AB5396" s="728" t="s">
        <v>5398</v>
      </c>
      <c r="AC5396" s="729"/>
      <c r="AD5396" s="730"/>
      <c r="AE5396" s="164"/>
      <c r="AF5396" s="164"/>
      <c r="AG5396" s="287" t="s">
        <v>5088</v>
      </c>
      <c r="AH5396" s="297" t="s">
        <v>5089</v>
      </c>
      <c r="AI5396" s="288" t="s">
        <v>5369</v>
      </c>
      <c r="AJ5396" s="289" t="s">
        <v>5089</v>
      </c>
      <c r="AK5396" s="290" t="s">
        <v>5523</v>
      </c>
      <c r="AL5396" s="291" t="s">
        <v>5524</v>
      </c>
      <c r="AM5396" s="833"/>
      <c r="AN5396" s="834"/>
      <c r="AO5396" s="835"/>
      <c r="AP5396" s="836"/>
      <c r="AQ5396" s="837"/>
      <c r="AR5396" s="506" t="s">
        <v>5369</v>
      </c>
      <c r="AS5396" s="507" t="s">
        <v>5781</v>
      </c>
      <c r="AT5396" s="508" t="s">
        <v>5424</v>
      </c>
      <c r="AU5396" s="509" t="s">
        <v>5369</v>
      </c>
      <c r="AV5396" s="510" t="s">
        <v>5423</v>
      </c>
      <c r="AW5396" s="511" t="s">
        <v>5424</v>
      </c>
      <c r="AX5396" s="518" t="s">
        <v>9281</v>
      </c>
      <c r="AY5396" s="804"/>
      <c r="AZ5396" s="805"/>
      <c r="BA5396" s="832"/>
      <c r="BB5396" s="831"/>
      <c r="BC5396" s="164"/>
      <c r="BD5396" s="164"/>
      <c r="BE5396" s="164"/>
      <c r="BF5396" s="164"/>
      <c r="BG5396" s="164"/>
      <c r="BH5396" s="164"/>
      <c r="BI5396" s="164"/>
      <c r="BJ5396" s="164"/>
      <c r="BK5396" s="164"/>
      <c r="BL5396" s="164"/>
      <c r="BM5396" s="164"/>
      <c r="BN5396"/>
      <c r="BO5396"/>
      <c r="BP5396" s="164"/>
      <c r="BQ5396" s="164"/>
      <c r="BR5396" s="164"/>
      <c r="BS5396" s="164"/>
    </row>
    <row r="5397" spans="1:71" ht="24" customHeight="1">
      <c r="A5397" s="57"/>
      <c r="B5397" s="26"/>
      <c r="C5397" s="156" t="s">
        <v>5008</v>
      </c>
      <c r="D5397" s="915" t="s">
        <v>9282</v>
      </c>
      <c r="E5397" s="916"/>
      <c r="F5397" s="916"/>
      <c r="G5397" s="916"/>
      <c r="H5397" s="916"/>
      <c r="I5397" s="916"/>
      <c r="J5397" s="916"/>
      <c r="K5397" s="916"/>
      <c r="L5397" s="917"/>
      <c r="M5397" s="719"/>
      <c r="N5397" s="719"/>
      <c r="O5397" s="719"/>
      <c r="P5397" s="719"/>
      <c r="Q5397" s="719"/>
      <c r="R5397" s="719"/>
      <c r="S5397" s="719"/>
      <c r="T5397" s="719"/>
      <c r="U5397" s="719"/>
      <c r="V5397" s="719"/>
      <c r="W5397" s="719"/>
      <c r="X5397" s="719"/>
      <c r="Y5397" s="719"/>
      <c r="Z5397" s="719"/>
      <c r="AA5397" s="719"/>
      <c r="AB5397" s="719"/>
      <c r="AC5397" s="719"/>
      <c r="AD5397" s="719"/>
      <c r="AE5397" s="164"/>
      <c r="AF5397" s="164"/>
      <c r="AG5397" s="199">
        <f>IF(AND($C$5372&lt;&gt;1,COUNTA(M5397:AD5397)=0),0,IF(AND($C$5372=1,M5397="X",COUNTA(P5397:AD5397)=0),0,IF(AND($C$5372=1,M5397="",COUNTA(P5397:U5397)=2,SUM(S5397)=0,COUNTA(V5397:AD5397)=0),0,IF(AND($C$5372=1,M5397="",COUNTA(P5397:U5397)=2,SUM(S5397)&gt;0,COUNTA(V5397:AD5397)=3),0,1))))</f>
        <v>0</v>
      </c>
      <c r="AH5397" s="298">
        <f>COUNTIF(P5397:AD5397,"NS")</f>
        <v>0</v>
      </c>
      <c r="AI5397" s="293">
        <f>V5397</f>
        <v>0</v>
      </c>
      <c r="AJ5397" s="294">
        <f>COUNTIF(Y5397:AD5397,"NS")</f>
        <v>0</v>
      </c>
      <c r="AK5397" s="295">
        <f>SUM(Y5397:AD5397)</f>
        <v>0</v>
      </c>
      <c r="AL5397" s="296">
        <f>IF(OR(AND(AI5397=0, AJ5397&gt;0),AND(AI5397="NS", AK5397&gt;0), AND(AI5397="NS", AJ5397=0, AK5397=0)), 1, IF(OR(AND(AI5397&gt;0, AJ5397&gt;1,AI5397&gt;AK5397), AND(AI5397="NS", AJ5397=2), AND(AI5397="NS", AK5397=0, AJ5397&gt;0), AI5397=AK5397), 0, 1))</f>
        <v>0</v>
      </c>
      <c r="AM5397" s="501">
        <f>IF(OR(P5416="NS",I5372="NS"),0,IF(AND(P5416="NA",I5372="NA"),0,IF(P5416&gt;=I5372,0,1)))</f>
        <v>0</v>
      </c>
      <c r="AN5397" s="502">
        <f>IF(OR(P5397="NS",$I$5372="NS"),0,IF(OR(P5397="NA",$I$5372="NA"),0,IF(P5397&lt;=$I$5372,0,1)))</f>
        <v>0</v>
      </c>
      <c r="AO5397" s="503">
        <f>IF(OR(S5416="NS",Q5372="NS"),0,IF(AND(S5416="NA",Q5372="NA"),0,IF(S5416&gt;=Q5372,0,1)))</f>
        <v>0</v>
      </c>
      <c r="AP5397" s="504">
        <f>IF(OR(S5397="NS",$Q$5372="NS"),0,IF(OR(S5397="NA",$Q$5372="NA"),0,IF(S5397&lt;=$Q$5372,0,1)))</f>
        <v>0</v>
      </c>
      <c r="AQ5397" s="505">
        <f>IF(OR(S5416="NS",P5416="NS"),0,IF(AND(S5416="NA",P5416="NA"),0,IF(S5416&lt;=P5416,0,1)))</f>
        <v>0</v>
      </c>
      <c r="AR5397" s="521">
        <f>IF(OR(V5416="NS",Y5372="NS"),0,IF(AND(V5416="NA",Y5372="NA"),0,IF(V5416&gt;=Y5372,0,1)))</f>
        <v>0</v>
      </c>
      <c r="AS5397" s="522">
        <f>IF(OR(Y5416="NS",AA5372="NS"),0,IF(AND(Y5416="NA",AA5372="NA"),0,IF(Y5416&gt;=AA5372,0,1)))</f>
        <v>0</v>
      </c>
      <c r="AT5397" s="523">
        <f>IF(OR(AB5416="NS",AC5372="NS"),0,IF(AND(AB5416="NA",AC5372="NA"),0,IF(AB5416&gt;=AC5372,0,1)))</f>
        <v>0</v>
      </c>
      <c r="AU5397" s="524">
        <f>IF(OR(V5397="NS",$Y$5372="NS"),0,IF(OR(V5397="NA",$Y$5372="NA"),0,IF(V5397&lt;=$Y$5372,0,1)))</f>
        <v>0</v>
      </c>
      <c r="AV5397" s="525">
        <f>IF(OR(Y5397="NS",$AA$5372="NS"),0,IF(OR(Y5397="NA",$AA$5372="NA"),0,IF(Y5397&lt;=$AA$5372,0,1)))</f>
        <v>0</v>
      </c>
      <c r="AW5397" s="526">
        <f>IF(OR(AB5397="NS",$AC$5372="NS"),0,IF(OR(AB5397="NA",$AC$5372="NA"),0,IF(AB5397&lt;=$AC$5372,0,1)))</f>
        <v>0</v>
      </c>
      <c r="AX5397" s="527">
        <f>IF(SUM(P5415:AD5415)&gt;0,1,0)</f>
        <v>0</v>
      </c>
      <c r="AY5397" s="806">
        <f>IF(AND($C$5372&lt;&gt;"",$C$5372&lt;&gt;1,COUNTA(M5397:AD5415)&gt;0),1,0)</f>
        <v>0</v>
      </c>
      <c r="AZ5397" s="517">
        <f>IF(AND($M5397="X",COUNTA(P5397:AD5397)&gt;0),1,0)</f>
        <v>0</v>
      </c>
      <c r="BA5397" s="528">
        <f>IF(AND(SUM($S5397)=0,COUNTA(V5397:AD5397)&gt;0),1,0)</f>
        <v>0</v>
      </c>
      <c r="BB5397" s="671">
        <f>IF(AND(S5397&lt;&gt;"",V5397&lt;&gt;"",Y5397&lt;&gt;"",AB5397&lt;&gt;"",SUM(V5397:AD5397)=0),1,0)</f>
        <v>0</v>
      </c>
      <c r="BC5397" s="164"/>
      <c r="BD5397" s="164"/>
      <c r="BE5397" s="164"/>
      <c r="BF5397" s="164"/>
      <c r="BG5397" s="164"/>
      <c r="BH5397" s="164"/>
      <c r="BI5397" s="164"/>
      <c r="BJ5397" s="164"/>
      <c r="BK5397" s="164"/>
      <c r="BL5397" s="164"/>
      <c r="BM5397" s="164"/>
      <c r="BN5397" s="164"/>
      <c r="BO5397" s="26"/>
      <c r="BP5397" s="164"/>
      <c r="BQ5397" s="164"/>
      <c r="BR5397" s="164"/>
      <c r="BS5397" s="164"/>
    </row>
    <row r="5398" spans="1:71" ht="15" customHeight="1">
      <c r="A5398" s="57"/>
      <c r="B5398" s="26"/>
      <c r="C5398" s="156" t="s">
        <v>5010</v>
      </c>
      <c r="D5398" s="915" t="s">
        <v>9283</v>
      </c>
      <c r="E5398" s="916"/>
      <c r="F5398" s="916"/>
      <c r="G5398" s="916"/>
      <c r="H5398" s="916"/>
      <c r="I5398" s="916"/>
      <c r="J5398" s="916"/>
      <c r="K5398" s="916"/>
      <c r="L5398" s="917"/>
      <c r="M5398" s="719"/>
      <c r="N5398" s="719"/>
      <c r="O5398" s="719"/>
      <c r="P5398" s="719"/>
      <c r="Q5398" s="719"/>
      <c r="R5398" s="719"/>
      <c r="S5398" s="719"/>
      <c r="T5398" s="719"/>
      <c r="U5398" s="719"/>
      <c r="V5398" s="719"/>
      <c r="W5398" s="719"/>
      <c r="X5398" s="719"/>
      <c r="Y5398" s="719"/>
      <c r="Z5398" s="719"/>
      <c r="AA5398" s="719"/>
      <c r="AB5398" s="719"/>
      <c r="AC5398" s="719"/>
      <c r="AD5398" s="719"/>
      <c r="AE5398" s="164"/>
      <c r="AF5398" s="164"/>
      <c r="AG5398" s="199">
        <f t="shared" ref="AG5398:AG5415" si="1622">IF(AND($C$5372&lt;&gt;1,COUNTA(M5398:AD5398)=0),0,IF(AND($C$5372=1,M5398="X",COUNTA(P5398:AD5398)=0),0,IF(AND($C$5372=1,M5398="",COUNTA(P5398:U5398)=2,SUM(S5398)=0,COUNTA(V5398:AD5398)=0),0,IF(AND($C$5372=1,M5398="",COUNTA(P5398:U5398)=2,SUM(S5398)&gt;0,COUNTA(V5398:AD5398)=3),0,1))))</f>
        <v>0</v>
      </c>
      <c r="AH5398" s="298">
        <f t="shared" ref="AH5398:AH5415" si="1623">COUNTIF(P5398:AD5398,"NS")</f>
        <v>0</v>
      </c>
      <c r="AI5398" s="293">
        <f t="shared" ref="AI5398:AI5415" si="1624">V5398</f>
        <v>0</v>
      </c>
      <c r="AJ5398" s="294">
        <f t="shared" ref="AJ5398:AJ5415" si="1625">COUNTIF(Y5398:AD5398,"NS")</f>
        <v>0</v>
      </c>
      <c r="AK5398" s="295">
        <f t="shared" ref="AK5398:AK5415" si="1626">SUM(Y5398:AD5398)</f>
        <v>0</v>
      </c>
      <c r="AL5398" s="296">
        <f t="shared" ref="AL5398:AL5415" si="1627">IF(OR(AND(AI5398=0, AJ5398&gt;0),AND(AI5398="NS", AK5398&gt;0), AND(AI5398="NS", AJ5398=0, AK5398=0)), 1, IF(OR(AND(AI5398&gt;0, AJ5398&gt;1,AI5398&gt;AK5398), AND(AI5398="NS", AJ5398=2), AND(AI5398="NS", AK5398=0, AJ5398&gt;0), AI5398=AK5398), 0, 1))</f>
        <v>0</v>
      </c>
      <c r="AM5398" s="164"/>
      <c r="AN5398" s="502">
        <f t="shared" ref="AN5398:AN5415" si="1628">IF(OR(P5398="NS",$I$5372="NS"),0,IF(OR(P5398="NA",$I$5372="NA"),0,IF(P5398&lt;=$I$5372,0,1)))</f>
        <v>0</v>
      </c>
      <c r="AO5398" s="164"/>
      <c r="AP5398" s="504">
        <f t="shared" ref="AP5398:AP5415" si="1629">IF(OR(S5398="NS",$Q$5372="NS"),0,IF(OR(S5398="NA",$Q$5372="NA"),0,IF(S5398&lt;=$Q$5372,0,1)))</f>
        <v>0</v>
      </c>
      <c r="AQ5398" s="505">
        <f t="shared" ref="AQ5398:AQ5415" si="1630">IF(OR(S5417="NS",P5417="NS"),0,IF(AND(S5417="NA",P5417="NA"),0,IF(S5417&lt;=P5417,0,1)))</f>
        <v>0</v>
      </c>
      <c r="AR5398" s="198"/>
      <c r="AS5398" s="198"/>
      <c r="AT5398" s="515">
        <f>SUM(AR5397:AT5397)</f>
        <v>0</v>
      </c>
      <c r="AU5398" s="524">
        <f t="shared" ref="AU5398:AU5415" si="1631">IF(OR(V5398="NS",$Y$5372="NS"),0,IF(OR(V5398="NA",$Y$5372="NA"),0,IF(V5398&lt;=$Y$5372,0,1)))</f>
        <v>0</v>
      </c>
      <c r="AV5398" s="525">
        <f t="shared" ref="AV5398:AV5415" si="1632">IF(OR(Y5398="NS",$AA$5372="NS"),0,IF(OR(Y5398="NA",$AA$5372="NA"),0,IF(Y5398&lt;=$AA$5372,0,1)))</f>
        <v>0</v>
      </c>
      <c r="AW5398" s="526">
        <f t="shared" ref="AW5398:AW5415" si="1633">IF(OR(AB5398="NS",$AC$5372="NS"),0,IF(OR(AB5398="NA",$AC$5372="NA"),0,IF(AB5398&lt;=$AC$5372,0,1)))</f>
        <v>0</v>
      </c>
      <c r="AX5398" s="198"/>
      <c r="AY5398" s="806"/>
      <c r="AZ5398" s="517">
        <f t="shared" ref="AZ5398:AZ5415" si="1634">IF(AND($M5398="X",COUNTA(P5398:AD5398)&gt;0),1,0)</f>
        <v>0</v>
      </c>
      <c r="BA5398" s="528">
        <f>IF(AND(SUM($S5398)=0,COUNTA(V5398:AD5398)&gt;0),1,0)</f>
        <v>0</v>
      </c>
      <c r="BB5398" s="671">
        <f t="shared" ref="BB5398:BB5415" si="1635">IF(AND(S5398&lt;&gt;"",V5398&lt;&gt;"",Y5398&lt;&gt;"",AB5398&lt;&gt;"",SUM(V5398:AD5398)=0),1,0)</f>
        <v>0</v>
      </c>
      <c r="BC5398" s="164"/>
      <c r="BD5398" s="164"/>
      <c r="BE5398" s="164"/>
      <c r="BF5398" s="164"/>
      <c r="BG5398" s="164"/>
      <c r="BH5398" s="164"/>
      <c r="BI5398" s="164"/>
      <c r="BJ5398" s="164"/>
      <c r="BK5398" s="164"/>
      <c r="BL5398" s="164"/>
      <c r="BM5398" s="164"/>
      <c r="BN5398" s="164"/>
      <c r="BO5398" s="26"/>
      <c r="BP5398" s="164"/>
      <c r="BQ5398" s="164"/>
      <c r="BR5398" s="164"/>
      <c r="BS5398" s="164"/>
    </row>
    <row r="5399" spans="1:71" ht="15" customHeight="1">
      <c r="A5399" s="57"/>
      <c r="B5399" s="26"/>
      <c r="C5399" s="156" t="s">
        <v>5012</v>
      </c>
      <c r="D5399" s="915" t="s">
        <v>9284</v>
      </c>
      <c r="E5399" s="916"/>
      <c r="F5399" s="916"/>
      <c r="G5399" s="916"/>
      <c r="H5399" s="916"/>
      <c r="I5399" s="916"/>
      <c r="J5399" s="916"/>
      <c r="K5399" s="916"/>
      <c r="L5399" s="917"/>
      <c r="M5399" s="719"/>
      <c r="N5399" s="719"/>
      <c r="O5399" s="719"/>
      <c r="P5399" s="719"/>
      <c r="Q5399" s="719"/>
      <c r="R5399" s="719"/>
      <c r="S5399" s="719"/>
      <c r="T5399" s="719"/>
      <c r="U5399" s="719"/>
      <c r="V5399" s="719"/>
      <c r="W5399" s="719"/>
      <c r="X5399" s="719"/>
      <c r="Y5399" s="719"/>
      <c r="Z5399" s="719"/>
      <c r="AA5399" s="719"/>
      <c r="AB5399" s="719"/>
      <c r="AC5399" s="719"/>
      <c r="AD5399" s="719"/>
      <c r="AE5399" s="164"/>
      <c r="AF5399" s="164"/>
      <c r="AG5399" s="199">
        <f t="shared" si="1622"/>
        <v>0</v>
      </c>
      <c r="AH5399" s="298">
        <f t="shared" si="1623"/>
        <v>0</v>
      </c>
      <c r="AI5399" s="293">
        <f t="shared" si="1624"/>
        <v>0</v>
      </c>
      <c r="AJ5399" s="294">
        <f t="shared" si="1625"/>
        <v>0</v>
      </c>
      <c r="AK5399" s="295">
        <f t="shared" si="1626"/>
        <v>0</v>
      </c>
      <c r="AL5399" s="296">
        <f t="shared" si="1627"/>
        <v>0</v>
      </c>
      <c r="AM5399" s="164"/>
      <c r="AN5399" s="502">
        <f t="shared" si="1628"/>
        <v>0</v>
      </c>
      <c r="AO5399" s="164"/>
      <c r="AP5399" s="504">
        <f t="shared" si="1629"/>
        <v>0</v>
      </c>
      <c r="AQ5399" s="505">
        <f t="shared" si="1630"/>
        <v>0</v>
      </c>
      <c r="AR5399" s="198"/>
      <c r="AS5399" s="198"/>
      <c r="AT5399" s="198"/>
      <c r="AU5399" s="524">
        <f t="shared" si="1631"/>
        <v>0</v>
      </c>
      <c r="AV5399" s="525">
        <f t="shared" si="1632"/>
        <v>0</v>
      </c>
      <c r="AW5399" s="526">
        <f t="shared" si="1633"/>
        <v>0</v>
      </c>
      <c r="AX5399" s="198"/>
      <c r="AY5399" s="198"/>
      <c r="AZ5399" s="517">
        <f t="shared" si="1634"/>
        <v>0</v>
      </c>
      <c r="BA5399" s="528">
        <f t="shared" ref="BA5399:BA5415" si="1636">IF(AND(SUM($S5399)=0,COUNTA(V5399:AD5399)&gt;0),1,0)</f>
        <v>0</v>
      </c>
      <c r="BB5399" s="671">
        <f t="shared" si="1635"/>
        <v>0</v>
      </c>
      <c r="BC5399" s="164"/>
      <c r="BD5399" s="26"/>
      <c r="BE5399" s="164"/>
      <c r="BF5399" s="26"/>
      <c r="BG5399" s="26"/>
      <c r="BH5399" s="164"/>
      <c r="BI5399" s="164"/>
      <c r="BJ5399" s="164"/>
      <c r="BK5399" s="26"/>
      <c r="BL5399" s="26"/>
      <c r="BM5399" s="26"/>
      <c r="BN5399" s="164"/>
      <c r="BO5399" s="164"/>
      <c r="BP5399" s="164"/>
      <c r="BQ5399" s="164"/>
      <c r="BR5399" s="164"/>
      <c r="BS5399" s="164"/>
    </row>
    <row r="5400" spans="1:71" ht="15" customHeight="1">
      <c r="A5400" s="57"/>
      <c r="B5400" s="26"/>
      <c r="C5400" s="156" t="s">
        <v>5014</v>
      </c>
      <c r="D5400" s="915" t="s">
        <v>9285</v>
      </c>
      <c r="E5400" s="916"/>
      <c r="F5400" s="916"/>
      <c r="G5400" s="916"/>
      <c r="H5400" s="916"/>
      <c r="I5400" s="916"/>
      <c r="J5400" s="916"/>
      <c r="K5400" s="916"/>
      <c r="L5400" s="917"/>
      <c r="M5400" s="719"/>
      <c r="N5400" s="719"/>
      <c r="O5400" s="719"/>
      <c r="P5400" s="719"/>
      <c r="Q5400" s="719"/>
      <c r="R5400" s="719"/>
      <c r="S5400" s="719"/>
      <c r="T5400" s="719"/>
      <c r="U5400" s="719"/>
      <c r="V5400" s="719"/>
      <c r="W5400" s="719"/>
      <c r="X5400" s="719"/>
      <c r="Y5400" s="719"/>
      <c r="Z5400" s="719"/>
      <c r="AA5400" s="719"/>
      <c r="AB5400" s="719"/>
      <c r="AC5400" s="719"/>
      <c r="AD5400" s="719"/>
      <c r="AE5400" s="164"/>
      <c r="AF5400" s="164"/>
      <c r="AG5400" s="199">
        <f t="shared" si="1622"/>
        <v>0</v>
      </c>
      <c r="AH5400" s="298">
        <f t="shared" si="1623"/>
        <v>0</v>
      </c>
      <c r="AI5400" s="293">
        <f t="shared" si="1624"/>
        <v>0</v>
      </c>
      <c r="AJ5400" s="294">
        <f t="shared" si="1625"/>
        <v>0</v>
      </c>
      <c r="AK5400" s="295">
        <f t="shared" si="1626"/>
        <v>0</v>
      </c>
      <c r="AL5400" s="296">
        <f t="shared" si="1627"/>
        <v>0</v>
      </c>
      <c r="AM5400" s="164"/>
      <c r="AN5400" s="502">
        <f t="shared" si="1628"/>
        <v>0</v>
      </c>
      <c r="AO5400" s="164"/>
      <c r="AP5400" s="504">
        <f t="shared" si="1629"/>
        <v>0</v>
      </c>
      <c r="AQ5400" s="505">
        <f t="shared" si="1630"/>
        <v>0</v>
      </c>
      <c r="AR5400" s="198"/>
      <c r="AS5400" s="198"/>
      <c r="AT5400" s="198"/>
      <c r="AU5400" s="524">
        <f t="shared" si="1631"/>
        <v>0</v>
      </c>
      <c r="AV5400" s="525">
        <f t="shared" si="1632"/>
        <v>0</v>
      </c>
      <c r="AW5400" s="526">
        <f t="shared" si="1633"/>
        <v>0</v>
      </c>
      <c r="AX5400" s="198"/>
      <c r="AY5400" s="198"/>
      <c r="AZ5400" s="517">
        <f t="shared" si="1634"/>
        <v>0</v>
      </c>
      <c r="BA5400" s="528">
        <f t="shared" si="1636"/>
        <v>0</v>
      </c>
      <c r="BB5400" s="671">
        <f t="shared" si="1635"/>
        <v>0</v>
      </c>
      <c r="BC5400" s="164"/>
      <c r="BD5400" s="26"/>
      <c r="BE5400" s="164"/>
      <c r="BF5400" s="164"/>
      <c r="BG5400" s="26"/>
      <c r="BH5400" s="164"/>
      <c r="BI5400" s="164"/>
      <c r="BJ5400" s="164"/>
      <c r="BK5400" s="164"/>
      <c r="BL5400" s="164"/>
      <c r="BM5400" s="164"/>
      <c r="BN5400" s="164"/>
      <c r="BO5400" s="164"/>
      <c r="BP5400" s="164"/>
      <c r="BQ5400" s="164"/>
      <c r="BR5400" s="164"/>
      <c r="BS5400" s="164"/>
    </row>
    <row r="5401" spans="1:71" ht="15" customHeight="1">
      <c r="A5401" s="57"/>
      <c r="B5401" s="26"/>
      <c r="C5401" s="156" t="s">
        <v>5016</v>
      </c>
      <c r="D5401" s="915" t="s">
        <v>9286</v>
      </c>
      <c r="E5401" s="916"/>
      <c r="F5401" s="916"/>
      <c r="G5401" s="916"/>
      <c r="H5401" s="916"/>
      <c r="I5401" s="916"/>
      <c r="J5401" s="916"/>
      <c r="K5401" s="916"/>
      <c r="L5401" s="917"/>
      <c r="M5401" s="719"/>
      <c r="N5401" s="719"/>
      <c r="O5401" s="719"/>
      <c r="P5401" s="719"/>
      <c r="Q5401" s="719"/>
      <c r="R5401" s="719"/>
      <c r="S5401" s="719"/>
      <c r="T5401" s="719"/>
      <c r="U5401" s="719"/>
      <c r="V5401" s="719"/>
      <c r="W5401" s="719"/>
      <c r="X5401" s="719"/>
      <c r="Y5401" s="719"/>
      <c r="Z5401" s="719"/>
      <c r="AA5401" s="719"/>
      <c r="AB5401" s="719"/>
      <c r="AC5401" s="719"/>
      <c r="AD5401" s="719"/>
      <c r="AE5401" s="164"/>
      <c r="AF5401" s="164"/>
      <c r="AG5401" s="199">
        <f t="shared" si="1622"/>
        <v>0</v>
      </c>
      <c r="AH5401" s="298">
        <f t="shared" si="1623"/>
        <v>0</v>
      </c>
      <c r="AI5401" s="293">
        <f t="shared" si="1624"/>
        <v>0</v>
      </c>
      <c r="AJ5401" s="294">
        <f t="shared" si="1625"/>
        <v>0</v>
      </c>
      <c r="AK5401" s="295">
        <f t="shared" si="1626"/>
        <v>0</v>
      </c>
      <c r="AL5401" s="296">
        <f t="shared" si="1627"/>
        <v>0</v>
      </c>
      <c r="AM5401" s="164"/>
      <c r="AN5401" s="502">
        <f t="shared" si="1628"/>
        <v>0</v>
      </c>
      <c r="AO5401" s="164"/>
      <c r="AP5401" s="504">
        <f t="shared" si="1629"/>
        <v>0</v>
      </c>
      <c r="AQ5401" s="505">
        <f t="shared" si="1630"/>
        <v>0</v>
      </c>
      <c r="AR5401" s="198"/>
      <c r="AS5401" s="198"/>
      <c r="AT5401" s="198"/>
      <c r="AU5401" s="524">
        <f t="shared" si="1631"/>
        <v>0</v>
      </c>
      <c r="AV5401" s="525">
        <f t="shared" si="1632"/>
        <v>0</v>
      </c>
      <c r="AW5401" s="526">
        <f t="shared" si="1633"/>
        <v>0</v>
      </c>
      <c r="AX5401" s="198"/>
      <c r="AY5401" s="198"/>
      <c r="AZ5401" s="517">
        <f t="shared" si="1634"/>
        <v>0</v>
      </c>
      <c r="BA5401" s="528">
        <f t="shared" si="1636"/>
        <v>0</v>
      </c>
      <c r="BB5401" s="671">
        <f t="shared" si="1635"/>
        <v>0</v>
      </c>
      <c r="BC5401" s="164"/>
      <c r="BD5401" s="164"/>
      <c r="BE5401" s="164"/>
      <c r="BF5401" s="164"/>
      <c r="BG5401" s="164"/>
      <c r="BH5401" s="164"/>
      <c r="BI5401" s="164"/>
      <c r="BJ5401" s="164"/>
      <c r="BK5401" s="164"/>
      <c r="BL5401" s="164"/>
      <c r="BM5401" s="164"/>
      <c r="BN5401" s="164"/>
      <c r="BO5401" s="164"/>
      <c r="BP5401" s="164"/>
      <c r="BQ5401" s="164"/>
      <c r="BR5401" s="164"/>
      <c r="BS5401" s="164"/>
    </row>
    <row r="5402" spans="1:71" ht="15" customHeight="1">
      <c r="A5402" s="57"/>
      <c r="B5402" s="26"/>
      <c r="C5402" s="156" t="s">
        <v>5018</v>
      </c>
      <c r="D5402" s="915" t="s">
        <v>9287</v>
      </c>
      <c r="E5402" s="916"/>
      <c r="F5402" s="916"/>
      <c r="G5402" s="916"/>
      <c r="H5402" s="916"/>
      <c r="I5402" s="916"/>
      <c r="J5402" s="916"/>
      <c r="K5402" s="916"/>
      <c r="L5402" s="917"/>
      <c r="M5402" s="719"/>
      <c r="N5402" s="719"/>
      <c r="O5402" s="719"/>
      <c r="P5402" s="719"/>
      <c r="Q5402" s="719"/>
      <c r="R5402" s="719"/>
      <c r="S5402" s="719"/>
      <c r="T5402" s="719"/>
      <c r="U5402" s="719"/>
      <c r="V5402" s="719"/>
      <c r="W5402" s="719"/>
      <c r="X5402" s="719"/>
      <c r="Y5402" s="719"/>
      <c r="Z5402" s="719"/>
      <c r="AA5402" s="719"/>
      <c r="AB5402" s="719"/>
      <c r="AC5402" s="719"/>
      <c r="AD5402" s="719"/>
      <c r="AE5402" s="164"/>
      <c r="AF5402" s="164"/>
      <c r="AG5402" s="199">
        <f t="shared" si="1622"/>
        <v>0</v>
      </c>
      <c r="AH5402" s="298">
        <f t="shared" si="1623"/>
        <v>0</v>
      </c>
      <c r="AI5402" s="293">
        <f t="shared" si="1624"/>
        <v>0</v>
      </c>
      <c r="AJ5402" s="294">
        <f t="shared" si="1625"/>
        <v>0</v>
      </c>
      <c r="AK5402" s="295">
        <f t="shared" si="1626"/>
        <v>0</v>
      </c>
      <c r="AL5402" s="296">
        <f t="shared" si="1627"/>
        <v>0</v>
      </c>
      <c r="AM5402" s="164"/>
      <c r="AN5402" s="502">
        <f t="shared" si="1628"/>
        <v>0</v>
      </c>
      <c r="AO5402" s="164"/>
      <c r="AP5402" s="504">
        <f t="shared" si="1629"/>
        <v>0</v>
      </c>
      <c r="AQ5402" s="505">
        <f t="shared" si="1630"/>
        <v>0</v>
      </c>
      <c r="AR5402" s="198"/>
      <c r="AS5402" s="198"/>
      <c r="AT5402" s="198"/>
      <c r="AU5402" s="524">
        <f t="shared" si="1631"/>
        <v>0</v>
      </c>
      <c r="AV5402" s="525">
        <f t="shared" si="1632"/>
        <v>0</v>
      </c>
      <c r="AW5402" s="526">
        <f t="shared" si="1633"/>
        <v>0</v>
      </c>
      <c r="AX5402" s="198"/>
      <c r="AY5402" s="198"/>
      <c r="AZ5402" s="517">
        <f t="shared" si="1634"/>
        <v>0</v>
      </c>
      <c r="BA5402" s="528">
        <f t="shared" si="1636"/>
        <v>0</v>
      </c>
      <c r="BB5402" s="671">
        <f t="shared" si="1635"/>
        <v>0</v>
      </c>
      <c r="BC5402" s="164"/>
      <c r="BD5402" s="164"/>
      <c r="BE5402" s="164"/>
      <c r="BF5402" s="164"/>
      <c r="BG5402" s="164"/>
      <c r="BH5402" s="164"/>
      <c r="BI5402" s="164"/>
      <c r="BJ5402" s="164"/>
      <c r="BK5402" s="164"/>
      <c r="BL5402" s="164"/>
      <c r="BM5402" s="164"/>
      <c r="BN5402" s="164"/>
      <c r="BO5402" s="164"/>
      <c r="BP5402" s="164"/>
      <c r="BQ5402" s="164"/>
      <c r="BR5402" s="164"/>
      <c r="BS5402" s="164"/>
    </row>
    <row r="5403" spans="1:71" ht="15" customHeight="1">
      <c r="A5403" s="57"/>
      <c r="B5403" s="26"/>
      <c r="C5403" s="156" t="s">
        <v>5020</v>
      </c>
      <c r="D5403" s="915" t="s">
        <v>9288</v>
      </c>
      <c r="E5403" s="916"/>
      <c r="F5403" s="916"/>
      <c r="G5403" s="916"/>
      <c r="H5403" s="916"/>
      <c r="I5403" s="916"/>
      <c r="J5403" s="916"/>
      <c r="K5403" s="916"/>
      <c r="L5403" s="917"/>
      <c r="M5403" s="719"/>
      <c r="N5403" s="719"/>
      <c r="O5403" s="719"/>
      <c r="P5403" s="719"/>
      <c r="Q5403" s="719"/>
      <c r="R5403" s="719"/>
      <c r="S5403" s="719"/>
      <c r="T5403" s="719"/>
      <c r="U5403" s="719"/>
      <c r="V5403" s="719"/>
      <c r="W5403" s="719"/>
      <c r="X5403" s="719"/>
      <c r="Y5403" s="719"/>
      <c r="Z5403" s="719"/>
      <c r="AA5403" s="719"/>
      <c r="AB5403" s="719"/>
      <c r="AC5403" s="719"/>
      <c r="AD5403" s="719"/>
      <c r="AE5403" s="164"/>
      <c r="AF5403" s="164"/>
      <c r="AG5403" s="199">
        <f t="shared" si="1622"/>
        <v>0</v>
      </c>
      <c r="AH5403" s="298">
        <f t="shared" si="1623"/>
        <v>0</v>
      </c>
      <c r="AI5403" s="293">
        <f t="shared" si="1624"/>
        <v>0</v>
      </c>
      <c r="AJ5403" s="294">
        <f t="shared" si="1625"/>
        <v>0</v>
      </c>
      <c r="AK5403" s="295">
        <f t="shared" si="1626"/>
        <v>0</v>
      </c>
      <c r="AL5403" s="296">
        <f t="shared" si="1627"/>
        <v>0</v>
      </c>
      <c r="AM5403" s="164"/>
      <c r="AN5403" s="502">
        <f t="shared" si="1628"/>
        <v>0</v>
      </c>
      <c r="AO5403" s="164"/>
      <c r="AP5403" s="504">
        <f t="shared" si="1629"/>
        <v>0</v>
      </c>
      <c r="AQ5403" s="505">
        <f t="shared" si="1630"/>
        <v>0</v>
      </c>
      <c r="AR5403" s="198"/>
      <c r="AS5403" s="198"/>
      <c r="AT5403" s="198"/>
      <c r="AU5403" s="524">
        <f t="shared" si="1631"/>
        <v>0</v>
      </c>
      <c r="AV5403" s="525">
        <f t="shared" si="1632"/>
        <v>0</v>
      </c>
      <c r="AW5403" s="526">
        <f t="shared" si="1633"/>
        <v>0</v>
      </c>
      <c r="AX5403" s="198"/>
      <c r="AY5403" s="198"/>
      <c r="AZ5403" s="517">
        <f t="shared" si="1634"/>
        <v>0</v>
      </c>
      <c r="BA5403" s="528">
        <f t="shared" si="1636"/>
        <v>0</v>
      </c>
      <c r="BB5403" s="671">
        <f t="shared" si="1635"/>
        <v>0</v>
      </c>
      <c r="BC5403" s="164"/>
      <c r="BD5403" s="164"/>
      <c r="BE5403" s="164"/>
      <c r="BF5403" s="164"/>
      <c r="BG5403" s="164"/>
      <c r="BH5403" s="164"/>
      <c r="BI5403" s="164"/>
      <c r="BJ5403" s="164"/>
      <c r="BK5403" s="164"/>
      <c r="BL5403" s="164"/>
      <c r="BM5403" s="164"/>
      <c r="BN5403" s="164"/>
      <c r="BO5403" s="164"/>
      <c r="BP5403" s="164"/>
      <c r="BQ5403" s="164"/>
      <c r="BR5403" s="164"/>
      <c r="BS5403" s="164"/>
    </row>
    <row r="5404" spans="1:71" ht="15" customHeight="1">
      <c r="A5404" s="57"/>
      <c r="B5404" s="26"/>
      <c r="C5404" s="156" t="s">
        <v>5022</v>
      </c>
      <c r="D5404" s="915" t="s">
        <v>9289</v>
      </c>
      <c r="E5404" s="916"/>
      <c r="F5404" s="916"/>
      <c r="G5404" s="916"/>
      <c r="H5404" s="916"/>
      <c r="I5404" s="916"/>
      <c r="J5404" s="916"/>
      <c r="K5404" s="916"/>
      <c r="L5404" s="917"/>
      <c r="M5404" s="719"/>
      <c r="N5404" s="719"/>
      <c r="O5404" s="719"/>
      <c r="P5404" s="719"/>
      <c r="Q5404" s="719"/>
      <c r="R5404" s="719"/>
      <c r="S5404" s="719"/>
      <c r="T5404" s="719"/>
      <c r="U5404" s="719"/>
      <c r="V5404" s="719"/>
      <c r="W5404" s="719"/>
      <c r="X5404" s="719"/>
      <c r="Y5404" s="719"/>
      <c r="Z5404" s="719"/>
      <c r="AA5404" s="719"/>
      <c r="AB5404" s="719"/>
      <c r="AC5404" s="719"/>
      <c r="AD5404" s="719"/>
      <c r="AE5404" s="164"/>
      <c r="AF5404" s="164"/>
      <c r="AG5404" s="199">
        <f t="shared" si="1622"/>
        <v>0</v>
      </c>
      <c r="AH5404" s="298">
        <f t="shared" si="1623"/>
        <v>0</v>
      </c>
      <c r="AI5404" s="293">
        <f t="shared" si="1624"/>
        <v>0</v>
      </c>
      <c r="AJ5404" s="294">
        <f t="shared" si="1625"/>
        <v>0</v>
      </c>
      <c r="AK5404" s="295">
        <f t="shared" si="1626"/>
        <v>0</v>
      </c>
      <c r="AL5404" s="296">
        <f t="shared" si="1627"/>
        <v>0</v>
      </c>
      <c r="AM5404" s="164"/>
      <c r="AN5404" s="502">
        <f t="shared" si="1628"/>
        <v>0</v>
      </c>
      <c r="AO5404" s="164"/>
      <c r="AP5404" s="504">
        <f t="shared" si="1629"/>
        <v>0</v>
      </c>
      <c r="AQ5404" s="505">
        <f t="shared" si="1630"/>
        <v>0</v>
      </c>
      <c r="AR5404" s="198"/>
      <c r="AS5404" s="198"/>
      <c r="AT5404" s="198"/>
      <c r="AU5404" s="524">
        <f t="shared" si="1631"/>
        <v>0</v>
      </c>
      <c r="AV5404" s="525">
        <f t="shared" si="1632"/>
        <v>0</v>
      </c>
      <c r="AW5404" s="526">
        <f t="shared" si="1633"/>
        <v>0</v>
      </c>
      <c r="AX5404" s="198"/>
      <c r="AY5404" s="198"/>
      <c r="AZ5404" s="517">
        <f t="shared" si="1634"/>
        <v>0</v>
      </c>
      <c r="BA5404" s="528">
        <f t="shared" si="1636"/>
        <v>0</v>
      </c>
      <c r="BB5404" s="671">
        <f t="shared" si="1635"/>
        <v>0</v>
      </c>
      <c r="BC5404" s="164"/>
      <c r="BD5404" s="164"/>
      <c r="BE5404" s="164"/>
      <c r="BF5404" s="164"/>
      <c r="BG5404" s="164"/>
      <c r="BH5404" s="164"/>
      <c r="BI5404" s="164"/>
      <c r="BJ5404" s="164"/>
      <c r="BK5404" s="164"/>
      <c r="BL5404" s="164"/>
      <c r="BM5404" s="164"/>
      <c r="BN5404" s="164"/>
      <c r="BO5404" s="164"/>
      <c r="BP5404" s="164"/>
      <c r="BQ5404" s="164"/>
      <c r="BR5404" s="164"/>
      <c r="BS5404" s="164"/>
    </row>
    <row r="5405" spans="1:71" ht="24" customHeight="1">
      <c r="A5405" s="57"/>
      <c r="B5405" s="26"/>
      <c r="C5405" s="156" t="s">
        <v>5024</v>
      </c>
      <c r="D5405" s="915" t="s">
        <v>9290</v>
      </c>
      <c r="E5405" s="916"/>
      <c r="F5405" s="916"/>
      <c r="G5405" s="916"/>
      <c r="H5405" s="916"/>
      <c r="I5405" s="916"/>
      <c r="J5405" s="916"/>
      <c r="K5405" s="916"/>
      <c r="L5405" s="917"/>
      <c r="M5405" s="719"/>
      <c r="N5405" s="719"/>
      <c r="O5405" s="719"/>
      <c r="P5405" s="719"/>
      <c r="Q5405" s="719"/>
      <c r="R5405" s="719"/>
      <c r="S5405" s="719"/>
      <c r="T5405" s="719"/>
      <c r="U5405" s="719"/>
      <c r="V5405" s="719"/>
      <c r="W5405" s="719"/>
      <c r="X5405" s="719"/>
      <c r="Y5405" s="719"/>
      <c r="Z5405" s="719"/>
      <c r="AA5405" s="719"/>
      <c r="AB5405" s="719"/>
      <c r="AC5405" s="719"/>
      <c r="AD5405" s="719"/>
      <c r="AE5405" s="164"/>
      <c r="AF5405" s="164"/>
      <c r="AG5405" s="199">
        <f t="shared" si="1622"/>
        <v>0</v>
      </c>
      <c r="AH5405" s="298">
        <f t="shared" si="1623"/>
        <v>0</v>
      </c>
      <c r="AI5405" s="293">
        <f t="shared" si="1624"/>
        <v>0</v>
      </c>
      <c r="AJ5405" s="294">
        <f t="shared" si="1625"/>
        <v>0</v>
      </c>
      <c r="AK5405" s="295">
        <f t="shared" si="1626"/>
        <v>0</v>
      </c>
      <c r="AL5405" s="296">
        <f t="shared" si="1627"/>
        <v>0</v>
      </c>
      <c r="AM5405" s="164"/>
      <c r="AN5405" s="502">
        <f t="shared" si="1628"/>
        <v>0</v>
      </c>
      <c r="AO5405" s="164"/>
      <c r="AP5405" s="504">
        <f t="shared" si="1629"/>
        <v>0</v>
      </c>
      <c r="AQ5405" s="505">
        <f t="shared" si="1630"/>
        <v>0</v>
      </c>
      <c r="AR5405" s="198"/>
      <c r="AS5405" s="198"/>
      <c r="AT5405" s="198"/>
      <c r="AU5405" s="524">
        <f t="shared" si="1631"/>
        <v>0</v>
      </c>
      <c r="AV5405" s="525">
        <f t="shared" si="1632"/>
        <v>0</v>
      </c>
      <c r="AW5405" s="526">
        <f t="shared" si="1633"/>
        <v>0</v>
      </c>
      <c r="AX5405" s="198"/>
      <c r="AY5405" s="198"/>
      <c r="AZ5405" s="517">
        <f t="shared" si="1634"/>
        <v>0</v>
      </c>
      <c r="BA5405" s="528">
        <f t="shared" si="1636"/>
        <v>0</v>
      </c>
      <c r="BB5405" s="671">
        <f t="shared" si="1635"/>
        <v>0</v>
      </c>
      <c r="BC5405" s="164"/>
      <c r="BD5405" s="164"/>
      <c r="BE5405" s="164"/>
      <c r="BF5405" s="164"/>
      <c r="BG5405" s="164"/>
      <c r="BH5405" s="164"/>
      <c r="BI5405" s="164"/>
      <c r="BJ5405" s="164"/>
      <c r="BK5405" s="164"/>
      <c r="BL5405" s="164"/>
      <c r="BM5405" s="164"/>
      <c r="BN5405" s="164"/>
      <c r="BO5405" s="164"/>
      <c r="BP5405" s="164"/>
      <c r="BQ5405" s="164"/>
      <c r="BR5405" s="164"/>
      <c r="BS5405" s="164"/>
    </row>
    <row r="5406" spans="1:71" ht="15" customHeight="1">
      <c r="A5406" s="57"/>
      <c r="B5406" s="26"/>
      <c r="C5406" s="156" t="s">
        <v>5025</v>
      </c>
      <c r="D5406" s="915" t="s">
        <v>9291</v>
      </c>
      <c r="E5406" s="916"/>
      <c r="F5406" s="916"/>
      <c r="G5406" s="916"/>
      <c r="H5406" s="916"/>
      <c r="I5406" s="916"/>
      <c r="J5406" s="916"/>
      <c r="K5406" s="916"/>
      <c r="L5406" s="917"/>
      <c r="M5406" s="719"/>
      <c r="N5406" s="719"/>
      <c r="O5406" s="719"/>
      <c r="P5406" s="719"/>
      <c r="Q5406" s="719"/>
      <c r="R5406" s="719"/>
      <c r="S5406" s="719"/>
      <c r="T5406" s="719"/>
      <c r="U5406" s="719"/>
      <c r="V5406" s="719"/>
      <c r="W5406" s="719"/>
      <c r="X5406" s="719"/>
      <c r="Y5406" s="719"/>
      <c r="Z5406" s="719"/>
      <c r="AA5406" s="719"/>
      <c r="AB5406" s="719"/>
      <c r="AC5406" s="719"/>
      <c r="AD5406" s="719"/>
      <c r="AE5406" s="164"/>
      <c r="AF5406" s="164"/>
      <c r="AG5406" s="199">
        <f t="shared" si="1622"/>
        <v>0</v>
      </c>
      <c r="AH5406" s="298">
        <f t="shared" si="1623"/>
        <v>0</v>
      </c>
      <c r="AI5406" s="293">
        <f t="shared" si="1624"/>
        <v>0</v>
      </c>
      <c r="AJ5406" s="294">
        <f t="shared" si="1625"/>
        <v>0</v>
      </c>
      <c r="AK5406" s="295">
        <f t="shared" si="1626"/>
        <v>0</v>
      </c>
      <c r="AL5406" s="296">
        <f t="shared" si="1627"/>
        <v>0</v>
      </c>
      <c r="AM5406" s="164"/>
      <c r="AN5406" s="502">
        <f t="shared" si="1628"/>
        <v>0</v>
      </c>
      <c r="AO5406" s="164"/>
      <c r="AP5406" s="504">
        <f t="shared" si="1629"/>
        <v>0</v>
      </c>
      <c r="AQ5406" s="505">
        <f t="shared" si="1630"/>
        <v>0</v>
      </c>
      <c r="AR5406" s="198"/>
      <c r="AS5406" s="198"/>
      <c r="AT5406" s="198"/>
      <c r="AU5406" s="524">
        <f t="shared" si="1631"/>
        <v>0</v>
      </c>
      <c r="AV5406" s="525">
        <f t="shared" si="1632"/>
        <v>0</v>
      </c>
      <c r="AW5406" s="526">
        <f t="shared" si="1633"/>
        <v>0</v>
      </c>
      <c r="AX5406" s="198"/>
      <c r="AY5406" s="198"/>
      <c r="AZ5406" s="517">
        <f t="shared" si="1634"/>
        <v>0</v>
      </c>
      <c r="BA5406" s="528">
        <f t="shared" si="1636"/>
        <v>0</v>
      </c>
      <c r="BB5406" s="671">
        <f t="shared" si="1635"/>
        <v>0</v>
      </c>
      <c r="BC5406" s="164"/>
      <c r="BD5406" s="164"/>
      <c r="BE5406" s="164"/>
      <c r="BF5406" s="164"/>
      <c r="BG5406" s="164"/>
      <c r="BH5406" s="164"/>
      <c r="BI5406" s="164"/>
      <c r="BJ5406" s="164"/>
      <c r="BK5406" s="164"/>
      <c r="BL5406" s="164"/>
      <c r="BM5406" s="164"/>
      <c r="BN5406" s="164"/>
      <c r="BO5406" s="164"/>
      <c r="BP5406" s="164"/>
      <c r="BQ5406" s="164"/>
      <c r="BR5406" s="164"/>
      <c r="BS5406" s="164"/>
    </row>
    <row r="5407" spans="1:71" ht="24" customHeight="1">
      <c r="A5407" s="57"/>
      <c r="B5407" s="26"/>
      <c r="C5407" s="156" t="s">
        <v>5027</v>
      </c>
      <c r="D5407" s="915" t="s">
        <v>9292</v>
      </c>
      <c r="E5407" s="916"/>
      <c r="F5407" s="916"/>
      <c r="G5407" s="916"/>
      <c r="H5407" s="916"/>
      <c r="I5407" s="916"/>
      <c r="J5407" s="916"/>
      <c r="K5407" s="916"/>
      <c r="L5407" s="917"/>
      <c r="M5407" s="719"/>
      <c r="N5407" s="719"/>
      <c r="O5407" s="719"/>
      <c r="P5407" s="719"/>
      <c r="Q5407" s="719"/>
      <c r="R5407" s="719"/>
      <c r="S5407" s="719"/>
      <c r="T5407" s="719"/>
      <c r="U5407" s="719"/>
      <c r="V5407" s="719"/>
      <c r="W5407" s="719"/>
      <c r="X5407" s="719"/>
      <c r="Y5407" s="719"/>
      <c r="Z5407" s="719"/>
      <c r="AA5407" s="719"/>
      <c r="AB5407" s="719"/>
      <c r="AC5407" s="719"/>
      <c r="AD5407" s="719"/>
      <c r="AE5407" s="164"/>
      <c r="AF5407" s="164"/>
      <c r="AG5407" s="199">
        <f t="shared" si="1622"/>
        <v>0</v>
      </c>
      <c r="AH5407" s="298">
        <f t="shared" si="1623"/>
        <v>0</v>
      </c>
      <c r="AI5407" s="293">
        <f t="shared" si="1624"/>
        <v>0</v>
      </c>
      <c r="AJ5407" s="294">
        <f t="shared" si="1625"/>
        <v>0</v>
      </c>
      <c r="AK5407" s="295">
        <f t="shared" si="1626"/>
        <v>0</v>
      </c>
      <c r="AL5407" s="296">
        <f t="shared" si="1627"/>
        <v>0</v>
      </c>
      <c r="AM5407" s="164"/>
      <c r="AN5407" s="502">
        <f t="shared" si="1628"/>
        <v>0</v>
      </c>
      <c r="AO5407" s="164"/>
      <c r="AP5407" s="504">
        <f t="shared" si="1629"/>
        <v>0</v>
      </c>
      <c r="AQ5407" s="505">
        <f t="shared" si="1630"/>
        <v>0</v>
      </c>
      <c r="AR5407" s="198"/>
      <c r="AS5407" s="198"/>
      <c r="AT5407" s="198"/>
      <c r="AU5407" s="524">
        <f t="shared" si="1631"/>
        <v>0</v>
      </c>
      <c r="AV5407" s="525">
        <f t="shared" si="1632"/>
        <v>0</v>
      </c>
      <c r="AW5407" s="526">
        <f t="shared" si="1633"/>
        <v>0</v>
      </c>
      <c r="AX5407" s="198"/>
      <c r="AY5407" s="198"/>
      <c r="AZ5407" s="517">
        <f t="shared" si="1634"/>
        <v>0</v>
      </c>
      <c r="BA5407" s="528">
        <f t="shared" si="1636"/>
        <v>0</v>
      </c>
      <c r="BB5407" s="671">
        <f t="shared" si="1635"/>
        <v>0</v>
      </c>
      <c r="BC5407" s="164"/>
      <c r="BD5407" s="164"/>
      <c r="BE5407" s="164"/>
      <c r="BF5407" s="164"/>
      <c r="BG5407" s="164"/>
      <c r="BH5407" s="164"/>
      <c r="BI5407" s="164"/>
      <c r="BJ5407" s="164"/>
      <c r="BK5407" s="164"/>
      <c r="BL5407" s="164"/>
      <c r="BM5407" s="164"/>
      <c r="BN5407" s="164"/>
      <c r="BO5407" s="164"/>
      <c r="BP5407" s="164"/>
      <c r="BQ5407" s="164"/>
      <c r="BR5407" s="164"/>
      <c r="BS5407" s="164"/>
    </row>
    <row r="5408" spans="1:71" ht="15" customHeight="1">
      <c r="A5408" s="57"/>
      <c r="B5408" s="26"/>
      <c r="C5408" s="156" t="s">
        <v>5028</v>
      </c>
      <c r="D5408" s="915" t="s">
        <v>9293</v>
      </c>
      <c r="E5408" s="916"/>
      <c r="F5408" s="916"/>
      <c r="G5408" s="916"/>
      <c r="H5408" s="916"/>
      <c r="I5408" s="916"/>
      <c r="J5408" s="916"/>
      <c r="K5408" s="916"/>
      <c r="L5408" s="917"/>
      <c r="M5408" s="719"/>
      <c r="N5408" s="719"/>
      <c r="O5408" s="719"/>
      <c r="P5408" s="719"/>
      <c r="Q5408" s="719"/>
      <c r="R5408" s="719"/>
      <c r="S5408" s="719"/>
      <c r="T5408" s="719"/>
      <c r="U5408" s="719"/>
      <c r="V5408" s="719"/>
      <c r="W5408" s="719"/>
      <c r="X5408" s="719"/>
      <c r="Y5408" s="719"/>
      <c r="Z5408" s="719"/>
      <c r="AA5408" s="719"/>
      <c r="AB5408" s="719"/>
      <c r="AC5408" s="719"/>
      <c r="AD5408" s="719"/>
      <c r="AE5408" s="164"/>
      <c r="AF5408" s="164"/>
      <c r="AG5408" s="199">
        <f t="shared" si="1622"/>
        <v>0</v>
      </c>
      <c r="AH5408" s="298">
        <f t="shared" si="1623"/>
        <v>0</v>
      </c>
      <c r="AI5408" s="293">
        <f t="shared" si="1624"/>
        <v>0</v>
      </c>
      <c r="AJ5408" s="294">
        <f t="shared" si="1625"/>
        <v>0</v>
      </c>
      <c r="AK5408" s="295">
        <f t="shared" si="1626"/>
        <v>0</v>
      </c>
      <c r="AL5408" s="296">
        <f t="shared" si="1627"/>
        <v>0</v>
      </c>
      <c r="AM5408" s="164"/>
      <c r="AN5408" s="502">
        <f t="shared" si="1628"/>
        <v>0</v>
      </c>
      <c r="AO5408" s="164"/>
      <c r="AP5408" s="504">
        <f t="shared" si="1629"/>
        <v>0</v>
      </c>
      <c r="AQ5408" s="505">
        <f t="shared" si="1630"/>
        <v>0</v>
      </c>
      <c r="AR5408" s="198"/>
      <c r="AS5408" s="198"/>
      <c r="AT5408" s="198"/>
      <c r="AU5408" s="524">
        <f t="shared" si="1631"/>
        <v>0</v>
      </c>
      <c r="AV5408" s="525">
        <f t="shared" si="1632"/>
        <v>0</v>
      </c>
      <c r="AW5408" s="526">
        <f t="shared" si="1633"/>
        <v>0</v>
      </c>
      <c r="AX5408" s="198"/>
      <c r="AY5408" s="198"/>
      <c r="AZ5408" s="517">
        <f t="shared" si="1634"/>
        <v>0</v>
      </c>
      <c r="BA5408" s="528">
        <f t="shared" si="1636"/>
        <v>0</v>
      </c>
      <c r="BB5408" s="671">
        <f t="shared" si="1635"/>
        <v>0</v>
      </c>
      <c r="BC5408" s="164"/>
      <c r="BD5408" s="164"/>
      <c r="BE5408" s="164"/>
      <c r="BF5408" s="164"/>
      <c r="BG5408" s="164"/>
      <c r="BH5408" s="164"/>
      <c r="BI5408" s="164"/>
      <c r="BJ5408" s="164"/>
      <c r="BK5408" s="164"/>
      <c r="BL5408" s="164"/>
      <c r="BM5408" s="164"/>
      <c r="BN5408" s="164"/>
      <c r="BO5408" s="164"/>
      <c r="BP5408" s="164"/>
      <c r="BQ5408" s="164"/>
      <c r="BR5408" s="164"/>
      <c r="BS5408" s="164"/>
    </row>
    <row r="5409" spans="1:54" ht="15" customHeight="1">
      <c r="A5409" s="57"/>
      <c r="B5409" s="26"/>
      <c r="C5409" s="156" t="s">
        <v>5029</v>
      </c>
      <c r="D5409" s="915" t="s">
        <v>9294</v>
      </c>
      <c r="E5409" s="916"/>
      <c r="F5409" s="916"/>
      <c r="G5409" s="916"/>
      <c r="H5409" s="916"/>
      <c r="I5409" s="916"/>
      <c r="J5409" s="916"/>
      <c r="K5409" s="916"/>
      <c r="L5409" s="917"/>
      <c r="M5409" s="719"/>
      <c r="N5409" s="719"/>
      <c r="O5409" s="719"/>
      <c r="P5409" s="719"/>
      <c r="Q5409" s="719"/>
      <c r="R5409" s="719"/>
      <c r="S5409" s="719"/>
      <c r="T5409" s="719"/>
      <c r="U5409" s="719"/>
      <c r="V5409" s="719"/>
      <c r="W5409" s="719"/>
      <c r="X5409" s="719"/>
      <c r="Y5409" s="719"/>
      <c r="Z5409" s="719"/>
      <c r="AA5409" s="719"/>
      <c r="AB5409" s="719"/>
      <c r="AC5409" s="719"/>
      <c r="AD5409" s="719"/>
      <c r="AE5409" s="164"/>
      <c r="AF5409" s="164"/>
      <c r="AG5409" s="199">
        <f t="shared" si="1622"/>
        <v>0</v>
      </c>
      <c r="AH5409" s="298">
        <f t="shared" si="1623"/>
        <v>0</v>
      </c>
      <c r="AI5409" s="293">
        <f t="shared" si="1624"/>
        <v>0</v>
      </c>
      <c r="AJ5409" s="294">
        <f t="shared" si="1625"/>
        <v>0</v>
      </c>
      <c r="AK5409" s="295">
        <f t="shared" si="1626"/>
        <v>0</v>
      </c>
      <c r="AL5409" s="296">
        <f t="shared" si="1627"/>
        <v>0</v>
      </c>
      <c r="AM5409" s="164"/>
      <c r="AN5409" s="502">
        <f t="shared" si="1628"/>
        <v>0</v>
      </c>
      <c r="AO5409" s="164"/>
      <c r="AP5409" s="504">
        <f t="shared" si="1629"/>
        <v>0</v>
      </c>
      <c r="AQ5409" s="505">
        <f t="shared" si="1630"/>
        <v>0</v>
      </c>
      <c r="AR5409" s="198"/>
      <c r="AS5409" s="198"/>
      <c r="AT5409" s="198"/>
      <c r="AU5409" s="524">
        <f t="shared" si="1631"/>
        <v>0</v>
      </c>
      <c r="AV5409" s="525">
        <f t="shared" si="1632"/>
        <v>0</v>
      </c>
      <c r="AW5409" s="526">
        <f t="shared" si="1633"/>
        <v>0</v>
      </c>
      <c r="AX5409" s="198"/>
      <c r="AY5409" s="198"/>
      <c r="AZ5409" s="517">
        <f t="shared" si="1634"/>
        <v>0</v>
      </c>
      <c r="BA5409" s="528">
        <f t="shared" si="1636"/>
        <v>0</v>
      </c>
      <c r="BB5409" s="671">
        <f t="shared" si="1635"/>
        <v>0</v>
      </c>
    </row>
    <row r="5410" spans="1:54" ht="15" customHeight="1">
      <c r="A5410" s="57"/>
      <c r="B5410" s="26"/>
      <c r="C5410" s="156" t="s">
        <v>5030</v>
      </c>
      <c r="D5410" s="915" t="s">
        <v>9295</v>
      </c>
      <c r="E5410" s="916"/>
      <c r="F5410" s="916"/>
      <c r="G5410" s="916"/>
      <c r="H5410" s="916"/>
      <c r="I5410" s="916"/>
      <c r="J5410" s="916"/>
      <c r="K5410" s="916"/>
      <c r="L5410" s="917"/>
      <c r="M5410" s="719"/>
      <c r="N5410" s="719"/>
      <c r="O5410" s="719"/>
      <c r="P5410" s="719"/>
      <c r="Q5410" s="719"/>
      <c r="R5410" s="719"/>
      <c r="S5410" s="719"/>
      <c r="T5410" s="719"/>
      <c r="U5410" s="719"/>
      <c r="V5410" s="719"/>
      <c r="W5410" s="719"/>
      <c r="X5410" s="719"/>
      <c r="Y5410" s="719"/>
      <c r="Z5410" s="719"/>
      <c r="AA5410" s="719"/>
      <c r="AB5410" s="719"/>
      <c r="AC5410" s="719"/>
      <c r="AD5410" s="719"/>
      <c r="AE5410" s="164"/>
      <c r="AF5410" s="164"/>
      <c r="AG5410" s="199">
        <f t="shared" si="1622"/>
        <v>0</v>
      </c>
      <c r="AH5410" s="298">
        <f t="shared" si="1623"/>
        <v>0</v>
      </c>
      <c r="AI5410" s="293">
        <f t="shared" si="1624"/>
        <v>0</v>
      </c>
      <c r="AJ5410" s="294">
        <f t="shared" si="1625"/>
        <v>0</v>
      </c>
      <c r="AK5410" s="295">
        <f t="shared" si="1626"/>
        <v>0</v>
      </c>
      <c r="AL5410" s="296">
        <f t="shared" si="1627"/>
        <v>0</v>
      </c>
      <c r="AM5410" s="164"/>
      <c r="AN5410" s="502">
        <f t="shared" si="1628"/>
        <v>0</v>
      </c>
      <c r="AO5410" s="164"/>
      <c r="AP5410" s="504">
        <f t="shared" si="1629"/>
        <v>0</v>
      </c>
      <c r="AQ5410" s="505">
        <f t="shared" si="1630"/>
        <v>0</v>
      </c>
      <c r="AR5410" s="198"/>
      <c r="AS5410" s="198"/>
      <c r="AT5410" s="198"/>
      <c r="AU5410" s="524">
        <f t="shared" si="1631"/>
        <v>0</v>
      </c>
      <c r="AV5410" s="525">
        <f t="shared" si="1632"/>
        <v>0</v>
      </c>
      <c r="AW5410" s="526">
        <f t="shared" si="1633"/>
        <v>0</v>
      </c>
      <c r="AX5410" s="198"/>
      <c r="AY5410" s="198"/>
      <c r="AZ5410" s="517">
        <f t="shared" si="1634"/>
        <v>0</v>
      </c>
      <c r="BA5410" s="528">
        <f t="shared" si="1636"/>
        <v>0</v>
      </c>
      <c r="BB5410" s="671">
        <f t="shared" si="1635"/>
        <v>0</v>
      </c>
    </row>
    <row r="5411" spans="1:54" ht="15" customHeight="1">
      <c r="A5411" s="57"/>
      <c r="B5411" s="26"/>
      <c r="C5411" s="156" t="s">
        <v>5031</v>
      </c>
      <c r="D5411" s="915" t="s">
        <v>9296</v>
      </c>
      <c r="E5411" s="916"/>
      <c r="F5411" s="916"/>
      <c r="G5411" s="916"/>
      <c r="H5411" s="916"/>
      <c r="I5411" s="916"/>
      <c r="J5411" s="916"/>
      <c r="K5411" s="916"/>
      <c r="L5411" s="917"/>
      <c r="M5411" s="719"/>
      <c r="N5411" s="719"/>
      <c r="O5411" s="719"/>
      <c r="P5411" s="719"/>
      <c r="Q5411" s="719"/>
      <c r="R5411" s="719"/>
      <c r="S5411" s="719"/>
      <c r="T5411" s="719"/>
      <c r="U5411" s="719"/>
      <c r="V5411" s="719"/>
      <c r="W5411" s="719"/>
      <c r="X5411" s="719"/>
      <c r="Y5411" s="719"/>
      <c r="Z5411" s="719"/>
      <c r="AA5411" s="719"/>
      <c r="AB5411" s="719"/>
      <c r="AC5411" s="719"/>
      <c r="AD5411" s="719"/>
      <c r="AE5411" s="164"/>
      <c r="AF5411" s="164"/>
      <c r="AG5411" s="199">
        <f t="shared" si="1622"/>
        <v>0</v>
      </c>
      <c r="AH5411" s="298">
        <f t="shared" si="1623"/>
        <v>0</v>
      </c>
      <c r="AI5411" s="293">
        <f t="shared" si="1624"/>
        <v>0</v>
      </c>
      <c r="AJ5411" s="294">
        <f t="shared" si="1625"/>
        <v>0</v>
      </c>
      <c r="AK5411" s="295">
        <f t="shared" si="1626"/>
        <v>0</v>
      </c>
      <c r="AL5411" s="296">
        <f t="shared" si="1627"/>
        <v>0</v>
      </c>
      <c r="AM5411" s="164"/>
      <c r="AN5411" s="502">
        <f t="shared" si="1628"/>
        <v>0</v>
      </c>
      <c r="AO5411" s="164"/>
      <c r="AP5411" s="504">
        <f t="shared" si="1629"/>
        <v>0</v>
      </c>
      <c r="AQ5411" s="505">
        <f t="shared" si="1630"/>
        <v>0</v>
      </c>
      <c r="AR5411" s="198"/>
      <c r="AS5411" s="198"/>
      <c r="AT5411" s="198"/>
      <c r="AU5411" s="524">
        <f t="shared" si="1631"/>
        <v>0</v>
      </c>
      <c r="AV5411" s="525">
        <f t="shared" si="1632"/>
        <v>0</v>
      </c>
      <c r="AW5411" s="526">
        <f t="shared" si="1633"/>
        <v>0</v>
      </c>
      <c r="AX5411" s="198"/>
      <c r="AY5411" s="198"/>
      <c r="AZ5411" s="517">
        <f t="shared" si="1634"/>
        <v>0</v>
      </c>
      <c r="BA5411" s="528">
        <f t="shared" si="1636"/>
        <v>0</v>
      </c>
      <c r="BB5411" s="671">
        <f t="shared" si="1635"/>
        <v>0</v>
      </c>
    </row>
    <row r="5412" spans="1:54" ht="15" customHeight="1">
      <c r="A5412" s="57"/>
      <c r="B5412" s="26"/>
      <c r="C5412" s="156" t="s">
        <v>5032</v>
      </c>
      <c r="D5412" s="915" t="s">
        <v>9297</v>
      </c>
      <c r="E5412" s="916"/>
      <c r="F5412" s="916"/>
      <c r="G5412" s="916"/>
      <c r="H5412" s="916"/>
      <c r="I5412" s="916"/>
      <c r="J5412" s="916"/>
      <c r="K5412" s="916"/>
      <c r="L5412" s="917"/>
      <c r="M5412" s="719"/>
      <c r="N5412" s="719"/>
      <c r="O5412" s="719"/>
      <c r="P5412" s="719"/>
      <c r="Q5412" s="719"/>
      <c r="R5412" s="719"/>
      <c r="S5412" s="719"/>
      <c r="T5412" s="719"/>
      <c r="U5412" s="719"/>
      <c r="V5412" s="719"/>
      <c r="W5412" s="719"/>
      <c r="X5412" s="719"/>
      <c r="Y5412" s="719"/>
      <c r="Z5412" s="719"/>
      <c r="AA5412" s="719"/>
      <c r="AB5412" s="719"/>
      <c r="AC5412" s="719"/>
      <c r="AD5412" s="719"/>
      <c r="AE5412" s="164"/>
      <c r="AF5412" s="164"/>
      <c r="AG5412" s="199">
        <f t="shared" si="1622"/>
        <v>0</v>
      </c>
      <c r="AH5412" s="298">
        <f t="shared" si="1623"/>
        <v>0</v>
      </c>
      <c r="AI5412" s="293">
        <f t="shared" si="1624"/>
        <v>0</v>
      </c>
      <c r="AJ5412" s="294">
        <f t="shared" si="1625"/>
        <v>0</v>
      </c>
      <c r="AK5412" s="295">
        <f t="shared" si="1626"/>
        <v>0</v>
      </c>
      <c r="AL5412" s="296">
        <f t="shared" si="1627"/>
        <v>0</v>
      </c>
      <c r="AM5412" s="164"/>
      <c r="AN5412" s="502">
        <f t="shared" si="1628"/>
        <v>0</v>
      </c>
      <c r="AO5412" s="164"/>
      <c r="AP5412" s="504">
        <f t="shared" si="1629"/>
        <v>0</v>
      </c>
      <c r="AQ5412" s="505">
        <f t="shared" si="1630"/>
        <v>0</v>
      </c>
      <c r="AR5412" s="198"/>
      <c r="AS5412" s="198"/>
      <c r="AT5412" s="198"/>
      <c r="AU5412" s="524">
        <f t="shared" si="1631"/>
        <v>0</v>
      </c>
      <c r="AV5412" s="525">
        <f t="shared" si="1632"/>
        <v>0</v>
      </c>
      <c r="AW5412" s="526">
        <f t="shared" si="1633"/>
        <v>0</v>
      </c>
      <c r="AX5412" s="198"/>
      <c r="AY5412" s="198"/>
      <c r="AZ5412" s="517">
        <f t="shared" si="1634"/>
        <v>0</v>
      </c>
      <c r="BA5412" s="528">
        <f t="shared" si="1636"/>
        <v>0</v>
      </c>
      <c r="BB5412" s="671">
        <f t="shared" si="1635"/>
        <v>0</v>
      </c>
    </row>
    <row r="5413" spans="1:54" ht="15" customHeight="1">
      <c r="A5413" s="57"/>
      <c r="B5413" s="26"/>
      <c r="C5413" s="156" t="s">
        <v>5033</v>
      </c>
      <c r="D5413" s="915" t="s">
        <v>9298</v>
      </c>
      <c r="E5413" s="916"/>
      <c r="F5413" s="916"/>
      <c r="G5413" s="916"/>
      <c r="H5413" s="916"/>
      <c r="I5413" s="916"/>
      <c r="J5413" s="916"/>
      <c r="K5413" s="916"/>
      <c r="L5413" s="917"/>
      <c r="M5413" s="719"/>
      <c r="N5413" s="719"/>
      <c r="O5413" s="719"/>
      <c r="P5413" s="719"/>
      <c r="Q5413" s="719"/>
      <c r="R5413" s="719"/>
      <c r="S5413" s="719"/>
      <c r="T5413" s="719"/>
      <c r="U5413" s="719"/>
      <c r="V5413" s="719"/>
      <c r="W5413" s="719"/>
      <c r="X5413" s="719"/>
      <c r="Y5413" s="719"/>
      <c r="Z5413" s="719"/>
      <c r="AA5413" s="719"/>
      <c r="AB5413" s="719"/>
      <c r="AC5413" s="719"/>
      <c r="AD5413" s="719"/>
      <c r="AE5413" s="164"/>
      <c r="AF5413" s="164"/>
      <c r="AG5413" s="199">
        <f t="shared" si="1622"/>
        <v>0</v>
      </c>
      <c r="AH5413" s="298">
        <f t="shared" si="1623"/>
        <v>0</v>
      </c>
      <c r="AI5413" s="293">
        <f t="shared" si="1624"/>
        <v>0</v>
      </c>
      <c r="AJ5413" s="294">
        <f t="shared" si="1625"/>
        <v>0</v>
      </c>
      <c r="AK5413" s="295">
        <f t="shared" si="1626"/>
        <v>0</v>
      </c>
      <c r="AL5413" s="296">
        <f t="shared" si="1627"/>
        <v>0</v>
      </c>
      <c r="AM5413" s="164"/>
      <c r="AN5413" s="502">
        <f t="shared" si="1628"/>
        <v>0</v>
      </c>
      <c r="AO5413" s="164"/>
      <c r="AP5413" s="504">
        <f t="shared" si="1629"/>
        <v>0</v>
      </c>
      <c r="AQ5413" s="505">
        <f t="shared" si="1630"/>
        <v>0</v>
      </c>
      <c r="AR5413" s="198"/>
      <c r="AS5413" s="198"/>
      <c r="AT5413" s="198"/>
      <c r="AU5413" s="524">
        <f t="shared" si="1631"/>
        <v>0</v>
      </c>
      <c r="AV5413" s="525">
        <f t="shared" si="1632"/>
        <v>0</v>
      </c>
      <c r="AW5413" s="526">
        <f t="shared" si="1633"/>
        <v>0</v>
      </c>
      <c r="AX5413" s="198"/>
      <c r="AY5413" s="198"/>
      <c r="AZ5413" s="517">
        <f t="shared" si="1634"/>
        <v>0</v>
      </c>
      <c r="BA5413" s="528">
        <f t="shared" si="1636"/>
        <v>0</v>
      </c>
      <c r="BB5413" s="671">
        <f t="shared" si="1635"/>
        <v>0</v>
      </c>
    </row>
    <row r="5414" spans="1:54" ht="24" customHeight="1">
      <c r="A5414" s="57"/>
      <c r="B5414" s="26"/>
      <c r="C5414" s="148" t="s">
        <v>5034</v>
      </c>
      <c r="D5414" s="915" t="s">
        <v>9299</v>
      </c>
      <c r="E5414" s="916"/>
      <c r="F5414" s="916"/>
      <c r="G5414" s="916"/>
      <c r="H5414" s="916"/>
      <c r="I5414" s="916"/>
      <c r="J5414" s="916"/>
      <c r="K5414" s="916"/>
      <c r="L5414" s="917"/>
      <c r="M5414" s="719"/>
      <c r="N5414" s="719"/>
      <c r="O5414" s="719"/>
      <c r="P5414" s="719"/>
      <c r="Q5414" s="719"/>
      <c r="R5414" s="719"/>
      <c r="S5414" s="719"/>
      <c r="T5414" s="719"/>
      <c r="U5414" s="719"/>
      <c r="V5414" s="719"/>
      <c r="W5414" s="719"/>
      <c r="X5414" s="719"/>
      <c r="Y5414" s="719"/>
      <c r="Z5414" s="719"/>
      <c r="AA5414" s="719"/>
      <c r="AB5414" s="719"/>
      <c r="AC5414" s="719"/>
      <c r="AD5414" s="719"/>
      <c r="AE5414" s="164"/>
      <c r="AF5414" s="164"/>
      <c r="AG5414" s="199">
        <f t="shared" si="1622"/>
        <v>0</v>
      </c>
      <c r="AH5414" s="298">
        <f t="shared" si="1623"/>
        <v>0</v>
      </c>
      <c r="AI5414" s="293">
        <f t="shared" si="1624"/>
        <v>0</v>
      </c>
      <c r="AJ5414" s="294">
        <f t="shared" si="1625"/>
        <v>0</v>
      </c>
      <c r="AK5414" s="295">
        <f t="shared" si="1626"/>
        <v>0</v>
      </c>
      <c r="AL5414" s="296">
        <f t="shared" si="1627"/>
        <v>0</v>
      </c>
      <c r="AM5414" s="164"/>
      <c r="AN5414" s="502">
        <f t="shared" si="1628"/>
        <v>0</v>
      </c>
      <c r="AO5414" s="164"/>
      <c r="AP5414" s="504">
        <f t="shared" si="1629"/>
        <v>0</v>
      </c>
      <c r="AQ5414" s="505">
        <f t="shared" si="1630"/>
        <v>0</v>
      </c>
      <c r="AR5414" s="198"/>
      <c r="AS5414" s="198"/>
      <c r="AT5414" s="198"/>
      <c r="AU5414" s="524">
        <f t="shared" si="1631"/>
        <v>0</v>
      </c>
      <c r="AV5414" s="525">
        <f t="shared" si="1632"/>
        <v>0</v>
      </c>
      <c r="AW5414" s="526">
        <f t="shared" si="1633"/>
        <v>0</v>
      </c>
      <c r="AX5414" s="198"/>
      <c r="AY5414" s="198"/>
      <c r="AZ5414" s="517">
        <f t="shared" si="1634"/>
        <v>0</v>
      </c>
      <c r="BA5414" s="528">
        <f t="shared" si="1636"/>
        <v>0</v>
      </c>
      <c r="BB5414" s="671">
        <f t="shared" si="1635"/>
        <v>0</v>
      </c>
    </row>
    <row r="5415" spans="1:54" ht="15" customHeight="1">
      <c r="A5415" s="57"/>
      <c r="B5415" s="26"/>
      <c r="C5415" s="156" t="s">
        <v>5035</v>
      </c>
      <c r="D5415" s="915" t="s">
        <v>9300</v>
      </c>
      <c r="E5415" s="916"/>
      <c r="F5415" s="916"/>
      <c r="G5415" s="916"/>
      <c r="H5415" s="916"/>
      <c r="I5415" s="916"/>
      <c r="J5415" s="916"/>
      <c r="K5415" s="916"/>
      <c r="L5415" s="917"/>
      <c r="M5415" s="719"/>
      <c r="N5415" s="719"/>
      <c r="O5415" s="719"/>
      <c r="P5415" s="719"/>
      <c r="Q5415" s="719"/>
      <c r="R5415" s="719"/>
      <c r="S5415" s="719"/>
      <c r="T5415" s="719"/>
      <c r="U5415" s="719"/>
      <c r="V5415" s="719"/>
      <c r="W5415" s="719"/>
      <c r="X5415" s="719"/>
      <c r="Y5415" s="719"/>
      <c r="Z5415" s="719"/>
      <c r="AA5415" s="719"/>
      <c r="AB5415" s="719"/>
      <c r="AC5415" s="719"/>
      <c r="AD5415" s="719"/>
      <c r="AE5415" s="164"/>
      <c r="AF5415" s="164"/>
      <c r="AG5415" s="199">
        <f t="shared" si="1622"/>
        <v>0</v>
      </c>
      <c r="AH5415" s="298">
        <f t="shared" si="1623"/>
        <v>0</v>
      </c>
      <c r="AI5415" s="293">
        <f t="shared" si="1624"/>
        <v>0</v>
      </c>
      <c r="AJ5415" s="294">
        <f t="shared" si="1625"/>
        <v>0</v>
      </c>
      <c r="AK5415" s="295">
        <f t="shared" si="1626"/>
        <v>0</v>
      </c>
      <c r="AL5415" s="296">
        <f t="shared" si="1627"/>
        <v>0</v>
      </c>
      <c r="AM5415" s="164"/>
      <c r="AN5415" s="502">
        <f t="shared" si="1628"/>
        <v>0</v>
      </c>
      <c r="AO5415" s="164"/>
      <c r="AP5415" s="504">
        <f t="shared" si="1629"/>
        <v>0</v>
      </c>
      <c r="AQ5415" s="505">
        <f t="shared" si="1630"/>
        <v>0</v>
      </c>
      <c r="AR5415" s="198"/>
      <c r="AS5415" s="198"/>
      <c r="AT5415" s="198"/>
      <c r="AU5415" s="524">
        <f t="shared" si="1631"/>
        <v>0</v>
      </c>
      <c r="AV5415" s="525">
        <f t="shared" si="1632"/>
        <v>0</v>
      </c>
      <c r="AW5415" s="526">
        <f t="shared" si="1633"/>
        <v>0</v>
      </c>
      <c r="AX5415" s="198"/>
      <c r="AY5415" s="198"/>
      <c r="AZ5415" s="517">
        <f t="shared" si="1634"/>
        <v>0</v>
      </c>
      <c r="BA5415" s="528">
        <f t="shared" si="1636"/>
        <v>0</v>
      </c>
      <c r="BB5415" s="671">
        <f t="shared" si="1635"/>
        <v>0</v>
      </c>
    </row>
    <row r="5416" spans="1:54" ht="15" customHeight="1">
      <c r="A5416" s="44"/>
      <c r="B5416"/>
      <c r="C5416" s="146"/>
      <c r="D5416" s="146"/>
      <c r="E5416" s="146"/>
      <c r="F5416" s="146"/>
      <c r="G5416" s="146"/>
      <c r="H5416" s="146"/>
      <c r="I5416" s="146"/>
      <c r="J5416" s="146"/>
      <c r="K5416" s="146"/>
      <c r="L5416" s="146"/>
      <c r="M5416" s="146"/>
      <c r="N5416" s="146"/>
      <c r="O5416" s="67" t="s">
        <v>5527</v>
      </c>
      <c r="P5416" s="716">
        <f>IF(AND(SUM(P5397:R5415)=0,COUNTIF(P5397:R5415,"NS")&gt;0),"NS",
IF(AND(SUM(P5397:R5415)=0,COUNTIF(P5397:R5415,0)&gt;0),0,
IF(AND(SUM(P5397:R5415)=0,COUNTIF(P5397:R5415,"NA")&gt;0),"NA",
SUM(P5397:R5415))))</f>
        <v>0</v>
      </c>
      <c r="Q5416" s="716"/>
      <c r="R5416" s="716"/>
      <c r="S5416" s="716">
        <f>IF(AND(SUM(S5397:U5415)=0,COUNTIF(S5397:U5415,"NS")&gt;0),"NS",
IF(AND(SUM(S5397:U5415)=0,COUNTIF(S5397:U5415,0)&gt;0),0,
IF(AND(SUM(S5397:U5415)=0,COUNTIF(S5397:U5415,"NA")&gt;0),"NA",
SUM(S5397:U5415))))</f>
        <v>0</v>
      </c>
      <c r="T5416" s="716"/>
      <c r="U5416" s="716"/>
      <c r="V5416" s="716">
        <f>IF(AND(SUM(V5397:X5415)=0,COUNTIF(V5397:X5415,"NS")&gt;0),"NS",
IF(AND(SUM(V5397:X5415)=0,COUNTIF(V5397:X5415,0)&gt;0),0,
IF(AND(SUM(V5397:X5415)=0,COUNTIF(V5397:X5415,"NA")&gt;0),"NA",
SUM(V5397:X5415))))</f>
        <v>0</v>
      </c>
      <c r="W5416" s="716"/>
      <c r="X5416" s="716"/>
      <c r="Y5416" s="716">
        <f>IF(AND(SUM(Y5397:AA5415)=0,COUNTIF(Y5397:AA5415,"NS")&gt;0),"NS",
IF(AND(SUM(Y5397:AA5415)=0,COUNTIF(Y5397:AA5415,0)&gt;0),0,
IF(AND(SUM(Y5397:AA5415)=0,COUNTIF(Y5397:AA5415,"NA")&gt;0),"NA",
SUM(Y5397:AA5415))))</f>
        <v>0</v>
      </c>
      <c r="Z5416" s="716"/>
      <c r="AA5416" s="716"/>
      <c r="AB5416" s="716">
        <f>IF(AND(SUM(AB5397:AD5415)=0,COUNTIF(AB5397:AD5415,"NS")&gt;0),"NS",
IF(AND(SUM(AB5397:AD5415)=0,COUNTIF(AB5397:AD5415,0)&gt;0),0,
IF(AND(SUM(AB5397:AD5415)=0,COUNTIF(AB5397:AD5415,"NA")&gt;0),"NA",
SUM(AB5397:AD5415))))</f>
        <v>0</v>
      </c>
      <c r="AC5416" s="716"/>
      <c r="AD5416" s="716"/>
      <c r="AE5416" s="164"/>
      <c r="AF5416" s="164"/>
      <c r="AG5416" s="203">
        <f>SUM(AG5397:AG5415)</f>
        <v>0</v>
      </c>
      <c r="AH5416" s="297">
        <f>SUM(AH5397:AH5415)</f>
        <v>0</v>
      </c>
      <c r="AI5416" s="164"/>
      <c r="AJ5416" s="164"/>
      <c r="AK5416" s="164"/>
      <c r="AL5416" s="291">
        <f>SUM(AL5397:AL5415)</f>
        <v>0</v>
      </c>
      <c r="AM5416" s="164"/>
      <c r="AN5416" s="512">
        <f>SUM(AN5397:AN5415)</f>
        <v>0</v>
      </c>
      <c r="AO5416" s="164"/>
      <c r="AP5416" s="513">
        <f>SUM(AP5397:AP5415)</f>
        <v>0</v>
      </c>
      <c r="AQ5416" s="514">
        <f>SUM(AQ5397:AQ5415)</f>
        <v>0</v>
      </c>
      <c r="AR5416" s="164"/>
      <c r="AS5416" s="164"/>
      <c r="AT5416" s="164"/>
      <c r="AU5416" s="164"/>
      <c r="AV5416" s="164"/>
      <c r="AW5416" s="516">
        <f>SUM(AU5397:AW5415)</f>
        <v>0</v>
      </c>
      <c r="AX5416" s="164"/>
      <c r="AY5416" s="164"/>
      <c r="AZ5416" s="519">
        <f>SUM(AZ5397:AZ5415)</f>
        <v>0</v>
      </c>
      <c r="BA5416" s="529">
        <f>SUM(BA5397:BA5415)</f>
        <v>0</v>
      </c>
      <c r="BB5416" s="531">
        <f>SUM(BB5397:BB5415)</f>
        <v>0</v>
      </c>
    </row>
    <row r="5417" spans="1:54" ht="15" customHeight="1">
      <c r="A5417" s="57"/>
      <c r="B5417" s="26"/>
      <c r="C5417" s="654"/>
      <c r="D5417" s="198"/>
      <c r="E5417" s="198"/>
      <c r="F5417" s="198"/>
      <c r="G5417" s="198"/>
      <c r="H5417" s="198"/>
      <c r="I5417" s="198"/>
      <c r="J5417" s="198"/>
      <c r="K5417" s="198"/>
      <c r="L5417" s="198"/>
      <c r="M5417" s="198"/>
      <c r="N5417" s="198"/>
      <c r="O5417" s="198"/>
      <c r="P5417" s="198"/>
      <c r="Q5417" s="198"/>
      <c r="R5417" s="198"/>
      <c r="S5417" s="198"/>
      <c r="T5417" s="198"/>
      <c r="U5417" s="198"/>
      <c r="V5417" s="198"/>
      <c r="W5417" s="198"/>
      <c r="X5417" s="145"/>
      <c r="Y5417" s="145"/>
      <c r="Z5417" s="145"/>
      <c r="AA5417" s="145"/>
      <c r="AB5417" s="145"/>
      <c r="AC5417" s="145"/>
      <c r="AD5417" s="145"/>
      <c r="AE5417" s="164"/>
      <c r="AF5417" s="164"/>
      <c r="AG5417" s="164"/>
      <c r="AH5417" s="164"/>
      <c r="AI5417" s="164"/>
      <c r="AJ5417" s="164"/>
      <c r="AK5417" s="164"/>
      <c r="AL5417" s="164"/>
      <c r="AM5417" s="164"/>
      <c r="AN5417" s="164"/>
      <c r="AO5417" s="164"/>
      <c r="AP5417" s="164"/>
      <c r="AQ5417" s="164"/>
      <c r="AR5417" s="164"/>
      <c r="AS5417" s="164"/>
      <c r="AT5417" s="164"/>
      <c r="AU5417" s="164"/>
      <c r="AV5417" s="164"/>
      <c r="AW5417" s="164"/>
      <c r="AX5417" s="164"/>
      <c r="AY5417" s="164"/>
      <c r="AZ5417" s="164"/>
      <c r="BA5417" s="164"/>
      <c r="BB5417" s="164"/>
    </row>
    <row r="5418" spans="1:54" ht="45" customHeight="1">
      <c r="A5418" s="57"/>
      <c r="B5418" s="26"/>
      <c r="C5418" s="900" t="s">
        <v>9301</v>
      </c>
      <c r="D5418" s="900"/>
      <c r="E5418" s="900"/>
      <c r="F5418" s="890"/>
      <c r="G5418" s="720"/>
      <c r="H5418" s="720"/>
      <c r="I5418" s="720"/>
      <c r="J5418" s="720"/>
      <c r="K5418" s="720"/>
      <c r="L5418" s="720"/>
      <c r="M5418" s="720"/>
      <c r="N5418" s="720"/>
      <c r="O5418" s="720"/>
      <c r="P5418" s="720"/>
      <c r="Q5418" s="720"/>
      <c r="R5418" s="720"/>
      <c r="S5418" s="720"/>
      <c r="T5418" s="720"/>
      <c r="U5418" s="720"/>
      <c r="V5418" s="720"/>
      <c r="W5418" s="720"/>
      <c r="X5418" s="720"/>
      <c r="Y5418" s="720"/>
      <c r="Z5418" s="720"/>
      <c r="AA5418" s="720"/>
      <c r="AB5418" s="720"/>
      <c r="AC5418" s="720"/>
      <c r="AD5418" s="891"/>
      <c r="AE5418" s="164"/>
      <c r="AF5418" s="164"/>
      <c r="AG5418" s="532" t="s">
        <v>9302</v>
      </c>
      <c r="AH5418" s="533" t="s">
        <v>9303</v>
      </c>
      <c r="AI5418" s="534" t="s">
        <v>9304</v>
      </c>
      <c r="AJ5418" s="164"/>
      <c r="AK5418" s="164"/>
      <c r="AL5418" s="164"/>
      <c r="AM5418" s="164"/>
      <c r="AN5418" s="164"/>
      <c r="AO5418" s="164"/>
      <c r="AP5418" s="164"/>
      <c r="AQ5418" s="164"/>
      <c r="AR5418" s="164"/>
      <c r="AS5418" s="164"/>
      <c r="AT5418" s="164"/>
      <c r="AU5418" s="164"/>
      <c r="AV5418" s="164"/>
      <c r="AW5418" s="164"/>
      <c r="AX5418" s="164"/>
      <c r="AY5418" s="164"/>
      <c r="AZ5418" s="164"/>
      <c r="BA5418" s="164"/>
      <c r="BB5418" s="164"/>
    </row>
    <row r="5419" spans="1:54" ht="15" customHeight="1">
      <c r="A5419" s="44"/>
      <c r="B5419" s="807" t="str">
        <f>IF(AND(AX5397&gt;0,F5418=""),"Ha registrado un valor mayor a cero en el numeral 19, debe anotar el nombre de dicho(s) tema(s)","")</f>
        <v/>
      </c>
      <c r="C5419" s="807"/>
      <c r="D5419" s="807"/>
      <c r="E5419" s="807"/>
      <c r="F5419" s="807"/>
      <c r="G5419" s="807"/>
      <c r="H5419" s="807"/>
      <c r="I5419" s="807"/>
      <c r="J5419" s="807"/>
      <c r="K5419" s="807"/>
      <c r="L5419" s="807"/>
      <c r="M5419" s="807"/>
      <c r="N5419" s="807"/>
      <c r="O5419" s="807"/>
      <c r="P5419" s="807"/>
      <c r="Q5419" s="807"/>
      <c r="R5419" s="807"/>
      <c r="S5419" s="807"/>
      <c r="T5419" s="807"/>
      <c r="U5419" s="807"/>
      <c r="V5419" s="807"/>
      <c r="W5419" s="807"/>
      <c r="X5419" s="807"/>
      <c r="Y5419" s="807"/>
      <c r="Z5419" s="807"/>
      <c r="AA5419" s="807"/>
      <c r="AB5419" s="807"/>
      <c r="AC5419" s="807"/>
      <c r="AD5419" s="807"/>
      <c r="AE5419" s="807"/>
      <c r="AF5419" s="164"/>
      <c r="AG5419" s="198">
        <v>4</v>
      </c>
      <c r="AH5419" s="146">
        <f>IF(AN5416&gt;0,1,0)</f>
        <v>0</v>
      </c>
      <c r="AI5419" s="535" t="str">
        <f>IF(AH5419&gt;0,AG5419,"")</f>
        <v/>
      </c>
      <c r="AJ5419" s="164"/>
      <c r="AK5419" s="164"/>
      <c r="AL5419" s="164"/>
      <c r="AM5419" s="164"/>
      <c r="AN5419" s="164"/>
      <c r="AO5419" s="164"/>
      <c r="AP5419" s="164"/>
      <c r="AQ5419" s="164"/>
      <c r="AR5419" s="164"/>
      <c r="AS5419" s="164"/>
      <c r="AT5419" s="164"/>
      <c r="AU5419" s="164"/>
      <c r="AV5419" s="164"/>
      <c r="AW5419" s="164"/>
      <c r="AX5419" s="164"/>
      <c r="AY5419" s="164"/>
      <c r="AZ5419" s="164"/>
      <c r="BA5419" s="164"/>
      <c r="BB5419" s="164"/>
    </row>
    <row r="5420" spans="1:54" ht="24" customHeight="1">
      <c r="A5420" s="44"/>
      <c r="B5420"/>
      <c r="C5420" s="876" t="s">
        <v>5300</v>
      </c>
      <c r="D5420" s="876"/>
      <c r="E5420" s="876"/>
      <c r="F5420" s="876"/>
      <c r="G5420" s="876"/>
      <c r="H5420" s="876"/>
      <c r="I5420" s="876"/>
      <c r="J5420" s="876"/>
      <c r="K5420" s="876"/>
      <c r="L5420" s="876"/>
      <c r="M5420" s="876"/>
      <c r="N5420" s="876"/>
      <c r="O5420" s="876"/>
      <c r="P5420" s="876"/>
      <c r="Q5420" s="876"/>
      <c r="R5420" s="876"/>
      <c r="S5420" s="876"/>
      <c r="T5420" s="876"/>
      <c r="U5420" s="876"/>
      <c r="V5420" s="876"/>
      <c r="W5420" s="876"/>
      <c r="X5420" s="876"/>
      <c r="Y5420" s="876"/>
      <c r="Z5420" s="876"/>
      <c r="AA5420" s="876"/>
      <c r="AB5420" s="876"/>
      <c r="AC5420" s="876"/>
      <c r="AD5420" s="876"/>
      <c r="AE5420" s="164"/>
      <c r="AF5420" s="164"/>
      <c r="AG5420" s="170">
        <v>6</v>
      </c>
      <c r="AH5420" s="146">
        <f>IF(AP5416&gt;0,1,0)</f>
        <v>0</v>
      </c>
      <c r="AI5420" s="535" t="str">
        <f>IF(AH5420&gt;0,AG5420,"")</f>
        <v/>
      </c>
      <c r="AJ5420" s="164"/>
      <c r="AK5420" s="164"/>
      <c r="AL5420" s="164"/>
      <c r="AM5420" s="164"/>
      <c r="AN5420" s="164"/>
      <c r="AO5420" s="164"/>
      <c r="AP5420" s="164"/>
      <c r="AQ5420" s="164"/>
      <c r="AR5420" s="164"/>
      <c r="AS5420" s="164"/>
      <c r="AT5420" s="164"/>
      <c r="AU5420" s="164"/>
      <c r="AV5420" s="164"/>
      <c r="AW5420" s="164"/>
      <c r="AX5420" s="164"/>
      <c r="AY5420" s="164"/>
      <c r="AZ5420" s="164"/>
      <c r="BA5420" s="164"/>
      <c r="BB5420" s="164"/>
    </row>
    <row r="5421" spans="1:54" ht="60" customHeight="1">
      <c r="A5421" s="44"/>
      <c r="B5421"/>
      <c r="C5421" s="892"/>
      <c r="D5421" s="893"/>
      <c r="E5421" s="893"/>
      <c r="F5421" s="893"/>
      <c r="G5421" s="893"/>
      <c r="H5421" s="893"/>
      <c r="I5421" s="893"/>
      <c r="J5421" s="893"/>
      <c r="K5421" s="893"/>
      <c r="L5421" s="893"/>
      <c r="M5421" s="893"/>
      <c r="N5421" s="893"/>
      <c r="O5421" s="893"/>
      <c r="P5421" s="893"/>
      <c r="Q5421" s="893"/>
      <c r="R5421" s="893"/>
      <c r="S5421" s="893"/>
      <c r="T5421" s="893"/>
      <c r="U5421" s="893"/>
      <c r="V5421" s="893"/>
      <c r="W5421" s="893"/>
      <c r="X5421" s="893"/>
      <c r="Y5421" s="893"/>
      <c r="Z5421" s="893"/>
      <c r="AA5421" s="893"/>
      <c r="AB5421" s="893"/>
      <c r="AC5421" s="893"/>
      <c r="AD5421" s="894"/>
      <c r="AE5421" s="164"/>
      <c r="AF5421" s="164"/>
      <c r="AG5421" s="314">
        <v>10</v>
      </c>
      <c r="AH5421" s="146">
        <f>IF(AW5416&gt;0,1,0)</f>
        <v>0</v>
      </c>
      <c r="AI5421" s="535" t="str">
        <f>IF(AH5421&gt;0,AG5421,"")</f>
        <v/>
      </c>
      <c r="AJ5421" s="164"/>
      <c r="AK5421" s="164"/>
      <c r="AL5421" s="164"/>
      <c r="AM5421" s="164"/>
      <c r="AN5421" s="164"/>
      <c r="AO5421" s="164"/>
      <c r="AP5421" s="164"/>
      <c r="AQ5421" s="164"/>
      <c r="AR5421" s="164"/>
      <c r="AS5421" s="164"/>
      <c r="AT5421" s="164"/>
      <c r="AU5421" s="164"/>
      <c r="AV5421" s="164"/>
      <c r="AW5421" s="164"/>
      <c r="AX5421" s="164"/>
      <c r="AY5421" s="164"/>
      <c r="AZ5421" s="164"/>
      <c r="BA5421" s="164"/>
      <c r="BB5421" s="164"/>
    </row>
    <row r="5422" spans="1:54" ht="15" customHeight="1">
      <c r="A5422" s="37"/>
      <c r="B5422" s="808" t="str">
        <f>IF(AG5416&gt;0,"Favor de ingresar toda la información requerida en la pregunta y/o verifique que no tenga información en celdas sombreadas","")</f>
        <v/>
      </c>
      <c r="C5422" s="808"/>
      <c r="D5422" s="808"/>
      <c r="E5422" s="808"/>
      <c r="F5422" s="808"/>
      <c r="G5422" s="808"/>
      <c r="H5422" s="808"/>
      <c r="I5422" s="808"/>
      <c r="J5422" s="808"/>
      <c r="K5422" s="808"/>
      <c r="L5422" s="808"/>
      <c r="M5422" s="808"/>
      <c r="N5422" s="808"/>
      <c r="O5422" s="808"/>
      <c r="P5422" s="808"/>
      <c r="Q5422" s="808"/>
      <c r="R5422" s="808"/>
      <c r="S5422" s="808"/>
      <c r="T5422" s="808"/>
      <c r="U5422" s="808"/>
      <c r="V5422" s="808"/>
      <c r="W5422" s="808"/>
      <c r="X5422" s="808"/>
      <c r="Y5422" s="808"/>
      <c r="Z5422" s="808"/>
      <c r="AA5422" s="808"/>
      <c r="AB5422" s="808"/>
      <c r="AC5422" s="808"/>
      <c r="AD5422" s="808"/>
      <c r="AE5422" s="146"/>
      <c r="AF5422" s="164"/>
      <c r="AG5422" s="164"/>
      <c r="AH5422" s="164"/>
      <c r="AI5422" s="164"/>
      <c r="AJ5422" s="164"/>
      <c r="AK5422" s="164"/>
      <c r="AL5422" s="164"/>
      <c r="AM5422" s="164"/>
      <c r="AN5422" s="164"/>
      <c r="AO5422" s="164"/>
      <c r="AP5422" s="164"/>
      <c r="AQ5422" s="164"/>
      <c r="AR5422" s="164"/>
      <c r="AS5422" s="164"/>
      <c r="AT5422" s="164"/>
      <c r="AU5422" s="164"/>
      <c r="AV5422" s="164"/>
      <c r="AW5422" s="164"/>
      <c r="AX5422" s="164"/>
      <c r="AY5422" s="164"/>
      <c r="AZ5422" s="164"/>
      <c r="BA5422" s="164"/>
      <c r="BB5422" s="164"/>
    </row>
    <row r="5423" spans="1:54" ht="15" customHeight="1">
      <c r="A5423" s="37"/>
      <c r="B5423" s="809" t="str">
        <f>IF(OR(AH5416&gt;0,AW5416&gt;0),"Alerta: debido a que cuenta con registros NS, debe proporcionar una justificación en el area de comentarios al final de la pregunta","")</f>
        <v/>
      </c>
      <c r="C5423" s="809"/>
      <c r="D5423" s="809"/>
      <c r="E5423" s="809"/>
      <c r="F5423" s="809"/>
      <c r="G5423" s="809"/>
      <c r="H5423" s="809"/>
      <c r="I5423" s="809"/>
      <c r="J5423" s="809"/>
      <c r="K5423" s="809"/>
      <c r="L5423" s="809"/>
      <c r="M5423" s="809"/>
      <c r="N5423" s="809"/>
      <c r="O5423" s="809"/>
      <c r="P5423" s="809"/>
      <c r="Q5423" s="809"/>
      <c r="R5423" s="809"/>
      <c r="S5423" s="809"/>
      <c r="T5423" s="809"/>
      <c r="U5423" s="809"/>
      <c r="V5423" s="809"/>
      <c r="W5423" s="809"/>
      <c r="X5423" s="809"/>
      <c r="Y5423" s="809"/>
      <c r="Z5423" s="809"/>
      <c r="AA5423" s="809"/>
      <c r="AB5423" s="809"/>
      <c r="AC5423" s="809"/>
      <c r="AD5423" s="809"/>
      <c r="AE5423" s="146"/>
      <c r="AF5423" s="164"/>
      <c r="AG5423" s="164"/>
      <c r="AH5423" s="164"/>
      <c r="AI5423" s="164"/>
      <c r="AJ5423" s="164"/>
      <c r="AK5423" s="164"/>
      <c r="AL5423" s="164"/>
      <c r="AM5423" s="164"/>
      <c r="AN5423" s="164"/>
      <c r="AO5423" s="164"/>
      <c r="AP5423" s="164"/>
      <c r="AQ5423" s="164"/>
      <c r="AR5423" s="164"/>
      <c r="AS5423" s="164"/>
      <c r="AT5423" s="164"/>
      <c r="AU5423" s="164"/>
      <c r="AV5423" s="164"/>
      <c r="AW5423" s="164"/>
      <c r="AX5423" s="164"/>
      <c r="AY5423" s="164"/>
      <c r="AZ5423" s="164"/>
      <c r="BA5423" s="164"/>
      <c r="BB5423" s="164"/>
    </row>
    <row r="5424" spans="1:54" ht="15" customHeight="1">
      <c r="A5424" s="37"/>
      <c r="B5424" s="807" t="str">
        <f>IF(AL5416&gt;0,"Favor de revisar la suma y consistencia de totales y/o subtotales por filas (numéricos y NS)","")</f>
        <v/>
      </c>
      <c r="C5424" s="807"/>
      <c r="D5424" s="807"/>
      <c r="E5424" s="807"/>
      <c r="F5424" s="807"/>
      <c r="G5424" s="807"/>
      <c r="H5424" s="807"/>
      <c r="I5424" s="807"/>
      <c r="J5424" s="807"/>
      <c r="K5424" s="807"/>
      <c r="L5424" s="807"/>
      <c r="M5424" s="807"/>
      <c r="N5424" s="807"/>
      <c r="O5424" s="807"/>
      <c r="P5424" s="807"/>
      <c r="Q5424" s="807"/>
      <c r="R5424" s="807"/>
      <c r="S5424" s="807"/>
      <c r="T5424" s="807"/>
      <c r="U5424" s="807"/>
      <c r="V5424" s="807"/>
      <c r="W5424" s="807"/>
      <c r="X5424" s="807"/>
      <c r="Y5424" s="807"/>
      <c r="Z5424" s="807"/>
      <c r="AA5424" s="807"/>
      <c r="AB5424" s="807"/>
      <c r="AC5424" s="807"/>
      <c r="AD5424" s="807"/>
      <c r="AE5424" s="146"/>
      <c r="AF5424" s="164"/>
      <c r="AG5424" s="164"/>
      <c r="AH5424" s="164"/>
      <c r="AI5424" s="164"/>
      <c r="AJ5424" s="164"/>
      <c r="AK5424" s="164"/>
      <c r="AL5424" s="164"/>
      <c r="AM5424" s="164"/>
      <c r="AN5424" s="164"/>
      <c r="AO5424" s="164"/>
      <c r="AP5424" s="164"/>
      <c r="AQ5424" s="164"/>
      <c r="AR5424" s="164"/>
      <c r="AS5424" s="164"/>
      <c r="AT5424" s="164"/>
      <c r="AU5424" s="164"/>
      <c r="AV5424" s="164"/>
      <c r="AW5424" s="164"/>
      <c r="AX5424" s="164"/>
      <c r="AY5424" s="164"/>
      <c r="AZ5424" s="164"/>
      <c r="BA5424" s="164"/>
      <c r="BB5424" s="164"/>
    </row>
    <row r="5425" spans="1:31" ht="15" customHeight="1">
      <c r="A5425" s="37"/>
      <c r="B5425" s="808" t="str">
        <f>IF(AM5397&gt;0,"Favor de revisar la instrucción 3, debido a que no se cumplen con los criterios mencionados",IF(AO5397&gt;0,"Favor de revisar la instrucción 5, debido a que no se cumplen con los criterios mencionados",IF(AQ5416&gt;0,"Favor de revisar la instrucción 7, debido a que no se cumplen con los criterios mencionados",IF(AT5398&gt;0,"Favor de revisar la instrucción 9, debido a que no se cumplen con los criterios mencionados",""))))</f>
        <v/>
      </c>
      <c r="C5425" s="808"/>
      <c r="D5425" s="808"/>
      <c r="E5425" s="808"/>
      <c r="F5425" s="808"/>
      <c r="G5425" s="808"/>
      <c r="H5425" s="808"/>
      <c r="I5425" s="808"/>
      <c r="J5425" s="808"/>
      <c r="K5425" s="808"/>
      <c r="L5425" s="808"/>
      <c r="M5425" s="808"/>
      <c r="N5425" s="808"/>
      <c r="O5425" s="808"/>
      <c r="P5425" s="808"/>
      <c r="Q5425" s="808"/>
      <c r="R5425" s="808"/>
      <c r="S5425" s="808"/>
      <c r="T5425" s="808"/>
      <c r="U5425" s="808"/>
      <c r="V5425" s="808"/>
      <c r="W5425" s="808"/>
      <c r="X5425" s="808"/>
      <c r="Y5425" s="808"/>
      <c r="Z5425" s="808"/>
      <c r="AA5425" s="808"/>
      <c r="AB5425" s="808"/>
      <c r="AC5425" s="808"/>
      <c r="AD5425" s="808"/>
      <c r="AE5425" s="146"/>
    </row>
    <row r="5426" spans="1:31" ht="15" customHeight="1">
      <c r="A5426" s="37"/>
      <c r="B5426" s="732" t="str">
        <f>IF(OR(AH5419&gt;0,AH5420&gt;0,AH5421&gt;0),_xlfn.CONCAT("Alerta: debe de proporcionar una justificación de acuerdo a lo establecido la(s) instrucción(es): ",_xlfn.TEXTJOIN(",",TRUE,AI5419:AI5421)),"")</f>
        <v/>
      </c>
      <c r="C5426" s="732"/>
      <c r="D5426" s="732"/>
      <c r="E5426" s="732"/>
      <c r="F5426" s="732"/>
      <c r="G5426" s="732"/>
      <c r="H5426" s="732"/>
      <c r="I5426" s="732"/>
      <c r="J5426" s="732"/>
      <c r="K5426" s="732"/>
      <c r="L5426" s="732"/>
      <c r="M5426" s="732"/>
      <c r="N5426" s="732"/>
      <c r="O5426" s="732"/>
      <c r="P5426" s="732"/>
      <c r="Q5426" s="732"/>
      <c r="R5426" s="732"/>
      <c r="S5426" s="732"/>
      <c r="T5426" s="732"/>
      <c r="U5426" s="732"/>
      <c r="V5426" s="732"/>
      <c r="W5426" s="732"/>
      <c r="X5426" s="732"/>
      <c r="Y5426" s="732"/>
      <c r="Z5426" s="732"/>
      <c r="AA5426" s="732"/>
      <c r="AB5426" s="732"/>
      <c r="AC5426" s="732"/>
      <c r="AD5426" s="732"/>
      <c r="AE5426" s="732"/>
    </row>
    <row r="5427" spans="1:31" ht="15" customHeight="1">
      <c r="A5427" s="37"/>
      <c r="B5427" s="809"/>
      <c r="C5427" s="809"/>
      <c r="D5427" s="809"/>
      <c r="E5427" s="809"/>
      <c r="F5427" s="809"/>
      <c r="G5427" s="809"/>
      <c r="H5427" s="809"/>
      <c r="I5427" s="809"/>
      <c r="J5427" s="809"/>
      <c r="K5427" s="809"/>
      <c r="L5427" s="809"/>
      <c r="M5427" s="809"/>
      <c r="N5427" s="809"/>
      <c r="O5427" s="809"/>
      <c r="P5427" s="809"/>
      <c r="Q5427" s="809"/>
      <c r="R5427" s="809"/>
      <c r="S5427" s="809"/>
      <c r="T5427" s="809"/>
      <c r="U5427" s="809"/>
      <c r="V5427" s="809"/>
      <c r="W5427" s="809"/>
      <c r="X5427" s="809"/>
      <c r="Y5427" s="809"/>
      <c r="Z5427" s="809"/>
      <c r="AA5427" s="809"/>
      <c r="AB5427" s="809"/>
      <c r="AC5427" s="809"/>
      <c r="AD5427" s="809"/>
      <c r="AE5427" s="146"/>
    </row>
  </sheetData>
  <mergeCells count="29116">
    <mergeCell ref="D2944:L2944"/>
    <mergeCell ref="M2944:N2944"/>
    <mergeCell ref="B457:AD457"/>
    <mergeCell ref="BN360:BP360"/>
    <mergeCell ref="AQ719:AS719"/>
    <mergeCell ref="AQ1267:AS1267"/>
    <mergeCell ref="BR3287:BT3287"/>
    <mergeCell ref="BU3287:BW3287"/>
    <mergeCell ref="BX3286:BZ3286"/>
    <mergeCell ref="CD3286:CF3286"/>
    <mergeCell ref="BX3287:BZ3287"/>
    <mergeCell ref="CD3287:CF3287"/>
    <mergeCell ref="CA3286:CC3286"/>
    <mergeCell ref="CA3287:CC3287"/>
    <mergeCell ref="BC3286:BE3286"/>
    <mergeCell ref="BF3286:BH3286"/>
    <mergeCell ref="BI3285:BQ3285"/>
    <mergeCell ref="AQ3422:AS3422"/>
    <mergeCell ref="AW3422:AY3422"/>
    <mergeCell ref="AQ993:AS993"/>
    <mergeCell ref="BC3287:BE3287"/>
    <mergeCell ref="BF3287:BH3287"/>
    <mergeCell ref="BI3286:BQ3286"/>
    <mergeCell ref="BI3287:BK3287"/>
    <mergeCell ref="BL3287:BN3287"/>
    <mergeCell ref="BO3287:BQ3287"/>
    <mergeCell ref="B3413:AD3413"/>
    <mergeCell ref="B3414:AD3414"/>
    <mergeCell ref="B3415:AD3415"/>
    <mergeCell ref="B3416:AE3416"/>
    <mergeCell ref="B3417:AE3417"/>
    <mergeCell ref="B3418:AE3418"/>
    <mergeCell ref="AT3422:AV3422"/>
    <mergeCell ref="BU3137:BU3138"/>
    <mergeCell ref="BU3139:BU3140"/>
    <mergeCell ref="AG2673:AI2673"/>
    <mergeCell ref="AJ2673:AL2673"/>
    <mergeCell ref="AM2673:AO2673"/>
    <mergeCell ref="AS2673:AU2673"/>
    <mergeCell ref="AV2673:AX2673"/>
    <mergeCell ref="AY2673:BA2673"/>
    <mergeCell ref="BB2673:BD2673"/>
    <mergeCell ref="BE2673:BG2673"/>
    <mergeCell ref="BH2673:BJ2673"/>
    <mergeCell ref="BK2673:BM2673"/>
    <mergeCell ref="BN2673:BP2673"/>
    <mergeCell ref="BQ2673:BS2673"/>
    <mergeCell ref="BT2673:BV2673"/>
    <mergeCell ref="BW2673:BY2673"/>
    <mergeCell ref="BZ2673:CB2673"/>
    <mergeCell ref="CC2673:CE2673"/>
    <mergeCell ref="AP2673:AR2673"/>
    <mergeCell ref="AP2410:AP2411"/>
    <mergeCell ref="AP2412:AP2413"/>
    <mergeCell ref="CF2674:CF2675"/>
    <mergeCell ref="CF2676:CF2677"/>
    <mergeCell ref="B2924:AE2924"/>
    <mergeCell ref="B2534:AE2534"/>
    <mergeCell ref="B2537:AD2537"/>
    <mergeCell ref="B2538:AD2538"/>
    <mergeCell ref="B2539:AE2539"/>
    <mergeCell ref="B2540:AE2540"/>
    <mergeCell ref="B2541:AD2541"/>
    <mergeCell ref="B2927:AD2927"/>
    <mergeCell ref="B2958:AD2958"/>
    <mergeCell ref="B2959:AD2959"/>
    <mergeCell ref="B2960:AD2960"/>
    <mergeCell ref="B2961:AE2961"/>
    <mergeCell ref="B2962:AE2962"/>
    <mergeCell ref="B2963:AE2963"/>
    <mergeCell ref="B2989:AD2989"/>
    <mergeCell ref="B2990:AD2990"/>
    <mergeCell ref="B2991:AD2991"/>
    <mergeCell ref="B2992:AE2992"/>
    <mergeCell ref="B2993:AE2993"/>
    <mergeCell ref="B2994:AE2994"/>
    <mergeCell ref="AG3136:AJ3136"/>
    <mergeCell ref="AK3136:AN3136"/>
    <mergeCell ref="AO3136:AR3136"/>
    <mergeCell ref="AS3136:AV3136"/>
    <mergeCell ref="AW3136:AZ3136"/>
    <mergeCell ref="BA3136:BD3136"/>
    <mergeCell ref="BE3136:BH3136"/>
    <mergeCell ref="BI3136:BL3136"/>
    <mergeCell ref="BM3136:BP3136"/>
    <mergeCell ref="BQ3136:BT3136"/>
    <mergeCell ref="B3261:AE3261"/>
    <mergeCell ref="D3011:F3011"/>
    <mergeCell ref="G3011:J3011"/>
    <mergeCell ref="D3012:F3012"/>
    <mergeCell ref="G3012:J3012"/>
    <mergeCell ref="D3013:F3013"/>
    <mergeCell ref="G3013:J3013"/>
    <mergeCell ref="N3008:N3010"/>
    <mergeCell ref="O3008:AD3008"/>
    <mergeCell ref="O3009:R3009"/>
    <mergeCell ref="S3009:V3009"/>
    <mergeCell ref="W3009:Z3009"/>
    <mergeCell ref="AA3009:AD3009"/>
    <mergeCell ref="C3002:AD3002"/>
    <mergeCell ref="C3003:AD3003"/>
    <mergeCell ref="C3004:AD3004"/>
    <mergeCell ref="AA3006:AD3006"/>
    <mergeCell ref="C3007:F3010"/>
    <mergeCell ref="G3007:J3010"/>
    <mergeCell ref="K3007:AD3007"/>
    <mergeCell ref="K3008:K3010"/>
    <mergeCell ref="L3008:L3010"/>
    <mergeCell ref="M3008:M3010"/>
    <mergeCell ref="C2997:AD2997"/>
    <mergeCell ref="B2999:AD2999"/>
    <mergeCell ref="C3000:AD3000"/>
    <mergeCell ref="C3001:AD3001"/>
    <mergeCell ref="C2987:AD2987"/>
    <mergeCell ref="C2988:AD2988"/>
    <mergeCell ref="B2995:AD2995"/>
    <mergeCell ref="B2996:AD2996"/>
    <mergeCell ref="D3029:F3029"/>
    <mergeCell ref="G3029:J3029"/>
    <mergeCell ref="D3030:F3030"/>
    <mergeCell ref="G3030:J3030"/>
    <mergeCell ref="D3031:F3031"/>
    <mergeCell ref="G3031:J3031"/>
    <mergeCell ref="D3026:F3026"/>
    <mergeCell ref="G3026:J3026"/>
    <mergeCell ref="D3027:F3027"/>
    <mergeCell ref="G3027:J3027"/>
    <mergeCell ref="D3028:F3028"/>
    <mergeCell ref="D2566:L2566"/>
    <mergeCell ref="D2567:L2567"/>
    <mergeCell ref="D2568:L2568"/>
    <mergeCell ref="D2557:L2557"/>
    <mergeCell ref="D2558:L2558"/>
    <mergeCell ref="D2559:L2559"/>
    <mergeCell ref="D2560:L2560"/>
    <mergeCell ref="B2209:AD2209"/>
    <mergeCell ref="BH2079:BH2080"/>
    <mergeCell ref="B2210:AE2210"/>
    <mergeCell ref="B2211:AD2211"/>
    <mergeCell ref="B2204:AE2204"/>
    <mergeCell ref="B2231:AD2231"/>
    <mergeCell ref="B2232:AD2232"/>
    <mergeCell ref="B2233:AD2233"/>
    <mergeCell ref="B2234:AE2234"/>
    <mergeCell ref="B2249:AD2249"/>
    <mergeCell ref="B2250:AD2250"/>
    <mergeCell ref="B2251:AD2251"/>
    <mergeCell ref="B2252:AD2252"/>
    <mergeCell ref="B2266:AD2266"/>
    <mergeCell ref="B2267:AD2267"/>
    <mergeCell ref="B2268:AD2268"/>
    <mergeCell ref="B2269:AE2269"/>
    <mergeCell ref="B2237:AD2237"/>
    <mergeCell ref="C2238:AD2238"/>
    <mergeCell ref="C2239:AD2239"/>
    <mergeCell ref="C2240:AD2240"/>
    <mergeCell ref="D2226:L2226"/>
    <mergeCell ref="M2226:R2226"/>
    <mergeCell ref="S2226:X2226"/>
    <mergeCell ref="Y2226:AD2226"/>
    <mergeCell ref="M2227:R2227"/>
    <mergeCell ref="S2227:X2227"/>
    <mergeCell ref="Y2227:AD2227"/>
    <mergeCell ref="D2223:L2223"/>
    <mergeCell ref="D2158:O2158"/>
    <mergeCell ref="D2159:O2159"/>
    <mergeCell ref="D2160:O2160"/>
    <mergeCell ref="D2161:O2161"/>
    <mergeCell ref="D2162:O2162"/>
    <mergeCell ref="D2163:O2163"/>
    <mergeCell ref="D2164:O2164"/>
    <mergeCell ref="C2203:E2203"/>
    <mergeCell ref="F2203:AD2203"/>
    <mergeCell ref="D2221:L2221"/>
    <mergeCell ref="M2221:R2221"/>
    <mergeCell ref="S2221:X2221"/>
    <mergeCell ref="Y2221:AD2221"/>
    <mergeCell ref="D2222:L2222"/>
    <mergeCell ref="M2222:R2222"/>
    <mergeCell ref="S2222:X2222"/>
    <mergeCell ref="Y2222:AD2222"/>
    <mergeCell ref="D2219:L2219"/>
    <mergeCell ref="M2219:R2219"/>
    <mergeCell ref="S2219:X2219"/>
    <mergeCell ref="Y2219:AD2219"/>
    <mergeCell ref="D2220:L2220"/>
    <mergeCell ref="M2220:R2220"/>
    <mergeCell ref="S2220:X2220"/>
    <mergeCell ref="Y2220:AD2220"/>
    <mergeCell ref="C2206:AD2206"/>
    <mergeCell ref="B2213:AD2213"/>
    <mergeCell ref="C2214:AD2214"/>
    <mergeCell ref="C2215:AD2215"/>
    <mergeCell ref="C2217:L2218"/>
    <mergeCell ref="M2217:AD2217"/>
    <mergeCell ref="M2218:R2218"/>
    <mergeCell ref="S2218:X2218"/>
    <mergeCell ref="Y2218:AD2218"/>
    <mergeCell ref="C2205:AD2205"/>
    <mergeCell ref="C2247:AD2247"/>
    <mergeCell ref="C2248:AD2248"/>
    <mergeCell ref="B2272:AD2272"/>
    <mergeCell ref="C2273:AD2273"/>
    <mergeCell ref="C2275:AD2275"/>
    <mergeCell ref="C2241:AD2241"/>
    <mergeCell ref="C2242:AD2242"/>
    <mergeCell ref="C2244:L2244"/>
    <mergeCell ref="M2244:U2244"/>
    <mergeCell ref="V2244:AD2244"/>
    <mergeCell ref="C2245:L2245"/>
    <mergeCell ref="M2245:U2245"/>
    <mergeCell ref="V2245:AD2245"/>
    <mergeCell ref="C2229:AD2229"/>
    <mergeCell ref="C2230:AD2230"/>
    <mergeCell ref="M2223:R2223"/>
    <mergeCell ref="S2223:X2223"/>
    <mergeCell ref="Y2223:AD2223"/>
    <mergeCell ref="D2224:L2224"/>
    <mergeCell ref="M2224:R2224"/>
    <mergeCell ref="S2224:X2224"/>
    <mergeCell ref="Y2224:AD2224"/>
    <mergeCell ref="D2225:L2225"/>
    <mergeCell ref="M2225:R2225"/>
    <mergeCell ref="S2225:X2225"/>
    <mergeCell ref="Y2225:AD2225"/>
    <mergeCell ref="B2255:AD2255"/>
    <mergeCell ref="C2256:AD2256"/>
    <mergeCell ref="C2257:AD2257"/>
    <mergeCell ref="C2258:AD2258"/>
    <mergeCell ref="C2259:AD2259"/>
    <mergeCell ref="C2260:AD2260"/>
    <mergeCell ref="C2264:AD2264"/>
    <mergeCell ref="C2265:AD2265"/>
    <mergeCell ref="C2274:AD2274"/>
    <mergeCell ref="B1666:AE1666"/>
    <mergeCell ref="B1669:AD1669"/>
    <mergeCell ref="B1670:AD1670"/>
    <mergeCell ref="B1671:AE1671"/>
    <mergeCell ref="B1672:AD1672"/>
    <mergeCell ref="B1803:AD1803"/>
    <mergeCell ref="B1804:AD1804"/>
    <mergeCell ref="AX1813:BA1813"/>
    <mergeCell ref="BB1813:BE1813"/>
    <mergeCell ref="BF1813:BI1813"/>
    <mergeCell ref="B1939:AD1939"/>
    <mergeCell ref="B1940:AD1940"/>
    <mergeCell ref="B1941:AD1941"/>
    <mergeCell ref="BR1953:BU1953"/>
    <mergeCell ref="BV1953:BY1953"/>
    <mergeCell ref="BZ1953:CC1953"/>
    <mergeCell ref="AG2079:AI2079"/>
    <mergeCell ref="AJ2079:AL2079"/>
    <mergeCell ref="AM2079:AO2079"/>
    <mergeCell ref="AP2079:AR2079"/>
    <mergeCell ref="AS2079:AU2079"/>
    <mergeCell ref="AV2079:AX2079"/>
    <mergeCell ref="AY2079:BA2079"/>
    <mergeCell ref="BB2079:BD2079"/>
    <mergeCell ref="BE2079:BG2079"/>
    <mergeCell ref="B2207:AD2207"/>
    <mergeCell ref="B2208:AD2208"/>
    <mergeCell ref="B606:AD606"/>
    <mergeCell ref="AI644:AR644"/>
    <mergeCell ref="AO631:AX631"/>
    <mergeCell ref="AS644:BC644"/>
    <mergeCell ref="B656:AE656"/>
    <mergeCell ref="B658:AE658"/>
    <mergeCell ref="B661:AD661"/>
    <mergeCell ref="B662:AD662"/>
    <mergeCell ref="B663:AD663"/>
    <mergeCell ref="B664:AD664"/>
    <mergeCell ref="B665:AE665"/>
    <mergeCell ref="B666:AD666"/>
    <mergeCell ref="B679:AD679"/>
    <mergeCell ref="B680:AD680"/>
    <mergeCell ref="B681:AD681"/>
    <mergeCell ref="B682:AD682"/>
    <mergeCell ref="B683:AD683"/>
    <mergeCell ref="B709:AD709"/>
    <mergeCell ref="B844:AE844"/>
    <mergeCell ref="B847:AD847"/>
    <mergeCell ref="B848:AD848"/>
    <mergeCell ref="B849:AD849"/>
    <mergeCell ref="B983:AD983"/>
    <mergeCell ref="B984:AD984"/>
    <mergeCell ref="B985:AD985"/>
    <mergeCell ref="B1118:AE1118"/>
    <mergeCell ref="B1121:AD1121"/>
    <mergeCell ref="B1122:AD1122"/>
    <mergeCell ref="B1123:AD1123"/>
    <mergeCell ref="B1255:AD1255"/>
    <mergeCell ref="B1256:AD1256"/>
    <mergeCell ref="B1392:AE1392"/>
    <mergeCell ref="B1395:AD1395"/>
    <mergeCell ref="D633:O633"/>
    <mergeCell ref="P633:S633"/>
    <mergeCell ref="D634:O634"/>
    <mergeCell ref="P634:S634"/>
    <mergeCell ref="B486:AE486"/>
    <mergeCell ref="B489:AD489"/>
    <mergeCell ref="B490:AD490"/>
    <mergeCell ref="B509:AE509"/>
    <mergeCell ref="B512:AD512"/>
    <mergeCell ref="B513:AD513"/>
    <mergeCell ref="AP522:AP523"/>
    <mergeCell ref="AQ522:AQ523"/>
    <mergeCell ref="B531:AE531"/>
    <mergeCell ref="B534:AD534"/>
    <mergeCell ref="B535:AD535"/>
    <mergeCell ref="B536:AD536"/>
    <mergeCell ref="B557:AE557"/>
    <mergeCell ref="B560:AD560"/>
    <mergeCell ref="B561:AD561"/>
    <mergeCell ref="B562:AD562"/>
    <mergeCell ref="B563:AD563"/>
    <mergeCell ref="B581:AE581"/>
    <mergeCell ref="AS572:AZ572"/>
    <mergeCell ref="B584:AD584"/>
    <mergeCell ref="B585:AD585"/>
    <mergeCell ref="B586:AD586"/>
    <mergeCell ref="B587:AD587"/>
    <mergeCell ref="B588:AE588"/>
    <mergeCell ref="AA629:AD629"/>
    <mergeCell ref="C630:O632"/>
    <mergeCell ref="P630:S632"/>
    <mergeCell ref="T630:AD630"/>
    <mergeCell ref="S524:T524"/>
    <mergeCell ref="U524:V524"/>
    <mergeCell ref="W524:X524"/>
    <mergeCell ref="Y524:Z524"/>
    <mergeCell ref="AA524:AB524"/>
    <mergeCell ref="AC524:AD524"/>
    <mergeCell ref="W523:X523"/>
    <mergeCell ref="Y523:Z523"/>
    <mergeCell ref="AA523:AB523"/>
    <mergeCell ref="AC523:AD523"/>
    <mergeCell ref="D524:H524"/>
    <mergeCell ref="I524:J524"/>
    <mergeCell ref="K524:L524"/>
    <mergeCell ref="M524:N524"/>
    <mergeCell ref="O524:P524"/>
    <mergeCell ref="Q524:R524"/>
    <mergeCell ref="C520:AD520"/>
    <mergeCell ref="C522:H523"/>
    <mergeCell ref="I522:AD522"/>
    <mergeCell ref="I523:J523"/>
    <mergeCell ref="K523:L523"/>
    <mergeCell ref="M523:N523"/>
    <mergeCell ref="O523:P523"/>
    <mergeCell ref="Q523:R523"/>
    <mergeCell ref="S523:T523"/>
    <mergeCell ref="U523:V523"/>
    <mergeCell ref="C508:F508"/>
    <mergeCell ref="G508:AD508"/>
    <mergeCell ref="C510:AD510"/>
    <mergeCell ref="C511:AD511"/>
    <mergeCell ref="B518:AD518"/>
    <mergeCell ref="AA505:AB505"/>
    <mergeCell ref="AC505:AD505"/>
    <mergeCell ref="D506:J506"/>
    <mergeCell ref="K506:P506"/>
    <mergeCell ref="Q506:R506"/>
    <mergeCell ref="D635:O635"/>
    <mergeCell ref="P635:S635"/>
    <mergeCell ref="D636:O636"/>
    <mergeCell ref="P636:S636"/>
    <mergeCell ref="D637:O637"/>
    <mergeCell ref="P637:S637"/>
    <mergeCell ref="D638:O638"/>
    <mergeCell ref="P638:S638"/>
    <mergeCell ref="D639:O639"/>
    <mergeCell ref="P639:S639"/>
    <mergeCell ref="AA642:AD642"/>
    <mergeCell ref="C643:S645"/>
    <mergeCell ref="T643:AD643"/>
    <mergeCell ref="D646:S646"/>
    <mergeCell ref="D647:S647"/>
    <mergeCell ref="D648:S648"/>
    <mergeCell ref="D649:S649"/>
    <mergeCell ref="D650:S650"/>
    <mergeCell ref="D651:S651"/>
    <mergeCell ref="D652:S652"/>
    <mergeCell ref="T631:T632"/>
    <mergeCell ref="U631:AD631"/>
    <mergeCell ref="T644:T645"/>
    <mergeCell ref="U644:AD644"/>
    <mergeCell ref="C615:AD615"/>
    <mergeCell ref="C616:AD616"/>
    <mergeCell ref="C617:AD617"/>
    <mergeCell ref="C618:AD618"/>
    <mergeCell ref="C619:AD619"/>
    <mergeCell ref="C620:AD620"/>
    <mergeCell ref="C621:AD621"/>
    <mergeCell ref="E4192:H4192"/>
    <mergeCell ref="E3625:H3625"/>
    <mergeCell ref="E3626:H3626"/>
    <mergeCell ref="E3627:H3627"/>
    <mergeCell ref="E3628:H3628"/>
    <mergeCell ref="E3629:H3629"/>
    <mergeCell ref="E3630:H3630"/>
    <mergeCell ref="E3631:H3631"/>
    <mergeCell ref="E3632:H3632"/>
    <mergeCell ref="E3633:H3633"/>
    <mergeCell ref="E3634:H3634"/>
    <mergeCell ref="E3635:H3635"/>
    <mergeCell ref="E3636:H3636"/>
    <mergeCell ref="E3637:H3637"/>
    <mergeCell ref="E3638:H3638"/>
    <mergeCell ref="E3639:H3639"/>
    <mergeCell ref="E3640:H3640"/>
    <mergeCell ref="E3641:H3641"/>
    <mergeCell ref="E3642:H3642"/>
    <mergeCell ref="E3643:H3643"/>
    <mergeCell ref="E3644:H3644"/>
    <mergeCell ref="E3645:H3645"/>
    <mergeCell ref="E3646:H3646"/>
    <mergeCell ref="E3647:H3647"/>
    <mergeCell ref="E3648:H3648"/>
    <mergeCell ref="E3649:H3649"/>
    <mergeCell ref="E3650:H3650"/>
    <mergeCell ref="E3651:H3651"/>
    <mergeCell ref="E3652:H3652"/>
    <mergeCell ref="E3653:H3653"/>
    <mergeCell ref="E3654:H3654"/>
    <mergeCell ref="E3655:H3655"/>
    <mergeCell ref="E3656:H3656"/>
    <mergeCell ref="E4193:H4193"/>
    <mergeCell ref="E4194:H4194"/>
    <mergeCell ref="E4195:H4195"/>
    <mergeCell ref="E4196:H4196"/>
    <mergeCell ref="E4197:H4197"/>
    <mergeCell ref="E4198:H4198"/>
    <mergeCell ref="E4199:H4199"/>
    <mergeCell ref="E4200:H4200"/>
    <mergeCell ref="E4201:H4201"/>
    <mergeCell ref="E4202:H4202"/>
    <mergeCell ref="E4203:H4203"/>
    <mergeCell ref="E4204:H4204"/>
    <mergeCell ref="E4205:H4205"/>
    <mergeCell ref="E4206:H4206"/>
    <mergeCell ref="E4207:H4207"/>
    <mergeCell ref="E4208:H4208"/>
    <mergeCell ref="E4209:H4209"/>
    <mergeCell ref="E4210:H4210"/>
    <mergeCell ref="E4211:H4211"/>
    <mergeCell ref="E4212:H4212"/>
    <mergeCell ref="E4213:H4213"/>
    <mergeCell ref="E4214:H4214"/>
    <mergeCell ref="E3662:H3662"/>
    <mergeCell ref="E3663:H3663"/>
    <mergeCell ref="E3664:H3664"/>
    <mergeCell ref="E3665:H3665"/>
    <mergeCell ref="E3666:H3666"/>
    <mergeCell ref="E3667:H3667"/>
    <mergeCell ref="E3668:H3668"/>
    <mergeCell ref="E3669:H3669"/>
    <mergeCell ref="E3670:H3670"/>
    <mergeCell ref="E3671:H3671"/>
    <mergeCell ref="E3672:H3672"/>
    <mergeCell ref="E3673:H3673"/>
    <mergeCell ref="E3674:H3674"/>
    <mergeCell ref="E3675:H3675"/>
    <mergeCell ref="E3676:H3676"/>
    <mergeCell ref="E3677:H3677"/>
    <mergeCell ref="E3678:H3678"/>
    <mergeCell ref="E3679:H3679"/>
    <mergeCell ref="E3680:H3680"/>
    <mergeCell ref="E3681:H3681"/>
    <mergeCell ref="E3682:H3682"/>
    <mergeCell ref="E3683:H3683"/>
    <mergeCell ref="E3684:H3684"/>
    <mergeCell ref="E4182:H4182"/>
    <mergeCell ref="E4183:H4183"/>
    <mergeCell ref="E4184:H4184"/>
    <mergeCell ref="E4185:H4185"/>
    <mergeCell ref="E4186:H4186"/>
    <mergeCell ref="E4187:H4187"/>
    <mergeCell ref="E4188:H4188"/>
    <mergeCell ref="E4189:H4189"/>
    <mergeCell ref="E4190:H4190"/>
    <mergeCell ref="E4191:H4191"/>
    <mergeCell ref="E3694:H3694"/>
    <mergeCell ref="E3695:H3695"/>
    <mergeCell ref="E3696:H3696"/>
    <mergeCell ref="E3697:H3697"/>
    <mergeCell ref="E3698:H3698"/>
    <mergeCell ref="E3699:H3699"/>
    <mergeCell ref="E3700:H3700"/>
    <mergeCell ref="E3701:H3701"/>
    <mergeCell ref="E3722:H3722"/>
    <mergeCell ref="E3657:H3657"/>
    <mergeCell ref="C4190:D4190"/>
    <mergeCell ref="C4191:D4191"/>
    <mergeCell ref="C4192:D4192"/>
    <mergeCell ref="C4193:D4193"/>
    <mergeCell ref="C4194:D4194"/>
    <mergeCell ref="C4195:D4195"/>
    <mergeCell ref="C4196:D4196"/>
    <mergeCell ref="C4197:D4197"/>
    <mergeCell ref="C4198:D4198"/>
    <mergeCell ref="C4199:D4199"/>
    <mergeCell ref="C4200:D4200"/>
    <mergeCell ref="C4201:D4201"/>
    <mergeCell ref="C4202:D4202"/>
    <mergeCell ref="C4203:D4203"/>
    <mergeCell ref="C4204:D4204"/>
    <mergeCell ref="C4205:D4205"/>
    <mergeCell ref="C4206:D4206"/>
    <mergeCell ref="C4207:D4207"/>
    <mergeCell ref="C4208:D4208"/>
    <mergeCell ref="C4209:D4209"/>
    <mergeCell ref="C4210:D4210"/>
    <mergeCell ref="C4211:D4211"/>
    <mergeCell ref="C4212:D4212"/>
    <mergeCell ref="C4213:D4213"/>
    <mergeCell ref="C4214:D4214"/>
    <mergeCell ref="E3586:H3586"/>
    <mergeCell ref="E3587:H3587"/>
    <mergeCell ref="E3588:H3588"/>
    <mergeCell ref="E3589:H3589"/>
    <mergeCell ref="E3590:H3590"/>
    <mergeCell ref="E3591:H3591"/>
    <mergeCell ref="E3592:H3592"/>
    <mergeCell ref="E3593:H3593"/>
    <mergeCell ref="E3594:H3594"/>
    <mergeCell ref="E3595:H3595"/>
    <mergeCell ref="E3596:H3596"/>
    <mergeCell ref="E3597:H3597"/>
    <mergeCell ref="E3598:H3598"/>
    <mergeCell ref="E3599:H3599"/>
    <mergeCell ref="E3600:H3600"/>
    <mergeCell ref="E3601:H3601"/>
    <mergeCell ref="E3602:H3602"/>
    <mergeCell ref="E3603:H3603"/>
    <mergeCell ref="E3604:H3604"/>
    <mergeCell ref="E3605:H3605"/>
    <mergeCell ref="E3606:H3606"/>
    <mergeCell ref="E3607:H3607"/>
    <mergeCell ref="E3608:H3608"/>
    <mergeCell ref="E3609:H3609"/>
    <mergeCell ref="E3610:H3610"/>
    <mergeCell ref="E3611:H3611"/>
    <mergeCell ref="E3612:H3612"/>
    <mergeCell ref="E3613:H3613"/>
    <mergeCell ref="E3614:H3614"/>
    <mergeCell ref="E3615:H3615"/>
    <mergeCell ref="E3616:H3616"/>
    <mergeCell ref="E3617:H3617"/>
    <mergeCell ref="E3618:H3618"/>
    <mergeCell ref="E3619:H3619"/>
    <mergeCell ref="E3620:H3620"/>
    <mergeCell ref="E3621:H3621"/>
    <mergeCell ref="E3622:H3622"/>
    <mergeCell ref="E3623:H3623"/>
    <mergeCell ref="E3624:H3624"/>
    <mergeCell ref="C3615:D3615"/>
    <mergeCell ref="C3616:D3616"/>
    <mergeCell ref="C4182:D4182"/>
    <mergeCell ref="C4183:D4183"/>
    <mergeCell ref="C3623:D3623"/>
    <mergeCell ref="C3624:D3624"/>
    <mergeCell ref="C3625:D3625"/>
    <mergeCell ref="C3626:D3626"/>
    <mergeCell ref="C3627:D3627"/>
    <mergeCell ref="C3629:D3629"/>
    <mergeCell ref="C3630:D3630"/>
    <mergeCell ref="C3631:D3631"/>
    <mergeCell ref="C3632:D3632"/>
    <mergeCell ref="C3633:D3633"/>
    <mergeCell ref="C3634:D3634"/>
    <mergeCell ref="C3635:D3635"/>
    <mergeCell ref="C3636:D3636"/>
    <mergeCell ref="C3637:D3637"/>
    <mergeCell ref="C3638:D3638"/>
    <mergeCell ref="C3639:D3639"/>
    <mergeCell ref="C3640:D3640"/>
    <mergeCell ref="C3641:D3641"/>
    <mergeCell ref="C3642:D3642"/>
    <mergeCell ref="C3643:D3643"/>
    <mergeCell ref="C3644:D3644"/>
    <mergeCell ref="C3645:D3645"/>
    <mergeCell ref="C3646:D3646"/>
    <mergeCell ref="C3647:D3647"/>
    <mergeCell ref="C3648:D3648"/>
    <mergeCell ref="C3649:D3649"/>
    <mergeCell ref="C3650:D3650"/>
    <mergeCell ref="C3651:D3651"/>
    <mergeCell ref="C3652:D3652"/>
    <mergeCell ref="C3653:D3653"/>
    <mergeCell ref="C3654:D3654"/>
    <mergeCell ref="C3660:D3660"/>
    <mergeCell ref="C3661:D3661"/>
    <mergeCell ref="C3694:D3694"/>
    <mergeCell ref="C3695:D3695"/>
    <mergeCell ref="C3696:D3696"/>
    <mergeCell ref="C3697:D3697"/>
    <mergeCell ref="C3698:D3698"/>
    <mergeCell ref="C3699:D3699"/>
    <mergeCell ref="C3700:D3700"/>
    <mergeCell ref="C3701:D3701"/>
    <mergeCell ref="C3718:D3718"/>
    <mergeCell ref="C3719:D3719"/>
    <mergeCell ref="C3720:D3720"/>
    <mergeCell ref="C3721:D3721"/>
    <mergeCell ref="C3722:D3722"/>
    <mergeCell ref="C3723:D3723"/>
    <mergeCell ref="C3724:D3724"/>
    <mergeCell ref="C3725:D3725"/>
    <mergeCell ref="C3742:D3742"/>
    <mergeCell ref="C3743:D3743"/>
    <mergeCell ref="C3744:D3744"/>
    <mergeCell ref="C3745:D3745"/>
    <mergeCell ref="C3746:D3746"/>
    <mergeCell ref="C3747:D3747"/>
    <mergeCell ref="C3748:D3748"/>
    <mergeCell ref="C3749:D3749"/>
    <mergeCell ref="C3766:D3766"/>
    <mergeCell ref="C3767:D3767"/>
    <mergeCell ref="C3768:D3768"/>
    <mergeCell ref="Y5281:Z5281"/>
    <mergeCell ref="AA5281:AB5281"/>
    <mergeCell ref="AC5281:AD5281"/>
    <mergeCell ref="I5282:L5282"/>
    <mergeCell ref="M5282:P5282"/>
    <mergeCell ref="Q5282:R5282"/>
    <mergeCell ref="S5282:T5282"/>
    <mergeCell ref="U5282:V5282"/>
    <mergeCell ref="W5282:X5282"/>
    <mergeCell ref="Y5282:Z5282"/>
    <mergeCell ref="AA5282:AB5282"/>
    <mergeCell ref="AC5282:AD5282"/>
    <mergeCell ref="I5283:L5283"/>
    <mergeCell ref="M5283:P5283"/>
    <mergeCell ref="Q5283:R5283"/>
    <mergeCell ref="S5283:T5283"/>
    <mergeCell ref="U5283:V5283"/>
    <mergeCell ref="W5283:X5283"/>
    <mergeCell ref="Y5283:Z5283"/>
    <mergeCell ref="AA5283:AB5283"/>
    <mergeCell ref="AC5283:AD5283"/>
    <mergeCell ref="I5273:L5273"/>
    <mergeCell ref="M5273:P5273"/>
    <mergeCell ref="Q5273:R5273"/>
    <mergeCell ref="S5273:T5273"/>
    <mergeCell ref="U5273:V5273"/>
    <mergeCell ref="W5273:X5273"/>
    <mergeCell ref="Y5273:Z5273"/>
    <mergeCell ref="AA5273:AB5273"/>
    <mergeCell ref="AC5273:AD5273"/>
    <mergeCell ref="I5274:L5274"/>
    <mergeCell ref="M5274:P5274"/>
    <mergeCell ref="Q5274:R5274"/>
    <mergeCell ref="S5274:T5274"/>
    <mergeCell ref="U5274:V5274"/>
    <mergeCell ref="W5274:X5274"/>
    <mergeCell ref="Y5274:Z5274"/>
    <mergeCell ref="AA5274:AB5274"/>
    <mergeCell ref="AC5274:AD5274"/>
    <mergeCell ref="I5275:L5275"/>
    <mergeCell ref="M5275:P5275"/>
    <mergeCell ref="Q5275:R5275"/>
    <mergeCell ref="S5275:T5275"/>
    <mergeCell ref="U5275:V5275"/>
    <mergeCell ref="W5275:X5275"/>
    <mergeCell ref="Y5275:Z5275"/>
    <mergeCell ref="AA5275:AB5275"/>
    <mergeCell ref="E5278:H5278"/>
    <mergeCell ref="E5279:H5279"/>
    <mergeCell ref="E5280:H5280"/>
    <mergeCell ref="AC5275:AD5275"/>
    <mergeCell ref="I5276:L5276"/>
    <mergeCell ref="M5276:P5276"/>
    <mergeCell ref="Q5276:R5276"/>
    <mergeCell ref="S5276:T5276"/>
    <mergeCell ref="U5276:V5276"/>
    <mergeCell ref="W5276:X5276"/>
    <mergeCell ref="Y5276:Z5276"/>
    <mergeCell ref="AA5276:AB5276"/>
    <mergeCell ref="AC5276:AD5276"/>
    <mergeCell ref="C5273:D5273"/>
    <mergeCell ref="C5274:D5274"/>
    <mergeCell ref="C5275:D5275"/>
    <mergeCell ref="I5284:L5284"/>
    <mergeCell ref="M5284:P5284"/>
    <mergeCell ref="Q5284:R5284"/>
    <mergeCell ref="S5284:T5284"/>
    <mergeCell ref="U5284:V5284"/>
    <mergeCell ref="W5284:X5284"/>
    <mergeCell ref="Y5284:Z5284"/>
    <mergeCell ref="AA5284:AB5284"/>
    <mergeCell ref="AC5284:AD5284"/>
    <mergeCell ref="C5281:D5281"/>
    <mergeCell ref="C5282:D5282"/>
    <mergeCell ref="C5283:D5283"/>
    <mergeCell ref="C5284:D5284"/>
    <mergeCell ref="E5281:H5281"/>
    <mergeCell ref="E5282:H5282"/>
    <mergeCell ref="E5283:H5283"/>
    <mergeCell ref="E5284:H5284"/>
    <mergeCell ref="I5277:L5277"/>
    <mergeCell ref="M5277:P5277"/>
    <mergeCell ref="Q5277:R5277"/>
    <mergeCell ref="S5277:T5277"/>
    <mergeCell ref="U5277:V5277"/>
    <mergeCell ref="W5277:X5277"/>
    <mergeCell ref="Y5277:Z5277"/>
    <mergeCell ref="AA5277:AB5277"/>
    <mergeCell ref="AC5277:AD5277"/>
    <mergeCell ref="I5278:L5278"/>
    <mergeCell ref="M5278:P5278"/>
    <mergeCell ref="Q5278:R5278"/>
    <mergeCell ref="S5278:T5278"/>
    <mergeCell ref="U5278:V5278"/>
    <mergeCell ref="W5278:X5278"/>
    <mergeCell ref="Y5278:Z5278"/>
    <mergeCell ref="AA5278:AB5278"/>
    <mergeCell ref="AC5278:AD5278"/>
    <mergeCell ref="I5279:L5279"/>
    <mergeCell ref="M5279:P5279"/>
    <mergeCell ref="Q5279:R5279"/>
    <mergeCell ref="S5279:T5279"/>
    <mergeCell ref="U5279:V5279"/>
    <mergeCell ref="W5279:X5279"/>
    <mergeCell ref="Y5279:Z5279"/>
    <mergeCell ref="AA5279:AB5279"/>
    <mergeCell ref="AC5279:AD5279"/>
    <mergeCell ref="I5280:L5280"/>
    <mergeCell ref="M5280:P5280"/>
    <mergeCell ref="Q5280:R5280"/>
    <mergeCell ref="S5280:T5280"/>
    <mergeCell ref="U5280:V5280"/>
    <mergeCell ref="W5280:X5280"/>
    <mergeCell ref="Y5280:Z5280"/>
    <mergeCell ref="AA5280:AB5280"/>
    <mergeCell ref="AC5280:AD5280"/>
    <mergeCell ref="C5277:D5277"/>
    <mergeCell ref="C5278:D5278"/>
    <mergeCell ref="C5279:D5279"/>
    <mergeCell ref="C5280:D5280"/>
    <mergeCell ref="E5277:H5277"/>
    <mergeCell ref="I5281:L5281"/>
    <mergeCell ref="M5281:P5281"/>
    <mergeCell ref="Q5281:R5281"/>
    <mergeCell ref="S5281:T5281"/>
    <mergeCell ref="U5281:V5281"/>
    <mergeCell ref="W5281:X5281"/>
    <mergeCell ref="C5276:D5276"/>
    <mergeCell ref="E5273:H5273"/>
    <mergeCell ref="E5274:H5274"/>
    <mergeCell ref="E5275:H5275"/>
    <mergeCell ref="E5276:H5276"/>
    <mergeCell ref="I5269:L5269"/>
    <mergeCell ref="M5269:P5269"/>
    <mergeCell ref="Q5269:R5269"/>
    <mergeCell ref="S5269:T5269"/>
    <mergeCell ref="U5269:V5269"/>
    <mergeCell ref="W5269:X5269"/>
    <mergeCell ref="Y5269:Z5269"/>
    <mergeCell ref="AA5269:AB5269"/>
    <mergeCell ref="AC5269:AD5269"/>
    <mergeCell ref="I5270:L5270"/>
    <mergeCell ref="M5270:P5270"/>
    <mergeCell ref="Q5270:R5270"/>
    <mergeCell ref="S5270:T5270"/>
    <mergeCell ref="U5270:V5270"/>
    <mergeCell ref="W5270:X5270"/>
    <mergeCell ref="Y5270:Z5270"/>
    <mergeCell ref="AA5270:AB5270"/>
    <mergeCell ref="AC5270:AD5270"/>
    <mergeCell ref="I5271:L5271"/>
    <mergeCell ref="M5271:P5271"/>
    <mergeCell ref="Q5271:R5271"/>
    <mergeCell ref="S5271:T5271"/>
    <mergeCell ref="U5271:V5271"/>
    <mergeCell ref="W5271:X5271"/>
    <mergeCell ref="Y5271:Z5271"/>
    <mergeCell ref="AA5271:AB5271"/>
    <mergeCell ref="AC5271:AD5271"/>
    <mergeCell ref="I5272:L5272"/>
    <mergeCell ref="M5272:P5272"/>
    <mergeCell ref="Q5272:R5272"/>
    <mergeCell ref="S5272:T5272"/>
    <mergeCell ref="U5272:V5272"/>
    <mergeCell ref="W5272:X5272"/>
    <mergeCell ref="Y5272:Z5272"/>
    <mergeCell ref="AA5272:AB5272"/>
    <mergeCell ref="AC5272:AD5272"/>
    <mergeCell ref="C5269:D5269"/>
    <mergeCell ref="C5270:D5270"/>
    <mergeCell ref="C5271:D5271"/>
    <mergeCell ref="C5272:D5272"/>
    <mergeCell ref="E5269:H5269"/>
    <mergeCell ref="E5270:H5270"/>
    <mergeCell ref="E5271:H5271"/>
    <mergeCell ref="E5272:H5272"/>
    <mergeCell ref="S5265:T5265"/>
    <mergeCell ref="U5265:V5265"/>
    <mergeCell ref="W5265:X5265"/>
    <mergeCell ref="Y5265:Z5265"/>
    <mergeCell ref="AA5265:AB5265"/>
    <mergeCell ref="AC5265:AD5265"/>
    <mergeCell ref="I5266:L5266"/>
    <mergeCell ref="M5266:P5266"/>
    <mergeCell ref="Q5266:R5266"/>
    <mergeCell ref="S5266:T5266"/>
    <mergeCell ref="U5266:V5266"/>
    <mergeCell ref="W5266:X5266"/>
    <mergeCell ref="Y5266:Z5266"/>
    <mergeCell ref="AA5266:AB5266"/>
    <mergeCell ref="AC5266:AD5266"/>
    <mergeCell ref="I5267:L5267"/>
    <mergeCell ref="M5267:P5267"/>
    <mergeCell ref="Q5267:R5267"/>
    <mergeCell ref="S5267:T5267"/>
    <mergeCell ref="U5267:V5267"/>
    <mergeCell ref="W5267:X5267"/>
    <mergeCell ref="Y5267:Z5267"/>
    <mergeCell ref="AA5267:AB5267"/>
    <mergeCell ref="AC5267:AD5267"/>
    <mergeCell ref="I5268:L5268"/>
    <mergeCell ref="M5268:P5268"/>
    <mergeCell ref="Q5268:R5268"/>
    <mergeCell ref="S5268:T5268"/>
    <mergeCell ref="U5268:V5268"/>
    <mergeCell ref="W5268:X5268"/>
    <mergeCell ref="Y5268:Z5268"/>
    <mergeCell ref="AA5268:AB5268"/>
    <mergeCell ref="AC5268:AD5268"/>
    <mergeCell ref="I5260:L5260"/>
    <mergeCell ref="M5260:P5260"/>
    <mergeCell ref="Q5260:R5260"/>
    <mergeCell ref="S5260:T5260"/>
    <mergeCell ref="U5260:V5260"/>
    <mergeCell ref="W5260:X5260"/>
    <mergeCell ref="Y5260:Z5260"/>
    <mergeCell ref="AA5260:AB5260"/>
    <mergeCell ref="AC5260:AD5260"/>
    <mergeCell ref="C5265:D5265"/>
    <mergeCell ref="C5266:D5266"/>
    <mergeCell ref="C5267:D5267"/>
    <mergeCell ref="C5268:D5268"/>
    <mergeCell ref="E5265:H5265"/>
    <mergeCell ref="E5266:H5266"/>
    <mergeCell ref="E5267:H5267"/>
    <mergeCell ref="E5268:H5268"/>
    <mergeCell ref="I5261:L5261"/>
    <mergeCell ref="M5261:P5261"/>
    <mergeCell ref="Q5261:R5261"/>
    <mergeCell ref="S5261:T5261"/>
    <mergeCell ref="U5261:V5261"/>
    <mergeCell ref="W5261:X5261"/>
    <mergeCell ref="Y5261:Z5261"/>
    <mergeCell ref="AA5261:AB5261"/>
    <mergeCell ref="AC5261:AD5261"/>
    <mergeCell ref="I5262:L5262"/>
    <mergeCell ref="M5262:P5262"/>
    <mergeCell ref="Q5262:R5262"/>
    <mergeCell ref="S5262:T5262"/>
    <mergeCell ref="U5262:V5262"/>
    <mergeCell ref="W5262:X5262"/>
    <mergeCell ref="Y5262:Z5262"/>
    <mergeCell ref="AA5262:AB5262"/>
    <mergeCell ref="AC5262:AD5262"/>
    <mergeCell ref="I5263:L5263"/>
    <mergeCell ref="M5263:P5263"/>
    <mergeCell ref="Q5263:R5263"/>
    <mergeCell ref="S5263:T5263"/>
    <mergeCell ref="U5263:V5263"/>
    <mergeCell ref="W5263:X5263"/>
    <mergeCell ref="Y5263:Z5263"/>
    <mergeCell ref="AA5263:AB5263"/>
    <mergeCell ref="AC5263:AD5263"/>
    <mergeCell ref="I5264:L5264"/>
    <mergeCell ref="M5264:P5264"/>
    <mergeCell ref="Q5264:R5264"/>
    <mergeCell ref="S5264:T5264"/>
    <mergeCell ref="U5264:V5264"/>
    <mergeCell ref="W5264:X5264"/>
    <mergeCell ref="Y5264:Z5264"/>
    <mergeCell ref="AA5264:AB5264"/>
    <mergeCell ref="AC5264:AD5264"/>
    <mergeCell ref="C5261:D5261"/>
    <mergeCell ref="C5262:D5262"/>
    <mergeCell ref="C5263:D5263"/>
    <mergeCell ref="C5264:D5264"/>
    <mergeCell ref="E5261:H5261"/>
    <mergeCell ref="E5262:H5262"/>
    <mergeCell ref="E5263:H5263"/>
    <mergeCell ref="E5264:H5264"/>
    <mergeCell ref="I5265:L5265"/>
    <mergeCell ref="M5265:P5265"/>
    <mergeCell ref="Q5265:R5265"/>
    <mergeCell ref="W5256:X5256"/>
    <mergeCell ref="Y5256:Z5256"/>
    <mergeCell ref="AA5256:AB5256"/>
    <mergeCell ref="AC5256:AD5256"/>
    <mergeCell ref="C5253:D5253"/>
    <mergeCell ref="C5254:D5254"/>
    <mergeCell ref="C5255:D5255"/>
    <mergeCell ref="C5256:D5256"/>
    <mergeCell ref="E5253:H5253"/>
    <mergeCell ref="E5254:H5254"/>
    <mergeCell ref="E5255:H5255"/>
    <mergeCell ref="E5256:H5256"/>
    <mergeCell ref="I5257:L5257"/>
    <mergeCell ref="M5257:P5257"/>
    <mergeCell ref="Q5257:R5257"/>
    <mergeCell ref="S5257:T5257"/>
    <mergeCell ref="U5257:V5257"/>
    <mergeCell ref="W5257:X5257"/>
    <mergeCell ref="Y5257:Z5257"/>
    <mergeCell ref="AA5257:AB5257"/>
    <mergeCell ref="AC5257:AD5257"/>
    <mergeCell ref="I5258:L5258"/>
    <mergeCell ref="M5258:P5258"/>
    <mergeCell ref="Q5258:R5258"/>
    <mergeCell ref="S5258:T5258"/>
    <mergeCell ref="U5258:V5258"/>
    <mergeCell ref="W5258:X5258"/>
    <mergeCell ref="Y5258:Z5258"/>
    <mergeCell ref="AA5258:AB5258"/>
    <mergeCell ref="AC5258:AD5258"/>
    <mergeCell ref="I5259:L5259"/>
    <mergeCell ref="M5259:P5259"/>
    <mergeCell ref="Q5259:R5259"/>
    <mergeCell ref="S5259:T5259"/>
    <mergeCell ref="U5259:V5259"/>
    <mergeCell ref="W5259:X5259"/>
    <mergeCell ref="Y5259:Z5259"/>
    <mergeCell ref="AA5259:AB5259"/>
    <mergeCell ref="AC5259:AD5259"/>
    <mergeCell ref="S5250:T5250"/>
    <mergeCell ref="U5250:V5250"/>
    <mergeCell ref="W5250:X5250"/>
    <mergeCell ref="Y5250:Z5250"/>
    <mergeCell ref="AA5250:AB5250"/>
    <mergeCell ref="AC5250:AD5250"/>
    <mergeCell ref="I5251:L5251"/>
    <mergeCell ref="M5251:P5251"/>
    <mergeCell ref="Q5251:R5251"/>
    <mergeCell ref="S5251:T5251"/>
    <mergeCell ref="U5251:V5251"/>
    <mergeCell ref="W5251:X5251"/>
    <mergeCell ref="Y5251:Z5251"/>
    <mergeCell ref="AA5251:AB5251"/>
    <mergeCell ref="AC5251:AD5251"/>
    <mergeCell ref="I5252:L5252"/>
    <mergeCell ref="M5252:P5252"/>
    <mergeCell ref="Q5252:R5252"/>
    <mergeCell ref="S5252:T5252"/>
    <mergeCell ref="U5252:V5252"/>
    <mergeCell ref="W5252:X5252"/>
    <mergeCell ref="Y5252:Z5252"/>
    <mergeCell ref="AA5252:AB5252"/>
    <mergeCell ref="AC5252:AD5252"/>
    <mergeCell ref="C5257:D5257"/>
    <mergeCell ref="C5258:D5258"/>
    <mergeCell ref="C5259:D5259"/>
    <mergeCell ref="C5260:D5260"/>
    <mergeCell ref="E5257:H5257"/>
    <mergeCell ref="E5258:H5258"/>
    <mergeCell ref="E5259:H5259"/>
    <mergeCell ref="E5260:H5260"/>
    <mergeCell ref="I5253:L5253"/>
    <mergeCell ref="M5253:P5253"/>
    <mergeCell ref="Q5253:R5253"/>
    <mergeCell ref="S5253:T5253"/>
    <mergeCell ref="U5253:V5253"/>
    <mergeCell ref="W5253:X5253"/>
    <mergeCell ref="Y5253:Z5253"/>
    <mergeCell ref="AA5253:AB5253"/>
    <mergeCell ref="AC5253:AD5253"/>
    <mergeCell ref="I5254:L5254"/>
    <mergeCell ref="M5254:P5254"/>
    <mergeCell ref="Q5254:R5254"/>
    <mergeCell ref="S5254:T5254"/>
    <mergeCell ref="U5254:V5254"/>
    <mergeCell ref="W5254:X5254"/>
    <mergeCell ref="Y5254:Z5254"/>
    <mergeCell ref="AA5254:AB5254"/>
    <mergeCell ref="AC5254:AD5254"/>
    <mergeCell ref="I5255:L5255"/>
    <mergeCell ref="M5255:P5255"/>
    <mergeCell ref="Q5255:R5255"/>
    <mergeCell ref="S5255:T5255"/>
    <mergeCell ref="U5255:V5255"/>
    <mergeCell ref="W5255:X5255"/>
    <mergeCell ref="Y5255:Z5255"/>
    <mergeCell ref="AA5255:AB5255"/>
    <mergeCell ref="AC5255:AD5255"/>
    <mergeCell ref="I5256:L5256"/>
    <mergeCell ref="M5256:P5256"/>
    <mergeCell ref="Q5256:R5256"/>
    <mergeCell ref="S5256:T5256"/>
    <mergeCell ref="U5256:V5256"/>
    <mergeCell ref="C5249:D5249"/>
    <mergeCell ref="C5250:D5250"/>
    <mergeCell ref="C5251:D5251"/>
    <mergeCell ref="C5252:D5252"/>
    <mergeCell ref="E5249:H5249"/>
    <mergeCell ref="E5250:H5250"/>
    <mergeCell ref="E5251:H5251"/>
    <mergeCell ref="E5252:H5252"/>
    <mergeCell ref="I5245:L5245"/>
    <mergeCell ref="M5245:P5245"/>
    <mergeCell ref="Q5245:R5245"/>
    <mergeCell ref="S5245:T5245"/>
    <mergeCell ref="U5245:V5245"/>
    <mergeCell ref="W5245:X5245"/>
    <mergeCell ref="Y5245:Z5245"/>
    <mergeCell ref="AA5245:AB5245"/>
    <mergeCell ref="AC5245:AD5245"/>
    <mergeCell ref="I5246:L5246"/>
    <mergeCell ref="M5246:P5246"/>
    <mergeCell ref="Q5246:R5246"/>
    <mergeCell ref="S5246:T5246"/>
    <mergeCell ref="U5246:V5246"/>
    <mergeCell ref="W5246:X5246"/>
    <mergeCell ref="Y5246:Z5246"/>
    <mergeCell ref="AA5246:AB5246"/>
    <mergeCell ref="AC5246:AD5246"/>
    <mergeCell ref="I5247:L5247"/>
    <mergeCell ref="M5247:P5247"/>
    <mergeCell ref="Q5247:R5247"/>
    <mergeCell ref="S5247:T5247"/>
    <mergeCell ref="U5247:V5247"/>
    <mergeCell ref="W5247:X5247"/>
    <mergeCell ref="Y5247:Z5247"/>
    <mergeCell ref="AA5247:AB5247"/>
    <mergeCell ref="AC5247:AD5247"/>
    <mergeCell ref="I5248:L5248"/>
    <mergeCell ref="M5248:P5248"/>
    <mergeCell ref="Q5248:R5248"/>
    <mergeCell ref="S5248:T5248"/>
    <mergeCell ref="U5248:V5248"/>
    <mergeCell ref="W5248:X5248"/>
    <mergeCell ref="Y5248:Z5248"/>
    <mergeCell ref="AA5248:AB5248"/>
    <mergeCell ref="AC5248:AD5248"/>
    <mergeCell ref="C5245:D5245"/>
    <mergeCell ref="C5246:D5246"/>
    <mergeCell ref="C5247:D5247"/>
    <mergeCell ref="C5248:D5248"/>
    <mergeCell ref="E5245:H5245"/>
    <mergeCell ref="E5246:H5246"/>
    <mergeCell ref="E5247:H5247"/>
    <mergeCell ref="E5248:H5248"/>
    <mergeCell ref="I5249:L5249"/>
    <mergeCell ref="M5249:P5249"/>
    <mergeCell ref="Q5249:R5249"/>
    <mergeCell ref="S5249:T5249"/>
    <mergeCell ref="U5249:V5249"/>
    <mergeCell ref="W5249:X5249"/>
    <mergeCell ref="Y5249:Z5249"/>
    <mergeCell ref="AA5249:AB5249"/>
    <mergeCell ref="AC5249:AD5249"/>
    <mergeCell ref="I5250:L5250"/>
    <mergeCell ref="M5250:P5250"/>
    <mergeCell ref="Q5250:R5250"/>
    <mergeCell ref="S5241:T5241"/>
    <mergeCell ref="U5241:V5241"/>
    <mergeCell ref="W5241:X5241"/>
    <mergeCell ref="Y5241:Z5241"/>
    <mergeCell ref="AA5241:AB5241"/>
    <mergeCell ref="AC5241:AD5241"/>
    <mergeCell ref="I5242:L5242"/>
    <mergeCell ref="M5242:P5242"/>
    <mergeCell ref="Q5242:R5242"/>
    <mergeCell ref="S5242:T5242"/>
    <mergeCell ref="U5242:V5242"/>
    <mergeCell ref="W5242:X5242"/>
    <mergeCell ref="Y5242:Z5242"/>
    <mergeCell ref="AA5242:AB5242"/>
    <mergeCell ref="AC5242:AD5242"/>
    <mergeCell ref="I5243:L5243"/>
    <mergeCell ref="M5243:P5243"/>
    <mergeCell ref="Q5243:R5243"/>
    <mergeCell ref="S5243:T5243"/>
    <mergeCell ref="U5243:V5243"/>
    <mergeCell ref="W5243:X5243"/>
    <mergeCell ref="Y5243:Z5243"/>
    <mergeCell ref="AA5243:AB5243"/>
    <mergeCell ref="AC5243:AD5243"/>
    <mergeCell ref="I5244:L5244"/>
    <mergeCell ref="M5244:P5244"/>
    <mergeCell ref="Q5244:R5244"/>
    <mergeCell ref="S5244:T5244"/>
    <mergeCell ref="U5244:V5244"/>
    <mergeCell ref="W5244:X5244"/>
    <mergeCell ref="Y5244:Z5244"/>
    <mergeCell ref="AA5244:AB5244"/>
    <mergeCell ref="AC5244:AD5244"/>
    <mergeCell ref="I5236:L5236"/>
    <mergeCell ref="M5236:P5236"/>
    <mergeCell ref="Q5236:R5236"/>
    <mergeCell ref="S5236:T5236"/>
    <mergeCell ref="U5236:V5236"/>
    <mergeCell ref="W5236:X5236"/>
    <mergeCell ref="Y5236:Z5236"/>
    <mergeCell ref="AA5236:AB5236"/>
    <mergeCell ref="AC5236:AD5236"/>
    <mergeCell ref="C5241:D5241"/>
    <mergeCell ref="C5242:D5242"/>
    <mergeCell ref="C5243:D5243"/>
    <mergeCell ref="C5244:D5244"/>
    <mergeCell ref="E5241:H5241"/>
    <mergeCell ref="E5242:H5242"/>
    <mergeCell ref="E5243:H5243"/>
    <mergeCell ref="E5244:H5244"/>
    <mergeCell ref="I5237:L5237"/>
    <mergeCell ref="M5237:P5237"/>
    <mergeCell ref="Q5237:R5237"/>
    <mergeCell ref="S5237:T5237"/>
    <mergeCell ref="U5237:V5237"/>
    <mergeCell ref="W5237:X5237"/>
    <mergeCell ref="Y5237:Z5237"/>
    <mergeCell ref="AA5237:AB5237"/>
    <mergeCell ref="AC5237:AD5237"/>
    <mergeCell ref="I5238:L5238"/>
    <mergeCell ref="M5238:P5238"/>
    <mergeCell ref="Q5238:R5238"/>
    <mergeCell ref="S5238:T5238"/>
    <mergeCell ref="U5238:V5238"/>
    <mergeCell ref="W5238:X5238"/>
    <mergeCell ref="Y5238:Z5238"/>
    <mergeCell ref="AA5238:AB5238"/>
    <mergeCell ref="AC5238:AD5238"/>
    <mergeCell ref="I5239:L5239"/>
    <mergeCell ref="M5239:P5239"/>
    <mergeCell ref="Q5239:R5239"/>
    <mergeCell ref="S5239:T5239"/>
    <mergeCell ref="U5239:V5239"/>
    <mergeCell ref="W5239:X5239"/>
    <mergeCell ref="Y5239:Z5239"/>
    <mergeCell ref="AA5239:AB5239"/>
    <mergeCell ref="AC5239:AD5239"/>
    <mergeCell ref="I5240:L5240"/>
    <mergeCell ref="M5240:P5240"/>
    <mergeCell ref="Q5240:R5240"/>
    <mergeCell ref="S5240:T5240"/>
    <mergeCell ref="U5240:V5240"/>
    <mergeCell ref="W5240:X5240"/>
    <mergeCell ref="Y5240:Z5240"/>
    <mergeCell ref="AA5240:AB5240"/>
    <mergeCell ref="AC5240:AD5240"/>
    <mergeCell ref="C5237:D5237"/>
    <mergeCell ref="C5238:D5238"/>
    <mergeCell ref="C5239:D5239"/>
    <mergeCell ref="C5240:D5240"/>
    <mergeCell ref="E5237:H5237"/>
    <mergeCell ref="E5238:H5238"/>
    <mergeCell ref="E5239:H5239"/>
    <mergeCell ref="E5240:H5240"/>
    <mergeCell ref="I5241:L5241"/>
    <mergeCell ref="M5241:P5241"/>
    <mergeCell ref="Q5241:R5241"/>
    <mergeCell ref="W5232:X5232"/>
    <mergeCell ref="Y5232:Z5232"/>
    <mergeCell ref="AA5232:AB5232"/>
    <mergeCell ref="AC5232:AD5232"/>
    <mergeCell ref="C5229:D5229"/>
    <mergeCell ref="C5230:D5230"/>
    <mergeCell ref="C5231:D5231"/>
    <mergeCell ref="C5232:D5232"/>
    <mergeCell ref="E5229:H5229"/>
    <mergeCell ref="E5230:H5230"/>
    <mergeCell ref="E5231:H5231"/>
    <mergeCell ref="E5232:H5232"/>
    <mergeCell ref="I5233:L5233"/>
    <mergeCell ref="M5233:P5233"/>
    <mergeCell ref="Q5233:R5233"/>
    <mergeCell ref="S5233:T5233"/>
    <mergeCell ref="U5233:V5233"/>
    <mergeCell ref="W5233:X5233"/>
    <mergeCell ref="Y5233:Z5233"/>
    <mergeCell ref="AA5233:AB5233"/>
    <mergeCell ref="AC5233:AD5233"/>
    <mergeCell ref="I5234:L5234"/>
    <mergeCell ref="M5234:P5234"/>
    <mergeCell ref="Q5234:R5234"/>
    <mergeCell ref="S5234:T5234"/>
    <mergeCell ref="U5234:V5234"/>
    <mergeCell ref="W5234:X5234"/>
    <mergeCell ref="Y5234:Z5234"/>
    <mergeCell ref="AA5234:AB5234"/>
    <mergeCell ref="AC5234:AD5234"/>
    <mergeCell ref="I5235:L5235"/>
    <mergeCell ref="M5235:P5235"/>
    <mergeCell ref="Q5235:R5235"/>
    <mergeCell ref="S5235:T5235"/>
    <mergeCell ref="U5235:V5235"/>
    <mergeCell ref="W5235:X5235"/>
    <mergeCell ref="Y5235:Z5235"/>
    <mergeCell ref="AA5235:AB5235"/>
    <mergeCell ref="AC5235:AD5235"/>
    <mergeCell ref="S5226:T5226"/>
    <mergeCell ref="U5226:V5226"/>
    <mergeCell ref="W5226:X5226"/>
    <mergeCell ref="Y5226:Z5226"/>
    <mergeCell ref="AA5226:AB5226"/>
    <mergeCell ref="AC5226:AD5226"/>
    <mergeCell ref="I5227:L5227"/>
    <mergeCell ref="M5227:P5227"/>
    <mergeCell ref="Q5227:R5227"/>
    <mergeCell ref="S5227:T5227"/>
    <mergeCell ref="U5227:V5227"/>
    <mergeCell ref="W5227:X5227"/>
    <mergeCell ref="Y5227:Z5227"/>
    <mergeCell ref="AA5227:AB5227"/>
    <mergeCell ref="AC5227:AD5227"/>
    <mergeCell ref="I5228:L5228"/>
    <mergeCell ref="M5228:P5228"/>
    <mergeCell ref="Q5228:R5228"/>
    <mergeCell ref="S5228:T5228"/>
    <mergeCell ref="U5228:V5228"/>
    <mergeCell ref="W5228:X5228"/>
    <mergeCell ref="Y5228:Z5228"/>
    <mergeCell ref="AA5228:AB5228"/>
    <mergeCell ref="AC5228:AD5228"/>
    <mergeCell ref="C5233:D5233"/>
    <mergeCell ref="C5234:D5234"/>
    <mergeCell ref="C5235:D5235"/>
    <mergeCell ref="C5236:D5236"/>
    <mergeCell ref="E5233:H5233"/>
    <mergeCell ref="E5234:H5234"/>
    <mergeCell ref="E5235:H5235"/>
    <mergeCell ref="E5236:H5236"/>
    <mergeCell ref="I5229:L5229"/>
    <mergeCell ref="M5229:P5229"/>
    <mergeCell ref="Q5229:R5229"/>
    <mergeCell ref="S5229:T5229"/>
    <mergeCell ref="U5229:V5229"/>
    <mergeCell ref="W5229:X5229"/>
    <mergeCell ref="Y5229:Z5229"/>
    <mergeCell ref="AA5229:AB5229"/>
    <mergeCell ref="AC5229:AD5229"/>
    <mergeCell ref="I5230:L5230"/>
    <mergeCell ref="M5230:P5230"/>
    <mergeCell ref="Q5230:R5230"/>
    <mergeCell ref="S5230:T5230"/>
    <mergeCell ref="U5230:V5230"/>
    <mergeCell ref="W5230:X5230"/>
    <mergeCell ref="Y5230:Z5230"/>
    <mergeCell ref="AA5230:AB5230"/>
    <mergeCell ref="AC5230:AD5230"/>
    <mergeCell ref="I5231:L5231"/>
    <mergeCell ref="M5231:P5231"/>
    <mergeCell ref="Q5231:R5231"/>
    <mergeCell ref="S5231:T5231"/>
    <mergeCell ref="U5231:V5231"/>
    <mergeCell ref="W5231:X5231"/>
    <mergeCell ref="Y5231:Z5231"/>
    <mergeCell ref="AA5231:AB5231"/>
    <mergeCell ref="AC5231:AD5231"/>
    <mergeCell ref="I5232:L5232"/>
    <mergeCell ref="M5232:P5232"/>
    <mergeCell ref="Q5232:R5232"/>
    <mergeCell ref="S5232:T5232"/>
    <mergeCell ref="U5232:V5232"/>
    <mergeCell ref="C5225:D5225"/>
    <mergeCell ref="C5226:D5226"/>
    <mergeCell ref="C5227:D5227"/>
    <mergeCell ref="C5228:D5228"/>
    <mergeCell ref="E5225:H5225"/>
    <mergeCell ref="E5226:H5226"/>
    <mergeCell ref="E5227:H5227"/>
    <mergeCell ref="E5228:H5228"/>
    <mergeCell ref="I5221:L5221"/>
    <mergeCell ref="M5221:P5221"/>
    <mergeCell ref="Q5221:R5221"/>
    <mergeCell ref="S5221:T5221"/>
    <mergeCell ref="U5221:V5221"/>
    <mergeCell ref="W5221:X5221"/>
    <mergeCell ref="Y5221:Z5221"/>
    <mergeCell ref="AA5221:AB5221"/>
    <mergeCell ref="AC5221:AD5221"/>
    <mergeCell ref="I5222:L5222"/>
    <mergeCell ref="M5222:P5222"/>
    <mergeCell ref="Q5222:R5222"/>
    <mergeCell ref="S5222:T5222"/>
    <mergeCell ref="U5222:V5222"/>
    <mergeCell ref="W5222:X5222"/>
    <mergeCell ref="Y5222:Z5222"/>
    <mergeCell ref="AA5222:AB5222"/>
    <mergeCell ref="AC5222:AD5222"/>
    <mergeCell ref="I5223:L5223"/>
    <mergeCell ref="M5223:P5223"/>
    <mergeCell ref="Q5223:R5223"/>
    <mergeCell ref="S5223:T5223"/>
    <mergeCell ref="U5223:V5223"/>
    <mergeCell ref="W5223:X5223"/>
    <mergeCell ref="Y5223:Z5223"/>
    <mergeCell ref="AA5223:AB5223"/>
    <mergeCell ref="AC5223:AD5223"/>
    <mergeCell ref="I5224:L5224"/>
    <mergeCell ref="M5224:P5224"/>
    <mergeCell ref="Q5224:R5224"/>
    <mergeCell ref="S5224:T5224"/>
    <mergeCell ref="U5224:V5224"/>
    <mergeCell ref="W5224:X5224"/>
    <mergeCell ref="Y5224:Z5224"/>
    <mergeCell ref="AA5224:AB5224"/>
    <mergeCell ref="AC5224:AD5224"/>
    <mergeCell ref="C5221:D5221"/>
    <mergeCell ref="C5222:D5222"/>
    <mergeCell ref="C5223:D5223"/>
    <mergeCell ref="C5224:D5224"/>
    <mergeCell ref="E5221:H5221"/>
    <mergeCell ref="E5222:H5222"/>
    <mergeCell ref="E5223:H5223"/>
    <mergeCell ref="E5224:H5224"/>
    <mergeCell ref="I5225:L5225"/>
    <mergeCell ref="M5225:P5225"/>
    <mergeCell ref="Q5225:R5225"/>
    <mergeCell ref="S5225:T5225"/>
    <mergeCell ref="U5225:V5225"/>
    <mergeCell ref="W5225:X5225"/>
    <mergeCell ref="Y5225:Z5225"/>
    <mergeCell ref="AA5225:AB5225"/>
    <mergeCell ref="AC5225:AD5225"/>
    <mergeCell ref="I5226:L5226"/>
    <mergeCell ref="M5226:P5226"/>
    <mergeCell ref="Q5226:R5226"/>
    <mergeCell ref="S5217:T5217"/>
    <mergeCell ref="U5217:V5217"/>
    <mergeCell ref="W5217:X5217"/>
    <mergeCell ref="Y5217:Z5217"/>
    <mergeCell ref="AA5217:AB5217"/>
    <mergeCell ref="AC5217:AD5217"/>
    <mergeCell ref="I5218:L5218"/>
    <mergeCell ref="M5218:P5218"/>
    <mergeCell ref="Q5218:R5218"/>
    <mergeCell ref="S5218:T5218"/>
    <mergeCell ref="U5218:V5218"/>
    <mergeCell ref="W5218:X5218"/>
    <mergeCell ref="Y5218:Z5218"/>
    <mergeCell ref="AA5218:AB5218"/>
    <mergeCell ref="AC5218:AD5218"/>
    <mergeCell ref="I5219:L5219"/>
    <mergeCell ref="M5219:P5219"/>
    <mergeCell ref="Q5219:R5219"/>
    <mergeCell ref="S5219:T5219"/>
    <mergeCell ref="U5219:V5219"/>
    <mergeCell ref="W5219:X5219"/>
    <mergeCell ref="Y5219:Z5219"/>
    <mergeCell ref="AA5219:AB5219"/>
    <mergeCell ref="AC5219:AD5219"/>
    <mergeCell ref="I5220:L5220"/>
    <mergeCell ref="M5220:P5220"/>
    <mergeCell ref="Q5220:R5220"/>
    <mergeCell ref="S5220:T5220"/>
    <mergeCell ref="U5220:V5220"/>
    <mergeCell ref="W5220:X5220"/>
    <mergeCell ref="Y5220:Z5220"/>
    <mergeCell ref="AA5220:AB5220"/>
    <mergeCell ref="AC5220:AD5220"/>
    <mergeCell ref="I5212:L5212"/>
    <mergeCell ref="M5212:P5212"/>
    <mergeCell ref="Q5212:R5212"/>
    <mergeCell ref="S5212:T5212"/>
    <mergeCell ref="U5212:V5212"/>
    <mergeCell ref="W5212:X5212"/>
    <mergeCell ref="Y5212:Z5212"/>
    <mergeCell ref="AA5212:AB5212"/>
    <mergeCell ref="AC5212:AD5212"/>
    <mergeCell ref="C5217:D5217"/>
    <mergeCell ref="C5218:D5218"/>
    <mergeCell ref="C5219:D5219"/>
    <mergeCell ref="C5220:D5220"/>
    <mergeCell ref="E5217:H5217"/>
    <mergeCell ref="E5218:H5218"/>
    <mergeCell ref="E5219:H5219"/>
    <mergeCell ref="E5220:H5220"/>
    <mergeCell ref="I5213:L5213"/>
    <mergeCell ref="M5213:P5213"/>
    <mergeCell ref="Q5213:R5213"/>
    <mergeCell ref="S5213:T5213"/>
    <mergeCell ref="U5213:V5213"/>
    <mergeCell ref="W5213:X5213"/>
    <mergeCell ref="Y5213:Z5213"/>
    <mergeCell ref="AA5213:AB5213"/>
    <mergeCell ref="AC5213:AD5213"/>
    <mergeCell ref="I5214:L5214"/>
    <mergeCell ref="M5214:P5214"/>
    <mergeCell ref="Q5214:R5214"/>
    <mergeCell ref="S5214:T5214"/>
    <mergeCell ref="U5214:V5214"/>
    <mergeCell ref="W5214:X5214"/>
    <mergeCell ref="Y5214:Z5214"/>
    <mergeCell ref="AA5214:AB5214"/>
    <mergeCell ref="AC5214:AD5214"/>
    <mergeCell ref="I5215:L5215"/>
    <mergeCell ref="M5215:P5215"/>
    <mergeCell ref="Q5215:R5215"/>
    <mergeCell ref="S5215:T5215"/>
    <mergeCell ref="U5215:V5215"/>
    <mergeCell ref="W5215:X5215"/>
    <mergeCell ref="Y5215:Z5215"/>
    <mergeCell ref="AA5215:AB5215"/>
    <mergeCell ref="AC5215:AD5215"/>
    <mergeCell ref="I5216:L5216"/>
    <mergeCell ref="M5216:P5216"/>
    <mergeCell ref="Q5216:R5216"/>
    <mergeCell ref="S5216:T5216"/>
    <mergeCell ref="U5216:V5216"/>
    <mergeCell ref="W5216:X5216"/>
    <mergeCell ref="Y5216:Z5216"/>
    <mergeCell ref="AA5216:AB5216"/>
    <mergeCell ref="AC5216:AD5216"/>
    <mergeCell ref="C5213:D5213"/>
    <mergeCell ref="C5214:D5214"/>
    <mergeCell ref="C5215:D5215"/>
    <mergeCell ref="C5216:D5216"/>
    <mergeCell ref="E5213:H5213"/>
    <mergeCell ref="E5214:H5214"/>
    <mergeCell ref="E5215:H5215"/>
    <mergeCell ref="E5216:H5216"/>
    <mergeCell ref="I5217:L5217"/>
    <mergeCell ref="M5217:P5217"/>
    <mergeCell ref="Q5217:R5217"/>
    <mergeCell ref="W5208:X5208"/>
    <mergeCell ref="Y5208:Z5208"/>
    <mergeCell ref="AA5208:AB5208"/>
    <mergeCell ref="AC5208:AD5208"/>
    <mergeCell ref="C5205:D5205"/>
    <mergeCell ref="C5206:D5206"/>
    <mergeCell ref="C5207:D5207"/>
    <mergeCell ref="C5208:D5208"/>
    <mergeCell ref="E5205:H5205"/>
    <mergeCell ref="E5206:H5206"/>
    <mergeCell ref="E5207:H5207"/>
    <mergeCell ref="E5208:H5208"/>
    <mergeCell ref="I5209:L5209"/>
    <mergeCell ref="M5209:P5209"/>
    <mergeCell ref="Q5209:R5209"/>
    <mergeCell ref="S5209:T5209"/>
    <mergeCell ref="U5209:V5209"/>
    <mergeCell ref="W5209:X5209"/>
    <mergeCell ref="Y5209:Z5209"/>
    <mergeCell ref="AA5209:AB5209"/>
    <mergeCell ref="AC5209:AD5209"/>
    <mergeCell ref="I5210:L5210"/>
    <mergeCell ref="M5210:P5210"/>
    <mergeCell ref="Q5210:R5210"/>
    <mergeCell ref="S5210:T5210"/>
    <mergeCell ref="U5210:V5210"/>
    <mergeCell ref="W5210:X5210"/>
    <mergeCell ref="Y5210:Z5210"/>
    <mergeCell ref="AA5210:AB5210"/>
    <mergeCell ref="AC5210:AD5210"/>
    <mergeCell ref="I5211:L5211"/>
    <mergeCell ref="M5211:P5211"/>
    <mergeCell ref="Q5211:R5211"/>
    <mergeCell ref="S5211:T5211"/>
    <mergeCell ref="U5211:V5211"/>
    <mergeCell ref="W5211:X5211"/>
    <mergeCell ref="Y5211:Z5211"/>
    <mergeCell ref="AA5211:AB5211"/>
    <mergeCell ref="AC5211:AD5211"/>
    <mergeCell ref="S5202:T5202"/>
    <mergeCell ref="U5202:V5202"/>
    <mergeCell ref="W5202:X5202"/>
    <mergeCell ref="Y5202:Z5202"/>
    <mergeCell ref="AA5202:AB5202"/>
    <mergeCell ref="AC5202:AD5202"/>
    <mergeCell ref="I5203:L5203"/>
    <mergeCell ref="M5203:P5203"/>
    <mergeCell ref="Q5203:R5203"/>
    <mergeCell ref="S5203:T5203"/>
    <mergeCell ref="U5203:V5203"/>
    <mergeCell ref="W5203:X5203"/>
    <mergeCell ref="Y5203:Z5203"/>
    <mergeCell ref="AA5203:AB5203"/>
    <mergeCell ref="AC5203:AD5203"/>
    <mergeCell ref="I5204:L5204"/>
    <mergeCell ref="M5204:P5204"/>
    <mergeCell ref="Q5204:R5204"/>
    <mergeCell ref="S5204:T5204"/>
    <mergeCell ref="U5204:V5204"/>
    <mergeCell ref="W5204:X5204"/>
    <mergeCell ref="Y5204:Z5204"/>
    <mergeCell ref="AA5204:AB5204"/>
    <mergeCell ref="AC5204:AD5204"/>
    <mergeCell ref="C5209:D5209"/>
    <mergeCell ref="C5210:D5210"/>
    <mergeCell ref="C5211:D5211"/>
    <mergeCell ref="C5212:D5212"/>
    <mergeCell ref="E5209:H5209"/>
    <mergeCell ref="E5210:H5210"/>
    <mergeCell ref="E5211:H5211"/>
    <mergeCell ref="E5212:H5212"/>
    <mergeCell ref="I5205:L5205"/>
    <mergeCell ref="M5205:P5205"/>
    <mergeCell ref="Q5205:R5205"/>
    <mergeCell ref="S5205:T5205"/>
    <mergeCell ref="U5205:V5205"/>
    <mergeCell ref="W5205:X5205"/>
    <mergeCell ref="Y5205:Z5205"/>
    <mergeCell ref="AA5205:AB5205"/>
    <mergeCell ref="AC5205:AD5205"/>
    <mergeCell ref="I5206:L5206"/>
    <mergeCell ref="M5206:P5206"/>
    <mergeCell ref="Q5206:R5206"/>
    <mergeCell ref="S5206:T5206"/>
    <mergeCell ref="U5206:V5206"/>
    <mergeCell ref="W5206:X5206"/>
    <mergeCell ref="Y5206:Z5206"/>
    <mergeCell ref="AA5206:AB5206"/>
    <mergeCell ref="AC5206:AD5206"/>
    <mergeCell ref="I5207:L5207"/>
    <mergeCell ref="M5207:P5207"/>
    <mergeCell ref="Q5207:R5207"/>
    <mergeCell ref="S5207:T5207"/>
    <mergeCell ref="U5207:V5207"/>
    <mergeCell ref="W5207:X5207"/>
    <mergeCell ref="Y5207:Z5207"/>
    <mergeCell ref="AA5207:AB5207"/>
    <mergeCell ref="AC5207:AD5207"/>
    <mergeCell ref="I5208:L5208"/>
    <mergeCell ref="M5208:P5208"/>
    <mergeCell ref="Q5208:R5208"/>
    <mergeCell ref="S5208:T5208"/>
    <mergeCell ref="U5208:V5208"/>
    <mergeCell ref="C5201:D5201"/>
    <mergeCell ref="C5202:D5202"/>
    <mergeCell ref="C5203:D5203"/>
    <mergeCell ref="C5204:D5204"/>
    <mergeCell ref="E5201:H5201"/>
    <mergeCell ref="E5202:H5202"/>
    <mergeCell ref="E5203:H5203"/>
    <mergeCell ref="E5204:H5204"/>
    <mergeCell ref="I5197:L5197"/>
    <mergeCell ref="M5197:P5197"/>
    <mergeCell ref="Q5197:R5197"/>
    <mergeCell ref="S5197:T5197"/>
    <mergeCell ref="U5197:V5197"/>
    <mergeCell ref="W5197:X5197"/>
    <mergeCell ref="Y5197:Z5197"/>
    <mergeCell ref="AA5197:AB5197"/>
    <mergeCell ref="AC5197:AD5197"/>
    <mergeCell ref="I5198:L5198"/>
    <mergeCell ref="M5198:P5198"/>
    <mergeCell ref="Q5198:R5198"/>
    <mergeCell ref="S5198:T5198"/>
    <mergeCell ref="U5198:V5198"/>
    <mergeCell ref="W5198:X5198"/>
    <mergeCell ref="Y5198:Z5198"/>
    <mergeCell ref="AA5198:AB5198"/>
    <mergeCell ref="AC5198:AD5198"/>
    <mergeCell ref="I5199:L5199"/>
    <mergeCell ref="M5199:P5199"/>
    <mergeCell ref="Q5199:R5199"/>
    <mergeCell ref="S5199:T5199"/>
    <mergeCell ref="U5199:V5199"/>
    <mergeCell ref="W5199:X5199"/>
    <mergeCell ref="Y5199:Z5199"/>
    <mergeCell ref="AA5199:AB5199"/>
    <mergeCell ref="AC5199:AD5199"/>
    <mergeCell ref="I5200:L5200"/>
    <mergeCell ref="M5200:P5200"/>
    <mergeCell ref="Q5200:R5200"/>
    <mergeCell ref="S5200:T5200"/>
    <mergeCell ref="U5200:V5200"/>
    <mergeCell ref="W5200:X5200"/>
    <mergeCell ref="Y5200:Z5200"/>
    <mergeCell ref="AA5200:AB5200"/>
    <mergeCell ref="AC5200:AD5200"/>
    <mergeCell ref="C5197:D5197"/>
    <mergeCell ref="C5198:D5198"/>
    <mergeCell ref="C5199:D5199"/>
    <mergeCell ref="C5200:D5200"/>
    <mergeCell ref="E5197:H5197"/>
    <mergeCell ref="E5198:H5198"/>
    <mergeCell ref="E5199:H5199"/>
    <mergeCell ref="E5200:H5200"/>
    <mergeCell ref="I5201:L5201"/>
    <mergeCell ref="M5201:P5201"/>
    <mergeCell ref="Q5201:R5201"/>
    <mergeCell ref="S5201:T5201"/>
    <mergeCell ref="U5201:V5201"/>
    <mergeCell ref="W5201:X5201"/>
    <mergeCell ref="Y5201:Z5201"/>
    <mergeCell ref="AA5201:AB5201"/>
    <mergeCell ref="AC5201:AD5201"/>
    <mergeCell ref="I5202:L5202"/>
    <mergeCell ref="M5202:P5202"/>
    <mergeCell ref="Q5202:R5202"/>
    <mergeCell ref="S5193:T5193"/>
    <mergeCell ref="U5193:V5193"/>
    <mergeCell ref="W5193:X5193"/>
    <mergeCell ref="Y5193:Z5193"/>
    <mergeCell ref="AA5193:AB5193"/>
    <mergeCell ref="AC5193:AD5193"/>
    <mergeCell ref="I5194:L5194"/>
    <mergeCell ref="M5194:P5194"/>
    <mergeCell ref="Q5194:R5194"/>
    <mergeCell ref="S5194:T5194"/>
    <mergeCell ref="U5194:V5194"/>
    <mergeCell ref="W5194:X5194"/>
    <mergeCell ref="Y5194:Z5194"/>
    <mergeCell ref="AA5194:AB5194"/>
    <mergeCell ref="AC5194:AD5194"/>
    <mergeCell ref="I5195:L5195"/>
    <mergeCell ref="M5195:P5195"/>
    <mergeCell ref="Q5195:R5195"/>
    <mergeCell ref="S5195:T5195"/>
    <mergeCell ref="U5195:V5195"/>
    <mergeCell ref="W5195:X5195"/>
    <mergeCell ref="Y5195:Z5195"/>
    <mergeCell ref="AA5195:AB5195"/>
    <mergeCell ref="AC5195:AD5195"/>
    <mergeCell ref="I5196:L5196"/>
    <mergeCell ref="M5196:P5196"/>
    <mergeCell ref="Q5196:R5196"/>
    <mergeCell ref="S5196:T5196"/>
    <mergeCell ref="U5196:V5196"/>
    <mergeCell ref="W5196:X5196"/>
    <mergeCell ref="Y5196:Z5196"/>
    <mergeCell ref="AA5196:AB5196"/>
    <mergeCell ref="AC5196:AD5196"/>
    <mergeCell ref="I5188:L5188"/>
    <mergeCell ref="M5188:P5188"/>
    <mergeCell ref="Q5188:R5188"/>
    <mergeCell ref="S5188:T5188"/>
    <mergeCell ref="U5188:V5188"/>
    <mergeCell ref="W5188:X5188"/>
    <mergeCell ref="Y5188:Z5188"/>
    <mergeCell ref="AA5188:AB5188"/>
    <mergeCell ref="AC5188:AD5188"/>
    <mergeCell ref="C5193:D5193"/>
    <mergeCell ref="C5194:D5194"/>
    <mergeCell ref="C5195:D5195"/>
    <mergeCell ref="C5196:D5196"/>
    <mergeCell ref="E5193:H5193"/>
    <mergeCell ref="E5194:H5194"/>
    <mergeCell ref="E5195:H5195"/>
    <mergeCell ref="E5196:H5196"/>
    <mergeCell ref="I5189:L5189"/>
    <mergeCell ref="M5189:P5189"/>
    <mergeCell ref="Q5189:R5189"/>
    <mergeCell ref="S5189:T5189"/>
    <mergeCell ref="U5189:V5189"/>
    <mergeCell ref="W5189:X5189"/>
    <mergeCell ref="Y5189:Z5189"/>
    <mergeCell ref="AA5189:AB5189"/>
    <mergeCell ref="AC5189:AD5189"/>
    <mergeCell ref="I5190:L5190"/>
    <mergeCell ref="M5190:P5190"/>
    <mergeCell ref="Q5190:R5190"/>
    <mergeCell ref="S5190:T5190"/>
    <mergeCell ref="U5190:V5190"/>
    <mergeCell ref="W5190:X5190"/>
    <mergeCell ref="Y5190:Z5190"/>
    <mergeCell ref="AA5190:AB5190"/>
    <mergeCell ref="AC5190:AD5190"/>
    <mergeCell ref="I5191:L5191"/>
    <mergeCell ref="M5191:P5191"/>
    <mergeCell ref="Q5191:R5191"/>
    <mergeCell ref="S5191:T5191"/>
    <mergeCell ref="U5191:V5191"/>
    <mergeCell ref="W5191:X5191"/>
    <mergeCell ref="Y5191:Z5191"/>
    <mergeCell ref="AA5191:AB5191"/>
    <mergeCell ref="AC5191:AD5191"/>
    <mergeCell ref="I5192:L5192"/>
    <mergeCell ref="M5192:P5192"/>
    <mergeCell ref="Q5192:R5192"/>
    <mergeCell ref="S5192:T5192"/>
    <mergeCell ref="U5192:V5192"/>
    <mergeCell ref="W5192:X5192"/>
    <mergeCell ref="Y5192:Z5192"/>
    <mergeCell ref="AA5192:AB5192"/>
    <mergeCell ref="AC5192:AD5192"/>
    <mergeCell ref="C5189:D5189"/>
    <mergeCell ref="C5190:D5190"/>
    <mergeCell ref="C5191:D5191"/>
    <mergeCell ref="C5192:D5192"/>
    <mergeCell ref="E5189:H5189"/>
    <mergeCell ref="E5190:H5190"/>
    <mergeCell ref="E5191:H5191"/>
    <mergeCell ref="E5192:H5192"/>
    <mergeCell ref="I5193:L5193"/>
    <mergeCell ref="M5193:P5193"/>
    <mergeCell ref="Q5193:R5193"/>
    <mergeCell ref="W5184:X5184"/>
    <mergeCell ref="Y5184:Z5184"/>
    <mergeCell ref="AA5184:AB5184"/>
    <mergeCell ref="AC5184:AD5184"/>
    <mergeCell ref="C5181:D5181"/>
    <mergeCell ref="C5182:D5182"/>
    <mergeCell ref="C5183:D5183"/>
    <mergeCell ref="C5184:D5184"/>
    <mergeCell ref="E5181:H5181"/>
    <mergeCell ref="E5182:H5182"/>
    <mergeCell ref="E5183:H5183"/>
    <mergeCell ref="E5184:H5184"/>
    <mergeCell ref="I5185:L5185"/>
    <mergeCell ref="M5185:P5185"/>
    <mergeCell ref="Q5185:R5185"/>
    <mergeCell ref="S5185:T5185"/>
    <mergeCell ref="U5185:V5185"/>
    <mergeCell ref="W5185:X5185"/>
    <mergeCell ref="Y5185:Z5185"/>
    <mergeCell ref="AA5185:AB5185"/>
    <mergeCell ref="AC5185:AD5185"/>
    <mergeCell ref="I5186:L5186"/>
    <mergeCell ref="M5186:P5186"/>
    <mergeCell ref="Q5186:R5186"/>
    <mergeCell ref="S5186:T5186"/>
    <mergeCell ref="U5186:V5186"/>
    <mergeCell ref="W5186:X5186"/>
    <mergeCell ref="Y5186:Z5186"/>
    <mergeCell ref="AA5186:AB5186"/>
    <mergeCell ref="AC5186:AD5186"/>
    <mergeCell ref="I5187:L5187"/>
    <mergeCell ref="M5187:P5187"/>
    <mergeCell ref="Q5187:R5187"/>
    <mergeCell ref="S5187:T5187"/>
    <mergeCell ref="U5187:V5187"/>
    <mergeCell ref="W5187:X5187"/>
    <mergeCell ref="Y5187:Z5187"/>
    <mergeCell ref="AA5187:AB5187"/>
    <mergeCell ref="AC5187:AD5187"/>
    <mergeCell ref="S5178:T5178"/>
    <mergeCell ref="U5178:V5178"/>
    <mergeCell ref="W5178:X5178"/>
    <mergeCell ref="Y5178:Z5178"/>
    <mergeCell ref="AA5178:AB5178"/>
    <mergeCell ref="AC5178:AD5178"/>
    <mergeCell ref="I5179:L5179"/>
    <mergeCell ref="M5179:P5179"/>
    <mergeCell ref="Q5179:R5179"/>
    <mergeCell ref="S5179:T5179"/>
    <mergeCell ref="U5179:V5179"/>
    <mergeCell ref="W5179:X5179"/>
    <mergeCell ref="Y5179:Z5179"/>
    <mergeCell ref="AA5179:AB5179"/>
    <mergeCell ref="AC5179:AD5179"/>
    <mergeCell ref="I5180:L5180"/>
    <mergeCell ref="M5180:P5180"/>
    <mergeCell ref="Q5180:R5180"/>
    <mergeCell ref="S5180:T5180"/>
    <mergeCell ref="U5180:V5180"/>
    <mergeCell ref="W5180:X5180"/>
    <mergeCell ref="Y5180:Z5180"/>
    <mergeCell ref="AA5180:AB5180"/>
    <mergeCell ref="AC5180:AD5180"/>
    <mergeCell ref="C5185:D5185"/>
    <mergeCell ref="C5186:D5186"/>
    <mergeCell ref="C5187:D5187"/>
    <mergeCell ref="C5188:D5188"/>
    <mergeCell ref="E5185:H5185"/>
    <mergeCell ref="E5186:H5186"/>
    <mergeCell ref="E5187:H5187"/>
    <mergeCell ref="E5188:H5188"/>
    <mergeCell ref="I5181:L5181"/>
    <mergeCell ref="M5181:P5181"/>
    <mergeCell ref="Q5181:R5181"/>
    <mergeCell ref="S5181:T5181"/>
    <mergeCell ref="U5181:V5181"/>
    <mergeCell ref="W5181:X5181"/>
    <mergeCell ref="Y5181:Z5181"/>
    <mergeCell ref="AA5181:AB5181"/>
    <mergeCell ref="AC5181:AD5181"/>
    <mergeCell ref="I5182:L5182"/>
    <mergeCell ref="M5182:P5182"/>
    <mergeCell ref="Q5182:R5182"/>
    <mergeCell ref="S5182:T5182"/>
    <mergeCell ref="U5182:V5182"/>
    <mergeCell ref="W5182:X5182"/>
    <mergeCell ref="Y5182:Z5182"/>
    <mergeCell ref="AA5182:AB5182"/>
    <mergeCell ref="AC5182:AD5182"/>
    <mergeCell ref="I5183:L5183"/>
    <mergeCell ref="M5183:P5183"/>
    <mergeCell ref="Q5183:R5183"/>
    <mergeCell ref="S5183:T5183"/>
    <mergeCell ref="U5183:V5183"/>
    <mergeCell ref="W5183:X5183"/>
    <mergeCell ref="Y5183:Z5183"/>
    <mergeCell ref="AA5183:AB5183"/>
    <mergeCell ref="AC5183:AD5183"/>
    <mergeCell ref="I5184:L5184"/>
    <mergeCell ref="M5184:P5184"/>
    <mergeCell ref="Q5184:R5184"/>
    <mergeCell ref="S5184:T5184"/>
    <mergeCell ref="U5184:V5184"/>
    <mergeCell ref="C5177:D5177"/>
    <mergeCell ref="C5178:D5178"/>
    <mergeCell ref="C5179:D5179"/>
    <mergeCell ref="C5180:D5180"/>
    <mergeCell ref="E5177:H5177"/>
    <mergeCell ref="E5178:H5178"/>
    <mergeCell ref="E5179:H5179"/>
    <mergeCell ref="E5180:H5180"/>
    <mergeCell ref="I5173:L5173"/>
    <mergeCell ref="M5173:P5173"/>
    <mergeCell ref="Q5173:R5173"/>
    <mergeCell ref="S5173:T5173"/>
    <mergeCell ref="U5173:V5173"/>
    <mergeCell ref="W5173:X5173"/>
    <mergeCell ref="Y5173:Z5173"/>
    <mergeCell ref="AA5173:AB5173"/>
    <mergeCell ref="AC5173:AD5173"/>
    <mergeCell ref="I5174:L5174"/>
    <mergeCell ref="M5174:P5174"/>
    <mergeCell ref="Q5174:R5174"/>
    <mergeCell ref="S5174:T5174"/>
    <mergeCell ref="U5174:V5174"/>
    <mergeCell ref="W5174:X5174"/>
    <mergeCell ref="Y5174:Z5174"/>
    <mergeCell ref="AA5174:AB5174"/>
    <mergeCell ref="AC5174:AD5174"/>
    <mergeCell ref="I5175:L5175"/>
    <mergeCell ref="M5175:P5175"/>
    <mergeCell ref="Q5175:R5175"/>
    <mergeCell ref="S5175:T5175"/>
    <mergeCell ref="U5175:V5175"/>
    <mergeCell ref="W5175:X5175"/>
    <mergeCell ref="Y5175:Z5175"/>
    <mergeCell ref="AA5175:AB5175"/>
    <mergeCell ref="AC5175:AD5175"/>
    <mergeCell ref="I5176:L5176"/>
    <mergeCell ref="M5176:P5176"/>
    <mergeCell ref="Q5176:R5176"/>
    <mergeCell ref="S5176:T5176"/>
    <mergeCell ref="U5176:V5176"/>
    <mergeCell ref="W5176:X5176"/>
    <mergeCell ref="Y5176:Z5176"/>
    <mergeCell ref="AA5176:AB5176"/>
    <mergeCell ref="AC5176:AD5176"/>
    <mergeCell ref="C5173:D5173"/>
    <mergeCell ref="C5174:D5174"/>
    <mergeCell ref="C5175:D5175"/>
    <mergeCell ref="C5176:D5176"/>
    <mergeCell ref="E5173:H5173"/>
    <mergeCell ref="E5174:H5174"/>
    <mergeCell ref="E5175:H5175"/>
    <mergeCell ref="E5176:H5176"/>
    <mergeCell ref="I5177:L5177"/>
    <mergeCell ref="M5177:P5177"/>
    <mergeCell ref="Q5177:R5177"/>
    <mergeCell ref="S5177:T5177"/>
    <mergeCell ref="U5177:V5177"/>
    <mergeCell ref="W5177:X5177"/>
    <mergeCell ref="Y5177:Z5177"/>
    <mergeCell ref="AA5177:AB5177"/>
    <mergeCell ref="AC5177:AD5177"/>
    <mergeCell ref="I5178:L5178"/>
    <mergeCell ref="M5178:P5178"/>
    <mergeCell ref="Q5178:R5178"/>
    <mergeCell ref="S5169:T5169"/>
    <mergeCell ref="U5169:V5169"/>
    <mergeCell ref="W5169:X5169"/>
    <mergeCell ref="Y5169:Z5169"/>
    <mergeCell ref="AA5169:AB5169"/>
    <mergeCell ref="AC5169:AD5169"/>
    <mergeCell ref="I5170:L5170"/>
    <mergeCell ref="M5170:P5170"/>
    <mergeCell ref="Q5170:R5170"/>
    <mergeCell ref="S5170:T5170"/>
    <mergeCell ref="U5170:V5170"/>
    <mergeCell ref="W5170:X5170"/>
    <mergeCell ref="Y5170:Z5170"/>
    <mergeCell ref="AA5170:AB5170"/>
    <mergeCell ref="AC5170:AD5170"/>
    <mergeCell ref="I5171:L5171"/>
    <mergeCell ref="M5171:P5171"/>
    <mergeCell ref="Q5171:R5171"/>
    <mergeCell ref="S5171:T5171"/>
    <mergeCell ref="U5171:V5171"/>
    <mergeCell ref="W5171:X5171"/>
    <mergeCell ref="Y5171:Z5171"/>
    <mergeCell ref="AA5171:AB5171"/>
    <mergeCell ref="AC5171:AD5171"/>
    <mergeCell ref="I5172:L5172"/>
    <mergeCell ref="M5172:P5172"/>
    <mergeCell ref="Q5172:R5172"/>
    <mergeCell ref="S5172:T5172"/>
    <mergeCell ref="U5172:V5172"/>
    <mergeCell ref="W5172:X5172"/>
    <mergeCell ref="Y5172:Z5172"/>
    <mergeCell ref="AA5172:AB5172"/>
    <mergeCell ref="AC5172:AD5172"/>
    <mergeCell ref="I5164:L5164"/>
    <mergeCell ref="M5164:P5164"/>
    <mergeCell ref="Q5164:R5164"/>
    <mergeCell ref="S5164:T5164"/>
    <mergeCell ref="U5164:V5164"/>
    <mergeCell ref="W5164:X5164"/>
    <mergeCell ref="Y5164:Z5164"/>
    <mergeCell ref="AA5164:AB5164"/>
    <mergeCell ref="AC5164:AD5164"/>
    <mergeCell ref="C5169:D5169"/>
    <mergeCell ref="C5170:D5170"/>
    <mergeCell ref="C5171:D5171"/>
    <mergeCell ref="C5172:D5172"/>
    <mergeCell ref="E5169:H5169"/>
    <mergeCell ref="E5170:H5170"/>
    <mergeCell ref="E5171:H5171"/>
    <mergeCell ref="E5172:H5172"/>
    <mergeCell ref="I5165:L5165"/>
    <mergeCell ref="M5165:P5165"/>
    <mergeCell ref="Q5165:R5165"/>
    <mergeCell ref="S5165:T5165"/>
    <mergeCell ref="U5165:V5165"/>
    <mergeCell ref="W5165:X5165"/>
    <mergeCell ref="Y5165:Z5165"/>
    <mergeCell ref="AA5165:AB5165"/>
    <mergeCell ref="AC5165:AD5165"/>
    <mergeCell ref="I5166:L5166"/>
    <mergeCell ref="M5166:P5166"/>
    <mergeCell ref="Q5166:R5166"/>
    <mergeCell ref="S5166:T5166"/>
    <mergeCell ref="U5166:V5166"/>
    <mergeCell ref="W5166:X5166"/>
    <mergeCell ref="Y5166:Z5166"/>
    <mergeCell ref="AA5166:AB5166"/>
    <mergeCell ref="AC5166:AD5166"/>
    <mergeCell ref="I5167:L5167"/>
    <mergeCell ref="M5167:P5167"/>
    <mergeCell ref="Q5167:R5167"/>
    <mergeCell ref="S5167:T5167"/>
    <mergeCell ref="U5167:V5167"/>
    <mergeCell ref="W5167:X5167"/>
    <mergeCell ref="Y5167:Z5167"/>
    <mergeCell ref="AA5167:AB5167"/>
    <mergeCell ref="AC5167:AD5167"/>
    <mergeCell ref="I5168:L5168"/>
    <mergeCell ref="M5168:P5168"/>
    <mergeCell ref="Q5168:R5168"/>
    <mergeCell ref="S5168:T5168"/>
    <mergeCell ref="U5168:V5168"/>
    <mergeCell ref="W5168:X5168"/>
    <mergeCell ref="Y5168:Z5168"/>
    <mergeCell ref="AA5168:AB5168"/>
    <mergeCell ref="AC5168:AD5168"/>
    <mergeCell ref="C5165:D5165"/>
    <mergeCell ref="C5166:D5166"/>
    <mergeCell ref="C5167:D5167"/>
    <mergeCell ref="C5168:D5168"/>
    <mergeCell ref="E5165:H5165"/>
    <mergeCell ref="E5166:H5166"/>
    <mergeCell ref="E5167:H5167"/>
    <mergeCell ref="E5168:H5168"/>
    <mergeCell ref="I5169:L5169"/>
    <mergeCell ref="M5169:P5169"/>
    <mergeCell ref="Q5169:R5169"/>
    <mergeCell ref="W5160:X5160"/>
    <mergeCell ref="Y5160:Z5160"/>
    <mergeCell ref="AA5160:AB5160"/>
    <mergeCell ref="AC5160:AD5160"/>
    <mergeCell ref="C5157:D5157"/>
    <mergeCell ref="C5158:D5158"/>
    <mergeCell ref="C5159:D5159"/>
    <mergeCell ref="C5160:D5160"/>
    <mergeCell ref="E5157:H5157"/>
    <mergeCell ref="E5158:H5158"/>
    <mergeCell ref="E5159:H5159"/>
    <mergeCell ref="E5160:H5160"/>
    <mergeCell ref="I5161:L5161"/>
    <mergeCell ref="M5161:P5161"/>
    <mergeCell ref="Q5161:R5161"/>
    <mergeCell ref="S5161:T5161"/>
    <mergeCell ref="U5161:V5161"/>
    <mergeCell ref="W5161:X5161"/>
    <mergeCell ref="Y5161:Z5161"/>
    <mergeCell ref="AA5161:AB5161"/>
    <mergeCell ref="AC5161:AD5161"/>
    <mergeCell ref="I5162:L5162"/>
    <mergeCell ref="M5162:P5162"/>
    <mergeCell ref="Q5162:R5162"/>
    <mergeCell ref="S5162:T5162"/>
    <mergeCell ref="U5162:V5162"/>
    <mergeCell ref="W5162:X5162"/>
    <mergeCell ref="Y5162:Z5162"/>
    <mergeCell ref="AA5162:AB5162"/>
    <mergeCell ref="AC5162:AD5162"/>
    <mergeCell ref="I5163:L5163"/>
    <mergeCell ref="M5163:P5163"/>
    <mergeCell ref="Q5163:R5163"/>
    <mergeCell ref="S5163:T5163"/>
    <mergeCell ref="U5163:V5163"/>
    <mergeCell ref="W5163:X5163"/>
    <mergeCell ref="Y5163:Z5163"/>
    <mergeCell ref="AA5163:AB5163"/>
    <mergeCell ref="AC5163:AD5163"/>
    <mergeCell ref="S5154:T5154"/>
    <mergeCell ref="U5154:V5154"/>
    <mergeCell ref="W5154:X5154"/>
    <mergeCell ref="Y5154:Z5154"/>
    <mergeCell ref="AA5154:AB5154"/>
    <mergeCell ref="AC5154:AD5154"/>
    <mergeCell ref="I5155:L5155"/>
    <mergeCell ref="M5155:P5155"/>
    <mergeCell ref="Q5155:R5155"/>
    <mergeCell ref="S5155:T5155"/>
    <mergeCell ref="U5155:V5155"/>
    <mergeCell ref="W5155:X5155"/>
    <mergeCell ref="Y5155:Z5155"/>
    <mergeCell ref="AA5155:AB5155"/>
    <mergeCell ref="AC5155:AD5155"/>
    <mergeCell ref="I5156:L5156"/>
    <mergeCell ref="M5156:P5156"/>
    <mergeCell ref="Q5156:R5156"/>
    <mergeCell ref="S5156:T5156"/>
    <mergeCell ref="U5156:V5156"/>
    <mergeCell ref="W5156:X5156"/>
    <mergeCell ref="Y5156:Z5156"/>
    <mergeCell ref="AA5156:AB5156"/>
    <mergeCell ref="AC5156:AD5156"/>
    <mergeCell ref="C5161:D5161"/>
    <mergeCell ref="C5162:D5162"/>
    <mergeCell ref="C5163:D5163"/>
    <mergeCell ref="C5164:D5164"/>
    <mergeCell ref="E5161:H5161"/>
    <mergeCell ref="E5162:H5162"/>
    <mergeCell ref="E5163:H5163"/>
    <mergeCell ref="E5164:H5164"/>
    <mergeCell ref="I5157:L5157"/>
    <mergeCell ref="M5157:P5157"/>
    <mergeCell ref="Q5157:R5157"/>
    <mergeCell ref="S5157:T5157"/>
    <mergeCell ref="U5157:V5157"/>
    <mergeCell ref="W5157:X5157"/>
    <mergeCell ref="Y5157:Z5157"/>
    <mergeCell ref="AA5157:AB5157"/>
    <mergeCell ref="AC5157:AD5157"/>
    <mergeCell ref="I5158:L5158"/>
    <mergeCell ref="M5158:P5158"/>
    <mergeCell ref="Q5158:R5158"/>
    <mergeCell ref="S5158:T5158"/>
    <mergeCell ref="U5158:V5158"/>
    <mergeCell ref="W5158:X5158"/>
    <mergeCell ref="Y5158:Z5158"/>
    <mergeCell ref="AA5158:AB5158"/>
    <mergeCell ref="AC5158:AD5158"/>
    <mergeCell ref="I5159:L5159"/>
    <mergeCell ref="M5159:P5159"/>
    <mergeCell ref="Q5159:R5159"/>
    <mergeCell ref="S5159:T5159"/>
    <mergeCell ref="U5159:V5159"/>
    <mergeCell ref="W5159:X5159"/>
    <mergeCell ref="Y5159:Z5159"/>
    <mergeCell ref="AA5159:AB5159"/>
    <mergeCell ref="AC5159:AD5159"/>
    <mergeCell ref="I5160:L5160"/>
    <mergeCell ref="M5160:P5160"/>
    <mergeCell ref="Q5160:R5160"/>
    <mergeCell ref="S5160:T5160"/>
    <mergeCell ref="U5160:V5160"/>
    <mergeCell ref="C5153:D5153"/>
    <mergeCell ref="C5154:D5154"/>
    <mergeCell ref="C5155:D5155"/>
    <mergeCell ref="C5156:D5156"/>
    <mergeCell ref="E5153:H5153"/>
    <mergeCell ref="E5154:H5154"/>
    <mergeCell ref="E5155:H5155"/>
    <mergeCell ref="E5156:H5156"/>
    <mergeCell ref="I5149:L5149"/>
    <mergeCell ref="M5149:P5149"/>
    <mergeCell ref="Q5149:R5149"/>
    <mergeCell ref="S5149:T5149"/>
    <mergeCell ref="U5149:V5149"/>
    <mergeCell ref="W5149:X5149"/>
    <mergeCell ref="Y5149:Z5149"/>
    <mergeCell ref="AA5149:AB5149"/>
    <mergeCell ref="AC5149:AD5149"/>
    <mergeCell ref="I5150:L5150"/>
    <mergeCell ref="M5150:P5150"/>
    <mergeCell ref="Q5150:R5150"/>
    <mergeCell ref="S5150:T5150"/>
    <mergeCell ref="U5150:V5150"/>
    <mergeCell ref="W5150:X5150"/>
    <mergeCell ref="Y5150:Z5150"/>
    <mergeCell ref="AA5150:AB5150"/>
    <mergeCell ref="AC5150:AD5150"/>
    <mergeCell ref="I5151:L5151"/>
    <mergeCell ref="M5151:P5151"/>
    <mergeCell ref="Q5151:R5151"/>
    <mergeCell ref="S5151:T5151"/>
    <mergeCell ref="U5151:V5151"/>
    <mergeCell ref="W5151:X5151"/>
    <mergeCell ref="Y5151:Z5151"/>
    <mergeCell ref="AA5151:AB5151"/>
    <mergeCell ref="AC5151:AD5151"/>
    <mergeCell ref="I5152:L5152"/>
    <mergeCell ref="M5152:P5152"/>
    <mergeCell ref="Q5152:R5152"/>
    <mergeCell ref="S5152:T5152"/>
    <mergeCell ref="U5152:V5152"/>
    <mergeCell ref="W5152:X5152"/>
    <mergeCell ref="Y5152:Z5152"/>
    <mergeCell ref="AA5152:AB5152"/>
    <mergeCell ref="AC5152:AD5152"/>
    <mergeCell ref="C5149:D5149"/>
    <mergeCell ref="C5150:D5150"/>
    <mergeCell ref="C5151:D5151"/>
    <mergeCell ref="C5152:D5152"/>
    <mergeCell ref="E5149:H5149"/>
    <mergeCell ref="E5150:H5150"/>
    <mergeCell ref="E5151:H5151"/>
    <mergeCell ref="E5152:H5152"/>
    <mergeCell ref="I5153:L5153"/>
    <mergeCell ref="M5153:P5153"/>
    <mergeCell ref="Q5153:R5153"/>
    <mergeCell ref="S5153:T5153"/>
    <mergeCell ref="U5153:V5153"/>
    <mergeCell ref="W5153:X5153"/>
    <mergeCell ref="Y5153:Z5153"/>
    <mergeCell ref="AA5153:AB5153"/>
    <mergeCell ref="AC5153:AD5153"/>
    <mergeCell ref="I5154:L5154"/>
    <mergeCell ref="M5154:P5154"/>
    <mergeCell ref="Q5154:R5154"/>
    <mergeCell ref="S5145:T5145"/>
    <mergeCell ref="U5145:V5145"/>
    <mergeCell ref="W5145:X5145"/>
    <mergeCell ref="Y5145:Z5145"/>
    <mergeCell ref="AA5145:AB5145"/>
    <mergeCell ref="AC5145:AD5145"/>
    <mergeCell ref="I5146:L5146"/>
    <mergeCell ref="M5146:P5146"/>
    <mergeCell ref="Q5146:R5146"/>
    <mergeCell ref="S5146:T5146"/>
    <mergeCell ref="U5146:V5146"/>
    <mergeCell ref="W5146:X5146"/>
    <mergeCell ref="Y5146:Z5146"/>
    <mergeCell ref="AA5146:AB5146"/>
    <mergeCell ref="AC5146:AD5146"/>
    <mergeCell ref="I5147:L5147"/>
    <mergeCell ref="M5147:P5147"/>
    <mergeCell ref="Q5147:R5147"/>
    <mergeCell ref="S5147:T5147"/>
    <mergeCell ref="U5147:V5147"/>
    <mergeCell ref="W5147:X5147"/>
    <mergeCell ref="Y5147:Z5147"/>
    <mergeCell ref="AA5147:AB5147"/>
    <mergeCell ref="AC5147:AD5147"/>
    <mergeCell ref="I5148:L5148"/>
    <mergeCell ref="M5148:P5148"/>
    <mergeCell ref="Q5148:R5148"/>
    <mergeCell ref="S5148:T5148"/>
    <mergeCell ref="U5148:V5148"/>
    <mergeCell ref="W5148:X5148"/>
    <mergeCell ref="Y5148:Z5148"/>
    <mergeCell ref="AA5148:AB5148"/>
    <mergeCell ref="AC5148:AD5148"/>
    <mergeCell ref="I5140:L5140"/>
    <mergeCell ref="M5140:P5140"/>
    <mergeCell ref="Q5140:R5140"/>
    <mergeCell ref="S5140:T5140"/>
    <mergeCell ref="U5140:V5140"/>
    <mergeCell ref="W5140:X5140"/>
    <mergeCell ref="Y5140:Z5140"/>
    <mergeCell ref="AA5140:AB5140"/>
    <mergeCell ref="AC5140:AD5140"/>
    <mergeCell ref="C5145:D5145"/>
    <mergeCell ref="C5146:D5146"/>
    <mergeCell ref="C5147:D5147"/>
    <mergeCell ref="C5148:D5148"/>
    <mergeCell ref="E5145:H5145"/>
    <mergeCell ref="E5146:H5146"/>
    <mergeCell ref="E5147:H5147"/>
    <mergeCell ref="E5148:H5148"/>
    <mergeCell ref="I5141:L5141"/>
    <mergeCell ref="M5141:P5141"/>
    <mergeCell ref="Q5141:R5141"/>
    <mergeCell ref="S5141:T5141"/>
    <mergeCell ref="U5141:V5141"/>
    <mergeCell ref="W5141:X5141"/>
    <mergeCell ref="Y5141:Z5141"/>
    <mergeCell ref="AA5141:AB5141"/>
    <mergeCell ref="AC5141:AD5141"/>
    <mergeCell ref="I5142:L5142"/>
    <mergeCell ref="M5142:P5142"/>
    <mergeCell ref="Q5142:R5142"/>
    <mergeCell ref="S5142:T5142"/>
    <mergeCell ref="U5142:V5142"/>
    <mergeCell ref="W5142:X5142"/>
    <mergeCell ref="Y5142:Z5142"/>
    <mergeCell ref="AA5142:AB5142"/>
    <mergeCell ref="AC5142:AD5142"/>
    <mergeCell ref="I5143:L5143"/>
    <mergeCell ref="M5143:P5143"/>
    <mergeCell ref="Q5143:R5143"/>
    <mergeCell ref="S5143:T5143"/>
    <mergeCell ref="U5143:V5143"/>
    <mergeCell ref="W5143:X5143"/>
    <mergeCell ref="Y5143:Z5143"/>
    <mergeCell ref="AA5143:AB5143"/>
    <mergeCell ref="AC5143:AD5143"/>
    <mergeCell ref="I5144:L5144"/>
    <mergeCell ref="M5144:P5144"/>
    <mergeCell ref="Q5144:R5144"/>
    <mergeCell ref="S5144:T5144"/>
    <mergeCell ref="U5144:V5144"/>
    <mergeCell ref="W5144:X5144"/>
    <mergeCell ref="Y5144:Z5144"/>
    <mergeCell ref="AA5144:AB5144"/>
    <mergeCell ref="AC5144:AD5144"/>
    <mergeCell ref="C5141:D5141"/>
    <mergeCell ref="C5142:D5142"/>
    <mergeCell ref="C5143:D5143"/>
    <mergeCell ref="C5144:D5144"/>
    <mergeCell ref="E5141:H5141"/>
    <mergeCell ref="E5142:H5142"/>
    <mergeCell ref="E5143:H5143"/>
    <mergeCell ref="E5144:H5144"/>
    <mergeCell ref="I5145:L5145"/>
    <mergeCell ref="M5145:P5145"/>
    <mergeCell ref="Q5145:R5145"/>
    <mergeCell ref="W5136:X5136"/>
    <mergeCell ref="Y5136:Z5136"/>
    <mergeCell ref="AA5136:AB5136"/>
    <mergeCell ref="AC5136:AD5136"/>
    <mergeCell ref="C5133:D5133"/>
    <mergeCell ref="C5134:D5134"/>
    <mergeCell ref="C5135:D5135"/>
    <mergeCell ref="C5136:D5136"/>
    <mergeCell ref="E5133:H5133"/>
    <mergeCell ref="E5134:H5134"/>
    <mergeCell ref="E5135:H5135"/>
    <mergeCell ref="E5136:H5136"/>
    <mergeCell ref="I5137:L5137"/>
    <mergeCell ref="M5137:P5137"/>
    <mergeCell ref="Q5137:R5137"/>
    <mergeCell ref="S5137:T5137"/>
    <mergeCell ref="U5137:V5137"/>
    <mergeCell ref="W5137:X5137"/>
    <mergeCell ref="Y5137:Z5137"/>
    <mergeCell ref="AA5137:AB5137"/>
    <mergeCell ref="AC5137:AD5137"/>
    <mergeCell ref="I5138:L5138"/>
    <mergeCell ref="M5138:P5138"/>
    <mergeCell ref="Q5138:R5138"/>
    <mergeCell ref="S5138:T5138"/>
    <mergeCell ref="U5138:V5138"/>
    <mergeCell ref="W5138:X5138"/>
    <mergeCell ref="Y5138:Z5138"/>
    <mergeCell ref="AA5138:AB5138"/>
    <mergeCell ref="AC5138:AD5138"/>
    <mergeCell ref="I5139:L5139"/>
    <mergeCell ref="M5139:P5139"/>
    <mergeCell ref="Q5139:R5139"/>
    <mergeCell ref="S5139:T5139"/>
    <mergeCell ref="U5139:V5139"/>
    <mergeCell ref="W5139:X5139"/>
    <mergeCell ref="Y5139:Z5139"/>
    <mergeCell ref="AA5139:AB5139"/>
    <mergeCell ref="AC5139:AD5139"/>
    <mergeCell ref="S5130:T5130"/>
    <mergeCell ref="U5130:V5130"/>
    <mergeCell ref="W5130:X5130"/>
    <mergeCell ref="Y5130:Z5130"/>
    <mergeCell ref="AA5130:AB5130"/>
    <mergeCell ref="AC5130:AD5130"/>
    <mergeCell ref="I5131:L5131"/>
    <mergeCell ref="M5131:P5131"/>
    <mergeCell ref="Q5131:R5131"/>
    <mergeCell ref="S5131:T5131"/>
    <mergeCell ref="U5131:V5131"/>
    <mergeCell ref="W5131:X5131"/>
    <mergeCell ref="Y5131:Z5131"/>
    <mergeCell ref="AA5131:AB5131"/>
    <mergeCell ref="AC5131:AD5131"/>
    <mergeCell ref="I5132:L5132"/>
    <mergeCell ref="M5132:P5132"/>
    <mergeCell ref="Q5132:R5132"/>
    <mergeCell ref="S5132:T5132"/>
    <mergeCell ref="U5132:V5132"/>
    <mergeCell ref="W5132:X5132"/>
    <mergeCell ref="Y5132:Z5132"/>
    <mergeCell ref="AA5132:AB5132"/>
    <mergeCell ref="AC5132:AD5132"/>
    <mergeCell ref="C5137:D5137"/>
    <mergeCell ref="C5138:D5138"/>
    <mergeCell ref="C5139:D5139"/>
    <mergeCell ref="C5140:D5140"/>
    <mergeCell ref="E5137:H5137"/>
    <mergeCell ref="E5138:H5138"/>
    <mergeCell ref="E5139:H5139"/>
    <mergeCell ref="E5140:H5140"/>
    <mergeCell ref="I5133:L5133"/>
    <mergeCell ref="M5133:P5133"/>
    <mergeCell ref="Q5133:R5133"/>
    <mergeCell ref="S5133:T5133"/>
    <mergeCell ref="U5133:V5133"/>
    <mergeCell ref="W5133:X5133"/>
    <mergeCell ref="Y5133:Z5133"/>
    <mergeCell ref="AA5133:AB5133"/>
    <mergeCell ref="AC5133:AD5133"/>
    <mergeCell ref="I5134:L5134"/>
    <mergeCell ref="M5134:P5134"/>
    <mergeCell ref="Q5134:R5134"/>
    <mergeCell ref="S5134:T5134"/>
    <mergeCell ref="U5134:V5134"/>
    <mergeCell ref="W5134:X5134"/>
    <mergeCell ref="Y5134:Z5134"/>
    <mergeCell ref="AA5134:AB5134"/>
    <mergeCell ref="AC5134:AD5134"/>
    <mergeCell ref="I5135:L5135"/>
    <mergeCell ref="M5135:P5135"/>
    <mergeCell ref="Q5135:R5135"/>
    <mergeCell ref="S5135:T5135"/>
    <mergeCell ref="U5135:V5135"/>
    <mergeCell ref="W5135:X5135"/>
    <mergeCell ref="Y5135:Z5135"/>
    <mergeCell ref="AA5135:AB5135"/>
    <mergeCell ref="AC5135:AD5135"/>
    <mergeCell ref="I5136:L5136"/>
    <mergeCell ref="M5136:P5136"/>
    <mergeCell ref="Q5136:R5136"/>
    <mergeCell ref="S5136:T5136"/>
    <mergeCell ref="U5136:V5136"/>
    <mergeCell ref="C5129:D5129"/>
    <mergeCell ref="C5130:D5130"/>
    <mergeCell ref="C5131:D5131"/>
    <mergeCell ref="C5132:D5132"/>
    <mergeCell ref="E5129:H5129"/>
    <mergeCell ref="E5130:H5130"/>
    <mergeCell ref="E5131:H5131"/>
    <mergeCell ref="E5132:H5132"/>
    <mergeCell ref="I5125:L5125"/>
    <mergeCell ref="M5125:P5125"/>
    <mergeCell ref="Q5125:R5125"/>
    <mergeCell ref="S5125:T5125"/>
    <mergeCell ref="U5125:V5125"/>
    <mergeCell ref="W5125:X5125"/>
    <mergeCell ref="Y5125:Z5125"/>
    <mergeCell ref="AA5125:AB5125"/>
    <mergeCell ref="AC5125:AD5125"/>
    <mergeCell ref="I5126:L5126"/>
    <mergeCell ref="M5126:P5126"/>
    <mergeCell ref="Q5126:R5126"/>
    <mergeCell ref="S5126:T5126"/>
    <mergeCell ref="U5126:V5126"/>
    <mergeCell ref="W5126:X5126"/>
    <mergeCell ref="Y5126:Z5126"/>
    <mergeCell ref="AA5126:AB5126"/>
    <mergeCell ref="AC5126:AD5126"/>
    <mergeCell ref="I5127:L5127"/>
    <mergeCell ref="M5127:P5127"/>
    <mergeCell ref="Q5127:R5127"/>
    <mergeCell ref="S5127:T5127"/>
    <mergeCell ref="U5127:V5127"/>
    <mergeCell ref="W5127:X5127"/>
    <mergeCell ref="Y5127:Z5127"/>
    <mergeCell ref="AA5127:AB5127"/>
    <mergeCell ref="AC5127:AD5127"/>
    <mergeCell ref="I5128:L5128"/>
    <mergeCell ref="M5128:P5128"/>
    <mergeCell ref="Q5128:R5128"/>
    <mergeCell ref="S5128:T5128"/>
    <mergeCell ref="U5128:V5128"/>
    <mergeCell ref="W5128:X5128"/>
    <mergeCell ref="Y5128:Z5128"/>
    <mergeCell ref="AA5128:AB5128"/>
    <mergeCell ref="AC5128:AD5128"/>
    <mergeCell ref="C5125:D5125"/>
    <mergeCell ref="C5126:D5126"/>
    <mergeCell ref="C5127:D5127"/>
    <mergeCell ref="C5128:D5128"/>
    <mergeCell ref="E5125:H5125"/>
    <mergeCell ref="E5126:H5126"/>
    <mergeCell ref="E5127:H5127"/>
    <mergeCell ref="E5128:H5128"/>
    <mergeCell ref="I5129:L5129"/>
    <mergeCell ref="M5129:P5129"/>
    <mergeCell ref="Q5129:R5129"/>
    <mergeCell ref="S5129:T5129"/>
    <mergeCell ref="U5129:V5129"/>
    <mergeCell ref="W5129:X5129"/>
    <mergeCell ref="Y5129:Z5129"/>
    <mergeCell ref="AA5129:AB5129"/>
    <mergeCell ref="AC5129:AD5129"/>
    <mergeCell ref="I5130:L5130"/>
    <mergeCell ref="M5130:P5130"/>
    <mergeCell ref="Q5130:R5130"/>
    <mergeCell ref="S5121:T5121"/>
    <mergeCell ref="U5121:V5121"/>
    <mergeCell ref="W5121:X5121"/>
    <mergeCell ref="Y5121:Z5121"/>
    <mergeCell ref="AA5121:AB5121"/>
    <mergeCell ref="AC5121:AD5121"/>
    <mergeCell ref="I5122:L5122"/>
    <mergeCell ref="M5122:P5122"/>
    <mergeCell ref="Q5122:R5122"/>
    <mergeCell ref="S5122:T5122"/>
    <mergeCell ref="U5122:V5122"/>
    <mergeCell ref="W5122:X5122"/>
    <mergeCell ref="Y5122:Z5122"/>
    <mergeCell ref="AA5122:AB5122"/>
    <mergeCell ref="AC5122:AD5122"/>
    <mergeCell ref="I5123:L5123"/>
    <mergeCell ref="M5123:P5123"/>
    <mergeCell ref="Q5123:R5123"/>
    <mergeCell ref="S5123:T5123"/>
    <mergeCell ref="U5123:V5123"/>
    <mergeCell ref="W5123:X5123"/>
    <mergeCell ref="Y5123:Z5123"/>
    <mergeCell ref="AA5123:AB5123"/>
    <mergeCell ref="AC5123:AD5123"/>
    <mergeCell ref="I5124:L5124"/>
    <mergeCell ref="M5124:P5124"/>
    <mergeCell ref="Q5124:R5124"/>
    <mergeCell ref="S5124:T5124"/>
    <mergeCell ref="U5124:V5124"/>
    <mergeCell ref="W5124:X5124"/>
    <mergeCell ref="Y5124:Z5124"/>
    <mergeCell ref="AA5124:AB5124"/>
    <mergeCell ref="AC5124:AD5124"/>
    <mergeCell ref="I5116:L5116"/>
    <mergeCell ref="M5116:P5116"/>
    <mergeCell ref="Q5116:R5116"/>
    <mergeCell ref="S5116:T5116"/>
    <mergeCell ref="U5116:V5116"/>
    <mergeCell ref="W5116:X5116"/>
    <mergeCell ref="Y5116:Z5116"/>
    <mergeCell ref="AA5116:AB5116"/>
    <mergeCell ref="AC5116:AD5116"/>
    <mergeCell ref="C5121:D5121"/>
    <mergeCell ref="C5122:D5122"/>
    <mergeCell ref="C5123:D5123"/>
    <mergeCell ref="C5124:D5124"/>
    <mergeCell ref="E5121:H5121"/>
    <mergeCell ref="E5122:H5122"/>
    <mergeCell ref="E5123:H5123"/>
    <mergeCell ref="E5124:H5124"/>
    <mergeCell ref="I5117:L5117"/>
    <mergeCell ref="M5117:P5117"/>
    <mergeCell ref="Q5117:R5117"/>
    <mergeCell ref="S5117:T5117"/>
    <mergeCell ref="U5117:V5117"/>
    <mergeCell ref="W5117:X5117"/>
    <mergeCell ref="Y5117:Z5117"/>
    <mergeCell ref="AA5117:AB5117"/>
    <mergeCell ref="AC5117:AD5117"/>
    <mergeCell ref="I5118:L5118"/>
    <mergeCell ref="M5118:P5118"/>
    <mergeCell ref="Q5118:R5118"/>
    <mergeCell ref="S5118:T5118"/>
    <mergeCell ref="U5118:V5118"/>
    <mergeCell ref="W5118:X5118"/>
    <mergeCell ref="Y5118:Z5118"/>
    <mergeCell ref="AA5118:AB5118"/>
    <mergeCell ref="AC5118:AD5118"/>
    <mergeCell ref="I5119:L5119"/>
    <mergeCell ref="M5119:P5119"/>
    <mergeCell ref="Q5119:R5119"/>
    <mergeCell ref="S5119:T5119"/>
    <mergeCell ref="U5119:V5119"/>
    <mergeCell ref="W5119:X5119"/>
    <mergeCell ref="Y5119:Z5119"/>
    <mergeCell ref="AA5119:AB5119"/>
    <mergeCell ref="AC5119:AD5119"/>
    <mergeCell ref="I5120:L5120"/>
    <mergeCell ref="M5120:P5120"/>
    <mergeCell ref="Q5120:R5120"/>
    <mergeCell ref="S5120:T5120"/>
    <mergeCell ref="U5120:V5120"/>
    <mergeCell ref="W5120:X5120"/>
    <mergeCell ref="Y5120:Z5120"/>
    <mergeCell ref="AA5120:AB5120"/>
    <mergeCell ref="AC5120:AD5120"/>
    <mergeCell ref="C5117:D5117"/>
    <mergeCell ref="C5118:D5118"/>
    <mergeCell ref="C5119:D5119"/>
    <mergeCell ref="C5120:D5120"/>
    <mergeCell ref="E5117:H5117"/>
    <mergeCell ref="E5118:H5118"/>
    <mergeCell ref="E5119:H5119"/>
    <mergeCell ref="E5120:H5120"/>
    <mergeCell ref="I5121:L5121"/>
    <mergeCell ref="M5121:P5121"/>
    <mergeCell ref="Q5121:R5121"/>
    <mergeCell ref="W5112:X5112"/>
    <mergeCell ref="Y5112:Z5112"/>
    <mergeCell ref="AA5112:AB5112"/>
    <mergeCell ref="AC5112:AD5112"/>
    <mergeCell ref="C5109:D5109"/>
    <mergeCell ref="C5110:D5110"/>
    <mergeCell ref="C5111:D5111"/>
    <mergeCell ref="C5112:D5112"/>
    <mergeCell ref="E5109:H5109"/>
    <mergeCell ref="E5110:H5110"/>
    <mergeCell ref="E5111:H5111"/>
    <mergeCell ref="E5112:H5112"/>
    <mergeCell ref="I5113:L5113"/>
    <mergeCell ref="M5113:P5113"/>
    <mergeCell ref="Q5113:R5113"/>
    <mergeCell ref="S5113:T5113"/>
    <mergeCell ref="U5113:V5113"/>
    <mergeCell ref="W5113:X5113"/>
    <mergeCell ref="Y5113:Z5113"/>
    <mergeCell ref="AA5113:AB5113"/>
    <mergeCell ref="AC5113:AD5113"/>
    <mergeCell ref="I5114:L5114"/>
    <mergeCell ref="M5114:P5114"/>
    <mergeCell ref="Q5114:R5114"/>
    <mergeCell ref="S5114:T5114"/>
    <mergeCell ref="U5114:V5114"/>
    <mergeCell ref="W5114:X5114"/>
    <mergeCell ref="Y5114:Z5114"/>
    <mergeCell ref="AA5114:AB5114"/>
    <mergeCell ref="AC5114:AD5114"/>
    <mergeCell ref="I5115:L5115"/>
    <mergeCell ref="M5115:P5115"/>
    <mergeCell ref="Q5115:R5115"/>
    <mergeCell ref="S5115:T5115"/>
    <mergeCell ref="U5115:V5115"/>
    <mergeCell ref="W5115:X5115"/>
    <mergeCell ref="Y5115:Z5115"/>
    <mergeCell ref="AA5115:AB5115"/>
    <mergeCell ref="AC5115:AD5115"/>
    <mergeCell ref="S5106:T5106"/>
    <mergeCell ref="U5106:V5106"/>
    <mergeCell ref="W5106:X5106"/>
    <mergeCell ref="Y5106:Z5106"/>
    <mergeCell ref="AA5106:AB5106"/>
    <mergeCell ref="AC5106:AD5106"/>
    <mergeCell ref="I5107:L5107"/>
    <mergeCell ref="M5107:P5107"/>
    <mergeCell ref="Q5107:R5107"/>
    <mergeCell ref="S5107:T5107"/>
    <mergeCell ref="U5107:V5107"/>
    <mergeCell ref="W5107:X5107"/>
    <mergeCell ref="Y5107:Z5107"/>
    <mergeCell ref="AA5107:AB5107"/>
    <mergeCell ref="AC5107:AD5107"/>
    <mergeCell ref="I5108:L5108"/>
    <mergeCell ref="M5108:P5108"/>
    <mergeCell ref="Q5108:R5108"/>
    <mergeCell ref="S5108:T5108"/>
    <mergeCell ref="U5108:V5108"/>
    <mergeCell ref="W5108:X5108"/>
    <mergeCell ref="Y5108:Z5108"/>
    <mergeCell ref="AA5108:AB5108"/>
    <mergeCell ref="AC5108:AD5108"/>
    <mergeCell ref="C5113:D5113"/>
    <mergeCell ref="C5114:D5114"/>
    <mergeCell ref="C5115:D5115"/>
    <mergeCell ref="C5116:D5116"/>
    <mergeCell ref="E5113:H5113"/>
    <mergeCell ref="E5114:H5114"/>
    <mergeCell ref="E5115:H5115"/>
    <mergeCell ref="E5116:H5116"/>
    <mergeCell ref="I5109:L5109"/>
    <mergeCell ref="M5109:P5109"/>
    <mergeCell ref="Q5109:R5109"/>
    <mergeCell ref="S5109:T5109"/>
    <mergeCell ref="U5109:V5109"/>
    <mergeCell ref="W5109:X5109"/>
    <mergeCell ref="Y5109:Z5109"/>
    <mergeCell ref="AA5109:AB5109"/>
    <mergeCell ref="AC5109:AD5109"/>
    <mergeCell ref="I5110:L5110"/>
    <mergeCell ref="M5110:P5110"/>
    <mergeCell ref="Q5110:R5110"/>
    <mergeCell ref="S5110:T5110"/>
    <mergeCell ref="U5110:V5110"/>
    <mergeCell ref="W5110:X5110"/>
    <mergeCell ref="Y5110:Z5110"/>
    <mergeCell ref="AA5110:AB5110"/>
    <mergeCell ref="AC5110:AD5110"/>
    <mergeCell ref="I5111:L5111"/>
    <mergeCell ref="M5111:P5111"/>
    <mergeCell ref="Q5111:R5111"/>
    <mergeCell ref="S5111:T5111"/>
    <mergeCell ref="U5111:V5111"/>
    <mergeCell ref="W5111:X5111"/>
    <mergeCell ref="Y5111:Z5111"/>
    <mergeCell ref="AA5111:AB5111"/>
    <mergeCell ref="AC5111:AD5111"/>
    <mergeCell ref="I5112:L5112"/>
    <mergeCell ref="M5112:P5112"/>
    <mergeCell ref="Q5112:R5112"/>
    <mergeCell ref="S5112:T5112"/>
    <mergeCell ref="U5112:V5112"/>
    <mergeCell ref="C5105:D5105"/>
    <mergeCell ref="C5106:D5106"/>
    <mergeCell ref="C5107:D5107"/>
    <mergeCell ref="C5108:D5108"/>
    <mergeCell ref="E5105:H5105"/>
    <mergeCell ref="E5106:H5106"/>
    <mergeCell ref="E5107:H5107"/>
    <mergeCell ref="E5108:H5108"/>
    <mergeCell ref="I5101:L5101"/>
    <mergeCell ref="M5101:P5101"/>
    <mergeCell ref="Q5101:R5101"/>
    <mergeCell ref="S5101:T5101"/>
    <mergeCell ref="U5101:V5101"/>
    <mergeCell ref="W5101:X5101"/>
    <mergeCell ref="Y5101:Z5101"/>
    <mergeCell ref="AA5101:AB5101"/>
    <mergeCell ref="AC5101:AD5101"/>
    <mergeCell ref="I5102:L5102"/>
    <mergeCell ref="M5102:P5102"/>
    <mergeCell ref="Q5102:R5102"/>
    <mergeCell ref="S5102:T5102"/>
    <mergeCell ref="U5102:V5102"/>
    <mergeCell ref="W5102:X5102"/>
    <mergeCell ref="Y5102:Z5102"/>
    <mergeCell ref="AA5102:AB5102"/>
    <mergeCell ref="AC5102:AD5102"/>
    <mergeCell ref="I5103:L5103"/>
    <mergeCell ref="M5103:P5103"/>
    <mergeCell ref="Q5103:R5103"/>
    <mergeCell ref="S5103:T5103"/>
    <mergeCell ref="U5103:V5103"/>
    <mergeCell ref="W5103:X5103"/>
    <mergeCell ref="Y5103:Z5103"/>
    <mergeCell ref="AA5103:AB5103"/>
    <mergeCell ref="AC5103:AD5103"/>
    <mergeCell ref="I5104:L5104"/>
    <mergeCell ref="M5104:P5104"/>
    <mergeCell ref="Q5104:R5104"/>
    <mergeCell ref="S5104:T5104"/>
    <mergeCell ref="U5104:V5104"/>
    <mergeCell ref="W5104:X5104"/>
    <mergeCell ref="Y5104:Z5104"/>
    <mergeCell ref="AA5104:AB5104"/>
    <mergeCell ref="AC5104:AD5104"/>
    <mergeCell ref="C5101:D5101"/>
    <mergeCell ref="C5102:D5102"/>
    <mergeCell ref="C5103:D5103"/>
    <mergeCell ref="C5104:D5104"/>
    <mergeCell ref="E5101:H5101"/>
    <mergeCell ref="E5102:H5102"/>
    <mergeCell ref="E5103:H5103"/>
    <mergeCell ref="E5104:H5104"/>
    <mergeCell ref="I5105:L5105"/>
    <mergeCell ref="M5105:P5105"/>
    <mergeCell ref="Q5105:R5105"/>
    <mergeCell ref="S5105:T5105"/>
    <mergeCell ref="U5105:V5105"/>
    <mergeCell ref="W5105:X5105"/>
    <mergeCell ref="Y5105:Z5105"/>
    <mergeCell ref="AA5105:AB5105"/>
    <mergeCell ref="AC5105:AD5105"/>
    <mergeCell ref="I5106:L5106"/>
    <mergeCell ref="M5106:P5106"/>
    <mergeCell ref="Q5106:R5106"/>
    <mergeCell ref="S5097:T5097"/>
    <mergeCell ref="U5097:V5097"/>
    <mergeCell ref="W5097:X5097"/>
    <mergeCell ref="Y5097:Z5097"/>
    <mergeCell ref="AA5097:AB5097"/>
    <mergeCell ref="AC5097:AD5097"/>
    <mergeCell ref="I5098:L5098"/>
    <mergeCell ref="M5098:P5098"/>
    <mergeCell ref="Q5098:R5098"/>
    <mergeCell ref="S5098:T5098"/>
    <mergeCell ref="U5098:V5098"/>
    <mergeCell ref="W5098:X5098"/>
    <mergeCell ref="Y5098:Z5098"/>
    <mergeCell ref="AA5098:AB5098"/>
    <mergeCell ref="AC5098:AD5098"/>
    <mergeCell ref="I5099:L5099"/>
    <mergeCell ref="M5099:P5099"/>
    <mergeCell ref="Q5099:R5099"/>
    <mergeCell ref="S5099:T5099"/>
    <mergeCell ref="U5099:V5099"/>
    <mergeCell ref="W5099:X5099"/>
    <mergeCell ref="Y5099:Z5099"/>
    <mergeCell ref="AA5099:AB5099"/>
    <mergeCell ref="AC5099:AD5099"/>
    <mergeCell ref="I5100:L5100"/>
    <mergeCell ref="M5100:P5100"/>
    <mergeCell ref="Q5100:R5100"/>
    <mergeCell ref="S5100:T5100"/>
    <mergeCell ref="U5100:V5100"/>
    <mergeCell ref="W5100:X5100"/>
    <mergeCell ref="Y5100:Z5100"/>
    <mergeCell ref="AA5100:AB5100"/>
    <mergeCell ref="AC5100:AD5100"/>
    <mergeCell ref="I5092:L5092"/>
    <mergeCell ref="M5092:P5092"/>
    <mergeCell ref="Q5092:R5092"/>
    <mergeCell ref="S5092:T5092"/>
    <mergeCell ref="U5092:V5092"/>
    <mergeCell ref="W5092:X5092"/>
    <mergeCell ref="Y5092:Z5092"/>
    <mergeCell ref="AA5092:AB5092"/>
    <mergeCell ref="AC5092:AD5092"/>
    <mergeCell ref="C5097:D5097"/>
    <mergeCell ref="C5098:D5098"/>
    <mergeCell ref="C5099:D5099"/>
    <mergeCell ref="C5100:D5100"/>
    <mergeCell ref="E5097:H5097"/>
    <mergeCell ref="E5098:H5098"/>
    <mergeCell ref="E5099:H5099"/>
    <mergeCell ref="E5100:H5100"/>
    <mergeCell ref="I5093:L5093"/>
    <mergeCell ref="M5093:P5093"/>
    <mergeCell ref="Q5093:R5093"/>
    <mergeCell ref="S5093:T5093"/>
    <mergeCell ref="U5093:V5093"/>
    <mergeCell ref="W5093:X5093"/>
    <mergeCell ref="Y5093:Z5093"/>
    <mergeCell ref="AA5093:AB5093"/>
    <mergeCell ref="AC5093:AD5093"/>
    <mergeCell ref="I5094:L5094"/>
    <mergeCell ref="M5094:P5094"/>
    <mergeCell ref="Q5094:R5094"/>
    <mergeCell ref="S5094:T5094"/>
    <mergeCell ref="U5094:V5094"/>
    <mergeCell ref="W5094:X5094"/>
    <mergeCell ref="Y5094:Z5094"/>
    <mergeCell ref="AA5094:AB5094"/>
    <mergeCell ref="AC5094:AD5094"/>
    <mergeCell ref="I5095:L5095"/>
    <mergeCell ref="M5095:P5095"/>
    <mergeCell ref="Q5095:R5095"/>
    <mergeCell ref="S5095:T5095"/>
    <mergeCell ref="U5095:V5095"/>
    <mergeCell ref="W5095:X5095"/>
    <mergeCell ref="Y5095:Z5095"/>
    <mergeCell ref="AA5095:AB5095"/>
    <mergeCell ref="AC5095:AD5095"/>
    <mergeCell ref="I5096:L5096"/>
    <mergeCell ref="M5096:P5096"/>
    <mergeCell ref="Q5096:R5096"/>
    <mergeCell ref="S5096:T5096"/>
    <mergeCell ref="U5096:V5096"/>
    <mergeCell ref="W5096:X5096"/>
    <mergeCell ref="Y5096:Z5096"/>
    <mergeCell ref="AA5096:AB5096"/>
    <mergeCell ref="AC5096:AD5096"/>
    <mergeCell ref="C5093:D5093"/>
    <mergeCell ref="C5094:D5094"/>
    <mergeCell ref="C5095:D5095"/>
    <mergeCell ref="C5096:D5096"/>
    <mergeCell ref="E5093:H5093"/>
    <mergeCell ref="E5094:H5094"/>
    <mergeCell ref="E5095:H5095"/>
    <mergeCell ref="E5096:H5096"/>
    <mergeCell ref="I5097:L5097"/>
    <mergeCell ref="M5097:P5097"/>
    <mergeCell ref="Q5097:R5097"/>
    <mergeCell ref="W5088:X5088"/>
    <mergeCell ref="Y5088:Z5088"/>
    <mergeCell ref="AA5088:AB5088"/>
    <mergeCell ref="AC5088:AD5088"/>
    <mergeCell ref="C5085:D5085"/>
    <mergeCell ref="C5086:D5086"/>
    <mergeCell ref="C5087:D5087"/>
    <mergeCell ref="C5088:D5088"/>
    <mergeCell ref="E5085:H5085"/>
    <mergeCell ref="E5086:H5086"/>
    <mergeCell ref="E5087:H5087"/>
    <mergeCell ref="E5088:H5088"/>
    <mergeCell ref="I5089:L5089"/>
    <mergeCell ref="M5089:P5089"/>
    <mergeCell ref="Q5089:R5089"/>
    <mergeCell ref="S5089:T5089"/>
    <mergeCell ref="U5089:V5089"/>
    <mergeCell ref="W5089:X5089"/>
    <mergeCell ref="Y5089:Z5089"/>
    <mergeCell ref="AA5089:AB5089"/>
    <mergeCell ref="AC5089:AD5089"/>
    <mergeCell ref="I5090:L5090"/>
    <mergeCell ref="M5090:P5090"/>
    <mergeCell ref="Q5090:R5090"/>
    <mergeCell ref="S5090:T5090"/>
    <mergeCell ref="U5090:V5090"/>
    <mergeCell ref="W5090:X5090"/>
    <mergeCell ref="Y5090:Z5090"/>
    <mergeCell ref="AA5090:AB5090"/>
    <mergeCell ref="AC5090:AD5090"/>
    <mergeCell ref="I5091:L5091"/>
    <mergeCell ref="M5091:P5091"/>
    <mergeCell ref="Q5091:R5091"/>
    <mergeCell ref="S5091:T5091"/>
    <mergeCell ref="U5091:V5091"/>
    <mergeCell ref="W5091:X5091"/>
    <mergeCell ref="Y5091:Z5091"/>
    <mergeCell ref="AA5091:AB5091"/>
    <mergeCell ref="AC5091:AD5091"/>
    <mergeCell ref="S5082:T5082"/>
    <mergeCell ref="U5082:V5082"/>
    <mergeCell ref="W5082:X5082"/>
    <mergeCell ref="Y5082:Z5082"/>
    <mergeCell ref="AA5082:AB5082"/>
    <mergeCell ref="AC5082:AD5082"/>
    <mergeCell ref="I5083:L5083"/>
    <mergeCell ref="M5083:P5083"/>
    <mergeCell ref="Q5083:R5083"/>
    <mergeCell ref="S5083:T5083"/>
    <mergeCell ref="U5083:V5083"/>
    <mergeCell ref="W5083:X5083"/>
    <mergeCell ref="Y5083:Z5083"/>
    <mergeCell ref="AA5083:AB5083"/>
    <mergeCell ref="AC5083:AD5083"/>
    <mergeCell ref="I5084:L5084"/>
    <mergeCell ref="M5084:P5084"/>
    <mergeCell ref="Q5084:R5084"/>
    <mergeCell ref="S5084:T5084"/>
    <mergeCell ref="U5084:V5084"/>
    <mergeCell ref="W5084:X5084"/>
    <mergeCell ref="Y5084:Z5084"/>
    <mergeCell ref="AA5084:AB5084"/>
    <mergeCell ref="AC5084:AD5084"/>
    <mergeCell ref="C5089:D5089"/>
    <mergeCell ref="C5090:D5090"/>
    <mergeCell ref="C5091:D5091"/>
    <mergeCell ref="C5092:D5092"/>
    <mergeCell ref="E5089:H5089"/>
    <mergeCell ref="E5090:H5090"/>
    <mergeCell ref="E5091:H5091"/>
    <mergeCell ref="E5092:H5092"/>
    <mergeCell ref="I5085:L5085"/>
    <mergeCell ref="M5085:P5085"/>
    <mergeCell ref="Q5085:R5085"/>
    <mergeCell ref="S5085:T5085"/>
    <mergeCell ref="U5085:V5085"/>
    <mergeCell ref="W5085:X5085"/>
    <mergeCell ref="Y5085:Z5085"/>
    <mergeCell ref="AA5085:AB5085"/>
    <mergeCell ref="AC5085:AD5085"/>
    <mergeCell ref="I5086:L5086"/>
    <mergeCell ref="M5086:P5086"/>
    <mergeCell ref="Q5086:R5086"/>
    <mergeCell ref="S5086:T5086"/>
    <mergeCell ref="U5086:V5086"/>
    <mergeCell ref="W5086:X5086"/>
    <mergeCell ref="Y5086:Z5086"/>
    <mergeCell ref="AA5086:AB5086"/>
    <mergeCell ref="AC5086:AD5086"/>
    <mergeCell ref="I5087:L5087"/>
    <mergeCell ref="M5087:P5087"/>
    <mergeCell ref="Q5087:R5087"/>
    <mergeCell ref="S5087:T5087"/>
    <mergeCell ref="U5087:V5087"/>
    <mergeCell ref="W5087:X5087"/>
    <mergeCell ref="Y5087:Z5087"/>
    <mergeCell ref="AA5087:AB5087"/>
    <mergeCell ref="AC5087:AD5087"/>
    <mergeCell ref="I5088:L5088"/>
    <mergeCell ref="M5088:P5088"/>
    <mergeCell ref="Q5088:R5088"/>
    <mergeCell ref="S5088:T5088"/>
    <mergeCell ref="U5088:V5088"/>
    <mergeCell ref="C5081:D5081"/>
    <mergeCell ref="C5082:D5082"/>
    <mergeCell ref="C5083:D5083"/>
    <mergeCell ref="C5084:D5084"/>
    <mergeCell ref="E5081:H5081"/>
    <mergeCell ref="E5082:H5082"/>
    <mergeCell ref="E5083:H5083"/>
    <mergeCell ref="E5084:H5084"/>
    <mergeCell ref="I5077:L5077"/>
    <mergeCell ref="M5077:P5077"/>
    <mergeCell ref="Q5077:R5077"/>
    <mergeCell ref="S5077:T5077"/>
    <mergeCell ref="U5077:V5077"/>
    <mergeCell ref="W5077:X5077"/>
    <mergeCell ref="Y5077:Z5077"/>
    <mergeCell ref="AA5077:AB5077"/>
    <mergeCell ref="AC5077:AD5077"/>
    <mergeCell ref="I5078:L5078"/>
    <mergeCell ref="M5078:P5078"/>
    <mergeCell ref="Q5078:R5078"/>
    <mergeCell ref="S5078:T5078"/>
    <mergeCell ref="U5078:V5078"/>
    <mergeCell ref="W5078:X5078"/>
    <mergeCell ref="Y5078:Z5078"/>
    <mergeCell ref="AA5078:AB5078"/>
    <mergeCell ref="AC5078:AD5078"/>
    <mergeCell ref="I5079:L5079"/>
    <mergeCell ref="M5079:P5079"/>
    <mergeCell ref="Q5079:R5079"/>
    <mergeCell ref="S5079:T5079"/>
    <mergeCell ref="U5079:V5079"/>
    <mergeCell ref="W5079:X5079"/>
    <mergeCell ref="Y5079:Z5079"/>
    <mergeCell ref="AA5079:AB5079"/>
    <mergeCell ref="AC5079:AD5079"/>
    <mergeCell ref="I5080:L5080"/>
    <mergeCell ref="M5080:P5080"/>
    <mergeCell ref="Q5080:R5080"/>
    <mergeCell ref="S5080:T5080"/>
    <mergeCell ref="U5080:V5080"/>
    <mergeCell ref="W5080:X5080"/>
    <mergeCell ref="Y5080:Z5080"/>
    <mergeCell ref="AA5080:AB5080"/>
    <mergeCell ref="AC5080:AD5080"/>
    <mergeCell ref="C5077:D5077"/>
    <mergeCell ref="C5078:D5078"/>
    <mergeCell ref="C5079:D5079"/>
    <mergeCell ref="C5080:D5080"/>
    <mergeCell ref="E5077:H5077"/>
    <mergeCell ref="E5078:H5078"/>
    <mergeCell ref="E5079:H5079"/>
    <mergeCell ref="E5080:H5080"/>
    <mergeCell ref="I5081:L5081"/>
    <mergeCell ref="M5081:P5081"/>
    <mergeCell ref="Q5081:R5081"/>
    <mergeCell ref="S5081:T5081"/>
    <mergeCell ref="U5081:V5081"/>
    <mergeCell ref="W5081:X5081"/>
    <mergeCell ref="Y5081:Z5081"/>
    <mergeCell ref="AA5081:AB5081"/>
    <mergeCell ref="AC5081:AD5081"/>
    <mergeCell ref="I5082:L5082"/>
    <mergeCell ref="M5082:P5082"/>
    <mergeCell ref="Q5082:R5082"/>
    <mergeCell ref="S5073:T5073"/>
    <mergeCell ref="U5073:V5073"/>
    <mergeCell ref="W5073:X5073"/>
    <mergeCell ref="Y5073:Z5073"/>
    <mergeCell ref="AA5073:AB5073"/>
    <mergeCell ref="AC5073:AD5073"/>
    <mergeCell ref="I5074:L5074"/>
    <mergeCell ref="M5074:P5074"/>
    <mergeCell ref="Q5074:R5074"/>
    <mergeCell ref="S5074:T5074"/>
    <mergeCell ref="U5074:V5074"/>
    <mergeCell ref="W5074:X5074"/>
    <mergeCell ref="Y5074:Z5074"/>
    <mergeCell ref="AA5074:AB5074"/>
    <mergeCell ref="AC5074:AD5074"/>
    <mergeCell ref="I5075:L5075"/>
    <mergeCell ref="M5075:P5075"/>
    <mergeCell ref="Q5075:R5075"/>
    <mergeCell ref="S5075:T5075"/>
    <mergeCell ref="U5075:V5075"/>
    <mergeCell ref="W5075:X5075"/>
    <mergeCell ref="Y5075:Z5075"/>
    <mergeCell ref="AA5075:AB5075"/>
    <mergeCell ref="AC5075:AD5075"/>
    <mergeCell ref="I5076:L5076"/>
    <mergeCell ref="M5076:P5076"/>
    <mergeCell ref="Q5076:R5076"/>
    <mergeCell ref="S5076:T5076"/>
    <mergeCell ref="U5076:V5076"/>
    <mergeCell ref="W5076:X5076"/>
    <mergeCell ref="Y5076:Z5076"/>
    <mergeCell ref="AA5076:AB5076"/>
    <mergeCell ref="AC5076:AD5076"/>
    <mergeCell ref="I5068:L5068"/>
    <mergeCell ref="M5068:P5068"/>
    <mergeCell ref="Q5068:R5068"/>
    <mergeCell ref="S5068:T5068"/>
    <mergeCell ref="U5068:V5068"/>
    <mergeCell ref="W5068:X5068"/>
    <mergeCell ref="Y5068:Z5068"/>
    <mergeCell ref="AA5068:AB5068"/>
    <mergeCell ref="AC5068:AD5068"/>
    <mergeCell ref="C5073:D5073"/>
    <mergeCell ref="C5074:D5074"/>
    <mergeCell ref="C5075:D5075"/>
    <mergeCell ref="C5076:D5076"/>
    <mergeCell ref="E5073:H5073"/>
    <mergeCell ref="E5074:H5074"/>
    <mergeCell ref="E5075:H5075"/>
    <mergeCell ref="E5076:H5076"/>
    <mergeCell ref="I5069:L5069"/>
    <mergeCell ref="M5069:P5069"/>
    <mergeCell ref="Q5069:R5069"/>
    <mergeCell ref="S5069:T5069"/>
    <mergeCell ref="U5069:V5069"/>
    <mergeCell ref="W5069:X5069"/>
    <mergeCell ref="Y5069:Z5069"/>
    <mergeCell ref="AA5069:AB5069"/>
    <mergeCell ref="AC5069:AD5069"/>
    <mergeCell ref="I5070:L5070"/>
    <mergeCell ref="M5070:P5070"/>
    <mergeCell ref="Q5070:R5070"/>
    <mergeCell ref="S5070:T5070"/>
    <mergeCell ref="U5070:V5070"/>
    <mergeCell ref="W5070:X5070"/>
    <mergeCell ref="Y5070:Z5070"/>
    <mergeCell ref="AA5070:AB5070"/>
    <mergeCell ref="AC5070:AD5070"/>
    <mergeCell ref="I5071:L5071"/>
    <mergeCell ref="M5071:P5071"/>
    <mergeCell ref="Q5071:R5071"/>
    <mergeCell ref="S5071:T5071"/>
    <mergeCell ref="U5071:V5071"/>
    <mergeCell ref="W5071:X5071"/>
    <mergeCell ref="Y5071:Z5071"/>
    <mergeCell ref="AA5071:AB5071"/>
    <mergeCell ref="AC5071:AD5071"/>
    <mergeCell ref="I5072:L5072"/>
    <mergeCell ref="M5072:P5072"/>
    <mergeCell ref="Q5072:R5072"/>
    <mergeCell ref="S5072:T5072"/>
    <mergeCell ref="U5072:V5072"/>
    <mergeCell ref="W5072:X5072"/>
    <mergeCell ref="Y5072:Z5072"/>
    <mergeCell ref="AA5072:AB5072"/>
    <mergeCell ref="AC5072:AD5072"/>
    <mergeCell ref="C5069:D5069"/>
    <mergeCell ref="C5070:D5070"/>
    <mergeCell ref="C5071:D5071"/>
    <mergeCell ref="C5072:D5072"/>
    <mergeCell ref="E5069:H5069"/>
    <mergeCell ref="E5070:H5070"/>
    <mergeCell ref="E5071:H5071"/>
    <mergeCell ref="E5072:H5072"/>
    <mergeCell ref="I5073:L5073"/>
    <mergeCell ref="M5073:P5073"/>
    <mergeCell ref="Q5073:R5073"/>
    <mergeCell ref="W5064:X5064"/>
    <mergeCell ref="Y5064:Z5064"/>
    <mergeCell ref="AA5064:AB5064"/>
    <mergeCell ref="AC5064:AD5064"/>
    <mergeCell ref="C5061:D5061"/>
    <mergeCell ref="C5062:D5062"/>
    <mergeCell ref="C5063:D5063"/>
    <mergeCell ref="C5064:D5064"/>
    <mergeCell ref="E5061:H5061"/>
    <mergeCell ref="E5062:H5062"/>
    <mergeCell ref="E5063:H5063"/>
    <mergeCell ref="E5064:H5064"/>
    <mergeCell ref="I5065:L5065"/>
    <mergeCell ref="M5065:P5065"/>
    <mergeCell ref="Q5065:R5065"/>
    <mergeCell ref="S5065:T5065"/>
    <mergeCell ref="U5065:V5065"/>
    <mergeCell ref="W5065:X5065"/>
    <mergeCell ref="Y5065:Z5065"/>
    <mergeCell ref="AA5065:AB5065"/>
    <mergeCell ref="AC5065:AD5065"/>
    <mergeCell ref="I5066:L5066"/>
    <mergeCell ref="M5066:P5066"/>
    <mergeCell ref="Q5066:R5066"/>
    <mergeCell ref="S5066:T5066"/>
    <mergeCell ref="U5066:V5066"/>
    <mergeCell ref="W5066:X5066"/>
    <mergeCell ref="Y5066:Z5066"/>
    <mergeCell ref="AA5066:AB5066"/>
    <mergeCell ref="AC5066:AD5066"/>
    <mergeCell ref="I5067:L5067"/>
    <mergeCell ref="M5067:P5067"/>
    <mergeCell ref="Q5067:R5067"/>
    <mergeCell ref="S5067:T5067"/>
    <mergeCell ref="U5067:V5067"/>
    <mergeCell ref="W5067:X5067"/>
    <mergeCell ref="Y5067:Z5067"/>
    <mergeCell ref="AA5067:AB5067"/>
    <mergeCell ref="AC5067:AD5067"/>
    <mergeCell ref="S5058:T5058"/>
    <mergeCell ref="U5058:V5058"/>
    <mergeCell ref="W5058:X5058"/>
    <mergeCell ref="Y5058:Z5058"/>
    <mergeCell ref="AA5058:AB5058"/>
    <mergeCell ref="AC5058:AD5058"/>
    <mergeCell ref="I5059:L5059"/>
    <mergeCell ref="M5059:P5059"/>
    <mergeCell ref="Q5059:R5059"/>
    <mergeCell ref="S5059:T5059"/>
    <mergeCell ref="U5059:V5059"/>
    <mergeCell ref="W5059:X5059"/>
    <mergeCell ref="Y5059:Z5059"/>
    <mergeCell ref="AA5059:AB5059"/>
    <mergeCell ref="AC5059:AD5059"/>
    <mergeCell ref="I5060:L5060"/>
    <mergeCell ref="M5060:P5060"/>
    <mergeCell ref="Q5060:R5060"/>
    <mergeCell ref="S5060:T5060"/>
    <mergeCell ref="U5060:V5060"/>
    <mergeCell ref="W5060:X5060"/>
    <mergeCell ref="Y5060:Z5060"/>
    <mergeCell ref="AA5060:AB5060"/>
    <mergeCell ref="AC5060:AD5060"/>
    <mergeCell ref="C5065:D5065"/>
    <mergeCell ref="C5066:D5066"/>
    <mergeCell ref="C5067:D5067"/>
    <mergeCell ref="C5068:D5068"/>
    <mergeCell ref="E5065:H5065"/>
    <mergeCell ref="E5066:H5066"/>
    <mergeCell ref="E5067:H5067"/>
    <mergeCell ref="E5068:H5068"/>
    <mergeCell ref="I5061:L5061"/>
    <mergeCell ref="M5061:P5061"/>
    <mergeCell ref="Q5061:R5061"/>
    <mergeCell ref="S5061:T5061"/>
    <mergeCell ref="U5061:V5061"/>
    <mergeCell ref="W5061:X5061"/>
    <mergeCell ref="Y5061:Z5061"/>
    <mergeCell ref="AA5061:AB5061"/>
    <mergeCell ref="AC5061:AD5061"/>
    <mergeCell ref="I5062:L5062"/>
    <mergeCell ref="M5062:P5062"/>
    <mergeCell ref="Q5062:R5062"/>
    <mergeCell ref="S5062:T5062"/>
    <mergeCell ref="U5062:V5062"/>
    <mergeCell ref="W5062:X5062"/>
    <mergeCell ref="Y5062:Z5062"/>
    <mergeCell ref="AA5062:AB5062"/>
    <mergeCell ref="AC5062:AD5062"/>
    <mergeCell ref="I5063:L5063"/>
    <mergeCell ref="M5063:P5063"/>
    <mergeCell ref="Q5063:R5063"/>
    <mergeCell ref="S5063:T5063"/>
    <mergeCell ref="U5063:V5063"/>
    <mergeCell ref="W5063:X5063"/>
    <mergeCell ref="Y5063:Z5063"/>
    <mergeCell ref="AA5063:AB5063"/>
    <mergeCell ref="AC5063:AD5063"/>
    <mergeCell ref="I5064:L5064"/>
    <mergeCell ref="M5064:P5064"/>
    <mergeCell ref="Q5064:R5064"/>
    <mergeCell ref="S5064:T5064"/>
    <mergeCell ref="U5064:V5064"/>
    <mergeCell ref="C5057:D5057"/>
    <mergeCell ref="C5058:D5058"/>
    <mergeCell ref="C5059:D5059"/>
    <mergeCell ref="C5060:D5060"/>
    <mergeCell ref="E5057:H5057"/>
    <mergeCell ref="E5058:H5058"/>
    <mergeCell ref="E5059:H5059"/>
    <mergeCell ref="E5060:H5060"/>
    <mergeCell ref="I5053:L5053"/>
    <mergeCell ref="M5053:P5053"/>
    <mergeCell ref="Q5053:R5053"/>
    <mergeCell ref="S5053:T5053"/>
    <mergeCell ref="U5053:V5053"/>
    <mergeCell ref="W5053:X5053"/>
    <mergeCell ref="Y5053:Z5053"/>
    <mergeCell ref="AA5053:AB5053"/>
    <mergeCell ref="AC5053:AD5053"/>
    <mergeCell ref="I5054:L5054"/>
    <mergeCell ref="M5054:P5054"/>
    <mergeCell ref="Q5054:R5054"/>
    <mergeCell ref="S5054:T5054"/>
    <mergeCell ref="U5054:V5054"/>
    <mergeCell ref="W5054:X5054"/>
    <mergeCell ref="Y5054:Z5054"/>
    <mergeCell ref="AA5054:AB5054"/>
    <mergeCell ref="AC5054:AD5054"/>
    <mergeCell ref="I5055:L5055"/>
    <mergeCell ref="M5055:P5055"/>
    <mergeCell ref="Q5055:R5055"/>
    <mergeCell ref="S5055:T5055"/>
    <mergeCell ref="U5055:V5055"/>
    <mergeCell ref="W5055:X5055"/>
    <mergeCell ref="Y5055:Z5055"/>
    <mergeCell ref="AA5055:AB5055"/>
    <mergeCell ref="AC5055:AD5055"/>
    <mergeCell ref="I5056:L5056"/>
    <mergeCell ref="M5056:P5056"/>
    <mergeCell ref="Q5056:R5056"/>
    <mergeCell ref="S5056:T5056"/>
    <mergeCell ref="U5056:V5056"/>
    <mergeCell ref="W5056:X5056"/>
    <mergeCell ref="Y5056:Z5056"/>
    <mergeCell ref="AA5056:AB5056"/>
    <mergeCell ref="AC5056:AD5056"/>
    <mergeCell ref="C5053:D5053"/>
    <mergeCell ref="C5054:D5054"/>
    <mergeCell ref="C5055:D5055"/>
    <mergeCell ref="C5056:D5056"/>
    <mergeCell ref="E5053:H5053"/>
    <mergeCell ref="E5054:H5054"/>
    <mergeCell ref="E5055:H5055"/>
    <mergeCell ref="E5056:H5056"/>
    <mergeCell ref="I5057:L5057"/>
    <mergeCell ref="M5057:P5057"/>
    <mergeCell ref="Q5057:R5057"/>
    <mergeCell ref="S5057:T5057"/>
    <mergeCell ref="U5057:V5057"/>
    <mergeCell ref="W5057:X5057"/>
    <mergeCell ref="Y5057:Z5057"/>
    <mergeCell ref="AA5057:AB5057"/>
    <mergeCell ref="AC5057:AD5057"/>
    <mergeCell ref="I5058:L5058"/>
    <mergeCell ref="M5058:P5058"/>
    <mergeCell ref="Q5058:R5058"/>
    <mergeCell ref="S5049:T5049"/>
    <mergeCell ref="U5049:V5049"/>
    <mergeCell ref="W5049:X5049"/>
    <mergeCell ref="Y5049:Z5049"/>
    <mergeCell ref="AA5049:AB5049"/>
    <mergeCell ref="AC5049:AD5049"/>
    <mergeCell ref="I5050:L5050"/>
    <mergeCell ref="M5050:P5050"/>
    <mergeCell ref="Q5050:R5050"/>
    <mergeCell ref="S5050:T5050"/>
    <mergeCell ref="U5050:V5050"/>
    <mergeCell ref="W5050:X5050"/>
    <mergeCell ref="Y5050:Z5050"/>
    <mergeCell ref="AA5050:AB5050"/>
    <mergeCell ref="AC5050:AD5050"/>
    <mergeCell ref="I5051:L5051"/>
    <mergeCell ref="M5051:P5051"/>
    <mergeCell ref="Q5051:R5051"/>
    <mergeCell ref="S5051:T5051"/>
    <mergeCell ref="U5051:V5051"/>
    <mergeCell ref="W5051:X5051"/>
    <mergeCell ref="Y5051:Z5051"/>
    <mergeCell ref="AA5051:AB5051"/>
    <mergeCell ref="AC5051:AD5051"/>
    <mergeCell ref="I5052:L5052"/>
    <mergeCell ref="M5052:P5052"/>
    <mergeCell ref="Q5052:R5052"/>
    <mergeCell ref="S5052:T5052"/>
    <mergeCell ref="U5052:V5052"/>
    <mergeCell ref="W5052:X5052"/>
    <mergeCell ref="Y5052:Z5052"/>
    <mergeCell ref="AA5052:AB5052"/>
    <mergeCell ref="AC5052:AD5052"/>
    <mergeCell ref="I5044:L5044"/>
    <mergeCell ref="M5044:P5044"/>
    <mergeCell ref="Q5044:R5044"/>
    <mergeCell ref="S5044:T5044"/>
    <mergeCell ref="U5044:V5044"/>
    <mergeCell ref="W5044:X5044"/>
    <mergeCell ref="Y5044:Z5044"/>
    <mergeCell ref="AA5044:AB5044"/>
    <mergeCell ref="AC5044:AD5044"/>
    <mergeCell ref="C5049:D5049"/>
    <mergeCell ref="C5050:D5050"/>
    <mergeCell ref="C5051:D5051"/>
    <mergeCell ref="C5052:D5052"/>
    <mergeCell ref="E5049:H5049"/>
    <mergeCell ref="E5050:H5050"/>
    <mergeCell ref="E5051:H5051"/>
    <mergeCell ref="E5052:H5052"/>
    <mergeCell ref="I5045:L5045"/>
    <mergeCell ref="M5045:P5045"/>
    <mergeCell ref="Q5045:R5045"/>
    <mergeCell ref="S5045:T5045"/>
    <mergeCell ref="U5045:V5045"/>
    <mergeCell ref="W5045:X5045"/>
    <mergeCell ref="Y5045:Z5045"/>
    <mergeCell ref="AA5045:AB5045"/>
    <mergeCell ref="AC5045:AD5045"/>
    <mergeCell ref="I5046:L5046"/>
    <mergeCell ref="M5046:P5046"/>
    <mergeCell ref="Q5046:R5046"/>
    <mergeCell ref="S5046:T5046"/>
    <mergeCell ref="U5046:V5046"/>
    <mergeCell ref="W5046:X5046"/>
    <mergeCell ref="Y5046:Z5046"/>
    <mergeCell ref="AA5046:AB5046"/>
    <mergeCell ref="AC5046:AD5046"/>
    <mergeCell ref="I5047:L5047"/>
    <mergeCell ref="M5047:P5047"/>
    <mergeCell ref="Q5047:R5047"/>
    <mergeCell ref="S5047:T5047"/>
    <mergeCell ref="U5047:V5047"/>
    <mergeCell ref="W5047:X5047"/>
    <mergeCell ref="Y5047:Z5047"/>
    <mergeCell ref="AA5047:AB5047"/>
    <mergeCell ref="AC5047:AD5047"/>
    <mergeCell ref="I5048:L5048"/>
    <mergeCell ref="M5048:P5048"/>
    <mergeCell ref="Q5048:R5048"/>
    <mergeCell ref="S5048:T5048"/>
    <mergeCell ref="U5048:V5048"/>
    <mergeCell ref="W5048:X5048"/>
    <mergeCell ref="Y5048:Z5048"/>
    <mergeCell ref="AA5048:AB5048"/>
    <mergeCell ref="AC5048:AD5048"/>
    <mergeCell ref="C5045:D5045"/>
    <mergeCell ref="C5046:D5046"/>
    <mergeCell ref="C5047:D5047"/>
    <mergeCell ref="C5048:D5048"/>
    <mergeCell ref="E5045:H5045"/>
    <mergeCell ref="E5046:H5046"/>
    <mergeCell ref="E5047:H5047"/>
    <mergeCell ref="E5048:H5048"/>
    <mergeCell ref="I5049:L5049"/>
    <mergeCell ref="M5049:P5049"/>
    <mergeCell ref="Q5049:R5049"/>
    <mergeCell ref="W5040:X5040"/>
    <mergeCell ref="Y5040:Z5040"/>
    <mergeCell ref="AA5040:AB5040"/>
    <mergeCell ref="AC5040:AD5040"/>
    <mergeCell ref="C5037:D5037"/>
    <mergeCell ref="C5038:D5038"/>
    <mergeCell ref="C5039:D5039"/>
    <mergeCell ref="C5040:D5040"/>
    <mergeCell ref="E5037:H5037"/>
    <mergeCell ref="E5038:H5038"/>
    <mergeCell ref="E5039:H5039"/>
    <mergeCell ref="E5040:H5040"/>
    <mergeCell ref="I5041:L5041"/>
    <mergeCell ref="M5041:P5041"/>
    <mergeCell ref="Q5041:R5041"/>
    <mergeCell ref="S5041:T5041"/>
    <mergeCell ref="U5041:V5041"/>
    <mergeCell ref="W5041:X5041"/>
    <mergeCell ref="Y5041:Z5041"/>
    <mergeCell ref="AA5041:AB5041"/>
    <mergeCell ref="AC5041:AD5041"/>
    <mergeCell ref="I5042:L5042"/>
    <mergeCell ref="M5042:P5042"/>
    <mergeCell ref="Q5042:R5042"/>
    <mergeCell ref="S5042:T5042"/>
    <mergeCell ref="U5042:V5042"/>
    <mergeCell ref="W5042:X5042"/>
    <mergeCell ref="Y5042:Z5042"/>
    <mergeCell ref="AA5042:AB5042"/>
    <mergeCell ref="AC5042:AD5042"/>
    <mergeCell ref="I5043:L5043"/>
    <mergeCell ref="M5043:P5043"/>
    <mergeCell ref="Q5043:R5043"/>
    <mergeCell ref="S5043:T5043"/>
    <mergeCell ref="U5043:V5043"/>
    <mergeCell ref="W5043:X5043"/>
    <mergeCell ref="Y5043:Z5043"/>
    <mergeCell ref="AA5043:AB5043"/>
    <mergeCell ref="AC5043:AD5043"/>
    <mergeCell ref="S5034:T5034"/>
    <mergeCell ref="U5034:V5034"/>
    <mergeCell ref="W5034:X5034"/>
    <mergeCell ref="Y5034:Z5034"/>
    <mergeCell ref="AA5034:AB5034"/>
    <mergeCell ref="AC5034:AD5034"/>
    <mergeCell ref="I5035:L5035"/>
    <mergeCell ref="M5035:P5035"/>
    <mergeCell ref="Q5035:R5035"/>
    <mergeCell ref="S5035:T5035"/>
    <mergeCell ref="U5035:V5035"/>
    <mergeCell ref="W5035:X5035"/>
    <mergeCell ref="Y5035:Z5035"/>
    <mergeCell ref="AA5035:AB5035"/>
    <mergeCell ref="AC5035:AD5035"/>
    <mergeCell ref="I5036:L5036"/>
    <mergeCell ref="M5036:P5036"/>
    <mergeCell ref="Q5036:R5036"/>
    <mergeCell ref="S5036:T5036"/>
    <mergeCell ref="U5036:V5036"/>
    <mergeCell ref="W5036:X5036"/>
    <mergeCell ref="Y5036:Z5036"/>
    <mergeCell ref="AA5036:AB5036"/>
    <mergeCell ref="AC5036:AD5036"/>
    <mergeCell ref="C5041:D5041"/>
    <mergeCell ref="C5042:D5042"/>
    <mergeCell ref="C5043:D5043"/>
    <mergeCell ref="C5044:D5044"/>
    <mergeCell ref="E5041:H5041"/>
    <mergeCell ref="E5042:H5042"/>
    <mergeCell ref="E5043:H5043"/>
    <mergeCell ref="E5044:H5044"/>
    <mergeCell ref="I5037:L5037"/>
    <mergeCell ref="M5037:P5037"/>
    <mergeCell ref="Q5037:R5037"/>
    <mergeCell ref="S5037:T5037"/>
    <mergeCell ref="U5037:V5037"/>
    <mergeCell ref="W5037:X5037"/>
    <mergeCell ref="Y5037:Z5037"/>
    <mergeCell ref="AA5037:AB5037"/>
    <mergeCell ref="AC5037:AD5037"/>
    <mergeCell ref="I5038:L5038"/>
    <mergeCell ref="M5038:P5038"/>
    <mergeCell ref="Q5038:R5038"/>
    <mergeCell ref="S5038:T5038"/>
    <mergeCell ref="U5038:V5038"/>
    <mergeCell ref="W5038:X5038"/>
    <mergeCell ref="Y5038:Z5038"/>
    <mergeCell ref="AA5038:AB5038"/>
    <mergeCell ref="AC5038:AD5038"/>
    <mergeCell ref="I5039:L5039"/>
    <mergeCell ref="M5039:P5039"/>
    <mergeCell ref="Q5039:R5039"/>
    <mergeCell ref="S5039:T5039"/>
    <mergeCell ref="U5039:V5039"/>
    <mergeCell ref="W5039:X5039"/>
    <mergeCell ref="Y5039:Z5039"/>
    <mergeCell ref="AA5039:AB5039"/>
    <mergeCell ref="AC5039:AD5039"/>
    <mergeCell ref="I5040:L5040"/>
    <mergeCell ref="M5040:P5040"/>
    <mergeCell ref="Q5040:R5040"/>
    <mergeCell ref="S5040:T5040"/>
    <mergeCell ref="U5040:V5040"/>
    <mergeCell ref="C5033:D5033"/>
    <mergeCell ref="C5034:D5034"/>
    <mergeCell ref="C5035:D5035"/>
    <mergeCell ref="C5036:D5036"/>
    <mergeCell ref="E5033:H5033"/>
    <mergeCell ref="E5034:H5034"/>
    <mergeCell ref="E5035:H5035"/>
    <mergeCell ref="E5036:H5036"/>
    <mergeCell ref="I5029:L5029"/>
    <mergeCell ref="M5029:P5029"/>
    <mergeCell ref="Q5029:R5029"/>
    <mergeCell ref="S5029:T5029"/>
    <mergeCell ref="U5029:V5029"/>
    <mergeCell ref="W5029:X5029"/>
    <mergeCell ref="Y5029:Z5029"/>
    <mergeCell ref="AA5029:AB5029"/>
    <mergeCell ref="AC5029:AD5029"/>
    <mergeCell ref="I5030:L5030"/>
    <mergeCell ref="M5030:P5030"/>
    <mergeCell ref="Q5030:R5030"/>
    <mergeCell ref="S5030:T5030"/>
    <mergeCell ref="U5030:V5030"/>
    <mergeCell ref="W5030:X5030"/>
    <mergeCell ref="Y5030:Z5030"/>
    <mergeCell ref="AA5030:AB5030"/>
    <mergeCell ref="AC5030:AD5030"/>
    <mergeCell ref="I5031:L5031"/>
    <mergeCell ref="M5031:P5031"/>
    <mergeCell ref="Q5031:R5031"/>
    <mergeCell ref="S5031:T5031"/>
    <mergeCell ref="U5031:V5031"/>
    <mergeCell ref="W5031:X5031"/>
    <mergeCell ref="Y5031:Z5031"/>
    <mergeCell ref="AA5031:AB5031"/>
    <mergeCell ref="AC5031:AD5031"/>
    <mergeCell ref="I5032:L5032"/>
    <mergeCell ref="M5032:P5032"/>
    <mergeCell ref="Q5032:R5032"/>
    <mergeCell ref="S5032:T5032"/>
    <mergeCell ref="U5032:V5032"/>
    <mergeCell ref="W5032:X5032"/>
    <mergeCell ref="Y5032:Z5032"/>
    <mergeCell ref="AA5032:AB5032"/>
    <mergeCell ref="AC5032:AD5032"/>
    <mergeCell ref="C5029:D5029"/>
    <mergeCell ref="C5030:D5030"/>
    <mergeCell ref="C5031:D5031"/>
    <mergeCell ref="C5032:D5032"/>
    <mergeCell ref="E5029:H5029"/>
    <mergeCell ref="E5030:H5030"/>
    <mergeCell ref="E5031:H5031"/>
    <mergeCell ref="E5032:H5032"/>
    <mergeCell ref="I5033:L5033"/>
    <mergeCell ref="M5033:P5033"/>
    <mergeCell ref="Q5033:R5033"/>
    <mergeCell ref="S5033:T5033"/>
    <mergeCell ref="U5033:V5033"/>
    <mergeCell ref="W5033:X5033"/>
    <mergeCell ref="Y5033:Z5033"/>
    <mergeCell ref="AA5033:AB5033"/>
    <mergeCell ref="AC5033:AD5033"/>
    <mergeCell ref="I5034:L5034"/>
    <mergeCell ref="M5034:P5034"/>
    <mergeCell ref="Q5034:R5034"/>
    <mergeCell ref="S5025:T5025"/>
    <mergeCell ref="U5025:V5025"/>
    <mergeCell ref="W5025:X5025"/>
    <mergeCell ref="Y5025:Z5025"/>
    <mergeCell ref="AA5025:AB5025"/>
    <mergeCell ref="AC5025:AD5025"/>
    <mergeCell ref="I5026:L5026"/>
    <mergeCell ref="M5026:P5026"/>
    <mergeCell ref="Q5026:R5026"/>
    <mergeCell ref="S5026:T5026"/>
    <mergeCell ref="U5026:V5026"/>
    <mergeCell ref="W5026:X5026"/>
    <mergeCell ref="Y5026:Z5026"/>
    <mergeCell ref="AA5026:AB5026"/>
    <mergeCell ref="AC5026:AD5026"/>
    <mergeCell ref="I5027:L5027"/>
    <mergeCell ref="M5027:P5027"/>
    <mergeCell ref="Q5027:R5027"/>
    <mergeCell ref="S5027:T5027"/>
    <mergeCell ref="U5027:V5027"/>
    <mergeCell ref="W5027:X5027"/>
    <mergeCell ref="Y5027:Z5027"/>
    <mergeCell ref="AA5027:AB5027"/>
    <mergeCell ref="AC5027:AD5027"/>
    <mergeCell ref="I5028:L5028"/>
    <mergeCell ref="M5028:P5028"/>
    <mergeCell ref="Q5028:R5028"/>
    <mergeCell ref="S5028:T5028"/>
    <mergeCell ref="U5028:V5028"/>
    <mergeCell ref="W5028:X5028"/>
    <mergeCell ref="Y5028:Z5028"/>
    <mergeCell ref="AA5028:AB5028"/>
    <mergeCell ref="AC5028:AD5028"/>
    <mergeCell ref="I5020:L5020"/>
    <mergeCell ref="M5020:P5020"/>
    <mergeCell ref="Q5020:R5020"/>
    <mergeCell ref="S5020:T5020"/>
    <mergeCell ref="U5020:V5020"/>
    <mergeCell ref="W5020:X5020"/>
    <mergeCell ref="Y5020:Z5020"/>
    <mergeCell ref="AA5020:AB5020"/>
    <mergeCell ref="AC5020:AD5020"/>
    <mergeCell ref="C5025:D5025"/>
    <mergeCell ref="C5026:D5026"/>
    <mergeCell ref="C5027:D5027"/>
    <mergeCell ref="C5028:D5028"/>
    <mergeCell ref="E5025:H5025"/>
    <mergeCell ref="E5026:H5026"/>
    <mergeCell ref="E5027:H5027"/>
    <mergeCell ref="E5028:H5028"/>
    <mergeCell ref="I5021:L5021"/>
    <mergeCell ref="M5021:P5021"/>
    <mergeCell ref="Q5021:R5021"/>
    <mergeCell ref="S5021:T5021"/>
    <mergeCell ref="U5021:V5021"/>
    <mergeCell ref="W5021:X5021"/>
    <mergeCell ref="Y5021:Z5021"/>
    <mergeCell ref="AA5021:AB5021"/>
    <mergeCell ref="AC5021:AD5021"/>
    <mergeCell ref="I5022:L5022"/>
    <mergeCell ref="M5022:P5022"/>
    <mergeCell ref="Q5022:R5022"/>
    <mergeCell ref="S5022:T5022"/>
    <mergeCell ref="U5022:V5022"/>
    <mergeCell ref="W5022:X5022"/>
    <mergeCell ref="Y5022:Z5022"/>
    <mergeCell ref="AA5022:AB5022"/>
    <mergeCell ref="AC5022:AD5022"/>
    <mergeCell ref="I5023:L5023"/>
    <mergeCell ref="M5023:P5023"/>
    <mergeCell ref="Q5023:R5023"/>
    <mergeCell ref="S5023:T5023"/>
    <mergeCell ref="U5023:V5023"/>
    <mergeCell ref="W5023:X5023"/>
    <mergeCell ref="Y5023:Z5023"/>
    <mergeCell ref="AA5023:AB5023"/>
    <mergeCell ref="AC5023:AD5023"/>
    <mergeCell ref="I5024:L5024"/>
    <mergeCell ref="M5024:P5024"/>
    <mergeCell ref="Q5024:R5024"/>
    <mergeCell ref="S5024:T5024"/>
    <mergeCell ref="U5024:V5024"/>
    <mergeCell ref="W5024:X5024"/>
    <mergeCell ref="Y5024:Z5024"/>
    <mergeCell ref="AA5024:AB5024"/>
    <mergeCell ref="AC5024:AD5024"/>
    <mergeCell ref="C5021:D5021"/>
    <mergeCell ref="C5022:D5022"/>
    <mergeCell ref="C5023:D5023"/>
    <mergeCell ref="C5024:D5024"/>
    <mergeCell ref="E5021:H5021"/>
    <mergeCell ref="E5022:H5022"/>
    <mergeCell ref="E5023:H5023"/>
    <mergeCell ref="E5024:H5024"/>
    <mergeCell ref="I5025:L5025"/>
    <mergeCell ref="M5025:P5025"/>
    <mergeCell ref="Q5025:R5025"/>
    <mergeCell ref="W5016:X5016"/>
    <mergeCell ref="Y5016:Z5016"/>
    <mergeCell ref="AA5016:AB5016"/>
    <mergeCell ref="AC5016:AD5016"/>
    <mergeCell ref="C5013:D5013"/>
    <mergeCell ref="C5014:D5014"/>
    <mergeCell ref="C5015:D5015"/>
    <mergeCell ref="C5016:D5016"/>
    <mergeCell ref="E5013:H5013"/>
    <mergeCell ref="E5014:H5014"/>
    <mergeCell ref="E5015:H5015"/>
    <mergeCell ref="E5016:H5016"/>
    <mergeCell ref="I5017:L5017"/>
    <mergeCell ref="M5017:P5017"/>
    <mergeCell ref="Q5017:R5017"/>
    <mergeCell ref="S5017:T5017"/>
    <mergeCell ref="U5017:V5017"/>
    <mergeCell ref="W5017:X5017"/>
    <mergeCell ref="Y5017:Z5017"/>
    <mergeCell ref="AA5017:AB5017"/>
    <mergeCell ref="AC5017:AD5017"/>
    <mergeCell ref="I5018:L5018"/>
    <mergeCell ref="M5018:P5018"/>
    <mergeCell ref="Q5018:R5018"/>
    <mergeCell ref="S5018:T5018"/>
    <mergeCell ref="U5018:V5018"/>
    <mergeCell ref="W5018:X5018"/>
    <mergeCell ref="Y5018:Z5018"/>
    <mergeCell ref="AA5018:AB5018"/>
    <mergeCell ref="AC5018:AD5018"/>
    <mergeCell ref="I5019:L5019"/>
    <mergeCell ref="M5019:P5019"/>
    <mergeCell ref="Q5019:R5019"/>
    <mergeCell ref="S5019:T5019"/>
    <mergeCell ref="U5019:V5019"/>
    <mergeCell ref="W5019:X5019"/>
    <mergeCell ref="Y5019:Z5019"/>
    <mergeCell ref="AA5019:AB5019"/>
    <mergeCell ref="AC5019:AD5019"/>
    <mergeCell ref="S5010:T5010"/>
    <mergeCell ref="U5010:V5010"/>
    <mergeCell ref="W5010:X5010"/>
    <mergeCell ref="Y5010:Z5010"/>
    <mergeCell ref="AA5010:AB5010"/>
    <mergeCell ref="AC5010:AD5010"/>
    <mergeCell ref="I5011:L5011"/>
    <mergeCell ref="M5011:P5011"/>
    <mergeCell ref="Q5011:R5011"/>
    <mergeCell ref="S5011:T5011"/>
    <mergeCell ref="U5011:V5011"/>
    <mergeCell ref="W5011:X5011"/>
    <mergeCell ref="Y5011:Z5011"/>
    <mergeCell ref="AA5011:AB5011"/>
    <mergeCell ref="AC5011:AD5011"/>
    <mergeCell ref="I5012:L5012"/>
    <mergeCell ref="M5012:P5012"/>
    <mergeCell ref="Q5012:R5012"/>
    <mergeCell ref="S5012:T5012"/>
    <mergeCell ref="U5012:V5012"/>
    <mergeCell ref="W5012:X5012"/>
    <mergeCell ref="Y5012:Z5012"/>
    <mergeCell ref="AA5012:AB5012"/>
    <mergeCell ref="AC5012:AD5012"/>
    <mergeCell ref="C5017:D5017"/>
    <mergeCell ref="C5018:D5018"/>
    <mergeCell ref="C5019:D5019"/>
    <mergeCell ref="C5020:D5020"/>
    <mergeCell ref="E5017:H5017"/>
    <mergeCell ref="E5018:H5018"/>
    <mergeCell ref="E5019:H5019"/>
    <mergeCell ref="E5020:H5020"/>
    <mergeCell ref="I5013:L5013"/>
    <mergeCell ref="M5013:P5013"/>
    <mergeCell ref="Q5013:R5013"/>
    <mergeCell ref="S5013:T5013"/>
    <mergeCell ref="U5013:V5013"/>
    <mergeCell ref="W5013:X5013"/>
    <mergeCell ref="Y5013:Z5013"/>
    <mergeCell ref="AA5013:AB5013"/>
    <mergeCell ref="AC5013:AD5013"/>
    <mergeCell ref="I5014:L5014"/>
    <mergeCell ref="M5014:P5014"/>
    <mergeCell ref="Q5014:R5014"/>
    <mergeCell ref="S5014:T5014"/>
    <mergeCell ref="U5014:V5014"/>
    <mergeCell ref="W5014:X5014"/>
    <mergeCell ref="Y5014:Z5014"/>
    <mergeCell ref="AA5014:AB5014"/>
    <mergeCell ref="AC5014:AD5014"/>
    <mergeCell ref="I5015:L5015"/>
    <mergeCell ref="M5015:P5015"/>
    <mergeCell ref="Q5015:R5015"/>
    <mergeCell ref="S5015:T5015"/>
    <mergeCell ref="U5015:V5015"/>
    <mergeCell ref="W5015:X5015"/>
    <mergeCell ref="Y5015:Z5015"/>
    <mergeCell ref="AA5015:AB5015"/>
    <mergeCell ref="AC5015:AD5015"/>
    <mergeCell ref="I5016:L5016"/>
    <mergeCell ref="M5016:P5016"/>
    <mergeCell ref="Q5016:R5016"/>
    <mergeCell ref="S5016:T5016"/>
    <mergeCell ref="U5016:V5016"/>
    <mergeCell ref="C5009:D5009"/>
    <mergeCell ref="C5010:D5010"/>
    <mergeCell ref="C5011:D5011"/>
    <mergeCell ref="C5012:D5012"/>
    <mergeCell ref="E5009:H5009"/>
    <mergeCell ref="E5010:H5010"/>
    <mergeCell ref="E5011:H5011"/>
    <mergeCell ref="E5012:H5012"/>
    <mergeCell ref="I5005:L5005"/>
    <mergeCell ref="M5005:P5005"/>
    <mergeCell ref="Q5005:R5005"/>
    <mergeCell ref="S5005:T5005"/>
    <mergeCell ref="U5005:V5005"/>
    <mergeCell ref="W5005:X5005"/>
    <mergeCell ref="Y5005:Z5005"/>
    <mergeCell ref="AA5005:AB5005"/>
    <mergeCell ref="AC5005:AD5005"/>
    <mergeCell ref="I5006:L5006"/>
    <mergeCell ref="M5006:P5006"/>
    <mergeCell ref="Q5006:R5006"/>
    <mergeCell ref="S5006:T5006"/>
    <mergeCell ref="U5006:V5006"/>
    <mergeCell ref="W5006:X5006"/>
    <mergeCell ref="Y5006:Z5006"/>
    <mergeCell ref="AA5006:AB5006"/>
    <mergeCell ref="AC5006:AD5006"/>
    <mergeCell ref="I5007:L5007"/>
    <mergeCell ref="M5007:P5007"/>
    <mergeCell ref="Q5007:R5007"/>
    <mergeCell ref="S5007:T5007"/>
    <mergeCell ref="U5007:V5007"/>
    <mergeCell ref="W5007:X5007"/>
    <mergeCell ref="Y5007:Z5007"/>
    <mergeCell ref="AA5007:AB5007"/>
    <mergeCell ref="AC5007:AD5007"/>
    <mergeCell ref="I5008:L5008"/>
    <mergeCell ref="M5008:P5008"/>
    <mergeCell ref="Q5008:R5008"/>
    <mergeCell ref="S5008:T5008"/>
    <mergeCell ref="U5008:V5008"/>
    <mergeCell ref="W5008:X5008"/>
    <mergeCell ref="Y5008:Z5008"/>
    <mergeCell ref="AA5008:AB5008"/>
    <mergeCell ref="AC5008:AD5008"/>
    <mergeCell ref="C5005:D5005"/>
    <mergeCell ref="C5006:D5006"/>
    <mergeCell ref="C5007:D5007"/>
    <mergeCell ref="C5008:D5008"/>
    <mergeCell ref="E5005:H5005"/>
    <mergeCell ref="E5006:H5006"/>
    <mergeCell ref="E5007:H5007"/>
    <mergeCell ref="E5008:H5008"/>
    <mergeCell ref="I5009:L5009"/>
    <mergeCell ref="M5009:P5009"/>
    <mergeCell ref="Q5009:R5009"/>
    <mergeCell ref="S5009:T5009"/>
    <mergeCell ref="U5009:V5009"/>
    <mergeCell ref="W5009:X5009"/>
    <mergeCell ref="Y5009:Z5009"/>
    <mergeCell ref="AA5009:AB5009"/>
    <mergeCell ref="AC5009:AD5009"/>
    <mergeCell ref="I5010:L5010"/>
    <mergeCell ref="M5010:P5010"/>
    <mergeCell ref="Q5010:R5010"/>
    <mergeCell ref="S5001:T5001"/>
    <mergeCell ref="U5001:V5001"/>
    <mergeCell ref="W5001:X5001"/>
    <mergeCell ref="Y5001:Z5001"/>
    <mergeCell ref="AA5001:AB5001"/>
    <mergeCell ref="AC5001:AD5001"/>
    <mergeCell ref="I5002:L5002"/>
    <mergeCell ref="M5002:P5002"/>
    <mergeCell ref="Q5002:R5002"/>
    <mergeCell ref="S5002:T5002"/>
    <mergeCell ref="U5002:V5002"/>
    <mergeCell ref="W5002:X5002"/>
    <mergeCell ref="Y5002:Z5002"/>
    <mergeCell ref="AA5002:AB5002"/>
    <mergeCell ref="AC5002:AD5002"/>
    <mergeCell ref="I5003:L5003"/>
    <mergeCell ref="M5003:P5003"/>
    <mergeCell ref="Q5003:R5003"/>
    <mergeCell ref="S5003:T5003"/>
    <mergeCell ref="U5003:V5003"/>
    <mergeCell ref="W5003:X5003"/>
    <mergeCell ref="Y5003:Z5003"/>
    <mergeCell ref="AA5003:AB5003"/>
    <mergeCell ref="AC5003:AD5003"/>
    <mergeCell ref="I5004:L5004"/>
    <mergeCell ref="M5004:P5004"/>
    <mergeCell ref="Q5004:R5004"/>
    <mergeCell ref="S5004:T5004"/>
    <mergeCell ref="U5004:V5004"/>
    <mergeCell ref="W5004:X5004"/>
    <mergeCell ref="Y5004:Z5004"/>
    <mergeCell ref="AA5004:AB5004"/>
    <mergeCell ref="AC5004:AD5004"/>
    <mergeCell ref="I4996:L4996"/>
    <mergeCell ref="M4996:P4996"/>
    <mergeCell ref="Q4996:R4996"/>
    <mergeCell ref="S4996:T4996"/>
    <mergeCell ref="U4996:V4996"/>
    <mergeCell ref="W4996:X4996"/>
    <mergeCell ref="Y4996:Z4996"/>
    <mergeCell ref="AA4996:AB4996"/>
    <mergeCell ref="AC4996:AD4996"/>
    <mergeCell ref="C5001:D5001"/>
    <mergeCell ref="C5002:D5002"/>
    <mergeCell ref="C5003:D5003"/>
    <mergeCell ref="C5004:D5004"/>
    <mergeCell ref="E5001:H5001"/>
    <mergeCell ref="E5002:H5002"/>
    <mergeCell ref="E5003:H5003"/>
    <mergeCell ref="E5004:H5004"/>
    <mergeCell ref="I4997:L4997"/>
    <mergeCell ref="M4997:P4997"/>
    <mergeCell ref="Q4997:R4997"/>
    <mergeCell ref="S4997:T4997"/>
    <mergeCell ref="U4997:V4997"/>
    <mergeCell ref="W4997:X4997"/>
    <mergeCell ref="Y4997:Z4997"/>
    <mergeCell ref="AA4997:AB4997"/>
    <mergeCell ref="AC4997:AD4997"/>
    <mergeCell ref="I4998:L4998"/>
    <mergeCell ref="M4998:P4998"/>
    <mergeCell ref="Q4998:R4998"/>
    <mergeCell ref="S4998:T4998"/>
    <mergeCell ref="U4998:V4998"/>
    <mergeCell ref="W4998:X4998"/>
    <mergeCell ref="Y4998:Z4998"/>
    <mergeCell ref="AA4998:AB4998"/>
    <mergeCell ref="AC4998:AD4998"/>
    <mergeCell ref="I4999:L4999"/>
    <mergeCell ref="M4999:P4999"/>
    <mergeCell ref="Q4999:R4999"/>
    <mergeCell ref="S4999:T4999"/>
    <mergeCell ref="U4999:V4999"/>
    <mergeCell ref="W4999:X4999"/>
    <mergeCell ref="Y4999:Z4999"/>
    <mergeCell ref="AA4999:AB4999"/>
    <mergeCell ref="AC4999:AD4999"/>
    <mergeCell ref="I5000:L5000"/>
    <mergeCell ref="M5000:P5000"/>
    <mergeCell ref="Q5000:R5000"/>
    <mergeCell ref="S5000:T5000"/>
    <mergeCell ref="U5000:V5000"/>
    <mergeCell ref="W5000:X5000"/>
    <mergeCell ref="Y5000:Z5000"/>
    <mergeCell ref="AA5000:AB5000"/>
    <mergeCell ref="AC5000:AD5000"/>
    <mergeCell ref="C4997:D4997"/>
    <mergeCell ref="C4998:D4998"/>
    <mergeCell ref="C4999:D4999"/>
    <mergeCell ref="C5000:D5000"/>
    <mergeCell ref="E4997:H4997"/>
    <mergeCell ref="E4998:H4998"/>
    <mergeCell ref="E4999:H4999"/>
    <mergeCell ref="E5000:H5000"/>
    <mergeCell ref="I5001:L5001"/>
    <mergeCell ref="M5001:P5001"/>
    <mergeCell ref="Q5001:R5001"/>
    <mergeCell ref="W4992:X4992"/>
    <mergeCell ref="Y4992:Z4992"/>
    <mergeCell ref="AA4992:AB4992"/>
    <mergeCell ref="AC4992:AD4992"/>
    <mergeCell ref="C4989:D4989"/>
    <mergeCell ref="C4990:D4990"/>
    <mergeCell ref="C4991:D4991"/>
    <mergeCell ref="C4992:D4992"/>
    <mergeCell ref="E4989:H4989"/>
    <mergeCell ref="E4990:H4990"/>
    <mergeCell ref="E4991:H4991"/>
    <mergeCell ref="E4992:H4992"/>
    <mergeCell ref="I4993:L4993"/>
    <mergeCell ref="M4993:P4993"/>
    <mergeCell ref="Q4993:R4993"/>
    <mergeCell ref="S4993:T4993"/>
    <mergeCell ref="U4993:V4993"/>
    <mergeCell ref="W4993:X4993"/>
    <mergeCell ref="Y4993:Z4993"/>
    <mergeCell ref="AA4993:AB4993"/>
    <mergeCell ref="AC4993:AD4993"/>
    <mergeCell ref="I4994:L4994"/>
    <mergeCell ref="M4994:P4994"/>
    <mergeCell ref="Q4994:R4994"/>
    <mergeCell ref="S4994:T4994"/>
    <mergeCell ref="U4994:V4994"/>
    <mergeCell ref="W4994:X4994"/>
    <mergeCell ref="Y4994:Z4994"/>
    <mergeCell ref="AA4994:AB4994"/>
    <mergeCell ref="AC4994:AD4994"/>
    <mergeCell ref="I4995:L4995"/>
    <mergeCell ref="M4995:P4995"/>
    <mergeCell ref="Q4995:R4995"/>
    <mergeCell ref="S4995:T4995"/>
    <mergeCell ref="U4995:V4995"/>
    <mergeCell ref="W4995:X4995"/>
    <mergeCell ref="Y4995:Z4995"/>
    <mergeCell ref="AA4995:AB4995"/>
    <mergeCell ref="AC4995:AD4995"/>
    <mergeCell ref="S4986:T4986"/>
    <mergeCell ref="U4986:V4986"/>
    <mergeCell ref="W4986:X4986"/>
    <mergeCell ref="Y4986:Z4986"/>
    <mergeCell ref="AA4986:AB4986"/>
    <mergeCell ref="AC4986:AD4986"/>
    <mergeCell ref="I4987:L4987"/>
    <mergeCell ref="M4987:P4987"/>
    <mergeCell ref="Q4987:R4987"/>
    <mergeCell ref="S4987:T4987"/>
    <mergeCell ref="U4987:V4987"/>
    <mergeCell ref="W4987:X4987"/>
    <mergeCell ref="Y4987:Z4987"/>
    <mergeCell ref="AA4987:AB4987"/>
    <mergeCell ref="AC4987:AD4987"/>
    <mergeCell ref="I4988:L4988"/>
    <mergeCell ref="M4988:P4988"/>
    <mergeCell ref="Q4988:R4988"/>
    <mergeCell ref="S4988:T4988"/>
    <mergeCell ref="U4988:V4988"/>
    <mergeCell ref="W4988:X4988"/>
    <mergeCell ref="Y4988:Z4988"/>
    <mergeCell ref="AA4988:AB4988"/>
    <mergeCell ref="AC4988:AD4988"/>
    <mergeCell ref="C4993:D4993"/>
    <mergeCell ref="C4994:D4994"/>
    <mergeCell ref="C4995:D4995"/>
    <mergeCell ref="C4996:D4996"/>
    <mergeCell ref="E4993:H4993"/>
    <mergeCell ref="E4994:H4994"/>
    <mergeCell ref="E4995:H4995"/>
    <mergeCell ref="E4996:H4996"/>
    <mergeCell ref="I4989:L4989"/>
    <mergeCell ref="M4989:P4989"/>
    <mergeCell ref="Q4989:R4989"/>
    <mergeCell ref="S4989:T4989"/>
    <mergeCell ref="U4989:V4989"/>
    <mergeCell ref="W4989:X4989"/>
    <mergeCell ref="Y4989:Z4989"/>
    <mergeCell ref="AA4989:AB4989"/>
    <mergeCell ref="AC4989:AD4989"/>
    <mergeCell ref="I4990:L4990"/>
    <mergeCell ref="M4990:P4990"/>
    <mergeCell ref="Q4990:R4990"/>
    <mergeCell ref="S4990:T4990"/>
    <mergeCell ref="U4990:V4990"/>
    <mergeCell ref="W4990:X4990"/>
    <mergeCell ref="Y4990:Z4990"/>
    <mergeCell ref="AA4990:AB4990"/>
    <mergeCell ref="AC4990:AD4990"/>
    <mergeCell ref="I4991:L4991"/>
    <mergeCell ref="M4991:P4991"/>
    <mergeCell ref="Q4991:R4991"/>
    <mergeCell ref="S4991:T4991"/>
    <mergeCell ref="U4991:V4991"/>
    <mergeCell ref="W4991:X4991"/>
    <mergeCell ref="Y4991:Z4991"/>
    <mergeCell ref="AA4991:AB4991"/>
    <mergeCell ref="AC4991:AD4991"/>
    <mergeCell ref="I4992:L4992"/>
    <mergeCell ref="M4992:P4992"/>
    <mergeCell ref="Q4992:R4992"/>
    <mergeCell ref="S4992:T4992"/>
    <mergeCell ref="U4992:V4992"/>
    <mergeCell ref="C4985:D4985"/>
    <mergeCell ref="C4986:D4986"/>
    <mergeCell ref="C4987:D4987"/>
    <mergeCell ref="C4988:D4988"/>
    <mergeCell ref="E4985:H4985"/>
    <mergeCell ref="E4986:H4986"/>
    <mergeCell ref="E4987:H4987"/>
    <mergeCell ref="E4988:H4988"/>
    <mergeCell ref="I4981:L4981"/>
    <mergeCell ref="M4981:P4981"/>
    <mergeCell ref="Q4981:R4981"/>
    <mergeCell ref="S4981:T4981"/>
    <mergeCell ref="U4981:V4981"/>
    <mergeCell ref="W4981:X4981"/>
    <mergeCell ref="Y4981:Z4981"/>
    <mergeCell ref="AA4981:AB4981"/>
    <mergeCell ref="AC4981:AD4981"/>
    <mergeCell ref="I4982:L4982"/>
    <mergeCell ref="M4982:P4982"/>
    <mergeCell ref="Q4982:R4982"/>
    <mergeCell ref="S4982:T4982"/>
    <mergeCell ref="U4982:V4982"/>
    <mergeCell ref="W4982:X4982"/>
    <mergeCell ref="Y4982:Z4982"/>
    <mergeCell ref="AA4982:AB4982"/>
    <mergeCell ref="AC4982:AD4982"/>
    <mergeCell ref="I4983:L4983"/>
    <mergeCell ref="M4983:P4983"/>
    <mergeCell ref="Q4983:R4983"/>
    <mergeCell ref="S4983:T4983"/>
    <mergeCell ref="U4983:V4983"/>
    <mergeCell ref="W4983:X4983"/>
    <mergeCell ref="Y4983:Z4983"/>
    <mergeCell ref="AA4983:AB4983"/>
    <mergeCell ref="AC4983:AD4983"/>
    <mergeCell ref="I4984:L4984"/>
    <mergeCell ref="M4984:P4984"/>
    <mergeCell ref="Q4984:R4984"/>
    <mergeCell ref="S4984:T4984"/>
    <mergeCell ref="U4984:V4984"/>
    <mergeCell ref="W4984:X4984"/>
    <mergeCell ref="Y4984:Z4984"/>
    <mergeCell ref="AA4984:AB4984"/>
    <mergeCell ref="AC4984:AD4984"/>
    <mergeCell ref="C4981:D4981"/>
    <mergeCell ref="C4982:D4982"/>
    <mergeCell ref="C4983:D4983"/>
    <mergeCell ref="C4984:D4984"/>
    <mergeCell ref="E4981:H4981"/>
    <mergeCell ref="E4982:H4982"/>
    <mergeCell ref="E4983:H4983"/>
    <mergeCell ref="E4984:H4984"/>
    <mergeCell ref="I4985:L4985"/>
    <mergeCell ref="M4985:P4985"/>
    <mergeCell ref="Q4985:R4985"/>
    <mergeCell ref="S4985:T4985"/>
    <mergeCell ref="U4985:V4985"/>
    <mergeCell ref="W4985:X4985"/>
    <mergeCell ref="Y4985:Z4985"/>
    <mergeCell ref="AA4985:AB4985"/>
    <mergeCell ref="AC4985:AD4985"/>
    <mergeCell ref="I4986:L4986"/>
    <mergeCell ref="M4986:P4986"/>
    <mergeCell ref="Q4986:R4986"/>
    <mergeCell ref="S4977:T4977"/>
    <mergeCell ref="U4977:V4977"/>
    <mergeCell ref="W4977:X4977"/>
    <mergeCell ref="Y4977:Z4977"/>
    <mergeCell ref="AA4977:AB4977"/>
    <mergeCell ref="AC4977:AD4977"/>
    <mergeCell ref="I4978:L4978"/>
    <mergeCell ref="M4978:P4978"/>
    <mergeCell ref="Q4978:R4978"/>
    <mergeCell ref="S4978:T4978"/>
    <mergeCell ref="U4978:V4978"/>
    <mergeCell ref="W4978:X4978"/>
    <mergeCell ref="Y4978:Z4978"/>
    <mergeCell ref="AA4978:AB4978"/>
    <mergeCell ref="AC4978:AD4978"/>
    <mergeCell ref="I4979:L4979"/>
    <mergeCell ref="M4979:P4979"/>
    <mergeCell ref="Q4979:R4979"/>
    <mergeCell ref="S4979:T4979"/>
    <mergeCell ref="U4979:V4979"/>
    <mergeCell ref="W4979:X4979"/>
    <mergeCell ref="Y4979:Z4979"/>
    <mergeCell ref="AA4979:AB4979"/>
    <mergeCell ref="AC4979:AD4979"/>
    <mergeCell ref="I4980:L4980"/>
    <mergeCell ref="M4980:P4980"/>
    <mergeCell ref="Q4980:R4980"/>
    <mergeCell ref="S4980:T4980"/>
    <mergeCell ref="U4980:V4980"/>
    <mergeCell ref="W4980:X4980"/>
    <mergeCell ref="Y4980:Z4980"/>
    <mergeCell ref="AA4980:AB4980"/>
    <mergeCell ref="AC4980:AD4980"/>
    <mergeCell ref="I4972:L4972"/>
    <mergeCell ref="M4972:P4972"/>
    <mergeCell ref="Q4972:R4972"/>
    <mergeCell ref="S4972:T4972"/>
    <mergeCell ref="U4972:V4972"/>
    <mergeCell ref="W4972:X4972"/>
    <mergeCell ref="Y4972:Z4972"/>
    <mergeCell ref="AA4972:AB4972"/>
    <mergeCell ref="AC4972:AD4972"/>
    <mergeCell ref="C4977:D4977"/>
    <mergeCell ref="C4978:D4978"/>
    <mergeCell ref="C4979:D4979"/>
    <mergeCell ref="C4980:D4980"/>
    <mergeCell ref="E4977:H4977"/>
    <mergeCell ref="E4978:H4978"/>
    <mergeCell ref="E4979:H4979"/>
    <mergeCell ref="E4980:H4980"/>
    <mergeCell ref="I4973:L4973"/>
    <mergeCell ref="M4973:P4973"/>
    <mergeCell ref="Q4973:R4973"/>
    <mergeCell ref="S4973:T4973"/>
    <mergeCell ref="U4973:V4973"/>
    <mergeCell ref="W4973:X4973"/>
    <mergeCell ref="Y4973:Z4973"/>
    <mergeCell ref="AA4973:AB4973"/>
    <mergeCell ref="AC4973:AD4973"/>
    <mergeCell ref="I4974:L4974"/>
    <mergeCell ref="M4974:P4974"/>
    <mergeCell ref="Q4974:R4974"/>
    <mergeCell ref="S4974:T4974"/>
    <mergeCell ref="U4974:V4974"/>
    <mergeCell ref="W4974:X4974"/>
    <mergeCell ref="Y4974:Z4974"/>
    <mergeCell ref="AA4974:AB4974"/>
    <mergeCell ref="AC4974:AD4974"/>
    <mergeCell ref="I4975:L4975"/>
    <mergeCell ref="M4975:P4975"/>
    <mergeCell ref="Q4975:R4975"/>
    <mergeCell ref="S4975:T4975"/>
    <mergeCell ref="U4975:V4975"/>
    <mergeCell ref="W4975:X4975"/>
    <mergeCell ref="Y4975:Z4975"/>
    <mergeCell ref="AA4975:AB4975"/>
    <mergeCell ref="AC4975:AD4975"/>
    <mergeCell ref="I4976:L4976"/>
    <mergeCell ref="M4976:P4976"/>
    <mergeCell ref="Q4976:R4976"/>
    <mergeCell ref="S4976:T4976"/>
    <mergeCell ref="U4976:V4976"/>
    <mergeCell ref="W4976:X4976"/>
    <mergeCell ref="Y4976:Z4976"/>
    <mergeCell ref="AA4976:AB4976"/>
    <mergeCell ref="AC4976:AD4976"/>
    <mergeCell ref="C4973:D4973"/>
    <mergeCell ref="C4974:D4974"/>
    <mergeCell ref="C4975:D4975"/>
    <mergeCell ref="C4976:D4976"/>
    <mergeCell ref="E4973:H4973"/>
    <mergeCell ref="E4974:H4974"/>
    <mergeCell ref="E4975:H4975"/>
    <mergeCell ref="E4976:H4976"/>
    <mergeCell ref="I4977:L4977"/>
    <mergeCell ref="M4977:P4977"/>
    <mergeCell ref="Q4977:R4977"/>
    <mergeCell ref="W4968:X4968"/>
    <mergeCell ref="Y4968:Z4968"/>
    <mergeCell ref="AA4968:AB4968"/>
    <mergeCell ref="AC4968:AD4968"/>
    <mergeCell ref="C4965:D4965"/>
    <mergeCell ref="C4966:D4966"/>
    <mergeCell ref="C4967:D4967"/>
    <mergeCell ref="C4968:D4968"/>
    <mergeCell ref="E4965:H4965"/>
    <mergeCell ref="E4966:H4966"/>
    <mergeCell ref="E4967:H4967"/>
    <mergeCell ref="E4968:H4968"/>
    <mergeCell ref="I4969:L4969"/>
    <mergeCell ref="M4969:P4969"/>
    <mergeCell ref="Q4969:R4969"/>
    <mergeCell ref="S4969:T4969"/>
    <mergeCell ref="U4969:V4969"/>
    <mergeCell ref="W4969:X4969"/>
    <mergeCell ref="Y4969:Z4969"/>
    <mergeCell ref="AA4969:AB4969"/>
    <mergeCell ref="AC4969:AD4969"/>
    <mergeCell ref="I4970:L4970"/>
    <mergeCell ref="M4970:P4970"/>
    <mergeCell ref="Q4970:R4970"/>
    <mergeCell ref="S4970:T4970"/>
    <mergeCell ref="U4970:V4970"/>
    <mergeCell ref="W4970:X4970"/>
    <mergeCell ref="Y4970:Z4970"/>
    <mergeCell ref="AA4970:AB4970"/>
    <mergeCell ref="AC4970:AD4970"/>
    <mergeCell ref="I4971:L4971"/>
    <mergeCell ref="M4971:P4971"/>
    <mergeCell ref="Q4971:R4971"/>
    <mergeCell ref="S4971:T4971"/>
    <mergeCell ref="U4971:V4971"/>
    <mergeCell ref="W4971:X4971"/>
    <mergeCell ref="Y4971:Z4971"/>
    <mergeCell ref="AA4971:AB4971"/>
    <mergeCell ref="AC4971:AD4971"/>
    <mergeCell ref="S4962:T4962"/>
    <mergeCell ref="U4962:V4962"/>
    <mergeCell ref="W4962:X4962"/>
    <mergeCell ref="Y4962:Z4962"/>
    <mergeCell ref="AA4962:AB4962"/>
    <mergeCell ref="AC4962:AD4962"/>
    <mergeCell ref="I4963:L4963"/>
    <mergeCell ref="M4963:P4963"/>
    <mergeCell ref="Q4963:R4963"/>
    <mergeCell ref="S4963:T4963"/>
    <mergeCell ref="U4963:V4963"/>
    <mergeCell ref="W4963:X4963"/>
    <mergeCell ref="Y4963:Z4963"/>
    <mergeCell ref="AA4963:AB4963"/>
    <mergeCell ref="AC4963:AD4963"/>
    <mergeCell ref="I4964:L4964"/>
    <mergeCell ref="M4964:P4964"/>
    <mergeCell ref="Q4964:R4964"/>
    <mergeCell ref="S4964:T4964"/>
    <mergeCell ref="U4964:V4964"/>
    <mergeCell ref="W4964:X4964"/>
    <mergeCell ref="Y4964:Z4964"/>
    <mergeCell ref="AA4964:AB4964"/>
    <mergeCell ref="AC4964:AD4964"/>
    <mergeCell ref="C4969:D4969"/>
    <mergeCell ref="C4970:D4970"/>
    <mergeCell ref="C4971:D4971"/>
    <mergeCell ref="C4972:D4972"/>
    <mergeCell ref="E4969:H4969"/>
    <mergeCell ref="E4970:H4970"/>
    <mergeCell ref="E4971:H4971"/>
    <mergeCell ref="E4972:H4972"/>
    <mergeCell ref="I4965:L4965"/>
    <mergeCell ref="M4965:P4965"/>
    <mergeCell ref="Q4965:R4965"/>
    <mergeCell ref="S4965:T4965"/>
    <mergeCell ref="U4965:V4965"/>
    <mergeCell ref="W4965:X4965"/>
    <mergeCell ref="Y4965:Z4965"/>
    <mergeCell ref="AA4965:AB4965"/>
    <mergeCell ref="AC4965:AD4965"/>
    <mergeCell ref="I4966:L4966"/>
    <mergeCell ref="M4966:P4966"/>
    <mergeCell ref="Q4966:R4966"/>
    <mergeCell ref="S4966:T4966"/>
    <mergeCell ref="U4966:V4966"/>
    <mergeCell ref="W4966:X4966"/>
    <mergeCell ref="Y4966:Z4966"/>
    <mergeCell ref="AA4966:AB4966"/>
    <mergeCell ref="AC4966:AD4966"/>
    <mergeCell ref="I4967:L4967"/>
    <mergeCell ref="M4967:P4967"/>
    <mergeCell ref="Q4967:R4967"/>
    <mergeCell ref="S4967:T4967"/>
    <mergeCell ref="U4967:V4967"/>
    <mergeCell ref="W4967:X4967"/>
    <mergeCell ref="Y4967:Z4967"/>
    <mergeCell ref="AA4967:AB4967"/>
    <mergeCell ref="AC4967:AD4967"/>
    <mergeCell ref="I4968:L4968"/>
    <mergeCell ref="M4968:P4968"/>
    <mergeCell ref="Q4968:R4968"/>
    <mergeCell ref="S4968:T4968"/>
    <mergeCell ref="U4968:V4968"/>
    <mergeCell ref="C4961:D4961"/>
    <mergeCell ref="C4962:D4962"/>
    <mergeCell ref="C4963:D4963"/>
    <mergeCell ref="C4964:D4964"/>
    <mergeCell ref="E4961:H4961"/>
    <mergeCell ref="E4962:H4962"/>
    <mergeCell ref="E4963:H4963"/>
    <mergeCell ref="E4964:H4964"/>
    <mergeCell ref="I4957:L4957"/>
    <mergeCell ref="M4957:P4957"/>
    <mergeCell ref="Q4957:R4957"/>
    <mergeCell ref="S4957:T4957"/>
    <mergeCell ref="U4957:V4957"/>
    <mergeCell ref="W4957:X4957"/>
    <mergeCell ref="Y4957:Z4957"/>
    <mergeCell ref="AA4957:AB4957"/>
    <mergeCell ref="AC4957:AD4957"/>
    <mergeCell ref="I4958:L4958"/>
    <mergeCell ref="M4958:P4958"/>
    <mergeCell ref="Q4958:R4958"/>
    <mergeCell ref="S4958:T4958"/>
    <mergeCell ref="U4958:V4958"/>
    <mergeCell ref="W4958:X4958"/>
    <mergeCell ref="Y4958:Z4958"/>
    <mergeCell ref="AA4958:AB4958"/>
    <mergeCell ref="AC4958:AD4958"/>
    <mergeCell ref="I4959:L4959"/>
    <mergeCell ref="M4959:P4959"/>
    <mergeCell ref="Q4959:R4959"/>
    <mergeCell ref="S4959:T4959"/>
    <mergeCell ref="U4959:V4959"/>
    <mergeCell ref="W4959:X4959"/>
    <mergeCell ref="Y4959:Z4959"/>
    <mergeCell ref="AA4959:AB4959"/>
    <mergeCell ref="AC4959:AD4959"/>
    <mergeCell ref="I4960:L4960"/>
    <mergeCell ref="M4960:P4960"/>
    <mergeCell ref="Q4960:R4960"/>
    <mergeCell ref="S4960:T4960"/>
    <mergeCell ref="U4960:V4960"/>
    <mergeCell ref="W4960:X4960"/>
    <mergeCell ref="Y4960:Z4960"/>
    <mergeCell ref="AA4960:AB4960"/>
    <mergeCell ref="AC4960:AD4960"/>
    <mergeCell ref="C4957:D4957"/>
    <mergeCell ref="C4958:D4958"/>
    <mergeCell ref="C4959:D4959"/>
    <mergeCell ref="C4960:D4960"/>
    <mergeCell ref="E4957:H4957"/>
    <mergeCell ref="E4958:H4958"/>
    <mergeCell ref="E4959:H4959"/>
    <mergeCell ref="E4960:H4960"/>
    <mergeCell ref="I4961:L4961"/>
    <mergeCell ref="M4961:P4961"/>
    <mergeCell ref="Q4961:R4961"/>
    <mergeCell ref="S4961:T4961"/>
    <mergeCell ref="U4961:V4961"/>
    <mergeCell ref="W4961:X4961"/>
    <mergeCell ref="Y4961:Z4961"/>
    <mergeCell ref="AA4961:AB4961"/>
    <mergeCell ref="AC4961:AD4961"/>
    <mergeCell ref="I4962:L4962"/>
    <mergeCell ref="M4962:P4962"/>
    <mergeCell ref="Q4962:R4962"/>
    <mergeCell ref="S4953:T4953"/>
    <mergeCell ref="U4953:V4953"/>
    <mergeCell ref="W4953:X4953"/>
    <mergeCell ref="Y4953:Z4953"/>
    <mergeCell ref="AA4953:AB4953"/>
    <mergeCell ref="AC4953:AD4953"/>
    <mergeCell ref="I4954:L4954"/>
    <mergeCell ref="M4954:P4954"/>
    <mergeCell ref="Q4954:R4954"/>
    <mergeCell ref="S4954:T4954"/>
    <mergeCell ref="U4954:V4954"/>
    <mergeCell ref="W4954:X4954"/>
    <mergeCell ref="Y4954:Z4954"/>
    <mergeCell ref="AA4954:AB4954"/>
    <mergeCell ref="AC4954:AD4954"/>
    <mergeCell ref="I4955:L4955"/>
    <mergeCell ref="M4955:P4955"/>
    <mergeCell ref="Q4955:R4955"/>
    <mergeCell ref="S4955:T4955"/>
    <mergeCell ref="U4955:V4955"/>
    <mergeCell ref="W4955:X4955"/>
    <mergeCell ref="Y4955:Z4955"/>
    <mergeCell ref="AA4955:AB4955"/>
    <mergeCell ref="AC4955:AD4955"/>
    <mergeCell ref="I4956:L4956"/>
    <mergeCell ref="M4956:P4956"/>
    <mergeCell ref="Q4956:R4956"/>
    <mergeCell ref="S4956:T4956"/>
    <mergeCell ref="U4956:V4956"/>
    <mergeCell ref="W4956:X4956"/>
    <mergeCell ref="Y4956:Z4956"/>
    <mergeCell ref="AA4956:AB4956"/>
    <mergeCell ref="AC4956:AD4956"/>
    <mergeCell ref="I4948:L4948"/>
    <mergeCell ref="M4948:P4948"/>
    <mergeCell ref="Q4948:R4948"/>
    <mergeCell ref="S4948:T4948"/>
    <mergeCell ref="U4948:V4948"/>
    <mergeCell ref="W4948:X4948"/>
    <mergeCell ref="Y4948:Z4948"/>
    <mergeCell ref="AA4948:AB4948"/>
    <mergeCell ref="AC4948:AD4948"/>
    <mergeCell ref="C4953:D4953"/>
    <mergeCell ref="C4954:D4954"/>
    <mergeCell ref="C4955:D4955"/>
    <mergeCell ref="C4956:D4956"/>
    <mergeCell ref="E4953:H4953"/>
    <mergeCell ref="E4954:H4954"/>
    <mergeCell ref="E4955:H4955"/>
    <mergeCell ref="E4956:H4956"/>
    <mergeCell ref="I4949:L4949"/>
    <mergeCell ref="M4949:P4949"/>
    <mergeCell ref="Q4949:R4949"/>
    <mergeCell ref="S4949:T4949"/>
    <mergeCell ref="U4949:V4949"/>
    <mergeCell ref="W4949:X4949"/>
    <mergeCell ref="Y4949:Z4949"/>
    <mergeCell ref="AA4949:AB4949"/>
    <mergeCell ref="AC4949:AD4949"/>
    <mergeCell ref="I4950:L4950"/>
    <mergeCell ref="M4950:P4950"/>
    <mergeCell ref="Q4950:R4950"/>
    <mergeCell ref="S4950:T4950"/>
    <mergeCell ref="U4950:V4950"/>
    <mergeCell ref="W4950:X4950"/>
    <mergeCell ref="Y4950:Z4950"/>
    <mergeCell ref="AA4950:AB4950"/>
    <mergeCell ref="AC4950:AD4950"/>
    <mergeCell ref="I4951:L4951"/>
    <mergeCell ref="M4951:P4951"/>
    <mergeCell ref="Q4951:R4951"/>
    <mergeCell ref="S4951:T4951"/>
    <mergeCell ref="U4951:V4951"/>
    <mergeCell ref="W4951:X4951"/>
    <mergeCell ref="Y4951:Z4951"/>
    <mergeCell ref="AA4951:AB4951"/>
    <mergeCell ref="AC4951:AD4951"/>
    <mergeCell ref="I4952:L4952"/>
    <mergeCell ref="M4952:P4952"/>
    <mergeCell ref="Q4952:R4952"/>
    <mergeCell ref="S4952:T4952"/>
    <mergeCell ref="U4952:V4952"/>
    <mergeCell ref="W4952:X4952"/>
    <mergeCell ref="Y4952:Z4952"/>
    <mergeCell ref="AA4952:AB4952"/>
    <mergeCell ref="AC4952:AD4952"/>
    <mergeCell ref="C4949:D4949"/>
    <mergeCell ref="C4950:D4950"/>
    <mergeCell ref="C4951:D4951"/>
    <mergeCell ref="C4952:D4952"/>
    <mergeCell ref="E4949:H4949"/>
    <mergeCell ref="E4950:H4950"/>
    <mergeCell ref="E4951:H4951"/>
    <mergeCell ref="E4952:H4952"/>
    <mergeCell ref="I4953:L4953"/>
    <mergeCell ref="M4953:P4953"/>
    <mergeCell ref="Q4953:R4953"/>
    <mergeCell ref="W4944:X4944"/>
    <mergeCell ref="Y4944:Z4944"/>
    <mergeCell ref="AA4944:AB4944"/>
    <mergeCell ref="AC4944:AD4944"/>
    <mergeCell ref="C4941:D4941"/>
    <mergeCell ref="C4942:D4942"/>
    <mergeCell ref="C4943:D4943"/>
    <mergeCell ref="C4944:D4944"/>
    <mergeCell ref="E4941:H4941"/>
    <mergeCell ref="E4942:H4942"/>
    <mergeCell ref="E4943:H4943"/>
    <mergeCell ref="E4944:H4944"/>
    <mergeCell ref="I4945:L4945"/>
    <mergeCell ref="M4945:P4945"/>
    <mergeCell ref="Q4945:R4945"/>
    <mergeCell ref="S4945:T4945"/>
    <mergeCell ref="U4945:V4945"/>
    <mergeCell ref="W4945:X4945"/>
    <mergeCell ref="Y4945:Z4945"/>
    <mergeCell ref="AA4945:AB4945"/>
    <mergeCell ref="AC4945:AD4945"/>
    <mergeCell ref="I4946:L4946"/>
    <mergeCell ref="M4946:P4946"/>
    <mergeCell ref="Q4946:R4946"/>
    <mergeCell ref="S4946:T4946"/>
    <mergeCell ref="U4946:V4946"/>
    <mergeCell ref="W4946:X4946"/>
    <mergeCell ref="Y4946:Z4946"/>
    <mergeCell ref="AA4946:AB4946"/>
    <mergeCell ref="AC4946:AD4946"/>
    <mergeCell ref="I4947:L4947"/>
    <mergeCell ref="M4947:P4947"/>
    <mergeCell ref="Q4947:R4947"/>
    <mergeCell ref="S4947:T4947"/>
    <mergeCell ref="U4947:V4947"/>
    <mergeCell ref="W4947:X4947"/>
    <mergeCell ref="Y4947:Z4947"/>
    <mergeCell ref="AA4947:AB4947"/>
    <mergeCell ref="AC4947:AD4947"/>
    <mergeCell ref="S4938:T4938"/>
    <mergeCell ref="U4938:V4938"/>
    <mergeCell ref="W4938:X4938"/>
    <mergeCell ref="Y4938:Z4938"/>
    <mergeCell ref="AA4938:AB4938"/>
    <mergeCell ref="AC4938:AD4938"/>
    <mergeCell ref="I4939:L4939"/>
    <mergeCell ref="M4939:P4939"/>
    <mergeCell ref="Q4939:R4939"/>
    <mergeCell ref="S4939:T4939"/>
    <mergeCell ref="U4939:V4939"/>
    <mergeCell ref="W4939:X4939"/>
    <mergeCell ref="Y4939:Z4939"/>
    <mergeCell ref="AA4939:AB4939"/>
    <mergeCell ref="AC4939:AD4939"/>
    <mergeCell ref="I4940:L4940"/>
    <mergeCell ref="M4940:P4940"/>
    <mergeCell ref="Q4940:R4940"/>
    <mergeCell ref="S4940:T4940"/>
    <mergeCell ref="U4940:V4940"/>
    <mergeCell ref="W4940:X4940"/>
    <mergeCell ref="Y4940:Z4940"/>
    <mergeCell ref="AA4940:AB4940"/>
    <mergeCell ref="AC4940:AD4940"/>
    <mergeCell ref="C4945:D4945"/>
    <mergeCell ref="C4946:D4946"/>
    <mergeCell ref="C4947:D4947"/>
    <mergeCell ref="C4948:D4948"/>
    <mergeCell ref="E4945:H4945"/>
    <mergeCell ref="E4946:H4946"/>
    <mergeCell ref="E4947:H4947"/>
    <mergeCell ref="E4948:H4948"/>
    <mergeCell ref="I4941:L4941"/>
    <mergeCell ref="M4941:P4941"/>
    <mergeCell ref="Q4941:R4941"/>
    <mergeCell ref="S4941:T4941"/>
    <mergeCell ref="U4941:V4941"/>
    <mergeCell ref="W4941:X4941"/>
    <mergeCell ref="Y4941:Z4941"/>
    <mergeCell ref="AA4941:AB4941"/>
    <mergeCell ref="AC4941:AD4941"/>
    <mergeCell ref="I4942:L4942"/>
    <mergeCell ref="M4942:P4942"/>
    <mergeCell ref="Q4942:R4942"/>
    <mergeCell ref="S4942:T4942"/>
    <mergeCell ref="U4942:V4942"/>
    <mergeCell ref="W4942:X4942"/>
    <mergeCell ref="Y4942:Z4942"/>
    <mergeCell ref="AA4942:AB4942"/>
    <mergeCell ref="AC4942:AD4942"/>
    <mergeCell ref="I4943:L4943"/>
    <mergeCell ref="M4943:P4943"/>
    <mergeCell ref="Q4943:R4943"/>
    <mergeCell ref="S4943:T4943"/>
    <mergeCell ref="U4943:V4943"/>
    <mergeCell ref="W4943:X4943"/>
    <mergeCell ref="Y4943:Z4943"/>
    <mergeCell ref="AA4943:AB4943"/>
    <mergeCell ref="AC4943:AD4943"/>
    <mergeCell ref="I4944:L4944"/>
    <mergeCell ref="M4944:P4944"/>
    <mergeCell ref="Q4944:R4944"/>
    <mergeCell ref="S4944:T4944"/>
    <mergeCell ref="U4944:V4944"/>
    <mergeCell ref="C4937:D4937"/>
    <mergeCell ref="C4938:D4938"/>
    <mergeCell ref="C4939:D4939"/>
    <mergeCell ref="C4940:D4940"/>
    <mergeCell ref="E4937:H4937"/>
    <mergeCell ref="E4938:H4938"/>
    <mergeCell ref="E4939:H4939"/>
    <mergeCell ref="E4940:H4940"/>
    <mergeCell ref="I4933:L4933"/>
    <mergeCell ref="M4933:P4933"/>
    <mergeCell ref="Q4933:R4933"/>
    <mergeCell ref="S4933:T4933"/>
    <mergeCell ref="U4933:V4933"/>
    <mergeCell ref="W4933:X4933"/>
    <mergeCell ref="Y4933:Z4933"/>
    <mergeCell ref="AA4933:AB4933"/>
    <mergeCell ref="AC4933:AD4933"/>
    <mergeCell ref="I4934:L4934"/>
    <mergeCell ref="M4934:P4934"/>
    <mergeCell ref="Q4934:R4934"/>
    <mergeCell ref="S4934:T4934"/>
    <mergeCell ref="U4934:V4934"/>
    <mergeCell ref="W4934:X4934"/>
    <mergeCell ref="Y4934:Z4934"/>
    <mergeCell ref="AA4934:AB4934"/>
    <mergeCell ref="AC4934:AD4934"/>
    <mergeCell ref="I4935:L4935"/>
    <mergeCell ref="M4935:P4935"/>
    <mergeCell ref="Q4935:R4935"/>
    <mergeCell ref="S4935:T4935"/>
    <mergeCell ref="U4935:V4935"/>
    <mergeCell ref="W4935:X4935"/>
    <mergeCell ref="Y4935:Z4935"/>
    <mergeCell ref="AA4935:AB4935"/>
    <mergeCell ref="AC4935:AD4935"/>
    <mergeCell ref="I4936:L4936"/>
    <mergeCell ref="M4936:P4936"/>
    <mergeCell ref="Q4936:R4936"/>
    <mergeCell ref="S4936:T4936"/>
    <mergeCell ref="U4936:V4936"/>
    <mergeCell ref="W4936:X4936"/>
    <mergeCell ref="Y4936:Z4936"/>
    <mergeCell ref="AA4936:AB4936"/>
    <mergeCell ref="AC4936:AD4936"/>
    <mergeCell ref="C4933:D4933"/>
    <mergeCell ref="C4934:D4934"/>
    <mergeCell ref="C4935:D4935"/>
    <mergeCell ref="C4936:D4936"/>
    <mergeCell ref="E4933:H4933"/>
    <mergeCell ref="E4934:H4934"/>
    <mergeCell ref="E4935:H4935"/>
    <mergeCell ref="E4936:H4936"/>
    <mergeCell ref="I4937:L4937"/>
    <mergeCell ref="M4937:P4937"/>
    <mergeCell ref="Q4937:R4937"/>
    <mergeCell ref="S4937:T4937"/>
    <mergeCell ref="U4937:V4937"/>
    <mergeCell ref="W4937:X4937"/>
    <mergeCell ref="Y4937:Z4937"/>
    <mergeCell ref="AA4937:AB4937"/>
    <mergeCell ref="AC4937:AD4937"/>
    <mergeCell ref="I4938:L4938"/>
    <mergeCell ref="M4938:P4938"/>
    <mergeCell ref="Q4938:R4938"/>
    <mergeCell ref="S4929:T4929"/>
    <mergeCell ref="U4929:V4929"/>
    <mergeCell ref="W4929:X4929"/>
    <mergeCell ref="Y4929:Z4929"/>
    <mergeCell ref="AA4929:AB4929"/>
    <mergeCell ref="AC4929:AD4929"/>
    <mergeCell ref="I4930:L4930"/>
    <mergeCell ref="M4930:P4930"/>
    <mergeCell ref="Q4930:R4930"/>
    <mergeCell ref="S4930:T4930"/>
    <mergeCell ref="U4930:V4930"/>
    <mergeCell ref="W4930:X4930"/>
    <mergeCell ref="Y4930:Z4930"/>
    <mergeCell ref="AA4930:AB4930"/>
    <mergeCell ref="AC4930:AD4930"/>
    <mergeCell ref="I4931:L4931"/>
    <mergeCell ref="M4931:P4931"/>
    <mergeCell ref="Q4931:R4931"/>
    <mergeCell ref="S4931:T4931"/>
    <mergeCell ref="U4931:V4931"/>
    <mergeCell ref="W4931:X4931"/>
    <mergeCell ref="Y4931:Z4931"/>
    <mergeCell ref="AA4931:AB4931"/>
    <mergeCell ref="AC4931:AD4931"/>
    <mergeCell ref="I4932:L4932"/>
    <mergeCell ref="M4932:P4932"/>
    <mergeCell ref="Q4932:R4932"/>
    <mergeCell ref="S4932:T4932"/>
    <mergeCell ref="U4932:V4932"/>
    <mergeCell ref="W4932:X4932"/>
    <mergeCell ref="Y4932:Z4932"/>
    <mergeCell ref="AA4932:AB4932"/>
    <mergeCell ref="AC4932:AD4932"/>
    <mergeCell ref="I4924:L4924"/>
    <mergeCell ref="M4924:P4924"/>
    <mergeCell ref="Q4924:R4924"/>
    <mergeCell ref="S4924:T4924"/>
    <mergeCell ref="U4924:V4924"/>
    <mergeCell ref="W4924:X4924"/>
    <mergeCell ref="Y4924:Z4924"/>
    <mergeCell ref="AA4924:AB4924"/>
    <mergeCell ref="AC4924:AD4924"/>
    <mergeCell ref="C4929:D4929"/>
    <mergeCell ref="C4930:D4930"/>
    <mergeCell ref="C4931:D4931"/>
    <mergeCell ref="C4932:D4932"/>
    <mergeCell ref="E4929:H4929"/>
    <mergeCell ref="E4930:H4930"/>
    <mergeCell ref="E4931:H4931"/>
    <mergeCell ref="E4932:H4932"/>
    <mergeCell ref="I4925:L4925"/>
    <mergeCell ref="M4925:P4925"/>
    <mergeCell ref="Q4925:R4925"/>
    <mergeCell ref="S4925:T4925"/>
    <mergeCell ref="U4925:V4925"/>
    <mergeCell ref="W4925:X4925"/>
    <mergeCell ref="Y4925:Z4925"/>
    <mergeCell ref="AA4925:AB4925"/>
    <mergeCell ref="AC4925:AD4925"/>
    <mergeCell ref="I4926:L4926"/>
    <mergeCell ref="M4926:P4926"/>
    <mergeCell ref="Q4926:R4926"/>
    <mergeCell ref="S4926:T4926"/>
    <mergeCell ref="U4926:V4926"/>
    <mergeCell ref="W4926:X4926"/>
    <mergeCell ref="Y4926:Z4926"/>
    <mergeCell ref="AA4926:AB4926"/>
    <mergeCell ref="AC4926:AD4926"/>
    <mergeCell ref="I4927:L4927"/>
    <mergeCell ref="M4927:P4927"/>
    <mergeCell ref="Q4927:R4927"/>
    <mergeCell ref="S4927:T4927"/>
    <mergeCell ref="U4927:V4927"/>
    <mergeCell ref="W4927:X4927"/>
    <mergeCell ref="Y4927:Z4927"/>
    <mergeCell ref="AA4927:AB4927"/>
    <mergeCell ref="AC4927:AD4927"/>
    <mergeCell ref="I4928:L4928"/>
    <mergeCell ref="M4928:P4928"/>
    <mergeCell ref="Q4928:R4928"/>
    <mergeCell ref="S4928:T4928"/>
    <mergeCell ref="U4928:V4928"/>
    <mergeCell ref="W4928:X4928"/>
    <mergeCell ref="Y4928:Z4928"/>
    <mergeCell ref="AA4928:AB4928"/>
    <mergeCell ref="AC4928:AD4928"/>
    <mergeCell ref="C4925:D4925"/>
    <mergeCell ref="C4926:D4926"/>
    <mergeCell ref="C4927:D4927"/>
    <mergeCell ref="C4928:D4928"/>
    <mergeCell ref="E4925:H4925"/>
    <mergeCell ref="E4926:H4926"/>
    <mergeCell ref="E4927:H4927"/>
    <mergeCell ref="E4928:H4928"/>
    <mergeCell ref="I4929:L4929"/>
    <mergeCell ref="M4929:P4929"/>
    <mergeCell ref="Q4929:R4929"/>
    <mergeCell ref="W4920:X4920"/>
    <mergeCell ref="Y4920:Z4920"/>
    <mergeCell ref="AA4920:AB4920"/>
    <mergeCell ref="AC4920:AD4920"/>
    <mergeCell ref="C4917:D4917"/>
    <mergeCell ref="C4918:D4918"/>
    <mergeCell ref="C4919:D4919"/>
    <mergeCell ref="C4920:D4920"/>
    <mergeCell ref="E4917:H4917"/>
    <mergeCell ref="E4918:H4918"/>
    <mergeCell ref="E4919:H4919"/>
    <mergeCell ref="E4920:H4920"/>
    <mergeCell ref="I4921:L4921"/>
    <mergeCell ref="M4921:P4921"/>
    <mergeCell ref="Q4921:R4921"/>
    <mergeCell ref="S4921:T4921"/>
    <mergeCell ref="U4921:V4921"/>
    <mergeCell ref="W4921:X4921"/>
    <mergeCell ref="Y4921:Z4921"/>
    <mergeCell ref="AA4921:AB4921"/>
    <mergeCell ref="AC4921:AD4921"/>
    <mergeCell ref="I4922:L4922"/>
    <mergeCell ref="M4922:P4922"/>
    <mergeCell ref="Q4922:R4922"/>
    <mergeCell ref="S4922:T4922"/>
    <mergeCell ref="U4922:V4922"/>
    <mergeCell ref="W4922:X4922"/>
    <mergeCell ref="Y4922:Z4922"/>
    <mergeCell ref="AA4922:AB4922"/>
    <mergeCell ref="AC4922:AD4922"/>
    <mergeCell ref="I4923:L4923"/>
    <mergeCell ref="M4923:P4923"/>
    <mergeCell ref="Q4923:R4923"/>
    <mergeCell ref="S4923:T4923"/>
    <mergeCell ref="U4923:V4923"/>
    <mergeCell ref="W4923:X4923"/>
    <mergeCell ref="Y4923:Z4923"/>
    <mergeCell ref="AA4923:AB4923"/>
    <mergeCell ref="AC4923:AD4923"/>
    <mergeCell ref="S4914:T4914"/>
    <mergeCell ref="U4914:V4914"/>
    <mergeCell ref="W4914:X4914"/>
    <mergeCell ref="Y4914:Z4914"/>
    <mergeCell ref="AA4914:AB4914"/>
    <mergeCell ref="AC4914:AD4914"/>
    <mergeCell ref="I4915:L4915"/>
    <mergeCell ref="M4915:P4915"/>
    <mergeCell ref="Q4915:R4915"/>
    <mergeCell ref="S4915:T4915"/>
    <mergeCell ref="U4915:V4915"/>
    <mergeCell ref="W4915:X4915"/>
    <mergeCell ref="Y4915:Z4915"/>
    <mergeCell ref="AA4915:AB4915"/>
    <mergeCell ref="AC4915:AD4915"/>
    <mergeCell ref="I4916:L4916"/>
    <mergeCell ref="M4916:P4916"/>
    <mergeCell ref="Q4916:R4916"/>
    <mergeCell ref="S4916:T4916"/>
    <mergeCell ref="U4916:V4916"/>
    <mergeCell ref="W4916:X4916"/>
    <mergeCell ref="Y4916:Z4916"/>
    <mergeCell ref="AA4916:AB4916"/>
    <mergeCell ref="AC4916:AD4916"/>
    <mergeCell ref="C4921:D4921"/>
    <mergeCell ref="C4922:D4922"/>
    <mergeCell ref="C4923:D4923"/>
    <mergeCell ref="C4924:D4924"/>
    <mergeCell ref="E4921:H4921"/>
    <mergeCell ref="E4922:H4922"/>
    <mergeCell ref="E4923:H4923"/>
    <mergeCell ref="E4924:H4924"/>
    <mergeCell ref="I4917:L4917"/>
    <mergeCell ref="M4917:P4917"/>
    <mergeCell ref="Q4917:R4917"/>
    <mergeCell ref="S4917:T4917"/>
    <mergeCell ref="U4917:V4917"/>
    <mergeCell ref="W4917:X4917"/>
    <mergeCell ref="Y4917:Z4917"/>
    <mergeCell ref="AA4917:AB4917"/>
    <mergeCell ref="AC4917:AD4917"/>
    <mergeCell ref="I4918:L4918"/>
    <mergeCell ref="M4918:P4918"/>
    <mergeCell ref="Q4918:R4918"/>
    <mergeCell ref="S4918:T4918"/>
    <mergeCell ref="U4918:V4918"/>
    <mergeCell ref="W4918:X4918"/>
    <mergeCell ref="Y4918:Z4918"/>
    <mergeCell ref="AA4918:AB4918"/>
    <mergeCell ref="AC4918:AD4918"/>
    <mergeCell ref="I4919:L4919"/>
    <mergeCell ref="M4919:P4919"/>
    <mergeCell ref="Q4919:R4919"/>
    <mergeCell ref="S4919:T4919"/>
    <mergeCell ref="U4919:V4919"/>
    <mergeCell ref="W4919:X4919"/>
    <mergeCell ref="Y4919:Z4919"/>
    <mergeCell ref="AA4919:AB4919"/>
    <mergeCell ref="AC4919:AD4919"/>
    <mergeCell ref="I4920:L4920"/>
    <mergeCell ref="M4920:P4920"/>
    <mergeCell ref="Q4920:R4920"/>
    <mergeCell ref="S4920:T4920"/>
    <mergeCell ref="U4920:V4920"/>
    <mergeCell ref="C4913:D4913"/>
    <mergeCell ref="C4914:D4914"/>
    <mergeCell ref="C4915:D4915"/>
    <mergeCell ref="C4916:D4916"/>
    <mergeCell ref="E4913:H4913"/>
    <mergeCell ref="E4914:H4914"/>
    <mergeCell ref="E4915:H4915"/>
    <mergeCell ref="E4916:H4916"/>
    <mergeCell ref="I4909:L4909"/>
    <mergeCell ref="M4909:P4909"/>
    <mergeCell ref="Q4909:R4909"/>
    <mergeCell ref="S4909:T4909"/>
    <mergeCell ref="U4909:V4909"/>
    <mergeCell ref="W4909:X4909"/>
    <mergeCell ref="Y4909:Z4909"/>
    <mergeCell ref="AA4909:AB4909"/>
    <mergeCell ref="AC4909:AD4909"/>
    <mergeCell ref="I4910:L4910"/>
    <mergeCell ref="M4910:P4910"/>
    <mergeCell ref="Q4910:R4910"/>
    <mergeCell ref="S4910:T4910"/>
    <mergeCell ref="U4910:V4910"/>
    <mergeCell ref="W4910:X4910"/>
    <mergeCell ref="Y4910:Z4910"/>
    <mergeCell ref="AA4910:AB4910"/>
    <mergeCell ref="AC4910:AD4910"/>
    <mergeCell ref="I4911:L4911"/>
    <mergeCell ref="M4911:P4911"/>
    <mergeCell ref="Q4911:R4911"/>
    <mergeCell ref="S4911:T4911"/>
    <mergeCell ref="U4911:V4911"/>
    <mergeCell ref="W4911:X4911"/>
    <mergeCell ref="Y4911:Z4911"/>
    <mergeCell ref="AA4911:AB4911"/>
    <mergeCell ref="AC4911:AD4911"/>
    <mergeCell ref="I4912:L4912"/>
    <mergeCell ref="M4912:P4912"/>
    <mergeCell ref="Q4912:R4912"/>
    <mergeCell ref="S4912:T4912"/>
    <mergeCell ref="U4912:V4912"/>
    <mergeCell ref="W4912:X4912"/>
    <mergeCell ref="Y4912:Z4912"/>
    <mergeCell ref="AA4912:AB4912"/>
    <mergeCell ref="AC4912:AD4912"/>
    <mergeCell ref="C4909:D4909"/>
    <mergeCell ref="C4910:D4910"/>
    <mergeCell ref="C4911:D4911"/>
    <mergeCell ref="C4912:D4912"/>
    <mergeCell ref="E4909:H4909"/>
    <mergeCell ref="E4910:H4910"/>
    <mergeCell ref="E4911:H4911"/>
    <mergeCell ref="E4912:H4912"/>
    <mergeCell ref="I4913:L4913"/>
    <mergeCell ref="M4913:P4913"/>
    <mergeCell ref="Q4913:R4913"/>
    <mergeCell ref="S4913:T4913"/>
    <mergeCell ref="U4913:V4913"/>
    <mergeCell ref="W4913:X4913"/>
    <mergeCell ref="Y4913:Z4913"/>
    <mergeCell ref="AA4913:AB4913"/>
    <mergeCell ref="AC4913:AD4913"/>
    <mergeCell ref="I4914:L4914"/>
    <mergeCell ref="M4914:P4914"/>
    <mergeCell ref="Q4914:R4914"/>
    <mergeCell ref="S4905:T4905"/>
    <mergeCell ref="U4905:V4905"/>
    <mergeCell ref="W4905:X4905"/>
    <mergeCell ref="Y4905:Z4905"/>
    <mergeCell ref="AA4905:AB4905"/>
    <mergeCell ref="AC4905:AD4905"/>
    <mergeCell ref="I4906:L4906"/>
    <mergeCell ref="M4906:P4906"/>
    <mergeCell ref="Q4906:R4906"/>
    <mergeCell ref="S4906:T4906"/>
    <mergeCell ref="U4906:V4906"/>
    <mergeCell ref="W4906:X4906"/>
    <mergeCell ref="Y4906:Z4906"/>
    <mergeCell ref="AA4906:AB4906"/>
    <mergeCell ref="AC4906:AD4906"/>
    <mergeCell ref="I4907:L4907"/>
    <mergeCell ref="M4907:P4907"/>
    <mergeCell ref="Q4907:R4907"/>
    <mergeCell ref="S4907:T4907"/>
    <mergeCell ref="U4907:V4907"/>
    <mergeCell ref="W4907:X4907"/>
    <mergeCell ref="Y4907:Z4907"/>
    <mergeCell ref="AA4907:AB4907"/>
    <mergeCell ref="AC4907:AD4907"/>
    <mergeCell ref="I4908:L4908"/>
    <mergeCell ref="M4908:P4908"/>
    <mergeCell ref="Q4908:R4908"/>
    <mergeCell ref="S4908:T4908"/>
    <mergeCell ref="U4908:V4908"/>
    <mergeCell ref="W4908:X4908"/>
    <mergeCell ref="Y4908:Z4908"/>
    <mergeCell ref="AA4908:AB4908"/>
    <mergeCell ref="AC4908:AD4908"/>
    <mergeCell ref="I4900:L4900"/>
    <mergeCell ref="M4900:P4900"/>
    <mergeCell ref="Q4900:R4900"/>
    <mergeCell ref="S4900:T4900"/>
    <mergeCell ref="U4900:V4900"/>
    <mergeCell ref="W4900:X4900"/>
    <mergeCell ref="Y4900:Z4900"/>
    <mergeCell ref="AA4900:AB4900"/>
    <mergeCell ref="AC4900:AD4900"/>
    <mergeCell ref="C4905:D4905"/>
    <mergeCell ref="C4906:D4906"/>
    <mergeCell ref="C4907:D4907"/>
    <mergeCell ref="C4908:D4908"/>
    <mergeCell ref="E4905:H4905"/>
    <mergeCell ref="E4906:H4906"/>
    <mergeCell ref="E4907:H4907"/>
    <mergeCell ref="E4908:H4908"/>
    <mergeCell ref="I4901:L4901"/>
    <mergeCell ref="M4901:P4901"/>
    <mergeCell ref="Q4901:R4901"/>
    <mergeCell ref="S4901:T4901"/>
    <mergeCell ref="U4901:V4901"/>
    <mergeCell ref="W4901:X4901"/>
    <mergeCell ref="Y4901:Z4901"/>
    <mergeCell ref="AA4901:AB4901"/>
    <mergeCell ref="AC4901:AD4901"/>
    <mergeCell ref="I4902:L4902"/>
    <mergeCell ref="M4902:P4902"/>
    <mergeCell ref="Q4902:R4902"/>
    <mergeCell ref="S4902:T4902"/>
    <mergeCell ref="U4902:V4902"/>
    <mergeCell ref="W4902:X4902"/>
    <mergeCell ref="Y4902:Z4902"/>
    <mergeCell ref="AA4902:AB4902"/>
    <mergeCell ref="AC4902:AD4902"/>
    <mergeCell ref="I4903:L4903"/>
    <mergeCell ref="M4903:P4903"/>
    <mergeCell ref="Q4903:R4903"/>
    <mergeCell ref="S4903:T4903"/>
    <mergeCell ref="U4903:V4903"/>
    <mergeCell ref="W4903:X4903"/>
    <mergeCell ref="Y4903:Z4903"/>
    <mergeCell ref="AA4903:AB4903"/>
    <mergeCell ref="AC4903:AD4903"/>
    <mergeCell ref="I4904:L4904"/>
    <mergeCell ref="M4904:P4904"/>
    <mergeCell ref="Q4904:R4904"/>
    <mergeCell ref="S4904:T4904"/>
    <mergeCell ref="U4904:V4904"/>
    <mergeCell ref="W4904:X4904"/>
    <mergeCell ref="Y4904:Z4904"/>
    <mergeCell ref="AA4904:AB4904"/>
    <mergeCell ref="AC4904:AD4904"/>
    <mergeCell ref="C4901:D4901"/>
    <mergeCell ref="C4902:D4902"/>
    <mergeCell ref="C4903:D4903"/>
    <mergeCell ref="C4904:D4904"/>
    <mergeCell ref="E4901:H4901"/>
    <mergeCell ref="E4902:H4902"/>
    <mergeCell ref="E4903:H4903"/>
    <mergeCell ref="E4904:H4904"/>
    <mergeCell ref="I4905:L4905"/>
    <mergeCell ref="M4905:P4905"/>
    <mergeCell ref="Q4905:R4905"/>
    <mergeCell ref="W4896:X4896"/>
    <mergeCell ref="Y4896:Z4896"/>
    <mergeCell ref="AA4896:AB4896"/>
    <mergeCell ref="AC4896:AD4896"/>
    <mergeCell ref="C4893:D4893"/>
    <mergeCell ref="C4894:D4894"/>
    <mergeCell ref="C4895:D4895"/>
    <mergeCell ref="C4896:D4896"/>
    <mergeCell ref="E4893:H4893"/>
    <mergeCell ref="E4894:H4894"/>
    <mergeCell ref="E4895:H4895"/>
    <mergeCell ref="E4896:H4896"/>
    <mergeCell ref="I4897:L4897"/>
    <mergeCell ref="M4897:P4897"/>
    <mergeCell ref="Q4897:R4897"/>
    <mergeCell ref="S4897:T4897"/>
    <mergeCell ref="U4897:V4897"/>
    <mergeCell ref="W4897:X4897"/>
    <mergeCell ref="Y4897:Z4897"/>
    <mergeCell ref="AA4897:AB4897"/>
    <mergeCell ref="AC4897:AD4897"/>
    <mergeCell ref="I4898:L4898"/>
    <mergeCell ref="M4898:P4898"/>
    <mergeCell ref="Q4898:R4898"/>
    <mergeCell ref="S4898:T4898"/>
    <mergeCell ref="U4898:V4898"/>
    <mergeCell ref="W4898:X4898"/>
    <mergeCell ref="Y4898:Z4898"/>
    <mergeCell ref="AA4898:AB4898"/>
    <mergeCell ref="AC4898:AD4898"/>
    <mergeCell ref="I4899:L4899"/>
    <mergeCell ref="M4899:P4899"/>
    <mergeCell ref="Q4899:R4899"/>
    <mergeCell ref="S4899:T4899"/>
    <mergeCell ref="U4899:V4899"/>
    <mergeCell ref="W4899:X4899"/>
    <mergeCell ref="Y4899:Z4899"/>
    <mergeCell ref="AA4899:AB4899"/>
    <mergeCell ref="AC4899:AD4899"/>
    <mergeCell ref="S4890:T4890"/>
    <mergeCell ref="U4890:V4890"/>
    <mergeCell ref="W4890:X4890"/>
    <mergeCell ref="Y4890:Z4890"/>
    <mergeCell ref="AA4890:AB4890"/>
    <mergeCell ref="AC4890:AD4890"/>
    <mergeCell ref="I4891:L4891"/>
    <mergeCell ref="M4891:P4891"/>
    <mergeCell ref="Q4891:R4891"/>
    <mergeCell ref="S4891:T4891"/>
    <mergeCell ref="U4891:V4891"/>
    <mergeCell ref="W4891:X4891"/>
    <mergeCell ref="Y4891:Z4891"/>
    <mergeCell ref="AA4891:AB4891"/>
    <mergeCell ref="AC4891:AD4891"/>
    <mergeCell ref="I4892:L4892"/>
    <mergeCell ref="M4892:P4892"/>
    <mergeCell ref="Q4892:R4892"/>
    <mergeCell ref="S4892:T4892"/>
    <mergeCell ref="U4892:V4892"/>
    <mergeCell ref="W4892:X4892"/>
    <mergeCell ref="Y4892:Z4892"/>
    <mergeCell ref="AA4892:AB4892"/>
    <mergeCell ref="AC4892:AD4892"/>
    <mergeCell ref="C4897:D4897"/>
    <mergeCell ref="C4898:D4898"/>
    <mergeCell ref="C4899:D4899"/>
    <mergeCell ref="C4900:D4900"/>
    <mergeCell ref="E4897:H4897"/>
    <mergeCell ref="E4898:H4898"/>
    <mergeCell ref="E4899:H4899"/>
    <mergeCell ref="E4900:H4900"/>
    <mergeCell ref="I4893:L4893"/>
    <mergeCell ref="M4893:P4893"/>
    <mergeCell ref="Q4893:R4893"/>
    <mergeCell ref="S4893:T4893"/>
    <mergeCell ref="U4893:V4893"/>
    <mergeCell ref="W4893:X4893"/>
    <mergeCell ref="Y4893:Z4893"/>
    <mergeCell ref="AA4893:AB4893"/>
    <mergeCell ref="AC4893:AD4893"/>
    <mergeCell ref="I4894:L4894"/>
    <mergeCell ref="M4894:P4894"/>
    <mergeCell ref="Q4894:R4894"/>
    <mergeCell ref="S4894:T4894"/>
    <mergeCell ref="U4894:V4894"/>
    <mergeCell ref="W4894:X4894"/>
    <mergeCell ref="Y4894:Z4894"/>
    <mergeCell ref="AA4894:AB4894"/>
    <mergeCell ref="AC4894:AD4894"/>
    <mergeCell ref="I4895:L4895"/>
    <mergeCell ref="M4895:P4895"/>
    <mergeCell ref="Q4895:R4895"/>
    <mergeCell ref="S4895:T4895"/>
    <mergeCell ref="U4895:V4895"/>
    <mergeCell ref="W4895:X4895"/>
    <mergeCell ref="Y4895:Z4895"/>
    <mergeCell ref="AA4895:AB4895"/>
    <mergeCell ref="AC4895:AD4895"/>
    <mergeCell ref="I4896:L4896"/>
    <mergeCell ref="M4896:P4896"/>
    <mergeCell ref="Q4896:R4896"/>
    <mergeCell ref="S4896:T4896"/>
    <mergeCell ref="U4896:V4896"/>
    <mergeCell ref="C4889:D4889"/>
    <mergeCell ref="C4890:D4890"/>
    <mergeCell ref="C4891:D4891"/>
    <mergeCell ref="C4892:D4892"/>
    <mergeCell ref="E4889:H4889"/>
    <mergeCell ref="E4890:H4890"/>
    <mergeCell ref="E4891:H4891"/>
    <mergeCell ref="E4892:H4892"/>
    <mergeCell ref="I4885:L4885"/>
    <mergeCell ref="M4885:P4885"/>
    <mergeCell ref="Q4885:R4885"/>
    <mergeCell ref="S4885:T4885"/>
    <mergeCell ref="U4885:V4885"/>
    <mergeCell ref="W4885:X4885"/>
    <mergeCell ref="Y4885:Z4885"/>
    <mergeCell ref="AA4885:AB4885"/>
    <mergeCell ref="AC4885:AD4885"/>
    <mergeCell ref="I4886:L4886"/>
    <mergeCell ref="M4886:P4886"/>
    <mergeCell ref="Q4886:R4886"/>
    <mergeCell ref="S4886:T4886"/>
    <mergeCell ref="U4886:V4886"/>
    <mergeCell ref="W4886:X4886"/>
    <mergeCell ref="Y4886:Z4886"/>
    <mergeCell ref="AA4886:AB4886"/>
    <mergeCell ref="AC4886:AD4886"/>
    <mergeCell ref="I4887:L4887"/>
    <mergeCell ref="M4887:P4887"/>
    <mergeCell ref="Q4887:R4887"/>
    <mergeCell ref="S4887:T4887"/>
    <mergeCell ref="U4887:V4887"/>
    <mergeCell ref="W4887:X4887"/>
    <mergeCell ref="Y4887:Z4887"/>
    <mergeCell ref="AA4887:AB4887"/>
    <mergeCell ref="AC4887:AD4887"/>
    <mergeCell ref="I4888:L4888"/>
    <mergeCell ref="M4888:P4888"/>
    <mergeCell ref="Q4888:R4888"/>
    <mergeCell ref="S4888:T4888"/>
    <mergeCell ref="U4888:V4888"/>
    <mergeCell ref="W4888:X4888"/>
    <mergeCell ref="Y4888:Z4888"/>
    <mergeCell ref="AA4888:AB4888"/>
    <mergeCell ref="AC4888:AD4888"/>
    <mergeCell ref="C4885:D4885"/>
    <mergeCell ref="C4886:D4886"/>
    <mergeCell ref="C4887:D4887"/>
    <mergeCell ref="C4888:D4888"/>
    <mergeCell ref="E4885:H4885"/>
    <mergeCell ref="E4886:H4886"/>
    <mergeCell ref="E4887:H4887"/>
    <mergeCell ref="E4888:H4888"/>
    <mergeCell ref="I4889:L4889"/>
    <mergeCell ref="M4889:P4889"/>
    <mergeCell ref="Q4889:R4889"/>
    <mergeCell ref="S4889:T4889"/>
    <mergeCell ref="U4889:V4889"/>
    <mergeCell ref="W4889:X4889"/>
    <mergeCell ref="Y4889:Z4889"/>
    <mergeCell ref="AA4889:AB4889"/>
    <mergeCell ref="AC4889:AD4889"/>
    <mergeCell ref="I4890:L4890"/>
    <mergeCell ref="M4890:P4890"/>
    <mergeCell ref="Q4890:R4890"/>
    <mergeCell ref="S4881:T4881"/>
    <mergeCell ref="U4881:V4881"/>
    <mergeCell ref="W4881:X4881"/>
    <mergeCell ref="Y4881:Z4881"/>
    <mergeCell ref="AA4881:AB4881"/>
    <mergeCell ref="AC4881:AD4881"/>
    <mergeCell ref="I4882:L4882"/>
    <mergeCell ref="M4882:P4882"/>
    <mergeCell ref="Q4882:R4882"/>
    <mergeCell ref="S4882:T4882"/>
    <mergeCell ref="U4882:V4882"/>
    <mergeCell ref="W4882:X4882"/>
    <mergeCell ref="Y4882:Z4882"/>
    <mergeCell ref="AA4882:AB4882"/>
    <mergeCell ref="AC4882:AD4882"/>
    <mergeCell ref="I4883:L4883"/>
    <mergeCell ref="M4883:P4883"/>
    <mergeCell ref="Q4883:R4883"/>
    <mergeCell ref="S4883:T4883"/>
    <mergeCell ref="U4883:V4883"/>
    <mergeCell ref="W4883:X4883"/>
    <mergeCell ref="Y4883:Z4883"/>
    <mergeCell ref="AA4883:AB4883"/>
    <mergeCell ref="AC4883:AD4883"/>
    <mergeCell ref="I4884:L4884"/>
    <mergeCell ref="M4884:P4884"/>
    <mergeCell ref="Q4884:R4884"/>
    <mergeCell ref="S4884:T4884"/>
    <mergeCell ref="U4884:V4884"/>
    <mergeCell ref="W4884:X4884"/>
    <mergeCell ref="Y4884:Z4884"/>
    <mergeCell ref="AA4884:AB4884"/>
    <mergeCell ref="AC4884:AD4884"/>
    <mergeCell ref="I4876:L4876"/>
    <mergeCell ref="M4876:P4876"/>
    <mergeCell ref="Q4876:R4876"/>
    <mergeCell ref="S4876:T4876"/>
    <mergeCell ref="U4876:V4876"/>
    <mergeCell ref="W4876:X4876"/>
    <mergeCell ref="Y4876:Z4876"/>
    <mergeCell ref="AA4876:AB4876"/>
    <mergeCell ref="AC4876:AD4876"/>
    <mergeCell ref="C4881:D4881"/>
    <mergeCell ref="C4882:D4882"/>
    <mergeCell ref="C4883:D4883"/>
    <mergeCell ref="C4884:D4884"/>
    <mergeCell ref="E4881:H4881"/>
    <mergeCell ref="E4882:H4882"/>
    <mergeCell ref="E4883:H4883"/>
    <mergeCell ref="E4884:H4884"/>
    <mergeCell ref="I4877:L4877"/>
    <mergeCell ref="M4877:P4877"/>
    <mergeCell ref="Q4877:R4877"/>
    <mergeCell ref="S4877:T4877"/>
    <mergeCell ref="U4877:V4877"/>
    <mergeCell ref="W4877:X4877"/>
    <mergeCell ref="Y4877:Z4877"/>
    <mergeCell ref="AA4877:AB4877"/>
    <mergeCell ref="AC4877:AD4877"/>
    <mergeCell ref="I4878:L4878"/>
    <mergeCell ref="M4878:P4878"/>
    <mergeCell ref="Q4878:R4878"/>
    <mergeCell ref="S4878:T4878"/>
    <mergeCell ref="U4878:V4878"/>
    <mergeCell ref="W4878:X4878"/>
    <mergeCell ref="Y4878:Z4878"/>
    <mergeCell ref="AA4878:AB4878"/>
    <mergeCell ref="AC4878:AD4878"/>
    <mergeCell ref="I4879:L4879"/>
    <mergeCell ref="M4879:P4879"/>
    <mergeCell ref="Q4879:R4879"/>
    <mergeCell ref="S4879:T4879"/>
    <mergeCell ref="U4879:V4879"/>
    <mergeCell ref="W4879:X4879"/>
    <mergeCell ref="Y4879:Z4879"/>
    <mergeCell ref="AA4879:AB4879"/>
    <mergeCell ref="AC4879:AD4879"/>
    <mergeCell ref="I4880:L4880"/>
    <mergeCell ref="M4880:P4880"/>
    <mergeCell ref="Q4880:R4880"/>
    <mergeCell ref="S4880:T4880"/>
    <mergeCell ref="U4880:V4880"/>
    <mergeCell ref="W4880:X4880"/>
    <mergeCell ref="Y4880:Z4880"/>
    <mergeCell ref="AA4880:AB4880"/>
    <mergeCell ref="AC4880:AD4880"/>
    <mergeCell ref="C4877:D4877"/>
    <mergeCell ref="C4878:D4878"/>
    <mergeCell ref="C4879:D4879"/>
    <mergeCell ref="C4880:D4880"/>
    <mergeCell ref="E4877:H4877"/>
    <mergeCell ref="E4878:H4878"/>
    <mergeCell ref="E4879:H4879"/>
    <mergeCell ref="E4880:H4880"/>
    <mergeCell ref="I4881:L4881"/>
    <mergeCell ref="M4881:P4881"/>
    <mergeCell ref="Q4881:R4881"/>
    <mergeCell ref="W4872:X4872"/>
    <mergeCell ref="Y4872:Z4872"/>
    <mergeCell ref="AA4872:AB4872"/>
    <mergeCell ref="AC4872:AD4872"/>
    <mergeCell ref="C4869:D4869"/>
    <mergeCell ref="C4870:D4870"/>
    <mergeCell ref="C4871:D4871"/>
    <mergeCell ref="C4872:D4872"/>
    <mergeCell ref="E4869:H4869"/>
    <mergeCell ref="E4870:H4870"/>
    <mergeCell ref="E4871:H4871"/>
    <mergeCell ref="E4872:H4872"/>
    <mergeCell ref="I4873:L4873"/>
    <mergeCell ref="M4873:P4873"/>
    <mergeCell ref="Q4873:R4873"/>
    <mergeCell ref="S4873:T4873"/>
    <mergeCell ref="U4873:V4873"/>
    <mergeCell ref="W4873:X4873"/>
    <mergeCell ref="Y4873:Z4873"/>
    <mergeCell ref="AA4873:AB4873"/>
    <mergeCell ref="AC4873:AD4873"/>
    <mergeCell ref="I4874:L4874"/>
    <mergeCell ref="M4874:P4874"/>
    <mergeCell ref="Q4874:R4874"/>
    <mergeCell ref="S4874:T4874"/>
    <mergeCell ref="U4874:V4874"/>
    <mergeCell ref="W4874:X4874"/>
    <mergeCell ref="Y4874:Z4874"/>
    <mergeCell ref="AA4874:AB4874"/>
    <mergeCell ref="AC4874:AD4874"/>
    <mergeCell ref="I4875:L4875"/>
    <mergeCell ref="M4875:P4875"/>
    <mergeCell ref="Q4875:R4875"/>
    <mergeCell ref="S4875:T4875"/>
    <mergeCell ref="U4875:V4875"/>
    <mergeCell ref="W4875:X4875"/>
    <mergeCell ref="Y4875:Z4875"/>
    <mergeCell ref="AA4875:AB4875"/>
    <mergeCell ref="AC4875:AD4875"/>
    <mergeCell ref="S4866:T4866"/>
    <mergeCell ref="U4866:V4866"/>
    <mergeCell ref="W4866:X4866"/>
    <mergeCell ref="Y4866:Z4866"/>
    <mergeCell ref="AA4866:AB4866"/>
    <mergeCell ref="AC4866:AD4866"/>
    <mergeCell ref="I4867:L4867"/>
    <mergeCell ref="M4867:P4867"/>
    <mergeCell ref="Q4867:R4867"/>
    <mergeCell ref="S4867:T4867"/>
    <mergeCell ref="U4867:V4867"/>
    <mergeCell ref="W4867:X4867"/>
    <mergeCell ref="Y4867:Z4867"/>
    <mergeCell ref="AA4867:AB4867"/>
    <mergeCell ref="AC4867:AD4867"/>
    <mergeCell ref="I4868:L4868"/>
    <mergeCell ref="M4868:P4868"/>
    <mergeCell ref="Q4868:R4868"/>
    <mergeCell ref="S4868:T4868"/>
    <mergeCell ref="U4868:V4868"/>
    <mergeCell ref="W4868:X4868"/>
    <mergeCell ref="Y4868:Z4868"/>
    <mergeCell ref="AA4868:AB4868"/>
    <mergeCell ref="AC4868:AD4868"/>
    <mergeCell ref="C4873:D4873"/>
    <mergeCell ref="C4874:D4874"/>
    <mergeCell ref="C4875:D4875"/>
    <mergeCell ref="C4876:D4876"/>
    <mergeCell ref="E4873:H4873"/>
    <mergeCell ref="E4874:H4874"/>
    <mergeCell ref="E4875:H4875"/>
    <mergeCell ref="E4876:H4876"/>
    <mergeCell ref="I4869:L4869"/>
    <mergeCell ref="M4869:P4869"/>
    <mergeCell ref="Q4869:R4869"/>
    <mergeCell ref="S4869:T4869"/>
    <mergeCell ref="U4869:V4869"/>
    <mergeCell ref="W4869:X4869"/>
    <mergeCell ref="Y4869:Z4869"/>
    <mergeCell ref="AA4869:AB4869"/>
    <mergeCell ref="AC4869:AD4869"/>
    <mergeCell ref="I4870:L4870"/>
    <mergeCell ref="M4870:P4870"/>
    <mergeCell ref="Q4870:R4870"/>
    <mergeCell ref="S4870:T4870"/>
    <mergeCell ref="U4870:V4870"/>
    <mergeCell ref="W4870:X4870"/>
    <mergeCell ref="Y4870:Z4870"/>
    <mergeCell ref="AA4870:AB4870"/>
    <mergeCell ref="AC4870:AD4870"/>
    <mergeCell ref="I4871:L4871"/>
    <mergeCell ref="M4871:P4871"/>
    <mergeCell ref="Q4871:R4871"/>
    <mergeCell ref="S4871:T4871"/>
    <mergeCell ref="U4871:V4871"/>
    <mergeCell ref="W4871:X4871"/>
    <mergeCell ref="Y4871:Z4871"/>
    <mergeCell ref="AA4871:AB4871"/>
    <mergeCell ref="AC4871:AD4871"/>
    <mergeCell ref="I4872:L4872"/>
    <mergeCell ref="M4872:P4872"/>
    <mergeCell ref="Q4872:R4872"/>
    <mergeCell ref="S4872:T4872"/>
    <mergeCell ref="U4872:V4872"/>
    <mergeCell ref="C4865:D4865"/>
    <mergeCell ref="C4866:D4866"/>
    <mergeCell ref="C4867:D4867"/>
    <mergeCell ref="C4868:D4868"/>
    <mergeCell ref="E4865:H4865"/>
    <mergeCell ref="E4866:H4866"/>
    <mergeCell ref="E4867:H4867"/>
    <mergeCell ref="E4868:H4868"/>
    <mergeCell ref="I4861:L4861"/>
    <mergeCell ref="M4861:P4861"/>
    <mergeCell ref="Q4861:R4861"/>
    <mergeCell ref="S4861:T4861"/>
    <mergeCell ref="U4861:V4861"/>
    <mergeCell ref="W4861:X4861"/>
    <mergeCell ref="Y4861:Z4861"/>
    <mergeCell ref="AA4861:AB4861"/>
    <mergeCell ref="AC4861:AD4861"/>
    <mergeCell ref="I4862:L4862"/>
    <mergeCell ref="M4862:P4862"/>
    <mergeCell ref="Q4862:R4862"/>
    <mergeCell ref="S4862:T4862"/>
    <mergeCell ref="U4862:V4862"/>
    <mergeCell ref="W4862:X4862"/>
    <mergeCell ref="Y4862:Z4862"/>
    <mergeCell ref="AA4862:AB4862"/>
    <mergeCell ref="AC4862:AD4862"/>
    <mergeCell ref="I4863:L4863"/>
    <mergeCell ref="M4863:P4863"/>
    <mergeCell ref="Q4863:R4863"/>
    <mergeCell ref="S4863:T4863"/>
    <mergeCell ref="U4863:V4863"/>
    <mergeCell ref="W4863:X4863"/>
    <mergeCell ref="Y4863:Z4863"/>
    <mergeCell ref="AA4863:AB4863"/>
    <mergeCell ref="AC4863:AD4863"/>
    <mergeCell ref="I4864:L4864"/>
    <mergeCell ref="M4864:P4864"/>
    <mergeCell ref="Q4864:R4864"/>
    <mergeCell ref="S4864:T4864"/>
    <mergeCell ref="U4864:V4864"/>
    <mergeCell ref="W4864:X4864"/>
    <mergeCell ref="Y4864:Z4864"/>
    <mergeCell ref="AA4864:AB4864"/>
    <mergeCell ref="AC4864:AD4864"/>
    <mergeCell ref="C4861:D4861"/>
    <mergeCell ref="C4862:D4862"/>
    <mergeCell ref="C4863:D4863"/>
    <mergeCell ref="C4864:D4864"/>
    <mergeCell ref="E4861:H4861"/>
    <mergeCell ref="E4862:H4862"/>
    <mergeCell ref="E4863:H4863"/>
    <mergeCell ref="E4864:H4864"/>
    <mergeCell ref="I4865:L4865"/>
    <mergeCell ref="M4865:P4865"/>
    <mergeCell ref="Q4865:R4865"/>
    <mergeCell ref="S4865:T4865"/>
    <mergeCell ref="U4865:V4865"/>
    <mergeCell ref="W4865:X4865"/>
    <mergeCell ref="Y4865:Z4865"/>
    <mergeCell ref="AA4865:AB4865"/>
    <mergeCell ref="AC4865:AD4865"/>
    <mergeCell ref="I4866:L4866"/>
    <mergeCell ref="M4866:P4866"/>
    <mergeCell ref="Q4866:R4866"/>
    <mergeCell ref="S4857:T4857"/>
    <mergeCell ref="U4857:V4857"/>
    <mergeCell ref="W4857:X4857"/>
    <mergeCell ref="Y4857:Z4857"/>
    <mergeCell ref="AA4857:AB4857"/>
    <mergeCell ref="AC4857:AD4857"/>
    <mergeCell ref="I4858:L4858"/>
    <mergeCell ref="M4858:P4858"/>
    <mergeCell ref="Q4858:R4858"/>
    <mergeCell ref="S4858:T4858"/>
    <mergeCell ref="U4858:V4858"/>
    <mergeCell ref="W4858:X4858"/>
    <mergeCell ref="Y4858:Z4858"/>
    <mergeCell ref="AA4858:AB4858"/>
    <mergeCell ref="AC4858:AD4858"/>
    <mergeCell ref="I4859:L4859"/>
    <mergeCell ref="M4859:P4859"/>
    <mergeCell ref="Q4859:R4859"/>
    <mergeCell ref="S4859:T4859"/>
    <mergeCell ref="U4859:V4859"/>
    <mergeCell ref="W4859:X4859"/>
    <mergeCell ref="Y4859:Z4859"/>
    <mergeCell ref="AA4859:AB4859"/>
    <mergeCell ref="AC4859:AD4859"/>
    <mergeCell ref="I4860:L4860"/>
    <mergeCell ref="M4860:P4860"/>
    <mergeCell ref="Q4860:R4860"/>
    <mergeCell ref="S4860:T4860"/>
    <mergeCell ref="U4860:V4860"/>
    <mergeCell ref="W4860:X4860"/>
    <mergeCell ref="Y4860:Z4860"/>
    <mergeCell ref="AA4860:AB4860"/>
    <mergeCell ref="AC4860:AD4860"/>
    <mergeCell ref="I4852:L4852"/>
    <mergeCell ref="M4852:P4852"/>
    <mergeCell ref="Q4852:R4852"/>
    <mergeCell ref="S4852:T4852"/>
    <mergeCell ref="U4852:V4852"/>
    <mergeCell ref="W4852:X4852"/>
    <mergeCell ref="Y4852:Z4852"/>
    <mergeCell ref="AA4852:AB4852"/>
    <mergeCell ref="AC4852:AD4852"/>
    <mergeCell ref="C4857:D4857"/>
    <mergeCell ref="C4858:D4858"/>
    <mergeCell ref="C4859:D4859"/>
    <mergeCell ref="C4860:D4860"/>
    <mergeCell ref="E4857:H4857"/>
    <mergeCell ref="E4858:H4858"/>
    <mergeCell ref="E4859:H4859"/>
    <mergeCell ref="E4860:H4860"/>
    <mergeCell ref="I4853:L4853"/>
    <mergeCell ref="M4853:P4853"/>
    <mergeCell ref="Q4853:R4853"/>
    <mergeCell ref="S4853:T4853"/>
    <mergeCell ref="U4853:V4853"/>
    <mergeCell ref="W4853:X4853"/>
    <mergeCell ref="Y4853:Z4853"/>
    <mergeCell ref="AA4853:AB4853"/>
    <mergeCell ref="AC4853:AD4853"/>
    <mergeCell ref="I4854:L4854"/>
    <mergeCell ref="M4854:P4854"/>
    <mergeCell ref="Q4854:R4854"/>
    <mergeCell ref="S4854:T4854"/>
    <mergeCell ref="U4854:V4854"/>
    <mergeCell ref="W4854:X4854"/>
    <mergeCell ref="Y4854:Z4854"/>
    <mergeCell ref="AA4854:AB4854"/>
    <mergeCell ref="AC4854:AD4854"/>
    <mergeCell ref="I4855:L4855"/>
    <mergeCell ref="M4855:P4855"/>
    <mergeCell ref="Q4855:R4855"/>
    <mergeCell ref="S4855:T4855"/>
    <mergeCell ref="U4855:V4855"/>
    <mergeCell ref="W4855:X4855"/>
    <mergeCell ref="Y4855:Z4855"/>
    <mergeCell ref="AA4855:AB4855"/>
    <mergeCell ref="AC4855:AD4855"/>
    <mergeCell ref="I4856:L4856"/>
    <mergeCell ref="M4856:P4856"/>
    <mergeCell ref="Q4856:R4856"/>
    <mergeCell ref="S4856:T4856"/>
    <mergeCell ref="U4856:V4856"/>
    <mergeCell ref="W4856:X4856"/>
    <mergeCell ref="Y4856:Z4856"/>
    <mergeCell ref="AA4856:AB4856"/>
    <mergeCell ref="AC4856:AD4856"/>
    <mergeCell ref="C4853:D4853"/>
    <mergeCell ref="C4854:D4854"/>
    <mergeCell ref="C4855:D4855"/>
    <mergeCell ref="C4856:D4856"/>
    <mergeCell ref="E4853:H4853"/>
    <mergeCell ref="E4854:H4854"/>
    <mergeCell ref="E4855:H4855"/>
    <mergeCell ref="E4856:H4856"/>
    <mergeCell ref="I4857:L4857"/>
    <mergeCell ref="M4857:P4857"/>
    <mergeCell ref="Q4857:R4857"/>
    <mergeCell ref="W4848:X4848"/>
    <mergeCell ref="Y4848:Z4848"/>
    <mergeCell ref="AA4848:AB4848"/>
    <mergeCell ref="AC4848:AD4848"/>
    <mergeCell ref="C4845:D4845"/>
    <mergeCell ref="C4846:D4846"/>
    <mergeCell ref="C4847:D4847"/>
    <mergeCell ref="C4848:D4848"/>
    <mergeCell ref="E4845:H4845"/>
    <mergeCell ref="E4846:H4846"/>
    <mergeCell ref="E4847:H4847"/>
    <mergeCell ref="E4848:H4848"/>
    <mergeCell ref="I4849:L4849"/>
    <mergeCell ref="M4849:P4849"/>
    <mergeCell ref="Q4849:R4849"/>
    <mergeCell ref="S4849:T4849"/>
    <mergeCell ref="U4849:V4849"/>
    <mergeCell ref="W4849:X4849"/>
    <mergeCell ref="Y4849:Z4849"/>
    <mergeCell ref="AA4849:AB4849"/>
    <mergeCell ref="AC4849:AD4849"/>
    <mergeCell ref="I4850:L4850"/>
    <mergeCell ref="M4850:P4850"/>
    <mergeCell ref="Q4850:R4850"/>
    <mergeCell ref="S4850:T4850"/>
    <mergeCell ref="U4850:V4850"/>
    <mergeCell ref="W4850:X4850"/>
    <mergeCell ref="Y4850:Z4850"/>
    <mergeCell ref="AA4850:AB4850"/>
    <mergeCell ref="AC4850:AD4850"/>
    <mergeCell ref="I4851:L4851"/>
    <mergeCell ref="M4851:P4851"/>
    <mergeCell ref="Q4851:R4851"/>
    <mergeCell ref="S4851:T4851"/>
    <mergeCell ref="U4851:V4851"/>
    <mergeCell ref="W4851:X4851"/>
    <mergeCell ref="Y4851:Z4851"/>
    <mergeCell ref="AA4851:AB4851"/>
    <mergeCell ref="AC4851:AD4851"/>
    <mergeCell ref="S4842:T4842"/>
    <mergeCell ref="U4842:V4842"/>
    <mergeCell ref="W4842:X4842"/>
    <mergeCell ref="Y4842:Z4842"/>
    <mergeCell ref="AA4842:AB4842"/>
    <mergeCell ref="AC4842:AD4842"/>
    <mergeCell ref="I4843:L4843"/>
    <mergeCell ref="M4843:P4843"/>
    <mergeCell ref="Q4843:R4843"/>
    <mergeCell ref="S4843:T4843"/>
    <mergeCell ref="U4843:V4843"/>
    <mergeCell ref="W4843:X4843"/>
    <mergeCell ref="Y4843:Z4843"/>
    <mergeCell ref="AA4843:AB4843"/>
    <mergeCell ref="AC4843:AD4843"/>
    <mergeCell ref="I4844:L4844"/>
    <mergeCell ref="M4844:P4844"/>
    <mergeCell ref="Q4844:R4844"/>
    <mergeCell ref="S4844:T4844"/>
    <mergeCell ref="U4844:V4844"/>
    <mergeCell ref="W4844:X4844"/>
    <mergeCell ref="Y4844:Z4844"/>
    <mergeCell ref="AA4844:AB4844"/>
    <mergeCell ref="AC4844:AD4844"/>
    <mergeCell ref="C4849:D4849"/>
    <mergeCell ref="C4850:D4850"/>
    <mergeCell ref="C4851:D4851"/>
    <mergeCell ref="C4852:D4852"/>
    <mergeCell ref="E4849:H4849"/>
    <mergeCell ref="E4850:H4850"/>
    <mergeCell ref="E4851:H4851"/>
    <mergeCell ref="E4852:H4852"/>
    <mergeCell ref="I4845:L4845"/>
    <mergeCell ref="M4845:P4845"/>
    <mergeCell ref="Q4845:R4845"/>
    <mergeCell ref="S4845:T4845"/>
    <mergeCell ref="U4845:V4845"/>
    <mergeCell ref="W4845:X4845"/>
    <mergeCell ref="Y4845:Z4845"/>
    <mergeCell ref="AA4845:AB4845"/>
    <mergeCell ref="AC4845:AD4845"/>
    <mergeCell ref="I4846:L4846"/>
    <mergeCell ref="M4846:P4846"/>
    <mergeCell ref="Q4846:R4846"/>
    <mergeCell ref="S4846:T4846"/>
    <mergeCell ref="U4846:V4846"/>
    <mergeCell ref="W4846:X4846"/>
    <mergeCell ref="Y4846:Z4846"/>
    <mergeCell ref="AA4846:AB4846"/>
    <mergeCell ref="AC4846:AD4846"/>
    <mergeCell ref="I4847:L4847"/>
    <mergeCell ref="M4847:P4847"/>
    <mergeCell ref="Q4847:R4847"/>
    <mergeCell ref="S4847:T4847"/>
    <mergeCell ref="U4847:V4847"/>
    <mergeCell ref="W4847:X4847"/>
    <mergeCell ref="Y4847:Z4847"/>
    <mergeCell ref="AA4847:AB4847"/>
    <mergeCell ref="AC4847:AD4847"/>
    <mergeCell ref="I4848:L4848"/>
    <mergeCell ref="M4848:P4848"/>
    <mergeCell ref="Q4848:R4848"/>
    <mergeCell ref="S4848:T4848"/>
    <mergeCell ref="U4848:V4848"/>
    <mergeCell ref="C4841:D4841"/>
    <mergeCell ref="C4842:D4842"/>
    <mergeCell ref="C4843:D4843"/>
    <mergeCell ref="C4844:D4844"/>
    <mergeCell ref="E4841:H4841"/>
    <mergeCell ref="E4842:H4842"/>
    <mergeCell ref="E4843:H4843"/>
    <mergeCell ref="E4844:H4844"/>
    <mergeCell ref="I4837:L4837"/>
    <mergeCell ref="M4837:P4837"/>
    <mergeCell ref="Q4837:R4837"/>
    <mergeCell ref="S4837:T4837"/>
    <mergeCell ref="U4837:V4837"/>
    <mergeCell ref="W4837:X4837"/>
    <mergeCell ref="Y4837:Z4837"/>
    <mergeCell ref="AA4837:AB4837"/>
    <mergeCell ref="AC4837:AD4837"/>
    <mergeCell ref="I4838:L4838"/>
    <mergeCell ref="M4838:P4838"/>
    <mergeCell ref="Q4838:R4838"/>
    <mergeCell ref="S4838:T4838"/>
    <mergeCell ref="U4838:V4838"/>
    <mergeCell ref="W4838:X4838"/>
    <mergeCell ref="Y4838:Z4838"/>
    <mergeCell ref="AA4838:AB4838"/>
    <mergeCell ref="AC4838:AD4838"/>
    <mergeCell ref="I4839:L4839"/>
    <mergeCell ref="M4839:P4839"/>
    <mergeCell ref="Q4839:R4839"/>
    <mergeCell ref="S4839:T4839"/>
    <mergeCell ref="U4839:V4839"/>
    <mergeCell ref="W4839:X4839"/>
    <mergeCell ref="Y4839:Z4839"/>
    <mergeCell ref="AA4839:AB4839"/>
    <mergeCell ref="AC4839:AD4839"/>
    <mergeCell ref="I4840:L4840"/>
    <mergeCell ref="M4840:P4840"/>
    <mergeCell ref="Q4840:R4840"/>
    <mergeCell ref="S4840:T4840"/>
    <mergeCell ref="U4840:V4840"/>
    <mergeCell ref="W4840:X4840"/>
    <mergeCell ref="Y4840:Z4840"/>
    <mergeCell ref="AA4840:AB4840"/>
    <mergeCell ref="AC4840:AD4840"/>
    <mergeCell ref="C4837:D4837"/>
    <mergeCell ref="C4838:D4838"/>
    <mergeCell ref="C4839:D4839"/>
    <mergeCell ref="C4840:D4840"/>
    <mergeCell ref="E4837:H4837"/>
    <mergeCell ref="E4838:H4838"/>
    <mergeCell ref="E4839:H4839"/>
    <mergeCell ref="E4840:H4840"/>
    <mergeCell ref="I4841:L4841"/>
    <mergeCell ref="M4841:P4841"/>
    <mergeCell ref="Q4841:R4841"/>
    <mergeCell ref="S4841:T4841"/>
    <mergeCell ref="U4841:V4841"/>
    <mergeCell ref="W4841:X4841"/>
    <mergeCell ref="Y4841:Z4841"/>
    <mergeCell ref="AA4841:AB4841"/>
    <mergeCell ref="AC4841:AD4841"/>
    <mergeCell ref="I4842:L4842"/>
    <mergeCell ref="M4842:P4842"/>
    <mergeCell ref="Q4842:R4842"/>
    <mergeCell ref="S4833:T4833"/>
    <mergeCell ref="U4833:V4833"/>
    <mergeCell ref="W4833:X4833"/>
    <mergeCell ref="Y4833:Z4833"/>
    <mergeCell ref="AA4833:AB4833"/>
    <mergeCell ref="AC4833:AD4833"/>
    <mergeCell ref="I4834:L4834"/>
    <mergeCell ref="M4834:P4834"/>
    <mergeCell ref="Q4834:R4834"/>
    <mergeCell ref="S4834:T4834"/>
    <mergeCell ref="U4834:V4834"/>
    <mergeCell ref="W4834:X4834"/>
    <mergeCell ref="Y4834:Z4834"/>
    <mergeCell ref="AA4834:AB4834"/>
    <mergeCell ref="AC4834:AD4834"/>
    <mergeCell ref="I4835:L4835"/>
    <mergeCell ref="M4835:P4835"/>
    <mergeCell ref="Q4835:R4835"/>
    <mergeCell ref="S4835:T4835"/>
    <mergeCell ref="U4835:V4835"/>
    <mergeCell ref="W4835:X4835"/>
    <mergeCell ref="Y4835:Z4835"/>
    <mergeCell ref="AA4835:AB4835"/>
    <mergeCell ref="AC4835:AD4835"/>
    <mergeCell ref="I4836:L4836"/>
    <mergeCell ref="M4836:P4836"/>
    <mergeCell ref="Q4836:R4836"/>
    <mergeCell ref="S4836:T4836"/>
    <mergeCell ref="U4836:V4836"/>
    <mergeCell ref="W4836:X4836"/>
    <mergeCell ref="Y4836:Z4836"/>
    <mergeCell ref="AA4836:AB4836"/>
    <mergeCell ref="AC4836:AD4836"/>
    <mergeCell ref="I4828:L4828"/>
    <mergeCell ref="M4828:P4828"/>
    <mergeCell ref="Q4828:R4828"/>
    <mergeCell ref="S4828:T4828"/>
    <mergeCell ref="U4828:V4828"/>
    <mergeCell ref="W4828:X4828"/>
    <mergeCell ref="Y4828:Z4828"/>
    <mergeCell ref="AA4828:AB4828"/>
    <mergeCell ref="AC4828:AD4828"/>
    <mergeCell ref="C4833:D4833"/>
    <mergeCell ref="C4834:D4834"/>
    <mergeCell ref="C4835:D4835"/>
    <mergeCell ref="C4836:D4836"/>
    <mergeCell ref="E4833:H4833"/>
    <mergeCell ref="E4834:H4834"/>
    <mergeCell ref="E4835:H4835"/>
    <mergeCell ref="E4836:H4836"/>
    <mergeCell ref="I4829:L4829"/>
    <mergeCell ref="M4829:P4829"/>
    <mergeCell ref="Q4829:R4829"/>
    <mergeCell ref="S4829:T4829"/>
    <mergeCell ref="U4829:V4829"/>
    <mergeCell ref="W4829:X4829"/>
    <mergeCell ref="Y4829:Z4829"/>
    <mergeCell ref="AA4829:AB4829"/>
    <mergeCell ref="AC4829:AD4829"/>
    <mergeCell ref="I4830:L4830"/>
    <mergeCell ref="M4830:P4830"/>
    <mergeCell ref="Q4830:R4830"/>
    <mergeCell ref="S4830:T4830"/>
    <mergeCell ref="U4830:V4830"/>
    <mergeCell ref="W4830:X4830"/>
    <mergeCell ref="Y4830:Z4830"/>
    <mergeCell ref="AA4830:AB4830"/>
    <mergeCell ref="AC4830:AD4830"/>
    <mergeCell ref="I4831:L4831"/>
    <mergeCell ref="M4831:P4831"/>
    <mergeCell ref="Q4831:R4831"/>
    <mergeCell ref="S4831:T4831"/>
    <mergeCell ref="U4831:V4831"/>
    <mergeCell ref="W4831:X4831"/>
    <mergeCell ref="Y4831:Z4831"/>
    <mergeCell ref="AA4831:AB4831"/>
    <mergeCell ref="AC4831:AD4831"/>
    <mergeCell ref="I4832:L4832"/>
    <mergeCell ref="M4832:P4832"/>
    <mergeCell ref="Q4832:R4832"/>
    <mergeCell ref="S4832:T4832"/>
    <mergeCell ref="U4832:V4832"/>
    <mergeCell ref="W4832:X4832"/>
    <mergeCell ref="Y4832:Z4832"/>
    <mergeCell ref="AA4832:AB4832"/>
    <mergeCell ref="AC4832:AD4832"/>
    <mergeCell ref="C4829:D4829"/>
    <mergeCell ref="C4830:D4830"/>
    <mergeCell ref="C4831:D4831"/>
    <mergeCell ref="C4832:D4832"/>
    <mergeCell ref="E4829:H4829"/>
    <mergeCell ref="E4830:H4830"/>
    <mergeCell ref="E4831:H4831"/>
    <mergeCell ref="E4832:H4832"/>
    <mergeCell ref="I4833:L4833"/>
    <mergeCell ref="M4833:P4833"/>
    <mergeCell ref="Q4833:R4833"/>
    <mergeCell ref="W4824:X4824"/>
    <mergeCell ref="Y4824:Z4824"/>
    <mergeCell ref="AA4824:AB4824"/>
    <mergeCell ref="AC4824:AD4824"/>
    <mergeCell ref="C4821:D4821"/>
    <mergeCell ref="C4822:D4822"/>
    <mergeCell ref="C4823:D4823"/>
    <mergeCell ref="C4824:D4824"/>
    <mergeCell ref="E4821:H4821"/>
    <mergeCell ref="E4822:H4822"/>
    <mergeCell ref="E4823:H4823"/>
    <mergeCell ref="E4824:H4824"/>
    <mergeCell ref="I4825:L4825"/>
    <mergeCell ref="M4825:P4825"/>
    <mergeCell ref="Q4825:R4825"/>
    <mergeCell ref="S4825:T4825"/>
    <mergeCell ref="U4825:V4825"/>
    <mergeCell ref="W4825:X4825"/>
    <mergeCell ref="Y4825:Z4825"/>
    <mergeCell ref="AA4825:AB4825"/>
    <mergeCell ref="AC4825:AD4825"/>
    <mergeCell ref="I4826:L4826"/>
    <mergeCell ref="M4826:P4826"/>
    <mergeCell ref="Q4826:R4826"/>
    <mergeCell ref="S4826:T4826"/>
    <mergeCell ref="U4826:V4826"/>
    <mergeCell ref="W4826:X4826"/>
    <mergeCell ref="Y4826:Z4826"/>
    <mergeCell ref="AA4826:AB4826"/>
    <mergeCell ref="AC4826:AD4826"/>
    <mergeCell ref="I4827:L4827"/>
    <mergeCell ref="M4827:P4827"/>
    <mergeCell ref="Q4827:R4827"/>
    <mergeCell ref="S4827:T4827"/>
    <mergeCell ref="U4827:V4827"/>
    <mergeCell ref="W4827:X4827"/>
    <mergeCell ref="Y4827:Z4827"/>
    <mergeCell ref="AA4827:AB4827"/>
    <mergeCell ref="AC4827:AD4827"/>
    <mergeCell ref="S4818:T4818"/>
    <mergeCell ref="U4818:V4818"/>
    <mergeCell ref="W4818:X4818"/>
    <mergeCell ref="Y4818:Z4818"/>
    <mergeCell ref="AA4818:AB4818"/>
    <mergeCell ref="AC4818:AD4818"/>
    <mergeCell ref="I4819:L4819"/>
    <mergeCell ref="M4819:P4819"/>
    <mergeCell ref="Q4819:R4819"/>
    <mergeCell ref="S4819:T4819"/>
    <mergeCell ref="U4819:V4819"/>
    <mergeCell ref="W4819:X4819"/>
    <mergeCell ref="Y4819:Z4819"/>
    <mergeCell ref="AA4819:AB4819"/>
    <mergeCell ref="AC4819:AD4819"/>
    <mergeCell ref="I4820:L4820"/>
    <mergeCell ref="M4820:P4820"/>
    <mergeCell ref="Q4820:R4820"/>
    <mergeCell ref="S4820:T4820"/>
    <mergeCell ref="U4820:V4820"/>
    <mergeCell ref="W4820:X4820"/>
    <mergeCell ref="Y4820:Z4820"/>
    <mergeCell ref="AA4820:AB4820"/>
    <mergeCell ref="AC4820:AD4820"/>
    <mergeCell ref="C4825:D4825"/>
    <mergeCell ref="C4826:D4826"/>
    <mergeCell ref="C4827:D4827"/>
    <mergeCell ref="C4828:D4828"/>
    <mergeCell ref="E4825:H4825"/>
    <mergeCell ref="E4826:H4826"/>
    <mergeCell ref="E4827:H4827"/>
    <mergeCell ref="E4828:H4828"/>
    <mergeCell ref="I4821:L4821"/>
    <mergeCell ref="M4821:P4821"/>
    <mergeCell ref="Q4821:R4821"/>
    <mergeCell ref="S4821:T4821"/>
    <mergeCell ref="U4821:V4821"/>
    <mergeCell ref="W4821:X4821"/>
    <mergeCell ref="Y4821:Z4821"/>
    <mergeCell ref="AA4821:AB4821"/>
    <mergeCell ref="AC4821:AD4821"/>
    <mergeCell ref="I4822:L4822"/>
    <mergeCell ref="M4822:P4822"/>
    <mergeCell ref="Q4822:R4822"/>
    <mergeCell ref="S4822:T4822"/>
    <mergeCell ref="U4822:V4822"/>
    <mergeCell ref="W4822:X4822"/>
    <mergeCell ref="Y4822:Z4822"/>
    <mergeCell ref="AA4822:AB4822"/>
    <mergeCell ref="AC4822:AD4822"/>
    <mergeCell ref="I4823:L4823"/>
    <mergeCell ref="M4823:P4823"/>
    <mergeCell ref="Q4823:R4823"/>
    <mergeCell ref="S4823:T4823"/>
    <mergeCell ref="U4823:V4823"/>
    <mergeCell ref="W4823:X4823"/>
    <mergeCell ref="Y4823:Z4823"/>
    <mergeCell ref="AA4823:AB4823"/>
    <mergeCell ref="AC4823:AD4823"/>
    <mergeCell ref="I4824:L4824"/>
    <mergeCell ref="M4824:P4824"/>
    <mergeCell ref="Q4824:R4824"/>
    <mergeCell ref="S4824:T4824"/>
    <mergeCell ref="U4824:V4824"/>
    <mergeCell ref="C4817:D4817"/>
    <mergeCell ref="C4818:D4818"/>
    <mergeCell ref="C4819:D4819"/>
    <mergeCell ref="C4820:D4820"/>
    <mergeCell ref="E4817:H4817"/>
    <mergeCell ref="E4818:H4818"/>
    <mergeCell ref="E4819:H4819"/>
    <mergeCell ref="E4820:H4820"/>
    <mergeCell ref="I4813:L4813"/>
    <mergeCell ref="M4813:P4813"/>
    <mergeCell ref="Q4813:R4813"/>
    <mergeCell ref="S4813:T4813"/>
    <mergeCell ref="U4813:V4813"/>
    <mergeCell ref="W4813:X4813"/>
    <mergeCell ref="Y4813:Z4813"/>
    <mergeCell ref="AA4813:AB4813"/>
    <mergeCell ref="AC4813:AD4813"/>
    <mergeCell ref="I4814:L4814"/>
    <mergeCell ref="M4814:P4814"/>
    <mergeCell ref="Q4814:R4814"/>
    <mergeCell ref="S4814:T4814"/>
    <mergeCell ref="U4814:V4814"/>
    <mergeCell ref="W4814:X4814"/>
    <mergeCell ref="Y4814:Z4814"/>
    <mergeCell ref="AA4814:AB4814"/>
    <mergeCell ref="AC4814:AD4814"/>
    <mergeCell ref="I4815:L4815"/>
    <mergeCell ref="M4815:P4815"/>
    <mergeCell ref="Q4815:R4815"/>
    <mergeCell ref="S4815:T4815"/>
    <mergeCell ref="U4815:V4815"/>
    <mergeCell ref="W4815:X4815"/>
    <mergeCell ref="Y4815:Z4815"/>
    <mergeCell ref="AA4815:AB4815"/>
    <mergeCell ref="AC4815:AD4815"/>
    <mergeCell ref="I4816:L4816"/>
    <mergeCell ref="M4816:P4816"/>
    <mergeCell ref="Q4816:R4816"/>
    <mergeCell ref="S4816:T4816"/>
    <mergeCell ref="U4816:V4816"/>
    <mergeCell ref="W4816:X4816"/>
    <mergeCell ref="Y4816:Z4816"/>
    <mergeCell ref="AA4816:AB4816"/>
    <mergeCell ref="AC4816:AD4816"/>
    <mergeCell ref="C4813:D4813"/>
    <mergeCell ref="C4814:D4814"/>
    <mergeCell ref="C4815:D4815"/>
    <mergeCell ref="C4816:D4816"/>
    <mergeCell ref="E4813:H4813"/>
    <mergeCell ref="E4814:H4814"/>
    <mergeCell ref="E4815:H4815"/>
    <mergeCell ref="E4816:H4816"/>
    <mergeCell ref="I4817:L4817"/>
    <mergeCell ref="M4817:P4817"/>
    <mergeCell ref="Q4817:R4817"/>
    <mergeCell ref="S4817:T4817"/>
    <mergeCell ref="U4817:V4817"/>
    <mergeCell ref="W4817:X4817"/>
    <mergeCell ref="Y4817:Z4817"/>
    <mergeCell ref="AA4817:AB4817"/>
    <mergeCell ref="AC4817:AD4817"/>
    <mergeCell ref="I4818:L4818"/>
    <mergeCell ref="M4818:P4818"/>
    <mergeCell ref="Q4818:R4818"/>
    <mergeCell ref="S4809:T4809"/>
    <mergeCell ref="U4809:V4809"/>
    <mergeCell ref="W4809:X4809"/>
    <mergeCell ref="Y4809:Z4809"/>
    <mergeCell ref="AA4809:AB4809"/>
    <mergeCell ref="AC4809:AD4809"/>
    <mergeCell ref="I4810:L4810"/>
    <mergeCell ref="M4810:P4810"/>
    <mergeCell ref="Q4810:R4810"/>
    <mergeCell ref="S4810:T4810"/>
    <mergeCell ref="U4810:V4810"/>
    <mergeCell ref="W4810:X4810"/>
    <mergeCell ref="Y4810:Z4810"/>
    <mergeCell ref="AA4810:AB4810"/>
    <mergeCell ref="AC4810:AD4810"/>
    <mergeCell ref="I4811:L4811"/>
    <mergeCell ref="M4811:P4811"/>
    <mergeCell ref="Q4811:R4811"/>
    <mergeCell ref="S4811:T4811"/>
    <mergeCell ref="U4811:V4811"/>
    <mergeCell ref="W4811:X4811"/>
    <mergeCell ref="Y4811:Z4811"/>
    <mergeCell ref="AA4811:AB4811"/>
    <mergeCell ref="AC4811:AD4811"/>
    <mergeCell ref="I4812:L4812"/>
    <mergeCell ref="M4812:P4812"/>
    <mergeCell ref="Q4812:R4812"/>
    <mergeCell ref="S4812:T4812"/>
    <mergeCell ref="U4812:V4812"/>
    <mergeCell ref="W4812:X4812"/>
    <mergeCell ref="Y4812:Z4812"/>
    <mergeCell ref="AA4812:AB4812"/>
    <mergeCell ref="AC4812:AD4812"/>
    <mergeCell ref="I4804:L4804"/>
    <mergeCell ref="M4804:P4804"/>
    <mergeCell ref="Q4804:R4804"/>
    <mergeCell ref="S4804:T4804"/>
    <mergeCell ref="U4804:V4804"/>
    <mergeCell ref="W4804:X4804"/>
    <mergeCell ref="Y4804:Z4804"/>
    <mergeCell ref="AA4804:AB4804"/>
    <mergeCell ref="AC4804:AD4804"/>
    <mergeCell ref="C4809:D4809"/>
    <mergeCell ref="C4810:D4810"/>
    <mergeCell ref="C4811:D4811"/>
    <mergeCell ref="C4812:D4812"/>
    <mergeCell ref="E4809:H4809"/>
    <mergeCell ref="E4810:H4810"/>
    <mergeCell ref="E4811:H4811"/>
    <mergeCell ref="E4812:H4812"/>
    <mergeCell ref="I4805:L4805"/>
    <mergeCell ref="M4805:P4805"/>
    <mergeCell ref="Q4805:R4805"/>
    <mergeCell ref="S4805:T4805"/>
    <mergeCell ref="U4805:V4805"/>
    <mergeCell ref="W4805:X4805"/>
    <mergeCell ref="Y4805:Z4805"/>
    <mergeCell ref="AA4805:AB4805"/>
    <mergeCell ref="AC4805:AD4805"/>
    <mergeCell ref="I4806:L4806"/>
    <mergeCell ref="M4806:P4806"/>
    <mergeCell ref="Q4806:R4806"/>
    <mergeCell ref="S4806:T4806"/>
    <mergeCell ref="U4806:V4806"/>
    <mergeCell ref="W4806:X4806"/>
    <mergeCell ref="Y4806:Z4806"/>
    <mergeCell ref="AA4806:AB4806"/>
    <mergeCell ref="AC4806:AD4806"/>
    <mergeCell ref="I4807:L4807"/>
    <mergeCell ref="M4807:P4807"/>
    <mergeCell ref="Q4807:R4807"/>
    <mergeCell ref="S4807:T4807"/>
    <mergeCell ref="U4807:V4807"/>
    <mergeCell ref="W4807:X4807"/>
    <mergeCell ref="Y4807:Z4807"/>
    <mergeCell ref="AA4807:AB4807"/>
    <mergeCell ref="AC4807:AD4807"/>
    <mergeCell ref="I4808:L4808"/>
    <mergeCell ref="M4808:P4808"/>
    <mergeCell ref="Q4808:R4808"/>
    <mergeCell ref="S4808:T4808"/>
    <mergeCell ref="U4808:V4808"/>
    <mergeCell ref="W4808:X4808"/>
    <mergeCell ref="Y4808:Z4808"/>
    <mergeCell ref="AA4808:AB4808"/>
    <mergeCell ref="AC4808:AD4808"/>
    <mergeCell ref="C4805:D4805"/>
    <mergeCell ref="C4806:D4806"/>
    <mergeCell ref="C4807:D4807"/>
    <mergeCell ref="C4808:D4808"/>
    <mergeCell ref="E4805:H4805"/>
    <mergeCell ref="E4806:H4806"/>
    <mergeCell ref="E4807:H4807"/>
    <mergeCell ref="E4808:H4808"/>
    <mergeCell ref="I4809:L4809"/>
    <mergeCell ref="M4809:P4809"/>
    <mergeCell ref="Q4809:R4809"/>
    <mergeCell ref="W4800:X4800"/>
    <mergeCell ref="Y4800:Z4800"/>
    <mergeCell ref="AA4800:AB4800"/>
    <mergeCell ref="AC4800:AD4800"/>
    <mergeCell ref="C4797:D4797"/>
    <mergeCell ref="C4798:D4798"/>
    <mergeCell ref="C4799:D4799"/>
    <mergeCell ref="C4800:D4800"/>
    <mergeCell ref="E4797:H4797"/>
    <mergeCell ref="E4798:H4798"/>
    <mergeCell ref="E4799:H4799"/>
    <mergeCell ref="E4800:H4800"/>
    <mergeCell ref="I4801:L4801"/>
    <mergeCell ref="M4801:P4801"/>
    <mergeCell ref="Q4801:R4801"/>
    <mergeCell ref="S4801:T4801"/>
    <mergeCell ref="U4801:V4801"/>
    <mergeCell ref="W4801:X4801"/>
    <mergeCell ref="Y4801:Z4801"/>
    <mergeCell ref="AA4801:AB4801"/>
    <mergeCell ref="AC4801:AD4801"/>
    <mergeCell ref="I4802:L4802"/>
    <mergeCell ref="M4802:P4802"/>
    <mergeCell ref="Q4802:R4802"/>
    <mergeCell ref="S4802:T4802"/>
    <mergeCell ref="U4802:V4802"/>
    <mergeCell ref="W4802:X4802"/>
    <mergeCell ref="Y4802:Z4802"/>
    <mergeCell ref="AA4802:AB4802"/>
    <mergeCell ref="AC4802:AD4802"/>
    <mergeCell ref="I4803:L4803"/>
    <mergeCell ref="M4803:P4803"/>
    <mergeCell ref="Q4803:R4803"/>
    <mergeCell ref="S4803:T4803"/>
    <mergeCell ref="U4803:V4803"/>
    <mergeCell ref="W4803:X4803"/>
    <mergeCell ref="Y4803:Z4803"/>
    <mergeCell ref="AA4803:AB4803"/>
    <mergeCell ref="AC4803:AD4803"/>
    <mergeCell ref="S4794:T4794"/>
    <mergeCell ref="U4794:V4794"/>
    <mergeCell ref="W4794:X4794"/>
    <mergeCell ref="Y4794:Z4794"/>
    <mergeCell ref="AA4794:AB4794"/>
    <mergeCell ref="AC4794:AD4794"/>
    <mergeCell ref="I4795:L4795"/>
    <mergeCell ref="M4795:P4795"/>
    <mergeCell ref="Q4795:R4795"/>
    <mergeCell ref="S4795:T4795"/>
    <mergeCell ref="U4795:V4795"/>
    <mergeCell ref="W4795:X4795"/>
    <mergeCell ref="Y4795:Z4795"/>
    <mergeCell ref="AA4795:AB4795"/>
    <mergeCell ref="AC4795:AD4795"/>
    <mergeCell ref="I4796:L4796"/>
    <mergeCell ref="M4796:P4796"/>
    <mergeCell ref="Q4796:R4796"/>
    <mergeCell ref="S4796:T4796"/>
    <mergeCell ref="U4796:V4796"/>
    <mergeCell ref="W4796:X4796"/>
    <mergeCell ref="Y4796:Z4796"/>
    <mergeCell ref="AA4796:AB4796"/>
    <mergeCell ref="AC4796:AD4796"/>
    <mergeCell ref="C4801:D4801"/>
    <mergeCell ref="C4802:D4802"/>
    <mergeCell ref="C4803:D4803"/>
    <mergeCell ref="C4804:D4804"/>
    <mergeCell ref="E4801:H4801"/>
    <mergeCell ref="E4802:H4802"/>
    <mergeCell ref="E4803:H4803"/>
    <mergeCell ref="E4804:H4804"/>
    <mergeCell ref="I4797:L4797"/>
    <mergeCell ref="M4797:P4797"/>
    <mergeCell ref="Q4797:R4797"/>
    <mergeCell ref="S4797:T4797"/>
    <mergeCell ref="U4797:V4797"/>
    <mergeCell ref="W4797:X4797"/>
    <mergeCell ref="Y4797:Z4797"/>
    <mergeCell ref="AA4797:AB4797"/>
    <mergeCell ref="AC4797:AD4797"/>
    <mergeCell ref="I4798:L4798"/>
    <mergeCell ref="M4798:P4798"/>
    <mergeCell ref="Q4798:R4798"/>
    <mergeCell ref="S4798:T4798"/>
    <mergeCell ref="U4798:V4798"/>
    <mergeCell ref="W4798:X4798"/>
    <mergeCell ref="Y4798:Z4798"/>
    <mergeCell ref="AA4798:AB4798"/>
    <mergeCell ref="AC4798:AD4798"/>
    <mergeCell ref="I4799:L4799"/>
    <mergeCell ref="M4799:P4799"/>
    <mergeCell ref="Q4799:R4799"/>
    <mergeCell ref="S4799:T4799"/>
    <mergeCell ref="U4799:V4799"/>
    <mergeCell ref="W4799:X4799"/>
    <mergeCell ref="Y4799:Z4799"/>
    <mergeCell ref="AA4799:AB4799"/>
    <mergeCell ref="AC4799:AD4799"/>
    <mergeCell ref="I4800:L4800"/>
    <mergeCell ref="M4800:P4800"/>
    <mergeCell ref="Q4800:R4800"/>
    <mergeCell ref="S4800:T4800"/>
    <mergeCell ref="U4800:V4800"/>
    <mergeCell ref="C4793:D4793"/>
    <mergeCell ref="C4794:D4794"/>
    <mergeCell ref="C4795:D4795"/>
    <mergeCell ref="C4796:D4796"/>
    <mergeCell ref="E4793:H4793"/>
    <mergeCell ref="E4794:H4794"/>
    <mergeCell ref="E4795:H4795"/>
    <mergeCell ref="E4796:H4796"/>
    <mergeCell ref="I4789:L4789"/>
    <mergeCell ref="M4789:P4789"/>
    <mergeCell ref="Q4789:R4789"/>
    <mergeCell ref="S4789:T4789"/>
    <mergeCell ref="U4789:V4789"/>
    <mergeCell ref="W4789:X4789"/>
    <mergeCell ref="Y4789:Z4789"/>
    <mergeCell ref="AA4789:AB4789"/>
    <mergeCell ref="AC4789:AD4789"/>
    <mergeCell ref="I4790:L4790"/>
    <mergeCell ref="M4790:P4790"/>
    <mergeCell ref="Q4790:R4790"/>
    <mergeCell ref="S4790:T4790"/>
    <mergeCell ref="U4790:V4790"/>
    <mergeCell ref="W4790:X4790"/>
    <mergeCell ref="Y4790:Z4790"/>
    <mergeCell ref="AA4790:AB4790"/>
    <mergeCell ref="AC4790:AD4790"/>
    <mergeCell ref="I4791:L4791"/>
    <mergeCell ref="M4791:P4791"/>
    <mergeCell ref="Q4791:R4791"/>
    <mergeCell ref="S4791:T4791"/>
    <mergeCell ref="U4791:V4791"/>
    <mergeCell ref="W4791:X4791"/>
    <mergeCell ref="Y4791:Z4791"/>
    <mergeCell ref="AA4791:AB4791"/>
    <mergeCell ref="AC4791:AD4791"/>
    <mergeCell ref="I4792:L4792"/>
    <mergeCell ref="M4792:P4792"/>
    <mergeCell ref="Q4792:R4792"/>
    <mergeCell ref="S4792:T4792"/>
    <mergeCell ref="U4792:V4792"/>
    <mergeCell ref="W4792:X4792"/>
    <mergeCell ref="Y4792:Z4792"/>
    <mergeCell ref="AA4792:AB4792"/>
    <mergeCell ref="AC4792:AD4792"/>
    <mergeCell ref="C4789:D4789"/>
    <mergeCell ref="C4790:D4790"/>
    <mergeCell ref="C4791:D4791"/>
    <mergeCell ref="C4792:D4792"/>
    <mergeCell ref="E4789:H4789"/>
    <mergeCell ref="E4790:H4790"/>
    <mergeCell ref="E4791:H4791"/>
    <mergeCell ref="E4792:H4792"/>
    <mergeCell ref="I4793:L4793"/>
    <mergeCell ref="M4793:P4793"/>
    <mergeCell ref="Q4793:R4793"/>
    <mergeCell ref="S4793:T4793"/>
    <mergeCell ref="U4793:V4793"/>
    <mergeCell ref="W4793:X4793"/>
    <mergeCell ref="Y4793:Z4793"/>
    <mergeCell ref="AA4793:AB4793"/>
    <mergeCell ref="AC4793:AD4793"/>
    <mergeCell ref="I4794:L4794"/>
    <mergeCell ref="M4794:P4794"/>
    <mergeCell ref="Q4794:R4794"/>
    <mergeCell ref="S4785:T4785"/>
    <mergeCell ref="U4785:V4785"/>
    <mergeCell ref="W4785:X4785"/>
    <mergeCell ref="Y4785:Z4785"/>
    <mergeCell ref="AA4785:AB4785"/>
    <mergeCell ref="AC4785:AD4785"/>
    <mergeCell ref="I4786:L4786"/>
    <mergeCell ref="M4786:P4786"/>
    <mergeCell ref="Q4786:R4786"/>
    <mergeCell ref="S4786:T4786"/>
    <mergeCell ref="U4786:V4786"/>
    <mergeCell ref="W4786:X4786"/>
    <mergeCell ref="Y4786:Z4786"/>
    <mergeCell ref="AA4786:AB4786"/>
    <mergeCell ref="AC4786:AD4786"/>
    <mergeCell ref="I4787:L4787"/>
    <mergeCell ref="M4787:P4787"/>
    <mergeCell ref="Q4787:R4787"/>
    <mergeCell ref="S4787:T4787"/>
    <mergeCell ref="U4787:V4787"/>
    <mergeCell ref="W4787:X4787"/>
    <mergeCell ref="Y4787:Z4787"/>
    <mergeCell ref="AA4787:AB4787"/>
    <mergeCell ref="AC4787:AD4787"/>
    <mergeCell ref="I4788:L4788"/>
    <mergeCell ref="M4788:P4788"/>
    <mergeCell ref="Q4788:R4788"/>
    <mergeCell ref="S4788:T4788"/>
    <mergeCell ref="U4788:V4788"/>
    <mergeCell ref="W4788:X4788"/>
    <mergeCell ref="Y4788:Z4788"/>
    <mergeCell ref="AA4788:AB4788"/>
    <mergeCell ref="AC4788:AD4788"/>
    <mergeCell ref="I4780:L4780"/>
    <mergeCell ref="M4780:P4780"/>
    <mergeCell ref="Q4780:R4780"/>
    <mergeCell ref="S4780:T4780"/>
    <mergeCell ref="U4780:V4780"/>
    <mergeCell ref="W4780:X4780"/>
    <mergeCell ref="Y4780:Z4780"/>
    <mergeCell ref="AA4780:AB4780"/>
    <mergeCell ref="AC4780:AD4780"/>
    <mergeCell ref="C4785:D4785"/>
    <mergeCell ref="C4786:D4786"/>
    <mergeCell ref="C4787:D4787"/>
    <mergeCell ref="C4788:D4788"/>
    <mergeCell ref="E4785:H4785"/>
    <mergeCell ref="E4786:H4786"/>
    <mergeCell ref="E4787:H4787"/>
    <mergeCell ref="E4788:H4788"/>
    <mergeCell ref="I4781:L4781"/>
    <mergeCell ref="M4781:P4781"/>
    <mergeCell ref="Q4781:R4781"/>
    <mergeCell ref="S4781:T4781"/>
    <mergeCell ref="U4781:V4781"/>
    <mergeCell ref="W4781:X4781"/>
    <mergeCell ref="Y4781:Z4781"/>
    <mergeCell ref="AA4781:AB4781"/>
    <mergeCell ref="AC4781:AD4781"/>
    <mergeCell ref="I4782:L4782"/>
    <mergeCell ref="M4782:P4782"/>
    <mergeCell ref="Q4782:R4782"/>
    <mergeCell ref="S4782:T4782"/>
    <mergeCell ref="U4782:V4782"/>
    <mergeCell ref="W4782:X4782"/>
    <mergeCell ref="Y4782:Z4782"/>
    <mergeCell ref="AA4782:AB4782"/>
    <mergeCell ref="AC4782:AD4782"/>
    <mergeCell ref="I4783:L4783"/>
    <mergeCell ref="M4783:P4783"/>
    <mergeCell ref="Q4783:R4783"/>
    <mergeCell ref="S4783:T4783"/>
    <mergeCell ref="U4783:V4783"/>
    <mergeCell ref="W4783:X4783"/>
    <mergeCell ref="Y4783:Z4783"/>
    <mergeCell ref="AA4783:AB4783"/>
    <mergeCell ref="AC4783:AD4783"/>
    <mergeCell ref="I4784:L4784"/>
    <mergeCell ref="M4784:P4784"/>
    <mergeCell ref="Q4784:R4784"/>
    <mergeCell ref="S4784:T4784"/>
    <mergeCell ref="U4784:V4784"/>
    <mergeCell ref="W4784:X4784"/>
    <mergeCell ref="Y4784:Z4784"/>
    <mergeCell ref="AA4784:AB4784"/>
    <mergeCell ref="AC4784:AD4784"/>
    <mergeCell ref="C4781:D4781"/>
    <mergeCell ref="C4782:D4782"/>
    <mergeCell ref="C4783:D4783"/>
    <mergeCell ref="C4784:D4784"/>
    <mergeCell ref="E4781:H4781"/>
    <mergeCell ref="E4782:H4782"/>
    <mergeCell ref="E4783:H4783"/>
    <mergeCell ref="E4784:H4784"/>
    <mergeCell ref="I4785:L4785"/>
    <mergeCell ref="M4785:P4785"/>
    <mergeCell ref="Q4785:R4785"/>
    <mergeCell ref="W4776:X4776"/>
    <mergeCell ref="Y4776:Z4776"/>
    <mergeCell ref="AA4776:AB4776"/>
    <mergeCell ref="AC4776:AD4776"/>
    <mergeCell ref="C4773:D4773"/>
    <mergeCell ref="C4774:D4774"/>
    <mergeCell ref="C4775:D4775"/>
    <mergeCell ref="C4776:D4776"/>
    <mergeCell ref="E4773:H4773"/>
    <mergeCell ref="E4774:H4774"/>
    <mergeCell ref="E4775:H4775"/>
    <mergeCell ref="E4776:H4776"/>
    <mergeCell ref="I4777:L4777"/>
    <mergeCell ref="M4777:P4777"/>
    <mergeCell ref="Q4777:R4777"/>
    <mergeCell ref="S4777:T4777"/>
    <mergeCell ref="U4777:V4777"/>
    <mergeCell ref="W4777:X4777"/>
    <mergeCell ref="Y4777:Z4777"/>
    <mergeCell ref="AA4777:AB4777"/>
    <mergeCell ref="AC4777:AD4777"/>
    <mergeCell ref="I4778:L4778"/>
    <mergeCell ref="M4778:P4778"/>
    <mergeCell ref="Q4778:R4778"/>
    <mergeCell ref="S4778:T4778"/>
    <mergeCell ref="U4778:V4778"/>
    <mergeCell ref="W4778:X4778"/>
    <mergeCell ref="Y4778:Z4778"/>
    <mergeCell ref="AA4778:AB4778"/>
    <mergeCell ref="AC4778:AD4778"/>
    <mergeCell ref="I4779:L4779"/>
    <mergeCell ref="M4779:P4779"/>
    <mergeCell ref="Q4779:R4779"/>
    <mergeCell ref="S4779:T4779"/>
    <mergeCell ref="U4779:V4779"/>
    <mergeCell ref="W4779:X4779"/>
    <mergeCell ref="Y4779:Z4779"/>
    <mergeCell ref="AA4779:AB4779"/>
    <mergeCell ref="AC4779:AD4779"/>
    <mergeCell ref="S4770:T4770"/>
    <mergeCell ref="U4770:V4770"/>
    <mergeCell ref="W4770:X4770"/>
    <mergeCell ref="Y4770:Z4770"/>
    <mergeCell ref="AA4770:AB4770"/>
    <mergeCell ref="AC4770:AD4770"/>
    <mergeCell ref="I4771:L4771"/>
    <mergeCell ref="M4771:P4771"/>
    <mergeCell ref="Q4771:R4771"/>
    <mergeCell ref="S4771:T4771"/>
    <mergeCell ref="U4771:V4771"/>
    <mergeCell ref="W4771:X4771"/>
    <mergeCell ref="Y4771:Z4771"/>
    <mergeCell ref="AA4771:AB4771"/>
    <mergeCell ref="AC4771:AD4771"/>
    <mergeCell ref="I4772:L4772"/>
    <mergeCell ref="M4772:P4772"/>
    <mergeCell ref="Q4772:R4772"/>
    <mergeCell ref="S4772:T4772"/>
    <mergeCell ref="U4772:V4772"/>
    <mergeCell ref="W4772:X4772"/>
    <mergeCell ref="Y4772:Z4772"/>
    <mergeCell ref="AA4772:AB4772"/>
    <mergeCell ref="AC4772:AD4772"/>
    <mergeCell ref="C4777:D4777"/>
    <mergeCell ref="C4778:D4778"/>
    <mergeCell ref="C4779:D4779"/>
    <mergeCell ref="C4780:D4780"/>
    <mergeCell ref="E4777:H4777"/>
    <mergeCell ref="E4778:H4778"/>
    <mergeCell ref="E4779:H4779"/>
    <mergeCell ref="E4780:H4780"/>
    <mergeCell ref="I4773:L4773"/>
    <mergeCell ref="M4773:P4773"/>
    <mergeCell ref="Q4773:R4773"/>
    <mergeCell ref="S4773:T4773"/>
    <mergeCell ref="U4773:V4773"/>
    <mergeCell ref="W4773:X4773"/>
    <mergeCell ref="Y4773:Z4773"/>
    <mergeCell ref="AA4773:AB4773"/>
    <mergeCell ref="AC4773:AD4773"/>
    <mergeCell ref="I4774:L4774"/>
    <mergeCell ref="M4774:P4774"/>
    <mergeCell ref="Q4774:R4774"/>
    <mergeCell ref="S4774:T4774"/>
    <mergeCell ref="U4774:V4774"/>
    <mergeCell ref="W4774:X4774"/>
    <mergeCell ref="Y4774:Z4774"/>
    <mergeCell ref="AA4774:AB4774"/>
    <mergeCell ref="AC4774:AD4774"/>
    <mergeCell ref="I4775:L4775"/>
    <mergeCell ref="M4775:P4775"/>
    <mergeCell ref="Q4775:R4775"/>
    <mergeCell ref="S4775:T4775"/>
    <mergeCell ref="U4775:V4775"/>
    <mergeCell ref="W4775:X4775"/>
    <mergeCell ref="Y4775:Z4775"/>
    <mergeCell ref="AA4775:AB4775"/>
    <mergeCell ref="AC4775:AD4775"/>
    <mergeCell ref="I4776:L4776"/>
    <mergeCell ref="M4776:P4776"/>
    <mergeCell ref="Q4776:R4776"/>
    <mergeCell ref="S4776:T4776"/>
    <mergeCell ref="U4776:V4776"/>
    <mergeCell ref="C4769:D4769"/>
    <mergeCell ref="C4770:D4770"/>
    <mergeCell ref="C4771:D4771"/>
    <mergeCell ref="C4772:D4772"/>
    <mergeCell ref="E4769:H4769"/>
    <mergeCell ref="E4770:H4770"/>
    <mergeCell ref="E4771:H4771"/>
    <mergeCell ref="E4772:H4772"/>
    <mergeCell ref="I4765:L4765"/>
    <mergeCell ref="M4765:P4765"/>
    <mergeCell ref="Q4765:R4765"/>
    <mergeCell ref="S4765:T4765"/>
    <mergeCell ref="U4765:V4765"/>
    <mergeCell ref="W4765:X4765"/>
    <mergeCell ref="Y4765:Z4765"/>
    <mergeCell ref="AA4765:AB4765"/>
    <mergeCell ref="AC4765:AD4765"/>
    <mergeCell ref="I4766:L4766"/>
    <mergeCell ref="M4766:P4766"/>
    <mergeCell ref="Q4766:R4766"/>
    <mergeCell ref="S4766:T4766"/>
    <mergeCell ref="U4766:V4766"/>
    <mergeCell ref="W4766:X4766"/>
    <mergeCell ref="Y4766:Z4766"/>
    <mergeCell ref="AA4766:AB4766"/>
    <mergeCell ref="AC4766:AD4766"/>
    <mergeCell ref="I4767:L4767"/>
    <mergeCell ref="M4767:P4767"/>
    <mergeCell ref="Q4767:R4767"/>
    <mergeCell ref="S4767:T4767"/>
    <mergeCell ref="U4767:V4767"/>
    <mergeCell ref="W4767:X4767"/>
    <mergeCell ref="Y4767:Z4767"/>
    <mergeCell ref="AA4767:AB4767"/>
    <mergeCell ref="AC4767:AD4767"/>
    <mergeCell ref="I4768:L4768"/>
    <mergeCell ref="M4768:P4768"/>
    <mergeCell ref="Q4768:R4768"/>
    <mergeCell ref="S4768:T4768"/>
    <mergeCell ref="U4768:V4768"/>
    <mergeCell ref="W4768:X4768"/>
    <mergeCell ref="Y4768:Z4768"/>
    <mergeCell ref="AA4768:AB4768"/>
    <mergeCell ref="AC4768:AD4768"/>
    <mergeCell ref="C4765:D4765"/>
    <mergeCell ref="C4766:D4766"/>
    <mergeCell ref="C4767:D4767"/>
    <mergeCell ref="C4768:D4768"/>
    <mergeCell ref="E4765:H4765"/>
    <mergeCell ref="E4766:H4766"/>
    <mergeCell ref="E4767:H4767"/>
    <mergeCell ref="E4768:H4768"/>
    <mergeCell ref="I4769:L4769"/>
    <mergeCell ref="M4769:P4769"/>
    <mergeCell ref="Q4769:R4769"/>
    <mergeCell ref="S4769:T4769"/>
    <mergeCell ref="U4769:V4769"/>
    <mergeCell ref="W4769:X4769"/>
    <mergeCell ref="Y4769:Z4769"/>
    <mergeCell ref="AA4769:AB4769"/>
    <mergeCell ref="AC4769:AD4769"/>
    <mergeCell ref="I4770:L4770"/>
    <mergeCell ref="M4770:P4770"/>
    <mergeCell ref="Q4770:R4770"/>
    <mergeCell ref="S4761:T4761"/>
    <mergeCell ref="U4761:V4761"/>
    <mergeCell ref="W4761:X4761"/>
    <mergeCell ref="Y4761:Z4761"/>
    <mergeCell ref="AA4761:AB4761"/>
    <mergeCell ref="AC4761:AD4761"/>
    <mergeCell ref="I4762:L4762"/>
    <mergeCell ref="M4762:P4762"/>
    <mergeCell ref="Q4762:R4762"/>
    <mergeCell ref="S4762:T4762"/>
    <mergeCell ref="U4762:V4762"/>
    <mergeCell ref="W4762:X4762"/>
    <mergeCell ref="Y4762:Z4762"/>
    <mergeCell ref="AA4762:AB4762"/>
    <mergeCell ref="AC4762:AD4762"/>
    <mergeCell ref="I4763:L4763"/>
    <mergeCell ref="M4763:P4763"/>
    <mergeCell ref="Q4763:R4763"/>
    <mergeCell ref="S4763:T4763"/>
    <mergeCell ref="U4763:V4763"/>
    <mergeCell ref="W4763:X4763"/>
    <mergeCell ref="Y4763:Z4763"/>
    <mergeCell ref="AA4763:AB4763"/>
    <mergeCell ref="AC4763:AD4763"/>
    <mergeCell ref="I4764:L4764"/>
    <mergeCell ref="M4764:P4764"/>
    <mergeCell ref="Q4764:R4764"/>
    <mergeCell ref="S4764:T4764"/>
    <mergeCell ref="U4764:V4764"/>
    <mergeCell ref="W4764:X4764"/>
    <mergeCell ref="Y4764:Z4764"/>
    <mergeCell ref="AA4764:AB4764"/>
    <mergeCell ref="AC4764:AD4764"/>
    <mergeCell ref="I4756:L4756"/>
    <mergeCell ref="M4756:P4756"/>
    <mergeCell ref="Q4756:R4756"/>
    <mergeCell ref="S4756:T4756"/>
    <mergeCell ref="U4756:V4756"/>
    <mergeCell ref="W4756:X4756"/>
    <mergeCell ref="Y4756:Z4756"/>
    <mergeCell ref="AA4756:AB4756"/>
    <mergeCell ref="AC4756:AD4756"/>
    <mergeCell ref="C4761:D4761"/>
    <mergeCell ref="C4762:D4762"/>
    <mergeCell ref="C4763:D4763"/>
    <mergeCell ref="C4764:D4764"/>
    <mergeCell ref="E4761:H4761"/>
    <mergeCell ref="E4762:H4762"/>
    <mergeCell ref="E4763:H4763"/>
    <mergeCell ref="E4764:H4764"/>
    <mergeCell ref="I4757:L4757"/>
    <mergeCell ref="M4757:P4757"/>
    <mergeCell ref="Q4757:R4757"/>
    <mergeCell ref="S4757:T4757"/>
    <mergeCell ref="U4757:V4757"/>
    <mergeCell ref="W4757:X4757"/>
    <mergeCell ref="Y4757:Z4757"/>
    <mergeCell ref="AA4757:AB4757"/>
    <mergeCell ref="AC4757:AD4757"/>
    <mergeCell ref="I4758:L4758"/>
    <mergeCell ref="M4758:P4758"/>
    <mergeCell ref="Q4758:R4758"/>
    <mergeCell ref="S4758:T4758"/>
    <mergeCell ref="U4758:V4758"/>
    <mergeCell ref="W4758:X4758"/>
    <mergeCell ref="Y4758:Z4758"/>
    <mergeCell ref="AA4758:AB4758"/>
    <mergeCell ref="AC4758:AD4758"/>
    <mergeCell ref="I4759:L4759"/>
    <mergeCell ref="M4759:P4759"/>
    <mergeCell ref="Q4759:R4759"/>
    <mergeCell ref="S4759:T4759"/>
    <mergeCell ref="U4759:V4759"/>
    <mergeCell ref="W4759:X4759"/>
    <mergeCell ref="Y4759:Z4759"/>
    <mergeCell ref="AA4759:AB4759"/>
    <mergeCell ref="AC4759:AD4759"/>
    <mergeCell ref="I4760:L4760"/>
    <mergeCell ref="M4760:P4760"/>
    <mergeCell ref="Q4760:R4760"/>
    <mergeCell ref="S4760:T4760"/>
    <mergeCell ref="U4760:V4760"/>
    <mergeCell ref="W4760:X4760"/>
    <mergeCell ref="Y4760:Z4760"/>
    <mergeCell ref="AA4760:AB4760"/>
    <mergeCell ref="AC4760:AD4760"/>
    <mergeCell ref="C4757:D4757"/>
    <mergeCell ref="C4758:D4758"/>
    <mergeCell ref="C4759:D4759"/>
    <mergeCell ref="C4760:D4760"/>
    <mergeCell ref="E4757:H4757"/>
    <mergeCell ref="E4758:H4758"/>
    <mergeCell ref="E4759:H4759"/>
    <mergeCell ref="E4760:H4760"/>
    <mergeCell ref="I4761:L4761"/>
    <mergeCell ref="M4761:P4761"/>
    <mergeCell ref="Q4761:R4761"/>
    <mergeCell ref="W4752:X4752"/>
    <mergeCell ref="Y4752:Z4752"/>
    <mergeCell ref="AA4752:AB4752"/>
    <mergeCell ref="AC4752:AD4752"/>
    <mergeCell ref="C4749:D4749"/>
    <mergeCell ref="C4750:D4750"/>
    <mergeCell ref="C4751:D4751"/>
    <mergeCell ref="C4752:D4752"/>
    <mergeCell ref="E4749:H4749"/>
    <mergeCell ref="E4750:H4750"/>
    <mergeCell ref="E4751:H4751"/>
    <mergeCell ref="E4752:H4752"/>
    <mergeCell ref="I4753:L4753"/>
    <mergeCell ref="M4753:P4753"/>
    <mergeCell ref="Q4753:R4753"/>
    <mergeCell ref="S4753:T4753"/>
    <mergeCell ref="U4753:V4753"/>
    <mergeCell ref="W4753:X4753"/>
    <mergeCell ref="Y4753:Z4753"/>
    <mergeCell ref="AA4753:AB4753"/>
    <mergeCell ref="AC4753:AD4753"/>
    <mergeCell ref="I4754:L4754"/>
    <mergeCell ref="M4754:P4754"/>
    <mergeCell ref="Q4754:R4754"/>
    <mergeCell ref="S4754:T4754"/>
    <mergeCell ref="U4754:V4754"/>
    <mergeCell ref="W4754:X4754"/>
    <mergeCell ref="Y4754:Z4754"/>
    <mergeCell ref="AA4754:AB4754"/>
    <mergeCell ref="AC4754:AD4754"/>
    <mergeCell ref="I4755:L4755"/>
    <mergeCell ref="M4755:P4755"/>
    <mergeCell ref="Q4755:R4755"/>
    <mergeCell ref="S4755:T4755"/>
    <mergeCell ref="U4755:V4755"/>
    <mergeCell ref="W4755:X4755"/>
    <mergeCell ref="Y4755:Z4755"/>
    <mergeCell ref="AA4755:AB4755"/>
    <mergeCell ref="AC4755:AD4755"/>
    <mergeCell ref="S4746:T4746"/>
    <mergeCell ref="U4746:V4746"/>
    <mergeCell ref="W4746:X4746"/>
    <mergeCell ref="Y4746:Z4746"/>
    <mergeCell ref="AA4746:AB4746"/>
    <mergeCell ref="AC4746:AD4746"/>
    <mergeCell ref="I4747:L4747"/>
    <mergeCell ref="M4747:P4747"/>
    <mergeCell ref="Q4747:R4747"/>
    <mergeCell ref="S4747:T4747"/>
    <mergeCell ref="U4747:V4747"/>
    <mergeCell ref="W4747:X4747"/>
    <mergeCell ref="Y4747:Z4747"/>
    <mergeCell ref="AA4747:AB4747"/>
    <mergeCell ref="AC4747:AD4747"/>
    <mergeCell ref="I4748:L4748"/>
    <mergeCell ref="M4748:P4748"/>
    <mergeCell ref="Q4748:R4748"/>
    <mergeCell ref="S4748:T4748"/>
    <mergeCell ref="U4748:V4748"/>
    <mergeCell ref="W4748:X4748"/>
    <mergeCell ref="Y4748:Z4748"/>
    <mergeCell ref="AA4748:AB4748"/>
    <mergeCell ref="AC4748:AD4748"/>
    <mergeCell ref="C4753:D4753"/>
    <mergeCell ref="C4754:D4754"/>
    <mergeCell ref="C4755:D4755"/>
    <mergeCell ref="C4756:D4756"/>
    <mergeCell ref="E4753:H4753"/>
    <mergeCell ref="E4754:H4754"/>
    <mergeCell ref="E4755:H4755"/>
    <mergeCell ref="E4756:H4756"/>
    <mergeCell ref="I4749:L4749"/>
    <mergeCell ref="M4749:P4749"/>
    <mergeCell ref="Q4749:R4749"/>
    <mergeCell ref="S4749:T4749"/>
    <mergeCell ref="U4749:V4749"/>
    <mergeCell ref="W4749:X4749"/>
    <mergeCell ref="Y4749:Z4749"/>
    <mergeCell ref="AA4749:AB4749"/>
    <mergeCell ref="AC4749:AD4749"/>
    <mergeCell ref="I4750:L4750"/>
    <mergeCell ref="M4750:P4750"/>
    <mergeCell ref="Q4750:R4750"/>
    <mergeCell ref="S4750:T4750"/>
    <mergeCell ref="U4750:V4750"/>
    <mergeCell ref="W4750:X4750"/>
    <mergeCell ref="Y4750:Z4750"/>
    <mergeCell ref="AA4750:AB4750"/>
    <mergeCell ref="AC4750:AD4750"/>
    <mergeCell ref="I4751:L4751"/>
    <mergeCell ref="M4751:P4751"/>
    <mergeCell ref="Q4751:R4751"/>
    <mergeCell ref="S4751:T4751"/>
    <mergeCell ref="U4751:V4751"/>
    <mergeCell ref="W4751:X4751"/>
    <mergeCell ref="Y4751:Z4751"/>
    <mergeCell ref="AA4751:AB4751"/>
    <mergeCell ref="AC4751:AD4751"/>
    <mergeCell ref="I4752:L4752"/>
    <mergeCell ref="M4752:P4752"/>
    <mergeCell ref="Q4752:R4752"/>
    <mergeCell ref="S4752:T4752"/>
    <mergeCell ref="U4752:V4752"/>
    <mergeCell ref="C4745:D4745"/>
    <mergeCell ref="C4746:D4746"/>
    <mergeCell ref="C4747:D4747"/>
    <mergeCell ref="C4748:D4748"/>
    <mergeCell ref="E4745:H4745"/>
    <mergeCell ref="E4746:H4746"/>
    <mergeCell ref="E4747:H4747"/>
    <mergeCell ref="E4748:H4748"/>
    <mergeCell ref="I4741:L4741"/>
    <mergeCell ref="M4741:P4741"/>
    <mergeCell ref="Q4741:R4741"/>
    <mergeCell ref="S4741:T4741"/>
    <mergeCell ref="U4741:V4741"/>
    <mergeCell ref="W4741:X4741"/>
    <mergeCell ref="Y4741:Z4741"/>
    <mergeCell ref="AA4741:AB4741"/>
    <mergeCell ref="AC4741:AD4741"/>
    <mergeCell ref="I4742:L4742"/>
    <mergeCell ref="M4742:P4742"/>
    <mergeCell ref="Q4742:R4742"/>
    <mergeCell ref="S4742:T4742"/>
    <mergeCell ref="U4742:V4742"/>
    <mergeCell ref="W4742:X4742"/>
    <mergeCell ref="Y4742:Z4742"/>
    <mergeCell ref="AA4742:AB4742"/>
    <mergeCell ref="AC4742:AD4742"/>
    <mergeCell ref="I4743:L4743"/>
    <mergeCell ref="M4743:P4743"/>
    <mergeCell ref="Q4743:R4743"/>
    <mergeCell ref="S4743:T4743"/>
    <mergeCell ref="U4743:V4743"/>
    <mergeCell ref="W4743:X4743"/>
    <mergeCell ref="Y4743:Z4743"/>
    <mergeCell ref="AA4743:AB4743"/>
    <mergeCell ref="AC4743:AD4743"/>
    <mergeCell ref="I4744:L4744"/>
    <mergeCell ref="M4744:P4744"/>
    <mergeCell ref="Q4744:R4744"/>
    <mergeCell ref="S4744:T4744"/>
    <mergeCell ref="U4744:V4744"/>
    <mergeCell ref="W4744:X4744"/>
    <mergeCell ref="Y4744:Z4744"/>
    <mergeCell ref="AA4744:AB4744"/>
    <mergeCell ref="AC4744:AD4744"/>
    <mergeCell ref="C4741:D4741"/>
    <mergeCell ref="C4742:D4742"/>
    <mergeCell ref="C4743:D4743"/>
    <mergeCell ref="C4744:D4744"/>
    <mergeCell ref="E4741:H4741"/>
    <mergeCell ref="E4742:H4742"/>
    <mergeCell ref="E4743:H4743"/>
    <mergeCell ref="E4744:H4744"/>
    <mergeCell ref="I4745:L4745"/>
    <mergeCell ref="M4745:P4745"/>
    <mergeCell ref="Q4745:R4745"/>
    <mergeCell ref="S4745:T4745"/>
    <mergeCell ref="U4745:V4745"/>
    <mergeCell ref="W4745:X4745"/>
    <mergeCell ref="Y4745:Z4745"/>
    <mergeCell ref="AA4745:AB4745"/>
    <mergeCell ref="AC4745:AD4745"/>
    <mergeCell ref="I4746:L4746"/>
    <mergeCell ref="M4746:P4746"/>
    <mergeCell ref="Q4746:R4746"/>
    <mergeCell ref="S4737:T4737"/>
    <mergeCell ref="U4737:V4737"/>
    <mergeCell ref="W4737:X4737"/>
    <mergeCell ref="Y4737:Z4737"/>
    <mergeCell ref="AA4737:AB4737"/>
    <mergeCell ref="AC4737:AD4737"/>
    <mergeCell ref="I4738:L4738"/>
    <mergeCell ref="M4738:P4738"/>
    <mergeCell ref="Q4738:R4738"/>
    <mergeCell ref="S4738:T4738"/>
    <mergeCell ref="U4738:V4738"/>
    <mergeCell ref="W4738:X4738"/>
    <mergeCell ref="Y4738:Z4738"/>
    <mergeCell ref="AA4738:AB4738"/>
    <mergeCell ref="AC4738:AD4738"/>
    <mergeCell ref="I4739:L4739"/>
    <mergeCell ref="M4739:P4739"/>
    <mergeCell ref="Q4739:R4739"/>
    <mergeCell ref="S4739:T4739"/>
    <mergeCell ref="U4739:V4739"/>
    <mergeCell ref="W4739:X4739"/>
    <mergeCell ref="Y4739:Z4739"/>
    <mergeCell ref="AA4739:AB4739"/>
    <mergeCell ref="AC4739:AD4739"/>
    <mergeCell ref="I4740:L4740"/>
    <mergeCell ref="M4740:P4740"/>
    <mergeCell ref="Q4740:R4740"/>
    <mergeCell ref="S4740:T4740"/>
    <mergeCell ref="U4740:V4740"/>
    <mergeCell ref="W4740:X4740"/>
    <mergeCell ref="Y4740:Z4740"/>
    <mergeCell ref="AA4740:AB4740"/>
    <mergeCell ref="AC4740:AD4740"/>
    <mergeCell ref="I4732:L4732"/>
    <mergeCell ref="M4732:P4732"/>
    <mergeCell ref="Q4732:R4732"/>
    <mergeCell ref="S4732:T4732"/>
    <mergeCell ref="U4732:V4732"/>
    <mergeCell ref="W4732:X4732"/>
    <mergeCell ref="Y4732:Z4732"/>
    <mergeCell ref="AA4732:AB4732"/>
    <mergeCell ref="AC4732:AD4732"/>
    <mergeCell ref="C4737:D4737"/>
    <mergeCell ref="C4738:D4738"/>
    <mergeCell ref="C4739:D4739"/>
    <mergeCell ref="C4740:D4740"/>
    <mergeCell ref="E4737:H4737"/>
    <mergeCell ref="E4738:H4738"/>
    <mergeCell ref="E4739:H4739"/>
    <mergeCell ref="E4740:H4740"/>
    <mergeCell ref="I4733:L4733"/>
    <mergeCell ref="M4733:P4733"/>
    <mergeCell ref="Q4733:R4733"/>
    <mergeCell ref="S4733:T4733"/>
    <mergeCell ref="U4733:V4733"/>
    <mergeCell ref="W4733:X4733"/>
    <mergeCell ref="Y4733:Z4733"/>
    <mergeCell ref="AA4733:AB4733"/>
    <mergeCell ref="AC4733:AD4733"/>
    <mergeCell ref="I4734:L4734"/>
    <mergeCell ref="M4734:P4734"/>
    <mergeCell ref="Q4734:R4734"/>
    <mergeCell ref="S4734:T4734"/>
    <mergeCell ref="U4734:V4734"/>
    <mergeCell ref="W4734:X4734"/>
    <mergeCell ref="Y4734:Z4734"/>
    <mergeCell ref="AA4734:AB4734"/>
    <mergeCell ref="AC4734:AD4734"/>
    <mergeCell ref="I4735:L4735"/>
    <mergeCell ref="M4735:P4735"/>
    <mergeCell ref="Q4735:R4735"/>
    <mergeCell ref="S4735:T4735"/>
    <mergeCell ref="U4735:V4735"/>
    <mergeCell ref="W4735:X4735"/>
    <mergeCell ref="Y4735:Z4735"/>
    <mergeCell ref="AA4735:AB4735"/>
    <mergeCell ref="AC4735:AD4735"/>
    <mergeCell ref="I4736:L4736"/>
    <mergeCell ref="M4736:P4736"/>
    <mergeCell ref="Q4736:R4736"/>
    <mergeCell ref="S4736:T4736"/>
    <mergeCell ref="U4736:V4736"/>
    <mergeCell ref="W4736:X4736"/>
    <mergeCell ref="Y4736:Z4736"/>
    <mergeCell ref="AA4736:AB4736"/>
    <mergeCell ref="AC4736:AD4736"/>
    <mergeCell ref="C4733:D4733"/>
    <mergeCell ref="C4734:D4734"/>
    <mergeCell ref="C4735:D4735"/>
    <mergeCell ref="C4736:D4736"/>
    <mergeCell ref="E4733:H4733"/>
    <mergeCell ref="E4734:H4734"/>
    <mergeCell ref="E4735:H4735"/>
    <mergeCell ref="E4736:H4736"/>
    <mergeCell ref="I4737:L4737"/>
    <mergeCell ref="M4737:P4737"/>
    <mergeCell ref="Q4737:R4737"/>
    <mergeCell ref="W4728:X4728"/>
    <mergeCell ref="Y4728:Z4728"/>
    <mergeCell ref="AA4728:AB4728"/>
    <mergeCell ref="AC4728:AD4728"/>
    <mergeCell ref="C4725:D4725"/>
    <mergeCell ref="C4726:D4726"/>
    <mergeCell ref="C4727:D4727"/>
    <mergeCell ref="C4728:D4728"/>
    <mergeCell ref="E4725:H4725"/>
    <mergeCell ref="E4726:H4726"/>
    <mergeCell ref="E4727:H4727"/>
    <mergeCell ref="E4728:H4728"/>
    <mergeCell ref="I4729:L4729"/>
    <mergeCell ref="M4729:P4729"/>
    <mergeCell ref="Q4729:R4729"/>
    <mergeCell ref="S4729:T4729"/>
    <mergeCell ref="U4729:V4729"/>
    <mergeCell ref="W4729:X4729"/>
    <mergeCell ref="Y4729:Z4729"/>
    <mergeCell ref="AA4729:AB4729"/>
    <mergeCell ref="AC4729:AD4729"/>
    <mergeCell ref="I4730:L4730"/>
    <mergeCell ref="M4730:P4730"/>
    <mergeCell ref="Q4730:R4730"/>
    <mergeCell ref="S4730:T4730"/>
    <mergeCell ref="U4730:V4730"/>
    <mergeCell ref="W4730:X4730"/>
    <mergeCell ref="Y4730:Z4730"/>
    <mergeCell ref="AA4730:AB4730"/>
    <mergeCell ref="AC4730:AD4730"/>
    <mergeCell ref="I4731:L4731"/>
    <mergeCell ref="M4731:P4731"/>
    <mergeCell ref="Q4731:R4731"/>
    <mergeCell ref="S4731:T4731"/>
    <mergeCell ref="U4731:V4731"/>
    <mergeCell ref="W4731:X4731"/>
    <mergeCell ref="Y4731:Z4731"/>
    <mergeCell ref="AA4731:AB4731"/>
    <mergeCell ref="AC4731:AD4731"/>
    <mergeCell ref="S4722:T4722"/>
    <mergeCell ref="U4722:V4722"/>
    <mergeCell ref="W4722:X4722"/>
    <mergeCell ref="Y4722:Z4722"/>
    <mergeCell ref="AA4722:AB4722"/>
    <mergeCell ref="AC4722:AD4722"/>
    <mergeCell ref="I4723:L4723"/>
    <mergeCell ref="M4723:P4723"/>
    <mergeCell ref="Q4723:R4723"/>
    <mergeCell ref="S4723:T4723"/>
    <mergeCell ref="U4723:V4723"/>
    <mergeCell ref="W4723:X4723"/>
    <mergeCell ref="Y4723:Z4723"/>
    <mergeCell ref="AA4723:AB4723"/>
    <mergeCell ref="AC4723:AD4723"/>
    <mergeCell ref="I4724:L4724"/>
    <mergeCell ref="M4724:P4724"/>
    <mergeCell ref="Q4724:R4724"/>
    <mergeCell ref="S4724:T4724"/>
    <mergeCell ref="U4724:V4724"/>
    <mergeCell ref="W4724:X4724"/>
    <mergeCell ref="Y4724:Z4724"/>
    <mergeCell ref="AA4724:AB4724"/>
    <mergeCell ref="AC4724:AD4724"/>
    <mergeCell ref="C4729:D4729"/>
    <mergeCell ref="C4730:D4730"/>
    <mergeCell ref="C4731:D4731"/>
    <mergeCell ref="C4732:D4732"/>
    <mergeCell ref="E4729:H4729"/>
    <mergeCell ref="E4730:H4730"/>
    <mergeCell ref="E4731:H4731"/>
    <mergeCell ref="E4732:H4732"/>
    <mergeCell ref="I4725:L4725"/>
    <mergeCell ref="M4725:P4725"/>
    <mergeCell ref="Q4725:R4725"/>
    <mergeCell ref="S4725:T4725"/>
    <mergeCell ref="U4725:V4725"/>
    <mergeCell ref="W4725:X4725"/>
    <mergeCell ref="Y4725:Z4725"/>
    <mergeCell ref="AA4725:AB4725"/>
    <mergeCell ref="AC4725:AD4725"/>
    <mergeCell ref="I4726:L4726"/>
    <mergeCell ref="M4726:P4726"/>
    <mergeCell ref="Q4726:R4726"/>
    <mergeCell ref="S4726:T4726"/>
    <mergeCell ref="U4726:V4726"/>
    <mergeCell ref="W4726:X4726"/>
    <mergeCell ref="Y4726:Z4726"/>
    <mergeCell ref="AA4726:AB4726"/>
    <mergeCell ref="AC4726:AD4726"/>
    <mergeCell ref="I4727:L4727"/>
    <mergeCell ref="M4727:P4727"/>
    <mergeCell ref="Q4727:R4727"/>
    <mergeCell ref="S4727:T4727"/>
    <mergeCell ref="U4727:V4727"/>
    <mergeCell ref="W4727:X4727"/>
    <mergeCell ref="Y4727:Z4727"/>
    <mergeCell ref="AA4727:AB4727"/>
    <mergeCell ref="AC4727:AD4727"/>
    <mergeCell ref="I4728:L4728"/>
    <mergeCell ref="M4728:P4728"/>
    <mergeCell ref="Q4728:R4728"/>
    <mergeCell ref="S4728:T4728"/>
    <mergeCell ref="U4728:V4728"/>
    <mergeCell ref="C4721:D4721"/>
    <mergeCell ref="C4722:D4722"/>
    <mergeCell ref="C4723:D4723"/>
    <mergeCell ref="C4724:D4724"/>
    <mergeCell ref="E4721:H4721"/>
    <mergeCell ref="E4722:H4722"/>
    <mergeCell ref="E4723:H4723"/>
    <mergeCell ref="E4724:H4724"/>
    <mergeCell ref="I4717:L4717"/>
    <mergeCell ref="M4717:P4717"/>
    <mergeCell ref="Q4717:R4717"/>
    <mergeCell ref="S4717:T4717"/>
    <mergeCell ref="U4717:V4717"/>
    <mergeCell ref="W4717:X4717"/>
    <mergeCell ref="Y4717:Z4717"/>
    <mergeCell ref="AA4717:AB4717"/>
    <mergeCell ref="AC4717:AD4717"/>
    <mergeCell ref="I4718:L4718"/>
    <mergeCell ref="M4718:P4718"/>
    <mergeCell ref="Q4718:R4718"/>
    <mergeCell ref="S4718:T4718"/>
    <mergeCell ref="U4718:V4718"/>
    <mergeCell ref="W4718:X4718"/>
    <mergeCell ref="Y4718:Z4718"/>
    <mergeCell ref="AA4718:AB4718"/>
    <mergeCell ref="AC4718:AD4718"/>
    <mergeCell ref="I4719:L4719"/>
    <mergeCell ref="M4719:P4719"/>
    <mergeCell ref="Q4719:R4719"/>
    <mergeCell ref="S4719:T4719"/>
    <mergeCell ref="U4719:V4719"/>
    <mergeCell ref="W4719:X4719"/>
    <mergeCell ref="Y4719:Z4719"/>
    <mergeCell ref="AA4719:AB4719"/>
    <mergeCell ref="AC4719:AD4719"/>
    <mergeCell ref="I4720:L4720"/>
    <mergeCell ref="M4720:P4720"/>
    <mergeCell ref="Q4720:R4720"/>
    <mergeCell ref="S4720:T4720"/>
    <mergeCell ref="U4720:V4720"/>
    <mergeCell ref="W4720:X4720"/>
    <mergeCell ref="Y4720:Z4720"/>
    <mergeCell ref="AA4720:AB4720"/>
    <mergeCell ref="AC4720:AD4720"/>
    <mergeCell ref="C4717:D4717"/>
    <mergeCell ref="C4718:D4718"/>
    <mergeCell ref="C4719:D4719"/>
    <mergeCell ref="C4720:D4720"/>
    <mergeCell ref="E4717:H4717"/>
    <mergeCell ref="E4718:H4718"/>
    <mergeCell ref="E4719:H4719"/>
    <mergeCell ref="E4720:H4720"/>
    <mergeCell ref="I4721:L4721"/>
    <mergeCell ref="M4721:P4721"/>
    <mergeCell ref="Q4721:R4721"/>
    <mergeCell ref="S4721:T4721"/>
    <mergeCell ref="U4721:V4721"/>
    <mergeCell ref="W4721:X4721"/>
    <mergeCell ref="Y4721:Z4721"/>
    <mergeCell ref="AA4721:AB4721"/>
    <mergeCell ref="AC4721:AD4721"/>
    <mergeCell ref="I4722:L4722"/>
    <mergeCell ref="M4722:P4722"/>
    <mergeCell ref="Q4722:R4722"/>
    <mergeCell ref="S4713:T4713"/>
    <mergeCell ref="U4713:V4713"/>
    <mergeCell ref="W4713:X4713"/>
    <mergeCell ref="Y4713:Z4713"/>
    <mergeCell ref="AA4713:AB4713"/>
    <mergeCell ref="AC4713:AD4713"/>
    <mergeCell ref="I4714:L4714"/>
    <mergeCell ref="M4714:P4714"/>
    <mergeCell ref="Q4714:R4714"/>
    <mergeCell ref="S4714:T4714"/>
    <mergeCell ref="U4714:V4714"/>
    <mergeCell ref="W4714:X4714"/>
    <mergeCell ref="Y4714:Z4714"/>
    <mergeCell ref="AA4714:AB4714"/>
    <mergeCell ref="AC4714:AD4714"/>
    <mergeCell ref="I4715:L4715"/>
    <mergeCell ref="M4715:P4715"/>
    <mergeCell ref="Q4715:R4715"/>
    <mergeCell ref="S4715:T4715"/>
    <mergeCell ref="U4715:V4715"/>
    <mergeCell ref="W4715:X4715"/>
    <mergeCell ref="Y4715:Z4715"/>
    <mergeCell ref="AA4715:AB4715"/>
    <mergeCell ref="AC4715:AD4715"/>
    <mergeCell ref="I4716:L4716"/>
    <mergeCell ref="M4716:P4716"/>
    <mergeCell ref="Q4716:R4716"/>
    <mergeCell ref="S4716:T4716"/>
    <mergeCell ref="U4716:V4716"/>
    <mergeCell ref="W4716:X4716"/>
    <mergeCell ref="Y4716:Z4716"/>
    <mergeCell ref="AA4716:AB4716"/>
    <mergeCell ref="AC4716:AD4716"/>
    <mergeCell ref="I4708:L4708"/>
    <mergeCell ref="M4708:P4708"/>
    <mergeCell ref="Q4708:R4708"/>
    <mergeCell ref="S4708:T4708"/>
    <mergeCell ref="U4708:V4708"/>
    <mergeCell ref="W4708:X4708"/>
    <mergeCell ref="Y4708:Z4708"/>
    <mergeCell ref="AA4708:AB4708"/>
    <mergeCell ref="AC4708:AD4708"/>
    <mergeCell ref="C4713:D4713"/>
    <mergeCell ref="C4714:D4714"/>
    <mergeCell ref="C4715:D4715"/>
    <mergeCell ref="C4716:D4716"/>
    <mergeCell ref="E4713:H4713"/>
    <mergeCell ref="E4714:H4714"/>
    <mergeCell ref="E4715:H4715"/>
    <mergeCell ref="E4716:H4716"/>
    <mergeCell ref="I4709:L4709"/>
    <mergeCell ref="M4709:P4709"/>
    <mergeCell ref="Q4709:R4709"/>
    <mergeCell ref="S4709:T4709"/>
    <mergeCell ref="U4709:V4709"/>
    <mergeCell ref="W4709:X4709"/>
    <mergeCell ref="Y4709:Z4709"/>
    <mergeCell ref="AA4709:AB4709"/>
    <mergeCell ref="AC4709:AD4709"/>
    <mergeCell ref="I4710:L4710"/>
    <mergeCell ref="M4710:P4710"/>
    <mergeCell ref="Q4710:R4710"/>
    <mergeCell ref="S4710:T4710"/>
    <mergeCell ref="U4710:V4710"/>
    <mergeCell ref="W4710:X4710"/>
    <mergeCell ref="Y4710:Z4710"/>
    <mergeCell ref="AA4710:AB4710"/>
    <mergeCell ref="AC4710:AD4710"/>
    <mergeCell ref="I4711:L4711"/>
    <mergeCell ref="M4711:P4711"/>
    <mergeCell ref="Q4711:R4711"/>
    <mergeCell ref="S4711:T4711"/>
    <mergeCell ref="U4711:V4711"/>
    <mergeCell ref="W4711:X4711"/>
    <mergeCell ref="Y4711:Z4711"/>
    <mergeCell ref="AA4711:AB4711"/>
    <mergeCell ref="AC4711:AD4711"/>
    <mergeCell ref="I4712:L4712"/>
    <mergeCell ref="M4712:P4712"/>
    <mergeCell ref="Q4712:R4712"/>
    <mergeCell ref="S4712:T4712"/>
    <mergeCell ref="U4712:V4712"/>
    <mergeCell ref="W4712:X4712"/>
    <mergeCell ref="Y4712:Z4712"/>
    <mergeCell ref="AA4712:AB4712"/>
    <mergeCell ref="AC4712:AD4712"/>
    <mergeCell ref="C4709:D4709"/>
    <mergeCell ref="C4710:D4710"/>
    <mergeCell ref="C4711:D4711"/>
    <mergeCell ref="C4712:D4712"/>
    <mergeCell ref="E4709:H4709"/>
    <mergeCell ref="E4710:H4710"/>
    <mergeCell ref="E4711:H4711"/>
    <mergeCell ref="E4712:H4712"/>
    <mergeCell ref="I4713:L4713"/>
    <mergeCell ref="M4713:P4713"/>
    <mergeCell ref="Q4713:R4713"/>
    <mergeCell ref="W4704:X4704"/>
    <mergeCell ref="Y4704:Z4704"/>
    <mergeCell ref="AA4704:AB4704"/>
    <mergeCell ref="AC4704:AD4704"/>
    <mergeCell ref="C4701:D4701"/>
    <mergeCell ref="C4702:D4702"/>
    <mergeCell ref="C4703:D4703"/>
    <mergeCell ref="C4704:D4704"/>
    <mergeCell ref="E4701:H4701"/>
    <mergeCell ref="E4702:H4702"/>
    <mergeCell ref="E4703:H4703"/>
    <mergeCell ref="E4704:H4704"/>
    <mergeCell ref="I4705:L4705"/>
    <mergeCell ref="M4705:P4705"/>
    <mergeCell ref="Q4705:R4705"/>
    <mergeCell ref="S4705:T4705"/>
    <mergeCell ref="U4705:V4705"/>
    <mergeCell ref="W4705:X4705"/>
    <mergeCell ref="Y4705:Z4705"/>
    <mergeCell ref="AA4705:AB4705"/>
    <mergeCell ref="AC4705:AD4705"/>
    <mergeCell ref="I4706:L4706"/>
    <mergeCell ref="M4706:P4706"/>
    <mergeCell ref="Q4706:R4706"/>
    <mergeCell ref="S4706:T4706"/>
    <mergeCell ref="U4706:V4706"/>
    <mergeCell ref="W4706:X4706"/>
    <mergeCell ref="Y4706:Z4706"/>
    <mergeCell ref="AA4706:AB4706"/>
    <mergeCell ref="AC4706:AD4706"/>
    <mergeCell ref="I4707:L4707"/>
    <mergeCell ref="M4707:P4707"/>
    <mergeCell ref="Q4707:R4707"/>
    <mergeCell ref="S4707:T4707"/>
    <mergeCell ref="U4707:V4707"/>
    <mergeCell ref="W4707:X4707"/>
    <mergeCell ref="Y4707:Z4707"/>
    <mergeCell ref="AA4707:AB4707"/>
    <mergeCell ref="AC4707:AD4707"/>
    <mergeCell ref="S4698:T4698"/>
    <mergeCell ref="U4698:V4698"/>
    <mergeCell ref="W4698:X4698"/>
    <mergeCell ref="Y4698:Z4698"/>
    <mergeCell ref="AA4698:AB4698"/>
    <mergeCell ref="AC4698:AD4698"/>
    <mergeCell ref="I4699:L4699"/>
    <mergeCell ref="M4699:P4699"/>
    <mergeCell ref="Q4699:R4699"/>
    <mergeCell ref="S4699:T4699"/>
    <mergeCell ref="U4699:V4699"/>
    <mergeCell ref="W4699:X4699"/>
    <mergeCell ref="Y4699:Z4699"/>
    <mergeCell ref="AA4699:AB4699"/>
    <mergeCell ref="AC4699:AD4699"/>
    <mergeCell ref="I4700:L4700"/>
    <mergeCell ref="M4700:P4700"/>
    <mergeCell ref="Q4700:R4700"/>
    <mergeCell ref="S4700:T4700"/>
    <mergeCell ref="U4700:V4700"/>
    <mergeCell ref="W4700:X4700"/>
    <mergeCell ref="Y4700:Z4700"/>
    <mergeCell ref="AA4700:AB4700"/>
    <mergeCell ref="AC4700:AD4700"/>
    <mergeCell ref="C4705:D4705"/>
    <mergeCell ref="C4706:D4706"/>
    <mergeCell ref="C4707:D4707"/>
    <mergeCell ref="C4708:D4708"/>
    <mergeCell ref="E4705:H4705"/>
    <mergeCell ref="E4706:H4706"/>
    <mergeCell ref="E4707:H4707"/>
    <mergeCell ref="E4708:H4708"/>
    <mergeCell ref="I4701:L4701"/>
    <mergeCell ref="M4701:P4701"/>
    <mergeCell ref="Q4701:R4701"/>
    <mergeCell ref="S4701:T4701"/>
    <mergeCell ref="U4701:V4701"/>
    <mergeCell ref="W4701:X4701"/>
    <mergeCell ref="Y4701:Z4701"/>
    <mergeCell ref="AA4701:AB4701"/>
    <mergeCell ref="AC4701:AD4701"/>
    <mergeCell ref="I4702:L4702"/>
    <mergeCell ref="M4702:P4702"/>
    <mergeCell ref="Q4702:R4702"/>
    <mergeCell ref="S4702:T4702"/>
    <mergeCell ref="U4702:V4702"/>
    <mergeCell ref="W4702:X4702"/>
    <mergeCell ref="Y4702:Z4702"/>
    <mergeCell ref="AA4702:AB4702"/>
    <mergeCell ref="AC4702:AD4702"/>
    <mergeCell ref="I4703:L4703"/>
    <mergeCell ref="M4703:P4703"/>
    <mergeCell ref="Q4703:R4703"/>
    <mergeCell ref="S4703:T4703"/>
    <mergeCell ref="U4703:V4703"/>
    <mergeCell ref="W4703:X4703"/>
    <mergeCell ref="Y4703:Z4703"/>
    <mergeCell ref="AA4703:AB4703"/>
    <mergeCell ref="AC4703:AD4703"/>
    <mergeCell ref="I4704:L4704"/>
    <mergeCell ref="M4704:P4704"/>
    <mergeCell ref="Q4704:R4704"/>
    <mergeCell ref="S4704:T4704"/>
    <mergeCell ref="U4704:V4704"/>
    <mergeCell ref="C4697:D4697"/>
    <mergeCell ref="C4698:D4698"/>
    <mergeCell ref="C4699:D4699"/>
    <mergeCell ref="C4700:D4700"/>
    <mergeCell ref="E4697:H4697"/>
    <mergeCell ref="E4698:H4698"/>
    <mergeCell ref="E4699:H4699"/>
    <mergeCell ref="E4700:H4700"/>
    <mergeCell ref="I4693:L4693"/>
    <mergeCell ref="M4693:P4693"/>
    <mergeCell ref="Q4693:R4693"/>
    <mergeCell ref="S4693:T4693"/>
    <mergeCell ref="U4693:V4693"/>
    <mergeCell ref="W4693:X4693"/>
    <mergeCell ref="Y4693:Z4693"/>
    <mergeCell ref="AA4693:AB4693"/>
    <mergeCell ref="AC4693:AD4693"/>
    <mergeCell ref="I4694:L4694"/>
    <mergeCell ref="M4694:P4694"/>
    <mergeCell ref="Q4694:R4694"/>
    <mergeCell ref="S4694:T4694"/>
    <mergeCell ref="U4694:V4694"/>
    <mergeCell ref="W4694:X4694"/>
    <mergeCell ref="Y4694:Z4694"/>
    <mergeCell ref="AA4694:AB4694"/>
    <mergeCell ref="AC4694:AD4694"/>
    <mergeCell ref="I4695:L4695"/>
    <mergeCell ref="M4695:P4695"/>
    <mergeCell ref="Q4695:R4695"/>
    <mergeCell ref="S4695:T4695"/>
    <mergeCell ref="U4695:V4695"/>
    <mergeCell ref="W4695:X4695"/>
    <mergeCell ref="Y4695:Z4695"/>
    <mergeCell ref="AA4695:AB4695"/>
    <mergeCell ref="AC4695:AD4695"/>
    <mergeCell ref="I4696:L4696"/>
    <mergeCell ref="M4696:P4696"/>
    <mergeCell ref="Q4696:R4696"/>
    <mergeCell ref="S4696:T4696"/>
    <mergeCell ref="U4696:V4696"/>
    <mergeCell ref="W4696:X4696"/>
    <mergeCell ref="Y4696:Z4696"/>
    <mergeCell ref="AA4696:AB4696"/>
    <mergeCell ref="AC4696:AD4696"/>
    <mergeCell ref="C4693:D4693"/>
    <mergeCell ref="C4694:D4694"/>
    <mergeCell ref="C4695:D4695"/>
    <mergeCell ref="C4696:D4696"/>
    <mergeCell ref="E4693:H4693"/>
    <mergeCell ref="E4694:H4694"/>
    <mergeCell ref="E4695:H4695"/>
    <mergeCell ref="E4696:H4696"/>
    <mergeCell ref="I4697:L4697"/>
    <mergeCell ref="M4697:P4697"/>
    <mergeCell ref="Q4697:R4697"/>
    <mergeCell ref="S4697:T4697"/>
    <mergeCell ref="U4697:V4697"/>
    <mergeCell ref="W4697:X4697"/>
    <mergeCell ref="Y4697:Z4697"/>
    <mergeCell ref="AA4697:AB4697"/>
    <mergeCell ref="AC4697:AD4697"/>
    <mergeCell ref="I4698:L4698"/>
    <mergeCell ref="M4698:P4698"/>
    <mergeCell ref="Q4698:R4698"/>
    <mergeCell ref="S4689:T4689"/>
    <mergeCell ref="U4689:V4689"/>
    <mergeCell ref="W4689:X4689"/>
    <mergeCell ref="Y4689:Z4689"/>
    <mergeCell ref="AA4689:AB4689"/>
    <mergeCell ref="AC4689:AD4689"/>
    <mergeCell ref="I4690:L4690"/>
    <mergeCell ref="M4690:P4690"/>
    <mergeCell ref="Q4690:R4690"/>
    <mergeCell ref="S4690:T4690"/>
    <mergeCell ref="U4690:V4690"/>
    <mergeCell ref="W4690:X4690"/>
    <mergeCell ref="Y4690:Z4690"/>
    <mergeCell ref="AA4690:AB4690"/>
    <mergeCell ref="AC4690:AD4690"/>
    <mergeCell ref="I4691:L4691"/>
    <mergeCell ref="M4691:P4691"/>
    <mergeCell ref="Q4691:R4691"/>
    <mergeCell ref="S4691:T4691"/>
    <mergeCell ref="U4691:V4691"/>
    <mergeCell ref="W4691:X4691"/>
    <mergeCell ref="Y4691:Z4691"/>
    <mergeCell ref="AA4691:AB4691"/>
    <mergeCell ref="AC4691:AD4691"/>
    <mergeCell ref="I4692:L4692"/>
    <mergeCell ref="M4692:P4692"/>
    <mergeCell ref="Q4692:R4692"/>
    <mergeCell ref="S4692:T4692"/>
    <mergeCell ref="U4692:V4692"/>
    <mergeCell ref="W4692:X4692"/>
    <mergeCell ref="Y4692:Z4692"/>
    <mergeCell ref="AA4692:AB4692"/>
    <mergeCell ref="AC4692:AD4692"/>
    <mergeCell ref="I4684:L4684"/>
    <mergeCell ref="M4684:P4684"/>
    <mergeCell ref="Q4684:R4684"/>
    <mergeCell ref="S4684:T4684"/>
    <mergeCell ref="U4684:V4684"/>
    <mergeCell ref="W4684:X4684"/>
    <mergeCell ref="Y4684:Z4684"/>
    <mergeCell ref="AA4684:AB4684"/>
    <mergeCell ref="AC4684:AD4684"/>
    <mergeCell ref="C4689:D4689"/>
    <mergeCell ref="C4690:D4690"/>
    <mergeCell ref="C4691:D4691"/>
    <mergeCell ref="C4692:D4692"/>
    <mergeCell ref="E4689:H4689"/>
    <mergeCell ref="E4690:H4690"/>
    <mergeCell ref="E4691:H4691"/>
    <mergeCell ref="E4692:H4692"/>
    <mergeCell ref="I4685:L4685"/>
    <mergeCell ref="M4685:P4685"/>
    <mergeCell ref="Q4685:R4685"/>
    <mergeCell ref="S4685:T4685"/>
    <mergeCell ref="U4685:V4685"/>
    <mergeCell ref="W4685:X4685"/>
    <mergeCell ref="Y4685:Z4685"/>
    <mergeCell ref="AA4685:AB4685"/>
    <mergeCell ref="AC4685:AD4685"/>
    <mergeCell ref="I4686:L4686"/>
    <mergeCell ref="M4686:P4686"/>
    <mergeCell ref="Q4686:R4686"/>
    <mergeCell ref="S4686:T4686"/>
    <mergeCell ref="U4686:V4686"/>
    <mergeCell ref="W4686:X4686"/>
    <mergeCell ref="Y4686:Z4686"/>
    <mergeCell ref="AA4686:AB4686"/>
    <mergeCell ref="AC4686:AD4686"/>
    <mergeCell ref="I4687:L4687"/>
    <mergeCell ref="M4687:P4687"/>
    <mergeCell ref="Q4687:R4687"/>
    <mergeCell ref="S4687:T4687"/>
    <mergeCell ref="U4687:V4687"/>
    <mergeCell ref="W4687:X4687"/>
    <mergeCell ref="Y4687:Z4687"/>
    <mergeCell ref="AA4687:AB4687"/>
    <mergeCell ref="AC4687:AD4687"/>
    <mergeCell ref="I4688:L4688"/>
    <mergeCell ref="M4688:P4688"/>
    <mergeCell ref="Q4688:R4688"/>
    <mergeCell ref="S4688:T4688"/>
    <mergeCell ref="U4688:V4688"/>
    <mergeCell ref="W4688:X4688"/>
    <mergeCell ref="Y4688:Z4688"/>
    <mergeCell ref="AA4688:AB4688"/>
    <mergeCell ref="AC4688:AD4688"/>
    <mergeCell ref="C4685:D4685"/>
    <mergeCell ref="C4686:D4686"/>
    <mergeCell ref="C4687:D4687"/>
    <mergeCell ref="C4688:D4688"/>
    <mergeCell ref="E4685:H4685"/>
    <mergeCell ref="E4686:H4686"/>
    <mergeCell ref="E4687:H4687"/>
    <mergeCell ref="E4688:H4688"/>
    <mergeCell ref="I4689:L4689"/>
    <mergeCell ref="M4689:P4689"/>
    <mergeCell ref="Q4689:R4689"/>
    <mergeCell ref="W4680:X4680"/>
    <mergeCell ref="Y4680:Z4680"/>
    <mergeCell ref="AA4680:AB4680"/>
    <mergeCell ref="AC4680:AD4680"/>
    <mergeCell ref="C4677:D4677"/>
    <mergeCell ref="C4678:D4678"/>
    <mergeCell ref="C4679:D4679"/>
    <mergeCell ref="C4680:D4680"/>
    <mergeCell ref="E4677:H4677"/>
    <mergeCell ref="E4678:H4678"/>
    <mergeCell ref="E4679:H4679"/>
    <mergeCell ref="E4680:H4680"/>
    <mergeCell ref="I4681:L4681"/>
    <mergeCell ref="M4681:P4681"/>
    <mergeCell ref="Q4681:R4681"/>
    <mergeCell ref="S4681:T4681"/>
    <mergeCell ref="U4681:V4681"/>
    <mergeCell ref="W4681:X4681"/>
    <mergeCell ref="Y4681:Z4681"/>
    <mergeCell ref="AA4681:AB4681"/>
    <mergeCell ref="AC4681:AD4681"/>
    <mergeCell ref="I4682:L4682"/>
    <mergeCell ref="M4682:P4682"/>
    <mergeCell ref="Q4682:R4682"/>
    <mergeCell ref="S4682:T4682"/>
    <mergeCell ref="U4682:V4682"/>
    <mergeCell ref="W4682:X4682"/>
    <mergeCell ref="Y4682:Z4682"/>
    <mergeCell ref="AA4682:AB4682"/>
    <mergeCell ref="AC4682:AD4682"/>
    <mergeCell ref="I4683:L4683"/>
    <mergeCell ref="M4683:P4683"/>
    <mergeCell ref="Q4683:R4683"/>
    <mergeCell ref="S4683:T4683"/>
    <mergeCell ref="U4683:V4683"/>
    <mergeCell ref="W4683:X4683"/>
    <mergeCell ref="Y4683:Z4683"/>
    <mergeCell ref="AA4683:AB4683"/>
    <mergeCell ref="AC4683:AD4683"/>
    <mergeCell ref="S4674:T4674"/>
    <mergeCell ref="U4674:V4674"/>
    <mergeCell ref="W4674:X4674"/>
    <mergeCell ref="Y4674:Z4674"/>
    <mergeCell ref="AA4674:AB4674"/>
    <mergeCell ref="AC4674:AD4674"/>
    <mergeCell ref="I4675:L4675"/>
    <mergeCell ref="M4675:P4675"/>
    <mergeCell ref="Q4675:R4675"/>
    <mergeCell ref="S4675:T4675"/>
    <mergeCell ref="U4675:V4675"/>
    <mergeCell ref="W4675:X4675"/>
    <mergeCell ref="Y4675:Z4675"/>
    <mergeCell ref="AA4675:AB4675"/>
    <mergeCell ref="AC4675:AD4675"/>
    <mergeCell ref="I4676:L4676"/>
    <mergeCell ref="M4676:P4676"/>
    <mergeCell ref="Q4676:R4676"/>
    <mergeCell ref="S4676:T4676"/>
    <mergeCell ref="U4676:V4676"/>
    <mergeCell ref="W4676:X4676"/>
    <mergeCell ref="Y4676:Z4676"/>
    <mergeCell ref="AA4676:AB4676"/>
    <mergeCell ref="AC4676:AD4676"/>
    <mergeCell ref="C4681:D4681"/>
    <mergeCell ref="C4682:D4682"/>
    <mergeCell ref="C4683:D4683"/>
    <mergeCell ref="C4684:D4684"/>
    <mergeCell ref="E4681:H4681"/>
    <mergeCell ref="E4682:H4682"/>
    <mergeCell ref="E4683:H4683"/>
    <mergeCell ref="E4684:H4684"/>
    <mergeCell ref="I4677:L4677"/>
    <mergeCell ref="M4677:P4677"/>
    <mergeCell ref="Q4677:R4677"/>
    <mergeCell ref="S4677:T4677"/>
    <mergeCell ref="U4677:V4677"/>
    <mergeCell ref="W4677:X4677"/>
    <mergeCell ref="Y4677:Z4677"/>
    <mergeCell ref="AA4677:AB4677"/>
    <mergeCell ref="AC4677:AD4677"/>
    <mergeCell ref="I4678:L4678"/>
    <mergeCell ref="M4678:P4678"/>
    <mergeCell ref="Q4678:R4678"/>
    <mergeCell ref="S4678:T4678"/>
    <mergeCell ref="U4678:V4678"/>
    <mergeCell ref="W4678:X4678"/>
    <mergeCell ref="Y4678:Z4678"/>
    <mergeCell ref="AA4678:AB4678"/>
    <mergeCell ref="AC4678:AD4678"/>
    <mergeCell ref="I4679:L4679"/>
    <mergeCell ref="M4679:P4679"/>
    <mergeCell ref="Q4679:R4679"/>
    <mergeCell ref="S4679:T4679"/>
    <mergeCell ref="U4679:V4679"/>
    <mergeCell ref="W4679:X4679"/>
    <mergeCell ref="Y4679:Z4679"/>
    <mergeCell ref="AA4679:AB4679"/>
    <mergeCell ref="AC4679:AD4679"/>
    <mergeCell ref="I4680:L4680"/>
    <mergeCell ref="M4680:P4680"/>
    <mergeCell ref="Q4680:R4680"/>
    <mergeCell ref="S4680:T4680"/>
    <mergeCell ref="U4680:V4680"/>
    <mergeCell ref="C4673:D4673"/>
    <mergeCell ref="C4674:D4674"/>
    <mergeCell ref="C4675:D4675"/>
    <mergeCell ref="C4676:D4676"/>
    <mergeCell ref="E4673:H4673"/>
    <mergeCell ref="E4674:H4674"/>
    <mergeCell ref="E4675:H4675"/>
    <mergeCell ref="E4676:H4676"/>
    <mergeCell ref="I4669:L4669"/>
    <mergeCell ref="M4669:P4669"/>
    <mergeCell ref="Q4669:R4669"/>
    <mergeCell ref="S4669:T4669"/>
    <mergeCell ref="U4669:V4669"/>
    <mergeCell ref="W4669:X4669"/>
    <mergeCell ref="Y4669:Z4669"/>
    <mergeCell ref="AA4669:AB4669"/>
    <mergeCell ref="AC4669:AD4669"/>
    <mergeCell ref="I4670:L4670"/>
    <mergeCell ref="M4670:P4670"/>
    <mergeCell ref="Q4670:R4670"/>
    <mergeCell ref="S4670:T4670"/>
    <mergeCell ref="U4670:V4670"/>
    <mergeCell ref="W4670:X4670"/>
    <mergeCell ref="Y4670:Z4670"/>
    <mergeCell ref="AA4670:AB4670"/>
    <mergeCell ref="AC4670:AD4670"/>
    <mergeCell ref="I4671:L4671"/>
    <mergeCell ref="M4671:P4671"/>
    <mergeCell ref="Q4671:R4671"/>
    <mergeCell ref="S4671:T4671"/>
    <mergeCell ref="U4671:V4671"/>
    <mergeCell ref="W4671:X4671"/>
    <mergeCell ref="Y4671:Z4671"/>
    <mergeCell ref="AA4671:AB4671"/>
    <mergeCell ref="AC4671:AD4671"/>
    <mergeCell ref="I4672:L4672"/>
    <mergeCell ref="M4672:P4672"/>
    <mergeCell ref="Q4672:R4672"/>
    <mergeCell ref="S4672:T4672"/>
    <mergeCell ref="U4672:V4672"/>
    <mergeCell ref="W4672:X4672"/>
    <mergeCell ref="Y4672:Z4672"/>
    <mergeCell ref="AA4672:AB4672"/>
    <mergeCell ref="AC4672:AD4672"/>
    <mergeCell ref="C4669:D4669"/>
    <mergeCell ref="C4670:D4670"/>
    <mergeCell ref="C4671:D4671"/>
    <mergeCell ref="C4672:D4672"/>
    <mergeCell ref="E4669:H4669"/>
    <mergeCell ref="E4670:H4670"/>
    <mergeCell ref="E4671:H4671"/>
    <mergeCell ref="E4672:H4672"/>
    <mergeCell ref="I4673:L4673"/>
    <mergeCell ref="M4673:P4673"/>
    <mergeCell ref="Q4673:R4673"/>
    <mergeCell ref="S4673:T4673"/>
    <mergeCell ref="U4673:V4673"/>
    <mergeCell ref="W4673:X4673"/>
    <mergeCell ref="Y4673:Z4673"/>
    <mergeCell ref="AA4673:AB4673"/>
    <mergeCell ref="AC4673:AD4673"/>
    <mergeCell ref="I4674:L4674"/>
    <mergeCell ref="M4674:P4674"/>
    <mergeCell ref="Q4674:R4674"/>
    <mergeCell ref="S4665:T4665"/>
    <mergeCell ref="U4665:V4665"/>
    <mergeCell ref="W4665:X4665"/>
    <mergeCell ref="Y4665:Z4665"/>
    <mergeCell ref="AA4665:AB4665"/>
    <mergeCell ref="AC4665:AD4665"/>
    <mergeCell ref="I4666:L4666"/>
    <mergeCell ref="M4666:P4666"/>
    <mergeCell ref="Q4666:R4666"/>
    <mergeCell ref="S4666:T4666"/>
    <mergeCell ref="U4666:V4666"/>
    <mergeCell ref="W4666:X4666"/>
    <mergeCell ref="Y4666:Z4666"/>
    <mergeCell ref="AA4666:AB4666"/>
    <mergeCell ref="AC4666:AD4666"/>
    <mergeCell ref="I4667:L4667"/>
    <mergeCell ref="M4667:P4667"/>
    <mergeCell ref="Q4667:R4667"/>
    <mergeCell ref="S4667:T4667"/>
    <mergeCell ref="U4667:V4667"/>
    <mergeCell ref="W4667:X4667"/>
    <mergeCell ref="Y4667:Z4667"/>
    <mergeCell ref="AA4667:AB4667"/>
    <mergeCell ref="AC4667:AD4667"/>
    <mergeCell ref="I4668:L4668"/>
    <mergeCell ref="M4668:P4668"/>
    <mergeCell ref="Q4668:R4668"/>
    <mergeCell ref="S4668:T4668"/>
    <mergeCell ref="U4668:V4668"/>
    <mergeCell ref="W4668:X4668"/>
    <mergeCell ref="Y4668:Z4668"/>
    <mergeCell ref="AA4668:AB4668"/>
    <mergeCell ref="AC4668:AD4668"/>
    <mergeCell ref="I4660:L4660"/>
    <mergeCell ref="M4660:P4660"/>
    <mergeCell ref="Q4660:R4660"/>
    <mergeCell ref="S4660:T4660"/>
    <mergeCell ref="U4660:V4660"/>
    <mergeCell ref="W4660:X4660"/>
    <mergeCell ref="Y4660:Z4660"/>
    <mergeCell ref="AA4660:AB4660"/>
    <mergeCell ref="AC4660:AD4660"/>
    <mergeCell ref="C4665:D4665"/>
    <mergeCell ref="C4666:D4666"/>
    <mergeCell ref="C4667:D4667"/>
    <mergeCell ref="C4668:D4668"/>
    <mergeCell ref="E4665:H4665"/>
    <mergeCell ref="E4666:H4666"/>
    <mergeCell ref="E4667:H4667"/>
    <mergeCell ref="E4668:H4668"/>
    <mergeCell ref="I4661:L4661"/>
    <mergeCell ref="M4661:P4661"/>
    <mergeCell ref="Q4661:R4661"/>
    <mergeCell ref="S4661:T4661"/>
    <mergeCell ref="U4661:V4661"/>
    <mergeCell ref="W4661:X4661"/>
    <mergeCell ref="Y4661:Z4661"/>
    <mergeCell ref="AA4661:AB4661"/>
    <mergeCell ref="AC4661:AD4661"/>
    <mergeCell ref="I4662:L4662"/>
    <mergeCell ref="M4662:P4662"/>
    <mergeCell ref="Q4662:R4662"/>
    <mergeCell ref="S4662:T4662"/>
    <mergeCell ref="U4662:V4662"/>
    <mergeCell ref="W4662:X4662"/>
    <mergeCell ref="Y4662:Z4662"/>
    <mergeCell ref="AA4662:AB4662"/>
    <mergeCell ref="AC4662:AD4662"/>
    <mergeCell ref="I4663:L4663"/>
    <mergeCell ref="M4663:P4663"/>
    <mergeCell ref="Q4663:R4663"/>
    <mergeCell ref="S4663:T4663"/>
    <mergeCell ref="U4663:V4663"/>
    <mergeCell ref="W4663:X4663"/>
    <mergeCell ref="Y4663:Z4663"/>
    <mergeCell ref="AA4663:AB4663"/>
    <mergeCell ref="AC4663:AD4663"/>
    <mergeCell ref="I4664:L4664"/>
    <mergeCell ref="M4664:P4664"/>
    <mergeCell ref="Q4664:R4664"/>
    <mergeCell ref="S4664:T4664"/>
    <mergeCell ref="U4664:V4664"/>
    <mergeCell ref="W4664:X4664"/>
    <mergeCell ref="Y4664:Z4664"/>
    <mergeCell ref="AA4664:AB4664"/>
    <mergeCell ref="AC4664:AD4664"/>
    <mergeCell ref="C4661:D4661"/>
    <mergeCell ref="C4662:D4662"/>
    <mergeCell ref="C4663:D4663"/>
    <mergeCell ref="C4664:D4664"/>
    <mergeCell ref="E4661:H4661"/>
    <mergeCell ref="E4662:H4662"/>
    <mergeCell ref="E4663:H4663"/>
    <mergeCell ref="E4664:H4664"/>
    <mergeCell ref="I4665:L4665"/>
    <mergeCell ref="M4665:P4665"/>
    <mergeCell ref="Q4665:R4665"/>
    <mergeCell ref="W4656:X4656"/>
    <mergeCell ref="Y4656:Z4656"/>
    <mergeCell ref="AA4656:AB4656"/>
    <mergeCell ref="AC4656:AD4656"/>
    <mergeCell ref="C4653:D4653"/>
    <mergeCell ref="C4654:D4654"/>
    <mergeCell ref="C4655:D4655"/>
    <mergeCell ref="C4656:D4656"/>
    <mergeCell ref="E4653:H4653"/>
    <mergeCell ref="E4654:H4654"/>
    <mergeCell ref="E4655:H4655"/>
    <mergeCell ref="E4656:H4656"/>
    <mergeCell ref="I4657:L4657"/>
    <mergeCell ref="M4657:P4657"/>
    <mergeCell ref="Q4657:R4657"/>
    <mergeCell ref="S4657:T4657"/>
    <mergeCell ref="U4657:V4657"/>
    <mergeCell ref="W4657:X4657"/>
    <mergeCell ref="Y4657:Z4657"/>
    <mergeCell ref="AA4657:AB4657"/>
    <mergeCell ref="AC4657:AD4657"/>
    <mergeCell ref="I4658:L4658"/>
    <mergeCell ref="M4658:P4658"/>
    <mergeCell ref="Q4658:R4658"/>
    <mergeCell ref="S4658:T4658"/>
    <mergeCell ref="U4658:V4658"/>
    <mergeCell ref="W4658:X4658"/>
    <mergeCell ref="Y4658:Z4658"/>
    <mergeCell ref="AA4658:AB4658"/>
    <mergeCell ref="AC4658:AD4658"/>
    <mergeCell ref="I4659:L4659"/>
    <mergeCell ref="M4659:P4659"/>
    <mergeCell ref="Q4659:R4659"/>
    <mergeCell ref="S4659:T4659"/>
    <mergeCell ref="U4659:V4659"/>
    <mergeCell ref="W4659:X4659"/>
    <mergeCell ref="Y4659:Z4659"/>
    <mergeCell ref="AA4659:AB4659"/>
    <mergeCell ref="AC4659:AD4659"/>
    <mergeCell ref="S4650:T4650"/>
    <mergeCell ref="U4650:V4650"/>
    <mergeCell ref="W4650:X4650"/>
    <mergeCell ref="Y4650:Z4650"/>
    <mergeCell ref="AA4650:AB4650"/>
    <mergeCell ref="AC4650:AD4650"/>
    <mergeCell ref="I4651:L4651"/>
    <mergeCell ref="M4651:P4651"/>
    <mergeCell ref="Q4651:R4651"/>
    <mergeCell ref="S4651:T4651"/>
    <mergeCell ref="U4651:V4651"/>
    <mergeCell ref="W4651:X4651"/>
    <mergeCell ref="Y4651:Z4651"/>
    <mergeCell ref="AA4651:AB4651"/>
    <mergeCell ref="AC4651:AD4651"/>
    <mergeCell ref="I4652:L4652"/>
    <mergeCell ref="M4652:P4652"/>
    <mergeCell ref="Q4652:R4652"/>
    <mergeCell ref="S4652:T4652"/>
    <mergeCell ref="U4652:V4652"/>
    <mergeCell ref="W4652:X4652"/>
    <mergeCell ref="Y4652:Z4652"/>
    <mergeCell ref="AA4652:AB4652"/>
    <mergeCell ref="AC4652:AD4652"/>
    <mergeCell ref="C4657:D4657"/>
    <mergeCell ref="C4658:D4658"/>
    <mergeCell ref="C4659:D4659"/>
    <mergeCell ref="C4660:D4660"/>
    <mergeCell ref="E4657:H4657"/>
    <mergeCell ref="E4658:H4658"/>
    <mergeCell ref="E4659:H4659"/>
    <mergeCell ref="E4660:H4660"/>
    <mergeCell ref="I4653:L4653"/>
    <mergeCell ref="M4653:P4653"/>
    <mergeCell ref="Q4653:R4653"/>
    <mergeCell ref="S4653:T4653"/>
    <mergeCell ref="U4653:V4653"/>
    <mergeCell ref="W4653:X4653"/>
    <mergeCell ref="Y4653:Z4653"/>
    <mergeCell ref="AA4653:AB4653"/>
    <mergeCell ref="AC4653:AD4653"/>
    <mergeCell ref="I4654:L4654"/>
    <mergeCell ref="M4654:P4654"/>
    <mergeCell ref="Q4654:R4654"/>
    <mergeCell ref="S4654:T4654"/>
    <mergeCell ref="U4654:V4654"/>
    <mergeCell ref="W4654:X4654"/>
    <mergeCell ref="Y4654:Z4654"/>
    <mergeCell ref="AA4654:AB4654"/>
    <mergeCell ref="AC4654:AD4654"/>
    <mergeCell ref="I4655:L4655"/>
    <mergeCell ref="M4655:P4655"/>
    <mergeCell ref="Q4655:R4655"/>
    <mergeCell ref="S4655:T4655"/>
    <mergeCell ref="U4655:V4655"/>
    <mergeCell ref="W4655:X4655"/>
    <mergeCell ref="Y4655:Z4655"/>
    <mergeCell ref="AA4655:AB4655"/>
    <mergeCell ref="AC4655:AD4655"/>
    <mergeCell ref="I4656:L4656"/>
    <mergeCell ref="M4656:P4656"/>
    <mergeCell ref="Q4656:R4656"/>
    <mergeCell ref="S4656:T4656"/>
    <mergeCell ref="U4656:V4656"/>
    <mergeCell ref="C4649:D4649"/>
    <mergeCell ref="C4650:D4650"/>
    <mergeCell ref="C4651:D4651"/>
    <mergeCell ref="C4652:D4652"/>
    <mergeCell ref="E4649:H4649"/>
    <mergeCell ref="E4650:H4650"/>
    <mergeCell ref="E4651:H4651"/>
    <mergeCell ref="E4652:H4652"/>
    <mergeCell ref="I4645:L4645"/>
    <mergeCell ref="M4645:P4645"/>
    <mergeCell ref="Q4645:R4645"/>
    <mergeCell ref="S4645:T4645"/>
    <mergeCell ref="U4645:V4645"/>
    <mergeCell ref="W4645:X4645"/>
    <mergeCell ref="Y4645:Z4645"/>
    <mergeCell ref="AA4645:AB4645"/>
    <mergeCell ref="AC4645:AD4645"/>
    <mergeCell ref="I4646:L4646"/>
    <mergeCell ref="M4646:P4646"/>
    <mergeCell ref="Q4646:R4646"/>
    <mergeCell ref="S4646:T4646"/>
    <mergeCell ref="U4646:V4646"/>
    <mergeCell ref="W4646:X4646"/>
    <mergeCell ref="Y4646:Z4646"/>
    <mergeCell ref="AA4646:AB4646"/>
    <mergeCell ref="AC4646:AD4646"/>
    <mergeCell ref="I4647:L4647"/>
    <mergeCell ref="M4647:P4647"/>
    <mergeCell ref="Q4647:R4647"/>
    <mergeCell ref="S4647:T4647"/>
    <mergeCell ref="U4647:V4647"/>
    <mergeCell ref="W4647:X4647"/>
    <mergeCell ref="Y4647:Z4647"/>
    <mergeCell ref="AA4647:AB4647"/>
    <mergeCell ref="AC4647:AD4647"/>
    <mergeCell ref="I4648:L4648"/>
    <mergeCell ref="M4648:P4648"/>
    <mergeCell ref="Q4648:R4648"/>
    <mergeCell ref="S4648:T4648"/>
    <mergeCell ref="U4648:V4648"/>
    <mergeCell ref="W4648:X4648"/>
    <mergeCell ref="Y4648:Z4648"/>
    <mergeCell ref="AA4648:AB4648"/>
    <mergeCell ref="AC4648:AD4648"/>
    <mergeCell ref="C4645:D4645"/>
    <mergeCell ref="C4646:D4646"/>
    <mergeCell ref="C4647:D4647"/>
    <mergeCell ref="C4648:D4648"/>
    <mergeCell ref="E4645:H4645"/>
    <mergeCell ref="E4646:H4646"/>
    <mergeCell ref="E4647:H4647"/>
    <mergeCell ref="E4648:H4648"/>
    <mergeCell ref="I4649:L4649"/>
    <mergeCell ref="M4649:P4649"/>
    <mergeCell ref="Q4649:R4649"/>
    <mergeCell ref="S4649:T4649"/>
    <mergeCell ref="U4649:V4649"/>
    <mergeCell ref="W4649:X4649"/>
    <mergeCell ref="Y4649:Z4649"/>
    <mergeCell ref="AA4649:AB4649"/>
    <mergeCell ref="AC4649:AD4649"/>
    <mergeCell ref="I4650:L4650"/>
    <mergeCell ref="M4650:P4650"/>
    <mergeCell ref="Q4650:R4650"/>
    <mergeCell ref="S4641:T4641"/>
    <mergeCell ref="U4641:V4641"/>
    <mergeCell ref="W4641:X4641"/>
    <mergeCell ref="Y4641:Z4641"/>
    <mergeCell ref="AA4641:AB4641"/>
    <mergeCell ref="AC4641:AD4641"/>
    <mergeCell ref="I4642:L4642"/>
    <mergeCell ref="M4642:P4642"/>
    <mergeCell ref="Q4642:R4642"/>
    <mergeCell ref="S4642:T4642"/>
    <mergeCell ref="U4642:V4642"/>
    <mergeCell ref="W4642:X4642"/>
    <mergeCell ref="Y4642:Z4642"/>
    <mergeCell ref="AA4642:AB4642"/>
    <mergeCell ref="AC4642:AD4642"/>
    <mergeCell ref="I4643:L4643"/>
    <mergeCell ref="M4643:P4643"/>
    <mergeCell ref="Q4643:R4643"/>
    <mergeCell ref="S4643:T4643"/>
    <mergeCell ref="U4643:V4643"/>
    <mergeCell ref="W4643:X4643"/>
    <mergeCell ref="Y4643:Z4643"/>
    <mergeCell ref="AA4643:AB4643"/>
    <mergeCell ref="AC4643:AD4643"/>
    <mergeCell ref="I4644:L4644"/>
    <mergeCell ref="M4644:P4644"/>
    <mergeCell ref="Q4644:R4644"/>
    <mergeCell ref="S4644:T4644"/>
    <mergeCell ref="U4644:V4644"/>
    <mergeCell ref="W4644:X4644"/>
    <mergeCell ref="Y4644:Z4644"/>
    <mergeCell ref="AA4644:AB4644"/>
    <mergeCell ref="AC4644:AD4644"/>
    <mergeCell ref="I4636:L4636"/>
    <mergeCell ref="M4636:P4636"/>
    <mergeCell ref="Q4636:R4636"/>
    <mergeCell ref="S4636:T4636"/>
    <mergeCell ref="U4636:V4636"/>
    <mergeCell ref="W4636:X4636"/>
    <mergeCell ref="Y4636:Z4636"/>
    <mergeCell ref="AA4636:AB4636"/>
    <mergeCell ref="AC4636:AD4636"/>
    <mergeCell ref="C4641:D4641"/>
    <mergeCell ref="C4642:D4642"/>
    <mergeCell ref="C4643:D4643"/>
    <mergeCell ref="C4644:D4644"/>
    <mergeCell ref="E4641:H4641"/>
    <mergeCell ref="E4642:H4642"/>
    <mergeCell ref="E4643:H4643"/>
    <mergeCell ref="E4644:H4644"/>
    <mergeCell ref="I4637:L4637"/>
    <mergeCell ref="M4637:P4637"/>
    <mergeCell ref="Q4637:R4637"/>
    <mergeCell ref="S4637:T4637"/>
    <mergeCell ref="U4637:V4637"/>
    <mergeCell ref="W4637:X4637"/>
    <mergeCell ref="Y4637:Z4637"/>
    <mergeCell ref="AA4637:AB4637"/>
    <mergeCell ref="AC4637:AD4637"/>
    <mergeCell ref="I4638:L4638"/>
    <mergeCell ref="M4638:P4638"/>
    <mergeCell ref="Q4638:R4638"/>
    <mergeCell ref="S4638:T4638"/>
    <mergeCell ref="U4638:V4638"/>
    <mergeCell ref="W4638:X4638"/>
    <mergeCell ref="Y4638:Z4638"/>
    <mergeCell ref="AA4638:AB4638"/>
    <mergeCell ref="AC4638:AD4638"/>
    <mergeCell ref="I4639:L4639"/>
    <mergeCell ref="M4639:P4639"/>
    <mergeCell ref="Q4639:R4639"/>
    <mergeCell ref="S4639:T4639"/>
    <mergeCell ref="U4639:V4639"/>
    <mergeCell ref="W4639:X4639"/>
    <mergeCell ref="Y4639:Z4639"/>
    <mergeCell ref="AA4639:AB4639"/>
    <mergeCell ref="AC4639:AD4639"/>
    <mergeCell ref="I4640:L4640"/>
    <mergeCell ref="M4640:P4640"/>
    <mergeCell ref="Q4640:R4640"/>
    <mergeCell ref="S4640:T4640"/>
    <mergeCell ref="U4640:V4640"/>
    <mergeCell ref="W4640:X4640"/>
    <mergeCell ref="Y4640:Z4640"/>
    <mergeCell ref="AA4640:AB4640"/>
    <mergeCell ref="AC4640:AD4640"/>
    <mergeCell ref="C4637:D4637"/>
    <mergeCell ref="C4638:D4638"/>
    <mergeCell ref="C4639:D4639"/>
    <mergeCell ref="C4640:D4640"/>
    <mergeCell ref="E4637:H4637"/>
    <mergeCell ref="E4638:H4638"/>
    <mergeCell ref="E4639:H4639"/>
    <mergeCell ref="E4640:H4640"/>
    <mergeCell ref="I4641:L4641"/>
    <mergeCell ref="M4641:P4641"/>
    <mergeCell ref="Q4641:R4641"/>
    <mergeCell ref="W4632:X4632"/>
    <mergeCell ref="Y4632:Z4632"/>
    <mergeCell ref="AA4632:AB4632"/>
    <mergeCell ref="AC4632:AD4632"/>
    <mergeCell ref="C4629:D4629"/>
    <mergeCell ref="C4630:D4630"/>
    <mergeCell ref="C4631:D4631"/>
    <mergeCell ref="C4632:D4632"/>
    <mergeCell ref="E4629:H4629"/>
    <mergeCell ref="E4630:H4630"/>
    <mergeCell ref="E4631:H4631"/>
    <mergeCell ref="E4632:H4632"/>
    <mergeCell ref="I4633:L4633"/>
    <mergeCell ref="M4633:P4633"/>
    <mergeCell ref="Q4633:R4633"/>
    <mergeCell ref="S4633:T4633"/>
    <mergeCell ref="U4633:V4633"/>
    <mergeCell ref="W4633:X4633"/>
    <mergeCell ref="Y4633:Z4633"/>
    <mergeCell ref="AA4633:AB4633"/>
    <mergeCell ref="AC4633:AD4633"/>
    <mergeCell ref="I4634:L4634"/>
    <mergeCell ref="M4634:P4634"/>
    <mergeCell ref="Q4634:R4634"/>
    <mergeCell ref="S4634:T4634"/>
    <mergeCell ref="U4634:V4634"/>
    <mergeCell ref="W4634:X4634"/>
    <mergeCell ref="Y4634:Z4634"/>
    <mergeCell ref="AA4634:AB4634"/>
    <mergeCell ref="AC4634:AD4634"/>
    <mergeCell ref="I4635:L4635"/>
    <mergeCell ref="M4635:P4635"/>
    <mergeCell ref="Q4635:R4635"/>
    <mergeCell ref="S4635:T4635"/>
    <mergeCell ref="U4635:V4635"/>
    <mergeCell ref="W4635:X4635"/>
    <mergeCell ref="Y4635:Z4635"/>
    <mergeCell ref="AA4635:AB4635"/>
    <mergeCell ref="AC4635:AD4635"/>
    <mergeCell ref="S4626:T4626"/>
    <mergeCell ref="U4626:V4626"/>
    <mergeCell ref="W4626:X4626"/>
    <mergeCell ref="Y4626:Z4626"/>
    <mergeCell ref="AA4626:AB4626"/>
    <mergeCell ref="AC4626:AD4626"/>
    <mergeCell ref="I4627:L4627"/>
    <mergeCell ref="M4627:P4627"/>
    <mergeCell ref="Q4627:R4627"/>
    <mergeCell ref="S4627:T4627"/>
    <mergeCell ref="U4627:V4627"/>
    <mergeCell ref="W4627:X4627"/>
    <mergeCell ref="Y4627:Z4627"/>
    <mergeCell ref="AA4627:AB4627"/>
    <mergeCell ref="AC4627:AD4627"/>
    <mergeCell ref="I4628:L4628"/>
    <mergeCell ref="M4628:P4628"/>
    <mergeCell ref="Q4628:R4628"/>
    <mergeCell ref="S4628:T4628"/>
    <mergeCell ref="U4628:V4628"/>
    <mergeCell ref="W4628:X4628"/>
    <mergeCell ref="Y4628:Z4628"/>
    <mergeCell ref="AA4628:AB4628"/>
    <mergeCell ref="AC4628:AD4628"/>
    <mergeCell ref="C4633:D4633"/>
    <mergeCell ref="C4634:D4634"/>
    <mergeCell ref="C4635:D4635"/>
    <mergeCell ref="C4636:D4636"/>
    <mergeCell ref="E4633:H4633"/>
    <mergeCell ref="E4634:H4634"/>
    <mergeCell ref="E4635:H4635"/>
    <mergeCell ref="E4636:H4636"/>
    <mergeCell ref="I4629:L4629"/>
    <mergeCell ref="M4629:P4629"/>
    <mergeCell ref="Q4629:R4629"/>
    <mergeCell ref="S4629:T4629"/>
    <mergeCell ref="U4629:V4629"/>
    <mergeCell ref="W4629:X4629"/>
    <mergeCell ref="Y4629:Z4629"/>
    <mergeCell ref="AA4629:AB4629"/>
    <mergeCell ref="AC4629:AD4629"/>
    <mergeCell ref="I4630:L4630"/>
    <mergeCell ref="M4630:P4630"/>
    <mergeCell ref="Q4630:R4630"/>
    <mergeCell ref="S4630:T4630"/>
    <mergeCell ref="U4630:V4630"/>
    <mergeCell ref="W4630:X4630"/>
    <mergeCell ref="Y4630:Z4630"/>
    <mergeCell ref="AA4630:AB4630"/>
    <mergeCell ref="AC4630:AD4630"/>
    <mergeCell ref="I4631:L4631"/>
    <mergeCell ref="M4631:P4631"/>
    <mergeCell ref="Q4631:R4631"/>
    <mergeCell ref="S4631:T4631"/>
    <mergeCell ref="U4631:V4631"/>
    <mergeCell ref="W4631:X4631"/>
    <mergeCell ref="Y4631:Z4631"/>
    <mergeCell ref="AA4631:AB4631"/>
    <mergeCell ref="AC4631:AD4631"/>
    <mergeCell ref="I4632:L4632"/>
    <mergeCell ref="M4632:P4632"/>
    <mergeCell ref="Q4632:R4632"/>
    <mergeCell ref="S4632:T4632"/>
    <mergeCell ref="U4632:V4632"/>
    <mergeCell ref="C4625:D4625"/>
    <mergeCell ref="C4626:D4626"/>
    <mergeCell ref="C4627:D4627"/>
    <mergeCell ref="C4628:D4628"/>
    <mergeCell ref="E4625:H4625"/>
    <mergeCell ref="E4626:H4626"/>
    <mergeCell ref="E4627:H4627"/>
    <mergeCell ref="E4628:H4628"/>
    <mergeCell ref="I4621:L4621"/>
    <mergeCell ref="M4621:P4621"/>
    <mergeCell ref="Q4621:R4621"/>
    <mergeCell ref="S4621:T4621"/>
    <mergeCell ref="U4621:V4621"/>
    <mergeCell ref="W4621:X4621"/>
    <mergeCell ref="Y4621:Z4621"/>
    <mergeCell ref="AA4621:AB4621"/>
    <mergeCell ref="AC4621:AD4621"/>
    <mergeCell ref="I4622:L4622"/>
    <mergeCell ref="M4622:P4622"/>
    <mergeCell ref="Q4622:R4622"/>
    <mergeCell ref="S4622:T4622"/>
    <mergeCell ref="U4622:V4622"/>
    <mergeCell ref="W4622:X4622"/>
    <mergeCell ref="Y4622:Z4622"/>
    <mergeCell ref="AA4622:AB4622"/>
    <mergeCell ref="AC4622:AD4622"/>
    <mergeCell ref="I4623:L4623"/>
    <mergeCell ref="M4623:P4623"/>
    <mergeCell ref="Q4623:R4623"/>
    <mergeCell ref="S4623:T4623"/>
    <mergeCell ref="U4623:V4623"/>
    <mergeCell ref="W4623:X4623"/>
    <mergeCell ref="Y4623:Z4623"/>
    <mergeCell ref="AA4623:AB4623"/>
    <mergeCell ref="AC4623:AD4623"/>
    <mergeCell ref="I4624:L4624"/>
    <mergeCell ref="M4624:P4624"/>
    <mergeCell ref="Q4624:R4624"/>
    <mergeCell ref="S4624:T4624"/>
    <mergeCell ref="U4624:V4624"/>
    <mergeCell ref="W4624:X4624"/>
    <mergeCell ref="Y4624:Z4624"/>
    <mergeCell ref="AA4624:AB4624"/>
    <mergeCell ref="AC4624:AD4624"/>
    <mergeCell ref="C4621:D4621"/>
    <mergeCell ref="C4622:D4622"/>
    <mergeCell ref="C4623:D4623"/>
    <mergeCell ref="C4624:D4624"/>
    <mergeCell ref="E4621:H4621"/>
    <mergeCell ref="E4622:H4622"/>
    <mergeCell ref="E4623:H4623"/>
    <mergeCell ref="E4624:H4624"/>
    <mergeCell ref="I4625:L4625"/>
    <mergeCell ref="M4625:P4625"/>
    <mergeCell ref="Q4625:R4625"/>
    <mergeCell ref="S4625:T4625"/>
    <mergeCell ref="U4625:V4625"/>
    <mergeCell ref="W4625:X4625"/>
    <mergeCell ref="Y4625:Z4625"/>
    <mergeCell ref="AA4625:AB4625"/>
    <mergeCell ref="AC4625:AD4625"/>
    <mergeCell ref="I4626:L4626"/>
    <mergeCell ref="M4626:P4626"/>
    <mergeCell ref="Q4626:R4626"/>
    <mergeCell ref="S4617:T4617"/>
    <mergeCell ref="U4617:V4617"/>
    <mergeCell ref="W4617:X4617"/>
    <mergeCell ref="Y4617:Z4617"/>
    <mergeCell ref="AA4617:AB4617"/>
    <mergeCell ref="AC4617:AD4617"/>
    <mergeCell ref="I4618:L4618"/>
    <mergeCell ref="M4618:P4618"/>
    <mergeCell ref="Q4618:R4618"/>
    <mergeCell ref="S4618:T4618"/>
    <mergeCell ref="U4618:V4618"/>
    <mergeCell ref="W4618:X4618"/>
    <mergeCell ref="Y4618:Z4618"/>
    <mergeCell ref="AA4618:AB4618"/>
    <mergeCell ref="AC4618:AD4618"/>
    <mergeCell ref="I4619:L4619"/>
    <mergeCell ref="M4619:P4619"/>
    <mergeCell ref="Q4619:R4619"/>
    <mergeCell ref="S4619:T4619"/>
    <mergeCell ref="U4619:V4619"/>
    <mergeCell ref="W4619:X4619"/>
    <mergeCell ref="Y4619:Z4619"/>
    <mergeCell ref="AA4619:AB4619"/>
    <mergeCell ref="AC4619:AD4619"/>
    <mergeCell ref="I4620:L4620"/>
    <mergeCell ref="M4620:P4620"/>
    <mergeCell ref="Q4620:R4620"/>
    <mergeCell ref="S4620:T4620"/>
    <mergeCell ref="U4620:V4620"/>
    <mergeCell ref="W4620:X4620"/>
    <mergeCell ref="Y4620:Z4620"/>
    <mergeCell ref="AA4620:AB4620"/>
    <mergeCell ref="AC4620:AD4620"/>
    <mergeCell ref="I4612:L4612"/>
    <mergeCell ref="M4612:P4612"/>
    <mergeCell ref="Q4612:R4612"/>
    <mergeCell ref="S4612:T4612"/>
    <mergeCell ref="U4612:V4612"/>
    <mergeCell ref="W4612:X4612"/>
    <mergeCell ref="Y4612:Z4612"/>
    <mergeCell ref="AA4612:AB4612"/>
    <mergeCell ref="AC4612:AD4612"/>
    <mergeCell ref="C4617:D4617"/>
    <mergeCell ref="C4618:D4618"/>
    <mergeCell ref="C4619:D4619"/>
    <mergeCell ref="C4620:D4620"/>
    <mergeCell ref="E4617:H4617"/>
    <mergeCell ref="E4618:H4618"/>
    <mergeCell ref="E4619:H4619"/>
    <mergeCell ref="E4620:H4620"/>
    <mergeCell ref="I4613:L4613"/>
    <mergeCell ref="M4613:P4613"/>
    <mergeCell ref="Q4613:R4613"/>
    <mergeCell ref="S4613:T4613"/>
    <mergeCell ref="U4613:V4613"/>
    <mergeCell ref="W4613:X4613"/>
    <mergeCell ref="Y4613:Z4613"/>
    <mergeCell ref="AA4613:AB4613"/>
    <mergeCell ref="AC4613:AD4613"/>
    <mergeCell ref="I4614:L4614"/>
    <mergeCell ref="M4614:P4614"/>
    <mergeCell ref="Q4614:R4614"/>
    <mergeCell ref="S4614:T4614"/>
    <mergeCell ref="U4614:V4614"/>
    <mergeCell ref="W4614:X4614"/>
    <mergeCell ref="Y4614:Z4614"/>
    <mergeCell ref="AA4614:AB4614"/>
    <mergeCell ref="AC4614:AD4614"/>
    <mergeCell ref="I4615:L4615"/>
    <mergeCell ref="M4615:P4615"/>
    <mergeCell ref="Q4615:R4615"/>
    <mergeCell ref="S4615:T4615"/>
    <mergeCell ref="U4615:V4615"/>
    <mergeCell ref="W4615:X4615"/>
    <mergeCell ref="Y4615:Z4615"/>
    <mergeCell ref="AA4615:AB4615"/>
    <mergeCell ref="AC4615:AD4615"/>
    <mergeCell ref="I4616:L4616"/>
    <mergeCell ref="M4616:P4616"/>
    <mergeCell ref="Q4616:R4616"/>
    <mergeCell ref="S4616:T4616"/>
    <mergeCell ref="U4616:V4616"/>
    <mergeCell ref="W4616:X4616"/>
    <mergeCell ref="Y4616:Z4616"/>
    <mergeCell ref="AA4616:AB4616"/>
    <mergeCell ref="AC4616:AD4616"/>
    <mergeCell ref="C4613:D4613"/>
    <mergeCell ref="C4614:D4614"/>
    <mergeCell ref="C4615:D4615"/>
    <mergeCell ref="C4616:D4616"/>
    <mergeCell ref="E4613:H4613"/>
    <mergeCell ref="E4614:H4614"/>
    <mergeCell ref="E4615:H4615"/>
    <mergeCell ref="E4616:H4616"/>
    <mergeCell ref="I4617:L4617"/>
    <mergeCell ref="M4617:P4617"/>
    <mergeCell ref="Q4617:R4617"/>
    <mergeCell ref="W4608:X4608"/>
    <mergeCell ref="Y4608:Z4608"/>
    <mergeCell ref="AA4608:AB4608"/>
    <mergeCell ref="AC4608:AD4608"/>
    <mergeCell ref="C4605:D4605"/>
    <mergeCell ref="C4606:D4606"/>
    <mergeCell ref="C4607:D4607"/>
    <mergeCell ref="C4608:D4608"/>
    <mergeCell ref="E4605:H4605"/>
    <mergeCell ref="E4606:H4606"/>
    <mergeCell ref="E4607:H4607"/>
    <mergeCell ref="E4608:H4608"/>
    <mergeCell ref="I4609:L4609"/>
    <mergeCell ref="M4609:P4609"/>
    <mergeCell ref="Q4609:R4609"/>
    <mergeCell ref="S4609:T4609"/>
    <mergeCell ref="U4609:V4609"/>
    <mergeCell ref="W4609:X4609"/>
    <mergeCell ref="Y4609:Z4609"/>
    <mergeCell ref="AA4609:AB4609"/>
    <mergeCell ref="AC4609:AD4609"/>
    <mergeCell ref="I4610:L4610"/>
    <mergeCell ref="M4610:P4610"/>
    <mergeCell ref="Q4610:R4610"/>
    <mergeCell ref="S4610:T4610"/>
    <mergeCell ref="U4610:V4610"/>
    <mergeCell ref="W4610:X4610"/>
    <mergeCell ref="Y4610:Z4610"/>
    <mergeCell ref="AA4610:AB4610"/>
    <mergeCell ref="AC4610:AD4610"/>
    <mergeCell ref="I4611:L4611"/>
    <mergeCell ref="M4611:P4611"/>
    <mergeCell ref="Q4611:R4611"/>
    <mergeCell ref="S4611:T4611"/>
    <mergeCell ref="U4611:V4611"/>
    <mergeCell ref="W4611:X4611"/>
    <mergeCell ref="Y4611:Z4611"/>
    <mergeCell ref="AA4611:AB4611"/>
    <mergeCell ref="AC4611:AD4611"/>
    <mergeCell ref="S4602:T4602"/>
    <mergeCell ref="U4602:V4602"/>
    <mergeCell ref="W4602:X4602"/>
    <mergeCell ref="Y4602:Z4602"/>
    <mergeCell ref="AA4602:AB4602"/>
    <mergeCell ref="AC4602:AD4602"/>
    <mergeCell ref="I4603:L4603"/>
    <mergeCell ref="M4603:P4603"/>
    <mergeCell ref="Q4603:R4603"/>
    <mergeCell ref="S4603:T4603"/>
    <mergeCell ref="U4603:V4603"/>
    <mergeCell ref="W4603:X4603"/>
    <mergeCell ref="Y4603:Z4603"/>
    <mergeCell ref="AA4603:AB4603"/>
    <mergeCell ref="AC4603:AD4603"/>
    <mergeCell ref="I4604:L4604"/>
    <mergeCell ref="M4604:P4604"/>
    <mergeCell ref="Q4604:R4604"/>
    <mergeCell ref="S4604:T4604"/>
    <mergeCell ref="U4604:V4604"/>
    <mergeCell ref="W4604:X4604"/>
    <mergeCell ref="Y4604:Z4604"/>
    <mergeCell ref="AA4604:AB4604"/>
    <mergeCell ref="AC4604:AD4604"/>
    <mergeCell ref="C4609:D4609"/>
    <mergeCell ref="C4610:D4610"/>
    <mergeCell ref="C4611:D4611"/>
    <mergeCell ref="C4612:D4612"/>
    <mergeCell ref="E4609:H4609"/>
    <mergeCell ref="E4610:H4610"/>
    <mergeCell ref="E4611:H4611"/>
    <mergeCell ref="E4612:H4612"/>
    <mergeCell ref="I4605:L4605"/>
    <mergeCell ref="M4605:P4605"/>
    <mergeCell ref="Q4605:R4605"/>
    <mergeCell ref="S4605:T4605"/>
    <mergeCell ref="U4605:V4605"/>
    <mergeCell ref="W4605:X4605"/>
    <mergeCell ref="Y4605:Z4605"/>
    <mergeCell ref="AA4605:AB4605"/>
    <mergeCell ref="AC4605:AD4605"/>
    <mergeCell ref="I4606:L4606"/>
    <mergeCell ref="M4606:P4606"/>
    <mergeCell ref="Q4606:R4606"/>
    <mergeCell ref="S4606:T4606"/>
    <mergeCell ref="U4606:V4606"/>
    <mergeCell ref="W4606:X4606"/>
    <mergeCell ref="Y4606:Z4606"/>
    <mergeCell ref="AA4606:AB4606"/>
    <mergeCell ref="AC4606:AD4606"/>
    <mergeCell ref="I4607:L4607"/>
    <mergeCell ref="M4607:P4607"/>
    <mergeCell ref="Q4607:R4607"/>
    <mergeCell ref="S4607:T4607"/>
    <mergeCell ref="U4607:V4607"/>
    <mergeCell ref="W4607:X4607"/>
    <mergeCell ref="Y4607:Z4607"/>
    <mergeCell ref="AA4607:AB4607"/>
    <mergeCell ref="AC4607:AD4607"/>
    <mergeCell ref="I4608:L4608"/>
    <mergeCell ref="M4608:P4608"/>
    <mergeCell ref="Q4608:R4608"/>
    <mergeCell ref="S4608:T4608"/>
    <mergeCell ref="U4608:V4608"/>
    <mergeCell ref="C4601:D4601"/>
    <mergeCell ref="C4602:D4602"/>
    <mergeCell ref="C4603:D4603"/>
    <mergeCell ref="C4604:D4604"/>
    <mergeCell ref="E4601:H4601"/>
    <mergeCell ref="E4602:H4602"/>
    <mergeCell ref="E4603:H4603"/>
    <mergeCell ref="E4604:H4604"/>
    <mergeCell ref="I4597:L4597"/>
    <mergeCell ref="M4597:P4597"/>
    <mergeCell ref="Q4597:R4597"/>
    <mergeCell ref="S4597:T4597"/>
    <mergeCell ref="U4597:V4597"/>
    <mergeCell ref="W4597:X4597"/>
    <mergeCell ref="Y4597:Z4597"/>
    <mergeCell ref="AA4597:AB4597"/>
    <mergeCell ref="AC4597:AD4597"/>
    <mergeCell ref="I4598:L4598"/>
    <mergeCell ref="M4598:P4598"/>
    <mergeCell ref="Q4598:R4598"/>
    <mergeCell ref="S4598:T4598"/>
    <mergeCell ref="U4598:V4598"/>
    <mergeCell ref="W4598:X4598"/>
    <mergeCell ref="Y4598:Z4598"/>
    <mergeCell ref="AA4598:AB4598"/>
    <mergeCell ref="AC4598:AD4598"/>
    <mergeCell ref="I4599:L4599"/>
    <mergeCell ref="M4599:P4599"/>
    <mergeCell ref="Q4599:R4599"/>
    <mergeCell ref="S4599:T4599"/>
    <mergeCell ref="U4599:V4599"/>
    <mergeCell ref="W4599:X4599"/>
    <mergeCell ref="Y4599:Z4599"/>
    <mergeCell ref="AA4599:AB4599"/>
    <mergeCell ref="AC4599:AD4599"/>
    <mergeCell ref="I4600:L4600"/>
    <mergeCell ref="M4600:P4600"/>
    <mergeCell ref="Q4600:R4600"/>
    <mergeCell ref="S4600:T4600"/>
    <mergeCell ref="U4600:V4600"/>
    <mergeCell ref="W4600:X4600"/>
    <mergeCell ref="Y4600:Z4600"/>
    <mergeCell ref="AA4600:AB4600"/>
    <mergeCell ref="AC4600:AD4600"/>
    <mergeCell ref="C4597:D4597"/>
    <mergeCell ref="C4598:D4598"/>
    <mergeCell ref="C4599:D4599"/>
    <mergeCell ref="C4600:D4600"/>
    <mergeCell ref="E4597:H4597"/>
    <mergeCell ref="E4598:H4598"/>
    <mergeCell ref="E4599:H4599"/>
    <mergeCell ref="E4600:H4600"/>
    <mergeCell ref="I4601:L4601"/>
    <mergeCell ref="M4601:P4601"/>
    <mergeCell ref="Q4601:R4601"/>
    <mergeCell ref="S4601:T4601"/>
    <mergeCell ref="U4601:V4601"/>
    <mergeCell ref="W4601:X4601"/>
    <mergeCell ref="Y4601:Z4601"/>
    <mergeCell ref="AA4601:AB4601"/>
    <mergeCell ref="AC4601:AD4601"/>
    <mergeCell ref="I4602:L4602"/>
    <mergeCell ref="M4602:P4602"/>
    <mergeCell ref="Q4602:R4602"/>
    <mergeCell ref="S4593:T4593"/>
    <mergeCell ref="U4593:V4593"/>
    <mergeCell ref="W4593:X4593"/>
    <mergeCell ref="Y4593:Z4593"/>
    <mergeCell ref="AA4593:AB4593"/>
    <mergeCell ref="AC4593:AD4593"/>
    <mergeCell ref="I4594:L4594"/>
    <mergeCell ref="M4594:P4594"/>
    <mergeCell ref="Q4594:R4594"/>
    <mergeCell ref="S4594:T4594"/>
    <mergeCell ref="U4594:V4594"/>
    <mergeCell ref="W4594:X4594"/>
    <mergeCell ref="Y4594:Z4594"/>
    <mergeCell ref="AA4594:AB4594"/>
    <mergeCell ref="AC4594:AD4594"/>
    <mergeCell ref="I4595:L4595"/>
    <mergeCell ref="M4595:P4595"/>
    <mergeCell ref="Q4595:R4595"/>
    <mergeCell ref="S4595:T4595"/>
    <mergeCell ref="U4595:V4595"/>
    <mergeCell ref="W4595:X4595"/>
    <mergeCell ref="Y4595:Z4595"/>
    <mergeCell ref="AA4595:AB4595"/>
    <mergeCell ref="AC4595:AD4595"/>
    <mergeCell ref="I4596:L4596"/>
    <mergeCell ref="M4596:P4596"/>
    <mergeCell ref="Q4596:R4596"/>
    <mergeCell ref="S4596:T4596"/>
    <mergeCell ref="U4596:V4596"/>
    <mergeCell ref="W4596:X4596"/>
    <mergeCell ref="Y4596:Z4596"/>
    <mergeCell ref="AA4596:AB4596"/>
    <mergeCell ref="AC4596:AD4596"/>
    <mergeCell ref="I4588:L4588"/>
    <mergeCell ref="M4588:P4588"/>
    <mergeCell ref="Q4588:R4588"/>
    <mergeCell ref="S4588:T4588"/>
    <mergeCell ref="U4588:V4588"/>
    <mergeCell ref="W4588:X4588"/>
    <mergeCell ref="Y4588:Z4588"/>
    <mergeCell ref="AA4588:AB4588"/>
    <mergeCell ref="AC4588:AD4588"/>
    <mergeCell ref="C4593:D4593"/>
    <mergeCell ref="C4594:D4594"/>
    <mergeCell ref="C4595:D4595"/>
    <mergeCell ref="C4596:D4596"/>
    <mergeCell ref="E4593:H4593"/>
    <mergeCell ref="E4594:H4594"/>
    <mergeCell ref="E4595:H4595"/>
    <mergeCell ref="E4596:H4596"/>
    <mergeCell ref="I4589:L4589"/>
    <mergeCell ref="M4589:P4589"/>
    <mergeCell ref="Q4589:R4589"/>
    <mergeCell ref="S4589:T4589"/>
    <mergeCell ref="U4589:V4589"/>
    <mergeCell ref="W4589:X4589"/>
    <mergeCell ref="Y4589:Z4589"/>
    <mergeCell ref="AA4589:AB4589"/>
    <mergeCell ref="AC4589:AD4589"/>
    <mergeCell ref="I4590:L4590"/>
    <mergeCell ref="M4590:P4590"/>
    <mergeCell ref="Q4590:R4590"/>
    <mergeCell ref="S4590:T4590"/>
    <mergeCell ref="U4590:V4590"/>
    <mergeCell ref="W4590:X4590"/>
    <mergeCell ref="Y4590:Z4590"/>
    <mergeCell ref="AA4590:AB4590"/>
    <mergeCell ref="AC4590:AD4590"/>
    <mergeCell ref="I4591:L4591"/>
    <mergeCell ref="M4591:P4591"/>
    <mergeCell ref="Q4591:R4591"/>
    <mergeCell ref="S4591:T4591"/>
    <mergeCell ref="U4591:V4591"/>
    <mergeCell ref="W4591:X4591"/>
    <mergeCell ref="Y4591:Z4591"/>
    <mergeCell ref="AA4591:AB4591"/>
    <mergeCell ref="AC4591:AD4591"/>
    <mergeCell ref="I4592:L4592"/>
    <mergeCell ref="M4592:P4592"/>
    <mergeCell ref="Q4592:R4592"/>
    <mergeCell ref="S4592:T4592"/>
    <mergeCell ref="U4592:V4592"/>
    <mergeCell ref="W4592:X4592"/>
    <mergeCell ref="Y4592:Z4592"/>
    <mergeCell ref="AA4592:AB4592"/>
    <mergeCell ref="AC4592:AD4592"/>
    <mergeCell ref="C4589:D4589"/>
    <mergeCell ref="C4590:D4590"/>
    <mergeCell ref="C4591:D4591"/>
    <mergeCell ref="C4592:D4592"/>
    <mergeCell ref="E4589:H4589"/>
    <mergeCell ref="E4590:H4590"/>
    <mergeCell ref="E4591:H4591"/>
    <mergeCell ref="E4592:H4592"/>
    <mergeCell ref="I4593:L4593"/>
    <mergeCell ref="M4593:P4593"/>
    <mergeCell ref="Q4593:R4593"/>
    <mergeCell ref="W4584:X4584"/>
    <mergeCell ref="Y4584:Z4584"/>
    <mergeCell ref="AA4584:AB4584"/>
    <mergeCell ref="AC4584:AD4584"/>
    <mergeCell ref="C4581:D4581"/>
    <mergeCell ref="C4582:D4582"/>
    <mergeCell ref="C4583:D4583"/>
    <mergeCell ref="C4584:D4584"/>
    <mergeCell ref="E4581:H4581"/>
    <mergeCell ref="E4582:H4582"/>
    <mergeCell ref="E4583:H4583"/>
    <mergeCell ref="E4584:H4584"/>
    <mergeCell ref="I4585:L4585"/>
    <mergeCell ref="M4585:P4585"/>
    <mergeCell ref="Q4585:R4585"/>
    <mergeCell ref="S4585:T4585"/>
    <mergeCell ref="U4585:V4585"/>
    <mergeCell ref="W4585:X4585"/>
    <mergeCell ref="Y4585:Z4585"/>
    <mergeCell ref="AA4585:AB4585"/>
    <mergeCell ref="AC4585:AD4585"/>
    <mergeCell ref="I4586:L4586"/>
    <mergeCell ref="M4586:P4586"/>
    <mergeCell ref="Q4586:R4586"/>
    <mergeCell ref="S4586:T4586"/>
    <mergeCell ref="U4586:V4586"/>
    <mergeCell ref="W4586:X4586"/>
    <mergeCell ref="Y4586:Z4586"/>
    <mergeCell ref="AA4586:AB4586"/>
    <mergeCell ref="AC4586:AD4586"/>
    <mergeCell ref="I4587:L4587"/>
    <mergeCell ref="M4587:P4587"/>
    <mergeCell ref="Q4587:R4587"/>
    <mergeCell ref="S4587:T4587"/>
    <mergeCell ref="U4587:V4587"/>
    <mergeCell ref="W4587:X4587"/>
    <mergeCell ref="Y4587:Z4587"/>
    <mergeCell ref="AA4587:AB4587"/>
    <mergeCell ref="AC4587:AD4587"/>
    <mergeCell ref="S4578:T4578"/>
    <mergeCell ref="U4578:V4578"/>
    <mergeCell ref="W4578:X4578"/>
    <mergeCell ref="Y4578:Z4578"/>
    <mergeCell ref="AA4578:AB4578"/>
    <mergeCell ref="AC4578:AD4578"/>
    <mergeCell ref="I4579:L4579"/>
    <mergeCell ref="M4579:P4579"/>
    <mergeCell ref="Q4579:R4579"/>
    <mergeCell ref="S4579:T4579"/>
    <mergeCell ref="U4579:V4579"/>
    <mergeCell ref="W4579:X4579"/>
    <mergeCell ref="Y4579:Z4579"/>
    <mergeCell ref="AA4579:AB4579"/>
    <mergeCell ref="AC4579:AD4579"/>
    <mergeCell ref="I4580:L4580"/>
    <mergeCell ref="M4580:P4580"/>
    <mergeCell ref="Q4580:R4580"/>
    <mergeCell ref="S4580:T4580"/>
    <mergeCell ref="U4580:V4580"/>
    <mergeCell ref="W4580:X4580"/>
    <mergeCell ref="Y4580:Z4580"/>
    <mergeCell ref="AA4580:AB4580"/>
    <mergeCell ref="AC4580:AD4580"/>
    <mergeCell ref="C4585:D4585"/>
    <mergeCell ref="C4586:D4586"/>
    <mergeCell ref="C4587:D4587"/>
    <mergeCell ref="C4588:D4588"/>
    <mergeCell ref="E4585:H4585"/>
    <mergeCell ref="E4586:H4586"/>
    <mergeCell ref="E4587:H4587"/>
    <mergeCell ref="E4588:H4588"/>
    <mergeCell ref="I4581:L4581"/>
    <mergeCell ref="M4581:P4581"/>
    <mergeCell ref="Q4581:R4581"/>
    <mergeCell ref="S4581:T4581"/>
    <mergeCell ref="U4581:V4581"/>
    <mergeCell ref="W4581:X4581"/>
    <mergeCell ref="Y4581:Z4581"/>
    <mergeCell ref="AA4581:AB4581"/>
    <mergeCell ref="AC4581:AD4581"/>
    <mergeCell ref="I4582:L4582"/>
    <mergeCell ref="M4582:P4582"/>
    <mergeCell ref="Q4582:R4582"/>
    <mergeCell ref="S4582:T4582"/>
    <mergeCell ref="U4582:V4582"/>
    <mergeCell ref="W4582:X4582"/>
    <mergeCell ref="Y4582:Z4582"/>
    <mergeCell ref="AA4582:AB4582"/>
    <mergeCell ref="AC4582:AD4582"/>
    <mergeCell ref="I4583:L4583"/>
    <mergeCell ref="M4583:P4583"/>
    <mergeCell ref="Q4583:R4583"/>
    <mergeCell ref="S4583:T4583"/>
    <mergeCell ref="U4583:V4583"/>
    <mergeCell ref="W4583:X4583"/>
    <mergeCell ref="Y4583:Z4583"/>
    <mergeCell ref="AA4583:AB4583"/>
    <mergeCell ref="AC4583:AD4583"/>
    <mergeCell ref="I4584:L4584"/>
    <mergeCell ref="M4584:P4584"/>
    <mergeCell ref="Q4584:R4584"/>
    <mergeCell ref="S4584:T4584"/>
    <mergeCell ref="U4584:V4584"/>
    <mergeCell ref="C4577:D4577"/>
    <mergeCell ref="C4578:D4578"/>
    <mergeCell ref="C4579:D4579"/>
    <mergeCell ref="C4580:D4580"/>
    <mergeCell ref="E4577:H4577"/>
    <mergeCell ref="E4578:H4578"/>
    <mergeCell ref="E4579:H4579"/>
    <mergeCell ref="E4580:H4580"/>
    <mergeCell ref="I4573:L4573"/>
    <mergeCell ref="M4573:P4573"/>
    <mergeCell ref="Q4573:R4573"/>
    <mergeCell ref="S4573:T4573"/>
    <mergeCell ref="U4573:V4573"/>
    <mergeCell ref="W4573:X4573"/>
    <mergeCell ref="Y4573:Z4573"/>
    <mergeCell ref="AA4573:AB4573"/>
    <mergeCell ref="AC4573:AD4573"/>
    <mergeCell ref="I4574:L4574"/>
    <mergeCell ref="M4574:P4574"/>
    <mergeCell ref="Q4574:R4574"/>
    <mergeCell ref="S4574:T4574"/>
    <mergeCell ref="U4574:V4574"/>
    <mergeCell ref="W4574:X4574"/>
    <mergeCell ref="Y4574:Z4574"/>
    <mergeCell ref="AA4574:AB4574"/>
    <mergeCell ref="AC4574:AD4574"/>
    <mergeCell ref="I4575:L4575"/>
    <mergeCell ref="M4575:P4575"/>
    <mergeCell ref="Q4575:R4575"/>
    <mergeCell ref="S4575:T4575"/>
    <mergeCell ref="U4575:V4575"/>
    <mergeCell ref="W4575:X4575"/>
    <mergeCell ref="Y4575:Z4575"/>
    <mergeCell ref="AA4575:AB4575"/>
    <mergeCell ref="AC4575:AD4575"/>
    <mergeCell ref="I4576:L4576"/>
    <mergeCell ref="M4576:P4576"/>
    <mergeCell ref="Q4576:R4576"/>
    <mergeCell ref="S4576:T4576"/>
    <mergeCell ref="U4576:V4576"/>
    <mergeCell ref="W4576:X4576"/>
    <mergeCell ref="Y4576:Z4576"/>
    <mergeCell ref="AA4576:AB4576"/>
    <mergeCell ref="AC4576:AD4576"/>
    <mergeCell ref="C4573:D4573"/>
    <mergeCell ref="C4574:D4574"/>
    <mergeCell ref="C4575:D4575"/>
    <mergeCell ref="C4576:D4576"/>
    <mergeCell ref="E4573:H4573"/>
    <mergeCell ref="E4574:H4574"/>
    <mergeCell ref="E4575:H4575"/>
    <mergeCell ref="E4576:H4576"/>
    <mergeCell ref="I4577:L4577"/>
    <mergeCell ref="M4577:P4577"/>
    <mergeCell ref="Q4577:R4577"/>
    <mergeCell ref="S4577:T4577"/>
    <mergeCell ref="U4577:V4577"/>
    <mergeCell ref="W4577:X4577"/>
    <mergeCell ref="Y4577:Z4577"/>
    <mergeCell ref="AA4577:AB4577"/>
    <mergeCell ref="AC4577:AD4577"/>
    <mergeCell ref="I4578:L4578"/>
    <mergeCell ref="M4578:P4578"/>
    <mergeCell ref="Q4578:R4578"/>
    <mergeCell ref="S4569:T4569"/>
    <mergeCell ref="U4569:V4569"/>
    <mergeCell ref="W4569:X4569"/>
    <mergeCell ref="Y4569:Z4569"/>
    <mergeCell ref="AA4569:AB4569"/>
    <mergeCell ref="AC4569:AD4569"/>
    <mergeCell ref="I4570:L4570"/>
    <mergeCell ref="M4570:P4570"/>
    <mergeCell ref="Q4570:R4570"/>
    <mergeCell ref="S4570:T4570"/>
    <mergeCell ref="U4570:V4570"/>
    <mergeCell ref="W4570:X4570"/>
    <mergeCell ref="Y4570:Z4570"/>
    <mergeCell ref="AA4570:AB4570"/>
    <mergeCell ref="AC4570:AD4570"/>
    <mergeCell ref="I4571:L4571"/>
    <mergeCell ref="M4571:P4571"/>
    <mergeCell ref="Q4571:R4571"/>
    <mergeCell ref="S4571:T4571"/>
    <mergeCell ref="U4571:V4571"/>
    <mergeCell ref="W4571:X4571"/>
    <mergeCell ref="Y4571:Z4571"/>
    <mergeCell ref="AA4571:AB4571"/>
    <mergeCell ref="AC4571:AD4571"/>
    <mergeCell ref="I4572:L4572"/>
    <mergeCell ref="M4572:P4572"/>
    <mergeCell ref="Q4572:R4572"/>
    <mergeCell ref="S4572:T4572"/>
    <mergeCell ref="U4572:V4572"/>
    <mergeCell ref="W4572:X4572"/>
    <mergeCell ref="Y4572:Z4572"/>
    <mergeCell ref="AA4572:AB4572"/>
    <mergeCell ref="AC4572:AD4572"/>
    <mergeCell ref="I4564:L4564"/>
    <mergeCell ref="M4564:P4564"/>
    <mergeCell ref="Q4564:R4564"/>
    <mergeCell ref="S4564:T4564"/>
    <mergeCell ref="U4564:V4564"/>
    <mergeCell ref="W4564:X4564"/>
    <mergeCell ref="Y4564:Z4564"/>
    <mergeCell ref="AA4564:AB4564"/>
    <mergeCell ref="AC4564:AD4564"/>
    <mergeCell ref="C4569:D4569"/>
    <mergeCell ref="C4570:D4570"/>
    <mergeCell ref="C4571:D4571"/>
    <mergeCell ref="C4572:D4572"/>
    <mergeCell ref="E4569:H4569"/>
    <mergeCell ref="E4570:H4570"/>
    <mergeCell ref="E4571:H4571"/>
    <mergeCell ref="E4572:H4572"/>
    <mergeCell ref="I4565:L4565"/>
    <mergeCell ref="M4565:P4565"/>
    <mergeCell ref="Q4565:R4565"/>
    <mergeCell ref="S4565:T4565"/>
    <mergeCell ref="U4565:V4565"/>
    <mergeCell ref="W4565:X4565"/>
    <mergeCell ref="Y4565:Z4565"/>
    <mergeCell ref="AA4565:AB4565"/>
    <mergeCell ref="AC4565:AD4565"/>
    <mergeCell ref="I4566:L4566"/>
    <mergeCell ref="M4566:P4566"/>
    <mergeCell ref="Q4566:R4566"/>
    <mergeCell ref="S4566:T4566"/>
    <mergeCell ref="U4566:V4566"/>
    <mergeCell ref="W4566:X4566"/>
    <mergeCell ref="Y4566:Z4566"/>
    <mergeCell ref="AA4566:AB4566"/>
    <mergeCell ref="AC4566:AD4566"/>
    <mergeCell ref="I4567:L4567"/>
    <mergeCell ref="M4567:P4567"/>
    <mergeCell ref="Q4567:R4567"/>
    <mergeCell ref="S4567:T4567"/>
    <mergeCell ref="U4567:V4567"/>
    <mergeCell ref="W4567:X4567"/>
    <mergeCell ref="Y4567:Z4567"/>
    <mergeCell ref="AA4567:AB4567"/>
    <mergeCell ref="AC4567:AD4567"/>
    <mergeCell ref="I4568:L4568"/>
    <mergeCell ref="M4568:P4568"/>
    <mergeCell ref="Q4568:R4568"/>
    <mergeCell ref="S4568:T4568"/>
    <mergeCell ref="U4568:V4568"/>
    <mergeCell ref="W4568:X4568"/>
    <mergeCell ref="Y4568:Z4568"/>
    <mergeCell ref="AA4568:AB4568"/>
    <mergeCell ref="AC4568:AD4568"/>
    <mergeCell ref="C4565:D4565"/>
    <mergeCell ref="C4566:D4566"/>
    <mergeCell ref="C4567:D4567"/>
    <mergeCell ref="C4568:D4568"/>
    <mergeCell ref="E4565:H4565"/>
    <mergeCell ref="E4566:H4566"/>
    <mergeCell ref="E4567:H4567"/>
    <mergeCell ref="E4568:H4568"/>
    <mergeCell ref="I4569:L4569"/>
    <mergeCell ref="M4569:P4569"/>
    <mergeCell ref="Q4569:R4569"/>
    <mergeCell ref="W4560:X4560"/>
    <mergeCell ref="Y4560:Z4560"/>
    <mergeCell ref="AA4560:AB4560"/>
    <mergeCell ref="AC4560:AD4560"/>
    <mergeCell ref="C4557:D4557"/>
    <mergeCell ref="C4558:D4558"/>
    <mergeCell ref="C4559:D4559"/>
    <mergeCell ref="C4560:D4560"/>
    <mergeCell ref="E4557:H4557"/>
    <mergeCell ref="E4558:H4558"/>
    <mergeCell ref="E4559:H4559"/>
    <mergeCell ref="E4560:H4560"/>
    <mergeCell ref="I4561:L4561"/>
    <mergeCell ref="M4561:P4561"/>
    <mergeCell ref="Q4561:R4561"/>
    <mergeCell ref="S4561:T4561"/>
    <mergeCell ref="U4561:V4561"/>
    <mergeCell ref="W4561:X4561"/>
    <mergeCell ref="Y4561:Z4561"/>
    <mergeCell ref="AA4561:AB4561"/>
    <mergeCell ref="AC4561:AD4561"/>
    <mergeCell ref="I4562:L4562"/>
    <mergeCell ref="M4562:P4562"/>
    <mergeCell ref="Q4562:R4562"/>
    <mergeCell ref="S4562:T4562"/>
    <mergeCell ref="U4562:V4562"/>
    <mergeCell ref="W4562:X4562"/>
    <mergeCell ref="Y4562:Z4562"/>
    <mergeCell ref="AA4562:AB4562"/>
    <mergeCell ref="AC4562:AD4562"/>
    <mergeCell ref="I4563:L4563"/>
    <mergeCell ref="M4563:P4563"/>
    <mergeCell ref="Q4563:R4563"/>
    <mergeCell ref="S4563:T4563"/>
    <mergeCell ref="U4563:V4563"/>
    <mergeCell ref="W4563:X4563"/>
    <mergeCell ref="Y4563:Z4563"/>
    <mergeCell ref="AA4563:AB4563"/>
    <mergeCell ref="AC4563:AD4563"/>
    <mergeCell ref="S4554:T4554"/>
    <mergeCell ref="U4554:V4554"/>
    <mergeCell ref="W4554:X4554"/>
    <mergeCell ref="Y4554:Z4554"/>
    <mergeCell ref="AA4554:AB4554"/>
    <mergeCell ref="AC4554:AD4554"/>
    <mergeCell ref="I4555:L4555"/>
    <mergeCell ref="M4555:P4555"/>
    <mergeCell ref="Q4555:R4555"/>
    <mergeCell ref="S4555:T4555"/>
    <mergeCell ref="U4555:V4555"/>
    <mergeCell ref="W4555:X4555"/>
    <mergeCell ref="Y4555:Z4555"/>
    <mergeCell ref="AA4555:AB4555"/>
    <mergeCell ref="AC4555:AD4555"/>
    <mergeCell ref="I4556:L4556"/>
    <mergeCell ref="M4556:P4556"/>
    <mergeCell ref="Q4556:R4556"/>
    <mergeCell ref="S4556:T4556"/>
    <mergeCell ref="U4556:V4556"/>
    <mergeCell ref="W4556:X4556"/>
    <mergeCell ref="Y4556:Z4556"/>
    <mergeCell ref="AA4556:AB4556"/>
    <mergeCell ref="AC4556:AD4556"/>
    <mergeCell ref="C4561:D4561"/>
    <mergeCell ref="C4562:D4562"/>
    <mergeCell ref="C4563:D4563"/>
    <mergeCell ref="C4564:D4564"/>
    <mergeCell ref="E4561:H4561"/>
    <mergeCell ref="E4562:H4562"/>
    <mergeCell ref="E4563:H4563"/>
    <mergeCell ref="E4564:H4564"/>
    <mergeCell ref="I4557:L4557"/>
    <mergeCell ref="M4557:P4557"/>
    <mergeCell ref="Q4557:R4557"/>
    <mergeCell ref="S4557:T4557"/>
    <mergeCell ref="U4557:V4557"/>
    <mergeCell ref="W4557:X4557"/>
    <mergeCell ref="Y4557:Z4557"/>
    <mergeCell ref="AA4557:AB4557"/>
    <mergeCell ref="AC4557:AD4557"/>
    <mergeCell ref="I4558:L4558"/>
    <mergeCell ref="M4558:P4558"/>
    <mergeCell ref="Q4558:R4558"/>
    <mergeCell ref="S4558:T4558"/>
    <mergeCell ref="U4558:V4558"/>
    <mergeCell ref="W4558:X4558"/>
    <mergeCell ref="Y4558:Z4558"/>
    <mergeCell ref="AA4558:AB4558"/>
    <mergeCell ref="AC4558:AD4558"/>
    <mergeCell ref="I4559:L4559"/>
    <mergeCell ref="M4559:P4559"/>
    <mergeCell ref="Q4559:R4559"/>
    <mergeCell ref="S4559:T4559"/>
    <mergeCell ref="U4559:V4559"/>
    <mergeCell ref="W4559:X4559"/>
    <mergeCell ref="Y4559:Z4559"/>
    <mergeCell ref="AA4559:AB4559"/>
    <mergeCell ref="AC4559:AD4559"/>
    <mergeCell ref="I4560:L4560"/>
    <mergeCell ref="M4560:P4560"/>
    <mergeCell ref="Q4560:R4560"/>
    <mergeCell ref="S4560:T4560"/>
    <mergeCell ref="U4560:V4560"/>
    <mergeCell ref="C4553:D4553"/>
    <mergeCell ref="C4554:D4554"/>
    <mergeCell ref="C4555:D4555"/>
    <mergeCell ref="C4556:D4556"/>
    <mergeCell ref="E4553:H4553"/>
    <mergeCell ref="E4554:H4554"/>
    <mergeCell ref="E4555:H4555"/>
    <mergeCell ref="E4556:H4556"/>
    <mergeCell ref="I4549:L4549"/>
    <mergeCell ref="M4549:P4549"/>
    <mergeCell ref="Q4549:R4549"/>
    <mergeCell ref="S4549:T4549"/>
    <mergeCell ref="U4549:V4549"/>
    <mergeCell ref="W4549:X4549"/>
    <mergeCell ref="Y4549:Z4549"/>
    <mergeCell ref="AA4549:AB4549"/>
    <mergeCell ref="AC4549:AD4549"/>
    <mergeCell ref="I4550:L4550"/>
    <mergeCell ref="M4550:P4550"/>
    <mergeCell ref="Q4550:R4550"/>
    <mergeCell ref="S4550:T4550"/>
    <mergeCell ref="U4550:V4550"/>
    <mergeCell ref="W4550:X4550"/>
    <mergeCell ref="Y4550:Z4550"/>
    <mergeCell ref="AA4550:AB4550"/>
    <mergeCell ref="AC4550:AD4550"/>
    <mergeCell ref="I4551:L4551"/>
    <mergeCell ref="M4551:P4551"/>
    <mergeCell ref="Q4551:R4551"/>
    <mergeCell ref="S4551:T4551"/>
    <mergeCell ref="U4551:V4551"/>
    <mergeCell ref="W4551:X4551"/>
    <mergeCell ref="Y4551:Z4551"/>
    <mergeCell ref="AA4551:AB4551"/>
    <mergeCell ref="AC4551:AD4551"/>
    <mergeCell ref="I4552:L4552"/>
    <mergeCell ref="M4552:P4552"/>
    <mergeCell ref="Q4552:R4552"/>
    <mergeCell ref="S4552:T4552"/>
    <mergeCell ref="U4552:V4552"/>
    <mergeCell ref="W4552:X4552"/>
    <mergeCell ref="Y4552:Z4552"/>
    <mergeCell ref="AA4552:AB4552"/>
    <mergeCell ref="AC4552:AD4552"/>
    <mergeCell ref="C4549:D4549"/>
    <mergeCell ref="C4550:D4550"/>
    <mergeCell ref="C4551:D4551"/>
    <mergeCell ref="C4552:D4552"/>
    <mergeCell ref="E4549:H4549"/>
    <mergeCell ref="E4550:H4550"/>
    <mergeCell ref="E4551:H4551"/>
    <mergeCell ref="E4552:H4552"/>
    <mergeCell ref="I4553:L4553"/>
    <mergeCell ref="M4553:P4553"/>
    <mergeCell ref="Q4553:R4553"/>
    <mergeCell ref="S4553:T4553"/>
    <mergeCell ref="U4553:V4553"/>
    <mergeCell ref="W4553:X4553"/>
    <mergeCell ref="Y4553:Z4553"/>
    <mergeCell ref="AA4553:AB4553"/>
    <mergeCell ref="AC4553:AD4553"/>
    <mergeCell ref="I4554:L4554"/>
    <mergeCell ref="M4554:P4554"/>
    <mergeCell ref="Q4554:R4554"/>
    <mergeCell ref="S4545:T4545"/>
    <mergeCell ref="U4545:V4545"/>
    <mergeCell ref="W4545:X4545"/>
    <mergeCell ref="Y4545:Z4545"/>
    <mergeCell ref="AA4545:AB4545"/>
    <mergeCell ref="AC4545:AD4545"/>
    <mergeCell ref="I4546:L4546"/>
    <mergeCell ref="M4546:P4546"/>
    <mergeCell ref="Q4546:R4546"/>
    <mergeCell ref="S4546:T4546"/>
    <mergeCell ref="U4546:V4546"/>
    <mergeCell ref="W4546:X4546"/>
    <mergeCell ref="Y4546:Z4546"/>
    <mergeCell ref="AA4546:AB4546"/>
    <mergeCell ref="AC4546:AD4546"/>
    <mergeCell ref="I4547:L4547"/>
    <mergeCell ref="M4547:P4547"/>
    <mergeCell ref="Q4547:R4547"/>
    <mergeCell ref="S4547:T4547"/>
    <mergeCell ref="U4547:V4547"/>
    <mergeCell ref="W4547:X4547"/>
    <mergeCell ref="Y4547:Z4547"/>
    <mergeCell ref="AA4547:AB4547"/>
    <mergeCell ref="AC4547:AD4547"/>
    <mergeCell ref="I4548:L4548"/>
    <mergeCell ref="M4548:P4548"/>
    <mergeCell ref="Q4548:R4548"/>
    <mergeCell ref="S4548:T4548"/>
    <mergeCell ref="U4548:V4548"/>
    <mergeCell ref="W4548:X4548"/>
    <mergeCell ref="Y4548:Z4548"/>
    <mergeCell ref="AA4548:AB4548"/>
    <mergeCell ref="AC4548:AD4548"/>
    <mergeCell ref="I4540:L4540"/>
    <mergeCell ref="M4540:P4540"/>
    <mergeCell ref="Q4540:R4540"/>
    <mergeCell ref="S4540:T4540"/>
    <mergeCell ref="U4540:V4540"/>
    <mergeCell ref="W4540:X4540"/>
    <mergeCell ref="Y4540:Z4540"/>
    <mergeCell ref="AA4540:AB4540"/>
    <mergeCell ref="AC4540:AD4540"/>
    <mergeCell ref="C4545:D4545"/>
    <mergeCell ref="C4546:D4546"/>
    <mergeCell ref="C4547:D4547"/>
    <mergeCell ref="C4548:D4548"/>
    <mergeCell ref="E4545:H4545"/>
    <mergeCell ref="E4546:H4546"/>
    <mergeCell ref="E4547:H4547"/>
    <mergeCell ref="E4548:H4548"/>
    <mergeCell ref="I4541:L4541"/>
    <mergeCell ref="M4541:P4541"/>
    <mergeCell ref="Q4541:R4541"/>
    <mergeCell ref="S4541:T4541"/>
    <mergeCell ref="U4541:V4541"/>
    <mergeCell ref="W4541:X4541"/>
    <mergeCell ref="Y4541:Z4541"/>
    <mergeCell ref="AA4541:AB4541"/>
    <mergeCell ref="AC4541:AD4541"/>
    <mergeCell ref="I4542:L4542"/>
    <mergeCell ref="M4542:P4542"/>
    <mergeCell ref="Q4542:R4542"/>
    <mergeCell ref="S4542:T4542"/>
    <mergeCell ref="U4542:V4542"/>
    <mergeCell ref="W4542:X4542"/>
    <mergeCell ref="Y4542:Z4542"/>
    <mergeCell ref="AA4542:AB4542"/>
    <mergeCell ref="AC4542:AD4542"/>
    <mergeCell ref="I4543:L4543"/>
    <mergeCell ref="M4543:P4543"/>
    <mergeCell ref="Q4543:R4543"/>
    <mergeCell ref="S4543:T4543"/>
    <mergeCell ref="U4543:V4543"/>
    <mergeCell ref="W4543:X4543"/>
    <mergeCell ref="Y4543:Z4543"/>
    <mergeCell ref="AA4543:AB4543"/>
    <mergeCell ref="AC4543:AD4543"/>
    <mergeCell ref="I4544:L4544"/>
    <mergeCell ref="M4544:P4544"/>
    <mergeCell ref="Q4544:R4544"/>
    <mergeCell ref="S4544:T4544"/>
    <mergeCell ref="U4544:V4544"/>
    <mergeCell ref="W4544:X4544"/>
    <mergeCell ref="Y4544:Z4544"/>
    <mergeCell ref="AA4544:AB4544"/>
    <mergeCell ref="AC4544:AD4544"/>
    <mergeCell ref="C4541:D4541"/>
    <mergeCell ref="C4542:D4542"/>
    <mergeCell ref="C4543:D4543"/>
    <mergeCell ref="C4544:D4544"/>
    <mergeCell ref="E4541:H4541"/>
    <mergeCell ref="E4542:H4542"/>
    <mergeCell ref="E4543:H4543"/>
    <mergeCell ref="E4544:H4544"/>
    <mergeCell ref="I4545:L4545"/>
    <mergeCell ref="M4545:P4545"/>
    <mergeCell ref="Q4545:R4545"/>
    <mergeCell ref="W4536:X4536"/>
    <mergeCell ref="Y4536:Z4536"/>
    <mergeCell ref="AA4536:AB4536"/>
    <mergeCell ref="AC4536:AD4536"/>
    <mergeCell ref="C4533:D4533"/>
    <mergeCell ref="C4534:D4534"/>
    <mergeCell ref="C4535:D4535"/>
    <mergeCell ref="C4536:D4536"/>
    <mergeCell ref="E4533:H4533"/>
    <mergeCell ref="E4534:H4534"/>
    <mergeCell ref="E4535:H4535"/>
    <mergeCell ref="E4536:H4536"/>
    <mergeCell ref="I4537:L4537"/>
    <mergeCell ref="M4537:P4537"/>
    <mergeCell ref="Q4537:R4537"/>
    <mergeCell ref="S4537:T4537"/>
    <mergeCell ref="U4537:V4537"/>
    <mergeCell ref="W4537:X4537"/>
    <mergeCell ref="Y4537:Z4537"/>
    <mergeCell ref="AA4537:AB4537"/>
    <mergeCell ref="AC4537:AD4537"/>
    <mergeCell ref="I4538:L4538"/>
    <mergeCell ref="M4538:P4538"/>
    <mergeCell ref="Q4538:R4538"/>
    <mergeCell ref="S4538:T4538"/>
    <mergeCell ref="U4538:V4538"/>
    <mergeCell ref="W4538:X4538"/>
    <mergeCell ref="Y4538:Z4538"/>
    <mergeCell ref="AA4538:AB4538"/>
    <mergeCell ref="AC4538:AD4538"/>
    <mergeCell ref="I4539:L4539"/>
    <mergeCell ref="M4539:P4539"/>
    <mergeCell ref="Q4539:R4539"/>
    <mergeCell ref="S4539:T4539"/>
    <mergeCell ref="U4539:V4539"/>
    <mergeCell ref="W4539:X4539"/>
    <mergeCell ref="Y4539:Z4539"/>
    <mergeCell ref="AA4539:AB4539"/>
    <mergeCell ref="AC4539:AD4539"/>
    <mergeCell ref="S4530:T4530"/>
    <mergeCell ref="U4530:V4530"/>
    <mergeCell ref="W4530:X4530"/>
    <mergeCell ref="Y4530:Z4530"/>
    <mergeCell ref="AA4530:AB4530"/>
    <mergeCell ref="AC4530:AD4530"/>
    <mergeCell ref="I4531:L4531"/>
    <mergeCell ref="M4531:P4531"/>
    <mergeCell ref="Q4531:R4531"/>
    <mergeCell ref="S4531:T4531"/>
    <mergeCell ref="U4531:V4531"/>
    <mergeCell ref="W4531:X4531"/>
    <mergeCell ref="Y4531:Z4531"/>
    <mergeCell ref="AA4531:AB4531"/>
    <mergeCell ref="AC4531:AD4531"/>
    <mergeCell ref="I4532:L4532"/>
    <mergeCell ref="M4532:P4532"/>
    <mergeCell ref="Q4532:R4532"/>
    <mergeCell ref="S4532:T4532"/>
    <mergeCell ref="U4532:V4532"/>
    <mergeCell ref="W4532:X4532"/>
    <mergeCell ref="Y4532:Z4532"/>
    <mergeCell ref="AA4532:AB4532"/>
    <mergeCell ref="AC4532:AD4532"/>
    <mergeCell ref="C4537:D4537"/>
    <mergeCell ref="C4538:D4538"/>
    <mergeCell ref="C4539:D4539"/>
    <mergeCell ref="C4540:D4540"/>
    <mergeCell ref="E4537:H4537"/>
    <mergeCell ref="E4538:H4538"/>
    <mergeCell ref="E4539:H4539"/>
    <mergeCell ref="E4540:H4540"/>
    <mergeCell ref="I4533:L4533"/>
    <mergeCell ref="M4533:P4533"/>
    <mergeCell ref="Q4533:R4533"/>
    <mergeCell ref="S4533:T4533"/>
    <mergeCell ref="U4533:V4533"/>
    <mergeCell ref="W4533:X4533"/>
    <mergeCell ref="Y4533:Z4533"/>
    <mergeCell ref="AA4533:AB4533"/>
    <mergeCell ref="AC4533:AD4533"/>
    <mergeCell ref="I4534:L4534"/>
    <mergeCell ref="M4534:P4534"/>
    <mergeCell ref="Q4534:R4534"/>
    <mergeCell ref="S4534:T4534"/>
    <mergeCell ref="U4534:V4534"/>
    <mergeCell ref="W4534:X4534"/>
    <mergeCell ref="Y4534:Z4534"/>
    <mergeCell ref="AA4534:AB4534"/>
    <mergeCell ref="AC4534:AD4534"/>
    <mergeCell ref="I4535:L4535"/>
    <mergeCell ref="M4535:P4535"/>
    <mergeCell ref="Q4535:R4535"/>
    <mergeCell ref="S4535:T4535"/>
    <mergeCell ref="U4535:V4535"/>
    <mergeCell ref="W4535:X4535"/>
    <mergeCell ref="Y4535:Z4535"/>
    <mergeCell ref="AA4535:AB4535"/>
    <mergeCell ref="AC4535:AD4535"/>
    <mergeCell ref="I4536:L4536"/>
    <mergeCell ref="M4536:P4536"/>
    <mergeCell ref="Q4536:R4536"/>
    <mergeCell ref="S4536:T4536"/>
    <mergeCell ref="U4536:V4536"/>
    <mergeCell ref="C4529:D4529"/>
    <mergeCell ref="C4530:D4530"/>
    <mergeCell ref="C4531:D4531"/>
    <mergeCell ref="C4532:D4532"/>
    <mergeCell ref="E4529:H4529"/>
    <mergeCell ref="E4530:H4530"/>
    <mergeCell ref="E4531:H4531"/>
    <mergeCell ref="E4532:H4532"/>
    <mergeCell ref="I4525:L4525"/>
    <mergeCell ref="M4525:P4525"/>
    <mergeCell ref="Q4525:R4525"/>
    <mergeCell ref="S4525:T4525"/>
    <mergeCell ref="U4525:V4525"/>
    <mergeCell ref="W4525:X4525"/>
    <mergeCell ref="Y4525:Z4525"/>
    <mergeCell ref="AA4525:AB4525"/>
    <mergeCell ref="AC4525:AD4525"/>
    <mergeCell ref="I4526:L4526"/>
    <mergeCell ref="M4526:P4526"/>
    <mergeCell ref="Q4526:R4526"/>
    <mergeCell ref="S4526:T4526"/>
    <mergeCell ref="U4526:V4526"/>
    <mergeCell ref="W4526:X4526"/>
    <mergeCell ref="Y4526:Z4526"/>
    <mergeCell ref="AA4526:AB4526"/>
    <mergeCell ref="AC4526:AD4526"/>
    <mergeCell ref="I4527:L4527"/>
    <mergeCell ref="M4527:P4527"/>
    <mergeCell ref="Q4527:R4527"/>
    <mergeCell ref="S4527:T4527"/>
    <mergeCell ref="U4527:V4527"/>
    <mergeCell ref="W4527:X4527"/>
    <mergeCell ref="Y4527:Z4527"/>
    <mergeCell ref="AA4527:AB4527"/>
    <mergeCell ref="AC4527:AD4527"/>
    <mergeCell ref="I4528:L4528"/>
    <mergeCell ref="M4528:P4528"/>
    <mergeCell ref="Q4528:R4528"/>
    <mergeCell ref="S4528:T4528"/>
    <mergeCell ref="U4528:V4528"/>
    <mergeCell ref="W4528:X4528"/>
    <mergeCell ref="Y4528:Z4528"/>
    <mergeCell ref="AA4528:AB4528"/>
    <mergeCell ref="AC4528:AD4528"/>
    <mergeCell ref="C4525:D4525"/>
    <mergeCell ref="C4526:D4526"/>
    <mergeCell ref="C4527:D4527"/>
    <mergeCell ref="C4528:D4528"/>
    <mergeCell ref="E4525:H4525"/>
    <mergeCell ref="E4526:H4526"/>
    <mergeCell ref="E4527:H4527"/>
    <mergeCell ref="E4528:H4528"/>
    <mergeCell ref="I4529:L4529"/>
    <mergeCell ref="M4529:P4529"/>
    <mergeCell ref="Q4529:R4529"/>
    <mergeCell ref="S4529:T4529"/>
    <mergeCell ref="U4529:V4529"/>
    <mergeCell ref="W4529:X4529"/>
    <mergeCell ref="Y4529:Z4529"/>
    <mergeCell ref="AA4529:AB4529"/>
    <mergeCell ref="AC4529:AD4529"/>
    <mergeCell ref="I4530:L4530"/>
    <mergeCell ref="M4530:P4530"/>
    <mergeCell ref="Q4530:R4530"/>
    <mergeCell ref="S4521:T4521"/>
    <mergeCell ref="U4521:V4521"/>
    <mergeCell ref="W4521:X4521"/>
    <mergeCell ref="Y4521:Z4521"/>
    <mergeCell ref="AA4521:AB4521"/>
    <mergeCell ref="AC4521:AD4521"/>
    <mergeCell ref="I4522:L4522"/>
    <mergeCell ref="M4522:P4522"/>
    <mergeCell ref="Q4522:R4522"/>
    <mergeCell ref="S4522:T4522"/>
    <mergeCell ref="U4522:V4522"/>
    <mergeCell ref="W4522:X4522"/>
    <mergeCell ref="Y4522:Z4522"/>
    <mergeCell ref="AA4522:AB4522"/>
    <mergeCell ref="AC4522:AD4522"/>
    <mergeCell ref="I4523:L4523"/>
    <mergeCell ref="M4523:P4523"/>
    <mergeCell ref="Q4523:R4523"/>
    <mergeCell ref="S4523:T4523"/>
    <mergeCell ref="U4523:V4523"/>
    <mergeCell ref="W4523:X4523"/>
    <mergeCell ref="Y4523:Z4523"/>
    <mergeCell ref="AA4523:AB4523"/>
    <mergeCell ref="AC4523:AD4523"/>
    <mergeCell ref="I4524:L4524"/>
    <mergeCell ref="M4524:P4524"/>
    <mergeCell ref="Q4524:R4524"/>
    <mergeCell ref="S4524:T4524"/>
    <mergeCell ref="U4524:V4524"/>
    <mergeCell ref="W4524:X4524"/>
    <mergeCell ref="Y4524:Z4524"/>
    <mergeCell ref="AA4524:AB4524"/>
    <mergeCell ref="AC4524:AD4524"/>
    <mergeCell ref="I4516:L4516"/>
    <mergeCell ref="M4516:P4516"/>
    <mergeCell ref="Q4516:R4516"/>
    <mergeCell ref="S4516:T4516"/>
    <mergeCell ref="U4516:V4516"/>
    <mergeCell ref="W4516:X4516"/>
    <mergeCell ref="Y4516:Z4516"/>
    <mergeCell ref="AA4516:AB4516"/>
    <mergeCell ref="AC4516:AD4516"/>
    <mergeCell ref="C4521:D4521"/>
    <mergeCell ref="C4522:D4522"/>
    <mergeCell ref="C4523:D4523"/>
    <mergeCell ref="C4524:D4524"/>
    <mergeCell ref="E4521:H4521"/>
    <mergeCell ref="E4522:H4522"/>
    <mergeCell ref="E4523:H4523"/>
    <mergeCell ref="E4524:H4524"/>
    <mergeCell ref="I4517:L4517"/>
    <mergeCell ref="M4517:P4517"/>
    <mergeCell ref="Q4517:R4517"/>
    <mergeCell ref="S4517:T4517"/>
    <mergeCell ref="U4517:V4517"/>
    <mergeCell ref="W4517:X4517"/>
    <mergeCell ref="Y4517:Z4517"/>
    <mergeCell ref="AA4517:AB4517"/>
    <mergeCell ref="AC4517:AD4517"/>
    <mergeCell ref="I4518:L4518"/>
    <mergeCell ref="M4518:P4518"/>
    <mergeCell ref="Q4518:R4518"/>
    <mergeCell ref="S4518:T4518"/>
    <mergeCell ref="U4518:V4518"/>
    <mergeCell ref="W4518:X4518"/>
    <mergeCell ref="Y4518:Z4518"/>
    <mergeCell ref="AA4518:AB4518"/>
    <mergeCell ref="AC4518:AD4518"/>
    <mergeCell ref="I4519:L4519"/>
    <mergeCell ref="M4519:P4519"/>
    <mergeCell ref="Q4519:R4519"/>
    <mergeCell ref="S4519:T4519"/>
    <mergeCell ref="U4519:V4519"/>
    <mergeCell ref="W4519:X4519"/>
    <mergeCell ref="Y4519:Z4519"/>
    <mergeCell ref="AA4519:AB4519"/>
    <mergeCell ref="AC4519:AD4519"/>
    <mergeCell ref="I4520:L4520"/>
    <mergeCell ref="M4520:P4520"/>
    <mergeCell ref="Q4520:R4520"/>
    <mergeCell ref="S4520:T4520"/>
    <mergeCell ref="U4520:V4520"/>
    <mergeCell ref="W4520:X4520"/>
    <mergeCell ref="Y4520:Z4520"/>
    <mergeCell ref="AA4520:AB4520"/>
    <mergeCell ref="AC4520:AD4520"/>
    <mergeCell ref="C4517:D4517"/>
    <mergeCell ref="C4518:D4518"/>
    <mergeCell ref="C4519:D4519"/>
    <mergeCell ref="C4520:D4520"/>
    <mergeCell ref="E4517:H4517"/>
    <mergeCell ref="E4518:H4518"/>
    <mergeCell ref="E4519:H4519"/>
    <mergeCell ref="E4520:H4520"/>
    <mergeCell ref="I4521:L4521"/>
    <mergeCell ref="M4521:P4521"/>
    <mergeCell ref="Q4521:R4521"/>
    <mergeCell ref="W4512:X4512"/>
    <mergeCell ref="Y4512:Z4512"/>
    <mergeCell ref="AA4512:AB4512"/>
    <mergeCell ref="AC4512:AD4512"/>
    <mergeCell ref="C4509:D4509"/>
    <mergeCell ref="C4510:D4510"/>
    <mergeCell ref="C4511:D4511"/>
    <mergeCell ref="C4512:D4512"/>
    <mergeCell ref="E4509:H4509"/>
    <mergeCell ref="E4510:H4510"/>
    <mergeCell ref="E4511:H4511"/>
    <mergeCell ref="E4512:H4512"/>
    <mergeCell ref="I4513:L4513"/>
    <mergeCell ref="M4513:P4513"/>
    <mergeCell ref="Q4513:R4513"/>
    <mergeCell ref="S4513:T4513"/>
    <mergeCell ref="U4513:V4513"/>
    <mergeCell ref="W4513:X4513"/>
    <mergeCell ref="Y4513:Z4513"/>
    <mergeCell ref="AA4513:AB4513"/>
    <mergeCell ref="AC4513:AD4513"/>
    <mergeCell ref="I4514:L4514"/>
    <mergeCell ref="M4514:P4514"/>
    <mergeCell ref="Q4514:R4514"/>
    <mergeCell ref="S4514:T4514"/>
    <mergeCell ref="U4514:V4514"/>
    <mergeCell ref="W4514:X4514"/>
    <mergeCell ref="Y4514:Z4514"/>
    <mergeCell ref="AA4514:AB4514"/>
    <mergeCell ref="AC4514:AD4514"/>
    <mergeCell ref="I4515:L4515"/>
    <mergeCell ref="M4515:P4515"/>
    <mergeCell ref="Q4515:R4515"/>
    <mergeCell ref="S4515:T4515"/>
    <mergeCell ref="U4515:V4515"/>
    <mergeCell ref="W4515:X4515"/>
    <mergeCell ref="Y4515:Z4515"/>
    <mergeCell ref="AA4515:AB4515"/>
    <mergeCell ref="AC4515:AD4515"/>
    <mergeCell ref="S4506:T4506"/>
    <mergeCell ref="U4506:V4506"/>
    <mergeCell ref="W4506:X4506"/>
    <mergeCell ref="Y4506:Z4506"/>
    <mergeCell ref="AA4506:AB4506"/>
    <mergeCell ref="AC4506:AD4506"/>
    <mergeCell ref="I4507:L4507"/>
    <mergeCell ref="M4507:P4507"/>
    <mergeCell ref="Q4507:R4507"/>
    <mergeCell ref="S4507:T4507"/>
    <mergeCell ref="U4507:V4507"/>
    <mergeCell ref="W4507:X4507"/>
    <mergeCell ref="Y4507:Z4507"/>
    <mergeCell ref="AA4507:AB4507"/>
    <mergeCell ref="AC4507:AD4507"/>
    <mergeCell ref="I4508:L4508"/>
    <mergeCell ref="M4508:P4508"/>
    <mergeCell ref="Q4508:R4508"/>
    <mergeCell ref="S4508:T4508"/>
    <mergeCell ref="U4508:V4508"/>
    <mergeCell ref="W4508:X4508"/>
    <mergeCell ref="Y4508:Z4508"/>
    <mergeCell ref="AA4508:AB4508"/>
    <mergeCell ref="AC4508:AD4508"/>
    <mergeCell ref="C4513:D4513"/>
    <mergeCell ref="C4514:D4514"/>
    <mergeCell ref="C4515:D4515"/>
    <mergeCell ref="C4516:D4516"/>
    <mergeCell ref="E4513:H4513"/>
    <mergeCell ref="E4514:H4514"/>
    <mergeCell ref="E4515:H4515"/>
    <mergeCell ref="E4516:H4516"/>
    <mergeCell ref="I4509:L4509"/>
    <mergeCell ref="M4509:P4509"/>
    <mergeCell ref="Q4509:R4509"/>
    <mergeCell ref="S4509:T4509"/>
    <mergeCell ref="U4509:V4509"/>
    <mergeCell ref="W4509:X4509"/>
    <mergeCell ref="Y4509:Z4509"/>
    <mergeCell ref="AA4509:AB4509"/>
    <mergeCell ref="AC4509:AD4509"/>
    <mergeCell ref="I4510:L4510"/>
    <mergeCell ref="M4510:P4510"/>
    <mergeCell ref="Q4510:R4510"/>
    <mergeCell ref="S4510:T4510"/>
    <mergeCell ref="U4510:V4510"/>
    <mergeCell ref="W4510:X4510"/>
    <mergeCell ref="Y4510:Z4510"/>
    <mergeCell ref="AA4510:AB4510"/>
    <mergeCell ref="AC4510:AD4510"/>
    <mergeCell ref="I4511:L4511"/>
    <mergeCell ref="M4511:P4511"/>
    <mergeCell ref="Q4511:R4511"/>
    <mergeCell ref="S4511:T4511"/>
    <mergeCell ref="U4511:V4511"/>
    <mergeCell ref="W4511:X4511"/>
    <mergeCell ref="Y4511:Z4511"/>
    <mergeCell ref="AA4511:AB4511"/>
    <mergeCell ref="AC4511:AD4511"/>
    <mergeCell ref="I4512:L4512"/>
    <mergeCell ref="M4512:P4512"/>
    <mergeCell ref="Q4512:R4512"/>
    <mergeCell ref="S4512:T4512"/>
    <mergeCell ref="U4512:V4512"/>
    <mergeCell ref="C4505:D4505"/>
    <mergeCell ref="C4506:D4506"/>
    <mergeCell ref="C4507:D4507"/>
    <mergeCell ref="C4508:D4508"/>
    <mergeCell ref="E4505:H4505"/>
    <mergeCell ref="E4506:H4506"/>
    <mergeCell ref="E4507:H4507"/>
    <mergeCell ref="E4508:H4508"/>
    <mergeCell ref="I4501:L4501"/>
    <mergeCell ref="M4501:P4501"/>
    <mergeCell ref="Q4501:R4501"/>
    <mergeCell ref="S4501:T4501"/>
    <mergeCell ref="U4501:V4501"/>
    <mergeCell ref="W4501:X4501"/>
    <mergeCell ref="Y4501:Z4501"/>
    <mergeCell ref="AA4501:AB4501"/>
    <mergeCell ref="AC4501:AD4501"/>
    <mergeCell ref="I4502:L4502"/>
    <mergeCell ref="M4502:P4502"/>
    <mergeCell ref="Q4502:R4502"/>
    <mergeCell ref="S4502:T4502"/>
    <mergeCell ref="U4502:V4502"/>
    <mergeCell ref="W4502:X4502"/>
    <mergeCell ref="Y4502:Z4502"/>
    <mergeCell ref="AA4502:AB4502"/>
    <mergeCell ref="AC4502:AD4502"/>
    <mergeCell ref="I4503:L4503"/>
    <mergeCell ref="M4503:P4503"/>
    <mergeCell ref="Q4503:R4503"/>
    <mergeCell ref="S4503:T4503"/>
    <mergeCell ref="U4503:V4503"/>
    <mergeCell ref="W4503:X4503"/>
    <mergeCell ref="Y4503:Z4503"/>
    <mergeCell ref="AA4503:AB4503"/>
    <mergeCell ref="AC4503:AD4503"/>
    <mergeCell ref="I4504:L4504"/>
    <mergeCell ref="M4504:P4504"/>
    <mergeCell ref="Q4504:R4504"/>
    <mergeCell ref="S4504:T4504"/>
    <mergeCell ref="U4504:V4504"/>
    <mergeCell ref="W4504:X4504"/>
    <mergeCell ref="Y4504:Z4504"/>
    <mergeCell ref="AA4504:AB4504"/>
    <mergeCell ref="AC4504:AD4504"/>
    <mergeCell ref="C4501:D4501"/>
    <mergeCell ref="C4502:D4502"/>
    <mergeCell ref="C4503:D4503"/>
    <mergeCell ref="C4504:D4504"/>
    <mergeCell ref="E4501:H4501"/>
    <mergeCell ref="E4502:H4502"/>
    <mergeCell ref="E4503:H4503"/>
    <mergeCell ref="E4504:H4504"/>
    <mergeCell ref="I4505:L4505"/>
    <mergeCell ref="M4505:P4505"/>
    <mergeCell ref="Q4505:R4505"/>
    <mergeCell ref="S4505:T4505"/>
    <mergeCell ref="U4505:V4505"/>
    <mergeCell ref="W4505:X4505"/>
    <mergeCell ref="Y4505:Z4505"/>
    <mergeCell ref="AA4505:AB4505"/>
    <mergeCell ref="AC4505:AD4505"/>
    <mergeCell ref="I4506:L4506"/>
    <mergeCell ref="M4506:P4506"/>
    <mergeCell ref="Q4506:R4506"/>
    <mergeCell ref="S4497:T4497"/>
    <mergeCell ref="U4497:V4497"/>
    <mergeCell ref="W4497:X4497"/>
    <mergeCell ref="Y4497:Z4497"/>
    <mergeCell ref="AA4497:AB4497"/>
    <mergeCell ref="AC4497:AD4497"/>
    <mergeCell ref="I4498:L4498"/>
    <mergeCell ref="M4498:P4498"/>
    <mergeCell ref="Q4498:R4498"/>
    <mergeCell ref="S4498:T4498"/>
    <mergeCell ref="U4498:V4498"/>
    <mergeCell ref="W4498:X4498"/>
    <mergeCell ref="Y4498:Z4498"/>
    <mergeCell ref="AA4498:AB4498"/>
    <mergeCell ref="AC4498:AD4498"/>
    <mergeCell ref="I4499:L4499"/>
    <mergeCell ref="M4499:P4499"/>
    <mergeCell ref="Q4499:R4499"/>
    <mergeCell ref="S4499:T4499"/>
    <mergeCell ref="U4499:V4499"/>
    <mergeCell ref="W4499:X4499"/>
    <mergeCell ref="Y4499:Z4499"/>
    <mergeCell ref="AA4499:AB4499"/>
    <mergeCell ref="AC4499:AD4499"/>
    <mergeCell ref="I4500:L4500"/>
    <mergeCell ref="M4500:P4500"/>
    <mergeCell ref="Q4500:R4500"/>
    <mergeCell ref="S4500:T4500"/>
    <mergeCell ref="U4500:V4500"/>
    <mergeCell ref="W4500:X4500"/>
    <mergeCell ref="Y4500:Z4500"/>
    <mergeCell ref="AA4500:AB4500"/>
    <mergeCell ref="AC4500:AD4500"/>
    <mergeCell ref="I4492:L4492"/>
    <mergeCell ref="M4492:P4492"/>
    <mergeCell ref="Q4492:R4492"/>
    <mergeCell ref="S4492:T4492"/>
    <mergeCell ref="U4492:V4492"/>
    <mergeCell ref="W4492:X4492"/>
    <mergeCell ref="Y4492:Z4492"/>
    <mergeCell ref="AA4492:AB4492"/>
    <mergeCell ref="AC4492:AD4492"/>
    <mergeCell ref="C4497:D4497"/>
    <mergeCell ref="C4498:D4498"/>
    <mergeCell ref="C4499:D4499"/>
    <mergeCell ref="C4500:D4500"/>
    <mergeCell ref="E4497:H4497"/>
    <mergeCell ref="E4498:H4498"/>
    <mergeCell ref="E4499:H4499"/>
    <mergeCell ref="E4500:H4500"/>
    <mergeCell ref="I4493:L4493"/>
    <mergeCell ref="M4493:P4493"/>
    <mergeCell ref="Q4493:R4493"/>
    <mergeCell ref="S4493:T4493"/>
    <mergeCell ref="U4493:V4493"/>
    <mergeCell ref="W4493:X4493"/>
    <mergeCell ref="Y4493:Z4493"/>
    <mergeCell ref="AA4493:AB4493"/>
    <mergeCell ref="AC4493:AD4493"/>
    <mergeCell ref="I4494:L4494"/>
    <mergeCell ref="M4494:P4494"/>
    <mergeCell ref="Q4494:R4494"/>
    <mergeCell ref="S4494:T4494"/>
    <mergeCell ref="U4494:V4494"/>
    <mergeCell ref="W4494:X4494"/>
    <mergeCell ref="Y4494:Z4494"/>
    <mergeCell ref="AA4494:AB4494"/>
    <mergeCell ref="AC4494:AD4494"/>
    <mergeCell ref="I4495:L4495"/>
    <mergeCell ref="M4495:P4495"/>
    <mergeCell ref="Q4495:R4495"/>
    <mergeCell ref="S4495:T4495"/>
    <mergeCell ref="U4495:V4495"/>
    <mergeCell ref="W4495:X4495"/>
    <mergeCell ref="Y4495:Z4495"/>
    <mergeCell ref="AA4495:AB4495"/>
    <mergeCell ref="AC4495:AD4495"/>
    <mergeCell ref="I4496:L4496"/>
    <mergeCell ref="M4496:P4496"/>
    <mergeCell ref="Q4496:R4496"/>
    <mergeCell ref="S4496:T4496"/>
    <mergeCell ref="U4496:V4496"/>
    <mergeCell ref="W4496:X4496"/>
    <mergeCell ref="Y4496:Z4496"/>
    <mergeCell ref="AA4496:AB4496"/>
    <mergeCell ref="AC4496:AD4496"/>
    <mergeCell ref="C4493:D4493"/>
    <mergeCell ref="C4494:D4494"/>
    <mergeCell ref="C4495:D4495"/>
    <mergeCell ref="C4496:D4496"/>
    <mergeCell ref="E4493:H4493"/>
    <mergeCell ref="E4494:H4494"/>
    <mergeCell ref="E4495:H4495"/>
    <mergeCell ref="E4496:H4496"/>
    <mergeCell ref="I4497:L4497"/>
    <mergeCell ref="M4497:P4497"/>
    <mergeCell ref="Q4497:R4497"/>
    <mergeCell ref="W4488:X4488"/>
    <mergeCell ref="Y4488:Z4488"/>
    <mergeCell ref="AA4488:AB4488"/>
    <mergeCell ref="AC4488:AD4488"/>
    <mergeCell ref="C4485:D4485"/>
    <mergeCell ref="C4486:D4486"/>
    <mergeCell ref="C4487:D4487"/>
    <mergeCell ref="C4488:D4488"/>
    <mergeCell ref="E4485:H4485"/>
    <mergeCell ref="E4486:H4486"/>
    <mergeCell ref="E4487:H4487"/>
    <mergeCell ref="E4488:H4488"/>
    <mergeCell ref="I4489:L4489"/>
    <mergeCell ref="M4489:P4489"/>
    <mergeCell ref="Q4489:R4489"/>
    <mergeCell ref="S4489:T4489"/>
    <mergeCell ref="U4489:V4489"/>
    <mergeCell ref="W4489:X4489"/>
    <mergeCell ref="Y4489:Z4489"/>
    <mergeCell ref="AA4489:AB4489"/>
    <mergeCell ref="AC4489:AD4489"/>
    <mergeCell ref="I4490:L4490"/>
    <mergeCell ref="M4490:P4490"/>
    <mergeCell ref="Q4490:R4490"/>
    <mergeCell ref="S4490:T4490"/>
    <mergeCell ref="U4490:V4490"/>
    <mergeCell ref="W4490:X4490"/>
    <mergeCell ref="Y4490:Z4490"/>
    <mergeCell ref="AA4490:AB4490"/>
    <mergeCell ref="AC4490:AD4490"/>
    <mergeCell ref="I4491:L4491"/>
    <mergeCell ref="M4491:P4491"/>
    <mergeCell ref="Q4491:R4491"/>
    <mergeCell ref="S4491:T4491"/>
    <mergeCell ref="U4491:V4491"/>
    <mergeCell ref="W4491:X4491"/>
    <mergeCell ref="Y4491:Z4491"/>
    <mergeCell ref="AA4491:AB4491"/>
    <mergeCell ref="AC4491:AD4491"/>
    <mergeCell ref="S4482:T4482"/>
    <mergeCell ref="U4482:V4482"/>
    <mergeCell ref="W4482:X4482"/>
    <mergeCell ref="Y4482:Z4482"/>
    <mergeCell ref="AA4482:AB4482"/>
    <mergeCell ref="AC4482:AD4482"/>
    <mergeCell ref="I4483:L4483"/>
    <mergeCell ref="M4483:P4483"/>
    <mergeCell ref="Q4483:R4483"/>
    <mergeCell ref="S4483:T4483"/>
    <mergeCell ref="U4483:V4483"/>
    <mergeCell ref="W4483:X4483"/>
    <mergeCell ref="Y4483:Z4483"/>
    <mergeCell ref="AA4483:AB4483"/>
    <mergeCell ref="AC4483:AD4483"/>
    <mergeCell ref="I4484:L4484"/>
    <mergeCell ref="M4484:P4484"/>
    <mergeCell ref="Q4484:R4484"/>
    <mergeCell ref="S4484:T4484"/>
    <mergeCell ref="U4484:V4484"/>
    <mergeCell ref="W4484:X4484"/>
    <mergeCell ref="Y4484:Z4484"/>
    <mergeCell ref="AA4484:AB4484"/>
    <mergeCell ref="AC4484:AD4484"/>
    <mergeCell ref="C4489:D4489"/>
    <mergeCell ref="C4490:D4490"/>
    <mergeCell ref="C4491:D4491"/>
    <mergeCell ref="C4492:D4492"/>
    <mergeCell ref="E4489:H4489"/>
    <mergeCell ref="E4490:H4490"/>
    <mergeCell ref="E4491:H4491"/>
    <mergeCell ref="E4492:H4492"/>
    <mergeCell ref="I4485:L4485"/>
    <mergeCell ref="M4485:P4485"/>
    <mergeCell ref="Q4485:R4485"/>
    <mergeCell ref="S4485:T4485"/>
    <mergeCell ref="U4485:V4485"/>
    <mergeCell ref="W4485:X4485"/>
    <mergeCell ref="Y4485:Z4485"/>
    <mergeCell ref="AA4485:AB4485"/>
    <mergeCell ref="AC4485:AD4485"/>
    <mergeCell ref="I4486:L4486"/>
    <mergeCell ref="M4486:P4486"/>
    <mergeCell ref="Q4486:R4486"/>
    <mergeCell ref="S4486:T4486"/>
    <mergeCell ref="U4486:V4486"/>
    <mergeCell ref="W4486:X4486"/>
    <mergeCell ref="Y4486:Z4486"/>
    <mergeCell ref="AA4486:AB4486"/>
    <mergeCell ref="AC4486:AD4486"/>
    <mergeCell ref="I4487:L4487"/>
    <mergeCell ref="M4487:P4487"/>
    <mergeCell ref="Q4487:R4487"/>
    <mergeCell ref="S4487:T4487"/>
    <mergeCell ref="U4487:V4487"/>
    <mergeCell ref="W4487:X4487"/>
    <mergeCell ref="Y4487:Z4487"/>
    <mergeCell ref="AA4487:AB4487"/>
    <mergeCell ref="AC4487:AD4487"/>
    <mergeCell ref="I4488:L4488"/>
    <mergeCell ref="M4488:P4488"/>
    <mergeCell ref="Q4488:R4488"/>
    <mergeCell ref="S4488:T4488"/>
    <mergeCell ref="U4488:V4488"/>
    <mergeCell ref="C4481:D4481"/>
    <mergeCell ref="C4482:D4482"/>
    <mergeCell ref="C4483:D4483"/>
    <mergeCell ref="C4484:D4484"/>
    <mergeCell ref="E4481:H4481"/>
    <mergeCell ref="E4482:H4482"/>
    <mergeCell ref="E4483:H4483"/>
    <mergeCell ref="E4484:H4484"/>
    <mergeCell ref="I4477:L4477"/>
    <mergeCell ref="M4477:P4477"/>
    <mergeCell ref="Q4477:R4477"/>
    <mergeCell ref="S4477:T4477"/>
    <mergeCell ref="U4477:V4477"/>
    <mergeCell ref="W4477:X4477"/>
    <mergeCell ref="Y4477:Z4477"/>
    <mergeCell ref="AA4477:AB4477"/>
    <mergeCell ref="AC4477:AD4477"/>
    <mergeCell ref="I4478:L4478"/>
    <mergeCell ref="M4478:P4478"/>
    <mergeCell ref="Q4478:R4478"/>
    <mergeCell ref="S4478:T4478"/>
    <mergeCell ref="U4478:V4478"/>
    <mergeCell ref="W4478:X4478"/>
    <mergeCell ref="Y4478:Z4478"/>
    <mergeCell ref="AA4478:AB4478"/>
    <mergeCell ref="AC4478:AD4478"/>
    <mergeCell ref="I4479:L4479"/>
    <mergeCell ref="M4479:P4479"/>
    <mergeCell ref="Q4479:R4479"/>
    <mergeCell ref="S4479:T4479"/>
    <mergeCell ref="U4479:V4479"/>
    <mergeCell ref="W4479:X4479"/>
    <mergeCell ref="Y4479:Z4479"/>
    <mergeCell ref="AA4479:AB4479"/>
    <mergeCell ref="AC4479:AD4479"/>
    <mergeCell ref="I4480:L4480"/>
    <mergeCell ref="M4480:P4480"/>
    <mergeCell ref="Q4480:R4480"/>
    <mergeCell ref="S4480:T4480"/>
    <mergeCell ref="U4480:V4480"/>
    <mergeCell ref="W4480:X4480"/>
    <mergeCell ref="Y4480:Z4480"/>
    <mergeCell ref="AA4480:AB4480"/>
    <mergeCell ref="AC4480:AD4480"/>
    <mergeCell ref="C4477:D4477"/>
    <mergeCell ref="C4478:D4478"/>
    <mergeCell ref="C4479:D4479"/>
    <mergeCell ref="C4480:D4480"/>
    <mergeCell ref="E4477:H4477"/>
    <mergeCell ref="E4478:H4478"/>
    <mergeCell ref="E4479:H4479"/>
    <mergeCell ref="E4480:H4480"/>
    <mergeCell ref="I4481:L4481"/>
    <mergeCell ref="M4481:P4481"/>
    <mergeCell ref="Q4481:R4481"/>
    <mergeCell ref="S4481:T4481"/>
    <mergeCell ref="U4481:V4481"/>
    <mergeCell ref="W4481:X4481"/>
    <mergeCell ref="Y4481:Z4481"/>
    <mergeCell ref="AA4481:AB4481"/>
    <mergeCell ref="AC4481:AD4481"/>
    <mergeCell ref="I4482:L4482"/>
    <mergeCell ref="M4482:P4482"/>
    <mergeCell ref="Q4482:R4482"/>
    <mergeCell ref="S4473:T4473"/>
    <mergeCell ref="U4473:V4473"/>
    <mergeCell ref="W4473:X4473"/>
    <mergeCell ref="Y4473:Z4473"/>
    <mergeCell ref="AA4473:AB4473"/>
    <mergeCell ref="AC4473:AD4473"/>
    <mergeCell ref="I4474:L4474"/>
    <mergeCell ref="M4474:P4474"/>
    <mergeCell ref="Q4474:R4474"/>
    <mergeCell ref="S4474:T4474"/>
    <mergeCell ref="U4474:V4474"/>
    <mergeCell ref="W4474:X4474"/>
    <mergeCell ref="Y4474:Z4474"/>
    <mergeCell ref="AA4474:AB4474"/>
    <mergeCell ref="AC4474:AD4474"/>
    <mergeCell ref="I4475:L4475"/>
    <mergeCell ref="M4475:P4475"/>
    <mergeCell ref="Q4475:R4475"/>
    <mergeCell ref="S4475:T4475"/>
    <mergeCell ref="U4475:V4475"/>
    <mergeCell ref="W4475:X4475"/>
    <mergeCell ref="Y4475:Z4475"/>
    <mergeCell ref="AA4475:AB4475"/>
    <mergeCell ref="AC4475:AD4475"/>
    <mergeCell ref="I4476:L4476"/>
    <mergeCell ref="M4476:P4476"/>
    <mergeCell ref="Q4476:R4476"/>
    <mergeCell ref="S4476:T4476"/>
    <mergeCell ref="U4476:V4476"/>
    <mergeCell ref="W4476:X4476"/>
    <mergeCell ref="Y4476:Z4476"/>
    <mergeCell ref="AA4476:AB4476"/>
    <mergeCell ref="AC4476:AD4476"/>
    <mergeCell ref="I4468:L4468"/>
    <mergeCell ref="M4468:P4468"/>
    <mergeCell ref="Q4468:R4468"/>
    <mergeCell ref="S4468:T4468"/>
    <mergeCell ref="U4468:V4468"/>
    <mergeCell ref="W4468:X4468"/>
    <mergeCell ref="Y4468:Z4468"/>
    <mergeCell ref="AA4468:AB4468"/>
    <mergeCell ref="AC4468:AD4468"/>
    <mergeCell ref="C4473:D4473"/>
    <mergeCell ref="C4474:D4474"/>
    <mergeCell ref="C4475:D4475"/>
    <mergeCell ref="C4476:D4476"/>
    <mergeCell ref="E4473:H4473"/>
    <mergeCell ref="E4474:H4474"/>
    <mergeCell ref="E4475:H4475"/>
    <mergeCell ref="E4476:H4476"/>
    <mergeCell ref="I4469:L4469"/>
    <mergeCell ref="M4469:P4469"/>
    <mergeCell ref="Q4469:R4469"/>
    <mergeCell ref="S4469:T4469"/>
    <mergeCell ref="U4469:V4469"/>
    <mergeCell ref="W4469:X4469"/>
    <mergeCell ref="Y4469:Z4469"/>
    <mergeCell ref="AA4469:AB4469"/>
    <mergeCell ref="AC4469:AD4469"/>
    <mergeCell ref="I4470:L4470"/>
    <mergeCell ref="M4470:P4470"/>
    <mergeCell ref="Q4470:R4470"/>
    <mergeCell ref="S4470:T4470"/>
    <mergeCell ref="U4470:V4470"/>
    <mergeCell ref="W4470:X4470"/>
    <mergeCell ref="Y4470:Z4470"/>
    <mergeCell ref="AA4470:AB4470"/>
    <mergeCell ref="AC4470:AD4470"/>
    <mergeCell ref="I4471:L4471"/>
    <mergeCell ref="M4471:P4471"/>
    <mergeCell ref="Q4471:R4471"/>
    <mergeCell ref="S4471:T4471"/>
    <mergeCell ref="U4471:V4471"/>
    <mergeCell ref="W4471:X4471"/>
    <mergeCell ref="Y4471:Z4471"/>
    <mergeCell ref="AA4471:AB4471"/>
    <mergeCell ref="AC4471:AD4471"/>
    <mergeCell ref="I4472:L4472"/>
    <mergeCell ref="M4472:P4472"/>
    <mergeCell ref="Q4472:R4472"/>
    <mergeCell ref="S4472:T4472"/>
    <mergeCell ref="U4472:V4472"/>
    <mergeCell ref="W4472:X4472"/>
    <mergeCell ref="Y4472:Z4472"/>
    <mergeCell ref="AA4472:AB4472"/>
    <mergeCell ref="AC4472:AD4472"/>
    <mergeCell ref="C4469:D4469"/>
    <mergeCell ref="C4470:D4470"/>
    <mergeCell ref="C4471:D4471"/>
    <mergeCell ref="C4472:D4472"/>
    <mergeCell ref="E4469:H4469"/>
    <mergeCell ref="E4470:H4470"/>
    <mergeCell ref="E4471:H4471"/>
    <mergeCell ref="E4472:H4472"/>
    <mergeCell ref="I4473:L4473"/>
    <mergeCell ref="M4473:P4473"/>
    <mergeCell ref="Q4473:R4473"/>
    <mergeCell ref="W4464:X4464"/>
    <mergeCell ref="Y4464:Z4464"/>
    <mergeCell ref="AA4464:AB4464"/>
    <mergeCell ref="AC4464:AD4464"/>
    <mergeCell ref="C4461:D4461"/>
    <mergeCell ref="C4462:D4462"/>
    <mergeCell ref="C4463:D4463"/>
    <mergeCell ref="C4464:D4464"/>
    <mergeCell ref="E4461:H4461"/>
    <mergeCell ref="E4462:H4462"/>
    <mergeCell ref="E4463:H4463"/>
    <mergeCell ref="E4464:H4464"/>
    <mergeCell ref="I4465:L4465"/>
    <mergeCell ref="M4465:P4465"/>
    <mergeCell ref="Q4465:R4465"/>
    <mergeCell ref="S4465:T4465"/>
    <mergeCell ref="U4465:V4465"/>
    <mergeCell ref="W4465:X4465"/>
    <mergeCell ref="Y4465:Z4465"/>
    <mergeCell ref="AA4465:AB4465"/>
    <mergeCell ref="AC4465:AD4465"/>
    <mergeCell ref="I4466:L4466"/>
    <mergeCell ref="M4466:P4466"/>
    <mergeCell ref="Q4466:R4466"/>
    <mergeCell ref="S4466:T4466"/>
    <mergeCell ref="U4466:V4466"/>
    <mergeCell ref="W4466:X4466"/>
    <mergeCell ref="Y4466:Z4466"/>
    <mergeCell ref="AA4466:AB4466"/>
    <mergeCell ref="AC4466:AD4466"/>
    <mergeCell ref="I4467:L4467"/>
    <mergeCell ref="M4467:P4467"/>
    <mergeCell ref="Q4467:R4467"/>
    <mergeCell ref="S4467:T4467"/>
    <mergeCell ref="U4467:V4467"/>
    <mergeCell ref="W4467:X4467"/>
    <mergeCell ref="Y4467:Z4467"/>
    <mergeCell ref="AA4467:AB4467"/>
    <mergeCell ref="AC4467:AD4467"/>
    <mergeCell ref="S4458:T4458"/>
    <mergeCell ref="U4458:V4458"/>
    <mergeCell ref="W4458:X4458"/>
    <mergeCell ref="Y4458:Z4458"/>
    <mergeCell ref="AA4458:AB4458"/>
    <mergeCell ref="AC4458:AD4458"/>
    <mergeCell ref="I4459:L4459"/>
    <mergeCell ref="M4459:P4459"/>
    <mergeCell ref="Q4459:R4459"/>
    <mergeCell ref="S4459:T4459"/>
    <mergeCell ref="U4459:V4459"/>
    <mergeCell ref="W4459:X4459"/>
    <mergeCell ref="Y4459:Z4459"/>
    <mergeCell ref="AA4459:AB4459"/>
    <mergeCell ref="AC4459:AD4459"/>
    <mergeCell ref="I4460:L4460"/>
    <mergeCell ref="M4460:P4460"/>
    <mergeCell ref="Q4460:R4460"/>
    <mergeCell ref="S4460:T4460"/>
    <mergeCell ref="U4460:V4460"/>
    <mergeCell ref="W4460:X4460"/>
    <mergeCell ref="Y4460:Z4460"/>
    <mergeCell ref="AA4460:AB4460"/>
    <mergeCell ref="AC4460:AD4460"/>
    <mergeCell ref="C4465:D4465"/>
    <mergeCell ref="C4466:D4466"/>
    <mergeCell ref="C4467:D4467"/>
    <mergeCell ref="C4468:D4468"/>
    <mergeCell ref="E4465:H4465"/>
    <mergeCell ref="E4466:H4466"/>
    <mergeCell ref="E4467:H4467"/>
    <mergeCell ref="E4468:H4468"/>
    <mergeCell ref="I4461:L4461"/>
    <mergeCell ref="M4461:P4461"/>
    <mergeCell ref="Q4461:R4461"/>
    <mergeCell ref="S4461:T4461"/>
    <mergeCell ref="U4461:V4461"/>
    <mergeCell ref="W4461:X4461"/>
    <mergeCell ref="Y4461:Z4461"/>
    <mergeCell ref="AA4461:AB4461"/>
    <mergeCell ref="AC4461:AD4461"/>
    <mergeCell ref="I4462:L4462"/>
    <mergeCell ref="M4462:P4462"/>
    <mergeCell ref="Q4462:R4462"/>
    <mergeCell ref="S4462:T4462"/>
    <mergeCell ref="U4462:V4462"/>
    <mergeCell ref="W4462:X4462"/>
    <mergeCell ref="Y4462:Z4462"/>
    <mergeCell ref="AA4462:AB4462"/>
    <mergeCell ref="AC4462:AD4462"/>
    <mergeCell ref="I4463:L4463"/>
    <mergeCell ref="M4463:P4463"/>
    <mergeCell ref="Q4463:R4463"/>
    <mergeCell ref="S4463:T4463"/>
    <mergeCell ref="U4463:V4463"/>
    <mergeCell ref="W4463:X4463"/>
    <mergeCell ref="Y4463:Z4463"/>
    <mergeCell ref="AA4463:AB4463"/>
    <mergeCell ref="AC4463:AD4463"/>
    <mergeCell ref="I4464:L4464"/>
    <mergeCell ref="M4464:P4464"/>
    <mergeCell ref="Q4464:R4464"/>
    <mergeCell ref="S4464:T4464"/>
    <mergeCell ref="U4464:V4464"/>
    <mergeCell ref="C4457:D4457"/>
    <mergeCell ref="C4458:D4458"/>
    <mergeCell ref="C4459:D4459"/>
    <mergeCell ref="C4460:D4460"/>
    <mergeCell ref="E4457:H4457"/>
    <mergeCell ref="E4458:H4458"/>
    <mergeCell ref="E4459:H4459"/>
    <mergeCell ref="E4460:H4460"/>
    <mergeCell ref="I4453:L4453"/>
    <mergeCell ref="M4453:P4453"/>
    <mergeCell ref="Q4453:R4453"/>
    <mergeCell ref="S4453:T4453"/>
    <mergeCell ref="U4453:V4453"/>
    <mergeCell ref="W4453:X4453"/>
    <mergeCell ref="Y4453:Z4453"/>
    <mergeCell ref="AA4453:AB4453"/>
    <mergeCell ref="AC4453:AD4453"/>
    <mergeCell ref="I4454:L4454"/>
    <mergeCell ref="M4454:P4454"/>
    <mergeCell ref="Q4454:R4454"/>
    <mergeCell ref="S4454:T4454"/>
    <mergeCell ref="U4454:V4454"/>
    <mergeCell ref="W4454:X4454"/>
    <mergeCell ref="Y4454:Z4454"/>
    <mergeCell ref="AA4454:AB4454"/>
    <mergeCell ref="AC4454:AD4454"/>
    <mergeCell ref="I4455:L4455"/>
    <mergeCell ref="M4455:P4455"/>
    <mergeCell ref="Q4455:R4455"/>
    <mergeCell ref="S4455:T4455"/>
    <mergeCell ref="U4455:V4455"/>
    <mergeCell ref="W4455:X4455"/>
    <mergeCell ref="Y4455:Z4455"/>
    <mergeCell ref="AA4455:AB4455"/>
    <mergeCell ref="AC4455:AD4455"/>
    <mergeCell ref="I4456:L4456"/>
    <mergeCell ref="M4456:P4456"/>
    <mergeCell ref="Q4456:R4456"/>
    <mergeCell ref="S4456:T4456"/>
    <mergeCell ref="U4456:V4456"/>
    <mergeCell ref="W4456:X4456"/>
    <mergeCell ref="Y4456:Z4456"/>
    <mergeCell ref="AA4456:AB4456"/>
    <mergeCell ref="AC4456:AD4456"/>
    <mergeCell ref="C4453:D4453"/>
    <mergeCell ref="C4454:D4454"/>
    <mergeCell ref="C4455:D4455"/>
    <mergeCell ref="C4456:D4456"/>
    <mergeCell ref="E4453:H4453"/>
    <mergeCell ref="E4454:H4454"/>
    <mergeCell ref="E4455:H4455"/>
    <mergeCell ref="E4456:H4456"/>
    <mergeCell ref="I4457:L4457"/>
    <mergeCell ref="M4457:P4457"/>
    <mergeCell ref="Q4457:R4457"/>
    <mergeCell ref="S4457:T4457"/>
    <mergeCell ref="U4457:V4457"/>
    <mergeCell ref="W4457:X4457"/>
    <mergeCell ref="Y4457:Z4457"/>
    <mergeCell ref="AA4457:AB4457"/>
    <mergeCell ref="AC4457:AD4457"/>
    <mergeCell ref="I4458:L4458"/>
    <mergeCell ref="M4458:P4458"/>
    <mergeCell ref="Q4458:R4458"/>
    <mergeCell ref="S4449:T4449"/>
    <mergeCell ref="U4449:V4449"/>
    <mergeCell ref="W4449:X4449"/>
    <mergeCell ref="Y4449:Z4449"/>
    <mergeCell ref="AA4449:AB4449"/>
    <mergeCell ref="AC4449:AD4449"/>
    <mergeCell ref="I4450:L4450"/>
    <mergeCell ref="M4450:P4450"/>
    <mergeCell ref="Q4450:R4450"/>
    <mergeCell ref="S4450:T4450"/>
    <mergeCell ref="U4450:V4450"/>
    <mergeCell ref="W4450:X4450"/>
    <mergeCell ref="Y4450:Z4450"/>
    <mergeCell ref="AA4450:AB4450"/>
    <mergeCell ref="AC4450:AD4450"/>
    <mergeCell ref="I4451:L4451"/>
    <mergeCell ref="M4451:P4451"/>
    <mergeCell ref="Q4451:R4451"/>
    <mergeCell ref="S4451:T4451"/>
    <mergeCell ref="U4451:V4451"/>
    <mergeCell ref="W4451:X4451"/>
    <mergeCell ref="Y4451:Z4451"/>
    <mergeCell ref="AA4451:AB4451"/>
    <mergeCell ref="AC4451:AD4451"/>
    <mergeCell ref="I4452:L4452"/>
    <mergeCell ref="M4452:P4452"/>
    <mergeCell ref="Q4452:R4452"/>
    <mergeCell ref="S4452:T4452"/>
    <mergeCell ref="U4452:V4452"/>
    <mergeCell ref="W4452:X4452"/>
    <mergeCell ref="Y4452:Z4452"/>
    <mergeCell ref="AA4452:AB4452"/>
    <mergeCell ref="AC4452:AD4452"/>
    <mergeCell ref="I4444:L4444"/>
    <mergeCell ref="M4444:P4444"/>
    <mergeCell ref="Q4444:R4444"/>
    <mergeCell ref="S4444:T4444"/>
    <mergeCell ref="U4444:V4444"/>
    <mergeCell ref="W4444:X4444"/>
    <mergeCell ref="Y4444:Z4444"/>
    <mergeCell ref="AA4444:AB4444"/>
    <mergeCell ref="AC4444:AD4444"/>
    <mergeCell ref="C4449:D4449"/>
    <mergeCell ref="C4450:D4450"/>
    <mergeCell ref="C4451:D4451"/>
    <mergeCell ref="C4452:D4452"/>
    <mergeCell ref="E4449:H4449"/>
    <mergeCell ref="E4450:H4450"/>
    <mergeCell ref="E4451:H4451"/>
    <mergeCell ref="E4452:H4452"/>
    <mergeCell ref="I4445:L4445"/>
    <mergeCell ref="M4445:P4445"/>
    <mergeCell ref="Q4445:R4445"/>
    <mergeCell ref="S4445:T4445"/>
    <mergeCell ref="U4445:V4445"/>
    <mergeCell ref="W4445:X4445"/>
    <mergeCell ref="Y4445:Z4445"/>
    <mergeCell ref="AA4445:AB4445"/>
    <mergeCell ref="AC4445:AD4445"/>
    <mergeCell ref="I4446:L4446"/>
    <mergeCell ref="M4446:P4446"/>
    <mergeCell ref="Q4446:R4446"/>
    <mergeCell ref="S4446:T4446"/>
    <mergeCell ref="U4446:V4446"/>
    <mergeCell ref="W4446:X4446"/>
    <mergeCell ref="Y4446:Z4446"/>
    <mergeCell ref="AA4446:AB4446"/>
    <mergeCell ref="AC4446:AD4446"/>
    <mergeCell ref="I4447:L4447"/>
    <mergeCell ref="M4447:P4447"/>
    <mergeCell ref="Q4447:R4447"/>
    <mergeCell ref="S4447:T4447"/>
    <mergeCell ref="U4447:V4447"/>
    <mergeCell ref="W4447:X4447"/>
    <mergeCell ref="Y4447:Z4447"/>
    <mergeCell ref="AA4447:AB4447"/>
    <mergeCell ref="AC4447:AD4447"/>
    <mergeCell ref="I4448:L4448"/>
    <mergeCell ref="M4448:P4448"/>
    <mergeCell ref="Q4448:R4448"/>
    <mergeCell ref="S4448:T4448"/>
    <mergeCell ref="U4448:V4448"/>
    <mergeCell ref="W4448:X4448"/>
    <mergeCell ref="Y4448:Z4448"/>
    <mergeCell ref="AA4448:AB4448"/>
    <mergeCell ref="AC4448:AD4448"/>
    <mergeCell ref="C4445:D4445"/>
    <mergeCell ref="C4446:D4446"/>
    <mergeCell ref="C4447:D4447"/>
    <mergeCell ref="C4448:D4448"/>
    <mergeCell ref="E4445:H4445"/>
    <mergeCell ref="E4446:H4446"/>
    <mergeCell ref="E4447:H4447"/>
    <mergeCell ref="E4448:H4448"/>
    <mergeCell ref="I4449:L4449"/>
    <mergeCell ref="M4449:P4449"/>
    <mergeCell ref="Q4449:R4449"/>
    <mergeCell ref="W4440:X4440"/>
    <mergeCell ref="Y4440:Z4440"/>
    <mergeCell ref="AA4440:AB4440"/>
    <mergeCell ref="AC4440:AD4440"/>
    <mergeCell ref="C4437:D4437"/>
    <mergeCell ref="C4438:D4438"/>
    <mergeCell ref="C4439:D4439"/>
    <mergeCell ref="C4440:D4440"/>
    <mergeCell ref="E4437:H4437"/>
    <mergeCell ref="E4438:H4438"/>
    <mergeCell ref="E4439:H4439"/>
    <mergeCell ref="E4440:H4440"/>
    <mergeCell ref="I4441:L4441"/>
    <mergeCell ref="M4441:P4441"/>
    <mergeCell ref="Q4441:R4441"/>
    <mergeCell ref="S4441:T4441"/>
    <mergeCell ref="U4441:V4441"/>
    <mergeCell ref="W4441:X4441"/>
    <mergeCell ref="Y4441:Z4441"/>
    <mergeCell ref="AA4441:AB4441"/>
    <mergeCell ref="AC4441:AD4441"/>
    <mergeCell ref="I4442:L4442"/>
    <mergeCell ref="M4442:P4442"/>
    <mergeCell ref="Q4442:R4442"/>
    <mergeCell ref="S4442:T4442"/>
    <mergeCell ref="U4442:V4442"/>
    <mergeCell ref="W4442:X4442"/>
    <mergeCell ref="Y4442:Z4442"/>
    <mergeCell ref="AA4442:AB4442"/>
    <mergeCell ref="AC4442:AD4442"/>
    <mergeCell ref="I4443:L4443"/>
    <mergeCell ref="M4443:P4443"/>
    <mergeCell ref="Q4443:R4443"/>
    <mergeCell ref="S4443:T4443"/>
    <mergeCell ref="U4443:V4443"/>
    <mergeCell ref="W4443:X4443"/>
    <mergeCell ref="Y4443:Z4443"/>
    <mergeCell ref="AA4443:AB4443"/>
    <mergeCell ref="AC4443:AD4443"/>
    <mergeCell ref="S4434:T4434"/>
    <mergeCell ref="U4434:V4434"/>
    <mergeCell ref="W4434:X4434"/>
    <mergeCell ref="Y4434:Z4434"/>
    <mergeCell ref="AA4434:AB4434"/>
    <mergeCell ref="AC4434:AD4434"/>
    <mergeCell ref="I4435:L4435"/>
    <mergeCell ref="M4435:P4435"/>
    <mergeCell ref="Q4435:R4435"/>
    <mergeCell ref="S4435:T4435"/>
    <mergeCell ref="U4435:V4435"/>
    <mergeCell ref="W4435:X4435"/>
    <mergeCell ref="Y4435:Z4435"/>
    <mergeCell ref="AA4435:AB4435"/>
    <mergeCell ref="AC4435:AD4435"/>
    <mergeCell ref="I4436:L4436"/>
    <mergeCell ref="M4436:P4436"/>
    <mergeCell ref="Q4436:R4436"/>
    <mergeCell ref="S4436:T4436"/>
    <mergeCell ref="U4436:V4436"/>
    <mergeCell ref="W4436:X4436"/>
    <mergeCell ref="Y4436:Z4436"/>
    <mergeCell ref="AA4436:AB4436"/>
    <mergeCell ref="AC4436:AD4436"/>
    <mergeCell ref="C4441:D4441"/>
    <mergeCell ref="C4442:D4442"/>
    <mergeCell ref="C4443:D4443"/>
    <mergeCell ref="C4444:D4444"/>
    <mergeCell ref="E4441:H4441"/>
    <mergeCell ref="E4442:H4442"/>
    <mergeCell ref="E4443:H4443"/>
    <mergeCell ref="E4444:H4444"/>
    <mergeCell ref="I4437:L4437"/>
    <mergeCell ref="M4437:P4437"/>
    <mergeCell ref="Q4437:R4437"/>
    <mergeCell ref="S4437:T4437"/>
    <mergeCell ref="U4437:V4437"/>
    <mergeCell ref="W4437:X4437"/>
    <mergeCell ref="Y4437:Z4437"/>
    <mergeCell ref="AA4437:AB4437"/>
    <mergeCell ref="AC4437:AD4437"/>
    <mergeCell ref="I4438:L4438"/>
    <mergeCell ref="M4438:P4438"/>
    <mergeCell ref="Q4438:R4438"/>
    <mergeCell ref="S4438:T4438"/>
    <mergeCell ref="U4438:V4438"/>
    <mergeCell ref="W4438:X4438"/>
    <mergeCell ref="Y4438:Z4438"/>
    <mergeCell ref="AA4438:AB4438"/>
    <mergeCell ref="AC4438:AD4438"/>
    <mergeCell ref="I4439:L4439"/>
    <mergeCell ref="M4439:P4439"/>
    <mergeCell ref="Q4439:R4439"/>
    <mergeCell ref="S4439:T4439"/>
    <mergeCell ref="U4439:V4439"/>
    <mergeCell ref="W4439:X4439"/>
    <mergeCell ref="Y4439:Z4439"/>
    <mergeCell ref="AA4439:AB4439"/>
    <mergeCell ref="AC4439:AD4439"/>
    <mergeCell ref="I4440:L4440"/>
    <mergeCell ref="M4440:P4440"/>
    <mergeCell ref="Q4440:R4440"/>
    <mergeCell ref="S4440:T4440"/>
    <mergeCell ref="U4440:V4440"/>
    <mergeCell ref="C4433:D4433"/>
    <mergeCell ref="C4434:D4434"/>
    <mergeCell ref="C4435:D4435"/>
    <mergeCell ref="C4436:D4436"/>
    <mergeCell ref="E4433:H4433"/>
    <mergeCell ref="E4434:H4434"/>
    <mergeCell ref="E4435:H4435"/>
    <mergeCell ref="E4436:H4436"/>
    <mergeCell ref="I4429:L4429"/>
    <mergeCell ref="M4429:P4429"/>
    <mergeCell ref="Q4429:R4429"/>
    <mergeCell ref="S4429:T4429"/>
    <mergeCell ref="U4429:V4429"/>
    <mergeCell ref="W4429:X4429"/>
    <mergeCell ref="Y4429:Z4429"/>
    <mergeCell ref="AA4429:AB4429"/>
    <mergeCell ref="AC4429:AD4429"/>
    <mergeCell ref="I4430:L4430"/>
    <mergeCell ref="M4430:P4430"/>
    <mergeCell ref="Q4430:R4430"/>
    <mergeCell ref="S4430:T4430"/>
    <mergeCell ref="U4430:V4430"/>
    <mergeCell ref="W4430:X4430"/>
    <mergeCell ref="Y4430:Z4430"/>
    <mergeCell ref="AA4430:AB4430"/>
    <mergeCell ref="AC4430:AD4430"/>
    <mergeCell ref="I4431:L4431"/>
    <mergeCell ref="M4431:P4431"/>
    <mergeCell ref="Q4431:R4431"/>
    <mergeCell ref="S4431:T4431"/>
    <mergeCell ref="U4431:V4431"/>
    <mergeCell ref="W4431:X4431"/>
    <mergeCell ref="Y4431:Z4431"/>
    <mergeCell ref="AA4431:AB4431"/>
    <mergeCell ref="AC4431:AD4431"/>
    <mergeCell ref="I4432:L4432"/>
    <mergeCell ref="M4432:P4432"/>
    <mergeCell ref="Q4432:R4432"/>
    <mergeCell ref="S4432:T4432"/>
    <mergeCell ref="U4432:V4432"/>
    <mergeCell ref="W4432:X4432"/>
    <mergeCell ref="Y4432:Z4432"/>
    <mergeCell ref="AA4432:AB4432"/>
    <mergeCell ref="AC4432:AD4432"/>
    <mergeCell ref="C4429:D4429"/>
    <mergeCell ref="C4430:D4430"/>
    <mergeCell ref="C4431:D4431"/>
    <mergeCell ref="C4432:D4432"/>
    <mergeCell ref="E4429:H4429"/>
    <mergeCell ref="E4430:H4430"/>
    <mergeCell ref="E4431:H4431"/>
    <mergeCell ref="E4432:H4432"/>
    <mergeCell ref="I4433:L4433"/>
    <mergeCell ref="M4433:P4433"/>
    <mergeCell ref="Q4433:R4433"/>
    <mergeCell ref="S4433:T4433"/>
    <mergeCell ref="U4433:V4433"/>
    <mergeCell ref="W4433:X4433"/>
    <mergeCell ref="Y4433:Z4433"/>
    <mergeCell ref="AA4433:AB4433"/>
    <mergeCell ref="AC4433:AD4433"/>
    <mergeCell ref="I4434:L4434"/>
    <mergeCell ref="M4434:P4434"/>
    <mergeCell ref="Q4434:R4434"/>
    <mergeCell ref="S4425:T4425"/>
    <mergeCell ref="U4425:V4425"/>
    <mergeCell ref="W4425:X4425"/>
    <mergeCell ref="Y4425:Z4425"/>
    <mergeCell ref="AA4425:AB4425"/>
    <mergeCell ref="AC4425:AD4425"/>
    <mergeCell ref="I4426:L4426"/>
    <mergeCell ref="M4426:P4426"/>
    <mergeCell ref="Q4426:R4426"/>
    <mergeCell ref="S4426:T4426"/>
    <mergeCell ref="U4426:V4426"/>
    <mergeCell ref="W4426:X4426"/>
    <mergeCell ref="Y4426:Z4426"/>
    <mergeCell ref="AA4426:AB4426"/>
    <mergeCell ref="AC4426:AD4426"/>
    <mergeCell ref="I4427:L4427"/>
    <mergeCell ref="M4427:P4427"/>
    <mergeCell ref="Q4427:R4427"/>
    <mergeCell ref="S4427:T4427"/>
    <mergeCell ref="U4427:V4427"/>
    <mergeCell ref="W4427:X4427"/>
    <mergeCell ref="Y4427:Z4427"/>
    <mergeCell ref="AA4427:AB4427"/>
    <mergeCell ref="AC4427:AD4427"/>
    <mergeCell ref="I4428:L4428"/>
    <mergeCell ref="M4428:P4428"/>
    <mergeCell ref="Q4428:R4428"/>
    <mergeCell ref="S4428:T4428"/>
    <mergeCell ref="U4428:V4428"/>
    <mergeCell ref="W4428:X4428"/>
    <mergeCell ref="Y4428:Z4428"/>
    <mergeCell ref="AA4428:AB4428"/>
    <mergeCell ref="AC4428:AD4428"/>
    <mergeCell ref="I4420:L4420"/>
    <mergeCell ref="M4420:P4420"/>
    <mergeCell ref="Q4420:R4420"/>
    <mergeCell ref="S4420:T4420"/>
    <mergeCell ref="U4420:V4420"/>
    <mergeCell ref="W4420:X4420"/>
    <mergeCell ref="Y4420:Z4420"/>
    <mergeCell ref="AA4420:AB4420"/>
    <mergeCell ref="AC4420:AD4420"/>
    <mergeCell ref="C4425:D4425"/>
    <mergeCell ref="C4426:D4426"/>
    <mergeCell ref="C4427:D4427"/>
    <mergeCell ref="C4428:D4428"/>
    <mergeCell ref="E4425:H4425"/>
    <mergeCell ref="E4426:H4426"/>
    <mergeCell ref="E4427:H4427"/>
    <mergeCell ref="E4428:H4428"/>
    <mergeCell ref="I4421:L4421"/>
    <mergeCell ref="M4421:P4421"/>
    <mergeCell ref="Q4421:R4421"/>
    <mergeCell ref="S4421:T4421"/>
    <mergeCell ref="U4421:V4421"/>
    <mergeCell ref="W4421:X4421"/>
    <mergeCell ref="Y4421:Z4421"/>
    <mergeCell ref="AA4421:AB4421"/>
    <mergeCell ref="AC4421:AD4421"/>
    <mergeCell ref="I4422:L4422"/>
    <mergeCell ref="M4422:P4422"/>
    <mergeCell ref="Q4422:R4422"/>
    <mergeCell ref="S4422:T4422"/>
    <mergeCell ref="U4422:V4422"/>
    <mergeCell ref="W4422:X4422"/>
    <mergeCell ref="Y4422:Z4422"/>
    <mergeCell ref="AA4422:AB4422"/>
    <mergeCell ref="AC4422:AD4422"/>
    <mergeCell ref="I4423:L4423"/>
    <mergeCell ref="M4423:P4423"/>
    <mergeCell ref="Q4423:R4423"/>
    <mergeCell ref="S4423:T4423"/>
    <mergeCell ref="U4423:V4423"/>
    <mergeCell ref="W4423:X4423"/>
    <mergeCell ref="Y4423:Z4423"/>
    <mergeCell ref="AA4423:AB4423"/>
    <mergeCell ref="AC4423:AD4423"/>
    <mergeCell ref="I4424:L4424"/>
    <mergeCell ref="M4424:P4424"/>
    <mergeCell ref="Q4424:R4424"/>
    <mergeCell ref="S4424:T4424"/>
    <mergeCell ref="U4424:V4424"/>
    <mergeCell ref="W4424:X4424"/>
    <mergeCell ref="Y4424:Z4424"/>
    <mergeCell ref="AA4424:AB4424"/>
    <mergeCell ref="AC4424:AD4424"/>
    <mergeCell ref="C4421:D4421"/>
    <mergeCell ref="C4422:D4422"/>
    <mergeCell ref="C4423:D4423"/>
    <mergeCell ref="C4424:D4424"/>
    <mergeCell ref="E4421:H4421"/>
    <mergeCell ref="E4422:H4422"/>
    <mergeCell ref="E4423:H4423"/>
    <mergeCell ref="E4424:H4424"/>
    <mergeCell ref="I4425:L4425"/>
    <mergeCell ref="M4425:P4425"/>
    <mergeCell ref="Q4425:R4425"/>
    <mergeCell ref="W4416:X4416"/>
    <mergeCell ref="Y4416:Z4416"/>
    <mergeCell ref="AA4416:AB4416"/>
    <mergeCell ref="AC4416:AD4416"/>
    <mergeCell ref="C4413:D4413"/>
    <mergeCell ref="C4414:D4414"/>
    <mergeCell ref="C4415:D4415"/>
    <mergeCell ref="C4416:D4416"/>
    <mergeCell ref="E4413:H4413"/>
    <mergeCell ref="E4414:H4414"/>
    <mergeCell ref="E4415:H4415"/>
    <mergeCell ref="E4416:H4416"/>
    <mergeCell ref="I4417:L4417"/>
    <mergeCell ref="M4417:P4417"/>
    <mergeCell ref="Q4417:R4417"/>
    <mergeCell ref="S4417:T4417"/>
    <mergeCell ref="U4417:V4417"/>
    <mergeCell ref="W4417:X4417"/>
    <mergeCell ref="Y4417:Z4417"/>
    <mergeCell ref="AA4417:AB4417"/>
    <mergeCell ref="AC4417:AD4417"/>
    <mergeCell ref="I4418:L4418"/>
    <mergeCell ref="M4418:P4418"/>
    <mergeCell ref="Q4418:R4418"/>
    <mergeCell ref="S4418:T4418"/>
    <mergeCell ref="U4418:V4418"/>
    <mergeCell ref="W4418:X4418"/>
    <mergeCell ref="Y4418:Z4418"/>
    <mergeCell ref="AA4418:AB4418"/>
    <mergeCell ref="AC4418:AD4418"/>
    <mergeCell ref="I4419:L4419"/>
    <mergeCell ref="M4419:P4419"/>
    <mergeCell ref="Q4419:R4419"/>
    <mergeCell ref="S4419:T4419"/>
    <mergeCell ref="U4419:V4419"/>
    <mergeCell ref="W4419:X4419"/>
    <mergeCell ref="Y4419:Z4419"/>
    <mergeCell ref="AA4419:AB4419"/>
    <mergeCell ref="AC4419:AD4419"/>
    <mergeCell ref="S4410:T4410"/>
    <mergeCell ref="U4410:V4410"/>
    <mergeCell ref="W4410:X4410"/>
    <mergeCell ref="Y4410:Z4410"/>
    <mergeCell ref="AA4410:AB4410"/>
    <mergeCell ref="AC4410:AD4410"/>
    <mergeCell ref="I4411:L4411"/>
    <mergeCell ref="M4411:P4411"/>
    <mergeCell ref="Q4411:R4411"/>
    <mergeCell ref="S4411:T4411"/>
    <mergeCell ref="U4411:V4411"/>
    <mergeCell ref="W4411:X4411"/>
    <mergeCell ref="Y4411:Z4411"/>
    <mergeCell ref="AA4411:AB4411"/>
    <mergeCell ref="AC4411:AD4411"/>
    <mergeCell ref="I4412:L4412"/>
    <mergeCell ref="M4412:P4412"/>
    <mergeCell ref="Q4412:R4412"/>
    <mergeCell ref="S4412:T4412"/>
    <mergeCell ref="U4412:V4412"/>
    <mergeCell ref="W4412:X4412"/>
    <mergeCell ref="Y4412:Z4412"/>
    <mergeCell ref="AA4412:AB4412"/>
    <mergeCell ref="AC4412:AD4412"/>
    <mergeCell ref="C4417:D4417"/>
    <mergeCell ref="C4418:D4418"/>
    <mergeCell ref="C4419:D4419"/>
    <mergeCell ref="C4420:D4420"/>
    <mergeCell ref="E4417:H4417"/>
    <mergeCell ref="E4418:H4418"/>
    <mergeCell ref="E4419:H4419"/>
    <mergeCell ref="E4420:H4420"/>
    <mergeCell ref="I4413:L4413"/>
    <mergeCell ref="M4413:P4413"/>
    <mergeCell ref="Q4413:R4413"/>
    <mergeCell ref="S4413:T4413"/>
    <mergeCell ref="U4413:V4413"/>
    <mergeCell ref="W4413:X4413"/>
    <mergeCell ref="Y4413:Z4413"/>
    <mergeCell ref="AA4413:AB4413"/>
    <mergeCell ref="AC4413:AD4413"/>
    <mergeCell ref="I4414:L4414"/>
    <mergeCell ref="M4414:P4414"/>
    <mergeCell ref="Q4414:R4414"/>
    <mergeCell ref="S4414:T4414"/>
    <mergeCell ref="U4414:V4414"/>
    <mergeCell ref="W4414:X4414"/>
    <mergeCell ref="Y4414:Z4414"/>
    <mergeCell ref="AA4414:AB4414"/>
    <mergeCell ref="AC4414:AD4414"/>
    <mergeCell ref="I4415:L4415"/>
    <mergeCell ref="M4415:P4415"/>
    <mergeCell ref="Q4415:R4415"/>
    <mergeCell ref="S4415:T4415"/>
    <mergeCell ref="U4415:V4415"/>
    <mergeCell ref="W4415:X4415"/>
    <mergeCell ref="Y4415:Z4415"/>
    <mergeCell ref="AA4415:AB4415"/>
    <mergeCell ref="AC4415:AD4415"/>
    <mergeCell ref="I4416:L4416"/>
    <mergeCell ref="M4416:P4416"/>
    <mergeCell ref="Q4416:R4416"/>
    <mergeCell ref="S4416:T4416"/>
    <mergeCell ref="U4416:V4416"/>
    <mergeCell ref="C4409:D4409"/>
    <mergeCell ref="C4410:D4410"/>
    <mergeCell ref="C4411:D4411"/>
    <mergeCell ref="C4412:D4412"/>
    <mergeCell ref="E4409:H4409"/>
    <mergeCell ref="E4410:H4410"/>
    <mergeCell ref="E4411:H4411"/>
    <mergeCell ref="E4412:H4412"/>
    <mergeCell ref="I4405:L4405"/>
    <mergeCell ref="M4405:P4405"/>
    <mergeCell ref="Q4405:R4405"/>
    <mergeCell ref="S4405:T4405"/>
    <mergeCell ref="U4405:V4405"/>
    <mergeCell ref="W4405:X4405"/>
    <mergeCell ref="Y4405:Z4405"/>
    <mergeCell ref="AA4405:AB4405"/>
    <mergeCell ref="AC4405:AD4405"/>
    <mergeCell ref="I4406:L4406"/>
    <mergeCell ref="M4406:P4406"/>
    <mergeCell ref="Q4406:R4406"/>
    <mergeCell ref="S4406:T4406"/>
    <mergeCell ref="U4406:V4406"/>
    <mergeCell ref="W4406:X4406"/>
    <mergeCell ref="Y4406:Z4406"/>
    <mergeCell ref="AA4406:AB4406"/>
    <mergeCell ref="AC4406:AD4406"/>
    <mergeCell ref="I4407:L4407"/>
    <mergeCell ref="M4407:P4407"/>
    <mergeCell ref="Q4407:R4407"/>
    <mergeCell ref="S4407:T4407"/>
    <mergeCell ref="U4407:V4407"/>
    <mergeCell ref="W4407:X4407"/>
    <mergeCell ref="Y4407:Z4407"/>
    <mergeCell ref="AA4407:AB4407"/>
    <mergeCell ref="AC4407:AD4407"/>
    <mergeCell ref="I4408:L4408"/>
    <mergeCell ref="M4408:P4408"/>
    <mergeCell ref="Q4408:R4408"/>
    <mergeCell ref="S4408:T4408"/>
    <mergeCell ref="U4408:V4408"/>
    <mergeCell ref="W4408:X4408"/>
    <mergeCell ref="Y4408:Z4408"/>
    <mergeCell ref="AA4408:AB4408"/>
    <mergeCell ref="AC4408:AD4408"/>
    <mergeCell ref="C4405:D4405"/>
    <mergeCell ref="C4406:D4406"/>
    <mergeCell ref="C4407:D4407"/>
    <mergeCell ref="C4408:D4408"/>
    <mergeCell ref="E4405:H4405"/>
    <mergeCell ref="E4406:H4406"/>
    <mergeCell ref="E4407:H4407"/>
    <mergeCell ref="E4408:H4408"/>
    <mergeCell ref="I4409:L4409"/>
    <mergeCell ref="M4409:P4409"/>
    <mergeCell ref="Q4409:R4409"/>
    <mergeCell ref="S4409:T4409"/>
    <mergeCell ref="U4409:V4409"/>
    <mergeCell ref="W4409:X4409"/>
    <mergeCell ref="Y4409:Z4409"/>
    <mergeCell ref="AA4409:AB4409"/>
    <mergeCell ref="AC4409:AD4409"/>
    <mergeCell ref="I4410:L4410"/>
    <mergeCell ref="M4410:P4410"/>
    <mergeCell ref="Q4410:R4410"/>
    <mergeCell ref="S4401:T4401"/>
    <mergeCell ref="U4401:V4401"/>
    <mergeCell ref="W4401:X4401"/>
    <mergeCell ref="Y4401:Z4401"/>
    <mergeCell ref="AA4401:AB4401"/>
    <mergeCell ref="AC4401:AD4401"/>
    <mergeCell ref="I4402:L4402"/>
    <mergeCell ref="M4402:P4402"/>
    <mergeCell ref="Q4402:R4402"/>
    <mergeCell ref="S4402:T4402"/>
    <mergeCell ref="U4402:V4402"/>
    <mergeCell ref="W4402:X4402"/>
    <mergeCell ref="Y4402:Z4402"/>
    <mergeCell ref="AA4402:AB4402"/>
    <mergeCell ref="AC4402:AD4402"/>
    <mergeCell ref="I4403:L4403"/>
    <mergeCell ref="M4403:P4403"/>
    <mergeCell ref="Q4403:R4403"/>
    <mergeCell ref="S4403:T4403"/>
    <mergeCell ref="U4403:V4403"/>
    <mergeCell ref="W4403:X4403"/>
    <mergeCell ref="Y4403:Z4403"/>
    <mergeCell ref="AA4403:AB4403"/>
    <mergeCell ref="AC4403:AD4403"/>
    <mergeCell ref="I4404:L4404"/>
    <mergeCell ref="M4404:P4404"/>
    <mergeCell ref="Q4404:R4404"/>
    <mergeCell ref="S4404:T4404"/>
    <mergeCell ref="U4404:V4404"/>
    <mergeCell ref="W4404:X4404"/>
    <mergeCell ref="Y4404:Z4404"/>
    <mergeCell ref="AA4404:AB4404"/>
    <mergeCell ref="AC4404:AD4404"/>
    <mergeCell ref="I4396:L4396"/>
    <mergeCell ref="M4396:P4396"/>
    <mergeCell ref="Q4396:R4396"/>
    <mergeCell ref="S4396:T4396"/>
    <mergeCell ref="U4396:V4396"/>
    <mergeCell ref="W4396:X4396"/>
    <mergeCell ref="Y4396:Z4396"/>
    <mergeCell ref="AA4396:AB4396"/>
    <mergeCell ref="AC4396:AD4396"/>
    <mergeCell ref="C4401:D4401"/>
    <mergeCell ref="C4402:D4402"/>
    <mergeCell ref="C4403:D4403"/>
    <mergeCell ref="C4404:D4404"/>
    <mergeCell ref="E4401:H4401"/>
    <mergeCell ref="E4402:H4402"/>
    <mergeCell ref="E4403:H4403"/>
    <mergeCell ref="E4404:H4404"/>
    <mergeCell ref="I4397:L4397"/>
    <mergeCell ref="M4397:P4397"/>
    <mergeCell ref="Q4397:R4397"/>
    <mergeCell ref="S4397:T4397"/>
    <mergeCell ref="U4397:V4397"/>
    <mergeCell ref="W4397:X4397"/>
    <mergeCell ref="Y4397:Z4397"/>
    <mergeCell ref="AA4397:AB4397"/>
    <mergeCell ref="AC4397:AD4397"/>
    <mergeCell ref="I4398:L4398"/>
    <mergeCell ref="M4398:P4398"/>
    <mergeCell ref="Q4398:R4398"/>
    <mergeCell ref="S4398:T4398"/>
    <mergeCell ref="U4398:V4398"/>
    <mergeCell ref="W4398:X4398"/>
    <mergeCell ref="Y4398:Z4398"/>
    <mergeCell ref="AA4398:AB4398"/>
    <mergeCell ref="AC4398:AD4398"/>
    <mergeCell ref="I4399:L4399"/>
    <mergeCell ref="M4399:P4399"/>
    <mergeCell ref="Q4399:R4399"/>
    <mergeCell ref="S4399:T4399"/>
    <mergeCell ref="U4399:V4399"/>
    <mergeCell ref="W4399:X4399"/>
    <mergeCell ref="Y4399:Z4399"/>
    <mergeCell ref="AA4399:AB4399"/>
    <mergeCell ref="AC4399:AD4399"/>
    <mergeCell ref="I4400:L4400"/>
    <mergeCell ref="M4400:P4400"/>
    <mergeCell ref="Q4400:R4400"/>
    <mergeCell ref="S4400:T4400"/>
    <mergeCell ref="U4400:V4400"/>
    <mergeCell ref="W4400:X4400"/>
    <mergeCell ref="Y4400:Z4400"/>
    <mergeCell ref="AA4400:AB4400"/>
    <mergeCell ref="AC4400:AD4400"/>
    <mergeCell ref="C4397:D4397"/>
    <mergeCell ref="C4398:D4398"/>
    <mergeCell ref="C4399:D4399"/>
    <mergeCell ref="C4400:D4400"/>
    <mergeCell ref="E4397:H4397"/>
    <mergeCell ref="E4398:H4398"/>
    <mergeCell ref="E4399:H4399"/>
    <mergeCell ref="E4400:H4400"/>
    <mergeCell ref="I4401:L4401"/>
    <mergeCell ref="M4401:P4401"/>
    <mergeCell ref="Q4401:R4401"/>
    <mergeCell ref="W4392:X4392"/>
    <mergeCell ref="Y4392:Z4392"/>
    <mergeCell ref="AA4392:AB4392"/>
    <mergeCell ref="AC4392:AD4392"/>
    <mergeCell ref="C4389:D4389"/>
    <mergeCell ref="C4390:D4390"/>
    <mergeCell ref="C4391:D4391"/>
    <mergeCell ref="C4392:D4392"/>
    <mergeCell ref="E4389:H4389"/>
    <mergeCell ref="E4390:H4390"/>
    <mergeCell ref="E4391:H4391"/>
    <mergeCell ref="E4392:H4392"/>
    <mergeCell ref="I4393:L4393"/>
    <mergeCell ref="M4393:P4393"/>
    <mergeCell ref="Q4393:R4393"/>
    <mergeCell ref="S4393:T4393"/>
    <mergeCell ref="U4393:V4393"/>
    <mergeCell ref="W4393:X4393"/>
    <mergeCell ref="Y4393:Z4393"/>
    <mergeCell ref="AA4393:AB4393"/>
    <mergeCell ref="AC4393:AD4393"/>
    <mergeCell ref="I4394:L4394"/>
    <mergeCell ref="M4394:P4394"/>
    <mergeCell ref="Q4394:R4394"/>
    <mergeCell ref="S4394:T4394"/>
    <mergeCell ref="U4394:V4394"/>
    <mergeCell ref="W4394:X4394"/>
    <mergeCell ref="Y4394:Z4394"/>
    <mergeCell ref="AA4394:AB4394"/>
    <mergeCell ref="AC4394:AD4394"/>
    <mergeCell ref="I4395:L4395"/>
    <mergeCell ref="M4395:P4395"/>
    <mergeCell ref="Q4395:R4395"/>
    <mergeCell ref="S4395:T4395"/>
    <mergeCell ref="U4395:V4395"/>
    <mergeCell ref="W4395:X4395"/>
    <mergeCell ref="Y4395:Z4395"/>
    <mergeCell ref="AA4395:AB4395"/>
    <mergeCell ref="AC4395:AD4395"/>
    <mergeCell ref="S4386:T4386"/>
    <mergeCell ref="U4386:V4386"/>
    <mergeCell ref="W4386:X4386"/>
    <mergeCell ref="Y4386:Z4386"/>
    <mergeCell ref="AA4386:AB4386"/>
    <mergeCell ref="AC4386:AD4386"/>
    <mergeCell ref="I4387:L4387"/>
    <mergeCell ref="M4387:P4387"/>
    <mergeCell ref="Q4387:R4387"/>
    <mergeCell ref="S4387:T4387"/>
    <mergeCell ref="U4387:V4387"/>
    <mergeCell ref="W4387:X4387"/>
    <mergeCell ref="Y4387:Z4387"/>
    <mergeCell ref="AA4387:AB4387"/>
    <mergeCell ref="AC4387:AD4387"/>
    <mergeCell ref="I4388:L4388"/>
    <mergeCell ref="M4388:P4388"/>
    <mergeCell ref="Q4388:R4388"/>
    <mergeCell ref="S4388:T4388"/>
    <mergeCell ref="U4388:V4388"/>
    <mergeCell ref="W4388:X4388"/>
    <mergeCell ref="Y4388:Z4388"/>
    <mergeCell ref="AA4388:AB4388"/>
    <mergeCell ref="AC4388:AD4388"/>
    <mergeCell ref="C4393:D4393"/>
    <mergeCell ref="C4394:D4394"/>
    <mergeCell ref="C4395:D4395"/>
    <mergeCell ref="C4396:D4396"/>
    <mergeCell ref="E4393:H4393"/>
    <mergeCell ref="E4394:H4394"/>
    <mergeCell ref="E4395:H4395"/>
    <mergeCell ref="E4396:H4396"/>
    <mergeCell ref="I4389:L4389"/>
    <mergeCell ref="M4389:P4389"/>
    <mergeCell ref="Q4389:R4389"/>
    <mergeCell ref="S4389:T4389"/>
    <mergeCell ref="U4389:V4389"/>
    <mergeCell ref="W4389:X4389"/>
    <mergeCell ref="Y4389:Z4389"/>
    <mergeCell ref="AA4389:AB4389"/>
    <mergeCell ref="AC4389:AD4389"/>
    <mergeCell ref="I4390:L4390"/>
    <mergeCell ref="M4390:P4390"/>
    <mergeCell ref="Q4390:R4390"/>
    <mergeCell ref="S4390:T4390"/>
    <mergeCell ref="U4390:V4390"/>
    <mergeCell ref="W4390:X4390"/>
    <mergeCell ref="Y4390:Z4390"/>
    <mergeCell ref="AA4390:AB4390"/>
    <mergeCell ref="AC4390:AD4390"/>
    <mergeCell ref="I4391:L4391"/>
    <mergeCell ref="M4391:P4391"/>
    <mergeCell ref="Q4391:R4391"/>
    <mergeCell ref="S4391:T4391"/>
    <mergeCell ref="U4391:V4391"/>
    <mergeCell ref="W4391:X4391"/>
    <mergeCell ref="Y4391:Z4391"/>
    <mergeCell ref="AA4391:AB4391"/>
    <mergeCell ref="AC4391:AD4391"/>
    <mergeCell ref="I4392:L4392"/>
    <mergeCell ref="M4392:P4392"/>
    <mergeCell ref="Q4392:R4392"/>
    <mergeCell ref="S4392:T4392"/>
    <mergeCell ref="U4392:V4392"/>
    <mergeCell ref="C4385:D4385"/>
    <mergeCell ref="C4386:D4386"/>
    <mergeCell ref="C4387:D4387"/>
    <mergeCell ref="C4388:D4388"/>
    <mergeCell ref="E4385:H4385"/>
    <mergeCell ref="E4386:H4386"/>
    <mergeCell ref="E4387:H4387"/>
    <mergeCell ref="E4388:H4388"/>
    <mergeCell ref="I4381:L4381"/>
    <mergeCell ref="M4381:P4381"/>
    <mergeCell ref="Q4381:R4381"/>
    <mergeCell ref="S4381:T4381"/>
    <mergeCell ref="U4381:V4381"/>
    <mergeCell ref="W4381:X4381"/>
    <mergeCell ref="Y4381:Z4381"/>
    <mergeCell ref="AA4381:AB4381"/>
    <mergeCell ref="AC4381:AD4381"/>
    <mergeCell ref="I4382:L4382"/>
    <mergeCell ref="M4382:P4382"/>
    <mergeCell ref="Q4382:R4382"/>
    <mergeCell ref="S4382:T4382"/>
    <mergeCell ref="U4382:V4382"/>
    <mergeCell ref="W4382:X4382"/>
    <mergeCell ref="Y4382:Z4382"/>
    <mergeCell ref="AA4382:AB4382"/>
    <mergeCell ref="AC4382:AD4382"/>
    <mergeCell ref="I4383:L4383"/>
    <mergeCell ref="M4383:P4383"/>
    <mergeCell ref="Q4383:R4383"/>
    <mergeCell ref="S4383:T4383"/>
    <mergeCell ref="U4383:V4383"/>
    <mergeCell ref="W4383:X4383"/>
    <mergeCell ref="Y4383:Z4383"/>
    <mergeCell ref="AA4383:AB4383"/>
    <mergeCell ref="AC4383:AD4383"/>
    <mergeCell ref="I4384:L4384"/>
    <mergeCell ref="M4384:P4384"/>
    <mergeCell ref="Q4384:R4384"/>
    <mergeCell ref="S4384:T4384"/>
    <mergeCell ref="U4384:V4384"/>
    <mergeCell ref="W4384:X4384"/>
    <mergeCell ref="Y4384:Z4384"/>
    <mergeCell ref="AA4384:AB4384"/>
    <mergeCell ref="AC4384:AD4384"/>
    <mergeCell ref="C4381:D4381"/>
    <mergeCell ref="C4382:D4382"/>
    <mergeCell ref="C4383:D4383"/>
    <mergeCell ref="C4384:D4384"/>
    <mergeCell ref="E4381:H4381"/>
    <mergeCell ref="E4382:H4382"/>
    <mergeCell ref="E4383:H4383"/>
    <mergeCell ref="E4384:H4384"/>
    <mergeCell ref="I4385:L4385"/>
    <mergeCell ref="M4385:P4385"/>
    <mergeCell ref="Q4385:R4385"/>
    <mergeCell ref="S4385:T4385"/>
    <mergeCell ref="U4385:V4385"/>
    <mergeCell ref="W4385:X4385"/>
    <mergeCell ref="Y4385:Z4385"/>
    <mergeCell ref="AA4385:AB4385"/>
    <mergeCell ref="AC4385:AD4385"/>
    <mergeCell ref="I4386:L4386"/>
    <mergeCell ref="M4386:P4386"/>
    <mergeCell ref="Q4386:R4386"/>
    <mergeCell ref="S4377:T4377"/>
    <mergeCell ref="U4377:V4377"/>
    <mergeCell ref="W4377:X4377"/>
    <mergeCell ref="Y4377:Z4377"/>
    <mergeCell ref="AA4377:AB4377"/>
    <mergeCell ref="AC4377:AD4377"/>
    <mergeCell ref="I4378:L4378"/>
    <mergeCell ref="M4378:P4378"/>
    <mergeCell ref="Q4378:R4378"/>
    <mergeCell ref="S4378:T4378"/>
    <mergeCell ref="U4378:V4378"/>
    <mergeCell ref="W4378:X4378"/>
    <mergeCell ref="Y4378:Z4378"/>
    <mergeCell ref="AA4378:AB4378"/>
    <mergeCell ref="AC4378:AD4378"/>
    <mergeCell ref="I4379:L4379"/>
    <mergeCell ref="M4379:P4379"/>
    <mergeCell ref="Q4379:R4379"/>
    <mergeCell ref="S4379:T4379"/>
    <mergeCell ref="U4379:V4379"/>
    <mergeCell ref="W4379:X4379"/>
    <mergeCell ref="Y4379:Z4379"/>
    <mergeCell ref="AA4379:AB4379"/>
    <mergeCell ref="AC4379:AD4379"/>
    <mergeCell ref="I4380:L4380"/>
    <mergeCell ref="M4380:P4380"/>
    <mergeCell ref="Q4380:R4380"/>
    <mergeCell ref="S4380:T4380"/>
    <mergeCell ref="U4380:V4380"/>
    <mergeCell ref="W4380:X4380"/>
    <mergeCell ref="Y4380:Z4380"/>
    <mergeCell ref="AA4380:AB4380"/>
    <mergeCell ref="AC4380:AD4380"/>
    <mergeCell ref="I4372:L4372"/>
    <mergeCell ref="M4372:P4372"/>
    <mergeCell ref="Q4372:R4372"/>
    <mergeCell ref="S4372:T4372"/>
    <mergeCell ref="U4372:V4372"/>
    <mergeCell ref="W4372:X4372"/>
    <mergeCell ref="Y4372:Z4372"/>
    <mergeCell ref="AA4372:AB4372"/>
    <mergeCell ref="AC4372:AD4372"/>
    <mergeCell ref="C4377:D4377"/>
    <mergeCell ref="C4378:D4378"/>
    <mergeCell ref="C4379:D4379"/>
    <mergeCell ref="C4380:D4380"/>
    <mergeCell ref="E4377:H4377"/>
    <mergeCell ref="E4378:H4378"/>
    <mergeCell ref="E4379:H4379"/>
    <mergeCell ref="E4380:H4380"/>
    <mergeCell ref="I4373:L4373"/>
    <mergeCell ref="M4373:P4373"/>
    <mergeCell ref="Q4373:R4373"/>
    <mergeCell ref="S4373:T4373"/>
    <mergeCell ref="U4373:V4373"/>
    <mergeCell ref="W4373:X4373"/>
    <mergeCell ref="Y4373:Z4373"/>
    <mergeCell ref="AA4373:AB4373"/>
    <mergeCell ref="AC4373:AD4373"/>
    <mergeCell ref="I4374:L4374"/>
    <mergeCell ref="M4374:P4374"/>
    <mergeCell ref="Q4374:R4374"/>
    <mergeCell ref="S4374:T4374"/>
    <mergeCell ref="U4374:V4374"/>
    <mergeCell ref="W4374:X4374"/>
    <mergeCell ref="Y4374:Z4374"/>
    <mergeCell ref="AA4374:AB4374"/>
    <mergeCell ref="AC4374:AD4374"/>
    <mergeCell ref="I4375:L4375"/>
    <mergeCell ref="M4375:P4375"/>
    <mergeCell ref="Q4375:R4375"/>
    <mergeCell ref="S4375:T4375"/>
    <mergeCell ref="U4375:V4375"/>
    <mergeCell ref="W4375:X4375"/>
    <mergeCell ref="Y4375:Z4375"/>
    <mergeCell ref="AA4375:AB4375"/>
    <mergeCell ref="AC4375:AD4375"/>
    <mergeCell ref="I4376:L4376"/>
    <mergeCell ref="M4376:P4376"/>
    <mergeCell ref="Q4376:R4376"/>
    <mergeCell ref="S4376:T4376"/>
    <mergeCell ref="U4376:V4376"/>
    <mergeCell ref="W4376:X4376"/>
    <mergeCell ref="Y4376:Z4376"/>
    <mergeCell ref="AA4376:AB4376"/>
    <mergeCell ref="AC4376:AD4376"/>
    <mergeCell ref="C4373:D4373"/>
    <mergeCell ref="C4374:D4374"/>
    <mergeCell ref="C4375:D4375"/>
    <mergeCell ref="C4376:D4376"/>
    <mergeCell ref="E4373:H4373"/>
    <mergeCell ref="E4374:H4374"/>
    <mergeCell ref="E4375:H4375"/>
    <mergeCell ref="E4376:H4376"/>
    <mergeCell ref="I4377:L4377"/>
    <mergeCell ref="M4377:P4377"/>
    <mergeCell ref="Q4377:R4377"/>
    <mergeCell ref="W4368:X4368"/>
    <mergeCell ref="Y4368:Z4368"/>
    <mergeCell ref="AA4368:AB4368"/>
    <mergeCell ref="AC4368:AD4368"/>
    <mergeCell ref="C4365:D4365"/>
    <mergeCell ref="C4366:D4366"/>
    <mergeCell ref="C4367:D4367"/>
    <mergeCell ref="C4368:D4368"/>
    <mergeCell ref="E4365:H4365"/>
    <mergeCell ref="E4366:H4366"/>
    <mergeCell ref="E4367:H4367"/>
    <mergeCell ref="E4368:H4368"/>
    <mergeCell ref="I4369:L4369"/>
    <mergeCell ref="M4369:P4369"/>
    <mergeCell ref="Q4369:R4369"/>
    <mergeCell ref="S4369:T4369"/>
    <mergeCell ref="U4369:V4369"/>
    <mergeCell ref="W4369:X4369"/>
    <mergeCell ref="Y4369:Z4369"/>
    <mergeCell ref="AA4369:AB4369"/>
    <mergeCell ref="AC4369:AD4369"/>
    <mergeCell ref="I4370:L4370"/>
    <mergeCell ref="M4370:P4370"/>
    <mergeCell ref="Q4370:R4370"/>
    <mergeCell ref="S4370:T4370"/>
    <mergeCell ref="U4370:V4370"/>
    <mergeCell ref="W4370:X4370"/>
    <mergeCell ref="Y4370:Z4370"/>
    <mergeCell ref="AA4370:AB4370"/>
    <mergeCell ref="AC4370:AD4370"/>
    <mergeCell ref="I4371:L4371"/>
    <mergeCell ref="M4371:P4371"/>
    <mergeCell ref="Q4371:R4371"/>
    <mergeCell ref="S4371:T4371"/>
    <mergeCell ref="U4371:V4371"/>
    <mergeCell ref="W4371:X4371"/>
    <mergeCell ref="Y4371:Z4371"/>
    <mergeCell ref="AA4371:AB4371"/>
    <mergeCell ref="AC4371:AD4371"/>
    <mergeCell ref="S4362:T4362"/>
    <mergeCell ref="U4362:V4362"/>
    <mergeCell ref="W4362:X4362"/>
    <mergeCell ref="Y4362:Z4362"/>
    <mergeCell ref="AA4362:AB4362"/>
    <mergeCell ref="AC4362:AD4362"/>
    <mergeCell ref="I4363:L4363"/>
    <mergeCell ref="M4363:P4363"/>
    <mergeCell ref="Q4363:R4363"/>
    <mergeCell ref="S4363:T4363"/>
    <mergeCell ref="U4363:V4363"/>
    <mergeCell ref="W4363:X4363"/>
    <mergeCell ref="Y4363:Z4363"/>
    <mergeCell ref="AA4363:AB4363"/>
    <mergeCell ref="AC4363:AD4363"/>
    <mergeCell ref="I4364:L4364"/>
    <mergeCell ref="M4364:P4364"/>
    <mergeCell ref="Q4364:R4364"/>
    <mergeCell ref="S4364:T4364"/>
    <mergeCell ref="U4364:V4364"/>
    <mergeCell ref="W4364:X4364"/>
    <mergeCell ref="Y4364:Z4364"/>
    <mergeCell ref="AA4364:AB4364"/>
    <mergeCell ref="AC4364:AD4364"/>
    <mergeCell ref="C4369:D4369"/>
    <mergeCell ref="C4370:D4370"/>
    <mergeCell ref="C4371:D4371"/>
    <mergeCell ref="C4372:D4372"/>
    <mergeCell ref="E4369:H4369"/>
    <mergeCell ref="E4370:H4370"/>
    <mergeCell ref="E4371:H4371"/>
    <mergeCell ref="E4372:H4372"/>
    <mergeCell ref="I4365:L4365"/>
    <mergeCell ref="M4365:P4365"/>
    <mergeCell ref="Q4365:R4365"/>
    <mergeCell ref="S4365:T4365"/>
    <mergeCell ref="U4365:V4365"/>
    <mergeCell ref="W4365:X4365"/>
    <mergeCell ref="Y4365:Z4365"/>
    <mergeCell ref="AA4365:AB4365"/>
    <mergeCell ref="AC4365:AD4365"/>
    <mergeCell ref="I4366:L4366"/>
    <mergeCell ref="M4366:P4366"/>
    <mergeCell ref="Q4366:R4366"/>
    <mergeCell ref="S4366:T4366"/>
    <mergeCell ref="U4366:V4366"/>
    <mergeCell ref="W4366:X4366"/>
    <mergeCell ref="Y4366:Z4366"/>
    <mergeCell ref="AA4366:AB4366"/>
    <mergeCell ref="AC4366:AD4366"/>
    <mergeCell ref="I4367:L4367"/>
    <mergeCell ref="M4367:P4367"/>
    <mergeCell ref="Q4367:R4367"/>
    <mergeCell ref="S4367:T4367"/>
    <mergeCell ref="U4367:V4367"/>
    <mergeCell ref="W4367:X4367"/>
    <mergeCell ref="Y4367:Z4367"/>
    <mergeCell ref="AA4367:AB4367"/>
    <mergeCell ref="AC4367:AD4367"/>
    <mergeCell ref="I4368:L4368"/>
    <mergeCell ref="M4368:P4368"/>
    <mergeCell ref="Q4368:R4368"/>
    <mergeCell ref="S4368:T4368"/>
    <mergeCell ref="U4368:V4368"/>
    <mergeCell ref="C4361:D4361"/>
    <mergeCell ref="C4362:D4362"/>
    <mergeCell ref="C4363:D4363"/>
    <mergeCell ref="C4364:D4364"/>
    <mergeCell ref="E4361:H4361"/>
    <mergeCell ref="E4362:H4362"/>
    <mergeCell ref="E4363:H4363"/>
    <mergeCell ref="E4364:H4364"/>
    <mergeCell ref="I4357:L4357"/>
    <mergeCell ref="M4357:P4357"/>
    <mergeCell ref="Q4357:R4357"/>
    <mergeCell ref="S4357:T4357"/>
    <mergeCell ref="U4357:V4357"/>
    <mergeCell ref="W4357:X4357"/>
    <mergeCell ref="Y4357:Z4357"/>
    <mergeCell ref="AA4357:AB4357"/>
    <mergeCell ref="AC4357:AD4357"/>
    <mergeCell ref="I4358:L4358"/>
    <mergeCell ref="M4358:P4358"/>
    <mergeCell ref="Q4358:R4358"/>
    <mergeCell ref="S4358:T4358"/>
    <mergeCell ref="U4358:V4358"/>
    <mergeCell ref="W4358:X4358"/>
    <mergeCell ref="Y4358:Z4358"/>
    <mergeCell ref="AA4358:AB4358"/>
    <mergeCell ref="AC4358:AD4358"/>
    <mergeCell ref="I4359:L4359"/>
    <mergeCell ref="M4359:P4359"/>
    <mergeCell ref="Q4359:R4359"/>
    <mergeCell ref="S4359:T4359"/>
    <mergeCell ref="U4359:V4359"/>
    <mergeCell ref="W4359:X4359"/>
    <mergeCell ref="Y4359:Z4359"/>
    <mergeCell ref="AA4359:AB4359"/>
    <mergeCell ref="AC4359:AD4359"/>
    <mergeCell ref="I4360:L4360"/>
    <mergeCell ref="M4360:P4360"/>
    <mergeCell ref="Q4360:R4360"/>
    <mergeCell ref="S4360:T4360"/>
    <mergeCell ref="U4360:V4360"/>
    <mergeCell ref="W4360:X4360"/>
    <mergeCell ref="Y4360:Z4360"/>
    <mergeCell ref="AA4360:AB4360"/>
    <mergeCell ref="AC4360:AD4360"/>
    <mergeCell ref="C4357:D4357"/>
    <mergeCell ref="C4358:D4358"/>
    <mergeCell ref="C4359:D4359"/>
    <mergeCell ref="C4360:D4360"/>
    <mergeCell ref="E4357:H4357"/>
    <mergeCell ref="E4358:H4358"/>
    <mergeCell ref="E4359:H4359"/>
    <mergeCell ref="E4360:H4360"/>
    <mergeCell ref="I4361:L4361"/>
    <mergeCell ref="M4361:P4361"/>
    <mergeCell ref="Q4361:R4361"/>
    <mergeCell ref="S4361:T4361"/>
    <mergeCell ref="U4361:V4361"/>
    <mergeCell ref="W4361:X4361"/>
    <mergeCell ref="Y4361:Z4361"/>
    <mergeCell ref="AA4361:AB4361"/>
    <mergeCell ref="AC4361:AD4361"/>
    <mergeCell ref="I4362:L4362"/>
    <mergeCell ref="M4362:P4362"/>
    <mergeCell ref="Q4362:R4362"/>
    <mergeCell ref="S4353:T4353"/>
    <mergeCell ref="U4353:V4353"/>
    <mergeCell ref="W4353:X4353"/>
    <mergeCell ref="Y4353:Z4353"/>
    <mergeCell ref="AA4353:AB4353"/>
    <mergeCell ref="AC4353:AD4353"/>
    <mergeCell ref="I4354:L4354"/>
    <mergeCell ref="M4354:P4354"/>
    <mergeCell ref="Q4354:R4354"/>
    <mergeCell ref="S4354:T4354"/>
    <mergeCell ref="U4354:V4354"/>
    <mergeCell ref="W4354:X4354"/>
    <mergeCell ref="Y4354:Z4354"/>
    <mergeCell ref="AA4354:AB4354"/>
    <mergeCell ref="AC4354:AD4354"/>
    <mergeCell ref="I4355:L4355"/>
    <mergeCell ref="M4355:P4355"/>
    <mergeCell ref="Q4355:R4355"/>
    <mergeCell ref="S4355:T4355"/>
    <mergeCell ref="U4355:V4355"/>
    <mergeCell ref="W4355:X4355"/>
    <mergeCell ref="Y4355:Z4355"/>
    <mergeCell ref="AA4355:AB4355"/>
    <mergeCell ref="AC4355:AD4355"/>
    <mergeCell ref="I4356:L4356"/>
    <mergeCell ref="M4356:P4356"/>
    <mergeCell ref="Q4356:R4356"/>
    <mergeCell ref="S4356:T4356"/>
    <mergeCell ref="U4356:V4356"/>
    <mergeCell ref="W4356:X4356"/>
    <mergeCell ref="Y4356:Z4356"/>
    <mergeCell ref="AA4356:AB4356"/>
    <mergeCell ref="AC4356:AD4356"/>
    <mergeCell ref="I4348:L4348"/>
    <mergeCell ref="M4348:P4348"/>
    <mergeCell ref="Q4348:R4348"/>
    <mergeCell ref="S4348:T4348"/>
    <mergeCell ref="U4348:V4348"/>
    <mergeCell ref="W4348:X4348"/>
    <mergeCell ref="Y4348:Z4348"/>
    <mergeCell ref="AA4348:AB4348"/>
    <mergeCell ref="AC4348:AD4348"/>
    <mergeCell ref="C4353:D4353"/>
    <mergeCell ref="C4354:D4354"/>
    <mergeCell ref="C4355:D4355"/>
    <mergeCell ref="C4356:D4356"/>
    <mergeCell ref="E4353:H4353"/>
    <mergeCell ref="E4354:H4354"/>
    <mergeCell ref="E4355:H4355"/>
    <mergeCell ref="E4356:H4356"/>
    <mergeCell ref="I4349:L4349"/>
    <mergeCell ref="M4349:P4349"/>
    <mergeCell ref="Q4349:R4349"/>
    <mergeCell ref="S4349:T4349"/>
    <mergeCell ref="U4349:V4349"/>
    <mergeCell ref="W4349:X4349"/>
    <mergeCell ref="Y4349:Z4349"/>
    <mergeCell ref="AA4349:AB4349"/>
    <mergeCell ref="AC4349:AD4349"/>
    <mergeCell ref="I4350:L4350"/>
    <mergeCell ref="M4350:P4350"/>
    <mergeCell ref="Q4350:R4350"/>
    <mergeCell ref="S4350:T4350"/>
    <mergeCell ref="U4350:V4350"/>
    <mergeCell ref="W4350:X4350"/>
    <mergeCell ref="Y4350:Z4350"/>
    <mergeCell ref="AA4350:AB4350"/>
    <mergeCell ref="AC4350:AD4350"/>
    <mergeCell ref="I4351:L4351"/>
    <mergeCell ref="M4351:P4351"/>
    <mergeCell ref="Q4351:R4351"/>
    <mergeCell ref="S4351:T4351"/>
    <mergeCell ref="U4351:V4351"/>
    <mergeCell ref="W4351:X4351"/>
    <mergeCell ref="Y4351:Z4351"/>
    <mergeCell ref="AA4351:AB4351"/>
    <mergeCell ref="AC4351:AD4351"/>
    <mergeCell ref="I4352:L4352"/>
    <mergeCell ref="M4352:P4352"/>
    <mergeCell ref="Q4352:R4352"/>
    <mergeCell ref="S4352:T4352"/>
    <mergeCell ref="U4352:V4352"/>
    <mergeCell ref="W4352:X4352"/>
    <mergeCell ref="Y4352:Z4352"/>
    <mergeCell ref="AA4352:AB4352"/>
    <mergeCell ref="AC4352:AD4352"/>
    <mergeCell ref="C4349:D4349"/>
    <mergeCell ref="C4350:D4350"/>
    <mergeCell ref="C4351:D4351"/>
    <mergeCell ref="C4352:D4352"/>
    <mergeCell ref="E4349:H4349"/>
    <mergeCell ref="E4350:H4350"/>
    <mergeCell ref="E4351:H4351"/>
    <mergeCell ref="E4352:H4352"/>
    <mergeCell ref="I4353:L4353"/>
    <mergeCell ref="M4353:P4353"/>
    <mergeCell ref="Q4353:R4353"/>
    <mergeCell ref="W4344:X4344"/>
    <mergeCell ref="Y4344:Z4344"/>
    <mergeCell ref="AA4344:AB4344"/>
    <mergeCell ref="AC4344:AD4344"/>
    <mergeCell ref="C4341:D4341"/>
    <mergeCell ref="C4342:D4342"/>
    <mergeCell ref="C4343:D4343"/>
    <mergeCell ref="C4344:D4344"/>
    <mergeCell ref="E4341:H4341"/>
    <mergeCell ref="E4342:H4342"/>
    <mergeCell ref="E4343:H4343"/>
    <mergeCell ref="E4344:H4344"/>
    <mergeCell ref="I4345:L4345"/>
    <mergeCell ref="M4345:P4345"/>
    <mergeCell ref="Q4345:R4345"/>
    <mergeCell ref="S4345:T4345"/>
    <mergeCell ref="U4345:V4345"/>
    <mergeCell ref="W4345:X4345"/>
    <mergeCell ref="Y4345:Z4345"/>
    <mergeCell ref="AA4345:AB4345"/>
    <mergeCell ref="AC4345:AD4345"/>
    <mergeCell ref="I4346:L4346"/>
    <mergeCell ref="M4346:P4346"/>
    <mergeCell ref="Q4346:R4346"/>
    <mergeCell ref="S4346:T4346"/>
    <mergeCell ref="U4346:V4346"/>
    <mergeCell ref="W4346:X4346"/>
    <mergeCell ref="Y4346:Z4346"/>
    <mergeCell ref="AA4346:AB4346"/>
    <mergeCell ref="AC4346:AD4346"/>
    <mergeCell ref="I4347:L4347"/>
    <mergeCell ref="M4347:P4347"/>
    <mergeCell ref="Q4347:R4347"/>
    <mergeCell ref="S4347:T4347"/>
    <mergeCell ref="U4347:V4347"/>
    <mergeCell ref="W4347:X4347"/>
    <mergeCell ref="Y4347:Z4347"/>
    <mergeCell ref="AA4347:AB4347"/>
    <mergeCell ref="AC4347:AD4347"/>
    <mergeCell ref="S4338:T4338"/>
    <mergeCell ref="U4338:V4338"/>
    <mergeCell ref="W4338:X4338"/>
    <mergeCell ref="Y4338:Z4338"/>
    <mergeCell ref="AA4338:AB4338"/>
    <mergeCell ref="AC4338:AD4338"/>
    <mergeCell ref="I4339:L4339"/>
    <mergeCell ref="M4339:P4339"/>
    <mergeCell ref="Q4339:R4339"/>
    <mergeCell ref="S4339:T4339"/>
    <mergeCell ref="U4339:V4339"/>
    <mergeCell ref="W4339:X4339"/>
    <mergeCell ref="Y4339:Z4339"/>
    <mergeCell ref="AA4339:AB4339"/>
    <mergeCell ref="AC4339:AD4339"/>
    <mergeCell ref="I4340:L4340"/>
    <mergeCell ref="M4340:P4340"/>
    <mergeCell ref="Q4340:R4340"/>
    <mergeCell ref="S4340:T4340"/>
    <mergeCell ref="U4340:V4340"/>
    <mergeCell ref="W4340:X4340"/>
    <mergeCell ref="Y4340:Z4340"/>
    <mergeCell ref="AA4340:AB4340"/>
    <mergeCell ref="AC4340:AD4340"/>
    <mergeCell ref="C4345:D4345"/>
    <mergeCell ref="C4346:D4346"/>
    <mergeCell ref="C4347:D4347"/>
    <mergeCell ref="C4348:D4348"/>
    <mergeCell ref="E4345:H4345"/>
    <mergeCell ref="E4346:H4346"/>
    <mergeCell ref="E4347:H4347"/>
    <mergeCell ref="E4348:H4348"/>
    <mergeCell ref="I4341:L4341"/>
    <mergeCell ref="M4341:P4341"/>
    <mergeCell ref="Q4341:R4341"/>
    <mergeCell ref="S4341:T4341"/>
    <mergeCell ref="U4341:V4341"/>
    <mergeCell ref="W4341:X4341"/>
    <mergeCell ref="Y4341:Z4341"/>
    <mergeCell ref="AA4341:AB4341"/>
    <mergeCell ref="AC4341:AD4341"/>
    <mergeCell ref="I4342:L4342"/>
    <mergeCell ref="M4342:P4342"/>
    <mergeCell ref="Q4342:R4342"/>
    <mergeCell ref="S4342:T4342"/>
    <mergeCell ref="U4342:V4342"/>
    <mergeCell ref="W4342:X4342"/>
    <mergeCell ref="Y4342:Z4342"/>
    <mergeCell ref="AA4342:AB4342"/>
    <mergeCell ref="AC4342:AD4342"/>
    <mergeCell ref="I4343:L4343"/>
    <mergeCell ref="M4343:P4343"/>
    <mergeCell ref="Q4343:R4343"/>
    <mergeCell ref="S4343:T4343"/>
    <mergeCell ref="U4343:V4343"/>
    <mergeCell ref="W4343:X4343"/>
    <mergeCell ref="Y4343:Z4343"/>
    <mergeCell ref="AA4343:AB4343"/>
    <mergeCell ref="AC4343:AD4343"/>
    <mergeCell ref="I4344:L4344"/>
    <mergeCell ref="M4344:P4344"/>
    <mergeCell ref="Q4344:R4344"/>
    <mergeCell ref="S4344:T4344"/>
    <mergeCell ref="U4344:V4344"/>
    <mergeCell ref="C4337:D4337"/>
    <mergeCell ref="C4338:D4338"/>
    <mergeCell ref="C4339:D4339"/>
    <mergeCell ref="C4340:D4340"/>
    <mergeCell ref="E4337:H4337"/>
    <mergeCell ref="E4338:H4338"/>
    <mergeCell ref="E4339:H4339"/>
    <mergeCell ref="E4340:H4340"/>
    <mergeCell ref="I4333:L4333"/>
    <mergeCell ref="M4333:P4333"/>
    <mergeCell ref="Q4333:R4333"/>
    <mergeCell ref="S4333:T4333"/>
    <mergeCell ref="U4333:V4333"/>
    <mergeCell ref="W4333:X4333"/>
    <mergeCell ref="Y4333:Z4333"/>
    <mergeCell ref="AA4333:AB4333"/>
    <mergeCell ref="AC4333:AD4333"/>
    <mergeCell ref="I4334:L4334"/>
    <mergeCell ref="M4334:P4334"/>
    <mergeCell ref="Q4334:R4334"/>
    <mergeCell ref="S4334:T4334"/>
    <mergeCell ref="U4334:V4334"/>
    <mergeCell ref="W4334:X4334"/>
    <mergeCell ref="Y4334:Z4334"/>
    <mergeCell ref="AA4334:AB4334"/>
    <mergeCell ref="AC4334:AD4334"/>
    <mergeCell ref="I4335:L4335"/>
    <mergeCell ref="M4335:P4335"/>
    <mergeCell ref="Q4335:R4335"/>
    <mergeCell ref="S4335:T4335"/>
    <mergeCell ref="U4335:V4335"/>
    <mergeCell ref="W4335:X4335"/>
    <mergeCell ref="Y4335:Z4335"/>
    <mergeCell ref="AA4335:AB4335"/>
    <mergeCell ref="AC4335:AD4335"/>
    <mergeCell ref="I4336:L4336"/>
    <mergeCell ref="M4336:P4336"/>
    <mergeCell ref="Q4336:R4336"/>
    <mergeCell ref="S4336:T4336"/>
    <mergeCell ref="U4336:V4336"/>
    <mergeCell ref="W4336:X4336"/>
    <mergeCell ref="Y4336:Z4336"/>
    <mergeCell ref="AA4336:AB4336"/>
    <mergeCell ref="AC4336:AD4336"/>
    <mergeCell ref="C4333:D4333"/>
    <mergeCell ref="C4334:D4334"/>
    <mergeCell ref="C4335:D4335"/>
    <mergeCell ref="C4336:D4336"/>
    <mergeCell ref="E4333:H4333"/>
    <mergeCell ref="E4334:H4334"/>
    <mergeCell ref="E4335:H4335"/>
    <mergeCell ref="E4336:H4336"/>
    <mergeCell ref="I4337:L4337"/>
    <mergeCell ref="M4337:P4337"/>
    <mergeCell ref="Q4337:R4337"/>
    <mergeCell ref="S4337:T4337"/>
    <mergeCell ref="U4337:V4337"/>
    <mergeCell ref="W4337:X4337"/>
    <mergeCell ref="Y4337:Z4337"/>
    <mergeCell ref="AA4337:AB4337"/>
    <mergeCell ref="AC4337:AD4337"/>
    <mergeCell ref="I4338:L4338"/>
    <mergeCell ref="M4338:P4338"/>
    <mergeCell ref="Q4338:R4338"/>
    <mergeCell ref="S4329:T4329"/>
    <mergeCell ref="U4329:V4329"/>
    <mergeCell ref="W4329:X4329"/>
    <mergeCell ref="Y4329:Z4329"/>
    <mergeCell ref="AA4329:AB4329"/>
    <mergeCell ref="AC4329:AD4329"/>
    <mergeCell ref="I4330:L4330"/>
    <mergeCell ref="M4330:P4330"/>
    <mergeCell ref="Q4330:R4330"/>
    <mergeCell ref="S4330:T4330"/>
    <mergeCell ref="U4330:V4330"/>
    <mergeCell ref="W4330:X4330"/>
    <mergeCell ref="Y4330:Z4330"/>
    <mergeCell ref="AA4330:AB4330"/>
    <mergeCell ref="AC4330:AD4330"/>
    <mergeCell ref="I4331:L4331"/>
    <mergeCell ref="M4331:P4331"/>
    <mergeCell ref="Q4331:R4331"/>
    <mergeCell ref="S4331:T4331"/>
    <mergeCell ref="U4331:V4331"/>
    <mergeCell ref="W4331:X4331"/>
    <mergeCell ref="Y4331:Z4331"/>
    <mergeCell ref="AA4331:AB4331"/>
    <mergeCell ref="AC4331:AD4331"/>
    <mergeCell ref="I4332:L4332"/>
    <mergeCell ref="M4332:P4332"/>
    <mergeCell ref="Q4332:R4332"/>
    <mergeCell ref="S4332:T4332"/>
    <mergeCell ref="U4332:V4332"/>
    <mergeCell ref="W4332:X4332"/>
    <mergeCell ref="Y4332:Z4332"/>
    <mergeCell ref="AA4332:AB4332"/>
    <mergeCell ref="AC4332:AD4332"/>
    <mergeCell ref="I4324:L4324"/>
    <mergeCell ref="M4324:P4324"/>
    <mergeCell ref="Q4324:R4324"/>
    <mergeCell ref="S4324:T4324"/>
    <mergeCell ref="U4324:V4324"/>
    <mergeCell ref="W4324:X4324"/>
    <mergeCell ref="Y4324:Z4324"/>
    <mergeCell ref="AA4324:AB4324"/>
    <mergeCell ref="AC4324:AD4324"/>
    <mergeCell ref="C4329:D4329"/>
    <mergeCell ref="C4330:D4330"/>
    <mergeCell ref="C4331:D4331"/>
    <mergeCell ref="C4332:D4332"/>
    <mergeCell ref="E4329:H4329"/>
    <mergeCell ref="E4330:H4330"/>
    <mergeCell ref="E4331:H4331"/>
    <mergeCell ref="E4332:H4332"/>
    <mergeCell ref="I4325:L4325"/>
    <mergeCell ref="M4325:P4325"/>
    <mergeCell ref="Q4325:R4325"/>
    <mergeCell ref="S4325:T4325"/>
    <mergeCell ref="U4325:V4325"/>
    <mergeCell ref="W4325:X4325"/>
    <mergeCell ref="Y4325:Z4325"/>
    <mergeCell ref="AA4325:AB4325"/>
    <mergeCell ref="AC4325:AD4325"/>
    <mergeCell ref="I4326:L4326"/>
    <mergeCell ref="M4326:P4326"/>
    <mergeCell ref="Q4326:R4326"/>
    <mergeCell ref="S4326:T4326"/>
    <mergeCell ref="U4326:V4326"/>
    <mergeCell ref="W4326:X4326"/>
    <mergeCell ref="Y4326:Z4326"/>
    <mergeCell ref="AA4326:AB4326"/>
    <mergeCell ref="AC4326:AD4326"/>
    <mergeCell ref="I4327:L4327"/>
    <mergeCell ref="M4327:P4327"/>
    <mergeCell ref="Q4327:R4327"/>
    <mergeCell ref="S4327:T4327"/>
    <mergeCell ref="U4327:V4327"/>
    <mergeCell ref="W4327:X4327"/>
    <mergeCell ref="Y4327:Z4327"/>
    <mergeCell ref="AA4327:AB4327"/>
    <mergeCell ref="AC4327:AD4327"/>
    <mergeCell ref="I4328:L4328"/>
    <mergeCell ref="M4328:P4328"/>
    <mergeCell ref="Q4328:R4328"/>
    <mergeCell ref="S4328:T4328"/>
    <mergeCell ref="U4328:V4328"/>
    <mergeCell ref="W4328:X4328"/>
    <mergeCell ref="Y4328:Z4328"/>
    <mergeCell ref="AA4328:AB4328"/>
    <mergeCell ref="AC4328:AD4328"/>
    <mergeCell ref="C4325:D4325"/>
    <mergeCell ref="C4326:D4326"/>
    <mergeCell ref="C4327:D4327"/>
    <mergeCell ref="C4328:D4328"/>
    <mergeCell ref="E4325:H4325"/>
    <mergeCell ref="E4326:H4326"/>
    <mergeCell ref="E4327:H4327"/>
    <mergeCell ref="E4328:H4328"/>
    <mergeCell ref="I4329:L4329"/>
    <mergeCell ref="M4329:P4329"/>
    <mergeCell ref="Q4329:R4329"/>
    <mergeCell ref="W4320:X4320"/>
    <mergeCell ref="Y4320:Z4320"/>
    <mergeCell ref="AA4320:AB4320"/>
    <mergeCell ref="AC4320:AD4320"/>
    <mergeCell ref="C4317:D4317"/>
    <mergeCell ref="C4318:D4318"/>
    <mergeCell ref="C4319:D4319"/>
    <mergeCell ref="C4320:D4320"/>
    <mergeCell ref="E4317:H4317"/>
    <mergeCell ref="E4318:H4318"/>
    <mergeCell ref="E4319:H4319"/>
    <mergeCell ref="E4320:H4320"/>
    <mergeCell ref="I4321:L4321"/>
    <mergeCell ref="M4321:P4321"/>
    <mergeCell ref="Q4321:R4321"/>
    <mergeCell ref="S4321:T4321"/>
    <mergeCell ref="U4321:V4321"/>
    <mergeCell ref="W4321:X4321"/>
    <mergeCell ref="Y4321:Z4321"/>
    <mergeCell ref="AA4321:AB4321"/>
    <mergeCell ref="AC4321:AD4321"/>
    <mergeCell ref="I4322:L4322"/>
    <mergeCell ref="M4322:P4322"/>
    <mergeCell ref="Q4322:R4322"/>
    <mergeCell ref="S4322:T4322"/>
    <mergeCell ref="U4322:V4322"/>
    <mergeCell ref="W4322:X4322"/>
    <mergeCell ref="Y4322:Z4322"/>
    <mergeCell ref="AA4322:AB4322"/>
    <mergeCell ref="AC4322:AD4322"/>
    <mergeCell ref="I4323:L4323"/>
    <mergeCell ref="M4323:P4323"/>
    <mergeCell ref="Q4323:R4323"/>
    <mergeCell ref="S4323:T4323"/>
    <mergeCell ref="U4323:V4323"/>
    <mergeCell ref="W4323:X4323"/>
    <mergeCell ref="Y4323:Z4323"/>
    <mergeCell ref="AA4323:AB4323"/>
    <mergeCell ref="AC4323:AD4323"/>
    <mergeCell ref="S4314:T4314"/>
    <mergeCell ref="U4314:V4314"/>
    <mergeCell ref="W4314:X4314"/>
    <mergeCell ref="Y4314:Z4314"/>
    <mergeCell ref="AA4314:AB4314"/>
    <mergeCell ref="AC4314:AD4314"/>
    <mergeCell ref="I4315:L4315"/>
    <mergeCell ref="M4315:P4315"/>
    <mergeCell ref="Q4315:R4315"/>
    <mergeCell ref="S4315:T4315"/>
    <mergeCell ref="U4315:V4315"/>
    <mergeCell ref="W4315:X4315"/>
    <mergeCell ref="Y4315:Z4315"/>
    <mergeCell ref="AA4315:AB4315"/>
    <mergeCell ref="AC4315:AD4315"/>
    <mergeCell ref="I4316:L4316"/>
    <mergeCell ref="M4316:P4316"/>
    <mergeCell ref="Q4316:R4316"/>
    <mergeCell ref="S4316:T4316"/>
    <mergeCell ref="U4316:V4316"/>
    <mergeCell ref="W4316:X4316"/>
    <mergeCell ref="Y4316:Z4316"/>
    <mergeCell ref="AA4316:AB4316"/>
    <mergeCell ref="AC4316:AD4316"/>
    <mergeCell ref="C4321:D4321"/>
    <mergeCell ref="C4322:D4322"/>
    <mergeCell ref="C4323:D4323"/>
    <mergeCell ref="C4324:D4324"/>
    <mergeCell ref="E4321:H4321"/>
    <mergeCell ref="E4322:H4322"/>
    <mergeCell ref="E4323:H4323"/>
    <mergeCell ref="E4324:H4324"/>
    <mergeCell ref="I4317:L4317"/>
    <mergeCell ref="M4317:P4317"/>
    <mergeCell ref="Q4317:R4317"/>
    <mergeCell ref="S4317:T4317"/>
    <mergeCell ref="U4317:V4317"/>
    <mergeCell ref="W4317:X4317"/>
    <mergeCell ref="Y4317:Z4317"/>
    <mergeCell ref="AA4317:AB4317"/>
    <mergeCell ref="AC4317:AD4317"/>
    <mergeCell ref="I4318:L4318"/>
    <mergeCell ref="M4318:P4318"/>
    <mergeCell ref="Q4318:R4318"/>
    <mergeCell ref="S4318:T4318"/>
    <mergeCell ref="U4318:V4318"/>
    <mergeCell ref="W4318:X4318"/>
    <mergeCell ref="Y4318:Z4318"/>
    <mergeCell ref="AA4318:AB4318"/>
    <mergeCell ref="AC4318:AD4318"/>
    <mergeCell ref="I4319:L4319"/>
    <mergeCell ref="M4319:P4319"/>
    <mergeCell ref="Q4319:R4319"/>
    <mergeCell ref="S4319:T4319"/>
    <mergeCell ref="U4319:V4319"/>
    <mergeCell ref="W4319:X4319"/>
    <mergeCell ref="Y4319:Z4319"/>
    <mergeCell ref="AA4319:AB4319"/>
    <mergeCell ref="AC4319:AD4319"/>
    <mergeCell ref="I4320:L4320"/>
    <mergeCell ref="M4320:P4320"/>
    <mergeCell ref="Q4320:R4320"/>
    <mergeCell ref="S4320:T4320"/>
    <mergeCell ref="U4320:V4320"/>
    <mergeCell ref="C4313:D4313"/>
    <mergeCell ref="C4314:D4314"/>
    <mergeCell ref="C4315:D4315"/>
    <mergeCell ref="C4316:D4316"/>
    <mergeCell ref="E4313:H4313"/>
    <mergeCell ref="E4314:H4314"/>
    <mergeCell ref="E4315:H4315"/>
    <mergeCell ref="E4316:H4316"/>
    <mergeCell ref="I4309:L4309"/>
    <mergeCell ref="M4309:P4309"/>
    <mergeCell ref="Q4309:R4309"/>
    <mergeCell ref="S4309:T4309"/>
    <mergeCell ref="U4309:V4309"/>
    <mergeCell ref="W4309:X4309"/>
    <mergeCell ref="Y4309:Z4309"/>
    <mergeCell ref="AA4309:AB4309"/>
    <mergeCell ref="AC4309:AD4309"/>
    <mergeCell ref="I4310:L4310"/>
    <mergeCell ref="M4310:P4310"/>
    <mergeCell ref="Q4310:R4310"/>
    <mergeCell ref="S4310:T4310"/>
    <mergeCell ref="U4310:V4310"/>
    <mergeCell ref="W4310:X4310"/>
    <mergeCell ref="Y4310:Z4310"/>
    <mergeCell ref="AA4310:AB4310"/>
    <mergeCell ref="AC4310:AD4310"/>
    <mergeCell ref="I4311:L4311"/>
    <mergeCell ref="M4311:P4311"/>
    <mergeCell ref="Q4311:R4311"/>
    <mergeCell ref="S4311:T4311"/>
    <mergeCell ref="U4311:V4311"/>
    <mergeCell ref="W4311:X4311"/>
    <mergeCell ref="Y4311:Z4311"/>
    <mergeCell ref="AA4311:AB4311"/>
    <mergeCell ref="AC4311:AD4311"/>
    <mergeCell ref="I4312:L4312"/>
    <mergeCell ref="M4312:P4312"/>
    <mergeCell ref="Q4312:R4312"/>
    <mergeCell ref="S4312:T4312"/>
    <mergeCell ref="U4312:V4312"/>
    <mergeCell ref="W4312:X4312"/>
    <mergeCell ref="Y4312:Z4312"/>
    <mergeCell ref="AA4312:AB4312"/>
    <mergeCell ref="AC4312:AD4312"/>
    <mergeCell ref="C4309:D4309"/>
    <mergeCell ref="C4310:D4310"/>
    <mergeCell ref="C4311:D4311"/>
    <mergeCell ref="C4312:D4312"/>
    <mergeCell ref="E4309:H4309"/>
    <mergeCell ref="E4310:H4310"/>
    <mergeCell ref="E4311:H4311"/>
    <mergeCell ref="E4312:H4312"/>
    <mergeCell ref="I4313:L4313"/>
    <mergeCell ref="M4313:P4313"/>
    <mergeCell ref="Q4313:R4313"/>
    <mergeCell ref="S4313:T4313"/>
    <mergeCell ref="U4313:V4313"/>
    <mergeCell ref="W4313:X4313"/>
    <mergeCell ref="Y4313:Z4313"/>
    <mergeCell ref="AA4313:AB4313"/>
    <mergeCell ref="AC4313:AD4313"/>
    <mergeCell ref="I4314:L4314"/>
    <mergeCell ref="M4314:P4314"/>
    <mergeCell ref="Q4314:R4314"/>
    <mergeCell ref="S4305:T4305"/>
    <mergeCell ref="U4305:V4305"/>
    <mergeCell ref="W4305:X4305"/>
    <mergeCell ref="Y4305:Z4305"/>
    <mergeCell ref="AA4305:AB4305"/>
    <mergeCell ref="AC4305:AD4305"/>
    <mergeCell ref="I4306:L4306"/>
    <mergeCell ref="M4306:P4306"/>
    <mergeCell ref="Q4306:R4306"/>
    <mergeCell ref="S4306:T4306"/>
    <mergeCell ref="U4306:V4306"/>
    <mergeCell ref="W4306:X4306"/>
    <mergeCell ref="Y4306:Z4306"/>
    <mergeCell ref="AA4306:AB4306"/>
    <mergeCell ref="AC4306:AD4306"/>
    <mergeCell ref="I4307:L4307"/>
    <mergeCell ref="M4307:P4307"/>
    <mergeCell ref="Q4307:R4307"/>
    <mergeCell ref="S4307:T4307"/>
    <mergeCell ref="U4307:V4307"/>
    <mergeCell ref="W4307:X4307"/>
    <mergeCell ref="Y4307:Z4307"/>
    <mergeCell ref="AA4307:AB4307"/>
    <mergeCell ref="AC4307:AD4307"/>
    <mergeCell ref="I4308:L4308"/>
    <mergeCell ref="M4308:P4308"/>
    <mergeCell ref="Q4308:R4308"/>
    <mergeCell ref="S4308:T4308"/>
    <mergeCell ref="U4308:V4308"/>
    <mergeCell ref="W4308:X4308"/>
    <mergeCell ref="Y4308:Z4308"/>
    <mergeCell ref="AA4308:AB4308"/>
    <mergeCell ref="AC4308:AD4308"/>
    <mergeCell ref="I4300:L4300"/>
    <mergeCell ref="M4300:P4300"/>
    <mergeCell ref="Q4300:R4300"/>
    <mergeCell ref="S4300:T4300"/>
    <mergeCell ref="U4300:V4300"/>
    <mergeCell ref="W4300:X4300"/>
    <mergeCell ref="Y4300:Z4300"/>
    <mergeCell ref="AA4300:AB4300"/>
    <mergeCell ref="AC4300:AD4300"/>
    <mergeCell ref="C4305:D4305"/>
    <mergeCell ref="C4306:D4306"/>
    <mergeCell ref="C4307:D4307"/>
    <mergeCell ref="C4308:D4308"/>
    <mergeCell ref="E4305:H4305"/>
    <mergeCell ref="E4306:H4306"/>
    <mergeCell ref="E4307:H4307"/>
    <mergeCell ref="E4308:H4308"/>
    <mergeCell ref="I4301:L4301"/>
    <mergeCell ref="M4301:P4301"/>
    <mergeCell ref="Q4301:R4301"/>
    <mergeCell ref="S4301:T4301"/>
    <mergeCell ref="U4301:V4301"/>
    <mergeCell ref="W4301:X4301"/>
    <mergeCell ref="Y4301:Z4301"/>
    <mergeCell ref="AA4301:AB4301"/>
    <mergeCell ref="AC4301:AD4301"/>
    <mergeCell ref="I4302:L4302"/>
    <mergeCell ref="M4302:P4302"/>
    <mergeCell ref="Q4302:R4302"/>
    <mergeCell ref="S4302:T4302"/>
    <mergeCell ref="U4302:V4302"/>
    <mergeCell ref="W4302:X4302"/>
    <mergeCell ref="Y4302:Z4302"/>
    <mergeCell ref="AA4302:AB4302"/>
    <mergeCell ref="AC4302:AD4302"/>
    <mergeCell ref="I4303:L4303"/>
    <mergeCell ref="M4303:P4303"/>
    <mergeCell ref="Q4303:R4303"/>
    <mergeCell ref="S4303:T4303"/>
    <mergeCell ref="U4303:V4303"/>
    <mergeCell ref="W4303:X4303"/>
    <mergeCell ref="Y4303:Z4303"/>
    <mergeCell ref="AA4303:AB4303"/>
    <mergeCell ref="AC4303:AD4303"/>
    <mergeCell ref="I4304:L4304"/>
    <mergeCell ref="M4304:P4304"/>
    <mergeCell ref="Q4304:R4304"/>
    <mergeCell ref="S4304:T4304"/>
    <mergeCell ref="U4304:V4304"/>
    <mergeCell ref="W4304:X4304"/>
    <mergeCell ref="Y4304:Z4304"/>
    <mergeCell ref="AA4304:AB4304"/>
    <mergeCell ref="AC4304:AD4304"/>
    <mergeCell ref="C4301:D4301"/>
    <mergeCell ref="C4302:D4302"/>
    <mergeCell ref="C4303:D4303"/>
    <mergeCell ref="C4304:D4304"/>
    <mergeCell ref="E4301:H4301"/>
    <mergeCell ref="E4302:H4302"/>
    <mergeCell ref="E4303:H4303"/>
    <mergeCell ref="E4304:H4304"/>
    <mergeCell ref="I4305:L4305"/>
    <mergeCell ref="M4305:P4305"/>
    <mergeCell ref="Q4305:R4305"/>
    <mergeCell ref="W4296:X4296"/>
    <mergeCell ref="Y4296:Z4296"/>
    <mergeCell ref="AA4296:AB4296"/>
    <mergeCell ref="AC4296:AD4296"/>
    <mergeCell ref="C4293:D4293"/>
    <mergeCell ref="C4294:D4294"/>
    <mergeCell ref="C4295:D4295"/>
    <mergeCell ref="C4296:D4296"/>
    <mergeCell ref="E4293:H4293"/>
    <mergeCell ref="E4294:H4294"/>
    <mergeCell ref="E4295:H4295"/>
    <mergeCell ref="E4296:H4296"/>
    <mergeCell ref="I4297:L4297"/>
    <mergeCell ref="M4297:P4297"/>
    <mergeCell ref="Q4297:R4297"/>
    <mergeCell ref="S4297:T4297"/>
    <mergeCell ref="U4297:V4297"/>
    <mergeCell ref="W4297:X4297"/>
    <mergeCell ref="Y4297:Z4297"/>
    <mergeCell ref="AA4297:AB4297"/>
    <mergeCell ref="AC4297:AD4297"/>
    <mergeCell ref="I4298:L4298"/>
    <mergeCell ref="M4298:P4298"/>
    <mergeCell ref="Q4298:R4298"/>
    <mergeCell ref="S4298:T4298"/>
    <mergeCell ref="U4298:V4298"/>
    <mergeCell ref="W4298:X4298"/>
    <mergeCell ref="Y4298:Z4298"/>
    <mergeCell ref="AA4298:AB4298"/>
    <mergeCell ref="AC4298:AD4298"/>
    <mergeCell ref="I4299:L4299"/>
    <mergeCell ref="M4299:P4299"/>
    <mergeCell ref="Q4299:R4299"/>
    <mergeCell ref="S4299:T4299"/>
    <mergeCell ref="U4299:V4299"/>
    <mergeCell ref="W4299:X4299"/>
    <mergeCell ref="Y4299:Z4299"/>
    <mergeCell ref="AA4299:AB4299"/>
    <mergeCell ref="AC4299:AD4299"/>
    <mergeCell ref="S4290:T4290"/>
    <mergeCell ref="U4290:V4290"/>
    <mergeCell ref="W4290:X4290"/>
    <mergeCell ref="Y4290:Z4290"/>
    <mergeCell ref="AA4290:AB4290"/>
    <mergeCell ref="AC4290:AD4290"/>
    <mergeCell ref="I4291:L4291"/>
    <mergeCell ref="M4291:P4291"/>
    <mergeCell ref="Q4291:R4291"/>
    <mergeCell ref="S4291:T4291"/>
    <mergeCell ref="U4291:V4291"/>
    <mergeCell ref="W4291:X4291"/>
    <mergeCell ref="Y4291:Z4291"/>
    <mergeCell ref="AA4291:AB4291"/>
    <mergeCell ref="AC4291:AD4291"/>
    <mergeCell ref="I4292:L4292"/>
    <mergeCell ref="M4292:P4292"/>
    <mergeCell ref="Q4292:R4292"/>
    <mergeCell ref="S4292:T4292"/>
    <mergeCell ref="U4292:V4292"/>
    <mergeCell ref="W4292:X4292"/>
    <mergeCell ref="Y4292:Z4292"/>
    <mergeCell ref="AA4292:AB4292"/>
    <mergeCell ref="AC4292:AD4292"/>
    <mergeCell ref="C4297:D4297"/>
    <mergeCell ref="C4298:D4298"/>
    <mergeCell ref="C4299:D4299"/>
    <mergeCell ref="C4300:D4300"/>
    <mergeCell ref="E4297:H4297"/>
    <mergeCell ref="E4298:H4298"/>
    <mergeCell ref="E4299:H4299"/>
    <mergeCell ref="E4300:H4300"/>
    <mergeCell ref="I4293:L4293"/>
    <mergeCell ref="M4293:P4293"/>
    <mergeCell ref="Q4293:R4293"/>
    <mergeCell ref="S4293:T4293"/>
    <mergeCell ref="U4293:V4293"/>
    <mergeCell ref="W4293:X4293"/>
    <mergeCell ref="Y4293:Z4293"/>
    <mergeCell ref="AA4293:AB4293"/>
    <mergeCell ref="AC4293:AD4293"/>
    <mergeCell ref="I4294:L4294"/>
    <mergeCell ref="M4294:P4294"/>
    <mergeCell ref="Q4294:R4294"/>
    <mergeCell ref="S4294:T4294"/>
    <mergeCell ref="U4294:V4294"/>
    <mergeCell ref="W4294:X4294"/>
    <mergeCell ref="Y4294:Z4294"/>
    <mergeCell ref="AA4294:AB4294"/>
    <mergeCell ref="AC4294:AD4294"/>
    <mergeCell ref="I4295:L4295"/>
    <mergeCell ref="M4295:P4295"/>
    <mergeCell ref="Q4295:R4295"/>
    <mergeCell ref="S4295:T4295"/>
    <mergeCell ref="U4295:V4295"/>
    <mergeCell ref="W4295:X4295"/>
    <mergeCell ref="Y4295:Z4295"/>
    <mergeCell ref="AA4295:AB4295"/>
    <mergeCell ref="AC4295:AD4295"/>
    <mergeCell ref="I4296:L4296"/>
    <mergeCell ref="M4296:P4296"/>
    <mergeCell ref="Q4296:R4296"/>
    <mergeCell ref="S4296:T4296"/>
    <mergeCell ref="U4296:V4296"/>
    <mergeCell ref="C4289:D4289"/>
    <mergeCell ref="C4290:D4290"/>
    <mergeCell ref="C4291:D4291"/>
    <mergeCell ref="C4292:D4292"/>
    <mergeCell ref="E4289:H4289"/>
    <mergeCell ref="E4290:H4290"/>
    <mergeCell ref="E4291:H4291"/>
    <mergeCell ref="E4292:H4292"/>
    <mergeCell ref="I4285:L4285"/>
    <mergeCell ref="M4285:P4285"/>
    <mergeCell ref="Q4285:R4285"/>
    <mergeCell ref="S4285:T4285"/>
    <mergeCell ref="U4285:V4285"/>
    <mergeCell ref="W4285:X4285"/>
    <mergeCell ref="Y4285:Z4285"/>
    <mergeCell ref="AA4285:AB4285"/>
    <mergeCell ref="AC4285:AD4285"/>
    <mergeCell ref="I4286:L4286"/>
    <mergeCell ref="M4286:P4286"/>
    <mergeCell ref="Q4286:R4286"/>
    <mergeCell ref="S4286:T4286"/>
    <mergeCell ref="U4286:V4286"/>
    <mergeCell ref="W4286:X4286"/>
    <mergeCell ref="Y4286:Z4286"/>
    <mergeCell ref="AA4286:AB4286"/>
    <mergeCell ref="AC4286:AD4286"/>
    <mergeCell ref="I4287:L4287"/>
    <mergeCell ref="M4287:P4287"/>
    <mergeCell ref="Q4287:R4287"/>
    <mergeCell ref="S4287:T4287"/>
    <mergeCell ref="U4287:V4287"/>
    <mergeCell ref="W4287:X4287"/>
    <mergeCell ref="Y4287:Z4287"/>
    <mergeCell ref="AA4287:AB4287"/>
    <mergeCell ref="AC4287:AD4287"/>
    <mergeCell ref="I4288:L4288"/>
    <mergeCell ref="M4288:P4288"/>
    <mergeCell ref="Q4288:R4288"/>
    <mergeCell ref="S4288:T4288"/>
    <mergeCell ref="U4288:V4288"/>
    <mergeCell ref="W4288:X4288"/>
    <mergeCell ref="Y4288:Z4288"/>
    <mergeCell ref="AA4288:AB4288"/>
    <mergeCell ref="AC4288:AD4288"/>
    <mergeCell ref="C4285:D4285"/>
    <mergeCell ref="C4286:D4286"/>
    <mergeCell ref="C4287:D4287"/>
    <mergeCell ref="C4288:D4288"/>
    <mergeCell ref="E4285:H4285"/>
    <mergeCell ref="E4286:H4286"/>
    <mergeCell ref="E4287:H4287"/>
    <mergeCell ref="E4288:H4288"/>
    <mergeCell ref="I4289:L4289"/>
    <mergeCell ref="M4289:P4289"/>
    <mergeCell ref="Q4289:R4289"/>
    <mergeCell ref="S4289:T4289"/>
    <mergeCell ref="U4289:V4289"/>
    <mergeCell ref="W4289:X4289"/>
    <mergeCell ref="Y4289:Z4289"/>
    <mergeCell ref="AA4289:AB4289"/>
    <mergeCell ref="AC4289:AD4289"/>
    <mergeCell ref="I4290:L4290"/>
    <mergeCell ref="M4290:P4290"/>
    <mergeCell ref="Q4290:R4290"/>
    <mergeCell ref="S4281:T4281"/>
    <mergeCell ref="U4281:V4281"/>
    <mergeCell ref="W4281:X4281"/>
    <mergeCell ref="Y4281:Z4281"/>
    <mergeCell ref="AA4281:AB4281"/>
    <mergeCell ref="AC4281:AD4281"/>
    <mergeCell ref="I4282:L4282"/>
    <mergeCell ref="M4282:P4282"/>
    <mergeCell ref="Q4282:R4282"/>
    <mergeCell ref="S4282:T4282"/>
    <mergeCell ref="U4282:V4282"/>
    <mergeCell ref="W4282:X4282"/>
    <mergeCell ref="Y4282:Z4282"/>
    <mergeCell ref="AA4282:AB4282"/>
    <mergeCell ref="AC4282:AD4282"/>
    <mergeCell ref="I4283:L4283"/>
    <mergeCell ref="M4283:P4283"/>
    <mergeCell ref="Q4283:R4283"/>
    <mergeCell ref="S4283:T4283"/>
    <mergeCell ref="U4283:V4283"/>
    <mergeCell ref="W4283:X4283"/>
    <mergeCell ref="Y4283:Z4283"/>
    <mergeCell ref="AA4283:AB4283"/>
    <mergeCell ref="AC4283:AD4283"/>
    <mergeCell ref="I4284:L4284"/>
    <mergeCell ref="M4284:P4284"/>
    <mergeCell ref="Q4284:R4284"/>
    <mergeCell ref="S4284:T4284"/>
    <mergeCell ref="U4284:V4284"/>
    <mergeCell ref="W4284:X4284"/>
    <mergeCell ref="Y4284:Z4284"/>
    <mergeCell ref="AA4284:AB4284"/>
    <mergeCell ref="AC4284:AD4284"/>
    <mergeCell ref="I4276:L4276"/>
    <mergeCell ref="M4276:P4276"/>
    <mergeCell ref="Q4276:R4276"/>
    <mergeCell ref="S4276:T4276"/>
    <mergeCell ref="U4276:V4276"/>
    <mergeCell ref="W4276:X4276"/>
    <mergeCell ref="Y4276:Z4276"/>
    <mergeCell ref="AA4276:AB4276"/>
    <mergeCell ref="AC4276:AD4276"/>
    <mergeCell ref="C4281:D4281"/>
    <mergeCell ref="C4282:D4282"/>
    <mergeCell ref="C4283:D4283"/>
    <mergeCell ref="C4284:D4284"/>
    <mergeCell ref="E4281:H4281"/>
    <mergeCell ref="E4282:H4282"/>
    <mergeCell ref="E4283:H4283"/>
    <mergeCell ref="E4284:H4284"/>
    <mergeCell ref="I4277:L4277"/>
    <mergeCell ref="M4277:P4277"/>
    <mergeCell ref="Q4277:R4277"/>
    <mergeCell ref="S4277:T4277"/>
    <mergeCell ref="U4277:V4277"/>
    <mergeCell ref="W4277:X4277"/>
    <mergeCell ref="Y4277:Z4277"/>
    <mergeCell ref="AA4277:AB4277"/>
    <mergeCell ref="AC4277:AD4277"/>
    <mergeCell ref="I4278:L4278"/>
    <mergeCell ref="M4278:P4278"/>
    <mergeCell ref="Q4278:R4278"/>
    <mergeCell ref="S4278:T4278"/>
    <mergeCell ref="U4278:V4278"/>
    <mergeCell ref="W4278:X4278"/>
    <mergeCell ref="Y4278:Z4278"/>
    <mergeCell ref="AA4278:AB4278"/>
    <mergeCell ref="AC4278:AD4278"/>
    <mergeCell ref="I4279:L4279"/>
    <mergeCell ref="M4279:P4279"/>
    <mergeCell ref="Q4279:R4279"/>
    <mergeCell ref="S4279:T4279"/>
    <mergeCell ref="U4279:V4279"/>
    <mergeCell ref="W4279:X4279"/>
    <mergeCell ref="Y4279:Z4279"/>
    <mergeCell ref="AA4279:AB4279"/>
    <mergeCell ref="AC4279:AD4279"/>
    <mergeCell ref="I4280:L4280"/>
    <mergeCell ref="M4280:P4280"/>
    <mergeCell ref="Q4280:R4280"/>
    <mergeCell ref="S4280:T4280"/>
    <mergeCell ref="U4280:V4280"/>
    <mergeCell ref="W4280:X4280"/>
    <mergeCell ref="Y4280:Z4280"/>
    <mergeCell ref="AA4280:AB4280"/>
    <mergeCell ref="AC4280:AD4280"/>
    <mergeCell ref="C4277:D4277"/>
    <mergeCell ref="C4278:D4278"/>
    <mergeCell ref="C4279:D4279"/>
    <mergeCell ref="C4280:D4280"/>
    <mergeCell ref="E4277:H4277"/>
    <mergeCell ref="E4278:H4278"/>
    <mergeCell ref="E4279:H4279"/>
    <mergeCell ref="E4280:H4280"/>
    <mergeCell ref="I4281:L4281"/>
    <mergeCell ref="M4281:P4281"/>
    <mergeCell ref="Q4281:R4281"/>
    <mergeCell ref="W4272:X4272"/>
    <mergeCell ref="Y4272:Z4272"/>
    <mergeCell ref="AA4272:AB4272"/>
    <mergeCell ref="AC4272:AD4272"/>
    <mergeCell ref="C4269:D4269"/>
    <mergeCell ref="C4270:D4270"/>
    <mergeCell ref="C4271:D4271"/>
    <mergeCell ref="C4272:D4272"/>
    <mergeCell ref="E4269:H4269"/>
    <mergeCell ref="E4270:H4270"/>
    <mergeCell ref="E4271:H4271"/>
    <mergeCell ref="E4272:H4272"/>
    <mergeCell ref="I4273:L4273"/>
    <mergeCell ref="M4273:P4273"/>
    <mergeCell ref="Q4273:R4273"/>
    <mergeCell ref="S4273:T4273"/>
    <mergeCell ref="U4273:V4273"/>
    <mergeCell ref="W4273:X4273"/>
    <mergeCell ref="Y4273:Z4273"/>
    <mergeCell ref="AA4273:AB4273"/>
    <mergeCell ref="AC4273:AD4273"/>
    <mergeCell ref="I4274:L4274"/>
    <mergeCell ref="M4274:P4274"/>
    <mergeCell ref="Q4274:R4274"/>
    <mergeCell ref="S4274:T4274"/>
    <mergeCell ref="U4274:V4274"/>
    <mergeCell ref="W4274:X4274"/>
    <mergeCell ref="Y4274:Z4274"/>
    <mergeCell ref="AA4274:AB4274"/>
    <mergeCell ref="AC4274:AD4274"/>
    <mergeCell ref="I4275:L4275"/>
    <mergeCell ref="M4275:P4275"/>
    <mergeCell ref="Q4275:R4275"/>
    <mergeCell ref="S4275:T4275"/>
    <mergeCell ref="U4275:V4275"/>
    <mergeCell ref="W4275:X4275"/>
    <mergeCell ref="Y4275:Z4275"/>
    <mergeCell ref="AA4275:AB4275"/>
    <mergeCell ref="AC4275:AD4275"/>
    <mergeCell ref="S4266:T4266"/>
    <mergeCell ref="U4266:V4266"/>
    <mergeCell ref="W4266:X4266"/>
    <mergeCell ref="Y4266:Z4266"/>
    <mergeCell ref="AA4266:AB4266"/>
    <mergeCell ref="AC4266:AD4266"/>
    <mergeCell ref="I4267:L4267"/>
    <mergeCell ref="M4267:P4267"/>
    <mergeCell ref="Q4267:R4267"/>
    <mergeCell ref="S4267:T4267"/>
    <mergeCell ref="U4267:V4267"/>
    <mergeCell ref="W4267:X4267"/>
    <mergeCell ref="Y4267:Z4267"/>
    <mergeCell ref="AA4267:AB4267"/>
    <mergeCell ref="AC4267:AD4267"/>
    <mergeCell ref="I4268:L4268"/>
    <mergeCell ref="M4268:P4268"/>
    <mergeCell ref="Q4268:R4268"/>
    <mergeCell ref="S4268:T4268"/>
    <mergeCell ref="U4268:V4268"/>
    <mergeCell ref="W4268:X4268"/>
    <mergeCell ref="Y4268:Z4268"/>
    <mergeCell ref="AA4268:AB4268"/>
    <mergeCell ref="AC4268:AD4268"/>
    <mergeCell ref="C4273:D4273"/>
    <mergeCell ref="C4274:D4274"/>
    <mergeCell ref="C4275:D4275"/>
    <mergeCell ref="C4276:D4276"/>
    <mergeCell ref="E4273:H4273"/>
    <mergeCell ref="E4274:H4274"/>
    <mergeCell ref="E4275:H4275"/>
    <mergeCell ref="E4276:H4276"/>
    <mergeCell ref="I4269:L4269"/>
    <mergeCell ref="M4269:P4269"/>
    <mergeCell ref="Q4269:R4269"/>
    <mergeCell ref="S4269:T4269"/>
    <mergeCell ref="U4269:V4269"/>
    <mergeCell ref="W4269:X4269"/>
    <mergeCell ref="Y4269:Z4269"/>
    <mergeCell ref="AA4269:AB4269"/>
    <mergeCell ref="AC4269:AD4269"/>
    <mergeCell ref="I4270:L4270"/>
    <mergeCell ref="M4270:P4270"/>
    <mergeCell ref="Q4270:R4270"/>
    <mergeCell ref="S4270:T4270"/>
    <mergeCell ref="U4270:V4270"/>
    <mergeCell ref="W4270:X4270"/>
    <mergeCell ref="Y4270:Z4270"/>
    <mergeCell ref="AA4270:AB4270"/>
    <mergeCell ref="AC4270:AD4270"/>
    <mergeCell ref="I4271:L4271"/>
    <mergeCell ref="M4271:P4271"/>
    <mergeCell ref="Q4271:R4271"/>
    <mergeCell ref="S4271:T4271"/>
    <mergeCell ref="U4271:V4271"/>
    <mergeCell ref="W4271:X4271"/>
    <mergeCell ref="Y4271:Z4271"/>
    <mergeCell ref="AA4271:AB4271"/>
    <mergeCell ref="AC4271:AD4271"/>
    <mergeCell ref="I4272:L4272"/>
    <mergeCell ref="M4272:P4272"/>
    <mergeCell ref="Q4272:R4272"/>
    <mergeCell ref="S4272:T4272"/>
    <mergeCell ref="U4272:V4272"/>
    <mergeCell ref="C4265:D4265"/>
    <mergeCell ref="C4266:D4266"/>
    <mergeCell ref="C4267:D4267"/>
    <mergeCell ref="C4268:D4268"/>
    <mergeCell ref="E4265:H4265"/>
    <mergeCell ref="E4266:H4266"/>
    <mergeCell ref="E4267:H4267"/>
    <mergeCell ref="E4268:H4268"/>
    <mergeCell ref="I4261:L4261"/>
    <mergeCell ref="M4261:P4261"/>
    <mergeCell ref="Q4261:R4261"/>
    <mergeCell ref="S4261:T4261"/>
    <mergeCell ref="U4261:V4261"/>
    <mergeCell ref="W4261:X4261"/>
    <mergeCell ref="Y4261:Z4261"/>
    <mergeCell ref="AA4261:AB4261"/>
    <mergeCell ref="AC4261:AD4261"/>
    <mergeCell ref="I4262:L4262"/>
    <mergeCell ref="M4262:P4262"/>
    <mergeCell ref="Q4262:R4262"/>
    <mergeCell ref="S4262:T4262"/>
    <mergeCell ref="U4262:V4262"/>
    <mergeCell ref="W4262:X4262"/>
    <mergeCell ref="Y4262:Z4262"/>
    <mergeCell ref="AA4262:AB4262"/>
    <mergeCell ref="AC4262:AD4262"/>
    <mergeCell ref="I4263:L4263"/>
    <mergeCell ref="M4263:P4263"/>
    <mergeCell ref="Q4263:R4263"/>
    <mergeCell ref="S4263:T4263"/>
    <mergeCell ref="U4263:V4263"/>
    <mergeCell ref="W4263:X4263"/>
    <mergeCell ref="Y4263:Z4263"/>
    <mergeCell ref="AA4263:AB4263"/>
    <mergeCell ref="AC4263:AD4263"/>
    <mergeCell ref="I4264:L4264"/>
    <mergeCell ref="M4264:P4264"/>
    <mergeCell ref="Q4264:R4264"/>
    <mergeCell ref="S4264:T4264"/>
    <mergeCell ref="U4264:V4264"/>
    <mergeCell ref="W4264:X4264"/>
    <mergeCell ref="Y4264:Z4264"/>
    <mergeCell ref="AA4264:AB4264"/>
    <mergeCell ref="AC4264:AD4264"/>
    <mergeCell ref="C4261:D4261"/>
    <mergeCell ref="C4262:D4262"/>
    <mergeCell ref="C4263:D4263"/>
    <mergeCell ref="C4264:D4264"/>
    <mergeCell ref="E4261:H4261"/>
    <mergeCell ref="E4262:H4262"/>
    <mergeCell ref="E4263:H4263"/>
    <mergeCell ref="E4264:H4264"/>
    <mergeCell ref="I4265:L4265"/>
    <mergeCell ref="M4265:P4265"/>
    <mergeCell ref="Q4265:R4265"/>
    <mergeCell ref="S4265:T4265"/>
    <mergeCell ref="U4265:V4265"/>
    <mergeCell ref="W4265:X4265"/>
    <mergeCell ref="Y4265:Z4265"/>
    <mergeCell ref="AA4265:AB4265"/>
    <mergeCell ref="AC4265:AD4265"/>
    <mergeCell ref="I4266:L4266"/>
    <mergeCell ref="M4266:P4266"/>
    <mergeCell ref="Q4266:R4266"/>
    <mergeCell ref="S4257:T4257"/>
    <mergeCell ref="U4257:V4257"/>
    <mergeCell ref="W4257:X4257"/>
    <mergeCell ref="Y4257:Z4257"/>
    <mergeCell ref="AA4257:AB4257"/>
    <mergeCell ref="AC4257:AD4257"/>
    <mergeCell ref="I4258:L4258"/>
    <mergeCell ref="M4258:P4258"/>
    <mergeCell ref="Q4258:R4258"/>
    <mergeCell ref="S4258:T4258"/>
    <mergeCell ref="U4258:V4258"/>
    <mergeCell ref="W4258:X4258"/>
    <mergeCell ref="Y4258:Z4258"/>
    <mergeCell ref="AA4258:AB4258"/>
    <mergeCell ref="AC4258:AD4258"/>
    <mergeCell ref="I4259:L4259"/>
    <mergeCell ref="M4259:P4259"/>
    <mergeCell ref="Q4259:R4259"/>
    <mergeCell ref="S4259:T4259"/>
    <mergeCell ref="U4259:V4259"/>
    <mergeCell ref="W4259:X4259"/>
    <mergeCell ref="Y4259:Z4259"/>
    <mergeCell ref="AA4259:AB4259"/>
    <mergeCell ref="AC4259:AD4259"/>
    <mergeCell ref="I4260:L4260"/>
    <mergeCell ref="M4260:P4260"/>
    <mergeCell ref="Q4260:R4260"/>
    <mergeCell ref="S4260:T4260"/>
    <mergeCell ref="U4260:V4260"/>
    <mergeCell ref="W4260:X4260"/>
    <mergeCell ref="Y4260:Z4260"/>
    <mergeCell ref="AA4260:AB4260"/>
    <mergeCell ref="AC4260:AD4260"/>
    <mergeCell ref="I4252:L4252"/>
    <mergeCell ref="M4252:P4252"/>
    <mergeCell ref="Q4252:R4252"/>
    <mergeCell ref="S4252:T4252"/>
    <mergeCell ref="U4252:V4252"/>
    <mergeCell ref="W4252:X4252"/>
    <mergeCell ref="Y4252:Z4252"/>
    <mergeCell ref="AA4252:AB4252"/>
    <mergeCell ref="AC4252:AD4252"/>
    <mergeCell ref="C4257:D4257"/>
    <mergeCell ref="C4258:D4258"/>
    <mergeCell ref="C4259:D4259"/>
    <mergeCell ref="C4260:D4260"/>
    <mergeCell ref="E4257:H4257"/>
    <mergeCell ref="E4258:H4258"/>
    <mergeCell ref="E4259:H4259"/>
    <mergeCell ref="E4260:H4260"/>
    <mergeCell ref="I4253:L4253"/>
    <mergeCell ref="M4253:P4253"/>
    <mergeCell ref="Q4253:R4253"/>
    <mergeCell ref="S4253:T4253"/>
    <mergeCell ref="U4253:V4253"/>
    <mergeCell ref="W4253:X4253"/>
    <mergeCell ref="Y4253:Z4253"/>
    <mergeCell ref="AA4253:AB4253"/>
    <mergeCell ref="AC4253:AD4253"/>
    <mergeCell ref="I4254:L4254"/>
    <mergeCell ref="M4254:P4254"/>
    <mergeCell ref="Q4254:R4254"/>
    <mergeCell ref="S4254:T4254"/>
    <mergeCell ref="U4254:V4254"/>
    <mergeCell ref="W4254:X4254"/>
    <mergeCell ref="Y4254:Z4254"/>
    <mergeCell ref="AA4254:AB4254"/>
    <mergeCell ref="AC4254:AD4254"/>
    <mergeCell ref="I4255:L4255"/>
    <mergeCell ref="M4255:P4255"/>
    <mergeCell ref="Q4255:R4255"/>
    <mergeCell ref="S4255:T4255"/>
    <mergeCell ref="U4255:V4255"/>
    <mergeCell ref="W4255:X4255"/>
    <mergeCell ref="Y4255:Z4255"/>
    <mergeCell ref="AA4255:AB4255"/>
    <mergeCell ref="AC4255:AD4255"/>
    <mergeCell ref="I4256:L4256"/>
    <mergeCell ref="M4256:P4256"/>
    <mergeCell ref="Q4256:R4256"/>
    <mergeCell ref="S4256:T4256"/>
    <mergeCell ref="U4256:V4256"/>
    <mergeCell ref="W4256:X4256"/>
    <mergeCell ref="Y4256:Z4256"/>
    <mergeCell ref="AA4256:AB4256"/>
    <mergeCell ref="AC4256:AD4256"/>
    <mergeCell ref="C4253:D4253"/>
    <mergeCell ref="C4254:D4254"/>
    <mergeCell ref="C4255:D4255"/>
    <mergeCell ref="C4256:D4256"/>
    <mergeCell ref="E4253:H4253"/>
    <mergeCell ref="E4254:H4254"/>
    <mergeCell ref="E4255:H4255"/>
    <mergeCell ref="E4256:H4256"/>
    <mergeCell ref="I4257:L4257"/>
    <mergeCell ref="M4257:P4257"/>
    <mergeCell ref="Q4257:R4257"/>
    <mergeCell ref="W4248:X4248"/>
    <mergeCell ref="Y4248:Z4248"/>
    <mergeCell ref="AA4248:AB4248"/>
    <mergeCell ref="AC4248:AD4248"/>
    <mergeCell ref="C4245:D4245"/>
    <mergeCell ref="C4246:D4246"/>
    <mergeCell ref="C4247:D4247"/>
    <mergeCell ref="C4248:D4248"/>
    <mergeCell ref="E4245:H4245"/>
    <mergeCell ref="E4246:H4246"/>
    <mergeCell ref="E4247:H4247"/>
    <mergeCell ref="E4248:H4248"/>
    <mergeCell ref="I4249:L4249"/>
    <mergeCell ref="M4249:P4249"/>
    <mergeCell ref="Q4249:R4249"/>
    <mergeCell ref="S4249:T4249"/>
    <mergeCell ref="U4249:V4249"/>
    <mergeCell ref="W4249:X4249"/>
    <mergeCell ref="Y4249:Z4249"/>
    <mergeCell ref="AA4249:AB4249"/>
    <mergeCell ref="AC4249:AD4249"/>
    <mergeCell ref="I4250:L4250"/>
    <mergeCell ref="M4250:P4250"/>
    <mergeCell ref="Q4250:R4250"/>
    <mergeCell ref="S4250:T4250"/>
    <mergeCell ref="U4250:V4250"/>
    <mergeCell ref="W4250:X4250"/>
    <mergeCell ref="Y4250:Z4250"/>
    <mergeCell ref="AA4250:AB4250"/>
    <mergeCell ref="AC4250:AD4250"/>
    <mergeCell ref="I4251:L4251"/>
    <mergeCell ref="M4251:P4251"/>
    <mergeCell ref="Q4251:R4251"/>
    <mergeCell ref="S4251:T4251"/>
    <mergeCell ref="U4251:V4251"/>
    <mergeCell ref="W4251:X4251"/>
    <mergeCell ref="Y4251:Z4251"/>
    <mergeCell ref="AA4251:AB4251"/>
    <mergeCell ref="AC4251:AD4251"/>
    <mergeCell ref="S4242:T4242"/>
    <mergeCell ref="U4242:V4242"/>
    <mergeCell ref="W4242:X4242"/>
    <mergeCell ref="Y4242:Z4242"/>
    <mergeCell ref="AA4242:AB4242"/>
    <mergeCell ref="AC4242:AD4242"/>
    <mergeCell ref="I4243:L4243"/>
    <mergeCell ref="M4243:P4243"/>
    <mergeCell ref="Q4243:R4243"/>
    <mergeCell ref="S4243:T4243"/>
    <mergeCell ref="U4243:V4243"/>
    <mergeCell ref="W4243:X4243"/>
    <mergeCell ref="Y4243:Z4243"/>
    <mergeCell ref="AA4243:AB4243"/>
    <mergeCell ref="AC4243:AD4243"/>
    <mergeCell ref="I4244:L4244"/>
    <mergeCell ref="M4244:P4244"/>
    <mergeCell ref="Q4244:R4244"/>
    <mergeCell ref="S4244:T4244"/>
    <mergeCell ref="U4244:V4244"/>
    <mergeCell ref="W4244:X4244"/>
    <mergeCell ref="Y4244:Z4244"/>
    <mergeCell ref="AA4244:AB4244"/>
    <mergeCell ref="AC4244:AD4244"/>
    <mergeCell ref="C4249:D4249"/>
    <mergeCell ref="C4250:D4250"/>
    <mergeCell ref="C4251:D4251"/>
    <mergeCell ref="C4252:D4252"/>
    <mergeCell ref="E4249:H4249"/>
    <mergeCell ref="E4250:H4250"/>
    <mergeCell ref="E4251:H4251"/>
    <mergeCell ref="E4252:H4252"/>
    <mergeCell ref="I4245:L4245"/>
    <mergeCell ref="M4245:P4245"/>
    <mergeCell ref="Q4245:R4245"/>
    <mergeCell ref="S4245:T4245"/>
    <mergeCell ref="U4245:V4245"/>
    <mergeCell ref="W4245:X4245"/>
    <mergeCell ref="Y4245:Z4245"/>
    <mergeCell ref="AA4245:AB4245"/>
    <mergeCell ref="AC4245:AD4245"/>
    <mergeCell ref="I4246:L4246"/>
    <mergeCell ref="M4246:P4246"/>
    <mergeCell ref="Q4246:R4246"/>
    <mergeCell ref="S4246:T4246"/>
    <mergeCell ref="U4246:V4246"/>
    <mergeCell ref="W4246:X4246"/>
    <mergeCell ref="Y4246:Z4246"/>
    <mergeCell ref="AA4246:AB4246"/>
    <mergeCell ref="AC4246:AD4246"/>
    <mergeCell ref="I4247:L4247"/>
    <mergeCell ref="M4247:P4247"/>
    <mergeCell ref="Q4247:R4247"/>
    <mergeCell ref="S4247:T4247"/>
    <mergeCell ref="U4247:V4247"/>
    <mergeCell ref="W4247:X4247"/>
    <mergeCell ref="Y4247:Z4247"/>
    <mergeCell ref="AA4247:AB4247"/>
    <mergeCell ref="AC4247:AD4247"/>
    <mergeCell ref="I4248:L4248"/>
    <mergeCell ref="M4248:P4248"/>
    <mergeCell ref="Q4248:R4248"/>
    <mergeCell ref="S4248:T4248"/>
    <mergeCell ref="U4248:V4248"/>
    <mergeCell ref="C4241:D4241"/>
    <mergeCell ref="C4242:D4242"/>
    <mergeCell ref="C4243:D4243"/>
    <mergeCell ref="C4244:D4244"/>
    <mergeCell ref="E4241:H4241"/>
    <mergeCell ref="E4242:H4242"/>
    <mergeCell ref="E4243:H4243"/>
    <mergeCell ref="E4244:H4244"/>
    <mergeCell ref="I4237:L4237"/>
    <mergeCell ref="M4237:P4237"/>
    <mergeCell ref="Q4237:R4237"/>
    <mergeCell ref="S4237:T4237"/>
    <mergeCell ref="U4237:V4237"/>
    <mergeCell ref="W4237:X4237"/>
    <mergeCell ref="Y4237:Z4237"/>
    <mergeCell ref="AA4237:AB4237"/>
    <mergeCell ref="AC4237:AD4237"/>
    <mergeCell ref="I4238:L4238"/>
    <mergeCell ref="M4238:P4238"/>
    <mergeCell ref="Q4238:R4238"/>
    <mergeCell ref="S4238:T4238"/>
    <mergeCell ref="U4238:V4238"/>
    <mergeCell ref="W4238:X4238"/>
    <mergeCell ref="Y4238:Z4238"/>
    <mergeCell ref="AA4238:AB4238"/>
    <mergeCell ref="AC4238:AD4238"/>
    <mergeCell ref="I4239:L4239"/>
    <mergeCell ref="M4239:P4239"/>
    <mergeCell ref="Q4239:R4239"/>
    <mergeCell ref="S4239:T4239"/>
    <mergeCell ref="U4239:V4239"/>
    <mergeCell ref="W4239:X4239"/>
    <mergeCell ref="Y4239:Z4239"/>
    <mergeCell ref="AA4239:AB4239"/>
    <mergeCell ref="AC4239:AD4239"/>
    <mergeCell ref="I4240:L4240"/>
    <mergeCell ref="M4240:P4240"/>
    <mergeCell ref="Q4240:R4240"/>
    <mergeCell ref="S4240:T4240"/>
    <mergeCell ref="U4240:V4240"/>
    <mergeCell ref="W4240:X4240"/>
    <mergeCell ref="Y4240:Z4240"/>
    <mergeCell ref="AA4240:AB4240"/>
    <mergeCell ref="AC4240:AD4240"/>
    <mergeCell ref="C4237:D4237"/>
    <mergeCell ref="C4238:D4238"/>
    <mergeCell ref="C4239:D4239"/>
    <mergeCell ref="C4240:D4240"/>
    <mergeCell ref="E4237:H4237"/>
    <mergeCell ref="E4238:H4238"/>
    <mergeCell ref="E4239:H4239"/>
    <mergeCell ref="E4240:H4240"/>
    <mergeCell ref="I4241:L4241"/>
    <mergeCell ref="M4241:P4241"/>
    <mergeCell ref="Q4241:R4241"/>
    <mergeCell ref="S4241:T4241"/>
    <mergeCell ref="U4241:V4241"/>
    <mergeCell ref="W4241:X4241"/>
    <mergeCell ref="Y4241:Z4241"/>
    <mergeCell ref="AA4241:AB4241"/>
    <mergeCell ref="AC4241:AD4241"/>
    <mergeCell ref="I4242:L4242"/>
    <mergeCell ref="M4242:P4242"/>
    <mergeCell ref="Q4242:R4242"/>
    <mergeCell ref="S4233:T4233"/>
    <mergeCell ref="U4233:V4233"/>
    <mergeCell ref="W4233:X4233"/>
    <mergeCell ref="Y4233:Z4233"/>
    <mergeCell ref="AA4233:AB4233"/>
    <mergeCell ref="AC4233:AD4233"/>
    <mergeCell ref="I4234:L4234"/>
    <mergeCell ref="M4234:P4234"/>
    <mergeCell ref="Q4234:R4234"/>
    <mergeCell ref="S4234:T4234"/>
    <mergeCell ref="U4234:V4234"/>
    <mergeCell ref="W4234:X4234"/>
    <mergeCell ref="Y4234:Z4234"/>
    <mergeCell ref="AA4234:AB4234"/>
    <mergeCell ref="AC4234:AD4234"/>
    <mergeCell ref="I4235:L4235"/>
    <mergeCell ref="M4235:P4235"/>
    <mergeCell ref="Q4235:R4235"/>
    <mergeCell ref="S4235:T4235"/>
    <mergeCell ref="U4235:V4235"/>
    <mergeCell ref="W4235:X4235"/>
    <mergeCell ref="Y4235:Z4235"/>
    <mergeCell ref="AA4235:AB4235"/>
    <mergeCell ref="AC4235:AD4235"/>
    <mergeCell ref="I4236:L4236"/>
    <mergeCell ref="M4236:P4236"/>
    <mergeCell ref="Q4236:R4236"/>
    <mergeCell ref="S4236:T4236"/>
    <mergeCell ref="U4236:V4236"/>
    <mergeCell ref="W4236:X4236"/>
    <mergeCell ref="Y4236:Z4236"/>
    <mergeCell ref="AA4236:AB4236"/>
    <mergeCell ref="AC4236:AD4236"/>
    <mergeCell ref="I4228:L4228"/>
    <mergeCell ref="M4228:P4228"/>
    <mergeCell ref="Q4228:R4228"/>
    <mergeCell ref="S4228:T4228"/>
    <mergeCell ref="U4228:V4228"/>
    <mergeCell ref="W4228:X4228"/>
    <mergeCell ref="Y4228:Z4228"/>
    <mergeCell ref="AA4228:AB4228"/>
    <mergeCell ref="AC4228:AD4228"/>
    <mergeCell ref="C4233:D4233"/>
    <mergeCell ref="C4234:D4234"/>
    <mergeCell ref="C4235:D4235"/>
    <mergeCell ref="C4236:D4236"/>
    <mergeCell ref="E4233:H4233"/>
    <mergeCell ref="E4234:H4234"/>
    <mergeCell ref="E4235:H4235"/>
    <mergeCell ref="E4236:H4236"/>
    <mergeCell ref="I4229:L4229"/>
    <mergeCell ref="M4229:P4229"/>
    <mergeCell ref="Q4229:R4229"/>
    <mergeCell ref="S4229:T4229"/>
    <mergeCell ref="U4229:V4229"/>
    <mergeCell ref="W4229:X4229"/>
    <mergeCell ref="Y4229:Z4229"/>
    <mergeCell ref="AA4229:AB4229"/>
    <mergeCell ref="AC4229:AD4229"/>
    <mergeCell ref="I4230:L4230"/>
    <mergeCell ref="M4230:P4230"/>
    <mergeCell ref="Q4230:R4230"/>
    <mergeCell ref="S4230:T4230"/>
    <mergeCell ref="U4230:V4230"/>
    <mergeCell ref="W4230:X4230"/>
    <mergeCell ref="Y4230:Z4230"/>
    <mergeCell ref="AA4230:AB4230"/>
    <mergeCell ref="AC4230:AD4230"/>
    <mergeCell ref="I4231:L4231"/>
    <mergeCell ref="M4231:P4231"/>
    <mergeCell ref="Q4231:R4231"/>
    <mergeCell ref="S4231:T4231"/>
    <mergeCell ref="U4231:V4231"/>
    <mergeCell ref="W4231:X4231"/>
    <mergeCell ref="Y4231:Z4231"/>
    <mergeCell ref="AA4231:AB4231"/>
    <mergeCell ref="AC4231:AD4231"/>
    <mergeCell ref="I4232:L4232"/>
    <mergeCell ref="M4232:P4232"/>
    <mergeCell ref="Q4232:R4232"/>
    <mergeCell ref="S4232:T4232"/>
    <mergeCell ref="U4232:V4232"/>
    <mergeCell ref="W4232:X4232"/>
    <mergeCell ref="Y4232:Z4232"/>
    <mergeCell ref="AA4232:AB4232"/>
    <mergeCell ref="AC4232:AD4232"/>
    <mergeCell ref="C4229:D4229"/>
    <mergeCell ref="C4230:D4230"/>
    <mergeCell ref="C4231:D4231"/>
    <mergeCell ref="C4232:D4232"/>
    <mergeCell ref="E4229:H4229"/>
    <mergeCell ref="E4230:H4230"/>
    <mergeCell ref="E4231:H4231"/>
    <mergeCell ref="E4232:H4232"/>
    <mergeCell ref="I4233:L4233"/>
    <mergeCell ref="M4233:P4233"/>
    <mergeCell ref="Q4233:R4233"/>
    <mergeCell ref="C4221:D4221"/>
    <mergeCell ref="C4222:D4222"/>
    <mergeCell ref="C4223:D4223"/>
    <mergeCell ref="C4224:D4224"/>
    <mergeCell ref="E4221:H4221"/>
    <mergeCell ref="E4222:H4222"/>
    <mergeCell ref="E4223:H4223"/>
    <mergeCell ref="E4224:H4224"/>
    <mergeCell ref="I4225:L4225"/>
    <mergeCell ref="M4225:P4225"/>
    <mergeCell ref="Q4225:R4225"/>
    <mergeCell ref="S4225:T4225"/>
    <mergeCell ref="U4225:V4225"/>
    <mergeCell ref="W4225:X4225"/>
    <mergeCell ref="Y4225:Z4225"/>
    <mergeCell ref="AA4225:AB4225"/>
    <mergeCell ref="AC4225:AD4225"/>
    <mergeCell ref="I4226:L4226"/>
    <mergeCell ref="M4226:P4226"/>
    <mergeCell ref="Q4226:R4226"/>
    <mergeCell ref="S4226:T4226"/>
    <mergeCell ref="U4226:V4226"/>
    <mergeCell ref="W4226:X4226"/>
    <mergeCell ref="Y4226:Z4226"/>
    <mergeCell ref="AA4226:AB4226"/>
    <mergeCell ref="AC4226:AD4226"/>
    <mergeCell ref="I4227:L4227"/>
    <mergeCell ref="M4227:P4227"/>
    <mergeCell ref="Q4227:R4227"/>
    <mergeCell ref="S4227:T4227"/>
    <mergeCell ref="U4227:V4227"/>
    <mergeCell ref="W4227:X4227"/>
    <mergeCell ref="Y4227:Z4227"/>
    <mergeCell ref="AA4227:AB4227"/>
    <mergeCell ref="AC4227:AD4227"/>
    <mergeCell ref="AA4218:AB4218"/>
    <mergeCell ref="AC4218:AD4218"/>
    <mergeCell ref="I4219:L4219"/>
    <mergeCell ref="M4219:P4219"/>
    <mergeCell ref="Q4219:R4219"/>
    <mergeCell ref="S4219:T4219"/>
    <mergeCell ref="U4219:V4219"/>
    <mergeCell ref="W4219:X4219"/>
    <mergeCell ref="Y4219:Z4219"/>
    <mergeCell ref="AA4219:AB4219"/>
    <mergeCell ref="AC4219:AD4219"/>
    <mergeCell ref="I4220:L4220"/>
    <mergeCell ref="M4220:P4220"/>
    <mergeCell ref="Q4220:R4220"/>
    <mergeCell ref="S4220:T4220"/>
    <mergeCell ref="U4220:V4220"/>
    <mergeCell ref="W4220:X4220"/>
    <mergeCell ref="Y4220:Z4220"/>
    <mergeCell ref="AA4220:AB4220"/>
    <mergeCell ref="AC4220:AD4220"/>
    <mergeCell ref="C4225:D4225"/>
    <mergeCell ref="C4226:D4226"/>
    <mergeCell ref="C4227:D4227"/>
    <mergeCell ref="C4228:D4228"/>
    <mergeCell ref="E4225:H4225"/>
    <mergeCell ref="E4226:H4226"/>
    <mergeCell ref="E4227:H4227"/>
    <mergeCell ref="E4228:H4228"/>
    <mergeCell ref="I4221:L4221"/>
    <mergeCell ref="M4221:P4221"/>
    <mergeCell ref="Q4221:R4221"/>
    <mergeCell ref="S4221:T4221"/>
    <mergeCell ref="U4221:V4221"/>
    <mergeCell ref="W4221:X4221"/>
    <mergeCell ref="Y4221:Z4221"/>
    <mergeCell ref="AA4221:AB4221"/>
    <mergeCell ref="AC4221:AD4221"/>
    <mergeCell ref="I4222:L4222"/>
    <mergeCell ref="M4222:P4222"/>
    <mergeCell ref="Q4222:R4222"/>
    <mergeCell ref="S4222:T4222"/>
    <mergeCell ref="U4222:V4222"/>
    <mergeCell ref="W4222:X4222"/>
    <mergeCell ref="Y4222:Z4222"/>
    <mergeCell ref="AA4222:AB4222"/>
    <mergeCell ref="AC4222:AD4222"/>
    <mergeCell ref="I4223:L4223"/>
    <mergeCell ref="M4223:P4223"/>
    <mergeCell ref="Q4223:R4223"/>
    <mergeCell ref="S4223:T4223"/>
    <mergeCell ref="U4223:V4223"/>
    <mergeCell ref="W4223:X4223"/>
    <mergeCell ref="Y4223:Z4223"/>
    <mergeCell ref="AA4223:AB4223"/>
    <mergeCell ref="AC4223:AD4223"/>
    <mergeCell ref="I4224:L4224"/>
    <mergeCell ref="M4224:P4224"/>
    <mergeCell ref="Q4224:R4224"/>
    <mergeCell ref="S4224:T4224"/>
    <mergeCell ref="U4224:V4224"/>
    <mergeCell ref="W4224:X4224"/>
    <mergeCell ref="Y4224:Z4224"/>
    <mergeCell ref="AA4224:AB4224"/>
    <mergeCell ref="AC4224:AD4224"/>
    <mergeCell ref="C4217:D4217"/>
    <mergeCell ref="C4218:D4218"/>
    <mergeCell ref="C4219:D4219"/>
    <mergeCell ref="C4220:D4220"/>
    <mergeCell ref="E4217:H4217"/>
    <mergeCell ref="E4218:H4218"/>
    <mergeCell ref="E4219:H4219"/>
    <mergeCell ref="E4220:H4220"/>
    <mergeCell ref="I4213:L4213"/>
    <mergeCell ref="M4213:P4213"/>
    <mergeCell ref="Q4213:R4213"/>
    <mergeCell ref="S4213:T4213"/>
    <mergeCell ref="U4213:V4213"/>
    <mergeCell ref="W4213:X4213"/>
    <mergeCell ref="Y4213:Z4213"/>
    <mergeCell ref="AA4213:AB4213"/>
    <mergeCell ref="AC4213:AD4213"/>
    <mergeCell ref="I4214:L4214"/>
    <mergeCell ref="M4214:P4214"/>
    <mergeCell ref="Q4214:R4214"/>
    <mergeCell ref="S4214:T4214"/>
    <mergeCell ref="U4214:V4214"/>
    <mergeCell ref="W4214:X4214"/>
    <mergeCell ref="Y4214:Z4214"/>
    <mergeCell ref="AA4214:AB4214"/>
    <mergeCell ref="AC4214:AD4214"/>
    <mergeCell ref="I4215:L4215"/>
    <mergeCell ref="M4215:P4215"/>
    <mergeCell ref="Q4215:R4215"/>
    <mergeCell ref="S4215:T4215"/>
    <mergeCell ref="U4215:V4215"/>
    <mergeCell ref="W4215:X4215"/>
    <mergeCell ref="Y4215:Z4215"/>
    <mergeCell ref="AA4215:AB4215"/>
    <mergeCell ref="AC4215:AD4215"/>
    <mergeCell ref="I4216:L4216"/>
    <mergeCell ref="M4216:P4216"/>
    <mergeCell ref="Q4216:R4216"/>
    <mergeCell ref="S4216:T4216"/>
    <mergeCell ref="U4216:V4216"/>
    <mergeCell ref="W4216:X4216"/>
    <mergeCell ref="Y4216:Z4216"/>
    <mergeCell ref="AA4216:AB4216"/>
    <mergeCell ref="AC4216:AD4216"/>
    <mergeCell ref="C4215:D4215"/>
    <mergeCell ref="C4216:D4216"/>
    <mergeCell ref="E4215:H4215"/>
    <mergeCell ref="E4216:H4216"/>
    <mergeCell ref="I4217:L4217"/>
    <mergeCell ref="M4217:P4217"/>
    <mergeCell ref="Q4217:R4217"/>
    <mergeCell ref="S4217:T4217"/>
    <mergeCell ref="U4217:V4217"/>
    <mergeCell ref="W4217:X4217"/>
    <mergeCell ref="Y4217:Z4217"/>
    <mergeCell ref="AA4217:AB4217"/>
    <mergeCell ref="AC4217:AD4217"/>
    <mergeCell ref="I4218:L4218"/>
    <mergeCell ref="M4218:P4218"/>
    <mergeCell ref="Q4218:R4218"/>
    <mergeCell ref="S4218:T4218"/>
    <mergeCell ref="U4218:V4218"/>
    <mergeCell ref="W4218:X4218"/>
    <mergeCell ref="Y4218:Z4218"/>
    <mergeCell ref="I4209:L4209"/>
    <mergeCell ref="M4209:P4209"/>
    <mergeCell ref="Q4209:R4209"/>
    <mergeCell ref="S4209:T4209"/>
    <mergeCell ref="U4209:V4209"/>
    <mergeCell ref="W4209:X4209"/>
    <mergeCell ref="Y4209:Z4209"/>
    <mergeCell ref="AA4209:AB4209"/>
    <mergeCell ref="AC4209:AD4209"/>
    <mergeCell ref="I4210:L4210"/>
    <mergeCell ref="M4210:P4210"/>
    <mergeCell ref="Q4210:R4210"/>
    <mergeCell ref="S4210:T4210"/>
    <mergeCell ref="U4210:V4210"/>
    <mergeCell ref="W4210:X4210"/>
    <mergeCell ref="Y4210:Z4210"/>
    <mergeCell ref="AA4210:AB4210"/>
    <mergeCell ref="AC4210:AD4210"/>
    <mergeCell ref="I4211:L4211"/>
    <mergeCell ref="M4211:P4211"/>
    <mergeCell ref="Q4211:R4211"/>
    <mergeCell ref="S4211:T4211"/>
    <mergeCell ref="U4211:V4211"/>
    <mergeCell ref="W4211:X4211"/>
    <mergeCell ref="Y4211:Z4211"/>
    <mergeCell ref="AA4211:AB4211"/>
    <mergeCell ref="AC4211:AD4211"/>
    <mergeCell ref="I4212:L4212"/>
    <mergeCell ref="M4212:P4212"/>
    <mergeCell ref="Q4212:R4212"/>
    <mergeCell ref="S4212:T4212"/>
    <mergeCell ref="U4212:V4212"/>
    <mergeCell ref="W4212:X4212"/>
    <mergeCell ref="Y4212:Z4212"/>
    <mergeCell ref="AA4212:AB4212"/>
    <mergeCell ref="AC4212:AD4212"/>
    <mergeCell ref="I4205:L4205"/>
    <mergeCell ref="M4205:P4205"/>
    <mergeCell ref="Q4205:R4205"/>
    <mergeCell ref="S4205:T4205"/>
    <mergeCell ref="U4205:V4205"/>
    <mergeCell ref="W4205:X4205"/>
    <mergeCell ref="Y4205:Z4205"/>
    <mergeCell ref="AA4205:AB4205"/>
    <mergeCell ref="AC4205:AD4205"/>
    <mergeCell ref="I4206:L4206"/>
    <mergeCell ref="M4206:P4206"/>
    <mergeCell ref="Q4206:R4206"/>
    <mergeCell ref="S4206:T4206"/>
    <mergeCell ref="U4206:V4206"/>
    <mergeCell ref="W4206:X4206"/>
    <mergeCell ref="Y4206:Z4206"/>
    <mergeCell ref="AA4206:AB4206"/>
    <mergeCell ref="AC4206:AD4206"/>
    <mergeCell ref="I4207:L4207"/>
    <mergeCell ref="M4207:P4207"/>
    <mergeCell ref="Q4207:R4207"/>
    <mergeCell ref="S4207:T4207"/>
    <mergeCell ref="U4207:V4207"/>
    <mergeCell ref="W4207:X4207"/>
    <mergeCell ref="Y4207:Z4207"/>
    <mergeCell ref="AA4207:AB4207"/>
    <mergeCell ref="AC4207:AD4207"/>
    <mergeCell ref="I4208:L4208"/>
    <mergeCell ref="M4208:P4208"/>
    <mergeCell ref="Q4208:R4208"/>
    <mergeCell ref="S4208:T4208"/>
    <mergeCell ref="U4208:V4208"/>
    <mergeCell ref="W4208:X4208"/>
    <mergeCell ref="Y4208:Z4208"/>
    <mergeCell ref="AA4208:AB4208"/>
    <mergeCell ref="AC4208:AD4208"/>
    <mergeCell ref="I4201:L4201"/>
    <mergeCell ref="M4201:P4201"/>
    <mergeCell ref="Q4201:R4201"/>
    <mergeCell ref="S4201:T4201"/>
    <mergeCell ref="U4201:V4201"/>
    <mergeCell ref="W4201:X4201"/>
    <mergeCell ref="Y4201:Z4201"/>
    <mergeCell ref="AA4201:AB4201"/>
    <mergeCell ref="AC4201:AD4201"/>
    <mergeCell ref="I4202:L4202"/>
    <mergeCell ref="M4202:P4202"/>
    <mergeCell ref="Q4202:R4202"/>
    <mergeCell ref="S4202:T4202"/>
    <mergeCell ref="U4202:V4202"/>
    <mergeCell ref="W4202:X4202"/>
    <mergeCell ref="Y4202:Z4202"/>
    <mergeCell ref="AA4202:AB4202"/>
    <mergeCell ref="AC4202:AD4202"/>
    <mergeCell ref="I4203:L4203"/>
    <mergeCell ref="M4203:P4203"/>
    <mergeCell ref="Q4203:R4203"/>
    <mergeCell ref="S4203:T4203"/>
    <mergeCell ref="U4203:V4203"/>
    <mergeCell ref="W4203:X4203"/>
    <mergeCell ref="Y4203:Z4203"/>
    <mergeCell ref="AA4203:AB4203"/>
    <mergeCell ref="AC4203:AD4203"/>
    <mergeCell ref="I4204:L4204"/>
    <mergeCell ref="M4204:P4204"/>
    <mergeCell ref="Q4204:R4204"/>
    <mergeCell ref="S4204:T4204"/>
    <mergeCell ref="U4204:V4204"/>
    <mergeCell ref="W4204:X4204"/>
    <mergeCell ref="Y4204:Z4204"/>
    <mergeCell ref="AA4204:AB4204"/>
    <mergeCell ref="AC4204:AD4204"/>
    <mergeCell ref="I4197:L4197"/>
    <mergeCell ref="M4197:P4197"/>
    <mergeCell ref="Q4197:R4197"/>
    <mergeCell ref="S4197:T4197"/>
    <mergeCell ref="U4197:V4197"/>
    <mergeCell ref="W4197:X4197"/>
    <mergeCell ref="Y4197:Z4197"/>
    <mergeCell ref="AA4197:AB4197"/>
    <mergeCell ref="AC4197:AD4197"/>
    <mergeCell ref="I4198:L4198"/>
    <mergeCell ref="M4198:P4198"/>
    <mergeCell ref="Q4198:R4198"/>
    <mergeCell ref="S4198:T4198"/>
    <mergeCell ref="U4198:V4198"/>
    <mergeCell ref="W4198:X4198"/>
    <mergeCell ref="Y4198:Z4198"/>
    <mergeCell ref="AA4198:AB4198"/>
    <mergeCell ref="AC4198:AD4198"/>
    <mergeCell ref="I4199:L4199"/>
    <mergeCell ref="M4199:P4199"/>
    <mergeCell ref="Q4199:R4199"/>
    <mergeCell ref="S4199:T4199"/>
    <mergeCell ref="U4199:V4199"/>
    <mergeCell ref="W4199:X4199"/>
    <mergeCell ref="Y4199:Z4199"/>
    <mergeCell ref="AA4199:AB4199"/>
    <mergeCell ref="AC4199:AD4199"/>
    <mergeCell ref="I4200:L4200"/>
    <mergeCell ref="M4200:P4200"/>
    <mergeCell ref="Q4200:R4200"/>
    <mergeCell ref="S4200:T4200"/>
    <mergeCell ref="U4200:V4200"/>
    <mergeCell ref="W4200:X4200"/>
    <mergeCell ref="Y4200:Z4200"/>
    <mergeCell ref="AA4200:AB4200"/>
    <mergeCell ref="AC4200:AD4200"/>
    <mergeCell ref="I4193:L4193"/>
    <mergeCell ref="M4193:P4193"/>
    <mergeCell ref="Q4193:R4193"/>
    <mergeCell ref="S4193:T4193"/>
    <mergeCell ref="U4193:V4193"/>
    <mergeCell ref="W4193:X4193"/>
    <mergeCell ref="Y4193:Z4193"/>
    <mergeCell ref="AA4193:AB4193"/>
    <mergeCell ref="AC4193:AD4193"/>
    <mergeCell ref="I4194:L4194"/>
    <mergeCell ref="M4194:P4194"/>
    <mergeCell ref="Q4194:R4194"/>
    <mergeCell ref="S4194:T4194"/>
    <mergeCell ref="U4194:V4194"/>
    <mergeCell ref="W4194:X4194"/>
    <mergeCell ref="Y4194:Z4194"/>
    <mergeCell ref="AA4194:AB4194"/>
    <mergeCell ref="AC4194:AD4194"/>
    <mergeCell ref="I4195:L4195"/>
    <mergeCell ref="M4195:P4195"/>
    <mergeCell ref="Q4195:R4195"/>
    <mergeCell ref="S4195:T4195"/>
    <mergeCell ref="U4195:V4195"/>
    <mergeCell ref="W4195:X4195"/>
    <mergeCell ref="Y4195:Z4195"/>
    <mergeCell ref="AA4195:AB4195"/>
    <mergeCell ref="AC4195:AD4195"/>
    <mergeCell ref="I4196:L4196"/>
    <mergeCell ref="M4196:P4196"/>
    <mergeCell ref="Q4196:R4196"/>
    <mergeCell ref="S4196:T4196"/>
    <mergeCell ref="U4196:V4196"/>
    <mergeCell ref="W4196:X4196"/>
    <mergeCell ref="Y4196:Z4196"/>
    <mergeCell ref="AA4196:AB4196"/>
    <mergeCell ref="AC4196:AD4196"/>
    <mergeCell ref="I4191:L4191"/>
    <mergeCell ref="M4191:P4191"/>
    <mergeCell ref="Q4191:R4191"/>
    <mergeCell ref="S4191:T4191"/>
    <mergeCell ref="U4191:V4191"/>
    <mergeCell ref="W4191:X4191"/>
    <mergeCell ref="Y4191:Z4191"/>
    <mergeCell ref="AA4191:AB4191"/>
    <mergeCell ref="AC4191:AD4191"/>
    <mergeCell ref="I4192:L4192"/>
    <mergeCell ref="M4192:P4192"/>
    <mergeCell ref="Q4192:R4192"/>
    <mergeCell ref="S4192:T4192"/>
    <mergeCell ref="U4192:V4192"/>
    <mergeCell ref="W4192:X4192"/>
    <mergeCell ref="Y4192:Z4192"/>
    <mergeCell ref="AA4192:AB4192"/>
    <mergeCell ref="AC4192:AD4192"/>
    <mergeCell ref="D2191:O2191"/>
    <mergeCell ref="D2192:O2192"/>
    <mergeCell ref="D2193:O2193"/>
    <mergeCell ref="D2194:O2194"/>
    <mergeCell ref="D2195:O2195"/>
    <mergeCell ref="D2196:O2196"/>
    <mergeCell ref="D2197:O2197"/>
    <mergeCell ref="D2198:O2198"/>
    <mergeCell ref="D2199:O2199"/>
    <mergeCell ref="D2200:O2200"/>
    <mergeCell ref="C2262:F2262"/>
    <mergeCell ref="C2535:AD2535"/>
    <mergeCell ref="C2536:AD2536"/>
    <mergeCell ref="C2956:AD2956"/>
    <mergeCell ref="C2957:AD2957"/>
    <mergeCell ref="I4185:L4185"/>
    <mergeCell ref="M4185:P4185"/>
    <mergeCell ref="Q4185:R4185"/>
    <mergeCell ref="S4185:T4185"/>
    <mergeCell ref="U4185:V4185"/>
    <mergeCell ref="W4185:X4185"/>
    <mergeCell ref="Y4185:Z4185"/>
    <mergeCell ref="AA4185:AB4185"/>
    <mergeCell ref="AC4185:AD4185"/>
    <mergeCell ref="I4186:L4186"/>
    <mergeCell ref="M4186:P4186"/>
    <mergeCell ref="Q4186:R4186"/>
    <mergeCell ref="S4186:T4186"/>
    <mergeCell ref="U4186:V4186"/>
    <mergeCell ref="W4186:X4186"/>
    <mergeCell ref="Y4186:Z4186"/>
    <mergeCell ref="AA4186:AB4186"/>
    <mergeCell ref="AC4186:AD4186"/>
    <mergeCell ref="C3628:D3628"/>
    <mergeCell ref="C3617:D3617"/>
    <mergeCell ref="C3618:D3618"/>
    <mergeCell ref="C3619:D3619"/>
    <mergeCell ref="C3620:D3620"/>
    <mergeCell ref="C3621:D3621"/>
    <mergeCell ref="C3622:D3622"/>
    <mergeCell ref="C4184:D4184"/>
    <mergeCell ref="C4185:D4185"/>
    <mergeCell ref="C4186:D4186"/>
    <mergeCell ref="C4187:D4187"/>
    <mergeCell ref="C4188:D4188"/>
    <mergeCell ref="C4189:D4189"/>
    <mergeCell ref="S4190:T4190"/>
    <mergeCell ref="U4190:V4190"/>
    <mergeCell ref="W4190:X4190"/>
    <mergeCell ref="Y4190:Z4190"/>
    <mergeCell ref="AA4190:AB4190"/>
    <mergeCell ref="AC4190:AD4190"/>
    <mergeCell ref="C3586:D3586"/>
    <mergeCell ref="C3587:D3587"/>
    <mergeCell ref="C3588:D3588"/>
    <mergeCell ref="C3589:D3589"/>
    <mergeCell ref="C3590:D3590"/>
    <mergeCell ref="C3591:D3591"/>
    <mergeCell ref="C3592:D3592"/>
    <mergeCell ref="C3593:D3593"/>
    <mergeCell ref="C3594:D3594"/>
    <mergeCell ref="C3595:D3595"/>
    <mergeCell ref="C3596:D3596"/>
    <mergeCell ref="C3597:D3597"/>
    <mergeCell ref="C3598:D3598"/>
    <mergeCell ref="C3599:D3599"/>
    <mergeCell ref="C3600:D3600"/>
    <mergeCell ref="C3601:D3601"/>
    <mergeCell ref="C3602:D3602"/>
    <mergeCell ref="C3603:D3603"/>
    <mergeCell ref="C3604:D3604"/>
    <mergeCell ref="C3605:D3605"/>
    <mergeCell ref="C3606:D3606"/>
    <mergeCell ref="C3607:D3607"/>
    <mergeCell ref="C3608:D3608"/>
    <mergeCell ref="C3609:D3609"/>
    <mergeCell ref="C3610:D3610"/>
    <mergeCell ref="C3611:D3611"/>
    <mergeCell ref="C3612:D3612"/>
    <mergeCell ref="C3613:D3613"/>
    <mergeCell ref="C3614:D3614"/>
    <mergeCell ref="Y3588:Z3588"/>
    <mergeCell ref="AA3588:AB3588"/>
    <mergeCell ref="AC3588:AD3588"/>
    <mergeCell ref="I3589:L3589"/>
    <mergeCell ref="M3589:P3589"/>
    <mergeCell ref="Q3589:R3589"/>
    <mergeCell ref="S3589:T3589"/>
    <mergeCell ref="U3589:V3589"/>
    <mergeCell ref="W3589:X3589"/>
    <mergeCell ref="Y3587:Z3587"/>
    <mergeCell ref="AA3587:AB3587"/>
    <mergeCell ref="AC3587:AD3587"/>
    <mergeCell ref="I3588:L3588"/>
    <mergeCell ref="M3588:P3588"/>
    <mergeCell ref="Q3588:R3588"/>
    <mergeCell ref="S3588:T3588"/>
    <mergeCell ref="U3588:V3588"/>
    <mergeCell ref="W3588:X3588"/>
    <mergeCell ref="Y3586:Z3586"/>
    <mergeCell ref="AA3586:AB3586"/>
    <mergeCell ref="AC3586:AD3586"/>
    <mergeCell ref="I3587:L3587"/>
    <mergeCell ref="M3587:P3587"/>
    <mergeCell ref="Q3587:R3587"/>
    <mergeCell ref="S3587:T3587"/>
    <mergeCell ref="U3587:V3587"/>
    <mergeCell ref="W3587:X3587"/>
    <mergeCell ref="I3586:L3586"/>
    <mergeCell ref="M3586:P3586"/>
    <mergeCell ref="D2165:O2165"/>
    <mergeCell ref="D2166:O2166"/>
    <mergeCell ref="D2167:O2167"/>
    <mergeCell ref="D2168:O2168"/>
    <mergeCell ref="D2169:O2169"/>
    <mergeCell ref="D2170:O2170"/>
    <mergeCell ref="D2171:O2171"/>
    <mergeCell ref="D2172:O2172"/>
    <mergeCell ref="D2173:O2173"/>
    <mergeCell ref="D2174:O2174"/>
    <mergeCell ref="D2175:O2175"/>
    <mergeCell ref="D2176:O2176"/>
    <mergeCell ref="D2177:O2177"/>
    <mergeCell ref="D2178:O2178"/>
    <mergeCell ref="D2179:O2179"/>
    <mergeCell ref="D2180:O2180"/>
    <mergeCell ref="D2181:O2181"/>
    <mergeCell ref="D2182:O2182"/>
    <mergeCell ref="D2183:O2183"/>
    <mergeCell ref="D2184:O2184"/>
    <mergeCell ref="D2185:O2185"/>
    <mergeCell ref="D2186:O2186"/>
    <mergeCell ref="D2187:O2187"/>
    <mergeCell ref="D2188:O2188"/>
    <mergeCell ref="D2189:O2189"/>
    <mergeCell ref="D2190:O2190"/>
    <mergeCell ref="D2125:O2125"/>
    <mergeCell ref="D2126:O2126"/>
    <mergeCell ref="D2127:O2127"/>
    <mergeCell ref="D2128:O2128"/>
    <mergeCell ref="D2129:O2129"/>
    <mergeCell ref="D2130:O2130"/>
    <mergeCell ref="D2131:O2131"/>
    <mergeCell ref="D2132:O2132"/>
    <mergeCell ref="D2133:O2133"/>
    <mergeCell ref="D2134:O2134"/>
    <mergeCell ref="D2135:O2135"/>
    <mergeCell ref="D2136:O2136"/>
    <mergeCell ref="D2137:O2137"/>
    <mergeCell ref="D2138:O2138"/>
    <mergeCell ref="D2139:O2139"/>
    <mergeCell ref="D2140:O2140"/>
    <mergeCell ref="D2141:O2141"/>
    <mergeCell ref="D2142:O2142"/>
    <mergeCell ref="D2143:O2143"/>
    <mergeCell ref="D2144:O2144"/>
    <mergeCell ref="D2145:O2145"/>
    <mergeCell ref="D2146:O2146"/>
    <mergeCell ref="D2147:O2147"/>
    <mergeCell ref="D2148:O2148"/>
    <mergeCell ref="D2149:O2149"/>
    <mergeCell ref="D2150:O2150"/>
    <mergeCell ref="D2151:O2151"/>
    <mergeCell ref="D2152:O2152"/>
    <mergeCell ref="D2153:O2153"/>
    <mergeCell ref="D2154:O2154"/>
    <mergeCell ref="D2155:O2155"/>
    <mergeCell ref="D2156:O2156"/>
    <mergeCell ref="D2157:O2157"/>
    <mergeCell ref="D2092:O2092"/>
    <mergeCell ref="D2093:O2093"/>
    <mergeCell ref="D2094:O2094"/>
    <mergeCell ref="D2095:O2095"/>
    <mergeCell ref="D2096:O2096"/>
    <mergeCell ref="D2097:O2097"/>
    <mergeCell ref="D2098:O2098"/>
    <mergeCell ref="D2099:O2099"/>
    <mergeCell ref="D2100:O2100"/>
    <mergeCell ref="D2101:O2101"/>
    <mergeCell ref="D2102:O2102"/>
    <mergeCell ref="D2103:O2103"/>
    <mergeCell ref="D2104:O2104"/>
    <mergeCell ref="D2105:O2105"/>
    <mergeCell ref="D2106:O2106"/>
    <mergeCell ref="D2107:O2107"/>
    <mergeCell ref="D2108:O2108"/>
    <mergeCell ref="D2109:O2109"/>
    <mergeCell ref="D2110:O2110"/>
    <mergeCell ref="D2111:O2111"/>
    <mergeCell ref="D2112:O2112"/>
    <mergeCell ref="D2113:O2113"/>
    <mergeCell ref="D2114:O2114"/>
    <mergeCell ref="D2115:O2115"/>
    <mergeCell ref="D2116:O2116"/>
    <mergeCell ref="D2117:O2117"/>
    <mergeCell ref="D2118:O2118"/>
    <mergeCell ref="D2119:O2119"/>
    <mergeCell ref="D2120:O2120"/>
    <mergeCell ref="D2121:O2121"/>
    <mergeCell ref="D2122:O2122"/>
    <mergeCell ref="D2123:O2123"/>
    <mergeCell ref="D2124:O2124"/>
    <mergeCell ref="D2058:R2058"/>
    <mergeCell ref="D2059:R2059"/>
    <mergeCell ref="D2060:R2060"/>
    <mergeCell ref="D2061:R2061"/>
    <mergeCell ref="D2062:R2062"/>
    <mergeCell ref="D2063:R2063"/>
    <mergeCell ref="D2064:R2064"/>
    <mergeCell ref="D2065:R2065"/>
    <mergeCell ref="D2066:R2066"/>
    <mergeCell ref="D2067:R2067"/>
    <mergeCell ref="D2068:R2068"/>
    <mergeCell ref="D2069:R2069"/>
    <mergeCell ref="D2070:R2070"/>
    <mergeCell ref="D2071:R2071"/>
    <mergeCell ref="D2072:R2072"/>
    <mergeCell ref="D2073:R2073"/>
    <mergeCell ref="D2074:R2074"/>
    <mergeCell ref="C2078:O2080"/>
    <mergeCell ref="P2078:AD2078"/>
    <mergeCell ref="P2079:R2079"/>
    <mergeCell ref="D2081:O2081"/>
    <mergeCell ref="D2082:O2082"/>
    <mergeCell ref="D2083:O2083"/>
    <mergeCell ref="D2084:O2084"/>
    <mergeCell ref="D2085:O2085"/>
    <mergeCell ref="D2086:O2086"/>
    <mergeCell ref="D2087:O2087"/>
    <mergeCell ref="D2088:O2088"/>
    <mergeCell ref="D2089:O2089"/>
    <mergeCell ref="D2090:O2090"/>
    <mergeCell ref="D2091:O2091"/>
    <mergeCell ref="S2079:U2079"/>
    <mergeCell ref="V2079:X2079"/>
    <mergeCell ref="Y2079:AA2079"/>
    <mergeCell ref="AB2079:AD2079"/>
    <mergeCell ref="D2025:R2025"/>
    <mergeCell ref="D2026:R2026"/>
    <mergeCell ref="D2027:R2027"/>
    <mergeCell ref="D2028:R2028"/>
    <mergeCell ref="D2029:R2029"/>
    <mergeCell ref="D2030:R2030"/>
    <mergeCell ref="D2031:R2031"/>
    <mergeCell ref="D2032:R2032"/>
    <mergeCell ref="D2033:R2033"/>
    <mergeCell ref="D2034:R2034"/>
    <mergeCell ref="D2035:R2035"/>
    <mergeCell ref="D2036:R2036"/>
    <mergeCell ref="D2037:R2037"/>
    <mergeCell ref="D2038:R2038"/>
    <mergeCell ref="D2039:R2039"/>
    <mergeCell ref="D2040:R2040"/>
    <mergeCell ref="D2041:R2041"/>
    <mergeCell ref="D2042:R2042"/>
    <mergeCell ref="D2043:R2043"/>
    <mergeCell ref="D2044:R2044"/>
    <mergeCell ref="D2045:R2045"/>
    <mergeCell ref="D2046:R2046"/>
    <mergeCell ref="D2047:R2047"/>
    <mergeCell ref="D2048:R2048"/>
    <mergeCell ref="D2049:R2049"/>
    <mergeCell ref="D2050:R2050"/>
    <mergeCell ref="D2051:R2051"/>
    <mergeCell ref="D2052:R2052"/>
    <mergeCell ref="D2053:R2053"/>
    <mergeCell ref="D2054:R2054"/>
    <mergeCell ref="D2055:R2055"/>
    <mergeCell ref="D2056:R2056"/>
    <mergeCell ref="D2057:R2057"/>
    <mergeCell ref="D1992:R1992"/>
    <mergeCell ref="D1993:R1993"/>
    <mergeCell ref="D1994:R1994"/>
    <mergeCell ref="D1995:R1995"/>
    <mergeCell ref="D1996:R1996"/>
    <mergeCell ref="D1997:R1997"/>
    <mergeCell ref="D1998:R1998"/>
    <mergeCell ref="D1999:R1999"/>
    <mergeCell ref="D2000:R2000"/>
    <mergeCell ref="D2001:R2001"/>
    <mergeCell ref="D2002:R2002"/>
    <mergeCell ref="D2003:R2003"/>
    <mergeCell ref="D2004:R2004"/>
    <mergeCell ref="D2005:R2005"/>
    <mergeCell ref="D2006:R2006"/>
    <mergeCell ref="D2007:R2007"/>
    <mergeCell ref="D2008:R2008"/>
    <mergeCell ref="D2009:R2009"/>
    <mergeCell ref="D2010:R2010"/>
    <mergeCell ref="D2011:R2011"/>
    <mergeCell ref="D2012:R2012"/>
    <mergeCell ref="D2013:R2013"/>
    <mergeCell ref="D2014:R2014"/>
    <mergeCell ref="D2015:R2015"/>
    <mergeCell ref="D2016:R2016"/>
    <mergeCell ref="D2017:R2017"/>
    <mergeCell ref="D2018:R2018"/>
    <mergeCell ref="D2019:R2019"/>
    <mergeCell ref="D2020:R2020"/>
    <mergeCell ref="D2021:R2021"/>
    <mergeCell ref="D2022:R2022"/>
    <mergeCell ref="D2023:R2023"/>
    <mergeCell ref="D2024:R2024"/>
    <mergeCell ref="H287:I287"/>
    <mergeCell ref="J287:L287"/>
    <mergeCell ref="D288:G288"/>
    <mergeCell ref="H288:I288"/>
    <mergeCell ref="J288:L288"/>
    <mergeCell ref="D289:G289"/>
    <mergeCell ref="H289:I289"/>
    <mergeCell ref="J289:L289"/>
    <mergeCell ref="D290:G290"/>
    <mergeCell ref="H290:I290"/>
    <mergeCell ref="J290:L290"/>
    <mergeCell ref="D291:G291"/>
    <mergeCell ref="H291:I291"/>
    <mergeCell ref="J291:L291"/>
    <mergeCell ref="D292:G292"/>
    <mergeCell ref="H292:I292"/>
    <mergeCell ref="J292:L292"/>
    <mergeCell ref="D293:G293"/>
    <mergeCell ref="H293:I293"/>
    <mergeCell ref="J293:L293"/>
    <mergeCell ref="D294:G294"/>
    <mergeCell ref="H324:I324"/>
    <mergeCell ref="J324:L324"/>
    <mergeCell ref="D325:G325"/>
    <mergeCell ref="J354:L354"/>
    <mergeCell ref="H294:I294"/>
    <mergeCell ref="J294:L294"/>
    <mergeCell ref="D295:G295"/>
    <mergeCell ref="H295:I295"/>
    <mergeCell ref="J295:L295"/>
    <mergeCell ref="D284:G284"/>
    <mergeCell ref="H284:I284"/>
    <mergeCell ref="D366:R366"/>
    <mergeCell ref="H350:I350"/>
    <mergeCell ref="J350:L350"/>
    <mergeCell ref="D351:G351"/>
    <mergeCell ref="H351:I351"/>
    <mergeCell ref="J351:L351"/>
    <mergeCell ref="D352:G352"/>
    <mergeCell ref="H352:I352"/>
    <mergeCell ref="J352:L352"/>
    <mergeCell ref="D353:G353"/>
    <mergeCell ref="H353:I353"/>
    <mergeCell ref="J353:L353"/>
    <mergeCell ref="D354:G354"/>
    <mergeCell ref="H354:I354"/>
    <mergeCell ref="D296:G296"/>
    <mergeCell ref="H296:I296"/>
    <mergeCell ref="J296:L296"/>
    <mergeCell ref="D297:G297"/>
    <mergeCell ref="H297:I297"/>
    <mergeCell ref="J297:L297"/>
    <mergeCell ref="D298:G298"/>
    <mergeCell ref="H298:I298"/>
    <mergeCell ref="J298:L298"/>
    <mergeCell ref="D299:G299"/>
    <mergeCell ref="H299:I299"/>
    <mergeCell ref="J299:L299"/>
    <mergeCell ref="D300:G300"/>
    <mergeCell ref="H300:I300"/>
    <mergeCell ref="J300:L300"/>
    <mergeCell ref="D301:G301"/>
    <mergeCell ref="H301:I301"/>
    <mergeCell ref="J301:L301"/>
    <mergeCell ref="Y375:AD375"/>
    <mergeCell ref="Y372:AD372"/>
    <mergeCell ref="D373:R373"/>
    <mergeCell ref="Y370:AD370"/>
    <mergeCell ref="D371:R371"/>
    <mergeCell ref="S371:X371"/>
    <mergeCell ref="Y371:AD371"/>
    <mergeCell ref="D313:G313"/>
    <mergeCell ref="H313:I313"/>
    <mergeCell ref="J313:L313"/>
    <mergeCell ref="D314:G314"/>
    <mergeCell ref="D445:R445"/>
    <mergeCell ref="S445:X445"/>
    <mergeCell ref="Y445:AD445"/>
    <mergeCell ref="D446:R446"/>
    <mergeCell ref="S446:X446"/>
    <mergeCell ref="Y446:AD446"/>
    <mergeCell ref="D447:R447"/>
    <mergeCell ref="D376:R376"/>
    <mergeCell ref="S376:X376"/>
    <mergeCell ref="Y376:AD376"/>
    <mergeCell ref="S366:X366"/>
    <mergeCell ref="Y366:AD366"/>
    <mergeCell ref="D367:R367"/>
    <mergeCell ref="S367:X367"/>
    <mergeCell ref="Y367:AD367"/>
    <mergeCell ref="D368:R368"/>
    <mergeCell ref="S368:X368"/>
    <mergeCell ref="Y368:AD368"/>
    <mergeCell ref="D369:R369"/>
    <mergeCell ref="S369:X369"/>
    <mergeCell ref="Y369:AD369"/>
    <mergeCell ref="D370:R370"/>
    <mergeCell ref="S370:X370"/>
    <mergeCell ref="S447:X447"/>
    <mergeCell ref="Y447:AD447"/>
    <mergeCell ref="D436:R436"/>
    <mergeCell ref="S436:X436"/>
    <mergeCell ref="Y436:AD436"/>
    <mergeCell ref="D437:R437"/>
    <mergeCell ref="S437:X437"/>
    <mergeCell ref="Y437:AD437"/>
    <mergeCell ref="D438:R438"/>
    <mergeCell ref="S438:X438"/>
    <mergeCell ref="Y438:AD438"/>
    <mergeCell ref="S373:X373"/>
    <mergeCell ref="Y373:AD373"/>
    <mergeCell ref="D374:R374"/>
    <mergeCell ref="S374:X374"/>
    <mergeCell ref="Y374:AD374"/>
    <mergeCell ref="D443:R443"/>
    <mergeCell ref="S443:X443"/>
    <mergeCell ref="Y443:AD443"/>
    <mergeCell ref="D444:R444"/>
    <mergeCell ref="S444:X444"/>
    <mergeCell ref="Y444:AD444"/>
    <mergeCell ref="Y418:AD418"/>
    <mergeCell ref="D419:R419"/>
    <mergeCell ref="S419:X419"/>
    <mergeCell ref="Y419:AD419"/>
    <mergeCell ref="D420:R420"/>
    <mergeCell ref="S420:X420"/>
    <mergeCell ref="Y420:AD420"/>
    <mergeCell ref="D421:R421"/>
    <mergeCell ref="D302:G302"/>
    <mergeCell ref="H302:I302"/>
    <mergeCell ref="J302:L302"/>
    <mergeCell ref="D303:G303"/>
    <mergeCell ref="H303:I303"/>
    <mergeCell ref="J303:L303"/>
    <mergeCell ref="D315:G315"/>
    <mergeCell ref="H315:I315"/>
    <mergeCell ref="J315:L315"/>
    <mergeCell ref="D316:G316"/>
    <mergeCell ref="H316:I316"/>
    <mergeCell ref="J316:L316"/>
    <mergeCell ref="D317:G317"/>
    <mergeCell ref="H317:I317"/>
    <mergeCell ref="J317:L317"/>
    <mergeCell ref="D304:G304"/>
    <mergeCell ref="H304:I304"/>
    <mergeCell ref="J304:L304"/>
    <mergeCell ref="D305:G305"/>
    <mergeCell ref="H305:I305"/>
    <mergeCell ref="J305:L305"/>
    <mergeCell ref="D306:G306"/>
    <mergeCell ref="H306:I306"/>
    <mergeCell ref="D439:R439"/>
    <mergeCell ref="S439:X439"/>
    <mergeCell ref="Y439:AD439"/>
    <mergeCell ref="D440:R440"/>
    <mergeCell ref="S440:X440"/>
    <mergeCell ref="Y440:AD440"/>
    <mergeCell ref="D441:R441"/>
    <mergeCell ref="S441:X441"/>
    <mergeCell ref="Y441:AD441"/>
    <mergeCell ref="D442:R442"/>
    <mergeCell ref="S442:X442"/>
    <mergeCell ref="Y442:AD442"/>
    <mergeCell ref="D427:R427"/>
    <mergeCell ref="S427:X427"/>
    <mergeCell ref="Y427:AD427"/>
    <mergeCell ref="D428:R428"/>
    <mergeCell ref="S428:X428"/>
    <mergeCell ref="Y428:AD428"/>
    <mergeCell ref="D429:R429"/>
    <mergeCell ref="S429:X429"/>
    <mergeCell ref="Y429:AD429"/>
    <mergeCell ref="D430:R430"/>
    <mergeCell ref="S430:X430"/>
    <mergeCell ref="Y430:AD430"/>
    <mergeCell ref="D431:R431"/>
    <mergeCell ref="S431:X431"/>
    <mergeCell ref="Y431:AD431"/>
    <mergeCell ref="D432:R432"/>
    <mergeCell ref="S432:X432"/>
    <mergeCell ref="Y432:AD432"/>
    <mergeCell ref="D433:R433"/>
    <mergeCell ref="S433:X433"/>
    <mergeCell ref="Y433:AD433"/>
    <mergeCell ref="D434:R434"/>
    <mergeCell ref="S434:X434"/>
    <mergeCell ref="Y434:AD434"/>
    <mergeCell ref="D435:R435"/>
    <mergeCell ref="S435:X435"/>
    <mergeCell ref="Y435:AD435"/>
    <mergeCell ref="D418:R418"/>
    <mergeCell ref="S418:X418"/>
    <mergeCell ref="S421:X421"/>
    <mergeCell ref="Y421:AD421"/>
    <mergeCell ref="D422:R422"/>
    <mergeCell ref="S422:X422"/>
    <mergeCell ref="Y422:AD422"/>
    <mergeCell ref="D423:R423"/>
    <mergeCell ref="S423:X423"/>
    <mergeCell ref="Y423:AD423"/>
    <mergeCell ref="D424:R424"/>
    <mergeCell ref="S424:X424"/>
    <mergeCell ref="Y424:AD424"/>
    <mergeCell ref="D425:R425"/>
    <mergeCell ref="S425:X425"/>
    <mergeCell ref="Y425:AD425"/>
    <mergeCell ref="D426:R426"/>
    <mergeCell ref="S426:X426"/>
    <mergeCell ref="Y426:AD426"/>
    <mergeCell ref="D409:R409"/>
    <mergeCell ref="S409:X409"/>
    <mergeCell ref="Y409:AD409"/>
    <mergeCell ref="D410:R410"/>
    <mergeCell ref="S410:X410"/>
    <mergeCell ref="Y410:AD410"/>
    <mergeCell ref="D411:R411"/>
    <mergeCell ref="S411:X411"/>
    <mergeCell ref="Y411:AD411"/>
    <mergeCell ref="D412:R412"/>
    <mergeCell ref="S412:X412"/>
    <mergeCell ref="Y412:AD412"/>
    <mergeCell ref="D413:R413"/>
    <mergeCell ref="S413:X413"/>
    <mergeCell ref="Y413:AD413"/>
    <mergeCell ref="D414:R414"/>
    <mergeCell ref="S414:X414"/>
    <mergeCell ref="Y414:AD414"/>
    <mergeCell ref="D415:R415"/>
    <mergeCell ref="S415:X415"/>
    <mergeCell ref="Y415:AD415"/>
    <mergeCell ref="D416:R416"/>
    <mergeCell ref="S416:X416"/>
    <mergeCell ref="Y416:AD416"/>
    <mergeCell ref="D417:R417"/>
    <mergeCell ref="S417:X417"/>
    <mergeCell ref="Y417:AD417"/>
    <mergeCell ref="D400:R400"/>
    <mergeCell ref="S400:X400"/>
    <mergeCell ref="Y400:AD400"/>
    <mergeCell ref="D401:R401"/>
    <mergeCell ref="S401:X401"/>
    <mergeCell ref="Y401:AD401"/>
    <mergeCell ref="D402:R402"/>
    <mergeCell ref="S402:X402"/>
    <mergeCell ref="Y402:AD402"/>
    <mergeCell ref="D403:R403"/>
    <mergeCell ref="S403:X403"/>
    <mergeCell ref="Y403:AD403"/>
    <mergeCell ref="D404:R404"/>
    <mergeCell ref="S404:X404"/>
    <mergeCell ref="Y404:AD404"/>
    <mergeCell ref="D405:R405"/>
    <mergeCell ref="S405:X405"/>
    <mergeCell ref="Y405:AD405"/>
    <mergeCell ref="D406:R406"/>
    <mergeCell ref="S406:X406"/>
    <mergeCell ref="Y406:AD406"/>
    <mergeCell ref="D407:R407"/>
    <mergeCell ref="S407:X407"/>
    <mergeCell ref="Y407:AD407"/>
    <mergeCell ref="D408:R408"/>
    <mergeCell ref="S408:X408"/>
    <mergeCell ref="Y408:AD408"/>
    <mergeCell ref="D391:R391"/>
    <mergeCell ref="S391:X391"/>
    <mergeCell ref="Y391:AD391"/>
    <mergeCell ref="D392:R392"/>
    <mergeCell ref="S392:X392"/>
    <mergeCell ref="Y392:AD392"/>
    <mergeCell ref="D393:R393"/>
    <mergeCell ref="S393:X393"/>
    <mergeCell ref="Y393:AD393"/>
    <mergeCell ref="D394:R394"/>
    <mergeCell ref="S394:X394"/>
    <mergeCell ref="Y394:AD394"/>
    <mergeCell ref="D395:R395"/>
    <mergeCell ref="S395:X395"/>
    <mergeCell ref="Y395:AD395"/>
    <mergeCell ref="D396:R396"/>
    <mergeCell ref="S396:X396"/>
    <mergeCell ref="Y396:AD396"/>
    <mergeCell ref="D397:R397"/>
    <mergeCell ref="S397:X397"/>
    <mergeCell ref="Y397:AD397"/>
    <mergeCell ref="D398:R398"/>
    <mergeCell ref="S398:X398"/>
    <mergeCell ref="Y398:AD398"/>
    <mergeCell ref="D399:R399"/>
    <mergeCell ref="S399:X399"/>
    <mergeCell ref="Y399:AD399"/>
    <mergeCell ref="D156:N156"/>
    <mergeCell ref="D157:N157"/>
    <mergeCell ref="D158:N158"/>
    <mergeCell ref="D159:N159"/>
    <mergeCell ref="B224:AD224"/>
    <mergeCell ref="C225:AD225"/>
    <mergeCell ref="C268:G271"/>
    <mergeCell ref="Y270:AA270"/>
    <mergeCell ref="AB270:AD270"/>
    <mergeCell ref="M268:AD268"/>
    <mergeCell ref="P269:AD269"/>
    <mergeCell ref="D363:R363"/>
    <mergeCell ref="S363:X363"/>
    <mergeCell ref="Y363:AD363"/>
    <mergeCell ref="D364:R364"/>
    <mergeCell ref="S364:X364"/>
    <mergeCell ref="Y364:AD364"/>
    <mergeCell ref="D365:R365"/>
    <mergeCell ref="S365:X365"/>
    <mergeCell ref="Y365:AD365"/>
    <mergeCell ref="D272:G272"/>
    <mergeCell ref="H272:I272"/>
    <mergeCell ref="J272:L272"/>
    <mergeCell ref="D273:G273"/>
    <mergeCell ref="H273:I273"/>
    <mergeCell ref="J273:L273"/>
    <mergeCell ref="D274:G274"/>
    <mergeCell ref="H274:I274"/>
    <mergeCell ref="J274:L274"/>
    <mergeCell ref="D275:G275"/>
    <mergeCell ref="H275:I275"/>
    <mergeCell ref="J275:L275"/>
    <mergeCell ref="D276:G276"/>
    <mergeCell ref="H276:I276"/>
    <mergeCell ref="O156:R156"/>
    <mergeCell ref="S156:V156"/>
    <mergeCell ref="W156:Z156"/>
    <mergeCell ref="AA156:AD156"/>
    <mergeCell ref="O157:R157"/>
    <mergeCell ref="S157:V157"/>
    <mergeCell ref="W157:Z157"/>
    <mergeCell ref="AA157:AD157"/>
    <mergeCell ref="O158:R158"/>
    <mergeCell ref="S158:V158"/>
    <mergeCell ref="W158:Z158"/>
    <mergeCell ref="AA158:AD158"/>
    <mergeCell ref="O159:R159"/>
    <mergeCell ref="S159:V159"/>
    <mergeCell ref="W159:Z159"/>
    <mergeCell ref="AA159:AD159"/>
    <mergeCell ref="D209:L209"/>
    <mergeCell ref="M209:R209"/>
    <mergeCell ref="S209:X209"/>
    <mergeCell ref="Y209:AD209"/>
    <mergeCell ref="D210:L210"/>
    <mergeCell ref="M210:R210"/>
    <mergeCell ref="S210:X210"/>
    <mergeCell ref="Y210:AD210"/>
    <mergeCell ref="AA205:AD205"/>
    <mergeCell ref="C207:L208"/>
    <mergeCell ref="M207:AD207"/>
    <mergeCell ref="J312:L312"/>
    <mergeCell ref="J306:L306"/>
    <mergeCell ref="D307:G307"/>
    <mergeCell ref="D40:N40"/>
    <mergeCell ref="D41:N41"/>
    <mergeCell ref="D42:N42"/>
    <mergeCell ref="D43:N43"/>
    <mergeCell ref="D44:N44"/>
    <mergeCell ref="D45:N45"/>
    <mergeCell ref="D46:N46"/>
    <mergeCell ref="D47:N47"/>
    <mergeCell ref="D48:N48"/>
    <mergeCell ref="D49:N49"/>
    <mergeCell ref="D50:N50"/>
    <mergeCell ref="D51:N51"/>
    <mergeCell ref="D52:N52"/>
    <mergeCell ref="D53:N53"/>
    <mergeCell ref="D54:N54"/>
    <mergeCell ref="D55:N55"/>
    <mergeCell ref="D56:N56"/>
    <mergeCell ref="D57:N57"/>
    <mergeCell ref="D58:N58"/>
    <mergeCell ref="D59:N59"/>
    <mergeCell ref="D60:N60"/>
    <mergeCell ref="D61:N61"/>
    <mergeCell ref="D62:N62"/>
    <mergeCell ref="D63:N63"/>
    <mergeCell ref="D64:N64"/>
    <mergeCell ref="D65:N65"/>
    <mergeCell ref="D66:N66"/>
    <mergeCell ref="D67:N67"/>
    <mergeCell ref="D68:N68"/>
    <mergeCell ref="D69:N69"/>
    <mergeCell ref="D70:N70"/>
    <mergeCell ref="D71:N71"/>
    <mergeCell ref="D72:N72"/>
    <mergeCell ref="D73:N73"/>
    <mergeCell ref="D74:N74"/>
    <mergeCell ref="D75:N75"/>
    <mergeCell ref="D76:N76"/>
    <mergeCell ref="D77:N77"/>
    <mergeCell ref="D78:N78"/>
    <mergeCell ref="D79:N79"/>
    <mergeCell ref="O150:R150"/>
    <mergeCell ref="S150:V150"/>
    <mergeCell ref="W150:Z150"/>
    <mergeCell ref="AA150:AD150"/>
    <mergeCell ref="O151:R151"/>
    <mergeCell ref="S151:V151"/>
    <mergeCell ref="W151:Z151"/>
    <mergeCell ref="AA151:AD151"/>
    <mergeCell ref="O152:R152"/>
    <mergeCell ref="S152:V152"/>
    <mergeCell ref="W152:Z152"/>
    <mergeCell ref="AA152:AD152"/>
    <mergeCell ref="O153:R153"/>
    <mergeCell ref="S153:V153"/>
    <mergeCell ref="W153:Z153"/>
    <mergeCell ref="AA153:AD153"/>
    <mergeCell ref="O154:R154"/>
    <mergeCell ref="S154:V154"/>
    <mergeCell ref="W154:Z154"/>
    <mergeCell ref="AA154:AD154"/>
    <mergeCell ref="O155:R155"/>
    <mergeCell ref="S155:V155"/>
    <mergeCell ref="W155:Z155"/>
    <mergeCell ref="AA155:AD155"/>
    <mergeCell ref="D150:N150"/>
    <mergeCell ref="D151:N151"/>
    <mergeCell ref="D152:N152"/>
    <mergeCell ref="D153:N153"/>
    <mergeCell ref="D154:N154"/>
    <mergeCell ref="D155:N155"/>
    <mergeCell ref="O144:R144"/>
    <mergeCell ref="S144:V144"/>
    <mergeCell ref="W144:Z144"/>
    <mergeCell ref="AA144:AD144"/>
    <mergeCell ref="O145:R145"/>
    <mergeCell ref="S145:V145"/>
    <mergeCell ref="W145:Z145"/>
    <mergeCell ref="AA145:AD145"/>
    <mergeCell ref="O146:R146"/>
    <mergeCell ref="S146:V146"/>
    <mergeCell ref="W146:Z146"/>
    <mergeCell ref="AA146:AD146"/>
    <mergeCell ref="O147:R147"/>
    <mergeCell ref="S147:V147"/>
    <mergeCell ref="W147:Z147"/>
    <mergeCell ref="AA147:AD147"/>
    <mergeCell ref="O148:R148"/>
    <mergeCell ref="S148:V148"/>
    <mergeCell ref="W148:Z148"/>
    <mergeCell ref="AA148:AD148"/>
    <mergeCell ref="O149:R149"/>
    <mergeCell ref="S149:V149"/>
    <mergeCell ref="W149:Z149"/>
    <mergeCell ref="AA149:AD149"/>
    <mergeCell ref="D144:N144"/>
    <mergeCell ref="D145:N145"/>
    <mergeCell ref="D146:N146"/>
    <mergeCell ref="D147:N147"/>
    <mergeCell ref="D148:N148"/>
    <mergeCell ref="D149:N149"/>
    <mergeCell ref="O138:R138"/>
    <mergeCell ref="S138:V138"/>
    <mergeCell ref="W138:Z138"/>
    <mergeCell ref="AA138:AD138"/>
    <mergeCell ref="O139:R139"/>
    <mergeCell ref="S139:V139"/>
    <mergeCell ref="W139:Z139"/>
    <mergeCell ref="AA139:AD139"/>
    <mergeCell ref="O140:R140"/>
    <mergeCell ref="S140:V140"/>
    <mergeCell ref="W140:Z140"/>
    <mergeCell ref="AA140:AD140"/>
    <mergeCell ref="O141:R141"/>
    <mergeCell ref="S141:V141"/>
    <mergeCell ref="W141:Z141"/>
    <mergeCell ref="AA141:AD141"/>
    <mergeCell ref="O142:R142"/>
    <mergeCell ref="S142:V142"/>
    <mergeCell ref="W142:Z142"/>
    <mergeCell ref="AA142:AD142"/>
    <mergeCell ref="O143:R143"/>
    <mergeCell ref="S143:V143"/>
    <mergeCell ref="W143:Z143"/>
    <mergeCell ref="AA143:AD143"/>
    <mergeCell ref="D138:N138"/>
    <mergeCell ref="D139:N139"/>
    <mergeCell ref="D140:N140"/>
    <mergeCell ref="D141:N141"/>
    <mergeCell ref="D142:N142"/>
    <mergeCell ref="D143:N143"/>
    <mergeCell ref="O132:R132"/>
    <mergeCell ref="S132:V132"/>
    <mergeCell ref="W132:Z132"/>
    <mergeCell ref="AA132:AD132"/>
    <mergeCell ref="O133:R133"/>
    <mergeCell ref="S133:V133"/>
    <mergeCell ref="W133:Z133"/>
    <mergeCell ref="AA133:AD133"/>
    <mergeCell ref="O134:R134"/>
    <mergeCell ref="S134:V134"/>
    <mergeCell ref="W134:Z134"/>
    <mergeCell ref="AA134:AD134"/>
    <mergeCell ref="O135:R135"/>
    <mergeCell ref="S135:V135"/>
    <mergeCell ref="W135:Z135"/>
    <mergeCell ref="AA135:AD135"/>
    <mergeCell ref="O136:R136"/>
    <mergeCell ref="S136:V136"/>
    <mergeCell ref="W136:Z136"/>
    <mergeCell ref="AA136:AD136"/>
    <mergeCell ref="O137:R137"/>
    <mergeCell ref="S137:V137"/>
    <mergeCell ref="W137:Z137"/>
    <mergeCell ref="AA137:AD137"/>
    <mergeCell ref="D132:N132"/>
    <mergeCell ref="D133:N133"/>
    <mergeCell ref="D134:N134"/>
    <mergeCell ref="D135:N135"/>
    <mergeCell ref="D136:N136"/>
    <mergeCell ref="D137:N137"/>
    <mergeCell ref="O126:R126"/>
    <mergeCell ref="S126:V126"/>
    <mergeCell ref="W126:Z126"/>
    <mergeCell ref="AA126:AD126"/>
    <mergeCell ref="O127:R127"/>
    <mergeCell ref="S127:V127"/>
    <mergeCell ref="W127:Z127"/>
    <mergeCell ref="AA127:AD127"/>
    <mergeCell ref="O128:R128"/>
    <mergeCell ref="S128:V128"/>
    <mergeCell ref="W128:Z128"/>
    <mergeCell ref="AA128:AD128"/>
    <mergeCell ref="O129:R129"/>
    <mergeCell ref="S129:V129"/>
    <mergeCell ref="W129:Z129"/>
    <mergeCell ref="AA129:AD129"/>
    <mergeCell ref="O130:R130"/>
    <mergeCell ref="S130:V130"/>
    <mergeCell ref="W130:Z130"/>
    <mergeCell ref="AA130:AD130"/>
    <mergeCell ref="O131:R131"/>
    <mergeCell ref="S131:V131"/>
    <mergeCell ref="W131:Z131"/>
    <mergeCell ref="AA131:AD131"/>
    <mergeCell ref="D126:N126"/>
    <mergeCell ref="D127:N127"/>
    <mergeCell ref="D128:N128"/>
    <mergeCell ref="D129:N129"/>
    <mergeCell ref="D130:N130"/>
    <mergeCell ref="D131:N131"/>
    <mergeCell ref="O120:R120"/>
    <mergeCell ref="S120:V120"/>
    <mergeCell ref="W120:Z120"/>
    <mergeCell ref="AA120:AD120"/>
    <mergeCell ref="O121:R121"/>
    <mergeCell ref="S121:V121"/>
    <mergeCell ref="W121:Z121"/>
    <mergeCell ref="AA121:AD121"/>
    <mergeCell ref="O122:R122"/>
    <mergeCell ref="S122:V122"/>
    <mergeCell ref="W122:Z122"/>
    <mergeCell ref="AA122:AD122"/>
    <mergeCell ref="O123:R123"/>
    <mergeCell ref="S123:V123"/>
    <mergeCell ref="W123:Z123"/>
    <mergeCell ref="AA123:AD123"/>
    <mergeCell ref="O124:R124"/>
    <mergeCell ref="S124:V124"/>
    <mergeCell ref="W124:Z124"/>
    <mergeCell ref="AA124:AD124"/>
    <mergeCell ref="O125:R125"/>
    <mergeCell ref="S125:V125"/>
    <mergeCell ref="W125:Z125"/>
    <mergeCell ref="AA125:AD125"/>
    <mergeCell ref="D120:N120"/>
    <mergeCell ref="D121:N121"/>
    <mergeCell ref="D122:N122"/>
    <mergeCell ref="D123:N123"/>
    <mergeCell ref="D124:N124"/>
    <mergeCell ref="D125:N125"/>
    <mergeCell ref="O114:R114"/>
    <mergeCell ref="S114:V114"/>
    <mergeCell ref="W114:Z114"/>
    <mergeCell ref="AA114:AD114"/>
    <mergeCell ref="O115:R115"/>
    <mergeCell ref="S115:V115"/>
    <mergeCell ref="W115:Z115"/>
    <mergeCell ref="AA115:AD115"/>
    <mergeCell ref="O116:R116"/>
    <mergeCell ref="S116:V116"/>
    <mergeCell ref="W116:Z116"/>
    <mergeCell ref="AA116:AD116"/>
    <mergeCell ref="O117:R117"/>
    <mergeCell ref="S117:V117"/>
    <mergeCell ref="W117:Z117"/>
    <mergeCell ref="AA117:AD117"/>
    <mergeCell ref="O118:R118"/>
    <mergeCell ref="S118:V118"/>
    <mergeCell ref="W118:Z118"/>
    <mergeCell ref="AA118:AD118"/>
    <mergeCell ref="O119:R119"/>
    <mergeCell ref="S119:V119"/>
    <mergeCell ref="W119:Z119"/>
    <mergeCell ref="AA119:AD119"/>
    <mergeCell ref="D114:N114"/>
    <mergeCell ref="D115:N115"/>
    <mergeCell ref="D116:N116"/>
    <mergeCell ref="D117:N117"/>
    <mergeCell ref="D118:N118"/>
    <mergeCell ref="D119:N119"/>
    <mergeCell ref="O108:R108"/>
    <mergeCell ref="S108:V108"/>
    <mergeCell ref="W108:Z108"/>
    <mergeCell ref="AA108:AD108"/>
    <mergeCell ref="O109:R109"/>
    <mergeCell ref="S109:V109"/>
    <mergeCell ref="W109:Z109"/>
    <mergeCell ref="AA109:AD109"/>
    <mergeCell ref="O110:R110"/>
    <mergeCell ref="S110:V110"/>
    <mergeCell ref="W110:Z110"/>
    <mergeCell ref="AA110:AD110"/>
    <mergeCell ref="O111:R111"/>
    <mergeCell ref="S111:V111"/>
    <mergeCell ref="W111:Z111"/>
    <mergeCell ref="AA111:AD111"/>
    <mergeCell ref="O112:R112"/>
    <mergeCell ref="S112:V112"/>
    <mergeCell ref="W112:Z112"/>
    <mergeCell ref="AA112:AD112"/>
    <mergeCell ref="O113:R113"/>
    <mergeCell ref="S113:V113"/>
    <mergeCell ref="W113:Z113"/>
    <mergeCell ref="AA113:AD113"/>
    <mergeCell ref="D108:N108"/>
    <mergeCell ref="D109:N109"/>
    <mergeCell ref="D110:N110"/>
    <mergeCell ref="D111:N111"/>
    <mergeCell ref="D112:N112"/>
    <mergeCell ref="D113:N113"/>
    <mergeCell ref="O102:R102"/>
    <mergeCell ref="S102:V102"/>
    <mergeCell ref="W102:Z102"/>
    <mergeCell ref="AA102:AD102"/>
    <mergeCell ref="O103:R103"/>
    <mergeCell ref="S103:V103"/>
    <mergeCell ref="W103:Z103"/>
    <mergeCell ref="AA103:AD103"/>
    <mergeCell ref="O104:R104"/>
    <mergeCell ref="S104:V104"/>
    <mergeCell ref="W104:Z104"/>
    <mergeCell ref="AA104:AD104"/>
    <mergeCell ref="O105:R105"/>
    <mergeCell ref="S105:V105"/>
    <mergeCell ref="W105:Z105"/>
    <mergeCell ref="AA105:AD105"/>
    <mergeCell ref="O106:R106"/>
    <mergeCell ref="S106:V106"/>
    <mergeCell ref="W106:Z106"/>
    <mergeCell ref="AA106:AD106"/>
    <mergeCell ref="O107:R107"/>
    <mergeCell ref="S107:V107"/>
    <mergeCell ref="W107:Z107"/>
    <mergeCell ref="AA107:AD107"/>
    <mergeCell ref="D102:N102"/>
    <mergeCell ref="D103:N103"/>
    <mergeCell ref="D104:N104"/>
    <mergeCell ref="D105:N105"/>
    <mergeCell ref="D106:N106"/>
    <mergeCell ref="D107:N107"/>
    <mergeCell ref="O96:R96"/>
    <mergeCell ref="S96:V96"/>
    <mergeCell ref="W96:Z96"/>
    <mergeCell ref="AA96:AD96"/>
    <mergeCell ref="O97:R97"/>
    <mergeCell ref="S97:V97"/>
    <mergeCell ref="W97:Z97"/>
    <mergeCell ref="AA97:AD97"/>
    <mergeCell ref="O98:R98"/>
    <mergeCell ref="S98:V98"/>
    <mergeCell ref="W98:Z98"/>
    <mergeCell ref="AA98:AD98"/>
    <mergeCell ref="O99:R99"/>
    <mergeCell ref="S99:V99"/>
    <mergeCell ref="W99:Z99"/>
    <mergeCell ref="AA99:AD99"/>
    <mergeCell ref="O100:R100"/>
    <mergeCell ref="S100:V100"/>
    <mergeCell ref="W100:Z100"/>
    <mergeCell ref="AA100:AD100"/>
    <mergeCell ref="O101:R101"/>
    <mergeCell ref="S101:V101"/>
    <mergeCell ref="W101:Z101"/>
    <mergeCell ref="AA101:AD101"/>
    <mergeCell ref="D96:N96"/>
    <mergeCell ref="D97:N97"/>
    <mergeCell ref="D98:N98"/>
    <mergeCell ref="D99:N99"/>
    <mergeCell ref="D100:N100"/>
    <mergeCell ref="D101:N101"/>
    <mergeCell ref="O90:R90"/>
    <mergeCell ref="S90:V90"/>
    <mergeCell ref="W90:Z90"/>
    <mergeCell ref="AA90:AD90"/>
    <mergeCell ref="O91:R91"/>
    <mergeCell ref="S91:V91"/>
    <mergeCell ref="W91:Z91"/>
    <mergeCell ref="AA91:AD91"/>
    <mergeCell ref="O92:R92"/>
    <mergeCell ref="S92:V92"/>
    <mergeCell ref="W92:Z92"/>
    <mergeCell ref="AA92:AD92"/>
    <mergeCell ref="O93:R93"/>
    <mergeCell ref="S93:V93"/>
    <mergeCell ref="W93:Z93"/>
    <mergeCell ref="AA93:AD93"/>
    <mergeCell ref="O94:R94"/>
    <mergeCell ref="S94:V94"/>
    <mergeCell ref="W94:Z94"/>
    <mergeCell ref="AA94:AD94"/>
    <mergeCell ref="O95:R95"/>
    <mergeCell ref="S95:V95"/>
    <mergeCell ref="W95:Z95"/>
    <mergeCell ref="AA95:AD95"/>
    <mergeCell ref="D90:N90"/>
    <mergeCell ref="D91:N91"/>
    <mergeCell ref="D92:N92"/>
    <mergeCell ref="D93:N93"/>
    <mergeCell ref="D94:N94"/>
    <mergeCell ref="D95:N95"/>
    <mergeCell ref="O84:R84"/>
    <mergeCell ref="S84:V84"/>
    <mergeCell ref="W84:Z84"/>
    <mergeCell ref="AA84:AD84"/>
    <mergeCell ref="O85:R85"/>
    <mergeCell ref="S85:V85"/>
    <mergeCell ref="W85:Z85"/>
    <mergeCell ref="AA85:AD85"/>
    <mergeCell ref="O86:R86"/>
    <mergeCell ref="S86:V86"/>
    <mergeCell ref="W86:Z86"/>
    <mergeCell ref="AA86:AD86"/>
    <mergeCell ref="O87:R87"/>
    <mergeCell ref="S87:V87"/>
    <mergeCell ref="W87:Z87"/>
    <mergeCell ref="AA87:AD87"/>
    <mergeCell ref="O88:R88"/>
    <mergeCell ref="S88:V88"/>
    <mergeCell ref="W88:Z88"/>
    <mergeCell ref="AA88:AD88"/>
    <mergeCell ref="O89:R89"/>
    <mergeCell ref="S89:V89"/>
    <mergeCell ref="W89:Z89"/>
    <mergeCell ref="AA89:AD89"/>
    <mergeCell ref="D84:N84"/>
    <mergeCell ref="D85:N85"/>
    <mergeCell ref="D86:N86"/>
    <mergeCell ref="D87:N87"/>
    <mergeCell ref="D88:N88"/>
    <mergeCell ref="D89:N89"/>
    <mergeCell ref="O78:R78"/>
    <mergeCell ref="S78:V78"/>
    <mergeCell ref="W78:Z78"/>
    <mergeCell ref="AA78:AD78"/>
    <mergeCell ref="O79:R79"/>
    <mergeCell ref="S79:V79"/>
    <mergeCell ref="W79:Z79"/>
    <mergeCell ref="AA79:AD79"/>
    <mergeCell ref="O80:R80"/>
    <mergeCell ref="S80:V80"/>
    <mergeCell ref="W80:Z80"/>
    <mergeCell ref="AA80:AD80"/>
    <mergeCell ref="O81:R81"/>
    <mergeCell ref="S81:V81"/>
    <mergeCell ref="W81:Z81"/>
    <mergeCell ref="AA81:AD81"/>
    <mergeCell ref="O82:R82"/>
    <mergeCell ref="S82:V82"/>
    <mergeCell ref="W82:Z82"/>
    <mergeCell ref="AA82:AD82"/>
    <mergeCell ref="O83:R83"/>
    <mergeCell ref="S83:V83"/>
    <mergeCell ref="W83:Z83"/>
    <mergeCell ref="AA83:AD83"/>
    <mergeCell ref="D80:N80"/>
    <mergeCell ref="D81:N81"/>
    <mergeCell ref="D82:N82"/>
    <mergeCell ref="D83:N83"/>
    <mergeCell ref="O72:R72"/>
    <mergeCell ref="S72:V72"/>
    <mergeCell ref="W72:Z72"/>
    <mergeCell ref="AA72:AD72"/>
    <mergeCell ref="O73:R73"/>
    <mergeCell ref="S73:V73"/>
    <mergeCell ref="W73:Z73"/>
    <mergeCell ref="AA73:AD73"/>
    <mergeCell ref="O74:R74"/>
    <mergeCell ref="S74:V74"/>
    <mergeCell ref="W74:Z74"/>
    <mergeCell ref="AA74:AD74"/>
    <mergeCell ref="O75:R75"/>
    <mergeCell ref="S75:V75"/>
    <mergeCell ref="W75:Z75"/>
    <mergeCell ref="AA75:AD75"/>
    <mergeCell ref="O76:R76"/>
    <mergeCell ref="S76:V76"/>
    <mergeCell ref="W76:Z76"/>
    <mergeCell ref="AA76:AD76"/>
    <mergeCell ref="O77:R77"/>
    <mergeCell ref="S77:V77"/>
    <mergeCell ref="W77:Z77"/>
    <mergeCell ref="AA77:AD77"/>
    <mergeCell ref="O66:R66"/>
    <mergeCell ref="S66:V66"/>
    <mergeCell ref="W66:Z66"/>
    <mergeCell ref="AA66:AD66"/>
    <mergeCell ref="O67:R67"/>
    <mergeCell ref="S67:V67"/>
    <mergeCell ref="W67:Z67"/>
    <mergeCell ref="AA67:AD67"/>
    <mergeCell ref="O68:R68"/>
    <mergeCell ref="S68:V68"/>
    <mergeCell ref="W68:Z68"/>
    <mergeCell ref="AA68:AD68"/>
    <mergeCell ref="O69:R69"/>
    <mergeCell ref="S69:V69"/>
    <mergeCell ref="W69:Z69"/>
    <mergeCell ref="AA69:AD69"/>
    <mergeCell ref="O70:R70"/>
    <mergeCell ref="S70:V70"/>
    <mergeCell ref="W70:Z70"/>
    <mergeCell ref="AA70:AD70"/>
    <mergeCell ref="O71:R71"/>
    <mergeCell ref="S71:V71"/>
    <mergeCell ref="W71:Z71"/>
    <mergeCell ref="AA71:AD71"/>
    <mergeCell ref="O62:R62"/>
    <mergeCell ref="S62:V62"/>
    <mergeCell ref="W62:Z62"/>
    <mergeCell ref="AA62:AD62"/>
    <mergeCell ref="O63:R63"/>
    <mergeCell ref="S63:V63"/>
    <mergeCell ref="W63:Z63"/>
    <mergeCell ref="AA63:AD63"/>
    <mergeCell ref="O64:R64"/>
    <mergeCell ref="S64:V64"/>
    <mergeCell ref="W64:Z64"/>
    <mergeCell ref="AA64:AD64"/>
    <mergeCell ref="O65:R65"/>
    <mergeCell ref="S65:V65"/>
    <mergeCell ref="W65:Z65"/>
    <mergeCell ref="AA65:AD65"/>
    <mergeCell ref="O54:R54"/>
    <mergeCell ref="S54:V54"/>
    <mergeCell ref="W54:Z54"/>
    <mergeCell ref="AA54:AD54"/>
    <mergeCell ref="O55:R55"/>
    <mergeCell ref="S55:V55"/>
    <mergeCell ref="W55:Z55"/>
    <mergeCell ref="AA55:AD55"/>
    <mergeCell ref="O56:R56"/>
    <mergeCell ref="S56:V56"/>
    <mergeCell ref="W56:Z56"/>
    <mergeCell ref="AA56:AD56"/>
    <mergeCell ref="O57:R57"/>
    <mergeCell ref="S57:V57"/>
    <mergeCell ref="W57:Z57"/>
    <mergeCell ref="AA57:AD57"/>
    <mergeCell ref="O58:R58"/>
    <mergeCell ref="S58:V58"/>
    <mergeCell ref="W58:Z58"/>
    <mergeCell ref="AA58:AD58"/>
    <mergeCell ref="O59:R59"/>
    <mergeCell ref="S59:V59"/>
    <mergeCell ref="W59:Z59"/>
    <mergeCell ref="AA59:AD59"/>
    <mergeCell ref="W41:Z41"/>
    <mergeCell ref="AA41:AD41"/>
    <mergeCell ref="O42:R42"/>
    <mergeCell ref="S42:V42"/>
    <mergeCell ref="W42:Z42"/>
    <mergeCell ref="AA42:AD42"/>
    <mergeCell ref="O43:R43"/>
    <mergeCell ref="S43:V43"/>
    <mergeCell ref="W43:Z43"/>
    <mergeCell ref="AA43:AD43"/>
    <mergeCell ref="O44:R44"/>
    <mergeCell ref="S44:V44"/>
    <mergeCell ref="W44:Z44"/>
    <mergeCell ref="AA44:AD44"/>
    <mergeCell ref="O45:R45"/>
    <mergeCell ref="S45:V45"/>
    <mergeCell ref="W45:Z45"/>
    <mergeCell ref="AA45:AD45"/>
    <mergeCell ref="O46:R46"/>
    <mergeCell ref="S46:V46"/>
    <mergeCell ref="W46:Z46"/>
    <mergeCell ref="AA46:AD46"/>
    <mergeCell ref="O47:R47"/>
    <mergeCell ref="S47:V47"/>
    <mergeCell ref="W47:Z47"/>
    <mergeCell ref="AA47:AD47"/>
    <mergeCell ref="O60:R60"/>
    <mergeCell ref="S60:V60"/>
    <mergeCell ref="W60:Z60"/>
    <mergeCell ref="AA60:AD60"/>
    <mergeCell ref="O61:R61"/>
    <mergeCell ref="S61:V61"/>
    <mergeCell ref="W61:Z61"/>
    <mergeCell ref="AA61:AD61"/>
    <mergeCell ref="B10:AD10"/>
    <mergeCell ref="C11:AD11"/>
    <mergeCell ref="C12:AD12"/>
    <mergeCell ref="C13:AD13"/>
    <mergeCell ref="C14:AD14"/>
    <mergeCell ref="C15:AD15"/>
    <mergeCell ref="B1:AD1"/>
    <mergeCell ref="B3:AD3"/>
    <mergeCell ref="B5:AD5"/>
    <mergeCell ref="AA7:AD7"/>
    <mergeCell ref="B8:L8"/>
    <mergeCell ref="N8:O8"/>
    <mergeCell ref="AB181:AD181"/>
    <mergeCell ref="D182:K182"/>
    <mergeCell ref="L182:O182"/>
    <mergeCell ref="P182:R182"/>
    <mergeCell ref="S182:U182"/>
    <mergeCell ref="V182:X182"/>
    <mergeCell ref="Y182:AA182"/>
    <mergeCell ref="AB182:AD182"/>
    <mergeCell ref="D181:K181"/>
    <mergeCell ref="L181:O181"/>
    <mergeCell ref="P181:R181"/>
    <mergeCell ref="S181:U181"/>
    <mergeCell ref="V181:X181"/>
    <mergeCell ref="Y181:AA181"/>
    <mergeCell ref="C177:AD177"/>
    <mergeCell ref="C179:K180"/>
    <mergeCell ref="L179:O180"/>
    <mergeCell ref="P179:AD179"/>
    <mergeCell ref="P180:R180"/>
    <mergeCell ref="S180:U180"/>
    <mergeCell ref="V180:X180"/>
    <mergeCell ref="Y180:AA180"/>
    <mergeCell ref="AB180:AD180"/>
    <mergeCell ref="C172:AD172"/>
    <mergeCell ref="C173:AD173"/>
    <mergeCell ref="C174:AD174"/>
    <mergeCell ref="C175:AD175"/>
    <mergeCell ref="C176:AD176"/>
    <mergeCell ref="C22:AD22"/>
    <mergeCell ref="C23:AD23"/>
    <mergeCell ref="C24:AD24"/>
    <mergeCell ref="C25:AD25"/>
    <mergeCell ref="B169:AD169"/>
    <mergeCell ref="B171:AD171"/>
    <mergeCell ref="B27:AD27"/>
    <mergeCell ref="B28:AD28"/>
    <mergeCell ref="C29:AD29"/>
    <mergeCell ref="C30:AD30"/>
    <mergeCell ref="B32:AD32"/>
    <mergeCell ref="C34:AD34"/>
    <mergeCell ref="C35:AD35"/>
    <mergeCell ref="C36:AD36"/>
    <mergeCell ref="C37:AD37"/>
    <mergeCell ref="O48:R48"/>
    <mergeCell ref="S48:V48"/>
    <mergeCell ref="W48:Z48"/>
    <mergeCell ref="AA48:AD48"/>
    <mergeCell ref="O49:R49"/>
    <mergeCell ref="S49:V49"/>
    <mergeCell ref="W49:Z49"/>
    <mergeCell ref="AA49:AD49"/>
    <mergeCell ref="O50:R50"/>
    <mergeCell ref="C198:AD198"/>
    <mergeCell ref="C199:AD199"/>
    <mergeCell ref="C200:AD200"/>
    <mergeCell ref="C201:AD201"/>
    <mergeCell ref="C202:AD202"/>
    <mergeCell ref="C203:AD203"/>
    <mergeCell ref="C186:E186"/>
    <mergeCell ref="F186:AD186"/>
    <mergeCell ref="C188:AD188"/>
    <mergeCell ref="C189:AD189"/>
    <mergeCell ref="B196:AD196"/>
    <mergeCell ref="C197:AD197"/>
    <mergeCell ref="AB183:AD183"/>
    <mergeCell ref="D184:K184"/>
    <mergeCell ref="L184:O184"/>
    <mergeCell ref="P184:R184"/>
    <mergeCell ref="S184:U184"/>
    <mergeCell ref="V184:X184"/>
    <mergeCell ref="Y184:AA184"/>
    <mergeCell ref="AB184:AD184"/>
    <mergeCell ref="D183:K183"/>
    <mergeCell ref="L183:O183"/>
    <mergeCell ref="P183:R183"/>
    <mergeCell ref="S183:U183"/>
    <mergeCell ref="V183:X183"/>
    <mergeCell ref="Y183:AA183"/>
    <mergeCell ref="C250:AD250"/>
    <mergeCell ref="C251:AD251"/>
    <mergeCell ref="C253:AD253"/>
    <mergeCell ref="C254:AD254"/>
    <mergeCell ref="C16:AD16"/>
    <mergeCell ref="C17:AD17"/>
    <mergeCell ref="B18:AD18"/>
    <mergeCell ref="C19:AD19"/>
    <mergeCell ref="C20:AD20"/>
    <mergeCell ref="C21:AD21"/>
    <mergeCell ref="S50:V50"/>
    <mergeCell ref="W50:Z50"/>
    <mergeCell ref="AA50:AD50"/>
    <mergeCell ref="O51:R51"/>
    <mergeCell ref="S51:V51"/>
    <mergeCell ref="W51:Z51"/>
    <mergeCell ref="AA51:AD51"/>
    <mergeCell ref="O52:R52"/>
    <mergeCell ref="S52:V52"/>
    <mergeCell ref="W52:Z52"/>
    <mergeCell ref="AA52:AD52"/>
    <mergeCell ref="O53:R53"/>
    <mergeCell ref="S53:V53"/>
    <mergeCell ref="W53:Z53"/>
    <mergeCell ref="AA53:AD53"/>
    <mergeCell ref="C161:AD161"/>
    <mergeCell ref="C162:AD162"/>
    <mergeCell ref="C39:N39"/>
    <mergeCell ref="O39:R39"/>
    <mergeCell ref="S39:V39"/>
    <mergeCell ref="W39:Z39"/>
    <mergeCell ref="AA39:AD39"/>
    <mergeCell ref="O40:R40"/>
    <mergeCell ref="S40:V40"/>
    <mergeCell ref="W40:Z40"/>
    <mergeCell ref="AA40:AD40"/>
    <mergeCell ref="O41:R41"/>
    <mergeCell ref="S41:V41"/>
    <mergeCell ref="C255:AD255"/>
    <mergeCell ref="C256:AD256"/>
    <mergeCell ref="C239:AD239"/>
    <mergeCell ref="C240:AD240"/>
    <mergeCell ref="B247:AD247"/>
    <mergeCell ref="C248:AD248"/>
    <mergeCell ref="C249:AD249"/>
    <mergeCell ref="C235:I235"/>
    <mergeCell ref="J235:P235"/>
    <mergeCell ref="Q235:W235"/>
    <mergeCell ref="X235:AD235"/>
    <mergeCell ref="C237:E237"/>
    <mergeCell ref="F237:AD237"/>
    <mergeCell ref="C230:AD230"/>
    <mergeCell ref="C232:AD232"/>
    <mergeCell ref="C233:I234"/>
    <mergeCell ref="J233:AD233"/>
    <mergeCell ref="J234:P234"/>
    <mergeCell ref="Q234:W234"/>
    <mergeCell ref="X234:AD234"/>
    <mergeCell ref="B221:AD221"/>
    <mergeCell ref="B222:AD222"/>
    <mergeCell ref="C223:AD223"/>
    <mergeCell ref="B227:AD227"/>
    <mergeCell ref="C228:AD228"/>
    <mergeCell ref="C229:AD229"/>
    <mergeCell ref="D211:L211"/>
    <mergeCell ref="M211:R211"/>
    <mergeCell ref="S211:X211"/>
    <mergeCell ref="Y211:AD211"/>
    <mergeCell ref="C213:AD213"/>
    <mergeCell ref="C214:AD214"/>
    <mergeCell ref="M208:R208"/>
    <mergeCell ref="S208:X208"/>
    <mergeCell ref="Y208:AD208"/>
    <mergeCell ref="H314:I314"/>
    <mergeCell ref="J314:L314"/>
    <mergeCell ref="D318:G318"/>
    <mergeCell ref="H318:I318"/>
    <mergeCell ref="M269:M271"/>
    <mergeCell ref="N269:N271"/>
    <mergeCell ref="O269:O271"/>
    <mergeCell ref="P270:R270"/>
    <mergeCell ref="S270:U270"/>
    <mergeCell ref="V270:X270"/>
    <mergeCell ref="C259:AD259"/>
    <mergeCell ref="C261:AD261"/>
    <mergeCell ref="AA263:AD263"/>
    <mergeCell ref="AA265:AD265"/>
    <mergeCell ref="H268:I271"/>
    <mergeCell ref="J268:L271"/>
    <mergeCell ref="J276:L276"/>
    <mergeCell ref="D277:G277"/>
    <mergeCell ref="H277:I277"/>
    <mergeCell ref="J277:L277"/>
    <mergeCell ref="D278:G278"/>
    <mergeCell ref="H278:I278"/>
    <mergeCell ref="J278:L278"/>
    <mergeCell ref="D279:G279"/>
    <mergeCell ref="H279:I279"/>
    <mergeCell ref="J279:L279"/>
    <mergeCell ref="D280:G280"/>
    <mergeCell ref="H280:I280"/>
    <mergeCell ref="J280:L280"/>
    <mergeCell ref="D281:G281"/>
    <mergeCell ref="H281:I281"/>
    <mergeCell ref="J281:L281"/>
    <mergeCell ref="D282:G282"/>
    <mergeCell ref="H282:I282"/>
    <mergeCell ref="J282:L282"/>
    <mergeCell ref="D283:G283"/>
    <mergeCell ref="H283:I283"/>
    <mergeCell ref="J283:L283"/>
    <mergeCell ref="AA267:AD267"/>
    <mergeCell ref="C260:AD260"/>
    <mergeCell ref="H307:I307"/>
    <mergeCell ref="J307:L307"/>
    <mergeCell ref="D308:G308"/>
    <mergeCell ref="H308:I308"/>
    <mergeCell ref="J308:L308"/>
    <mergeCell ref="D309:G309"/>
    <mergeCell ref="H309:I309"/>
    <mergeCell ref="J309:L309"/>
    <mergeCell ref="D310:G310"/>
    <mergeCell ref="H310:I310"/>
    <mergeCell ref="J310:L310"/>
    <mergeCell ref="D311:G311"/>
    <mergeCell ref="H311:I311"/>
    <mergeCell ref="J311:L311"/>
    <mergeCell ref="D312:G312"/>
    <mergeCell ref="H312:I312"/>
    <mergeCell ref="J284:L284"/>
    <mergeCell ref="D285:G285"/>
    <mergeCell ref="H285:I285"/>
    <mergeCell ref="J285:L285"/>
    <mergeCell ref="D286:G286"/>
    <mergeCell ref="H286:I286"/>
    <mergeCell ref="J286:L286"/>
    <mergeCell ref="D287:G287"/>
    <mergeCell ref="Y379:AD379"/>
    <mergeCell ref="D380:R380"/>
    <mergeCell ref="S380:X380"/>
    <mergeCell ref="Y380:AD380"/>
    <mergeCell ref="D381:R381"/>
    <mergeCell ref="S381:X381"/>
    <mergeCell ref="Y381:AD381"/>
    <mergeCell ref="D382:R382"/>
    <mergeCell ref="S382:X382"/>
    <mergeCell ref="Y382:AD382"/>
    <mergeCell ref="D383:R383"/>
    <mergeCell ref="S383:X383"/>
    <mergeCell ref="J318:L318"/>
    <mergeCell ref="D319:G319"/>
    <mergeCell ref="H319:I319"/>
    <mergeCell ref="J319:L319"/>
    <mergeCell ref="D320:G320"/>
    <mergeCell ref="H320:I320"/>
    <mergeCell ref="J320:L320"/>
    <mergeCell ref="D321:G321"/>
    <mergeCell ref="H321:I321"/>
    <mergeCell ref="J321:L321"/>
    <mergeCell ref="D322:G322"/>
    <mergeCell ref="H322:I322"/>
    <mergeCell ref="J322:L322"/>
    <mergeCell ref="D323:G323"/>
    <mergeCell ref="H323:I323"/>
    <mergeCell ref="J323:L323"/>
    <mergeCell ref="D335:G335"/>
    <mergeCell ref="H335:I335"/>
    <mergeCell ref="J335:L335"/>
    <mergeCell ref="D336:G336"/>
    <mergeCell ref="H336:I336"/>
    <mergeCell ref="J336:L336"/>
    <mergeCell ref="D337:G337"/>
    <mergeCell ref="H337:I337"/>
    <mergeCell ref="J337:L337"/>
    <mergeCell ref="D338:G338"/>
    <mergeCell ref="H338:I338"/>
    <mergeCell ref="J338:L338"/>
    <mergeCell ref="D324:G324"/>
    <mergeCell ref="D372:R372"/>
    <mergeCell ref="S372:X372"/>
    <mergeCell ref="D375:R375"/>
    <mergeCell ref="S375:X375"/>
    <mergeCell ref="D344:G344"/>
    <mergeCell ref="H344:I344"/>
    <mergeCell ref="J344:L344"/>
    <mergeCell ref="D345:G345"/>
    <mergeCell ref="H345:I345"/>
    <mergeCell ref="J345:L345"/>
    <mergeCell ref="D346:G346"/>
    <mergeCell ref="H346:I346"/>
    <mergeCell ref="J346:L346"/>
    <mergeCell ref="D347:G347"/>
    <mergeCell ref="H347:I347"/>
    <mergeCell ref="J347:L347"/>
    <mergeCell ref="D348:G348"/>
    <mergeCell ref="H348:I348"/>
    <mergeCell ref="J348:L348"/>
    <mergeCell ref="D349:G349"/>
    <mergeCell ref="H349:I349"/>
    <mergeCell ref="J349:L349"/>
    <mergeCell ref="D350:G350"/>
    <mergeCell ref="D339:G339"/>
    <mergeCell ref="H339:I339"/>
    <mergeCell ref="J339:L339"/>
    <mergeCell ref="D340:G340"/>
    <mergeCell ref="H340:I340"/>
    <mergeCell ref="J340:L340"/>
    <mergeCell ref="H325:I325"/>
    <mergeCell ref="J325:L325"/>
    <mergeCell ref="D326:G326"/>
    <mergeCell ref="H326:I326"/>
    <mergeCell ref="J326:L326"/>
    <mergeCell ref="D327:G327"/>
    <mergeCell ref="H327:I327"/>
    <mergeCell ref="J327:L327"/>
    <mergeCell ref="D328:G328"/>
    <mergeCell ref="H328:I328"/>
    <mergeCell ref="J328:L328"/>
    <mergeCell ref="D329:G329"/>
    <mergeCell ref="H329:I329"/>
    <mergeCell ref="J329:L329"/>
    <mergeCell ref="D330:G330"/>
    <mergeCell ref="H330:I330"/>
    <mergeCell ref="J330:L330"/>
    <mergeCell ref="D331:G331"/>
    <mergeCell ref="H331:I331"/>
    <mergeCell ref="J331:L331"/>
    <mergeCell ref="D332:G332"/>
    <mergeCell ref="H332:I332"/>
    <mergeCell ref="J332:L332"/>
    <mergeCell ref="D333:G333"/>
    <mergeCell ref="H333:I333"/>
    <mergeCell ref="J333:L333"/>
    <mergeCell ref="D334:G334"/>
    <mergeCell ref="H334:I334"/>
    <mergeCell ref="J334:L334"/>
    <mergeCell ref="D355:G355"/>
    <mergeCell ref="H355:I355"/>
    <mergeCell ref="J355:L355"/>
    <mergeCell ref="D356:G356"/>
    <mergeCell ref="H356:I356"/>
    <mergeCell ref="J356:L356"/>
    <mergeCell ref="S386:X386"/>
    <mergeCell ref="Y386:AD386"/>
    <mergeCell ref="D387:R387"/>
    <mergeCell ref="S387:X387"/>
    <mergeCell ref="Y387:AD387"/>
    <mergeCell ref="Y482:Z482"/>
    <mergeCell ref="AA482:AB482"/>
    <mergeCell ref="AC482:AD482"/>
    <mergeCell ref="D483:J483"/>
    <mergeCell ref="K483:P483"/>
    <mergeCell ref="Q483:R483"/>
    <mergeCell ref="S483:T483"/>
    <mergeCell ref="U483:V483"/>
    <mergeCell ref="W483:X483"/>
    <mergeCell ref="Y483:Z483"/>
    <mergeCell ref="D482:J482"/>
    <mergeCell ref="K482:P482"/>
    <mergeCell ref="Q482:R482"/>
    <mergeCell ref="S482:T482"/>
    <mergeCell ref="U482:V482"/>
    <mergeCell ref="W482:X482"/>
    <mergeCell ref="D455:AD455"/>
    <mergeCell ref="D456:AD456"/>
    <mergeCell ref="C458:AD458"/>
    <mergeCell ref="C459:AD459"/>
    <mergeCell ref="B466:AD466"/>
    <mergeCell ref="B467:AD467"/>
    <mergeCell ref="C449:E449"/>
    <mergeCell ref="F449:AD449"/>
    <mergeCell ref="C451:AD451"/>
    <mergeCell ref="D452:AD452"/>
    <mergeCell ref="D453:AD453"/>
    <mergeCell ref="D454:AD454"/>
    <mergeCell ref="AC480:AD480"/>
    <mergeCell ref="D481:J481"/>
    <mergeCell ref="K481:P481"/>
    <mergeCell ref="Q481:R481"/>
    <mergeCell ref="S481:T481"/>
    <mergeCell ref="U481:V481"/>
    <mergeCell ref="W481:X481"/>
    <mergeCell ref="Y481:Z481"/>
    <mergeCell ref="D388:R388"/>
    <mergeCell ref="S388:X388"/>
    <mergeCell ref="Y388:AD388"/>
    <mergeCell ref="D389:R389"/>
    <mergeCell ref="S389:X389"/>
    <mergeCell ref="Y389:AD389"/>
    <mergeCell ref="D390:R390"/>
    <mergeCell ref="S390:X390"/>
    <mergeCell ref="Y390:AD390"/>
    <mergeCell ref="D377:R377"/>
    <mergeCell ref="S377:X377"/>
    <mergeCell ref="Y377:AD377"/>
    <mergeCell ref="D378:R378"/>
    <mergeCell ref="S378:X378"/>
    <mergeCell ref="Y378:AD378"/>
    <mergeCell ref="D379:R379"/>
    <mergeCell ref="S379:X379"/>
    <mergeCell ref="AA481:AB481"/>
    <mergeCell ref="AC481:AD481"/>
    <mergeCell ref="AA479:AB479"/>
    <mergeCell ref="AC479:AD479"/>
    <mergeCell ref="D480:J480"/>
    <mergeCell ref="K480:P480"/>
    <mergeCell ref="Q480:R480"/>
    <mergeCell ref="S480:T480"/>
    <mergeCell ref="U480:V480"/>
    <mergeCell ref="W480:X480"/>
    <mergeCell ref="Y480:Z480"/>
    <mergeCell ref="AA480:AB480"/>
    <mergeCell ref="C475:AD475"/>
    <mergeCell ref="C476:AD476"/>
    <mergeCell ref="C478:J479"/>
    <mergeCell ref="K478:P479"/>
    <mergeCell ref="Q478:AD478"/>
    <mergeCell ref="Q479:R479"/>
    <mergeCell ref="S479:T479"/>
    <mergeCell ref="U479:V479"/>
    <mergeCell ref="W479:X479"/>
    <mergeCell ref="Y479:Z479"/>
    <mergeCell ref="C469:AD469"/>
    <mergeCell ref="C470:AD470"/>
    <mergeCell ref="B472:AD472"/>
    <mergeCell ref="C473:AD473"/>
    <mergeCell ref="C474:AD474"/>
    <mergeCell ref="C468:AD468"/>
    <mergeCell ref="AC503:AD503"/>
    <mergeCell ref="D504:J504"/>
    <mergeCell ref="K504:P504"/>
    <mergeCell ref="Q504:R504"/>
    <mergeCell ref="S504:T504"/>
    <mergeCell ref="U504:W504"/>
    <mergeCell ref="X504:Z504"/>
    <mergeCell ref="AA504:AB504"/>
    <mergeCell ref="AC504:AD504"/>
    <mergeCell ref="X502:Z502"/>
    <mergeCell ref="AA502:AB502"/>
    <mergeCell ref="AC502:AD502"/>
    <mergeCell ref="D503:J503"/>
    <mergeCell ref="K503:P503"/>
    <mergeCell ref="Q503:R503"/>
    <mergeCell ref="S503:T503"/>
    <mergeCell ref="U503:W503"/>
    <mergeCell ref="X503:Z503"/>
    <mergeCell ref="AA503:AB503"/>
    <mergeCell ref="B495:AD495"/>
    <mergeCell ref="C496:AD496"/>
    <mergeCell ref="C497:AD497"/>
    <mergeCell ref="C498:AD498"/>
    <mergeCell ref="C501:J502"/>
    <mergeCell ref="K501:P502"/>
    <mergeCell ref="Q501:AD501"/>
    <mergeCell ref="Q502:R502"/>
    <mergeCell ref="S502:T502"/>
    <mergeCell ref="U502:W502"/>
    <mergeCell ref="AA483:AB483"/>
    <mergeCell ref="AC483:AD483"/>
    <mergeCell ref="C485:F485"/>
    <mergeCell ref="G485:AD485"/>
    <mergeCell ref="C487:AD487"/>
    <mergeCell ref="C488:AD488"/>
    <mergeCell ref="C499:AD499"/>
    <mergeCell ref="S506:T506"/>
    <mergeCell ref="U506:W506"/>
    <mergeCell ref="X506:Z506"/>
    <mergeCell ref="AA506:AB506"/>
    <mergeCell ref="AC506:AD506"/>
    <mergeCell ref="D505:J505"/>
    <mergeCell ref="K505:P505"/>
    <mergeCell ref="Q505:R505"/>
    <mergeCell ref="S505:T505"/>
    <mergeCell ref="U505:W505"/>
    <mergeCell ref="X505:Z505"/>
    <mergeCell ref="C519:AD519"/>
    <mergeCell ref="S527:T527"/>
    <mergeCell ref="U527:V527"/>
    <mergeCell ref="W527:X527"/>
    <mergeCell ref="Y527:Z527"/>
    <mergeCell ref="AA527:AB527"/>
    <mergeCell ref="AC527:AD527"/>
    <mergeCell ref="D527:H527"/>
    <mergeCell ref="I527:J527"/>
    <mergeCell ref="K527:L527"/>
    <mergeCell ref="M527:N527"/>
    <mergeCell ref="O527:P527"/>
    <mergeCell ref="Q527:R527"/>
    <mergeCell ref="S526:T526"/>
    <mergeCell ref="U526:V526"/>
    <mergeCell ref="W526:X526"/>
    <mergeCell ref="Y526:Z526"/>
    <mergeCell ref="AA526:AB526"/>
    <mergeCell ref="AC526:AD526"/>
    <mergeCell ref="D526:H526"/>
    <mergeCell ref="I526:J526"/>
    <mergeCell ref="K526:L526"/>
    <mergeCell ref="M526:N526"/>
    <mergeCell ref="O526:P526"/>
    <mergeCell ref="Q526:R526"/>
    <mergeCell ref="S525:T525"/>
    <mergeCell ref="U525:V525"/>
    <mergeCell ref="W525:X525"/>
    <mergeCell ref="Y525:Z525"/>
    <mergeCell ref="AA525:AB525"/>
    <mergeCell ref="AC525:AD525"/>
    <mergeCell ref="D525:H525"/>
    <mergeCell ref="I525:J525"/>
    <mergeCell ref="K525:L525"/>
    <mergeCell ref="M525:N525"/>
    <mergeCell ref="O525:P525"/>
    <mergeCell ref="Q525:R525"/>
    <mergeCell ref="AB550:AD550"/>
    <mergeCell ref="M551:O551"/>
    <mergeCell ref="P551:R551"/>
    <mergeCell ref="S551:U551"/>
    <mergeCell ref="V551:X551"/>
    <mergeCell ref="Y551:AA551"/>
    <mergeCell ref="AB551:AD551"/>
    <mergeCell ref="M550:O550"/>
    <mergeCell ref="P550:R550"/>
    <mergeCell ref="S550:U550"/>
    <mergeCell ref="V550:X550"/>
    <mergeCell ref="Y550:AA550"/>
    <mergeCell ref="C544:AD544"/>
    <mergeCell ref="AA546:AD546"/>
    <mergeCell ref="J549:L549"/>
    <mergeCell ref="M549:O549"/>
    <mergeCell ref="S549:U549"/>
    <mergeCell ref="V549:X549"/>
    <mergeCell ref="Y549:AA549"/>
    <mergeCell ref="AB549:AD549"/>
    <mergeCell ref="C532:AD532"/>
    <mergeCell ref="C533:AD533"/>
    <mergeCell ref="B540:AD540"/>
    <mergeCell ref="C541:AD541"/>
    <mergeCell ref="C542:AD542"/>
    <mergeCell ref="C543:AD543"/>
    <mergeCell ref="U528:V528"/>
    <mergeCell ref="W528:X528"/>
    <mergeCell ref="Y528:Z528"/>
    <mergeCell ref="AA528:AB528"/>
    <mergeCell ref="AC528:AD528"/>
    <mergeCell ref="C530:E530"/>
    <mergeCell ref="F530:AD530"/>
    <mergeCell ref="I528:J528"/>
    <mergeCell ref="K528:L528"/>
    <mergeCell ref="M528:N528"/>
    <mergeCell ref="O528:P528"/>
    <mergeCell ref="Q528:R528"/>
    <mergeCell ref="S528:T528"/>
    <mergeCell ref="C548:I549"/>
    <mergeCell ref="D550:I550"/>
    <mergeCell ref="D551:I551"/>
    <mergeCell ref="J548:AD548"/>
    <mergeCell ref="P549:R549"/>
    <mergeCell ref="J550:L550"/>
    <mergeCell ref="J551:L551"/>
    <mergeCell ref="W573:X573"/>
    <mergeCell ref="Y573:Z573"/>
    <mergeCell ref="AA573:AB573"/>
    <mergeCell ref="O574:P574"/>
    <mergeCell ref="Q574:R574"/>
    <mergeCell ref="S574:T574"/>
    <mergeCell ref="U574:V574"/>
    <mergeCell ref="W574:X574"/>
    <mergeCell ref="Y574:Z574"/>
    <mergeCell ref="C568:AD568"/>
    <mergeCell ref="C569:AD569"/>
    <mergeCell ref="C570:AD570"/>
    <mergeCell ref="M573:N573"/>
    <mergeCell ref="O573:P573"/>
    <mergeCell ref="Q573:R573"/>
    <mergeCell ref="S573:T573"/>
    <mergeCell ref="U573:V573"/>
    <mergeCell ref="C556:E556"/>
    <mergeCell ref="F556:AD556"/>
    <mergeCell ref="C558:AD558"/>
    <mergeCell ref="C559:AD559"/>
    <mergeCell ref="B566:AD566"/>
    <mergeCell ref="C567:AD567"/>
    <mergeCell ref="M554:O554"/>
    <mergeCell ref="P554:R554"/>
    <mergeCell ref="S554:U554"/>
    <mergeCell ref="V554:X554"/>
    <mergeCell ref="Y554:AA554"/>
    <mergeCell ref="AB554:AD554"/>
    <mergeCell ref="AB552:AD552"/>
    <mergeCell ref="M553:O553"/>
    <mergeCell ref="P553:R553"/>
    <mergeCell ref="S553:U553"/>
    <mergeCell ref="V553:X553"/>
    <mergeCell ref="Y553:AA553"/>
    <mergeCell ref="AB553:AD553"/>
    <mergeCell ref="M552:O552"/>
    <mergeCell ref="P552:R552"/>
    <mergeCell ref="S552:U552"/>
    <mergeCell ref="V552:X552"/>
    <mergeCell ref="Y552:AA552"/>
    <mergeCell ref="D553:I553"/>
    <mergeCell ref="D552:I552"/>
    <mergeCell ref="J552:L552"/>
    <mergeCell ref="J553:L553"/>
    <mergeCell ref="J554:L554"/>
    <mergeCell ref="C572:L573"/>
    <mergeCell ref="M572:AD572"/>
    <mergeCell ref="AC573:AD573"/>
    <mergeCell ref="D574:L574"/>
    <mergeCell ref="M574:N574"/>
    <mergeCell ref="AC578:AD578"/>
    <mergeCell ref="C580:E580"/>
    <mergeCell ref="F580:AD580"/>
    <mergeCell ref="C582:AD582"/>
    <mergeCell ref="C583:AD583"/>
    <mergeCell ref="B610:AD610"/>
    <mergeCell ref="Y577:Z577"/>
    <mergeCell ref="AA577:AB577"/>
    <mergeCell ref="AC577:AD577"/>
    <mergeCell ref="O578:P578"/>
    <mergeCell ref="Q578:R578"/>
    <mergeCell ref="S578:T578"/>
    <mergeCell ref="U578:V578"/>
    <mergeCell ref="W578:X578"/>
    <mergeCell ref="Y578:Z578"/>
    <mergeCell ref="AA578:AB578"/>
    <mergeCell ref="O577:P577"/>
    <mergeCell ref="Q577:R577"/>
    <mergeCell ref="S577:T577"/>
    <mergeCell ref="U577:V577"/>
    <mergeCell ref="W577:X577"/>
    <mergeCell ref="C622:AD622"/>
    <mergeCell ref="AC575:AD575"/>
    <mergeCell ref="O576:P576"/>
    <mergeCell ref="Q576:R576"/>
    <mergeCell ref="S576:T576"/>
    <mergeCell ref="U576:V576"/>
    <mergeCell ref="W576:X576"/>
    <mergeCell ref="Y576:Z576"/>
    <mergeCell ref="AA576:AB576"/>
    <mergeCell ref="AC576:AD576"/>
    <mergeCell ref="AA574:AB574"/>
    <mergeCell ref="AC574:AD574"/>
    <mergeCell ref="O575:P575"/>
    <mergeCell ref="Q575:R575"/>
    <mergeCell ref="S575:T575"/>
    <mergeCell ref="U575:V575"/>
    <mergeCell ref="W575:X575"/>
    <mergeCell ref="Y575:Z575"/>
    <mergeCell ref="AA575:AB575"/>
    <mergeCell ref="D577:L577"/>
    <mergeCell ref="D576:L576"/>
    <mergeCell ref="D575:L575"/>
    <mergeCell ref="M575:N575"/>
    <mergeCell ref="M576:N576"/>
    <mergeCell ref="M577:N577"/>
    <mergeCell ref="M578:N578"/>
    <mergeCell ref="B590:AD590"/>
    <mergeCell ref="B592:AD592"/>
    <mergeCell ref="C593:AD593"/>
    <mergeCell ref="C602:AD602"/>
    <mergeCell ref="C603:AD603"/>
    <mergeCell ref="C594:AD594"/>
    <mergeCell ref="C595:AD595"/>
    <mergeCell ref="Y599:AD599"/>
    <mergeCell ref="S599:X599"/>
    <mergeCell ref="C599:R599"/>
    <mergeCell ref="C600:R600"/>
    <mergeCell ref="S600:X600"/>
    <mergeCell ref="Y600:AD600"/>
    <mergeCell ref="C596:AD596"/>
    <mergeCell ref="C597:AD597"/>
    <mergeCell ref="B604:AD604"/>
    <mergeCell ref="B605:AD605"/>
    <mergeCell ref="C655:E655"/>
    <mergeCell ref="F655:AD655"/>
    <mergeCell ref="C657:E657"/>
    <mergeCell ref="F657:AD657"/>
    <mergeCell ref="C659:AD659"/>
    <mergeCell ref="C660:AD660"/>
    <mergeCell ref="G718:AD718"/>
    <mergeCell ref="C718:F720"/>
    <mergeCell ref="S719:X719"/>
    <mergeCell ref="Y719:AA720"/>
    <mergeCell ref="C624:AD624"/>
    <mergeCell ref="C625:AD625"/>
    <mergeCell ref="AA627:AD627"/>
    <mergeCell ref="C612:AD612"/>
    <mergeCell ref="C613:AD613"/>
    <mergeCell ref="C614:AD614"/>
    <mergeCell ref="C623:AD623"/>
    <mergeCell ref="D721:F721"/>
    <mergeCell ref="G721:I721"/>
    <mergeCell ref="D722:F722"/>
    <mergeCell ref="G722:I722"/>
    <mergeCell ref="D723:F723"/>
    <mergeCell ref="G723:I723"/>
    <mergeCell ref="D724:F724"/>
    <mergeCell ref="G724:I724"/>
    <mergeCell ref="D725:F725"/>
    <mergeCell ref="G725:I725"/>
    <mergeCell ref="D726:F726"/>
    <mergeCell ref="G726:I726"/>
    <mergeCell ref="G719:I720"/>
    <mergeCell ref="J719:L720"/>
    <mergeCell ref="M719:O720"/>
    <mergeCell ref="P719:R720"/>
    <mergeCell ref="AB719:AD720"/>
    <mergeCell ref="S720:U720"/>
    <mergeCell ref="V720:X720"/>
    <mergeCell ref="D699:AD699"/>
    <mergeCell ref="M703:AD703"/>
    <mergeCell ref="C707:AD707"/>
    <mergeCell ref="C708:AD708"/>
    <mergeCell ref="B715:AD715"/>
    <mergeCell ref="C716:AD716"/>
    <mergeCell ref="C691:AD691"/>
    <mergeCell ref="C692:AD692"/>
    <mergeCell ref="C693:AD693"/>
    <mergeCell ref="B695:AD695"/>
    <mergeCell ref="C696:AD696"/>
    <mergeCell ref="C697:AD697"/>
    <mergeCell ref="B685:AD685"/>
    <mergeCell ref="B686:AD686"/>
    <mergeCell ref="C687:AD687"/>
    <mergeCell ref="B688:AD688"/>
    <mergeCell ref="C689:AD689"/>
    <mergeCell ref="C690:AD690"/>
    <mergeCell ref="Y725:AA725"/>
    <mergeCell ref="AB725:AD725"/>
    <mergeCell ref="J726:L726"/>
    <mergeCell ref="M726:O726"/>
    <mergeCell ref="P726:R726"/>
    <mergeCell ref="S726:U726"/>
    <mergeCell ref="V726:X726"/>
    <mergeCell ref="Y726:AA726"/>
    <mergeCell ref="AB726:AD726"/>
    <mergeCell ref="J725:L725"/>
    <mergeCell ref="M725:O725"/>
    <mergeCell ref="P725:R725"/>
    <mergeCell ref="S725:U725"/>
    <mergeCell ref="V725:X725"/>
    <mergeCell ref="Y723:AA723"/>
    <mergeCell ref="AB723:AD723"/>
    <mergeCell ref="J724:L724"/>
    <mergeCell ref="M724:O724"/>
    <mergeCell ref="P724:R724"/>
    <mergeCell ref="S724:U724"/>
    <mergeCell ref="V724:X724"/>
    <mergeCell ref="Y724:AA724"/>
    <mergeCell ref="AB724:AD724"/>
    <mergeCell ref="J723:L723"/>
    <mergeCell ref="M723:O723"/>
    <mergeCell ref="P723:R723"/>
    <mergeCell ref="S723:U723"/>
    <mergeCell ref="V723:X723"/>
    <mergeCell ref="Y721:AA721"/>
    <mergeCell ref="AB721:AD721"/>
    <mergeCell ref="J722:L722"/>
    <mergeCell ref="M722:O722"/>
    <mergeCell ref="P722:R722"/>
    <mergeCell ref="S722:U722"/>
    <mergeCell ref="V722:X722"/>
    <mergeCell ref="Y722:AA722"/>
    <mergeCell ref="AB722:AD722"/>
    <mergeCell ref="J721:L721"/>
    <mergeCell ref="M721:O721"/>
    <mergeCell ref="P721:R721"/>
    <mergeCell ref="S721:U721"/>
    <mergeCell ref="V721:X721"/>
    <mergeCell ref="Y729:AA729"/>
    <mergeCell ref="AB729:AD729"/>
    <mergeCell ref="J730:L730"/>
    <mergeCell ref="M730:O730"/>
    <mergeCell ref="P730:R730"/>
    <mergeCell ref="S730:U730"/>
    <mergeCell ref="V730:X730"/>
    <mergeCell ref="Y730:AA730"/>
    <mergeCell ref="AB730:AD730"/>
    <mergeCell ref="J729:L729"/>
    <mergeCell ref="M729:O729"/>
    <mergeCell ref="P729:R729"/>
    <mergeCell ref="S729:U729"/>
    <mergeCell ref="V729:X729"/>
    <mergeCell ref="Y727:AA727"/>
    <mergeCell ref="AB727:AD727"/>
    <mergeCell ref="J728:L728"/>
    <mergeCell ref="M728:O728"/>
    <mergeCell ref="P728:R728"/>
    <mergeCell ref="S728:U728"/>
    <mergeCell ref="V728:X728"/>
    <mergeCell ref="Y728:AA728"/>
    <mergeCell ref="AB728:AD728"/>
    <mergeCell ref="J727:L727"/>
    <mergeCell ref="M727:O727"/>
    <mergeCell ref="P727:R727"/>
    <mergeCell ref="S727:U727"/>
    <mergeCell ref="V727:X727"/>
    <mergeCell ref="D727:F727"/>
    <mergeCell ref="G727:I727"/>
    <mergeCell ref="D728:F728"/>
    <mergeCell ref="G728:I728"/>
    <mergeCell ref="D729:F729"/>
    <mergeCell ref="G729:I729"/>
    <mergeCell ref="D730:F730"/>
    <mergeCell ref="G730:I730"/>
    <mergeCell ref="Y733:AA733"/>
    <mergeCell ref="AB733:AD733"/>
    <mergeCell ref="J734:L734"/>
    <mergeCell ref="M734:O734"/>
    <mergeCell ref="P734:R734"/>
    <mergeCell ref="S734:U734"/>
    <mergeCell ref="V734:X734"/>
    <mergeCell ref="Y734:AA734"/>
    <mergeCell ref="AB734:AD734"/>
    <mergeCell ref="J733:L733"/>
    <mergeCell ref="M733:O733"/>
    <mergeCell ref="P733:R733"/>
    <mergeCell ref="S733:U733"/>
    <mergeCell ref="V733:X733"/>
    <mergeCell ref="D733:F733"/>
    <mergeCell ref="G733:I733"/>
    <mergeCell ref="D734:F734"/>
    <mergeCell ref="G734:I734"/>
    <mergeCell ref="D735:F735"/>
    <mergeCell ref="G735:I735"/>
    <mergeCell ref="D736:F736"/>
    <mergeCell ref="G736:I736"/>
    <mergeCell ref="D737:F737"/>
    <mergeCell ref="G737:I737"/>
    <mergeCell ref="D738:F738"/>
    <mergeCell ref="G738:I738"/>
    <mergeCell ref="Y731:AA731"/>
    <mergeCell ref="AB731:AD731"/>
    <mergeCell ref="J732:L732"/>
    <mergeCell ref="M732:O732"/>
    <mergeCell ref="P732:R732"/>
    <mergeCell ref="S732:U732"/>
    <mergeCell ref="V732:X732"/>
    <mergeCell ref="Y732:AA732"/>
    <mergeCell ref="AB732:AD732"/>
    <mergeCell ref="J731:L731"/>
    <mergeCell ref="M731:O731"/>
    <mergeCell ref="P731:R731"/>
    <mergeCell ref="S731:U731"/>
    <mergeCell ref="V731:X731"/>
    <mergeCell ref="D731:F731"/>
    <mergeCell ref="G731:I731"/>
    <mergeCell ref="D732:F732"/>
    <mergeCell ref="G732:I732"/>
    <mergeCell ref="D739:F739"/>
    <mergeCell ref="G739:I739"/>
    <mergeCell ref="D740:F740"/>
    <mergeCell ref="G740:I740"/>
    <mergeCell ref="D741:F741"/>
    <mergeCell ref="G741:I741"/>
    <mergeCell ref="D742:F742"/>
    <mergeCell ref="G742:I742"/>
    <mergeCell ref="D743:F743"/>
    <mergeCell ref="G743:I743"/>
    <mergeCell ref="D744:F744"/>
    <mergeCell ref="G744:I744"/>
    <mergeCell ref="Y737:AA737"/>
    <mergeCell ref="AB737:AD737"/>
    <mergeCell ref="J738:L738"/>
    <mergeCell ref="M738:O738"/>
    <mergeCell ref="P738:R738"/>
    <mergeCell ref="S738:U738"/>
    <mergeCell ref="V738:X738"/>
    <mergeCell ref="Y738:AA738"/>
    <mergeCell ref="AB738:AD738"/>
    <mergeCell ref="J737:L737"/>
    <mergeCell ref="M737:O737"/>
    <mergeCell ref="P737:R737"/>
    <mergeCell ref="S737:U737"/>
    <mergeCell ref="V737:X737"/>
    <mergeCell ref="Y735:AA735"/>
    <mergeCell ref="AB735:AD735"/>
    <mergeCell ref="J736:L736"/>
    <mergeCell ref="M736:O736"/>
    <mergeCell ref="P736:R736"/>
    <mergeCell ref="S736:U736"/>
    <mergeCell ref="V736:X736"/>
    <mergeCell ref="Y736:AA736"/>
    <mergeCell ref="AB736:AD736"/>
    <mergeCell ref="J735:L735"/>
    <mergeCell ref="M735:O735"/>
    <mergeCell ref="P735:R735"/>
    <mergeCell ref="S735:U735"/>
    <mergeCell ref="V735:X735"/>
    <mergeCell ref="Y743:AA743"/>
    <mergeCell ref="AB743:AD743"/>
    <mergeCell ref="J744:L744"/>
    <mergeCell ref="M744:O744"/>
    <mergeCell ref="P744:R744"/>
    <mergeCell ref="S744:U744"/>
    <mergeCell ref="V744:X744"/>
    <mergeCell ref="Y744:AA744"/>
    <mergeCell ref="AB744:AD744"/>
    <mergeCell ref="J743:L743"/>
    <mergeCell ref="M743:O743"/>
    <mergeCell ref="P743:R743"/>
    <mergeCell ref="S743:U743"/>
    <mergeCell ref="V743:X743"/>
    <mergeCell ref="Y741:AA741"/>
    <mergeCell ref="AB741:AD741"/>
    <mergeCell ref="J742:L742"/>
    <mergeCell ref="M742:O742"/>
    <mergeCell ref="P742:R742"/>
    <mergeCell ref="S742:U742"/>
    <mergeCell ref="V742:X742"/>
    <mergeCell ref="Y742:AA742"/>
    <mergeCell ref="AB742:AD742"/>
    <mergeCell ref="J741:L741"/>
    <mergeCell ref="M741:O741"/>
    <mergeCell ref="P741:R741"/>
    <mergeCell ref="S741:U741"/>
    <mergeCell ref="V741:X741"/>
    <mergeCell ref="Y739:AA739"/>
    <mergeCell ref="AB739:AD739"/>
    <mergeCell ref="J740:L740"/>
    <mergeCell ref="M740:O740"/>
    <mergeCell ref="P740:R740"/>
    <mergeCell ref="S740:U740"/>
    <mergeCell ref="V740:X740"/>
    <mergeCell ref="Y740:AA740"/>
    <mergeCell ref="AB740:AD740"/>
    <mergeCell ref="J739:L739"/>
    <mergeCell ref="M739:O739"/>
    <mergeCell ref="P739:R739"/>
    <mergeCell ref="S739:U739"/>
    <mergeCell ref="V739:X739"/>
    <mergeCell ref="Y747:AA747"/>
    <mergeCell ref="AB747:AD747"/>
    <mergeCell ref="J748:L748"/>
    <mergeCell ref="M748:O748"/>
    <mergeCell ref="P748:R748"/>
    <mergeCell ref="S748:U748"/>
    <mergeCell ref="V748:X748"/>
    <mergeCell ref="Y748:AA748"/>
    <mergeCell ref="AB748:AD748"/>
    <mergeCell ref="J747:L747"/>
    <mergeCell ref="M747:O747"/>
    <mergeCell ref="P747:R747"/>
    <mergeCell ref="S747:U747"/>
    <mergeCell ref="V747:X747"/>
    <mergeCell ref="Y745:AA745"/>
    <mergeCell ref="AB745:AD745"/>
    <mergeCell ref="J746:L746"/>
    <mergeCell ref="M746:O746"/>
    <mergeCell ref="P746:R746"/>
    <mergeCell ref="S746:U746"/>
    <mergeCell ref="V746:X746"/>
    <mergeCell ref="Y746:AA746"/>
    <mergeCell ref="AB746:AD746"/>
    <mergeCell ref="J745:L745"/>
    <mergeCell ref="M745:O745"/>
    <mergeCell ref="P745:R745"/>
    <mergeCell ref="S745:U745"/>
    <mergeCell ref="V745:X745"/>
    <mergeCell ref="D745:F745"/>
    <mergeCell ref="G745:I745"/>
    <mergeCell ref="D746:F746"/>
    <mergeCell ref="G746:I746"/>
    <mergeCell ref="D747:F747"/>
    <mergeCell ref="G747:I747"/>
    <mergeCell ref="D748:F748"/>
    <mergeCell ref="G748:I748"/>
    <mergeCell ref="Y751:AA751"/>
    <mergeCell ref="AB751:AD751"/>
    <mergeCell ref="J752:L752"/>
    <mergeCell ref="M752:O752"/>
    <mergeCell ref="P752:R752"/>
    <mergeCell ref="S752:U752"/>
    <mergeCell ref="V752:X752"/>
    <mergeCell ref="Y752:AA752"/>
    <mergeCell ref="AB752:AD752"/>
    <mergeCell ref="J751:L751"/>
    <mergeCell ref="M751:O751"/>
    <mergeCell ref="P751:R751"/>
    <mergeCell ref="S751:U751"/>
    <mergeCell ref="V751:X751"/>
    <mergeCell ref="D751:F751"/>
    <mergeCell ref="G751:I751"/>
    <mergeCell ref="D752:F752"/>
    <mergeCell ref="G752:I752"/>
    <mergeCell ref="D753:F753"/>
    <mergeCell ref="G753:I753"/>
    <mergeCell ref="D754:F754"/>
    <mergeCell ref="G754:I754"/>
    <mergeCell ref="D755:F755"/>
    <mergeCell ref="G755:I755"/>
    <mergeCell ref="D756:F756"/>
    <mergeCell ref="G756:I756"/>
    <mergeCell ref="Y749:AA749"/>
    <mergeCell ref="AB749:AD749"/>
    <mergeCell ref="J750:L750"/>
    <mergeCell ref="M750:O750"/>
    <mergeCell ref="P750:R750"/>
    <mergeCell ref="S750:U750"/>
    <mergeCell ref="V750:X750"/>
    <mergeCell ref="Y750:AA750"/>
    <mergeCell ref="AB750:AD750"/>
    <mergeCell ref="J749:L749"/>
    <mergeCell ref="M749:O749"/>
    <mergeCell ref="P749:R749"/>
    <mergeCell ref="S749:U749"/>
    <mergeCell ref="V749:X749"/>
    <mergeCell ref="D749:F749"/>
    <mergeCell ref="G749:I749"/>
    <mergeCell ref="D750:F750"/>
    <mergeCell ref="G750:I750"/>
    <mergeCell ref="D757:F757"/>
    <mergeCell ref="G757:I757"/>
    <mergeCell ref="D758:F758"/>
    <mergeCell ref="G758:I758"/>
    <mergeCell ref="D759:F759"/>
    <mergeCell ref="G759:I759"/>
    <mergeCell ref="D760:F760"/>
    <mergeCell ref="G760:I760"/>
    <mergeCell ref="D761:F761"/>
    <mergeCell ref="G761:I761"/>
    <mergeCell ref="D762:F762"/>
    <mergeCell ref="G762:I762"/>
    <mergeCell ref="Y755:AA755"/>
    <mergeCell ref="AB755:AD755"/>
    <mergeCell ref="J756:L756"/>
    <mergeCell ref="M756:O756"/>
    <mergeCell ref="P756:R756"/>
    <mergeCell ref="S756:U756"/>
    <mergeCell ref="V756:X756"/>
    <mergeCell ref="Y756:AA756"/>
    <mergeCell ref="AB756:AD756"/>
    <mergeCell ref="J755:L755"/>
    <mergeCell ref="M755:O755"/>
    <mergeCell ref="P755:R755"/>
    <mergeCell ref="S755:U755"/>
    <mergeCell ref="V755:X755"/>
    <mergeCell ref="Y753:AA753"/>
    <mergeCell ref="AB753:AD753"/>
    <mergeCell ref="J754:L754"/>
    <mergeCell ref="M754:O754"/>
    <mergeCell ref="P754:R754"/>
    <mergeCell ref="S754:U754"/>
    <mergeCell ref="V754:X754"/>
    <mergeCell ref="Y754:AA754"/>
    <mergeCell ref="AB754:AD754"/>
    <mergeCell ref="J753:L753"/>
    <mergeCell ref="M753:O753"/>
    <mergeCell ref="P753:R753"/>
    <mergeCell ref="S753:U753"/>
    <mergeCell ref="V753:X753"/>
    <mergeCell ref="Y761:AA761"/>
    <mergeCell ref="AB761:AD761"/>
    <mergeCell ref="J762:L762"/>
    <mergeCell ref="M762:O762"/>
    <mergeCell ref="P762:R762"/>
    <mergeCell ref="S762:U762"/>
    <mergeCell ref="V762:X762"/>
    <mergeCell ref="Y762:AA762"/>
    <mergeCell ref="AB762:AD762"/>
    <mergeCell ref="J761:L761"/>
    <mergeCell ref="M761:O761"/>
    <mergeCell ref="P761:R761"/>
    <mergeCell ref="S761:U761"/>
    <mergeCell ref="V761:X761"/>
    <mergeCell ref="Y759:AA759"/>
    <mergeCell ref="AB759:AD759"/>
    <mergeCell ref="J760:L760"/>
    <mergeCell ref="M760:O760"/>
    <mergeCell ref="P760:R760"/>
    <mergeCell ref="S760:U760"/>
    <mergeCell ref="V760:X760"/>
    <mergeCell ref="Y760:AA760"/>
    <mergeCell ref="AB760:AD760"/>
    <mergeCell ref="J759:L759"/>
    <mergeCell ref="M759:O759"/>
    <mergeCell ref="P759:R759"/>
    <mergeCell ref="S759:U759"/>
    <mergeCell ref="V759:X759"/>
    <mergeCell ref="Y757:AA757"/>
    <mergeCell ref="AB757:AD757"/>
    <mergeCell ref="J758:L758"/>
    <mergeCell ref="M758:O758"/>
    <mergeCell ref="P758:R758"/>
    <mergeCell ref="S758:U758"/>
    <mergeCell ref="V758:X758"/>
    <mergeCell ref="Y758:AA758"/>
    <mergeCell ref="AB758:AD758"/>
    <mergeCell ref="J757:L757"/>
    <mergeCell ref="M757:O757"/>
    <mergeCell ref="P757:R757"/>
    <mergeCell ref="S757:U757"/>
    <mergeCell ref="V757:X757"/>
    <mergeCell ref="Y765:AA765"/>
    <mergeCell ref="AB765:AD765"/>
    <mergeCell ref="J766:L766"/>
    <mergeCell ref="M766:O766"/>
    <mergeCell ref="P766:R766"/>
    <mergeCell ref="S766:U766"/>
    <mergeCell ref="V766:X766"/>
    <mergeCell ref="Y766:AA766"/>
    <mergeCell ref="AB766:AD766"/>
    <mergeCell ref="J765:L765"/>
    <mergeCell ref="M765:O765"/>
    <mergeCell ref="P765:R765"/>
    <mergeCell ref="S765:U765"/>
    <mergeCell ref="V765:X765"/>
    <mergeCell ref="Y763:AA763"/>
    <mergeCell ref="AB763:AD763"/>
    <mergeCell ref="J764:L764"/>
    <mergeCell ref="M764:O764"/>
    <mergeCell ref="P764:R764"/>
    <mergeCell ref="S764:U764"/>
    <mergeCell ref="V764:X764"/>
    <mergeCell ref="Y764:AA764"/>
    <mergeCell ref="AB764:AD764"/>
    <mergeCell ref="J763:L763"/>
    <mergeCell ref="M763:O763"/>
    <mergeCell ref="P763:R763"/>
    <mergeCell ref="S763:U763"/>
    <mergeCell ref="V763:X763"/>
    <mergeCell ref="D763:F763"/>
    <mergeCell ref="G763:I763"/>
    <mergeCell ref="D764:F764"/>
    <mergeCell ref="G764:I764"/>
    <mergeCell ref="D765:F765"/>
    <mergeCell ref="G765:I765"/>
    <mergeCell ref="D766:F766"/>
    <mergeCell ref="G766:I766"/>
    <mergeCell ref="Y769:AA769"/>
    <mergeCell ref="AB769:AD769"/>
    <mergeCell ref="J770:L770"/>
    <mergeCell ref="M770:O770"/>
    <mergeCell ref="P770:R770"/>
    <mergeCell ref="S770:U770"/>
    <mergeCell ref="V770:X770"/>
    <mergeCell ref="Y770:AA770"/>
    <mergeCell ref="AB770:AD770"/>
    <mergeCell ref="J769:L769"/>
    <mergeCell ref="M769:O769"/>
    <mergeCell ref="P769:R769"/>
    <mergeCell ref="S769:U769"/>
    <mergeCell ref="V769:X769"/>
    <mergeCell ref="D769:F769"/>
    <mergeCell ref="G769:I769"/>
    <mergeCell ref="D770:F770"/>
    <mergeCell ref="G770:I770"/>
    <mergeCell ref="D771:F771"/>
    <mergeCell ref="G771:I771"/>
    <mergeCell ref="D772:F772"/>
    <mergeCell ref="G772:I772"/>
    <mergeCell ref="D773:F773"/>
    <mergeCell ref="G773:I773"/>
    <mergeCell ref="D774:F774"/>
    <mergeCell ref="G774:I774"/>
    <mergeCell ref="Y767:AA767"/>
    <mergeCell ref="AB767:AD767"/>
    <mergeCell ref="J768:L768"/>
    <mergeCell ref="M768:O768"/>
    <mergeCell ref="P768:R768"/>
    <mergeCell ref="S768:U768"/>
    <mergeCell ref="V768:X768"/>
    <mergeCell ref="Y768:AA768"/>
    <mergeCell ref="AB768:AD768"/>
    <mergeCell ref="J767:L767"/>
    <mergeCell ref="M767:O767"/>
    <mergeCell ref="P767:R767"/>
    <mergeCell ref="S767:U767"/>
    <mergeCell ref="V767:X767"/>
    <mergeCell ref="D767:F767"/>
    <mergeCell ref="G767:I767"/>
    <mergeCell ref="D768:F768"/>
    <mergeCell ref="G768:I768"/>
    <mergeCell ref="D775:F775"/>
    <mergeCell ref="G775:I775"/>
    <mergeCell ref="D776:F776"/>
    <mergeCell ref="G776:I776"/>
    <mergeCell ref="D777:F777"/>
    <mergeCell ref="G777:I777"/>
    <mergeCell ref="D778:F778"/>
    <mergeCell ref="G778:I778"/>
    <mergeCell ref="D779:F779"/>
    <mergeCell ref="G779:I779"/>
    <mergeCell ref="D780:F780"/>
    <mergeCell ref="G780:I780"/>
    <mergeCell ref="Y773:AA773"/>
    <mergeCell ref="AB773:AD773"/>
    <mergeCell ref="J774:L774"/>
    <mergeCell ref="M774:O774"/>
    <mergeCell ref="P774:R774"/>
    <mergeCell ref="S774:U774"/>
    <mergeCell ref="V774:X774"/>
    <mergeCell ref="Y774:AA774"/>
    <mergeCell ref="AB774:AD774"/>
    <mergeCell ref="J773:L773"/>
    <mergeCell ref="M773:O773"/>
    <mergeCell ref="P773:R773"/>
    <mergeCell ref="S773:U773"/>
    <mergeCell ref="V773:X773"/>
    <mergeCell ref="Y771:AA771"/>
    <mergeCell ref="AB771:AD771"/>
    <mergeCell ref="J772:L772"/>
    <mergeCell ref="M772:O772"/>
    <mergeCell ref="P772:R772"/>
    <mergeCell ref="S772:U772"/>
    <mergeCell ref="V772:X772"/>
    <mergeCell ref="Y772:AA772"/>
    <mergeCell ref="AB772:AD772"/>
    <mergeCell ref="J771:L771"/>
    <mergeCell ref="M771:O771"/>
    <mergeCell ref="P771:R771"/>
    <mergeCell ref="S771:U771"/>
    <mergeCell ref="V771:X771"/>
    <mergeCell ref="Y779:AA779"/>
    <mergeCell ref="AB779:AD779"/>
    <mergeCell ref="J780:L780"/>
    <mergeCell ref="M780:O780"/>
    <mergeCell ref="P780:R780"/>
    <mergeCell ref="S780:U780"/>
    <mergeCell ref="V780:X780"/>
    <mergeCell ref="Y780:AA780"/>
    <mergeCell ref="AB780:AD780"/>
    <mergeCell ref="J779:L779"/>
    <mergeCell ref="M779:O779"/>
    <mergeCell ref="P779:R779"/>
    <mergeCell ref="S779:U779"/>
    <mergeCell ref="V779:X779"/>
    <mergeCell ref="Y777:AA777"/>
    <mergeCell ref="AB777:AD777"/>
    <mergeCell ref="J778:L778"/>
    <mergeCell ref="M778:O778"/>
    <mergeCell ref="P778:R778"/>
    <mergeCell ref="S778:U778"/>
    <mergeCell ref="V778:X778"/>
    <mergeCell ref="Y778:AA778"/>
    <mergeCell ref="AB778:AD778"/>
    <mergeCell ref="J777:L777"/>
    <mergeCell ref="M777:O777"/>
    <mergeCell ref="P777:R777"/>
    <mergeCell ref="S777:U777"/>
    <mergeCell ref="V777:X777"/>
    <mergeCell ref="Y775:AA775"/>
    <mergeCell ref="AB775:AD775"/>
    <mergeCell ref="J776:L776"/>
    <mergeCell ref="M776:O776"/>
    <mergeCell ref="P776:R776"/>
    <mergeCell ref="S776:U776"/>
    <mergeCell ref="V776:X776"/>
    <mergeCell ref="Y776:AA776"/>
    <mergeCell ref="AB776:AD776"/>
    <mergeCell ref="J775:L775"/>
    <mergeCell ref="M775:O775"/>
    <mergeCell ref="P775:R775"/>
    <mergeCell ref="S775:U775"/>
    <mergeCell ref="V775:X775"/>
    <mergeCell ref="Y783:AA783"/>
    <mergeCell ref="AB783:AD783"/>
    <mergeCell ref="J784:L784"/>
    <mergeCell ref="M784:O784"/>
    <mergeCell ref="P784:R784"/>
    <mergeCell ref="S784:U784"/>
    <mergeCell ref="V784:X784"/>
    <mergeCell ref="Y784:AA784"/>
    <mergeCell ref="AB784:AD784"/>
    <mergeCell ref="J783:L783"/>
    <mergeCell ref="M783:O783"/>
    <mergeCell ref="P783:R783"/>
    <mergeCell ref="S783:U783"/>
    <mergeCell ref="V783:X783"/>
    <mergeCell ref="Y781:AA781"/>
    <mergeCell ref="AB781:AD781"/>
    <mergeCell ref="J782:L782"/>
    <mergeCell ref="M782:O782"/>
    <mergeCell ref="P782:R782"/>
    <mergeCell ref="S782:U782"/>
    <mergeCell ref="V782:X782"/>
    <mergeCell ref="Y782:AA782"/>
    <mergeCell ref="AB782:AD782"/>
    <mergeCell ref="J781:L781"/>
    <mergeCell ref="M781:O781"/>
    <mergeCell ref="P781:R781"/>
    <mergeCell ref="S781:U781"/>
    <mergeCell ref="V781:X781"/>
    <mergeCell ref="D781:F781"/>
    <mergeCell ref="G781:I781"/>
    <mergeCell ref="D782:F782"/>
    <mergeCell ref="G782:I782"/>
    <mergeCell ref="D783:F783"/>
    <mergeCell ref="G783:I783"/>
    <mergeCell ref="D784:F784"/>
    <mergeCell ref="G784:I784"/>
    <mergeCell ref="Y787:AA787"/>
    <mergeCell ref="AB787:AD787"/>
    <mergeCell ref="J788:L788"/>
    <mergeCell ref="M788:O788"/>
    <mergeCell ref="P788:R788"/>
    <mergeCell ref="S788:U788"/>
    <mergeCell ref="V788:X788"/>
    <mergeCell ref="Y788:AA788"/>
    <mergeCell ref="AB788:AD788"/>
    <mergeCell ref="J787:L787"/>
    <mergeCell ref="M787:O787"/>
    <mergeCell ref="P787:R787"/>
    <mergeCell ref="S787:U787"/>
    <mergeCell ref="V787:X787"/>
    <mergeCell ref="D787:F787"/>
    <mergeCell ref="G787:I787"/>
    <mergeCell ref="D788:F788"/>
    <mergeCell ref="G788:I788"/>
    <mergeCell ref="D789:F789"/>
    <mergeCell ref="G789:I789"/>
    <mergeCell ref="D790:F790"/>
    <mergeCell ref="G790:I790"/>
    <mergeCell ref="D791:F791"/>
    <mergeCell ref="G791:I791"/>
    <mergeCell ref="D792:F792"/>
    <mergeCell ref="G792:I792"/>
    <mergeCell ref="Y785:AA785"/>
    <mergeCell ref="AB785:AD785"/>
    <mergeCell ref="J786:L786"/>
    <mergeCell ref="M786:O786"/>
    <mergeCell ref="P786:R786"/>
    <mergeCell ref="S786:U786"/>
    <mergeCell ref="V786:X786"/>
    <mergeCell ref="Y786:AA786"/>
    <mergeCell ref="AB786:AD786"/>
    <mergeCell ref="J785:L785"/>
    <mergeCell ref="M785:O785"/>
    <mergeCell ref="P785:R785"/>
    <mergeCell ref="S785:U785"/>
    <mergeCell ref="V785:X785"/>
    <mergeCell ref="D785:F785"/>
    <mergeCell ref="G785:I785"/>
    <mergeCell ref="D786:F786"/>
    <mergeCell ref="G786:I786"/>
    <mergeCell ref="D793:F793"/>
    <mergeCell ref="G793:I793"/>
    <mergeCell ref="D794:F794"/>
    <mergeCell ref="G794:I794"/>
    <mergeCell ref="D795:F795"/>
    <mergeCell ref="G795:I795"/>
    <mergeCell ref="D796:F796"/>
    <mergeCell ref="G796:I796"/>
    <mergeCell ref="D797:F797"/>
    <mergeCell ref="G797:I797"/>
    <mergeCell ref="D798:F798"/>
    <mergeCell ref="G798:I798"/>
    <mergeCell ref="Y791:AA791"/>
    <mergeCell ref="AB791:AD791"/>
    <mergeCell ref="J792:L792"/>
    <mergeCell ref="M792:O792"/>
    <mergeCell ref="P792:R792"/>
    <mergeCell ref="S792:U792"/>
    <mergeCell ref="V792:X792"/>
    <mergeCell ref="Y792:AA792"/>
    <mergeCell ref="AB792:AD792"/>
    <mergeCell ref="J791:L791"/>
    <mergeCell ref="M791:O791"/>
    <mergeCell ref="P791:R791"/>
    <mergeCell ref="S791:U791"/>
    <mergeCell ref="V791:X791"/>
    <mergeCell ref="Y789:AA789"/>
    <mergeCell ref="AB789:AD789"/>
    <mergeCell ref="J790:L790"/>
    <mergeCell ref="M790:O790"/>
    <mergeCell ref="P790:R790"/>
    <mergeCell ref="S790:U790"/>
    <mergeCell ref="V790:X790"/>
    <mergeCell ref="Y790:AA790"/>
    <mergeCell ref="AB790:AD790"/>
    <mergeCell ref="J789:L789"/>
    <mergeCell ref="M789:O789"/>
    <mergeCell ref="P789:R789"/>
    <mergeCell ref="S789:U789"/>
    <mergeCell ref="V789:X789"/>
    <mergeCell ref="Y797:AA797"/>
    <mergeCell ref="AB797:AD797"/>
    <mergeCell ref="J798:L798"/>
    <mergeCell ref="M798:O798"/>
    <mergeCell ref="P798:R798"/>
    <mergeCell ref="S798:U798"/>
    <mergeCell ref="V798:X798"/>
    <mergeCell ref="Y798:AA798"/>
    <mergeCell ref="AB798:AD798"/>
    <mergeCell ref="J797:L797"/>
    <mergeCell ref="M797:O797"/>
    <mergeCell ref="P797:R797"/>
    <mergeCell ref="S797:U797"/>
    <mergeCell ref="V797:X797"/>
    <mergeCell ref="Y795:AA795"/>
    <mergeCell ref="AB795:AD795"/>
    <mergeCell ref="J796:L796"/>
    <mergeCell ref="M796:O796"/>
    <mergeCell ref="P796:R796"/>
    <mergeCell ref="S796:U796"/>
    <mergeCell ref="V796:X796"/>
    <mergeCell ref="Y796:AA796"/>
    <mergeCell ref="AB796:AD796"/>
    <mergeCell ref="J795:L795"/>
    <mergeCell ref="M795:O795"/>
    <mergeCell ref="P795:R795"/>
    <mergeCell ref="S795:U795"/>
    <mergeCell ref="V795:X795"/>
    <mergeCell ref="Y793:AA793"/>
    <mergeCell ref="AB793:AD793"/>
    <mergeCell ref="J794:L794"/>
    <mergeCell ref="M794:O794"/>
    <mergeCell ref="P794:R794"/>
    <mergeCell ref="S794:U794"/>
    <mergeCell ref="V794:X794"/>
    <mergeCell ref="Y794:AA794"/>
    <mergeCell ref="AB794:AD794"/>
    <mergeCell ref="J793:L793"/>
    <mergeCell ref="M793:O793"/>
    <mergeCell ref="P793:R793"/>
    <mergeCell ref="S793:U793"/>
    <mergeCell ref="V793:X793"/>
    <mergeCell ref="Y801:AA801"/>
    <mergeCell ref="AB801:AD801"/>
    <mergeCell ref="J802:L802"/>
    <mergeCell ref="M802:O802"/>
    <mergeCell ref="P802:R802"/>
    <mergeCell ref="S802:U802"/>
    <mergeCell ref="V802:X802"/>
    <mergeCell ref="Y802:AA802"/>
    <mergeCell ref="AB802:AD802"/>
    <mergeCell ref="J801:L801"/>
    <mergeCell ref="M801:O801"/>
    <mergeCell ref="P801:R801"/>
    <mergeCell ref="S801:U801"/>
    <mergeCell ref="V801:X801"/>
    <mergeCell ref="Y799:AA799"/>
    <mergeCell ref="AB799:AD799"/>
    <mergeCell ref="J800:L800"/>
    <mergeCell ref="M800:O800"/>
    <mergeCell ref="P800:R800"/>
    <mergeCell ref="S800:U800"/>
    <mergeCell ref="V800:X800"/>
    <mergeCell ref="Y800:AA800"/>
    <mergeCell ref="AB800:AD800"/>
    <mergeCell ref="J799:L799"/>
    <mergeCell ref="M799:O799"/>
    <mergeCell ref="P799:R799"/>
    <mergeCell ref="S799:U799"/>
    <mergeCell ref="V799:X799"/>
    <mergeCell ref="D799:F799"/>
    <mergeCell ref="G799:I799"/>
    <mergeCell ref="D800:F800"/>
    <mergeCell ref="G800:I800"/>
    <mergeCell ref="D801:F801"/>
    <mergeCell ref="G801:I801"/>
    <mergeCell ref="D802:F802"/>
    <mergeCell ref="G802:I802"/>
    <mergeCell ref="Y805:AA805"/>
    <mergeCell ref="AB805:AD805"/>
    <mergeCell ref="J806:L806"/>
    <mergeCell ref="M806:O806"/>
    <mergeCell ref="P806:R806"/>
    <mergeCell ref="S806:U806"/>
    <mergeCell ref="V806:X806"/>
    <mergeCell ref="Y806:AA806"/>
    <mergeCell ref="AB806:AD806"/>
    <mergeCell ref="J805:L805"/>
    <mergeCell ref="M805:O805"/>
    <mergeCell ref="P805:R805"/>
    <mergeCell ref="S805:U805"/>
    <mergeCell ref="V805:X805"/>
    <mergeCell ref="D805:F805"/>
    <mergeCell ref="G805:I805"/>
    <mergeCell ref="D806:F806"/>
    <mergeCell ref="G806:I806"/>
    <mergeCell ref="D807:F807"/>
    <mergeCell ref="G807:I807"/>
    <mergeCell ref="D808:F808"/>
    <mergeCell ref="G808:I808"/>
    <mergeCell ref="D809:F809"/>
    <mergeCell ref="G809:I809"/>
    <mergeCell ref="D810:F810"/>
    <mergeCell ref="G810:I810"/>
    <mergeCell ref="Y803:AA803"/>
    <mergeCell ref="AB803:AD803"/>
    <mergeCell ref="J804:L804"/>
    <mergeCell ref="M804:O804"/>
    <mergeCell ref="P804:R804"/>
    <mergeCell ref="S804:U804"/>
    <mergeCell ref="V804:X804"/>
    <mergeCell ref="Y804:AA804"/>
    <mergeCell ref="AB804:AD804"/>
    <mergeCell ref="J803:L803"/>
    <mergeCell ref="M803:O803"/>
    <mergeCell ref="P803:R803"/>
    <mergeCell ref="S803:U803"/>
    <mergeCell ref="V803:X803"/>
    <mergeCell ref="D803:F803"/>
    <mergeCell ref="G803:I803"/>
    <mergeCell ref="D804:F804"/>
    <mergeCell ref="G804:I804"/>
    <mergeCell ref="D811:F811"/>
    <mergeCell ref="G811:I811"/>
    <mergeCell ref="D812:F812"/>
    <mergeCell ref="G812:I812"/>
    <mergeCell ref="D813:F813"/>
    <mergeCell ref="G813:I813"/>
    <mergeCell ref="D814:F814"/>
    <mergeCell ref="G814:I814"/>
    <mergeCell ref="D815:F815"/>
    <mergeCell ref="G815:I815"/>
    <mergeCell ref="D816:F816"/>
    <mergeCell ref="G816:I816"/>
    <mergeCell ref="Y809:AA809"/>
    <mergeCell ref="AB809:AD809"/>
    <mergeCell ref="J810:L810"/>
    <mergeCell ref="M810:O810"/>
    <mergeCell ref="P810:R810"/>
    <mergeCell ref="S810:U810"/>
    <mergeCell ref="V810:X810"/>
    <mergeCell ref="Y810:AA810"/>
    <mergeCell ref="AB810:AD810"/>
    <mergeCell ref="J809:L809"/>
    <mergeCell ref="M809:O809"/>
    <mergeCell ref="P809:R809"/>
    <mergeCell ref="S809:U809"/>
    <mergeCell ref="V809:X809"/>
    <mergeCell ref="Y807:AA807"/>
    <mergeCell ref="AB807:AD807"/>
    <mergeCell ref="J808:L808"/>
    <mergeCell ref="M808:O808"/>
    <mergeCell ref="P808:R808"/>
    <mergeCell ref="S808:U808"/>
    <mergeCell ref="V808:X808"/>
    <mergeCell ref="Y808:AA808"/>
    <mergeCell ref="AB808:AD808"/>
    <mergeCell ref="J807:L807"/>
    <mergeCell ref="M807:O807"/>
    <mergeCell ref="P807:R807"/>
    <mergeCell ref="S807:U807"/>
    <mergeCell ref="V807:X807"/>
    <mergeCell ref="Y815:AA815"/>
    <mergeCell ref="AB815:AD815"/>
    <mergeCell ref="J816:L816"/>
    <mergeCell ref="M816:O816"/>
    <mergeCell ref="P816:R816"/>
    <mergeCell ref="S816:U816"/>
    <mergeCell ref="V816:X816"/>
    <mergeCell ref="Y816:AA816"/>
    <mergeCell ref="AB816:AD816"/>
    <mergeCell ref="J815:L815"/>
    <mergeCell ref="M815:O815"/>
    <mergeCell ref="P815:R815"/>
    <mergeCell ref="S815:U815"/>
    <mergeCell ref="V815:X815"/>
    <mergeCell ref="Y813:AA813"/>
    <mergeCell ref="AB813:AD813"/>
    <mergeCell ref="J814:L814"/>
    <mergeCell ref="M814:O814"/>
    <mergeCell ref="P814:R814"/>
    <mergeCell ref="S814:U814"/>
    <mergeCell ref="V814:X814"/>
    <mergeCell ref="Y814:AA814"/>
    <mergeCell ref="AB814:AD814"/>
    <mergeCell ref="J813:L813"/>
    <mergeCell ref="M813:O813"/>
    <mergeCell ref="P813:R813"/>
    <mergeCell ref="S813:U813"/>
    <mergeCell ref="V813:X813"/>
    <mergeCell ref="Y811:AA811"/>
    <mergeCell ref="AB811:AD811"/>
    <mergeCell ref="J812:L812"/>
    <mergeCell ref="M812:O812"/>
    <mergeCell ref="P812:R812"/>
    <mergeCell ref="S812:U812"/>
    <mergeCell ref="V812:X812"/>
    <mergeCell ref="Y812:AA812"/>
    <mergeCell ref="AB812:AD812"/>
    <mergeCell ref="J811:L811"/>
    <mergeCell ref="M811:O811"/>
    <mergeCell ref="P811:R811"/>
    <mergeCell ref="S811:U811"/>
    <mergeCell ref="V811:X811"/>
    <mergeCell ref="Y819:AA819"/>
    <mergeCell ref="AB819:AD819"/>
    <mergeCell ref="J820:L820"/>
    <mergeCell ref="M820:O820"/>
    <mergeCell ref="P820:R820"/>
    <mergeCell ref="S820:U820"/>
    <mergeCell ref="V820:X820"/>
    <mergeCell ref="Y820:AA820"/>
    <mergeCell ref="AB820:AD820"/>
    <mergeCell ref="J819:L819"/>
    <mergeCell ref="M819:O819"/>
    <mergeCell ref="P819:R819"/>
    <mergeCell ref="S819:U819"/>
    <mergeCell ref="V819:X819"/>
    <mergeCell ref="Y817:AA817"/>
    <mergeCell ref="AB817:AD817"/>
    <mergeCell ref="J818:L818"/>
    <mergeCell ref="M818:O818"/>
    <mergeCell ref="P818:R818"/>
    <mergeCell ref="S818:U818"/>
    <mergeCell ref="V818:X818"/>
    <mergeCell ref="Y818:AA818"/>
    <mergeCell ref="AB818:AD818"/>
    <mergeCell ref="J817:L817"/>
    <mergeCell ref="M817:O817"/>
    <mergeCell ref="P817:R817"/>
    <mergeCell ref="S817:U817"/>
    <mergeCell ref="V817:X817"/>
    <mergeCell ref="D817:F817"/>
    <mergeCell ref="G817:I817"/>
    <mergeCell ref="D818:F818"/>
    <mergeCell ref="G818:I818"/>
    <mergeCell ref="D819:F819"/>
    <mergeCell ref="G819:I819"/>
    <mergeCell ref="D820:F820"/>
    <mergeCell ref="G820:I820"/>
    <mergeCell ref="Y823:AA823"/>
    <mergeCell ref="AB823:AD823"/>
    <mergeCell ref="J824:L824"/>
    <mergeCell ref="M824:O824"/>
    <mergeCell ref="P824:R824"/>
    <mergeCell ref="S824:U824"/>
    <mergeCell ref="V824:X824"/>
    <mergeCell ref="Y824:AA824"/>
    <mergeCell ref="AB824:AD824"/>
    <mergeCell ref="J823:L823"/>
    <mergeCell ref="M823:O823"/>
    <mergeCell ref="P823:R823"/>
    <mergeCell ref="S823:U823"/>
    <mergeCell ref="V823:X823"/>
    <mergeCell ref="D823:F823"/>
    <mergeCell ref="G823:I823"/>
    <mergeCell ref="D824:F824"/>
    <mergeCell ref="G824:I824"/>
    <mergeCell ref="D825:F825"/>
    <mergeCell ref="G825:I825"/>
    <mergeCell ref="D826:F826"/>
    <mergeCell ref="G826:I826"/>
    <mergeCell ref="D827:F827"/>
    <mergeCell ref="G827:I827"/>
    <mergeCell ref="D828:F828"/>
    <mergeCell ref="G828:I828"/>
    <mergeCell ref="Y821:AA821"/>
    <mergeCell ref="AB821:AD821"/>
    <mergeCell ref="J822:L822"/>
    <mergeCell ref="M822:O822"/>
    <mergeCell ref="P822:R822"/>
    <mergeCell ref="S822:U822"/>
    <mergeCell ref="V822:X822"/>
    <mergeCell ref="Y822:AA822"/>
    <mergeCell ref="AB822:AD822"/>
    <mergeCell ref="J821:L821"/>
    <mergeCell ref="M821:O821"/>
    <mergeCell ref="P821:R821"/>
    <mergeCell ref="S821:U821"/>
    <mergeCell ref="V821:X821"/>
    <mergeCell ref="D821:F821"/>
    <mergeCell ref="G821:I821"/>
    <mergeCell ref="D822:F822"/>
    <mergeCell ref="G822:I822"/>
    <mergeCell ref="D829:F829"/>
    <mergeCell ref="G829:I829"/>
    <mergeCell ref="D830:F830"/>
    <mergeCell ref="G830:I830"/>
    <mergeCell ref="D831:F831"/>
    <mergeCell ref="G831:I831"/>
    <mergeCell ref="D832:F832"/>
    <mergeCell ref="G832:I832"/>
    <mergeCell ref="D833:F833"/>
    <mergeCell ref="G833:I833"/>
    <mergeCell ref="D834:F834"/>
    <mergeCell ref="G834:I834"/>
    <mergeCell ref="Y827:AA827"/>
    <mergeCell ref="AB827:AD827"/>
    <mergeCell ref="J828:L828"/>
    <mergeCell ref="M828:O828"/>
    <mergeCell ref="P828:R828"/>
    <mergeCell ref="S828:U828"/>
    <mergeCell ref="V828:X828"/>
    <mergeCell ref="Y828:AA828"/>
    <mergeCell ref="AB828:AD828"/>
    <mergeCell ref="J827:L827"/>
    <mergeCell ref="M827:O827"/>
    <mergeCell ref="P827:R827"/>
    <mergeCell ref="S827:U827"/>
    <mergeCell ref="V827:X827"/>
    <mergeCell ref="Y825:AA825"/>
    <mergeCell ref="AB825:AD825"/>
    <mergeCell ref="J826:L826"/>
    <mergeCell ref="M826:O826"/>
    <mergeCell ref="P826:R826"/>
    <mergeCell ref="S826:U826"/>
    <mergeCell ref="V826:X826"/>
    <mergeCell ref="Y826:AA826"/>
    <mergeCell ref="AB826:AD826"/>
    <mergeCell ref="J825:L825"/>
    <mergeCell ref="M825:O825"/>
    <mergeCell ref="P825:R825"/>
    <mergeCell ref="S825:U825"/>
    <mergeCell ref="V825:X825"/>
    <mergeCell ref="Y833:AA833"/>
    <mergeCell ref="AB833:AD833"/>
    <mergeCell ref="J834:L834"/>
    <mergeCell ref="M834:O834"/>
    <mergeCell ref="P834:R834"/>
    <mergeCell ref="S834:U834"/>
    <mergeCell ref="V834:X834"/>
    <mergeCell ref="Y834:AA834"/>
    <mergeCell ref="AB834:AD834"/>
    <mergeCell ref="J833:L833"/>
    <mergeCell ref="M833:O833"/>
    <mergeCell ref="P833:R833"/>
    <mergeCell ref="S833:U833"/>
    <mergeCell ref="V833:X833"/>
    <mergeCell ref="Y831:AA831"/>
    <mergeCell ref="AB831:AD831"/>
    <mergeCell ref="J832:L832"/>
    <mergeCell ref="M832:O832"/>
    <mergeCell ref="P832:R832"/>
    <mergeCell ref="S832:U832"/>
    <mergeCell ref="V832:X832"/>
    <mergeCell ref="Y832:AA832"/>
    <mergeCell ref="AB832:AD832"/>
    <mergeCell ref="J831:L831"/>
    <mergeCell ref="M831:O831"/>
    <mergeCell ref="P831:R831"/>
    <mergeCell ref="S831:U831"/>
    <mergeCell ref="V831:X831"/>
    <mergeCell ref="Y829:AA829"/>
    <mergeCell ref="AB829:AD829"/>
    <mergeCell ref="J830:L830"/>
    <mergeCell ref="M830:O830"/>
    <mergeCell ref="P830:R830"/>
    <mergeCell ref="S830:U830"/>
    <mergeCell ref="V830:X830"/>
    <mergeCell ref="Y830:AA830"/>
    <mergeCell ref="AB830:AD830"/>
    <mergeCell ref="J829:L829"/>
    <mergeCell ref="M829:O829"/>
    <mergeCell ref="P829:R829"/>
    <mergeCell ref="S829:U829"/>
    <mergeCell ref="V829:X829"/>
    <mergeCell ref="Y837:AA837"/>
    <mergeCell ref="AB837:AD837"/>
    <mergeCell ref="J838:L838"/>
    <mergeCell ref="M838:O838"/>
    <mergeCell ref="P838:R838"/>
    <mergeCell ref="S838:U838"/>
    <mergeCell ref="V838:X838"/>
    <mergeCell ref="Y838:AA838"/>
    <mergeCell ref="AB838:AD838"/>
    <mergeCell ref="J837:L837"/>
    <mergeCell ref="M837:O837"/>
    <mergeCell ref="P837:R837"/>
    <mergeCell ref="S837:U837"/>
    <mergeCell ref="V837:X837"/>
    <mergeCell ref="Y835:AA835"/>
    <mergeCell ref="AB835:AD835"/>
    <mergeCell ref="J836:L836"/>
    <mergeCell ref="M836:O836"/>
    <mergeCell ref="P836:R836"/>
    <mergeCell ref="S836:U836"/>
    <mergeCell ref="V836:X836"/>
    <mergeCell ref="Y836:AA836"/>
    <mergeCell ref="AB836:AD836"/>
    <mergeCell ref="J835:L835"/>
    <mergeCell ref="M835:O835"/>
    <mergeCell ref="P835:R835"/>
    <mergeCell ref="S835:U835"/>
    <mergeCell ref="V835:X835"/>
    <mergeCell ref="D835:F835"/>
    <mergeCell ref="G835:I835"/>
    <mergeCell ref="D836:F836"/>
    <mergeCell ref="G836:I836"/>
    <mergeCell ref="D837:F837"/>
    <mergeCell ref="G837:I837"/>
    <mergeCell ref="D838:F838"/>
    <mergeCell ref="G838:I838"/>
    <mergeCell ref="D995:J995"/>
    <mergeCell ref="K995:O995"/>
    <mergeCell ref="P995:T995"/>
    <mergeCell ref="U995:Y995"/>
    <mergeCell ref="Z995:AD995"/>
    <mergeCell ref="D996:J996"/>
    <mergeCell ref="K996:O996"/>
    <mergeCell ref="P996:T996"/>
    <mergeCell ref="U996:Y996"/>
    <mergeCell ref="Z996:AD996"/>
    <mergeCell ref="C991:AD991"/>
    <mergeCell ref="C993:J994"/>
    <mergeCell ref="K993:AD993"/>
    <mergeCell ref="K994:O994"/>
    <mergeCell ref="P994:T994"/>
    <mergeCell ref="U994:Y994"/>
    <mergeCell ref="Z994:AD994"/>
    <mergeCell ref="AB841:AD841"/>
    <mergeCell ref="C843:E843"/>
    <mergeCell ref="F843:AD843"/>
    <mergeCell ref="C845:AD845"/>
    <mergeCell ref="C846:AD846"/>
    <mergeCell ref="B989:AD989"/>
    <mergeCell ref="J841:L841"/>
    <mergeCell ref="M841:O841"/>
    <mergeCell ref="P841:R841"/>
    <mergeCell ref="S841:U841"/>
    <mergeCell ref="V841:X841"/>
    <mergeCell ref="Y841:AA841"/>
    <mergeCell ref="G841:I841"/>
    <mergeCell ref="C990:AD990"/>
    <mergeCell ref="Y839:AA839"/>
    <mergeCell ref="AB839:AD839"/>
    <mergeCell ref="J840:L840"/>
    <mergeCell ref="M840:O840"/>
    <mergeCell ref="P840:R840"/>
    <mergeCell ref="S840:U840"/>
    <mergeCell ref="V840:X840"/>
    <mergeCell ref="Y840:AA840"/>
    <mergeCell ref="AB840:AD840"/>
    <mergeCell ref="J839:L839"/>
    <mergeCell ref="M839:O839"/>
    <mergeCell ref="P839:R839"/>
    <mergeCell ref="S839:U839"/>
    <mergeCell ref="V839:X839"/>
    <mergeCell ref="D839:F839"/>
    <mergeCell ref="G839:I839"/>
    <mergeCell ref="D840:F840"/>
    <mergeCell ref="G840:I840"/>
    <mergeCell ref="D875:X875"/>
    <mergeCell ref="Y875:AD875"/>
    <mergeCell ref="D876:X876"/>
    <mergeCell ref="Y876:AD876"/>
    <mergeCell ref="D877:X877"/>
    <mergeCell ref="Y877:AD877"/>
    <mergeCell ref="D878:X878"/>
    <mergeCell ref="D1003:J1003"/>
    <mergeCell ref="K1003:O1003"/>
    <mergeCell ref="P1003:T1003"/>
    <mergeCell ref="U1003:Y1003"/>
    <mergeCell ref="Z1003:AD1003"/>
    <mergeCell ref="D1004:J1004"/>
    <mergeCell ref="K1004:O1004"/>
    <mergeCell ref="P1004:T1004"/>
    <mergeCell ref="U1004:Y1004"/>
    <mergeCell ref="Z1004:AD1004"/>
    <mergeCell ref="D1001:J1001"/>
    <mergeCell ref="K1001:O1001"/>
    <mergeCell ref="P1001:T1001"/>
    <mergeCell ref="U1001:Y1001"/>
    <mergeCell ref="Z1001:AD1001"/>
    <mergeCell ref="D1002:J1002"/>
    <mergeCell ref="K1002:O1002"/>
    <mergeCell ref="P1002:T1002"/>
    <mergeCell ref="U1002:Y1002"/>
    <mergeCell ref="Z1002:AD1002"/>
    <mergeCell ref="D999:J999"/>
    <mergeCell ref="K999:O999"/>
    <mergeCell ref="P999:T999"/>
    <mergeCell ref="U999:Y999"/>
    <mergeCell ref="Z999:AD999"/>
    <mergeCell ref="D1000:J1000"/>
    <mergeCell ref="K1000:O1000"/>
    <mergeCell ref="P1000:T1000"/>
    <mergeCell ref="U1000:Y1000"/>
    <mergeCell ref="Z1000:AD1000"/>
    <mergeCell ref="D997:J997"/>
    <mergeCell ref="K997:O997"/>
    <mergeCell ref="P997:T997"/>
    <mergeCell ref="U997:Y997"/>
    <mergeCell ref="Z997:AD997"/>
    <mergeCell ref="D998:J998"/>
    <mergeCell ref="K998:O998"/>
    <mergeCell ref="P998:T998"/>
    <mergeCell ref="U998:Y998"/>
    <mergeCell ref="Z998:AD998"/>
    <mergeCell ref="D1011:J1011"/>
    <mergeCell ref="K1011:O1011"/>
    <mergeCell ref="P1011:T1011"/>
    <mergeCell ref="U1011:Y1011"/>
    <mergeCell ref="Z1011:AD1011"/>
    <mergeCell ref="D1012:J1012"/>
    <mergeCell ref="K1012:O1012"/>
    <mergeCell ref="P1012:T1012"/>
    <mergeCell ref="U1012:Y1012"/>
    <mergeCell ref="Z1012:AD1012"/>
    <mergeCell ref="D1009:J1009"/>
    <mergeCell ref="K1009:O1009"/>
    <mergeCell ref="P1009:T1009"/>
    <mergeCell ref="U1009:Y1009"/>
    <mergeCell ref="Z1009:AD1009"/>
    <mergeCell ref="D1010:J1010"/>
    <mergeCell ref="K1010:O1010"/>
    <mergeCell ref="P1010:T1010"/>
    <mergeCell ref="U1010:Y1010"/>
    <mergeCell ref="Z1010:AD1010"/>
    <mergeCell ref="D1007:J1007"/>
    <mergeCell ref="K1007:O1007"/>
    <mergeCell ref="P1007:T1007"/>
    <mergeCell ref="U1007:Y1007"/>
    <mergeCell ref="Z1007:AD1007"/>
    <mergeCell ref="D1008:J1008"/>
    <mergeCell ref="K1008:O1008"/>
    <mergeCell ref="P1008:T1008"/>
    <mergeCell ref="U1008:Y1008"/>
    <mergeCell ref="Z1008:AD1008"/>
    <mergeCell ref="D1005:J1005"/>
    <mergeCell ref="K1005:O1005"/>
    <mergeCell ref="P1005:T1005"/>
    <mergeCell ref="U1005:Y1005"/>
    <mergeCell ref="Z1005:AD1005"/>
    <mergeCell ref="D1006:J1006"/>
    <mergeCell ref="K1006:O1006"/>
    <mergeCell ref="P1006:T1006"/>
    <mergeCell ref="U1006:Y1006"/>
    <mergeCell ref="Z1006:AD1006"/>
    <mergeCell ref="D1019:J1019"/>
    <mergeCell ref="K1019:O1019"/>
    <mergeCell ref="P1019:T1019"/>
    <mergeCell ref="U1019:Y1019"/>
    <mergeCell ref="Z1019:AD1019"/>
    <mergeCell ref="D1020:J1020"/>
    <mergeCell ref="K1020:O1020"/>
    <mergeCell ref="P1020:T1020"/>
    <mergeCell ref="U1020:Y1020"/>
    <mergeCell ref="Z1020:AD1020"/>
    <mergeCell ref="D1017:J1017"/>
    <mergeCell ref="K1017:O1017"/>
    <mergeCell ref="P1017:T1017"/>
    <mergeCell ref="U1017:Y1017"/>
    <mergeCell ref="Z1017:AD1017"/>
    <mergeCell ref="D1018:J1018"/>
    <mergeCell ref="K1018:O1018"/>
    <mergeCell ref="P1018:T1018"/>
    <mergeCell ref="U1018:Y1018"/>
    <mergeCell ref="Z1018:AD1018"/>
    <mergeCell ref="D1015:J1015"/>
    <mergeCell ref="K1015:O1015"/>
    <mergeCell ref="P1015:T1015"/>
    <mergeCell ref="U1015:Y1015"/>
    <mergeCell ref="Z1015:AD1015"/>
    <mergeCell ref="D1016:J1016"/>
    <mergeCell ref="K1016:O1016"/>
    <mergeCell ref="P1016:T1016"/>
    <mergeCell ref="U1016:Y1016"/>
    <mergeCell ref="Z1016:AD1016"/>
    <mergeCell ref="D1013:J1013"/>
    <mergeCell ref="K1013:O1013"/>
    <mergeCell ref="P1013:T1013"/>
    <mergeCell ref="U1013:Y1013"/>
    <mergeCell ref="Z1013:AD1013"/>
    <mergeCell ref="D1014:J1014"/>
    <mergeCell ref="K1014:O1014"/>
    <mergeCell ref="P1014:T1014"/>
    <mergeCell ref="U1014:Y1014"/>
    <mergeCell ref="Z1014:AD1014"/>
    <mergeCell ref="D1027:J1027"/>
    <mergeCell ref="K1027:O1027"/>
    <mergeCell ref="P1027:T1027"/>
    <mergeCell ref="U1027:Y1027"/>
    <mergeCell ref="Z1027:AD1027"/>
    <mergeCell ref="D1028:J1028"/>
    <mergeCell ref="K1028:O1028"/>
    <mergeCell ref="P1028:T1028"/>
    <mergeCell ref="U1028:Y1028"/>
    <mergeCell ref="Z1028:AD1028"/>
    <mergeCell ref="D1025:J1025"/>
    <mergeCell ref="K1025:O1025"/>
    <mergeCell ref="P1025:T1025"/>
    <mergeCell ref="U1025:Y1025"/>
    <mergeCell ref="Z1025:AD1025"/>
    <mergeCell ref="D1026:J1026"/>
    <mergeCell ref="K1026:O1026"/>
    <mergeCell ref="P1026:T1026"/>
    <mergeCell ref="U1026:Y1026"/>
    <mergeCell ref="Z1026:AD1026"/>
    <mergeCell ref="D1023:J1023"/>
    <mergeCell ref="K1023:O1023"/>
    <mergeCell ref="P1023:T1023"/>
    <mergeCell ref="U1023:Y1023"/>
    <mergeCell ref="Z1023:AD1023"/>
    <mergeCell ref="D1024:J1024"/>
    <mergeCell ref="K1024:O1024"/>
    <mergeCell ref="P1024:T1024"/>
    <mergeCell ref="U1024:Y1024"/>
    <mergeCell ref="Z1024:AD1024"/>
    <mergeCell ref="D1021:J1021"/>
    <mergeCell ref="K1021:O1021"/>
    <mergeCell ref="P1021:T1021"/>
    <mergeCell ref="U1021:Y1021"/>
    <mergeCell ref="Z1021:AD1021"/>
    <mergeCell ref="D1022:J1022"/>
    <mergeCell ref="K1022:O1022"/>
    <mergeCell ref="P1022:T1022"/>
    <mergeCell ref="U1022:Y1022"/>
    <mergeCell ref="Z1022:AD1022"/>
    <mergeCell ref="D1035:J1035"/>
    <mergeCell ref="K1035:O1035"/>
    <mergeCell ref="P1035:T1035"/>
    <mergeCell ref="U1035:Y1035"/>
    <mergeCell ref="Z1035:AD1035"/>
    <mergeCell ref="D1036:J1036"/>
    <mergeCell ref="K1036:O1036"/>
    <mergeCell ref="P1036:T1036"/>
    <mergeCell ref="U1036:Y1036"/>
    <mergeCell ref="Z1036:AD1036"/>
    <mergeCell ref="D1033:J1033"/>
    <mergeCell ref="K1033:O1033"/>
    <mergeCell ref="P1033:T1033"/>
    <mergeCell ref="U1033:Y1033"/>
    <mergeCell ref="Z1033:AD1033"/>
    <mergeCell ref="D1034:J1034"/>
    <mergeCell ref="K1034:O1034"/>
    <mergeCell ref="P1034:T1034"/>
    <mergeCell ref="U1034:Y1034"/>
    <mergeCell ref="Z1034:AD1034"/>
    <mergeCell ref="D1031:J1031"/>
    <mergeCell ref="K1031:O1031"/>
    <mergeCell ref="P1031:T1031"/>
    <mergeCell ref="U1031:Y1031"/>
    <mergeCell ref="Z1031:AD1031"/>
    <mergeCell ref="D1032:J1032"/>
    <mergeCell ref="K1032:O1032"/>
    <mergeCell ref="P1032:T1032"/>
    <mergeCell ref="U1032:Y1032"/>
    <mergeCell ref="Z1032:AD1032"/>
    <mergeCell ref="D1029:J1029"/>
    <mergeCell ref="K1029:O1029"/>
    <mergeCell ref="P1029:T1029"/>
    <mergeCell ref="U1029:Y1029"/>
    <mergeCell ref="Z1029:AD1029"/>
    <mergeCell ref="D1030:J1030"/>
    <mergeCell ref="K1030:O1030"/>
    <mergeCell ref="P1030:T1030"/>
    <mergeCell ref="U1030:Y1030"/>
    <mergeCell ref="Z1030:AD1030"/>
    <mergeCell ref="D1043:J1043"/>
    <mergeCell ref="K1043:O1043"/>
    <mergeCell ref="P1043:T1043"/>
    <mergeCell ref="U1043:Y1043"/>
    <mergeCell ref="Z1043:AD1043"/>
    <mergeCell ref="D1044:J1044"/>
    <mergeCell ref="K1044:O1044"/>
    <mergeCell ref="P1044:T1044"/>
    <mergeCell ref="U1044:Y1044"/>
    <mergeCell ref="Z1044:AD1044"/>
    <mergeCell ref="D1041:J1041"/>
    <mergeCell ref="K1041:O1041"/>
    <mergeCell ref="P1041:T1041"/>
    <mergeCell ref="U1041:Y1041"/>
    <mergeCell ref="Z1041:AD1041"/>
    <mergeCell ref="D1042:J1042"/>
    <mergeCell ref="K1042:O1042"/>
    <mergeCell ref="P1042:T1042"/>
    <mergeCell ref="U1042:Y1042"/>
    <mergeCell ref="Z1042:AD1042"/>
    <mergeCell ref="D1039:J1039"/>
    <mergeCell ref="K1039:O1039"/>
    <mergeCell ref="P1039:T1039"/>
    <mergeCell ref="U1039:Y1039"/>
    <mergeCell ref="Z1039:AD1039"/>
    <mergeCell ref="D1040:J1040"/>
    <mergeCell ref="K1040:O1040"/>
    <mergeCell ref="P1040:T1040"/>
    <mergeCell ref="U1040:Y1040"/>
    <mergeCell ref="Z1040:AD1040"/>
    <mergeCell ref="D1037:J1037"/>
    <mergeCell ref="K1037:O1037"/>
    <mergeCell ref="P1037:T1037"/>
    <mergeCell ref="U1037:Y1037"/>
    <mergeCell ref="Z1037:AD1037"/>
    <mergeCell ref="D1038:J1038"/>
    <mergeCell ref="K1038:O1038"/>
    <mergeCell ref="P1038:T1038"/>
    <mergeCell ref="U1038:Y1038"/>
    <mergeCell ref="Z1038:AD1038"/>
    <mergeCell ref="D1051:J1051"/>
    <mergeCell ref="K1051:O1051"/>
    <mergeCell ref="P1051:T1051"/>
    <mergeCell ref="U1051:Y1051"/>
    <mergeCell ref="Z1051:AD1051"/>
    <mergeCell ref="D1052:J1052"/>
    <mergeCell ref="K1052:O1052"/>
    <mergeCell ref="P1052:T1052"/>
    <mergeCell ref="U1052:Y1052"/>
    <mergeCell ref="Z1052:AD1052"/>
    <mergeCell ref="D1049:J1049"/>
    <mergeCell ref="K1049:O1049"/>
    <mergeCell ref="P1049:T1049"/>
    <mergeCell ref="U1049:Y1049"/>
    <mergeCell ref="Z1049:AD1049"/>
    <mergeCell ref="D1050:J1050"/>
    <mergeCell ref="K1050:O1050"/>
    <mergeCell ref="P1050:T1050"/>
    <mergeCell ref="U1050:Y1050"/>
    <mergeCell ref="Z1050:AD1050"/>
    <mergeCell ref="D1047:J1047"/>
    <mergeCell ref="K1047:O1047"/>
    <mergeCell ref="P1047:T1047"/>
    <mergeCell ref="U1047:Y1047"/>
    <mergeCell ref="Z1047:AD1047"/>
    <mergeCell ref="D1048:J1048"/>
    <mergeCell ref="K1048:O1048"/>
    <mergeCell ref="P1048:T1048"/>
    <mergeCell ref="U1048:Y1048"/>
    <mergeCell ref="Z1048:AD1048"/>
    <mergeCell ref="D1045:J1045"/>
    <mergeCell ref="K1045:O1045"/>
    <mergeCell ref="P1045:T1045"/>
    <mergeCell ref="U1045:Y1045"/>
    <mergeCell ref="Z1045:AD1045"/>
    <mergeCell ref="D1046:J1046"/>
    <mergeCell ref="K1046:O1046"/>
    <mergeCell ref="P1046:T1046"/>
    <mergeCell ref="U1046:Y1046"/>
    <mergeCell ref="Z1046:AD1046"/>
    <mergeCell ref="D1059:J1059"/>
    <mergeCell ref="K1059:O1059"/>
    <mergeCell ref="P1059:T1059"/>
    <mergeCell ref="U1059:Y1059"/>
    <mergeCell ref="Z1059:AD1059"/>
    <mergeCell ref="D1060:J1060"/>
    <mergeCell ref="K1060:O1060"/>
    <mergeCell ref="P1060:T1060"/>
    <mergeCell ref="U1060:Y1060"/>
    <mergeCell ref="Z1060:AD1060"/>
    <mergeCell ref="D1057:J1057"/>
    <mergeCell ref="K1057:O1057"/>
    <mergeCell ref="P1057:T1057"/>
    <mergeCell ref="U1057:Y1057"/>
    <mergeCell ref="Z1057:AD1057"/>
    <mergeCell ref="D1058:J1058"/>
    <mergeCell ref="K1058:O1058"/>
    <mergeCell ref="P1058:T1058"/>
    <mergeCell ref="U1058:Y1058"/>
    <mergeCell ref="Z1058:AD1058"/>
    <mergeCell ref="D1055:J1055"/>
    <mergeCell ref="K1055:O1055"/>
    <mergeCell ref="P1055:T1055"/>
    <mergeCell ref="U1055:Y1055"/>
    <mergeCell ref="Z1055:AD1055"/>
    <mergeCell ref="D1056:J1056"/>
    <mergeCell ref="K1056:O1056"/>
    <mergeCell ref="P1056:T1056"/>
    <mergeCell ref="U1056:Y1056"/>
    <mergeCell ref="Z1056:AD1056"/>
    <mergeCell ref="D1053:J1053"/>
    <mergeCell ref="K1053:O1053"/>
    <mergeCell ref="P1053:T1053"/>
    <mergeCell ref="U1053:Y1053"/>
    <mergeCell ref="Z1053:AD1053"/>
    <mergeCell ref="D1054:J1054"/>
    <mergeCell ref="K1054:O1054"/>
    <mergeCell ref="P1054:T1054"/>
    <mergeCell ref="U1054:Y1054"/>
    <mergeCell ref="Z1054:AD1054"/>
    <mergeCell ref="D1067:J1067"/>
    <mergeCell ref="K1067:O1067"/>
    <mergeCell ref="P1067:T1067"/>
    <mergeCell ref="U1067:Y1067"/>
    <mergeCell ref="Z1067:AD1067"/>
    <mergeCell ref="D1068:J1068"/>
    <mergeCell ref="K1068:O1068"/>
    <mergeCell ref="P1068:T1068"/>
    <mergeCell ref="U1068:Y1068"/>
    <mergeCell ref="Z1068:AD1068"/>
    <mergeCell ref="D1065:J1065"/>
    <mergeCell ref="K1065:O1065"/>
    <mergeCell ref="P1065:T1065"/>
    <mergeCell ref="U1065:Y1065"/>
    <mergeCell ref="Z1065:AD1065"/>
    <mergeCell ref="D1066:J1066"/>
    <mergeCell ref="K1066:O1066"/>
    <mergeCell ref="P1066:T1066"/>
    <mergeCell ref="U1066:Y1066"/>
    <mergeCell ref="Z1066:AD1066"/>
    <mergeCell ref="D1063:J1063"/>
    <mergeCell ref="K1063:O1063"/>
    <mergeCell ref="P1063:T1063"/>
    <mergeCell ref="U1063:Y1063"/>
    <mergeCell ref="Z1063:AD1063"/>
    <mergeCell ref="D1064:J1064"/>
    <mergeCell ref="K1064:O1064"/>
    <mergeCell ref="P1064:T1064"/>
    <mergeCell ref="U1064:Y1064"/>
    <mergeCell ref="Z1064:AD1064"/>
    <mergeCell ref="D1061:J1061"/>
    <mergeCell ref="K1061:O1061"/>
    <mergeCell ref="P1061:T1061"/>
    <mergeCell ref="U1061:Y1061"/>
    <mergeCell ref="Z1061:AD1061"/>
    <mergeCell ref="D1062:J1062"/>
    <mergeCell ref="K1062:O1062"/>
    <mergeCell ref="P1062:T1062"/>
    <mergeCell ref="U1062:Y1062"/>
    <mergeCell ref="Z1062:AD1062"/>
    <mergeCell ref="D1075:J1075"/>
    <mergeCell ref="K1075:O1075"/>
    <mergeCell ref="P1075:T1075"/>
    <mergeCell ref="U1075:Y1075"/>
    <mergeCell ref="Z1075:AD1075"/>
    <mergeCell ref="D1076:J1076"/>
    <mergeCell ref="K1076:O1076"/>
    <mergeCell ref="P1076:T1076"/>
    <mergeCell ref="U1076:Y1076"/>
    <mergeCell ref="Z1076:AD1076"/>
    <mergeCell ref="D1073:J1073"/>
    <mergeCell ref="K1073:O1073"/>
    <mergeCell ref="P1073:T1073"/>
    <mergeCell ref="U1073:Y1073"/>
    <mergeCell ref="Z1073:AD1073"/>
    <mergeCell ref="D1074:J1074"/>
    <mergeCell ref="K1074:O1074"/>
    <mergeCell ref="P1074:T1074"/>
    <mergeCell ref="U1074:Y1074"/>
    <mergeCell ref="Z1074:AD1074"/>
    <mergeCell ref="D1071:J1071"/>
    <mergeCell ref="K1071:O1071"/>
    <mergeCell ref="P1071:T1071"/>
    <mergeCell ref="U1071:Y1071"/>
    <mergeCell ref="Z1071:AD1071"/>
    <mergeCell ref="D1072:J1072"/>
    <mergeCell ref="K1072:O1072"/>
    <mergeCell ref="P1072:T1072"/>
    <mergeCell ref="U1072:Y1072"/>
    <mergeCell ref="Z1072:AD1072"/>
    <mergeCell ref="D1069:J1069"/>
    <mergeCell ref="K1069:O1069"/>
    <mergeCell ref="P1069:T1069"/>
    <mergeCell ref="U1069:Y1069"/>
    <mergeCell ref="Z1069:AD1069"/>
    <mergeCell ref="D1070:J1070"/>
    <mergeCell ref="K1070:O1070"/>
    <mergeCell ref="P1070:T1070"/>
    <mergeCell ref="U1070:Y1070"/>
    <mergeCell ref="Z1070:AD1070"/>
    <mergeCell ref="D1083:J1083"/>
    <mergeCell ref="K1083:O1083"/>
    <mergeCell ref="P1083:T1083"/>
    <mergeCell ref="U1083:Y1083"/>
    <mergeCell ref="Z1083:AD1083"/>
    <mergeCell ref="D1084:J1084"/>
    <mergeCell ref="K1084:O1084"/>
    <mergeCell ref="P1084:T1084"/>
    <mergeCell ref="U1084:Y1084"/>
    <mergeCell ref="Z1084:AD1084"/>
    <mergeCell ref="D1081:J1081"/>
    <mergeCell ref="K1081:O1081"/>
    <mergeCell ref="P1081:T1081"/>
    <mergeCell ref="U1081:Y1081"/>
    <mergeCell ref="Z1081:AD1081"/>
    <mergeCell ref="D1082:J1082"/>
    <mergeCell ref="K1082:O1082"/>
    <mergeCell ref="P1082:T1082"/>
    <mergeCell ref="U1082:Y1082"/>
    <mergeCell ref="Z1082:AD1082"/>
    <mergeCell ref="D1079:J1079"/>
    <mergeCell ref="K1079:O1079"/>
    <mergeCell ref="P1079:T1079"/>
    <mergeCell ref="U1079:Y1079"/>
    <mergeCell ref="Z1079:AD1079"/>
    <mergeCell ref="D1080:J1080"/>
    <mergeCell ref="K1080:O1080"/>
    <mergeCell ref="P1080:T1080"/>
    <mergeCell ref="U1080:Y1080"/>
    <mergeCell ref="Z1080:AD1080"/>
    <mergeCell ref="D1077:J1077"/>
    <mergeCell ref="K1077:O1077"/>
    <mergeCell ref="P1077:T1077"/>
    <mergeCell ref="U1077:Y1077"/>
    <mergeCell ref="Z1077:AD1077"/>
    <mergeCell ref="D1078:J1078"/>
    <mergeCell ref="K1078:O1078"/>
    <mergeCell ref="P1078:T1078"/>
    <mergeCell ref="U1078:Y1078"/>
    <mergeCell ref="Z1078:AD1078"/>
    <mergeCell ref="D1091:J1091"/>
    <mergeCell ref="K1091:O1091"/>
    <mergeCell ref="P1091:T1091"/>
    <mergeCell ref="U1091:Y1091"/>
    <mergeCell ref="Z1091:AD1091"/>
    <mergeCell ref="D1092:J1092"/>
    <mergeCell ref="K1092:O1092"/>
    <mergeCell ref="P1092:T1092"/>
    <mergeCell ref="U1092:Y1092"/>
    <mergeCell ref="Z1092:AD1092"/>
    <mergeCell ref="D1089:J1089"/>
    <mergeCell ref="K1089:O1089"/>
    <mergeCell ref="P1089:T1089"/>
    <mergeCell ref="U1089:Y1089"/>
    <mergeCell ref="Z1089:AD1089"/>
    <mergeCell ref="D1090:J1090"/>
    <mergeCell ref="K1090:O1090"/>
    <mergeCell ref="P1090:T1090"/>
    <mergeCell ref="U1090:Y1090"/>
    <mergeCell ref="Z1090:AD1090"/>
    <mergeCell ref="D1087:J1087"/>
    <mergeCell ref="K1087:O1087"/>
    <mergeCell ref="P1087:T1087"/>
    <mergeCell ref="U1087:Y1087"/>
    <mergeCell ref="Z1087:AD1087"/>
    <mergeCell ref="D1088:J1088"/>
    <mergeCell ref="K1088:O1088"/>
    <mergeCell ref="P1088:T1088"/>
    <mergeCell ref="U1088:Y1088"/>
    <mergeCell ref="Z1088:AD1088"/>
    <mergeCell ref="D1085:J1085"/>
    <mergeCell ref="K1085:O1085"/>
    <mergeCell ref="P1085:T1085"/>
    <mergeCell ref="U1085:Y1085"/>
    <mergeCell ref="Z1085:AD1085"/>
    <mergeCell ref="D1086:J1086"/>
    <mergeCell ref="K1086:O1086"/>
    <mergeCell ref="P1086:T1086"/>
    <mergeCell ref="U1086:Y1086"/>
    <mergeCell ref="Z1086:AD1086"/>
    <mergeCell ref="D1099:J1099"/>
    <mergeCell ref="K1099:O1099"/>
    <mergeCell ref="P1099:T1099"/>
    <mergeCell ref="U1099:Y1099"/>
    <mergeCell ref="Z1099:AD1099"/>
    <mergeCell ref="D1100:J1100"/>
    <mergeCell ref="K1100:O1100"/>
    <mergeCell ref="P1100:T1100"/>
    <mergeCell ref="U1100:Y1100"/>
    <mergeCell ref="Z1100:AD1100"/>
    <mergeCell ref="D1097:J1097"/>
    <mergeCell ref="K1097:O1097"/>
    <mergeCell ref="P1097:T1097"/>
    <mergeCell ref="U1097:Y1097"/>
    <mergeCell ref="Z1097:AD1097"/>
    <mergeCell ref="D1098:J1098"/>
    <mergeCell ref="K1098:O1098"/>
    <mergeCell ref="P1098:T1098"/>
    <mergeCell ref="U1098:Y1098"/>
    <mergeCell ref="Z1098:AD1098"/>
    <mergeCell ref="D1095:J1095"/>
    <mergeCell ref="K1095:O1095"/>
    <mergeCell ref="P1095:T1095"/>
    <mergeCell ref="U1095:Y1095"/>
    <mergeCell ref="Z1095:AD1095"/>
    <mergeCell ref="D1096:J1096"/>
    <mergeCell ref="K1096:O1096"/>
    <mergeCell ref="P1096:T1096"/>
    <mergeCell ref="U1096:Y1096"/>
    <mergeCell ref="Z1096:AD1096"/>
    <mergeCell ref="D1093:J1093"/>
    <mergeCell ref="K1093:O1093"/>
    <mergeCell ref="P1093:T1093"/>
    <mergeCell ref="U1093:Y1093"/>
    <mergeCell ref="Z1093:AD1093"/>
    <mergeCell ref="D1094:J1094"/>
    <mergeCell ref="K1094:O1094"/>
    <mergeCell ref="P1094:T1094"/>
    <mergeCell ref="U1094:Y1094"/>
    <mergeCell ref="Z1094:AD1094"/>
    <mergeCell ref="D1107:J1107"/>
    <mergeCell ref="K1107:O1107"/>
    <mergeCell ref="P1107:T1107"/>
    <mergeCell ref="U1107:Y1107"/>
    <mergeCell ref="Z1107:AD1107"/>
    <mergeCell ref="D1108:J1108"/>
    <mergeCell ref="K1108:O1108"/>
    <mergeCell ref="P1108:T1108"/>
    <mergeCell ref="U1108:Y1108"/>
    <mergeCell ref="Z1108:AD1108"/>
    <mergeCell ref="D1105:J1105"/>
    <mergeCell ref="K1105:O1105"/>
    <mergeCell ref="P1105:T1105"/>
    <mergeCell ref="U1105:Y1105"/>
    <mergeCell ref="Z1105:AD1105"/>
    <mergeCell ref="D1106:J1106"/>
    <mergeCell ref="K1106:O1106"/>
    <mergeCell ref="P1106:T1106"/>
    <mergeCell ref="U1106:Y1106"/>
    <mergeCell ref="Z1106:AD1106"/>
    <mergeCell ref="D1103:J1103"/>
    <mergeCell ref="K1103:O1103"/>
    <mergeCell ref="P1103:T1103"/>
    <mergeCell ref="U1103:Y1103"/>
    <mergeCell ref="Z1103:AD1103"/>
    <mergeCell ref="D1104:J1104"/>
    <mergeCell ref="K1104:O1104"/>
    <mergeCell ref="P1104:T1104"/>
    <mergeCell ref="U1104:Y1104"/>
    <mergeCell ref="Z1104:AD1104"/>
    <mergeCell ref="D1101:J1101"/>
    <mergeCell ref="K1101:O1101"/>
    <mergeCell ref="P1101:T1101"/>
    <mergeCell ref="U1101:Y1101"/>
    <mergeCell ref="Z1101:AD1101"/>
    <mergeCell ref="D1102:J1102"/>
    <mergeCell ref="K1102:O1102"/>
    <mergeCell ref="P1102:T1102"/>
    <mergeCell ref="U1102:Y1102"/>
    <mergeCell ref="Z1102:AD1102"/>
    <mergeCell ref="D1113:J1113"/>
    <mergeCell ref="K1113:O1113"/>
    <mergeCell ref="P1113:T1113"/>
    <mergeCell ref="U1113:Y1113"/>
    <mergeCell ref="Z1113:AD1113"/>
    <mergeCell ref="D1114:J1114"/>
    <mergeCell ref="K1114:O1114"/>
    <mergeCell ref="P1114:T1114"/>
    <mergeCell ref="U1114:Y1114"/>
    <mergeCell ref="Z1114:AD1114"/>
    <mergeCell ref="D1111:J1111"/>
    <mergeCell ref="K1111:O1111"/>
    <mergeCell ref="P1111:T1111"/>
    <mergeCell ref="U1111:Y1111"/>
    <mergeCell ref="Z1111:AD1111"/>
    <mergeCell ref="D1112:J1112"/>
    <mergeCell ref="K1112:O1112"/>
    <mergeCell ref="P1112:T1112"/>
    <mergeCell ref="U1112:Y1112"/>
    <mergeCell ref="Z1112:AD1112"/>
    <mergeCell ref="B1127:AD1127"/>
    <mergeCell ref="C1128:AD1128"/>
    <mergeCell ref="C1253:AD1253"/>
    <mergeCell ref="C1254:AD1254"/>
    <mergeCell ref="D1109:J1109"/>
    <mergeCell ref="K1109:O1109"/>
    <mergeCell ref="P1109:T1109"/>
    <mergeCell ref="U1109:Y1109"/>
    <mergeCell ref="Z1109:AD1109"/>
    <mergeCell ref="D1110:J1110"/>
    <mergeCell ref="K1110:O1110"/>
    <mergeCell ref="P1110:T1110"/>
    <mergeCell ref="U1110:Y1110"/>
    <mergeCell ref="Z1110:AD1110"/>
    <mergeCell ref="Y1163:AD1163"/>
    <mergeCell ref="D1164:X1164"/>
    <mergeCell ref="Y1164:AD1164"/>
    <mergeCell ref="D1165:X1165"/>
    <mergeCell ref="Y1165:AD1165"/>
    <mergeCell ref="D1166:X1166"/>
    <mergeCell ref="Y1166:AD1166"/>
    <mergeCell ref="D1167:X1167"/>
    <mergeCell ref="Y1167:AD1167"/>
    <mergeCell ref="D1168:X1168"/>
    <mergeCell ref="Y1168:AD1168"/>
    <mergeCell ref="D1197:X1197"/>
    <mergeCell ref="Y1197:AD1197"/>
    <mergeCell ref="D1198:X1198"/>
    <mergeCell ref="Y1198:AD1198"/>
    <mergeCell ref="D1199:X1199"/>
    <mergeCell ref="Y1199:AD1199"/>
    <mergeCell ref="D1200:X1200"/>
    <mergeCell ref="Y1200:AD1200"/>
    <mergeCell ref="D1201:X1201"/>
    <mergeCell ref="Y1201:AD1201"/>
    <mergeCell ref="D1202:X1202"/>
    <mergeCell ref="Y1202:AD1202"/>
    <mergeCell ref="D1203:X1203"/>
    <mergeCell ref="Y1154:AD1154"/>
    <mergeCell ref="Y1146:AD1146"/>
    <mergeCell ref="D1147:X1147"/>
    <mergeCell ref="Y1147:AD1147"/>
    <mergeCell ref="Y1203:AD1203"/>
    <mergeCell ref="D1190:X1190"/>
    <mergeCell ref="Y1190:AD1190"/>
    <mergeCell ref="D1191:X1191"/>
    <mergeCell ref="Y1191:AD1191"/>
    <mergeCell ref="D1192:X1192"/>
    <mergeCell ref="Y1192:AD1192"/>
    <mergeCell ref="D1193:X1193"/>
    <mergeCell ref="Y1193:AD1193"/>
    <mergeCell ref="D1194:X1194"/>
    <mergeCell ref="Y1194:AD1194"/>
    <mergeCell ref="D1195:X1195"/>
    <mergeCell ref="Y1195:AD1195"/>
    <mergeCell ref="D1196:X1196"/>
    <mergeCell ref="Y1196:AD1196"/>
    <mergeCell ref="D1183:X1183"/>
    <mergeCell ref="Y1183:AD1183"/>
    <mergeCell ref="D1184:X1184"/>
    <mergeCell ref="Y1184:AD1184"/>
    <mergeCell ref="D1185:X1185"/>
    <mergeCell ref="Y1185:AD1185"/>
    <mergeCell ref="D1186:X1186"/>
    <mergeCell ref="Y1186:AD1186"/>
    <mergeCell ref="D1187:X1187"/>
    <mergeCell ref="Y1187:AD1187"/>
    <mergeCell ref="D1188:X1188"/>
    <mergeCell ref="Y1188:AD1188"/>
    <mergeCell ref="D1189:X1189"/>
    <mergeCell ref="K1115:O1115"/>
    <mergeCell ref="P1115:T1115"/>
    <mergeCell ref="U1115:Y1115"/>
    <mergeCell ref="Z1115:AD1115"/>
    <mergeCell ref="C1117:E1117"/>
    <mergeCell ref="F1117:AD1117"/>
    <mergeCell ref="D1269:L1269"/>
    <mergeCell ref="M1269:N1269"/>
    <mergeCell ref="O1269:P1269"/>
    <mergeCell ref="Q1269:R1269"/>
    <mergeCell ref="S1269:T1269"/>
    <mergeCell ref="U1269:V1269"/>
    <mergeCell ref="W1269:X1269"/>
    <mergeCell ref="Y1269:Z1269"/>
    <mergeCell ref="AA1269:AB1269"/>
    <mergeCell ref="AC1269:AD1269"/>
    <mergeCell ref="Y1222:AD1222"/>
    <mergeCell ref="D1223:X1223"/>
    <mergeCell ref="Y1223:AD1223"/>
    <mergeCell ref="D1224:X1224"/>
    <mergeCell ref="Y1224:AD1224"/>
    <mergeCell ref="D1211:X1211"/>
    <mergeCell ref="Y1211:AD1211"/>
    <mergeCell ref="D1212:X1212"/>
    <mergeCell ref="Y1212:AD1212"/>
    <mergeCell ref="D1213:X1213"/>
    <mergeCell ref="Y1213:AD1213"/>
    <mergeCell ref="D1214:X1214"/>
    <mergeCell ref="Y1214:AD1214"/>
    <mergeCell ref="D1215:X1215"/>
    <mergeCell ref="Y1215:AD1215"/>
    <mergeCell ref="D1216:X1216"/>
    <mergeCell ref="Y1216:AD1216"/>
    <mergeCell ref="D1217:X1217"/>
    <mergeCell ref="Y1217:AD1217"/>
    <mergeCell ref="D1204:X1204"/>
    <mergeCell ref="Y1204:AD1204"/>
    <mergeCell ref="D1205:X1205"/>
    <mergeCell ref="D1270:L1270"/>
    <mergeCell ref="M1270:N1270"/>
    <mergeCell ref="O1270:P1270"/>
    <mergeCell ref="Q1270:R1270"/>
    <mergeCell ref="S1270:T1270"/>
    <mergeCell ref="U1270:V1270"/>
    <mergeCell ref="W1270:X1270"/>
    <mergeCell ref="Y1270:Z1270"/>
    <mergeCell ref="AA1270:AB1270"/>
    <mergeCell ref="AC1270:AD1270"/>
    <mergeCell ref="D1271:L1271"/>
    <mergeCell ref="M1271:N1271"/>
    <mergeCell ref="O1271:P1271"/>
    <mergeCell ref="Q1271:R1271"/>
    <mergeCell ref="S1271:T1271"/>
    <mergeCell ref="U1271:V1271"/>
    <mergeCell ref="W1271:X1271"/>
    <mergeCell ref="Y1271:Z1271"/>
    <mergeCell ref="AA1271:AB1271"/>
    <mergeCell ref="AC1271:AD1271"/>
    <mergeCell ref="D1272:L1272"/>
    <mergeCell ref="M1272:N1272"/>
    <mergeCell ref="C1119:AD1119"/>
    <mergeCell ref="C1120:AD1120"/>
    <mergeCell ref="B1261:AD1261"/>
    <mergeCell ref="C1263:AD1263"/>
    <mergeCell ref="C1264:AD1264"/>
    <mergeCell ref="D1155:X1155"/>
    <mergeCell ref="Y1155:AD1155"/>
    <mergeCell ref="D1156:X1156"/>
    <mergeCell ref="Y1156:AD1156"/>
    <mergeCell ref="D1157:X1157"/>
    <mergeCell ref="Y1157:AD1157"/>
    <mergeCell ref="D1158:X1158"/>
    <mergeCell ref="Y1158:AD1158"/>
    <mergeCell ref="D1159:X1159"/>
    <mergeCell ref="Y1159:AD1159"/>
    <mergeCell ref="D1160:X1160"/>
    <mergeCell ref="Y1160:AD1160"/>
    <mergeCell ref="D1161:X1161"/>
    <mergeCell ref="Y1161:AD1161"/>
    <mergeCell ref="D1148:X1148"/>
    <mergeCell ref="Y1148:AD1148"/>
    <mergeCell ref="D1149:X1149"/>
    <mergeCell ref="Y1149:AD1149"/>
    <mergeCell ref="D1150:X1150"/>
    <mergeCell ref="Y1150:AD1150"/>
    <mergeCell ref="D1151:X1151"/>
    <mergeCell ref="Y1151:AD1151"/>
    <mergeCell ref="D1152:X1152"/>
    <mergeCell ref="Y1152:AD1152"/>
    <mergeCell ref="D1153:X1153"/>
    <mergeCell ref="Y1153:AD1153"/>
    <mergeCell ref="D1154:X1154"/>
    <mergeCell ref="Y1189:AD1189"/>
    <mergeCell ref="D1218:X1218"/>
    <mergeCell ref="Y1218:AD1218"/>
    <mergeCell ref="D1219:X1219"/>
    <mergeCell ref="Y1219:AD1219"/>
    <mergeCell ref="D1220:X1220"/>
    <mergeCell ref="Y1220:AD1220"/>
    <mergeCell ref="D1221:X1221"/>
    <mergeCell ref="Y1221:AD1221"/>
    <mergeCell ref="D1222:X1222"/>
    <mergeCell ref="D1295:L1295"/>
    <mergeCell ref="M1295:N1295"/>
    <mergeCell ref="O1295:P1295"/>
    <mergeCell ref="Q1295:R1295"/>
    <mergeCell ref="S1295:T1295"/>
    <mergeCell ref="U1295:V1295"/>
    <mergeCell ref="W1295:X1295"/>
    <mergeCell ref="Y1295:Z1295"/>
    <mergeCell ref="AA1295:AB1295"/>
    <mergeCell ref="AC1295:AD1295"/>
    <mergeCell ref="D1296:L1296"/>
    <mergeCell ref="M1296:N1296"/>
    <mergeCell ref="O1296:P1296"/>
    <mergeCell ref="Q1296:R1296"/>
    <mergeCell ref="S1296:T1296"/>
    <mergeCell ref="U1296:V1296"/>
    <mergeCell ref="W1296:X1296"/>
    <mergeCell ref="Y1296:Z1296"/>
    <mergeCell ref="AA1296:AB1296"/>
    <mergeCell ref="AC1296:AD1296"/>
    <mergeCell ref="D1297:L1297"/>
    <mergeCell ref="M1297:N1297"/>
    <mergeCell ref="O1297:P1297"/>
    <mergeCell ref="Q1297:R1297"/>
    <mergeCell ref="S1297:T1297"/>
    <mergeCell ref="U1297:V1297"/>
    <mergeCell ref="W1297:X1297"/>
    <mergeCell ref="Y1297:Z1297"/>
    <mergeCell ref="AA1297:AB1297"/>
    <mergeCell ref="AC1297:AD1297"/>
    <mergeCell ref="D1298:L1298"/>
    <mergeCell ref="M1298:N1298"/>
    <mergeCell ref="D1276:L1276"/>
    <mergeCell ref="M1276:N1276"/>
    <mergeCell ref="O1276:P1276"/>
    <mergeCell ref="Q1276:R1276"/>
    <mergeCell ref="S1276:T1276"/>
    <mergeCell ref="U1276:V1276"/>
    <mergeCell ref="W1276:X1276"/>
    <mergeCell ref="Y1276:Z1276"/>
    <mergeCell ref="AA1276:AB1276"/>
    <mergeCell ref="AC1276:AD1276"/>
    <mergeCell ref="D1277:L1277"/>
    <mergeCell ref="M1277:N1277"/>
    <mergeCell ref="O1277:P1277"/>
    <mergeCell ref="Q1277:R1277"/>
    <mergeCell ref="S1277:T1277"/>
    <mergeCell ref="U1277:V1277"/>
    <mergeCell ref="W1277:X1277"/>
    <mergeCell ref="Y1277:Z1277"/>
    <mergeCell ref="AA1277:AB1277"/>
    <mergeCell ref="AC1277:AD1277"/>
    <mergeCell ref="D1278:L1278"/>
    <mergeCell ref="M1278:N1278"/>
    <mergeCell ref="O1278:P1278"/>
    <mergeCell ref="Q1278:R1278"/>
    <mergeCell ref="S1278:T1278"/>
    <mergeCell ref="U1278:V1278"/>
    <mergeCell ref="W1278:X1278"/>
    <mergeCell ref="Y1278:Z1278"/>
    <mergeCell ref="AA1278:AB1278"/>
    <mergeCell ref="AC1278:AD1278"/>
    <mergeCell ref="D1279:L1279"/>
    <mergeCell ref="M1279:N1279"/>
    <mergeCell ref="D1310:L1310"/>
    <mergeCell ref="M1310:N1310"/>
    <mergeCell ref="O1310:P1310"/>
    <mergeCell ref="Q1310:R1310"/>
    <mergeCell ref="S1310:T1310"/>
    <mergeCell ref="U1310:V1310"/>
    <mergeCell ref="W1310:X1310"/>
    <mergeCell ref="Y1310:Z1310"/>
    <mergeCell ref="AA1310:AB1310"/>
    <mergeCell ref="AC1310:AD1310"/>
    <mergeCell ref="D1311:L1311"/>
    <mergeCell ref="M1311:N1311"/>
    <mergeCell ref="O1311:P1311"/>
    <mergeCell ref="Q1311:R1311"/>
    <mergeCell ref="S1311:T1311"/>
    <mergeCell ref="U1311:V1311"/>
    <mergeCell ref="W1311:X1311"/>
    <mergeCell ref="Y1311:Z1311"/>
    <mergeCell ref="AA1311:AB1311"/>
    <mergeCell ref="AC1311:AD1311"/>
    <mergeCell ref="D1312:L1312"/>
    <mergeCell ref="M1312:N1312"/>
    <mergeCell ref="O1312:P1312"/>
    <mergeCell ref="Q1312:R1312"/>
    <mergeCell ref="S1312:T1312"/>
    <mergeCell ref="U1312:V1312"/>
    <mergeCell ref="W1312:X1312"/>
    <mergeCell ref="Y1312:Z1312"/>
    <mergeCell ref="AA1312:AB1312"/>
    <mergeCell ref="AC1312:AD1312"/>
    <mergeCell ref="D1313:L1313"/>
    <mergeCell ref="M1313:N1313"/>
    <mergeCell ref="D1305:L1305"/>
    <mergeCell ref="M1305:N1305"/>
    <mergeCell ref="O1305:P1305"/>
    <mergeCell ref="Q1305:R1305"/>
    <mergeCell ref="S1305:T1305"/>
    <mergeCell ref="U1305:V1305"/>
    <mergeCell ref="W1305:X1305"/>
    <mergeCell ref="Y1305:Z1305"/>
    <mergeCell ref="AA1305:AB1305"/>
    <mergeCell ref="AC1305:AD1305"/>
    <mergeCell ref="D1306:L1306"/>
    <mergeCell ref="M1306:N1306"/>
    <mergeCell ref="O1306:P1306"/>
    <mergeCell ref="Q1306:R1306"/>
    <mergeCell ref="S1306:T1306"/>
    <mergeCell ref="U1306:V1306"/>
    <mergeCell ref="D1309:L1309"/>
    <mergeCell ref="M1309:N1309"/>
    <mergeCell ref="O1309:P1309"/>
    <mergeCell ref="Q1309:R1309"/>
    <mergeCell ref="S1309:T1309"/>
    <mergeCell ref="U1309:V1309"/>
    <mergeCell ref="W1309:X1309"/>
    <mergeCell ref="Y1309:Z1309"/>
    <mergeCell ref="AA1309:AB1309"/>
    <mergeCell ref="AC1309:AD1309"/>
    <mergeCell ref="O1313:P1313"/>
    <mergeCell ref="Q1313:R1313"/>
    <mergeCell ref="S1313:T1313"/>
    <mergeCell ref="U1313:V1313"/>
    <mergeCell ref="W1313:X1313"/>
    <mergeCell ref="Y1313:Z1313"/>
    <mergeCell ref="Q1352:R1352"/>
    <mergeCell ref="S1352:T1352"/>
    <mergeCell ref="U1352:V1352"/>
    <mergeCell ref="D1334:L1334"/>
    <mergeCell ref="M1334:N1334"/>
    <mergeCell ref="O1334:P1334"/>
    <mergeCell ref="Q1334:R1334"/>
    <mergeCell ref="S1334:T1334"/>
    <mergeCell ref="U1334:V1334"/>
    <mergeCell ref="W1334:X1334"/>
    <mergeCell ref="Y1334:Z1334"/>
    <mergeCell ref="AA1334:AB1334"/>
    <mergeCell ref="AC1334:AD1334"/>
    <mergeCell ref="D1335:L1335"/>
    <mergeCell ref="M1335:N1335"/>
    <mergeCell ref="O1335:P1335"/>
    <mergeCell ref="Q1335:R1335"/>
    <mergeCell ref="S1335:T1335"/>
    <mergeCell ref="U1335:V1335"/>
    <mergeCell ref="D1329:L1329"/>
    <mergeCell ref="M1329:N1329"/>
    <mergeCell ref="O1329:P1329"/>
    <mergeCell ref="Q1329:R1329"/>
    <mergeCell ref="S1329:T1329"/>
    <mergeCell ref="U1329:V1329"/>
    <mergeCell ref="W1329:X1329"/>
    <mergeCell ref="Y1329:Z1329"/>
    <mergeCell ref="AA1329:AB1329"/>
    <mergeCell ref="AC1329:AD1329"/>
    <mergeCell ref="D1330:L1330"/>
    <mergeCell ref="M1330:N1330"/>
    <mergeCell ref="O1330:P1330"/>
    <mergeCell ref="Q1330:R1330"/>
    <mergeCell ref="S1330:T1330"/>
    <mergeCell ref="U1330:V1330"/>
    <mergeCell ref="D1333:L1333"/>
    <mergeCell ref="M1333:N1333"/>
    <mergeCell ref="O1333:P1333"/>
    <mergeCell ref="Q1333:R1333"/>
    <mergeCell ref="S1333:T1333"/>
    <mergeCell ref="U1333:V1333"/>
    <mergeCell ref="W1333:X1333"/>
    <mergeCell ref="Y1333:Z1333"/>
    <mergeCell ref="AA1333:AB1333"/>
    <mergeCell ref="AC1333:AD1333"/>
    <mergeCell ref="W1335:X1335"/>
    <mergeCell ref="Y1335:Z1335"/>
    <mergeCell ref="AA1335:AB1335"/>
    <mergeCell ref="AC1335:AD1335"/>
    <mergeCell ref="O1336:P1336"/>
    <mergeCell ref="Q1336:R1336"/>
    <mergeCell ref="S1336:T1336"/>
    <mergeCell ref="U1336:V1336"/>
    <mergeCell ref="W1336:X1336"/>
    <mergeCell ref="Y1336:Z1336"/>
    <mergeCell ref="AA1336:AB1336"/>
    <mergeCell ref="AC1336:AD1336"/>
    <mergeCell ref="D1337:L1337"/>
    <mergeCell ref="M1337:N1337"/>
    <mergeCell ref="O1337:P1337"/>
    <mergeCell ref="Q1337:R1337"/>
    <mergeCell ref="S1337:T1337"/>
    <mergeCell ref="U1337:V1337"/>
    <mergeCell ref="S1341:T1341"/>
    <mergeCell ref="AA1365:AB1365"/>
    <mergeCell ref="AC1365:AD1365"/>
    <mergeCell ref="D1366:L1366"/>
    <mergeCell ref="M1366:N1366"/>
    <mergeCell ref="O1366:P1366"/>
    <mergeCell ref="Q1366:R1366"/>
    <mergeCell ref="S1366:T1366"/>
    <mergeCell ref="U1366:V1366"/>
    <mergeCell ref="W1366:X1366"/>
    <mergeCell ref="Y1366:Z1366"/>
    <mergeCell ref="AA1366:AB1366"/>
    <mergeCell ref="AC1366:AD1366"/>
    <mergeCell ref="D1358:L1358"/>
    <mergeCell ref="M1358:N1358"/>
    <mergeCell ref="O1358:P1358"/>
    <mergeCell ref="Q1358:R1358"/>
    <mergeCell ref="S1358:T1358"/>
    <mergeCell ref="U1358:V1358"/>
    <mergeCell ref="W1358:X1358"/>
    <mergeCell ref="Y1358:Z1358"/>
    <mergeCell ref="AA1358:AB1358"/>
    <mergeCell ref="AC1358:AD1358"/>
    <mergeCell ref="D1359:L1359"/>
    <mergeCell ref="M1359:N1359"/>
    <mergeCell ref="O1359:P1359"/>
    <mergeCell ref="Q1359:R1359"/>
    <mergeCell ref="S1359:T1359"/>
    <mergeCell ref="U1359:V1359"/>
    <mergeCell ref="D1353:L1353"/>
    <mergeCell ref="M1353:N1353"/>
    <mergeCell ref="O1353:P1353"/>
    <mergeCell ref="Q1353:R1353"/>
    <mergeCell ref="S1353:T1353"/>
    <mergeCell ref="U1353:V1353"/>
    <mergeCell ref="W1353:X1353"/>
    <mergeCell ref="Y1353:Z1353"/>
    <mergeCell ref="AA1353:AB1353"/>
    <mergeCell ref="AC1353:AD1353"/>
    <mergeCell ref="D1354:L1354"/>
    <mergeCell ref="M1354:N1354"/>
    <mergeCell ref="O1354:P1354"/>
    <mergeCell ref="Q1354:R1354"/>
    <mergeCell ref="S1354:T1354"/>
    <mergeCell ref="U1354:V1354"/>
    <mergeCell ref="AA1357:AB1357"/>
    <mergeCell ref="AC1357:AD1357"/>
    <mergeCell ref="W1356:X1356"/>
    <mergeCell ref="Y1356:Z1356"/>
    <mergeCell ref="AA1356:AB1356"/>
    <mergeCell ref="AC1356:AD1356"/>
    <mergeCell ref="D1357:L1357"/>
    <mergeCell ref="M1357:N1357"/>
    <mergeCell ref="O1357:P1357"/>
    <mergeCell ref="Q1357:R1357"/>
    <mergeCell ref="S1357:T1357"/>
    <mergeCell ref="U1357:V1357"/>
    <mergeCell ref="W1357:X1357"/>
    <mergeCell ref="Y1357:Z1357"/>
    <mergeCell ref="W1359:X1359"/>
    <mergeCell ref="Y1359:Z1359"/>
    <mergeCell ref="AA1359:AB1359"/>
    <mergeCell ref="AC1359:AD1359"/>
    <mergeCell ref="D1360:L1360"/>
    <mergeCell ref="M1360:N1360"/>
    <mergeCell ref="D1382:L1382"/>
    <mergeCell ref="M1382:N1382"/>
    <mergeCell ref="O1382:P1382"/>
    <mergeCell ref="Q1382:R1382"/>
    <mergeCell ref="S1382:T1382"/>
    <mergeCell ref="U1382:V1382"/>
    <mergeCell ref="W1382:X1382"/>
    <mergeCell ref="Y1382:Z1382"/>
    <mergeCell ref="AA1382:AB1382"/>
    <mergeCell ref="AC1382:AD1382"/>
    <mergeCell ref="D1383:L1383"/>
    <mergeCell ref="M1383:N1383"/>
    <mergeCell ref="O1383:P1383"/>
    <mergeCell ref="Q1383:R1383"/>
    <mergeCell ref="S1383:T1383"/>
    <mergeCell ref="U1383:V1383"/>
    <mergeCell ref="AA1377:AB1377"/>
    <mergeCell ref="AC1377:AD1377"/>
    <mergeCell ref="D1378:L1378"/>
    <mergeCell ref="M1378:N1378"/>
    <mergeCell ref="O1378:P1378"/>
    <mergeCell ref="Q1378:R1378"/>
    <mergeCell ref="S1378:T1378"/>
    <mergeCell ref="U1378:V1378"/>
    <mergeCell ref="D1372:L1372"/>
    <mergeCell ref="M1372:N1372"/>
    <mergeCell ref="O1372:P1372"/>
    <mergeCell ref="Q1372:R1372"/>
    <mergeCell ref="S1372:T1372"/>
    <mergeCell ref="U1372:V1372"/>
    <mergeCell ref="W1372:X1372"/>
    <mergeCell ref="Y1372:Z1372"/>
    <mergeCell ref="AA1372:AB1372"/>
    <mergeCell ref="AC1372:AD1372"/>
    <mergeCell ref="D1373:L1373"/>
    <mergeCell ref="M1373:N1373"/>
    <mergeCell ref="O1373:P1373"/>
    <mergeCell ref="Q1373:R1373"/>
    <mergeCell ref="S1373:T1373"/>
    <mergeCell ref="U1373:V1373"/>
    <mergeCell ref="AA1376:AB1376"/>
    <mergeCell ref="AC1376:AD1376"/>
    <mergeCell ref="D1377:L1377"/>
    <mergeCell ref="M1377:N1377"/>
    <mergeCell ref="O1377:P1377"/>
    <mergeCell ref="Q1377:R1377"/>
    <mergeCell ref="S1377:T1377"/>
    <mergeCell ref="U1377:V1377"/>
    <mergeCell ref="W1377:X1377"/>
    <mergeCell ref="Y1377:Z1377"/>
    <mergeCell ref="O1374:P1374"/>
    <mergeCell ref="Q1374:R1374"/>
    <mergeCell ref="S1374:T1374"/>
    <mergeCell ref="U1374:V1374"/>
    <mergeCell ref="W1374:X1374"/>
    <mergeCell ref="Y1374:Z1374"/>
    <mergeCell ref="AA1374:AB1374"/>
    <mergeCell ref="AC1374:AD1374"/>
    <mergeCell ref="D1375:L1375"/>
    <mergeCell ref="M1375:N1375"/>
    <mergeCell ref="O1375:P1375"/>
    <mergeCell ref="Q1375:R1375"/>
    <mergeCell ref="S1375:T1375"/>
    <mergeCell ref="U1375:V1375"/>
    <mergeCell ref="C1403:R1403"/>
    <mergeCell ref="S1403:X1403"/>
    <mergeCell ref="Y1403:AD1403"/>
    <mergeCell ref="D1404:R1404"/>
    <mergeCell ref="S1404:X1404"/>
    <mergeCell ref="Y1404:AD1404"/>
    <mergeCell ref="C1391:E1391"/>
    <mergeCell ref="F1391:AD1391"/>
    <mergeCell ref="C1393:AD1393"/>
    <mergeCell ref="C1394:AD1394"/>
    <mergeCell ref="B1401:AD1401"/>
    <mergeCell ref="D1387:L1387"/>
    <mergeCell ref="M1387:N1387"/>
    <mergeCell ref="O1387:P1387"/>
    <mergeCell ref="Q1387:R1387"/>
    <mergeCell ref="S1387:T1387"/>
    <mergeCell ref="U1387:V1387"/>
    <mergeCell ref="W1387:X1387"/>
    <mergeCell ref="Y1387:Z1387"/>
    <mergeCell ref="AA1387:AB1387"/>
    <mergeCell ref="AC1387:AD1387"/>
    <mergeCell ref="D1388:L1388"/>
    <mergeCell ref="M1388:N1388"/>
    <mergeCell ref="O1388:P1388"/>
    <mergeCell ref="Q1388:R1388"/>
    <mergeCell ref="S1388:T1388"/>
    <mergeCell ref="U1388:V1388"/>
    <mergeCell ref="W1388:X1388"/>
    <mergeCell ref="Y1388:Z1388"/>
    <mergeCell ref="AA1388:AB1388"/>
    <mergeCell ref="AC1388:AD1388"/>
    <mergeCell ref="M1389:N1389"/>
    <mergeCell ref="O1389:P1389"/>
    <mergeCell ref="Q1389:R1389"/>
    <mergeCell ref="S1389:T1389"/>
    <mergeCell ref="U1389:V1389"/>
    <mergeCell ref="W1389:X1389"/>
    <mergeCell ref="Y1389:Z1389"/>
    <mergeCell ref="AA1389:AB1389"/>
    <mergeCell ref="AC1389:AD1389"/>
    <mergeCell ref="B1396:AD1396"/>
    <mergeCell ref="B1397:AD1397"/>
    <mergeCell ref="D1415:R1415"/>
    <mergeCell ref="S1415:X1415"/>
    <mergeCell ref="Y1415:AD1415"/>
    <mergeCell ref="D1416:R1416"/>
    <mergeCell ref="S1416:X1416"/>
    <mergeCell ref="Y1416:AD1416"/>
    <mergeCell ref="D1413:R1413"/>
    <mergeCell ref="S1413:X1413"/>
    <mergeCell ref="Y1413:AD1413"/>
    <mergeCell ref="D1414:R1414"/>
    <mergeCell ref="S1414:X1414"/>
    <mergeCell ref="Y1414:AD1414"/>
    <mergeCell ref="D1411:R1411"/>
    <mergeCell ref="S1411:X1411"/>
    <mergeCell ref="Y1411:AD1411"/>
    <mergeCell ref="D1412:R1412"/>
    <mergeCell ref="S1412:X1412"/>
    <mergeCell ref="Y1412:AD1412"/>
    <mergeCell ref="D1409:R1409"/>
    <mergeCell ref="S1409:X1409"/>
    <mergeCell ref="Y1409:AD1409"/>
    <mergeCell ref="D1410:R1410"/>
    <mergeCell ref="S1410:X1410"/>
    <mergeCell ref="Y1410:AD1410"/>
    <mergeCell ref="D1407:R1407"/>
    <mergeCell ref="S1407:X1407"/>
    <mergeCell ref="Y1407:AD1407"/>
    <mergeCell ref="D1408:R1408"/>
    <mergeCell ref="S1408:X1408"/>
    <mergeCell ref="Y1408:AD1408"/>
    <mergeCell ref="D1405:R1405"/>
    <mergeCell ref="S1405:X1405"/>
    <mergeCell ref="Y1405:AD1405"/>
    <mergeCell ref="D1406:R1406"/>
    <mergeCell ref="S1406:X1406"/>
    <mergeCell ref="Y1406:AD1406"/>
    <mergeCell ref="D1427:R1427"/>
    <mergeCell ref="S1427:X1427"/>
    <mergeCell ref="Y1427:AD1427"/>
    <mergeCell ref="D1428:R1428"/>
    <mergeCell ref="S1428:X1428"/>
    <mergeCell ref="Y1428:AD1428"/>
    <mergeCell ref="D1425:R1425"/>
    <mergeCell ref="S1425:X1425"/>
    <mergeCell ref="Y1425:AD1425"/>
    <mergeCell ref="D1426:R1426"/>
    <mergeCell ref="S1426:X1426"/>
    <mergeCell ref="Y1426:AD1426"/>
    <mergeCell ref="D1423:R1423"/>
    <mergeCell ref="S1423:X1423"/>
    <mergeCell ref="Y1423:AD1423"/>
    <mergeCell ref="D1424:R1424"/>
    <mergeCell ref="S1424:X1424"/>
    <mergeCell ref="Y1424:AD1424"/>
    <mergeCell ref="D1421:R1421"/>
    <mergeCell ref="S1421:X1421"/>
    <mergeCell ref="Y1421:AD1421"/>
    <mergeCell ref="D1422:R1422"/>
    <mergeCell ref="S1422:X1422"/>
    <mergeCell ref="Y1422:AD1422"/>
    <mergeCell ref="D1419:R1419"/>
    <mergeCell ref="S1419:X1419"/>
    <mergeCell ref="Y1419:AD1419"/>
    <mergeCell ref="D1420:R1420"/>
    <mergeCell ref="S1420:X1420"/>
    <mergeCell ref="Y1420:AD1420"/>
    <mergeCell ref="D1417:R1417"/>
    <mergeCell ref="S1417:X1417"/>
    <mergeCell ref="Y1417:AD1417"/>
    <mergeCell ref="D1418:R1418"/>
    <mergeCell ref="S1418:X1418"/>
    <mergeCell ref="Y1418:AD1418"/>
    <mergeCell ref="D1439:R1439"/>
    <mergeCell ref="S1439:X1439"/>
    <mergeCell ref="Y1439:AD1439"/>
    <mergeCell ref="D1440:R1440"/>
    <mergeCell ref="S1440:X1440"/>
    <mergeCell ref="Y1440:AD1440"/>
    <mergeCell ref="D1437:R1437"/>
    <mergeCell ref="S1437:X1437"/>
    <mergeCell ref="Y1437:AD1437"/>
    <mergeCell ref="D1438:R1438"/>
    <mergeCell ref="S1438:X1438"/>
    <mergeCell ref="Y1438:AD1438"/>
    <mergeCell ref="D1435:R1435"/>
    <mergeCell ref="S1435:X1435"/>
    <mergeCell ref="Y1435:AD1435"/>
    <mergeCell ref="D1436:R1436"/>
    <mergeCell ref="S1436:X1436"/>
    <mergeCell ref="Y1436:AD1436"/>
    <mergeCell ref="D1433:R1433"/>
    <mergeCell ref="S1433:X1433"/>
    <mergeCell ref="Y1433:AD1433"/>
    <mergeCell ref="D1434:R1434"/>
    <mergeCell ref="S1434:X1434"/>
    <mergeCell ref="Y1434:AD1434"/>
    <mergeCell ref="D1431:R1431"/>
    <mergeCell ref="S1431:X1431"/>
    <mergeCell ref="Y1431:AD1431"/>
    <mergeCell ref="D1432:R1432"/>
    <mergeCell ref="S1432:X1432"/>
    <mergeCell ref="Y1432:AD1432"/>
    <mergeCell ref="D1429:R1429"/>
    <mergeCell ref="S1429:X1429"/>
    <mergeCell ref="Y1429:AD1429"/>
    <mergeCell ref="D1430:R1430"/>
    <mergeCell ref="S1430:X1430"/>
    <mergeCell ref="Y1430:AD1430"/>
    <mergeCell ref="D1451:R1451"/>
    <mergeCell ref="S1451:X1451"/>
    <mergeCell ref="Y1451:AD1451"/>
    <mergeCell ref="D1452:R1452"/>
    <mergeCell ref="S1452:X1452"/>
    <mergeCell ref="Y1452:AD1452"/>
    <mergeCell ref="D1449:R1449"/>
    <mergeCell ref="S1449:X1449"/>
    <mergeCell ref="Y1449:AD1449"/>
    <mergeCell ref="D1450:R1450"/>
    <mergeCell ref="S1450:X1450"/>
    <mergeCell ref="Y1450:AD1450"/>
    <mergeCell ref="D1447:R1447"/>
    <mergeCell ref="S1447:X1447"/>
    <mergeCell ref="Y1447:AD1447"/>
    <mergeCell ref="D1448:R1448"/>
    <mergeCell ref="S1448:X1448"/>
    <mergeCell ref="Y1448:AD1448"/>
    <mergeCell ref="D1445:R1445"/>
    <mergeCell ref="S1445:X1445"/>
    <mergeCell ref="Y1445:AD1445"/>
    <mergeCell ref="D1446:R1446"/>
    <mergeCell ref="S1446:X1446"/>
    <mergeCell ref="Y1446:AD1446"/>
    <mergeCell ref="D1443:R1443"/>
    <mergeCell ref="S1443:X1443"/>
    <mergeCell ref="Y1443:AD1443"/>
    <mergeCell ref="D1444:R1444"/>
    <mergeCell ref="S1444:X1444"/>
    <mergeCell ref="Y1444:AD1444"/>
    <mergeCell ref="D1441:R1441"/>
    <mergeCell ref="S1441:X1441"/>
    <mergeCell ref="Y1441:AD1441"/>
    <mergeCell ref="D1442:R1442"/>
    <mergeCell ref="S1442:X1442"/>
    <mergeCell ref="Y1442:AD1442"/>
    <mergeCell ref="D1463:R1463"/>
    <mergeCell ref="S1463:X1463"/>
    <mergeCell ref="Y1463:AD1463"/>
    <mergeCell ref="D1464:R1464"/>
    <mergeCell ref="S1464:X1464"/>
    <mergeCell ref="Y1464:AD1464"/>
    <mergeCell ref="D1461:R1461"/>
    <mergeCell ref="S1461:X1461"/>
    <mergeCell ref="Y1461:AD1461"/>
    <mergeCell ref="D1462:R1462"/>
    <mergeCell ref="S1462:X1462"/>
    <mergeCell ref="Y1462:AD1462"/>
    <mergeCell ref="D1459:R1459"/>
    <mergeCell ref="S1459:X1459"/>
    <mergeCell ref="Y1459:AD1459"/>
    <mergeCell ref="D1460:R1460"/>
    <mergeCell ref="S1460:X1460"/>
    <mergeCell ref="Y1460:AD1460"/>
    <mergeCell ref="D1457:R1457"/>
    <mergeCell ref="S1457:X1457"/>
    <mergeCell ref="Y1457:AD1457"/>
    <mergeCell ref="D1458:R1458"/>
    <mergeCell ref="S1458:X1458"/>
    <mergeCell ref="Y1458:AD1458"/>
    <mergeCell ref="D1455:R1455"/>
    <mergeCell ref="S1455:X1455"/>
    <mergeCell ref="Y1455:AD1455"/>
    <mergeCell ref="D1456:R1456"/>
    <mergeCell ref="S1456:X1456"/>
    <mergeCell ref="Y1456:AD1456"/>
    <mergeCell ref="D1453:R1453"/>
    <mergeCell ref="S1453:X1453"/>
    <mergeCell ref="Y1453:AD1453"/>
    <mergeCell ref="D1454:R1454"/>
    <mergeCell ref="S1454:X1454"/>
    <mergeCell ref="Y1454:AD1454"/>
    <mergeCell ref="D1475:R1475"/>
    <mergeCell ref="S1475:X1475"/>
    <mergeCell ref="Y1475:AD1475"/>
    <mergeCell ref="D1476:R1476"/>
    <mergeCell ref="S1476:X1476"/>
    <mergeCell ref="Y1476:AD1476"/>
    <mergeCell ref="D1473:R1473"/>
    <mergeCell ref="S1473:X1473"/>
    <mergeCell ref="Y1473:AD1473"/>
    <mergeCell ref="D1474:R1474"/>
    <mergeCell ref="S1474:X1474"/>
    <mergeCell ref="Y1474:AD1474"/>
    <mergeCell ref="D1471:R1471"/>
    <mergeCell ref="S1471:X1471"/>
    <mergeCell ref="Y1471:AD1471"/>
    <mergeCell ref="D1472:R1472"/>
    <mergeCell ref="S1472:X1472"/>
    <mergeCell ref="Y1472:AD1472"/>
    <mergeCell ref="D1469:R1469"/>
    <mergeCell ref="S1469:X1469"/>
    <mergeCell ref="Y1469:AD1469"/>
    <mergeCell ref="D1470:R1470"/>
    <mergeCell ref="S1470:X1470"/>
    <mergeCell ref="Y1470:AD1470"/>
    <mergeCell ref="D1467:R1467"/>
    <mergeCell ref="S1467:X1467"/>
    <mergeCell ref="Y1467:AD1467"/>
    <mergeCell ref="D1468:R1468"/>
    <mergeCell ref="S1468:X1468"/>
    <mergeCell ref="Y1468:AD1468"/>
    <mergeCell ref="D1465:R1465"/>
    <mergeCell ref="S1465:X1465"/>
    <mergeCell ref="Y1465:AD1465"/>
    <mergeCell ref="D1466:R1466"/>
    <mergeCell ref="S1466:X1466"/>
    <mergeCell ref="Y1466:AD1466"/>
    <mergeCell ref="D1487:R1487"/>
    <mergeCell ref="S1487:X1487"/>
    <mergeCell ref="Y1487:AD1487"/>
    <mergeCell ref="D1488:R1488"/>
    <mergeCell ref="S1488:X1488"/>
    <mergeCell ref="Y1488:AD1488"/>
    <mergeCell ref="D1485:R1485"/>
    <mergeCell ref="S1485:X1485"/>
    <mergeCell ref="Y1485:AD1485"/>
    <mergeCell ref="D1486:R1486"/>
    <mergeCell ref="S1486:X1486"/>
    <mergeCell ref="Y1486:AD1486"/>
    <mergeCell ref="D1483:R1483"/>
    <mergeCell ref="S1483:X1483"/>
    <mergeCell ref="Y1483:AD1483"/>
    <mergeCell ref="D1484:R1484"/>
    <mergeCell ref="S1484:X1484"/>
    <mergeCell ref="Y1484:AD1484"/>
    <mergeCell ref="D1481:R1481"/>
    <mergeCell ref="S1481:X1481"/>
    <mergeCell ref="Y1481:AD1481"/>
    <mergeCell ref="D1482:R1482"/>
    <mergeCell ref="S1482:X1482"/>
    <mergeCell ref="Y1482:AD1482"/>
    <mergeCell ref="D1479:R1479"/>
    <mergeCell ref="S1479:X1479"/>
    <mergeCell ref="Y1479:AD1479"/>
    <mergeCell ref="D1480:R1480"/>
    <mergeCell ref="S1480:X1480"/>
    <mergeCell ref="Y1480:AD1480"/>
    <mergeCell ref="D1477:R1477"/>
    <mergeCell ref="S1477:X1477"/>
    <mergeCell ref="Y1477:AD1477"/>
    <mergeCell ref="D1478:R1478"/>
    <mergeCell ref="S1478:X1478"/>
    <mergeCell ref="Y1478:AD1478"/>
    <mergeCell ref="D1499:R1499"/>
    <mergeCell ref="S1499:X1499"/>
    <mergeCell ref="Y1499:AD1499"/>
    <mergeCell ref="D1500:R1500"/>
    <mergeCell ref="S1500:X1500"/>
    <mergeCell ref="Y1500:AD1500"/>
    <mergeCell ref="D1497:R1497"/>
    <mergeCell ref="S1497:X1497"/>
    <mergeCell ref="Y1497:AD1497"/>
    <mergeCell ref="D1498:R1498"/>
    <mergeCell ref="S1498:X1498"/>
    <mergeCell ref="Y1498:AD1498"/>
    <mergeCell ref="D1495:R1495"/>
    <mergeCell ref="S1495:X1495"/>
    <mergeCell ref="Y1495:AD1495"/>
    <mergeCell ref="D1496:R1496"/>
    <mergeCell ref="S1496:X1496"/>
    <mergeCell ref="Y1496:AD1496"/>
    <mergeCell ref="D1493:R1493"/>
    <mergeCell ref="S1493:X1493"/>
    <mergeCell ref="Y1493:AD1493"/>
    <mergeCell ref="D1494:R1494"/>
    <mergeCell ref="S1494:X1494"/>
    <mergeCell ref="Y1494:AD1494"/>
    <mergeCell ref="D1491:R1491"/>
    <mergeCell ref="S1491:X1491"/>
    <mergeCell ref="Y1491:AD1491"/>
    <mergeCell ref="D1492:R1492"/>
    <mergeCell ref="S1492:X1492"/>
    <mergeCell ref="Y1492:AD1492"/>
    <mergeCell ref="D1489:R1489"/>
    <mergeCell ref="S1489:X1489"/>
    <mergeCell ref="Y1489:AD1489"/>
    <mergeCell ref="D1490:R1490"/>
    <mergeCell ref="S1490:X1490"/>
    <mergeCell ref="Y1490:AD1490"/>
    <mergeCell ref="D1511:R1511"/>
    <mergeCell ref="S1511:X1511"/>
    <mergeCell ref="Y1511:AD1511"/>
    <mergeCell ref="D1512:R1512"/>
    <mergeCell ref="S1512:X1512"/>
    <mergeCell ref="Y1512:AD1512"/>
    <mergeCell ref="D1509:R1509"/>
    <mergeCell ref="S1509:X1509"/>
    <mergeCell ref="Y1509:AD1509"/>
    <mergeCell ref="D1510:R1510"/>
    <mergeCell ref="S1510:X1510"/>
    <mergeCell ref="Y1510:AD1510"/>
    <mergeCell ref="D1507:R1507"/>
    <mergeCell ref="S1507:X1507"/>
    <mergeCell ref="Y1507:AD1507"/>
    <mergeCell ref="D1508:R1508"/>
    <mergeCell ref="S1508:X1508"/>
    <mergeCell ref="Y1508:AD1508"/>
    <mergeCell ref="D1505:R1505"/>
    <mergeCell ref="S1505:X1505"/>
    <mergeCell ref="Y1505:AD1505"/>
    <mergeCell ref="D1506:R1506"/>
    <mergeCell ref="S1506:X1506"/>
    <mergeCell ref="Y1506:AD1506"/>
    <mergeCell ref="D1503:R1503"/>
    <mergeCell ref="S1503:X1503"/>
    <mergeCell ref="Y1503:AD1503"/>
    <mergeCell ref="D1504:R1504"/>
    <mergeCell ref="S1504:X1504"/>
    <mergeCell ref="Y1504:AD1504"/>
    <mergeCell ref="D1501:R1501"/>
    <mergeCell ref="S1501:X1501"/>
    <mergeCell ref="Y1501:AD1501"/>
    <mergeCell ref="D1502:R1502"/>
    <mergeCell ref="S1502:X1502"/>
    <mergeCell ref="Y1502:AD1502"/>
    <mergeCell ref="D1523:R1523"/>
    <mergeCell ref="S1523:X1523"/>
    <mergeCell ref="Y1523:AD1523"/>
    <mergeCell ref="S1524:X1524"/>
    <mergeCell ref="Y1524:AD1524"/>
    <mergeCell ref="C1526:AD1526"/>
    <mergeCell ref="D1521:R1521"/>
    <mergeCell ref="S1521:X1521"/>
    <mergeCell ref="Y1521:AD1521"/>
    <mergeCell ref="D1522:R1522"/>
    <mergeCell ref="S1522:X1522"/>
    <mergeCell ref="Y1522:AD1522"/>
    <mergeCell ref="D1519:R1519"/>
    <mergeCell ref="S1519:X1519"/>
    <mergeCell ref="Y1519:AD1519"/>
    <mergeCell ref="D1520:R1520"/>
    <mergeCell ref="S1520:X1520"/>
    <mergeCell ref="Y1520:AD1520"/>
    <mergeCell ref="D1517:R1517"/>
    <mergeCell ref="S1517:X1517"/>
    <mergeCell ref="Y1517:AD1517"/>
    <mergeCell ref="D1518:R1518"/>
    <mergeCell ref="S1518:X1518"/>
    <mergeCell ref="Y1518:AD1518"/>
    <mergeCell ref="D1515:R1515"/>
    <mergeCell ref="S1515:X1515"/>
    <mergeCell ref="Y1515:AD1515"/>
    <mergeCell ref="D1516:R1516"/>
    <mergeCell ref="S1516:X1516"/>
    <mergeCell ref="Y1516:AD1516"/>
    <mergeCell ref="D1513:R1513"/>
    <mergeCell ref="S1513:X1513"/>
    <mergeCell ref="Y1513:AD1513"/>
    <mergeCell ref="D1514:R1514"/>
    <mergeCell ref="S1514:X1514"/>
    <mergeCell ref="Y1514:AD1514"/>
    <mergeCell ref="U1545:V1545"/>
    <mergeCell ref="W1545:X1545"/>
    <mergeCell ref="Y1545:Z1545"/>
    <mergeCell ref="AA1545:AB1545"/>
    <mergeCell ref="AC1545:AD1545"/>
    <mergeCell ref="O1546:P1546"/>
    <mergeCell ref="Q1546:R1546"/>
    <mergeCell ref="D1545:N1545"/>
    <mergeCell ref="D1546:N1546"/>
    <mergeCell ref="D1547:N1547"/>
    <mergeCell ref="D1548:N1548"/>
    <mergeCell ref="W1544:X1544"/>
    <mergeCell ref="Y1544:Z1544"/>
    <mergeCell ref="AA1544:AB1544"/>
    <mergeCell ref="AC1544:AD1544"/>
    <mergeCell ref="O1545:P1545"/>
    <mergeCell ref="Q1545:R1545"/>
    <mergeCell ref="S1545:T1545"/>
    <mergeCell ref="Y1543:Z1543"/>
    <mergeCell ref="AA1543:AB1543"/>
    <mergeCell ref="AC1543:AD1543"/>
    <mergeCell ref="O1544:P1544"/>
    <mergeCell ref="Q1544:R1544"/>
    <mergeCell ref="S1544:T1544"/>
    <mergeCell ref="U1544:V1544"/>
    <mergeCell ref="O1543:P1543"/>
    <mergeCell ref="Q1543:R1543"/>
    <mergeCell ref="S1543:T1543"/>
    <mergeCell ref="U1543:V1543"/>
    <mergeCell ref="W1543:X1543"/>
    <mergeCell ref="D1543:N1543"/>
    <mergeCell ref="D1544:N1544"/>
    <mergeCell ref="C1527:AD1527"/>
    <mergeCell ref="B1534:AD1534"/>
    <mergeCell ref="C1536:AD1536"/>
    <mergeCell ref="C1537:AD1537"/>
    <mergeCell ref="C1538:AD1538"/>
    <mergeCell ref="B1528:AD1528"/>
    <mergeCell ref="B1529:AD1529"/>
    <mergeCell ref="U1549:V1549"/>
    <mergeCell ref="W1549:X1549"/>
    <mergeCell ref="Y1549:Z1549"/>
    <mergeCell ref="AA1549:AB1549"/>
    <mergeCell ref="AC1549:AD1549"/>
    <mergeCell ref="O1550:P1550"/>
    <mergeCell ref="Q1550:R1550"/>
    <mergeCell ref="O1549:P1549"/>
    <mergeCell ref="Q1549:R1549"/>
    <mergeCell ref="S1549:T1549"/>
    <mergeCell ref="D1549:N1549"/>
    <mergeCell ref="D1550:N1550"/>
    <mergeCell ref="D1551:N1551"/>
    <mergeCell ref="D1552:N1552"/>
    <mergeCell ref="S1548:T1548"/>
    <mergeCell ref="U1548:V1548"/>
    <mergeCell ref="W1548:X1548"/>
    <mergeCell ref="Y1548:Z1548"/>
    <mergeCell ref="AA1548:AB1548"/>
    <mergeCell ref="AC1548:AD1548"/>
    <mergeCell ref="U1547:V1547"/>
    <mergeCell ref="W1547:X1547"/>
    <mergeCell ref="Y1547:Z1547"/>
    <mergeCell ref="AA1547:AB1547"/>
    <mergeCell ref="AC1547:AD1547"/>
    <mergeCell ref="O1548:P1548"/>
    <mergeCell ref="Q1548:R1548"/>
    <mergeCell ref="O1547:P1547"/>
    <mergeCell ref="Q1547:R1547"/>
    <mergeCell ref="S1547:T1547"/>
    <mergeCell ref="S1546:T1546"/>
    <mergeCell ref="U1546:V1546"/>
    <mergeCell ref="W1546:X1546"/>
    <mergeCell ref="Y1546:Z1546"/>
    <mergeCell ref="AA1546:AB1546"/>
    <mergeCell ref="AC1546:AD1546"/>
    <mergeCell ref="U1553:V1553"/>
    <mergeCell ref="W1553:X1553"/>
    <mergeCell ref="Y1553:Z1553"/>
    <mergeCell ref="AA1553:AB1553"/>
    <mergeCell ref="AC1553:AD1553"/>
    <mergeCell ref="O1554:P1554"/>
    <mergeCell ref="Q1554:R1554"/>
    <mergeCell ref="O1553:P1553"/>
    <mergeCell ref="Q1553:R1553"/>
    <mergeCell ref="S1553:T1553"/>
    <mergeCell ref="D1553:N1553"/>
    <mergeCell ref="D1554:N1554"/>
    <mergeCell ref="D1555:N1555"/>
    <mergeCell ref="D1556:N1556"/>
    <mergeCell ref="S1552:T1552"/>
    <mergeCell ref="U1552:V1552"/>
    <mergeCell ref="W1552:X1552"/>
    <mergeCell ref="Y1552:Z1552"/>
    <mergeCell ref="AA1552:AB1552"/>
    <mergeCell ref="AC1552:AD1552"/>
    <mergeCell ref="U1551:V1551"/>
    <mergeCell ref="W1551:X1551"/>
    <mergeCell ref="Y1551:Z1551"/>
    <mergeCell ref="AA1551:AB1551"/>
    <mergeCell ref="AC1551:AD1551"/>
    <mergeCell ref="O1552:P1552"/>
    <mergeCell ref="Q1552:R1552"/>
    <mergeCell ref="O1551:P1551"/>
    <mergeCell ref="Q1551:R1551"/>
    <mergeCell ref="S1551:T1551"/>
    <mergeCell ref="S1550:T1550"/>
    <mergeCell ref="U1550:V1550"/>
    <mergeCell ref="W1550:X1550"/>
    <mergeCell ref="Y1550:Z1550"/>
    <mergeCell ref="AA1550:AB1550"/>
    <mergeCell ref="AC1550:AD1550"/>
    <mergeCell ref="U1557:V1557"/>
    <mergeCell ref="W1557:X1557"/>
    <mergeCell ref="Y1557:Z1557"/>
    <mergeCell ref="AA1557:AB1557"/>
    <mergeCell ref="AC1557:AD1557"/>
    <mergeCell ref="O1558:P1558"/>
    <mergeCell ref="Q1558:R1558"/>
    <mergeCell ref="O1557:P1557"/>
    <mergeCell ref="Q1557:R1557"/>
    <mergeCell ref="S1557:T1557"/>
    <mergeCell ref="D1557:N1557"/>
    <mergeCell ref="D1558:N1558"/>
    <mergeCell ref="D1559:N1559"/>
    <mergeCell ref="D1560:N1560"/>
    <mergeCell ref="S1556:T1556"/>
    <mergeCell ref="U1556:V1556"/>
    <mergeCell ref="W1556:X1556"/>
    <mergeCell ref="Y1556:Z1556"/>
    <mergeCell ref="AA1556:AB1556"/>
    <mergeCell ref="AC1556:AD1556"/>
    <mergeCell ref="U1555:V1555"/>
    <mergeCell ref="W1555:X1555"/>
    <mergeCell ref="Y1555:Z1555"/>
    <mergeCell ref="AA1555:AB1555"/>
    <mergeCell ref="AC1555:AD1555"/>
    <mergeCell ref="O1556:P1556"/>
    <mergeCell ref="Q1556:R1556"/>
    <mergeCell ref="O1555:P1555"/>
    <mergeCell ref="Q1555:R1555"/>
    <mergeCell ref="S1555:T1555"/>
    <mergeCell ref="S1554:T1554"/>
    <mergeCell ref="U1554:V1554"/>
    <mergeCell ref="W1554:X1554"/>
    <mergeCell ref="Y1554:Z1554"/>
    <mergeCell ref="AA1554:AB1554"/>
    <mergeCell ref="AC1554:AD1554"/>
    <mergeCell ref="U1561:V1561"/>
    <mergeCell ref="W1561:X1561"/>
    <mergeCell ref="Y1561:Z1561"/>
    <mergeCell ref="AA1561:AB1561"/>
    <mergeCell ref="AC1561:AD1561"/>
    <mergeCell ref="O1562:P1562"/>
    <mergeCell ref="Q1562:R1562"/>
    <mergeCell ref="O1561:P1561"/>
    <mergeCell ref="Q1561:R1561"/>
    <mergeCell ref="S1561:T1561"/>
    <mergeCell ref="D1561:N1561"/>
    <mergeCell ref="D1562:N1562"/>
    <mergeCell ref="D1563:N1563"/>
    <mergeCell ref="D1564:N1564"/>
    <mergeCell ref="S1560:T1560"/>
    <mergeCell ref="U1560:V1560"/>
    <mergeCell ref="W1560:X1560"/>
    <mergeCell ref="Y1560:Z1560"/>
    <mergeCell ref="AA1560:AB1560"/>
    <mergeCell ref="AC1560:AD1560"/>
    <mergeCell ref="U1559:V1559"/>
    <mergeCell ref="W1559:X1559"/>
    <mergeCell ref="Y1559:Z1559"/>
    <mergeCell ref="AA1559:AB1559"/>
    <mergeCell ref="AC1559:AD1559"/>
    <mergeCell ref="O1560:P1560"/>
    <mergeCell ref="Q1560:R1560"/>
    <mergeCell ref="O1559:P1559"/>
    <mergeCell ref="Q1559:R1559"/>
    <mergeCell ref="S1559:T1559"/>
    <mergeCell ref="S1558:T1558"/>
    <mergeCell ref="U1558:V1558"/>
    <mergeCell ref="W1558:X1558"/>
    <mergeCell ref="Y1558:Z1558"/>
    <mergeCell ref="AA1558:AB1558"/>
    <mergeCell ref="AC1558:AD1558"/>
    <mergeCell ref="U1565:V1565"/>
    <mergeCell ref="W1565:X1565"/>
    <mergeCell ref="Y1565:Z1565"/>
    <mergeCell ref="AA1565:AB1565"/>
    <mergeCell ref="AC1565:AD1565"/>
    <mergeCell ref="O1566:P1566"/>
    <mergeCell ref="Q1566:R1566"/>
    <mergeCell ref="O1565:P1565"/>
    <mergeCell ref="Q1565:R1565"/>
    <mergeCell ref="S1565:T1565"/>
    <mergeCell ref="D1565:N1565"/>
    <mergeCell ref="D1566:N1566"/>
    <mergeCell ref="D1567:N1567"/>
    <mergeCell ref="D1568:N1568"/>
    <mergeCell ref="S1564:T1564"/>
    <mergeCell ref="U1564:V1564"/>
    <mergeCell ref="W1564:X1564"/>
    <mergeCell ref="Y1564:Z1564"/>
    <mergeCell ref="AA1564:AB1564"/>
    <mergeCell ref="AC1564:AD1564"/>
    <mergeCell ref="U1563:V1563"/>
    <mergeCell ref="W1563:X1563"/>
    <mergeCell ref="Y1563:Z1563"/>
    <mergeCell ref="AA1563:AB1563"/>
    <mergeCell ref="AC1563:AD1563"/>
    <mergeCell ref="O1564:P1564"/>
    <mergeCell ref="Q1564:R1564"/>
    <mergeCell ref="O1563:P1563"/>
    <mergeCell ref="Q1563:R1563"/>
    <mergeCell ref="S1563:T1563"/>
    <mergeCell ref="S1562:T1562"/>
    <mergeCell ref="U1562:V1562"/>
    <mergeCell ref="W1562:X1562"/>
    <mergeCell ref="Y1562:Z1562"/>
    <mergeCell ref="AA1562:AB1562"/>
    <mergeCell ref="AC1562:AD1562"/>
    <mergeCell ref="U1569:V1569"/>
    <mergeCell ref="W1569:X1569"/>
    <mergeCell ref="Y1569:Z1569"/>
    <mergeCell ref="AA1569:AB1569"/>
    <mergeCell ref="AC1569:AD1569"/>
    <mergeCell ref="O1570:P1570"/>
    <mergeCell ref="Q1570:R1570"/>
    <mergeCell ref="O1569:P1569"/>
    <mergeCell ref="Q1569:R1569"/>
    <mergeCell ref="S1569:T1569"/>
    <mergeCell ref="D1569:N1569"/>
    <mergeCell ref="D1570:N1570"/>
    <mergeCell ref="D1571:N1571"/>
    <mergeCell ref="D1572:N1572"/>
    <mergeCell ref="S1568:T1568"/>
    <mergeCell ref="U1568:V1568"/>
    <mergeCell ref="W1568:X1568"/>
    <mergeCell ref="Y1568:Z1568"/>
    <mergeCell ref="AA1568:AB1568"/>
    <mergeCell ref="AC1568:AD1568"/>
    <mergeCell ref="U1567:V1567"/>
    <mergeCell ref="W1567:X1567"/>
    <mergeCell ref="Y1567:Z1567"/>
    <mergeCell ref="AA1567:AB1567"/>
    <mergeCell ref="AC1567:AD1567"/>
    <mergeCell ref="O1568:P1568"/>
    <mergeCell ref="Q1568:R1568"/>
    <mergeCell ref="O1567:P1567"/>
    <mergeCell ref="Q1567:R1567"/>
    <mergeCell ref="S1567:T1567"/>
    <mergeCell ref="S1566:T1566"/>
    <mergeCell ref="U1566:V1566"/>
    <mergeCell ref="W1566:X1566"/>
    <mergeCell ref="Y1566:Z1566"/>
    <mergeCell ref="AA1566:AB1566"/>
    <mergeCell ref="AC1566:AD1566"/>
    <mergeCell ref="U1573:V1573"/>
    <mergeCell ref="W1573:X1573"/>
    <mergeCell ref="Y1573:Z1573"/>
    <mergeCell ref="AA1573:AB1573"/>
    <mergeCell ref="AC1573:AD1573"/>
    <mergeCell ref="O1574:P1574"/>
    <mergeCell ref="Q1574:R1574"/>
    <mergeCell ref="O1573:P1573"/>
    <mergeCell ref="Q1573:R1573"/>
    <mergeCell ref="S1573:T1573"/>
    <mergeCell ref="D1573:N1573"/>
    <mergeCell ref="D1574:N1574"/>
    <mergeCell ref="D1575:N1575"/>
    <mergeCell ref="D1576:N1576"/>
    <mergeCell ref="S1572:T1572"/>
    <mergeCell ref="U1572:V1572"/>
    <mergeCell ref="W1572:X1572"/>
    <mergeCell ref="Y1572:Z1572"/>
    <mergeCell ref="AA1572:AB1572"/>
    <mergeCell ref="AC1572:AD1572"/>
    <mergeCell ref="U1571:V1571"/>
    <mergeCell ref="W1571:X1571"/>
    <mergeCell ref="Y1571:Z1571"/>
    <mergeCell ref="AA1571:AB1571"/>
    <mergeCell ref="AC1571:AD1571"/>
    <mergeCell ref="O1572:P1572"/>
    <mergeCell ref="Q1572:R1572"/>
    <mergeCell ref="O1571:P1571"/>
    <mergeCell ref="Q1571:R1571"/>
    <mergeCell ref="S1571:T1571"/>
    <mergeCell ref="S1570:T1570"/>
    <mergeCell ref="U1570:V1570"/>
    <mergeCell ref="W1570:X1570"/>
    <mergeCell ref="Y1570:Z1570"/>
    <mergeCell ref="AA1570:AB1570"/>
    <mergeCell ref="AC1570:AD1570"/>
    <mergeCell ref="U1577:V1577"/>
    <mergeCell ref="W1577:X1577"/>
    <mergeCell ref="Y1577:Z1577"/>
    <mergeCell ref="AA1577:AB1577"/>
    <mergeCell ref="AC1577:AD1577"/>
    <mergeCell ref="O1578:P1578"/>
    <mergeCell ref="Q1578:R1578"/>
    <mergeCell ref="O1577:P1577"/>
    <mergeCell ref="Q1577:R1577"/>
    <mergeCell ref="S1577:T1577"/>
    <mergeCell ref="D1577:N1577"/>
    <mergeCell ref="D1578:N1578"/>
    <mergeCell ref="D1579:N1579"/>
    <mergeCell ref="D1580:N1580"/>
    <mergeCell ref="S1576:T1576"/>
    <mergeCell ref="U1576:V1576"/>
    <mergeCell ref="W1576:X1576"/>
    <mergeCell ref="Y1576:Z1576"/>
    <mergeCell ref="AA1576:AB1576"/>
    <mergeCell ref="AC1576:AD1576"/>
    <mergeCell ref="U1575:V1575"/>
    <mergeCell ref="W1575:X1575"/>
    <mergeCell ref="Y1575:Z1575"/>
    <mergeCell ref="AA1575:AB1575"/>
    <mergeCell ref="AC1575:AD1575"/>
    <mergeCell ref="O1576:P1576"/>
    <mergeCell ref="Q1576:R1576"/>
    <mergeCell ref="O1575:P1575"/>
    <mergeCell ref="Q1575:R1575"/>
    <mergeCell ref="S1575:T1575"/>
    <mergeCell ref="S1574:T1574"/>
    <mergeCell ref="U1574:V1574"/>
    <mergeCell ref="W1574:X1574"/>
    <mergeCell ref="Y1574:Z1574"/>
    <mergeCell ref="AA1574:AB1574"/>
    <mergeCell ref="AC1574:AD1574"/>
    <mergeCell ref="U1581:V1581"/>
    <mergeCell ref="W1581:X1581"/>
    <mergeCell ref="Y1581:Z1581"/>
    <mergeCell ref="AA1581:AB1581"/>
    <mergeCell ref="AC1581:AD1581"/>
    <mergeCell ref="O1582:P1582"/>
    <mergeCell ref="Q1582:R1582"/>
    <mergeCell ref="O1581:P1581"/>
    <mergeCell ref="Q1581:R1581"/>
    <mergeCell ref="S1581:T1581"/>
    <mergeCell ref="D1581:N1581"/>
    <mergeCell ref="D1582:N1582"/>
    <mergeCell ref="D1583:N1583"/>
    <mergeCell ref="D1584:N1584"/>
    <mergeCell ref="S1580:T1580"/>
    <mergeCell ref="U1580:V1580"/>
    <mergeCell ref="W1580:X1580"/>
    <mergeCell ref="Y1580:Z1580"/>
    <mergeCell ref="AA1580:AB1580"/>
    <mergeCell ref="AC1580:AD1580"/>
    <mergeCell ref="U1579:V1579"/>
    <mergeCell ref="W1579:X1579"/>
    <mergeCell ref="Y1579:Z1579"/>
    <mergeCell ref="AA1579:AB1579"/>
    <mergeCell ref="AC1579:AD1579"/>
    <mergeCell ref="O1580:P1580"/>
    <mergeCell ref="Q1580:R1580"/>
    <mergeCell ref="O1579:P1579"/>
    <mergeCell ref="Q1579:R1579"/>
    <mergeCell ref="S1579:T1579"/>
    <mergeCell ref="S1578:T1578"/>
    <mergeCell ref="U1578:V1578"/>
    <mergeCell ref="W1578:X1578"/>
    <mergeCell ref="Y1578:Z1578"/>
    <mergeCell ref="AA1578:AB1578"/>
    <mergeCell ref="AC1578:AD1578"/>
    <mergeCell ref="U1585:V1585"/>
    <mergeCell ref="W1585:X1585"/>
    <mergeCell ref="Y1585:Z1585"/>
    <mergeCell ref="AA1585:AB1585"/>
    <mergeCell ref="AC1585:AD1585"/>
    <mergeCell ref="O1586:P1586"/>
    <mergeCell ref="Q1586:R1586"/>
    <mergeCell ref="O1585:P1585"/>
    <mergeCell ref="Q1585:R1585"/>
    <mergeCell ref="S1585:T1585"/>
    <mergeCell ref="D1585:N1585"/>
    <mergeCell ref="D1586:N1586"/>
    <mergeCell ref="D1587:N1587"/>
    <mergeCell ref="D1588:N1588"/>
    <mergeCell ref="S1584:T1584"/>
    <mergeCell ref="U1584:V1584"/>
    <mergeCell ref="W1584:X1584"/>
    <mergeCell ref="Y1584:Z1584"/>
    <mergeCell ref="AA1584:AB1584"/>
    <mergeCell ref="AC1584:AD1584"/>
    <mergeCell ref="U1583:V1583"/>
    <mergeCell ref="W1583:X1583"/>
    <mergeCell ref="Y1583:Z1583"/>
    <mergeCell ref="AA1583:AB1583"/>
    <mergeCell ref="AC1583:AD1583"/>
    <mergeCell ref="O1584:P1584"/>
    <mergeCell ref="Q1584:R1584"/>
    <mergeCell ref="O1583:P1583"/>
    <mergeCell ref="Q1583:R1583"/>
    <mergeCell ref="S1583:T1583"/>
    <mergeCell ref="S1582:T1582"/>
    <mergeCell ref="U1582:V1582"/>
    <mergeCell ref="W1582:X1582"/>
    <mergeCell ref="Y1582:Z1582"/>
    <mergeCell ref="AA1582:AB1582"/>
    <mergeCell ref="AC1582:AD1582"/>
    <mergeCell ref="U1589:V1589"/>
    <mergeCell ref="W1589:X1589"/>
    <mergeCell ref="Y1589:Z1589"/>
    <mergeCell ref="AA1589:AB1589"/>
    <mergeCell ref="AC1589:AD1589"/>
    <mergeCell ref="O1590:P1590"/>
    <mergeCell ref="Q1590:R1590"/>
    <mergeCell ref="O1589:P1589"/>
    <mergeCell ref="Q1589:R1589"/>
    <mergeCell ref="S1589:T1589"/>
    <mergeCell ref="D1589:N1589"/>
    <mergeCell ref="D1590:N1590"/>
    <mergeCell ref="D1591:N1591"/>
    <mergeCell ref="D1592:N1592"/>
    <mergeCell ref="S1588:T1588"/>
    <mergeCell ref="U1588:V1588"/>
    <mergeCell ref="W1588:X1588"/>
    <mergeCell ref="Y1588:Z1588"/>
    <mergeCell ref="AA1588:AB1588"/>
    <mergeCell ref="AC1588:AD1588"/>
    <mergeCell ref="U1587:V1587"/>
    <mergeCell ref="W1587:X1587"/>
    <mergeCell ref="Y1587:Z1587"/>
    <mergeCell ref="AA1587:AB1587"/>
    <mergeCell ref="AC1587:AD1587"/>
    <mergeCell ref="O1588:P1588"/>
    <mergeCell ref="Q1588:R1588"/>
    <mergeCell ref="O1587:P1587"/>
    <mergeCell ref="Q1587:R1587"/>
    <mergeCell ref="S1587:T1587"/>
    <mergeCell ref="S1586:T1586"/>
    <mergeCell ref="U1586:V1586"/>
    <mergeCell ref="W1586:X1586"/>
    <mergeCell ref="Y1586:Z1586"/>
    <mergeCell ref="AA1586:AB1586"/>
    <mergeCell ref="AC1586:AD1586"/>
    <mergeCell ref="U1593:V1593"/>
    <mergeCell ref="W1593:X1593"/>
    <mergeCell ref="Y1593:Z1593"/>
    <mergeCell ref="AA1593:AB1593"/>
    <mergeCell ref="AC1593:AD1593"/>
    <mergeCell ref="O1594:P1594"/>
    <mergeCell ref="Q1594:R1594"/>
    <mergeCell ref="O1593:P1593"/>
    <mergeCell ref="Q1593:R1593"/>
    <mergeCell ref="S1593:T1593"/>
    <mergeCell ref="D1593:N1593"/>
    <mergeCell ref="D1594:N1594"/>
    <mergeCell ref="D1595:N1595"/>
    <mergeCell ref="D1596:N1596"/>
    <mergeCell ref="S1592:T1592"/>
    <mergeCell ref="U1592:V1592"/>
    <mergeCell ref="W1592:X1592"/>
    <mergeCell ref="Y1592:Z1592"/>
    <mergeCell ref="AA1592:AB1592"/>
    <mergeCell ref="AC1592:AD1592"/>
    <mergeCell ref="U1591:V1591"/>
    <mergeCell ref="W1591:X1591"/>
    <mergeCell ref="Y1591:Z1591"/>
    <mergeCell ref="AA1591:AB1591"/>
    <mergeCell ref="AC1591:AD1591"/>
    <mergeCell ref="O1592:P1592"/>
    <mergeCell ref="Q1592:R1592"/>
    <mergeCell ref="O1591:P1591"/>
    <mergeCell ref="Q1591:R1591"/>
    <mergeCell ref="S1591:T1591"/>
    <mergeCell ref="S1590:T1590"/>
    <mergeCell ref="U1590:V1590"/>
    <mergeCell ref="W1590:X1590"/>
    <mergeCell ref="Y1590:Z1590"/>
    <mergeCell ref="AA1590:AB1590"/>
    <mergeCell ref="AC1590:AD1590"/>
    <mergeCell ref="U1597:V1597"/>
    <mergeCell ref="W1597:X1597"/>
    <mergeCell ref="Y1597:Z1597"/>
    <mergeCell ref="AA1597:AB1597"/>
    <mergeCell ref="AC1597:AD1597"/>
    <mergeCell ref="O1598:P1598"/>
    <mergeCell ref="Q1598:R1598"/>
    <mergeCell ref="O1597:P1597"/>
    <mergeCell ref="Q1597:R1597"/>
    <mergeCell ref="S1597:T1597"/>
    <mergeCell ref="D1597:N1597"/>
    <mergeCell ref="D1598:N1598"/>
    <mergeCell ref="D1599:N1599"/>
    <mergeCell ref="D1600:N1600"/>
    <mergeCell ref="S1596:T1596"/>
    <mergeCell ref="U1596:V1596"/>
    <mergeCell ref="W1596:X1596"/>
    <mergeCell ref="Y1596:Z1596"/>
    <mergeCell ref="AA1596:AB1596"/>
    <mergeCell ref="AC1596:AD1596"/>
    <mergeCell ref="U1595:V1595"/>
    <mergeCell ref="W1595:X1595"/>
    <mergeCell ref="Y1595:Z1595"/>
    <mergeCell ref="AA1595:AB1595"/>
    <mergeCell ref="AC1595:AD1595"/>
    <mergeCell ref="O1596:P1596"/>
    <mergeCell ref="Q1596:R1596"/>
    <mergeCell ref="O1595:P1595"/>
    <mergeCell ref="Q1595:R1595"/>
    <mergeCell ref="S1595:T1595"/>
    <mergeCell ref="S1594:T1594"/>
    <mergeCell ref="U1594:V1594"/>
    <mergeCell ref="W1594:X1594"/>
    <mergeCell ref="Y1594:Z1594"/>
    <mergeCell ref="AA1594:AB1594"/>
    <mergeCell ref="AC1594:AD1594"/>
    <mergeCell ref="U1601:V1601"/>
    <mergeCell ref="W1601:X1601"/>
    <mergeCell ref="Y1601:Z1601"/>
    <mergeCell ref="AA1601:AB1601"/>
    <mergeCell ref="AC1601:AD1601"/>
    <mergeCell ref="O1602:P1602"/>
    <mergeCell ref="Q1602:R1602"/>
    <mergeCell ref="O1601:P1601"/>
    <mergeCell ref="Q1601:R1601"/>
    <mergeCell ref="S1601:T1601"/>
    <mergeCell ref="D1601:N1601"/>
    <mergeCell ref="D1602:N1602"/>
    <mergeCell ref="D1603:N1603"/>
    <mergeCell ref="D1604:N1604"/>
    <mergeCell ref="S1600:T1600"/>
    <mergeCell ref="U1600:V1600"/>
    <mergeCell ref="W1600:X1600"/>
    <mergeCell ref="Y1600:Z1600"/>
    <mergeCell ref="AA1600:AB1600"/>
    <mergeCell ref="AC1600:AD1600"/>
    <mergeCell ref="U1599:V1599"/>
    <mergeCell ref="W1599:X1599"/>
    <mergeCell ref="Y1599:Z1599"/>
    <mergeCell ref="AA1599:AB1599"/>
    <mergeCell ref="AC1599:AD1599"/>
    <mergeCell ref="O1600:P1600"/>
    <mergeCell ref="Q1600:R1600"/>
    <mergeCell ref="O1599:P1599"/>
    <mergeCell ref="Q1599:R1599"/>
    <mergeCell ref="S1599:T1599"/>
    <mergeCell ref="S1598:T1598"/>
    <mergeCell ref="U1598:V1598"/>
    <mergeCell ref="W1598:X1598"/>
    <mergeCell ref="Y1598:Z1598"/>
    <mergeCell ref="AA1598:AB1598"/>
    <mergeCell ref="AC1598:AD1598"/>
    <mergeCell ref="U1605:V1605"/>
    <mergeCell ref="W1605:X1605"/>
    <mergeCell ref="Y1605:Z1605"/>
    <mergeCell ref="AA1605:AB1605"/>
    <mergeCell ref="AC1605:AD1605"/>
    <mergeCell ref="O1606:P1606"/>
    <mergeCell ref="Q1606:R1606"/>
    <mergeCell ref="O1605:P1605"/>
    <mergeCell ref="Q1605:R1605"/>
    <mergeCell ref="S1605:T1605"/>
    <mergeCell ref="D1605:N1605"/>
    <mergeCell ref="D1606:N1606"/>
    <mergeCell ref="D1607:N1607"/>
    <mergeCell ref="D1608:N1608"/>
    <mergeCell ref="S1604:T1604"/>
    <mergeCell ref="U1604:V1604"/>
    <mergeCell ref="W1604:X1604"/>
    <mergeCell ref="Y1604:Z1604"/>
    <mergeCell ref="AA1604:AB1604"/>
    <mergeCell ref="AC1604:AD1604"/>
    <mergeCell ref="U1603:V1603"/>
    <mergeCell ref="W1603:X1603"/>
    <mergeCell ref="Y1603:Z1603"/>
    <mergeCell ref="AA1603:AB1603"/>
    <mergeCell ref="AC1603:AD1603"/>
    <mergeCell ref="O1604:P1604"/>
    <mergeCell ref="Q1604:R1604"/>
    <mergeCell ref="O1603:P1603"/>
    <mergeCell ref="Q1603:R1603"/>
    <mergeCell ref="S1603:T1603"/>
    <mergeCell ref="S1602:T1602"/>
    <mergeCell ref="U1602:V1602"/>
    <mergeCell ref="W1602:X1602"/>
    <mergeCell ref="Y1602:Z1602"/>
    <mergeCell ref="AA1602:AB1602"/>
    <mergeCell ref="AC1602:AD1602"/>
    <mergeCell ref="U1609:V1609"/>
    <mergeCell ref="W1609:X1609"/>
    <mergeCell ref="Y1609:Z1609"/>
    <mergeCell ref="AA1609:AB1609"/>
    <mergeCell ref="AC1609:AD1609"/>
    <mergeCell ref="O1610:P1610"/>
    <mergeCell ref="Q1610:R1610"/>
    <mergeCell ref="O1609:P1609"/>
    <mergeCell ref="Q1609:R1609"/>
    <mergeCell ref="S1609:T1609"/>
    <mergeCell ref="D1609:N1609"/>
    <mergeCell ref="D1610:N1610"/>
    <mergeCell ref="D1611:N1611"/>
    <mergeCell ref="D1612:N1612"/>
    <mergeCell ref="S1608:T1608"/>
    <mergeCell ref="U1608:V1608"/>
    <mergeCell ref="W1608:X1608"/>
    <mergeCell ref="Y1608:Z1608"/>
    <mergeCell ref="AA1608:AB1608"/>
    <mergeCell ref="AC1608:AD1608"/>
    <mergeCell ref="U1607:V1607"/>
    <mergeCell ref="W1607:X1607"/>
    <mergeCell ref="Y1607:Z1607"/>
    <mergeCell ref="AA1607:AB1607"/>
    <mergeCell ref="AC1607:AD1607"/>
    <mergeCell ref="O1608:P1608"/>
    <mergeCell ref="Q1608:R1608"/>
    <mergeCell ref="O1607:P1607"/>
    <mergeCell ref="Q1607:R1607"/>
    <mergeCell ref="S1607:T1607"/>
    <mergeCell ref="S1606:T1606"/>
    <mergeCell ref="U1606:V1606"/>
    <mergeCell ref="W1606:X1606"/>
    <mergeCell ref="Y1606:Z1606"/>
    <mergeCell ref="AA1606:AB1606"/>
    <mergeCell ref="AC1606:AD1606"/>
    <mergeCell ref="U1613:V1613"/>
    <mergeCell ref="W1613:X1613"/>
    <mergeCell ref="Y1613:Z1613"/>
    <mergeCell ref="AA1613:AB1613"/>
    <mergeCell ref="AC1613:AD1613"/>
    <mergeCell ref="O1614:P1614"/>
    <mergeCell ref="Q1614:R1614"/>
    <mergeCell ref="O1613:P1613"/>
    <mergeCell ref="Q1613:R1613"/>
    <mergeCell ref="S1613:T1613"/>
    <mergeCell ref="D1613:N1613"/>
    <mergeCell ref="D1614:N1614"/>
    <mergeCell ref="D1615:N1615"/>
    <mergeCell ref="D1616:N1616"/>
    <mergeCell ref="S1612:T1612"/>
    <mergeCell ref="U1612:V1612"/>
    <mergeCell ref="W1612:X1612"/>
    <mergeCell ref="Y1612:Z1612"/>
    <mergeCell ref="AA1612:AB1612"/>
    <mergeCell ref="AC1612:AD1612"/>
    <mergeCell ref="U1611:V1611"/>
    <mergeCell ref="W1611:X1611"/>
    <mergeCell ref="Y1611:Z1611"/>
    <mergeCell ref="AA1611:AB1611"/>
    <mergeCell ref="AC1611:AD1611"/>
    <mergeCell ref="O1612:P1612"/>
    <mergeCell ref="Q1612:R1612"/>
    <mergeCell ref="O1611:P1611"/>
    <mergeCell ref="Q1611:R1611"/>
    <mergeCell ref="S1611:T1611"/>
    <mergeCell ref="S1610:T1610"/>
    <mergeCell ref="U1610:V1610"/>
    <mergeCell ref="W1610:X1610"/>
    <mergeCell ref="Y1610:Z1610"/>
    <mergeCell ref="AA1610:AB1610"/>
    <mergeCell ref="AC1610:AD1610"/>
    <mergeCell ref="U1617:V1617"/>
    <mergeCell ref="W1617:X1617"/>
    <mergeCell ref="Y1617:Z1617"/>
    <mergeCell ref="AA1617:AB1617"/>
    <mergeCell ref="AC1617:AD1617"/>
    <mergeCell ref="O1618:P1618"/>
    <mergeCell ref="Q1618:R1618"/>
    <mergeCell ref="O1617:P1617"/>
    <mergeCell ref="Q1617:R1617"/>
    <mergeCell ref="S1617:T1617"/>
    <mergeCell ref="D1617:N1617"/>
    <mergeCell ref="D1618:N1618"/>
    <mergeCell ref="D1619:N1619"/>
    <mergeCell ref="D1620:N1620"/>
    <mergeCell ref="S1616:T1616"/>
    <mergeCell ref="U1616:V1616"/>
    <mergeCell ref="W1616:X1616"/>
    <mergeCell ref="Y1616:Z1616"/>
    <mergeCell ref="AA1616:AB1616"/>
    <mergeCell ref="AC1616:AD1616"/>
    <mergeCell ref="U1615:V1615"/>
    <mergeCell ref="W1615:X1615"/>
    <mergeCell ref="Y1615:Z1615"/>
    <mergeCell ref="AA1615:AB1615"/>
    <mergeCell ref="AC1615:AD1615"/>
    <mergeCell ref="O1616:P1616"/>
    <mergeCell ref="Q1616:R1616"/>
    <mergeCell ref="O1615:P1615"/>
    <mergeCell ref="Q1615:R1615"/>
    <mergeCell ref="S1615:T1615"/>
    <mergeCell ref="S1614:T1614"/>
    <mergeCell ref="U1614:V1614"/>
    <mergeCell ref="W1614:X1614"/>
    <mergeCell ref="Y1614:Z1614"/>
    <mergeCell ref="AA1614:AB1614"/>
    <mergeCell ref="AC1614:AD1614"/>
    <mergeCell ref="U1621:V1621"/>
    <mergeCell ref="W1621:X1621"/>
    <mergeCell ref="Y1621:Z1621"/>
    <mergeCell ref="AA1621:AB1621"/>
    <mergeCell ref="AC1621:AD1621"/>
    <mergeCell ref="O1622:P1622"/>
    <mergeCell ref="Q1622:R1622"/>
    <mergeCell ref="O1621:P1621"/>
    <mergeCell ref="Q1621:R1621"/>
    <mergeCell ref="S1621:T1621"/>
    <mergeCell ref="D1621:N1621"/>
    <mergeCell ref="D1622:N1622"/>
    <mergeCell ref="D1623:N1623"/>
    <mergeCell ref="D1624:N1624"/>
    <mergeCell ref="S1620:T1620"/>
    <mergeCell ref="U1620:V1620"/>
    <mergeCell ref="W1620:X1620"/>
    <mergeCell ref="Y1620:Z1620"/>
    <mergeCell ref="AA1620:AB1620"/>
    <mergeCell ref="AC1620:AD1620"/>
    <mergeCell ref="U1619:V1619"/>
    <mergeCell ref="W1619:X1619"/>
    <mergeCell ref="Y1619:Z1619"/>
    <mergeCell ref="AA1619:AB1619"/>
    <mergeCell ref="AC1619:AD1619"/>
    <mergeCell ref="O1620:P1620"/>
    <mergeCell ref="Q1620:R1620"/>
    <mergeCell ref="O1619:P1619"/>
    <mergeCell ref="Q1619:R1619"/>
    <mergeCell ref="S1619:T1619"/>
    <mergeCell ref="S1618:T1618"/>
    <mergeCell ref="U1618:V1618"/>
    <mergeCell ref="W1618:X1618"/>
    <mergeCell ref="Y1618:Z1618"/>
    <mergeCell ref="AA1618:AB1618"/>
    <mergeCell ref="AC1618:AD1618"/>
    <mergeCell ref="U1625:V1625"/>
    <mergeCell ref="W1625:X1625"/>
    <mergeCell ref="Y1625:Z1625"/>
    <mergeCell ref="AA1625:AB1625"/>
    <mergeCell ref="AC1625:AD1625"/>
    <mergeCell ref="O1626:P1626"/>
    <mergeCell ref="Q1626:R1626"/>
    <mergeCell ref="O1625:P1625"/>
    <mergeCell ref="Q1625:R1625"/>
    <mergeCell ref="S1625:T1625"/>
    <mergeCell ref="D1625:N1625"/>
    <mergeCell ref="D1626:N1626"/>
    <mergeCell ref="D1627:N1627"/>
    <mergeCell ref="D1628:N1628"/>
    <mergeCell ref="S1624:T1624"/>
    <mergeCell ref="U1624:V1624"/>
    <mergeCell ref="W1624:X1624"/>
    <mergeCell ref="Y1624:Z1624"/>
    <mergeCell ref="AA1624:AB1624"/>
    <mergeCell ref="AC1624:AD1624"/>
    <mergeCell ref="U1623:V1623"/>
    <mergeCell ref="W1623:X1623"/>
    <mergeCell ref="Y1623:Z1623"/>
    <mergeCell ref="AA1623:AB1623"/>
    <mergeCell ref="AC1623:AD1623"/>
    <mergeCell ref="O1624:P1624"/>
    <mergeCell ref="Q1624:R1624"/>
    <mergeCell ref="O1623:P1623"/>
    <mergeCell ref="Q1623:R1623"/>
    <mergeCell ref="S1623:T1623"/>
    <mergeCell ref="S1622:T1622"/>
    <mergeCell ref="U1622:V1622"/>
    <mergeCell ref="W1622:X1622"/>
    <mergeCell ref="Y1622:Z1622"/>
    <mergeCell ref="AA1622:AB1622"/>
    <mergeCell ref="AC1622:AD1622"/>
    <mergeCell ref="U1629:V1629"/>
    <mergeCell ref="W1629:X1629"/>
    <mergeCell ref="Y1629:Z1629"/>
    <mergeCell ref="AA1629:AB1629"/>
    <mergeCell ref="AC1629:AD1629"/>
    <mergeCell ref="O1630:P1630"/>
    <mergeCell ref="Q1630:R1630"/>
    <mergeCell ref="O1629:P1629"/>
    <mergeCell ref="Q1629:R1629"/>
    <mergeCell ref="S1629:T1629"/>
    <mergeCell ref="D1629:N1629"/>
    <mergeCell ref="D1630:N1630"/>
    <mergeCell ref="D1631:N1631"/>
    <mergeCell ref="D1632:N1632"/>
    <mergeCell ref="S1628:T1628"/>
    <mergeCell ref="U1628:V1628"/>
    <mergeCell ref="W1628:X1628"/>
    <mergeCell ref="Y1628:Z1628"/>
    <mergeCell ref="AA1628:AB1628"/>
    <mergeCell ref="AC1628:AD1628"/>
    <mergeCell ref="U1627:V1627"/>
    <mergeCell ref="W1627:X1627"/>
    <mergeCell ref="Y1627:Z1627"/>
    <mergeCell ref="AA1627:AB1627"/>
    <mergeCell ref="AC1627:AD1627"/>
    <mergeCell ref="O1628:P1628"/>
    <mergeCell ref="Q1628:R1628"/>
    <mergeCell ref="O1627:P1627"/>
    <mergeCell ref="Q1627:R1627"/>
    <mergeCell ref="S1627:T1627"/>
    <mergeCell ref="S1626:T1626"/>
    <mergeCell ref="U1626:V1626"/>
    <mergeCell ref="W1626:X1626"/>
    <mergeCell ref="Y1626:Z1626"/>
    <mergeCell ref="AA1626:AB1626"/>
    <mergeCell ref="AC1626:AD1626"/>
    <mergeCell ref="U1633:V1633"/>
    <mergeCell ref="W1633:X1633"/>
    <mergeCell ref="Y1633:Z1633"/>
    <mergeCell ref="AA1633:AB1633"/>
    <mergeCell ref="AC1633:AD1633"/>
    <mergeCell ref="O1634:P1634"/>
    <mergeCell ref="Q1634:R1634"/>
    <mergeCell ref="O1633:P1633"/>
    <mergeCell ref="Q1633:R1633"/>
    <mergeCell ref="S1633:T1633"/>
    <mergeCell ref="D1633:N1633"/>
    <mergeCell ref="D1634:N1634"/>
    <mergeCell ref="D1635:N1635"/>
    <mergeCell ref="D1636:N1636"/>
    <mergeCell ref="S1632:T1632"/>
    <mergeCell ref="U1632:V1632"/>
    <mergeCell ref="W1632:X1632"/>
    <mergeCell ref="Y1632:Z1632"/>
    <mergeCell ref="AA1632:AB1632"/>
    <mergeCell ref="AC1632:AD1632"/>
    <mergeCell ref="U1631:V1631"/>
    <mergeCell ref="W1631:X1631"/>
    <mergeCell ref="Y1631:Z1631"/>
    <mergeCell ref="AA1631:AB1631"/>
    <mergeCell ref="AC1631:AD1631"/>
    <mergeCell ref="O1632:P1632"/>
    <mergeCell ref="Q1632:R1632"/>
    <mergeCell ref="O1631:P1631"/>
    <mergeCell ref="Q1631:R1631"/>
    <mergeCell ref="S1631:T1631"/>
    <mergeCell ref="S1630:T1630"/>
    <mergeCell ref="U1630:V1630"/>
    <mergeCell ref="W1630:X1630"/>
    <mergeCell ref="Y1630:Z1630"/>
    <mergeCell ref="AA1630:AB1630"/>
    <mergeCell ref="AC1630:AD1630"/>
    <mergeCell ref="U1637:V1637"/>
    <mergeCell ref="W1637:X1637"/>
    <mergeCell ref="Y1637:Z1637"/>
    <mergeCell ref="AA1637:AB1637"/>
    <mergeCell ref="AC1637:AD1637"/>
    <mergeCell ref="O1638:P1638"/>
    <mergeCell ref="Q1638:R1638"/>
    <mergeCell ref="O1637:P1637"/>
    <mergeCell ref="Q1637:R1637"/>
    <mergeCell ref="S1637:T1637"/>
    <mergeCell ref="D1637:N1637"/>
    <mergeCell ref="D1638:N1638"/>
    <mergeCell ref="D1639:N1639"/>
    <mergeCell ref="D1640:N1640"/>
    <mergeCell ref="S1636:T1636"/>
    <mergeCell ref="U1636:V1636"/>
    <mergeCell ref="W1636:X1636"/>
    <mergeCell ref="Y1636:Z1636"/>
    <mergeCell ref="AA1636:AB1636"/>
    <mergeCell ref="AC1636:AD1636"/>
    <mergeCell ref="U1635:V1635"/>
    <mergeCell ref="W1635:X1635"/>
    <mergeCell ref="Y1635:Z1635"/>
    <mergeCell ref="AA1635:AB1635"/>
    <mergeCell ref="AC1635:AD1635"/>
    <mergeCell ref="O1636:P1636"/>
    <mergeCell ref="Q1636:R1636"/>
    <mergeCell ref="O1635:P1635"/>
    <mergeCell ref="Q1635:R1635"/>
    <mergeCell ref="S1635:T1635"/>
    <mergeCell ref="S1634:T1634"/>
    <mergeCell ref="U1634:V1634"/>
    <mergeCell ref="W1634:X1634"/>
    <mergeCell ref="Y1634:Z1634"/>
    <mergeCell ref="AA1634:AB1634"/>
    <mergeCell ref="AC1634:AD1634"/>
    <mergeCell ref="U1641:V1641"/>
    <mergeCell ref="W1641:X1641"/>
    <mergeCell ref="Y1641:Z1641"/>
    <mergeCell ref="AA1641:AB1641"/>
    <mergeCell ref="AC1641:AD1641"/>
    <mergeCell ref="O1642:P1642"/>
    <mergeCell ref="Q1642:R1642"/>
    <mergeCell ref="O1641:P1641"/>
    <mergeCell ref="Q1641:R1641"/>
    <mergeCell ref="S1641:T1641"/>
    <mergeCell ref="D1641:N1641"/>
    <mergeCell ref="D1642:N1642"/>
    <mergeCell ref="D1643:N1643"/>
    <mergeCell ref="D1644:N1644"/>
    <mergeCell ref="S1640:T1640"/>
    <mergeCell ref="U1640:V1640"/>
    <mergeCell ref="W1640:X1640"/>
    <mergeCell ref="Y1640:Z1640"/>
    <mergeCell ref="AA1640:AB1640"/>
    <mergeCell ref="AC1640:AD1640"/>
    <mergeCell ref="U1639:V1639"/>
    <mergeCell ref="W1639:X1639"/>
    <mergeCell ref="Y1639:Z1639"/>
    <mergeCell ref="AA1639:AB1639"/>
    <mergeCell ref="AC1639:AD1639"/>
    <mergeCell ref="O1640:P1640"/>
    <mergeCell ref="Q1640:R1640"/>
    <mergeCell ref="O1639:P1639"/>
    <mergeCell ref="Q1639:R1639"/>
    <mergeCell ref="S1639:T1639"/>
    <mergeCell ref="S1638:T1638"/>
    <mergeCell ref="U1638:V1638"/>
    <mergeCell ref="W1638:X1638"/>
    <mergeCell ref="Y1638:Z1638"/>
    <mergeCell ref="AA1638:AB1638"/>
    <mergeCell ref="AC1638:AD1638"/>
    <mergeCell ref="U1645:V1645"/>
    <mergeCell ref="W1645:X1645"/>
    <mergeCell ref="Y1645:Z1645"/>
    <mergeCell ref="AA1645:AB1645"/>
    <mergeCell ref="AC1645:AD1645"/>
    <mergeCell ref="O1646:P1646"/>
    <mergeCell ref="Q1646:R1646"/>
    <mergeCell ref="O1645:P1645"/>
    <mergeCell ref="Q1645:R1645"/>
    <mergeCell ref="S1645:T1645"/>
    <mergeCell ref="D1645:N1645"/>
    <mergeCell ref="D1646:N1646"/>
    <mergeCell ref="D1647:N1647"/>
    <mergeCell ref="D1648:N1648"/>
    <mergeCell ref="S1644:T1644"/>
    <mergeCell ref="U1644:V1644"/>
    <mergeCell ref="W1644:X1644"/>
    <mergeCell ref="Y1644:Z1644"/>
    <mergeCell ref="AA1644:AB1644"/>
    <mergeCell ref="AC1644:AD1644"/>
    <mergeCell ref="U1643:V1643"/>
    <mergeCell ref="W1643:X1643"/>
    <mergeCell ref="Y1643:Z1643"/>
    <mergeCell ref="AA1643:AB1643"/>
    <mergeCell ref="AC1643:AD1643"/>
    <mergeCell ref="O1644:P1644"/>
    <mergeCell ref="Q1644:R1644"/>
    <mergeCell ref="O1643:P1643"/>
    <mergeCell ref="Q1643:R1643"/>
    <mergeCell ref="S1643:T1643"/>
    <mergeCell ref="S1642:T1642"/>
    <mergeCell ref="U1642:V1642"/>
    <mergeCell ref="W1642:X1642"/>
    <mergeCell ref="Y1642:Z1642"/>
    <mergeCell ref="AA1642:AB1642"/>
    <mergeCell ref="AC1642:AD1642"/>
    <mergeCell ref="U1649:V1649"/>
    <mergeCell ref="W1649:X1649"/>
    <mergeCell ref="Y1649:Z1649"/>
    <mergeCell ref="AA1649:AB1649"/>
    <mergeCell ref="AC1649:AD1649"/>
    <mergeCell ref="O1650:P1650"/>
    <mergeCell ref="Q1650:R1650"/>
    <mergeCell ref="O1649:P1649"/>
    <mergeCell ref="Q1649:R1649"/>
    <mergeCell ref="S1649:T1649"/>
    <mergeCell ref="D1649:N1649"/>
    <mergeCell ref="D1650:N1650"/>
    <mergeCell ref="D1651:N1651"/>
    <mergeCell ref="D1652:N1652"/>
    <mergeCell ref="S1648:T1648"/>
    <mergeCell ref="U1648:V1648"/>
    <mergeCell ref="W1648:X1648"/>
    <mergeCell ref="Y1648:Z1648"/>
    <mergeCell ref="AA1648:AB1648"/>
    <mergeCell ref="AC1648:AD1648"/>
    <mergeCell ref="U1647:V1647"/>
    <mergeCell ref="W1647:X1647"/>
    <mergeCell ref="Y1647:Z1647"/>
    <mergeCell ref="AA1647:AB1647"/>
    <mergeCell ref="AC1647:AD1647"/>
    <mergeCell ref="O1648:P1648"/>
    <mergeCell ref="Q1648:R1648"/>
    <mergeCell ref="O1647:P1647"/>
    <mergeCell ref="Q1647:R1647"/>
    <mergeCell ref="S1647:T1647"/>
    <mergeCell ref="S1646:T1646"/>
    <mergeCell ref="U1646:V1646"/>
    <mergeCell ref="W1646:X1646"/>
    <mergeCell ref="Y1646:Z1646"/>
    <mergeCell ref="AA1646:AB1646"/>
    <mergeCell ref="AC1646:AD1646"/>
    <mergeCell ref="U1653:V1653"/>
    <mergeCell ref="W1653:X1653"/>
    <mergeCell ref="Y1653:Z1653"/>
    <mergeCell ref="AA1653:AB1653"/>
    <mergeCell ref="AC1653:AD1653"/>
    <mergeCell ref="O1654:P1654"/>
    <mergeCell ref="Q1654:R1654"/>
    <mergeCell ref="O1653:P1653"/>
    <mergeCell ref="Q1653:R1653"/>
    <mergeCell ref="S1653:T1653"/>
    <mergeCell ref="D1653:N1653"/>
    <mergeCell ref="D1654:N1654"/>
    <mergeCell ref="D1655:N1655"/>
    <mergeCell ref="D1656:N1656"/>
    <mergeCell ref="S1652:T1652"/>
    <mergeCell ref="U1652:V1652"/>
    <mergeCell ref="W1652:X1652"/>
    <mergeCell ref="Y1652:Z1652"/>
    <mergeCell ref="AA1652:AB1652"/>
    <mergeCell ref="AC1652:AD1652"/>
    <mergeCell ref="U1651:V1651"/>
    <mergeCell ref="W1651:X1651"/>
    <mergeCell ref="Y1651:Z1651"/>
    <mergeCell ref="AA1651:AB1651"/>
    <mergeCell ref="AC1651:AD1651"/>
    <mergeCell ref="O1652:P1652"/>
    <mergeCell ref="Q1652:R1652"/>
    <mergeCell ref="O1651:P1651"/>
    <mergeCell ref="Q1651:R1651"/>
    <mergeCell ref="S1651:T1651"/>
    <mergeCell ref="S1650:T1650"/>
    <mergeCell ref="U1650:V1650"/>
    <mergeCell ref="W1650:X1650"/>
    <mergeCell ref="Y1650:Z1650"/>
    <mergeCell ref="AA1650:AB1650"/>
    <mergeCell ref="AC1650:AD1650"/>
    <mergeCell ref="S1656:T1656"/>
    <mergeCell ref="U1656:V1656"/>
    <mergeCell ref="W1656:X1656"/>
    <mergeCell ref="Y1656:Z1656"/>
    <mergeCell ref="AA1656:AB1656"/>
    <mergeCell ref="AC1656:AD1656"/>
    <mergeCell ref="U1655:V1655"/>
    <mergeCell ref="W1655:X1655"/>
    <mergeCell ref="Y1655:Z1655"/>
    <mergeCell ref="AA1655:AB1655"/>
    <mergeCell ref="AC1655:AD1655"/>
    <mergeCell ref="O1656:P1656"/>
    <mergeCell ref="Q1656:R1656"/>
    <mergeCell ref="O1655:P1655"/>
    <mergeCell ref="Q1655:R1655"/>
    <mergeCell ref="S1655:T1655"/>
    <mergeCell ref="AC1659:AD1659"/>
    <mergeCell ref="O1660:P1660"/>
    <mergeCell ref="Q1660:R1660"/>
    <mergeCell ref="O1659:P1659"/>
    <mergeCell ref="Q1659:R1659"/>
    <mergeCell ref="S1659:T1659"/>
    <mergeCell ref="S1654:T1654"/>
    <mergeCell ref="U1654:V1654"/>
    <mergeCell ref="W1654:X1654"/>
    <mergeCell ref="Y1654:Z1654"/>
    <mergeCell ref="AA1654:AB1654"/>
    <mergeCell ref="AC1654:AD1654"/>
    <mergeCell ref="D1695:X1695"/>
    <mergeCell ref="Y1695:AD1695"/>
    <mergeCell ref="D1696:X1696"/>
    <mergeCell ref="Y1696:AD1696"/>
    <mergeCell ref="D1697:X1697"/>
    <mergeCell ref="Y1697:AD1697"/>
    <mergeCell ref="D1698:X1698"/>
    <mergeCell ref="Y1698:AD1698"/>
    <mergeCell ref="D1699:X1699"/>
    <mergeCell ref="Y1699:AD1699"/>
    <mergeCell ref="D1700:X1700"/>
    <mergeCell ref="Y1700:AD1700"/>
    <mergeCell ref="D1701:X1701"/>
    <mergeCell ref="Y1701:AD1701"/>
    <mergeCell ref="W1663:X1663"/>
    <mergeCell ref="Y1663:Z1663"/>
    <mergeCell ref="AA1663:AB1663"/>
    <mergeCell ref="AC1663:AD1663"/>
    <mergeCell ref="O1663:P1663"/>
    <mergeCell ref="Q1663:R1663"/>
    <mergeCell ref="S1663:T1663"/>
    <mergeCell ref="U1663:V1663"/>
    <mergeCell ref="S1662:T1662"/>
    <mergeCell ref="U1662:V1662"/>
    <mergeCell ref="W1662:X1662"/>
    <mergeCell ref="Y1662:Z1662"/>
    <mergeCell ref="AA1662:AB1662"/>
    <mergeCell ref="AC1662:AD1662"/>
    <mergeCell ref="U1661:V1661"/>
    <mergeCell ref="W1661:X1661"/>
    <mergeCell ref="Y1661:Z1661"/>
    <mergeCell ref="AA1661:AB1661"/>
    <mergeCell ref="AC1661:AD1661"/>
    <mergeCell ref="O1662:P1662"/>
    <mergeCell ref="Q1662:R1662"/>
    <mergeCell ref="O1661:P1661"/>
    <mergeCell ref="Q1661:R1661"/>
    <mergeCell ref="S1661:T1661"/>
    <mergeCell ref="D1661:N1661"/>
    <mergeCell ref="D1662:N1662"/>
    <mergeCell ref="B1675:AD1675"/>
    <mergeCell ref="C1676:AD1676"/>
    <mergeCell ref="S1660:T1660"/>
    <mergeCell ref="U1660:V1660"/>
    <mergeCell ref="W1660:X1660"/>
    <mergeCell ref="S1658:T1658"/>
    <mergeCell ref="U1658:V1658"/>
    <mergeCell ref="W1658:X1658"/>
    <mergeCell ref="Y1658:Z1658"/>
    <mergeCell ref="AA1658:AB1658"/>
    <mergeCell ref="AC1658:AD1658"/>
    <mergeCell ref="U1657:V1657"/>
    <mergeCell ref="W1657:X1657"/>
    <mergeCell ref="Y1657:Z1657"/>
    <mergeCell ref="AA1657:AB1657"/>
    <mergeCell ref="AC1657:AD1657"/>
    <mergeCell ref="O1658:P1658"/>
    <mergeCell ref="Q1658:R1658"/>
    <mergeCell ref="O1657:P1657"/>
    <mergeCell ref="Q1657:R1657"/>
    <mergeCell ref="S1657:T1657"/>
    <mergeCell ref="D1657:N1657"/>
    <mergeCell ref="D1658:N1658"/>
    <mergeCell ref="D1659:N1659"/>
    <mergeCell ref="D1660:N1660"/>
    <mergeCell ref="D1831:R1831"/>
    <mergeCell ref="D1832:R1832"/>
    <mergeCell ref="D1821:R1821"/>
    <mergeCell ref="D1822:R1822"/>
    <mergeCell ref="D1823:R1823"/>
    <mergeCell ref="D1824:R1824"/>
    <mergeCell ref="D1825:R1825"/>
    <mergeCell ref="D1826:R1826"/>
    <mergeCell ref="D1815:R1815"/>
    <mergeCell ref="D1816:R1816"/>
    <mergeCell ref="D1817:R1817"/>
    <mergeCell ref="D1818:R1818"/>
    <mergeCell ref="D1819:R1819"/>
    <mergeCell ref="D1820:R1820"/>
    <mergeCell ref="C1812:R1814"/>
    <mergeCell ref="S1812:AD1812"/>
    <mergeCell ref="S1813:S1814"/>
    <mergeCell ref="T1813:T1814"/>
    <mergeCell ref="U1813:U1814"/>
    <mergeCell ref="V1813:X1813"/>
    <mergeCell ref="Y1813:AA1813"/>
    <mergeCell ref="AB1813:AD1813"/>
    <mergeCell ref="Y1736:AD1736"/>
    <mergeCell ref="D1737:X1737"/>
    <mergeCell ref="Y1737:AD1737"/>
    <mergeCell ref="D1738:X1738"/>
    <mergeCell ref="Y1738:AD1738"/>
    <mergeCell ref="D1739:X1739"/>
    <mergeCell ref="Y1739:AD1739"/>
    <mergeCell ref="D1740:X1740"/>
    <mergeCell ref="Y1740:AD1740"/>
    <mergeCell ref="D1741:X1741"/>
    <mergeCell ref="Y1741:AD1741"/>
    <mergeCell ref="D1742:X1742"/>
    <mergeCell ref="Y1742:AD1742"/>
    <mergeCell ref="D1743:X1743"/>
    <mergeCell ref="Y1743:AD1743"/>
    <mergeCell ref="Y1660:Z1660"/>
    <mergeCell ref="AA1660:AB1660"/>
    <mergeCell ref="AC1660:AD1660"/>
    <mergeCell ref="U1659:V1659"/>
    <mergeCell ref="W1659:X1659"/>
    <mergeCell ref="Y1659:Z1659"/>
    <mergeCell ref="AA1659:AB1659"/>
    <mergeCell ref="Y1682:AD1682"/>
    <mergeCell ref="D1683:X1683"/>
    <mergeCell ref="Y1683:AD1683"/>
    <mergeCell ref="D1684:X1684"/>
    <mergeCell ref="Y1684:AD1684"/>
    <mergeCell ref="D1685:X1685"/>
    <mergeCell ref="Y1685:AD1685"/>
    <mergeCell ref="Y1687:AD1687"/>
    <mergeCell ref="D1688:X1688"/>
    <mergeCell ref="Y1688:AD1688"/>
    <mergeCell ref="D1689:X1689"/>
    <mergeCell ref="Y1689:AD1689"/>
    <mergeCell ref="D1690:X1690"/>
    <mergeCell ref="Y1690:AD1690"/>
    <mergeCell ref="D1691:X1691"/>
    <mergeCell ref="Y1691:AD1691"/>
    <mergeCell ref="D1692:X1692"/>
    <mergeCell ref="Y1692:AD1692"/>
    <mergeCell ref="D1693:X1693"/>
    <mergeCell ref="Y1693:AD1693"/>
    <mergeCell ref="D1735:X1735"/>
    <mergeCell ref="Y1735:AD1735"/>
    <mergeCell ref="D1736:X1736"/>
    <mergeCell ref="Y1717:AD1717"/>
    <mergeCell ref="D1718:X1718"/>
    <mergeCell ref="Y1718:AD1718"/>
    <mergeCell ref="D1719:X1719"/>
    <mergeCell ref="Y1732:AD1732"/>
    <mergeCell ref="D1733:X1733"/>
    <mergeCell ref="D1715:X1715"/>
    <mergeCell ref="D1702:X1702"/>
    <mergeCell ref="Y1702:AD1702"/>
    <mergeCell ref="D1703:X1703"/>
    <mergeCell ref="Y1703:AD1703"/>
    <mergeCell ref="D1704:X1704"/>
    <mergeCell ref="Y1704:AD1704"/>
    <mergeCell ref="D1705:X1705"/>
    <mergeCell ref="Y1733:AD1733"/>
    <mergeCell ref="D1734:X1734"/>
    <mergeCell ref="Y1734:AD1734"/>
    <mergeCell ref="Y1705:AD1705"/>
    <mergeCell ref="D1706:X1706"/>
    <mergeCell ref="Y1706:AD1706"/>
    <mergeCell ref="D1717:X1717"/>
    <mergeCell ref="D1714:X1714"/>
    <mergeCell ref="Y1714:AD1714"/>
    <mergeCell ref="Y1726:AD1726"/>
    <mergeCell ref="D1727:X1727"/>
    <mergeCell ref="Y1727:AD1727"/>
    <mergeCell ref="D1728:X1728"/>
    <mergeCell ref="Y1728:AD1728"/>
    <mergeCell ref="D1729:X1729"/>
    <mergeCell ref="Y1729:AD1729"/>
    <mergeCell ref="D1730:X1730"/>
    <mergeCell ref="Y1730:AD1730"/>
    <mergeCell ref="D1731:X1731"/>
    <mergeCell ref="Y1731:AD1731"/>
    <mergeCell ref="D1732:X1732"/>
    <mergeCell ref="Y1715:AD1715"/>
    <mergeCell ref="D1716:X1716"/>
    <mergeCell ref="Y1716:AD1716"/>
    <mergeCell ref="D1785:X1785"/>
    <mergeCell ref="Y1785:AD1785"/>
    <mergeCell ref="D1786:X1786"/>
    <mergeCell ref="Y1786:AD1786"/>
    <mergeCell ref="D1787:X1787"/>
    <mergeCell ref="Y1787:AD1787"/>
    <mergeCell ref="D1788:X1788"/>
    <mergeCell ref="Y1788:AD1788"/>
    <mergeCell ref="D1789:X1789"/>
    <mergeCell ref="Y1789:AD1789"/>
    <mergeCell ref="D1790:X1790"/>
    <mergeCell ref="Y1790:AD1790"/>
    <mergeCell ref="D1791:X1791"/>
    <mergeCell ref="Y1791:AD1791"/>
    <mergeCell ref="D1874:R1874"/>
    <mergeCell ref="D1863:R1863"/>
    <mergeCell ref="D1797:X1797"/>
    <mergeCell ref="Y1797:AD1797"/>
    <mergeCell ref="D1798:X1798"/>
    <mergeCell ref="Y1798:AD1798"/>
    <mergeCell ref="Y1799:AD1799"/>
    <mergeCell ref="D1836:R1836"/>
    <mergeCell ref="D1837:R1837"/>
    <mergeCell ref="D1838:R1838"/>
    <mergeCell ref="D1770:X1770"/>
    <mergeCell ref="D1771:X1771"/>
    <mergeCell ref="D1772:X1772"/>
    <mergeCell ref="D1773:X1773"/>
    <mergeCell ref="D1774:X1774"/>
    <mergeCell ref="D1775:X1775"/>
    <mergeCell ref="D1776:X1776"/>
    <mergeCell ref="D1777:X1777"/>
    <mergeCell ref="D1778:X1778"/>
    <mergeCell ref="D1779:X1779"/>
    <mergeCell ref="D1780:X1780"/>
    <mergeCell ref="D1781:X1781"/>
    <mergeCell ref="D1782:X1782"/>
    <mergeCell ref="D1783:X1783"/>
    <mergeCell ref="C1801:AD1801"/>
    <mergeCell ref="C1802:AD1802"/>
    <mergeCell ref="D1792:X1792"/>
    <mergeCell ref="Y1792:AD1792"/>
    <mergeCell ref="D1793:X1793"/>
    <mergeCell ref="Y1793:AD1793"/>
    <mergeCell ref="D1794:X1794"/>
    <mergeCell ref="D1752:X1752"/>
    <mergeCell ref="Y1752:AD1752"/>
    <mergeCell ref="D1744:X1744"/>
    <mergeCell ref="Y1744:AD1744"/>
    <mergeCell ref="D1745:X1745"/>
    <mergeCell ref="Y1745:AD1745"/>
    <mergeCell ref="D1746:X1746"/>
    <mergeCell ref="Y1746:AD1746"/>
    <mergeCell ref="D1747:X1747"/>
    <mergeCell ref="Y1747:AD1747"/>
    <mergeCell ref="D1748:X1748"/>
    <mergeCell ref="Y1748:AD1748"/>
    <mergeCell ref="D1749:X1749"/>
    <mergeCell ref="Y1749:AD1749"/>
    <mergeCell ref="D1750:X1750"/>
    <mergeCell ref="Y1750:AD1750"/>
    <mergeCell ref="D1751:X1751"/>
    <mergeCell ref="Y1751:AD1751"/>
    <mergeCell ref="B1809:AD1809"/>
    <mergeCell ref="C1810:AD1810"/>
    <mergeCell ref="Y1764:AD1764"/>
    <mergeCell ref="D1765:X1765"/>
    <mergeCell ref="Y1765:AD1765"/>
    <mergeCell ref="D1766:X1766"/>
    <mergeCell ref="Y1766:AD1766"/>
    <mergeCell ref="D1767:X1767"/>
    <mergeCell ref="Y1767:AD1767"/>
    <mergeCell ref="D1768:X1768"/>
    <mergeCell ref="Y1768:AD1768"/>
    <mergeCell ref="D1870:R1870"/>
    <mergeCell ref="D1871:R1871"/>
    <mergeCell ref="D1872:R1872"/>
    <mergeCell ref="D1873:R1873"/>
    <mergeCell ref="D1864:R1864"/>
    <mergeCell ref="D1865:R1865"/>
    <mergeCell ref="D1866:R1866"/>
    <mergeCell ref="D1867:R1867"/>
    <mergeCell ref="D1868:R1868"/>
    <mergeCell ref="D1769:X1769"/>
    <mergeCell ref="D1857:R1857"/>
    <mergeCell ref="D1858:R1858"/>
    <mergeCell ref="D1859:R1859"/>
    <mergeCell ref="D1860:R1860"/>
    <mergeCell ref="D1851:R1851"/>
    <mergeCell ref="D1852:R1852"/>
    <mergeCell ref="D1853:R1853"/>
    <mergeCell ref="D1854:R1854"/>
    <mergeCell ref="D1855:R1855"/>
    <mergeCell ref="D1856:R1856"/>
    <mergeCell ref="D1845:R1845"/>
    <mergeCell ref="D1846:R1846"/>
    <mergeCell ref="D1847:R1847"/>
    <mergeCell ref="D1848:R1848"/>
    <mergeCell ref="D1849:R1849"/>
    <mergeCell ref="D1850:R1850"/>
    <mergeCell ref="D1839:R1839"/>
    <mergeCell ref="D1840:R1840"/>
    <mergeCell ref="D1841:R1841"/>
    <mergeCell ref="D1842:R1842"/>
    <mergeCell ref="D1843:R1843"/>
    <mergeCell ref="D1844:R1844"/>
    <mergeCell ref="D1833:R1833"/>
    <mergeCell ref="D1834:R1834"/>
    <mergeCell ref="D1835:R1835"/>
    <mergeCell ref="D1753:X1753"/>
    <mergeCell ref="Y1753:AD1753"/>
    <mergeCell ref="D1754:X1754"/>
    <mergeCell ref="Y1754:AD1754"/>
    <mergeCell ref="D1755:X1755"/>
    <mergeCell ref="Y1755:AD1755"/>
    <mergeCell ref="D1756:X1756"/>
    <mergeCell ref="Y1756:AD1756"/>
    <mergeCell ref="D1757:X1757"/>
    <mergeCell ref="Y1757:AD1757"/>
    <mergeCell ref="D1758:X1758"/>
    <mergeCell ref="Y1758:AD1758"/>
    <mergeCell ref="D1759:X1759"/>
    <mergeCell ref="Y1759:AD1759"/>
    <mergeCell ref="D1760:X1760"/>
    <mergeCell ref="Y1760:AD1760"/>
    <mergeCell ref="D1761:X1761"/>
    <mergeCell ref="Y1761:AD1761"/>
    <mergeCell ref="D1762:X1762"/>
    <mergeCell ref="Y1762:AD1762"/>
    <mergeCell ref="D1763:X1763"/>
    <mergeCell ref="Y1763:AD1763"/>
    <mergeCell ref="D1764:X1764"/>
    <mergeCell ref="D1827:R1827"/>
    <mergeCell ref="D1828:R1828"/>
    <mergeCell ref="D1829:R1829"/>
    <mergeCell ref="D1830:R1830"/>
    <mergeCell ref="D1893:R1893"/>
    <mergeCell ref="D1894:R1894"/>
    <mergeCell ref="D1895:R1895"/>
    <mergeCell ref="D1896:R1896"/>
    <mergeCell ref="D1897:R1897"/>
    <mergeCell ref="D1898:R1898"/>
    <mergeCell ref="D1887:R1887"/>
    <mergeCell ref="D1888:R1888"/>
    <mergeCell ref="D1889:R1889"/>
    <mergeCell ref="D1890:R1890"/>
    <mergeCell ref="D1891:R1891"/>
    <mergeCell ref="D1892:R1892"/>
    <mergeCell ref="D1881:R1881"/>
    <mergeCell ref="D1882:R1882"/>
    <mergeCell ref="D1883:R1883"/>
    <mergeCell ref="D1886:R1886"/>
    <mergeCell ref="D1875:R1875"/>
    <mergeCell ref="D1876:R1876"/>
    <mergeCell ref="D1884:R1884"/>
    <mergeCell ref="D1885:R1885"/>
    <mergeCell ref="Y1769:AD1769"/>
    <mergeCell ref="Y1770:AD1770"/>
    <mergeCell ref="Y1771:AD1771"/>
    <mergeCell ref="Y1772:AD1772"/>
    <mergeCell ref="Y1773:AD1773"/>
    <mergeCell ref="Y1774:AD1774"/>
    <mergeCell ref="Y1775:AD1775"/>
    <mergeCell ref="Y1776:AD1776"/>
    <mergeCell ref="Y1777:AD1777"/>
    <mergeCell ref="Y1778:AD1778"/>
    <mergeCell ref="Y1779:AD1779"/>
    <mergeCell ref="Y1780:AD1780"/>
    <mergeCell ref="Y1781:AD1781"/>
    <mergeCell ref="Y1782:AD1782"/>
    <mergeCell ref="Y1783:AD1783"/>
    <mergeCell ref="D1784:X1784"/>
    <mergeCell ref="Y1784:AD1784"/>
    <mergeCell ref="D2296:L2296"/>
    <mergeCell ref="D2297:L2297"/>
    <mergeCell ref="D2298:L2298"/>
    <mergeCell ref="D2299:L2299"/>
    <mergeCell ref="D2300:L2300"/>
    <mergeCell ref="D2301:L2301"/>
    <mergeCell ref="D2290:L2290"/>
    <mergeCell ref="D2291:L2291"/>
    <mergeCell ref="D2292:L2292"/>
    <mergeCell ref="D2293:L2293"/>
    <mergeCell ref="Y1794:AD1794"/>
    <mergeCell ref="D1795:X1795"/>
    <mergeCell ref="Y1795:AD1795"/>
    <mergeCell ref="D1796:X1796"/>
    <mergeCell ref="Y1796:AD1796"/>
    <mergeCell ref="D2287:L2287"/>
    <mergeCell ref="D2288:L2288"/>
    <mergeCell ref="D2289:L2289"/>
    <mergeCell ref="C2277:AD2277"/>
    <mergeCell ref="C2282:L2284"/>
    <mergeCell ref="M2282:AD2282"/>
    <mergeCell ref="M2283:M2284"/>
    <mergeCell ref="N2283:N2284"/>
    <mergeCell ref="O2283:O2284"/>
    <mergeCell ref="P2283:R2283"/>
    <mergeCell ref="S2283:U2283"/>
    <mergeCell ref="V2283:X2283"/>
    <mergeCell ref="Y2283:AA2283"/>
    <mergeCell ref="AA2281:AD2281"/>
    <mergeCell ref="D1957:R1957"/>
    <mergeCell ref="D1958:R1958"/>
    <mergeCell ref="D1959:R1959"/>
    <mergeCell ref="D1960:R1960"/>
    <mergeCell ref="D1961:R1961"/>
    <mergeCell ref="D1962:R1962"/>
    <mergeCell ref="D1963:R1963"/>
    <mergeCell ref="D1964:R1964"/>
    <mergeCell ref="D1965:R1965"/>
    <mergeCell ref="D1966:R1966"/>
    <mergeCell ref="D1967:R1967"/>
    <mergeCell ref="D1968:R1968"/>
    <mergeCell ref="D1969:R1969"/>
    <mergeCell ref="D1970:R1970"/>
    <mergeCell ref="D1971:R1971"/>
    <mergeCell ref="D1972:R1972"/>
    <mergeCell ref="D1973:R1973"/>
    <mergeCell ref="D1974:R1974"/>
    <mergeCell ref="D1975:R1975"/>
    <mergeCell ref="D1976:R1976"/>
    <mergeCell ref="D1977:R1977"/>
    <mergeCell ref="D1978:R1978"/>
    <mergeCell ref="D1979:R1979"/>
    <mergeCell ref="D1980:R1980"/>
    <mergeCell ref="D1981:R1981"/>
    <mergeCell ref="D1982:R1982"/>
    <mergeCell ref="D1983:R1983"/>
    <mergeCell ref="D1984:R1984"/>
    <mergeCell ref="D1985:R1985"/>
    <mergeCell ref="D1986:R1986"/>
    <mergeCell ref="D1987:R1987"/>
    <mergeCell ref="D1988:R1988"/>
    <mergeCell ref="D1989:R1989"/>
    <mergeCell ref="D1990:R1990"/>
    <mergeCell ref="D1991:R1991"/>
    <mergeCell ref="D2335:L2335"/>
    <mergeCell ref="D2336:L2336"/>
    <mergeCell ref="D2337:L2337"/>
    <mergeCell ref="D2326:L2326"/>
    <mergeCell ref="D2327:L2327"/>
    <mergeCell ref="D2328:L2328"/>
    <mergeCell ref="D2329:L2329"/>
    <mergeCell ref="D2330:L2330"/>
    <mergeCell ref="D2331:L2331"/>
    <mergeCell ref="D2320:L2320"/>
    <mergeCell ref="D2321:L2321"/>
    <mergeCell ref="D2322:L2322"/>
    <mergeCell ref="D2323:L2323"/>
    <mergeCell ref="D2324:L2324"/>
    <mergeCell ref="D2325:L2325"/>
    <mergeCell ref="D2314:L2314"/>
    <mergeCell ref="D2315:L2315"/>
    <mergeCell ref="D2316:L2316"/>
    <mergeCell ref="D2317:L2317"/>
    <mergeCell ref="D2318:L2318"/>
    <mergeCell ref="D2319:L2319"/>
    <mergeCell ref="D2344:L2344"/>
    <mergeCell ref="D2308:L2308"/>
    <mergeCell ref="D2309:L2309"/>
    <mergeCell ref="D2310:L2310"/>
    <mergeCell ref="D2311:L2311"/>
    <mergeCell ref="D2312:L2312"/>
    <mergeCell ref="D2313:L2313"/>
    <mergeCell ref="D2302:L2302"/>
    <mergeCell ref="D2303:L2303"/>
    <mergeCell ref="D2304:L2304"/>
    <mergeCell ref="D2305:L2305"/>
    <mergeCell ref="D2306:L2306"/>
    <mergeCell ref="D2307:L2307"/>
    <mergeCell ref="C2533:F2533"/>
    <mergeCell ref="G2533:AD2533"/>
    <mergeCell ref="AA2545:AD2545"/>
    <mergeCell ref="C2546:L2548"/>
    <mergeCell ref="M2546:AD2546"/>
    <mergeCell ref="M2547:M2548"/>
    <mergeCell ref="N2547:N2548"/>
    <mergeCell ref="O2547:O2548"/>
    <mergeCell ref="P2547:R2547"/>
    <mergeCell ref="D2398:L2398"/>
    <mergeCell ref="D2399:L2399"/>
    <mergeCell ref="D2400:L2400"/>
    <mergeCell ref="D2401:L2401"/>
    <mergeCell ref="D2402:L2402"/>
    <mergeCell ref="D2403:L2403"/>
    <mergeCell ref="D2392:L2392"/>
    <mergeCell ref="D2393:L2393"/>
    <mergeCell ref="D2394:L2394"/>
    <mergeCell ref="D2395:L2395"/>
    <mergeCell ref="D2396:L2396"/>
    <mergeCell ref="D2397:L2397"/>
    <mergeCell ref="D2386:L2386"/>
    <mergeCell ref="D2387:L2387"/>
    <mergeCell ref="D2388:L2388"/>
    <mergeCell ref="D2389:L2389"/>
    <mergeCell ref="D2390:L2390"/>
    <mergeCell ref="D2391:L2391"/>
    <mergeCell ref="D2380:L2380"/>
    <mergeCell ref="D2381:L2381"/>
    <mergeCell ref="D2382:L2382"/>
    <mergeCell ref="D2383:L2383"/>
    <mergeCell ref="D2384:L2384"/>
    <mergeCell ref="D2385:L2385"/>
    <mergeCell ref="D2411:L2411"/>
    <mergeCell ref="D2412:L2412"/>
    <mergeCell ref="D2413:L2413"/>
    <mergeCell ref="D2414:L2414"/>
    <mergeCell ref="D2415:L2415"/>
    <mergeCell ref="D2416:L2416"/>
    <mergeCell ref="D2417:L2417"/>
    <mergeCell ref="D2418:L2418"/>
    <mergeCell ref="D2419:L2419"/>
    <mergeCell ref="D2420:L2420"/>
    <mergeCell ref="D2421:L2421"/>
    <mergeCell ref="D2422:L2422"/>
    <mergeCell ref="D2423:L2423"/>
    <mergeCell ref="D2424:L2424"/>
    <mergeCell ref="D2425:L2425"/>
    <mergeCell ref="D2426:L2426"/>
    <mergeCell ref="D2427:L2427"/>
    <mergeCell ref="D2428:L2428"/>
    <mergeCell ref="D2429:L2429"/>
    <mergeCell ref="D2430:L2430"/>
    <mergeCell ref="D2431:L2431"/>
    <mergeCell ref="D2432:L2432"/>
    <mergeCell ref="D2433:L2433"/>
    <mergeCell ref="D2434:L2434"/>
    <mergeCell ref="D2435:L2435"/>
    <mergeCell ref="AB2547:AD2547"/>
    <mergeCell ref="D2452:L2452"/>
    <mergeCell ref="D2453:L2453"/>
    <mergeCell ref="D2454:L2454"/>
    <mergeCell ref="D2455:L2455"/>
    <mergeCell ref="D2456:L2456"/>
    <mergeCell ref="D2561:L2561"/>
    <mergeCell ref="D2562:L2562"/>
    <mergeCell ref="D2551:L2551"/>
    <mergeCell ref="D2552:L2552"/>
    <mergeCell ref="D2553:L2553"/>
    <mergeCell ref="D2554:L2554"/>
    <mergeCell ref="D2555:L2555"/>
    <mergeCell ref="D2556:L2556"/>
    <mergeCell ref="S2547:U2547"/>
    <mergeCell ref="V2547:X2547"/>
    <mergeCell ref="Y2547:AA2547"/>
    <mergeCell ref="D2611:L2611"/>
    <mergeCell ref="D2612:L2612"/>
    <mergeCell ref="D2613:L2613"/>
    <mergeCell ref="D2614:L2614"/>
    <mergeCell ref="D2615:L2615"/>
    <mergeCell ref="D2616:L2616"/>
    <mergeCell ref="D2605:L2605"/>
    <mergeCell ref="D2606:L2606"/>
    <mergeCell ref="D2607:L2607"/>
    <mergeCell ref="D2608:L2608"/>
    <mergeCell ref="D2609:L2609"/>
    <mergeCell ref="D2610:L2610"/>
    <mergeCell ref="D2599:L2599"/>
    <mergeCell ref="D2600:L2600"/>
    <mergeCell ref="D2601:L2601"/>
    <mergeCell ref="D2602:L2602"/>
    <mergeCell ref="D2603:L2603"/>
    <mergeCell ref="D2604:L2604"/>
    <mergeCell ref="D2593:L2593"/>
    <mergeCell ref="D2594:L2594"/>
    <mergeCell ref="D2595:L2595"/>
    <mergeCell ref="D2596:L2596"/>
    <mergeCell ref="D2597:L2597"/>
    <mergeCell ref="D2598:L2598"/>
    <mergeCell ref="D2587:L2587"/>
    <mergeCell ref="D2588:L2588"/>
    <mergeCell ref="D2589:L2589"/>
    <mergeCell ref="D2590:L2590"/>
    <mergeCell ref="D2591:L2591"/>
    <mergeCell ref="D2592:L2592"/>
    <mergeCell ref="D2581:L2581"/>
    <mergeCell ref="D2582:L2582"/>
    <mergeCell ref="D2583:L2583"/>
    <mergeCell ref="D2584:L2584"/>
    <mergeCell ref="D2585:L2585"/>
    <mergeCell ref="D2586:L2586"/>
    <mergeCell ref="D2549:L2549"/>
    <mergeCell ref="D2550:L2550"/>
    <mergeCell ref="D2575:L2575"/>
    <mergeCell ref="D2576:L2576"/>
    <mergeCell ref="D2577:L2577"/>
    <mergeCell ref="D2578:L2578"/>
    <mergeCell ref="D2579:L2579"/>
    <mergeCell ref="D2580:L2580"/>
    <mergeCell ref="D2569:L2569"/>
    <mergeCell ref="D2570:L2570"/>
    <mergeCell ref="D2571:L2571"/>
    <mergeCell ref="D2572:L2572"/>
    <mergeCell ref="D2573:L2573"/>
    <mergeCell ref="D2574:L2574"/>
    <mergeCell ref="D2563:L2563"/>
    <mergeCell ref="D2564:L2564"/>
    <mergeCell ref="D2565:L2565"/>
    <mergeCell ref="D2647:L2647"/>
    <mergeCell ref="D2648:L2648"/>
    <mergeCell ref="D2649:L2649"/>
    <mergeCell ref="D2650:L2650"/>
    <mergeCell ref="D2651:L2651"/>
    <mergeCell ref="D2652:L2652"/>
    <mergeCell ref="D2641:L2641"/>
    <mergeCell ref="D2642:L2642"/>
    <mergeCell ref="D2643:L2643"/>
    <mergeCell ref="D2644:L2644"/>
    <mergeCell ref="D2645:L2645"/>
    <mergeCell ref="D2646:L2646"/>
    <mergeCell ref="D2635:L2635"/>
    <mergeCell ref="D2636:L2636"/>
    <mergeCell ref="D2637:L2637"/>
    <mergeCell ref="D2638:L2638"/>
    <mergeCell ref="D2639:L2639"/>
    <mergeCell ref="D2640:L2640"/>
    <mergeCell ref="D2629:L2629"/>
    <mergeCell ref="D2630:L2630"/>
    <mergeCell ref="D2631:L2631"/>
    <mergeCell ref="D2632:L2632"/>
    <mergeCell ref="D2633:L2633"/>
    <mergeCell ref="D2634:L2634"/>
    <mergeCell ref="D2623:L2623"/>
    <mergeCell ref="D2624:L2624"/>
    <mergeCell ref="D2625:L2625"/>
    <mergeCell ref="D2626:L2626"/>
    <mergeCell ref="D2627:L2627"/>
    <mergeCell ref="D2628:L2628"/>
    <mergeCell ref="D2617:L2617"/>
    <mergeCell ref="D2618:L2618"/>
    <mergeCell ref="D2619:L2619"/>
    <mergeCell ref="D2620:L2620"/>
    <mergeCell ref="D2621:L2621"/>
    <mergeCell ref="D2622:L2622"/>
    <mergeCell ref="D2678:L2678"/>
    <mergeCell ref="D2679:L2679"/>
    <mergeCell ref="D2680:L2680"/>
    <mergeCell ref="D2681:L2681"/>
    <mergeCell ref="D2682:L2682"/>
    <mergeCell ref="D2683:L2683"/>
    <mergeCell ref="V2673:X2673"/>
    <mergeCell ref="Y2673:AA2673"/>
    <mergeCell ref="AB2673:AD2673"/>
    <mergeCell ref="D2675:L2675"/>
    <mergeCell ref="D2676:L2676"/>
    <mergeCell ref="D2677:L2677"/>
    <mergeCell ref="D2665:L2665"/>
    <mergeCell ref="D2666:L2666"/>
    <mergeCell ref="D2667:L2667"/>
    <mergeCell ref="D2668:L2668"/>
    <mergeCell ref="AA2671:AD2671"/>
    <mergeCell ref="C2672:L2674"/>
    <mergeCell ref="M2672:AD2672"/>
    <mergeCell ref="M2673:O2673"/>
    <mergeCell ref="P2673:R2673"/>
    <mergeCell ref="S2673:U2673"/>
    <mergeCell ref="D2659:L2659"/>
    <mergeCell ref="D2660:L2660"/>
    <mergeCell ref="D2661:L2661"/>
    <mergeCell ref="D2662:L2662"/>
    <mergeCell ref="D2663:L2663"/>
    <mergeCell ref="D2664:L2664"/>
    <mergeCell ref="D2653:L2653"/>
    <mergeCell ref="D2654:L2654"/>
    <mergeCell ref="D2655:L2655"/>
    <mergeCell ref="D2656:L2656"/>
    <mergeCell ref="D2657:L2657"/>
    <mergeCell ref="D2658:L2658"/>
    <mergeCell ref="D2714:L2714"/>
    <mergeCell ref="D2715:L2715"/>
    <mergeCell ref="D2716:L2716"/>
    <mergeCell ref="D2717:L2717"/>
    <mergeCell ref="D2718:L2718"/>
    <mergeCell ref="D2719:L2719"/>
    <mergeCell ref="D2708:L2708"/>
    <mergeCell ref="D2709:L2709"/>
    <mergeCell ref="D2710:L2710"/>
    <mergeCell ref="D2711:L2711"/>
    <mergeCell ref="D2712:L2712"/>
    <mergeCell ref="D2713:L2713"/>
    <mergeCell ref="D2702:L2702"/>
    <mergeCell ref="D2703:L2703"/>
    <mergeCell ref="D2704:L2704"/>
    <mergeCell ref="D2705:L2705"/>
    <mergeCell ref="D2706:L2706"/>
    <mergeCell ref="D2707:L2707"/>
    <mergeCell ref="D2696:L2696"/>
    <mergeCell ref="D2697:L2697"/>
    <mergeCell ref="D2698:L2698"/>
    <mergeCell ref="D2699:L2699"/>
    <mergeCell ref="D2700:L2700"/>
    <mergeCell ref="D2701:L2701"/>
    <mergeCell ref="D2690:L2690"/>
    <mergeCell ref="D2691:L2691"/>
    <mergeCell ref="D2692:L2692"/>
    <mergeCell ref="D2693:L2693"/>
    <mergeCell ref="D2694:L2694"/>
    <mergeCell ref="D2695:L2695"/>
    <mergeCell ref="D2684:L2684"/>
    <mergeCell ref="D2685:L2685"/>
    <mergeCell ref="D2686:L2686"/>
    <mergeCell ref="D2687:L2687"/>
    <mergeCell ref="D2688:L2688"/>
    <mergeCell ref="D2689:L2689"/>
    <mergeCell ref="D2750:L2750"/>
    <mergeCell ref="D2751:L2751"/>
    <mergeCell ref="D2752:L2752"/>
    <mergeCell ref="D2753:L2753"/>
    <mergeCell ref="D2754:L2754"/>
    <mergeCell ref="D2755:L2755"/>
    <mergeCell ref="D2744:L2744"/>
    <mergeCell ref="D2745:L2745"/>
    <mergeCell ref="D2746:L2746"/>
    <mergeCell ref="D2747:L2747"/>
    <mergeCell ref="D2748:L2748"/>
    <mergeCell ref="D2749:L2749"/>
    <mergeCell ref="D2738:L2738"/>
    <mergeCell ref="D2739:L2739"/>
    <mergeCell ref="D2740:L2740"/>
    <mergeCell ref="D2741:L2741"/>
    <mergeCell ref="D2742:L2742"/>
    <mergeCell ref="D2743:L2743"/>
    <mergeCell ref="D2732:L2732"/>
    <mergeCell ref="D2733:L2733"/>
    <mergeCell ref="D2734:L2734"/>
    <mergeCell ref="D2735:L2735"/>
    <mergeCell ref="D2736:L2736"/>
    <mergeCell ref="D2737:L2737"/>
    <mergeCell ref="D2726:L2726"/>
    <mergeCell ref="D2727:L2727"/>
    <mergeCell ref="D2728:L2728"/>
    <mergeCell ref="D2729:L2729"/>
    <mergeCell ref="D2730:L2730"/>
    <mergeCell ref="D2731:L2731"/>
    <mergeCell ref="D2720:L2720"/>
    <mergeCell ref="D2721:L2721"/>
    <mergeCell ref="D2722:L2722"/>
    <mergeCell ref="D2723:L2723"/>
    <mergeCell ref="D2724:L2724"/>
    <mergeCell ref="D2725:L2725"/>
    <mergeCell ref="D2786:L2786"/>
    <mergeCell ref="D2787:L2787"/>
    <mergeCell ref="D2788:L2788"/>
    <mergeCell ref="D2789:L2789"/>
    <mergeCell ref="D2790:L2790"/>
    <mergeCell ref="D2791:L2791"/>
    <mergeCell ref="D2780:L2780"/>
    <mergeCell ref="D2781:L2781"/>
    <mergeCell ref="D2782:L2782"/>
    <mergeCell ref="D2783:L2783"/>
    <mergeCell ref="D2784:L2784"/>
    <mergeCell ref="D2785:L2785"/>
    <mergeCell ref="D2774:L2774"/>
    <mergeCell ref="D2775:L2775"/>
    <mergeCell ref="D2776:L2776"/>
    <mergeCell ref="D2777:L2777"/>
    <mergeCell ref="D2778:L2778"/>
    <mergeCell ref="D2779:L2779"/>
    <mergeCell ref="D2768:L2768"/>
    <mergeCell ref="D2769:L2769"/>
    <mergeCell ref="D2770:L2770"/>
    <mergeCell ref="D2771:L2771"/>
    <mergeCell ref="D2772:L2772"/>
    <mergeCell ref="D2773:L2773"/>
    <mergeCell ref="D2762:L2762"/>
    <mergeCell ref="D2763:L2763"/>
    <mergeCell ref="D2764:L2764"/>
    <mergeCell ref="D2765:L2765"/>
    <mergeCell ref="D2766:L2766"/>
    <mergeCell ref="D2767:L2767"/>
    <mergeCell ref="D2756:L2756"/>
    <mergeCell ref="D2757:L2757"/>
    <mergeCell ref="D2758:L2758"/>
    <mergeCell ref="D2759:L2759"/>
    <mergeCell ref="D2760:L2760"/>
    <mergeCell ref="D2761:L2761"/>
    <mergeCell ref="D2823:L2823"/>
    <mergeCell ref="D2824:L2824"/>
    <mergeCell ref="D2825:L2825"/>
    <mergeCell ref="D2826:L2826"/>
    <mergeCell ref="D2827:L2827"/>
    <mergeCell ref="D2828:L2828"/>
    <mergeCell ref="D2817:L2817"/>
    <mergeCell ref="D2818:L2818"/>
    <mergeCell ref="D2819:L2819"/>
    <mergeCell ref="D2820:L2820"/>
    <mergeCell ref="D2821:L2821"/>
    <mergeCell ref="D2822:L2822"/>
    <mergeCell ref="D2811:L2811"/>
    <mergeCell ref="D2812:L2812"/>
    <mergeCell ref="D2813:L2813"/>
    <mergeCell ref="D2814:L2814"/>
    <mergeCell ref="D2815:L2815"/>
    <mergeCell ref="D2816:L2816"/>
    <mergeCell ref="D2805:L2805"/>
    <mergeCell ref="D2806:L2806"/>
    <mergeCell ref="D2807:L2807"/>
    <mergeCell ref="D2808:L2808"/>
    <mergeCell ref="D2809:L2809"/>
    <mergeCell ref="D2810:L2810"/>
    <mergeCell ref="Y2799:AA2799"/>
    <mergeCell ref="AB2799:AD2799"/>
    <mergeCell ref="D2801:L2801"/>
    <mergeCell ref="D2802:L2802"/>
    <mergeCell ref="D2803:L2803"/>
    <mergeCell ref="D2804:L2804"/>
    <mergeCell ref="D2792:L2792"/>
    <mergeCell ref="D2793:L2793"/>
    <mergeCell ref="D2794:L2794"/>
    <mergeCell ref="AA2797:AD2797"/>
    <mergeCell ref="C2798:L2800"/>
    <mergeCell ref="M2798:AD2798"/>
    <mergeCell ref="M2799:O2799"/>
    <mergeCell ref="P2799:R2799"/>
    <mergeCell ref="S2799:U2799"/>
    <mergeCell ref="V2799:X2799"/>
    <mergeCell ref="D2859:L2859"/>
    <mergeCell ref="D2860:L2860"/>
    <mergeCell ref="D2861:L2861"/>
    <mergeCell ref="D2862:L2862"/>
    <mergeCell ref="D2863:L2863"/>
    <mergeCell ref="D2864:L2864"/>
    <mergeCell ref="D2853:L2853"/>
    <mergeCell ref="D2854:L2854"/>
    <mergeCell ref="D2855:L2855"/>
    <mergeCell ref="D2856:L2856"/>
    <mergeCell ref="D2857:L2857"/>
    <mergeCell ref="D2858:L2858"/>
    <mergeCell ref="D2847:L2847"/>
    <mergeCell ref="D2848:L2848"/>
    <mergeCell ref="D2849:L2849"/>
    <mergeCell ref="D2850:L2850"/>
    <mergeCell ref="D2851:L2851"/>
    <mergeCell ref="D2852:L2852"/>
    <mergeCell ref="D2841:L2841"/>
    <mergeCell ref="D2842:L2842"/>
    <mergeCell ref="D2843:L2843"/>
    <mergeCell ref="D2844:L2844"/>
    <mergeCell ref="D2845:L2845"/>
    <mergeCell ref="D2846:L2846"/>
    <mergeCell ref="D2835:L2835"/>
    <mergeCell ref="D2836:L2836"/>
    <mergeCell ref="D2837:L2837"/>
    <mergeCell ref="D2838:L2838"/>
    <mergeCell ref="D2839:L2839"/>
    <mergeCell ref="D2840:L2840"/>
    <mergeCell ref="D2829:L2829"/>
    <mergeCell ref="D2830:L2830"/>
    <mergeCell ref="D2831:L2831"/>
    <mergeCell ref="D2832:L2832"/>
    <mergeCell ref="D2833:L2833"/>
    <mergeCell ref="D2834:L2834"/>
    <mergeCell ref="D2895:L2895"/>
    <mergeCell ref="D2896:L2896"/>
    <mergeCell ref="D2897:L2897"/>
    <mergeCell ref="D2898:L2898"/>
    <mergeCell ref="D2899:L2899"/>
    <mergeCell ref="D2900:L2900"/>
    <mergeCell ref="D2889:L2889"/>
    <mergeCell ref="D2890:L2890"/>
    <mergeCell ref="D2891:L2891"/>
    <mergeCell ref="D2892:L2892"/>
    <mergeCell ref="D2893:L2893"/>
    <mergeCell ref="D2894:L2894"/>
    <mergeCell ref="D2883:L2883"/>
    <mergeCell ref="D2884:L2884"/>
    <mergeCell ref="D2885:L2885"/>
    <mergeCell ref="D2886:L2886"/>
    <mergeCell ref="D2887:L2887"/>
    <mergeCell ref="D2888:L2888"/>
    <mergeCell ref="D2877:L2877"/>
    <mergeCell ref="D2878:L2878"/>
    <mergeCell ref="D2879:L2879"/>
    <mergeCell ref="D2880:L2880"/>
    <mergeCell ref="D2881:L2881"/>
    <mergeCell ref="D2882:L2882"/>
    <mergeCell ref="D2871:L2871"/>
    <mergeCell ref="D2872:L2872"/>
    <mergeCell ref="D2873:L2873"/>
    <mergeCell ref="D2874:L2874"/>
    <mergeCell ref="D2875:L2875"/>
    <mergeCell ref="D2876:L2876"/>
    <mergeCell ref="D2865:L2865"/>
    <mergeCell ref="D2866:L2866"/>
    <mergeCell ref="D2867:L2867"/>
    <mergeCell ref="D2868:L2868"/>
    <mergeCell ref="D2869:L2869"/>
    <mergeCell ref="D2870:L2870"/>
    <mergeCell ref="D2919:L2919"/>
    <mergeCell ref="D2920:L2920"/>
    <mergeCell ref="C2923:F2923"/>
    <mergeCell ref="G2923:AD2923"/>
    <mergeCell ref="C2925:AD2925"/>
    <mergeCell ref="C2926:AD2926"/>
    <mergeCell ref="D2913:L2913"/>
    <mergeCell ref="D2914:L2914"/>
    <mergeCell ref="D2915:L2915"/>
    <mergeCell ref="D2916:L2916"/>
    <mergeCell ref="D2917:L2917"/>
    <mergeCell ref="D2918:L2918"/>
    <mergeCell ref="D2907:L2907"/>
    <mergeCell ref="D2908:L2908"/>
    <mergeCell ref="D2909:L2909"/>
    <mergeCell ref="D2910:L2910"/>
    <mergeCell ref="D2911:L2911"/>
    <mergeCell ref="D2912:L2912"/>
    <mergeCell ref="D2901:L2901"/>
    <mergeCell ref="D2902:L2902"/>
    <mergeCell ref="D2903:L2903"/>
    <mergeCell ref="D2904:L2904"/>
    <mergeCell ref="D2905:L2905"/>
    <mergeCell ref="D2906:L2906"/>
    <mergeCell ref="D2943:L2943"/>
    <mergeCell ref="M2943:N2943"/>
    <mergeCell ref="O2943:P2943"/>
    <mergeCell ref="Q2943:R2943"/>
    <mergeCell ref="S2943:T2943"/>
    <mergeCell ref="U2943:V2943"/>
    <mergeCell ref="W2943:X2943"/>
    <mergeCell ref="Y2943:Z2943"/>
    <mergeCell ref="AA2943:AB2943"/>
    <mergeCell ref="AC2943:AD2943"/>
    <mergeCell ref="B2931:AD2931"/>
    <mergeCell ref="B2933:AD2933"/>
    <mergeCell ref="C2935:AD2935"/>
    <mergeCell ref="C2936:AD2936"/>
    <mergeCell ref="C2937:AD2937"/>
    <mergeCell ref="C2934:AD2934"/>
    <mergeCell ref="B2928:AD2928"/>
    <mergeCell ref="B2929:AE2929"/>
    <mergeCell ref="B2930:AE2930"/>
    <mergeCell ref="O2944:P2944"/>
    <mergeCell ref="Q2944:R2944"/>
    <mergeCell ref="S2944:T2944"/>
    <mergeCell ref="U2944:V2944"/>
    <mergeCell ref="W2944:X2944"/>
    <mergeCell ref="Y2944:Z2944"/>
    <mergeCell ref="AA2944:AB2944"/>
    <mergeCell ref="AC2944:AD2944"/>
    <mergeCell ref="D2945:L2945"/>
    <mergeCell ref="M2945:N2945"/>
    <mergeCell ref="O2945:P2945"/>
    <mergeCell ref="Q2945:R2945"/>
    <mergeCell ref="S2945:T2945"/>
    <mergeCell ref="U2945:V2945"/>
    <mergeCell ref="W2945:X2945"/>
    <mergeCell ref="Y2945:Z2945"/>
    <mergeCell ref="AA2945:AB2945"/>
    <mergeCell ref="AC2945:AD2945"/>
    <mergeCell ref="Q2952:R2952"/>
    <mergeCell ref="S2952:T2952"/>
    <mergeCell ref="U2952:V2952"/>
    <mergeCell ref="W2952:X2952"/>
    <mergeCell ref="Y2952:Z2952"/>
    <mergeCell ref="AA2952:AB2952"/>
    <mergeCell ref="AC2952:AD2952"/>
    <mergeCell ref="D2953:L2953"/>
    <mergeCell ref="M2953:N2953"/>
    <mergeCell ref="O2953:P2953"/>
    <mergeCell ref="AC2950:AD2950"/>
    <mergeCell ref="D2951:L2951"/>
    <mergeCell ref="M2951:N2951"/>
    <mergeCell ref="O2951:P2951"/>
    <mergeCell ref="Q2951:R2951"/>
    <mergeCell ref="S2951:T2951"/>
    <mergeCell ref="U2951:V2951"/>
    <mergeCell ref="W2951:X2951"/>
    <mergeCell ref="Y2951:Z2951"/>
    <mergeCell ref="AA2951:AB2951"/>
    <mergeCell ref="AC2951:AD2951"/>
    <mergeCell ref="D2952:L2952"/>
    <mergeCell ref="M2952:N2952"/>
    <mergeCell ref="O2952:P2952"/>
    <mergeCell ref="Q2953:R2953"/>
    <mergeCell ref="S2953:T2953"/>
    <mergeCell ref="U2953:V2953"/>
    <mergeCell ref="W2953:X2953"/>
    <mergeCell ref="Y2953:Z2953"/>
    <mergeCell ref="AA2953:AB2953"/>
    <mergeCell ref="AC2953:AD2953"/>
    <mergeCell ref="D2946:L2946"/>
    <mergeCell ref="M2946:N2946"/>
    <mergeCell ref="O2946:P2946"/>
    <mergeCell ref="Q2946:R2946"/>
    <mergeCell ref="S2946:T2946"/>
    <mergeCell ref="U2946:V2946"/>
    <mergeCell ref="W2946:X2946"/>
    <mergeCell ref="Y2946:Z2946"/>
    <mergeCell ref="AA2946:AB2946"/>
    <mergeCell ref="AC2946:AD2946"/>
    <mergeCell ref="D2947:L2947"/>
    <mergeCell ref="M2947:N2947"/>
    <mergeCell ref="O2947:P2947"/>
    <mergeCell ref="Q2947:R2947"/>
    <mergeCell ref="S2947:T2947"/>
    <mergeCell ref="G3028:J3028"/>
    <mergeCell ref="D3023:F3023"/>
    <mergeCell ref="G3023:J3023"/>
    <mergeCell ref="D3024:F3024"/>
    <mergeCell ref="G3024:J3024"/>
    <mergeCell ref="D3025:F3025"/>
    <mergeCell ref="G3025:J3025"/>
    <mergeCell ref="D3020:F3020"/>
    <mergeCell ref="G3020:J3020"/>
    <mergeCell ref="D3021:F3021"/>
    <mergeCell ref="G3021:J3021"/>
    <mergeCell ref="D3022:F3022"/>
    <mergeCell ref="G3022:J3022"/>
    <mergeCell ref="D3017:F3017"/>
    <mergeCell ref="G3017:J3017"/>
    <mergeCell ref="D3018:F3018"/>
    <mergeCell ref="G3018:J3018"/>
    <mergeCell ref="D3019:F3019"/>
    <mergeCell ref="G3019:J3019"/>
    <mergeCell ref="D3014:F3014"/>
    <mergeCell ref="G3014:J3014"/>
    <mergeCell ref="D3015:F3015"/>
    <mergeCell ref="G3015:J3015"/>
    <mergeCell ref="D3016:F3016"/>
    <mergeCell ref="G3016:J3016"/>
    <mergeCell ref="D3047:F3047"/>
    <mergeCell ref="G3047:J3047"/>
    <mergeCell ref="D3048:F3048"/>
    <mergeCell ref="G3048:J3048"/>
    <mergeCell ref="D3049:F3049"/>
    <mergeCell ref="G3049:J3049"/>
    <mergeCell ref="D3044:F3044"/>
    <mergeCell ref="G3044:J3044"/>
    <mergeCell ref="D3045:F3045"/>
    <mergeCell ref="G3045:J3045"/>
    <mergeCell ref="D3046:F3046"/>
    <mergeCell ref="G3046:J3046"/>
    <mergeCell ref="D3041:F3041"/>
    <mergeCell ref="G3041:J3041"/>
    <mergeCell ref="D3042:F3042"/>
    <mergeCell ref="G3042:J3042"/>
    <mergeCell ref="D3043:F3043"/>
    <mergeCell ref="G3043:J3043"/>
    <mergeCell ref="D3038:F3038"/>
    <mergeCell ref="G3038:J3038"/>
    <mergeCell ref="D3039:F3039"/>
    <mergeCell ref="G3039:J3039"/>
    <mergeCell ref="D3040:F3040"/>
    <mergeCell ref="G3040:J3040"/>
    <mergeCell ref="D3035:F3035"/>
    <mergeCell ref="G3035:J3035"/>
    <mergeCell ref="D3036:F3036"/>
    <mergeCell ref="G3036:J3036"/>
    <mergeCell ref="D3037:F3037"/>
    <mergeCell ref="G3037:J3037"/>
    <mergeCell ref="D3032:F3032"/>
    <mergeCell ref="G3032:J3032"/>
    <mergeCell ref="D3033:F3033"/>
    <mergeCell ref="G3033:J3033"/>
    <mergeCell ref="D3034:F3034"/>
    <mergeCell ref="G3034:J3034"/>
    <mergeCell ref="D3065:F3065"/>
    <mergeCell ref="G3065:J3065"/>
    <mergeCell ref="D3066:F3066"/>
    <mergeCell ref="G3066:J3066"/>
    <mergeCell ref="D3067:F3067"/>
    <mergeCell ref="G3067:J3067"/>
    <mergeCell ref="D3062:F3062"/>
    <mergeCell ref="G3062:J3062"/>
    <mergeCell ref="D3063:F3063"/>
    <mergeCell ref="G3063:J3063"/>
    <mergeCell ref="D3064:F3064"/>
    <mergeCell ref="G3064:J3064"/>
    <mergeCell ref="D3059:F3059"/>
    <mergeCell ref="G3059:J3059"/>
    <mergeCell ref="D3060:F3060"/>
    <mergeCell ref="G3060:J3060"/>
    <mergeCell ref="D3061:F3061"/>
    <mergeCell ref="G3061:J3061"/>
    <mergeCell ref="D3056:F3056"/>
    <mergeCell ref="G3056:J3056"/>
    <mergeCell ref="D3057:F3057"/>
    <mergeCell ref="G3057:J3057"/>
    <mergeCell ref="D3058:F3058"/>
    <mergeCell ref="G3058:J3058"/>
    <mergeCell ref="D3053:F3053"/>
    <mergeCell ref="G3053:J3053"/>
    <mergeCell ref="D3054:F3054"/>
    <mergeCell ref="G3054:J3054"/>
    <mergeCell ref="D3055:F3055"/>
    <mergeCell ref="G3055:J3055"/>
    <mergeCell ref="D3050:F3050"/>
    <mergeCell ref="G3050:J3050"/>
    <mergeCell ref="D3051:F3051"/>
    <mergeCell ref="G3051:J3051"/>
    <mergeCell ref="D3052:F3052"/>
    <mergeCell ref="G3052:J3052"/>
    <mergeCell ref="D3083:F3083"/>
    <mergeCell ref="G3083:J3083"/>
    <mergeCell ref="D3084:F3084"/>
    <mergeCell ref="G3084:J3084"/>
    <mergeCell ref="D3085:F3085"/>
    <mergeCell ref="G3085:J3085"/>
    <mergeCell ref="D3080:F3080"/>
    <mergeCell ref="G3080:J3080"/>
    <mergeCell ref="D3081:F3081"/>
    <mergeCell ref="G3081:J3081"/>
    <mergeCell ref="D3082:F3082"/>
    <mergeCell ref="G3082:J3082"/>
    <mergeCell ref="D3077:F3077"/>
    <mergeCell ref="G3077:J3077"/>
    <mergeCell ref="D3078:F3078"/>
    <mergeCell ref="G3078:J3078"/>
    <mergeCell ref="D3079:F3079"/>
    <mergeCell ref="G3079:J3079"/>
    <mergeCell ref="D3074:F3074"/>
    <mergeCell ref="G3074:J3074"/>
    <mergeCell ref="D3075:F3075"/>
    <mergeCell ref="G3075:J3075"/>
    <mergeCell ref="D3076:F3076"/>
    <mergeCell ref="G3076:J3076"/>
    <mergeCell ref="D3071:F3071"/>
    <mergeCell ref="G3071:J3071"/>
    <mergeCell ref="D3072:F3072"/>
    <mergeCell ref="G3072:J3072"/>
    <mergeCell ref="D3073:F3073"/>
    <mergeCell ref="G3073:J3073"/>
    <mergeCell ref="D3068:F3068"/>
    <mergeCell ref="G3068:J3068"/>
    <mergeCell ref="D3069:F3069"/>
    <mergeCell ref="G3069:J3069"/>
    <mergeCell ref="D3070:F3070"/>
    <mergeCell ref="G3070:J3070"/>
    <mergeCell ref="D3101:F3101"/>
    <mergeCell ref="G3101:J3101"/>
    <mergeCell ref="D3102:F3102"/>
    <mergeCell ref="G3102:J3102"/>
    <mergeCell ref="D3103:F3103"/>
    <mergeCell ref="G3103:J3103"/>
    <mergeCell ref="D3098:F3098"/>
    <mergeCell ref="G3098:J3098"/>
    <mergeCell ref="D3099:F3099"/>
    <mergeCell ref="G3099:J3099"/>
    <mergeCell ref="D3100:F3100"/>
    <mergeCell ref="G3100:J3100"/>
    <mergeCell ref="D3095:F3095"/>
    <mergeCell ref="G3095:J3095"/>
    <mergeCell ref="D3096:F3096"/>
    <mergeCell ref="G3096:J3096"/>
    <mergeCell ref="D3097:F3097"/>
    <mergeCell ref="G3097:J3097"/>
    <mergeCell ref="D3092:F3092"/>
    <mergeCell ref="G3092:J3092"/>
    <mergeCell ref="D3093:F3093"/>
    <mergeCell ref="G3093:J3093"/>
    <mergeCell ref="D3094:F3094"/>
    <mergeCell ref="G3094:J3094"/>
    <mergeCell ref="D3089:F3089"/>
    <mergeCell ref="G3089:J3089"/>
    <mergeCell ref="D3090:F3090"/>
    <mergeCell ref="G3090:J3090"/>
    <mergeCell ref="D3091:F3091"/>
    <mergeCell ref="G3091:J3091"/>
    <mergeCell ref="D3086:F3086"/>
    <mergeCell ref="G3086:J3086"/>
    <mergeCell ref="D3087:F3087"/>
    <mergeCell ref="G3087:J3087"/>
    <mergeCell ref="D3088:F3088"/>
    <mergeCell ref="G3088:J3088"/>
    <mergeCell ref="D3119:F3119"/>
    <mergeCell ref="G3119:J3119"/>
    <mergeCell ref="D3120:F3120"/>
    <mergeCell ref="G3120:J3120"/>
    <mergeCell ref="D3121:F3121"/>
    <mergeCell ref="G3121:J3121"/>
    <mergeCell ref="D3116:F3116"/>
    <mergeCell ref="G3116:J3116"/>
    <mergeCell ref="D3117:F3117"/>
    <mergeCell ref="G3117:J3117"/>
    <mergeCell ref="D3118:F3118"/>
    <mergeCell ref="G3118:J3118"/>
    <mergeCell ref="D3113:F3113"/>
    <mergeCell ref="G3113:J3113"/>
    <mergeCell ref="D3114:F3114"/>
    <mergeCell ref="G3114:J3114"/>
    <mergeCell ref="D3115:F3115"/>
    <mergeCell ref="G3115:J3115"/>
    <mergeCell ref="D3110:F3110"/>
    <mergeCell ref="G3110:J3110"/>
    <mergeCell ref="D3111:F3111"/>
    <mergeCell ref="G3111:J3111"/>
    <mergeCell ref="D3112:F3112"/>
    <mergeCell ref="G3112:J3112"/>
    <mergeCell ref="D3107:F3107"/>
    <mergeCell ref="G3107:J3107"/>
    <mergeCell ref="D3108:F3108"/>
    <mergeCell ref="G3108:J3108"/>
    <mergeCell ref="D3109:F3109"/>
    <mergeCell ref="G3109:J3109"/>
    <mergeCell ref="D3104:F3104"/>
    <mergeCell ref="G3104:J3104"/>
    <mergeCell ref="D3105:F3105"/>
    <mergeCell ref="G3105:J3105"/>
    <mergeCell ref="D3106:F3106"/>
    <mergeCell ref="G3106:J3106"/>
    <mergeCell ref="D3138:J3138"/>
    <mergeCell ref="D3139:J3139"/>
    <mergeCell ref="D3140:J3140"/>
    <mergeCell ref="D3141:J3141"/>
    <mergeCell ref="D3142:J3142"/>
    <mergeCell ref="D3143:J3143"/>
    <mergeCell ref="AA3133:AD3133"/>
    <mergeCell ref="C3134:J3137"/>
    <mergeCell ref="K3134:AD3134"/>
    <mergeCell ref="K3135:AD3135"/>
    <mergeCell ref="K3136:N3136"/>
    <mergeCell ref="O3136:R3136"/>
    <mergeCell ref="S3136:V3136"/>
    <mergeCell ref="W3136:Z3136"/>
    <mergeCell ref="AA3136:AD3136"/>
    <mergeCell ref="D3128:F3128"/>
    <mergeCell ref="G3128:J3128"/>
    <mergeCell ref="D3129:F3129"/>
    <mergeCell ref="G3129:J3129"/>
    <mergeCell ref="D3130:F3130"/>
    <mergeCell ref="G3130:J3130"/>
    <mergeCell ref="D3125:F3125"/>
    <mergeCell ref="G3125:J3125"/>
    <mergeCell ref="D3126:F3126"/>
    <mergeCell ref="G3126:J3126"/>
    <mergeCell ref="D3127:F3127"/>
    <mergeCell ref="G3127:J3127"/>
    <mergeCell ref="D3122:F3122"/>
    <mergeCell ref="G3122:J3122"/>
    <mergeCell ref="D3123:F3123"/>
    <mergeCell ref="G3123:J3123"/>
    <mergeCell ref="D3124:F3124"/>
    <mergeCell ref="G3124:J3124"/>
    <mergeCell ref="D3174:J3174"/>
    <mergeCell ref="D3175:J3175"/>
    <mergeCell ref="D3176:J3176"/>
    <mergeCell ref="D3177:J3177"/>
    <mergeCell ref="D3178:J3178"/>
    <mergeCell ref="D3179:J3179"/>
    <mergeCell ref="D3168:J3168"/>
    <mergeCell ref="D3169:J3169"/>
    <mergeCell ref="D3170:J3170"/>
    <mergeCell ref="D3171:J3171"/>
    <mergeCell ref="D3172:J3172"/>
    <mergeCell ref="D3173:J3173"/>
    <mergeCell ref="D3162:J3162"/>
    <mergeCell ref="D3163:J3163"/>
    <mergeCell ref="D3164:J3164"/>
    <mergeCell ref="D3165:J3165"/>
    <mergeCell ref="D3166:J3166"/>
    <mergeCell ref="D3167:J3167"/>
    <mergeCell ref="D3156:J3156"/>
    <mergeCell ref="D3157:J3157"/>
    <mergeCell ref="D3158:J3158"/>
    <mergeCell ref="D3159:J3159"/>
    <mergeCell ref="D3160:J3160"/>
    <mergeCell ref="D3161:J3161"/>
    <mergeCell ref="D3150:J3150"/>
    <mergeCell ref="D3151:J3151"/>
    <mergeCell ref="D3152:J3152"/>
    <mergeCell ref="D3153:J3153"/>
    <mergeCell ref="D3154:J3154"/>
    <mergeCell ref="D3155:J3155"/>
    <mergeCell ref="D3144:J3144"/>
    <mergeCell ref="D3145:J3145"/>
    <mergeCell ref="D3146:J3146"/>
    <mergeCell ref="D3147:J3147"/>
    <mergeCell ref="D3148:J3148"/>
    <mergeCell ref="D3149:J3149"/>
    <mergeCell ref="D3210:J3210"/>
    <mergeCell ref="D3211:J3211"/>
    <mergeCell ref="D3212:J3212"/>
    <mergeCell ref="D3213:J3213"/>
    <mergeCell ref="D3214:J3214"/>
    <mergeCell ref="D3215:J3215"/>
    <mergeCell ref="D3204:J3204"/>
    <mergeCell ref="D3205:J3205"/>
    <mergeCell ref="D3206:J3206"/>
    <mergeCell ref="D3207:J3207"/>
    <mergeCell ref="D3208:J3208"/>
    <mergeCell ref="D3209:J3209"/>
    <mergeCell ref="D3198:J3198"/>
    <mergeCell ref="D3199:J3199"/>
    <mergeCell ref="D3200:J3200"/>
    <mergeCell ref="D3201:J3201"/>
    <mergeCell ref="D3202:J3202"/>
    <mergeCell ref="D3203:J3203"/>
    <mergeCell ref="D3192:J3192"/>
    <mergeCell ref="D3193:J3193"/>
    <mergeCell ref="D3194:J3194"/>
    <mergeCell ref="D3195:J3195"/>
    <mergeCell ref="D3196:J3196"/>
    <mergeCell ref="D3197:J3197"/>
    <mergeCell ref="D3186:J3186"/>
    <mergeCell ref="D3187:J3187"/>
    <mergeCell ref="D3188:J3188"/>
    <mergeCell ref="D3189:J3189"/>
    <mergeCell ref="D3190:J3190"/>
    <mergeCell ref="D3191:J3191"/>
    <mergeCell ref="D3180:J3180"/>
    <mergeCell ref="D3181:J3181"/>
    <mergeCell ref="D3182:J3182"/>
    <mergeCell ref="D3183:J3183"/>
    <mergeCell ref="D3184:J3184"/>
    <mergeCell ref="D3185:J3185"/>
    <mergeCell ref="D3246:J3246"/>
    <mergeCell ref="D3247:J3247"/>
    <mergeCell ref="D3248:J3248"/>
    <mergeCell ref="D3249:J3249"/>
    <mergeCell ref="D3250:J3250"/>
    <mergeCell ref="D3251:J3251"/>
    <mergeCell ref="D3240:J3240"/>
    <mergeCell ref="D3241:J3241"/>
    <mergeCell ref="D3242:J3242"/>
    <mergeCell ref="D3243:J3243"/>
    <mergeCell ref="D3244:J3244"/>
    <mergeCell ref="D3245:J3245"/>
    <mergeCell ref="D3234:J3234"/>
    <mergeCell ref="D3235:J3235"/>
    <mergeCell ref="D3236:J3236"/>
    <mergeCell ref="D3237:J3237"/>
    <mergeCell ref="D3238:J3238"/>
    <mergeCell ref="D3239:J3239"/>
    <mergeCell ref="D3228:J3228"/>
    <mergeCell ref="D3229:J3229"/>
    <mergeCell ref="D3230:J3230"/>
    <mergeCell ref="D3231:J3231"/>
    <mergeCell ref="D3232:J3232"/>
    <mergeCell ref="D3233:J3233"/>
    <mergeCell ref="D3222:J3222"/>
    <mergeCell ref="D3223:J3223"/>
    <mergeCell ref="D3224:J3224"/>
    <mergeCell ref="D3225:J3225"/>
    <mergeCell ref="D3226:J3226"/>
    <mergeCell ref="D3227:J3227"/>
    <mergeCell ref="D3216:J3216"/>
    <mergeCell ref="D3217:J3217"/>
    <mergeCell ref="D3218:J3218"/>
    <mergeCell ref="D3219:J3219"/>
    <mergeCell ref="D3220:J3220"/>
    <mergeCell ref="D3221:J3221"/>
    <mergeCell ref="U3286:U3288"/>
    <mergeCell ref="V3286:AD3286"/>
    <mergeCell ref="V3287:X3287"/>
    <mergeCell ref="Y3287:AA3287"/>
    <mergeCell ref="AB3287:AD3287"/>
    <mergeCell ref="D3278:AD3278"/>
    <mergeCell ref="B3280:AD3280"/>
    <mergeCell ref="C3281:AD3281"/>
    <mergeCell ref="C3282:AD3282"/>
    <mergeCell ref="C3283:AD3283"/>
    <mergeCell ref="C3285:O3288"/>
    <mergeCell ref="P3285:R3285"/>
    <mergeCell ref="S3285:AD3285"/>
    <mergeCell ref="P3286:P3288"/>
    <mergeCell ref="Q3286:Q3288"/>
    <mergeCell ref="C3272:AD3272"/>
    <mergeCell ref="B3273:AD3273"/>
    <mergeCell ref="C3274:AD3274"/>
    <mergeCell ref="C3275:AD3275"/>
    <mergeCell ref="D3276:AD3276"/>
    <mergeCell ref="D3277:AD3277"/>
    <mergeCell ref="C3260:E3260"/>
    <mergeCell ref="F3260:AD3260"/>
    <mergeCell ref="C3262:AD3262"/>
    <mergeCell ref="C3263:AD3263"/>
    <mergeCell ref="B3270:AD3270"/>
    <mergeCell ref="B3271:AD3271"/>
    <mergeCell ref="D3252:J3252"/>
    <mergeCell ref="D3253:J3253"/>
    <mergeCell ref="D3254:J3254"/>
    <mergeCell ref="D3255:J3255"/>
    <mergeCell ref="D3256:J3256"/>
    <mergeCell ref="D3257:J3257"/>
    <mergeCell ref="B3268:AE3268"/>
    <mergeCell ref="B3269:AE3269"/>
    <mergeCell ref="B3264:AD3264"/>
    <mergeCell ref="B3265:AD3265"/>
    <mergeCell ref="B3266:AD3266"/>
    <mergeCell ref="B3267:AE3267"/>
    <mergeCell ref="D3313:O3313"/>
    <mergeCell ref="D3314:O3314"/>
    <mergeCell ref="D3315:O3315"/>
    <mergeCell ref="D3316:O3316"/>
    <mergeCell ref="D3317:O3317"/>
    <mergeCell ref="D3318:O3318"/>
    <mergeCell ref="D3307:O3307"/>
    <mergeCell ref="D3308:O3308"/>
    <mergeCell ref="D3309:O3309"/>
    <mergeCell ref="D3310:O3310"/>
    <mergeCell ref="D3311:O3311"/>
    <mergeCell ref="D3312:O3312"/>
    <mergeCell ref="D3301:O3301"/>
    <mergeCell ref="D3302:O3302"/>
    <mergeCell ref="D3303:O3303"/>
    <mergeCell ref="D3304:O3304"/>
    <mergeCell ref="D3305:O3305"/>
    <mergeCell ref="D3306:O3306"/>
    <mergeCell ref="D3295:O3295"/>
    <mergeCell ref="D3296:O3296"/>
    <mergeCell ref="D3297:O3297"/>
    <mergeCell ref="D3298:O3298"/>
    <mergeCell ref="D3299:O3299"/>
    <mergeCell ref="D3300:O3300"/>
    <mergeCell ref="D3289:O3289"/>
    <mergeCell ref="D3290:O3290"/>
    <mergeCell ref="D3291:O3291"/>
    <mergeCell ref="D3292:O3292"/>
    <mergeCell ref="D3293:O3293"/>
    <mergeCell ref="D3294:O3294"/>
    <mergeCell ref="R3286:R3288"/>
    <mergeCell ref="S3286:S3288"/>
    <mergeCell ref="T3286:T3288"/>
    <mergeCell ref="D3349:O3349"/>
    <mergeCell ref="D3350:O3350"/>
    <mergeCell ref="D3351:O3351"/>
    <mergeCell ref="D3352:O3352"/>
    <mergeCell ref="D3353:O3353"/>
    <mergeCell ref="D3354:O3354"/>
    <mergeCell ref="D3343:O3343"/>
    <mergeCell ref="D3344:O3344"/>
    <mergeCell ref="D3345:O3345"/>
    <mergeCell ref="D3346:O3346"/>
    <mergeCell ref="D3347:O3347"/>
    <mergeCell ref="D3348:O3348"/>
    <mergeCell ref="D3337:O3337"/>
    <mergeCell ref="D3338:O3338"/>
    <mergeCell ref="D3339:O3339"/>
    <mergeCell ref="D3340:O3340"/>
    <mergeCell ref="D3341:O3341"/>
    <mergeCell ref="D3342:O3342"/>
    <mergeCell ref="D3331:O3331"/>
    <mergeCell ref="D3332:O3332"/>
    <mergeCell ref="D3333:O3333"/>
    <mergeCell ref="D3334:O3334"/>
    <mergeCell ref="D3335:O3335"/>
    <mergeCell ref="D3336:O3336"/>
    <mergeCell ref="D3325:O3325"/>
    <mergeCell ref="D3326:O3326"/>
    <mergeCell ref="D3327:O3327"/>
    <mergeCell ref="D3328:O3328"/>
    <mergeCell ref="D3329:O3329"/>
    <mergeCell ref="D3330:O3330"/>
    <mergeCell ref="D3319:O3319"/>
    <mergeCell ref="D3320:O3320"/>
    <mergeCell ref="D3321:O3321"/>
    <mergeCell ref="D3322:O3322"/>
    <mergeCell ref="D3323:O3323"/>
    <mergeCell ref="D3324:O3324"/>
    <mergeCell ref="D3385:O3385"/>
    <mergeCell ref="D3386:O3386"/>
    <mergeCell ref="D3387:O3387"/>
    <mergeCell ref="D3388:O3388"/>
    <mergeCell ref="D3389:O3389"/>
    <mergeCell ref="D3390:O3390"/>
    <mergeCell ref="D3379:O3379"/>
    <mergeCell ref="D3380:O3380"/>
    <mergeCell ref="D3381:O3381"/>
    <mergeCell ref="D3382:O3382"/>
    <mergeCell ref="D3383:O3383"/>
    <mergeCell ref="D3384:O3384"/>
    <mergeCell ref="D3373:O3373"/>
    <mergeCell ref="D3374:O3374"/>
    <mergeCell ref="D3375:O3375"/>
    <mergeCell ref="D3376:O3376"/>
    <mergeCell ref="D3377:O3377"/>
    <mergeCell ref="D3378:O3378"/>
    <mergeCell ref="D3367:O3367"/>
    <mergeCell ref="D3368:O3368"/>
    <mergeCell ref="D3369:O3369"/>
    <mergeCell ref="D3370:O3370"/>
    <mergeCell ref="D3371:O3371"/>
    <mergeCell ref="D3372:O3372"/>
    <mergeCell ref="D3361:O3361"/>
    <mergeCell ref="D3362:O3362"/>
    <mergeCell ref="D3363:O3363"/>
    <mergeCell ref="D3364:O3364"/>
    <mergeCell ref="D3365:O3365"/>
    <mergeCell ref="D3366:O3366"/>
    <mergeCell ref="D3355:O3355"/>
    <mergeCell ref="D3356:O3356"/>
    <mergeCell ref="D3357:O3357"/>
    <mergeCell ref="D3358:O3358"/>
    <mergeCell ref="D3359:O3359"/>
    <mergeCell ref="D3360:O3360"/>
    <mergeCell ref="Y3423:Z3423"/>
    <mergeCell ref="AA3423:AB3423"/>
    <mergeCell ref="AC3423:AD3423"/>
    <mergeCell ref="D3424:R3424"/>
    <mergeCell ref="S3424:T3424"/>
    <mergeCell ref="U3424:V3424"/>
    <mergeCell ref="W3424:X3424"/>
    <mergeCell ref="Y3424:Z3424"/>
    <mergeCell ref="AA3424:AB3424"/>
    <mergeCell ref="AC3424:AD3424"/>
    <mergeCell ref="C3411:AD3411"/>
    <mergeCell ref="C3412:AD3412"/>
    <mergeCell ref="B3419:AD3419"/>
    <mergeCell ref="C3420:AD3420"/>
    <mergeCell ref="C3422:R3423"/>
    <mergeCell ref="S3422:X3422"/>
    <mergeCell ref="Y3422:AD3422"/>
    <mergeCell ref="S3423:T3423"/>
    <mergeCell ref="U3423:V3423"/>
    <mergeCell ref="W3423:X3423"/>
    <mergeCell ref="D3403:O3403"/>
    <mergeCell ref="D3404:O3404"/>
    <mergeCell ref="D3405:O3405"/>
    <mergeCell ref="D3406:O3406"/>
    <mergeCell ref="D3407:O3407"/>
    <mergeCell ref="D3408:O3408"/>
    <mergeCell ref="D3397:O3397"/>
    <mergeCell ref="D3398:O3398"/>
    <mergeCell ref="D3399:O3399"/>
    <mergeCell ref="D3400:O3400"/>
    <mergeCell ref="D3401:O3401"/>
    <mergeCell ref="D3402:O3402"/>
    <mergeCell ref="D3391:O3391"/>
    <mergeCell ref="D3392:O3392"/>
    <mergeCell ref="D3393:O3393"/>
    <mergeCell ref="D3394:O3394"/>
    <mergeCell ref="D3395:O3395"/>
    <mergeCell ref="D3396:O3396"/>
    <mergeCell ref="AC3429:AD3429"/>
    <mergeCell ref="D3430:R3430"/>
    <mergeCell ref="S3430:T3430"/>
    <mergeCell ref="U3430:V3430"/>
    <mergeCell ref="W3430:X3430"/>
    <mergeCell ref="Y3430:Z3430"/>
    <mergeCell ref="AA3430:AB3430"/>
    <mergeCell ref="AC3430:AD3430"/>
    <mergeCell ref="D3429:R3429"/>
    <mergeCell ref="S3429:T3429"/>
    <mergeCell ref="U3429:V3429"/>
    <mergeCell ref="W3429:X3429"/>
    <mergeCell ref="Y3429:Z3429"/>
    <mergeCell ref="AA3429:AB3429"/>
    <mergeCell ref="AC3427:AD3427"/>
    <mergeCell ref="D3428:R3428"/>
    <mergeCell ref="S3428:T3428"/>
    <mergeCell ref="U3428:V3428"/>
    <mergeCell ref="W3428:X3428"/>
    <mergeCell ref="Y3428:Z3428"/>
    <mergeCell ref="AA3428:AB3428"/>
    <mergeCell ref="AC3428:AD3428"/>
    <mergeCell ref="D3427:R3427"/>
    <mergeCell ref="S3427:T3427"/>
    <mergeCell ref="U3427:V3427"/>
    <mergeCell ref="W3427:X3427"/>
    <mergeCell ref="Y3427:Z3427"/>
    <mergeCell ref="AA3427:AB3427"/>
    <mergeCell ref="AC3425:AD3425"/>
    <mergeCell ref="D3426:R3426"/>
    <mergeCell ref="S3426:T3426"/>
    <mergeCell ref="U3426:V3426"/>
    <mergeCell ref="W3426:X3426"/>
    <mergeCell ref="Y3426:Z3426"/>
    <mergeCell ref="AA3426:AB3426"/>
    <mergeCell ref="AC3426:AD3426"/>
    <mergeCell ref="D3425:R3425"/>
    <mergeCell ref="S3425:T3425"/>
    <mergeCell ref="U3425:V3425"/>
    <mergeCell ref="W3425:X3425"/>
    <mergeCell ref="Y3425:Z3425"/>
    <mergeCell ref="AA3425:AB3425"/>
    <mergeCell ref="AC3435:AD3435"/>
    <mergeCell ref="D3436:R3436"/>
    <mergeCell ref="S3436:T3436"/>
    <mergeCell ref="U3436:V3436"/>
    <mergeCell ref="W3436:X3436"/>
    <mergeCell ref="Y3436:Z3436"/>
    <mergeCell ref="AA3436:AB3436"/>
    <mergeCell ref="AC3436:AD3436"/>
    <mergeCell ref="D3435:R3435"/>
    <mergeCell ref="S3435:T3435"/>
    <mergeCell ref="U3435:V3435"/>
    <mergeCell ref="W3435:X3435"/>
    <mergeCell ref="Y3435:Z3435"/>
    <mergeCell ref="AA3435:AB3435"/>
    <mergeCell ref="AC3433:AD3433"/>
    <mergeCell ref="D3434:R3434"/>
    <mergeCell ref="S3434:T3434"/>
    <mergeCell ref="U3434:V3434"/>
    <mergeCell ref="W3434:X3434"/>
    <mergeCell ref="Y3434:Z3434"/>
    <mergeCell ref="AA3434:AB3434"/>
    <mergeCell ref="AC3434:AD3434"/>
    <mergeCell ref="D3433:R3433"/>
    <mergeCell ref="S3433:T3433"/>
    <mergeCell ref="U3433:V3433"/>
    <mergeCell ref="W3433:X3433"/>
    <mergeCell ref="Y3433:Z3433"/>
    <mergeCell ref="AA3433:AB3433"/>
    <mergeCell ref="AC3431:AD3431"/>
    <mergeCell ref="D3432:R3432"/>
    <mergeCell ref="S3432:T3432"/>
    <mergeCell ref="U3432:V3432"/>
    <mergeCell ref="W3432:X3432"/>
    <mergeCell ref="Y3432:Z3432"/>
    <mergeCell ref="AA3432:AB3432"/>
    <mergeCell ref="AC3432:AD3432"/>
    <mergeCell ref="D3431:R3431"/>
    <mergeCell ref="S3431:T3431"/>
    <mergeCell ref="U3431:V3431"/>
    <mergeCell ref="W3431:X3431"/>
    <mergeCell ref="Y3431:Z3431"/>
    <mergeCell ref="AA3431:AB3431"/>
    <mergeCell ref="AC3441:AD3441"/>
    <mergeCell ref="D3442:R3442"/>
    <mergeCell ref="S3442:T3442"/>
    <mergeCell ref="U3442:V3442"/>
    <mergeCell ref="W3442:X3442"/>
    <mergeCell ref="Y3442:Z3442"/>
    <mergeCell ref="AA3442:AB3442"/>
    <mergeCell ref="AC3442:AD3442"/>
    <mergeCell ref="D3441:R3441"/>
    <mergeCell ref="S3441:T3441"/>
    <mergeCell ref="U3441:V3441"/>
    <mergeCell ref="W3441:X3441"/>
    <mergeCell ref="Y3441:Z3441"/>
    <mergeCell ref="AA3441:AB3441"/>
    <mergeCell ref="AC3439:AD3439"/>
    <mergeCell ref="D3440:R3440"/>
    <mergeCell ref="S3440:T3440"/>
    <mergeCell ref="U3440:V3440"/>
    <mergeCell ref="W3440:X3440"/>
    <mergeCell ref="Y3440:Z3440"/>
    <mergeCell ref="AA3440:AB3440"/>
    <mergeCell ref="AC3440:AD3440"/>
    <mergeCell ref="D3439:R3439"/>
    <mergeCell ref="S3439:T3439"/>
    <mergeCell ref="U3439:V3439"/>
    <mergeCell ref="W3439:X3439"/>
    <mergeCell ref="Y3439:Z3439"/>
    <mergeCell ref="AA3439:AB3439"/>
    <mergeCell ref="AC3437:AD3437"/>
    <mergeCell ref="D3438:R3438"/>
    <mergeCell ref="S3438:T3438"/>
    <mergeCell ref="U3438:V3438"/>
    <mergeCell ref="W3438:X3438"/>
    <mergeCell ref="Y3438:Z3438"/>
    <mergeCell ref="AA3438:AB3438"/>
    <mergeCell ref="AC3438:AD3438"/>
    <mergeCell ref="D3437:R3437"/>
    <mergeCell ref="S3437:T3437"/>
    <mergeCell ref="U3437:V3437"/>
    <mergeCell ref="W3437:X3437"/>
    <mergeCell ref="Y3437:Z3437"/>
    <mergeCell ref="AA3437:AB3437"/>
    <mergeCell ref="AC3447:AD3447"/>
    <mergeCell ref="D3448:R3448"/>
    <mergeCell ref="S3448:T3448"/>
    <mergeCell ref="U3448:V3448"/>
    <mergeCell ref="W3448:X3448"/>
    <mergeCell ref="Y3448:Z3448"/>
    <mergeCell ref="AA3448:AB3448"/>
    <mergeCell ref="AC3448:AD3448"/>
    <mergeCell ref="D3447:R3447"/>
    <mergeCell ref="S3447:T3447"/>
    <mergeCell ref="U3447:V3447"/>
    <mergeCell ref="W3447:X3447"/>
    <mergeCell ref="Y3447:Z3447"/>
    <mergeCell ref="AA3447:AB3447"/>
    <mergeCell ref="AC3445:AD3445"/>
    <mergeCell ref="D3446:R3446"/>
    <mergeCell ref="S3446:T3446"/>
    <mergeCell ref="U3446:V3446"/>
    <mergeCell ref="W3446:X3446"/>
    <mergeCell ref="Y3446:Z3446"/>
    <mergeCell ref="AA3446:AB3446"/>
    <mergeCell ref="AC3446:AD3446"/>
    <mergeCell ref="D3445:R3445"/>
    <mergeCell ref="S3445:T3445"/>
    <mergeCell ref="U3445:V3445"/>
    <mergeCell ref="W3445:X3445"/>
    <mergeCell ref="Y3445:Z3445"/>
    <mergeCell ref="AA3445:AB3445"/>
    <mergeCell ref="AC3443:AD3443"/>
    <mergeCell ref="D3444:R3444"/>
    <mergeCell ref="S3444:T3444"/>
    <mergeCell ref="U3444:V3444"/>
    <mergeCell ref="W3444:X3444"/>
    <mergeCell ref="Y3444:Z3444"/>
    <mergeCell ref="AA3444:AB3444"/>
    <mergeCell ref="AC3444:AD3444"/>
    <mergeCell ref="D3443:R3443"/>
    <mergeCell ref="S3443:T3443"/>
    <mergeCell ref="U3443:V3443"/>
    <mergeCell ref="W3443:X3443"/>
    <mergeCell ref="Y3443:Z3443"/>
    <mergeCell ref="AA3443:AB3443"/>
    <mergeCell ref="AC3453:AD3453"/>
    <mergeCell ref="D3454:R3454"/>
    <mergeCell ref="S3454:T3454"/>
    <mergeCell ref="U3454:V3454"/>
    <mergeCell ref="W3454:X3454"/>
    <mergeCell ref="Y3454:Z3454"/>
    <mergeCell ref="AA3454:AB3454"/>
    <mergeCell ref="AC3454:AD3454"/>
    <mergeCell ref="D3453:R3453"/>
    <mergeCell ref="S3453:T3453"/>
    <mergeCell ref="U3453:V3453"/>
    <mergeCell ref="W3453:X3453"/>
    <mergeCell ref="Y3453:Z3453"/>
    <mergeCell ref="AA3453:AB3453"/>
    <mergeCell ref="AC3451:AD3451"/>
    <mergeCell ref="D3452:R3452"/>
    <mergeCell ref="S3452:T3452"/>
    <mergeCell ref="U3452:V3452"/>
    <mergeCell ref="W3452:X3452"/>
    <mergeCell ref="Y3452:Z3452"/>
    <mergeCell ref="AA3452:AB3452"/>
    <mergeCell ref="AC3452:AD3452"/>
    <mergeCell ref="D3451:R3451"/>
    <mergeCell ref="S3451:T3451"/>
    <mergeCell ref="U3451:V3451"/>
    <mergeCell ref="W3451:X3451"/>
    <mergeCell ref="Y3451:Z3451"/>
    <mergeCell ref="AA3451:AB3451"/>
    <mergeCell ref="AC3449:AD3449"/>
    <mergeCell ref="D3450:R3450"/>
    <mergeCell ref="S3450:T3450"/>
    <mergeCell ref="U3450:V3450"/>
    <mergeCell ref="W3450:X3450"/>
    <mergeCell ref="Y3450:Z3450"/>
    <mergeCell ref="AA3450:AB3450"/>
    <mergeCell ref="AC3450:AD3450"/>
    <mergeCell ref="D3449:R3449"/>
    <mergeCell ref="S3449:T3449"/>
    <mergeCell ref="U3449:V3449"/>
    <mergeCell ref="W3449:X3449"/>
    <mergeCell ref="Y3449:Z3449"/>
    <mergeCell ref="AA3449:AB3449"/>
    <mergeCell ref="AC3459:AD3459"/>
    <mergeCell ref="D3460:R3460"/>
    <mergeCell ref="S3460:T3460"/>
    <mergeCell ref="U3460:V3460"/>
    <mergeCell ref="W3460:X3460"/>
    <mergeCell ref="Y3460:Z3460"/>
    <mergeCell ref="AA3460:AB3460"/>
    <mergeCell ref="AC3460:AD3460"/>
    <mergeCell ref="D3459:R3459"/>
    <mergeCell ref="S3459:T3459"/>
    <mergeCell ref="U3459:V3459"/>
    <mergeCell ref="W3459:X3459"/>
    <mergeCell ref="Y3459:Z3459"/>
    <mergeCell ref="AA3459:AB3459"/>
    <mergeCell ref="AC3457:AD3457"/>
    <mergeCell ref="D3458:R3458"/>
    <mergeCell ref="S3458:T3458"/>
    <mergeCell ref="U3458:V3458"/>
    <mergeCell ref="W3458:X3458"/>
    <mergeCell ref="Y3458:Z3458"/>
    <mergeCell ref="AA3458:AB3458"/>
    <mergeCell ref="AC3458:AD3458"/>
    <mergeCell ref="D3457:R3457"/>
    <mergeCell ref="S3457:T3457"/>
    <mergeCell ref="U3457:V3457"/>
    <mergeCell ref="W3457:X3457"/>
    <mergeCell ref="Y3457:Z3457"/>
    <mergeCell ref="AA3457:AB3457"/>
    <mergeCell ref="AC3455:AD3455"/>
    <mergeCell ref="D3456:R3456"/>
    <mergeCell ref="S3456:T3456"/>
    <mergeCell ref="U3456:V3456"/>
    <mergeCell ref="W3456:X3456"/>
    <mergeCell ref="Y3456:Z3456"/>
    <mergeCell ref="AA3456:AB3456"/>
    <mergeCell ref="AC3456:AD3456"/>
    <mergeCell ref="D3455:R3455"/>
    <mergeCell ref="S3455:T3455"/>
    <mergeCell ref="U3455:V3455"/>
    <mergeCell ref="W3455:X3455"/>
    <mergeCell ref="Y3455:Z3455"/>
    <mergeCell ref="AA3455:AB3455"/>
    <mergeCell ref="AC3465:AD3465"/>
    <mergeCell ref="D3466:R3466"/>
    <mergeCell ref="S3466:T3466"/>
    <mergeCell ref="U3466:V3466"/>
    <mergeCell ref="W3466:X3466"/>
    <mergeCell ref="Y3466:Z3466"/>
    <mergeCell ref="AA3466:AB3466"/>
    <mergeCell ref="AC3466:AD3466"/>
    <mergeCell ref="D3465:R3465"/>
    <mergeCell ref="S3465:T3465"/>
    <mergeCell ref="U3465:V3465"/>
    <mergeCell ref="W3465:X3465"/>
    <mergeCell ref="Y3465:Z3465"/>
    <mergeCell ref="AA3465:AB3465"/>
    <mergeCell ref="AC3463:AD3463"/>
    <mergeCell ref="D3464:R3464"/>
    <mergeCell ref="S3464:T3464"/>
    <mergeCell ref="U3464:V3464"/>
    <mergeCell ref="W3464:X3464"/>
    <mergeCell ref="Y3464:Z3464"/>
    <mergeCell ref="AA3464:AB3464"/>
    <mergeCell ref="AC3464:AD3464"/>
    <mergeCell ref="D3463:R3463"/>
    <mergeCell ref="S3463:T3463"/>
    <mergeCell ref="U3463:V3463"/>
    <mergeCell ref="W3463:X3463"/>
    <mergeCell ref="Y3463:Z3463"/>
    <mergeCell ref="AA3463:AB3463"/>
    <mergeCell ref="AC3461:AD3461"/>
    <mergeCell ref="D3462:R3462"/>
    <mergeCell ref="S3462:T3462"/>
    <mergeCell ref="U3462:V3462"/>
    <mergeCell ref="W3462:X3462"/>
    <mergeCell ref="Y3462:Z3462"/>
    <mergeCell ref="AA3462:AB3462"/>
    <mergeCell ref="AC3462:AD3462"/>
    <mergeCell ref="D3461:R3461"/>
    <mergeCell ref="S3461:T3461"/>
    <mergeCell ref="U3461:V3461"/>
    <mergeCell ref="W3461:X3461"/>
    <mergeCell ref="Y3461:Z3461"/>
    <mergeCell ref="AA3461:AB3461"/>
    <mergeCell ref="AC3471:AD3471"/>
    <mergeCell ref="D3472:R3472"/>
    <mergeCell ref="S3472:T3472"/>
    <mergeCell ref="U3472:V3472"/>
    <mergeCell ref="W3472:X3472"/>
    <mergeCell ref="Y3472:Z3472"/>
    <mergeCell ref="AA3472:AB3472"/>
    <mergeCell ref="AC3472:AD3472"/>
    <mergeCell ref="D3471:R3471"/>
    <mergeCell ref="S3471:T3471"/>
    <mergeCell ref="U3471:V3471"/>
    <mergeCell ref="W3471:X3471"/>
    <mergeCell ref="Y3471:Z3471"/>
    <mergeCell ref="AA3471:AB3471"/>
    <mergeCell ref="AC3469:AD3469"/>
    <mergeCell ref="D3470:R3470"/>
    <mergeCell ref="S3470:T3470"/>
    <mergeCell ref="U3470:V3470"/>
    <mergeCell ref="W3470:X3470"/>
    <mergeCell ref="Y3470:Z3470"/>
    <mergeCell ref="AA3470:AB3470"/>
    <mergeCell ref="AC3470:AD3470"/>
    <mergeCell ref="D3469:R3469"/>
    <mergeCell ref="S3469:T3469"/>
    <mergeCell ref="U3469:V3469"/>
    <mergeCell ref="W3469:X3469"/>
    <mergeCell ref="Y3469:Z3469"/>
    <mergeCell ref="AA3469:AB3469"/>
    <mergeCell ref="AC3467:AD3467"/>
    <mergeCell ref="D3468:R3468"/>
    <mergeCell ref="S3468:T3468"/>
    <mergeCell ref="U3468:V3468"/>
    <mergeCell ref="W3468:X3468"/>
    <mergeCell ref="Y3468:Z3468"/>
    <mergeCell ref="AA3468:AB3468"/>
    <mergeCell ref="AC3468:AD3468"/>
    <mergeCell ref="D3467:R3467"/>
    <mergeCell ref="S3467:T3467"/>
    <mergeCell ref="U3467:V3467"/>
    <mergeCell ref="W3467:X3467"/>
    <mergeCell ref="Y3467:Z3467"/>
    <mergeCell ref="AA3467:AB3467"/>
    <mergeCell ref="AC3477:AD3477"/>
    <mergeCell ref="D3478:R3478"/>
    <mergeCell ref="S3478:T3478"/>
    <mergeCell ref="U3478:V3478"/>
    <mergeCell ref="W3478:X3478"/>
    <mergeCell ref="Y3478:Z3478"/>
    <mergeCell ref="AA3478:AB3478"/>
    <mergeCell ref="AC3478:AD3478"/>
    <mergeCell ref="D3477:R3477"/>
    <mergeCell ref="S3477:T3477"/>
    <mergeCell ref="U3477:V3477"/>
    <mergeCell ref="W3477:X3477"/>
    <mergeCell ref="Y3477:Z3477"/>
    <mergeCell ref="AA3477:AB3477"/>
    <mergeCell ref="AC3475:AD3475"/>
    <mergeCell ref="D3476:R3476"/>
    <mergeCell ref="S3476:T3476"/>
    <mergeCell ref="U3476:V3476"/>
    <mergeCell ref="W3476:X3476"/>
    <mergeCell ref="Y3476:Z3476"/>
    <mergeCell ref="AA3476:AB3476"/>
    <mergeCell ref="AC3476:AD3476"/>
    <mergeCell ref="D3475:R3475"/>
    <mergeCell ref="S3475:T3475"/>
    <mergeCell ref="U3475:V3475"/>
    <mergeCell ref="W3475:X3475"/>
    <mergeCell ref="Y3475:Z3475"/>
    <mergeCell ref="AA3475:AB3475"/>
    <mergeCell ref="AC3473:AD3473"/>
    <mergeCell ref="D3474:R3474"/>
    <mergeCell ref="S3474:T3474"/>
    <mergeCell ref="U3474:V3474"/>
    <mergeCell ref="W3474:X3474"/>
    <mergeCell ref="Y3474:Z3474"/>
    <mergeCell ref="AA3474:AB3474"/>
    <mergeCell ref="AC3474:AD3474"/>
    <mergeCell ref="D3473:R3473"/>
    <mergeCell ref="S3473:T3473"/>
    <mergeCell ref="U3473:V3473"/>
    <mergeCell ref="W3473:X3473"/>
    <mergeCell ref="Y3473:Z3473"/>
    <mergeCell ref="AA3473:AB3473"/>
    <mergeCell ref="AC3483:AD3483"/>
    <mergeCell ref="D3484:R3484"/>
    <mergeCell ref="S3484:T3484"/>
    <mergeCell ref="U3484:V3484"/>
    <mergeCell ref="W3484:X3484"/>
    <mergeCell ref="Y3484:Z3484"/>
    <mergeCell ref="AA3484:AB3484"/>
    <mergeCell ref="AC3484:AD3484"/>
    <mergeCell ref="D3483:R3483"/>
    <mergeCell ref="S3483:T3483"/>
    <mergeCell ref="U3483:V3483"/>
    <mergeCell ref="W3483:X3483"/>
    <mergeCell ref="Y3483:Z3483"/>
    <mergeCell ref="AA3483:AB3483"/>
    <mergeCell ref="AC3481:AD3481"/>
    <mergeCell ref="D3482:R3482"/>
    <mergeCell ref="S3482:T3482"/>
    <mergeCell ref="U3482:V3482"/>
    <mergeCell ref="W3482:X3482"/>
    <mergeCell ref="Y3482:Z3482"/>
    <mergeCell ref="AA3482:AB3482"/>
    <mergeCell ref="AC3482:AD3482"/>
    <mergeCell ref="D3481:R3481"/>
    <mergeCell ref="S3481:T3481"/>
    <mergeCell ref="U3481:V3481"/>
    <mergeCell ref="W3481:X3481"/>
    <mergeCell ref="Y3481:Z3481"/>
    <mergeCell ref="AA3481:AB3481"/>
    <mergeCell ref="AC3479:AD3479"/>
    <mergeCell ref="D3480:R3480"/>
    <mergeCell ref="S3480:T3480"/>
    <mergeCell ref="U3480:V3480"/>
    <mergeCell ref="W3480:X3480"/>
    <mergeCell ref="Y3480:Z3480"/>
    <mergeCell ref="AA3480:AB3480"/>
    <mergeCell ref="AC3480:AD3480"/>
    <mergeCell ref="D3479:R3479"/>
    <mergeCell ref="S3479:T3479"/>
    <mergeCell ref="U3479:V3479"/>
    <mergeCell ref="W3479:X3479"/>
    <mergeCell ref="Y3479:Z3479"/>
    <mergeCell ref="AA3479:AB3479"/>
    <mergeCell ref="AC3489:AD3489"/>
    <mergeCell ref="D3490:R3490"/>
    <mergeCell ref="S3490:T3490"/>
    <mergeCell ref="U3490:V3490"/>
    <mergeCell ref="W3490:X3490"/>
    <mergeCell ref="Y3490:Z3490"/>
    <mergeCell ref="AA3490:AB3490"/>
    <mergeCell ref="AC3490:AD3490"/>
    <mergeCell ref="D3489:R3489"/>
    <mergeCell ref="S3489:T3489"/>
    <mergeCell ref="U3489:V3489"/>
    <mergeCell ref="W3489:X3489"/>
    <mergeCell ref="Y3489:Z3489"/>
    <mergeCell ref="AA3489:AB3489"/>
    <mergeCell ref="AC3487:AD3487"/>
    <mergeCell ref="D3488:R3488"/>
    <mergeCell ref="S3488:T3488"/>
    <mergeCell ref="U3488:V3488"/>
    <mergeCell ref="W3488:X3488"/>
    <mergeCell ref="Y3488:Z3488"/>
    <mergeCell ref="AA3488:AB3488"/>
    <mergeCell ref="AC3488:AD3488"/>
    <mergeCell ref="D3487:R3487"/>
    <mergeCell ref="S3487:T3487"/>
    <mergeCell ref="U3487:V3487"/>
    <mergeCell ref="W3487:X3487"/>
    <mergeCell ref="Y3487:Z3487"/>
    <mergeCell ref="AA3487:AB3487"/>
    <mergeCell ref="AC3485:AD3485"/>
    <mergeCell ref="D3486:R3486"/>
    <mergeCell ref="S3486:T3486"/>
    <mergeCell ref="U3486:V3486"/>
    <mergeCell ref="W3486:X3486"/>
    <mergeCell ref="Y3486:Z3486"/>
    <mergeCell ref="AA3486:AB3486"/>
    <mergeCell ref="AC3486:AD3486"/>
    <mergeCell ref="D3485:R3485"/>
    <mergeCell ref="S3485:T3485"/>
    <mergeCell ref="U3485:V3485"/>
    <mergeCell ref="W3485:X3485"/>
    <mergeCell ref="Y3485:Z3485"/>
    <mergeCell ref="AA3485:AB3485"/>
    <mergeCell ref="AC3495:AD3495"/>
    <mergeCell ref="D3496:R3496"/>
    <mergeCell ref="S3496:T3496"/>
    <mergeCell ref="U3496:V3496"/>
    <mergeCell ref="W3496:X3496"/>
    <mergeCell ref="Y3496:Z3496"/>
    <mergeCell ref="AA3496:AB3496"/>
    <mergeCell ref="AC3496:AD3496"/>
    <mergeCell ref="D3495:R3495"/>
    <mergeCell ref="S3495:T3495"/>
    <mergeCell ref="U3495:V3495"/>
    <mergeCell ref="W3495:X3495"/>
    <mergeCell ref="Y3495:Z3495"/>
    <mergeCell ref="AA3495:AB3495"/>
    <mergeCell ref="AC3493:AD3493"/>
    <mergeCell ref="D3494:R3494"/>
    <mergeCell ref="S3494:T3494"/>
    <mergeCell ref="U3494:V3494"/>
    <mergeCell ref="W3494:X3494"/>
    <mergeCell ref="Y3494:Z3494"/>
    <mergeCell ref="AA3494:AB3494"/>
    <mergeCell ref="AC3494:AD3494"/>
    <mergeCell ref="D3493:R3493"/>
    <mergeCell ref="S3493:T3493"/>
    <mergeCell ref="U3493:V3493"/>
    <mergeCell ref="W3493:X3493"/>
    <mergeCell ref="Y3493:Z3493"/>
    <mergeCell ref="AA3493:AB3493"/>
    <mergeCell ref="AC3491:AD3491"/>
    <mergeCell ref="D3492:R3492"/>
    <mergeCell ref="S3492:T3492"/>
    <mergeCell ref="U3492:V3492"/>
    <mergeCell ref="W3492:X3492"/>
    <mergeCell ref="Y3492:Z3492"/>
    <mergeCell ref="AA3492:AB3492"/>
    <mergeCell ref="AC3492:AD3492"/>
    <mergeCell ref="D3491:R3491"/>
    <mergeCell ref="S3491:T3491"/>
    <mergeCell ref="U3491:V3491"/>
    <mergeCell ref="W3491:X3491"/>
    <mergeCell ref="Y3491:Z3491"/>
    <mergeCell ref="AA3491:AB3491"/>
    <mergeCell ref="AC3501:AD3501"/>
    <mergeCell ref="D3502:R3502"/>
    <mergeCell ref="S3502:T3502"/>
    <mergeCell ref="U3502:V3502"/>
    <mergeCell ref="W3502:X3502"/>
    <mergeCell ref="Y3502:Z3502"/>
    <mergeCell ref="AA3502:AB3502"/>
    <mergeCell ref="AC3502:AD3502"/>
    <mergeCell ref="D3501:R3501"/>
    <mergeCell ref="S3501:T3501"/>
    <mergeCell ref="U3501:V3501"/>
    <mergeCell ref="W3501:X3501"/>
    <mergeCell ref="Y3501:Z3501"/>
    <mergeCell ref="AA3501:AB3501"/>
    <mergeCell ref="AC3499:AD3499"/>
    <mergeCell ref="D3500:R3500"/>
    <mergeCell ref="S3500:T3500"/>
    <mergeCell ref="U3500:V3500"/>
    <mergeCell ref="W3500:X3500"/>
    <mergeCell ref="Y3500:Z3500"/>
    <mergeCell ref="AA3500:AB3500"/>
    <mergeCell ref="AC3500:AD3500"/>
    <mergeCell ref="D3499:R3499"/>
    <mergeCell ref="S3499:T3499"/>
    <mergeCell ref="U3499:V3499"/>
    <mergeCell ref="W3499:X3499"/>
    <mergeCell ref="Y3499:Z3499"/>
    <mergeCell ref="AA3499:AB3499"/>
    <mergeCell ref="AC3497:AD3497"/>
    <mergeCell ref="D3498:R3498"/>
    <mergeCell ref="S3498:T3498"/>
    <mergeCell ref="U3498:V3498"/>
    <mergeCell ref="W3498:X3498"/>
    <mergeCell ref="Y3498:Z3498"/>
    <mergeCell ref="AA3498:AB3498"/>
    <mergeCell ref="AC3498:AD3498"/>
    <mergeCell ref="D3497:R3497"/>
    <mergeCell ref="S3497:T3497"/>
    <mergeCell ref="U3497:V3497"/>
    <mergeCell ref="W3497:X3497"/>
    <mergeCell ref="Y3497:Z3497"/>
    <mergeCell ref="AA3497:AB3497"/>
    <mergeCell ref="AC3507:AD3507"/>
    <mergeCell ref="D3508:R3508"/>
    <mergeCell ref="S3508:T3508"/>
    <mergeCell ref="U3508:V3508"/>
    <mergeCell ref="W3508:X3508"/>
    <mergeCell ref="Y3508:Z3508"/>
    <mergeCell ref="AA3508:AB3508"/>
    <mergeCell ref="AC3508:AD3508"/>
    <mergeCell ref="D3507:R3507"/>
    <mergeCell ref="S3507:T3507"/>
    <mergeCell ref="U3507:V3507"/>
    <mergeCell ref="W3507:X3507"/>
    <mergeCell ref="Y3507:Z3507"/>
    <mergeCell ref="AA3507:AB3507"/>
    <mergeCell ref="AC3505:AD3505"/>
    <mergeCell ref="D3506:R3506"/>
    <mergeCell ref="S3506:T3506"/>
    <mergeCell ref="U3506:V3506"/>
    <mergeCell ref="W3506:X3506"/>
    <mergeCell ref="Y3506:Z3506"/>
    <mergeCell ref="AA3506:AB3506"/>
    <mergeCell ref="AC3506:AD3506"/>
    <mergeCell ref="D3505:R3505"/>
    <mergeCell ref="S3505:T3505"/>
    <mergeCell ref="U3505:V3505"/>
    <mergeCell ref="W3505:X3505"/>
    <mergeCell ref="Y3505:Z3505"/>
    <mergeCell ref="AA3505:AB3505"/>
    <mergeCell ref="AC3503:AD3503"/>
    <mergeCell ref="D3504:R3504"/>
    <mergeCell ref="S3504:T3504"/>
    <mergeCell ref="U3504:V3504"/>
    <mergeCell ref="W3504:X3504"/>
    <mergeCell ref="Y3504:Z3504"/>
    <mergeCell ref="AA3504:AB3504"/>
    <mergeCell ref="AC3504:AD3504"/>
    <mergeCell ref="D3503:R3503"/>
    <mergeCell ref="S3503:T3503"/>
    <mergeCell ref="U3503:V3503"/>
    <mergeCell ref="W3503:X3503"/>
    <mergeCell ref="Y3503:Z3503"/>
    <mergeCell ref="AA3503:AB3503"/>
    <mergeCell ref="AC3513:AD3513"/>
    <mergeCell ref="D3514:R3514"/>
    <mergeCell ref="S3514:T3514"/>
    <mergeCell ref="U3514:V3514"/>
    <mergeCell ref="W3514:X3514"/>
    <mergeCell ref="Y3514:Z3514"/>
    <mergeCell ref="AA3514:AB3514"/>
    <mergeCell ref="AC3514:AD3514"/>
    <mergeCell ref="D3513:R3513"/>
    <mergeCell ref="S3513:T3513"/>
    <mergeCell ref="U3513:V3513"/>
    <mergeCell ref="W3513:X3513"/>
    <mergeCell ref="Y3513:Z3513"/>
    <mergeCell ref="AA3513:AB3513"/>
    <mergeCell ref="AC3511:AD3511"/>
    <mergeCell ref="D3512:R3512"/>
    <mergeCell ref="S3512:T3512"/>
    <mergeCell ref="U3512:V3512"/>
    <mergeCell ref="W3512:X3512"/>
    <mergeCell ref="Y3512:Z3512"/>
    <mergeCell ref="AA3512:AB3512"/>
    <mergeCell ref="AC3512:AD3512"/>
    <mergeCell ref="D3511:R3511"/>
    <mergeCell ref="S3511:T3511"/>
    <mergeCell ref="U3511:V3511"/>
    <mergeCell ref="W3511:X3511"/>
    <mergeCell ref="Y3511:Z3511"/>
    <mergeCell ref="AA3511:AB3511"/>
    <mergeCell ref="AC3509:AD3509"/>
    <mergeCell ref="D3510:R3510"/>
    <mergeCell ref="S3510:T3510"/>
    <mergeCell ref="U3510:V3510"/>
    <mergeCell ref="W3510:X3510"/>
    <mergeCell ref="Y3510:Z3510"/>
    <mergeCell ref="AA3510:AB3510"/>
    <mergeCell ref="AC3510:AD3510"/>
    <mergeCell ref="D3509:R3509"/>
    <mergeCell ref="S3509:T3509"/>
    <mergeCell ref="U3509:V3509"/>
    <mergeCell ref="W3509:X3509"/>
    <mergeCell ref="Y3509:Z3509"/>
    <mergeCell ref="AA3509:AB3509"/>
    <mergeCell ref="AC3519:AD3519"/>
    <mergeCell ref="D3520:R3520"/>
    <mergeCell ref="S3520:T3520"/>
    <mergeCell ref="U3520:V3520"/>
    <mergeCell ref="W3520:X3520"/>
    <mergeCell ref="Y3520:Z3520"/>
    <mergeCell ref="AA3520:AB3520"/>
    <mergeCell ref="AC3520:AD3520"/>
    <mergeCell ref="D3519:R3519"/>
    <mergeCell ref="S3519:T3519"/>
    <mergeCell ref="U3519:V3519"/>
    <mergeCell ref="W3519:X3519"/>
    <mergeCell ref="Y3519:Z3519"/>
    <mergeCell ref="AA3519:AB3519"/>
    <mergeCell ref="AC3517:AD3517"/>
    <mergeCell ref="D3518:R3518"/>
    <mergeCell ref="S3518:T3518"/>
    <mergeCell ref="U3518:V3518"/>
    <mergeCell ref="W3518:X3518"/>
    <mergeCell ref="Y3518:Z3518"/>
    <mergeCell ref="AA3518:AB3518"/>
    <mergeCell ref="AC3518:AD3518"/>
    <mergeCell ref="D3517:R3517"/>
    <mergeCell ref="S3517:T3517"/>
    <mergeCell ref="U3517:V3517"/>
    <mergeCell ref="W3517:X3517"/>
    <mergeCell ref="Y3517:Z3517"/>
    <mergeCell ref="AA3517:AB3517"/>
    <mergeCell ref="AC3515:AD3515"/>
    <mergeCell ref="D3516:R3516"/>
    <mergeCell ref="S3516:T3516"/>
    <mergeCell ref="U3516:V3516"/>
    <mergeCell ref="W3516:X3516"/>
    <mergeCell ref="Y3516:Z3516"/>
    <mergeCell ref="AA3516:AB3516"/>
    <mergeCell ref="AC3516:AD3516"/>
    <mergeCell ref="D3515:R3515"/>
    <mergeCell ref="S3515:T3515"/>
    <mergeCell ref="U3515:V3515"/>
    <mergeCell ref="W3515:X3515"/>
    <mergeCell ref="Y3515:Z3515"/>
    <mergeCell ref="AA3515:AB3515"/>
    <mergeCell ref="AC3525:AD3525"/>
    <mergeCell ref="D3526:R3526"/>
    <mergeCell ref="S3526:T3526"/>
    <mergeCell ref="U3526:V3526"/>
    <mergeCell ref="W3526:X3526"/>
    <mergeCell ref="Y3526:Z3526"/>
    <mergeCell ref="AA3526:AB3526"/>
    <mergeCell ref="AC3526:AD3526"/>
    <mergeCell ref="D3525:R3525"/>
    <mergeCell ref="S3525:T3525"/>
    <mergeCell ref="U3525:V3525"/>
    <mergeCell ref="W3525:X3525"/>
    <mergeCell ref="Y3525:Z3525"/>
    <mergeCell ref="AA3525:AB3525"/>
    <mergeCell ref="AC3523:AD3523"/>
    <mergeCell ref="D3524:R3524"/>
    <mergeCell ref="S3524:T3524"/>
    <mergeCell ref="U3524:V3524"/>
    <mergeCell ref="W3524:X3524"/>
    <mergeCell ref="Y3524:Z3524"/>
    <mergeCell ref="AA3524:AB3524"/>
    <mergeCell ref="AC3524:AD3524"/>
    <mergeCell ref="D3523:R3523"/>
    <mergeCell ref="S3523:T3523"/>
    <mergeCell ref="U3523:V3523"/>
    <mergeCell ref="W3523:X3523"/>
    <mergeCell ref="Y3523:Z3523"/>
    <mergeCell ref="AA3523:AB3523"/>
    <mergeCell ref="AC3521:AD3521"/>
    <mergeCell ref="D3522:R3522"/>
    <mergeCell ref="S3522:T3522"/>
    <mergeCell ref="U3522:V3522"/>
    <mergeCell ref="W3522:X3522"/>
    <mergeCell ref="Y3522:Z3522"/>
    <mergeCell ref="AA3522:AB3522"/>
    <mergeCell ref="AC3522:AD3522"/>
    <mergeCell ref="D3521:R3521"/>
    <mergeCell ref="S3521:T3521"/>
    <mergeCell ref="U3521:V3521"/>
    <mergeCell ref="W3521:X3521"/>
    <mergeCell ref="Y3521:Z3521"/>
    <mergeCell ref="AA3521:AB3521"/>
    <mergeCell ref="AC3531:AD3531"/>
    <mergeCell ref="D3532:R3532"/>
    <mergeCell ref="S3532:T3532"/>
    <mergeCell ref="U3532:V3532"/>
    <mergeCell ref="W3532:X3532"/>
    <mergeCell ref="Y3532:Z3532"/>
    <mergeCell ref="AA3532:AB3532"/>
    <mergeCell ref="AC3532:AD3532"/>
    <mergeCell ref="D3531:R3531"/>
    <mergeCell ref="S3531:T3531"/>
    <mergeCell ref="U3531:V3531"/>
    <mergeCell ref="W3531:X3531"/>
    <mergeCell ref="Y3531:Z3531"/>
    <mergeCell ref="AA3531:AB3531"/>
    <mergeCell ref="AC3529:AD3529"/>
    <mergeCell ref="D3530:R3530"/>
    <mergeCell ref="S3530:T3530"/>
    <mergeCell ref="U3530:V3530"/>
    <mergeCell ref="W3530:X3530"/>
    <mergeCell ref="Y3530:Z3530"/>
    <mergeCell ref="AA3530:AB3530"/>
    <mergeCell ref="AC3530:AD3530"/>
    <mergeCell ref="D3529:R3529"/>
    <mergeCell ref="S3529:T3529"/>
    <mergeCell ref="U3529:V3529"/>
    <mergeCell ref="W3529:X3529"/>
    <mergeCell ref="Y3529:Z3529"/>
    <mergeCell ref="AA3529:AB3529"/>
    <mergeCell ref="AC3527:AD3527"/>
    <mergeCell ref="D3528:R3528"/>
    <mergeCell ref="S3528:T3528"/>
    <mergeCell ref="U3528:V3528"/>
    <mergeCell ref="W3528:X3528"/>
    <mergeCell ref="Y3528:Z3528"/>
    <mergeCell ref="AA3528:AB3528"/>
    <mergeCell ref="AC3528:AD3528"/>
    <mergeCell ref="D3527:R3527"/>
    <mergeCell ref="S3527:T3527"/>
    <mergeCell ref="U3527:V3527"/>
    <mergeCell ref="W3527:X3527"/>
    <mergeCell ref="Y3527:Z3527"/>
    <mergeCell ref="AA3527:AB3527"/>
    <mergeCell ref="AC3537:AD3537"/>
    <mergeCell ref="D3538:R3538"/>
    <mergeCell ref="S3538:T3538"/>
    <mergeCell ref="U3538:V3538"/>
    <mergeCell ref="W3538:X3538"/>
    <mergeCell ref="Y3538:Z3538"/>
    <mergeCell ref="AA3538:AB3538"/>
    <mergeCell ref="AC3538:AD3538"/>
    <mergeCell ref="D3537:R3537"/>
    <mergeCell ref="S3537:T3537"/>
    <mergeCell ref="U3537:V3537"/>
    <mergeCell ref="W3537:X3537"/>
    <mergeCell ref="Y3537:Z3537"/>
    <mergeCell ref="AA3537:AB3537"/>
    <mergeCell ref="AC3535:AD3535"/>
    <mergeCell ref="D3536:R3536"/>
    <mergeCell ref="S3536:T3536"/>
    <mergeCell ref="U3536:V3536"/>
    <mergeCell ref="W3536:X3536"/>
    <mergeCell ref="Y3536:Z3536"/>
    <mergeCell ref="AA3536:AB3536"/>
    <mergeCell ref="AC3536:AD3536"/>
    <mergeCell ref="D3535:R3535"/>
    <mergeCell ref="S3535:T3535"/>
    <mergeCell ref="U3535:V3535"/>
    <mergeCell ref="W3535:X3535"/>
    <mergeCell ref="Y3535:Z3535"/>
    <mergeCell ref="AA3535:AB3535"/>
    <mergeCell ref="AC3533:AD3533"/>
    <mergeCell ref="D3534:R3534"/>
    <mergeCell ref="S3534:T3534"/>
    <mergeCell ref="U3534:V3534"/>
    <mergeCell ref="W3534:X3534"/>
    <mergeCell ref="Y3534:Z3534"/>
    <mergeCell ref="AA3534:AB3534"/>
    <mergeCell ref="AC3534:AD3534"/>
    <mergeCell ref="D3533:R3533"/>
    <mergeCell ref="S3533:T3533"/>
    <mergeCell ref="U3533:V3533"/>
    <mergeCell ref="W3533:X3533"/>
    <mergeCell ref="Y3533:Z3533"/>
    <mergeCell ref="AA3533:AB3533"/>
    <mergeCell ref="AC3543:AD3543"/>
    <mergeCell ref="S3544:T3544"/>
    <mergeCell ref="U3544:V3544"/>
    <mergeCell ref="W3544:X3544"/>
    <mergeCell ref="Y3544:Z3544"/>
    <mergeCell ref="AA3544:AB3544"/>
    <mergeCell ref="AC3544:AD3544"/>
    <mergeCell ref="D3543:R3543"/>
    <mergeCell ref="S3543:T3543"/>
    <mergeCell ref="U3543:V3543"/>
    <mergeCell ref="W3543:X3543"/>
    <mergeCell ref="Y3543:Z3543"/>
    <mergeCell ref="AA3543:AB3543"/>
    <mergeCell ref="AC3541:AD3541"/>
    <mergeCell ref="D3542:R3542"/>
    <mergeCell ref="S3542:T3542"/>
    <mergeCell ref="U3542:V3542"/>
    <mergeCell ref="W3542:X3542"/>
    <mergeCell ref="Y3542:Z3542"/>
    <mergeCell ref="AA3542:AB3542"/>
    <mergeCell ref="AC3542:AD3542"/>
    <mergeCell ref="D3541:R3541"/>
    <mergeCell ref="S3541:T3541"/>
    <mergeCell ref="U3541:V3541"/>
    <mergeCell ref="W3541:X3541"/>
    <mergeCell ref="Y3541:Z3541"/>
    <mergeCell ref="AA3541:AB3541"/>
    <mergeCell ref="AC3539:AD3539"/>
    <mergeCell ref="D3540:R3540"/>
    <mergeCell ref="S3540:T3540"/>
    <mergeCell ref="U3540:V3540"/>
    <mergeCell ref="W3540:X3540"/>
    <mergeCell ref="Y3540:Z3540"/>
    <mergeCell ref="AA3540:AB3540"/>
    <mergeCell ref="AC3540:AD3540"/>
    <mergeCell ref="D3539:R3539"/>
    <mergeCell ref="S3539:T3539"/>
    <mergeCell ref="U3539:V3539"/>
    <mergeCell ref="W3539:X3539"/>
    <mergeCell ref="Y3539:Z3539"/>
    <mergeCell ref="AA3539:AB3539"/>
    <mergeCell ref="Y3584:Z3584"/>
    <mergeCell ref="AA3584:AB3584"/>
    <mergeCell ref="AC3584:AD3584"/>
    <mergeCell ref="I3585:L3585"/>
    <mergeCell ref="M3585:P3585"/>
    <mergeCell ref="Q3585:R3585"/>
    <mergeCell ref="S3585:T3585"/>
    <mergeCell ref="U3585:V3585"/>
    <mergeCell ref="W3585:X3585"/>
    <mergeCell ref="C3580:AD3580"/>
    <mergeCell ref="C3581:AD3581"/>
    <mergeCell ref="C3583:H3584"/>
    <mergeCell ref="I3583:L3584"/>
    <mergeCell ref="M3583:P3584"/>
    <mergeCell ref="Q3583:AD3583"/>
    <mergeCell ref="Q3584:R3584"/>
    <mergeCell ref="S3584:T3584"/>
    <mergeCell ref="U3584:V3584"/>
    <mergeCell ref="W3584:X3584"/>
    <mergeCell ref="C3574:AD3574"/>
    <mergeCell ref="C3575:AD3575"/>
    <mergeCell ref="C3576:AD3576"/>
    <mergeCell ref="C3577:AD3577"/>
    <mergeCell ref="C3578:AD3578"/>
    <mergeCell ref="C3579:AD3579"/>
    <mergeCell ref="C3558:AD3558"/>
    <mergeCell ref="B3560:AD3560"/>
    <mergeCell ref="C3561:AD3561"/>
    <mergeCell ref="C3565:AD3565"/>
    <mergeCell ref="C3566:AD3566"/>
    <mergeCell ref="B3573:AD3573"/>
    <mergeCell ref="C3546:AD3546"/>
    <mergeCell ref="C3547:AD3547"/>
    <mergeCell ref="B3554:AD3554"/>
    <mergeCell ref="B3555:AD3555"/>
    <mergeCell ref="C3556:AD3556"/>
    <mergeCell ref="B3557:AD3557"/>
    <mergeCell ref="E3585:H3585"/>
    <mergeCell ref="C3585:D3585"/>
    <mergeCell ref="Y3585:Z3585"/>
    <mergeCell ref="AA3585:AB3585"/>
    <mergeCell ref="AC3585:AD3585"/>
    <mergeCell ref="B3550:AD3550"/>
    <mergeCell ref="B3551:AE3551"/>
    <mergeCell ref="B3567:AD3567"/>
    <mergeCell ref="B3548:AD3548"/>
    <mergeCell ref="B3549:AD3549"/>
    <mergeCell ref="Q3586:R3586"/>
    <mergeCell ref="S3586:T3586"/>
    <mergeCell ref="U3586:V3586"/>
    <mergeCell ref="W3586:X3586"/>
    <mergeCell ref="Y3592:Z3592"/>
    <mergeCell ref="AA3592:AB3592"/>
    <mergeCell ref="AC3592:AD3592"/>
    <mergeCell ref="I3593:L3593"/>
    <mergeCell ref="M3593:P3593"/>
    <mergeCell ref="Q3593:R3593"/>
    <mergeCell ref="S3593:T3593"/>
    <mergeCell ref="U3593:V3593"/>
    <mergeCell ref="W3593:X3593"/>
    <mergeCell ref="Y3591:Z3591"/>
    <mergeCell ref="AA3591:AB3591"/>
    <mergeCell ref="AC3591:AD3591"/>
    <mergeCell ref="I3592:L3592"/>
    <mergeCell ref="M3592:P3592"/>
    <mergeCell ref="Q3592:R3592"/>
    <mergeCell ref="S3592:T3592"/>
    <mergeCell ref="U3592:V3592"/>
    <mergeCell ref="W3592:X3592"/>
    <mergeCell ref="Y3590:Z3590"/>
    <mergeCell ref="AA3590:AB3590"/>
    <mergeCell ref="AC3590:AD3590"/>
    <mergeCell ref="I3591:L3591"/>
    <mergeCell ref="M3591:P3591"/>
    <mergeCell ref="Q3591:R3591"/>
    <mergeCell ref="S3591:T3591"/>
    <mergeCell ref="U3591:V3591"/>
    <mergeCell ref="W3591:X3591"/>
    <mergeCell ref="Y3589:Z3589"/>
    <mergeCell ref="AA3589:AB3589"/>
    <mergeCell ref="AC3589:AD3589"/>
    <mergeCell ref="I3590:L3590"/>
    <mergeCell ref="M3590:P3590"/>
    <mergeCell ref="Q3590:R3590"/>
    <mergeCell ref="S3590:T3590"/>
    <mergeCell ref="U3590:V3590"/>
    <mergeCell ref="W3590:X3590"/>
    <mergeCell ref="Y3596:Z3596"/>
    <mergeCell ref="AA3596:AB3596"/>
    <mergeCell ref="AC3596:AD3596"/>
    <mergeCell ref="I3597:L3597"/>
    <mergeCell ref="M3597:P3597"/>
    <mergeCell ref="Q3597:R3597"/>
    <mergeCell ref="S3597:T3597"/>
    <mergeCell ref="U3597:V3597"/>
    <mergeCell ref="W3597:X3597"/>
    <mergeCell ref="Y3595:Z3595"/>
    <mergeCell ref="AA3595:AB3595"/>
    <mergeCell ref="AC3595:AD3595"/>
    <mergeCell ref="I3596:L3596"/>
    <mergeCell ref="M3596:P3596"/>
    <mergeCell ref="Q3596:R3596"/>
    <mergeCell ref="S3596:T3596"/>
    <mergeCell ref="U3596:V3596"/>
    <mergeCell ref="W3596:X3596"/>
    <mergeCell ref="Y3594:Z3594"/>
    <mergeCell ref="AA3594:AB3594"/>
    <mergeCell ref="AC3594:AD3594"/>
    <mergeCell ref="I3595:L3595"/>
    <mergeCell ref="M3595:P3595"/>
    <mergeCell ref="Q3595:R3595"/>
    <mergeCell ref="S3595:T3595"/>
    <mergeCell ref="U3595:V3595"/>
    <mergeCell ref="W3595:X3595"/>
    <mergeCell ref="Y3593:Z3593"/>
    <mergeCell ref="AA3593:AB3593"/>
    <mergeCell ref="AC3593:AD3593"/>
    <mergeCell ref="I3594:L3594"/>
    <mergeCell ref="M3594:P3594"/>
    <mergeCell ref="Q3594:R3594"/>
    <mergeCell ref="S3594:T3594"/>
    <mergeCell ref="U3594:V3594"/>
    <mergeCell ref="W3594:X3594"/>
    <mergeCell ref="Y3600:Z3600"/>
    <mergeCell ref="AA3600:AB3600"/>
    <mergeCell ref="AC3600:AD3600"/>
    <mergeCell ref="I3601:L3601"/>
    <mergeCell ref="M3601:P3601"/>
    <mergeCell ref="Q3601:R3601"/>
    <mergeCell ref="S3601:T3601"/>
    <mergeCell ref="U3601:V3601"/>
    <mergeCell ref="W3601:X3601"/>
    <mergeCell ref="Y3599:Z3599"/>
    <mergeCell ref="AA3599:AB3599"/>
    <mergeCell ref="AC3599:AD3599"/>
    <mergeCell ref="I3600:L3600"/>
    <mergeCell ref="M3600:P3600"/>
    <mergeCell ref="Q3600:R3600"/>
    <mergeCell ref="S3600:T3600"/>
    <mergeCell ref="U3600:V3600"/>
    <mergeCell ref="W3600:X3600"/>
    <mergeCell ref="Y3598:Z3598"/>
    <mergeCell ref="AA3598:AB3598"/>
    <mergeCell ref="AC3598:AD3598"/>
    <mergeCell ref="I3599:L3599"/>
    <mergeCell ref="M3599:P3599"/>
    <mergeCell ref="Q3599:R3599"/>
    <mergeCell ref="S3599:T3599"/>
    <mergeCell ref="U3599:V3599"/>
    <mergeCell ref="W3599:X3599"/>
    <mergeCell ref="Y3597:Z3597"/>
    <mergeCell ref="AA3597:AB3597"/>
    <mergeCell ref="AC3597:AD3597"/>
    <mergeCell ref="I3598:L3598"/>
    <mergeCell ref="M3598:P3598"/>
    <mergeCell ref="Q3598:R3598"/>
    <mergeCell ref="S3598:T3598"/>
    <mergeCell ref="U3598:V3598"/>
    <mergeCell ref="W3598:X3598"/>
    <mergeCell ref="Y3604:Z3604"/>
    <mergeCell ref="AA3604:AB3604"/>
    <mergeCell ref="AC3604:AD3604"/>
    <mergeCell ref="I3605:L3605"/>
    <mergeCell ref="M3605:P3605"/>
    <mergeCell ref="Q3605:R3605"/>
    <mergeCell ref="S3605:T3605"/>
    <mergeCell ref="U3605:V3605"/>
    <mergeCell ref="W3605:X3605"/>
    <mergeCell ref="Y3603:Z3603"/>
    <mergeCell ref="AA3603:AB3603"/>
    <mergeCell ref="AC3603:AD3603"/>
    <mergeCell ref="I3604:L3604"/>
    <mergeCell ref="M3604:P3604"/>
    <mergeCell ref="Q3604:R3604"/>
    <mergeCell ref="S3604:T3604"/>
    <mergeCell ref="U3604:V3604"/>
    <mergeCell ref="W3604:X3604"/>
    <mergeCell ref="Y3602:Z3602"/>
    <mergeCell ref="AA3602:AB3602"/>
    <mergeCell ref="AC3602:AD3602"/>
    <mergeCell ref="I3603:L3603"/>
    <mergeCell ref="M3603:P3603"/>
    <mergeCell ref="Q3603:R3603"/>
    <mergeCell ref="S3603:T3603"/>
    <mergeCell ref="U3603:V3603"/>
    <mergeCell ref="W3603:X3603"/>
    <mergeCell ref="Y3601:Z3601"/>
    <mergeCell ref="AA3601:AB3601"/>
    <mergeCell ref="AC3601:AD3601"/>
    <mergeCell ref="I3602:L3602"/>
    <mergeCell ref="M3602:P3602"/>
    <mergeCell ref="Q3602:R3602"/>
    <mergeCell ref="S3602:T3602"/>
    <mergeCell ref="U3602:V3602"/>
    <mergeCell ref="W3602:X3602"/>
    <mergeCell ref="Y3608:Z3608"/>
    <mergeCell ref="AA3608:AB3608"/>
    <mergeCell ref="AC3608:AD3608"/>
    <mergeCell ref="I3609:L3609"/>
    <mergeCell ref="M3609:P3609"/>
    <mergeCell ref="Q3609:R3609"/>
    <mergeCell ref="S3609:T3609"/>
    <mergeCell ref="U3609:V3609"/>
    <mergeCell ref="W3609:X3609"/>
    <mergeCell ref="Y3607:Z3607"/>
    <mergeCell ref="AA3607:AB3607"/>
    <mergeCell ref="AC3607:AD3607"/>
    <mergeCell ref="I3608:L3608"/>
    <mergeCell ref="M3608:P3608"/>
    <mergeCell ref="Q3608:R3608"/>
    <mergeCell ref="S3608:T3608"/>
    <mergeCell ref="U3608:V3608"/>
    <mergeCell ref="W3608:X3608"/>
    <mergeCell ref="Y3606:Z3606"/>
    <mergeCell ref="AA3606:AB3606"/>
    <mergeCell ref="AC3606:AD3606"/>
    <mergeCell ref="I3607:L3607"/>
    <mergeCell ref="M3607:P3607"/>
    <mergeCell ref="Q3607:R3607"/>
    <mergeCell ref="S3607:T3607"/>
    <mergeCell ref="U3607:V3607"/>
    <mergeCell ref="W3607:X3607"/>
    <mergeCell ref="Y3605:Z3605"/>
    <mergeCell ref="AA3605:AB3605"/>
    <mergeCell ref="AC3605:AD3605"/>
    <mergeCell ref="I3606:L3606"/>
    <mergeCell ref="M3606:P3606"/>
    <mergeCell ref="Q3606:R3606"/>
    <mergeCell ref="S3606:T3606"/>
    <mergeCell ref="U3606:V3606"/>
    <mergeCell ref="W3606:X3606"/>
    <mergeCell ref="Y3612:Z3612"/>
    <mergeCell ref="AA3612:AB3612"/>
    <mergeCell ref="AC3612:AD3612"/>
    <mergeCell ref="I3613:L3613"/>
    <mergeCell ref="M3613:P3613"/>
    <mergeCell ref="Q3613:R3613"/>
    <mergeCell ref="S3613:T3613"/>
    <mergeCell ref="U3613:V3613"/>
    <mergeCell ref="W3613:X3613"/>
    <mergeCell ref="Y3611:Z3611"/>
    <mergeCell ref="AA3611:AB3611"/>
    <mergeCell ref="AC3611:AD3611"/>
    <mergeCell ref="I3612:L3612"/>
    <mergeCell ref="M3612:P3612"/>
    <mergeCell ref="Q3612:R3612"/>
    <mergeCell ref="S3612:T3612"/>
    <mergeCell ref="U3612:V3612"/>
    <mergeCell ref="W3612:X3612"/>
    <mergeCell ref="Y3610:Z3610"/>
    <mergeCell ref="AA3610:AB3610"/>
    <mergeCell ref="AC3610:AD3610"/>
    <mergeCell ref="I3611:L3611"/>
    <mergeCell ref="M3611:P3611"/>
    <mergeCell ref="Q3611:R3611"/>
    <mergeCell ref="S3611:T3611"/>
    <mergeCell ref="U3611:V3611"/>
    <mergeCell ref="W3611:X3611"/>
    <mergeCell ref="Y3609:Z3609"/>
    <mergeCell ref="AA3609:AB3609"/>
    <mergeCell ref="AC3609:AD3609"/>
    <mergeCell ref="I3610:L3610"/>
    <mergeCell ref="M3610:P3610"/>
    <mergeCell ref="Q3610:R3610"/>
    <mergeCell ref="S3610:T3610"/>
    <mergeCell ref="U3610:V3610"/>
    <mergeCell ref="W3610:X3610"/>
    <mergeCell ref="Y3616:Z3616"/>
    <mergeCell ref="AA3616:AB3616"/>
    <mergeCell ref="AC3616:AD3616"/>
    <mergeCell ref="I3617:L3617"/>
    <mergeCell ref="M3617:P3617"/>
    <mergeCell ref="Q3617:R3617"/>
    <mergeCell ref="S3617:T3617"/>
    <mergeCell ref="U3617:V3617"/>
    <mergeCell ref="W3617:X3617"/>
    <mergeCell ref="Y3615:Z3615"/>
    <mergeCell ref="AA3615:AB3615"/>
    <mergeCell ref="AC3615:AD3615"/>
    <mergeCell ref="I3616:L3616"/>
    <mergeCell ref="M3616:P3616"/>
    <mergeCell ref="Q3616:R3616"/>
    <mergeCell ref="S3616:T3616"/>
    <mergeCell ref="U3616:V3616"/>
    <mergeCell ref="W3616:X3616"/>
    <mergeCell ref="Y3614:Z3614"/>
    <mergeCell ref="AA3614:AB3614"/>
    <mergeCell ref="AC3614:AD3614"/>
    <mergeCell ref="I3615:L3615"/>
    <mergeCell ref="M3615:P3615"/>
    <mergeCell ref="Q3615:R3615"/>
    <mergeCell ref="S3615:T3615"/>
    <mergeCell ref="U3615:V3615"/>
    <mergeCell ref="W3615:X3615"/>
    <mergeCell ref="Y3613:Z3613"/>
    <mergeCell ref="AA3613:AB3613"/>
    <mergeCell ref="AC3613:AD3613"/>
    <mergeCell ref="I3614:L3614"/>
    <mergeCell ref="M3614:P3614"/>
    <mergeCell ref="Q3614:R3614"/>
    <mergeCell ref="S3614:T3614"/>
    <mergeCell ref="U3614:V3614"/>
    <mergeCell ref="W3614:X3614"/>
    <mergeCell ref="Y3620:Z3620"/>
    <mergeCell ref="AA3620:AB3620"/>
    <mergeCell ref="AC3620:AD3620"/>
    <mergeCell ref="I3621:L3621"/>
    <mergeCell ref="M3621:P3621"/>
    <mergeCell ref="Q3621:R3621"/>
    <mergeCell ref="S3621:T3621"/>
    <mergeCell ref="U3621:V3621"/>
    <mergeCell ref="W3621:X3621"/>
    <mergeCell ref="Y3619:Z3619"/>
    <mergeCell ref="AA3619:AB3619"/>
    <mergeCell ref="AC3619:AD3619"/>
    <mergeCell ref="I3620:L3620"/>
    <mergeCell ref="M3620:P3620"/>
    <mergeCell ref="Q3620:R3620"/>
    <mergeCell ref="S3620:T3620"/>
    <mergeCell ref="U3620:V3620"/>
    <mergeCell ref="W3620:X3620"/>
    <mergeCell ref="Y3618:Z3618"/>
    <mergeCell ref="AA3618:AB3618"/>
    <mergeCell ref="AC3618:AD3618"/>
    <mergeCell ref="I3619:L3619"/>
    <mergeCell ref="M3619:P3619"/>
    <mergeCell ref="Q3619:R3619"/>
    <mergeCell ref="S3619:T3619"/>
    <mergeCell ref="U3619:V3619"/>
    <mergeCell ref="W3619:X3619"/>
    <mergeCell ref="Y3617:Z3617"/>
    <mergeCell ref="AA3617:AB3617"/>
    <mergeCell ref="AC3617:AD3617"/>
    <mergeCell ref="I3618:L3618"/>
    <mergeCell ref="M3618:P3618"/>
    <mergeCell ref="Q3618:R3618"/>
    <mergeCell ref="S3618:T3618"/>
    <mergeCell ref="U3618:V3618"/>
    <mergeCell ref="W3618:X3618"/>
    <mergeCell ref="Y3624:Z3624"/>
    <mergeCell ref="AA3624:AB3624"/>
    <mergeCell ref="AC3624:AD3624"/>
    <mergeCell ref="I3625:L3625"/>
    <mergeCell ref="M3625:P3625"/>
    <mergeCell ref="Q3625:R3625"/>
    <mergeCell ref="S3625:T3625"/>
    <mergeCell ref="U3625:V3625"/>
    <mergeCell ref="W3625:X3625"/>
    <mergeCell ref="Y3623:Z3623"/>
    <mergeCell ref="AA3623:AB3623"/>
    <mergeCell ref="AC3623:AD3623"/>
    <mergeCell ref="I3624:L3624"/>
    <mergeCell ref="M3624:P3624"/>
    <mergeCell ref="Q3624:R3624"/>
    <mergeCell ref="S3624:T3624"/>
    <mergeCell ref="U3624:V3624"/>
    <mergeCell ref="W3624:X3624"/>
    <mergeCell ref="Y3622:Z3622"/>
    <mergeCell ref="AA3622:AB3622"/>
    <mergeCell ref="AC3622:AD3622"/>
    <mergeCell ref="I3623:L3623"/>
    <mergeCell ref="M3623:P3623"/>
    <mergeCell ref="Q3623:R3623"/>
    <mergeCell ref="S3623:T3623"/>
    <mergeCell ref="U3623:V3623"/>
    <mergeCell ref="W3623:X3623"/>
    <mergeCell ref="Y3621:Z3621"/>
    <mergeCell ref="AA3621:AB3621"/>
    <mergeCell ref="AC3621:AD3621"/>
    <mergeCell ref="I3622:L3622"/>
    <mergeCell ref="M3622:P3622"/>
    <mergeCell ref="Q3622:R3622"/>
    <mergeCell ref="S3622:T3622"/>
    <mergeCell ref="U3622:V3622"/>
    <mergeCell ref="W3622:X3622"/>
    <mergeCell ref="Y3628:Z3628"/>
    <mergeCell ref="AA3628:AB3628"/>
    <mergeCell ref="AC3628:AD3628"/>
    <mergeCell ref="I3629:L3629"/>
    <mergeCell ref="M3629:P3629"/>
    <mergeCell ref="Q3629:R3629"/>
    <mergeCell ref="S3629:T3629"/>
    <mergeCell ref="U3629:V3629"/>
    <mergeCell ref="W3629:X3629"/>
    <mergeCell ref="Y3627:Z3627"/>
    <mergeCell ref="AA3627:AB3627"/>
    <mergeCell ref="AC3627:AD3627"/>
    <mergeCell ref="I3628:L3628"/>
    <mergeCell ref="M3628:P3628"/>
    <mergeCell ref="Q3628:R3628"/>
    <mergeCell ref="S3628:T3628"/>
    <mergeCell ref="U3628:V3628"/>
    <mergeCell ref="W3628:X3628"/>
    <mergeCell ref="Y3626:Z3626"/>
    <mergeCell ref="AA3626:AB3626"/>
    <mergeCell ref="AC3626:AD3626"/>
    <mergeCell ref="I3627:L3627"/>
    <mergeCell ref="M3627:P3627"/>
    <mergeCell ref="Q3627:R3627"/>
    <mergeCell ref="S3627:T3627"/>
    <mergeCell ref="U3627:V3627"/>
    <mergeCell ref="W3627:X3627"/>
    <mergeCell ref="Y3625:Z3625"/>
    <mergeCell ref="AA3625:AB3625"/>
    <mergeCell ref="AC3625:AD3625"/>
    <mergeCell ref="I3626:L3626"/>
    <mergeCell ref="M3626:P3626"/>
    <mergeCell ref="Q3626:R3626"/>
    <mergeCell ref="S3626:T3626"/>
    <mergeCell ref="U3626:V3626"/>
    <mergeCell ref="W3626:X3626"/>
    <mergeCell ref="Y3632:Z3632"/>
    <mergeCell ref="AA3632:AB3632"/>
    <mergeCell ref="AC3632:AD3632"/>
    <mergeCell ref="I3633:L3633"/>
    <mergeCell ref="M3633:P3633"/>
    <mergeCell ref="Q3633:R3633"/>
    <mergeCell ref="S3633:T3633"/>
    <mergeCell ref="U3633:V3633"/>
    <mergeCell ref="W3633:X3633"/>
    <mergeCell ref="Y3631:Z3631"/>
    <mergeCell ref="AA3631:AB3631"/>
    <mergeCell ref="AC3631:AD3631"/>
    <mergeCell ref="I3632:L3632"/>
    <mergeCell ref="M3632:P3632"/>
    <mergeCell ref="Q3632:R3632"/>
    <mergeCell ref="S3632:T3632"/>
    <mergeCell ref="U3632:V3632"/>
    <mergeCell ref="W3632:X3632"/>
    <mergeCell ref="Y3630:Z3630"/>
    <mergeCell ref="AA3630:AB3630"/>
    <mergeCell ref="AC3630:AD3630"/>
    <mergeCell ref="I3631:L3631"/>
    <mergeCell ref="M3631:P3631"/>
    <mergeCell ref="Q3631:R3631"/>
    <mergeCell ref="S3631:T3631"/>
    <mergeCell ref="U3631:V3631"/>
    <mergeCell ref="W3631:X3631"/>
    <mergeCell ref="Y3629:Z3629"/>
    <mergeCell ref="AA3629:AB3629"/>
    <mergeCell ref="AC3629:AD3629"/>
    <mergeCell ref="I3630:L3630"/>
    <mergeCell ref="M3630:P3630"/>
    <mergeCell ref="Q3630:R3630"/>
    <mergeCell ref="S3630:T3630"/>
    <mergeCell ref="U3630:V3630"/>
    <mergeCell ref="W3630:X3630"/>
    <mergeCell ref="Y3636:Z3636"/>
    <mergeCell ref="AA3636:AB3636"/>
    <mergeCell ref="AC3636:AD3636"/>
    <mergeCell ref="I3637:L3637"/>
    <mergeCell ref="M3637:P3637"/>
    <mergeCell ref="Q3637:R3637"/>
    <mergeCell ref="S3637:T3637"/>
    <mergeCell ref="U3637:V3637"/>
    <mergeCell ref="W3637:X3637"/>
    <mergeCell ref="Y3635:Z3635"/>
    <mergeCell ref="AA3635:AB3635"/>
    <mergeCell ref="AC3635:AD3635"/>
    <mergeCell ref="I3636:L3636"/>
    <mergeCell ref="M3636:P3636"/>
    <mergeCell ref="Q3636:R3636"/>
    <mergeCell ref="S3636:T3636"/>
    <mergeCell ref="U3636:V3636"/>
    <mergeCell ref="W3636:X3636"/>
    <mergeCell ref="Y3634:Z3634"/>
    <mergeCell ref="AA3634:AB3634"/>
    <mergeCell ref="AC3634:AD3634"/>
    <mergeCell ref="I3635:L3635"/>
    <mergeCell ref="M3635:P3635"/>
    <mergeCell ref="Q3635:R3635"/>
    <mergeCell ref="S3635:T3635"/>
    <mergeCell ref="U3635:V3635"/>
    <mergeCell ref="W3635:X3635"/>
    <mergeCell ref="Y3633:Z3633"/>
    <mergeCell ref="AA3633:AB3633"/>
    <mergeCell ref="AC3633:AD3633"/>
    <mergeCell ref="I3634:L3634"/>
    <mergeCell ref="M3634:P3634"/>
    <mergeCell ref="Q3634:R3634"/>
    <mergeCell ref="S3634:T3634"/>
    <mergeCell ref="U3634:V3634"/>
    <mergeCell ref="W3634:X3634"/>
    <mergeCell ref="Y3640:Z3640"/>
    <mergeCell ref="AA3640:AB3640"/>
    <mergeCell ref="AC3640:AD3640"/>
    <mergeCell ref="I3641:L3641"/>
    <mergeCell ref="M3641:P3641"/>
    <mergeCell ref="Q3641:R3641"/>
    <mergeCell ref="S3641:T3641"/>
    <mergeCell ref="U3641:V3641"/>
    <mergeCell ref="W3641:X3641"/>
    <mergeCell ref="Y3639:Z3639"/>
    <mergeCell ref="AA3639:AB3639"/>
    <mergeCell ref="AC3639:AD3639"/>
    <mergeCell ref="I3640:L3640"/>
    <mergeCell ref="M3640:P3640"/>
    <mergeCell ref="Q3640:R3640"/>
    <mergeCell ref="S3640:T3640"/>
    <mergeCell ref="U3640:V3640"/>
    <mergeCell ref="W3640:X3640"/>
    <mergeCell ref="Y3638:Z3638"/>
    <mergeCell ref="AA3638:AB3638"/>
    <mergeCell ref="AC3638:AD3638"/>
    <mergeCell ref="I3639:L3639"/>
    <mergeCell ref="M3639:P3639"/>
    <mergeCell ref="Q3639:R3639"/>
    <mergeCell ref="S3639:T3639"/>
    <mergeCell ref="U3639:V3639"/>
    <mergeCell ref="W3639:X3639"/>
    <mergeCell ref="Y3637:Z3637"/>
    <mergeCell ref="AA3637:AB3637"/>
    <mergeCell ref="AC3637:AD3637"/>
    <mergeCell ref="I3638:L3638"/>
    <mergeCell ref="M3638:P3638"/>
    <mergeCell ref="Q3638:R3638"/>
    <mergeCell ref="S3638:T3638"/>
    <mergeCell ref="U3638:V3638"/>
    <mergeCell ref="W3638:X3638"/>
    <mergeCell ref="Y3644:Z3644"/>
    <mergeCell ref="AA3644:AB3644"/>
    <mergeCell ref="AC3644:AD3644"/>
    <mergeCell ref="I3645:L3645"/>
    <mergeCell ref="M3645:P3645"/>
    <mergeCell ref="Q3645:R3645"/>
    <mergeCell ref="S3645:T3645"/>
    <mergeCell ref="U3645:V3645"/>
    <mergeCell ref="W3645:X3645"/>
    <mergeCell ref="Y3643:Z3643"/>
    <mergeCell ref="AA3643:AB3643"/>
    <mergeCell ref="AC3643:AD3643"/>
    <mergeCell ref="I3644:L3644"/>
    <mergeCell ref="M3644:P3644"/>
    <mergeCell ref="Q3644:R3644"/>
    <mergeCell ref="S3644:T3644"/>
    <mergeCell ref="U3644:V3644"/>
    <mergeCell ref="W3644:X3644"/>
    <mergeCell ref="Y3642:Z3642"/>
    <mergeCell ref="AA3642:AB3642"/>
    <mergeCell ref="AC3642:AD3642"/>
    <mergeCell ref="I3643:L3643"/>
    <mergeCell ref="M3643:P3643"/>
    <mergeCell ref="Q3643:R3643"/>
    <mergeCell ref="S3643:T3643"/>
    <mergeCell ref="U3643:V3643"/>
    <mergeCell ref="W3643:X3643"/>
    <mergeCell ref="Y3641:Z3641"/>
    <mergeCell ref="AA3641:AB3641"/>
    <mergeCell ref="AC3641:AD3641"/>
    <mergeCell ref="I3642:L3642"/>
    <mergeCell ref="M3642:P3642"/>
    <mergeCell ref="Q3642:R3642"/>
    <mergeCell ref="S3642:T3642"/>
    <mergeCell ref="U3642:V3642"/>
    <mergeCell ref="W3642:X3642"/>
    <mergeCell ref="Y3648:Z3648"/>
    <mergeCell ref="AA3648:AB3648"/>
    <mergeCell ref="AC3648:AD3648"/>
    <mergeCell ref="I3649:L3649"/>
    <mergeCell ref="M3649:P3649"/>
    <mergeCell ref="Q3649:R3649"/>
    <mergeCell ref="S3649:T3649"/>
    <mergeCell ref="U3649:V3649"/>
    <mergeCell ref="W3649:X3649"/>
    <mergeCell ref="Y3647:Z3647"/>
    <mergeCell ref="AA3647:AB3647"/>
    <mergeCell ref="AC3647:AD3647"/>
    <mergeCell ref="I3648:L3648"/>
    <mergeCell ref="M3648:P3648"/>
    <mergeCell ref="Q3648:R3648"/>
    <mergeCell ref="S3648:T3648"/>
    <mergeCell ref="U3648:V3648"/>
    <mergeCell ref="W3648:X3648"/>
    <mergeCell ref="Y3646:Z3646"/>
    <mergeCell ref="AA3646:AB3646"/>
    <mergeCell ref="AC3646:AD3646"/>
    <mergeCell ref="I3647:L3647"/>
    <mergeCell ref="M3647:P3647"/>
    <mergeCell ref="Q3647:R3647"/>
    <mergeCell ref="S3647:T3647"/>
    <mergeCell ref="U3647:V3647"/>
    <mergeCell ref="W3647:X3647"/>
    <mergeCell ref="Y3645:Z3645"/>
    <mergeCell ref="AA3645:AB3645"/>
    <mergeCell ref="AC3645:AD3645"/>
    <mergeCell ref="I3646:L3646"/>
    <mergeCell ref="M3646:P3646"/>
    <mergeCell ref="Q3646:R3646"/>
    <mergeCell ref="S3646:T3646"/>
    <mergeCell ref="U3646:V3646"/>
    <mergeCell ref="W3646:X3646"/>
    <mergeCell ref="Y3652:Z3652"/>
    <mergeCell ref="AA3652:AB3652"/>
    <mergeCell ref="AC3652:AD3652"/>
    <mergeCell ref="I3653:L3653"/>
    <mergeCell ref="M3653:P3653"/>
    <mergeCell ref="Q3653:R3653"/>
    <mergeCell ref="S3653:T3653"/>
    <mergeCell ref="U3653:V3653"/>
    <mergeCell ref="W3653:X3653"/>
    <mergeCell ref="Y3651:Z3651"/>
    <mergeCell ref="AA3651:AB3651"/>
    <mergeCell ref="AC3651:AD3651"/>
    <mergeCell ref="I3652:L3652"/>
    <mergeCell ref="M3652:P3652"/>
    <mergeCell ref="Q3652:R3652"/>
    <mergeCell ref="S3652:T3652"/>
    <mergeCell ref="U3652:V3652"/>
    <mergeCell ref="W3652:X3652"/>
    <mergeCell ref="Y3650:Z3650"/>
    <mergeCell ref="AA3650:AB3650"/>
    <mergeCell ref="AC3650:AD3650"/>
    <mergeCell ref="I3651:L3651"/>
    <mergeCell ref="M3651:P3651"/>
    <mergeCell ref="Q3651:R3651"/>
    <mergeCell ref="S3651:T3651"/>
    <mergeCell ref="U3651:V3651"/>
    <mergeCell ref="W3651:X3651"/>
    <mergeCell ref="Y3649:Z3649"/>
    <mergeCell ref="AA3649:AB3649"/>
    <mergeCell ref="AC3649:AD3649"/>
    <mergeCell ref="I3650:L3650"/>
    <mergeCell ref="M3650:P3650"/>
    <mergeCell ref="Q3650:R3650"/>
    <mergeCell ref="S3650:T3650"/>
    <mergeCell ref="U3650:V3650"/>
    <mergeCell ref="W3650:X3650"/>
    <mergeCell ref="Y3656:Z3656"/>
    <mergeCell ref="AA3656:AB3656"/>
    <mergeCell ref="AC3656:AD3656"/>
    <mergeCell ref="I3657:L3657"/>
    <mergeCell ref="M3657:P3657"/>
    <mergeCell ref="Q3657:R3657"/>
    <mergeCell ref="S3657:T3657"/>
    <mergeCell ref="U3657:V3657"/>
    <mergeCell ref="W3657:X3657"/>
    <mergeCell ref="Y3655:Z3655"/>
    <mergeCell ref="AA3655:AB3655"/>
    <mergeCell ref="AC3655:AD3655"/>
    <mergeCell ref="I3656:L3656"/>
    <mergeCell ref="M3656:P3656"/>
    <mergeCell ref="Q3656:R3656"/>
    <mergeCell ref="S3656:T3656"/>
    <mergeCell ref="U3656:V3656"/>
    <mergeCell ref="W3656:X3656"/>
    <mergeCell ref="Y3654:Z3654"/>
    <mergeCell ref="AA3654:AB3654"/>
    <mergeCell ref="AC3654:AD3654"/>
    <mergeCell ref="I3655:L3655"/>
    <mergeCell ref="M3655:P3655"/>
    <mergeCell ref="Q3655:R3655"/>
    <mergeCell ref="S3655:T3655"/>
    <mergeCell ref="U3655:V3655"/>
    <mergeCell ref="W3655:X3655"/>
    <mergeCell ref="Y3653:Z3653"/>
    <mergeCell ref="AA3653:AB3653"/>
    <mergeCell ref="AC3653:AD3653"/>
    <mergeCell ref="I3654:L3654"/>
    <mergeCell ref="M3654:P3654"/>
    <mergeCell ref="Q3654:R3654"/>
    <mergeCell ref="S3654:T3654"/>
    <mergeCell ref="U3654:V3654"/>
    <mergeCell ref="W3654:X3654"/>
    <mergeCell ref="E3658:H3658"/>
    <mergeCell ref="E3659:H3659"/>
    <mergeCell ref="E3660:H3660"/>
    <mergeCell ref="E3661:H3661"/>
    <mergeCell ref="C3655:D3655"/>
    <mergeCell ref="C3656:D3656"/>
    <mergeCell ref="AC3663:AD3663"/>
    <mergeCell ref="I3664:L3664"/>
    <mergeCell ref="M3664:P3664"/>
    <mergeCell ref="Q3664:R3664"/>
    <mergeCell ref="S3664:T3664"/>
    <mergeCell ref="U3664:V3664"/>
    <mergeCell ref="W3664:X3664"/>
    <mergeCell ref="Y3662:Z3662"/>
    <mergeCell ref="AA3662:AB3662"/>
    <mergeCell ref="AC3662:AD3662"/>
    <mergeCell ref="I3663:L3663"/>
    <mergeCell ref="M3663:P3663"/>
    <mergeCell ref="Q3663:R3663"/>
    <mergeCell ref="S3663:T3663"/>
    <mergeCell ref="U3663:V3663"/>
    <mergeCell ref="W3663:X3663"/>
    <mergeCell ref="Y3661:Z3661"/>
    <mergeCell ref="AA3661:AB3661"/>
    <mergeCell ref="AC3661:AD3661"/>
    <mergeCell ref="I3662:L3662"/>
    <mergeCell ref="M3662:P3662"/>
    <mergeCell ref="Q3662:R3662"/>
    <mergeCell ref="S3662:T3662"/>
    <mergeCell ref="U3662:V3662"/>
    <mergeCell ref="W3662:X3662"/>
    <mergeCell ref="C3657:D3657"/>
    <mergeCell ref="Y3660:Z3660"/>
    <mergeCell ref="AA3660:AB3660"/>
    <mergeCell ref="AC3660:AD3660"/>
    <mergeCell ref="I3661:L3661"/>
    <mergeCell ref="M3661:P3661"/>
    <mergeCell ref="Q3661:R3661"/>
    <mergeCell ref="S3661:T3661"/>
    <mergeCell ref="U3661:V3661"/>
    <mergeCell ref="W3661:X3661"/>
    <mergeCell ref="Y3659:Z3659"/>
    <mergeCell ref="AA3659:AB3659"/>
    <mergeCell ref="AC3659:AD3659"/>
    <mergeCell ref="I3660:L3660"/>
    <mergeCell ref="M3660:P3660"/>
    <mergeCell ref="Q3660:R3660"/>
    <mergeCell ref="S3660:T3660"/>
    <mergeCell ref="U3660:V3660"/>
    <mergeCell ref="W3660:X3660"/>
    <mergeCell ref="Y3658:Z3658"/>
    <mergeCell ref="AA3658:AB3658"/>
    <mergeCell ref="AC3658:AD3658"/>
    <mergeCell ref="I3659:L3659"/>
    <mergeCell ref="M3659:P3659"/>
    <mergeCell ref="Q3659:R3659"/>
    <mergeCell ref="S3659:T3659"/>
    <mergeCell ref="U3659:V3659"/>
    <mergeCell ref="W3659:X3659"/>
    <mergeCell ref="Y3657:Z3657"/>
    <mergeCell ref="AA3657:AB3657"/>
    <mergeCell ref="AC3657:AD3657"/>
    <mergeCell ref="I3658:L3658"/>
    <mergeCell ref="M3658:P3658"/>
    <mergeCell ref="Q3658:R3658"/>
    <mergeCell ref="S3658:T3658"/>
    <mergeCell ref="U3658:V3658"/>
    <mergeCell ref="W3658:X3658"/>
    <mergeCell ref="C3658:D3658"/>
    <mergeCell ref="C3659:D3659"/>
    <mergeCell ref="Y3669:Z3669"/>
    <mergeCell ref="AA3669:AB3669"/>
    <mergeCell ref="AC3669:AD3669"/>
    <mergeCell ref="I3670:L3670"/>
    <mergeCell ref="M3670:P3670"/>
    <mergeCell ref="Q3670:R3670"/>
    <mergeCell ref="S3670:T3670"/>
    <mergeCell ref="U3670:V3670"/>
    <mergeCell ref="W3670:X3670"/>
    <mergeCell ref="C3662:D3662"/>
    <mergeCell ref="C3663:D3663"/>
    <mergeCell ref="C3664:D3664"/>
    <mergeCell ref="C3665:D3665"/>
    <mergeCell ref="Y3668:Z3668"/>
    <mergeCell ref="AA3668:AB3668"/>
    <mergeCell ref="AC3668:AD3668"/>
    <mergeCell ref="I3669:L3669"/>
    <mergeCell ref="M3669:P3669"/>
    <mergeCell ref="Q3669:R3669"/>
    <mergeCell ref="S3669:T3669"/>
    <mergeCell ref="U3669:V3669"/>
    <mergeCell ref="W3669:X3669"/>
    <mergeCell ref="Y3667:Z3667"/>
    <mergeCell ref="AA3667:AB3667"/>
    <mergeCell ref="AC3667:AD3667"/>
    <mergeCell ref="I3668:L3668"/>
    <mergeCell ref="M3668:P3668"/>
    <mergeCell ref="Q3668:R3668"/>
    <mergeCell ref="S3668:T3668"/>
    <mergeCell ref="U3668:V3668"/>
    <mergeCell ref="W3668:X3668"/>
    <mergeCell ref="Y3666:Z3666"/>
    <mergeCell ref="AA3666:AB3666"/>
    <mergeCell ref="AC3666:AD3666"/>
    <mergeCell ref="I3667:L3667"/>
    <mergeCell ref="M3667:P3667"/>
    <mergeCell ref="Q3667:R3667"/>
    <mergeCell ref="S3667:T3667"/>
    <mergeCell ref="U3667:V3667"/>
    <mergeCell ref="W3667:X3667"/>
    <mergeCell ref="Y3665:Z3665"/>
    <mergeCell ref="AA3665:AB3665"/>
    <mergeCell ref="AC3665:AD3665"/>
    <mergeCell ref="I3666:L3666"/>
    <mergeCell ref="M3666:P3666"/>
    <mergeCell ref="Q3666:R3666"/>
    <mergeCell ref="S3666:T3666"/>
    <mergeCell ref="U3666:V3666"/>
    <mergeCell ref="W3666:X3666"/>
    <mergeCell ref="C3666:D3666"/>
    <mergeCell ref="C3667:D3667"/>
    <mergeCell ref="C3668:D3668"/>
    <mergeCell ref="C3669:D3669"/>
    <mergeCell ref="Y3664:Z3664"/>
    <mergeCell ref="AA3664:AB3664"/>
    <mergeCell ref="AC3664:AD3664"/>
    <mergeCell ref="I3665:L3665"/>
    <mergeCell ref="M3665:P3665"/>
    <mergeCell ref="Q3665:R3665"/>
    <mergeCell ref="S3665:T3665"/>
    <mergeCell ref="U3665:V3665"/>
    <mergeCell ref="W3665:X3665"/>
    <mergeCell ref="Y3663:Z3663"/>
    <mergeCell ref="AA3663:AB3663"/>
    <mergeCell ref="U3674:V3674"/>
    <mergeCell ref="W3674:X3674"/>
    <mergeCell ref="C3674:D3674"/>
    <mergeCell ref="C3675:D3675"/>
    <mergeCell ref="C3676:D3676"/>
    <mergeCell ref="C3677:D3677"/>
    <mergeCell ref="Y3672:Z3672"/>
    <mergeCell ref="AA3672:AB3672"/>
    <mergeCell ref="AC3672:AD3672"/>
    <mergeCell ref="I3673:L3673"/>
    <mergeCell ref="M3673:P3673"/>
    <mergeCell ref="Q3673:R3673"/>
    <mergeCell ref="S3673:T3673"/>
    <mergeCell ref="U3673:V3673"/>
    <mergeCell ref="W3673:X3673"/>
    <mergeCell ref="Y3671:Z3671"/>
    <mergeCell ref="AA3671:AB3671"/>
    <mergeCell ref="AC3671:AD3671"/>
    <mergeCell ref="I3672:L3672"/>
    <mergeCell ref="M3672:P3672"/>
    <mergeCell ref="Q3672:R3672"/>
    <mergeCell ref="S3672:T3672"/>
    <mergeCell ref="U3672:V3672"/>
    <mergeCell ref="W3672:X3672"/>
    <mergeCell ref="Y3670:Z3670"/>
    <mergeCell ref="AA3670:AB3670"/>
    <mergeCell ref="AC3670:AD3670"/>
    <mergeCell ref="I3671:L3671"/>
    <mergeCell ref="M3671:P3671"/>
    <mergeCell ref="Q3671:R3671"/>
    <mergeCell ref="S3671:T3671"/>
    <mergeCell ref="U3671:V3671"/>
    <mergeCell ref="W3671:X3671"/>
    <mergeCell ref="AA3679:AB3679"/>
    <mergeCell ref="AC3679:AD3679"/>
    <mergeCell ref="I3680:L3680"/>
    <mergeCell ref="M3680:P3680"/>
    <mergeCell ref="Q3680:R3680"/>
    <mergeCell ref="S3680:T3680"/>
    <mergeCell ref="U3680:V3680"/>
    <mergeCell ref="W3680:X3680"/>
    <mergeCell ref="Y3678:Z3678"/>
    <mergeCell ref="AA3678:AB3678"/>
    <mergeCell ref="AC3678:AD3678"/>
    <mergeCell ref="I3679:L3679"/>
    <mergeCell ref="M3679:P3679"/>
    <mergeCell ref="Q3679:R3679"/>
    <mergeCell ref="S3679:T3679"/>
    <mergeCell ref="U3679:V3679"/>
    <mergeCell ref="W3679:X3679"/>
    <mergeCell ref="Y3677:Z3677"/>
    <mergeCell ref="AA3677:AB3677"/>
    <mergeCell ref="AC3677:AD3677"/>
    <mergeCell ref="I3678:L3678"/>
    <mergeCell ref="M3678:P3678"/>
    <mergeCell ref="Q3678:R3678"/>
    <mergeCell ref="S3678:T3678"/>
    <mergeCell ref="U3678:V3678"/>
    <mergeCell ref="W3678:X3678"/>
    <mergeCell ref="C3670:D3670"/>
    <mergeCell ref="C3671:D3671"/>
    <mergeCell ref="C3672:D3672"/>
    <mergeCell ref="C3673:D3673"/>
    <mergeCell ref="Y3676:Z3676"/>
    <mergeCell ref="AA3676:AB3676"/>
    <mergeCell ref="AC3676:AD3676"/>
    <mergeCell ref="I3677:L3677"/>
    <mergeCell ref="M3677:P3677"/>
    <mergeCell ref="Q3677:R3677"/>
    <mergeCell ref="S3677:T3677"/>
    <mergeCell ref="U3677:V3677"/>
    <mergeCell ref="W3677:X3677"/>
    <mergeCell ref="Y3675:Z3675"/>
    <mergeCell ref="AA3675:AB3675"/>
    <mergeCell ref="AC3675:AD3675"/>
    <mergeCell ref="I3676:L3676"/>
    <mergeCell ref="M3676:P3676"/>
    <mergeCell ref="Q3676:R3676"/>
    <mergeCell ref="S3676:T3676"/>
    <mergeCell ref="U3676:V3676"/>
    <mergeCell ref="W3676:X3676"/>
    <mergeCell ref="Y3674:Z3674"/>
    <mergeCell ref="AA3674:AB3674"/>
    <mergeCell ref="AC3674:AD3674"/>
    <mergeCell ref="I3675:L3675"/>
    <mergeCell ref="M3675:P3675"/>
    <mergeCell ref="Q3675:R3675"/>
    <mergeCell ref="S3675:T3675"/>
    <mergeCell ref="U3675:V3675"/>
    <mergeCell ref="W3675:X3675"/>
    <mergeCell ref="Y3673:Z3673"/>
    <mergeCell ref="AA3673:AB3673"/>
    <mergeCell ref="AC3673:AD3673"/>
    <mergeCell ref="I3674:L3674"/>
    <mergeCell ref="M3674:P3674"/>
    <mergeCell ref="Q3674:R3674"/>
    <mergeCell ref="S3674:T3674"/>
    <mergeCell ref="Y3685:Z3685"/>
    <mergeCell ref="AA3685:AB3685"/>
    <mergeCell ref="AC3685:AD3685"/>
    <mergeCell ref="I3686:L3686"/>
    <mergeCell ref="M3686:P3686"/>
    <mergeCell ref="Q3686:R3686"/>
    <mergeCell ref="S3686:T3686"/>
    <mergeCell ref="U3686:V3686"/>
    <mergeCell ref="W3686:X3686"/>
    <mergeCell ref="C3678:D3678"/>
    <mergeCell ref="C3679:D3679"/>
    <mergeCell ref="C3680:D3680"/>
    <mergeCell ref="C3681:D3681"/>
    <mergeCell ref="Y3684:Z3684"/>
    <mergeCell ref="AA3684:AB3684"/>
    <mergeCell ref="AC3684:AD3684"/>
    <mergeCell ref="I3685:L3685"/>
    <mergeCell ref="M3685:P3685"/>
    <mergeCell ref="Q3685:R3685"/>
    <mergeCell ref="S3685:T3685"/>
    <mergeCell ref="U3685:V3685"/>
    <mergeCell ref="W3685:X3685"/>
    <mergeCell ref="Y3683:Z3683"/>
    <mergeCell ref="AA3683:AB3683"/>
    <mergeCell ref="AC3683:AD3683"/>
    <mergeCell ref="I3684:L3684"/>
    <mergeCell ref="M3684:P3684"/>
    <mergeCell ref="Q3684:R3684"/>
    <mergeCell ref="S3684:T3684"/>
    <mergeCell ref="U3684:V3684"/>
    <mergeCell ref="W3684:X3684"/>
    <mergeCell ref="Y3682:Z3682"/>
    <mergeCell ref="AA3682:AB3682"/>
    <mergeCell ref="AC3682:AD3682"/>
    <mergeCell ref="I3683:L3683"/>
    <mergeCell ref="M3683:P3683"/>
    <mergeCell ref="Q3683:R3683"/>
    <mergeCell ref="S3683:T3683"/>
    <mergeCell ref="U3683:V3683"/>
    <mergeCell ref="W3683:X3683"/>
    <mergeCell ref="Y3681:Z3681"/>
    <mergeCell ref="AA3681:AB3681"/>
    <mergeCell ref="AC3681:AD3681"/>
    <mergeCell ref="I3682:L3682"/>
    <mergeCell ref="M3682:P3682"/>
    <mergeCell ref="Q3682:R3682"/>
    <mergeCell ref="S3682:T3682"/>
    <mergeCell ref="U3682:V3682"/>
    <mergeCell ref="W3682:X3682"/>
    <mergeCell ref="C3682:D3682"/>
    <mergeCell ref="C3683:D3683"/>
    <mergeCell ref="C3684:D3684"/>
    <mergeCell ref="C3685:D3685"/>
    <mergeCell ref="E3685:H3685"/>
    <mergeCell ref="Y3680:Z3680"/>
    <mergeCell ref="AA3680:AB3680"/>
    <mergeCell ref="AC3680:AD3680"/>
    <mergeCell ref="I3681:L3681"/>
    <mergeCell ref="M3681:P3681"/>
    <mergeCell ref="Q3681:R3681"/>
    <mergeCell ref="S3681:T3681"/>
    <mergeCell ref="U3681:V3681"/>
    <mergeCell ref="W3681:X3681"/>
    <mergeCell ref="Y3679:Z3679"/>
    <mergeCell ref="C3692:D3692"/>
    <mergeCell ref="C3693:D3693"/>
    <mergeCell ref="E3690:H3690"/>
    <mergeCell ref="E3691:H3691"/>
    <mergeCell ref="E3692:H3692"/>
    <mergeCell ref="E3693:H3693"/>
    <mergeCell ref="Y3688:Z3688"/>
    <mergeCell ref="AA3688:AB3688"/>
    <mergeCell ref="AC3688:AD3688"/>
    <mergeCell ref="I3689:L3689"/>
    <mergeCell ref="M3689:P3689"/>
    <mergeCell ref="Q3689:R3689"/>
    <mergeCell ref="S3689:T3689"/>
    <mergeCell ref="U3689:V3689"/>
    <mergeCell ref="W3689:X3689"/>
    <mergeCell ref="Y3687:Z3687"/>
    <mergeCell ref="AA3687:AB3687"/>
    <mergeCell ref="AC3687:AD3687"/>
    <mergeCell ref="I3688:L3688"/>
    <mergeCell ref="M3688:P3688"/>
    <mergeCell ref="Q3688:R3688"/>
    <mergeCell ref="S3688:T3688"/>
    <mergeCell ref="U3688:V3688"/>
    <mergeCell ref="W3688:X3688"/>
    <mergeCell ref="Y3686:Z3686"/>
    <mergeCell ref="AA3686:AB3686"/>
    <mergeCell ref="AC3686:AD3686"/>
    <mergeCell ref="I3687:L3687"/>
    <mergeCell ref="M3687:P3687"/>
    <mergeCell ref="Q3687:R3687"/>
    <mergeCell ref="S3687:T3687"/>
    <mergeCell ref="U3687:V3687"/>
    <mergeCell ref="W3687:X3687"/>
    <mergeCell ref="Y3694:Z3694"/>
    <mergeCell ref="AA3694:AB3694"/>
    <mergeCell ref="AC3694:AD3694"/>
    <mergeCell ref="I3695:L3695"/>
    <mergeCell ref="M3695:P3695"/>
    <mergeCell ref="Q3695:R3695"/>
    <mergeCell ref="S3695:T3695"/>
    <mergeCell ref="U3695:V3695"/>
    <mergeCell ref="W3695:X3695"/>
    <mergeCell ref="Y3693:Z3693"/>
    <mergeCell ref="AA3693:AB3693"/>
    <mergeCell ref="AC3693:AD3693"/>
    <mergeCell ref="I3694:L3694"/>
    <mergeCell ref="M3694:P3694"/>
    <mergeCell ref="Q3694:R3694"/>
    <mergeCell ref="S3694:T3694"/>
    <mergeCell ref="U3694:V3694"/>
    <mergeCell ref="W3694:X3694"/>
    <mergeCell ref="C3686:D3686"/>
    <mergeCell ref="C3687:D3687"/>
    <mergeCell ref="C3688:D3688"/>
    <mergeCell ref="C3689:D3689"/>
    <mergeCell ref="E3686:H3686"/>
    <mergeCell ref="E3687:H3687"/>
    <mergeCell ref="E3688:H3688"/>
    <mergeCell ref="E3689:H3689"/>
    <mergeCell ref="Y3692:Z3692"/>
    <mergeCell ref="AA3692:AB3692"/>
    <mergeCell ref="AC3692:AD3692"/>
    <mergeCell ref="I3693:L3693"/>
    <mergeCell ref="M3693:P3693"/>
    <mergeCell ref="Q3693:R3693"/>
    <mergeCell ref="S3693:T3693"/>
    <mergeCell ref="U3693:V3693"/>
    <mergeCell ref="W3693:X3693"/>
    <mergeCell ref="Y3691:Z3691"/>
    <mergeCell ref="AA3691:AB3691"/>
    <mergeCell ref="AC3691:AD3691"/>
    <mergeCell ref="I3692:L3692"/>
    <mergeCell ref="M3692:P3692"/>
    <mergeCell ref="Q3692:R3692"/>
    <mergeCell ref="S3692:T3692"/>
    <mergeCell ref="U3692:V3692"/>
    <mergeCell ref="W3692:X3692"/>
    <mergeCell ref="Y3690:Z3690"/>
    <mergeCell ref="AA3690:AB3690"/>
    <mergeCell ref="AC3690:AD3690"/>
    <mergeCell ref="I3691:L3691"/>
    <mergeCell ref="M3691:P3691"/>
    <mergeCell ref="Q3691:R3691"/>
    <mergeCell ref="S3691:T3691"/>
    <mergeCell ref="U3691:V3691"/>
    <mergeCell ref="W3691:X3691"/>
    <mergeCell ref="Y3689:Z3689"/>
    <mergeCell ref="AA3689:AB3689"/>
    <mergeCell ref="AC3689:AD3689"/>
    <mergeCell ref="I3690:L3690"/>
    <mergeCell ref="M3690:P3690"/>
    <mergeCell ref="Q3690:R3690"/>
    <mergeCell ref="S3690:T3690"/>
    <mergeCell ref="U3690:V3690"/>
    <mergeCell ref="W3690:X3690"/>
    <mergeCell ref="C3690:D3690"/>
    <mergeCell ref="C3691:D3691"/>
    <mergeCell ref="M3701:P3701"/>
    <mergeCell ref="Q3701:R3701"/>
    <mergeCell ref="S3701:T3701"/>
    <mergeCell ref="U3701:V3701"/>
    <mergeCell ref="W3701:X3701"/>
    <mergeCell ref="Y3699:Z3699"/>
    <mergeCell ref="AA3699:AB3699"/>
    <mergeCell ref="AC3699:AD3699"/>
    <mergeCell ref="I3700:L3700"/>
    <mergeCell ref="M3700:P3700"/>
    <mergeCell ref="Q3700:R3700"/>
    <mergeCell ref="S3700:T3700"/>
    <mergeCell ref="U3700:V3700"/>
    <mergeCell ref="W3700:X3700"/>
    <mergeCell ref="Y3698:Z3698"/>
    <mergeCell ref="AA3698:AB3698"/>
    <mergeCell ref="AC3698:AD3698"/>
    <mergeCell ref="I3699:L3699"/>
    <mergeCell ref="M3699:P3699"/>
    <mergeCell ref="Q3699:R3699"/>
    <mergeCell ref="S3699:T3699"/>
    <mergeCell ref="U3699:V3699"/>
    <mergeCell ref="W3699:X3699"/>
    <mergeCell ref="Y3697:Z3697"/>
    <mergeCell ref="AA3697:AB3697"/>
    <mergeCell ref="AC3697:AD3697"/>
    <mergeCell ref="I3698:L3698"/>
    <mergeCell ref="M3698:P3698"/>
    <mergeCell ref="Q3698:R3698"/>
    <mergeCell ref="S3698:T3698"/>
    <mergeCell ref="U3698:V3698"/>
    <mergeCell ref="W3698:X3698"/>
    <mergeCell ref="I3696:L3696"/>
    <mergeCell ref="M3696:P3696"/>
    <mergeCell ref="Q3696:R3696"/>
    <mergeCell ref="S3696:T3696"/>
    <mergeCell ref="U3696:V3696"/>
    <mergeCell ref="W3696:X3696"/>
    <mergeCell ref="Q3706:R3706"/>
    <mergeCell ref="S3706:T3706"/>
    <mergeCell ref="U3706:V3706"/>
    <mergeCell ref="W3706:X3706"/>
    <mergeCell ref="C3706:D3706"/>
    <mergeCell ref="C3707:D3707"/>
    <mergeCell ref="C3708:D3708"/>
    <mergeCell ref="C3709:D3709"/>
    <mergeCell ref="E3706:H3706"/>
    <mergeCell ref="E3707:H3707"/>
    <mergeCell ref="E3708:H3708"/>
    <mergeCell ref="E3709:H3709"/>
    <mergeCell ref="Y3704:Z3704"/>
    <mergeCell ref="AA3704:AB3704"/>
    <mergeCell ref="AC3704:AD3704"/>
    <mergeCell ref="Y3696:Z3696"/>
    <mergeCell ref="AA3696:AB3696"/>
    <mergeCell ref="AC3696:AD3696"/>
    <mergeCell ref="I3697:L3697"/>
    <mergeCell ref="M3697:P3697"/>
    <mergeCell ref="Q3697:R3697"/>
    <mergeCell ref="S3697:T3697"/>
    <mergeCell ref="U3697:V3697"/>
    <mergeCell ref="W3697:X3697"/>
    <mergeCell ref="Y3695:Z3695"/>
    <mergeCell ref="AA3695:AB3695"/>
    <mergeCell ref="AC3695:AD3695"/>
    <mergeCell ref="I3705:L3705"/>
    <mergeCell ref="M3705:P3705"/>
    <mergeCell ref="Q3705:R3705"/>
    <mergeCell ref="S3705:T3705"/>
    <mergeCell ref="U3705:V3705"/>
    <mergeCell ref="W3705:X3705"/>
    <mergeCell ref="Y3703:Z3703"/>
    <mergeCell ref="AA3703:AB3703"/>
    <mergeCell ref="AC3703:AD3703"/>
    <mergeCell ref="I3704:L3704"/>
    <mergeCell ref="M3704:P3704"/>
    <mergeCell ref="Q3704:R3704"/>
    <mergeCell ref="S3704:T3704"/>
    <mergeCell ref="U3704:V3704"/>
    <mergeCell ref="W3704:X3704"/>
    <mergeCell ref="Y3702:Z3702"/>
    <mergeCell ref="AA3702:AB3702"/>
    <mergeCell ref="AC3702:AD3702"/>
    <mergeCell ref="I3703:L3703"/>
    <mergeCell ref="M3703:P3703"/>
    <mergeCell ref="Q3703:R3703"/>
    <mergeCell ref="S3703:T3703"/>
    <mergeCell ref="U3703:V3703"/>
    <mergeCell ref="W3703:X3703"/>
    <mergeCell ref="Y3701:Z3701"/>
    <mergeCell ref="AA3701:AB3701"/>
    <mergeCell ref="AC3701:AD3701"/>
    <mergeCell ref="I3702:L3702"/>
    <mergeCell ref="M3702:P3702"/>
    <mergeCell ref="Q3702:R3702"/>
    <mergeCell ref="S3702:T3702"/>
    <mergeCell ref="U3702:V3702"/>
    <mergeCell ref="W3702:X3702"/>
    <mergeCell ref="Y3700:Z3700"/>
    <mergeCell ref="AA3700:AB3700"/>
    <mergeCell ref="AC3700:AD3700"/>
    <mergeCell ref="I3701:L3701"/>
    <mergeCell ref="I3712:L3712"/>
    <mergeCell ref="M3712:P3712"/>
    <mergeCell ref="Q3712:R3712"/>
    <mergeCell ref="S3712:T3712"/>
    <mergeCell ref="U3712:V3712"/>
    <mergeCell ref="W3712:X3712"/>
    <mergeCell ref="Y3710:Z3710"/>
    <mergeCell ref="AA3710:AB3710"/>
    <mergeCell ref="AC3710:AD3710"/>
    <mergeCell ref="I3711:L3711"/>
    <mergeCell ref="M3711:P3711"/>
    <mergeCell ref="Q3711:R3711"/>
    <mergeCell ref="S3711:T3711"/>
    <mergeCell ref="U3711:V3711"/>
    <mergeCell ref="W3711:X3711"/>
    <mergeCell ref="Y3709:Z3709"/>
    <mergeCell ref="AA3709:AB3709"/>
    <mergeCell ref="AC3709:AD3709"/>
    <mergeCell ref="I3710:L3710"/>
    <mergeCell ref="M3710:P3710"/>
    <mergeCell ref="Q3710:R3710"/>
    <mergeCell ref="S3710:T3710"/>
    <mergeCell ref="U3710:V3710"/>
    <mergeCell ref="W3710:X3710"/>
    <mergeCell ref="C3702:D3702"/>
    <mergeCell ref="C3703:D3703"/>
    <mergeCell ref="C3704:D3704"/>
    <mergeCell ref="C3705:D3705"/>
    <mergeCell ref="E3702:H3702"/>
    <mergeCell ref="E3703:H3703"/>
    <mergeCell ref="E3704:H3704"/>
    <mergeCell ref="E3705:H3705"/>
    <mergeCell ref="Y3708:Z3708"/>
    <mergeCell ref="AA3708:AB3708"/>
    <mergeCell ref="AC3708:AD3708"/>
    <mergeCell ref="I3709:L3709"/>
    <mergeCell ref="M3709:P3709"/>
    <mergeCell ref="Q3709:R3709"/>
    <mergeCell ref="S3709:T3709"/>
    <mergeCell ref="U3709:V3709"/>
    <mergeCell ref="W3709:X3709"/>
    <mergeCell ref="Y3707:Z3707"/>
    <mergeCell ref="AA3707:AB3707"/>
    <mergeCell ref="AC3707:AD3707"/>
    <mergeCell ref="I3708:L3708"/>
    <mergeCell ref="M3708:P3708"/>
    <mergeCell ref="Q3708:R3708"/>
    <mergeCell ref="S3708:T3708"/>
    <mergeCell ref="U3708:V3708"/>
    <mergeCell ref="W3708:X3708"/>
    <mergeCell ref="Y3706:Z3706"/>
    <mergeCell ref="AA3706:AB3706"/>
    <mergeCell ref="AC3706:AD3706"/>
    <mergeCell ref="I3707:L3707"/>
    <mergeCell ref="M3707:P3707"/>
    <mergeCell ref="Q3707:R3707"/>
    <mergeCell ref="S3707:T3707"/>
    <mergeCell ref="U3707:V3707"/>
    <mergeCell ref="W3707:X3707"/>
    <mergeCell ref="Y3705:Z3705"/>
    <mergeCell ref="AA3705:AB3705"/>
    <mergeCell ref="AC3705:AD3705"/>
    <mergeCell ref="I3706:L3706"/>
    <mergeCell ref="M3706:P3706"/>
    <mergeCell ref="C3710:D3710"/>
    <mergeCell ref="C3711:D3711"/>
    <mergeCell ref="C3712:D3712"/>
    <mergeCell ref="C3713:D3713"/>
    <mergeCell ref="E3710:H3710"/>
    <mergeCell ref="E3711:H3711"/>
    <mergeCell ref="E3712:H3712"/>
    <mergeCell ref="E3713:H3713"/>
    <mergeCell ref="Y3716:Z3716"/>
    <mergeCell ref="AA3716:AB3716"/>
    <mergeCell ref="AC3716:AD3716"/>
    <mergeCell ref="I3717:L3717"/>
    <mergeCell ref="M3717:P3717"/>
    <mergeCell ref="Q3717:R3717"/>
    <mergeCell ref="S3717:T3717"/>
    <mergeCell ref="U3717:V3717"/>
    <mergeCell ref="W3717:X3717"/>
    <mergeCell ref="Y3715:Z3715"/>
    <mergeCell ref="AA3715:AB3715"/>
    <mergeCell ref="AC3715:AD3715"/>
    <mergeCell ref="I3716:L3716"/>
    <mergeCell ref="M3716:P3716"/>
    <mergeCell ref="Q3716:R3716"/>
    <mergeCell ref="S3716:T3716"/>
    <mergeCell ref="U3716:V3716"/>
    <mergeCell ref="W3716:X3716"/>
    <mergeCell ref="Y3714:Z3714"/>
    <mergeCell ref="AA3714:AB3714"/>
    <mergeCell ref="AC3714:AD3714"/>
    <mergeCell ref="I3715:L3715"/>
    <mergeCell ref="M3715:P3715"/>
    <mergeCell ref="Q3715:R3715"/>
    <mergeCell ref="S3715:T3715"/>
    <mergeCell ref="U3715:V3715"/>
    <mergeCell ref="W3715:X3715"/>
    <mergeCell ref="Y3713:Z3713"/>
    <mergeCell ref="AA3713:AB3713"/>
    <mergeCell ref="AC3713:AD3713"/>
    <mergeCell ref="I3714:L3714"/>
    <mergeCell ref="M3714:P3714"/>
    <mergeCell ref="Q3714:R3714"/>
    <mergeCell ref="S3714:T3714"/>
    <mergeCell ref="U3714:V3714"/>
    <mergeCell ref="W3714:X3714"/>
    <mergeCell ref="C3714:D3714"/>
    <mergeCell ref="C3715:D3715"/>
    <mergeCell ref="C3716:D3716"/>
    <mergeCell ref="C3717:D3717"/>
    <mergeCell ref="E3714:H3714"/>
    <mergeCell ref="E3715:H3715"/>
    <mergeCell ref="E3716:H3716"/>
    <mergeCell ref="E3717:H3717"/>
    <mergeCell ref="Y3712:Z3712"/>
    <mergeCell ref="AA3712:AB3712"/>
    <mergeCell ref="AC3712:AD3712"/>
    <mergeCell ref="I3713:L3713"/>
    <mergeCell ref="M3713:P3713"/>
    <mergeCell ref="Q3713:R3713"/>
    <mergeCell ref="S3713:T3713"/>
    <mergeCell ref="U3713:V3713"/>
    <mergeCell ref="W3713:X3713"/>
    <mergeCell ref="Y3711:Z3711"/>
    <mergeCell ref="AA3711:AB3711"/>
    <mergeCell ref="AC3711:AD3711"/>
    <mergeCell ref="E3723:H3723"/>
    <mergeCell ref="E3724:H3724"/>
    <mergeCell ref="E3725:H3725"/>
    <mergeCell ref="Y3720:Z3720"/>
    <mergeCell ref="AA3720:AB3720"/>
    <mergeCell ref="AC3720:AD3720"/>
    <mergeCell ref="I3721:L3721"/>
    <mergeCell ref="M3721:P3721"/>
    <mergeCell ref="Q3721:R3721"/>
    <mergeCell ref="S3721:T3721"/>
    <mergeCell ref="U3721:V3721"/>
    <mergeCell ref="W3721:X3721"/>
    <mergeCell ref="Y3719:Z3719"/>
    <mergeCell ref="AA3719:AB3719"/>
    <mergeCell ref="AC3719:AD3719"/>
    <mergeCell ref="I3720:L3720"/>
    <mergeCell ref="M3720:P3720"/>
    <mergeCell ref="Q3720:R3720"/>
    <mergeCell ref="S3720:T3720"/>
    <mergeCell ref="U3720:V3720"/>
    <mergeCell ref="W3720:X3720"/>
    <mergeCell ref="Y3718:Z3718"/>
    <mergeCell ref="AA3718:AB3718"/>
    <mergeCell ref="AC3718:AD3718"/>
    <mergeCell ref="I3719:L3719"/>
    <mergeCell ref="M3719:P3719"/>
    <mergeCell ref="Q3719:R3719"/>
    <mergeCell ref="S3719:T3719"/>
    <mergeCell ref="U3719:V3719"/>
    <mergeCell ref="W3719:X3719"/>
    <mergeCell ref="Y3717:Z3717"/>
    <mergeCell ref="AA3717:AB3717"/>
    <mergeCell ref="AC3717:AD3717"/>
    <mergeCell ref="I3718:L3718"/>
    <mergeCell ref="M3718:P3718"/>
    <mergeCell ref="Q3718:R3718"/>
    <mergeCell ref="S3718:T3718"/>
    <mergeCell ref="U3718:V3718"/>
    <mergeCell ref="W3718:X3718"/>
    <mergeCell ref="I3728:L3728"/>
    <mergeCell ref="M3728:P3728"/>
    <mergeCell ref="Q3728:R3728"/>
    <mergeCell ref="S3728:T3728"/>
    <mergeCell ref="U3728:V3728"/>
    <mergeCell ref="W3728:X3728"/>
    <mergeCell ref="Y3726:Z3726"/>
    <mergeCell ref="AA3726:AB3726"/>
    <mergeCell ref="AC3726:AD3726"/>
    <mergeCell ref="I3727:L3727"/>
    <mergeCell ref="M3727:P3727"/>
    <mergeCell ref="Q3727:R3727"/>
    <mergeCell ref="S3727:T3727"/>
    <mergeCell ref="U3727:V3727"/>
    <mergeCell ref="W3727:X3727"/>
    <mergeCell ref="Y3725:Z3725"/>
    <mergeCell ref="AA3725:AB3725"/>
    <mergeCell ref="AC3725:AD3725"/>
    <mergeCell ref="I3726:L3726"/>
    <mergeCell ref="M3726:P3726"/>
    <mergeCell ref="Q3726:R3726"/>
    <mergeCell ref="S3726:T3726"/>
    <mergeCell ref="U3726:V3726"/>
    <mergeCell ref="W3726:X3726"/>
    <mergeCell ref="E3718:H3718"/>
    <mergeCell ref="E3719:H3719"/>
    <mergeCell ref="E3720:H3720"/>
    <mergeCell ref="E3721:H3721"/>
    <mergeCell ref="Y3724:Z3724"/>
    <mergeCell ref="AA3724:AB3724"/>
    <mergeCell ref="AC3724:AD3724"/>
    <mergeCell ref="I3725:L3725"/>
    <mergeCell ref="M3725:P3725"/>
    <mergeCell ref="Q3725:R3725"/>
    <mergeCell ref="S3725:T3725"/>
    <mergeCell ref="U3725:V3725"/>
    <mergeCell ref="W3725:X3725"/>
    <mergeCell ref="Y3723:Z3723"/>
    <mergeCell ref="AA3723:AB3723"/>
    <mergeCell ref="AC3723:AD3723"/>
    <mergeCell ref="I3724:L3724"/>
    <mergeCell ref="M3724:P3724"/>
    <mergeCell ref="Q3724:R3724"/>
    <mergeCell ref="S3724:T3724"/>
    <mergeCell ref="U3724:V3724"/>
    <mergeCell ref="W3724:X3724"/>
    <mergeCell ref="Y3722:Z3722"/>
    <mergeCell ref="AA3722:AB3722"/>
    <mergeCell ref="AC3722:AD3722"/>
    <mergeCell ref="I3723:L3723"/>
    <mergeCell ref="M3723:P3723"/>
    <mergeCell ref="Q3723:R3723"/>
    <mergeCell ref="S3723:T3723"/>
    <mergeCell ref="U3723:V3723"/>
    <mergeCell ref="W3723:X3723"/>
    <mergeCell ref="Y3721:Z3721"/>
    <mergeCell ref="AA3721:AB3721"/>
    <mergeCell ref="AC3721:AD3721"/>
    <mergeCell ref="I3722:L3722"/>
    <mergeCell ref="M3722:P3722"/>
    <mergeCell ref="Q3722:R3722"/>
    <mergeCell ref="S3722:T3722"/>
    <mergeCell ref="U3722:V3722"/>
    <mergeCell ref="W3722:X3722"/>
    <mergeCell ref="C3726:D3726"/>
    <mergeCell ref="C3727:D3727"/>
    <mergeCell ref="C3728:D3728"/>
    <mergeCell ref="C3729:D3729"/>
    <mergeCell ref="E3726:H3726"/>
    <mergeCell ref="E3727:H3727"/>
    <mergeCell ref="E3728:H3728"/>
    <mergeCell ref="E3729:H3729"/>
    <mergeCell ref="Y3732:Z3732"/>
    <mergeCell ref="AA3732:AB3732"/>
    <mergeCell ref="AC3732:AD3732"/>
    <mergeCell ref="I3733:L3733"/>
    <mergeCell ref="M3733:P3733"/>
    <mergeCell ref="Q3733:R3733"/>
    <mergeCell ref="S3733:T3733"/>
    <mergeCell ref="U3733:V3733"/>
    <mergeCell ref="W3733:X3733"/>
    <mergeCell ref="Y3731:Z3731"/>
    <mergeCell ref="AA3731:AB3731"/>
    <mergeCell ref="AC3731:AD3731"/>
    <mergeCell ref="I3732:L3732"/>
    <mergeCell ref="M3732:P3732"/>
    <mergeCell ref="Q3732:R3732"/>
    <mergeCell ref="S3732:T3732"/>
    <mergeCell ref="U3732:V3732"/>
    <mergeCell ref="W3732:X3732"/>
    <mergeCell ref="Y3730:Z3730"/>
    <mergeCell ref="AA3730:AB3730"/>
    <mergeCell ref="AC3730:AD3730"/>
    <mergeCell ref="I3731:L3731"/>
    <mergeCell ref="M3731:P3731"/>
    <mergeCell ref="Q3731:R3731"/>
    <mergeCell ref="S3731:T3731"/>
    <mergeCell ref="U3731:V3731"/>
    <mergeCell ref="W3731:X3731"/>
    <mergeCell ref="Y3729:Z3729"/>
    <mergeCell ref="AA3729:AB3729"/>
    <mergeCell ref="AC3729:AD3729"/>
    <mergeCell ref="I3730:L3730"/>
    <mergeCell ref="M3730:P3730"/>
    <mergeCell ref="Q3730:R3730"/>
    <mergeCell ref="S3730:T3730"/>
    <mergeCell ref="U3730:V3730"/>
    <mergeCell ref="W3730:X3730"/>
    <mergeCell ref="C3730:D3730"/>
    <mergeCell ref="C3731:D3731"/>
    <mergeCell ref="C3732:D3732"/>
    <mergeCell ref="C3733:D3733"/>
    <mergeCell ref="E3730:H3730"/>
    <mergeCell ref="E3731:H3731"/>
    <mergeCell ref="E3732:H3732"/>
    <mergeCell ref="E3733:H3733"/>
    <mergeCell ref="Y3728:Z3728"/>
    <mergeCell ref="AA3728:AB3728"/>
    <mergeCell ref="AC3728:AD3728"/>
    <mergeCell ref="I3729:L3729"/>
    <mergeCell ref="M3729:P3729"/>
    <mergeCell ref="Q3729:R3729"/>
    <mergeCell ref="S3729:T3729"/>
    <mergeCell ref="U3729:V3729"/>
    <mergeCell ref="W3729:X3729"/>
    <mergeCell ref="Y3727:Z3727"/>
    <mergeCell ref="AA3727:AB3727"/>
    <mergeCell ref="AC3727:AD3727"/>
    <mergeCell ref="E3738:H3738"/>
    <mergeCell ref="E3739:H3739"/>
    <mergeCell ref="E3740:H3740"/>
    <mergeCell ref="E3741:H3741"/>
    <mergeCell ref="Y3736:Z3736"/>
    <mergeCell ref="AA3736:AB3736"/>
    <mergeCell ref="AC3736:AD3736"/>
    <mergeCell ref="I3737:L3737"/>
    <mergeCell ref="M3737:P3737"/>
    <mergeCell ref="Q3737:R3737"/>
    <mergeCell ref="S3737:T3737"/>
    <mergeCell ref="U3737:V3737"/>
    <mergeCell ref="W3737:X3737"/>
    <mergeCell ref="Y3735:Z3735"/>
    <mergeCell ref="AA3735:AB3735"/>
    <mergeCell ref="AC3735:AD3735"/>
    <mergeCell ref="I3736:L3736"/>
    <mergeCell ref="M3736:P3736"/>
    <mergeCell ref="Q3736:R3736"/>
    <mergeCell ref="S3736:T3736"/>
    <mergeCell ref="U3736:V3736"/>
    <mergeCell ref="W3736:X3736"/>
    <mergeCell ref="Y3734:Z3734"/>
    <mergeCell ref="AA3734:AB3734"/>
    <mergeCell ref="AC3734:AD3734"/>
    <mergeCell ref="I3735:L3735"/>
    <mergeCell ref="M3735:P3735"/>
    <mergeCell ref="Q3735:R3735"/>
    <mergeCell ref="S3735:T3735"/>
    <mergeCell ref="U3735:V3735"/>
    <mergeCell ref="W3735:X3735"/>
    <mergeCell ref="Y3733:Z3733"/>
    <mergeCell ref="AA3733:AB3733"/>
    <mergeCell ref="AC3733:AD3733"/>
    <mergeCell ref="I3734:L3734"/>
    <mergeCell ref="M3734:P3734"/>
    <mergeCell ref="Q3734:R3734"/>
    <mergeCell ref="S3734:T3734"/>
    <mergeCell ref="U3734:V3734"/>
    <mergeCell ref="W3734:X3734"/>
    <mergeCell ref="AC3742:AD3742"/>
    <mergeCell ref="I3743:L3743"/>
    <mergeCell ref="M3743:P3743"/>
    <mergeCell ref="Q3743:R3743"/>
    <mergeCell ref="S3743:T3743"/>
    <mergeCell ref="U3743:V3743"/>
    <mergeCell ref="W3743:X3743"/>
    <mergeCell ref="Y3741:Z3741"/>
    <mergeCell ref="AA3741:AB3741"/>
    <mergeCell ref="AC3741:AD3741"/>
    <mergeCell ref="I3742:L3742"/>
    <mergeCell ref="M3742:P3742"/>
    <mergeCell ref="Q3742:R3742"/>
    <mergeCell ref="S3742:T3742"/>
    <mergeCell ref="U3742:V3742"/>
    <mergeCell ref="W3742:X3742"/>
    <mergeCell ref="C3734:D3734"/>
    <mergeCell ref="C3735:D3735"/>
    <mergeCell ref="C3736:D3736"/>
    <mergeCell ref="C3737:D3737"/>
    <mergeCell ref="E3734:H3734"/>
    <mergeCell ref="E3735:H3735"/>
    <mergeCell ref="E3736:H3736"/>
    <mergeCell ref="E3737:H3737"/>
    <mergeCell ref="Y3740:Z3740"/>
    <mergeCell ref="AA3740:AB3740"/>
    <mergeCell ref="AC3740:AD3740"/>
    <mergeCell ref="I3741:L3741"/>
    <mergeCell ref="M3741:P3741"/>
    <mergeCell ref="Q3741:R3741"/>
    <mergeCell ref="S3741:T3741"/>
    <mergeCell ref="U3741:V3741"/>
    <mergeCell ref="W3741:X3741"/>
    <mergeCell ref="Y3739:Z3739"/>
    <mergeCell ref="AA3739:AB3739"/>
    <mergeCell ref="AC3739:AD3739"/>
    <mergeCell ref="I3740:L3740"/>
    <mergeCell ref="M3740:P3740"/>
    <mergeCell ref="Q3740:R3740"/>
    <mergeCell ref="S3740:T3740"/>
    <mergeCell ref="U3740:V3740"/>
    <mergeCell ref="W3740:X3740"/>
    <mergeCell ref="Y3738:Z3738"/>
    <mergeCell ref="AA3738:AB3738"/>
    <mergeCell ref="AC3738:AD3738"/>
    <mergeCell ref="I3739:L3739"/>
    <mergeCell ref="M3739:P3739"/>
    <mergeCell ref="Q3739:R3739"/>
    <mergeCell ref="S3739:T3739"/>
    <mergeCell ref="U3739:V3739"/>
    <mergeCell ref="W3739:X3739"/>
    <mergeCell ref="Y3737:Z3737"/>
    <mergeCell ref="AA3737:AB3737"/>
    <mergeCell ref="AC3737:AD3737"/>
    <mergeCell ref="I3738:L3738"/>
    <mergeCell ref="M3738:P3738"/>
    <mergeCell ref="Q3738:R3738"/>
    <mergeCell ref="S3738:T3738"/>
    <mergeCell ref="U3738:V3738"/>
    <mergeCell ref="W3738:X3738"/>
    <mergeCell ref="C3738:D3738"/>
    <mergeCell ref="C3739:D3739"/>
    <mergeCell ref="C3740:D3740"/>
    <mergeCell ref="C3741:D3741"/>
    <mergeCell ref="E3742:H3742"/>
    <mergeCell ref="E3743:H3743"/>
    <mergeCell ref="E3744:H3744"/>
    <mergeCell ref="E3745:H3745"/>
    <mergeCell ref="Y3748:Z3748"/>
    <mergeCell ref="AA3748:AB3748"/>
    <mergeCell ref="AC3748:AD3748"/>
    <mergeCell ref="I3749:L3749"/>
    <mergeCell ref="M3749:P3749"/>
    <mergeCell ref="Q3749:R3749"/>
    <mergeCell ref="S3749:T3749"/>
    <mergeCell ref="U3749:V3749"/>
    <mergeCell ref="W3749:X3749"/>
    <mergeCell ref="Y3747:Z3747"/>
    <mergeCell ref="AA3747:AB3747"/>
    <mergeCell ref="AC3747:AD3747"/>
    <mergeCell ref="I3748:L3748"/>
    <mergeCell ref="M3748:P3748"/>
    <mergeCell ref="Q3748:R3748"/>
    <mergeCell ref="S3748:T3748"/>
    <mergeCell ref="U3748:V3748"/>
    <mergeCell ref="W3748:X3748"/>
    <mergeCell ref="Y3746:Z3746"/>
    <mergeCell ref="AA3746:AB3746"/>
    <mergeCell ref="AC3746:AD3746"/>
    <mergeCell ref="I3747:L3747"/>
    <mergeCell ref="M3747:P3747"/>
    <mergeCell ref="Q3747:R3747"/>
    <mergeCell ref="S3747:T3747"/>
    <mergeCell ref="U3747:V3747"/>
    <mergeCell ref="W3747:X3747"/>
    <mergeCell ref="Y3745:Z3745"/>
    <mergeCell ref="AA3745:AB3745"/>
    <mergeCell ref="AC3745:AD3745"/>
    <mergeCell ref="I3746:L3746"/>
    <mergeCell ref="M3746:P3746"/>
    <mergeCell ref="Q3746:R3746"/>
    <mergeCell ref="S3746:T3746"/>
    <mergeCell ref="U3746:V3746"/>
    <mergeCell ref="W3746:X3746"/>
    <mergeCell ref="E3746:H3746"/>
    <mergeCell ref="E3747:H3747"/>
    <mergeCell ref="E3748:H3748"/>
    <mergeCell ref="E3749:H3749"/>
    <mergeCell ref="Y3744:Z3744"/>
    <mergeCell ref="AA3744:AB3744"/>
    <mergeCell ref="AC3744:AD3744"/>
    <mergeCell ref="I3745:L3745"/>
    <mergeCell ref="M3745:P3745"/>
    <mergeCell ref="Q3745:R3745"/>
    <mergeCell ref="S3745:T3745"/>
    <mergeCell ref="U3745:V3745"/>
    <mergeCell ref="W3745:X3745"/>
    <mergeCell ref="Y3743:Z3743"/>
    <mergeCell ref="AA3743:AB3743"/>
    <mergeCell ref="AC3743:AD3743"/>
    <mergeCell ref="I3744:L3744"/>
    <mergeCell ref="M3744:P3744"/>
    <mergeCell ref="Q3744:R3744"/>
    <mergeCell ref="S3744:T3744"/>
    <mergeCell ref="U3744:V3744"/>
    <mergeCell ref="W3744:X3744"/>
    <mergeCell ref="Y3742:Z3742"/>
    <mergeCell ref="AA3742:AB3742"/>
    <mergeCell ref="I3753:L3753"/>
    <mergeCell ref="M3753:P3753"/>
    <mergeCell ref="Q3753:R3753"/>
    <mergeCell ref="S3753:T3753"/>
    <mergeCell ref="U3753:V3753"/>
    <mergeCell ref="W3753:X3753"/>
    <mergeCell ref="Y3751:Z3751"/>
    <mergeCell ref="AA3751:AB3751"/>
    <mergeCell ref="AC3751:AD3751"/>
    <mergeCell ref="I3752:L3752"/>
    <mergeCell ref="M3752:P3752"/>
    <mergeCell ref="Q3752:R3752"/>
    <mergeCell ref="S3752:T3752"/>
    <mergeCell ref="U3752:V3752"/>
    <mergeCell ref="W3752:X3752"/>
    <mergeCell ref="Y3750:Z3750"/>
    <mergeCell ref="AA3750:AB3750"/>
    <mergeCell ref="AC3750:AD3750"/>
    <mergeCell ref="I3751:L3751"/>
    <mergeCell ref="M3751:P3751"/>
    <mergeCell ref="Q3751:R3751"/>
    <mergeCell ref="S3751:T3751"/>
    <mergeCell ref="U3751:V3751"/>
    <mergeCell ref="W3751:X3751"/>
    <mergeCell ref="Y3749:Z3749"/>
    <mergeCell ref="AA3749:AB3749"/>
    <mergeCell ref="AC3749:AD3749"/>
    <mergeCell ref="I3750:L3750"/>
    <mergeCell ref="M3750:P3750"/>
    <mergeCell ref="Q3750:R3750"/>
    <mergeCell ref="S3750:T3750"/>
    <mergeCell ref="U3750:V3750"/>
    <mergeCell ref="W3750:X3750"/>
    <mergeCell ref="Y3757:Z3757"/>
    <mergeCell ref="AA3757:AB3757"/>
    <mergeCell ref="AC3757:AD3757"/>
    <mergeCell ref="I3758:L3758"/>
    <mergeCell ref="M3758:P3758"/>
    <mergeCell ref="Q3758:R3758"/>
    <mergeCell ref="S3758:T3758"/>
    <mergeCell ref="U3758:V3758"/>
    <mergeCell ref="W3758:X3758"/>
    <mergeCell ref="C3750:D3750"/>
    <mergeCell ref="C3751:D3751"/>
    <mergeCell ref="C3752:D3752"/>
    <mergeCell ref="C3753:D3753"/>
    <mergeCell ref="E3750:H3750"/>
    <mergeCell ref="E3751:H3751"/>
    <mergeCell ref="E3752:H3752"/>
    <mergeCell ref="E3753:H3753"/>
    <mergeCell ref="Y3756:Z3756"/>
    <mergeCell ref="AA3756:AB3756"/>
    <mergeCell ref="AC3756:AD3756"/>
    <mergeCell ref="I3757:L3757"/>
    <mergeCell ref="M3757:P3757"/>
    <mergeCell ref="Q3757:R3757"/>
    <mergeCell ref="S3757:T3757"/>
    <mergeCell ref="U3757:V3757"/>
    <mergeCell ref="W3757:X3757"/>
    <mergeCell ref="Y3755:Z3755"/>
    <mergeCell ref="AA3755:AB3755"/>
    <mergeCell ref="AC3755:AD3755"/>
    <mergeCell ref="I3756:L3756"/>
    <mergeCell ref="M3756:P3756"/>
    <mergeCell ref="Q3756:R3756"/>
    <mergeCell ref="S3756:T3756"/>
    <mergeCell ref="U3756:V3756"/>
    <mergeCell ref="W3756:X3756"/>
    <mergeCell ref="Y3754:Z3754"/>
    <mergeCell ref="AA3754:AB3754"/>
    <mergeCell ref="AC3754:AD3754"/>
    <mergeCell ref="I3755:L3755"/>
    <mergeCell ref="M3755:P3755"/>
    <mergeCell ref="Q3755:R3755"/>
    <mergeCell ref="S3755:T3755"/>
    <mergeCell ref="U3755:V3755"/>
    <mergeCell ref="W3755:X3755"/>
    <mergeCell ref="Y3753:Z3753"/>
    <mergeCell ref="AA3753:AB3753"/>
    <mergeCell ref="AC3753:AD3753"/>
    <mergeCell ref="I3754:L3754"/>
    <mergeCell ref="M3754:P3754"/>
    <mergeCell ref="Q3754:R3754"/>
    <mergeCell ref="S3754:T3754"/>
    <mergeCell ref="U3754:V3754"/>
    <mergeCell ref="W3754:X3754"/>
    <mergeCell ref="C3754:D3754"/>
    <mergeCell ref="C3755:D3755"/>
    <mergeCell ref="C3756:D3756"/>
    <mergeCell ref="C3757:D3757"/>
    <mergeCell ref="E3754:H3754"/>
    <mergeCell ref="E3755:H3755"/>
    <mergeCell ref="E3756:H3756"/>
    <mergeCell ref="E3757:H3757"/>
    <mergeCell ref="Y3752:Z3752"/>
    <mergeCell ref="AA3752:AB3752"/>
    <mergeCell ref="AC3752:AD3752"/>
    <mergeCell ref="W3762:X3762"/>
    <mergeCell ref="C3762:D3762"/>
    <mergeCell ref="C3763:D3763"/>
    <mergeCell ref="C3764:D3764"/>
    <mergeCell ref="C3765:D3765"/>
    <mergeCell ref="E3762:H3762"/>
    <mergeCell ref="E3763:H3763"/>
    <mergeCell ref="E3764:H3764"/>
    <mergeCell ref="E3765:H3765"/>
    <mergeCell ref="Y3760:Z3760"/>
    <mergeCell ref="AA3760:AB3760"/>
    <mergeCell ref="AC3760:AD3760"/>
    <mergeCell ref="I3761:L3761"/>
    <mergeCell ref="M3761:P3761"/>
    <mergeCell ref="Q3761:R3761"/>
    <mergeCell ref="S3761:T3761"/>
    <mergeCell ref="U3761:V3761"/>
    <mergeCell ref="W3761:X3761"/>
    <mergeCell ref="Y3759:Z3759"/>
    <mergeCell ref="AA3759:AB3759"/>
    <mergeCell ref="AC3759:AD3759"/>
    <mergeCell ref="I3760:L3760"/>
    <mergeCell ref="M3760:P3760"/>
    <mergeCell ref="Q3760:R3760"/>
    <mergeCell ref="S3760:T3760"/>
    <mergeCell ref="U3760:V3760"/>
    <mergeCell ref="W3760:X3760"/>
    <mergeCell ref="Y3758:Z3758"/>
    <mergeCell ref="AA3758:AB3758"/>
    <mergeCell ref="AC3758:AD3758"/>
    <mergeCell ref="I3759:L3759"/>
    <mergeCell ref="M3759:P3759"/>
    <mergeCell ref="Q3759:R3759"/>
    <mergeCell ref="S3759:T3759"/>
    <mergeCell ref="U3759:V3759"/>
    <mergeCell ref="W3759:X3759"/>
    <mergeCell ref="S3768:T3768"/>
    <mergeCell ref="U3768:V3768"/>
    <mergeCell ref="W3768:X3768"/>
    <mergeCell ref="Y3766:Z3766"/>
    <mergeCell ref="AA3766:AB3766"/>
    <mergeCell ref="AC3766:AD3766"/>
    <mergeCell ref="I3767:L3767"/>
    <mergeCell ref="M3767:P3767"/>
    <mergeCell ref="Q3767:R3767"/>
    <mergeCell ref="S3767:T3767"/>
    <mergeCell ref="U3767:V3767"/>
    <mergeCell ref="W3767:X3767"/>
    <mergeCell ref="Y3765:Z3765"/>
    <mergeCell ref="AA3765:AB3765"/>
    <mergeCell ref="AC3765:AD3765"/>
    <mergeCell ref="I3766:L3766"/>
    <mergeCell ref="M3766:P3766"/>
    <mergeCell ref="Q3766:R3766"/>
    <mergeCell ref="S3766:T3766"/>
    <mergeCell ref="U3766:V3766"/>
    <mergeCell ref="W3766:X3766"/>
    <mergeCell ref="C3758:D3758"/>
    <mergeCell ref="C3759:D3759"/>
    <mergeCell ref="C3760:D3760"/>
    <mergeCell ref="C3761:D3761"/>
    <mergeCell ref="E3758:H3758"/>
    <mergeCell ref="E3759:H3759"/>
    <mergeCell ref="E3760:H3760"/>
    <mergeCell ref="E3761:H3761"/>
    <mergeCell ref="Y3764:Z3764"/>
    <mergeCell ref="AA3764:AB3764"/>
    <mergeCell ref="AC3764:AD3764"/>
    <mergeCell ref="I3765:L3765"/>
    <mergeCell ref="M3765:P3765"/>
    <mergeCell ref="Q3765:R3765"/>
    <mergeCell ref="S3765:T3765"/>
    <mergeCell ref="U3765:V3765"/>
    <mergeCell ref="W3765:X3765"/>
    <mergeCell ref="Y3763:Z3763"/>
    <mergeCell ref="AA3763:AB3763"/>
    <mergeCell ref="AC3763:AD3763"/>
    <mergeCell ref="I3764:L3764"/>
    <mergeCell ref="M3764:P3764"/>
    <mergeCell ref="Q3764:R3764"/>
    <mergeCell ref="S3764:T3764"/>
    <mergeCell ref="U3764:V3764"/>
    <mergeCell ref="W3764:X3764"/>
    <mergeCell ref="Y3762:Z3762"/>
    <mergeCell ref="AA3762:AB3762"/>
    <mergeCell ref="AC3762:AD3762"/>
    <mergeCell ref="I3763:L3763"/>
    <mergeCell ref="M3763:P3763"/>
    <mergeCell ref="Q3763:R3763"/>
    <mergeCell ref="S3763:T3763"/>
    <mergeCell ref="U3763:V3763"/>
    <mergeCell ref="W3763:X3763"/>
    <mergeCell ref="Y3761:Z3761"/>
    <mergeCell ref="AA3761:AB3761"/>
    <mergeCell ref="AC3761:AD3761"/>
    <mergeCell ref="I3762:L3762"/>
    <mergeCell ref="M3762:P3762"/>
    <mergeCell ref="Q3762:R3762"/>
    <mergeCell ref="S3762:T3762"/>
    <mergeCell ref="U3762:V3762"/>
    <mergeCell ref="C3769:D3769"/>
    <mergeCell ref="E3766:H3766"/>
    <mergeCell ref="E3767:H3767"/>
    <mergeCell ref="E3768:H3768"/>
    <mergeCell ref="E3769:H3769"/>
    <mergeCell ref="Y3772:Z3772"/>
    <mergeCell ref="AA3772:AB3772"/>
    <mergeCell ref="AC3772:AD3772"/>
    <mergeCell ref="I3773:L3773"/>
    <mergeCell ref="M3773:P3773"/>
    <mergeCell ref="Q3773:R3773"/>
    <mergeCell ref="S3773:T3773"/>
    <mergeCell ref="U3773:V3773"/>
    <mergeCell ref="W3773:X3773"/>
    <mergeCell ref="Y3771:Z3771"/>
    <mergeCell ref="AA3771:AB3771"/>
    <mergeCell ref="AC3771:AD3771"/>
    <mergeCell ref="I3772:L3772"/>
    <mergeCell ref="M3772:P3772"/>
    <mergeCell ref="Q3772:R3772"/>
    <mergeCell ref="S3772:T3772"/>
    <mergeCell ref="U3772:V3772"/>
    <mergeCell ref="W3772:X3772"/>
    <mergeCell ref="Y3770:Z3770"/>
    <mergeCell ref="AA3770:AB3770"/>
    <mergeCell ref="AC3770:AD3770"/>
    <mergeCell ref="I3771:L3771"/>
    <mergeCell ref="M3771:P3771"/>
    <mergeCell ref="Q3771:R3771"/>
    <mergeCell ref="S3771:T3771"/>
    <mergeCell ref="U3771:V3771"/>
    <mergeCell ref="W3771:X3771"/>
    <mergeCell ref="Y3769:Z3769"/>
    <mergeCell ref="AA3769:AB3769"/>
    <mergeCell ref="AC3769:AD3769"/>
    <mergeCell ref="I3770:L3770"/>
    <mergeCell ref="M3770:P3770"/>
    <mergeCell ref="Q3770:R3770"/>
    <mergeCell ref="S3770:T3770"/>
    <mergeCell ref="U3770:V3770"/>
    <mergeCell ref="W3770:X3770"/>
    <mergeCell ref="C3770:D3770"/>
    <mergeCell ref="C3771:D3771"/>
    <mergeCell ref="C3772:D3772"/>
    <mergeCell ref="C3773:D3773"/>
    <mergeCell ref="E3770:H3770"/>
    <mergeCell ref="E3771:H3771"/>
    <mergeCell ref="E3772:H3772"/>
    <mergeCell ref="E3773:H3773"/>
    <mergeCell ref="Y3768:Z3768"/>
    <mergeCell ref="AA3768:AB3768"/>
    <mergeCell ref="AC3768:AD3768"/>
    <mergeCell ref="I3769:L3769"/>
    <mergeCell ref="M3769:P3769"/>
    <mergeCell ref="Q3769:R3769"/>
    <mergeCell ref="S3769:T3769"/>
    <mergeCell ref="U3769:V3769"/>
    <mergeCell ref="W3769:X3769"/>
    <mergeCell ref="Y3767:Z3767"/>
    <mergeCell ref="AA3767:AB3767"/>
    <mergeCell ref="AC3767:AD3767"/>
    <mergeCell ref="I3768:L3768"/>
    <mergeCell ref="M3768:P3768"/>
    <mergeCell ref="Q3768:R3768"/>
    <mergeCell ref="I3777:L3777"/>
    <mergeCell ref="M3777:P3777"/>
    <mergeCell ref="Q3777:R3777"/>
    <mergeCell ref="S3777:T3777"/>
    <mergeCell ref="U3777:V3777"/>
    <mergeCell ref="W3777:X3777"/>
    <mergeCell ref="Y3775:Z3775"/>
    <mergeCell ref="AA3775:AB3775"/>
    <mergeCell ref="AC3775:AD3775"/>
    <mergeCell ref="I3776:L3776"/>
    <mergeCell ref="M3776:P3776"/>
    <mergeCell ref="Q3776:R3776"/>
    <mergeCell ref="S3776:T3776"/>
    <mergeCell ref="U3776:V3776"/>
    <mergeCell ref="W3776:X3776"/>
    <mergeCell ref="Y3774:Z3774"/>
    <mergeCell ref="AA3774:AB3774"/>
    <mergeCell ref="AC3774:AD3774"/>
    <mergeCell ref="I3775:L3775"/>
    <mergeCell ref="M3775:P3775"/>
    <mergeCell ref="Q3775:R3775"/>
    <mergeCell ref="S3775:T3775"/>
    <mergeCell ref="U3775:V3775"/>
    <mergeCell ref="W3775:X3775"/>
    <mergeCell ref="Y3773:Z3773"/>
    <mergeCell ref="AA3773:AB3773"/>
    <mergeCell ref="AC3773:AD3773"/>
    <mergeCell ref="I3774:L3774"/>
    <mergeCell ref="M3774:P3774"/>
    <mergeCell ref="Q3774:R3774"/>
    <mergeCell ref="S3774:T3774"/>
    <mergeCell ref="U3774:V3774"/>
    <mergeCell ref="W3774:X3774"/>
    <mergeCell ref="Y3781:Z3781"/>
    <mergeCell ref="AA3781:AB3781"/>
    <mergeCell ref="AC3781:AD3781"/>
    <mergeCell ref="I3782:L3782"/>
    <mergeCell ref="M3782:P3782"/>
    <mergeCell ref="Q3782:R3782"/>
    <mergeCell ref="S3782:T3782"/>
    <mergeCell ref="U3782:V3782"/>
    <mergeCell ref="W3782:X3782"/>
    <mergeCell ref="C3774:D3774"/>
    <mergeCell ref="C3775:D3775"/>
    <mergeCell ref="C3776:D3776"/>
    <mergeCell ref="C3777:D3777"/>
    <mergeCell ref="E3774:H3774"/>
    <mergeCell ref="E3775:H3775"/>
    <mergeCell ref="E3776:H3776"/>
    <mergeCell ref="E3777:H3777"/>
    <mergeCell ref="Y3780:Z3780"/>
    <mergeCell ref="AA3780:AB3780"/>
    <mergeCell ref="AC3780:AD3780"/>
    <mergeCell ref="I3781:L3781"/>
    <mergeCell ref="M3781:P3781"/>
    <mergeCell ref="Q3781:R3781"/>
    <mergeCell ref="S3781:T3781"/>
    <mergeCell ref="U3781:V3781"/>
    <mergeCell ref="W3781:X3781"/>
    <mergeCell ref="Y3779:Z3779"/>
    <mergeCell ref="AA3779:AB3779"/>
    <mergeCell ref="AC3779:AD3779"/>
    <mergeCell ref="I3780:L3780"/>
    <mergeCell ref="M3780:P3780"/>
    <mergeCell ref="Q3780:R3780"/>
    <mergeCell ref="S3780:T3780"/>
    <mergeCell ref="U3780:V3780"/>
    <mergeCell ref="W3780:X3780"/>
    <mergeCell ref="Y3778:Z3778"/>
    <mergeCell ref="AA3778:AB3778"/>
    <mergeCell ref="AC3778:AD3778"/>
    <mergeCell ref="I3779:L3779"/>
    <mergeCell ref="M3779:P3779"/>
    <mergeCell ref="Q3779:R3779"/>
    <mergeCell ref="S3779:T3779"/>
    <mergeCell ref="U3779:V3779"/>
    <mergeCell ref="W3779:X3779"/>
    <mergeCell ref="Y3777:Z3777"/>
    <mergeCell ref="AA3777:AB3777"/>
    <mergeCell ref="AC3777:AD3777"/>
    <mergeCell ref="I3778:L3778"/>
    <mergeCell ref="M3778:P3778"/>
    <mergeCell ref="Q3778:R3778"/>
    <mergeCell ref="S3778:T3778"/>
    <mergeCell ref="U3778:V3778"/>
    <mergeCell ref="W3778:X3778"/>
    <mergeCell ref="C3778:D3778"/>
    <mergeCell ref="C3779:D3779"/>
    <mergeCell ref="C3780:D3780"/>
    <mergeCell ref="C3781:D3781"/>
    <mergeCell ref="E3778:H3778"/>
    <mergeCell ref="E3779:H3779"/>
    <mergeCell ref="E3780:H3780"/>
    <mergeCell ref="E3781:H3781"/>
    <mergeCell ref="Y3776:Z3776"/>
    <mergeCell ref="AA3776:AB3776"/>
    <mergeCell ref="AC3776:AD3776"/>
    <mergeCell ref="Q3786:R3786"/>
    <mergeCell ref="S3786:T3786"/>
    <mergeCell ref="U3786:V3786"/>
    <mergeCell ref="W3786:X3786"/>
    <mergeCell ref="C3786:D3786"/>
    <mergeCell ref="C3787:D3787"/>
    <mergeCell ref="C3788:D3788"/>
    <mergeCell ref="C3789:D3789"/>
    <mergeCell ref="E3786:H3786"/>
    <mergeCell ref="E3787:H3787"/>
    <mergeCell ref="E3788:H3788"/>
    <mergeCell ref="E3789:H3789"/>
    <mergeCell ref="Y3784:Z3784"/>
    <mergeCell ref="AA3784:AB3784"/>
    <mergeCell ref="AC3784:AD3784"/>
    <mergeCell ref="I3785:L3785"/>
    <mergeCell ref="M3785:P3785"/>
    <mergeCell ref="Q3785:R3785"/>
    <mergeCell ref="S3785:T3785"/>
    <mergeCell ref="U3785:V3785"/>
    <mergeCell ref="W3785:X3785"/>
    <mergeCell ref="Y3783:Z3783"/>
    <mergeCell ref="AA3783:AB3783"/>
    <mergeCell ref="AC3783:AD3783"/>
    <mergeCell ref="I3784:L3784"/>
    <mergeCell ref="M3784:P3784"/>
    <mergeCell ref="Q3784:R3784"/>
    <mergeCell ref="S3784:T3784"/>
    <mergeCell ref="U3784:V3784"/>
    <mergeCell ref="W3784:X3784"/>
    <mergeCell ref="Y3782:Z3782"/>
    <mergeCell ref="AA3782:AB3782"/>
    <mergeCell ref="AC3782:AD3782"/>
    <mergeCell ref="I3783:L3783"/>
    <mergeCell ref="M3783:P3783"/>
    <mergeCell ref="Q3783:R3783"/>
    <mergeCell ref="S3783:T3783"/>
    <mergeCell ref="U3783:V3783"/>
    <mergeCell ref="W3783:X3783"/>
    <mergeCell ref="I3792:L3792"/>
    <mergeCell ref="M3792:P3792"/>
    <mergeCell ref="Q3792:R3792"/>
    <mergeCell ref="S3792:T3792"/>
    <mergeCell ref="U3792:V3792"/>
    <mergeCell ref="W3792:X3792"/>
    <mergeCell ref="Y3790:Z3790"/>
    <mergeCell ref="AA3790:AB3790"/>
    <mergeCell ref="AC3790:AD3790"/>
    <mergeCell ref="I3791:L3791"/>
    <mergeCell ref="M3791:P3791"/>
    <mergeCell ref="Q3791:R3791"/>
    <mergeCell ref="S3791:T3791"/>
    <mergeCell ref="U3791:V3791"/>
    <mergeCell ref="W3791:X3791"/>
    <mergeCell ref="Y3789:Z3789"/>
    <mergeCell ref="AA3789:AB3789"/>
    <mergeCell ref="AC3789:AD3789"/>
    <mergeCell ref="I3790:L3790"/>
    <mergeCell ref="M3790:P3790"/>
    <mergeCell ref="Q3790:R3790"/>
    <mergeCell ref="S3790:T3790"/>
    <mergeCell ref="U3790:V3790"/>
    <mergeCell ref="W3790:X3790"/>
    <mergeCell ref="C3782:D3782"/>
    <mergeCell ref="C3783:D3783"/>
    <mergeCell ref="C3784:D3784"/>
    <mergeCell ref="C3785:D3785"/>
    <mergeCell ref="E3782:H3782"/>
    <mergeCell ref="E3783:H3783"/>
    <mergeCell ref="E3784:H3784"/>
    <mergeCell ref="E3785:H3785"/>
    <mergeCell ref="Y3788:Z3788"/>
    <mergeCell ref="AA3788:AB3788"/>
    <mergeCell ref="AC3788:AD3788"/>
    <mergeCell ref="I3789:L3789"/>
    <mergeCell ref="M3789:P3789"/>
    <mergeCell ref="Q3789:R3789"/>
    <mergeCell ref="S3789:T3789"/>
    <mergeCell ref="U3789:V3789"/>
    <mergeCell ref="W3789:X3789"/>
    <mergeCell ref="Y3787:Z3787"/>
    <mergeCell ref="AA3787:AB3787"/>
    <mergeCell ref="AC3787:AD3787"/>
    <mergeCell ref="I3788:L3788"/>
    <mergeCell ref="M3788:P3788"/>
    <mergeCell ref="Q3788:R3788"/>
    <mergeCell ref="S3788:T3788"/>
    <mergeCell ref="U3788:V3788"/>
    <mergeCell ref="W3788:X3788"/>
    <mergeCell ref="Y3786:Z3786"/>
    <mergeCell ref="AA3786:AB3786"/>
    <mergeCell ref="AC3786:AD3786"/>
    <mergeCell ref="I3787:L3787"/>
    <mergeCell ref="M3787:P3787"/>
    <mergeCell ref="Q3787:R3787"/>
    <mergeCell ref="S3787:T3787"/>
    <mergeCell ref="U3787:V3787"/>
    <mergeCell ref="W3787:X3787"/>
    <mergeCell ref="Y3785:Z3785"/>
    <mergeCell ref="AA3785:AB3785"/>
    <mergeCell ref="AC3785:AD3785"/>
    <mergeCell ref="I3786:L3786"/>
    <mergeCell ref="M3786:P3786"/>
    <mergeCell ref="C3790:D3790"/>
    <mergeCell ref="C3791:D3791"/>
    <mergeCell ref="C3792:D3792"/>
    <mergeCell ref="C3793:D3793"/>
    <mergeCell ref="E3790:H3790"/>
    <mergeCell ref="E3791:H3791"/>
    <mergeCell ref="E3792:H3792"/>
    <mergeCell ref="E3793:H3793"/>
    <mergeCell ref="Y3796:Z3796"/>
    <mergeCell ref="AA3796:AB3796"/>
    <mergeCell ref="AC3796:AD3796"/>
    <mergeCell ref="I3797:L3797"/>
    <mergeCell ref="M3797:P3797"/>
    <mergeCell ref="Q3797:R3797"/>
    <mergeCell ref="S3797:T3797"/>
    <mergeCell ref="U3797:V3797"/>
    <mergeCell ref="W3797:X3797"/>
    <mergeCell ref="Y3795:Z3795"/>
    <mergeCell ref="AA3795:AB3795"/>
    <mergeCell ref="AC3795:AD3795"/>
    <mergeCell ref="I3796:L3796"/>
    <mergeCell ref="M3796:P3796"/>
    <mergeCell ref="Q3796:R3796"/>
    <mergeCell ref="S3796:T3796"/>
    <mergeCell ref="U3796:V3796"/>
    <mergeCell ref="W3796:X3796"/>
    <mergeCell ref="Y3794:Z3794"/>
    <mergeCell ref="AA3794:AB3794"/>
    <mergeCell ref="AC3794:AD3794"/>
    <mergeCell ref="I3795:L3795"/>
    <mergeCell ref="M3795:P3795"/>
    <mergeCell ref="Q3795:R3795"/>
    <mergeCell ref="S3795:T3795"/>
    <mergeCell ref="U3795:V3795"/>
    <mergeCell ref="W3795:X3795"/>
    <mergeCell ref="Y3793:Z3793"/>
    <mergeCell ref="AA3793:AB3793"/>
    <mergeCell ref="AC3793:AD3793"/>
    <mergeCell ref="I3794:L3794"/>
    <mergeCell ref="M3794:P3794"/>
    <mergeCell ref="Q3794:R3794"/>
    <mergeCell ref="S3794:T3794"/>
    <mergeCell ref="U3794:V3794"/>
    <mergeCell ref="W3794:X3794"/>
    <mergeCell ref="C3794:D3794"/>
    <mergeCell ref="C3795:D3795"/>
    <mergeCell ref="C3796:D3796"/>
    <mergeCell ref="C3797:D3797"/>
    <mergeCell ref="E3794:H3794"/>
    <mergeCell ref="E3795:H3795"/>
    <mergeCell ref="E3796:H3796"/>
    <mergeCell ref="E3797:H3797"/>
    <mergeCell ref="Y3792:Z3792"/>
    <mergeCell ref="AA3792:AB3792"/>
    <mergeCell ref="AC3792:AD3792"/>
    <mergeCell ref="I3793:L3793"/>
    <mergeCell ref="M3793:P3793"/>
    <mergeCell ref="Q3793:R3793"/>
    <mergeCell ref="S3793:T3793"/>
    <mergeCell ref="U3793:V3793"/>
    <mergeCell ref="W3793:X3793"/>
    <mergeCell ref="Y3791:Z3791"/>
    <mergeCell ref="AA3791:AB3791"/>
    <mergeCell ref="AC3791:AD3791"/>
    <mergeCell ref="I3801:L3801"/>
    <mergeCell ref="M3801:P3801"/>
    <mergeCell ref="Q3801:R3801"/>
    <mergeCell ref="S3801:T3801"/>
    <mergeCell ref="U3801:V3801"/>
    <mergeCell ref="W3801:X3801"/>
    <mergeCell ref="Y3799:Z3799"/>
    <mergeCell ref="AA3799:AB3799"/>
    <mergeCell ref="AC3799:AD3799"/>
    <mergeCell ref="I3800:L3800"/>
    <mergeCell ref="M3800:P3800"/>
    <mergeCell ref="Q3800:R3800"/>
    <mergeCell ref="S3800:T3800"/>
    <mergeCell ref="U3800:V3800"/>
    <mergeCell ref="W3800:X3800"/>
    <mergeCell ref="Y3798:Z3798"/>
    <mergeCell ref="AA3798:AB3798"/>
    <mergeCell ref="AC3798:AD3798"/>
    <mergeCell ref="I3799:L3799"/>
    <mergeCell ref="M3799:P3799"/>
    <mergeCell ref="Q3799:R3799"/>
    <mergeCell ref="S3799:T3799"/>
    <mergeCell ref="U3799:V3799"/>
    <mergeCell ref="W3799:X3799"/>
    <mergeCell ref="Y3797:Z3797"/>
    <mergeCell ref="AA3797:AB3797"/>
    <mergeCell ref="AC3797:AD3797"/>
    <mergeCell ref="I3798:L3798"/>
    <mergeCell ref="M3798:P3798"/>
    <mergeCell ref="Q3798:R3798"/>
    <mergeCell ref="S3798:T3798"/>
    <mergeCell ref="U3798:V3798"/>
    <mergeCell ref="W3798:X3798"/>
    <mergeCell ref="Y3805:Z3805"/>
    <mergeCell ref="AA3805:AB3805"/>
    <mergeCell ref="AC3805:AD3805"/>
    <mergeCell ref="I3806:L3806"/>
    <mergeCell ref="M3806:P3806"/>
    <mergeCell ref="Q3806:R3806"/>
    <mergeCell ref="S3806:T3806"/>
    <mergeCell ref="U3806:V3806"/>
    <mergeCell ref="W3806:X3806"/>
    <mergeCell ref="C3798:D3798"/>
    <mergeCell ref="C3799:D3799"/>
    <mergeCell ref="C3800:D3800"/>
    <mergeCell ref="C3801:D3801"/>
    <mergeCell ref="E3798:H3798"/>
    <mergeCell ref="E3799:H3799"/>
    <mergeCell ref="E3800:H3800"/>
    <mergeCell ref="E3801:H3801"/>
    <mergeCell ref="Y3804:Z3804"/>
    <mergeCell ref="AA3804:AB3804"/>
    <mergeCell ref="AC3804:AD3804"/>
    <mergeCell ref="I3805:L3805"/>
    <mergeCell ref="M3805:P3805"/>
    <mergeCell ref="Q3805:R3805"/>
    <mergeCell ref="S3805:T3805"/>
    <mergeCell ref="U3805:V3805"/>
    <mergeCell ref="W3805:X3805"/>
    <mergeCell ref="Y3803:Z3803"/>
    <mergeCell ref="AA3803:AB3803"/>
    <mergeCell ref="AC3803:AD3803"/>
    <mergeCell ref="I3804:L3804"/>
    <mergeCell ref="M3804:P3804"/>
    <mergeCell ref="Q3804:R3804"/>
    <mergeCell ref="S3804:T3804"/>
    <mergeCell ref="U3804:V3804"/>
    <mergeCell ref="W3804:X3804"/>
    <mergeCell ref="Y3802:Z3802"/>
    <mergeCell ref="AA3802:AB3802"/>
    <mergeCell ref="AC3802:AD3802"/>
    <mergeCell ref="I3803:L3803"/>
    <mergeCell ref="M3803:P3803"/>
    <mergeCell ref="Q3803:R3803"/>
    <mergeCell ref="S3803:T3803"/>
    <mergeCell ref="U3803:V3803"/>
    <mergeCell ref="W3803:X3803"/>
    <mergeCell ref="Y3801:Z3801"/>
    <mergeCell ref="AA3801:AB3801"/>
    <mergeCell ref="AC3801:AD3801"/>
    <mergeCell ref="I3802:L3802"/>
    <mergeCell ref="M3802:P3802"/>
    <mergeCell ref="Q3802:R3802"/>
    <mergeCell ref="S3802:T3802"/>
    <mergeCell ref="U3802:V3802"/>
    <mergeCell ref="W3802:X3802"/>
    <mergeCell ref="C3802:D3802"/>
    <mergeCell ref="C3803:D3803"/>
    <mergeCell ref="C3804:D3804"/>
    <mergeCell ref="C3805:D3805"/>
    <mergeCell ref="E3802:H3802"/>
    <mergeCell ref="E3803:H3803"/>
    <mergeCell ref="E3804:H3804"/>
    <mergeCell ref="E3805:H3805"/>
    <mergeCell ref="Y3800:Z3800"/>
    <mergeCell ref="AA3800:AB3800"/>
    <mergeCell ref="AC3800:AD3800"/>
    <mergeCell ref="Q3810:R3810"/>
    <mergeCell ref="S3810:T3810"/>
    <mergeCell ref="U3810:V3810"/>
    <mergeCell ref="W3810:X3810"/>
    <mergeCell ref="C3810:D3810"/>
    <mergeCell ref="C3811:D3811"/>
    <mergeCell ref="C3812:D3812"/>
    <mergeCell ref="C3813:D3813"/>
    <mergeCell ref="E3810:H3810"/>
    <mergeCell ref="E3811:H3811"/>
    <mergeCell ref="E3812:H3812"/>
    <mergeCell ref="E3813:H3813"/>
    <mergeCell ref="Y3808:Z3808"/>
    <mergeCell ref="AA3808:AB3808"/>
    <mergeCell ref="AC3808:AD3808"/>
    <mergeCell ref="I3809:L3809"/>
    <mergeCell ref="M3809:P3809"/>
    <mergeCell ref="Q3809:R3809"/>
    <mergeCell ref="S3809:T3809"/>
    <mergeCell ref="U3809:V3809"/>
    <mergeCell ref="W3809:X3809"/>
    <mergeCell ref="Y3807:Z3807"/>
    <mergeCell ref="AA3807:AB3807"/>
    <mergeCell ref="AC3807:AD3807"/>
    <mergeCell ref="I3808:L3808"/>
    <mergeCell ref="M3808:P3808"/>
    <mergeCell ref="Q3808:R3808"/>
    <mergeCell ref="S3808:T3808"/>
    <mergeCell ref="U3808:V3808"/>
    <mergeCell ref="W3808:X3808"/>
    <mergeCell ref="Y3806:Z3806"/>
    <mergeCell ref="AA3806:AB3806"/>
    <mergeCell ref="AC3806:AD3806"/>
    <mergeCell ref="I3807:L3807"/>
    <mergeCell ref="M3807:P3807"/>
    <mergeCell ref="Q3807:R3807"/>
    <mergeCell ref="S3807:T3807"/>
    <mergeCell ref="U3807:V3807"/>
    <mergeCell ref="W3807:X3807"/>
    <mergeCell ref="I3816:L3816"/>
    <mergeCell ref="M3816:P3816"/>
    <mergeCell ref="Q3816:R3816"/>
    <mergeCell ref="S3816:T3816"/>
    <mergeCell ref="U3816:V3816"/>
    <mergeCell ref="W3816:X3816"/>
    <mergeCell ref="Y3814:Z3814"/>
    <mergeCell ref="AA3814:AB3814"/>
    <mergeCell ref="AC3814:AD3814"/>
    <mergeCell ref="I3815:L3815"/>
    <mergeCell ref="M3815:P3815"/>
    <mergeCell ref="Q3815:R3815"/>
    <mergeCell ref="S3815:T3815"/>
    <mergeCell ref="U3815:V3815"/>
    <mergeCell ref="W3815:X3815"/>
    <mergeCell ref="Y3813:Z3813"/>
    <mergeCell ref="AA3813:AB3813"/>
    <mergeCell ref="AC3813:AD3813"/>
    <mergeCell ref="I3814:L3814"/>
    <mergeCell ref="M3814:P3814"/>
    <mergeCell ref="Q3814:R3814"/>
    <mergeCell ref="S3814:T3814"/>
    <mergeCell ref="U3814:V3814"/>
    <mergeCell ref="W3814:X3814"/>
    <mergeCell ref="C3806:D3806"/>
    <mergeCell ref="C3807:D3807"/>
    <mergeCell ref="C3808:D3808"/>
    <mergeCell ref="C3809:D3809"/>
    <mergeCell ref="E3806:H3806"/>
    <mergeCell ref="E3807:H3807"/>
    <mergeCell ref="E3808:H3808"/>
    <mergeCell ref="E3809:H3809"/>
    <mergeCell ref="Y3812:Z3812"/>
    <mergeCell ref="AA3812:AB3812"/>
    <mergeCell ref="AC3812:AD3812"/>
    <mergeCell ref="I3813:L3813"/>
    <mergeCell ref="M3813:P3813"/>
    <mergeCell ref="Q3813:R3813"/>
    <mergeCell ref="S3813:T3813"/>
    <mergeCell ref="U3813:V3813"/>
    <mergeCell ref="W3813:X3813"/>
    <mergeCell ref="Y3811:Z3811"/>
    <mergeCell ref="AA3811:AB3811"/>
    <mergeCell ref="AC3811:AD3811"/>
    <mergeCell ref="I3812:L3812"/>
    <mergeCell ref="M3812:P3812"/>
    <mergeCell ref="Q3812:R3812"/>
    <mergeCell ref="S3812:T3812"/>
    <mergeCell ref="U3812:V3812"/>
    <mergeCell ref="W3812:X3812"/>
    <mergeCell ref="Y3810:Z3810"/>
    <mergeCell ref="AA3810:AB3810"/>
    <mergeCell ref="AC3810:AD3810"/>
    <mergeCell ref="I3811:L3811"/>
    <mergeCell ref="M3811:P3811"/>
    <mergeCell ref="Q3811:R3811"/>
    <mergeCell ref="S3811:T3811"/>
    <mergeCell ref="U3811:V3811"/>
    <mergeCell ref="W3811:X3811"/>
    <mergeCell ref="Y3809:Z3809"/>
    <mergeCell ref="AA3809:AB3809"/>
    <mergeCell ref="AC3809:AD3809"/>
    <mergeCell ref="I3810:L3810"/>
    <mergeCell ref="M3810:P3810"/>
    <mergeCell ref="C3814:D3814"/>
    <mergeCell ref="C3815:D3815"/>
    <mergeCell ref="C3816:D3816"/>
    <mergeCell ref="C3817:D3817"/>
    <mergeCell ref="E3814:H3814"/>
    <mergeCell ref="E3815:H3815"/>
    <mergeCell ref="E3816:H3816"/>
    <mergeCell ref="E3817:H3817"/>
    <mergeCell ref="Y3820:Z3820"/>
    <mergeCell ref="AA3820:AB3820"/>
    <mergeCell ref="AC3820:AD3820"/>
    <mergeCell ref="I3821:L3821"/>
    <mergeCell ref="M3821:P3821"/>
    <mergeCell ref="Q3821:R3821"/>
    <mergeCell ref="S3821:T3821"/>
    <mergeCell ref="U3821:V3821"/>
    <mergeCell ref="W3821:X3821"/>
    <mergeCell ref="Y3819:Z3819"/>
    <mergeCell ref="AA3819:AB3819"/>
    <mergeCell ref="AC3819:AD3819"/>
    <mergeCell ref="I3820:L3820"/>
    <mergeCell ref="M3820:P3820"/>
    <mergeCell ref="Q3820:R3820"/>
    <mergeCell ref="S3820:T3820"/>
    <mergeCell ref="U3820:V3820"/>
    <mergeCell ref="W3820:X3820"/>
    <mergeCell ref="Y3818:Z3818"/>
    <mergeCell ref="AA3818:AB3818"/>
    <mergeCell ref="AC3818:AD3818"/>
    <mergeCell ref="I3819:L3819"/>
    <mergeCell ref="M3819:P3819"/>
    <mergeCell ref="Q3819:R3819"/>
    <mergeCell ref="S3819:T3819"/>
    <mergeCell ref="U3819:V3819"/>
    <mergeCell ref="W3819:X3819"/>
    <mergeCell ref="Y3817:Z3817"/>
    <mergeCell ref="AA3817:AB3817"/>
    <mergeCell ref="AC3817:AD3817"/>
    <mergeCell ref="I3818:L3818"/>
    <mergeCell ref="M3818:P3818"/>
    <mergeCell ref="Q3818:R3818"/>
    <mergeCell ref="S3818:T3818"/>
    <mergeCell ref="U3818:V3818"/>
    <mergeCell ref="W3818:X3818"/>
    <mergeCell ref="C3818:D3818"/>
    <mergeCell ref="C3819:D3819"/>
    <mergeCell ref="C3820:D3820"/>
    <mergeCell ref="C3821:D3821"/>
    <mergeCell ref="E3818:H3818"/>
    <mergeCell ref="E3819:H3819"/>
    <mergeCell ref="E3820:H3820"/>
    <mergeCell ref="E3821:H3821"/>
    <mergeCell ref="Y3816:Z3816"/>
    <mergeCell ref="AA3816:AB3816"/>
    <mergeCell ref="AC3816:AD3816"/>
    <mergeCell ref="I3817:L3817"/>
    <mergeCell ref="M3817:P3817"/>
    <mergeCell ref="Q3817:R3817"/>
    <mergeCell ref="S3817:T3817"/>
    <mergeCell ref="U3817:V3817"/>
    <mergeCell ref="W3817:X3817"/>
    <mergeCell ref="Y3815:Z3815"/>
    <mergeCell ref="AA3815:AB3815"/>
    <mergeCell ref="AC3815:AD3815"/>
    <mergeCell ref="I3825:L3825"/>
    <mergeCell ref="M3825:P3825"/>
    <mergeCell ref="Q3825:R3825"/>
    <mergeCell ref="S3825:T3825"/>
    <mergeCell ref="U3825:V3825"/>
    <mergeCell ref="W3825:X3825"/>
    <mergeCell ref="Y3823:Z3823"/>
    <mergeCell ref="AA3823:AB3823"/>
    <mergeCell ref="AC3823:AD3823"/>
    <mergeCell ref="I3824:L3824"/>
    <mergeCell ref="M3824:P3824"/>
    <mergeCell ref="Q3824:R3824"/>
    <mergeCell ref="S3824:T3824"/>
    <mergeCell ref="U3824:V3824"/>
    <mergeCell ref="W3824:X3824"/>
    <mergeCell ref="Y3822:Z3822"/>
    <mergeCell ref="AA3822:AB3822"/>
    <mergeCell ref="AC3822:AD3822"/>
    <mergeCell ref="I3823:L3823"/>
    <mergeCell ref="M3823:P3823"/>
    <mergeCell ref="Q3823:R3823"/>
    <mergeCell ref="S3823:T3823"/>
    <mergeCell ref="U3823:V3823"/>
    <mergeCell ref="W3823:X3823"/>
    <mergeCell ref="Y3821:Z3821"/>
    <mergeCell ref="AA3821:AB3821"/>
    <mergeCell ref="AC3821:AD3821"/>
    <mergeCell ref="I3822:L3822"/>
    <mergeCell ref="M3822:P3822"/>
    <mergeCell ref="Q3822:R3822"/>
    <mergeCell ref="S3822:T3822"/>
    <mergeCell ref="U3822:V3822"/>
    <mergeCell ref="W3822:X3822"/>
    <mergeCell ref="Y3829:Z3829"/>
    <mergeCell ref="AA3829:AB3829"/>
    <mergeCell ref="AC3829:AD3829"/>
    <mergeCell ref="I3830:L3830"/>
    <mergeCell ref="M3830:P3830"/>
    <mergeCell ref="Q3830:R3830"/>
    <mergeCell ref="S3830:T3830"/>
    <mergeCell ref="U3830:V3830"/>
    <mergeCell ref="W3830:X3830"/>
    <mergeCell ref="C3822:D3822"/>
    <mergeCell ref="C3823:D3823"/>
    <mergeCell ref="C3824:D3824"/>
    <mergeCell ref="C3825:D3825"/>
    <mergeCell ref="E3822:H3822"/>
    <mergeCell ref="E3823:H3823"/>
    <mergeCell ref="E3824:H3824"/>
    <mergeCell ref="E3825:H3825"/>
    <mergeCell ref="Y3828:Z3828"/>
    <mergeCell ref="AA3828:AB3828"/>
    <mergeCell ref="AC3828:AD3828"/>
    <mergeCell ref="I3829:L3829"/>
    <mergeCell ref="M3829:P3829"/>
    <mergeCell ref="Q3829:R3829"/>
    <mergeCell ref="S3829:T3829"/>
    <mergeCell ref="U3829:V3829"/>
    <mergeCell ref="W3829:X3829"/>
    <mergeCell ref="Y3827:Z3827"/>
    <mergeCell ref="AA3827:AB3827"/>
    <mergeCell ref="AC3827:AD3827"/>
    <mergeCell ref="I3828:L3828"/>
    <mergeCell ref="M3828:P3828"/>
    <mergeCell ref="Q3828:R3828"/>
    <mergeCell ref="S3828:T3828"/>
    <mergeCell ref="U3828:V3828"/>
    <mergeCell ref="W3828:X3828"/>
    <mergeCell ref="Y3826:Z3826"/>
    <mergeCell ref="AA3826:AB3826"/>
    <mergeCell ref="AC3826:AD3826"/>
    <mergeCell ref="I3827:L3827"/>
    <mergeCell ref="M3827:P3827"/>
    <mergeCell ref="Q3827:R3827"/>
    <mergeCell ref="S3827:T3827"/>
    <mergeCell ref="U3827:V3827"/>
    <mergeCell ref="W3827:X3827"/>
    <mergeCell ref="Y3825:Z3825"/>
    <mergeCell ref="AA3825:AB3825"/>
    <mergeCell ref="AC3825:AD3825"/>
    <mergeCell ref="I3826:L3826"/>
    <mergeCell ref="M3826:P3826"/>
    <mergeCell ref="Q3826:R3826"/>
    <mergeCell ref="S3826:T3826"/>
    <mergeCell ref="U3826:V3826"/>
    <mergeCell ref="W3826:X3826"/>
    <mergeCell ref="C3826:D3826"/>
    <mergeCell ref="C3827:D3827"/>
    <mergeCell ref="C3828:D3828"/>
    <mergeCell ref="C3829:D3829"/>
    <mergeCell ref="E3826:H3826"/>
    <mergeCell ref="E3827:H3827"/>
    <mergeCell ref="E3828:H3828"/>
    <mergeCell ref="E3829:H3829"/>
    <mergeCell ref="Y3824:Z3824"/>
    <mergeCell ref="AA3824:AB3824"/>
    <mergeCell ref="AC3824:AD3824"/>
    <mergeCell ref="Q3834:R3834"/>
    <mergeCell ref="S3834:T3834"/>
    <mergeCell ref="U3834:V3834"/>
    <mergeCell ref="W3834:X3834"/>
    <mergeCell ref="C3834:D3834"/>
    <mergeCell ref="C3835:D3835"/>
    <mergeCell ref="C3836:D3836"/>
    <mergeCell ref="C3837:D3837"/>
    <mergeCell ref="E3834:H3834"/>
    <mergeCell ref="E3835:H3835"/>
    <mergeCell ref="E3836:H3836"/>
    <mergeCell ref="E3837:H3837"/>
    <mergeCell ref="Y3832:Z3832"/>
    <mergeCell ref="AA3832:AB3832"/>
    <mergeCell ref="AC3832:AD3832"/>
    <mergeCell ref="I3833:L3833"/>
    <mergeCell ref="M3833:P3833"/>
    <mergeCell ref="Q3833:R3833"/>
    <mergeCell ref="S3833:T3833"/>
    <mergeCell ref="U3833:V3833"/>
    <mergeCell ref="W3833:X3833"/>
    <mergeCell ref="Y3831:Z3831"/>
    <mergeCell ref="AA3831:AB3831"/>
    <mergeCell ref="AC3831:AD3831"/>
    <mergeCell ref="I3832:L3832"/>
    <mergeCell ref="M3832:P3832"/>
    <mergeCell ref="Q3832:R3832"/>
    <mergeCell ref="S3832:T3832"/>
    <mergeCell ref="U3832:V3832"/>
    <mergeCell ref="W3832:X3832"/>
    <mergeCell ref="Y3830:Z3830"/>
    <mergeCell ref="AA3830:AB3830"/>
    <mergeCell ref="AC3830:AD3830"/>
    <mergeCell ref="I3831:L3831"/>
    <mergeCell ref="M3831:P3831"/>
    <mergeCell ref="Q3831:R3831"/>
    <mergeCell ref="S3831:T3831"/>
    <mergeCell ref="U3831:V3831"/>
    <mergeCell ref="W3831:X3831"/>
    <mergeCell ref="I3840:L3840"/>
    <mergeCell ref="M3840:P3840"/>
    <mergeCell ref="Q3840:R3840"/>
    <mergeCell ref="S3840:T3840"/>
    <mergeCell ref="U3840:V3840"/>
    <mergeCell ref="W3840:X3840"/>
    <mergeCell ref="Y3838:Z3838"/>
    <mergeCell ref="AA3838:AB3838"/>
    <mergeCell ref="AC3838:AD3838"/>
    <mergeCell ref="I3839:L3839"/>
    <mergeCell ref="M3839:P3839"/>
    <mergeCell ref="Q3839:R3839"/>
    <mergeCell ref="S3839:T3839"/>
    <mergeCell ref="U3839:V3839"/>
    <mergeCell ref="W3839:X3839"/>
    <mergeCell ref="Y3837:Z3837"/>
    <mergeCell ref="AA3837:AB3837"/>
    <mergeCell ref="AC3837:AD3837"/>
    <mergeCell ref="I3838:L3838"/>
    <mergeCell ref="M3838:P3838"/>
    <mergeCell ref="Q3838:R3838"/>
    <mergeCell ref="S3838:T3838"/>
    <mergeCell ref="U3838:V3838"/>
    <mergeCell ref="W3838:X3838"/>
    <mergeCell ref="C3830:D3830"/>
    <mergeCell ref="C3831:D3831"/>
    <mergeCell ref="C3832:D3832"/>
    <mergeCell ref="C3833:D3833"/>
    <mergeCell ref="E3830:H3830"/>
    <mergeCell ref="E3831:H3831"/>
    <mergeCell ref="E3832:H3832"/>
    <mergeCell ref="E3833:H3833"/>
    <mergeCell ref="Y3836:Z3836"/>
    <mergeCell ref="AA3836:AB3836"/>
    <mergeCell ref="AC3836:AD3836"/>
    <mergeCell ref="I3837:L3837"/>
    <mergeCell ref="M3837:P3837"/>
    <mergeCell ref="Q3837:R3837"/>
    <mergeCell ref="S3837:T3837"/>
    <mergeCell ref="U3837:V3837"/>
    <mergeCell ref="W3837:X3837"/>
    <mergeCell ref="Y3835:Z3835"/>
    <mergeCell ref="AA3835:AB3835"/>
    <mergeCell ref="AC3835:AD3835"/>
    <mergeCell ref="I3836:L3836"/>
    <mergeCell ref="M3836:P3836"/>
    <mergeCell ref="Q3836:R3836"/>
    <mergeCell ref="S3836:T3836"/>
    <mergeCell ref="U3836:V3836"/>
    <mergeCell ref="W3836:X3836"/>
    <mergeCell ref="Y3834:Z3834"/>
    <mergeCell ref="AA3834:AB3834"/>
    <mergeCell ref="AC3834:AD3834"/>
    <mergeCell ref="I3835:L3835"/>
    <mergeCell ref="M3835:P3835"/>
    <mergeCell ref="Q3835:R3835"/>
    <mergeCell ref="S3835:T3835"/>
    <mergeCell ref="U3835:V3835"/>
    <mergeCell ref="W3835:X3835"/>
    <mergeCell ref="Y3833:Z3833"/>
    <mergeCell ref="AA3833:AB3833"/>
    <mergeCell ref="AC3833:AD3833"/>
    <mergeCell ref="I3834:L3834"/>
    <mergeCell ref="M3834:P3834"/>
    <mergeCell ref="C3838:D3838"/>
    <mergeCell ref="C3839:D3839"/>
    <mergeCell ref="C3840:D3840"/>
    <mergeCell ref="C3841:D3841"/>
    <mergeCell ref="E3838:H3838"/>
    <mergeCell ref="E3839:H3839"/>
    <mergeCell ref="E3840:H3840"/>
    <mergeCell ref="E3841:H3841"/>
    <mergeCell ref="Y3844:Z3844"/>
    <mergeCell ref="AA3844:AB3844"/>
    <mergeCell ref="AC3844:AD3844"/>
    <mergeCell ref="I3845:L3845"/>
    <mergeCell ref="M3845:P3845"/>
    <mergeCell ref="Q3845:R3845"/>
    <mergeCell ref="S3845:T3845"/>
    <mergeCell ref="U3845:V3845"/>
    <mergeCell ref="W3845:X3845"/>
    <mergeCell ref="Y3843:Z3843"/>
    <mergeCell ref="AA3843:AB3843"/>
    <mergeCell ref="AC3843:AD3843"/>
    <mergeCell ref="I3844:L3844"/>
    <mergeCell ref="M3844:P3844"/>
    <mergeCell ref="Q3844:R3844"/>
    <mergeCell ref="S3844:T3844"/>
    <mergeCell ref="U3844:V3844"/>
    <mergeCell ref="W3844:X3844"/>
    <mergeCell ref="Y3842:Z3842"/>
    <mergeCell ref="AA3842:AB3842"/>
    <mergeCell ref="AC3842:AD3842"/>
    <mergeCell ref="I3843:L3843"/>
    <mergeCell ref="M3843:P3843"/>
    <mergeCell ref="Q3843:R3843"/>
    <mergeCell ref="S3843:T3843"/>
    <mergeCell ref="U3843:V3843"/>
    <mergeCell ref="W3843:X3843"/>
    <mergeCell ref="Y3841:Z3841"/>
    <mergeCell ref="AA3841:AB3841"/>
    <mergeCell ref="AC3841:AD3841"/>
    <mergeCell ref="I3842:L3842"/>
    <mergeCell ref="M3842:P3842"/>
    <mergeCell ref="Q3842:R3842"/>
    <mergeCell ref="S3842:T3842"/>
    <mergeCell ref="U3842:V3842"/>
    <mergeCell ref="W3842:X3842"/>
    <mergeCell ref="C3842:D3842"/>
    <mergeCell ref="C3843:D3843"/>
    <mergeCell ref="C3844:D3844"/>
    <mergeCell ref="C3845:D3845"/>
    <mergeCell ref="E3842:H3842"/>
    <mergeCell ref="E3843:H3843"/>
    <mergeCell ref="E3844:H3844"/>
    <mergeCell ref="E3845:H3845"/>
    <mergeCell ref="Y3840:Z3840"/>
    <mergeCell ref="AA3840:AB3840"/>
    <mergeCell ref="AC3840:AD3840"/>
    <mergeCell ref="I3841:L3841"/>
    <mergeCell ref="M3841:P3841"/>
    <mergeCell ref="Q3841:R3841"/>
    <mergeCell ref="S3841:T3841"/>
    <mergeCell ref="U3841:V3841"/>
    <mergeCell ref="W3841:X3841"/>
    <mergeCell ref="Y3839:Z3839"/>
    <mergeCell ref="AA3839:AB3839"/>
    <mergeCell ref="AC3839:AD3839"/>
    <mergeCell ref="I3849:L3849"/>
    <mergeCell ref="M3849:P3849"/>
    <mergeCell ref="Q3849:R3849"/>
    <mergeCell ref="S3849:T3849"/>
    <mergeCell ref="U3849:V3849"/>
    <mergeCell ref="W3849:X3849"/>
    <mergeCell ref="Y3847:Z3847"/>
    <mergeCell ref="AA3847:AB3847"/>
    <mergeCell ref="AC3847:AD3847"/>
    <mergeCell ref="I3848:L3848"/>
    <mergeCell ref="M3848:P3848"/>
    <mergeCell ref="Q3848:R3848"/>
    <mergeCell ref="S3848:T3848"/>
    <mergeCell ref="U3848:V3848"/>
    <mergeCell ref="W3848:X3848"/>
    <mergeCell ref="Y3846:Z3846"/>
    <mergeCell ref="AA3846:AB3846"/>
    <mergeCell ref="AC3846:AD3846"/>
    <mergeCell ref="I3847:L3847"/>
    <mergeCell ref="M3847:P3847"/>
    <mergeCell ref="Q3847:R3847"/>
    <mergeCell ref="S3847:T3847"/>
    <mergeCell ref="U3847:V3847"/>
    <mergeCell ref="W3847:X3847"/>
    <mergeCell ref="Y3845:Z3845"/>
    <mergeCell ref="AA3845:AB3845"/>
    <mergeCell ref="AC3845:AD3845"/>
    <mergeCell ref="I3846:L3846"/>
    <mergeCell ref="M3846:P3846"/>
    <mergeCell ref="Q3846:R3846"/>
    <mergeCell ref="S3846:T3846"/>
    <mergeCell ref="U3846:V3846"/>
    <mergeCell ref="W3846:X3846"/>
    <mergeCell ref="Y3853:Z3853"/>
    <mergeCell ref="AA3853:AB3853"/>
    <mergeCell ref="AC3853:AD3853"/>
    <mergeCell ref="I3854:L3854"/>
    <mergeCell ref="M3854:P3854"/>
    <mergeCell ref="Q3854:R3854"/>
    <mergeCell ref="S3854:T3854"/>
    <mergeCell ref="U3854:V3854"/>
    <mergeCell ref="W3854:X3854"/>
    <mergeCell ref="C3846:D3846"/>
    <mergeCell ref="C3847:D3847"/>
    <mergeCell ref="C3848:D3848"/>
    <mergeCell ref="C3849:D3849"/>
    <mergeCell ref="E3846:H3846"/>
    <mergeCell ref="E3847:H3847"/>
    <mergeCell ref="E3848:H3848"/>
    <mergeCell ref="E3849:H3849"/>
    <mergeCell ref="Y3852:Z3852"/>
    <mergeCell ref="AA3852:AB3852"/>
    <mergeCell ref="AC3852:AD3852"/>
    <mergeCell ref="I3853:L3853"/>
    <mergeCell ref="M3853:P3853"/>
    <mergeCell ref="Q3853:R3853"/>
    <mergeCell ref="S3853:T3853"/>
    <mergeCell ref="U3853:V3853"/>
    <mergeCell ref="W3853:X3853"/>
    <mergeCell ref="Y3851:Z3851"/>
    <mergeCell ref="AA3851:AB3851"/>
    <mergeCell ref="AC3851:AD3851"/>
    <mergeCell ref="I3852:L3852"/>
    <mergeCell ref="M3852:P3852"/>
    <mergeCell ref="Q3852:R3852"/>
    <mergeCell ref="S3852:T3852"/>
    <mergeCell ref="U3852:V3852"/>
    <mergeCell ref="W3852:X3852"/>
    <mergeCell ref="Y3850:Z3850"/>
    <mergeCell ref="AA3850:AB3850"/>
    <mergeCell ref="AC3850:AD3850"/>
    <mergeCell ref="I3851:L3851"/>
    <mergeCell ref="M3851:P3851"/>
    <mergeCell ref="Q3851:R3851"/>
    <mergeCell ref="S3851:T3851"/>
    <mergeCell ref="U3851:V3851"/>
    <mergeCell ref="W3851:X3851"/>
    <mergeCell ref="Y3849:Z3849"/>
    <mergeCell ref="AA3849:AB3849"/>
    <mergeCell ref="AC3849:AD3849"/>
    <mergeCell ref="I3850:L3850"/>
    <mergeCell ref="M3850:P3850"/>
    <mergeCell ref="Q3850:R3850"/>
    <mergeCell ref="S3850:T3850"/>
    <mergeCell ref="U3850:V3850"/>
    <mergeCell ref="W3850:X3850"/>
    <mergeCell ref="C3850:D3850"/>
    <mergeCell ref="C3851:D3851"/>
    <mergeCell ref="C3852:D3852"/>
    <mergeCell ref="C3853:D3853"/>
    <mergeCell ref="E3850:H3850"/>
    <mergeCell ref="E3851:H3851"/>
    <mergeCell ref="E3852:H3852"/>
    <mergeCell ref="E3853:H3853"/>
    <mergeCell ref="Y3848:Z3848"/>
    <mergeCell ref="AA3848:AB3848"/>
    <mergeCell ref="AC3848:AD3848"/>
    <mergeCell ref="Q3858:R3858"/>
    <mergeCell ref="S3858:T3858"/>
    <mergeCell ref="U3858:V3858"/>
    <mergeCell ref="W3858:X3858"/>
    <mergeCell ref="C3858:D3858"/>
    <mergeCell ref="C3859:D3859"/>
    <mergeCell ref="C3860:D3860"/>
    <mergeCell ref="C3861:D3861"/>
    <mergeCell ref="E3858:H3858"/>
    <mergeCell ref="E3859:H3859"/>
    <mergeCell ref="E3860:H3860"/>
    <mergeCell ref="E3861:H3861"/>
    <mergeCell ref="Y3856:Z3856"/>
    <mergeCell ref="AA3856:AB3856"/>
    <mergeCell ref="AC3856:AD3856"/>
    <mergeCell ref="I3857:L3857"/>
    <mergeCell ref="M3857:P3857"/>
    <mergeCell ref="Q3857:R3857"/>
    <mergeCell ref="S3857:T3857"/>
    <mergeCell ref="U3857:V3857"/>
    <mergeCell ref="W3857:X3857"/>
    <mergeCell ref="Y3855:Z3855"/>
    <mergeCell ref="AA3855:AB3855"/>
    <mergeCell ref="AC3855:AD3855"/>
    <mergeCell ref="I3856:L3856"/>
    <mergeCell ref="M3856:P3856"/>
    <mergeCell ref="Q3856:R3856"/>
    <mergeCell ref="S3856:T3856"/>
    <mergeCell ref="U3856:V3856"/>
    <mergeCell ref="W3856:X3856"/>
    <mergeCell ref="Y3854:Z3854"/>
    <mergeCell ref="AA3854:AB3854"/>
    <mergeCell ref="AC3854:AD3854"/>
    <mergeCell ref="I3855:L3855"/>
    <mergeCell ref="M3855:P3855"/>
    <mergeCell ref="Q3855:R3855"/>
    <mergeCell ref="S3855:T3855"/>
    <mergeCell ref="U3855:V3855"/>
    <mergeCell ref="W3855:X3855"/>
    <mergeCell ref="I3864:L3864"/>
    <mergeCell ref="M3864:P3864"/>
    <mergeCell ref="Q3864:R3864"/>
    <mergeCell ref="S3864:T3864"/>
    <mergeCell ref="U3864:V3864"/>
    <mergeCell ref="W3864:X3864"/>
    <mergeCell ref="Y3862:Z3862"/>
    <mergeCell ref="AA3862:AB3862"/>
    <mergeCell ref="AC3862:AD3862"/>
    <mergeCell ref="I3863:L3863"/>
    <mergeCell ref="M3863:P3863"/>
    <mergeCell ref="Q3863:R3863"/>
    <mergeCell ref="S3863:T3863"/>
    <mergeCell ref="U3863:V3863"/>
    <mergeCell ref="W3863:X3863"/>
    <mergeCell ref="Y3861:Z3861"/>
    <mergeCell ref="AA3861:AB3861"/>
    <mergeCell ref="AC3861:AD3861"/>
    <mergeCell ref="I3862:L3862"/>
    <mergeCell ref="M3862:P3862"/>
    <mergeCell ref="Q3862:R3862"/>
    <mergeCell ref="S3862:T3862"/>
    <mergeCell ref="U3862:V3862"/>
    <mergeCell ref="W3862:X3862"/>
    <mergeCell ref="C3854:D3854"/>
    <mergeCell ref="C3855:D3855"/>
    <mergeCell ref="C3856:D3856"/>
    <mergeCell ref="C3857:D3857"/>
    <mergeCell ref="E3854:H3854"/>
    <mergeCell ref="E3855:H3855"/>
    <mergeCell ref="E3856:H3856"/>
    <mergeCell ref="E3857:H3857"/>
    <mergeCell ref="Y3860:Z3860"/>
    <mergeCell ref="AA3860:AB3860"/>
    <mergeCell ref="AC3860:AD3860"/>
    <mergeCell ref="I3861:L3861"/>
    <mergeCell ref="M3861:P3861"/>
    <mergeCell ref="Q3861:R3861"/>
    <mergeCell ref="S3861:T3861"/>
    <mergeCell ref="U3861:V3861"/>
    <mergeCell ref="W3861:X3861"/>
    <mergeCell ref="Y3859:Z3859"/>
    <mergeCell ref="AA3859:AB3859"/>
    <mergeCell ref="AC3859:AD3859"/>
    <mergeCell ref="I3860:L3860"/>
    <mergeCell ref="M3860:P3860"/>
    <mergeCell ref="Q3860:R3860"/>
    <mergeCell ref="S3860:T3860"/>
    <mergeCell ref="U3860:V3860"/>
    <mergeCell ref="W3860:X3860"/>
    <mergeCell ref="Y3858:Z3858"/>
    <mergeCell ref="AA3858:AB3858"/>
    <mergeCell ref="AC3858:AD3858"/>
    <mergeCell ref="I3859:L3859"/>
    <mergeCell ref="M3859:P3859"/>
    <mergeCell ref="Q3859:R3859"/>
    <mergeCell ref="S3859:T3859"/>
    <mergeCell ref="U3859:V3859"/>
    <mergeCell ref="W3859:X3859"/>
    <mergeCell ref="Y3857:Z3857"/>
    <mergeCell ref="AA3857:AB3857"/>
    <mergeCell ref="AC3857:AD3857"/>
    <mergeCell ref="I3858:L3858"/>
    <mergeCell ref="M3858:P3858"/>
    <mergeCell ref="C3862:D3862"/>
    <mergeCell ref="C3863:D3863"/>
    <mergeCell ref="C3864:D3864"/>
    <mergeCell ref="C3865:D3865"/>
    <mergeCell ref="E3862:H3862"/>
    <mergeCell ref="E3863:H3863"/>
    <mergeCell ref="E3864:H3864"/>
    <mergeCell ref="E3865:H3865"/>
    <mergeCell ref="Y3868:Z3868"/>
    <mergeCell ref="AA3868:AB3868"/>
    <mergeCell ref="AC3868:AD3868"/>
    <mergeCell ref="I3869:L3869"/>
    <mergeCell ref="M3869:P3869"/>
    <mergeCell ref="Q3869:R3869"/>
    <mergeCell ref="S3869:T3869"/>
    <mergeCell ref="U3869:V3869"/>
    <mergeCell ref="W3869:X3869"/>
    <mergeCell ref="Y3867:Z3867"/>
    <mergeCell ref="AA3867:AB3867"/>
    <mergeCell ref="AC3867:AD3867"/>
    <mergeCell ref="I3868:L3868"/>
    <mergeCell ref="M3868:P3868"/>
    <mergeCell ref="Q3868:R3868"/>
    <mergeCell ref="S3868:T3868"/>
    <mergeCell ref="U3868:V3868"/>
    <mergeCell ref="W3868:X3868"/>
    <mergeCell ref="Y3866:Z3866"/>
    <mergeCell ref="AA3866:AB3866"/>
    <mergeCell ref="AC3866:AD3866"/>
    <mergeCell ref="I3867:L3867"/>
    <mergeCell ref="M3867:P3867"/>
    <mergeCell ref="Q3867:R3867"/>
    <mergeCell ref="S3867:T3867"/>
    <mergeCell ref="U3867:V3867"/>
    <mergeCell ref="W3867:X3867"/>
    <mergeCell ref="Y3865:Z3865"/>
    <mergeCell ref="AA3865:AB3865"/>
    <mergeCell ref="AC3865:AD3865"/>
    <mergeCell ref="I3866:L3866"/>
    <mergeCell ref="M3866:P3866"/>
    <mergeCell ref="Q3866:R3866"/>
    <mergeCell ref="S3866:T3866"/>
    <mergeCell ref="U3866:V3866"/>
    <mergeCell ref="W3866:X3866"/>
    <mergeCell ref="C3866:D3866"/>
    <mergeCell ref="C3867:D3867"/>
    <mergeCell ref="C3868:D3868"/>
    <mergeCell ref="C3869:D3869"/>
    <mergeCell ref="E3866:H3866"/>
    <mergeCell ref="E3867:H3867"/>
    <mergeCell ref="E3868:H3868"/>
    <mergeCell ref="E3869:H3869"/>
    <mergeCell ref="Y3864:Z3864"/>
    <mergeCell ref="AA3864:AB3864"/>
    <mergeCell ref="AC3864:AD3864"/>
    <mergeCell ref="I3865:L3865"/>
    <mergeCell ref="M3865:P3865"/>
    <mergeCell ref="Q3865:R3865"/>
    <mergeCell ref="S3865:T3865"/>
    <mergeCell ref="U3865:V3865"/>
    <mergeCell ref="W3865:X3865"/>
    <mergeCell ref="Y3863:Z3863"/>
    <mergeCell ref="AA3863:AB3863"/>
    <mergeCell ref="AC3863:AD3863"/>
    <mergeCell ref="I3873:L3873"/>
    <mergeCell ref="M3873:P3873"/>
    <mergeCell ref="Q3873:R3873"/>
    <mergeCell ref="S3873:T3873"/>
    <mergeCell ref="U3873:V3873"/>
    <mergeCell ref="W3873:X3873"/>
    <mergeCell ref="Y3871:Z3871"/>
    <mergeCell ref="AA3871:AB3871"/>
    <mergeCell ref="AC3871:AD3871"/>
    <mergeCell ref="I3872:L3872"/>
    <mergeCell ref="M3872:P3872"/>
    <mergeCell ref="Q3872:R3872"/>
    <mergeCell ref="S3872:T3872"/>
    <mergeCell ref="U3872:V3872"/>
    <mergeCell ref="W3872:X3872"/>
    <mergeCell ref="Y3870:Z3870"/>
    <mergeCell ref="AA3870:AB3870"/>
    <mergeCell ref="AC3870:AD3870"/>
    <mergeCell ref="I3871:L3871"/>
    <mergeCell ref="M3871:P3871"/>
    <mergeCell ref="Q3871:R3871"/>
    <mergeCell ref="S3871:T3871"/>
    <mergeCell ref="U3871:V3871"/>
    <mergeCell ref="W3871:X3871"/>
    <mergeCell ref="Y3869:Z3869"/>
    <mergeCell ref="AA3869:AB3869"/>
    <mergeCell ref="AC3869:AD3869"/>
    <mergeCell ref="I3870:L3870"/>
    <mergeCell ref="M3870:P3870"/>
    <mergeCell ref="Q3870:R3870"/>
    <mergeCell ref="S3870:T3870"/>
    <mergeCell ref="U3870:V3870"/>
    <mergeCell ref="W3870:X3870"/>
    <mergeCell ref="Y3877:Z3877"/>
    <mergeCell ref="AA3877:AB3877"/>
    <mergeCell ref="AC3877:AD3877"/>
    <mergeCell ref="I3878:L3878"/>
    <mergeCell ref="M3878:P3878"/>
    <mergeCell ref="Q3878:R3878"/>
    <mergeCell ref="S3878:T3878"/>
    <mergeCell ref="U3878:V3878"/>
    <mergeCell ref="W3878:X3878"/>
    <mergeCell ref="C3870:D3870"/>
    <mergeCell ref="C3871:D3871"/>
    <mergeCell ref="C3872:D3872"/>
    <mergeCell ref="C3873:D3873"/>
    <mergeCell ref="E3870:H3870"/>
    <mergeCell ref="E3871:H3871"/>
    <mergeCell ref="E3872:H3872"/>
    <mergeCell ref="E3873:H3873"/>
    <mergeCell ref="Y3876:Z3876"/>
    <mergeCell ref="AA3876:AB3876"/>
    <mergeCell ref="AC3876:AD3876"/>
    <mergeCell ref="I3877:L3877"/>
    <mergeCell ref="M3877:P3877"/>
    <mergeCell ref="Q3877:R3877"/>
    <mergeCell ref="S3877:T3877"/>
    <mergeCell ref="U3877:V3877"/>
    <mergeCell ref="W3877:X3877"/>
    <mergeCell ref="Y3875:Z3875"/>
    <mergeCell ref="AA3875:AB3875"/>
    <mergeCell ref="AC3875:AD3875"/>
    <mergeCell ref="I3876:L3876"/>
    <mergeCell ref="M3876:P3876"/>
    <mergeCell ref="Q3876:R3876"/>
    <mergeCell ref="S3876:T3876"/>
    <mergeCell ref="U3876:V3876"/>
    <mergeCell ref="W3876:X3876"/>
    <mergeCell ref="Y3874:Z3874"/>
    <mergeCell ref="AA3874:AB3874"/>
    <mergeCell ref="AC3874:AD3874"/>
    <mergeCell ref="I3875:L3875"/>
    <mergeCell ref="M3875:P3875"/>
    <mergeCell ref="Q3875:R3875"/>
    <mergeCell ref="S3875:T3875"/>
    <mergeCell ref="U3875:V3875"/>
    <mergeCell ref="W3875:X3875"/>
    <mergeCell ref="Y3873:Z3873"/>
    <mergeCell ref="AA3873:AB3873"/>
    <mergeCell ref="AC3873:AD3873"/>
    <mergeCell ref="I3874:L3874"/>
    <mergeCell ref="M3874:P3874"/>
    <mergeCell ref="Q3874:R3874"/>
    <mergeCell ref="S3874:T3874"/>
    <mergeCell ref="U3874:V3874"/>
    <mergeCell ref="W3874:X3874"/>
    <mergeCell ref="C3874:D3874"/>
    <mergeCell ref="C3875:D3875"/>
    <mergeCell ref="C3876:D3876"/>
    <mergeCell ref="C3877:D3877"/>
    <mergeCell ref="E3874:H3874"/>
    <mergeCell ref="E3875:H3875"/>
    <mergeCell ref="E3876:H3876"/>
    <mergeCell ref="E3877:H3877"/>
    <mergeCell ref="Y3872:Z3872"/>
    <mergeCell ref="AA3872:AB3872"/>
    <mergeCell ref="AC3872:AD3872"/>
    <mergeCell ref="Q3882:R3882"/>
    <mergeCell ref="S3882:T3882"/>
    <mergeCell ref="U3882:V3882"/>
    <mergeCell ref="W3882:X3882"/>
    <mergeCell ref="C3882:D3882"/>
    <mergeCell ref="C3883:D3883"/>
    <mergeCell ref="C3884:D3884"/>
    <mergeCell ref="C3885:D3885"/>
    <mergeCell ref="E3882:H3882"/>
    <mergeCell ref="E3883:H3883"/>
    <mergeCell ref="E3884:H3884"/>
    <mergeCell ref="E3885:H3885"/>
    <mergeCell ref="Y3880:Z3880"/>
    <mergeCell ref="AA3880:AB3880"/>
    <mergeCell ref="AC3880:AD3880"/>
    <mergeCell ref="I3881:L3881"/>
    <mergeCell ref="M3881:P3881"/>
    <mergeCell ref="Q3881:R3881"/>
    <mergeCell ref="S3881:T3881"/>
    <mergeCell ref="U3881:V3881"/>
    <mergeCell ref="W3881:X3881"/>
    <mergeCell ref="Y3879:Z3879"/>
    <mergeCell ref="AA3879:AB3879"/>
    <mergeCell ref="AC3879:AD3879"/>
    <mergeCell ref="I3880:L3880"/>
    <mergeCell ref="M3880:P3880"/>
    <mergeCell ref="Q3880:R3880"/>
    <mergeCell ref="S3880:T3880"/>
    <mergeCell ref="U3880:V3880"/>
    <mergeCell ref="W3880:X3880"/>
    <mergeCell ref="Y3878:Z3878"/>
    <mergeCell ref="AA3878:AB3878"/>
    <mergeCell ref="AC3878:AD3878"/>
    <mergeCell ref="I3879:L3879"/>
    <mergeCell ref="M3879:P3879"/>
    <mergeCell ref="Q3879:R3879"/>
    <mergeCell ref="S3879:T3879"/>
    <mergeCell ref="U3879:V3879"/>
    <mergeCell ref="W3879:X3879"/>
    <mergeCell ref="I3888:L3888"/>
    <mergeCell ref="M3888:P3888"/>
    <mergeCell ref="Q3888:R3888"/>
    <mergeCell ref="S3888:T3888"/>
    <mergeCell ref="U3888:V3888"/>
    <mergeCell ref="W3888:X3888"/>
    <mergeCell ref="Y3886:Z3886"/>
    <mergeCell ref="AA3886:AB3886"/>
    <mergeCell ref="AC3886:AD3886"/>
    <mergeCell ref="I3887:L3887"/>
    <mergeCell ref="M3887:P3887"/>
    <mergeCell ref="Q3887:R3887"/>
    <mergeCell ref="S3887:T3887"/>
    <mergeCell ref="U3887:V3887"/>
    <mergeCell ref="W3887:X3887"/>
    <mergeCell ref="Y3885:Z3885"/>
    <mergeCell ref="AA3885:AB3885"/>
    <mergeCell ref="AC3885:AD3885"/>
    <mergeCell ref="I3886:L3886"/>
    <mergeCell ref="M3886:P3886"/>
    <mergeCell ref="Q3886:R3886"/>
    <mergeCell ref="S3886:T3886"/>
    <mergeCell ref="U3886:V3886"/>
    <mergeCell ref="W3886:X3886"/>
    <mergeCell ref="C3878:D3878"/>
    <mergeCell ref="C3879:D3879"/>
    <mergeCell ref="C3880:D3880"/>
    <mergeCell ref="C3881:D3881"/>
    <mergeCell ref="E3878:H3878"/>
    <mergeCell ref="E3879:H3879"/>
    <mergeCell ref="E3880:H3880"/>
    <mergeCell ref="E3881:H3881"/>
    <mergeCell ref="Y3884:Z3884"/>
    <mergeCell ref="AA3884:AB3884"/>
    <mergeCell ref="AC3884:AD3884"/>
    <mergeCell ref="I3885:L3885"/>
    <mergeCell ref="M3885:P3885"/>
    <mergeCell ref="Q3885:R3885"/>
    <mergeCell ref="S3885:T3885"/>
    <mergeCell ref="U3885:V3885"/>
    <mergeCell ref="W3885:X3885"/>
    <mergeCell ref="Y3883:Z3883"/>
    <mergeCell ref="AA3883:AB3883"/>
    <mergeCell ref="AC3883:AD3883"/>
    <mergeCell ref="I3884:L3884"/>
    <mergeCell ref="M3884:P3884"/>
    <mergeCell ref="Q3884:R3884"/>
    <mergeCell ref="S3884:T3884"/>
    <mergeCell ref="U3884:V3884"/>
    <mergeCell ref="W3884:X3884"/>
    <mergeCell ref="Y3882:Z3882"/>
    <mergeCell ref="AA3882:AB3882"/>
    <mergeCell ref="AC3882:AD3882"/>
    <mergeCell ref="I3883:L3883"/>
    <mergeCell ref="M3883:P3883"/>
    <mergeCell ref="Q3883:R3883"/>
    <mergeCell ref="S3883:T3883"/>
    <mergeCell ref="U3883:V3883"/>
    <mergeCell ref="W3883:X3883"/>
    <mergeCell ref="Y3881:Z3881"/>
    <mergeCell ref="AA3881:AB3881"/>
    <mergeCell ref="AC3881:AD3881"/>
    <mergeCell ref="I3882:L3882"/>
    <mergeCell ref="M3882:P3882"/>
    <mergeCell ref="C3886:D3886"/>
    <mergeCell ref="C3887:D3887"/>
    <mergeCell ref="C3888:D3888"/>
    <mergeCell ref="C3889:D3889"/>
    <mergeCell ref="E3886:H3886"/>
    <mergeCell ref="E3887:H3887"/>
    <mergeCell ref="E3888:H3888"/>
    <mergeCell ref="E3889:H3889"/>
    <mergeCell ref="Y3892:Z3892"/>
    <mergeCell ref="AA3892:AB3892"/>
    <mergeCell ref="AC3892:AD3892"/>
    <mergeCell ref="I3893:L3893"/>
    <mergeCell ref="M3893:P3893"/>
    <mergeCell ref="Q3893:R3893"/>
    <mergeCell ref="S3893:T3893"/>
    <mergeCell ref="U3893:V3893"/>
    <mergeCell ref="W3893:X3893"/>
    <mergeCell ref="Y3891:Z3891"/>
    <mergeCell ref="AA3891:AB3891"/>
    <mergeCell ref="AC3891:AD3891"/>
    <mergeCell ref="I3892:L3892"/>
    <mergeCell ref="M3892:P3892"/>
    <mergeCell ref="Q3892:R3892"/>
    <mergeCell ref="S3892:T3892"/>
    <mergeCell ref="U3892:V3892"/>
    <mergeCell ref="W3892:X3892"/>
    <mergeCell ref="Y3890:Z3890"/>
    <mergeCell ref="AA3890:AB3890"/>
    <mergeCell ref="AC3890:AD3890"/>
    <mergeCell ref="I3891:L3891"/>
    <mergeCell ref="M3891:P3891"/>
    <mergeCell ref="Q3891:R3891"/>
    <mergeCell ref="S3891:T3891"/>
    <mergeCell ref="U3891:V3891"/>
    <mergeCell ref="W3891:X3891"/>
    <mergeCell ref="Y3889:Z3889"/>
    <mergeCell ref="AA3889:AB3889"/>
    <mergeCell ref="AC3889:AD3889"/>
    <mergeCell ref="I3890:L3890"/>
    <mergeCell ref="M3890:P3890"/>
    <mergeCell ref="Q3890:R3890"/>
    <mergeCell ref="S3890:T3890"/>
    <mergeCell ref="U3890:V3890"/>
    <mergeCell ref="W3890:X3890"/>
    <mergeCell ref="C3890:D3890"/>
    <mergeCell ref="C3891:D3891"/>
    <mergeCell ref="C3892:D3892"/>
    <mergeCell ref="C3893:D3893"/>
    <mergeCell ref="E3890:H3890"/>
    <mergeCell ref="E3891:H3891"/>
    <mergeCell ref="E3892:H3892"/>
    <mergeCell ref="E3893:H3893"/>
    <mergeCell ref="Y3888:Z3888"/>
    <mergeCell ref="AA3888:AB3888"/>
    <mergeCell ref="AC3888:AD3888"/>
    <mergeCell ref="I3889:L3889"/>
    <mergeCell ref="M3889:P3889"/>
    <mergeCell ref="Q3889:R3889"/>
    <mergeCell ref="S3889:T3889"/>
    <mergeCell ref="U3889:V3889"/>
    <mergeCell ref="W3889:X3889"/>
    <mergeCell ref="Y3887:Z3887"/>
    <mergeCell ref="AA3887:AB3887"/>
    <mergeCell ref="AC3887:AD3887"/>
    <mergeCell ref="I3897:L3897"/>
    <mergeCell ref="M3897:P3897"/>
    <mergeCell ref="Q3897:R3897"/>
    <mergeCell ref="S3897:T3897"/>
    <mergeCell ref="U3897:V3897"/>
    <mergeCell ref="W3897:X3897"/>
    <mergeCell ref="Y3895:Z3895"/>
    <mergeCell ref="AA3895:AB3895"/>
    <mergeCell ref="AC3895:AD3895"/>
    <mergeCell ref="I3896:L3896"/>
    <mergeCell ref="M3896:P3896"/>
    <mergeCell ref="Q3896:R3896"/>
    <mergeCell ref="S3896:T3896"/>
    <mergeCell ref="U3896:V3896"/>
    <mergeCell ref="W3896:X3896"/>
    <mergeCell ref="Y3894:Z3894"/>
    <mergeCell ref="AA3894:AB3894"/>
    <mergeCell ref="AC3894:AD3894"/>
    <mergeCell ref="I3895:L3895"/>
    <mergeCell ref="M3895:P3895"/>
    <mergeCell ref="Q3895:R3895"/>
    <mergeCell ref="S3895:T3895"/>
    <mergeCell ref="U3895:V3895"/>
    <mergeCell ref="W3895:X3895"/>
    <mergeCell ref="Y3893:Z3893"/>
    <mergeCell ref="AA3893:AB3893"/>
    <mergeCell ref="AC3893:AD3893"/>
    <mergeCell ref="I3894:L3894"/>
    <mergeCell ref="M3894:P3894"/>
    <mergeCell ref="Q3894:R3894"/>
    <mergeCell ref="S3894:T3894"/>
    <mergeCell ref="U3894:V3894"/>
    <mergeCell ref="W3894:X3894"/>
    <mergeCell ref="Y3901:Z3901"/>
    <mergeCell ref="AA3901:AB3901"/>
    <mergeCell ref="AC3901:AD3901"/>
    <mergeCell ref="I3902:L3902"/>
    <mergeCell ref="M3902:P3902"/>
    <mergeCell ref="Q3902:R3902"/>
    <mergeCell ref="S3902:T3902"/>
    <mergeCell ref="U3902:V3902"/>
    <mergeCell ref="W3902:X3902"/>
    <mergeCell ref="C3894:D3894"/>
    <mergeCell ref="C3895:D3895"/>
    <mergeCell ref="C3896:D3896"/>
    <mergeCell ref="C3897:D3897"/>
    <mergeCell ref="E3894:H3894"/>
    <mergeCell ref="E3895:H3895"/>
    <mergeCell ref="E3896:H3896"/>
    <mergeCell ref="E3897:H3897"/>
    <mergeCell ref="Y3900:Z3900"/>
    <mergeCell ref="AA3900:AB3900"/>
    <mergeCell ref="AC3900:AD3900"/>
    <mergeCell ref="I3901:L3901"/>
    <mergeCell ref="M3901:P3901"/>
    <mergeCell ref="Q3901:R3901"/>
    <mergeCell ref="S3901:T3901"/>
    <mergeCell ref="U3901:V3901"/>
    <mergeCell ref="W3901:X3901"/>
    <mergeCell ref="Y3899:Z3899"/>
    <mergeCell ref="AA3899:AB3899"/>
    <mergeCell ref="AC3899:AD3899"/>
    <mergeCell ref="I3900:L3900"/>
    <mergeCell ref="M3900:P3900"/>
    <mergeCell ref="Q3900:R3900"/>
    <mergeCell ref="S3900:T3900"/>
    <mergeCell ref="U3900:V3900"/>
    <mergeCell ref="W3900:X3900"/>
    <mergeCell ref="Y3898:Z3898"/>
    <mergeCell ref="AA3898:AB3898"/>
    <mergeCell ref="AC3898:AD3898"/>
    <mergeCell ref="I3899:L3899"/>
    <mergeCell ref="M3899:P3899"/>
    <mergeCell ref="Q3899:R3899"/>
    <mergeCell ref="S3899:T3899"/>
    <mergeCell ref="U3899:V3899"/>
    <mergeCell ref="W3899:X3899"/>
    <mergeCell ref="Y3897:Z3897"/>
    <mergeCell ref="AA3897:AB3897"/>
    <mergeCell ref="AC3897:AD3897"/>
    <mergeCell ref="I3898:L3898"/>
    <mergeCell ref="M3898:P3898"/>
    <mergeCell ref="Q3898:R3898"/>
    <mergeCell ref="S3898:T3898"/>
    <mergeCell ref="U3898:V3898"/>
    <mergeCell ref="W3898:X3898"/>
    <mergeCell ref="C3898:D3898"/>
    <mergeCell ref="C3899:D3899"/>
    <mergeCell ref="C3900:D3900"/>
    <mergeCell ref="C3901:D3901"/>
    <mergeCell ref="E3898:H3898"/>
    <mergeCell ref="E3899:H3899"/>
    <mergeCell ref="E3900:H3900"/>
    <mergeCell ref="E3901:H3901"/>
    <mergeCell ref="Y3896:Z3896"/>
    <mergeCell ref="AA3896:AB3896"/>
    <mergeCell ref="AC3896:AD3896"/>
    <mergeCell ref="Q3906:R3906"/>
    <mergeCell ref="S3906:T3906"/>
    <mergeCell ref="U3906:V3906"/>
    <mergeCell ref="W3906:X3906"/>
    <mergeCell ref="C3906:D3906"/>
    <mergeCell ref="C3907:D3907"/>
    <mergeCell ref="C3908:D3908"/>
    <mergeCell ref="C3909:D3909"/>
    <mergeCell ref="E3906:H3906"/>
    <mergeCell ref="E3907:H3907"/>
    <mergeCell ref="E3908:H3908"/>
    <mergeCell ref="E3909:H3909"/>
    <mergeCell ref="Y3904:Z3904"/>
    <mergeCell ref="AA3904:AB3904"/>
    <mergeCell ref="AC3904:AD3904"/>
    <mergeCell ref="I3905:L3905"/>
    <mergeCell ref="M3905:P3905"/>
    <mergeCell ref="Q3905:R3905"/>
    <mergeCell ref="S3905:T3905"/>
    <mergeCell ref="U3905:V3905"/>
    <mergeCell ref="W3905:X3905"/>
    <mergeCell ref="Y3903:Z3903"/>
    <mergeCell ref="AA3903:AB3903"/>
    <mergeCell ref="AC3903:AD3903"/>
    <mergeCell ref="I3904:L3904"/>
    <mergeCell ref="M3904:P3904"/>
    <mergeCell ref="Q3904:R3904"/>
    <mergeCell ref="S3904:T3904"/>
    <mergeCell ref="U3904:V3904"/>
    <mergeCell ref="W3904:X3904"/>
    <mergeCell ref="Y3902:Z3902"/>
    <mergeCell ref="AA3902:AB3902"/>
    <mergeCell ref="AC3902:AD3902"/>
    <mergeCell ref="I3903:L3903"/>
    <mergeCell ref="M3903:P3903"/>
    <mergeCell ref="Q3903:R3903"/>
    <mergeCell ref="S3903:T3903"/>
    <mergeCell ref="U3903:V3903"/>
    <mergeCell ref="W3903:X3903"/>
    <mergeCell ref="I3912:L3912"/>
    <mergeCell ref="M3912:P3912"/>
    <mergeCell ref="Q3912:R3912"/>
    <mergeCell ref="S3912:T3912"/>
    <mergeCell ref="U3912:V3912"/>
    <mergeCell ref="W3912:X3912"/>
    <mergeCell ref="Y3910:Z3910"/>
    <mergeCell ref="AA3910:AB3910"/>
    <mergeCell ref="AC3910:AD3910"/>
    <mergeCell ref="I3911:L3911"/>
    <mergeCell ref="M3911:P3911"/>
    <mergeCell ref="Q3911:R3911"/>
    <mergeCell ref="S3911:T3911"/>
    <mergeCell ref="U3911:V3911"/>
    <mergeCell ref="W3911:X3911"/>
    <mergeCell ref="Y3909:Z3909"/>
    <mergeCell ref="AA3909:AB3909"/>
    <mergeCell ref="AC3909:AD3909"/>
    <mergeCell ref="I3910:L3910"/>
    <mergeCell ref="M3910:P3910"/>
    <mergeCell ref="Q3910:R3910"/>
    <mergeCell ref="S3910:T3910"/>
    <mergeCell ref="U3910:V3910"/>
    <mergeCell ref="W3910:X3910"/>
    <mergeCell ref="C3902:D3902"/>
    <mergeCell ref="C3903:D3903"/>
    <mergeCell ref="C3904:D3904"/>
    <mergeCell ref="C3905:D3905"/>
    <mergeCell ref="E3902:H3902"/>
    <mergeCell ref="E3903:H3903"/>
    <mergeCell ref="E3904:H3904"/>
    <mergeCell ref="E3905:H3905"/>
    <mergeCell ref="Y3908:Z3908"/>
    <mergeCell ref="AA3908:AB3908"/>
    <mergeCell ref="AC3908:AD3908"/>
    <mergeCell ref="I3909:L3909"/>
    <mergeCell ref="M3909:P3909"/>
    <mergeCell ref="Q3909:R3909"/>
    <mergeCell ref="S3909:T3909"/>
    <mergeCell ref="U3909:V3909"/>
    <mergeCell ref="W3909:X3909"/>
    <mergeCell ref="Y3907:Z3907"/>
    <mergeCell ref="AA3907:AB3907"/>
    <mergeCell ref="AC3907:AD3907"/>
    <mergeCell ref="I3908:L3908"/>
    <mergeCell ref="M3908:P3908"/>
    <mergeCell ref="Q3908:R3908"/>
    <mergeCell ref="S3908:T3908"/>
    <mergeCell ref="U3908:V3908"/>
    <mergeCell ref="W3908:X3908"/>
    <mergeCell ref="Y3906:Z3906"/>
    <mergeCell ref="AA3906:AB3906"/>
    <mergeCell ref="AC3906:AD3906"/>
    <mergeCell ref="I3907:L3907"/>
    <mergeCell ref="M3907:P3907"/>
    <mergeCell ref="Q3907:R3907"/>
    <mergeCell ref="S3907:T3907"/>
    <mergeCell ref="U3907:V3907"/>
    <mergeCell ref="W3907:X3907"/>
    <mergeCell ref="Y3905:Z3905"/>
    <mergeCell ref="AA3905:AB3905"/>
    <mergeCell ref="AC3905:AD3905"/>
    <mergeCell ref="I3906:L3906"/>
    <mergeCell ref="M3906:P3906"/>
    <mergeCell ref="C3910:D3910"/>
    <mergeCell ref="C3911:D3911"/>
    <mergeCell ref="C3912:D3912"/>
    <mergeCell ref="C3913:D3913"/>
    <mergeCell ref="E3910:H3910"/>
    <mergeCell ref="E3911:H3911"/>
    <mergeCell ref="E3912:H3912"/>
    <mergeCell ref="E3913:H3913"/>
    <mergeCell ref="Y3916:Z3916"/>
    <mergeCell ref="AA3916:AB3916"/>
    <mergeCell ref="AC3916:AD3916"/>
    <mergeCell ref="I3917:L3917"/>
    <mergeCell ref="M3917:P3917"/>
    <mergeCell ref="Q3917:R3917"/>
    <mergeCell ref="S3917:T3917"/>
    <mergeCell ref="U3917:V3917"/>
    <mergeCell ref="W3917:X3917"/>
    <mergeCell ref="Y3915:Z3915"/>
    <mergeCell ref="AA3915:AB3915"/>
    <mergeCell ref="AC3915:AD3915"/>
    <mergeCell ref="I3916:L3916"/>
    <mergeCell ref="M3916:P3916"/>
    <mergeCell ref="Q3916:R3916"/>
    <mergeCell ref="S3916:T3916"/>
    <mergeCell ref="U3916:V3916"/>
    <mergeCell ref="W3916:X3916"/>
    <mergeCell ref="Y3914:Z3914"/>
    <mergeCell ref="AA3914:AB3914"/>
    <mergeCell ref="AC3914:AD3914"/>
    <mergeCell ref="I3915:L3915"/>
    <mergeCell ref="M3915:P3915"/>
    <mergeCell ref="Q3915:R3915"/>
    <mergeCell ref="S3915:T3915"/>
    <mergeCell ref="U3915:V3915"/>
    <mergeCell ref="W3915:X3915"/>
    <mergeCell ref="Y3913:Z3913"/>
    <mergeCell ref="AA3913:AB3913"/>
    <mergeCell ref="AC3913:AD3913"/>
    <mergeCell ref="I3914:L3914"/>
    <mergeCell ref="M3914:P3914"/>
    <mergeCell ref="Q3914:R3914"/>
    <mergeCell ref="S3914:T3914"/>
    <mergeCell ref="U3914:V3914"/>
    <mergeCell ref="W3914:X3914"/>
    <mergeCell ref="C3914:D3914"/>
    <mergeCell ref="C3915:D3915"/>
    <mergeCell ref="C3916:D3916"/>
    <mergeCell ref="C3917:D3917"/>
    <mergeCell ref="E3914:H3914"/>
    <mergeCell ref="E3915:H3915"/>
    <mergeCell ref="E3916:H3916"/>
    <mergeCell ref="E3917:H3917"/>
    <mergeCell ref="Y3912:Z3912"/>
    <mergeCell ref="AA3912:AB3912"/>
    <mergeCell ref="AC3912:AD3912"/>
    <mergeCell ref="I3913:L3913"/>
    <mergeCell ref="M3913:P3913"/>
    <mergeCell ref="Q3913:R3913"/>
    <mergeCell ref="S3913:T3913"/>
    <mergeCell ref="U3913:V3913"/>
    <mergeCell ref="W3913:X3913"/>
    <mergeCell ref="Y3911:Z3911"/>
    <mergeCell ref="AA3911:AB3911"/>
    <mergeCell ref="AC3911:AD3911"/>
    <mergeCell ref="I3921:L3921"/>
    <mergeCell ref="M3921:P3921"/>
    <mergeCell ref="Q3921:R3921"/>
    <mergeCell ref="S3921:T3921"/>
    <mergeCell ref="U3921:V3921"/>
    <mergeCell ref="W3921:X3921"/>
    <mergeCell ref="Y3919:Z3919"/>
    <mergeCell ref="AA3919:AB3919"/>
    <mergeCell ref="AC3919:AD3919"/>
    <mergeCell ref="I3920:L3920"/>
    <mergeCell ref="M3920:P3920"/>
    <mergeCell ref="Q3920:R3920"/>
    <mergeCell ref="S3920:T3920"/>
    <mergeCell ref="U3920:V3920"/>
    <mergeCell ref="W3920:X3920"/>
    <mergeCell ref="Y3918:Z3918"/>
    <mergeCell ref="AA3918:AB3918"/>
    <mergeCell ref="AC3918:AD3918"/>
    <mergeCell ref="I3919:L3919"/>
    <mergeCell ref="M3919:P3919"/>
    <mergeCell ref="Q3919:R3919"/>
    <mergeCell ref="S3919:T3919"/>
    <mergeCell ref="U3919:V3919"/>
    <mergeCell ref="W3919:X3919"/>
    <mergeCell ref="Y3917:Z3917"/>
    <mergeCell ref="AA3917:AB3917"/>
    <mergeCell ref="AC3917:AD3917"/>
    <mergeCell ref="I3918:L3918"/>
    <mergeCell ref="M3918:P3918"/>
    <mergeCell ref="Q3918:R3918"/>
    <mergeCell ref="S3918:T3918"/>
    <mergeCell ref="U3918:V3918"/>
    <mergeCell ref="W3918:X3918"/>
    <mergeCell ref="Y3925:Z3925"/>
    <mergeCell ref="AA3925:AB3925"/>
    <mergeCell ref="AC3925:AD3925"/>
    <mergeCell ref="I3926:L3926"/>
    <mergeCell ref="M3926:P3926"/>
    <mergeCell ref="Q3926:R3926"/>
    <mergeCell ref="S3926:T3926"/>
    <mergeCell ref="U3926:V3926"/>
    <mergeCell ref="W3926:X3926"/>
    <mergeCell ref="C3918:D3918"/>
    <mergeCell ref="C3919:D3919"/>
    <mergeCell ref="C3920:D3920"/>
    <mergeCell ref="C3921:D3921"/>
    <mergeCell ref="E3918:H3918"/>
    <mergeCell ref="E3919:H3919"/>
    <mergeCell ref="E3920:H3920"/>
    <mergeCell ref="E3921:H3921"/>
    <mergeCell ref="Y3924:Z3924"/>
    <mergeCell ref="AA3924:AB3924"/>
    <mergeCell ref="AC3924:AD3924"/>
    <mergeCell ref="I3925:L3925"/>
    <mergeCell ref="M3925:P3925"/>
    <mergeCell ref="Q3925:R3925"/>
    <mergeCell ref="S3925:T3925"/>
    <mergeCell ref="U3925:V3925"/>
    <mergeCell ref="W3925:X3925"/>
    <mergeCell ref="Y3923:Z3923"/>
    <mergeCell ref="AA3923:AB3923"/>
    <mergeCell ref="AC3923:AD3923"/>
    <mergeCell ref="I3924:L3924"/>
    <mergeCell ref="M3924:P3924"/>
    <mergeCell ref="Q3924:R3924"/>
    <mergeCell ref="S3924:T3924"/>
    <mergeCell ref="U3924:V3924"/>
    <mergeCell ref="W3924:X3924"/>
    <mergeCell ref="Y3922:Z3922"/>
    <mergeCell ref="AA3922:AB3922"/>
    <mergeCell ref="AC3922:AD3922"/>
    <mergeCell ref="I3923:L3923"/>
    <mergeCell ref="M3923:P3923"/>
    <mergeCell ref="Q3923:R3923"/>
    <mergeCell ref="S3923:T3923"/>
    <mergeCell ref="U3923:V3923"/>
    <mergeCell ref="W3923:X3923"/>
    <mergeCell ref="Y3921:Z3921"/>
    <mergeCell ref="AA3921:AB3921"/>
    <mergeCell ref="AC3921:AD3921"/>
    <mergeCell ref="I3922:L3922"/>
    <mergeCell ref="M3922:P3922"/>
    <mergeCell ref="Q3922:R3922"/>
    <mergeCell ref="S3922:T3922"/>
    <mergeCell ref="U3922:V3922"/>
    <mergeCell ref="W3922:X3922"/>
    <mergeCell ref="C3922:D3922"/>
    <mergeCell ref="C3923:D3923"/>
    <mergeCell ref="C3924:D3924"/>
    <mergeCell ref="C3925:D3925"/>
    <mergeCell ref="E3922:H3922"/>
    <mergeCell ref="E3923:H3923"/>
    <mergeCell ref="E3924:H3924"/>
    <mergeCell ref="E3925:H3925"/>
    <mergeCell ref="Y3920:Z3920"/>
    <mergeCell ref="AA3920:AB3920"/>
    <mergeCell ref="AC3920:AD3920"/>
    <mergeCell ref="Q3930:R3930"/>
    <mergeCell ref="S3930:T3930"/>
    <mergeCell ref="U3930:V3930"/>
    <mergeCell ref="W3930:X3930"/>
    <mergeCell ref="C3930:D3930"/>
    <mergeCell ref="C3931:D3931"/>
    <mergeCell ref="C3932:D3932"/>
    <mergeCell ref="C3933:D3933"/>
    <mergeCell ref="E3930:H3930"/>
    <mergeCell ref="E3931:H3931"/>
    <mergeCell ref="E3932:H3932"/>
    <mergeCell ref="E3933:H3933"/>
    <mergeCell ref="Y3928:Z3928"/>
    <mergeCell ref="AA3928:AB3928"/>
    <mergeCell ref="AC3928:AD3928"/>
    <mergeCell ref="I3929:L3929"/>
    <mergeCell ref="M3929:P3929"/>
    <mergeCell ref="Q3929:R3929"/>
    <mergeCell ref="S3929:T3929"/>
    <mergeCell ref="U3929:V3929"/>
    <mergeCell ref="W3929:X3929"/>
    <mergeCell ref="Y3927:Z3927"/>
    <mergeCell ref="AA3927:AB3927"/>
    <mergeCell ref="AC3927:AD3927"/>
    <mergeCell ref="I3928:L3928"/>
    <mergeCell ref="M3928:P3928"/>
    <mergeCell ref="Q3928:R3928"/>
    <mergeCell ref="S3928:T3928"/>
    <mergeCell ref="U3928:V3928"/>
    <mergeCell ref="W3928:X3928"/>
    <mergeCell ref="Y3926:Z3926"/>
    <mergeCell ref="AA3926:AB3926"/>
    <mergeCell ref="AC3926:AD3926"/>
    <mergeCell ref="I3927:L3927"/>
    <mergeCell ref="M3927:P3927"/>
    <mergeCell ref="Q3927:R3927"/>
    <mergeCell ref="S3927:T3927"/>
    <mergeCell ref="U3927:V3927"/>
    <mergeCell ref="W3927:X3927"/>
    <mergeCell ref="I3936:L3936"/>
    <mergeCell ref="M3936:P3936"/>
    <mergeCell ref="Q3936:R3936"/>
    <mergeCell ref="S3936:T3936"/>
    <mergeCell ref="U3936:V3936"/>
    <mergeCell ref="W3936:X3936"/>
    <mergeCell ref="Y3934:Z3934"/>
    <mergeCell ref="AA3934:AB3934"/>
    <mergeCell ref="AC3934:AD3934"/>
    <mergeCell ref="I3935:L3935"/>
    <mergeCell ref="M3935:P3935"/>
    <mergeCell ref="Q3935:R3935"/>
    <mergeCell ref="S3935:T3935"/>
    <mergeCell ref="U3935:V3935"/>
    <mergeCell ref="W3935:X3935"/>
    <mergeCell ref="Y3933:Z3933"/>
    <mergeCell ref="AA3933:AB3933"/>
    <mergeCell ref="AC3933:AD3933"/>
    <mergeCell ref="I3934:L3934"/>
    <mergeCell ref="M3934:P3934"/>
    <mergeCell ref="Q3934:R3934"/>
    <mergeCell ref="S3934:T3934"/>
    <mergeCell ref="U3934:V3934"/>
    <mergeCell ref="W3934:X3934"/>
    <mergeCell ref="C3926:D3926"/>
    <mergeCell ref="C3927:D3927"/>
    <mergeCell ref="C3928:D3928"/>
    <mergeCell ref="C3929:D3929"/>
    <mergeCell ref="E3926:H3926"/>
    <mergeCell ref="E3927:H3927"/>
    <mergeCell ref="E3928:H3928"/>
    <mergeCell ref="E3929:H3929"/>
    <mergeCell ref="Y3932:Z3932"/>
    <mergeCell ref="AA3932:AB3932"/>
    <mergeCell ref="AC3932:AD3932"/>
    <mergeCell ref="I3933:L3933"/>
    <mergeCell ref="M3933:P3933"/>
    <mergeCell ref="Q3933:R3933"/>
    <mergeCell ref="S3933:T3933"/>
    <mergeCell ref="U3933:V3933"/>
    <mergeCell ref="W3933:X3933"/>
    <mergeCell ref="Y3931:Z3931"/>
    <mergeCell ref="AA3931:AB3931"/>
    <mergeCell ref="AC3931:AD3931"/>
    <mergeCell ref="I3932:L3932"/>
    <mergeCell ref="M3932:P3932"/>
    <mergeCell ref="Q3932:R3932"/>
    <mergeCell ref="S3932:T3932"/>
    <mergeCell ref="U3932:V3932"/>
    <mergeCell ref="W3932:X3932"/>
    <mergeCell ref="Y3930:Z3930"/>
    <mergeCell ref="AA3930:AB3930"/>
    <mergeCell ref="AC3930:AD3930"/>
    <mergeCell ref="I3931:L3931"/>
    <mergeCell ref="M3931:P3931"/>
    <mergeCell ref="Q3931:R3931"/>
    <mergeCell ref="S3931:T3931"/>
    <mergeCell ref="U3931:V3931"/>
    <mergeCell ref="W3931:X3931"/>
    <mergeCell ref="Y3929:Z3929"/>
    <mergeCell ref="AA3929:AB3929"/>
    <mergeCell ref="AC3929:AD3929"/>
    <mergeCell ref="I3930:L3930"/>
    <mergeCell ref="M3930:P3930"/>
    <mergeCell ref="C3934:D3934"/>
    <mergeCell ref="C3935:D3935"/>
    <mergeCell ref="C3936:D3936"/>
    <mergeCell ref="C3937:D3937"/>
    <mergeCell ref="E3934:H3934"/>
    <mergeCell ref="E3935:H3935"/>
    <mergeCell ref="E3936:H3936"/>
    <mergeCell ref="E3937:H3937"/>
    <mergeCell ref="Y3940:Z3940"/>
    <mergeCell ref="AA3940:AB3940"/>
    <mergeCell ref="AC3940:AD3940"/>
    <mergeCell ref="I3941:L3941"/>
    <mergeCell ref="M3941:P3941"/>
    <mergeCell ref="Q3941:R3941"/>
    <mergeCell ref="S3941:T3941"/>
    <mergeCell ref="U3941:V3941"/>
    <mergeCell ref="W3941:X3941"/>
    <mergeCell ref="Y3939:Z3939"/>
    <mergeCell ref="AA3939:AB3939"/>
    <mergeCell ref="AC3939:AD3939"/>
    <mergeCell ref="I3940:L3940"/>
    <mergeCell ref="M3940:P3940"/>
    <mergeCell ref="Q3940:R3940"/>
    <mergeCell ref="S3940:T3940"/>
    <mergeCell ref="U3940:V3940"/>
    <mergeCell ref="W3940:X3940"/>
    <mergeCell ref="Y3938:Z3938"/>
    <mergeCell ref="AA3938:AB3938"/>
    <mergeCell ref="AC3938:AD3938"/>
    <mergeCell ref="I3939:L3939"/>
    <mergeCell ref="M3939:P3939"/>
    <mergeCell ref="Q3939:R3939"/>
    <mergeCell ref="S3939:T3939"/>
    <mergeCell ref="U3939:V3939"/>
    <mergeCell ref="W3939:X3939"/>
    <mergeCell ref="Y3937:Z3937"/>
    <mergeCell ref="AA3937:AB3937"/>
    <mergeCell ref="AC3937:AD3937"/>
    <mergeCell ref="I3938:L3938"/>
    <mergeCell ref="M3938:P3938"/>
    <mergeCell ref="Q3938:R3938"/>
    <mergeCell ref="S3938:T3938"/>
    <mergeCell ref="U3938:V3938"/>
    <mergeCell ref="W3938:X3938"/>
    <mergeCell ref="C3938:D3938"/>
    <mergeCell ref="C3939:D3939"/>
    <mergeCell ref="C3940:D3940"/>
    <mergeCell ref="C3941:D3941"/>
    <mergeCell ref="E3938:H3938"/>
    <mergeCell ref="E3939:H3939"/>
    <mergeCell ref="E3940:H3940"/>
    <mergeCell ref="E3941:H3941"/>
    <mergeCell ref="Y3936:Z3936"/>
    <mergeCell ref="AA3936:AB3936"/>
    <mergeCell ref="AC3936:AD3936"/>
    <mergeCell ref="I3937:L3937"/>
    <mergeCell ref="M3937:P3937"/>
    <mergeCell ref="Q3937:R3937"/>
    <mergeCell ref="S3937:T3937"/>
    <mergeCell ref="U3937:V3937"/>
    <mergeCell ref="W3937:X3937"/>
    <mergeCell ref="Y3935:Z3935"/>
    <mergeCell ref="AA3935:AB3935"/>
    <mergeCell ref="AC3935:AD3935"/>
    <mergeCell ref="I3945:L3945"/>
    <mergeCell ref="M3945:P3945"/>
    <mergeCell ref="Q3945:R3945"/>
    <mergeCell ref="S3945:T3945"/>
    <mergeCell ref="U3945:V3945"/>
    <mergeCell ref="W3945:X3945"/>
    <mergeCell ref="Y3943:Z3943"/>
    <mergeCell ref="AA3943:AB3943"/>
    <mergeCell ref="AC3943:AD3943"/>
    <mergeCell ref="I3944:L3944"/>
    <mergeCell ref="M3944:P3944"/>
    <mergeCell ref="Q3944:R3944"/>
    <mergeCell ref="S3944:T3944"/>
    <mergeCell ref="U3944:V3944"/>
    <mergeCell ref="W3944:X3944"/>
    <mergeCell ref="Y3942:Z3942"/>
    <mergeCell ref="AA3942:AB3942"/>
    <mergeCell ref="AC3942:AD3942"/>
    <mergeCell ref="I3943:L3943"/>
    <mergeCell ref="M3943:P3943"/>
    <mergeCell ref="Q3943:R3943"/>
    <mergeCell ref="S3943:T3943"/>
    <mergeCell ref="U3943:V3943"/>
    <mergeCell ref="W3943:X3943"/>
    <mergeCell ref="Y3941:Z3941"/>
    <mergeCell ref="AA3941:AB3941"/>
    <mergeCell ref="AC3941:AD3941"/>
    <mergeCell ref="I3942:L3942"/>
    <mergeCell ref="M3942:P3942"/>
    <mergeCell ref="Q3942:R3942"/>
    <mergeCell ref="S3942:T3942"/>
    <mergeCell ref="U3942:V3942"/>
    <mergeCell ref="W3942:X3942"/>
    <mergeCell ref="Y3949:Z3949"/>
    <mergeCell ref="AA3949:AB3949"/>
    <mergeCell ref="AC3949:AD3949"/>
    <mergeCell ref="I3950:L3950"/>
    <mergeCell ref="M3950:P3950"/>
    <mergeCell ref="Q3950:R3950"/>
    <mergeCell ref="S3950:T3950"/>
    <mergeCell ref="U3950:V3950"/>
    <mergeCell ref="W3950:X3950"/>
    <mergeCell ref="C3942:D3942"/>
    <mergeCell ref="C3943:D3943"/>
    <mergeCell ref="C3944:D3944"/>
    <mergeCell ref="C3945:D3945"/>
    <mergeCell ref="E3942:H3942"/>
    <mergeCell ref="E3943:H3943"/>
    <mergeCell ref="E3944:H3944"/>
    <mergeCell ref="E3945:H3945"/>
    <mergeCell ref="Y3948:Z3948"/>
    <mergeCell ref="AA3948:AB3948"/>
    <mergeCell ref="AC3948:AD3948"/>
    <mergeCell ref="I3949:L3949"/>
    <mergeCell ref="M3949:P3949"/>
    <mergeCell ref="Q3949:R3949"/>
    <mergeCell ref="S3949:T3949"/>
    <mergeCell ref="U3949:V3949"/>
    <mergeCell ref="W3949:X3949"/>
    <mergeCell ref="Y3947:Z3947"/>
    <mergeCell ref="AA3947:AB3947"/>
    <mergeCell ref="AC3947:AD3947"/>
    <mergeCell ref="I3948:L3948"/>
    <mergeCell ref="M3948:P3948"/>
    <mergeCell ref="Q3948:R3948"/>
    <mergeCell ref="S3948:T3948"/>
    <mergeCell ref="U3948:V3948"/>
    <mergeCell ref="W3948:X3948"/>
    <mergeCell ref="Y3946:Z3946"/>
    <mergeCell ref="AA3946:AB3946"/>
    <mergeCell ref="AC3946:AD3946"/>
    <mergeCell ref="I3947:L3947"/>
    <mergeCell ref="M3947:P3947"/>
    <mergeCell ref="Q3947:R3947"/>
    <mergeCell ref="S3947:T3947"/>
    <mergeCell ref="U3947:V3947"/>
    <mergeCell ref="W3947:X3947"/>
    <mergeCell ref="Y3945:Z3945"/>
    <mergeCell ref="AA3945:AB3945"/>
    <mergeCell ref="AC3945:AD3945"/>
    <mergeCell ref="I3946:L3946"/>
    <mergeCell ref="M3946:P3946"/>
    <mergeCell ref="Q3946:R3946"/>
    <mergeCell ref="S3946:T3946"/>
    <mergeCell ref="U3946:V3946"/>
    <mergeCell ref="W3946:X3946"/>
    <mergeCell ref="C3946:D3946"/>
    <mergeCell ref="C3947:D3947"/>
    <mergeCell ref="C3948:D3948"/>
    <mergeCell ref="C3949:D3949"/>
    <mergeCell ref="E3946:H3946"/>
    <mergeCell ref="E3947:H3947"/>
    <mergeCell ref="E3948:H3948"/>
    <mergeCell ref="E3949:H3949"/>
    <mergeCell ref="Y3944:Z3944"/>
    <mergeCell ref="AA3944:AB3944"/>
    <mergeCell ref="AC3944:AD3944"/>
    <mergeCell ref="Q3954:R3954"/>
    <mergeCell ref="S3954:T3954"/>
    <mergeCell ref="U3954:V3954"/>
    <mergeCell ref="W3954:X3954"/>
    <mergeCell ref="C3954:D3954"/>
    <mergeCell ref="C3955:D3955"/>
    <mergeCell ref="C3956:D3956"/>
    <mergeCell ref="C3957:D3957"/>
    <mergeCell ref="E3954:H3954"/>
    <mergeCell ref="E3955:H3955"/>
    <mergeCell ref="E3956:H3956"/>
    <mergeCell ref="E3957:H3957"/>
    <mergeCell ref="Y3952:Z3952"/>
    <mergeCell ref="AA3952:AB3952"/>
    <mergeCell ref="AC3952:AD3952"/>
    <mergeCell ref="I3953:L3953"/>
    <mergeCell ref="M3953:P3953"/>
    <mergeCell ref="Q3953:R3953"/>
    <mergeCell ref="S3953:T3953"/>
    <mergeCell ref="U3953:V3953"/>
    <mergeCell ref="W3953:X3953"/>
    <mergeCell ref="Y3951:Z3951"/>
    <mergeCell ref="AA3951:AB3951"/>
    <mergeCell ref="AC3951:AD3951"/>
    <mergeCell ref="I3952:L3952"/>
    <mergeCell ref="M3952:P3952"/>
    <mergeCell ref="Q3952:R3952"/>
    <mergeCell ref="S3952:T3952"/>
    <mergeCell ref="U3952:V3952"/>
    <mergeCell ref="W3952:X3952"/>
    <mergeCell ref="Y3950:Z3950"/>
    <mergeCell ref="AA3950:AB3950"/>
    <mergeCell ref="AC3950:AD3950"/>
    <mergeCell ref="I3951:L3951"/>
    <mergeCell ref="M3951:P3951"/>
    <mergeCell ref="Q3951:R3951"/>
    <mergeCell ref="S3951:T3951"/>
    <mergeCell ref="U3951:V3951"/>
    <mergeCell ref="W3951:X3951"/>
    <mergeCell ref="I3960:L3960"/>
    <mergeCell ref="M3960:P3960"/>
    <mergeCell ref="Q3960:R3960"/>
    <mergeCell ref="S3960:T3960"/>
    <mergeCell ref="U3960:V3960"/>
    <mergeCell ref="W3960:X3960"/>
    <mergeCell ref="Y3958:Z3958"/>
    <mergeCell ref="AA3958:AB3958"/>
    <mergeCell ref="AC3958:AD3958"/>
    <mergeCell ref="I3959:L3959"/>
    <mergeCell ref="M3959:P3959"/>
    <mergeCell ref="Q3959:R3959"/>
    <mergeCell ref="S3959:T3959"/>
    <mergeCell ref="U3959:V3959"/>
    <mergeCell ref="W3959:X3959"/>
    <mergeCell ref="Y3957:Z3957"/>
    <mergeCell ref="AA3957:AB3957"/>
    <mergeCell ref="AC3957:AD3957"/>
    <mergeCell ref="I3958:L3958"/>
    <mergeCell ref="M3958:P3958"/>
    <mergeCell ref="Q3958:R3958"/>
    <mergeCell ref="S3958:T3958"/>
    <mergeCell ref="U3958:V3958"/>
    <mergeCell ref="W3958:X3958"/>
    <mergeCell ref="C3950:D3950"/>
    <mergeCell ref="C3951:D3951"/>
    <mergeCell ref="C3952:D3952"/>
    <mergeCell ref="C3953:D3953"/>
    <mergeCell ref="E3950:H3950"/>
    <mergeCell ref="E3951:H3951"/>
    <mergeCell ref="E3952:H3952"/>
    <mergeCell ref="E3953:H3953"/>
    <mergeCell ref="Y3956:Z3956"/>
    <mergeCell ref="AA3956:AB3956"/>
    <mergeCell ref="AC3956:AD3956"/>
    <mergeCell ref="I3957:L3957"/>
    <mergeCell ref="M3957:P3957"/>
    <mergeCell ref="Q3957:R3957"/>
    <mergeCell ref="S3957:T3957"/>
    <mergeCell ref="U3957:V3957"/>
    <mergeCell ref="W3957:X3957"/>
    <mergeCell ref="Y3955:Z3955"/>
    <mergeCell ref="AA3955:AB3955"/>
    <mergeCell ref="AC3955:AD3955"/>
    <mergeCell ref="I3956:L3956"/>
    <mergeCell ref="M3956:P3956"/>
    <mergeCell ref="Q3956:R3956"/>
    <mergeCell ref="S3956:T3956"/>
    <mergeCell ref="U3956:V3956"/>
    <mergeCell ref="W3956:X3956"/>
    <mergeCell ref="Y3954:Z3954"/>
    <mergeCell ref="AA3954:AB3954"/>
    <mergeCell ref="AC3954:AD3954"/>
    <mergeCell ref="I3955:L3955"/>
    <mergeCell ref="M3955:P3955"/>
    <mergeCell ref="Q3955:R3955"/>
    <mergeCell ref="S3955:T3955"/>
    <mergeCell ref="U3955:V3955"/>
    <mergeCell ref="W3955:X3955"/>
    <mergeCell ref="Y3953:Z3953"/>
    <mergeCell ref="AA3953:AB3953"/>
    <mergeCell ref="AC3953:AD3953"/>
    <mergeCell ref="I3954:L3954"/>
    <mergeCell ref="M3954:P3954"/>
    <mergeCell ref="C3958:D3958"/>
    <mergeCell ref="C3959:D3959"/>
    <mergeCell ref="C3960:D3960"/>
    <mergeCell ref="C3961:D3961"/>
    <mergeCell ref="E3958:H3958"/>
    <mergeCell ref="E3959:H3959"/>
    <mergeCell ref="E3960:H3960"/>
    <mergeCell ref="E3961:H3961"/>
    <mergeCell ref="Y3964:Z3964"/>
    <mergeCell ref="AA3964:AB3964"/>
    <mergeCell ref="AC3964:AD3964"/>
    <mergeCell ref="I3965:L3965"/>
    <mergeCell ref="M3965:P3965"/>
    <mergeCell ref="Q3965:R3965"/>
    <mergeCell ref="S3965:T3965"/>
    <mergeCell ref="U3965:V3965"/>
    <mergeCell ref="W3965:X3965"/>
    <mergeCell ref="Y3963:Z3963"/>
    <mergeCell ref="AA3963:AB3963"/>
    <mergeCell ref="AC3963:AD3963"/>
    <mergeCell ref="I3964:L3964"/>
    <mergeCell ref="M3964:P3964"/>
    <mergeCell ref="Q3964:R3964"/>
    <mergeCell ref="S3964:T3964"/>
    <mergeCell ref="U3964:V3964"/>
    <mergeCell ref="W3964:X3964"/>
    <mergeCell ref="Y3962:Z3962"/>
    <mergeCell ref="AA3962:AB3962"/>
    <mergeCell ref="AC3962:AD3962"/>
    <mergeCell ref="I3963:L3963"/>
    <mergeCell ref="M3963:P3963"/>
    <mergeCell ref="Q3963:R3963"/>
    <mergeCell ref="S3963:T3963"/>
    <mergeCell ref="U3963:V3963"/>
    <mergeCell ref="W3963:X3963"/>
    <mergeCell ref="Y3961:Z3961"/>
    <mergeCell ref="AA3961:AB3961"/>
    <mergeCell ref="AC3961:AD3961"/>
    <mergeCell ref="I3962:L3962"/>
    <mergeCell ref="M3962:P3962"/>
    <mergeCell ref="Q3962:R3962"/>
    <mergeCell ref="S3962:T3962"/>
    <mergeCell ref="U3962:V3962"/>
    <mergeCell ref="W3962:X3962"/>
    <mergeCell ref="C3962:D3962"/>
    <mergeCell ref="C3963:D3963"/>
    <mergeCell ref="C3964:D3964"/>
    <mergeCell ref="C3965:D3965"/>
    <mergeCell ref="E3962:H3962"/>
    <mergeCell ref="E3963:H3963"/>
    <mergeCell ref="E3964:H3964"/>
    <mergeCell ref="E3965:H3965"/>
    <mergeCell ref="Y3960:Z3960"/>
    <mergeCell ref="AA3960:AB3960"/>
    <mergeCell ref="AC3960:AD3960"/>
    <mergeCell ref="I3961:L3961"/>
    <mergeCell ref="M3961:P3961"/>
    <mergeCell ref="Q3961:R3961"/>
    <mergeCell ref="S3961:T3961"/>
    <mergeCell ref="U3961:V3961"/>
    <mergeCell ref="W3961:X3961"/>
    <mergeCell ref="Y3959:Z3959"/>
    <mergeCell ref="AA3959:AB3959"/>
    <mergeCell ref="AC3959:AD3959"/>
    <mergeCell ref="I3969:L3969"/>
    <mergeCell ref="M3969:P3969"/>
    <mergeCell ref="Q3969:R3969"/>
    <mergeCell ref="S3969:T3969"/>
    <mergeCell ref="U3969:V3969"/>
    <mergeCell ref="W3969:X3969"/>
    <mergeCell ref="Y3967:Z3967"/>
    <mergeCell ref="AA3967:AB3967"/>
    <mergeCell ref="AC3967:AD3967"/>
    <mergeCell ref="I3968:L3968"/>
    <mergeCell ref="M3968:P3968"/>
    <mergeCell ref="Q3968:R3968"/>
    <mergeCell ref="S3968:T3968"/>
    <mergeCell ref="U3968:V3968"/>
    <mergeCell ref="W3968:X3968"/>
    <mergeCell ref="Y3966:Z3966"/>
    <mergeCell ref="AA3966:AB3966"/>
    <mergeCell ref="AC3966:AD3966"/>
    <mergeCell ref="I3967:L3967"/>
    <mergeCell ref="M3967:P3967"/>
    <mergeCell ref="Q3967:R3967"/>
    <mergeCell ref="S3967:T3967"/>
    <mergeCell ref="U3967:V3967"/>
    <mergeCell ref="W3967:X3967"/>
    <mergeCell ref="Y3965:Z3965"/>
    <mergeCell ref="AA3965:AB3965"/>
    <mergeCell ref="AC3965:AD3965"/>
    <mergeCell ref="I3966:L3966"/>
    <mergeCell ref="M3966:P3966"/>
    <mergeCell ref="Q3966:R3966"/>
    <mergeCell ref="S3966:T3966"/>
    <mergeCell ref="U3966:V3966"/>
    <mergeCell ref="W3966:X3966"/>
    <mergeCell ref="Y3973:Z3973"/>
    <mergeCell ref="AA3973:AB3973"/>
    <mergeCell ref="AC3973:AD3973"/>
    <mergeCell ref="I3974:L3974"/>
    <mergeCell ref="M3974:P3974"/>
    <mergeCell ref="Q3974:R3974"/>
    <mergeCell ref="S3974:T3974"/>
    <mergeCell ref="U3974:V3974"/>
    <mergeCell ref="W3974:X3974"/>
    <mergeCell ref="C3966:D3966"/>
    <mergeCell ref="C3967:D3967"/>
    <mergeCell ref="C3968:D3968"/>
    <mergeCell ref="C3969:D3969"/>
    <mergeCell ref="E3966:H3966"/>
    <mergeCell ref="E3967:H3967"/>
    <mergeCell ref="E3968:H3968"/>
    <mergeCell ref="E3969:H3969"/>
    <mergeCell ref="Y3972:Z3972"/>
    <mergeCell ref="AA3972:AB3972"/>
    <mergeCell ref="AC3972:AD3972"/>
    <mergeCell ref="I3973:L3973"/>
    <mergeCell ref="M3973:P3973"/>
    <mergeCell ref="Q3973:R3973"/>
    <mergeCell ref="S3973:T3973"/>
    <mergeCell ref="U3973:V3973"/>
    <mergeCell ref="W3973:X3973"/>
    <mergeCell ref="Y3971:Z3971"/>
    <mergeCell ref="AA3971:AB3971"/>
    <mergeCell ref="AC3971:AD3971"/>
    <mergeCell ref="I3972:L3972"/>
    <mergeCell ref="M3972:P3972"/>
    <mergeCell ref="Q3972:R3972"/>
    <mergeCell ref="S3972:T3972"/>
    <mergeCell ref="U3972:V3972"/>
    <mergeCell ref="W3972:X3972"/>
    <mergeCell ref="Y3970:Z3970"/>
    <mergeCell ref="AA3970:AB3970"/>
    <mergeCell ref="AC3970:AD3970"/>
    <mergeCell ref="I3971:L3971"/>
    <mergeCell ref="M3971:P3971"/>
    <mergeCell ref="Q3971:R3971"/>
    <mergeCell ref="S3971:T3971"/>
    <mergeCell ref="U3971:V3971"/>
    <mergeCell ref="W3971:X3971"/>
    <mergeCell ref="Y3969:Z3969"/>
    <mergeCell ref="AA3969:AB3969"/>
    <mergeCell ref="AC3969:AD3969"/>
    <mergeCell ref="I3970:L3970"/>
    <mergeCell ref="M3970:P3970"/>
    <mergeCell ref="Q3970:R3970"/>
    <mergeCell ref="S3970:T3970"/>
    <mergeCell ref="U3970:V3970"/>
    <mergeCell ref="W3970:X3970"/>
    <mergeCell ref="C3970:D3970"/>
    <mergeCell ref="C3971:D3971"/>
    <mergeCell ref="C3972:D3972"/>
    <mergeCell ref="C3973:D3973"/>
    <mergeCell ref="E3970:H3970"/>
    <mergeCell ref="E3971:H3971"/>
    <mergeCell ref="E3972:H3972"/>
    <mergeCell ref="E3973:H3973"/>
    <mergeCell ref="Y3968:Z3968"/>
    <mergeCell ref="AA3968:AB3968"/>
    <mergeCell ref="AC3968:AD3968"/>
    <mergeCell ref="Q3978:R3978"/>
    <mergeCell ref="S3978:T3978"/>
    <mergeCell ref="U3978:V3978"/>
    <mergeCell ref="W3978:X3978"/>
    <mergeCell ref="C3978:D3978"/>
    <mergeCell ref="C3979:D3979"/>
    <mergeCell ref="C3980:D3980"/>
    <mergeCell ref="C3981:D3981"/>
    <mergeCell ref="E3978:H3978"/>
    <mergeCell ref="E3979:H3979"/>
    <mergeCell ref="E3980:H3980"/>
    <mergeCell ref="E3981:H3981"/>
    <mergeCell ref="Y3976:Z3976"/>
    <mergeCell ref="AA3976:AB3976"/>
    <mergeCell ref="AC3976:AD3976"/>
    <mergeCell ref="I3977:L3977"/>
    <mergeCell ref="M3977:P3977"/>
    <mergeCell ref="Q3977:R3977"/>
    <mergeCell ref="S3977:T3977"/>
    <mergeCell ref="U3977:V3977"/>
    <mergeCell ref="W3977:X3977"/>
    <mergeCell ref="Y3975:Z3975"/>
    <mergeCell ref="AA3975:AB3975"/>
    <mergeCell ref="AC3975:AD3975"/>
    <mergeCell ref="I3976:L3976"/>
    <mergeCell ref="M3976:P3976"/>
    <mergeCell ref="Q3976:R3976"/>
    <mergeCell ref="S3976:T3976"/>
    <mergeCell ref="U3976:V3976"/>
    <mergeCell ref="W3976:X3976"/>
    <mergeCell ref="Y3974:Z3974"/>
    <mergeCell ref="AA3974:AB3974"/>
    <mergeCell ref="AC3974:AD3974"/>
    <mergeCell ref="I3975:L3975"/>
    <mergeCell ref="M3975:P3975"/>
    <mergeCell ref="Q3975:R3975"/>
    <mergeCell ref="S3975:T3975"/>
    <mergeCell ref="U3975:V3975"/>
    <mergeCell ref="W3975:X3975"/>
    <mergeCell ref="I3984:L3984"/>
    <mergeCell ref="M3984:P3984"/>
    <mergeCell ref="Q3984:R3984"/>
    <mergeCell ref="S3984:T3984"/>
    <mergeCell ref="U3984:V3984"/>
    <mergeCell ref="W3984:X3984"/>
    <mergeCell ref="Y3982:Z3982"/>
    <mergeCell ref="AA3982:AB3982"/>
    <mergeCell ref="AC3982:AD3982"/>
    <mergeCell ref="I3983:L3983"/>
    <mergeCell ref="M3983:P3983"/>
    <mergeCell ref="Q3983:R3983"/>
    <mergeCell ref="S3983:T3983"/>
    <mergeCell ref="U3983:V3983"/>
    <mergeCell ref="W3983:X3983"/>
    <mergeCell ref="Y3981:Z3981"/>
    <mergeCell ref="AA3981:AB3981"/>
    <mergeCell ref="AC3981:AD3981"/>
    <mergeCell ref="I3982:L3982"/>
    <mergeCell ref="M3982:P3982"/>
    <mergeCell ref="Q3982:R3982"/>
    <mergeCell ref="S3982:T3982"/>
    <mergeCell ref="U3982:V3982"/>
    <mergeCell ref="W3982:X3982"/>
    <mergeCell ref="C3974:D3974"/>
    <mergeCell ref="C3975:D3975"/>
    <mergeCell ref="C3976:D3976"/>
    <mergeCell ref="C3977:D3977"/>
    <mergeCell ref="E3974:H3974"/>
    <mergeCell ref="E3975:H3975"/>
    <mergeCell ref="E3976:H3976"/>
    <mergeCell ref="E3977:H3977"/>
    <mergeCell ref="Y3980:Z3980"/>
    <mergeCell ref="AA3980:AB3980"/>
    <mergeCell ref="AC3980:AD3980"/>
    <mergeCell ref="I3981:L3981"/>
    <mergeCell ref="M3981:P3981"/>
    <mergeCell ref="Q3981:R3981"/>
    <mergeCell ref="S3981:T3981"/>
    <mergeCell ref="U3981:V3981"/>
    <mergeCell ref="W3981:X3981"/>
    <mergeCell ref="Y3979:Z3979"/>
    <mergeCell ref="AA3979:AB3979"/>
    <mergeCell ref="AC3979:AD3979"/>
    <mergeCell ref="I3980:L3980"/>
    <mergeCell ref="M3980:P3980"/>
    <mergeCell ref="Q3980:R3980"/>
    <mergeCell ref="S3980:T3980"/>
    <mergeCell ref="U3980:V3980"/>
    <mergeCell ref="W3980:X3980"/>
    <mergeCell ref="Y3978:Z3978"/>
    <mergeCell ref="AA3978:AB3978"/>
    <mergeCell ref="AC3978:AD3978"/>
    <mergeCell ref="I3979:L3979"/>
    <mergeCell ref="M3979:P3979"/>
    <mergeCell ref="Q3979:R3979"/>
    <mergeCell ref="S3979:T3979"/>
    <mergeCell ref="U3979:V3979"/>
    <mergeCell ref="W3979:X3979"/>
    <mergeCell ref="Y3977:Z3977"/>
    <mergeCell ref="AA3977:AB3977"/>
    <mergeCell ref="AC3977:AD3977"/>
    <mergeCell ref="I3978:L3978"/>
    <mergeCell ref="M3978:P3978"/>
    <mergeCell ref="C3982:D3982"/>
    <mergeCell ref="C3983:D3983"/>
    <mergeCell ref="C3984:D3984"/>
    <mergeCell ref="C3985:D3985"/>
    <mergeCell ref="E3982:H3982"/>
    <mergeCell ref="E3983:H3983"/>
    <mergeCell ref="E3984:H3984"/>
    <mergeCell ref="E3985:H3985"/>
    <mergeCell ref="Y3988:Z3988"/>
    <mergeCell ref="AA3988:AB3988"/>
    <mergeCell ref="AC3988:AD3988"/>
    <mergeCell ref="I3989:L3989"/>
    <mergeCell ref="M3989:P3989"/>
    <mergeCell ref="Q3989:R3989"/>
    <mergeCell ref="S3989:T3989"/>
    <mergeCell ref="U3989:V3989"/>
    <mergeCell ref="W3989:X3989"/>
    <mergeCell ref="Y3987:Z3987"/>
    <mergeCell ref="AA3987:AB3987"/>
    <mergeCell ref="AC3987:AD3987"/>
    <mergeCell ref="I3988:L3988"/>
    <mergeCell ref="M3988:P3988"/>
    <mergeCell ref="Q3988:R3988"/>
    <mergeCell ref="S3988:T3988"/>
    <mergeCell ref="U3988:V3988"/>
    <mergeCell ref="W3988:X3988"/>
    <mergeCell ref="Y3986:Z3986"/>
    <mergeCell ref="AA3986:AB3986"/>
    <mergeCell ref="AC3986:AD3986"/>
    <mergeCell ref="I3987:L3987"/>
    <mergeCell ref="M3987:P3987"/>
    <mergeCell ref="Q3987:R3987"/>
    <mergeCell ref="S3987:T3987"/>
    <mergeCell ref="U3987:V3987"/>
    <mergeCell ref="W3987:X3987"/>
    <mergeCell ref="Y3985:Z3985"/>
    <mergeCell ref="AA3985:AB3985"/>
    <mergeCell ref="AC3985:AD3985"/>
    <mergeCell ref="I3986:L3986"/>
    <mergeCell ref="M3986:P3986"/>
    <mergeCell ref="Q3986:R3986"/>
    <mergeCell ref="S3986:T3986"/>
    <mergeCell ref="U3986:V3986"/>
    <mergeCell ref="W3986:X3986"/>
    <mergeCell ref="C3986:D3986"/>
    <mergeCell ref="C3987:D3987"/>
    <mergeCell ref="C3988:D3988"/>
    <mergeCell ref="C3989:D3989"/>
    <mergeCell ref="E3986:H3986"/>
    <mergeCell ref="E3987:H3987"/>
    <mergeCell ref="E3988:H3988"/>
    <mergeCell ref="E3989:H3989"/>
    <mergeCell ref="Y3984:Z3984"/>
    <mergeCell ref="AA3984:AB3984"/>
    <mergeCell ref="AC3984:AD3984"/>
    <mergeCell ref="I3985:L3985"/>
    <mergeCell ref="M3985:P3985"/>
    <mergeCell ref="Q3985:R3985"/>
    <mergeCell ref="S3985:T3985"/>
    <mergeCell ref="U3985:V3985"/>
    <mergeCell ref="W3985:X3985"/>
    <mergeCell ref="Y3983:Z3983"/>
    <mergeCell ref="AA3983:AB3983"/>
    <mergeCell ref="AC3983:AD3983"/>
    <mergeCell ref="I3993:L3993"/>
    <mergeCell ref="M3993:P3993"/>
    <mergeCell ref="Q3993:R3993"/>
    <mergeCell ref="S3993:T3993"/>
    <mergeCell ref="U3993:V3993"/>
    <mergeCell ref="W3993:X3993"/>
    <mergeCell ref="Y3991:Z3991"/>
    <mergeCell ref="AA3991:AB3991"/>
    <mergeCell ref="AC3991:AD3991"/>
    <mergeCell ref="I3992:L3992"/>
    <mergeCell ref="M3992:P3992"/>
    <mergeCell ref="Q3992:R3992"/>
    <mergeCell ref="S3992:T3992"/>
    <mergeCell ref="U3992:V3992"/>
    <mergeCell ref="W3992:X3992"/>
    <mergeCell ref="Y3990:Z3990"/>
    <mergeCell ref="AA3990:AB3990"/>
    <mergeCell ref="AC3990:AD3990"/>
    <mergeCell ref="I3991:L3991"/>
    <mergeCell ref="M3991:P3991"/>
    <mergeCell ref="Q3991:R3991"/>
    <mergeCell ref="S3991:T3991"/>
    <mergeCell ref="U3991:V3991"/>
    <mergeCell ref="W3991:X3991"/>
    <mergeCell ref="Y3989:Z3989"/>
    <mergeCell ref="AA3989:AB3989"/>
    <mergeCell ref="AC3989:AD3989"/>
    <mergeCell ref="I3990:L3990"/>
    <mergeCell ref="M3990:P3990"/>
    <mergeCell ref="Q3990:R3990"/>
    <mergeCell ref="S3990:T3990"/>
    <mergeCell ref="U3990:V3990"/>
    <mergeCell ref="W3990:X3990"/>
    <mergeCell ref="Y3997:Z3997"/>
    <mergeCell ref="AA3997:AB3997"/>
    <mergeCell ref="AC3997:AD3997"/>
    <mergeCell ref="I3998:L3998"/>
    <mergeCell ref="M3998:P3998"/>
    <mergeCell ref="Q3998:R3998"/>
    <mergeCell ref="S3998:T3998"/>
    <mergeCell ref="U3998:V3998"/>
    <mergeCell ref="W3998:X3998"/>
    <mergeCell ref="C3990:D3990"/>
    <mergeCell ref="C3991:D3991"/>
    <mergeCell ref="C3992:D3992"/>
    <mergeCell ref="C3993:D3993"/>
    <mergeCell ref="E3990:H3990"/>
    <mergeCell ref="E3991:H3991"/>
    <mergeCell ref="E3992:H3992"/>
    <mergeCell ref="E3993:H3993"/>
    <mergeCell ref="Y3996:Z3996"/>
    <mergeCell ref="AA3996:AB3996"/>
    <mergeCell ref="AC3996:AD3996"/>
    <mergeCell ref="I3997:L3997"/>
    <mergeCell ref="M3997:P3997"/>
    <mergeCell ref="Q3997:R3997"/>
    <mergeCell ref="S3997:T3997"/>
    <mergeCell ref="U3997:V3997"/>
    <mergeCell ref="W3997:X3997"/>
    <mergeCell ref="Y3995:Z3995"/>
    <mergeCell ref="AA3995:AB3995"/>
    <mergeCell ref="AC3995:AD3995"/>
    <mergeCell ref="I3996:L3996"/>
    <mergeCell ref="M3996:P3996"/>
    <mergeCell ref="Q3996:R3996"/>
    <mergeCell ref="S3996:T3996"/>
    <mergeCell ref="U3996:V3996"/>
    <mergeCell ref="W3996:X3996"/>
    <mergeCell ref="Y3994:Z3994"/>
    <mergeCell ref="AA3994:AB3994"/>
    <mergeCell ref="AC3994:AD3994"/>
    <mergeCell ref="I3995:L3995"/>
    <mergeCell ref="M3995:P3995"/>
    <mergeCell ref="Q3995:R3995"/>
    <mergeCell ref="S3995:T3995"/>
    <mergeCell ref="U3995:V3995"/>
    <mergeCell ref="W3995:X3995"/>
    <mergeCell ref="Y3993:Z3993"/>
    <mergeCell ref="AA3993:AB3993"/>
    <mergeCell ref="AC3993:AD3993"/>
    <mergeCell ref="I3994:L3994"/>
    <mergeCell ref="M3994:P3994"/>
    <mergeCell ref="Q3994:R3994"/>
    <mergeCell ref="S3994:T3994"/>
    <mergeCell ref="U3994:V3994"/>
    <mergeCell ref="W3994:X3994"/>
    <mergeCell ref="C3994:D3994"/>
    <mergeCell ref="C3995:D3995"/>
    <mergeCell ref="C3996:D3996"/>
    <mergeCell ref="C3997:D3997"/>
    <mergeCell ref="E3994:H3994"/>
    <mergeCell ref="E3995:H3995"/>
    <mergeCell ref="E3996:H3996"/>
    <mergeCell ref="E3997:H3997"/>
    <mergeCell ref="Y3992:Z3992"/>
    <mergeCell ref="AA3992:AB3992"/>
    <mergeCell ref="AC3992:AD3992"/>
    <mergeCell ref="Q4002:R4002"/>
    <mergeCell ref="S4002:T4002"/>
    <mergeCell ref="U4002:V4002"/>
    <mergeCell ref="W4002:X4002"/>
    <mergeCell ref="C4002:D4002"/>
    <mergeCell ref="C4003:D4003"/>
    <mergeCell ref="C4004:D4004"/>
    <mergeCell ref="C4005:D4005"/>
    <mergeCell ref="E4002:H4002"/>
    <mergeCell ref="E4003:H4003"/>
    <mergeCell ref="E4004:H4004"/>
    <mergeCell ref="E4005:H4005"/>
    <mergeCell ref="Y4000:Z4000"/>
    <mergeCell ref="AA4000:AB4000"/>
    <mergeCell ref="AC4000:AD4000"/>
    <mergeCell ref="I4001:L4001"/>
    <mergeCell ref="M4001:P4001"/>
    <mergeCell ref="Q4001:R4001"/>
    <mergeCell ref="S4001:T4001"/>
    <mergeCell ref="U4001:V4001"/>
    <mergeCell ref="W4001:X4001"/>
    <mergeCell ref="Y3999:Z3999"/>
    <mergeCell ref="AA3999:AB3999"/>
    <mergeCell ref="AC3999:AD3999"/>
    <mergeCell ref="I4000:L4000"/>
    <mergeCell ref="M4000:P4000"/>
    <mergeCell ref="Q4000:R4000"/>
    <mergeCell ref="S4000:T4000"/>
    <mergeCell ref="U4000:V4000"/>
    <mergeCell ref="W4000:X4000"/>
    <mergeCell ref="Y3998:Z3998"/>
    <mergeCell ref="AA3998:AB3998"/>
    <mergeCell ref="AC3998:AD3998"/>
    <mergeCell ref="I3999:L3999"/>
    <mergeCell ref="M3999:P3999"/>
    <mergeCell ref="Q3999:R3999"/>
    <mergeCell ref="S3999:T3999"/>
    <mergeCell ref="U3999:V3999"/>
    <mergeCell ref="W3999:X3999"/>
    <mergeCell ref="I4008:L4008"/>
    <mergeCell ref="M4008:P4008"/>
    <mergeCell ref="Q4008:R4008"/>
    <mergeCell ref="S4008:T4008"/>
    <mergeCell ref="U4008:V4008"/>
    <mergeCell ref="W4008:X4008"/>
    <mergeCell ref="Y4006:Z4006"/>
    <mergeCell ref="AA4006:AB4006"/>
    <mergeCell ref="AC4006:AD4006"/>
    <mergeCell ref="I4007:L4007"/>
    <mergeCell ref="M4007:P4007"/>
    <mergeCell ref="Q4007:R4007"/>
    <mergeCell ref="S4007:T4007"/>
    <mergeCell ref="U4007:V4007"/>
    <mergeCell ref="W4007:X4007"/>
    <mergeCell ref="Y4005:Z4005"/>
    <mergeCell ref="AA4005:AB4005"/>
    <mergeCell ref="AC4005:AD4005"/>
    <mergeCell ref="I4006:L4006"/>
    <mergeCell ref="M4006:P4006"/>
    <mergeCell ref="Q4006:R4006"/>
    <mergeCell ref="S4006:T4006"/>
    <mergeCell ref="U4006:V4006"/>
    <mergeCell ref="W4006:X4006"/>
    <mergeCell ref="C3998:D3998"/>
    <mergeCell ref="C3999:D3999"/>
    <mergeCell ref="C4000:D4000"/>
    <mergeCell ref="C4001:D4001"/>
    <mergeCell ref="E3998:H3998"/>
    <mergeCell ref="E3999:H3999"/>
    <mergeCell ref="E4000:H4000"/>
    <mergeCell ref="E4001:H4001"/>
    <mergeCell ref="Y4004:Z4004"/>
    <mergeCell ref="AA4004:AB4004"/>
    <mergeCell ref="AC4004:AD4004"/>
    <mergeCell ref="I4005:L4005"/>
    <mergeCell ref="M4005:P4005"/>
    <mergeCell ref="Q4005:R4005"/>
    <mergeCell ref="S4005:T4005"/>
    <mergeCell ref="U4005:V4005"/>
    <mergeCell ref="W4005:X4005"/>
    <mergeCell ref="Y4003:Z4003"/>
    <mergeCell ref="AA4003:AB4003"/>
    <mergeCell ref="AC4003:AD4003"/>
    <mergeCell ref="I4004:L4004"/>
    <mergeCell ref="M4004:P4004"/>
    <mergeCell ref="Q4004:R4004"/>
    <mergeCell ref="S4004:T4004"/>
    <mergeCell ref="U4004:V4004"/>
    <mergeCell ref="W4004:X4004"/>
    <mergeCell ref="Y4002:Z4002"/>
    <mergeCell ref="AA4002:AB4002"/>
    <mergeCell ref="AC4002:AD4002"/>
    <mergeCell ref="I4003:L4003"/>
    <mergeCell ref="M4003:P4003"/>
    <mergeCell ref="Q4003:R4003"/>
    <mergeCell ref="S4003:T4003"/>
    <mergeCell ref="U4003:V4003"/>
    <mergeCell ref="W4003:X4003"/>
    <mergeCell ref="Y4001:Z4001"/>
    <mergeCell ref="AA4001:AB4001"/>
    <mergeCell ref="AC4001:AD4001"/>
    <mergeCell ref="I4002:L4002"/>
    <mergeCell ref="M4002:P4002"/>
    <mergeCell ref="C4006:D4006"/>
    <mergeCell ref="C4007:D4007"/>
    <mergeCell ref="C4008:D4008"/>
    <mergeCell ref="C4009:D4009"/>
    <mergeCell ref="E4006:H4006"/>
    <mergeCell ref="E4007:H4007"/>
    <mergeCell ref="E4008:H4008"/>
    <mergeCell ref="E4009:H4009"/>
    <mergeCell ref="Y4012:Z4012"/>
    <mergeCell ref="AA4012:AB4012"/>
    <mergeCell ref="AC4012:AD4012"/>
    <mergeCell ref="I4013:L4013"/>
    <mergeCell ref="M4013:P4013"/>
    <mergeCell ref="Q4013:R4013"/>
    <mergeCell ref="S4013:T4013"/>
    <mergeCell ref="U4013:V4013"/>
    <mergeCell ref="W4013:X4013"/>
    <mergeCell ref="Y4011:Z4011"/>
    <mergeCell ref="AA4011:AB4011"/>
    <mergeCell ref="AC4011:AD4011"/>
    <mergeCell ref="I4012:L4012"/>
    <mergeCell ref="M4012:P4012"/>
    <mergeCell ref="Q4012:R4012"/>
    <mergeCell ref="S4012:T4012"/>
    <mergeCell ref="U4012:V4012"/>
    <mergeCell ref="W4012:X4012"/>
    <mergeCell ref="Y4010:Z4010"/>
    <mergeCell ref="AA4010:AB4010"/>
    <mergeCell ref="AC4010:AD4010"/>
    <mergeCell ref="I4011:L4011"/>
    <mergeCell ref="M4011:P4011"/>
    <mergeCell ref="Q4011:R4011"/>
    <mergeCell ref="S4011:T4011"/>
    <mergeCell ref="U4011:V4011"/>
    <mergeCell ref="W4011:X4011"/>
    <mergeCell ref="Y4009:Z4009"/>
    <mergeCell ref="AA4009:AB4009"/>
    <mergeCell ref="AC4009:AD4009"/>
    <mergeCell ref="I4010:L4010"/>
    <mergeCell ref="M4010:P4010"/>
    <mergeCell ref="Q4010:R4010"/>
    <mergeCell ref="S4010:T4010"/>
    <mergeCell ref="U4010:V4010"/>
    <mergeCell ref="W4010:X4010"/>
    <mergeCell ref="C4010:D4010"/>
    <mergeCell ref="C4011:D4011"/>
    <mergeCell ref="C4012:D4012"/>
    <mergeCell ref="C4013:D4013"/>
    <mergeCell ref="E4010:H4010"/>
    <mergeCell ref="E4011:H4011"/>
    <mergeCell ref="E4012:H4012"/>
    <mergeCell ref="E4013:H4013"/>
    <mergeCell ref="Y4008:Z4008"/>
    <mergeCell ref="AA4008:AB4008"/>
    <mergeCell ref="AC4008:AD4008"/>
    <mergeCell ref="I4009:L4009"/>
    <mergeCell ref="M4009:P4009"/>
    <mergeCell ref="Q4009:R4009"/>
    <mergeCell ref="S4009:T4009"/>
    <mergeCell ref="U4009:V4009"/>
    <mergeCell ref="W4009:X4009"/>
    <mergeCell ref="Y4007:Z4007"/>
    <mergeCell ref="AA4007:AB4007"/>
    <mergeCell ref="AC4007:AD4007"/>
    <mergeCell ref="I4017:L4017"/>
    <mergeCell ref="M4017:P4017"/>
    <mergeCell ref="Q4017:R4017"/>
    <mergeCell ref="S4017:T4017"/>
    <mergeCell ref="U4017:V4017"/>
    <mergeCell ref="W4017:X4017"/>
    <mergeCell ref="Y4015:Z4015"/>
    <mergeCell ref="AA4015:AB4015"/>
    <mergeCell ref="AC4015:AD4015"/>
    <mergeCell ref="I4016:L4016"/>
    <mergeCell ref="M4016:P4016"/>
    <mergeCell ref="Q4016:R4016"/>
    <mergeCell ref="S4016:T4016"/>
    <mergeCell ref="U4016:V4016"/>
    <mergeCell ref="W4016:X4016"/>
    <mergeCell ref="Y4014:Z4014"/>
    <mergeCell ref="AA4014:AB4014"/>
    <mergeCell ref="AC4014:AD4014"/>
    <mergeCell ref="I4015:L4015"/>
    <mergeCell ref="M4015:P4015"/>
    <mergeCell ref="Q4015:R4015"/>
    <mergeCell ref="S4015:T4015"/>
    <mergeCell ref="U4015:V4015"/>
    <mergeCell ref="W4015:X4015"/>
    <mergeCell ref="Y4013:Z4013"/>
    <mergeCell ref="AA4013:AB4013"/>
    <mergeCell ref="AC4013:AD4013"/>
    <mergeCell ref="I4014:L4014"/>
    <mergeCell ref="M4014:P4014"/>
    <mergeCell ref="Q4014:R4014"/>
    <mergeCell ref="S4014:T4014"/>
    <mergeCell ref="U4014:V4014"/>
    <mergeCell ref="W4014:X4014"/>
    <mergeCell ref="Y4021:Z4021"/>
    <mergeCell ref="AA4021:AB4021"/>
    <mergeCell ref="AC4021:AD4021"/>
    <mergeCell ref="I4022:L4022"/>
    <mergeCell ref="M4022:P4022"/>
    <mergeCell ref="Q4022:R4022"/>
    <mergeCell ref="S4022:T4022"/>
    <mergeCell ref="U4022:V4022"/>
    <mergeCell ref="W4022:X4022"/>
    <mergeCell ref="C4014:D4014"/>
    <mergeCell ref="C4015:D4015"/>
    <mergeCell ref="C4016:D4016"/>
    <mergeCell ref="C4017:D4017"/>
    <mergeCell ref="E4014:H4014"/>
    <mergeCell ref="E4015:H4015"/>
    <mergeCell ref="E4016:H4016"/>
    <mergeCell ref="E4017:H4017"/>
    <mergeCell ref="Y4020:Z4020"/>
    <mergeCell ref="AA4020:AB4020"/>
    <mergeCell ref="AC4020:AD4020"/>
    <mergeCell ref="I4021:L4021"/>
    <mergeCell ref="M4021:P4021"/>
    <mergeCell ref="Q4021:R4021"/>
    <mergeCell ref="S4021:T4021"/>
    <mergeCell ref="U4021:V4021"/>
    <mergeCell ref="W4021:X4021"/>
    <mergeCell ref="Y4019:Z4019"/>
    <mergeCell ref="AA4019:AB4019"/>
    <mergeCell ref="AC4019:AD4019"/>
    <mergeCell ref="I4020:L4020"/>
    <mergeCell ref="M4020:P4020"/>
    <mergeCell ref="Q4020:R4020"/>
    <mergeCell ref="S4020:T4020"/>
    <mergeCell ref="U4020:V4020"/>
    <mergeCell ref="W4020:X4020"/>
    <mergeCell ref="Y4018:Z4018"/>
    <mergeCell ref="AA4018:AB4018"/>
    <mergeCell ref="AC4018:AD4018"/>
    <mergeCell ref="I4019:L4019"/>
    <mergeCell ref="M4019:P4019"/>
    <mergeCell ref="Q4019:R4019"/>
    <mergeCell ref="S4019:T4019"/>
    <mergeCell ref="U4019:V4019"/>
    <mergeCell ref="W4019:X4019"/>
    <mergeCell ref="Y4017:Z4017"/>
    <mergeCell ref="AA4017:AB4017"/>
    <mergeCell ref="AC4017:AD4017"/>
    <mergeCell ref="I4018:L4018"/>
    <mergeCell ref="M4018:P4018"/>
    <mergeCell ref="Q4018:R4018"/>
    <mergeCell ref="S4018:T4018"/>
    <mergeCell ref="U4018:V4018"/>
    <mergeCell ref="W4018:X4018"/>
    <mergeCell ref="C4018:D4018"/>
    <mergeCell ref="C4019:D4019"/>
    <mergeCell ref="C4020:D4020"/>
    <mergeCell ref="C4021:D4021"/>
    <mergeCell ref="E4018:H4018"/>
    <mergeCell ref="E4019:H4019"/>
    <mergeCell ref="E4020:H4020"/>
    <mergeCell ref="E4021:H4021"/>
    <mergeCell ref="Y4016:Z4016"/>
    <mergeCell ref="AA4016:AB4016"/>
    <mergeCell ref="AC4016:AD4016"/>
    <mergeCell ref="Q4026:R4026"/>
    <mergeCell ref="S4026:T4026"/>
    <mergeCell ref="U4026:V4026"/>
    <mergeCell ref="W4026:X4026"/>
    <mergeCell ref="C4026:D4026"/>
    <mergeCell ref="C4027:D4027"/>
    <mergeCell ref="C4028:D4028"/>
    <mergeCell ref="C4029:D4029"/>
    <mergeCell ref="E4026:H4026"/>
    <mergeCell ref="E4027:H4027"/>
    <mergeCell ref="E4028:H4028"/>
    <mergeCell ref="E4029:H4029"/>
    <mergeCell ref="Y4024:Z4024"/>
    <mergeCell ref="AA4024:AB4024"/>
    <mergeCell ref="AC4024:AD4024"/>
    <mergeCell ref="I4025:L4025"/>
    <mergeCell ref="M4025:P4025"/>
    <mergeCell ref="Q4025:R4025"/>
    <mergeCell ref="S4025:T4025"/>
    <mergeCell ref="U4025:V4025"/>
    <mergeCell ref="W4025:X4025"/>
    <mergeCell ref="Y4023:Z4023"/>
    <mergeCell ref="AA4023:AB4023"/>
    <mergeCell ref="AC4023:AD4023"/>
    <mergeCell ref="I4024:L4024"/>
    <mergeCell ref="M4024:P4024"/>
    <mergeCell ref="Q4024:R4024"/>
    <mergeCell ref="S4024:T4024"/>
    <mergeCell ref="U4024:V4024"/>
    <mergeCell ref="W4024:X4024"/>
    <mergeCell ref="Y4022:Z4022"/>
    <mergeCell ref="AA4022:AB4022"/>
    <mergeCell ref="AC4022:AD4022"/>
    <mergeCell ref="I4023:L4023"/>
    <mergeCell ref="M4023:P4023"/>
    <mergeCell ref="Q4023:R4023"/>
    <mergeCell ref="S4023:T4023"/>
    <mergeCell ref="U4023:V4023"/>
    <mergeCell ref="W4023:X4023"/>
    <mergeCell ref="I4032:L4032"/>
    <mergeCell ref="M4032:P4032"/>
    <mergeCell ref="Q4032:R4032"/>
    <mergeCell ref="S4032:T4032"/>
    <mergeCell ref="U4032:V4032"/>
    <mergeCell ref="W4032:X4032"/>
    <mergeCell ref="Y4030:Z4030"/>
    <mergeCell ref="AA4030:AB4030"/>
    <mergeCell ref="AC4030:AD4030"/>
    <mergeCell ref="I4031:L4031"/>
    <mergeCell ref="M4031:P4031"/>
    <mergeCell ref="Q4031:R4031"/>
    <mergeCell ref="S4031:T4031"/>
    <mergeCell ref="U4031:V4031"/>
    <mergeCell ref="W4031:X4031"/>
    <mergeCell ref="Y4029:Z4029"/>
    <mergeCell ref="AA4029:AB4029"/>
    <mergeCell ref="AC4029:AD4029"/>
    <mergeCell ref="I4030:L4030"/>
    <mergeCell ref="M4030:P4030"/>
    <mergeCell ref="Q4030:R4030"/>
    <mergeCell ref="S4030:T4030"/>
    <mergeCell ref="U4030:V4030"/>
    <mergeCell ref="W4030:X4030"/>
    <mergeCell ref="C4022:D4022"/>
    <mergeCell ref="C4023:D4023"/>
    <mergeCell ref="C4024:D4024"/>
    <mergeCell ref="C4025:D4025"/>
    <mergeCell ref="E4022:H4022"/>
    <mergeCell ref="E4023:H4023"/>
    <mergeCell ref="E4024:H4024"/>
    <mergeCell ref="E4025:H4025"/>
    <mergeCell ref="Y4028:Z4028"/>
    <mergeCell ref="AA4028:AB4028"/>
    <mergeCell ref="AC4028:AD4028"/>
    <mergeCell ref="I4029:L4029"/>
    <mergeCell ref="M4029:P4029"/>
    <mergeCell ref="Q4029:R4029"/>
    <mergeCell ref="S4029:T4029"/>
    <mergeCell ref="U4029:V4029"/>
    <mergeCell ref="W4029:X4029"/>
    <mergeCell ref="Y4027:Z4027"/>
    <mergeCell ref="AA4027:AB4027"/>
    <mergeCell ref="AC4027:AD4027"/>
    <mergeCell ref="I4028:L4028"/>
    <mergeCell ref="M4028:P4028"/>
    <mergeCell ref="Q4028:R4028"/>
    <mergeCell ref="S4028:T4028"/>
    <mergeCell ref="U4028:V4028"/>
    <mergeCell ref="W4028:X4028"/>
    <mergeCell ref="Y4026:Z4026"/>
    <mergeCell ref="AA4026:AB4026"/>
    <mergeCell ref="AC4026:AD4026"/>
    <mergeCell ref="I4027:L4027"/>
    <mergeCell ref="M4027:P4027"/>
    <mergeCell ref="Q4027:R4027"/>
    <mergeCell ref="S4027:T4027"/>
    <mergeCell ref="U4027:V4027"/>
    <mergeCell ref="W4027:X4027"/>
    <mergeCell ref="Y4025:Z4025"/>
    <mergeCell ref="AA4025:AB4025"/>
    <mergeCell ref="AC4025:AD4025"/>
    <mergeCell ref="I4026:L4026"/>
    <mergeCell ref="M4026:P4026"/>
    <mergeCell ref="C4030:D4030"/>
    <mergeCell ref="C4031:D4031"/>
    <mergeCell ref="C4032:D4032"/>
    <mergeCell ref="C4033:D4033"/>
    <mergeCell ref="E4030:H4030"/>
    <mergeCell ref="E4031:H4031"/>
    <mergeCell ref="E4032:H4032"/>
    <mergeCell ref="E4033:H4033"/>
    <mergeCell ref="Y4036:Z4036"/>
    <mergeCell ref="AA4036:AB4036"/>
    <mergeCell ref="AC4036:AD4036"/>
    <mergeCell ref="I4037:L4037"/>
    <mergeCell ref="M4037:P4037"/>
    <mergeCell ref="Q4037:R4037"/>
    <mergeCell ref="S4037:T4037"/>
    <mergeCell ref="U4037:V4037"/>
    <mergeCell ref="W4037:X4037"/>
    <mergeCell ref="Y4035:Z4035"/>
    <mergeCell ref="AA4035:AB4035"/>
    <mergeCell ref="AC4035:AD4035"/>
    <mergeCell ref="I4036:L4036"/>
    <mergeCell ref="M4036:P4036"/>
    <mergeCell ref="Q4036:R4036"/>
    <mergeCell ref="S4036:T4036"/>
    <mergeCell ref="U4036:V4036"/>
    <mergeCell ref="W4036:X4036"/>
    <mergeCell ref="Y4034:Z4034"/>
    <mergeCell ref="AA4034:AB4034"/>
    <mergeCell ref="AC4034:AD4034"/>
    <mergeCell ref="I4035:L4035"/>
    <mergeCell ref="M4035:P4035"/>
    <mergeCell ref="Q4035:R4035"/>
    <mergeCell ref="S4035:T4035"/>
    <mergeCell ref="U4035:V4035"/>
    <mergeCell ref="W4035:X4035"/>
    <mergeCell ref="Y4033:Z4033"/>
    <mergeCell ref="AA4033:AB4033"/>
    <mergeCell ref="AC4033:AD4033"/>
    <mergeCell ref="I4034:L4034"/>
    <mergeCell ref="M4034:P4034"/>
    <mergeCell ref="Q4034:R4034"/>
    <mergeCell ref="S4034:T4034"/>
    <mergeCell ref="U4034:V4034"/>
    <mergeCell ref="W4034:X4034"/>
    <mergeCell ref="C4034:D4034"/>
    <mergeCell ref="C4035:D4035"/>
    <mergeCell ref="C4036:D4036"/>
    <mergeCell ref="C4037:D4037"/>
    <mergeCell ref="E4034:H4034"/>
    <mergeCell ref="E4035:H4035"/>
    <mergeCell ref="E4036:H4036"/>
    <mergeCell ref="E4037:H4037"/>
    <mergeCell ref="Y4032:Z4032"/>
    <mergeCell ref="AA4032:AB4032"/>
    <mergeCell ref="AC4032:AD4032"/>
    <mergeCell ref="I4033:L4033"/>
    <mergeCell ref="M4033:P4033"/>
    <mergeCell ref="Q4033:R4033"/>
    <mergeCell ref="S4033:T4033"/>
    <mergeCell ref="U4033:V4033"/>
    <mergeCell ref="W4033:X4033"/>
    <mergeCell ref="Y4031:Z4031"/>
    <mergeCell ref="AA4031:AB4031"/>
    <mergeCell ref="AC4031:AD4031"/>
    <mergeCell ref="I4041:L4041"/>
    <mergeCell ref="M4041:P4041"/>
    <mergeCell ref="Q4041:R4041"/>
    <mergeCell ref="S4041:T4041"/>
    <mergeCell ref="U4041:V4041"/>
    <mergeCell ref="W4041:X4041"/>
    <mergeCell ref="Y4039:Z4039"/>
    <mergeCell ref="AA4039:AB4039"/>
    <mergeCell ref="AC4039:AD4039"/>
    <mergeCell ref="I4040:L4040"/>
    <mergeCell ref="M4040:P4040"/>
    <mergeCell ref="Q4040:R4040"/>
    <mergeCell ref="S4040:T4040"/>
    <mergeCell ref="U4040:V4040"/>
    <mergeCell ref="W4040:X4040"/>
    <mergeCell ref="Y4038:Z4038"/>
    <mergeCell ref="AA4038:AB4038"/>
    <mergeCell ref="AC4038:AD4038"/>
    <mergeCell ref="I4039:L4039"/>
    <mergeCell ref="M4039:P4039"/>
    <mergeCell ref="Q4039:R4039"/>
    <mergeCell ref="S4039:T4039"/>
    <mergeCell ref="U4039:V4039"/>
    <mergeCell ref="W4039:X4039"/>
    <mergeCell ref="Y4037:Z4037"/>
    <mergeCell ref="AA4037:AB4037"/>
    <mergeCell ref="AC4037:AD4037"/>
    <mergeCell ref="I4038:L4038"/>
    <mergeCell ref="M4038:P4038"/>
    <mergeCell ref="Q4038:R4038"/>
    <mergeCell ref="S4038:T4038"/>
    <mergeCell ref="U4038:V4038"/>
    <mergeCell ref="W4038:X4038"/>
    <mergeCell ref="Y4045:Z4045"/>
    <mergeCell ref="AA4045:AB4045"/>
    <mergeCell ref="AC4045:AD4045"/>
    <mergeCell ref="I4046:L4046"/>
    <mergeCell ref="M4046:P4046"/>
    <mergeCell ref="Q4046:R4046"/>
    <mergeCell ref="S4046:T4046"/>
    <mergeCell ref="U4046:V4046"/>
    <mergeCell ref="W4046:X4046"/>
    <mergeCell ref="C4038:D4038"/>
    <mergeCell ref="C4039:D4039"/>
    <mergeCell ref="C4040:D4040"/>
    <mergeCell ref="C4041:D4041"/>
    <mergeCell ref="E4038:H4038"/>
    <mergeCell ref="E4039:H4039"/>
    <mergeCell ref="E4040:H4040"/>
    <mergeCell ref="E4041:H4041"/>
    <mergeCell ref="Y4044:Z4044"/>
    <mergeCell ref="AA4044:AB4044"/>
    <mergeCell ref="AC4044:AD4044"/>
    <mergeCell ref="I4045:L4045"/>
    <mergeCell ref="M4045:P4045"/>
    <mergeCell ref="Q4045:R4045"/>
    <mergeCell ref="S4045:T4045"/>
    <mergeCell ref="U4045:V4045"/>
    <mergeCell ref="W4045:X4045"/>
    <mergeCell ref="Y4043:Z4043"/>
    <mergeCell ref="AA4043:AB4043"/>
    <mergeCell ref="AC4043:AD4043"/>
    <mergeCell ref="I4044:L4044"/>
    <mergeCell ref="M4044:P4044"/>
    <mergeCell ref="Q4044:R4044"/>
    <mergeCell ref="S4044:T4044"/>
    <mergeCell ref="U4044:V4044"/>
    <mergeCell ref="W4044:X4044"/>
    <mergeCell ref="Y4042:Z4042"/>
    <mergeCell ref="AA4042:AB4042"/>
    <mergeCell ref="AC4042:AD4042"/>
    <mergeCell ref="I4043:L4043"/>
    <mergeCell ref="M4043:P4043"/>
    <mergeCell ref="Q4043:R4043"/>
    <mergeCell ref="S4043:T4043"/>
    <mergeCell ref="U4043:V4043"/>
    <mergeCell ref="W4043:X4043"/>
    <mergeCell ref="Y4041:Z4041"/>
    <mergeCell ref="AA4041:AB4041"/>
    <mergeCell ref="AC4041:AD4041"/>
    <mergeCell ref="I4042:L4042"/>
    <mergeCell ref="M4042:P4042"/>
    <mergeCell ref="Q4042:R4042"/>
    <mergeCell ref="S4042:T4042"/>
    <mergeCell ref="U4042:V4042"/>
    <mergeCell ref="W4042:X4042"/>
    <mergeCell ref="C4042:D4042"/>
    <mergeCell ref="C4043:D4043"/>
    <mergeCell ref="C4044:D4044"/>
    <mergeCell ref="C4045:D4045"/>
    <mergeCell ref="E4042:H4042"/>
    <mergeCell ref="E4043:H4043"/>
    <mergeCell ref="E4044:H4044"/>
    <mergeCell ref="E4045:H4045"/>
    <mergeCell ref="Y4040:Z4040"/>
    <mergeCell ref="AA4040:AB4040"/>
    <mergeCell ref="AC4040:AD4040"/>
    <mergeCell ref="Q4050:R4050"/>
    <mergeCell ref="S4050:T4050"/>
    <mergeCell ref="U4050:V4050"/>
    <mergeCell ref="W4050:X4050"/>
    <mergeCell ref="C4050:D4050"/>
    <mergeCell ref="C4051:D4051"/>
    <mergeCell ref="C4052:D4052"/>
    <mergeCell ref="C4053:D4053"/>
    <mergeCell ref="E4050:H4050"/>
    <mergeCell ref="E4051:H4051"/>
    <mergeCell ref="E4052:H4052"/>
    <mergeCell ref="E4053:H4053"/>
    <mergeCell ref="Y4048:Z4048"/>
    <mergeCell ref="AA4048:AB4048"/>
    <mergeCell ref="AC4048:AD4048"/>
    <mergeCell ref="I4049:L4049"/>
    <mergeCell ref="M4049:P4049"/>
    <mergeCell ref="Q4049:R4049"/>
    <mergeCell ref="S4049:T4049"/>
    <mergeCell ref="U4049:V4049"/>
    <mergeCell ref="W4049:X4049"/>
    <mergeCell ref="Y4047:Z4047"/>
    <mergeCell ref="AA4047:AB4047"/>
    <mergeCell ref="AC4047:AD4047"/>
    <mergeCell ref="I4048:L4048"/>
    <mergeCell ref="M4048:P4048"/>
    <mergeCell ref="Q4048:R4048"/>
    <mergeCell ref="S4048:T4048"/>
    <mergeCell ref="U4048:V4048"/>
    <mergeCell ref="W4048:X4048"/>
    <mergeCell ref="Y4046:Z4046"/>
    <mergeCell ref="AA4046:AB4046"/>
    <mergeCell ref="AC4046:AD4046"/>
    <mergeCell ref="I4047:L4047"/>
    <mergeCell ref="M4047:P4047"/>
    <mergeCell ref="Q4047:R4047"/>
    <mergeCell ref="S4047:T4047"/>
    <mergeCell ref="U4047:V4047"/>
    <mergeCell ref="W4047:X4047"/>
    <mergeCell ref="I4056:L4056"/>
    <mergeCell ref="M4056:P4056"/>
    <mergeCell ref="Q4056:R4056"/>
    <mergeCell ref="S4056:T4056"/>
    <mergeCell ref="U4056:V4056"/>
    <mergeCell ref="W4056:X4056"/>
    <mergeCell ref="Y4054:Z4054"/>
    <mergeCell ref="AA4054:AB4054"/>
    <mergeCell ref="AC4054:AD4054"/>
    <mergeCell ref="I4055:L4055"/>
    <mergeCell ref="M4055:P4055"/>
    <mergeCell ref="Q4055:R4055"/>
    <mergeCell ref="S4055:T4055"/>
    <mergeCell ref="U4055:V4055"/>
    <mergeCell ref="W4055:X4055"/>
    <mergeCell ref="Y4053:Z4053"/>
    <mergeCell ref="AA4053:AB4053"/>
    <mergeCell ref="AC4053:AD4053"/>
    <mergeCell ref="I4054:L4054"/>
    <mergeCell ref="M4054:P4054"/>
    <mergeCell ref="Q4054:R4054"/>
    <mergeCell ref="S4054:T4054"/>
    <mergeCell ref="U4054:V4054"/>
    <mergeCell ref="W4054:X4054"/>
    <mergeCell ref="C4046:D4046"/>
    <mergeCell ref="C4047:D4047"/>
    <mergeCell ref="C4048:D4048"/>
    <mergeCell ref="C4049:D4049"/>
    <mergeCell ref="E4046:H4046"/>
    <mergeCell ref="E4047:H4047"/>
    <mergeCell ref="E4048:H4048"/>
    <mergeCell ref="E4049:H4049"/>
    <mergeCell ref="Y4052:Z4052"/>
    <mergeCell ref="AA4052:AB4052"/>
    <mergeCell ref="AC4052:AD4052"/>
    <mergeCell ref="I4053:L4053"/>
    <mergeCell ref="M4053:P4053"/>
    <mergeCell ref="Q4053:R4053"/>
    <mergeCell ref="S4053:T4053"/>
    <mergeCell ref="U4053:V4053"/>
    <mergeCell ref="W4053:X4053"/>
    <mergeCell ref="Y4051:Z4051"/>
    <mergeCell ref="AA4051:AB4051"/>
    <mergeCell ref="AC4051:AD4051"/>
    <mergeCell ref="I4052:L4052"/>
    <mergeCell ref="M4052:P4052"/>
    <mergeCell ref="Q4052:R4052"/>
    <mergeCell ref="S4052:T4052"/>
    <mergeCell ref="U4052:V4052"/>
    <mergeCell ref="W4052:X4052"/>
    <mergeCell ref="Y4050:Z4050"/>
    <mergeCell ref="AA4050:AB4050"/>
    <mergeCell ref="AC4050:AD4050"/>
    <mergeCell ref="I4051:L4051"/>
    <mergeCell ref="M4051:P4051"/>
    <mergeCell ref="Q4051:R4051"/>
    <mergeCell ref="S4051:T4051"/>
    <mergeCell ref="U4051:V4051"/>
    <mergeCell ref="W4051:X4051"/>
    <mergeCell ref="Y4049:Z4049"/>
    <mergeCell ref="AA4049:AB4049"/>
    <mergeCell ref="AC4049:AD4049"/>
    <mergeCell ref="I4050:L4050"/>
    <mergeCell ref="M4050:P4050"/>
    <mergeCell ref="C4054:D4054"/>
    <mergeCell ref="C4055:D4055"/>
    <mergeCell ref="C4056:D4056"/>
    <mergeCell ref="C4057:D4057"/>
    <mergeCell ref="E4054:H4054"/>
    <mergeCell ref="E4055:H4055"/>
    <mergeCell ref="E4056:H4056"/>
    <mergeCell ref="E4057:H4057"/>
    <mergeCell ref="Y4060:Z4060"/>
    <mergeCell ref="AA4060:AB4060"/>
    <mergeCell ref="AC4060:AD4060"/>
    <mergeCell ref="I4061:L4061"/>
    <mergeCell ref="M4061:P4061"/>
    <mergeCell ref="Q4061:R4061"/>
    <mergeCell ref="S4061:T4061"/>
    <mergeCell ref="U4061:V4061"/>
    <mergeCell ref="W4061:X4061"/>
    <mergeCell ref="Y4059:Z4059"/>
    <mergeCell ref="AA4059:AB4059"/>
    <mergeCell ref="AC4059:AD4059"/>
    <mergeCell ref="I4060:L4060"/>
    <mergeCell ref="M4060:P4060"/>
    <mergeCell ref="Q4060:R4060"/>
    <mergeCell ref="S4060:T4060"/>
    <mergeCell ref="U4060:V4060"/>
    <mergeCell ref="W4060:X4060"/>
    <mergeCell ref="Y4058:Z4058"/>
    <mergeCell ref="AA4058:AB4058"/>
    <mergeCell ref="AC4058:AD4058"/>
    <mergeCell ref="I4059:L4059"/>
    <mergeCell ref="M4059:P4059"/>
    <mergeCell ref="Q4059:R4059"/>
    <mergeCell ref="S4059:T4059"/>
    <mergeCell ref="U4059:V4059"/>
    <mergeCell ref="W4059:X4059"/>
    <mergeCell ref="Y4057:Z4057"/>
    <mergeCell ref="AA4057:AB4057"/>
    <mergeCell ref="AC4057:AD4057"/>
    <mergeCell ref="I4058:L4058"/>
    <mergeCell ref="M4058:P4058"/>
    <mergeCell ref="Q4058:R4058"/>
    <mergeCell ref="S4058:T4058"/>
    <mergeCell ref="U4058:V4058"/>
    <mergeCell ref="W4058:X4058"/>
    <mergeCell ref="C4058:D4058"/>
    <mergeCell ref="C4059:D4059"/>
    <mergeCell ref="C4060:D4060"/>
    <mergeCell ref="C4061:D4061"/>
    <mergeCell ref="E4058:H4058"/>
    <mergeCell ref="E4059:H4059"/>
    <mergeCell ref="E4060:H4060"/>
    <mergeCell ref="E4061:H4061"/>
    <mergeCell ref="Y4056:Z4056"/>
    <mergeCell ref="AA4056:AB4056"/>
    <mergeCell ref="AC4056:AD4056"/>
    <mergeCell ref="I4057:L4057"/>
    <mergeCell ref="M4057:P4057"/>
    <mergeCell ref="Q4057:R4057"/>
    <mergeCell ref="S4057:T4057"/>
    <mergeCell ref="U4057:V4057"/>
    <mergeCell ref="W4057:X4057"/>
    <mergeCell ref="Y4055:Z4055"/>
    <mergeCell ref="AA4055:AB4055"/>
    <mergeCell ref="AC4055:AD4055"/>
    <mergeCell ref="I4065:L4065"/>
    <mergeCell ref="M4065:P4065"/>
    <mergeCell ref="Q4065:R4065"/>
    <mergeCell ref="S4065:T4065"/>
    <mergeCell ref="U4065:V4065"/>
    <mergeCell ref="W4065:X4065"/>
    <mergeCell ref="Y4063:Z4063"/>
    <mergeCell ref="AA4063:AB4063"/>
    <mergeCell ref="AC4063:AD4063"/>
    <mergeCell ref="I4064:L4064"/>
    <mergeCell ref="M4064:P4064"/>
    <mergeCell ref="Q4064:R4064"/>
    <mergeCell ref="S4064:T4064"/>
    <mergeCell ref="U4064:V4064"/>
    <mergeCell ref="W4064:X4064"/>
    <mergeCell ref="Y4062:Z4062"/>
    <mergeCell ref="AA4062:AB4062"/>
    <mergeCell ref="AC4062:AD4062"/>
    <mergeCell ref="I4063:L4063"/>
    <mergeCell ref="M4063:P4063"/>
    <mergeCell ref="Q4063:R4063"/>
    <mergeCell ref="S4063:T4063"/>
    <mergeCell ref="U4063:V4063"/>
    <mergeCell ref="W4063:X4063"/>
    <mergeCell ref="Y4061:Z4061"/>
    <mergeCell ref="AA4061:AB4061"/>
    <mergeCell ref="AC4061:AD4061"/>
    <mergeCell ref="I4062:L4062"/>
    <mergeCell ref="M4062:P4062"/>
    <mergeCell ref="Q4062:R4062"/>
    <mergeCell ref="S4062:T4062"/>
    <mergeCell ref="U4062:V4062"/>
    <mergeCell ref="W4062:X4062"/>
    <mergeCell ref="Y4069:Z4069"/>
    <mergeCell ref="AA4069:AB4069"/>
    <mergeCell ref="AC4069:AD4069"/>
    <mergeCell ref="I4070:L4070"/>
    <mergeCell ref="M4070:P4070"/>
    <mergeCell ref="Q4070:R4070"/>
    <mergeCell ref="S4070:T4070"/>
    <mergeCell ref="U4070:V4070"/>
    <mergeCell ref="W4070:X4070"/>
    <mergeCell ref="C4062:D4062"/>
    <mergeCell ref="C4063:D4063"/>
    <mergeCell ref="C4064:D4064"/>
    <mergeCell ref="C4065:D4065"/>
    <mergeCell ref="E4062:H4062"/>
    <mergeCell ref="E4063:H4063"/>
    <mergeCell ref="E4064:H4064"/>
    <mergeCell ref="E4065:H4065"/>
    <mergeCell ref="Y4068:Z4068"/>
    <mergeCell ref="AA4068:AB4068"/>
    <mergeCell ref="AC4068:AD4068"/>
    <mergeCell ref="I4069:L4069"/>
    <mergeCell ref="M4069:P4069"/>
    <mergeCell ref="Q4069:R4069"/>
    <mergeCell ref="S4069:T4069"/>
    <mergeCell ref="U4069:V4069"/>
    <mergeCell ref="W4069:X4069"/>
    <mergeCell ref="Y4067:Z4067"/>
    <mergeCell ref="AA4067:AB4067"/>
    <mergeCell ref="AC4067:AD4067"/>
    <mergeCell ref="I4068:L4068"/>
    <mergeCell ref="M4068:P4068"/>
    <mergeCell ref="Q4068:R4068"/>
    <mergeCell ref="S4068:T4068"/>
    <mergeCell ref="U4068:V4068"/>
    <mergeCell ref="W4068:X4068"/>
    <mergeCell ref="Y4066:Z4066"/>
    <mergeCell ref="AA4066:AB4066"/>
    <mergeCell ref="AC4066:AD4066"/>
    <mergeCell ref="I4067:L4067"/>
    <mergeCell ref="M4067:P4067"/>
    <mergeCell ref="Q4067:R4067"/>
    <mergeCell ref="S4067:T4067"/>
    <mergeCell ref="U4067:V4067"/>
    <mergeCell ref="W4067:X4067"/>
    <mergeCell ref="Y4065:Z4065"/>
    <mergeCell ref="AA4065:AB4065"/>
    <mergeCell ref="AC4065:AD4065"/>
    <mergeCell ref="I4066:L4066"/>
    <mergeCell ref="M4066:P4066"/>
    <mergeCell ref="Q4066:R4066"/>
    <mergeCell ref="S4066:T4066"/>
    <mergeCell ref="U4066:V4066"/>
    <mergeCell ref="W4066:X4066"/>
    <mergeCell ref="C4066:D4066"/>
    <mergeCell ref="C4067:D4067"/>
    <mergeCell ref="C4068:D4068"/>
    <mergeCell ref="C4069:D4069"/>
    <mergeCell ref="E4066:H4066"/>
    <mergeCell ref="E4067:H4067"/>
    <mergeCell ref="E4068:H4068"/>
    <mergeCell ref="E4069:H4069"/>
    <mergeCell ref="Y4064:Z4064"/>
    <mergeCell ref="AA4064:AB4064"/>
    <mergeCell ref="AC4064:AD4064"/>
    <mergeCell ref="Q4074:R4074"/>
    <mergeCell ref="S4074:T4074"/>
    <mergeCell ref="U4074:V4074"/>
    <mergeCell ref="W4074:X4074"/>
    <mergeCell ref="C4074:D4074"/>
    <mergeCell ref="C4075:D4075"/>
    <mergeCell ref="C4076:D4076"/>
    <mergeCell ref="C4077:D4077"/>
    <mergeCell ref="E4074:H4074"/>
    <mergeCell ref="E4075:H4075"/>
    <mergeCell ref="E4076:H4076"/>
    <mergeCell ref="E4077:H4077"/>
    <mergeCell ref="Y4072:Z4072"/>
    <mergeCell ref="AA4072:AB4072"/>
    <mergeCell ref="AC4072:AD4072"/>
    <mergeCell ref="I4073:L4073"/>
    <mergeCell ref="M4073:P4073"/>
    <mergeCell ref="Q4073:R4073"/>
    <mergeCell ref="S4073:T4073"/>
    <mergeCell ref="U4073:V4073"/>
    <mergeCell ref="W4073:X4073"/>
    <mergeCell ref="Y4071:Z4071"/>
    <mergeCell ref="AA4071:AB4071"/>
    <mergeCell ref="AC4071:AD4071"/>
    <mergeCell ref="I4072:L4072"/>
    <mergeCell ref="M4072:P4072"/>
    <mergeCell ref="Q4072:R4072"/>
    <mergeCell ref="S4072:T4072"/>
    <mergeCell ref="U4072:V4072"/>
    <mergeCell ref="W4072:X4072"/>
    <mergeCell ref="Y4070:Z4070"/>
    <mergeCell ref="AA4070:AB4070"/>
    <mergeCell ref="AC4070:AD4070"/>
    <mergeCell ref="I4071:L4071"/>
    <mergeCell ref="M4071:P4071"/>
    <mergeCell ref="Q4071:R4071"/>
    <mergeCell ref="S4071:T4071"/>
    <mergeCell ref="U4071:V4071"/>
    <mergeCell ref="W4071:X4071"/>
    <mergeCell ref="I4080:L4080"/>
    <mergeCell ref="M4080:P4080"/>
    <mergeCell ref="Q4080:R4080"/>
    <mergeCell ref="S4080:T4080"/>
    <mergeCell ref="U4080:V4080"/>
    <mergeCell ref="W4080:X4080"/>
    <mergeCell ref="Y4078:Z4078"/>
    <mergeCell ref="AA4078:AB4078"/>
    <mergeCell ref="AC4078:AD4078"/>
    <mergeCell ref="I4079:L4079"/>
    <mergeCell ref="M4079:P4079"/>
    <mergeCell ref="Q4079:R4079"/>
    <mergeCell ref="S4079:T4079"/>
    <mergeCell ref="U4079:V4079"/>
    <mergeCell ref="W4079:X4079"/>
    <mergeCell ref="Y4077:Z4077"/>
    <mergeCell ref="AA4077:AB4077"/>
    <mergeCell ref="AC4077:AD4077"/>
    <mergeCell ref="I4078:L4078"/>
    <mergeCell ref="M4078:P4078"/>
    <mergeCell ref="Q4078:R4078"/>
    <mergeCell ref="S4078:T4078"/>
    <mergeCell ref="U4078:V4078"/>
    <mergeCell ref="W4078:X4078"/>
    <mergeCell ref="C4070:D4070"/>
    <mergeCell ref="C4071:D4071"/>
    <mergeCell ref="C4072:D4072"/>
    <mergeCell ref="C4073:D4073"/>
    <mergeCell ref="E4070:H4070"/>
    <mergeCell ref="E4071:H4071"/>
    <mergeCell ref="E4072:H4072"/>
    <mergeCell ref="E4073:H4073"/>
    <mergeCell ref="Y4076:Z4076"/>
    <mergeCell ref="AA4076:AB4076"/>
    <mergeCell ref="AC4076:AD4076"/>
    <mergeCell ref="I4077:L4077"/>
    <mergeCell ref="M4077:P4077"/>
    <mergeCell ref="Q4077:R4077"/>
    <mergeCell ref="S4077:T4077"/>
    <mergeCell ref="U4077:V4077"/>
    <mergeCell ref="W4077:X4077"/>
    <mergeCell ref="Y4075:Z4075"/>
    <mergeCell ref="AA4075:AB4075"/>
    <mergeCell ref="AC4075:AD4075"/>
    <mergeCell ref="I4076:L4076"/>
    <mergeCell ref="M4076:P4076"/>
    <mergeCell ref="Q4076:R4076"/>
    <mergeCell ref="S4076:T4076"/>
    <mergeCell ref="U4076:V4076"/>
    <mergeCell ref="W4076:X4076"/>
    <mergeCell ref="Y4074:Z4074"/>
    <mergeCell ref="AA4074:AB4074"/>
    <mergeCell ref="AC4074:AD4074"/>
    <mergeCell ref="I4075:L4075"/>
    <mergeCell ref="M4075:P4075"/>
    <mergeCell ref="Q4075:R4075"/>
    <mergeCell ref="S4075:T4075"/>
    <mergeCell ref="U4075:V4075"/>
    <mergeCell ref="W4075:X4075"/>
    <mergeCell ref="Y4073:Z4073"/>
    <mergeCell ref="AA4073:AB4073"/>
    <mergeCell ref="AC4073:AD4073"/>
    <mergeCell ref="I4074:L4074"/>
    <mergeCell ref="M4074:P4074"/>
    <mergeCell ref="C4078:D4078"/>
    <mergeCell ref="C4079:D4079"/>
    <mergeCell ref="C4080:D4080"/>
    <mergeCell ref="C4081:D4081"/>
    <mergeCell ref="E4078:H4078"/>
    <mergeCell ref="E4079:H4079"/>
    <mergeCell ref="E4080:H4080"/>
    <mergeCell ref="E4081:H4081"/>
    <mergeCell ref="Y4084:Z4084"/>
    <mergeCell ref="AA4084:AB4084"/>
    <mergeCell ref="AC4084:AD4084"/>
    <mergeCell ref="I4085:L4085"/>
    <mergeCell ref="M4085:P4085"/>
    <mergeCell ref="Q4085:R4085"/>
    <mergeCell ref="S4085:T4085"/>
    <mergeCell ref="U4085:V4085"/>
    <mergeCell ref="W4085:X4085"/>
    <mergeCell ref="Y4083:Z4083"/>
    <mergeCell ref="AA4083:AB4083"/>
    <mergeCell ref="AC4083:AD4083"/>
    <mergeCell ref="I4084:L4084"/>
    <mergeCell ref="M4084:P4084"/>
    <mergeCell ref="Q4084:R4084"/>
    <mergeCell ref="S4084:T4084"/>
    <mergeCell ref="U4084:V4084"/>
    <mergeCell ref="W4084:X4084"/>
    <mergeCell ref="Y4082:Z4082"/>
    <mergeCell ref="AA4082:AB4082"/>
    <mergeCell ref="AC4082:AD4082"/>
    <mergeCell ref="I4083:L4083"/>
    <mergeCell ref="M4083:P4083"/>
    <mergeCell ref="Q4083:R4083"/>
    <mergeCell ref="S4083:T4083"/>
    <mergeCell ref="U4083:V4083"/>
    <mergeCell ref="W4083:X4083"/>
    <mergeCell ref="Y4081:Z4081"/>
    <mergeCell ref="AA4081:AB4081"/>
    <mergeCell ref="AC4081:AD4081"/>
    <mergeCell ref="I4082:L4082"/>
    <mergeCell ref="M4082:P4082"/>
    <mergeCell ref="Q4082:R4082"/>
    <mergeCell ref="S4082:T4082"/>
    <mergeCell ref="U4082:V4082"/>
    <mergeCell ref="W4082:X4082"/>
    <mergeCell ref="C4082:D4082"/>
    <mergeCell ref="C4083:D4083"/>
    <mergeCell ref="C4084:D4084"/>
    <mergeCell ref="C4085:D4085"/>
    <mergeCell ref="E4082:H4082"/>
    <mergeCell ref="E4083:H4083"/>
    <mergeCell ref="E4084:H4084"/>
    <mergeCell ref="E4085:H4085"/>
    <mergeCell ref="Y4080:Z4080"/>
    <mergeCell ref="AA4080:AB4080"/>
    <mergeCell ref="AC4080:AD4080"/>
    <mergeCell ref="I4081:L4081"/>
    <mergeCell ref="M4081:P4081"/>
    <mergeCell ref="Q4081:R4081"/>
    <mergeCell ref="S4081:T4081"/>
    <mergeCell ref="U4081:V4081"/>
    <mergeCell ref="W4081:X4081"/>
    <mergeCell ref="Y4079:Z4079"/>
    <mergeCell ref="AA4079:AB4079"/>
    <mergeCell ref="AC4079:AD4079"/>
    <mergeCell ref="I4089:L4089"/>
    <mergeCell ref="M4089:P4089"/>
    <mergeCell ref="Q4089:R4089"/>
    <mergeCell ref="S4089:T4089"/>
    <mergeCell ref="U4089:V4089"/>
    <mergeCell ref="W4089:X4089"/>
    <mergeCell ref="Y4087:Z4087"/>
    <mergeCell ref="AA4087:AB4087"/>
    <mergeCell ref="AC4087:AD4087"/>
    <mergeCell ref="I4088:L4088"/>
    <mergeCell ref="M4088:P4088"/>
    <mergeCell ref="Q4088:R4088"/>
    <mergeCell ref="S4088:T4088"/>
    <mergeCell ref="U4088:V4088"/>
    <mergeCell ref="W4088:X4088"/>
    <mergeCell ref="Y4086:Z4086"/>
    <mergeCell ref="AA4086:AB4086"/>
    <mergeCell ref="AC4086:AD4086"/>
    <mergeCell ref="I4087:L4087"/>
    <mergeCell ref="M4087:P4087"/>
    <mergeCell ref="Q4087:R4087"/>
    <mergeCell ref="S4087:T4087"/>
    <mergeCell ref="U4087:V4087"/>
    <mergeCell ref="W4087:X4087"/>
    <mergeCell ref="Y4085:Z4085"/>
    <mergeCell ref="AA4085:AB4085"/>
    <mergeCell ref="AC4085:AD4085"/>
    <mergeCell ref="I4086:L4086"/>
    <mergeCell ref="M4086:P4086"/>
    <mergeCell ref="Q4086:R4086"/>
    <mergeCell ref="S4086:T4086"/>
    <mergeCell ref="U4086:V4086"/>
    <mergeCell ref="W4086:X4086"/>
    <mergeCell ref="Y4093:Z4093"/>
    <mergeCell ref="AA4093:AB4093"/>
    <mergeCell ref="AC4093:AD4093"/>
    <mergeCell ref="I4094:L4094"/>
    <mergeCell ref="M4094:P4094"/>
    <mergeCell ref="Q4094:R4094"/>
    <mergeCell ref="S4094:T4094"/>
    <mergeCell ref="U4094:V4094"/>
    <mergeCell ref="W4094:X4094"/>
    <mergeCell ref="C4086:D4086"/>
    <mergeCell ref="C4087:D4087"/>
    <mergeCell ref="C4088:D4088"/>
    <mergeCell ref="C4089:D4089"/>
    <mergeCell ref="E4086:H4086"/>
    <mergeCell ref="E4087:H4087"/>
    <mergeCell ref="E4088:H4088"/>
    <mergeCell ref="E4089:H4089"/>
    <mergeCell ref="Y4092:Z4092"/>
    <mergeCell ref="AA4092:AB4092"/>
    <mergeCell ref="AC4092:AD4092"/>
    <mergeCell ref="I4093:L4093"/>
    <mergeCell ref="M4093:P4093"/>
    <mergeCell ref="Q4093:R4093"/>
    <mergeCell ref="S4093:T4093"/>
    <mergeCell ref="U4093:V4093"/>
    <mergeCell ref="W4093:X4093"/>
    <mergeCell ref="Y4091:Z4091"/>
    <mergeCell ref="AA4091:AB4091"/>
    <mergeCell ref="AC4091:AD4091"/>
    <mergeCell ref="I4092:L4092"/>
    <mergeCell ref="M4092:P4092"/>
    <mergeCell ref="Q4092:R4092"/>
    <mergeCell ref="S4092:T4092"/>
    <mergeCell ref="U4092:V4092"/>
    <mergeCell ref="W4092:X4092"/>
    <mergeCell ref="Y4090:Z4090"/>
    <mergeCell ref="AA4090:AB4090"/>
    <mergeCell ref="AC4090:AD4090"/>
    <mergeCell ref="I4091:L4091"/>
    <mergeCell ref="M4091:P4091"/>
    <mergeCell ref="Q4091:R4091"/>
    <mergeCell ref="S4091:T4091"/>
    <mergeCell ref="U4091:V4091"/>
    <mergeCell ref="W4091:X4091"/>
    <mergeCell ref="Y4089:Z4089"/>
    <mergeCell ref="AA4089:AB4089"/>
    <mergeCell ref="AC4089:AD4089"/>
    <mergeCell ref="I4090:L4090"/>
    <mergeCell ref="M4090:P4090"/>
    <mergeCell ref="Q4090:R4090"/>
    <mergeCell ref="S4090:T4090"/>
    <mergeCell ref="U4090:V4090"/>
    <mergeCell ref="W4090:X4090"/>
    <mergeCell ref="C4090:D4090"/>
    <mergeCell ref="C4091:D4091"/>
    <mergeCell ref="C4092:D4092"/>
    <mergeCell ref="C4093:D4093"/>
    <mergeCell ref="E4090:H4090"/>
    <mergeCell ref="E4091:H4091"/>
    <mergeCell ref="E4092:H4092"/>
    <mergeCell ref="E4093:H4093"/>
    <mergeCell ref="Y4088:Z4088"/>
    <mergeCell ref="AA4088:AB4088"/>
    <mergeCell ref="AC4088:AD4088"/>
    <mergeCell ref="Q4098:R4098"/>
    <mergeCell ref="S4098:T4098"/>
    <mergeCell ref="U4098:V4098"/>
    <mergeCell ref="W4098:X4098"/>
    <mergeCell ref="C4098:D4098"/>
    <mergeCell ref="C4099:D4099"/>
    <mergeCell ref="C4100:D4100"/>
    <mergeCell ref="C4101:D4101"/>
    <mergeCell ref="E4098:H4098"/>
    <mergeCell ref="E4099:H4099"/>
    <mergeCell ref="E4100:H4100"/>
    <mergeCell ref="E4101:H4101"/>
    <mergeCell ref="Y4096:Z4096"/>
    <mergeCell ref="AA4096:AB4096"/>
    <mergeCell ref="AC4096:AD4096"/>
    <mergeCell ref="I4097:L4097"/>
    <mergeCell ref="M4097:P4097"/>
    <mergeCell ref="Q4097:R4097"/>
    <mergeCell ref="S4097:T4097"/>
    <mergeCell ref="U4097:V4097"/>
    <mergeCell ref="W4097:X4097"/>
    <mergeCell ref="Y4095:Z4095"/>
    <mergeCell ref="AA4095:AB4095"/>
    <mergeCell ref="AC4095:AD4095"/>
    <mergeCell ref="I4096:L4096"/>
    <mergeCell ref="M4096:P4096"/>
    <mergeCell ref="Q4096:R4096"/>
    <mergeCell ref="S4096:T4096"/>
    <mergeCell ref="U4096:V4096"/>
    <mergeCell ref="W4096:X4096"/>
    <mergeCell ref="Y4094:Z4094"/>
    <mergeCell ref="AA4094:AB4094"/>
    <mergeCell ref="AC4094:AD4094"/>
    <mergeCell ref="I4095:L4095"/>
    <mergeCell ref="M4095:P4095"/>
    <mergeCell ref="Q4095:R4095"/>
    <mergeCell ref="S4095:T4095"/>
    <mergeCell ref="U4095:V4095"/>
    <mergeCell ref="W4095:X4095"/>
    <mergeCell ref="I4104:L4104"/>
    <mergeCell ref="M4104:P4104"/>
    <mergeCell ref="Q4104:R4104"/>
    <mergeCell ref="S4104:T4104"/>
    <mergeCell ref="U4104:V4104"/>
    <mergeCell ref="W4104:X4104"/>
    <mergeCell ref="Y4102:Z4102"/>
    <mergeCell ref="AA4102:AB4102"/>
    <mergeCell ref="AC4102:AD4102"/>
    <mergeCell ref="I4103:L4103"/>
    <mergeCell ref="M4103:P4103"/>
    <mergeCell ref="Q4103:R4103"/>
    <mergeCell ref="S4103:T4103"/>
    <mergeCell ref="U4103:V4103"/>
    <mergeCell ref="W4103:X4103"/>
    <mergeCell ref="Y4101:Z4101"/>
    <mergeCell ref="AA4101:AB4101"/>
    <mergeCell ref="AC4101:AD4101"/>
    <mergeCell ref="I4102:L4102"/>
    <mergeCell ref="M4102:P4102"/>
    <mergeCell ref="Q4102:R4102"/>
    <mergeCell ref="S4102:T4102"/>
    <mergeCell ref="U4102:V4102"/>
    <mergeCell ref="W4102:X4102"/>
    <mergeCell ref="C4094:D4094"/>
    <mergeCell ref="C4095:D4095"/>
    <mergeCell ref="C4096:D4096"/>
    <mergeCell ref="C4097:D4097"/>
    <mergeCell ref="E4094:H4094"/>
    <mergeCell ref="E4095:H4095"/>
    <mergeCell ref="E4096:H4096"/>
    <mergeCell ref="E4097:H4097"/>
    <mergeCell ref="Y4100:Z4100"/>
    <mergeCell ref="AA4100:AB4100"/>
    <mergeCell ref="AC4100:AD4100"/>
    <mergeCell ref="I4101:L4101"/>
    <mergeCell ref="M4101:P4101"/>
    <mergeCell ref="Q4101:R4101"/>
    <mergeCell ref="S4101:T4101"/>
    <mergeCell ref="U4101:V4101"/>
    <mergeCell ref="W4101:X4101"/>
    <mergeCell ref="Y4099:Z4099"/>
    <mergeCell ref="AA4099:AB4099"/>
    <mergeCell ref="AC4099:AD4099"/>
    <mergeCell ref="I4100:L4100"/>
    <mergeCell ref="M4100:P4100"/>
    <mergeCell ref="Q4100:R4100"/>
    <mergeCell ref="S4100:T4100"/>
    <mergeCell ref="U4100:V4100"/>
    <mergeCell ref="W4100:X4100"/>
    <mergeCell ref="Y4098:Z4098"/>
    <mergeCell ref="AA4098:AB4098"/>
    <mergeCell ref="AC4098:AD4098"/>
    <mergeCell ref="I4099:L4099"/>
    <mergeCell ref="M4099:P4099"/>
    <mergeCell ref="Q4099:R4099"/>
    <mergeCell ref="S4099:T4099"/>
    <mergeCell ref="U4099:V4099"/>
    <mergeCell ref="W4099:X4099"/>
    <mergeCell ref="Y4097:Z4097"/>
    <mergeCell ref="AA4097:AB4097"/>
    <mergeCell ref="AC4097:AD4097"/>
    <mergeCell ref="I4098:L4098"/>
    <mergeCell ref="M4098:P4098"/>
    <mergeCell ref="C4102:D4102"/>
    <mergeCell ref="C4103:D4103"/>
    <mergeCell ref="C4104:D4104"/>
    <mergeCell ref="C4105:D4105"/>
    <mergeCell ref="E4102:H4102"/>
    <mergeCell ref="E4103:H4103"/>
    <mergeCell ref="E4104:H4104"/>
    <mergeCell ref="E4105:H4105"/>
    <mergeCell ref="Y4108:Z4108"/>
    <mergeCell ref="AA4108:AB4108"/>
    <mergeCell ref="AC4108:AD4108"/>
    <mergeCell ref="I4109:L4109"/>
    <mergeCell ref="M4109:P4109"/>
    <mergeCell ref="Q4109:R4109"/>
    <mergeCell ref="S4109:T4109"/>
    <mergeCell ref="U4109:V4109"/>
    <mergeCell ref="W4109:X4109"/>
    <mergeCell ref="Y4107:Z4107"/>
    <mergeCell ref="AA4107:AB4107"/>
    <mergeCell ref="AC4107:AD4107"/>
    <mergeCell ref="I4108:L4108"/>
    <mergeCell ref="M4108:P4108"/>
    <mergeCell ref="Q4108:R4108"/>
    <mergeCell ref="S4108:T4108"/>
    <mergeCell ref="U4108:V4108"/>
    <mergeCell ref="W4108:X4108"/>
    <mergeCell ref="Y4106:Z4106"/>
    <mergeCell ref="AA4106:AB4106"/>
    <mergeCell ref="AC4106:AD4106"/>
    <mergeCell ref="I4107:L4107"/>
    <mergeCell ref="M4107:P4107"/>
    <mergeCell ref="Q4107:R4107"/>
    <mergeCell ref="S4107:T4107"/>
    <mergeCell ref="U4107:V4107"/>
    <mergeCell ref="W4107:X4107"/>
    <mergeCell ref="Y4105:Z4105"/>
    <mergeCell ref="AA4105:AB4105"/>
    <mergeCell ref="AC4105:AD4105"/>
    <mergeCell ref="I4106:L4106"/>
    <mergeCell ref="M4106:P4106"/>
    <mergeCell ref="Q4106:R4106"/>
    <mergeCell ref="S4106:T4106"/>
    <mergeCell ref="U4106:V4106"/>
    <mergeCell ref="W4106:X4106"/>
    <mergeCell ref="C4106:D4106"/>
    <mergeCell ref="C4107:D4107"/>
    <mergeCell ref="C4108:D4108"/>
    <mergeCell ref="C4109:D4109"/>
    <mergeCell ref="E4106:H4106"/>
    <mergeCell ref="E4107:H4107"/>
    <mergeCell ref="E4108:H4108"/>
    <mergeCell ref="E4109:H4109"/>
    <mergeCell ref="Y4104:Z4104"/>
    <mergeCell ref="AA4104:AB4104"/>
    <mergeCell ref="AC4104:AD4104"/>
    <mergeCell ref="I4105:L4105"/>
    <mergeCell ref="M4105:P4105"/>
    <mergeCell ref="Q4105:R4105"/>
    <mergeCell ref="S4105:T4105"/>
    <mergeCell ref="U4105:V4105"/>
    <mergeCell ref="W4105:X4105"/>
    <mergeCell ref="Y4103:Z4103"/>
    <mergeCell ref="AA4103:AB4103"/>
    <mergeCell ref="AC4103:AD4103"/>
    <mergeCell ref="I4113:L4113"/>
    <mergeCell ref="M4113:P4113"/>
    <mergeCell ref="Q4113:R4113"/>
    <mergeCell ref="S4113:T4113"/>
    <mergeCell ref="U4113:V4113"/>
    <mergeCell ref="W4113:X4113"/>
    <mergeCell ref="Y4111:Z4111"/>
    <mergeCell ref="AA4111:AB4111"/>
    <mergeCell ref="AC4111:AD4111"/>
    <mergeCell ref="I4112:L4112"/>
    <mergeCell ref="M4112:P4112"/>
    <mergeCell ref="Q4112:R4112"/>
    <mergeCell ref="S4112:T4112"/>
    <mergeCell ref="U4112:V4112"/>
    <mergeCell ref="W4112:X4112"/>
    <mergeCell ref="Y4110:Z4110"/>
    <mergeCell ref="AA4110:AB4110"/>
    <mergeCell ref="AC4110:AD4110"/>
    <mergeCell ref="I4111:L4111"/>
    <mergeCell ref="M4111:P4111"/>
    <mergeCell ref="Q4111:R4111"/>
    <mergeCell ref="S4111:T4111"/>
    <mergeCell ref="U4111:V4111"/>
    <mergeCell ref="W4111:X4111"/>
    <mergeCell ref="Y4109:Z4109"/>
    <mergeCell ref="AA4109:AB4109"/>
    <mergeCell ref="AC4109:AD4109"/>
    <mergeCell ref="I4110:L4110"/>
    <mergeCell ref="M4110:P4110"/>
    <mergeCell ref="Q4110:R4110"/>
    <mergeCell ref="S4110:T4110"/>
    <mergeCell ref="U4110:V4110"/>
    <mergeCell ref="W4110:X4110"/>
    <mergeCell ref="Y4117:Z4117"/>
    <mergeCell ref="AA4117:AB4117"/>
    <mergeCell ref="AC4117:AD4117"/>
    <mergeCell ref="I4118:L4118"/>
    <mergeCell ref="M4118:P4118"/>
    <mergeCell ref="Q4118:R4118"/>
    <mergeCell ref="S4118:T4118"/>
    <mergeCell ref="U4118:V4118"/>
    <mergeCell ref="W4118:X4118"/>
    <mergeCell ref="C4110:D4110"/>
    <mergeCell ref="C4111:D4111"/>
    <mergeCell ref="C4112:D4112"/>
    <mergeCell ref="C4113:D4113"/>
    <mergeCell ref="E4110:H4110"/>
    <mergeCell ref="E4111:H4111"/>
    <mergeCell ref="E4112:H4112"/>
    <mergeCell ref="E4113:H4113"/>
    <mergeCell ref="Y4116:Z4116"/>
    <mergeCell ref="AA4116:AB4116"/>
    <mergeCell ref="AC4116:AD4116"/>
    <mergeCell ref="I4117:L4117"/>
    <mergeCell ref="M4117:P4117"/>
    <mergeCell ref="Q4117:R4117"/>
    <mergeCell ref="S4117:T4117"/>
    <mergeCell ref="U4117:V4117"/>
    <mergeCell ref="W4117:X4117"/>
    <mergeCell ref="Y4115:Z4115"/>
    <mergeCell ref="AA4115:AB4115"/>
    <mergeCell ref="AC4115:AD4115"/>
    <mergeCell ref="I4116:L4116"/>
    <mergeCell ref="M4116:P4116"/>
    <mergeCell ref="Q4116:R4116"/>
    <mergeCell ref="S4116:T4116"/>
    <mergeCell ref="U4116:V4116"/>
    <mergeCell ref="W4116:X4116"/>
    <mergeCell ref="Y4114:Z4114"/>
    <mergeCell ref="AA4114:AB4114"/>
    <mergeCell ref="AC4114:AD4114"/>
    <mergeCell ref="I4115:L4115"/>
    <mergeCell ref="M4115:P4115"/>
    <mergeCell ref="Q4115:R4115"/>
    <mergeCell ref="S4115:T4115"/>
    <mergeCell ref="U4115:V4115"/>
    <mergeCell ref="W4115:X4115"/>
    <mergeCell ref="Y4113:Z4113"/>
    <mergeCell ref="AA4113:AB4113"/>
    <mergeCell ref="AC4113:AD4113"/>
    <mergeCell ref="I4114:L4114"/>
    <mergeCell ref="M4114:P4114"/>
    <mergeCell ref="Q4114:R4114"/>
    <mergeCell ref="S4114:T4114"/>
    <mergeCell ref="U4114:V4114"/>
    <mergeCell ref="W4114:X4114"/>
    <mergeCell ref="C4114:D4114"/>
    <mergeCell ref="C4115:D4115"/>
    <mergeCell ref="C4116:D4116"/>
    <mergeCell ref="C4117:D4117"/>
    <mergeCell ref="E4114:H4114"/>
    <mergeCell ref="E4115:H4115"/>
    <mergeCell ref="E4116:H4116"/>
    <mergeCell ref="E4117:H4117"/>
    <mergeCell ref="Y4112:Z4112"/>
    <mergeCell ref="AA4112:AB4112"/>
    <mergeCell ref="AC4112:AD4112"/>
    <mergeCell ref="Q4122:R4122"/>
    <mergeCell ref="S4122:T4122"/>
    <mergeCell ref="U4122:V4122"/>
    <mergeCell ref="W4122:X4122"/>
    <mergeCell ref="C4122:D4122"/>
    <mergeCell ref="C4123:D4123"/>
    <mergeCell ref="C4124:D4124"/>
    <mergeCell ref="C4125:D4125"/>
    <mergeCell ref="E4122:H4122"/>
    <mergeCell ref="E4123:H4123"/>
    <mergeCell ref="E4124:H4124"/>
    <mergeCell ref="E4125:H4125"/>
    <mergeCell ref="Y4120:Z4120"/>
    <mergeCell ref="AA4120:AB4120"/>
    <mergeCell ref="AC4120:AD4120"/>
    <mergeCell ref="I4121:L4121"/>
    <mergeCell ref="M4121:P4121"/>
    <mergeCell ref="Q4121:R4121"/>
    <mergeCell ref="S4121:T4121"/>
    <mergeCell ref="U4121:V4121"/>
    <mergeCell ref="W4121:X4121"/>
    <mergeCell ref="Y4119:Z4119"/>
    <mergeCell ref="AA4119:AB4119"/>
    <mergeCell ref="AC4119:AD4119"/>
    <mergeCell ref="I4120:L4120"/>
    <mergeCell ref="M4120:P4120"/>
    <mergeCell ref="Q4120:R4120"/>
    <mergeCell ref="S4120:T4120"/>
    <mergeCell ref="U4120:V4120"/>
    <mergeCell ref="W4120:X4120"/>
    <mergeCell ref="Y4118:Z4118"/>
    <mergeCell ref="AA4118:AB4118"/>
    <mergeCell ref="AC4118:AD4118"/>
    <mergeCell ref="I4119:L4119"/>
    <mergeCell ref="M4119:P4119"/>
    <mergeCell ref="Q4119:R4119"/>
    <mergeCell ref="S4119:T4119"/>
    <mergeCell ref="U4119:V4119"/>
    <mergeCell ref="W4119:X4119"/>
    <mergeCell ref="I4128:L4128"/>
    <mergeCell ref="M4128:P4128"/>
    <mergeCell ref="Q4128:R4128"/>
    <mergeCell ref="S4128:T4128"/>
    <mergeCell ref="U4128:V4128"/>
    <mergeCell ref="W4128:X4128"/>
    <mergeCell ref="Y4126:Z4126"/>
    <mergeCell ref="AA4126:AB4126"/>
    <mergeCell ref="AC4126:AD4126"/>
    <mergeCell ref="I4127:L4127"/>
    <mergeCell ref="M4127:P4127"/>
    <mergeCell ref="Q4127:R4127"/>
    <mergeCell ref="S4127:T4127"/>
    <mergeCell ref="U4127:V4127"/>
    <mergeCell ref="W4127:X4127"/>
    <mergeCell ref="Y4125:Z4125"/>
    <mergeCell ref="AA4125:AB4125"/>
    <mergeCell ref="AC4125:AD4125"/>
    <mergeCell ref="I4126:L4126"/>
    <mergeCell ref="M4126:P4126"/>
    <mergeCell ref="Q4126:R4126"/>
    <mergeCell ref="S4126:T4126"/>
    <mergeCell ref="U4126:V4126"/>
    <mergeCell ref="W4126:X4126"/>
    <mergeCell ref="C4118:D4118"/>
    <mergeCell ref="C4119:D4119"/>
    <mergeCell ref="C4120:D4120"/>
    <mergeCell ref="C4121:D4121"/>
    <mergeCell ref="E4118:H4118"/>
    <mergeCell ref="E4119:H4119"/>
    <mergeCell ref="E4120:H4120"/>
    <mergeCell ref="E4121:H4121"/>
    <mergeCell ref="Y4124:Z4124"/>
    <mergeCell ref="AA4124:AB4124"/>
    <mergeCell ref="AC4124:AD4124"/>
    <mergeCell ref="I4125:L4125"/>
    <mergeCell ref="M4125:P4125"/>
    <mergeCell ref="Q4125:R4125"/>
    <mergeCell ref="S4125:T4125"/>
    <mergeCell ref="U4125:V4125"/>
    <mergeCell ref="W4125:X4125"/>
    <mergeCell ref="Y4123:Z4123"/>
    <mergeCell ref="AA4123:AB4123"/>
    <mergeCell ref="AC4123:AD4123"/>
    <mergeCell ref="I4124:L4124"/>
    <mergeCell ref="M4124:P4124"/>
    <mergeCell ref="Q4124:R4124"/>
    <mergeCell ref="S4124:T4124"/>
    <mergeCell ref="U4124:V4124"/>
    <mergeCell ref="W4124:X4124"/>
    <mergeCell ref="Y4122:Z4122"/>
    <mergeCell ref="AA4122:AB4122"/>
    <mergeCell ref="AC4122:AD4122"/>
    <mergeCell ref="I4123:L4123"/>
    <mergeCell ref="M4123:P4123"/>
    <mergeCell ref="Q4123:R4123"/>
    <mergeCell ref="S4123:T4123"/>
    <mergeCell ref="U4123:V4123"/>
    <mergeCell ref="W4123:X4123"/>
    <mergeCell ref="Y4121:Z4121"/>
    <mergeCell ref="AA4121:AB4121"/>
    <mergeCell ref="AC4121:AD4121"/>
    <mergeCell ref="I4122:L4122"/>
    <mergeCell ref="M4122:P4122"/>
    <mergeCell ref="C4126:D4126"/>
    <mergeCell ref="C4127:D4127"/>
    <mergeCell ref="C4128:D4128"/>
    <mergeCell ref="C4129:D4129"/>
    <mergeCell ref="E4126:H4126"/>
    <mergeCell ref="E4127:H4127"/>
    <mergeCell ref="E4128:H4128"/>
    <mergeCell ref="E4129:H4129"/>
    <mergeCell ref="Y4132:Z4132"/>
    <mergeCell ref="AA4132:AB4132"/>
    <mergeCell ref="AC4132:AD4132"/>
    <mergeCell ref="I4133:L4133"/>
    <mergeCell ref="M4133:P4133"/>
    <mergeCell ref="Q4133:R4133"/>
    <mergeCell ref="S4133:T4133"/>
    <mergeCell ref="U4133:V4133"/>
    <mergeCell ref="W4133:X4133"/>
    <mergeCell ref="Y4131:Z4131"/>
    <mergeCell ref="AA4131:AB4131"/>
    <mergeCell ref="AC4131:AD4131"/>
    <mergeCell ref="I4132:L4132"/>
    <mergeCell ref="M4132:P4132"/>
    <mergeCell ref="Q4132:R4132"/>
    <mergeCell ref="S4132:T4132"/>
    <mergeCell ref="U4132:V4132"/>
    <mergeCell ref="W4132:X4132"/>
    <mergeCell ref="Y4130:Z4130"/>
    <mergeCell ref="AA4130:AB4130"/>
    <mergeCell ref="AC4130:AD4130"/>
    <mergeCell ref="I4131:L4131"/>
    <mergeCell ref="M4131:P4131"/>
    <mergeCell ref="Q4131:R4131"/>
    <mergeCell ref="S4131:T4131"/>
    <mergeCell ref="U4131:V4131"/>
    <mergeCell ref="W4131:X4131"/>
    <mergeCell ref="Y4129:Z4129"/>
    <mergeCell ref="AA4129:AB4129"/>
    <mergeCell ref="AC4129:AD4129"/>
    <mergeCell ref="I4130:L4130"/>
    <mergeCell ref="M4130:P4130"/>
    <mergeCell ref="Q4130:R4130"/>
    <mergeCell ref="S4130:T4130"/>
    <mergeCell ref="U4130:V4130"/>
    <mergeCell ref="W4130:X4130"/>
    <mergeCell ref="C4130:D4130"/>
    <mergeCell ref="C4131:D4131"/>
    <mergeCell ref="C4132:D4132"/>
    <mergeCell ref="C4133:D4133"/>
    <mergeCell ref="E4130:H4130"/>
    <mergeCell ref="E4131:H4131"/>
    <mergeCell ref="E4132:H4132"/>
    <mergeCell ref="E4133:H4133"/>
    <mergeCell ref="Y4128:Z4128"/>
    <mergeCell ref="AA4128:AB4128"/>
    <mergeCell ref="AC4128:AD4128"/>
    <mergeCell ref="I4129:L4129"/>
    <mergeCell ref="M4129:P4129"/>
    <mergeCell ref="Q4129:R4129"/>
    <mergeCell ref="S4129:T4129"/>
    <mergeCell ref="U4129:V4129"/>
    <mergeCell ref="W4129:X4129"/>
    <mergeCell ref="Y4127:Z4127"/>
    <mergeCell ref="AA4127:AB4127"/>
    <mergeCell ref="AC4127:AD4127"/>
    <mergeCell ref="I4137:L4137"/>
    <mergeCell ref="M4137:P4137"/>
    <mergeCell ref="Q4137:R4137"/>
    <mergeCell ref="S4137:T4137"/>
    <mergeCell ref="U4137:V4137"/>
    <mergeCell ref="W4137:X4137"/>
    <mergeCell ref="Y4135:Z4135"/>
    <mergeCell ref="AA4135:AB4135"/>
    <mergeCell ref="AC4135:AD4135"/>
    <mergeCell ref="I4136:L4136"/>
    <mergeCell ref="M4136:P4136"/>
    <mergeCell ref="Q4136:R4136"/>
    <mergeCell ref="S4136:T4136"/>
    <mergeCell ref="U4136:V4136"/>
    <mergeCell ref="W4136:X4136"/>
    <mergeCell ref="Y4134:Z4134"/>
    <mergeCell ref="AA4134:AB4134"/>
    <mergeCell ref="AC4134:AD4134"/>
    <mergeCell ref="I4135:L4135"/>
    <mergeCell ref="M4135:P4135"/>
    <mergeCell ref="Q4135:R4135"/>
    <mergeCell ref="S4135:T4135"/>
    <mergeCell ref="U4135:V4135"/>
    <mergeCell ref="W4135:X4135"/>
    <mergeCell ref="Y4133:Z4133"/>
    <mergeCell ref="AA4133:AB4133"/>
    <mergeCell ref="AC4133:AD4133"/>
    <mergeCell ref="I4134:L4134"/>
    <mergeCell ref="M4134:P4134"/>
    <mergeCell ref="Q4134:R4134"/>
    <mergeCell ref="S4134:T4134"/>
    <mergeCell ref="U4134:V4134"/>
    <mergeCell ref="W4134:X4134"/>
    <mergeCell ref="Y4141:Z4141"/>
    <mergeCell ref="AA4141:AB4141"/>
    <mergeCell ref="AC4141:AD4141"/>
    <mergeCell ref="I4142:L4142"/>
    <mergeCell ref="M4142:P4142"/>
    <mergeCell ref="Q4142:R4142"/>
    <mergeCell ref="S4142:T4142"/>
    <mergeCell ref="U4142:V4142"/>
    <mergeCell ref="W4142:X4142"/>
    <mergeCell ref="C4134:D4134"/>
    <mergeCell ref="C4135:D4135"/>
    <mergeCell ref="C4136:D4136"/>
    <mergeCell ref="C4137:D4137"/>
    <mergeCell ref="E4134:H4134"/>
    <mergeCell ref="E4135:H4135"/>
    <mergeCell ref="E4136:H4136"/>
    <mergeCell ref="E4137:H4137"/>
    <mergeCell ref="Y4140:Z4140"/>
    <mergeCell ref="AA4140:AB4140"/>
    <mergeCell ref="AC4140:AD4140"/>
    <mergeCell ref="I4141:L4141"/>
    <mergeCell ref="M4141:P4141"/>
    <mergeCell ref="Q4141:R4141"/>
    <mergeCell ref="S4141:T4141"/>
    <mergeCell ref="U4141:V4141"/>
    <mergeCell ref="W4141:X4141"/>
    <mergeCell ref="Y4139:Z4139"/>
    <mergeCell ref="AA4139:AB4139"/>
    <mergeCell ref="AC4139:AD4139"/>
    <mergeCell ref="I4140:L4140"/>
    <mergeCell ref="M4140:P4140"/>
    <mergeCell ref="Q4140:R4140"/>
    <mergeCell ref="S4140:T4140"/>
    <mergeCell ref="U4140:V4140"/>
    <mergeCell ref="W4140:X4140"/>
    <mergeCell ref="Y4138:Z4138"/>
    <mergeCell ref="AA4138:AB4138"/>
    <mergeCell ref="AC4138:AD4138"/>
    <mergeCell ref="I4139:L4139"/>
    <mergeCell ref="M4139:P4139"/>
    <mergeCell ref="Q4139:R4139"/>
    <mergeCell ref="S4139:T4139"/>
    <mergeCell ref="U4139:V4139"/>
    <mergeCell ref="W4139:X4139"/>
    <mergeCell ref="Y4137:Z4137"/>
    <mergeCell ref="AA4137:AB4137"/>
    <mergeCell ref="AC4137:AD4137"/>
    <mergeCell ref="I4138:L4138"/>
    <mergeCell ref="M4138:P4138"/>
    <mergeCell ref="Q4138:R4138"/>
    <mergeCell ref="S4138:T4138"/>
    <mergeCell ref="U4138:V4138"/>
    <mergeCell ref="W4138:X4138"/>
    <mergeCell ref="C4138:D4138"/>
    <mergeCell ref="C4139:D4139"/>
    <mergeCell ref="C4140:D4140"/>
    <mergeCell ref="C4141:D4141"/>
    <mergeCell ref="E4138:H4138"/>
    <mergeCell ref="E4139:H4139"/>
    <mergeCell ref="E4140:H4140"/>
    <mergeCell ref="E4141:H4141"/>
    <mergeCell ref="Y4136:Z4136"/>
    <mergeCell ref="AA4136:AB4136"/>
    <mergeCell ref="AC4136:AD4136"/>
    <mergeCell ref="Q4146:R4146"/>
    <mergeCell ref="S4146:T4146"/>
    <mergeCell ref="U4146:V4146"/>
    <mergeCell ref="W4146:X4146"/>
    <mergeCell ref="C4146:D4146"/>
    <mergeCell ref="C4147:D4147"/>
    <mergeCell ref="C4148:D4148"/>
    <mergeCell ref="C4149:D4149"/>
    <mergeCell ref="E4146:H4146"/>
    <mergeCell ref="E4147:H4147"/>
    <mergeCell ref="E4148:H4148"/>
    <mergeCell ref="E4149:H4149"/>
    <mergeCell ref="Y4144:Z4144"/>
    <mergeCell ref="AA4144:AB4144"/>
    <mergeCell ref="AC4144:AD4144"/>
    <mergeCell ref="I4145:L4145"/>
    <mergeCell ref="M4145:P4145"/>
    <mergeCell ref="Q4145:R4145"/>
    <mergeCell ref="S4145:T4145"/>
    <mergeCell ref="U4145:V4145"/>
    <mergeCell ref="W4145:X4145"/>
    <mergeCell ref="Y4143:Z4143"/>
    <mergeCell ref="AA4143:AB4143"/>
    <mergeCell ref="AC4143:AD4143"/>
    <mergeCell ref="I4144:L4144"/>
    <mergeCell ref="M4144:P4144"/>
    <mergeCell ref="Q4144:R4144"/>
    <mergeCell ref="S4144:T4144"/>
    <mergeCell ref="U4144:V4144"/>
    <mergeCell ref="W4144:X4144"/>
    <mergeCell ref="Y4142:Z4142"/>
    <mergeCell ref="AA4142:AB4142"/>
    <mergeCell ref="AC4142:AD4142"/>
    <mergeCell ref="I4143:L4143"/>
    <mergeCell ref="M4143:P4143"/>
    <mergeCell ref="Q4143:R4143"/>
    <mergeCell ref="S4143:T4143"/>
    <mergeCell ref="U4143:V4143"/>
    <mergeCell ref="W4143:X4143"/>
    <mergeCell ref="I4152:L4152"/>
    <mergeCell ref="M4152:P4152"/>
    <mergeCell ref="Q4152:R4152"/>
    <mergeCell ref="S4152:T4152"/>
    <mergeCell ref="U4152:V4152"/>
    <mergeCell ref="W4152:X4152"/>
    <mergeCell ref="Y4150:Z4150"/>
    <mergeCell ref="AA4150:AB4150"/>
    <mergeCell ref="AC4150:AD4150"/>
    <mergeCell ref="I4151:L4151"/>
    <mergeCell ref="M4151:P4151"/>
    <mergeCell ref="Q4151:R4151"/>
    <mergeCell ref="S4151:T4151"/>
    <mergeCell ref="U4151:V4151"/>
    <mergeCell ref="W4151:X4151"/>
    <mergeCell ref="Y4149:Z4149"/>
    <mergeCell ref="AA4149:AB4149"/>
    <mergeCell ref="AC4149:AD4149"/>
    <mergeCell ref="I4150:L4150"/>
    <mergeCell ref="M4150:P4150"/>
    <mergeCell ref="Q4150:R4150"/>
    <mergeCell ref="S4150:T4150"/>
    <mergeCell ref="U4150:V4150"/>
    <mergeCell ref="W4150:X4150"/>
    <mergeCell ref="C4142:D4142"/>
    <mergeCell ref="C4143:D4143"/>
    <mergeCell ref="C4144:D4144"/>
    <mergeCell ref="C4145:D4145"/>
    <mergeCell ref="E4142:H4142"/>
    <mergeCell ref="E4143:H4143"/>
    <mergeCell ref="E4144:H4144"/>
    <mergeCell ref="E4145:H4145"/>
    <mergeCell ref="Y4148:Z4148"/>
    <mergeCell ref="AA4148:AB4148"/>
    <mergeCell ref="AC4148:AD4148"/>
    <mergeCell ref="I4149:L4149"/>
    <mergeCell ref="M4149:P4149"/>
    <mergeCell ref="Q4149:R4149"/>
    <mergeCell ref="S4149:T4149"/>
    <mergeCell ref="U4149:V4149"/>
    <mergeCell ref="W4149:X4149"/>
    <mergeCell ref="Y4147:Z4147"/>
    <mergeCell ref="AA4147:AB4147"/>
    <mergeCell ref="AC4147:AD4147"/>
    <mergeCell ref="I4148:L4148"/>
    <mergeCell ref="M4148:P4148"/>
    <mergeCell ref="Q4148:R4148"/>
    <mergeCell ref="S4148:T4148"/>
    <mergeCell ref="U4148:V4148"/>
    <mergeCell ref="W4148:X4148"/>
    <mergeCell ref="Y4146:Z4146"/>
    <mergeCell ref="AA4146:AB4146"/>
    <mergeCell ref="AC4146:AD4146"/>
    <mergeCell ref="I4147:L4147"/>
    <mergeCell ref="M4147:P4147"/>
    <mergeCell ref="Q4147:R4147"/>
    <mergeCell ref="S4147:T4147"/>
    <mergeCell ref="U4147:V4147"/>
    <mergeCell ref="W4147:X4147"/>
    <mergeCell ref="Y4145:Z4145"/>
    <mergeCell ref="AA4145:AB4145"/>
    <mergeCell ref="AC4145:AD4145"/>
    <mergeCell ref="I4146:L4146"/>
    <mergeCell ref="M4146:P4146"/>
    <mergeCell ref="C4150:D4150"/>
    <mergeCell ref="C4151:D4151"/>
    <mergeCell ref="C4152:D4152"/>
    <mergeCell ref="C4153:D4153"/>
    <mergeCell ref="E4150:H4150"/>
    <mergeCell ref="E4151:H4151"/>
    <mergeCell ref="E4152:H4152"/>
    <mergeCell ref="E4153:H4153"/>
    <mergeCell ref="Y4156:Z4156"/>
    <mergeCell ref="AA4156:AB4156"/>
    <mergeCell ref="AC4156:AD4156"/>
    <mergeCell ref="I4157:L4157"/>
    <mergeCell ref="M4157:P4157"/>
    <mergeCell ref="Q4157:R4157"/>
    <mergeCell ref="S4157:T4157"/>
    <mergeCell ref="U4157:V4157"/>
    <mergeCell ref="W4157:X4157"/>
    <mergeCell ref="Y4155:Z4155"/>
    <mergeCell ref="AA4155:AB4155"/>
    <mergeCell ref="AC4155:AD4155"/>
    <mergeCell ref="I4156:L4156"/>
    <mergeCell ref="M4156:P4156"/>
    <mergeCell ref="Q4156:R4156"/>
    <mergeCell ref="S4156:T4156"/>
    <mergeCell ref="U4156:V4156"/>
    <mergeCell ref="W4156:X4156"/>
    <mergeCell ref="Y4154:Z4154"/>
    <mergeCell ref="AA4154:AB4154"/>
    <mergeCell ref="AC4154:AD4154"/>
    <mergeCell ref="I4155:L4155"/>
    <mergeCell ref="M4155:P4155"/>
    <mergeCell ref="Q4155:R4155"/>
    <mergeCell ref="S4155:T4155"/>
    <mergeCell ref="U4155:V4155"/>
    <mergeCell ref="W4155:X4155"/>
    <mergeCell ref="Y4153:Z4153"/>
    <mergeCell ref="AA4153:AB4153"/>
    <mergeCell ref="AC4153:AD4153"/>
    <mergeCell ref="I4154:L4154"/>
    <mergeCell ref="M4154:P4154"/>
    <mergeCell ref="Q4154:R4154"/>
    <mergeCell ref="S4154:T4154"/>
    <mergeCell ref="U4154:V4154"/>
    <mergeCell ref="W4154:X4154"/>
    <mergeCell ref="C4154:D4154"/>
    <mergeCell ref="C4155:D4155"/>
    <mergeCell ref="C4156:D4156"/>
    <mergeCell ref="C4157:D4157"/>
    <mergeCell ref="E4154:H4154"/>
    <mergeCell ref="E4155:H4155"/>
    <mergeCell ref="E4156:H4156"/>
    <mergeCell ref="E4157:H4157"/>
    <mergeCell ref="Y4152:Z4152"/>
    <mergeCell ref="AA4152:AB4152"/>
    <mergeCell ref="AC4152:AD4152"/>
    <mergeCell ref="I4153:L4153"/>
    <mergeCell ref="M4153:P4153"/>
    <mergeCell ref="Q4153:R4153"/>
    <mergeCell ref="S4153:T4153"/>
    <mergeCell ref="U4153:V4153"/>
    <mergeCell ref="W4153:X4153"/>
    <mergeCell ref="Y4151:Z4151"/>
    <mergeCell ref="AA4151:AB4151"/>
    <mergeCell ref="AC4151:AD4151"/>
    <mergeCell ref="I4161:L4161"/>
    <mergeCell ref="M4161:P4161"/>
    <mergeCell ref="Q4161:R4161"/>
    <mergeCell ref="S4161:T4161"/>
    <mergeCell ref="U4161:V4161"/>
    <mergeCell ref="W4161:X4161"/>
    <mergeCell ref="Y4159:Z4159"/>
    <mergeCell ref="AA4159:AB4159"/>
    <mergeCell ref="AC4159:AD4159"/>
    <mergeCell ref="I4160:L4160"/>
    <mergeCell ref="M4160:P4160"/>
    <mergeCell ref="Q4160:R4160"/>
    <mergeCell ref="S4160:T4160"/>
    <mergeCell ref="U4160:V4160"/>
    <mergeCell ref="W4160:X4160"/>
    <mergeCell ref="Y4158:Z4158"/>
    <mergeCell ref="AA4158:AB4158"/>
    <mergeCell ref="AC4158:AD4158"/>
    <mergeCell ref="I4159:L4159"/>
    <mergeCell ref="M4159:P4159"/>
    <mergeCell ref="Q4159:R4159"/>
    <mergeCell ref="S4159:T4159"/>
    <mergeCell ref="U4159:V4159"/>
    <mergeCell ref="W4159:X4159"/>
    <mergeCell ref="Y4157:Z4157"/>
    <mergeCell ref="AA4157:AB4157"/>
    <mergeCell ref="AC4157:AD4157"/>
    <mergeCell ref="I4158:L4158"/>
    <mergeCell ref="M4158:P4158"/>
    <mergeCell ref="Q4158:R4158"/>
    <mergeCell ref="S4158:T4158"/>
    <mergeCell ref="U4158:V4158"/>
    <mergeCell ref="W4158:X4158"/>
    <mergeCell ref="Y4165:Z4165"/>
    <mergeCell ref="AA4165:AB4165"/>
    <mergeCell ref="AC4165:AD4165"/>
    <mergeCell ref="I4166:L4166"/>
    <mergeCell ref="M4166:P4166"/>
    <mergeCell ref="Q4166:R4166"/>
    <mergeCell ref="S4166:T4166"/>
    <mergeCell ref="U4166:V4166"/>
    <mergeCell ref="W4166:X4166"/>
    <mergeCell ref="C4158:D4158"/>
    <mergeCell ref="C4159:D4159"/>
    <mergeCell ref="C4160:D4160"/>
    <mergeCell ref="C4161:D4161"/>
    <mergeCell ref="E4158:H4158"/>
    <mergeCell ref="E4159:H4159"/>
    <mergeCell ref="E4160:H4160"/>
    <mergeCell ref="E4161:H4161"/>
    <mergeCell ref="Y4164:Z4164"/>
    <mergeCell ref="AA4164:AB4164"/>
    <mergeCell ref="AC4164:AD4164"/>
    <mergeCell ref="I4165:L4165"/>
    <mergeCell ref="M4165:P4165"/>
    <mergeCell ref="Q4165:R4165"/>
    <mergeCell ref="S4165:T4165"/>
    <mergeCell ref="U4165:V4165"/>
    <mergeCell ref="W4165:X4165"/>
    <mergeCell ref="Y4163:Z4163"/>
    <mergeCell ref="AA4163:AB4163"/>
    <mergeCell ref="AC4163:AD4163"/>
    <mergeCell ref="I4164:L4164"/>
    <mergeCell ref="M4164:P4164"/>
    <mergeCell ref="Q4164:R4164"/>
    <mergeCell ref="S4164:T4164"/>
    <mergeCell ref="U4164:V4164"/>
    <mergeCell ref="W4164:X4164"/>
    <mergeCell ref="Y4162:Z4162"/>
    <mergeCell ref="AA4162:AB4162"/>
    <mergeCell ref="AC4162:AD4162"/>
    <mergeCell ref="I4163:L4163"/>
    <mergeCell ref="M4163:P4163"/>
    <mergeCell ref="Q4163:R4163"/>
    <mergeCell ref="S4163:T4163"/>
    <mergeCell ref="U4163:V4163"/>
    <mergeCell ref="W4163:X4163"/>
    <mergeCell ref="Y4161:Z4161"/>
    <mergeCell ref="AA4161:AB4161"/>
    <mergeCell ref="AC4161:AD4161"/>
    <mergeCell ref="I4162:L4162"/>
    <mergeCell ref="M4162:P4162"/>
    <mergeCell ref="Q4162:R4162"/>
    <mergeCell ref="S4162:T4162"/>
    <mergeCell ref="U4162:V4162"/>
    <mergeCell ref="W4162:X4162"/>
    <mergeCell ref="C4162:D4162"/>
    <mergeCell ref="C4163:D4163"/>
    <mergeCell ref="C4164:D4164"/>
    <mergeCell ref="C4165:D4165"/>
    <mergeCell ref="E4162:H4162"/>
    <mergeCell ref="E4163:H4163"/>
    <mergeCell ref="E4164:H4164"/>
    <mergeCell ref="E4165:H4165"/>
    <mergeCell ref="Y4160:Z4160"/>
    <mergeCell ref="AA4160:AB4160"/>
    <mergeCell ref="AC4160:AD4160"/>
    <mergeCell ref="Q4170:R4170"/>
    <mergeCell ref="S4170:T4170"/>
    <mergeCell ref="U4170:V4170"/>
    <mergeCell ref="W4170:X4170"/>
    <mergeCell ref="C4170:D4170"/>
    <mergeCell ref="C4171:D4171"/>
    <mergeCell ref="C4172:D4172"/>
    <mergeCell ref="C4173:D4173"/>
    <mergeCell ref="E4170:H4170"/>
    <mergeCell ref="E4171:H4171"/>
    <mergeCell ref="E4172:H4172"/>
    <mergeCell ref="E4173:H4173"/>
    <mergeCell ref="Y4168:Z4168"/>
    <mergeCell ref="AA4168:AB4168"/>
    <mergeCell ref="AC4168:AD4168"/>
    <mergeCell ref="I4169:L4169"/>
    <mergeCell ref="M4169:P4169"/>
    <mergeCell ref="Q4169:R4169"/>
    <mergeCell ref="S4169:T4169"/>
    <mergeCell ref="U4169:V4169"/>
    <mergeCell ref="W4169:X4169"/>
    <mergeCell ref="Y4167:Z4167"/>
    <mergeCell ref="AA4167:AB4167"/>
    <mergeCell ref="AC4167:AD4167"/>
    <mergeCell ref="I4168:L4168"/>
    <mergeCell ref="M4168:P4168"/>
    <mergeCell ref="Q4168:R4168"/>
    <mergeCell ref="S4168:T4168"/>
    <mergeCell ref="U4168:V4168"/>
    <mergeCell ref="W4168:X4168"/>
    <mergeCell ref="Y4166:Z4166"/>
    <mergeCell ref="AA4166:AB4166"/>
    <mergeCell ref="AC4166:AD4166"/>
    <mergeCell ref="I4167:L4167"/>
    <mergeCell ref="M4167:P4167"/>
    <mergeCell ref="Q4167:R4167"/>
    <mergeCell ref="S4167:T4167"/>
    <mergeCell ref="U4167:V4167"/>
    <mergeCell ref="W4167:X4167"/>
    <mergeCell ref="I4176:L4176"/>
    <mergeCell ref="M4176:P4176"/>
    <mergeCell ref="Q4176:R4176"/>
    <mergeCell ref="S4176:T4176"/>
    <mergeCell ref="U4176:V4176"/>
    <mergeCell ref="W4176:X4176"/>
    <mergeCell ref="Y4174:Z4174"/>
    <mergeCell ref="AA4174:AB4174"/>
    <mergeCell ref="AC4174:AD4174"/>
    <mergeCell ref="I4175:L4175"/>
    <mergeCell ref="M4175:P4175"/>
    <mergeCell ref="Q4175:R4175"/>
    <mergeCell ref="S4175:T4175"/>
    <mergeCell ref="U4175:V4175"/>
    <mergeCell ref="W4175:X4175"/>
    <mergeCell ref="Y4173:Z4173"/>
    <mergeCell ref="AA4173:AB4173"/>
    <mergeCell ref="AC4173:AD4173"/>
    <mergeCell ref="I4174:L4174"/>
    <mergeCell ref="M4174:P4174"/>
    <mergeCell ref="Q4174:R4174"/>
    <mergeCell ref="S4174:T4174"/>
    <mergeCell ref="U4174:V4174"/>
    <mergeCell ref="W4174:X4174"/>
    <mergeCell ref="C4166:D4166"/>
    <mergeCell ref="C4167:D4167"/>
    <mergeCell ref="C4168:D4168"/>
    <mergeCell ref="C4169:D4169"/>
    <mergeCell ref="E4166:H4166"/>
    <mergeCell ref="E4167:H4167"/>
    <mergeCell ref="E4168:H4168"/>
    <mergeCell ref="E4169:H4169"/>
    <mergeCell ref="Y4172:Z4172"/>
    <mergeCell ref="AA4172:AB4172"/>
    <mergeCell ref="AC4172:AD4172"/>
    <mergeCell ref="I4173:L4173"/>
    <mergeCell ref="M4173:P4173"/>
    <mergeCell ref="Q4173:R4173"/>
    <mergeCell ref="S4173:T4173"/>
    <mergeCell ref="U4173:V4173"/>
    <mergeCell ref="W4173:X4173"/>
    <mergeCell ref="Y4171:Z4171"/>
    <mergeCell ref="AA4171:AB4171"/>
    <mergeCell ref="AC4171:AD4171"/>
    <mergeCell ref="I4172:L4172"/>
    <mergeCell ref="M4172:P4172"/>
    <mergeCell ref="Q4172:R4172"/>
    <mergeCell ref="S4172:T4172"/>
    <mergeCell ref="U4172:V4172"/>
    <mergeCell ref="W4172:X4172"/>
    <mergeCell ref="Y4170:Z4170"/>
    <mergeCell ref="AA4170:AB4170"/>
    <mergeCell ref="AC4170:AD4170"/>
    <mergeCell ref="I4171:L4171"/>
    <mergeCell ref="M4171:P4171"/>
    <mergeCell ref="Q4171:R4171"/>
    <mergeCell ref="S4171:T4171"/>
    <mergeCell ref="U4171:V4171"/>
    <mergeCell ref="W4171:X4171"/>
    <mergeCell ref="Y4169:Z4169"/>
    <mergeCell ref="AA4169:AB4169"/>
    <mergeCell ref="AC4169:AD4169"/>
    <mergeCell ref="I4170:L4170"/>
    <mergeCell ref="M4170:P4170"/>
    <mergeCell ref="C4174:D4174"/>
    <mergeCell ref="C4175:D4175"/>
    <mergeCell ref="C4176:D4176"/>
    <mergeCell ref="C4177:D4177"/>
    <mergeCell ref="E4174:H4174"/>
    <mergeCell ref="E4175:H4175"/>
    <mergeCell ref="E4176:H4176"/>
    <mergeCell ref="E4177:H4177"/>
    <mergeCell ref="Y4180:Z4180"/>
    <mergeCell ref="AA4180:AB4180"/>
    <mergeCell ref="AC4180:AD4180"/>
    <mergeCell ref="I4181:L4181"/>
    <mergeCell ref="M4181:P4181"/>
    <mergeCell ref="Q4181:R4181"/>
    <mergeCell ref="S4181:T4181"/>
    <mergeCell ref="U4181:V4181"/>
    <mergeCell ref="W4181:X4181"/>
    <mergeCell ref="Y4179:Z4179"/>
    <mergeCell ref="AA4179:AB4179"/>
    <mergeCell ref="AC4179:AD4179"/>
    <mergeCell ref="I4180:L4180"/>
    <mergeCell ref="M4180:P4180"/>
    <mergeCell ref="Q4180:R4180"/>
    <mergeCell ref="S4180:T4180"/>
    <mergeCell ref="U4180:V4180"/>
    <mergeCell ref="W4180:X4180"/>
    <mergeCell ref="Y4178:Z4178"/>
    <mergeCell ref="AA4178:AB4178"/>
    <mergeCell ref="AC4178:AD4178"/>
    <mergeCell ref="I4179:L4179"/>
    <mergeCell ref="M4179:P4179"/>
    <mergeCell ref="Q4179:R4179"/>
    <mergeCell ref="S4179:T4179"/>
    <mergeCell ref="U4179:V4179"/>
    <mergeCell ref="W4179:X4179"/>
    <mergeCell ref="Y4177:Z4177"/>
    <mergeCell ref="AA4177:AB4177"/>
    <mergeCell ref="AC4177:AD4177"/>
    <mergeCell ref="I4178:L4178"/>
    <mergeCell ref="M4178:P4178"/>
    <mergeCell ref="Q4178:R4178"/>
    <mergeCell ref="S4178:T4178"/>
    <mergeCell ref="U4178:V4178"/>
    <mergeCell ref="W4178:X4178"/>
    <mergeCell ref="C4178:D4178"/>
    <mergeCell ref="C4179:D4179"/>
    <mergeCell ref="C4180:D4180"/>
    <mergeCell ref="C4181:D4181"/>
    <mergeCell ref="E4178:H4178"/>
    <mergeCell ref="E4179:H4179"/>
    <mergeCell ref="E4180:H4180"/>
    <mergeCell ref="E4181:H4181"/>
    <mergeCell ref="Y4176:Z4176"/>
    <mergeCell ref="AA4176:AB4176"/>
    <mergeCell ref="AC4176:AD4176"/>
    <mergeCell ref="I4177:L4177"/>
    <mergeCell ref="M4177:P4177"/>
    <mergeCell ref="Q4177:R4177"/>
    <mergeCell ref="S4177:T4177"/>
    <mergeCell ref="U4177:V4177"/>
    <mergeCell ref="W4177:X4177"/>
    <mergeCell ref="Y4175:Z4175"/>
    <mergeCell ref="AA4175:AB4175"/>
    <mergeCell ref="AC4175:AD4175"/>
    <mergeCell ref="Y4184:Z4184"/>
    <mergeCell ref="AA4184:AB4184"/>
    <mergeCell ref="AC4184:AD4184"/>
    <mergeCell ref="C5286:E5286"/>
    <mergeCell ref="F5286:AD5286"/>
    <mergeCell ref="C5288:E5288"/>
    <mergeCell ref="F5288:AD5288"/>
    <mergeCell ref="Y4183:Z4183"/>
    <mergeCell ref="AA4183:AB4183"/>
    <mergeCell ref="AC4183:AD4183"/>
    <mergeCell ref="I4184:L4184"/>
    <mergeCell ref="M4184:P4184"/>
    <mergeCell ref="Q4184:R4184"/>
    <mergeCell ref="S4184:T4184"/>
    <mergeCell ref="U4184:V4184"/>
    <mergeCell ref="W4184:X4184"/>
    <mergeCell ref="Y4182:Z4182"/>
    <mergeCell ref="AA4182:AB4182"/>
    <mergeCell ref="AC4182:AD4182"/>
    <mergeCell ref="I4183:L4183"/>
    <mergeCell ref="M4183:P4183"/>
    <mergeCell ref="Q4183:R4183"/>
    <mergeCell ref="S4183:T4183"/>
    <mergeCell ref="U4183:V4183"/>
    <mergeCell ref="W4183:X4183"/>
    <mergeCell ref="Y4181:Z4181"/>
    <mergeCell ref="AA4181:AB4181"/>
    <mergeCell ref="AC4181:AD4181"/>
    <mergeCell ref="I4182:L4182"/>
    <mergeCell ref="M4182:P4182"/>
    <mergeCell ref="Q4182:R4182"/>
    <mergeCell ref="S4182:T4182"/>
    <mergeCell ref="U4182:V4182"/>
    <mergeCell ref="W4182:X4182"/>
    <mergeCell ref="I4187:L4187"/>
    <mergeCell ref="M4187:P4187"/>
    <mergeCell ref="Q4187:R4187"/>
    <mergeCell ref="S4187:T4187"/>
    <mergeCell ref="U4187:V4187"/>
    <mergeCell ref="W4187:X4187"/>
    <mergeCell ref="Y4187:Z4187"/>
    <mergeCell ref="AA4187:AB4187"/>
    <mergeCell ref="AC4187:AD4187"/>
    <mergeCell ref="I4188:L4188"/>
    <mergeCell ref="M4188:P4188"/>
    <mergeCell ref="Q4188:R4188"/>
    <mergeCell ref="S4188:T4188"/>
    <mergeCell ref="U4188:V4188"/>
    <mergeCell ref="W4188:X4188"/>
    <mergeCell ref="Y4188:Z4188"/>
    <mergeCell ref="AA4188:AB4188"/>
    <mergeCell ref="AC4188:AD4188"/>
    <mergeCell ref="I4189:L4189"/>
    <mergeCell ref="M4189:P4189"/>
    <mergeCell ref="Q4189:R4189"/>
    <mergeCell ref="S4189:T4189"/>
    <mergeCell ref="U4189:V4189"/>
    <mergeCell ref="W4189:X4189"/>
    <mergeCell ref="Y4189:Z4189"/>
    <mergeCell ref="AA4189:AB4189"/>
    <mergeCell ref="AC4189:AD4189"/>
    <mergeCell ref="I4190:L4190"/>
    <mergeCell ref="M4190:P4190"/>
    <mergeCell ref="Q4190:R4190"/>
    <mergeCell ref="C5318:AD5318"/>
    <mergeCell ref="C5319:AD5319"/>
    <mergeCell ref="B5326:AD5326"/>
    <mergeCell ref="C5327:AD5327"/>
    <mergeCell ref="C5328:AD5328"/>
    <mergeCell ref="C5329:AD5329"/>
    <mergeCell ref="C5302:AD5302"/>
    <mergeCell ref="B5309:AD5309"/>
    <mergeCell ref="B5310:AD5310"/>
    <mergeCell ref="C5311:AD5311"/>
    <mergeCell ref="B5313:AD5313"/>
    <mergeCell ref="C5314:AD5314"/>
    <mergeCell ref="D5298:J5298"/>
    <mergeCell ref="M5298:S5298"/>
    <mergeCell ref="V5298:AD5298"/>
    <mergeCell ref="D5299:J5299"/>
    <mergeCell ref="V5299:AD5299"/>
    <mergeCell ref="C5301:AD5301"/>
    <mergeCell ref="D5296:J5296"/>
    <mergeCell ref="M5296:S5296"/>
    <mergeCell ref="V5296:AD5296"/>
    <mergeCell ref="D5297:J5297"/>
    <mergeCell ref="M5297:S5297"/>
    <mergeCell ref="V5297:AD5297"/>
    <mergeCell ref="D5294:J5294"/>
    <mergeCell ref="M5294:S5294"/>
    <mergeCell ref="V5294:AD5294"/>
    <mergeCell ref="D5295:J5295"/>
    <mergeCell ref="M5295:S5295"/>
    <mergeCell ref="V5295:AD5295"/>
    <mergeCell ref="C5290:E5290"/>
    <mergeCell ref="F5290:AD5290"/>
    <mergeCell ref="C5292:J5292"/>
    <mergeCell ref="L5292:S5292"/>
    <mergeCell ref="U5292:AD5292"/>
    <mergeCell ref="D5293:J5293"/>
    <mergeCell ref="M5293:S5293"/>
    <mergeCell ref="V5293:AD5293"/>
    <mergeCell ref="C5363:AD5363"/>
    <mergeCell ref="C5364:AD5364"/>
    <mergeCell ref="C5366:AD5366"/>
    <mergeCell ref="C5368:AD5368"/>
    <mergeCell ref="C5370:H5371"/>
    <mergeCell ref="I5370:P5370"/>
    <mergeCell ref="Q5370:X5370"/>
    <mergeCell ref="Y5370:AD5370"/>
    <mergeCell ref="I5371:J5371"/>
    <mergeCell ref="K5371:L5371"/>
    <mergeCell ref="C5356:AD5356"/>
    <mergeCell ref="D5357:AD5357"/>
    <mergeCell ref="D5358:AD5358"/>
    <mergeCell ref="D5359:AD5359"/>
    <mergeCell ref="B5361:AD5361"/>
    <mergeCell ref="C5362:AD5362"/>
    <mergeCell ref="C5344:AD5344"/>
    <mergeCell ref="B5351:AD5351"/>
    <mergeCell ref="B5352:AD5352"/>
    <mergeCell ref="C5353:AD5353"/>
    <mergeCell ref="C5354:AD5354"/>
    <mergeCell ref="B5355:AD5355"/>
    <mergeCell ref="D5337:AD5337"/>
    <mergeCell ref="D5338:AD5338"/>
    <mergeCell ref="D5339:AD5339"/>
    <mergeCell ref="D5340:AD5340"/>
    <mergeCell ref="D5341:AD5341"/>
    <mergeCell ref="C5343:AD5343"/>
    <mergeCell ref="C5331:AD5331"/>
    <mergeCell ref="D5332:AD5332"/>
    <mergeCell ref="D5333:AD5333"/>
    <mergeCell ref="D5334:AD5334"/>
    <mergeCell ref="D5335:AD5335"/>
    <mergeCell ref="D5336:AD5336"/>
    <mergeCell ref="C5365:AD5365"/>
    <mergeCell ref="C5367:AD5367"/>
    <mergeCell ref="C5392:AD5392"/>
    <mergeCell ref="C5393:AD5393"/>
    <mergeCell ref="C5395:L5396"/>
    <mergeCell ref="M5395:O5396"/>
    <mergeCell ref="P5395:R5396"/>
    <mergeCell ref="S5395:U5396"/>
    <mergeCell ref="V5395:AD5395"/>
    <mergeCell ref="V5396:X5396"/>
    <mergeCell ref="Y5396:AA5396"/>
    <mergeCell ref="AB5396:AD5396"/>
    <mergeCell ref="C5386:AD5386"/>
    <mergeCell ref="C5387:AD5387"/>
    <mergeCell ref="C5388:AD5388"/>
    <mergeCell ref="C5389:AD5389"/>
    <mergeCell ref="C5390:AD5390"/>
    <mergeCell ref="C5391:AD5391"/>
    <mergeCell ref="C5375:AD5375"/>
    <mergeCell ref="B5382:AD5382"/>
    <mergeCell ref="C5383:AD5383"/>
    <mergeCell ref="C5384:AD5384"/>
    <mergeCell ref="C5385:AD5385"/>
    <mergeCell ref="U5372:V5372"/>
    <mergeCell ref="W5372:X5372"/>
    <mergeCell ref="Y5372:Z5372"/>
    <mergeCell ref="AA5372:AB5372"/>
    <mergeCell ref="AC5372:AD5372"/>
    <mergeCell ref="C5374:AD5374"/>
    <mergeCell ref="Y5371:Z5371"/>
    <mergeCell ref="AA5371:AB5371"/>
    <mergeCell ref="AC5371:AD5371"/>
    <mergeCell ref="C5372:H5372"/>
    <mergeCell ref="I5372:J5372"/>
    <mergeCell ref="K5372:L5372"/>
    <mergeCell ref="M5372:N5372"/>
    <mergeCell ref="O5372:P5372"/>
    <mergeCell ref="Q5372:R5372"/>
    <mergeCell ref="S5372:T5372"/>
    <mergeCell ref="M5371:N5371"/>
    <mergeCell ref="O5371:P5371"/>
    <mergeCell ref="Q5371:R5371"/>
    <mergeCell ref="S5371:T5371"/>
    <mergeCell ref="U5371:V5371"/>
    <mergeCell ref="W5371:X5371"/>
    <mergeCell ref="V5403:X5403"/>
    <mergeCell ref="Y5403:AA5403"/>
    <mergeCell ref="AB5403:AD5403"/>
    <mergeCell ref="AB5401:AD5401"/>
    <mergeCell ref="D5402:L5402"/>
    <mergeCell ref="M5402:O5402"/>
    <mergeCell ref="P5402:R5402"/>
    <mergeCell ref="S5402:U5402"/>
    <mergeCell ref="V5402:X5402"/>
    <mergeCell ref="Y5402:AA5402"/>
    <mergeCell ref="AB5402:AD5402"/>
    <mergeCell ref="D5401:L5401"/>
    <mergeCell ref="M5401:O5401"/>
    <mergeCell ref="P5401:R5401"/>
    <mergeCell ref="S5401:U5401"/>
    <mergeCell ref="V5401:X5401"/>
    <mergeCell ref="Y5401:AA5401"/>
    <mergeCell ref="AB5399:AD5399"/>
    <mergeCell ref="D5400:L5400"/>
    <mergeCell ref="M5400:O5400"/>
    <mergeCell ref="P5400:R5400"/>
    <mergeCell ref="S5400:U5400"/>
    <mergeCell ref="V5400:X5400"/>
    <mergeCell ref="Y5400:AA5400"/>
    <mergeCell ref="AB5400:AD5400"/>
    <mergeCell ref="D5399:L5399"/>
    <mergeCell ref="M5399:O5399"/>
    <mergeCell ref="P5399:R5399"/>
    <mergeCell ref="S5399:U5399"/>
    <mergeCell ref="V5399:X5399"/>
    <mergeCell ref="Y5399:AA5399"/>
    <mergeCell ref="AB5397:AD5397"/>
    <mergeCell ref="D5398:L5398"/>
    <mergeCell ref="M5398:O5398"/>
    <mergeCell ref="P5398:R5398"/>
    <mergeCell ref="S5398:U5398"/>
    <mergeCell ref="V5398:X5398"/>
    <mergeCell ref="Y5398:AA5398"/>
    <mergeCell ref="AB5398:AD5398"/>
    <mergeCell ref="D5397:L5397"/>
    <mergeCell ref="M5397:O5397"/>
    <mergeCell ref="P5397:R5397"/>
    <mergeCell ref="S5397:U5397"/>
    <mergeCell ref="V5397:X5397"/>
    <mergeCell ref="Y5397:AA5397"/>
    <mergeCell ref="D1169:X1169"/>
    <mergeCell ref="Y1169:AD1169"/>
    <mergeCell ref="D1170:X1170"/>
    <mergeCell ref="Y1170:AD1170"/>
    <mergeCell ref="D1171:X1171"/>
    <mergeCell ref="Y1171:AD1171"/>
    <mergeCell ref="D1172:X1172"/>
    <mergeCell ref="Y1172:AD1172"/>
    <mergeCell ref="D1173:X1173"/>
    <mergeCell ref="Y1173:AD1173"/>
    <mergeCell ref="D1174:X1174"/>
    <mergeCell ref="Y1174:AD1174"/>
    <mergeCell ref="D1175:X1175"/>
    <mergeCell ref="Y1175:AD1175"/>
    <mergeCell ref="D1162:X1162"/>
    <mergeCell ref="Y1162:AD1162"/>
    <mergeCell ref="D1163:X1163"/>
    <mergeCell ref="C5420:AD5420"/>
    <mergeCell ref="C5421:AD5421"/>
    <mergeCell ref="AB5415:AD5415"/>
    <mergeCell ref="P5416:R5416"/>
    <mergeCell ref="S5416:U5416"/>
    <mergeCell ref="V5416:X5416"/>
    <mergeCell ref="Y5416:AA5416"/>
    <mergeCell ref="AB5416:AD5416"/>
    <mergeCell ref="D5415:L5415"/>
    <mergeCell ref="M5415:O5415"/>
    <mergeCell ref="P5415:R5415"/>
    <mergeCell ref="S5415:U5415"/>
    <mergeCell ref="V5415:X5415"/>
    <mergeCell ref="Y5415:AA5415"/>
    <mergeCell ref="AB5412:AD5412"/>
    <mergeCell ref="D5413:L5413"/>
    <mergeCell ref="M5413:O5413"/>
    <mergeCell ref="P5413:R5413"/>
    <mergeCell ref="S5413:U5413"/>
    <mergeCell ref="V5413:X5413"/>
    <mergeCell ref="Y5413:AA5413"/>
    <mergeCell ref="AB5413:AD5413"/>
    <mergeCell ref="D5412:L5412"/>
    <mergeCell ref="M5412:O5412"/>
    <mergeCell ref="P5412:R5412"/>
    <mergeCell ref="S5412:U5412"/>
    <mergeCell ref="V5412:X5412"/>
    <mergeCell ref="Y5412:AA5412"/>
    <mergeCell ref="AB5410:AD5410"/>
    <mergeCell ref="D5411:L5411"/>
    <mergeCell ref="M5411:O5411"/>
    <mergeCell ref="P5411:R5411"/>
    <mergeCell ref="S5411:U5411"/>
    <mergeCell ref="V5411:X5411"/>
    <mergeCell ref="Y5411:AA5411"/>
    <mergeCell ref="AB5411:AD5411"/>
    <mergeCell ref="D5410:L5410"/>
    <mergeCell ref="M5410:O5410"/>
    <mergeCell ref="P5410:R5410"/>
    <mergeCell ref="S5410:U5410"/>
    <mergeCell ref="V5410:X5410"/>
    <mergeCell ref="Y5410:AA5410"/>
    <mergeCell ref="D5414:L5414"/>
    <mergeCell ref="M5414:O5414"/>
    <mergeCell ref="P5414:R5414"/>
    <mergeCell ref="S5414:U5414"/>
    <mergeCell ref="V5414:X5414"/>
    <mergeCell ref="C5418:E5418"/>
    <mergeCell ref="F5418:AD5418"/>
    <mergeCell ref="AB5408:AD5408"/>
    <mergeCell ref="D5409:L5409"/>
    <mergeCell ref="M5409:O5409"/>
    <mergeCell ref="P5409:R5409"/>
    <mergeCell ref="S5409:U5409"/>
    <mergeCell ref="V5409:X5409"/>
    <mergeCell ref="Y5409:AA5409"/>
    <mergeCell ref="AB5409:AD5409"/>
    <mergeCell ref="D5408:L5408"/>
    <mergeCell ref="M5408:O5408"/>
    <mergeCell ref="P5408:R5408"/>
    <mergeCell ref="S5408:U5408"/>
    <mergeCell ref="V5408:X5408"/>
    <mergeCell ref="Y5408:AA5408"/>
    <mergeCell ref="AB5406:AD5406"/>
    <mergeCell ref="D5407:L5407"/>
    <mergeCell ref="M5407:O5407"/>
    <mergeCell ref="P5407:R5407"/>
    <mergeCell ref="S5407:U5407"/>
    <mergeCell ref="V5407:X5407"/>
    <mergeCell ref="Y5407:AA5407"/>
    <mergeCell ref="AB5407:AD5407"/>
    <mergeCell ref="D5406:L5406"/>
    <mergeCell ref="M5406:O5406"/>
    <mergeCell ref="P5406:R5406"/>
    <mergeCell ref="S5406:U5406"/>
    <mergeCell ref="V5406:X5406"/>
    <mergeCell ref="Y5406:AA5406"/>
    <mergeCell ref="AB5404:AD5404"/>
    <mergeCell ref="D5405:L5405"/>
    <mergeCell ref="D1176:X1176"/>
    <mergeCell ref="Y1176:AD1176"/>
    <mergeCell ref="D1177:X1177"/>
    <mergeCell ref="Y1177:AD1177"/>
    <mergeCell ref="D1178:X1178"/>
    <mergeCell ref="Y1178:AD1178"/>
    <mergeCell ref="D1179:X1179"/>
    <mergeCell ref="Y1179:AD1179"/>
    <mergeCell ref="D1180:X1180"/>
    <mergeCell ref="Y1180:AD1180"/>
    <mergeCell ref="D1181:X1181"/>
    <mergeCell ref="Y1181:AD1181"/>
    <mergeCell ref="D1182:X1182"/>
    <mergeCell ref="Y1182:AD1182"/>
    <mergeCell ref="Y5414:AA5414"/>
    <mergeCell ref="AB5414:AD5414"/>
    <mergeCell ref="M5405:O5405"/>
    <mergeCell ref="P5405:R5405"/>
    <mergeCell ref="S5405:U5405"/>
    <mergeCell ref="V5405:X5405"/>
    <mergeCell ref="Y5405:AA5405"/>
    <mergeCell ref="AB5405:AD5405"/>
    <mergeCell ref="D5403:L5403"/>
    <mergeCell ref="M5404:O5404"/>
    <mergeCell ref="P5404:R5404"/>
    <mergeCell ref="S5404:U5404"/>
    <mergeCell ref="V5404:X5404"/>
    <mergeCell ref="Y5404:AA5404"/>
    <mergeCell ref="D5404:L5404"/>
    <mergeCell ref="M5403:O5403"/>
    <mergeCell ref="P5403:R5403"/>
    <mergeCell ref="S5403:U5403"/>
    <mergeCell ref="Y1205:AD1205"/>
    <mergeCell ref="D1206:X1206"/>
    <mergeCell ref="Y1206:AD1206"/>
    <mergeCell ref="D1207:X1207"/>
    <mergeCell ref="Y1207:AD1207"/>
    <mergeCell ref="D1208:X1208"/>
    <mergeCell ref="Y1208:AD1208"/>
    <mergeCell ref="D1209:X1209"/>
    <mergeCell ref="Y1209:AD1209"/>
    <mergeCell ref="D1210:X1210"/>
    <mergeCell ref="Y1210:AD1210"/>
    <mergeCell ref="D1243:X1243"/>
    <mergeCell ref="Y1243:AD1243"/>
    <mergeCell ref="D1244:X1244"/>
    <mergeCell ref="Y1244:AD1244"/>
    <mergeCell ref="D1245:X1245"/>
    <mergeCell ref="Y1245:AD1245"/>
    <mergeCell ref="D1232:X1232"/>
    <mergeCell ref="Y1232:AD1232"/>
    <mergeCell ref="D1233:X1233"/>
    <mergeCell ref="Y1233:AD1233"/>
    <mergeCell ref="D1234:X1234"/>
    <mergeCell ref="Y1234:AD1234"/>
    <mergeCell ref="D1235:X1235"/>
    <mergeCell ref="Y1235:AD1235"/>
    <mergeCell ref="D1236:X1236"/>
    <mergeCell ref="Y1236:AD1236"/>
    <mergeCell ref="D1237:X1237"/>
    <mergeCell ref="Y1237:AD1237"/>
    <mergeCell ref="D1238:X1238"/>
    <mergeCell ref="Y1238:AD1238"/>
    <mergeCell ref="D1225:X1225"/>
    <mergeCell ref="Y1225:AD1225"/>
    <mergeCell ref="D1226:X1226"/>
    <mergeCell ref="Y1226:AD1226"/>
    <mergeCell ref="D1227:X1227"/>
    <mergeCell ref="Y1227:AD1227"/>
    <mergeCell ref="D1228:X1228"/>
    <mergeCell ref="Y1228:AD1228"/>
    <mergeCell ref="D1229:X1229"/>
    <mergeCell ref="Y1229:AD1229"/>
    <mergeCell ref="D1230:X1230"/>
    <mergeCell ref="Y1230:AD1230"/>
    <mergeCell ref="D1231:X1231"/>
    <mergeCell ref="Y1231:AD1231"/>
    <mergeCell ref="D1246:X1246"/>
    <mergeCell ref="Y1246:AD1246"/>
    <mergeCell ref="D1247:X1247"/>
    <mergeCell ref="Y1247:AD1247"/>
    <mergeCell ref="D1248:X1248"/>
    <mergeCell ref="Y1248:AD1248"/>
    <mergeCell ref="D1249:X1249"/>
    <mergeCell ref="Y1249:AD1249"/>
    <mergeCell ref="D1250:X1250"/>
    <mergeCell ref="Y1250:AD1250"/>
    <mergeCell ref="Y1251:AD1251"/>
    <mergeCell ref="Q1268:R1268"/>
    <mergeCell ref="U1268:V1268"/>
    <mergeCell ref="S1268:T1268"/>
    <mergeCell ref="Q1267:V1267"/>
    <mergeCell ref="AC1267:AD1268"/>
    <mergeCell ref="AA1267:AB1268"/>
    <mergeCell ref="Y1267:Z1268"/>
    <mergeCell ref="W1267:X1268"/>
    <mergeCell ref="O1267:P1268"/>
    <mergeCell ref="M1267:N1268"/>
    <mergeCell ref="M1266:AD1266"/>
    <mergeCell ref="C1266:L1268"/>
    <mergeCell ref="Y1130:AD1130"/>
    <mergeCell ref="C1130:X1130"/>
    <mergeCell ref="D1131:X1131"/>
    <mergeCell ref="Y1131:AD1131"/>
    <mergeCell ref="D1132:X1132"/>
    <mergeCell ref="Y1132:AD1132"/>
    <mergeCell ref="D1133:X1133"/>
    <mergeCell ref="Y1133:AD1133"/>
    <mergeCell ref="D1134:X1134"/>
    <mergeCell ref="Y1134:AD1134"/>
    <mergeCell ref="D1135:X1135"/>
    <mergeCell ref="Y1135:AD1135"/>
    <mergeCell ref="D1136:X1136"/>
    <mergeCell ref="Y1136:AD1136"/>
    <mergeCell ref="D1137:X1137"/>
    <mergeCell ref="Y1137:AD1137"/>
    <mergeCell ref="D1138:X1138"/>
    <mergeCell ref="Y1138:AD1138"/>
    <mergeCell ref="D1139:X1139"/>
    <mergeCell ref="Y1139:AD1139"/>
    <mergeCell ref="D1140:X1140"/>
    <mergeCell ref="Y1140:AD1140"/>
    <mergeCell ref="D1141:X1141"/>
    <mergeCell ref="Y1141:AD1141"/>
    <mergeCell ref="D1142:X1142"/>
    <mergeCell ref="Y1142:AD1142"/>
    <mergeCell ref="D1143:X1143"/>
    <mergeCell ref="Y1143:AD1143"/>
    <mergeCell ref="D1144:X1144"/>
    <mergeCell ref="Y1144:AD1144"/>
    <mergeCell ref="D1145:X1145"/>
    <mergeCell ref="Y1145:AD1145"/>
    <mergeCell ref="D1146:X1146"/>
    <mergeCell ref="D1239:X1239"/>
    <mergeCell ref="Y1239:AD1239"/>
    <mergeCell ref="D1240:X1240"/>
    <mergeCell ref="Y1240:AD1240"/>
    <mergeCell ref="D1241:X1241"/>
    <mergeCell ref="Y1241:AD1241"/>
    <mergeCell ref="D1242:X1242"/>
    <mergeCell ref="Y1242:AD1242"/>
    <mergeCell ref="O1272:P1272"/>
    <mergeCell ref="Q1272:R1272"/>
    <mergeCell ref="S1272:T1272"/>
    <mergeCell ref="U1272:V1272"/>
    <mergeCell ref="W1272:X1272"/>
    <mergeCell ref="Y1272:Z1272"/>
    <mergeCell ref="AA1272:AB1272"/>
    <mergeCell ref="AC1272:AD1272"/>
    <mergeCell ref="D1273:L1273"/>
    <mergeCell ref="M1273:N1273"/>
    <mergeCell ref="O1273:P1273"/>
    <mergeCell ref="Q1273:R1273"/>
    <mergeCell ref="S1273:T1273"/>
    <mergeCell ref="U1273:V1273"/>
    <mergeCell ref="W1273:X1273"/>
    <mergeCell ref="Y1273:Z1273"/>
    <mergeCell ref="AA1273:AB1273"/>
    <mergeCell ref="AC1273:AD1273"/>
    <mergeCell ref="D1274:L1274"/>
    <mergeCell ref="M1274:N1274"/>
    <mergeCell ref="O1274:P1274"/>
    <mergeCell ref="Q1274:R1274"/>
    <mergeCell ref="S1274:T1274"/>
    <mergeCell ref="U1274:V1274"/>
    <mergeCell ref="W1274:X1274"/>
    <mergeCell ref="Y1274:Z1274"/>
    <mergeCell ref="AA1274:AB1274"/>
    <mergeCell ref="AC1274:AD1274"/>
    <mergeCell ref="D1275:L1275"/>
    <mergeCell ref="M1275:N1275"/>
    <mergeCell ref="O1275:P1275"/>
    <mergeCell ref="Q1275:R1275"/>
    <mergeCell ref="S1275:T1275"/>
    <mergeCell ref="U1275:V1275"/>
    <mergeCell ref="W1275:X1275"/>
    <mergeCell ref="Y1275:Z1275"/>
    <mergeCell ref="AA1275:AB1275"/>
    <mergeCell ref="AC1275:AD1275"/>
    <mergeCell ref="O1279:P1279"/>
    <mergeCell ref="Q1279:R1279"/>
    <mergeCell ref="S1279:T1279"/>
    <mergeCell ref="U1279:V1279"/>
    <mergeCell ref="W1279:X1279"/>
    <mergeCell ref="Y1279:Z1279"/>
    <mergeCell ref="AA1279:AB1279"/>
    <mergeCell ref="AC1279:AD1279"/>
    <mergeCell ref="D1280:L1280"/>
    <mergeCell ref="M1280:N1280"/>
    <mergeCell ref="O1280:P1280"/>
    <mergeCell ref="Q1280:R1280"/>
    <mergeCell ref="S1280:T1280"/>
    <mergeCell ref="U1280:V1280"/>
    <mergeCell ref="W1280:X1280"/>
    <mergeCell ref="Y1280:Z1280"/>
    <mergeCell ref="AA1280:AB1280"/>
    <mergeCell ref="AC1280:AD1280"/>
    <mergeCell ref="W1282:X1282"/>
    <mergeCell ref="Y1282:Z1282"/>
    <mergeCell ref="AA1282:AB1282"/>
    <mergeCell ref="AC1282:AD1282"/>
    <mergeCell ref="D1283:L1283"/>
    <mergeCell ref="M1283:N1283"/>
    <mergeCell ref="O1283:P1283"/>
    <mergeCell ref="Q1283:R1283"/>
    <mergeCell ref="S1283:T1283"/>
    <mergeCell ref="U1283:V1283"/>
    <mergeCell ref="W1283:X1283"/>
    <mergeCell ref="Y1283:Z1283"/>
    <mergeCell ref="AA1283:AB1283"/>
    <mergeCell ref="AC1283:AD1283"/>
    <mergeCell ref="D1284:L1284"/>
    <mergeCell ref="M1284:N1284"/>
    <mergeCell ref="O1284:P1284"/>
    <mergeCell ref="Q1284:R1284"/>
    <mergeCell ref="S1284:T1284"/>
    <mergeCell ref="U1284:V1284"/>
    <mergeCell ref="W1284:X1284"/>
    <mergeCell ref="Y1284:Z1284"/>
    <mergeCell ref="AA1284:AB1284"/>
    <mergeCell ref="AC1284:AD1284"/>
    <mergeCell ref="D1281:L1281"/>
    <mergeCell ref="M1281:N1281"/>
    <mergeCell ref="O1281:P1281"/>
    <mergeCell ref="Q1281:R1281"/>
    <mergeCell ref="S1281:T1281"/>
    <mergeCell ref="U1281:V1281"/>
    <mergeCell ref="W1281:X1281"/>
    <mergeCell ref="Y1281:Z1281"/>
    <mergeCell ref="AA1281:AB1281"/>
    <mergeCell ref="AC1281:AD1281"/>
    <mergeCell ref="D1282:L1282"/>
    <mergeCell ref="M1282:N1282"/>
    <mergeCell ref="O1282:P1282"/>
    <mergeCell ref="Q1282:R1282"/>
    <mergeCell ref="S1282:T1282"/>
    <mergeCell ref="U1282:V1282"/>
    <mergeCell ref="D1285:L1285"/>
    <mergeCell ref="M1285:N1285"/>
    <mergeCell ref="O1285:P1285"/>
    <mergeCell ref="Q1285:R1285"/>
    <mergeCell ref="S1285:T1285"/>
    <mergeCell ref="U1285:V1285"/>
    <mergeCell ref="W1285:X1285"/>
    <mergeCell ref="Y1285:Z1285"/>
    <mergeCell ref="AA1285:AB1285"/>
    <mergeCell ref="AC1285:AD1285"/>
    <mergeCell ref="W1287:X1287"/>
    <mergeCell ref="Y1287:Z1287"/>
    <mergeCell ref="AA1287:AB1287"/>
    <mergeCell ref="AC1287:AD1287"/>
    <mergeCell ref="D1288:L1288"/>
    <mergeCell ref="M1288:N1288"/>
    <mergeCell ref="O1288:P1288"/>
    <mergeCell ref="Q1288:R1288"/>
    <mergeCell ref="S1288:T1288"/>
    <mergeCell ref="U1288:V1288"/>
    <mergeCell ref="W1288:X1288"/>
    <mergeCell ref="Y1288:Z1288"/>
    <mergeCell ref="AA1288:AB1288"/>
    <mergeCell ref="AC1288:AD1288"/>
    <mergeCell ref="D1289:L1289"/>
    <mergeCell ref="M1289:N1289"/>
    <mergeCell ref="O1289:P1289"/>
    <mergeCell ref="Q1289:R1289"/>
    <mergeCell ref="S1289:T1289"/>
    <mergeCell ref="U1289:V1289"/>
    <mergeCell ref="W1289:X1289"/>
    <mergeCell ref="Y1289:Z1289"/>
    <mergeCell ref="AA1289:AB1289"/>
    <mergeCell ref="AC1289:AD1289"/>
    <mergeCell ref="D1286:L1286"/>
    <mergeCell ref="M1286:N1286"/>
    <mergeCell ref="O1286:P1286"/>
    <mergeCell ref="Q1286:R1286"/>
    <mergeCell ref="S1286:T1286"/>
    <mergeCell ref="U1286:V1286"/>
    <mergeCell ref="W1286:X1286"/>
    <mergeCell ref="Y1286:Z1286"/>
    <mergeCell ref="AA1286:AB1286"/>
    <mergeCell ref="AC1286:AD1286"/>
    <mergeCell ref="D1287:L1287"/>
    <mergeCell ref="M1287:N1287"/>
    <mergeCell ref="O1287:P1287"/>
    <mergeCell ref="Q1287:R1287"/>
    <mergeCell ref="S1287:T1287"/>
    <mergeCell ref="U1287:V1287"/>
    <mergeCell ref="D1290:L1290"/>
    <mergeCell ref="M1290:N1290"/>
    <mergeCell ref="O1290:P1290"/>
    <mergeCell ref="Q1290:R1290"/>
    <mergeCell ref="S1290:T1290"/>
    <mergeCell ref="U1290:V1290"/>
    <mergeCell ref="W1290:X1290"/>
    <mergeCell ref="Y1290:Z1290"/>
    <mergeCell ref="AA1290:AB1290"/>
    <mergeCell ref="AC1290:AD1290"/>
    <mergeCell ref="W1292:X1292"/>
    <mergeCell ref="Y1292:Z1292"/>
    <mergeCell ref="AA1292:AB1292"/>
    <mergeCell ref="AC1292:AD1292"/>
    <mergeCell ref="D1293:L1293"/>
    <mergeCell ref="M1293:N1293"/>
    <mergeCell ref="O1293:P1293"/>
    <mergeCell ref="Q1293:R1293"/>
    <mergeCell ref="S1293:T1293"/>
    <mergeCell ref="U1293:V1293"/>
    <mergeCell ref="W1293:X1293"/>
    <mergeCell ref="Y1293:Z1293"/>
    <mergeCell ref="AA1293:AB1293"/>
    <mergeCell ref="AC1293:AD1293"/>
    <mergeCell ref="D1294:L1294"/>
    <mergeCell ref="M1294:N1294"/>
    <mergeCell ref="O1294:P1294"/>
    <mergeCell ref="Q1294:R1294"/>
    <mergeCell ref="S1294:T1294"/>
    <mergeCell ref="U1294:V1294"/>
    <mergeCell ref="W1294:X1294"/>
    <mergeCell ref="Y1294:Z1294"/>
    <mergeCell ref="AA1294:AB1294"/>
    <mergeCell ref="AC1294:AD1294"/>
    <mergeCell ref="D1291:L1291"/>
    <mergeCell ref="M1291:N1291"/>
    <mergeCell ref="O1291:P1291"/>
    <mergeCell ref="Q1291:R1291"/>
    <mergeCell ref="S1291:T1291"/>
    <mergeCell ref="U1291:V1291"/>
    <mergeCell ref="W1291:X1291"/>
    <mergeCell ref="Y1291:Z1291"/>
    <mergeCell ref="AA1291:AB1291"/>
    <mergeCell ref="AC1291:AD1291"/>
    <mergeCell ref="D1292:L1292"/>
    <mergeCell ref="M1292:N1292"/>
    <mergeCell ref="O1292:P1292"/>
    <mergeCell ref="Q1292:R1292"/>
    <mergeCell ref="S1292:T1292"/>
    <mergeCell ref="U1292:V1292"/>
    <mergeCell ref="O1298:P1298"/>
    <mergeCell ref="Q1298:R1298"/>
    <mergeCell ref="S1298:T1298"/>
    <mergeCell ref="U1298:V1298"/>
    <mergeCell ref="W1298:X1298"/>
    <mergeCell ref="Y1298:Z1298"/>
    <mergeCell ref="AA1298:AB1298"/>
    <mergeCell ref="AC1298:AD1298"/>
    <mergeCell ref="D1299:L1299"/>
    <mergeCell ref="M1299:N1299"/>
    <mergeCell ref="O1299:P1299"/>
    <mergeCell ref="Q1299:R1299"/>
    <mergeCell ref="S1299:T1299"/>
    <mergeCell ref="U1299:V1299"/>
    <mergeCell ref="W1299:X1299"/>
    <mergeCell ref="Y1299:Z1299"/>
    <mergeCell ref="AA1299:AB1299"/>
    <mergeCell ref="AC1299:AD1299"/>
    <mergeCell ref="W1301:X1301"/>
    <mergeCell ref="Y1301:Z1301"/>
    <mergeCell ref="AA1301:AB1301"/>
    <mergeCell ref="AC1301:AD1301"/>
    <mergeCell ref="D1302:L1302"/>
    <mergeCell ref="M1302:N1302"/>
    <mergeCell ref="O1302:P1302"/>
    <mergeCell ref="Q1302:R1302"/>
    <mergeCell ref="S1302:T1302"/>
    <mergeCell ref="U1302:V1302"/>
    <mergeCell ref="W1302:X1302"/>
    <mergeCell ref="Y1302:Z1302"/>
    <mergeCell ref="AA1302:AB1302"/>
    <mergeCell ref="AC1302:AD1302"/>
    <mergeCell ref="D1303:L1303"/>
    <mergeCell ref="M1303:N1303"/>
    <mergeCell ref="O1303:P1303"/>
    <mergeCell ref="Q1303:R1303"/>
    <mergeCell ref="S1303:T1303"/>
    <mergeCell ref="U1303:V1303"/>
    <mergeCell ref="W1303:X1303"/>
    <mergeCell ref="Y1303:Z1303"/>
    <mergeCell ref="AA1303:AB1303"/>
    <mergeCell ref="AC1303:AD1303"/>
    <mergeCell ref="D1300:L1300"/>
    <mergeCell ref="M1300:N1300"/>
    <mergeCell ref="O1300:P1300"/>
    <mergeCell ref="Q1300:R1300"/>
    <mergeCell ref="S1300:T1300"/>
    <mergeCell ref="U1300:V1300"/>
    <mergeCell ref="W1300:X1300"/>
    <mergeCell ref="Y1300:Z1300"/>
    <mergeCell ref="AA1300:AB1300"/>
    <mergeCell ref="AC1300:AD1300"/>
    <mergeCell ref="D1301:L1301"/>
    <mergeCell ref="M1301:N1301"/>
    <mergeCell ref="O1301:P1301"/>
    <mergeCell ref="Q1301:R1301"/>
    <mergeCell ref="S1301:T1301"/>
    <mergeCell ref="U1301:V1301"/>
    <mergeCell ref="D1304:L1304"/>
    <mergeCell ref="M1304:N1304"/>
    <mergeCell ref="O1304:P1304"/>
    <mergeCell ref="Q1304:R1304"/>
    <mergeCell ref="S1304:T1304"/>
    <mergeCell ref="U1304:V1304"/>
    <mergeCell ref="W1304:X1304"/>
    <mergeCell ref="Y1304:Z1304"/>
    <mergeCell ref="AA1304:AB1304"/>
    <mergeCell ref="AC1304:AD1304"/>
    <mergeCell ref="W1306:X1306"/>
    <mergeCell ref="Y1306:Z1306"/>
    <mergeCell ref="AA1306:AB1306"/>
    <mergeCell ref="AC1306:AD1306"/>
    <mergeCell ref="D1307:L1307"/>
    <mergeCell ref="M1307:N1307"/>
    <mergeCell ref="O1307:P1307"/>
    <mergeCell ref="Q1307:R1307"/>
    <mergeCell ref="S1307:T1307"/>
    <mergeCell ref="U1307:V1307"/>
    <mergeCell ref="W1307:X1307"/>
    <mergeCell ref="Y1307:Z1307"/>
    <mergeCell ref="AA1307:AB1307"/>
    <mergeCell ref="AC1307:AD1307"/>
    <mergeCell ref="D1308:L1308"/>
    <mergeCell ref="M1308:N1308"/>
    <mergeCell ref="O1308:P1308"/>
    <mergeCell ref="Q1308:R1308"/>
    <mergeCell ref="S1308:T1308"/>
    <mergeCell ref="U1308:V1308"/>
    <mergeCell ref="W1308:X1308"/>
    <mergeCell ref="Y1308:Z1308"/>
    <mergeCell ref="AA1308:AB1308"/>
    <mergeCell ref="AC1308:AD1308"/>
    <mergeCell ref="AA1313:AB1313"/>
    <mergeCell ref="AC1313:AD1313"/>
    <mergeCell ref="D1314:L1314"/>
    <mergeCell ref="M1314:N1314"/>
    <mergeCell ref="O1314:P1314"/>
    <mergeCell ref="Q1314:R1314"/>
    <mergeCell ref="S1314:T1314"/>
    <mergeCell ref="U1314:V1314"/>
    <mergeCell ref="W1314:X1314"/>
    <mergeCell ref="Y1314:Z1314"/>
    <mergeCell ref="AA1314:AB1314"/>
    <mergeCell ref="AC1314:AD1314"/>
    <mergeCell ref="W1316:X1316"/>
    <mergeCell ref="Y1316:Z1316"/>
    <mergeCell ref="AA1316:AB1316"/>
    <mergeCell ref="AC1316:AD1316"/>
    <mergeCell ref="D1317:L1317"/>
    <mergeCell ref="M1317:N1317"/>
    <mergeCell ref="O1317:P1317"/>
    <mergeCell ref="Q1317:R1317"/>
    <mergeCell ref="S1317:T1317"/>
    <mergeCell ref="U1317:V1317"/>
    <mergeCell ref="W1317:X1317"/>
    <mergeCell ref="Y1317:Z1317"/>
    <mergeCell ref="AA1317:AB1317"/>
    <mergeCell ref="AC1317:AD1317"/>
    <mergeCell ref="D1318:L1318"/>
    <mergeCell ref="M1318:N1318"/>
    <mergeCell ref="O1318:P1318"/>
    <mergeCell ref="Q1318:R1318"/>
    <mergeCell ref="S1318:T1318"/>
    <mergeCell ref="U1318:V1318"/>
    <mergeCell ref="W1318:X1318"/>
    <mergeCell ref="Y1318:Z1318"/>
    <mergeCell ref="AA1318:AB1318"/>
    <mergeCell ref="AC1318:AD1318"/>
    <mergeCell ref="D1315:L1315"/>
    <mergeCell ref="M1315:N1315"/>
    <mergeCell ref="O1315:P1315"/>
    <mergeCell ref="Q1315:R1315"/>
    <mergeCell ref="S1315:T1315"/>
    <mergeCell ref="U1315:V1315"/>
    <mergeCell ref="W1315:X1315"/>
    <mergeCell ref="Y1315:Z1315"/>
    <mergeCell ref="AA1315:AB1315"/>
    <mergeCell ref="AC1315:AD1315"/>
    <mergeCell ref="D1316:L1316"/>
    <mergeCell ref="M1316:N1316"/>
    <mergeCell ref="O1316:P1316"/>
    <mergeCell ref="Q1316:R1316"/>
    <mergeCell ref="S1316:T1316"/>
    <mergeCell ref="U1316:V1316"/>
    <mergeCell ref="D1319:L1319"/>
    <mergeCell ref="M1319:N1319"/>
    <mergeCell ref="O1319:P1319"/>
    <mergeCell ref="Q1319:R1319"/>
    <mergeCell ref="S1319:T1319"/>
    <mergeCell ref="U1319:V1319"/>
    <mergeCell ref="W1319:X1319"/>
    <mergeCell ref="Y1319:Z1319"/>
    <mergeCell ref="AA1319:AB1319"/>
    <mergeCell ref="AC1319:AD1319"/>
    <mergeCell ref="D1320:L1320"/>
    <mergeCell ref="M1320:N1320"/>
    <mergeCell ref="O1320:P1320"/>
    <mergeCell ref="Q1320:R1320"/>
    <mergeCell ref="S1320:T1320"/>
    <mergeCell ref="U1320:V1320"/>
    <mergeCell ref="W1320:X1320"/>
    <mergeCell ref="Y1320:Z1320"/>
    <mergeCell ref="AA1320:AB1320"/>
    <mergeCell ref="AC1320:AD1320"/>
    <mergeCell ref="D1321:L1321"/>
    <mergeCell ref="M1321:N1321"/>
    <mergeCell ref="O1321:P1321"/>
    <mergeCell ref="Q1321:R1321"/>
    <mergeCell ref="S1321:T1321"/>
    <mergeCell ref="U1321:V1321"/>
    <mergeCell ref="W1321:X1321"/>
    <mergeCell ref="Y1321:Z1321"/>
    <mergeCell ref="AA1321:AB1321"/>
    <mergeCell ref="AC1321:AD1321"/>
    <mergeCell ref="D1322:L1322"/>
    <mergeCell ref="M1322:N1322"/>
    <mergeCell ref="O1322:P1322"/>
    <mergeCell ref="Q1322:R1322"/>
    <mergeCell ref="S1322:T1322"/>
    <mergeCell ref="U1322:V1322"/>
    <mergeCell ref="W1322:X1322"/>
    <mergeCell ref="Y1322:Z1322"/>
    <mergeCell ref="AA1322:AB1322"/>
    <mergeCell ref="AC1322:AD1322"/>
    <mergeCell ref="D1323:L1323"/>
    <mergeCell ref="M1323:N1323"/>
    <mergeCell ref="O1323:P1323"/>
    <mergeCell ref="Q1323:R1323"/>
    <mergeCell ref="S1323:T1323"/>
    <mergeCell ref="U1323:V1323"/>
    <mergeCell ref="W1323:X1323"/>
    <mergeCell ref="Y1323:Z1323"/>
    <mergeCell ref="AA1323:AB1323"/>
    <mergeCell ref="AC1323:AD1323"/>
    <mergeCell ref="W1325:X1325"/>
    <mergeCell ref="Y1325:Z1325"/>
    <mergeCell ref="AA1325:AB1325"/>
    <mergeCell ref="AC1325:AD1325"/>
    <mergeCell ref="D1326:L1326"/>
    <mergeCell ref="M1326:N1326"/>
    <mergeCell ref="O1326:P1326"/>
    <mergeCell ref="Q1326:R1326"/>
    <mergeCell ref="S1326:T1326"/>
    <mergeCell ref="U1326:V1326"/>
    <mergeCell ref="W1326:X1326"/>
    <mergeCell ref="Y1326:Z1326"/>
    <mergeCell ref="AA1326:AB1326"/>
    <mergeCell ref="AC1326:AD1326"/>
    <mergeCell ref="D1327:L1327"/>
    <mergeCell ref="M1327:N1327"/>
    <mergeCell ref="O1327:P1327"/>
    <mergeCell ref="Q1327:R1327"/>
    <mergeCell ref="S1327:T1327"/>
    <mergeCell ref="U1327:V1327"/>
    <mergeCell ref="W1327:X1327"/>
    <mergeCell ref="Y1327:Z1327"/>
    <mergeCell ref="AA1327:AB1327"/>
    <mergeCell ref="AC1327:AD1327"/>
    <mergeCell ref="D1324:L1324"/>
    <mergeCell ref="M1324:N1324"/>
    <mergeCell ref="O1324:P1324"/>
    <mergeCell ref="Q1324:R1324"/>
    <mergeCell ref="S1324:T1324"/>
    <mergeCell ref="U1324:V1324"/>
    <mergeCell ref="W1324:X1324"/>
    <mergeCell ref="Y1324:Z1324"/>
    <mergeCell ref="AA1324:AB1324"/>
    <mergeCell ref="AC1324:AD1324"/>
    <mergeCell ref="D1325:L1325"/>
    <mergeCell ref="M1325:N1325"/>
    <mergeCell ref="O1325:P1325"/>
    <mergeCell ref="Q1325:R1325"/>
    <mergeCell ref="S1325:T1325"/>
    <mergeCell ref="U1325:V1325"/>
    <mergeCell ref="U1341:V1341"/>
    <mergeCell ref="W1341:X1341"/>
    <mergeCell ref="Y1341:Z1341"/>
    <mergeCell ref="AA1341:AB1341"/>
    <mergeCell ref="AC1341:AD1341"/>
    <mergeCell ref="D1339:L1339"/>
    <mergeCell ref="M1339:N1339"/>
    <mergeCell ref="O1339:P1339"/>
    <mergeCell ref="Q1339:R1339"/>
    <mergeCell ref="S1339:T1339"/>
    <mergeCell ref="U1339:V1339"/>
    <mergeCell ref="W1339:X1339"/>
    <mergeCell ref="Y1339:Z1339"/>
    <mergeCell ref="AA1339:AB1339"/>
    <mergeCell ref="AC1339:AD1339"/>
    <mergeCell ref="D1340:L1340"/>
    <mergeCell ref="M1340:N1340"/>
    <mergeCell ref="O1340:P1340"/>
    <mergeCell ref="Q1340:R1340"/>
    <mergeCell ref="S1340:T1340"/>
    <mergeCell ref="U1340:V1340"/>
    <mergeCell ref="D1328:L1328"/>
    <mergeCell ref="M1328:N1328"/>
    <mergeCell ref="O1328:P1328"/>
    <mergeCell ref="Q1328:R1328"/>
    <mergeCell ref="S1328:T1328"/>
    <mergeCell ref="U1328:V1328"/>
    <mergeCell ref="W1328:X1328"/>
    <mergeCell ref="Y1328:Z1328"/>
    <mergeCell ref="AA1328:AB1328"/>
    <mergeCell ref="AC1328:AD1328"/>
    <mergeCell ref="W1330:X1330"/>
    <mergeCell ref="Y1330:Z1330"/>
    <mergeCell ref="AA1330:AB1330"/>
    <mergeCell ref="AC1330:AD1330"/>
    <mergeCell ref="D1331:L1331"/>
    <mergeCell ref="M1331:N1331"/>
    <mergeCell ref="O1331:P1331"/>
    <mergeCell ref="Q1331:R1331"/>
    <mergeCell ref="S1331:T1331"/>
    <mergeCell ref="U1331:V1331"/>
    <mergeCell ref="W1331:X1331"/>
    <mergeCell ref="Y1331:Z1331"/>
    <mergeCell ref="AA1331:AB1331"/>
    <mergeCell ref="AC1331:AD1331"/>
    <mergeCell ref="D1332:L1332"/>
    <mergeCell ref="M1332:N1332"/>
    <mergeCell ref="O1332:P1332"/>
    <mergeCell ref="Q1332:R1332"/>
    <mergeCell ref="S1332:T1332"/>
    <mergeCell ref="U1332:V1332"/>
    <mergeCell ref="W1332:X1332"/>
    <mergeCell ref="Y1332:Z1332"/>
    <mergeCell ref="AA1332:AB1332"/>
    <mergeCell ref="AC1332:AD1332"/>
    <mergeCell ref="D1336:L1336"/>
    <mergeCell ref="M1336:N1336"/>
    <mergeCell ref="W1337:X1337"/>
    <mergeCell ref="Y1337:Z1337"/>
    <mergeCell ref="AA1337:AB1337"/>
    <mergeCell ref="AC1337:AD1337"/>
    <mergeCell ref="D1338:L1338"/>
    <mergeCell ref="M1338:N1338"/>
    <mergeCell ref="O1338:P1338"/>
    <mergeCell ref="D1342:L1342"/>
    <mergeCell ref="M1342:N1342"/>
    <mergeCell ref="O1342:P1342"/>
    <mergeCell ref="Q1342:R1342"/>
    <mergeCell ref="S1342:T1342"/>
    <mergeCell ref="U1342:V1342"/>
    <mergeCell ref="W1342:X1342"/>
    <mergeCell ref="Y1342:Z1342"/>
    <mergeCell ref="AA1342:AB1342"/>
    <mergeCell ref="AC1342:AD1342"/>
    <mergeCell ref="D1343:L1343"/>
    <mergeCell ref="M1343:N1343"/>
    <mergeCell ref="O1343:P1343"/>
    <mergeCell ref="Q1343:R1343"/>
    <mergeCell ref="S1343:T1343"/>
    <mergeCell ref="U1343:V1343"/>
    <mergeCell ref="W1343:X1343"/>
    <mergeCell ref="Y1343:Z1343"/>
    <mergeCell ref="AA1343:AB1343"/>
    <mergeCell ref="AC1343:AD1343"/>
    <mergeCell ref="D1344:L1344"/>
    <mergeCell ref="M1344:N1344"/>
    <mergeCell ref="O1344:P1344"/>
    <mergeCell ref="Q1344:R1344"/>
    <mergeCell ref="S1344:T1344"/>
    <mergeCell ref="U1344:V1344"/>
    <mergeCell ref="W1344:X1344"/>
    <mergeCell ref="Y1344:Z1344"/>
    <mergeCell ref="AA1344:AB1344"/>
    <mergeCell ref="AC1344:AD1344"/>
    <mergeCell ref="D1345:L1345"/>
    <mergeCell ref="M1345:N1345"/>
    <mergeCell ref="O1345:P1345"/>
    <mergeCell ref="Q1345:R1345"/>
    <mergeCell ref="S1345:T1345"/>
    <mergeCell ref="U1345:V1345"/>
    <mergeCell ref="W1345:X1345"/>
    <mergeCell ref="Y1345:Z1345"/>
    <mergeCell ref="AA1345:AB1345"/>
    <mergeCell ref="AC1345:AD1345"/>
    <mergeCell ref="Q1338:R1338"/>
    <mergeCell ref="S1338:T1338"/>
    <mergeCell ref="U1338:V1338"/>
    <mergeCell ref="W1338:X1338"/>
    <mergeCell ref="Y1338:Z1338"/>
    <mergeCell ref="AA1338:AB1338"/>
    <mergeCell ref="AC1338:AD1338"/>
    <mergeCell ref="W1340:X1340"/>
    <mergeCell ref="Y1340:Z1340"/>
    <mergeCell ref="AA1340:AB1340"/>
    <mergeCell ref="AC1340:AD1340"/>
    <mergeCell ref="D1341:L1341"/>
    <mergeCell ref="M1341:N1341"/>
    <mergeCell ref="O1341:P1341"/>
    <mergeCell ref="Q1341:R1341"/>
    <mergeCell ref="Q1355:R1355"/>
    <mergeCell ref="S1355:T1355"/>
    <mergeCell ref="U1355:V1355"/>
    <mergeCell ref="W1355:X1355"/>
    <mergeCell ref="Y1355:Z1355"/>
    <mergeCell ref="AA1355:AB1355"/>
    <mergeCell ref="AC1355:AD1355"/>
    <mergeCell ref="D1356:L1356"/>
    <mergeCell ref="M1356:N1356"/>
    <mergeCell ref="O1356:P1356"/>
    <mergeCell ref="Q1356:R1356"/>
    <mergeCell ref="S1356:T1356"/>
    <mergeCell ref="U1356:V1356"/>
    <mergeCell ref="D1346:L1346"/>
    <mergeCell ref="M1346:N1346"/>
    <mergeCell ref="O1346:P1346"/>
    <mergeCell ref="Q1346:R1346"/>
    <mergeCell ref="S1346:T1346"/>
    <mergeCell ref="U1346:V1346"/>
    <mergeCell ref="W1346:X1346"/>
    <mergeCell ref="Y1346:Z1346"/>
    <mergeCell ref="AA1346:AB1346"/>
    <mergeCell ref="AC1346:AD1346"/>
    <mergeCell ref="D1347:L1347"/>
    <mergeCell ref="M1347:N1347"/>
    <mergeCell ref="O1347:P1347"/>
    <mergeCell ref="Q1347:R1347"/>
    <mergeCell ref="S1347:T1347"/>
    <mergeCell ref="U1347:V1347"/>
    <mergeCell ref="W1347:X1347"/>
    <mergeCell ref="Y1347:Z1347"/>
    <mergeCell ref="AA1347:AB1347"/>
    <mergeCell ref="AC1347:AD1347"/>
    <mergeCell ref="W1349:X1349"/>
    <mergeCell ref="Y1349:Z1349"/>
    <mergeCell ref="AA1349:AB1349"/>
    <mergeCell ref="AC1349:AD1349"/>
    <mergeCell ref="D1350:L1350"/>
    <mergeCell ref="M1350:N1350"/>
    <mergeCell ref="O1350:P1350"/>
    <mergeCell ref="Q1350:R1350"/>
    <mergeCell ref="S1350:T1350"/>
    <mergeCell ref="U1350:V1350"/>
    <mergeCell ref="W1350:X1350"/>
    <mergeCell ref="Y1350:Z1350"/>
    <mergeCell ref="AA1350:AB1350"/>
    <mergeCell ref="AC1350:AD1350"/>
    <mergeCell ref="D1348:L1348"/>
    <mergeCell ref="M1348:N1348"/>
    <mergeCell ref="O1348:P1348"/>
    <mergeCell ref="Q1348:R1348"/>
    <mergeCell ref="S1348:T1348"/>
    <mergeCell ref="U1348:V1348"/>
    <mergeCell ref="W1348:X1348"/>
    <mergeCell ref="Y1348:Z1348"/>
    <mergeCell ref="AA1348:AB1348"/>
    <mergeCell ref="AC1348:AD1348"/>
    <mergeCell ref="D1349:L1349"/>
    <mergeCell ref="M1349:N1349"/>
    <mergeCell ref="O1349:P1349"/>
    <mergeCell ref="Q1349:R1349"/>
    <mergeCell ref="S1349:T1349"/>
    <mergeCell ref="U1349:V1349"/>
    <mergeCell ref="O1352:P1352"/>
    <mergeCell ref="O1368:P1368"/>
    <mergeCell ref="Q1368:R1368"/>
    <mergeCell ref="S1368:T1368"/>
    <mergeCell ref="U1368:V1368"/>
    <mergeCell ref="W1368:X1368"/>
    <mergeCell ref="Y1368:Z1368"/>
    <mergeCell ref="AA1368:AB1368"/>
    <mergeCell ref="AC1368:AD1368"/>
    <mergeCell ref="D1369:L1369"/>
    <mergeCell ref="M1369:N1369"/>
    <mergeCell ref="O1369:P1369"/>
    <mergeCell ref="Q1369:R1369"/>
    <mergeCell ref="S1369:T1369"/>
    <mergeCell ref="D1351:L1351"/>
    <mergeCell ref="M1351:N1351"/>
    <mergeCell ref="O1351:P1351"/>
    <mergeCell ref="Q1351:R1351"/>
    <mergeCell ref="S1351:T1351"/>
    <mergeCell ref="U1351:V1351"/>
    <mergeCell ref="W1351:X1351"/>
    <mergeCell ref="Y1351:Z1351"/>
    <mergeCell ref="AA1351:AB1351"/>
    <mergeCell ref="AC1351:AD1351"/>
    <mergeCell ref="D1352:L1352"/>
    <mergeCell ref="M1352:N1352"/>
    <mergeCell ref="D1363:L1363"/>
    <mergeCell ref="M1363:N1363"/>
    <mergeCell ref="O1363:P1363"/>
    <mergeCell ref="Q1363:R1363"/>
    <mergeCell ref="S1363:T1363"/>
    <mergeCell ref="U1363:V1363"/>
    <mergeCell ref="W1363:X1363"/>
    <mergeCell ref="Y1363:Z1363"/>
    <mergeCell ref="AA1363:AB1363"/>
    <mergeCell ref="AC1363:AD1363"/>
    <mergeCell ref="D1364:L1364"/>
    <mergeCell ref="M1364:N1364"/>
    <mergeCell ref="O1364:P1364"/>
    <mergeCell ref="Q1364:R1364"/>
    <mergeCell ref="S1364:T1364"/>
    <mergeCell ref="U1364:V1364"/>
    <mergeCell ref="W1364:X1364"/>
    <mergeCell ref="Y1364:Z1364"/>
    <mergeCell ref="AA1364:AB1364"/>
    <mergeCell ref="AC1364:AD1364"/>
    <mergeCell ref="D1365:L1365"/>
    <mergeCell ref="M1365:N1365"/>
    <mergeCell ref="O1365:P1365"/>
    <mergeCell ref="Q1365:R1365"/>
    <mergeCell ref="S1365:T1365"/>
    <mergeCell ref="U1365:V1365"/>
    <mergeCell ref="W1365:X1365"/>
    <mergeCell ref="Y1365:Z1365"/>
    <mergeCell ref="W1352:X1352"/>
    <mergeCell ref="Y1352:Z1352"/>
    <mergeCell ref="AA1352:AB1352"/>
    <mergeCell ref="AC1352:AD1352"/>
    <mergeCell ref="W1354:X1354"/>
    <mergeCell ref="Y1354:Z1354"/>
    <mergeCell ref="AA1354:AB1354"/>
    <mergeCell ref="AC1354:AD1354"/>
    <mergeCell ref="D1355:L1355"/>
    <mergeCell ref="M1355:N1355"/>
    <mergeCell ref="O1355:P1355"/>
    <mergeCell ref="AC1379:AD1379"/>
    <mergeCell ref="D1380:L1380"/>
    <mergeCell ref="M1380:N1380"/>
    <mergeCell ref="O1380:P1380"/>
    <mergeCell ref="Q1380:R1380"/>
    <mergeCell ref="S1380:T1380"/>
    <mergeCell ref="U1380:V1380"/>
    <mergeCell ref="W1380:X1380"/>
    <mergeCell ref="Y1380:Z1380"/>
    <mergeCell ref="AA1380:AB1380"/>
    <mergeCell ref="AC1380:AD1380"/>
    <mergeCell ref="D1381:L1381"/>
    <mergeCell ref="M1381:N1381"/>
    <mergeCell ref="O1360:P1360"/>
    <mergeCell ref="Q1360:R1360"/>
    <mergeCell ref="S1360:T1360"/>
    <mergeCell ref="U1360:V1360"/>
    <mergeCell ref="W1360:X1360"/>
    <mergeCell ref="Y1360:Z1360"/>
    <mergeCell ref="AA1360:AB1360"/>
    <mergeCell ref="AC1360:AD1360"/>
    <mergeCell ref="D1361:L1361"/>
    <mergeCell ref="M1361:N1361"/>
    <mergeCell ref="O1361:P1361"/>
    <mergeCell ref="Q1361:R1361"/>
    <mergeCell ref="S1361:T1361"/>
    <mergeCell ref="U1361:V1361"/>
    <mergeCell ref="W1361:X1361"/>
    <mergeCell ref="Y1361:Z1361"/>
    <mergeCell ref="AA1361:AB1361"/>
    <mergeCell ref="AC1361:AD1361"/>
    <mergeCell ref="D1362:L1362"/>
    <mergeCell ref="M1362:N1362"/>
    <mergeCell ref="O1362:P1362"/>
    <mergeCell ref="Q1362:R1362"/>
    <mergeCell ref="S1362:T1362"/>
    <mergeCell ref="U1362:V1362"/>
    <mergeCell ref="W1362:X1362"/>
    <mergeCell ref="Y1362:Z1362"/>
    <mergeCell ref="AA1362:AB1362"/>
    <mergeCell ref="AC1362:AD1362"/>
    <mergeCell ref="Y1375:Z1375"/>
    <mergeCell ref="AA1375:AB1375"/>
    <mergeCell ref="AC1375:AD1375"/>
    <mergeCell ref="D1376:L1376"/>
    <mergeCell ref="M1376:N1376"/>
    <mergeCell ref="O1376:P1376"/>
    <mergeCell ref="Q1376:R1376"/>
    <mergeCell ref="S1376:T1376"/>
    <mergeCell ref="U1376:V1376"/>
    <mergeCell ref="W1376:X1376"/>
    <mergeCell ref="Y1376:Z1376"/>
    <mergeCell ref="D1367:L1367"/>
    <mergeCell ref="M1367:N1367"/>
    <mergeCell ref="O1367:P1367"/>
    <mergeCell ref="Q1367:R1367"/>
    <mergeCell ref="S1367:T1367"/>
    <mergeCell ref="U1367:V1367"/>
    <mergeCell ref="W1367:X1367"/>
    <mergeCell ref="Y1367:Z1367"/>
    <mergeCell ref="AA1367:AB1367"/>
    <mergeCell ref="AC1367:AD1367"/>
    <mergeCell ref="D1368:L1368"/>
    <mergeCell ref="M1368:N1368"/>
    <mergeCell ref="D1680:X1680"/>
    <mergeCell ref="Y1680:AD1680"/>
    <mergeCell ref="D1681:X1681"/>
    <mergeCell ref="Y1681:AD1681"/>
    <mergeCell ref="D1682:X1682"/>
    <mergeCell ref="D1707:X1707"/>
    <mergeCell ref="Y1707:AD1707"/>
    <mergeCell ref="D1708:X1708"/>
    <mergeCell ref="Y1708:AD1708"/>
    <mergeCell ref="D1709:X1709"/>
    <mergeCell ref="Y1709:AD1709"/>
    <mergeCell ref="D1710:X1710"/>
    <mergeCell ref="Y1710:AD1710"/>
    <mergeCell ref="D1711:X1711"/>
    <mergeCell ref="Y1711:AD1711"/>
    <mergeCell ref="D1712:X1712"/>
    <mergeCell ref="Y1712:AD1712"/>
    <mergeCell ref="D1713:X1713"/>
    <mergeCell ref="Y1713:AD1713"/>
    <mergeCell ref="D1694:X1694"/>
    <mergeCell ref="Y1694:AD1694"/>
    <mergeCell ref="C1678:X1678"/>
    <mergeCell ref="Y1678:AD1678"/>
    <mergeCell ref="D1679:X1679"/>
    <mergeCell ref="Y1679:AD1679"/>
    <mergeCell ref="D1686:X1686"/>
    <mergeCell ref="Y1686:AD1686"/>
    <mergeCell ref="D1687:X1687"/>
    <mergeCell ref="U1369:V1369"/>
    <mergeCell ref="W1369:X1369"/>
    <mergeCell ref="Y1369:Z1369"/>
    <mergeCell ref="AA1369:AB1369"/>
    <mergeCell ref="AC1369:AD1369"/>
    <mergeCell ref="D1370:L1370"/>
    <mergeCell ref="M1370:N1370"/>
    <mergeCell ref="O1370:P1370"/>
    <mergeCell ref="Q1370:R1370"/>
    <mergeCell ref="S1370:T1370"/>
    <mergeCell ref="U1370:V1370"/>
    <mergeCell ref="W1370:X1370"/>
    <mergeCell ref="Y1370:Z1370"/>
    <mergeCell ref="AA1370:AB1370"/>
    <mergeCell ref="AC1370:AD1370"/>
    <mergeCell ref="Y1385:Z1385"/>
    <mergeCell ref="AA1385:AB1385"/>
    <mergeCell ref="AC1385:AD1385"/>
    <mergeCell ref="D1386:L1386"/>
    <mergeCell ref="M1386:N1386"/>
    <mergeCell ref="O1386:P1386"/>
    <mergeCell ref="Q1386:R1386"/>
    <mergeCell ref="S1386:T1386"/>
    <mergeCell ref="U1386:V1386"/>
    <mergeCell ref="W1386:X1386"/>
    <mergeCell ref="Y1386:Z1386"/>
    <mergeCell ref="AA1386:AB1386"/>
    <mergeCell ref="AC1386:AD1386"/>
    <mergeCell ref="W1378:X1378"/>
    <mergeCell ref="Y1378:Z1378"/>
    <mergeCell ref="AA1378:AB1378"/>
    <mergeCell ref="AC1378:AD1378"/>
    <mergeCell ref="D1379:L1379"/>
    <mergeCell ref="M1379:N1379"/>
    <mergeCell ref="O1379:P1379"/>
    <mergeCell ref="Q1379:R1379"/>
    <mergeCell ref="C1262:AD1262"/>
    <mergeCell ref="O1541:P1542"/>
    <mergeCell ref="Q1542:R1542"/>
    <mergeCell ref="S1542:T1542"/>
    <mergeCell ref="U1542:V1542"/>
    <mergeCell ref="W1542:X1542"/>
    <mergeCell ref="Y1542:Z1542"/>
    <mergeCell ref="AA1542:AB1542"/>
    <mergeCell ref="AC1542:AD1542"/>
    <mergeCell ref="Q1541:AD1541"/>
    <mergeCell ref="O1540:AD1540"/>
    <mergeCell ref="C1540:N1542"/>
    <mergeCell ref="C1535:AD1535"/>
    <mergeCell ref="W1383:X1383"/>
    <mergeCell ref="Y1383:Z1383"/>
    <mergeCell ref="AA1383:AB1383"/>
    <mergeCell ref="AC1383:AD1383"/>
    <mergeCell ref="D1384:L1384"/>
    <mergeCell ref="M1384:N1384"/>
    <mergeCell ref="O1384:P1384"/>
    <mergeCell ref="Q1384:R1384"/>
    <mergeCell ref="S1384:T1384"/>
    <mergeCell ref="U1384:V1384"/>
    <mergeCell ref="W1384:X1384"/>
    <mergeCell ref="Y1384:Z1384"/>
    <mergeCell ref="AA1384:AB1384"/>
    <mergeCell ref="AC1384:AD1384"/>
    <mergeCell ref="D1385:L1385"/>
    <mergeCell ref="M1385:N1385"/>
    <mergeCell ref="O1385:P1385"/>
    <mergeCell ref="Q1385:R1385"/>
    <mergeCell ref="S1385:T1385"/>
    <mergeCell ref="U1385:V1385"/>
    <mergeCell ref="W1385:X1385"/>
    <mergeCell ref="O1381:P1381"/>
    <mergeCell ref="Q1381:R1381"/>
    <mergeCell ref="S1381:T1381"/>
    <mergeCell ref="U1381:V1381"/>
    <mergeCell ref="W1381:X1381"/>
    <mergeCell ref="Y1381:Z1381"/>
    <mergeCell ref="AA1381:AB1381"/>
    <mergeCell ref="AC1381:AD1381"/>
    <mergeCell ref="W1373:X1373"/>
    <mergeCell ref="Y1373:Z1373"/>
    <mergeCell ref="AA1373:AB1373"/>
    <mergeCell ref="AC1373:AD1373"/>
    <mergeCell ref="D1374:L1374"/>
    <mergeCell ref="M1374:N1374"/>
    <mergeCell ref="W1375:X1375"/>
    <mergeCell ref="S1379:T1379"/>
    <mergeCell ref="U1379:V1379"/>
    <mergeCell ref="W1379:X1379"/>
    <mergeCell ref="Y1379:Z1379"/>
    <mergeCell ref="D1371:L1371"/>
    <mergeCell ref="M1371:N1371"/>
    <mergeCell ref="O1371:P1371"/>
    <mergeCell ref="Q1371:R1371"/>
    <mergeCell ref="S1371:T1371"/>
    <mergeCell ref="U1371:V1371"/>
    <mergeCell ref="W1371:X1371"/>
    <mergeCell ref="Y1371:Z1371"/>
    <mergeCell ref="AA1371:AB1371"/>
    <mergeCell ref="AC1371:AD1371"/>
    <mergeCell ref="AA1379:AB1379"/>
    <mergeCell ref="C1937:AD1937"/>
    <mergeCell ref="C1938:AD1938"/>
    <mergeCell ref="AB1953:AD1953"/>
    <mergeCell ref="S1952:AD1952"/>
    <mergeCell ref="C1952:R1954"/>
    <mergeCell ref="S1953:S1954"/>
    <mergeCell ref="T1953:T1954"/>
    <mergeCell ref="U1953:U1954"/>
    <mergeCell ref="D1955:R1955"/>
    <mergeCell ref="D1956:R1956"/>
    <mergeCell ref="AA2077:AD2077"/>
    <mergeCell ref="AA1951:AD1951"/>
    <mergeCell ref="C1948:AD1948"/>
    <mergeCell ref="D1929:R1929"/>
    <mergeCell ref="D1930:R1930"/>
    <mergeCell ref="D1931:R1931"/>
    <mergeCell ref="D1932:R1932"/>
    <mergeCell ref="D1933:R1933"/>
    <mergeCell ref="D1934:R1934"/>
    <mergeCell ref="D1923:R1923"/>
    <mergeCell ref="D1924:R1924"/>
    <mergeCell ref="D1925:R1925"/>
    <mergeCell ref="D1926:R1926"/>
    <mergeCell ref="D1927:R1927"/>
    <mergeCell ref="D1928:R1928"/>
    <mergeCell ref="D1917:R1917"/>
    <mergeCell ref="D1918:R1918"/>
    <mergeCell ref="D1919:R1919"/>
    <mergeCell ref="D1920:R1920"/>
    <mergeCell ref="D1921:R1921"/>
    <mergeCell ref="D1922:R1922"/>
    <mergeCell ref="C1665:E1665"/>
    <mergeCell ref="F1665:AD1665"/>
    <mergeCell ref="C1667:AD1667"/>
    <mergeCell ref="C1668:AD1668"/>
    <mergeCell ref="Y1719:AD1719"/>
    <mergeCell ref="D1720:X1720"/>
    <mergeCell ref="Y1720:AD1720"/>
    <mergeCell ref="D1721:X1721"/>
    <mergeCell ref="Y1721:AD1721"/>
    <mergeCell ref="D1722:X1722"/>
    <mergeCell ref="Y1722:AD1722"/>
    <mergeCell ref="D1723:X1723"/>
    <mergeCell ref="Y1723:AD1723"/>
    <mergeCell ref="D1724:X1724"/>
    <mergeCell ref="Y1724:AD1724"/>
    <mergeCell ref="D1725:X1725"/>
    <mergeCell ref="Y1725:AD1725"/>
    <mergeCell ref="D1726:X1726"/>
    <mergeCell ref="D1899:R1899"/>
    <mergeCell ref="D1900:R1900"/>
    <mergeCell ref="D1901:R1901"/>
    <mergeCell ref="D1902:R1902"/>
    <mergeCell ref="D1903:R1903"/>
    <mergeCell ref="D1904:R1904"/>
    <mergeCell ref="B1945:AD1945"/>
    <mergeCell ref="C1946:AD1946"/>
    <mergeCell ref="C1947:AD1947"/>
    <mergeCell ref="D1861:R1861"/>
    <mergeCell ref="D1862:R1862"/>
    <mergeCell ref="AA2407:AD2407"/>
    <mergeCell ref="C2408:L2410"/>
    <mergeCell ref="M2408:AD2408"/>
    <mergeCell ref="P2409:R2409"/>
    <mergeCell ref="S2409:U2409"/>
    <mergeCell ref="V2409:X2409"/>
    <mergeCell ref="Y2409:AA2409"/>
    <mergeCell ref="AB2409:AD2409"/>
    <mergeCell ref="D2374:L2374"/>
    <mergeCell ref="D2375:L2375"/>
    <mergeCell ref="D2376:L2376"/>
    <mergeCell ref="D2377:L2377"/>
    <mergeCell ref="D2378:L2378"/>
    <mergeCell ref="D2379:L2379"/>
    <mergeCell ref="D2368:L2368"/>
    <mergeCell ref="D2369:L2369"/>
    <mergeCell ref="D2370:L2370"/>
    <mergeCell ref="D2371:L2371"/>
    <mergeCell ref="D2372:L2372"/>
    <mergeCell ref="D2373:L2373"/>
    <mergeCell ref="D2362:L2362"/>
    <mergeCell ref="D2363:L2363"/>
    <mergeCell ref="D2364:L2364"/>
    <mergeCell ref="D2365:L2365"/>
    <mergeCell ref="D2366:L2366"/>
    <mergeCell ref="D2367:L2367"/>
    <mergeCell ref="D2356:L2356"/>
    <mergeCell ref="D2357:L2357"/>
    <mergeCell ref="D2358:L2358"/>
    <mergeCell ref="D2359:L2359"/>
    <mergeCell ref="D2360:L2360"/>
    <mergeCell ref="D2361:L2361"/>
    <mergeCell ref="D2350:L2350"/>
    <mergeCell ref="D2351:L2351"/>
    <mergeCell ref="D2352:L2352"/>
    <mergeCell ref="D2353:L2353"/>
    <mergeCell ref="D2354:L2354"/>
    <mergeCell ref="D2355:L2355"/>
    <mergeCell ref="C1949:AD1949"/>
    <mergeCell ref="V1953:X1953"/>
    <mergeCell ref="Y1953:AA1953"/>
    <mergeCell ref="D2294:L2294"/>
    <mergeCell ref="D2295:L2295"/>
    <mergeCell ref="AB2283:AD2283"/>
    <mergeCell ref="D2285:L2285"/>
    <mergeCell ref="D2286:L2286"/>
    <mergeCell ref="D2404:L2404"/>
    <mergeCell ref="D1877:R1877"/>
    <mergeCell ref="D1878:R1878"/>
    <mergeCell ref="D1879:R1879"/>
    <mergeCell ref="D1880:R1880"/>
    <mergeCell ref="D1869:R1869"/>
    <mergeCell ref="C2276:AD2276"/>
    <mergeCell ref="D2457:L2457"/>
    <mergeCell ref="D2458:L2458"/>
    <mergeCell ref="D2459:L2459"/>
    <mergeCell ref="D2460:L2460"/>
    <mergeCell ref="D2461:L2461"/>
    <mergeCell ref="D2462:L2462"/>
    <mergeCell ref="D2463:L2463"/>
    <mergeCell ref="D2464:L2464"/>
    <mergeCell ref="D2465:L2465"/>
    <mergeCell ref="D2466:L2466"/>
    <mergeCell ref="D2467:L2467"/>
    <mergeCell ref="D2468:L2468"/>
    <mergeCell ref="D2469:L2469"/>
    <mergeCell ref="D2470:L2470"/>
    <mergeCell ref="D2504:L2504"/>
    <mergeCell ref="D2505:L2505"/>
    <mergeCell ref="D2506:L2506"/>
    <mergeCell ref="D2507:L2507"/>
    <mergeCell ref="D2508:L2508"/>
    <mergeCell ref="D2509:L2509"/>
    <mergeCell ref="D2510:L2510"/>
    <mergeCell ref="D1911:R1911"/>
    <mergeCell ref="D1912:R1912"/>
    <mergeCell ref="D1913:R1913"/>
    <mergeCell ref="D1914:R1914"/>
    <mergeCell ref="D1915:R1915"/>
    <mergeCell ref="D1916:R1916"/>
    <mergeCell ref="D1905:R1905"/>
    <mergeCell ref="D1906:R1906"/>
    <mergeCell ref="D1907:R1907"/>
    <mergeCell ref="D1908:R1908"/>
    <mergeCell ref="D1909:R1909"/>
    <mergeCell ref="D1910:R1910"/>
    <mergeCell ref="D2436:L2436"/>
    <mergeCell ref="D2437:L2437"/>
    <mergeCell ref="D2496:L2496"/>
    <mergeCell ref="D2497:L2497"/>
    <mergeCell ref="D2498:L2498"/>
    <mergeCell ref="D2499:L2499"/>
    <mergeCell ref="D2500:L2500"/>
    <mergeCell ref="D2501:L2501"/>
    <mergeCell ref="D2502:L2502"/>
    <mergeCell ref="D2503:L2503"/>
    <mergeCell ref="D2438:L2438"/>
    <mergeCell ref="D2439:L2439"/>
    <mergeCell ref="D2440:L2440"/>
    <mergeCell ref="D2441:L2441"/>
    <mergeCell ref="D2442:L2442"/>
    <mergeCell ref="D2443:L2443"/>
    <mergeCell ref="D2444:L2444"/>
    <mergeCell ref="D2345:L2345"/>
    <mergeCell ref="D2346:L2346"/>
    <mergeCell ref="D2347:L2347"/>
    <mergeCell ref="D2348:L2348"/>
    <mergeCell ref="D2349:L2349"/>
    <mergeCell ref="D2338:L2338"/>
    <mergeCell ref="D2339:L2339"/>
    <mergeCell ref="D2340:L2340"/>
    <mergeCell ref="D2341:L2341"/>
    <mergeCell ref="D2342:L2342"/>
    <mergeCell ref="D2343:L2343"/>
    <mergeCell ref="D2332:L2332"/>
    <mergeCell ref="D2333:L2333"/>
    <mergeCell ref="D2334:L2334"/>
    <mergeCell ref="D2511:L2511"/>
    <mergeCell ref="D2512:L2512"/>
    <mergeCell ref="D2513:L2513"/>
    <mergeCell ref="D2514:L2514"/>
    <mergeCell ref="D2515:L2515"/>
    <mergeCell ref="D2516:L2516"/>
    <mergeCell ref="D2517:L2517"/>
    <mergeCell ref="D2518:L2518"/>
    <mergeCell ref="D2519:L2519"/>
    <mergeCell ref="D2520:L2520"/>
    <mergeCell ref="D2521:L2521"/>
    <mergeCell ref="D2522:L2522"/>
    <mergeCell ref="D2523:L2523"/>
    <mergeCell ref="D2524:L2524"/>
    <mergeCell ref="D2525:L2525"/>
    <mergeCell ref="D2526:L2526"/>
    <mergeCell ref="D2527:L2527"/>
    <mergeCell ref="D2528:L2528"/>
    <mergeCell ref="D2529:L2529"/>
    <mergeCell ref="D2530:L2530"/>
    <mergeCell ref="M2409:O2409"/>
    <mergeCell ref="C2941:L2942"/>
    <mergeCell ref="M2941:AD2941"/>
    <mergeCell ref="M2942:N2942"/>
    <mergeCell ref="O2942:P2942"/>
    <mergeCell ref="Q2942:R2942"/>
    <mergeCell ref="S2942:T2942"/>
    <mergeCell ref="U2942:V2942"/>
    <mergeCell ref="W2942:X2942"/>
    <mergeCell ref="Y2942:Z2942"/>
    <mergeCell ref="AA2942:AB2942"/>
    <mergeCell ref="AC2942:AD2942"/>
    <mergeCell ref="D2471:L2471"/>
    <mergeCell ref="D2472:L2472"/>
    <mergeCell ref="D2473:L2473"/>
    <mergeCell ref="D2474:L2474"/>
    <mergeCell ref="D2475:L2475"/>
    <mergeCell ref="D2476:L2476"/>
    <mergeCell ref="D2477:L2477"/>
    <mergeCell ref="D2478:L2478"/>
    <mergeCell ref="D2479:L2479"/>
    <mergeCell ref="D2480:L2480"/>
    <mergeCell ref="D2481:L2481"/>
    <mergeCell ref="D2482:L2482"/>
    <mergeCell ref="D2483:L2483"/>
    <mergeCell ref="D2484:L2484"/>
    <mergeCell ref="D2485:L2485"/>
    <mergeCell ref="D2486:L2486"/>
    <mergeCell ref="D2487:L2487"/>
    <mergeCell ref="D2488:L2488"/>
    <mergeCell ref="D2489:L2489"/>
    <mergeCell ref="D2490:L2490"/>
    <mergeCell ref="D2491:L2491"/>
    <mergeCell ref="D2492:L2492"/>
    <mergeCell ref="D2493:L2493"/>
    <mergeCell ref="D2494:L2494"/>
    <mergeCell ref="D2495:L2495"/>
    <mergeCell ref="D2445:L2445"/>
    <mergeCell ref="D2446:L2446"/>
    <mergeCell ref="D2447:L2447"/>
    <mergeCell ref="D2448:L2448"/>
    <mergeCell ref="D2449:L2449"/>
    <mergeCell ref="D2450:L2450"/>
    <mergeCell ref="D2451:L2451"/>
    <mergeCell ref="U2947:V2947"/>
    <mergeCell ref="W2947:X2947"/>
    <mergeCell ref="Y2947:Z2947"/>
    <mergeCell ref="AA2947:AB2947"/>
    <mergeCell ref="AC2947:AD2947"/>
    <mergeCell ref="D2948:L2948"/>
    <mergeCell ref="M2948:N2948"/>
    <mergeCell ref="O2948:P2948"/>
    <mergeCell ref="Q2948:R2948"/>
    <mergeCell ref="S2948:T2948"/>
    <mergeCell ref="U2948:V2948"/>
    <mergeCell ref="W2948:X2948"/>
    <mergeCell ref="Y2948:Z2948"/>
    <mergeCell ref="AA2948:AB2948"/>
    <mergeCell ref="AC2948:AD2948"/>
    <mergeCell ref="D2949:L2949"/>
    <mergeCell ref="M2949:N2949"/>
    <mergeCell ref="O2949:P2949"/>
    <mergeCell ref="Q2949:R2949"/>
    <mergeCell ref="S2949:T2949"/>
    <mergeCell ref="U2949:V2949"/>
    <mergeCell ref="W2949:X2949"/>
    <mergeCell ref="Y2949:Z2949"/>
    <mergeCell ref="AA2949:AB2949"/>
    <mergeCell ref="AC2949:AD2949"/>
    <mergeCell ref="W2972:X2972"/>
    <mergeCell ref="Y2972:Z2972"/>
    <mergeCell ref="AA2972:AB2972"/>
    <mergeCell ref="AC2972:AD2972"/>
    <mergeCell ref="D2973:L2973"/>
    <mergeCell ref="M2973:N2973"/>
    <mergeCell ref="O2973:P2973"/>
    <mergeCell ref="Q2973:R2973"/>
    <mergeCell ref="S2973:T2973"/>
    <mergeCell ref="U2973:V2973"/>
    <mergeCell ref="W2973:X2973"/>
    <mergeCell ref="Y2973:Z2973"/>
    <mergeCell ref="AA2973:AB2973"/>
    <mergeCell ref="AC2973:AD2973"/>
    <mergeCell ref="M2954:N2954"/>
    <mergeCell ref="O2954:P2954"/>
    <mergeCell ref="Q2954:R2954"/>
    <mergeCell ref="S2954:T2954"/>
    <mergeCell ref="U2954:V2954"/>
    <mergeCell ref="W2954:X2954"/>
    <mergeCell ref="Y2954:Z2954"/>
    <mergeCell ref="AA2954:AB2954"/>
    <mergeCell ref="AC2954:AD2954"/>
    <mergeCell ref="C2966:L2967"/>
    <mergeCell ref="M2966:AD2966"/>
    <mergeCell ref="M2967:N2967"/>
    <mergeCell ref="O2967:P2967"/>
    <mergeCell ref="Q2967:R2967"/>
    <mergeCell ref="S2967:T2967"/>
    <mergeCell ref="U2967:V2967"/>
    <mergeCell ref="W2967:X2967"/>
    <mergeCell ref="Y2967:Z2967"/>
    <mergeCell ref="AA2967:AB2967"/>
    <mergeCell ref="AC2967:AD2967"/>
    <mergeCell ref="D2968:L2968"/>
    <mergeCell ref="M2968:N2968"/>
    <mergeCell ref="O2968:P2968"/>
    <mergeCell ref="Q2968:R2968"/>
    <mergeCell ref="S2968:T2968"/>
    <mergeCell ref="U2968:V2968"/>
    <mergeCell ref="W2968:X2968"/>
    <mergeCell ref="Y2968:Z2968"/>
    <mergeCell ref="AA2968:AB2968"/>
    <mergeCell ref="AC2968:AD2968"/>
    <mergeCell ref="D2969:L2969"/>
    <mergeCell ref="M2969:N2969"/>
    <mergeCell ref="O2969:P2969"/>
    <mergeCell ref="Q2969:R2969"/>
    <mergeCell ref="S2969:T2969"/>
    <mergeCell ref="U2969:V2969"/>
    <mergeCell ref="W2969:X2969"/>
    <mergeCell ref="Y2969:Z2969"/>
    <mergeCell ref="AA2969:AB2969"/>
    <mergeCell ref="AC2969:AD2969"/>
    <mergeCell ref="D2950:L2950"/>
    <mergeCell ref="M2950:N2950"/>
    <mergeCell ref="O2950:P2950"/>
    <mergeCell ref="Q2950:R2950"/>
    <mergeCell ref="S2950:T2950"/>
    <mergeCell ref="U2950:V2950"/>
    <mergeCell ref="W2950:X2950"/>
    <mergeCell ref="Y2950:Z2950"/>
    <mergeCell ref="AA2950:AB2950"/>
    <mergeCell ref="M2985:N2985"/>
    <mergeCell ref="O2985:P2985"/>
    <mergeCell ref="Q2985:R2985"/>
    <mergeCell ref="S2985:T2985"/>
    <mergeCell ref="U2985:V2985"/>
    <mergeCell ref="W2985:X2985"/>
    <mergeCell ref="Y2985:Z2985"/>
    <mergeCell ref="AA2985:AB2985"/>
    <mergeCell ref="AC2985:AD2985"/>
    <mergeCell ref="D2978:L2978"/>
    <mergeCell ref="M2978:N2978"/>
    <mergeCell ref="O2978:P2978"/>
    <mergeCell ref="Q2978:R2978"/>
    <mergeCell ref="S2978:T2978"/>
    <mergeCell ref="U2978:V2978"/>
    <mergeCell ref="W2978:X2978"/>
    <mergeCell ref="Y2978:Z2978"/>
    <mergeCell ref="AA2978:AB2978"/>
    <mergeCell ref="AC2978:AD2978"/>
    <mergeCell ref="D2979:L2979"/>
    <mergeCell ref="M2979:N2979"/>
    <mergeCell ref="O2979:P2979"/>
    <mergeCell ref="Q2979:R2979"/>
    <mergeCell ref="S2979:T2979"/>
    <mergeCell ref="U2979:V2979"/>
    <mergeCell ref="W2979:X2979"/>
    <mergeCell ref="Y2979:Z2979"/>
    <mergeCell ref="AA2979:AB2979"/>
    <mergeCell ref="AC2979:AD2979"/>
    <mergeCell ref="D2980:L2980"/>
    <mergeCell ref="M2980:N2980"/>
    <mergeCell ref="O2980:P2980"/>
    <mergeCell ref="Q2980:R2980"/>
    <mergeCell ref="S2980:T2980"/>
    <mergeCell ref="U2980:V2980"/>
    <mergeCell ref="W2980:X2980"/>
    <mergeCell ref="Y2980:Z2980"/>
    <mergeCell ref="AA2980:AB2980"/>
    <mergeCell ref="AC2980:AD2980"/>
    <mergeCell ref="D2981:L2981"/>
    <mergeCell ref="M2981:N2981"/>
    <mergeCell ref="O2981:P2981"/>
    <mergeCell ref="Q2981:R2981"/>
    <mergeCell ref="S2981:T2981"/>
    <mergeCell ref="U2981:V2981"/>
    <mergeCell ref="W2981:X2981"/>
    <mergeCell ref="Y2981:Z2981"/>
    <mergeCell ref="AA2981:AB2981"/>
    <mergeCell ref="AC2981:AD2981"/>
    <mergeCell ref="D2984:L2984"/>
    <mergeCell ref="M2984:N2984"/>
    <mergeCell ref="O2984:P2984"/>
    <mergeCell ref="Q2984:R2984"/>
    <mergeCell ref="S2984:T2984"/>
    <mergeCell ref="U2984:V2984"/>
    <mergeCell ref="W2984:X2984"/>
    <mergeCell ref="Y2984:Z2984"/>
    <mergeCell ref="AA2984:AB2984"/>
    <mergeCell ref="AC2984:AD2984"/>
    <mergeCell ref="D2974:L2974"/>
    <mergeCell ref="M2974:N2974"/>
    <mergeCell ref="O2974:P2974"/>
    <mergeCell ref="Q2974:R2974"/>
    <mergeCell ref="S2974:T2974"/>
    <mergeCell ref="U2974:V2974"/>
    <mergeCell ref="W2974:X2974"/>
    <mergeCell ref="Y2974:Z2974"/>
    <mergeCell ref="AA2974:AB2974"/>
    <mergeCell ref="AC2974:AD2974"/>
    <mergeCell ref="D2975:L2975"/>
    <mergeCell ref="M2975:N2975"/>
    <mergeCell ref="O2975:P2975"/>
    <mergeCell ref="Q2975:R2975"/>
    <mergeCell ref="S2975:T2975"/>
    <mergeCell ref="U2975:V2975"/>
    <mergeCell ref="W2975:X2975"/>
    <mergeCell ref="Y2975:Z2975"/>
    <mergeCell ref="AA2975:AB2975"/>
    <mergeCell ref="AC2975:AD2975"/>
    <mergeCell ref="D2976:L2976"/>
    <mergeCell ref="M2976:N2976"/>
    <mergeCell ref="O2976:P2976"/>
    <mergeCell ref="Q2976:R2976"/>
    <mergeCell ref="S2976:T2976"/>
    <mergeCell ref="U2976:V2976"/>
    <mergeCell ref="W2976:X2976"/>
    <mergeCell ref="Y2976:Z2976"/>
    <mergeCell ref="AA2976:AB2976"/>
    <mergeCell ref="AC2976:AD2976"/>
    <mergeCell ref="D2977:L2977"/>
    <mergeCell ref="M2977:N2977"/>
    <mergeCell ref="O2977:P2977"/>
    <mergeCell ref="Q2977:R2977"/>
    <mergeCell ref="S2977:T2977"/>
    <mergeCell ref="U2977:V2977"/>
    <mergeCell ref="W2977:X2977"/>
    <mergeCell ref="Y2977:Z2977"/>
    <mergeCell ref="AA2977:AB2977"/>
    <mergeCell ref="AC2977:AD2977"/>
    <mergeCell ref="B667:AD667"/>
    <mergeCell ref="C611:AD611"/>
    <mergeCell ref="C668:AD668"/>
    <mergeCell ref="C674:P674"/>
    <mergeCell ref="Q674:AD674"/>
    <mergeCell ref="Q675:AD675"/>
    <mergeCell ref="C675:P675"/>
    <mergeCell ref="C677:AD677"/>
    <mergeCell ref="C678:AD678"/>
    <mergeCell ref="C670:AD670"/>
    <mergeCell ref="C671:AD671"/>
    <mergeCell ref="B853:AD853"/>
    <mergeCell ref="C33:AD33"/>
    <mergeCell ref="C359:R362"/>
    <mergeCell ref="S359:X362"/>
    <mergeCell ref="Y359:AD362"/>
    <mergeCell ref="C258:AD258"/>
    <mergeCell ref="C252:AD252"/>
    <mergeCell ref="D2982:L2982"/>
    <mergeCell ref="M2982:N2982"/>
    <mergeCell ref="O2982:P2982"/>
    <mergeCell ref="Q2982:R2982"/>
    <mergeCell ref="S2982:T2982"/>
    <mergeCell ref="U2982:V2982"/>
    <mergeCell ref="W2982:X2982"/>
    <mergeCell ref="Y2982:Z2982"/>
    <mergeCell ref="AA2982:AB2982"/>
    <mergeCell ref="AC2982:AD2982"/>
    <mergeCell ref="D2983:L2983"/>
    <mergeCell ref="M2983:N2983"/>
    <mergeCell ref="O2983:P2983"/>
    <mergeCell ref="Q2983:R2983"/>
    <mergeCell ref="S2983:T2983"/>
    <mergeCell ref="U2983:V2983"/>
    <mergeCell ref="W2983:X2983"/>
    <mergeCell ref="Y2983:Z2983"/>
    <mergeCell ref="AA2983:AB2983"/>
    <mergeCell ref="AC2983:AD2983"/>
    <mergeCell ref="D2970:L2970"/>
    <mergeCell ref="M2970:N2970"/>
    <mergeCell ref="O2970:P2970"/>
    <mergeCell ref="Q2970:R2970"/>
    <mergeCell ref="S2970:T2970"/>
    <mergeCell ref="U2970:V2970"/>
    <mergeCell ref="W2970:X2970"/>
    <mergeCell ref="Y2970:Z2970"/>
    <mergeCell ref="AA2970:AB2970"/>
    <mergeCell ref="AC2970:AD2970"/>
    <mergeCell ref="D2971:L2971"/>
    <mergeCell ref="M2971:N2971"/>
    <mergeCell ref="O2971:P2971"/>
    <mergeCell ref="Q2971:R2971"/>
    <mergeCell ref="S2971:T2971"/>
    <mergeCell ref="U2971:V2971"/>
    <mergeCell ref="W2971:X2971"/>
    <mergeCell ref="Y2971:Z2971"/>
    <mergeCell ref="AA2971:AB2971"/>
    <mergeCell ref="AC2971:AD2971"/>
    <mergeCell ref="D2972:L2972"/>
    <mergeCell ref="M2972:N2972"/>
    <mergeCell ref="O2972:P2972"/>
    <mergeCell ref="Q2972:R2972"/>
    <mergeCell ref="S2972:T2972"/>
    <mergeCell ref="U2972:V2972"/>
    <mergeCell ref="Y878:AD878"/>
    <mergeCell ref="D879:X879"/>
    <mergeCell ref="Y879:AD879"/>
    <mergeCell ref="D880:X880"/>
    <mergeCell ref="Y880:AD880"/>
    <mergeCell ref="D881:X881"/>
    <mergeCell ref="Y881:AD881"/>
    <mergeCell ref="D882:X882"/>
    <mergeCell ref="Y882:AD882"/>
    <mergeCell ref="D883:X883"/>
    <mergeCell ref="Y883:AD883"/>
    <mergeCell ref="D884:X884"/>
    <mergeCell ref="Y884:AD884"/>
    <mergeCell ref="D885:X885"/>
    <mergeCell ref="Y885:AD885"/>
    <mergeCell ref="D886:X886"/>
    <mergeCell ref="Y886:AD886"/>
    <mergeCell ref="D887:X887"/>
    <mergeCell ref="Y887:AD887"/>
    <mergeCell ref="D888:X888"/>
    <mergeCell ref="Y888:AD888"/>
    <mergeCell ref="D889:X889"/>
    <mergeCell ref="D957:X957"/>
    <mergeCell ref="D974:X974"/>
    <mergeCell ref="D923:X923"/>
    <mergeCell ref="D940:X940"/>
    <mergeCell ref="D906:X906"/>
    <mergeCell ref="C858:X858"/>
    <mergeCell ref="Y858:AD858"/>
    <mergeCell ref="D859:X859"/>
    <mergeCell ref="Y859:AD859"/>
    <mergeCell ref="D860:X860"/>
    <mergeCell ref="Y860:AD860"/>
    <mergeCell ref="D861:X861"/>
    <mergeCell ref="Y861:AD861"/>
    <mergeCell ref="D862:X862"/>
    <mergeCell ref="Y862:AD862"/>
    <mergeCell ref="D863:X863"/>
    <mergeCell ref="Y863:AD863"/>
    <mergeCell ref="D864:X864"/>
    <mergeCell ref="Y864:AD864"/>
    <mergeCell ref="D865:X865"/>
    <mergeCell ref="Y865:AD865"/>
    <mergeCell ref="D866:X866"/>
    <mergeCell ref="Y866:AD866"/>
    <mergeCell ref="D867:X867"/>
    <mergeCell ref="Y867:AD867"/>
    <mergeCell ref="D868:X868"/>
    <mergeCell ref="Y868:AD868"/>
    <mergeCell ref="D869:X869"/>
    <mergeCell ref="Y869:AD869"/>
    <mergeCell ref="D870:X870"/>
    <mergeCell ref="Y870:AD870"/>
    <mergeCell ref="D871:X871"/>
    <mergeCell ref="Y871:AD871"/>
    <mergeCell ref="D872:X872"/>
    <mergeCell ref="Y872:AD872"/>
    <mergeCell ref="D873:X873"/>
    <mergeCell ref="Y873:AD873"/>
    <mergeCell ref="D874:X874"/>
    <mergeCell ref="Y874:AD874"/>
    <mergeCell ref="Y889:AD889"/>
    <mergeCell ref="D890:X890"/>
    <mergeCell ref="Y890:AD890"/>
    <mergeCell ref="D891:X891"/>
    <mergeCell ref="Y891:AD891"/>
    <mergeCell ref="D892:X892"/>
    <mergeCell ref="Y892:AD892"/>
    <mergeCell ref="D893:X893"/>
    <mergeCell ref="Y893:AD893"/>
    <mergeCell ref="D894:X894"/>
    <mergeCell ref="Y894:AD894"/>
    <mergeCell ref="D895:X895"/>
    <mergeCell ref="Y895:AD895"/>
    <mergeCell ref="D896:X896"/>
    <mergeCell ref="Y896:AD896"/>
    <mergeCell ref="D897:X897"/>
    <mergeCell ref="Y897:AD897"/>
    <mergeCell ref="D898:X898"/>
    <mergeCell ref="Y898:AD898"/>
    <mergeCell ref="D899:X899"/>
    <mergeCell ref="Y899:AD899"/>
    <mergeCell ref="D900:X900"/>
    <mergeCell ref="Y900:AD900"/>
    <mergeCell ref="D901:X901"/>
    <mergeCell ref="Y901:AD901"/>
    <mergeCell ref="D902:X902"/>
    <mergeCell ref="Y902:AD902"/>
    <mergeCell ref="D903:X903"/>
    <mergeCell ref="Y903:AD903"/>
    <mergeCell ref="D904:X904"/>
    <mergeCell ref="Y904:AD904"/>
    <mergeCell ref="D905:X905"/>
    <mergeCell ref="Y905:AD905"/>
    <mergeCell ref="Y906:AD906"/>
    <mergeCell ref="D907:X907"/>
    <mergeCell ref="Y907:AD907"/>
    <mergeCell ref="D908:X908"/>
    <mergeCell ref="Y908:AD908"/>
    <mergeCell ref="D909:X909"/>
    <mergeCell ref="Y909:AD909"/>
    <mergeCell ref="D910:X910"/>
    <mergeCell ref="Y910:AD910"/>
    <mergeCell ref="D911:X911"/>
    <mergeCell ref="Y911:AD911"/>
    <mergeCell ref="D912:X912"/>
    <mergeCell ref="Y912:AD912"/>
    <mergeCell ref="D913:X913"/>
    <mergeCell ref="Y913:AD913"/>
    <mergeCell ref="D914:X914"/>
    <mergeCell ref="Y914:AD914"/>
    <mergeCell ref="D915:X915"/>
    <mergeCell ref="Y915:AD915"/>
    <mergeCell ref="D916:X916"/>
    <mergeCell ref="Y916:AD916"/>
    <mergeCell ref="D917:X917"/>
    <mergeCell ref="Y917:AD917"/>
    <mergeCell ref="D918:X918"/>
    <mergeCell ref="Y918:AD918"/>
    <mergeCell ref="D919:X919"/>
    <mergeCell ref="Y919:AD919"/>
    <mergeCell ref="D920:X920"/>
    <mergeCell ref="Y920:AD920"/>
    <mergeCell ref="D921:X921"/>
    <mergeCell ref="Y921:AD921"/>
    <mergeCell ref="D922:X922"/>
    <mergeCell ref="Y922:AD922"/>
    <mergeCell ref="D948:X948"/>
    <mergeCell ref="Y948:AD948"/>
    <mergeCell ref="D949:X949"/>
    <mergeCell ref="Y949:AD949"/>
    <mergeCell ref="Y947:AD947"/>
    <mergeCell ref="Y942:AD942"/>
    <mergeCell ref="D943:X943"/>
    <mergeCell ref="Y943:AD943"/>
    <mergeCell ref="D944:X944"/>
    <mergeCell ref="Y944:AD944"/>
    <mergeCell ref="D945:X945"/>
    <mergeCell ref="Y945:AD945"/>
    <mergeCell ref="D946:X946"/>
    <mergeCell ref="Y946:AD946"/>
    <mergeCell ref="D947:X947"/>
    <mergeCell ref="D950:X950"/>
    <mergeCell ref="Y950:AD950"/>
    <mergeCell ref="D951:X951"/>
    <mergeCell ref="Y951:AD951"/>
    <mergeCell ref="D952:X952"/>
    <mergeCell ref="Y952:AD952"/>
    <mergeCell ref="D953:X953"/>
    <mergeCell ref="Y953:AD953"/>
    <mergeCell ref="D954:X954"/>
    <mergeCell ref="Y954:AD954"/>
    <mergeCell ref="D955:X955"/>
    <mergeCell ref="Y955:AD955"/>
    <mergeCell ref="D956:X956"/>
    <mergeCell ref="Y956:AD956"/>
    <mergeCell ref="Y923:AD923"/>
    <mergeCell ref="D924:X924"/>
    <mergeCell ref="Y924:AD924"/>
    <mergeCell ref="D925:X925"/>
    <mergeCell ref="Y925:AD925"/>
    <mergeCell ref="D926:X926"/>
    <mergeCell ref="Y926:AD926"/>
    <mergeCell ref="D927:X927"/>
    <mergeCell ref="Y927:AD927"/>
    <mergeCell ref="D928:X928"/>
    <mergeCell ref="Y928:AD928"/>
    <mergeCell ref="D929:X929"/>
    <mergeCell ref="Y929:AD929"/>
    <mergeCell ref="D930:X930"/>
    <mergeCell ref="Y930:AD930"/>
    <mergeCell ref="D931:X931"/>
    <mergeCell ref="Y931:AD931"/>
    <mergeCell ref="D932:X932"/>
    <mergeCell ref="Y932:AD932"/>
    <mergeCell ref="D933:X933"/>
    <mergeCell ref="Y933:AD933"/>
    <mergeCell ref="D934:X934"/>
    <mergeCell ref="Y934:AD934"/>
    <mergeCell ref="D935:X935"/>
    <mergeCell ref="Y935:AD935"/>
    <mergeCell ref="D936:X936"/>
    <mergeCell ref="Y936:AD936"/>
    <mergeCell ref="D937:X937"/>
    <mergeCell ref="Y937:AD937"/>
    <mergeCell ref="D938:X938"/>
    <mergeCell ref="Y938:AD938"/>
    <mergeCell ref="D939:X939"/>
    <mergeCell ref="Y939:AD939"/>
    <mergeCell ref="D386:R386"/>
    <mergeCell ref="D341:G341"/>
    <mergeCell ref="H341:I341"/>
    <mergeCell ref="J341:L341"/>
    <mergeCell ref="D342:G342"/>
    <mergeCell ref="H342:I342"/>
    <mergeCell ref="J342:L342"/>
    <mergeCell ref="D343:G343"/>
    <mergeCell ref="H343:I343"/>
    <mergeCell ref="J343:L343"/>
    <mergeCell ref="C672:AD672"/>
    <mergeCell ref="Y974:AD974"/>
    <mergeCell ref="D975:X975"/>
    <mergeCell ref="Y975:AD975"/>
    <mergeCell ref="D976:X976"/>
    <mergeCell ref="Y976:AD976"/>
    <mergeCell ref="D977:X977"/>
    <mergeCell ref="Y977:AD977"/>
    <mergeCell ref="D978:X978"/>
    <mergeCell ref="Y978:AD978"/>
    <mergeCell ref="Y979:AD979"/>
    <mergeCell ref="C981:AD981"/>
    <mergeCell ref="C982:AD982"/>
    <mergeCell ref="C669:AD669"/>
    <mergeCell ref="C855:AD855"/>
    <mergeCell ref="C854:AD854"/>
    <mergeCell ref="C856:AD856"/>
    <mergeCell ref="Y957:AD957"/>
    <mergeCell ref="D958:X958"/>
    <mergeCell ref="Y958:AD958"/>
    <mergeCell ref="D959:X959"/>
    <mergeCell ref="Y959:AD959"/>
    <mergeCell ref="D960:X960"/>
    <mergeCell ref="Y960:AD960"/>
    <mergeCell ref="D961:X961"/>
    <mergeCell ref="Y961:AD961"/>
    <mergeCell ref="D962:X962"/>
    <mergeCell ref="Y962:AD962"/>
    <mergeCell ref="D963:X963"/>
    <mergeCell ref="Y963:AD963"/>
    <mergeCell ref="D964:X964"/>
    <mergeCell ref="Y964:AD964"/>
    <mergeCell ref="D965:X965"/>
    <mergeCell ref="Y965:AD965"/>
    <mergeCell ref="D966:X966"/>
    <mergeCell ref="Y966:AD966"/>
    <mergeCell ref="D967:X967"/>
    <mergeCell ref="Y967:AD967"/>
    <mergeCell ref="D968:X968"/>
    <mergeCell ref="Y968:AD968"/>
    <mergeCell ref="D969:X969"/>
    <mergeCell ref="Y969:AD969"/>
    <mergeCell ref="D970:X970"/>
    <mergeCell ref="Y970:AD970"/>
    <mergeCell ref="D971:X971"/>
    <mergeCell ref="Y971:AD971"/>
    <mergeCell ref="D972:X972"/>
    <mergeCell ref="Y972:AD972"/>
    <mergeCell ref="D973:X973"/>
    <mergeCell ref="Y973:AD973"/>
    <mergeCell ref="Y940:AD940"/>
    <mergeCell ref="D941:X941"/>
    <mergeCell ref="Y941:AD941"/>
    <mergeCell ref="D942:X942"/>
    <mergeCell ref="BB5394:BB5396"/>
    <mergeCell ref="BA5395:BA5396"/>
    <mergeCell ref="AM5395:AM5396"/>
    <mergeCell ref="AN5395:AN5396"/>
    <mergeCell ref="AO5395:AO5396"/>
    <mergeCell ref="AP5395:AP5396"/>
    <mergeCell ref="AQ5395:AQ5396"/>
    <mergeCell ref="AI5395:AL5395"/>
    <mergeCell ref="AR5393:AT5393"/>
    <mergeCell ref="AU5393:AW5393"/>
    <mergeCell ref="BO270:BO271"/>
    <mergeCell ref="BP270:BP271"/>
    <mergeCell ref="BQ270:BQ271"/>
    <mergeCell ref="B450:AE450"/>
    <mergeCell ref="B460:AD460"/>
    <mergeCell ref="B461:AD461"/>
    <mergeCell ref="B357:AD357"/>
    <mergeCell ref="B358:AE358"/>
    <mergeCell ref="B464:AD464"/>
    <mergeCell ref="B462:AD462"/>
    <mergeCell ref="B463:AD463"/>
    <mergeCell ref="B465:AD465"/>
    <mergeCell ref="AG361:AI361"/>
    <mergeCell ref="AJ361:AL361"/>
    <mergeCell ref="B163:AD163"/>
    <mergeCell ref="B164:AD164"/>
    <mergeCell ref="B187:AE187"/>
    <mergeCell ref="B190:AD190"/>
    <mergeCell ref="B191:AD191"/>
    <mergeCell ref="B192:AD192"/>
    <mergeCell ref="AH207:AL207"/>
    <mergeCell ref="AM207:AQ207"/>
    <mergeCell ref="AR207:AV207"/>
    <mergeCell ref="AW207:AW208"/>
    <mergeCell ref="AX207:AX208"/>
    <mergeCell ref="AY207:AY208"/>
    <mergeCell ref="AZ207:AZ208"/>
    <mergeCell ref="B215:AD215"/>
    <mergeCell ref="B216:AD216"/>
    <mergeCell ref="B217:AD217"/>
    <mergeCell ref="BB207:BB208"/>
    <mergeCell ref="B218:AE218"/>
    <mergeCell ref="AK233:AM233"/>
    <mergeCell ref="AN234:AN235"/>
    <mergeCell ref="B238:AE238"/>
    <mergeCell ref="B241:AD241"/>
    <mergeCell ref="B242:AD242"/>
    <mergeCell ref="B243:AD243"/>
    <mergeCell ref="B244:AE244"/>
    <mergeCell ref="AT270:AV270"/>
    <mergeCell ref="AW270:AY270"/>
    <mergeCell ref="AZ270:BB270"/>
    <mergeCell ref="BC270:BE270"/>
    <mergeCell ref="BF270:BH270"/>
    <mergeCell ref="BI270:BK270"/>
    <mergeCell ref="BN270:BN271"/>
    <mergeCell ref="C257:AD257"/>
    <mergeCell ref="Y383:AD383"/>
    <mergeCell ref="D384:R384"/>
    <mergeCell ref="S384:X384"/>
    <mergeCell ref="Y384:AD384"/>
    <mergeCell ref="D385:R385"/>
    <mergeCell ref="S385:X385"/>
    <mergeCell ref="Y385:AD385"/>
    <mergeCell ref="AY5395:AY5396"/>
    <mergeCell ref="AZ5395:AZ5396"/>
    <mergeCell ref="AY5397:AY5398"/>
    <mergeCell ref="B5419:AE5419"/>
    <mergeCell ref="B5422:AD5422"/>
    <mergeCell ref="B5423:AD5423"/>
    <mergeCell ref="B5424:AD5424"/>
    <mergeCell ref="B5425:AD5425"/>
    <mergeCell ref="B5426:AE5426"/>
    <mergeCell ref="B5427:AD5427"/>
    <mergeCell ref="AH5329:AL5329"/>
    <mergeCell ref="AH3583:AL3583"/>
    <mergeCell ref="B5303:AE5303"/>
    <mergeCell ref="AQ3583:AS3583"/>
    <mergeCell ref="AK38:AM38"/>
    <mergeCell ref="AH206:AV206"/>
    <mergeCell ref="AK232:AM232"/>
    <mergeCell ref="AH270:AL270"/>
    <mergeCell ref="AT269:AV269"/>
    <mergeCell ref="AW269:BK269"/>
    <mergeCell ref="BN268:BN269"/>
    <mergeCell ref="BO268:BQ269"/>
    <mergeCell ref="AG360:AI360"/>
    <mergeCell ref="AJ360:AL360"/>
    <mergeCell ref="AS571:AZ571"/>
    <mergeCell ref="AO630:AX630"/>
    <mergeCell ref="AI643:AR643"/>
    <mergeCell ref="AS643:BC643"/>
    <mergeCell ref="AM361:AO361"/>
    <mergeCell ref="AN719:AP719"/>
    <mergeCell ref="AK857:AM857"/>
    <mergeCell ref="AN993:AP993"/>
    <mergeCell ref="AI1129:AK1129"/>
    <mergeCell ref="AN1267:AP1267"/>
    <mergeCell ref="AI1402:AK1402"/>
    <mergeCell ref="AI1540:AO1540"/>
    <mergeCell ref="AR1541:AT1541"/>
    <mergeCell ref="AU1541:AW1541"/>
    <mergeCell ref="AX1541:AZ1541"/>
    <mergeCell ref="AU1540:AW1540"/>
    <mergeCell ref="AX1540:AZ1540"/>
    <mergeCell ref="AI1677:AK1677"/>
    <mergeCell ref="BN1813:BP1813"/>
    <mergeCell ref="BK1813:BM1813"/>
    <mergeCell ref="B5287:AE5287"/>
    <mergeCell ref="B5289:AE5289"/>
    <mergeCell ref="B5291:AE5291"/>
    <mergeCell ref="AI5303:BK5303"/>
    <mergeCell ref="B5304:AD5304"/>
    <mergeCell ref="B5320:AD5320"/>
    <mergeCell ref="B5345:AD5345"/>
    <mergeCell ref="B5346:AD5346"/>
    <mergeCell ref="B5347:AD5347"/>
    <mergeCell ref="AI5370:AL5370"/>
    <mergeCell ref="AM5370:AP5370"/>
    <mergeCell ref="AQ5370:AT5370"/>
    <mergeCell ref="AU5370:AX5370"/>
    <mergeCell ref="B5376:AD5376"/>
    <mergeCell ref="B5377:AD5377"/>
    <mergeCell ref="B5378:AD5378"/>
    <mergeCell ref="B5379:AD5379"/>
    <mergeCell ref="B5380:AE5380"/>
    <mergeCell ref="AR5394:AT5395"/>
    <mergeCell ref="AU5394:AW5395"/>
    <mergeCell ref="CB3009:CD3009"/>
    <mergeCell ref="BX3009:BZ3009"/>
    <mergeCell ref="BV3135:BX3135"/>
    <mergeCell ref="BY3135:CA3135"/>
    <mergeCell ref="BV3136:BX3136"/>
    <mergeCell ref="BY3136:CA3136"/>
    <mergeCell ref="AG3135:AJ3135"/>
    <mergeCell ref="AK3135:BT3135"/>
    <mergeCell ref="BR360:BU360"/>
    <mergeCell ref="BV360:BY360"/>
    <mergeCell ref="CH1953:CJ1953"/>
    <mergeCell ref="CE1953:CG1953"/>
    <mergeCell ref="BJ2079:BL2079"/>
    <mergeCell ref="BM2079:BO2079"/>
    <mergeCell ref="BJ2078:BL2078"/>
    <mergeCell ref="BM2078:BO2078"/>
    <mergeCell ref="AG2078:AI2078"/>
    <mergeCell ref="AJ2078:BG2078"/>
    <mergeCell ref="AI2243:AJ2243"/>
    <mergeCell ref="CU2283:CW2283"/>
    <mergeCell ref="AG2408:AO2408"/>
    <mergeCell ref="AQ2408:BW2408"/>
    <mergeCell ref="CR2283:CT2283"/>
    <mergeCell ref="BX2408:BZ2408"/>
    <mergeCell ref="CA2408:CC2408"/>
    <mergeCell ref="BX2409:BZ2409"/>
    <mergeCell ref="CA2409:CC2409"/>
    <mergeCell ref="AG2672:CE2672"/>
    <mergeCell ref="DP2547:DR2547"/>
    <mergeCell ref="DS2547:DU2547"/>
    <mergeCell ref="CG2672:CI2672"/>
    <mergeCell ref="CG2673:CI2673"/>
    <mergeCell ref="AG2931:AH2931"/>
    <mergeCell ref="AN2941:AO2941"/>
    <mergeCell ref="AP2940:AY2940"/>
    <mergeCell ref="AZ2941:BA2941"/>
    <mergeCell ref="AN2965:AW2965"/>
    <mergeCell ref="AX2966:AY2966"/>
    <mergeCell ref="AI1541:AO1541"/>
    <mergeCell ref="CE2283:CH2283"/>
    <mergeCell ref="CI2283:CL2283"/>
    <mergeCell ref="CM2283:CP2283"/>
    <mergeCell ref="DC2547:DF2547"/>
    <mergeCell ref="DG2547:DJ2547"/>
    <mergeCell ref="DK2547:DN2547"/>
    <mergeCell ref="AG2409:AI2409"/>
    <mergeCell ref="AJ2409:AL2409"/>
    <mergeCell ref="AM2409:AO2409"/>
    <mergeCell ref="AQ2409:AS2409"/>
    <mergeCell ref="AT2409:AV2409"/>
    <mergeCell ref="AW2409:AY2409"/>
    <mergeCell ref="AZ2409:BB2409"/>
    <mergeCell ref="BC2409:BE2409"/>
    <mergeCell ref="BF2409:BH2409"/>
    <mergeCell ref="BI2409:BK2409"/>
    <mergeCell ref="BL2409:BN2409"/>
    <mergeCell ref="BO2409:BQ2409"/>
    <mergeCell ref="BR2409:BT2409"/>
    <mergeCell ref="BU2409:BW2409"/>
    <mergeCell ref="AP2941:AY2941"/>
    <mergeCell ref="AN2966:AW2966"/>
  </mergeCells>
  <phoneticPr fontId="49" type="noConversion"/>
  <conditionalFormatting sqref="C699:C703">
    <cfRule type="expression" dxfId="309" priority="133">
      <formula>$C$704="X"</formula>
    </cfRule>
  </conditionalFormatting>
  <conditionalFormatting sqref="C699:C704">
    <cfRule type="expression" dxfId="308" priority="131">
      <formula>$C$705="X"</formula>
    </cfRule>
  </conditionalFormatting>
  <conditionalFormatting sqref="C705">
    <cfRule type="expression" dxfId="307" priority="132">
      <formula>$C$704="X"</formula>
    </cfRule>
  </conditionalFormatting>
  <conditionalFormatting sqref="C3563">
    <cfRule type="expression" dxfId="306" priority="49">
      <formula>$T$3563="X"</formula>
    </cfRule>
    <cfRule type="expression" dxfId="305" priority="52">
      <formula>$I$3563="X"</formula>
    </cfRule>
  </conditionalFormatting>
  <conditionalFormatting sqref="C5316">
    <cfRule type="expression" dxfId="304" priority="31">
      <formula>$I$5316="X"</formula>
    </cfRule>
    <cfRule type="expression" dxfId="303" priority="29">
      <formula>$T$5316="X"</formula>
    </cfRule>
  </conditionalFormatting>
  <conditionalFormatting sqref="C2262:F2262">
    <cfRule type="expression" dxfId="302" priority="1">
      <formula>SUM($S$2224)=0</formula>
    </cfRule>
    <cfRule type="expression" dxfId="301" priority="96">
      <formula>AND($C$2245&lt;&gt;"",$C$2245&lt;&gt;1)</formula>
    </cfRule>
  </conditionalFormatting>
  <conditionalFormatting sqref="C475:AB475 AD475">
    <cfRule type="expression" dxfId="300" priority="211">
      <formula>AND(AK480&gt;0,G485="")</formula>
    </cfRule>
  </conditionalFormatting>
  <conditionalFormatting sqref="C34:AD34">
    <cfRule type="expression" dxfId="299" priority="260">
      <formula>$AI$160&gt;0</formula>
    </cfRule>
  </conditionalFormatting>
  <conditionalFormatting sqref="C36:AD36">
    <cfRule type="expression" dxfId="298" priority="259">
      <formula>$AJ$160&gt;0</formula>
    </cfRule>
  </conditionalFormatting>
  <conditionalFormatting sqref="C172:AD172">
    <cfRule type="expression" dxfId="297" priority="254">
      <formula>$AH$185&gt;0</formula>
    </cfRule>
  </conditionalFormatting>
  <conditionalFormatting sqref="C174:AD174">
    <cfRule type="expression" dxfId="296" priority="253">
      <formula>OR($AI$185&gt;0,$AJ$185&gt;0)</formula>
    </cfRule>
  </conditionalFormatting>
  <conditionalFormatting sqref="C175:AD175">
    <cfRule type="expression" dxfId="295" priority="251">
      <formula>AND(AK181&gt;0,F186="")</formula>
    </cfRule>
  </conditionalFormatting>
  <conditionalFormatting sqref="C176:AD176">
    <cfRule type="expression" dxfId="294" priority="249">
      <formula>AND($AL$181&gt;0,$C$189="")</formula>
    </cfRule>
  </conditionalFormatting>
  <conditionalFormatting sqref="C177:AD177">
    <cfRule type="expression" dxfId="293" priority="248">
      <formula>AND($AM$181&gt;0,$C$189="")</formula>
    </cfRule>
  </conditionalFormatting>
  <conditionalFormatting sqref="C197:AD197">
    <cfRule type="expression" dxfId="292" priority="247">
      <formula>$AW$209&gt;0</formula>
    </cfRule>
  </conditionalFormatting>
  <conditionalFormatting sqref="C198:AD198">
    <cfRule type="expression" dxfId="291" priority="246">
      <formula>OR($AX$209&gt;0,$AY$209&gt;0,$AZ$209&gt;0)</formula>
    </cfRule>
  </conditionalFormatting>
  <conditionalFormatting sqref="C199:AD199">
    <cfRule type="expression" dxfId="290" priority="245">
      <formula>OR($AL$213&gt;0,$AQ$213&gt;0,$AV$213&gt;0)</formula>
    </cfRule>
  </conditionalFormatting>
  <conditionalFormatting sqref="C200:AD200">
    <cfRule type="expression" dxfId="289" priority="244">
      <formula>$BB$212&gt;0</formula>
    </cfRule>
  </conditionalFormatting>
  <conditionalFormatting sqref="C223:AD223">
    <cfRule type="expression" dxfId="288" priority="228">
      <formula>$AN$236&gt;0</formula>
    </cfRule>
    <cfRule type="expression" dxfId="287" priority="227">
      <formula>$BN$272&gt;0</formula>
    </cfRule>
  </conditionalFormatting>
  <conditionalFormatting sqref="C228:AD228">
    <cfRule type="expression" dxfId="286" priority="239">
      <formula>$AJ$235&gt;0</formula>
    </cfRule>
  </conditionalFormatting>
  <conditionalFormatting sqref="C229:AD229">
    <cfRule type="expression" dxfId="285" priority="238">
      <formula>AND($AM$236&gt;0,$C$240="")</formula>
    </cfRule>
  </conditionalFormatting>
  <conditionalFormatting sqref="C230:AD230">
    <cfRule type="expression" dxfId="284" priority="236">
      <formula>AND(AI235&gt;0,F237="")</formula>
    </cfRule>
  </conditionalFormatting>
  <conditionalFormatting sqref="C235:AD235">
    <cfRule type="expression" dxfId="283" priority="234">
      <formula>AND($L$182&lt;&gt;"",$L$182&lt;&gt;1)</formula>
    </cfRule>
  </conditionalFormatting>
  <conditionalFormatting sqref="C249:AD249">
    <cfRule type="expression" dxfId="282" priority="226">
      <formula>$AL$358&gt;0</formula>
    </cfRule>
  </conditionalFormatting>
  <conditionalFormatting sqref="C251:AD251">
    <cfRule type="expression" dxfId="281" priority="224">
      <formula>$AM$357&gt;0</formula>
    </cfRule>
  </conditionalFormatting>
  <conditionalFormatting sqref="C252:AD252">
    <cfRule type="expression" dxfId="280" priority="223">
      <formula>OR($BO$272&gt;0,$BP$272&gt;0,$BQ$272&gt;0)</formula>
    </cfRule>
  </conditionalFormatting>
  <conditionalFormatting sqref="C254:AD254">
    <cfRule type="expression" dxfId="279" priority="222">
      <formula>$AQ$357&gt;0</formula>
    </cfRule>
  </conditionalFormatting>
  <conditionalFormatting sqref="C255:AD255">
    <cfRule type="expression" dxfId="278" priority="221">
      <formula>AND($AS$272&gt;0,$C$459="")</formula>
    </cfRule>
  </conditionalFormatting>
  <conditionalFormatting sqref="C256:AD256">
    <cfRule type="expression" dxfId="277" priority="220">
      <formula>$AV$357&gt;0</formula>
    </cfRule>
  </conditionalFormatting>
  <conditionalFormatting sqref="C257:AD257">
    <cfRule type="expression" dxfId="276" priority="219">
      <formula>AND($BK$357&gt;0,$C$459="")</formula>
    </cfRule>
  </conditionalFormatting>
  <conditionalFormatting sqref="C258:AD258">
    <cfRule type="expression" dxfId="275" priority="218">
      <formula>$BL$272&gt;0</formula>
    </cfRule>
  </conditionalFormatting>
  <conditionalFormatting sqref="C259:AD259">
    <cfRule type="expression" dxfId="274" priority="216">
      <formula>AND(BM272&gt;0,F449="")</formula>
    </cfRule>
  </conditionalFormatting>
  <conditionalFormatting sqref="C468:AD468">
    <cfRule type="expression" dxfId="273" priority="175">
      <formula>$AM$528&gt;0</formula>
    </cfRule>
    <cfRule type="expression" dxfId="272" priority="177">
      <formula>$AI$484&gt;0</formula>
    </cfRule>
    <cfRule type="expression" dxfId="271" priority="176">
      <formula>$AI$507&gt;0</formula>
    </cfRule>
    <cfRule type="expression" dxfId="270" priority="174">
      <formula>$AM$554&gt;0</formula>
    </cfRule>
    <cfRule type="expression" dxfId="269" priority="173">
      <formula>$AM$578&gt;0</formula>
    </cfRule>
  </conditionalFormatting>
  <conditionalFormatting sqref="C470:AD470">
    <cfRule type="expression" dxfId="268" priority="170">
      <formula>$AO$578&gt;0</formula>
    </cfRule>
    <cfRule type="expression" dxfId="267" priority="172">
      <formula>$AO$528&gt;0</formula>
    </cfRule>
    <cfRule type="expression" dxfId="266" priority="171">
      <formula>$AO$554&gt;0</formula>
    </cfRule>
  </conditionalFormatting>
  <conditionalFormatting sqref="C473:AD473">
    <cfRule type="expression" dxfId="265" priority="209">
      <formula>$AH$484&gt;0</formula>
    </cfRule>
  </conditionalFormatting>
  <conditionalFormatting sqref="C476:AD476">
    <cfRule type="expression" dxfId="264" priority="208">
      <formula>AND($AJ$480&gt;0,$C$488="")</formula>
    </cfRule>
  </conditionalFormatting>
  <conditionalFormatting sqref="C496:AD496">
    <cfRule type="expression" dxfId="263" priority="207">
      <formula>$AG$507&gt;0</formula>
    </cfRule>
  </conditionalFormatting>
  <conditionalFormatting sqref="C498:AD498">
    <cfRule type="expression" dxfId="262" priority="202">
      <formula>AND(AK503&gt;0,G508="")</formula>
    </cfRule>
  </conditionalFormatting>
  <conditionalFormatting sqref="C499:AD499">
    <cfRule type="expression" dxfId="261" priority="206">
      <formula>AND($AJ$503&gt;0,$C$511="")</formula>
    </cfRule>
  </conditionalFormatting>
  <conditionalFormatting sqref="C520:AD520">
    <cfRule type="expression" dxfId="260" priority="196">
      <formula>AND(AN524&gt;0,F530="")</formula>
    </cfRule>
  </conditionalFormatting>
  <conditionalFormatting sqref="C541:AD541">
    <cfRule type="expression" dxfId="259" priority="191">
      <formula>$AP$554&gt;0</formula>
    </cfRule>
  </conditionalFormatting>
  <conditionalFormatting sqref="C542:AD542">
    <cfRule type="expression" dxfId="258" priority="190">
      <formula>$AQ$554&gt;0</formula>
    </cfRule>
  </conditionalFormatting>
  <conditionalFormatting sqref="C543:AD543">
    <cfRule type="expression" dxfId="257" priority="188">
      <formula>AND(AN550&gt;0,F556="")</formula>
    </cfRule>
  </conditionalFormatting>
  <conditionalFormatting sqref="C567:AD567">
    <cfRule type="expression" dxfId="256" priority="186">
      <formula>$AP$578&gt;0</formula>
    </cfRule>
  </conditionalFormatting>
  <conditionalFormatting sqref="C568:AD568">
    <cfRule type="expression" dxfId="255" priority="185">
      <formula>$AQ$578&gt;0</formula>
    </cfRule>
  </conditionalFormatting>
  <conditionalFormatting sqref="C569:AD569">
    <cfRule type="expression" dxfId="254" priority="184">
      <formula>AND($AZ$578&gt;0,$C$583="")</formula>
    </cfRule>
  </conditionalFormatting>
  <conditionalFormatting sqref="C570:AD570">
    <cfRule type="expression" dxfId="253" priority="182">
      <formula>AND(AN574&gt;0,F580="")</formula>
    </cfRule>
  </conditionalFormatting>
  <conditionalFormatting sqref="C593:AD593">
    <cfRule type="expression" dxfId="252" priority="168">
      <formula>$AI$600&gt;0</formula>
    </cfRule>
  </conditionalFormatting>
  <conditionalFormatting sqref="C597:AD597">
    <cfRule type="expression" dxfId="251" priority="167">
      <formula>$AJ$600&gt;0</formula>
    </cfRule>
  </conditionalFormatting>
  <conditionalFormatting sqref="C611:AD611">
    <cfRule type="expression" dxfId="250" priority="158">
      <formula>$AJ$640&gt;0</formula>
    </cfRule>
  </conditionalFormatting>
  <conditionalFormatting sqref="C612:AD612">
    <cfRule type="expression" dxfId="249" priority="157">
      <formula>$AK$633&gt;0</formula>
    </cfRule>
  </conditionalFormatting>
  <conditionalFormatting sqref="C613:AD613">
    <cfRule type="expression" dxfId="248" priority="156">
      <formula>$AL$633&gt;0</formula>
    </cfRule>
  </conditionalFormatting>
  <conditionalFormatting sqref="C614:AD614">
    <cfRule type="expression" dxfId="247" priority="155">
      <formula>$AI$640&gt;0</formula>
    </cfRule>
  </conditionalFormatting>
  <conditionalFormatting sqref="C616:AD616">
    <cfRule type="expression" dxfId="246" priority="154">
      <formula>$AM$640&gt;0</formula>
    </cfRule>
  </conditionalFormatting>
  <conditionalFormatting sqref="C617:AD617">
    <cfRule type="expression" dxfId="245" priority="153">
      <formula>$AN$640&gt;0</formula>
    </cfRule>
  </conditionalFormatting>
  <conditionalFormatting sqref="C618:AD618">
    <cfRule type="expression" dxfId="244" priority="152">
      <formula>AND($AX$640&gt;0,$C$660="")</formula>
    </cfRule>
  </conditionalFormatting>
  <conditionalFormatting sqref="C619:AD619">
    <cfRule type="expression" dxfId="243" priority="151">
      <formula>$AG$653&gt;0</formula>
    </cfRule>
  </conditionalFormatting>
  <conditionalFormatting sqref="C620:AD620">
    <cfRule type="expression" dxfId="242" priority="150">
      <formula>$AH$653&gt;0</formula>
    </cfRule>
  </conditionalFormatting>
  <conditionalFormatting sqref="C621:AD621">
    <cfRule type="expression" dxfId="241" priority="149">
      <formula>AND($AR$653&gt;0,$C$660="")</formula>
    </cfRule>
  </conditionalFormatting>
  <conditionalFormatting sqref="C622:AD622">
    <cfRule type="expression" dxfId="240" priority="148">
      <formula>$BC$653&gt;0</formula>
    </cfRule>
  </conditionalFormatting>
  <conditionalFormatting sqref="C623:AD623">
    <cfRule type="expression" dxfId="239" priority="146">
      <formula>AND(BD646&gt;0,F655="")</formula>
    </cfRule>
  </conditionalFormatting>
  <conditionalFormatting sqref="C624:AD624">
    <cfRule type="expression" dxfId="238" priority="143">
      <formula>AND(BE646&gt;0,F657="")</formula>
    </cfRule>
  </conditionalFormatting>
  <conditionalFormatting sqref="C668:AD668">
    <cfRule type="expression" dxfId="237" priority="140">
      <formula>$AG$675&gt;0</formula>
    </cfRule>
  </conditionalFormatting>
  <conditionalFormatting sqref="C670:AD670">
    <cfRule type="expression" dxfId="236" priority="139">
      <formula>$AJ$675&gt;0</formula>
    </cfRule>
  </conditionalFormatting>
  <conditionalFormatting sqref="C671:AD671">
    <cfRule type="expression" dxfId="235" priority="138">
      <formula>$AK$675&gt;0</formula>
    </cfRule>
  </conditionalFormatting>
  <conditionalFormatting sqref="C672:AD672">
    <cfRule type="expression" dxfId="234" priority="137">
      <formula>$AL$675&gt;0</formula>
    </cfRule>
  </conditionalFormatting>
  <conditionalFormatting sqref="C675:AD675">
    <cfRule type="expression" dxfId="233" priority="141">
      <formula>AND($C$600&lt;&gt;"",$C$600&lt;&gt;1)</formula>
    </cfRule>
  </conditionalFormatting>
  <conditionalFormatting sqref="C697:AD697">
    <cfRule type="expression" dxfId="232" priority="134">
      <formula>$AH$700&gt;0</formula>
    </cfRule>
  </conditionalFormatting>
  <conditionalFormatting sqref="C716:AD716">
    <cfRule type="expression" dxfId="231" priority="129">
      <formula>AND(AM721&gt;0,F843="")</formula>
    </cfRule>
  </conditionalFormatting>
  <conditionalFormatting sqref="C854:AD854">
    <cfRule type="expression" dxfId="230" priority="127">
      <formula>$AI$979&gt;0</formula>
    </cfRule>
  </conditionalFormatting>
  <conditionalFormatting sqref="C856:AD856">
    <cfRule type="expression" dxfId="229" priority="126">
      <formula>$AJ$979&gt;0</formula>
    </cfRule>
  </conditionalFormatting>
  <conditionalFormatting sqref="C991:AD991">
    <cfRule type="expression" dxfId="228" priority="122">
      <formula>AND(AM995&gt;0,F1117="")</formula>
    </cfRule>
  </conditionalFormatting>
  <conditionalFormatting sqref="C1264:AD1264">
    <cfRule type="expression" dxfId="227" priority="119">
      <formula>"Y(AM1269&gt;0,F1391="""")"</formula>
    </cfRule>
  </conditionalFormatting>
  <conditionalFormatting sqref="C1536:AD1536">
    <cfRule type="expression" dxfId="226" priority="115">
      <formula>$AH$1663&gt;0</formula>
    </cfRule>
  </conditionalFormatting>
  <conditionalFormatting sqref="C1537:AD1537">
    <cfRule type="expression" dxfId="225" priority="114">
      <formula>AND($AO$1663&gt;0,$C$1668="")</formula>
    </cfRule>
  </conditionalFormatting>
  <conditionalFormatting sqref="C1538:AD1538">
    <cfRule type="expression" dxfId="224" priority="117">
      <formula>AND(AQ1543&gt;0,F1665="")</formula>
    </cfRule>
  </conditionalFormatting>
  <conditionalFormatting sqref="C1946:AD1946">
    <cfRule type="expression" dxfId="223" priority="111">
      <formula>$BI$2201&gt;0</formula>
    </cfRule>
  </conditionalFormatting>
  <conditionalFormatting sqref="C1947:AD1947">
    <cfRule type="expression" dxfId="222" priority="110">
      <formula>$AI$2201&gt;0</formula>
    </cfRule>
  </conditionalFormatting>
  <conditionalFormatting sqref="C1948:AD1948">
    <cfRule type="expression" dxfId="221" priority="109">
      <formula>AND($BG$2201&gt;0,$C$2206="")</formula>
    </cfRule>
  </conditionalFormatting>
  <conditionalFormatting sqref="C1949:AD1949">
    <cfRule type="expression" dxfId="220" priority="107">
      <formula>AND(BH2081&gt;0,F2203="")</formula>
    </cfRule>
  </conditionalFormatting>
  <conditionalFormatting sqref="C2214:AD2214">
    <cfRule type="expression" dxfId="219" priority="104">
      <formula>$AM$2219&gt;0</formula>
    </cfRule>
  </conditionalFormatting>
  <conditionalFormatting sqref="C2215:AD2215">
    <cfRule type="expression" dxfId="218" priority="103">
      <formula>AND($AO$2227&gt;0,$C$2230="")</formula>
    </cfRule>
  </conditionalFormatting>
  <conditionalFormatting sqref="C2238:AD2238">
    <cfRule type="expression" dxfId="217" priority="100">
      <formula>$AM$2245&gt;0</formula>
    </cfRule>
  </conditionalFormatting>
  <conditionalFormatting sqref="C2239:AD2239">
    <cfRule type="expression" dxfId="216" priority="99">
      <formula>$AK$2245&gt;0</formula>
    </cfRule>
  </conditionalFormatting>
  <conditionalFormatting sqref="C2240:AD2240">
    <cfRule type="expression" dxfId="215" priority="98">
      <formula>$AJ$2246&gt;0</formula>
    </cfRule>
  </conditionalFormatting>
  <conditionalFormatting sqref="C2242:AD2242">
    <cfRule type="expression" dxfId="214" priority="97">
      <formula>$AL$2245&gt;0</formula>
    </cfRule>
  </conditionalFormatting>
  <conditionalFormatting sqref="C2245:AD2245">
    <cfRule type="expression" dxfId="213" priority="102">
      <formula>SUM($S$2224)=0</formula>
    </cfRule>
  </conditionalFormatting>
  <conditionalFormatting sqref="C2256:AD2256">
    <cfRule type="expression" dxfId="212" priority="95">
      <formula>AND($AG$2261&gt;0,$C$2265="")</formula>
    </cfRule>
  </conditionalFormatting>
  <conditionalFormatting sqref="C2258:AD2258">
    <cfRule type="expression" dxfId="211" priority="94">
      <formula>$AH$2261&gt;0</formula>
    </cfRule>
  </conditionalFormatting>
  <conditionalFormatting sqref="C2260:AD2260">
    <cfRule type="expression" dxfId="210" priority="93">
      <formula>$AI$2261&gt;0</formula>
    </cfRule>
  </conditionalFormatting>
  <conditionalFormatting sqref="C2273:AD2273">
    <cfRule type="expression" dxfId="209" priority="84">
      <formula>$CQ$2405&gt;0</formula>
    </cfRule>
  </conditionalFormatting>
  <conditionalFormatting sqref="C2274:AD2274">
    <cfRule type="expression" dxfId="208" priority="80">
      <formula>$DO$2669&gt;0</formula>
    </cfRule>
  </conditionalFormatting>
  <conditionalFormatting sqref="C2275:AD2275">
    <cfRule type="expression" dxfId="207" priority="82">
      <formula>$AO$2531&gt;0</formula>
    </cfRule>
  </conditionalFormatting>
  <conditionalFormatting sqref="C2276:AD2276">
    <cfRule type="expression" dxfId="206" priority="81">
      <formula>AND($BW$2531&gt;0,$C$2536="")</formula>
    </cfRule>
    <cfRule type="expression" dxfId="205" priority="79">
      <formula>AND($CE$2795&gt;0,$C$2926="")</formula>
    </cfRule>
  </conditionalFormatting>
  <conditionalFormatting sqref="C2277:AD2277">
    <cfRule type="expression" dxfId="204" priority="77">
      <formula>AND(CF2676&gt;0,G2923="")</formula>
    </cfRule>
    <cfRule type="expression" dxfId="203" priority="86">
      <formula>AND(AP2412&gt;0,G2533="")</formula>
    </cfRule>
  </conditionalFormatting>
  <conditionalFormatting sqref="C2934:AD2934">
    <cfRule type="expression" dxfId="202" priority="73">
      <formula>$AM$2943&gt;0</formula>
    </cfRule>
    <cfRule type="expression" dxfId="201" priority="72">
      <formula>$AM$2968&gt;0</formula>
    </cfRule>
  </conditionalFormatting>
  <conditionalFormatting sqref="C2935:AD2935">
    <cfRule type="expression" dxfId="200" priority="71">
      <formula>$AO$2952&gt;0</formula>
    </cfRule>
  </conditionalFormatting>
  <conditionalFormatting sqref="C2936:AD2936">
    <cfRule type="expression" dxfId="199" priority="69">
      <formula>AND($AW$2985&gt;0,$C$2988="")</formula>
    </cfRule>
    <cfRule type="expression" dxfId="198" priority="70">
      <formula>AND($AY$2954&gt;0,$C$2957="")</formula>
    </cfRule>
  </conditionalFormatting>
  <conditionalFormatting sqref="C2937:AD2937">
    <cfRule type="expression" dxfId="197" priority="68">
      <formula>AND($BA$2954&gt;0,$C$2957="")</formula>
    </cfRule>
    <cfRule type="expression" dxfId="196" priority="67">
      <formula>AND($AY$2985&gt;0,$C$2988="")</formula>
    </cfRule>
  </conditionalFormatting>
  <conditionalFormatting sqref="C3000:AD3000">
    <cfRule type="expression" dxfId="195" priority="61">
      <formula>$BW$3131&gt;0</formula>
    </cfRule>
  </conditionalFormatting>
  <conditionalFormatting sqref="C3002:AD3002">
    <cfRule type="expression" dxfId="194" priority="60">
      <formula>$AJ$3258&gt;0</formula>
    </cfRule>
  </conditionalFormatting>
  <conditionalFormatting sqref="C3003:AD3003">
    <cfRule type="expression" dxfId="193" priority="59">
      <formula>AND($BT$3258&gt;0,$C$3263="")</formula>
    </cfRule>
  </conditionalFormatting>
  <conditionalFormatting sqref="C3004:AD3004">
    <cfRule type="expression" dxfId="192" priority="65">
      <formula>AND(BU3139&gt;0,F3260="")</formula>
    </cfRule>
  </conditionalFormatting>
  <conditionalFormatting sqref="C3281:AD3281">
    <cfRule type="expression" dxfId="191" priority="58">
      <formula>$BE$3409&gt;0</formula>
    </cfRule>
  </conditionalFormatting>
  <conditionalFormatting sqref="C3282:AD3282">
    <cfRule type="expression" dxfId="190" priority="57">
      <formula>$BH$3409&gt;0</formula>
    </cfRule>
  </conditionalFormatting>
  <conditionalFormatting sqref="C3283:AD3283">
    <cfRule type="expression" dxfId="189" priority="56">
      <formula>AND($BQ$3409&gt;0,$C$3412="")</formula>
    </cfRule>
  </conditionalFormatting>
  <conditionalFormatting sqref="C3420:AD3420">
    <cfRule type="expression" dxfId="188" priority="55">
      <formula>$AV$3544&gt;0</formula>
    </cfRule>
  </conditionalFormatting>
  <conditionalFormatting sqref="C3561:AD3561">
    <cfRule type="expression" dxfId="187" priority="48">
      <formula>$AG$3563&gt;0</formula>
    </cfRule>
  </conditionalFormatting>
  <conditionalFormatting sqref="C3574:AD3574">
    <cfRule type="expression" dxfId="186" priority="45">
      <formula>$AL$5286&gt;0</formula>
    </cfRule>
  </conditionalFormatting>
  <conditionalFormatting sqref="C3578:AD3578">
    <cfRule type="expression" dxfId="185" priority="44">
      <formula>$AM$5285&gt;0</formula>
    </cfRule>
  </conditionalFormatting>
  <conditionalFormatting sqref="C3579:AD3579">
    <cfRule type="expression" dxfId="184" priority="42">
      <formula>AND(AN3585&gt;0,F5286="")</formula>
    </cfRule>
  </conditionalFormatting>
  <conditionalFormatting sqref="C3580:AD3580">
    <cfRule type="expression" dxfId="183" priority="39">
      <formula>AND(AO3585&gt;0,F5288="")</formula>
    </cfRule>
  </conditionalFormatting>
  <conditionalFormatting sqref="C3581:AD3581">
    <cfRule type="expression" dxfId="182" priority="36">
      <formula>AND(AP3585&gt;0,F5290="")</formula>
    </cfRule>
  </conditionalFormatting>
  <conditionalFormatting sqref="C5314:AD5314">
    <cfRule type="expression" dxfId="181" priority="34">
      <formula>$AG$5316&gt;0</formula>
    </cfRule>
  </conditionalFormatting>
  <conditionalFormatting sqref="C5328:AD5328">
    <cfRule type="expression" dxfId="180" priority="26">
      <formula>$AL$5343&gt;0</formula>
    </cfRule>
  </conditionalFormatting>
  <conditionalFormatting sqref="C5362:AD5362">
    <cfRule type="expression" dxfId="179" priority="23">
      <formula>$AZ$5372&gt;0</formula>
    </cfRule>
  </conditionalFormatting>
  <conditionalFormatting sqref="C5365:AD5365">
    <cfRule type="expression" dxfId="178" priority="22">
      <formula>$AX$5373&gt;0</formula>
    </cfRule>
  </conditionalFormatting>
  <conditionalFormatting sqref="C5367:AD5367">
    <cfRule type="expression" dxfId="177" priority="21">
      <formula>$AY$5372&gt;0</formula>
    </cfRule>
  </conditionalFormatting>
  <conditionalFormatting sqref="C5383:AD5383">
    <cfRule type="expression" dxfId="176" priority="14">
      <formula>$AY$5397&gt;0</formula>
    </cfRule>
  </conditionalFormatting>
  <conditionalFormatting sqref="C5384:AD5384">
    <cfRule type="expression" dxfId="175" priority="13">
      <formula>$AZ$5416&gt;0</formula>
    </cfRule>
  </conditionalFormatting>
  <conditionalFormatting sqref="C5385:AD5385">
    <cfRule type="expression" dxfId="174" priority="12">
      <formula>$AM$5397&gt;0</formula>
    </cfRule>
  </conditionalFormatting>
  <conditionalFormatting sqref="C5386:AD5386">
    <cfRule type="expression" dxfId="173" priority="11">
      <formula>AND($AN$5416&gt;0,$C$5421="")</formula>
    </cfRule>
  </conditionalFormatting>
  <conditionalFormatting sqref="C5387:AD5387">
    <cfRule type="expression" dxfId="172" priority="10">
      <formula>$AO$5397&gt;0</formula>
    </cfRule>
  </conditionalFormatting>
  <conditionalFormatting sqref="C5388:AD5388">
    <cfRule type="expression" dxfId="171" priority="9">
      <formula>AND($AP$5416&gt;0,$C$5421="")</formula>
    </cfRule>
  </conditionalFormatting>
  <conditionalFormatting sqref="C5389:AD5389">
    <cfRule type="expression" dxfId="170" priority="8">
      <formula>$AQ$5416&gt;0</formula>
    </cfRule>
  </conditionalFormatting>
  <conditionalFormatting sqref="C5390:AD5390">
    <cfRule type="expression" dxfId="169" priority="7">
      <formula>$BA$5416&gt;0</formula>
    </cfRule>
  </conditionalFormatting>
  <conditionalFormatting sqref="C5391:AD5391">
    <cfRule type="expression" dxfId="168" priority="6">
      <formula>$AT$5398&gt;0</formula>
    </cfRule>
  </conditionalFormatting>
  <conditionalFormatting sqref="C5392:AD5392">
    <cfRule type="expression" dxfId="167" priority="5">
      <formula>AND($AW$5416&gt;0,$C$5421="")</formula>
    </cfRule>
  </conditionalFormatting>
  <conditionalFormatting sqref="C5393:AD5393">
    <cfRule type="expression" dxfId="166" priority="16">
      <formula>AND(AX5397&gt;0,F5418="")</formula>
    </cfRule>
  </conditionalFormatting>
  <conditionalFormatting sqref="D272:AD356">
    <cfRule type="expression" dxfId="165" priority="233">
      <formula>AND($L$182&lt;&gt;"",$L$182&lt;&gt;1)</formula>
    </cfRule>
  </conditionalFormatting>
  <conditionalFormatting sqref="D363:AD447">
    <cfRule type="expression" dxfId="164" priority="232">
      <formula>AND($L$182&lt;&gt;"",$L$182&lt;&gt;1)</formula>
    </cfRule>
  </conditionalFormatting>
  <conditionalFormatting sqref="D5332:AD5341">
    <cfRule type="expression" dxfId="163" priority="27">
      <formula>OR($I$5316="X",$T$5316="X")</formula>
    </cfRule>
  </conditionalFormatting>
  <conditionalFormatting sqref="E3585:AD5284">
    <cfRule type="expression" dxfId="162" priority="47">
      <formula>OR($I$3563="X",$T$3563="X")</formula>
    </cfRule>
  </conditionalFormatting>
  <conditionalFormatting sqref="F186:AD186">
    <cfRule type="expression" dxfId="161" priority="252">
      <formula>AND(AK181&gt;0,F186="")</formula>
    </cfRule>
    <cfRule type="expression" dxfId="160" priority="250">
      <formula>AND(AK181=0,F186="")</formula>
    </cfRule>
  </conditionalFormatting>
  <conditionalFormatting sqref="F237:AD237">
    <cfRule type="expression" dxfId="159" priority="237">
      <formula>AND(AI235&gt;0,F237="")</formula>
    </cfRule>
    <cfRule type="expression" dxfId="158" priority="235">
      <formula>AND(AI235=0,F237="")</formula>
    </cfRule>
  </conditionalFormatting>
  <conditionalFormatting sqref="F449:AD449">
    <cfRule type="expression" dxfId="157" priority="215">
      <formula>AND(BM272=0,F449="")</formula>
    </cfRule>
    <cfRule type="expression" dxfId="156" priority="217">
      <formula>AND(BM272&gt;0,F449="")</formula>
    </cfRule>
  </conditionalFormatting>
  <conditionalFormatting sqref="F530:AD530">
    <cfRule type="expression" dxfId="155" priority="197">
      <formula>AND(AN524&gt;0,F530="")</formula>
    </cfRule>
    <cfRule type="expression" dxfId="154" priority="195">
      <formula>AND(AN524=0,F530="")</formula>
    </cfRule>
  </conditionalFormatting>
  <conditionalFormatting sqref="F556:AD556">
    <cfRule type="expression" dxfId="153" priority="187">
      <formula>AND(AN550=0,F556="")</formula>
    </cfRule>
    <cfRule type="expression" dxfId="152" priority="189">
      <formula>AND(AN550&gt;0,F556="")</formula>
    </cfRule>
  </conditionalFormatting>
  <conditionalFormatting sqref="F580:AD580">
    <cfRule type="expression" dxfId="151" priority="181">
      <formula>AND(AN574=0,F580="")</formula>
    </cfRule>
    <cfRule type="expression" dxfId="150" priority="183">
      <formula>AND(AN574&gt;0,F580="")</formula>
    </cfRule>
  </conditionalFormatting>
  <conditionalFormatting sqref="F655:AD655">
    <cfRule type="expression" dxfId="149" priority="145">
      <formula>AND(BD646=0,F655="")</formula>
    </cfRule>
    <cfRule type="expression" dxfId="148" priority="147">
      <formula>AND(BD646&gt;0,F655="")</formula>
    </cfRule>
  </conditionalFormatting>
  <conditionalFormatting sqref="F657:AD657">
    <cfRule type="expression" dxfId="147" priority="144">
      <formula>AND(BE646&gt;0,F657="")</formula>
    </cfRule>
    <cfRule type="expression" dxfId="146" priority="142">
      <formula>AND(BE646=0,F657="")</formula>
    </cfRule>
  </conditionalFormatting>
  <conditionalFormatting sqref="F843:AD843">
    <cfRule type="expression" dxfId="145" priority="130">
      <formula>AND(AM721&gt;0,F843="")</formula>
    </cfRule>
    <cfRule type="expression" dxfId="144" priority="128">
      <formula>AND(AM721=0,F843="")</formula>
    </cfRule>
  </conditionalFormatting>
  <conditionalFormatting sqref="F1117:AD1117">
    <cfRule type="expression" dxfId="143" priority="123">
      <formula>AND(AM995=0,F1117="")</formula>
    </cfRule>
    <cfRule type="expression" dxfId="142" priority="124">
      <formula>AND(AM995&gt;0,F1117="")</formula>
    </cfRule>
  </conditionalFormatting>
  <conditionalFormatting sqref="F1391:AD1391">
    <cfRule type="expression" dxfId="141" priority="120">
      <formula>AND(AM1269=0,F1391="")</formula>
    </cfRule>
    <cfRule type="expression" dxfId="140" priority="121">
      <formula>AND(AM1269&gt;0,F1391="")</formula>
    </cfRule>
  </conditionalFormatting>
  <conditionalFormatting sqref="F1665:AD1665">
    <cfRule type="expression" dxfId="139" priority="116">
      <formula>AND(AQ1543=0,F1665="")</formula>
    </cfRule>
    <cfRule type="expression" dxfId="138" priority="118">
      <formula>AND(AQ1543&gt;0,F1665="")</formula>
    </cfRule>
  </conditionalFormatting>
  <conditionalFormatting sqref="F2203:AD2203">
    <cfRule type="expression" dxfId="137" priority="106">
      <formula>AND(BH2081=0,F2203="")</formula>
    </cfRule>
    <cfRule type="expression" dxfId="136" priority="108">
      <formula>AND(BH2081&gt;0,F2203="")</formula>
    </cfRule>
  </conditionalFormatting>
  <conditionalFormatting sqref="F3260:AD3260">
    <cfRule type="expression" dxfId="135" priority="64">
      <formula>AND(BU3139=0,F3260="")</formula>
    </cfRule>
    <cfRule type="expression" dxfId="134" priority="66">
      <formula>AND(BU3139&gt;0,F3260="")</formula>
    </cfRule>
  </conditionalFormatting>
  <conditionalFormatting sqref="F5286:AD5286">
    <cfRule type="expression" dxfId="133" priority="43">
      <formula>AND(AN3585&gt;0,F5286="")</formula>
    </cfRule>
    <cfRule type="expression" dxfId="132" priority="41">
      <formula>AND(AN3585=0,F5286="")</formula>
    </cfRule>
  </conditionalFormatting>
  <conditionalFormatting sqref="F5288:AD5288">
    <cfRule type="expression" dxfId="131" priority="40">
      <formula>AND(AO3585&gt;0,F5288="")</formula>
    </cfRule>
    <cfRule type="expression" dxfId="130" priority="38">
      <formula>AND(AO3585=0,F5288="")</formula>
    </cfRule>
  </conditionalFormatting>
  <conditionalFormatting sqref="F5290:AD5290">
    <cfRule type="expression" dxfId="129" priority="37">
      <formula>AND(AP3585&gt;0,F5290="")</formula>
    </cfRule>
    <cfRule type="expression" dxfId="128" priority="35">
      <formula>AND(AP3585=0,F5290="")</formula>
    </cfRule>
  </conditionalFormatting>
  <conditionalFormatting sqref="F5418:AD5418">
    <cfRule type="expression" dxfId="127" priority="15">
      <formula>AND(AX5397=0,F5418="")</formula>
    </cfRule>
    <cfRule type="expression" dxfId="126" priority="17">
      <formula>AND(AX5397&gt;0,F5418="")</formula>
    </cfRule>
  </conditionalFormatting>
  <conditionalFormatting sqref="G485:AD485">
    <cfRule type="expression" dxfId="125" priority="212">
      <formula>AND(AK480&gt;0,G485="")</formula>
    </cfRule>
    <cfRule type="expression" dxfId="124" priority="210">
      <formula>AND(AK480=0,G485="")</formula>
    </cfRule>
  </conditionalFormatting>
  <conditionalFormatting sqref="G508:AD508">
    <cfRule type="expression" dxfId="123" priority="205">
      <formula>AND(AK503&gt;0,G508="")</formula>
    </cfRule>
    <cfRule type="expression" dxfId="122" priority="203">
      <formula>AND(AK503=0,G508="")</formula>
    </cfRule>
  </conditionalFormatting>
  <conditionalFormatting sqref="G2533:AD2533">
    <cfRule type="expression" dxfId="121" priority="87">
      <formula>AND(AP2412&gt;0,G2533="")</formula>
    </cfRule>
    <cfRule type="expression" dxfId="120" priority="85">
      <formula>AND(AP2412=0,G2533="")</formula>
    </cfRule>
  </conditionalFormatting>
  <conditionalFormatting sqref="G2923:AD2923">
    <cfRule type="expression" dxfId="119" priority="76">
      <formula>AND(CF2676=0,G2923="")</formula>
    </cfRule>
    <cfRule type="expression" dxfId="118" priority="78">
      <formula>AND(CF2676&gt;0,G2923="")</formula>
    </cfRule>
  </conditionalFormatting>
  <conditionalFormatting sqref="I3563">
    <cfRule type="expression" dxfId="117" priority="54">
      <formula>$C$3563="X"</formula>
    </cfRule>
    <cfRule type="expression" dxfId="116" priority="50">
      <formula>$T$3563="X"</formula>
    </cfRule>
  </conditionalFormatting>
  <conditionalFormatting sqref="I5316">
    <cfRule type="expression" dxfId="115" priority="33">
      <formula>$C$5316="X"</formula>
    </cfRule>
    <cfRule type="expression" dxfId="114" priority="28">
      <formula>$T$5316="X"</formula>
    </cfRule>
  </conditionalFormatting>
  <conditionalFormatting sqref="I524:AD527">
    <cfRule type="expression" dxfId="113" priority="199">
      <formula>AND($L181&lt;&gt;"",$L181&lt;&gt;1)</formula>
    </cfRule>
    <cfRule type="expression" dxfId="112" priority="198">
      <formula>$Q480=""</formula>
    </cfRule>
  </conditionalFormatting>
  <conditionalFormatting sqref="I5372:AD5372">
    <cfRule type="expression" dxfId="111" priority="24">
      <formula>AND($C$5372&lt;&gt;"",$C$5372&lt;&gt;1)</formula>
    </cfRule>
  </conditionalFormatting>
  <conditionalFormatting sqref="J550:AD553">
    <cfRule type="expression" dxfId="110" priority="193">
      <formula>$Q480=""</formula>
    </cfRule>
    <cfRule type="expression" dxfId="109" priority="194">
      <formula>AND($L181&lt;&gt;"",$L181&lt;&gt;1)</formula>
    </cfRule>
    <cfRule type="expression" dxfId="108" priority="192">
      <formula>SUM($I524)=0</formula>
    </cfRule>
  </conditionalFormatting>
  <conditionalFormatting sqref="K480:AD483">
    <cfRule type="expression" dxfId="107" priority="213">
      <formula>AND($L181&lt;&gt;"",$L181&lt;&gt;1)</formula>
    </cfRule>
  </conditionalFormatting>
  <conditionalFormatting sqref="K503:AD506">
    <cfRule type="expression" dxfId="106" priority="200">
      <formula>AND($L181&lt;&gt;"",$L181&lt;&gt;1)</formula>
    </cfRule>
  </conditionalFormatting>
  <conditionalFormatting sqref="K3011:AD3130">
    <cfRule type="expression" dxfId="105" priority="63">
      <formula>AND($G3011&lt;&gt;"",$G3011&lt;&gt;1)</formula>
    </cfRule>
  </conditionalFormatting>
  <conditionalFormatting sqref="K3138:AD3257">
    <cfRule type="expression" dxfId="104" priority="62">
      <formula>AND($G3011&lt;&gt;"",$G3011&lt;&gt;1)</formula>
    </cfRule>
  </conditionalFormatting>
  <conditionalFormatting sqref="M209:AD209">
    <cfRule type="expression" dxfId="103" priority="242">
      <formula>$P$181=""</formula>
    </cfRule>
  </conditionalFormatting>
  <conditionalFormatting sqref="M209:AD211">
    <cfRule type="expression" dxfId="102" priority="243">
      <formula>AND($L$181&lt;&gt;"",$L$181&lt;&gt;1)</formula>
    </cfRule>
  </conditionalFormatting>
  <conditionalFormatting sqref="M210:AD210">
    <cfRule type="expression" dxfId="101" priority="241">
      <formula>$S$181=""</formula>
    </cfRule>
  </conditionalFormatting>
  <conditionalFormatting sqref="M211:AD211">
    <cfRule type="expression" dxfId="100" priority="240">
      <formula>$V$181=""</formula>
    </cfRule>
  </conditionalFormatting>
  <conditionalFormatting sqref="M574:AD577">
    <cfRule type="expression" dxfId="99" priority="180">
      <formula>AND($L181&lt;&gt;"",$L181&lt;&gt;1)</formula>
    </cfRule>
    <cfRule type="expression" dxfId="98" priority="179">
      <formula>$Q480=""</formula>
    </cfRule>
    <cfRule type="expression" dxfId="97" priority="178">
      <formula>SUM($I524)=0</formula>
    </cfRule>
  </conditionalFormatting>
  <conditionalFormatting sqref="M703:AD703">
    <cfRule type="expression" dxfId="96" priority="136">
      <formula>AND(C703="",M703="")</formula>
    </cfRule>
    <cfRule type="expression" dxfId="95" priority="135">
      <formula>AND(C703="X",M703="")</formula>
    </cfRule>
  </conditionalFormatting>
  <conditionalFormatting sqref="M2219:AD2226">
    <cfRule type="expression" dxfId="94" priority="105">
      <formula>SUM($S$2075)=0</formula>
    </cfRule>
  </conditionalFormatting>
  <conditionalFormatting sqref="M2245:AD2245">
    <cfRule type="expression" dxfId="93" priority="101">
      <formula>AND($C$2245&lt;&gt;"",$C$2245&lt;&gt;1)</formula>
    </cfRule>
  </conditionalFormatting>
  <conditionalFormatting sqref="M2285:AD2404">
    <cfRule type="expression" dxfId="92" priority="92">
      <formula>SUM($V1815:$X1815,$AB1815:$AD1815)=0</formula>
    </cfRule>
  </conditionalFormatting>
  <conditionalFormatting sqref="M2411:AD2530">
    <cfRule type="expression" dxfId="91" priority="91">
      <formula>SUM($V1815:$X1815,$AB1815:$AD1815)=0</formula>
    </cfRule>
  </conditionalFormatting>
  <conditionalFormatting sqref="M2549:AD2668">
    <cfRule type="expression" dxfId="90" priority="90">
      <formula>SUM($Y1815:$AD1815)=0</formula>
    </cfRule>
  </conditionalFormatting>
  <conditionalFormatting sqref="M2675:AD2794">
    <cfRule type="expression" dxfId="89" priority="89">
      <formula>SUM($Y1815:$AD1815)=0</formula>
    </cfRule>
  </conditionalFormatting>
  <conditionalFormatting sqref="M2801:AD2920">
    <cfRule type="expression" dxfId="88" priority="88">
      <formula>SUM($Y1815:$AD1815)=0</formula>
    </cfRule>
  </conditionalFormatting>
  <conditionalFormatting sqref="M2943:AD2953">
    <cfRule type="expression" dxfId="87" priority="75">
      <formula>$AH$2933=0</formula>
    </cfRule>
  </conditionalFormatting>
  <conditionalFormatting sqref="M2968:AD2984">
    <cfRule type="expression" dxfId="86" priority="74">
      <formula>$AH$2934=0</formula>
    </cfRule>
  </conditionalFormatting>
  <conditionalFormatting sqref="M5397:AD5415">
    <cfRule type="expression" dxfId="85" priority="20">
      <formula>AND($C$5372&lt;&gt;"",$C$5372&lt;&gt;1)</formula>
    </cfRule>
  </conditionalFormatting>
  <conditionalFormatting sqref="P272:R356">
    <cfRule type="expression" dxfId="84" priority="231">
      <formula>$P$182=""</formula>
    </cfRule>
  </conditionalFormatting>
  <conditionalFormatting sqref="P181:X184">
    <cfRule type="expression" dxfId="83" priority="256">
      <formula>$Y181="X"</formula>
    </cfRule>
  </conditionalFormatting>
  <conditionalFormatting sqref="P181:AA184">
    <cfRule type="expression" dxfId="82" priority="257">
      <formula>$AB181="X"</formula>
    </cfRule>
  </conditionalFormatting>
  <conditionalFormatting sqref="P181:AD184">
    <cfRule type="expression" dxfId="81" priority="258">
      <formula>AND($L181&lt;&gt;"",$L181&lt;&gt;1)</formula>
    </cfRule>
  </conditionalFormatting>
  <conditionalFormatting sqref="P633:AD633">
    <cfRule type="expression" dxfId="80" priority="162">
      <formula>AND($L$181&lt;&gt;"",$L$181&lt;&gt;1)</formula>
    </cfRule>
  </conditionalFormatting>
  <conditionalFormatting sqref="P633:AD639">
    <cfRule type="expression" dxfId="79" priority="164">
      <formula>AND($C$600&lt;&gt;"",$C$600&lt;&gt;1)</formula>
    </cfRule>
  </conditionalFormatting>
  <conditionalFormatting sqref="P634:AD634">
    <cfRule type="expression" dxfId="78" priority="160">
      <formula>AND($L$182&lt;&gt;"",$L$182&lt;&gt;1)</formula>
    </cfRule>
  </conditionalFormatting>
  <conditionalFormatting sqref="P2081:AD2200">
    <cfRule type="expression" dxfId="77" priority="112">
      <formula>SUM($S1815)=0</formula>
    </cfRule>
  </conditionalFormatting>
  <conditionalFormatting sqref="P5397:AD5415">
    <cfRule type="expression" dxfId="76" priority="19">
      <formula>$M5397="X"</formula>
    </cfRule>
  </conditionalFormatting>
  <conditionalFormatting sqref="Q3585:AB5284">
    <cfRule type="expression" dxfId="75" priority="46">
      <formula>$AC3585="X"</formula>
    </cfRule>
  </conditionalFormatting>
  <conditionalFormatting sqref="Q480:AD483">
    <cfRule type="expression" dxfId="74" priority="214">
      <formula>AND($K480&lt;&gt;"",$K480&lt;&gt;1)</formula>
    </cfRule>
  </conditionalFormatting>
  <conditionalFormatting sqref="Q503:AD506">
    <cfRule type="expression" dxfId="73" priority="201">
      <formula>AND($K503&lt;&gt;"",$K503&lt;&gt;1)</formula>
    </cfRule>
  </conditionalFormatting>
  <conditionalFormatting sqref="S272:U356">
    <cfRule type="expression" dxfId="72" priority="230">
      <formula>$S$182=""</formula>
    </cfRule>
  </conditionalFormatting>
  <conditionalFormatting sqref="S40:V159">
    <cfRule type="expression" dxfId="71" priority="262">
      <formula>AND($O40&lt;&gt;"",$O40&lt;&gt;1)</formula>
    </cfRule>
  </conditionalFormatting>
  <conditionalFormatting sqref="S600:AD600">
    <cfRule type="expression" dxfId="70" priority="169">
      <formula>AND($C$600&lt;&gt;"",$C$600&lt;&gt;1)</formula>
    </cfRule>
  </conditionalFormatting>
  <conditionalFormatting sqref="S1955:AD2074">
    <cfRule type="expression" dxfId="69" priority="113">
      <formula>SUM($S1815)=0</formula>
    </cfRule>
  </conditionalFormatting>
  <conditionalFormatting sqref="T3563">
    <cfRule type="expression" dxfId="68" priority="51">
      <formula>$I$3563="X"</formula>
    </cfRule>
    <cfRule type="expression" dxfId="67" priority="53">
      <formula>$C$3563="X"</formula>
    </cfRule>
  </conditionalFormatting>
  <conditionalFormatting sqref="T5316">
    <cfRule type="expression" dxfId="66" priority="30">
      <formula>$I$5316="X"</formula>
    </cfRule>
    <cfRule type="expression" dxfId="65" priority="32">
      <formula>$C$5316="X"</formula>
    </cfRule>
  </conditionalFormatting>
  <conditionalFormatting sqref="T633:AD639">
    <cfRule type="expression" dxfId="64" priority="166">
      <formula>AND($P633&lt;&gt;"",$P633&lt;&gt;1)</formula>
    </cfRule>
  </conditionalFormatting>
  <conditionalFormatting sqref="T646:AD646">
    <cfRule type="expression" dxfId="63" priority="161">
      <formula>AND($L$181&lt;&gt;"",$L$181&lt;&gt;1)</formula>
    </cfRule>
  </conditionalFormatting>
  <conditionalFormatting sqref="T646:AD652">
    <cfRule type="expression" dxfId="62" priority="165">
      <formula>AND($P633&lt;&gt;"",$P633&lt;&gt;1)</formula>
    </cfRule>
    <cfRule type="expression" dxfId="61" priority="163">
      <formula>AND($C$600&lt;&gt;"",$C$600&lt;&gt;1)</formula>
    </cfRule>
  </conditionalFormatting>
  <conditionalFormatting sqref="T647:AD647">
    <cfRule type="expression" dxfId="60" priority="159">
      <formula>AND($L$182&lt;&gt;"",$L$182&lt;&gt;1)</formula>
    </cfRule>
  </conditionalFormatting>
  <conditionalFormatting sqref="V272:X356">
    <cfRule type="expression" dxfId="59" priority="229">
      <formula>$V$182=""</formula>
    </cfRule>
  </conditionalFormatting>
  <conditionalFormatting sqref="V5397:AD5415">
    <cfRule type="expression" dxfId="58" priority="18">
      <formula>SUM($S5397)=0</formula>
    </cfRule>
  </conditionalFormatting>
  <conditionalFormatting sqref="Y859:AD978">
    <cfRule type="expression" dxfId="57" priority="125">
      <formula>SUM($P721:$AA721)=0</formula>
    </cfRule>
  </conditionalFormatting>
  <conditionalFormatting sqref="Y5372:AD5372">
    <cfRule type="expression" dxfId="56" priority="25">
      <formula>SUM($Q$5372)=0</formula>
    </cfRule>
  </conditionalFormatting>
  <conditionalFormatting sqref="AA40:AD159">
    <cfRule type="expression" dxfId="55" priority="261">
      <formula>AND($W40&lt;&gt;"",$W40&lt;&gt;1)</formula>
    </cfRule>
  </conditionalFormatting>
  <conditionalFormatting sqref="AB181:AD184">
    <cfRule type="expression" dxfId="54" priority="255">
      <formula>$Y181="X"</formula>
    </cfRule>
  </conditionalFormatting>
  <conditionalFormatting sqref="AC475">
    <cfRule type="expression" dxfId="53" priority="268">
      <formula>AND(BK480&gt;0,AG484="")</formula>
    </cfRule>
  </conditionalFormatting>
  <dataValidations count="7">
    <dataValidation showDropDown="1" showInputMessage="1" showErrorMessage="1" sqref="C519:AD519" xr:uid="{C10BFF39-5E51-4E4D-93A6-71AC07949834}"/>
    <dataValidation type="list" allowBlank="1" showInputMessage="1" showErrorMessage="1" sqref="O40:R159 W40:Z159 Y363:AD447" xr:uid="{ADB256BA-174D-4FCC-8DFD-C4E9B9E25567}">
      <formula1>"1,2,3,9"</formula1>
    </dataValidation>
    <dataValidation type="list" allowBlank="1" showInputMessage="1" showErrorMessage="1" sqref="L181:O184 K480:P483 K503:P506 C600:R600 P633:S639 C2245:L2245 G3011:J3130 C5372:H5372" xr:uid="{78716556-8ECB-49D0-8E6A-B73FFC2C09FE}">
      <formula1>"1,2,9"</formula1>
    </dataValidation>
    <dataValidation type="list" allowBlank="1" showInputMessage="1" showErrorMessage="1" sqref="P181:AD184 Q480:AD483 Q503:AD506 C699:C705 C3563 I3563 T3563 Q3585:AD5284 C5316 I5316 T5316 M5397:O5415" xr:uid="{8DCA6B52-8489-43E2-A802-216273C7F2AF}">
      <formula1>"X"</formula1>
    </dataValidation>
    <dataValidation type="list" allowBlank="1" showInputMessage="1" showErrorMessage="1" sqref="J272:L356" xr:uid="{02D80282-661E-49F4-85F4-AFD0C1ECAEBC}">
      <formula1>"1,2,3,4,9"</formula1>
    </dataValidation>
    <dataValidation type="list" allowBlank="1" showInputMessage="1" showErrorMessage="1" sqref="M3585:P5284" xr:uid="{18C9A50C-BC75-4280-B3AE-2A110284C781}">
      <formula1>"1,2,3,4,5,9"</formula1>
    </dataValidation>
    <dataValidation type="list" allowBlank="1" showInputMessage="1" showErrorMessage="1" sqref="I3585:L5284" xr:uid="{1382E906-2C05-492B-B974-F17B643A296E}">
      <formula1>"1,2,3,4,5,6,9"</formula1>
    </dataValidation>
  </dataValidations>
  <hyperlinks>
    <hyperlink ref="AA627:AD627" location="'Complemento 5'!AA12" display="Complemento 5" xr:uid="{DFB7607C-8A08-4401-BAE8-300B74A5C24B}"/>
    <hyperlink ref="AA546:AD546" location="'Complemento 4'!AA12" display="Complemento 4" xr:uid="{22A3A2E4-9B4D-4CAF-9C8C-E53B3B92BDEA}"/>
    <hyperlink ref="AA265:AD265" location="'Complemento 3'!DY12" display="Complemento 3" xr:uid="{C90C28F7-9665-4FBB-A36D-348427EA7233}"/>
    <hyperlink ref="AA263:AD263" location="'Complemento 2'!AA12" display="Complemento 2" xr:uid="{AA5BD180-3B75-41D8-A42B-5F84D1035A55}"/>
    <hyperlink ref="AA205:AD205" location="'Complemento 1'!AA12" display="Complemento 1" xr:uid="{DEE8CF48-6BF0-4AFA-B273-EFC1F2755F9E}"/>
    <hyperlink ref="AA7:AD7" location="Índice!B17" display="Índice" xr:uid="{567B57B9-554F-4769-8083-960659A410FD}"/>
  </hyperlinks>
  <printOptions horizontalCentered="1" verticalCentered="1"/>
  <pageMargins left="0.70866141732283472" right="0.70866141732283472" top="0.74803149606299213" bottom="0.74803149606299213" header="0.31496062992125984" footer="0.31496062992125984"/>
  <pageSetup scale="75" orientation="portrait" r:id="rId1"/>
  <headerFooter>
    <oddHeader>&amp;CMódulo 1 Sección V
Cuestionario</oddHeader>
    <oddFooter>&amp;LCenso Nacional de Gobiernos Estatales 2024&amp;R&amp;P de &amp;N</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6258A8-B313-4FC7-ADC6-43CE039820A9}">
  <dimension ref="A1:CU89"/>
  <sheetViews>
    <sheetView showGridLines="0" zoomScaleNormal="100" workbookViewId="0"/>
  </sheetViews>
  <sheetFormatPr baseColWidth="10" defaultColWidth="0" defaultRowHeight="0" customHeight="1" zeroHeight="1"/>
  <cols>
    <col min="1" max="1" width="5.7109375" customWidth="1"/>
    <col min="2" max="30" width="3.7109375" customWidth="1"/>
    <col min="31" max="31" width="5.7109375" style="6" customWidth="1"/>
    <col min="32" max="32" width="3.7109375" style="6" hidden="1" customWidth="1"/>
    <col min="33" max="99" width="13.7109375" style="64" hidden="1" customWidth="1"/>
    <col min="100" max="16384" width="3.7109375" style="6" hidden="1"/>
  </cols>
  <sheetData>
    <row r="1" spans="1:30" ht="173.25" customHeight="1">
      <c r="B1" s="692" t="s">
        <v>0</v>
      </c>
      <c r="C1" s="693"/>
      <c r="D1" s="693"/>
      <c r="E1" s="693"/>
      <c r="F1" s="693"/>
      <c r="G1" s="693"/>
      <c r="H1" s="693"/>
      <c r="I1" s="693"/>
      <c r="J1" s="693"/>
      <c r="K1" s="693"/>
      <c r="L1" s="693"/>
      <c r="M1" s="693"/>
      <c r="N1" s="693"/>
      <c r="O1" s="693"/>
      <c r="P1" s="693"/>
      <c r="Q1" s="693"/>
      <c r="R1" s="693"/>
      <c r="S1" s="693"/>
      <c r="T1" s="693"/>
      <c r="U1" s="693"/>
      <c r="V1" s="693"/>
      <c r="W1" s="693"/>
      <c r="X1" s="693"/>
      <c r="Y1" s="693"/>
      <c r="Z1" s="693"/>
      <c r="AA1" s="693"/>
      <c r="AB1" s="693"/>
      <c r="AC1" s="693"/>
      <c r="AD1" s="693"/>
    </row>
    <row r="2" spans="1:30" ht="15"/>
    <row r="3" spans="1:30" ht="45" customHeight="1">
      <c r="B3" s="694" t="s">
        <v>1</v>
      </c>
      <c r="C3" s="695"/>
      <c r="D3" s="695"/>
      <c r="E3" s="695"/>
      <c r="F3" s="695"/>
      <c r="G3" s="695"/>
      <c r="H3" s="695"/>
      <c r="I3" s="695"/>
      <c r="J3" s="695"/>
      <c r="K3" s="695"/>
      <c r="L3" s="695"/>
      <c r="M3" s="695"/>
      <c r="N3" s="695"/>
      <c r="O3" s="695"/>
      <c r="P3" s="695"/>
      <c r="Q3" s="695"/>
      <c r="R3" s="695"/>
      <c r="S3" s="695"/>
      <c r="T3" s="695"/>
      <c r="U3" s="695"/>
      <c r="V3" s="695"/>
      <c r="W3" s="695"/>
      <c r="X3" s="695"/>
      <c r="Y3" s="695"/>
      <c r="Z3" s="695"/>
      <c r="AA3" s="695"/>
      <c r="AB3" s="695"/>
      <c r="AC3" s="695"/>
      <c r="AD3" s="695"/>
    </row>
    <row r="4" spans="1:30" ht="15"/>
    <row r="5" spans="1:30" ht="45" customHeight="1">
      <c r="B5" s="694" t="s">
        <v>2</v>
      </c>
      <c r="C5" s="694"/>
      <c r="D5" s="694"/>
      <c r="E5" s="694"/>
      <c r="F5" s="694"/>
      <c r="G5" s="694"/>
      <c r="H5" s="694"/>
      <c r="I5" s="694"/>
      <c r="J5" s="694"/>
      <c r="K5" s="694"/>
      <c r="L5" s="694"/>
      <c r="M5" s="694"/>
      <c r="N5" s="694"/>
      <c r="O5" s="694"/>
      <c r="P5" s="694"/>
      <c r="Q5" s="694"/>
      <c r="R5" s="694"/>
      <c r="S5" s="694"/>
      <c r="T5" s="694"/>
      <c r="U5" s="694"/>
      <c r="V5" s="694"/>
      <c r="W5" s="694"/>
      <c r="X5" s="694"/>
      <c r="Y5" s="694"/>
      <c r="Z5" s="694"/>
      <c r="AA5" s="694"/>
      <c r="AB5" s="694"/>
      <c r="AC5" s="694"/>
      <c r="AD5" s="694"/>
    </row>
    <row r="6" spans="1:30" ht="15"/>
    <row r="7" spans="1:30" ht="60" customHeight="1">
      <c r="B7" s="694" t="s">
        <v>10</v>
      </c>
      <c r="C7" s="695"/>
      <c r="D7" s="695"/>
      <c r="E7" s="695"/>
      <c r="F7" s="695"/>
      <c r="G7" s="695"/>
      <c r="H7" s="695"/>
      <c r="I7" s="695"/>
      <c r="J7" s="695"/>
      <c r="K7" s="695"/>
      <c r="L7" s="695"/>
      <c r="M7" s="695"/>
      <c r="N7" s="695"/>
      <c r="O7" s="695"/>
      <c r="P7" s="695"/>
      <c r="Q7" s="695"/>
      <c r="R7" s="695"/>
      <c r="S7" s="695"/>
      <c r="T7" s="695"/>
      <c r="U7" s="695"/>
      <c r="V7" s="695"/>
      <c r="W7" s="695"/>
      <c r="X7" s="695"/>
      <c r="Y7" s="695"/>
      <c r="Z7" s="695"/>
      <c r="AA7" s="695"/>
      <c r="AB7" s="695"/>
      <c r="AC7" s="695"/>
      <c r="AD7" s="695"/>
    </row>
    <row r="8" spans="1:30" ht="15" customHeight="1">
      <c r="B8" s="2"/>
      <c r="C8" s="2"/>
      <c r="D8" s="2"/>
      <c r="E8" s="2"/>
      <c r="F8" s="2"/>
      <c r="G8" s="2"/>
      <c r="H8" s="2"/>
      <c r="I8" s="2"/>
      <c r="J8" s="2"/>
      <c r="K8" s="2"/>
      <c r="L8" s="2"/>
      <c r="M8" s="2"/>
      <c r="N8" s="2"/>
      <c r="O8" s="2"/>
      <c r="P8" s="2"/>
      <c r="Q8" s="2"/>
      <c r="R8" s="2"/>
      <c r="S8" s="2"/>
      <c r="T8" s="2"/>
      <c r="U8" s="2"/>
      <c r="V8" s="2"/>
      <c r="W8" s="2"/>
      <c r="X8" s="2"/>
      <c r="Y8" s="2"/>
      <c r="Z8" s="2"/>
      <c r="AA8" s="2"/>
      <c r="AB8" s="2"/>
      <c r="AC8" s="2"/>
      <c r="AD8" s="2"/>
    </row>
    <row r="9" spans="1:30" ht="15" customHeight="1" thickBot="1">
      <c r="A9" s="198"/>
      <c r="B9" s="4" t="s">
        <v>4</v>
      </c>
      <c r="C9" s="654"/>
      <c r="D9" s="654"/>
      <c r="E9" s="654"/>
      <c r="F9" s="654"/>
      <c r="G9" s="654"/>
      <c r="H9" s="654"/>
      <c r="I9" s="654"/>
      <c r="J9" s="654"/>
      <c r="K9" s="654"/>
      <c r="L9" s="654"/>
      <c r="M9" s="654"/>
      <c r="N9" s="4" t="s">
        <v>5</v>
      </c>
      <c r="O9" s="654"/>
      <c r="P9" s="654"/>
      <c r="Q9" s="654"/>
      <c r="R9" s="654"/>
      <c r="S9" s="654"/>
      <c r="T9" s="654"/>
      <c r="U9" s="654"/>
      <c r="V9" s="654"/>
      <c r="W9" s="654"/>
      <c r="X9" s="654"/>
      <c r="Y9" s="654"/>
      <c r="Z9" s="654"/>
      <c r="AA9" s="700" t="s">
        <v>3</v>
      </c>
      <c r="AB9" s="700"/>
      <c r="AC9" s="700"/>
      <c r="AD9" s="700"/>
    </row>
    <row r="10" spans="1:30" ht="15" customHeight="1" thickBot="1">
      <c r="A10" s="198"/>
      <c r="B10" s="696" t="str">
        <f>IF(Presentación!B10="","",Presentación!B10)</f>
        <v>Veracruz de Ignacio de la Llave</v>
      </c>
      <c r="C10" s="697"/>
      <c r="D10" s="697"/>
      <c r="E10" s="697"/>
      <c r="F10" s="697"/>
      <c r="G10" s="697"/>
      <c r="H10" s="697"/>
      <c r="I10" s="697"/>
      <c r="J10" s="697"/>
      <c r="K10" s="697"/>
      <c r="L10" s="698"/>
      <c r="M10" s="654"/>
      <c r="N10" s="696" t="str">
        <f>IF(Presentación!N10="","",Presentación!N10)</f>
        <v>230</v>
      </c>
      <c r="O10" s="698"/>
      <c r="P10" s="160"/>
      <c r="Q10" s="160"/>
      <c r="R10" s="160"/>
      <c r="S10" s="160"/>
      <c r="T10" s="160"/>
      <c r="U10" s="160"/>
      <c r="V10" s="160"/>
      <c r="W10" s="160"/>
      <c r="X10" s="160"/>
      <c r="Y10" s="160"/>
      <c r="Z10" s="160"/>
      <c r="AA10" s="160"/>
      <c r="AB10" s="160"/>
      <c r="AC10" s="160"/>
      <c r="AD10" s="160"/>
    </row>
    <row r="11" spans="1:30" ht="15" customHeight="1">
      <c r="B11" s="198"/>
      <c r="C11" s="198"/>
      <c r="D11" s="198"/>
      <c r="E11" s="198"/>
      <c r="F11" s="198"/>
      <c r="G11" s="198"/>
      <c r="H11" s="198"/>
      <c r="I11" s="198"/>
      <c r="J11" s="198"/>
      <c r="K11" s="198"/>
      <c r="L11" s="198"/>
      <c r="M11" s="92"/>
      <c r="N11" s="198"/>
      <c r="O11" s="198"/>
      <c r="P11" s="92"/>
      <c r="Q11" s="92"/>
      <c r="R11" s="92"/>
      <c r="S11" s="92"/>
      <c r="T11" s="92"/>
      <c r="U11" s="92"/>
      <c r="V11" s="92"/>
      <c r="W11" s="92"/>
      <c r="X11" s="92"/>
      <c r="Y11" s="92"/>
      <c r="Z11" s="92"/>
      <c r="AA11" s="92"/>
      <c r="AB11" s="92"/>
      <c r="AC11" s="92"/>
      <c r="AD11" s="92"/>
    </row>
    <row r="12" spans="1:30" ht="15" customHeight="1">
      <c r="B12" s="198"/>
      <c r="C12" s="198"/>
      <c r="D12" s="198"/>
      <c r="E12" s="198"/>
      <c r="F12" s="198"/>
      <c r="G12" s="198"/>
      <c r="H12" s="198"/>
      <c r="I12" s="198"/>
      <c r="J12" s="198"/>
      <c r="K12" s="198"/>
      <c r="L12" s="198"/>
      <c r="M12" s="92"/>
      <c r="N12" s="198"/>
      <c r="O12" s="198"/>
      <c r="P12" s="92"/>
      <c r="Q12" s="92"/>
      <c r="R12" s="92"/>
      <c r="S12" s="92"/>
      <c r="T12" s="92"/>
      <c r="U12" s="92"/>
      <c r="V12" s="92"/>
      <c r="W12" s="92"/>
      <c r="X12" s="92"/>
      <c r="Y12" s="92"/>
      <c r="Z12" s="92"/>
      <c r="AA12" s="1031" t="s">
        <v>9305</v>
      </c>
      <c r="AB12" s="1031"/>
      <c r="AC12" s="1031"/>
      <c r="AD12" s="1031"/>
    </row>
    <row r="13" spans="1:30" ht="15" customHeight="1">
      <c r="B13" s="198"/>
      <c r="C13" s="198"/>
      <c r="D13" s="198"/>
      <c r="E13" s="198"/>
      <c r="F13" s="198"/>
      <c r="G13" s="198"/>
      <c r="H13" s="198"/>
      <c r="I13" s="198"/>
      <c r="J13" s="198"/>
      <c r="K13" s="198"/>
      <c r="L13" s="198"/>
      <c r="M13" s="92"/>
      <c r="N13" s="198"/>
      <c r="O13" s="198"/>
      <c r="P13" s="92"/>
      <c r="Q13" s="92"/>
      <c r="R13" s="92"/>
      <c r="S13" s="92"/>
      <c r="T13" s="92"/>
      <c r="U13" s="92"/>
      <c r="V13" s="92"/>
      <c r="W13" s="92"/>
      <c r="X13" s="92"/>
      <c r="Y13" s="92"/>
      <c r="Z13" s="92"/>
      <c r="AA13" s="92"/>
      <c r="AB13" s="92"/>
      <c r="AC13" s="92"/>
      <c r="AD13" s="92"/>
    </row>
    <row r="14" spans="1:30" ht="15" customHeight="1">
      <c r="A14" s="26"/>
      <c r="B14" s="931" t="s">
        <v>9306</v>
      </c>
      <c r="C14" s="932"/>
      <c r="D14" s="932"/>
      <c r="E14" s="932"/>
      <c r="F14" s="932"/>
      <c r="G14" s="932"/>
      <c r="H14" s="932"/>
      <c r="I14" s="932"/>
      <c r="J14" s="932"/>
      <c r="K14" s="932"/>
      <c r="L14" s="932"/>
      <c r="M14" s="932"/>
      <c r="N14" s="932"/>
      <c r="O14" s="932"/>
      <c r="P14" s="932"/>
      <c r="Q14" s="932"/>
      <c r="R14" s="932"/>
      <c r="S14" s="932"/>
      <c r="T14" s="932"/>
      <c r="U14" s="932"/>
      <c r="V14" s="932"/>
      <c r="W14" s="932"/>
      <c r="X14" s="932"/>
      <c r="Y14" s="932"/>
      <c r="Z14" s="932"/>
      <c r="AA14" s="932"/>
      <c r="AB14" s="932"/>
      <c r="AC14" s="932"/>
      <c r="AD14" s="933"/>
    </row>
    <row r="15" spans="1:30" ht="24" customHeight="1">
      <c r="A15" s="26"/>
      <c r="B15" s="93"/>
      <c r="C15" s="733" t="s">
        <v>9307</v>
      </c>
      <c r="D15" s="733"/>
      <c r="E15" s="733"/>
      <c r="F15" s="733"/>
      <c r="G15" s="733"/>
      <c r="H15" s="733"/>
      <c r="I15" s="733"/>
      <c r="J15" s="733"/>
      <c r="K15" s="733"/>
      <c r="L15" s="733"/>
      <c r="M15" s="733"/>
      <c r="N15" s="733"/>
      <c r="O15" s="733"/>
      <c r="P15" s="733"/>
      <c r="Q15" s="733"/>
      <c r="R15" s="733"/>
      <c r="S15" s="733"/>
      <c r="T15" s="733"/>
      <c r="U15" s="733"/>
      <c r="V15" s="733"/>
      <c r="W15" s="733"/>
      <c r="X15" s="733"/>
      <c r="Y15" s="733"/>
      <c r="Z15" s="733"/>
      <c r="AA15" s="733"/>
      <c r="AB15" s="733"/>
      <c r="AC15" s="733"/>
      <c r="AD15" s="734"/>
    </row>
    <row r="16" spans="1:30" ht="24" customHeight="1">
      <c r="A16" s="26"/>
      <c r="B16" s="93"/>
      <c r="C16" s="733" t="s">
        <v>9308</v>
      </c>
      <c r="D16" s="733"/>
      <c r="E16" s="733"/>
      <c r="F16" s="733"/>
      <c r="G16" s="733"/>
      <c r="H16" s="733"/>
      <c r="I16" s="733"/>
      <c r="J16" s="733"/>
      <c r="K16" s="733"/>
      <c r="L16" s="733"/>
      <c r="M16" s="733"/>
      <c r="N16" s="733"/>
      <c r="O16" s="733"/>
      <c r="P16" s="733"/>
      <c r="Q16" s="733"/>
      <c r="R16" s="733"/>
      <c r="S16" s="733"/>
      <c r="T16" s="733"/>
      <c r="U16" s="733"/>
      <c r="V16" s="733"/>
      <c r="W16" s="733"/>
      <c r="X16" s="733"/>
      <c r="Y16" s="733"/>
      <c r="Z16" s="733"/>
      <c r="AA16" s="733"/>
      <c r="AB16" s="733"/>
      <c r="AC16" s="733"/>
      <c r="AD16" s="734"/>
    </row>
    <row r="17" spans="1:30" ht="15" customHeight="1">
      <c r="A17" s="26"/>
      <c r="B17" s="93"/>
      <c r="C17" s="733" t="s">
        <v>9309</v>
      </c>
      <c r="D17" s="733"/>
      <c r="E17" s="733"/>
      <c r="F17" s="733"/>
      <c r="G17" s="733"/>
      <c r="H17" s="733"/>
      <c r="I17" s="733"/>
      <c r="J17" s="733"/>
      <c r="K17" s="733"/>
      <c r="L17" s="733"/>
      <c r="M17" s="733"/>
      <c r="N17" s="733"/>
      <c r="O17" s="733"/>
      <c r="P17" s="733"/>
      <c r="Q17" s="733"/>
      <c r="R17" s="733"/>
      <c r="S17" s="733"/>
      <c r="T17" s="733"/>
      <c r="U17" s="733"/>
      <c r="V17" s="733"/>
      <c r="W17" s="733"/>
      <c r="X17" s="733"/>
      <c r="Y17" s="733"/>
      <c r="Z17" s="733"/>
      <c r="AA17" s="733"/>
      <c r="AB17" s="733"/>
      <c r="AC17" s="733"/>
      <c r="AD17" s="734"/>
    </row>
    <row r="18" spans="1:30" ht="36" customHeight="1">
      <c r="A18" s="26"/>
      <c r="B18" s="93"/>
      <c r="C18" s="733" t="s">
        <v>9310</v>
      </c>
      <c r="D18" s="733"/>
      <c r="E18" s="733"/>
      <c r="F18" s="733"/>
      <c r="G18" s="733"/>
      <c r="H18" s="733"/>
      <c r="I18" s="733"/>
      <c r="J18" s="733"/>
      <c r="K18" s="733"/>
      <c r="L18" s="733"/>
      <c r="M18" s="733"/>
      <c r="N18" s="733"/>
      <c r="O18" s="733"/>
      <c r="P18" s="733"/>
      <c r="Q18" s="733"/>
      <c r="R18" s="733"/>
      <c r="S18" s="733"/>
      <c r="T18" s="733"/>
      <c r="U18" s="733"/>
      <c r="V18" s="733"/>
      <c r="W18" s="733"/>
      <c r="X18" s="733"/>
      <c r="Y18" s="733"/>
      <c r="Z18" s="733"/>
      <c r="AA18" s="733"/>
      <c r="AB18" s="733"/>
      <c r="AC18" s="733"/>
      <c r="AD18" s="734"/>
    </row>
    <row r="19" spans="1:30" ht="36" customHeight="1">
      <c r="A19" s="26"/>
      <c r="B19" s="93"/>
      <c r="C19" s="733" t="s">
        <v>9311</v>
      </c>
      <c r="D19" s="733"/>
      <c r="E19" s="733"/>
      <c r="F19" s="733"/>
      <c r="G19" s="733"/>
      <c r="H19" s="733"/>
      <c r="I19" s="733"/>
      <c r="J19" s="733"/>
      <c r="K19" s="733"/>
      <c r="L19" s="733"/>
      <c r="M19" s="733"/>
      <c r="N19" s="733"/>
      <c r="O19" s="733"/>
      <c r="P19" s="733"/>
      <c r="Q19" s="733"/>
      <c r="R19" s="733"/>
      <c r="S19" s="733"/>
      <c r="T19" s="733"/>
      <c r="U19" s="733"/>
      <c r="V19" s="733"/>
      <c r="W19" s="733"/>
      <c r="X19" s="733"/>
      <c r="Y19" s="733"/>
      <c r="Z19" s="733"/>
      <c r="AA19" s="733"/>
      <c r="AB19" s="733"/>
      <c r="AC19" s="733"/>
      <c r="AD19" s="734"/>
    </row>
    <row r="20" spans="1:30" ht="36" customHeight="1">
      <c r="A20" s="26"/>
      <c r="B20" s="93"/>
      <c r="C20" s="733" t="s">
        <v>9312</v>
      </c>
      <c r="D20" s="733"/>
      <c r="E20" s="733"/>
      <c r="F20" s="733"/>
      <c r="G20" s="733"/>
      <c r="H20" s="733"/>
      <c r="I20" s="733"/>
      <c r="J20" s="733"/>
      <c r="K20" s="733"/>
      <c r="L20" s="733"/>
      <c r="M20" s="733"/>
      <c r="N20" s="733"/>
      <c r="O20" s="733"/>
      <c r="P20" s="733"/>
      <c r="Q20" s="733"/>
      <c r="R20" s="733"/>
      <c r="S20" s="733"/>
      <c r="T20" s="733"/>
      <c r="U20" s="733"/>
      <c r="V20" s="733"/>
      <c r="W20" s="733"/>
      <c r="X20" s="733"/>
      <c r="Y20" s="733"/>
      <c r="Z20" s="733"/>
      <c r="AA20" s="733"/>
      <c r="AB20" s="733"/>
      <c r="AC20" s="733"/>
      <c r="AD20" s="734"/>
    </row>
    <row r="21" spans="1:30" ht="24" customHeight="1">
      <c r="A21" s="26"/>
      <c r="B21" s="93"/>
      <c r="C21" s="733" t="s">
        <v>9313</v>
      </c>
      <c r="D21" s="733"/>
      <c r="E21" s="733"/>
      <c r="F21" s="733"/>
      <c r="G21" s="733"/>
      <c r="H21" s="733"/>
      <c r="I21" s="733"/>
      <c r="J21" s="733"/>
      <c r="K21" s="733"/>
      <c r="L21" s="733"/>
      <c r="M21" s="733"/>
      <c r="N21" s="733"/>
      <c r="O21" s="733"/>
      <c r="P21" s="733"/>
      <c r="Q21" s="733"/>
      <c r="R21" s="733"/>
      <c r="S21" s="733"/>
      <c r="T21" s="733"/>
      <c r="U21" s="733"/>
      <c r="V21" s="733"/>
      <c r="W21" s="733"/>
      <c r="X21" s="733"/>
      <c r="Y21" s="733"/>
      <c r="Z21" s="733"/>
      <c r="AA21" s="733"/>
      <c r="AB21" s="733"/>
      <c r="AC21" s="733"/>
      <c r="AD21" s="734"/>
    </row>
    <row r="22" spans="1:30" ht="24" customHeight="1">
      <c r="A22" s="26"/>
      <c r="B22" s="93"/>
      <c r="C22" s="733" t="s">
        <v>9314</v>
      </c>
      <c r="D22" s="733"/>
      <c r="E22" s="733"/>
      <c r="F22" s="733"/>
      <c r="G22" s="733"/>
      <c r="H22" s="733"/>
      <c r="I22" s="733"/>
      <c r="J22" s="733"/>
      <c r="K22" s="733"/>
      <c r="L22" s="733"/>
      <c r="M22" s="733"/>
      <c r="N22" s="733"/>
      <c r="O22" s="733"/>
      <c r="P22" s="733"/>
      <c r="Q22" s="733"/>
      <c r="R22" s="733"/>
      <c r="S22" s="733"/>
      <c r="T22" s="733"/>
      <c r="U22" s="733"/>
      <c r="V22" s="733"/>
      <c r="W22" s="733"/>
      <c r="X22" s="733"/>
      <c r="Y22" s="733"/>
      <c r="Z22" s="733"/>
      <c r="AA22" s="733"/>
      <c r="AB22" s="733"/>
      <c r="AC22" s="733"/>
      <c r="AD22" s="734"/>
    </row>
    <row r="23" spans="1:30" ht="24" customHeight="1">
      <c r="A23" s="26"/>
      <c r="B23" s="93"/>
      <c r="C23" s="733" t="s">
        <v>9315</v>
      </c>
      <c r="D23" s="733"/>
      <c r="E23" s="733"/>
      <c r="F23" s="733"/>
      <c r="G23" s="733"/>
      <c r="H23" s="733"/>
      <c r="I23" s="733"/>
      <c r="J23" s="733"/>
      <c r="K23" s="733"/>
      <c r="L23" s="733"/>
      <c r="M23" s="733"/>
      <c r="N23" s="733"/>
      <c r="O23" s="733"/>
      <c r="P23" s="733"/>
      <c r="Q23" s="733"/>
      <c r="R23" s="733"/>
      <c r="S23" s="733"/>
      <c r="T23" s="733"/>
      <c r="U23" s="733"/>
      <c r="V23" s="733"/>
      <c r="W23" s="733"/>
      <c r="X23" s="733"/>
      <c r="Y23" s="733"/>
      <c r="Z23" s="733"/>
      <c r="AA23" s="733"/>
      <c r="AB23" s="733"/>
      <c r="AC23" s="733"/>
      <c r="AD23" s="734"/>
    </row>
    <row r="24" spans="1:30" ht="24" customHeight="1">
      <c r="A24" s="26"/>
      <c r="B24" s="93"/>
      <c r="C24" s="733" t="s">
        <v>9316</v>
      </c>
      <c r="D24" s="733"/>
      <c r="E24" s="733"/>
      <c r="F24" s="733"/>
      <c r="G24" s="733"/>
      <c r="H24" s="733"/>
      <c r="I24" s="733"/>
      <c r="J24" s="733"/>
      <c r="K24" s="733"/>
      <c r="L24" s="733"/>
      <c r="M24" s="733"/>
      <c r="N24" s="733"/>
      <c r="O24" s="733"/>
      <c r="P24" s="733"/>
      <c r="Q24" s="733"/>
      <c r="R24" s="733"/>
      <c r="S24" s="733"/>
      <c r="T24" s="733"/>
      <c r="U24" s="733"/>
      <c r="V24" s="733"/>
      <c r="W24" s="733"/>
      <c r="X24" s="733"/>
      <c r="Y24" s="733"/>
      <c r="Z24" s="733"/>
      <c r="AA24" s="733"/>
      <c r="AB24" s="733"/>
      <c r="AC24" s="733"/>
      <c r="AD24" s="734"/>
    </row>
    <row r="25" spans="1:30" ht="24" customHeight="1">
      <c r="A25" s="26"/>
      <c r="B25" s="93"/>
      <c r="C25" s="876" t="s">
        <v>9317</v>
      </c>
      <c r="D25" s="876"/>
      <c r="E25" s="876"/>
      <c r="F25" s="876"/>
      <c r="G25" s="876"/>
      <c r="H25" s="876"/>
      <c r="I25" s="876"/>
      <c r="J25" s="876"/>
      <c r="K25" s="876"/>
      <c r="L25" s="876"/>
      <c r="M25" s="876"/>
      <c r="N25" s="876"/>
      <c r="O25" s="876"/>
      <c r="P25" s="876"/>
      <c r="Q25" s="876"/>
      <c r="R25" s="876"/>
      <c r="S25" s="876"/>
      <c r="T25" s="876"/>
      <c r="U25" s="876"/>
      <c r="V25" s="876"/>
      <c r="W25" s="876"/>
      <c r="X25" s="876"/>
      <c r="Y25" s="876"/>
      <c r="Z25" s="876"/>
      <c r="AA25" s="876"/>
      <c r="AB25" s="876"/>
      <c r="AC25" s="876"/>
      <c r="AD25" s="992"/>
    </row>
    <row r="26" spans="1:30" ht="36" customHeight="1">
      <c r="A26" s="26"/>
      <c r="B26" s="38"/>
      <c r="C26" s="876" t="s">
        <v>9318</v>
      </c>
      <c r="D26" s="876"/>
      <c r="E26" s="876"/>
      <c r="F26" s="876"/>
      <c r="G26" s="876"/>
      <c r="H26" s="876"/>
      <c r="I26" s="876"/>
      <c r="J26" s="876"/>
      <c r="K26" s="876"/>
      <c r="L26" s="876"/>
      <c r="M26" s="876"/>
      <c r="N26" s="876"/>
      <c r="O26" s="876"/>
      <c r="P26" s="876"/>
      <c r="Q26" s="876"/>
      <c r="R26" s="876"/>
      <c r="S26" s="876"/>
      <c r="T26" s="876"/>
      <c r="U26" s="876"/>
      <c r="V26" s="876"/>
      <c r="W26" s="876"/>
      <c r="X26" s="876"/>
      <c r="Y26" s="876"/>
      <c r="Z26" s="876"/>
      <c r="AA26" s="876"/>
      <c r="AB26" s="876"/>
      <c r="AC26" s="876"/>
      <c r="AD26" s="992"/>
    </row>
    <row r="27" spans="1:30" ht="36" customHeight="1">
      <c r="A27" s="26"/>
      <c r="B27" s="93"/>
      <c r="C27" s="876" t="s">
        <v>9319</v>
      </c>
      <c r="D27" s="876"/>
      <c r="E27" s="876"/>
      <c r="F27" s="876"/>
      <c r="G27" s="876"/>
      <c r="H27" s="876"/>
      <c r="I27" s="876"/>
      <c r="J27" s="876"/>
      <c r="K27" s="876"/>
      <c r="L27" s="876"/>
      <c r="M27" s="876"/>
      <c r="N27" s="876"/>
      <c r="O27" s="876"/>
      <c r="P27" s="876"/>
      <c r="Q27" s="876"/>
      <c r="R27" s="876"/>
      <c r="S27" s="876"/>
      <c r="T27" s="876"/>
      <c r="U27" s="876"/>
      <c r="V27" s="876"/>
      <c r="W27" s="876"/>
      <c r="X27" s="876"/>
      <c r="Y27" s="876"/>
      <c r="Z27" s="876"/>
      <c r="AA27" s="876"/>
      <c r="AB27" s="876"/>
      <c r="AC27" s="876"/>
      <c r="AD27" s="992"/>
    </row>
    <row r="28" spans="1:30" ht="24" customHeight="1">
      <c r="A28" s="26"/>
      <c r="B28" s="93"/>
      <c r="C28" s="876" t="s">
        <v>9320</v>
      </c>
      <c r="D28" s="876"/>
      <c r="E28" s="876"/>
      <c r="F28" s="876"/>
      <c r="G28" s="876"/>
      <c r="H28" s="876"/>
      <c r="I28" s="876"/>
      <c r="J28" s="876"/>
      <c r="K28" s="876"/>
      <c r="L28" s="876"/>
      <c r="M28" s="876"/>
      <c r="N28" s="876"/>
      <c r="O28" s="876"/>
      <c r="P28" s="876"/>
      <c r="Q28" s="876"/>
      <c r="R28" s="876"/>
      <c r="S28" s="876"/>
      <c r="T28" s="876"/>
      <c r="U28" s="876"/>
      <c r="V28" s="876"/>
      <c r="W28" s="876"/>
      <c r="X28" s="876"/>
      <c r="Y28" s="876"/>
      <c r="Z28" s="876"/>
      <c r="AA28" s="876"/>
      <c r="AB28" s="876"/>
      <c r="AC28" s="876"/>
      <c r="AD28" s="992"/>
    </row>
    <row r="29" spans="1:30" ht="36" customHeight="1">
      <c r="A29" s="26"/>
      <c r="B29" s="93"/>
      <c r="C29" s="876" t="s">
        <v>9321</v>
      </c>
      <c r="D29" s="876"/>
      <c r="E29" s="876"/>
      <c r="F29" s="876"/>
      <c r="G29" s="876"/>
      <c r="H29" s="876"/>
      <c r="I29" s="876"/>
      <c r="J29" s="876"/>
      <c r="K29" s="876"/>
      <c r="L29" s="876"/>
      <c r="M29" s="876"/>
      <c r="N29" s="876"/>
      <c r="O29" s="876"/>
      <c r="P29" s="876"/>
      <c r="Q29" s="876"/>
      <c r="R29" s="876"/>
      <c r="S29" s="876"/>
      <c r="T29" s="876"/>
      <c r="U29" s="876"/>
      <c r="V29" s="876"/>
      <c r="W29" s="876"/>
      <c r="X29" s="876"/>
      <c r="Y29" s="876"/>
      <c r="Z29" s="876"/>
      <c r="AA29" s="876"/>
      <c r="AB29" s="876"/>
      <c r="AC29" s="876"/>
      <c r="AD29" s="992"/>
    </row>
    <row r="30" spans="1:30" ht="24" customHeight="1">
      <c r="A30" s="26"/>
      <c r="B30" s="94"/>
      <c r="C30" s="862" t="s">
        <v>9322</v>
      </c>
      <c r="D30" s="862"/>
      <c r="E30" s="862"/>
      <c r="F30" s="862"/>
      <c r="G30" s="862"/>
      <c r="H30" s="862"/>
      <c r="I30" s="862"/>
      <c r="J30" s="862"/>
      <c r="K30" s="862"/>
      <c r="L30" s="862"/>
      <c r="M30" s="862"/>
      <c r="N30" s="862"/>
      <c r="O30" s="862"/>
      <c r="P30" s="862"/>
      <c r="Q30" s="862"/>
      <c r="R30" s="862"/>
      <c r="S30" s="862"/>
      <c r="T30" s="862"/>
      <c r="U30" s="862"/>
      <c r="V30" s="862"/>
      <c r="W30" s="862"/>
      <c r="X30" s="862"/>
      <c r="Y30" s="862"/>
      <c r="Z30" s="862"/>
      <c r="AA30" s="862"/>
      <c r="AB30" s="862"/>
      <c r="AC30" s="862"/>
      <c r="AD30" s="986"/>
    </row>
    <row r="31" spans="1:30" ht="15" customHeight="1">
      <c r="A31" s="26"/>
      <c r="B31" s="26"/>
      <c r="C31" s="26"/>
      <c r="D31" s="26"/>
      <c r="E31" s="26"/>
      <c r="F31" s="26"/>
      <c r="G31" s="26"/>
      <c r="H31" s="26"/>
      <c r="I31" s="26"/>
      <c r="J31" s="26"/>
      <c r="K31" s="26"/>
      <c r="L31" s="26"/>
      <c r="M31" s="26"/>
      <c r="N31" s="26"/>
      <c r="O31" s="26"/>
      <c r="P31" s="26"/>
      <c r="Q31" s="26"/>
      <c r="R31" s="26"/>
      <c r="S31" s="26"/>
      <c r="T31" s="26"/>
      <c r="U31" s="26"/>
      <c r="V31" s="26"/>
      <c r="W31" s="26"/>
      <c r="X31" s="26"/>
      <c r="Y31" s="26"/>
      <c r="Z31" s="26"/>
      <c r="AA31" s="26"/>
      <c r="AB31" s="26"/>
      <c r="AC31" s="26"/>
      <c r="AD31" s="26"/>
    </row>
    <row r="32" spans="1:30" ht="36" customHeight="1">
      <c r="A32" s="145"/>
      <c r="B32" s="145"/>
      <c r="C32" s="889" t="s">
        <v>9323</v>
      </c>
      <c r="D32" s="889"/>
      <c r="E32" s="889"/>
      <c r="F32" s="889"/>
      <c r="G32" s="889"/>
      <c r="H32" s="889"/>
      <c r="I32" s="889"/>
      <c r="J32" s="889"/>
      <c r="K32" s="912" t="s">
        <v>9324</v>
      </c>
      <c r="L32" s="913"/>
      <c r="M32" s="913"/>
      <c r="N32" s="913"/>
      <c r="O32" s="913"/>
      <c r="P32" s="913"/>
      <c r="Q32" s="913"/>
      <c r="R32" s="913"/>
      <c r="S32" s="913"/>
      <c r="T32" s="913"/>
      <c r="U32" s="913"/>
      <c r="V32" s="913"/>
      <c r="W32" s="913"/>
      <c r="X32" s="913"/>
      <c r="Y32" s="913"/>
      <c r="Z32" s="913"/>
      <c r="AA32" s="913"/>
      <c r="AB32" s="914"/>
      <c r="AC32" s="919" t="s">
        <v>9325</v>
      </c>
      <c r="AD32" s="919"/>
    </row>
    <row r="33" spans="1:48" ht="24" customHeight="1">
      <c r="A33" s="145"/>
      <c r="B33" s="145"/>
      <c r="C33" s="889"/>
      <c r="D33" s="889"/>
      <c r="E33" s="889"/>
      <c r="F33" s="889"/>
      <c r="G33" s="889"/>
      <c r="H33" s="889"/>
      <c r="I33" s="889"/>
      <c r="J33" s="889"/>
      <c r="K33" s="919" t="s">
        <v>9326</v>
      </c>
      <c r="L33" s="919"/>
      <c r="M33" s="919" t="s">
        <v>9327</v>
      </c>
      <c r="N33" s="919"/>
      <c r="O33" s="919" t="s">
        <v>9328</v>
      </c>
      <c r="P33" s="919"/>
      <c r="Q33" s="905" t="s">
        <v>9329</v>
      </c>
      <c r="R33" s="906"/>
      <c r="S33" s="906"/>
      <c r="T33" s="907"/>
      <c r="U33" s="919" t="s">
        <v>9330</v>
      </c>
      <c r="V33" s="919"/>
      <c r="W33" s="919" t="s">
        <v>9331</v>
      </c>
      <c r="X33" s="919"/>
      <c r="Y33" s="919" t="s">
        <v>9332</v>
      </c>
      <c r="Z33" s="919"/>
      <c r="AA33" s="919" t="s">
        <v>9333</v>
      </c>
      <c r="AB33" s="919"/>
      <c r="AC33" s="919"/>
      <c r="AD33" s="919"/>
      <c r="AE33" s="164"/>
      <c r="AF33" s="164"/>
      <c r="AG33" s="198"/>
      <c r="AH33" s="198"/>
      <c r="AI33" s="580" t="s">
        <v>5081</v>
      </c>
      <c r="AJ33" s="581" t="s">
        <v>5315</v>
      </c>
      <c r="AK33" s="551" t="s">
        <v>5406</v>
      </c>
      <c r="AL33" s="471" t="s">
        <v>5407</v>
      </c>
      <c r="AM33" s="321" t="s">
        <v>5400</v>
      </c>
      <c r="AN33" s="582" t="s">
        <v>5634</v>
      </c>
      <c r="AO33" s="583" t="s">
        <v>5415</v>
      </c>
      <c r="AP33" s="198"/>
      <c r="AQ33" s="198"/>
      <c r="AR33" s="584" t="s">
        <v>9334</v>
      </c>
      <c r="AS33" s="585" t="s">
        <v>5080</v>
      </c>
      <c r="AT33" s="1029" t="s">
        <v>5081</v>
      </c>
      <c r="AU33" s="1029"/>
      <c r="AV33" s="586" t="s">
        <v>9335</v>
      </c>
    </row>
    <row r="34" spans="1:48" ht="120" customHeight="1">
      <c r="A34" s="145"/>
      <c r="B34" s="145"/>
      <c r="C34" s="889"/>
      <c r="D34" s="889"/>
      <c r="E34" s="889"/>
      <c r="F34" s="889"/>
      <c r="G34" s="889"/>
      <c r="H34" s="889"/>
      <c r="I34" s="889"/>
      <c r="J34" s="889"/>
      <c r="K34" s="919"/>
      <c r="L34" s="919"/>
      <c r="M34" s="919"/>
      <c r="N34" s="919"/>
      <c r="O34" s="919"/>
      <c r="P34" s="919"/>
      <c r="Q34" s="919" t="s">
        <v>9336</v>
      </c>
      <c r="R34" s="919"/>
      <c r="S34" s="919" t="s">
        <v>9337</v>
      </c>
      <c r="T34" s="919"/>
      <c r="U34" s="919"/>
      <c r="V34" s="919"/>
      <c r="W34" s="919"/>
      <c r="X34" s="919"/>
      <c r="Y34" s="919"/>
      <c r="Z34" s="919"/>
      <c r="AA34" s="919"/>
      <c r="AB34" s="919"/>
      <c r="AC34" s="919"/>
      <c r="AD34" s="919"/>
      <c r="AE34" s="164"/>
      <c r="AF34" s="164"/>
      <c r="AG34" s="566" t="s">
        <v>5088</v>
      </c>
      <c r="AH34" s="567" t="s">
        <v>5089</v>
      </c>
      <c r="AI34" s="568" t="s">
        <v>5824</v>
      </c>
      <c r="AJ34" s="569" t="s">
        <v>5422</v>
      </c>
      <c r="AK34" s="334" t="s">
        <v>9338</v>
      </c>
      <c r="AL34" s="570" t="s">
        <v>9339</v>
      </c>
      <c r="AM34" s="354" t="s">
        <v>9340</v>
      </c>
      <c r="AN34" s="571" t="s">
        <v>9341</v>
      </c>
      <c r="AO34" s="572" t="s">
        <v>9342</v>
      </c>
      <c r="AP34" s="573" t="s">
        <v>9343</v>
      </c>
      <c r="AQ34" s="574" t="s">
        <v>9344</v>
      </c>
      <c r="AR34" s="575" t="s">
        <v>9345</v>
      </c>
      <c r="AS34" s="576" t="s">
        <v>9346</v>
      </c>
      <c r="AT34" s="577" t="s">
        <v>9347</v>
      </c>
      <c r="AU34" s="578" t="s">
        <v>9348</v>
      </c>
      <c r="AV34" s="587" t="s">
        <v>9349</v>
      </c>
    </row>
    <row r="35" spans="1:48" ht="15" customHeight="1">
      <c r="A35" s="145"/>
      <c r="B35" s="145"/>
      <c r="C35" s="17" t="s">
        <v>5008</v>
      </c>
      <c r="D35" s="858"/>
      <c r="E35" s="859"/>
      <c r="F35" s="859"/>
      <c r="G35" s="859"/>
      <c r="H35" s="859"/>
      <c r="I35" s="859"/>
      <c r="J35" s="860"/>
      <c r="K35" s="713"/>
      <c r="L35" s="715"/>
      <c r="M35" s="713"/>
      <c r="N35" s="715"/>
      <c r="O35" s="855"/>
      <c r="P35" s="857"/>
      <c r="Q35" s="713"/>
      <c r="R35" s="715"/>
      <c r="S35" s="713"/>
      <c r="T35" s="715"/>
      <c r="U35" s="713"/>
      <c r="V35" s="715"/>
      <c r="W35" s="713"/>
      <c r="X35" s="715"/>
      <c r="Y35" s="713"/>
      <c r="Z35" s="715"/>
      <c r="AA35" s="713"/>
      <c r="AB35" s="715"/>
      <c r="AC35" s="713"/>
      <c r="AD35" s="715"/>
      <c r="AE35" s="164"/>
      <c r="AF35" s="164"/>
      <c r="AG35" s="557">
        <f>IF(AND(COUNTBLANK(D35)=0,K35&lt;&gt;8,COUNTA(M35:AB35)=0,AC35&lt;&gt;""),0,IF(AND(COUNTBLANK(D35)=0,K35&lt;&gt;8,COUNTA(M35:AB35)=8,AC35=""),0,IF(AND(COUNTBLANK(D35)=0,K35=8,COUNTA(M35:AD35)=0),0,IF(AND(COUNTBLANK(D35)=1,COUNTA(K35:AD35)=0),0,1))))</f>
        <v>0</v>
      </c>
      <c r="AH35" s="558">
        <f>COUNTIF(M35,"NS")+COUNTIF(O35,"NS")+COUNTIF(W35,"NS")+COUNTIF(Y35,"NS")</f>
        <v>0</v>
      </c>
      <c r="AI35" s="559">
        <f>IF(ISNUMBER(O35),0,IF(OR(O35="",O35="NA",O35="NS"),0,1))</f>
        <v>0</v>
      </c>
      <c r="AJ35" s="560">
        <f>COUNTIF(O35,"NA")</f>
        <v>0</v>
      </c>
      <c r="AK35" s="335">
        <f>IF(AND(Q35=1,S35&lt;&gt;8),1,0)</f>
        <v>0</v>
      </c>
      <c r="AL35" s="285">
        <f>IF(AND(OR(Q35=2,Q35=3,Q35=4),S35=4),1,0)</f>
        <v>0</v>
      </c>
      <c r="AM35" s="313">
        <f>IF(AND(Q35=9,S35&lt;&gt;9),1,0)</f>
        <v>0</v>
      </c>
      <c r="AN35" s="561">
        <f>IF(Y35&lt;=W35,0,1)</f>
        <v>0</v>
      </c>
      <c r="AO35" s="562" cm="1">
        <f t="array" ref="AO35">IF(AND(OR(U35={21,22,23,99}),W35=0),1,0)</f>
        <v>0</v>
      </c>
      <c r="AP35" s="480">
        <f>IF(AND(M35&lt;&gt;"",W35&lt;&gt;"",AQ35&gt;=18),0,IF(AND(M35="",W35=""),0,IF(AND(M35="NS",W35="NS"),0,1)))</f>
        <v>0</v>
      </c>
      <c r="AQ35" s="563">
        <f>SUM(M35)-SUM(W35)</f>
        <v>0</v>
      </c>
      <c r="AR35" s="564">
        <f>IF(AA35=7,1,0)</f>
        <v>0</v>
      </c>
      <c r="AS35" s="565">
        <f>IF(AND($K35&lt;&gt;"",$K35=8,COUNTA(M35:AD35)&gt;0),1,0)</f>
        <v>0</v>
      </c>
      <c r="AT35" s="555">
        <f>IF(OR(O35="NS",O35="NA"),0,LEN(O35)-LEN(INT(O35)))</f>
        <v>-1</v>
      </c>
      <c r="AU35" s="556">
        <f>IF(AT35&lt;=0,0,1)</f>
        <v>0</v>
      </c>
      <c r="AV35" s="588">
        <f>IF(AND($AC35&lt;&gt;"",COUNTA(K35:AB35)&gt;0),1,0)</f>
        <v>0</v>
      </c>
    </row>
    <row r="36" spans="1:48" ht="15" customHeight="1">
      <c r="A36" s="145"/>
      <c r="B36" s="145"/>
      <c r="C36" s="17" t="s">
        <v>5010</v>
      </c>
      <c r="D36" s="858"/>
      <c r="E36" s="859"/>
      <c r="F36" s="859"/>
      <c r="G36" s="859"/>
      <c r="H36" s="859"/>
      <c r="I36" s="859"/>
      <c r="J36" s="860"/>
      <c r="K36" s="713"/>
      <c r="L36" s="715"/>
      <c r="M36" s="713"/>
      <c r="N36" s="715"/>
      <c r="O36" s="855"/>
      <c r="P36" s="857"/>
      <c r="Q36" s="713"/>
      <c r="R36" s="715"/>
      <c r="S36" s="713"/>
      <c r="T36" s="715"/>
      <c r="U36" s="713"/>
      <c r="V36" s="715"/>
      <c r="W36" s="713"/>
      <c r="X36" s="715"/>
      <c r="Y36" s="713"/>
      <c r="Z36" s="715"/>
      <c r="AA36" s="713"/>
      <c r="AB36" s="715"/>
      <c r="AC36" s="713"/>
      <c r="AD36" s="715"/>
      <c r="AE36" s="164"/>
      <c r="AF36" s="164"/>
      <c r="AG36" s="557">
        <f t="shared" ref="AG36:AG43" si="0">IF(AND(COUNTBLANK(D36)=0,K36&lt;&gt;8,COUNTA(M36:AB36)=0,AC36&lt;&gt;""),0,IF(AND(COUNTBLANK(D36)=0,K36&lt;&gt;8,COUNTA(M36:AB36)=8,AC36=""),0,IF(AND(COUNTBLANK(D36)=0,K36=8,COUNTA(M36:AD36)=0),0,IF(AND(COUNTBLANK(D36)=1,COUNTA(K36:AD36)=0),0,1))))</f>
        <v>0</v>
      </c>
      <c r="AH36" s="558">
        <f t="shared" ref="AH36:AH43" si="1">COUNTIF(M36,"NS")+COUNTIF(O36,"NS")+COUNTIF(W36,"NS")+COUNTIF(Y36,"NS")</f>
        <v>0</v>
      </c>
      <c r="AI36" s="559">
        <f t="shared" ref="AI36:AI43" si="2">IF(ISNUMBER(O36),0,IF(OR(O36="",O36="NA",O36="NS"),0,1))</f>
        <v>0</v>
      </c>
      <c r="AJ36" s="560">
        <f t="shared" ref="AJ36:AJ43" si="3">COUNTIF(O36,"NA")</f>
        <v>0</v>
      </c>
      <c r="AK36" s="335">
        <f t="shared" ref="AK36:AK43" si="4">IF(AND(Q36=1,S36&lt;&gt;8),1,0)</f>
        <v>0</v>
      </c>
      <c r="AL36" s="285">
        <f t="shared" ref="AL36:AL43" si="5">IF(AND(OR(Q36=2,Q36=3,Q36=4),S36=4),1,0)</f>
        <v>0</v>
      </c>
      <c r="AM36" s="313">
        <f t="shared" ref="AM36:AM43" si="6">IF(AND(Q36=9,S36&lt;&gt;9),1,0)</f>
        <v>0</v>
      </c>
      <c r="AN36" s="561">
        <f t="shared" ref="AN36:AN43" si="7">IF(Y36&lt;=W36,0,1)</f>
        <v>0</v>
      </c>
      <c r="AO36" s="562" cm="1">
        <f t="array" ref="AO36">IF(AND(OR(U36={21,22,23,99}),W36=0),1,0)</f>
        <v>0</v>
      </c>
      <c r="AP36" s="480">
        <f>IF(AND(M36&lt;&gt;"",W36&lt;&gt;"",AQ36&gt;=18),0,IF(AND(M36="",W36=""),0,IF(AND(M36="NS",W36="NS"),0,1)))</f>
        <v>0</v>
      </c>
      <c r="AQ36" s="563">
        <f t="shared" ref="AQ36:AQ43" si="8">SUM(M36)-SUM(W36)</f>
        <v>0</v>
      </c>
      <c r="AR36" s="564">
        <f t="shared" ref="AR36:AR43" si="9">IF(AA36=7,1,0)</f>
        <v>0</v>
      </c>
      <c r="AS36" s="565">
        <f t="shared" ref="AS36:AS43" si="10">IF(AND($K36&lt;&gt;"",$K36=8,COUNTA(M36:AD36)&gt;0),1,0)</f>
        <v>0</v>
      </c>
      <c r="AT36" s="555">
        <f t="shared" ref="AT36:AT43" si="11">IF(OR(O36="NS",O36="NA"),0,LEN(O36)-LEN(INT(O36)))</f>
        <v>-1</v>
      </c>
      <c r="AU36" s="556">
        <f t="shared" ref="AU36:AU42" si="12">IF(AT36&lt;=0,0,1)</f>
        <v>0</v>
      </c>
      <c r="AV36" s="588">
        <f t="shared" ref="AV36:AV43" si="13">IF(AND($AC36="X",COUNTA(K36:AB36)&gt;0),1,0)</f>
        <v>0</v>
      </c>
    </row>
    <row r="37" spans="1:48" ht="15" customHeight="1">
      <c r="A37" s="145"/>
      <c r="B37" s="145"/>
      <c r="C37" s="17" t="s">
        <v>5012</v>
      </c>
      <c r="D37" s="858"/>
      <c r="E37" s="859"/>
      <c r="F37" s="859"/>
      <c r="G37" s="859"/>
      <c r="H37" s="859"/>
      <c r="I37" s="859"/>
      <c r="J37" s="860"/>
      <c r="K37" s="713"/>
      <c r="L37" s="715"/>
      <c r="M37" s="713"/>
      <c r="N37" s="715"/>
      <c r="O37" s="855"/>
      <c r="P37" s="857"/>
      <c r="Q37" s="713"/>
      <c r="R37" s="715"/>
      <c r="S37" s="713"/>
      <c r="T37" s="715"/>
      <c r="U37" s="713"/>
      <c r="V37" s="715"/>
      <c r="W37" s="713"/>
      <c r="X37" s="715"/>
      <c r="Y37" s="713"/>
      <c r="Z37" s="715"/>
      <c r="AA37" s="713"/>
      <c r="AB37" s="715"/>
      <c r="AC37" s="713"/>
      <c r="AD37" s="715"/>
      <c r="AE37" s="164"/>
      <c r="AF37" s="164"/>
      <c r="AG37" s="557">
        <f t="shared" si="0"/>
        <v>0</v>
      </c>
      <c r="AH37" s="558">
        <f t="shared" si="1"/>
        <v>0</v>
      </c>
      <c r="AI37" s="559">
        <f t="shared" si="2"/>
        <v>0</v>
      </c>
      <c r="AJ37" s="560">
        <f t="shared" si="3"/>
        <v>0</v>
      </c>
      <c r="AK37" s="335">
        <f t="shared" si="4"/>
        <v>0</v>
      </c>
      <c r="AL37" s="285">
        <f t="shared" si="5"/>
        <v>0</v>
      </c>
      <c r="AM37" s="313">
        <f t="shared" si="6"/>
        <v>0</v>
      </c>
      <c r="AN37" s="561">
        <f t="shared" si="7"/>
        <v>0</v>
      </c>
      <c r="AO37" s="562" cm="1">
        <f t="array" ref="AO37">IF(AND(OR(U37={21,22,23,99}),W37=0),1,0)</f>
        <v>0</v>
      </c>
      <c r="AP37" s="480">
        <f t="shared" ref="AP37:AP43" si="14">IF(AND(M37&lt;&gt;"",W37&lt;&gt;"",AQ37&gt;=18),0,IF(AND(M37="",W37=""),0,IF(AND(M37="NS",W37="NS"),0,1)))</f>
        <v>0</v>
      </c>
      <c r="AQ37" s="563">
        <f t="shared" si="8"/>
        <v>0</v>
      </c>
      <c r="AR37" s="564">
        <f t="shared" si="9"/>
        <v>0</v>
      </c>
      <c r="AS37" s="565">
        <f t="shared" si="10"/>
        <v>0</v>
      </c>
      <c r="AT37" s="555">
        <f t="shared" si="11"/>
        <v>-1</v>
      </c>
      <c r="AU37" s="556">
        <f t="shared" si="12"/>
        <v>0</v>
      </c>
      <c r="AV37" s="588">
        <f t="shared" si="13"/>
        <v>0</v>
      </c>
    </row>
    <row r="38" spans="1:48" ht="15" customHeight="1">
      <c r="A38" s="145"/>
      <c r="B38" s="145"/>
      <c r="C38" s="17" t="s">
        <v>5014</v>
      </c>
      <c r="D38" s="858"/>
      <c r="E38" s="859"/>
      <c r="F38" s="859"/>
      <c r="G38" s="859"/>
      <c r="H38" s="859"/>
      <c r="I38" s="859"/>
      <c r="J38" s="860"/>
      <c r="K38" s="713"/>
      <c r="L38" s="715"/>
      <c r="M38" s="713"/>
      <c r="N38" s="715"/>
      <c r="O38" s="855"/>
      <c r="P38" s="857"/>
      <c r="Q38" s="713"/>
      <c r="R38" s="715"/>
      <c r="S38" s="713"/>
      <c r="T38" s="715"/>
      <c r="U38" s="713"/>
      <c r="V38" s="715"/>
      <c r="W38" s="713"/>
      <c r="X38" s="715"/>
      <c r="Y38" s="713"/>
      <c r="Z38" s="715"/>
      <c r="AA38" s="713"/>
      <c r="AB38" s="715"/>
      <c r="AC38" s="713"/>
      <c r="AD38" s="715"/>
      <c r="AE38" s="164"/>
      <c r="AF38" s="164"/>
      <c r="AG38" s="557">
        <f t="shared" si="0"/>
        <v>0</v>
      </c>
      <c r="AH38" s="558">
        <f t="shared" si="1"/>
        <v>0</v>
      </c>
      <c r="AI38" s="559">
        <f t="shared" si="2"/>
        <v>0</v>
      </c>
      <c r="AJ38" s="560">
        <f t="shared" si="3"/>
        <v>0</v>
      </c>
      <c r="AK38" s="335">
        <f t="shared" si="4"/>
        <v>0</v>
      </c>
      <c r="AL38" s="285">
        <f t="shared" si="5"/>
        <v>0</v>
      </c>
      <c r="AM38" s="313">
        <f t="shared" si="6"/>
        <v>0</v>
      </c>
      <c r="AN38" s="561">
        <f t="shared" si="7"/>
        <v>0</v>
      </c>
      <c r="AO38" s="562" cm="1">
        <f t="array" ref="AO38">IF(AND(OR(U38={21,22,23,99}),W38=0),1,0)</f>
        <v>0</v>
      </c>
      <c r="AP38" s="480">
        <f t="shared" si="14"/>
        <v>0</v>
      </c>
      <c r="AQ38" s="563">
        <f t="shared" si="8"/>
        <v>0</v>
      </c>
      <c r="AR38" s="564">
        <f t="shared" si="9"/>
        <v>0</v>
      </c>
      <c r="AS38" s="565">
        <f t="shared" si="10"/>
        <v>0</v>
      </c>
      <c r="AT38" s="555">
        <f t="shared" si="11"/>
        <v>-1</v>
      </c>
      <c r="AU38" s="556">
        <f t="shared" si="12"/>
        <v>0</v>
      </c>
      <c r="AV38" s="588">
        <f t="shared" si="13"/>
        <v>0</v>
      </c>
    </row>
    <row r="39" spans="1:48" ht="15" customHeight="1">
      <c r="A39" s="145"/>
      <c r="B39" s="145"/>
      <c r="C39" s="17" t="s">
        <v>5016</v>
      </c>
      <c r="D39" s="858"/>
      <c r="E39" s="859"/>
      <c r="F39" s="859"/>
      <c r="G39" s="859"/>
      <c r="H39" s="859"/>
      <c r="I39" s="859"/>
      <c r="J39" s="860"/>
      <c r="K39" s="713"/>
      <c r="L39" s="715"/>
      <c r="M39" s="713"/>
      <c r="N39" s="715"/>
      <c r="O39" s="855"/>
      <c r="P39" s="857"/>
      <c r="Q39" s="713"/>
      <c r="R39" s="715"/>
      <c r="S39" s="713"/>
      <c r="T39" s="715"/>
      <c r="U39" s="713"/>
      <c r="V39" s="715"/>
      <c r="W39" s="713"/>
      <c r="X39" s="715"/>
      <c r="Y39" s="713"/>
      <c r="Z39" s="715"/>
      <c r="AA39" s="713"/>
      <c r="AB39" s="715"/>
      <c r="AC39" s="713"/>
      <c r="AD39" s="715"/>
      <c r="AE39" s="164"/>
      <c r="AF39" s="164"/>
      <c r="AG39" s="557">
        <f t="shared" si="0"/>
        <v>0</v>
      </c>
      <c r="AH39" s="558">
        <f t="shared" si="1"/>
        <v>0</v>
      </c>
      <c r="AI39" s="559">
        <f t="shared" si="2"/>
        <v>0</v>
      </c>
      <c r="AJ39" s="560">
        <f t="shared" si="3"/>
        <v>0</v>
      </c>
      <c r="AK39" s="335">
        <f t="shared" si="4"/>
        <v>0</v>
      </c>
      <c r="AL39" s="285">
        <f t="shared" si="5"/>
        <v>0</v>
      </c>
      <c r="AM39" s="313">
        <f t="shared" si="6"/>
        <v>0</v>
      </c>
      <c r="AN39" s="561">
        <f t="shared" si="7"/>
        <v>0</v>
      </c>
      <c r="AO39" s="562" cm="1">
        <f t="array" ref="AO39">IF(AND(OR(U39={21,22,23,99}),W39=0),1,0)</f>
        <v>0</v>
      </c>
      <c r="AP39" s="480">
        <f t="shared" si="14"/>
        <v>0</v>
      </c>
      <c r="AQ39" s="563">
        <f t="shared" si="8"/>
        <v>0</v>
      </c>
      <c r="AR39" s="564">
        <f t="shared" si="9"/>
        <v>0</v>
      </c>
      <c r="AS39" s="565">
        <f t="shared" si="10"/>
        <v>0</v>
      </c>
      <c r="AT39" s="555">
        <f t="shared" si="11"/>
        <v>-1</v>
      </c>
      <c r="AU39" s="556">
        <f t="shared" si="12"/>
        <v>0</v>
      </c>
      <c r="AV39" s="588">
        <f t="shared" si="13"/>
        <v>0</v>
      </c>
    </row>
    <row r="40" spans="1:48" ht="15" customHeight="1">
      <c r="A40" s="145"/>
      <c r="B40" s="145"/>
      <c r="C40" s="17" t="s">
        <v>5018</v>
      </c>
      <c r="D40" s="858"/>
      <c r="E40" s="859"/>
      <c r="F40" s="859"/>
      <c r="G40" s="859"/>
      <c r="H40" s="859"/>
      <c r="I40" s="859"/>
      <c r="J40" s="860"/>
      <c r="K40" s="713"/>
      <c r="L40" s="715"/>
      <c r="M40" s="713"/>
      <c r="N40" s="715"/>
      <c r="O40" s="855"/>
      <c r="P40" s="857"/>
      <c r="Q40" s="713"/>
      <c r="R40" s="715"/>
      <c r="S40" s="713"/>
      <c r="T40" s="715"/>
      <c r="U40" s="713"/>
      <c r="V40" s="715"/>
      <c r="W40" s="713"/>
      <c r="X40" s="715"/>
      <c r="Y40" s="713"/>
      <c r="Z40" s="715"/>
      <c r="AA40" s="713"/>
      <c r="AB40" s="715"/>
      <c r="AC40" s="713"/>
      <c r="AD40" s="715"/>
      <c r="AE40" s="164"/>
      <c r="AF40" s="164"/>
      <c r="AG40" s="557">
        <f t="shared" si="0"/>
        <v>0</v>
      </c>
      <c r="AH40" s="558">
        <f t="shared" si="1"/>
        <v>0</v>
      </c>
      <c r="AI40" s="559">
        <f t="shared" si="2"/>
        <v>0</v>
      </c>
      <c r="AJ40" s="560">
        <f t="shared" si="3"/>
        <v>0</v>
      </c>
      <c r="AK40" s="335">
        <f t="shared" si="4"/>
        <v>0</v>
      </c>
      <c r="AL40" s="285">
        <f t="shared" si="5"/>
        <v>0</v>
      </c>
      <c r="AM40" s="313">
        <f t="shared" si="6"/>
        <v>0</v>
      </c>
      <c r="AN40" s="561">
        <f t="shared" si="7"/>
        <v>0</v>
      </c>
      <c r="AO40" s="562" cm="1">
        <f t="array" ref="AO40">IF(AND(OR(U40={21,22,23,99}),W40=0),1,0)</f>
        <v>0</v>
      </c>
      <c r="AP40" s="480">
        <f t="shared" si="14"/>
        <v>0</v>
      </c>
      <c r="AQ40" s="563">
        <f t="shared" si="8"/>
        <v>0</v>
      </c>
      <c r="AR40" s="564">
        <f t="shared" si="9"/>
        <v>0</v>
      </c>
      <c r="AS40" s="565">
        <f t="shared" si="10"/>
        <v>0</v>
      </c>
      <c r="AT40" s="555">
        <f t="shared" si="11"/>
        <v>-1</v>
      </c>
      <c r="AU40" s="556">
        <f t="shared" si="12"/>
        <v>0</v>
      </c>
      <c r="AV40" s="588">
        <f t="shared" si="13"/>
        <v>0</v>
      </c>
    </row>
    <row r="41" spans="1:48" ht="15" customHeight="1">
      <c r="A41" s="145"/>
      <c r="B41" s="145"/>
      <c r="C41" s="17" t="s">
        <v>5020</v>
      </c>
      <c r="D41" s="858"/>
      <c r="E41" s="859"/>
      <c r="F41" s="859"/>
      <c r="G41" s="859"/>
      <c r="H41" s="859"/>
      <c r="I41" s="859"/>
      <c r="J41" s="860"/>
      <c r="K41" s="713"/>
      <c r="L41" s="715"/>
      <c r="M41" s="713"/>
      <c r="N41" s="715"/>
      <c r="O41" s="855"/>
      <c r="P41" s="857"/>
      <c r="Q41" s="713"/>
      <c r="R41" s="715"/>
      <c r="S41" s="713"/>
      <c r="T41" s="715"/>
      <c r="U41" s="713"/>
      <c r="V41" s="715"/>
      <c r="W41" s="713"/>
      <c r="X41" s="715"/>
      <c r="Y41" s="713"/>
      <c r="Z41" s="715"/>
      <c r="AA41" s="713"/>
      <c r="AB41" s="715"/>
      <c r="AC41" s="713"/>
      <c r="AD41" s="715"/>
      <c r="AE41" s="164"/>
      <c r="AF41" s="164"/>
      <c r="AG41" s="557">
        <f t="shared" si="0"/>
        <v>0</v>
      </c>
      <c r="AH41" s="558">
        <f t="shared" si="1"/>
        <v>0</v>
      </c>
      <c r="AI41" s="559">
        <f t="shared" si="2"/>
        <v>0</v>
      </c>
      <c r="AJ41" s="560">
        <f t="shared" si="3"/>
        <v>0</v>
      </c>
      <c r="AK41" s="335">
        <f t="shared" si="4"/>
        <v>0</v>
      </c>
      <c r="AL41" s="285">
        <f t="shared" si="5"/>
        <v>0</v>
      </c>
      <c r="AM41" s="313">
        <f t="shared" si="6"/>
        <v>0</v>
      </c>
      <c r="AN41" s="561">
        <f t="shared" si="7"/>
        <v>0</v>
      </c>
      <c r="AO41" s="562" cm="1">
        <f t="array" ref="AO41">IF(AND(OR(U41={21,22,23,99}),W41=0),1,0)</f>
        <v>0</v>
      </c>
      <c r="AP41" s="480">
        <f t="shared" si="14"/>
        <v>0</v>
      </c>
      <c r="AQ41" s="563">
        <f t="shared" si="8"/>
        <v>0</v>
      </c>
      <c r="AR41" s="564">
        <f t="shared" si="9"/>
        <v>0</v>
      </c>
      <c r="AS41" s="565">
        <f t="shared" si="10"/>
        <v>0</v>
      </c>
      <c r="AT41" s="555">
        <f t="shared" si="11"/>
        <v>-1</v>
      </c>
      <c r="AU41" s="556">
        <f t="shared" si="12"/>
        <v>0</v>
      </c>
      <c r="AV41" s="588">
        <f t="shared" si="13"/>
        <v>0</v>
      </c>
    </row>
    <row r="42" spans="1:48" ht="15" customHeight="1">
      <c r="A42" s="145"/>
      <c r="B42" s="145"/>
      <c r="C42" s="17" t="s">
        <v>5022</v>
      </c>
      <c r="D42" s="858"/>
      <c r="E42" s="859"/>
      <c r="F42" s="859"/>
      <c r="G42" s="859"/>
      <c r="H42" s="859"/>
      <c r="I42" s="859"/>
      <c r="J42" s="860"/>
      <c r="K42" s="713"/>
      <c r="L42" s="715"/>
      <c r="M42" s="713"/>
      <c r="N42" s="715"/>
      <c r="O42" s="855"/>
      <c r="P42" s="857"/>
      <c r="Q42" s="713"/>
      <c r="R42" s="715"/>
      <c r="S42" s="713"/>
      <c r="T42" s="715"/>
      <c r="U42" s="713"/>
      <c r="V42" s="715"/>
      <c r="W42" s="713"/>
      <c r="X42" s="715"/>
      <c r="Y42" s="713"/>
      <c r="Z42" s="715"/>
      <c r="AA42" s="713"/>
      <c r="AB42" s="715"/>
      <c r="AC42" s="713"/>
      <c r="AD42" s="715"/>
      <c r="AE42" s="164"/>
      <c r="AF42" s="164"/>
      <c r="AG42" s="557">
        <f t="shared" si="0"/>
        <v>0</v>
      </c>
      <c r="AH42" s="558">
        <f t="shared" si="1"/>
        <v>0</v>
      </c>
      <c r="AI42" s="559">
        <f t="shared" si="2"/>
        <v>0</v>
      </c>
      <c r="AJ42" s="560">
        <f t="shared" si="3"/>
        <v>0</v>
      </c>
      <c r="AK42" s="335">
        <f t="shared" si="4"/>
        <v>0</v>
      </c>
      <c r="AL42" s="285">
        <f t="shared" si="5"/>
        <v>0</v>
      </c>
      <c r="AM42" s="313">
        <f t="shared" si="6"/>
        <v>0</v>
      </c>
      <c r="AN42" s="561">
        <f t="shared" si="7"/>
        <v>0</v>
      </c>
      <c r="AO42" s="562" cm="1">
        <f t="array" ref="AO42">IF(AND(OR(U42={21,22,23,99}),W42=0),1,0)</f>
        <v>0</v>
      </c>
      <c r="AP42" s="480">
        <f t="shared" si="14"/>
        <v>0</v>
      </c>
      <c r="AQ42" s="563">
        <f t="shared" si="8"/>
        <v>0</v>
      </c>
      <c r="AR42" s="564">
        <f t="shared" si="9"/>
        <v>0</v>
      </c>
      <c r="AS42" s="565">
        <f t="shared" si="10"/>
        <v>0</v>
      </c>
      <c r="AT42" s="555">
        <f t="shared" si="11"/>
        <v>-1</v>
      </c>
      <c r="AU42" s="556">
        <f t="shared" si="12"/>
        <v>0</v>
      </c>
      <c r="AV42" s="588">
        <f t="shared" si="13"/>
        <v>0</v>
      </c>
    </row>
    <row r="43" spans="1:48" ht="15" customHeight="1">
      <c r="A43" s="145"/>
      <c r="B43" s="145"/>
      <c r="C43" s="17" t="s">
        <v>5024</v>
      </c>
      <c r="D43" s="858"/>
      <c r="E43" s="859"/>
      <c r="F43" s="859"/>
      <c r="G43" s="859"/>
      <c r="H43" s="859"/>
      <c r="I43" s="859"/>
      <c r="J43" s="860"/>
      <c r="K43" s="713"/>
      <c r="L43" s="715"/>
      <c r="M43" s="713"/>
      <c r="N43" s="715"/>
      <c r="O43" s="855"/>
      <c r="P43" s="857"/>
      <c r="Q43" s="713"/>
      <c r="R43" s="715"/>
      <c r="S43" s="713"/>
      <c r="T43" s="715"/>
      <c r="U43" s="713"/>
      <c r="V43" s="715"/>
      <c r="W43" s="713"/>
      <c r="X43" s="715"/>
      <c r="Y43" s="713"/>
      <c r="Z43" s="715"/>
      <c r="AA43" s="713"/>
      <c r="AB43" s="715"/>
      <c r="AC43" s="713"/>
      <c r="AD43" s="715"/>
      <c r="AE43" s="164"/>
      <c r="AF43" s="164"/>
      <c r="AG43" s="557">
        <f t="shared" si="0"/>
        <v>0</v>
      </c>
      <c r="AH43" s="558">
        <f t="shared" si="1"/>
        <v>0</v>
      </c>
      <c r="AI43" s="559">
        <f t="shared" si="2"/>
        <v>0</v>
      </c>
      <c r="AJ43" s="560">
        <f t="shared" si="3"/>
        <v>0</v>
      </c>
      <c r="AK43" s="335">
        <f t="shared" si="4"/>
        <v>0</v>
      </c>
      <c r="AL43" s="285">
        <f t="shared" si="5"/>
        <v>0</v>
      </c>
      <c r="AM43" s="313">
        <f t="shared" si="6"/>
        <v>0</v>
      </c>
      <c r="AN43" s="561">
        <f t="shared" si="7"/>
        <v>0</v>
      </c>
      <c r="AO43" s="562" cm="1">
        <f t="array" ref="AO43">IF(AND(OR(U43={21,22,23,99}),W43=0),1,0)</f>
        <v>0</v>
      </c>
      <c r="AP43" s="480">
        <f t="shared" si="14"/>
        <v>0</v>
      </c>
      <c r="AQ43" s="563">
        <f t="shared" si="8"/>
        <v>0</v>
      </c>
      <c r="AR43" s="564">
        <f t="shared" si="9"/>
        <v>0</v>
      </c>
      <c r="AS43" s="565">
        <f t="shared" si="10"/>
        <v>0</v>
      </c>
      <c r="AT43" s="555">
        <f t="shared" si="11"/>
        <v>-1</v>
      </c>
      <c r="AU43" s="556">
        <f>IF(AT43&lt;=0,0,1)</f>
        <v>0</v>
      </c>
      <c r="AV43" s="588">
        <f t="shared" si="13"/>
        <v>0</v>
      </c>
    </row>
    <row r="44" spans="1:48" ht="15" customHeight="1">
      <c r="A44" s="26"/>
      <c r="B44" s="811" t="str">
        <f>IF(AP44&gt;0,"Favor de revisar lo registrado en el apartado de Edad debido a que tiene inconsistencias con la Antigüedad en el servicio ","")</f>
        <v/>
      </c>
      <c r="C44" s="811"/>
      <c r="D44" s="811"/>
      <c r="E44" s="811"/>
      <c r="F44" s="811"/>
      <c r="G44" s="811"/>
      <c r="H44" s="811"/>
      <c r="I44" s="811"/>
      <c r="J44" s="811"/>
      <c r="K44" s="811"/>
      <c r="L44" s="811"/>
      <c r="M44" s="811"/>
      <c r="N44" s="811"/>
      <c r="O44" s="811"/>
      <c r="P44" s="811"/>
      <c r="Q44" s="811"/>
      <c r="R44" s="811"/>
      <c r="S44" s="811"/>
      <c r="T44" s="811"/>
      <c r="U44" s="811"/>
      <c r="V44" s="811"/>
      <c r="W44" s="811"/>
      <c r="X44" s="811"/>
      <c r="Y44" s="811"/>
      <c r="Z44" s="811"/>
      <c r="AA44" s="811"/>
      <c r="AB44" s="811"/>
      <c r="AC44" s="811"/>
      <c r="AD44" s="811"/>
      <c r="AE44" s="164"/>
      <c r="AF44" s="164"/>
      <c r="AG44" s="206">
        <f t="shared" ref="AG44:AM44" si="15">SUM(AG35:AG43)</f>
        <v>0</v>
      </c>
      <c r="AH44" s="579">
        <f t="shared" si="15"/>
        <v>0</v>
      </c>
      <c r="AI44" s="580">
        <f t="shared" si="15"/>
        <v>0</v>
      </c>
      <c r="AJ44" s="581">
        <f t="shared" si="15"/>
        <v>0</v>
      </c>
      <c r="AK44" s="551">
        <f t="shared" si="15"/>
        <v>0</v>
      </c>
      <c r="AL44" s="471">
        <f t="shared" si="15"/>
        <v>0</v>
      </c>
      <c r="AM44" s="321">
        <f t="shared" si="15"/>
        <v>0</v>
      </c>
      <c r="AN44" s="582">
        <f t="shared" ref="AN44:AS44" si="16">SUM(AN35:AN43)</f>
        <v>0</v>
      </c>
      <c r="AO44" s="590">
        <f t="shared" si="16"/>
        <v>0</v>
      </c>
      <c r="AP44" s="481">
        <f>SUM(AP35:AP43)</f>
        <v>0</v>
      </c>
      <c r="AQ44" s="198"/>
      <c r="AR44" s="584">
        <f t="shared" si="16"/>
        <v>0</v>
      </c>
      <c r="AS44" s="585">
        <f t="shared" si="16"/>
        <v>0</v>
      </c>
      <c r="AT44" s="198"/>
      <c r="AU44" s="578">
        <f>SUM(AU35:AU43)</f>
        <v>0</v>
      </c>
      <c r="AV44" s="589">
        <f>SUM(AV35:AV43)</f>
        <v>0</v>
      </c>
    </row>
    <row r="45" spans="1:48" ht="45" customHeight="1">
      <c r="A45" s="32"/>
      <c r="B45" s="49"/>
      <c r="C45" s="900" t="s">
        <v>9350</v>
      </c>
      <c r="D45" s="900"/>
      <c r="E45" s="900"/>
      <c r="F45" s="940"/>
      <c r="G45" s="940"/>
      <c r="H45" s="940"/>
      <c r="I45" s="940"/>
      <c r="J45" s="940"/>
      <c r="K45" s="940"/>
      <c r="L45" s="940"/>
      <c r="M45" s="940"/>
      <c r="N45" s="940"/>
      <c r="O45" s="940"/>
      <c r="P45" s="940"/>
      <c r="Q45" s="940"/>
      <c r="R45" s="940"/>
      <c r="S45" s="940"/>
      <c r="T45" s="940"/>
      <c r="U45" s="940"/>
      <c r="V45" s="940"/>
      <c r="W45" s="940"/>
      <c r="X45" s="940"/>
      <c r="Y45" s="940"/>
      <c r="Z45" s="940"/>
      <c r="AA45" s="940"/>
      <c r="AB45" s="940"/>
      <c r="AC45" s="940"/>
      <c r="AD45" s="940"/>
      <c r="AE45" s="164"/>
      <c r="AF45" s="164"/>
      <c r="AG45" s="198"/>
      <c r="AH45" s="198"/>
      <c r="AI45" s="198"/>
      <c r="AJ45" s="198"/>
      <c r="AK45" s="198"/>
      <c r="AL45" s="198"/>
      <c r="AM45" s="198"/>
      <c r="AN45" s="198"/>
      <c r="AO45" s="198"/>
      <c r="AP45" s="198"/>
      <c r="AQ45" s="198"/>
      <c r="AR45" s="198"/>
      <c r="AS45" s="198"/>
      <c r="AT45" s="198"/>
      <c r="AU45" s="198"/>
      <c r="AV45" s="198"/>
    </row>
    <row r="46" spans="1:48" ht="15" customHeight="1">
      <c r="A46" s="26"/>
      <c r="B46" s="807" t="str">
        <f>IF(AND(AR44&gt;0,F45=""),"Debido a que seleccionó el código 7 en la col. Forma de designación debe anotar el nombre de dicha forma de designación","")</f>
        <v/>
      </c>
      <c r="C46" s="807"/>
      <c r="D46" s="807"/>
      <c r="E46" s="807"/>
      <c r="F46" s="807"/>
      <c r="G46" s="807"/>
      <c r="H46" s="807"/>
      <c r="I46" s="807"/>
      <c r="J46" s="807"/>
      <c r="K46" s="807"/>
      <c r="L46" s="807"/>
      <c r="M46" s="807"/>
      <c r="N46" s="807"/>
      <c r="O46" s="807"/>
      <c r="P46" s="807"/>
      <c r="Q46" s="807"/>
      <c r="R46" s="807"/>
      <c r="S46" s="807"/>
      <c r="T46" s="807"/>
      <c r="U46" s="807"/>
      <c r="V46" s="807"/>
      <c r="W46" s="807"/>
      <c r="X46" s="807"/>
      <c r="Y46" s="807"/>
      <c r="Z46" s="807"/>
      <c r="AA46" s="807"/>
      <c r="AB46" s="807"/>
      <c r="AC46" s="807"/>
      <c r="AD46" s="807"/>
      <c r="AE46" s="164"/>
      <c r="AF46" s="164"/>
      <c r="AG46" s="198"/>
      <c r="AH46" s="198"/>
      <c r="AI46" s="198"/>
      <c r="AJ46" s="198"/>
      <c r="AK46" s="198"/>
      <c r="AL46" s="198"/>
      <c r="AM46" s="198"/>
      <c r="AN46" s="198"/>
      <c r="AO46" s="198"/>
      <c r="AP46" s="198"/>
      <c r="AQ46" s="198"/>
      <c r="AR46" s="198"/>
      <c r="AS46" s="198"/>
      <c r="AT46" s="198"/>
      <c r="AU46" s="198"/>
      <c r="AV46" s="198"/>
    </row>
    <row r="47" spans="1:48" ht="15" customHeight="1">
      <c r="A47" s="672"/>
      <c r="B47" s="145"/>
      <c r="C47" s="710" t="s">
        <v>9351</v>
      </c>
      <c r="D47" s="710"/>
      <c r="E47" s="710"/>
      <c r="F47" s="710"/>
      <c r="G47" s="710"/>
      <c r="H47" s="710"/>
      <c r="I47" s="710"/>
      <c r="J47" s="710"/>
      <c r="K47" s="95"/>
      <c r="L47" s="889" t="s">
        <v>9352</v>
      </c>
      <c r="M47" s="889"/>
      <c r="N47" s="889"/>
      <c r="O47" s="889"/>
      <c r="P47" s="889"/>
      <c r="Q47" s="889"/>
      <c r="R47" s="889"/>
      <c r="S47" s="889"/>
      <c r="T47" s="889"/>
      <c r="U47" s="889"/>
      <c r="V47" s="889"/>
      <c r="W47" s="889"/>
      <c r="X47" s="889"/>
      <c r="Y47" s="889"/>
      <c r="Z47" s="889"/>
      <c r="AA47" s="889"/>
      <c r="AB47" s="889"/>
      <c r="AC47" s="889"/>
      <c r="AD47" s="889"/>
      <c r="AE47" s="164"/>
      <c r="AF47" s="164"/>
      <c r="AG47" s="198"/>
      <c r="AH47" s="198"/>
      <c r="AI47" s="198"/>
      <c r="AJ47" s="198"/>
      <c r="AK47" s="198"/>
      <c r="AL47" s="198"/>
      <c r="AM47" s="198"/>
      <c r="AN47" s="198"/>
      <c r="AO47" s="198"/>
      <c r="AP47" s="198"/>
      <c r="AQ47" s="198"/>
      <c r="AR47" s="198"/>
      <c r="AS47" s="198"/>
      <c r="AT47" s="198"/>
      <c r="AU47" s="198"/>
      <c r="AV47" s="198"/>
    </row>
    <row r="48" spans="1:48" ht="15" customHeight="1">
      <c r="A48" s="672"/>
      <c r="B48" s="145"/>
      <c r="C48" s="17" t="s">
        <v>5008</v>
      </c>
      <c r="D48" s="1030" t="s">
        <v>9353</v>
      </c>
      <c r="E48" s="1030"/>
      <c r="F48" s="1030"/>
      <c r="G48" s="1030"/>
      <c r="H48" s="1030"/>
      <c r="I48" s="1030"/>
      <c r="J48" s="1030"/>
      <c r="K48" s="25"/>
      <c r="L48" s="96" t="s">
        <v>5008</v>
      </c>
      <c r="M48" s="1030" t="s">
        <v>5626</v>
      </c>
      <c r="N48" s="1030"/>
      <c r="O48" s="1030"/>
      <c r="P48" s="1030"/>
      <c r="Q48" s="1030"/>
      <c r="R48" s="1030"/>
      <c r="S48" s="1030"/>
      <c r="T48" s="1030"/>
      <c r="U48" s="1030"/>
      <c r="V48" s="1030"/>
      <c r="W48" s="1030"/>
      <c r="X48" s="1030"/>
      <c r="Y48" s="1030"/>
      <c r="Z48" s="1030"/>
      <c r="AA48" s="1030"/>
      <c r="AB48" s="1030"/>
      <c r="AC48" s="1030"/>
      <c r="AD48" s="1030"/>
      <c r="AE48" s="164"/>
      <c r="AF48" s="164"/>
      <c r="AG48" s="198"/>
      <c r="AH48" s="198"/>
      <c r="AI48" s="198"/>
      <c r="AJ48" s="198"/>
      <c r="AK48" s="198"/>
      <c r="AL48" s="198"/>
      <c r="AM48" s="198"/>
      <c r="AN48" s="198"/>
      <c r="AO48" s="198"/>
      <c r="AP48" s="198"/>
      <c r="AQ48" s="198"/>
      <c r="AR48" s="198"/>
      <c r="AS48" s="198"/>
      <c r="AT48" s="198"/>
      <c r="AU48" s="198"/>
      <c r="AV48" s="198"/>
    </row>
    <row r="49" spans="1:30" ht="15" customHeight="1">
      <c r="A49" s="672"/>
      <c r="B49" s="145"/>
      <c r="C49" s="17" t="s">
        <v>5010</v>
      </c>
      <c r="D49" s="1030" t="s">
        <v>9354</v>
      </c>
      <c r="E49" s="1030"/>
      <c r="F49" s="1030"/>
      <c r="G49" s="1030"/>
      <c r="H49" s="1030"/>
      <c r="I49" s="1030"/>
      <c r="J49" s="1030"/>
      <c r="K49" s="25"/>
      <c r="L49" s="97" t="s">
        <v>5010</v>
      </c>
      <c r="M49" s="1030" t="s">
        <v>9355</v>
      </c>
      <c r="N49" s="1030"/>
      <c r="O49" s="1030"/>
      <c r="P49" s="1030"/>
      <c r="Q49" s="1030"/>
      <c r="R49" s="1030"/>
      <c r="S49" s="1030"/>
      <c r="T49" s="1030"/>
      <c r="U49" s="1030"/>
      <c r="V49" s="1030"/>
      <c r="W49" s="1030"/>
      <c r="X49" s="1030"/>
      <c r="Y49" s="1030"/>
      <c r="Z49" s="1030"/>
      <c r="AA49" s="1030"/>
      <c r="AB49" s="1030"/>
      <c r="AC49" s="1030"/>
      <c r="AD49" s="1030"/>
    </row>
    <row r="50" spans="1:30" ht="24" customHeight="1">
      <c r="A50" s="672"/>
      <c r="B50" s="145"/>
      <c r="C50" s="17" t="s">
        <v>5022</v>
      </c>
      <c r="D50" s="1030" t="s">
        <v>9356</v>
      </c>
      <c r="E50" s="1030"/>
      <c r="F50" s="1030"/>
      <c r="G50" s="1030"/>
      <c r="H50" s="1030"/>
      <c r="I50" s="1030"/>
      <c r="J50" s="1030"/>
      <c r="K50" s="25"/>
      <c r="L50" s="97" t="s">
        <v>5012</v>
      </c>
      <c r="M50" s="1030" t="s">
        <v>9357</v>
      </c>
      <c r="N50" s="1030"/>
      <c r="O50" s="1030"/>
      <c r="P50" s="1030"/>
      <c r="Q50" s="1030"/>
      <c r="R50" s="1030"/>
      <c r="S50" s="1030"/>
      <c r="T50" s="1030"/>
      <c r="U50" s="1030"/>
      <c r="V50" s="1030"/>
      <c r="W50" s="1030"/>
      <c r="X50" s="1030"/>
      <c r="Y50" s="1030"/>
      <c r="Z50" s="1030"/>
      <c r="AA50" s="1030"/>
      <c r="AB50" s="1030"/>
      <c r="AC50" s="1030"/>
      <c r="AD50" s="1030"/>
    </row>
    <row r="51" spans="1:30" ht="15" customHeight="1">
      <c r="A51" s="672"/>
      <c r="B51" s="145"/>
      <c r="C51" s="17" t="s">
        <v>5024</v>
      </c>
      <c r="D51" s="1030" t="s">
        <v>397</v>
      </c>
      <c r="E51" s="1030"/>
      <c r="F51" s="1030"/>
      <c r="G51" s="1030"/>
      <c r="H51" s="1030"/>
      <c r="I51" s="1030"/>
      <c r="J51" s="1030"/>
      <c r="K51" s="25"/>
      <c r="L51" s="97" t="s">
        <v>5014</v>
      </c>
      <c r="M51" s="1030" t="s">
        <v>9358</v>
      </c>
      <c r="N51" s="1030"/>
      <c r="O51" s="1030"/>
      <c r="P51" s="1030"/>
      <c r="Q51" s="1030"/>
      <c r="R51" s="1030"/>
      <c r="S51" s="1030"/>
      <c r="T51" s="1030"/>
      <c r="U51" s="1030"/>
      <c r="V51" s="1030"/>
      <c r="W51" s="1030"/>
      <c r="X51" s="1030"/>
      <c r="Y51" s="1030"/>
      <c r="Z51" s="1030"/>
      <c r="AA51" s="1030"/>
      <c r="AB51" s="1030"/>
      <c r="AC51" s="1030"/>
      <c r="AD51" s="1030"/>
    </row>
    <row r="52" spans="1:30" ht="15" customHeight="1">
      <c r="A52" s="672"/>
      <c r="B52" s="145"/>
      <c r="C52" s="95"/>
      <c r="D52" s="95"/>
      <c r="E52" s="95"/>
      <c r="F52" s="95"/>
      <c r="G52" s="95"/>
      <c r="H52" s="95"/>
      <c r="I52" s="95"/>
      <c r="J52" s="95"/>
      <c r="K52" s="24"/>
      <c r="L52" s="97" t="s">
        <v>5016</v>
      </c>
      <c r="M52" s="1030" t="s">
        <v>9359</v>
      </c>
      <c r="N52" s="1030"/>
      <c r="O52" s="1030"/>
      <c r="P52" s="1030"/>
      <c r="Q52" s="1030"/>
      <c r="R52" s="1030"/>
      <c r="S52" s="1030"/>
      <c r="T52" s="1030"/>
      <c r="U52" s="1030"/>
      <c r="V52" s="1030"/>
      <c r="W52" s="1030"/>
      <c r="X52" s="1030"/>
      <c r="Y52" s="1030"/>
      <c r="Z52" s="1030"/>
      <c r="AA52" s="1030"/>
      <c r="AB52" s="1030"/>
      <c r="AC52" s="1030"/>
      <c r="AD52" s="1030"/>
    </row>
    <row r="53" spans="1:30" ht="15" customHeight="1">
      <c r="A53" s="672"/>
      <c r="B53" s="145"/>
      <c r="C53" s="707" t="s">
        <v>9360</v>
      </c>
      <c r="D53" s="708"/>
      <c r="E53" s="708"/>
      <c r="F53" s="708"/>
      <c r="G53" s="708"/>
      <c r="H53" s="708"/>
      <c r="I53" s="708"/>
      <c r="J53" s="709"/>
      <c r="K53" s="95"/>
      <c r="L53" s="97" t="s">
        <v>5018</v>
      </c>
      <c r="M53" s="1030" t="s">
        <v>5624</v>
      </c>
      <c r="N53" s="1030"/>
      <c r="O53" s="1030"/>
      <c r="P53" s="1030"/>
      <c r="Q53" s="1030"/>
      <c r="R53" s="1030"/>
      <c r="S53" s="1030"/>
      <c r="T53" s="1030"/>
      <c r="U53" s="1030"/>
      <c r="V53" s="1030"/>
      <c r="W53" s="1030"/>
      <c r="X53" s="1030"/>
      <c r="Y53" s="1030"/>
      <c r="Z53" s="1030"/>
      <c r="AA53" s="1030"/>
      <c r="AB53" s="1030"/>
      <c r="AC53" s="1030"/>
      <c r="AD53" s="1030"/>
    </row>
    <row r="54" spans="1:30" ht="15" customHeight="1">
      <c r="A54" s="672"/>
      <c r="B54" s="145"/>
      <c r="C54" s="17" t="s">
        <v>5008</v>
      </c>
      <c r="D54" s="885" t="s">
        <v>9361</v>
      </c>
      <c r="E54" s="886"/>
      <c r="F54" s="886"/>
      <c r="G54" s="886"/>
      <c r="H54" s="886"/>
      <c r="I54" s="886"/>
      <c r="J54" s="887"/>
      <c r="K54" s="25"/>
      <c r="L54" s="97" t="s">
        <v>5020</v>
      </c>
      <c r="M54" s="1030" t="s">
        <v>9362</v>
      </c>
      <c r="N54" s="1030"/>
      <c r="O54" s="1030"/>
      <c r="P54" s="1030"/>
      <c r="Q54" s="1030"/>
      <c r="R54" s="1030"/>
      <c r="S54" s="1030"/>
      <c r="T54" s="1030"/>
      <c r="U54" s="1030"/>
      <c r="V54" s="1030"/>
      <c r="W54" s="1030"/>
      <c r="X54" s="1030"/>
      <c r="Y54" s="1030"/>
      <c r="Z54" s="1030"/>
      <c r="AA54" s="1030"/>
      <c r="AB54" s="1030"/>
      <c r="AC54" s="1030"/>
      <c r="AD54" s="1030"/>
    </row>
    <row r="55" spans="1:30" ht="15" customHeight="1">
      <c r="A55" s="672"/>
      <c r="B55" s="145"/>
      <c r="C55" s="17" t="s">
        <v>5010</v>
      </c>
      <c r="D55" s="885" t="s">
        <v>9363</v>
      </c>
      <c r="E55" s="886"/>
      <c r="F55" s="886"/>
      <c r="G55" s="886"/>
      <c r="H55" s="886"/>
      <c r="I55" s="886"/>
      <c r="J55" s="887"/>
      <c r="K55" s="25"/>
      <c r="L55" s="97" t="s">
        <v>5022</v>
      </c>
      <c r="M55" s="1030" t="s">
        <v>9364</v>
      </c>
      <c r="N55" s="1030"/>
      <c r="O55" s="1030"/>
      <c r="P55" s="1030"/>
      <c r="Q55" s="1030"/>
      <c r="R55" s="1030"/>
      <c r="S55" s="1030"/>
      <c r="T55" s="1030"/>
      <c r="U55" s="1030"/>
      <c r="V55" s="1030"/>
      <c r="W55" s="1030"/>
      <c r="X55" s="1030"/>
      <c r="Y55" s="1030"/>
      <c r="Z55" s="1030"/>
      <c r="AA55" s="1030"/>
      <c r="AB55" s="1030"/>
      <c r="AC55" s="1030"/>
      <c r="AD55" s="1030"/>
    </row>
    <row r="56" spans="1:30" ht="15" customHeight="1">
      <c r="A56" s="672"/>
      <c r="B56" s="145"/>
      <c r="C56" s="17" t="s">
        <v>5012</v>
      </c>
      <c r="D56" s="885" t="s">
        <v>9365</v>
      </c>
      <c r="E56" s="886"/>
      <c r="F56" s="886"/>
      <c r="G56" s="886"/>
      <c r="H56" s="886"/>
      <c r="I56" s="886"/>
      <c r="J56" s="887"/>
      <c r="K56" s="25"/>
      <c r="L56" s="97" t="s">
        <v>5024</v>
      </c>
      <c r="M56" s="1030" t="s">
        <v>9366</v>
      </c>
      <c r="N56" s="1030"/>
      <c r="O56" s="1030"/>
      <c r="P56" s="1030"/>
      <c r="Q56" s="1030"/>
      <c r="R56" s="1030"/>
      <c r="S56" s="1030"/>
      <c r="T56" s="1030"/>
      <c r="U56" s="1030"/>
      <c r="V56" s="1030"/>
      <c r="W56" s="1030"/>
      <c r="X56" s="1030"/>
      <c r="Y56" s="1030"/>
      <c r="Z56" s="1030"/>
      <c r="AA56" s="1030"/>
      <c r="AB56" s="1030"/>
      <c r="AC56" s="1030"/>
      <c r="AD56" s="1030"/>
    </row>
    <row r="57" spans="1:30" ht="24" customHeight="1">
      <c r="A57" s="672"/>
      <c r="B57" s="145"/>
      <c r="C57" s="17" t="s">
        <v>5014</v>
      </c>
      <c r="D57" s="885" t="s">
        <v>9367</v>
      </c>
      <c r="E57" s="886"/>
      <c r="F57" s="886"/>
      <c r="G57" s="886"/>
      <c r="H57" s="886"/>
      <c r="I57" s="886"/>
      <c r="J57" s="887"/>
      <c r="K57" s="25"/>
      <c r="L57" s="97" t="s">
        <v>5025</v>
      </c>
      <c r="M57" s="1030" t="s">
        <v>9368</v>
      </c>
      <c r="N57" s="1030"/>
      <c r="O57" s="1030"/>
      <c r="P57" s="1030"/>
      <c r="Q57" s="1030"/>
      <c r="R57" s="1030"/>
      <c r="S57" s="1030"/>
      <c r="T57" s="1030"/>
      <c r="U57" s="1030"/>
      <c r="V57" s="1030"/>
      <c r="W57" s="1030"/>
      <c r="X57" s="1030"/>
      <c r="Y57" s="1030"/>
      <c r="Z57" s="1030"/>
      <c r="AA57" s="1030"/>
      <c r="AB57" s="1030"/>
      <c r="AC57" s="1030"/>
      <c r="AD57" s="1030"/>
    </row>
    <row r="58" spans="1:30" ht="24" customHeight="1">
      <c r="A58" s="672"/>
      <c r="B58" s="145"/>
      <c r="C58" s="17" t="s">
        <v>5016</v>
      </c>
      <c r="D58" s="1030" t="s">
        <v>9369</v>
      </c>
      <c r="E58" s="1030"/>
      <c r="F58" s="1030"/>
      <c r="G58" s="1030"/>
      <c r="H58" s="1030"/>
      <c r="I58" s="1030"/>
      <c r="J58" s="1030"/>
      <c r="K58" s="25"/>
      <c r="L58" s="97" t="s">
        <v>5027</v>
      </c>
      <c r="M58" s="1030" t="s">
        <v>9370</v>
      </c>
      <c r="N58" s="1030"/>
      <c r="O58" s="1030"/>
      <c r="P58" s="1030"/>
      <c r="Q58" s="1030"/>
      <c r="R58" s="1030"/>
      <c r="S58" s="1030"/>
      <c r="T58" s="1030"/>
      <c r="U58" s="1030"/>
      <c r="V58" s="1030"/>
      <c r="W58" s="1030"/>
      <c r="X58" s="1030"/>
      <c r="Y58" s="1030"/>
      <c r="Z58" s="1030"/>
      <c r="AA58" s="1030"/>
      <c r="AB58" s="1030"/>
      <c r="AC58" s="1030"/>
      <c r="AD58" s="1030"/>
    </row>
    <row r="59" spans="1:30" ht="24" customHeight="1">
      <c r="A59" s="672"/>
      <c r="B59" s="145"/>
      <c r="C59" s="17" t="s">
        <v>5018</v>
      </c>
      <c r="D59" s="1030" t="s">
        <v>9371</v>
      </c>
      <c r="E59" s="1030"/>
      <c r="F59" s="1030"/>
      <c r="G59" s="1030"/>
      <c r="H59" s="1030"/>
      <c r="I59" s="1030"/>
      <c r="J59" s="1030"/>
      <c r="K59" s="25"/>
      <c r="L59" s="97" t="s">
        <v>5028</v>
      </c>
      <c r="M59" s="1030" t="s">
        <v>9372</v>
      </c>
      <c r="N59" s="1030"/>
      <c r="O59" s="1030"/>
      <c r="P59" s="1030"/>
      <c r="Q59" s="1030"/>
      <c r="R59" s="1030"/>
      <c r="S59" s="1030"/>
      <c r="T59" s="1030"/>
      <c r="U59" s="1030"/>
      <c r="V59" s="1030"/>
      <c r="W59" s="1030"/>
      <c r="X59" s="1030"/>
      <c r="Y59" s="1030"/>
      <c r="Z59" s="1030"/>
      <c r="AA59" s="1030"/>
      <c r="AB59" s="1030"/>
      <c r="AC59" s="1030"/>
      <c r="AD59" s="1030"/>
    </row>
    <row r="60" spans="1:30" ht="24" customHeight="1">
      <c r="A60" s="672"/>
      <c r="B60" s="145"/>
      <c r="C60" s="17" t="s">
        <v>5020</v>
      </c>
      <c r="D60" s="1030" t="s">
        <v>9373</v>
      </c>
      <c r="E60" s="1030"/>
      <c r="F60" s="1030"/>
      <c r="G60" s="1030"/>
      <c r="H60" s="1030"/>
      <c r="I60" s="1030"/>
      <c r="J60" s="1030"/>
      <c r="K60" s="25"/>
      <c r="L60" s="97" t="s">
        <v>5029</v>
      </c>
      <c r="M60" s="1030" t="s">
        <v>9374</v>
      </c>
      <c r="N60" s="1030"/>
      <c r="O60" s="1030"/>
      <c r="P60" s="1030"/>
      <c r="Q60" s="1030"/>
      <c r="R60" s="1030"/>
      <c r="S60" s="1030"/>
      <c r="T60" s="1030"/>
      <c r="U60" s="1030"/>
      <c r="V60" s="1030"/>
      <c r="W60" s="1030"/>
      <c r="X60" s="1030"/>
      <c r="Y60" s="1030"/>
      <c r="Z60" s="1030"/>
      <c r="AA60" s="1030"/>
      <c r="AB60" s="1030"/>
      <c r="AC60" s="1030"/>
      <c r="AD60" s="1030"/>
    </row>
    <row r="61" spans="1:30" ht="15.95" customHeight="1">
      <c r="A61" s="672"/>
      <c r="B61" s="145"/>
      <c r="C61" s="17" t="s">
        <v>5022</v>
      </c>
      <c r="D61" s="1030" t="s">
        <v>9375</v>
      </c>
      <c r="E61" s="1030"/>
      <c r="F61" s="1030"/>
      <c r="G61" s="1030"/>
      <c r="H61" s="1030"/>
      <c r="I61" s="1030"/>
      <c r="J61" s="1030"/>
      <c r="K61" s="25"/>
      <c r="L61" s="97" t="s">
        <v>5030</v>
      </c>
      <c r="M61" s="1030" t="s">
        <v>9376</v>
      </c>
      <c r="N61" s="1030"/>
      <c r="O61" s="1030"/>
      <c r="P61" s="1030"/>
      <c r="Q61" s="1030"/>
      <c r="R61" s="1030"/>
      <c r="S61" s="1030"/>
      <c r="T61" s="1030"/>
      <c r="U61" s="1030"/>
      <c r="V61" s="1030"/>
      <c r="W61" s="1030"/>
      <c r="X61" s="1030"/>
      <c r="Y61" s="1030"/>
      <c r="Z61" s="1030"/>
      <c r="AA61" s="1030"/>
      <c r="AB61" s="1030"/>
      <c r="AC61" s="1030"/>
      <c r="AD61" s="1030"/>
    </row>
    <row r="62" spans="1:30" ht="15" customHeight="1">
      <c r="A62" s="672"/>
      <c r="B62" s="145"/>
      <c r="C62" s="97" t="s">
        <v>5024</v>
      </c>
      <c r="D62" s="1030" t="s">
        <v>397</v>
      </c>
      <c r="E62" s="1030"/>
      <c r="F62" s="1030"/>
      <c r="G62" s="1030"/>
      <c r="H62" s="1030"/>
      <c r="I62" s="1030"/>
      <c r="J62" s="1030"/>
      <c r="K62" s="25"/>
      <c r="L62" s="97" t="s">
        <v>5031</v>
      </c>
      <c r="M62" s="1030" t="s">
        <v>9377</v>
      </c>
      <c r="N62" s="1030"/>
      <c r="O62" s="1030"/>
      <c r="P62" s="1030"/>
      <c r="Q62" s="1030"/>
      <c r="R62" s="1030"/>
      <c r="S62" s="1030"/>
      <c r="T62" s="1030"/>
      <c r="U62" s="1030"/>
      <c r="V62" s="1030"/>
      <c r="W62" s="1030"/>
      <c r="X62" s="1030"/>
      <c r="Y62" s="1030"/>
      <c r="Z62" s="1030"/>
      <c r="AA62" s="1030"/>
      <c r="AB62" s="1030"/>
      <c r="AC62" s="1030"/>
      <c r="AD62" s="1030"/>
    </row>
    <row r="63" spans="1:30" ht="24" customHeight="1">
      <c r="A63" s="672"/>
      <c r="B63" s="145"/>
      <c r="C63" s="24"/>
      <c r="D63" s="24"/>
      <c r="E63" s="24"/>
      <c r="F63" s="24"/>
      <c r="G63" s="24"/>
      <c r="H63" s="24"/>
      <c r="I63" s="24"/>
      <c r="J63" s="24"/>
      <c r="K63" s="25"/>
      <c r="L63" s="97" t="s">
        <v>5032</v>
      </c>
      <c r="M63" s="1030" t="s">
        <v>9378</v>
      </c>
      <c r="N63" s="1030"/>
      <c r="O63" s="1030"/>
      <c r="P63" s="1030"/>
      <c r="Q63" s="1030"/>
      <c r="R63" s="1030"/>
      <c r="S63" s="1030"/>
      <c r="T63" s="1030"/>
      <c r="U63" s="1030"/>
      <c r="V63" s="1030"/>
      <c r="W63" s="1030"/>
      <c r="X63" s="1030"/>
      <c r="Y63" s="1030"/>
      <c r="Z63" s="1030"/>
      <c r="AA63" s="1030"/>
      <c r="AB63" s="1030"/>
      <c r="AC63" s="1030"/>
      <c r="AD63" s="1030"/>
    </row>
    <row r="64" spans="1:30" ht="24" customHeight="1">
      <c r="A64" s="672"/>
      <c r="B64" s="145"/>
      <c r="C64" s="710" t="s">
        <v>9379</v>
      </c>
      <c r="D64" s="710"/>
      <c r="E64" s="710"/>
      <c r="F64" s="710"/>
      <c r="G64" s="710"/>
      <c r="H64" s="710"/>
      <c r="I64" s="710"/>
      <c r="J64" s="710"/>
      <c r="K64" s="95"/>
      <c r="L64" s="97" t="s">
        <v>5033</v>
      </c>
      <c r="M64" s="1030" t="s">
        <v>9380</v>
      </c>
      <c r="N64" s="1030"/>
      <c r="O64" s="1030"/>
      <c r="P64" s="1030"/>
      <c r="Q64" s="1030"/>
      <c r="R64" s="1030"/>
      <c r="S64" s="1030"/>
      <c r="T64" s="1030"/>
      <c r="U64" s="1030"/>
      <c r="V64" s="1030"/>
      <c r="W64" s="1030"/>
      <c r="X64" s="1030"/>
      <c r="Y64" s="1030"/>
      <c r="Z64" s="1030"/>
      <c r="AA64" s="1030"/>
      <c r="AB64" s="1030"/>
      <c r="AC64" s="1030"/>
      <c r="AD64" s="1030"/>
    </row>
    <row r="65" spans="1:30" ht="24" customHeight="1">
      <c r="A65" s="672"/>
      <c r="B65" s="145"/>
      <c r="C65" s="17" t="s">
        <v>5008</v>
      </c>
      <c r="D65" s="885" t="s">
        <v>9381</v>
      </c>
      <c r="E65" s="886"/>
      <c r="F65" s="886"/>
      <c r="G65" s="886"/>
      <c r="H65" s="886"/>
      <c r="I65" s="886"/>
      <c r="J65" s="887"/>
      <c r="K65" s="25"/>
      <c r="L65" s="97" t="s">
        <v>5034</v>
      </c>
      <c r="M65" s="1030" t="s">
        <v>9382</v>
      </c>
      <c r="N65" s="1030"/>
      <c r="O65" s="1030"/>
      <c r="P65" s="1030"/>
      <c r="Q65" s="1030"/>
      <c r="R65" s="1030"/>
      <c r="S65" s="1030"/>
      <c r="T65" s="1030"/>
      <c r="U65" s="1030"/>
      <c r="V65" s="1030"/>
      <c r="W65" s="1030"/>
      <c r="X65" s="1030"/>
      <c r="Y65" s="1030"/>
      <c r="Z65" s="1030"/>
      <c r="AA65" s="1030"/>
      <c r="AB65" s="1030"/>
      <c r="AC65" s="1030"/>
      <c r="AD65" s="1030"/>
    </row>
    <row r="66" spans="1:30" ht="24" customHeight="1">
      <c r="A66" s="672"/>
      <c r="B66" s="145"/>
      <c r="C66" s="17" t="s">
        <v>5010</v>
      </c>
      <c r="D66" s="885" t="s">
        <v>9383</v>
      </c>
      <c r="E66" s="886"/>
      <c r="F66" s="886"/>
      <c r="G66" s="886"/>
      <c r="H66" s="886"/>
      <c r="I66" s="886"/>
      <c r="J66" s="887"/>
      <c r="K66" s="25"/>
      <c r="L66" s="97" t="s">
        <v>5035</v>
      </c>
      <c r="M66" s="1030" t="s">
        <v>9384</v>
      </c>
      <c r="N66" s="1030"/>
      <c r="O66" s="1030"/>
      <c r="P66" s="1030"/>
      <c r="Q66" s="1030"/>
      <c r="R66" s="1030"/>
      <c r="S66" s="1030"/>
      <c r="T66" s="1030"/>
      <c r="U66" s="1030"/>
      <c r="V66" s="1030"/>
      <c r="W66" s="1030"/>
      <c r="X66" s="1030"/>
      <c r="Y66" s="1030"/>
      <c r="Z66" s="1030"/>
      <c r="AA66" s="1030"/>
      <c r="AB66" s="1030"/>
      <c r="AC66" s="1030"/>
      <c r="AD66" s="1030"/>
    </row>
    <row r="67" spans="1:30" ht="15" customHeight="1">
      <c r="A67" s="672"/>
      <c r="B67" s="145"/>
      <c r="C67" s="17" t="s">
        <v>5012</v>
      </c>
      <c r="D67" s="885" t="s">
        <v>9385</v>
      </c>
      <c r="E67" s="886"/>
      <c r="F67" s="886"/>
      <c r="G67" s="886"/>
      <c r="H67" s="886"/>
      <c r="I67" s="886"/>
      <c r="J67" s="887"/>
      <c r="K67" s="25"/>
      <c r="L67" s="97" t="s">
        <v>5036</v>
      </c>
      <c r="M67" s="1030" t="s">
        <v>9386</v>
      </c>
      <c r="N67" s="1030"/>
      <c r="O67" s="1030"/>
      <c r="P67" s="1030"/>
      <c r="Q67" s="1030"/>
      <c r="R67" s="1030"/>
      <c r="S67" s="1030"/>
      <c r="T67" s="1030"/>
      <c r="U67" s="1030"/>
      <c r="V67" s="1030"/>
      <c r="W67" s="1030"/>
      <c r="X67" s="1030"/>
      <c r="Y67" s="1030"/>
      <c r="Z67" s="1030"/>
      <c r="AA67" s="1030"/>
      <c r="AB67" s="1030"/>
      <c r="AC67" s="1030"/>
      <c r="AD67" s="1030"/>
    </row>
    <row r="68" spans="1:30" ht="15" customHeight="1">
      <c r="A68" s="672"/>
      <c r="B68" s="145"/>
      <c r="C68" s="17" t="s">
        <v>5014</v>
      </c>
      <c r="D68" s="885" t="s">
        <v>9387</v>
      </c>
      <c r="E68" s="886"/>
      <c r="F68" s="886"/>
      <c r="G68" s="886"/>
      <c r="H68" s="886"/>
      <c r="I68" s="886"/>
      <c r="J68" s="887"/>
      <c r="K68" s="25"/>
      <c r="L68" s="97" t="s">
        <v>5037</v>
      </c>
      <c r="M68" s="1030" t="s">
        <v>9388</v>
      </c>
      <c r="N68" s="1030"/>
      <c r="O68" s="1030"/>
      <c r="P68" s="1030"/>
      <c r="Q68" s="1030"/>
      <c r="R68" s="1030"/>
      <c r="S68" s="1030"/>
      <c r="T68" s="1030"/>
      <c r="U68" s="1030"/>
      <c r="V68" s="1030"/>
      <c r="W68" s="1030"/>
      <c r="X68" s="1030"/>
      <c r="Y68" s="1030"/>
      <c r="Z68" s="1030"/>
      <c r="AA68" s="1030"/>
      <c r="AB68" s="1030"/>
      <c r="AC68" s="1030"/>
      <c r="AD68" s="1030"/>
    </row>
    <row r="69" spans="1:30" ht="15" customHeight="1">
      <c r="A69" s="672"/>
      <c r="B69" s="145"/>
      <c r="C69" s="17" t="s">
        <v>5022</v>
      </c>
      <c r="D69" s="885" t="s">
        <v>9389</v>
      </c>
      <c r="E69" s="886"/>
      <c r="F69" s="886"/>
      <c r="G69" s="886"/>
      <c r="H69" s="886"/>
      <c r="I69" s="886"/>
      <c r="J69" s="887"/>
      <c r="K69" s="25"/>
      <c r="L69" s="97" t="s">
        <v>5038</v>
      </c>
      <c r="M69" s="1030" t="s">
        <v>9390</v>
      </c>
      <c r="N69" s="1030"/>
      <c r="O69" s="1030"/>
      <c r="P69" s="1030"/>
      <c r="Q69" s="1030"/>
      <c r="R69" s="1030"/>
      <c r="S69" s="1030"/>
      <c r="T69" s="1030"/>
      <c r="U69" s="1030"/>
      <c r="V69" s="1030"/>
      <c r="W69" s="1030"/>
      <c r="X69" s="1030"/>
      <c r="Y69" s="1030"/>
      <c r="Z69" s="1030"/>
      <c r="AA69" s="1030"/>
      <c r="AB69" s="1030"/>
      <c r="AC69" s="1030"/>
      <c r="AD69" s="1030"/>
    </row>
    <row r="70" spans="1:30" ht="15" customHeight="1">
      <c r="A70" s="672"/>
      <c r="B70" s="145"/>
      <c r="C70" s="17" t="s">
        <v>5024</v>
      </c>
      <c r="D70" s="885" t="s">
        <v>397</v>
      </c>
      <c r="E70" s="886"/>
      <c r="F70" s="886"/>
      <c r="G70" s="886"/>
      <c r="H70" s="886"/>
      <c r="I70" s="886"/>
      <c r="J70" s="887"/>
      <c r="K70" s="25"/>
      <c r="L70" s="97" t="s">
        <v>5039</v>
      </c>
      <c r="M70" s="1030" t="s">
        <v>9391</v>
      </c>
      <c r="N70" s="1030"/>
      <c r="O70" s="1030"/>
      <c r="P70" s="1030"/>
      <c r="Q70" s="1030"/>
      <c r="R70" s="1030"/>
      <c r="S70" s="1030"/>
      <c r="T70" s="1030"/>
      <c r="U70" s="1030"/>
      <c r="V70" s="1030"/>
      <c r="W70" s="1030"/>
      <c r="X70" s="1030"/>
      <c r="Y70" s="1030"/>
      <c r="Z70" s="1030"/>
      <c r="AA70" s="1030"/>
      <c r="AB70" s="1030"/>
      <c r="AC70" s="1030"/>
      <c r="AD70" s="1030"/>
    </row>
    <row r="71" spans="1:30" ht="15" customHeight="1">
      <c r="A71" s="672"/>
      <c r="B71" s="145"/>
      <c r="C71" s="56"/>
      <c r="D71" s="71"/>
      <c r="E71" s="71"/>
      <c r="F71" s="71"/>
      <c r="G71" s="71"/>
      <c r="H71" s="71"/>
      <c r="I71" s="71"/>
      <c r="J71" s="71"/>
      <c r="K71" s="25"/>
      <c r="L71" s="97" t="s">
        <v>5256</v>
      </c>
      <c r="M71" s="1030" t="s">
        <v>397</v>
      </c>
      <c r="N71" s="1030"/>
      <c r="O71" s="1030"/>
      <c r="P71" s="1030"/>
      <c r="Q71" s="1030"/>
      <c r="R71" s="1030"/>
      <c r="S71" s="1030"/>
      <c r="T71" s="1030"/>
      <c r="U71" s="1030"/>
      <c r="V71" s="1030"/>
      <c r="W71" s="1030"/>
      <c r="X71" s="1030"/>
      <c r="Y71" s="1030"/>
      <c r="Z71" s="1030"/>
      <c r="AA71" s="1030"/>
      <c r="AB71" s="1030"/>
      <c r="AC71" s="1030"/>
      <c r="AD71" s="1030"/>
    </row>
    <row r="72" spans="1:30" ht="15" customHeight="1">
      <c r="A72" s="672"/>
      <c r="B72" s="145"/>
      <c r="C72" s="710" t="s">
        <v>9392</v>
      </c>
      <c r="D72" s="710"/>
      <c r="E72" s="710"/>
      <c r="F72" s="710"/>
      <c r="G72" s="710"/>
      <c r="H72" s="710"/>
      <c r="I72" s="710"/>
      <c r="J72" s="710"/>
      <c r="K72" s="95"/>
      <c r="L72" s="98"/>
      <c r="M72" s="98"/>
      <c r="N72" s="98"/>
      <c r="O72" s="98"/>
      <c r="P72" s="98"/>
      <c r="Q72" s="98"/>
      <c r="R72" s="98"/>
      <c r="S72" s="98"/>
      <c r="T72" s="98"/>
      <c r="U72" s="98"/>
      <c r="V72" s="98"/>
      <c r="W72" s="98"/>
      <c r="X72" s="98"/>
      <c r="Y72" s="98"/>
      <c r="Z72" s="98"/>
      <c r="AA72" s="98"/>
      <c r="AB72" s="98"/>
      <c r="AC72" s="98"/>
      <c r="AD72" s="98"/>
    </row>
    <row r="73" spans="1:30" ht="24" customHeight="1">
      <c r="A73" s="672"/>
      <c r="B73" s="145"/>
      <c r="C73" s="97" t="s">
        <v>5008</v>
      </c>
      <c r="D73" s="1030" t="s">
        <v>9393</v>
      </c>
      <c r="E73" s="1030"/>
      <c r="F73" s="1030"/>
      <c r="G73" s="1030"/>
      <c r="H73" s="1030"/>
      <c r="I73" s="1030"/>
      <c r="J73" s="1030"/>
      <c r="K73" s="25"/>
      <c r="L73" s="98"/>
      <c r="M73" s="98"/>
      <c r="N73" s="98"/>
      <c r="O73" s="98"/>
      <c r="P73" s="98"/>
      <c r="Q73" s="98"/>
      <c r="R73" s="98"/>
      <c r="S73" s="98"/>
      <c r="T73" s="98"/>
      <c r="U73" s="98"/>
      <c r="V73" s="98"/>
      <c r="W73" s="98"/>
      <c r="X73" s="98"/>
      <c r="Y73" s="98"/>
      <c r="Z73" s="98"/>
      <c r="AA73" s="98"/>
      <c r="AB73" s="98"/>
      <c r="AC73" s="98"/>
      <c r="AD73" s="98"/>
    </row>
    <row r="74" spans="1:30" ht="36" customHeight="1">
      <c r="A74" s="672"/>
      <c r="B74" s="145"/>
      <c r="C74" s="97" t="s">
        <v>5010</v>
      </c>
      <c r="D74" s="1030" t="s">
        <v>9394</v>
      </c>
      <c r="E74" s="1030"/>
      <c r="F74" s="1030"/>
      <c r="G74" s="1030"/>
      <c r="H74" s="1030"/>
      <c r="I74" s="1030"/>
      <c r="J74" s="1030"/>
      <c r="K74" s="25"/>
      <c r="L74" s="25"/>
      <c r="M74" s="25"/>
      <c r="N74" s="25"/>
      <c r="O74" s="25"/>
      <c r="P74" s="25"/>
      <c r="Q74" s="25"/>
      <c r="R74" s="25"/>
      <c r="S74" s="25"/>
      <c r="W74" s="24"/>
      <c r="X74" s="24"/>
      <c r="Y74" s="24"/>
      <c r="Z74" s="24"/>
      <c r="AA74" s="24"/>
      <c r="AB74" s="24"/>
      <c r="AC74" s="24"/>
      <c r="AD74" s="24"/>
    </row>
    <row r="75" spans="1:30" ht="12" customHeight="1">
      <c r="A75" s="672"/>
      <c r="B75" s="145"/>
      <c r="C75" s="97" t="s">
        <v>5012</v>
      </c>
      <c r="D75" s="1030" t="s">
        <v>9395</v>
      </c>
      <c r="E75" s="1030"/>
      <c r="F75" s="1030"/>
      <c r="G75" s="1030"/>
      <c r="H75" s="1030"/>
      <c r="I75" s="1030"/>
      <c r="J75" s="1030"/>
      <c r="K75" s="25"/>
      <c r="L75" s="25"/>
      <c r="M75" s="25"/>
      <c r="N75" s="25"/>
      <c r="O75" s="25"/>
      <c r="P75" s="25"/>
      <c r="Q75" s="25"/>
      <c r="R75" s="25"/>
      <c r="S75" s="25"/>
      <c r="W75" s="24"/>
      <c r="X75" s="24"/>
      <c r="Y75" s="24"/>
      <c r="Z75" s="24"/>
      <c r="AA75" s="24"/>
      <c r="AB75" s="24"/>
      <c r="AC75" s="24"/>
      <c r="AD75" s="24"/>
    </row>
    <row r="76" spans="1:30" ht="36" customHeight="1">
      <c r="A76" s="672"/>
      <c r="B76" s="145"/>
      <c r="C76" s="97" t="s">
        <v>5014</v>
      </c>
      <c r="D76" s="1030" t="s">
        <v>9396</v>
      </c>
      <c r="E76" s="1030"/>
      <c r="F76" s="1030"/>
      <c r="G76" s="1030"/>
      <c r="H76" s="1030"/>
      <c r="I76" s="1030"/>
      <c r="J76" s="1030"/>
      <c r="K76" s="25"/>
      <c r="L76" s="25"/>
      <c r="M76" s="25"/>
      <c r="N76" s="25"/>
      <c r="O76" s="25"/>
      <c r="P76" s="25"/>
      <c r="Q76" s="25"/>
      <c r="R76" s="25"/>
      <c r="S76" s="25"/>
      <c r="W76" s="24"/>
      <c r="X76" s="24"/>
      <c r="Y76" s="24"/>
      <c r="Z76" s="24"/>
      <c r="AA76" s="24"/>
      <c r="AB76" s="24"/>
      <c r="AC76" s="24"/>
      <c r="AD76" s="24"/>
    </row>
    <row r="77" spans="1:30" ht="36" customHeight="1">
      <c r="A77" s="672"/>
      <c r="B77" s="145"/>
      <c r="C77" s="97" t="s">
        <v>5016</v>
      </c>
      <c r="D77" s="1030" t="s">
        <v>9397</v>
      </c>
      <c r="E77" s="1030"/>
      <c r="F77" s="1030"/>
      <c r="G77" s="1030"/>
      <c r="H77" s="1030"/>
      <c r="I77" s="1030"/>
      <c r="J77" s="1030"/>
      <c r="K77" s="25"/>
      <c r="L77" s="25"/>
      <c r="M77" s="25"/>
      <c r="N77" s="25"/>
      <c r="O77" s="25"/>
      <c r="P77" s="25"/>
      <c r="Q77" s="25"/>
      <c r="R77" s="25"/>
      <c r="S77" s="25"/>
      <c r="W77" s="24"/>
      <c r="X77" s="24"/>
      <c r="Y77" s="24"/>
      <c r="Z77" s="24"/>
      <c r="AA77" s="24"/>
      <c r="AB77" s="24"/>
      <c r="AC77" s="24"/>
      <c r="AD77" s="24"/>
    </row>
    <row r="78" spans="1:30" ht="24" customHeight="1">
      <c r="A78" s="672"/>
      <c r="B78" s="145"/>
      <c r="C78" s="97" t="s">
        <v>5018</v>
      </c>
      <c r="D78" s="1030" t="s">
        <v>9398</v>
      </c>
      <c r="E78" s="1030"/>
      <c r="F78" s="1030"/>
      <c r="G78" s="1030"/>
      <c r="H78" s="1030"/>
      <c r="I78" s="1030"/>
      <c r="J78" s="1030"/>
      <c r="K78" s="25"/>
      <c r="L78" s="25"/>
      <c r="M78" s="25"/>
      <c r="N78" s="25"/>
      <c r="O78" s="25"/>
      <c r="P78" s="25"/>
      <c r="Q78" s="25"/>
      <c r="R78" s="25"/>
      <c r="S78" s="25"/>
      <c r="W78" s="24"/>
      <c r="X78" s="24"/>
      <c r="Y78" s="24"/>
      <c r="Z78" s="24"/>
      <c r="AA78" s="24"/>
      <c r="AB78" s="24"/>
      <c r="AC78" s="24"/>
      <c r="AD78" s="24"/>
    </row>
    <row r="79" spans="1:30" ht="24" customHeight="1">
      <c r="A79" s="672"/>
      <c r="B79" s="145"/>
      <c r="C79" s="97" t="s">
        <v>5020</v>
      </c>
      <c r="D79" s="1030" t="s">
        <v>9399</v>
      </c>
      <c r="E79" s="1030"/>
      <c r="F79" s="1030"/>
      <c r="G79" s="1030"/>
      <c r="H79" s="1030"/>
      <c r="I79" s="1030"/>
      <c r="J79" s="1030"/>
      <c r="K79" s="25"/>
      <c r="L79" s="25"/>
      <c r="M79" s="25"/>
      <c r="N79" s="25"/>
      <c r="O79" s="25"/>
      <c r="P79" s="25"/>
      <c r="Q79" s="25"/>
      <c r="R79" s="25"/>
      <c r="S79" s="25"/>
      <c r="W79" s="24"/>
      <c r="X79" s="24"/>
      <c r="Y79" s="24"/>
      <c r="Z79" s="24"/>
      <c r="AA79" s="24"/>
      <c r="AB79" s="24"/>
      <c r="AC79" s="24"/>
      <c r="AD79" s="24"/>
    </row>
    <row r="80" spans="1:30" ht="15" customHeight="1">
      <c r="A80" s="672"/>
      <c r="B80" s="145"/>
      <c r="C80" s="17" t="s">
        <v>5024</v>
      </c>
      <c r="D80" s="1030" t="s">
        <v>397</v>
      </c>
      <c r="E80" s="1030"/>
      <c r="F80" s="1030"/>
      <c r="G80" s="1030"/>
      <c r="H80" s="1030"/>
      <c r="I80" s="1030"/>
      <c r="J80" s="1030"/>
      <c r="K80" s="25"/>
      <c r="L80" s="25"/>
      <c r="M80" s="25"/>
      <c r="N80" s="25"/>
      <c r="O80" s="25"/>
      <c r="P80" s="25"/>
      <c r="Q80" s="25"/>
      <c r="R80" s="25"/>
      <c r="S80" s="25"/>
      <c r="W80" s="24"/>
      <c r="X80" s="24"/>
      <c r="Y80" s="24"/>
      <c r="Z80" s="24"/>
      <c r="AA80" s="24"/>
      <c r="AB80" s="24"/>
      <c r="AC80" s="24"/>
      <c r="AD80" s="24"/>
    </row>
    <row r="81" spans="1:31" ht="15" customHeight="1">
      <c r="A81" s="672"/>
      <c r="B81" s="809" t="str">
        <f>IF(AJ44&gt;0,"Alerta: debido a que cuenta con registros NA, debe proporcionar una justificación en el area de comentarios al final de la pregunta","")</f>
        <v/>
      </c>
      <c r="C81" s="809"/>
      <c r="D81" s="809"/>
      <c r="E81" s="809"/>
      <c r="F81" s="809"/>
      <c r="G81" s="809"/>
      <c r="H81" s="809"/>
      <c r="I81" s="809"/>
      <c r="J81" s="809"/>
      <c r="K81" s="809"/>
      <c r="L81" s="809"/>
      <c r="M81" s="809"/>
      <c r="N81" s="809"/>
      <c r="O81" s="809"/>
      <c r="P81" s="809"/>
      <c r="Q81" s="809"/>
      <c r="R81" s="809"/>
      <c r="S81" s="809"/>
      <c r="T81" s="809"/>
      <c r="U81" s="809"/>
      <c r="V81" s="809"/>
      <c r="W81" s="809"/>
      <c r="X81" s="809"/>
      <c r="Y81" s="809"/>
      <c r="Z81" s="809"/>
      <c r="AA81" s="809"/>
      <c r="AB81" s="809"/>
      <c r="AC81" s="809"/>
      <c r="AD81" s="809"/>
      <c r="AE81" s="164"/>
    </row>
    <row r="82" spans="1:31" ht="24" customHeight="1">
      <c r="A82" s="26"/>
      <c r="B82" s="26"/>
      <c r="C82" s="733" t="s">
        <v>5300</v>
      </c>
      <c r="D82" s="733"/>
      <c r="E82" s="733"/>
      <c r="F82" s="733"/>
      <c r="G82" s="733"/>
      <c r="H82" s="733"/>
      <c r="I82" s="733"/>
      <c r="J82" s="733"/>
      <c r="K82" s="733"/>
      <c r="L82" s="733"/>
      <c r="M82" s="733"/>
      <c r="N82" s="733"/>
      <c r="O82" s="733"/>
      <c r="P82" s="733"/>
      <c r="Q82" s="733"/>
      <c r="R82" s="733"/>
      <c r="S82" s="733"/>
      <c r="T82" s="733"/>
      <c r="U82" s="733"/>
      <c r="V82" s="733"/>
      <c r="W82" s="733"/>
      <c r="X82" s="733"/>
      <c r="Y82" s="733"/>
      <c r="Z82" s="733"/>
      <c r="AA82" s="733"/>
      <c r="AB82" s="733"/>
      <c r="AC82" s="733"/>
      <c r="AD82" s="733"/>
      <c r="AE82" s="164"/>
    </row>
    <row r="83" spans="1:31" ht="60" customHeight="1">
      <c r="A83" s="26"/>
      <c r="B83" s="26"/>
      <c r="C83" s="987"/>
      <c r="D83" s="987"/>
      <c r="E83" s="987"/>
      <c r="F83" s="987"/>
      <c r="G83" s="987"/>
      <c r="H83" s="987"/>
      <c r="I83" s="987"/>
      <c r="J83" s="987"/>
      <c r="K83" s="987"/>
      <c r="L83" s="987"/>
      <c r="M83" s="987"/>
      <c r="N83" s="987"/>
      <c r="O83" s="987"/>
      <c r="P83" s="987"/>
      <c r="Q83" s="987"/>
      <c r="R83" s="987"/>
      <c r="S83" s="987"/>
      <c r="T83" s="987"/>
      <c r="U83" s="987"/>
      <c r="V83" s="987"/>
      <c r="W83" s="987"/>
      <c r="X83" s="987"/>
      <c r="Y83" s="987"/>
      <c r="Z83" s="987"/>
      <c r="AA83" s="987"/>
      <c r="AB83" s="987"/>
      <c r="AC83" s="987"/>
      <c r="AD83" s="987"/>
      <c r="AE83" s="164"/>
    </row>
    <row r="84" spans="1:31" ht="15" customHeight="1">
      <c r="A84" s="26"/>
      <c r="B84" s="808" t="str">
        <f>IF(AG44&gt;0,"Favor de ingresar toda la información requerida en la pregunta y/o verifique que no tenga información en celdas sombreadas","")</f>
        <v/>
      </c>
      <c r="C84" s="808"/>
      <c r="D84" s="808"/>
      <c r="E84" s="808"/>
      <c r="F84" s="808"/>
      <c r="G84" s="808"/>
      <c r="H84" s="808"/>
      <c r="I84" s="808"/>
      <c r="J84" s="808"/>
      <c r="K84" s="808"/>
      <c r="L84" s="808"/>
      <c r="M84" s="808"/>
      <c r="N84" s="808"/>
      <c r="O84" s="808"/>
      <c r="P84" s="808"/>
      <c r="Q84" s="808"/>
      <c r="R84" s="808"/>
      <c r="S84" s="808"/>
      <c r="T84" s="808"/>
      <c r="U84" s="808"/>
      <c r="V84" s="808"/>
      <c r="W84" s="808"/>
      <c r="X84" s="808"/>
      <c r="Y84" s="808"/>
      <c r="Z84" s="808"/>
      <c r="AA84" s="808"/>
      <c r="AB84" s="808"/>
      <c r="AC84" s="808"/>
      <c r="AD84" s="808"/>
      <c r="AE84" s="164"/>
    </row>
    <row r="85" spans="1:31" ht="15" customHeight="1">
      <c r="B85" s="809" t="str">
        <f>IF(AH44&gt;0,"Alerta: debido a que cuenta con registros NS, debe proporcionar una justificación en el area de comentarios al final de la pregunta","")</f>
        <v/>
      </c>
      <c r="C85" s="809"/>
      <c r="D85" s="809"/>
      <c r="E85" s="809"/>
      <c r="F85" s="809"/>
      <c r="G85" s="809"/>
      <c r="H85" s="809"/>
      <c r="I85" s="809"/>
      <c r="J85" s="809"/>
      <c r="K85" s="809"/>
      <c r="L85" s="809"/>
      <c r="M85" s="809"/>
      <c r="N85" s="809"/>
      <c r="O85" s="809"/>
      <c r="P85" s="809"/>
      <c r="Q85" s="809"/>
      <c r="R85" s="809"/>
      <c r="S85" s="809"/>
      <c r="T85" s="809"/>
      <c r="U85" s="809"/>
      <c r="V85" s="809"/>
      <c r="W85" s="809"/>
      <c r="X85" s="809"/>
      <c r="Y85" s="809"/>
      <c r="Z85" s="809"/>
      <c r="AA85" s="809"/>
      <c r="AB85" s="809"/>
      <c r="AC85" s="809"/>
      <c r="AD85" s="809"/>
      <c r="AE85" s="164"/>
    </row>
    <row r="86" spans="1:31" ht="15" customHeight="1">
      <c r="B86" s="807" t="str">
        <f>IF(AI44&gt;0,"Los ingresos brutos mensuales deben anotarse en pesos mexicanos (no debe agregar la frase “miles o millones de pesos”)",IF(AU44&gt;0,"Los ingresos brutos mensuales no deben llevar decimales",""))</f>
        <v/>
      </c>
      <c r="C86" s="807"/>
      <c r="D86" s="807"/>
      <c r="E86" s="807"/>
      <c r="F86" s="807"/>
      <c r="G86" s="807"/>
      <c r="H86" s="807"/>
      <c r="I86" s="807"/>
      <c r="J86" s="807"/>
      <c r="K86" s="807"/>
      <c r="L86" s="807"/>
      <c r="M86" s="807"/>
      <c r="N86" s="807"/>
      <c r="O86" s="807"/>
      <c r="P86" s="807"/>
      <c r="Q86" s="807"/>
      <c r="R86" s="807"/>
      <c r="S86" s="807"/>
      <c r="T86" s="807"/>
      <c r="U86" s="807"/>
      <c r="V86" s="807"/>
      <c r="W86" s="807"/>
      <c r="X86" s="807"/>
      <c r="Y86" s="807"/>
      <c r="Z86" s="807"/>
      <c r="AA86" s="807"/>
      <c r="AB86" s="807"/>
      <c r="AC86" s="807"/>
      <c r="AD86" s="807"/>
      <c r="AE86" s="164"/>
    </row>
    <row r="87" spans="1:31" ht="15" customHeight="1">
      <c r="B87" s="808" t="str">
        <f>IF(AM44&gt;0,"Registró el código 9 en la col. Nivel de Escolaridad debe de seleccionar el código 9 en la col. Estatus ",IF(AK44&gt;0,"Registró el código 1 en la col. Nivel de Escolaridad debe de seleccionar el código 8 en la col. Estatus ",IF(AL44&gt;0,"Registró el código 1, 2 o 3 en la col. Nivel de Escolaridad no debe de seleccionar el código 4 en la col. Estatus ","")))</f>
        <v/>
      </c>
      <c r="C87" s="808"/>
      <c r="D87" s="808"/>
      <c r="E87" s="808"/>
      <c r="F87" s="808"/>
      <c r="G87" s="808"/>
      <c r="H87" s="808"/>
      <c r="I87" s="808"/>
      <c r="J87" s="808"/>
      <c r="K87" s="808"/>
      <c r="L87" s="808"/>
      <c r="M87" s="808"/>
      <c r="N87" s="808"/>
      <c r="O87" s="808"/>
      <c r="P87" s="808"/>
      <c r="Q87" s="808"/>
      <c r="R87" s="808"/>
      <c r="S87" s="808"/>
      <c r="T87" s="808"/>
      <c r="U87" s="808"/>
      <c r="V87" s="808"/>
      <c r="W87" s="808"/>
      <c r="X87" s="808"/>
      <c r="Y87" s="808"/>
      <c r="Z87" s="808"/>
      <c r="AA87" s="808"/>
      <c r="AB87" s="808"/>
      <c r="AC87" s="808"/>
      <c r="AD87" s="808"/>
      <c r="AE87" s="164"/>
    </row>
    <row r="88" spans="1:31" ht="15" customHeight="1">
      <c r="B88" s="807" t="str">
        <f>IF(AN44&gt;0,"La cantidad registrada en la col. Antigüedad en el cargo debe ser menor o igual a lo reportado en la col. Antigüedad en el servicio público","")</f>
        <v/>
      </c>
      <c r="C88" s="807"/>
      <c r="D88" s="807"/>
      <c r="E88" s="807"/>
      <c r="F88" s="807"/>
      <c r="G88" s="807"/>
      <c r="H88" s="807"/>
      <c r="I88" s="807"/>
      <c r="J88" s="807"/>
      <c r="K88" s="807"/>
      <c r="L88" s="807"/>
      <c r="M88" s="807"/>
      <c r="N88" s="807"/>
      <c r="O88" s="807"/>
      <c r="P88" s="807"/>
      <c r="Q88" s="807"/>
      <c r="R88" s="807"/>
      <c r="S88" s="807"/>
      <c r="T88" s="807"/>
      <c r="U88" s="807"/>
      <c r="V88" s="807"/>
      <c r="W88" s="807"/>
      <c r="X88" s="807"/>
      <c r="Y88" s="807"/>
      <c r="Z88" s="807"/>
      <c r="AA88" s="807"/>
      <c r="AB88" s="807"/>
      <c r="AC88" s="807"/>
      <c r="AD88" s="807"/>
      <c r="AE88" s="807"/>
    </row>
    <row r="89" spans="1:31" ht="15" customHeight="1">
      <c r="B89" s="809" t="str">
        <f>IF(AO44&gt;0,"Alerta: debe de proporcionar una justificación de acuerdo a lo establecido en la instrucción 12","")</f>
        <v/>
      </c>
      <c r="C89" s="809"/>
      <c r="D89" s="809"/>
      <c r="E89" s="809"/>
      <c r="F89" s="809"/>
      <c r="G89" s="809"/>
      <c r="H89" s="809"/>
      <c r="I89" s="809"/>
      <c r="J89" s="809"/>
      <c r="K89" s="809"/>
      <c r="L89" s="809"/>
      <c r="M89" s="809"/>
      <c r="N89" s="809"/>
      <c r="O89" s="809"/>
      <c r="P89" s="809"/>
      <c r="Q89" s="809"/>
      <c r="R89" s="809"/>
      <c r="S89" s="809"/>
      <c r="T89" s="809"/>
      <c r="U89" s="809"/>
      <c r="V89" s="809"/>
      <c r="W89" s="809"/>
      <c r="X89" s="809"/>
      <c r="Y89" s="809"/>
      <c r="Z89" s="809"/>
      <c r="AA89" s="809"/>
      <c r="AB89" s="809"/>
      <c r="AC89" s="809"/>
      <c r="AD89" s="809"/>
      <c r="AE89" s="164"/>
    </row>
  </sheetData>
  <sheetProtection algorithmName="SHA-512" hashValue="Z81HK6DiOw0VaEu1vAAFDyQnT+2slRsBlpuBNx+QiHdSH7jbxQuMKrvQIpT6VTbjWgez1GrgfqXYBYI1Dbxm0g==" saltValue="PL7+AObXYJ/iQ+p6dB99Dw==" spinCount="100000" sheet="1" objects="1" scenarios="1"/>
  <mergeCells count="207">
    <mergeCell ref="B1:AD1"/>
    <mergeCell ref="B3:AD3"/>
    <mergeCell ref="B5:AD5"/>
    <mergeCell ref="B7:AD7"/>
    <mergeCell ref="AA9:AD9"/>
    <mergeCell ref="B10:L10"/>
    <mergeCell ref="N10:O10"/>
    <mergeCell ref="C19:AD19"/>
    <mergeCell ref="C20:AD20"/>
    <mergeCell ref="C21:AD21"/>
    <mergeCell ref="C22:AD22"/>
    <mergeCell ref="C23:AD23"/>
    <mergeCell ref="C24:AD24"/>
    <mergeCell ref="AA12:AD12"/>
    <mergeCell ref="B14:AD14"/>
    <mergeCell ref="C15:AD15"/>
    <mergeCell ref="C16:AD16"/>
    <mergeCell ref="C17:AD17"/>
    <mergeCell ref="C18:AD18"/>
    <mergeCell ref="AC32:AD34"/>
    <mergeCell ref="K33:L34"/>
    <mergeCell ref="M33:N34"/>
    <mergeCell ref="O33:P34"/>
    <mergeCell ref="Q33:T33"/>
    <mergeCell ref="U33:V34"/>
    <mergeCell ref="W33:X34"/>
    <mergeCell ref="Y33:Z34"/>
    <mergeCell ref="C25:AD25"/>
    <mergeCell ref="C26:AD26"/>
    <mergeCell ref="C27:AD27"/>
    <mergeCell ref="C28:AD28"/>
    <mergeCell ref="C29:AD29"/>
    <mergeCell ref="C30:AD30"/>
    <mergeCell ref="AA33:AB34"/>
    <mergeCell ref="Q34:R34"/>
    <mergeCell ref="S34:T34"/>
    <mergeCell ref="D35:J35"/>
    <mergeCell ref="K35:L35"/>
    <mergeCell ref="M35:N35"/>
    <mergeCell ref="O35:P35"/>
    <mergeCell ref="Q35:R35"/>
    <mergeCell ref="S35:T35"/>
    <mergeCell ref="U35:V35"/>
    <mergeCell ref="C32:J34"/>
    <mergeCell ref="K32:AB32"/>
    <mergeCell ref="D37:J37"/>
    <mergeCell ref="K37:L37"/>
    <mergeCell ref="M37:N37"/>
    <mergeCell ref="O37:P37"/>
    <mergeCell ref="Q37:R37"/>
    <mergeCell ref="W35:X35"/>
    <mergeCell ref="Y35:Z35"/>
    <mergeCell ref="AA35:AB35"/>
    <mergeCell ref="AC35:AD35"/>
    <mergeCell ref="D36:J36"/>
    <mergeCell ref="K36:L36"/>
    <mergeCell ref="M36:N36"/>
    <mergeCell ref="O36:P36"/>
    <mergeCell ref="Q36:R36"/>
    <mergeCell ref="S36:T36"/>
    <mergeCell ref="S37:T37"/>
    <mergeCell ref="U37:V37"/>
    <mergeCell ref="W37:X37"/>
    <mergeCell ref="Y37:Z37"/>
    <mergeCell ref="AA37:AB37"/>
    <mergeCell ref="AC37:AD37"/>
    <mergeCell ref="U36:V36"/>
    <mergeCell ref="W36:X36"/>
    <mergeCell ref="Y36:Z36"/>
    <mergeCell ref="AA36:AB36"/>
    <mergeCell ref="AC36:AD36"/>
    <mergeCell ref="D39:J39"/>
    <mergeCell ref="K39:L39"/>
    <mergeCell ref="M39:N39"/>
    <mergeCell ref="O39:P39"/>
    <mergeCell ref="Q39:R39"/>
    <mergeCell ref="D38:J38"/>
    <mergeCell ref="K38:L38"/>
    <mergeCell ref="M38:N38"/>
    <mergeCell ref="O38:P38"/>
    <mergeCell ref="Q38:R38"/>
    <mergeCell ref="S39:T39"/>
    <mergeCell ref="U39:V39"/>
    <mergeCell ref="W39:X39"/>
    <mergeCell ref="Y39:Z39"/>
    <mergeCell ref="AA39:AB39"/>
    <mergeCell ref="AC39:AD39"/>
    <mergeCell ref="U38:V38"/>
    <mergeCell ref="W38:X38"/>
    <mergeCell ref="Y38:Z38"/>
    <mergeCell ref="AA38:AB38"/>
    <mergeCell ref="AC38:AD38"/>
    <mergeCell ref="S38:T38"/>
    <mergeCell ref="D41:J41"/>
    <mergeCell ref="K41:L41"/>
    <mergeCell ref="M41:N41"/>
    <mergeCell ref="O41:P41"/>
    <mergeCell ref="Q41:R41"/>
    <mergeCell ref="D40:J40"/>
    <mergeCell ref="K40:L40"/>
    <mergeCell ref="M40:N40"/>
    <mergeCell ref="O40:P40"/>
    <mergeCell ref="Q40:R40"/>
    <mergeCell ref="S41:T41"/>
    <mergeCell ref="U41:V41"/>
    <mergeCell ref="W41:X41"/>
    <mergeCell ref="Y41:Z41"/>
    <mergeCell ref="AA41:AB41"/>
    <mergeCell ref="AC41:AD41"/>
    <mergeCell ref="U40:V40"/>
    <mergeCell ref="W40:X40"/>
    <mergeCell ref="Y40:Z40"/>
    <mergeCell ref="AA40:AB40"/>
    <mergeCell ref="AC40:AD40"/>
    <mergeCell ref="S40:T40"/>
    <mergeCell ref="U42:V42"/>
    <mergeCell ref="W42:X42"/>
    <mergeCell ref="Y42:Z42"/>
    <mergeCell ref="AA42:AB42"/>
    <mergeCell ref="AC42:AD42"/>
    <mergeCell ref="S42:T42"/>
    <mergeCell ref="D43:J43"/>
    <mergeCell ref="K43:L43"/>
    <mergeCell ref="M43:N43"/>
    <mergeCell ref="O43:P43"/>
    <mergeCell ref="Q43:R43"/>
    <mergeCell ref="D42:J42"/>
    <mergeCell ref="K42:L42"/>
    <mergeCell ref="M42:N42"/>
    <mergeCell ref="O42:P42"/>
    <mergeCell ref="Q42:R42"/>
    <mergeCell ref="C45:E45"/>
    <mergeCell ref="F45:AD45"/>
    <mergeCell ref="C47:J47"/>
    <mergeCell ref="L47:AD47"/>
    <mergeCell ref="D48:J48"/>
    <mergeCell ref="M48:AD48"/>
    <mergeCell ref="B46:AD46"/>
    <mergeCell ref="S43:T43"/>
    <mergeCell ref="U43:V43"/>
    <mergeCell ref="W43:X43"/>
    <mergeCell ref="Y43:Z43"/>
    <mergeCell ref="AA43:AB43"/>
    <mergeCell ref="AC43:AD43"/>
    <mergeCell ref="M52:AD52"/>
    <mergeCell ref="C53:J53"/>
    <mergeCell ref="M53:AD53"/>
    <mergeCell ref="D54:J54"/>
    <mergeCell ref="M54:AD54"/>
    <mergeCell ref="D55:J55"/>
    <mergeCell ref="M55:AD55"/>
    <mergeCell ref="D49:J49"/>
    <mergeCell ref="M49:AD49"/>
    <mergeCell ref="D50:J50"/>
    <mergeCell ref="M50:AD50"/>
    <mergeCell ref="D51:J51"/>
    <mergeCell ref="M51:AD51"/>
    <mergeCell ref="D59:J59"/>
    <mergeCell ref="M59:AD59"/>
    <mergeCell ref="D60:J60"/>
    <mergeCell ref="M60:AD60"/>
    <mergeCell ref="D61:J61"/>
    <mergeCell ref="M61:AD61"/>
    <mergeCell ref="D56:J56"/>
    <mergeCell ref="M56:AD56"/>
    <mergeCell ref="D57:J57"/>
    <mergeCell ref="M57:AD57"/>
    <mergeCell ref="D58:J58"/>
    <mergeCell ref="M58:AD58"/>
    <mergeCell ref="C72:J72"/>
    <mergeCell ref="D66:J66"/>
    <mergeCell ref="M66:AD66"/>
    <mergeCell ref="D67:J67"/>
    <mergeCell ref="M67:AD67"/>
    <mergeCell ref="D68:J68"/>
    <mergeCell ref="M68:AD68"/>
    <mergeCell ref="D62:J62"/>
    <mergeCell ref="M62:AD62"/>
    <mergeCell ref="M63:AD63"/>
    <mergeCell ref="C64:J64"/>
    <mergeCell ref="M64:AD64"/>
    <mergeCell ref="D65:J65"/>
    <mergeCell ref="M65:AD65"/>
    <mergeCell ref="AT33:AU33"/>
    <mergeCell ref="B84:AD84"/>
    <mergeCell ref="B85:AD85"/>
    <mergeCell ref="B86:AD86"/>
    <mergeCell ref="B87:AD87"/>
    <mergeCell ref="B89:AD89"/>
    <mergeCell ref="B88:AE88"/>
    <mergeCell ref="B81:AD81"/>
    <mergeCell ref="B44:AD44"/>
    <mergeCell ref="D79:J79"/>
    <mergeCell ref="D80:J80"/>
    <mergeCell ref="C82:AD82"/>
    <mergeCell ref="C83:AD83"/>
    <mergeCell ref="D73:J73"/>
    <mergeCell ref="D74:J74"/>
    <mergeCell ref="D75:J75"/>
    <mergeCell ref="D76:J76"/>
    <mergeCell ref="D77:J77"/>
    <mergeCell ref="D78:J78"/>
    <mergeCell ref="D69:J69"/>
    <mergeCell ref="M69:AD69"/>
    <mergeCell ref="D70:J70"/>
    <mergeCell ref="M70:AD70"/>
    <mergeCell ref="M71:AD71"/>
  </mergeCells>
  <conditionalFormatting sqref="C16:AD16">
    <cfRule type="expression" dxfId="52" priority="14">
      <formula>$AS$44&gt;0</formula>
    </cfRule>
  </conditionalFormatting>
  <conditionalFormatting sqref="C18:AD18">
    <cfRule type="expression" dxfId="51" priority="10">
      <formula>OR($AI$44&gt;0,$AU$44&gt;0)</formula>
    </cfRule>
  </conditionalFormatting>
  <conditionalFormatting sqref="C19:AD19">
    <cfRule type="expression" dxfId="50" priority="9">
      <formula>AND($AJ$44&gt;0,$C$83="")</formula>
    </cfRule>
  </conditionalFormatting>
  <conditionalFormatting sqref="C21:AD21">
    <cfRule type="expression" dxfId="49" priority="8">
      <formula>$AK$44&gt;0</formula>
    </cfRule>
  </conditionalFormatting>
  <conditionalFormatting sqref="C22:AD22">
    <cfRule type="expression" dxfId="48" priority="7">
      <formula>$AL$44&gt;0</formula>
    </cfRule>
  </conditionalFormatting>
  <conditionalFormatting sqref="C23:AD23">
    <cfRule type="expression" dxfId="47" priority="6">
      <formula>$AM$44&gt;0</formula>
    </cfRule>
  </conditionalFormatting>
  <conditionalFormatting sqref="C26:AD26">
    <cfRule type="expression" dxfId="46" priority="5">
      <formula>$AO$44&gt;0</formula>
    </cfRule>
  </conditionalFormatting>
  <conditionalFormatting sqref="C27:AD27">
    <cfRule type="expression" dxfId="45" priority="4">
      <formula>$AN$44&gt;0</formula>
    </cfRule>
  </conditionalFormatting>
  <conditionalFormatting sqref="C29:AD29">
    <cfRule type="expression" dxfId="44" priority="2">
      <formula>$AV$44&gt;0</formula>
    </cfRule>
  </conditionalFormatting>
  <conditionalFormatting sqref="C30:AD30">
    <cfRule type="expression" dxfId="43" priority="12">
      <formula>AND(AR44&gt;0,F45="")</formula>
    </cfRule>
  </conditionalFormatting>
  <conditionalFormatting sqref="F45:AD45">
    <cfRule type="expression" dxfId="42" priority="11">
      <formula>AND(AR44=0,F45="")</formula>
    </cfRule>
    <cfRule type="expression" dxfId="41" priority="13">
      <formula>AND(AR44&gt;0,F45="")</formula>
    </cfRule>
  </conditionalFormatting>
  <conditionalFormatting sqref="K35:AB43">
    <cfRule type="expression" dxfId="40" priority="3">
      <formula>$AC35&lt;&gt;""</formula>
    </cfRule>
  </conditionalFormatting>
  <conditionalFormatting sqref="M35:AD43">
    <cfRule type="expression" dxfId="39" priority="15">
      <formula>AND($K35&lt;&gt;"",$K35=8)</formula>
    </cfRule>
  </conditionalFormatting>
  <dataValidations count="5">
    <dataValidation type="list" allowBlank="1" showInputMessage="1" showErrorMessage="1" sqref="K35:L43" xr:uid="{56C0FAF6-51F9-4E6B-8157-F86CCC5E3406}">
      <formula1>"1,2,8,9"</formula1>
    </dataValidation>
    <dataValidation type="list" allowBlank="1" showInputMessage="1" showErrorMessage="1" sqref="Q35:R43" xr:uid="{AD156C6A-3AA2-4104-AE73-ED056B7262F4}">
      <formula1>"1,2,3,4,5,6,7,8,9"</formula1>
    </dataValidation>
    <dataValidation type="list" allowBlank="1" showInputMessage="1" showErrorMessage="1" sqref="S35:T43" xr:uid="{FFBD41A9-75E8-44DD-A4A0-7EA5AD593FF8}">
      <formula1>"1,2,3,4,8,9"</formula1>
    </dataValidation>
    <dataValidation type="list" allowBlank="1" showInputMessage="1" showErrorMessage="1" sqref="U35:V43" xr:uid="{DE3067D8-F87A-44C2-A5AD-4AF9B90996A0}">
      <formula1>"1,2,3,4,5,6,7,8,9,10,11,12,13,14,15,16,17,18,19,20,21,22,23,99"</formula1>
    </dataValidation>
    <dataValidation type="list" allowBlank="1" showInputMessage="1" showErrorMessage="1" sqref="AA35:AB43" xr:uid="{22C30E60-318F-4E9E-B8AE-859EA0191648}">
      <formula1>"1,2,3,4,5,6,7,8"</formula1>
    </dataValidation>
  </dataValidations>
  <hyperlinks>
    <hyperlink ref="AA9:AD9" location="Índice!B19" display="Índice" xr:uid="{E3BE4339-70A7-49DB-9E6A-FAE1B71F548A}"/>
    <hyperlink ref="AA12:AD12" location="CNGE_2024_M1_Secc5!A196" display="Pregunta 5.3" xr:uid="{4DCA6F45-60BB-41B8-A0E5-7D6B6490317E}"/>
  </hyperlinks>
  <printOptions horizontalCentered="1" verticalCentered="1"/>
  <pageMargins left="0.70866141732283472" right="0.70866141732283472" top="0.74803149606299213" bottom="0.74803149606299213" header="0.31496062992125984" footer="0.31496062992125984"/>
  <pageSetup scale="75" orientation="portrait" r:id="rId1"/>
  <headerFooter>
    <oddHeader>&amp;CMódulo 1 Sección V
Complemento 1</oddHeader>
    <oddFooter>&amp;LCenso Nacional de Gobiernos Estatales 2024&amp;R&amp;P de &amp;N</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13EE56-38AE-4584-BEA2-795E6A10C578}">
  <dimension ref="A1:AY165"/>
  <sheetViews>
    <sheetView showGridLines="0" zoomScaleNormal="100" workbookViewId="0"/>
  </sheetViews>
  <sheetFormatPr baseColWidth="10" defaultColWidth="0" defaultRowHeight="15" customHeight="1" zeroHeight="1"/>
  <cols>
    <col min="1" max="1" width="5.7109375" customWidth="1"/>
    <col min="2" max="30" width="3.7109375" customWidth="1"/>
    <col min="31" max="31" width="5.7109375" style="6" customWidth="1"/>
    <col min="32" max="32" width="3.7109375" style="6" hidden="1" customWidth="1"/>
    <col min="33" max="51" width="0" style="6" hidden="1" customWidth="1"/>
    <col min="52" max="16384" width="13.7109375" style="6" hidden="1"/>
  </cols>
  <sheetData>
    <row r="1" spans="1:30" ht="173.25" customHeight="1">
      <c r="B1" s="692" t="s">
        <v>0</v>
      </c>
      <c r="C1" s="693"/>
      <c r="D1" s="693"/>
      <c r="E1" s="693"/>
      <c r="F1" s="693"/>
      <c r="G1" s="693"/>
      <c r="H1" s="693"/>
      <c r="I1" s="693"/>
      <c r="J1" s="693"/>
      <c r="K1" s="693"/>
      <c r="L1" s="693"/>
      <c r="M1" s="693"/>
      <c r="N1" s="693"/>
      <c r="O1" s="693"/>
      <c r="P1" s="693"/>
      <c r="Q1" s="693"/>
      <c r="R1" s="693"/>
      <c r="S1" s="693"/>
      <c r="T1" s="693"/>
      <c r="U1" s="693"/>
      <c r="V1" s="693"/>
      <c r="W1" s="693"/>
      <c r="X1" s="693"/>
      <c r="Y1" s="693"/>
      <c r="Z1" s="693"/>
      <c r="AA1" s="693"/>
      <c r="AB1" s="693"/>
      <c r="AC1" s="693"/>
      <c r="AD1" s="693"/>
    </row>
    <row r="2" spans="1:30"/>
    <row r="3" spans="1:30" ht="45" customHeight="1">
      <c r="B3" s="694" t="s">
        <v>1</v>
      </c>
      <c r="C3" s="695"/>
      <c r="D3" s="695"/>
      <c r="E3" s="695"/>
      <c r="F3" s="695"/>
      <c r="G3" s="695"/>
      <c r="H3" s="695"/>
      <c r="I3" s="695"/>
      <c r="J3" s="695"/>
      <c r="K3" s="695"/>
      <c r="L3" s="695"/>
      <c r="M3" s="695"/>
      <c r="N3" s="695"/>
      <c r="O3" s="695"/>
      <c r="P3" s="695"/>
      <c r="Q3" s="695"/>
      <c r="R3" s="695"/>
      <c r="S3" s="695"/>
      <c r="T3" s="695"/>
      <c r="U3" s="695"/>
      <c r="V3" s="695"/>
      <c r="W3" s="695"/>
      <c r="X3" s="695"/>
      <c r="Y3" s="695"/>
      <c r="Z3" s="695"/>
      <c r="AA3" s="695"/>
      <c r="AB3" s="695"/>
      <c r="AC3" s="695"/>
      <c r="AD3" s="695"/>
    </row>
    <row r="4" spans="1:30"/>
    <row r="5" spans="1:30" ht="45" customHeight="1">
      <c r="B5" s="694" t="s">
        <v>2</v>
      </c>
      <c r="C5" s="694"/>
      <c r="D5" s="694"/>
      <c r="E5" s="694"/>
      <c r="F5" s="694"/>
      <c r="G5" s="694"/>
      <c r="H5" s="694"/>
      <c r="I5" s="694"/>
      <c r="J5" s="694"/>
      <c r="K5" s="694"/>
      <c r="L5" s="694"/>
      <c r="M5" s="694"/>
      <c r="N5" s="694"/>
      <c r="O5" s="694"/>
      <c r="P5" s="694"/>
      <c r="Q5" s="694"/>
      <c r="R5" s="694"/>
      <c r="S5" s="694"/>
      <c r="T5" s="694"/>
      <c r="U5" s="694"/>
      <c r="V5" s="694"/>
      <c r="W5" s="694"/>
      <c r="X5" s="694"/>
      <c r="Y5" s="694"/>
      <c r="Z5" s="694"/>
      <c r="AA5" s="694"/>
      <c r="AB5" s="694"/>
      <c r="AC5" s="694"/>
      <c r="AD5" s="694"/>
    </row>
    <row r="6" spans="1:30"/>
    <row r="7" spans="1:30" ht="60" customHeight="1">
      <c r="B7" s="694" t="s">
        <v>11</v>
      </c>
      <c r="C7" s="695"/>
      <c r="D7" s="695"/>
      <c r="E7" s="695"/>
      <c r="F7" s="695"/>
      <c r="G7" s="695"/>
      <c r="H7" s="695"/>
      <c r="I7" s="695"/>
      <c r="J7" s="695"/>
      <c r="K7" s="695"/>
      <c r="L7" s="695"/>
      <c r="M7" s="695"/>
      <c r="N7" s="695"/>
      <c r="O7" s="695"/>
      <c r="P7" s="695"/>
      <c r="Q7" s="695"/>
      <c r="R7" s="695"/>
      <c r="S7" s="695"/>
      <c r="T7" s="695"/>
      <c r="U7" s="695"/>
      <c r="V7" s="695"/>
      <c r="W7" s="695"/>
      <c r="X7" s="695"/>
      <c r="Y7" s="695"/>
      <c r="Z7" s="695"/>
      <c r="AA7" s="695"/>
      <c r="AB7" s="695"/>
      <c r="AC7" s="695"/>
      <c r="AD7" s="695"/>
    </row>
    <row r="8" spans="1:30" ht="15" customHeight="1">
      <c r="B8" s="2"/>
      <c r="C8" s="2"/>
      <c r="D8" s="2"/>
      <c r="E8" s="2"/>
      <c r="F8" s="2"/>
      <c r="G8" s="2"/>
      <c r="H8" s="2"/>
      <c r="I8" s="2"/>
      <c r="J8" s="2"/>
      <c r="K8" s="2"/>
      <c r="L8" s="2"/>
      <c r="M8" s="2"/>
      <c r="N8" s="2"/>
      <c r="O8" s="2"/>
      <c r="P8" s="2"/>
      <c r="Q8" s="2"/>
      <c r="R8" s="2"/>
      <c r="S8" s="2"/>
      <c r="T8" s="2"/>
      <c r="U8" s="2"/>
      <c r="V8" s="2"/>
      <c r="W8" s="2"/>
      <c r="X8" s="2"/>
      <c r="Y8" s="2"/>
      <c r="Z8" s="2"/>
      <c r="AA8" s="2"/>
      <c r="AB8" s="2"/>
      <c r="AC8" s="2"/>
      <c r="AD8" s="2"/>
    </row>
    <row r="9" spans="1:30" ht="15" customHeight="1" thickBot="1">
      <c r="A9" s="198"/>
      <c r="B9" s="4" t="s">
        <v>4</v>
      </c>
      <c r="C9" s="654"/>
      <c r="D9" s="654"/>
      <c r="E9" s="654"/>
      <c r="F9" s="654"/>
      <c r="G9" s="654"/>
      <c r="H9" s="654"/>
      <c r="I9" s="654"/>
      <c r="J9" s="654"/>
      <c r="K9" s="654"/>
      <c r="L9" s="654"/>
      <c r="M9" s="654"/>
      <c r="N9" s="4" t="s">
        <v>5</v>
      </c>
      <c r="O9" s="654"/>
      <c r="P9" s="654"/>
      <c r="Q9" s="654"/>
      <c r="R9" s="654"/>
      <c r="S9" s="654"/>
      <c r="T9" s="654"/>
      <c r="U9" s="654"/>
      <c r="V9" s="654"/>
      <c r="W9" s="654"/>
      <c r="X9" s="654"/>
      <c r="Y9" s="654"/>
      <c r="Z9" s="654"/>
      <c r="AA9" s="700" t="s">
        <v>3</v>
      </c>
      <c r="AB9" s="700"/>
      <c r="AC9" s="700"/>
      <c r="AD9" s="700"/>
    </row>
    <row r="10" spans="1:30" ht="15" customHeight="1" thickBot="1">
      <c r="A10" s="198"/>
      <c r="B10" s="696" t="str">
        <f>IF(Presentación!B10="","",Presentación!B10)</f>
        <v>Veracruz de Ignacio de la Llave</v>
      </c>
      <c r="C10" s="697"/>
      <c r="D10" s="697"/>
      <c r="E10" s="697"/>
      <c r="F10" s="697"/>
      <c r="G10" s="697"/>
      <c r="H10" s="697"/>
      <c r="I10" s="697"/>
      <c r="J10" s="697"/>
      <c r="K10" s="697"/>
      <c r="L10" s="698"/>
      <c r="M10" s="654"/>
      <c r="N10" s="696" t="str">
        <f>IF(Presentación!N10="","",Presentación!N10)</f>
        <v>230</v>
      </c>
      <c r="O10" s="698"/>
      <c r="P10" s="160"/>
      <c r="Q10" s="160"/>
      <c r="R10" s="160"/>
      <c r="S10" s="160"/>
      <c r="T10" s="160"/>
      <c r="U10" s="160"/>
      <c r="V10" s="160"/>
      <c r="W10" s="160"/>
      <c r="X10" s="160"/>
      <c r="Y10" s="160"/>
      <c r="Z10" s="160"/>
      <c r="AA10" s="160"/>
      <c r="AB10" s="160"/>
      <c r="AC10" s="160"/>
      <c r="AD10" s="160"/>
    </row>
    <row r="11" spans="1:30" ht="15" customHeight="1">
      <c r="A11" s="198"/>
      <c r="B11" s="198"/>
      <c r="C11" s="198"/>
      <c r="D11" s="198"/>
      <c r="E11" s="198"/>
      <c r="F11" s="198"/>
      <c r="G11" s="198"/>
      <c r="H11" s="198"/>
      <c r="I11" s="198"/>
      <c r="J11" s="198"/>
      <c r="K11" s="198"/>
      <c r="L11" s="198"/>
      <c r="M11" s="654"/>
      <c r="N11" s="198"/>
      <c r="O11" s="198"/>
      <c r="P11" s="160"/>
      <c r="Q11" s="160"/>
      <c r="R11" s="160"/>
      <c r="S11" s="160"/>
      <c r="T11" s="160"/>
      <c r="U11" s="160"/>
      <c r="V11" s="160"/>
      <c r="W11" s="160"/>
      <c r="X11" s="160"/>
      <c r="Y11" s="160"/>
      <c r="Z11" s="160"/>
      <c r="AA11" s="160"/>
      <c r="AB11" s="160"/>
      <c r="AC11" s="160"/>
      <c r="AD11" s="160"/>
    </row>
    <row r="12" spans="1:30" ht="15" customHeight="1">
      <c r="B12" s="198"/>
      <c r="C12" s="198"/>
      <c r="D12" s="198"/>
      <c r="E12" s="198"/>
      <c r="F12" s="198"/>
      <c r="G12" s="198"/>
      <c r="H12" s="198"/>
      <c r="I12" s="198"/>
      <c r="J12" s="198"/>
      <c r="K12" s="198"/>
      <c r="L12" s="198"/>
      <c r="M12" s="92"/>
      <c r="N12" s="198"/>
      <c r="O12" s="198"/>
      <c r="P12" s="92"/>
      <c r="Q12" s="92"/>
      <c r="R12" s="92"/>
      <c r="S12" s="92"/>
      <c r="T12" s="92"/>
      <c r="U12" s="92"/>
      <c r="V12" s="92"/>
      <c r="W12" s="92"/>
      <c r="X12" s="92"/>
      <c r="Y12" s="92"/>
      <c r="Z12" s="92"/>
      <c r="AA12" s="1031" t="s">
        <v>9400</v>
      </c>
      <c r="AB12" s="1031"/>
      <c r="AC12" s="1031"/>
      <c r="AD12" s="1031"/>
    </row>
    <row r="13" spans="1:30" ht="15" customHeight="1">
      <c r="B13" s="198"/>
      <c r="C13" s="198"/>
      <c r="D13" s="198"/>
      <c r="E13" s="198"/>
      <c r="F13" s="198"/>
      <c r="G13" s="198"/>
      <c r="H13" s="198"/>
      <c r="I13" s="198"/>
      <c r="J13" s="198"/>
      <c r="K13" s="198"/>
      <c r="L13" s="198"/>
      <c r="M13" s="92"/>
      <c r="N13" s="198"/>
      <c r="O13" s="198"/>
      <c r="P13" s="92"/>
      <c r="Q13" s="92"/>
      <c r="R13" s="92"/>
      <c r="S13" s="92"/>
      <c r="T13" s="92"/>
      <c r="U13" s="92"/>
      <c r="V13" s="92"/>
      <c r="W13" s="92"/>
      <c r="X13" s="92"/>
      <c r="Y13" s="92"/>
      <c r="Z13" s="92"/>
      <c r="AA13" s="92"/>
      <c r="AB13" s="92"/>
      <c r="AC13" s="92"/>
      <c r="AD13" s="92"/>
    </row>
    <row r="14" spans="1:30" ht="15" customHeight="1">
      <c r="A14" s="26"/>
      <c r="B14" s="931" t="s">
        <v>9306</v>
      </c>
      <c r="C14" s="932"/>
      <c r="D14" s="932"/>
      <c r="E14" s="932"/>
      <c r="F14" s="932"/>
      <c r="G14" s="932"/>
      <c r="H14" s="932"/>
      <c r="I14" s="932"/>
      <c r="J14" s="932"/>
      <c r="K14" s="932"/>
      <c r="L14" s="932"/>
      <c r="M14" s="932"/>
      <c r="N14" s="932"/>
      <c r="O14" s="932"/>
      <c r="P14" s="932"/>
      <c r="Q14" s="932"/>
      <c r="R14" s="932"/>
      <c r="S14" s="932"/>
      <c r="T14" s="932"/>
      <c r="U14" s="932"/>
      <c r="V14" s="932"/>
      <c r="W14" s="932"/>
      <c r="X14" s="932"/>
      <c r="Y14" s="932"/>
      <c r="Z14" s="932"/>
      <c r="AA14" s="932"/>
      <c r="AB14" s="932"/>
      <c r="AC14" s="932"/>
      <c r="AD14" s="933"/>
    </row>
    <row r="15" spans="1:30" ht="15" customHeight="1">
      <c r="A15" s="26"/>
      <c r="B15" s="93"/>
      <c r="C15" s="733" t="s">
        <v>9401</v>
      </c>
      <c r="D15" s="733"/>
      <c r="E15" s="733"/>
      <c r="F15" s="733"/>
      <c r="G15" s="733"/>
      <c r="H15" s="733"/>
      <c r="I15" s="733"/>
      <c r="J15" s="733"/>
      <c r="K15" s="733"/>
      <c r="L15" s="733"/>
      <c r="M15" s="733"/>
      <c r="N15" s="733"/>
      <c r="O15" s="733"/>
      <c r="P15" s="733"/>
      <c r="Q15" s="733"/>
      <c r="R15" s="733"/>
      <c r="S15" s="733"/>
      <c r="T15" s="733"/>
      <c r="U15" s="733"/>
      <c r="V15" s="733"/>
      <c r="W15" s="733"/>
      <c r="X15" s="733"/>
      <c r="Y15" s="733"/>
      <c r="Z15" s="733"/>
      <c r="AA15" s="733"/>
      <c r="AB15" s="733"/>
      <c r="AC15" s="733"/>
      <c r="AD15" s="734"/>
    </row>
    <row r="16" spans="1:30" ht="24" customHeight="1">
      <c r="A16" s="26"/>
      <c r="B16" s="93"/>
      <c r="C16" s="733" t="s">
        <v>9402</v>
      </c>
      <c r="D16" s="733"/>
      <c r="E16" s="733"/>
      <c r="F16" s="733"/>
      <c r="G16" s="733"/>
      <c r="H16" s="733"/>
      <c r="I16" s="733"/>
      <c r="J16" s="733"/>
      <c r="K16" s="733"/>
      <c r="L16" s="733"/>
      <c r="M16" s="733"/>
      <c r="N16" s="733"/>
      <c r="O16" s="733"/>
      <c r="P16" s="733"/>
      <c r="Q16" s="733"/>
      <c r="R16" s="733"/>
      <c r="S16" s="733"/>
      <c r="T16" s="733"/>
      <c r="U16" s="733"/>
      <c r="V16" s="733"/>
      <c r="W16" s="733"/>
      <c r="X16" s="733"/>
      <c r="Y16" s="733"/>
      <c r="Z16" s="733"/>
      <c r="AA16" s="733"/>
      <c r="AB16" s="733"/>
      <c r="AC16" s="733"/>
      <c r="AD16" s="734"/>
    </row>
    <row r="17" spans="1:30" ht="15" customHeight="1">
      <c r="A17" s="26"/>
      <c r="B17" s="93"/>
      <c r="C17" s="733" t="s">
        <v>9309</v>
      </c>
      <c r="D17" s="733"/>
      <c r="E17" s="733"/>
      <c r="F17" s="733"/>
      <c r="G17" s="733"/>
      <c r="H17" s="733"/>
      <c r="I17" s="733"/>
      <c r="J17" s="733"/>
      <c r="K17" s="733"/>
      <c r="L17" s="733"/>
      <c r="M17" s="733"/>
      <c r="N17" s="733"/>
      <c r="O17" s="733"/>
      <c r="P17" s="733"/>
      <c r="Q17" s="733"/>
      <c r="R17" s="733"/>
      <c r="S17" s="733"/>
      <c r="T17" s="733"/>
      <c r="U17" s="733"/>
      <c r="V17" s="733"/>
      <c r="W17" s="733"/>
      <c r="X17" s="733"/>
      <c r="Y17" s="733"/>
      <c r="Z17" s="733"/>
      <c r="AA17" s="733"/>
      <c r="AB17" s="733"/>
      <c r="AC17" s="733"/>
      <c r="AD17" s="734"/>
    </row>
    <row r="18" spans="1:30" ht="36" customHeight="1">
      <c r="A18" s="26"/>
      <c r="B18" s="93"/>
      <c r="C18" s="733" t="s">
        <v>9403</v>
      </c>
      <c r="D18" s="733"/>
      <c r="E18" s="733"/>
      <c r="F18" s="733"/>
      <c r="G18" s="733"/>
      <c r="H18" s="733"/>
      <c r="I18" s="733"/>
      <c r="J18" s="733"/>
      <c r="K18" s="733"/>
      <c r="L18" s="733"/>
      <c r="M18" s="733"/>
      <c r="N18" s="733"/>
      <c r="O18" s="733"/>
      <c r="P18" s="733"/>
      <c r="Q18" s="733"/>
      <c r="R18" s="733"/>
      <c r="S18" s="733"/>
      <c r="T18" s="733"/>
      <c r="U18" s="733"/>
      <c r="V18" s="733"/>
      <c r="W18" s="733"/>
      <c r="X18" s="733"/>
      <c r="Y18" s="733"/>
      <c r="Z18" s="733"/>
      <c r="AA18" s="733"/>
      <c r="AB18" s="733"/>
      <c r="AC18" s="733"/>
      <c r="AD18" s="734"/>
    </row>
    <row r="19" spans="1:30" ht="36" customHeight="1">
      <c r="A19" s="26"/>
      <c r="B19" s="93"/>
      <c r="C19" s="733" t="s">
        <v>9404</v>
      </c>
      <c r="D19" s="733"/>
      <c r="E19" s="733"/>
      <c r="F19" s="733"/>
      <c r="G19" s="733"/>
      <c r="H19" s="733"/>
      <c r="I19" s="733"/>
      <c r="J19" s="733"/>
      <c r="K19" s="733"/>
      <c r="L19" s="733"/>
      <c r="M19" s="733"/>
      <c r="N19" s="733"/>
      <c r="O19" s="733"/>
      <c r="P19" s="733"/>
      <c r="Q19" s="733"/>
      <c r="R19" s="733"/>
      <c r="S19" s="733"/>
      <c r="T19" s="733"/>
      <c r="U19" s="733"/>
      <c r="V19" s="733"/>
      <c r="W19" s="733"/>
      <c r="X19" s="733"/>
      <c r="Y19" s="733"/>
      <c r="Z19" s="733"/>
      <c r="AA19" s="733"/>
      <c r="AB19" s="733"/>
      <c r="AC19" s="733"/>
      <c r="AD19" s="734"/>
    </row>
    <row r="20" spans="1:30" ht="36" customHeight="1">
      <c r="A20" s="26"/>
      <c r="B20" s="93"/>
      <c r="C20" s="733" t="s">
        <v>9312</v>
      </c>
      <c r="D20" s="733"/>
      <c r="E20" s="733"/>
      <c r="F20" s="733"/>
      <c r="G20" s="733"/>
      <c r="H20" s="733"/>
      <c r="I20" s="733"/>
      <c r="J20" s="733"/>
      <c r="K20" s="733"/>
      <c r="L20" s="733"/>
      <c r="M20" s="733"/>
      <c r="N20" s="733"/>
      <c r="O20" s="733"/>
      <c r="P20" s="733"/>
      <c r="Q20" s="733"/>
      <c r="R20" s="733"/>
      <c r="S20" s="733"/>
      <c r="T20" s="733"/>
      <c r="U20" s="733"/>
      <c r="V20" s="733"/>
      <c r="W20" s="733"/>
      <c r="X20" s="733"/>
      <c r="Y20" s="733"/>
      <c r="Z20" s="733"/>
      <c r="AA20" s="733"/>
      <c r="AB20" s="733"/>
      <c r="AC20" s="733"/>
      <c r="AD20" s="734"/>
    </row>
    <row r="21" spans="1:30" ht="24" customHeight="1">
      <c r="A21" s="26"/>
      <c r="B21" s="93"/>
      <c r="C21" s="733" t="s">
        <v>9313</v>
      </c>
      <c r="D21" s="733"/>
      <c r="E21" s="733"/>
      <c r="F21" s="733"/>
      <c r="G21" s="733"/>
      <c r="H21" s="733"/>
      <c r="I21" s="733"/>
      <c r="J21" s="733"/>
      <c r="K21" s="733"/>
      <c r="L21" s="733"/>
      <c r="M21" s="733"/>
      <c r="N21" s="733"/>
      <c r="O21" s="733"/>
      <c r="P21" s="733"/>
      <c r="Q21" s="733"/>
      <c r="R21" s="733"/>
      <c r="S21" s="733"/>
      <c r="T21" s="733"/>
      <c r="U21" s="733"/>
      <c r="V21" s="733"/>
      <c r="W21" s="733"/>
      <c r="X21" s="733"/>
      <c r="Y21" s="733"/>
      <c r="Z21" s="733"/>
      <c r="AA21" s="733"/>
      <c r="AB21" s="733"/>
      <c r="AC21" s="733"/>
      <c r="AD21" s="734"/>
    </row>
    <row r="22" spans="1:30" ht="24" customHeight="1">
      <c r="A22" s="26"/>
      <c r="B22" s="93"/>
      <c r="C22" s="733" t="s">
        <v>9314</v>
      </c>
      <c r="D22" s="733"/>
      <c r="E22" s="733"/>
      <c r="F22" s="733"/>
      <c r="G22" s="733"/>
      <c r="H22" s="733"/>
      <c r="I22" s="733"/>
      <c r="J22" s="733"/>
      <c r="K22" s="733"/>
      <c r="L22" s="733"/>
      <c r="M22" s="733"/>
      <c r="N22" s="733"/>
      <c r="O22" s="733"/>
      <c r="P22" s="733"/>
      <c r="Q22" s="733"/>
      <c r="R22" s="733"/>
      <c r="S22" s="733"/>
      <c r="T22" s="733"/>
      <c r="U22" s="733"/>
      <c r="V22" s="733"/>
      <c r="W22" s="733"/>
      <c r="X22" s="733"/>
      <c r="Y22" s="733"/>
      <c r="Z22" s="733"/>
      <c r="AA22" s="733"/>
      <c r="AB22" s="733"/>
      <c r="AC22" s="733"/>
      <c r="AD22" s="734"/>
    </row>
    <row r="23" spans="1:30" ht="24" customHeight="1">
      <c r="A23" s="26"/>
      <c r="B23" s="93"/>
      <c r="C23" s="733" t="s">
        <v>9315</v>
      </c>
      <c r="D23" s="733"/>
      <c r="E23" s="733"/>
      <c r="F23" s="733"/>
      <c r="G23" s="733"/>
      <c r="H23" s="733"/>
      <c r="I23" s="733"/>
      <c r="J23" s="733"/>
      <c r="K23" s="733"/>
      <c r="L23" s="733"/>
      <c r="M23" s="733"/>
      <c r="N23" s="733"/>
      <c r="O23" s="733"/>
      <c r="P23" s="733"/>
      <c r="Q23" s="733"/>
      <c r="R23" s="733"/>
      <c r="S23" s="733"/>
      <c r="T23" s="733"/>
      <c r="U23" s="733"/>
      <c r="V23" s="733"/>
      <c r="W23" s="733"/>
      <c r="X23" s="733"/>
      <c r="Y23" s="733"/>
      <c r="Z23" s="733"/>
      <c r="AA23" s="733"/>
      <c r="AB23" s="733"/>
      <c r="AC23" s="733"/>
      <c r="AD23" s="734"/>
    </row>
    <row r="24" spans="1:30" ht="24" customHeight="1">
      <c r="A24" s="26"/>
      <c r="B24" s="93"/>
      <c r="C24" s="733" t="s">
        <v>9405</v>
      </c>
      <c r="D24" s="733"/>
      <c r="E24" s="733"/>
      <c r="F24" s="733"/>
      <c r="G24" s="733"/>
      <c r="H24" s="733"/>
      <c r="I24" s="733"/>
      <c r="J24" s="733"/>
      <c r="K24" s="733"/>
      <c r="L24" s="733"/>
      <c r="M24" s="733"/>
      <c r="N24" s="733"/>
      <c r="O24" s="733"/>
      <c r="P24" s="733"/>
      <c r="Q24" s="733"/>
      <c r="R24" s="733"/>
      <c r="S24" s="733"/>
      <c r="T24" s="733"/>
      <c r="U24" s="733"/>
      <c r="V24" s="733"/>
      <c r="W24" s="733"/>
      <c r="X24" s="733"/>
      <c r="Y24" s="733"/>
      <c r="Z24" s="733"/>
      <c r="AA24" s="733"/>
      <c r="AB24" s="733"/>
      <c r="AC24" s="733"/>
      <c r="AD24" s="734"/>
    </row>
    <row r="25" spans="1:30" ht="24" customHeight="1">
      <c r="A25" s="26"/>
      <c r="B25" s="93"/>
      <c r="C25" s="876" t="s">
        <v>9317</v>
      </c>
      <c r="D25" s="876"/>
      <c r="E25" s="876"/>
      <c r="F25" s="876"/>
      <c r="G25" s="876"/>
      <c r="H25" s="876"/>
      <c r="I25" s="876"/>
      <c r="J25" s="876"/>
      <c r="K25" s="876"/>
      <c r="L25" s="876"/>
      <c r="M25" s="876"/>
      <c r="N25" s="876"/>
      <c r="O25" s="876"/>
      <c r="P25" s="876"/>
      <c r="Q25" s="876"/>
      <c r="R25" s="876"/>
      <c r="S25" s="876"/>
      <c r="T25" s="876"/>
      <c r="U25" s="876"/>
      <c r="V25" s="876"/>
      <c r="W25" s="876"/>
      <c r="X25" s="876"/>
      <c r="Y25" s="876"/>
      <c r="Z25" s="876"/>
      <c r="AA25" s="876"/>
      <c r="AB25" s="876"/>
      <c r="AC25" s="876"/>
      <c r="AD25" s="992"/>
    </row>
    <row r="26" spans="1:30" ht="36" customHeight="1">
      <c r="A26" s="26"/>
      <c r="B26" s="38"/>
      <c r="C26" s="876" t="s">
        <v>9318</v>
      </c>
      <c r="D26" s="876"/>
      <c r="E26" s="876"/>
      <c r="F26" s="876"/>
      <c r="G26" s="876"/>
      <c r="H26" s="876"/>
      <c r="I26" s="876"/>
      <c r="J26" s="876"/>
      <c r="K26" s="876"/>
      <c r="L26" s="876"/>
      <c r="M26" s="876"/>
      <c r="N26" s="876"/>
      <c r="O26" s="876"/>
      <c r="P26" s="876"/>
      <c r="Q26" s="876"/>
      <c r="R26" s="876"/>
      <c r="S26" s="876"/>
      <c r="T26" s="876"/>
      <c r="U26" s="876"/>
      <c r="V26" s="876"/>
      <c r="W26" s="876"/>
      <c r="X26" s="876"/>
      <c r="Y26" s="876"/>
      <c r="Z26" s="876"/>
      <c r="AA26" s="876"/>
      <c r="AB26" s="876"/>
      <c r="AC26" s="876"/>
      <c r="AD26" s="992"/>
    </row>
    <row r="27" spans="1:30" ht="36" customHeight="1">
      <c r="A27" s="26"/>
      <c r="B27" s="93"/>
      <c r="C27" s="876" t="s">
        <v>9319</v>
      </c>
      <c r="D27" s="876"/>
      <c r="E27" s="876"/>
      <c r="F27" s="876"/>
      <c r="G27" s="876"/>
      <c r="H27" s="876"/>
      <c r="I27" s="876"/>
      <c r="J27" s="876"/>
      <c r="K27" s="876"/>
      <c r="L27" s="876"/>
      <c r="M27" s="876"/>
      <c r="N27" s="876"/>
      <c r="O27" s="876"/>
      <c r="P27" s="876"/>
      <c r="Q27" s="876"/>
      <c r="R27" s="876"/>
      <c r="S27" s="876"/>
      <c r="T27" s="876"/>
      <c r="U27" s="876"/>
      <c r="V27" s="876"/>
      <c r="W27" s="876"/>
      <c r="X27" s="876"/>
      <c r="Y27" s="876"/>
      <c r="Z27" s="876"/>
      <c r="AA27" s="876"/>
      <c r="AB27" s="876"/>
      <c r="AC27" s="876"/>
      <c r="AD27" s="992"/>
    </row>
    <row r="28" spans="1:30" ht="24" customHeight="1">
      <c r="A28" s="26"/>
      <c r="B28" s="93"/>
      <c r="C28" s="876" t="s">
        <v>9406</v>
      </c>
      <c r="D28" s="876"/>
      <c r="E28" s="876"/>
      <c r="F28" s="876"/>
      <c r="G28" s="876"/>
      <c r="H28" s="876"/>
      <c r="I28" s="876"/>
      <c r="J28" s="876"/>
      <c r="K28" s="876"/>
      <c r="L28" s="876"/>
      <c r="M28" s="876"/>
      <c r="N28" s="876"/>
      <c r="O28" s="876"/>
      <c r="P28" s="876"/>
      <c r="Q28" s="876"/>
      <c r="R28" s="876"/>
      <c r="S28" s="876"/>
      <c r="T28" s="876"/>
      <c r="U28" s="876"/>
      <c r="V28" s="876"/>
      <c r="W28" s="876"/>
      <c r="X28" s="876"/>
      <c r="Y28" s="876"/>
      <c r="Z28" s="876"/>
      <c r="AA28" s="876"/>
      <c r="AB28" s="876"/>
      <c r="AC28" s="876"/>
      <c r="AD28" s="992"/>
    </row>
    <row r="29" spans="1:30" ht="36" customHeight="1">
      <c r="A29" s="26"/>
      <c r="B29" s="93"/>
      <c r="C29" s="876" t="s">
        <v>9407</v>
      </c>
      <c r="D29" s="876"/>
      <c r="E29" s="876"/>
      <c r="F29" s="876"/>
      <c r="G29" s="876"/>
      <c r="H29" s="876"/>
      <c r="I29" s="876"/>
      <c r="J29" s="876"/>
      <c r="K29" s="876"/>
      <c r="L29" s="876"/>
      <c r="M29" s="876"/>
      <c r="N29" s="876"/>
      <c r="O29" s="876"/>
      <c r="P29" s="876"/>
      <c r="Q29" s="876"/>
      <c r="R29" s="876"/>
      <c r="S29" s="876"/>
      <c r="T29" s="876"/>
      <c r="U29" s="876"/>
      <c r="V29" s="876"/>
      <c r="W29" s="876"/>
      <c r="X29" s="876"/>
      <c r="Y29" s="876"/>
      <c r="Z29" s="876"/>
      <c r="AA29" s="876"/>
      <c r="AB29" s="876"/>
      <c r="AC29" s="876"/>
      <c r="AD29" s="992"/>
    </row>
    <row r="30" spans="1:30" ht="24" customHeight="1">
      <c r="A30" s="26"/>
      <c r="B30" s="94"/>
      <c r="C30" s="862" t="s">
        <v>9322</v>
      </c>
      <c r="D30" s="862"/>
      <c r="E30" s="862"/>
      <c r="F30" s="862"/>
      <c r="G30" s="862"/>
      <c r="H30" s="862"/>
      <c r="I30" s="862"/>
      <c r="J30" s="862"/>
      <c r="K30" s="862"/>
      <c r="L30" s="862"/>
      <c r="M30" s="862"/>
      <c r="N30" s="862"/>
      <c r="O30" s="862"/>
      <c r="P30" s="862"/>
      <c r="Q30" s="862"/>
      <c r="R30" s="862"/>
      <c r="S30" s="862"/>
      <c r="T30" s="862"/>
      <c r="U30" s="862"/>
      <c r="V30" s="862"/>
      <c r="W30" s="862"/>
      <c r="X30" s="862"/>
      <c r="Y30" s="862"/>
      <c r="Z30" s="862"/>
      <c r="AA30" s="862"/>
      <c r="AB30" s="862"/>
      <c r="AC30" s="862"/>
      <c r="AD30" s="986"/>
    </row>
    <row r="31" spans="1:30" ht="15" customHeight="1">
      <c r="A31" s="26"/>
      <c r="B31" s="26"/>
      <c r="C31" s="26"/>
      <c r="D31" s="26"/>
      <c r="E31" s="26"/>
      <c r="F31" s="26"/>
      <c r="G31" s="26"/>
      <c r="H31" s="26"/>
      <c r="I31" s="26"/>
      <c r="J31" s="26"/>
      <c r="K31" s="26"/>
      <c r="L31" s="26"/>
      <c r="M31" s="26"/>
      <c r="N31" s="26"/>
      <c r="O31" s="26"/>
      <c r="P31" s="26"/>
      <c r="Q31" s="26"/>
      <c r="R31" s="26"/>
      <c r="S31" s="26"/>
      <c r="T31" s="26"/>
      <c r="U31" s="26"/>
      <c r="V31" s="26"/>
      <c r="W31" s="26"/>
      <c r="X31" s="26"/>
      <c r="Y31" s="26"/>
      <c r="Z31" s="26"/>
      <c r="AA31" s="26"/>
      <c r="AB31" s="26"/>
      <c r="AC31" s="26"/>
      <c r="AD31" s="26"/>
    </row>
    <row r="32" spans="1:30" ht="15" customHeight="1">
      <c r="A32" s="145"/>
      <c r="B32" s="145"/>
      <c r="C32" s="889" t="s">
        <v>5393</v>
      </c>
      <c r="D32" s="889"/>
      <c r="E32" s="889"/>
      <c r="F32" s="889"/>
      <c r="G32" s="889"/>
      <c r="H32" s="889"/>
      <c r="I32" s="970" t="s">
        <v>5394</v>
      </c>
      <c r="J32" s="970"/>
      <c r="K32" s="889" t="s">
        <v>9408</v>
      </c>
      <c r="L32" s="889"/>
      <c r="M32" s="889"/>
      <c r="N32" s="889"/>
      <c r="O32" s="889"/>
      <c r="P32" s="889"/>
      <c r="Q32" s="889"/>
      <c r="R32" s="889"/>
      <c r="S32" s="889"/>
      <c r="T32" s="889"/>
      <c r="U32" s="889"/>
      <c r="V32" s="889"/>
      <c r="W32" s="889"/>
      <c r="X32" s="889"/>
      <c r="Y32" s="889"/>
      <c r="Z32" s="889"/>
      <c r="AA32" s="889"/>
      <c r="AB32" s="889"/>
      <c r="AC32" s="919" t="s">
        <v>9409</v>
      </c>
      <c r="AD32" s="919"/>
    </row>
    <row r="33" spans="1:51" ht="24" customHeight="1">
      <c r="A33" s="145"/>
      <c r="B33" s="145"/>
      <c r="C33" s="889"/>
      <c r="D33" s="889"/>
      <c r="E33" s="889"/>
      <c r="F33" s="889"/>
      <c r="G33" s="889"/>
      <c r="H33" s="889"/>
      <c r="I33" s="970"/>
      <c r="J33" s="970"/>
      <c r="K33" s="919" t="s">
        <v>9326</v>
      </c>
      <c r="L33" s="919"/>
      <c r="M33" s="919" t="s">
        <v>9327</v>
      </c>
      <c r="N33" s="919"/>
      <c r="O33" s="919" t="s">
        <v>9328</v>
      </c>
      <c r="P33" s="919"/>
      <c r="Q33" s="902" t="s">
        <v>9329</v>
      </c>
      <c r="R33" s="902"/>
      <c r="S33" s="902"/>
      <c r="T33" s="902"/>
      <c r="U33" s="919" t="s">
        <v>9330</v>
      </c>
      <c r="V33" s="919"/>
      <c r="W33" s="919" t="s">
        <v>9331</v>
      </c>
      <c r="X33" s="919"/>
      <c r="Y33" s="919" t="s">
        <v>9332</v>
      </c>
      <c r="Z33" s="919"/>
      <c r="AA33" s="919" t="s">
        <v>9333</v>
      </c>
      <c r="AB33" s="919"/>
      <c r="AC33" s="919"/>
      <c r="AD33" s="919"/>
      <c r="AE33" s="164"/>
      <c r="AF33" s="164"/>
      <c r="AG33" s="198"/>
      <c r="AH33" s="198"/>
      <c r="AI33" s="580" t="s">
        <v>5081</v>
      </c>
      <c r="AJ33" s="581" t="s">
        <v>5315</v>
      </c>
      <c r="AK33" s="551" t="s">
        <v>5406</v>
      </c>
      <c r="AL33" s="471" t="s">
        <v>5407</v>
      </c>
      <c r="AM33" s="321" t="s">
        <v>5400</v>
      </c>
      <c r="AN33" s="582" t="s">
        <v>5634</v>
      </c>
      <c r="AO33" s="583" t="s">
        <v>5415</v>
      </c>
      <c r="AP33" s="198"/>
      <c r="AQ33" s="198"/>
      <c r="AR33" s="584" t="s">
        <v>9334</v>
      </c>
      <c r="AS33" s="585" t="s">
        <v>5080</v>
      </c>
      <c r="AT33" s="1029" t="s">
        <v>5081</v>
      </c>
      <c r="AU33" s="1029"/>
      <c r="AV33" s="586" t="s">
        <v>9335</v>
      </c>
      <c r="AW33" s="770" t="s">
        <v>5082</v>
      </c>
      <c r="AX33" s="770"/>
      <c r="AY33" s="770"/>
    </row>
    <row r="34" spans="1:51" ht="120" customHeight="1">
      <c r="A34" s="145"/>
      <c r="B34" s="145"/>
      <c r="C34" s="889"/>
      <c r="D34" s="889"/>
      <c r="E34" s="889"/>
      <c r="F34" s="889"/>
      <c r="G34" s="889"/>
      <c r="H34" s="889"/>
      <c r="I34" s="970"/>
      <c r="J34" s="970"/>
      <c r="K34" s="919"/>
      <c r="L34" s="919"/>
      <c r="M34" s="919"/>
      <c r="N34" s="919"/>
      <c r="O34" s="919"/>
      <c r="P34" s="919"/>
      <c r="Q34" s="919" t="s">
        <v>9336</v>
      </c>
      <c r="R34" s="919"/>
      <c r="S34" s="919" t="s">
        <v>9337</v>
      </c>
      <c r="T34" s="919"/>
      <c r="U34" s="919"/>
      <c r="V34" s="919"/>
      <c r="W34" s="919"/>
      <c r="X34" s="919"/>
      <c r="Y34" s="919"/>
      <c r="Z34" s="919"/>
      <c r="AA34" s="919"/>
      <c r="AB34" s="919"/>
      <c r="AC34" s="919"/>
      <c r="AD34" s="919"/>
      <c r="AE34" s="164"/>
      <c r="AF34" s="164"/>
      <c r="AG34" s="566" t="s">
        <v>5088</v>
      </c>
      <c r="AH34" s="567" t="s">
        <v>5089</v>
      </c>
      <c r="AI34" s="568" t="s">
        <v>5824</v>
      </c>
      <c r="AJ34" s="569" t="s">
        <v>5422</v>
      </c>
      <c r="AK34" s="334" t="s">
        <v>9338</v>
      </c>
      <c r="AL34" s="570" t="s">
        <v>9339</v>
      </c>
      <c r="AM34" s="354" t="s">
        <v>9340</v>
      </c>
      <c r="AN34" s="571" t="s">
        <v>9341</v>
      </c>
      <c r="AO34" s="572" t="s">
        <v>9342</v>
      </c>
      <c r="AP34" s="573" t="s">
        <v>9343</v>
      </c>
      <c r="AQ34" s="574" t="s">
        <v>9344</v>
      </c>
      <c r="AR34" s="575" t="s">
        <v>9345</v>
      </c>
      <c r="AS34" s="576" t="s">
        <v>9346</v>
      </c>
      <c r="AT34" s="577" t="s">
        <v>9347</v>
      </c>
      <c r="AU34" s="578" t="s">
        <v>9348</v>
      </c>
      <c r="AV34" s="587" t="s">
        <v>9349</v>
      </c>
      <c r="AW34" s="401" t="s">
        <v>5092</v>
      </c>
      <c r="AX34" s="270" t="s">
        <v>5093</v>
      </c>
      <c r="AY34" s="369" t="s">
        <v>5094</v>
      </c>
    </row>
    <row r="35" spans="1:51" ht="15" customHeight="1">
      <c r="A35" s="145"/>
      <c r="B35" s="145"/>
      <c r="C35" s="650" t="s">
        <v>5008</v>
      </c>
      <c r="D35" s="852" t="str">
        <f>IF(CNGE_2024_M1_Secc5!D272="","",CNGE_2024_M1_Secc5!D272)</f>
        <v/>
      </c>
      <c r="E35" s="853"/>
      <c r="F35" s="853"/>
      <c r="G35" s="853"/>
      <c r="H35" s="854"/>
      <c r="I35" s="713"/>
      <c r="J35" s="715"/>
      <c r="K35" s="713"/>
      <c r="L35" s="715"/>
      <c r="M35" s="713"/>
      <c r="N35" s="715"/>
      <c r="O35" s="855"/>
      <c r="P35" s="857"/>
      <c r="Q35" s="713"/>
      <c r="R35" s="715"/>
      <c r="S35" s="713"/>
      <c r="T35" s="715"/>
      <c r="U35" s="713"/>
      <c r="V35" s="715"/>
      <c r="W35" s="713"/>
      <c r="X35" s="715"/>
      <c r="Y35" s="713"/>
      <c r="Z35" s="715"/>
      <c r="AA35" s="713"/>
      <c r="AB35" s="715"/>
      <c r="AC35" s="713"/>
      <c r="AD35" s="715"/>
      <c r="AE35" s="164"/>
      <c r="AF35" s="164"/>
      <c r="AG35" s="557">
        <f>IF(AND(COUNTA(I35)=1,K35&lt;&gt;8,COUNTA(M35:AB35)=0,AC35&lt;&gt;""),0,IF(AND(COUNTA(I35)=1,K35&lt;&gt;8,COUNTA(M35:AB35)=8,AC35=""),0,IF(AND(COUNTA(I35)=1,K35=8,COUNTA(M35:AD35)=0),0,IF(AND(COUNTA(I35:AD35)=0),0,1))))</f>
        <v>0</v>
      </c>
      <c r="AH35" s="558">
        <f>COUNTIF(M35,"NS")+COUNTIF(O35,"NS")+COUNTIF(W35,"NS")+COUNTIF(Y35,"NS")</f>
        <v>0</v>
      </c>
      <c r="AI35" s="559">
        <f>IF(ISNUMBER(O35),0,IF(OR(O35="",O35="NA",O35="NS"),0,1))</f>
        <v>0</v>
      </c>
      <c r="AJ35" s="560">
        <f>COUNTIF(O35,"NA")</f>
        <v>0</v>
      </c>
      <c r="AK35" s="335">
        <f>IF(AND(Q35=1,S35&lt;&gt;8),1,0)</f>
        <v>0</v>
      </c>
      <c r="AL35" s="285">
        <f>IF(AND(OR(Q35=2,Q35=3,Q35=4),S35=4),1,0)</f>
        <v>0</v>
      </c>
      <c r="AM35" s="313">
        <f>IF(AND(Q35=9,S35&lt;&gt;9),1,0)</f>
        <v>0</v>
      </c>
      <c r="AN35" s="561">
        <f>IF(Y35&lt;=W35,0,1)</f>
        <v>0</v>
      </c>
      <c r="AO35" s="562" cm="1">
        <f t="array" ref="AO35">IF(AND(OR(U35={21,22,23,99}),W35=0),1,0)</f>
        <v>0</v>
      </c>
      <c r="AP35" s="480">
        <f>IF(AND(M35&lt;&gt;"",W35&lt;&gt;"",AQ35&gt;=18),0,IF(AND(M35="",W35=""),0,IF(AND(M35="NS",W35="NS"),0,1)))</f>
        <v>0</v>
      </c>
      <c r="AQ35" s="563">
        <f>SUM(M35)-SUM(W35)</f>
        <v>0</v>
      </c>
      <c r="AR35" s="564">
        <f>IF(AA35=7,1,0)</f>
        <v>0</v>
      </c>
      <c r="AS35" s="565">
        <f>IF(AND($K35&lt;&gt;"",$K35=8,COUNTA(M35:AD35)&gt;0),1,0)</f>
        <v>0</v>
      </c>
      <c r="AT35" s="555">
        <f>IF(OR(O35="NS",O35="NA"),0,LEN(O35)-LEN(INT(O35)))</f>
        <v>-1</v>
      </c>
      <c r="AU35" s="556">
        <f>IF(AT35&lt;=0,0,1)</f>
        <v>0</v>
      </c>
      <c r="AV35" s="588">
        <f>IF(AND($AC35&lt;&gt;"",COUNTA(K35:AB35)&gt;0),1,0)</f>
        <v>0</v>
      </c>
      <c r="AW35" s="402">
        <f>IF(AG35=0,0,1)</f>
        <v>0</v>
      </c>
      <c r="AX35" s="370" t="str">
        <f>IF(AW35=0,"",
IF(SUM($AW$35:AW35)=1,AY35,
IF($AW$120&gt;SUM($AW$35:AW35),_xlfn.CONCAT(", ",AY35),
IF($AW$120=SUM($AW$35:AW35),_xlfn.CONCAT(" y ",AY35)))))</f>
        <v/>
      </c>
      <c r="AY35" s="156" t="s">
        <v>5095</v>
      </c>
    </row>
    <row r="36" spans="1:51" ht="15" customHeight="1">
      <c r="A36" s="145"/>
      <c r="B36" s="145"/>
      <c r="C36" s="153" t="s">
        <v>5010</v>
      </c>
      <c r="D36" s="852" t="str">
        <f>IF(CNGE_2024_M1_Secc5!D273="","",CNGE_2024_M1_Secc5!D273)</f>
        <v/>
      </c>
      <c r="E36" s="853"/>
      <c r="F36" s="853"/>
      <c r="G36" s="853"/>
      <c r="H36" s="854"/>
      <c r="I36" s="713"/>
      <c r="J36" s="715"/>
      <c r="K36" s="713"/>
      <c r="L36" s="715"/>
      <c r="M36" s="713"/>
      <c r="N36" s="715"/>
      <c r="O36" s="855"/>
      <c r="P36" s="857"/>
      <c r="Q36" s="713"/>
      <c r="R36" s="715"/>
      <c r="S36" s="713"/>
      <c r="T36" s="715"/>
      <c r="U36" s="713"/>
      <c r="V36" s="715"/>
      <c r="W36" s="713"/>
      <c r="X36" s="715"/>
      <c r="Y36" s="713"/>
      <c r="Z36" s="715"/>
      <c r="AA36" s="713"/>
      <c r="AB36" s="715"/>
      <c r="AC36" s="713"/>
      <c r="AD36" s="715"/>
      <c r="AE36" s="164"/>
      <c r="AF36" s="164"/>
      <c r="AG36" s="557">
        <f t="shared" ref="AG36:AG99" si="0">IF(AND(COUNTA(I36)=1,K36&lt;&gt;8,COUNTA(M36:AB36)=0,AC36&lt;&gt;""),0,IF(AND(COUNTA(I36)=1,K36&lt;&gt;8,COUNTA(M36:AB36)=8,AC36=""),0,IF(AND(COUNTA(I36)=1,K36=8,COUNTA(M36:AD36)=0),0,IF(AND(COUNTA(I36:AD36)=0),0,1))))</f>
        <v>0</v>
      </c>
      <c r="AH36" s="558">
        <f t="shared" ref="AH36:AH99" si="1">COUNTIF(M36,"NS")+COUNTIF(O36,"NS")+COUNTIF(W36,"NS")+COUNTIF(Y36,"NS")</f>
        <v>0</v>
      </c>
      <c r="AI36" s="559">
        <f t="shared" ref="AI36:AI99" si="2">IF(ISNUMBER(O36),0,IF(OR(O36="",O36="NA",O36="NS"),0,1))</f>
        <v>0</v>
      </c>
      <c r="AJ36" s="560">
        <f t="shared" ref="AJ36:AJ99" si="3">COUNTIF(O36,"NA")</f>
        <v>0</v>
      </c>
      <c r="AK36" s="335">
        <f t="shared" ref="AK36:AK99" si="4">IF(AND(Q36=1,S36&lt;&gt;8),1,0)</f>
        <v>0</v>
      </c>
      <c r="AL36" s="285">
        <f t="shared" ref="AL36:AL99" si="5">IF(AND(OR(Q36=2,Q36=3,Q36=4),S36=4),1,0)</f>
        <v>0</v>
      </c>
      <c r="AM36" s="313">
        <f t="shared" ref="AM36:AM99" si="6">IF(AND(Q36=9,S36&lt;&gt;9),1,0)</f>
        <v>0</v>
      </c>
      <c r="AN36" s="561">
        <f t="shared" ref="AN36:AN99" si="7">IF(Y36&lt;=W36,0,1)</f>
        <v>0</v>
      </c>
      <c r="AO36" s="562" cm="1">
        <f t="array" ref="AO36">IF(AND(OR(U36={21,22,23,99}),W36=0),1,0)</f>
        <v>0</v>
      </c>
      <c r="AP36" s="480">
        <f t="shared" ref="AP36:AP99" si="8">IF(AND(M36&lt;&gt;"",W36&lt;&gt;"",AQ36&gt;=18),0,IF(AND(M36="",W36=""),0,IF(AND(M36="NS",W36="NS"),0,1)))</f>
        <v>0</v>
      </c>
      <c r="AQ36" s="563">
        <f t="shared" ref="AQ36:AQ99" si="9">SUM(M36)-SUM(W36)</f>
        <v>0</v>
      </c>
      <c r="AR36" s="564">
        <f t="shared" ref="AR36:AR99" si="10">IF(AA36=7,1,0)</f>
        <v>0</v>
      </c>
      <c r="AS36" s="565">
        <f t="shared" ref="AS36:AS99" si="11">IF(AND($K36&lt;&gt;"",$K36=8,COUNTA(M36:AD36)&gt;0),1,0)</f>
        <v>0</v>
      </c>
      <c r="AT36" s="555">
        <f t="shared" ref="AT36:AT99" si="12">IF(OR(O36="NS",O36="NA"),0,LEN(O36)-LEN(INT(O36)))</f>
        <v>-1</v>
      </c>
      <c r="AU36" s="556">
        <f t="shared" ref="AU36:AU99" si="13">IF(AT36&lt;=0,0,1)</f>
        <v>0</v>
      </c>
      <c r="AV36" s="588">
        <f t="shared" ref="AV36:AV99" si="14">IF(AND($AC36&lt;&gt;"",COUNTA(K36:AB36)&gt;0),1,0)</f>
        <v>0</v>
      </c>
      <c r="AW36" s="402">
        <f t="shared" ref="AW36:AW99" si="15">IF(AG36=0,0,1)</f>
        <v>0</v>
      </c>
      <c r="AX36" s="370" t="str">
        <f>IF(AW36=0,"",
IF(SUM($AW$35:AW36)=1,AY36,
IF($AW$120&gt;SUM($AW$35:AW36),_xlfn.CONCAT(", ",AY36),
IF($AW$120=SUM($AW$35:AW36),_xlfn.CONCAT(" y ",AY36)))))</f>
        <v/>
      </c>
      <c r="AY36" s="156" t="s">
        <v>5096</v>
      </c>
    </row>
    <row r="37" spans="1:51" ht="15" customHeight="1">
      <c r="A37" s="145"/>
      <c r="B37" s="145"/>
      <c r="C37" s="154" t="s">
        <v>5012</v>
      </c>
      <c r="D37" s="852" t="str">
        <f>IF(CNGE_2024_M1_Secc5!D274="","",CNGE_2024_M1_Secc5!D274)</f>
        <v/>
      </c>
      <c r="E37" s="853"/>
      <c r="F37" s="853"/>
      <c r="G37" s="853"/>
      <c r="H37" s="854"/>
      <c r="I37" s="713"/>
      <c r="J37" s="715"/>
      <c r="K37" s="713"/>
      <c r="L37" s="715"/>
      <c r="M37" s="713"/>
      <c r="N37" s="715"/>
      <c r="O37" s="855"/>
      <c r="P37" s="857"/>
      <c r="Q37" s="713"/>
      <c r="R37" s="715"/>
      <c r="S37" s="713"/>
      <c r="T37" s="715"/>
      <c r="U37" s="713"/>
      <c r="V37" s="715"/>
      <c r="W37" s="713"/>
      <c r="X37" s="715"/>
      <c r="Y37" s="713"/>
      <c r="Z37" s="715"/>
      <c r="AA37" s="713"/>
      <c r="AB37" s="715"/>
      <c r="AC37" s="713"/>
      <c r="AD37" s="715"/>
      <c r="AE37" s="164"/>
      <c r="AF37" s="164"/>
      <c r="AG37" s="557">
        <f t="shared" si="0"/>
        <v>0</v>
      </c>
      <c r="AH37" s="558">
        <f t="shared" si="1"/>
        <v>0</v>
      </c>
      <c r="AI37" s="559">
        <f t="shared" si="2"/>
        <v>0</v>
      </c>
      <c r="AJ37" s="560">
        <f t="shared" si="3"/>
        <v>0</v>
      </c>
      <c r="AK37" s="335">
        <f t="shared" si="4"/>
        <v>0</v>
      </c>
      <c r="AL37" s="285">
        <f t="shared" si="5"/>
        <v>0</v>
      </c>
      <c r="AM37" s="313">
        <f t="shared" si="6"/>
        <v>0</v>
      </c>
      <c r="AN37" s="561">
        <f t="shared" si="7"/>
        <v>0</v>
      </c>
      <c r="AO37" s="562" cm="1">
        <f t="array" ref="AO37">IF(AND(OR(U37={21,22,23,99}),W37=0),1,0)</f>
        <v>0</v>
      </c>
      <c r="AP37" s="480">
        <f t="shared" si="8"/>
        <v>0</v>
      </c>
      <c r="AQ37" s="563">
        <f t="shared" si="9"/>
        <v>0</v>
      </c>
      <c r="AR37" s="564">
        <f t="shared" si="10"/>
        <v>0</v>
      </c>
      <c r="AS37" s="565">
        <f t="shared" si="11"/>
        <v>0</v>
      </c>
      <c r="AT37" s="555">
        <f t="shared" si="12"/>
        <v>-1</v>
      </c>
      <c r="AU37" s="556">
        <f t="shared" si="13"/>
        <v>0</v>
      </c>
      <c r="AV37" s="588">
        <f t="shared" si="14"/>
        <v>0</v>
      </c>
      <c r="AW37" s="402">
        <f t="shared" si="15"/>
        <v>0</v>
      </c>
      <c r="AX37" s="370" t="str">
        <f>IF(AW37=0,"",
IF(SUM($AW$35:AW37)=1,AY37,
IF($AW$120&gt;SUM($AW$35:AW37),_xlfn.CONCAT(", ",AY37),
IF($AW$120=SUM($AW$35:AW37),_xlfn.CONCAT(" y ",AY37)))))</f>
        <v/>
      </c>
      <c r="AY37" s="156" t="s">
        <v>5097</v>
      </c>
    </row>
    <row r="38" spans="1:51" ht="15" customHeight="1">
      <c r="A38" s="145"/>
      <c r="B38" s="145"/>
      <c r="C38" s="154" t="s">
        <v>5014</v>
      </c>
      <c r="D38" s="852" t="str">
        <f>IF(CNGE_2024_M1_Secc5!D275="","",CNGE_2024_M1_Secc5!D275)</f>
        <v/>
      </c>
      <c r="E38" s="853"/>
      <c r="F38" s="853"/>
      <c r="G38" s="853"/>
      <c r="H38" s="854"/>
      <c r="I38" s="713"/>
      <c r="J38" s="715"/>
      <c r="K38" s="713"/>
      <c r="L38" s="715"/>
      <c r="M38" s="713"/>
      <c r="N38" s="715"/>
      <c r="O38" s="855"/>
      <c r="P38" s="857"/>
      <c r="Q38" s="713"/>
      <c r="R38" s="715"/>
      <c r="S38" s="713"/>
      <c r="T38" s="715"/>
      <c r="U38" s="713"/>
      <c r="V38" s="715"/>
      <c r="W38" s="713"/>
      <c r="X38" s="715"/>
      <c r="Y38" s="713"/>
      <c r="Z38" s="715"/>
      <c r="AA38" s="713"/>
      <c r="AB38" s="715"/>
      <c r="AC38" s="713"/>
      <c r="AD38" s="715"/>
      <c r="AE38" s="164"/>
      <c r="AF38" s="164"/>
      <c r="AG38" s="557">
        <f t="shared" si="0"/>
        <v>0</v>
      </c>
      <c r="AH38" s="558">
        <f t="shared" si="1"/>
        <v>0</v>
      </c>
      <c r="AI38" s="559">
        <f t="shared" si="2"/>
        <v>0</v>
      </c>
      <c r="AJ38" s="560">
        <f t="shared" si="3"/>
        <v>0</v>
      </c>
      <c r="AK38" s="335">
        <f t="shared" si="4"/>
        <v>0</v>
      </c>
      <c r="AL38" s="285">
        <f t="shared" si="5"/>
        <v>0</v>
      </c>
      <c r="AM38" s="313">
        <f t="shared" si="6"/>
        <v>0</v>
      </c>
      <c r="AN38" s="561">
        <f t="shared" si="7"/>
        <v>0</v>
      </c>
      <c r="AO38" s="562" cm="1">
        <f t="array" ref="AO38">IF(AND(OR(U38={21,22,23,99}),W38=0),1,0)</f>
        <v>0</v>
      </c>
      <c r="AP38" s="480">
        <f t="shared" si="8"/>
        <v>0</v>
      </c>
      <c r="AQ38" s="563">
        <f t="shared" si="9"/>
        <v>0</v>
      </c>
      <c r="AR38" s="564">
        <f t="shared" si="10"/>
        <v>0</v>
      </c>
      <c r="AS38" s="565">
        <f t="shared" si="11"/>
        <v>0</v>
      </c>
      <c r="AT38" s="555">
        <f t="shared" si="12"/>
        <v>-1</v>
      </c>
      <c r="AU38" s="556">
        <f t="shared" si="13"/>
        <v>0</v>
      </c>
      <c r="AV38" s="588">
        <f t="shared" si="14"/>
        <v>0</v>
      </c>
      <c r="AW38" s="402">
        <f t="shared" si="15"/>
        <v>0</v>
      </c>
      <c r="AX38" s="370" t="str">
        <f>IF(AW38=0,"",
IF(SUM($AW$35:AW38)=1,AY38,
IF($AW$120&gt;SUM($AW$35:AW38),_xlfn.CONCAT(", ",AY38),
IF($AW$120=SUM($AW$35:AW38),_xlfn.CONCAT(" y ",AY38)))))</f>
        <v/>
      </c>
      <c r="AY38" s="156" t="s">
        <v>5098</v>
      </c>
    </row>
    <row r="39" spans="1:51" ht="15" customHeight="1">
      <c r="A39" s="145"/>
      <c r="B39" s="145"/>
      <c r="C39" s="154" t="s">
        <v>5016</v>
      </c>
      <c r="D39" s="852" t="str">
        <f>IF(CNGE_2024_M1_Secc5!D276="","",CNGE_2024_M1_Secc5!D276)</f>
        <v/>
      </c>
      <c r="E39" s="853"/>
      <c r="F39" s="853"/>
      <c r="G39" s="853"/>
      <c r="H39" s="854"/>
      <c r="I39" s="713"/>
      <c r="J39" s="715"/>
      <c r="K39" s="713"/>
      <c r="L39" s="715"/>
      <c r="M39" s="713"/>
      <c r="N39" s="715"/>
      <c r="O39" s="855"/>
      <c r="P39" s="857"/>
      <c r="Q39" s="713"/>
      <c r="R39" s="715"/>
      <c r="S39" s="713"/>
      <c r="T39" s="715"/>
      <c r="U39" s="713"/>
      <c r="V39" s="715"/>
      <c r="W39" s="713"/>
      <c r="X39" s="715"/>
      <c r="Y39" s="713"/>
      <c r="Z39" s="715"/>
      <c r="AA39" s="713"/>
      <c r="AB39" s="715"/>
      <c r="AC39" s="713"/>
      <c r="AD39" s="715"/>
      <c r="AE39" s="164"/>
      <c r="AF39" s="164"/>
      <c r="AG39" s="557">
        <f t="shared" si="0"/>
        <v>0</v>
      </c>
      <c r="AH39" s="558">
        <f t="shared" si="1"/>
        <v>0</v>
      </c>
      <c r="AI39" s="559">
        <f t="shared" si="2"/>
        <v>0</v>
      </c>
      <c r="AJ39" s="560">
        <f t="shared" si="3"/>
        <v>0</v>
      </c>
      <c r="AK39" s="335">
        <f t="shared" si="4"/>
        <v>0</v>
      </c>
      <c r="AL39" s="285">
        <f t="shared" si="5"/>
        <v>0</v>
      </c>
      <c r="AM39" s="313">
        <f t="shared" si="6"/>
        <v>0</v>
      </c>
      <c r="AN39" s="561">
        <f t="shared" si="7"/>
        <v>0</v>
      </c>
      <c r="AO39" s="562" cm="1">
        <f t="array" ref="AO39">IF(AND(OR(U39={21,22,23,99}),W39=0),1,0)</f>
        <v>0</v>
      </c>
      <c r="AP39" s="480">
        <f t="shared" si="8"/>
        <v>0</v>
      </c>
      <c r="AQ39" s="563">
        <f t="shared" si="9"/>
        <v>0</v>
      </c>
      <c r="AR39" s="564">
        <f t="shared" si="10"/>
        <v>0</v>
      </c>
      <c r="AS39" s="565">
        <f t="shared" si="11"/>
        <v>0</v>
      </c>
      <c r="AT39" s="555">
        <f t="shared" si="12"/>
        <v>-1</v>
      </c>
      <c r="AU39" s="556">
        <f t="shared" si="13"/>
        <v>0</v>
      </c>
      <c r="AV39" s="588">
        <f t="shared" si="14"/>
        <v>0</v>
      </c>
      <c r="AW39" s="402">
        <f t="shared" si="15"/>
        <v>0</v>
      </c>
      <c r="AX39" s="370" t="str">
        <f>IF(AW39=0,"",
IF(SUM($AW$35:AW39)=1,AY39,
IF($AW$120&gt;SUM($AW$35:AW39),_xlfn.CONCAT(", ",AY39),
IF($AW$120=SUM($AW$35:AW39),_xlfn.CONCAT(" y ",AY39)))))</f>
        <v/>
      </c>
      <c r="AY39" s="156" t="s">
        <v>5099</v>
      </c>
    </row>
    <row r="40" spans="1:51" ht="15" customHeight="1">
      <c r="A40" s="145"/>
      <c r="B40" s="145"/>
      <c r="C40" s="154" t="s">
        <v>5018</v>
      </c>
      <c r="D40" s="852" t="str">
        <f>IF(CNGE_2024_M1_Secc5!D277="","",CNGE_2024_M1_Secc5!D277)</f>
        <v/>
      </c>
      <c r="E40" s="853"/>
      <c r="F40" s="853"/>
      <c r="G40" s="853"/>
      <c r="H40" s="854"/>
      <c r="I40" s="713"/>
      <c r="J40" s="715"/>
      <c r="K40" s="713"/>
      <c r="L40" s="715"/>
      <c r="M40" s="713"/>
      <c r="N40" s="715"/>
      <c r="O40" s="855"/>
      <c r="P40" s="857"/>
      <c r="Q40" s="713"/>
      <c r="R40" s="715"/>
      <c r="S40" s="713"/>
      <c r="T40" s="715"/>
      <c r="U40" s="713"/>
      <c r="V40" s="715"/>
      <c r="W40" s="713"/>
      <c r="X40" s="715"/>
      <c r="Y40" s="713"/>
      <c r="Z40" s="715"/>
      <c r="AA40" s="713"/>
      <c r="AB40" s="715"/>
      <c r="AC40" s="713"/>
      <c r="AD40" s="715"/>
      <c r="AE40" s="164"/>
      <c r="AF40" s="164"/>
      <c r="AG40" s="557">
        <f t="shared" si="0"/>
        <v>0</v>
      </c>
      <c r="AH40" s="558">
        <f t="shared" si="1"/>
        <v>0</v>
      </c>
      <c r="AI40" s="559">
        <f t="shared" si="2"/>
        <v>0</v>
      </c>
      <c r="AJ40" s="560">
        <f t="shared" si="3"/>
        <v>0</v>
      </c>
      <c r="AK40" s="335">
        <f t="shared" si="4"/>
        <v>0</v>
      </c>
      <c r="AL40" s="285">
        <f t="shared" si="5"/>
        <v>0</v>
      </c>
      <c r="AM40" s="313">
        <f t="shared" si="6"/>
        <v>0</v>
      </c>
      <c r="AN40" s="561">
        <f t="shared" si="7"/>
        <v>0</v>
      </c>
      <c r="AO40" s="562" cm="1">
        <f t="array" ref="AO40">IF(AND(OR(U40={21,22,23,99}),W40=0),1,0)</f>
        <v>0</v>
      </c>
      <c r="AP40" s="480">
        <f t="shared" si="8"/>
        <v>0</v>
      </c>
      <c r="AQ40" s="563">
        <f t="shared" si="9"/>
        <v>0</v>
      </c>
      <c r="AR40" s="564">
        <f t="shared" si="10"/>
        <v>0</v>
      </c>
      <c r="AS40" s="565">
        <f t="shared" si="11"/>
        <v>0</v>
      </c>
      <c r="AT40" s="555">
        <f t="shared" si="12"/>
        <v>-1</v>
      </c>
      <c r="AU40" s="556">
        <f t="shared" si="13"/>
        <v>0</v>
      </c>
      <c r="AV40" s="588">
        <f t="shared" si="14"/>
        <v>0</v>
      </c>
      <c r="AW40" s="402">
        <f t="shared" si="15"/>
        <v>0</v>
      </c>
      <c r="AX40" s="370" t="str">
        <f>IF(AW40=0,"",
IF(SUM($AW$35:AW40)=1,AY40,
IF($AW$120&gt;SUM($AW$35:AW40),_xlfn.CONCAT(", ",AY40),
IF($AW$120=SUM($AW$35:AW40),_xlfn.CONCAT(" y ",AY40)))))</f>
        <v/>
      </c>
      <c r="AY40" s="156" t="s">
        <v>5100</v>
      </c>
    </row>
    <row r="41" spans="1:51" ht="15" customHeight="1">
      <c r="A41" s="145"/>
      <c r="B41" s="145"/>
      <c r="C41" s="154" t="s">
        <v>5020</v>
      </c>
      <c r="D41" s="852" t="str">
        <f>IF(CNGE_2024_M1_Secc5!D278="","",CNGE_2024_M1_Secc5!D278)</f>
        <v/>
      </c>
      <c r="E41" s="853"/>
      <c r="F41" s="853"/>
      <c r="G41" s="853"/>
      <c r="H41" s="854"/>
      <c r="I41" s="713"/>
      <c r="J41" s="715"/>
      <c r="K41" s="713"/>
      <c r="L41" s="715"/>
      <c r="M41" s="713"/>
      <c r="N41" s="715"/>
      <c r="O41" s="855"/>
      <c r="P41" s="857"/>
      <c r="Q41" s="713"/>
      <c r="R41" s="715"/>
      <c r="S41" s="713"/>
      <c r="T41" s="715"/>
      <c r="U41" s="713"/>
      <c r="V41" s="715"/>
      <c r="W41" s="713"/>
      <c r="X41" s="715"/>
      <c r="Y41" s="713"/>
      <c r="Z41" s="715"/>
      <c r="AA41" s="713"/>
      <c r="AB41" s="715"/>
      <c r="AC41" s="713"/>
      <c r="AD41" s="715"/>
      <c r="AE41" s="164"/>
      <c r="AF41" s="164"/>
      <c r="AG41" s="557">
        <f t="shared" si="0"/>
        <v>0</v>
      </c>
      <c r="AH41" s="558">
        <f t="shared" si="1"/>
        <v>0</v>
      </c>
      <c r="AI41" s="559">
        <f t="shared" si="2"/>
        <v>0</v>
      </c>
      <c r="AJ41" s="560">
        <f t="shared" si="3"/>
        <v>0</v>
      </c>
      <c r="AK41" s="335">
        <f t="shared" si="4"/>
        <v>0</v>
      </c>
      <c r="AL41" s="285">
        <f t="shared" si="5"/>
        <v>0</v>
      </c>
      <c r="AM41" s="313">
        <f t="shared" si="6"/>
        <v>0</v>
      </c>
      <c r="AN41" s="561">
        <f t="shared" si="7"/>
        <v>0</v>
      </c>
      <c r="AO41" s="562" cm="1">
        <f t="array" ref="AO41">IF(AND(OR(U41={21,22,23,99}),W41=0),1,0)</f>
        <v>0</v>
      </c>
      <c r="AP41" s="480">
        <f t="shared" si="8"/>
        <v>0</v>
      </c>
      <c r="AQ41" s="563">
        <f t="shared" si="9"/>
        <v>0</v>
      </c>
      <c r="AR41" s="564">
        <f t="shared" si="10"/>
        <v>0</v>
      </c>
      <c r="AS41" s="565">
        <f t="shared" si="11"/>
        <v>0</v>
      </c>
      <c r="AT41" s="555">
        <f t="shared" si="12"/>
        <v>-1</v>
      </c>
      <c r="AU41" s="556">
        <f t="shared" si="13"/>
        <v>0</v>
      </c>
      <c r="AV41" s="588">
        <f t="shared" si="14"/>
        <v>0</v>
      </c>
      <c r="AW41" s="402">
        <f t="shared" si="15"/>
        <v>0</v>
      </c>
      <c r="AX41" s="370" t="str">
        <f>IF(AW41=0,"",
IF(SUM($AW$35:AW41)=1,AY41,
IF($AW$120&gt;SUM($AW$35:AW41),_xlfn.CONCAT(", ",AY41),
IF($AW$120=SUM($AW$35:AW41),_xlfn.CONCAT(" y ",AY41)))))</f>
        <v/>
      </c>
      <c r="AY41" s="156" t="s">
        <v>5101</v>
      </c>
    </row>
    <row r="42" spans="1:51" ht="15" customHeight="1">
      <c r="A42" s="145"/>
      <c r="B42" s="145"/>
      <c r="C42" s="154" t="s">
        <v>5022</v>
      </c>
      <c r="D42" s="852" t="str">
        <f>IF(CNGE_2024_M1_Secc5!D279="","",CNGE_2024_M1_Secc5!D279)</f>
        <v/>
      </c>
      <c r="E42" s="853"/>
      <c r="F42" s="853"/>
      <c r="G42" s="853"/>
      <c r="H42" s="854"/>
      <c r="I42" s="713"/>
      <c r="J42" s="715"/>
      <c r="K42" s="713"/>
      <c r="L42" s="715"/>
      <c r="M42" s="713"/>
      <c r="N42" s="715"/>
      <c r="O42" s="855"/>
      <c r="P42" s="857"/>
      <c r="Q42" s="713"/>
      <c r="R42" s="715"/>
      <c r="S42" s="713"/>
      <c r="T42" s="715"/>
      <c r="U42" s="713"/>
      <c r="V42" s="715"/>
      <c r="W42" s="713"/>
      <c r="X42" s="715"/>
      <c r="Y42" s="713"/>
      <c r="Z42" s="715"/>
      <c r="AA42" s="713"/>
      <c r="AB42" s="715"/>
      <c r="AC42" s="713"/>
      <c r="AD42" s="715"/>
      <c r="AE42" s="164"/>
      <c r="AF42" s="164"/>
      <c r="AG42" s="557">
        <f t="shared" si="0"/>
        <v>0</v>
      </c>
      <c r="AH42" s="558">
        <f t="shared" si="1"/>
        <v>0</v>
      </c>
      <c r="AI42" s="559">
        <f t="shared" si="2"/>
        <v>0</v>
      </c>
      <c r="AJ42" s="560">
        <f t="shared" si="3"/>
        <v>0</v>
      </c>
      <c r="AK42" s="335">
        <f t="shared" si="4"/>
        <v>0</v>
      </c>
      <c r="AL42" s="285">
        <f t="shared" si="5"/>
        <v>0</v>
      </c>
      <c r="AM42" s="313">
        <f t="shared" si="6"/>
        <v>0</v>
      </c>
      <c r="AN42" s="561">
        <f t="shared" si="7"/>
        <v>0</v>
      </c>
      <c r="AO42" s="562" cm="1">
        <f t="array" ref="AO42">IF(AND(OR(U42={21,22,23,99}),W42=0),1,0)</f>
        <v>0</v>
      </c>
      <c r="AP42" s="480">
        <f t="shared" si="8"/>
        <v>0</v>
      </c>
      <c r="AQ42" s="563">
        <f t="shared" si="9"/>
        <v>0</v>
      </c>
      <c r="AR42" s="564">
        <f t="shared" si="10"/>
        <v>0</v>
      </c>
      <c r="AS42" s="565">
        <f t="shared" si="11"/>
        <v>0</v>
      </c>
      <c r="AT42" s="555">
        <f t="shared" si="12"/>
        <v>-1</v>
      </c>
      <c r="AU42" s="556">
        <f t="shared" si="13"/>
        <v>0</v>
      </c>
      <c r="AV42" s="588">
        <f t="shared" si="14"/>
        <v>0</v>
      </c>
      <c r="AW42" s="402">
        <f t="shared" si="15"/>
        <v>0</v>
      </c>
      <c r="AX42" s="370" t="str">
        <f>IF(AW42=0,"",
IF(SUM($AW$35:AW42)=1,AY42,
IF($AW$120&gt;SUM($AW$35:AW42),_xlfn.CONCAT(", ",AY42),
IF($AW$120=SUM($AW$35:AW42),_xlfn.CONCAT(" y ",AY42)))))</f>
        <v/>
      </c>
      <c r="AY42" s="156" t="s">
        <v>5102</v>
      </c>
    </row>
    <row r="43" spans="1:51" ht="15" customHeight="1">
      <c r="A43" s="145"/>
      <c r="B43" s="145"/>
      <c r="C43" s="154" t="s">
        <v>5024</v>
      </c>
      <c r="D43" s="852" t="str">
        <f>IF(CNGE_2024_M1_Secc5!D280="","",CNGE_2024_M1_Secc5!D280)</f>
        <v/>
      </c>
      <c r="E43" s="853"/>
      <c r="F43" s="853"/>
      <c r="G43" s="853"/>
      <c r="H43" s="854"/>
      <c r="I43" s="713"/>
      <c r="J43" s="715"/>
      <c r="K43" s="713"/>
      <c r="L43" s="715"/>
      <c r="M43" s="713"/>
      <c r="N43" s="715"/>
      <c r="O43" s="855"/>
      <c r="P43" s="857"/>
      <c r="Q43" s="713"/>
      <c r="R43" s="715"/>
      <c r="S43" s="713"/>
      <c r="T43" s="715"/>
      <c r="U43" s="713"/>
      <c r="V43" s="715"/>
      <c r="W43" s="713"/>
      <c r="X43" s="715"/>
      <c r="Y43" s="713"/>
      <c r="Z43" s="715"/>
      <c r="AA43" s="713"/>
      <c r="AB43" s="715"/>
      <c r="AC43" s="713"/>
      <c r="AD43" s="715"/>
      <c r="AE43" s="164"/>
      <c r="AF43" s="164"/>
      <c r="AG43" s="557">
        <f t="shared" si="0"/>
        <v>0</v>
      </c>
      <c r="AH43" s="558">
        <f t="shared" si="1"/>
        <v>0</v>
      </c>
      <c r="AI43" s="559">
        <f t="shared" si="2"/>
        <v>0</v>
      </c>
      <c r="AJ43" s="560">
        <f t="shared" si="3"/>
        <v>0</v>
      </c>
      <c r="AK43" s="335">
        <f t="shared" si="4"/>
        <v>0</v>
      </c>
      <c r="AL43" s="285">
        <f t="shared" si="5"/>
        <v>0</v>
      </c>
      <c r="AM43" s="313">
        <f t="shared" si="6"/>
        <v>0</v>
      </c>
      <c r="AN43" s="561">
        <f t="shared" si="7"/>
        <v>0</v>
      </c>
      <c r="AO43" s="562" cm="1">
        <f t="array" ref="AO43">IF(AND(OR(U43={21,22,23,99}),W43=0),1,0)</f>
        <v>0</v>
      </c>
      <c r="AP43" s="480">
        <f t="shared" si="8"/>
        <v>0</v>
      </c>
      <c r="AQ43" s="563">
        <f t="shared" si="9"/>
        <v>0</v>
      </c>
      <c r="AR43" s="564">
        <f t="shared" si="10"/>
        <v>0</v>
      </c>
      <c r="AS43" s="565">
        <f t="shared" si="11"/>
        <v>0</v>
      </c>
      <c r="AT43" s="555">
        <f t="shared" si="12"/>
        <v>-1</v>
      </c>
      <c r="AU43" s="556">
        <f t="shared" si="13"/>
        <v>0</v>
      </c>
      <c r="AV43" s="588">
        <f t="shared" si="14"/>
        <v>0</v>
      </c>
      <c r="AW43" s="402">
        <f t="shared" si="15"/>
        <v>0</v>
      </c>
      <c r="AX43" s="370" t="str">
        <f>IF(AW43=0,"",
IF(SUM($AW$35:AW43)=1,AY43,
IF($AW$120&gt;SUM($AW$35:AW43),_xlfn.CONCAT(", ",AY43),
IF($AW$120=SUM($AW$35:AW43),_xlfn.CONCAT(" y ",AY43)))))</f>
        <v/>
      </c>
      <c r="AY43" s="156" t="s">
        <v>5103</v>
      </c>
    </row>
    <row r="44" spans="1:51" ht="15" customHeight="1">
      <c r="A44" s="145"/>
      <c r="B44" s="145"/>
      <c r="C44" s="154" t="s">
        <v>5025</v>
      </c>
      <c r="D44" s="852" t="str">
        <f>IF(CNGE_2024_M1_Secc5!D281="","",CNGE_2024_M1_Secc5!D281)</f>
        <v/>
      </c>
      <c r="E44" s="853"/>
      <c r="F44" s="853"/>
      <c r="G44" s="853"/>
      <c r="H44" s="854"/>
      <c r="I44" s="713"/>
      <c r="J44" s="715"/>
      <c r="K44" s="713"/>
      <c r="L44" s="715"/>
      <c r="M44" s="713"/>
      <c r="N44" s="715"/>
      <c r="O44" s="855"/>
      <c r="P44" s="857"/>
      <c r="Q44" s="713"/>
      <c r="R44" s="715"/>
      <c r="S44" s="713"/>
      <c r="T44" s="715"/>
      <c r="U44" s="713"/>
      <c r="V44" s="715"/>
      <c r="W44" s="713"/>
      <c r="X44" s="715"/>
      <c r="Y44" s="713"/>
      <c r="Z44" s="715"/>
      <c r="AA44" s="713"/>
      <c r="AB44" s="715"/>
      <c r="AC44" s="713"/>
      <c r="AD44" s="715"/>
      <c r="AE44" s="164"/>
      <c r="AF44" s="164"/>
      <c r="AG44" s="557">
        <f t="shared" si="0"/>
        <v>0</v>
      </c>
      <c r="AH44" s="558">
        <f t="shared" si="1"/>
        <v>0</v>
      </c>
      <c r="AI44" s="559">
        <f t="shared" si="2"/>
        <v>0</v>
      </c>
      <c r="AJ44" s="560">
        <f t="shared" si="3"/>
        <v>0</v>
      </c>
      <c r="AK44" s="335">
        <f t="shared" si="4"/>
        <v>0</v>
      </c>
      <c r="AL44" s="285">
        <f t="shared" si="5"/>
        <v>0</v>
      </c>
      <c r="AM44" s="313">
        <f t="shared" si="6"/>
        <v>0</v>
      </c>
      <c r="AN44" s="561">
        <f t="shared" si="7"/>
        <v>0</v>
      </c>
      <c r="AO44" s="562" cm="1">
        <f t="array" ref="AO44">IF(AND(OR(U44={21,22,23,99}),W44=0),1,0)</f>
        <v>0</v>
      </c>
      <c r="AP44" s="480">
        <f t="shared" si="8"/>
        <v>0</v>
      </c>
      <c r="AQ44" s="563">
        <f t="shared" si="9"/>
        <v>0</v>
      </c>
      <c r="AR44" s="564">
        <f t="shared" si="10"/>
        <v>0</v>
      </c>
      <c r="AS44" s="565">
        <f t="shared" si="11"/>
        <v>0</v>
      </c>
      <c r="AT44" s="555">
        <f t="shared" si="12"/>
        <v>-1</v>
      </c>
      <c r="AU44" s="556">
        <f t="shared" si="13"/>
        <v>0</v>
      </c>
      <c r="AV44" s="588">
        <f t="shared" si="14"/>
        <v>0</v>
      </c>
      <c r="AW44" s="402">
        <f t="shared" si="15"/>
        <v>0</v>
      </c>
      <c r="AX44" s="370" t="str">
        <f>IF(AW44=0,"",
IF(SUM($AW$35:AW44)=1,AY44,
IF($AW$120&gt;SUM($AW$35:AW44),_xlfn.CONCAT(", ",AY44),
IF($AW$120=SUM($AW$35:AW44),_xlfn.CONCAT(" y ",AY44)))))</f>
        <v/>
      </c>
      <c r="AY44" s="156" t="s">
        <v>5104</v>
      </c>
    </row>
    <row r="45" spans="1:51" ht="15" customHeight="1">
      <c r="A45" s="145"/>
      <c r="B45" s="145"/>
      <c r="C45" s="154" t="s">
        <v>5027</v>
      </c>
      <c r="D45" s="852" t="str">
        <f>IF(CNGE_2024_M1_Secc5!D282="","",CNGE_2024_M1_Secc5!D282)</f>
        <v/>
      </c>
      <c r="E45" s="853"/>
      <c r="F45" s="853"/>
      <c r="G45" s="853"/>
      <c r="H45" s="854"/>
      <c r="I45" s="713"/>
      <c r="J45" s="715"/>
      <c r="K45" s="713"/>
      <c r="L45" s="715"/>
      <c r="M45" s="713"/>
      <c r="N45" s="715"/>
      <c r="O45" s="855"/>
      <c r="P45" s="857"/>
      <c r="Q45" s="713"/>
      <c r="R45" s="715"/>
      <c r="S45" s="713"/>
      <c r="T45" s="715"/>
      <c r="U45" s="713"/>
      <c r="V45" s="715"/>
      <c r="W45" s="713"/>
      <c r="X45" s="715"/>
      <c r="Y45" s="713"/>
      <c r="Z45" s="715"/>
      <c r="AA45" s="713"/>
      <c r="AB45" s="715"/>
      <c r="AC45" s="713"/>
      <c r="AD45" s="715"/>
      <c r="AE45" s="164"/>
      <c r="AF45" s="164"/>
      <c r="AG45" s="557">
        <f t="shared" si="0"/>
        <v>0</v>
      </c>
      <c r="AH45" s="558">
        <f t="shared" si="1"/>
        <v>0</v>
      </c>
      <c r="AI45" s="559">
        <f t="shared" si="2"/>
        <v>0</v>
      </c>
      <c r="AJ45" s="560">
        <f t="shared" si="3"/>
        <v>0</v>
      </c>
      <c r="AK45" s="335">
        <f t="shared" si="4"/>
        <v>0</v>
      </c>
      <c r="AL45" s="285">
        <f t="shared" si="5"/>
        <v>0</v>
      </c>
      <c r="AM45" s="313">
        <f t="shared" si="6"/>
        <v>0</v>
      </c>
      <c r="AN45" s="561">
        <f t="shared" si="7"/>
        <v>0</v>
      </c>
      <c r="AO45" s="562" cm="1">
        <f t="array" ref="AO45">IF(AND(OR(U45={21,22,23,99}),W45=0),1,0)</f>
        <v>0</v>
      </c>
      <c r="AP45" s="480">
        <f t="shared" si="8"/>
        <v>0</v>
      </c>
      <c r="AQ45" s="563">
        <f t="shared" si="9"/>
        <v>0</v>
      </c>
      <c r="AR45" s="564">
        <f t="shared" si="10"/>
        <v>0</v>
      </c>
      <c r="AS45" s="565">
        <f t="shared" si="11"/>
        <v>0</v>
      </c>
      <c r="AT45" s="555">
        <f t="shared" si="12"/>
        <v>-1</v>
      </c>
      <c r="AU45" s="556">
        <f t="shared" si="13"/>
        <v>0</v>
      </c>
      <c r="AV45" s="588">
        <f t="shared" si="14"/>
        <v>0</v>
      </c>
      <c r="AW45" s="402">
        <f t="shared" si="15"/>
        <v>0</v>
      </c>
      <c r="AX45" s="370" t="str">
        <f>IF(AW45=0,"",
IF(SUM($AW$35:AW45)=1,AY45,
IF($AW$120&gt;SUM($AW$35:AW45),_xlfn.CONCAT(", ",AY45),
IF($AW$120=SUM($AW$35:AW45),_xlfn.CONCAT(" y ",AY45)))))</f>
        <v/>
      </c>
      <c r="AY45" s="156" t="s">
        <v>5105</v>
      </c>
    </row>
    <row r="46" spans="1:51" ht="15" customHeight="1">
      <c r="A46" s="145"/>
      <c r="B46" s="145"/>
      <c r="C46" s="154" t="s">
        <v>5028</v>
      </c>
      <c r="D46" s="852" t="str">
        <f>IF(CNGE_2024_M1_Secc5!D283="","",CNGE_2024_M1_Secc5!D283)</f>
        <v/>
      </c>
      <c r="E46" s="853"/>
      <c r="F46" s="853"/>
      <c r="G46" s="853"/>
      <c r="H46" s="854"/>
      <c r="I46" s="713"/>
      <c r="J46" s="715"/>
      <c r="K46" s="713"/>
      <c r="L46" s="715"/>
      <c r="M46" s="713"/>
      <c r="N46" s="715"/>
      <c r="O46" s="855"/>
      <c r="P46" s="857"/>
      <c r="Q46" s="713"/>
      <c r="R46" s="715"/>
      <c r="S46" s="713"/>
      <c r="T46" s="715"/>
      <c r="U46" s="713"/>
      <c r="V46" s="715"/>
      <c r="W46" s="713"/>
      <c r="X46" s="715"/>
      <c r="Y46" s="713"/>
      <c r="Z46" s="715"/>
      <c r="AA46" s="713"/>
      <c r="AB46" s="715"/>
      <c r="AC46" s="713"/>
      <c r="AD46" s="715"/>
      <c r="AE46" s="164"/>
      <c r="AF46" s="164"/>
      <c r="AG46" s="557">
        <f t="shared" si="0"/>
        <v>0</v>
      </c>
      <c r="AH46" s="558">
        <f t="shared" si="1"/>
        <v>0</v>
      </c>
      <c r="AI46" s="559">
        <f t="shared" si="2"/>
        <v>0</v>
      </c>
      <c r="AJ46" s="560">
        <f t="shared" si="3"/>
        <v>0</v>
      </c>
      <c r="AK46" s="335">
        <f t="shared" si="4"/>
        <v>0</v>
      </c>
      <c r="AL46" s="285">
        <f t="shared" si="5"/>
        <v>0</v>
      </c>
      <c r="AM46" s="313">
        <f t="shared" si="6"/>
        <v>0</v>
      </c>
      <c r="AN46" s="561">
        <f t="shared" si="7"/>
        <v>0</v>
      </c>
      <c r="AO46" s="562" cm="1">
        <f t="array" ref="AO46">IF(AND(OR(U46={21,22,23,99}),W46=0),1,0)</f>
        <v>0</v>
      </c>
      <c r="AP46" s="480">
        <f t="shared" si="8"/>
        <v>0</v>
      </c>
      <c r="AQ46" s="563">
        <f t="shared" si="9"/>
        <v>0</v>
      </c>
      <c r="AR46" s="564">
        <f t="shared" si="10"/>
        <v>0</v>
      </c>
      <c r="AS46" s="565">
        <f t="shared" si="11"/>
        <v>0</v>
      </c>
      <c r="AT46" s="555">
        <f t="shared" si="12"/>
        <v>-1</v>
      </c>
      <c r="AU46" s="556">
        <f t="shared" si="13"/>
        <v>0</v>
      </c>
      <c r="AV46" s="588">
        <f t="shared" si="14"/>
        <v>0</v>
      </c>
      <c r="AW46" s="402">
        <f t="shared" si="15"/>
        <v>0</v>
      </c>
      <c r="AX46" s="370" t="str">
        <f>IF(AW46=0,"",
IF(SUM($AW$35:AW46)=1,AY46,
IF($AW$120&gt;SUM($AW$35:AW46),_xlfn.CONCAT(", ",AY46),
IF($AW$120=SUM($AW$35:AW46),_xlfn.CONCAT(" y ",AY46)))))</f>
        <v/>
      </c>
      <c r="AY46" s="156" t="s">
        <v>5106</v>
      </c>
    </row>
    <row r="47" spans="1:51" ht="15" customHeight="1">
      <c r="A47" s="145"/>
      <c r="B47" s="145"/>
      <c r="C47" s="154" t="s">
        <v>5029</v>
      </c>
      <c r="D47" s="852" t="str">
        <f>IF(CNGE_2024_M1_Secc5!D284="","",CNGE_2024_M1_Secc5!D284)</f>
        <v/>
      </c>
      <c r="E47" s="853"/>
      <c r="F47" s="853"/>
      <c r="G47" s="853"/>
      <c r="H47" s="854"/>
      <c r="I47" s="713"/>
      <c r="J47" s="715"/>
      <c r="K47" s="713"/>
      <c r="L47" s="715"/>
      <c r="M47" s="713"/>
      <c r="N47" s="715"/>
      <c r="O47" s="855"/>
      <c r="P47" s="857"/>
      <c r="Q47" s="713"/>
      <c r="R47" s="715"/>
      <c r="S47" s="713"/>
      <c r="T47" s="715"/>
      <c r="U47" s="713"/>
      <c r="V47" s="715"/>
      <c r="W47" s="713"/>
      <c r="X47" s="715"/>
      <c r="Y47" s="713"/>
      <c r="Z47" s="715"/>
      <c r="AA47" s="713"/>
      <c r="AB47" s="715"/>
      <c r="AC47" s="713"/>
      <c r="AD47" s="715"/>
      <c r="AE47" s="164"/>
      <c r="AF47" s="164"/>
      <c r="AG47" s="557">
        <f t="shared" si="0"/>
        <v>0</v>
      </c>
      <c r="AH47" s="558">
        <f t="shared" si="1"/>
        <v>0</v>
      </c>
      <c r="AI47" s="559">
        <f t="shared" si="2"/>
        <v>0</v>
      </c>
      <c r="AJ47" s="560">
        <f t="shared" si="3"/>
        <v>0</v>
      </c>
      <c r="AK47" s="335">
        <f t="shared" si="4"/>
        <v>0</v>
      </c>
      <c r="AL47" s="285">
        <f t="shared" si="5"/>
        <v>0</v>
      </c>
      <c r="AM47" s="313">
        <f t="shared" si="6"/>
        <v>0</v>
      </c>
      <c r="AN47" s="561">
        <f t="shared" si="7"/>
        <v>0</v>
      </c>
      <c r="AO47" s="562" cm="1">
        <f t="array" ref="AO47">IF(AND(OR(U47={21,22,23,99}),W47=0),1,0)</f>
        <v>0</v>
      </c>
      <c r="AP47" s="480">
        <f t="shared" si="8"/>
        <v>0</v>
      </c>
      <c r="AQ47" s="563">
        <f t="shared" si="9"/>
        <v>0</v>
      </c>
      <c r="AR47" s="564">
        <f t="shared" si="10"/>
        <v>0</v>
      </c>
      <c r="AS47" s="565">
        <f t="shared" si="11"/>
        <v>0</v>
      </c>
      <c r="AT47" s="555">
        <f t="shared" si="12"/>
        <v>-1</v>
      </c>
      <c r="AU47" s="556">
        <f t="shared" si="13"/>
        <v>0</v>
      </c>
      <c r="AV47" s="588">
        <f t="shared" si="14"/>
        <v>0</v>
      </c>
      <c r="AW47" s="402">
        <f t="shared" si="15"/>
        <v>0</v>
      </c>
      <c r="AX47" s="370" t="str">
        <f>IF(AW47=0,"",
IF(SUM($AW$35:AW47)=1,AY47,
IF($AW$120&gt;SUM($AW$35:AW47),_xlfn.CONCAT(", ",AY47),
IF($AW$120=SUM($AW$35:AW47),_xlfn.CONCAT(" y ",AY47)))))</f>
        <v/>
      </c>
      <c r="AY47" s="156" t="s">
        <v>5107</v>
      </c>
    </row>
    <row r="48" spans="1:51" ht="15" customHeight="1">
      <c r="A48" s="145"/>
      <c r="B48" s="145"/>
      <c r="C48" s="154" t="s">
        <v>5030</v>
      </c>
      <c r="D48" s="852" t="str">
        <f>IF(CNGE_2024_M1_Secc5!D285="","",CNGE_2024_M1_Secc5!D285)</f>
        <v/>
      </c>
      <c r="E48" s="853"/>
      <c r="F48" s="853"/>
      <c r="G48" s="853"/>
      <c r="H48" s="854"/>
      <c r="I48" s="713"/>
      <c r="J48" s="715"/>
      <c r="K48" s="713"/>
      <c r="L48" s="715"/>
      <c r="M48" s="713"/>
      <c r="N48" s="715"/>
      <c r="O48" s="855"/>
      <c r="P48" s="857"/>
      <c r="Q48" s="713"/>
      <c r="R48" s="715"/>
      <c r="S48" s="713"/>
      <c r="T48" s="715"/>
      <c r="U48" s="713"/>
      <c r="V48" s="715"/>
      <c r="W48" s="713"/>
      <c r="X48" s="715"/>
      <c r="Y48" s="713"/>
      <c r="Z48" s="715"/>
      <c r="AA48" s="713"/>
      <c r="AB48" s="715"/>
      <c r="AC48" s="713"/>
      <c r="AD48" s="715"/>
      <c r="AE48" s="164"/>
      <c r="AF48" s="164"/>
      <c r="AG48" s="557">
        <f t="shared" si="0"/>
        <v>0</v>
      </c>
      <c r="AH48" s="558">
        <f t="shared" si="1"/>
        <v>0</v>
      </c>
      <c r="AI48" s="559">
        <f t="shared" si="2"/>
        <v>0</v>
      </c>
      <c r="AJ48" s="560">
        <f t="shared" si="3"/>
        <v>0</v>
      </c>
      <c r="AK48" s="335">
        <f t="shared" si="4"/>
        <v>0</v>
      </c>
      <c r="AL48" s="285">
        <f t="shared" si="5"/>
        <v>0</v>
      </c>
      <c r="AM48" s="313">
        <f t="shared" si="6"/>
        <v>0</v>
      </c>
      <c r="AN48" s="561">
        <f t="shared" si="7"/>
        <v>0</v>
      </c>
      <c r="AO48" s="562" cm="1">
        <f t="array" ref="AO48">IF(AND(OR(U48={21,22,23,99}),W48=0),1,0)</f>
        <v>0</v>
      </c>
      <c r="AP48" s="480">
        <f t="shared" si="8"/>
        <v>0</v>
      </c>
      <c r="AQ48" s="563">
        <f t="shared" si="9"/>
        <v>0</v>
      </c>
      <c r="AR48" s="564">
        <f t="shared" si="10"/>
        <v>0</v>
      </c>
      <c r="AS48" s="565">
        <f t="shared" si="11"/>
        <v>0</v>
      </c>
      <c r="AT48" s="555">
        <f t="shared" si="12"/>
        <v>-1</v>
      </c>
      <c r="AU48" s="556">
        <f t="shared" si="13"/>
        <v>0</v>
      </c>
      <c r="AV48" s="588">
        <f t="shared" si="14"/>
        <v>0</v>
      </c>
      <c r="AW48" s="402">
        <f t="shared" si="15"/>
        <v>0</v>
      </c>
      <c r="AX48" s="370" t="str">
        <f>IF(AW48=0,"",
IF(SUM($AW$35:AW48)=1,AY48,
IF($AW$120&gt;SUM($AW$35:AW48),_xlfn.CONCAT(", ",AY48),
IF($AW$120=SUM($AW$35:AW48),_xlfn.CONCAT(" y ",AY48)))))</f>
        <v/>
      </c>
      <c r="AY48" s="156" t="s">
        <v>5108</v>
      </c>
    </row>
    <row r="49" spans="1:51" ht="15" customHeight="1">
      <c r="A49" s="145"/>
      <c r="B49" s="145"/>
      <c r="C49" s="154" t="s">
        <v>5031</v>
      </c>
      <c r="D49" s="852" t="str">
        <f>IF(CNGE_2024_M1_Secc5!D286="","",CNGE_2024_M1_Secc5!D286)</f>
        <v/>
      </c>
      <c r="E49" s="853"/>
      <c r="F49" s="853"/>
      <c r="G49" s="853"/>
      <c r="H49" s="854"/>
      <c r="I49" s="713"/>
      <c r="J49" s="715"/>
      <c r="K49" s="713"/>
      <c r="L49" s="715"/>
      <c r="M49" s="713"/>
      <c r="N49" s="715"/>
      <c r="O49" s="855"/>
      <c r="P49" s="857"/>
      <c r="Q49" s="713"/>
      <c r="R49" s="715"/>
      <c r="S49" s="713"/>
      <c r="T49" s="715"/>
      <c r="U49" s="713"/>
      <c r="V49" s="715"/>
      <c r="W49" s="713"/>
      <c r="X49" s="715"/>
      <c r="Y49" s="713"/>
      <c r="Z49" s="715"/>
      <c r="AA49" s="713"/>
      <c r="AB49" s="715"/>
      <c r="AC49" s="713"/>
      <c r="AD49" s="715"/>
      <c r="AE49" s="164"/>
      <c r="AF49" s="164"/>
      <c r="AG49" s="557">
        <f t="shared" si="0"/>
        <v>0</v>
      </c>
      <c r="AH49" s="558">
        <f t="shared" si="1"/>
        <v>0</v>
      </c>
      <c r="AI49" s="559">
        <f t="shared" si="2"/>
        <v>0</v>
      </c>
      <c r="AJ49" s="560">
        <f t="shared" si="3"/>
        <v>0</v>
      </c>
      <c r="AK49" s="335">
        <f t="shared" si="4"/>
        <v>0</v>
      </c>
      <c r="AL49" s="285">
        <f t="shared" si="5"/>
        <v>0</v>
      </c>
      <c r="AM49" s="313">
        <f t="shared" si="6"/>
        <v>0</v>
      </c>
      <c r="AN49" s="561">
        <f t="shared" si="7"/>
        <v>0</v>
      </c>
      <c r="AO49" s="562" cm="1">
        <f t="array" ref="AO49">IF(AND(OR(U49={21,22,23,99}),W49=0),1,0)</f>
        <v>0</v>
      </c>
      <c r="AP49" s="480">
        <f t="shared" si="8"/>
        <v>0</v>
      </c>
      <c r="AQ49" s="563">
        <f t="shared" si="9"/>
        <v>0</v>
      </c>
      <c r="AR49" s="564">
        <f t="shared" si="10"/>
        <v>0</v>
      </c>
      <c r="AS49" s="565">
        <f t="shared" si="11"/>
        <v>0</v>
      </c>
      <c r="AT49" s="555">
        <f t="shared" si="12"/>
        <v>-1</v>
      </c>
      <c r="AU49" s="556">
        <f t="shared" si="13"/>
        <v>0</v>
      </c>
      <c r="AV49" s="588">
        <f t="shared" si="14"/>
        <v>0</v>
      </c>
      <c r="AW49" s="402">
        <f t="shared" si="15"/>
        <v>0</v>
      </c>
      <c r="AX49" s="370" t="str">
        <f>IF(AW49=0,"",
IF(SUM($AW$35:AW49)=1,AY49,
IF($AW$120&gt;SUM($AW$35:AW49),_xlfn.CONCAT(", ",AY49),
IF($AW$120=SUM($AW$35:AW49),_xlfn.CONCAT(" y ",AY49)))))</f>
        <v/>
      </c>
      <c r="AY49" s="156" t="s">
        <v>5109</v>
      </c>
    </row>
    <row r="50" spans="1:51" ht="15" customHeight="1">
      <c r="A50" s="145"/>
      <c r="B50" s="145"/>
      <c r="C50" s="154" t="s">
        <v>5032</v>
      </c>
      <c r="D50" s="852" t="str">
        <f>IF(CNGE_2024_M1_Secc5!D287="","",CNGE_2024_M1_Secc5!D287)</f>
        <v/>
      </c>
      <c r="E50" s="853"/>
      <c r="F50" s="853"/>
      <c r="G50" s="853"/>
      <c r="H50" s="854"/>
      <c r="I50" s="713"/>
      <c r="J50" s="715"/>
      <c r="K50" s="713"/>
      <c r="L50" s="715"/>
      <c r="M50" s="713"/>
      <c r="N50" s="715"/>
      <c r="O50" s="855"/>
      <c r="P50" s="857"/>
      <c r="Q50" s="713"/>
      <c r="R50" s="715"/>
      <c r="S50" s="713"/>
      <c r="T50" s="715"/>
      <c r="U50" s="713"/>
      <c r="V50" s="715"/>
      <c r="W50" s="713"/>
      <c r="X50" s="715"/>
      <c r="Y50" s="713"/>
      <c r="Z50" s="715"/>
      <c r="AA50" s="713"/>
      <c r="AB50" s="715"/>
      <c r="AC50" s="713"/>
      <c r="AD50" s="715"/>
      <c r="AE50" s="164"/>
      <c r="AF50" s="164"/>
      <c r="AG50" s="557">
        <f t="shared" si="0"/>
        <v>0</v>
      </c>
      <c r="AH50" s="558">
        <f t="shared" si="1"/>
        <v>0</v>
      </c>
      <c r="AI50" s="559">
        <f t="shared" si="2"/>
        <v>0</v>
      </c>
      <c r="AJ50" s="560">
        <f t="shared" si="3"/>
        <v>0</v>
      </c>
      <c r="AK50" s="335">
        <f t="shared" si="4"/>
        <v>0</v>
      </c>
      <c r="AL50" s="285">
        <f t="shared" si="5"/>
        <v>0</v>
      </c>
      <c r="AM50" s="313">
        <f t="shared" si="6"/>
        <v>0</v>
      </c>
      <c r="AN50" s="561">
        <f t="shared" si="7"/>
        <v>0</v>
      </c>
      <c r="AO50" s="562" cm="1">
        <f t="array" ref="AO50">IF(AND(OR(U50={21,22,23,99}),W50=0),1,0)</f>
        <v>0</v>
      </c>
      <c r="AP50" s="480">
        <f t="shared" si="8"/>
        <v>0</v>
      </c>
      <c r="AQ50" s="563">
        <f t="shared" si="9"/>
        <v>0</v>
      </c>
      <c r="AR50" s="564">
        <f t="shared" si="10"/>
        <v>0</v>
      </c>
      <c r="AS50" s="565">
        <f t="shared" si="11"/>
        <v>0</v>
      </c>
      <c r="AT50" s="555">
        <f t="shared" si="12"/>
        <v>-1</v>
      </c>
      <c r="AU50" s="556">
        <f t="shared" si="13"/>
        <v>0</v>
      </c>
      <c r="AV50" s="588">
        <f t="shared" si="14"/>
        <v>0</v>
      </c>
      <c r="AW50" s="402">
        <f t="shared" si="15"/>
        <v>0</v>
      </c>
      <c r="AX50" s="370" t="str">
        <f>IF(AW50=0,"",
IF(SUM($AW$35:AW50)=1,AY50,
IF($AW$120&gt;SUM($AW$35:AW50),_xlfn.CONCAT(", ",AY50),
IF($AW$120=SUM($AW$35:AW50),_xlfn.CONCAT(" y ",AY50)))))</f>
        <v/>
      </c>
      <c r="AY50" s="156" t="s">
        <v>5110</v>
      </c>
    </row>
    <row r="51" spans="1:51" ht="15" customHeight="1">
      <c r="A51" s="145"/>
      <c r="B51" s="145"/>
      <c r="C51" s="154" t="s">
        <v>5033</v>
      </c>
      <c r="D51" s="852" t="str">
        <f>IF(CNGE_2024_M1_Secc5!D288="","",CNGE_2024_M1_Secc5!D288)</f>
        <v/>
      </c>
      <c r="E51" s="853"/>
      <c r="F51" s="853"/>
      <c r="G51" s="853"/>
      <c r="H51" s="854"/>
      <c r="I51" s="713"/>
      <c r="J51" s="715"/>
      <c r="K51" s="713"/>
      <c r="L51" s="715"/>
      <c r="M51" s="713"/>
      <c r="N51" s="715"/>
      <c r="O51" s="855"/>
      <c r="P51" s="857"/>
      <c r="Q51" s="713"/>
      <c r="R51" s="715"/>
      <c r="S51" s="713"/>
      <c r="T51" s="715"/>
      <c r="U51" s="713"/>
      <c r="V51" s="715"/>
      <c r="W51" s="713"/>
      <c r="X51" s="715"/>
      <c r="Y51" s="713"/>
      <c r="Z51" s="715"/>
      <c r="AA51" s="713"/>
      <c r="AB51" s="715"/>
      <c r="AC51" s="713"/>
      <c r="AD51" s="715"/>
      <c r="AE51" s="164"/>
      <c r="AF51" s="164"/>
      <c r="AG51" s="557">
        <f t="shared" si="0"/>
        <v>0</v>
      </c>
      <c r="AH51" s="558">
        <f t="shared" si="1"/>
        <v>0</v>
      </c>
      <c r="AI51" s="559">
        <f t="shared" si="2"/>
        <v>0</v>
      </c>
      <c r="AJ51" s="560">
        <f t="shared" si="3"/>
        <v>0</v>
      </c>
      <c r="AK51" s="335">
        <f t="shared" si="4"/>
        <v>0</v>
      </c>
      <c r="AL51" s="285">
        <f t="shared" si="5"/>
        <v>0</v>
      </c>
      <c r="AM51" s="313">
        <f t="shared" si="6"/>
        <v>0</v>
      </c>
      <c r="AN51" s="561">
        <f t="shared" si="7"/>
        <v>0</v>
      </c>
      <c r="AO51" s="562" cm="1">
        <f t="array" ref="AO51">IF(AND(OR(U51={21,22,23,99}),W51=0),1,0)</f>
        <v>0</v>
      </c>
      <c r="AP51" s="480">
        <f t="shared" si="8"/>
        <v>0</v>
      </c>
      <c r="AQ51" s="563">
        <f t="shared" si="9"/>
        <v>0</v>
      </c>
      <c r="AR51" s="564">
        <f t="shared" si="10"/>
        <v>0</v>
      </c>
      <c r="AS51" s="565">
        <f t="shared" si="11"/>
        <v>0</v>
      </c>
      <c r="AT51" s="555">
        <f t="shared" si="12"/>
        <v>-1</v>
      </c>
      <c r="AU51" s="556">
        <f t="shared" si="13"/>
        <v>0</v>
      </c>
      <c r="AV51" s="588">
        <f t="shared" si="14"/>
        <v>0</v>
      </c>
      <c r="AW51" s="402">
        <f t="shared" si="15"/>
        <v>0</v>
      </c>
      <c r="AX51" s="370" t="str">
        <f>IF(AW51=0,"",
IF(SUM($AW$35:AW51)=1,AY51,
IF($AW$120&gt;SUM($AW$35:AW51),_xlfn.CONCAT(", ",AY51),
IF($AW$120=SUM($AW$35:AW51),_xlfn.CONCAT(" y ",AY51)))))</f>
        <v/>
      </c>
      <c r="AY51" s="156" t="s">
        <v>5111</v>
      </c>
    </row>
    <row r="52" spans="1:51" ht="15" customHeight="1">
      <c r="A52" s="145"/>
      <c r="B52" s="145"/>
      <c r="C52" s="154" t="s">
        <v>5034</v>
      </c>
      <c r="D52" s="852" t="str">
        <f>IF(CNGE_2024_M1_Secc5!D289="","",CNGE_2024_M1_Secc5!D289)</f>
        <v/>
      </c>
      <c r="E52" s="853"/>
      <c r="F52" s="853"/>
      <c r="G52" s="853"/>
      <c r="H52" s="854"/>
      <c r="I52" s="713"/>
      <c r="J52" s="715"/>
      <c r="K52" s="713"/>
      <c r="L52" s="715"/>
      <c r="M52" s="713"/>
      <c r="N52" s="715"/>
      <c r="O52" s="855"/>
      <c r="P52" s="857"/>
      <c r="Q52" s="713"/>
      <c r="R52" s="715"/>
      <c r="S52" s="713"/>
      <c r="T52" s="715"/>
      <c r="U52" s="713"/>
      <c r="V52" s="715"/>
      <c r="W52" s="713"/>
      <c r="X52" s="715"/>
      <c r="Y52" s="713"/>
      <c r="Z52" s="715"/>
      <c r="AA52" s="713"/>
      <c r="AB52" s="715"/>
      <c r="AC52" s="713"/>
      <c r="AD52" s="715"/>
      <c r="AE52" s="164"/>
      <c r="AF52" s="164"/>
      <c r="AG52" s="557">
        <f t="shared" si="0"/>
        <v>0</v>
      </c>
      <c r="AH52" s="558">
        <f t="shared" si="1"/>
        <v>0</v>
      </c>
      <c r="AI52" s="559">
        <f t="shared" si="2"/>
        <v>0</v>
      </c>
      <c r="AJ52" s="560">
        <f t="shared" si="3"/>
        <v>0</v>
      </c>
      <c r="AK52" s="335">
        <f t="shared" si="4"/>
        <v>0</v>
      </c>
      <c r="AL52" s="285">
        <f t="shared" si="5"/>
        <v>0</v>
      </c>
      <c r="AM52" s="313">
        <f t="shared" si="6"/>
        <v>0</v>
      </c>
      <c r="AN52" s="561">
        <f t="shared" si="7"/>
        <v>0</v>
      </c>
      <c r="AO52" s="562" cm="1">
        <f t="array" ref="AO52">IF(AND(OR(U52={21,22,23,99}),W52=0),1,0)</f>
        <v>0</v>
      </c>
      <c r="AP52" s="480">
        <f t="shared" si="8"/>
        <v>0</v>
      </c>
      <c r="AQ52" s="563">
        <f t="shared" si="9"/>
        <v>0</v>
      </c>
      <c r="AR52" s="564">
        <f t="shared" si="10"/>
        <v>0</v>
      </c>
      <c r="AS52" s="565">
        <f t="shared" si="11"/>
        <v>0</v>
      </c>
      <c r="AT52" s="555">
        <f t="shared" si="12"/>
        <v>-1</v>
      </c>
      <c r="AU52" s="556">
        <f t="shared" si="13"/>
        <v>0</v>
      </c>
      <c r="AV52" s="588">
        <f t="shared" si="14"/>
        <v>0</v>
      </c>
      <c r="AW52" s="402">
        <f t="shared" si="15"/>
        <v>0</v>
      </c>
      <c r="AX52" s="370" t="str">
        <f>IF(AW52=0,"",
IF(SUM($AW$35:AW52)=1,AY52,
IF($AW$120&gt;SUM($AW$35:AW52),_xlfn.CONCAT(", ",AY52),
IF($AW$120=SUM($AW$35:AW52),_xlfn.CONCAT(" y ",AY52)))))</f>
        <v/>
      </c>
      <c r="AY52" s="156" t="s">
        <v>5112</v>
      </c>
    </row>
    <row r="53" spans="1:51" ht="15" customHeight="1">
      <c r="A53" s="145"/>
      <c r="B53" s="145"/>
      <c r="C53" s="154" t="s">
        <v>5035</v>
      </c>
      <c r="D53" s="852" t="str">
        <f>IF(CNGE_2024_M1_Secc5!D290="","",CNGE_2024_M1_Secc5!D290)</f>
        <v/>
      </c>
      <c r="E53" s="853"/>
      <c r="F53" s="853"/>
      <c r="G53" s="853"/>
      <c r="H53" s="854"/>
      <c r="I53" s="713"/>
      <c r="J53" s="715"/>
      <c r="K53" s="713"/>
      <c r="L53" s="715"/>
      <c r="M53" s="713"/>
      <c r="N53" s="715"/>
      <c r="O53" s="855"/>
      <c r="P53" s="857"/>
      <c r="Q53" s="713"/>
      <c r="R53" s="715"/>
      <c r="S53" s="713"/>
      <c r="T53" s="715"/>
      <c r="U53" s="713"/>
      <c r="V53" s="715"/>
      <c r="W53" s="713"/>
      <c r="X53" s="715"/>
      <c r="Y53" s="713"/>
      <c r="Z53" s="715"/>
      <c r="AA53" s="713"/>
      <c r="AB53" s="715"/>
      <c r="AC53" s="713"/>
      <c r="AD53" s="715"/>
      <c r="AE53" s="164"/>
      <c r="AF53" s="164"/>
      <c r="AG53" s="557">
        <f t="shared" si="0"/>
        <v>0</v>
      </c>
      <c r="AH53" s="558">
        <f t="shared" si="1"/>
        <v>0</v>
      </c>
      <c r="AI53" s="559">
        <f t="shared" si="2"/>
        <v>0</v>
      </c>
      <c r="AJ53" s="560">
        <f t="shared" si="3"/>
        <v>0</v>
      </c>
      <c r="AK53" s="335">
        <f t="shared" si="4"/>
        <v>0</v>
      </c>
      <c r="AL53" s="285">
        <f t="shared" si="5"/>
        <v>0</v>
      </c>
      <c r="AM53" s="313">
        <f t="shared" si="6"/>
        <v>0</v>
      </c>
      <c r="AN53" s="561">
        <f t="shared" si="7"/>
        <v>0</v>
      </c>
      <c r="AO53" s="562" cm="1">
        <f t="array" ref="AO53">IF(AND(OR(U53={21,22,23,99}),W53=0),1,0)</f>
        <v>0</v>
      </c>
      <c r="AP53" s="480">
        <f t="shared" si="8"/>
        <v>0</v>
      </c>
      <c r="AQ53" s="563">
        <f t="shared" si="9"/>
        <v>0</v>
      </c>
      <c r="AR53" s="564">
        <f t="shared" si="10"/>
        <v>0</v>
      </c>
      <c r="AS53" s="565">
        <f t="shared" si="11"/>
        <v>0</v>
      </c>
      <c r="AT53" s="555">
        <f t="shared" si="12"/>
        <v>-1</v>
      </c>
      <c r="AU53" s="556">
        <f t="shared" si="13"/>
        <v>0</v>
      </c>
      <c r="AV53" s="588">
        <f t="shared" si="14"/>
        <v>0</v>
      </c>
      <c r="AW53" s="402">
        <f t="shared" si="15"/>
        <v>0</v>
      </c>
      <c r="AX53" s="370" t="str">
        <f>IF(AW53=0,"",
IF(SUM($AW$35:AW53)=1,AY53,
IF($AW$120&gt;SUM($AW$35:AW53),_xlfn.CONCAT(", ",AY53),
IF($AW$120=SUM($AW$35:AW53),_xlfn.CONCAT(" y ",AY53)))))</f>
        <v/>
      </c>
      <c r="AY53" s="156" t="s">
        <v>5113</v>
      </c>
    </row>
    <row r="54" spans="1:51" ht="15" customHeight="1">
      <c r="A54" s="145"/>
      <c r="B54" s="145"/>
      <c r="C54" s="154" t="s">
        <v>5036</v>
      </c>
      <c r="D54" s="852" t="str">
        <f>IF(CNGE_2024_M1_Secc5!D291="","",CNGE_2024_M1_Secc5!D291)</f>
        <v/>
      </c>
      <c r="E54" s="853"/>
      <c r="F54" s="853"/>
      <c r="G54" s="853"/>
      <c r="H54" s="854"/>
      <c r="I54" s="713"/>
      <c r="J54" s="715"/>
      <c r="K54" s="713"/>
      <c r="L54" s="715"/>
      <c r="M54" s="713"/>
      <c r="N54" s="715"/>
      <c r="O54" s="855"/>
      <c r="P54" s="857"/>
      <c r="Q54" s="713"/>
      <c r="R54" s="715"/>
      <c r="S54" s="713"/>
      <c r="T54" s="715"/>
      <c r="U54" s="713"/>
      <c r="V54" s="715"/>
      <c r="W54" s="713"/>
      <c r="X54" s="715"/>
      <c r="Y54" s="713"/>
      <c r="Z54" s="715"/>
      <c r="AA54" s="713"/>
      <c r="AB54" s="715"/>
      <c r="AC54" s="713"/>
      <c r="AD54" s="715"/>
      <c r="AE54" s="164"/>
      <c r="AF54" s="164"/>
      <c r="AG54" s="557">
        <f t="shared" si="0"/>
        <v>0</v>
      </c>
      <c r="AH54" s="558">
        <f t="shared" si="1"/>
        <v>0</v>
      </c>
      <c r="AI54" s="559">
        <f t="shared" si="2"/>
        <v>0</v>
      </c>
      <c r="AJ54" s="560">
        <f t="shared" si="3"/>
        <v>0</v>
      </c>
      <c r="AK54" s="335">
        <f t="shared" si="4"/>
        <v>0</v>
      </c>
      <c r="AL54" s="285">
        <f t="shared" si="5"/>
        <v>0</v>
      </c>
      <c r="AM54" s="313">
        <f t="shared" si="6"/>
        <v>0</v>
      </c>
      <c r="AN54" s="561">
        <f t="shared" si="7"/>
        <v>0</v>
      </c>
      <c r="AO54" s="562" cm="1">
        <f t="array" ref="AO54">IF(AND(OR(U54={21,22,23,99}),W54=0),1,0)</f>
        <v>0</v>
      </c>
      <c r="AP54" s="480">
        <f t="shared" si="8"/>
        <v>0</v>
      </c>
      <c r="AQ54" s="563">
        <f t="shared" si="9"/>
        <v>0</v>
      </c>
      <c r="AR54" s="564">
        <f t="shared" si="10"/>
        <v>0</v>
      </c>
      <c r="AS54" s="565">
        <f t="shared" si="11"/>
        <v>0</v>
      </c>
      <c r="AT54" s="555">
        <f t="shared" si="12"/>
        <v>-1</v>
      </c>
      <c r="AU54" s="556">
        <f t="shared" si="13"/>
        <v>0</v>
      </c>
      <c r="AV54" s="588">
        <f t="shared" si="14"/>
        <v>0</v>
      </c>
      <c r="AW54" s="402">
        <f t="shared" si="15"/>
        <v>0</v>
      </c>
      <c r="AX54" s="370" t="str">
        <f>IF(AW54=0,"",
IF(SUM($AW$35:AW54)=1,AY54,
IF($AW$120&gt;SUM($AW$35:AW54),_xlfn.CONCAT(", ",AY54),
IF($AW$120=SUM($AW$35:AW54),_xlfn.CONCAT(" y ",AY54)))))</f>
        <v/>
      </c>
      <c r="AY54" s="156" t="s">
        <v>5114</v>
      </c>
    </row>
    <row r="55" spans="1:51" ht="15" customHeight="1">
      <c r="A55" s="145"/>
      <c r="B55" s="145"/>
      <c r="C55" s="165" t="s">
        <v>5037</v>
      </c>
      <c r="D55" s="852" t="str">
        <f>IF(CNGE_2024_M1_Secc5!D292="","",CNGE_2024_M1_Secc5!D292)</f>
        <v/>
      </c>
      <c r="E55" s="853"/>
      <c r="F55" s="853"/>
      <c r="G55" s="853"/>
      <c r="H55" s="854"/>
      <c r="I55" s="713"/>
      <c r="J55" s="715"/>
      <c r="K55" s="713"/>
      <c r="L55" s="715"/>
      <c r="M55" s="713"/>
      <c r="N55" s="715"/>
      <c r="O55" s="855"/>
      <c r="P55" s="857"/>
      <c r="Q55" s="713"/>
      <c r="R55" s="715"/>
      <c r="S55" s="713"/>
      <c r="T55" s="715"/>
      <c r="U55" s="713"/>
      <c r="V55" s="715"/>
      <c r="W55" s="713"/>
      <c r="X55" s="715"/>
      <c r="Y55" s="713"/>
      <c r="Z55" s="715"/>
      <c r="AA55" s="713"/>
      <c r="AB55" s="715"/>
      <c r="AC55" s="713"/>
      <c r="AD55" s="715"/>
      <c r="AE55" s="164"/>
      <c r="AF55" s="164"/>
      <c r="AG55" s="557">
        <f t="shared" si="0"/>
        <v>0</v>
      </c>
      <c r="AH55" s="558">
        <f t="shared" si="1"/>
        <v>0</v>
      </c>
      <c r="AI55" s="559">
        <f t="shared" si="2"/>
        <v>0</v>
      </c>
      <c r="AJ55" s="560">
        <f t="shared" si="3"/>
        <v>0</v>
      </c>
      <c r="AK55" s="335">
        <f t="shared" si="4"/>
        <v>0</v>
      </c>
      <c r="AL55" s="285">
        <f t="shared" si="5"/>
        <v>0</v>
      </c>
      <c r="AM55" s="313">
        <f t="shared" si="6"/>
        <v>0</v>
      </c>
      <c r="AN55" s="561">
        <f t="shared" si="7"/>
        <v>0</v>
      </c>
      <c r="AO55" s="562" cm="1">
        <f t="array" ref="AO55">IF(AND(OR(U55={21,22,23,99}),W55=0),1,0)</f>
        <v>0</v>
      </c>
      <c r="AP55" s="480">
        <f t="shared" si="8"/>
        <v>0</v>
      </c>
      <c r="AQ55" s="563">
        <f t="shared" si="9"/>
        <v>0</v>
      </c>
      <c r="AR55" s="564">
        <f t="shared" si="10"/>
        <v>0</v>
      </c>
      <c r="AS55" s="565">
        <f t="shared" si="11"/>
        <v>0</v>
      </c>
      <c r="AT55" s="555">
        <f t="shared" si="12"/>
        <v>-1</v>
      </c>
      <c r="AU55" s="556">
        <f t="shared" si="13"/>
        <v>0</v>
      </c>
      <c r="AV55" s="588">
        <f t="shared" si="14"/>
        <v>0</v>
      </c>
      <c r="AW55" s="402">
        <f t="shared" si="15"/>
        <v>0</v>
      </c>
      <c r="AX55" s="370" t="str">
        <f>IF(AW55=0,"",
IF(SUM($AW$35:AW55)=1,AY55,
IF($AW$120&gt;SUM($AW$35:AW55),_xlfn.CONCAT(", ",AY55),
IF($AW$120=SUM($AW$35:AW55),_xlfn.CONCAT(" y ",AY55)))))</f>
        <v/>
      </c>
      <c r="AY55" s="156" t="s">
        <v>5115</v>
      </c>
    </row>
    <row r="56" spans="1:51" ht="15" customHeight="1">
      <c r="A56" s="145"/>
      <c r="B56" s="145"/>
      <c r="C56" s="165" t="s">
        <v>5038</v>
      </c>
      <c r="D56" s="852" t="str">
        <f>IF(CNGE_2024_M1_Secc5!D293="","",CNGE_2024_M1_Secc5!D293)</f>
        <v/>
      </c>
      <c r="E56" s="853"/>
      <c r="F56" s="853"/>
      <c r="G56" s="853"/>
      <c r="H56" s="854"/>
      <c r="I56" s="713"/>
      <c r="J56" s="715"/>
      <c r="K56" s="713"/>
      <c r="L56" s="715"/>
      <c r="M56" s="713"/>
      <c r="N56" s="715"/>
      <c r="O56" s="855"/>
      <c r="P56" s="857"/>
      <c r="Q56" s="713"/>
      <c r="R56" s="715"/>
      <c r="S56" s="713"/>
      <c r="T56" s="715"/>
      <c r="U56" s="713"/>
      <c r="V56" s="715"/>
      <c r="W56" s="713"/>
      <c r="X56" s="715"/>
      <c r="Y56" s="713"/>
      <c r="Z56" s="715"/>
      <c r="AA56" s="713"/>
      <c r="AB56" s="715"/>
      <c r="AC56" s="713"/>
      <c r="AD56" s="715"/>
      <c r="AE56" s="164"/>
      <c r="AF56" s="164"/>
      <c r="AG56" s="557">
        <f t="shared" si="0"/>
        <v>0</v>
      </c>
      <c r="AH56" s="558">
        <f t="shared" si="1"/>
        <v>0</v>
      </c>
      <c r="AI56" s="559">
        <f t="shared" si="2"/>
        <v>0</v>
      </c>
      <c r="AJ56" s="560">
        <f t="shared" si="3"/>
        <v>0</v>
      </c>
      <c r="AK56" s="335">
        <f t="shared" si="4"/>
        <v>0</v>
      </c>
      <c r="AL56" s="285">
        <f t="shared" si="5"/>
        <v>0</v>
      </c>
      <c r="AM56" s="313">
        <f t="shared" si="6"/>
        <v>0</v>
      </c>
      <c r="AN56" s="561">
        <f t="shared" si="7"/>
        <v>0</v>
      </c>
      <c r="AO56" s="562" cm="1">
        <f t="array" ref="AO56">IF(AND(OR(U56={21,22,23,99}),W56=0),1,0)</f>
        <v>0</v>
      </c>
      <c r="AP56" s="480">
        <f t="shared" si="8"/>
        <v>0</v>
      </c>
      <c r="AQ56" s="563">
        <f t="shared" si="9"/>
        <v>0</v>
      </c>
      <c r="AR56" s="564">
        <f t="shared" si="10"/>
        <v>0</v>
      </c>
      <c r="AS56" s="565">
        <f t="shared" si="11"/>
        <v>0</v>
      </c>
      <c r="AT56" s="555">
        <f t="shared" si="12"/>
        <v>-1</v>
      </c>
      <c r="AU56" s="556">
        <f t="shared" si="13"/>
        <v>0</v>
      </c>
      <c r="AV56" s="588">
        <f t="shared" si="14"/>
        <v>0</v>
      </c>
      <c r="AW56" s="402">
        <f t="shared" si="15"/>
        <v>0</v>
      </c>
      <c r="AX56" s="370" t="str">
        <f>IF(AW56=0,"",
IF(SUM($AW$35:AW56)=1,AY56,
IF($AW$120&gt;SUM($AW$35:AW56),_xlfn.CONCAT(", ",AY56),
IF($AW$120=SUM($AW$35:AW56),_xlfn.CONCAT(" y ",AY56)))))</f>
        <v/>
      </c>
      <c r="AY56" s="156" t="s">
        <v>5116</v>
      </c>
    </row>
    <row r="57" spans="1:51" ht="15" customHeight="1">
      <c r="A57" s="145"/>
      <c r="B57" s="145"/>
      <c r="C57" s="165" t="s">
        <v>5039</v>
      </c>
      <c r="D57" s="852" t="str">
        <f>IF(CNGE_2024_M1_Secc5!D294="","",CNGE_2024_M1_Secc5!D294)</f>
        <v/>
      </c>
      <c r="E57" s="853"/>
      <c r="F57" s="853"/>
      <c r="G57" s="853"/>
      <c r="H57" s="854"/>
      <c r="I57" s="713"/>
      <c r="J57" s="715"/>
      <c r="K57" s="713"/>
      <c r="L57" s="715"/>
      <c r="M57" s="713"/>
      <c r="N57" s="715"/>
      <c r="O57" s="855"/>
      <c r="P57" s="857"/>
      <c r="Q57" s="713"/>
      <c r="R57" s="715"/>
      <c r="S57" s="713"/>
      <c r="T57" s="715"/>
      <c r="U57" s="713"/>
      <c r="V57" s="715"/>
      <c r="W57" s="713"/>
      <c r="X57" s="715"/>
      <c r="Y57" s="713"/>
      <c r="Z57" s="715"/>
      <c r="AA57" s="713"/>
      <c r="AB57" s="715"/>
      <c r="AC57" s="713"/>
      <c r="AD57" s="715"/>
      <c r="AE57" s="164"/>
      <c r="AF57" s="164"/>
      <c r="AG57" s="557">
        <f t="shared" si="0"/>
        <v>0</v>
      </c>
      <c r="AH57" s="558">
        <f t="shared" si="1"/>
        <v>0</v>
      </c>
      <c r="AI57" s="559">
        <f t="shared" si="2"/>
        <v>0</v>
      </c>
      <c r="AJ57" s="560">
        <f t="shared" si="3"/>
        <v>0</v>
      </c>
      <c r="AK57" s="335">
        <f t="shared" si="4"/>
        <v>0</v>
      </c>
      <c r="AL57" s="285">
        <f t="shared" si="5"/>
        <v>0</v>
      </c>
      <c r="AM57" s="313">
        <f t="shared" si="6"/>
        <v>0</v>
      </c>
      <c r="AN57" s="561">
        <f t="shared" si="7"/>
        <v>0</v>
      </c>
      <c r="AO57" s="562" cm="1">
        <f t="array" ref="AO57">IF(AND(OR(U57={21,22,23,99}),W57=0),1,0)</f>
        <v>0</v>
      </c>
      <c r="AP57" s="480">
        <f t="shared" si="8"/>
        <v>0</v>
      </c>
      <c r="AQ57" s="563">
        <f t="shared" si="9"/>
        <v>0</v>
      </c>
      <c r="AR57" s="564">
        <f t="shared" si="10"/>
        <v>0</v>
      </c>
      <c r="AS57" s="565">
        <f t="shared" si="11"/>
        <v>0</v>
      </c>
      <c r="AT57" s="555">
        <f t="shared" si="12"/>
        <v>-1</v>
      </c>
      <c r="AU57" s="556">
        <f t="shared" si="13"/>
        <v>0</v>
      </c>
      <c r="AV57" s="588">
        <f t="shared" si="14"/>
        <v>0</v>
      </c>
      <c r="AW57" s="402">
        <f t="shared" si="15"/>
        <v>0</v>
      </c>
      <c r="AX57" s="370" t="str">
        <f>IF(AW57=0,"",
IF(SUM($AW$35:AW57)=1,AY57,
IF($AW$120&gt;SUM($AW$35:AW57),_xlfn.CONCAT(", ",AY57),
IF($AW$120=SUM($AW$35:AW57),_xlfn.CONCAT(" y ",AY57)))))</f>
        <v/>
      </c>
      <c r="AY57" s="156" t="s">
        <v>5117</v>
      </c>
    </row>
    <row r="58" spans="1:51" ht="15" customHeight="1">
      <c r="A58" s="145"/>
      <c r="B58" s="145"/>
      <c r="C58" s="165" t="s">
        <v>5040</v>
      </c>
      <c r="D58" s="852" t="str">
        <f>IF(CNGE_2024_M1_Secc5!D295="","",CNGE_2024_M1_Secc5!D295)</f>
        <v/>
      </c>
      <c r="E58" s="853"/>
      <c r="F58" s="853"/>
      <c r="G58" s="853"/>
      <c r="H58" s="854"/>
      <c r="I58" s="713"/>
      <c r="J58" s="715"/>
      <c r="K58" s="713"/>
      <c r="L58" s="715"/>
      <c r="M58" s="713"/>
      <c r="N58" s="715"/>
      <c r="O58" s="855"/>
      <c r="P58" s="857"/>
      <c r="Q58" s="713"/>
      <c r="R58" s="715"/>
      <c r="S58" s="713"/>
      <c r="T58" s="715"/>
      <c r="U58" s="713"/>
      <c r="V58" s="715"/>
      <c r="W58" s="713"/>
      <c r="X58" s="715"/>
      <c r="Y58" s="713"/>
      <c r="Z58" s="715"/>
      <c r="AA58" s="713"/>
      <c r="AB58" s="715"/>
      <c r="AC58" s="713"/>
      <c r="AD58" s="715"/>
      <c r="AE58" s="164"/>
      <c r="AF58" s="164"/>
      <c r="AG58" s="557">
        <f t="shared" si="0"/>
        <v>0</v>
      </c>
      <c r="AH58" s="558">
        <f t="shared" si="1"/>
        <v>0</v>
      </c>
      <c r="AI58" s="559">
        <f t="shared" si="2"/>
        <v>0</v>
      </c>
      <c r="AJ58" s="560">
        <f t="shared" si="3"/>
        <v>0</v>
      </c>
      <c r="AK58" s="335">
        <f t="shared" si="4"/>
        <v>0</v>
      </c>
      <c r="AL58" s="285">
        <f t="shared" si="5"/>
        <v>0</v>
      </c>
      <c r="AM58" s="313">
        <f t="shared" si="6"/>
        <v>0</v>
      </c>
      <c r="AN58" s="561">
        <f t="shared" si="7"/>
        <v>0</v>
      </c>
      <c r="AO58" s="562" cm="1">
        <f t="array" ref="AO58">IF(AND(OR(U58={21,22,23,99}),W58=0),1,0)</f>
        <v>0</v>
      </c>
      <c r="AP58" s="480">
        <f t="shared" si="8"/>
        <v>0</v>
      </c>
      <c r="AQ58" s="563">
        <f t="shared" si="9"/>
        <v>0</v>
      </c>
      <c r="AR58" s="564">
        <f t="shared" si="10"/>
        <v>0</v>
      </c>
      <c r="AS58" s="565">
        <f t="shared" si="11"/>
        <v>0</v>
      </c>
      <c r="AT58" s="555">
        <f t="shared" si="12"/>
        <v>-1</v>
      </c>
      <c r="AU58" s="556">
        <f t="shared" si="13"/>
        <v>0</v>
      </c>
      <c r="AV58" s="588">
        <f t="shared" si="14"/>
        <v>0</v>
      </c>
      <c r="AW58" s="402">
        <f t="shared" si="15"/>
        <v>0</v>
      </c>
      <c r="AX58" s="370" t="str">
        <f>IF(AW58=0,"",
IF(SUM($AW$35:AW58)=1,AY58,
IF($AW$120&gt;SUM($AW$35:AW58),_xlfn.CONCAT(", ",AY58),
IF($AW$120=SUM($AW$35:AW58),_xlfn.CONCAT(" y ",AY58)))))</f>
        <v/>
      </c>
      <c r="AY58" s="156" t="s">
        <v>5118</v>
      </c>
    </row>
    <row r="59" spans="1:51" ht="15" customHeight="1">
      <c r="A59" s="145"/>
      <c r="B59" s="145"/>
      <c r="C59" s="165" t="s">
        <v>5041</v>
      </c>
      <c r="D59" s="852" t="str">
        <f>IF(CNGE_2024_M1_Secc5!D296="","",CNGE_2024_M1_Secc5!D296)</f>
        <v/>
      </c>
      <c r="E59" s="853"/>
      <c r="F59" s="853"/>
      <c r="G59" s="853"/>
      <c r="H59" s="854"/>
      <c r="I59" s="713"/>
      <c r="J59" s="715"/>
      <c r="K59" s="713"/>
      <c r="L59" s="715"/>
      <c r="M59" s="713"/>
      <c r="N59" s="715"/>
      <c r="O59" s="855"/>
      <c r="P59" s="857"/>
      <c r="Q59" s="713"/>
      <c r="R59" s="715"/>
      <c r="S59" s="713"/>
      <c r="T59" s="715"/>
      <c r="U59" s="713"/>
      <c r="V59" s="715"/>
      <c r="W59" s="713"/>
      <c r="X59" s="715"/>
      <c r="Y59" s="713"/>
      <c r="Z59" s="715"/>
      <c r="AA59" s="713"/>
      <c r="AB59" s="715"/>
      <c r="AC59" s="713"/>
      <c r="AD59" s="715"/>
      <c r="AE59" s="164"/>
      <c r="AF59" s="164"/>
      <c r="AG59" s="557">
        <f t="shared" si="0"/>
        <v>0</v>
      </c>
      <c r="AH59" s="558">
        <f t="shared" si="1"/>
        <v>0</v>
      </c>
      <c r="AI59" s="559">
        <f t="shared" si="2"/>
        <v>0</v>
      </c>
      <c r="AJ59" s="560">
        <f t="shared" si="3"/>
        <v>0</v>
      </c>
      <c r="AK59" s="335">
        <f t="shared" si="4"/>
        <v>0</v>
      </c>
      <c r="AL59" s="285">
        <f t="shared" si="5"/>
        <v>0</v>
      </c>
      <c r="AM59" s="313">
        <f t="shared" si="6"/>
        <v>0</v>
      </c>
      <c r="AN59" s="561">
        <f t="shared" si="7"/>
        <v>0</v>
      </c>
      <c r="AO59" s="562" cm="1">
        <f t="array" ref="AO59">IF(AND(OR(U59={21,22,23,99}),W59=0),1,0)</f>
        <v>0</v>
      </c>
      <c r="AP59" s="480">
        <f t="shared" si="8"/>
        <v>0</v>
      </c>
      <c r="AQ59" s="563">
        <f t="shared" si="9"/>
        <v>0</v>
      </c>
      <c r="AR59" s="564">
        <f t="shared" si="10"/>
        <v>0</v>
      </c>
      <c r="AS59" s="565">
        <f t="shared" si="11"/>
        <v>0</v>
      </c>
      <c r="AT59" s="555">
        <f t="shared" si="12"/>
        <v>-1</v>
      </c>
      <c r="AU59" s="556">
        <f t="shared" si="13"/>
        <v>0</v>
      </c>
      <c r="AV59" s="588">
        <f t="shared" si="14"/>
        <v>0</v>
      </c>
      <c r="AW59" s="402">
        <f t="shared" si="15"/>
        <v>0</v>
      </c>
      <c r="AX59" s="370" t="str">
        <f>IF(AW59=0,"",
IF(SUM($AW$35:AW59)=1,AY59,
IF($AW$120&gt;SUM($AW$35:AW59),_xlfn.CONCAT(", ",AY59),
IF($AW$120=SUM($AW$35:AW59),_xlfn.CONCAT(" y ",AY59)))))</f>
        <v/>
      </c>
      <c r="AY59" s="156" t="s">
        <v>5119</v>
      </c>
    </row>
    <row r="60" spans="1:51" ht="15" customHeight="1">
      <c r="A60" s="145"/>
      <c r="B60" s="145"/>
      <c r="C60" s="165" t="s">
        <v>5042</v>
      </c>
      <c r="D60" s="852" t="str">
        <f>IF(CNGE_2024_M1_Secc5!D297="","",CNGE_2024_M1_Secc5!D297)</f>
        <v/>
      </c>
      <c r="E60" s="853"/>
      <c r="F60" s="853"/>
      <c r="G60" s="853"/>
      <c r="H60" s="854"/>
      <c r="I60" s="713"/>
      <c r="J60" s="715"/>
      <c r="K60" s="713"/>
      <c r="L60" s="715"/>
      <c r="M60" s="713"/>
      <c r="N60" s="715"/>
      <c r="O60" s="855"/>
      <c r="P60" s="857"/>
      <c r="Q60" s="713"/>
      <c r="R60" s="715"/>
      <c r="S60" s="713"/>
      <c r="T60" s="715"/>
      <c r="U60" s="713"/>
      <c r="V60" s="715"/>
      <c r="W60" s="713"/>
      <c r="X60" s="715"/>
      <c r="Y60" s="713"/>
      <c r="Z60" s="715"/>
      <c r="AA60" s="713"/>
      <c r="AB60" s="715"/>
      <c r="AC60" s="713"/>
      <c r="AD60" s="715"/>
      <c r="AE60" s="164"/>
      <c r="AF60" s="164"/>
      <c r="AG60" s="557">
        <f t="shared" si="0"/>
        <v>0</v>
      </c>
      <c r="AH60" s="558">
        <f t="shared" si="1"/>
        <v>0</v>
      </c>
      <c r="AI60" s="559">
        <f t="shared" si="2"/>
        <v>0</v>
      </c>
      <c r="AJ60" s="560">
        <f t="shared" si="3"/>
        <v>0</v>
      </c>
      <c r="AK60" s="335">
        <f t="shared" si="4"/>
        <v>0</v>
      </c>
      <c r="AL60" s="285">
        <f t="shared" si="5"/>
        <v>0</v>
      </c>
      <c r="AM60" s="313">
        <f t="shared" si="6"/>
        <v>0</v>
      </c>
      <c r="AN60" s="561">
        <f t="shared" si="7"/>
        <v>0</v>
      </c>
      <c r="AO60" s="562" cm="1">
        <f t="array" ref="AO60">IF(AND(OR(U60={21,22,23,99}),W60=0),1,0)</f>
        <v>0</v>
      </c>
      <c r="AP60" s="480">
        <f t="shared" si="8"/>
        <v>0</v>
      </c>
      <c r="AQ60" s="563">
        <f t="shared" si="9"/>
        <v>0</v>
      </c>
      <c r="AR60" s="564">
        <f t="shared" si="10"/>
        <v>0</v>
      </c>
      <c r="AS60" s="565">
        <f t="shared" si="11"/>
        <v>0</v>
      </c>
      <c r="AT60" s="555">
        <f t="shared" si="12"/>
        <v>-1</v>
      </c>
      <c r="AU60" s="556">
        <f t="shared" si="13"/>
        <v>0</v>
      </c>
      <c r="AV60" s="588">
        <f t="shared" si="14"/>
        <v>0</v>
      </c>
      <c r="AW60" s="402">
        <f t="shared" si="15"/>
        <v>0</v>
      </c>
      <c r="AX60" s="370" t="str">
        <f>IF(AW60=0,"",
IF(SUM($AW$35:AW60)=1,AY60,
IF($AW$120&gt;SUM($AW$35:AW60),_xlfn.CONCAT(", ",AY60),
IF($AW$120=SUM($AW$35:AW60),_xlfn.CONCAT(" y ",AY60)))))</f>
        <v/>
      </c>
      <c r="AY60" s="156" t="s">
        <v>5120</v>
      </c>
    </row>
    <row r="61" spans="1:51" ht="15" customHeight="1">
      <c r="A61" s="145"/>
      <c r="B61" s="145"/>
      <c r="C61" s="165" t="s">
        <v>5043</v>
      </c>
      <c r="D61" s="852" t="str">
        <f>IF(CNGE_2024_M1_Secc5!D298="","",CNGE_2024_M1_Secc5!D298)</f>
        <v/>
      </c>
      <c r="E61" s="853"/>
      <c r="F61" s="853"/>
      <c r="G61" s="853"/>
      <c r="H61" s="854"/>
      <c r="I61" s="713"/>
      <c r="J61" s="715"/>
      <c r="K61" s="713"/>
      <c r="L61" s="715"/>
      <c r="M61" s="713"/>
      <c r="N61" s="715"/>
      <c r="O61" s="855"/>
      <c r="P61" s="857"/>
      <c r="Q61" s="713"/>
      <c r="R61" s="715"/>
      <c r="S61" s="713"/>
      <c r="T61" s="715"/>
      <c r="U61" s="713"/>
      <c r="V61" s="715"/>
      <c r="W61" s="713"/>
      <c r="X61" s="715"/>
      <c r="Y61" s="713"/>
      <c r="Z61" s="715"/>
      <c r="AA61" s="713"/>
      <c r="AB61" s="715"/>
      <c r="AC61" s="713"/>
      <c r="AD61" s="715"/>
      <c r="AE61" s="164"/>
      <c r="AF61" s="164"/>
      <c r="AG61" s="557">
        <f t="shared" si="0"/>
        <v>0</v>
      </c>
      <c r="AH61" s="558">
        <f t="shared" si="1"/>
        <v>0</v>
      </c>
      <c r="AI61" s="559">
        <f t="shared" si="2"/>
        <v>0</v>
      </c>
      <c r="AJ61" s="560">
        <f t="shared" si="3"/>
        <v>0</v>
      </c>
      <c r="AK61" s="335">
        <f t="shared" si="4"/>
        <v>0</v>
      </c>
      <c r="AL61" s="285">
        <f t="shared" si="5"/>
        <v>0</v>
      </c>
      <c r="AM61" s="313">
        <f t="shared" si="6"/>
        <v>0</v>
      </c>
      <c r="AN61" s="561">
        <f t="shared" si="7"/>
        <v>0</v>
      </c>
      <c r="AO61" s="562" cm="1">
        <f t="array" ref="AO61">IF(AND(OR(U61={21,22,23,99}),W61=0),1,0)</f>
        <v>0</v>
      </c>
      <c r="AP61" s="480">
        <f t="shared" si="8"/>
        <v>0</v>
      </c>
      <c r="AQ61" s="563">
        <f t="shared" si="9"/>
        <v>0</v>
      </c>
      <c r="AR61" s="564">
        <f t="shared" si="10"/>
        <v>0</v>
      </c>
      <c r="AS61" s="565">
        <f t="shared" si="11"/>
        <v>0</v>
      </c>
      <c r="AT61" s="555">
        <f t="shared" si="12"/>
        <v>-1</v>
      </c>
      <c r="AU61" s="556">
        <f t="shared" si="13"/>
        <v>0</v>
      </c>
      <c r="AV61" s="588">
        <f t="shared" si="14"/>
        <v>0</v>
      </c>
      <c r="AW61" s="402">
        <f t="shared" si="15"/>
        <v>0</v>
      </c>
      <c r="AX61" s="370" t="str">
        <f>IF(AW61=0,"",
IF(SUM($AW$35:AW61)=1,AY61,
IF($AW$120&gt;SUM($AW$35:AW61),_xlfn.CONCAT(", ",AY61),
IF($AW$120=SUM($AW$35:AW61),_xlfn.CONCAT(" y ",AY61)))))</f>
        <v/>
      </c>
      <c r="AY61" s="156" t="s">
        <v>5121</v>
      </c>
    </row>
    <row r="62" spans="1:51" ht="15" customHeight="1">
      <c r="A62" s="145"/>
      <c r="B62" s="145"/>
      <c r="C62" s="165" t="s">
        <v>5044</v>
      </c>
      <c r="D62" s="852" t="str">
        <f>IF(CNGE_2024_M1_Secc5!D299="","",CNGE_2024_M1_Secc5!D299)</f>
        <v/>
      </c>
      <c r="E62" s="853"/>
      <c r="F62" s="853"/>
      <c r="G62" s="853"/>
      <c r="H62" s="854"/>
      <c r="I62" s="713"/>
      <c r="J62" s="715"/>
      <c r="K62" s="713"/>
      <c r="L62" s="715"/>
      <c r="M62" s="713"/>
      <c r="N62" s="715"/>
      <c r="O62" s="855"/>
      <c r="P62" s="857"/>
      <c r="Q62" s="713"/>
      <c r="R62" s="715"/>
      <c r="S62" s="713"/>
      <c r="T62" s="715"/>
      <c r="U62" s="713"/>
      <c r="V62" s="715"/>
      <c r="W62" s="713"/>
      <c r="X62" s="715"/>
      <c r="Y62" s="713"/>
      <c r="Z62" s="715"/>
      <c r="AA62" s="713"/>
      <c r="AB62" s="715"/>
      <c r="AC62" s="713"/>
      <c r="AD62" s="715"/>
      <c r="AE62" s="164"/>
      <c r="AF62" s="164"/>
      <c r="AG62" s="557">
        <f t="shared" si="0"/>
        <v>0</v>
      </c>
      <c r="AH62" s="558">
        <f t="shared" si="1"/>
        <v>0</v>
      </c>
      <c r="AI62" s="559">
        <f t="shared" si="2"/>
        <v>0</v>
      </c>
      <c r="AJ62" s="560">
        <f t="shared" si="3"/>
        <v>0</v>
      </c>
      <c r="AK62" s="335">
        <f t="shared" si="4"/>
        <v>0</v>
      </c>
      <c r="AL62" s="285">
        <f t="shared" si="5"/>
        <v>0</v>
      </c>
      <c r="AM62" s="313">
        <f t="shared" si="6"/>
        <v>0</v>
      </c>
      <c r="AN62" s="561">
        <f t="shared" si="7"/>
        <v>0</v>
      </c>
      <c r="AO62" s="562" cm="1">
        <f t="array" ref="AO62">IF(AND(OR(U62={21,22,23,99}),W62=0),1,0)</f>
        <v>0</v>
      </c>
      <c r="AP62" s="480">
        <f t="shared" si="8"/>
        <v>0</v>
      </c>
      <c r="AQ62" s="563">
        <f t="shared" si="9"/>
        <v>0</v>
      </c>
      <c r="AR62" s="564">
        <f t="shared" si="10"/>
        <v>0</v>
      </c>
      <c r="AS62" s="565">
        <f t="shared" si="11"/>
        <v>0</v>
      </c>
      <c r="AT62" s="555">
        <f t="shared" si="12"/>
        <v>-1</v>
      </c>
      <c r="AU62" s="556">
        <f t="shared" si="13"/>
        <v>0</v>
      </c>
      <c r="AV62" s="588">
        <f t="shared" si="14"/>
        <v>0</v>
      </c>
      <c r="AW62" s="402">
        <f t="shared" si="15"/>
        <v>0</v>
      </c>
      <c r="AX62" s="370" t="str">
        <f>IF(AW62=0,"",
IF(SUM($AW$35:AW62)=1,AY62,
IF($AW$120&gt;SUM($AW$35:AW62),_xlfn.CONCAT(", ",AY62),
IF($AW$120=SUM($AW$35:AW62),_xlfn.CONCAT(" y ",AY62)))))</f>
        <v/>
      </c>
      <c r="AY62" s="156" t="s">
        <v>5122</v>
      </c>
    </row>
    <row r="63" spans="1:51" ht="15" customHeight="1">
      <c r="A63" s="145"/>
      <c r="B63" s="145"/>
      <c r="C63" s="165" t="s">
        <v>5045</v>
      </c>
      <c r="D63" s="852" t="str">
        <f>IF(CNGE_2024_M1_Secc5!D300="","",CNGE_2024_M1_Secc5!D300)</f>
        <v/>
      </c>
      <c r="E63" s="853"/>
      <c r="F63" s="853"/>
      <c r="G63" s="853"/>
      <c r="H63" s="854"/>
      <c r="I63" s="713"/>
      <c r="J63" s="715"/>
      <c r="K63" s="713"/>
      <c r="L63" s="715"/>
      <c r="M63" s="713"/>
      <c r="N63" s="715"/>
      <c r="O63" s="855"/>
      <c r="P63" s="857"/>
      <c r="Q63" s="713"/>
      <c r="R63" s="715"/>
      <c r="S63" s="713"/>
      <c r="T63" s="715"/>
      <c r="U63" s="713"/>
      <c r="V63" s="715"/>
      <c r="W63" s="713"/>
      <c r="X63" s="715"/>
      <c r="Y63" s="713"/>
      <c r="Z63" s="715"/>
      <c r="AA63" s="713"/>
      <c r="AB63" s="715"/>
      <c r="AC63" s="713"/>
      <c r="AD63" s="715"/>
      <c r="AE63" s="164"/>
      <c r="AF63" s="164"/>
      <c r="AG63" s="557">
        <f t="shared" si="0"/>
        <v>0</v>
      </c>
      <c r="AH63" s="558">
        <f t="shared" si="1"/>
        <v>0</v>
      </c>
      <c r="AI63" s="559">
        <f t="shared" si="2"/>
        <v>0</v>
      </c>
      <c r="AJ63" s="560">
        <f t="shared" si="3"/>
        <v>0</v>
      </c>
      <c r="AK63" s="335">
        <f t="shared" si="4"/>
        <v>0</v>
      </c>
      <c r="AL63" s="285">
        <f t="shared" si="5"/>
        <v>0</v>
      </c>
      <c r="AM63" s="313">
        <f t="shared" si="6"/>
        <v>0</v>
      </c>
      <c r="AN63" s="561">
        <f t="shared" si="7"/>
        <v>0</v>
      </c>
      <c r="AO63" s="562" cm="1">
        <f t="array" ref="AO63">IF(AND(OR(U63={21,22,23,99}),W63=0),1,0)</f>
        <v>0</v>
      </c>
      <c r="AP63" s="480">
        <f t="shared" si="8"/>
        <v>0</v>
      </c>
      <c r="AQ63" s="563">
        <f t="shared" si="9"/>
        <v>0</v>
      </c>
      <c r="AR63" s="564">
        <f t="shared" si="10"/>
        <v>0</v>
      </c>
      <c r="AS63" s="565">
        <f t="shared" si="11"/>
        <v>0</v>
      </c>
      <c r="AT63" s="555">
        <f t="shared" si="12"/>
        <v>-1</v>
      </c>
      <c r="AU63" s="556">
        <f t="shared" si="13"/>
        <v>0</v>
      </c>
      <c r="AV63" s="588">
        <f t="shared" si="14"/>
        <v>0</v>
      </c>
      <c r="AW63" s="402">
        <f t="shared" si="15"/>
        <v>0</v>
      </c>
      <c r="AX63" s="370" t="str">
        <f>IF(AW63=0,"",
IF(SUM($AW$35:AW63)=1,AY63,
IF($AW$120&gt;SUM($AW$35:AW63),_xlfn.CONCAT(", ",AY63),
IF($AW$120=SUM($AW$35:AW63),_xlfn.CONCAT(" y ",AY63)))))</f>
        <v/>
      </c>
      <c r="AY63" s="156" t="s">
        <v>5123</v>
      </c>
    </row>
    <row r="64" spans="1:51" ht="15" customHeight="1">
      <c r="A64" s="145"/>
      <c r="B64" s="145"/>
      <c r="C64" s="165" t="s">
        <v>5046</v>
      </c>
      <c r="D64" s="852" t="str">
        <f>IF(CNGE_2024_M1_Secc5!D301="","",CNGE_2024_M1_Secc5!D301)</f>
        <v/>
      </c>
      <c r="E64" s="853"/>
      <c r="F64" s="853"/>
      <c r="G64" s="853"/>
      <c r="H64" s="854"/>
      <c r="I64" s="713"/>
      <c r="J64" s="715"/>
      <c r="K64" s="713"/>
      <c r="L64" s="715"/>
      <c r="M64" s="713"/>
      <c r="N64" s="715"/>
      <c r="O64" s="855"/>
      <c r="P64" s="857"/>
      <c r="Q64" s="713"/>
      <c r="R64" s="715"/>
      <c r="S64" s="713"/>
      <c r="T64" s="715"/>
      <c r="U64" s="713"/>
      <c r="V64" s="715"/>
      <c r="W64" s="713"/>
      <c r="X64" s="715"/>
      <c r="Y64" s="713"/>
      <c r="Z64" s="715"/>
      <c r="AA64" s="713"/>
      <c r="AB64" s="715"/>
      <c r="AC64" s="713"/>
      <c r="AD64" s="715"/>
      <c r="AE64" s="164"/>
      <c r="AF64" s="164"/>
      <c r="AG64" s="557">
        <f t="shared" si="0"/>
        <v>0</v>
      </c>
      <c r="AH64" s="558">
        <f t="shared" si="1"/>
        <v>0</v>
      </c>
      <c r="AI64" s="559">
        <f t="shared" si="2"/>
        <v>0</v>
      </c>
      <c r="AJ64" s="560">
        <f t="shared" si="3"/>
        <v>0</v>
      </c>
      <c r="AK64" s="335">
        <f t="shared" si="4"/>
        <v>0</v>
      </c>
      <c r="AL64" s="285">
        <f t="shared" si="5"/>
        <v>0</v>
      </c>
      <c r="AM64" s="313">
        <f t="shared" si="6"/>
        <v>0</v>
      </c>
      <c r="AN64" s="561">
        <f t="shared" si="7"/>
        <v>0</v>
      </c>
      <c r="AO64" s="562" cm="1">
        <f t="array" ref="AO64">IF(AND(OR(U64={21,22,23,99}),W64=0),1,0)</f>
        <v>0</v>
      </c>
      <c r="AP64" s="480">
        <f t="shared" si="8"/>
        <v>0</v>
      </c>
      <c r="AQ64" s="563">
        <f t="shared" si="9"/>
        <v>0</v>
      </c>
      <c r="AR64" s="564">
        <f t="shared" si="10"/>
        <v>0</v>
      </c>
      <c r="AS64" s="565">
        <f t="shared" si="11"/>
        <v>0</v>
      </c>
      <c r="AT64" s="555">
        <f t="shared" si="12"/>
        <v>-1</v>
      </c>
      <c r="AU64" s="556">
        <f t="shared" si="13"/>
        <v>0</v>
      </c>
      <c r="AV64" s="588">
        <f t="shared" si="14"/>
        <v>0</v>
      </c>
      <c r="AW64" s="402">
        <f t="shared" si="15"/>
        <v>0</v>
      </c>
      <c r="AX64" s="370" t="str">
        <f>IF(AW64=0,"",
IF(SUM($AW$35:AW64)=1,AY64,
IF($AW$120&gt;SUM($AW$35:AW64),_xlfn.CONCAT(", ",AY64),
IF($AW$120=SUM($AW$35:AW64),_xlfn.CONCAT(" y ",AY64)))))</f>
        <v/>
      </c>
      <c r="AY64" s="156" t="s">
        <v>5124</v>
      </c>
    </row>
    <row r="65" spans="1:51" ht="15" customHeight="1">
      <c r="A65" s="145"/>
      <c r="B65" s="145"/>
      <c r="C65" s="165" t="s">
        <v>5047</v>
      </c>
      <c r="D65" s="852" t="str">
        <f>IF(CNGE_2024_M1_Secc5!D302="","",CNGE_2024_M1_Secc5!D302)</f>
        <v/>
      </c>
      <c r="E65" s="853"/>
      <c r="F65" s="853"/>
      <c r="G65" s="853"/>
      <c r="H65" s="854"/>
      <c r="I65" s="713"/>
      <c r="J65" s="715"/>
      <c r="K65" s="713"/>
      <c r="L65" s="715"/>
      <c r="M65" s="713"/>
      <c r="N65" s="715"/>
      <c r="O65" s="855"/>
      <c r="P65" s="857"/>
      <c r="Q65" s="713"/>
      <c r="R65" s="715"/>
      <c r="S65" s="713"/>
      <c r="T65" s="715"/>
      <c r="U65" s="713"/>
      <c r="V65" s="715"/>
      <c r="W65" s="713"/>
      <c r="X65" s="715"/>
      <c r="Y65" s="713"/>
      <c r="Z65" s="715"/>
      <c r="AA65" s="713"/>
      <c r="AB65" s="715"/>
      <c r="AC65" s="713"/>
      <c r="AD65" s="715"/>
      <c r="AE65" s="164"/>
      <c r="AF65" s="164"/>
      <c r="AG65" s="557">
        <f t="shared" si="0"/>
        <v>0</v>
      </c>
      <c r="AH65" s="558">
        <f t="shared" si="1"/>
        <v>0</v>
      </c>
      <c r="AI65" s="559">
        <f t="shared" si="2"/>
        <v>0</v>
      </c>
      <c r="AJ65" s="560">
        <f t="shared" si="3"/>
        <v>0</v>
      </c>
      <c r="AK65" s="335">
        <f t="shared" si="4"/>
        <v>0</v>
      </c>
      <c r="AL65" s="285">
        <f t="shared" si="5"/>
        <v>0</v>
      </c>
      <c r="AM65" s="313">
        <f t="shared" si="6"/>
        <v>0</v>
      </c>
      <c r="AN65" s="561">
        <f t="shared" si="7"/>
        <v>0</v>
      </c>
      <c r="AO65" s="562" cm="1">
        <f t="array" ref="AO65">IF(AND(OR(U65={21,22,23,99}),W65=0),1,0)</f>
        <v>0</v>
      </c>
      <c r="AP65" s="480">
        <f t="shared" si="8"/>
        <v>0</v>
      </c>
      <c r="AQ65" s="563">
        <f t="shared" si="9"/>
        <v>0</v>
      </c>
      <c r="AR65" s="564">
        <f t="shared" si="10"/>
        <v>0</v>
      </c>
      <c r="AS65" s="565">
        <f t="shared" si="11"/>
        <v>0</v>
      </c>
      <c r="AT65" s="555">
        <f t="shared" si="12"/>
        <v>-1</v>
      </c>
      <c r="AU65" s="556">
        <f t="shared" si="13"/>
        <v>0</v>
      </c>
      <c r="AV65" s="588">
        <f t="shared" si="14"/>
        <v>0</v>
      </c>
      <c r="AW65" s="402">
        <f t="shared" si="15"/>
        <v>0</v>
      </c>
      <c r="AX65" s="370" t="str">
        <f>IF(AW65=0,"",
IF(SUM($AW$35:AW65)=1,AY65,
IF($AW$120&gt;SUM($AW$35:AW65),_xlfn.CONCAT(", ",AY65),
IF($AW$120=SUM($AW$35:AW65),_xlfn.CONCAT(" y ",AY65)))))</f>
        <v/>
      </c>
      <c r="AY65" s="156" t="s">
        <v>5125</v>
      </c>
    </row>
    <row r="66" spans="1:51" ht="15" customHeight="1">
      <c r="A66" s="145"/>
      <c r="B66" s="145"/>
      <c r="C66" s="165" t="s">
        <v>5048</v>
      </c>
      <c r="D66" s="852" t="str">
        <f>IF(CNGE_2024_M1_Secc5!D303="","",CNGE_2024_M1_Secc5!D303)</f>
        <v/>
      </c>
      <c r="E66" s="853"/>
      <c r="F66" s="853"/>
      <c r="G66" s="853"/>
      <c r="H66" s="854"/>
      <c r="I66" s="713"/>
      <c r="J66" s="715"/>
      <c r="K66" s="713"/>
      <c r="L66" s="715"/>
      <c r="M66" s="713"/>
      <c r="N66" s="715"/>
      <c r="O66" s="855"/>
      <c r="P66" s="857"/>
      <c r="Q66" s="713"/>
      <c r="R66" s="715"/>
      <c r="S66" s="713"/>
      <c r="T66" s="715"/>
      <c r="U66" s="713"/>
      <c r="V66" s="715"/>
      <c r="W66" s="713"/>
      <c r="X66" s="715"/>
      <c r="Y66" s="713"/>
      <c r="Z66" s="715"/>
      <c r="AA66" s="713"/>
      <c r="AB66" s="715"/>
      <c r="AC66" s="713"/>
      <c r="AD66" s="715"/>
      <c r="AE66" s="164"/>
      <c r="AF66" s="164"/>
      <c r="AG66" s="557">
        <f t="shared" si="0"/>
        <v>0</v>
      </c>
      <c r="AH66" s="558">
        <f t="shared" si="1"/>
        <v>0</v>
      </c>
      <c r="AI66" s="559">
        <f t="shared" si="2"/>
        <v>0</v>
      </c>
      <c r="AJ66" s="560">
        <f t="shared" si="3"/>
        <v>0</v>
      </c>
      <c r="AK66" s="335">
        <f t="shared" si="4"/>
        <v>0</v>
      </c>
      <c r="AL66" s="285">
        <f t="shared" si="5"/>
        <v>0</v>
      </c>
      <c r="AM66" s="313">
        <f t="shared" si="6"/>
        <v>0</v>
      </c>
      <c r="AN66" s="561">
        <f t="shared" si="7"/>
        <v>0</v>
      </c>
      <c r="AO66" s="562" cm="1">
        <f t="array" ref="AO66">IF(AND(OR(U66={21,22,23,99}),W66=0),1,0)</f>
        <v>0</v>
      </c>
      <c r="AP66" s="480">
        <f t="shared" si="8"/>
        <v>0</v>
      </c>
      <c r="AQ66" s="563">
        <f t="shared" si="9"/>
        <v>0</v>
      </c>
      <c r="AR66" s="564">
        <f t="shared" si="10"/>
        <v>0</v>
      </c>
      <c r="AS66" s="565">
        <f t="shared" si="11"/>
        <v>0</v>
      </c>
      <c r="AT66" s="555">
        <f t="shared" si="12"/>
        <v>-1</v>
      </c>
      <c r="AU66" s="556">
        <f t="shared" si="13"/>
        <v>0</v>
      </c>
      <c r="AV66" s="588">
        <f t="shared" si="14"/>
        <v>0</v>
      </c>
      <c r="AW66" s="402">
        <f t="shared" si="15"/>
        <v>0</v>
      </c>
      <c r="AX66" s="370" t="str">
        <f>IF(AW66=0,"",
IF(SUM($AW$35:AW66)=1,AY66,
IF($AW$120&gt;SUM($AW$35:AW66),_xlfn.CONCAT(", ",AY66),
IF($AW$120=SUM($AW$35:AW66),_xlfn.CONCAT(" y ",AY66)))))</f>
        <v/>
      </c>
      <c r="AY66" s="156" t="s">
        <v>5126</v>
      </c>
    </row>
    <row r="67" spans="1:51" ht="15" customHeight="1">
      <c r="A67" s="145"/>
      <c r="B67" s="145"/>
      <c r="C67" s="165" t="s">
        <v>5049</v>
      </c>
      <c r="D67" s="852" t="str">
        <f>IF(CNGE_2024_M1_Secc5!D304="","",CNGE_2024_M1_Secc5!D304)</f>
        <v/>
      </c>
      <c r="E67" s="853"/>
      <c r="F67" s="853"/>
      <c r="G67" s="853"/>
      <c r="H67" s="854"/>
      <c r="I67" s="713"/>
      <c r="J67" s="715"/>
      <c r="K67" s="713"/>
      <c r="L67" s="715"/>
      <c r="M67" s="713"/>
      <c r="N67" s="715"/>
      <c r="O67" s="855"/>
      <c r="P67" s="857"/>
      <c r="Q67" s="713"/>
      <c r="R67" s="715"/>
      <c r="S67" s="713"/>
      <c r="T67" s="715"/>
      <c r="U67" s="713"/>
      <c r="V67" s="715"/>
      <c r="W67" s="713"/>
      <c r="X67" s="715"/>
      <c r="Y67" s="713"/>
      <c r="Z67" s="715"/>
      <c r="AA67" s="713"/>
      <c r="AB67" s="715"/>
      <c r="AC67" s="713"/>
      <c r="AD67" s="715"/>
      <c r="AE67" s="164"/>
      <c r="AF67" s="164"/>
      <c r="AG67" s="557">
        <f t="shared" si="0"/>
        <v>0</v>
      </c>
      <c r="AH67" s="558">
        <f t="shared" si="1"/>
        <v>0</v>
      </c>
      <c r="AI67" s="559">
        <f t="shared" si="2"/>
        <v>0</v>
      </c>
      <c r="AJ67" s="560">
        <f t="shared" si="3"/>
        <v>0</v>
      </c>
      <c r="AK67" s="335">
        <f t="shared" si="4"/>
        <v>0</v>
      </c>
      <c r="AL67" s="285">
        <f t="shared" si="5"/>
        <v>0</v>
      </c>
      <c r="AM67" s="313">
        <f t="shared" si="6"/>
        <v>0</v>
      </c>
      <c r="AN67" s="561">
        <f t="shared" si="7"/>
        <v>0</v>
      </c>
      <c r="AO67" s="562" cm="1">
        <f t="array" ref="AO67">IF(AND(OR(U67={21,22,23,99}),W67=0),1,0)</f>
        <v>0</v>
      </c>
      <c r="AP67" s="480">
        <f t="shared" si="8"/>
        <v>0</v>
      </c>
      <c r="AQ67" s="563">
        <f t="shared" si="9"/>
        <v>0</v>
      </c>
      <c r="AR67" s="564">
        <f t="shared" si="10"/>
        <v>0</v>
      </c>
      <c r="AS67" s="565">
        <f t="shared" si="11"/>
        <v>0</v>
      </c>
      <c r="AT67" s="555">
        <f t="shared" si="12"/>
        <v>-1</v>
      </c>
      <c r="AU67" s="556">
        <f t="shared" si="13"/>
        <v>0</v>
      </c>
      <c r="AV67" s="588">
        <f t="shared" si="14"/>
        <v>0</v>
      </c>
      <c r="AW67" s="402">
        <f t="shared" si="15"/>
        <v>0</v>
      </c>
      <c r="AX67" s="370" t="str">
        <f>IF(AW67=0,"",
IF(SUM($AW$35:AW67)=1,AY67,
IF($AW$120&gt;SUM($AW$35:AW67),_xlfn.CONCAT(", ",AY67),
IF($AW$120=SUM($AW$35:AW67),_xlfn.CONCAT(" y ",AY67)))))</f>
        <v/>
      </c>
      <c r="AY67" s="156" t="s">
        <v>5127</v>
      </c>
    </row>
    <row r="68" spans="1:51" ht="15" customHeight="1">
      <c r="A68" s="145"/>
      <c r="B68" s="145"/>
      <c r="C68" s="165" t="s">
        <v>5050</v>
      </c>
      <c r="D68" s="852" t="str">
        <f>IF(CNGE_2024_M1_Secc5!D305="","",CNGE_2024_M1_Secc5!D305)</f>
        <v/>
      </c>
      <c r="E68" s="853"/>
      <c r="F68" s="853"/>
      <c r="G68" s="853"/>
      <c r="H68" s="854"/>
      <c r="I68" s="713"/>
      <c r="J68" s="715"/>
      <c r="K68" s="713"/>
      <c r="L68" s="715"/>
      <c r="M68" s="713"/>
      <c r="N68" s="715"/>
      <c r="O68" s="855"/>
      <c r="P68" s="857"/>
      <c r="Q68" s="713"/>
      <c r="R68" s="715"/>
      <c r="S68" s="713"/>
      <c r="T68" s="715"/>
      <c r="U68" s="713"/>
      <c r="V68" s="715"/>
      <c r="W68" s="713"/>
      <c r="X68" s="715"/>
      <c r="Y68" s="713"/>
      <c r="Z68" s="715"/>
      <c r="AA68" s="713"/>
      <c r="AB68" s="715"/>
      <c r="AC68" s="713"/>
      <c r="AD68" s="715"/>
      <c r="AE68" s="164"/>
      <c r="AF68" s="164"/>
      <c r="AG68" s="557">
        <f t="shared" si="0"/>
        <v>0</v>
      </c>
      <c r="AH68" s="558">
        <f t="shared" si="1"/>
        <v>0</v>
      </c>
      <c r="AI68" s="559">
        <f t="shared" si="2"/>
        <v>0</v>
      </c>
      <c r="AJ68" s="560">
        <f t="shared" si="3"/>
        <v>0</v>
      </c>
      <c r="AK68" s="335">
        <f t="shared" si="4"/>
        <v>0</v>
      </c>
      <c r="AL68" s="285">
        <f t="shared" si="5"/>
        <v>0</v>
      </c>
      <c r="AM68" s="313">
        <f t="shared" si="6"/>
        <v>0</v>
      </c>
      <c r="AN68" s="561">
        <f t="shared" si="7"/>
        <v>0</v>
      </c>
      <c r="AO68" s="562" cm="1">
        <f t="array" ref="AO68">IF(AND(OR(U68={21,22,23,99}),W68=0),1,0)</f>
        <v>0</v>
      </c>
      <c r="AP68" s="480">
        <f t="shared" si="8"/>
        <v>0</v>
      </c>
      <c r="AQ68" s="563">
        <f t="shared" si="9"/>
        <v>0</v>
      </c>
      <c r="AR68" s="564">
        <f t="shared" si="10"/>
        <v>0</v>
      </c>
      <c r="AS68" s="565">
        <f t="shared" si="11"/>
        <v>0</v>
      </c>
      <c r="AT68" s="555">
        <f t="shared" si="12"/>
        <v>-1</v>
      </c>
      <c r="AU68" s="556">
        <f t="shared" si="13"/>
        <v>0</v>
      </c>
      <c r="AV68" s="588">
        <f t="shared" si="14"/>
        <v>0</v>
      </c>
      <c r="AW68" s="402">
        <f t="shared" si="15"/>
        <v>0</v>
      </c>
      <c r="AX68" s="370" t="str">
        <f>IF(AW68=0,"",
IF(SUM($AW$35:AW68)=1,AY68,
IF($AW$120&gt;SUM($AW$35:AW68),_xlfn.CONCAT(", ",AY68),
IF($AW$120=SUM($AW$35:AW68),_xlfn.CONCAT(" y ",AY68)))))</f>
        <v/>
      </c>
      <c r="AY68" s="156" t="s">
        <v>5128</v>
      </c>
    </row>
    <row r="69" spans="1:51" ht="15" customHeight="1">
      <c r="A69" s="145"/>
      <c r="B69" s="145"/>
      <c r="C69" s="165" t="s">
        <v>5051</v>
      </c>
      <c r="D69" s="852" t="str">
        <f>IF(CNGE_2024_M1_Secc5!D306="","",CNGE_2024_M1_Secc5!D306)</f>
        <v/>
      </c>
      <c r="E69" s="853"/>
      <c r="F69" s="853"/>
      <c r="G69" s="853"/>
      <c r="H69" s="854"/>
      <c r="I69" s="713"/>
      <c r="J69" s="715"/>
      <c r="K69" s="713"/>
      <c r="L69" s="715"/>
      <c r="M69" s="713"/>
      <c r="N69" s="715"/>
      <c r="O69" s="855"/>
      <c r="P69" s="857"/>
      <c r="Q69" s="713"/>
      <c r="R69" s="715"/>
      <c r="S69" s="713"/>
      <c r="T69" s="715"/>
      <c r="U69" s="713"/>
      <c r="V69" s="715"/>
      <c r="W69" s="713"/>
      <c r="X69" s="715"/>
      <c r="Y69" s="713"/>
      <c r="Z69" s="715"/>
      <c r="AA69" s="713"/>
      <c r="AB69" s="715"/>
      <c r="AC69" s="713"/>
      <c r="AD69" s="715"/>
      <c r="AE69" s="164"/>
      <c r="AF69" s="164"/>
      <c r="AG69" s="557">
        <f t="shared" si="0"/>
        <v>0</v>
      </c>
      <c r="AH69" s="558">
        <f t="shared" si="1"/>
        <v>0</v>
      </c>
      <c r="AI69" s="559">
        <f t="shared" si="2"/>
        <v>0</v>
      </c>
      <c r="AJ69" s="560">
        <f t="shared" si="3"/>
        <v>0</v>
      </c>
      <c r="AK69" s="335">
        <f t="shared" si="4"/>
        <v>0</v>
      </c>
      <c r="AL69" s="285">
        <f t="shared" si="5"/>
        <v>0</v>
      </c>
      <c r="AM69" s="313">
        <f t="shared" si="6"/>
        <v>0</v>
      </c>
      <c r="AN69" s="561">
        <f t="shared" si="7"/>
        <v>0</v>
      </c>
      <c r="AO69" s="562" cm="1">
        <f t="array" ref="AO69">IF(AND(OR(U69={21,22,23,99}),W69=0),1,0)</f>
        <v>0</v>
      </c>
      <c r="AP69" s="480">
        <f t="shared" si="8"/>
        <v>0</v>
      </c>
      <c r="AQ69" s="563">
        <f t="shared" si="9"/>
        <v>0</v>
      </c>
      <c r="AR69" s="564">
        <f t="shared" si="10"/>
        <v>0</v>
      </c>
      <c r="AS69" s="565">
        <f t="shared" si="11"/>
        <v>0</v>
      </c>
      <c r="AT69" s="555">
        <f t="shared" si="12"/>
        <v>-1</v>
      </c>
      <c r="AU69" s="556">
        <f t="shared" si="13"/>
        <v>0</v>
      </c>
      <c r="AV69" s="588">
        <f t="shared" si="14"/>
        <v>0</v>
      </c>
      <c r="AW69" s="402">
        <f t="shared" si="15"/>
        <v>0</v>
      </c>
      <c r="AX69" s="370" t="str">
        <f>IF(AW69=0,"",
IF(SUM($AW$35:AW69)=1,AY69,
IF($AW$120&gt;SUM($AW$35:AW69),_xlfn.CONCAT(", ",AY69),
IF($AW$120=SUM($AW$35:AW69),_xlfn.CONCAT(" y ",AY69)))))</f>
        <v/>
      </c>
      <c r="AY69" s="156" t="s">
        <v>5129</v>
      </c>
    </row>
    <row r="70" spans="1:51" ht="15" customHeight="1">
      <c r="A70" s="145"/>
      <c r="B70" s="145"/>
      <c r="C70" s="165" t="s">
        <v>5130</v>
      </c>
      <c r="D70" s="852" t="str">
        <f>IF(CNGE_2024_M1_Secc5!D307="","",CNGE_2024_M1_Secc5!D307)</f>
        <v/>
      </c>
      <c r="E70" s="853"/>
      <c r="F70" s="853"/>
      <c r="G70" s="853"/>
      <c r="H70" s="854"/>
      <c r="I70" s="713"/>
      <c r="J70" s="715"/>
      <c r="K70" s="713"/>
      <c r="L70" s="715"/>
      <c r="M70" s="713"/>
      <c r="N70" s="715"/>
      <c r="O70" s="855"/>
      <c r="P70" s="857"/>
      <c r="Q70" s="713"/>
      <c r="R70" s="715"/>
      <c r="S70" s="713"/>
      <c r="T70" s="715"/>
      <c r="U70" s="713"/>
      <c r="V70" s="715"/>
      <c r="W70" s="713"/>
      <c r="X70" s="715"/>
      <c r="Y70" s="713"/>
      <c r="Z70" s="715"/>
      <c r="AA70" s="713"/>
      <c r="AB70" s="715"/>
      <c r="AC70" s="713"/>
      <c r="AD70" s="715"/>
      <c r="AE70" s="164"/>
      <c r="AF70" s="164"/>
      <c r="AG70" s="557">
        <f t="shared" si="0"/>
        <v>0</v>
      </c>
      <c r="AH70" s="558">
        <f t="shared" si="1"/>
        <v>0</v>
      </c>
      <c r="AI70" s="559">
        <f t="shared" si="2"/>
        <v>0</v>
      </c>
      <c r="AJ70" s="560">
        <f t="shared" si="3"/>
        <v>0</v>
      </c>
      <c r="AK70" s="335">
        <f t="shared" si="4"/>
        <v>0</v>
      </c>
      <c r="AL70" s="285">
        <f t="shared" si="5"/>
        <v>0</v>
      </c>
      <c r="AM70" s="313">
        <f t="shared" si="6"/>
        <v>0</v>
      </c>
      <c r="AN70" s="561">
        <f t="shared" si="7"/>
        <v>0</v>
      </c>
      <c r="AO70" s="562" cm="1">
        <f t="array" ref="AO70">IF(AND(OR(U70={21,22,23,99}),W70=0),1,0)</f>
        <v>0</v>
      </c>
      <c r="AP70" s="480">
        <f t="shared" si="8"/>
        <v>0</v>
      </c>
      <c r="AQ70" s="563">
        <f t="shared" si="9"/>
        <v>0</v>
      </c>
      <c r="AR70" s="564">
        <f t="shared" si="10"/>
        <v>0</v>
      </c>
      <c r="AS70" s="565">
        <f t="shared" si="11"/>
        <v>0</v>
      </c>
      <c r="AT70" s="555">
        <f t="shared" si="12"/>
        <v>-1</v>
      </c>
      <c r="AU70" s="556">
        <f t="shared" si="13"/>
        <v>0</v>
      </c>
      <c r="AV70" s="588">
        <f t="shared" si="14"/>
        <v>0</v>
      </c>
      <c r="AW70" s="402">
        <f t="shared" si="15"/>
        <v>0</v>
      </c>
      <c r="AX70" s="370" t="str">
        <f>IF(AW70=0,"",
IF(SUM($AW$35:AW70)=1,AY70,
IF($AW$120&gt;SUM($AW$35:AW70),_xlfn.CONCAT(", ",AY70),
IF($AW$120=SUM($AW$35:AW70),_xlfn.CONCAT(" y ",AY70)))))</f>
        <v/>
      </c>
      <c r="AY70" s="156" t="s">
        <v>5131</v>
      </c>
    </row>
    <row r="71" spans="1:51" ht="15" customHeight="1">
      <c r="A71" s="145"/>
      <c r="B71" s="145"/>
      <c r="C71" s="165" t="s">
        <v>5132</v>
      </c>
      <c r="D71" s="852" t="str">
        <f>IF(CNGE_2024_M1_Secc5!D308="","",CNGE_2024_M1_Secc5!D308)</f>
        <v/>
      </c>
      <c r="E71" s="853"/>
      <c r="F71" s="853"/>
      <c r="G71" s="853"/>
      <c r="H71" s="854"/>
      <c r="I71" s="713"/>
      <c r="J71" s="715"/>
      <c r="K71" s="713"/>
      <c r="L71" s="715"/>
      <c r="M71" s="713"/>
      <c r="N71" s="715"/>
      <c r="O71" s="855"/>
      <c r="P71" s="857"/>
      <c r="Q71" s="713"/>
      <c r="R71" s="715"/>
      <c r="S71" s="713"/>
      <c r="T71" s="715"/>
      <c r="U71" s="713"/>
      <c r="V71" s="715"/>
      <c r="W71" s="713"/>
      <c r="X71" s="715"/>
      <c r="Y71" s="713"/>
      <c r="Z71" s="715"/>
      <c r="AA71" s="713"/>
      <c r="AB71" s="715"/>
      <c r="AC71" s="713"/>
      <c r="AD71" s="715"/>
      <c r="AE71" s="164"/>
      <c r="AF71" s="164"/>
      <c r="AG71" s="557">
        <f t="shared" si="0"/>
        <v>0</v>
      </c>
      <c r="AH71" s="558">
        <f t="shared" si="1"/>
        <v>0</v>
      </c>
      <c r="AI71" s="559">
        <f t="shared" si="2"/>
        <v>0</v>
      </c>
      <c r="AJ71" s="560">
        <f t="shared" si="3"/>
        <v>0</v>
      </c>
      <c r="AK71" s="335">
        <f t="shared" si="4"/>
        <v>0</v>
      </c>
      <c r="AL71" s="285">
        <f t="shared" si="5"/>
        <v>0</v>
      </c>
      <c r="AM71" s="313">
        <f t="shared" si="6"/>
        <v>0</v>
      </c>
      <c r="AN71" s="561">
        <f t="shared" si="7"/>
        <v>0</v>
      </c>
      <c r="AO71" s="562" cm="1">
        <f t="array" ref="AO71">IF(AND(OR(U71={21,22,23,99}),W71=0),1,0)</f>
        <v>0</v>
      </c>
      <c r="AP71" s="480">
        <f t="shared" si="8"/>
        <v>0</v>
      </c>
      <c r="AQ71" s="563">
        <f t="shared" si="9"/>
        <v>0</v>
      </c>
      <c r="AR71" s="564">
        <f t="shared" si="10"/>
        <v>0</v>
      </c>
      <c r="AS71" s="565">
        <f t="shared" si="11"/>
        <v>0</v>
      </c>
      <c r="AT71" s="555">
        <f t="shared" si="12"/>
        <v>-1</v>
      </c>
      <c r="AU71" s="556">
        <f t="shared" si="13"/>
        <v>0</v>
      </c>
      <c r="AV71" s="588">
        <f t="shared" si="14"/>
        <v>0</v>
      </c>
      <c r="AW71" s="402">
        <f t="shared" si="15"/>
        <v>0</v>
      </c>
      <c r="AX71" s="370" t="str">
        <f>IF(AW71=0,"",
IF(SUM($AW$35:AW71)=1,AY71,
IF($AW$120&gt;SUM($AW$35:AW71),_xlfn.CONCAT(", ",AY71),
IF($AW$120=SUM($AW$35:AW71),_xlfn.CONCAT(" y ",AY71)))))</f>
        <v/>
      </c>
      <c r="AY71" s="156" t="s">
        <v>5133</v>
      </c>
    </row>
    <row r="72" spans="1:51" ht="15" customHeight="1">
      <c r="A72" s="145"/>
      <c r="B72" s="145"/>
      <c r="C72" s="165" t="s">
        <v>5134</v>
      </c>
      <c r="D72" s="852" t="str">
        <f>IF(CNGE_2024_M1_Secc5!D309="","",CNGE_2024_M1_Secc5!D309)</f>
        <v/>
      </c>
      <c r="E72" s="853"/>
      <c r="F72" s="853"/>
      <c r="G72" s="853"/>
      <c r="H72" s="854"/>
      <c r="I72" s="713"/>
      <c r="J72" s="715"/>
      <c r="K72" s="713"/>
      <c r="L72" s="715"/>
      <c r="M72" s="713"/>
      <c r="N72" s="715"/>
      <c r="O72" s="855"/>
      <c r="P72" s="857"/>
      <c r="Q72" s="713"/>
      <c r="R72" s="715"/>
      <c r="S72" s="713"/>
      <c r="T72" s="715"/>
      <c r="U72" s="713"/>
      <c r="V72" s="715"/>
      <c r="W72" s="713"/>
      <c r="X72" s="715"/>
      <c r="Y72" s="713"/>
      <c r="Z72" s="715"/>
      <c r="AA72" s="713"/>
      <c r="AB72" s="715"/>
      <c r="AC72" s="713"/>
      <c r="AD72" s="715"/>
      <c r="AE72" s="164"/>
      <c r="AF72" s="164"/>
      <c r="AG72" s="557">
        <f t="shared" si="0"/>
        <v>0</v>
      </c>
      <c r="AH72" s="558">
        <f t="shared" si="1"/>
        <v>0</v>
      </c>
      <c r="AI72" s="559">
        <f t="shared" si="2"/>
        <v>0</v>
      </c>
      <c r="AJ72" s="560">
        <f t="shared" si="3"/>
        <v>0</v>
      </c>
      <c r="AK72" s="335">
        <f t="shared" si="4"/>
        <v>0</v>
      </c>
      <c r="AL72" s="285">
        <f t="shared" si="5"/>
        <v>0</v>
      </c>
      <c r="AM72" s="313">
        <f t="shared" si="6"/>
        <v>0</v>
      </c>
      <c r="AN72" s="561">
        <f t="shared" si="7"/>
        <v>0</v>
      </c>
      <c r="AO72" s="562" cm="1">
        <f t="array" ref="AO72">IF(AND(OR(U72={21,22,23,99}),W72=0),1,0)</f>
        <v>0</v>
      </c>
      <c r="AP72" s="480">
        <f t="shared" si="8"/>
        <v>0</v>
      </c>
      <c r="AQ72" s="563">
        <f t="shared" si="9"/>
        <v>0</v>
      </c>
      <c r="AR72" s="564">
        <f t="shared" si="10"/>
        <v>0</v>
      </c>
      <c r="AS72" s="565">
        <f t="shared" si="11"/>
        <v>0</v>
      </c>
      <c r="AT72" s="555">
        <f t="shared" si="12"/>
        <v>-1</v>
      </c>
      <c r="AU72" s="556">
        <f t="shared" si="13"/>
        <v>0</v>
      </c>
      <c r="AV72" s="588">
        <f t="shared" si="14"/>
        <v>0</v>
      </c>
      <c r="AW72" s="402">
        <f t="shared" si="15"/>
        <v>0</v>
      </c>
      <c r="AX72" s="370" t="str">
        <f>IF(AW72=0,"",
IF(SUM($AW$35:AW72)=1,AY72,
IF($AW$120&gt;SUM($AW$35:AW72),_xlfn.CONCAT(", ",AY72),
IF($AW$120=SUM($AW$35:AW72),_xlfn.CONCAT(" y ",AY72)))))</f>
        <v/>
      </c>
      <c r="AY72" s="156" t="s">
        <v>5135</v>
      </c>
    </row>
    <row r="73" spans="1:51" ht="15" customHeight="1">
      <c r="A73" s="145"/>
      <c r="B73" s="145"/>
      <c r="C73" s="165" t="s">
        <v>5136</v>
      </c>
      <c r="D73" s="852" t="str">
        <f>IF(CNGE_2024_M1_Secc5!D310="","",CNGE_2024_M1_Secc5!D310)</f>
        <v/>
      </c>
      <c r="E73" s="853"/>
      <c r="F73" s="853"/>
      <c r="G73" s="853"/>
      <c r="H73" s="854"/>
      <c r="I73" s="713"/>
      <c r="J73" s="715"/>
      <c r="K73" s="713"/>
      <c r="L73" s="715"/>
      <c r="M73" s="713"/>
      <c r="N73" s="715"/>
      <c r="O73" s="855"/>
      <c r="P73" s="857"/>
      <c r="Q73" s="713"/>
      <c r="R73" s="715"/>
      <c r="S73" s="713"/>
      <c r="T73" s="715"/>
      <c r="U73" s="713"/>
      <c r="V73" s="715"/>
      <c r="W73" s="713"/>
      <c r="X73" s="715"/>
      <c r="Y73" s="713"/>
      <c r="Z73" s="715"/>
      <c r="AA73" s="713"/>
      <c r="AB73" s="715"/>
      <c r="AC73" s="713"/>
      <c r="AD73" s="715"/>
      <c r="AE73" s="164"/>
      <c r="AF73" s="164"/>
      <c r="AG73" s="557">
        <f t="shared" si="0"/>
        <v>0</v>
      </c>
      <c r="AH73" s="558">
        <f t="shared" si="1"/>
        <v>0</v>
      </c>
      <c r="AI73" s="559">
        <f t="shared" si="2"/>
        <v>0</v>
      </c>
      <c r="AJ73" s="560">
        <f t="shared" si="3"/>
        <v>0</v>
      </c>
      <c r="AK73" s="335">
        <f t="shared" si="4"/>
        <v>0</v>
      </c>
      <c r="AL73" s="285">
        <f t="shared" si="5"/>
        <v>0</v>
      </c>
      <c r="AM73" s="313">
        <f t="shared" si="6"/>
        <v>0</v>
      </c>
      <c r="AN73" s="561">
        <f t="shared" si="7"/>
        <v>0</v>
      </c>
      <c r="AO73" s="562" cm="1">
        <f t="array" ref="AO73">IF(AND(OR(U73={21,22,23,99}),W73=0),1,0)</f>
        <v>0</v>
      </c>
      <c r="AP73" s="480">
        <f t="shared" si="8"/>
        <v>0</v>
      </c>
      <c r="AQ73" s="563">
        <f t="shared" si="9"/>
        <v>0</v>
      </c>
      <c r="AR73" s="564">
        <f t="shared" si="10"/>
        <v>0</v>
      </c>
      <c r="AS73" s="565">
        <f t="shared" si="11"/>
        <v>0</v>
      </c>
      <c r="AT73" s="555">
        <f t="shared" si="12"/>
        <v>-1</v>
      </c>
      <c r="AU73" s="556">
        <f t="shared" si="13"/>
        <v>0</v>
      </c>
      <c r="AV73" s="588">
        <f t="shared" si="14"/>
        <v>0</v>
      </c>
      <c r="AW73" s="402">
        <f t="shared" si="15"/>
        <v>0</v>
      </c>
      <c r="AX73" s="370" t="str">
        <f>IF(AW73=0,"",
IF(SUM($AW$35:AW73)=1,AY73,
IF($AW$120&gt;SUM($AW$35:AW73),_xlfn.CONCAT(", ",AY73),
IF($AW$120=SUM($AW$35:AW73),_xlfn.CONCAT(" y ",AY73)))))</f>
        <v/>
      </c>
      <c r="AY73" s="156" t="s">
        <v>5137</v>
      </c>
    </row>
    <row r="74" spans="1:51" ht="15" customHeight="1">
      <c r="A74" s="145"/>
      <c r="B74" s="145"/>
      <c r="C74" s="165" t="s">
        <v>5138</v>
      </c>
      <c r="D74" s="852" t="str">
        <f>IF(CNGE_2024_M1_Secc5!D311="","",CNGE_2024_M1_Secc5!D311)</f>
        <v/>
      </c>
      <c r="E74" s="853"/>
      <c r="F74" s="853"/>
      <c r="G74" s="853"/>
      <c r="H74" s="854"/>
      <c r="I74" s="713"/>
      <c r="J74" s="715"/>
      <c r="K74" s="713"/>
      <c r="L74" s="715"/>
      <c r="M74" s="713"/>
      <c r="N74" s="715"/>
      <c r="O74" s="855"/>
      <c r="P74" s="857"/>
      <c r="Q74" s="713"/>
      <c r="R74" s="715"/>
      <c r="S74" s="713"/>
      <c r="T74" s="715"/>
      <c r="U74" s="713"/>
      <c r="V74" s="715"/>
      <c r="W74" s="713"/>
      <c r="X74" s="715"/>
      <c r="Y74" s="713"/>
      <c r="Z74" s="715"/>
      <c r="AA74" s="713"/>
      <c r="AB74" s="715"/>
      <c r="AC74" s="713"/>
      <c r="AD74" s="715"/>
      <c r="AE74" s="164"/>
      <c r="AF74" s="164"/>
      <c r="AG74" s="557">
        <f t="shared" si="0"/>
        <v>0</v>
      </c>
      <c r="AH74" s="558">
        <f t="shared" si="1"/>
        <v>0</v>
      </c>
      <c r="AI74" s="559">
        <f t="shared" si="2"/>
        <v>0</v>
      </c>
      <c r="AJ74" s="560">
        <f t="shared" si="3"/>
        <v>0</v>
      </c>
      <c r="AK74" s="335">
        <f t="shared" si="4"/>
        <v>0</v>
      </c>
      <c r="AL74" s="285">
        <f t="shared" si="5"/>
        <v>0</v>
      </c>
      <c r="AM74" s="313">
        <f t="shared" si="6"/>
        <v>0</v>
      </c>
      <c r="AN74" s="561">
        <f t="shared" si="7"/>
        <v>0</v>
      </c>
      <c r="AO74" s="562" cm="1">
        <f t="array" ref="AO74">IF(AND(OR(U74={21,22,23,99}),W74=0),1,0)</f>
        <v>0</v>
      </c>
      <c r="AP74" s="480">
        <f t="shared" si="8"/>
        <v>0</v>
      </c>
      <c r="AQ74" s="563">
        <f t="shared" si="9"/>
        <v>0</v>
      </c>
      <c r="AR74" s="564">
        <f t="shared" si="10"/>
        <v>0</v>
      </c>
      <c r="AS74" s="565">
        <f t="shared" si="11"/>
        <v>0</v>
      </c>
      <c r="AT74" s="555">
        <f t="shared" si="12"/>
        <v>-1</v>
      </c>
      <c r="AU74" s="556">
        <f t="shared" si="13"/>
        <v>0</v>
      </c>
      <c r="AV74" s="588">
        <f t="shared" si="14"/>
        <v>0</v>
      </c>
      <c r="AW74" s="402">
        <f t="shared" si="15"/>
        <v>0</v>
      </c>
      <c r="AX74" s="370" t="str">
        <f>IF(AW74=0,"",
IF(SUM($AW$35:AW74)=1,AY74,
IF($AW$120&gt;SUM($AW$35:AW74),_xlfn.CONCAT(", ",AY74),
IF($AW$120=SUM($AW$35:AW74),_xlfn.CONCAT(" y ",AY74)))))</f>
        <v/>
      </c>
      <c r="AY74" s="156" t="s">
        <v>5139</v>
      </c>
    </row>
    <row r="75" spans="1:51" ht="15" customHeight="1">
      <c r="A75" s="145"/>
      <c r="B75" s="145"/>
      <c r="C75" s="165" t="s">
        <v>5140</v>
      </c>
      <c r="D75" s="852" t="str">
        <f>IF(CNGE_2024_M1_Secc5!D312="","",CNGE_2024_M1_Secc5!D312)</f>
        <v/>
      </c>
      <c r="E75" s="853"/>
      <c r="F75" s="853"/>
      <c r="G75" s="853"/>
      <c r="H75" s="854"/>
      <c r="I75" s="713"/>
      <c r="J75" s="715"/>
      <c r="K75" s="713"/>
      <c r="L75" s="715"/>
      <c r="M75" s="713"/>
      <c r="N75" s="715"/>
      <c r="O75" s="855"/>
      <c r="P75" s="857"/>
      <c r="Q75" s="713"/>
      <c r="R75" s="715"/>
      <c r="S75" s="713"/>
      <c r="T75" s="715"/>
      <c r="U75" s="713"/>
      <c r="V75" s="715"/>
      <c r="W75" s="713"/>
      <c r="X75" s="715"/>
      <c r="Y75" s="713"/>
      <c r="Z75" s="715"/>
      <c r="AA75" s="713"/>
      <c r="AB75" s="715"/>
      <c r="AC75" s="713"/>
      <c r="AD75" s="715"/>
      <c r="AE75" s="164"/>
      <c r="AF75" s="164"/>
      <c r="AG75" s="557">
        <f t="shared" si="0"/>
        <v>0</v>
      </c>
      <c r="AH75" s="558">
        <f t="shared" si="1"/>
        <v>0</v>
      </c>
      <c r="AI75" s="559">
        <f t="shared" si="2"/>
        <v>0</v>
      </c>
      <c r="AJ75" s="560">
        <f t="shared" si="3"/>
        <v>0</v>
      </c>
      <c r="AK75" s="335">
        <f t="shared" si="4"/>
        <v>0</v>
      </c>
      <c r="AL75" s="285">
        <f t="shared" si="5"/>
        <v>0</v>
      </c>
      <c r="AM75" s="313">
        <f t="shared" si="6"/>
        <v>0</v>
      </c>
      <c r="AN75" s="561">
        <f t="shared" si="7"/>
        <v>0</v>
      </c>
      <c r="AO75" s="562" cm="1">
        <f t="array" ref="AO75">IF(AND(OR(U75={21,22,23,99}),W75=0),1,0)</f>
        <v>0</v>
      </c>
      <c r="AP75" s="480">
        <f t="shared" si="8"/>
        <v>0</v>
      </c>
      <c r="AQ75" s="563">
        <f t="shared" si="9"/>
        <v>0</v>
      </c>
      <c r="AR75" s="564">
        <f t="shared" si="10"/>
        <v>0</v>
      </c>
      <c r="AS75" s="565">
        <f t="shared" si="11"/>
        <v>0</v>
      </c>
      <c r="AT75" s="555">
        <f t="shared" si="12"/>
        <v>-1</v>
      </c>
      <c r="AU75" s="556">
        <f t="shared" si="13"/>
        <v>0</v>
      </c>
      <c r="AV75" s="588">
        <f t="shared" si="14"/>
        <v>0</v>
      </c>
      <c r="AW75" s="402">
        <f t="shared" si="15"/>
        <v>0</v>
      </c>
      <c r="AX75" s="370" t="str">
        <f>IF(AW75=0,"",
IF(SUM($AW$35:AW75)=1,AY75,
IF($AW$120&gt;SUM($AW$35:AW75),_xlfn.CONCAT(", ",AY75),
IF($AW$120=SUM($AW$35:AW75),_xlfn.CONCAT(" y ",AY75)))))</f>
        <v/>
      </c>
      <c r="AY75" s="156" t="s">
        <v>5141</v>
      </c>
    </row>
    <row r="76" spans="1:51" ht="15" customHeight="1">
      <c r="A76" s="145"/>
      <c r="B76" s="145"/>
      <c r="C76" s="165" t="s">
        <v>5142</v>
      </c>
      <c r="D76" s="852" t="str">
        <f>IF(CNGE_2024_M1_Secc5!D313="","",CNGE_2024_M1_Secc5!D313)</f>
        <v/>
      </c>
      <c r="E76" s="853"/>
      <c r="F76" s="853"/>
      <c r="G76" s="853"/>
      <c r="H76" s="854"/>
      <c r="I76" s="713"/>
      <c r="J76" s="715"/>
      <c r="K76" s="713"/>
      <c r="L76" s="715"/>
      <c r="M76" s="713"/>
      <c r="N76" s="715"/>
      <c r="O76" s="855"/>
      <c r="P76" s="857"/>
      <c r="Q76" s="713"/>
      <c r="R76" s="715"/>
      <c r="S76" s="713"/>
      <c r="T76" s="715"/>
      <c r="U76" s="713"/>
      <c r="V76" s="715"/>
      <c r="W76" s="713"/>
      <c r="X76" s="715"/>
      <c r="Y76" s="713"/>
      <c r="Z76" s="715"/>
      <c r="AA76" s="713"/>
      <c r="AB76" s="715"/>
      <c r="AC76" s="713"/>
      <c r="AD76" s="715"/>
      <c r="AE76" s="164"/>
      <c r="AF76" s="164"/>
      <c r="AG76" s="557">
        <f t="shared" si="0"/>
        <v>0</v>
      </c>
      <c r="AH76" s="558">
        <f t="shared" si="1"/>
        <v>0</v>
      </c>
      <c r="AI76" s="559">
        <f t="shared" si="2"/>
        <v>0</v>
      </c>
      <c r="AJ76" s="560">
        <f t="shared" si="3"/>
        <v>0</v>
      </c>
      <c r="AK76" s="335">
        <f t="shared" si="4"/>
        <v>0</v>
      </c>
      <c r="AL76" s="285">
        <f t="shared" si="5"/>
        <v>0</v>
      </c>
      <c r="AM76" s="313">
        <f t="shared" si="6"/>
        <v>0</v>
      </c>
      <c r="AN76" s="561">
        <f t="shared" si="7"/>
        <v>0</v>
      </c>
      <c r="AO76" s="562" cm="1">
        <f t="array" ref="AO76">IF(AND(OR(U76={21,22,23,99}),W76=0),1,0)</f>
        <v>0</v>
      </c>
      <c r="AP76" s="480">
        <f t="shared" si="8"/>
        <v>0</v>
      </c>
      <c r="AQ76" s="563">
        <f t="shared" si="9"/>
        <v>0</v>
      </c>
      <c r="AR76" s="564">
        <f t="shared" si="10"/>
        <v>0</v>
      </c>
      <c r="AS76" s="565">
        <f t="shared" si="11"/>
        <v>0</v>
      </c>
      <c r="AT76" s="555">
        <f t="shared" si="12"/>
        <v>-1</v>
      </c>
      <c r="AU76" s="556">
        <f t="shared" si="13"/>
        <v>0</v>
      </c>
      <c r="AV76" s="588">
        <f t="shared" si="14"/>
        <v>0</v>
      </c>
      <c r="AW76" s="402">
        <f t="shared" si="15"/>
        <v>0</v>
      </c>
      <c r="AX76" s="370" t="str">
        <f>IF(AW76=0,"",
IF(SUM($AW$35:AW76)=1,AY76,
IF($AW$120&gt;SUM($AW$35:AW76),_xlfn.CONCAT(", ",AY76),
IF($AW$120=SUM($AW$35:AW76),_xlfn.CONCAT(" y ",AY76)))))</f>
        <v/>
      </c>
      <c r="AY76" s="156" t="s">
        <v>5143</v>
      </c>
    </row>
    <row r="77" spans="1:51" ht="15" customHeight="1">
      <c r="A77" s="145"/>
      <c r="B77" s="145"/>
      <c r="C77" s="165" t="s">
        <v>5144</v>
      </c>
      <c r="D77" s="852" t="str">
        <f>IF(CNGE_2024_M1_Secc5!D314="","",CNGE_2024_M1_Secc5!D314)</f>
        <v/>
      </c>
      <c r="E77" s="853"/>
      <c r="F77" s="853"/>
      <c r="G77" s="853"/>
      <c r="H77" s="854"/>
      <c r="I77" s="713"/>
      <c r="J77" s="715"/>
      <c r="K77" s="713"/>
      <c r="L77" s="715"/>
      <c r="M77" s="713"/>
      <c r="N77" s="715"/>
      <c r="O77" s="855"/>
      <c r="P77" s="857"/>
      <c r="Q77" s="713"/>
      <c r="R77" s="715"/>
      <c r="S77" s="713"/>
      <c r="T77" s="715"/>
      <c r="U77" s="713"/>
      <c r="V77" s="715"/>
      <c r="W77" s="713"/>
      <c r="X77" s="715"/>
      <c r="Y77" s="713"/>
      <c r="Z77" s="715"/>
      <c r="AA77" s="713"/>
      <c r="AB77" s="715"/>
      <c r="AC77" s="713"/>
      <c r="AD77" s="715"/>
      <c r="AE77" s="164"/>
      <c r="AF77" s="164"/>
      <c r="AG77" s="557">
        <f t="shared" si="0"/>
        <v>0</v>
      </c>
      <c r="AH77" s="558">
        <f t="shared" si="1"/>
        <v>0</v>
      </c>
      <c r="AI77" s="559">
        <f t="shared" si="2"/>
        <v>0</v>
      </c>
      <c r="AJ77" s="560">
        <f t="shared" si="3"/>
        <v>0</v>
      </c>
      <c r="AK77" s="335">
        <f t="shared" si="4"/>
        <v>0</v>
      </c>
      <c r="AL77" s="285">
        <f t="shared" si="5"/>
        <v>0</v>
      </c>
      <c r="AM77" s="313">
        <f t="shared" si="6"/>
        <v>0</v>
      </c>
      <c r="AN77" s="561">
        <f t="shared" si="7"/>
        <v>0</v>
      </c>
      <c r="AO77" s="562" cm="1">
        <f t="array" ref="AO77">IF(AND(OR(U77={21,22,23,99}),W77=0),1,0)</f>
        <v>0</v>
      </c>
      <c r="AP77" s="480">
        <f t="shared" si="8"/>
        <v>0</v>
      </c>
      <c r="AQ77" s="563">
        <f t="shared" si="9"/>
        <v>0</v>
      </c>
      <c r="AR77" s="564">
        <f t="shared" si="10"/>
        <v>0</v>
      </c>
      <c r="AS77" s="565">
        <f t="shared" si="11"/>
        <v>0</v>
      </c>
      <c r="AT77" s="555">
        <f t="shared" si="12"/>
        <v>-1</v>
      </c>
      <c r="AU77" s="556">
        <f t="shared" si="13"/>
        <v>0</v>
      </c>
      <c r="AV77" s="588">
        <f t="shared" si="14"/>
        <v>0</v>
      </c>
      <c r="AW77" s="402">
        <f t="shared" si="15"/>
        <v>0</v>
      </c>
      <c r="AX77" s="370" t="str">
        <f>IF(AW77=0,"",
IF(SUM($AW$35:AW77)=1,AY77,
IF($AW$120&gt;SUM($AW$35:AW77),_xlfn.CONCAT(", ",AY77),
IF($AW$120=SUM($AW$35:AW77),_xlfn.CONCAT(" y ",AY77)))))</f>
        <v/>
      </c>
      <c r="AY77" s="156" t="s">
        <v>5145</v>
      </c>
    </row>
    <row r="78" spans="1:51" ht="15" customHeight="1">
      <c r="A78" s="145"/>
      <c r="B78" s="145"/>
      <c r="C78" s="165" t="s">
        <v>5146</v>
      </c>
      <c r="D78" s="852" t="str">
        <f>IF(CNGE_2024_M1_Secc5!D315="","",CNGE_2024_M1_Secc5!D315)</f>
        <v/>
      </c>
      <c r="E78" s="853"/>
      <c r="F78" s="853"/>
      <c r="G78" s="853"/>
      <c r="H78" s="854"/>
      <c r="I78" s="713"/>
      <c r="J78" s="715"/>
      <c r="K78" s="713"/>
      <c r="L78" s="715"/>
      <c r="M78" s="713"/>
      <c r="N78" s="715"/>
      <c r="O78" s="855"/>
      <c r="P78" s="857"/>
      <c r="Q78" s="713"/>
      <c r="R78" s="715"/>
      <c r="S78" s="713"/>
      <c r="T78" s="715"/>
      <c r="U78" s="713"/>
      <c r="V78" s="715"/>
      <c r="W78" s="713"/>
      <c r="X78" s="715"/>
      <c r="Y78" s="713"/>
      <c r="Z78" s="715"/>
      <c r="AA78" s="713"/>
      <c r="AB78" s="715"/>
      <c r="AC78" s="713"/>
      <c r="AD78" s="715"/>
      <c r="AE78" s="164"/>
      <c r="AF78" s="164"/>
      <c r="AG78" s="557">
        <f t="shared" si="0"/>
        <v>0</v>
      </c>
      <c r="AH78" s="558">
        <f t="shared" si="1"/>
        <v>0</v>
      </c>
      <c r="AI78" s="559">
        <f t="shared" si="2"/>
        <v>0</v>
      </c>
      <c r="AJ78" s="560">
        <f t="shared" si="3"/>
        <v>0</v>
      </c>
      <c r="AK78" s="335">
        <f t="shared" si="4"/>
        <v>0</v>
      </c>
      <c r="AL78" s="285">
        <f t="shared" si="5"/>
        <v>0</v>
      </c>
      <c r="AM78" s="313">
        <f t="shared" si="6"/>
        <v>0</v>
      </c>
      <c r="AN78" s="561">
        <f t="shared" si="7"/>
        <v>0</v>
      </c>
      <c r="AO78" s="562" cm="1">
        <f t="array" ref="AO78">IF(AND(OR(U78={21,22,23,99}),W78=0),1,0)</f>
        <v>0</v>
      </c>
      <c r="AP78" s="480">
        <f t="shared" si="8"/>
        <v>0</v>
      </c>
      <c r="AQ78" s="563">
        <f t="shared" si="9"/>
        <v>0</v>
      </c>
      <c r="AR78" s="564">
        <f t="shared" si="10"/>
        <v>0</v>
      </c>
      <c r="AS78" s="565">
        <f t="shared" si="11"/>
        <v>0</v>
      </c>
      <c r="AT78" s="555">
        <f t="shared" si="12"/>
        <v>-1</v>
      </c>
      <c r="AU78" s="556">
        <f t="shared" si="13"/>
        <v>0</v>
      </c>
      <c r="AV78" s="588">
        <f t="shared" si="14"/>
        <v>0</v>
      </c>
      <c r="AW78" s="402">
        <f t="shared" si="15"/>
        <v>0</v>
      </c>
      <c r="AX78" s="370" t="str">
        <f>IF(AW78=0,"",
IF(SUM($AW$35:AW78)=1,AY78,
IF($AW$120&gt;SUM($AW$35:AW78),_xlfn.CONCAT(", ",AY78),
IF($AW$120=SUM($AW$35:AW78),_xlfn.CONCAT(" y ",AY78)))))</f>
        <v/>
      </c>
      <c r="AY78" s="156" t="s">
        <v>5147</v>
      </c>
    </row>
    <row r="79" spans="1:51" ht="15" customHeight="1">
      <c r="A79" s="145"/>
      <c r="B79" s="145"/>
      <c r="C79" s="165" t="s">
        <v>5148</v>
      </c>
      <c r="D79" s="852" t="str">
        <f>IF(CNGE_2024_M1_Secc5!D316="","",CNGE_2024_M1_Secc5!D316)</f>
        <v/>
      </c>
      <c r="E79" s="853"/>
      <c r="F79" s="853"/>
      <c r="G79" s="853"/>
      <c r="H79" s="854"/>
      <c r="I79" s="713"/>
      <c r="J79" s="715"/>
      <c r="K79" s="713"/>
      <c r="L79" s="715"/>
      <c r="M79" s="713"/>
      <c r="N79" s="715"/>
      <c r="O79" s="855"/>
      <c r="P79" s="857"/>
      <c r="Q79" s="713"/>
      <c r="R79" s="715"/>
      <c r="S79" s="713"/>
      <c r="T79" s="715"/>
      <c r="U79" s="713"/>
      <c r="V79" s="715"/>
      <c r="W79" s="713"/>
      <c r="X79" s="715"/>
      <c r="Y79" s="713"/>
      <c r="Z79" s="715"/>
      <c r="AA79" s="713"/>
      <c r="AB79" s="715"/>
      <c r="AC79" s="713"/>
      <c r="AD79" s="715"/>
      <c r="AE79" s="164"/>
      <c r="AF79" s="164"/>
      <c r="AG79" s="557">
        <f t="shared" si="0"/>
        <v>0</v>
      </c>
      <c r="AH79" s="558">
        <f t="shared" si="1"/>
        <v>0</v>
      </c>
      <c r="AI79" s="559">
        <f t="shared" si="2"/>
        <v>0</v>
      </c>
      <c r="AJ79" s="560">
        <f t="shared" si="3"/>
        <v>0</v>
      </c>
      <c r="AK79" s="335">
        <f t="shared" si="4"/>
        <v>0</v>
      </c>
      <c r="AL79" s="285">
        <f t="shared" si="5"/>
        <v>0</v>
      </c>
      <c r="AM79" s="313">
        <f t="shared" si="6"/>
        <v>0</v>
      </c>
      <c r="AN79" s="561">
        <f t="shared" si="7"/>
        <v>0</v>
      </c>
      <c r="AO79" s="562" cm="1">
        <f t="array" ref="AO79">IF(AND(OR(U79={21,22,23,99}),W79=0),1,0)</f>
        <v>0</v>
      </c>
      <c r="AP79" s="480">
        <f t="shared" si="8"/>
        <v>0</v>
      </c>
      <c r="AQ79" s="563">
        <f t="shared" si="9"/>
        <v>0</v>
      </c>
      <c r="AR79" s="564">
        <f t="shared" si="10"/>
        <v>0</v>
      </c>
      <c r="AS79" s="565">
        <f t="shared" si="11"/>
        <v>0</v>
      </c>
      <c r="AT79" s="555">
        <f t="shared" si="12"/>
        <v>-1</v>
      </c>
      <c r="AU79" s="556">
        <f t="shared" si="13"/>
        <v>0</v>
      </c>
      <c r="AV79" s="588">
        <f t="shared" si="14"/>
        <v>0</v>
      </c>
      <c r="AW79" s="402">
        <f t="shared" si="15"/>
        <v>0</v>
      </c>
      <c r="AX79" s="370" t="str">
        <f>IF(AW79=0,"",
IF(SUM($AW$35:AW79)=1,AY79,
IF($AW$120&gt;SUM($AW$35:AW79),_xlfn.CONCAT(", ",AY79),
IF($AW$120=SUM($AW$35:AW79),_xlfn.CONCAT(" y ",AY79)))))</f>
        <v/>
      </c>
      <c r="AY79" s="156" t="s">
        <v>5149</v>
      </c>
    </row>
    <row r="80" spans="1:51" ht="15" customHeight="1">
      <c r="A80" s="145"/>
      <c r="B80" s="145"/>
      <c r="C80" s="165" t="s">
        <v>5150</v>
      </c>
      <c r="D80" s="852" t="str">
        <f>IF(CNGE_2024_M1_Secc5!D317="","",CNGE_2024_M1_Secc5!D317)</f>
        <v/>
      </c>
      <c r="E80" s="853"/>
      <c r="F80" s="853"/>
      <c r="G80" s="853"/>
      <c r="H80" s="854"/>
      <c r="I80" s="713"/>
      <c r="J80" s="715"/>
      <c r="K80" s="713"/>
      <c r="L80" s="715"/>
      <c r="M80" s="713"/>
      <c r="N80" s="715"/>
      <c r="O80" s="855"/>
      <c r="P80" s="857"/>
      <c r="Q80" s="713"/>
      <c r="R80" s="715"/>
      <c r="S80" s="713"/>
      <c r="T80" s="715"/>
      <c r="U80" s="713"/>
      <c r="V80" s="715"/>
      <c r="W80" s="713"/>
      <c r="X80" s="715"/>
      <c r="Y80" s="713"/>
      <c r="Z80" s="715"/>
      <c r="AA80" s="713"/>
      <c r="AB80" s="715"/>
      <c r="AC80" s="713"/>
      <c r="AD80" s="715"/>
      <c r="AE80" s="164"/>
      <c r="AF80" s="164"/>
      <c r="AG80" s="557">
        <f t="shared" si="0"/>
        <v>0</v>
      </c>
      <c r="AH80" s="558">
        <f t="shared" si="1"/>
        <v>0</v>
      </c>
      <c r="AI80" s="559">
        <f t="shared" si="2"/>
        <v>0</v>
      </c>
      <c r="AJ80" s="560">
        <f t="shared" si="3"/>
        <v>0</v>
      </c>
      <c r="AK80" s="335">
        <f t="shared" si="4"/>
        <v>0</v>
      </c>
      <c r="AL80" s="285">
        <f t="shared" si="5"/>
        <v>0</v>
      </c>
      <c r="AM80" s="313">
        <f t="shared" si="6"/>
        <v>0</v>
      </c>
      <c r="AN80" s="561">
        <f t="shared" si="7"/>
        <v>0</v>
      </c>
      <c r="AO80" s="562" cm="1">
        <f t="array" ref="AO80">IF(AND(OR(U80={21,22,23,99}),W80=0),1,0)</f>
        <v>0</v>
      </c>
      <c r="AP80" s="480">
        <f t="shared" si="8"/>
        <v>0</v>
      </c>
      <c r="AQ80" s="563">
        <f t="shared" si="9"/>
        <v>0</v>
      </c>
      <c r="AR80" s="564">
        <f t="shared" si="10"/>
        <v>0</v>
      </c>
      <c r="AS80" s="565">
        <f t="shared" si="11"/>
        <v>0</v>
      </c>
      <c r="AT80" s="555">
        <f t="shared" si="12"/>
        <v>-1</v>
      </c>
      <c r="AU80" s="556">
        <f t="shared" si="13"/>
        <v>0</v>
      </c>
      <c r="AV80" s="588">
        <f t="shared" si="14"/>
        <v>0</v>
      </c>
      <c r="AW80" s="402">
        <f t="shared" si="15"/>
        <v>0</v>
      </c>
      <c r="AX80" s="370" t="str">
        <f>IF(AW80=0,"",
IF(SUM($AW$35:AW80)=1,AY80,
IF($AW$120&gt;SUM($AW$35:AW80),_xlfn.CONCAT(", ",AY80),
IF($AW$120=SUM($AW$35:AW80),_xlfn.CONCAT(" y ",AY80)))))</f>
        <v/>
      </c>
      <c r="AY80" s="156" t="s">
        <v>5151</v>
      </c>
    </row>
    <row r="81" spans="1:51" ht="15" customHeight="1">
      <c r="A81" s="145"/>
      <c r="B81" s="145"/>
      <c r="C81" s="165" t="s">
        <v>5152</v>
      </c>
      <c r="D81" s="852" t="str">
        <f>IF(CNGE_2024_M1_Secc5!D318="","",CNGE_2024_M1_Secc5!D318)</f>
        <v/>
      </c>
      <c r="E81" s="853"/>
      <c r="F81" s="853"/>
      <c r="G81" s="853"/>
      <c r="H81" s="854"/>
      <c r="I81" s="713"/>
      <c r="J81" s="715"/>
      <c r="K81" s="713"/>
      <c r="L81" s="715"/>
      <c r="M81" s="713"/>
      <c r="N81" s="715"/>
      <c r="O81" s="855"/>
      <c r="P81" s="857"/>
      <c r="Q81" s="713"/>
      <c r="R81" s="715"/>
      <c r="S81" s="713"/>
      <c r="T81" s="715"/>
      <c r="U81" s="713"/>
      <c r="V81" s="715"/>
      <c r="W81" s="713"/>
      <c r="X81" s="715"/>
      <c r="Y81" s="713"/>
      <c r="Z81" s="715"/>
      <c r="AA81" s="713"/>
      <c r="AB81" s="715"/>
      <c r="AC81" s="713"/>
      <c r="AD81" s="715"/>
      <c r="AE81" s="164"/>
      <c r="AF81" s="164"/>
      <c r="AG81" s="557">
        <f t="shared" si="0"/>
        <v>0</v>
      </c>
      <c r="AH81" s="558">
        <f t="shared" si="1"/>
        <v>0</v>
      </c>
      <c r="AI81" s="559">
        <f t="shared" si="2"/>
        <v>0</v>
      </c>
      <c r="AJ81" s="560">
        <f t="shared" si="3"/>
        <v>0</v>
      </c>
      <c r="AK81" s="335">
        <f t="shared" si="4"/>
        <v>0</v>
      </c>
      <c r="AL81" s="285">
        <f t="shared" si="5"/>
        <v>0</v>
      </c>
      <c r="AM81" s="313">
        <f t="shared" si="6"/>
        <v>0</v>
      </c>
      <c r="AN81" s="561">
        <f t="shared" si="7"/>
        <v>0</v>
      </c>
      <c r="AO81" s="562" cm="1">
        <f t="array" ref="AO81">IF(AND(OR(U81={21,22,23,99}),W81=0),1,0)</f>
        <v>0</v>
      </c>
      <c r="AP81" s="480">
        <f t="shared" si="8"/>
        <v>0</v>
      </c>
      <c r="AQ81" s="563">
        <f t="shared" si="9"/>
        <v>0</v>
      </c>
      <c r="AR81" s="564">
        <f t="shared" si="10"/>
        <v>0</v>
      </c>
      <c r="AS81" s="565">
        <f t="shared" si="11"/>
        <v>0</v>
      </c>
      <c r="AT81" s="555">
        <f t="shared" si="12"/>
        <v>-1</v>
      </c>
      <c r="AU81" s="556">
        <f t="shared" si="13"/>
        <v>0</v>
      </c>
      <c r="AV81" s="588">
        <f t="shared" si="14"/>
        <v>0</v>
      </c>
      <c r="AW81" s="402">
        <f t="shared" si="15"/>
        <v>0</v>
      </c>
      <c r="AX81" s="370" t="str">
        <f>IF(AW81=0,"",
IF(SUM($AW$35:AW81)=1,AY81,
IF($AW$120&gt;SUM($AW$35:AW81),_xlfn.CONCAT(", ",AY81),
IF($AW$120=SUM($AW$35:AW81),_xlfn.CONCAT(" y ",AY81)))))</f>
        <v/>
      </c>
      <c r="AY81" s="156" t="s">
        <v>5153</v>
      </c>
    </row>
    <row r="82" spans="1:51" ht="15" customHeight="1">
      <c r="A82" s="145"/>
      <c r="B82" s="145"/>
      <c r="C82" s="165" t="s">
        <v>5154</v>
      </c>
      <c r="D82" s="852" t="str">
        <f>IF(CNGE_2024_M1_Secc5!D319="","",CNGE_2024_M1_Secc5!D319)</f>
        <v/>
      </c>
      <c r="E82" s="853"/>
      <c r="F82" s="853"/>
      <c r="G82" s="853"/>
      <c r="H82" s="854"/>
      <c r="I82" s="713"/>
      <c r="J82" s="715"/>
      <c r="K82" s="713"/>
      <c r="L82" s="715"/>
      <c r="M82" s="713"/>
      <c r="N82" s="715"/>
      <c r="O82" s="855"/>
      <c r="P82" s="857"/>
      <c r="Q82" s="713"/>
      <c r="R82" s="715"/>
      <c r="S82" s="713"/>
      <c r="T82" s="715"/>
      <c r="U82" s="713"/>
      <c r="V82" s="715"/>
      <c r="W82" s="713"/>
      <c r="X82" s="715"/>
      <c r="Y82" s="713"/>
      <c r="Z82" s="715"/>
      <c r="AA82" s="713"/>
      <c r="AB82" s="715"/>
      <c r="AC82" s="713"/>
      <c r="AD82" s="715"/>
      <c r="AE82" s="164"/>
      <c r="AF82" s="164"/>
      <c r="AG82" s="557">
        <f t="shared" si="0"/>
        <v>0</v>
      </c>
      <c r="AH82" s="558">
        <f t="shared" si="1"/>
        <v>0</v>
      </c>
      <c r="AI82" s="559">
        <f t="shared" si="2"/>
        <v>0</v>
      </c>
      <c r="AJ82" s="560">
        <f t="shared" si="3"/>
        <v>0</v>
      </c>
      <c r="AK82" s="335">
        <f t="shared" si="4"/>
        <v>0</v>
      </c>
      <c r="AL82" s="285">
        <f t="shared" si="5"/>
        <v>0</v>
      </c>
      <c r="AM82" s="313">
        <f t="shared" si="6"/>
        <v>0</v>
      </c>
      <c r="AN82" s="561">
        <f t="shared" si="7"/>
        <v>0</v>
      </c>
      <c r="AO82" s="562" cm="1">
        <f t="array" ref="AO82">IF(AND(OR(U82={21,22,23,99}),W82=0),1,0)</f>
        <v>0</v>
      </c>
      <c r="AP82" s="480">
        <f t="shared" si="8"/>
        <v>0</v>
      </c>
      <c r="AQ82" s="563">
        <f t="shared" si="9"/>
        <v>0</v>
      </c>
      <c r="AR82" s="564">
        <f t="shared" si="10"/>
        <v>0</v>
      </c>
      <c r="AS82" s="565">
        <f t="shared" si="11"/>
        <v>0</v>
      </c>
      <c r="AT82" s="555">
        <f t="shared" si="12"/>
        <v>-1</v>
      </c>
      <c r="AU82" s="556">
        <f t="shared" si="13"/>
        <v>0</v>
      </c>
      <c r="AV82" s="588">
        <f t="shared" si="14"/>
        <v>0</v>
      </c>
      <c r="AW82" s="402">
        <f t="shared" si="15"/>
        <v>0</v>
      </c>
      <c r="AX82" s="370" t="str">
        <f>IF(AW82=0,"",
IF(SUM($AW$35:AW82)=1,AY82,
IF($AW$120&gt;SUM($AW$35:AW82),_xlfn.CONCAT(", ",AY82),
IF($AW$120=SUM($AW$35:AW82),_xlfn.CONCAT(" y ",AY82)))))</f>
        <v/>
      </c>
      <c r="AY82" s="156" t="s">
        <v>5155</v>
      </c>
    </row>
    <row r="83" spans="1:51" ht="15" customHeight="1">
      <c r="A83" s="145"/>
      <c r="B83" s="145"/>
      <c r="C83" s="165" t="s">
        <v>5156</v>
      </c>
      <c r="D83" s="852" t="str">
        <f>IF(CNGE_2024_M1_Secc5!D320="","",CNGE_2024_M1_Secc5!D320)</f>
        <v/>
      </c>
      <c r="E83" s="853"/>
      <c r="F83" s="853"/>
      <c r="G83" s="853"/>
      <c r="H83" s="854"/>
      <c r="I83" s="713"/>
      <c r="J83" s="715"/>
      <c r="K83" s="713"/>
      <c r="L83" s="715"/>
      <c r="M83" s="713"/>
      <c r="N83" s="715"/>
      <c r="O83" s="855"/>
      <c r="P83" s="857"/>
      <c r="Q83" s="713"/>
      <c r="R83" s="715"/>
      <c r="S83" s="713"/>
      <c r="T83" s="715"/>
      <c r="U83" s="713"/>
      <c r="V83" s="715"/>
      <c r="W83" s="713"/>
      <c r="X83" s="715"/>
      <c r="Y83" s="713"/>
      <c r="Z83" s="715"/>
      <c r="AA83" s="713"/>
      <c r="AB83" s="715"/>
      <c r="AC83" s="713"/>
      <c r="AD83" s="715"/>
      <c r="AE83" s="164"/>
      <c r="AF83" s="164"/>
      <c r="AG83" s="557">
        <f t="shared" si="0"/>
        <v>0</v>
      </c>
      <c r="AH83" s="558">
        <f t="shared" si="1"/>
        <v>0</v>
      </c>
      <c r="AI83" s="559">
        <f t="shared" si="2"/>
        <v>0</v>
      </c>
      <c r="AJ83" s="560">
        <f t="shared" si="3"/>
        <v>0</v>
      </c>
      <c r="AK83" s="335">
        <f t="shared" si="4"/>
        <v>0</v>
      </c>
      <c r="AL83" s="285">
        <f t="shared" si="5"/>
        <v>0</v>
      </c>
      <c r="AM83" s="313">
        <f t="shared" si="6"/>
        <v>0</v>
      </c>
      <c r="AN83" s="561">
        <f t="shared" si="7"/>
        <v>0</v>
      </c>
      <c r="AO83" s="562" cm="1">
        <f t="array" ref="AO83">IF(AND(OR(U83={21,22,23,99}),W83=0),1,0)</f>
        <v>0</v>
      </c>
      <c r="AP83" s="480">
        <f t="shared" si="8"/>
        <v>0</v>
      </c>
      <c r="AQ83" s="563">
        <f t="shared" si="9"/>
        <v>0</v>
      </c>
      <c r="AR83" s="564">
        <f t="shared" si="10"/>
        <v>0</v>
      </c>
      <c r="AS83" s="565">
        <f t="shared" si="11"/>
        <v>0</v>
      </c>
      <c r="AT83" s="555">
        <f t="shared" si="12"/>
        <v>-1</v>
      </c>
      <c r="AU83" s="556">
        <f t="shared" si="13"/>
        <v>0</v>
      </c>
      <c r="AV83" s="588">
        <f t="shared" si="14"/>
        <v>0</v>
      </c>
      <c r="AW83" s="402">
        <f t="shared" si="15"/>
        <v>0</v>
      </c>
      <c r="AX83" s="370" t="str">
        <f>IF(AW83=0,"",
IF(SUM($AW$35:AW83)=1,AY83,
IF($AW$120&gt;SUM($AW$35:AW83),_xlfn.CONCAT(", ",AY83),
IF($AW$120=SUM($AW$35:AW83),_xlfn.CONCAT(" y ",AY83)))))</f>
        <v/>
      </c>
      <c r="AY83" s="156" t="s">
        <v>5157</v>
      </c>
    </row>
    <row r="84" spans="1:51" ht="15" customHeight="1">
      <c r="A84" s="145"/>
      <c r="B84" s="145"/>
      <c r="C84" s="165" t="s">
        <v>5158</v>
      </c>
      <c r="D84" s="852" t="str">
        <f>IF(CNGE_2024_M1_Secc5!D321="","",CNGE_2024_M1_Secc5!D321)</f>
        <v/>
      </c>
      <c r="E84" s="853"/>
      <c r="F84" s="853"/>
      <c r="G84" s="853"/>
      <c r="H84" s="854"/>
      <c r="I84" s="713"/>
      <c r="J84" s="715"/>
      <c r="K84" s="713"/>
      <c r="L84" s="715"/>
      <c r="M84" s="713"/>
      <c r="N84" s="715"/>
      <c r="O84" s="855"/>
      <c r="P84" s="857"/>
      <c r="Q84" s="713"/>
      <c r="R84" s="715"/>
      <c r="S84" s="713"/>
      <c r="T84" s="715"/>
      <c r="U84" s="713"/>
      <c r="V84" s="715"/>
      <c r="W84" s="713"/>
      <c r="X84" s="715"/>
      <c r="Y84" s="713"/>
      <c r="Z84" s="715"/>
      <c r="AA84" s="713"/>
      <c r="AB84" s="715"/>
      <c r="AC84" s="713"/>
      <c r="AD84" s="715"/>
      <c r="AE84" s="164"/>
      <c r="AF84" s="164"/>
      <c r="AG84" s="557">
        <f t="shared" si="0"/>
        <v>0</v>
      </c>
      <c r="AH84" s="558">
        <f t="shared" si="1"/>
        <v>0</v>
      </c>
      <c r="AI84" s="559">
        <f t="shared" si="2"/>
        <v>0</v>
      </c>
      <c r="AJ84" s="560">
        <f t="shared" si="3"/>
        <v>0</v>
      </c>
      <c r="AK84" s="335">
        <f t="shared" si="4"/>
        <v>0</v>
      </c>
      <c r="AL84" s="285">
        <f t="shared" si="5"/>
        <v>0</v>
      </c>
      <c r="AM84" s="313">
        <f t="shared" si="6"/>
        <v>0</v>
      </c>
      <c r="AN84" s="561">
        <f t="shared" si="7"/>
        <v>0</v>
      </c>
      <c r="AO84" s="562" cm="1">
        <f t="array" ref="AO84">IF(AND(OR(U84={21,22,23,99}),W84=0),1,0)</f>
        <v>0</v>
      </c>
      <c r="AP84" s="480">
        <f t="shared" si="8"/>
        <v>0</v>
      </c>
      <c r="AQ84" s="563">
        <f t="shared" si="9"/>
        <v>0</v>
      </c>
      <c r="AR84" s="564">
        <f t="shared" si="10"/>
        <v>0</v>
      </c>
      <c r="AS84" s="565">
        <f t="shared" si="11"/>
        <v>0</v>
      </c>
      <c r="AT84" s="555">
        <f t="shared" si="12"/>
        <v>-1</v>
      </c>
      <c r="AU84" s="556">
        <f t="shared" si="13"/>
        <v>0</v>
      </c>
      <c r="AV84" s="588">
        <f t="shared" si="14"/>
        <v>0</v>
      </c>
      <c r="AW84" s="402">
        <f t="shared" si="15"/>
        <v>0</v>
      </c>
      <c r="AX84" s="370" t="str">
        <f>IF(AW84=0,"",
IF(SUM($AW$35:AW84)=1,AY84,
IF($AW$120&gt;SUM($AW$35:AW84),_xlfn.CONCAT(", ",AY84),
IF($AW$120=SUM($AW$35:AW84),_xlfn.CONCAT(" y ",AY84)))))</f>
        <v/>
      </c>
      <c r="AY84" s="156" t="s">
        <v>5159</v>
      </c>
    </row>
    <row r="85" spans="1:51" ht="15" customHeight="1">
      <c r="A85" s="654"/>
      <c r="B85" s="654"/>
      <c r="C85" s="655" t="s">
        <v>5160</v>
      </c>
      <c r="D85" s="852" t="str">
        <f>IF(CNGE_2024_M1_Secc5!D322="","",CNGE_2024_M1_Secc5!D322)</f>
        <v/>
      </c>
      <c r="E85" s="853"/>
      <c r="F85" s="853"/>
      <c r="G85" s="853"/>
      <c r="H85" s="854"/>
      <c r="I85" s="713"/>
      <c r="J85" s="715"/>
      <c r="K85" s="713"/>
      <c r="L85" s="715"/>
      <c r="M85" s="713"/>
      <c r="N85" s="715"/>
      <c r="O85" s="855"/>
      <c r="P85" s="857"/>
      <c r="Q85" s="713"/>
      <c r="R85" s="715"/>
      <c r="S85" s="713"/>
      <c r="T85" s="715"/>
      <c r="U85" s="713"/>
      <c r="V85" s="715"/>
      <c r="W85" s="713"/>
      <c r="X85" s="715"/>
      <c r="Y85" s="713"/>
      <c r="Z85" s="715"/>
      <c r="AA85" s="713"/>
      <c r="AB85" s="715"/>
      <c r="AC85" s="713"/>
      <c r="AD85" s="715"/>
      <c r="AE85" s="164"/>
      <c r="AF85" s="164"/>
      <c r="AG85" s="557">
        <f t="shared" si="0"/>
        <v>0</v>
      </c>
      <c r="AH85" s="558">
        <f t="shared" si="1"/>
        <v>0</v>
      </c>
      <c r="AI85" s="559">
        <f t="shared" si="2"/>
        <v>0</v>
      </c>
      <c r="AJ85" s="560">
        <f t="shared" si="3"/>
        <v>0</v>
      </c>
      <c r="AK85" s="335">
        <f t="shared" si="4"/>
        <v>0</v>
      </c>
      <c r="AL85" s="285">
        <f t="shared" si="5"/>
        <v>0</v>
      </c>
      <c r="AM85" s="313">
        <f t="shared" si="6"/>
        <v>0</v>
      </c>
      <c r="AN85" s="561">
        <f t="shared" si="7"/>
        <v>0</v>
      </c>
      <c r="AO85" s="562" cm="1">
        <f t="array" ref="AO85">IF(AND(OR(U85={21,22,23,99}),W85=0),1,0)</f>
        <v>0</v>
      </c>
      <c r="AP85" s="480">
        <f t="shared" si="8"/>
        <v>0</v>
      </c>
      <c r="AQ85" s="563">
        <f t="shared" si="9"/>
        <v>0</v>
      </c>
      <c r="AR85" s="564">
        <f t="shared" si="10"/>
        <v>0</v>
      </c>
      <c r="AS85" s="565">
        <f t="shared" si="11"/>
        <v>0</v>
      </c>
      <c r="AT85" s="555">
        <f t="shared" si="12"/>
        <v>-1</v>
      </c>
      <c r="AU85" s="556">
        <f t="shared" si="13"/>
        <v>0</v>
      </c>
      <c r="AV85" s="588">
        <f t="shared" si="14"/>
        <v>0</v>
      </c>
      <c r="AW85" s="402">
        <f t="shared" si="15"/>
        <v>0</v>
      </c>
      <c r="AX85" s="370" t="str">
        <f>IF(AW85=0,"",
IF(SUM($AW$35:AW85)=1,AY85,
IF($AW$120&gt;SUM($AW$35:AW85),_xlfn.CONCAT(", ",AY85),
IF($AW$120=SUM($AW$35:AW85),_xlfn.CONCAT(" y ",AY85)))))</f>
        <v/>
      </c>
      <c r="AY85" s="156" t="s">
        <v>5161</v>
      </c>
    </row>
    <row r="86" spans="1:51" ht="15" customHeight="1">
      <c r="A86" s="654"/>
      <c r="B86" s="654"/>
      <c r="C86" s="655" t="s">
        <v>5162</v>
      </c>
      <c r="D86" s="852" t="str">
        <f>IF(CNGE_2024_M1_Secc5!D323="","",CNGE_2024_M1_Secc5!D323)</f>
        <v/>
      </c>
      <c r="E86" s="853"/>
      <c r="F86" s="853"/>
      <c r="G86" s="853"/>
      <c r="H86" s="854"/>
      <c r="I86" s="713"/>
      <c r="J86" s="715"/>
      <c r="K86" s="713"/>
      <c r="L86" s="715"/>
      <c r="M86" s="713"/>
      <c r="N86" s="715"/>
      <c r="O86" s="855"/>
      <c r="P86" s="857"/>
      <c r="Q86" s="713"/>
      <c r="R86" s="715"/>
      <c r="S86" s="713"/>
      <c r="T86" s="715"/>
      <c r="U86" s="713"/>
      <c r="V86" s="715"/>
      <c r="W86" s="713"/>
      <c r="X86" s="715"/>
      <c r="Y86" s="713"/>
      <c r="Z86" s="715"/>
      <c r="AA86" s="713"/>
      <c r="AB86" s="715"/>
      <c r="AC86" s="713"/>
      <c r="AD86" s="715"/>
      <c r="AE86" s="164"/>
      <c r="AF86" s="164"/>
      <c r="AG86" s="557">
        <f t="shared" si="0"/>
        <v>0</v>
      </c>
      <c r="AH86" s="558">
        <f t="shared" si="1"/>
        <v>0</v>
      </c>
      <c r="AI86" s="559">
        <f t="shared" si="2"/>
        <v>0</v>
      </c>
      <c r="AJ86" s="560">
        <f t="shared" si="3"/>
        <v>0</v>
      </c>
      <c r="AK86" s="335">
        <f t="shared" si="4"/>
        <v>0</v>
      </c>
      <c r="AL86" s="285">
        <f t="shared" si="5"/>
        <v>0</v>
      </c>
      <c r="AM86" s="313">
        <f t="shared" si="6"/>
        <v>0</v>
      </c>
      <c r="AN86" s="561">
        <f t="shared" si="7"/>
        <v>0</v>
      </c>
      <c r="AO86" s="562" cm="1">
        <f t="array" ref="AO86">IF(AND(OR(U86={21,22,23,99}),W86=0),1,0)</f>
        <v>0</v>
      </c>
      <c r="AP86" s="480">
        <f t="shared" si="8"/>
        <v>0</v>
      </c>
      <c r="AQ86" s="563">
        <f t="shared" si="9"/>
        <v>0</v>
      </c>
      <c r="AR86" s="564">
        <f t="shared" si="10"/>
        <v>0</v>
      </c>
      <c r="AS86" s="565">
        <f t="shared" si="11"/>
        <v>0</v>
      </c>
      <c r="AT86" s="555">
        <f t="shared" si="12"/>
        <v>-1</v>
      </c>
      <c r="AU86" s="556">
        <f t="shared" si="13"/>
        <v>0</v>
      </c>
      <c r="AV86" s="588">
        <f t="shared" si="14"/>
        <v>0</v>
      </c>
      <c r="AW86" s="402">
        <f t="shared" si="15"/>
        <v>0</v>
      </c>
      <c r="AX86" s="370" t="str">
        <f>IF(AW86=0,"",
IF(SUM($AW$35:AW86)=1,AY86,
IF($AW$120&gt;SUM($AW$35:AW86),_xlfn.CONCAT(", ",AY86),
IF($AW$120=SUM($AW$35:AW86),_xlfn.CONCAT(" y ",AY86)))))</f>
        <v/>
      </c>
      <c r="AY86" s="156" t="s">
        <v>5163</v>
      </c>
    </row>
    <row r="87" spans="1:51" ht="15" customHeight="1">
      <c r="A87" s="654"/>
      <c r="B87" s="654"/>
      <c r="C87" s="655" t="s">
        <v>5164</v>
      </c>
      <c r="D87" s="852" t="str">
        <f>IF(CNGE_2024_M1_Secc5!D324="","",CNGE_2024_M1_Secc5!D324)</f>
        <v/>
      </c>
      <c r="E87" s="853"/>
      <c r="F87" s="853"/>
      <c r="G87" s="853"/>
      <c r="H87" s="854"/>
      <c r="I87" s="713"/>
      <c r="J87" s="715"/>
      <c r="K87" s="713"/>
      <c r="L87" s="715"/>
      <c r="M87" s="713"/>
      <c r="N87" s="715"/>
      <c r="O87" s="855"/>
      <c r="P87" s="857"/>
      <c r="Q87" s="713"/>
      <c r="R87" s="715"/>
      <c r="S87" s="713"/>
      <c r="T87" s="715"/>
      <c r="U87" s="713"/>
      <c r="V87" s="715"/>
      <c r="W87" s="713"/>
      <c r="X87" s="715"/>
      <c r="Y87" s="713"/>
      <c r="Z87" s="715"/>
      <c r="AA87" s="713"/>
      <c r="AB87" s="715"/>
      <c r="AC87" s="713"/>
      <c r="AD87" s="715"/>
      <c r="AE87" s="164"/>
      <c r="AF87" s="164"/>
      <c r="AG87" s="557">
        <f t="shared" si="0"/>
        <v>0</v>
      </c>
      <c r="AH87" s="558">
        <f t="shared" si="1"/>
        <v>0</v>
      </c>
      <c r="AI87" s="559">
        <f t="shared" si="2"/>
        <v>0</v>
      </c>
      <c r="AJ87" s="560">
        <f t="shared" si="3"/>
        <v>0</v>
      </c>
      <c r="AK87" s="335">
        <f t="shared" si="4"/>
        <v>0</v>
      </c>
      <c r="AL87" s="285">
        <f t="shared" si="5"/>
        <v>0</v>
      </c>
      <c r="AM87" s="313">
        <f t="shared" si="6"/>
        <v>0</v>
      </c>
      <c r="AN87" s="561">
        <f t="shared" si="7"/>
        <v>0</v>
      </c>
      <c r="AO87" s="562" cm="1">
        <f t="array" ref="AO87">IF(AND(OR(U87={21,22,23,99}),W87=0),1,0)</f>
        <v>0</v>
      </c>
      <c r="AP87" s="480">
        <f t="shared" si="8"/>
        <v>0</v>
      </c>
      <c r="AQ87" s="563">
        <f t="shared" si="9"/>
        <v>0</v>
      </c>
      <c r="AR87" s="564">
        <f t="shared" si="10"/>
        <v>0</v>
      </c>
      <c r="AS87" s="565">
        <f t="shared" si="11"/>
        <v>0</v>
      </c>
      <c r="AT87" s="555">
        <f t="shared" si="12"/>
        <v>-1</v>
      </c>
      <c r="AU87" s="556">
        <f t="shared" si="13"/>
        <v>0</v>
      </c>
      <c r="AV87" s="588">
        <f t="shared" si="14"/>
        <v>0</v>
      </c>
      <c r="AW87" s="402">
        <f t="shared" si="15"/>
        <v>0</v>
      </c>
      <c r="AX87" s="370" t="str">
        <f>IF(AW87=0,"",
IF(SUM($AW$35:AW87)=1,AY87,
IF($AW$120&gt;SUM($AW$35:AW87),_xlfn.CONCAT(", ",AY87),
IF($AW$120=SUM($AW$35:AW87),_xlfn.CONCAT(" y ",AY87)))))</f>
        <v/>
      </c>
      <c r="AY87" s="156" t="s">
        <v>5165</v>
      </c>
    </row>
    <row r="88" spans="1:51" ht="15" customHeight="1">
      <c r="A88" s="654"/>
      <c r="B88" s="654"/>
      <c r="C88" s="655" t="s">
        <v>5166</v>
      </c>
      <c r="D88" s="852" t="str">
        <f>IF(CNGE_2024_M1_Secc5!D325="","",CNGE_2024_M1_Secc5!D325)</f>
        <v/>
      </c>
      <c r="E88" s="853"/>
      <c r="F88" s="853"/>
      <c r="G88" s="853"/>
      <c r="H88" s="854"/>
      <c r="I88" s="713"/>
      <c r="J88" s="715"/>
      <c r="K88" s="713"/>
      <c r="L88" s="715"/>
      <c r="M88" s="713"/>
      <c r="N88" s="715"/>
      <c r="O88" s="855"/>
      <c r="P88" s="857"/>
      <c r="Q88" s="713"/>
      <c r="R88" s="715"/>
      <c r="S88" s="713"/>
      <c r="T88" s="715"/>
      <c r="U88" s="713"/>
      <c r="V88" s="715"/>
      <c r="W88" s="713"/>
      <c r="X88" s="715"/>
      <c r="Y88" s="713"/>
      <c r="Z88" s="715"/>
      <c r="AA88" s="713"/>
      <c r="AB88" s="715"/>
      <c r="AC88" s="713"/>
      <c r="AD88" s="715"/>
      <c r="AE88" s="164"/>
      <c r="AF88" s="164"/>
      <c r="AG88" s="557">
        <f t="shared" si="0"/>
        <v>0</v>
      </c>
      <c r="AH88" s="558">
        <f t="shared" si="1"/>
        <v>0</v>
      </c>
      <c r="AI88" s="559">
        <f t="shared" si="2"/>
        <v>0</v>
      </c>
      <c r="AJ88" s="560">
        <f t="shared" si="3"/>
        <v>0</v>
      </c>
      <c r="AK88" s="335">
        <f t="shared" si="4"/>
        <v>0</v>
      </c>
      <c r="AL88" s="285">
        <f t="shared" si="5"/>
        <v>0</v>
      </c>
      <c r="AM88" s="313">
        <f t="shared" si="6"/>
        <v>0</v>
      </c>
      <c r="AN88" s="561">
        <f t="shared" si="7"/>
        <v>0</v>
      </c>
      <c r="AO88" s="562" cm="1">
        <f t="array" ref="AO88">IF(AND(OR(U88={21,22,23,99}),W88=0),1,0)</f>
        <v>0</v>
      </c>
      <c r="AP88" s="480">
        <f t="shared" si="8"/>
        <v>0</v>
      </c>
      <c r="AQ88" s="563">
        <f t="shared" si="9"/>
        <v>0</v>
      </c>
      <c r="AR88" s="564">
        <f t="shared" si="10"/>
        <v>0</v>
      </c>
      <c r="AS88" s="565">
        <f t="shared" si="11"/>
        <v>0</v>
      </c>
      <c r="AT88" s="555">
        <f t="shared" si="12"/>
        <v>-1</v>
      </c>
      <c r="AU88" s="556">
        <f t="shared" si="13"/>
        <v>0</v>
      </c>
      <c r="AV88" s="588">
        <f t="shared" si="14"/>
        <v>0</v>
      </c>
      <c r="AW88" s="402">
        <f t="shared" si="15"/>
        <v>0</v>
      </c>
      <c r="AX88" s="370" t="str">
        <f>IF(AW88=0,"",
IF(SUM($AW$35:AW88)=1,AY88,
IF($AW$120&gt;SUM($AW$35:AW88),_xlfn.CONCAT(", ",AY88),
IF($AW$120=SUM($AW$35:AW88),_xlfn.CONCAT(" y ",AY88)))))</f>
        <v/>
      </c>
      <c r="AY88" s="156" t="s">
        <v>5167</v>
      </c>
    </row>
    <row r="89" spans="1:51" ht="15" customHeight="1">
      <c r="A89" s="654"/>
      <c r="B89" s="654"/>
      <c r="C89" s="655" t="s">
        <v>5168</v>
      </c>
      <c r="D89" s="852" t="str">
        <f>IF(CNGE_2024_M1_Secc5!D326="","",CNGE_2024_M1_Secc5!D326)</f>
        <v/>
      </c>
      <c r="E89" s="853"/>
      <c r="F89" s="853"/>
      <c r="G89" s="853"/>
      <c r="H89" s="854"/>
      <c r="I89" s="713"/>
      <c r="J89" s="715"/>
      <c r="K89" s="713"/>
      <c r="L89" s="715"/>
      <c r="M89" s="713"/>
      <c r="N89" s="715"/>
      <c r="O89" s="855"/>
      <c r="P89" s="857"/>
      <c r="Q89" s="713"/>
      <c r="R89" s="715"/>
      <c r="S89" s="713"/>
      <c r="T89" s="715"/>
      <c r="U89" s="713"/>
      <c r="V89" s="715"/>
      <c r="W89" s="713"/>
      <c r="X89" s="715"/>
      <c r="Y89" s="713"/>
      <c r="Z89" s="715"/>
      <c r="AA89" s="713"/>
      <c r="AB89" s="715"/>
      <c r="AC89" s="713"/>
      <c r="AD89" s="715"/>
      <c r="AE89" s="164"/>
      <c r="AF89" s="164"/>
      <c r="AG89" s="557">
        <f t="shared" si="0"/>
        <v>0</v>
      </c>
      <c r="AH89" s="558">
        <f t="shared" si="1"/>
        <v>0</v>
      </c>
      <c r="AI89" s="559">
        <f t="shared" si="2"/>
        <v>0</v>
      </c>
      <c r="AJ89" s="560">
        <f t="shared" si="3"/>
        <v>0</v>
      </c>
      <c r="AK89" s="335">
        <f t="shared" si="4"/>
        <v>0</v>
      </c>
      <c r="AL89" s="285">
        <f t="shared" si="5"/>
        <v>0</v>
      </c>
      <c r="AM89" s="313">
        <f t="shared" si="6"/>
        <v>0</v>
      </c>
      <c r="AN89" s="561">
        <f t="shared" si="7"/>
        <v>0</v>
      </c>
      <c r="AO89" s="562" cm="1">
        <f t="array" ref="AO89">IF(AND(OR(U89={21,22,23,99}),W89=0),1,0)</f>
        <v>0</v>
      </c>
      <c r="AP89" s="480">
        <f t="shared" si="8"/>
        <v>0</v>
      </c>
      <c r="AQ89" s="563">
        <f t="shared" si="9"/>
        <v>0</v>
      </c>
      <c r="AR89" s="564">
        <f t="shared" si="10"/>
        <v>0</v>
      </c>
      <c r="AS89" s="565">
        <f t="shared" si="11"/>
        <v>0</v>
      </c>
      <c r="AT89" s="555">
        <f t="shared" si="12"/>
        <v>-1</v>
      </c>
      <c r="AU89" s="556">
        <f t="shared" si="13"/>
        <v>0</v>
      </c>
      <c r="AV89" s="588">
        <f t="shared" si="14"/>
        <v>0</v>
      </c>
      <c r="AW89" s="402">
        <f t="shared" si="15"/>
        <v>0</v>
      </c>
      <c r="AX89" s="370" t="str">
        <f>IF(AW89=0,"",
IF(SUM($AW$35:AW89)=1,AY89,
IF($AW$120&gt;SUM($AW$35:AW89),_xlfn.CONCAT(", ",AY89),
IF($AW$120=SUM($AW$35:AW89),_xlfn.CONCAT(" y ",AY89)))))</f>
        <v/>
      </c>
      <c r="AY89" s="156" t="s">
        <v>5169</v>
      </c>
    </row>
    <row r="90" spans="1:51" ht="15" customHeight="1">
      <c r="A90" s="654"/>
      <c r="B90" s="654"/>
      <c r="C90" s="655" t="s">
        <v>5170</v>
      </c>
      <c r="D90" s="852" t="str">
        <f>IF(CNGE_2024_M1_Secc5!D327="","",CNGE_2024_M1_Secc5!D327)</f>
        <v/>
      </c>
      <c r="E90" s="853"/>
      <c r="F90" s="853"/>
      <c r="G90" s="853"/>
      <c r="H90" s="854"/>
      <c r="I90" s="713"/>
      <c r="J90" s="715"/>
      <c r="K90" s="713"/>
      <c r="L90" s="715"/>
      <c r="M90" s="713"/>
      <c r="N90" s="715"/>
      <c r="O90" s="855"/>
      <c r="P90" s="857"/>
      <c r="Q90" s="713"/>
      <c r="R90" s="715"/>
      <c r="S90" s="713"/>
      <c r="T90" s="715"/>
      <c r="U90" s="713"/>
      <c r="V90" s="715"/>
      <c r="W90" s="713"/>
      <c r="X90" s="715"/>
      <c r="Y90" s="713"/>
      <c r="Z90" s="715"/>
      <c r="AA90" s="713"/>
      <c r="AB90" s="715"/>
      <c r="AC90" s="713"/>
      <c r="AD90" s="715"/>
      <c r="AE90" s="164"/>
      <c r="AF90" s="164"/>
      <c r="AG90" s="557">
        <f t="shared" si="0"/>
        <v>0</v>
      </c>
      <c r="AH90" s="558">
        <f t="shared" si="1"/>
        <v>0</v>
      </c>
      <c r="AI90" s="559">
        <f t="shared" si="2"/>
        <v>0</v>
      </c>
      <c r="AJ90" s="560">
        <f t="shared" si="3"/>
        <v>0</v>
      </c>
      <c r="AK90" s="335">
        <f t="shared" si="4"/>
        <v>0</v>
      </c>
      <c r="AL90" s="285">
        <f t="shared" si="5"/>
        <v>0</v>
      </c>
      <c r="AM90" s="313">
        <f t="shared" si="6"/>
        <v>0</v>
      </c>
      <c r="AN90" s="561">
        <f t="shared" si="7"/>
        <v>0</v>
      </c>
      <c r="AO90" s="562" cm="1">
        <f t="array" ref="AO90">IF(AND(OR(U90={21,22,23,99}),W90=0),1,0)</f>
        <v>0</v>
      </c>
      <c r="AP90" s="480">
        <f t="shared" si="8"/>
        <v>0</v>
      </c>
      <c r="AQ90" s="563">
        <f t="shared" si="9"/>
        <v>0</v>
      </c>
      <c r="AR90" s="564">
        <f t="shared" si="10"/>
        <v>0</v>
      </c>
      <c r="AS90" s="565">
        <f t="shared" si="11"/>
        <v>0</v>
      </c>
      <c r="AT90" s="555">
        <f t="shared" si="12"/>
        <v>-1</v>
      </c>
      <c r="AU90" s="556">
        <f t="shared" si="13"/>
        <v>0</v>
      </c>
      <c r="AV90" s="588">
        <f t="shared" si="14"/>
        <v>0</v>
      </c>
      <c r="AW90" s="402">
        <f t="shared" si="15"/>
        <v>0</v>
      </c>
      <c r="AX90" s="370" t="str">
        <f>IF(AW90=0,"",
IF(SUM($AW$35:AW90)=1,AY90,
IF($AW$120&gt;SUM($AW$35:AW90),_xlfn.CONCAT(", ",AY90),
IF($AW$120=SUM($AW$35:AW90),_xlfn.CONCAT(" y ",AY90)))))</f>
        <v/>
      </c>
      <c r="AY90" s="156" t="s">
        <v>5171</v>
      </c>
    </row>
    <row r="91" spans="1:51" ht="15" customHeight="1">
      <c r="A91" s="654"/>
      <c r="B91" s="654"/>
      <c r="C91" s="655" t="s">
        <v>5172</v>
      </c>
      <c r="D91" s="852" t="str">
        <f>IF(CNGE_2024_M1_Secc5!D328="","",CNGE_2024_M1_Secc5!D328)</f>
        <v/>
      </c>
      <c r="E91" s="853"/>
      <c r="F91" s="853"/>
      <c r="G91" s="853"/>
      <c r="H91" s="854"/>
      <c r="I91" s="713"/>
      <c r="J91" s="715"/>
      <c r="K91" s="713"/>
      <c r="L91" s="715"/>
      <c r="M91" s="713"/>
      <c r="N91" s="715"/>
      <c r="O91" s="855"/>
      <c r="P91" s="857"/>
      <c r="Q91" s="713"/>
      <c r="R91" s="715"/>
      <c r="S91" s="713"/>
      <c r="T91" s="715"/>
      <c r="U91" s="713"/>
      <c r="V91" s="715"/>
      <c r="W91" s="713"/>
      <c r="X91" s="715"/>
      <c r="Y91" s="713"/>
      <c r="Z91" s="715"/>
      <c r="AA91" s="713"/>
      <c r="AB91" s="715"/>
      <c r="AC91" s="713"/>
      <c r="AD91" s="715"/>
      <c r="AE91" s="164"/>
      <c r="AF91" s="164"/>
      <c r="AG91" s="557">
        <f t="shared" si="0"/>
        <v>0</v>
      </c>
      <c r="AH91" s="558">
        <f t="shared" si="1"/>
        <v>0</v>
      </c>
      <c r="AI91" s="559">
        <f t="shared" si="2"/>
        <v>0</v>
      </c>
      <c r="AJ91" s="560">
        <f t="shared" si="3"/>
        <v>0</v>
      </c>
      <c r="AK91" s="335">
        <f t="shared" si="4"/>
        <v>0</v>
      </c>
      <c r="AL91" s="285">
        <f t="shared" si="5"/>
        <v>0</v>
      </c>
      <c r="AM91" s="313">
        <f t="shared" si="6"/>
        <v>0</v>
      </c>
      <c r="AN91" s="561">
        <f t="shared" si="7"/>
        <v>0</v>
      </c>
      <c r="AO91" s="562" cm="1">
        <f t="array" ref="AO91">IF(AND(OR(U91={21,22,23,99}),W91=0),1,0)</f>
        <v>0</v>
      </c>
      <c r="AP91" s="480">
        <f t="shared" si="8"/>
        <v>0</v>
      </c>
      <c r="AQ91" s="563">
        <f t="shared" si="9"/>
        <v>0</v>
      </c>
      <c r="AR91" s="564">
        <f t="shared" si="10"/>
        <v>0</v>
      </c>
      <c r="AS91" s="565">
        <f t="shared" si="11"/>
        <v>0</v>
      </c>
      <c r="AT91" s="555">
        <f t="shared" si="12"/>
        <v>-1</v>
      </c>
      <c r="AU91" s="556">
        <f t="shared" si="13"/>
        <v>0</v>
      </c>
      <c r="AV91" s="588">
        <f t="shared" si="14"/>
        <v>0</v>
      </c>
      <c r="AW91" s="402">
        <f t="shared" si="15"/>
        <v>0</v>
      </c>
      <c r="AX91" s="370" t="str">
        <f>IF(AW91=0,"",
IF(SUM($AW$35:AW91)=1,AY91,
IF($AW$120&gt;SUM($AW$35:AW91),_xlfn.CONCAT(", ",AY91),
IF($AW$120=SUM($AW$35:AW91),_xlfn.CONCAT(" y ",AY91)))))</f>
        <v/>
      </c>
      <c r="AY91" s="156" t="s">
        <v>5173</v>
      </c>
    </row>
    <row r="92" spans="1:51" ht="15" customHeight="1">
      <c r="A92" s="654"/>
      <c r="B92" s="654"/>
      <c r="C92" s="655" t="s">
        <v>5174</v>
      </c>
      <c r="D92" s="852" t="str">
        <f>IF(CNGE_2024_M1_Secc5!D329="","",CNGE_2024_M1_Secc5!D329)</f>
        <v/>
      </c>
      <c r="E92" s="853"/>
      <c r="F92" s="853"/>
      <c r="G92" s="853"/>
      <c r="H92" s="854"/>
      <c r="I92" s="713"/>
      <c r="J92" s="715"/>
      <c r="K92" s="713"/>
      <c r="L92" s="715"/>
      <c r="M92" s="713"/>
      <c r="N92" s="715"/>
      <c r="O92" s="855"/>
      <c r="P92" s="857"/>
      <c r="Q92" s="713"/>
      <c r="R92" s="715"/>
      <c r="S92" s="713"/>
      <c r="T92" s="715"/>
      <c r="U92" s="713"/>
      <c r="V92" s="715"/>
      <c r="W92" s="713"/>
      <c r="X92" s="715"/>
      <c r="Y92" s="713"/>
      <c r="Z92" s="715"/>
      <c r="AA92" s="713"/>
      <c r="AB92" s="715"/>
      <c r="AC92" s="713"/>
      <c r="AD92" s="715"/>
      <c r="AE92" s="164"/>
      <c r="AF92" s="164"/>
      <c r="AG92" s="557">
        <f t="shared" si="0"/>
        <v>0</v>
      </c>
      <c r="AH92" s="558">
        <f t="shared" si="1"/>
        <v>0</v>
      </c>
      <c r="AI92" s="559">
        <f t="shared" si="2"/>
        <v>0</v>
      </c>
      <c r="AJ92" s="560">
        <f t="shared" si="3"/>
        <v>0</v>
      </c>
      <c r="AK92" s="335">
        <f t="shared" si="4"/>
        <v>0</v>
      </c>
      <c r="AL92" s="285">
        <f t="shared" si="5"/>
        <v>0</v>
      </c>
      <c r="AM92" s="313">
        <f t="shared" si="6"/>
        <v>0</v>
      </c>
      <c r="AN92" s="561">
        <f t="shared" si="7"/>
        <v>0</v>
      </c>
      <c r="AO92" s="562" cm="1">
        <f t="array" ref="AO92">IF(AND(OR(U92={21,22,23,99}),W92=0),1,0)</f>
        <v>0</v>
      </c>
      <c r="AP92" s="480">
        <f t="shared" si="8"/>
        <v>0</v>
      </c>
      <c r="AQ92" s="563">
        <f t="shared" si="9"/>
        <v>0</v>
      </c>
      <c r="AR92" s="564">
        <f t="shared" si="10"/>
        <v>0</v>
      </c>
      <c r="AS92" s="565">
        <f t="shared" si="11"/>
        <v>0</v>
      </c>
      <c r="AT92" s="555">
        <f t="shared" si="12"/>
        <v>-1</v>
      </c>
      <c r="AU92" s="556">
        <f t="shared" si="13"/>
        <v>0</v>
      </c>
      <c r="AV92" s="588">
        <f t="shared" si="14"/>
        <v>0</v>
      </c>
      <c r="AW92" s="402">
        <f t="shared" si="15"/>
        <v>0</v>
      </c>
      <c r="AX92" s="370" t="str">
        <f>IF(AW92=0,"",
IF(SUM($AW$35:AW92)=1,AY92,
IF($AW$120&gt;SUM($AW$35:AW92),_xlfn.CONCAT(", ",AY92),
IF($AW$120=SUM($AW$35:AW92),_xlfn.CONCAT(" y ",AY92)))))</f>
        <v/>
      </c>
      <c r="AY92" s="156" t="s">
        <v>5175</v>
      </c>
    </row>
    <row r="93" spans="1:51" ht="15" customHeight="1">
      <c r="A93" s="654"/>
      <c r="B93" s="654"/>
      <c r="C93" s="655" t="s">
        <v>5176</v>
      </c>
      <c r="D93" s="852" t="str">
        <f>IF(CNGE_2024_M1_Secc5!D330="","",CNGE_2024_M1_Secc5!D330)</f>
        <v/>
      </c>
      <c r="E93" s="853"/>
      <c r="F93" s="853"/>
      <c r="G93" s="853"/>
      <c r="H93" s="854"/>
      <c r="I93" s="713"/>
      <c r="J93" s="715"/>
      <c r="K93" s="713"/>
      <c r="L93" s="715"/>
      <c r="M93" s="713"/>
      <c r="N93" s="715"/>
      <c r="O93" s="855"/>
      <c r="P93" s="857"/>
      <c r="Q93" s="713"/>
      <c r="R93" s="715"/>
      <c r="S93" s="713"/>
      <c r="T93" s="715"/>
      <c r="U93" s="713"/>
      <c r="V93" s="715"/>
      <c r="W93" s="713"/>
      <c r="X93" s="715"/>
      <c r="Y93" s="713"/>
      <c r="Z93" s="715"/>
      <c r="AA93" s="713"/>
      <c r="AB93" s="715"/>
      <c r="AC93" s="713"/>
      <c r="AD93" s="715"/>
      <c r="AE93" s="164"/>
      <c r="AF93" s="164"/>
      <c r="AG93" s="557">
        <f t="shared" si="0"/>
        <v>0</v>
      </c>
      <c r="AH93" s="558">
        <f t="shared" si="1"/>
        <v>0</v>
      </c>
      <c r="AI93" s="559">
        <f t="shared" si="2"/>
        <v>0</v>
      </c>
      <c r="AJ93" s="560">
        <f t="shared" si="3"/>
        <v>0</v>
      </c>
      <c r="AK93" s="335">
        <f t="shared" si="4"/>
        <v>0</v>
      </c>
      <c r="AL93" s="285">
        <f t="shared" si="5"/>
        <v>0</v>
      </c>
      <c r="AM93" s="313">
        <f t="shared" si="6"/>
        <v>0</v>
      </c>
      <c r="AN93" s="561">
        <f t="shared" si="7"/>
        <v>0</v>
      </c>
      <c r="AO93" s="562" cm="1">
        <f t="array" ref="AO93">IF(AND(OR(U93={21,22,23,99}),W93=0),1,0)</f>
        <v>0</v>
      </c>
      <c r="AP93" s="480">
        <f t="shared" si="8"/>
        <v>0</v>
      </c>
      <c r="AQ93" s="563">
        <f t="shared" si="9"/>
        <v>0</v>
      </c>
      <c r="AR93" s="564">
        <f t="shared" si="10"/>
        <v>0</v>
      </c>
      <c r="AS93" s="565">
        <f t="shared" si="11"/>
        <v>0</v>
      </c>
      <c r="AT93" s="555">
        <f t="shared" si="12"/>
        <v>-1</v>
      </c>
      <c r="AU93" s="556">
        <f t="shared" si="13"/>
        <v>0</v>
      </c>
      <c r="AV93" s="588">
        <f t="shared" si="14"/>
        <v>0</v>
      </c>
      <c r="AW93" s="402">
        <f t="shared" si="15"/>
        <v>0</v>
      </c>
      <c r="AX93" s="370" t="str">
        <f>IF(AW93=0,"",
IF(SUM($AW$35:AW93)=1,AY93,
IF($AW$120&gt;SUM($AW$35:AW93),_xlfn.CONCAT(", ",AY93),
IF($AW$120=SUM($AW$35:AW93),_xlfn.CONCAT(" y ",AY93)))))</f>
        <v/>
      </c>
      <c r="AY93" s="156" t="s">
        <v>5177</v>
      </c>
    </row>
    <row r="94" spans="1:51" ht="15" customHeight="1">
      <c r="A94" s="654"/>
      <c r="B94" s="654"/>
      <c r="C94" s="655" t="s">
        <v>5178</v>
      </c>
      <c r="D94" s="852" t="str">
        <f>IF(CNGE_2024_M1_Secc5!D331="","",CNGE_2024_M1_Secc5!D331)</f>
        <v/>
      </c>
      <c r="E94" s="853"/>
      <c r="F94" s="853"/>
      <c r="G94" s="853"/>
      <c r="H94" s="854"/>
      <c r="I94" s="713"/>
      <c r="J94" s="715"/>
      <c r="K94" s="713"/>
      <c r="L94" s="715"/>
      <c r="M94" s="713"/>
      <c r="N94" s="715"/>
      <c r="O94" s="855"/>
      <c r="P94" s="857"/>
      <c r="Q94" s="713"/>
      <c r="R94" s="715"/>
      <c r="S94" s="713"/>
      <c r="T94" s="715"/>
      <c r="U94" s="713"/>
      <c r="V94" s="715"/>
      <c r="W94" s="713"/>
      <c r="X94" s="715"/>
      <c r="Y94" s="713"/>
      <c r="Z94" s="715"/>
      <c r="AA94" s="713"/>
      <c r="AB94" s="715"/>
      <c r="AC94" s="713"/>
      <c r="AD94" s="715"/>
      <c r="AE94" s="164"/>
      <c r="AF94" s="164"/>
      <c r="AG94" s="557">
        <f t="shared" si="0"/>
        <v>0</v>
      </c>
      <c r="AH94" s="558">
        <f t="shared" si="1"/>
        <v>0</v>
      </c>
      <c r="AI94" s="559">
        <f t="shared" si="2"/>
        <v>0</v>
      </c>
      <c r="AJ94" s="560">
        <f t="shared" si="3"/>
        <v>0</v>
      </c>
      <c r="AK94" s="335">
        <f t="shared" si="4"/>
        <v>0</v>
      </c>
      <c r="AL94" s="285">
        <f t="shared" si="5"/>
        <v>0</v>
      </c>
      <c r="AM94" s="313">
        <f t="shared" si="6"/>
        <v>0</v>
      </c>
      <c r="AN94" s="561">
        <f t="shared" si="7"/>
        <v>0</v>
      </c>
      <c r="AO94" s="562" cm="1">
        <f t="array" ref="AO94">IF(AND(OR(U94={21,22,23,99}),W94=0),1,0)</f>
        <v>0</v>
      </c>
      <c r="AP94" s="480">
        <f t="shared" si="8"/>
        <v>0</v>
      </c>
      <c r="AQ94" s="563">
        <f t="shared" si="9"/>
        <v>0</v>
      </c>
      <c r="AR94" s="564">
        <f t="shared" si="10"/>
        <v>0</v>
      </c>
      <c r="AS94" s="565">
        <f t="shared" si="11"/>
        <v>0</v>
      </c>
      <c r="AT94" s="555">
        <f t="shared" si="12"/>
        <v>-1</v>
      </c>
      <c r="AU94" s="556">
        <f t="shared" si="13"/>
        <v>0</v>
      </c>
      <c r="AV94" s="588">
        <f t="shared" si="14"/>
        <v>0</v>
      </c>
      <c r="AW94" s="402">
        <f t="shared" si="15"/>
        <v>0</v>
      </c>
      <c r="AX94" s="370" t="str">
        <f>IF(AW94=0,"",
IF(SUM($AW$35:AW94)=1,AY94,
IF($AW$120&gt;SUM($AW$35:AW94),_xlfn.CONCAT(", ",AY94),
IF($AW$120=SUM($AW$35:AW94),_xlfn.CONCAT(" y ",AY94)))))</f>
        <v/>
      </c>
      <c r="AY94" s="156" t="s">
        <v>5179</v>
      </c>
    </row>
    <row r="95" spans="1:51" ht="15" customHeight="1">
      <c r="A95" s="654"/>
      <c r="B95" s="654"/>
      <c r="C95" s="655" t="s">
        <v>5180</v>
      </c>
      <c r="D95" s="852" t="str">
        <f>IF(CNGE_2024_M1_Secc5!D332="","",CNGE_2024_M1_Secc5!D332)</f>
        <v/>
      </c>
      <c r="E95" s="853"/>
      <c r="F95" s="853"/>
      <c r="G95" s="853"/>
      <c r="H95" s="854"/>
      <c r="I95" s="713"/>
      <c r="J95" s="715"/>
      <c r="K95" s="713"/>
      <c r="L95" s="715"/>
      <c r="M95" s="713"/>
      <c r="N95" s="715"/>
      <c r="O95" s="855"/>
      <c r="P95" s="857"/>
      <c r="Q95" s="713"/>
      <c r="R95" s="715"/>
      <c r="S95" s="713"/>
      <c r="T95" s="715"/>
      <c r="U95" s="713"/>
      <c r="V95" s="715"/>
      <c r="W95" s="713"/>
      <c r="X95" s="715"/>
      <c r="Y95" s="713"/>
      <c r="Z95" s="715"/>
      <c r="AA95" s="713"/>
      <c r="AB95" s="715"/>
      <c r="AC95" s="713"/>
      <c r="AD95" s="715"/>
      <c r="AE95" s="164"/>
      <c r="AF95" s="164"/>
      <c r="AG95" s="557">
        <f t="shared" si="0"/>
        <v>0</v>
      </c>
      <c r="AH95" s="558">
        <f t="shared" si="1"/>
        <v>0</v>
      </c>
      <c r="AI95" s="559">
        <f t="shared" si="2"/>
        <v>0</v>
      </c>
      <c r="AJ95" s="560">
        <f t="shared" si="3"/>
        <v>0</v>
      </c>
      <c r="AK95" s="335">
        <f t="shared" si="4"/>
        <v>0</v>
      </c>
      <c r="AL95" s="285">
        <f t="shared" si="5"/>
        <v>0</v>
      </c>
      <c r="AM95" s="313">
        <f t="shared" si="6"/>
        <v>0</v>
      </c>
      <c r="AN95" s="561">
        <f t="shared" si="7"/>
        <v>0</v>
      </c>
      <c r="AO95" s="562" cm="1">
        <f t="array" ref="AO95">IF(AND(OR(U95={21,22,23,99}),W95=0),1,0)</f>
        <v>0</v>
      </c>
      <c r="AP95" s="480">
        <f t="shared" si="8"/>
        <v>0</v>
      </c>
      <c r="AQ95" s="563">
        <f t="shared" si="9"/>
        <v>0</v>
      </c>
      <c r="AR95" s="564">
        <f t="shared" si="10"/>
        <v>0</v>
      </c>
      <c r="AS95" s="565">
        <f t="shared" si="11"/>
        <v>0</v>
      </c>
      <c r="AT95" s="555">
        <f t="shared" si="12"/>
        <v>-1</v>
      </c>
      <c r="AU95" s="556">
        <f t="shared" si="13"/>
        <v>0</v>
      </c>
      <c r="AV95" s="588">
        <f t="shared" si="14"/>
        <v>0</v>
      </c>
      <c r="AW95" s="402">
        <f t="shared" si="15"/>
        <v>0</v>
      </c>
      <c r="AX95" s="370" t="str">
        <f>IF(AW95=0,"",
IF(SUM($AW$35:AW95)=1,AY95,
IF($AW$120&gt;SUM($AW$35:AW95),_xlfn.CONCAT(", ",AY95),
IF($AW$120=SUM($AW$35:AW95),_xlfn.CONCAT(" y ",AY95)))))</f>
        <v/>
      </c>
      <c r="AY95" s="156" t="s">
        <v>5181</v>
      </c>
    </row>
    <row r="96" spans="1:51" ht="15" customHeight="1">
      <c r="A96" s="654"/>
      <c r="B96" s="654"/>
      <c r="C96" s="655" t="s">
        <v>5182</v>
      </c>
      <c r="D96" s="852" t="str">
        <f>IF(CNGE_2024_M1_Secc5!D333="","",CNGE_2024_M1_Secc5!D333)</f>
        <v/>
      </c>
      <c r="E96" s="853"/>
      <c r="F96" s="853"/>
      <c r="G96" s="853"/>
      <c r="H96" s="854"/>
      <c r="I96" s="713"/>
      <c r="J96" s="715"/>
      <c r="K96" s="713"/>
      <c r="L96" s="715"/>
      <c r="M96" s="713"/>
      <c r="N96" s="715"/>
      <c r="O96" s="855"/>
      <c r="P96" s="857"/>
      <c r="Q96" s="713"/>
      <c r="R96" s="715"/>
      <c r="S96" s="713"/>
      <c r="T96" s="715"/>
      <c r="U96" s="713"/>
      <c r="V96" s="715"/>
      <c r="W96" s="713"/>
      <c r="X96" s="715"/>
      <c r="Y96" s="713"/>
      <c r="Z96" s="715"/>
      <c r="AA96" s="713"/>
      <c r="AB96" s="715"/>
      <c r="AC96" s="713"/>
      <c r="AD96" s="715"/>
      <c r="AE96" s="164"/>
      <c r="AF96" s="164"/>
      <c r="AG96" s="557">
        <f t="shared" si="0"/>
        <v>0</v>
      </c>
      <c r="AH96" s="558">
        <f t="shared" si="1"/>
        <v>0</v>
      </c>
      <c r="AI96" s="559">
        <f t="shared" si="2"/>
        <v>0</v>
      </c>
      <c r="AJ96" s="560">
        <f t="shared" si="3"/>
        <v>0</v>
      </c>
      <c r="AK96" s="335">
        <f t="shared" si="4"/>
        <v>0</v>
      </c>
      <c r="AL96" s="285">
        <f t="shared" si="5"/>
        <v>0</v>
      </c>
      <c r="AM96" s="313">
        <f t="shared" si="6"/>
        <v>0</v>
      </c>
      <c r="AN96" s="561">
        <f t="shared" si="7"/>
        <v>0</v>
      </c>
      <c r="AO96" s="562" cm="1">
        <f t="array" ref="AO96">IF(AND(OR(U96={21,22,23,99}),W96=0),1,0)</f>
        <v>0</v>
      </c>
      <c r="AP96" s="480">
        <f t="shared" si="8"/>
        <v>0</v>
      </c>
      <c r="AQ96" s="563">
        <f t="shared" si="9"/>
        <v>0</v>
      </c>
      <c r="AR96" s="564">
        <f t="shared" si="10"/>
        <v>0</v>
      </c>
      <c r="AS96" s="565">
        <f t="shared" si="11"/>
        <v>0</v>
      </c>
      <c r="AT96" s="555">
        <f t="shared" si="12"/>
        <v>-1</v>
      </c>
      <c r="AU96" s="556">
        <f t="shared" si="13"/>
        <v>0</v>
      </c>
      <c r="AV96" s="588">
        <f t="shared" si="14"/>
        <v>0</v>
      </c>
      <c r="AW96" s="402">
        <f t="shared" si="15"/>
        <v>0</v>
      </c>
      <c r="AX96" s="370" t="str">
        <f>IF(AW96=0,"",
IF(SUM($AW$35:AW96)=1,AY96,
IF($AW$120&gt;SUM($AW$35:AW96),_xlfn.CONCAT(", ",AY96),
IF($AW$120=SUM($AW$35:AW96),_xlfn.CONCAT(" y ",AY96)))))</f>
        <v/>
      </c>
      <c r="AY96" s="156" t="s">
        <v>5183</v>
      </c>
    </row>
    <row r="97" spans="1:51" ht="15" customHeight="1">
      <c r="A97" s="654"/>
      <c r="B97" s="654"/>
      <c r="C97" s="655" t="s">
        <v>5184</v>
      </c>
      <c r="D97" s="852" t="str">
        <f>IF(CNGE_2024_M1_Secc5!D334="","",CNGE_2024_M1_Secc5!D334)</f>
        <v/>
      </c>
      <c r="E97" s="853"/>
      <c r="F97" s="853"/>
      <c r="G97" s="853"/>
      <c r="H97" s="854"/>
      <c r="I97" s="713"/>
      <c r="J97" s="715"/>
      <c r="K97" s="713"/>
      <c r="L97" s="715"/>
      <c r="M97" s="713"/>
      <c r="N97" s="715"/>
      <c r="O97" s="855"/>
      <c r="P97" s="857"/>
      <c r="Q97" s="713"/>
      <c r="R97" s="715"/>
      <c r="S97" s="713"/>
      <c r="T97" s="715"/>
      <c r="U97" s="713"/>
      <c r="V97" s="715"/>
      <c r="W97" s="713"/>
      <c r="X97" s="715"/>
      <c r="Y97" s="713"/>
      <c r="Z97" s="715"/>
      <c r="AA97" s="713"/>
      <c r="AB97" s="715"/>
      <c r="AC97" s="713"/>
      <c r="AD97" s="715"/>
      <c r="AE97" s="164"/>
      <c r="AF97" s="164"/>
      <c r="AG97" s="557">
        <f t="shared" si="0"/>
        <v>0</v>
      </c>
      <c r="AH97" s="558">
        <f t="shared" si="1"/>
        <v>0</v>
      </c>
      <c r="AI97" s="559">
        <f t="shared" si="2"/>
        <v>0</v>
      </c>
      <c r="AJ97" s="560">
        <f t="shared" si="3"/>
        <v>0</v>
      </c>
      <c r="AK97" s="335">
        <f t="shared" si="4"/>
        <v>0</v>
      </c>
      <c r="AL97" s="285">
        <f t="shared" si="5"/>
        <v>0</v>
      </c>
      <c r="AM97" s="313">
        <f t="shared" si="6"/>
        <v>0</v>
      </c>
      <c r="AN97" s="561">
        <f t="shared" si="7"/>
        <v>0</v>
      </c>
      <c r="AO97" s="562" cm="1">
        <f t="array" ref="AO97">IF(AND(OR(U97={21,22,23,99}),W97=0),1,0)</f>
        <v>0</v>
      </c>
      <c r="AP97" s="480">
        <f t="shared" si="8"/>
        <v>0</v>
      </c>
      <c r="AQ97" s="563">
        <f t="shared" si="9"/>
        <v>0</v>
      </c>
      <c r="AR97" s="564">
        <f t="shared" si="10"/>
        <v>0</v>
      </c>
      <c r="AS97" s="565">
        <f t="shared" si="11"/>
        <v>0</v>
      </c>
      <c r="AT97" s="555">
        <f t="shared" si="12"/>
        <v>-1</v>
      </c>
      <c r="AU97" s="556">
        <f t="shared" si="13"/>
        <v>0</v>
      </c>
      <c r="AV97" s="588">
        <f t="shared" si="14"/>
        <v>0</v>
      </c>
      <c r="AW97" s="402">
        <f t="shared" si="15"/>
        <v>0</v>
      </c>
      <c r="AX97" s="370" t="str">
        <f>IF(AW97=0,"",
IF(SUM($AW$35:AW97)=1,AY97,
IF($AW$120&gt;SUM($AW$35:AW97),_xlfn.CONCAT(", ",AY97),
IF($AW$120=SUM($AW$35:AW97),_xlfn.CONCAT(" y ",AY97)))))</f>
        <v/>
      </c>
      <c r="AY97" s="156" t="s">
        <v>5185</v>
      </c>
    </row>
    <row r="98" spans="1:51" ht="15" customHeight="1">
      <c r="A98" s="654"/>
      <c r="B98" s="654"/>
      <c r="C98" s="655" t="s">
        <v>5186</v>
      </c>
      <c r="D98" s="852" t="str">
        <f>IF(CNGE_2024_M1_Secc5!D335="","",CNGE_2024_M1_Secc5!D335)</f>
        <v/>
      </c>
      <c r="E98" s="853"/>
      <c r="F98" s="853"/>
      <c r="G98" s="853"/>
      <c r="H98" s="854"/>
      <c r="I98" s="713"/>
      <c r="J98" s="715"/>
      <c r="K98" s="713"/>
      <c r="L98" s="715"/>
      <c r="M98" s="713"/>
      <c r="N98" s="715"/>
      <c r="O98" s="855"/>
      <c r="P98" s="857"/>
      <c r="Q98" s="713"/>
      <c r="R98" s="715"/>
      <c r="S98" s="713"/>
      <c r="T98" s="715"/>
      <c r="U98" s="713"/>
      <c r="V98" s="715"/>
      <c r="W98" s="713"/>
      <c r="X98" s="715"/>
      <c r="Y98" s="713"/>
      <c r="Z98" s="715"/>
      <c r="AA98" s="713"/>
      <c r="AB98" s="715"/>
      <c r="AC98" s="713"/>
      <c r="AD98" s="715"/>
      <c r="AE98" s="164"/>
      <c r="AF98" s="164"/>
      <c r="AG98" s="557">
        <f t="shared" si="0"/>
        <v>0</v>
      </c>
      <c r="AH98" s="558">
        <f t="shared" si="1"/>
        <v>0</v>
      </c>
      <c r="AI98" s="559">
        <f t="shared" si="2"/>
        <v>0</v>
      </c>
      <c r="AJ98" s="560">
        <f t="shared" si="3"/>
        <v>0</v>
      </c>
      <c r="AK98" s="335">
        <f t="shared" si="4"/>
        <v>0</v>
      </c>
      <c r="AL98" s="285">
        <f t="shared" si="5"/>
        <v>0</v>
      </c>
      <c r="AM98" s="313">
        <f t="shared" si="6"/>
        <v>0</v>
      </c>
      <c r="AN98" s="561">
        <f t="shared" si="7"/>
        <v>0</v>
      </c>
      <c r="AO98" s="562" cm="1">
        <f t="array" ref="AO98">IF(AND(OR(U98={21,22,23,99}),W98=0),1,0)</f>
        <v>0</v>
      </c>
      <c r="AP98" s="480">
        <f t="shared" si="8"/>
        <v>0</v>
      </c>
      <c r="AQ98" s="563">
        <f t="shared" si="9"/>
        <v>0</v>
      </c>
      <c r="AR98" s="564">
        <f t="shared" si="10"/>
        <v>0</v>
      </c>
      <c r="AS98" s="565">
        <f t="shared" si="11"/>
        <v>0</v>
      </c>
      <c r="AT98" s="555">
        <f t="shared" si="12"/>
        <v>-1</v>
      </c>
      <c r="AU98" s="556">
        <f t="shared" si="13"/>
        <v>0</v>
      </c>
      <c r="AV98" s="588">
        <f t="shared" si="14"/>
        <v>0</v>
      </c>
      <c r="AW98" s="402">
        <f t="shared" si="15"/>
        <v>0</v>
      </c>
      <c r="AX98" s="370" t="str">
        <f>IF(AW98=0,"",
IF(SUM($AW$35:AW98)=1,AY98,
IF($AW$120&gt;SUM($AW$35:AW98),_xlfn.CONCAT(", ",AY98),
IF($AW$120=SUM($AW$35:AW98),_xlfn.CONCAT(" y ",AY98)))))</f>
        <v/>
      </c>
      <c r="AY98" s="156" t="s">
        <v>5187</v>
      </c>
    </row>
    <row r="99" spans="1:51" ht="15" customHeight="1">
      <c r="A99" s="654"/>
      <c r="B99" s="654"/>
      <c r="C99" s="655" t="s">
        <v>5188</v>
      </c>
      <c r="D99" s="852" t="str">
        <f>IF(CNGE_2024_M1_Secc5!D336="","",CNGE_2024_M1_Secc5!D336)</f>
        <v/>
      </c>
      <c r="E99" s="853"/>
      <c r="F99" s="853"/>
      <c r="G99" s="853"/>
      <c r="H99" s="854"/>
      <c r="I99" s="713"/>
      <c r="J99" s="715"/>
      <c r="K99" s="713"/>
      <c r="L99" s="715"/>
      <c r="M99" s="713"/>
      <c r="N99" s="715"/>
      <c r="O99" s="855"/>
      <c r="P99" s="857"/>
      <c r="Q99" s="713"/>
      <c r="R99" s="715"/>
      <c r="S99" s="713"/>
      <c r="T99" s="715"/>
      <c r="U99" s="713"/>
      <c r="V99" s="715"/>
      <c r="W99" s="713"/>
      <c r="X99" s="715"/>
      <c r="Y99" s="713"/>
      <c r="Z99" s="715"/>
      <c r="AA99" s="713"/>
      <c r="AB99" s="715"/>
      <c r="AC99" s="713"/>
      <c r="AD99" s="715"/>
      <c r="AE99" s="164"/>
      <c r="AF99" s="164"/>
      <c r="AG99" s="557">
        <f t="shared" si="0"/>
        <v>0</v>
      </c>
      <c r="AH99" s="558">
        <f t="shared" si="1"/>
        <v>0</v>
      </c>
      <c r="AI99" s="559">
        <f t="shared" si="2"/>
        <v>0</v>
      </c>
      <c r="AJ99" s="560">
        <f t="shared" si="3"/>
        <v>0</v>
      </c>
      <c r="AK99" s="335">
        <f t="shared" si="4"/>
        <v>0</v>
      </c>
      <c r="AL99" s="285">
        <f t="shared" si="5"/>
        <v>0</v>
      </c>
      <c r="AM99" s="313">
        <f t="shared" si="6"/>
        <v>0</v>
      </c>
      <c r="AN99" s="561">
        <f t="shared" si="7"/>
        <v>0</v>
      </c>
      <c r="AO99" s="562" cm="1">
        <f t="array" ref="AO99">IF(AND(OR(U99={21,22,23,99}),W99=0),1,0)</f>
        <v>0</v>
      </c>
      <c r="AP99" s="480">
        <f t="shared" si="8"/>
        <v>0</v>
      </c>
      <c r="AQ99" s="563">
        <f t="shared" si="9"/>
        <v>0</v>
      </c>
      <c r="AR99" s="564">
        <f t="shared" si="10"/>
        <v>0</v>
      </c>
      <c r="AS99" s="565">
        <f t="shared" si="11"/>
        <v>0</v>
      </c>
      <c r="AT99" s="555">
        <f t="shared" si="12"/>
        <v>-1</v>
      </c>
      <c r="AU99" s="556">
        <f t="shared" si="13"/>
        <v>0</v>
      </c>
      <c r="AV99" s="588">
        <f t="shared" si="14"/>
        <v>0</v>
      </c>
      <c r="AW99" s="402">
        <f t="shared" si="15"/>
        <v>0</v>
      </c>
      <c r="AX99" s="370" t="str">
        <f>IF(AW99=0,"",
IF(SUM($AW$35:AW99)=1,AY99,
IF($AW$120&gt;SUM($AW$35:AW99),_xlfn.CONCAT(", ",AY99),
IF($AW$120=SUM($AW$35:AW99),_xlfn.CONCAT(" y ",AY99)))))</f>
        <v/>
      </c>
      <c r="AY99" s="156" t="s">
        <v>5189</v>
      </c>
    </row>
    <row r="100" spans="1:51" ht="15" customHeight="1">
      <c r="A100" s="654"/>
      <c r="B100" s="654"/>
      <c r="C100" s="655" t="s">
        <v>5190</v>
      </c>
      <c r="D100" s="852" t="str">
        <f>IF(CNGE_2024_M1_Secc5!D337="","",CNGE_2024_M1_Secc5!D337)</f>
        <v/>
      </c>
      <c r="E100" s="853"/>
      <c r="F100" s="853"/>
      <c r="G100" s="853"/>
      <c r="H100" s="854"/>
      <c r="I100" s="713"/>
      <c r="J100" s="715"/>
      <c r="K100" s="713"/>
      <c r="L100" s="715"/>
      <c r="M100" s="713"/>
      <c r="N100" s="715"/>
      <c r="O100" s="855"/>
      <c r="P100" s="857"/>
      <c r="Q100" s="713"/>
      <c r="R100" s="715"/>
      <c r="S100" s="713"/>
      <c r="T100" s="715"/>
      <c r="U100" s="713"/>
      <c r="V100" s="715"/>
      <c r="W100" s="713"/>
      <c r="X100" s="715"/>
      <c r="Y100" s="713"/>
      <c r="Z100" s="715"/>
      <c r="AA100" s="713"/>
      <c r="AB100" s="715"/>
      <c r="AC100" s="713"/>
      <c r="AD100" s="715"/>
      <c r="AE100" s="164"/>
      <c r="AF100" s="164"/>
      <c r="AG100" s="557">
        <f t="shared" ref="AG100:AG119" si="16">IF(AND(COUNTA(I100)=1,K100&lt;&gt;8,COUNTA(M100:AB100)=0,AC100&lt;&gt;""),0,IF(AND(COUNTA(I100)=1,K100&lt;&gt;8,COUNTA(M100:AB100)=8,AC100=""),0,IF(AND(COUNTA(I100)=1,K100=8,COUNTA(M100:AD100)=0),0,IF(AND(COUNTA(I100:AD100)=0),0,1))))</f>
        <v>0</v>
      </c>
      <c r="AH100" s="558">
        <f t="shared" ref="AH100:AH119" si="17">COUNTIF(M100,"NS")+COUNTIF(O100,"NS")+COUNTIF(W100,"NS")+COUNTIF(Y100,"NS")</f>
        <v>0</v>
      </c>
      <c r="AI100" s="559">
        <f t="shared" ref="AI100:AI119" si="18">IF(ISNUMBER(O100),0,IF(OR(O100="",O100="NA",O100="NS"),0,1))</f>
        <v>0</v>
      </c>
      <c r="AJ100" s="560">
        <f t="shared" ref="AJ100:AJ119" si="19">COUNTIF(O100,"NA")</f>
        <v>0</v>
      </c>
      <c r="AK100" s="335">
        <f t="shared" ref="AK100:AK119" si="20">IF(AND(Q100=1,S100&lt;&gt;8),1,0)</f>
        <v>0</v>
      </c>
      <c r="AL100" s="285">
        <f t="shared" ref="AL100:AL119" si="21">IF(AND(OR(Q100=2,Q100=3,Q100=4),S100=4),1,0)</f>
        <v>0</v>
      </c>
      <c r="AM100" s="313">
        <f t="shared" ref="AM100:AM119" si="22">IF(AND(Q100=9,S100&lt;&gt;9),1,0)</f>
        <v>0</v>
      </c>
      <c r="AN100" s="561">
        <f t="shared" ref="AN100:AN119" si="23">IF(Y100&lt;=W100,0,1)</f>
        <v>0</v>
      </c>
      <c r="AO100" s="562" cm="1">
        <f t="array" ref="AO100">IF(AND(OR(U100={21,22,23,99}),W100=0),1,0)</f>
        <v>0</v>
      </c>
      <c r="AP100" s="480">
        <f t="shared" ref="AP100:AP119" si="24">IF(AND(M100&lt;&gt;"",W100&lt;&gt;"",AQ100&gt;=18),0,IF(AND(M100="",W100=""),0,IF(AND(M100="NS",W100="NS"),0,1)))</f>
        <v>0</v>
      </c>
      <c r="AQ100" s="563">
        <f t="shared" ref="AQ100:AQ119" si="25">SUM(M100)-SUM(W100)</f>
        <v>0</v>
      </c>
      <c r="AR100" s="564">
        <f t="shared" ref="AR100:AR119" si="26">IF(AA100=7,1,0)</f>
        <v>0</v>
      </c>
      <c r="AS100" s="565">
        <f t="shared" ref="AS100:AS119" si="27">IF(AND($K100&lt;&gt;"",$K100=8,COUNTA(M100:AD100)&gt;0),1,0)</f>
        <v>0</v>
      </c>
      <c r="AT100" s="555">
        <f t="shared" ref="AT100:AT119" si="28">IF(OR(O100="NS",O100="NA"),0,LEN(O100)-LEN(INT(O100)))</f>
        <v>-1</v>
      </c>
      <c r="AU100" s="556">
        <f t="shared" ref="AU100:AU119" si="29">IF(AT100&lt;=0,0,1)</f>
        <v>0</v>
      </c>
      <c r="AV100" s="588">
        <f t="shared" ref="AV100:AV119" si="30">IF(AND($AC100&lt;&gt;"",COUNTA(K100:AB100)&gt;0),1,0)</f>
        <v>0</v>
      </c>
      <c r="AW100" s="402">
        <f t="shared" ref="AW100:AW119" si="31">IF(AG100=0,0,1)</f>
        <v>0</v>
      </c>
      <c r="AX100" s="370" t="str">
        <f>IF(AW100=0,"",
IF(SUM($AW$35:AW100)=1,AY100,
IF($AW$120&gt;SUM($AW$35:AW100),_xlfn.CONCAT(", ",AY100),
IF($AW$120=SUM($AW$35:AW100),_xlfn.CONCAT(" y ",AY100)))))</f>
        <v/>
      </c>
      <c r="AY100" s="156" t="s">
        <v>5191</v>
      </c>
    </row>
    <row r="101" spans="1:51" ht="15" customHeight="1">
      <c r="A101" s="654"/>
      <c r="B101" s="654"/>
      <c r="C101" s="655" t="s">
        <v>5192</v>
      </c>
      <c r="D101" s="852" t="str">
        <f>IF(CNGE_2024_M1_Secc5!D338="","",CNGE_2024_M1_Secc5!D338)</f>
        <v/>
      </c>
      <c r="E101" s="853"/>
      <c r="F101" s="853"/>
      <c r="G101" s="853"/>
      <c r="H101" s="854"/>
      <c r="I101" s="713"/>
      <c r="J101" s="715"/>
      <c r="K101" s="713"/>
      <c r="L101" s="715"/>
      <c r="M101" s="713"/>
      <c r="N101" s="715"/>
      <c r="O101" s="855"/>
      <c r="P101" s="857"/>
      <c r="Q101" s="713"/>
      <c r="R101" s="715"/>
      <c r="S101" s="713"/>
      <c r="T101" s="715"/>
      <c r="U101" s="713"/>
      <c r="V101" s="715"/>
      <c r="W101" s="713"/>
      <c r="X101" s="715"/>
      <c r="Y101" s="713"/>
      <c r="Z101" s="715"/>
      <c r="AA101" s="713"/>
      <c r="AB101" s="715"/>
      <c r="AC101" s="713"/>
      <c r="AD101" s="715"/>
      <c r="AE101" s="164"/>
      <c r="AF101" s="164"/>
      <c r="AG101" s="557">
        <f t="shared" si="16"/>
        <v>0</v>
      </c>
      <c r="AH101" s="558">
        <f t="shared" si="17"/>
        <v>0</v>
      </c>
      <c r="AI101" s="559">
        <f t="shared" si="18"/>
        <v>0</v>
      </c>
      <c r="AJ101" s="560">
        <f t="shared" si="19"/>
        <v>0</v>
      </c>
      <c r="AK101" s="335">
        <f t="shared" si="20"/>
        <v>0</v>
      </c>
      <c r="AL101" s="285">
        <f t="shared" si="21"/>
        <v>0</v>
      </c>
      <c r="AM101" s="313">
        <f t="shared" si="22"/>
        <v>0</v>
      </c>
      <c r="AN101" s="561">
        <f t="shared" si="23"/>
        <v>0</v>
      </c>
      <c r="AO101" s="562" cm="1">
        <f t="array" ref="AO101">IF(AND(OR(U101={21,22,23,99}),W101=0),1,0)</f>
        <v>0</v>
      </c>
      <c r="AP101" s="480">
        <f t="shared" si="24"/>
        <v>0</v>
      </c>
      <c r="AQ101" s="563">
        <f t="shared" si="25"/>
        <v>0</v>
      </c>
      <c r="AR101" s="564">
        <f t="shared" si="26"/>
        <v>0</v>
      </c>
      <c r="AS101" s="565">
        <f t="shared" si="27"/>
        <v>0</v>
      </c>
      <c r="AT101" s="555">
        <f t="shared" si="28"/>
        <v>-1</v>
      </c>
      <c r="AU101" s="556">
        <f t="shared" si="29"/>
        <v>0</v>
      </c>
      <c r="AV101" s="588">
        <f t="shared" si="30"/>
        <v>0</v>
      </c>
      <c r="AW101" s="402">
        <f t="shared" si="31"/>
        <v>0</v>
      </c>
      <c r="AX101" s="370" t="str">
        <f>IF(AW101=0,"",
IF(SUM($AW$35:AW101)=1,AY101,
IF($AW$120&gt;SUM($AW$35:AW101),_xlfn.CONCAT(", ",AY101),
IF($AW$120=SUM($AW$35:AW101),_xlfn.CONCAT(" y ",AY101)))))</f>
        <v/>
      </c>
      <c r="AY101" s="156" t="s">
        <v>5193</v>
      </c>
    </row>
    <row r="102" spans="1:51" ht="15" customHeight="1">
      <c r="A102" s="654"/>
      <c r="B102" s="654"/>
      <c r="C102" s="655" t="s">
        <v>5194</v>
      </c>
      <c r="D102" s="852" t="str">
        <f>IF(CNGE_2024_M1_Secc5!D339="","",CNGE_2024_M1_Secc5!D339)</f>
        <v/>
      </c>
      <c r="E102" s="853"/>
      <c r="F102" s="853"/>
      <c r="G102" s="853"/>
      <c r="H102" s="854"/>
      <c r="I102" s="713"/>
      <c r="J102" s="715"/>
      <c r="K102" s="713"/>
      <c r="L102" s="715"/>
      <c r="M102" s="713"/>
      <c r="N102" s="715"/>
      <c r="O102" s="855"/>
      <c r="P102" s="857"/>
      <c r="Q102" s="713"/>
      <c r="R102" s="715"/>
      <c r="S102" s="713"/>
      <c r="T102" s="715"/>
      <c r="U102" s="713"/>
      <c r="V102" s="715"/>
      <c r="W102" s="713"/>
      <c r="X102" s="715"/>
      <c r="Y102" s="713"/>
      <c r="Z102" s="715"/>
      <c r="AA102" s="713"/>
      <c r="AB102" s="715"/>
      <c r="AC102" s="713"/>
      <c r="AD102" s="715"/>
      <c r="AE102" s="164"/>
      <c r="AF102" s="164"/>
      <c r="AG102" s="557">
        <f t="shared" si="16"/>
        <v>0</v>
      </c>
      <c r="AH102" s="558">
        <f t="shared" si="17"/>
        <v>0</v>
      </c>
      <c r="AI102" s="559">
        <f t="shared" si="18"/>
        <v>0</v>
      </c>
      <c r="AJ102" s="560">
        <f t="shared" si="19"/>
        <v>0</v>
      </c>
      <c r="AK102" s="335">
        <f t="shared" si="20"/>
        <v>0</v>
      </c>
      <c r="AL102" s="285">
        <f t="shared" si="21"/>
        <v>0</v>
      </c>
      <c r="AM102" s="313">
        <f t="shared" si="22"/>
        <v>0</v>
      </c>
      <c r="AN102" s="561">
        <f t="shared" si="23"/>
        <v>0</v>
      </c>
      <c r="AO102" s="562" cm="1">
        <f t="array" ref="AO102">IF(AND(OR(U102={21,22,23,99}),W102=0),1,0)</f>
        <v>0</v>
      </c>
      <c r="AP102" s="480">
        <f t="shared" si="24"/>
        <v>0</v>
      </c>
      <c r="AQ102" s="563">
        <f t="shared" si="25"/>
        <v>0</v>
      </c>
      <c r="AR102" s="564">
        <f t="shared" si="26"/>
        <v>0</v>
      </c>
      <c r="AS102" s="565">
        <f t="shared" si="27"/>
        <v>0</v>
      </c>
      <c r="AT102" s="555">
        <f t="shared" si="28"/>
        <v>-1</v>
      </c>
      <c r="AU102" s="556">
        <f t="shared" si="29"/>
        <v>0</v>
      </c>
      <c r="AV102" s="588">
        <f t="shared" si="30"/>
        <v>0</v>
      </c>
      <c r="AW102" s="402">
        <f t="shared" si="31"/>
        <v>0</v>
      </c>
      <c r="AX102" s="370" t="str">
        <f>IF(AW102=0,"",
IF(SUM($AW$35:AW102)=1,AY102,
IF($AW$120&gt;SUM($AW$35:AW102),_xlfn.CONCAT(", ",AY102),
IF($AW$120=SUM($AW$35:AW102),_xlfn.CONCAT(" y ",AY102)))))</f>
        <v/>
      </c>
      <c r="AY102" s="156" t="s">
        <v>5195</v>
      </c>
    </row>
    <row r="103" spans="1:51" ht="15" customHeight="1">
      <c r="A103" s="654"/>
      <c r="B103" s="654"/>
      <c r="C103" s="655" t="s">
        <v>5196</v>
      </c>
      <c r="D103" s="852" t="str">
        <f>IF(CNGE_2024_M1_Secc5!D340="","",CNGE_2024_M1_Secc5!D340)</f>
        <v/>
      </c>
      <c r="E103" s="853"/>
      <c r="F103" s="853"/>
      <c r="G103" s="853"/>
      <c r="H103" s="854"/>
      <c r="I103" s="713"/>
      <c r="J103" s="715"/>
      <c r="K103" s="713"/>
      <c r="L103" s="715"/>
      <c r="M103" s="713"/>
      <c r="N103" s="715"/>
      <c r="O103" s="855"/>
      <c r="P103" s="857"/>
      <c r="Q103" s="713"/>
      <c r="R103" s="715"/>
      <c r="S103" s="713"/>
      <c r="T103" s="715"/>
      <c r="U103" s="713"/>
      <c r="V103" s="715"/>
      <c r="W103" s="713"/>
      <c r="X103" s="715"/>
      <c r="Y103" s="713"/>
      <c r="Z103" s="715"/>
      <c r="AA103" s="713"/>
      <c r="AB103" s="715"/>
      <c r="AC103" s="713"/>
      <c r="AD103" s="715"/>
      <c r="AE103" s="164"/>
      <c r="AF103" s="164"/>
      <c r="AG103" s="557">
        <f t="shared" si="16"/>
        <v>0</v>
      </c>
      <c r="AH103" s="558">
        <f t="shared" si="17"/>
        <v>0</v>
      </c>
      <c r="AI103" s="559">
        <f t="shared" si="18"/>
        <v>0</v>
      </c>
      <c r="AJ103" s="560">
        <f t="shared" si="19"/>
        <v>0</v>
      </c>
      <c r="AK103" s="335">
        <f t="shared" si="20"/>
        <v>0</v>
      </c>
      <c r="AL103" s="285">
        <f t="shared" si="21"/>
        <v>0</v>
      </c>
      <c r="AM103" s="313">
        <f t="shared" si="22"/>
        <v>0</v>
      </c>
      <c r="AN103" s="561">
        <f t="shared" si="23"/>
        <v>0</v>
      </c>
      <c r="AO103" s="562" cm="1">
        <f t="array" ref="AO103">IF(AND(OR(U103={21,22,23,99}),W103=0),1,0)</f>
        <v>0</v>
      </c>
      <c r="AP103" s="480">
        <f t="shared" si="24"/>
        <v>0</v>
      </c>
      <c r="AQ103" s="563">
        <f t="shared" si="25"/>
        <v>0</v>
      </c>
      <c r="AR103" s="564">
        <f t="shared" si="26"/>
        <v>0</v>
      </c>
      <c r="AS103" s="565">
        <f t="shared" si="27"/>
        <v>0</v>
      </c>
      <c r="AT103" s="555">
        <f t="shared" si="28"/>
        <v>-1</v>
      </c>
      <c r="AU103" s="556">
        <f t="shared" si="29"/>
        <v>0</v>
      </c>
      <c r="AV103" s="588">
        <f t="shared" si="30"/>
        <v>0</v>
      </c>
      <c r="AW103" s="402">
        <f t="shared" si="31"/>
        <v>0</v>
      </c>
      <c r="AX103" s="370" t="str">
        <f>IF(AW103=0,"",
IF(SUM($AW$35:AW103)=1,AY103,
IF($AW$120&gt;SUM($AW$35:AW103),_xlfn.CONCAT(", ",AY103),
IF($AW$120=SUM($AW$35:AW103),_xlfn.CONCAT(" y ",AY103)))))</f>
        <v/>
      </c>
      <c r="AY103" s="156" t="s">
        <v>5197</v>
      </c>
    </row>
    <row r="104" spans="1:51" ht="15" customHeight="1">
      <c r="A104" s="654"/>
      <c r="B104" s="654"/>
      <c r="C104" s="655" t="s">
        <v>5198</v>
      </c>
      <c r="D104" s="852" t="str">
        <f>IF(CNGE_2024_M1_Secc5!D341="","",CNGE_2024_M1_Secc5!D341)</f>
        <v/>
      </c>
      <c r="E104" s="853"/>
      <c r="F104" s="853"/>
      <c r="G104" s="853"/>
      <c r="H104" s="854"/>
      <c r="I104" s="713"/>
      <c r="J104" s="715"/>
      <c r="K104" s="713"/>
      <c r="L104" s="715"/>
      <c r="M104" s="713"/>
      <c r="N104" s="715"/>
      <c r="O104" s="855"/>
      <c r="P104" s="857"/>
      <c r="Q104" s="713"/>
      <c r="R104" s="715"/>
      <c r="S104" s="713"/>
      <c r="T104" s="715"/>
      <c r="U104" s="713"/>
      <c r="V104" s="715"/>
      <c r="W104" s="713"/>
      <c r="X104" s="715"/>
      <c r="Y104" s="713"/>
      <c r="Z104" s="715"/>
      <c r="AA104" s="713"/>
      <c r="AB104" s="715"/>
      <c r="AC104" s="713"/>
      <c r="AD104" s="715"/>
      <c r="AE104" s="164"/>
      <c r="AF104" s="164"/>
      <c r="AG104" s="557">
        <f t="shared" si="16"/>
        <v>0</v>
      </c>
      <c r="AH104" s="558">
        <f t="shared" si="17"/>
        <v>0</v>
      </c>
      <c r="AI104" s="559">
        <f t="shared" si="18"/>
        <v>0</v>
      </c>
      <c r="AJ104" s="560">
        <f t="shared" si="19"/>
        <v>0</v>
      </c>
      <c r="AK104" s="335">
        <f t="shared" si="20"/>
        <v>0</v>
      </c>
      <c r="AL104" s="285">
        <f t="shared" si="21"/>
        <v>0</v>
      </c>
      <c r="AM104" s="313">
        <f t="shared" si="22"/>
        <v>0</v>
      </c>
      <c r="AN104" s="561">
        <f t="shared" si="23"/>
        <v>0</v>
      </c>
      <c r="AO104" s="562" cm="1">
        <f t="array" ref="AO104">IF(AND(OR(U104={21,22,23,99}),W104=0),1,0)</f>
        <v>0</v>
      </c>
      <c r="AP104" s="480">
        <f t="shared" si="24"/>
        <v>0</v>
      </c>
      <c r="AQ104" s="563">
        <f t="shared" si="25"/>
        <v>0</v>
      </c>
      <c r="AR104" s="564">
        <f t="shared" si="26"/>
        <v>0</v>
      </c>
      <c r="AS104" s="565">
        <f t="shared" si="27"/>
        <v>0</v>
      </c>
      <c r="AT104" s="555">
        <f t="shared" si="28"/>
        <v>-1</v>
      </c>
      <c r="AU104" s="556">
        <f t="shared" si="29"/>
        <v>0</v>
      </c>
      <c r="AV104" s="588">
        <f t="shared" si="30"/>
        <v>0</v>
      </c>
      <c r="AW104" s="402">
        <f t="shared" si="31"/>
        <v>0</v>
      </c>
      <c r="AX104" s="370" t="str">
        <f>IF(AW104=0,"",
IF(SUM($AW$35:AW104)=1,AY104,
IF($AW$120&gt;SUM($AW$35:AW104),_xlfn.CONCAT(", ",AY104),
IF($AW$120=SUM($AW$35:AW104),_xlfn.CONCAT(" y ",AY104)))))</f>
        <v/>
      </c>
      <c r="AY104" s="156" t="s">
        <v>5199</v>
      </c>
    </row>
    <row r="105" spans="1:51" ht="15" customHeight="1">
      <c r="A105" s="654"/>
      <c r="B105" s="654"/>
      <c r="C105" s="655" t="s">
        <v>5200</v>
      </c>
      <c r="D105" s="852" t="str">
        <f>IF(CNGE_2024_M1_Secc5!D342="","",CNGE_2024_M1_Secc5!D342)</f>
        <v/>
      </c>
      <c r="E105" s="853"/>
      <c r="F105" s="853"/>
      <c r="G105" s="853"/>
      <c r="H105" s="854"/>
      <c r="I105" s="713"/>
      <c r="J105" s="715"/>
      <c r="K105" s="713"/>
      <c r="L105" s="715"/>
      <c r="M105" s="713"/>
      <c r="N105" s="715"/>
      <c r="O105" s="855"/>
      <c r="P105" s="857"/>
      <c r="Q105" s="713"/>
      <c r="R105" s="715"/>
      <c r="S105" s="713"/>
      <c r="T105" s="715"/>
      <c r="U105" s="713"/>
      <c r="V105" s="715"/>
      <c r="W105" s="713"/>
      <c r="X105" s="715"/>
      <c r="Y105" s="713"/>
      <c r="Z105" s="715"/>
      <c r="AA105" s="713"/>
      <c r="AB105" s="715"/>
      <c r="AC105" s="713"/>
      <c r="AD105" s="715"/>
      <c r="AE105" s="164"/>
      <c r="AF105" s="164"/>
      <c r="AG105" s="557">
        <f t="shared" si="16"/>
        <v>0</v>
      </c>
      <c r="AH105" s="558">
        <f t="shared" si="17"/>
        <v>0</v>
      </c>
      <c r="AI105" s="559">
        <f t="shared" si="18"/>
        <v>0</v>
      </c>
      <c r="AJ105" s="560">
        <f t="shared" si="19"/>
        <v>0</v>
      </c>
      <c r="AK105" s="335">
        <f t="shared" si="20"/>
        <v>0</v>
      </c>
      <c r="AL105" s="285">
        <f t="shared" si="21"/>
        <v>0</v>
      </c>
      <c r="AM105" s="313">
        <f t="shared" si="22"/>
        <v>0</v>
      </c>
      <c r="AN105" s="561">
        <f t="shared" si="23"/>
        <v>0</v>
      </c>
      <c r="AO105" s="562" cm="1">
        <f t="array" ref="AO105">IF(AND(OR(U105={21,22,23,99}),W105=0),1,0)</f>
        <v>0</v>
      </c>
      <c r="AP105" s="480">
        <f t="shared" si="24"/>
        <v>0</v>
      </c>
      <c r="AQ105" s="563">
        <f t="shared" si="25"/>
        <v>0</v>
      </c>
      <c r="AR105" s="564">
        <f t="shared" si="26"/>
        <v>0</v>
      </c>
      <c r="AS105" s="565">
        <f t="shared" si="27"/>
        <v>0</v>
      </c>
      <c r="AT105" s="555">
        <f t="shared" si="28"/>
        <v>-1</v>
      </c>
      <c r="AU105" s="556">
        <f t="shared" si="29"/>
        <v>0</v>
      </c>
      <c r="AV105" s="588">
        <f t="shared" si="30"/>
        <v>0</v>
      </c>
      <c r="AW105" s="402">
        <f t="shared" si="31"/>
        <v>0</v>
      </c>
      <c r="AX105" s="370" t="str">
        <f>IF(AW105=0,"",
IF(SUM($AW$35:AW105)=1,AY105,
IF($AW$120&gt;SUM($AW$35:AW105),_xlfn.CONCAT(", ",AY105),
IF($AW$120=SUM($AW$35:AW105),_xlfn.CONCAT(" y ",AY105)))))</f>
        <v/>
      </c>
      <c r="AY105" s="156" t="s">
        <v>5201</v>
      </c>
    </row>
    <row r="106" spans="1:51" ht="15" customHeight="1">
      <c r="A106" s="654"/>
      <c r="B106" s="654"/>
      <c r="C106" s="655" t="s">
        <v>5202</v>
      </c>
      <c r="D106" s="852" t="str">
        <f>IF(CNGE_2024_M1_Secc5!D343="","",CNGE_2024_M1_Secc5!D343)</f>
        <v/>
      </c>
      <c r="E106" s="853"/>
      <c r="F106" s="853"/>
      <c r="G106" s="853"/>
      <c r="H106" s="854"/>
      <c r="I106" s="713"/>
      <c r="J106" s="715"/>
      <c r="K106" s="713"/>
      <c r="L106" s="715"/>
      <c r="M106" s="713"/>
      <c r="N106" s="715"/>
      <c r="O106" s="855"/>
      <c r="P106" s="857"/>
      <c r="Q106" s="713"/>
      <c r="R106" s="715"/>
      <c r="S106" s="713"/>
      <c r="T106" s="715"/>
      <c r="U106" s="713"/>
      <c r="V106" s="715"/>
      <c r="W106" s="713"/>
      <c r="X106" s="715"/>
      <c r="Y106" s="713"/>
      <c r="Z106" s="715"/>
      <c r="AA106" s="713"/>
      <c r="AB106" s="715"/>
      <c r="AC106" s="713"/>
      <c r="AD106" s="715"/>
      <c r="AE106" s="164"/>
      <c r="AF106" s="164"/>
      <c r="AG106" s="557">
        <f t="shared" si="16"/>
        <v>0</v>
      </c>
      <c r="AH106" s="558">
        <f t="shared" si="17"/>
        <v>0</v>
      </c>
      <c r="AI106" s="559">
        <f t="shared" si="18"/>
        <v>0</v>
      </c>
      <c r="AJ106" s="560">
        <f t="shared" si="19"/>
        <v>0</v>
      </c>
      <c r="AK106" s="335">
        <f t="shared" si="20"/>
        <v>0</v>
      </c>
      <c r="AL106" s="285">
        <f t="shared" si="21"/>
        <v>0</v>
      </c>
      <c r="AM106" s="313">
        <f t="shared" si="22"/>
        <v>0</v>
      </c>
      <c r="AN106" s="561">
        <f t="shared" si="23"/>
        <v>0</v>
      </c>
      <c r="AO106" s="562" cm="1">
        <f t="array" ref="AO106">IF(AND(OR(U106={21,22,23,99}),W106=0),1,0)</f>
        <v>0</v>
      </c>
      <c r="AP106" s="480">
        <f t="shared" si="24"/>
        <v>0</v>
      </c>
      <c r="AQ106" s="563">
        <f t="shared" si="25"/>
        <v>0</v>
      </c>
      <c r="AR106" s="564">
        <f t="shared" si="26"/>
        <v>0</v>
      </c>
      <c r="AS106" s="565">
        <f t="shared" si="27"/>
        <v>0</v>
      </c>
      <c r="AT106" s="555">
        <f t="shared" si="28"/>
        <v>-1</v>
      </c>
      <c r="AU106" s="556">
        <f t="shared" si="29"/>
        <v>0</v>
      </c>
      <c r="AV106" s="588">
        <f t="shared" si="30"/>
        <v>0</v>
      </c>
      <c r="AW106" s="402">
        <f t="shared" si="31"/>
        <v>0</v>
      </c>
      <c r="AX106" s="370" t="str">
        <f>IF(AW106=0,"",
IF(SUM($AW$35:AW106)=1,AY106,
IF($AW$120&gt;SUM($AW$35:AW106),_xlfn.CONCAT(", ",AY106),
IF($AW$120=SUM($AW$35:AW106),_xlfn.CONCAT(" y ",AY106)))))</f>
        <v/>
      </c>
      <c r="AY106" s="156" t="s">
        <v>5203</v>
      </c>
    </row>
    <row r="107" spans="1:51" ht="15" customHeight="1">
      <c r="A107" s="654"/>
      <c r="B107" s="654"/>
      <c r="C107" s="655" t="s">
        <v>5204</v>
      </c>
      <c r="D107" s="852" t="str">
        <f>IF(CNGE_2024_M1_Secc5!D344="","",CNGE_2024_M1_Secc5!D344)</f>
        <v/>
      </c>
      <c r="E107" s="853"/>
      <c r="F107" s="853"/>
      <c r="G107" s="853"/>
      <c r="H107" s="854"/>
      <c r="I107" s="713"/>
      <c r="J107" s="715"/>
      <c r="K107" s="713"/>
      <c r="L107" s="715"/>
      <c r="M107" s="713"/>
      <c r="N107" s="715"/>
      <c r="O107" s="855"/>
      <c r="P107" s="857"/>
      <c r="Q107" s="713"/>
      <c r="R107" s="715"/>
      <c r="S107" s="713"/>
      <c r="T107" s="715"/>
      <c r="U107" s="713"/>
      <c r="V107" s="715"/>
      <c r="W107" s="713"/>
      <c r="X107" s="715"/>
      <c r="Y107" s="713"/>
      <c r="Z107" s="715"/>
      <c r="AA107" s="713"/>
      <c r="AB107" s="715"/>
      <c r="AC107" s="713"/>
      <c r="AD107" s="715"/>
      <c r="AE107" s="164"/>
      <c r="AF107" s="164"/>
      <c r="AG107" s="557">
        <f t="shared" si="16"/>
        <v>0</v>
      </c>
      <c r="AH107" s="558">
        <f t="shared" si="17"/>
        <v>0</v>
      </c>
      <c r="AI107" s="559">
        <f t="shared" si="18"/>
        <v>0</v>
      </c>
      <c r="AJ107" s="560">
        <f t="shared" si="19"/>
        <v>0</v>
      </c>
      <c r="AK107" s="335">
        <f t="shared" si="20"/>
        <v>0</v>
      </c>
      <c r="AL107" s="285">
        <f t="shared" si="21"/>
        <v>0</v>
      </c>
      <c r="AM107" s="313">
        <f t="shared" si="22"/>
        <v>0</v>
      </c>
      <c r="AN107" s="561">
        <f t="shared" si="23"/>
        <v>0</v>
      </c>
      <c r="AO107" s="562" cm="1">
        <f t="array" ref="AO107">IF(AND(OR(U107={21,22,23,99}),W107=0),1,0)</f>
        <v>0</v>
      </c>
      <c r="AP107" s="480">
        <f t="shared" si="24"/>
        <v>0</v>
      </c>
      <c r="AQ107" s="563">
        <f t="shared" si="25"/>
        <v>0</v>
      </c>
      <c r="AR107" s="564">
        <f t="shared" si="26"/>
        <v>0</v>
      </c>
      <c r="AS107" s="565">
        <f t="shared" si="27"/>
        <v>0</v>
      </c>
      <c r="AT107" s="555">
        <f t="shared" si="28"/>
        <v>-1</v>
      </c>
      <c r="AU107" s="556">
        <f t="shared" si="29"/>
        <v>0</v>
      </c>
      <c r="AV107" s="588">
        <f t="shared" si="30"/>
        <v>0</v>
      </c>
      <c r="AW107" s="402">
        <f t="shared" si="31"/>
        <v>0</v>
      </c>
      <c r="AX107" s="370" t="str">
        <f>IF(AW107=0,"",
IF(SUM($AW$35:AW107)=1,AY107,
IF($AW$120&gt;SUM($AW$35:AW107),_xlfn.CONCAT(", ",AY107),
IF($AW$120=SUM($AW$35:AW107),_xlfn.CONCAT(" y ",AY107)))))</f>
        <v/>
      </c>
      <c r="AY107" s="156" t="s">
        <v>5205</v>
      </c>
    </row>
    <row r="108" spans="1:51" ht="15" customHeight="1">
      <c r="A108" s="654"/>
      <c r="B108" s="654"/>
      <c r="C108" s="655" t="s">
        <v>5206</v>
      </c>
      <c r="D108" s="852" t="str">
        <f>IF(CNGE_2024_M1_Secc5!D345="","",CNGE_2024_M1_Secc5!D345)</f>
        <v/>
      </c>
      <c r="E108" s="853"/>
      <c r="F108" s="853"/>
      <c r="G108" s="853"/>
      <c r="H108" s="854"/>
      <c r="I108" s="713"/>
      <c r="J108" s="715"/>
      <c r="K108" s="713"/>
      <c r="L108" s="715"/>
      <c r="M108" s="713"/>
      <c r="N108" s="715"/>
      <c r="O108" s="855"/>
      <c r="P108" s="857"/>
      <c r="Q108" s="713"/>
      <c r="R108" s="715"/>
      <c r="S108" s="713"/>
      <c r="T108" s="715"/>
      <c r="U108" s="713"/>
      <c r="V108" s="715"/>
      <c r="W108" s="713"/>
      <c r="X108" s="715"/>
      <c r="Y108" s="713"/>
      <c r="Z108" s="715"/>
      <c r="AA108" s="713"/>
      <c r="AB108" s="715"/>
      <c r="AC108" s="713"/>
      <c r="AD108" s="715"/>
      <c r="AE108" s="164"/>
      <c r="AF108" s="164"/>
      <c r="AG108" s="557">
        <f t="shared" si="16"/>
        <v>0</v>
      </c>
      <c r="AH108" s="558">
        <f t="shared" si="17"/>
        <v>0</v>
      </c>
      <c r="AI108" s="559">
        <f t="shared" si="18"/>
        <v>0</v>
      </c>
      <c r="AJ108" s="560">
        <f t="shared" si="19"/>
        <v>0</v>
      </c>
      <c r="AK108" s="335">
        <f t="shared" si="20"/>
        <v>0</v>
      </c>
      <c r="AL108" s="285">
        <f t="shared" si="21"/>
        <v>0</v>
      </c>
      <c r="AM108" s="313">
        <f t="shared" si="22"/>
        <v>0</v>
      </c>
      <c r="AN108" s="561">
        <f t="shared" si="23"/>
        <v>0</v>
      </c>
      <c r="AO108" s="562" cm="1">
        <f t="array" ref="AO108">IF(AND(OR(U108={21,22,23,99}),W108=0),1,0)</f>
        <v>0</v>
      </c>
      <c r="AP108" s="480">
        <f t="shared" si="24"/>
        <v>0</v>
      </c>
      <c r="AQ108" s="563">
        <f t="shared" si="25"/>
        <v>0</v>
      </c>
      <c r="AR108" s="564">
        <f t="shared" si="26"/>
        <v>0</v>
      </c>
      <c r="AS108" s="565">
        <f t="shared" si="27"/>
        <v>0</v>
      </c>
      <c r="AT108" s="555">
        <f t="shared" si="28"/>
        <v>-1</v>
      </c>
      <c r="AU108" s="556">
        <f t="shared" si="29"/>
        <v>0</v>
      </c>
      <c r="AV108" s="588">
        <f t="shared" si="30"/>
        <v>0</v>
      </c>
      <c r="AW108" s="402">
        <f t="shared" si="31"/>
        <v>0</v>
      </c>
      <c r="AX108" s="370" t="str">
        <f>IF(AW108=0,"",
IF(SUM($AW$35:AW108)=1,AY108,
IF($AW$120&gt;SUM($AW$35:AW108),_xlfn.CONCAT(", ",AY108),
IF($AW$120=SUM($AW$35:AW108),_xlfn.CONCAT(" y ",AY108)))))</f>
        <v/>
      </c>
      <c r="AY108" s="156" t="s">
        <v>5207</v>
      </c>
    </row>
    <row r="109" spans="1:51" ht="15" customHeight="1">
      <c r="A109" s="654"/>
      <c r="B109" s="654"/>
      <c r="C109" s="655" t="s">
        <v>5208</v>
      </c>
      <c r="D109" s="852" t="str">
        <f>IF(CNGE_2024_M1_Secc5!D346="","",CNGE_2024_M1_Secc5!D346)</f>
        <v/>
      </c>
      <c r="E109" s="853"/>
      <c r="F109" s="853"/>
      <c r="G109" s="853"/>
      <c r="H109" s="854"/>
      <c r="I109" s="713"/>
      <c r="J109" s="715"/>
      <c r="K109" s="713"/>
      <c r="L109" s="715"/>
      <c r="M109" s="713"/>
      <c r="N109" s="715"/>
      <c r="O109" s="855"/>
      <c r="P109" s="857"/>
      <c r="Q109" s="713"/>
      <c r="R109" s="715"/>
      <c r="S109" s="713"/>
      <c r="T109" s="715"/>
      <c r="U109" s="713"/>
      <c r="V109" s="715"/>
      <c r="W109" s="713"/>
      <c r="X109" s="715"/>
      <c r="Y109" s="713"/>
      <c r="Z109" s="715"/>
      <c r="AA109" s="713"/>
      <c r="AB109" s="715"/>
      <c r="AC109" s="713"/>
      <c r="AD109" s="715"/>
      <c r="AE109" s="164"/>
      <c r="AF109" s="164"/>
      <c r="AG109" s="557">
        <f t="shared" si="16"/>
        <v>0</v>
      </c>
      <c r="AH109" s="558">
        <f t="shared" si="17"/>
        <v>0</v>
      </c>
      <c r="AI109" s="559">
        <f t="shared" si="18"/>
        <v>0</v>
      </c>
      <c r="AJ109" s="560">
        <f t="shared" si="19"/>
        <v>0</v>
      </c>
      <c r="AK109" s="335">
        <f t="shared" si="20"/>
        <v>0</v>
      </c>
      <c r="AL109" s="285">
        <f t="shared" si="21"/>
        <v>0</v>
      </c>
      <c r="AM109" s="313">
        <f t="shared" si="22"/>
        <v>0</v>
      </c>
      <c r="AN109" s="561">
        <f t="shared" si="23"/>
        <v>0</v>
      </c>
      <c r="AO109" s="562" cm="1">
        <f t="array" ref="AO109">IF(AND(OR(U109={21,22,23,99}),W109=0),1,0)</f>
        <v>0</v>
      </c>
      <c r="AP109" s="480">
        <f t="shared" si="24"/>
        <v>0</v>
      </c>
      <c r="AQ109" s="563">
        <f t="shared" si="25"/>
        <v>0</v>
      </c>
      <c r="AR109" s="564">
        <f t="shared" si="26"/>
        <v>0</v>
      </c>
      <c r="AS109" s="565">
        <f t="shared" si="27"/>
        <v>0</v>
      </c>
      <c r="AT109" s="555">
        <f t="shared" si="28"/>
        <v>-1</v>
      </c>
      <c r="AU109" s="556">
        <f t="shared" si="29"/>
        <v>0</v>
      </c>
      <c r="AV109" s="588">
        <f t="shared" si="30"/>
        <v>0</v>
      </c>
      <c r="AW109" s="402">
        <f t="shared" si="31"/>
        <v>0</v>
      </c>
      <c r="AX109" s="370" t="str">
        <f>IF(AW109=0,"",
IF(SUM($AW$35:AW109)=1,AY109,
IF($AW$120&gt;SUM($AW$35:AW109),_xlfn.CONCAT(", ",AY109),
IF($AW$120=SUM($AW$35:AW109),_xlfn.CONCAT(" y ",AY109)))))</f>
        <v/>
      </c>
      <c r="AY109" s="156" t="s">
        <v>5209</v>
      </c>
    </row>
    <row r="110" spans="1:51" ht="15" customHeight="1">
      <c r="A110" s="654"/>
      <c r="B110" s="654"/>
      <c r="C110" s="655" t="s">
        <v>5210</v>
      </c>
      <c r="D110" s="852" t="str">
        <f>IF(CNGE_2024_M1_Secc5!D347="","",CNGE_2024_M1_Secc5!D347)</f>
        <v/>
      </c>
      <c r="E110" s="853"/>
      <c r="F110" s="853"/>
      <c r="G110" s="853"/>
      <c r="H110" s="854"/>
      <c r="I110" s="713"/>
      <c r="J110" s="715"/>
      <c r="K110" s="713"/>
      <c r="L110" s="715"/>
      <c r="M110" s="713"/>
      <c r="N110" s="715"/>
      <c r="O110" s="855"/>
      <c r="P110" s="857"/>
      <c r="Q110" s="713"/>
      <c r="R110" s="715"/>
      <c r="S110" s="713"/>
      <c r="T110" s="715"/>
      <c r="U110" s="713"/>
      <c r="V110" s="715"/>
      <c r="W110" s="713"/>
      <c r="X110" s="715"/>
      <c r="Y110" s="713"/>
      <c r="Z110" s="715"/>
      <c r="AA110" s="713"/>
      <c r="AB110" s="715"/>
      <c r="AC110" s="713"/>
      <c r="AD110" s="715"/>
      <c r="AE110" s="164"/>
      <c r="AF110" s="164"/>
      <c r="AG110" s="557">
        <f t="shared" si="16"/>
        <v>0</v>
      </c>
      <c r="AH110" s="558">
        <f t="shared" si="17"/>
        <v>0</v>
      </c>
      <c r="AI110" s="559">
        <f t="shared" si="18"/>
        <v>0</v>
      </c>
      <c r="AJ110" s="560">
        <f t="shared" si="19"/>
        <v>0</v>
      </c>
      <c r="AK110" s="335">
        <f t="shared" si="20"/>
        <v>0</v>
      </c>
      <c r="AL110" s="285">
        <f t="shared" si="21"/>
        <v>0</v>
      </c>
      <c r="AM110" s="313">
        <f t="shared" si="22"/>
        <v>0</v>
      </c>
      <c r="AN110" s="561">
        <f t="shared" si="23"/>
        <v>0</v>
      </c>
      <c r="AO110" s="562" cm="1">
        <f t="array" ref="AO110">IF(AND(OR(U110={21,22,23,99}),W110=0),1,0)</f>
        <v>0</v>
      </c>
      <c r="AP110" s="480">
        <f t="shared" si="24"/>
        <v>0</v>
      </c>
      <c r="AQ110" s="563">
        <f t="shared" si="25"/>
        <v>0</v>
      </c>
      <c r="AR110" s="564">
        <f t="shared" si="26"/>
        <v>0</v>
      </c>
      <c r="AS110" s="565">
        <f t="shared" si="27"/>
        <v>0</v>
      </c>
      <c r="AT110" s="555">
        <f t="shared" si="28"/>
        <v>-1</v>
      </c>
      <c r="AU110" s="556">
        <f t="shared" si="29"/>
        <v>0</v>
      </c>
      <c r="AV110" s="588">
        <f t="shared" si="30"/>
        <v>0</v>
      </c>
      <c r="AW110" s="402">
        <f t="shared" si="31"/>
        <v>0</v>
      </c>
      <c r="AX110" s="370" t="str">
        <f>IF(AW110=0,"",
IF(SUM($AW$35:AW110)=1,AY110,
IF($AW$120&gt;SUM($AW$35:AW110),_xlfn.CONCAT(", ",AY110),
IF($AW$120=SUM($AW$35:AW110),_xlfn.CONCAT(" y ",AY110)))))</f>
        <v/>
      </c>
      <c r="AY110" s="156" t="s">
        <v>5211</v>
      </c>
    </row>
    <row r="111" spans="1:51" ht="15" customHeight="1">
      <c r="A111" s="654"/>
      <c r="B111" s="654"/>
      <c r="C111" s="655" t="s">
        <v>5212</v>
      </c>
      <c r="D111" s="852" t="str">
        <f>IF(CNGE_2024_M1_Secc5!D348="","",CNGE_2024_M1_Secc5!D348)</f>
        <v/>
      </c>
      <c r="E111" s="853"/>
      <c r="F111" s="853"/>
      <c r="G111" s="853"/>
      <c r="H111" s="854"/>
      <c r="I111" s="713"/>
      <c r="J111" s="715"/>
      <c r="K111" s="713"/>
      <c r="L111" s="715"/>
      <c r="M111" s="713"/>
      <c r="N111" s="715"/>
      <c r="O111" s="855"/>
      <c r="P111" s="857"/>
      <c r="Q111" s="713"/>
      <c r="R111" s="715"/>
      <c r="S111" s="713"/>
      <c r="T111" s="715"/>
      <c r="U111" s="713"/>
      <c r="V111" s="715"/>
      <c r="W111" s="713"/>
      <c r="X111" s="715"/>
      <c r="Y111" s="713"/>
      <c r="Z111" s="715"/>
      <c r="AA111" s="713"/>
      <c r="AB111" s="715"/>
      <c r="AC111" s="713"/>
      <c r="AD111" s="715"/>
      <c r="AE111" s="164"/>
      <c r="AF111" s="164"/>
      <c r="AG111" s="557">
        <f t="shared" si="16"/>
        <v>0</v>
      </c>
      <c r="AH111" s="558">
        <f t="shared" si="17"/>
        <v>0</v>
      </c>
      <c r="AI111" s="559">
        <f t="shared" si="18"/>
        <v>0</v>
      </c>
      <c r="AJ111" s="560">
        <f t="shared" si="19"/>
        <v>0</v>
      </c>
      <c r="AK111" s="335">
        <f t="shared" si="20"/>
        <v>0</v>
      </c>
      <c r="AL111" s="285">
        <f t="shared" si="21"/>
        <v>0</v>
      </c>
      <c r="AM111" s="313">
        <f t="shared" si="22"/>
        <v>0</v>
      </c>
      <c r="AN111" s="561">
        <f t="shared" si="23"/>
        <v>0</v>
      </c>
      <c r="AO111" s="562" cm="1">
        <f t="array" ref="AO111">IF(AND(OR(U111={21,22,23,99}),W111=0),1,0)</f>
        <v>0</v>
      </c>
      <c r="AP111" s="480">
        <f t="shared" si="24"/>
        <v>0</v>
      </c>
      <c r="AQ111" s="563">
        <f t="shared" si="25"/>
        <v>0</v>
      </c>
      <c r="AR111" s="564">
        <f t="shared" si="26"/>
        <v>0</v>
      </c>
      <c r="AS111" s="565">
        <f t="shared" si="27"/>
        <v>0</v>
      </c>
      <c r="AT111" s="555">
        <f t="shared" si="28"/>
        <v>-1</v>
      </c>
      <c r="AU111" s="556">
        <f t="shared" si="29"/>
        <v>0</v>
      </c>
      <c r="AV111" s="588">
        <f t="shared" si="30"/>
        <v>0</v>
      </c>
      <c r="AW111" s="402">
        <f t="shared" si="31"/>
        <v>0</v>
      </c>
      <c r="AX111" s="370" t="str">
        <f>IF(AW111=0,"",
IF(SUM($AW$35:AW111)=1,AY111,
IF($AW$120&gt;SUM($AW$35:AW111),_xlfn.CONCAT(", ",AY111),
IF($AW$120=SUM($AW$35:AW111),_xlfn.CONCAT(" y ",AY111)))))</f>
        <v/>
      </c>
      <c r="AY111" s="156" t="s">
        <v>5213</v>
      </c>
    </row>
    <row r="112" spans="1:51" ht="15" customHeight="1">
      <c r="A112" s="654"/>
      <c r="B112" s="654"/>
      <c r="C112" s="655" t="s">
        <v>5214</v>
      </c>
      <c r="D112" s="852" t="str">
        <f>IF(CNGE_2024_M1_Secc5!D349="","",CNGE_2024_M1_Secc5!D349)</f>
        <v/>
      </c>
      <c r="E112" s="853"/>
      <c r="F112" s="853"/>
      <c r="G112" s="853"/>
      <c r="H112" s="854"/>
      <c r="I112" s="713"/>
      <c r="J112" s="715"/>
      <c r="K112" s="713"/>
      <c r="L112" s="715"/>
      <c r="M112" s="713"/>
      <c r="N112" s="715"/>
      <c r="O112" s="855"/>
      <c r="P112" s="857"/>
      <c r="Q112" s="713"/>
      <c r="R112" s="715"/>
      <c r="S112" s="713"/>
      <c r="T112" s="715"/>
      <c r="U112" s="713"/>
      <c r="V112" s="715"/>
      <c r="W112" s="713"/>
      <c r="X112" s="715"/>
      <c r="Y112" s="713"/>
      <c r="Z112" s="715"/>
      <c r="AA112" s="713"/>
      <c r="AB112" s="715"/>
      <c r="AC112" s="713"/>
      <c r="AD112" s="715"/>
      <c r="AE112" s="164"/>
      <c r="AF112" s="164"/>
      <c r="AG112" s="557">
        <f t="shared" si="16"/>
        <v>0</v>
      </c>
      <c r="AH112" s="558">
        <f t="shared" si="17"/>
        <v>0</v>
      </c>
      <c r="AI112" s="559">
        <f t="shared" si="18"/>
        <v>0</v>
      </c>
      <c r="AJ112" s="560">
        <f t="shared" si="19"/>
        <v>0</v>
      </c>
      <c r="AK112" s="335">
        <f t="shared" si="20"/>
        <v>0</v>
      </c>
      <c r="AL112" s="285">
        <f t="shared" si="21"/>
        <v>0</v>
      </c>
      <c r="AM112" s="313">
        <f t="shared" si="22"/>
        <v>0</v>
      </c>
      <c r="AN112" s="561">
        <f t="shared" si="23"/>
        <v>0</v>
      </c>
      <c r="AO112" s="562" cm="1">
        <f t="array" ref="AO112">IF(AND(OR(U112={21,22,23,99}),W112=0),1,0)</f>
        <v>0</v>
      </c>
      <c r="AP112" s="480">
        <f t="shared" si="24"/>
        <v>0</v>
      </c>
      <c r="AQ112" s="563">
        <f t="shared" si="25"/>
        <v>0</v>
      </c>
      <c r="AR112" s="564">
        <f t="shared" si="26"/>
        <v>0</v>
      </c>
      <c r="AS112" s="565">
        <f t="shared" si="27"/>
        <v>0</v>
      </c>
      <c r="AT112" s="555">
        <f t="shared" si="28"/>
        <v>-1</v>
      </c>
      <c r="AU112" s="556">
        <f t="shared" si="29"/>
        <v>0</v>
      </c>
      <c r="AV112" s="588">
        <f t="shared" si="30"/>
        <v>0</v>
      </c>
      <c r="AW112" s="402">
        <f t="shared" si="31"/>
        <v>0</v>
      </c>
      <c r="AX112" s="370" t="str">
        <f>IF(AW112=0,"",
IF(SUM($AW$35:AW112)=1,AY112,
IF($AW$120&gt;SUM($AW$35:AW112),_xlfn.CONCAT(", ",AY112),
IF($AW$120=SUM($AW$35:AW112),_xlfn.CONCAT(" y ",AY112)))))</f>
        <v/>
      </c>
      <c r="AY112" s="156" t="s">
        <v>5215</v>
      </c>
    </row>
    <row r="113" spans="1:51" ht="15" customHeight="1">
      <c r="A113" s="654"/>
      <c r="B113" s="654"/>
      <c r="C113" s="655" t="s">
        <v>5216</v>
      </c>
      <c r="D113" s="852" t="str">
        <f>IF(CNGE_2024_M1_Secc5!D350="","",CNGE_2024_M1_Secc5!D350)</f>
        <v/>
      </c>
      <c r="E113" s="853"/>
      <c r="F113" s="853"/>
      <c r="G113" s="853"/>
      <c r="H113" s="854"/>
      <c r="I113" s="713"/>
      <c r="J113" s="715"/>
      <c r="K113" s="713"/>
      <c r="L113" s="715"/>
      <c r="M113" s="713"/>
      <c r="N113" s="715"/>
      <c r="O113" s="855"/>
      <c r="P113" s="857"/>
      <c r="Q113" s="713"/>
      <c r="R113" s="715"/>
      <c r="S113" s="713"/>
      <c r="T113" s="715"/>
      <c r="U113" s="713"/>
      <c r="V113" s="715"/>
      <c r="W113" s="713"/>
      <c r="X113" s="715"/>
      <c r="Y113" s="713"/>
      <c r="Z113" s="715"/>
      <c r="AA113" s="713"/>
      <c r="AB113" s="715"/>
      <c r="AC113" s="713"/>
      <c r="AD113" s="715"/>
      <c r="AE113" s="164"/>
      <c r="AF113" s="164"/>
      <c r="AG113" s="557">
        <f t="shared" si="16"/>
        <v>0</v>
      </c>
      <c r="AH113" s="558">
        <f t="shared" si="17"/>
        <v>0</v>
      </c>
      <c r="AI113" s="559">
        <f t="shared" si="18"/>
        <v>0</v>
      </c>
      <c r="AJ113" s="560">
        <f t="shared" si="19"/>
        <v>0</v>
      </c>
      <c r="AK113" s="335">
        <f t="shared" si="20"/>
        <v>0</v>
      </c>
      <c r="AL113" s="285">
        <f t="shared" si="21"/>
        <v>0</v>
      </c>
      <c r="AM113" s="313">
        <f t="shared" si="22"/>
        <v>0</v>
      </c>
      <c r="AN113" s="561">
        <f t="shared" si="23"/>
        <v>0</v>
      </c>
      <c r="AO113" s="562" cm="1">
        <f t="array" ref="AO113">IF(AND(OR(U113={21,22,23,99}),W113=0),1,0)</f>
        <v>0</v>
      </c>
      <c r="AP113" s="480">
        <f t="shared" si="24"/>
        <v>0</v>
      </c>
      <c r="AQ113" s="563">
        <f t="shared" si="25"/>
        <v>0</v>
      </c>
      <c r="AR113" s="564">
        <f t="shared" si="26"/>
        <v>0</v>
      </c>
      <c r="AS113" s="565">
        <f t="shared" si="27"/>
        <v>0</v>
      </c>
      <c r="AT113" s="555">
        <f t="shared" si="28"/>
        <v>-1</v>
      </c>
      <c r="AU113" s="556">
        <f t="shared" si="29"/>
        <v>0</v>
      </c>
      <c r="AV113" s="588">
        <f t="shared" si="30"/>
        <v>0</v>
      </c>
      <c r="AW113" s="402">
        <f t="shared" si="31"/>
        <v>0</v>
      </c>
      <c r="AX113" s="370" t="str">
        <f>IF(AW113=0,"",
IF(SUM($AW$35:AW113)=1,AY113,
IF($AW$120&gt;SUM($AW$35:AW113),_xlfn.CONCAT(", ",AY113),
IF($AW$120=SUM($AW$35:AW113),_xlfn.CONCAT(" y ",AY113)))))</f>
        <v/>
      </c>
      <c r="AY113" s="156" t="s">
        <v>5217</v>
      </c>
    </row>
    <row r="114" spans="1:51" ht="15" customHeight="1">
      <c r="A114" s="654"/>
      <c r="B114" s="654"/>
      <c r="C114" s="655" t="s">
        <v>5218</v>
      </c>
      <c r="D114" s="852" t="str">
        <f>IF(CNGE_2024_M1_Secc5!D351="","",CNGE_2024_M1_Secc5!D351)</f>
        <v/>
      </c>
      <c r="E114" s="853"/>
      <c r="F114" s="853"/>
      <c r="G114" s="853"/>
      <c r="H114" s="854"/>
      <c r="I114" s="713"/>
      <c r="J114" s="715"/>
      <c r="K114" s="713"/>
      <c r="L114" s="715"/>
      <c r="M114" s="713"/>
      <c r="N114" s="715"/>
      <c r="O114" s="855"/>
      <c r="P114" s="857"/>
      <c r="Q114" s="713"/>
      <c r="R114" s="715"/>
      <c r="S114" s="713"/>
      <c r="T114" s="715"/>
      <c r="U114" s="713"/>
      <c r="V114" s="715"/>
      <c r="W114" s="713"/>
      <c r="X114" s="715"/>
      <c r="Y114" s="713"/>
      <c r="Z114" s="715"/>
      <c r="AA114" s="713"/>
      <c r="AB114" s="715"/>
      <c r="AC114" s="713"/>
      <c r="AD114" s="715"/>
      <c r="AE114" s="164"/>
      <c r="AF114" s="164"/>
      <c r="AG114" s="557">
        <f t="shared" si="16"/>
        <v>0</v>
      </c>
      <c r="AH114" s="558">
        <f t="shared" si="17"/>
        <v>0</v>
      </c>
      <c r="AI114" s="559">
        <f t="shared" si="18"/>
        <v>0</v>
      </c>
      <c r="AJ114" s="560">
        <f t="shared" si="19"/>
        <v>0</v>
      </c>
      <c r="AK114" s="335">
        <f t="shared" si="20"/>
        <v>0</v>
      </c>
      <c r="AL114" s="285">
        <f t="shared" si="21"/>
        <v>0</v>
      </c>
      <c r="AM114" s="313">
        <f t="shared" si="22"/>
        <v>0</v>
      </c>
      <c r="AN114" s="561">
        <f t="shared" si="23"/>
        <v>0</v>
      </c>
      <c r="AO114" s="562" cm="1">
        <f t="array" ref="AO114">IF(AND(OR(U114={21,22,23,99}),W114=0),1,0)</f>
        <v>0</v>
      </c>
      <c r="AP114" s="480">
        <f t="shared" si="24"/>
        <v>0</v>
      </c>
      <c r="AQ114" s="563">
        <f t="shared" si="25"/>
        <v>0</v>
      </c>
      <c r="AR114" s="564">
        <f t="shared" si="26"/>
        <v>0</v>
      </c>
      <c r="AS114" s="565">
        <f t="shared" si="27"/>
        <v>0</v>
      </c>
      <c r="AT114" s="555">
        <f t="shared" si="28"/>
        <v>-1</v>
      </c>
      <c r="AU114" s="556">
        <f t="shared" si="29"/>
        <v>0</v>
      </c>
      <c r="AV114" s="588">
        <f t="shared" si="30"/>
        <v>0</v>
      </c>
      <c r="AW114" s="402">
        <f t="shared" si="31"/>
        <v>0</v>
      </c>
      <c r="AX114" s="370" t="str">
        <f>IF(AW114=0,"",
IF(SUM($AW$35:AW114)=1,AY114,
IF($AW$120&gt;SUM($AW$35:AW114),_xlfn.CONCAT(", ",AY114),
IF($AW$120=SUM($AW$35:AW114),_xlfn.CONCAT(" y ",AY114)))))</f>
        <v/>
      </c>
      <c r="AY114" s="156" t="s">
        <v>5219</v>
      </c>
    </row>
    <row r="115" spans="1:51" ht="15" customHeight="1">
      <c r="A115" s="654"/>
      <c r="B115" s="654"/>
      <c r="C115" s="655" t="s">
        <v>5220</v>
      </c>
      <c r="D115" s="852" t="str">
        <f>IF(CNGE_2024_M1_Secc5!D352="","",CNGE_2024_M1_Secc5!D352)</f>
        <v/>
      </c>
      <c r="E115" s="853"/>
      <c r="F115" s="853"/>
      <c r="G115" s="853"/>
      <c r="H115" s="854"/>
      <c r="I115" s="713"/>
      <c r="J115" s="715"/>
      <c r="K115" s="713"/>
      <c r="L115" s="715"/>
      <c r="M115" s="713"/>
      <c r="N115" s="715"/>
      <c r="O115" s="855"/>
      <c r="P115" s="857"/>
      <c r="Q115" s="713"/>
      <c r="R115" s="715"/>
      <c r="S115" s="713"/>
      <c r="T115" s="715"/>
      <c r="U115" s="713"/>
      <c r="V115" s="715"/>
      <c r="W115" s="713"/>
      <c r="X115" s="715"/>
      <c r="Y115" s="713"/>
      <c r="Z115" s="715"/>
      <c r="AA115" s="713"/>
      <c r="AB115" s="715"/>
      <c r="AC115" s="713"/>
      <c r="AD115" s="715"/>
      <c r="AE115" s="164"/>
      <c r="AF115" s="164"/>
      <c r="AG115" s="557">
        <f t="shared" si="16"/>
        <v>0</v>
      </c>
      <c r="AH115" s="558">
        <f t="shared" si="17"/>
        <v>0</v>
      </c>
      <c r="AI115" s="559">
        <f t="shared" si="18"/>
        <v>0</v>
      </c>
      <c r="AJ115" s="560">
        <f t="shared" si="19"/>
        <v>0</v>
      </c>
      <c r="AK115" s="335">
        <f t="shared" si="20"/>
        <v>0</v>
      </c>
      <c r="AL115" s="285">
        <f t="shared" si="21"/>
        <v>0</v>
      </c>
      <c r="AM115" s="313">
        <f t="shared" si="22"/>
        <v>0</v>
      </c>
      <c r="AN115" s="561">
        <f t="shared" si="23"/>
        <v>0</v>
      </c>
      <c r="AO115" s="562" cm="1">
        <f t="array" ref="AO115">IF(AND(OR(U115={21,22,23,99}),W115=0),1,0)</f>
        <v>0</v>
      </c>
      <c r="AP115" s="480">
        <f t="shared" si="24"/>
        <v>0</v>
      </c>
      <c r="AQ115" s="563">
        <f t="shared" si="25"/>
        <v>0</v>
      </c>
      <c r="AR115" s="564">
        <f t="shared" si="26"/>
        <v>0</v>
      </c>
      <c r="AS115" s="565">
        <f t="shared" si="27"/>
        <v>0</v>
      </c>
      <c r="AT115" s="555">
        <f t="shared" si="28"/>
        <v>-1</v>
      </c>
      <c r="AU115" s="556">
        <f t="shared" si="29"/>
        <v>0</v>
      </c>
      <c r="AV115" s="588">
        <f t="shared" si="30"/>
        <v>0</v>
      </c>
      <c r="AW115" s="402">
        <f t="shared" si="31"/>
        <v>0</v>
      </c>
      <c r="AX115" s="370" t="str">
        <f>IF(AW115=0,"",
IF(SUM($AW$35:AW115)=1,AY115,
IF($AW$120&gt;SUM($AW$35:AW115),_xlfn.CONCAT(", ",AY115),
IF($AW$120=SUM($AW$35:AW115),_xlfn.CONCAT(" y ",AY115)))))</f>
        <v/>
      </c>
      <c r="AY115" s="156" t="s">
        <v>5221</v>
      </c>
    </row>
    <row r="116" spans="1:51" ht="15" customHeight="1">
      <c r="A116" s="654"/>
      <c r="B116" s="654"/>
      <c r="C116" s="655" t="s">
        <v>5222</v>
      </c>
      <c r="D116" s="852" t="str">
        <f>IF(CNGE_2024_M1_Secc5!D353="","",CNGE_2024_M1_Secc5!D353)</f>
        <v/>
      </c>
      <c r="E116" s="853"/>
      <c r="F116" s="853"/>
      <c r="G116" s="853"/>
      <c r="H116" s="854"/>
      <c r="I116" s="713"/>
      <c r="J116" s="715"/>
      <c r="K116" s="713"/>
      <c r="L116" s="715"/>
      <c r="M116" s="713"/>
      <c r="N116" s="715"/>
      <c r="O116" s="855"/>
      <c r="P116" s="857"/>
      <c r="Q116" s="713"/>
      <c r="R116" s="715"/>
      <c r="S116" s="713"/>
      <c r="T116" s="715"/>
      <c r="U116" s="713"/>
      <c r="V116" s="715"/>
      <c r="W116" s="713"/>
      <c r="X116" s="715"/>
      <c r="Y116" s="713"/>
      <c r="Z116" s="715"/>
      <c r="AA116" s="713"/>
      <c r="AB116" s="715"/>
      <c r="AC116" s="713"/>
      <c r="AD116" s="715"/>
      <c r="AE116" s="164"/>
      <c r="AF116" s="164"/>
      <c r="AG116" s="557">
        <f t="shared" si="16"/>
        <v>0</v>
      </c>
      <c r="AH116" s="558">
        <f t="shared" si="17"/>
        <v>0</v>
      </c>
      <c r="AI116" s="559">
        <f t="shared" si="18"/>
        <v>0</v>
      </c>
      <c r="AJ116" s="560">
        <f t="shared" si="19"/>
        <v>0</v>
      </c>
      <c r="AK116" s="335">
        <f t="shared" si="20"/>
        <v>0</v>
      </c>
      <c r="AL116" s="285">
        <f t="shared" si="21"/>
        <v>0</v>
      </c>
      <c r="AM116" s="313">
        <f t="shared" si="22"/>
        <v>0</v>
      </c>
      <c r="AN116" s="561">
        <f t="shared" si="23"/>
        <v>0</v>
      </c>
      <c r="AO116" s="562" cm="1">
        <f t="array" ref="AO116">IF(AND(OR(U116={21,22,23,99}),W116=0),1,0)</f>
        <v>0</v>
      </c>
      <c r="AP116" s="480">
        <f t="shared" si="24"/>
        <v>0</v>
      </c>
      <c r="AQ116" s="563">
        <f t="shared" si="25"/>
        <v>0</v>
      </c>
      <c r="AR116" s="564">
        <f t="shared" si="26"/>
        <v>0</v>
      </c>
      <c r="AS116" s="565">
        <f t="shared" si="27"/>
        <v>0</v>
      </c>
      <c r="AT116" s="555">
        <f t="shared" si="28"/>
        <v>-1</v>
      </c>
      <c r="AU116" s="556">
        <f t="shared" si="29"/>
        <v>0</v>
      </c>
      <c r="AV116" s="588">
        <f t="shared" si="30"/>
        <v>0</v>
      </c>
      <c r="AW116" s="402">
        <f t="shared" si="31"/>
        <v>0</v>
      </c>
      <c r="AX116" s="370" t="str">
        <f>IF(AW116=0,"",
IF(SUM($AW$35:AW116)=1,AY116,
IF($AW$120&gt;SUM($AW$35:AW116),_xlfn.CONCAT(", ",AY116),
IF($AW$120=SUM($AW$35:AW116),_xlfn.CONCAT(" y ",AY116)))))</f>
        <v/>
      </c>
      <c r="AY116" s="156" t="s">
        <v>5223</v>
      </c>
    </row>
    <row r="117" spans="1:51" ht="15" customHeight="1">
      <c r="A117" s="654"/>
      <c r="B117" s="654"/>
      <c r="C117" s="655" t="s">
        <v>5224</v>
      </c>
      <c r="D117" s="852" t="str">
        <f>IF(CNGE_2024_M1_Secc5!D354="","",CNGE_2024_M1_Secc5!D354)</f>
        <v/>
      </c>
      <c r="E117" s="853"/>
      <c r="F117" s="853"/>
      <c r="G117" s="853"/>
      <c r="H117" s="854"/>
      <c r="I117" s="713"/>
      <c r="J117" s="715"/>
      <c r="K117" s="713"/>
      <c r="L117" s="715"/>
      <c r="M117" s="713"/>
      <c r="N117" s="715"/>
      <c r="O117" s="855"/>
      <c r="P117" s="857"/>
      <c r="Q117" s="713"/>
      <c r="R117" s="715"/>
      <c r="S117" s="713"/>
      <c r="T117" s="715"/>
      <c r="U117" s="713"/>
      <c r="V117" s="715"/>
      <c r="W117" s="713"/>
      <c r="X117" s="715"/>
      <c r="Y117" s="713"/>
      <c r="Z117" s="715"/>
      <c r="AA117" s="713"/>
      <c r="AB117" s="715"/>
      <c r="AC117" s="713"/>
      <c r="AD117" s="715"/>
      <c r="AE117" s="164"/>
      <c r="AF117" s="164"/>
      <c r="AG117" s="557">
        <f t="shared" si="16"/>
        <v>0</v>
      </c>
      <c r="AH117" s="558">
        <f t="shared" si="17"/>
        <v>0</v>
      </c>
      <c r="AI117" s="559">
        <f t="shared" si="18"/>
        <v>0</v>
      </c>
      <c r="AJ117" s="560">
        <f t="shared" si="19"/>
        <v>0</v>
      </c>
      <c r="AK117" s="335">
        <f t="shared" si="20"/>
        <v>0</v>
      </c>
      <c r="AL117" s="285">
        <f t="shared" si="21"/>
        <v>0</v>
      </c>
      <c r="AM117" s="313">
        <f t="shared" si="22"/>
        <v>0</v>
      </c>
      <c r="AN117" s="561">
        <f t="shared" si="23"/>
        <v>0</v>
      </c>
      <c r="AO117" s="562" cm="1">
        <f t="array" ref="AO117">IF(AND(OR(U117={21,22,23,99}),W117=0),1,0)</f>
        <v>0</v>
      </c>
      <c r="AP117" s="480">
        <f t="shared" si="24"/>
        <v>0</v>
      </c>
      <c r="AQ117" s="563">
        <f t="shared" si="25"/>
        <v>0</v>
      </c>
      <c r="AR117" s="564">
        <f t="shared" si="26"/>
        <v>0</v>
      </c>
      <c r="AS117" s="565">
        <f t="shared" si="27"/>
        <v>0</v>
      </c>
      <c r="AT117" s="555">
        <f t="shared" si="28"/>
        <v>-1</v>
      </c>
      <c r="AU117" s="556">
        <f t="shared" si="29"/>
        <v>0</v>
      </c>
      <c r="AV117" s="588">
        <f t="shared" si="30"/>
        <v>0</v>
      </c>
      <c r="AW117" s="402">
        <f t="shared" si="31"/>
        <v>0</v>
      </c>
      <c r="AX117" s="370" t="str">
        <f>IF(AW117=0,"",
IF(SUM($AW$35:AW117)=1,AY117,
IF($AW$120&gt;SUM($AW$35:AW117),_xlfn.CONCAT(", ",AY117),
IF($AW$120=SUM($AW$35:AW117),_xlfn.CONCAT(" y ",AY117)))))</f>
        <v/>
      </c>
      <c r="AY117" s="156" t="s">
        <v>5225</v>
      </c>
    </row>
    <row r="118" spans="1:51" ht="15" customHeight="1">
      <c r="A118" s="654"/>
      <c r="B118" s="654"/>
      <c r="C118" s="655" t="s">
        <v>5226</v>
      </c>
      <c r="D118" s="852" t="str">
        <f>IF(CNGE_2024_M1_Secc5!D355="","",CNGE_2024_M1_Secc5!D355)</f>
        <v/>
      </c>
      <c r="E118" s="853"/>
      <c r="F118" s="853"/>
      <c r="G118" s="853"/>
      <c r="H118" s="854"/>
      <c r="I118" s="713"/>
      <c r="J118" s="715"/>
      <c r="K118" s="713"/>
      <c r="L118" s="715"/>
      <c r="M118" s="713"/>
      <c r="N118" s="715"/>
      <c r="O118" s="855"/>
      <c r="P118" s="857"/>
      <c r="Q118" s="713"/>
      <c r="R118" s="715"/>
      <c r="S118" s="713"/>
      <c r="T118" s="715"/>
      <c r="U118" s="713"/>
      <c r="V118" s="715"/>
      <c r="W118" s="713"/>
      <c r="X118" s="715"/>
      <c r="Y118" s="713"/>
      <c r="Z118" s="715"/>
      <c r="AA118" s="713"/>
      <c r="AB118" s="715"/>
      <c r="AC118" s="713"/>
      <c r="AD118" s="715"/>
      <c r="AE118" s="164"/>
      <c r="AF118" s="164"/>
      <c r="AG118" s="557">
        <f t="shared" si="16"/>
        <v>0</v>
      </c>
      <c r="AH118" s="558">
        <f t="shared" si="17"/>
        <v>0</v>
      </c>
      <c r="AI118" s="559">
        <f t="shared" si="18"/>
        <v>0</v>
      </c>
      <c r="AJ118" s="560">
        <f t="shared" si="19"/>
        <v>0</v>
      </c>
      <c r="AK118" s="335">
        <f t="shared" si="20"/>
        <v>0</v>
      </c>
      <c r="AL118" s="285">
        <f t="shared" si="21"/>
        <v>0</v>
      </c>
      <c r="AM118" s="313">
        <f t="shared" si="22"/>
        <v>0</v>
      </c>
      <c r="AN118" s="561">
        <f t="shared" si="23"/>
        <v>0</v>
      </c>
      <c r="AO118" s="562" cm="1">
        <f t="array" ref="AO118">IF(AND(OR(U118={21,22,23,99}),W118=0),1,0)</f>
        <v>0</v>
      </c>
      <c r="AP118" s="480">
        <f t="shared" si="24"/>
        <v>0</v>
      </c>
      <c r="AQ118" s="563">
        <f t="shared" si="25"/>
        <v>0</v>
      </c>
      <c r="AR118" s="564">
        <f t="shared" si="26"/>
        <v>0</v>
      </c>
      <c r="AS118" s="565">
        <f t="shared" si="27"/>
        <v>0</v>
      </c>
      <c r="AT118" s="555">
        <f t="shared" si="28"/>
        <v>-1</v>
      </c>
      <c r="AU118" s="556">
        <f t="shared" si="29"/>
        <v>0</v>
      </c>
      <c r="AV118" s="588">
        <f t="shared" si="30"/>
        <v>0</v>
      </c>
      <c r="AW118" s="402">
        <f t="shared" si="31"/>
        <v>0</v>
      </c>
      <c r="AX118" s="370" t="str">
        <f>IF(AW118=0,"",
IF(SUM($AW$35:AW118)=1,AY118,
IF($AW$120&gt;SUM($AW$35:AW118),_xlfn.CONCAT(", ",AY118),
IF($AW$120=SUM($AW$35:AW118),_xlfn.CONCAT(" y ",AY118)))))</f>
        <v/>
      </c>
      <c r="AY118" s="156" t="s">
        <v>5227</v>
      </c>
    </row>
    <row r="119" spans="1:51" ht="15" customHeight="1">
      <c r="A119" s="654"/>
      <c r="B119" s="654"/>
      <c r="C119" s="655" t="s">
        <v>5228</v>
      </c>
      <c r="D119" s="852" t="str">
        <f>IF(CNGE_2024_M1_Secc5!D356="","",CNGE_2024_M1_Secc5!D356)</f>
        <v/>
      </c>
      <c r="E119" s="853"/>
      <c r="F119" s="853"/>
      <c r="G119" s="853"/>
      <c r="H119" s="854"/>
      <c r="I119" s="713"/>
      <c r="J119" s="715"/>
      <c r="K119" s="713"/>
      <c r="L119" s="715"/>
      <c r="M119" s="713"/>
      <c r="N119" s="715"/>
      <c r="O119" s="855"/>
      <c r="P119" s="857"/>
      <c r="Q119" s="713"/>
      <c r="R119" s="715"/>
      <c r="S119" s="713"/>
      <c r="T119" s="715"/>
      <c r="U119" s="713"/>
      <c r="V119" s="715"/>
      <c r="W119" s="713"/>
      <c r="X119" s="715"/>
      <c r="Y119" s="713"/>
      <c r="Z119" s="715"/>
      <c r="AA119" s="713"/>
      <c r="AB119" s="715"/>
      <c r="AC119" s="713"/>
      <c r="AD119" s="715"/>
      <c r="AE119" s="164"/>
      <c r="AF119" s="164"/>
      <c r="AG119" s="557">
        <f t="shared" si="16"/>
        <v>0</v>
      </c>
      <c r="AH119" s="558">
        <f t="shared" si="17"/>
        <v>0</v>
      </c>
      <c r="AI119" s="559">
        <f t="shared" si="18"/>
        <v>0</v>
      </c>
      <c r="AJ119" s="560">
        <f t="shared" si="19"/>
        <v>0</v>
      </c>
      <c r="AK119" s="335">
        <f t="shared" si="20"/>
        <v>0</v>
      </c>
      <c r="AL119" s="285">
        <f t="shared" si="21"/>
        <v>0</v>
      </c>
      <c r="AM119" s="313">
        <f t="shared" si="22"/>
        <v>0</v>
      </c>
      <c r="AN119" s="561">
        <f t="shared" si="23"/>
        <v>0</v>
      </c>
      <c r="AO119" s="562" cm="1">
        <f t="array" ref="AO119">IF(AND(OR(U119={21,22,23,99}),W119=0),1,0)</f>
        <v>0</v>
      </c>
      <c r="AP119" s="480">
        <f t="shared" si="24"/>
        <v>0</v>
      </c>
      <c r="AQ119" s="563">
        <f t="shared" si="25"/>
        <v>0</v>
      </c>
      <c r="AR119" s="564">
        <f t="shared" si="26"/>
        <v>0</v>
      </c>
      <c r="AS119" s="565">
        <f t="shared" si="27"/>
        <v>0</v>
      </c>
      <c r="AT119" s="555">
        <f t="shared" si="28"/>
        <v>-1</v>
      </c>
      <c r="AU119" s="556">
        <f t="shared" si="29"/>
        <v>0</v>
      </c>
      <c r="AV119" s="588">
        <f t="shared" si="30"/>
        <v>0</v>
      </c>
      <c r="AW119" s="402">
        <f t="shared" si="31"/>
        <v>0</v>
      </c>
      <c r="AX119" s="370" t="str">
        <f>IF(AW119=0,"",
IF(SUM($AW$35:AW119)=1,AY119,
IF($AW$120&gt;SUM($AW$35:AW119),_xlfn.CONCAT(", ",AY119),
IF($AW$120=SUM($AW$35:AW119),_xlfn.CONCAT(" y ",AY119)))))</f>
        <v/>
      </c>
      <c r="AY119" s="156" t="s">
        <v>5229</v>
      </c>
    </row>
    <row r="120" spans="1:51" ht="15" customHeight="1">
      <c r="A120" s="145"/>
      <c r="B120" s="811" t="str">
        <f>IF(AP120&gt;0,"Favor de revisar lo registrado en el apartado de Edad debido a que tiene inconsistencias con la Antigüedad en el servicio ","")</f>
        <v/>
      </c>
      <c r="C120" s="811"/>
      <c r="D120" s="811"/>
      <c r="E120" s="811"/>
      <c r="F120" s="811"/>
      <c r="G120" s="811"/>
      <c r="H120" s="811"/>
      <c r="I120" s="811"/>
      <c r="J120" s="811"/>
      <c r="K120" s="811"/>
      <c r="L120" s="811"/>
      <c r="M120" s="811"/>
      <c r="N120" s="811"/>
      <c r="O120" s="811"/>
      <c r="P120" s="811"/>
      <c r="Q120" s="811"/>
      <c r="R120" s="811"/>
      <c r="S120" s="811"/>
      <c r="T120" s="811"/>
      <c r="U120" s="811"/>
      <c r="V120" s="811"/>
      <c r="W120" s="811"/>
      <c r="X120" s="811"/>
      <c r="Y120" s="811"/>
      <c r="Z120" s="811"/>
      <c r="AA120" s="811"/>
      <c r="AB120" s="811"/>
      <c r="AC120" s="811"/>
      <c r="AD120" s="811"/>
      <c r="AE120" s="164"/>
      <c r="AF120" s="164"/>
      <c r="AG120" s="206">
        <f t="shared" ref="AG120:AP120" si="32">SUM(AG35:AG119)</f>
        <v>0</v>
      </c>
      <c r="AH120" s="579">
        <f t="shared" si="32"/>
        <v>0</v>
      </c>
      <c r="AI120" s="580">
        <f t="shared" si="32"/>
        <v>0</v>
      </c>
      <c r="AJ120" s="581">
        <f t="shared" si="32"/>
        <v>0</v>
      </c>
      <c r="AK120" s="551">
        <f t="shared" si="32"/>
        <v>0</v>
      </c>
      <c r="AL120" s="471">
        <f t="shared" si="32"/>
        <v>0</v>
      </c>
      <c r="AM120" s="321">
        <f t="shared" si="32"/>
        <v>0</v>
      </c>
      <c r="AN120" s="582">
        <f t="shared" si="32"/>
        <v>0</v>
      </c>
      <c r="AO120" s="590">
        <f t="shared" si="32"/>
        <v>0</v>
      </c>
      <c r="AP120" s="481">
        <f t="shared" si="32"/>
        <v>0</v>
      </c>
      <c r="AQ120" s="198"/>
      <c r="AR120" s="584">
        <f>SUM(AR35:AR119)</f>
        <v>0</v>
      </c>
      <c r="AS120" s="585">
        <f>SUM(AS35:AS119)</f>
        <v>0</v>
      </c>
      <c r="AT120" s="198"/>
      <c r="AU120" s="578">
        <f>SUM(AU35:AU119)</f>
        <v>0</v>
      </c>
      <c r="AV120" s="589">
        <f>SUM(AV35:AV119)</f>
        <v>0</v>
      </c>
      <c r="AW120" s="274">
        <f>SUM(AW35:AW119)</f>
        <v>0</v>
      </c>
      <c r="AX120" s="274" t="str">
        <f>IF(AW120=0,"",_xlfn.CONCAT(AX35:AX119))</f>
        <v/>
      </c>
      <c r="AY120" s="275" t="str">
        <f>IF(AW120=0,"",
IF(AW120&gt;10,"Favor de ingresar toda la información requerida en la pregunta y/o verifique que no tenga información en celdas sombreadas",
IF(AW120=1,_xlfn.CONCAT("Favor de revisar la información capturada en el numeral ",AX120),_xlfn.CONCAT("Favor de revisar la información capturada en los numerales ",AX120))))</f>
        <v/>
      </c>
    </row>
    <row r="121" spans="1:51" ht="45" customHeight="1">
      <c r="A121" s="32"/>
      <c r="B121" s="49"/>
      <c r="C121" s="900" t="s">
        <v>9350</v>
      </c>
      <c r="D121" s="900"/>
      <c r="E121" s="900"/>
      <c r="F121" s="940"/>
      <c r="G121" s="940"/>
      <c r="H121" s="940"/>
      <c r="I121" s="940"/>
      <c r="J121" s="940"/>
      <c r="K121" s="940"/>
      <c r="L121" s="940"/>
      <c r="M121" s="940"/>
      <c r="N121" s="940"/>
      <c r="O121" s="940"/>
      <c r="P121" s="940"/>
      <c r="Q121" s="940"/>
      <c r="R121" s="940"/>
      <c r="S121" s="940"/>
      <c r="T121" s="940"/>
      <c r="U121" s="940"/>
      <c r="V121" s="940"/>
      <c r="W121" s="940"/>
      <c r="X121" s="940"/>
      <c r="Y121" s="940"/>
      <c r="Z121" s="940"/>
      <c r="AA121" s="940"/>
      <c r="AB121" s="940"/>
      <c r="AC121" s="940"/>
      <c r="AD121" s="940"/>
      <c r="AE121" s="164"/>
      <c r="AF121" s="164"/>
      <c r="AG121" s="164"/>
      <c r="AH121" s="164"/>
      <c r="AI121" s="164"/>
      <c r="AJ121" s="164"/>
      <c r="AK121" s="164"/>
      <c r="AL121" s="164"/>
      <c r="AM121" s="164"/>
      <c r="AN121" s="164"/>
      <c r="AO121" s="164"/>
      <c r="AP121" s="164"/>
      <c r="AQ121" s="164"/>
      <c r="AR121" s="164"/>
      <c r="AS121" s="164"/>
      <c r="AT121" s="164"/>
      <c r="AU121" s="164"/>
      <c r="AV121" s="164"/>
      <c r="AW121" s="164"/>
      <c r="AX121" s="164"/>
      <c r="AY121" s="164"/>
    </row>
    <row r="122" spans="1:51" ht="15" customHeight="1">
      <c r="A122" s="26"/>
      <c r="B122" s="807" t="str">
        <f>IF(AND(AR120&gt;0,F121=""),"Debido a que seleccionó el código 7 en la col. Forma de designación debe anotar el nombre de dicha forma de designación","")</f>
        <v/>
      </c>
      <c r="C122" s="807"/>
      <c r="D122" s="807"/>
      <c r="E122" s="807"/>
      <c r="F122" s="807"/>
      <c r="G122" s="807"/>
      <c r="H122" s="807"/>
      <c r="I122" s="807"/>
      <c r="J122" s="807"/>
      <c r="K122" s="807"/>
      <c r="L122" s="807"/>
      <c r="M122" s="807"/>
      <c r="N122" s="807"/>
      <c r="O122" s="807"/>
      <c r="P122" s="807"/>
      <c r="Q122" s="807"/>
      <c r="R122" s="807"/>
      <c r="S122" s="807"/>
      <c r="T122" s="807"/>
      <c r="U122" s="807"/>
      <c r="V122" s="807"/>
      <c r="W122" s="807"/>
      <c r="X122" s="807"/>
      <c r="Y122" s="807"/>
      <c r="Z122" s="807"/>
      <c r="AA122" s="807"/>
      <c r="AB122" s="807"/>
      <c r="AC122" s="807"/>
      <c r="AD122" s="807"/>
      <c r="AE122" s="164"/>
      <c r="AF122" s="164"/>
      <c r="AG122" s="164"/>
      <c r="AH122" s="164"/>
      <c r="AI122" s="164"/>
      <c r="AJ122" s="164"/>
      <c r="AK122" s="164"/>
      <c r="AL122" s="164"/>
      <c r="AM122" s="164"/>
      <c r="AN122" s="164"/>
      <c r="AO122" s="164"/>
      <c r="AP122" s="164"/>
      <c r="AQ122" s="164"/>
      <c r="AR122" s="164"/>
      <c r="AS122" s="164"/>
      <c r="AT122" s="164"/>
      <c r="AU122" s="164"/>
      <c r="AV122" s="164"/>
      <c r="AW122" s="164"/>
      <c r="AX122" s="164"/>
      <c r="AY122" s="164"/>
    </row>
    <row r="123" spans="1:51" ht="15" customHeight="1">
      <c r="A123" s="672"/>
      <c r="B123" s="145"/>
      <c r="C123" s="710" t="s">
        <v>9351</v>
      </c>
      <c r="D123" s="710"/>
      <c r="E123" s="710"/>
      <c r="F123" s="710"/>
      <c r="G123" s="710"/>
      <c r="H123" s="710"/>
      <c r="I123" s="710"/>
      <c r="J123" s="710"/>
      <c r="K123" s="95"/>
      <c r="L123" s="889" t="s">
        <v>9352</v>
      </c>
      <c r="M123" s="889"/>
      <c r="N123" s="889"/>
      <c r="O123" s="889"/>
      <c r="P123" s="889"/>
      <c r="Q123" s="889"/>
      <c r="R123" s="889"/>
      <c r="S123" s="889"/>
      <c r="T123" s="889"/>
      <c r="U123" s="889"/>
      <c r="V123" s="889"/>
      <c r="W123" s="889"/>
      <c r="X123" s="889"/>
      <c r="Y123" s="889"/>
      <c r="Z123" s="889"/>
      <c r="AA123" s="889"/>
      <c r="AB123" s="889"/>
      <c r="AC123" s="889"/>
      <c r="AD123" s="889"/>
      <c r="AE123" s="164"/>
      <c r="AF123" s="164"/>
      <c r="AG123" s="164"/>
      <c r="AH123" s="164"/>
      <c r="AI123" s="164"/>
      <c r="AJ123" s="164"/>
      <c r="AK123" s="164"/>
      <c r="AL123" s="164"/>
      <c r="AM123" s="164"/>
      <c r="AN123" s="164"/>
      <c r="AO123" s="164"/>
      <c r="AP123" s="164"/>
      <c r="AQ123" s="164"/>
      <c r="AR123" s="164"/>
      <c r="AS123" s="164"/>
      <c r="AT123" s="164"/>
      <c r="AU123" s="164"/>
      <c r="AV123" s="164"/>
      <c r="AW123" s="164"/>
      <c r="AX123" s="164"/>
      <c r="AY123" s="164"/>
    </row>
    <row r="124" spans="1:51" ht="15" customHeight="1">
      <c r="A124" s="672"/>
      <c r="B124" s="145"/>
      <c r="C124" s="17" t="s">
        <v>5008</v>
      </c>
      <c r="D124" s="1030" t="s">
        <v>9353</v>
      </c>
      <c r="E124" s="1030"/>
      <c r="F124" s="1030"/>
      <c r="G124" s="1030"/>
      <c r="H124" s="1030"/>
      <c r="I124" s="1030"/>
      <c r="J124" s="1030"/>
      <c r="K124" s="25"/>
      <c r="L124" s="96" t="s">
        <v>5008</v>
      </c>
      <c r="M124" s="1030" t="s">
        <v>5626</v>
      </c>
      <c r="N124" s="1030"/>
      <c r="O124" s="1030"/>
      <c r="P124" s="1030"/>
      <c r="Q124" s="1030"/>
      <c r="R124" s="1030"/>
      <c r="S124" s="1030"/>
      <c r="T124" s="1030"/>
      <c r="U124" s="1030"/>
      <c r="V124" s="1030"/>
      <c r="W124" s="1030"/>
      <c r="X124" s="1030"/>
      <c r="Y124" s="1030"/>
      <c r="Z124" s="1030"/>
      <c r="AA124" s="1030"/>
      <c r="AB124" s="1030"/>
      <c r="AC124" s="1030"/>
      <c r="AD124" s="1030"/>
      <c r="AE124" s="164"/>
      <c r="AF124" s="164"/>
      <c r="AG124" s="164"/>
      <c r="AH124" s="164"/>
      <c r="AI124" s="164"/>
      <c r="AJ124" s="164"/>
      <c r="AK124" s="164"/>
      <c r="AL124" s="164"/>
      <c r="AM124" s="164"/>
      <c r="AN124" s="164"/>
      <c r="AO124" s="164"/>
      <c r="AP124" s="164"/>
      <c r="AQ124" s="164"/>
      <c r="AR124" s="164"/>
      <c r="AS124" s="164"/>
      <c r="AT124" s="164"/>
      <c r="AU124" s="164"/>
      <c r="AV124" s="164"/>
      <c r="AW124" s="164"/>
      <c r="AX124" s="164"/>
      <c r="AY124" s="164"/>
    </row>
    <row r="125" spans="1:51" ht="15" customHeight="1">
      <c r="A125" s="672"/>
      <c r="B125" s="145"/>
      <c r="C125" s="17" t="s">
        <v>5010</v>
      </c>
      <c r="D125" s="1030" t="s">
        <v>9354</v>
      </c>
      <c r="E125" s="1030"/>
      <c r="F125" s="1030"/>
      <c r="G125" s="1030"/>
      <c r="H125" s="1030"/>
      <c r="I125" s="1030"/>
      <c r="J125" s="1030"/>
      <c r="K125" s="25"/>
      <c r="L125" s="97" t="s">
        <v>5010</v>
      </c>
      <c r="M125" s="1030" t="s">
        <v>9355</v>
      </c>
      <c r="N125" s="1030"/>
      <c r="O125" s="1030"/>
      <c r="P125" s="1030"/>
      <c r="Q125" s="1030"/>
      <c r="R125" s="1030"/>
      <c r="S125" s="1030"/>
      <c r="T125" s="1030"/>
      <c r="U125" s="1030"/>
      <c r="V125" s="1030"/>
      <c r="W125" s="1030"/>
      <c r="X125" s="1030"/>
      <c r="Y125" s="1030"/>
      <c r="Z125" s="1030"/>
      <c r="AA125" s="1030"/>
      <c r="AB125" s="1030"/>
      <c r="AC125" s="1030"/>
      <c r="AD125" s="1030"/>
      <c r="AE125" s="164"/>
      <c r="AF125" s="164"/>
      <c r="AG125" s="164"/>
      <c r="AH125" s="164"/>
      <c r="AI125" s="164"/>
      <c r="AJ125" s="164"/>
      <c r="AK125" s="164"/>
      <c r="AL125" s="164"/>
      <c r="AM125" s="164"/>
      <c r="AN125" s="164"/>
      <c r="AO125" s="164"/>
      <c r="AP125" s="164"/>
      <c r="AQ125" s="164"/>
      <c r="AR125" s="164"/>
      <c r="AS125" s="164"/>
      <c r="AT125" s="164"/>
      <c r="AU125" s="164"/>
      <c r="AV125" s="164"/>
      <c r="AW125" s="164"/>
      <c r="AX125" s="164"/>
      <c r="AY125" s="164"/>
    </row>
    <row r="126" spans="1:51" ht="24" customHeight="1">
      <c r="A126" s="672"/>
      <c r="B126" s="145"/>
      <c r="C126" s="17" t="s">
        <v>5022</v>
      </c>
      <c r="D126" s="1030" t="s">
        <v>9356</v>
      </c>
      <c r="E126" s="1030"/>
      <c r="F126" s="1030"/>
      <c r="G126" s="1030"/>
      <c r="H126" s="1030"/>
      <c r="I126" s="1030"/>
      <c r="J126" s="1030"/>
      <c r="K126" s="25"/>
      <c r="L126" s="97" t="s">
        <v>5012</v>
      </c>
      <c r="M126" s="1030" t="s">
        <v>9357</v>
      </c>
      <c r="N126" s="1030"/>
      <c r="O126" s="1030"/>
      <c r="P126" s="1030"/>
      <c r="Q126" s="1030"/>
      <c r="R126" s="1030"/>
      <c r="S126" s="1030"/>
      <c r="T126" s="1030"/>
      <c r="U126" s="1030"/>
      <c r="V126" s="1030"/>
      <c r="W126" s="1030"/>
      <c r="X126" s="1030"/>
      <c r="Y126" s="1030"/>
      <c r="Z126" s="1030"/>
      <c r="AA126" s="1030"/>
      <c r="AB126" s="1030"/>
      <c r="AC126" s="1030"/>
      <c r="AD126" s="1030"/>
      <c r="AE126" s="164"/>
      <c r="AF126" s="164"/>
      <c r="AG126" s="164"/>
      <c r="AH126" s="164"/>
      <c r="AI126" s="164"/>
      <c r="AJ126" s="164"/>
      <c r="AK126" s="164"/>
      <c r="AL126" s="164"/>
      <c r="AM126" s="164"/>
      <c r="AN126" s="164"/>
      <c r="AO126" s="164"/>
      <c r="AP126" s="164"/>
      <c r="AQ126" s="164"/>
      <c r="AR126" s="164"/>
      <c r="AS126" s="164"/>
      <c r="AT126" s="164"/>
      <c r="AU126" s="164"/>
      <c r="AV126" s="164"/>
      <c r="AW126" s="164"/>
      <c r="AX126" s="164"/>
      <c r="AY126" s="164"/>
    </row>
    <row r="127" spans="1:51" ht="15" customHeight="1">
      <c r="A127" s="672"/>
      <c r="B127" s="145"/>
      <c r="C127" s="17" t="s">
        <v>5024</v>
      </c>
      <c r="D127" s="1030" t="s">
        <v>397</v>
      </c>
      <c r="E127" s="1030"/>
      <c r="F127" s="1030"/>
      <c r="G127" s="1030"/>
      <c r="H127" s="1030"/>
      <c r="I127" s="1030"/>
      <c r="J127" s="1030"/>
      <c r="K127" s="25"/>
      <c r="L127" s="97" t="s">
        <v>5014</v>
      </c>
      <c r="M127" s="1030" t="s">
        <v>9358</v>
      </c>
      <c r="N127" s="1030"/>
      <c r="O127" s="1030"/>
      <c r="P127" s="1030"/>
      <c r="Q127" s="1030"/>
      <c r="R127" s="1030"/>
      <c r="S127" s="1030"/>
      <c r="T127" s="1030"/>
      <c r="U127" s="1030"/>
      <c r="V127" s="1030"/>
      <c r="W127" s="1030"/>
      <c r="X127" s="1030"/>
      <c r="Y127" s="1030"/>
      <c r="Z127" s="1030"/>
      <c r="AA127" s="1030"/>
      <c r="AB127" s="1030"/>
      <c r="AC127" s="1030"/>
      <c r="AD127" s="1030"/>
      <c r="AE127" s="164"/>
      <c r="AF127" s="164"/>
      <c r="AG127" s="164"/>
      <c r="AH127" s="164"/>
      <c r="AI127" s="164"/>
      <c r="AJ127" s="164"/>
      <c r="AK127" s="164"/>
      <c r="AL127" s="164"/>
      <c r="AM127" s="164"/>
      <c r="AN127" s="164"/>
      <c r="AO127" s="164"/>
      <c r="AP127" s="164"/>
      <c r="AQ127" s="164"/>
      <c r="AR127" s="164"/>
      <c r="AS127" s="164"/>
      <c r="AT127" s="164"/>
      <c r="AU127" s="164"/>
      <c r="AV127" s="164"/>
      <c r="AW127" s="164"/>
      <c r="AX127" s="164"/>
      <c r="AY127" s="164"/>
    </row>
    <row r="128" spans="1:51" ht="15" customHeight="1">
      <c r="A128" s="672"/>
      <c r="B128" s="145"/>
      <c r="C128" s="95"/>
      <c r="D128" s="95"/>
      <c r="E128" s="95"/>
      <c r="F128" s="95"/>
      <c r="G128" s="95"/>
      <c r="H128" s="95"/>
      <c r="I128" s="95"/>
      <c r="J128" s="95"/>
      <c r="K128" s="24"/>
      <c r="L128" s="97" t="s">
        <v>5016</v>
      </c>
      <c r="M128" s="1030" t="s">
        <v>9359</v>
      </c>
      <c r="N128" s="1030"/>
      <c r="O128" s="1030"/>
      <c r="P128" s="1030"/>
      <c r="Q128" s="1030"/>
      <c r="R128" s="1030"/>
      <c r="S128" s="1030"/>
      <c r="T128" s="1030"/>
      <c r="U128" s="1030"/>
      <c r="V128" s="1030"/>
      <c r="W128" s="1030"/>
      <c r="X128" s="1030"/>
      <c r="Y128" s="1030"/>
      <c r="Z128" s="1030"/>
      <c r="AA128" s="1030"/>
      <c r="AB128" s="1030"/>
      <c r="AC128" s="1030"/>
      <c r="AD128" s="1030"/>
      <c r="AE128" s="164"/>
      <c r="AF128" s="164"/>
      <c r="AG128" s="164"/>
      <c r="AH128" s="164"/>
      <c r="AI128" s="164"/>
      <c r="AJ128" s="164"/>
      <c r="AK128" s="164"/>
      <c r="AL128" s="164"/>
      <c r="AM128" s="164"/>
      <c r="AN128" s="164"/>
      <c r="AO128" s="164"/>
      <c r="AP128" s="164"/>
      <c r="AQ128" s="164"/>
      <c r="AR128" s="164"/>
      <c r="AS128" s="164"/>
      <c r="AT128" s="164"/>
      <c r="AU128" s="164"/>
      <c r="AV128" s="164"/>
      <c r="AW128" s="164"/>
      <c r="AX128" s="164"/>
      <c r="AY128" s="164"/>
    </row>
    <row r="129" spans="1:30" ht="15" customHeight="1">
      <c r="A129" s="672"/>
      <c r="B129" s="145"/>
      <c r="C129" s="707" t="s">
        <v>9360</v>
      </c>
      <c r="D129" s="708"/>
      <c r="E129" s="708"/>
      <c r="F129" s="708"/>
      <c r="G129" s="708"/>
      <c r="H129" s="708"/>
      <c r="I129" s="708"/>
      <c r="J129" s="709"/>
      <c r="K129" s="95"/>
      <c r="L129" s="97" t="s">
        <v>5018</v>
      </c>
      <c r="M129" s="1030" t="s">
        <v>5624</v>
      </c>
      <c r="N129" s="1030"/>
      <c r="O129" s="1030"/>
      <c r="P129" s="1030"/>
      <c r="Q129" s="1030"/>
      <c r="R129" s="1030"/>
      <c r="S129" s="1030"/>
      <c r="T129" s="1030"/>
      <c r="U129" s="1030"/>
      <c r="V129" s="1030"/>
      <c r="W129" s="1030"/>
      <c r="X129" s="1030"/>
      <c r="Y129" s="1030"/>
      <c r="Z129" s="1030"/>
      <c r="AA129" s="1030"/>
      <c r="AB129" s="1030"/>
      <c r="AC129" s="1030"/>
      <c r="AD129" s="1030"/>
    </row>
    <row r="130" spans="1:30" ht="15" customHeight="1">
      <c r="A130" s="672"/>
      <c r="B130" s="145"/>
      <c r="C130" s="17" t="s">
        <v>5008</v>
      </c>
      <c r="D130" s="885" t="s">
        <v>9361</v>
      </c>
      <c r="E130" s="886"/>
      <c r="F130" s="886"/>
      <c r="G130" s="886"/>
      <c r="H130" s="886"/>
      <c r="I130" s="886"/>
      <c r="J130" s="887"/>
      <c r="K130" s="25"/>
      <c r="L130" s="97" t="s">
        <v>5020</v>
      </c>
      <c r="M130" s="1030" t="s">
        <v>9362</v>
      </c>
      <c r="N130" s="1030"/>
      <c r="O130" s="1030"/>
      <c r="P130" s="1030"/>
      <c r="Q130" s="1030"/>
      <c r="R130" s="1030"/>
      <c r="S130" s="1030"/>
      <c r="T130" s="1030"/>
      <c r="U130" s="1030"/>
      <c r="V130" s="1030"/>
      <c r="W130" s="1030"/>
      <c r="X130" s="1030"/>
      <c r="Y130" s="1030"/>
      <c r="Z130" s="1030"/>
      <c r="AA130" s="1030"/>
      <c r="AB130" s="1030"/>
      <c r="AC130" s="1030"/>
      <c r="AD130" s="1030"/>
    </row>
    <row r="131" spans="1:30" ht="15" customHeight="1">
      <c r="A131" s="672"/>
      <c r="B131" s="145"/>
      <c r="C131" s="17" t="s">
        <v>5010</v>
      </c>
      <c r="D131" s="885" t="s">
        <v>9363</v>
      </c>
      <c r="E131" s="886"/>
      <c r="F131" s="886"/>
      <c r="G131" s="886"/>
      <c r="H131" s="886"/>
      <c r="I131" s="886"/>
      <c r="J131" s="887"/>
      <c r="K131" s="25"/>
      <c r="L131" s="97" t="s">
        <v>5022</v>
      </c>
      <c r="M131" s="1030" t="s">
        <v>9364</v>
      </c>
      <c r="N131" s="1030"/>
      <c r="O131" s="1030"/>
      <c r="P131" s="1030"/>
      <c r="Q131" s="1030"/>
      <c r="R131" s="1030"/>
      <c r="S131" s="1030"/>
      <c r="T131" s="1030"/>
      <c r="U131" s="1030"/>
      <c r="V131" s="1030"/>
      <c r="W131" s="1030"/>
      <c r="X131" s="1030"/>
      <c r="Y131" s="1030"/>
      <c r="Z131" s="1030"/>
      <c r="AA131" s="1030"/>
      <c r="AB131" s="1030"/>
      <c r="AC131" s="1030"/>
      <c r="AD131" s="1030"/>
    </row>
    <row r="132" spans="1:30" ht="15" customHeight="1">
      <c r="A132" s="672"/>
      <c r="B132" s="145"/>
      <c r="C132" s="17" t="s">
        <v>5012</v>
      </c>
      <c r="D132" s="885" t="s">
        <v>9365</v>
      </c>
      <c r="E132" s="886"/>
      <c r="F132" s="886"/>
      <c r="G132" s="886"/>
      <c r="H132" s="886"/>
      <c r="I132" s="886"/>
      <c r="J132" s="887"/>
      <c r="K132" s="25"/>
      <c r="L132" s="97" t="s">
        <v>5024</v>
      </c>
      <c r="M132" s="1030" t="s">
        <v>9366</v>
      </c>
      <c r="N132" s="1030"/>
      <c r="O132" s="1030"/>
      <c r="P132" s="1030"/>
      <c r="Q132" s="1030"/>
      <c r="R132" s="1030"/>
      <c r="S132" s="1030"/>
      <c r="T132" s="1030"/>
      <c r="U132" s="1030"/>
      <c r="V132" s="1030"/>
      <c r="W132" s="1030"/>
      <c r="X132" s="1030"/>
      <c r="Y132" s="1030"/>
      <c r="Z132" s="1030"/>
      <c r="AA132" s="1030"/>
      <c r="AB132" s="1030"/>
      <c r="AC132" s="1030"/>
      <c r="AD132" s="1030"/>
    </row>
    <row r="133" spans="1:30" ht="24" customHeight="1">
      <c r="A133" s="672"/>
      <c r="B133" s="145"/>
      <c r="C133" s="17" t="s">
        <v>5014</v>
      </c>
      <c r="D133" s="885" t="s">
        <v>9367</v>
      </c>
      <c r="E133" s="886"/>
      <c r="F133" s="886"/>
      <c r="G133" s="886"/>
      <c r="H133" s="886"/>
      <c r="I133" s="886"/>
      <c r="J133" s="887"/>
      <c r="K133" s="25"/>
      <c r="L133" s="97" t="s">
        <v>5025</v>
      </c>
      <c r="M133" s="1030" t="s">
        <v>9368</v>
      </c>
      <c r="N133" s="1030"/>
      <c r="O133" s="1030"/>
      <c r="P133" s="1030"/>
      <c r="Q133" s="1030"/>
      <c r="R133" s="1030"/>
      <c r="S133" s="1030"/>
      <c r="T133" s="1030"/>
      <c r="U133" s="1030"/>
      <c r="V133" s="1030"/>
      <c r="W133" s="1030"/>
      <c r="X133" s="1030"/>
      <c r="Y133" s="1030"/>
      <c r="Z133" s="1030"/>
      <c r="AA133" s="1030"/>
      <c r="AB133" s="1030"/>
      <c r="AC133" s="1030"/>
      <c r="AD133" s="1030"/>
    </row>
    <row r="134" spans="1:30" ht="24" customHeight="1">
      <c r="A134" s="672"/>
      <c r="B134" s="145"/>
      <c r="C134" s="17" t="s">
        <v>5016</v>
      </c>
      <c r="D134" s="1030" t="s">
        <v>9369</v>
      </c>
      <c r="E134" s="1030"/>
      <c r="F134" s="1030"/>
      <c r="G134" s="1030"/>
      <c r="H134" s="1030"/>
      <c r="I134" s="1030"/>
      <c r="J134" s="1030"/>
      <c r="K134" s="25"/>
      <c r="L134" s="97" t="s">
        <v>5027</v>
      </c>
      <c r="M134" s="1030" t="s">
        <v>9370</v>
      </c>
      <c r="N134" s="1030"/>
      <c r="O134" s="1030"/>
      <c r="P134" s="1030"/>
      <c r="Q134" s="1030"/>
      <c r="R134" s="1030"/>
      <c r="S134" s="1030"/>
      <c r="T134" s="1030"/>
      <c r="U134" s="1030"/>
      <c r="V134" s="1030"/>
      <c r="W134" s="1030"/>
      <c r="X134" s="1030"/>
      <c r="Y134" s="1030"/>
      <c r="Z134" s="1030"/>
      <c r="AA134" s="1030"/>
      <c r="AB134" s="1030"/>
      <c r="AC134" s="1030"/>
      <c r="AD134" s="1030"/>
    </row>
    <row r="135" spans="1:30" ht="24" customHeight="1">
      <c r="A135" s="672"/>
      <c r="B135" s="145"/>
      <c r="C135" s="17" t="s">
        <v>5018</v>
      </c>
      <c r="D135" s="1030" t="s">
        <v>9371</v>
      </c>
      <c r="E135" s="1030"/>
      <c r="F135" s="1030"/>
      <c r="G135" s="1030"/>
      <c r="H135" s="1030"/>
      <c r="I135" s="1030"/>
      <c r="J135" s="1030"/>
      <c r="K135" s="25"/>
      <c r="L135" s="97" t="s">
        <v>5028</v>
      </c>
      <c r="M135" s="1030" t="s">
        <v>9372</v>
      </c>
      <c r="N135" s="1030"/>
      <c r="O135" s="1030"/>
      <c r="P135" s="1030"/>
      <c r="Q135" s="1030"/>
      <c r="R135" s="1030"/>
      <c r="S135" s="1030"/>
      <c r="T135" s="1030"/>
      <c r="U135" s="1030"/>
      <c r="V135" s="1030"/>
      <c r="W135" s="1030"/>
      <c r="X135" s="1030"/>
      <c r="Y135" s="1030"/>
      <c r="Z135" s="1030"/>
      <c r="AA135" s="1030"/>
      <c r="AB135" s="1030"/>
      <c r="AC135" s="1030"/>
      <c r="AD135" s="1030"/>
    </row>
    <row r="136" spans="1:30" ht="24" customHeight="1">
      <c r="A136" s="672"/>
      <c r="B136" s="145"/>
      <c r="C136" s="17" t="s">
        <v>5020</v>
      </c>
      <c r="D136" s="1030" t="s">
        <v>9373</v>
      </c>
      <c r="E136" s="1030"/>
      <c r="F136" s="1030"/>
      <c r="G136" s="1030"/>
      <c r="H136" s="1030"/>
      <c r="I136" s="1030"/>
      <c r="J136" s="1030"/>
      <c r="K136" s="25"/>
      <c r="L136" s="97" t="s">
        <v>5029</v>
      </c>
      <c r="M136" s="1030" t="s">
        <v>9374</v>
      </c>
      <c r="N136" s="1030"/>
      <c r="O136" s="1030"/>
      <c r="P136" s="1030"/>
      <c r="Q136" s="1030"/>
      <c r="R136" s="1030"/>
      <c r="S136" s="1030"/>
      <c r="T136" s="1030"/>
      <c r="U136" s="1030"/>
      <c r="V136" s="1030"/>
      <c r="W136" s="1030"/>
      <c r="X136" s="1030"/>
      <c r="Y136" s="1030"/>
      <c r="Z136" s="1030"/>
      <c r="AA136" s="1030"/>
      <c r="AB136" s="1030"/>
      <c r="AC136" s="1030"/>
      <c r="AD136" s="1030"/>
    </row>
    <row r="137" spans="1:30" ht="15" customHeight="1">
      <c r="A137" s="672"/>
      <c r="B137" s="145"/>
      <c r="C137" s="17" t="s">
        <v>5022</v>
      </c>
      <c r="D137" s="1030" t="s">
        <v>9375</v>
      </c>
      <c r="E137" s="1030"/>
      <c r="F137" s="1030"/>
      <c r="G137" s="1030"/>
      <c r="H137" s="1030"/>
      <c r="I137" s="1030"/>
      <c r="J137" s="1030"/>
      <c r="K137" s="25"/>
      <c r="L137" s="97" t="s">
        <v>5030</v>
      </c>
      <c r="M137" s="1030" t="s">
        <v>9376</v>
      </c>
      <c r="N137" s="1030"/>
      <c r="O137" s="1030"/>
      <c r="P137" s="1030"/>
      <c r="Q137" s="1030"/>
      <c r="R137" s="1030"/>
      <c r="S137" s="1030"/>
      <c r="T137" s="1030"/>
      <c r="U137" s="1030"/>
      <c r="V137" s="1030"/>
      <c r="W137" s="1030"/>
      <c r="X137" s="1030"/>
      <c r="Y137" s="1030"/>
      <c r="Z137" s="1030"/>
      <c r="AA137" s="1030"/>
      <c r="AB137" s="1030"/>
      <c r="AC137" s="1030"/>
      <c r="AD137" s="1030"/>
    </row>
    <row r="138" spans="1:30" ht="15" customHeight="1">
      <c r="A138" s="672"/>
      <c r="B138" s="145"/>
      <c r="C138" s="97" t="s">
        <v>5024</v>
      </c>
      <c r="D138" s="1030" t="s">
        <v>397</v>
      </c>
      <c r="E138" s="1030"/>
      <c r="F138" s="1030"/>
      <c r="G138" s="1030"/>
      <c r="H138" s="1030"/>
      <c r="I138" s="1030"/>
      <c r="J138" s="1030"/>
      <c r="K138" s="25"/>
      <c r="L138" s="97" t="s">
        <v>5031</v>
      </c>
      <c r="M138" s="1030" t="s">
        <v>9377</v>
      </c>
      <c r="N138" s="1030"/>
      <c r="O138" s="1030"/>
      <c r="P138" s="1030"/>
      <c r="Q138" s="1030"/>
      <c r="R138" s="1030"/>
      <c r="S138" s="1030"/>
      <c r="T138" s="1030"/>
      <c r="U138" s="1030"/>
      <c r="V138" s="1030"/>
      <c r="W138" s="1030"/>
      <c r="X138" s="1030"/>
      <c r="Y138" s="1030"/>
      <c r="Z138" s="1030"/>
      <c r="AA138" s="1030"/>
      <c r="AB138" s="1030"/>
      <c r="AC138" s="1030"/>
      <c r="AD138" s="1030"/>
    </row>
    <row r="139" spans="1:30" ht="24" customHeight="1">
      <c r="A139" s="672"/>
      <c r="B139" s="145"/>
      <c r="C139" s="164"/>
      <c r="D139" s="164"/>
      <c r="E139" s="164"/>
      <c r="F139" s="164"/>
      <c r="G139" s="164"/>
      <c r="H139" s="164"/>
      <c r="I139" s="164"/>
      <c r="J139" s="164"/>
      <c r="K139" s="25"/>
      <c r="L139" s="97" t="s">
        <v>5032</v>
      </c>
      <c r="M139" s="1030" t="s">
        <v>9378</v>
      </c>
      <c r="N139" s="1030"/>
      <c r="O139" s="1030"/>
      <c r="P139" s="1030"/>
      <c r="Q139" s="1030"/>
      <c r="R139" s="1030"/>
      <c r="S139" s="1030"/>
      <c r="T139" s="1030"/>
      <c r="U139" s="1030"/>
      <c r="V139" s="1030"/>
      <c r="W139" s="1030"/>
      <c r="X139" s="1030"/>
      <c r="Y139" s="1030"/>
      <c r="Z139" s="1030"/>
      <c r="AA139" s="1030"/>
      <c r="AB139" s="1030"/>
      <c r="AC139" s="1030"/>
      <c r="AD139" s="1030"/>
    </row>
    <row r="140" spans="1:30" ht="24" customHeight="1">
      <c r="A140" s="672"/>
      <c r="B140" s="145"/>
      <c r="C140" s="710" t="s">
        <v>9379</v>
      </c>
      <c r="D140" s="710"/>
      <c r="E140" s="710"/>
      <c r="F140" s="710"/>
      <c r="G140" s="710"/>
      <c r="H140" s="710"/>
      <c r="I140" s="710"/>
      <c r="J140" s="710"/>
      <c r="K140" s="25"/>
      <c r="L140" s="97" t="s">
        <v>5033</v>
      </c>
      <c r="M140" s="1030" t="s">
        <v>9380</v>
      </c>
      <c r="N140" s="1030"/>
      <c r="O140" s="1030"/>
      <c r="P140" s="1030"/>
      <c r="Q140" s="1030"/>
      <c r="R140" s="1030"/>
      <c r="S140" s="1030"/>
      <c r="T140" s="1030"/>
      <c r="U140" s="1030"/>
      <c r="V140" s="1030"/>
      <c r="W140" s="1030"/>
      <c r="X140" s="1030"/>
      <c r="Y140" s="1030"/>
      <c r="Z140" s="1030"/>
      <c r="AA140" s="1030"/>
      <c r="AB140" s="1030"/>
      <c r="AC140" s="1030"/>
      <c r="AD140" s="1030"/>
    </row>
    <row r="141" spans="1:30" ht="24" customHeight="1">
      <c r="A141" s="672"/>
      <c r="B141" s="145"/>
      <c r="C141" s="17" t="s">
        <v>5008</v>
      </c>
      <c r="D141" s="885" t="s">
        <v>9381</v>
      </c>
      <c r="E141" s="886"/>
      <c r="F141" s="886"/>
      <c r="G141" s="886"/>
      <c r="H141" s="886"/>
      <c r="I141" s="886"/>
      <c r="J141" s="887"/>
      <c r="K141" s="95"/>
      <c r="L141" s="97" t="s">
        <v>5034</v>
      </c>
      <c r="M141" s="1030" t="s">
        <v>9382</v>
      </c>
      <c r="N141" s="1030"/>
      <c r="O141" s="1030"/>
      <c r="P141" s="1030"/>
      <c r="Q141" s="1030"/>
      <c r="R141" s="1030"/>
      <c r="S141" s="1030"/>
      <c r="T141" s="1030"/>
      <c r="U141" s="1030"/>
      <c r="V141" s="1030"/>
      <c r="W141" s="1030"/>
      <c r="X141" s="1030"/>
      <c r="Y141" s="1030"/>
      <c r="Z141" s="1030"/>
      <c r="AA141" s="1030"/>
      <c r="AB141" s="1030"/>
      <c r="AC141" s="1030"/>
      <c r="AD141" s="1030"/>
    </row>
    <row r="142" spans="1:30" ht="24" customHeight="1">
      <c r="A142" s="672"/>
      <c r="B142" s="145"/>
      <c r="C142" s="17" t="s">
        <v>5010</v>
      </c>
      <c r="D142" s="885" t="s">
        <v>9383</v>
      </c>
      <c r="E142" s="886"/>
      <c r="F142" s="886"/>
      <c r="G142" s="886"/>
      <c r="H142" s="886"/>
      <c r="I142" s="886"/>
      <c r="J142" s="887"/>
      <c r="K142" s="25"/>
      <c r="L142" s="97" t="s">
        <v>5035</v>
      </c>
      <c r="M142" s="1030" t="s">
        <v>9384</v>
      </c>
      <c r="N142" s="1030"/>
      <c r="O142" s="1030"/>
      <c r="P142" s="1030"/>
      <c r="Q142" s="1030"/>
      <c r="R142" s="1030"/>
      <c r="S142" s="1030"/>
      <c r="T142" s="1030"/>
      <c r="U142" s="1030"/>
      <c r="V142" s="1030"/>
      <c r="W142" s="1030"/>
      <c r="X142" s="1030"/>
      <c r="Y142" s="1030"/>
      <c r="Z142" s="1030"/>
      <c r="AA142" s="1030"/>
      <c r="AB142" s="1030"/>
      <c r="AC142" s="1030"/>
      <c r="AD142" s="1030"/>
    </row>
    <row r="143" spans="1:30" ht="15" customHeight="1">
      <c r="A143" s="672"/>
      <c r="B143" s="145"/>
      <c r="C143" s="17" t="s">
        <v>5012</v>
      </c>
      <c r="D143" s="885" t="s">
        <v>9385</v>
      </c>
      <c r="E143" s="886"/>
      <c r="F143" s="886"/>
      <c r="G143" s="886"/>
      <c r="H143" s="886"/>
      <c r="I143" s="886"/>
      <c r="J143" s="887"/>
      <c r="K143" s="25"/>
      <c r="L143" s="97" t="s">
        <v>5036</v>
      </c>
      <c r="M143" s="1030" t="s">
        <v>9386</v>
      </c>
      <c r="N143" s="1030"/>
      <c r="O143" s="1030"/>
      <c r="P143" s="1030"/>
      <c r="Q143" s="1030"/>
      <c r="R143" s="1030"/>
      <c r="S143" s="1030"/>
      <c r="T143" s="1030"/>
      <c r="U143" s="1030"/>
      <c r="V143" s="1030"/>
      <c r="W143" s="1030"/>
      <c r="X143" s="1030"/>
      <c r="Y143" s="1030"/>
      <c r="Z143" s="1030"/>
      <c r="AA143" s="1030"/>
      <c r="AB143" s="1030"/>
      <c r="AC143" s="1030"/>
      <c r="AD143" s="1030"/>
    </row>
    <row r="144" spans="1:30" ht="15" customHeight="1">
      <c r="A144" s="672"/>
      <c r="B144" s="145"/>
      <c r="C144" s="17" t="s">
        <v>5014</v>
      </c>
      <c r="D144" s="885" t="s">
        <v>9387</v>
      </c>
      <c r="E144" s="886"/>
      <c r="F144" s="886"/>
      <c r="G144" s="886"/>
      <c r="H144" s="886"/>
      <c r="I144" s="886"/>
      <c r="J144" s="887"/>
      <c r="K144" s="25"/>
      <c r="L144" s="97" t="s">
        <v>5037</v>
      </c>
      <c r="M144" s="1030" t="s">
        <v>9388</v>
      </c>
      <c r="N144" s="1030"/>
      <c r="O144" s="1030"/>
      <c r="P144" s="1030"/>
      <c r="Q144" s="1030"/>
      <c r="R144" s="1030"/>
      <c r="S144" s="1030"/>
      <c r="T144" s="1030"/>
      <c r="U144" s="1030"/>
      <c r="V144" s="1030"/>
      <c r="W144" s="1030"/>
      <c r="X144" s="1030"/>
      <c r="Y144" s="1030"/>
      <c r="Z144" s="1030"/>
      <c r="AA144" s="1030"/>
      <c r="AB144" s="1030"/>
      <c r="AC144" s="1030"/>
      <c r="AD144" s="1030"/>
    </row>
    <row r="145" spans="1:30" ht="15" customHeight="1">
      <c r="A145" s="672"/>
      <c r="B145" s="145"/>
      <c r="C145" s="17" t="s">
        <v>5022</v>
      </c>
      <c r="D145" s="885" t="s">
        <v>9389</v>
      </c>
      <c r="E145" s="886"/>
      <c r="F145" s="886"/>
      <c r="G145" s="886"/>
      <c r="H145" s="886"/>
      <c r="I145" s="886"/>
      <c r="J145" s="887"/>
      <c r="K145" s="25"/>
      <c r="L145" s="97" t="s">
        <v>5038</v>
      </c>
      <c r="M145" s="1030" t="s">
        <v>9390</v>
      </c>
      <c r="N145" s="1030"/>
      <c r="O145" s="1030"/>
      <c r="P145" s="1030"/>
      <c r="Q145" s="1030"/>
      <c r="R145" s="1030"/>
      <c r="S145" s="1030"/>
      <c r="T145" s="1030"/>
      <c r="U145" s="1030"/>
      <c r="V145" s="1030"/>
      <c r="W145" s="1030"/>
      <c r="X145" s="1030"/>
      <c r="Y145" s="1030"/>
      <c r="Z145" s="1030"/>
      <c r="AA145" s="1030"/>
      <c r="AB145" s="1030"/>
      <c r="AC145" s="1030"/>
      <c r="AD145" s="1030"/>
    </row>
    <row r="146" spans="1:30" ht="15" customHeight="1">
      <c r="A146" s="672"/>
      <c r="B146" s="145"/>
      <c r="C146" s="17" t="s">
        <v>5024</v>
      </c>
      <c r="D146" s="885" t="s">
        <v>397</v>
      </c>
      <c r="E146" s="886"/>
      <c r="F146" s="886"/>
      <c r="G146" s="886"/>
      <c r="H146" s="886"/>
      <c r="I146" s="886"/>
      <c r="J146" s="887"/>
      <c r="K146" s="25"/>
      <c r="L146" s="97" t="s">
        <v>5039</v>
      </c>
      <c r="M146" s="1030" t="s">
        <v>9391</v>
      </c>
      <c r="N146" s="1030"/>
      <c r="O146" s="1030"/>
      <c r="P146" s="1030"/>
      <c r="Q146" s="1030"/>
      <c r="R146" s="1030"/>
      <c r="S146" s="1030"/>
      <c r="T146" s="1030"/>
      <c r="U146" s="1030"/>
      <c r="V146" s="1030"/>
      <c r="W146" s="1030"/>
      <c r="X146" s="1030"/>
      <c r="Y146" s="1030"/>
      <c r="Z146" s="1030"/>
      <c r="AA146" s="1030"/>
      <c r="AB146" s="1030"/>
      <c r="AC146" s="1030"/>
      <c r="AD146" s="1030"/>
    </row>
    <row r="147" spans="1:30" ht="15" customHeight="1">
      <c r="A147" s="672"/>
      <c r="B147" s="145"/>
      <c r="K147" s="25"/>
      <c r="L147" s="97" t="s">
        <v>5256</v>
      </c>
      <c r="M147" s="1030" t="s">
        <v>397</v>
      </c>
      <c r="N147" s="1030"/>
      <c r="O147" s="1030"/>
      <c r="P147" s="1030"/>
      <c r="Q147" s="1030"/>
      <c r="R147" s="1030"/>
      <c r="S147" s="1030"/>
      <c r="T147" s="1030"/>
      <c r="U147" s="1030"/>
      <c r="V147" s="1030"/>
      <c r="W147" s="1030"/>
      <c r="X147" s="1030"/>
      <c r="Y147" s="1030"/>
      <c r="Z147" s="1030"/>
      <c r="AA147" s="1030"/>
      <c r="AB147" s="1030"/>
      <c r="AC147" s="1030"/>
      <c r="AD147" s="1030"/>
    </row>
    <row r="148" spans="1:30" ht="15" customHeight="1">
      <c r="A148" s="672"/>
      <c r="B148" s="145"/>
      <c r="C148" s="707" t="s">
        <v>9392</v>
      </c>
      <c r="D148" s="708"/>
      <c r="E148" s="708"/>
      <c r="F148" s="708"/>
      <c r="G148" s="708"/>
      <c r="H148" s="708"/>
      <c r="I148" s="708"/>
      <c r="J148" s="709"/>
      <c r="K148" s="25"/>
      <c r="L148" s="98"/>
      <c r="M148" s="98"/>
      <c r="N148" s="98"/>
      <c r="O148" s="98"/>
      <c r="P148" s="98"/>
      <c r="Q148" s="98"/>
      <c r="R148" s="98"/>
      <c r="S148" s="98"/>
      <c r="T148" s="98"/>
      <c r="U148" s="98"/>
      <c r="V148" s="98"/>
      <c r="W148" s="98"/>
      <c r="X148" s="98"/>
      <c r="Y148" s="98"/>
      <c r="Z148" s="98"/>
      <c r="AA148" s="98"/>
      <c r="AB148" s="98"/>
      <c r="AC148" s="98"/>
      <c r="AD148" s="98"/>
    </row>
    <row r="149" spans="1:30" ht="24" customHeight="1">
      <c r="A149" s="672"/>
      <c r="B149" s="145"/>
      <c r="C149" s="97" t="s">
        <v>5008</v>
      </c>
      <c r="D149" s="1030" t="s">
        <v>9393</v>
      </c>
      <c r="E149" s="1030"/>
      <c r="F149" s="1030"/>
      <c r="G149" s="1030"/>
      <c r="H149" s="1030"/>
      <c r="I149" s="1030"/>
      <c r="J149" s="1030"/>
      <c r="K149" s="95"/>
      <c r="L149" s="98"/>
      <c r="M149" s="98"/>
      <c r="N149" s="98"/>
      <c r="O149" s="98"/>
      <c r="P149" s="98"/>
      <c r="Q149" s="98"/>
      <c r="R149" s="98"/>
      <c r="S149" s="98"/>
      <c r="T149" s="98"/>
      <c r="U149" s="98"/>
      <c r="V149" s="98"/>
      <c r="W149" s="98"/>
      <c r="X149" s="98"/>
      <c r="Y149" s="98"/>
      <c r="Z149" s="98"/>
      <c r="AA149" s="98"/>
      <c r="AB149" s="98"/>
      <c r="AC149" s="98"/>
      <c r="AD149" s="98"/>
    </row>
    <row r="150" spans="1:30" ht="36" customHeight="1">
      <c r="A150" s="672"/>
      <c r="B150" s="145"/>
      <c r="C150" s="97" t="s">
        <v>5010</v>
      </c>
      <c r="D150" s="1030" t="s">
        <v>9394</v>
      </c>
      <c r="E150" s="1030"/>
      <c r="F150" s="1030"/>
      <c r="G150" s="1030"/>
      <c r="H150" s="1030"/>
      <c r="I150" s="1030"/>
      <c r="J150" s="1030"/>
      <c r="K150" s="25"/>
      <c r="L150" s="98"/>
      <c r="M150" s="98"/>
      <c r="N150" s="98"/>
      <c r="O150" s="98"/>
      <c r="P150" s="98"/>
      <c r="Q150" s="98"/>
      <c r="R150" s="98"/>
      <c r="S150" s="98"/>
      <c r="T150" s="98"/>
      <c r="U150" s="98"/>
      <c r="V150" s="98"/>
      <c r="W150" s="98"/>
      <c r="X150" s="98"/>
      <c r="Y150" s="98"/>
      <c r="Z150" s="98"/>
      <c r="AA150" s="98"/>
      <c r="AB150" s="98"/>
      <c r="AC150" s="98"/>
      <c r="AD150" s="98"/>
    </row>
    <row r="151" spans="1:30" ht="15" customHeight="1">
      <c r="A151" s="672"/>
      <c r="B151" s="145"/>
      <c r="C151" s="97" t="s">
        <v>5012</v>
      </c>
      <c r="D151" s="1030" t="s">
        <v>9395</v>
      </c>
      <c r="E151" s="1030"/>
      <c r="F151" s="1030"/>
      <c r="G151" s="1030"/>
      <c r="H151" s="1030"/>
      <c r="I151" s="1030"/>
      <c r="J151" s="1030"/>
      <c r="K151" s="25"/>
      <c r="L151" s="25"/>
      <c r="M151" s="25"/>
      <c r="N151" s="25"/>
      <c r="O151" s="25"/>
      <c r="P151" s="25"/>
      <c r="Q151" s="25"/>
      <c r="R151" s="25"/>
      <c r="S151" s="25"/>
      <c r="W151" s="24"/>
      <c r="X151" s="24"/>
      <c r="Y151" s="24"/>
      <c r="Z151" s="24"/>
      <c r="AA151" s="24"/>
      <c r="AB151" s="24"/>
      <c r="AC151" s="24"/>
      <c r="AD151" s="24"/>
    </row>
    <row r="152" spans="1:30" ht="36" customHeight="1">
      <c r="A152" s="672"/>
      <c r="B152" s="145"/>
      <c r="C152" s="97" t="s">
        <v>5014</v>
      </c>
      <c r="D152" s="1030" t="s">
        <v>9396</v>
      </c>
      <c r="E152" s="1030"/>
      <c r="F152" s="1030"/>
      <c r="G152" s="1030"/>
      <c r="H152" s="1030"/>
      <c r="I152" s="1030"/>
      <c r="J152" s="1030"/>
      <c r="K152" s="25"/>
      <c r="L152" s="25"/>
      <c r="M152" s="25"/>
      <c r="N152" s="25"/>
      <c r="O152" s="25"/>
      <c r="P152" s="25"/>
      <c r="Q152" s="25"/>
      <c r="R152" s="25"/>
      <c r="S152" s="25"/>
      <c r="W152" s="24"/>
      <c r="X152" s="24"/>
      <c r="Y152" s="24"/>
      <c r="Z152" s="24"/>
      <c r="AA152" s="24"/>
      <c r="AB152" s="24"/>
      <c r="AC152" s="24"/>
      <c r="AD152" s="24"/>
    </row>
    <row r="153" spans="1:30" ht="36" customHeight="1">
      <c r="A153" s="672"/>
      <c r="B153" s="145"/>
      <c r="C153" s="97" t="s">
        <v>5016</v>
      </c>
      <c r="D153" s="1030" t="s">
        <v>9397</v>
      </c>
      <c r="E153" s="1030"/>
      <c r="F153" s="1030"/>
      <c r="G153" s="1030"/>
      <c r="H153" s="1030"/>
      <c r="I153" s="1030"/>
      <c r="J153" s="1030"/>
      <c r="K153" s="25"/>
      <c r="L153" s="25"/>
      <c r="M153" s="25"/>
      <c r="N153" s="25"/>
      <c r="O153" s="25"/>
      <c r="P153" s="25"/>
      <c r="Q153" s="25"/>
      <c r="R153" s="25"/>
      <c r="S153" s="25"/>
      <c r="W153" s="24"/>
      <c r="X153" s="24"/>
      <c r="Y153" s="24"/>
      <c r="Z153" s="24"/>
      <c r="AA153" s="24"/>
      <c r="AB153" s="24"/>
      <c r="AC153" s="24"/>
      <c r="AD153" s="24"/>
    </row>
    <row r="154" spans="1:30" ht="24" customHeight="1">
      <c r="A154" s="672"/>
      <c r="B154" s="145"/>
      <c r="C154" s="97" t="s">
        <v>5018</v>
      </c>
      <c r="D154" s="1030" t="s">
        <v>9398</v>
      </c>
      <c r="E154" s="1030"/>
      <c r="F154" s="1030"/>
      <c r="G154" s="1030"/>
      <c r="H154" s="1030"/>
      <c r="I154" s="1030"/>
      <c r="J154" s="1030"/>
      <c r="K154" s="25"/>
      <c r="L154" s="25"/>
      <c r="M154" s="25"/>
      <c r="N154" s="25"/>
      <c r="O154" s="25"/>
      <c r="P154" s="25"/>
      <c r="Q154" s="25"/>
      <c r="R154" s="25"/>
      <c r="S154" s="25"/>
      <c r="W154" s="24"/>
      <c r="X154" s="24"/>
      <c r="Y154" s="24"/>
      <c r="Z154" s="24"/>
      <c r="AA154" s="24"/>
      <c r="AB154" s="24"/>
      <c r="AC154" s="24"/>
      <c r="AD154" s="24"/>
    </row>
    <row r="155" spans="1:30" ht="24" customHeight="1">
      <c r="A155" s="672"/>
      <c r="B155" s="145"/>
      <c r="C155" s="97" t="s">
        <v>5020</v>
      </c>
      <c r="D155" s="1030" t="s">
        <v>9399</v>
      </c>
      <c r="E155" s="1030"/>
      <c r="F155" s="1030"/>
      <c r="G155" s="1030"/>
      <c r="H155" s="1030"/>
      <c r="I155" s="1030"/>
      <c r="J155" s="1030"/>
      <c r="K155" s="25"/>
      <c r="L155" s="25"/>
      <c r="M155" s="25"/>
      <c r="N155" s="25"/>
      <c r="O155" s="25"/>
      <c r="P155" s="25"/>
      <c r="Q155" s="25"/>
      <c r="R155" s="25"/>
      <c r="S155" s="25"/>
      <c r="W155" s="24"/>
      <c r="X155" s="24"/>
      <c r="Y155" s="24"/>
      <c r="Z155" s="24"/>
      <c r="AA155" s="24"/>
      <c r="AB155" s="24"/>
      <c r="AC155" s="24"/>
      <c r="AD155" s="24"/>
    </row>
    <row r="156" spans="1:30" ht="15" customHeight="1">
      <c r="A156" s="672"/>
      <c r="B156" s="145"/>
      <c r="C156" s="17" t="s">
        <v>5024</v>
      </c>
      <c r="D156" s="1030" t="s">
        <v>397</v>
      </c>
      <c r="E156" s="1030"/>
      <c r="F156" s="1030"/>
      <c r="G156" s="1030"/>
      <c r="H156" s="1030"/>
      <c r="I156" s="1030"/>
      <c r="J156" s="1030"/>
      <c r="K156" s="25"/>
      <c r="L156" s="25"/>
      <c r="M156" s="25"/>
      <c r="N156" s="25"/>
      <c r="O156" s="25"/>
      <c r="P156" s="25"/>
      <c r="Q156" s="25"/>
      <c r="R156" s="25"/>
      <c r="S156" s="25"/>
      <c r="W156" s="24"/>
      <c r="X156" s="24"/>
      <c r="Y156" s="24"/>
      <c r="Z156" s="24"/>
      <c r="AA156" s="24"/>
      <c r="AB156" s="24"/>
      <c r="AC156" s="24"/>
      <c r="AD156" s="24"/>
    </row>
    <row r="157" spans="1:30" ht="15" customHeight="1">
      <c r="A157" s="672"/>
      <c r="B157" s="809" t="str">
        <f>IF(AJ120&gt;0,"Alerta: debido a que cuenta con registros NA, debe proporcionar una justificación en el area de comentarios al final de la pregunta","")</f>
        <v/>
      </c>
      <c r="C157" s="809"/>
      <c r="D157" s="809"/>
      <c r="E157" s="809"/>
      <c r="F157" s="809"/>
      <c r="G157" s="809"/>
      <c r="H157" s="809"/>
      <c r="I157" s="809"/>
      <c r="J157" s="809"/>
      <c r="K157" s="809"/>
      <c r="L157" s="809"/>
      <c r="M157" s="809"/>
      <c r="N157" s="809"/>
      <c r="O157" s="809"/>
      <c r="P157" s="809"/>
      <c r="Q157" s="809"/>
      <c r="R157" s="809"/>
      <c r="S157" s="809"/>
      <c r="T157" s="809"/>
      <c r="U157" s="809"/>
      <c r="V157" s="809"/>
      <c r="W157" s="809"/>
      <c r="X157" s="809"/>
      <c r="Y157" s="809"/>
      <c r="Z157" s="809"/>
      <c r="AA157" s="809"/>
      <c r="AB157" s="809"/>
      <c r="AC157" s="809"/>
      <c r="AD157" s="809"/>
    </row>
    <row r="158" spans="1:30" ht="24" customHeight="1">
      <c r="A158" s="26"/>
      <c r="B158" s="26"/>
      <c r="C158" s="733" t="s">
        <v>5300</v>
      </c>
      <c r="D158" s="733"/>
      <c r="E158" s="733"/>
      <c r="F158" s="733"/>
      <c r="G158" s="733"/>
      <c r="H158" s="733"/>
      <c r="I158" s="733"/>
      <c r="J158" s="733"/>
      <c r="K158" s="733"/>
      <c r="L158" s="733"/>
      <c r="M158" s="733"/>
      <c r="N158" s="733"/>
      <c r="O158" s="733"/>
      <c r="P158" s="733"/>
      <c r="Q158" s="733"/>
      <c r="R158" s="733"/>
      <c r="S158" s="733"/>
      <c r="T158" s="733"/>
      <c r="U158" s="733"/>
      <c r="V158" s="733"/>
      <c r="W158" s="733"/>
      <c r="X158" s="733"/>
      <c r="Y158" s="733"/>
      <c r="Z158" s="733"/>
      <c r="AA158" s="733"/>
      <c r="AB158" s="733"/>
      <c r="AC158" s="733"/>
      <c r="AD158" s="733"/>
    </row>
    <row r="159" spans="1:30" ht="60" customHeight="1">
      <c r="A159" s="26"/>
      <c r="B159" s="26"/>
      <c r="C159" s="987"/>
      <c r="D159" s="987"/>
      <c r="E159" s="987"/>
      <c r="F159" s="987"/>
      <c r="G159" s="987"/>
      <c r="H159" s="987"/>
      <c r="I159" s="987"/>
      <c r="J159" s="987"/>
      <c r="K159" s="987"/>
      <c r="L159" s="987"/>
      <c r="M159" s="987"/>
      <c r="N159" s="987"/>
      <c r="O159" s="987"/>
      <c r="P159" s="987"/>
      <c r="Q159" s="987"/>
      <c r="R159" s="987"/>
      <c r="S159" s="987"/>
      <c r="T159" s="987"/>
      <c r="U159" s="987"/>
      <c r="V159" s="987"/>
      <c r="W159" s="987"/>
      <c r="X159" s="987"/>
      <c r="Y159" s="987"/>
      <c r="Z159" s="987"/>
      <c r="AA159" s="987"/>
      <c r="AB159" s="987"/>
      <c r="AC159" s="987"/>
      <c r="AD159" s="987"/>
    </row>
    <row r="160" spans="1:30" ht="15" customHeight="1">
      <c r="A160" s="26"/>
      <c r="B160" s="808" t="str">
        <f>AY120</f>
        <v/>
      </c>
      <c r="C160" s="808"/>
      <c r="D160" s="808"/>
      <c r="E160" s="808"/>
      <c r="F160" s="808"/>
      <c r="G160" s="808"/>
      <c r="H160" s="808"/>
      <c r="I160" s="808"/>
      <c r="J160" s="808"/>
      <c r="K160" s="808"/>
      <c r="L160" s="808"/>
      <c r="M160" s="808"/>
      <c r="N160" s="808"/>
      <c r="O160" s="808"/>
      <c r="P160" s="808"/>
      <c r="Q160" s="808"/>
      <c r="R160" s="808"/>
      <c r="S160" s="808"/>
      <c r="T160" s="808"/>
      <c r="U160" s="808"/>
      <c r="V160" s="808"/>
      <c r="W160" s="808"/>
      <c r="X160" s="808"/>
      <c r="Y160" s="808"/>
      <c r="Z160" s="808"/>
      <c r="AA160" s="808"/>
      <c r="AB160" s="808"/>
      <c r="AC160" s="808"/>
      <c r="AD160" s="808"/>
    </row>
    <row r="161" spans="2:31" ht="15" customHeight="1">
      <c r="B161" s="809" t="str">
        <f>IF(AH120&gt;0,"Alerta: debido a que cuenta con registros NS, debe proporcionar una justificación en el area de comentarios al final de la pregunta","")</f>
        <v/>
      </c>
      <c r="C161" s="809"/>
      <c r="D161" s="809"/>
      <c r="E161" s="809"/>
      <c r="F161" s="809"/>
      <c r="G161" s="809"/>
      <c r="H161" s="809"/>
      <c r="I161" s="809"/>
      <c r="J161" s="809"/>
      <c r="K161" s="809"/>
      <c r="L161" s="809"/>
      <c r="M161" s="809"/>
      <c r="N161" s="809"/>
      <c r="O161" s="809"/>
      <c r="P161" s="809"/>
      <c r="Q161" s="809"/>
      <c r="R161" s="809"/>
      <c r="S161" s="809"/>
      <c r="T161" s="809"/>
      <c r="U161" s="809"/>
      <c r="V161" s="809"/>
      <c r="W161" s="809"/>
      <c r="X161" s="809"/>
      <c r="Y161" s="809"/>
      <c r="Z161" s="809"/>
      <c r="AA161" s="809"/>
      <c r="AB161" s="809"/>
      <c r="AC161" s="809"/>
      <c r="AD161" s="809"/>
      <c r="AE161" s="164"/>
    </row>
    <row r="162" spans="2:31" ht="15" customHeight="1">
      <c r="B162" s="807" t="str">
        <f>IF(AI120&gt;0,"Los ingresos brutos mensuales deben anotarse en pesos mexicanos (no debe agregar la frase “miles o millones de pesos”)",IF(AU120&gt;0,"Los ingresos brutos mensuales no deben llevar decimales",""))</f>
        <v/>
      </c>
      <c r="C162" s="807"/>
      <c r="D162" s="807"/>
      <c r="E162" s="807"/>
      <c r="F162" s="807"/>
      <c r="G162" s="807"/>
      <c r="H162" s="807"/>
      <c r="I162" s="807"/>
      <c r="J162" s="807"/>
      <c r="K162" s="807"/>
      <c r="L162" s="807"/>
      <c r="M162" s="807"/>
      <c r="N162" s="807"/>
      <c r="O162" s="807"/>
      <c r="P162" s="807"/>
      <c r="Q162" s="807"/>
      <c r="R162" s="807"/>
      <c r="S162" s="807"/>
      <c r="T162" s="807"/>
      <c r="U162" s="807"/>
      <c r="V162" s="807"/>
      <c r="W162" s="807"/>
      <c r="X162" s="807"/>
      <c r="Y162" s="807"/>
      <c r="Z162" s="807"/>
      <c r="AA162" s="807"/>
      <c r="AB162" s="807"/>
      <c r="AC162" s="807"/>
      <c r="AD162" s="807"/>
      <c r="AE162" s="164"/>
    </row>
    <row r="163" spans="2:31" ht="15" customHeight="1">
      <c r="B163" s="808" t="str">
        <f>IF(AM120&gt;0,"Registró el código 9 en la col. Nivel de Escolaridad debe de seleccionar el código 9 en la col. Estatus ",IF(AK120&gt;0,"Registró el código 1 en la col. Nivel de Escolaridad debe de seleccionar el código 8 en la col. Estatus ",IF(AL120&gt;0,"Registró el código 1, 2 o 3 en la col. Nivel de Escolaridad no debe de seleccionar el código 4 en la col. Estatus ","")))</f>
        <v/>
      </c>
      <c r="C163" s="808"/>
      <c r="D163" s="808"/>
      <c r="E163" s="808"/>
      <c r="F163" s="808"/>
      <c r="G163" s="808"/>
      <c r="H163" s="808"/>
      <c r="I163" s="808"/>
      <c r="J163" s="808"/>
      <c r="K163" s="808"/>
      <c r="L163" s="808"/>
      <c r="M163" s="808"/>
      <c r="N163" s="808"/>
      <c r="O163" s="808"/>
      <c r="P163" s="808"/>
      <c r="Q163" s="808"/>
      <c r="R163" s="808"/>
      <c r="S163" s="808"/>
      <c r="T163" s="808"/>
      <c r="U163" s="808"/>
      <c r="V163" s="808"/>
      <c r="W163" s="808"/>
      <c r="X163" s="808"/>
      <c r="Y163" s="808"/>
      <c r="Z163" s="808"/>
      <c r="AA163" s="808"/>
      <c r="AB163" s="808"/>
      <c r="AC163" s="808"/>
      <c r="AD163" s="808"/>
      <c r="AE163" s="164"/>
    </row>
    <row r="164" spans="2:31" ht="15" customHeight="1">
      <c r="B164" s="807" t="str">
        <f>IF(AN120&gt;0,"La cantidad registrada en la col. Antigüedad en el cargo debe ser menor o igual a lo reportado en la col. Antigüedad en el servicio público","")</f>
        <v/>
      </c>
      <c r="C164" s="807"/>
      <c r="D164" s="807"/>
      <c r="E164" s="807"/>
      <c r="F164" s="807"/>
      <c r="G164" s="807"/>
      <c r="H164" s="807"/>
      <c r="I164" s="807"/>
      <c r="J164" s="807"/>
      <c r="K164" s="807"/>
      <c r="L164" s="807"/>
      <c r="M164" s="807"/>
      <c r="N164" s="807"/>
      <c r="O164" s="807"/>
      <c r="P164" s="807"/>
      <c r="Q164" s="807"/>
      <c r="R164" s="807"/>
      <c r="S164" s="807"/>
      <c r="T164" s="807"/>
      <c r="U164" s="807"/>
      <c r="V164" s="807"/>
      <c r="W164" s="807"/>
      <c r="X164" s="807"/>
      <c r="Y164" s="807"/>
      <c r="Z164" s="807"/>
      <c r="AA164" s="807"/>
      <c r="AB164" s="807"/>
      <c r="AC164" s="807"/>
      <c r="AD164" s="807"/>
      <c r="AE164" s="807"/>
    </row>
    <row r="165" spans="2:31" ht="15" customHeight="1">
      <c r="B165" s="809" t="str">
        <f>IF(AO120&gt;0,"Alerta: debe de proporcionar una justificación de acuerdo a lo establecido en la instrucción 12","")</f>
        <v/>
      </c>
      <c r="C165" s="809"/>
      <c r="D165" s="809"/>
      <c r="E165" s="809"/>
      <c r="F165" s="809"/>
      <c r="G165" s="809"/>
      <c r="H165" s="809"/>
      <c r="I165" s="809"/>
      <c r="J165" s="809"/>
      <c r="K165" s="809"/>
      <c r="L165" s="809"/>
      <c r="M165" s="809"/>
      <c r="N165" s="809"/>
      <c r="O165" s="809"/>
      <c r="P165" s="809"/>
      <c r="Q165" s="809"/>
      <c r="R165" s="809"/>
      <c r="S165" s="809"/>
      <c r="T165" s="809"/>
      <c r="U165" s="809"/>
      <c r="V165" s="809"/>
      <c r="W165" s="809"/>
      <c r="X165" s="809"/>
      <c r="Y165" s="809"/>
      <c r="Z165" s="809"/>
      <c r="AA165" s="809"/>
      <c r="AB165" s="809"/>
      <c r="AC165" s="809"/>
      <c r="AD165" s="809"/>
      <c r="AE165" s="164"/>
    </row>
  </sheetData>
  <sheetProtection algorithmName="SHA-512" hashValue="EqGPrJ/BJjtjeDpTp/PxUdFNix4cIwwAB/niSL8sThc8SeKqSPdEv7pMkj/189p6sJt173X0bSHpS9BX74Q7KA==" saltValue="pU7Tx058rsrohTOqIvaJmA==" spinCount="100000" sheet="1" objects="1" scenarios="1"/>
  <mergeCells count="1130">
    <mergeCell ref="B1:AD1"/>
    <mergeCell ref="B3:AD3"/>
    <mergeCell ref="B5:AD5"/>
    <mergeCell ref="B7:AD7"/>
    <mergeCell ref="AA9:AD9"/>
    <mergeCell ref="B10:L10"/>
    <mergeCell ref="N10:O10"/>
    <mergeCell ref="C25:AD25"/>
    <mergeCell ref="C26:AD26"/>
    <mergeCell ref="C27:AD27"/>
    <mergeCell ref="C28:AD28"/>
    <mergeCell ref="C29:AD29"/>
    <mergeCell ref="C30:AD30"/>
    <mergeCell ref="C19:AD19"/>
    <mergeCell ref="C20:AD20"/>
    <mergeCell ref="C21:AD21"/>
    <mergeCell ref="C22:AD22"/>
    <mergeCell ref="C23:AD23"/>
    <mergeCell ref="C24:AD24"/>
    <mergeCell ref="AA12:AD12"/>
    <mergeCell ref="B14:AD14"/>
    <mergeCell ref="C15:AD15"/>
    <mergeCell ref="C16:AD16"/>
    <mergeCell ref="C17:AD17"/>
    <mergeCell ref="C18:AD18"/>
    <mergeCell ref="S35:T35"/>
    <mergeCell ref="U35:V35"/>
    <mergeCell ref="W35:X35"/>
    <mergeCell ref="Y35:Z35"/>
    <mergeCell ref="AA35:AB35"/>
    <mergeCell ref="AC35:AD35"/>
    <mergeCell ref="Y33:Z34"/>
    <mergeCell ref="AA33:AB34"/>
    <mergeCell ref="Q34:R34"/>
    <mergeCell ref="S34:T34"/>
    <mergeCell ref="D35:H35"/>
    <mergeCell ref="I35:J35"/>
    <mergeCell ref="K35:L35"/>
    <mergeCell ref="M35:N35"/>
    <mergeCell ref="O35:P35"/>
    <mergeCell ref="Q35:R35"/>
    <mergeCell ref="C32:H34"/>
    <mergeCell ref="I32:J34"/>
    <mergeCell ref="K32:AB32"/>
    <mergeCell ref="AC32:AD34"/>
    <mergeCell ref="K33:L34"/>
    <mergeCell ref="M33:N34"/>
    <mergeCell ref="O33:P34"/>
    <mergeCell ref="Q33:T33"/>
    <mergeCell ref="U33:V34"/>
    <mergeCell ref="W33:X34"/>
    <mergeCell ref="S37:T37"/>
    <mergeCell ref="U37:V37"/>
    <mergeCell ref="W37:X37"/>
    <mergeCell ref="Y37:Z37"/>
    <mergeCell ref="AA37:AB37"/>
    <mergeCell ref="AC37:AD37"/>
    <mergeCell ref="D37:H37"/>
    <mergeCell ref="I37:J37"/>
    <mergeCell ref="K37:L37"/>
    <mergeCell ref="M37:N37"/>
    <mergeCell ref="O37:P37"/>
    <mergeCell ref="Q37:R37"/>
    <mergeCell ref="S36:T36"/>
    <mergeCell ref="U36:V36"/>
    <mergeCell ref="W36:X36"/>
    <mergeCell ref="Y36:Z36"/>
    <mergeCell ref="AA36:AB36"/>
    <mergeCell ref="AC36:AD36"/>
    <mergeCell ref="D36:H36"/>
    <mergeCell ref="I36:J36"/>
    <mergeCell ref="K36:L36"/>
    <mergeCell ref="M36:N36"/>
    <mergeCell ref="O36:P36"/>
    <mergeCell ref="Q36:R36"/>
    <mergeCell ref="S39:T39"/>
    <mergeCell ref="U39:V39"/>
    <mergeCell ref="W39:X39"/>
    <mergeCell ref="Y39:Z39"/>
    <mergeCell ref="AA39:AB39"/>
    <mergeCell ref="AC39:AD39"/>
    <mergeCell ref="D39:H39"/>
    <mergeCell ref="I39:J39"/>
    <mergeCell ref="K39:L39"/>
    <mergeCell ref="M39:N39"/>
    <mergeCell ref="O39:P39"/>
    <mergeCell ref="Q39:R39"/>
    <mergeCell ref="S38:T38"/>
    <mergeCell ref="U38:V38"/>
    <mergeCell ref="W38:X38"/>
    <mergeCell ref="Y38:Z38"/>
    <mergeCell ref="AA38:AB38"/>
    <mergeCell ref="AC38:AD38"/>
    <mergeCell ref="D38:H38"/>
    <mergeCell ref="I38:J38"/>
    <mergeCell ref="K38:L38"/>
    <mergeCell ref="M38:N38"/>
    <mergeCell ref="O38:P38"/>
    <mergeCell ref="Q38:R38"/>
    <mergeCell ref="S41:T41"/>
    <mergeCell ref="U41:V41"/>
    <mergeCell ref="W41:X41"/>
    <mergeCell ref="Y41:Z41"/>
    <mergeCell ref="AA41:AB41"/>
    <mergeCell ref="AC41:AD41"/>
    <mergeCell ref="D41:H41"/>
    <mergeCell ref="I41:J41"/>
    <mergeCell ref="K41:L41"/>
    <mergeCell ref="M41:N41"/>
    <mergeCell ref="O41:P41"/>
    <mergeCell ref="Q41:R41"/>
    <mergeCell ref="S40:T40"/>
    <mergeCell ref="U40:V40"/>
    <mergeCell ref="W40:X40"/>
    <mergeCell ref="Y40:Z40"/>
    <mergeCell ref="AA40:AB40"/>
    <mergeCell ref="AC40:AD40"/>
    <mergeCell ref="D40:H40"/>
    <mergeCell ref="I40:J40"/>
    <mergeCell ref="K40:L40"/>
    <mergeCell ref="M40:N40"/>
    <mergeCell ref="O40:P40"/>
    <mergeCell ref="Q40:R40"/>
    <mergeCell ref="S43:T43"/>
    <mergeCell ref="U43:V43"/>
    <mergeCell ref="W43:X43"/>
    <mergeCell ref="Y43:Z43"/>
    <mergeCell ref="AA43:AB43"/>
    <mergeCell ref="AC43:AD43"/>
    <mergeCell ref="D43:H43"/>
    <mergeCell ref="I43:J43"/>
    <mergeCell ref="K43:L43"/>
    <mergeCell ref="M43:N43"/>
    <mergeCell ref="O43:P43"/>
    <mergeCell ref="Q43:R43"/>
    <mergeCell ref="S42:T42"/>
    <mergeCell ref="U42:V42"/>
    <mergeCell ref="W42:X42"/>
    <mergeCell ref="Y42:Z42"/>
    <mergeCell ref="AA42:AB42"/>
    <mergeCell ref="AC42:AD42"/>
    <mergeCell ref="D42:H42"/>
    <mergeCell ref="I42:J42"/>
    <mergeCell ref="K42:L42"/>
    <mergeCell ref="M42:N42"/>
    <mergeCell ref="O42:P42"/>
    <mergeCell ref="Q42:R42"/>
    <mergeCell ref="S45:T45"/>
    <mergeCell ref="U45:V45"/>
    <mergeCell ref="W45:X45"/>
    <mergeCell ref="Y45:Z45"/>
    <mergeCell ref="AA45:AB45"/>
    <mergeCell ref="AC45:AD45"/>
    <mergeCell ref="D45:H45"/>
    <mergeCell ref="I45:J45"/>
    <mergeCell ref="K45:L45"/>
    <mergeCell ref="M45:N45"/>
    <mergeCell ref="O45:P45"/>
    <mergeCell ref="Q45:R45"/>
    <mergeCell ref="S44:T44"/>
    <mergeCell ref="U44:V44"/>
    <mergeCell ref="W44:X44"/>
    <mergeCell ref="Y44:Z44"/>
    <mergeCell ref="AA44:AB44"/>
    <mergeCell ref="AC44:AD44"/>
    <mergeCell ref="D44:H44"/>
    <mergeCell ref="I44:J44"/>
    <mergeCell ref="K44:L44"/>
    <mergeCell ref="M44:N44"/>
    <mergeCell ref="O44:P44"/>
    <mergeCell ref="Q44:R44"/>
    <mergeCell ref="S47:T47"/>
    <mergeCell ref="U47:V47"/>
    <mergeCell ref="W47:X47"/>
    <mergeCell ref="Y47:Z47"/>
    <mergeCell ref="AA47:AB47"/>
    <mergeCell ref="AC47:AD47"/>
    <mergeCell ref="D47:H47"/>
    <mergeCell ref="I47:J47"/>
    <mergeCell ref="K47:L47"/>
    <mergeCell ref="M47:N47"/>
    <mergeCell ref="O47:P47"/>
    <mergeCell ref="Q47:R47"/>
    <mergeCell ref="S46:T46"/>
    <mergeCell ref="U46:V46"/>
    <mergeCell ref="W46:X46"/>
    <mergeCell ref="Y46:Z46"/>
    <mergeCell ref="AA46:AB46"/>
    <mergeCell ref="AC46:AD46"/>
    <mergeCell ref="D46:H46"/>
    <mergeCell ref="I46:J46"/>
    <mergeCell ref="K46:L46"/>
    <mergeCell ref="M46:N46"/>
    <mergeCell ref="O46:P46"/>
    <mergeCell ref="Q46:R46"/>
    <mergeCell ref="S49:T49"/>
    <mergeCell ref="U49:V49"/>
    <mergeCell ref="W49:X49"/>
    <mergeCell ref="Y49:Z49"/>
    <mergeCell ref="AA49:AB49"/>
    <mergeCell ref="AC49:AD49"/>
    <mergeCell ref="D49:H49"/>
    <mergeCell ref="I49:J49"/>
    <mergeCell ref="K49:L49"/>
    <mergeCell ref="M49:N49"/>
    <mergeCell ref="O49:P49"/>
    <mergeCell ref="Q49:R49"/>
    <mergeCell ref="S48:T48"/>
    <mergeCell ref="U48:V48"/>
    <mergeCell ref="W48:X48"/>
    <mergeCell ref="Y48:Z48"/>
    <mergeCell ref="AA48:AB48"/>
    <mergeCell ref="AC48:AD48"/>
    <mergeCell ref="D48:H48"/>
    <mergeCell ref="I48:J48"/>
    <mergeCell ref="K48:L48"/>
    <mergeCell ref="M48:N48"/>
    <mergeCell ref="O48:P48"/>
    <mergeCell ref="Q48:R48"/>
    <mergeCell ref="S51:T51"/>
    <mergeCell ref="U51:V51"/>
    <mergeCell ref="W51:X51"/>
    <mergeCell ref="Y51:Z51"/>
    <mergeCell ref="AA51:AB51"/>
    <mergeCell ref="AC51:AD51"/>
    <mergeCell ref="D51:H51"/>
    <mergeCell ref="I51:J51"/>
    <mergeCell ref="K51:L51"/>
    <mergeCell ref="M51:N51"/>
    <mergeCell ref="O51:P51"/>
    <mergeCell ref="Q51:R51"/>
    <mergeCell ref="S50:T50"/>
    <mergeCell ref="U50:V50"/>
    <mergeCell ref="W50:X50"/>
    <mergeCell ref="Y50:Z50"/>
    <mergeCell ref="AA50:AB50"/>
    <mergeCell ref="AC50:AD50"/>
    <mergeCell ref="D50:H50"/>
    <mergeCell ref="I50:J50"/>
    <mergeCell ref="K50:L50"/>
    <mergeCell ref="M50:N50"/>
    <mergeCell ref="O50:P50"/>
    <mergeCell ref="Q50:R50"/>
    <mergeCell ref="S53:T53"/>
    <mergeCell ref="U53:V53"/>
    <mergeCell ref="W53:X53"/>
    <mergeCell ref="Y53:Z53"/>
    <mergeCell ref="AA53:AB53"/>
    <mergeCell ref="AC53:AD53"/>
    <mergeCell ref="D53:H53"/>
    <mergeCell ref="I53:J53"/>
    <mergeCell ref="K53:L53"/>
    <mergeCell ref="M53:N53"/>
    <mergeCell ref="O53:P53"/>
    <mergeCell ref="Q53:R53"/>
    <mergeCell ref="S52:T52"/>
    <mergeCell ref="U52:V52"/>
    <mergeCell ref="W52:X52"/>
    <mergeCell ref="Y52:Z52"/>
    <mergeCell ref="AA52:AB52"/>
    <mergeCell ref="AC52:AD52"/>
    <mergeCell ref="D52:H52"/>
    <mergeCell ref="I52:J52"/>
    <mergeCell ref="K52:L52"/>
    <mergeCell ref="M52:N52"/>
    <mergeCell ref="O52:P52"/>
    <mergeCell ref="Q52:R52"/>
    <mergeCell ref="S55:T55"/>
    <mergeCell ref="U55:V55"/>
    <mergeCell ref="W55:X55"/>
    <mergeCell ref="Y55:Z55"/>
    <mergeCell ref="AA55:AB55"/>
    <mergeCell ref="AC55:AD55"/>
    <mergeCell ref="D55:H55"/>
    <mergeCell ref="I55:J55"/>
    <mergeCell ref="K55:L55"/>
    <mergeCell ref="M55:N55"/>
    <mergeCell ref="O55:P55"/>
    <mergeCell ref="Q55:R55"/>
    <mergeCell ref="S54:T54"/>
    <mergeCell ref="U54:V54"/>
    <mergeCell ref="W54:X54"/>
    <mergeCell ref="Y54:Z54"/>
    <mergeCell ref="AA54:AB54"/>
    <mergeCell ref="AC54:AD54"/>
    <mergeCell ref="D54:H54"/>
    <mergeCell ref="I54:J54"/>
    <mergeCell ref="K54:L54"/>
    <mergeCell ref="M54:N54"/>
    <mergeCell ref="O54:P54"/>
    <mergeCell ref="Q54:R54"/>
    <mergeCell ref="S57:T57"/>
    <mergeCell ref="U57:V57"/>
    <mergeCell ref="W57:X57"/>
    <mergeCell ref="Y57:Z57"/>
    <mergeCell ref="AA57:AB57"/>
    <mergeCell ref="AC57:AD57"/>
    <mergeCell ref="D57:H57"/>
    <mergeCell ref="I57:J57"/>
    <mergeCell ref="K57:L57"/>
    <mergeCell ref="M57:N57"/>
    <mergeCell ref="O57:P57"/>
    <mergeCell ref="Q57:R57"/>
    <mergeCell ref="S56:T56"/>
    <mergeCell ref="U56:V56"/>
    <mergeCell ref="W56:X56"/>
    <mergeCell ref="Y56:Z56"/>
    <mergeCell ref="AA56:AB56"/>
    <mergeCell ref="AC56:AD56"/>
    <mergeCell ref="D56:H56"/>
    <mergeCell ref="I56:J56"/>
    <mergeCell ref="K56:L56"/>
    <mergeCell ref="M56:N56"/>
    <mergeCell ref="O56:P56"/>
    <mergeCell ref="Q56:R56"/>
    <mergeCell ref="S59:T59"/>
    <mergeCell ref="U59:V59"/>
    <mergeCell ref="W59:X59"/>
    <mergeCell ref="Y59:Z59"/>
    <mergeCell ref="AA59:AB59"/>
    <mergeCell ref="AC59:AD59"/>
    <mergeCell ref="D59:H59"/>
    <mergeCell ref="I59:J59"/>
    <mergeCell ref="K59:L59"/>
    <mergeCell ref="M59:N59"/>
    <mergeCell ref="O59:P59"/>
    <mergeCell ref="Q59:R59"/>
    <mergeCell ref="S58:T58"/>
    <mergeCell ref="U58:V58"/>
    <mergeCell ref="W58:X58"/>
    <mergeCell ref="Y58:Z58"/>
    <mergeCell ref="AA58:AB58"/>
    <mergeCell ref="AC58:AD58"/>
    <mergeCell ref="D58:H58"/>
    <mergeCell ref="I58:J58"/>
    <mergeCell ref="K58:L58"/>
    <mergeCell ref="M58:N58"/>
    <mergeCell ref="O58:P58"/>
    <mergeCell ref="Q58:R58"/>
    <mergeCell ref="S61:T61"/>
    <mergeCell ref="U61:V61"/>
    <mergeCell ref="W61:X61"/>
    <mergeCell ref="Y61:Z61"/>
    <mergeCell ref="AA61:AB61"/>
    <mergeCell ref="AC61:AD61"/>
    <mergeCell ref="D61:H61"/>
    <mergeCell ref="I61:J61"/>
    <mergeCell ref="K61:L61"/>
    <mergeCell ref="M61:N61"/>
    <mergeCell ref="O61:P61"/>
    <mergeCell ref="Q61:R61"/>
    <mergeCell ref="S60:T60"/>
    <mergeCell ref="U60:V60"/>
    <mergeCell ref="W60:X60"/>
    <mergeCell ref="Y60:Z60"/>
    <mergeCell ref="AA60:AB60"/>
    <mergeCell ref="AC60:AD60"/>
    <mergeCell ref="D60:H60"/>
    <mergeCell ref="I60:J60"/>
    <mergeCell ref="K60:L60"/>
    <mergeCell ref="M60:N60"/>
    <mergeCell ref="O60:P60"/>
    <mergeCell ref="Q60:R60"/>
    <mergeCell ref="S63:T63"/>
    <mergeCell ref="U63:V63"/>
    <mergeCell ref="W63:X63"/>
    <mergeCell ref="Y63:Z63"/>
    <mergeCell ref="AA63:AB63"/>
    <mergeCell ref="AC63:AD63"/>
    <mergeCell ref="D63:H63"/>
    <mergeCell ref="I63:J63"/>
    <mergeCell ref="K63:L63"/>
    <mergeCell ref="M63:N63"/>
    <mergeCell ref="O63:P63"/>
    <mergeCell ref="Q63:R63"/>
    <mergeCell ref="S62:T62"/>
    <mergeCell ref="U62:V62"/>
    <mergeCell ref="W62:X62"/>
    <mergeCell ref="Y62:Z62"/>
    <mergeCell ref="AA62:AB62"/>
    <mergeCell ref="AC62:AD62"/>
    <mergeCell ref="D62:H62"/>
    <mergeCell ref="I62:J62"/>
    <mergeCell ref="K62:L62"/>
    <mergeCell ref="M62:N62"/>
    <mergeCell ref="O62:P62"/>
    <mergeCell ref="Q62:R62"/>
    <mergeCell ref="S65:T65"/>
    <mergeCell ref="U65:V65"/>
    <mergeCell ref="W65:X65"/>
    <mergeCell ref="Y65:Z65"/>
    <mergeCell ref="AA65:AB65"/>
    <mergeCell ref="AC65:AD65"/>
    <mergeCell ref="D65:H65"/>
    <mergeCell ref="I65:J65"/>
    <mergeCell ref="K65:L65"/>
    <mergeCell ref="M65:N65"/>
    <mergeCell ref="O65:P65"/>
    <mergeCell ref="Q65:R65"/>
    <mergeCell ref="S64:T64"/>
    <mergeCell ref="U64:V64"/>
    <mergeCell ref="W64:X64"/>
    <mergeCell ref="Y64:Z64"/>
    <mergeCell ref="AA64:AB64"/>
    <mergeCell ref="AC64:AD64"/>
    <mergeCell ref="D64:H64"/>
    <mergeCell ref="I64:J64"/>
    <mergeCell ref="K64:L64"/>
    <mergeCell ref="M64:N64"/>
    <mergeCell ref="O64:P64"/>
    <mergeCell ref="Q64:R64"/>
    <mergeCell ref="S67:T67"/>
    <mergeCell ref="U67:V67"/>
    <mergeCell ref="W67:X67"/>
    <mergeCell ref="Y67:Z67"/>
    <mergeCell ref="AA67:AB67"/>
    <mergeCell ref="AC67:AD67"/>
    <mergeCell ref="D67:H67"/>
    <mergeCell ref="I67:J67"/>
    <mergeCell ref="K67:L67"/>
    <mergeCell ref="M67:N67"/>
    <mergeCell ref="O67:P67"/>
    <mergeCell ref="Q67:R67"/>
    <mergeCell ref="S66:T66"/>
    <mergeCell ref="U66:V66"/>
    <mergeCell ref="W66:X66"/>
    <mergeCell ref="Y66:Z66"/>
    <mergeCell ref="AA66:AB66"/>
    <mergeCell ref="AC66:AD66"/>
    <mergeCell ref="D66:H66"/>
    <mergeCell ref="I66:J66"/>
    <mergeCell ref="K66:L66"/>
    <mergeCell ref="M66:N66"/>
    <mergeCell ref="O66:P66"/>
    <mergeCell ref="Q66:R66"/>
    <mergeCell ref="S69:T69"/>
    <mergeCell ref="U69:V69"/>
    <mergeCell ref="W69:X69"/>
    <mergeCell ref="Y69:Z69"/>
    <mergeCell ref="AA69:AB69"/>
    <mergeCell ref="AC69:AD69"/>
    <mergeCell ref="D69:H69"/>
    <mergeCell ref="I69:J69"/>
    <mergeCell ref="K69:L69"/>
    <mergeCell ref="M69:N69"/>
    <mergeCell ref="O69:P69"/>
    <mergeCell ref="Q69:R69"/>
    <mergeCell ref="S68:T68"/>
    <mergeCell ref="U68:V68"/>
    <mergeCell ref="W68:X68"/>
    <mergeCell ref="Y68:Z68"/>
    <mergeCell ref="AA68:AB68"/>
    <mergeCell ref="AC68:AD68"/>
    <mergeCell ref="D68:H68"/>
    <mergeCell ref="I68:J68"/>
    <mergeCell ref="K68:L68"/>
    <mergeCell ref="M68:N68"/>
    <mergeCell ref="O68:P68"/>
    <mergeCell ref="Q68:R68"/>
    <mergeCell ref="S71:T71"/>
    <mergeCell ref="U71:V71"/>
    <mergeCell ref="W71:X71"/>
    <mergeCell ref="Y71:Z71"/>
    <mergeCell ref="AA71:AB71"/>
    <mergeCell ref="AC71:AD71"/>
    <mergeCell ref="D71:H71"/>
    <mergeCell ref="I71:J71"/>
    <mergeCell ref="K71:L71"/>
    <mergeCell ref="M71:N71"/>
    <mergeCell ref="O71:P71"/>
    <mergeCell ref="Q71:R71"/>
    <mergeCell ref="S70:T70"/>
    <mergeCell ref="U70:V70"/>
    <mergeCell ref="W70:X70"/>
    <mergeCell ref="Y70:Z70"/>
    <mergeCell ref="AA70:AB70"/>
    <mergeCell ref="AC70:AD70"/>
    <mergeCell ref="D70:H70"/>
    <mergeCell ref="I70:J70"/>
    <mergeCell ref="K70:L70"/>
    <mergeCell ref="M70:N70"/>
    <mergeCell ref="O70:P70"/>
    <mergeCell ref="Q70:R70"/>
    <mergeCell ref="S73:T73"/>
    <mergeCell ref="U73:V73"/>
    <mergeCell ref="W73:X73"/>
    <mergeCell ref="Y73:Z73"/>
    <mergeCell ref="AA73:AB73"/>
    <mergeCell ref="AC73:AD73"/>
    <mergeCell ref="D73:H73"/>
    <mergeCell ref="I73:J73"/>
    <mergeCell ref="K73:L73"/>
    <mergeCell ref="M73:N73"/>
    <mergeCell ref="O73:P73"/>
    <mergeCell ref="Q73:R73"/>
    <mergeCell ref="S72:T72"/>
    <mergeCell ref="U72:V72"/>
    <mergeCell ref="W72:X72"/>
    <mergeCell ref="Y72:Z72"/>
    <mergeCell ref="AA72:AB72"/>
    <mergeCell ref="AC72:AD72"/>
    <mergeCell ref="D72:H72"/>
    <mergeCell ref="I72:J72"/>
    <mergeCell ref="K72:L72"/>
    <mergeCell ref="M72:N72"/>
    <mergeCell ref="O72:P72"/>
    <mergeCell ref="Q72:R72"/>
    <mergeCell ref="S75:T75"/>
    <mergeCell ref="U75:V75"/>
    <mergeCell ref="W75:X75"/>
    <mergeCell ref="Y75:Z75"/>
    <mergeCell ref="AA75:AB75"/>
    <mergeCell ref="AC75:AD75"/>
    <mergeCell ref="D75:H75"/>
    <mergeCell ref="I75:J75"/>
    <mergeCell ref="K75:L75"/>
    <mergeCell ref="M75:N75"/>
    <mergeCell ref="O75:P75"/>
    <mergeCell ref="Q75:R75"/>
    <mergeCell ref="S74:T74"/>
    <mergeCell ref="U74:V74"/>
    <mergeCell ref="W74:X74"/>
    <mergeCell ref="Y74:Z74"/>
    <mergeCell ref="AA74:AB74"/>
    <mergeCell ref="AC74:AD74"/>
    <mergeCell ref="D74:H74"/>
    <mergeCell ref="I74:J74"/>
    <mergeCell ref="K74:L74"/>
    <mergeCell ref="M74:N74"/>
    <mergeCell ref="O74:P74"/>
    <mergeCell ref="Q74:R74"/>
    <mergeCell ref="S77:T77"/>
    <mergeCell ref="U77:V77"/>
    <mergeCell ref="W77:X77"/>
    <mergeCell ref="Y77:Z77"/>
    <mergeCell ref="AA77:AB77"/>
    <mergeCell ref="AC77:AD77"/>
    <mergeCell ref="D77:H77"/>
    <mergeCell ref="I77:J77"/>
    <mergeCell ref="K77:L77"/>
    <mergeCell ref="M77:N77"/>
    <mergeCell ref="O77:P77"/>
    <mergeCell ref="Q77:R77"/>
    <mergeCell ref="S76:T76"/>
    <mergeCell ref="U76:V76"/>
    <mergeCell ref="W76:X76"/>
    <mergeCell ref="Y76:Z76"/>
    <mergeCell ref="AA76:AB76"/>
    <mergeCell ref="AC76:AD76"/>
    <mergeCell ref="D76:H76"/>
    <mergeCell ref="I76:J76"/>
    <mergeCell ref="K76:L76"/>
    <mergeCell ref="M76:N76"/>
    <mergeCell ref="O76:P76"/>
    <mergeCell ref="Q76:R76"/>
    <mergeCell ref="S79:T79"/>
    <mergeCell ref="U79:V79"/>
    <mergeCell ref="W79:X79"/>
    <mergeCell ref="Y79:Z79"/>
    <mergeCell ref="AA79:AB79"/>
    <mergeCell ref="AC79:AD79"/>
    <mergeCell ref="D79:H79"/>
    <mergeCell ref="I79:J79"/>
    <mergeCell ref="K79:L79"/>
    <mergeCell ref="M79:N79"/>
    <mergeCell ref="O79:P79"/>
    <mergeCell ref="Q79:R79"/>
    <mergeCell ref="S78:T78"/>
    <mergeCell ref="U78:V78"/>
    <mergeCell ref="W78:X78"/>
    <mergeCell ref="Y78:Z78"/>
    <mergeCell ref="AA78:AB78"/>
    <mergeCell ref="AC78:AD78"/>
    <mergeCell ref="D78:H78"/>
    <mergeCell ref="I78:J78"/>
    <mergeCell ref="K78:L78"/>
    <mergeCell ref="M78:N78"/>
    <mergeCell ref="O78:P78"/>
    <mergeCell ref="Q78:R78"/>
    <mergeCell ref="S81:T81"/>
    <mergeCell ref="U81:V81"/>
    <mergeCell ref="W81:X81"/>
    <mergeCell ref="Y81:Z81"/>
    <mergeCell ref="AA81:AB81"/>
    <mergeCell ref="AC81:AD81"/>
    <mergeCell ref="D81:H81"/>
    <mergeCell ref="I81:J81"/>
    <mergeCell ref="K81:L81"/>
    <mergeCell ref="M81:N81"/>
    <mergeCell ref="O81:P81"/>
    <mergeCell ref="Q81:R81"/>
    <mergeCell ref="S80:T80"/>
    <mergeCell ref="U80:V80"/>
    <mergeCell ref="W80:X80"/>
    <mergeCell ref="Y80:Z80"/>
    <mergeCell ref="AA80:AB80"/>
    <mergeCell ref="AC80:AD80"/>
    <mergeCell ref="D80:H80"/>
    <mergeCell ref="I80:J80"/>
    <mergeCell ref="K80:L80"/>
    <mergeCell ref="M80:N80"/>
    <mergeCell ref="O80:P80"/>
    <mergeCell ref="Q80:R80"/>
    <mergeCell ref="S83:T83"/>
    <mergeCell ref="U83:V83"/>
    <mergeCell ref="W83:X83"/>
    <mergeCell ref="Y83:Z83"/>
    <mergeCell ref="AA83:AB83"/>
    <mergeCell ref="AC83:AD83"/>
    <mergeCell ref="D83:H83"/>
    <mergeCell ref="I83:J83"/>
    <mergeCell ref="K83:L83"/>
    <mergeCell ref="M83:N83"/>
    <mergeCell ref="O83:P83"/>
    <mergeCell ref="Q83:R83"/>
    <mergeCell ref="S82:T82"/>
    <mergeCell ref="U82:V82"/>
    <mergeCell ref="W82:X82"/>
    <mergeCell ref="Y82:Z82"/>
    <mergeCell ref="AA82:AB82"/>
    <mergeCell ref="AC82:AD82"/>
    <mergeCell ref="D82:H82"/>
    <mergeCell ref="I82:J82"/>
    <mergeCell ref="K82:L82"/>
    <mergeCell ref="M82:N82"/>
    <mergeCell ref="O82:P82"/>
    <mergeCell ref="Q82:R82"/>
    <mergeCell ref="S85:T85"/>
    <mergeCell ref="U85:V85"/>
    <mergeCell ref="W85:X85"/>
    <mergeCell ref="Y85:Z85"/>
    <mergeCell ref="AA85:AB85"/>
    <mergeCell ref="AC85:AD85"/>
    <mergeCell ref="D85:H85"/>
    <mergeCell ref="I85:J85"/>
    <mergeCell ref="K85:L85"/>
    <mergeCell ref="M85:N85"/>
    <mergeCell ref="O85:P85"/>
    <mergeCell ref="Q85:R85"/>
    <mergeCell ref="S84:T84"/>
    <mergeCell ref="U84:V84"/>
    <mergeCell ref="W84:X84"/>
    <mergeCell ref="Y84:Z84"/>
    <mergeCell ref="AA84:AB84"/>
    <mergeCell ref="AC84:AD84"/>
    <mergeCell ref="D84:H84"/>
    <mergeCell ref="I84:J84"/>
    <mergeCell ref="K84:L84"/>
    <mergeCell ref="M84:N84"/>
    <mergeCell ref="O84:P84"/>
    <mergeCell ref="Q84:R84"/>
    <mergeCell ref="S87:T87"/>
    <mergeCell ref="U87:V87"/>
    <mergeCell ref="W87:X87"/>
    <mergeCell ref="Y87:Z87"/>
    <mergeCell ref="AA87:AB87"/>
    <mergeCell ref="AC87:AD87"/>
    <mergeCell ref="D87:H87"/>
    <mergeCell ref="I87:J87"/>
    <mergeCell ref="K87:L87"/>
    <mergeCell ref="M87:N87"/>
    <mergeCell ref="O87:P87"/>
    <mergeCell ref="Q87:R87"/>
    <mergeCell ref="S86:T86"/>
    <mergeCell ref="U86:V86"/>
    <mergeCell ref="W86:X86"/>
    <mergeCell ref="Y86:Z86"/>
    <mergeCell ref="AA86:AB86"/>
    <mergeCell ref="AC86:AD86"/>
    <mergeCell ref="D86:H86"/>
    <mergeCell ref="I86:J86"/>
    <mergeCell ref="K86:L86"/>
    <mergeCell ref="M86:N86"/>
    <mergeCell ref="O86:P86"/>
    <mergeCell ref="Q86:R86"/>
    <mergeCell ref="S89:T89"/>
    <mergeCell ref="U89:V89"/>
    <mergeCell ref="W89:X89"/>
    <mergeCell ref="Y89:Z89"/>
    <mergeCell ref="AA89:AB89"/>
    <mergeCell ref="AC89:AD89"/>
    <mergeCell ref="D89:H89"/>
    <mergeCell ref="I89:J89"/>
    <mergeCell ref="K89:L89"/>
    <mergeCell ref="M89:N89"/>
    <mergeCell ref="O89:P89"/>
    <mergeCell ref="Q89:R89"/>
    <mergeCell ref="S88:T88"/>
    <mergeCell ref="U88:V88"/>
    <mergeCell ref="W88:X88"/>
    <mergeCell ref="Y88:Z88"/>
    <mergeCell ref="AA88:AB88"/>
    <mergeCell ref="AC88:AD88"/>
    <mergeCell ref="D88:H88"/>
    <mergeCell ref="I88:J88"/>
    <mergeCell ref="K88:L88"/>
    <mergeCell ref="M88:N88"/>
    <mergeCell ref="O88:P88"/>
    <mergeCell ref="Q88:R88"/>
    <mergeCell ref="S91:T91"/>
    <mergeCell ref="U91:V91"/>
    <mergeCell ref="W91:X91"/>
    <mergeCell ref="Y91:Z91"/>
    <mergeCell ref="AA91:AB91"/>
    <mergeCell ref="AC91:AD91"/>
    <mergeCell ref="D91:H91"/>
    <mergeCell ref="I91:J91"/>
    <mergeCell ref="K91:L91"/>
    <mergeCell ref="M91:N91"/>
    <mergeCell ref="O91:P91"/>
    <mergeCell ref="Q91:R91"/>
    <mergeCell ref="S90:T90"/>
    <mergeCell ref="U90:V90"/>
    <mergeCell ref="W90:X90"/>
    <mergeCell ref="Y90:Z90"/>
    <mergeCell ref="AA90:AB90"/>
    <mergeCell ref="AC90:AD90"/>
    <mergeCell ref="D90:H90"/>
    <mergeCell ref="I90:J90"/>
    <mergeCell ref="K90:L90"/>
    <mergeCell ref="M90:N90"/>
    <mergeCell ref="O90:P90"/>
    <mergeCell ref="Q90:R90"/>
    <mergeCell ref="S93:T93"/>
    <mergeCell ref="U93:V93"/>
    <mergeCell ref="W93:X93"/>
    <mergeCell ref="Y93:Z93"/>
    <mergeCell ref="AA93:AB93"/>
    <mergeCell ref="AC93:AD93"/>
    <mergeCell ref="D93:H93"/>
    <mergeCell ref="I93:J93"/>
    <mergeCell ref="K93:L93"/>
    <mergeCell ref="M93:N93"/>
    <mergeCell ref="O93:P93"/>
    <mergeCell ref="Q93:R93"/>
    <mergeCell ref="S92:T92"/>
    <mergeCell ref="U92:V92"/>
    <mergeCell ref="W92:X92"/>
    <mergeCell ref="Y92:Z92"/>
    <mergeCell ref="AA92:AB92"/>
    <mergeCell ref="AC92:AD92"/>
    <mergeCell ref="D92:H92"/>
    <mergeCell ref="I92:J92"/>
    <mergeCell ref="K92:L92"/>
    <mergeCell ref="M92:N92"/>
    <mergeCell ref="O92:P92"/>
    <mergeCell ref="Q92:R92"/>
    <mergeCell ref="S95:T95"/>
    <mergeCell ref="U95:V95"/>
    <mergeCell ref="W95:X95"/>
    <mergeCell ref="Y95:Z95"/>
    <mergeCell ref="AA95:AB95"/>
    <mergeCell ref="AC95:AD95"/>
    <mergeCell ref="D95:H95"/>
    <mergeCell ref="I95:J95"/>
    <mergeCell ref="K95:L95"/>
    <mergeCell ref="M95:N95"/>
    <mergeCell ref="O95:P95"/>
    <mergeCell ref="Q95:R95"/>
    <mergeCell ref="S94:T94"/>
    <mergeCell ref="U94:V94"/>
    <mergeCell ref="W94:X94"/>
    <mergeCell ref="Y94:Z94"/>
    <mergeCell ref="AA94:AB94"/>
    <mergeCell ref="AC94:AD94"/>
    <mergeCell ref="D94:H94"/>
    <mergeCell ref="I94:J94"/>
    <mergeCell ref="K94:L94"/>
    <mergeCell ref="M94:N94"/>
    <mergeCell ref="O94:P94"/>
    <mergeCell ref="Q94:R94"/>
    <mergeCell ref="S97:T97"/>
    <mergeCell ref="U97:V97"/>
    <mergeCell ref="W97:X97"/>
    <mergeCell ref="Y97:Z97"/>
    <mergeCell ref="AA97:AB97"/>
    <mergeCell ref="AC97:AD97"/>
    <mergeCell ref="D97:H97"/>
    <mergeCell ref="I97:J97"/>
    <mergeCell ref="K97:L97"/>
    <mergeCell ref="M97:N97"/>
    <mergeCell ref="O97:P97"/>
    <mergeCell ref="Q97:R97"/>
    <mergeCell ref="S96:T96"/>
    <mergeCell ref="U96:V96"/>
    <mergeCell ref="W96:X96"/>
    <mergeCell ref="Y96:Z96"/>
    <mergeCell ref="AA96:AB96"/>
    <mergeCell ref="AC96:AD96"/>
    <mergeCell ref="D96:H96"/>
    <mergeCell ref="I96:J96"/>
    <mergeCell ref="K96:L96"/>
    <mergeCell ref="M96:N96"/>
    <mergeCell ref="O96:P96"/>
    <mergeCell ref="Q96:R96"/>
    <mergeCell ref="S99:T99"/>
    <mergeCell ref="U99:V99"/>
    <mergeCell ref="W99:X99"/>
    <mergeCell ref="Y99:Z99"/>
    <mergeCell ref="AA99:AB99"/>
    <mergeCell ref="AC99:AD99"/>
    <mergeCell ref="D99:H99"/>
    <mergeCell ref="I99:J99"/>
    <mergeCell ref="K99:L99"/>
    <mergeCell ref="M99:N99"/>
    <mergeCell ref="O99:P99"/>
    <mergeCell ref="Q99:R99"/>
    <mergeCell ref="S98:T98"/>
    <mergeCell ref="U98:V98"/>
    <mergeCell ref="W98:X98"/>
    <mergeCell ref="Y98:Z98"/>
    <mergeCell ref="AA98:AB98"/>
    <mergeCell ref="AC98:AD98"/>
    <mergeCell ref="D98:H98"/>
    <mergeCell ref="I98:J98"/>
    <mergeCell ref="K98:L98"/>
    <mergeCell ref="M98:N98"/>
    <mergeCell ref="O98:P98"/>
    <mergeCell ref="Q98:R98"/>
    <mergeCell ref="S101:T101"/>
    <mergeCell ref="U101:V101"/>
    <mergeCell ref="W101:X101"/>
    <mergeCell ref="Y101:Z101"/>
    <mergeCell ref="AA101:AB101"/>
    <mergeCell ref="AC101:AD101"/>
    <mergeCell ref="D101:H101"/>
    <mergeCell ref="I101:J101"/>
    <mergeCell ref="K101:L101"/>
    <mergeCell ref="M101:N101"/>
    <mergeCell ref="O101:P101"/>
    <mergeCell ref="Q101:R101"/>
    <mergeCell ref="S100:T100"/>
    <mergeCell ref="U100:V100"/>
    <mergeCell ref="W100:X100"/>
    <mergeCell ref="Y100:Z100"/>
    <mergeCell ref="AA100:AB100"/>
    <mergeCell ref="AC100:AD100"/>
    <mergeCell ref="D100:H100"/>
    <mergeCell ref="I100:J100"/>
    <mergeCell ref="K100:L100"/>
    <mergeCell ref="M100:N100"/>
    <mergeCell ref="O100:P100"/>
    <mergeCell ref="Q100:R100"/>
    <mergeCell ref="S103:T103"/>
    <mergeCell ref="U103:V103"/>
    <mergeCell ref="W103:X103"/>
    <mergeCell ref="Y103:Z103"/>
    <mergeCell ref="AA103:AB103"/>
    <mergeCell ref="AC103:AD103"/>
    <mergeCell ref="D103:H103"/>
    <mergeCell ref="I103:J103"/>
    <mergeCell ref="K103:L103"/>
    <mergeCell ref="M103:N103"/>
    <mergeCell ref="O103:P103"/>
    <mergeCell ref="Q103:R103"/>
    <mergeCell ref="S102:T102"/>
    <mergeCell ref="U102:V102"/>
    <mergeCell ref="W102:X102"/>
    <mergeCell ref="Y102:Z102"/>
    <mergeCell ref="AA102:AB102"/>
    <mergeCell ref="AC102:AD102"/>
    <mergeCell ref="D102:H102"/>
    <mergeCell ref="I102:J102"/>
    <mergeCell ref="K102:L102"/>
    <mergeCell ref="M102:N102"/>
    <mergeCell ref="O102:P102"/>
    <mergeCell ref="Q102:R102"/>
    <mergeCell ref="S105:T105"/>
    <mergeCell ref="U105:V105"/>
    <mergeCell ref="W105:X105"/>
    <mergeCell ref="Y105:Z105"/>
    <mergeCell ref="AA105:AB105"/>
    <mergeCell ref="AC105:AD105"/>
    <mergeCell ref="D105:H105"/>
    <mergeCell ref="I105:J105"/>
    <mergeCell ref="K105:L105"/>
    <mergeCell ref="M105:N105"/>
    <mergeCell ref="O105:P105"/>
    <mergeCell ref="Q105:R105"/>
    <mergeCell ref="S104:T104"/>
    <mergeCell ref="U104:V104"/>
    <mergeCell ref="W104:X104"/>
    <mergeCell ref="Y104:Z104"/>
    <mergeCell ref="AA104:AB104"/>
    <mergeCell ref="AC104:AD104"/>
    <mergeCell ref="D104:H104"/>
    <mergeCell ref="I104:J104"/>
    <mergeCell ref="K104:L104"/>
    <mergeCell ref="M104:N104"/>
    <mergeCell ref="O104:P104"/>
    <mergeCell ref="Q104:R104"/>
    <mergeCell ref="S107:T107"/>
    <mergeCell ref="U107:V107"/>
    <mergeCell ref="W107:X107"/>
    <mergeCell ref="Y107:Z107"/>
    <mergeCell ref="AA107:AB107"/>
    <mergeCell ref="AC107:AD107"/>
    <mergeCell ref="D107:H107"/>
    <mergeCell ref="I107:J107"/>
    <mergeCell ref="K107:L107"/>
    <mergeCell ref="M107:N107"/>
    <mergeCell ref="O107:P107"/>
    <mergeCell ref="Q107:R107"/>
    <mergeCell ref="S106:T106"/>
    <mergeCell ref="U106:V106"/>
    <mergeCell ref="W106:X106"/>
    <mergeCell ref="Y106:Z106"/>
    <mergeCell ref="AA106:AB106"/>
    <mergeCell ref="AC106:AD106"/>
    <mergeCell ref="D106:H106"/>
    <mergeCell ref="I106:J106"/>
    <mergeCell ref="K106:L106"/>
    <mergeCell ref="M106:N106"/>
    <mergeCell ref="O106:P106"/>
    <mergeCell ref="Q106:R106"/>
    <mergeCell ref="S109:T109"/>
    <mergeCell ref="U109:V109"/>
    <mergeCell ref="W109:X109"/>
    <mergeCell ref="Y109:Z109"/>
    <mergeCell ref="AA109:AB109"/>
    <mergeCell ref="AC109:AD109"/>
    <mergeCell ref="D109:H109"/>
    <mergeCell ref="I109:J109"/>
    <mergeCell ref="K109:L109"/>
    <mergeCell ref="M109:N109"/>
    <mergeCell ref="O109:P109"/>
    <mergeCell ref="Q109:R109"/>
    <mergeCell ref="S108:T108"/>
    <mergeCell ref="U108:V108"/>
    <mergeCell ref="W108:X108"/>
    <mergeCell ref="Y108:Z108"/>
    <mergeCell ref="AA108:AB108"/>
    <mergeCell ref="AC108:AD108"/>
    <mergeCell ref="D108:H108"/>
    <mergeCell ref="I108:J108"/>
    <mergeCell ref="K108:L108"/>
    <mergeCell ref="M108:N108"/>
    <mergeCell ref="O108:P108"/>
    <mergeCell ref="Q108:R108"/>
    <mergeCell ref="S111:T111"/>
    <mergeCell ref="U111:V111"/>
    <mergeCell ref="W111:X111"/>
    <mergeCell ref="Y111:Z111"/>
    <mergeCell ref="AA111:AB111"/>
    <mergeCell ref="AC111:AD111"/>
    <mergeCell ref="D111:H111"/>
    <mergeCell ref="I111:J111"/>
    <mergeCell ref="K111:L111"/>
    <mergeCell ref="M111:N111"/>
    <mergeCell ref="O111:P111"/>
    <mergeCell ref="Q111:R111"/>
    <mergeCell ref="S110:T110"/>
    <mergeCell ref="U110:V110"/>
    <mergeCell ref="W110:X110"/>
    <mergeCell ref="Y110:Z110"/>
    <mergeCell ref="AA110:AB110"/>
    <mergeCell ref="AC110:AD110"/>
    <mergeCell ref="D110:H110"/>
    <mergeCell ref="I110:J110"/>
    <mergeCell ref="K110:L110"/>
    <mergeCell ref="M110:N110"/>
    <mergeCell ref="O110:P110"/>
    <mergeCell ref="Q110:R110"/>
    <mergeCell ref="S113:T113"/>
    <mergeCell ref="U113:V113"/>
    <mergeCell ref="W113:X113"/>
    <mergeCell ref="Y113:Z113"/>
    <mergeCell ref="AA113:AB113"/>
    <mergeCell ref="AC113:AD113"/>
    <mergeCell ref="D113:H113"/>
    <mergeCell ref="I113:J113"/>
    <mergeCell ref="K113:L113"/>
    <mergeCell ref="M113:N113"/>
    <mergeCell ref="O113:P113"/>
    <mergeCell ref="Q113:R113"/>
    <mergeCell ref="S112:T112"/>
    <mergeCell ref="U112:V112"/>
    <mergeCell ref="W112:X112"/>
    <mergeCell ref="Y112:Z112"/>
    <mergeCell ref="AA112:AB112"/>
    <mergeCell ref="AC112:AD112"/>
    <mergeCell ref="D112:H112"/>
    <mergeCell ref="I112:J112"/>
    <mergeCell ref="K112:L112"/>
    <mergeCell ref="M112:N112"/>
    <mergeCell ref="O112:P112"/>
    <mergeCell ref="Q112:R112"/>
    <mergeCell ref="S115:T115"/>
    <mergeCell ref="U115:V115"/>
    <mergeCell ref="W115:X115"/>
    <mergeCell ref="Y115:Z115"/>
    <mergeCell ref="AA115:AB115"/>
    <mergeCell ref="AC115:AD115"/>
    <mergeCell ref="D115:H115"/>
    <mergeCell ref="I115:J115"/>
    <mergeCell ref="K115:L115"/>
    <mergeCell ref="M115:N115"/>
    <mergeCell ref="O115:P115"/>
    <mergeCell ref="Q115:R115"/>
    <mergeCell ref="S114:T114"/>
    <mergeCell ref="U114:V114"/>
    <mergeCell ref="W114:X114"/>
    <mergeCell ref="Y114:Z114"/>
    <mergeCell ref="AA114:AB114"/>
    <mergeCell ref="AC114:AD114"/>
    <mergeCell ref="D114:H114"/>
    <mergeCell ref="I114:J114"/>
    <mergeCell ref="K114:L114"/>
    <mergeCell ref="M114:N114"/>
    <mergeCell ref="O114:P114"/>
    <mergeCell ref="Q114:R114"/>
    <mergeCell ref="S117:T117"/>
    <mergeCell ref="U117:V117"/>
    <mergeCell ref="W117:X117"/>
    <mergeCell ref="Y117:Z117"/>
    <mergeCell ref="AA117:AB117"/>
    <mergeCell ref="AC117:AD117"/>
    <mergeCell ref="D117:H117"/>
    <mergeCell ref="I117:J117"/>
    <mergeCell ref="K117:L117"/>
    <mergeCell ref="M117:N117"/>
    <mergeCell ref="O117:P117"/>
    <mergeCell ref="Q117:R117"/>
    <mergeCell ref="S116:T116"/>
    <mergeCell ref="U116:V116"/>
    <mergeCell ref="W116:X116"/>
    <mergeCell ref="Y116:Z116"/>
    <mergeCell ref="AA116:AB116"/>
    <mergeCell ref="AC116:AD116"/>
    <mergeCell ref="D116:H116"/>
    <mergeCell ref="I116:J116"/>
    <mergeCell ref="K116:L116"/>
    <mergeCell ref="M116:N116"/>
    <mergeCell ref="O116:P116"/>
    <mergeCell ref="Q116:R116"/>
    <mergeCell ref="S119:T119"/>
    <mergeCell ref="U119:V119"/>
    <mergeCell ref="W119:X119"/>
    <mergeCell ref="Y119:Z119"/>
    <mergeCell ref="AA119:AB119"/>
    <mergeCell ref="AC119:AD119"/>
    <mergeCell ref="D119:H119"/>
    <mergeCell ref="I119:J119"/>
    <mergeCell ref="K119:L119"/>
    <mergeCell ref="M119:N119"/>
    <mergeCell ref="O119:P119"/>
    <mergeCell ref="Q119:R119"/>
    <mergeCell ref="S118:T118"/>
    <mergeCell ref="U118:V118"/>
    <mergeCell ref="W118:X118"/>
    <mergeCell ref="Y118:Z118"/>
    <mergeCell ref="AA118:AB118"/>
    <mergeCell ref="AC118:AD118"/>
    <mergeCell ref="D118:H118"/>
    <mergeCell ref="I118:J118"/>
    <mergeCell ref="K118:L118"/>
    <mergeCell ref="M118:N118"/>
    <mergeCell ref="O118:P118"/>
    <mergeCell ref="Q118:R118"/>
    <mergeCell ref="M128:AD128"/>
    <mergeCell ref="C129:J129"/>
    <mergeCell ref="M129:AD129"/>
    <mergeCell ref="D130:J130"/>
    <mergeCell ref="M130:AD130"/>
    <mergeCell ref="D131:J131"/>
    <mergeCell ref="M131:AD131"/>
    <mergeCell ref="D125:J125"/>
    <mergeCell ref="M125:AD125"/>
    <mergeCell ref="D126:J126"/>
    <mergeCell ref="M126:AD126"/>
    <mergeCell ref="D127:J127"/>
    <mergeCell ref="M127:AD127"/>
    <mergeCell ref="C121:E121"/>
    <mergeCell ref="F121:AD121"/>
    <mergeCell ref="C123:J123"/>
    <mergeCell ref="L123:AD123"/>
    <mergeCell ref="D124:J124"/>
    <mergeCell ref="M124:AD124"/>
    <mergeCell ref="D138:J138"/>
    <mergeCell ref="M139:AD139"/>
    <mergeCell ref="M140:AD140"/>
    <mergeCell ref="C140:J140"/>
    <mergeCell ref="M141:AD141"/>
    <mergeCell ref="D141:J141"/>
    <mergeCell ref="M142:AD142"/>
    <mergeCell ref="D135:J135"/>
    <mergeCell ref="M135:AD135"/>
    <mergeCell ref="D136:J136"/>
    <mergeCell ref="M136:AD136"/>
    <mergeCell ref="D137:J137"/>
    <mergeCell ref="M137:AD137"/>
    <mergeCell ref="D132:J132"/>
    <mergeCell ref="M132:AD132"/>
    <mergeCell ref="D133:J133"/>
    <mergeCell ref="M133:AD133"/>
    <mergeCell ref="D134:J134"/>
    <mergeCell ref="M134:AD134"/>
    <mergeCell ref="M138:AD138"/>
    <mergeCell ref="AT33:AU33"/>
    <mergeCell ref="B120:AD120"/>
    <mergeCell ref="B122:AD122"/>
    <mergeCell ref="B157:AD157"/>
    <mergeCell ref="B160:AD160"/>
    <mergeCell ref="B161:AD161"/>
    <mergeCell ref="B162:AD162"/>
    <mergeCell ref="B163:AD163"/>
    <mergeCell ref="B164:AE164"/>
    <mergeCell ref="B165:AD165"/>
    <mergeCell ref="AW33:AY33"/>
    <mergeCell ref="D155:J155"/>
    <mergeCell ref="D156:J156"/>
    <mergeCell ref="C158:AD158"/>
    <mergeCell ref="C159:AD159"/>
    <mergeCell ref="D149:J149"/>
    <mergeCell ref="D150:J150"/>
    <mergeCell ref="D151:J151"/>
    <mergeCell ref="D152:J152"/>
    <mergeCell ref="D153:J153"/>
    <mergeCell ref="D154:J154"/>
    <mergeCell ref="D145:J145"/>
    <mergeCell ref="M146:AD146"/>
    <mergeCell ref="D146:J146"/>
    <mergeCell ref="M147:AD147"/>
    <mergeCell ref="C148:J148"/>
    <mergeCell ref="D142:J142"/>
    <mergeCell ref="M143:AD143"/>
    <mergeCell ref="D143:J143"/>
    <mergeCell ref="M144:AD144"/>
    <mergeCell ref="D144:J144"/>
    <mergeCell ref="M145:AD145"/>
  </mergeCells>
  <phoneticPr fontId="49" type="noConversion"/>
  <conditionalFormatting sqref="C16:AD16">
    <cfRule type="expression" dxfId="38" priority="10">
      <formula>$AS$120&gt;0</formula>
    </cfRule>
  </conditionalFormatting>
  <conditionalFormatting sqref="C18:AD18">
    <cfRule type="expression" dxfId="37" priority="9">
      <formula>OR($AI$120&gt;0,$AU$120&gt;0)</formula>
    </cfRule>
  </conditionalFormatting>
  <conditionalFormatting sqref="C19:AD19">
    <cfRule type="expression" dxfId="36" priority="8">
      <formula>AND($AJ$120&gt;0,$C$159="")</formula>
    </cfRule>
  </conditionalFormatting>
  <conditionalFormatting sqref="C21:AD21">
    <cfRule type="expression" dxfId="35" priority="7">
      <formula>$AK$120&gt;0</formula>
    </cfRule>
  </conditionalFormatting>
  <conditionalFormatting sqref="C22:AD22">
    <cfRule type="expression" dxfId="34" priority="6">
      <formula>$AL$120&gt;0</formula>
    </cfRule>
  </conditionalFormatting>
  <conditionalFormatting sqref="C23:AD23">
    <cfRule type="expression" dxfId="33" priority="5">
      <formula>$AM$120&gt;0</formula>
    </cfRule>
  </conditionalFormatting>
  <conditionalFormatting sqref="C26:AD26">
    <cfRule type="expression" dxfId="32" priority="4">
      <formula>$AO$120&gt;0</formula>
    </cfRule>
  </conditionalFormatting>
  <conditionalFormatting sqref="C27:AD27">
    <cfRule type="expression" dxfId="31" priority="3">
      <formula>$AN$120&gt;0</formula>
    </cfRule>
  </conditionalFormatting>
  <conditionalFormatting sqref="C29:AD29">
    <cfRule type="expression" dxfId="30" priority="2">
      <formula>$AV$120&gt;0</formula>
    </cfRule>
  </conditionalFormatting>
  <conditionalFormatting sqref="C30:AD30">
    <cfRule type="expression" dxfId="29" priority="12">
      <formula>AND(AR120&gt;0,F121="")</formula>
    </cfRule>
  </conditionalFormatting>
  <conditionalFormatting sqref="F121:AD121">
    <cfRule type="expression" dxfId="28" priority="11">
      <formula>AND(AR120=0,F121="")</formula>
    </cfRule>
    <cfRule type="expression" dxfId="27" priority="13">
      <formula>AND(AR120&gt;0,F121="")</formula>
    </cfRule>
  </conditionalFormatting>
  <conditionalFormatting sqref="K35:AB119">
    <cfRule type="expression" dxfId="26" priority="14">
      <formula>$AC35&lt;&gt;""</formula>
    </cfRule>
  </conditionalFormatting>
  <conditionalFormatting sqref="M35:AD119">
    <cfRule type="expression" dxfId="25" priority="15">
      <formula>AND($K35&lt;&gt;"",$K35=8)</formula>
    </cfRule>
  </conditionalFormatting>
  <hyperlinks>
    <hyperlink ref="AA9:AD9" location="Índice!B21" display="Índice" xr:uid="{E7F62EB3-DB6F-446F-A410-974636B5B4AD}"/>
    <hyperlink ref="AA12:AD12" location="CNGE_2024_M1_Secc5!A247" display="Pregunta 5.5" xr:uid="{29933C9F-E705-49CE-AD01-0D0411EB5252}"/>
  </hyperlinks>
  <printOptions horizontalCentered="1" verticalCentered="1"/>
  <pageMargins left="0.70866141732283472" right="0.70866141732283472" top="0.74803149606299213" bottom="0.74803149606299213" header="0.31496062992125984" footer="0.31496062992125984"/>
  <pageSetup scale="75" orientation="portrait" r:id="rId1"/>
  <headerFooter>
    <oddHeader>&amp;CMódulo 1 Sección V
Complemento 2</oddHeader>
    <oddFooter>&amp;LCenso Nacional de Gobiernos Estatales 2024&amp;R&amp;P de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108199-0AC9-4589-95F2-73FC2B3FD23D}">
  <dimension ref="A1:EJ120"/>
  <sheetViews>
    <sheetView showGridLines="0" workbookViewId="0"/>
  </sheetViews>
  <sheetFormatPr baseColWidth="10" defaultColWidth="0" defaultRowHeight="15" customHeight="1" zeroHeight="1"/>
  <cols>
    <col min="1" max="1" width="5.7109375" customWidth="1"/>
    <col min="2" max="132" width="3.7109375" customWidth="1"/>
    <col min="133" max="133" width="5.7109375" customWidth="1"/>
    <col min="134" max="16384" width="13.7109375" style="1" hidden="1"/>
  </cols>
  <sheetData>
    <row r="1" spans="1:132" customFormat="1" ht="173.25" customHeight="1">
      <c r="A1" s="146"/>
      <c r="B1" s="1044" t="s">
        <v>0</v>
      </c>
      <c r="C1" s="1044"/>
      <c r="D1" s="1044"/>
      <c r="E1" s="1044"/>
      <c r="F1" s="1044"/>
      <c r="G1" s="1044"/>
      <c r="H1" s="1044"/>
      <c r="I1" s="1044"/>
      <c r="J1" s="1044"/>
      <c r="K1" s="1044"/>
      <c r="L1" s="1044"/>
      <c r="M1" s="1044"/>
      <c r="N1" s="1044"/>
      <c r="O1" s="1044"/>
      <c r="P1" s="1044"/>
      <c r="Q1" s="1044"/>
      <c r="R1" s="1044"/>
      <c r="S1" s="1044"/>
      <c r="T1" s="1044"/>
      <c r="U1" s="1044"/>
      <c r="V1" s="1044"/>
      <c r="W1" s="1044"/>
      <c r="X1" s="1044"/>
      <c r="Y1" s="1044"/>
      <c r="Z1" s="1044"/>
      <c r="AA1" s="1044"/>
      <c r="AB1" s="1044"/>
      <c r="AC1" s="1044"/>
      <c r="AD1" s="1044"/>
      <c r="AE1" s="1044"/>
      <c r="AF1" s="1044"/>
      <c r="AG1" s="1044"/>
      <c r="AH1" s="1044"/>
      <c r="AI1" s="1044"/>
      <c r="AJ1" s="1044"/>
      <c r="AK1" s="1044"/>
      <c r="AL1" s="1044"/>
      <c r="AM1" s="1044"/>
      <c r="AN1" s="1044"/>
      <c r="AO1" s="1044"/>
      <c r="AP1" s="1044"/>
      <c r="AQ1" s="1044"/>
      <c r="AR1" s="1044"/>
      <c r="AS1" s="1044"/>
      <c r="AT1" s="1044"/>
      <c r="AU1" s="1044"/>
      <c r="AV1" s="1044"/>
      <c r="AW1" s="1044"/>
      <c r="AX1" s="1044"/>
      <c r="AY1" s="1044"/>
      <c r="AZ1" s="1044"/>
      <c r="BA1" s="1044"/>
      <c r="BB1" s="1044"/>
      <c r="BC1" s="1044"/>
      <c r="BD1" s="1044"/>
      <c r="BE1" s="1044"/>
      <c r="BF1" s="1044"/>
      <c r="BG1" s="1044"/>
      <c r="BH1" s="1044"/>
      <c r="BI1" s="1044"/>
      <c r="BJ1" s="1044"/>
      <c r="BK1" s="1044"/>
      <c r="BL1" s="1044"/>
      <c r="BM1" s="1044"/>
      <c r="BN1" s="1044"/>
      <c r="BO1" s="1044"/>
      <c r="BP1" s="1044"/>
      <c r="BQ1" s="1044"/>
      <c r="BR1" s="1044"/>
      <c r="BS1" s="1044"/>
      <c r="BT1" s="1044"/>
      <c r="BU1" s="1044"/>
      <c r="BV1" s="1044"/>
      <c r="BW1" s="1044"/>
      <c r="BX1" s="1044"/>
      <c r="BY1" s="1044"/>
      <c r="BZ1" s="1044"/>
      <c r="CA1" s="1044"/>
      <c r="CB1" s="1044"/>
      <c r="CC1" s="1044"/>
      <c r="CD1" s="1044"/>
      <c r="CE1" s="1044"/>
      <c r="CF1" s="1044"/>
      <c r="CG1" s="1044"/>
      <c r="CH1" s="1044"/>
      <c r="CI1" s="1044"/>
      <c r="CJ1" s="1044"/>
      <c r="CK1" s="1044"/>
      <c r="CL1" s="1044"/>
      <c r="CM1" s="1044"/>
      <c r="CN1" s="1044"/>
      <c r="CO1" s="1044"/>
      <c r="CP1" s="1044"/>
      <c r="CQ1" s="1044"/>
      <c r="CR1" s="1044"/>
      <c r="CS1" s="1044"/>
      <c r="CT1" s="1044"/>
      <c r="CU1" s="1044"/>
      <c r="CV1" s="1044"/>
      <c r="CW1" s="1044"/>
      <c r="CX1" s="1044"/>
      <c r="CY1" s="1044"/>
      <c r="CZ1" s="1044"/>
      <c r="DA1" s="1044"/>
      <c r="DB1" s="1044"/>
      <c r="DC1" s="1044"/>
      <c r="DD1" s="1044"/>
      <c r="DE1" s="1044"/>
      <c r="DF1" s="1044"/>
      <c r="DG1" s="1044"/>
      <c r="DH1" s="1044"/>
      <c r="DI1" s="1044"/>
      <c r="DJ1" s="1044"/>
      <c r="DK1" s="1044"/>
      <c r="DL1" s="1044"/>
      <c r="DM1" s="1044"/>
      <c r="DN1" s="1044"/>
      <c r="DO1" s="1044"/>
      <c r="DP1" s="1044"/>
      <c r="DQ1" s="1044"/>
      <c r="DR1" s="1044"/>
      <c r="DS1" s="1044"/>
      <c r="DT1" s="1044"/>
      <c r="DU1" s="1044"/>
      <c r="DV1" s="1044"/>
      <c r="DW1" s="1044"/>
      <c r="DX1" s="1044"/>
      <c r="DY1" s="1044"/>
      <c r="DZ1" s="1044"/>
      <c r="EA1" s="1044"/>
      <c r="EB1" s="1044"/>
    </row>
    <row r="2" spans="1:132" customFormat="1" ht="15" customHeight="1">
      <c r="A2" s="146"/>
      <c r="B2" s="99"/>
      <c r="C2" s="99"/>
      <c r="D2" s="99"/>
      <c r="E2" s="99"/>
      <c r="F2" s="99"/>
      <c r="G2" s="99"/>
      <c r="H2" s="99"/>
      <c r="I2" s="99"/>
      <c r="J2" s="99"/>
      <c r="K2" s="99"/>
      <c r="L2" s="99"/>
      <c r="M2" s="99"/>
      <c r="N2" s="99"/>
      <c r="O2" s="99"/>
      <c r="P2" s="99"/>
      <c r="Q2" s="99"/>
      <c r="R2" s="99"/>
      <c r="S2" s="99"/>
      <c r="T2" s="99"/>
      <c r="U2" s="99"/>
      <c r="V2" s="99"/>
      <c r="W2" s="99"/>
      <c r="X2" s="99"/>
      <c r="Y2" s="99"/>
      <c r="Z2" s="99"/>
      <c r="AA2" s="99"/>
      <c r="AB2" s="99"/>
      <c r="AC2" s="99"/>
      <c r="AD2" s="99"/>
      <c r="AE2" s="99"/>
      <c r="AF2" s="99"/>
    </row>
    <row r="3" spans="1:132" customFormat="1" ht="45" customHeight="1">
      <c r="A3" s="100"/>
      <c r="B3" s="1045" t="s">
        <v>1</v>
      </c>
      <c r="C3" s="1045"/>
      <c r="D3" s="1045"/>
      <c r="E3" s="1045"/>
      <c r="F3" s="1045"/>
      <c r="G3" s="1045"/>
      <c r="H3" s="1045"/>
      <c r="I3" s="1045"/>
      <c r="J3" s="1045"/>
      <c r="K3" s="1045"/>
      <c r="L3" s="1045"/>
      <c r="M3" s="1045"/>
      <c r="N3" s="1045"/>
      <c r="O3" s="1045"/>
      <c r="P3" s="1045"/>
      <c r="Q3" s="1045"/>
      <c r="R3" s="1045"/>
      <c r="S3" s="1045"/>
      <c r="T3" s="1045"/>
      <c r="U3" s="1045"/>
      <c r="V3" s="1045"/>
      <c r="W3" s="1045"/>
      <c r="X3" s="1045"/>
      <c r="Y3" s="1045"/>
      <c r="Z3" s="1045"/>
      <c r="AA3" s="1045"/>
      <c r="AB3" s="1045"/>
      <c r="AC3" s="1045"/>
      <c r="AD3" s="1045"/>
      <c r="AE3" s="1045"/>
      <c r="AF3" s="1045"/>
      <c r="AG3" s="1045"/>
      <c r="AH3" s="1045"/>
      <c r="AI3" s="1045"/>
      <c r="AJ3" s="1045"/>
      <c r="AK3" s="1045"/>
      <c r="AL3" s="1045"/>
      <c r="AM3" s="1045"/>
      <c r="AN3" s="1045"/>
      <c r="AO3" s="1045"/>
      <c r="AP3" s="1045"/>
      <c r="AQ3" s="1045"/>
      <c r="AR3" s="1045"/>
      <c r="AS3" s="1045"/>
      <c r="AT3" s="1045"/>
      <c r="AU3" s="1045"/>
      <c r="AV3" s="1045"/>
      <c r="AW3" s="1045"/>
      <c r="AX3" s="1045"/>
      <c r="AY3" s="1045"/>
      <c r="AZ3" s="1045"/>
      <c r="BA3" s="1045"/>
      <c r="BB3" s="1045"/>
      <c r="BC3" s="1045"/>
      <c r="BD3" s="1045"/>
      <c r="BE3" s="1045"/>
      <c r="BF3" s="1045"/>
      <c r="BG3" s="1045"/>
      <c r="BH3" s="1045"/>
      <c r="BI3" s="1045"/>
      <c r="BJ3" s="1045"/>
      <c r="BK3" s="1045"/>
      <c r="BL3" s="1045"/>
      <c r="BM3" s="1045"/>
      <c r="BN3" s="1045"/>
      <c r="BO3" s="1045"/>
      <c r="BP3" s="1045"/>
      <c r="BQ3" s="1045"/>
      <c r="BR3" s="1045"/>
      <c r="BS3" s="1045"/>
      <c r="BT3" s="1045"/>
      <c r="BU3" s="1045"/>
      <c r="BV3" s="1045"/>
      <c r="BW3" s="1045"/>
      <c r="BX3" s="1045"/>
      <c r="BY3" s="1045"/>
      <c r="BZ3" s="1045"/>
      <c r="CA3" s="1045"/>
      <c r="CB3" s="1045"/>
      <c r="CC3" s="1045"/>
      <c r="CD3" s="1045"/>
      <c r="CE3" s="1045"/>
      <c r="CF3" s="1045"/>
      <c r="CG3" s="1045"/>
      <c r="CH3" s="1045"/>
      <c r="CI3" s="1045"/>
      <c r="CJ3" s="1045"/>
      <c r="CK3" s="1045"/>
      <c r="CL3" s="1045"/>
      <c r="CM3" s="1045"/>
      <c r="CN3" s="1045"/>
      <c r="CO3" s="1045"/>
      <c r="CP3" s="1045"/>
      <c r="CQ3" s="1045"/>
      <c r="CR3" s="1045"/>
      <c r="CS3" s="1045"/>
      <c r="CT3" s="1045"/>
      <c r="CU3" s="1045"/>
      <c r="CV3" s="1045"/>
      <c r="CW3" s="1045"/>
      <c r="CX3" s="1045"/>
      <c r="CY3" s="1045"/>
      <c r="CZ3" s="1045"/>
      <c r="DA3" s="1045"/>
      <c r="DB3" s="1045"/>
      <c r="DC3" s="1045"/>
      <c r="DD3" s="1045"/>
      <c r="DE3" s="1045"/>
      <c r="DF3" s="1045"/>
      <c r="DG3" s="1045"/>
      <c r="DH3" s="1045"/>
      <c r="DI3" s="1045"/>
      <c r="DJ3" s="1045"/>
      <c r="DK3" s="1045"/>
      <c r="DL3" s="1045"/>
      <c r="DM3" s="1045"/>
      <c r="DN3" s="1045"/>
      <c r="DO3" s="1045"/>
      <c r="DP3" s="1045"/>
      <c r="DQ3" s="1045"/>
      <c r="DR3" s="1045"/>
      <c r="DS3" s="1045"/>
      <c r="DT3" s="1045"/>
      <c r="DU3" s="1045"/>
      <c r="DV3" s="1045"/>
      <c r="DW3" s="1045"/>
      <c r="DX3" s="1045"/>
      <c r="DY3" s="1045"/>
      <c r="DZ3" s="1045"/>
      <c r="EA3" s="1045"/>
      <c r="EB3" s="1045"/>
    </row>
    <row r="4" spans="1:132" customFormat="1" ht="15" customHeight="1">
      <c r="A4" s="146"/>
      <c r="B4" s="2"/>
      <c r="C4" s="3"/>
      <c r="D4" s="3"/>
      <c r="E4" s="3"/>
      <c r="F4" s="3"/>
      <c r="G4" s="3"/>
      <c r="H4" s="3"/>
      <c r="I4" s="3"/>
      <c r="J4" s="3"/>
      <c r="K4" s="3"/>
      <c r="L4" s="3"/>
      <c r="M4" s="3"/>
      <c r="N4" s="3"/>
      <c r="O4" s="3"/>
      <c r="P4" s="3"/>
      <c r="Q4" s="3"/>
      <c r="R4" s="3"/>
      <c r="S4" s="3"/>
      <c r="T4" s="3"/>
      <c r="U4" s="3"/>
      <c r="V4" s="3"/>
      <c r="W4" s="3"/>
      <c r="X4" s="3"/>
      <c r="Y4" s="3"/>
      <c r="Z4" s="3"/>
      <c r="AA4" s="3"/>
      <c r="AB4" s="3"/>
      <c r="AC4" s="3"/>
      <c r="AD4" s="3"/>
      <c r="AE4" s="3"/>
      <c r="AF4" s="3"/>
    </row>
    <row r="5" spans="1:132" customFormat="1" ht="45" customHeight="1">
      <c r="A5" s="146"/>
      <c r="B5" s="694" t="s">
        <v>2</v>
      </c>
      <c r="C5" s="694"/>
      <c r="D5" s="694"/>
      <c r="E5" s="694"/>
      <c r="F5" s="694"/>
      <c r="G5" s="694"/>
      <c r="H5" s="694"/>
      <c r="I5" s="694"/>
      <c r="J5" s="694"/>
      <c r="K5" s="694"/>
      <c r="L5" s="694"/>
      <c r="M5" s="694"/>
      <c r="N5" s="694"/>
      <c r="O5" s="694"/>
      <c r="P5" s="694"/>
      <c r="Q5" s="694"/>
      <c r="R5" s="694"/>
      <c r="S5" s="694"/>
      <c r="T5" s="694"/>
      <c r="U5" s="694"/>
      <c r="V5" s="694"/>
      <c r="W5" s="694"/>
      <c r="X5" s="694"/>
      <c r="Y5" s="694"/>
      <c r="Z5" s="694"/>
      <c r="AA5" s="694"/>
      <c r="AB5" s="694"/>
      <c r="AC5" s="694"/>
      <c r="AD5" s="694"/>
      <c r="AE5" s="694"/>
      <c r="AF5" s="694"/>
      <c r="AG5" s="694"/>
      <c r="AH5" s="694"/>
      <c r="AI5" s="694"/>
      <c r="AJ5" s="694"/>
      <c r="AK5" s="694"/>
      <c r="AL5" s="694"/>
      <c r="AM5" s="694"/>
      <c r="AN5" s="694"/>
      <c r="AO5" s="694"/>
      <c r="AP5" s="694"/>
      <c r="AQ5" s="694"/>
      <c r="AR5" s="694"/>
      <c r="AS5" s="694"/>
      <c r="AT5" s="694"/>
      <c r="AU5" s="694"/>
      <c r="AV5" s="694"/>
      <c r="AW5" s="694"/>
      <c r="AX5" s="694"/>
      <c r="AY5" s="694"/>
      <c r="AZ5" s="694"/>
      <c r="BA5" s="694"/>
      <c r="BB5" s="694"/>
      <c r="BC5" s="694"/>
      <c r="BD5" s="694"/>
      <c r="BE5" s="694"/>
      <c r="BF5" s="694"/>
      <c r="BG5" s="694"/>
      <c r="BH5" s="694"/>
      <c r="BI5" s="694"/>
      <c r="BJ5" s="694"/>
      <c r="BK5" s="694"/>
      <c r="BL5" s="694"/>
      <c r="BM5" s="694"/>
      <c r="BN5" s="694"/>
      <c r="BO5" s="694"/>
      <c r="BP5" s="694"/>
      <c r="BQ5" s="694"/>
      <c r="BR5" s="694"/>
      <c r="BS5" s="694"/>
      <c r="BT5" s="694"/>
      <c r="BU5" s="694"/>
      <c r="BV5" s="694"/>
      <c r="BW5" s="694"/>
      <c r="BX5" s="694"/>
      <c r="BY5" s="694"/>
      <c r="BZ5" s="694"/>
      <c r="CA5" s="694"/>
      <c r="CB5" s="694"/>
      <c r="CC5" s="694"/>
      <c r="CD5" s="694"/>
      <c r="CE5" s="694"/>
      <c r="CF5" s="694"/>
      <c r="CG5" s="694"/>
      <c r="CH5" s="694"/>
      <c r="CI5" s="694"/>
      <c r="CJ5" s="694"/>
      <c r="CK5" s="694"/>
      <c r="CL5" s="694"/>
      <c r="CM5" s="694"/>
      <c r="CN5" s="694"/>
      <c r="CO5" s="694"/>
      <c r="CP5" s="694"/>
      <c r="CQ5" s="694"/>
      <c r="CR5" s="694"/>
      <c r="CS5" s="694"/>
      <c r="CT5" s="694"/>
      <c r="CU5" s="694"/>
      <c r="CV5" s="694"/>
      <c r="CW5" s="694"/>
      <c r="CX5" s="694"/>
      <c r="CY5" s="694"/>
      <c r="CZ5" s="694"/>
      <c r="DA5" s="694"/>
      <c r="DB5" s="694"/>
      <c r="DC5" s="694"/>
      <c r="DD5" s="694"/>
      <c r="DE5" s="694"/>
      <c r="DF5" s="694"/>
      <c r="DG5" s="694"/>
      <c r="DH5" s="694"/>
      <c r="DI5" s="694"/>
      <c r="DJ5" s="694"/>
      <c r="DK5" s="694"/>
      <c r="DL5" s="694"/>
      <c r="DM5" s="694"/>
      <c r="DN5" s="694"/>
      <c r="DO5" s="694"/>
      <c r="DP5" s="694"/>
      <c r="DQ5" s="694"/>
      <c r="DR5" s="694"/>
      <c r="DS5" s="694"/>
      <c r="DT5" s="694"/>
      <c r="DU5" s="694"/>
      <c r="DV5" s="694"/>
      <c r="DW5" s="694"/>
      <c r="DX5" s="694"/>
      <c r="DY5" s="694"/>
      <c r="DZ5" s="694"/>
      <c r="EA5" s="694"/>
      <c r="EB5" s="694"/>
    </row>
    <row r="6" spans="1:132" customFormat="1" ht="15" customHeight="1">
      <c r="A6" s="146"/>
      <c r="B6" s="3"/>
      <c r="C6" s="3"/>
      <c r="D6" s="3"/>
      <c r="E6" s="3"/>
      <c r="F6" s="3"/>
      <c r="G6" s="3"/>
      <c r="H6" s="3"/>
      <c r="I6" s="3"/>
      <c r="J6" s="3"/>
      <c r="K6" s="3"/>
      <c r="L6" s="3"/>
      <c r="M6" s="3"/>
      <c r="N6" s="3"/>
      <c r="O6" s="3"/>
      <c r="P6" s="3"/>
      <c r="Q6" s="3"/>
      <c r="R6" s="3"/>
      <c r="S6" s="3"/>
      <c r="T6" s="3"/>
      <c r="U6" s="3"/>
      <c r="V6" s="3"/>
      <c r="W6" s="3"/>
      <c r="X6" s="3"/>
      <c r="Y6" s="3"/>
      <c r="Z6" s="3"/>
      <c r="AA6" s="3"/>
      <c r="AB6" s="3"/>
    </row>
    <row r="7" spans="1:132" customFormat="1" ht="60" customHeight="1">
      <c r="A7" s="160"/>
      <c r="B7" s="694" t="s">
        <v>12</v>
      </c>
      <c r="C7" s="694"/>
      <c r="D7" s="694"/>
      <c r="E7" s="694"/>
      <c r="F7" s="694"/>
      <c r="G7" s="694"/>
      <c r="H7" s="694"/>
      <c r="I7" s="694"/>
      <c r="J7" s="694"/>
      <c r="K7" s="694"/>
      <c r="L7" s="694"/>
      <c r="M7" s="694"/>
      <c r="N7" s="694"/>
      <c r="O7" s="694"/>
      <c r="P7" s="694"/>
      <c r="Q7" s="694"/>
      <c r="R7" s="694"/>
      <c r="S7" s="694"/>
      <c r="T7" s="694"/>
      <c r="U7" s="694"/>
      <c r="V7" s="694"/>
      <c r="W7" s="694"/>
      <c r="X7" s="694"/>
      <c r="Y7" s="694"/>
      <c r="Z7" s="694"/>
      <c r="AA7" s="694"/>
      <c r="AB7" s="694"/>
      <c r="AC7" s="694"/>
      <c r="AD7" s="694"/>
      <c r="AE7" s="694"/>
      <c r="AF7" s="694"/>
      <c r="AG7" s="694"/>
      <c r="AH7" s="694"/>
      <c r="AI7" s="694"/>
      <c r="AJ7" s="694"/>
      <c r="AK7" s="694"/>
      <c r="AL7" s="694"/>
      <c r="AM7" s="694"/>
      <c r="AN7" s="694"/>
      <c r="AO7" s="694"/>
      <c r="AP7" s="694"/>
      <c r="AQ7" s="694"/>
      <c r="AR7" s="694"/>
      <c r="AS7" s="694"/>
      <c r="AT7" s="694"/>
      <c r="AU7" s="694"/>
      <c r="AV7" s="694"/>
      <c r="AW7" s="694"/>
      <c r="AX7" s="694"/>
      <c r="AY7" s="694"/>
      <c r="AZ7" s="694"/>
      <c r="BA7" s="694"/>
      <c r="BB7" s="694"/>
      <c r="BC7" s="694"/>
      <c r="BD7" s="694"/>
      <c r="BE7" s="694"/>
      <c r="BF7" s="694"/>
      <c r="BG7" s="694"/>
      <c r="BH7" s="694"/>
      <c r="BI7" s="694"/>
      <c r="BJ7" s="694"/>
      <c r="BK7" s="694"/>
      <c r="BL7" s="694"/>
      <c r="BM7" s="694"/>
      <c r="BN7" s="694"/>
      <c r="BO7" s="694"/>
      <c r="BP7" s="694"/>
      <c r="BQ7" s="694"/>
      <c r="BR7" s="694"/>
      <c r="BS7" s="694"/>
      <c r="BT7" s="694"/>
      <c r="BU7" s="694"/>
      <c r="BV7" s="694"/>
      <c r="BW7" s="694"/>
      <c r="BX7" s="694"/>
      <c r="BY7" s="694"/>
      <c r="BZ7" s="694"/>
      <c r="CA7" s="694"/>
      <c r="CB7" s="694"/>
      <c r="CC7" s="694"/>
      <c r="CD7" s="694"/>
      <c r="CE7" s="694"/>
      <c r="CF7" s="694"/>
      <c r="CG7" s="694"/>
      <c r="CH7" s="694"/>
      <c r="CI7" s="694"/>
      <c r="CJ7" s="694"/>
      <c r="CK7" s="694"/>
      <c r="CL7" s="694"/>
      <c r="CM7" s="694"/>
      <c r="CN7" s="694"/>
      <c r="CO7" s="694"/>
      <c r="CP7" s="694"/>
      <c r="CQ7" s="694"/>
      <c r="CR7" s="694"/>
      <c r="CS7" s="694"/>
      <c r="CT7" s="694"/>
      <c r="CU7" s="694"/>
      <c r="CV7" s="694"/>
      <c r="CW7" s="694"/>
      <c r="CX7" s="694"/>
      <c r="CY7" s="694"/>
      <c r="CZ7" s="694"/>
      <c r="DA7" s="694"/>
      <c r="DB7" s="694"/>
      <c r="DC7" s="694"/>
      <c r="DD7" s="694"/>
      <c r="DE7" s="694"/>
      <c r="DF7" s="694"/>
      <c r="DG7" s="694"/>
      <c r="DH7" s="694"/>
      <c r="DI7" s="694"/>
      <c r="DJ7" s="694"/>
      <c r="DK7" s="694"/>
      <c r="DL7" s="694"/>
      <c r="DM7" s="694"/>
      <c r="DN7" s="694"/>
      <c r="DO7" s="694"/>
      <c r="DP7" s="694"/>
      <c r="DQ7" s="694"/>
      <c r="DR7" s="694"/>
      <c r="DS7" s="694"/>
      <c r="DT7" s="694"/>
      <c r="DU7" s="694"/>
      <c r="DV7" s="694"/>
      <c r="DW7" s="694"/>
      <c r="DX7" s="694"/>
      <c r="DY7" s="694"/>
      <c r="DZ7" s="694"/>
      <c r="EA7" s="694"/>
      <c r="EB7" s="694"/>
    </row>
    <row r="8" spans="1:132" customFormat="1" ht="15" customHeight="1">
      <c r="A8" s="160"/>
      <c r="B8" s="3"/>
      <c r="C8" s="3"/>
      <c r="D8" s="3"/>
      <c r="E8" s="3"/>
      <c r="F8" s="3"/>
      <c r="G8" s="3"/>
      <c r="H8" s="3"/>
      <c r="I8" s="3"/>
      <c r="J8" s="3"/>
      <c r="K8" s="3"/>
      <c r="L8" s="3"/>
      <c r="M8" s="3"/>
      <c r="N8" s="3"/>
      <c r="O8" s="3"/>
      <c r="P8" s="3"/>
      <c r="Q8" s="3"/>
      <c r="R8" s="3"/>
      <c r="S8" s="3"/>
      <c r="T8" s="3"/>
      <c r="U8" s="3"/>
      <c r="V8" s="3"/>
      <c r="W8" s="3"/>
      <c r="X8" s="3"/>
      <c r="Y8" s="3"/>
      <c r="Z8" s="3"/>
      <c r="AA8" s="3"/>
      <c r="AB8" s="3"/>
      <c r="AC8" s="3"/>
      <c r="AD8" s="3"/>
      <c r="AE8" s="3"/>
      <c r="AF8" s="3"/>
    </row>
    <row r="9" spans="1:132" customFormat="1" ht="15" customHeight="1" thickBot="1">
      <c r="A9" s="100"/>
      <c r="B9" s="4" t="s">
        <v>4</v>
      </c>
      <c r="C9" s="654"/>
      <c r="D9" s="654"/>
      <c r="E9" s="654"/>
      <c r="F9" s="654"/>
      <c r="G9" s="654"/>
      <c r="H9" s="654"/>
      <c r="I9" s="654"/>
      <c r="J9" s="654"/>
      <c r="K9" s="654"/>
      <c r="L9" s="654"/>
      <c r="M9" s="654"/>
      <c r="N9" s="4" t="s">
        <v>5</v>
      </c>
      <c r="O9" s="654"/>
      <c r="DD9" s="101"/>
      <c r="DE9" s="101"/>
      <c r="DF9" s="101"/>
      <c r="DG9" s="101"/>
      <c r="DH9" s="101"/>
      <c r="DI9" s="101"/>
      <c r="DJ9" s="101"/>
      <c r="DK9" s="101"/>
      <c r="DL9" s="101"/>
      <c r="DM9" s="101"/>
      <c r="DN9" s="101"/>
      <c r="DO9" s="101"/>
      <c r="DP9" s="101"/>
      <c r="DQ9" s="101"/>
      <c r="DR9" s="101"/>
      <c r="DS9" s="101"/>
      <c r="DT9" s="101"/>
      <c r="DU9" s="101"/>
      <c r="DV9" s="101"/>
      <c r="DW9" s="101"/>
      <c r="DX9" s="101"/>
      <c r="DY9" s="700" t="s">
        <v>3</v>
      </c>
      <c r="DZ9" s="700"/>
      <c r="EA9" s="700"/>
      <c r="EB9" s="700"/>
    </row>
    <row r="10" spans="1:132" customFormat="1" ht="15" customHeight="1" thickBot="1">
      <c r="A10" s="100"/>
      <c r="B10" s="696" t="str">
        <f>IF(Presentación!B10="","",Presentación!B10)</f>
        <v>Veracruz de Ignacio de la Llave</v>
      </c>
      <c r="C10" s="697"/>
      <c r="D10" s="697"/>
      <c r="E10" s="697"/>
      <c r="F10" s="697"/>
      <c r="G10" s="697"/>
      <c r="H10" s="697"/>
      <c r="I10" s="697"/>
      <c r="J10" s="697"/>
      <c r="K10" s="697"/>
      <c r="L10" s="698"/>
      <c r="M10" s="654"/>
      <c r="N10" s="696" t="str">
        <f>IF(Presentación!N10="","",Presentación!N10)</f>
        <v>230</v>
      </c>
      <c r="O10" s="698"/>
      <c r="P10" s="4"/>
      <c r="Q10" s="4"/>
      <c r="R10" s="4"/>
      <c r="S10" s="4"/>
      <c r="T10" s="4"/>
      <c r="U10" s="4"/>
      <c r="V10" s="4"/>
      <c r="W10" s="4"/>
      <c r="X10" s="4"/>
      <c r="Y10" s="4"/>
      <c r="Z10" s="4"/>
      <c r="AA10" s="4"/>
      <c r="AB10" s="4"/>
      <c r="AC10" s="4"/>
      <c r="AD10" s="4"/>
      <c r="AE10" s="4"/>
      <c r="AF10" s="4"/>
    </row>
    <row r="11" spans="1:132" customFormat="1" ht="15" customHeight="1">
      <c r="A11" s="100"/>
      <c r="B11" s="4"/>
      <c r="C11" s="4"/>
      <c r="D11" s="4"/>
      <c r="E11" s="4"/>
      <c r="F11" s="4"/>
      <c r="G11" s="4"/>
      <c r="H11" s="4"/>
      <c r="I11" s="4"/>
      <c r="J11" s="4"/>
      <c r="K11" s="4"/>
      <c r="L11" s="4"/>
      <c r="M11" s="4"/>
      <c r="N11" s="4"/>
      <c r="O11" s="4"/>
      <c r="P11" s="4"/>
      <c r="Q11" s="4"/>
      <c r="R11" s="4"/>
      <c r="S11" s="4"/>
      <c r="T11" s="4"/>
      <c r="U11" s="4"/>
      <c r="V11" s="4"/>
      <c r="W11" s="4"/>
      <c r="X11" s="4"/>
      <c r="Y11" s="4"/>
      <c r="Z11" s="4"/>
      <c r="AA11" s="4"/>
      <c r="AB11" s="4"/>
      <c r="AC11" s="4"/>
      <c r="AD11" s="4"/>
      <c r="AE11" s="4"/>
      <c r="AF11" s="4"/>
    </row>
    <row r="12" spans="1:132" customFormat="1" ht="15" customHeight="1">
      <c r="A12" s="146"/>
      <c r="B12" s="160"/>
      <c r="C12" s="160"/>
      <c r="D12" s="160"/>
      <c r="E12" s="160"/>
      <c r="F12" s="160"/>
      <c r="G12" s="160"/>
      <c r="H12" s="160"/>
      <c r="I12" s="160"/>
      <c r="J12" s="160"/>
      <c r="K12" s="160"/>
      <c r="L12" s="160"/>
      <c r="M12" s="160"/>
      <c r="N12" s="160"/>
      <c r="O12" s="160"/>
      <c r="P12" s="160"/>
      <c r="Q12" s="160"/>
      <c r="R12" s="160"/>
      <c r="S12" s="160"/>
      <c r="T12" s="160"/>
      <c r="U12" s="160"/>
      <c r="V12" s="160"/>
      <c r="W12" s="160"/>
      <c r="X12" s="160"/>
      <c r="Y12" s="160"/>
      <c r="Z12" s="160"/>
      <c r="AA12" s="160"/>
      <c r="AB12" s="160"/>
      <c r="AC12" s="160"/>
      <c r="AD12" s="160"/>
      <c r="AE12" s="160"/>
      <c r="AF12" s="160"/>
      <c r="DD12" s="102"/>
      <c r="DE12" s="103"/>
      <c r="DF12" s="103"/>
      <c r="DG12" s="103"/>
      <c r="DH12" s="103"/>
      <c r="DI12" s="103"/>
      <c r="DJ12" s="103"/>
      <c r="DK12" s="103"/>
      <c r="DL12" s="103"/>
      <c r="DM12" s="103"/>
      <c r="DN12" s="103"/>
      <c r="DO12" s="103"/>
      <c r="DP12" s="103"/>
      <c r="DQ12" s="103"/>
      <c r="DR12" s="103"/>
      <c r="DS12" s="103"/>
      <c r="DT12" s="103"/>
      <c r="DU12" s="103"/>
      <c r="DV12" s="103"/>
      <c r="DW12" s="103"/>
      <c r="DX12" s="103"/>
      <c r="DY12" s="1043" t="s">
        <v>9400</v>
      </c>
      <c r="DZ12" s="1043"/>
      <c r="EA12" s="1043"/>
      <c r="EB12" s="1043"/>
    </row>
    <row r="13" spans="1:132" customFormat="1" ht="15" customHeight="1">
      <c r="A13" s="146"/>
      <c r="B13" s="160"/>
      <c r="C13" s="160"/>
      <c r="D13" s="160"/>
      <c r="E13" s="160"/>
      <c r="F13" s="160"/>
      <c r="G13" s="160"/>
      <c r="H13" s="160"/>
      <c r="I13" s="160"/>
      <c r="J13" s="160"/>
      <c r="K13" s="160"/>
      <c r="L13" s="160"/>
      <c r="M13" s="160"/>
      <c r="N13" s="160"/>
      <c r="O13" s="160"/>
      <c r="P13" s="160"/>
      <c r="Q13" s="160"/>
      <c r="R13" s="160"/>
      <c r="S13" s="160"/>
      <c r="T13" s="160"/>
      <c r="U13" s="160"/>
      <c r="V13" s="160"/>
      <c r="W13" s="160"/>
      <c r="X13" s="160"/>
      <c r="Y13" s="160"/>
      <c r="Z13" s="160"/>
      <c r="AA13" s="160"/>
      <c r="AB13" s="160"/>
      <c r="AC13" s="160"/>
      <c r="AD13" s="160"/>
      <c r="AE13" s="160"/>
      <c r="AF13" s="160"/>
    </row>
    <row r="14" spans="1:132" customFormat="1" ht="15" customHeight="1">
      <c r="A14" s="32"/>
      <c r="B14" s="927" t="s">
        <v>9306</v>
      </c>
      <c r="C14" s="928"/>
      <c r="D14" s="928"/>
      <c r="E14" s="928"/>
      <c r="F14" s="928"/>
      <c r="G14" s="928"/>
      <c r="H14" s="928"/>
      <c r="I14" s="928"/>
      <c r="J14" s="928"/>
      <c r="K14" s="928"/>
      <c r="L14" s="928"/>
      <c r="M14" s="928"/>
      <c r="N14" s="928"/>
      <c r="O14" s="928"/>
      <c r="P14" s="928"/>
      <c r="Q14" s="928"/>
      <c r="R14" s="928"/>
      <c r="S14" s="928"/>
      <c r="T14" s="928"/>
      <c r="U14" s="928"/>
      <c r="V14" s="928"/>
      <c r="W14" s="928"/>
      <c r="X14" s="928"/>
      <c r="Y14" s="928"/>
      <c r="Z14" s="928"/>
      <c r="AA14" s="928"/>
      <c r="AB14" s="928"/>
      <c r="AC14" s="928"/>
      <c r="AD14" s="928"/>
      <c r="AE14" s="928"/>
      <c r="AF14" s="928"/>
      <c r="AG14" s="928"/>
      <c r="AH14" s="928"/>
      <c r="AI14" s="928"/>
      <c r="AJ14" s="928"/>
      <c r="AK14" s="928"/>
      <c r="AL14" s="928"/>
      <c r="AM14" s="928"/>
      <c r="AN14" s="928"/>
      <c r="AO14" s="928"/>
      <c r="AP14" s="928"/>
      <c r="AQ14" s="928"/>
      <c r="AR14" s="928"/>
      <c r="AS14" s="928"/>
      <c r="AT14" s="928"/>
      <c r="AU14" s="928"/>
      <c r="AV14" s="928"/>
      <c r="AW14" s="928"/>
      <c r="AX14" s="928"/>
      <c r="AY14" s="928"/>
      <c r="AZ14" s="928"/>
      <c r="BA14" s="928"/>
      <c r="BB14" s="928"/>
      <c r="BC14" s="928"/>
      <c r="BD14" s="928"/>
      <c r="BE14" s="928"/>
      <c r="BF14" s="928"/>
      <c r="BG14" s="928"/>
      <c r="BH14" s="928"/>
      <c r="BI14" s="928"/>
      <c r="BJ14" s="928"/>
      <c r="BK14" s="928"/>
      <c r="BL14" s="928"/>
      <c r="BM14" s="928"/>
      <c r="BN14" s="928"/>
      <c r="BO14" s="928"/>
      <c r="BP14" s="928"/>
      <c r="BQ14" s="928"/>
      <c r="BR14" s="928"/>
      <c r="BS14" s="928"/>
      <c r="BT14" s="928"/>
      <c r="BU14" s="928"/>
      <c r="BV14" s="928"/>
      <c r="BW14" s="928"/>
      <c r="BX14" s="928"/>
      <c r="BY14" s="928"/>
      <c r="BZ14" s="928"/>
      <c r="CA14" s="928"/>
      <c r="CB14" s="928"/>
      <c r="CC14" s="928"/>
      <c r="CD14" s="928"/>
      <c r="CE14" s="928"/>
      <c r="CF14" s="928"/>
      <c r="CG14" s="928"/>
      <c r="CH14" s="928"/>
      <c r="CI14" s="928"/>
      <c r="CJ14" s="928"/>
      <c r="CK14" s="928"/>
      <c r="CL14" s="928"/>
      <c r="CM14" s="928"/>
      <c r="CN14" s="928"/>
      <c r="CO14" s="928"/>
      <c r="CP14" s="928"/>
      <c r="CQ14" s="928"/>
      <c r="CR14" s="928"/>
      <c r="CS14" s="928"/>
      <c r="CT14" s="928"/>
      <c r="CU14" s="928"/>
      <c r="CV14" s="928"/>
      <c r="CW14" s="928"/>
      <c r="CX14" s="928"/>
      <c r="CY14" s="928"/>
      <c r="CZ14" s="928"/>
      <c r="DA14" s="928"/>
      <c r="DB14" s="928"/>
      <c r="DC14" s="928"/>
      <c r="DD14" s="928"/>
      <c r="DE14" s="928"/>
      <c r="DF14" s="928"/>
      <c r="DG14" s="928"/>
      <c r="DH14" s="928"/>
      <c r="DI14" s="928"/>
      <c r="DJ14" s="928"/>
      <c r="DK14" s="928"/>
      <c r="DL14" s="928"/>
      <c r="DM14" s="928"/>
      <c r="DN14" s="928"/>
      <c r="DO14" s="928"/>
      <c r="DP14" s="928"/>
      <c r="DQ14" s="928"/>
      <c r="DR14" s="928"/>
      <c r="DS14" s="928"/>
      <c r="DT14" s="928"/>
      <c r="DU14" s="928"/>
      <c r="DV14" s="928"/>
      <c r="DW14" s="928"/>
      <c r="DX14" s="928"/>
      <c r="DY14" s="928"/>
      <c r="DZ14" s="928"/>
      <c r="EA14" s="928"/>
      <c r="EB14" s="929"/>
    </row>
    <row r="15" spans="1:132" customFormat="1" ht="15" customHeight="1">
      <c r="A15" s="145"/>
      <c r="B15" s="88"/>
      <c r="C15" s="733" t="s">
        <v>9401</v>
      </c>
      <c r="D15" s="733"/>
      <c r="E15" s="733"/>
      <c r="F15" s="733"/>
      <c r="G15" s="733"/>
      <c r="H15" s="733"/>
      <c r="I15" s="733"/>
      <c r="J15" s="733"/>
      <c r="K15" s="733"/>
      <c r="L15" s="733"/>
      <c r="M15" s="733"/>
      <c r="N15" s="733"/>
      <c r="O15" s="733"/>
      <c r="P15" s="733"/>
      <c r="Q15" s="733"/>
      <c r="R15" s="733"/>
      <c r="S15" s="733"/>
      <c r="T15" s="733"/>
      <c r="U15" s="733"/>
      <c r="V15" s="733"/>
      <c r="W15" s="733"/>
      <c r="X15" s="733"/>
      <c r="Y15" s="733"/>
      <c r="Z15" s="733"/>
      <c r="AA15" s="733"/>
      <c r="AB15" s="733"/>
      <c r="AC15" s="733"/>
      <c r="AD15" s="733"/>
      <c r="AE15" s="733"/>
      <c r="AF15" s="733"/>
      <c r="AG15" s="733"/>
      <c r="AH15" s="733"/>
      <c r="AI15" s="733"/>
      <c r="AJ15" s="733"/>
      <c r="AK15" s="733"/>
      <c r="AL15" s="733"/>
      <c r="AM15" s="733"/>
      <c r="AN15" s="733"/>
      <c r="AO15" s="733"/>
      <c r="AP15" s="733"/>
      <c r="AQ15" s="733"/>
      <c r="AR15" s="733"/>
      <c r="AS15" s="733"/>
      <c r="AT15" s="733"/>
      <c r="AU15" s="733"/>
      <c r="AV15" s="733"/>
      <c r="AW15" s="733"/>
      <c r="AX15" s="733"/>
      <c r="AY15" s="733"/>
      <c r="AZ15" s="733"/>
      <c r="BA15" s="733"/>
      <c r="BB15" s="733"/>
      <c r="BC15" s="733"/>
      <c r="BD15" s="733"/>
      <c r="BE15" s="733"/>
      <c r="BF15" s="733"/>
      <c r="BG15" s="733"/>
      <c r="BH15" s="733"/>
      <c r="BI15" s="733"/>
      <c r="BJ15" s="733"/>
      <c r="BK15" s="733"/>
      <c r="BL15" s="733"/>
      <c r="BM15" s="733"/>
      <c r="BN15" s="733"/>
      <c r="BO15" s="733"/>
      <c r="BP15" s="733"/>
      <c r="BQ15" s="733"/>
      <c r="BR15" s="733"/>
      <c r="BS15" s="733"/>
      <c r="BT15" s="733"/>
      <c r="BU15" s="733"/>
      <c r="BV15" s="733"/>
      <c r="BW15" s="733"/>
      <c r="BX15" s="733"/>
      <c r="BY15" s="733"/>
      <c r="BZ15" s="733"/>
      <c r="CA15" s="733"/>
      <c r="CB15" s="733"/>
      <c r="CC15" s="733"/>
      <c r="CD15" s="733"/>
      <c r="CE15" s="733"/>
      <c r="CF15" s="733"/>
      <c r="CG15" s="733"/>
      <c r="CH15" s="733"/>
      <c r="CI15" s="733"/>
      <c r="CJ15" s="733"/>
      <c r="CK15" s="733"/>
      <c r="CL15" s="733"/>
      <c r="CM15" s="733"/>
      <c r="CN15" s="733"/>
      <c r="CO15" s="733"/>
      <c r="CP15" s="733"/>
      <c r="CQ15" s="733"/>
      <c r="CR15" s="733"/>
      <c r="CS15" s="733"/>
      <c r="CT15" s="733"/>
      <c r="CU15" s="733"/>
      <c r="CV15" s="733"/>
      <c r="CW15" s="733"/>
      <c r="CX15" s="733"/>
      <c r="CY15" s="733"/>
      <c r="CZ15" s="733"/>
      <c r="DA15" s="733"/>
      <c r="DB15" s="733"/>
      <c r="DC15" s="733"/>
      <c r="DD15" s="733"/>
      <c r="DE15" s="733"/>
      <c r="DF15" s="733"/>
      <c r="DG15" s="733"/>
      <c r="DH15" s="733"/>
      <c r="DI15" s="733"/>
      <c r="DJ15" s="733"/>
      <c r="DK15" s="733"/>
      <c r="DL15" s="733"/>
      <c r="DM15" s="733"/>
      <c r="DN15" s="733"/>
      <c r="DO15" s="733"/>
      <c r="DP15" s="733"/>
      <c r="DQ15" s="733"/>
      <c r="DR15" s="733"/>
      <c r="DS15" s="733"/>
      <c r="DT15" s="733"/>
      <c r="DU15" s="733"/>
      <c r="DV15" s="733"/>
      <c r="DW15" s="733"/>
      <c r="DX15" s="733"/>
      <c r="DY15" s="733"/>
      <c r="DZ15" s="733"/>
      <c r="EA15" s="733"/>
      <c r="EB15" s="734"/>
    </row>
    <row r="16" spans="1:132" customFormat="1" ht="15" customHeight="1">
      <c r="A16" s="145"/>
      <c r="B16" s="88"/>
      <c r="C16" s="876" t="s">
        <v>9410</v>
      </c>
      <c r="D16" s="876"/>
      <c r="E16" s="876"/>
      <c r="F16" s="876"/>
      <c r="G16" s="876"/>
      <c r="H16" s="876"/>
      <c r="I16" s="876"/>
      <c r="J16" s="876"/>
      <c r="K16" s="876"/>
      <c r="L16" s="876"/>
      <c r="M16" s="876"/>
      <c r="N16" s="876"/>
      <c r="O16" s="876"/>
      <c r="P16" s="876"/>
      <c r="Q16" s="876"/>
      <c r="R16" s="876"/>
      <c r="S16" s="876"/>
      <c r="T16" s="876"/>
      <c r="U16" s="876"/>
      <c r="V16" s="876"/>
      <c r="W16" s="876"/>
      <c r="X16" s="876"/>
      <c r="Y16" s="876"/>
      <c r="Z16" s="876"/>
      <c r="AA16" s="876"/>
      <c r="AB16" s="876"/>
      <c r="AC16" s="876"/>
      <c r="AD16" s="876"/>
      <c r="AE16" s="876"/>
      <c r="AF16" s="876"/>
      <c r="AG16" s="876"/>
      <c r="AH16" s="876"/>
      <c r="AI16" s="876"/>
      <c r="AJ16" s="876"/>
      <c r="AK16" s="876"/>
      <c r="AL16" s="876"/>
      <c r="AM16" s="876"/>
      <c r="AN16" s="876"/>
      <c r="AO16" s="876"/>
      <c r="AP16" s="876"/>
      <c r="AQ16" s="876"/>
      <c r="AR16" s="876"/>
      <c r="AS16" s="876"/>
      <c r="AT16" s="876"/>
      <c r="AU16" s="876"/>
      <c r="AV16" s="876"/>
      <c r="AW16" s="876"/>
      <c r="AX16" s="876"/>
      <c r="AY16" s="876"/>
      <c r="AZ16" s="876"/>
      <c r="BA16" s="876"/>
      <c r="BB16" s="876"/>
      <c r="BC16" s="876"/>
      <c r="BD16" s="876"/>
      <c r="BE16" s="876"/>
      <c r="BF16" s="876"/>
      <c r="BG16" s="876"/>
      <c r="BH16" s="876"/>
      <c r="BI16" s="876"/>
      <c r="BJ16" s="876"/>
      <c r="BK16" s="876"/>
      <c r="BL16" s="876"/>
      <c r="BM16" s="876"/>
      <c r="BN16" s="876"/>
      <c r="BO16" s="876"/>
      <c r="BP16" s="876"/>
      <c r="BQ16" s="876"/>
      <c r="BR16" s="876"/>
      <c r="BS16" s="876"/>
      <c r="BT16" s="876"/>
      <c r="BU16" s="876"/>
      <c r="BV16" s="876"/>
      <c r="BW16" s="876"/>
      <c r="BX16" s="876"/>
      <c r="BY16" s="876"/>
      <c r="BZ16" s="876"/>
      <c r="CA16" s="876"/>
      <c r="CB16" s="876"/>
      <c r="CC16" s="876"/>
      <c r="CD16" s="876"/>
      <c r="CE16" s="876"/>
      <c r="CF16" s="876"/>
      <c r="CG16" s="876"/>
      <c r="CH16" s="876"/>
      <c r="CI16" s="876"/>
      <c r="CJ16" s="876"/>
      <c r="CK16" s="876"/>
      <c r="CL16" s="876"/>
      <c r="CM16" s="876"/>
      <c r="CN16" s="876"/>
      <c r="CO16" s="876"/>
      <c r="CP16" s="876"/>
      <c r="CQ16" s="876"/>
      <c r="CR16" s="876"/>
      <c r="CS16" s="876"/>
      <c r="CT16" s="876"/>
      <c r="CU16" s="876"/>
      <c r="CV16" s="876"/>
      <c r="CW16" s="876"/>
      <c r="CX16" s="876"/>
      <c r="CY16" s="876"/>
      <c r="CZ16" s="876"/>
      <c r="DA16" s="876"/>
      <c r="DB16" s="876"/>
      <c r="DC16" s="876"/>
      <c r="DD16" s="876"/>
      <c r="DE16" s="876"/>
      <c r="DF16" s="876"/>
      <c r="DG16" s="876"/>
      <c r="DH16" s="876"/>
      <c r="DI16" s="876"/>
      <c r="DJ16" s="876"/>
      <c r="DK16" s="876"/>
      <c r="DL16" s="876"/>
      <c r="DM16" s="876"/>
      <c r="DN16" s="876"/>
      <c r="DO16" s="876"/>
      <c r="DP16" s="876"/>
      <c r="DQ16" s="876"/>
      <c r="DR16" s="876"/>
      <c r="DS16" s="876"/>
      <c r="DT16" s="876"/>
      <c r="DU16" s="876"/>
      <c r="DV16" s="876"/>
      <c r="DW16" s="876"/>
      <c r="DX16" s="876"/>
      <c r="DY16" s="876"/>
      <c r="DZ16" s="876"/>
      <c r="EA16" s="876"/>
      <c r="EB16" s="992"/>
    </row>
    <row r="17" spans="1:140" customFormat="1" ht="15" customHeight="1">
      <c r="A17" s="145"/>
      <c r="B17" s="88"/>
      <c r="C17" s="876" t="s">
        <v>9411</v>
      </c>
      <c r="D17" s="876"/>
      <c r="E17" s="876"/>
      <c r="F17" s="876"/>
      <c r="G17" s="876"/>
      <c r="H17" s="876"/>
      <c r="I17" s="876"/>
      <c r="J17" s="876"/>
      <c r="K17" s="876"/>
      <c r="L17" s="876"/>
      <c r="M17" s="876"/>
      <c r="N17" s="876"/>
      <c r="O17" s="876"/>
      <c r="P17" s="876"/>
      <c r="Q17" s="876"/>
      <c r="R17" s="876"/>
      <c r="S17" s="876"/>
      <c r="T17" s="876"/>
      <c r="U17" s="876"/>
      <c r="V17" s="876"/>
      <c r="W17" s="876"/>
      <c r="X17" s="876"/>
      <c r="Y17" s="876"/>
      <c r="Z17" s="876"/>
      <c r="AA17" s="876"/>
      <c r="AB17" s="876"/>
      <c r="AC17" s="876"/>
      <c r="AD17" s="876"/>
      <c r="AE17" s="876"/>
      <c r="AF17" s="876"/>
      <c r="AG17" s="876"/>
      <c r="AH17" s="876"/>
      <c r="AI17" s="876"/>
      <c r="AJ17" s="876"/>
      <c r="AK17" s="876"/>
      <c r="AL17" s="876"/>
      <c r="AM17" s="876"/>
      <c r="AN17" s="876"/>
      <c r="AO17" s="876"/>
      <c r="AP17" s="876"/>
      <c r="AQ17" s="876"/>
      <c r="AR17" s="876"/>
      <c r="AS17" s="876"/>
      <c r="AT17" s="876"/>
      <c r="AU17" s="876"/>
      <c r="AV17" s="876"/>
      <c r="AW17" s="876"/>
      <c r="AX17" s="876"/>
      <c r="AY17" s="876"/>
      <c r="AZ17" s="876"/>
      <c r="BA17" s="876"/>
      <c r="BB17" s="876"/>
      <c r="BC17" s="876"/>
      <c r="BD17" s="876"/>
      <c r="BE17" s="876"/>
      <c r="BF17" s="876"/>
      <c r="BG17" s="876"/>
      <c r="BH17" s="876"/>
      <c r="BI17" s="876"/>
      <c r="BJ17" s="876"/>
      <c r="BK17" s="876"/>
      <c r="BL17" s="876"/>
      <c r="BM17" s="876"/>
      <c r="BN17" s="876"/>
      <c r="BO17" s="876"/>
      <c r="BP17" s="876"/>
      <c r="BQ17" s="876"/>
      <c r="BR17" s="876"/>
      <c r="BS17" s="876"/>
      <c r="BT17" s="876"/>
      <c r="BU17" s="876"/>
      <c r="BV17" s="876"/>
      <c r="BW17" s="876"/>
      <c r="BX17" s="876"/>
      <c r="BY17" s="876"/>
      <c r="BZ17" s="876"/>
      <c r="CA17" s="876"/>
      <c r="CB17" s="876"/>
      <c r="CC17" s="876"/>
      <c r="CD17" s="876"/>
      <c r="CE17" s="876"/>
      <c r="CF17" s="876"/>
      <c r="CG17" s="876"/>
      <c r="CH17" s="876"/>
      <c r="CI17" s="876"/>
      <c r="CJ17" s="876"/>
      <c r="CK17" s="876"/>
      <c r="CL17" s="876"/>
      <c r="CM17" s="876"/>
      <c r="CN17" s="876"/>
      <c r="CO17" s="876"/>
      <c r="CP17" s="876"/>
      <c r="CQ17" s="876"/>
      <c r="CR17" s="876"/>
      <c r="CS17" s="876"/>
      <c r="CT17" s="876"/>
      <c r="CU17" s="876"/>
      <c r="CV17" s="876"/>
      <c r="CW17" s="876"/>
      <c r="CX17" s="876"/>
      <c r="CY17" s="876"/>
      <c r="CZ17" s="876"/>
      <c r="DA17" s="876"/>
      <c r="DB17" s="876"/>
      <c r="DC17" s="876"/>
      <c r="DD17" s="876"/>
      <c r="DE17" s="876"/>
      <c r="DF17" s="876"/>
      <c r="DG17" s="876"/>
      <c r="DH17" s="876"/>
      <c r="DI17" s="876"/>
      <c r="DJ17" s="876"/>
      <c r="DK17" s="876"/>
      <c r="DL17" s="876"/>
      <c r="DM17" s="876"/>
      <c r="DN17" s="876"/>
      <c r="DO17" s="876"/>
      <c r="DP17" s="876"/>
      <c r="DQ17" s="876"/>
      <c r="DR17" s="876"/>
      <c r="DS17" s="876"/>
      <c r="DT17" s="876"/>
      <c r="DU17" s="876"/>
      <c r="DV17" s="876"/>
      <c r="DW17" s="876"/>
      <c r="DX17" s="876"/>
      <c r="DY17" s="876"/>
      <c r="DZ17" s="876"/>
      <c r="EA17" s="876"/>
      <c r="EB17" s="992"/>
    </row>
    <row r="18" spans="1:140" customFormat="1" ht="15" customHeight="1">
      <c r="A18" s="145"/>
      <c r="B18" s="88"/>
      <c r="C18" s="876" t="s">
        <v>9412</v>
      </c>
      <c r="D18" s="876"/>
      <c r="E18" s="876"/>
      <c r="F18" s="876"/>
      <c r="G18" s="876"/>
      <c r="H18" s="876"/>
      <c r="I18" s="876"/>
      <c r="J18" s="876"/>
      <c r="K18" s="876"/>
      <c r="L18" s="876"/>
      <c r="M18" s="876"/>
      <c r="N18" s="876"/>
      <c r="O18" s="876"/>
      <c r="P18" s="876"/>
      <c r="Q18" s="876"/>
      <c r="R18" s="876"/>
      <c r="S18" s="876"/>
      <c r="T18" s="876"/>
      <c r="U18" s="876"/>
      <c r="V18" s="876"/>
      <c r="W18" s="876"/>
      <c r="X18" s="876"/>
      <c r="Y18" s="876"/>
      <c r="Z18" s="876"/>
      <c r="AA18" s="876"/>
      <c r="AB18" s="876"/>
      <c r="AC18" s="876"/>
      <c r="AD18" s="876"/>
      <c r="AE18" s="876"/>
      <c r="AF18" s="876"/>
      <c r="AG18" s="876"/>
      <c r="AH18" s="876"/>
      <c r="AI18" s="876"/>
      <c r="AJ18" s="876"/>
      <c r="AK18" s="876"/>
      <c r="AL18" s="876"/>
      <c r="AM18" s="876"/>
      <c r="AN18" s="876"/>
      <c r="AO18" s="876"/>
      <c r="AP18" s="876"/>
      <c r="AQ18" s="876"/>
      <c r="AR18" s="876"/>
      <c r="AS18" s="876"/>
      <c r="AT18" s="876"/>
      <c r="AU18" s="876"/>
      <c r="AV18" s="876"/>
      <c r="AW18" s="876"/>
      <c r="AX18" s="876"/>
      <c r="AY18" s="876"/>
      <c r="AZ18" s="876"/>
      <c r="BA18" s="876"/>
      <c r="BB18" s="876"/>
      <c r="BC18" s="876"/>
      <c r="BD18" s="876"/>
      <c r="BE18" s="876"/>
      <c r="BF18" s="876"/>
      <c r="BG18" s="876"/>
      <c r="BH18" s="876"/>
      <c r="BI18" s="876"/>
      <c r="BJ18" s="876"/>
      <c r="BK18" s="876"/>
      <c r="BL18" s="876"/>
      <c r="BM18" s="876"/>
      <c r="BN18" s="876"/>
      <c r="BO18" s="876"/>
      <c r="BP18" s="876"/>
      <c r="BQ18" s="876"/>
      <c r="BR18" s="876"/>
      <c r="BS18" s="876"/>
      <c r="BT18" s="876"/>
      <c r="BU18" s="876"/>
      <c r="BV18" s="876"/>
      <c r="BW18" s="876"/>
      <c r="BX18" s="876"/>
      <c r="BY18" s="876"/>
      <c r="BZ18" s="876"/>
      <c r="CA18" s="876"/>
      <c r="CB18" s="876"/>
      <c r="CC18" s="876"/>
      <c r="CD18" s="876"/>
      <c r="CE18" s="876"/>
      <c r="CF18" s="876"/>
      <c r="CG18" s="876"/>
      <c r="CH18" s="876"/>
      <c r="CI18" s="876"/>
      <c r="CJ18" s="876"/>
      <c r="CK18" s="876"/>
      <c r="CL18" s="876"/>
      <c r="CM18" s="876"/>
      <c r="CN18" s="876"/>
      <c r="CO18" s="876"/>
      <c r="CP18" s="876"/>
      <c r="CQ18" s="876"/>
      <c r="CR18" s="876"/>
      <c r="CS18" s="876"/>
      <c r="CT18" s="876"/>
      <c r="CU18" s="876"/>
      <c r="CV18" s="876"/>
      <c r="CW18" s="876"/>
      <c r="CX18" s="876"/>
      <c r="CY18" s="876"/>
      <c r="CZ18" s="876"/>
      <c r="DA18" s="876"/>
      <c r="DB18" s="876"/>
      <c r="DC18" s="876"/>
      <c r="DD18" s="876"/>
      <c r="DE18" s="876"/>
      <c r="DF18" s="876"/>
      <c r="DG18" s="876"/>
      <c r="DH18" s="876"/>
      <c r="DI18" s="876"/>
      <c r="DJ18" s="876"/>
      <c r="DK18" s="876"/>
      <c r="DL18" s="876"/>
      <c r="DM18" s="876"/>
      <c r="DN18" s="876"/>
      <c r="DO18" s="876"/>
      <c r="DP18" s="876"/>
      <c r="DQ18" s="876"/>
      <c r="DR18" s="876"/>
      <c r="DS18" s="876"/>
      <c r="DT18" s="876"/>
      <c r="DU18" s="876"/>
      <c r="DV18" s="876"/>
      <c r="DW18" s="876"/>
      <c r="DX18" s="876"/>
      <c r="DY18" s="876"/>
      <c r="DZ18" s="876"/>
      <c r="EA18" s="876"/>
      <c r="EB18" s="992"/>
    </row>
    <row r="19" spans="1:140" customFormat="1" ht="15" customHeight="1">
      <c r="A19" s="145"/>
      <c r="B19" s="88"/>
      <c r="C19" s="876" t="s">
        <v>9413</v>
      </c>
      <c r="D19" s="876"/>
      <c r="E19" s="876"/>
      <c r="F19" s="876"/>
      <c r="G19" s="876"/>
      <c r="H19" s="876"/>
      <c r="I19" s="876"/>
      <c r="J19" s="876"/>
      <c r="K19" s="876"/>
      <c r="L19" s="876"/>
      <c r="M19" s="876"/>
      <c r="N19" s="876"/>
      <c r="O19" s="876"/>
      <c r="P19" s="876"/>
      <c r="Q19" s="876"/>
      <c r="R19" s="876"/>
      <c r="S19" s="876"/>
      <c r="T19" s="876"/>
      <c r="U19" s="876"/>
      <c r="V19" s="876"/>
      <c r="W19" s="876"/>
      <c r="X19" s="876"/>
      <c r="Y19" s="876"/>
      <c r="Z19" s="876"/>
      <c r="AA19" s="876"/>
      <c r="AB19" s="876"/>
      <c r="AC19" s="876"/>
      <c r="AD19" s="876"/>
      <c r="AE19" s="876"/>
      <c r="AF19" s="876"/>
      <c r="AG19" s="876"/>
      <c r="AH19" s="876"/>
      <c r="AI19" s="876"/>
      <c r="AJ19" s="876"/>
      <c r="AK19" s="876"/>
      <c r="AL19" s="876"/>
      <c r="AM19" s="876"/>
      <c r="AN19" s="876"/>
      <c r="AO19" s="876"/>
      <c r="AP19" s="876"/>
      <c r="AQ19" s="876"/>
      <c r="AR19" s="876"/>
      <c r="AS19" s="876"/>
      <c r="AT19" s="876"/>
      <c r="AU19" s="876"/>
      <c r="AV19" s="876"/>
      <c r="AW19" s="876"/>
      <c r="AX19" s="876"/>
      <c r="AY19" s="876"/>
      <c r="AZ19" s="876"/>
      <c r="BA19" s="876"/>
      <c r="BB19" s="876"/>
      <c r="BC19" s="876"/>
      <c r="BD19" s="876"/>
      <c r="BE19" s="876"/>
      <c r="BF19" s="876"/>
      <c r="BG19" s="876"/>
      <c r="BH19" s="876"/>
      <c r="BI19" s="876"/>
      <c r="BJ19" s="876"/>
      <c r="BK19" s="876"/>
      <c r="BL19" s="876"/>
      <c r="BM19" s="876"/>
      <c r="BN19" s="876"/>
      <c r="BO19" s="876"/>
      <c r="BP19" s="876"/>
      <c r="BQ19" s="876"/>
      <c r="BR19" s="876"/>
      <c r="BS19" s="876"/>
      <c r="BT19" s="876"/>
      <c r="BU19" s="876"/>
      <c r="BV19" s="876"/>
      <c r="BW19" s="876"/>
      <c r="BX19" s="876"/>
      <c r="BY19" s="876"/>
      <c r="BZ19" s="876"/>
      <c r="CA19" s="876"/>
      <c r="CB19" s="876"/>
      <c r="CC19" s="876"/>
      <c r="CD19" s="876"/>
      <c r="CE19" s="876"/>
      <c r="CF19" s="876"/>
      <c r="CG19" s="876"/>
      <c r="CH19" s="876"/>
      <c r="CI19" s="876"/>
      <c r="CJ19" s="876"/>
      <c r="CK19" s="876"/>
      <c r="CL19" s="876"/>
      <c r="CM19" s="876"/>
      <c r="CN19" s="876"/>
      <c r="CO19" s="876"/>
      <c r="CP19" s="876"/>
      <c r="CQ19" s="876"/>
      <c r="CR19" s="876"/>
      <c r="CS19" s="876"/>
      <c r="CT19" s="876"/>
      <c r="CU19" s="876"/>
      <c r="CV19" s="876"/>
      <c r="CW19" s="876"/>
      <c r="CX19" s="876"/>
      <c r="CY19" s="876"/>
      <c r="CZ19" s="876"/>
      <c r="DA19" s="876"/>
      <c r="DB19" s="876"/>
      <c r="DC19" s="876"/>
      <c r="DD19" s="876"/>
      <c r="DE19" s="876"/>
      <c r="DF19" s="876"/>
      <c r="DG19" s="876"/>
      <c r="DH19" s="876"/>
      <c r="DI19" s="876"/>
      <c r="DJ19" s="876"/>
      <c r="DK19" s="876"/>
      <c r="DL19" s="876"/>
      <c r="DM19" s="876"/>
      <c r="DN19" s="876"/>
      <c r="DO19" s="876"/>
      <c r="DP19" s="876"/>
      <c r="DQ19" s="876"/>
      <c r="DR19" s="876"/>
      <c r="DS19" s="876"/>
      <c r="DT19" s="876"/>
      <c r="DU19" s="876"/>
      <c r="DV19" s="876"/>
      <c r="DW19" s="876"/>
      <c r="DX19" s="876"/>
      <c r="DY19" s="876"/>
      <c r="DZ19" s="876"/>
      <c r="EA19" s="876"/>
      <c r="EB19" s="992"/>
    </row>
    <row r="20" spans="1:140" customFormat="1" ht="15" customHeight="1">
      <c r="A20" s="145"/>
      <c r="B20" s="89"/>
      <c r="C20" s="862" t="s">
        <v>9414</v>
      </c>
      <c r="D20" s="862"/>
      <c r="E20" s="862"/>
      <c r="F20" s="862"/>
      <c r="G20" s="862"/>
      <c r="H20" s="862"/>
      <c r="I20" s="862"/>
      <c r="J20" s="862"/>
      <c r="K20" s="862"/>
      <c r="L20" s="862"/>
      <c r="M20" s="862"/>
      <c r="N20" s="862"/>
      <c r="O20" s="862"/>
      <c r="P20" s="862"/>
      <c r="Q20" s="862"/>
      <c r="R20" s="862"/>
      <c r="S20" s="862"/>
      <c r="T20" s="862"/>
      <c r="U20" s="862"/>
      <c r="V20" s="862"/>
      <c r="W20" s="862"/>
      <c r="X20" s="862"/>
      <c r="Y20" s="862"/>
      <c r="Z20" s="862"/>
      <c r="AA20" s="862"/>
      <c r="AB20" s="862"/>
      <c r="AC20" s="862"/>
      <c r="AD20" s="862"/>
      <c r="AE20" s="862"/>
      <c r="AF20" s="862"/>
      <c r="AG20" s="862"/>
      <c r="AH20" s="862"/>
      <c r="AI20" s="862"/>
      <c r="AJ20" s="862"/>
      <c r="AK20" s="862"/>
      <c r="AL20" s="862"/>
      <c r="AM20" s="862"/>
      <c r="AN20" s="862"/>
      <c r="AO20" s="862"/>
      <c r="AP20" s="862"/>
      <c r="AQ20" s="862"/>
      <c r="AR20" s="862"/>
      <c r="AS20" s="862"/>
      <c r="AT20" s="862"/>
      <c r="AU20" s="862"/>
      <c r="AV20" s="862"/>
      <c r="AW20" s="862"/>
      <c r="AX20" s="862"/>
      <c r="AY20" s="862"/>
      <c r="AZ20" s="862"/>
      <c r="BA20" s="862"/>
      <c r="BB20" s="862"/>
      <c r="BC20" s="862"/>
      <c r="BD20" s="862"/>
      <c r="BE20" s="862"/>
      <c r="BF20" s="862"/>
      <c r="BG20" s="862"/>
      <c r="BH20" s="862"/>
      <c r="BI20" s="862"/>
      <c r="BJ20" s="862"/>
      <c r="BK20" s="862"/>
      <c r="BL20" s="862"/>
      <c r="BM20" s="862"/>
      <c r="BN20" s="862"/>
      <c r="BO20" s="862"/>
      <c r="BP20" s="862"/>
      <c r="BQ20" s="862"/>
      <c r="BR20" s="862"/>
      <c r="BS20" s="862"/>
      <c r="BT20" s="862"/>
      <c r="BU20" s="862"/>
      <c r="BV20" s="862"/>
      <c r="BW20" s="862"/>
      <c r="BX20" s="862"/>
      <c r="BY20" s="862"/>
      <c r="BZ20" s="862"/>
      <c r="CA20" s="862"/>
      <c r="CB20" s="862"/>
      <c r="CC20" s="862"/>
      <c r="CD20" s="862"/>
      <c r="CE20" s="862"/>
      <c r="CF20" s="862"/>
      <c r="CG20" s="862"/>
      <c r="CH20" s="862"/>
      <c r="CI20" s="862"/>
      <c r="CJ20" s="862"/>
      <c r="CK20" s="862"/>
      <c r="CL20" s="862"/>
      <c r="CM20" s="862"/>
      <c r="CN20" s="862"/>
      <c r="CO20" s="862"/>
      <c r="CP20" s="862"/>
      <c r="CQ20" s="862"/>
      <c r="CR20" s="862"/>
      <c r="CS20" s="862"/>
      <c r="CT20" s="862"/>
      <c r="CU20" s="862"/>
      <c r="CV20" s="862"/>
      <c r="CW20" s="862"/>
      <c r="CX20" s="862"/>
      <c r="CY20" s="862"/>
      <c r="CZ20" s="862"/>
      <c r="DA20" s="862"/>
      <c r="DB20" s="862"/>
      <c r="DC20" s="862"/>
      <c r="DD20" s="862"/>
      <c r="DE20" s="862"/>
      <c r="DF20" s="862"/>
      <c r="DG20" s="862"/>
      <c r="DH20" s="862"/>
      <c r="DI20" s="862"/>
      <c r="DJ20" s="862"/>
      <c r="DK20" s="862"/>
      <c r="DL20" s="862"/>
      <c r="DM20" s="862"/>
      <c r="DN20" s="862"/>
      <c r="DO20" s="862"/>
      <c r="DP20" s="862"/>
      <c r="DQ20" s="862"/>
      <c r="DR20" s="862"/>
      <c r="DS20" s="862"/>
      <c r="DT20" s="862"/>
      <c r="DU20" s="862"/>
      <c r="DV20" s="862"/>
      <c r="DW20" s="862"/>
      <c r="DX20" s="862"/>
      <c r="DY20" s="862"/>
      <c r="DZ20" s="862"/>
      <c r="EA20" s="862"/>
      <c r="EB20" s="986"/>
    </row>
    <row r="21" spans="1:140" customFormat="1" ht="15" customHeight="1">
      <c r="A21" s="32"/>
    </row>
    <row r="22" spans="1:140" customFormat="1" ht="15" customHeight="1">
      <c r="C22" s="867" t="s">
        <v>5393</v>
      </c>
      <c r="D22" s="868"/>
      <c r="E22" s="868"/>
      <c r="F22" s="868"/>
      <c r="G22" s="869"/>
      <c r="H22" s="1035" t="s">
        <v>5394</v>
      </c>
      <c r="I22" s="1036"/>
      <c r="J22" s="908" t="s">
        <v>9415</v>
      </c>
      <c r="K22" s="909"/>
      <c r="L22" s="889" t="s">
        <v>5083</v>
      </c>
      <c r="M22" s="889"/>
      <c r="N22" s="889"/>
      <c r="O22" s="889"/>
      <c r="P22" s="889"/>
      <c r="Q22" s="889"/>
      <c r="R22" s="889"/>
      <c r="S22" s="889"/>
      <c r="T22" s="889"/>
      <c r="U22" s="889"/>
      <c r="V22" s="889"/>
      <c r="W22" s="889"/>
      <c r="X22" s="889"/>
      <c r="Y22" s="889"/>
      <c r="Z22" s="889"/>
      <c r="AA22" s="889"/>
      <c r="AB22" s="889"/>
      <c r="AC22" s="889"/>
      <c r="AD22" s="889"/>
      <c r="AE22" s="889"/>
      <c r="AF22" s="889"/>
      <c r="AG22" s="889"/>
      <c r="AH22" s="889"/>
      <c r="AI22" s="889"/>
      <c r="AJ22" s="889"/>
      <c r="AK22" s="889"/>
      <c r="AL22" s="889"/>
      <c r="AM22" s="889"/>
      <c r="AN22" s="889"/>
      <c r="AO22" s="889"/>
      <c r="AP22" s="889"/>
      <c r="AQ22" s="889"/>
      <c r="AR22" s="889"/>
      <c r="AS22" s="889"/>
      <c r="AT22" s="889"/>
      <c r="AU22" s="889"/>
      <c r="AV22" s="889"/>
      <c r="AW22" s="889"/>
      <c r="AX22" s="889"/>
      <c r="AY22" s="889"/>
      <c r="AZ22" s="889"/>
      <c r="BA22" s="889"/>
      <c r="BB22" s="889"/>
      <c r="BC22" s="889"/>
      <c r="BD22" s="889"/>
      <c r="BE22" s="889"/>
      <c r="BF22" s="889"/>
      <c r="BG22" s="889"/>
      <c r="BH22" s="889"/>
      <c r="BI22" s="889"/>
      <c r="BJ22" s="889"/>
      <c r="BK22" s="889"/>
      <c r="BL22" s="889"/>
      <c r="BM22" s="889"/>
      <c r="BN22" s="889"/>
      <c r="BO22" s="889"/>
      <c r="BP22" s="889"/>
      <c r="BQ22" s="889"/>
      <c r="BR22" s="889"/>
      <c r="BS22" s="889"/>
      <c r="BT22" s="889"/>
      <c r="BU22" s="889"/>
      <c r="BV22" s="889"/>
      <c r="BW22" s="889"/>
      <c r="BX22" s="889"/>
      <c r="BY22" s="889"/>
      <c r="BZ22" s="889"/>
      <c r="CA22" s="889"/>
      <c r="CB22" s="889"/>
      <c r="CC22" s="889"/>
      <c r="CD22" s="889"/>
      <c r="CE22" s="889"/>
      <c r="CF22" s="889"/>
      <c r="CG22" s="889"/>
      <c r="CH22" s="889"/>
      <c r="CI22" s="889"/>
      <c r="CJ22" s="889"/>
      <c r="CK22" s="889"/>
      <c r="CL22" s="889"/>
      <c r="CM22" s="889"/>
      <c r="CN22" s="889"/>
      <c r="CO22" s="889"/>
      <c r="CP22" s="889"/>
      <c r="CQ22" s="889"/>
      <c r="CR22" s="889"/>
      <c r="CS22" s="889"/>
      <c r="CT22" s="889"/>
      <c r="CU22" s="889"/>
      <c r="CV22" s="889"/>
      <c r="CW22" s="889"/>
      <c r="CX22" s="889"/>
      <c r="CY22" s="889"/>
      <c r="CZ22" s="889"/>
      <c r="DA22" s="889"/>
      <c r="DB22" s="889"/>
      <c r="DC22" s="889"/>
      <c r="DD22" s="889"/>
      <c r="DE22" s="889"/>
      <c r="DF22" s="889"/>
      <c r="DG22" s="889"/>
      <c r="DH22" s="889"/>
      <c r="DI22" s="889"/>
      <c r="DJ22" s="889"/>
      <c r="DK22" s="889"/>
      <c r="DL22" s="889"/>
      <c r="DM22" s="889"/>
      <c r="DN22" s="889"/>
      <c r="DO22" s="889"/>
      <c r="DP22" s="889"/>
      <c r="DQ22" s="889"/>
      <c r="DR22" s="889"/>
      <c r="DS22" s="889"/>
      <c r="DT22" s="889"/>
      <c r="DU22" s="889"/>
      <c r="DV22" s="889"/>
      <c r="DW22" s="889"/>
      <c r="DX22" s="889"/>
      <c r="DY22" s="889"/>
      <c r="DZ22" s="889"/>
      <c r="EA22" s="889"/>
      <c r="EB22" s="970" t="s">
        <v>9416</v>
      </c>
    </row>
    <row r="23" spans="1:140" ht="240" customHeight="1">
      <c r="C23" s="870"/>
      <c r="D23" s="871"/>
      <c r="E23" s="871"/>
      <c r="F23" s="871"/>
      <c r="G23" s="872"/>
      <c r="H23" s="1037"/>
      <c r="I23" s="1038"/>
      <c r="J23" s="1041"/>
      <c r="K23" s="1042"/>
      <c r="L23" s="158" t="str" cm="1">
        <f t="array" ref="L23:EA23">IF(TRANSPOSE(CNGE_2024_M1_Secc5!D40:D159)="","",TRANSPOSE(CNGE_2024_M1_Secc5!D40:D159))</f>
        <v>OFICINA DEL C GOBERNADOR</v>
      </c>
      <c r="M23" s="158" t="str">
        <v>SECRETARIA DE DESARROLLO AGROPECUARIO RURAL Y PESCA</v>
      </c>
      <c r="N23" s="158" t="str">
        <v>SECRETARIA DE SALUD</v>
      </c>
      <c r="O23" s="158" t="str">
        <v>SECRETARIA DE EDUCACION</v>
      </c>
      <c r="P23" s="158" t="str">
        <v>SECRETARIA DE DESARROLLO SOCIAL</v>
      </c>
      <c r="Q23" s="158" t="str">
        <v>SECRETARIA DE DESARROLLO ECONOMICO Y PORTUARIO</v>
      </c>
      <c r="R23" s="158" t="str">
        <v>SECRETARIA DE GOBIERNO</v>
      </c>
      <c r="S23" s="158" t="str">
        <v>SECRETARIA DE FINANZAS Y PLANEACION</v>
      </c>
      <c r="T23" s="158" t="str">
        <v>COORDINACION GENERAL DE COMUNICACION SOCIAL</v>
      </c>
      <c r="U23" s="158" t="str">
        <v>CONTRALORIA GENERAL</v>
      </c>
      <c r="V23" s="158" t="str">
        <v>SECRETARIA DE INFRAESTRUCTURA Y OBRAS PUBLICAS</v>
      </c>
      <c r="W23" s="158" t="str">
        <v>OFICINA DEL PROGRAMA DE GOBIERNO</v>
      </c>
      <c r="X23" s="158" t="str">
        <v>SECRETARIA DE SEGURIDAD PUBLICA</v>
      </c>
      <c r="Y23" s="158" t="str">
        <v>SECRETARIA DE TRABAJO PREVISION SOCIAL Y PRODUCTIVIDAD</v>
      </c>
      <c r="Z23" s="158" t="str">
        <v>SECRETARIA DE TURISMO Y CULTURA</v>
      </c>
      <c r="AA23" s="158" t="str">
        <v>SECRETARIA DE PROTECCION CIVIL</v>
      </c>
      <c r="AB23" s="158" t="str">
        <v>SECRETARIA DE MEDIO AMBIENTE</v>
      </c>
      <c r="AC23" s="158" t="str">
        <v>SERVICIOS DE SALUD DE VERACRUZ</v>
      </c>
      <c r="AD23" s="158" t="str">
        <v>SISTEMA PARA EL DESARROLLO INTEGRAL DE LA FAMILIA</v>
      </c>
      <c r="AE23" s="158" t="str">
        <v>COMISION DE ARBITRAJE MEDICO</v>
      </c>
      <c r="AF23" s="158" t="str">
        <v>ACADEMIA VERACRUZANA DE LAS LENGUAS INDIGENAS</v>
      </c>
      <c r="AG23" s="158" t="str">
        <v>INSTITUTO VERACRUZANO DEL DEPORTE</v>
      </c>
      <c r="AH23" s="158" t="str">
        <v>INSTITUTO DE ESPACIOS EDUCATIVOS DEL ESTADO DE VERACRUZ</v>
      </c>
      <c r="AI23" s="158" t="str">
        <v>COLEGIO DE BACHILLERES DEL ESTADO DE VERACRUZ</v>
      </c>
      <c r="AJ23" s="158" t="str">
        <v>INSTITUTO TECNOLOGICO SUPERIOR DE MISANTLA</v>
      </c>
      <c r="AK23" s="158" t="str">
        <v>INSTITUTO TECNOLOGICO SUPERIOR DE SAN ANDRES TUXTLA</v>
      </c>
      <c r="AL23" s="158" t="str">
        <v>INSTITUTO TECNOLOGICO SUPERIOR DE TANTOYUCA</v>
      </c>
      <c r="AM23" s="158" t="str">
        <v>INSTITUTO TECNOLOGICO SUPERIOR DE COSAMALOAPAN</v>
      </c>
      <c r="AN23" s="158" t="str">
        <v>INSTITUTO TECNOLOGICO SUPERIOR DE PANUCO</v>
      </c>
      <c r="AO23" s="158" t="str">
        <v>INSTITUTO TECNOLOGICO SUPERIOR DE POZA RICA</v>
      </c>
      <c r="AP23" s="158" t="str">
        <v>INSTITUTO TECNOLOGICO SUPERIOR DE XALAPA</v>
      </c>
      <c r="AQ23" s="158" t="str">
        <v>INSTITUTO TECNOLOGICO SUPERIOR DE COATZACOALCOS</v>
      </c>
      <c r="AR23" s="158" t="str">
        <v>INSTITUTO TECNOLOGICO SUPERIOR DE TIERRA BLANCA</v>
      </c>
      <c r="AS23" s="158" t="str">
        <v>INSTITUTO TECNOLOGICO SUPERIOR DE ALAMO</v>
      </c>
      <c r="AT23" s="158" t="str">
        <v>INSTITUTO TECNOLOGICO SUPERIOR DE ACAYUCAN</v>
      </c>
      <c r="AU23" s="158" t="str">
        <v>INSTITUTO TECNOLOGICO SUPERIOR DE LAS CHOAPAS</v>
      </c>
      <c r="AV23" s="158" t="str">
        <v>INSTITUTO TECNOLOGICO SUPERIOR DE HUATUSCO</v>
      </c>
      <c r="AW23" s="158" t="str">
        <v>INSTITUTO TECNOLOGICO SUPERIOR DE ALVARADO</v>
      </c>
      <c r="AX23" s="158" t="str">
        <v>INSTITUTO TECNOLOGICO SUPERIOR DE PEROTE</v>
      </c>
      <c r="AY23" s="158" t="str">
        <v>INSTITUTO TECNOLOGICO SUPERIOR DE ZONGOLICA</v>
      </c>
      <c r="AZ23" s="158" t="str">
        <v>INSTITUTO TECNOLOGICO SUPERIOR DE NARANJOS</v>
      </c>
      <c r="BA23" s="158" t="str">
        <v>INSTITUTO TECNOLOGICO SUPERIOR DE CHICONTEPEC</v>
      </c>
      <c r="BB23" s="158" t="str">
        <v>INSTITUTO TECNOLOGICO SUPERIOR DE MARTINEZ DE LA TORRE</v>
      </c>
      <c r="BC23" s="158" t="str">
        <v>INSTITUTO TECNOLOGICO SUPERIOR DE JESUS CARRANZA</v>
      </c>
      <c r="BD23" s="158" t="str">
        <v>INSTITUTO TECNOLOGICO SUPERIOR DE RODRIGUEZ CLARA</v>
      </c>
      <c r="BE23" s="158" t="str">
        <v>INSTITUTO VERACRUZANO DE EDUCACION PARA LOS ADULTOS</v>
      </c>
      <c r="BF23" s="158" t="str">
        <v>COLEGIO NACIONAL DE EDUCACION PROFESIONAL TECNICA</v>
      </c>
      <c r="BG23" s="158" t="str">
        <v>UNIVERSIDAD TECNOLOGICA DEL SURESTE</v>
      </c>
      <c r="BH23" s="158" t="str">
        <v>UNIVERSIDAD TECNOLOGICA DEL CENTRO</v>
      </c>
      <c r="BI23" s="158" t="str">
        <v>UNIVERSIDAD TECNOLOGICA DE GUTIERREZ ZAMORA</v>
      </c>
      <c r="BJ23" s="158" t="str">
        <v>CONSEJO VERACRUZANO DE INVESTIGACION CIENTIFICA Y DESARROLLO TECNOLOGICO</v>
      </c>
      <c r="BK23" s="158" t="str">
        <v>COLEGIO DE ESTUDIOS CIENTIFICOS Y TECNOLOGICOS</v>
      </c>
      <c r="BL23" s="158" t="str">
        <v>COLEGIO DE VERACRUZ</v>
      </c>
      <c r="BM23" s="158" t="str">
        <v>UNIVERSIDAD POLITECNICA DE HUATUSCO</v>
      </c>
      <c r="BN23" s="158" t="str">
        <v>UNIVERSIDAD POPULAR AUTONOMA DE VERACRUZ</v>
      </c>
      <c r="BO23" s="158" t="str">
        <v>INSTITUTO VERACRUZANO DE LA VIVIENDA</v>
      </c>
      <c r="BP23" s="158" t="str">
        <v>AGENCIA ESTATAL DE ENERGIA DEL ESTADO DE VERACRUZ</v>
      </c>
      <c r="BQ23" s="158" t="str">
        <v>INSTITUTO VERACRUZANO DE LAS MUJERES</v>
      </c>
      <c r="BR23" s="158" t="str">
        <v>INSTITUTO VERACRUZANO DE DESARROLLO MUNICIPAL</v>
      </c>
      <c r="BS23" s="158" t="str">
        <v>COMISION EJECUTIVA PARA LA ATENCION INTEGRAL A VICTIMAS DEL DELITO</v>
      </c>
      <c r="BT23" s="158" t="str">
        <v>CENTRO DE JUSTICIA PARA MUJERES DEL ESTADO DE VERACRUZ</v>
      </c>
      <c r="BU23" s="158" t="str">
        <v>INSTITUTO DE PENSIONES DEL ESTADO</v>
      </c>
      <c r="BV23" s="158" t="str">
        <v>COMISION DEL AGUA DEL ESTADO DE VERACRUZ</v>
      </c>
      <c r="BW23" s="158" t="str">
        <v>RADIOTELEVISION DE VERACRUZ</v>
      </c>
      <c r="BX23" s="158" t="str">
        <v>SECRETARIA EJECUTIVA DEL SISTEMA ESTATAL ANTICORRUPCION</v>
      </c>
      <c r="BY23" s="158" t="str">
        <v>INSTITUTO DE LA POLICIA AUXILIAR Y PROTECCION PATRIMONIAL</v>
      </c>
      <c r="BZ23" s="158" t="str">
        <v>ACADEMIA REGIONAL DE SEGURIDAD PUBLICA DEL SURESTE</v>
      </c>
      <c r="CA23" s="158" t="str">
        <v>INSTITUTO DE CAPACITACION PARA EL TRABAJO</v>
      </c>
      <c r="CB23" s="158" t="str">
        <v>CENTRO DE CONCILIACION LABORAL DEL ESTADO DE VERACRUZ DE IGNACIO DE LA LLAVE</v>
      </c>
      <c r="CC23" s="158" t="str">
        <v>INSTITUTO VERACRUZANO DE LA CULTURA</v>
      </c>
      <c r="CD23" s="158" t="str">
        <v>PROCURADURIA ESTATAL DE PROTECCION AL MEDIO AMBIENTE</v>
      </c>
      <c r="CE23" s="158" t="str">
        <v>FIDEICOMISO FONDO DEL FUTURO</v>
      </c>
      <c r="CF23" s="158" t="str">
        <v/>
      </c>
      <c r="CG23" s="158" t="str">
        <v/>
      </c>
      <c r="CH23" s="158" t="str">
        <v/>
      </c>
      <c r="CI23" s="158" t="str">
        <v/>
      </c>
      <c r="CJ23" s="158" t="str">
        <v/>
      </c>
      <c r="CK23" s="158" t="str">
        <v/>
      </c>
      <c r="CL23" s="158" t="str">
        <v/>
      </c>
      <c r="CM23" s="158" t="str">
        <v/>
      </c>
      <c r="CN23" s="158" t="str">
        <v/>
      </c>
      <c r="CO23" s="158" t="str">
        <v/>
      </c>
      <c r="CP23" s="158" t="str">
        <v/>
      </c>
      <c r="CQ23" s="158" t="str">
        <v/>
      </c>
      <c r="CR23" s="158" t="str">
        <v/>
      </c>
      <c r="CS23" s="158" t="str">
        <v/>
      </c>
      <c r="CT23" s="158" t="str">
        <v/>
      </c>
      <c r="CU23" s="158" t="str">
        <v/>
      </c>
      <c r="CV23" s="158" t="str">
        <v/>
      </c>
      <c r="CW23" s="158" t="str">
        <v/>
      </c>
      <c r="CX23" s="158" t="str">
        <v/>
      </c>
      <c r="CY23" s="158" t="str">
        <v/>
      </c>
      <c r="CZ23" s="158" t="str">
        <v/>
      </c>
      <c r="DA23" s="158" t="str">
        <v/>
      </c>
      <c r="DB23" s="158" t="str">
        <v/>
      </c>
      <c r="DC23" s="158" t="str">
        <v/>
      </c>
      <c r="DD23" s="158" t="str">
        <v/>
      </c>
      <c r="DE23" s="158" t="str">
        <v/>
      </c>
      <c r="DF23" s="158" t="str">
        <v/>
      </c>
      <c r="DG23" s="158" t="str">
        <v/>
      </c>
      <c r="DH23" s="158" t="str">
        <v/>
      </c>
      <c r="DI23" s="158" t="str">
        <v/>
      </c>
      <c r="DJ23" s="158" t="str">
        <v/>
      </c>
      <c r="DK23" s="158" t="str">
        <v/>
      </c>
      <c r="DL23" s="158" t="str">
        <v/>
      </c>
      <c r="DM23" s="158" t="str">
        <v/>
      </c>
      <c r="DN23" s="158" t="str">
        <v/>
      </c>
      <c r="DO23" s="158" t="str">
        <v/>
      </c>
      <c r="DP23" s="158" t="str">
        <v/>
      </c>
      <c r="DQ23" s="158" t="str">
        <v/>
      </c>
      <c r="DR23" s="158" t="str">
        <v/>
      </c>
      <c r="DS23" s="158" t="str">
        <v/>
      </c>
      <c r="DT23" s="158" t="str">
        <v/>
      </c>
      <c r="DU23" s="158" t="str">
        <v/>
      </c>
      <c r="DV23" s="158" t="str">
        <v/>
      </c>
      <c r="DW23" s="158" t="str">
        <v/>
      </c>
      <c r="DX23" s="158" t="str">
        <v/>
      </c>
      <c r="DY23" s="158" t="str">
        <v/>
      </c>
      <c r="DZ23" s="158" t="str">
        <v/>
      </c>
      <c r="EA23" s="158" t="str">
        <v/>
      </c>
      <c r="EB23" s="970"/>
      <c r="ED23" s="150"/>
      <c r="EE23" s="520" t="s">
        <v>5314</v>
      </c>
      <c r="EF23" s="462" t="s">
        <v>5316</v>
      </c>
      <c r="EG23" s="597" t="s">
        <v>5315</v>
      </c>
      <c r="EH23" s="770" t="s">
        <v>5082</v>
      </c>
      <c r="EI23" s="770"/>
      <c r="EJ23" s="770"/>
    </row>
    <row r="24" spans="1:140" ht="15" customHeight="1">
      <c r="C24" s="873"/>
      <c r="D24" s="874"/>
      <c r="E24" s="874"/>
      <c r="F24" s="874"/>
      <c r="G24" s="875"/>
      <c r="H24" s="1039"/>
      <c r="I24" s="1040"/>
      <c r="J24" s="910"/>
      <c r="K24" s="911"/>
      <c r="L24" s="165" t="s">
        <v>5008</v>
      </c>
      <c r="M24" s="165" t="s">
        <v>5010</v>
      </c>
      <c r="N24" s="165" t="s">
        <v>5012</v>
      </c>
      <c r="O24" s="165" t="s">
        <v>5014</v>
      </c>
      <c r="P24" s="165" t="s">
        <v>5016</v>
      </c>
      <c r="Q24" s="165" t="s">
        <v>5018</v>
      </c>
      <c r="R24" s="165" t="s">
        <v>5020</v>
      </c>
      <c r="S24" s="165" t="s">
        <v>5022</v>
      </c>
      <c r="T24" s="165" t="s">
        <v>5024</v>
      </c>
      <c r="U24" s="165" t="s">
        <v>5025</v>
      </c>
      <c r="V24" s="165" t="s">
        <v>5027</v>
      </c>
      <c r="W24" s="165" t="s">
        <v>5028</v>
      </c>
      <c r="X24" s="165" t="s">
        <v>5029</v>
      </c>
      <c r="Y24" s="165" t="s">
        <v>5030</v>
      </c>
      <c r="Z24" s="165" t="s">
        <v>5031</v>
      </c>
      <c r="AA24" s="165" t="s">
        <v>5032</v>
      </c>
      <c r="AB24" s="165" t="s">
        <v>5033</v>
      </c>
      <c r="AC24" s="165" t="s">
        <v>5034</v>
      </c>
      <c r="AD24" s="165" t="s">
        <v>5035</v>
      </c>
      <c r="AE24" s="165" t="s">
        <v>5036</v>
      </c>
      <c r="AF24" s="165" t="s">
        <v>5037</v>
      </c>
      <c r="AG24" s="165" t="s">
        <v>5038</v>
      </c>
      <c r="AH24" s="165" t="s">
        <v>5039</v>
      </c>
      <c r="AI24" s="165" t="s">
        <v>5040</v>
      </c>
      <c r="AJ24" s="165" t="s">
        <v>5041</v>
      </c>
      <c r="AK24" s="165" t="s">
        <v>5042</v>
      </c>
      <c r="AL24" s="165" t="s">
        <v>5043</v>
      </c>
      <c r="AM24" s="165" t="s">
        <v>5044</v>
      </c>
      <c r="AN24" s="165" t="s">
        <v>5045</v>
      </c>
      <c r="AO24" s="165" t="s">
        <v>5046</v>
      </c>
      <c r="AP24" s="165" t="s">
        <v>5047</v>
      </c>
      <c r="AQ24" s="165" t="s">
        <v>5048</v>
      </c>
      <c r="AR24" s="165" t="s">
        <v>5049</v>
      </c>
      <c r="AS24" s="165" t="s">
        <v>5050</v>
      </c>
      <c r="AT24" s="165" t="s">
        <v>5051</v>
      </c>
      <c r="AU24" s="165" t="s">
        <v>5130</v>
      </c>
      <c r="AV24" s="165" t="s">
        <v>5132</v>
      </c>
      <c r="AW24" s="165" t="s">
        <v>5134</v>
      </c>
      <c r="AX24" s="165" t="s">
        <v>5136</v>
      </c>
      <c r="AY24" s="165" t="s">
        <v>5138</v>
      </c>
      <c r="AZ24" s="165" t="s">
        <v>5140</v>
      </c>
      <c r="BA24" s="165" t="s">
        <v>5142</v>
      </c>
      <c r="BB24" s="165" t="s">
        <v>5144</v>
      </c>
      <c r="BC24" s="165" t="s">
        <v>5146</v>
      </c>
      <c r="BD24" s="165" t="s">
        <v>5148</v>
      </c>
      <c r="BE24" s="165" t="s">
        <v>5150</v>
      </c>
      <c r="BF24" s="165" t="s">
        <v>5152</v>
      </c>
      <c r="BG24" s="165" t="s">
        <v>5154</v>
      </c>
      <c r="BH24" s="165" t="s">
        <v>5156</v>
      </c>
      <c r="BI24" s="165" t="s">
        <v>5158</v>
      </c>
      <c r="BJ24" s="165" t="s">
        <v>5160</v>
      </c>
      <c r="BK24" s="165" t="s">
        <v>5162</v>
      </c>
      <c r="BL24" s="165" t="s">
        <v>5164</v>
      </c>
      <c r="BM24" s="165" t="s">
        <v>5166</v>
      </c>
      <c r="BN24" s="165" t="s">
        <v>5168</v>
      </c>
      <c r="BO24" s="165" t="s">
        <v>5170</v>
      </c>
      <c r="BP24" s="165" t="s">
        <v>5172</v>
      </c>
      <c r="BQ24" s="165" t="s">
        <v>5174</v>
      </c>
      <c r="BR24" s="165" t="s">
        <v>5176</v>
      </c>
      <c r="BS24" s="165" t="s">
        <v>5178</v>
      </c>
      <c r="BT24" s="165" t="s">
        <v>5180</v>
      </c>
      <c r="BU24" s="165" t="s">
        <v>5182</v>
      </c>
      <c r="BV24" s="165" t="s">
        <v>5184</v>
      </c>
      <c r="BW24" s="165" t="s">
        <v>5186</v>
      </c>
      <c r="BX24" s="165" t="s">
        <v>5188</v>
      </c>
      <c r="BY24" s="165" t="s">
        <v>5190</v>
      </c>
      <c r="BZ24" s="165" t="s">
        <v>5192</v>
      </c>
      <c r="CA24" s="165" t="s">
        <v>5194</v>
      </c>
      <c r="CB24" s="165" t="s">
        <v>5196</v>
      </c>
      <c r="CC24" s="165" t="s">
        <v>5198</v>
      </c>
      <c r="CD24" s="165" t="s">
        <v>5200</v>
      </c>
      <c r="CE24" s="165" t="s">
        <v>5202</v>
      </c>
      <c r="CF24" s="165" t="s">
        <v>5204</v>
      </c>
      <c r="CG24" s="165" t="s">
        <v>5206</v>
      </c>
      <c r="CH24" s="165" t="s">
        <v>5208</v>
      </c>
      <c r="CI24" s="165" t="s">
        <v>5210</v>
      </c>
      <c r="CJ24" s="165" t="s">
        <v>5212</v>
      </c>
      <c r="CK24" s="165" t="s">
        <v>5214</v>
      </c>
      <c r="CL24" s="165" t="s">
        <v>5216</v>
      </c>
      <c r="CM24" s="165" t="s">
        <v>5218</v>
      </c>
      <c r="CN24" s="165" t="s">
        <v>5220</v>
      </c>
      <c r="CO24" s="165" t="s">
        <v>5222</v>
      </c>
      <c r="CP24" s="165" t="s">
        <v>5224</v>
      </c>
      <c r="CQ24" s="165" t="s">
        <v>5226</v>
      </c>
      <c r="CR24" s="165" t="s">
        <v>5228</v>
      </c>
      <c r="CS24" s="165" t="s">
        <v>5230</v>
      </c>
      <c r="CT24" s="165" t="s">
        <v>5232</v>
      </c>
      <c r="CU24" s="165" t="s">
        <v>5234</v>
      </c>
      <c r="CV24" s="165" t="s">
        <v>5236</v>
      </c>
      <c r="CW24" s="165" t="s">
        <v>5238</v>
      </c>
      <c r="CX24" s="165" t="s">
        <v>5240</v>
      </c>
      <c r="CY24" s="165" t="s">
        <v>5242</v>
      </c>
      <c r="CZ24" s="165" t="s">
        <v>5244</v>
      </c>
      <c r="DA24" s="165" t="s">
        <v>5246</v>
      </c>
      <c r="DB24" s="165" t="s">
        <v>5248</v>
      </c>
      <c r="DC24" s="165" t="s">
        <v>5250</v>
      </c>
      <c r="DD24" s="165" t="s">
        <v>5252</v>
      </c>
      <c r="DE24" s="165" t="s">
        <v>5254</v>
      </c>
      <c r="DF24" s="165" t="s">
        <v>5256</v>
      </c>
      <c r="DG24" s="661" t="s">
        <v>5258</v>
      </c>
      <c r="DH24" s="655" t="s">
        <v>5260</v>
      </c>
      <c r="DI24" s="655" t="s">
        <v>5262</v>
      </c>
      <c r="DJ24" s="673" t="s">
        <v>5264</v>
      </c>
      <c r="DK24" s="673" t="s">
        <v>5266</v>
      </c>
      <c r="DL24" s="673" t="s">
        <v>5268</v>
      </c>
      <c r="DM24" s="673" t="s">
        <v>5270</v>
      </c>
      <c r="DN24" s="673" t="s">
        <v>5272</v>
      </c>
      <c r="DO24" s="673" t="s">
        <v>5274</v>
      </c>
      <c r="DP24" s="673" t="s">
        <v>5276</v>
      </c>
      <c r="DQ24" s="673" t="s">
        <v>5278</v>
      </c>
      <c r="DR24" s="673" t="s">
        <v>5280</v>
      </c>
      <c r="DS24" s="673" t="s">
        <v>5282</v>
      </c>
      <c r="DT24" s="673" t="s">
        <v>5284</v>
      </c>
      <c r="DU24" s="673" t="s">
        <v>5286</v>
      </c>
      <c r="DV24" s="673" t="s">
        <v>5288</v>
      </c>
      <c r="DW24" s="673" t="s">
        <v>5290</v>
      </c>
      <c r="DX24" s="673" t="s">
        <v>5292</v>
      </c>
      <c r="DY24" s="673" t="s">
        <v>5294</v>
      </c>
      <c r="DZ24" s="673" t="s">
        <v>5296</v>
      </c>
      <c r="EA24" s="673" t="s">
        <v>5298</v>
      </c>
      <c r="EB24" s="970"/>
      <c r="ED24" s="482" t="s">
        <v>5088</v>
      </c>
      <c r="EE24" s="591" t="s">
        <v>9279</v>
      </c>
      <c r="EF24" s="592" t="s">
        <v>9417</v>
      </c>
      <c r="EG24" s="593" t="s">
        <v>9418</v>
      </c>
      <c r="EH24" s="401" t="s">
        <v>5092</v>
      </c>
      <c r="EI24" s="270" t="s">
        <v>5093</v>
      </c>
      <c r="EJ24" s="369" t="s">
        <v>5094</v>
      </c>
    </row>
    <row r="25" spans="1:140" ht="15" customHeight="1">
      <c r="C25" s="650" t="s">
        <v>5008</v>
      </c>
      <c r="D25" s="884" t="str">
        <f>IF(CNGE_2024_M1_Secc5!D272="","",CNGE_2024_M1_Secc5!D272)</f>
        <v/>
      </c>
      <c r="E25" s="884"/>
      <c r="F25" s="884"/>
      <c r="G25" s="884"/>
      <c r="H25" s="940"/>
      <c r="I25" s="940"/>
      <c r="J25" s="940"/>
      <c r="K25" s="940"/>
      <c r="L25" s="622"/>
      <c r="M25" s="622"/>
      <c r="N25" s="622"/>
      <c r="O25" s="622"/>
      <c r="P25" s="622"/>
      <c r="Q25" s="622"/>
      <c r="R25" s="622"/>
      <c r="S25" s="622"/>
      <c r="T25" s="622"/>
      <c r="U25" s="622"/>
      <c r="V25" s="622"/>
      <c r="W25" s="622"/>
      <c r="X25" s="622"/>
      <c r="Y25" s="622"/>
      <c r="Z25" s="622"/>
      <c r="AA25" s="622"/>
      <c r="AB25" s="622"/>
      <c r="AC25" s="622"/>
      <c r="AD25" s="622"/>
      <c r="AE25" s="622"/>
      <c r="AF25" s="622"/>
      <c r="AG25" s="622"/>
      <c r="AH25" s="622"/>
      <c r="AI25" s="622"/>
      <c r="AJ25" s="622"/>
      <c r="AK25" s="622"/>
      <c r="AL25" s="622"/>
      <c r="AM25" s="622"/>
      <c r="AN25" s="622"/>
      <c r="AO25" s="622"/>
      <c r="AP25" s="622"/>
      <c r="AQ25" s="622"/>
      <c r="AR25" s="622"/>
      <c r="AS25" s="622"/>
      <c r="AT25" s="622"/>
      <c r="AU25" s="622"/>
      <c r="AV25" s="622"/>
      <c r="AW25" s="622"/>
      <c r="AX25" s="622"/>
      <c r="AY25" s="622"/>
      <c r="AZ25" s="622"/>
      <c r="BA25" s="622"/>
      <c r="BB25" s="622"/>
      <c r="BC25" s="622"/>
      <c r="BD25" s="622"/>
      <c r="BE25" s="622"/>
      <c r="BF25" s="622"/>
      <c r="BG25" s="622"/>
      <c r="BH25" s="622"/>
      <c r="BI25" s="622"/>
      <c r="BJ25" s="622"/>
      <c r="BK25" s="622"/>
      <c r="BL25" s="622"/>
      <c r="BM25" s="622"/>
      <c r="BN25" s="622"/>
      <c r="BO25" s="622"/>
      <c r="BP25" s="622"/>
      <c r="BQ25" s="622"/>
      <c r="BR25" s="622"/>
      <c r="BS25" s="622"/>
      <c r="BT25" s="622"/>
      <c r="BU25" s="622"/>
      <c r="BV25" s="622"/>
      <c r="BW25" s="622"/>
      <c r="BX25" s="622"/>
      <c r="BY25" s="622"/>
      <c r="BZ25" s="622"/>
      <c r="CA25" s="622"/>
      <c r="CB25" s="622"/>
      <c r="CC25" s="622"/>
      <c r="CD25" s="622"/>
      <c r="CE25" s="622"/>
      <c r="CF25" s="622"/>
      <c r="CG25" s="622"/>
      <c r="CH25" s="622"/>
      <c r="CI25" s="622"/>
      <c r="CJ25" s="622"/>
      <c r="CK25" s="622"/>
      <c r="CL25" s="622"/>
      <c r="CM25" s="622"/>
      <c r="CN25" s="622"/>
      <c r="CO25" s="622"/>
      <c r="CP25" s="622"/>
      <c r="CQ25" s="622"/>
      <c r="CR25" s="622"/>
      <c r="CS25" s="622"/>
      <c r="CT25" s="622"/>
      <c r="CU25" s="622"/>
      <c r="CV25" s="622"/>
      <c r="CW25" s="622"/>
      <c r="CX25" s="622"/>
      <c r="CY25" s="622"/>
      <c r="CZ25" s="622"/>
      <c r="DA25" s="622"/>
      <c r="DB25" s="622"/>
      <c r="DC25" s="622"/>
      <c r="DD25" s="622"/>
      <c r="DE25" s="622"/>
      <c r="DF25" s="622"/>
      <c r="DG25" s="622"/>
      <c r="DH25" s="622"/>
      <c r="DI25" s="622"/>
      <c r="DJ25" s="622"/>
      <c r="DK25" s="622"/>
      <c r="DL25" s="622"/>
      <c r="DM25" s="622"/>
      <c r="DN25" s="622"/>
      <c r="DO25" s="622"/>
      <c r="DP25" s="622"/>
      <c r="DQ25" s="622"/>
      <c r="DR25" s="622"/>
      <c r="DS25" s="622"/>
      <c r="DT25" s="622"/>
      <c r="DU25" s="622"/>
      <c r="DV25" s="622"/>
      <c r="DW25" s="622"/>
      <c r="DX25" s="622"/>
      <c r="DY25" s="622"/>
      <c r="DZ25" s="622"/>
      <c r="EA25" s="622"/>
      <c r="EB25" s="622"/>
      <c r="ED25" s="280">
        <f>IF(AND(COUNTBLANK(D25)=1,COUNTA(H25:EB25)=0),0,IF(AND(COUNTBLANK(D25)=0,COUNTA(H25)=1,J25="X",COUNTA(L25:EB25)=0),0,IF(AND(COUNTBLANK(D25)=0,COUNTA(H25)=1,J25="",COUNTA(L25:EB25)&gt;0),0,1)))</f>
        <v>0</v>
      </c>
      <c r="EE25" s="517">
        <f>IF(AND($J25="X",COUNTA(L25:EB25)&gt;0),1,0)</f>
        <v>0</v>
      </c>
      <c r="EF25" s="267">
        <f>IF(EB25="X",1,0)</f>
        <v>0</v>
      </c>
      <c r="EG25" s="594">
        <f>IF(AND(COUNTBLANK(D25)=0,COUNTA($L$23:$EA$23)&gt;1,COUNTA(L25:EA25)=1),1,0)</f>
        <v>0</v>
      </c>
      <c r="EH25" s="402">
        <f>IF(ED25=0,0,1)</f>
        <v>0</v>
      </c>
      <c r="EI25" s="370" t="str">
        <f>IF(EH25=0,"",
IF(SUM($EH$25:EH25)=1,EJ25,
IF($EH$110&gt;SUM($EH$25:EH25),_xlfn.CONCAT(", ",EJ25),
IF($EH$110=SUM($EH$25:EH25),_xlfn.CONCAT(" y ",EJ25)))))</f>
        <v/>
      </c>
      <c r="EJ25" s="156" t="s">
        <v>5095</v>
      </c>
    </row>
    <row r="26" spans="1:140" ht="15" customHeight="1">
      <c r="C26" s="153" t="s">
        <v>5010</v>
      </c>
      <c r="D26" s="884" t="str">
        <f>IF(CNGE_2024_M1_Secc5!D273="","",CNGE_2024_M1_Secc5!D273)</f>
        <v/>
      </c>
      <c r="E26" s="884"/>
      <c r="F26" s="884"/>
      <c r="G26" s="884"/>
      <c r="H26" s="940"/>
      <c r="I26" s="940"/>
      <c r="J26" s="940"/>
      <c r="K26" s="940"/>
      <c r="L26" s="622"/>
      <c r="M26" s="622"/>
      <c r="N26" s="622"/>
      <c r="O26" s="622"/>
      <c r="P26" s="622"/>
      <c r="Q26" s="622"/>
      <c r="R26" s="622"/>
      <c r="S26" s="622"/>
      <c r="T26" s="622"/>
      <c r="U26" s="622"/>
      <c r="V26" s="622"/>
      <c r="W26" s="622"/>
      <c r="X26" s="622"/>
      <c r="Y26" s="622"/>
      <c r="Z26" s="622"/>
      <c r="AA26" s="622"/>
      <c r="AB26" s="622"/>
      <c r="AC26" s="622"/>
      <c r="AD26" s="622"/>
      <c r="AE26" s="622"/>
      <c r="AF26" s="622"/>
      <c r="AG26" s="622"/>
      <c r="AH26" s="622"/>
      <c r="AI26" s="622"/>
      <c r="AJ26" s="622"/>
      <c r="AK26" s="622"/>
      <c r="AL26" s="622"/>
      <c r="AM26" s="622"/>
      <c r="AN26" s="622"/>
      <c r="AO26" s="622"/>
      <c r="AP26" s="622"/>
      <c r="AQ26" s="622"/>
      <c r="AR26" s="622"/>
      <c r="AS26" s="622"/>
      <c r="AT26" s="622"/>
      <c r="AU26" s="622"/>
      <c r="AV26" s="622"/>
      <c r="AW26" s="622"/>
      <c r="AX26" s="622"/>
      <c r="AY26" s="622"/>
      <c r="AZ26" s="622"/>
      <c r="BA26" s="622"/>
      <c r="BB26" s="622"/>
      <c r="BC26" s="622"/>
      <c r="BD26" s="622"/>
      <c r="BE26" s="622"/>
      <c r="BF26" s="622"/>
      <c r="BG26" s="622"/>
      <c r="BH26" s="622"/>
      <c r="BI26" s="622"/>
      <c r="BJ26" s="622"/>
      <c r="BK26" s="622"/>
      <c r="BL26" s="622"/>
      <c r="BM26" s="622"/>
      <c r="BN26" s="622"/>
      <c r="BO26" s="622"/>
      <c r="BP26" s="622"/>
      <c r="BQ26" s="622"/>
      <c r="BR26" s="622"/>
      <c r="BS26" s="622"/>
      <c r="BT26" s="622"/>
      <c r="BU26" s="622"/>
      <c r="BV26" s="622"/>
      <c r="BW26" s="622"/>
      <c r="BX26" s="622"/>
      <c r="BY26" s="622"/>
      <c r="BZ26" s="622"/>
      <c r="CA26" s="622"/>
      <c r="CB26" s="622"/>
      <c r="CC26" s="622"/>
      <c r="CD26" s="622"/>
      <c r="CE26" s="622"/>
      <c r="CF26" s="622"/>
      <c r="CG26" s="622"/>
      <c r="CH26" s="622"/>
      <c r="CI26" s="622"/>
      <c r="CJ26" s="622"/>
      <c r="CK26" s="622"/>
      <c r="CL26" s="622"/>
      <c r="CM26" s="622"/>
      <c r="CN26" s="622"/>
      <c r="CO26" s="622"/>
      <c r="CP26" s="622"/>
      <c r="CQ26" s="622"/>
      <c r="CR26" s="622"/>
      <c r="CS26" s="622"/>
      <c r="CT26" s="622"/>
      <c r="CU26" s="622"/>
      <c r="CV26" s="622"/>
      <c r="CW26" s="622"/>
      <c r="CX26" s="622"/>
      <c r="CY26" s="622"/>
      <c r="CZ26" s="622"/>
      <c r="DA26" s="622"/>
      <c r="DB26" s="622"/>
      <c r="DC26" s="622"/>
      <c r="DD26" s="622"/>
      <c r="DE26" s="622"/>
      <c r="DF26" s="622"/>
      <c r="DG26" s="622"/>
      <c r="DH26" s="622"/>
      <c r="DI26" s="622"/>
      <c r="DJ26" s="622"/>
      <c r="DK26" s="622"/>
      <c r="DL26" s="622"/>
      <c r="DM26" s="622"/>
      <c r="DN26" s="622"/>
      <c r="DO26" s="622"/>
      <c r="DP26" s="622"/>
      <c r="DQ26" s="622"/>
      <c r="DR26" s="622"/>
      <c r="DS26" s="622"/>
      <c r="DT26" s="622"/>
      <c r="DU26" s="622"/>
      <c r="DV26" s="622"/>
      <c r="DW26" s="622"/>
      <c r="DX26" s="622"/>
      <c r="DY26" s="622"/>
      <c r="DZ26" s="622"/>
      <c r="EA26" s="622"/>
      <c r="EB26" s="622"/>
      <c r="ED26" s="280">
        <f t="shared" ref="ED26:ED89" si="0">IF(AND(COUNTBLANK(D26)=1,COUNTA(H26:EB26)=0),0,IF(AND(COUNTBLANK(D26)=0,COUNTA(H26)=1,J26="X",COUNTA(L26:EB26)=0),0,IF(AND(COUNTBLANK(D26)=0,COUNTA(H26)=1,J26="",COUNTA(L26:EB26)&gt;0),0,1)))</f>
        <v>0</v>
      </c>
      <c r="EE26" s="517">
        <f t="shared" ref="EE26:EE89" si="1">IF(AND($J26="X",COUNTA(L26:EB26)&gt;0),1,0)</f>
        <v>0</v>
      </c>
      <c r="EF26" s="267">
        <f t="shared" ref="EF26:EF89" si="2">IF(EB26="X",1,0)</f>
        <v>0</v>
      </c>
      <c r="EG26" s="594">
        <f t="shared" ref="EG26:EG89" si="3">IF(AND(COUNTBLANK(D26)=0,COUNTA($L$23:$EA$23)&gt;1,COUNTA(L26:EA26)=1),1,0)</f>
        <v>0</v>
      </c>
      <c r="EH26" s="402">
        <f t="shared" ref="EH26:EH89" si="4">IF(ED26=0,0,1)</f>
        <v>0</v>
      </c>
      <c r="EI26" s="370" t="str">
        <f>IF(EH26=0,"",
IF(SUM($EH$25:EH26)=1,EJ26,
IF($EH$110&gt;SUM($EH$25:EH26),_xlfn.CONCAT(", ",EJ26),
IF($EH$110=SUM($EH$25:EH26),_xlfn.CONCAT(" y ",EJ26)))))</f>
        <v/>
      </c>
      <c r="EJ26" s="156" t="s">
        <v>5096</v>
      </c>
    </row>
    <row r="27" spans="1:140" ht="15" customHeight="1">
      <c r="C27" s="154" t="s">
        <v>5012</v>
      </c>
      <c r="D27" s="884" t="str">
        <f>IF(CNGE_2024_M1_Secc5!D274="","",CNGE_2024_M1_Secc5!D274)</f>
        <v/>
      </c>
      <c r="E27" s="884"/>
      <c r="F27" s="884"/>
      <c r="G27" s="884"/>
      <c r="H27" s="940"/>
      <c r="I27" s="940"/>
      <c r="J27" s="940"/>
      <c r="K27" s="940"/>
      <c r="L27" s="622"/>
      <c r="M27" s="622"/>
      <c r="N27" s="622"/>
      <c r="O27" s="622"/>
      <c r="P27" s="622"/>
      <c r="Q27" s="622"/>
      <c r="R27" s="622"/>
      <c r="S27" s="622"/>
      <c r="T27" s="622"/>
      <c r="U27" s="622"/>
      <c r="V27" s="622"/>
      <c r="W27" s="622"/>
      <c r="X27" s="622"/>
      <c r="Y27" s="622"/>
      <c r="Z27" s="622"/>
      <c r="AA27" s="622"/>
      <c r="AB27" s="622"/>
      <c r="AC27" s="622"/>
      <c r="AD27" s="622"/>
      <c r="AE27" s="622"/>
      <c r="AF27" s="622"/>
      <c r="AG27" s="622"/>
      <c r="AH27" s="622"/>
      <c r="AI27" s="622"/>
      <c r="AJ27" s="622"/>
      <c r="AK27" s="622"/>
      <c r="AL27" s="622"/>
      <c r="AM27" s="622"/>
      <c r="AN27" s="622"/>
      <c r="AO27" s="622"/>
      <c r="AP27" s="622"/>
      <c r="AQ27" s="622"/>
      <c r="AR27" s="622"/>
      <c r="AS27" s="622"/>
      <c r="AT27" s="622"/>
      <c r="AU27" s="622"/>
      <c r="AV27" s="622"/>
      <c r="AW27" s="622"/>
      <c r="AX27" s="622"/>
      <c r="AY27" s="622"/>
      <c r="AZ27" s="622"/>
      <c r="BA27" s="622"/>
      <c r="BB27" s="622"/>
      <c r="BC27" s="622"/>
      <c r="BD27" s="622"/>
      <c r="BE27" s="622"/>
      <c r="BF27" s="622"/>
      <c r="BG27" s="622"/>
      <c r="BH27" s="622"/>
      <c r="BI27" s="622"/>
      <c r="BJ27" s="622"/>
      <c r="BK27" s="622"/>
      <c r="BL27" s="622"/>
      <c r="BM27" s="622"/>
      <c r="BN27" s="622"/>
      <c r="BO27" s="622"/>
      <c r="BP27" s="622"/>
      <c r="BQ27" s="622"/>
      <c r="BR27" s="622"/>
      <c r="BS27" s="622"/>
      <c r="BT27" s="622"/>
      <c r="BU27" s="622"/>
      <c r="BV27" s="622"/>
      <c r="BW27" s="622"/>
      <c r="BX27" s="622"/>
      <c r="BY27" s="622"/>
      <c r="BZ27" s="622"/>
      <c r="CA27" s="622"/>
      <c r="CB27" s="622"/>
      <c r="CC27" s="622"/>
      <c r="CD27" s="622"/>
      <c r="CE27" s="622"/>
      <c r="CF27" s="622"/>
      <c r="CG27" s="622"/>
      <c r="CH27" s="622"/>
      <c r="CI27" s="622"/>
      <c r="CJ27" s="622"/>
      <c r="CK27" s="622"/>
      <c r="CL27" s="622"/>
      <c r="CM27" s="622"/>
      <c r="CN27" s="622"/>
      <c r="CO27" s="622"/>
      <c r="CP27" s="622"/>
      <c r="CQ27" s="622"/>
      <c r="CR27" s="622"/>
      <c r="CS27" s="622"/>
      <c r="CT27" s="622"/>
      <c r="CU27" s="622"/>
      <c r="CV27" s="622"/>
      <c r="CW27" s="622"/>
      <c r="CX27" s="622"/>
      <c r="CY27" s="622"/>
      <c r="CZ27" s="622"/>
      <c r="DA27" s="622"/>
      <c r="DB27" s="622"/>
      <c r="DC27" s="622"/>
      <c r="DD27" s="622"/>
      <c r="DE27" s="622"/>
      <c r="DF27" s="622"/>
      <c r="DG27" s="622"/>
      <c r="DH27" s="622"/>
      <c r="DI27" s="622"/>
      <c r="DJ27" s="622"/>
      <c r="DK27" s="622"/>
      <c r="DL27" s="622"/>
      <c r="DM27" s="622"/>
      <c r="DN27" s="622"/>
      <c r="DO27" s="622"/>
      <c r="DP27" s="622"/>
      <c r="DQ27" s="622"/>
      <c r="DR27" s="622"/>
      <c r="DS27" s="622"/>
      <c r="DT27" s="622"/>
      <c r="DU27" s="622"/>
      <c r="DV27" s="622"/>
      <c r="DW27" s="622"/>
      <c r="DX27" s="622"/>
      <c r="DY27" s="622"/>
      <c r="DZ27" s="622"/>
      <c r="EA27" s="622"/>
      <c r="EB27" s="622"/>
      <c r="ED27" s="280">
        <f t="shared" si="0"/>
        <v>0</v>
      </c>
      <c r="EE27" s="517">
        <f t="shared" si="1"/>
        <v>0</v>
      </c>
      <c r="EF27" s="267">
        <f t="shared" si="2"/>
        <v>0</v>
      </c>
      <c r="EG27" s="594">
        <f t="shared" si="3"/>
        <v>0</v>
      </c>
      <c r="EH27" s="402">
        <f t="shared" si="4"/>
        <v>0</v>
      </c>
      <c r="EI27" s="370" t="str">
        <f>IF(EH27=0,"",
IF(SUM($EH$25:EH27)=1,EJ27,
IF($EH$110&gt;SUM($EH$25:EH27),_xlfn.CONCAT(", ",EJ27),
IF($EH$110=SUM($EH$25:EH27),_xlfn.CONCAT(" y ",EJ27)))))</f>
        <v/>
      </c>
      <c r="EJ27" s="156" t="s">
        <v>5097</v>
      </c>
    </row>
    <row r="28" spans="1:140" ht="15" customHeight="1">
      <c r="C28" s="154" t="s">
        <v>5014</v>
      </c>
      <c r="D28" s="884" t="str">
        <f>IF(CNGE_2024_M1_Secc5!D275="","",CNGE_2024_M1_Secc5!D275)</f>
        <v/>
      </c>
      <c r="E28" s="884"/>
      <c r="F28" s="884"/>
      <c r="G28" s="884"/>
      <c r="H28" s="940"/>
      <c r="I28" s="940"/>
      <c r="J28" s="940"/>
      <c r="K28" s="940"/>
      <c r="L28" s="622"/>
      <c r="M28" s="622"/>
      <c r="N28" s="622"/>
      <c r="O28" s="622"/>
      <c r="P28" s="622"/>
      <c r="Q28" s="622"/>
      <c r="R28" s="622"/>
      <c r="S28" s="622"/>
      <c r="T28" s="622"/>
      <c r="U28" s="622"/>
      <c r="V28" s="622"/>
      <c r="W28" s="622"/>
      <c r="X28" s="622"/>
      <c r="Y28" s="622"/>
      <c r="Z28" s="622"/>
      <c r="AA28" s="622"/>
      <c r="AB28" s="622"/>
      <c r="AC28" s="622"/>
      <c r="AD28" s="622"/>
      <c r="AE28" s="622"/>
      <c r="AF28" s="622"/>
      <c r="AG28" s="622"/>
      <c r="AH28" s="622"/>
      <c r="AI28" s="622"/>
      <c r="AJ28" s="622"/>
      <c r="AK28" s="622"/>
      <c r="AL28" s="622"/>
      <c r="AM28" s="622"/>
      <c r="AN28" s="622"/>
      <c r="AO28" s="622"/>
      <c r="AP28" s="622"/>
      <c r="AQ28" s="622"/>
      <c r="AR28" s="622"/>
      <c r="AS28" s="622"/>
      <c r="AT28" s="622"/>
      <c r="AU28" s="622"/>
      <c r="AV28" s="622"/>
      <c r="AW28" s="622"/>
      <c r="AX28" s="622"/>
      <c r="AY28" s="622"/>
      <c r="AZ28" s="622"/>
      <c r="BA28" s="622"/>
      <c r="BB28" s="622"/>
      <c r="BC28" s="622"/>
      <c r="BD28" s="622"/>
      <c r="BE28" s="622"/>
      <c r="BF28" s="622"/>
      <c r="BG28" s="622"/>
      <c r="BH28" s="622"/>
      <c r="BI28" s="622"/>
      <c r="BJ28" s="622"/>
      <c r="BK28" s="622"/>
      <c r="BL28" s="622"/>
      <c r="BM28" s="622"/>
      <c r="BN28" s="622"/>
      <c r="BO28" s="622"/>
      <c r="BP28" s="622"/>
      <c r="BQ28" s="622"/>
      <c r="BR28" s="622"/>
      <c r="BS28" s="622"/>
      <c r="BT28" s="622"/>
      <c r="BU28" s="622"/>
      <c r="BV28" s="622"/>
      <c r="BW28" s="622"/>
      <c r="BX28" s="622"/>
      <c r="BY28" s="622"/>
      <c r="BZ28" s="622"/>
      <c r="CA28" s="622"/>
      <c r="CB28" s="622"/>
      <c r="CC28" s="622"/>
      <c r="CD28" s="622"/>
      <c r="CE28" s="622"/>
      <c r="CF28" s="622"/>
      <c r="CG28" s="622"/>
      <c r="CH28" s="622"/>
      <c r="CI28" s="622"/>
      <c r="CJ28" s="622"/>
      <c r="CK28" s="622"/>
      <c r="CL28" s="622"/>
      <c r="CM28" s="622"/>
      <c r="CN28" s="622"/>
      <c r="CO28" s="622"/>
      <c r="CP28" s="622"/>
      <c r="CQ28" s="622"/>
      <c r="CR28" s="622"/>
      <c r="CS28" s="622"/>
      <c r="CT28" s="622"/>
      <c r="CU28" s="622"/>
      <c r="CV28" s="622"/>
      <c r="CW28" s="622"/>
      <c r="CX28" s="622"/>
      <c r="CY28" s="622"/>
      <c r="CZ28" s="622"/>
      <c r="DA28" s="622"/>
      <c r="DB28" s="622"/>
      <c r="DC28" s="622"/>
      <c r="DD28" s="622"/>
      <c r="DE28" s="622"/>
      <c r="DF28" s="622"/>
      <c r="DG28" s="622"/>
      <c r="DH28" s="622"/>
      <c r="DI28" s="622"/>
      <c r="DJ28" s="622"/>
      <c r="DK28" s="622"/>
      <c r="DL28" s="622"/>
      <c r="DM28" s="622"/>
      <c r="DN28" s="622"/>
      <c r="DO28" s="622"/>
      <c r="DP28" s="622"/>
      <c r="DQ28" s="622"/>
      <c r="DR28" s="622"/>
      <c r="DS28" s="622"/>
      <c r="DT28" s="622"/>
      <c r="DU28" s="622"/>
      <c r="DV28" s="622"/>
      <c r="DW28" s="622"/>
      <c r="DX28" s="622"/>
      <c r="DY28" s="622"/>
      <c r="DZ28" s="622"/>
      <c r="EA28" s="622"/>
      <c r="EB28" s="622"/>
      <c r="ED28" s="280">
        <f t="shared" si="0"/>
        <v>0</v>
      </c>
      <c r="EE28" s="517">
        <f t="shared" si="1"/>
        <v>0</v>
      </c>
      <c r="EF28" s="267">
        <f t="shared" si="2"/>
        <v>0</v>
      </c>
      <c r="EG28" s="594">
        <f t="shared" si="3"/>
        <v>0</v>
      </c>
      <c r="EH28" s="402">
        <f t="shared" si="4"/>
        <v>0</v>
      </c>
      <c r="EI28" s="370" t="str">
        <f>IF(EH28=0,"",
IF(SUM($EH$25:EH28)=1,EJ28,
IF($EH$110&gt;SUM($EH$25:EH28),_xlfn.CONCAT(", ",EJ28),
IF($EH$110=SUM($EH$25:EH28),_xlfn.CONCAT(" y ",EJ28)))))</f>
        <v/>
      </c>
      <c r="EJ28" s="156" t="s">
        <v>5098</v>
      </c>
    </row>
    <row r="29" spans="1:140" ht="15" customHeight="1">
      <c r="C29" s="154" t="s">
        <v>5016</v>
      </c>
      <c r="D29" s="884" t="str">
        <f>IF(CNGE_2024_M1_Secc5!D276="","",CNGE_2024_M1_Secc5!D276)</f>
        <v/>
      </c>
      <c r="E29" s="884"/>
      <c r="F29" s="884"/>
      <c r="G29" s="884"/>
      <c r="H29" s="940"/>
      <c r="I29" s="940"/>
      <c r="J29" s="940"/>
      <c r="K29" s="940"/>
      <c r="L29" s="622"/>
      <c r="M29" s="622"/>
      <c r="N29" s="622"/>
      <c r="O29" s="622"/>
      <c r="P29" s="622"/>
      <c r="Q29" s="622"/>
      <c r="R29" s="622"/>
      <c r="S29" s="622"/>
      <c r="T29" s="622"/>
      <c r="U29" s="622"/>
      <c r="V29" s="622"/>
      <c r="W29" s="622"/>
      <c r="X29" s="622"/>
      <c r="Y29" s="622"/>
      <c r="Z29" s="622"/>
      <c r="AA29" s="622"/>
      <c r="AB29" s="622"/>
      <c r="AC29" s="622"/>
      <c r="AD29" s="622"/>
      <c r="AE29" s="622"/>
      <c r="AF29" s="622"/>
      <c r="AG29" s="622"/>
      <c r="AH29" s="622"/>
      <c r="AI29" s="622"/>
      <c r="AJ29" s="622"/>
      <c r="AK29" s="622"/>
      <c r="AL29" s="622"/>
      <c r="AM29" s="622"/>
      <c r="AN29" s="622"/>
      <c r="AO29" s="622"/>
      <c r="AP29" s="622"/>
      <c r="AQ29" s="622"/>
      <c r="AR29" s="622"/>
      <c r="AS29" s="622"/>
      <c r="AT29" s="622"/>
      <c r="AU29" s="622"/>
      <c r="AV29" s="622"/>
      <c r="AW29" s="622"/>
      <c r="AX29" s="622"/>
      <c r="AY29" s="622"/>
      <c r="AZ29" s="622"/>
      <c r="BA29" s="622"/>
      <c r="BB29" s="622"/>
      <c r="BC29" s="622"/>
      <c r="BD29" s="622"/>
      <c r="BE29" s="622"/>
      <c r="BF29" s="622"/>
      <c r="BG29" s="622"/>
      <c r="BH29" s="622"/>
      <c r="BI29" s="622"/>
      <c r="BJ29" s="622"/>
      <c r="BK29" s="622"/>
      <c r="BL29" s="622"/>
      <c r="BM29" s="622"/>
      <c r="BN29" s="622"/>
      <c r="BO29" s="622"/>
      <c r="BP29" s="622"/>
      <c r="BQ29" s="622"/>
      <c r="BR29" s="622"/>
      <c r="BS29" s="622"/>
      <c r="BT29" s="622"/>
      <c r="BU29" s="622"/>
      <c r="BV29" s="622"/>
      <c r="BW29" s="622"/>
      <c r="BX29" s="622"/>
      <c r="BY29" s="622"/>
      <c r="BZ29" s="622"/>
      <c r="CA29" s="622"/>
      <c r="CB29" s="622"/>
      <c r="CC29" s="622"/>
      <c r="CD29" s="622"/>
      <c r="CE29" s="622"/>
      <c r="CF29" s="622"/>
      <c r="CG29" s="622"/>
      <c r="CH29" s="622"/>
      <c r="CI29" s="622"/>
      <c r="CJ29" s="622"/>
      <c r="CK29" s="622"/>
      <c r="CL29" s="622"/>
      <c r="CM29" s="622"/>
      <c r="CN29" s="622"/>
      <c r="CO29" s="622"/>
      <c r="CP29" s="622"/>
      <c r="CQ29" s="622"/>
      <c r="CR29" s="622"/>
      <c r="CS29" s="622"/>
      <c r="CT29" s="622"/>
      <c r="CU29" s="622"/>
      <c r="CV29" s="622"/>
      <c r="CW29" s="622"/>
      <c r="CX29" s="622"/>
      <c r="CY29" s="622"/>
      <c r="CZ29" s="622"/>
      <c r="DA29" s="622"/>
      <c r="DB29" s="622"/>
      <c r="DC29" s="622"/>
      <c r="DD29" s="622"/>
      <c r="DE29" s="622"/>
      <c r="DF29" s="622"/>
      <c r="DG29" s="622"/>
      <c r="DH29" s="622"/>
      <c r="DI29" s="622"/>
      <c r="DJ29" s="622"/>
      <c r="DK29" s="622"/>
      <c r="DL29" s="622"/>
      <c r="DM29" s="622"/>
      <c r="DN29" s="622"/>
      <c r="DO29" s="622"/>
      <c r="DP29" s="622"/>
      <c r="DQ29" s="622"/>
      <c r="DR29" s="622"/>
      <c r="DS29" s="622"/>
      <c r="DT29" s="622"/>
      <c r="DU29" s="622"/>
      <c r="DV29" s="622"/>
      <c r="DW29" s="622"/>
      <c r="DX29" s="622"/>
      <c r="DY29" s="622"/>
      <c r="DZ29" s="622"/>
      <c r="EA29" s="622"/>
      <c r="EB29" s="622"/>
      <c r="ED29" s="280">
        <f t="shared" si="0"/>
        <v>0</v>
      </c>
      <c r="EE29" s="517">
        <f t="shared" si="1"/>
        <v>0</v>
      </c>
      <c r="EF29" s="267">
        <f t="shared" si="2"/>
        <v>0</v>
      </c>
      <c r="EG29" s="594">
        <f t="shared" si="3"/>
        <v>0</v>
      </c>
      <c r="EH29" s="402">
        <f t="shared" si="4"/>
        <v>0</v>
      </c>
      <c r="EI29" s="370" t="str">
        <f>IF(EH29=0,"",
IF(SUM($EH$25:EH29)=1,EJ29,
IF($EH$110&gt;SUM($EH$25:EH29),_xlfn.CONCAT(", ",EJ29),
IF($EH$110=SUM($EH$25:EH29),_xlfn.CONCAT(" y ",EJ29)))))</f>
        <v/>
      </c>
      <c r="EJ29" s="156" t="s">
        <v>5099</v>
      </c>
    </row>
    <row r="30" spans="1:140" ht="15" customHeight="1">
      <c r="C30" s="154" t="s">
        <v>5018</v>
      </c>
      <c r="D30" s="884" t="str">
        <f>IF(CNGE_2024_M1_Secc5!D277="","",CNGE_2024_M1_Secc5!D277)</f>
        <v/>
      </c>
      <c r="E30" s="884"/>
      <c r="F30" s="884"/>
      <c r="G30" s="884"/>
      <c r="H30" s="940"/>
      <c r="I30" s="940"/>
      <c r="J30" s="940"/>
      <c r="K30" s="940"/>
      <c r="L30" s="622"/>
      <c r="M30" s="622"/>
      <c r="N30" s="622"/>
      <c r="O30" s="622"/>
      <c r="P30" s="622"/>
      <c r="Q30" s="622"/>
      <c r="R30" s="622"/>
      <c r="S30" s="622"/>
      <c r="T30" s="622"/>
      <c r="U30" s="622"/>
      <c r="V30" s="622"/>
      <c r="W30" s="622"/>
      <c r="X30" s="622"/>
      <c r="Y30" s="622"/>
      <c r="Z30" s="622"/>
      <c r="AA30" s="622"/>
      <c r="AB30" s="622"/>
      <c r="AC30" s="622"/>
      <c r="AD30" s="622"/>
      <c r="AE30" s="622"/>
      <c r="AF30" s="622"/>
      <c r="AG30" s="622"/>
      <c r="AH30" s="622"/>
      <c r="AI30" s="622"/>
      <c r="AJ30" s="622"/>
      <c r="AK30" s="622"/>
      <c r="AL30" s="622"/>
      <c r="AM30" s="622"/>
      <c r="AN30" s="622"/>
      <c r="AO30" s="622"/>
      <c r="AP30" s="622"/>
      <c r="AQ30" s="622"/>
      <c r="AR30" s="622"/>
      <c r="AS30" s="622"/>
      <c r="AT30" s="622"/>
      <c r="AU30" s="622"/>
      <c r="AV30" s="622"/>
      <c r="AW30" s="622"/>
      <c r="AX30" s="622"/>
      <c r="AY30" s="622"/>
      <c r="AZ30" s="622"/>
      <c r="BA30" s="622"/>
      <c r="BB30" s="622"/>
      <c r="BC30" s="622"/>
      <c r="BD30" s="622"/>
      <c r="BE30" s="622"/>
      <c r="BF30" s="622"/>
      <c r="BG30" s="622"/>
      <c r="BH30" s="622"/>
      <c r="BI30" s="622"/>
      <c r="BJ30" s="622"/>
      <c r="BK30" s="622"/>
      <c r="BL30" s="622"/>
      <c r="BM30" s="622"/>
      <c r="BN30" s="622"/>
      <c r="BO30" s="622"/>
      <c r="BP30" s="622"/>
      <c r="BQ30" s="622"/>
      <c r="BR30" s="622"/>
      <c r="BS30" s="622"/>
      <c r="BT30" s="622"/>
      <c r="BU30" s="622"/>
      <c r="BV30" s="622"/>
      <c r="BW30" s="622"/>
      <c r="BX30" s="622"/>
      <c r="BY30" s="622"/>
      <c r="BZ30" s="622"/>
      <c r="CA30" s="622"/>
      <c r="CB30" s="622"/>
      <c r="CC30" s="622"/>
      <c r="CD30" s="622"/>
      <c r="CE30" s="622"/>
      <c r="CF30" s="622"/>
      <c r="CG30" s="622"/>
      <c r="CH30" s="622"/>
      <c r="CI30" s="622"/>
      <c r="CJ30" s="622"/>
      <c r="CK30" s="622"/>
      <c r="CL30" s="622"/>
      <c r="CM30" s="622"/>
      <c r="CN30" s="622"/>
      <c r="CO30" s="622"/>
      <c r="CP30" s="622"/>
      <c r="CQ30" s="622"/>
      <c r="CR30" s="622"/>
      <c r="CS30" s="622"/>
      <c r="CT30" s="622"/>
      <c r="CU30" s="622"/>
      <c r="CV30" s="622"/>
      <c r="CW30" s="622"/>
      <c r="CX30" s="622"/>
      <c r="CY30" s="622"/>
      <c r="CZ30" s="622"/>
      <c r="DA30" s="622"/>
      <c r="DB30" s="622"/>
      <c r="DC30" s="622"/>
      <c r="DD30" s="622"/>
      <c r="DE30" s="622"/>
      <c r="DF30" s="622"/>
      <c r="DG30" s="622"/>
      <c r="DH30" s="622"/>
      <c r="DI30" s="622"/>
      <c r="DJ30" s="622"/>
      <c r="DK30" s="622"/>
      <c r="DL30" s="622"/>
      <c r="DM30" s="622"/>
      <c r="DN30" s="622"/>
      <c r="DO30" s="622"/>
      <c r="DP30" s="622"/>
      <c r="DQ30" s="622"/>
      <c r="DR30" s="622"/>
      <c r="DS30" s="622"/>
      <c r="DT30" s="622"/>
      <c r="DU30" s="622"/>
      <c r="DV30" s="622"/>
      <c r="DW30" s="622"/>
      <c r="DX30" s="622"/>
      <c r="DY30" s="622"/>
      <c r="DZ30" s="622"/>
      <c r="EA30" s="622"/>
      <c r="EB30" s="622"/>
      <c r="ED30" s="280">
        <f t="shared" si="0"/>
        <v>0</v>
      </c>
      <c r="EE30" s="517">
        <f t="shared" si="1"/>
        <v>0</v>
      </c>
      <c r="EF30" s="267">
        <f t="shared" si="2"/>
        <v>0</v>
      </c>
      <c r="EG30" s="594">
        <f t="shared" si="3"/>
        <v>0</v>
      </c>
      <c r="EH30" s="402">
        <f t="shared" si="4"/>
        <v>0</v>
      </c>
      <c r="EI30" s="370" t="str">
        <f>IF(EH30=0,"",
IF(SUM($EH$25:EH30)=1,EJ30,
IF($EH$110&gt;SUM($EH$25:EH30),_xlfn.CONCAT(", ",EJ30),
IF($EH$110=SUM($EH$25:EH30),_xlfn.CONCAT(" y ",EJ30)))))</f>
        <v/>
      </c>
      <c r="EJ30" s="156" t="s">
        <v>5100</v>
      </c>
    </row>
    <row r="31" spans="1:140" ht="15" customHeight="1">
      <c r="C31" s="154" t="s">
        <v>5020</v>
      </c>
      <c r="D31" s="884" t="str">
        <f>IF(CNGE_2024_M1_Secc5!D278="","",CNGE_2024_M1_Secc5!D278)</f>
        <v/>
      </c>
      <c r="E31" s="884"/>
      <c r="F31" s="884"/>
      <c r="G31" s="884"/>
      <c r="H31" s="940"/>
      <c r="I31" s="940"/>
      <c r="J31" s="940"/>
      <c r="K31" s="940"/>
      <c r="L31" s="622"/>
      <c r="M31" s="622"/>
      <c r="N31" s="622"/>
      <c r="O31" s="622"/>
      <c r="P31" s="622"/>
      <c r="Q31" s="622"/>
      <c r="R31" s="622"/>
      <c r="S31" s="622"/>
      <c r="T31" s="622"/>
      <c r="U31" s="622"/>
      <c r="V31" s="622"/>
      <c r="W31" s="622"/>
      <c r="X31" s="622"/>
      <c r="Y31" s="622"/>
      <c r="Z31" s="622"/>
      <c r="AA31" s="622"/>
      <c r="AB31" s="622"/>
      <c r="AC31" s="622"/>
      <c r="AD31" s="622"/>
      <c r="AE31" s="622"/>
      <c r="AF31" s="622"/>
      <c r="AG31" s="622"/>
      <c r="AH31" s="622"/>
      <c r="AI31" s="622"/>
      <c r="AJ31" s="622"/>
      <c r="AK31" s="622"/>
      <c r="AL31" s="622"/>
      <c r="AM31" s="622"/>
      <c r="AN31" s="622"/>
      <c r="AO31" s="622"/>
      <c r="AP31" s="622"/>
      <c r="AQ31" s="622"/>
      <c r="AR31" s="622"/>
      <c r="AS31" s="622"/>
      <c r="AT31" s="622"/>
      <c r="AU31" s="622"/>
      <c r="AV31" s="622"/>
      <c r="AW31" s="622"/>
      <c r="AX31" s="622"/>
      <c r="AY31" s="622"/>
      <c r="AZ31" s="622"/>
      <c r="BA31" s="622"/>
      <c r="BB31" s="622"/>
      <c r="BC31" s="622"/>
      <c r="BD31" s="622"/>
      <c r="BE31" s="622"/>
      <c r="BF31" s="622"/>
      <c r="BG31" s="622"/>
      <c r="BH31" s="622"/>
      <c r="BI31" s="622"/>
      <c r="BJ31" s="622"/>
      <c r="BK31" s="622"/>
      <c r="BL31" s="622"/>
      <c r="BM31" s="622"/>
      <c r="BN31" s="622"/>
      <c r="BO31" s="622"/>
      <c r="BP31" s="622"/>
      <c r="BQ31" s="622"/>
      <c r="BR31" s="622"/>
      <c r="BS31" s="622"/>
      <c r="BT31" s="622"/>
      <c r="BU31" s="622"/>
      <c r="BV31" s="622"/>
      <c r="BW31" s="622"/>
      <c r="BX31" s="622"/>
      <c r="BY31" s="622"/>
      <c r="BZ31" s="622"/>
      <c r="CA31" s="622"/>
      <c r="CB31" s="622"/>
      <c r="CC31" s="622"/>
      <c r="CD31" s="622"/>
      <c r="CE31" s="622"/>
      <c r="CF31" s="622"/>
      <c r="CG31" s="622"/>
      <c r="CH31" s="622"/>
      <c r="CI31" s="622"/>
      <c r="CJ31" s="622"/>
      <c r="CK31" s="622"/>
      <c r="CL31" s="622"/>
      <c r="CM31" s="622"/>
      <c r="CN31" s="622"/>
      <c r="CO31" s="622"/>
      <c r="CP31" s="622"/>
      <c r="CQ31" s="622"/>
      <c r="CR31" s="622"/>
      <c r="CS31" s="622"/>
      <c r="CT31" s="622"/>
      <c r="CU31" s="622"/>
      <c r="CV31" s="622"/>
      <c r="CW31" s="622"/>
      <c r="CX31" s="622"/>
      <c r="CY31" s="622"/>
      <c r="CZ31" s="622"/>
      <c r="DA31" s="622"/>
      <c r="DB31" s="622"/>
      <c r="DC31" s="622"/>
      <c r="DD31" s="622"/>
      <c r="DE31" s="622"/>
      <c r="DF31" s="622"/>
      <c r="DG31" s="622"/>
      <c r="DH31" s="622"/>
      <c r="DI31" s="622"/>
      <c r="DJ31" s="622"/>
      <c r="DK31" s="622"/>
      <c r="DL31" s="622"/>
      <c r="DM31" s="622"/>
      <c r="DN31" s="622"/>
      <c r="DO31" s="622"/>
      <c r="DP31" s="622"/>
      <c r="DQ31" s="622"/>
      <c r="DR31" s="622"/>
      <c r="DS31" s="622"/>
      <c r="DT31" s="622"/>
      <c r="DU31" s="622"/>
      <c r="DV31" s="622"/>
      <c r="DW31" s="622"/>
      <c r="DX31" s="622"/>
      <c r="DY31" s="622"/>
      <c r="DZ31" s="622"/>
      <c r="EA31" s="622"/>
      <c r="EB31" s="622"/>
      <c r="ED31" s="280">
        <f t="shared" si="0"/>
        <v>0</v>
      </c>
      <c r="EE31" s="517">
        <f t="shared" si="1"/>
        <v>0</v>
      </c>
      <c r="EF31" s="267">
        <f t="shared" si="2"/>
        <v>0</v>
      </c>
      <c r="EG31" s="594">
        <f t="shared" si="3"/>
        <v>0</v>
      </c>
      <c r="EH31" s="402">
        <f t="shared" si="4"/>
        <v>0</v>
      </c>
      <c r="EI31" s="370" t="str">
        <f>IF(EH31=0,"",
IF(SUM($EH$25:EH31)=1,EJ31,
IF($EH$110&gt;SUM($EH$25:EH31),_xlfn.CONCAT(", ",EJ31),
IF($EH$110=SUM($EH$25:EH31),_xlfn.CONCAT(" y ",EJ31)))))</f>
        <v/>
      </c>
      <c r="EJ31" s="156" t="s">
        <v>5101</v>
      </c>
    </row>
    <row r="32" spans="1:140" ht="15" customHeight="1">
      <c r="C32" s="154" t="s">
        <v>5022</v>
      </c>
      <c r="D32" s="884" t="str">
        <f>IF(CNGE_2024_M1_Secc5!D279="","",CNGE_2024_M1_Secc5!D279)</f>
        <v/>
      </c>
      <c r="E32" s="884"/>
      <c r="F32" s="884"/>
      <c r="G32" s="884"/>
      <c r="H32" s="940"/>
      <c r="I32" s="940"/>
      <c r="J32" s="940"/>
      <c r="K32" s="940"/>
      <c r="L32" s="622"/>
      <c r="M32" s="622"/>
      <c r="N32" s="622"/>
      <c r="O32" s="622"/>
      <c r="P32" s="622"/>
      <c r="Q32" s="622"/>
      <c r="R32" s="622"/>
      <c r="S32" s="622"/>
      <c r="T32" s="622"/>
      <c r="U32" s="622"/>
      <c r="V32" s="622"/>
      <c r="W32" s="622"/>
      <c r="X32" s="622"/>
      <c r="Y32" s="622"/>
      <c r="Z32" s="622"/>
      <c r="AA32" s="622"/>
      <c r="AB32" s="622"/>
      <c r="AC32" s="622"/>
      <c r="AD32" s="622"/>
      <c r="AE32" s="622"/>
      <c r="AF32" s="622"/>
      <c r="AG32" s="622"/>
      <c r="AH32" s="622"/>
      <c r="AI32" s="622"/>
      <c r="AJ32" s="622"/>
      <c r="AK32" s="622"/>
      <c r="AL32" s="622"/>
      <c r="AM32" s="622"/>
      <c r="AN32" s="622"/>
      <c r="AO32" s="622"/>
      <c r="AP32" s="622"/>
      <c r="AQ32" s="622"/>
      <c r="AR32" s="622"/>
      <c r="AS32" s="622"/>
      <c r="AT32" s="622"/>
      <c r="AU32" s="622"/>
      <c r="AV32" s="622"/>
      <c r="AW32" s="622"/>
      <c r="AX32" s="622"/>
      <c r="AY32" s="622"/>
      <c r="AZ32" s="622"/>
      <c r="BA32" s="622"/>
      <c r="BB32" s="622"/>
      <c r="BC32" s="622"/>
      <c r="BD32" s="622"/>
      <c r="BE32" s="622"/>
      <c r="BF32" s="622"/>
      <c r="BG32" s="622"/>
      <c r="BH32" s="622"/>
      <c r="BI32" s="622"/>
      <c r="BJ32" s="622"/>
      <c r="BK32" s="622"/>
      <c r="BL32" s="622"/>
      <c r="BM32" s="622"/>
      <c r="BN32" s="622"/>
      <c r="BO32" s="622"/>
      <c r="BP32" s="622"/>
      <c r="BQ32" s="622"/>
      <c r="BR32" s="622"/>
      <c r="BS32" s="622"/>
      <c r="BT32" s="622"/>
      <c r="BU32" s="622"/>
      <c r="BV32" s="622"/>
      <c r="BW32" s="622"/>
      <c r="BX32" s="622"/>
      <c r="BY32" s="622"/>
      <c r="BZ32" s="622"/>
      <c r="CA32" s="622"/>
      <c r="CB32" s="622"/>
      <c r="CC32" s="622"/>
      <c r="CD32" s="622"/>
      <c r="CE32" s="622"/>
      <c r="CF32" s="622"/>
      <c r="CG32" s="622"/>
      <c r="CH32" s="622"/>
      <c r="CI32" s="622"/>
      <c r="CJ32" s="622"/>
      <c r="CK32" s="622"/>
      <c r="CL32" s="622"/>
      <c r="CM32" s="622"/>
      <c r="CN32" s="622"/>
      <c r="CO32" s="622"/>
      <c r="CP32" s="622"/>
      <c r="CQ32" s="622"/>
      <c r="CR32" s="622"/>
      <c r="CS32" s="622"/>
      <c r="CT32" s="622"/>
      <c r="CU32" s="622"/>
      <c r="CV32" s="622"/>
      <c r="CW32" s="622"/>
      <c r="CX32" s="622"/>
      <c r="CY32" s="622"/>
      <c r="CZ32" s="622"/>
      <c r="DA32" s="622"/>
      <c r="DB32" s="622"/>
      <c r="DC32" s="622"/>
      <c r="DD32" s="622"/>
      <c r="DE32" s="622"/>
      <c r="DF32" s="622"/>
      <c r="DG32" s="622"/>
      <c r="DH32" s="622"/>
      <c r="DI32" s="622"/>
      <c r="DJ32" s="622"/>
      <c r="DK32" s="622"/>
      <c r="DL32" s="622"/>
      <c r="DM32" s="622"/>
      <c r="DN32" s="622"/>
      <c r="DO32" s="622"/>
      <c r="DP32" s="622"/>
      <c r="DQ32" s="622"/>
      <c r="DR32" s="622"/>
      <c r="DS32" s="622"/>
      <c r="DT32" s="622"/>
      <c r="DU32" s="622"/>
      <c r="DV32" s="622"/>
      <c r="DW32" s="622"/>
      <c r="DX32" s="622"/>
      <c r="DY32" s="622"/>
      <c r="DZ32" s="622"/>
      <c r="EA32" s="622"/>
      <c r="EB32" s="622"/>
      <c r="ED32" s="280">
        <f t="shared" si="0"/>
        <v>0</v>
      </c>
      <c r="EE32" s="517">
        <f t="shared" si="1"/>
        <v>0</v>
      </c>
      <c r="EF32" s="267">
        <f t="shared" si="2"/>
        <v>0</v>
      </c>
      <c r="EG32" s="594">
        <f t="shared" si="3"/>
        <v>0</v>
      </c>
      <c r="EH32" s="402">
        <f t="shared" si="4"/>
        <v>0</v>
      </c>
      <c r="EI32" s="370" t="str">
        <f>IF(EH32=0,"",
IF(SUM($EH$25:EH32)=1,EJ32,
IF($EH$110&gt;SUM($EH$25:EH32),_xlfn.CONCAT(", ",EJ32),
IF($EH$110=SUM($EH$25:EH32),_xlfn.CONCAT(" y ",EJ32)))))</f>
        <v/>
      </c>
      <c r="EJ32" s="156" t="s">
        <v>5102</v>
      </c>
    </row>
    <row r="33" spans="3:140" ht="15" customHeight="1">
      <c r="C33" s="154" t="s">
        <v>5024</v>
      </c>
      <c r="D33" s="884" t="str">
        <f>IF(CNGE_2024_M1_Secc5!D280="","",CNGE_2024_M1_Secc5!D280)</f>
        <v/>
      </c>
      <c r="E33" s="884"/>
      <c r="F33" s="884"/>
      <c r="G33" s="884"/>
      <c r="H33" s="940"/>
      <c r="I33" s="940"/>
      <c r="J33" s="940"/>
      <c r="K33" s="940"/>
      <c r="L33" s="622"/>
      <c r="M33" s="622"/>
      <c r="N33" s="622"/>
      <c r="O33" s="622"/>
      <c r="P33" s="622"/>
      <c r="Q33" s="622"/>
      <c r="R33" s="622"/>
      <c r="S33" s="622"/>
      <c r="T33" s="622"/>
      <c r="U33" s="622"/>
      <c r="V33" s="622"/>
      <c r="W33" s="622"/>
      <c r="X33" s="622"/>
      <c r="Y33" s="622"/>
      <c r="Z33" s="622"/>
      <c r="AA33" s="622"/>
      <c r="AB33" s="622"/>
      <c r="AC33" s="622"/>
      <c r="AD33" s="622"/>
      <c r="AE33" s="622"/>
      <c r="AF33" s="622"/>
      <c r="AG33" s="622"/>
      <c r="AH33" s="622"/>
      <c r="AI33" s="622"/>
      <c r="AJ33" s="622"/>
      <c r="AK33" s="622"/>
      <c r="AL33" s="622"/>
      <c r="AM33" s="622"/>
      <c r="AN33" s="622"/>
      <c r="AO33" s="622"/>
      <c r="AP33" s="622"/>
      <c r="AQ33" s="622"/>
      <c r="AR33" s="622"/>
      <c r="AS33" s="622"/>
      <c r="AT33" s="622"/>
      <c r="AU33" s="622"/>
      <c r="AV33" s="622"/>
      <c r="AW33" s="622"/>
      <c r="AX33" s="622"/>
      <c r="AY33" s="622"/>
      <c r="AZ33" s="622"/>
      <c r="BA33" s="622"/>
      <c r="BB33" s="622"/>
      <c r="BC33" s="622"/>
      <c r="BD33" s="622"/>
      <c r="BE33" s="622"/>
      <c r="BF33" s="622"/>
      <c r="BG33" s="622"/>
      <c r="BH33" s="622"/>
      <c r="BI33" s="622"/>
      <c r="BJ33" s="622"/>
      <c r="BK33" s="622"/>
      <c r="BL33" s="622"/>
      <c r="BM33" s="622"/>
      <c r="BN33" s="622"/>
      <c r="BO33" s="622"/>
      <c r="BP33" s="622"/>
      <c r="BQ33" s="622"/>
      <c r="BR33" s="622"/>
      <c r="BS33" s="622"/>
      <c r="BT33" s="622"/>
      <c r="BU33" s="622"/>
      <c r="BV33" s="622"/>
      <c r="BW33" s="622"/>
      <c r="BX33" s="622"/>
      <c r="BY33" s="622"/>
      <c r="BZ33" s="622"/>
      <c r="CA33" s="622"/>
      <c r="CB33" s="622"/>
      <c r="CC33" s="622"/>
      <c r="CD33" s="622"/>
      <c r="CE33" s="622"/>
      <c r="CF33" s="622"/>
      <c r="CG33" s="622"/>
      <c r="CH33" s="622"/>
      <c r="CI33" s="622"/>
      <c r="CJ33" s="622"/>
      <c r="CK33" s="622"/>
      <c r="CL33" s="622"/>
      <c r="CM33" s="622"/>
      <c r="CN33" s="622"/>
      <c r="CO33" s="622"/>
      <c r="CP33" s="622"/>
      <c r="CQ33" s="622"/>
      <c r="CR33" s="622"/>
      <c r="CS33" s="622"/>
      <c r="CT33" s="622"/>
      <c r="CU33" s="622"/>
      <c r="CV33" s="622"/>
      <c r="CW33" s="622"/>
      <c r="CX33" s="622"/>
      <c r="CY33" s="622"/>
      <c r="CZ33" s="622"/>
      <c r="DA33" s="622"/>
      <c r="DB33" s="622"/>
      <c r="DC33" s="622"/>
      <c r="DD33" s="622"/>
      <c r="DE33" s="622"/>
      <c r="DF33" s="622"/>
      <c r="DG33" s="622"/>
      <c r="DH33" s="622"/>
      <c r="DI33" s="622"/>
      <c r="DJ33" s="622"/>
      <c r="DK33" s="622"/>
      <c r="DL33" s="622"/>
      <c r="DM33" s="622"/>
      <c r="DN33" s="622"/>
      <c r="DO33" s="622"/>
      <c r="DP33" s="622"/>
      <c r="DQ33" s="622"/>
      <c r="DR33" s="622"/>
      <c r="DS33" s="622"/>
      <c r="DT33" s="622"/>
      <c r="DU33" s="622"/>
      <c r="DV33" s="622"/>
      <c r="DW33" s="622"/>
      <c r="DX33" s="622"/>
      <c r="DY33" s="622"/>
      <c r="DZ33" s="622"/>
      <c r="EA33" s="622"/>
      <c r="EB33" s="622"/>
      <c r="ED33" s="280">
        <f t="shared" si="0"/>
        <v>0</v>
      </c>
      <c r="EE33" s="517">
        <f t="shared" si="1"/>
        <v>0</v>
      </c>
      <c r="EF33" s="267">
        <f t="shared" si="2"/>
        <v>0</v>
      </c>
      <c r="EG33" s="594">
        <f t="shared" si="3"/>
        <v>0</v>
      </c>
      <c r="EH33" s="402">
        <f t="shared" si="4"/>
        <v>0</v>
      </c>
      <c r="EI33" s="370" t="str">
        <f>IF(EH33=0,"",
IF(SUM($EH$25:EH33)=1,EJ33,
IF($EH$110&gt;SUM($EH$25:EH33),_xlfn.CONCAT(", ",EJ33),
IF($EH$110=SUM($EH$25:EH33),_xlfn.CONCAT(" y ",EJ33)))))</f>
        <v/>
      </c>
      <c r="EJ33" s="156" t="s">
        <v>5103</v>
      </c>
    </row>
    <row r="34" spans="3:140" ht="15" customHeight="1">
      <c r="C34" s="154" t="s">
        <v>5025</v>
      </c>
      <c r="D34" s="884" t="str">
        <f>IF(CNGE_2024_M1_Secc5!D281="","",CNGE_2024_M1_Secc5!D281)</f>
        <v/>
      </c>
      <c r="E34" s="884"/>
      <c r="F34" s="884"/>
      <c r="G34" s="884"/>
      <c r="H34" s="940"/>
      <c r="I34" s="940"/>
      <c r="J34" s="940"/>
      <c r="K34" s="940"/>
      <c r="L34" s="622"/>
      <c r="M34" s="622"/>
      <c r="N34" s="622"/>
      <c r="O34" s="622"/>
      <c r="P34" s="622"/>
      <c r="Q34" s="622"/>
      <c r="R34" s="622"/>
      <c r="S34" s="622"/>
      <c r="T34" s="622"/>
      <c r="U34" s="622"/>
      <c r="V34" s="622"/>
      <c r="W34" s="622"/>
      <c r="X34" s="622"/>
      <c r="Y34" s="622"/>
      <c r="Z34" s="622"/>
      <c r="AA34" s="622"/>
      <c r="AB34" s="622"/>
      <c r="AC34" s="622"/>
      <c r="AD34" s="622"/>
      <c r="AE34" s="622"/>
      <c r="AF34" s="622"/>
      <c r="AG34" s="622"/>
      <c r="AH34" s="622"/>
      <c r="AI34" s="622"/>
      <c r="AJ34" s="622"/>
      <c r="AK34" s="622"/>
      <c r="AL34" s="622"/>
      <c r="AM34" s="622"/>
      <c r="AN34" s="622"/>
      <c r="AO34" s="622"/>
      <c r="AP34" s="622"/>
      <c r="AQ34" s="622"/>
      <c r="AR34" s="622"/>
      <c r="AS34" s="622"/>
      <c r="AT34" s="622"/>
      <c r="AU34" s="622"/>
      <c r="AV34" s="622"/>
      <c r="AW34" s="622"/>
      <c r="AX34" s="622"/>
      <c r="AY34" s="622"/>
      <c r="AZ34" s="622"/>
      <c r="BA34" s="622"/>
      <c r="BB34" s="622"/>
      <c r="BC34" s="622"/>
      <c r="BD34" s="622"/>
      <c r="BE34" s="622"/>
      <c r="BF34" s="622"/>
      <c r="BG34" s="622"/>
      <c r="BH34" s="622"/>
      <c r="BI34" s="622"/>
      <c r="BJ34" s="622"/>
      <c r="BK34" s="622"/>
      <c r="BL34" s="622"/>
      <c r="BM34" s="622"/>
      <c r="BN34" s="622"/>
      <c r="BO34" s="622"/>
      <c r="BP34" s="622"/>
      <c r="BQ34" s="622"/>
      <c r="BR34" s="622"/>
      <c r="BS34" s="622"/>
      <c r="BT34" s="622"/>
      <c r="BU34" s="622"/>
      <c r="BV34" s="622"/>
      <c r="BW34" s="622"/>
      <c r="BX34" s="622"/>
      <c r="BY34" s="622"/>
      <c r="BZ34" s="622"/>
      <c r="CA34" s="622"/>
      <c r="CB34" s="622"/>
      <c r="CC34" s="622"/>
      <c r="CD34" s="622"/>
      <c r="CE34" s="622"/>
      <c r="CF34" s="622"/>
      <c r="CG34" s="622"/>
      <c r="CH34" s="622"/>
      <c r="CI34" s="622"/>
      <c r="CJ34" s="622"/>
      <c r="CK34" s="622"/>
      <c r="CL34" s="622"/>
      <c r="CM34" s="622"/>
      <c r="CN34" s="622"/>
      <c r="CO34" s="622"/>
      <c r="CP34" s="622"/>
      <c r="CQ34" s="622"/>
      <c r="CR34" s="622"/>
      <c r="CS34" s="622"/>
      <c r="CT34" s="622"/>
      <c r="CU34" s="622"/>
      <c r="CV34" s="622"/>
      <c r="CW34" s="622"/>
      <c r="CX34" s="622"/>
      <c r="CY34" s="622"/>
      <c r="CZ34" s="622"/>
      <c r="DA34" s="622"/>
      <c r="DB34" s="622"/>
      <c r="DC34" s="622"/>
      <c r="DD34" s="622"/>
      <c r="DE34" s="622"/>
      <c r="DF34" s="622"/>
      <c r="DG34" s="622"/>
      <c r="DH34" s="622"/>
      <c r="DI34" s="622"/>
      <c r="DJ34" s="622"/>
      <c r="DK34" s="622"/>
      <c r="DL34" s="622"/>
      <c r="DM34" s="622"/>
      <c r="DN34" s="622"/>
      <c r="DO34" s="622"/>
      <c r="DP34" s="622"/>
      <c r="DQ34" s="622"/>
      <c r="DR34" s="622"/>
      <c r="DS34" s="622"/>
      <c r="DT34" s="622"/>
      <c r="DU34" s="622"/>
      <c r="DV34" s="622"/>
      <c r="DW34" s="622"/>
      <c r="DX34" s="622"/>
      <c r="DY34" s="622"/>
      <c r="DZ34" s="622"/>
      <c r="EA34" s="622"/>
      <c r="EB34" s="622"/>
      <c r="ED34" s="280">
        <f t="shared" si="0"/>
        <v>0</v>
      </c>
      <c r="EE34" s="517">
        <f t="shared" si="1"/>
        <v>0</v>
      </c>
      <c r="EF34" s="267">
        <f t="shared" si="2"/>
        <v>0</v>
      </c>
      <c r="EG34" s="594">
        <f t="shared" si="3"/>
        <v>0</v>
      </c>
      <c r="EH34" s="402">
        <f t="shared" si="4"/>
        <v>0</v>
      </c>
      <c r="EI34" s="370" t="str">
        <f>IF(EH34=0,"",
IF(SUM($EH$25:EH34)=1,EJ34,
IF($EH$110&gt;SUM($EH$25:EH34),_xlfn.CONCAT(", ",EJ34),
IF($EH$110=SUM($EH$25:EH34),_xlfn.CONCAT(" y ",EJ34)))))</f>
        <v/>
      </c>
      <c r="EJ34" s="156" t="s">
        <v>5104</v>
      </c>
    </row>
    <row r="35" spans="3:140" ht="15" customHeight="1">
      <c r="C35" s="154" t="s">
        <v>5027</v>
      </c>
      <c r="D35" s="884" t="str">
        <f>IF(CNGE_2024_M1_Secc5!D282="","",CNGE_2024_M1_Secc5!D282)</f>
        <v/>
      </c>
      <c r="E35" s="884"/>
      <c r="F35" s="884"/>
      <c r="G35" s="884"/>
      <c r="H35" s="940"/>
      <c r="I35" s="940"/>
      <c r="J35" s="940"/>
      <c r="K35" s="940"/>
      <c r="L35" s="622"/>
      <c r="M35" s="622"/>
      <c r="N35" s="622"/>
      <c r="O35" s="622"/>
      <c r="P35" s="622"/>
      <c r="Q35" s="622"/>
      <c r="R35" s="622"/>
      <c r="S35" s="622"/>
      <c r="T35" s="622"/>
      <c r="U35" s="622"/>
      <c r="V35" s="622"/>
      <c r="W35" s="622"/>
      <c r="X35" s="622"/>
      <c r="Y35" s="622"/>
      <c r="Z35" s="622"/>
      <c r="AA35" s="622"/>
      <c r="AB35" s="622"/>
      <c r="AC35" s="622"/>
      <c r="AD35" s="622"/>
      <c r="AE35" s="622"/>
      <c r="AF35" s="622"/>
      <c r="AG35" s="622"/>
      <c r="AH35" s="622"/>
      <c r="AI35" s="622"/>
      <c r="AJ35" s="622"/>
      <c r="AK35" s="622"/>
      <c r="AL35" s="622"/>
      <c r="AM35" s="622"/>
      <c r="AN35" s="622"/>
      <c r="AO35" s="622"/>
      <c r="AP35" s="622"/>
      <c r="AQ35" s="622"/>
      <c r="AR35" s="622"/>
      <c r="AS35" s="622"/>
      <c r="AT35" s="622"/>
      <c r="AU35" s="622"/>
      <c r="AV35" s="622"/>
      <c r="AW35" s="622"/>
      <c r="AX35" s="622"/>
      <c r="AY35" s="622"/>
      <c r="AZ35" s="622"/>
      <c r="BA35" s="622"/>
      <c r="BB35" s="622"/>
      <c r="BC35" s="622"/>
      <c r="BD35" s="622"/>
      <c r="BE35" s="622"/>
      <c r="BF35" s="622"/>
      <c r="BG35" s="622"/>
      <c r="BH35" s="622"/>
      <c r="BI35" s="622"/>
      <c r="BJ35" s="622"/>
      <c r="BK35" s="622"/>
      <c r="BL35" s="622"/>
      <c r="BM35" s="622"/>
      <c r="BN35" s="622"/>
      <c r="BO35" s="622"/>
      <c r="BP35" s="622"/>
      <c r="BQ35" s="622"/>
      <c r="BR35" s="622"/>
      <c r="BS35" s="622"/>
      <c r="BT35" s="622"/>
      <c r="BU35" s="622"/>
      <c r="BV35" s="622"/>
      <c r="BW35" s="622"/>
      <c r="BX35" s="622"/>
      <c r="BY35" s="622"/>
      <c r="BZ35" s="622"/>
      <c r="CA35" s="622"/>
      <c r="CB35" s="622"/>
      <c r="CC35" s="622"/>
      <c r="CD35" s="622"/>
      <c r="CE35" s="622"/>
      <c r="CF35" s="622"/>
      <c r="CG35" s="622"/>
      <c r="CH35" s="622"/>
      <c r="CI35" s="622"/>
      <c r="CJ35" s="622"/>
      <c r="CK35" s="622"/>
      <c r="CL35" s="622"/>
      <c r="CM35" s="622"/>
      <c r="CN35" s="622"/>
      <c r="CO35" s="622"/>
      <c r="CP35" s="622"/>
      <c r="CQ35" s="622"/>
      <c r="CR35" s="622"/>
      <c r="CS35" s="622"/>
      <c r="CT35" s="622"/>
      <c r="CU35" s="622"/>
      <c r="CV35" s="622"/>
      <c r="CW35" s="622"/>
      <c r="CX35" s="622"/>
      <c r="CY35" s="622"/>
      <c r="CZ35" s="622"/>
      <c r="DA35" s="622"/>
      <c r="DB35" s="622"/>
      <c r="DC35" s="622"/>
      <c r="DD35" s="622"/>
      <c r="DE35" s="622"/>
      <c r="DF35" s="622"/>
      <c r="DG35" s="622"/>
      <c r="DH35" s="622"/>
      <c r="DI35" s="622"/>
      <c r="DJ35" s="622"/>
      <c r="DK35" s="622"/>
      <c r="DL35" s="622"/>
      <c r="DM35" s="622"/>
      <c r="DN35" s="622"/>
      <c r="DO35" s="622"/>
      <c r="DP35" s="622"/>
      <c r="DQ35" s="622"/>
      <c r="DR35" s="622"/>
      <c r="DS35" s="622"/>
      <c r="DT35" s="622"/>
      <c r="DU35" s="622"/>
      <c r="DV35" s="622"/>
      <c r="DW35" s="622"/>
      <c r="DX35" s="622"/>
      <c r="DY35" s="622"/>
      <c r="DZ35" s="622"/>
      <c r="EA35" s="622"/>
      <c r="EB35" s="622"/>
      <c r="ED35" s="280">
        <f t="shared" si="0"/>
        <v>0</v>
      </c>
      <c r="EE35" s="517">
        <f t="shared" si="1"/>
        <v>0</v>
      </c>
      <c r="EF35" s="267">
        <f t="shared" si="2"/>
        <v>0</v>
      </c>
      <c r="EG35" s="594">
        <f t="shared" si="3"/>
        <v>0</v>
      </c>
      <c r="EH35" s="402">
        <f t="shared" si="4"/>
        <v>0</v>
      </c>
      <c r="EI35" s="370" t="str">
        <f>IF(EH35=0,"",
IF(SUM($EH$25:EH35)=1,EJ35,
IF($EH$110&gt;SUM($EH$25:EH35),_xlfn.CONCAT(", ",EJ35),
IF($EH$110=SUM($EH$25:EH35),_xlfn.CONCAT(" y ",EJ35)))))</f>
        <v/>
      </c>
      <c r="EJ35" s="156" t="s">
        <v>5105</v>
      </c>
    </row>
    <row r="36" spans="3:140" ht="15" customHeight="1">
      <c r="C36" s="154" t="s">
        <v>5028</v>
      </c>
      <c r="D36" s="884" t="str">
        <f>IF(CNGE_2024_M1_Secc5!D283="","",CNGE_2024_M1_Secc5!D283)</f>
        <v/>
      </c>
      <c r="E36" s="884"/>
      <c r="F36" s="884"/>
      <c r="G36" s="884"/>
      <c r="H36" s="940"/>
      <c r="I36" s="940"/>
      <c r="J36" s="940"/>
      <c r="K36" s="940"/>
      <c r="L36" s="622"/>
      <c r="M36" s="622"/>
      <c r="N36" s="622"/>
      <c r="O36" s="622"/>
      <c r="P36" s="622"/>
      <c r="Q36" s="622"/>
      <c r="R36" s="622"/>
      <c r="S36" s="622"/>
      <c r="T36" s="622"/>
      <c r="U36" s="622"/>
      <c r="V36" s="622"/>
      <c r="W36" s="622"/>
      <c r="X36" s="622"/>
      <c r="Y36" s="622"/>
      <c r="Z36" s="622"/>
      <c r="AA36" s="622"/>
      <c r="AB36" s="622"/>
      <c r="AC36" s="622"/>
      <c r="AD36" s="622"/>
      <c r="AE36" s="622"/>
      <c r="AF36" s="622"/>
      <c r="AG36" s="622"/>
      <c r="AH36" s="622"/>
      <c r="AI36" s="622"/>
      <c r="AJ36" s="622"/>
      <c r="AK36" s="622"/>
      <c r="AL36" s="622"/>
      <c r="AM36" s="622"/>
      <c r="AN36" s="622"/>
      <c r="AO36" s="622"/>
      <c r="AP36" s="622"/>
      <c r="AQ36" s="622"/>
      <c r="AR36" s="622"/>
      <c r="AS36" s="622"/>
      <c r="AT36" s="622"/>
      <c r="AU36" s="622"/>
      <c r="AV36" s="622"/>
      <c r="AW36" s="622"/>
      <c r="AX36" s="622"/>
      <c r="AY36" s="622"/>
      <c r="AZ36" s="622"/>
      <c r="BA36" s="622"/>
      <c r="BB36" s="622"/>
      <c r="BC36" s="622"/>
      <c r="BD36" s="622"/>
      <c r="BE36" s="622"/>
      <c r="BF36" s="622"/>
      <c r="BG36" s="622"/>
      <c r="BH36" s="622"/>
      <c r="BI36" s="622"/>
      <c r="BJ36" s="622"/>
      <c r="BK36" s="622"/>
      <c r="BL36" s="622"/>
      <c r="BM36" s="622"/>
      <c r="BN36" s="622"/>
      <c r="BO36" s="622"/>
      <c r="BP36" s="622"/>
      <c r="BQ36" s="622"/>
      <c r="BR36" s="622"/>
      <c r="BS36" s="622"/>
      <c r="BT36" s="622"/>
      <c r="BU36" s="622"/>
      <c r="BV36" s="622"/>
      <c r="BW36" s="622"/>
      <c r="BX36" s="622"/>
      <c r="BY36" s="622"/>
      <c r="BZ36" s="622"/>
      <c r="CA36" s="622"/>
      <c r="CB36" s="622"/>
      <c r="CC36" s="622"/>
      <c r="CD36" s="622"/>
      <c r="CE36" s="622"/>
      <c r="CF36" s="622"/>
      <c r="CG36" s="622"/>
      <c r="CH36" s="622"/>
      <c r="CI36" s="622"/>
      <c r="CJ36" s="622"/>
      <c r="CK36" s="622"/>
      <c r="CL36" s="622"/>
      <c r="CM36" s="622"/>
      <c r="CN36" s="622"/>
      <c r="CO36" s="622"/>
      <c r="CP36" s="622"/>
      <c r="CQ36" s="622"/>
      <c r="CR36" s="622"/>
      <c r="CS36" s="622"/>
      <c r="CT36" s="622"/>
      <c r="CU36" s="622"/>
      <c r="CV36" s="622"/>
      <c r="CW36" s="622"/>
      <c r="CX36" s="622"/>
      <c r="CY36" s="622"/>
      <c r="CZ36" s="622"/>
      <c r="DA36" s="622"/>
      <c r="DB36" s="622"/>
      <c r="DC36" s="622"/>
      <c r="DD36" s="622"/>
      <c r="DE36" s="622"/>
      <c r="DF36" s="622"/>
      <c r="DG36" s="622"/>
      <c r="DH36" s="622"/>
      <c r="DI36" s="622"/>
      <c r="DJ36" s="622"/>
      <c r="DK36" s="622"/>
      <c r="DL36" s="622"/>
      <c r="DM36" s="622"/>
      <c r="DN36" s="622"/>
      <c r="DO36" s="622"/>
      <c r="DP36" s="622"/>
      <c r="DQ36" s="622"/>
      <c r="DR36" s="622"/>
      <c r="DS36" s="622"/>
      <c r="DT36" s="622"/>
      <c r="DU36" s="622"/>
      <c r="DV36" s="622"/>
      <c r="DW36" s="622"/>
      <c r="DX36" s="622"/>
      <c r="DY36" s="622"/>
      <c r="DZ36" s="622"/>
      <c r="EA36" s="622"/>
      <c r="EB36" s="622"/>
      <c r="ED36" s="280">
        <f t="shared" si="0"/>
        <v>0</v>
      </c>
      <c r="EE36" s="517">
        <f t="shared" si="1"/>
        <v>0</v>
      </c>
      <c r="EF36" s="267">
        <f t="shared" si="2"/>
        <v>0</v>
      </c>
      <c r="EG36" s="594">
        <f t="shared" si="3"/>
        <v>0</v>
      </c>
      <c r="EH36" s="402">
        <f t="shared" si="4"/>
        <v>0</v>
      </c>
      <c r="EI36" s="370" t="str">
        <f>IF(EH36=0,"",
IF(SUM($EH$25:EH36)=1,EJ36,
IF($EH$110&gt;SUM($EH$25:EH36),_xlfn.CONCAT(", ",EJ36),
IF($EH$110=SUM($EH$25:EH36),_xlfn.CONCAT(" y ",EJ36)))))</f>
        <v/>
      </c>
      <c r="EJ36" s="156" t="s">
        <v>5106</v>
      </c>
    </row>
    <row r="37" spans="3:140" ht="15" customHeight="1">
      <c r="C37" s="154" t="s">
        <v>5029</v>
      </c>
      <c r="D37" s="884" t="str">
        <f>IF(CNGE_2024_M1_Secc5!D284="","",CNGE_2024_M1_Secc5!D284)</f>
        <v/>
      </c>
      <c r="E37" s="884"/>
      <c r="F37" s="884"/>
      <c r="G37" s="884"/>
      <c r="H37" s="940"/>
      <c r="I37" s="940"/>
      <c r="J37" s="940"/>
      <c r="K37" s="940"/>
      <c r="L37" s="622"/>
      <c r="M37" s="622"/>
      <c r="N37" s="622"/>
      <c r="O37" s="622"/>
      <c r="P37" s="622"/>
      <c r="Q37" s="622"/>
      <c r="R37" s="622"/>
      <c r="S37" s="622"/>
      <c r="T37" s="622"/>
      <c r="U37" s="622"/>
      <c r="V37" s="622"/>
      <c r="W37" s="622"/>
      <c r="X37" s="622"/>
      <c r="Y37" s="622"/>
      <c r="Z37" s="622"/>
      <c r="AA37" s="622"/>
      <c r="AB37" s="622"/>
      <c r="AC37" s="622"/>
      <c r="AD37" s="622"/>
      <c r="AE37" s="622"/>
      <c r="AF37" s="622"/>
      <c r="AG37" s="622"/>
      <c r="AH37" s="622"/>
      <c r="AI37" s="622"/>
      <c r="AJ37" s="622"/>
      <c r="AK37" s="622"/>
      <c r="AL37" s="622"/>
      <c r="AM37" s="622"/>
      <c r="AN37" s="622"/>
      <c r="AO37" s="622"/>
      <c r="AP37" s="622"/>
      <c r="AQ37" s="622"/>
      <c r="AR37" s="622"/>
      <c r="AS37" s="622"/>
      <c r="AT37" s="622"/>
      <c r="AU37" s="622"/>
      <c r="AV37" s="622"/>
      <c r="AW37" s="622"/>
      <c r="AX37" s="622"/>
      <c r="AY37" s="622"/>
      <c r="AZ37" s="622"/>
      <c r="BA37" s="622"/>
      <c r="BB37" s="622"/>
      <c r="BC37" s="622"/>
      <c r="BD37" s="622"/>
      <c r="BE37" s="622"/>
      <c r="BF37" s="622"/>
      <c r="BG37" s="622"/>
      <c r="BH37" s="622"/>
      <c r="BI37" s="622"/>
      <c r="BJ37" s="622"/>
      <c r="BK37" s="622"/>
      <c r="BL37" s="622"/>
      <c r="BM37" s="622"/>
      <c r="BN37" s="622"/>
      <c r="BO37" s="622"/>
      <c r="BP37" s="622"/>
      <c r="BQ37" s="622"/>
      <c r="BR37" s="622"/>
      <c r="BS37" s="622"/>
      <c r="BT37" s="622"/>
      <c r="BU37" s="622"/>
      <c r="BV37" s="622"/>
      <c r="BW37" s="622"/>
      <c r="BX37" s="622"/>
      <c r="BY37" s="622"/>
      <c r="BZ37" s="622"/>
      <c r="CA37" s="622"/>
      <c r="CB37" s="622"/>
      <c r="CC37" s="622"/>
      <c r="CD37" s="622"/>
      <c r="CE37" s="622"/>
      <c r="CF37" s="622"/>
      <c r="CG37" s="622"/>
      <c r="CH37" s="622"/>
      <c r="CI37" s="622"/>
      <c r="CJ37" s="622"/>
      <c r="CK37" s="622"/>
      <c r="CL37" s="622"/>
      <c r="CM37" s="622"/>
      <c r="CN37" s="622"/>
      <c r="CO37" s="622"/>
      <c r="CP37" s="622"/>
      <c r="CQ37" s="622"/>
      <c r="CR37" s="622"/>
      <c r="CS37" s="622"/>
      <c r="CT37" s="622"/>
      <c r="CU37" s="622"/>
      <c r="CV37" s="622"/>
      <c r="CW37" s="622"/>
      <c r="CX37" s="622"/>
      <c r="CY37" s="622"/>
      <c r="CZ37" s="622"/>
      <c r="DA37" s="622"/>
      <c r="DB37" s="622"/>
      <c r="DC37" s="622"/>
      <c r="DD37" s="622"/>
      <c r="DE37" s="622"/>
      <c r="DF37" s="622"/>
      <c r="DG37" s="622"/>
      <c r="DH37" s="622"/>
      <c r="DI37" s="622"/>
      <c r="DJ37" s="622"/>
      <c r="DK37" s="622"/>
      <c r="DL37" s="622"/>
      <c r="DM37" s="622"/>
      <c r="DN37" s="622"/>
      <c r="DO37" s="622"/>
      <c r="DP37" s="622"/>
      <c r="DQ37" s="622"/>
      <c r="DR37" s="622"/>
      <c r="DS37" s="622"/>
      <c r="DT37" s="622"/>
      <c r="DU37" s="622"/>
      <c r="DV37" s="622"/>
      <c r="DW37" s="622"/>
      <c r="DX37" s="622"/>
      <c r="DY37" s="622"/>
      <c r="DZ37" s="622"/>
      <c r="EA37" s="622"/>
      <c r="EB37" s="622"/>
      <c r="ED37" s="280">
        <f t="shared" si="0"/>
        <v>0</v>
      </c>
      <c r="EE37" s="517">
        <f t="shared" si="1"/>
        <v>0</v>
      </c>
      <c r="EF37" s="267">
        <f t="shared" si="2"/>
        <v>0</v>
      </c>
      <c r="EG37" s="594">
        <f t="shared" si="3"/>
        <v>0</v>
      </c>
      <c r="EH37" s="402">
        <f t="shared" si="4"/>
        <v>0</v>
      </c>
      <c r="EI37" s="370" t="str">
        <f>IF(EH37=0,"",
IF(SUM($EH$25:EH37)=1,EJ37,
IF($EH$110&gt;SUM($EH$25:EH37),_xlfn.CONCAT(", ",EJ37),
IF($EH$110=SUM($EH$25:EH37),_xlfn.CONCAT(" y ",EJ37)))))</f>
        <v/>
      </c>
      <c r="EJ37" s="156" t="s">
        <v>5107</v>
      </c>
    </row>
    <row r="38" spans="3:140" ht="15" customHeight="1">
      <c r="C38" s="154" t="s">
        <v>5030</v>
      </c>
      <c r="D38" s="884" t="str">
        <f>IF(CNGE_2024_M1_Secc5!D285="","",CNGE_2024_M1_Secc5!D285)</f>
        <v/>
      </c>
      <c r="E38" s="884"/>
      <c r="F38" s="884"/>
      <c r="G38" s="884"/>
      <c r="H38" s="940"/>
      <c r="I38" s="940"/>
      <c r="J38" s="940"/>
      <c r="K38" s="940"/>
      <c r="L38" s="622"/>
      <c r="M38" s="622"/>
      <c r="N38" s="622"/>
      <c r="O38" s="622"/>
      <c r="P38" s="622"/>
      <c r="Q38" s="622"/>
      <c r="R38" s="622"/>
      <c r="S38" s="622"/>
      <c r="T38" s="622"/>
      <c r="U38" s="622"/>
      <c r="V38" s="622"/>
      <c r="W38" s="622"/>
      <c r="X38" s="622"/>
      <c r="Y38" s="622"/>
      <c r="Z38" s="622"/>
      <c r="AA38" s="622"/>
      <c r="AB38" s="622"/>
      <c r="AC38" s="622"/>
      <c r="AD38" s="622"/>
      <c r="AE38" s="622"/>
      <c r="AF38" s="622"/>
      <c r="AG38" s="622"/>
      <c r="AH38" s="622"/>
      <c r="AI38" s="622"/>
      <c r="AJ38" s="622"/>
      <c r="AK38" s="622"/>
      <c r="AL38" s="622"/>
      <c r="AM38" s="622"/>
      <c r="AN38" s="622"/>
      <c r="AO38" s="622"/>
      <c r="AP38" s="622"/>
      <c r="AQ38" s="622"/>
      <c r="AR38" s="622"/>
      <c r="AS38" s="622"/>
      <c r="AT38" s="622"/>
      <c r="AU38" s="622"/>
      <c r="AV38" s="622"/>
      <c r="AW38" s="622"/>
      <c r="AX38" s="622"/>
      <c r="AY38" s="622"/>
      <c r="AZ38" s="622"/>
      <c r="BA38" s="622"/>
      <c r="BB38" s="622"/>
      <c r="BC38" s="622"/>
      <c r="BD38" s="622"/>
      <c r="BE38" s="622"/>
      <c r="BF38" s="622"/>
      <c r="BG38" s="622"/>
      <c r="BH38" s="622"/>
      <c r="BI38" s="622"/>
      <c r="BJ38" s="622"/>
      <c r="BK38" s="622"/>
      <c r="BL38" s="622"/>
      <c r="BM38" s="622"/>
      <c r="BN38" s="622"/>
      <c r="BO38" s="622"/>
      <c r="BP38" s="622"/>
      <c r="BQ38" s="622"/>
      <c r="BR38" s="622"/>
      <c r="BS38" s="622"/>
      <c r="BT38" s="622"/>
      <c r="BU38" s="622"/>
      <c r="BV38" s="622"/>
      <c r="BW38" s="622"/>
      <c r="BX38" s="622"/>
      <c r="BY38" s="622"/>
      <c r="BZ38" s="622"/>
      <c r="CA38" s="622"/>
      <c r="CB38" s="622"/>
      <c r="CC38" s="622"/>
      <c r="CD38" s="622"/>
      <c r="CE38" s="622"/>
      <c r="CF38" s="622"/>
      <c r="CG38" s="622"/>
      <c r="CH38" s="622"/>
      <c r="CI38" s="622"/>
      <c r="CJ38" s="622"/>
      <c r="CK38" s="622"/>
      <c r="CL38" s="622"/>
      <c r="CM38" s="622"/>
      <c r="CN38" s="622"/>
      <c r="CO38" s="622"/>
      <c r="CP38" s="622"/>
      <c r="CQ38" s="622"/>
      <c r="CR38" s="622"/>
      <c r="CS38" s="622"/>
      <c r="CT38" s="622"/>
      <c r="CU38" s="622"/>
      <c r="CV38" s="622"/>
      <c r="CW38" s="622"/>
      <c r="CX38" s="622"/>
      <c r="CY38" s="622"/>
      <c r="CZ38" s="622"/>
      <c r="DA38" s="622"/>
      <c r="DB38" s="622"/>
      <c r="DC38" s="622"/>
      <c r="DD38" s="622"/>
      <c r="DE38" s="622"/>
      <c r="DF38" s="622"/>
      <c r="DG38" s="622"/>
      <c r="DH38" s="622"/>
      <c r="DI38" s="622"/>
      <c r="DJ38" s="622"/>
      <c r="DK38" s="622"/>
      <c r="DL38" s="622"/>
      <c r="DM38" s="622"/>
      <c r="DN38" s="622"/>
      <c r="DO38" s="622"/>
      <c r="DP38" s="622"/>
      <c r="DQ38" s="622"/>
      <c r="DR38" s="622"/>
      <c r="DS38" s="622"/>
      <c r="DT38" s="622"/>
      <c r="DU38" s="622"/>
      <c r="DV38" s="622"/>
      <c r="DW38" s="622"/>
      <c r="DX38" s="622"/>
      <c r="DY38" s="622"/>
      <c r="DZ38" s="622"/>
      <c r="EA38" s="622"/>
      <c r="EB38" s="622"/>
      <c r="ED38" s="280">
        <f t="shared" si="0"/>
        <v>0</v>
      </c>
      <c r="EE38" s="517">
        <f t="shared" si="1"/>
        <v>0</v>
      </c>
      <c r="EF38" s="267">
        <f t="shared" si="2"/>
        <v>0</v>
      </c>
      <c r="EG38" s="594">
        <f t="shared" si="3"/>
        <v>0</v>
      </c>
      <c r="EH38" s="402">
        <f t="shared" si="4"/>
        <v>0</v>
      </c>
      <c r="EI38" s="370" t="str">
        <f>IF(EH38=0,"",
IF(SUM($EH$25:EH38)=1,EJ38,
IF($EH$110&gt;SUM($EH$25:EH38),_xlfn.CONCAT(", ",EJ38),
IF($EH$110=SUM($EH$25:EH38),_xlfn.CONCAT(" y ",EJ38)))))</f>
        <v/>
      </c>
      <c r="EJ38" s="156" t="s">
        <v>5108</v>
      </c>
    </row>
    <row r="39" spans="3:140" ht="15" customHeight="1">
      <c r="C39" s="154" t="s">
        <v>5031</v>
      </c>
      <c r="D39" s="884" t="str">
        <f>IF(CNGE_2024_M1_Secc5!D286="","",CNGE_2024_M1_Secc5!D286)</f>
        <v/>
      </c>
      <c r="E39" s="884"/>
      <c r="F39" s="884"/>
      <c r="G39" s="884"/>
      <c r="H39" s="940"/>
      <c r="I39" s="940"/>
      <c r="J39" s="940"/>
      <c r="K39" s="940"/>
      <c r="L39" s="622"/>
      <c r="M39" s="622"/>
      <c r="N39" s="622"/>
      <c r="O39" s="622"/>
      <c r="P39" s="622"/>
      <c r="Q39" s="622"/>
      <c r="R39" s="622"/>
      <c r="S39" s="622"/>
      <c r="T39" s="622"/>
      <c r="U39" s="622"/>
      <c r="V39" s="622"/>
      <c r="W39" s="622"/>
      <c r="X39" s="622"/>
      <c r="Y39" s="622"/>
      <c r="Z39" s="622"/>
      <c r="AA39" s="622"/>
      <c r="AB39" s="622"/>
      <c r="AC39" s="622"/>
      <c r="AD39" s="622"/>
      <c r="AE39" s="622"/>
      <c r="AF39" s="622"/>
      <c r="AG39" s="622"/>
      <c r="AH39" s="622"/>
      <c r="AI39" s="622"/>
      <c r="AJ39" s="622"/>
      <c r="AK39" s="622"/>
      <c r="AL39" s="622"/>
      <c r="AM39" s="622"/>
      <c r="AN39" s="622"/>
      <c r="AO39" s="622"/>
      <c r="AP39" s="622"/>
      <c r="AQ39" s="622"/>
      <c r="AR39" s="622"/>
      <c r="AS39" s="622"/>
      <c r="AT39" s="622"/>
      <c r="AU39" s="622"/>
      <c r="AV39" s="622"/>
      <c r="AW39" s="622"/>
      <c r="AX39" s="622"/>
      <c r="AY39" s="622"/>
      <c r="AZ39" s="622"/>
      <c r="BA39" s="622"/>
      <c r="BB39" s="622"/>
      <c r="BC39" s="622"/>
      <c r="BD39" s="622"/>
      <c r="BE39" s="622"/>
      <c r="BF39" s="622"/>
      <c r="BG39" s="622"/>
      <c r="BH39" s="622"/>
      <c r="BI39" s="622"/>
      <c r="BJ39" s="622"/>
      <c r="BK39" s="622"/>
      <c r="BL39" s="622"/>
      <c r="BM39" s="622"/>
      <c r="BN39" s="622"/>
      <c r="BO39" s="622"/>
      <c r="BP39" s="622"/>
      <c r="BQ39" s="622"/>
      <c r="BR39" s="622"/>
      <c r="BS39" s="622"/>
      <c r="BT39" s="622"/>
      <c r="BU39" s="622"/>
      <c r="BV39" s="622"/>
      <c r="BW39" s="622"/>
      <c r="BX39" s="622"/>
      <c r="BY39" s="622"/>
      <c r="BZ39" s="622"/>
      <c r="CA39" s="622"/>
      <c r="CB39" s="622"/>
      <c r="CC39" s="622"/>
      <c r="CD39" s="622"/>
      <c r="CE39" s="622"/>
      <c r="CF39" s="622"/>
      <c r="CG39" s="622"/>
      <c r="CH39" s="622"/>
      <c r="CI39" s="622"/>
      <c r="CJ39" s="622"/>
      <c r="CK39" s="622"/>
      <c r="CL39" s="622"/>
      <c r="CM39" s="622"/>
      <c r="CN39" s="622"/>
      <c r="CO39" s="622"/>
      <c r="CP39" s="622"/>
      <c r="CQ39" s="622"/>
      <c r="CR39" s="622"/>
      <c r="CS39" s="622"/>
      <c r="CT39" s="622"/>
      <c r="CU39" s="622"/>
      <c r="CV39" s="622"/>
      <c r="CW39" s="622"/>
      <c r="CX39" s="622"/>
      <c r="CY39" s="622"/>
      <c r="CZ39" s="622"/>
      <c r="DA39" s="622"/>
      <c r="DB39" s="622"/>
      <c r="DC39" s="622"/>
      <c r="DD39" s="622"/>
      <c r="DE39" s="622"/>
      <c r="DF39" s="622"/>
      <c r="DG39" s="622"/>
      <c r="DH39" s="622"/>
      <c r="DI39" s="622"/>
      <c r="DJ39" s="622"/>
      <c r="DK39" s="622"/>
      <c r="DL39" s="622"/>
      <c r="DM39" s="622"/>
      <c r="DN39" s="622"/>
      <c r="DO39" s="622"/>
      <c r="DP39" s="622"/>
      <c r="DQ39" s="622"/>
      <c r="DR39" s="622"/>
      <c r="DS39" s="622"/>
      <c r="DT39" s="622"/>
      <c r="DU39" s="622"/>
      <c r="DV39" s="622"/>
      <c r="DW39" s="622"/>
      <c r="DX39" s="622"/>
      <c r="DY39" s="622"/>
      <c r="DZ39" s="622"/>
      <c r="EA39" s="622"/>
      <c r="EB39" s="622"/>
      <c r="ED39" s="280">
        <f t="shared" si="0"/>
        <v>0</v>
      </c>
      <c r="EE39" s="517">
        <f t="shared" si="1"/>
        <v>0</v>
      </c>
      <c r="EF39" s="267">
        <f t="shared" si="2"/>
        <v>0</v>
      </c>
      <c r="EG39" s="594">
        <f t="shared" si="3"/>
        <v>0</v>
      </c>
      <c r="EH39" s="402">
        <f t="shared" si="4"/>
        <v>0</v>
      </c>
      <c r="EI39" s="370" t="str">
        <f>IF(EH39=0,"",
IF(SUM($EH$25:EH39)=1,EJ39,
IF($EH$110&gt;SUM($EH$25:EH39),_xlfn.CONCAT(", ",EJ39),
IF($EH$110=SUM($EH$25:EH39),_xlfn.CONCAT(" y ",EJ39)))))</f>
        <v/>
      </c>
      <c r="EJ39" s="156" t="s">
        <v>5109</v>
      </c>
    </row>
    <row r="40" spans="3:140" ht="15" customHeight="1">
      <c r="C40" s="154" t="s">
        <v>5032</v>
      </c>
      <c r="D40" s="884" t="str">
        <f>IF(CNGE_2024_M1_Secc5!D287="","",CNGE_2024_M1_Secc5!D287)</f>
        <v/>
      </c>
      <c r="E40" s="884"/>
      <c r="F40" s="884"/>
      <c r="G40" s="884"/>
      <c r="H40" s="940"/>
      <c r="I40" s="940"/>
      <c r="J40" s="940"/>
      <c r="K40" s="940"/>
      <c r="L40" s="622"/>
      <c r="M40" s="622"/>
      <c r="N40" s="622"/>
      <c r="O40" s="622"/>
      <c r="P40" s="622"/>
      <c r="Q40" s="622"/>
      <c r="R40" s="622"/>
      <c r="S40" s="622"/>
      <c r="T40" s="622"/>
      <c r="U40" s="622"/>
      <c r="V40" s="622"/>
      <c r="W40" s="622"/>
      <c r="X40" s="622"/>
      <c r="Y40" s="622"/>
      <c r="Z40" s="622"/>
      <c r="AA40" s="622"/>
      <c r="AB40" s="622"/>
      <c r="AC40" s="622"/>
      <c r="AD40" s="622"/>
      <c r="AE40" s="622"/>
      <c r="AF40" s="622"/>
      <c r="AG40" s="622"/>
      <c r="AH40" s="622"/>
      <c r="AI40" s="622"/>
      <c r="AJ40" s="622"/>
      <c r="AK40" s="622"/>
      <c r="AL40" s="622"/>
      <c r="AM40" s="622"/>
      <c r="AN40" s="622"/>
      <c r="AO40" s="622"/>
      <c r="AP40" s="622"/>
      <c r="AQ40" s="622"/>
      <c r="AR40" s="622"/>
      <c r="AS40" s="622"/>
      <c r="AT40" s="622"/>
      <c r="AU40" s="622"/>
      <c r="AV40" s="622"/>
      <c r="AW40" s="622"/>
      <c r="AX40" s="622"/>
      <c r="AY40" s="622"/>
      <c r="AZ40" s="622"/>
      <c r="BA40" s="622"/>
      <c r="BB40" s="622"/>
      <c r="BC40" s="622"/>
      <c r="BD40" s="622"/>
      <c r="BE40" s="622"/>
      <c r="BF40" s="622"/>
      <c r="BG40" s="622"/>
      <c r="BH40" s="622"/>
      <c r="BI40" s="622"/>
      <c r="BJ40" s="622"/>
      <c r="BK40" s="622"/>
      <c r="BL40" s="622"/>
      <c r="BM40" s="622"/>
      <c r="BN40" s="622"/>
      <c r="BO40" s="622"/>
      <c r="BP40" s="622"/>
      <c r="BQ40" s="622"/>
      <c r="BR40" s="622"/>
      <c r="BS40" s="622"/>
      <c r="BT40" s="622"/>
      <c r="BU40" s="622"/>
      <c r="BV40" s="622"/>
      <c r="BW40" s="622"/>
      <c r="BX40" s="622"/>
      <c r="BY40" s="622"/>
      <c r="BZ40" s="622"/>
      <c r="CA40" s="622"/>
      <c r="CB40" s="622"/>
      <c r="CC40" s="622"/>
      <c r="CD40" s="622"/>
      <c r="CE40" s="622"/>
      <c r="CF40" s="622"/>
      <c r="CG40" s="622"/>
      <c r="CH40" s="622"/>
      <c r="CI40" s="622"/>
      <c r="CJ40" s="622"/>
      <c r="CK40" s="622"/>
      <c r="CL40" s="622"/>
      <c r="CM40" s="622"/>
      <c r="CN40" s="622"/>
      <c r="CO40" s="622"/>
      <c r="CP40" s="622"/>
      <c r="CQ40" s="622"/>
      <c r="CR40" s="622"/>
      <c r="CS40" s="622"/>
      <c r="CT40" s="622"/>
      <c r="CU40" s="622"/>
      <c r="CV40" s="622"/>
      <c r="CW40" s="622"/>
      <c r="CX40" s="622"/>
      <c r="CY40" s="622"/>
      <c r="CZ40" s="622"/>
      <c r="DA40" s="622"/>
      <c r="DB40" s="622"/>
      <c r="DC40" s="622"/>
      <c r="DD40" s="622"/>
      <c r="DE40" s="622"/>
      <c r="DF40" s="622"/>
      <c r="DG40" s="622"/>
      <c r="DH40" s="622"/>
      <c r="DI40" s="622"/>
      <c r="DJ40" s="622"/>
      <c r="DK40" s="622"/>
      <c r="DL40" s="622"/>
      <c r="DM40" s="622"/>
      <c r="DN40" s="622"/>
      <c r="DO40" s="622"/>
      <c r="DP40" s="622"/>
      <c r="DQ40" s="622"/>
      <c r="DR40" s="622"/>
      <c r="DS40" s="622"/>
      <c r="DT40" s="622"/>
      <c r="DU40" s="622"/>
      <c r="DV40" s="622"/>
      <c r="DW40" s="622"/>
      <c r="DX40" s="622"/>
      <c r="DY40" s="622"/>
      <c r="DZ40" s="622"/>
      <c r="EA40" s="622"/>
      <c r="EB40" s="622"/>
      <c r="ED40" s="280">
        <f t="shared" si="0"/>
        <v>0</v>
      </c>
      <c r="EE40" s="517">
        <f t="shared" si="1"/>
        <v>0</v>
      </c>
      <c r="EF40" s="267">
        <f t="shared" si="2"/>
        <v>0</v>
      </c>
      <c r="EG40" s="594">
        <f t="shared" si="3"/>
        <v>0</v>
      </c>
      <c r="EH40" s="402">
        <f t="shared" si="4"/>
        <v>0</v>
      </c>
      <c r="EI40" s="370" t="str">
        <f>IF(EH40=0,"",
IF(SUM($EH$25:EH40)=1,EJ40,
IF($EH$110&gt;SUM($EH$25:EH40),_xlfn.CONCAT(", ",EJ40),
IF($EH$110=SUM($EH$25:EH40),_xlfn.CONCAT(" y ",EJ40)))))</f>
        <v/>
      </c>
      <c r="EJ40" s="156" t="s">
        <v>5110</v>
      </c>
    </row>
    <row r="41" spans="3:140" ht="15" customHeight="1">
      <c r="C41" s="154" t="s">
        <v>5033</v>
      </c>
      <c r="D41" s="884" t="str">
        <f>IF(CNGE_2024_M1_Secc5!D288="","",CNGE_2024_M1_Secc5!D288)</f>
        <v/>
      </c>
      <c r="E41" s="884"/>
      <c r="F41" s="884"/>
      <c r="G41" s="884"/>
      <c r="H41" s="940"/>
      <c r="I41" s="940"/>
      <c r="J41" s="940"/>
      <c r="K41" s="940"/>
      <c r="L41" s="622"/>
      <c r="M41" s="622"/>
      <c r="N41" s="622"/>
      <c r="O41" s="622"/>
      <c r="P41" s="622"/>
      <c r="Q41" s="622"/>
      <c r="R41" s="622"/>
      <c r="S41" s="622"/>
      <c r="T41" s="622"/>
      <c r="U41" s="622"/>
      <c r="V41" s="622"/>
      <c r="W41" s="622"/>
      <c r="X41" s="622"/>
      <c r="Y41" s="622"/>
      <c r="Z41" s="622"/>
      <c r="AA41" s="622"/>
      <c r="AB41" s="622"/>
      <c r="AC41" s="622"/>
      <c r="AD41" s="622"/>
      <c r="AE41" s="622"/>
      <c r="AF41" s="622"/>
      <c r="AG41" s="622"/>
      <c r="AH41" s="622"/>
      <c r="AI41" s="622"/>
      <c r="AJ41" s="622"/>
      <c r="AK41" s="622"/>
      <c r="AL41" s="622"/>
      <c r="AM41" s="622"/>
      <c r="AN41" s="622"/>
      <c r="AO41" s="622"/>
      <c r="AP41" s="622"/>
      <c r="AQ41" s="622"/>
      <c r="AR41" s="622"/>
      <c r="AS41" s="622"/>
      <c r="AT41" s="622"/>
      <c r="AU41" s="622"/>
      <c r="AV41" s="622"/>
      <c r="AW41" s="622"/>
      <c r="AX41" s="622"/>
      <c r="AY41" s="622"/>
      <c r="AZ41" s="622"/>
      <c r="BA41" s="622"/>
      <c r="BB41" s="622"/>
      <c r="BC41" s="622"/>
      <c r="BD41" s="622"/>
      <c r="BE41" s="622"/>
      <c r="BF41" s="622"/>
      <c r="BG41" s="622"/>
      <c r="BH41" s="622"/>
      <c r="BI41" s="622"/>
      <c r="BJ41" s="622"/>
      <c r="BK41" s="622"/>
      <c r="BL41" s="622"/>
      <c r="BM41" s="622"/>
      <c r="BN41" s="622"/>
      <c r="BO41" s="622"/>
      <c r="BP41" s="622"/>
      <c r="BQ41" s="622"/>
      <c r="BR41" s="622"/>
      <c r="BS41" s="622"/>
      <c r="BT41" s="622"/>
      <c r="BU41" s="622"/>
      <c r="BV41" s="622"/>
      <c r="BW41" s="622"/>
      <c r="BX41" s="622"/>
      <c r="BY41" s="622"/>
      <c r="BZ41" s="622"/>
      <c r="CA41" s="622"/>
      <c r="CB41" s="622"/>
      <c r="CC41" s="622"/>
      <c r="CD41" s="622"/>
      <c r="CE41" s="622"/>
      <c r="CF41" s="622"/>
      <c r="CG41" s="622"/>
      <c r="CH41" s="622"/>
      <c r="CI41" s="622"/>
      <c r="CJ41" s="622"/>
      <c r="CK41" s="622"/>
      <c r="CL41" s="622"/>
      <c r="CM41" s="622"/>
      <c r="CN41" s="622"/>
      <c r="CO41" s="622"/>
      <c r="CP41" s="622"/>
      <c r="CQ41" s="622"/>
      <c r="CR41" s="622"/>
      <c r="CS41" s="622"/>
      <c r="CT41" s="622"/>
      <c r="CU41" s="622"/>
      <c r="CV41" s="622"/>
      <c r="CW41" s="622"/>
      <c r="CX41" s="622"/>
      <c r="CY41" s="622"/>
      <c r="CZ41" s="622"/>
      <c r="DA41" s="622"/>
      <c r="DB41" s="622"/>
      <c r="DC41" s="622"/>
      <c r="DD41" s="622"/>
      <c r="DE41" s="622"/>
      <c r="DF41" s="622"/>
      <c r="DG41" s="622"/>
      <c r="DH41" s="622"/>
      <c r="DI41" s="622"/>
      <c r="DJ41" s="622"/>
      <c r="DK41" s="622"/>
      <c r="DL41" s="622"/>
      <c r="DM41" s="622"/>
      <c r="DN41" s="622"/>
      <c r="DO41" s="622"/>
      <c r="DP41" s="622"/>
      <c r="DQ41" s="622"/>
      <c r="DR41" s="622"/>
      <c r="DS41" s="622"/>
      <c r="DT41" s="622"/>
      <c r="DU41" s="622"/>
      <c r="DV41" s="622"/>
      <c r="DW41" s="622"/>
      <c r="DX41" s="622"/>
      <c r="DY41" s="622"/>
      <c r="DZ41" s="622"/>
      <c r="EA41" s="622"/>
      <c r="EB41" s="622"/>
      <c r="ED41" s="280">
        <f t="shared" si="0"/>
        <v>0</v>
      </c>
      <c r="EE41" s="517">
        <f t="shared" si="1"/>
        <v>0</v>
      </c>
      <c r="EF41" s="267">
        <f t="shared" si="2"/>
        <v>0</v>
      </c>
      <c r="EG41" s="594">
        <f t="shared" si="3"/>
        <v>0</v>
      </c>
      <c r="EH41" s="402">
        <f t="shared" si="4"/>
        <v>0</v>
      </c>
      <c r="EI41" s="370" t="str">
        <f>IF(EH41=0,"",
IF(SUM($EH$25:EH41)=1,EJ41,
IF($EH$110&gt;SUM($EH$25:EH41),_xlfn.CONCAT(", ",EJ41),
IF($EH$110=SUM($EH$25:EH41),_xlfn.CONCAT(" y ",EJ41)))))</f>
        <v/>
      </c>
      <c r="EJ41" s="156" t="s">
        <v>5111</v>
      </c>
    </row>
    <row r="42" spans="3:140" ht="15" customHeight="1">
      <c r="C42" s="154" t="s">
        <v>5034</v>
      </c>
      <c r="D42" s="884" t="str">
        <f>IF(CNGE_2024_M1_Secc5!D289="","",CNGE_2024_M1_Secc5!D289)</f>
        <v/>
      </c>
      <c r="E42" s="884"/>
      <c r="F42" s="884"/>
      <c r="G42" s="884"/>
      <c r="H42" s="940"/>
      <c r="I42" s="940"/>
      <c r="J42" s="940"/>
      <c r="K42" s="940"/>
      <c r="L42" s="622"/>
      <c r="M42" s="622"/>
      <c r="N42" s="622"/>
      <c r="O42" s="622"/>
      <c r="P42" s="622"/>
      <c r="Q42" s="622"/>
      <c r="R42" s="622"/>
      <c r="S42" s="622"/>
      <c r="T42" s="622"/>
      <c r="U42" s="622"/>
      <c r="V42" s="622"/>
      <c r="W42" s="622"/>
      <c r="X42" s="622"/>
      <c r="Y42" s="622"/>
      <c r="Z42" s="622"/>
      <c r="AA42" s="622"/>
      <c r="AB42" s="622"/>
      <c r="AC42" s="622"/>
      <c r="AD42" s="622"/>
      <c r="AE42" s="622"/>
      <c r="AF42" s="622"/>
      <c r="AG42" s="622"/>
      <c r="AH42" s="622"/>
      <c r="AI42" s="622"/>
      <c r="AJ42" s="622"/>
      <c r="AK42" s="622"/>
      <c r="AL42" s="622"/>
      <c r="AM42" s="622"/>
      <c r="AN42" s="622"/>
      <c r="AO42" s="622"/>
      <c r="AP42" s="622"/>
      <c r="AQ42" s="622"/>
      <c r="AR42" s="622"/>
      <c r="AS42" s="622"/>
      <c r="AT42" s="622"/>
      <c r="AU42" s="622"/>
      <c r="AV42" s="622"/>
      <c r="AW42" s="622"/>
      <c r="AX42" s="622"/>
      <c r="AY42" s="622"/>
      <c r="AZ42" s="622"/>
      <c r="BA42" s="622"/>
      <c r="BB42" s="622"/>
      <c r="BC42" s="622"/>
      <c r="BD42" s="622"/>
      <c r="BE42" s="622"/>
      <c r="BF42" s="622"/>
      <c r="BG42" s="622"/>
      <c r="BH42" s="622"/>
      <c r="BI42" s="622"/>
      <c r="BJ42" s="622"/>
      <c r="BK42" s="622"/>
      <c r="BL42" s="622"/>
      <c r="BM42" s="622"/>
      <c r="BN42" s="622"/>
      <c r="BO42" s="622"/>
      <c r="BP42" s="622"/>
      <c r="BQ42" s="622"/>
      <c r="BR42" s="622"/>
      <c r="BS42" s="622"/>
      <c r="BT42" s="622"/>
      <c r="BU42" s="622"/>
      <c r="BV42" s="622"/>
      <c r="BW42" s="622"/>
      <c r="BX42" s="622"/>
      <c r="BY42" s="622"/>
      <c r="BZ42" s="622"/>
      <c r="CA42" s="622"/>
      <c r="CB42" s="622"/>
      <c r="CC42" s="622"/>
      <c r="CD42" s="622"/>
      <c r="CE42" s="622"/>
      <c r="CF42" s="622"/>
      <c r="CG42" s="622"/>
      <c r="CH42" s="622"/>
      <c r="CI42" s="622"/>
      <c r="CJ42" s="622"/>
      <c r="CK42" s="622"/>
      <c r="CL42" s="622"/>
      <c r="CM42" s="622"/>
      <c r="CN42" s="622"/>
      <c r="CO42" s="622"/>
      <c r="CP42" s="622"/>
      <c r="CQ42" s="622"/>
      <c r="CR42" s="622"/>
      <c r="CS42" s="622"/>
      <c r="CT42" s="622"/>
      <c r="CU42" s="622"/>
      <c r="CV42" s="622"/>
      <c r="CW42" s="622"/>
      <c r="CX42" s="622"/>
      <c r="CY42" s="622"/>
      <c r="CZ42" s="622"/>
      <c r="DA42" s="622"/>
      <c r="DB42" s="622"/>
      <c r="DC42" s="622"/>
      <c r="DD42" s="622"/>
      <c r="DE42" s="622"/>
      <c r="DF42" s="622"/>
      <c r="DG42" s="622"/>
      <c r="DH42" s="622"/>
      <c r="DI42" s="622"/>
      <c r="DJ42" s="622"/>
      <c r="DK42" s="622"/>
      <c r="DL42" s="622"/>
      <c r="DM42" s="622"/>
      <c r="DN42" s="622"/>
      <c r="DO42" s="622"/>
      <c r="DP42" s="622"/>
      <c r="DQ42" s="622"/>
      <c r="DR42" s="622"/>
      <c r="DS42" s="622"/>
      <c r="DT42" s="622"/>
      <c r="DU42" s="622"/>
      <c r="DV42" s="622"/>
      <c r="DW42" s="622"/>
      <c r="DX42" s="622"/>
      <c r="DY42" s="622"/>
      <c r="DZ42" s="622"/>
      <c r="EA42" s="622"/>
      <c r="EB42" s="622"/>
      <c r="ED42" s="280">
        <f t="shared" si="0"/>
        <v>0</v>
      </c>
      <c r="EE42" s="517">
        <f t="shared" si="1"/>
        <v>0</v>
      </c>
      <c r="EF42" s="267">
        <f t="shared" si="2"/>
        <v>0</v>
      </c>
      <c r="EG42" s="594">
        <f t="shared" si="3"/>
        <v>0</v>
      </c>
      <c r="EH42" s="402">
        <f t="shared" si="4"/>
        <v>0</v>
      </c>
      <c r="EI42" s="370" t="str">
        <f>IF(EH42=0,"",
IF(SUM($EH$25:EH42)=1,EJ42,
IF($EH$110&gt;SUM($EH$25:EH42),_xlfn.CONCAT(", ",EJ42),
IF($EH$110=SUM($EH$25:EH42),_xlfn.CONCAT(" y ",EJ42)))))</f>
        <v/>
      </c>
      <c r="EJ42" s="156" t="s">
        <v>5112</v>
      </c>
    </row>
    <row r="43" spans="3:140" ht="15" customHeight="1">
      <c r="C43" s="154" t="s">
        <v>5035</v>
      </c>
      <c r="D43" s="884" t="str">
        <f>IF(CNGE_2024_M1_Secc5!D290="","",CNGE_2024_M1_Secc5!D290)</f>
        <v/>
      </c>
      <c r="E43" s="884"/>
      <c r="F43" s="884"/>
      <c r="G43" s="884"/>
      <c r="H43" s="940"/>
      <c r="I43" s="940"/>
      <c r="J43" s="940"/>
      <c r="K43" s="940"/>
      <c r="L43" s="622"/>
      <c r="M43" s="622"/>
      <c r="N43" s="622"/>
      <c r="O43" s="622"/>
      <c r="P43" s="622"/>
      <c r="Q43" s="622"/>
      <c r="R43" s="622"/>
      <c r="S43" s="622"/>
      <c r="T43" s="622"/>
      <c r="U43" s="622"/>
      <c r="V43" s="622"/>
      <c r="W43" s="622"/>
      <c r="X43" s="622"/>
      <c r="Y43" s="622"/>
      <c r="Z43" s="622"/>
      <c r="AA43" s="622"/>
      <c r="AB43" s="622"/>
      <c r="AC43" s="622"/>
      <c r="AD43" s="622"/>
      <c r="AE43" s="622"/>
      <c r="AF43" s="622"/>
      <c r="AG43" s="622"/>
      <c r="AH43" s="622"/>
      <c r="AI43" s="622"/>
      <c r="AJ43" s="622"/>
      <c r="AK43" s="622"/>
      <c r="AL43" s="622"/>
      <c r="AM43" s="622"/>
      <c r="AN43" s="622"/>
      <c r="AO43" s="622"/>
      <c r="AP43" s="622"/>
      <c r="AQ43" s="622"/>
      <c r="AR43" s="622"/>
      <c r="AS43" s="622"/>
      <c r="AT43" s="622"/>
      <c r="AU43" s="622"/>
      <c r="AV43" s="622"/>
      <c r="AW43" s="622"/>
      <c r="AX43" s="622"/>
      <c r="AY43" s="622"/>
      <c r="AZ43" s="622"/>
      <c r="BA43" s="622"/>
      <c r="BB43" s="622"/>
      <c r="BC43" s="622"/>
      <c r="BD43" s="622"/>
      <c r="BE43" s="622"/>
      <c r="BF43" s="622"/>
      <c r="BG43" s="622"/>
      <c r="BH43" s="622"/>
      <c r="BI43" s="622"/>
      <c r="BJ43" s="622"/>
      <c r="BK43" s="622"/>
      <c r="BL43" s="622"/>
      <c r="BM43" s="622"/>
      <c r="BN43" s="622"/>
      <c r="BO43" s="622"/>
      <c r="BP43" s="622"/>
      <c r="BQ43" s="622"/>
      <c r="BR43" s="622"/>
      <c r="BS43" s="622"/>
      <c r="BT43" s="622"/>
      <c r="BU43" s="622"/>
      <c r="BV43" s="622"/>
      <c r="BW43" s="622"/>
      <c r="BX43" s="622"/>
      <c r="BY43" s="622"/>
      <c r="BZ43" s="622"/>
      <c r="CA43" s="622"/>
      <c r="CB43" s="622"/>
      <c r="CC43" s="622"/>
      <c r="CD43" s="622"/>
      <c r="CE43" s="622"/>
      <c r="CF43" s="622"/>
      <c r="CG43" s="622"/>
      <c r="CH43" s="622"/>
      <c r="CI43" s="622"/>
      <c r="CJ43" s="622"/>
      <c r="CK43" s="622"/>
      <c r="CL43" s="622"/>
      <c r="CM43" s="622"/>
      <c r="CN43" s="622"/>
      <c r="CO43" s="622"/>
      <c r="CP43" s="622"/>
      <c r="CQ43" s="622"/>
      <c r="CR43" s="622"/>
      <c r="CS43" s="622"/>
      <c r="CT43" s="622"/>
      <c r="CU43" s="622"/>
      <c r="CV43" s="622"/>
      <c r="CW43" s="622"/>
      <c r="CX43" s="622"/>
      <c r="CY43" s="622"/>
      <c r="CZ43" s="622"/>
      <c r="DA43" s="622"/>
      <c r="DB43" s="622"/>
      <c r="DC43" s="622"/>
      <c r="DD43" s="622"/>
      <c r="DE43" s="622"/>
      <c r="DF43" s="622"/>
      <c r="DG43" s="622"/>
      <c r="DH43" s="622"/>
      <c r="DI43" s="622"/>
      <c r="DJ43" s="622"/>
      <c r="DK43" s="622"/>
      <c r="DL43" s="622"/>
      <c r="DM43" s="622"/>
      <c r="DN43" s="622"/>
      <c r="DO43" s="622"/>
      <c r="DP43" s="622"/>
      <c r="DQ43" s="622"/>
      <c r="DR43" s="622"/>
      <c r="DS43" s="622"/>
      <c r="DT43" s="622"/>
      <c r="DU43" s="622"/>
      <c r="DV43" s="622"/>
      <c r="DW43" s="622"/>
      <c r="DX43" s="622"/>
      <c r="DY43" s="622"/>
      <c r="DZ43" s="622"/>
      <c r="EA43" s="622"/>
      <c r="EB43" s="622"/>
      <c r="ED43" s="280">
        <f t="shared" si="0"/>
        <v>0</v>
      </c>
      <c r="EE43" s="517">
        <f t="shared" si="1"/>
        <v>0</v>
      </c>
      <c r="EF43" s="267">
        <f t="shared" si="2"/>
        <v>0</v>
      </c>
      <c r="EG43" s="594">
        <f t="shared" si="3"/>
        <v>0</v>
      </c>
      <c r="EH43" s="402">
        <f t="shared" si="4"/>
        <v>0</v>
      </c>
      <c r="EI43" s="370" t="str">
        <f>IF(EH43=0,"",
IF(SUM($EH$25:EH43)=1,EJ43,
IF($EH$110&gt;SUM($EH$25:EH43),_xlfn.CONCAT(", ",EJ43),
IF($EH$110=SUM($EH$25:EH43),_xlfn.CONCAT(" y ",EJ43)))))</f>
        <v/>
      </c>
      <c r="EJ43" s="156" t="s">
        <v>5113</v>
      </c>
    </row>
    <row r="44" spans="3:140" ht="15" customHeight="1">
      <c r="C44" s="154" t="s">
        <v>5036</v>
      </c>
      <c r="D44" s="884" t="str">
        <f>IF(CNGE_2024_M1_Secc5!D291="","",CNGE_2024_M1_Secc5!D291)</f>
        <v/>
      </c>
      <c r="E44" s="884"/>
      <c r="F44" s="884"/>
      <c r="G44" s="884"/>
      <c r="H44" s="940"/>
      <c r="I44" s="940"/>
      <c r="J44" s="940"/>
      <c r="K44" s="940"/>
      <c r="L44" s="622"/>
      <c r="M44" s="622"/>
      <c r="N44" s="622"/>
      <c r="O44" s="622"/>
      <c r="P44" s="622"/>
      <c r="Q44" s="622"/>
      <c r="R44" s="622"/>
      <c r="S44" s="622"/>
      <c r="T44" s="622"/>
      <c r="U44" s="622"/>
      <c r="V44" s="622"/>
      <c r="W44" s="622"/>
      <c r="X44" s="622"/>
      <c r="Y44" s="622"/>
      <c r="Z44" s="622"/>
      <c r="AA44" s="622"/>
      <c r="AB44" s="622"/>
      <c r="AC44" s="622"/>
      <c r="AD44" s="622"/>
      <c r="AE44" s="622"/>
      <c r="AF44" s="622"/>
      <c r="AG44" s="622"/>
      <c r="AH44" s="622"/>
      <c r="AI44" s="622"/>
      <c r="AJ44" s="622"/>
      <c r="AK44" s="622"/>
      <c r="AL44" s="622"/>
      <c r="AM44" s="622"/>
      <c r="AN44" s="622"/>
      <c r="AO44" s="622"/>
      <c r="AP44" s="622"/>
      <c r="AQ44" s="622"/>
      <c r="AR44" s="622"/>
      <c r="AS44" s="622"/>
      <c r="AT44" s="622"/>
      <c r="AU44" s="622"/>
      <c r="AV44" s="622"/>
      <c r="AW44" s="622"/>
      <c r="AX44" s="622"/>
      <c r="AY44" s="622"/>
      <c r="AZ44" s="622"/>
      <c r="BA44" s="622"/>
      <c r="BB44" s="622"/>
      <c r="BC44" s="622"/>
      <c r="BD44" s="622"/>
      <c r="BE44" s="622"/>
      <c r="BF44" s="622"/>
      <c r="BG44" s="622"/>
      <c r="BH44" s="622"/>
      <c r="BI44" s="622"/>
      <c r="BJ44" s="622"/>
      <c r="BK44" s="622"/>
      <c r="BL44" s="622"/>
      <c r="BM44" s="622"/>
      <c r="BN44" s="622"/>
      <c r="BO44" s="622"/>
      <c r="BP44" s="622"/>
      <c r="BQ44" s="622"/>
      <c r="BR44" s="622"/>
      <c r="BS44" s="622"/>
      <c r="BT44" s="622"/>
      <c r="BU44" s="622"/>
      <c r="BV44" s="622"/>
      <c r="BW44" s="622"/>
      <c r="BX44" s="622"/>
      <c r="BY44" s="622"/>
      <c r="BZ44" s="622"/>
      <c r="CA44" s="622"/>
      <c r="CB44" s="622"/>
      <c r="CC44" s="622"/>
      <c r="CD44" s="622"/>
      <c r="CE44" s="622"/>
      <c r="CF44" s="622"/>
      <c r="CG44" s="622"/>
      <c r="CH44" s="622"/>
      <c r="CI44" s="622"/>
      <c r="CJ44" s="622"/>
      <c r="CK44" s="622"/>
      <c r="CL44" s="622"/>
      <c r="CM44" s="622"/>
      <c r="CN44" s="622"/>
      <c r="CO44" s="622"/>
      <c r="CP44" s="622"/>
      <c r="CQ44" s="622"/>
      <c r="CR44" s="622"/>
      <c r="CS44" s="622"/>
      <c r="CT44" s="622"/>
      <c r="CU44" s="622"/>
      <c r="CV44" s="622"/>
      <c r="CW44" s="622"/>
      <c r="CX44" s="622"/>
      <c r="CY44" s="622"/>
      <c r="CZ44" s="622"/>
      <c r="DA44" s="622"/>
      <c r="DB44" s="622"/>
      <c r="DC44" s="622"/>
      <c r="DD44" s="622"/>
      <c r="DE44" s="622"/>
      <c r="DF44" s="622"/>
      <c r="DG44" s="622"/>
      <c r="DH44" s="622"/>
      <c r="DI44" s="622"/>
      <c r="DJ44" s="622"/>
      <c r="DK44" s="622"/>
      <c r="DL44" s="622"/>
      <c r="DM44" s="622"/>
      <c r="DN44" s="622"/>
      <c r="DO44" s="622"/>
      <c r="DP44" s="622"/>
      <c r="DQ44" s="622"/>
      <c r="DR44" s="622"/>
      <c r="DS44" s="622"/>
      <c r="DT44" s="622"/>
      <c r="DU44" s="622"/>
      <c r="DV44" s="622"/>
      <c r="DW44" s="622"/>
      <c r="DX44" s="622"/>
      <c r="DY44" s="622"/>
      <c r="DZ44" s="622"/>
      <c r="EA44" s="622"/>
      <c r="EB44" s="622"/>
      <c r="ED44" s="280">
        <f t="shared" si="0"/>
        <v>0</v>
      </c>
      <c r="EE44" s="517">
        <f t="shared" si="1"/>
        <v>0</v>
      </c>
      <c r="EF44" s="267">
        <f t="shared" si="2"/>
        <v>0</v>
      </c>
      <c r="EG44" s="594">
        <f t="shared" si="3"/>
        <v>0</v>
      </c>
      <c r="EH44" s="402">
        <f t="shared" si="4"/>
        <v>0</v>
      </c>
      <c r="EI44" s="370" t="str">
        <f>IF(EH44=0,"",
IF(SUM($EH$25:EH44)=1,EJ44,
IF($EH$110&gt;SUM($EH$25:EH44),_xlfn.CONCAT(", ",EJ44),
IF($EH$110=SUM($EH$25:EH44),_xlfn.CONCAT(" y ",EJ44)))))</f>
        <v/>
      </c>
      <c r="EJ44" s="156" t="s">
        <v>5114</v>
      </c>
    </row>
    <row r="45" spans="3:140" ht="15" customHeight="1">
      <c r="C45" s="165" t="s">
        <v>5037</v>
      </c>
      <c r="D45" s="884" t="str">
        <f>IF(CNGE_2024_M1_Secc5!D292="","",CNGE_2024_M1_Secc5!D292)</f>
        <v/>
      </c>
      <c r="E45" s="884"/>
      <c r="F45" s="884"/>
      <c r="G45" s="884"/>
      <c r="H45" s="940"/>
      <c r="I45" s="940"/>
      <c r="J45" s="940"/>
      <c r="K45" s="940"/>
      <c r="L45" s="622"/>
      <c r="M45" s="622"/>
      <c r="N45" s="622"/>
      <c r="O45" s="622"/>
      <c r="P45" s="622"/>
      <c r="Q45" s="622"/>
      <c r="R45" s="622"/>
      <c r="S45" s="622"/>
      <c r="T45" s="622"/>
      <c r="U45" s="622"/>
      <c r="V45" s="622"/>
      <c r="W45" s="622"/>
      <c r="X45" s="622"/>
      <c r="Y45" s="622"/>
      <c r="Z45" s="622"/>
      <c r="AA45" s="622"/>
      <c r="AB45" s="622"/>
      <c r="AC45" s="622"/>
      <c r="AD45" s="622"/>
      <c r="AE45" s="622"/>
      <c r="AF45" s="622"/>
      <c r="AG45" s="622"/>
      <c r="AH45" s="622"/>
      <c r="AI45" s="622"/>
      <c r="AJ45" s="622"/>
      <c r="AK45" s="622"/>
      <c r="AL45" s="622"/>
      <c r="AM45" s="622"/>
      <c r="AN45" s="622"/>
      <c r="AO45" s="622"/>
      <c r="AP45" s="622"/>
      <c r="AQ45" s="622"/>
      <c r="AR45" s="622"/>
      <c r="AS45" s="622"/>
      <c r="AT45" s="622"/>
      <c r="AU45" s="622"/>
      <c r="AV45" s="622"/>
      <c r="AW45" s="622"/>
      <c r="AX45" s="622"/>
      <c r="AY45" s="622"/>
      <c r="AZ45" s="622"/>
      <c r="BA45" s="622"/>
      <c r="BB45" s="622"/>
      <c r="BC45" s="622"/>
      <c r="BD45" s="622"/>
      <c r="BE45" s="622"/>
      <c r="BF45" s="622"/>
      <c r="BG45" s="622"/>
      <c r="BH45" s="622"/>
      <c r="BI45" s="622"/>
      <c r="BJ45" s="622"/>
      <c r="BK45" s="622"/>
      <c r="BL45" s="622"/>
      <c r="BM45" s="622"/>
      <c r="BN45" s="622"/>
      <c r="BO45" s="622"/>
      <c r="BP45" s="622"/>
      <c r="BQ45" s="622"/>
      <c r="BR45" s="622"/>
      <c r="BS45" s="622"/>
      <c r="BT45" s="622"/>
      <c r="BU45" s="622"/>
      <c r="BV45" s="622"/>
      <c r="BW45" s="622"/>
      <c r="BX45" s="622"/>
      <c r="BY45" s="622"/>
      <c r="BZ45" s="622"/>
      <c r="CA45" s="622"/>
      <c r="CB45" s="622"/>
      <c r="CC45" s="622"/>
      <c r="CD45" s="622"/>
      <c r="CE45" s="622"/>
      <c r="CF45" s="622"/>
      <c r="CG45" s="622"/>
      <c r="CH45" s="622"/>
      <c r="CI45" s="622"/>
      <c r="CJ45" s="622"/>
      <c r="CK45" s="622"/>
      <c r="CL45" s="622"/>
      <c r="CM45" s="622"/>
      <c r="CN45" s="622"/>
      <c r="CO45" s="622"/>
      <c r="CP45" s="622"/>
      <c r="CQ45" s="622"/>
      <c r="CR45" s="622"/>
      <c r="CS45" s="622"/>
      <c r="CT45" s="622"/>
      <c r="CU45" s="622"/>
      <c r="CV45" s="622"/>
      <c r="CW45" s="622"/>
      <c r="CX45" s="622"/>
      <c r="CY45" s="622"/>
      <c r="CZ45" s="622"/>
      <c r="DA45" s="622"/>
      <c r="DB45" s="622"/>
      <c r="DC45" s="622"/>
      <c r="DD45" s="622"/>
      <c r="DE45" s="622"/>
      <c r="DF45" s="622"/>
      <c r="DG45" s="622"/>
      <c r="DH45" s="622"/>
      <c r="DI45" s="622"/>
      <c r="DJ45" s="622"/>
      <c r="DK45" s="622"/>
      <c r="DL45" s="622"/>
      <c r="DM45" s="622"/>
      <c r="DN45" s="622"/>
      <c r="DO45" s="622"/>
      <c r="DP45" s="622"/>
      <c r="DQ45" s="622"/>
      <c r="DR45" s="622"/>
      <c r="DS45" s="622"/>
      <c r="DT45" s="622"/>
      <c r="DU45" s="622"/>
      <c r="DV45" s="622"/>
      <c r="DW45" s="622"/>
      <c r="DX45" s="622"/>
      <c r="DY45" s="622"/>
      <c r="DZ45" s="622"/>
      <c r="EA45" s="622"/>
      <c r="EB45" s="622"/>
      <c r="ED45" s="280">
        <f t="shared" si="0"/>
        <v>0</v>
      </c>
      <c r="EE45" s="517">
        <f t="shared" si="1"/>
        <v>0</v>
      </c>
      <c r="EF45" s="267">
        <f t="shared" si="2"/>
        <v>0</v>
      </c>
      <c r="EG45" s="594">
        <f t="shared" si="3"/>
        <v>0</v>
      </c>
      <c r="EH45" s="402">
        <f t="shared" si="4"/>
        <v>0</v>
      </c>
      <c r="EI45" s="370" t="str">
        <f>IF(EH45=0,"",
IF(SUM($EH$25:EH45)=1,EJ45,
IF($EH$110&gt;SUM($EH$25:EH45),_xlfn.CONCAT(", ",EJ45),
IF($EH$110=SUM($EH$25:EH45),_xlfn.CONCAT(" y ",EJ45)))))</f>
        <v/>
      </c>
      <c r="EJ45" s="156" t="s">
        <v>5115</v>
      </c>
    </row>
    <row r="46" spans="3:140" ht="15" customHeight="1">
      <c r="C46" s="165" t="s">
        <v>5038</v>
      </c>
      <c r="D46" s="884" t="str">
        <f>IF(CNGE_2024_M1_Secc5!D293="","",CNGE_2024_M1_Secc5!D293)</f>
        <v/>
      </c>
      <c r="E46" s="884"/>
      <c r="F46" s="884"/>
      <c r="G46" s="884"/>
      <c r="H46" s="940"/>
      <c r="I46" s="940"/>
      <c r="J46" s="940"/>
      <c r="K46" s="940"/>
      <c r="L46" s="622"/>
      <c r="M46" s="622"/>
      <c r="N46" s="622"/>
      <c r="O46" s="622"/>
      <c r="P46" s="622"/>
      <c r="Q46" s="622"/>
      <c r="R46" s="622"/>
      <c r="S46" s="622"/>
      <c r="T46" s="622"/>
      <c r="U46" s="622"/>
      <c r="V46" s="622"/>
      <c r="W46" s="622"/>
      <c r="X46" s="622"/>
      <c r="Y46" s="622"/>
      <c r="Z46" s="622"/>
      <c r="AA46" s="622"/>
      <c r="AB46" s="622"/>
      <c r="AC46" s="622"/>
      <c r="AD46" s="622"/>
      <c r="AE46" s="622"/>
      <c r="AF46" s="622"/>
      <c r="AG46" s="622"/>
      <c r="AH46" s="622"/>
      <c r="AI46" s="622"/>
      <c r="AJ46" s="622"/>
      <c r="AK46" s="622"/>
      <c r="AL46" s="622"/>
      <c r="AM46" s="622"/>
      <c r="AN46" s="622"/>
      <c r="AO46" s="622"/>
      <c r="AP46" s="622"/>
      <c r="AQ46" s="622"/>
      <c r="AR46" s="622"/>
      <c r="AS46" s="622"/>
      <c r="AT46" s="622"/>
      <c r="AU46" s="622"/>
      <c r="AV46" s="622"/>
      <c r="AW46" s="622"/>
      <c r="AX46" s="622"/>
      <c r="AY46" s="622"/>
      <c r="AZ46" s="622"/>
      <c r="BA46" s="622"/>
      <c r="BB46" s="622"/>
      <c r="BC46" s="622"/>
      <c r="BD46" s="622"/>
      <c r="BE46" s="622"/>
      <c r="BF46" s="622"/>
      <c r="BG46" s="622"/>
      <c r="BH46" s="622"/>
      <c r="BI46" s="622"/>
      <c r="BJ46" s="622"/>
      <c r="BK46" s="622"/>
      <c r="BL46" s="622"/>
      <c r="BM46" s="622"/>
      <c r="BN46" s="622"/>
      <c r="BO46" s="622"/>
      <c r="BP46" s="622"/>
      <c r="BQ46" s="622"/>
      <c r="BR46" s="622"/>
      <c r="BS46" s="622"/>
      <c r="BT46" s="622"/>
      <c r="BU46" s="622"/>
      <c r="BV46" s="622"/>
      <c r="BW46" s="622"/>
      <c r="BX46" s="622"/>
      <c r="BY46" s="622"/>
      <c r="BZ46" s="622"/>
      <c r="CA46" s="622"/>
      <c r="CB46" s="622"/>
      <c r="CC46" s="622"/>
      <c r="CD46" s="622"/>
      <c r="CE46" s="622"/>
      <c r="CF46" s="622"/>
      <c r="CG46" s="622"/>
      <c r="CH46" s="622"/>
      <c r="CI46" s="622"/>
      <c r="CJ46" s="622"/>
      <c r="CK46" s="622"/>
      <c r="CL46" s="622"/>
      <c r="CM46" s="622"/>
      <c r="CN46" s="622"/>
      <c r="CO46" s="622"/>
      <c r="CP46" s="622"/>
      <c r="CQ46" s="622"/>
      <c r="CR46" s="622"/>
      <c r="CS46" s="622"/>
      <c r="CT46" s="622"/>
      <c r="CU46" s="622"/>
      <c r="CV46" s="622"/>
      <c r="CW46" s="622"/>
      <c r="CX46" s="622"/>
      <c r="CY46" s="622"/>
      <c r="CZ46" s="622"/>
      <c r="DA46" s="622"/>
      <c r="DB46" s="622"/>
      <c r="DC46" s="622"/>
      <c r="DD46" s="622"/>
      <c r="DE46" s="622"/>
      <c r="DF46" s="622"/>
      <c r="DG46" s="622"/>
      <c r="DH46" s="622"/>
      <c r="DI46" s="622"/>
      <c r="DJ46" s="622"/>
      <c r="DK46" s="622"/>
      <c r="DL46" s="622"/>
      <c r="DM46" s="622"/>
      <c r="DN46" s="622"/>
      <c r="DO46" s="622"/>
      <c r="DP46" s="622"/>
      <c r="DQ46" s="622"/>
      <c r="DR46" s="622"/>
      <c r="DS46" s="622"/>
      <c r="DT46" s="622"/>
      <c r="DU46" s="622"/>
      <c r="DV46" s="622"/>
      <c r="DW46" s="622"/>
      <c r="DX46" s="622"/>
      <c r="DY46" s="622"/>
      <c r="DZ46" s="622"/>
      <c r="EA46" s="622"/>
      <c r="EB46" s="622"/>
      <c r="ED46" s="280">
        <f t="shared" si="0"/>
        <v>0</v>
      </c>
      <c r="EE46" s="517">
        <f t="shared" si="1"/>
        <v>0</v>
      </c>
      <c r="EF46" s="267">
        <f t="shared" si="2"/>
        <v>0</v>
      </c>
      <c r="EG46" s="594">
        <f t="shared" si="3"/>
        <v>0</v>
      </c>
      <c r="EH46" s="402">
        <f t="shared" si="4"/>
        <v>0</v>
      </c>
      <c r="EI46" s="370" t="str">
        <f>IF(EH46=0,"",
IF(SUM($EH$25:EH46)=1,EJ46,
IF($EH$110&gt;SUM($EH$25:EH46),_xlfn.CONCAT(", ",EJ46),
IF($EH$110=SUM($EH$25:EH46),_xlfn.CONCAT(" y ",EJ46)))))</f>
        <v/>
      </c>
      <c r="EJ46" s="156" t="s">
        <v>5116</v>
      </c>
    </row>
    <row r="47" spans="3:140" ht="15" customHeight="1">
      <c r="C47" s="165" t="s">
        <v>5039</v>
      </c>
      <c r="D47" s="884" t="str">
        <f>IF(CNGE_2024_M1_Secc5!D294="","",CNGE_2024_M1_Secc5!D294)</f>
        <v/>
      </c>
      <c r="E47" s="884"/>
      <c r="F47" s="884"/>
      <c r="G47" s="884"/>
      <c r="H47" s="940"/>
      <c r="I47" s="940"/>
      <c r="J47" s="940"/>
      <c r="K47" s="940"/>
      <c r="L47" s="622"/>
      <c r="M47" s="622"/>
      <c r="N47" s="622"/>
      <c r="O47" s="622"/>
      <c r="P47" s="622"/>
      <c r="Q47" s="622"/>
      <c r="R47" s="622"/>
      <c r="S47" s="622"/>
      <c r="T47" s="622"/>
      <c r="U47" s="622"/>
      <c r="V47" s="622"/>
      <c r="W47" s="622"/>
      <c r="X47" s="622"/>
      <c r="Y47" s="622"/>
      <c r="Z47" s="622"/>
      <c r="AA47" s="622"/>
      <c r="AB47" s="622"/>
      <c r="AC47" s="622"/>
      <c r="AD47" s="622"/>
      <c r="AE47" s="622"/>
      <c r="AF47" s="622"/>
      <c r="AG47" s="622"/>
      <c r="AH47" s="622"/>
      <c r="AI47" s="622"/>
      <c r="AJ47" s="622"/>
      <c r="AK47" s="622"/>
      <c r="AL47" s="622"/>
      <c r="AM47" s="622"/>
      <c r="AN47" s="622"/>
      <c r="AO47" s="622"/>
      <c r="AP47" s="622"/>
      <c r="AQ47" s="622"/>
      <c r="AR47" s="622"/>
      <c r="AS47" s="622"/>
      <c r="AT47" s="622"/>
      <c r="AU47" s="622"/>
      <c r="AV47" s="622"/>
      <c r="AW47" s="622"/>
      <c r="AX47" s="622"/>
      <c r="AY47" s="622"/>
      <c r="AZ47" s="622"/>
      <c r="BA47" s="622"/>
      <c r="BB47" s="622"/>
      <c r="BC47" s="622"/>
      <c r="BD47" s="622"/>
      <c r="BE47" s="622"/>
      <c r="BF47" s="622"/>
      <c r="BG47" s="622"/>
      <c r="BH47" s="622"/>
      <c r="BI47" s="622"/>
      <c r="BJ47" s="622"/>
      <c r="BK47" s="622"/>
      <c r="BL47" s="622"/>
      <c r="BM47" s="622"/>
      <c r="BN47" s="622"/>
      <c r="BO47" s="622"/>
      <c r="BP47" s="622"/>
      <c r="BQ47" s="622"/>
      <c r="BR47" s="622"/>
      <c r="BS47" s="622"/>
      <c r="BT47" s="622"/>
      <c r="BU47" s="622"/>
      <c r="BV47" s="622"/>
      <c r="BW47" s="622"/>
      <c r="BX47" s="622"/>
      <c r="BY47" s="622"/>
      <c r="BZ47" s="622"/>
      <c r="CA47" s="622"/>
      <c r="CB47" s="622"/>
      <c r="CC47" s="622"/>
      <c r="CD47" s="622"/>
      <c r="CE47" s="622"/>
      <c r="CF47" s="622"/>
      <c r="CG47" s="622"/>
      <c r="CH47" s="622"/>
      <c r="CI47" s="622"/>
      <c r="CJ47" s="622"/>
      <c r="CK47" s="622"/>
      <c r="CL47" s="622"/>
      <c r="CM47" s="622"/>
      <c r="CN47" s="622"/>
      <c r="CO47" s="622"/>
      <c r="CP47" s="622"/>
      <c r="CQ47" s="622"/>
      <c r="CR47" s="622"/>
      <c r="CS47" s="622"/>
      <c r="CT47" s="622"/>
      <c r="CU47" s="622"/>
      <c r="CV47" s="622"/>
      <c r="CW47" s="622"/>
      <c r="CX47" s="622"/>
      <c r="CY47" s="622"/>
      <c r="CZ47" s="622"/>
      <c r="DA47" s="622"/>
      <c r="DB47" s="622"/>
      <c r="DC47" s="622"/>
      <c r="DD47" s="622"/>
      <c r="DE47" s="622"/>
      <c r="DF47" s="622"/>
      <c r="DG47" s="622"/>
      <c r="DH47" s="622"/>
      <c r="DI47" s="622"/>
      <c r="DJ47" s="622"/>
      <c r="DK47" s="622"/>
      <c r="DL47" s="622"/>
      <c r="DM47" s="622"/>
      <c r="DN47" s="622"/>
      <c r="DO47" s="622"/>
      <c r="DP47" s="622"/>
      <c r="DQ47" s="622"/>
      <c r="DR47" s="622"/>
      <c r="DS47" s="622"/>
      <c r="DT47" s="622"/>
      <c r="DU47" s="622"/>
      <c r="DV47" s="622"/>
      <c r="DW47" s="622"/>
      <c r="DX47" s="622"/>
      <c r="DY47" s="622"/>
      <c r="DZ47" s="622"/>
      <c r="EA47" s="622"/>
      <c r="EB47" s="622"/>
      <c r="ED47" s="280">
        <f t="shared" si="0"/>
        <v>0</v>
      </c>
      <c r="EE47" s="517">
        <f t="shared" si="1"/>
        <v>0</v>
      </c>
      <c r="EF47" s="267">
        <f t="shared" si="2"/>
        <v>0</v>
      </c>
      <c r="EG47" s="594">
        <f t="shared" si="3"/>
        <v>0</v>
      </c>
      <c r="EH47" s="402">
        <f t="shared" si="4"/>
        <v>0</v>
      </c>
      <c r="EI47" s="370" t="str">
        <f>IF(EH47=0,"",
IF(SUM($EH$25:EH47)=1,EJ47,
IF($EH$110&gt;SUM($EH$25:EH47),_xlfn.CONCAT(", ",EJ47),
IF($EH$110=SUM($EH$25:EH47),_xlfn.CONCAT(" y ",EJ47)))))</f>
        <v/>
      </c>
      <c r="EJ47" s="156" t="s">
        <v>5117</v>
      </c>
    </row>
    <row r="48" spans="3:140" ht="15" customHeight="1">
      <c r="C48" s="165" t="s">
        <v>5040</v>
      </c>
      <c r="D48" s="884" t="str">
        <f>IF(CNGE_2024_M1_Secc5!D295="","",CNGE_2024_M1_Secc5!D295)</f>
        <v/>
      </c>
      <c r="E48" s="884"/>
      <c r="F48" s="884"/>
      <c r="G48" s="884"/>
      <c r="H48" s="940"/>
      <c r="I48" s="940"/>
      <c r="J48" s="940"/>
      <c r="K48" s="940"/>
      <c r="L48" s="622"/>
      <c r="M48" s="622"/>
      <c r="N48" s="622"/>
      <c r="O48" s="622"/>
      <c r="P48" s="622"/>
      <c r="Q48" s="622"/>
      <c r="R48" s="622"/>
      <c r="S48" s="622"/>
      <c r="T48" s="622"/>
      <c r="U48" s="622"/>
      <c r="V48" s="622"/>
      <c r="W48" s="622"/>
      <c r="X48" s="622"/>
      <c r="Y48" s="622"/>
      <c r="Z48" s="622"/>
      <c r="AA48" s="622"/>
      <c r="AB48" s="622"/>
      <c r="AC48" s="622"/>
      <c r="AD48" s="622"/>
      <c r="AE48" s="622"/>
      <c r="AF48" s="622"/>
      <c r="AG48" s="622"/>
      <c r="AH48" s="622"/>
      <c r="AI48" s="622"/>
      <c r="AJ48" s="622"/>
      <c r="AK48" s="622"/>
      <c r="AL48" s="622"/>
      <c r="AM48" s="622"/>
      <c r="AN48" s="622"/>
      <c r="AO48" s="622"/>
      <c r="AP48" s="622"/>
      <c r="AQ48" s="622"/>
      <c r="AR48" s="622"/>
      <c r="AS48" s="622"/>
      <c r="AT48" s="622"/>
      <c r="AU48" s="622"/>
      <c r="AV48" s="622"/>
      <c r="AW48" s="622"/>
      <c r="AX48" s="622"/>
      <c r="AY48" s="622"/>
      <c r="AZ48" s="622"/>
      <c r="BA48" s="622"/>
      <c r="BB48" s="622"/>
      <c r="BC48" s="622"/>
      <c r="BD48" s="622"/>
      <c r="BE48" s="622"/>
      <c r="BF48" s="622"/>
      <c r="BG48" s="622"/>
      <c r="BH48" s="622"/>
      <c r="BI48" s="622"/>
      <c r="BJ48" s="622"/>
      <c r="BK48" s="622"/>
      <c r="BL48" s="622"/>
      <c r="BM48" s="622"/>
      <c r="BN48" s="622"/>
      <c r="BO48" s="622"/>
      <c r="BP48" s="622"/>
      <c r="BQ48" s="622"/>
      <c r="BR48" s="622"/>
      <c r="BS48" s="622"/>
      <c r="BT48" s="622"/>
      <c r="BU48" s="622"/>
      <c r="BV48" s="622"/>
      <c r="BW48" s="622"/>
      <c r="BX48" s="622"/>
      <c r="BY48" s="622"/>
      <c r="BZ48" s="622"/>
      <c r="CA48" s="622"/>
      <c r="CB48" s="622"/>
      <c r="CC48" s="622"/>
      <c r="CD48" s="622"/>
      <c r="CE48" s="622"/>
      <c r="CF48" s="622"/>
      <c r="CG48" s="622"/>
      <c r="CH48" s="622"/>
      <c r="CI48" s="622"/>
      <c r="CJ48" s="622"/>
      <c r="CK48" s="622"/>
      <c r="CL48" s="622"/>
      <c r="CM48" s="622"/>
      <c r="CN48" s="622"/>
      <c r="CO48" s="622"/>
      <c r="CP48" s="622"/>
      <c r="CQ48" s="622"/>
      <c r="CR48" s="622"/>
      <c r="CS48" s="622"/>
      <c r="CT48" s="622"/>
      <c r="CU48" s="622"/>
      <c r="CV48" s="622"/>
      <c r="CW48" s="622"/>
      <c r="CX48" s="622"/>
      <c r="CY48" s="622"/>
      <c r="CZ48" s="622"/>
      <c r="DA48" s="622"/>
      <c r="DB48" s="622"/>
      <c r="DC48" s="622"/>
      <c r="DD48" s="622"/>
      <c r="DE48" s="622"/>
      <c r="DF48" s="622"/>
      <c r="DG48" s="622"/>
      <c r="DH48" s="622"/>
      <c r="DI48" s="622"/>
      <c r="DJ48" s="622"/>
      <c r="DK48" s="622"/>
      <c r="DL48" s="622"/>
      <c r="DM48" s="622"/>
      <c r="DN48" s="622"/>
      <c r="DO48" s="622"/>
      <c r="DP48" s="622"/>
      <c r="DQ48" s="622"/>
      <c r="DR48" s="622"/>
      <c r="DS48" s="622"/>
      <c r="DT48" s="622"/>
      <c r="DU48" s="622"/>
      <c r="DV48" s="622"/>
      <c r="DW48" s="622"/>
      <c r="DX48" s="622"/>
      <c r="DY48" s="622"/>
      <c r="DZ48" s="622"/>
      <c r="EA48" s="622"/>
      <c r="EB48" s="622"/>
      <c r="ED48" s="280">
        <f t="shared" si="0"/>
        <v>0</v>
      </c>
      <c r="EE48" s="517">
        <f t="shared" si="1"/>
        <v>0</v>
      </c>
      <c r="EF48" s="267">
        <f t="shared" si="2"/>
        <v>0</v>
      </c>
      <c r="EG48" s="594">
        <f t="shared" si="3"/>
        <v>0</v>
      </c>
      <c r="EH48" s="402">
        <f t="shared" si="4"/>
        <v>0</v>
      </c>
      <c r="EI48" s="370" t="str">
        <f>IF(EH48=0,"",
IF(SUM($EH$25:EH48)=1,EJ48,
IF($EH$110&gt;SUM($EH$25:EH48),_xlfn.CONCAT(", ",EJ48),
IF($EH$110=SUM($EH$25:EH48),_xlfn.CONCAT(" y ",EJ48)))))</f>
        <v/>
      </c>
      <c r="EJ48" s="156" t="s">
        <v>5118</v>
      </c>
    </row>
    <row r="49" spans="3:140" ht="15" customHeight="1">
      <c r="C49" s="165" t="s">
        <v>5041</v>
      </c>
      <c r="D49" s="884" t="str">
        <f>IF(CNGE_2024_M1_Secc5!D296="","",CNGE_2024_M1_Secc5!D296)</f>
        <v/>
      </c>
      <c r="E49" s="884"/>
      <c r="F49" s="884"/>
      <c r="G49" s="884"/>
      <c r="H49" s="940"/>
      <c r="I49" s="940"/>
      <c r="J49" s="940"/>
      <c r="K49" s="940"/>
      <c r="L49" s="622"/>
      <c r="M49" s="622"/>
      <c r="N49" s="622"/>
      <c r="O49" s="622"/>
      <c r="P49" s="622"/>
      <c r="Q49" s="622"/>
      <c r="R49" s="622"/>
      <c r="S49" s="622"/>
      <c r="T49" s="622"/>
      <c r="U49" s="622"/>
      <c r="V49" s="622"/>
      <c r="W49" s="622"/>
      <c r="X49" s="622"/>
      <c r="Y49" s="622"/>
      <c r="Z49" s="622"/>
      <c r="AA49" s="622"/>
      <c r="AB49" s="622"/>
      <c r="AC49" s="622"/>
      <c r="AD49" s="622"/>
      <c r="AE49" s="622"/>
      <c r="AF49" s="622"/>
      <c r="AG49" s="622"/>
      <c r="AH49" s="622"/>
      <c r="AI49" s="622"/>
      <c r="AJ49" s="622"/>
      <c r="AK49" s="622"/>
      <c r="AL49" s="622"/>
      <c r="AM49" s="622"/>
      <c r="AN49" s="622"/>
      <c r="AO49" s="622"/>
      <c r="AP49" s="622"/>
      <c r="AQ49" s="622"/>
      <c r="AR49" s="622"/>
      <c r="AS49" s="622"/>
      <c r="AT49" s="622"/>
      <c r="AU49" s="622"/>
      <c r="AV49" s="622"/>
      <c r="AW49" s="622"/>
      <c r="AX49" s="622"/>
      <c r="AY49" s="622"/>
      <c r="AZ49" s="622"/>
      <c r="BA49" s="622"/>
      <c r="BB49" s="622"/>
      <c r="BC49" s="622"/>
      <c r="BD49" s="622"/>
      <c r="BE49" s="622"/>
      <c r="BF49" s="622"/>
      <c r="BG49" s="622"/>
      <c r="BH49" s="622"/>
      <c r="BI49" s="622"/>
      <c r="BJ49" s="622"/>
      <c r="BK49" s="622"/>
      <c r="BL49" s="622"/>
      <c r="BM49" s="622"/>
      <c r="BN49" s="622"/>
      <c r="BO49" s="622"/>
      <c r="BP49" s="622"/>
      <c r="BQ49" s="622"/>
      <c r="BR49" s="622"/>
      <c r="BS49" s="622"/>
      <c r="BT49" s="622"/>
      <c r="BU49" s="622"/>
      <c r="BV49" s="622"/>
      <c r="BW49" s="622"/>
      <c r="BX49" s="622"/>
      <c r="BY49" s="622"/>
      <c r="BZ49" s="622"/>
      <c r="CA49" s="622"/>
      <c r="CB49" s="622"/>
      <c r="CC49" s="622"/>
      <c r="CD49" s="622"/>
      <c r="CE49" s="622"/>
      <c r="CF49" s="622"/>
      <c r="CG49" s="622"/>
      <c r="CH49" s="622"/>
      <c r="CI49" s="622"/>
      <c r="CJ49" s="622"/>
      <c r="CK49" s="622"/>
      <c r="CL49" s="622"/>
      <c r="CM49" s="622"/>
      <c r="CN49" s="622"/>
      <c r="CO49" s="622"/>
      <c r="CP49" s="622"/>
      <c r="CQ49" s="622"/>
      <c r="CR49" s="622"/>
      <c r="CS49" s="622"/>
      <c r="CT49" s="622"/>
      <c r="CU49" s="622"/>
      <c r="CV49" s="622"/>
      <c r="CW49" s="622"/>
      <c r="CX49" s="622"/>
      <c r="CY49" s="622"/>
      <c r="CZ49" s="622"/>
      <c r="DA49" s="622"/>
      <c r="DB49" s="622"/>
      <c r="DC49" s="622"/>
      <c r="DD49" s="622"/>
      <c r="DE49" s="622"/>
      <c r="DF49" s="622"/>
      <c r="DG49" s="622"/>
      <c r="DH49" s="622"/>
      <c r="DI49" s="622"/>
      <c r="DJ49" s="622"/>
      <c r="DK49" s="622"/>
      <c r="DL49" s="622"/>
      <c r="DM49" s="622"/>
      <c r="DN49" s="622"/>
      <c r="DO49" s="622"/>
      <c r="DP49" s="622"/>
      <c r="DQ49" s="622"/>
      <c r="DR49" s="622"/>
      <c r="DS49" s="622"/>
      <c r="DT49" s="622"/>
      <c r="DU49" s="622"/>
      <c r="DV49" s="622"/>
      <c r="DW49" s="622"/>
      <c r="DX49" s="622"/>
      <c r="DY49" s="622"/>
      <c r="DZ49" s="622"/>
      <c r="EA49" s="622"/>
      <c r="EB49" s="622"/>
      <c r="ED49" s="280">
        <f t="shared" si="0"/>
        <v>0</v>
      </c>
      <c r="EE49" s="517">
        <f t="shared" si="1"/>
        <v>0</v>
      </c>
      <c r="EF49" s="267">
        <f t="shared" si="2"/>
        <v>0</v>
      </c>
      <c r="EG49" s="594">
        <f t="shared" si="3"/>
        <v>0</v>
      </c>
      <c r="EH49" s="402">
        <f t="shared" si="4"/>
        <v>0</v>
      </c>
      <c r="EI49" s="370" t="str">
        <f>IF(EH49=0,"",
IF(SUM($EH$25:EH49)=1,EJ49,
IF($EH$110&gt;SUM($EH$25:EH49),_xlfn.CONCAT(", ",EJ49),
IF($EH$110=SUM($EH$25:EH49),_xlfn.CONCAT(" y ",EJ49)))))</f>
        <v/>
      </c>
      <c r="EJ49" s="156" t="s">
        <v>5119</v>
      </c>
    </row>
    <row r="50" spans="3:140" ht="15" customHeight="1">
      <c r="C50" s="165" t="s">
        <v>5042</v>
      </c>
      <c r="D50" s="884" t="str">
        <f>IF(CNGE_2024_M1_Secc5!D297="","",CNGE_2024_M1_Secc5!D297)</f>
        <v/>
      </c>
      <c r="E50" s="884"/>
      <c r="F50" s="884"/>
      <c r="G50" s="884"/>
      <c r="H50" s="940"/>
      <c r="I50" s="940"/>
      <c r="J50" s="940"/>
      <c r="K50" s="940"/>
      <c r="L50" s="622"/>
      <c r="M50" s="622"/>
      <c r="N50" s="622"/>
      <c r="O50" s="622"/>
      <c r="P50" s="622"/>
      <c r="Q50" s="622"/>
      <c r="R50" s="622"/>
      <c r="S50" s="622"/>
      <c r="T50" s="622"/>
      <c r="U50" s="622"/>
      <c r="V50" s="622"/>
      <c r="W50" s="622"/>
      <c r="X50" s="622"/>
      <c r="Y50" s="622"/>
      <c r="Z50" s="622"/>
      <c r="AA50" s="622"/>
      <c r="AB50" s="622"/>
      <c r="AC50" s="622"/>
      <c r="AD50" s="622"/>
      <c r="AE50" s="622"/>
      <c r="AF50" s="622"/>
      <c r="AG50" s="622"/>
      <c r="AH50" s="622"/>
      <c r="AI50" s="622"/>
      <c r="AJ50" s="622"/>
      <c r="AK50" s="622"/>
      <c r="AL50" s="622"/>
      <c r="AM50" s="622"/>
      <c r="AN50" s="622"/>
      <c r="AO50" s="622"/>
      <c r="AP50" s="622"/>
      <c r="AQ50" s="622"/>
      <c r="AR50" s="622"/>
      <c r="AS50" s="622"/>
      <c r="AT50" s="622"/>
      <c r="AU50" s="622"/>
      <c r="AV50" s="622"/>
      <c r="AW50" s="622"/>
      <c r="AX50" s="622"/>
      <c r="AY50" s="622"/>
      <c r="AZ50" s="622"/>
      <c r="BA50" s="622"/>
      <c r="BB50" s="622"/>
      <c r="BC50" s="622"/>
      <c r="BD50" s="622"/>
      <c r="BE50" s="622"/>
      <c r="BF50" s="622"/>
      <c r="BG50" s="622"/>
      <c r="BH50" s="622"/>
      <c r="BI50" s="622"/>
      <c r="BJ50" s="622"/>
      <c r="BK50" s="622"/>
      <c r="BL50" s="622"/>
      <c r="BM50" s="622"/>
      <c r="BN50" s="622"/>
      <c r="BO50" s="622"/>
      <c r="BP50" s="622"/>
      <c r="BQ50" s="622"/>
      <c r="BR50" s="622"/>
      <c r="BS50" s="622"/>
      <c r="BT50" s="622"/>
      <c r="BU50" s="622"/>
      <c r="BV50" s="622"/>
      <c r="BW50" s="622"/>
      <c r="BX50" s="622"/>
      <c r="BY50" s="622"/>
      <c r="BZ50" s="622"/>
      <c r="CA50" s="622"/>
      <c r="CB50" s="622"/>
      <c r="CC50" s="622"/>
      <c r="CD50" s="622"/>
      <c r="CE50" s="622"/>
      <c r="CF50" s="622"/>
      <c r="CG50" s="622"/>
      <c r="CH50" s="622"/>
      <c r="CI50" s="622"/>
      <c r="CJ50" s="622"/>
      <c r="CK50" s="622"/>
      <c r="CL50" s="622"/>
      <c r="CM50" s="622"/>
      <c r="CN50" s="622"/>
      <c r="CO50" s="622"/>
      <c r="CP50" s="622"/>
      <c r="CQ50" s="622"/>
      <c r="CR50" s="622"/>
      <c r="CS50" s="622"/>
      <c r="CT50" s="622"/>
      <c r="CU50" s="622"/>
      <c r="CV50" s="622"/>
      <c r="CW50" s="622"/>
      <c r="CX50" s="622"/>
      <c r="CY50" s="622"/>
      <c r="CZ50" s="622"/>
      <c r="DA50" s="622"/>
      <c r="DB50" s="622"/>
      <c r="DC50" s="622"/>
      <c r="DD50" s="622"/>
      <c r="DE50" s="622"/>
      <c r="DF50" s="622"/>
      <c r="DG50" s="622"/>
      <c r="DH50" s="622"/>
      <c r="DI50" s="622"/>
      <c r="DJ50" s="622"/>
      <c r="DK50" s="622"/>
      <c r="DL50" s="622"/>
      <c r="DM50" s="622"/>
      <c r="DN50" s="622"/>
      <c r="DO50" s="622"/>
      <c r="DP50" s="622"/>
      <c r="DQ50" s="622"/>
      <c r="DR50" s="622"/>
      <c r="DS50" s="622"/>
      <c r="DT50" s="622"/>
      <c r="DU50" s="622"/>
      <c r="DV50" s="622"/>
      <c r="DW50" s="622"/>
      <c r="DX50" s="622"/>
      <c r="DY50" s="622"/>
      <c r="DZ50" s="622"/>
      <c r="EA50" s="622"/>
      <c r="EB50" s="622"/>
      <c r="ED50" s="280">
        <f t="shared" si="0"/>
        <v>0</v>
      </c>
      <c r="EE50" s="517">
        <f t="shared" si="1"/>
        <v>0</v>
      </c>
      <c r="EF50" s="267">
        <f t="shared" si="2"/>
        <v>0</v>
      </c>
      <c r="EG50" s="594">
        <f t="shared" si="3"/>
        <v>0</v>
      </c>
      <c r="EH50" s="402">
        <f t="shared" si="4"/>
        <v>0</v>
      </c>
      <c r="EI50" s="370" t="str">
        <f>IF(EH50=0,"",
IF(SUM($EH$25:EH50)=1,EJ50,
IF($EH$110&gt;SUM($EH$25:EH50),_xlfn.CONCAT(", ",EJ50),
IF($EH$110=SUM($EH$25:EH50),_xlfn.CONCAT(" y ",EJ50)))))</f>
        <v/>
      </c>
      <c r="EJ50" s="156" t="s">
        <v>5120</v>
      </c>
    </row>
    <row r="51" spans="3:140" ht="15" customHeight="1">
      <c r="C51" s="165" t="s">
        <v>5043</v>
      </c>
      <c r="D51" s="884" t="str">
        <f>IF(CNGE_2024_M1_Secc5!D298="","",CNGE_2024_M1_Secc5!D298)</f>
        <v/>
      </c>
      <c r="E51" s="884"/>
      <c r="F51" s="884"/>
      <c r="G51" s="884"/>
      <c r="H51" s="940"/>
      <c r="I51" s="940"/>
      <c r="J51" s="940"/>
      <c r="K51" s="940"/>
      <c r="L51" s="622"/>
      <c r="M51" s="622"/>
      <c r="N51" s="622"/>
      <c r="O51" s="622"/>
      <c r="P51" s="622"/>
      <c r="Q51" s="622"/>
      <c r="R51" s="622"/>
      <c r="S51" s="622"/>
      <c r="T51" s="622"/>
      <c r="U51" s="622"/>
      <c r="V51" s="622"/>
      <c r="W51" s="622"/>
      <c r="X51" s="622"/>
      <c r="Y51" s="622"/>
      <c r="Z51" s="622"/>
      <c r="AA51" s="622"/>
      <c r="AB51" s="622"/>
      <c r="AC51" s="622"/>
      <c r="AD51" s="622"/>
      <c r="AE51" s="622"/>
      <c r="AF51" s="622"/>
      <c r="AG51" s="622"/>
      <c r="AH51" s="622"/>
      <c r="AI51" s="622"/>
      <c r="AJ51" s="622"/>
      <c r="AK51" s="622"/>
      <c r="AL51" s="622"/>
      <c r="AM51" s="622"/>
      <c r="AN51" s="622"/>
      <c r="AO51" s="622"/>
      <c r="AP51" s="622"/>
      <c r="AQ51" s="622"/>
      <c r="AR51" s="622"/>
      <c r="AS51" s="622"/>
      <c r="AT51" s="622"/>
      <c r="AU51" s="622"/>
      <c r="AV51" s="622"/>
      <c r="AW51" s="622"/>
      <c r="AX51" s="622"/>
      <c r="AY51" s="622"/>
      <c r="AZ51" s="622"/>
      <c r="BA51" s="622"/>
      <c r="BB51" s="622"/>
      <c r="BC51" s="622"/>
      <c r="BD51" s="622"/>
      <c r="BE51" s="622"/>
      <c r="BF51" s="622"/>
      <c r="BG51" s="622"/>
      <c r="BH51" s="622"/>
      <c r="BI51" s="622"/>
      <c r="BJ51" s="622"/>
      <c r="BK51" s="622"/>
      <c r="BL51" s="622"/>
      <c r="BM51" s="622"/>
      <c r="BN51" s="622"/>
      <c r="BO51" s="622"/>
      <c r="BP51" s="622"/>
      <c r="BQ51" s="622"/>
      <c r="BR51" s="622"/>
      <c r="BS51" s="622"/>
      <c r="BT51" s="622"/>
      <c r="BU51" s="622"/>
      <c r="BV51" s="622"/>
      <c r="BW51" s="622"/>
      <c r="BX51" s="622"/>
      <c r="BY51" s="622"/>
      <c r="BZ51" s="622"/>
      <c r="CA51" s="622"/>
      <c r="CB51" s="622"/>
      <c r="CC51" s="622"/>
      <c r="CD51" s="622"/>
      <c r="CE51" s="622"/>
      <c r="CF51" s="622"/>
      <c r="CG51" s="622"/>
      <c r="CH51" s="622"/>
      <c r="CI51" s="622"/>
      <c r="CJ51" s="622"/>
      <c r="CK51" s="622"/>
      <c r="CL51" s="622"/>
      <c r="CM51" s="622"/>
      <c r="CN51" s="622"/>
      <c r="CO51" s="622"/>
      <c r="CP51" s="622"/>
      <c r="CQ51" s="622"/>
      <c r="CR51" s="622"/>
      <c r="CS51" s="622"/>
      <c r="CT51" s="622"/>
      <c r="CU51" s="622"/>
      <c r="CV51" s="622"/>
      <c r="CW51" s="622"/>
      <c r="CX51" s="622"/>
      <c r="CY51" s="622"/>
      <c r="CZ51" s="622"/>
      <c r="DA51" s="622"/>
      <c r="DB51" s="622"/>
      <c r="DC51" s="622"/>
      <c r="DD51" s="622"/>
      <c r="DE51" s="622"/>
      <c r="DF51" s="622"/>
      <c r="DG51" s="622"/>
      <c r="DH51" s="622"/>
      <c r="DI51" s="622"/>
      <c r="DJ51" s="622"/>
      <c r="DK51" s="622"/>
      <c r="DL51" s="622"/>
      <c r="DM51" s="622"/>
      <c r="DN51" s="622"/>
      <c r="DO51" s="622"/>
      <c r="DP51" s="622"/>
      <c r="DQ51" s="622"/>
      <c r="DR51" s="622"/>
      <c r="DS51" s="622"/>
      <c r="DT51" s="622"/>
      <c r="DU51" s="622"/>
      <c r="DV51" s="622"/>
      <c r="DW51" s="622"/>
      <c r="DX51" s="622"/>
      <c r="DY51" s="622"/>
      <c r="DZ51" s="622"/>
      <c r="EA51" s="622"/>
      <c r="EB51" s="622"/>
      <c r="ED51" s="280">
        <f t="shared" si="0"/>
        <v>0</v>
      </c>
      <c r="EE51" s="517">
        <f t="shared" si="1"/>
        <v>0</v>
      </c>
      <c r="EF51" s="267">
        <f t="shared" si="2"/>
        <v>0</v>
      </c>
      <c r="EG51" s="594">
        <f t="shared" si="3"/>
        <v>0</v>
      </c>
      <c r="EH51" s="402">
        <f t="shared" si="4"/>
        <v>0</v>
      </c>
      <c r="EI51" s="370" t="str">
        <f>IF(EH51=0,"",
IF(SUM($EH$25:EH51)=1,EJ51,
IF($EH$110&gt;SUM($EH$25:EH51),_xlfn.CONCAT(", ",EJ51),
IF($EH$110=SUM($EH$25:EH51),_xlfn.CONCAT(" y ",EJ51)))))</f>
        <v/>
      </c>
      <c r="EJ51" s="156" t="s">
        <v>5121</v>
      </c>
    </row>
    <row r="52" spans="3:140" ht="15" customHeight="1">
      <c r="C52" s="165" t="s">
        <v>5044</v>
      </c>
      <c r="D52" s="884" t="str">
        <f>IF(CNGE_2024_M1_Secc5!D299="","",CNGE_2024_M1_Secc5!D299)</f>
        <v/>
      </c>
      <c r="E52" s="884"/>
      <c r="F52" s="884"/>
      <c r="G52" s="884"/>
      <c r="H52" s="940"/>
      <c r="I52" s="940"/>
      <c r="J52" s="940"/>
      <c r="K52" s="940"/>
      <c r="L52" s="622"/>
      <c r="M52" s="622"/>
      <c r="N52" s="622"/>
      <c r="O52" s="622"/>
      <c r="P52" s="622"/>
      <c r="Q52" s="622"/>
      <c r="R52" s="622"/>
      <c r="S52" s="622"/>
      <c r="T52" s="622"/>
      <c r="U52" s="622"/>
      <c r="V52" s="622"/>
      <c r="W52" s="622"/>
      <c r="X52" s="622"/>
      <c r="Y52" s="622"/>
      <c r="Z52" s="622"/>
      <c r="AA52" s="622"/>
      <c r="AB52" s="622"/>
      <c r="AC52" s="622"/>
      <c r="AD52" s="622"/>
      <c r="AE52" s="622"/>
      <c r="AF52" s="622"/>
      <c r="AG52" s="622"/>
      <c r="AH52" s="622"/>
      <c r="AI52" s="622"/>
      <c r="AJ52" s="622"/>
      <c r="AK52" s="622"/>
      <c r="AL52" s="622"/>
      <c r="AM52" s="622"/>
      <c r="AN52" s="622"/>
      <c r="AO52" s="622"/>
      <c r="AP52" s="622"/>
      <c r="AQ52" s="622"/>
      <c r="AR52" s="622"/>
      <c r="AS52" s="622"/>
      <c r="AT52" s="622"/>
      <c r="AU52" s="622"/>
      <c r="AV52" s="622"/>
      <c r="AW52" s="622"/>
      <c r="AX52" s="622"/>
      <c r="AY52" s="622"/>
      <c r="AZ52" s="622"/>
      <c r="BA52" s="622"/>
      <c r="BB52" s="622"/>
      <c r="BC52" s="622"/>
      <c r="BD52" s="622"/>
      <c r="BE52" s="622"/>
      <c r="BF52" s="622"/>
      <c r="BG52" s="622"/>
      <c r="BH52" s="622"/>
      <c r="BI52" s="622"/>
      <c r="BJ52" s="622"/>
      <c r="BK52" s="622"/>
      <c r="BL52" s="622"/>
      <c r="BM52" s="622"/>
      <c r="BN52" s="622"/>
      <c r="BO52" s="622"/>
      <c r="BP52" s="622"/>
      <c r="BQ52" s="622"/>
      <c r="BR52" s="622"/>
      <c r="BS52" s="622"/>
      <c r="BT52" s="622"/>
      <c r="BU52" s="622"/>
      <c r="BV52" s="622"/>
      <c r="BW52" s="622"/>
      <c r="BX52" s="622"/>
      <c r="BY52" s="622"/>
      <c r="BZ52" s="622"/>
      <c r="CA52" s="622"/>
      <c r="CB52" s="622"/>
      <c r="CC52" s="622"/>
      <c r="CD52" s="622"/>
      <c r="CE52" s="622"/>
      <c r="CF52" s="622"/>
      <c r="CG52" s="622"/>
      <c r="CH52" s="622"/>
      <c r="CI52" s="622"/>
      <c r="CJ52" s="622"/>
      <c r="CK52" s="622"/>
      <c r="CL52" s="622"/>
      <c r="CM52" s="622"/>
      <c r="CN52" s="622"/>
      <c r="CO52" s="622"/>
      <c r="CP52" s="622"/>
      <c r="CQ52" s="622"/>
      <c r="CR52" s="622"/>
      <c r="CS52" s="622"/>
      <c r="CT52" s="622"/>
      <c r="CU52" s="622"/>
      <c r="CV52" s="622"/>
      <c r="CW52" s="622"/>
      <c r="CX52" s="622"/>
      <c r="CY52" s="622"/>
      <c r="CZ52" s="622"/>
      <c r="DA52" s="622"/>
      <c r="DB52" s="622"/>
      <c r="DC52" s="622"/>
      <c r="DD52" s="622"/>
      <c r="DE52" s="622"/>
      <c r="DF52" s="622"/>
      <c r="DG52" s="622"/>
      <c r="DH52" s="622"/>
      <c r="DI52" s="622"/>
      <c r="DJ52" s="622"/>
      <c r="DK52" s="622"/>
      <c r="DL52" s="622"/>
      <c r="DM52" s="622"/>
      <c r="DN52" s="622"/>
      <c r="DO52" s="622"/>
      <c r="DP52" s="622"/>
      <c r="DQ52" s="622"/>
      <c r="DR52" s="622"/>
      <c r="DS52" s="622"/>
      <c r="DT52" s="622"/>
      <c r="DU52" s="622"/>
      <c r="DV52" s="622"/>
      <c r="DW52" s="622"/>
      <c r="DX52" s="622"/>
      <c r="DY52" s="622"/>
      <c r="DZ52" s="622"/>
      <c r="EA52" s="622"/>
      <c r="EB52" s="622"/>
      <c r="ED52" s="280">
        <f t="shared" si="0"/>
        <v>0</v>
      </c>
      <c r="EE52" s="517">
        <f t="shared" si="1"/>
        <v>0</v>
      </c>
      <c r="EF52" s="267">
        <f t="shared" si="2"/>
        <v>0</v>
      </c>
      <c r="EG52" s="594">
        <f t="shared" si="3"/>
        <v>0</v>
      </c>
      <c r="EH52" s="402">
        <f t="shared" si="4"/>
        <v>0</v>
      </c>
      <c r="EI52" s="370" t="str">
        <f>IF(EH52=0,"",
IF(SUM($EH$25:EH52)=1,EJ52,
IF($EH$110&gt;SUM($EH$25:EH52),_xlfn.CONCAT(", ",EJ52),
IF($EH$110=SUM($EH$25:EH52),_xlfn.CONCAT(" y ",EJ52)))))</f>
        <v/>
      </c>
      <c r="EJ52" s="156" t="s">
        <v>5122</v>
      </c>
    </row>
    <row r="53" spans="3:140" ht="15" customHeight="1">
      <c r="C53" s="165" t="s">
        <v>5045</v>
      </c>
      <c r="D53" s="884" t="str">
        <f>IF(CNGE_2024_M1_Secc5!D300="","",CNGE_2024_M1_Secc5!D300)</f>
        <v/>
      </c>
      <c r="E53" s="884"/>
      <c r="F53" s="884"/>
      <c r="G53" s="884"/>
      <c r="H53" s="940"/>
      <c r="I53" s="940"/>
      <c r="J53" s="940"/>
      <c r="K53" s="940"/>
      <c r="L53" s="622"/>
      <c r="M53" s="622"/>
      <c r="N53" s="622"/>
      <c r="O53" s="622"/>
      <c r="P53" s="622"/>
      <c r="Q53" s="622"/>
      <c r="R53" s="622"/>
      <c r="S53" s="622"/>
      <c r="T53" s="622"/>
      <c r="U53" s="622"/>
      <c r="V53" s="622"/>
      <c r="W53" s="622"/>
      <c r="X53" s="622"/>
      <c r="Y53" s="622"/>
      <c r="Z53" s="622"/>
      <c r="AA53" s="622"/>
      <c r="AB53" s="622"/>
      <c r="AC53" s="622"/>
      <c r="AD53" s="622"/>
      <c r="AE53" s="622"/>
      <c r="AF53" s="622"/>
      <c r="AG53" s="622"/>
      <c r="AH53" s="622"/>
      <c r="AI53" s="622"/>
      <c r="AJ53" s="622"/>
      <c r="AK53" s="622"/>
      <c r="AL53" s="622"/>
      <c r="AM53" s="622"/>
      <c r="AN53" s="622"/>
      <c r="AO53" s="622"/>
      <c r="AP53" s="622"/>
      <c r="AQ53" s="622"/>
      <c r="AR53" s="622"/>
      <c r="AS53" s="622"/>
      <c r="AT53" s="622"/>
      <c r="AU53" s="622"/>
      <c r="AV53" s="622"/>
      <c r="AW53" s="622"/>
      <c r="AX53" s="622"/>
      <c r="AY53" s="622"/>
      <c r="AZ53" s="622"/>
      <c r="BA53" s="622"/>
      <c r="BB53" s="622"/>
      <c r="BC53" s="622"/>
      <c r="BD53" s="622"/>
      <c r="BE53" s="622"/>
      <c r="BF53" s="622"/>
      <c r="BG53" s="622"/>
      <c r="BH53" s="622"/>
      <c r="BI53" s="622"/>
      <c r="BJ53" s="622"/>
      <c r="BK53" s="622"/>
      <c r="BL53" s="622"/>
      <c r="BM53" s="622"/>
      <c r="BN53" s="622"/>
      <c r="BO53" s="622"/>
      <c r="BP53" s="622"/>
      <c r="BQ53" s="622"/>
      <c r="BR53" s="622"/>
      <c r="BS53" s="622"/>
      <c r="BT53" s="622"/>
      <c r="BU53" s="622"/>
      <c r="BV53" s="622"/>
      <c r="BW53" s="622"/>
      <c r="BX53" s="622"/>
      <c r="BY53" s="622"/>
      <c r="BZ53" s="622"/>
      <c r="CA53" s="622"/>
      <c r="CB53" s="622"/>
      <c r="CC53" s="622"/>
      <c r="CD53" s="622"/>
      <c r="CE53" s="622"/>
      <c r="CF53" s="622"/>
      <c r="CG53" s="622"/>
      <c r="CH53" s="622"/>
      <c r="CI53" s="622"/>
      <c r="CJ53" s="622"/>
      <c r="CK53" s="622"/>
      <c r="CL53" s="622"/>
      <c r="CM53" s="622"/>
      <c r="CN53" s="622"/>
      <c r="CO53" s="622"/>
      <c r="CP53" s="622"/>
      <c r="CQ53" s="622"/>
      <c r="CR53" s="622"/>
      <c r="CS53" s="622"/>
      <c r="CT53" s="622"/>
      <c r="CU53" s="622"/>
      <c r="CV53" s="622"/>
      <c r="CW53" s="622"/>
      <c r="CX53" s="622"/>
      <c r="CY53" s="622"/>
      <c r="CZ53" s="622"/>
      <c r="DA53" s="622"/>
      <c r="DB53" s="622"/>
      <c r="DC53" s="622"/>
      <c r="DD53" s="622"/>
      <c r="DE53" s="622"/>
      <c r="DF53" s="622"/>
      <c r="DG53" s="622"/>
      <c r="DH53" s="622"/>
      <c r="DI53" s="622"/>
      <c r="DJ53" s="622"/>
      <c r="DK53" s="622"/>
      <c r="DL53" s="622"/>
      <c r="DM53" s="622"/>
      <c r="DN53" s="622"/>
      <c r="DO53" s="622"/>
      <c r="DP53" s="622"/>
      <c r="DQ53" s="622"/>
      <c r="DR53" s="622"/>
      <c r="DS53" s="622"/>
      <c r="DT53" s="622"/>
      <c r="DU53" s="622"/>
      <c r="DV53" s="622"/>
      <c r="DW53" s="622"/>
      <c r="DX53" s="622"/>
      <c r="DY53" s="622"/>
      <c r="DZ53" s="622"/>
      <c r="EA53" s="622"/>
      <c r="EB53" s="622"/>
      <c r="ED53" s="280">
        <f t="shared" si="0"/>
        <v>0</v>
      </c>
      <c r="EE53" s="517">
        <f t="shared" si="1"/>
        <v>0</v>
      </c>
      <c r="EF53" s="267">
        <f t="shared" si="2"/>
        <v>0</v>
      </c>
      <c r="EG53" s="594">
        <f t="shared" si="3"/>
        <v>0</v>
      </c>
      <c r="EH53" s="402">
        <f t="shared" si="4"/>
        <v>0</v>
      </c>
      <c r="EI53" s="370" t="str">
        <f>IF(EH53=0,"",
IF(SUM($EH$25:EH53)=1,EJ53,
IF($EH$110&gt;SUM($EH$25:EH53),_xlfn.CONCAT(", ",EJ53),
IF($EH$110=SUM($EH$25:EH53),_xlfn.CONCAT(" y ",EJ53)))))</f>
        <v/>
      </c>
      <c r="EJ53" s="156" t="s">
        <v>5123</v>
      </c>
    </row>
    <row r="54" spans="3:140" ht="15" customHeight="1">
      <c r="C54" s="165" t="s">
        <v>5046</v>
      </c>
      <c r="D54" s="884" t="str">
        <f>IF(CNGE_2024_M1_Secc5!D301="","",CNGE_2024_M1_Secc5!D301)</f>
        <v/>
      </c>
      <c r="E54" s="884"/>
      <c r="F54" s="884"/>
      <c r="G54" s="884"/>
      <c r="H54" s="940"/>
      <c r="I54" s="940"/>
      <c r="J54" s="940"/>
      <c r="K54" s="940"/>
      <c r="L54" s="622"/>
      <c r="M54" s="622"/>
      <c r="N54" s="622"/>
      <c r="O54" s="622"/>
      <c r="P54" s="622"/>
      <c r="Q54" s="622"/>
      <c r="R54" s="622"/>
      <c r="S54" s="622"/>
      <c r="T54" s="622"/>
      <c r="U54" s="622"/>
      <c r="V54" s="622"/>
      <c r="W54" s="622"/>
      <c r="X54" s="622"/>
      <c r="Y54" s="622"/>
      <c r="Z54" s="622"/>
      <c r="AA54" s="622"/>
      <c r="AB54" s="622"/>
      <c r="AC54" s="622"/>
      <c r="AD54" s="622"/>
      <c r="AE54" s="622"/>
      <c r="AF54" s="622"/>
      <c r="AG54" s="622"/>
      <c r="AH54" s="622"/>
      <c r="AI54" s="622"/>
      <c r="AJ54" s="622"/>
      <c r="AK54" s="622"/>
      <c r="AL54" s="622"/>
      <c r="AM54" s="622"/>
      <c r="AN54" s="622"/>
      <c r="AO54" s="622"/>
      <c r="AP54" s="622"/>
      <c r="AQ54" s="622"/>
      <c r="AR54" s="622"/>
      <c r="AS54" s="622"/>
      <c r="AT54" s="622"/>
      <c r="AU54" s="622"/>
      <c r="AV54" s="622"/>
      <c r="AW54" s="622"/>
      <c r="AX54" s="622"/>
      <c r="AY54" s="622"/>
      <c r="AZ54" s="622"/>
      <c r="BA54" s="622"/>
      <c r="BB54" s="622"/>
      <c r="BC54" s="622"/>
      <c r="BD54" s="622"/>
      <c r="BE54" s="622"/>
      <c r="BF54" s="622"/>
      <c r="BG54" s="622"/>
      <c r="BH54" s="622"/>
      <c r="BI54" s="622"/>
      <c r="BJ54" s="622"/>
      <c r="BK54" s="622"/>
      <c r="BL54" s="622"/>
      <c r="BM54" s="622"/>
      <c r="BN54" s="622"/>
      <c r="BO54" s="622"/>
      <c r="BP54" s="622"/>
      <c r="BQ54" s="622"/>
      <c r="BR54" s="622"/>
      <c r="BS54" s="622"/>
      <c r="BT54" s="622"/>
      <c r="BU54" s="622"/>
      <c r="BV54" s="622"/>
      <c r="BW54" s="622"/>
      <c r="BX54" s="622"/>
      <c r="BY54" s="622"/>
      <c r="BZ54" s="622"/>
      <c r="CA54" s="622"/>
      <c r="CB54" s="622"/>
      <c r="CC54" s="622"/>
      <c r="CD54" s="622"/>
      <c r="CE54" s="622"/>
      <c r="CF54" s="622"/>
      <c r="CG54" s="622"/>
      <c r="CH54" s="622"/>
      <c r="CI54" s="622"/>
      <c r="CJ54" s="622"/>
      <c r="CK54" s="622"/>
      <c r="CL54" s="622"/>
      <c r="CM54" s="622"/>
      <c r="CN54" s="622"/>
      <c r="CO54" s="622"/>
      <c r="CP54" s="622"/>
      <c r="CQ54" s="622"/>
      <c r="CR54" s="622"/>
      <c r="CS54" s="622"/>
      <c r="CT54" s="622"/>
      <c r="CU54" s="622"/>
      <c r="CV54" s="622"/>
      <c r="CW54" s="622"/>
      <c r="CX54" s="622"/>
      <c r="CY54" s="622"/>
      <c r="CZ54" s="622"/>
      <c r="DA54" s="622"/>
      <c r="DB54" s="622"/>
      <c r="DC54" s="622"/>
      <c r="DD54" s="622"/>
      <c r="DE54" s="622"/>
      <c r="DF54" s="622"/>
      <c r="DG54" s="622"/>
      <c r="DH54" s="622"/>
      <c r="DI54" s="622"/>
      <c r="DJ54" s="622"/>
      <c r="DK54" s="622"/>
      <c r="DL54" s="622"/>
      <c r="DM54" s="622"/>
      <c r="DN54" s="622"/>
      <c r="DO54" s="622"/>
      <c r="DP54" s="622"/>
      <c r="DQ54" s="622"/>
      <c r="DR54" s="622"/>
      <c r="DS54" s="622"/>
      <c r="DT54" s="622"/>
      <c r="DU54" s="622"/>
      <c r="DV54" s="622"/>
      <c r="DW54" s="622"/>
      <c r="DX54" s="622"/>
      <c r="DY54" s="622"/>
      <c r="DZ54" s="622"/>
      <c r="EA54" s="622"/>
      <c r="EB54" s="622"/>
      <c r="ED54" s="280">
        <f t="shared" si="0"/>
        <v>0</v>
      </c>
      <c r="EE54" s="517">
        <f t="shared" si="1"/>
        <v>0</v>
      </c>
      <c r="EF54" s="267">
        <f t="shared" si="2"/>
        <v>0</v>
      </c>
      <c r="EG54" s="594">
        <f t="shared" si="3"/>
        <v>0</v>
      </c>
      <c r="EH54" s="402">
        <f t="shared" si="4"/>
        <v>0</v>
      </c>
      <c r="EI54" s="370" t="str">
        <f>IF(EH54=0,"",
IF(SUM($EH$25:EH54)=1,EJ54,
IF($EH$110&gt;SUM($EH$25:EH54),_xlfn.CONCAT(", ",EJ54),
IF($EH$110=SUM($EH$25:EH54),_xlfn.CONCAT(" y ",EJ54)))))</f>
        <v/>
      </c>
      <c r="EJ54" s="156" t="s">
        <v>5124</v>
      </c>
    </row>
    <row r="55" spans="3:140" ht="15" customHeight="1">
      <c r="C55" s="165" t="s">
        <v>5047</v>
      </c>
      <c r="D55" s="884" t="str">
        <f>IF(CNGE_2024_M1_Secc5!D302="","",CNGE_2024_M1_Secc5!D302)</f>
        <v/>
      </c>
      <c r="E55" s="884"/>
      <c r="F55" s="884"/>
      <c r="G55" s="884"/>
      <c r="H55" s="940"/>
      <c r="I55" s="940"/>
      <c r="J55" s="940"/>
      <c r="K55" s="940"/>
      <c r="L55" s="622"/>
      <c r="M55" s="622"/>
      <c r="N55" s="622"/>
      <c r="O55" s="622"/>
      <c r="P55" s="622"/>
      <c r="Q55" s="622"/>
      <c r="R55" s="622"/>
      <c r="S55" s="622"/>
      <c r="T55" s="622"/>
      <c r="U55" s="622"/>
      <c r="V55" s="622"/>
      <c r="W55" s="622"/>
      <c r="X55" s="622"/>
      <c r="Y55" s="622"/>
      <c r="Z55" s="622"/>
      <c r="AA55" s="622"/>
      <c r="AB55" s="622"/>
      <c r="AC55" s="622"/>
      <c r="AD55" s="622"/>
      <c r="AE55" s="622"/>
      <c r="AF55" s="622"/>
      <c r="AG55" s="622"/>
      <c r="AH55" s="622"/>
      <c r="AI55" s="622"/>
      <c r="AJ55" s="622"/>
      <c r="AK55" s="622"/>
      <c r="AL55" s="622"/>
      <c r="AM55" s="622"/>
      <c r="AN55" s="622"/>
      <c r="AO55" s="622"/>
      <c r="AP55" s="622"/>
      <c r="AQ55" s="622"/>
      <c r="AR55" s="622"/>
      <c r="AS55" s="622"/>
      <c r="AT55" s="622"/>
      <c r="AU55" s="622"/>
      <c r="AV55" s="622"/>
      <c r="AW55" s="622"/>
      <c r="AX55" s="622"/>
      <c r="AY55" s="622"/>
      <c r="AZ55" s="622"/>
      <c r="BA55" s="622"/>
      <c r="BB55" s="622"/>
      <c r="BC55" s="622"/>
      <c r="BD55" s="622"/>
      <c r="BE55" s="622"/>
      <c r="BF55" s="622"/>
      <c r="BG55" s="622"/>
      <c r="BH55" s="622"/>
      <c r="BI55" s="622"/>
      <c r="BJ55" s="622"/>
      <c r="BK55" s="622"/>
      <c r="BL55" s="622"/>
      <c r="BM55" s="622"/>
      <c r="BN55" s="622"/>
      <c r="BO55" s="622"/>
      <c r="BP55" s="622"/>
      <c r="BQ55" s="622"/>
      <c r="BR55" s="622"/>
      <c r="BS55" s="622"/>
      <c r="BT55" s="622"/>
      <c r="BU55" s="622"/>
      <c r="BV55" s="622"/>
      <c r="BW55" s="622"/>
      <c r="BX55" s="622"/>
      <c r="BY55" s="622"/>
      <c r="BZ55" s="622"/>
      <c r="CA55" s="622"/>
      <c r="CB55" s="622"/>
      <c r="CC55" s="622"/>
      <c r="CD55" s="622"/>
      <c r="CE55" s="622"/>
      <c r="CF55" s="622"/>
      <c r="CG55" s="622"/>
      <c r="CH55" s="622"/>
      <c r="CI55" s="622"/>
      <c r="CJ55" s="622"/>
      <c r="CK55" s="622"/>
      <c r="CL55" s="622"/>
      <c r="CM55" s="622"/>
      <c r="CN55" s="622"/>
      <c r="CO55" s="622"/>
      <c r="CP55" s="622"/>
      <c r="CQ55" s="622"/>
      <c r="CR55" s="622"/>
      <c r="CS55" s="622"/>
      <c r="CT55" s="622"/>
      <c r="CU55" s="622"/>
      <c r="CV55" s="622"/>
      <c r="CW55" s="622"/>
      <c r="CX55" s="622"/>
      <c r="CY55" s="622"/>
      <c r="CZ55" s="622"/>
      <c r="DA55" s="622"/>
      <c r="DB55" s="622"/>
      <c r="DC55" s="622"/>
      <c r="DD55" s="622"/>
      <c r="DE55" s="622"/>
      <c r="DF55" s="622"/>
      <c r="DG55" s="622"/>
      <c r="DH55" s="622"/>
      <c r="DI55" s="622"/>
      <c r="DJ55" s="622"/>
      <c r="DK55" s="622"/>
      <c r="DL55" s="622"/>
      <c r="DM55" s="622"/>
      <c r="DN55" s="622"/>
      <c r="DO55" s="622"/>
      <c r="DP55" s="622"/>
      <c r="DQ55" s="622"/>
      <c r="DR55" s="622"/>
      <c r="DS55" s="622"/>
      <c r="DT55" s="622"/>
      <c r="DU55" s="622"/>
      <c r="DV55" s="622"/>
      <c r="DW55" s="622"/>
      <c r="DX55" s="622"/>
      <c r="DY55" s="622"/>
      <c r="DZ55" s="622"/>
      <c r="EA55" s="622"/>
      <c r="EB55" s="622"/>
      <c r="ED55" s="280">
        <f t="shared" si="0"/>
        <v>0</v>
      </c>
      <c r="EE55" s="517">
        <f t="shared" si="1"/>
        <v>0</v>
      </c>
      <c r="EF55" s="267">
        <f t="shared" si="2"/>
        <v>0</v>
      </c>
      <c r="EG55" s="594">
        <f t="shared" si="3"/>
        <v>0</v>
      </c>
      <c r="EH55" s="402">
        <f t="shared" si="4"/>
        <v>0</v>
      </c>
      <c r="EI55" s="370" t="str">
        <f>IF(EH55=0,"",
IF(SUM($EH$25:EH55)=1,EJ55,
IF($EH$110&gt;SUM($EH$25:EH55),_xlfn.CONCAT(", ",EJ55),
IF($EH$110=SUM($EH$25:EH55),_xlfn.CONCAT(" y ",EJ55)))))</f>
        <v/>
      </c>
      <c r="EJ55" s="156" t="s">
        <v>5125</v>
      </c>
    </row>
    <row r="56" spans="3:140" ht="15" customHeight="1">
      <c r="C56" s="165" t="s">
        <v>5048</v>
      </c>
      <c r="D56" s="884" t="str">
        <f>IF(CNGE_2024_M1_Secc5!D303="","",CNGE_2024_M1_Secc5!D303)</f>
        <v/>
      </c>
      <c r="E56" s="884"/>
      <c r="F56" s="884"/>
      <c r="G56" s="884"/>
      <c r="H56" s="940"/>
      <c r="I56" s="940"/>
      <c r="J56" s="940"/>
      <c r="K56" s="940"/>
      <c r="L56" s="622"/>
      <c r="M56" s="622"/>
      <c r="N56" s="622"/>
      <c r="O56" s="622"/>
      <c r="P56" s="622"/>
      <c r="Q56" s="622"/>
      <c r="R56" s="622"/>
      <c r="S56" s="622"/>
      <c r="T56" s="622"/>
      <c r="U56" s="622"/>
      <c r="V56" s="622"/>
      <c r="W56" s="622"/>
      <c r="X56" s="622"/>
      <c r="Y56" s="622"/>
      <c r="Z56" s="622"/>
      <c r="AA56" s="622"/>
      <c r="AB56" s="622"/>
      <c r="AC56" s="622"/>
      <c r="AD56" s="622"/>
      <c r="AE56" s="622"/>
      <c r="AF56" s="622"/>
      <c r="AG56" s="622"/>
      <c r="AH56" s="622"/>
      <c r="AI56" s="622"/>
      <c r="AJ56" s="622"/>
      <c r="AK56" s="622"/>
      <c r="AL56" s="622"/>
      <c r="AM56" s="622"/>
      <c r="AN56" s="622"/>
      <c r="AO56" s="622"/>
      <c r="AP56" s="622"/>
      <c r="AQ56" s="622"/>
      <c r="AR56" s="622"/>
      <c r="AS56" s="622"/>
      <c r="AT56" s="622"/>
      <c r="AU56" s="622"/>
      <c r="AV56" s="622"/>
      <c r="AW56" s="622"/>
      <c r="AX56" s="622"/>
      <c r="AY56" s="622"/>
      <c r="AZ56" s="622"/>
      <c r="BA56" s="622"/>
      <c r="BB56" s="622"/>
      <c r="BC56" s="622"/>
      <c r="BD56" s="622"/>
      <c r="BE56" s="622"/>
      <c r="BF56" s="622"/>
      <c r="BG56" s="622"/>
      <c r="BH56" s="622"/>
      <c r="BI56" s="622"/>
      <c r="BJ56" s="622"/>
      <c r="BK56" s="622"/>
      <c r="BL56" s="622"/>
      <c r="BM56" s="622"/>
      <c r="BN56" s="622"/>
      <c r="BO56" s="622"/>
      <c r="BP56" s="622"/>
      <c r="BQ56" s="622"/>
      <c r="BR56" s="622"/>
      <c r="BS56" s="622"/>
      <c r="BT56" s="622"/>
      <c r="BU56" s="622"/>
      <c r="BV56" s="622"/>
      <c r="BW56" s="622"/>
      <c r="BX56" s="622"/>
      <c r="BY56" s="622"/>
      <c r="BZ56" s="622"/>
      <c r="CA56" s="622"/>
      <c r="CB56" s="622"/>
      <c r="CC56" s="622"/>
      <c r="CD56" s="622"/>
      <c r="CE56" s="622"/>
      <c r="CF56" s="622"/>
      <c r="CG56" s="622"/>
      <c r="CH56" s="622"/>
      <c r="CI56" s="622"/>
      <c r="CJ56" s="622"/>
      <c r="CK56" s="622"/>
      <c r="CL56" s="622"/>
      <c r="CM56" s="622"/>
      <c r="CN56" s="622"/>
      <c r="CO56" s="622"/>
      <c r="CP56" s="622"/>
      <c r="CQ56" s="622"/>
      <c r="CR56" s="622"/>
      <c r="CS56" s="622"/>
      <c r="CT56" s="622"/>
      <c r="CU56" s="622"/>
      <c r="CV56" s="622"/>
      <c r="CW56" s="622"/>
      <c r="CX56" s="622"/>
      <c r="CY56" s="622"/>
      <c r="CZ56" s="622"/>
      <c r="DA56" s="622"/>
      <c r="DB56" s="622"/>
      <c r="DC56" s="622"/>
      <c r="DD56" s="622"/>
      <c r="DE56" s="622"/>
      <c r="DF56" s="622"/>
      <c r="DG56" s="622"/>
      <c r="DH56" s="622"/>
      <c r="DI56" s="622"/>
      <c r="DJ56" s="622"/>
      <c r="DK56" s="622"/>
      <c r="DL56" s="622"/>
      <c r="DM56" s="622"/>
      <c r="DN56" s="622"/>
      <c r="DO56" s="622"/>
      <c r="DP56" s="622"/>
      <c r="DQ56" s="622"/>
      <c r="DR56" s="622"/>
      <c r="DS56" s="622"/>
      <c r="DT56" s="622"/>
      <c r="DU56" s="622"/>
      <c r="DV56" s="622"/>
      <c r="DW56" s="622"/>
      <c r="DX56" s="622"/>
      <c r="DY56" s="622"/>
      <c r="DZ56" s="622"/>
      <c r="EA56" s="622"/>
      <c r="EB56" s="622"/>
      <c r="ED56" s="280">
        <f t="shared" si="0"/>
        <v>0</v>
      </c>
      <c r="EE56" s="517">
        <f t="shared" si="1"/>
        <v>0</v>
      </c>
      <c r="EF56" s="267">
        <f t="shared" si="2"/>
        <v>0</v>
      </c>
      <c r="EG56" s="594">
        <f t="shared" si="3"/>
        <v>0</v>
      </c>
      <c r="EH56" s="402">
        <f t="shared" si="4"/>
        <v>0</v>
      </c>
      <c r="EI56" s="370" t="str">
        <f>IF(EH56=0,"",
IF(SUM($EH$25:EH56)=1,EJ56,
IF($EH$110&gt;SUM($EH$25:EH56),_xlfn.CONCAT(", ",EJ56),
IF($EH$110=SUM($EH$25:EH56),_xlfn.CONCAT(" y ",EJ56)))))</f>
        <v/>
      </c>
      <c r="EJ56" s="156" t="s">
        <v>5126</v>
      </c>
    </row>
    <row r="57" spans="3:140" ht="15" customHeight="1">
      <c r="C57" s="165" t="s">
        <v>5049</v>
      </c>
      <c r="D57" s="884" t="str">
        <f>IF(CNGE_2024_M1_Secc5!D304="","",CNGE_2024_M1_Secc5!D304)</f>
        <v/>
      </c>
      <c r="E57" s="884"/>
      <c r="F57" s="884"/>
      <c r="G57" s="884"/>
      <c r="H57" s="940"/>
      <c r="I57" s="940"/>
      <c r="J57" s="940"/>
      <c r="K57" s="940"/>
      <c r="L57" s="622"/>
      <c r="M57" s="622"/>
      <c r="N57" s="622"/>
      <c r="O57" s="622"/>
      <c r="P57" s="622"/>
      <c r="Q57" s="622"/>
      <c r="R57" s="622"/>
      <c r="S57" s="622"/>
      <c r="T57" s="622"/>
      <c r="U57" s="622"/>
      <c r="V57" s="622"/>
      <c r="W57" s="622"/>
      <c r="X57" s="622"/>
      <c r="Y57" s="622"/>
      <c r="Z57" s="622"/>
      <c r="AA57" s="622"/>
      <c r="AB57" s="622"/>
      <c r="AC57" s="622"/>
      <c r="AD57" s="622"/>
      <c r="AE57" s="622"/>
      <c r="AF57" s="622"/>
      <c r="AG57" s="622"/>
      <c r="AH57" s="622"/>
      <c r="AI57" s="622"/>
      <c r="AJ57" s="622"/>
      <c r="AK57" s="622"/>
      <c r="AL57" s="622"/>
      <c r="AM57" s="622"/>
      <c r="AN57" s="622"/>
      <c r="AO57" s="622"/>
      <c r="AP57" s="622"/>
      <c r="AQ57" s="622"/>
      <c r="AR57" s="622"/>
      <c r="AS57" s="622"/>
      <c r="AT57" s="622"/>
      <c r="AU57" s="622"/>
      <c r="AV57" s="622"/>
      <c r="AW57" s="622"/>
      <c r="AX57" s="622"/>
      <c r="AY57" s="622"/>
      <c r="AZ57" s="622"/>
      <c r="BA57" s="622"/>
      <c r="BB57" s="622"/>
      <c r="BC57" s="622"/>
      <c r="BD57" s="622"/>
      <c r="BE57" s="622"/>
      <c r="BF57" s="622"/>
      <c r="BG57" s="622"/>
      <c r="BH57" s="622"/>
      <c r="BI57" s="622"/>
      <c r="BJ57" s="622"/>
      <c r="BK57" s="622"/>
      <c r="BL57" s="622"/>
      <c r="BM57" s="622"/>
      <c r="BN57" s="622"/>
      <c r="BO57" s="622"/>
      <c r="BP57" s="622"/>
      <c r="BQ57" s="622"/>
      <c r="BR57" s="622"/>
      <c r="BS57" s="622"/>
      <c r="BT57" s="622"/>
      <c r="BU57" s="622"/>
      <c r="BV57" s="622"/>
      <c r="BW57" s="622"/>
      <c r="BX57" s="622"/>
      <c r="BY57" s="622"/>
      <c r="BZ57" s="622"/>
      <c r="CA57" s="622"/>
      <c r="CB57" s="622"/>
      <c r="CC57" s="622"/>
      <c r="CD57" s="622"/>
      <c r="CE57" s="622"/>
      <c r="CF57" s="622"/>
      <c r="CG57" s="622"/>
      <c r="CH57" s="622"/>
      <c r="CI57" s="622"/>
      <c r="CJ57" s="622"/>
      <c r="CK57" s="622"/>
      <c r="CL57" s="622"/>
      <c r="CM57" s="622"/>
      <c r="CN57" s="622"/>
      <c r="CO57" s="622"/>
      <c r="CP57" s="622"/>
      <c r="CQ57" s="622"/>
      <c r="CR57" s="622"/>
      <c r="CS57" s="622"/>
      <c r="CT57" s="622"/>
      <c r="CU57" s="622"/>
      <c r="CV57" s="622"/>
      <c r="CW57" s="622"/>
      <c r="CX57" s="622"/>
      <c r="CY57" s="622"/>
      <c r="CZ57" s="622"/>
      <c r="DA57" s="622"/>
      <c r="DB57" s="622"/>
      <c r="DC57" s="622"/>
      <c r="DD57" s="622"/>
      <c r="DE57" s="622"/>
      <c r="DF57" s="622"/>
      <c r="DG57" s="622"/>
      <c r="DH57" s="622"/>
      <c r="DI57" s="622"/>
      <c r="DJ57" s="622"/>
      <c r="DK57" s="622"/>
      <c r="DL57" s="622"/>
      <c r="DM57" s="622"/>
      <c r="DN57" s="622"/>
      <c r="DO57" s="622"/>
      <c r="DP57" s="622"/>
      <c r="DQ57" s="622"/>
      <c r="DR57" s="622"/>
      <c r="DS57" s="622"/>
      <c r="DT57" s="622"/>
      <c r="DU57" s="622"/>
      <c r="DV57" s="622"/>
      <c r="DW57" s="622"/>
      <c r="DX57" s="622"/>
      <c r="DY57" s="622"/>
      <c r="DZ57" s="622"/>
      <c r="EA57" s="622"/>
      <c r="EB57" s="622"/>
      <c r="ED57" s="280">
        <f t="shared" si="0"/>
        <v>0</v>
      </c>
      <c r="EE57" s="517">
        <f t="shared" si="1"/>
        <v>0</v>
      </c>
      <c r="EF57" s="267">
        <f t="shared" si="2"/>
        <v>0</v>
      </c>
      <c r="EG57" s="594">
        <f t="shared" si="3"/>
        <v>0</v>
      </c>
      <c r="EH57" s="402">
        <f t="shared" si="4"/>
        <v>0</v>
      </c>
      <c r="EI57" s="370" t="str">
        <f>IF(EH57=0,"",
IF(SUM($EH$25:EH57)=1,EJ57,
IF($EH$110&gt;SUM($EH$25:EH57),_xlfn.CONCAT(", ",EJ57),
IF($EH$110=SUM($EH$25:EH57),_xlfn.CONCAT(" y ",EJ57)))))</f>
        <v/>
      </c>
      <c r="EJ57" s="156" t="s">
        <v>5127</v>
      </c>
    </row>
    <row r="58" spans="3:140" ht="15" customHeight="1">
      <c r="C58" s="165" t="s">
        <v>5050</v>
      </c>
      <c r="D58" s="884" t="str">
        <f>IF(CNGE_2024_M1_Secc5!D305="","",CNGE_2024_M1_Secc5!D305)</f>
        <v/>
      </c>
      <c r="E58" s="884"/>
      <c r="F58" s="884"/>
      <c r="G58" s="884"/>
      <c r="H58" s="940"/>
      <c r="I58" s="940"/>
      <c r="J58" s="940"/>
      <c r="K58" s="940"/>
      <c r="L58" s="622"/>
      <c r="M58" s="622"/>
      <c r="N58" s="622"/>
      <c r="O58" s="622"/>
      <c r="P58" s="622"/>
      <c r="Q58" s="622"/>
      <c r="R58" s="622"/>
      <c r="S58" s="622"/>
      <c r="T58" s="622"/>
      <c r="U58" s="622"/>
      <c r="V58" s="622"/>
      <c r="W58" s="622"/>
      <c r="X58" s="622"/>
      <c r="Y58" s="622"/>
      <c r="Z58" s="622"/>
      <c r="AA58" s="622"/>
      <c r="AB58" s="622"/>
      <c r="AC58" s="622"/>
      <c r="AD58" s="622"/>
      <c r="AE58" s="622"/>
      <c r="AF58" s="622"/>
      <c r="AG58" s="622"/>
      <c r="AH58" s="622"/>
      <c r="AI58" s="622"/>
      <c r="AJ58" s="622"/>
      <c r="AK58" s="622"/>
      <c r="AL58" s="622"/>
      <c r="AM58" s="622"/>
      <c r="AN58" s="622"/>
      <c r="AO58" s="622"/>
      <c r="AP58" s="622"/>
      <c r="AQ58" s="622"/>
      <c r="AR58" s="622"/>
      <c r="AS58" s="622"/>
      <c r="AT58" s="622"/>
      <c r="AU58" s="622"/>
      <c r="AV58" s="622"/>
      <c r="AW58" s="622"/>
      <c r="AX58" s="622"/>
      <c r="AY58" s="622"/>
      <c r="AZ58" s="622"/>
      <c r="BA58" s="622"/>
      <c r="BB58" s="622"/>
      <c r="BC58" s="622"/>
      <c r="BD58" s="622"/>
      <c r="BE58" s="622"/>
      <c r="BF58" s="622"/>
      <c r="BG58" s="622"/>
      <c r="BH58" s="622"/>
      <c r="BI58" s="622"/>
      <c r="BJ58" s="622"/>
      <c r="BK58" s="622"/>
      <c r="BL58" s="622"/>
      <c r="BM58" s="622"/>
      <c r="BN58" s="622"/>
      <c r="BO58" s="622"/>
      <c r="BP58" s="622"/>
      <c r="BQ58" s="622"/>
      <c r="BR58" s="622"/>
      <c r="BS58" s="622"/>
      <c r="BT58" s="622"/>
      <c r="BU58" s="622"/>
      <c r="BV58" s="622"/>
      <c r="BW58" s="622"/>
      <c r="BX58" s="622"/>
      <c r="BY58" s="622"/>
      <c r="BZ58" s="622"/>
      <c r="CA58" s="622"/>
      <c r="CB58" s="622"/>
      <c r="CC58" s="622"/>
      <c r="CD58" s="622"/>
      <c r="CE58" s="622"/>
      <c r="CF58" s="622"/>
      <c r="CG58" s="622"/>
      <c r="CH58" s="622"/>
      <c r="CI58" s="622"/>
      <c r="CJ58" s="622"/>
      <c r="CK58" s="622"/>
      <c r="CL58" s="622"/>
      <c r="CM58" s="622"/>
      <c r="CN58" s="622"/>
      <c r="CO58" s="622"/>
      <c r="CP58" s="622"/>
      <c r="CQ58" s="622"/>
      <c r="CR58" s="622"/>
      <c r="CS58" s="622"/>
      <c r="CT58" s="622"/>
      <c r="CU58" s="622"/>
      <c r="CV58" s="622"/>
      <c r="CW58" s="622"/>
      <c r="CX58" s="622"/>
      <c r="CY58" s="622"/>
      <c r="CZ58" s="622"/>
      <c r="DA58" s="622"/>
      <c r="DB58" s="622"/>
      <c r="DC58" s="622"/>
      <c r="DD58" s="622"/>
      <c r="DE58" s="622"/>
      <c r="DF58" s="622"/>
      <c r="DG58" s="622"/>
      <c r="DH58" s="622"/>
      <c r="DI58" s="622"/>
      <c r="DJ58" s="622"/>
      <c r="DK58" s="622"/>
      <c r="DL58" s="622"/>
      <c r="DM58" s="622"/>
      <c r="DN58" s="622"/>
      <c r="DO58" s="622"/>
      <c r="DP58" s="622"/>
      <c r="DQ58" s="622"/>
      <c r="DR58" s="622"/>
      <c r="DS58" s="622"/>
      <c r="DT58" s="622"/>
      <c r="DU58" s="622"/>
      <c r="DV58" s="622"/>
      <c r="DW58" s="622"/>
      <c r="DX58" s="622"/>
      <c r="DY58" s="622"/>
      <c r="DZ58" s="622"/>
      <c r="EA58" s="622"/>
      <c r="EB58" s="622"/>
      <c r="ED58" s="280">
        <f t="shared" si="0"/>
        <v>0</v>
      </c>
      <c r="EE58" s="517">
        <f t="shared" si="1"/>
        <v>0</v>
      </c>
      <c r="EF58" s="267">
        <f t="shared" si="2"/>
        <v>0</v>
      </c>
      <c r="EG58" s="594">
        <f t="shared" si="3"/>
        <v>0</v>
      </c>
      <c r="EH58" s="402">
        <f t="shared" si="4"/>
        <v>0</v>
      </c>
      <c r="EI58" s="370" t="str">
        <f>IF(EH58=0,"",
IF(SUM($EH$25:EH58)=1,EJ58,
IF($EH$110&gt;SUM($EH$25:EH58),_xlfn.CONCAT(", ",EJ58),
IF($EH$110=SUM($EH$25:EH58),_xlfn.CONCAT(" y ",EJ58)))))</f>
        <v/>
      </c>
      <c r="EJ58" s="156" t="s">
        <v>5128</v>
      </c>
    </row>
    <row r="59" spans="3:140" ht="15" customHeight="1">
      <c r="C59" s="165" t="s">
        <v>5051</v>
      </c>
      <c r="D59" s="884" t="str">
        <f>IF(CNGE_2024_M1_Secc5!D306="","",CNGE_2024_M1_Secc5!D306)</f>
        <v/>
      </c>
      <c r="E59" s="884"/>
      <c r="F59" s="884"/>
      <c r="G59" s="884"/>
      <c r="H59" s="940"/>
      <c r="I59" s="940"/>
      <c r="J59" s="940"/>
      <c r="K59" s="940"/>
      <c r="L59" s="622"/>
      <c r="M59" s="622"/>
      <c r="N59" s="622"/>
      <c r="O59" s="622"/>
      <c r="P59" s="622"/>
      <c r="Q59" s="622"/>
      <c r="R59" s="622"/>
      <c r="S59" s="622"/>
      <c r="T59" s="622"/>
      <c r="U59" s="622"/>
      <c r="V59" s="622"/>
      <c r="W59" s="622"/>
      <c r="X59" s="622"/>
      <c r="Y59" s="622"/>
      <c r="Z59" s="622"/>
      <c r="AA59" s="622"/>
      <c r="AB59" s="622"/>
      <c r="AC59" s="622"/>
      <c r="AD59" s="622"/>
      <c r="AE59" s="622"/>
      <c r="AF59" s="622"/>
      <c r="AG59" s="622"/>
      <c r="AH59" s="622"/>
      <c r="AI59" s="622"/>
      <c r="AJ59" s="622"/>
      <c r="AK59" s="622"/>
      <c r="AL59" s="622"/>
      <c r="AM59" s="622"/>
      <c r="AN59" s="622"/>
      <c r="AO59" s="622"/>
      <c r="AP59" s="622"/>
      <c r="AQ59" s="622"/>
      <c r="AR59" s="622"/>
      <c r="AS59" s="622"/>
      <c r="AT59" s="622"/>
      <c r="AU59" s="622"/>
      <c r="AV59" s="622"/>
      <c r="AW59" s="622"/>
      <c r="AX59" s="622"/>
      <c r="AY59" s="622"/>
      <c r="AZ59" s="622"/>
      <c r="BA59" s="622"/>
      <c r="BB59" s="622"/>
      <c r="BC59" s="622"/>
      <c r="BD59" s="622"/>
      <c r="BE59" s="622"/>
      <c r="BF59" s="622"/>
      <c r="BG59" s="622"/>
      <c r="BH59" s="622"/>
      <c r="BI59" s="622"/>
      <c r="BJ59" s="622"/>
      <c r="BK59" s="622"/>
      <c r="BL59" s="622"/>
      <c r="BM59" s="622"/>
      <c r="BN59" s="622"/>
      <c r="BO59" s="622"/>
      <c r="BP59" s="622"/>
      <c r="BQ59" s="622"/>
      <c r="BR59" s="622"/>
      <c r="BS59" s="622"/>
      <c r="BT59" s="622"/>
      <c r="BU59" s="622"/>
      <c r="BV59" s="622"/>
      <c r="BW59" s="622"/>
      <c r="BX59" s="622"/>
      <c r="BY59" s="622"/>
      <c r="BZ59" s="622"/>
      <c r="CA59" s="622"/>
      <c r="CB59" s="622"/>
      <c r="CC59" s="622"/>
      <c r="CD59" s="622"/>
      <c r="CE59" s="622"/>
      <c r="CF59" s="622"/>
      <c r="CG59" s="622"/>
      <c r="CH59" s="622"/>
      <c r="CI59" s="622"/>
      <c r="CJ59" s="622"/>
      <c r="CK59" s="622"/>
      <c r="CL59" s="622"/>
      <c r="CM59" s="622"/>
      <c r="CN59" s="622"/>
      <c r="CO59" s="622"/>
      <c r="CP59" s="622"/>
      <c r="CQ59" s="622"/>
      <c r="CR59" s="622"/>
      <c r="CS59" s="622"/>
      <c r="CT59" s="622"/>
      <c r="CU59" s="622"/>
      <c r="CV59" s="622"/>
      <c r="CW59" s="622"/>
      <c r="CX59" s="622"/>
      <c r="CY59" s="622"/>
      <c r="CZ59" s="622"/>
      <c r="DA59" s="622"/>
      <c r="DB59" s="622"/>
      <c r="DC59" s="622"/>
      <c r="DD59" s="622"/>
      <c r="DE59" s="622"/>
      <c r="DF59" s="622"/>
      <c r="DG59" s="622"/>
      <c r="DH59" s="622"/>
      <c r="DI59" s="622"/>
      <c r="DJ59" s="622"/>
      <c r="DK59" s="622"/>
      <c r="DL59" s="622"/>
      <c r="DM59" s="622"/>
      <c r="DN59" s="622"/>
      <c r="DO59" s="622"/>
      <c r="DP59" s="622"/>
      <c r="DQ59" s="622"/>
      <c r="DR59" s="622"/>
      <c r="DS59" s="622"/>
      <c r="DT59" s="622"/>
      <c r="DU59" s="622"/>
      <c r="DV59" s="622"/>
      <c r="DW59" s="622"/>
      <c r="DX59" s="622"/>
      <c r="DY59" s="622"/>
      <c r="DZ59" s="622"/>
      <c r="EA59" s="622"/>
      <c r="EB59" s="622"/>
      <c r="ED59" s="280">
        <f t="shared" si="0"/>
        <v>0</v>
      </c>
      <c r="EE59" s="517">
        <f t="shared" si="1"/>
        <v>0</v>
      </c>
      <c r="EF59" s="267">
        <f t="shared" si="2"/>
        <v>0</v>
      </c>
      <c r="EG59" s="594">
        <f t="shared" si="3"/>
        <v>0</v>
      </c>
      <c r="EH59" s="402">
        <f t="shared" si="4"/>
        <v>0</v>
      </c>
      <c r="EI59" s="370" t="str">
        <f>IF(EH59=0,"",
IF(SUM($EH$25:EH59)=1,EJ59,
IF($EH$110&gt;SUM($EH$25:EH59),_xlfn.CONCAT(", ",EJ59),
IF($EH$110=SUM($EH$25:EH59),_xlfn.CONCAT(" y ",EJ59)))))</f>
        <v/>
      </c>
      <c r="EJ59" s="156" t="s">
        <v>5129</v>
      </c>
    </row>
    <row r="60" spans="3:140" ht="15" customHeight="1">
      <c r="C60" s="165" t="s">
        <v>5130</v>
      </c>
      <c r="D60" s="884" t="str">
        <f>IF(CNGE_2024_M1_Secc5!D307="","",CNGE_2024_M1_Secc5!D307)</f>
        <v/>
      </c>
      <c r="E60" s="884"/>
      <c r="F60" s="884"/>
      <c r="G60" s="884"/>
      <c r="H60" s="940"/>
      <c r="I60" s="940"/>
      <c r="J60" s="940"/>
      <c r="K60" s="940"/>
      <c r="L60" s="622"/>
      <c r="M60" s="622"/>
      <c r="N60" s="622"/>
      <c r="O60" s="622"/>
      <c r="P60" s="622"/>
      <c r="Q60" s="622"/>
      <c r="R60" s="622"/>
      <c r="S60" s="622"/>
      <c r="T60" s="622"/>
      <c r="U60" s="622"/>
      <c r="V60" s="622"/>
      <c r="W60" s="622"/>
      <c r="X60" s="622"/>
      <c r="Y60" s="622"/>
      <c r="Z60" s="622"/>
      <c r="AA60" s="622"/>
      <c r="AB60" s="622"/>
      <c r="AC60" s="622"/>
      <c r="AD60" s="622"/>
      <c r="AE60" s="622"/>
      <c r="AF60" s="622"/>
      <c r="AG60" s="622"/>
      <c r="AH60" s="622"/>
      <c r="AI60" s="622"/>
      <c r="AJ60" s="622"/>
      <c r="AK60" s="622"/>
      <c r="AL60" s="622"/>
      <c r="AM60" s="622"/>
      <c r="AN60" s="622"/>
      <c r="AO60" s="622"/>
      <c r="AP60" s="622"/>
      <c r="AQ60" s="622"/>
      <c r="AR60" s="622"/>
      <c r="AS60" s="622"/>
      <c r="AT60" s="622"/>
      <c r="AU60" s="622"/>
      <c r="AV60" s="622"/>
      <c r="AW60" s="622"/>
      <c r="AX60" s="622"/>
      <c r="AY60" s="622"/>
      <c r="AZ60" s="622"/>
      <c r="BA60" s="622"/>
      <c r="BB60" s="622"/>
      <c r="BC60" s="622"/>
      <c r="BD60" s="622"/>
      <c r="BE60" s="622"/>
      <c r="BF60" s="622"/>
      <c r="BG60" s="622"/>
      <c r="BH60" s="622"/>
      <c r="BI60" s="622"/>
      <c r="BJ60" s="622"/>
      <c r="BK60" s="622"/>
      <c r="BL60" s="622"/>
      <c r="BM60" s="622"/>
      <c r="BN60" s="622"/>
      <c r="BO60" s="622"/>
      <c r="BP60" s="622"/>
      <c r="BQ60" s="622"/>
      <c r="BR60" s="622"/>
      <c r="BS60" s="622"/>
      <c r="BT60" s="622"/>
      <c r="BU60" s="622"/>
      <c r="BV60" s="622"/>
      <c r="BW60" s="622"/>
      <c r="BX60" s="622"/>
      <c r="BY60" s="622"/>
      <c r="BZ60" s="622"/>
      <c r="CA60" s="622"/>
      <c r="CB60" s="622"/>
      <c r="CC60" s="622"/>
      <c r="CD60" s="622"/>
      <c r="CE60" s="622"/>
      <c r="CF60" s="622"/>
      <c r="CG60" s="622"/>
      <c r="CH60" s="622"/>
      <c r="CI60" s="622"/>
      <c r="CJ60" s="622"/>
      <c r="CK60" s="622"/>
      <c r="CL60" s="622"/>
      <c r="CM60" s="622"/>
      <c r="CN60" s="622"/>
      <c r="CO60" s="622"/>
      <c r="CP60" s="622"/>
      <c r="CQ60" s="622"/>
      <c r="CR60" s="622"/>
      <c r="CS60" s="622"/>
      <c r="CT60" s="622"/>
      <c r="CU60" s="622"/>
      <c r="CV60" s="622"/>
      <c r="CW60" s="622"/>
      <c r="CX60" s="622"/>
      <c r="CY60" s="622"/>
      <c r="CZ60" s="622"/>
      <c r="DA60" s="622"/>
      <c r="DB60" s="622"/>
      <c r="DC60" s="622"/>
      <c r="DD60" s="622"/>
      <c r="DE60" s="622"/>
      <c r="DF60" s="622"/>
      <c r="DG60" s="622"/>
      <c r="DH60" s="622"/>
      <c r="DI60" s="622"/>
      <c r="DJ60" s="622"/>
      <c r="DK60" s="622"/>
      <c r="DL60" s="622"/>
      <c r="DM60" s="622"/>
      <c r="DN60" s="622"/>
      <c r="DO60" s="622"/>
      <c r="DP60" s="622"/>
      <c r="DQ60" s="622"/>
      <c r="DR60" s="622"/>
      <c r="DS60" s="622"/>
      <c r="DT60" s="622"/>
      <c r="DU60" s="622"/>
      <c r="DV60" s="622"/>
      <c r="DW60" s="622"/>
      <c r="DX60" s="622"/>
      <c r="DY60" s="622"/>
      <c r="DZ60" s="622"/>
      <c r="EA60" s="622"/>
      <c r="EB60" s="622"/>
      <c r="ED60" s="280">
        <f t="shared" si="0"/>
        <v>0</v>
      </c>
      <c r="EE60" s="517">
        <f t="shared" si="1"/>
        <v>0</v>
      </c>
      <c r="EF60" s="267">
        <f t="shared" si="2"/>
        <v>0</v>
      </c>
      <c r="EG60" s="594">
        <f t="shared" si="3"/>
        <v>0</v>
      </c>
      <c r="EH60" s="402">
        <f t="shared" si="4"/>
        <v>0</v>
      </c>
      <c r="EI60" s="370" t="str">
        <f>IF(EH60=0,"",
IF(SUM($EH$25:EH60)=1,EJ60,
IF($EH$110&gt;SUM($EH$25:EH60),_xlfn.CONCAT(", ",EJ60),
IF($EH$110=SUM($EH$25:EH60),_xlfn.CONCAT(" y ",EJ60)))))</f>
        <v/>
      </c>
      <c r="EJ60" s="156" t="s">
        <v>5131</v>
      </c>
    </row>
    <row r="61" spans="3:140" ht="15" customHeight="1">
      <c r="C61" s="165" t="s">
        <v>5132</v>
      </c>
      <c r="D61" s="884" t="str">
        <f>IF(CNGE_2024_M1_Secc5!D308="","",CNGE_2024_M1_Secc5!D308)</f>
        <v/>
      </c>
      <c r="E61" s="884"/>
      <c r="F61" s="884"/>
      <c r="G61" s="884"/>
      <c r="H61" s="940"/>
      <c r="I61" s="940"/>
      <c r="J61" s="940"/>
      <c r="K61" s="940"/>
      <c r="L61" s="622"/>
      <c r="M61" s="622"/>
      <c r="N61" s="622"/>
      <c r="O61" s="622"/>
      <c r="P61" s="622"/>
      <c r="Q61" s="622"/>
      <c r="R61" s="622"/>
      <c r="S61" s="622"/>
      <c r="T61" s="622"/>
      <c r="U61" s="622"/>
      <c r="V61" s="622"/>
      <c r="W61" s="622"/>
      <c r="X61" s="622"/>
      <c r="Y61" s="622"/>
      <c r="Z61" s="622"/>
      <c r="AA61" s="622"/>
      <c r="AB61" s="622"/>
      <c r="AC61" s="622"/>
      <c r="AD61" s="622"/>
      <c r="AE61" s="622"/>
      <c r="AF61" s="622"/>
      <c r="AG61" s="622"/>
      <c r="AH61" s="622"/>
      <c r="AI61" s="622"/>
      <c r="AJ61" s="622"/>
      <c r="AK61" s="622"/>
      <c r="AL61" s="622"/>
      <c r="AM61" s="622"/>
      <c r="AN61" s="622"/>
      <c r="AO61" s="622"/>
      <c r="AP61" s="622"/>
      <c r="AQ61" s="622"/>
      <c r="AR61" s="622"/>
      <c r="AS61" s="622"/>
      <c r="AT61" s="622"/>
      <c r="AU61" s="622"/>
      <c r="AV61" s="622"/>
      <c r="AW61" s="622"/>
      <c r="AX61" s="622"/>
      <c r="AY61" s="622"/>
      <c r="AZ61" s="622"/>
      <c r="BA61" s="622"/>
      <c r="BB61" s="622"/>
      <c r="BC61" s="622"/>
      <c r="BD61" s="622"/>
      <c r="BE61" s="622"/>
      <c r="BF61" s="622"/>
      <c r="BG61" s="622"/>
      <c r="BH61" s="622"/>
      <c r="BI61" s="622"/>
      <c r="BJ61" s="622"/>
      <c r="BK61" s="622"/>
      <c r="BL61" s="622"/>
      <c r="BM61" s="622"/>
      <c r="BN61" s="622"/>
      <c r="BO61" s="622"/>
      <c r="BP61" s="622"/>
      <c r="BQ61" s="622"/>
      <c r="BR61" s="622"/>
      <c r="BS61" s="622"/>
      <c r="BT61" s="622"/>
      <c r="BU61" s="622"/>
      <c r="BV61" s="622"/>
      <c r="BW61" s="622"/>
      <c r="BX61" s="622"/>
      <c r="BY61" s="622"/>
      <c r="BZ61" s="622"/>
      <c r="CA61" s="622"/>
      <c r="CB61" s="622"/>
      <c r="CC61" s="622"/>
      <c r="CD61" s="622"/>
      <c r="CE61" s="622"/>
      <c r="CF61" s="622"/>
      <c r="CG61" s="622"/>
      <c r="CH61" s="622"/>
      <c r="CI61" s="622"/>
      <c r="CJ61" s="622"/>
      <c r="CK61" s="622"/>
      <c r="CL61" s="622"/>
      <c r="CM61" s="622"/>
      <c r="CN61" s="622"/>
      <c r="CO61" s="622"/>
      <c r="CP61" s="622"/>
      <c r="CQ61" s="622"/>
      <c r="CR61" s="622"/>
      <c r="CS61" s="622"/>
      <c r="CT61" s="622"/>
      <c r="CU61" s="622"/>
      <c r="CV61" s="622"/>
      <c r="CW61" s="622"/>
      <c r="CX61" s="622"/>
      <c r="CY61" s="622"/>
      <c r="CZ61" s="622"/>
      <c r="DA61" s="622"/>
      <c r="DB61" s="622"/>
      <c r="DC61" s="622"/>
      <c r="DD61" s="622"/>
      <c r="DE61" s="622"/>
      <c r="DF61" s="622"/>
      <c r="DG61" s="622"/>
      <c r="DH61" s="622"/>
      <c r="DI61" s="622"/>
      <c r="DJ61" s="622"/>
      <c r="DK61" s="622"/>
      <c r="DL61" s="622"/>
      <c r="DM61" s="622"/>
      <c r="DN61" s="622"/>
      <c r="DO61" s="622"/>
      <c r="DP61" s="622"/>
      <c r="DQ61" s="622"/>
      <c r="DR61" s="622"/>
      <c r="DS61" s="622"/>
      <c r="DT61" s="622"/>
      <c r="DU61" s="622"/>
      <c r="DV61" s="622"/>
      <c r="DW61" s="622"/>
      <c r="DX61" s="622"/>
      <c r="DY61" s="622"/>
      <c r="DZ61" s="622"/>
      <c r="EA61" s="622"/>
      <c r="EB61" s="622"/>
      <c r="ED61" s="280">
        <f t="shared" si="0"/>
        <v>0</v>
      </c>
      <c r="EE61" s="517">
        <f t="shared" si="1"/>
        <v>0</v>
      </c>
      <c r="EF61" s="267">
        <f t="shared" si="2"/>
        <v>0</v>
      </c>
      <c r="EG61" s="594">
        <f t="shared" si="3"/>
        <v>0</v>
      </c>
      <c r="EH61" s="402">
        <f t="shared" si="4"/>
        <v>0</v>
      </c>
      <c r="EI61" s="370" t="str">
        <f>IF(EH61=0,"",
IF(SUM($EH$25:EH61)=1,EJ61,
IF($EH$110&gt;SUM($EH$25:EH61),_xlfn.CONCAT(", ",EJ61),
IF($EH$110=SUM($EH$25:EH61),_xlfn.CONCAT(" y ",EJ61)))))</f>
        <v/>
      </c>
      <c r="EJ61" s="156" t="s">
        <v>5133</v>
      </c>
    </row>
    <row r="62" spans="3:140" ht="15" customHeight="1">
      <c r="C62" s="165" t="s">
        <v>5134</v>
      </c>
      <c r="D62" s="884" t="str">
        <f>IF(CNGE_2024_M1_Secc5!D309="","",CNGE_2024_M1_Secc5!D309)</f>
        <v/>
      </c>
      <c r="E62" s="884"/>
      <c r="F62" s="884"/>
      <c r="G62" s="884"/>
      <c r="H62" s="940"/>
      <c r="I62" s="940"/>
      <c r="J62" s="940"/>
      <c r="K62" s="940"/>
      <c r="L62" s="622"/>
      <c r="M62" s="622"/>
      <c r="N62" s="622"/>
      <c r="O62" s="622"/>
      <c r="P62" s="622"/>
      <c r="Q62" s="622"/>
      <c r="R62" s="622"/>
      <c r="S62" s="622"/>
      <c r="T62" s="622"/>
      <c r="U62" s="622"/>
      <c r="V62" s="622"/>
      <c r="W62" s="622"/>
      <c r="X62" s="622"/>
      <c r="Y62" s="622"/>
      <c r="Z62" s="622"/>
      <c r="AA62" s="622"/>
      <c r="AB62" s="622"/>
      <c r="AC62" s="622"/>
      <c r="AD62" s="622"/>
      <c r="AE62" s="622"/>
      <c r="AF62" s="622"/>
      <c r="AG62" s="622"/>
      <c r="AH62" s="622"/>
      <c r="AI62" s="622"/>
      <c r="AJ62" s="622"/>
      <c r="AK62" s="622"/>
      <c r="AL62" s="622"/>
      <c r="AM62" s="622"/>
      <c r="AN62" s="622"/>
      <c r="AO62" s="622"/>
      <c r="AP62" s="622"/>
      <c r="AQ62" s="622"/>
      <c r="AR62" s="622"/>
      <c r="AS62" s="622"/>
      <c r="AT62" s="622"/>
      <c r="AU62" s="622"/>
      <c r="AV62" s="622"/>
      <c r="AW62" s="622"/>
      <c r="AX62" s="622"/>
      <c r="AY62" s="622"/>
      <c r="AZ62" s="622"/>
      <c r="BA62" s="622"/>
      <c r="BB62" s="622"/>
      <c r="BC62" s="622"/>
      <c r="BD62" s="622"/>
      <c r="BE62" s="622"/>
      <c r="BF62" s="622"/>
      <c r="BG62" s="622"/>
      <c r="BH62" s="622"/>
      <c r="BI62" s="622"/>
      <c r="BJ62" s="622"/>
      <c r="BK62" s="622"/>
      <c r="BL62" s="622"/>
      <c r="BM62" s="622"/>
      <c r="BN62" s="622"/>
      <c r="BO62" s="622"/>
      <c r="BP62" s="622"/>
      <c r="BQ62" s="622"/>
      <c r="BR62" s="622"/>
      <c r="BS62" s="622"/>
      <c r="BT62" s="622"/>
      <c r="BU62" s="622"/>
      <c r="BV62" s="622"/>
      <c r="BW62" s="622"/>
      <c r="BX62" s="622"/>
      <c r="BY62" s="622"/>
      <c r="BZ62" s="622"/>
      <c r="CA62" s="622"/>
      <c r="CB62" s="622"/>
      <c r="CC62" s="622"/>
      <c r="CD62" s="622"/>
      <c r="CE62" s="622"/>
      <c r="CF62" s="622"/>
      <c r="CG62" s="622"/>
      <c r="CH62" s="622"/>
      <c r="CI62" s="622"/>
      <c r="CJ62" s="622"/>
      <c r="CK62" s="622"/>
      <c r="CL62" s="622"/>
      <c r="CM62" s="622"/>
      <c r="CN62" s="622"/>
      <c r="CO62" s="622"/>
      <c r="CP62" s="622"/>
      <c r="CQ62" s="622"/>
      <c r="CR62" s="622"/>
      <c r="CS62" s="622"/>
      <c r="CT62" s="622"/>
      <c r="CU62" s="622"/>
      <c r="CV62" s="622"/>
      <c r="CW62" s="622"/>
      <c r="CX62" s="622"/>
      <c r="CY62" s="622"/>
      <c r="CZ62" s="622"/>
      <c r="DA62" s="622"/>
      <c r="DB62" s="622"/>
      <c r="DC62" s="622"/>
      <c r="DD62" s="622"/>
      <c r="DE62" s="622"/>
      <c r="DF62" s="622"/>
      <c r="DG62" s="622"/>
      <c r="DH62" s="622"/>
      <c r="DI62" s="622"/>
      <c r="DJ62" s="622"/>
      <c r="DK62" s="622"/>
      <c r="DL62" s="622"/>
      <c r="DM62" s="622"/>
      <c r="DN62" s="622"/>
      <c r="DO62" s="622"/>
      <c r="DP62" s="622"/>
      <c r="DQ62" s="622"/>
      <c r="DR62" s="622"/>
      <c r="DS62" s="622"/>
      <c r="DT62" s="622"/>
      <c r="DU62" s="622"/>
      <c r="DV62" s="622"/>
      <c r="DW62" s="622"/>
      <c r="DX62" s="622"/>
      <c r="DY62" s="622"/>
      <c r="DZ62" s="622"/>
      <c r="EA62" s="622"/>
      <c r="EB62" s="622"/>
      <c r="ED62" s="280">
        <f t="shared" si="0"/>
        <v>0</v>
      </c>
      <c r="EE62" s="517">
        <f t="shared" si="1"/>
        <v>0</v>
      </c>
      <c r="EF62" s="267">
        <f t="shared" si="2"/>
        <v>0</v>
      </c>
      <c r="EG62" s="594">
        <f t="shared" si="3"/>
        <v>0</v>
      </c>
      <c r="EH62" s="402">
        <f t="shared" si="4"/>
        <v>0</v>
      </c>
      <c r="EI62" s="370" t="str">
        <f>IF(EH62=0,"",
IF(SUM($EH$25:EH62)=1,EJ62,
IF($EH$110&gt;SUM($EH$25:EH62),_xlfn.CONCAT(", ",EJ62),
IF($EH$110=SUM($EH$25:EH62),_xlfn.CONCAT(" y ",EJ62)))))</f>
        <v/>
      </c>
      <c r="EJ62" s="156" t="s">
        <v>5135</v>
      </c>
    </row>
    <row r="63" spans="3:140" ht="15" customHeight="1">
      <c r="C63" s="165" t="s">
        <v>5136</v>
      </c>
      <c r="D63" s="884" t="str">
        <f>IF(CNGE_2024_M1_Secc5!D310="","",CNGE_2024_M1_Secc5!D310)</f>
        <v/>
      </c>
      <c r="E63" s="884"/>
      <c r="F63" s="884"/>
      <c r="G63" s="884"/>
      <c r="H63" s="940"/>
      <c r="I63" s="940"/>
      <c r="J63" s="940"/>
      <c r="K63" s="940"/>
      <c r="L63" s="622"/>
      <c r="M63" s="622"/>
      <c r="N63" s="622"/>
      <c r="O63" s="622"/>
      <c r="P63" s="622"/>
      <c r="Q63" s="622"/>
      <c r="R63" s="622"/>
      <c r="S63" s="622"/>
      <c r="T63" s="622"/>
      <c r="U63" s="622"/>
      <c r="V63" s="622"/>
      <c r="W63" s="622"/>
      <c r="X63" s="622"/>
      <c r="Y63" s="622"/>
      <c r="Z63" s="622"/>
      <c r="AA63" s="622"/>
      <c r="AB63" s="622"/>
      <c r="AC63" s="622"/>
      <c r="AD63" s="622"/>
      <c r="AE63" s="622"/>
      <c r="AF63" s="622"/>
      <c r="AG63" s="622"/>
      <c r="AH63" s="622"/>
      <c r="AI63" s="622"/>
      <c r="AJ63" s="622"/>
      <c r="AK63" s="622"/>
      <c r="AL63" s="622"/>
      <c r="AM63" s="622"/>
      <c r="AN63" s="622"/>
      <c r="AO63" s="622"/>
      <c r="AP63" s="622"/>
      <c r="AQ63" s="622"/>
      <c r="AR63" s="622"/>
      <c r="AS63" s="622"/>
      <c r="AT63" s="622"/>
      <c r="AU63" s="622"/>
      <c r="AV63" s="622"/>
      <c r="AW63" s="622"/>
      <c r="AX63" s="622"/>
      <c r="AY63" s="622"/>
      <c r="AZ63" s="622"/>
      <c r="BA63" s="622"/>
      <c r="BB63" s="622"/>
      <c r="BC63" s="622"/>
      <c r="BD63" s="622"/>
      <c r="BE63" s="622"/>
      <c r="BF63" s="622"/>
      <c r="BG63" s="622"/>
      <c r="BH63" s="622"/>
      <c r="BI63" s="622"/>
      <c r="BJ63" s="622"/>
      <c r="BK63" s="622"/>
      <c r="BL63" s="622"/>
      <c r="BM63" s="622"/>
      <c r="BN63" s="622"/>
      <c r="BO63" s="622"/>
      <c r="BP63" s="622"/>
      <c r="BQ63" s="622"/>
      <c r="BR63" s="622"/>
      <c r="BS63" s="622"/>
      <c r="BT63" s="622"/>
      <c r="BU63" s="622"/>
      <c r="BV63" s="622"/>
      <c r="BW63" s="622"/>
      <c r="BX63" s="622"/>
      <c r="BY63" s="622"/>
      <c r="BZ63" s="622"/>
      <c r="CA63" s="622"/>
      <c r="CB63" s="622"/>
      <c r="CC63" s="622"/>
      <c r="CD63" s="622"/>
      <c r="CE63" s="622"/>
      <c r="CF63" s="622"/>
      <c r="CG63" s="622"/>
      <c r="CH63" s="622"/>
      <c r="CI63" s="622"/>
      <c r="CJ63" s="622"/>
      <c r="CK63" s="622"/>
      <c r="CL63" s="622"/>
      <c r="CM63" s="622"/>
      <c r="CN63" s="622"/>
      <c r="CO63" s="622"/>
      <c r="CP63" s="622"/>
      <c r="CQ63" s="622"/>
      <c r="CR63" s="622"/>
      <c r="CS63" s="622"/>
      <c r="CT63" s="622"/>
      <c r="CU63" s="622"/>
      <c r="CV63" s="622"/>
      <c r="CW63" s="622"/>
      <c r="CX63" s="622"/>
      <c r="CY63" s="622"/>
      <c r="CZ63" s="622"/>
      <c r="DA63" s="622"/>
      <c r="DB63" s="622"/>
      <c r="DC63" s="622"/>
      <c r="DD63" s="622"/>
      <c r="DE63" s="622"/>
      <c r="DF63" s="622"/>
      <c r="DG63" s="622"/>
      <c r="DH63" s="622"/>
      <c r="DI63" s="622"/>
      <c r="DJ63" s="622"/>
      <c r="DK63" s="622"/>
      <c r="DL63" s="622"/>
      <c r="DM63" s="622"/>
      <c r="DN63" s="622"/>
      <c r="DO63" s="622"/>
      <c r="DP63" s="622"/>
      <c r="DQ63" s="622"/>
      <c r="DR63" s="622"/>
      <c r="DS63" s="622"/>
      <c r="DT63" s="622"/>
      <c r="DU63" s="622"/>
      <c r="DV63" s="622"/>
      <c r="DW63" s="622"/>
      <c r="DX63" s="622"/>
      <c r="DY63" s="622"/>
      <c r="DZ63" s="622"/>
      <c r="EA63" s="622"/>
      <c r="EB63" s="622"/>
      <c r="ED63" s="280">
        <f t="shared" si="0"/>
        <v>0</v>
      </c>
      <c r="EE63" s="517">
        <f t="shared" si="1"/>
        <v>0</v>
      </c>
      <c r="EF63" s="267">
        <f t="shared" si="2"/>
        <v>0</v>
      </c>
      <c r="EG63" s="594">
        <f t="shared" si="3"/>
        <v>0</v>
      </c>
      <c r="EH63" s="402">
        <f t="shared" si="4"/>
        <v>0</v>
      </c>
      <c r="EI63" s="370" t="str">
        <f>IF(EH63=0,"",
IF(SUM($EH$25:EH63)=1,EJ63,
IF($EH$110&gt;SUM($EH$25:EH63),_xlfn.CONCAT(", ",EJ63),
IF($EH$110=SUM($EH$25:EH63),_xlfn.CONCAT(" y ",EJ63)))))</f>
        <v/>
      </c>
      <c r="EJ63" s="156" t="s">
        <v>5137</v>
      </c>
    </row>
    <row r="64" spans="3:140" ht="15" customHeight="1">
      <c r="C64" s="165" t="s">
        <v>5138</v>
      </c>
      <c r="D64" s="884" t="str">
        <f>IF(CNGE_2024_M1_Secc5!D311="","",CNGE_2024_M1_Secc5!D311)</f>
        <v/>
      </c>
      <c r="E64" s="884"/>
      <c r="F64" s="884"/>
      <c r="G64" s="884"/>
      <c r="H64" s="940"/>
      <c r="I64" s="940"/>
      <c r="J64" s="940"/>
      <c r="K64" s="940"/>
      <c r="L64" s="622"/>
      <c r="M64" s="622"/>
      <c r="N64" s="622"/>
      <c r="O64" s="622"/>
      <c r="P64" s="622"/>
      <c r="Q64" s="622"/>
      <c r="R64" s="622"/>
      <c r="S64" s="622"/>
      <c r="T64" s="622"/>
      <c r="U64" s="622"/>
      <c r="V64" s="622"/>
      <c r="W64" s="622"/>
      <c r="X64" s="622"/>
      <c r="Y64" s="622"/>
      <c r="Z64" s="622"/>
      <c r="AA64" s="622"/>
      <c r="AB64" s="622"/>
      <c r="AC64" s="622"/>
      <c r="AD64" s="622"/>
      <c r="AE64" s="622"/>
      <c r="AF64" s="622"/>
      <c r="AG64" s="622"/>
      <c r="AH64" s="622"/>
      <c r="AI64" s="622"/>
      <c r="AJ64" s="622"/>
      <c r="AK64" s="622"/>
      <c r="AL64" s="622"/>
      <c r="AM64" s="622"/>
      <c r="AN64" s="622"/>
      <c r="AO64" s="622"/>
      <c r="AP64" s="622"/>
      <c r="AQ64" s="622"/>
      <c r="AR64" s="622"/>
      <c r="AS64" s="622"/>
      <c r="AT64" s="622"/>
      <c r="AU64" s="622"/>
      <c r="AV64" s="622"/>
      <c r="AW64" s="622"/>
      <c r="AX64" s="622"/>
      <c r="AY64" s="622"/>
      <c r="AZ64" s="622"/>
      <c r="BA64" s="622"/>
      <c r="BB64" s="622"/>
      <c r="BC64" s="622"/>
      <c r="BD64" s="622"/>
      <c r="BE64" s="622"/>
      <c r="BF64" s="622"/>
      <c r="BG64" s="622"/>
      <c r="BH64" s="622"/>
      <c r="BI64" s="622"/>
      <c r="BJ64" s="622"/>
      <c r="BK64" s="622"/>
      <c r="BL64" s="622"/>
      <c r="BM64" s="622"/>
      <c r="BN64" s="622"/>
      <c r="BO64" s="622"/>
      <c r="BP64" s="622"/>
      <c r="BQ64" s="622"/>
      <c r="BR64" s="622"/>
      <c r="BS64" s="622"/>
      <c r="BT64" s="622"/>
      <c r="BU64" s="622"/>
      <c r="BV64" s="622"/>
      <c r="BW64" s="622"/>
      <c r="BX64" s="622"/>
      <c r="BY64" s="622"/>
      <c r="BZ64" s="622"/>
      <c r="CA64" s="622"/>
      <c r="CB64" s="622"/>
      <c r="CC64" s="622"/>
      <c r="CD64" s="622"/>
      <c r="CE64" s="622"/>
      <c r="CF64" s="622"/>
      <c r="CG64" s="622"/>
      <c r="CH64" s="622"/>
      <c r="CI64" s="622"/>
      <c r="CJ64" s="622"/>
      <c r="CK64" s="622"/>
      <c r="CL64" s="622"/>
      <c r="CM64" s="622"/>
      <c r="CN64" s="622"/>
      <c r="CO64" s="622"/>
      <c r="CP64" s="622"/>
      <c r="CQ64" s="622"/>
      <c r="CR64" s="622"/>
      <c r="CS64" s="622"/>
      <c r="CT64" s="622"/>
      <c r="CU64" s="622"/>
      <c r="CV64" s="622"/>
      <c r="CW64" s="622"/>
      <c r="CX64" s="622"/>
      <c r="CY64" s="622"/>
      <c r="CZ64" s="622"/>
      <c r="DA64" s="622"/>
      <c r="DB64" s="622"/>
      <c r="DC64" s="622"/>
      <c r="DD64" s="622"/>
      <c r="DE64" s="622"/>
      <c r="DF64" s="622"/>
      <c r="DG64" s="622"/>
      <c r="DH64" s="622"/>
      <c r="DI64" s="622"/>
      <c r="DJ64" s="622"/>
      <c r="DK64" s="622"/>
      <c r="DL64" s="622"/>
      <c r="DM64" s="622"/>
      <c r="DN64" s="622"/>
      <c r="DO64" s="622"/>
      <c r="DP64" s="622"/>
      <c r="DQ64" s="622"/>
      <c r="DR64" s="622"/>
      <c r="DS64" s="622"/>
      <c r="DT64" s="622"/>
      <c r="DU64" s="622"/>
      <c r="DV64" s="622"/>
      <c r="DW64" s="622"/>
      <c r="DX64" s="622"/>
      <c r="DY64" s="622"/>
      <c r="DZ64" s="622"/>
      <c r="EA64" s="622"/>
      <c r="EB64" s="622"/>
      <c r="ED64" s="280">
        <f t="shared" si="0"/>
        <v>0</v>
      </c>
      <c r="EE64" s="517">
        <f t="shared" si="1"/>
        <v>0</v>
      </c>
      <c r="EF64" s="267">
        <f t="shared" si="2"/>
        <v>0</v>
      </c>
      <c r="EG64" s="594">
        <f t="shared" si="3"/>
        <v>0</v>
      </c>
      <c r="EH64" s="402">
        <f t="shared" si="4"/>
        <v>0</v>
      </c>
      <c r="EI64" s="370" t="str">
        <f>IF(EH64=0,"",
IF(SUM($EH$25:EH64)=1,EJ64,
IF($EH$110&gt;SUM($EH$25:EH64),_xlfn.CONCAT(", ",EJ64),
IF($EH$110=SUM($EH$25:EH64),_xlfn.CONCAT(" y ",EJ64)))))</f>
        <v/>
      </c>
      <c r="EJ64" s="156" t="s">
        <v>5139</v>
      </c>
    </row>
    <row r="65" spans="1:140" ht="15" customHeight="1">
      <c r="C65" s="165" t="s">
        <v>5140</v>
      </c>
      <c r="D65" s="884" t="str">
        <f>IF(CNGE_2024_M1_Secc5!D312="","",CNGE_2024_M1_Secc5!D312)</f>
        <v/>
      </c>
      <c r="E65" s="884"/>
      <c r="F65" s="884"/>
      <c r="G65" s="884"/>
      <c r="H65" s="940"/>
      <c r="I65" s="940"/>
      <c r="J65" s="940"/>
      <c r="K65" s="940"/>
      <c r="L65" s="622"/>
      <c r="M65" s="622"/>
      <c r="N65" s="622"/>
      <c r="O65" s="622"/>
      <c r="P65" s="622"/>
      <c r="Q65" s="622"/>
      <c r="R65" s="622"/>
      <c r="S65" s="622"/>
      <c r="T65" s="622"/>
      <c r="U65" s="622"/>
      <c r="V65" s="622"/>
      <c r="W65" s="622"/>
      <c r="X65" s="622"/>
      <c r="Y65" s="622"/>
      <c r="Z65" s="622"/>
      <c r="AA65" s="622"/>
      <c r="AB65" s="622"/>
      <c r="AC65" s="622"/>
      <c r="AD65" s="622"/>
      <c r="AE65" s="622"/>
      <c r="AF65" s="622"/>
      <c r="AG65" s="622"/>
      <c r="AH65" s="622"/>
      <c r="AI65" s="622"/>
      <c r="AJ65" s="622"/>
      <c r="AK65" s="622"/>
      <c r="AL65" s="622"/>
      <c r="AM65" s="622"/>
      <c r="AN65" s="622"/>
      <c r="AO65" s="622"/>
      <c r="AP65" s="622"/>
      <c r="AQ65" s="622"/>
      <c r="AR65" s="622"/>
      <c r="AS65" s="622"/>
      <c r="AT65" s="622"/>
      <c r="AU65" s="622"/>
      <c r="AV65" s="622"/>
      <c r="AW65" s="622"/>
      <c r="AX65" s="622"/>
      <c r="AY65" s="622"/>
      <c r="AZ65" s="622"/>
      <c r="BA65" s="622"/>
      <c r="BB65" s="622"/>
      <c r="BC65" s="622"/>
      <c r="BD65" s="622"/>
      <c r="BE65" s="622"/>
      <c r="BF65" s="622"/>
      <c r="BG65" s="622"/>
      <c r="BH65" s="622"/>
      <c r="BI65" s="622"/>
      <c r="BJ65" s="622"/>
      <c r="BK65" s="622"/>
      <c r="BL65" s="622"/>
      <c r="BM65" s="622"/>
      <c r="BN65" s="622"/>
      <c r="BO65" s="622"/>
      <c r="BP65" s="622"/>
      <c r="BQ65" s="622"/>
      <c r="BR65" s="622"/>
      <c r="BS65" s="622"/>
      <c r="BT65" s="622"/>
      <c r="BU65" s="622"/>
      <c r="BV65" s="622"/>
      <c r="BW65" s="622"/>
      <c r="BX65" s="622"/>
      <c r="BY65" s="622"/>
      <c r="BZ65" s="622"/>
      <c r="CA65" s="622"/>
      <c r="CB65" s="622"/>
      <c r="CC65" s="622"/>
      <c r="CD65" s="622"/>
      <c r="CE65" s="622"/>
      <c r="CF65" s="622"/>
      <c r="CG65" s="622"/>
      <c r="CH65" s="622"/>
      <c r="CI65" s="622"/>
      <c r="CJ65" s="622"/>
      <c r="CK65" s="622"/>
      <c r="CL65" s="622"/>
      <c r="CM65" s="622"/>
      <c r="CN65" s="622"/>
      <c r="CO65" s="622"/>
      <c r="CP65" s="622"/>
      <c r="CQ65" s="622"/>
      <c r="CR65" s="622"/>
      <c r="CS65" s="622"/>
      <c r="CT65" s="622"/>
      <c r="CU65" s="622"/>
      <c r="CV65" s="622"/>
      <c r="CW65" s="622"/>
      <c r="CX65" s="622"/>
      <c r="CY65" s="622"/>
      <c r="CZ65" s="622"/>
      <c r="DA65" s="622"/>
      <c r="DB65" s="622"/>
      <c r="DC65" s="622"/>
      <c r="DD65" s="622"/>
      <c r="DE65" s="622"/>
      <c r="DF65" s="622"/>
      <c r="DG65" s="622"/>
      <c r="DH65" s="622"/>
      <c r="DI65" s="622"/>
      <c r="DJ65" s="622"/>
      <c r="DK65" s="622"/>
      <c r="DL65" s="622"/>
      <c r="DM65" s="622"/>
      <c r="DN65" s="622"/>
      <c r="DO65" s="622"/>
      <c r="DP65" s="622"/>
      <c r="DQ65" s="622"/>
      <c r="DR65" s="622"/>
      <c r="DS65" s="622"/>
      <c r="DT65" s="622"/>
      <c r="DU65" s="622"/>
      <c r="DV65" s="622"/>
      <c r="DW65" s="622"/>
      <c r="DX65" s="622"/>
      <c r="DY65" s="622"/>
      <c r="DZ65" s="622"/>
      <c r="EA65" s="622"/>
      <c r="EB65" s="622"/>
      <c r="ED65" s="280">
        <f t="shared" si="0"/>
        <v>0</v>
      </c>
      <c r="EE65" s="517">
        <f t="shared" si="1"/>
        <v>0</v>
      </c>
      <c r="EF65" s="267">
        <f t="shared" si="2"/>
        <v>0</v>
      </c>
      <c r="EG65" s="594">
        <f t="shared" si="3"/>
        <v>0</v>
      </c>
      <c r="EH65" s="402">
        <f t="shared" si="4"/>
        <v>0</v>
      </c>
      <c r="EI65" s="370" t="str">
        <f>IF(EH65=0,"",
IF(SUM($EH$25:EH65)=1,EJ65,
IF($EH$110&gt;SUM($EH$25:EH65),_xlfn.CONCAT(", ",EJ65),
IF($EH$110=SUM($EH$25:EH65),_xlfn.CONCAT(" y ",EJ65)))))</f>
        <v/>
      </c>
      <c r="EJ65" s="156" t="s">
        <v>5141</v>
      </c>
    </row>
    <row r="66" spans="1:140" ht="15" customHeight="1">
      <c r="C66" s="165" t="s">
        <v>5142</v>
      </c>
      <c r="D66" s="884" t="str">
        <f>IF(CNGE_2024_M1_Secc5!D313="","",CNGE_2024_M1_Secc5!D313)</f>
        <v/>
      </c>
      <c r="E66" s="884"/>
      <c r="F66" s="884"/>
      <c r="G66" s="884"/>
      <c r="H66" s="940"/>
      <c r="I66" s="940"/>
      <c r="J66" s="940"/>
      <c r="K66" s="940"/>
      <c r="L66" s="622"/>
      <c r="M66" s="622"/>
      <c r="N66" s="622"/>
      <c r="O66" s="622"/>
      <c r="P66" s="622"/>
      <c r="Q66" s="622"/>
      <c r="R66" s="622"/>
      <c r="S66" s="622"/>
      <c r="T66" s="622"/>
      <c r="U66" s="622"/>
      <c r="V66" s="622"/>
      <c r="W66" s="622"/>
      <c r="X66" s="622"/>
      <c r="Y66" s="622"/>
      <c r="Z66" s="622"/>
      <c r="AA66" s="622"/>
      <c r="AB66" s="622"/>
      <c r="AC66" s="622"/>
      <c r="AD66" s="622"/>
      <c r="AE66" s="622"/>
      <c r="AF66" s="622"/>
      <c r="AG66" s="622"/>
      <c r="AH66" s="622"/>
      <c r="AI66" s="622"/>
      <c r="AJ66" s="622"/>
      <c r="AK66" s="622"/>
      <c r="AL66" s="622"/>
      <c r="AM66" s="622"/>
      <c r="AN66" s="622"/>
      <c r="AO66" s="622"/>
      <c r="AP66" s="622"/>
      <c r="AQ66" s="622"/>
      <c r="AR66" s="622"/>
      <c r="AS66" s="622"/>
      <c r="AT66" s="622"/>
      <c r="AU66" s="622"/>
      <c r="AV66" s="622"/>
      <c r="AW66" s="622"/>
      <c r="AX66" s="622"/>
      <c r="AY66" s="622"/>
      <c r="AZ66" s="622"/>
      <c r="BA66" s="622"/>
      <c r="BB66" s="622"/>
      <c r="BC66" s="622"/>
      <c r="BD66" s="622"/>
      <c r="BE66" s="622"/>
      <c r="BF66" s="622"/>
      <c r="BG66" s="622"/>
      <c r="BH66" s="622"/>
      <c r="BI66" s="622"/>
      <c r="BJ66" s="622"/>
      <c r="BK66" s="622"/>
      <c r="BL66" s="622"/>
      <c r="BM66" s="622"/>
      <c r="BN66" s="622"/>
      <c r="BO66" s="622"/>
      <c r="BP66" s="622"/>
      <c r="BQ66" s="622"/>
      <c r="BR66" s="622"/>
      <c r="BS66" s="622"/>
      <c r="BT66" s="622"/>
      <c r="BU66" s="622"/>
      <c r="BV66" s="622"/>
      <c r="BW66" s="622"/>
      <c r="BX66" s="622"/>
      <c r="BY66" s="622"/>
      <c r="BZ66" s="622"/>
      <c r="CA66" s="622"/>
      <c r="CB66" s="622"/>
      <c r="CC66" s="622"/>
      <c r="CD66" s="622"/>
      <c r="CE66" s="622"/>
      <c r="CF66" s="622"/>
      <c r="CG66" s="622"/>
      <c r="CH66" s="622"/>
      <c r="CI66" s="622"/>
      <c r="CJ66" s="622"/>
      <c r="CK66" s="622"/>
      <c r="CL66" s="622"/>
      <c r="CM66" s="622"/>
      <c r="CN66" s="622"/>
      <c r="CO66" s="622"/>
      <c r="CP66" s="622"/>
      <c r="CQ66" s="622"/>
      <c r="CR66" s="622"/>
      <c r="CS66" s="622"/>
      <c r="CT66" s="622"/>
      <c r="CU66" s="622"/>
      <c r="CV66" s="622"/>
      <c r="CW66" s="622"/>
      <c r="CX66" s="622"/>
      <c r="CY66" s="622"/>
      <c r="CZ66" s="622"/>
      <c r="DA66" s="622"/>
      <c r="DB66" s="622"/>
      <c r="DC66" s="622"/>
      <c r="DD66" s="622"/>
      <c r="DE66" s="622"/>
      <c r="DF66" s="622"/>
      <c r="DG66" s="622"/>
      <c r="DH66" s="622"/>
      <c r="DI66" s="622"/>
      <c r="DJ66" s="622"/>
      <c r="DK66" s="622"/>
      <c r="DL66" s="622"/>
      <c r="DM66" s="622"/>
      <c r="DN66" s="622"/>
      <c r="DO66" s="622"/>
      <c r="DP66" s="622"/>
      <c r="DQ66" s="622"/>
      <c r="DR66" s="622"/>
      <c r="DS66" s="622"/>
      <c r="DT66" s="622"/>
      <c r="DU66" s="622"/>
      <c r="DV66" s="622"/>
      <c r="DW66" s="622"/>
      <c r="DX66" s="622"/>
      <c r="DY66" s="622"/>
      <c r="DZ66" s="622"/>
      <c r="EA66" s="622"/>
      <c r="EB66" s="622"/>
      <c r="ED66" s="280">
        <f t="shared" si="0"/>
        <v>0</v>
      </c>
      <c r="EE66" s="517">
        <f t="shared" si="1"/>
        <v>0</v>
      </c>
      <c r="EF66" s="267">
        <f t="shared" si="2"/>
        <v>0</v>
      </c>
      <c r="EG66" s="594">
        <f t="shared" si="3"/>
        <v>0</v>
      </c>
      <c r="EH66" s="402">
        <f t="shared" si="4"/>
        <v>0</v>
      </c>
      <c r="EI66" s="370" t="str">
        <f>IF(EH66=0,"",
IF(SUM($EH$25:EH66)=1,EJ66,
IF($EH$110&gt;SUM($EH$25:EH66),_xlfn.CONCAT(", ",EJ66),
IF($EH$110=SUM($EH$25:EH66),_xlfn.CONCAT(" y ",EJ66)))))</f>
        <v/>
      </c>
      <c r="EJ66" s="156" t="s">
        <v>5143</v>
      </c>
    </row>
    <row r="67" spans="1:140" ht="15" customHeight="1">
      <c r="C67" s="165" t="s">
        <v>5144</v>
      </c>
      <c r="D67" s="884" t="str">
        <f>IF(CNGE_2024_M1_Secc5!D314="","",CNGE_2024_M1_Secc5!D314)</f>
        <v/>
      </c>
      <c r="E67" s="884"/>
      <c r="F67" s="884"/>
      <c r="G67" s="884"/>
      <c r="H67" s="940"/>
      <c r="I67" s="940"/>
      <c r="J67" s="940"/>
      <c r="K67" s="940"/>
      <c r="L67" s="622"/>
      <c r="M67" s="622"/>
      <c r="N67" s="622"/>
      <c r="O67" s="622"/>
      <c r="P67" s="622"/>
      <c r="Q67" s="622"/>
      <c r="R67" s="622"/>
      <c r="S67" s="622"/>
      <c r="T67" s="622"/>
      <c r="U67" s="622"/>
      <c r="V67" s="622"/>
      <c r="W67" s="622"/>
      <c r="X67" s="622"/>
      <c r="Y67" s="622"/>
      <c r="Z67" s="622"/>
      <c r="AA67" s="622"/>
      <c r="AB67" s="622"/>
      <c r="AC67" s="622"/>
      <c r="AD67" s="622"/>
      <c r="AE67" s="622"/>
      <c r="AF67" s="622"/>
      <c r="AG67" s="622"/>
      <c r="AH67" s="622"/>
      <c r="AI67" s="622"/>
      <c r="AJ67" s="622"/>
      <c r="AK67" s="622"/>
      <c r="AL67" s="622"/>
      <c r="AM67" s="622"/>
      <c r="AN67" s="622"/>
      <c r="AO67" s="622"/>
      <c r="AP67" s="622"/>
      <c r="AQ67" s="622"/>
      <c r="AR67" s="622"/>
      <c r="AS67" s="622"/>
      <c r="AT67" s="622"/>
      <c r="AU67" s="622"/>
      <c r="AV67" s="622"/>
      <c r="AW67" s="622"/>
      <c r="AX67" s="622"/>
      <c r="AY67" s="622"/>
      <c r="AZ67" s="622"/>
      <c r="BA67" s="622"/>
      <c r="BB67" s="622"/>
      <c r="BC67" s="622"/>
      <c r="BD67" s="622"/>
      <c r="BE67" s="622"/>
      <c r="BF67" s="622"/>
      <c r="BG67" s="622"/>
      <c r="BH67" s="622"/>
      <c r="BI67" s="622"/>
      <c r="BJ67" s="622"/>
      <c r="BK67" s="622"/>
      <c r="BL67" s="622"/>
      <c r="BM67" s="622"/>
      <c r="BN67" s="622"/>
      <c r="BO67" s="622"/>
      <c r="BP67" s="622"/>
      <c r="BQ67" s="622"/>
      <c r="BR67" s="622"/>
      <c r="BS67" s="622"/>
      <c r="BT67" s="622"/>
      <c r="BU67" s="622"/>
      <c r="BV67" s="622"/>
      <c r="BW67" s="622"/>
      <c r="BX67" s="622"/>
      <c r="BY67" s="622"/>
      <c r="BZ67" s="622"/>
      <c r="CA67" s="622"/>
      <c r="CB67" s="622"/>
      <c r="CC67" s="622"/>
      <c r="CD67" s="622"/>
      <c r="CE67" s="622"/>
      <c r="CF67" s="622"/>
      <c r="CG67" s="622"/>
      <c r="CH67" s="622"/>
      <c r="CI67" s="622"/>
      <c r="CJ67" s="622"/>
      <c r="CK67" s="622"/>
      <c r="CL67" s="622"/>
      <c r="CM67" s="622"/>
      <c r="CN67" s="622"/>
      <c r="CO67" s="622"/>
      <c r="CP67" s="622"/>
      <c r="CQ67" s="622"/>
      <c r="CR67" s="622"/>
      <c r="CS67" s="622"/>
      <c r="CT67" s="622"/>
      <c r="CU67" s="622"/>
      <c r="CV67" s="622"/>
      <c r="CW67" s="622"/>
      <c r="CX67" s="622"/>
      <c r="CY67" s="622"/>
      <c r="CZ67" s="622"/>
      <c r="DA67" s="622"/>
      <c r="DB67" s="622"/>
      <c r="DC67" s="622"/>
      <c r="DD67" s="622"/>
      <c r="DE67" s="622"/>
      <c r="DF67" s="622"/>
      <c r="DG67" s="622"/>
      <c r="DH67" s="622"/>
      <c r="DI67" s="622"/>
      <c r="DJ67" s="622"/>
      <c r="DK67" s="622"/>
      <c r="DL67" s="622"/>
      <c r="DM67" s="622"/>
      <c r="DN67" s="622"/>
      <c r="DO67" s="622"/>
      <c r="DP67" s="622"/>
      <c r="DQ67" s="622"/>
      <c r="DR67" s="622"/>
      <c r="DS67" s="622"/>
      <c r="DT67" s="622"/>
      <c r="DU67" s="622"/>
      <c r="DV67" s="622"/>
      <c r="DW67" s="622"/>
      <c r="DX67" s="622"/>
      <c r="DY67" s="622"/>
      <c r="DZ67" s="622"/>
      <c r="EA67" s="622"/>
      <c r="EB67" s="622"/>
      <c r="ED67" s="280">
        <f t="shared" si="0"/>
        <v>0</v>
      </c>
      <c r="EE67" s="517">
        <f t="shared" si="1"/>
        <v>0</v>
      </c>
      <c r="EF67" s="267">
        <f t="shared" si="2"/>
        <v>0</v>
      </c>
      <c r="EG67" s="594">
        <f t="shared" si="3"/>
        <v>0</v>
      </c>
      <c r="EH67" s="402">
        <f t="shared" si="4"/>
        <v>0</v>
      </c>
      <c r="EI67" s="370" t="str">
        <f>IF(EH67=0,"",
IF(SUM($EH$25:EH67)=1,EJ67,
IF($EH$110&gt;SUM($EH$25:EH67),_xlfn.CONCAT(", ",EJ67),
IF($EH$110=SUM($EH$25:EH67),_xlfn.CONCAT(" y ",EJ67)))))</f>
        <v/>
      </c>
      <c r="EJ67" s="156" t="s">
        <v>5145</v>
      </c>
    </row>
    <row r="68" spans="1:140" ht="15" customHeight="1">
      <c r="C68" s="165" t="s">
        <v>5146</v>
      </c>
      <c r="D68" s="884" t="str">
        <f>IF(CNGE_2024_M1_Secc5!D315="","",CNGE_2024_M1_Secc5!D315)</f>
        <v/>
      </c>
      <c r="E68" s="884"/>
      <c r="F68" s="884"/>
      <c r="G68" s="884"/>
      <c r="H68" s="940"/>
      <c r="I68" s="940"/>
      <c r="J68" s="940"/>
      <c r="K68" s="940"/>
      <c r="L68" s="622"/>
      <c r="M68" s="622"/>
      <c r="N68" s="622"/>
      <c r="O68" s="622"/>
      <c r="P68" s="622"/>
      <c r="Q68" s="622"/>
      <c r="R68" s="622"/>
      <c r="S68" s="622"/>
      <c r="T68" s="622"/>
      <c r="U68" s="622"/>
      <c r="V68" s="622"/>
      <c r="W68" s="622"/>
      <c r="X68" s="622"/>
      <c r="Y68" s="622"/>
      <c r="Z68" s="622"/>
      <c r="AA68" s="622"/>
      <c r="AB68" s="622"/>
      <c r="AC68" s="622"/>
      <c r="AD68" s="622"/>
      <c r="AE68" s="622"/>
      <c r="AF68" s="622"/>
      <c r="AG68" s="622"/>
      <c r="AH68" s="622"/>
      <c r="AI68" s="622"/>
      <c r="AJ68" s="622"/>
      <c r="AK68" s="622"/>
      <c r="AL68" s="622"/>
      <c r="AM68" s="622"/>
      <c r="AN68" s="622"/>
      <c r="AO68" s="622"/>
      <c r="AP68" s="622"/>
      <c r="AQ68" s="622"/>
      <c r="AR68" s="622"/>
      <c r="AS68" s="622"/>
      <c r="AT68" s="622"/>
      <c r="AU68" s="622"/>
      <c r="AV68" s="622"/>
      <c r="AW68" s="622"/>
      <c r="AX68" s="622"/>
      <c r="AY68" s="622"/>
      <c r="AZ68" s="622"/>
      <c r="BA68" s="622"/>
      <c r="BB68" s="622"/>
      <c r="BC68" s="622"/>
      <c r="BD68" s="622"/>
      <c r="BE68" s="622"/>
      <c r="BF68" s="622"/>
      <c r="BG68" s="622"/>
      <c r="BH68" s="622"/>
      <c r="BI68" s="622"/>
      <c r="BJ68" s="622"/>
      <c r="BK68" s="622"/>
      <c r="BL68" s="622"/>
      <c r="BM68" s="622"/>
      <c r="BN68" s="622"/>
      <c r="BO68" s="622"/>
      <c r="BP68" s="622"/>
      <c r="BQ68" s="622"/>
      <c r="BR68" s="622"/>
      <c r="BS68" s="622"/>
      <c r="BT68" s="622"/>
      <c r="BU68" s="622"/>
      <c r="BV68" s="622"/>
      <c r="BW68" s="622"/>
      <c r="BX68" s="622"/>
      <c r="BY68" s="622"/>
      <c r="BZ68" s="622"/>
      <c r="CA68" s="622"/>
      <c r="CB68" s="622"/>
      <c r="CC68" s="622"/>
      <c r="CD68" s="622"/>
      <c r="CE68" s="622"/>
      <c r="CF68" s="622"/>
      <c r="CG68" s="622"/>
      <c r="CH68" s="622"/>
      <c r="CI68" s="622"/>
      <c r="CJ68" s="622"/>
      <c r="CK68" s="622"/>
      <c r="CL68" s="622"/>
      <c r="CM68" s="622"/>
      <c r="CN68" s="622"/>
      <c r="CO68" s="622"/>
      <c r="CP68" s="622"/>
      <c r="CQ68" s="622"/>
      <c r="CR68" s="622"/>
      <c r="CS68" s="622"/>
      <c r="CT68" s="622"/>
      <c r="CU68" s="622"/>
      <c r="CV68" s="622"/>
      <c r="CW68" s="622"/>
      <c r="CX68" s="622"/>
      <c r="CY68" s="622"/>
      <c r="CZ68" s="622"/>
      <c r="DA68" s="622"/>
      <c r="DB68" s="622"/>
      <c r="DC68" s="622"/>
      <c r="DD68" s="622"/>
      <c r="DE68" s="622"/>
      <c r="DF68" s="622"/>
      <c r="DG68" s="622"/>
      <c r="DH68" s="622"/>
      <c r="DI68" s="622"/>
      <c r="DJ68" s="622"/>
      <c r="DK68" s="622"/>
      <c r="DL68" s="622"/>
      <c r="DM68" s="622"/>
      <c r="DN68" s="622"/>
      <c r="DO68" s="622"/>
      <c r="DP68" s="622"/>
      <c r="DQ68" s="622"/>
      <c r="DR68" s="622"/>
      <c r="DS68" s="622"/>
      <c r="DT68" s="622"/>
      <c r="DU68" s="622"/>
      <c r="DV68" s="622"/>
      <c r="DW68" s="622"/>
      <c r="DX68" s="622"/>
      <c r="DY68" s="622"/>
      <c r="DZ68" s="622"/>
      <c r="EA68" s="622"/>
      <c r="EB68" s="622"/>
      <c r="ED68" s="280">
        <f t="shared" si="0"/>
        <v>0</v>
      </c>
      <c r="EE68" s="517">
        <f t="shared" si="1"/>
        <v>0</v>
      </c>
      <c r="EF68" s="267">
        <f t="shared" si="2"/>
        <v>0</v>
      </c>
      <c r="EG68" s="594">
        <f t="shared" si="3"/>
        <v>0</v>
      </c>
      <c r="EH68" s="402">
        <f t="shared" si="4"/>
        <v>0</v>
      </c>
      <c r="EI68" s="370" t="str">
        <f>IF(EH68=0,"",
IF(SUM($EH$25:EH68)=1,EJ68,
IF($EH$110&gt;SUM($EH$25:EH68),_xlfn.CONCAT(", ",EJ68),
IF($EH$110=SUM($EH$25:EH68),_xlfn.CONCAT(" y ",EJ68)))))</f>
        <v/>
      </c>
      <c r="EJ68" s="156" t="s">
        <v>5147</v>
      </c>
    </row>
    <row r="69" spans="1:140" ht="15" customHeight="1">
      <c r="C69" s="165" t="s">
        <v>5148</v>
      </c>
      <c r="D69" s="884" t="str">
        <f>IF(CNGE_2024_M1_Secc5!D316="","",CNGE_2024_M1_Secc5!D316)</f>
        <v/>
      </c>
      <c r="E69" s="884"/>
      <c r="F69" s="884"/>
      <c r="G69" s="884"/>
      <c r="H69" s="940"/>
      <c r="I69" s="940"/>
      <c r="J69" s="940"/>
      <c r="K69" s="940"/>
      <c r="L69" s="622"/>
      <c r="M69" s="622"/>
      <c r="N69" s="622"/>
      <c r="O69" s="622"/>
      <c r="P69" s="622"/>
      <c r="Q69" s="622"/>
      <c r="R69" s="622"/>
      <c r="S69" s="622"/>
      <c r="T69" s="622"/>
      <c r="U69" s="622"/>
      <c r="V69" s="622"/>
      <c r="W69" s="622"/>
      <c r="X69" s="622"/>
      <c r="Y69" s="622"/>
      <c r="Z69" s="622"/>
      <c r="AA69" s="622"/>
      <c r="AB69" s="622"/>
      <c r="AC69" s="622"/>
      <c r="AD69" s="622"/>
      <c r="AE69" s="622"/>
      <c r="AF69" s="622"/>
      <c r="AG69" s="622"/>
      <c r="AH69" s="622"/>
      <c r="AI69" s="622"/>
      <c r="AJ69" s="622"/>
      <c r="AK69" s="622"/>
      <c r="AL69" s="622"/>
      <c r="AM69" s="622"/>
      <c r="AN69" s="622"/>
      <c r="AO69" s="622"/>
      <c r="AP69" s="622"/>
      <c r="AQ69" s="622"/>
      <c r="AR69" s="622"/>
      <c r="AS69" s="622"/>
      <c r="AT69" s="622"/>
      <c r="AU69" s="622"/>
      <c r="AV69" s="622"/>
      <c r="AW69" s="622"/>
      <c r="AX69" s="622"/>
      <c r="AY69" s="622"/>
      <c r="AZ69" s="622"/>
      <c r="BA69" s="622"/>
      <c r="BB69" s="622"/>
      <c r="BC69" s="622"/>
      <c r="BD69" s="622"/>
      <c r="BE69" s="622"/>
      <c r="BF69" s="622"/>
      <c r="BG69" s="622"/>
      <c r="BH69" s="622"/>
      <c r="BI69" s="622"/>
      <c r="BJ69" s="622"/>
      <c r="BK69" s="622"/>
      <c r="BL69" s="622"/>
      <c r="BM69" s="622"/>
      <c r="BN69" s="622"/>
      <c r="BO69" s="622"/>
      <c r="BP69" s="622"/>
      <c r="BQ69" s="622"/>
      <c r="BR69" s="622"/>
      <c r="BS69" s="622"/>
      <c r="BT69" s="622"/>
      <c r="BU69" s="622"/>
      <c r="BV69" s="622"/>
      <c r="BW69" s="622"/>
      <c r="BX69" s="622"/>
      <c r="BY69" s="622"/>
      <c r="BZ69" s="622"/>
      <c r="CA69" s="622"/>
      <c r="CB69" s="622"/>
      <c r="CC69" s="622"/>
      <c r="CD69" s="622"/>
      <c r="CE69" s="622"/>
      <c r="CF69" s="622"/>
      <c r="CG69" s="622"/>
      <c r="CH69" s="622"/>
      <c r="CI69" s="622"/>
      <c r="CJ69" s="622"/>
      <c r="CK69" s="622"/>
      <c r="CL69" s="622"/>
      <c r="CM69" s="622"/>
      <c r="CN69" s="622"/>
      <c r="CO69" s="622"/>
      <c r="CP69" s="622"/>
      <c r="CQ69" s="622"/>
      <c r="CR69" s="622"/>
      <c r="CS69" s="622"/>
      <c r="CT69" s="622"/>
      <c r="CU69" s="622"/>
      <c r="CV69" s="622"/>
      <c r="CW69" s="622"/>
      <c r="CX69" s="622"/>
      <c r="CY69" s="622"/>
      <c r="CZ69" s="622"/>
      <c r="DA69" s="622"/>
      <c r="DB69" s="622"/>
      <c r="DC69" s="622"/>
      <c r="DD69" s="622"/>
      <c r="DE69" s="622"/>
      <c r="DF69" s="622"/>
      <c r="DG69" s="622"/>
      <c r="DH69" s="622"/>
      <c r="DI69" s="622"/>
      <c r="DJ69" s="622"/>
      <c r="DK69" s="622"/>
      <c r="DL69" s="622"/>
      <c r="DM69" s="622"/>
      <c r="DN69" s="622"/>
      <c r="DO69" s="622"/>
      <c r="DP69" s="622"/>
      <c r="DQ69" s="622"/>
      <c r="DR69" s="622"/>
      <c r="DS69" s="622"/>
      <c r="DT69" s="622"/>
      <c r="DU69" s="622"/>
      <c r="DV69" s="622"/>
      <c r="DW69" s="622"/>
      <c r="DX69" s="622"/>
      <c r="DY69" s="622"/>
      <c r="DZ69" s="622"/>
      <c r="EA69" s="622"/>
      <c r="EB69" s="622"/>
      <c r="ED69" s="280">
        <f t="shared" si="0"/>
        <v>0</v>
      </c>
      <c r="EE69" s="517">
        <f t="shared" si="1"/>
        <v>0</v>
      </c>
      <c r="EF69" s="267">
        <f t="shared" si="2"/>
        <v>0</v>
      </c>
      <c r="EG69" s="594">
        <f t="shared" si="3"/>
        <v>0</v>
      </c>
      <c r="EH69" s="402">
        <f t="shared" si="4"/>
        <v>0</v>
      </c>
      <c r="EI69" s="370" t="str">
        <f>IF(EH69=0,"",
IF(SUM($EH$25:EH69)=1,EJ69,
IF($EH$110&gt;SUM($EH$25:EH69),_xlfn.CONCAT(", ",EJ69),
IF($EH$110=SUM($EH$25:EH69),_xlfn.CONCAT(" y ",EJ69)))))</f>
        <v/>
      </c>
      <c r="EJ69" s="156" t="s">
        <v>5149</v>
      </c>
    </row>
    <row r="70" spans="1:140" ht="15" customHeight="1">
      <c r="C70" s="165" t="s">
        <v>5150</v>
      </c>
      <c r="D70" s="884" t="str">
        <f>IF(CNGE_2024_M1_Secc5!D317="","",CNGE_2024_M1_Secc5!D317)</f>
        <v/>
      </c>
      <c r="E70" s="884"/>
      <c r="F70" s="884"/>
      <c r="G70" s="884"/>
      <c r="H70" s="940"/>
      <c r="I70" s="940"/>
      <c r="J70" s="940"/>
      <c r="K70" s="940"/>
      <c r="L70" s="622"/>
      <c r="M70" s="622"/>
      <c r="N70" s="622"/>
      <c r="O70" s="622"/>
      <c r="P70" s="622"/>
      <c r="Q70" s="622"/>
      <c r="R70" s="622"/>
      <c r="S70" s="622"/>
      <c r="T70" s="622"/>
      <c r="U70" s="622"/>
      <c r="V70" s="622"/>
      <c r="W70" s="622"/>
      <c r="X70" s="622"/>
      <c r="Y70" s="622"/>
      <c r="Z70" s="622"/>
      <c r="AA70" s="622"/>
      <c r="AB70" s="622"/>
      <c r="AC70" s="622"/>
      <c r="AD70" s="622"/>
      <c r="AE70" s="622"/>
      <c r="AF70" s="622"/>
      <c r="AG70" s="622"/>
      <c r="AH70" s="622"/>
      <c r="AI70" s="622"/>
      <c r="AJ70" s="622"/>
      <c r="AK70" s="622"/>
      <c r="AL70" s="622"/>
      <c r="AM70" s="622"/>
      <c r="AN70" s="622"/>
      <c r="AO70" s="622"/>
      <c r="AP70" s="622"/>
      <c r="AQ70" s="622"/>
      <c r="AR70" s="622"/>
      <c r="AS70" s="622"/>
      <c r="AT70" s="622"/>
      <c r="AU70" s="622"/>
      <c r="AV70" s="622"/>
      <c r="AW70" s="622"/>
      <c r="AX70" s="622"/>
      <c r="AY70" s="622"/>
      <c r="AZ70" s="622"/>
      <c r="BA70" s="622"/>
      <c r="BB70" s="622"/>
      <c r="BC70" s="622"/>
      <c r="BD70" s="622"/>
      <c r="BE70" s="622"/>
      <c r="BF70" s="622"/>
      <c r="BG70" s="622"/>
      <c r="BH70" s="622"/>
      <c r="BI70" s="622"/>
      <c r="BJ70" s="622"/>
      <c r="BK70" s="622"/>
      <c r="BL70" s="622"/>
      <c r="BM70" s="622"/>
      <c r="BN70" s="622"/>
      <c r="BO70" s="622"/>
      <c r="BP70" s="622"/>
      <c r="BQ70" s="622"/>
      <c r="BR70" s="622"/>
      <c r="BS70" s="622"/>
      <c r="BT70" s="622"/>
      <c r="BU70" s="622"/>
      <c r="BV70" s="622"/>
      <c r="BW70" s="622"/>
      <c r="BX70" s="622"/>
      <c r="BY70" s="622"/>
      <c r="BZ70" s="622"/>
      <c r="CA70" s="622"/>
      <c r="CB70" s="622"/>
      <c r="CC70" s="622"/>
      <c r="CD70" s="622"/>
      <c r="CE70" s="622"/>
      <c r="CF70" s="622"/>
      <c r="CG70" s="622"/>
      <c r="CH70" s="622"/>
      <c r="CI70" s="622"/>
      <c r="CJ70" s="622"/>
      <c r="CK70" s="622"/>
      <c r="CL70" s="622"/>
      <c r="CM70" s="622"/>
      <c r="CN70" s="622"/>
      <c r="CO70" s="622"/>
      <c r="CP70" s="622"/>
      <c r="CQ70" s="622"/>
      <c r="CR70" s="622"/>
      <c r="CS70" s="622"/>
      <c r="CT70" s="622"/>
      <c r="CU70" s="622"/>
      <c r="CV70" s="622"/>
      <c r="CW70" s="622"/>
      <c r="CX70" s="622"/>
      <c r="CY70" s="622"/>
      <c r="CZ70" s="622"/>
      <c r="DA70" s="622"/>
      <c r="DB70" s="622"/>
      <c r="DC70" s="622"/>
      <c r="DD70" s="622"/>
      <c r="DE70" s="622"/>
      <c r="DF70" s="622"/>
      <c r="DG70" s="622"/>
      <c r="DH70" s="622"/>
      <c r="DI70" s="622"/>
      <c r="DJ70" s="622"/>
      <c r="DK70" s="622"/>
      <c r="DL70" s="622"/>
      <c r="DM70" s="622"/>
      <c r="DN70" s="622"/>
      <c r="DO70" s="622"/>
      <c r="DP70" s="622"/>
      <c r="DQ70" s="622"/>
      <c r="DR70" s="622"/>
      <c r="DS70" s="622"/>
      <c r="DT70" s="622"/>
      <c r="DU70" s="622"/>
      <c r="DV70" s="622"/>
      <c r="DW70" s="622"/>
      <c r="DX70" s="622"/>
      <c r="DY70" s="622"/>
      <c r="DZ70" s="622"/>
      <c r="EA70" s="622"/>
      <c r="EB70" s="622"/>
      <c r="ED70" s="280">
        <f t="shared" si="0"/>
        <v>0</v>
      </c>
      <c r="EE70" s="517">
        <f t="shared" si="1"/>
        <v>0</v>
      </c>
      <c r="EF70" s="267">
        <f t="shared" si="2"/>
        <v>0</v>
      </c>
      <c r="EG70" s="594">
        <f t="shared" si="3"/>
        <v>0</v>
      </c>
      <c r="EH70" s="402">
        <f t="shared" si="4"/>
        <v>0</v>
      </c>
      <c r="EI70" s="370" t="str">
        <f>IF(EH70=0,"",
IF(SUM($EH$25:EH70)=1,EJ70,
IF($EH$110&gt;SUM($EH$25:EH70),_xlfn.CONCAT(", ",EJ70),
IF($EH$110=SUM($EH$25:EH70),_xlfn.CONCAT(" y ",EJ70)))))</f>
        <v/>
      </c>
      <c r="EJ70" s="156" t="s">
        <v>5151</v>
      </c>
    </row>
    <row r="71" spans="1:140" ht="15" customHeight="1">
      <c r="C71" s="165" t="s">
        <v>5152</v>
      </c>
      <c r="D71" s="884" t="str">
        <f>IF(CNGE_2024_M1_Secc5!D318="","",CNGE_2024_M1_Secc5!D318)</f>
        <v/>
      </c>
      <c r="E71" s="884"/>
      <c r="F71" s="884"/>
      <c r="G71" s="884"/>
      <c r="H71" s="940"/>
      <c r="I71" s="940"/>
      <c r="J71" s="940"/>
      <c r="K71" s="940"/>
      <c r="L71" s="622"/>
      <c r="M71" s="622"/>
      <c r="N71" s="622"/>
      <c r="O71" s="622"/>
      <c r="P71" s="622"/>
      <c r="Q71" s="622"/>
      <c r="R71" s="622"/>
      <c r="S71" s="622"/>
      <c r="T71" s="622"/>
      <c r="U71" s="622"/>
      <c r="V71" s="622"/>
      <c r="W71" s="622"/>
      <c r="X71" s="622"/>
      <c r="Y71" s="622"/>
      <c r="Z71" s="622"/>
      <c r="AA71" s="622"/>
      <c r="AB71" s="622"/>
      <c r="AC71" s="622"/>
      <c r="AD71" s="622"/>
      <c r="AE71" s="622"/>
      <c r="AF71" s="622"/>
      <c r="AG71" s="622"/>
      <c r="AH71" s="622"/>
      <c r="AI71" s="622"/>
      <c r="AJ71" s="622"/>
      <c r="AK71" s="622"/>
      <c r="AL71" s="622"/>
      <c r="AM71" s="622"/>
      <c r="AN71" s="622"/>
      <c r="AO71" s="622"/>
      <c r="AP71" s="622"/>
      <c r="AQ71" s="622"/>
      <c r="AR71" s="622"/>
      <c r="AS71" s="622"/>
      <c r="AT71" s="622"/>
      <c r="AU71" s="622"/>
      <c r="AV71" s="622"/>
      <c r="AW71" s="622"/>
      <c r="AX71" s="622"/>
      <c r="AY71" s="622"/>
      <c r="AZ71" s="622"/>
      <c r="BA71" s="622"/>
      <c r="BB71" s="622"/>
      <c r="BC71" s="622"/>
      <c r="BD71" s="622"/>
      <c r="BE71" s="622"/>
      <c r="BF71" s="622"/>
      <c r="BG71" s="622"/>
      <c r="BH71" s="622"/>
      <c r="BI71" s="622"/>
      <c r="BJ71" s="622"/>
      <c r="BK71" s="622"/>
      <c r="BL71" s="622"/>
      <c r="BM71" s="622"/>
      <c r="BN71" s="622"/>
      <c r="BO71" s="622"/>
      <c r="BP71" s="622"/>
      <c r="BQ71" s="622"/>
      <c r="BR71" s="622"/>
      <c r="BS71" s="622"/>
      <c r="BT71" s="622"/>
      <c r="BU71" s="622"/>
      <c r="BV71" s="622"/>
      <c r="BW71" s="622"/>
      <c r="BX71" s="622"/>
      <c r="BY71" s="622"/>
      <c r="BZ71" s="622"/>
      <c r="CA71" s="622"/>
      <c r="CB71" s="622"/>
      <c r="CC71" s="622"/>
      <c r="CD71" s="622"/>
      <c r="CE71" s="622"/>
      <c r="CF71" s="622"/>
      <c r="CG71" s="622"/>
      <c r="CH71" s="622"/>
      <c r="CI71" s="622"/>
      <c r="CJ71" s="622"/>
      <c r="CK71" s="622"/>
      <c r="CL71" s="622"/>
      <c r="CM71" s="622"/>
      <c r="CN71" s="622"/>
      <c r="CO71" s="622"/>
      <c r="CP71" s="622"/>
      <c r="CQ71" s="622"/>
      <c r="CR71" s="622"/>
      <c r="CS71" s="622"/>
      <c r="CT71" s="622"/>
      <c r="CU71" s="622"/>
      <c r="CV71" s="622"/>
      <c r="CW71" s="622"/>
      <c r="CX71" s="622"/>
      <c r="CY71" s="622"/>
      <c r="CZ71" s="622"/>
      <c r="DA71" s="622"/>
      <c r="DB71" s="622"/>
      <c r="DC71" s="622"/>
      <c r="DD71" s="622"/>
      <c r="DE71" s="622"/>
      <c r="DF71" s="622"/>
      <c r="DG71" s="622"/>
      <c r="DH71" s="622"/>
      <c r="DI71" s="622"/>
      <c r="DJ71" s="622"/>
      <c r="DK71" s="622"/>
      <c r="DL71" s="622"/>
      <c r="DM71" s="622"/>
      <c r="DN71" s="622"/>
      <c r="DO71" s="622"/>
      <c r="DP71" s="622"/>
      <c r="DQ71" s="622"/>
      <c r="DR71" s="622"/>
      <c r="DS71" s="622"/>
      <c r="DT71" s="622"/>
      <c r="DU71" s="622"/>
      <c r="DV71" s="622"/>
      <c r="DW71" s="622"/>
      <c r="DX71" s="622"/>
      <c r="DY71" s="622"/>
      <c r="DZ71" s="622"/>
      <c r="EA71" s="622"/>
      <c r="EB71" s="622"/>
      <c r="ED71" s="280">
        <f t="shared" si="0"/>
        <v>0</v>
      </c>
      <c r="EE71" s="517">
        <f t="shared" si="1"/>
        <v>0</v>
      </c>
      <c r="EF71" s="267">
        <f t="shared" si="2"/>
        <v>0</v>
      </c>
      <c r="EG71" s="594">
        <f t="shared" si="3"/>
        <v>0</v>
      </c>
      <c r="EH71" s="402">
        <f t="shared" si="4"/>
        <v>0</v>
      </c>
      <c r="EI71" s="370" t="str">
        <f>IF(EH71=0,"",
IF(SUM($EH$25:EH71)=1,EJ71,
IF($EH$110&gt;SUM($EH$25:EH71),_xlfn.CONCAT(", ",EJ71),
IF($EH$110=SUM($EH$25:EH71),_xlfn.CONCAT(" y ",EJ71)))))</f>
        <v/>
      </c>
      <c r="EJ71" s="156" t="s">
        <v>5153</v>
      </c>
    </row>
    <row r="72" spans="1:140" ht="15" customHeight="1">
      <c r="C72" s="165" t="s">
        <v>5154</v>
      </c>
      <c r="D72" s="884" t="str">
        <f>IF(CNGE_2024_M1_Secc5!D319="","",CNGE_2024_M1_Secc5!D319)</f>
        <v/>
      </c>
      <c r="E72" s="884"/>
      <c r="F72" s="884"/>
      <c r="G72" s="884"/>
      <c r="H72" s="940"/>
      <c r="I72" s="940"/>
      <c r="J72" s="940"/>
      <c r="K72" s="940"/>
      <c r="L72" s="622"/>
      <c r="M72" s="622"/>
      <c r="N72" s="622"/>
      <c r="O72" s="622"/>
      <c r="P72" s="622"/>
      <c r="Q72" s="622"/>
      <c r="R72" s="622"/>
      <c r="S72" s="622"/>
      <c r="T72" s="622"/>
      <c r="U72" s="622"/>
      <c r="V72" s="622"/>
      <c r="W72" s="622"/>
      <c r="X72" s="622"/>
      <c r="Y72" s="622"/>
      <c r="Z72" s="622"/>
      <c r="AA72" s="622"/>
      <c r="AB72" s="622"/>
      <c r="AC72" s="622"/>
      <c r="AD72" s="622"/>
      <c r="AE72" s="622"/>
      <c r="AF72" s="622"/>
      <c r="AG72" s="622"/>
      <c r="AH72" s="622"/>
      <c r="AI72" s="622"/>
      <c r="AJ72" s="622"/>
      <c r="AK72" s="622"/>
      <c r="AL72" s="622"/>
      <c r="AM72" s="622"/>
      <c r="AN72" s="622"/>
      <c r="AO72" s="622"/>
      <c r="AP72" s="622"/>
      <c r="AQ72" s="622"/>
      <c r="AR72" s="622"/>
      <c r="AS72" s="622"/>
      <c r="AT72" s="622"/>
      <c r="AU72" s="622"/>
      <c r="AV72" s="622"/>
      <c r="AW72" s="622"/>
      <c r="AX72" s="622"/>
      <c r="AY72" s="622"/>
      <c r="AZ72" s="622"/>
      <c r="BA72" s="622"/>
      <c r="BB72" s="622"/>
      <c r="BC72" s="622"/>
      <c r="BD72" s="622"/>
      <c r="BE72" s="622"/>
      <c r="BF72" s="622"/>
      <c r="BG72" s="622"/>
      <c r="BH72" s="622"/>
      <c r="BI72" s="622"/>
      <c r="BJ72" s="622"/>
      <c r="BK72" s="622"/>
      <c r="BL72" s="622"/>
      <c r="BM72" s="622"/>
      <c r="BN72" s="622"/>
      <c r="BO72" s="622"/>
      <c r="BP72" s="622"/>
      <c r="BQ72" s="622"/>
      <c r="BR72" s="622"/>
      <c r="BS72" s="622"/>
      <c r="BT72" s="622"/>
      <c r="BU72" s="622"/>
      <c r="BV72" s="622"/>
      <c r="BW72" s="622"/>
      <c r="BX72" s="622"/>
      <c r="BY72" s="622"/>
      <c r="BZ72" s="622"/>
      <c r="CA72" s="622"/>
      <c r="CB72" s="622"/>
      <c r="CC72" s="622"/>
      <c r="CD72" s="622"/>
      <c r="CE72" s="622"/>
      <c r="CF72" s="622"/>
      <c r="CG72" s="622"/>
      <c r="CH72" s="622"/>
      <c r="CI72" s="622"/>
      <c r="CJ72" s="622"/>
      <c r="CK72" s="622"/>
      <c r="CL72" s="622"/>
      <c r="CM72" s="622"/>
      <c r="CN72" s="622"/>
      <c r="CO72" s="622"/>
      <c r="CP72" s="622"/>
      <c r="CQ72" s="622"/>
      <c r="CR72" s="622"/>
      <c r="CS72" s="622"/>
      <c r="CT72" s="622"/>
      <c r="CU72" s="622"/>
      <c r="CV72" s="622"/>
      <c r="CW72" s="622"/>
      <c r="CX72" s="622"/>
      <c r="CY72" s="622"/>
      <c r="CZ72" s="622"/>
      <c r="DA72" s="622"/>
      <c r="DB72" s="622"/>
      <c r="DC72" s="622"/>
      <c r="DD72" s="622"/>
      <c r="DE72" s="622"/>
      <c r="DF72" s="622"/>
      <c r="DG72" s="622"/>
      <c r="DH72" s="622"/>
      <c r="DI72" s="622"/>
      <c r="DJ72" s="622"/>
      <c r="DK72" s="622"/>
      <c r="DL72" s="622"/>
      <c r="DM72" s="622"/>
      <c r="DN72" s="622"/>
      <c r="DO72" s="622"/>
      <c r="DP72" s="622"/>
      <c r="DQ72" s="622"/>
      <c r="DR72" s="622"/>
      <c r="DS72" s="622"/>
      <c r="DT72" s="622"/>
      <c r="DU72" s="622"/>
      <c r="DV72" s="622"/>
      <c r="DW72" s="622"/>
      <c r="DX72" s="622"/>
      <c r="DY72" s="622"/>
      <c r="DZ72" s="622"/>
      <c r="EA72" s="622"/>
      <c r="EB72" s="622"/>
      <c r="ED72" s="280">
        <f t="shared" si="0"/>
        <v>0</v>
      </c>
      <c r="EE72" s="517">
        <f t="shared" si="1"/>
        <v>0</v>
      </c>
      <c r="EF72" s="267">
        <f t="shared" si="2"/>
        <v>0</v>
      </c>
      <c r="EG72" s="594">
        <f t="shared" si="3"/>
        <v>0</v>
      </c>
      <c r="EH72" s="402">
        <f t="shared" si="4"/>
        <v>0</v>
      </c>
      <c r="EI72" s="370" t="str">
        <f>IF(EH72=0,"",
IF(SUM($EH$25:EH72)=1,EJ72,
IF($EH$110&gt;SUM($EH$25:EH72),_xlfn.CONCAT(", ",EJ72),
IF($EH$110=SUM($EH$25:EH72),_xlfn.CONCAT(" y ",EJ72)))))</f>
        <v/>
      </c>
      <c r="EJ72" s="156" t="s">
        <v>5155</v>
      </c>
    </row>
    <row r="73" spans="1:140" ht="15" customHeight="1">
      <c r="C73" s="165" t="s">
        <v>5156</v>
      </c>
      <c r="D73" s="884" t="str">
        <f>IF(CNGE_2024_M1_Secc5!D320="","",CNGE_2024_M1_Secc5!D320)</f>
        <v/>
      </c>
      <c r="E73" s="884"/>
      <c r="F73" s="884"/>
      <c r="G73" s="884"/>
      <c r="H73" s="940"/>
      <c r="I73" s="940"/>
      <c r="J73" s="940"/>
      <c r="K73" s="940"/>
      <c r="L73" s="622"/>
      <c r="M73" s="622"/>
      <c r="N73" s="622"/>
      <c r="O73" s="622"/>
      <c r="P73" s="622"/>
      <c r="Q73" s="622"/>
      <c r="R73" s="622"/>
      <c r="S73" s="622"/>
      <c r="T73" s="622"/>
      <c r="U73" s="622"/>
      <c r="V73" s="622"/>
      <c r="W73" s="622"/>
      <c r="X73" s="622"/>
      <c r="Y73" s="622"/>
      <c r="Z73" s="622"/>
      <c r="AA73" s="622"/>
      <c r="AB73" s="622"/>
      <c r="AC73" s="622"/>
      <c r="AD73" s="622"/>
      <c r="AE73" s="622"/>
      <c r="AF73" s="622"/>
      <c r="AG73" s="622"/>
      <c r="AH73" s="622"/>
      <c r="AI73" s="622"/>
      <c r="AJ73" s="622"/>
      <c r="AK73" s="622"/>
      <c r="AL73" s="622"/>
      <c r="AM73" s="622"/>
      <c r="AN73" s="622"/>
      <c r="AO73" s="622"/>
      <c r="AP73" s="622"/>
      <c r="AQ73" s="622"/>
      <c r="AR73" s="622"/>
      <c r="AS73" s="622"/>
      <c r="AT73" s="622"/>
      <c r="AU73" s="622"/>
      <c r="AV73" s="622"/>
      <c r="AW73" s="622"/>
      <c r="AX73" s="622"/>
      <c r="AY73" s="622"/>
      <c r="AZ73" s="622"/>
      <c r="BA73" s="622"/>
      <c r="BB73" s="622"/>
      <c r="BC73" s="622"/>
      <c r="BD73" s="622"/>
      <c r="BE73" s="622"/>
      <c r="BF73" s="622"/>
      <c r="BG73" s="622"/>
      <c r="BH73" s="622"/>
      <c r="BI73" s="622"/>
      <c r="BJ73" s="622"/>
      <c r="BK73" s="622"/>
      <c r="BL73" s="622"/>
      <c r="BM73" s="622"/>
      <c r="BN73" s="622"/>
      <c r="BO73" s="622"/>
      <c r="BP73" s="622"/>
      <c r="BQ73" s="622"/>
      <c r="BR73" s="622"/>
      <c r="BS73" s="622"/>
      <c r="BT73" s="622"/>
      <c r="BU73" s="622"/>
      <c r="BV73" s="622"/>
      <c r="BW73" s="622"/>
      <c r="BX73" s="622"/>
      <c r="BY73" s="622"/>
      <c r="BZ73" s="622"/>
      <c r="CA73" s="622"/>
      <c r="CB73" s="622"/>
      <c r="CC73" s="622"/>
      <c r="CD73" s="622"/>
      <c r="CE73" s="622"/>
      <c r="CF73" s="622"/>
      <c r="CG73" s="622"/>
      <c r="CH73" s="622"/>
      <c r="CI73" s="622"/>
      <c r="CJ73" s="622"/>
      <c r="CK73" s="622"/>
      <c r="CL73" s="622"/>
      <c r="CM73" s="622"/>
      <c r="CN73" s="622"/>
      <c r="CO73" s="622"/>
      <c r="CP73" s="622"/>
      <c r="CQ73" s="622"/>
      <c r="CR73" s="622"/>
      <c r="CS73" s="622"/>
      <c r="CT73" s="622"/>
      <c r="CU73" s="622"/>
      <c r="CV73" s="622"/>
      <c r="CW73" s="622"/>
      <c r="CX73" s="622"/>
      <c r="CY73" s="622"/>
      <c r="CZ73" s="622"/>
      <c r="DA73" s="622"/>
      <c r="DB73" s="622"/>
      <c r="DC73" s="622"/>
      <c r="DD73" s="622"/>
      <c r="DE73" s="622"/>
      <c r="DF73" s="622"/>
      <c r="DG73" s="622"/>
      <c r="DH73" s="622"/>
      <c r="DI73" s="622"/>
      <c r="DJ73" s="622"/>
      <c r="DK73" s="622"/>
      <c r="DL73" s="622"/>
      <c r="DM73" s="622"/>
      <c r="DN73" s="622"/>
      <c r="DO73" s="622"/>
      <c r="DP73" s="622"/>
      <c r="DQ73" s="622"/>
      <c r="DR73" s="622"/>
      <c r="DS73" s="622"/>
      <c r="DT73" s="622"/>
      <c r="DU73" s="622"/>
      <c r="DV73" s="622"/>
      <c r="DW73" s="622"/>
      <c r="DX73" s="622"/>
      <c r="DY73" s="622"/>
      <c r="DZ73" s="622"/>
      <c r="EA73" s="622"/>
      <c r="EB73" s="622"/>
      <c r="ED73" s="280">
        <f t="shared" si="0"/>
        <v>0</v>
      </c>
      <c r="EE73" s="517">
        <f t="shared" si="1"/>
        <v>0</v>
      </c>
      <c r="EF73" s="267">
        <f t="shared" si="2"/>
        <v>0</v>
      </c>
      <c r="EG73" s="594">
        <f t="shared" si="3"/>
        <v>0</v>
      </c>
      <c r="EH73" s="402">
        <f t="shared" si="4"/>
        <v>0</v>
      </c>
      <c r="EI73" s="370" t="str">
        <f>IF(EH73=0,"",
IF(SUM($EH$25:EH73)=1,EJ73,
IF($EH$110&gt;SUM($EH$25:EH73),_xlfn.CONCAT(", ",EJ73),
IF($EH$110=SUM($EH$25:EH73),_xlfn.CONCAT(" y ",EJ73)))))</f>
        <v/>
      </c>
      <c r="EJ73" s="156" t="s">
        <v>5157</v>
      </c>
    </row>
    <row r="74" spans="1:140" ht="15" customHeight="1">
      <c r="C74" s="165" t="s">
        <v>5158</v>
      </c>
      <c r="D74" s="884" t="str">
        <f>IF(CNGE_2024_M1_Secc5!D321="","",CNGE_2024_M1_Secc5!D321)</f>
        <v/>
      </c>
      <c r="E74" s="884"/>
      <c r="F74" s="884"/>
      <c r="G74" s="884"/>
      <c r="H74" s="940"/>
      <c r="I74" s="940"/>
      <c r="J74" s="940"/>
      <c r="K74" s="940"/>
      <c r="L74" s="622"/>
      <c r="M74" s="622"/>
      <c r="N74" s="622"/>
      <c r="O74" s="622"/>
      <c r="P74" s="622"/>
      <c r="Q74" s="622"/>
      <c r="R74" s="622"/>
      <c r="S74" s="622"/>
      <c r="T74" s="622"/>
      <c r="U74" s="622"/>
      <c r="V74" s="622"/>
      <c r="W74" s="622"/>
      <c r="X74" s="622"/>
      <c r="Y74" s="622"/>
      <c r="Z74" s="622"/>
      <c r="AA74" s="622"/>
      <c r="AB74" s="622"/>
      <c r="AC74" s="622"/>
      <c r="AD74" s="622"/>
      <c r="AE74" s="622"/>
      <c r="AF74" s="622"/>
      <c r="AG74" s="622"/>
      <c r="AH74" s="622"/>
      <c r="AI74" s="622"/>
      <c r="AJ74" s="622"/>
      <c r="AK74" s="622"/>
      <c r="AL74" s="622"/>
      <c r="AM74" s="622"/>
      <c r="AN74" s="622"/>
      <c r="AO74" s="622"/>
      <c r="AP74" s="622"/>
      <c r="AQ74" s="622"/>
      <c r="AR74" s="622"/>
      <c r="AS74" s="622"/>
      <c r="AT74" s="622"/>
      <c r="AU74" s="622"/>
      <c r="AV74" s="622"/>
      <c r="AW74" s="622"/>
      <c r="AX74" s="622"/>
      <c r="AY74" s="622"/>
      <c r="AZ74" s="622"/>
      <c r="BA74" s="622"/>
      <c r="BB74" s="622"/>
      <c r="BC74" s="622"/>
      <c r="BD74" s="622"/>
      <c r="BE74" s="622"/>
      <c r="BF74" s="622"/>
      <c r="BG74" s="622"/>
      <c r="BH74" s="622"/>
      <c r="BI74" s="622"/>
      <c r="BJ74" s="622"/>
      <c r="BK74" s="622"/>
      <c r="BL74" s="622"/>
      <c r="BM74" s="622"/>
      <c r="BN74" s="622"/>
      <c r="BO74" s="622"/>
      <c r="BP74" s="622"/>
      <c r="BQ74" s="622"/>
      <c r="BR74" s="622"/>
      <c r="BS74" s="622"/>
      <c r="BT74" s="622"/>
      <c r="BU74" s="622"/>
      <c r="BV74" s="622"/>
      <c r="BW74" s="622"/>
      <c r="BX74" s="622"/>
      <c r="BY74" s="622"/>
      <c r="BZ74" s="622"/>
      <c r="CA74" s="622"/>
      <c r="CB74" s="622"/>
      <c r="CC74" s="622"/>
      <c r="CD74" s="622"/>
      <c r="CE74" s="622"/>
      <c r="CF74" s="622"/>
      <c r="CG74" s="622"/>
      <c r="CH74" s="622"/>
      <c r="CI74" s="622"/>
      <c r="CJ74" s="622"/>
      <c r="CK74" s="622"/>
      <c r="CL74" s="622"/>
      <c r="CM74" s="622"/>
      <c r="CN74" s="622"/>
      <c r="CO74" s="622"/>
      <c r="CP74" s="622"/>
      <c r="CQ74" s="622"/>
      <c r="CR74" s="622"/>
      <c r="CS74" s="622"/>
      <c r="CT74" s="622"/>
      <c r="CU74" s="622"/>
      <c r="CV74" s="622"/>
      <c r="CW74" s="622"/>
      <c r="CX74" s="622"/>
      <c r="CY74" s="622"/>
      <c r="CZ74" s="622"/>
      <c r="DA74" s="622"/>
      <c r="DB74" s="622"/>
      <c r="DC74" s="622"/>
      <c r="DD74" s="622"/>
      <c r="DE74" s="622"/>
      <c r="DF74" s="622"/>
      <c r="DG74" s="622"/>
      <c r="DH74" s="622"/>
      <c r="DI74" s="622"/>
      <c r="DJ74" s="622"/>
      <c r="DK74" s="622"/>
      <c r="DL74" s="622"/>
      <c r="DM74" s="622"/>
      <c r="DN74" s="622"/>
      <c r="DO74" s="622"/>
      <c r="DP74" s="622"/>
      <c r="DQ74" s="622"/>
      <c r="DR74" s="622"/>
      <c r="DS74" s="622"/>
      <c r="DT74" s="622"/>
      <c r="DU74" s="622"/>
      <c r="DV74" s="622"/>
      <c r="DW74" s="622"/>
      <c r="DX74" s="622"/>
      <c r="DY74" s="622"/>
      <c r="DZ74" s="622"/>
      <c r="EA74" s="622"/>
      <c r="EB74" s="622"/>
      <c r="ED74" s="280">
        <f t="shared" si="0"/>
        <v>0</v>
      </c>
      <c r="EE74" s="517">
        <f t="shared" si="1"/>
        <v>0</v>
      </c>
      <c r="EF74" s="267">
        <f t="shared" si="2"/>
        <v>0</v>
      </c>
      <c r="EG74" s="594">
        <f t="shared" si="3"/>
        <v>0</v>
      </c>
      <c r="EH74" s="402">
        <f t="shared" si="4"/>
        <v>0</v>
      </c>
      <c r="EI74" s="370" t="str">
        <f>IF(EH74=0,"",
IF(SUM($EH$25:EH74)=1,EJ74,
IF($EH$110&gt;SUM($EH$25:EH74),_xlfn.CONCAT(", ",EJ74),
IF($EH$110=SUM($EH$25:EH74),_xlfn.CONCAT(" y ",EJ74)))))</f>
        <v/>
      </c>
      <c r="EJ74" s="156" t="s">
        <v>5159</v>
      </c>
    </row>
    <row r="75" spans="1:140" ht="15" customHeight="1">
      <c r="A75" s="654"/>
      <c r="B75" s="654"/>
      <c r="C75" s="655" t="s">
        <v>5160</v>
      </c>
      <c r="D75" s="884" t="str">
        <f>IF(CNGE_2024_M1_Secc5!D322="","",CNGE_2024_M1_Secc5!D322)</f>
        <v/>
      </c>
      <c r="E75" s="884"/>
      <c r="F75" s="884"/>
      <c r="G75" s="884"/>
      <c r="H75" s="940"/>
      <c r="I75" s="940"/>
      <c r="J75" s="940"/>
      <c r="K75" s="940"/>
      <c r="L75" s="622"/>
      <c r="M75" s="622"/>
      <c r="N75" s="622"/>
      <c r="O75" s="622"/>
      <c r="P75" s="622"/>
      <c r="Q75" s="622"/>
      <c r="R75" s="622"/>
      <c r="S75" s="622"/>
      <c r="T75" s="622"/>
      <c r="U75" s="622"/>
      <c r="V75" s="622"/>
      <c r="W75" s="622"/>
      <c r="X75" s="622"/>
      <c r="Y75" s="622"/>
      <c r="Z75" s="622"/>
      <c r="AA75" s="622"/>
      <c r="AB75" s="622"/>
      <c r="AC75" s="622"/>
      <c r="AD75" s="622"/>
      <c r="AE75" s="622"/>
      <c r="AF75" s="622"/>
      <c r="AG75" s="622"/>
      <c r="AH75" s="622"/>
      <c r="AI75" s="622"/>
      <c r="AJ75" s="622"/>
      <c r="AK75" s="622"/>
      <c r="AL75" s="622"/>
      <c r="AM75" s="622"/>
      <c r="AN75" s="622"/>
      <c r="AO75" s="622"/>
      <c r="AP75" s="622"/>
      <c r="AQ75" s="622"/>
      <c r="AR75" s="622"/>
      <c r="AS75" s="622"/>
      <c r="AT75" s="622"/>
      <c r="AU75" s="622"/>
      <c r="AV75" s="622"/>
      <c r="AW75" s="622"/>
      <c r="AX75" s="622"/>
      <c r="AY75" s="622"/>
      <c r="AZ75" s="622"/>
      <c r="BA75" s="622"/>
      <c r="BB75" s="622"/>
      <c r="BC75" s="622"/>
      <c r="BD75" s="622"/>
      <c r="BE75" s="622"/>
      <c r="BF75" s="622"/>
      <c r="BG75" s="622"/>
      <c r="BH75" s="622"/>
      <c r="BI75" s="622"/>
      <c r="BJ75" s="622"/>
      <c r="BK75" s="622"/>
      <c r="BL75" s="622"/>
      <c r="BM75" s="622"/>
      <c r="BN75" s="622"/>
      <c r="BO75" s="622"/>
      <c r="BP75" s="622"/>
      <c r="BQ75" s="622"/>
      <c r="BR75" s="622"/>
      <c r="BS75" s="622"/>
      <c r="BT75" s="622"/>
      <c r="BU75" s="622"/>
      <c r="BV75" s="622"/>
      <c r="BW75" s="622"/>
      <c r="BX75" s="622"/>
      <c r="BY75" s="622"/>
      <c r="BZ75" s="622"/>
      <c r="CA75" s="622"/>
      <c r="CB75" s="622"/>
      <c r="CC75" s="622"/>
      <c r="CD75" s="622"/>
      <c r="CE75" s="622"/>
      <c r="CF75" s="622"/>
      <c r="CG75" s="622"/>
      <c r="CH75" s="622"/>
      <c r="CI75" s="622"/>
      <c r="CJ75" s="622"/>
      <c r="CK75" s="622"/>
      <c r="CL75" s="622"/>
      <c r="CM75" s="622"/>
      <c r="CN75" s="622"/>
      <c r="CO75" s="622"/>
      <c r="CP75" s="622"/>
      <c r="CQ75" s="622"/>
      <c r="CR75" s="622"/>
      <c r="CS75" s="622"/>
      <c r="CT75" s="622"/>
      <c r="CU75" s="622"/>
      <c r="CV75" s="622"/>
      <c r="CW75" s="622"/>
      <c r="CX75" s="622"/>
      <c r="CY75" s="622"/>
      <c r="CZ75" s="622"/>
      <c r="DA75" s="622"/>
      <c r="DB75" s="622"/>
      <c r="DC75" s="622"/>
      <c r="DD75" s="622"/>
      <c r="DE75" s="622"/>
      <c r="DF75" s="622"/>
      <c r="DG75" s="622"/>
      <c r="DH75" s="622"/>
      <c r="DI75" s="622"/>
      <c r="DJ75" s="622"/>
      <c r="DK75" s="622"/>
      <c r="DL75" s="622"/>
      <c r="DM75" s="622"/>
      <c r="DN75" s="622"/>
      <c r="DO75" s="622"/>
      <c r="DP75" s="622"/>
      <c r="DQ75" s="622"/>
      <c r="DR75" s="622"/>
      <c r="DS75" s="622"/>
      <c r="DT75" s="622"/>
      <c r="DU75" s="622"/>
      <c r="DV75" s="622"/>
      <c r="DW75" s="622"/>
      <c r="DX75" s="622"/>
      <c r="DY75" s="622"/>
      <c r="DZ75" s="622"/>
      <c r="EA75" s="622"/>
      <c r="EB75" s="622"/>
      <c r="EC75" s="654"/>
      <c r="ED75" s="280">
        <f t="shared" si="0"/>
        <v>0</v>
      </c>
      <c r="EE75" s="517">
        <f t="shared" si="1"/>
        <v>0</v>
      </c>
      <c r="EF75" s="267">
        <f t="shared" si="2"/>
        <v>0</v>
      </c>
      <c r="EG75" s="594">
        <f t="shared" si="3"/>
        <v>0</v>
      </c>
      <c r="EH75" s="402">
        <f t="shared" si="4"/>
        <v>0</v>
      </c>
      <c r="EI75" s="370" t="str">
        <f>IF(EH75=0,"",
IF(SUM($EH$25:EH75)=1,EJ75,
IF($EH$110&gt;SUM($EH$25:EH75),_xlfn.CONCAT(", ",EJ75),
IF($EH$110=SUM($EH$25:EH75),_xlfn.CONCAT(" y ",EJ75)))))</f>
        <v/>
      </c>
      <c r="EJ75" s="156" t="s">
        <v>5161</v>
      </c>
    </row>
    <row r="76" spans="1:140" ht="15" customHeight="1">
      <c r="A76" s="654"/>
      <c r="B76" s="654"/>
      <c r="C76" s="655" t="s">
        <v>5162</v>
      </c>
      <c r="D76" s="884" t="str">
        <f>IF(CNGE_2024_M1_Secc5!D323="","",CNGE_2024_M1_Secc5!D323)</f>
        <v/>
      </c>
      <c r="E76" s="884"/>
      <c r="F76" s="884"/>
      <c r="G76" s="884"/>
      <c r="H76" s="940"/>
      <c r="I76" s="940"/>
      <c r="J76" s="940"/>
      <c r="K76" s="940"/>
      <c r="L76" s="622"/>
      <c r="M76" s="622"/>
      <c r="N76" s="622"/>
      <c r="O76" s="622"/>
      <c r="P76" s="622"/>
      <c r="Q76" s="622"/>
      <c r="R76" s="622"/>
      <c r="S76" s="622"/>
      <c r="T76" s="622"/>
      <c r="U76" s="622"/>
      <c r="V76" s="622"/>
      <c r="W76" s="622"/>
      <c r="X76" s="622"/>
      <c r="Y76" s="622"/>
      <c r="Z76" s="622"/>
      <c r="AA76" s="622"/>
      <c r="AB76" s="622"/>
      <c r="AC76" s="622"/>
      <c r="AD76" s="622"/>
      <c r="AE76" s="622"/>
      <c r="AF76" s="622"/>
      <c r="AG76" s="622"/>
      <c r="AH76" s="622"/>
      <c r="AI76" s="622"/>
      <c r="AJ76" s="622"/>
      <c r="AK76" s="622"/>
      <c r="AL76" s="622"/>
      <c r="AM76" s="622"/>
      <c r="AN76" s="622"/>
      <c r="AO76" s="622"/>
      <c r="AP76" s="622"/>
      <c r="AQ76" s="622"/>
      <c r="AR76" s="622"/>
      <c r="AS76" s="622"/>
      <c r="AT76" s="622"/>
      <c r="AU76" s="622"/>
      <c r="AV76" s="622"/>
      <c r="AW76" s="622"/>
      <c r="AX76" s="622"/>
      <c r="AY76" s="622"/>
      <c r="AZ76" s="622"/>
      <c r="BA76" s="622"/>
      <c r="BB76" s="622"/>
      <c r="BC76" s="622"/>
      <c r="BD76" s="622"/>
      <c r="BE76" s="622"/>
      <c r="BF76" s="622"/>
      <c r="BG76" s="622"/>
      <c r="BH76" s="622"/>
      <c r="BI76" s="622"/>
      <c r="BJ76" s="622"/>
      <c r="BK76" s="622"/>
      <c r="BL76" s="622"/>
      <c r="BM76" s="622"/>
      <c r="BN76" s="622"/>
      <c r="BO76" s="622"/>
      <c r="BP76" s="622"/>
      <c r="BQ76" s="622"/>
      <c r="BR76" s="622"/>
      <c r="BS76" s="622"/>
      <c r="BT76" s="622"/>
      <c r="BU76" s="622"/>
      <c r="BV76" s="622"/>
      <c r="BW76" s="622"/>
      <c r="BX76" s="622"/>
      <c r="BY76" s="622"/>
      <c r="BZ76" s="622"/>
      <c r="CA76" s="622"/>
      <c r="CB76" s="622"/>
      <c r="CC76" s="622"/>
      <c r="CD76" s="622"/>
      <c r="CE76" s="622"/>
      <c r="CF76" s="622"/>
      <c r="CG76" s="622"/>
      <c r="CH76" s="622"/>
      <c r="CI76" s="622"/>
      <c r="CJ76" s="622"/>
      <c r="CK76" s="622"/>
      <c r="CL76" s="622"/>
      <c r="CM76" s="622"/>
      <c r="CN76" s="622"/>
      <c r="CO76" s="622"/>
      <c r="CP76" s="622"/>
      <c r="CQ76" s="622"/>
      <c r="CR76" s="622"/>
      <c r="CS76" s="622"/>
      <c r="CT76" s="622"/>
      <c r="CU76" s="622"/>
      <c r="CV76" s="622"/>
      <c r="CW76" s="622"/>
      <c r="CX76" s="622"/>
      <c r="CY76" s="622"/>
      <c r="CZ76" s="622"/>
      <c r="DA76" s="622"/>
      <c r="DB76" s="622"/>
      <c r="DC76" s="622"/>
      <c r="DD76" s="622"/>
      <c r="DE76" s="622"/>
      <c r="DF76" s="622"/>
      <c r="DG76" s="622"/>
      <c r="DH76" s="622"/>
      <c r="DI76" s="622"/>
      <c r="DJ76" s="622"/>
      <c r="DK76" s="622"/>
      <c r="DL76" s="622"/>
      <c r="DM76" s="622"/>
      <c r="DN76" s="622"/>
      <c r="DO76" s="622"/>
      <c r="DP76" s="622"/>
      <c r="DQ76" s="622"/>
      <c r="DR76" s="622"/>
      <c r="DS76" s="622"/>
      <c r="DT76" s="622"/>
      <c r="DU76" s="622"/>
      <c r="DV76" s="622"/>
      <c r="DW76" s="622"/>
      <c r="DX76" s="622"/>
      <c r="DY76" s="622"/>
      <c r="DZ76" s="622"/>
      <c r="EA76" s="622"/>
      <c r="EB76" s="622"/>
      <c r="EC76" s="654"/>
      <c r="ED76" s="280">
        <f t="shared" si="0"/>
        <v>0</v>
      </c>
      <c r="EE76" s="517">
        <f t="shared" si="1"/>
        <v>0</v>
      </c>
      <c r="EF76" s="267">
        <f t="shared" si="2"/>
        <v>0</v>
      </c>
      <c r="EG76" s="594">
        <f t="shared" si="3"/>
        <v>0</v>
      </c>
      <c r="EH76" s="402">
        <f t="shared" si="4"/>
        <v>0</v>
      </c>
      <c r="EI76" s="370" t="str">
        <f>IF(EH76=0,"",
IF(SUM($EH$25:EH76)=1,EJ76,
IF($EH$110&gt;SUM($EH$25:EH76),_xlfn.CONCAT(", ",EJ76),
IF($EH$110=SUM($EH$25:EH76),_xlfn.CONCAT(" y ",EJ76)))))</f>
        <v/>
      </c>
      <c r="EJ76" s="156" t="s">
        <v>5163</v>
      </c>
    </row>
    <row r="77" spans="1:140" ht="15" customHeight="1">
      <c r="A77" s="654"/>
      <c r="B77" s="654"/>
      <c r="C77" s="655" t="s">
        <v>5164</v>
      </c>
      <c r="D77" s="884" t="str">
        <f>IF(CNGE_2024_M1_Secc5!D324="","",CNGE_2024_M1_Secc5!D324)</f>
        <v/>
      </c>
      <c r="E77" s="884"/>
      <c r="F77" s="884"/>
      <c r="G77" s="884"/>
      <c r="H77" s="940"/>
      <c r="I77" s="940"/>
      <c r="J77" s="940"/>
      <c r="K77" s="940"/>
      <c r="L77" s="622"/>
      <c r="M77" s="622"/>
      <c r="N77" s="622"/>
      <c r="O77" s="622"/>
      <c r="P77" s="622"/>
      <c r="Q77" s="622"/>
      <c r="R77" s="622"/>
      <c r="S77" s="622"/>
      <c r="T77" s="622"/>
      <c r="U77" s="622"/>
      <c r="V77" s="622"/>
      <c r="W77" s="622"/>
      <c r="X77" s="622"/>
      <c r="Y77" s="622"/>
      <c r="Z77" s="622"/>
      <c r="AA77" s="622"/>
      <c r="AB77" s="622"/>
      <c r="AC77" s="622"/>
      <c r="AD77" s="622"/>
      <c r="AE77" s="622"/>
      <c r="AF77" s="622"/>
      <c r="AG77" s="622"/>
      <c r="AH77" s="622"/>
      <c r="AI77" s="622"/>
      <c r="AJ77" s="622"/>
      <c r="AK77" s="622"/>
      <c r="AL77" s="622"/>
      <c r="AM77" s="622"/>
      <c r="AN77" s="622"/>
      <c r="AO77" s="622"/>
      <c r="AP77" s="622"/>
      <c r="AQ77" s="622"/>
      <c r="AR77" s="622"/>
      <c r="AS77" s="622"/>
      <c r="AT77" s="622"/>
      <c r="AU77" s="622"/>
      <c r="AV77" s="622"/>
      <c r="AW77" s="622"/>
      <c r="AX77" s="622"/>
      <c r="AY77" s="622"/>
      <c r="AZ77" s="622"/>
      <c r="BA77" s="622"/>
      <c r="BB77" s="622"/>
      <c r="BC77" s="622"/>
      <c r="BD77" s="622"/>
      <c r="BE77" s="622"/>
      <c r="BF77" s="622"/>
      <c r="BG77" s="622"/>
      <c r="BH77" s="622"/>
      <c r="BI77" s="622"/>
      <c r="BJ77" s="622"/>
      <c r="BK77" s="622"/>
      <c r="BL77" s="622"/>
      <c r="BM77" s="622"/>
      <c r="BN77" s="622"/>
      <c r="BO77" s="622"/>
      <c r="BP77" s="622"/>
      <c r="BQ77" s="622"/>
      <c r="BR77" s="622"/>
      <c r="BS77" s="622"/>
      <c r="BT77" s="622"/>
      <c r="BU77" s="622"/>
      <c r="BV77" s="622"/>
      <c r="BW77" s="622"/>
      <c r="BX77" s="622"/>
      <c r="BY77" s="622"/>
      <c r="BZ77" s="622"/>
      <c r="CA77" s="622"/>
      <c r="CB77" s="622"/>
      <c r="CC77" s="622"/>
      <c r="CD77" s="622"/>
      <c r="CE77" s="622"/>
      <c r="CF77" s="622"/>
      <c r="CG77" s="622"/>
      <c r="CH77" s="622"/>
      <c r="CI77" s="622"/>
      <c r="CJ77" s="622"/>
      <c r="CK77" s="622"/>
      <c r="CL77" s="622"/>
      <c r="CM77" s="622"/>
      <c r="CN77" s="622"/>
      <c r="CO77" s="622"/>
      <c r="CP77" s="622"/>
      <c r="CQ77" s="622"/>
      <c r="CR77" s="622"/>
      <c r="CS77" s="622"/>
      <c r="CT77" s="622"/>
      <c r="CU77" s="622"/>
      <c r="CV77" s="622"/>
      <c r="CW77" s="622"/>
      <c r="CX77" s="622"/>
      <c r="CY77" s="622"/>
      <c r="CZ77" s="622"/>
      <c r="DA77" s="622"/>
      <c r="DB77" s="622"/>
      <c r="DC77" s="622"/>
      <c r="DD77" s="622"/>
      <c r="DE77" s="622"/>
      <c r="DF77" s="622"/>
      <c r="DG77" s="622"/>
      <c r="DH77" s="622"/>
      <c r="DI77" s="622"/>
      <c r="DJ77" s="622"/>
      <c r="DK77" s="622"/>
      <c r="DL77" s="622"/>
      <c r="DM77" s="622"/>
      <c r="DN77" s="622"/>
      <c r="DO77" s="622"/>
      <c r="DP77" s="622"/>
      <c r="DQ77" s="622"/>
      <c r="DR77" s="622"/>
      <c r="DS77" s="622"/>
      <c r="DT77" s="622"/>
      <c r="DU77" s="622"/>
      <c r="DV77" s="622"/>
      <c r="DW77" s="622"/>
      <c r="DX77" s="622"/>
      <c r="DY77" s="622"/>
      <c r="DZ77" s="622"/>
      <c r="EA77" s="622"/>
      <c r="EB77" s="622"/>
      <c r="EC77" s="654"/>
      <c r="ED77" s="280">
        <f t="shared" si="0"/>
        <v>0</v>
      </c>
      <c r="EE77" s="517">
        <f t="shared" si="1"/>
        <v>0</v>
      </c>
      <c r="EF77" s="267">
        <f t="shared" si="2"/>
        <v>0</v>
      </c>
      <c r="EG77" s="594">
        <f t="shared" si="3"/>
        <v>0</v>
      </c>
      <c r="EH77" s="402">
        <f t="shared" si="4"/>
        <v>0</v>
      </c>
      <c r="EI77" s="370" t="str">
        <f>IF(EH77=0,"",
IF(SUM($EH$25:EH77)=1,EJ77,
IF($EH$110&gt;SUM($EH$25:EH77),_xlfn.CONCAT(", ",EJ77),
IF($EH$110=SUM($EH$25:EH77),_xlfn.CONCAT(" y ",EJ77)))))</f>
        <v/>
      </c>
      <c r="EJ77" s="156" t="s">
        <v>5165</v>
      </c>
    </row>
    <row r="78" spans="1:140" ht="15" customHeight="1">
      <c r="A78" s="654"/>
      <c r="B78" s="654"/>
      <c r="C78" s="655" t="s">
        <v>5166</v>
      </c>
      <c r="D78" s="884" t="str">
        <f>IF(CNGE_2024_M1_Secc5!D325="","",CNGE_2024_M1_Secc5!D325)</f>
        <v/>
      </c>
      <c r="E78" s="884"/>
      <c r="F78" s="884"/>
      <c r="G78" s="884"/>
      <c r="H78" s="940"/>
      <c r="I78" s="940"/>
      <c r="J78" s="940"/>
      <c r="K78" s="940"/>
      <c r="L78" s="622"/>
      <c r="M78" s="622"/>
      <c r="N78" s="622"/>
      <c r="O78" s="622"/>
      <c r="P78" s="622"/>
      <c r="Q78" s="622"/>
      <c r="R78" s="622"/>
      <c r="S78" s="622"/>
      <c r="T78" s="622"/>
      <c r="U78" s="622"/>
      <c r="V78" s="622"/>
      <c r="W78" s="622"/>
      <c r="X78" s="622"/>
      <c r="Y78" s="622"/>
      <c r="Z78" s="622"/>
      <c r="AA78" s="622"/>
      <c r="AB78" s="622"/>
      <c r="AC78" s="622"/>
      <c r="AD78" s="622"/>
      <c r="AE78" s="622"/>
      <c r="AF78" s="622"/>
      <c r="AG78" s="622"/>
      <c r="AH78" s="622"/>
      <c r="AI78" s="622"/>
      <c r="AJ78" s="622"/>
      <c r="AK78" s="622"/>
      <c r="AL78" s="622"/>
      <c r="AM78" s="622"/>
      <c r="AN78" s="622"/>
      <c r="AO78" s="622"/>
      <c r="AP78" s="622"/>
      <c r="AQ78" s="622"/>
      <c r="AR78" s="622"/>
      <c r="AS78" s="622"/>
      <c r="AT78" s="622"/>
      <c r="AU78" s="622"/>
      <c r="AV78" s="622"/>
      <c r="AW78" s="622"/>
      <c r="AX78" s="622"/>
      <c r="AY78" s="622"/>
      <c r="AZ78" s="622"/>
      <c r="BA78" s="622"/>
      <c r="BB78" s="622"/>
      <c r="BC78" s="622"/>
      <c r="BD78" s="622"/>
      <c r="BE78" s="622"/>
      <c r="BF78" s="622"/>
      <c r="BG78" s="622"/>
      <c r="BH78" s="622"/>
      <c r="BI78" s="622"/>
      <c r="BJ78" s="622"/>
      <c r="BK78" s="622"/>
      <c r="BL78" s="622"/>
      <c r="BM78" s="622"/>
      <c r="BN78" s="622"/>
      <c r="BO78" s="622"/>
      <c r="BP78" s="622"/>
      <c r="BQ78" s="622"/>
      <c r="BR78" s="622"/>
      <c r="BS78" s="622"/>
      <c r="BT78" s="622"/>
      <c r="BU78" s="622"/>
      <c r="BV78" s="622"/>
      <c r="BW78" s="622"/>
      <c r="BX78" s="622"/>
      <c r="BY78" s="622"/>
      <c r="BZ78" s="622"/>
      <c r="CA78" s="622"/>
      <c r="CB78" s="622"/>
      <c r="CC78" s="622"/>
      <c r="CD78" s="622"/>
      <c r="CE78" s="622"/>
      <c r="CF78" s="622"/>
      <c r="CG78" s="622"/>
      <c r="CH78" s="622"/>
      <c r="CI78" s="622"/>
      <c r="CJ78" s="622"/>
      <c r="CK78" s="622"/>
      <c r="CL78" s="622"/>
      <c r="CM78" s="622"/>
      <c r="CN78" s="622"/>
      <c r="CO78" s="622"/>
      <c r="CP78" s="622"/>
      <c r="CQ78" s="622"/>
      <c r="CR78" s="622"/>
      <c r="CS78" s="622"/>
      <c r="CT78" s="622"/>
      <c r="CU78" s="622"/>
      <c r="CV78" s="622"/>
      <c r="CW78" s="622"/>
      <c r="CX78" s="622"/>
      <c r="CY78" s="622"/>
      <c r="CZ78" s="622"/>
      <c r="DA78" s="622"/>
      <c r="DB78" s="622"/>
      <c r="DC78" s="622"/>
      <c r="DD78" s="622"/>
      <c r="DE78" s="622"/>
      <c r="DF78" s="622"/>
      <c r="DG78" s="622"/>
      <c r="DH78" s="622"/>
      <c r="DI78" s="622"/>
      <c r="DJ78" s="622"/>
      <c r="DK78" s="622"/>
      <c r="DL78" s="622"/>
      <c r="DM78" s="622"/>
      <c r="DN78" s="622"/>
      <c r="DO78" s="622"/>
      <c r="DP78" s="622"/>
      <c r="DQ78" s="622"/>
      <c r="DR78" s="622"/>
      <c r="DS78" s="622"/>
      <c r="DT78" s="622"/>
      <c r="DU78" s="622"/>
      <c r="DV78" s="622"/>
      <c r="DW78" s="622"/>
      <c r="DX78" s="622"/>
      <c r="DY78" s="622"/>
      <c r="DZ78" s="622"/>
      <c r="EA78" s="622"/>
      <c r="EB78" s="622"/>
      <c r="EC78" s="654"/>
      <c r="ED78" s="280">
        <f t="shared" si="0"/>
        <v>0</v>
      </c>
      <c r="EE78" s="517">
        <f t="shared" si="1"/>
        <v>0</v>
      </c>
      <c r="EF78" s="267">
        <f t="shared" si="2"/>
        <v>0</v>
      </c>
      <c r="EG78" s="594">
        <f t="shared" si="3"/>
        <v>0</v>
      </c>
      <c r="EH78" s="402">
        <f t="shared" si="4"/>
        <v>0</v>
      </c>
      <c r="EI78" s="370" t="str">
        <f>IF(EH78=0,"",
IF(SUM($EH$25:EH78)=1,EJ78,
IF($EH$110&gt;SUM($EH$25:EH78),_xlfn.CONCAT(", ",EJ78),
IF($EH$110=SUM($EH$25:EH78),_xlfn.CONCAT(" y ",EJ78)))))</f>
        <v/>
      </c>
      <c r="EJ78" s="156" t="s">
        <v>5167</v>
      </c>
    </row>
    <row r="79" spans="1:140" ht="15" customHeight="1">
      <c r="A79" s="654"/>
      <c r="B79" s="654"/>
      <c r="C79" s="655" t="s">
        <v>5168</v>
      </c>
      <c r="D79" s="884" t="str">
        <f>IF(CNGE_2024_M1_Secc5!D326="","",CNGE_2024_M1_Secc5!D326)</f>
        <v/>
      </c>
      <c r="E79" s="884"/>
      <c r="F79" s="884"/>
      <c r="G79" s="884"/>
      <c r="H79" s="940"/>
      <c r="I79" s="940"/>
      <c r="J79" s="940"/>
      <c r="K79" s="940"/>
      <c r="L79" s="622"/>
      <c r="M79" s="622"/>
      <c r="N79" s="622"/>
      <c r="O79" s="622"/>
      <c r="P79" s="622"/>
      <c r="Q79" s="622"/>
      <c r="R79" s="622"/>
      <c r="S79" s="622"/>
      <c r="T79" s="622"/>
      <c r="U79" s="622"/>
      <c r="V79" s="622"/>
      <c r="W79" s="622"/>
      <c r="X79" s="622"/>
      <c r="Y79" s="622"/>
      <c r="Z79" s="622"/>
      <c r="AA79" s="622"/>
      <c r="AB79" s="622"/>
      <c r="AC79" s="622"/>
      <c r="AD79" s="622"/>
      <c r="AE79" s="622"/>
      <c r="AF79" s="622"/>
      <c r="AG79" s="622"/>
      <c r="AH79" s="622"/>
      <c r="AI79" s="622"/>
      <c r="AJ79" s="622"/>
      <c r="AK79" s="622"/>
      <c r="AL79" s="622"/>
      <c r="AM79" s="622"/>
      <c r="AN79" s="622"/>
      <c r="AO79" s="622"/>
      <c r="AP79" s="622"/>
      <c r="AQ79" s="622"/>
      <c r="AR79" s="622"/>
      <c r="AS79" s="622"/>
      <c r="AT79" s="622"/>
      <c r="AU79" s="622"/>
      <c r="AV79" s="622"/>
      <c r="AW79" s="622"/>
      <c r="AX79" s="622"/>
      <c r="AY79" s="622"/>
      <c r="AZ79" s="622"/>
      <c r="BA79" s="622"/>
      <c r="BB79" s="622"/>
      <c r="BC79" s="622"/>
      <c r="BD79" s="622"/>
      <c r="BE79" s="622"/>
      <c r="BF79" s="622"/>
      <c r="BG79" s="622"/>
      <c r="BH79" s="622"/>
      <c r="BI79" s="622"/>
      <c r="BJ79" s="622"/>
      <c r="BK79" s="622"/>
      <c r="BL79" s="622"/>
      <c r="BM79" s="622"/>
      <c r="BN79" s="622"/>
      <c r="BO79" s="622"/>
      <c r="BP79" s="622"/>
      <c r="BQ79" s="622"/>
      <c r="BR79" s="622"/>
      <c r="BS79" s="622"/>
      <c r="BT79" s="622"/>
      <c r="BU79" s="622"/>
      <c r="BV79" s="622"/>
      <c r="BW79" s="622"/>
      <c r="BX79" s="622"/>
      <c r="BY79" s="622"/>
      <c r="BZ79" s="622"/>
      <c r="CA79" s="622"/>
      <c r="CB79" s="622"/>
      <c r="CC79" s="622"/>
      <c r="CD79" s="622"/>
      <c r="CE79" s="622"/>
      <c r="CF79" s="622"/>
      <c r="CG79" s="622"/>
      <c r="CH79" s="622"/>
      <c r="CI79" s="622"/>
      <c r="CJ79" s="622"/>
      <c r="CK79" s="622"/>
      <c r="CL79" s="622"/>
      <c r="CM79" s="622"/>
      <c r="CN79" s="622"/>
      <c r="CO79" s="622"/>
      <c r="CP79" s="622"/>
      <c r="CQ79" s="622"/>
      <c r="CR79" s="622"/>
      <c r="CS79" s="622"/>
      <c r="CT79" s="622"/>
      <c r="CU79" s="622"/>
      <c r="CV79" s="622"/>
      <c r="CW79" s="622"/>
      <c r="CX79" s="622"/>
      <c r="CY79" s="622"/>
      <c r="CZ79" s="622"/>
      <c r="DA79" s="622"/>
      <c r="DB79" s="622"/>
      <c r="DC79" s="622"/>
      <c r="DD79" s="622"/>
      <c r="DE79" s="622"/>
      <c r="DF79" s="622"/>
      <c r="DG79" s="622"/>
      <c r="DH79" s="622"/>
      <c r="DI79" s="622"/>
      <c r="DJ79" s="622"/>
      <c r="DK79" s="622"/>
      <c r="DL79" s="622"/>
      <c r="DM79" s="622"/>
      <c r="DN79" s="622"/>
      <c r="DO79" s="622"/>
      <c r="DP79" s="622"/>
      <c r="DQ79" s="622"/>
      <c r="DR79" s="622"/>
      <c r="DS79" s="622"/>
      <c r="DT79" s="622"/>
      <c r="DU79" s="622"/>
      <c r="DV79" s="622"/>
      <c r="DW79" s="622"/>
      <c r="DX79" s="622"/>
      <c r="DY79" s="622"/>
      <c r="DZ79" s="622"/>
      <c r="EA79" s="622"/>
      <c r="EB79" s="622"/>
      <c r="EC79" s="654"/>
      <c r="ED79" s="280">
        <f t="shared" si="0"/>
        <v>0</v>
      </c>
      <c r="EE79" s="517">
        <f t="shared" si="1"/>
        <v>0</v>
      </c>
      <c r="EF79" s="267">
        <f t="shared" si="2"/>
        <v>0</v>
      </c>
      <c r="EG79" s="594">
        <f t="shared" si="3"/>
        <v>0</v>
      </c>
      <c r="EH79" s="402">
        <f t="shared" si="4"/>
        <v>0</v>
      </c>
      <c r="EI79" s="370" t="str">
        <f>IF(EH79=0,"",
IF(SUM($EH$25:EH79)=1,EJ79,
IF($EH$110&gt;SUM($EH$25:EH79),_xlfn.CONCAT(", ",EJ79),
IF($EH$110=SUM($EH$25:EH79),_xlfn.CONCAT(" y ",EJ79)))))</f>
        <v/>
      </c>
      <c r="EJ79" s="156" t="s">
        <v>5169</v>
      </c>
    </row>
    <row r="80" spans="1:140" ht="15" customHeight="1">
      <c r="A80" s="654"/>
      <c r="B80" s="654"/>
      <c r="C80" s="655" t="s">
        <v>5170</v>
      </c>
      <c r="D80" s="884" t="str">
        <f>IF(CNGE_2024_M1_Secc5!D327="","",CNGE_2024_M1_Secc5!D327)</f>
        <v/>
      </c>
      <c r="E80" s="884"/>
      <c r="F80" s="884"/>
      <c r="G80" s="884"/>
      <c r="H80" s="940"/>
      <c r="I80" s="940"/>
      <c r="J80" s="940"/>
      <c r="K80" s="940"/>
      <c r="L80" s="622"/>
      <c r="M80" s="622"/>
      <c r="N80" s="622"/>
      <c r="O80" s="622"/>
      <c r="P80" s="622"/>
      <c r="Q80" s="622"/>
      <c r="R80" s="622"/>
      <c r="S80" s="622"/>
      <c r="T80" s="622"/>
      <c r="U80" s="622"/>
      <c r="V80" s="622"/>
      <c r="W80" s="622"/>
      <c r="X80" s="622"/>
      <c r="Y80" s="622"/>
      <c r="Z80" s="622"/>
      <c r="AA80" s="622"/>
      <c r="AB80" s="622"/>
      <c r="AC80" s="622"/>
      <c r="AD80" s="622"/>
      <c r="AE80" s="622"/>
      <c r="AF80" s="622"/>
      <c r="AG80" s="622"/>
      <c r="AH80" s="622"/>
      <c r="AI80" s="622"/>
      <c r="AJ80" s="622"/>
      <c r="AK80" s="622"/>
      <c r="AL80" s="622"/>
      <c r="AM80" s="622"/>
      <c r="AN80" s="622"/>
      <c r="AO80" s="622"/>
      <c r="AP80" s="622"/>
      <c r="AQ80" s="622"/>
      <c r="AR80" s="622"/>
      <c r="AS80" s="622"/>
      <c r="AT80" s="622"/>
      <c r="AU80" s="622"/>
      <c r="AV80" s="622"/>
      <c r="AW80" s="622"/>
      <c r="AX80" s="622"/>
      <c r="AY80" s="622"/>
      <c r="AZ80" s="622"/>
      <c r="BA80" s="622"/>
      <c r="BB80" s="622"/>
      <c r="BC80" s="622"/>
      <c r="BD80" s="622"/>
      <c r="BE80" s="622"/>
      <c r="BF80" s="622"/>
      <c r="BG80" s="622"/>
      <c r="BH80" s="622"/>
      <c r="BI80" s="622"/>
      <c r="BJ80" s="622"/>
      <c r="BK80" s="622"/>
      <c r="BL80" s="622"/>
      <c r="BM80" s="622"/>
      <c r="BN80" s="622"/>
      <c r="BO80" s="622"/>
      <c r="BP80" s="622"/>
      <c r="BQ80" s="622"/>
      <c r="BR80" s="622"/>
      <c r="BS80" s="622"/>
      <c r="BT80" s="622"/>
      <c r="BU80" s="622"/>
      <c r="BV80" s="622"/>
      <c r="BW80" s="622"/>
      <c r="BX80" s="622"/>
      <c r="BY80" s="622"/>
      <c r="BZ80" s="622"/>
      <c r="CA80" s="622"/>
      <c r="CB80" s="622"/>
      <c r="CC80" s="622"/>
      <c r="CD80" s="622"/>
      <c r="CE80" s="622"/>
      <c r="CF80" s="622"/>
      <c r="CG80" s="622"/>
      <c r="CH80" s="622"/>
      <c r="CI80" s="622"/>
      <c r="CJ80" s="622"/>
      <c r="CK80" s="622"/>
      <c r="CL80" s="622"/>
      <c r="CM80" s="622"/>
      <c r="CN80" s="622"/>
      <c r="CO80" s="622"/>
      <c r="CP80" s="622"/>
      <c r="CQ80" s="622"/>
      <c r="CR80" s="622"/>
      <c r="CS80" s="622"/>
      <c r="CT80" s="622"/>
      <c r="CU80" s="622"/>
      <c r="CV80" s="622"/>
      <c r="CW80" s="622"/>
      <c r="CX80" s="622"/>
      <c r="CY80" s="622"/>
      <c r="CZ80" s="622"/>
      <c r="DA80" s="622"/>
      <c r="DB80" s="622"/>
      <c r="DC80" s="622"/>
      <c r="DD80" s="622"/>
      <c r="DE80" s="622"/>
      <c r="DF80" s="622"/>
      <c r="DG80" s="622"/>
      <c r="DH80" s="622"/>
      <c r="DI80" s="622"/>
      <c r="DJ80" s="622"/>
      <c r="DK80" s="622"/>
      <c r="DL80" s="622"/>
      <c r="DM80" s="622"/>
      <c r="DN80" s="622"/>
      <c r="DO80" s="622"/>
      <c r="DP80" s="622"/>
      <c r="DQ80" s="622"/>
      <c r="DR80" s="622"/>
      <c r="DS80" s="622"/>
      <c r="DT80" s="622"/>
      <c r="DU80" s="622"/>
      <c r="DV80" s="622"/>
      <c r="DW80" s="622"/>
      <c r="DX80" s="622"/>
      <c r="DY80" s="622"/>
      <c r="DZ80" s="622"/>
      <c r="EA80" s="622"/>
      <c r="EB80" s="622"/>
      <c r="EC80" s="654"/>
      <c r="ED80" s="280">
        <f t="shared" si="0"/>
        <v>0</v>
      </c>
      <c r="EE80" s="517">
        <f t="shared" si="1"/>
        <v>0</v>
      </c>
      <c r="EF80" s="267">
        <f t="shared" si="2"/>
        <v>0</v>
      </c>
      <c r="EG80" s="594">
        <f t="shared" si="3"/>
        <v>0</v>
      </c>
      <c r="EH80" s="402">
        <f t="shared" si="4"/>
        <v>0</v>
      </c>
      <c r="EI80" s="370" t="str">
        <f>IF(EH80=0,"",
IF(SUM($EH$25:EH80)=1,EJ80,
IF($EH$110&gt;SUM($EH$25:EH80),_xlfn.CONCAT(", ",EJ80),
IF($EH$110=SUM($EH$25:EH80),_xlfn.CONCAT(" y ",EJ80)))))</f>
        <v/>
      </c>
      <c r="EJ80" s="156" t="s">
        <v>5171</v>
      </c>
    </row>
    <row r="81" spans="1:140" ht="15" customHeight="1">
      <c r="A81" s="654"/>
      <c r="B81" s="654"/>
      <c r="C81" s="655" t="s">
        <v>5172</v>
      </c>
      <c r="D81" s="884" t="str">
        <f>IF(CNGE_2024_M1_Secc5!D328="","",CNGE_2024_M1_Secc5!D328)</f>
        <v/>
      </c>
      <c r="E81" s="884"/>
      <c r="F81" s="884"/>
      <c r="G81" s="884"/>
      <c r="H81" s="940"/>
      <c r="I81" s="940"/>
      <c r="J81" s="940"/>
      <c r="K81" s="940"/>
      <c r="L81" s="622"/>
      <c r="M81" s="622"/>
      <c r="N81" s="622"/>
      <c r="O81" s="622"/>
      <c r="P81" s="622"/>
      <c r="Q81" s="622"/>
      <c r="R81" s="622"/>
      <c r="S81" s="622"/>
      <c r="T81" s="622"/>
      <c r="U81" s="622"/>
      <c r="V81" s="622"/>
      <c r="W81" s="622"/>
      <c r="X81" s="622"/>
      <c r="Y81" s="622"/>
      <c r="Z81" s="622"/>
      <c r="AA81" s="622"/>
      <c r="AB81" s="622"/>
      <c r="AC81" s="622"/>
      <c r="AD81" s="622"/>
      <c r="AE81" s="622"/>
      <c r="AF81" s="622"/>
      <c r="AG81" s="622"/>
      <c r="AH81" s="622"/>
      <c r="AI81" s="622"/>
      <c r="AJ81" s="622"/>
      <c r="AK81" s="622"/>
      <c r="AL81" s="622"/>
      <c r="AM81" s="622"/>
      <c r="AN81" s="622"/>
      <c r="AO81" s="622"/>
      <c r="AP81" s="622"/>
      <c r="AQ81" s="622"/>
      <c r="AR81" s="622"/>
      <c r="AS81" s="622"/>
      <c r="AT81" s="622"/>
      <c r="AU81" s="622"/>
      <c r="AV81" s="622"/>
      <c r="AW81" s="622"/>
      <c r="AX81" s="622"/>
      <c r="AY81" s="622"/>
      <c r="AZ81" s="622"/>
      <c r="BA81" s="622"/>
      <c r="BB81" s="622"/>
      <c r="BC81" s="622"/>
      <c r="BD81" s="622"/>
      <c r="BE81" s="622"/>
      <c r="BF81" s="622"/>
      <c r="BG81" s="622"/>
      <c r="BH81" s="622"/>
      <c r="BI81" s="622"/>
      <c r="BJ81" s="622"/>
      <c r="BK81" s="622"/>
      <c r="BL81" s="622"/>
      <c r="BM81" s="622"/>
      <c r="BN81" s="622"/>
      <c r="BO81" s="622"/>
      <c r="BP81" s="622"/>
      <c r="BQ81" s="622"/>
      <c r="BR81" s="622"/>
      <c r="BS81" s="622"/>
      <c r="BT81" s="622"/>
      <c r="BU81" s="622"/>
      <c r="BV81" s="622"/>
      <c r="BW81" s="622"/>
      <c r="BX81" s="622"/>
      <c r="BY81" s="622"/>
      <c r="BZ81" s="622"/>
      <c r="CA81" s="622"/>
      <c r="CB81" s="622"/>
      <c r="CC81" s="622"/>
      <c r="CD81" s="622"/>
      <c r="CE81" s="622"/>
      <c r="CF81" s="622"/>
      <c r="CG81" s="622"/>
      <c r="CH81" s="622"/>
      <c r="CI81" s="622"/>
      <c r="CJ81" s="622"/>
      <c r="CK81" s="622"/>
      <c r="CL81" s="622"/>
      <c r="CM81" s="622"/>
      <c r="CN81" s="622"/>
      <c r="CO81" s="622"/>
      <c r="CP81" s="622"/>
      <c r="CQ81" s="622"/>
      <c r="CR81" s="622"/>
      <c r="CS81" s="622"/>
      <c r="CT81" s="622"/>
      <c r="CU81" s="622"/>
      <c r="CV81" s="622"/>
      <c r="CW81" s="622"/>
      <c r="CX81" s="622"/>
      <c r="CY81" s="622"/>
      <c r="CZ81" s="622"/>
      <c r="DA81" s="622"/>
      <c r="DB81" s="622"/>
      <c r="DC81" s="622"/>
      <c r="DD81" s="622"/>
      <c r="DE81" s="622"/>
      <c r="DF81" s="622"/>
      <c r="DG81" s="622"/>
      <c r="DH81" s="622"/>
      <c r="DI81" s="622"/>
      <c r="DJ81" s="622"/>
      <c r="DK81" s="622"/>
      <c r="DL81" s="622"/>
      <c r="DM81" s="622"/>
      <c r="DN81" s="622"/>
      <c r="DO81" s="622"/>
      <c r="DP81" s="622"/>
      <c r="DQ81" s="622"/>
      <c r="DR81" s="622"/>
      <c r="DS81" s="622"/>
      <c r="DT81" s="622"/>
      <c r="DU81" s="622"/>
      <c r="DV81" s="622"/>
      <c r="DW81" s="622"/>
      <c r="DX81" s="622"/>
      <c r="DY81" s="622"/>
      <c r="DZ81" s="622"/>
      <c r="EA81" s="622"/>
      <c r="EB81" s="622"/>
      <c r="EC81" s="654"/>
      <c r="ED81" s="280">
        <f t="shared" si="0"/>
        <v>0</v>
      </c>
      <c r="EE81" s="517">
        <f t="shared" si="1"/>
        <v>0</v>
      </c>
      <c r="EF81" s="267">
        <f t="shared" si="2"/>
        <v>0</v>
      </c>
      <c r="EG81" s="594">
        <f t="shared" si="3"/>
        <v>0</v>
      </c>
      <c r="EH81" s="402">
        <f t="shared" si="4"/>
        <v>0</v>
      </c>
      <c r="EI81" s="370" t="str">
        <f>IF(EH81=0,"",
IF(SUM($EH$25:EH81)=1,EJ81,
IF($EH$110&gt;SUM($EH$25:EH81),_xlfn.CONCAT(", ",EJ81),
IF($EH$110=SUM($EH$25:EH81),_xlfn.CONCAT(" y ",EJ81)))))</f>
        <v/>
      </c>
      <c r="EJ81" s="156" t="s">
        <v>5173</v>
      </c>
    </row>
    <row r="82" spans="1:140" ht="15" customHeight="1">
      <c r="A82" s="654"/>
      <c r="B82" s="654"/>
      <c r="C82" s="655" t="s">
        <v>5174</v>
      </c>
      <c r="D82" s="884" t="str">
        <f>IF(CNGE_2024_M1_Secc5!D329="","",CNGE_2024_M1_Secc5!D329)</f>
        <v/>
      </c>
      <c r="E82" s="884"/>
      <c r="F82" s="884"/>
      <c r="G82" s="884"/>
      <c r="H82" s="940"/>
      <c r="I82" s="940"/>
      <c r="J82" s="940"/>
      <c r="K82" s="940"/>
      <c r="L82" s="622"/>
      <c r="M82" s="622"/>
      <c r="N82" s="622"/>
      <c r="O82" s="622"/>
      <c r="P82" s="622"/>
      <c r="Q82" s="622"/>
      <c r="R82" s="622"/>
      <c r="S82" s="622"/>
      <c r="T82" s="622"/>
      <c r="U82" s="622"/>
      <c r="V82" s="622"/>
      <c r="W82" s="622"/>
      <c r="X82" s="622"/>
      <c r="Y82" s="622"/>
      <c r="Z82" s="622"/>
      <c r="AA82" s="622"/>
      <c r="AB82" s="622"/>
      <c r="AC82" s="622"/>
      <c r="AD82" s="622"/>
      <c r="AE82" s="622"/>
      <c r="AF82" s="622"/>
      <c r="AG82" s="622"/>
      <c r="AH82" s="622"/>
      <c r="AI82" s="622"/>
      <c r="AJ82" s="622"/>
      <c r="AK82" s="622"/>
      <c r="AL82" s="622"/>
      <c r="AM82" s="622"/>
      <c r="AN82" s="622"/>
      <c r="AO82" s="622"/>
      <c r="AP82" s="622"/>
      <c r="AQ82" s="622"/>
      <c r="AR82" s="622"/>
      <c r="AS82" s="622"/>
      <c r="AT82" s="622"/>
      <c r="AU82" s="622"/>
      <c r="AV82" s="622"/>
      <c r="AW82" s="622"/>
      <c r="AX82" s="622"/>
      <c r="AY82" s="622"/>
      <c r="AZ82" s="622"/>
      <c r="BA82" s="622"/>
      <c r="BB82" s="622"/>
      <c r="BC82" s="622"/>
      <c r="BD82" s="622"/>
      <c r="BE82" s="622"/>
      <c r="BF82" s="622"/>
      <c r="BG82" s="622"/>
      <c r="BH82" s="622"/>
      <c r="BI82" s="622"/>
      <c r="BJ82" s="622"/>
      <c r="BK82" s="622"/>
      <c r="BL82" s="622"/>
      <c r="BM82" s="622"/>
      <c r="BN82" s="622"/>
      <c r="BO82" s="622"/>
      <c r="BP82" s="622"/>
      <c r="BQ82" s="622"/>
      <c r="BR82" s="622"/>
      <c r="BS82" s="622"/>
      <c r="BT82" s="622"/>
      <c r="BU82" s="622"/>
      <c r="BV82" s="622"/>
      <c r="BW82" s="622"/>
      <c r="BX82" s="622"/>
      <c r="BY82" s="622"/>
      <c r="BZ82" s="622"/>
      <c r="CA82" s="622"/>
      <c r="CB82" s="622"/>
      <c r="CC82" s="622"/>
      <c r="CD82" s="622"/>
      <c r="CE82" s="622"/>
      <c r="CF82" s="622"/>
      <c r="CG82" s="622"/>
      <c r="CH82" s="622"/>
      <c r="CI82" s="622"/>
      <c r="CJ82" s="622"/>
      <c r="CK82" s="622"/>
      <c r="CL82" s="622"/>
      <c r="CM82" s="622"/>
      <c r="CN82" s="622"/>
      <c r="CO82" s="622"/>
      <c r="CP82" s="622"/>
      <c r="CQ82" s="622"/>
      <c r="CR82" s="622"/>
      <c r="CS82" s="622"/>
      <c r="CT82" s="622"/>
      <c r="CU82" s="622"/>
      <c r="CV82" s="622"/>
      <c r="CW82" s="622"/>
      <c r="CX82" s="622"/>
      <c r="CY82" s="622"/>
      <c r="CZ82" s="622"/>
      <c r="DA82" s="622"/>
      <c r="DB82" s="622"/>
      <c r="DC82" s="622"/>
      <c r="DD82" s="622"/>
      <c r="DE82" s="622"/>
      <c r="DF82" s="622"/>
      <c r="DG82" s="622"/>
      <c r="DH82" s="622"/>
      <c r="DI82" s="622"/>
      <c r="DJ82" s="622"/>
      <c r="DK82" s="622"/>
      <c r="DL82" s="622"/>
      <c r="DM82" s="622"/>
      <c r="DN82" s="622"/>
      <c r="DO82" s="622"/>
      <c r="DP82" s="622"/>
      <c r="DQ82" s="622"/>
      <c r="DR82" s="622"/>
      <c r="DS82" s="622"/>
      <c r="DT82" s="622"/>
      <c r="DU82" s="622"/>
      <c r="DV82" s="622"/>
      <c r="DW82" s="622"/>
      <c r="DX82" s="622"/>
      <c r="DY82" s="622"/>
      <c r="DZ82" s="622"/>
      <c r="EA82" s="622"/>
      <c r="EB82" s="622"/>
      <c r="EC82" s="654"/>
      <c r="ED82" s="280">
        <f t="shared" si="0"/>
        <v>0</v>
      </c>
      <c r="EE82" s="517">
        <f t="shared" si="1"/>
        <v>0</v>
      </c>
      <c r="EF82" s="267">
        <f t="shared" si="2"/>
        <v>0</v>
      </c>
      <c r="EG82" s="594">
        <f t="shared" si="3"/>
        <v>0</v>
      </c>
      <c r="EH82" s="402">
        <f t="shared" si="4"/>
        <v>0</v>
      </c>
      <c r="EI82" s="370" t="str">
        <f>IF(EH82=0,"",
IF(SUM($EH$25:EH82)=1,EJ82,
IF($EH$110&gt;SUM($EH$25:EH82),_xlfn.CONCAT(", ",EJ82),
IF($EH$110=SUM($EH$25:EH82),_xlfn.CONCAT(" y ",EJ82)))))</f>
        <v/>
      </c>
      <c r="EJ82" s="156" t="s">
        <v>5175</v>
      </c>
    </row>
    <row r="83" spans="1:140" ht="15" customHeight="1">
      <c r="A83" s="654"/>
      <c r="B83" s="654"/>
      <c r="C83" s="655" t="s">
        <v>5176</v>
      </c>
      <c r="D83" s="884" t="str">
        <f>IF(CNGE_2024_M1_Secc5!D330="","",CNGE_2024_M1_Secc5!D330)</f>
        <v/>
      </c>
      <c r="E83" s="884"/>
      <c r="F83" s="884"/>
      <c r="G83" s="884"/>
      <c r="H83" s="940"/>
      <c r="I83" s="940"/>
      <c r="J83" s="940"/>
      <c r="K83" s="940"/>
      <c r="L83" s="622"/>
      <c r="M83" s="622"/>
      <c r="N83" s="622"/>
      <c r="O83" s="622"/>
      <c r="P83" s="622"/>
      <c r="Q83" s="622"/>
      <c r="R83" s="622"/>
      <c r="S83" s="622"/>
      <c r="T83" s="622"/>
      <c r="U83" s="622"/>
      <c r="V83" s="622"/>
      <c r="W83" s="622"/>
      <c r="X83" s="622"/>
      <c r="Y83" s="622"/>
      <c r="Z83" s="622"/>
      <c r="AA83" s="622"/>
      <c r="AB83" s="622"/>
      <c r="AC83" s="622"/>
      <c r="AD83" s="622"/>
      <c r="AE83" s="622"/>
      <c r="AF83" s="622"/>
      <c r="AG83" s="622"/>
      <c r="AH83" s="622"/>
      <c r="AI83" s="622"/>
      <c r="AJ83" s="622"/>
      <c r="AK83" s="622"/>
      <c r="AL83" s="622"/>
      <c r="AM83" s="622"/>
      <c r="AN83" s="622"/>
      <c r="AO83" s="622"/>
      <c r="AP83" s="622"/>
      <c r="AQ83" s="622"/>
      <c r="AR83" s="622"/>
      <c r="AS83" s="622"/>
      <c r="AT83" s="622"/>
      <c r="AU83" s="622"/>
      <c r="AV83" s="622"/>
      <c r="AW83" s="622"/>
      <c r="AX83" s="622"/>
      <c r="AY83" s="622"/>
      <c r="AZ83" s="622"/>
      <c r="BA83" s="622"/>
      <c r="BB83" s="622"/>
      <c r="BC83" s="622"/>
      <c r="BD83" s="622"/>
      <c r="BE83" s="622"/>
      <c r="BF83" s="622"/>
      <c r="BG83" s="622"/>
      <c r="BH83" s="622"/>
      <c r="BI83" s="622"/>
      <c r="BJ83" s="622"/>
      <c r="BK83" s="622"/>
      <c r="BL83" s="622"/>
      <c r="BM83" s="622"/>
      <c r="BN83" s="622"/>
      <c r="BO83" s="622"/>
      <c r="BP83" s="622"/>
      <c r="BQ83" s="622"/>
      <c r="BR83" s="622"/>
      <c r="BS83" s="622"/>
      <c r="BT83" s="622"/>
      <c r="BU83" s="622"/>
      <c r="BV83" s="622"/>
      <c r="BW83" s="622"/>
      <c r="BX83" s="622"/>
      <c r="BY83" s="622"/>
      <c r="BZ83" s="622"/>
      <c r="CA83" s="622"/>
      <c r="CB83" s="622"/>
      <c r="CC83" s="622"/>
      <c r="CD83" s="622"/>
      <c r="CE83" s="622"/>
      <c r="CF83" s="622"/>
      <c r="CG83" s="622"/>
      <c r="CH83" s="622"/>
      <c r="CI83" s="622"/>
      <c r="CJ83" s="622"/>
      <c r="CK83" s="622"/>
      <c r="CL83" s="622"/>
      <c r="CM83" s="622"/>
      <c r="CN83" s="622"/>
      <c r="CO83" s="622"/>
      <c r="CP83" s="622"/>
      <c r="CQ83" s="622"/>
      <c r="CR83" s="622"/>
      <c r="CS83" s="622"/>
      <c r="CT83" s="622"/>
      <c r="CU83" s="622"/>
      <c r="CV83" s="622"/>
      <c r="CW83" s="622"/>
      <c r="CX83" s="622"/>
      <c r="CY83" s="622"/>
      <c r="CZ83" s="622"/>
      <c r="DA83" s="622"/>
      <c r="DB83" s="622"/>
      <c r="DC83" s="622"/>
      <c r="DD83" s="622"/>
      <c r="DE83" s="622"/>
      <c r="DF83" s="622"/>
      <c r="DG83" s="622"/>
      <c r="DH83" s="622"/>
      <c r="DI83" s="622"/>
      <c r="DJ83" s="622"/>
      <c r="DK83" s="622"/>
      <c r="DL83" s="622"/>
      <c r="DM83" s="622"/>
      <c r="DN83" s="622"/>
      <c r="DO83" s="622"/>
      <c r="DP83" s="622"/>
      <c r="DQ83" s="622"/>
      <c r="DR83" s="622"/>
      <c r="DS83" s="622"/>
      <c r="DT83" s="622"/>
      <c r="DU83" s="622"/>
      <c r="DV83" s="622"/>
      <c r="DW83" s="622"/>
      <c r="DX83" s="622"/>
      <c r="DY83" s="622"/>
      <c r="DZ83" s="622"/>
      <c r="EA83" s="622"/>
      <c r="EB83" s="622"/>
      <c r="EC83" s="654"/>
      <c r="ED83" s="280">
        <f t="shared" si="0"/>
        <v>0</v>
      </c>
      <c r="EE83" s="517">
        <f t="shared" si="1"/>
        <v>0</v>
      </c>
      <c r="EF83" s="267">
        <f t="shared" si="2"/>
        <v>0</v>
      </c>
      <c r="EG83" s="594">
        <f t="shared" si="3"/>
        <v>0</v>
      </c>
      <c r="EH83" s="402">
        <f t="shared" si="4"/>
        <v>0</v>
      </c>
      <c r="EI83" s="370" t="str">
        <f>IF(EH83=0,"",
IF(SUM($EH$25:EH83)=1,EJ83,
IF($EH$110&gt;SUM($EH$25:EH83),_xlfn.CONCAT(", ",EJ83),
IF($EH$110=SUM($EH$25:EH83),_xlfn.CONCAT(" y ",EJ83)))))</f>
        <v/>
      </c>
      <c r="EJ83" s="156" t="s">
        <v>5177</v>
      </c>
    </row>
    <row r="84" spans="1:140" ht="15" customHeight="1">
      <c r="A84" s="654"/>
      <c r="B84" s="654"/>
      <c r="C84" s="655" t="s">
        <v>5178</v>
      </c>
      <c r="D84" s="884" t="str">
        <f>IF(CNGE_2024_M1_Secc5!D331="","",CNGE_2024_M1_Secc5!D331)</f>
        <v/>
      </c>
      <c r="E84" s="884"/>
      <c r="F84" s="884"/>
      <c r="G84" s="884"/>
      <c r="H84" s="940"/>
      <c r="I84" s="940"/>
      <c r="J84" s="940"/>
      <c r="K84" s="940"/>
      <c r="L84" s="622"/>
      <c r="M84" s="622"/>
      <c r="N84" s="622"/>
      <c r="O84" s="622"/>
      <c r="P84" s="622"/>
      <c r="Q84" s="622"/>
      <c r="R84" s="622"/>
      <c r="S84" s="622"/>
      <c r="T84" s="622"/>
      <c r="U84" s="622"/>
      <c r="V84" s="622"/>
      <c r="W84" s="622"/>
      <c r="X84" s="622"/>
      <c r="Y84" s="622"/>
      <c r="Z84" s="622"/>
      <c r="AA84" s="622"/>
      <c r="AB84" s="622"/>
      <c r="AC84" s="622"/>
      <c r="AD84" s="622"/>
      <c r="AE84" s="622"/>
      <c r="AF84" s="622"/>
      <c r="AG84" s="622"/>
      <c r="AH84" s="622"/>
      <c r="AI84" s="622"/>
      <c r="AJ84" s="622"/>
      <c r="AK84" s="622"/>
      <c r="AL84" s="622"/>
      <c r="AM84" s="622"/>
      <c r="AN84" s="622"/>
      <c r="AO84" s="622"/>
      <c r="AP84" s="622"/>
      <c r="AQ84" s="622"/>
      <c r="AR84" s="622"/>
      <c r="AS84" s="622"/>
      <c r="AT84" s="622"/>
      <c r="AU84" s="622"/>
      <c r="AV84" s="622"/>
      <c r="AW84" s="622"/>
      <c r="AX84" s="622"/>
      <c r="AY84" s="622"/>
      <c r="AZ84" s="622"/>
      <c r="BA84" s="622"/>
      <c r="BB84" s="622"/>
      <c r="BC84" s="622"/>
      <c r="BD84" s="622"/>
      <c r="BE84" s="622"/>
      <c r="BF84" s="622"/>
      <c r="BG84" s="622"/>
      <c r="BH84" s="622"/>
      <c r="BI84" s="622"/>
      <c r="BJ84" s="622"/>
      <c r="BK84" s="622"/>
      <c r="BL84" s="622"/>
      <c r="BM84" s="622"/>
      <c r="BN84" s="622"/>
      <c r="BO84" s="622"/>
      <c r="BP84" s="622"/>
      <c r="BQ84" s="622"/>
      <c r="BR84" s="622"/>
      <c r="BS84" s="622"/>
      <c r="BT84" s="622"/>
      <c r="BU84" s="622"/>
      <c r="BV84" s="622"/>
      <c r="BW84" s="622"/>
      <c r="BX84" s="622"/>
      <c r="BY84" s="622"/>
      <c r="BZ84" s="622"/>
      <c r="CA84" s="622"/>
      <c r="CB84" s="622"/>
      <c r="CC84" s="622"/>
      <c r="CD84" s="622"/>
      <c r="CE84" s="622"/>
      <c r="CF84" s="622"/>
      <c r="CG84" s="622"/>
      <c r="CH84" s="622"/>
      <c r="CI84" s="622"/>
      <c r="CJ84" s="622"/>
      <c r="CK84" s="622"/>
      <c r="CL84" s="622"/>
      <c r="CM84" s="622"/>
      <c r="CN84" s="622"/>
      <c r="CO84" s="622"/>
      <c r="CP84" s="622"/>
      <c r="CQ84" s="622"/>
      <c r="CR84" s="622"/>
      <c r="CS84" s="622"/>
      <c r="CT84" s="622"/>
      <c r="CU84" s="622"/>
      <c r="CV84" s="622"/>
      <c r="CW84" s="622"/>
      <c r="CX84" s="622"/>
      <c r="CY84" s="622"/>
      <c r="CZ84" s="622"/>
      <c r="DA84" s="622"/>
      <c r="DB84" s="622"/>
      <c r="DC84" s="622"/>
      <c r="DD84" s="622"/>
      <c r="DE84" s="622"/>
      <c r="DF84" s="622"/>
      <c r="DG84" s="622"/>
      <c r="DH84" s="622"/>
      <c r="DI84" s="622"/>
      <c r="DJ84" s="622"/>
      <c r="DK84" s="622"/>
      <c r="DL84" s="622"/>
      <c r="DM84" s="622"/>
      <c r="DN84" s="622"/>
      <c r="DO84" s="622"/>
      <c r="DP84" s="622"/>
      <c r="DQ84" s="622"/>
      <c r="DR84" s="622"/>
      <c r="DS84" s="622"/>
      <c r="DT84" s="622"/>
      <c r="DU84" s="622"/>
      <c r="DV84" s="622"/>
      <c r="DW84" s="622"/>
      <c r="DX84" s="622"/>
      <c r="DY84" s="622"/>
      <c r="DZ84" s="622"/>
      <c r="EA84" s="622"/>
      <c r="EB84" s="622"/>
      <c r="EC84" s="654"/>
      <c r="ED84" s="280">
        <f t="shared" si="0"/>
        <v>0</v>
      </c>
      <c r="EE84" s="517">
        <f t="shared" si="1"/>
        <v>0</v>
      </c>
      <c r="EF84" s="267">
        <f t="shared" si="2"/>
        <v>0</v>
      </c>
      <c r="EG84" s="594">
        <f t="shared" si="3"/>
        <v>0</v>
      </c>
      <c r="EH84" s="402">
        <f t="shared" si="4"/>
        <v>0</v>
      </c>
      <c r="EI84" s="370" t="str">
        <f>IF(EH84=0,"",
IF(SUM($EH$25:EH84)=1,EJ84,
IF($EH$110&gt;SUM($EH$25:EH84),_xlfn.CONCAT(", ",EJ84),
IF($EH$110=SUM($EH$25:EH84),_xlfn.CONCAT(" y ",EJ84)))))</f>
        <v/>
      </c>
      <c r="EJ84" s="156" t="s">
        <v>5179</v>
      </c>
    </row>
    <row r="85" spans="1:140" ht="15" customHeight="1">
      <c r="A85" s="654"/>
      <c r="B85" s="654"/>
      <c r="C85" s="655" t="s">
        <v>5180</v>
      </c>
      <c r="D85" s="884" t="str">
        <f>IF(CNGE_2024_M1_Secc5!D332="","",CNGE_2024_M1_Secc5!D332)</f>
        <v/>
      </c>
      <c r="E85" s="884"/>
      <c r="F85" s="884"/>
      <c r="G85" s="884"/>
      <c r="H85" s="940"/>
      <c r="I85" s="940"/>
      <c r="J85" s="940"/>
      <c r="K85" s="940"/>
      <c r="L85" s="622"/>
      <c r="M85" s="622"/>
      <c r="N85" s="622"/>
      <c r="O85" s="622"/>
      <c r="P85" s="622"/>
      <c r="Q85" s="622"/>
      <c r="R85" s="622"/>
      <c r="S85" s="622"/>
      <c r="T85" s="622"/>
      <c r="U85" s="622"/>
      <c r="V85" s="622"/>
      <c r="W85" s="622"/>
      <c r="X85" s="622"/>
      <c r="Y85" s="622"/>
      <c r="Z85" s="622"/>
      <c r="AA85" s="622"/>
      <c r="AB85" s="622"/>
      <c r="AC85" s="622"/>
      <c r="AD85" s="622"/>
      <c r="AE85" s="622"/>
      <c r="AF85" s="622"/>
      <c r="AG85" s="622"/>
      <c r="AH85" s="622"/>
      <c r="AI85" s="622"/>
      <c r="AJ85" s="622"/>
      <c r="AK85" s="622"/>
      <c r="AL85" s="622"/>
      <c r="AM85" s="622"/>
      <c r="AN85" s="622"/>
      <c r="AO85" s="622"/>
      <c r="AP85" s="622"/>
      <c r="AQ85" s="622"/>
      <c r="AR85" s="622"/>
      <c r="AS85" s="622"/>
      <c r="AT85" s="622"/>
      <c r="AU85" s="622"/>
      <c r="AV85" s="622"/>
      <c r="AW85" s="622"/>
      <c r="AX85" s="622"/>
      <c r="AY85" s="622"/>
      <c r="AZ85" s="622"/>
      <c r="BA85" s="622"/>
      <c r="BB85" s="622"/>
      <c r="BC85" s="622"/>
      <c r="BD85" s="622"/>
      <c r="BE85" s="622"/>
      <c r="BF85" s="622"/>
      <c r="BG85" s="622"/>
      <c r="BH85" s="622"/>
      <c r="BI85" s="622"/>
      <c r="BJ85" s="622"/>
      <c r="BK85" s="622"/>
      <c r="BL85" s="622"/>
      <c r="BM85" s="622"/>
      <c r="BN85" s="622"/>
      <c r="BO85" s="622"/>
      <c r="BP85" s="622"/>
      <c r="BQ85" s="622"/>
      <c r="BR85" s="622"/>
      <c r="BS85" s="622"/>
      <c r="BT85" s="622"/>
      <c r="BU85" s="622"/>
      <c r="BV85" s="622"/>
      <c r="BW85" s="622"/>
      <c r="BX85" s="622"/>
      <c r="BY85" s="622"/>
      <c r="BZ85" s="622"/>
      <c r="CA85" s="622"/>
      <c r="CB85" s="622"/>
      <c r="CC85" s="622"/>
      <c r="CD85" s="622"/>
      <c r="CE85" s="622"/>
      <c r="CF85" s="622"/>
      <c r="CG85" s="622"/>
      <c r="CH85" s="622"/>
      <c r="CI85" s="622"/>
      <c r="CJ85" s="622"/>
      <c r="CK85" s="622"/>
      <c r="CL85" s="622"/>
      <c r="CM85" s="622"/>
      <c r="CN85" s="622"/>
      <c r="CO85" s="622"/>
      <c r="CP85" s="622"/>
      <c r="CQ85" s="622"/>
      <c r="CR85" s="622"/>
      <c r="CS85" s="622"/>
      <c r="CT85" s="622"/>
      <c r="CU85" s="622"/>
      <c r="CV85" s="622"/>
      <c r="CW85" s="622"/>
      <c r="CX85" s="622"/>
      <c r="CY85" s="622"/>
      <c r="CZ85" s="622"/>
      <c r="DA85" s="622"/>
      <c r="DB85" s="622"/>
      <c r="DC85" s="622"/>
      <c r="DD85" s="622"/>
      <c r="DE85" s="622"/>
      <c r="DF85" s="622"/>
      <c r="DG85" s="622"/>
      <c r="DH85" s="622"/>
      <c r="DI85" s="622"/>
      <c r="DJ85" s="622"/>
      <c r="DK85" s="622"/>
      <c r="DL85" s="622"/>
      <c r="DM85" s="622"/>
      <c r="DN85" s="622"/>
      <c r="DO85" s="622"/>
      <c r="DP85" s="622"/>
      <c r="DQ85" s="622"/>
      <c r="DR85" s="622"/>
      <c r="DS85" s="622"/>
      <c r="DT85" s="622"/>
      <c r="DU85" s="622"/>
      <c r="DV85" s="622"/>
      <c r="DW85" s="622"/>
      <c r="DX85" s="622"/>
      <c r="DY85" s="622"/>
      <c r="DZ85" s="622"/>
      <c r="EA85" s="622"/>
      <c r="EB85" s="622"/>
      <c r="EC85" s="654"/>
      <c r="ED85" s="280">
        <f t="shared" si="0"/>
        <v>0</v>
      </c>
      <c r="EE85" s="517">
        <f t="shared" si="1"/>
        <v>0</v>
      </c>
      <c r="EF85" s="267">
        <f t="shared" si="2"/>
        <v>0</v>
      </c>
      <c r="EG85" s="594">
        <f t="shared" si="3"/>
        <v>0</v>
      </c>
      <c r="EH85" s="402">
        <f t="shared" si="4"/>
        <v>0</v>
      </c>
      <c r="EI85" s="370" t="str">
        <f>IF(EH85=0,"",
IF(SUM($EH$25:EH85)=1,EJ85,
IF($EH$110&gt;SUM($EH$25:EH85),_xlfn.CONCAT(", ",EJ85),
IF($EH$110=SUM($EH$25:EH85),_xlfn.CONCAT(" y ",EJ85)))))</f>
        <v/>
      </c>
      <c r="EJ85" s="156" t="s">
        <v>5181</v>
      </c>
    </row>
    <row r="86" spans="1:140" ht="15" customHeight="1">
      <c r="A86" s="654"/>
      <c r="B86" s="654"/>
      <c r="C86" s="655" t="s">
        <v>5182</v>
      </c>
      <c r="D86" s="884" t="str">
        <f>IF(CNGE_2024_M1_Secc5!D333="","",CNGE_2024_M1_Secc5!D333)</f>
        <v/>
      </c>
      <c r="E86" s="884"/>
      <c r="F86" s="884"/>
      <c r="G86" s="884"/>
      <c r="H86" s="940"/>
      <c r="I86" s="940"/>
      <c r="J86" s="940"/>
      <c r="K86" s="940"/>
      <c r="L86" s="622"/>
      <c r="M86" s="622"/>
      <c r="N86" s="622"/>
      <c r="O86" s="622"/>
      <c r="P86" s="622"/>
      <c r="Q86" s="622"/>
      <c r="R86" s="622"/>
      <c r="S86" s="622"/>
      <c r="T86" s="622"/>
      <c r="U86" s="622"/>
      <c r="V86" s="622"/>
      <c r="W86" s="622"/>
      <c r="X86" s="622"/>
      <c r="Y86" s="622"/>
      <c r="Z86" s="622"/>
      <c r="AA86" s="622"/>
      <c r="AB86" s="622"/>
      <c r="AC86" s="622"/>
      <c r="AD86" s="622"/>
      <c r="AE86" s="622"/>
      <c r="AF86" s="622"/>
      <c r="AG86" s="622"/>
      <c r="AH86" s="622"/>
      <c r="AI86" s="622"/>
      <c r="AJ86" s="622"/>
      <c r="AK86" s="622"/>
      <c r="AL86" s="622"/>
      <c r="AM86" s="622"/>
      <c r="AN86" s="622"/>
      <c r="AO86" s="622"/>
      <c r="AP86" s="622"/>
      <c r="AQ86" s="622"/>
      <c r="AR86" s="622"/>
      <c r="AS86" s="622"/>
      <c r="AT86" s="622"/>
      <c r="AU86" s="622"/>
      <c r="AV86" s="622"/>
      <c r="AW86" s="622"/>
      <c r="AX86" s="622"/>
      <c r="AY86" s="622"/>
      <c r="AZ86" s="622"/>
      <c r="BA86" s="622"/>
      <c r="BB86" s="622"/>
      <c r="BC86" s="622"/>
      <c r="BD86" s="622"/>
      <c r="BE86" s="622"/>
      <c r="BF86" s="622"/>
      <c r="BG86" s="622"/>
      <c r="BH86" s="622"/>
      <c r="BI86" s="622"/>
      <c r="BJ86" s="622"/>
      <c r="BK86" s="622"/>
      <c r="BL86" s="622"/>
      <c r="BM86" s="622"/>
      <c r="BN86" s="622"/>
      <c r="BO86" s="622"/>
      <c r="BP86" s="622"/>
      <c r="BQ86" s="622"/>
      <c r="BR86" s="622"/>
      <c r="BS86" s="622"/>
      <c r="BT86" s="622"/>
      <c r="BU86" s="622"/>
      <c r="BV86" s="622"/>
      <c r="BW86" s="622"/>
      <c r="BX86" s="622"/>
      <c r="BY86" s="622"/>
      <c r="BZ86" s="622"/>
      <c r="CA86" s="622"/>
      <c r="CB86" s="622"/>
      <c r="CC86" s="622"/>
      <c r="CD86" s="622"/>
      <c r="CE86" s="622"/>
      <c r="CF86" s="622"/>
      <c r="CG86" s="622"/>
      <c r="CH86" s="622"/>
      <c r="CI86" s="622"/>
      <c r="CJ86" s="622"/>
      <c r="CK86" s="622"/>
      <c r="CL86" s="622"/>
      <c r="CM86" s="622"/>
      <c r="CN86" s="622"/>
      <c r="CO86" s="622"/>
      <c r="CP86" s="622"/>
      <c r="CQ86" s="622"/>
      <c r="CR86" s="622"/>
      <c r="CS86" s="622"/>
      <c r="CT86" s="622"/>
      <c r="CU86" s="622"/>
      <c r="CV86" s="622"/>
      <c r="CW86" s="622"/>
      <c r="CX86" s="622"/>
      <c r="CY86" s="622"/>
      <c r="CZ86" s="622"/>
      <c r="DA86" s="622"/>
      <c r="DB86" s="622"/>
      <c r="DC86" s="622"/>
      <c r="DD86" s="622"/>
      <c r="DE86" s="622"/>
      <c r="DF86" s="622"/>
      <c r="DG86" s="622"/>
      <c r="DH86" s="622"/>
      <c r="DI86" s="622"/>
      <c r="DJ86" s="622"/>
      <c r="DK86" s="622"/>
      <c r="DL86" s="622"/>
      <c r="DM86" s="622"/>
      <c r="DN86" s="622"/>
      <c r="DO86" s="622"/>
      <c r="DP86" s="622"/>
      <c r="DQ86" s="622"/>
      <c r="DR86" s="622"/>
      <c r="DS86" s="622"/>
      <c r="DT86" s="622"/>
      <c r="DU86" s="622"/>
      <c r="DV86" s="622"/>
      <c r="DW86" s="622"/>
      <c r="DX86" s="622"/>
      <c r="DY86" s="622"/>
      <c r="DZ86" s="622"/>
      <c r="EA86" s="622"/>
      <c r="EB86" s="622"/>
      <c r="EC86" s="654"/>
      <c r="ED86" s="280">
        <f t="shared" si="0"/>
        <v>0</v>
      </c>
      <c r="EE86" s="517">
        <f t="shared" si="1"/>
        <v>0</v>
      </c>
      <c r="EF86" s="267">
        <f t="shared" si="2"/>
        <v>0</v>
      </c>
      <c r="EG86" s="594">
        <f t="shared" si="3"/>
        <v>0</v>
      </c>
      <c r="EH86" s="402">
        <f t="shared" si="4"/>
        <v>0</v>
      </c>
      <c r="EI86" s="370" t="str">
        <f>IF(EH86=0,"",
IF(SUM($EH$25:EH86)=1,EJ86,
IF($EH$110&gt;SUM($EH$25:EH86),_xlfn.CONCAT(", ",EJ86),
IF($EH$110=SUM($EH$25:EH86),_xlfn.CONCAT(" y ",EJ86)))))</f>
        <v/>
      </c>
      <c r="EJ86" s="156" t="s">
        <v>5183</v>
      </c>
    </row>
    <row r="87" spans="1:140" ht="15" customHeight="1">
      <c r="A87" s="654"/>
      <c r="B87" s="654"/>
      <c r="C87" s="655" t="s">
        <v>5184</v>
      </c>
      <c r="D87" s="884" t="str">
        <f>IF(CNGE_2024_M1_Secc5!D334="","",CNGE_2024_M1_Secc5!D334)</f>
        <v/>
      </c>
      <c r="E87" s="884"/>
      <c r="F87" s="884"/>
      <c r="G87" s="884"/>
      <c r="H87" s="940"/>
      <c r="I87" s="940"/>
      <c r="J87" s="940"/>
      <c r="K87" s="940"/>
      <c r="L87" s="622"/>
      <c r="M87" s="622"/>
      <c r="N87" s="622"/>
      <c r="O87" s="622"/>
      <c r="P87" s="622"/>
      <c r="Q87" s="622"/>
      <c r="R87" s="622"/>
      <c r="S87" s="622"/>
      <c r="T87" s="622"/>
      <c r="U87" s="622"/>
      <c r="V87" s="622"/>
      <c r="W87" s="622"/>
      <c r="X87" s="622"/>
      <c r="Y87" s="622"/>
      <c r="Z87" s="622"/>
      <c r="AA87" s="622"/>
      <c r="AB87" s="622"/>
      <c r="AC87" s="622"/>
      <c r="AD87" s="622"/>
      <c r="AE87" s="622"/>
      <c r="AF87" s="622"/>
      <c r="AG87" s="622"/>
      <c r="AH87" s="622"/>
      <c r="AI87" s="622"/>
      <c r="AJ87" s="622"/>
      <c r="AK87" s="622"/>
      <c r="AL87" s="622"/>
      <c r="AM87" s="622"/>
      <c r="AN87" s="622"/>
      <c r="AO87" s="622"/>
      <c r="AP87" s="622"/>
      <c r="AQ87" s="622"/>
      <c r="AR87" s="622"/>
      <c r="AS87" s="622"/>
      <c r="AT87" s="622"/>
      <c r="AU87" s="622"/>
      <c r="AV87" s="622"/>
      <c r="AW87" s="622"/>
      <c r="AX87" s="622"/>
      <c r="AY87" s="622"/>
      <c r="AZ87" s="622"/>
      <c r="BA87" s="622"/>
      <c r="BB87" s="622"/>
      <c r="BC87" s="622"/>
      <c r="BD87" s="622"/>
      <c r="BE87" s="622"/>
      <c r="BF87" s="622"/>
      <c r="BG87" s="622"/>
      <c r="BH87" s="622"/>
      <c r="BI87" s="622"/>
      <c r="BJ87" s="622"/>
      <c r="BK87" s="622"/>
      <c r="BL87" s="622"/>
      <c r="BM87" s="622"/>
      <c r="BN87" s="622"/>
      <c r="BO87" s="622"/>
      <c r="BP87" s="622"/>
      <c r="BQ87" s="622"/>
      <c r="BR87" s="622"/>
      <c r="BS87" s="622"/>
      <c r="BT87" s="622"/>
      <c r="BU87" s="622"/>
      <c r="BV87" s="622"/>
      <c r="BW87" s="622"/>
      <c r="BX87" s="622"/>
      <c r="BY87" s="622"/>
      <c r="BZ87" s="622"/>
      <c r="CA87" s="622"/>
      <c r="CB87" s="622"/>
      <c r="CC87" s="622"/>
      <c r="CD87" s="622"/>
      <c r="CE87" s="622"/>
      <c r="CF87" s="622"/>
      <c r="CG87" s="622"/>
      <c r="CH87" s="622"/>
      <c r="CI87" s="622"/>
      <c r="CJ87" s="622"/>
      <c r="CK87" s="622"/>
      <c r="CL87" s="622"/>
      <c r="CM87" s="622"/>
      <c r="CN87" s="622"/>
      <c r="CO87" s="622"/>
      <c r="CP87" s="622"/>
      <c r="CQ87" s="622"/>
      <c r="CR87" s="622"/>
      <c r="CS87" s="622"/>
      <c r="CT87" s="622"/>
      <c r="CU87" s="622"/>
      <c r="CV87" s="622"/>
      <c r="CW87" s="622"/>
      <c r="CX87" s="622"/>
      <c r="CY87" s="622"/>
      <c r="CZ87" s="622"/>
      <c r="DA87" s="622"/>
      <c r="DB87" s="622"/>
      <c r="DC87" s="622"/>
      <c r="DD87" s="622"/>
      <c r="DE87" s="622"/>
      <c r="DF87" s="622"/>
      <c r="DG87" s="622"/>
      <c r="DH87" s="622"/>
      <c r="DI87" s="622"/>
      <c r="DJ87" s="622"/>
      <c r="DK87" s="622"/>
      <c r="DL87" s="622"/>
      <c r="DM87" s="622"/>
      <c r="DN87" s="622"/>
      <c r="DO87" s="622"/>
      <c r="DP87" s="622"/>
      <c r="DQ87" s="622"/>
      <c r="DR87" s="622"/>
      <c r="DS87" s="622"/>
      <c r="DT87" s="622"/>
      <c r="DU87" s="622"/>
      <c r="DV87" s="622"/>
      <c r="DW87" s="622"/>
      <c r="DX87" s="622"/>
      <c r="DY87" s="622"/>
      <c r="DZ87" s="622"/>
      <c r="EA87" s="622"/>
      <c r="EB87" s="622"/>
      <c r="EC87" s="654"/>
      <c r="ED87" s="280">
        <f t="shared" si="0"/>
        <v>0</v>
      </c>
      <c r="EE87" s="517">
        <f t="shared" si="1"/>
        <v>0</v>
      </c>
      <c r="EF87" s="267">
        <f t="shared" si="2"/>
        <v>0</v>
      </c>
      <c r="EG87" s="594">
        <f t="shared" si="3"/>
        <v>0</v>
      </c>
      <c r="EH87" s="402">
        <f t="shared" si="4"/>
        <v>0</v>
      </c>
      <c r="EI87" s="370" t="str">
        <f>IF(EH87=0,"",
IF(SUM($EH$25:EH87)=1,EJ87,
IF($EH$110&gt;SUM($EH$25:EH87),_xlfn.CONCAT(", ",EJ87),
IF($EH$110=SUM($EH$25:EH87),_xlfn.CONCAT(" y ",EJ87)))))</f>
        <v/>
      </c>
      <c r="EJ87" s="156" t="s">
        <v>5185</v>
      </c>
    </row>
    <row r="88" spans="1:140" ht="15" customHeight="1">
      <c r="A88" s="654"/>
      <c r="B88" s="654"/>
      <c r="C88" s="655" t="s">
        <v>5186</v>
      </c>
      <c r="D88" s="884" t="str">
        <f>IF(CNGE_2024_M1_Secc5!D335="","",CNGE_2024_M1_Secc5!D335)</f>
        <v/>
      </c>
      <c r="E88" s="884"/>
      <c r="F88" s="884"/>
      <c r="G88" s="884"/>
      <c r="H88" s="940"/>
      <c r="I88" s="940"/>
      <c r="J88" s="940"/>
      <c r="K88" s="940"/>
      <c r="L88" s="622"/>
      <c r="M88" s="622"/>
      <c r="N88" s="622"/>
      <c r="O88" s="622"/>
      <c r="P88" s="622"/>
      <c r="Q88" s="622"/>
      <c r="R88" s="622"/>
      <c r="S88" s="622"/>
      <c r="T88" s="622"/>
      <c r="U88" s="622"/>
      <c r="V88" s="622"/>
      <c r="W88" s="622"/>
      <c r="X88" s="622"/>
      <c r="Y88" s="622"/>
      <c r="Z88" s="622"/>
      <c r="AA88" s="622"/>
      <c r="AB88" s="622"/>
      <c r="AC88" s="622"/>
      <c r="AD88" s="622"/>
      <c r="AE88" s="622"/>
      <c r="AF88" s="622"/>
      <c r="AG88" s="622"/>
      <c r="AH88" s="622"/>
      <c r="AI88" s="622"/>
      <c r="AJ88" s="622"/>
      <c r="AK88" s="622"/>
      <c r="AL88" s="622"/>
      <c r="AM88" s="622"/>
      <c r="AN88" s="622"/>
      <c r="AO88" s="622"/>
      <c r="AP88" s="622"/>
      <c r="AQ88" s="622"/>
      <c r="AR88" s="622"/>
      <c r="AS88" s="622"/>
      <c r="AT88" s="622"/>
      <c r="AU88" s="622"/>
      <c r="AV88" s="622"/>
      <c r="AW88" s="622"/>
      <c r="AX88" s="622"/>
      <c r="AY88" s="622"/>
      <c r="AZ88" s="622"/>
      <c r="BA88" s="622"/>
      <c r="BB88" s="622"/>
      <c r="BC88" s="622"/>
      <c r="BD88" s="622"/>
      <c r="BE88" s="622"/>
      <c r="BF88" s="622"/>
      <c r="BG88" s="622"/>
      <c r="BH88" s="622"/>
      <c r="BI88" s="622"/>
      <c r="BJ88" s="622"/>
      <c r="BK88" s="622"/>
      <c r="BL88" s="622"/>
      <c r="BM88" s="622"/>
      <c r="BN88" s="622"/>
      <c r="BO88" s="622"/>
      <c r="BP88" s="622"/>
      <c r="BQ88" s="622"/>
      <c r="BR88" s="622"/>
      <c r="BS88" s="622"/>
      <c r="BT88" s="622"/>
      <c r="BU88" s="622"/>
      <c r="BV88" s="622"/>
      <c r="BW88" s="622"/>
      <c r="BX88" s="622"/>
      <c r="BY88" s="622"/>
      <c r="BZ88" s="622"/>
      <c r="CA88" s="622"/>
      <c r="CB88" s="622"/>
      <c r="CC88" s="622"/>
      <c r="CD88" s="622"/>
      <c r="CE88" s="622"/>
      <c r="CF88" s="622"/>
      <c r="CG88" s="622"/>
      <c r="CH88" s="622"/>
      <c r="CI88" s="622"/>
      <c r="CJ88" s="622"/>
      <c r="CK88" s="622"/>
      <c r="CL88" s="622"/>
      <c r="CM88" s="622"/>
      <c r="CN88" s="622"/>
      <c r="CO88" s="622"/>
      <c r="CP88" s="622"/>
      <c r="CQ88" s="622"/>
      <c r="CR88" s="622"/>
      <c r="CS88" s="622"/>
      <c r="CT88" s="622"/>
      <c r="CU88" s="622"/>
      <c r="CV88" s="622"/>
      <c r="CW88" s="622"/>
      <c r="CX88" s="622"/>
      <c r="CY88" s="622"/>
      <c r="CZ88" s="622"/>
      <c r="DA88" s="622"/>
      <c r="DB88" s="622"/>
      <c r="DC88" s="622"/>
      <c r="DD88" s="622"/>
      <c r="DE88" s="622"/>
      <c r="DF88" s="622"/>
      <c r="DG88" s="622"/>
      <c r="DH88" s="622"/>
      <c r="DI88" s="622"/>
      <c r="DJ88" s="622"/>
      <c r="DK88" s="622"/>
      <c r="DL88" s="622"/>
      <c r="DM88" s="622"/>
      <c r="DN88" s="622"/>
      <c r="DO88" s="622"/>
      <c r="DP88" s="622"/>
      <c r="DQ88" s="622"/>
      <c r="DR88" s="622"/>
      <c r="DS88" s="622"/>
      <c r="DT88" s="622"/>
      <c r="DU88" s="622"/>
      <c r="DV88" s="622"/>
      <c r="DW88" s="622"/>
      <c r="DX88" s="622"/>
      <c r="DY88" s="622"/>
      <c r="DZ88" s="622"/>
      <c r="EA88" s="622"/>
      <c r="EB88" s="622"/>
      <c r="EC88" s="654"/>
      <c r="ED88" s="280">
        <f t="shared" si="0"/>
        <v>0</v>
      </c>
      <c r="EE88" s="517">
        <f t="shared" si="1"/>
        <v>0</v>
      </c>
      <c r="EF88" s="267">
        <f t="shared" si="2"/>
        <v>0</v>
      </c>
      <c r="EG88" s="594">
        <f t="shared" si="3"/>
        <v>0</v>
      </c>
      <c r="EH88" s="402">
        <f t="shared" si="4"/>
        <v>0</v>
      </c>
      <c r="EI88" s="370" t="str">
        <f>IF(EH88=0,"",
IF(SUM($EH$25:EH88)=1,EJ88,
IF($EH$110&gt;SUM($EH$25:EH88),_xlfn.CONCAT(", ",EJ88),
IF($EH$110=SUM($EH$25:EH88),_xlfn.CONCAT(" y ",EJ88)))))</f>
        <v/>
      </c>
      <c r="EJ88" s="156" t="s">
        <v>5187</v>
      </c>
    </row>
    <row r="89" spans="1:140" ht="15" customHeight="1">
      <c r="A89" s="654"/>
      <c r="B89" s="654"/>
      <c r="C89" s="655" t="s">
        <v>5188</v>
      </c>
      <c r="D89" s="884" t="str">
        <f>IF(CNGE_2024_M1_Secc5!D336="","",CNGE_2024_M1_Secc5!D336)</f>
        <v/>
      </c>
      <c r="E89" s="884"/>
      <c r="F89" s="884"/>
      <c r="G89" s="884"/>
      <c r="H89" s="940"/>
      <c r="I89" s="940"/>
      <c r="J89" s="940"/>
      <c r="K89" s="940"/>
      <c r="L89" s="622"/>
      <c r="M89" s="622"/>
      <c r="N89" s="622"/>
      <c r="O89" s="622"/>
      <c r="P89" s="622"/>
      <c r="Q89" s="622"/>
      <c r="R89" s="622"/>
      <c r="S89" s="622"/>
      <c r="T89" s="622"/>
      <c r="U89" s="622"/>
      <c r="V89" s="622"/>
      <c r="W89" s="622"/>
      <c r="X89" s="622"/>
      <c r="Y89" s="622"/>
      <c r="Z89" s="622"/>
      <c r="AA89" s="622"/>
      <c r="AB89" s="622"/>
      <c r="AC89" s="622"/>
      <c r="AD89" s="622"/>
      <c r="AE89" s="622"/>
      <c r="AF89" s="622"/>
      <c r="AG89" s="622"/>
      <c r="AH89" s="622"/>
      <c r="AI89" s="622"/>
      <c r="AJ89" s="622"/>
      <c r="AK89" s="622"/>
      <c r="AL89" s="622"/>
      <c r="AM89" s="622"/>
      <c r="AN89" s="622"/>
      <c r="AO89" s="622"/>
      <c r="AP89" s="622"/>
      <c r="AQ89" s="622"/>
      <c r="AR89" s="622"/>
      <c r="AS89" s="622"/>
      <c r="AT89" s="622"/>
      <c r="AU89" s="622"/>
      <c r="AV89" s="622"/>
      <c r="AW89" s="622"/>
      <c r="AX89" s="622"/>
      <c r="AY89" s="622"/>
      <c r="AZ89" s="622"/>
      <c r="BA89" s="622"/>
      <c r="BB89" s="622"/>
      <c r="BC89" s="622"/>
      <c r="BD89" s="622"/>
      <c r="BE89" s="622"/>
      <c r="BF89" s="622"/>
      <c r="BG89" s="622"/>
      <c r="BH89" s="622"/>
      <c r="BI89" s="622"/>
      <c r="BJ89" s="622"/>
      <c r="BK89" s="622"/>
      <c r="BL89" s="622"/>
      <c r="BM89" s="622"/>
      <c r="BN89" s="622"/>
      <c r="BO89" s="622"/>
      <c r="BP89" s="622"/>
      <c r="BQ89" s="622"/>
      <c r="BR89" s="622"/>
      <c r="BS89" s="622"/>
      <c r="BT89" s="622"/>
      <c r="BU89" s="622"/>
      <c r="BV89" s="622"/>
      <c r="BW89" s="622"/>
      <c r="BX89" s="622"/>
      <c r="BY89" s="622"/>
      <c r="BZ89" s="622"/>
      <c r="CA89" s="622"/>
      <c r="CB89" s="622"/>
      <c r="CC89" s="622"/>
      <c r="CD89" s="622"/>
      <c r="CE89" s="622"/>
      <c r="CF89" s="622"/>
      <c r="CG89" s="622"/>
      <c r="CH89" s="622"/>
      <c r="CI89" s="622"/>
      <c r="CJ89" s="622"/>
      <c r="CK89" s="622"/>
      <c r="CL89" s="622"/>
      <c r="CM89" s="622"/>
      <c r="CN89" s="622"/>
      <c r="CO89" s="622"/>
      <c r="CP89" s="622"/>
      <c r="CQ89" s="622"/>
      <c r="CR89" s="622"/>
      <c r="CS89" s="622"/>
      <c r="CT89" s="622"/>
      <c r="CU89" s="622"/>
      <c r="CV89" s="622"/>
      <c r="CW89" s="622"/>
      <c r="CX89" s="622"/>
      <c r="CY89" s="622"/>
      <c r="CZ89" s="622"/>
      <c r="DA89" s="622"/>
      <c r="DB89" s="622"/>
      <c r="DC89" s="622"/>
      <c r="DD89" s="622"/>
      <c r="DE89" s="622"/>
      <c r="DF89" s="622"/>
      <c r="DG89" s="622"/>
      <c r="DH89" s="622"/>
      <c r="DI89" s="622"/>
      <c r="DJ89" s="622"/>
      <c r="DK89" s="622"/>
      <c r="DL89" s="622"/>
      <c r="DM89" s="622"/>
      <c r="DN89" s="622"/>
      <c r="DO89" s="622"/>
      <c r="DP89" s="622"/>
      <c r="DQ89" s="622"/>
      <c r="DR89" s="622"/>
      <c r="DS89" s="622"/>
      <c r="DT89" s="622"/>
      <c r="DU89" s="622"/>
      <c r="DV89" s="622"/>
      <c r="DW89" s="622"/>
      <c r="DX89" s="622"/>
      <c r="DY89" s="622"/>
      <c r="DZ89" s="622"/>
      <c r="EA89" s="622"/>
      <c r="EB89" s="622"/>
      <c r="EC89" s="654"/>
      <c r="ED89" s="280">
        <f t="shared" si="0"/>
        <v>0</v>
      </c>
      <c r="EE89" s="517">
        <f t="shared" si="1"/>
        <v>0</v>
      </c>
      <c r="EF89" s="267">
        <f t="shared" si="2"/>
        <v>0</v>
      </c>
      <c r="EG89" s="594">
        <f t="shared" si="3"/>
        <v>0</v>
      </c>
      <c r="EH89" s="402">
        <f t="shared" si="4"/>
        <v>0</v>
      </c>
      <c r="EI89" s="370" t="str">
        <f>IF(EH89=0,"",
IF(SUM($EH$25:EH89)=1,EJ89,
IF($EH$110&gt;SUM($EH$25:EH89),_xlfn.CONCAT(", ",EJ89),
IF($EH$110=SUM($EH$25:EH89),_xlfn.CONCAT(" y ",EJ89)))))</f>
        <v/>
      </c>
      <c r="EJ89" s="156" t="s">
        <v>5189</v>
      </c>
    </row>
    <row r="90" spans="1:140" ht="15" customHeight="1">
      <c r="A90" s="654"/>
      <c r="B90" s="654"/>
      <c r="C90" s="655" t="s">
        <v>5190</v>
      </c>
      <c r="D90" s="884" t="str">
        <f>IF(CNGE_2024_M1_Secc5!D337="","",CNGE_2024_M1_Secc5!D337)</f>
        <v/>
      </c>
      <c r="E90" s="884"/>
      <c r="F90" s="884"/>
      <c r="G90" s="884"/>
      <c r="H90" s="940"/>
      <c r="I90" s="940"/>
      <c r="J90" s="940"/>
      <c r="K90" s="940"/>
      <c r="L90" s="622"/>
      <c r="M90" s="622"/>
      <c r="N90" s="622"/>
      <c r="O90" s="622"/>
      <c r="P90" s="622"/>
      <c r="Q90" s="622"/>
      <c r="R90" s="622"/>
      <c r="S90" s="622"/>
      <c r="T90" s="622"/>
      <c r="U90" s="622"/>
      <c r="V90" s="622"/>
      <c r="W90" s="622"/>
      <c r="X90" s="622"/>
      <c r="Y90" s="622"/>
      <c r="Z90" s="622"/>
      <c r="AA90" s="622"/>
      <c r="AB90" s="622"/>
      <c r="AC90" s="622"/>
      <c r="AD90" s="622"/>
      <c r="AE90" s="622"/>
      <c r="AF90" s="622"/>
      <c r="AG90" s="622"/>
      <c r="AH90" s="622"/>
      <c r="AI90" s="622"/>
      <c r="AJ90" s="622"/>
      <c r="AK90" s="622"/>
      <c r="AL90" s="622"/>
      <c r="AM90" s="622"/>
      <c r="AN90" s="622"/>
      <c r="AO90" s="622"/>
      <c r="AP90" s="622"/>
      <c r="AQ90" s="622"/>
      <c r="AR90" s="622"/>
      <c r="AS90" s="622"/>
      <c r="AT90" s="622"/>
      <c r="AU90" s="622"/>
      <c r="AV90" s="622"/>
      <c r="AW90" s="622"/>
      <c r="AX90" s="622"/>
      <c r="AY90" s="622"/>
      <c r="AZ90" s="622"/>
      <c r="BA90" s="622"/>
      <c r="BB90" s="622"/>
      <c r="BC90" s="622"/>
      <c r="BD90" s="622"/>
      <c r="BE90" s="622"/>
      <c r="BF90" s="622"/>
      <c r="BG90" s="622"/>
      <c r="BH90" s="622"/>
      <c r="BI90" s="622"/>
      <c r="BJ90" s="622"/>
      <c r="BK90" s="622"/>
      <c r="BL90" s="622"/>
      <c r="BM90" s="622"/>
      <c r="BN90" s="622"/>
      <c r="BO90" s="622"/>
      <c r="BP90" s="622"/>
      <c r="BQ90" s="622"/>
      <c r="BR90" s="622"/>
      <c r="BS90" s="622"/>
      <c r="BT90" s="622"/>
      <c r="BU90" s="622"/>
      <c r="BV90" s="622"/>
      <c r="BW90" s="622"/>
      <c r="BX90" s="622"/>
      <c r="BY90" s="622"/>
      <c r="BZ90" s="622"/>
      <c r="CA90" s="622"/>
      <c r="CB90" s="622"/>
      <c r="CC90" s="622"/>
      <c r="CD90" s="622"/>
      <c r="CE90" s="622"/>
      <c r="CF90" s="622"/>
      <c r="CG90" s="622"/>
      <c r="CH90" s="622"/>
      <c r="CI90" s="622"/>
      <c r="CJ90" s="622"/>
      <c r="CK90" s="622"/>
      <c r="CL90" s="622"/>
      <c r="CM90" s="622"/>
      <c r="CN90" s="622"/>
      <c r="CO90" s="622"/>
      <c r="CP90" s="622"/>
      <c r="CQ90" s="622"/>
      <c r="CR90" s="622"/>
      <c r="CS90" s="622"/>
      <c r="CT90" s="622"/>
      <c r="CU90" s="622"/>
      <c r="CV90" s="622"/>
      <c r="CW90" s="622"/>
      <c r="CX90" s="622"/>
      <c r="CY90" s="622"/>
      <c r="CZ90" s="622"/>
      <c r="DA90" s="622"/>
      <c r="DB90" s="622"/>
      <c r="DC90" s="622"/>
      <c r="DD90" s="622"/>
      <c r="DE90" s="622"/>
      <c r="DF90" s="622"/>
      <c r="DG90" s="622"/>
      <c r="DH90" s="622"/>
      <c r="DI90" s="622"/>
      <c r="DJ90" s="622"/>
      <c r="DK90" s="622"/>
      <c r="DL90" s="622"/>
      <c r="DM90" s="622"/>
      <c r="DN90" s="622"/>
      <c r="DO90" s="622"/>
      <c r="DP90" s="622"/>
      <c r="DQ90" s="622"/>
      <c r="DR90" s="622"/>
      <c r="DS90" s="622"/>
      <c r="DT90" s="622"/>
      <c r="DU90" s="622"/>
      <c r="DV90" s="622"/>
      <c r="DW90" s="622"/>
      <c r="DX90" s="622"/>
      <c r="DY90" s="622"/>
      <c r="DZ90" s="622"/>
      <c r="EA90" s="622"/>
      <c r="EB90" s="622"/>
      <c r="EC90" s="654"/>
      <c r="ED90" s="280">
        <f t="shared" ref="ED90:ED109" si="5">IF(AND(COUNTBLANK(D90)=1,COUNTA(H90:EB90)=0),0,IF(AND(COUNTBLANK(D90)=0,COUNTA(H90)=1,J90="X",COUNTA(L90:EB90)=0),0,IF(AND(COUNTBLANK(D90)=0,COUNTA(H90)=1,J90="",COUNTA(L90:EB90)&gt;0),0,1)))</f>
        <v>0</v>
      </c>
      <c r="EE90" s="517">
        <f t="shared" ref="EE90:EE109" si="6">IF(AND($J90="X",COUNTA(L90:EB90)&gt;0),1,0)</f>
        <v>0</v>
      </c>
      <c r="EF90" s="267">
        <f t="shared" ref="EF90:EF109" si="7">IF(EB90="X",1,0)</f>
        <v>0</v>
      </c>
      <c r="EG90" s="594">
        <f t="shared" ref="EG90:EG109" si="8">IF(AND(COUNTBLANK(D90)=0,COUNTA($L$23:$EA$23)&gt;1,COUNTA(L90:EA90)=1),1,0)</f>
        <v>0</v>
      </c>
      <c r="EH90" s="402">
        <f t="shared" ref="EH90:EH109" si="9">IF(ED90=0,0,1)</f>
        <v>0</v>
      </c>
      <c r="EI90" s="370" t="str">
        <f>IF(EH90=0,"",
IF(SUM($EH$25:EH90)=1,EJ90,
IF($EH$110&gt;SUM($EH$25:EH90),_xlfn.CONCAT(", ",EJ90),
IF($EH$110=SUM($EH$25:EH90),_xlfn.CONCAT(" y ",EJ90)))))</f>
        <v/>
      </c>
      <c r="EJ90" s="156" t="s">
        <v>5191</v>
      </c>
    </row>
    <row r="91" spans="1:140" ht="15" customHeight="1">
      <c r="A91" s="654"/>
      <c r="B91" s="654"/>
      <c r="C91" s="655" t="s">
        <v>5192</v>
      </c>
      <c r="D91" s="884" t="str">
        <f>IF(CNGE_2024_M1_Secc5!D338="","",CNGE_2024_M1_Secc5!D338)</f>
        <v/>
      </c>
      <c r="E91" s="884"/>
      <c r="F91" s="884"/>
      <c r="G91" s="884"/>
      <c r="H91" s="940"/>
      <c r="I91" s="940"/>
      <c r="J91" s="940"/>
      <c r="K91" s="940"/>
      <c r="L91" s="622"/>
      <c r="M91" s="622"/>
      <c r="N91" s="622"/>
      <c r="O91" s="622"/>
      <c r="P91" s="622"/>
      <c r="Q91" s="622"/>
      <c r="R91" s="622"/>
      <c r="S91" s="622"/>
      <c r="T91" s="622"/>
      <c r="U91" s="622"/>
      <c r="V91" s="622"/>
      <c r="W91" s="622"/>
      <c r="X91" s="622"/>
      <c r="Y91" s="622"/>
      <c r="Z91" s="622"/>
      <c r="AA91" s="622"/>
      <c r="AB91" s="622"/>
      <c r="AC91" s="622"/>
      <c r="AD91" s="622"/>
      <c r="AE91" s="622"/>
      <c r="AF91" s="622"/>
      <c r="AG91" s="622"/>
      <c r="AH91" s="622"/>
      <c r="AI91" s="622"/>
      <c r="AJ91" s="622"/>
      <c r="AK91" s="622"/>
      <c r="AL91" s="622"/>
      <c r="AM91" s="622"/>
      <c r="AN91" s="622"/>
      <c r="AO91" s="622"/>
      <c r="AP91" s="622"/>
      <c r="AQ91" s="622"/>
      <c r="AR91" s="622"/>
      <c r="AS91" s="622"/>
      <c r="AT91" s="622"/>
      <c r="AU91" s="622"/>
      <c r="AV91" s="622"/>
      <c r="AW91" s="622"/>
      <c r="AX91" s="622"/>
      <c r="AY91" s="622"/>
      <c r="AZ91" s="622"/>
      <c r="BA91" s="622"/>
      <c r="BB91" s="622"/>
      <c r="BC91" s="622"/>
      <c r="BD91" s="622"/>
      <c r="BE91" s="622"/>
      <c r="BF91" s="622"/>
      <c r="BG91" s="622"/>
      <c r="BH91" s="622"/>
      <c r="BI91" s="622"/>
      <c r="BJ91" s="622"/>
      <c r="BK91" s="622"/>
      <c r="BL91" s="622"/>
      <c r="BM91" s="622"/>
      <c r="BN91" s="622"/>
      <c r="BO91" s="622"/>
      <c r="BP91" s="622"/>
      <c r="BQ91" s="622"/>
      <c r="BR91" s="622"/>
      <c r="BS91" s="622"/>
      <c r="BT91" s="622"/>
      <c r="BU91" s="622"/>
      <c r="BV91" s="622"/>
      <c r="BW91" s="622"/>
      <c r="BX91" s="622"/>
      <c r="BY91" s="622"/>
      <c r="BZ91" s="622"/>
      <c r="CA91" s="622"/>
      <c r="CB91" s="622"/>
      <c r="CC91" s="622"/>
      <c r="CD91" s="622"/>
      <c r="CE91" s="622"/>
      <c r="CF91" s="622"/>
      <c r="CG91" s="622"/>
      <c r="CH91" s="622"/>
      <c r="CI91" s="622"/>
      <c r="CJ91" s="622"/>
      <c r="CK91" s="622"/>
      <c r="CL91" s="622"/>
      <c r="CM91" s="622"/>
      <c r="CN91" s="622"/>
      <c r="CO91" s="622"/>
      <c r="CP91" s="622"/>
      <c r="CQ91" s="622"/>
      <c r="CR91" s="622"/>
      <c r="CS91" s="622"/>
      <c r="CT91" s="622"/>
      <c r="CU91" s="622"/>
      <c r="CV91" s="622"/>
      <c r="CW91" s="622"/>
      <c r="CX91" s="622"/>
      <c r="CY91" s="622"/>
      <c r="CZ91" s="622"/>
      <c r="DA91" s="622"/>
      <c r="DB91" s="622"/>
      <c r="DC91" s="622"/>
      <c r="DD91" s="622"/>
      <c r="DE91" s="622"/>
      <c r="DF91" s="622"/>
      <c r="DG91" s="622"/>
      <c r="DH91" s="622"/>
      <c r="DI91" s="622"/>
      <c r="DJ91" s="622"/>
      <c r="DK91" s="622"/>
      <c r="DL91" s="622"/>
      <c r="DM91" s="622"/>
      <c r="DN91" s="622"/>
      <c r="DO91" s="622"/>
      <c r="DP91" s="622"/>
      <c r="DQ91" s="622"/>
      <c r="DR91" s="622"/>
      <c r="DS91" s="622"/>
      <c r="DT91" s="622"/>
      <c r="DU91" s="622"/>
      <c r="DV91" s="622"/>
      <c r="DW91" s="622"/>
      <c r="DX91" s="622"/>
      <c r="DY91" s="622"/>
      <c r="DZ91" s="622"/>
      <c r="EA91" s="622"/>
      <c r="EB91" s="622"/>
      <c r="EC91" s="654"/>
      <c r="ED91" s="280">
        <f t="shared" si="5"/>
        <v>0</v>
      </c>
      <c r="EE91" s="517">
        <f t="shared" si="6"/>
        <v>0</v>
      </c>
      <c r="EF91" s="267">
        <f t="shared" si="7"/>
        <v>0</v>
      </c>
      <c r="EG91" s="594">
        <f t="shared" si="8"/>
        <v>0</v>
      </c>
      <c r="EH91" s="402">
        <f t="shared" si="9"/>
        <v>0</v>
      </c>
      <c r="EI91" s="370" t="str">
        <f>IF(EH91=0,"",
IF(SUM($EH$25:EH91)=1,EJ91,
IF($EH$110&gt;SUM($EH$25:EH91),_xlfn.CONCAT(", ",EJ91),
IF($EH$110=SUM($EH$25:EH91),_xlfn.CONCAT(" y ",EJ91)))))</f>
        <v/>
      </c>
      <c r="EJ91" s="156" t="s">
        <v>5193</v>
      </c>
    </row>
    <row r="92" spans="1:140" ht="15" customHeight="1">
      <c r="A92" s="654"/>
      <c r="B92" s="654"/>
      <c r="C92" s="655" t="s">
        <v>5194</v>
      </c>
      <c r="D92" s="884" t="str">
        <f>IF(CNGE_2024_M1_Secc5!D339="","",CNGE_2024_M1_Secc5!D339)</f>
        <v/>
      </c>
      <c r="E92" s="884"/>
      <c r="F92" s="884"/>
      <c r="G92" s="884"/>
      <c r="H92" s="940"/>
      <c r="I92" s="940"/>
      <c r="J92" s="940"/>
      <c r="K92" s="940"/>
      <c r="L92" s="622"/>
      <c r="M92" s="622"/>
      <c r="N92" s="622"/>
      <c r="O92" s="622"/>
      <c r="P92" s="622"/>
      <c r="Q92" s="622"/>
      <c r="R92" s="622"/>
      <c r="S92" s="622"/>
      <c r="T92" s="622"/>
      <c r="U92" s="622"/>
      <c r="V92" s="622"/>
      <c r="W92" s="622"/>
      <c r="X92" s="622"/>
      <c r="Y92" s="622"/>
      <c r="Z92" s="622"/>
      <c r="AA92" s="622"/>
      <c r="AB92" s="622"/>
      <c r="AC92" s="622"/>
      <c r="AD92" s="622"/>
      <c r="AE92" s="622"/>
      <c r="AF92" s="622"/>
      <c r="AG92" s="622"/>
      <c r="AH92" s="622"/>
      <c r="AI92" s="622"/>
      <c r="AJ92" s="622"/>
      <c r="AK92" s="622"/>
      <c r="AL92" s="622"/>
      <c r="AM92" s="622"/>
      <c r="AN92" s="622"/>
      <c r="AO92" s="622"/>
      <c r="AP92" s="622"/>
      <c r="AQ92" s="622"/>
      <c r="AR92" s="622"/>
      <c r="AS92" s="622"/>
      <c r="AT92" s="622"/>
      <c r="AU92" s="622"/>
      <c r="AV92" s="622"/>
      <c r="AW92" s="622"/>
      <c r="AX92" s="622"/>
      <c r="AY92" s="622"/>
      <c r="AZ92" s="622"/>
      <c r="BA92" s="622"/>
      <c r="BB92" s="622"/>
      <c r="BC92" s="622"/>
      <c r="BD92" s="622"/>
      <c r="BE92" s="622"/>
      <c r="BF92" s="622"/>
      <c r="BG92" s="622"/>
      <c r="BH92" s="622"/>
      <c r="BI92" s="622"/>
      <c r="BJ92" s="622"/>
      <c r="BK92" s="622"/>
      <c r="BL92" s="622"/>
      <c r="BM92" s="622"/>
      <c r="BN92" s="622"/>
      <c r="BO92" s="622"/>
      <c r="BP92" s="622"/>
      <c r="BQ92" s="622"/>
      <c r="BR92" s="622"/>
      <c r="BS92" s="622"/>
      <c r="BT92" s="622"/>
      <c r="BU92" s="622"/>
      <c r="BV92" s="622"/>
      <c r="BW92" s="622"/>
      <c r="BX92" s="622"/>
      <c r="BY92" s="622"/>
      <c r="BZ92" s="622"/>
      <c r="CA92" s="622"/>
      <c r="CB92" s="622"/>
      <c r="CC92" s="622"/>
      <c r="CD92" s="622"/>
      <c r="CE92" s="622"/>
      <c r="CF92" s="622"/>
      <c r="CG92" s="622"/>
      <c r="CH92" s="622"/>
      <c r="CI92" s="622"/>
      <c r="CJ92" s="622"/>
      <c r="CK92" s="622"/>
      <c r="CL92" s="622"/>
      <c r="CM92" s="622"/>
      <c r="CN92" s="622"/>
      <c r="CO92" s="622"/>
      <c r="CP92" s="622"/>
      <c r="CQ92" s="622"/>
      <c r="CR92" s="622"/>
      <c r="CS92" s="622"/>
      <c r="CT92" s="622"/>
      <c r="CU92" s="622"/>
      <c r="CV92" s="622"/>
      <c r="CW92" s="622"/>
      <c r="CX92" s="622"/>
      <c r="CY92" s="622"/>
      <c r="CZ92" s="622"/>
      <c r="DA92" s="622"/>
      <c r="DB92" s="622"/>
      <c r="DC92" s="622"/>
      <c r="DD92" s="622"/>
      <c r="DE92" s="622"/>
      <c r="DF92" s="622"/>
      <c r="DG92" s="622"/>
      <c r="DH92" s="622"/>
      <c r="DI92" s="622"/>
      <c r="DJ92" s="622"/>
      <c r="DK92" s="622"/>
      <c r="DL92" s="622"/>
      <c r="DM92" s="622"/>
      <c r="DN92" s="622"/>
      <c r="DO92" s="622"/>
      <c r="DP92" s="622"/>
      <c r="DQ92" s="622"/>
      <c r="DR92" s="622"/>
      <c r="DS92" s="622"/>
      <c r="DT92" s="622"/>
      <c r="DU92" s="622"/>
      <c r="DV92" s="622"/>
      <c r="DW92" s="622"/>
      <c r="DX92" s="622"/>
      <c r="DY92" s="622"/>
      <c r="DZ92" s="622"/>
      <c r="EA92" s="622"/>
      <c r="EB92" s="622"/>
      <c r="EC92" s="654"/>
      <c r="ED92" s="280">
        <f t="shared" si="5"/>
        <v>0</v>
      </c>
      <c r="EE92" s="517">
        <f t="shared" si="6"/>
        <v>0</v>
      </c>
      <c r="EF92" s="267">
        <f t="shared" si="7"/>
        <v>0</v>
      </c>
      <c r="EG92" s="594">
        <f t="shared" si="8"/>
        <v>0</v>
      </c>
      <c r="EH92" s="402">
        <f t="shared" si="9"/>
        <v>0</v>
      </c>
      <c r="EI92" s="370" t="str">
        <f>IF(EH92=0,"",
IF(SUM($EH$25:EH92)=1,EJ92,
IF($EH$110&gt;SUM($EH$25:EH92),_xlfn.CONCAT(", ",EJ92),
IF($EH$110=SUM($EH$25:EH92),_xlfn.CONCAT(" y ",EJ92)))))</f>
        <v/>
      </c>
      <c r="EJ92" s="156" t="s">
        <v>5195</v>
      </c>
    </row>
    <row r="93" spans="1:140" ht="15" customHeight="1">
      <c r="A93" s="654"/>
      <c r="B93" s="654"/>
      <c r="C93" s="655" t="s">
        <v>5196</v>
      </c>
      <c r="D93" s="884" t="str">
        <f>IF(CNGE_2024_M1_Secc5!D340="","",CNGE_2024_M1_Secc5!D340)</f>
        <v/>
      </c>
      <c r="E93" s="884"/>
      <c r="F93" s="884"/>
      <c r="G93" s="884"/>
      <c r="H93" s="940"/>
      <c r="I93" s="940"/>
      <c r="J93" s="940"/>
      <c r="K93" s="940"/>
      <c r="L93" s="622"/>
      <c r="M93" s="622"/>
      <c r="N93" s="622"/>
      <c r="O93" s="622"/>
      <c r="P93" s="622"/>
      <c r="Q93" s="622"/>
      <c r="R93" s="622"/>
      <c r="S93" s="622"/>
      <c r="T93" s="622"/>
      <c r="U93" s="622"/>
      <c r="V93" s="622"/>
      <c r="W93" s="622"/>
      <c r="X93" s="622"/>
      <c r="Y93" s="622"/>
      <c r="Z93" s="622"/>
      <c r="AA93" s="622"/>
      <c r="AB93" s="622"/>
      <c r="AC93" s="622"/>
      <c r="AD93" s="622"/>
      <c r="AE93" s="622"/>
      <c r="AF93" s="622"/>
      <c r="AG93" s="622"/>
      <c r="AH93" s="622"/>
      <c r="AI93" s="622"/>
      <c r="AJ93" s="622"/>
      <c r="AK93" s="622"/>
      <c r="AL93" s="622"/>
      <c r="AM93" s="622"/>
      <c r="AN93" s="622"/>
      <c r="AO93" s="622"/>
      <c r="AP93" s="622"/>
      <c r="AQ93" s="622"/>
      <c r="AR93" s="622"/>
      <c r="AS93" s="622"/>
      <c r="AT93" s="622"/>
      <c r="AU93" s="622"/>
      <c r="AV93" s="622"/>
      <c r="AW93" s="622"/>
      <c r="AX93" s="622"/>
      <c r="AY93" s="622"/>
      <c r="AZ93" s="622"/>
      <c r="BA93" s="622"/>
      <c r="BB93" s="622"/>
      <c r="BC93" s="622"/>
      <c r="BD93" s="622"/>
      <c r="BE93" s="622"/>
      <c r="BF93" s="622"/>
      <c r="BG93" s="622"/>
      <c r="BH93" s="622"/>
      <c r="BI93" s="622"/>
      <c r="BJ93" s="622"/>
      <c r="BK93" s="622"/>
      <c r="BL93" s="622"/>
      <c r="BM93" s="622"/>
      <c r="BN93" s="622"/>
      <c r="BO93" s="622"/>
      <c r="BP93" s="622"/>
      <c r="BQ93" s="622"/>
      <c r="BR93" s="622"/>
      <c r="BS93" s="622"/>
      <c r="BT93" s="622"/>
      <c r="BU93" s="622"/>
      <c r="BV93" s="622"/>
      <c r="BW93" s="622"/>
      <c r="BX93" s="622"/>
      <c r="BY93" s="622"/>
      <c r="BZ93" s="622"/>
      <c r="CA93" s="622"/>
      <c r="CB93" s="622"/>
      <c r="CC93" s="622"/>
      <c r="CD93" s="622"/>
      <c r="CE93" s="622"/>
      <c r="CF93" s="622"/>
      <c r="CG93" s="622"/>
      <c r="CH93" s="622"/>
      <c r="CI93" s="622"/>
      <c r="CJ93" s="622"/>
      <c r="CK93" s="622"/>
      <c r="CL93" s="622"/>
      <c r="CM93" s="622"/>
      <c r="CN93" s="622"/>
      <c r="CO93" s="622"/>
      <c r="CP93" s="622"/>
      <c r="CQ93" s="622"/>
      <c r="CR93" s="622"/>
      <c r="CS93" s="622"/>
      <c r="CT93" s="622"/>
      <c r="CU93" s="622"/>
      <c r="CV93" s="622"/>
      <c r="CW93" s="622"/>
      <c r="CX93" s="622"/>
      <c r="CY93" s="622"/>
      <c r="CZ93" s="622"/>
      <c r="DA93" s="622"/>
      <c r="DB93" s="622"/>
      <c r="DC93" s="622"/>
      <c r="DD93" s="622"/>
      <c r="DE93" s="622"/>
      <c r="DF93" s="622"/>
      <c r="DG93" s="622"/>
      <c r="DH93" s="622"/>
      <c r="DI93" s="622"/>
      <c r="DJ93" s="622"/>
      <c r="DK93" s="622"/>
      <c r="DL93" s="622"/>
      <c r="DM93" s="622"/>
      <c r="DN93" s="622"/>
      <c r="DO93" s="622"/>
      <c r="DP93" s="622"/>
      <c r="DQ93" s="622"/>
      <c r="DR93" s="622"/>
      <c r="DS93" s="622"/>
      <c r="DT93" s="622"/>
      <c r="DU93" s="622"/>
      <c r="DV93" s="622"/>
      <c r="DW93" s="622"/>
      <c r="DX93" s="622"/>
      <c r="DY93" s="622"/>
      <c r="DZ93" s="622"/>
      <c r="EA93" s="622"/>
      <c r="EB93" s="622"/>
      <c r="EC93" s="654"/>
      <c r="ED93" s="280">
        <f t="shared" si="5"/>
        <v>0</v>
      </c>
      <c r="EE93" s="517">
        <f t="shared" si="6"/>
        <v>0</v>
      </c>
      <c r="EF93" s="267">
        <f t="shared" si="7"/>
        <v>0</v>
      </c>
      <c r="EG93" s="594">
        <f t="shared" si="8"/>
        <v>0</v>
      </c>
      <c r="EH93" s="402">
        <f t="shared" si="9"/>
        <v>0</v>
      </c>
      <c r="EI93" s="370" t="str">
        <f>IF(EH93=0,"",
IF(SUM($EH$25:EH93)=1,EJ93,
IF($EH$110&gt;SUM($EH$25:EH93),_xlfn.CONCAT(", ",EJ93),
IF($EH$110=SUM($EH$25:EH93),_xlfn.CONCAT(" y ",EJ93)))))</f>
        <v/>
      </c>
      <c r="EJ93" s="156" t="s">
        <v>5197</v>
      </c>
    </row>
    <row r="94" spans="1:140" ht="15" customHeight="1">
      <c r="A94" s="654"/>
      <c r="B94" s="654"/>
      <c r="C94" s="655" t="s">
        <v>5198</v>
      </c>
      <c r="D94" s="884" t="str">
        <f>IF(CNGE_2024_M1_Secc5!D341="","",CNGE_2024_M1_Secc5!D341)</f>
        <v/>
      </c>
      <c r="E94" s="884"/>
      <c r="F94" s="884"/>
      <c r="G94" s="884"/>
      <c r="H94" s="940"/>
      <c r="I94" s="940"/>
      <c r="J94" s="940"/>
      <c r="K94" s="940"/>
      <c r="L94" s="622"/>
      <c r="M94" s="622"/>
      <c r="N94" s="622"/>
      <c r="O94" s="622"/>
      <c r="P94" s="622"/>
      <c r="Q94" s="622"/>
      <c r="R94" s="622"/>
      <c r="S94" s="622"/>
      <c r="T94" s="622"/>
      <c r="U94" s="622"/>
      <c r="V94" s="622"/>
      <c r="W94" s="622"/>
      <c r="X94" s="622"/>
      <c r="Y94" s="622"/>
      <c r="Z94" s="622"/>
      <c r="AA94" s="622"/>
      <c r="AB94" s="622"/>
      <c r="AC94" s="622"/>
      <c r="AD94" s="622"/>
      <c r="AE94" s="622"/>
      <c r="AF94" s="622"/>
      <c r="AG94" s="622"/>
      <c r="AH94" s="622"/>
      <c r="AI94" s="622"/>
      <c r="AJ94" s="622"/>
      <c r="AK94" s="622"/>
      <c r="AL94" s="622"/>
      <c r="AM94" s="622"/>
      <c r="AN94" s="622"/>
      <c r="AO94" s="622"/>
      <c r="AP94" s="622"/>
      <c r="AQ94" s="622"/>
      <c r="AR94" s="622"/>
      <c r="AS94" s="622"/>
      <c r="AT94" s="622"/>
      <c r="AU94" s="622"/>
      <c r="AV94" s="622"/>
      <c r="AW94" s="622"/>
      <c r="AX94" s="622"/>
      <c r="AY94" s="622"/>
      <c r="AZ94" s="622"/>
      <c r="BA94" s="622"/>
      <c r="BB94" s="622"/>
      <c r="BC94" s="622"/>
      <c r="BD94" s="622"/>
      <c r="BE94" s="622"/>
      <c r="BF94" s="622"/>
      <c r="BG94" s="622"/>
      <c r="BH94" s="622"/>
      <c r="BI94" s="622"/>
      <c r="BJ94" s="622"/>
      <c r="BK94" s="622"/>
      <c r="BL94" s="622"/>
      <c r="BM94" s="622"/>
      <c r="BN94" s="622"/>
      <c r="BO94" s="622"/>
      <c r="BP94" s="622"/>
      <c r="BQ94" s="622"/>
      <c r="BR94" s="622"/>
      <c r="BS94" s="622"/>
      <c r="BT94" s="622"/>
      <c r="BU94" s="622"/>
      <c r="BV94" s="622"/>
      <c r="BW94" s="622"/>
      <c r="BX94" s="622"/>
      <c r="BY94" s="622"/>
      <c r="BZ94" s="622"/>
      <c r="CA94" s="622"/>
      <c r="CB94" s="622"/>
      <c r="CC94" s="622"/>
      <c r="CD94" s="622"/>
      <c r="CE94" s="622"/>
      <c r="CF94" s="622"/>
      <c r="CG94" s="622"/>
      <c r="CH94" s="622"/>
      <c r="CI94" s="622"/>
      <c r="CJ94" s="622"/>
      <c r="CK94" s="622"/>
      <c r="CL94" s="622"/>
      <c r="CM94" s="622"/>
      <c r="CN94" s="622"/>
      <c r="CO94" s="622"/>
      <c r="CP94" s="622"/>
      <c r="CQ94" s="622"/>
      <c r="CR94" s="622"/>
      <c r="CS94" s="622"/>
      <c r="CT94" s="622"/>
      <c r="CU94" s="622"/>
      <c r="CV94" s="622"/>
      <c r="CW94" s="622"/>
      <c r="CX94" s="622"/>
      <c r="CY94" s="622"/>
      <c r="CZ94" s="622"/>
      <c r="DA94" s="622"/>
      <c r="DB94" s="622"/>
      <c r="DC94" s="622"/>
      <c r="DD94" s="622"/>
      <c r="DE94" s="622"/>
      <c r="DF94" s="622"/>
      <c r="DG94" s="622"/>
      <c r="DH94" s="622"/>
      <c r="DI94" s="622"/>
      <c r="DJ94" s="622"/>
      <c r="DK94" s="622"/>
      <c r="DL94" s="622"/>
      <c r="DM94" s="622"/>
      <c r="DN94" s="622"/>
      <c r="DO94" s="622"/>
      <c r="DP94" s="622"/>
      <c r="DQ94" s="622"/>
      <c r="DR94" s="622"/>
      <c r="DS94" s="622"/>
      <c r="DT94" s="622"/>
      <c r="DU94" s="622"/>
      <c r="DV94" s="622"/>
      <c r="DW94" s="622"/>
      <c r="DX94" s="622"/>
      <c r="DY94" s="622"/>
      <c r="DZ94" s="622"/>
      <c r="EA94" s="622"/>
      <c r="EB94" s="622"/>
      <c r="EC94" s="654"/>
      <c r="ED94" s="280">
        <f t="shared" si="5"/>
        <v>0</v>
      </c>
      <c r="EE94" s="517">
        <f t="shared" si="6"/>
        <v>0</v>
      </c>
      <c r="EF94" s="267">
        <f t="shared" si="7"/>
        <v>0</v>
      </c>
      <c r="EG94" s="594">
        <f t="shared" si="8"/>
        <v>0</v>
      </c>
      <c r="EH94" s="402">
        <f t="shared" si="9"/>
        <v>0</v>
      </c>
      <c r="EI94" s="370" t="str">
        <f>IF(EH94=0,"",
IF(SUM($EH$25:EH94)=1,EJ94,
IF($EH$110&gt;SUM($EH$25:EH94),_xlfn.CONCAT(", ",EJ94),
IF($EH$110=SUM($EH$25:EH94),_xlfn.CONCAT(" y ",EJ94)))))</f>
        <v/>
      </c>
      <c r="EJ94" s="156" t="s">
        <v>5199</v>
      </c>
    </row>
    <row r="95" spans="1:140" ht="15" customHeight="1">
      <c r="A95" s="654"/>
      <c r="B95" s="654"/>
      <c r="C95" s="655" t="s">
        <v>5200</v>
      </c>
      <c r="D95" s="884" t="str">
        <f>IF(CNGE_2024_M1_Secc5!D342="","",CNGE_2024_M1_Secc5!D342)</f>
        <v/>
      </c>
      <c r="E95" s="884"/>
      <c r="F95" s="884"/>
      <c r="G95" s="884"/>
      <c r="H95" s="940"/>
      <c r="I95" s="940"/>
      <c r="J95" s="940"/>
      <c r="K95" s="940"/>
      <c r="L95" s="622"/>
      <c r="M95" s="622"/>
      <c r="N95" s="622"/>
      <c r="O95" s="622"/>
      <c r="P95" s="622"/>
      <c r="Q95" s="622"/>
      <c r="R95" s="622"/>
      <c r="S95" s="622"/>
      <c r="T95" s="622"/>
      <c r="U95" s="622"/>
      <c r="V95" s="622"/>
      <c r="W95" s="622"/>
      <c r="X95" s="622"/>
      <c r="Y95" s="622"/>
      <c r="Z95" s="622"/>
      <c r="AA95" s="622"/>
      <c r="AB95" s="622"/>
      <c r="AC95" s="622"/>
      <c r="AD95" s="622"/>
      <c r="AE95" s="622"/>
      <c r="AF95" s="622"/>
      <c r="AG95" s="622"/>
      <c r="AH95" s="622"/>
      <c r="AI95" s="622"/>
      <c r="AJ95" s="622"/>
      <c r="AK95" s="622"/>
      <c r="AL95" s="622"/>
      <c r="AM95" s="622"/>
      <c r="AN95" s="622"/>
      <c r="AO95" s="622"/>
      <c r="AP95" s="622"/>
      <c r="AQ95" s="622"/>
      <c r="AR95" s="622"/>
      <c r="AS95" s="622"/>
      <c r="AT95" s="622"/>
      <c r="AU95" s="622"/>
      <c r="AV95" s="622"/>
      <c r="AW95" s="622"/>
      <c r="AX95" s="622"/>
      <c r="AY95" s="622"/>
      <c r="AZ95" s="622"/>
      <c r="BA95" s="622"/>
      <c r="BB95" s="622"/>
      <c r="BC95" s="622"/>
      <c r="BD95" s="622"/>
      <c r="BE95" s="622"/>
      <c r="BF95" s="622"/>
      <c r="BG95" s="622"/>
      <c r="BH95" s="622"/>
      <c r="BI95" s="622"/>
      <c r="BJ95" s="622"/>
      <c r="BK95" s="622"/>
      <c r="BL95" s="622"/>
      <c r="BM95" s="622"/>
      <c r="BN95" s="622"/>
      <c r="BO95" s="622"/>
      <c r="BP95" s="622"/>
      <c r="BQ95" s="622"/>
      <c r="BR95" s="622"/>
      <c r="BS95" s="622"/>
      <c r="BT95" s="622"/>
      <c r="BU95" s="622"/>
      <c r="BV95" s="622"/>
      <c r="BW95" s="622"/>
      <c r="BX95" s="622"/>
      <c r="BY95" s="622"/>
      <c r="BZ95" s="622"/>
      <c r="CA95" s="622"/>
      <c r="CB95" s="622"/>
      <c r="CC95" s="622"/>
      <c r="CD95" s="622"/>
      <c r="CE95" s="622"/>
      <c r="CF95" s="622"/>
      <c r="CG95" s="622"/>
      <c r="CH95" s="622"/>
      <c r="CI95" s="622"/>
      <c r="CJ95" s="622"/>
      <c r="CK95" s="622"/>
      <c r="CL95" s="622"/>
      <c r="CM95" s="622"/>
      <c r="CN95" s="622"/>
      <c r="CO95" s="622"/>
      <c r="CP95" s="622"/>
      <c r="CQ95" s="622"/>
      <c r="CR95" s="622"/>
      <c r="CS95" s="622"/>
      <c r="CT95" s="622"/>
      <c r="CU95" s="622"/>
      <c r="CV95" s="622"/>
      <c r="CW95" s="622"/>
      <c r="CX95" s="622"/>
      <c r="CY95" s="622"/>
      <c r="CZ95" s="622"/>
      <c r="DA95" s="622"/>
      <c r="DB95" s="622"/>
      <c r="DC95" s="622"/>
      <c r="DD95" s="622"/>
      <c r="DE95" s="622"/>
      <c r="DF95" s="622"/>
      <c r="DG95" s="622"/>
      <c r="DH95" s="622"/>
      <c r="DI95" s="622"/>
      <c r="DJ95" s="622"/>
      <c r="DK95" s="622"/>
      <c r="DL95" s="622"/>
      <c r="DM95" s="622"/>
      <c r="DN95" s="622"/>
      <c r="DO95" s="622"/>
      <c r="DP95" s="622"/>
      <c r="DQ95" s="622"/>
      <c r="DR95" s="622"/>
      <c r="DS95" s="622"/>
      <c r="DT95" s="622"/>
      <c r="DU95" s="622"/>
      <c r="DV95" s="622"/>
      <c r="DW95" s="622"/>
      <c r="DX95" s="622"/>
      <c r="DY95" s="622"/>
      <c r="DZ95" s="622"/>
      <c r="EA95" s="622"/>
      <c r="EB95" s="622"/>
      <c r="EC95" s="654"/>
      <c r="ED95" s="280">
        <f t="shared" si="5"/>
        <v>0</v>
      </c>
      <c r="EE95" s="517">
        <f t="shared" si="6"/>
        <v>0</v>
      </c>
      <c r="EF95" s="267">
        <f t="shared" si="7"/>
        <v>0</v>
      </c>
      <c r="EG95" s="594">
        <f t="shared" si="8"/>
        <v>0</v>
      </c>
      <c r="EH95" s="402">
        <f t="shared" si="9"/>
        <v>0</v>
      </c>
      <c r="EI95" s="370" t="str">
        <f>IF(EH95=0,"",
IF(SUM($EH$25:EH95)=1,EJ95,
IF($EH$110&gt;SUM($EH$25:EH95),_xlfn.CONCAT(", ",EJ95),
IF($EH$110=SUM($EH$25:EH95),_xlfn.CONCAT(" y ",EJ95)))))</f>
        <v/>
      </c>
      <c r="EJ95" s="156" t="s">
        <v>5201</v>
      </c>
    </row>
    <row r="96" spans="1:140" ht="15" customHeight="1">
      <c r="A96" s="654"/>
      <c r="B96" s="654"/>
      <c r="C96" s="655" t="s">
        <v>5202</v>
      </c>
      <c r="D96" s="884" t="str">
        <f>IF(CNGE_2024_M1_Secc5!D343="","",CNGE_2024_M1_Secc5!D343)</f>
        <v/>
      </c>
      <c r="E96" s="884"/>
      <c r="F96" s="884"/>
      <c r="G96" s="884"/>
      <c r="H96" s="940"/>
      <c r="I96" s="940"/>
      <c r="J96" s="940"/>
      <c r="K96" s="940"/>
      <c r="L96" s="622"/>
      <c r="M96" s="622"/>
      <c r="N96" s="622"/>
      <c r="O96" s="622"/>
      <c r="P96" s="622"/>
      <c r="Q96" s="622"/>
      <c r="R96" s="622"/>
      <c r="S96" s="622"/>
      <c r="T96" s="622"/>
      <c r="U96" s="622"/>
      <c r="V96" s="622"/>
      <c r="W96" s="622"/>
      <c r="X96" s="622"/>
      <c r="Y96" s="622"/>
      <c r="Z96" s="622"/>
      <c r="AA96" s="622"/>
      <c r="AB96" s="622"/>
      <c r="AC96" s="622"/>
      <c r="AD96" s="622"/>
      <c r="AE96" s="622"/>
      <c r="AF96" s="622"/>
      <c r="AG96" s="622"/>
      <c r="AH96" s="622"/>
      <c r="AI96" s="622"/>
      <c r="AJ96" s="622"/>
      <c r="AK96" s="622"/>
      <c r="AL96" s="622"/>
      <c r="AM96" s="622"/>
      <c r="AN96" s="622"/>
      <c r="AO96" s="622"/>
      <c r="AP96" s="622"/>
      <c r="AQ96" s="622"/>
      <c r="AR96" s="622"/>
      <c r="AS96" s="622"/>
      <c r="AT96" s="622"/>
      <c r="AU96" s="622"/>
      <c r="AV96" s="622"/>
      <c r="AW96" s="622"/>
      <c r="AX96" s="622"/>
      <c r="AY96" s="622"/>
      <c r="AZ96" s="622"/>
      <c r="BA96" s="622"/>
      <c r="BB96" s="622"/>
      <c r="BC96" s="622"/>
      <c r="BD96" s="622"/>
      <c r="BE96" s="622"/>
      <c r="BF96" s="622"/>
      <c r="BG96" s="622"/>
      <c r="BH96" s="622"/>
      <c r="BI96" s="622"/>
      <c r="BJ96" s="622"/>
      <c r="BK96" s="622"/>
      <c r="BL96" s="622"/>
      <c r="BM96" s="622"/>
      <c r="BN96" s="622"/>
      <c r="BO96" s="622"/>
      <c r="BP96" s="622"/>
      <c r="BQ96" s="622"/>
      <c r="BR96" s="622"/>
      <c r="BS96" s="622"/>
      <c r="BT96" s="622"/>
      <c r="BU96" s="622"/>
      <c r="BV96" s="622"/>
      <c r="BW96" s="622"/>
      <c r="BX96" s="622"/>
      <c r="BY96" s="622"/>
      <c r="BZ96" s="622"/>
      <c r="CA96" s="622"/>
      <c r="CB96" s="622"/>
      <c r="CC96" s="622"/>
      <c r="CD96" s="622"/>
      <c r="CE96" s="622"/>
      <c r="CF96" s="622"/>
      <c r="CG96" s="622"/>
      <c r="CH96" s="622"/>
      <c r="CI96" s="622"/>
      <c r="CJ96" s="622"/>
      <c r="CK96" s="622"/>
      <c r="CL96" s="622"/>
      <c r="CM96" s="622"/>
      <c r="CN96" s="622"/>
      <c r="CO96" s="622"/>
      <c r="CP96" s="622"/>
      <c r="CQ96" s="622"/>
      <c r="CR96" s="622"/>
      <c r="CS96" s="622"/>
      <c r="CT96" s="622"/>
      <c r="CU96" s="622"/>
      <c r="CV96" s="622"/>
      <c r="CW96" s="622"/>
      <c r="CX96" s="622"/>
      <c r="CY96" s="622"/>
      <c r="CZ96" s="622"/>
      <c r="DA96" s="622"/>
      <c r="DB96" s="622"/>
      <c r="DC96" s="622"/>
      <c r="DD96" s="622"/>
      <c r="DE96" s="622"/>
      <c r="DF96" s="622"/>
      <c r="DG96" s="622"/>
      <c r="DH96" s="622"/>
      <c r="DI96" s="622"/>
      <c r="DJ96" s="622"/>
      <c r="DK96" s="622"/>
      <c r="DL96" s="622"/>
      <c r="DM96" s="622"/>
      <c r="DN96" s="622"/>
      <c r="DO96" s="622"/>
      <c r="DP96" s="622"/>
      <c r="DQ96" s="622"/>
      <c r="DR96" s="622"/>
      <c r="DS96" s="622"/>
      <c r="DT96" s="622"/>
      <c r="DU96" s="622"/>
      <c r="DV96" s="622"/>
      <c r="DW96" s="622"/>
      <c r="DX96" s="622"/>
      <c r="DY96" s="622"/>
      <c r="DZ96" s="622"/>
      <c r="EA96" s="622"/>
      <c r="EB96" s="622"/>
      <c r="EC96" s="654"/>
      <c r="ED96" s="280">
        <f t="shared" si="5"/>
        <v>0</v>
      </c>
      <c r="EE96" s="517">
        <f t="shared" si="6"/>
        <v>0</v>
      </c>
      <c r="EF96" s="267">
        <f t="shared" si="7"/>
        <v>0</v>
      </c>
      <c r="EG96" s="594">
        <f t="shared" si="8"/>
        <v>0</v>
      </c>
      <c r="EH96" s="402">
        <f t="shared" si="9"/>
        <v>0</v>
      </c>
      <c r="EI96" s="370" t="str">
        <f>IF(EH96=0,"",
IF(SUM($EH$25:EH96)=1,EJ96,
IF($EH$110&gt;SUM($EH$25:EH96),_xlfn.CONCAT(", ",EJ96),
IF($EH$110=SUM($EH$25:EH96),_xlfn.CONCAT(" y ",EJ96)))))</f>
        <v/>
      </c>
      <c r="EJ96" s="156" t="s">
        <v>5203</v>
      </c>
    </row>
    <row r="97" spans="1:140" ht="15" customHeight="1">
      <c r="A97" s="654"/>
      <c r="B97" s="654"/>
      <c r="C97" s="655" t="s">
        <v>5204</v>
      </c>
      <c r="D97" s="884" t="str">
        <f>IF(CNGE_2024_M1_Secc5!D344="","",CNGE_2024_M1_Secc5!D344)</f>
        <v/>
      </c>
      <c r="E97" s="884"/>
      <c r="F97" s="884"/>
      <c r="G97" s="884"/>
      <c r="H97" s="940"/>
      <c r="I97" s="940"/>
      <c r="J97" s="940"/>
      <c r="K97" s="940"/>
      <c r="L97" s="622"/>
      <c r="M97" s="622"/>
      <c r="N97" s="622"/>
      <c r="O97" s="622"/>
      <c r="P97" s="622"/>
      <c r="Q97" s="622"/>
      <c r="R97" s="622"/>
      <c r="S97" s="622"/>
      <c r="T97" s="622"/>
      <c r="U97" s="622"/>
      <c r="V97" s="622"/>
      <c r="W97" s="622"/>
      <c r="X97" s="622"/>
      <c r="Y97" s="622"/>
      <c r="Z97" s="622"/>
      <c r="AA97" s="622"/>
      <c r="AB97" s="622"/>
      <c r="AC97" s="622"/>
      <c r="AD97" s="622"/>
      <c r="AE97" s="622"/>
      <c r="AF97" s="622"/>
      <c r="AG97" s="622"/>
      <c r="AH97" s="622"/>
      <c r="AI97" s="622"/>
      <c r="AJ97" s="622"/>
      <c r="AK97" s="622"/>
      <c r="AL97" s="622"/>
      <c r="AM97" s="622"/>
      <c r="AN97" s="622"/>
      <c r="AO97" s="622"/>
      <c r="AP97" s="622"/>
      <c r="AQ97" s="622"/>
      <c r="AR97" s="622"/>
      <c r="AS97" s="622"/>
      <c r="AT97" s="622"/>
      <c r="AU97" s="622"/>
      <c r="AV97" s="622"/>
      <c r="AW97" s="622"/>
      <c r="AX97" s="622"/>
      <c r="AY97" s="622"/>
      <c r="AZ97" s="622"/>
      <c r="BA97" s="622"/>
      <c r="BB97" s="622"/>
      <c r="BC97" s="622"/>
      <c r="BD97" s="622"/>
      <c r="BE97" s="622"/>
      <c r="BF97" s="622"/>
      <c r="BG97" s="622"/>
      <c r="BH97" s="622"/>
      <c r="BI97" s="622"/>
      <c r="BJ97" s="622"/>
      <c r="BK97" s="622"/>
      <c r="BL97" s="622"/>
      <c r="BM97" s="622"/>
      <c r="BN97" s="622"/>
      <c r="BO97" s="622"/>
      <c r="BP97" s="622"/>
      <c r="BQ97" s="622"/>
      <c r="BR97" s="622"/>
      <c r="BS97" s="622"/>
      <c r="BT97" s="622"/>
      <c r="BU97" s="622"/>
      <c r="BV97" s="622"/>
      <c r="BW97" s="622"/>
      <c r="BX97" s="622"/>
      <c r="BY97" s="622"/>
      <c r="BZ97" s="622"/>
      <c r="CA97" s="622"/>
      <c r="CB97" s="622"/>
      <c r="CC97" s="622"/>
      <c r="CD97" s="622"/>
      <c r="CE97" s="622"/>
      <c r="CF97" s="622"/>
      <c r="CG97" s="622"/>
      <c r="CH97" s="622"/>
      <c r="CI97" s="622"/>
      <c r="CJ97" s="622"/>
      <c r="CK97" s="622"/>
      <c r="CL97" s="622"/>
      <c r="CM97" s="622"/>
      <c r="CN97" s="622"/>
      <c r="CO97" s="622"/>
      <c r="CP97" s="622"/>
      <c r="CQ97" s="622"/>
      <c r="CR97" s="622"/>
      <c r="CS97" s="622"/>
      <c r="CT97" s="622"/>
      <c r="CU97" s="622"/>
      <c r="CV97" s="622"/>
      <c r="CW97" s="622"/>
      <c r="CX97" s="622"/>
      <c r="CY97" s="622"/>
      <c r="CZ97" s="622"/>
      <c r="DA97" s="622"/>
      <c r="DB97" s="622"/>
      <c r="DC97" s="622"/>
      <c r="DD97" s="622"/>
      <c r="DE97" s="622"/>
      <c r="DF97" s="622"/>
      <c r="DG97" s="622"/>
      <c r="DH97" s="622"/>
      <c r="DI97" s="622"/>
      <c r="DJ97" s="622"/>
      <c r="DK97" s="622"/>
      <c r="DL97" s="622"/>
      <c r="DM97" s="622"/>
      <c r="DN97" s="622"/>
      <c r="DO97" s="622"/>
      <c r="DP97" s="622"/>
      <c r="DQ97" s="622"/>
      <c r="DR97" s="622"/>
      <c r="DS97" s="622"/>
      <c r="DT97" s="622"/>
      <c r="DU97" s="622"/>
      <c r="DV97" s="622"/>
      <c r="DW97" s="622"/>
      <c r="DX97" s="622"/>
      <c r="DY97" s="622"/>
      <c r="DZ97" s="622"/>
      <c r="EA97" s="622"/>
      <c r="EB97" s="622"/>
      <c r="EC97" s="654"/>
      <c r="ED97" s="280">
        <f t="shared" si="5"/>
        <v>0</v>
      </c>
      <c r="EE97" s="517">
        <f t="shared" si="6"/>
        <v>0</v>
      </c>
      <c r="EF97" s="267">
        <f t="shared" si="7"/>
        <v>0</v>
      </c>
      <c r="EG97" s="594">
        <f t="shared" si="8"/>
        <v>0</v>
      </c>
      <c r="EH97" s="402">
        <f t="shared" si="9"/>
        <v>0</v>
      </c>
      <c r="EI97" s="370" t="str">
        <f>IF(EH97=0,"",
IF(SUM($EH$25:EH97)=1,EJ97,
IF($EH$110&gt;SUM($EH$25:EH97),_xlfn.CONCAT(", ",EJ97),
IF($EH$110=SUM($EH$25:EH97),_xlfn.CONCAT(" y ",EJ97)))))</f>
        <v/>
      </c>
      <c r="EJ97" s="156" t="s">
        <v>5205</v>
      </c>
    </row>
    <row r="98" spans="1:140" ht="15" customHeight="1">
      <c r="A98" s="654"/>
      <c r="B98" s="654"/>
      <c r="C98" s="655" t="s">
        <v>5206</v>
      </c>
      <c r="D98" s="884" t="str">
        <f>IF(CNGE_2024_M1_Secc5!D345="","",CNGE_2024_M1_Secc5!D345)</f>
        <v/>
      </c>
      <c r="E98" s="884"/>
      <c r="F98" s="884"/>
      <c r="G98" s="884"/>
      <c r="H98" s="940"/>
      <c r="I98" s="940"/>
      <c r="J98" s="940"/>
      <c r="K98" s="940"/>
      <c r="L98" s="622"/>
      <c r="M98" s="622"/>
      <c r="N98" s="622"/>
      <c r="O98" s="622"/>
      <c r="P98" s="622"/>
      <c r="Q98" s="622"/>
      <c r="R98" s="622"/>
      <c r="S98" s="622"/>
      <c r="T98" s="622"/>
      <c r="U98" s="622"/>
      <c r="V98" s="622"/>
      <c r="W98" s="622"/>
      <c r="X98" s="622"/>
      <c r="Y98" s="622"/>
      <c r="Z98" s="622"/>
      <c r="AA98" s="622"/>
      <c r="AB98" s="622"/>
      <c r="AC98" s="622"/>
      <c r="AD98" s="622"/>
      <c r="AE98" s="622"/>
      <c r="AF98" s="622"/>
      <c r="AG98" s="622"/>
      <c r="AH98" s="622"/>
      <c r="AI98" s="622"/>
      <c r="AJ98" s="622"/>
      <c r="AK98" s="622"/>
      <c r="AL98" s="622"/>
      <c r="AM98" s="622"/>
      <c r="AN98" s="622"/>
      <c r="AO98" s="622"/>
      <c r="AP98" s="622"/>
      <c r="AQ98" s="622"/>
      <c r="AR98" s="622"/>
      <c r="AS98" s="622"/>
      <c r="AT98" s="622"/>
      <c r="AU98" s="622"/>
      <c r="AV98" s="622"/>
      <c r="AW98" s="622"/>
      <c r="AX98" s="622"/>
      <c r="AY98" s="622"/>
      <c r="AZ98" s="622"/>
      <c r="BA98" s="622"/>
      <c r="BB98" s="622"/>
      <c r="BC98" s="622"/>
      <c r="BD98" s="622"/>
      <c r="BE98" s="622"/>
      <c r="BF98" s="622"/>
      <c r="BG98" s="622"/>
      <c r="BH98" s="622"/>
      <c r="BI98" s="622"/>
      <c r="BJ98" s="622"/>
      <c r="BK98" s="622"/>
      <c r="BL98" s="622"/>
      <c r="BM98" s="622"/>
      <c r="BN98" s="622"/>
      <c r="BO98" s="622"/>
      <c r="BP98" s="622"/>
      <c r="BQ98" s="622"/>
      <c r="BR98" s="622"/>
      <c r="BS98" s="622"/>
      <c r="BT98" s="622"/>
      <c r="BU98" s="622"/>
      <c r="BV98" s="622"/>
      <c r="BW98" s="622"/>
      <c r="BX98" s="622"/>
      <c r="BY98" s="622"/>
      <c r="BZ98" s="622"/>
      <c r="CA98" s="622"/>
      <c r="CB98" s="622"/>
      <c r="CC98" s="622"/>
      <c r="CD98" s="622"/>
      <c r="CE98" s="622"/>
      <c r="CF98" s="622"/>
      <c r="CG98" s="622"/>
      <c r="CH98" s="622"/>
      <c r="CI98" s="622"/>
      <c r="CJ98" s="622"/>
      <c r="CK98" s="622"/>
      <c r="CL98" s="622"/>
      <c r="CM98" s="622"/>
      <c r="CN98" s="622"/>
      <c r="CO98" s="622"/>
      <c r="CP98" s="622"/>
      <c r="CQ98" s="622"/>
      <c r="CR98" s="622"/>
      <c r="CS98" s="622"/>
      <c r="CT98" s="622"/>
      <c r="CU98" s="622"/>
      <c r="CV98" s="622"/>
      <c r="CW98" s="622"/>
      <c r="CX98" s="622"/>
      <c r="CY98" s="622"/>
      <c r="CZ98" s="622"/>
      <c r="DA98" s="622"/>
      <c r="DB98" s="622"/>
      <c r="DC98" s="622"/>
      <c r="DD98" s="622"/>
      <c r="DE98" s="622"/>
      <c r="DF98" s="622"/>
      <c r="DG98" s="622"/>
      <c r="DH98" s="622"/>
      <c r="DI98" s="622"/>
      <c r="DJ98" s="622"/>
      <c r="DK98" s="622"/>
      <c r="DL98" s="622"/>
      <c r="DM98" s="622"/>
      <c r="DN98" s="622"/>
      <c r="DO98" s="622"/>
      <c r="DP98" s="622"/>
      <c r="DQ98" s="622"/>
      <c r="DR98" s="622"/>
      <c r="DS98" s="622"/>
      <c r="DT98" s="622"/>
      <c r="DU98" s="622"/>
      <c r="DV98" s="622"/>
      <c r="DW98" s="622"/>
      <c r="DX98" s="622"/>
      <c r="DY98" s="622"/>
      <c r="DZ98" s="622"/>
      <c r="EA98" s="622"/>
      <c r="EB98" s="622"/>
      <c r="EC98" s="654"/>
      <c r="ED98" s="280">
        <f t="shared" si="5"/>
        <v>0</v>
      </c>
      <c r="EE98" s="517">
        <f t="shared" si="6"/>
        <v>0</v>
      </c>
      <c r="EF98" s="267">
        <f t="shared" si="7"/>
        <v>0</v>
      </c>
      <c r="EG98" s="594">
        <f t="shared" si="8"/>
        <v>0</v>
      </c>
      <c r="EH98" s="402">
        <f t="shared" si="9"/>
        <v>0</v>
      </c>
      <c r="EI98" s="370" t="str">
        <f>IF(EH98=0,"",
IF(SUM($EH$25:EH98)=1,EJ98,
IF($EH$110&gt;SUM($EH$25:EH98),_xlfn.CONCAT(", ",EJ98),
IF($EH$110=SUM($EH$25:EH98),_xlfn.CONCAT(" y ",EJ98)))))</f>
        <v/>
      </c>
      <c r="EJ98" s="156" t="s">
        <v>5207</v>
      </c>
    </row>
    <row r="99" spans="1:140" ht="15" customHeight="1">
      <c r="A99" s="654"/>
      <c r="B99" s="654"/>
      <c r="C99" s="655" t="s">
        <v>5208</v>
      </c>
      <c r="D99" s="884" t="str">
        <f>IF(CNGE_2024_M1_Secc5!D346="","",CNGE_2024_M1_Secc5!D346)</f>
        <v/>
      </c>
      <c r="E99" s="884"/>
      <c r="F99" s="884"/>
      <c r="G99" s="884"/>
      <c r="H99" s="940"/>
      <c r="I99" s="940"/>
      <c r="J99" s="940"/>
      <c r="K99" s="940"/>
      <c r="L99" s="622"/>
      <c r="M99" s="622"/>
      <c r="N99" s="622"/>
      <c r="O99" s="622"/>
      <c r="P99" s="622"/>
      <c r="Q99" s="622"/>
      <c r="R99" s="622"/>
      <c r="S99" s="622"/>
      <c r="T99" s="622"/>
      <c r="U99" s="622"/>
      <c r="V99" s="622"/>
      <c r="W99" s="622"/>
      <c r="X99" s="622"/>
      <c r="Y99" s="622"/>
      <c r="Z99" s="622"/>
      <c r="AA99" s="622"/>
      <c r="AB99" s="622"/>
      <c r="AC99" s="622"/>
      <c r="AD99" s="622"/>
      <c r="AE99" s="622"/>
      <c r="AF99" s="622"/>
      <c r="AG99" s="622"/>
      <c r="AH99" s="622"/>
      <c r="AI99" s="622"/>
      <c r="AJ99" s="622"/>
      <c r="AK99" s="622"/>
      <c r="AL99" s="622"/>
      <c r="AM99" s="622"/>
      <c r="AN99" s="622"/>
      <c r="AO99" s="622"/>
      <c r="AP99" s="622"/>
      <c r="AQ99" s="622"/>
      <c r="AR99" s="622"/>
      <c r="AS99" s="622"/>
      <c r="AT99" s="622"/>
      <c r="AU99" s="622"/>
      <c r="AV99" s="622"/>
      <c r="AW99" s="622"/>
      <c r="AX99" s="622"/>
      <c r="AY99" s="622"/>
      <c r="AZ99" s="622"/>
      <c r="BA99" s="622"/>
      <c r="BB99" s="622"/>
      <c r="BC99" s="622"/>
      <c r="BD99" s="622"/>
      <c r="BE99" s="622"/>
      <c r="BF99" s="622"/>
      <c r="BG99" s="622"/>
      <c r="BH99" s="622"/>
      <c r="BI99" s="622"/>
      <c r="BJ99" s="622"/>
      <c r="BK99" s="622"/>
      <c r="BL99" s="622"/>
      <c r="BM99" s="622"/>
      <c r="BN99" s="622"/>
      <c r="BO99" s="622"/>
      <c r="BP99" s="622"/>
      <c r="BQ99" s="622"/>
      <c r="BR99" s="622"/>
      <c r="BS99" s="622"/>
      <c r="BT99" s="622"/>
      <c r="BU99" s="622"/>
      <c r="BV99" s="622"/>
      <c r="BW99" s="622"/>
      <c r="BX99" s="622"/>
      <c r="BY99" s="622"/>
      <c r="BZ99" s="622"/>
      <c r="CA99" s="622"/>
      <c r="CB99" s="622"/>
      <c r="CC99" s="622"/>
      <c r="CD99" s="622"/>
      <c r="CE99" s="622"/>
      <c r="CF99" s="622"/>
      <c r="CG99" s="622"/>
      <c r="CH99" s="622"/>
      <c r="CI99" s="622"/>
      <c r="CJ99" s="622"/>
      <c r="CK99" s="622"/>
      <c r="CL99" s="622"/>
      <c r="CM99" s="622"/>
      <c r="CN99" s="622"/>
      <c r="CO99" s="622"/>
      <c r="CP99" s="622"/>
      <c r="CQ99" s="622"/>
      <c r="CR99" s="622"/>
      <c r="CS99" s="622"/>
      <c r="CT99" s="622"/>
      <c r="CU99" s="622"/>
      <c r="CV99" s="622"/>
      <c r="CW99" s="622"/>
      <c r="CX99" s="622"/>
      <c r="CY99" s="622"/>
      <c r="CZ99" s="622"/>
      <c r="DA99" s="622"/>
      <c r="DB99" s="622"/>
      <c r="DC99" s="622"/>
      <c r="DD99" s="622"/>
      <c r="DE99" s="622"/>
      <c r="DF99" s="622"/>
      <c r="DG99" s="622"/>
      <c r="DH99" s="622"/>
      <c r="DI99" s="622"/>
      <c r="DJ99" s="622"/>
      <c r="DK99" s="622"/>
      <c r="DL99" s="622"/>
      <c r="DM99" s="622"/>
      <c r="DN99" s="622"/>
      <c r="DO99" s="622"/>
      <c r="DP99" s="622"/>
      <c r="DQ99" s="622"/>
      <c r="DR99" s="622"/>
      <c r="DS99" s="622"/>
      <c r="DT99" s="622"/>
      <c r="DU99" s="622"/>
      <c r="DV99" s="622"/>
      <c r="DW99" s="622"/>
      <c r="DX99" s="622"/>
      <c r="DY99" s="622"/>
      <c r="DZ99" s="622"/>
      <c r="EA99" s="622"/>
      <c r="EB99" s="622"/>
      <c r="EC99" s="654"/>
      <c r="ED99" s="280">
        <f t="shared" si="5"/>
        <v>0</v>
      </c>
      <c r="EE99" s="517">
        <f t="shared" si="6"/>
        <v>0</v>
      </c>
      <c r="EF99" s="267">
        <f t="shared" si="7"/>
        <v>0</v>
      </c>
      <c r="EG99" s="594">
        <f t="shared" si="8"/>
        <v>0</v>
      </c>
      <c r="EH99" s="402">
        <f t="shared" si="9"/>
        <v>0</v>
      </c>
      <c r="EI99" s="370" t="str">
        <f>IF(EH99=0,"",
IF(SUM($EH$25:EH99)=1,EJ99,
IF($EH$110&gt;SUM($EH$25:EH99),_xlfn.CONCAT(", ",EJ99),
IF($EH$110=SUM($EH$25:EH99),_xlfn.CONCAT(" y ",EJ99)))))</f>
        <v/>
      </c>
      <c r="EJ99" s="156" t="s">
        <v>5209</v>
      </c>
    </row>
    <row r="100" spans="1:140" ht="15" customHeight="1">
      <c r="A100" s="654"/>
      <c r="B100" s="654"/>
      <c r="C100" s="655" t="s">
        <v>5210</v>
      </c>
      <c r="D100" s="884" t="str">
        <f>IF(CNGE_2024_M1_Secc5!D347="","",CNGE_2024_M1_Secc5!D347)</f>
        <v/>
      </c>
      <c r="E100" s="884"/>
      <c r="F100" s="884"/>
      <c r="G100" s="884"/>
      <c r="H100" s="940"/>
      <c r="I100" s="940"/>
      <c r="J100" s="940"/>
      <c r="K100" s="940"/>
      <c r="L100" s="622"/>
      <c r="M100" s="622"/>
      <c r="N100" s="622"/>
      <c r="O100" s="622"/>
      <c r="P100" s="622"/>
      <c r="Q100" s="622"/>
      <c r="R100" s="622"/>
      <c r="S100" s="622"/>
      <c r="T100" s="622"/>
      <c r="U100" s="622"/>
      <c r="V100" s="622"/>
      <c r="W100" s="622"/>
      <c r="X100" s="622"/>
      <c r="Y100" s="622"/>
      <c r="Z100" s="622"/>
      <c r="AA100" s="622"/>
      <c r="AB100" s="622"/>
      <c r="AC100" s="622"/>
      <c r="AD100" s="622"/>
      <c r="AE100" s="622"/>
      <c r="AF100" s="622"/>
      <c r="AG100" s="622"/>
      <c r="AH100" s="622"/>
      <c r="AI100" s="622"/>
      <c r="AJ100" s="622"/>
      <c r="AK100" s="622"/>
      <c r="AL100" s="622"/>
      <c r="AM100" s="622"/>
      <c r="AN100" s="622"/>
      <c r="AO100" s="622"/>
      <c r="AP100" s="622"/>
      <c r="AQ100" s="622"/>
      <c r="AR100" s="622"/>
      <c r="AS100" s="622"/>
      <c r="AT100" s="622"/>
      <c r="AU100" s="622"/>
      <c r="AV100" s="622"/>
      <c r="AW100" s="622"/>
      <c r="AX100" s="622"/>
      <c r="AY100" s="622"/>
      <c r="AZ100" s="622"/>
      <c r="BA100" s="622"/>
      <c r="BB100" s="622"/>
      <c r="BC100" s="622"/>
      <c r="BD100" s="622"/>
      <c r="BE100" s="622"/>
      <c r="BF100" s="622"/>
      <c r="BG100" s="622"/>
      <c r="BH100" s="622"/>
      <c r="BI100" s="622"/>
      <c r="BJ100" s="622"/>
      <c r="BK100" s="622"/>
      <c r="BL100" s="622"/>
      <c r="BM100" s="622"/>
      <c r="BN100" s="622"/>
      <c r="BO100" s="622"/>
      <c r="BP100" s="622"/>
      <c r="BQ100" s="622"/>
      <c r="BR100" s="622"/>
      <c r="BS100" s="622"/>
      <c r="BT100" s="622"/>
      <c r="BU100" s="622"/>
      <c r="BV100" s="622"/>
      <c r="BW100" s="622"/>
      <c r="BX100" s="622"/>
      <c r="BY100" s="622"/>
      <c r="BZ100" s="622"/>
      <c r="CA100" s="622"/>
      <c r="CB100" s="622"/>
      <c r="CC100" s="622"/>
      <c r="CD100" s="622"/>
      <c r="CE100" s="622"/>
      <c r="CF100" s="622"/>
      <c r="CG100" s="622"/>
      <c r="CH100" s="622"/>
      <c r="CI100" s="622"/>
      <c r="CJ100" s="622"/>
      <c r="CK100" s="622"/>
      <c r="CL100" s="622"/>
      <c r="CM100" s="622"/>
      <c r="CN100" s="622"/>
      <c r="CO100" s="622"/>
      <c r="CP100" s="622"/>
      <c r="CQ100" s="622"/>
      <c r="CR100" s="622"/>
      <c r="CS100" s="622"/>
      <c r="CT100" s="622"/>
      <c r="CU100" s="622"/>
      <c r="CV100" s="622"/>
      <c r="CW100" s="622"/>
      <c r="CX100" s="622"/>
      <c r="CY100" s="622"/>
      <c r="CZ100" s="622"/>
      <c r="DA100" s="622"/>
      <c r="DB100" s="622"/>
      <c r="DC100" s="622"/>
      <c r="DD100" s="622"/>
      <c r="DE100" s="622"/>
      <c r="DF100" s="622"/>
      <c r="DG100" s="622"/>
      <c r="DH100" s="622"/>
      <c r="DI100" s="622"/>
      <c r="DJ100" s="622"/>
      <c r="DK100" s="622"/>
      <c r="DL100" s="622"/>
      <c r="DM100" s="622"/>
      <c r="DN100" s="622"/>
      <c r="DO100" s="622"/>
      <c r="DP100" s="622"/>
      <c r="DQ100" s="622"/>
      <c r="DR100" s="622"/>
      <c r="DS100" s="622"/>
      <c r="DT100" s="622"/>
      <c r="DU100" s="622"/>
      <c r="DV100" s="622"/>
      <c r="DW100" s="622"/>
      <c r="DX100" s="622"/>
      <c r="DY100" s="622"/>
      <c r="DZ100" s="622"/>
      <c r="EA100" s="622"/>
      <c r="EB100" s="622"/>
      <c r="EC100" s="654"/>
      <c r="ED100" s="280">
        <f t="shared" si="5"/>
        <v>0</v>
      </c>
      <c r="EE100" s="517">
        <f t="shared" si="6"/>
        <v>0</v>
      </c>
      <c r="EF100" s="267">
        <f t="shared" si="7"/>
        <v>0</v>
      </c>
      <c r="EG100" s="594">
        <f t="shared" si="8"/>
        <v>0</v>
      </c>
      <c r="EH100" s="402">
        <f t="shared" si="9"/>
        <v>0</v>
      </c>
      <c r="EI100" s="370" t="str">
        <f>IF(EH100=0,"",
IF(SUM($EH$25:EH100)=1,EJ100,
IF($EH$110&gt;SUM($EH$25:EH100),_xlfn.CONCAT(", ",EJ100),
IF($EH$110=SUM($EH$25:EH100),_xlfn.CONCAT(" y ",EJ100)))))</f>
        <v/>
      </c>
      <c r="EJ100" s="156" t="s">
        <v>5211</v>
      </c>
    </row>
    <row r="101" spans="1:140" ht="15" customHeight="1">
      <c r="A101" s="654"/>
      <c r="B101" s="654"/>
      <c r="C101" s="655" t="s">
        <v>5212</v>
      </c>
      <c r="D101" s="884" t="str">
        <f>IF(CNGE_2024_M1_Secc5!D348="","",CNGE_2024_M1_Secc5!D348)</f>
        <v/>
      </c>
      <c r="E101" s="884"/>
      <c r="F101" s="884"/>
      <c r="G101" s="884"/>
      <c r="H101" s="940"/>
      <c r="I101" s="940"/>
      <c r="J101" s="940"/>
      <c r="K101" s="940"/>
      <c r="L101" s="622"/>
      <c r="M101" s="622"/>
      <c r="N101" s="622"/>
      <c r="O101" s="622"/>
      <c r="P101" s="622"/>
      <c r="Q101" s="622"/>
      <c r="R101" s="622"/>
      <c r="S101" s="622"/>
      <c r="T101" s="622"/>
      <c r="U101" s="622"/>
      <c r="V101" s="622"/>
      <c r="W101" s="622"/>
      <c r="X101" s="622"/>
      <c r="Y101" s="622"/>
      <c r="Z101" s="622"/>
      <c r="AA101" s="622"/>
      <c r="AB101" s="622"/>
      <c r="AC101" s="622"/>
      <c r="AD101" s="622"/>
      <c r="AE101" s="622"/>
      <c r="AF101" s="622"/>
      <c r="AG101" s="622"/>
      <c r="AH101" s="622"/>
      <c r="AI101" s="622"/>
      <c r="AJ101" s="622"/>
      <c r="AK101" s="622"/>
      <c r="AL101" s="622"/>
      <c r="AM101" s="622"/>
      <c r="AN101" s="622"/>
      <c r="AO101" s="622"/>
      <c r="AP101" s="622"/>
      <c r="AQ101" s="622"/>
      <c r="AR101" s="622"/>
      <c r="AS101" s="622"/>
      <c r="AT101" s="622"/>
      <c r="AU101" s="622"/>
      <c r="AV101" s="622"/>
      <c r="AW101" s="622"/>
      <c r="AX101" s="622"/>
      <c r="AY101" s="622"/>
      <c r="AZ101" s="622"/>
      <c r="BA101" s="622"/>
      <c r="BB101" s="622"/>
      <c r="BC101" s="622"/>
      <c r="BD101" s="622"/>
      <c r="BE101" s="622"/>
      <c r="BF101" s="622"/>
      <c r="BG101" s="622"/>
      <c r="BH101" s="622"/>
      <c r="BI101" s="622"/>
      <c r="BJ101" s="622"/>
      <c r="BK101" s="622"/>
      <c r="BL101" s="622"/>
      <c r="BM101" s="622"/>
      <c r="BN101" s="622"/>
      <c r="BO101" s="622"/>
      <c r="BP101" s="622"/>
      <c r="BQ101" s="622"/>
      <c r="BR101" s="622"/>
      <c r="BS101" s="622"/>
      <c r="BT101" s="622"/>
      <c r="BU101" s="622"/>
      <c r="BV101" s="622"/>
      <c r="BW101" s="622"/>
      <c r="BX101" s="622"/>
      <c r="BY101" s="622"/>
      <c r="BZ101" s="622"/>
      <c r="CA101" s="622"/>
      <c r="CB101" s="622"/>
      <c r="CC101" s="622"/>
      <c r="CD101" s="622"/>
      <c r="CE101" s="622"/>
      <c r="CF101" s="622"/>
      <c r="CG101" s="622"/>
      <c r="CH101" s="622"/>
      <c r="CI101" s="622"/>
      <c r="CJ101" s="622"/>
      <c r="CK101" s="622"/>
      <c r="CL101" s="622"/>
      <c r="CM101" s="622"/>
      <c r="CN101" s="622"/>
      <c r="CO101" s="622"/>
      <c r="CP101" s="622"/>
      <c r="CQ101" s="622"/>
      <c r="CR101" s="622"/>
      <c r="CS101" s="622"/>
      <c r="CT101" s="622"/>
      <c r="CU101" s="622"/>
      <c r="CV101" s="622"/>
      <c r="CW101" s="622"/>
      <c r="CX101" s="622"/>
      <c r="CY101" s="622"/>
      <c r="CZ101" s="622"/>
      <c r="DA101" s="622"/>
      <c r="DB101" s="622"/>
      <c r="DC101" s="622"/>
      <c r="DD101" s="622"/>
      <c r="DE101" s="622"/>
      <c r="DF101" s="622"/>
      <c r="DG101" s="622"/>
      <c r="DH101" s="622"/>
      <c r="DI101" s="622"/>
      <c r="DJ101" s="622"/>
      <c r="DK101" s="622"/>
      <c r="DL101" s="622"/>
      <c r="DM101" s="622"/>
      <c r="DN101" s="622"/>
      <c r="DO101" s="622"/>
      <c r="DP101" s="622"/>
      <c r="DQ101" s="622"/>
      <c r="DR101" s="622"/>
      <c r="DS101" s="622"/>
      <c r="DT101" s="622"/>
      <c r="DU101" s="622"/>
      <c r="DV101" s="622"/>
      <c r="DW101" s="622"/>
      <c r="DX101" s="622"/>
      <c r="DY101" s="622"/>
      <c r="DZ101" s="622"/>
      <c r="EA101" s="622"/>
      <c r="EB101" s="622"/>
      <c r="EC101" s="654"/>
      <c r="ED101" s="280">
        <f t="shared" si="5"/>
        <v>0</v>
      </c>
      <c r="EE101" s="517">
        <f t="shared" si="6"/>
        <v>0</v>
      </c>
      <c r="EF101" s="267">
        <f t="shared" si="7"/>
        <v>0</v>
      </c>
      <c r="EG101" s="594">
        <f t="shared" si="8"/>
        <v>0</v>
      </c>
      <c r="EH101" s="402">
        <f t="shared" si="9"/>
        <v>0</v>
      </c>
      <c r="EI101" s="370" t="str">
        <f>IF(EH101=0,"",
IF(SUM($EH$25:EH101)=1,EJ101,
IF($EH$110&gt;SUM($EH$25:EH101),_xlfn.CONCAT(", ",EJ101),
IF($EH$110=SUM($EH$25:EH101),_xlfn.CONCAT(" y ",EJ101)))))</f>
        <v/>
      </c>
      <c r="EJ101" s="156" t="s">
        <v>5213</v>
      </c>
    </row>
    <row r="102" spans="1:140" ht="15" customHeight="1">
      <c r="A102" s="654"/>
      <c r="B102" s="654"/>
      <c r="C102" s="655" t="s">
        <v>5214</v>
      </c>
      <c r="D102" s="884" t="str">
        <f>IF(CNGE_2024_M1_Secc5!D349="","",CNGE_2024_M1_Secc5!D349)</f>
        <v/>
      </c>
      <c r="E102" s="884"/>
      <c r="F102" s="884"/>
      <c r="G102" s="884"/>
      <c r="H102" s="940"/>
      <c r="I102" s="940"/>
      <c r="J102" s="940"/>
      <c r="K102" s="940"/>
      <c r="L102" s="622"/>
      <c r="M102" s="622"/>
      <c r="N102" s="622"/>
      <c r="O102" s="622"/>
      <c r="P102" s="622"/>
      <c r="Q102" s="622"/>
      <c r="R102" s="622"/>
      <c r="S102" s="622"/>
      <c r="T102" s="622"/>
      <c r="U102" s="622"/>
      <c r="V102" s="622"/>
      <c r="W102" s="622"/>
      <c r="X102" s="622"/>
      <c r="Y102" s="622"/>
      <c r="Z102" s="622"/>
      <c r="AA102" s="622"/>
      <c r="AB102" s="622"/>
      <c r="AC102" s="622"/>
      <c r="AD102" s="622"/>
      <c r="AE102" s="622"/>
      <c r="AF102" s="622"/>
      <c r="AG102" s="622"/>
      <c r="AH102" s="622"/>
      <c r="AI102" s="622"/>
      <c r="AJ102" s="622"/>
      <c r="AK102" s="622"/>
      <c r="AL102" s="622"/>
      <c r="AM102" s="622"/>
      <c r="AN102" s="622"/>
      <c r="AO102" s="622"/>
      <c r="AP102" s="622"/>
      <c r="AQ102" s="622"/>
      <c r="AR102" s="622"/>
      <c r="AS102" s="622"/>
      <c r="AT102" s="622"/>
      <c r="AU102" s="622"/>
      <c r="AV102" s="622"/>
      <c r="AW102" s="622"/>
      <c r="AX102" s="622"/>
      <c r="AY102" s="622"/>
      <c r="AZ102" s="622"/>
      <c r="BA102" s="622"/>
      <c r="BB102" s="622"/>
      <c r="BC102" s="622"/>
      <c r="BD102" s="622"/>
      <c r="BE102" s="622"/>
      <c r="BF102" s="622"/>
      <c r="BG102" s="622"/>
      <c r="BH102" s="622"/>
      <c r="BI102" s="622"/>
      <c r="BJ102" s="622"/>
      <c r="BK102" s="622"/>
      <c r="BL102" s="622"/>
      <c r="BM102" s="622"/>
      <c r="BN102" s="622"/>
      <c r="BO102" s="622"/>
      <c r="BP102" s="622"/>
      <c r="BQ102" s="622"/>
      <c r="BR102" s="622"/>
      <c r="BS102" s="622"/>
      <c r="BT102" s="622"/>
      <c r="BU102" s="622"/>
      <c r="BV102" s="622"/>
      <c r="BW102" s="622"/>
      <c r="BX102" s="622"/>
      <c r="BY102" s="622"/>
      <c r="BZ102" s="622"/>
      <c r="CA102" s="622"/>
      <c r="CB102" s="622"/>
      <c r="CC102" s="622"/>
      <c r="CD102" s="622"/>
      <c r="CE102" s="622"/>
      <c r="CF102" s="622"/>
      <c r="CG102" s="622"/>
      <c r="CH102" s="622"/>
      <c r="CI102" s="622"/>
      <c r="CJ102" s="622"/>
      <c r="CK102" s="622"/>
      <c r="CL102" s="622"/>
      <c r="CM102" s="622"/>
      <c r="CN102" s="622"/>
      <c r="CO102" s="622"/>
      <c r="CP102" s="622"/>
      <c r="CQ102" s="622"/>
      <c r="CR102" s="622"/>
      <c r="CS102" s="622"/>
      <c r="CT102" s="622"/>
      <c r="CU102" s="622"/>
      <c r="CV102" s="622"/>
      <c r="CW102" s="622"/>
      <c r="CX102" s="622"/>
      <c r="CY102" s="622"/>
      <c r="CZ102" s="622"/>
      <c r="DA102" s="622"/>
      <c r="DB102" s="622"/>
      <c r="DC102" s="622"/>
      <c r="DD102" s="622"/>
      <c r="DE102" s="622"/>
      <c r="DF102" s="622"/>
      <c r="DG102" s="622"/>
      <c r="DH102" s="622"/>
      <c r="DI102" s="622"/>
      <c r="DJ102" s="622"/>
      <c r="DK102" s="622"/>
      <c r="DL102" s="622"/>
      <c r="DM102" s="622"/>
      <c r="DN102" s="622"/>
      <c r="DO102" s="622"/>
      <c r="DP102" s="622"/>
      <c r="DQ102" s="622"/>
      <c r="DR102" s="622"/>
      <c r="DS102" s="622"/>
      <c r="DT102" s="622"/>
      <c r="DU102" s="622"/>
      <c r="DV102" s="622"/>
      <c r="DW102" s="622"/>
      <c r="DX102" s="622"/>
      <c r="DY102" s="622"/>
      <c r="DZ102" s="622"/>
      <c r="EA102" s="622"/>
      <c r="EB102" s="622"/>
      <c r="EC102" s="654"/>
      <c r="ED102" s="280">
        <f t="shared" si="5"/>
        <v>0</v>
      </c>
      <c r="EE102" s="517">
        <f t="shared" si="6"/>
        <v>0</v>
      </c>
      <c r="EF102" s="267">
        <f t="shared" si="7"/>
        <v>0</v>
      </c>
      <c r="EG102" s="594">
        <f t="shared" si="8"/>
        <v>0</v>
      </c>
      <c r="EH102" s="402">
        <f t="shared" si="9"/>
        <v>0</v>
      </c>
      <c r="EI102" s="370" t="str">
        <f>IF(EH102=0,"",
IF(SUM($EH$25:EH102)=1,EJ102,
IF($EH$110&gt;SUM($EH$25:EH102),_xlfn.CONCAT(", ",EJ102),
IF($EH$110=SUM($EH$25:EH102),_xlfn.CONCAT(" y ",EJ102)))))</f>
        <v/>
      </c>
      <c r="EJ102" s="156" t="s">
        <v>5215</v>
      </c>
    </row>
    <row r="103" spans="1:140" ht="15" customHeight="1">
      <c r="A103" s="654"/>
      <c r="B103" s="654"/>
      <c r="C103" s="655" t="s">
        <v>5216</v>
      </c>
      <c r="D103" s="884" t="str">
        <f>IF(CNGE_2024_M1_Secc5!D350="","",CNGE_2024_M1_Secc5!D350)</f>
        <v/>
      </c>
      <c r="E103" s="884"/>
      <c r="F103" s="884"/>
      <c r="G103" s="884"/>
      <c r="H103" s="940"/>
      <c r="I103" s="940"/>
      <c r="J103" s="940"/>
      <c r="K103" s="940"/>
      <c r="L103" s="622"/>
      <c r="M103" s="622"/>
      <c r="N103" s="622"/>
      <c r="O103" s="622"/>
      <c r="P103" s="622"/>
      <c r="Q103" s="622"/>
      <c r="R103" s="622"/>
      <c r="S103" s="622"/>
      <c r="T103" s="622"/>
      <c r="U103" s="622"/>
      <c r="V103" s="622"/>
      <c r="W103" s="622"/>
      <c r="X103" s="622"/>
      <c r="Y103" s="622"/>
      <c r="Z103" s="622"/>
      <c r="AA103" s="622"/>
      <c r="AB103" s="622"/>
      <c r="AC103" s="622"/>
      <c r="AD103" s="622"/>
      <c r="AE103" s="622"/>
      <c r="AF103" s="622"/>
      <c r="AG103" s="622"/>
      <c r="AH103" s="622"/>
      <c r="AI103" s="622"/>
      <c r="AJ103" s="622"/>
      <c r="AK103" s="622"/>
      <c r="AL103" s="622"/>
      <c r="AM103" s="622"/>
      <c r="AN103" s="622"/>
      <c r="AO103" s="622"/>
      <c r="AP103" s="622"/>
      <c r="AQ103" s="622"/>
      <c r="AR103" s="622"/>
      <c r="AS103" s="622"/>
      <c r="AT103" s="622"/>
      <c r="AU103" s="622"/>
      <c r="AV103" s="622"/>
      <c r="AW103" s="622"/>
      <c r="AX103" s="622"/>
      <c r="AY103" s="622"/>
      <c r="AZ103" s="622"/>
      <c r="BA103" s="622"/>
      <c r="BB103" s="622"/>
      <c r="BC103" s="622"/>
      <c r="BD103" s="622"/>
      <c r="BE103" s="622"/>
      <c r="BF103" s="622"/>
      <c r="BG103" s="622"/>
      <c r="BH103" s="622"/>
      <c r="BI103" s="622"/>
      <c r="BJ103" s="622"/>
      <c r="BK103" s="622"/>
      <c r="BL103" s="622"/>
      <c r="BM103" s="622"/>
      <c r="BN103" s="622"/>
      <c r="BO103" s="622"/>
      <c r="BP103" s="622"/>
      <c r="BQ103" s="622"/>
      <c r="BR103" s="622"/>
      <c r="BS103" s="622"/>
      <c r="BT103" s="622"/>
      <c r="BU103" s="622"/>
      <c r="BV103" s="622"/>
      <c r="BW103" s="622"/>
      <c r="BX103" s="622"/>
      <c r="BY103" s="622"/>
      <c r="BZ103" s="622"/>
      <c r="CA103" s="622"/>
      <c r="CB103" s="622"/>
      <c r="CC103" s="622"/>
      <c r="CD103" s="622"/>
      <c r="CE103" s="622"/>
      <c r="CF103" s="622"/>
      <c r="CG103" s="622"/>
      <c r="CH103" s="622"/>
      <c r="CI103" s="622"/>
      <c r="CJ103" s="622"/>
      <c r="CK103" s="622"/>
      <c r="CL103" s="622"/>
      <c r="CM103" s="622"/>
      <c r="CN103" s="622"/>
      <c r="CO103" s="622"/>
      <c r="CP103" s="622"/>
      <c r="CQ103" s="622"/>
      <c r="CR103" s="622"/>
      <c r="CS103" s="622"/>
      <c r="CT103" s="622"/>
      <c r="CU103" s="622"/>
      <c r="CV103" s="622"/>
      <c r="CW103" s="622"/>
      <c r="CX103" s="622"/>
      <c r="CY103" s="622"/>
      <c r="CZ103" s="622"/>
      <c r="DA103" s="622"/>
      <c r="DB103" s="622"/>
      <c r="DC103" s="622"/>
      <c r="DD103" s="622"/>
      <c r="DE103" s="622"/>
      <c r="DF103" s="622"/>
      <c r="DG103" s="622"/>
      <c r="DH103" s="622"/>
      <c r="DI103" s="622"/>
      <c r="DJ103" s="622"/>
      <c r="DK103" s="622"/>
      <c r="DL103" s="622"/>
      <c r="DM103" s="622"/>
      <c r="DN103" s="622"/>
      <c r="DO103" s="622"/>
      <c r="DP103" s="622"/>
      <c r="DQ103" s="622"/>
      <c r="DR103" s="622"/>
      <c r="DS103" s="622"/>
      <c r="DT103" s="622"/>
      <c r="DU103" s="622"/>
      <c r="DV103" s="622"/>
      <c r="DW103" s="622"/>
      <c r="DX103" s="622"/>
      <c r="DY103" s="622"/>
      <c r="DZ103" s="622"/>
      <c r="EA103" s="622"/>
      <c r="EB103" s="622"/>
      <c r="EC103" s="654"/>
      <c r="ED103" s="280">
        <f t="shared" si="5"/>
        <v>0</v>
      </c>
      <c r="EE103" s="517">
        <f t="shared" si="6"/>
        <v>0</v>
      </c>
      <c r="EF103" s="267">
        <f t="shared" si="7"/>
        <v>0</v>
      </c>
      <c r="EG103" s="594">
        <f t="shared" si="8"/>
        <v>0</v>
      </c>
      <c r="EH103" s="402">
        <f t="shared" si="9"/>
        <v>0</v>
      </c>
      <c r="EI103" s="370" t="str">
        <f>IF(EH103=0,"",
IF(SUM($EH$25:EH103)=1,EJ103,
IF($EH$110&gt;SUM($EH$25:EH103),_xlfn.CONCAT(", ",EJ103),
IF($EH$110=SUM($EH$25:EH103),_xlfn.CONCAT(" y ",EJ103)))))</f>
        <v/>
      </c>
      <c r="EJ103" s="156" t="s">
        <v>5217</v>
      </c>
    </row>
    <row r="104" spans="1:140" ht="15" customHeight="1">
      <c r="A104" s="654"/>
      <c r="B104" s="654"/>
      <c r="C104" s="655" t="s">
        <v>5218</v>
      </c>
      <c r="D104" s="884" t="str">
        <f>IF(CNGE_2024_M1_Secc5!D351="","",CNGE_2024_M1_Secc5!D351)</f>
        <v/>
      </c>
      <c r="E104" s="884"/>
      <c r="F104" s="884"/>
      <c r="G104" s="884"/>
      <c r="H104" s="940"/>
      <c r="I104" s="940"/>
      <c r="J104" s="940"/>
      <c r="K104" s="940"/>
      <c r="L104" s="622"/>
      <c r="M104" s="622"/>
      <c r="N104" s="622"/>
      <c r="O104" s="622"/>
      <c r="P104" s="622"/>
      <c r="Q104" s="622"/>
      <c r="R104" s="622"/>
      <c r="S104" s="622"/>
      <c r="T104" s="622"/>
      <c r="U104" s="622"/>
      <c r="V104" s="622"/>
      <c r="W104" s="622"/>
      <c r="X104" s="622"/>
      <c r="Y104" s="622"/>
      <c r="Z104" s="622"/>
      <c r="AA104" s="622"/>
      <c r="AB104" s="622"/>
      <c r="AC104" s="622"/>
      <c r="AD104" s="622"/>
      <c r="AE104" s="622"/>
      <c r="AF104" s="622"/>
      <c r="AG104" s="622"/>
      <c r="AH104" s="622"/>
      <c r="AI104" s="622"/>
      <c r="AJ104" s="622"/>
      <c r="AK104" s="622"/>
      <c r="AL104" s="622"/>
      <c r="AM104" s="622"/>
      <c r="AN104" s="622"/>
      <c r="AO104" s="622"/>
      <c r="AP104" s="622"/>
      <c r="AQ104" s="622"/>
      <c r="AR104" s="622"/>
      <c r="AS104" s="622"/>
      <c r="AT104" s="622"/>
      <c r="AU104" s="622"/>
      <c r="AV104" s="622"/>
      <c r="AW104" s="622"/>
      <c r="AX104" s="622"/>
      <c r="AY104" s="622"/>
      <c r="AZ104" s="622"/>
      <c r="BA104" s="622"/>
      <c r="BB104" s="622"/>
      <c r="BC104" s="622"/>
      <c r="BD104" s="622"/>
      <c r="BE104" s="622"/>
      <c r="BF104" s="622"/>
      <c r="BG104" s="622"/>
      <c r="BH104" s="622"/>
      <c r="BI104" s="622"/>
      <c r="BJ104" s="622"/>
      <c r="BK104" s="622"/>
      <c r="BL104" s="622"/>
      <c r="BM104" s="622"/>
      <c r="BN104" s="622"/>
      <c r="BO104" s="622"/>
      <c r="BP104" s="622"/>
      <c r="BQ104" s="622"/>
      <c r="BR104" s="622"/>
      <c r="BS104" s="622"/>
      <c r="BT104" s="622"/>
      <c r="BU104" s="622"/>
      <c r="BV104" s="622"/>
      <c r="BW104" s="622"/>
      <c r="BX104" s="622"/>
      <c r="BY104" s="622"/>
      <c r="BZ104" s="622"/>
      <c r="CA104" s="622"/>
      <c r="CB104" s="622"/>
      <c r="CC104" s="622"/>
      <c r="CD104" s="622"/>
      <c r="CE104" s="622"/>
      <c r="CF104" s="622"/>
      <c r="CG104" s="622"/>
      <c r="CH104" s="622"/>
      <c r="CI104" s="622"/>
      <c r="CJ104" s="622"/>
      <c r="CK104" s="622"/>
      <c r="CL104" s="622"/>
      <c r="CM104" s="622"/>
      <c r="CN104" s="622"/>
      <c r="CO104" s="622"/>
      <c r="CP104" s="622"/>
      <c r="CQ104" s="622"/>
      <c r="CR104" s="622"/>
      <c r="CS104" s="622"/>
      <c r="CT104" s="622"/>
      <c r="CU104" s="622"/>
      <c r="CV104" s="622"/>
      <c r="CW104" s="622"/>
      <c r="CX104" s="622"/>
      <c r="CY104" s="622"/>
      <c r="CZ104" s="622"/>
      <c r="DA104" s="622"/>
      <c r="DB104" s="622"/>
      <c r="DC104" s="622"/>
      <c r="DD104" s="622"/>
      <c r="DE104" s="622"/>
      <c r="DF104" s="622"/>
      <c r="DG104" s="622"/>
      <c r="DH104" s="622"/>
      <c r="DI104" s="622"/>
      <c r="DJ104" s="622"/>
      <c r="DK104" s="622"/>
      <c r="DL104" s="622"/>
      <c r="DM104" s="622"/>
      <c r="DN104" s="622"/>
      <c r="DO104" s="622"/>
      <c r="DP104" s="622"/>
      <c r="DQ104" s="622"/>
      <c r="DR104" s="622"/>
      <c r="DS104" s="622"/>
      <c r="DT104" s="622"/>
      <c r="DU104" s="622"/>
      <c r="DV104" s="622"/>
      <c r="DW104" s="622"/>
      <c r="DX104" s="622"/>
      <c r="DY104" s="622"/>
      <c r="DZ104" s="622"/>
      <c r="EA104" s="622"/>
      <c r="EB104" s="622"/>
      <c r="EC104" s="654"/>
      <c r="ED104" s="280">
        <f t="shared" si="5"/>
        <v>0</v>
      </c>
      <c r="EE104" s="517">
        <f t="shared" si="6"/>
        <v>0</v>
      </c>
      <c r="EF104" s="267">
        <f t="shared" si="7"/>
        <v>0</v>
      </c>
      <c r="EG104" s="594">
        <f t="shared" si="8"/>
        <v>0</v>
      </c>
      <c r="EH104" s="402">
        <f t="shared" si="9"/>
        <v>0</v>
      </c>
      <c r="EI104" s="370" t="str">
        <f>IF(EH104=0,"",
IF(SUM($EH$25:EH104)=1,EJ104,
IF($EH$110&gt;SUM($EH$25:EH104),_xlfn.CONCAT(", ",EJ104),
IF($EH$110=SUM($EH$25:EH104),_xlfn.CONCAT(" y ",EJ104)))))</f>
        <v/>
      </c>
      <c r="EJ104" s="156" t="s">
        <v>5219</v>
      </c>
    </row>
    <row r="105" spans="1:140" ht="15" customHeight="1">
      <c r="A105" s="654"/>
      <c r="B105" s="654"/>
      <c r="C105" s="655" t="s">
        <v>5220</v>
      </c>
      <c r="D105" s="884" t="str">
        <f>IF(CNGE_2024_M1_Secc5!D352="","",CNGE_2024_M1_Secc5!D352)</f>
        <v/>
      </c>
      <c r="E105" s="884"/>
      <c r="F105" s="884"/>
      <c r="G105" s="884"/>
      <c r="H105" s="940"/>
      <c r="I105" s="940"/>
      <c r="J105" s="940"/>
      <c r="K105" s="940"/>
      <c r="L105" s="622"/>
      <c r="M105" s="622"/>
      <c r="N105" s="622"/>
      <c r="O105" s="622"/>
      <c r="P105" s="622"/>
      <c r="Q105" s="622"/>
      <c r="R105" s="622"/>
      <c r="S105" s="622"/>
      <c r="T105" s="622"/>
      <c r="U105" s="622"/>
      <c r="V105" s="622"/>
      <c r="W105" s="622"/>
      <c r="X105" s="622"/>
      <c r="Y105" s="622"/>
      <c r="Z105" s="622"/>
      <c r="AA105" s="622"/>
      <c r="AB105" s="622"/>
      <c r="AC105" s="622"/>
      <c r="AD105" s="622"/>
      <c r="AE105" s="622"/>
      <c r="AF105" s="622"/>
      <c r="AG105" s="622"/>
      <c r="AH105" s="622"/>
      <c r="AI105" s="622"/>
      <c r="AJ105" s="622"/>
      <c r="AK105" s="622"/>
      <c r="AL105" s="622"/>
      <c r="AM105" s="622"/>
      <c r="AN105" s="622"/>
      <c r="AO105" s="622"/>
      <c r="AP105" s="622"/>
      <c r="AQ105" s="622"/>
      <c r="AR105" s="622"/>
      <c r="AS105" s="622"/>
      <c r="AT105" s="622"/>
      <c r="AU105" s="622"/>
      <c r="AV105" s="622"/>
      <c r="AW105" s="622"/>
      <c r="AX105" s="622"/>
      <c r="AY105" s="622"/>
      <c r="AZ105" s="622"/>
      <c r="BA105" s="622"/>
      <c r="BB105" s="622"/>
      <c r="BC105" s="622"/>
      <c r="BD105" s="622"/>
      <c r="BE105" s="622"/>
      <c r="BF105" s="622"/>
      <c r="BG105" s="622"/>
      <c r="BH105" s="622"/>
      <c r="BI105" s="622"/>
      <c r="BJ105" s="622"/>
      <c r="BK105" s="622"/>
      <c r="BL105" s="622"/>
      <c r="BM105" s="622"/>
      <c r="BN105" s="622"/>
      <c r="BO105" s="622"/>
      <c r="BP105" s="622"/>
      <c r="BQ105" s="622"/>
      <c r="BR105" s="622"/>
      <c r="BS105" s="622"/>
      <c r="BT105" s="622"/>
      <c r="BU105" s="622"/>
      <c r="BV105" s="622"/>
      <c r="BW105" s="622"/>
      <c r="BX105" s="622"/>
      <c r="BY105" s="622"/>
      <c r="BZ105" s="622"/>
      <c r="CA105" s="622"/>
      <c r="CB105" s="622"/>
      <c r="CC105" s="622"/>
      <c r="CD105" s="622"/>
      <c r="CE105" s="622"/>
      <c r="CF105" s="622"/>
      <c r="CG105" s="622"/>
      <c r="CH105" s="622"/>
      <c r="CI105" s="622"/>
      <c r="CJ105" s="622"/>
      <c r="CK105" s="622"/>
      <c r="CL105" s="622"/>
      <c r="CM105" s="622"/>
      <c r="CN105" s="622"/>
      <c r="CO105" s="622"/>
      <c r="CP105" s="622"/>
      <c r="CQ105" s="622"/>
      <c r="CR105" s="622"/>
      <c r="CS105" s="622"/>
      <c r="CT105" s="622"/>
      <c r="CU105" s="622"/>
      <c r="CV105" s="622"/>
      <c r="CW105" s="622"/>
      <c r="CX105" s="622"/>
      <c r="CY105" s="622"/>
      <c r="CZ105" s="622"/>
      <c r="DA105" s="622"/>
      <c r="DB105" s="622"/>
      <c r="DC105" s="622"/>
      <c r="DD105" s="622"/>
      <c r="DE105" s="622"/>
      <c r="DF105" s="622"/>
      <c r="DG105" s="622"/>
      <c r="DH105" s="622"/>
      <c r="DI105" s="622"/>
      <c r="DJ105" s="622"/>
      <c r="DK105" s="622"/>
      <c r="DL105" s="622"/>
      <c r="DM105" s="622"/>
      <c r="DN105" s="622"/>
      <c r="DO105" s="622"/>
      <c r="DP105" s="622"/>
      <c r="DQ105" s="622"/>
      <c r="DR105" s="622"/>
      <c r="DS105" s="622"/>
      <c r="DT105" s="622"/>
      <c r="DU105" s="622"/>
      <c r="DV105" s="622"/>
      <c r="DW105" s="622"/>
      <c r="DX105" s="622"/>
      <c r="DY105" s="622"/>
      <c r="DZ105" s="622"/>
      <c r="EA105" s="622"/>
      <c r="EB105" s="622"/>
      <c r="EC105" s="654"/>
      <c r="ED105" s="280">
        <f t="shared" si="5"/>
        <v>0</v>
      </c>
      <c r="EE105" s="517">
        <f t="shared" si="6"/>
        <v>0</v>
      </c>
      <c r="EF105" s="267">
        <f t="shared" si="7"/>
        <v>0</v>
      </c>
      <c r="EG105" s="594">
        <f t="shared" si="8"/>
        <v>0</v>
      </c>
      <c r="EH105" s="402">
        <f t="shared" si="9"/>
        <v>0</v>
      </c>
      <c r="EI105" s="370" t="str">
        <f>IF(EH105=0,"",
IF(SUM($EH$25:EH105)=1,EJ105,
IF($EH$110&gt;SUM($EH$25:EH105),_xlfn.CONCAT(", ",EJ105),
IF($EH$110=SUM($EH$25:EH105),_xlfn.CONCAT(" y ",EJ105)))))</f>
        <v/>
      </c>
      <c r="EJ105" s="156" t="s">
        <v>5221</v>
      </c>
    </row>
    <row r="106" spans="1:140" ht="15" customHeight="1">
      <c r="A106" s="654"/>
      <c r="B106" s="654"/>
      <c r="C106" s="655" t="s">
        <v>5222</v>
      </c>
      <c r="D106" s="884" t="str">
        <f>IF(CNGE_2024_M1_Secc5!D353="","",CNGE_2024_M1_Secc5!D353)</f>
        <v/>
      </c>
      <c r="E106" s="884"/>
      <c r="F106" s="884"/>
      <c r="G106" s="884"/>
      <c r="H106" s="940"/>
      <c r="I106" s="940"/>
      <c r="J106" s="940"/>
      <c r="K106" s="940"/>
      <c r="L106" s="622"/>
      <c r="M106" s="622"/>
      <c r="N106" s="622"/>
      <c r="O106" s="622"/>
      <c r="P106" s="622"/>
      <c r="Q106" s="622"/>
      <c r="R106" s="622"/>
      <c r="S106" s="622"/>
      <c r="T106" s="622"/>
      <c r="U106" s="622"/>
      <c r="V106" s="622"/>
      <c r="W106" s="622"/>
      <c r="X106" s="622"/>
      <c r="Y106" s="622"/>
      <c r="Z106" s="622"/>
      <c r="AA106" s="622"/>
      <c r="AB106" s="622"/>
      <c r="AC106" s="622"/>
      <c r="AD106" s="622"/>
      <c r="AE106" s="622"/>
      <c r="AF106" s="622"/>
      <c r="AG106" s="622"/>
      <c r="AH106" s="622"/>
      <c r="AI106" s="622"/>
      <c r="AJ106" s="622"/>
      <c r="AK106" s="622"/>
      <c r="AL106" s="622"/>
      <c r="AM106" s="622"/>
      <c r="AN106" s="622"/>
      <c r="AO106" s="622"/>
      <c r="AP106" s="622"/>
      <c r="AQ106" s="622"/>
      <c r="AR106" s="622"/>
      <c r="AS106" s="622"/>
      <c r="AT106" s="622"/>
      <c r="AU106" s="622"/>
      <c r="AV106" s="622"/>
      <c r="AW106" s="622"/>
      <c r="AX106" s="622"/>
      <c r="AY106" s="622"/>
      <c r="AZ106" s="622"/>
      <c r="BA106" s="622"/>
      <c r="BB106" s="622"/>
      <c r="BC106" s="622"/>
      <c r="BD106" s="622"/>
      <c r="BE106" s="622"/>
      <c r="BF106" s="622"/>
      <c r="BG106" s="622"/>
      <c r="BH106" s="622"/>
      <c r="BI106" s="622"/>
      <c r="BJ106" s="622"/>
      <c r="BK106" s="622"/>
      <c r="BL106" s="622"/>
      <c r="BM106" s="622"/>
      <c r="BN106" s="622"/>
      <c r="BO106" s="622"/>
      <c r="BP106" s="622"/>
      <c r="BQ106" s="622"/>
      <c r="BR106" s="622"/>
      <c r="BS106" s="622"/>
      <c r="BT106" s="622"/>
      <c r="BU106" s="622"/>
      <c r="BV106" s="622"/>
      <c r="BW106" s="622"/>
      <c r="BX106" s="622"/>
      <c r="BY106" s="622"/>
      <c r="BZ106" s="622"/>
      <c r="CA106" s="622"/>
      <c r="CB106" s="622"/>
      <c r="CC106" s="622"/>
      <c r="CD106" s="622"/>
      <c r="CE106" s="622"/>
      <c r="CF106" s="622"/>
      <c r="CG106" s="622"/>
      <c r="CH106" s="622"/>
      <c r="CI106" s="622"/>
      <c r="CJ106" s="622"/>
      <c r="CK106" s="622"/>
      <c r="CL106" s="622"/>
      <c r="CM106" s="622"/>
      <c r="CN106" s="622"/>
      <c r="CO106" s="622"/>
      <c r="CP106" s="622"/>
      <c r="CQ106" s="622"/>
      <c r="CR106" s="622"/>
      <c r="CS106" s="622"/>
      <c r="CT106" s="622"/>
      <c r="CU106" s="622"/>
      <c r="CV106" s="622"/>
      <c r="CW106" s="622"/>
      <c r="CX106" s="622"/>
      <c r="CY106" s="622"/>
      <c r="CZ106" s="622"/>
      <c r="DA106" s="622"/>
      <c r="DB106" s="622"/>
      <c r="DC106" s="622"/>
      <c r="DD106" s="622"/>
      <c r="DE106" s="622"/>
      <c r="DF106" s="622"/>
      <c r="DG106" s="622"/>
      <c r="DH106" s="622"/>
      <c r="DI106" s="622"/>
      <c r="DJ106" s="622"/>
      <c r="DK106" s="622"/>
      <c r="DL106" s="622"/>
      <c r="DM106" s="622"/>
      <c r="DN106" s="622"/>
      <c r="DO106" s="622"/>
      <c r="DP106" s="622"/>
      <c r="DQ106" s="622"/>
      <c r="DR106" s="622"/>
      <c r="DS106" s="622"/>
      <c r="DT106" s="622"/>
      <c r="DU106" s="622"/>
      <c r="DV106" s="622"/>
      <c r="DW106" s="622"/>
      <c r="DX106" s="622"/>
      <c r="DY106" s="622"/>
      <c r="DZ106" s="622"/>
      <c r="EA106" s="622"/>
      <c r="EB106" s="622"/>
      <c r="EC106" s="654"/>
      <c r="ED106" s="280">
        <f t="shared" si="5"/>
        <v>0</v>
      </c>
      <c r="EE106" s="517">
        <f t="shared" si="6"/>
        <v>0</v>
      </c>
      <c r="EF106" s="267">
        <f t="shared" si="7"/>
        <v>0</v>
      </c>
      <c r="EG106" s="594">
        <f t="shared" si="8"/>
        <v>0</v>
      </c>
      <c r="EH106" s="402">
        <f t="shared" si="9"/>
        <v>0</v>
      </c>
      <c r="EI106" s="370" t="str">
        <f>IF(EH106=0,"",
IF(SUM($EH$25:EH106)=1,EJ106,
IF($EH$110&gt;SUM($EH$25:EH106),_xlfn.CONCAT(", ",EJ106),
IF($EH$110=SUM($EH$25:EH106),_xlfn.CONCAT(" y ",EJ106)))))</f>
        <v/>
      </c>
      <c r="EJ106" s="156" t="s">
        <v>5223</v>
      </c>
    </row>
    <row r="107" spans="1:140" ht="15" customHeight="1">
      <c r="A107" s="654"/>
      <c r="B107" s="654"/>
      <c r="C107" s="655" t="s">
        <v>5224</v>
      </c>
      <c r="D107" s="884" t="str">
        <f>IF(CNGE_2024_M1_Secc5!D354="","",CNGE_2024_M1_Secc5!D354)</f>
        <v/>
      </c>
      <c r="E107" s="884"/>
      <c r="F107" s="884"/>
      <c r="G107" s="884"/>
      <c r="H107" s="940"/>
      <c r="I107" s="940"/>
      <c r="J107" s="940"/>
      <c r="K107" s="940"/>
      <c r="L107" s="622"/>
      <c r="M107" s="622"/>
      <c r="N107" s="622"/>
      <c r="O107" s="622"/>
      <c r="P107" s="622"/>
      <c r="Q107" s="622"/>
      <c r="R107" s="622"/>
      <c r="S107" s="622"/>
      <c r="T107" s="622"/>
      <c r="U107" s="622"/>
      <c r="V107" s="622"/>
      <c r="W107" s="622"/>
      <c r="X107" s="622"/>
      <c r="Y107" s="622"/>
      <c r="Z107" s="622"/>
      <c r="AA107" s="622"/>
      <c r="AB107" s="622"/>
      <c r="AC107" s="622"/>
      <c r="AD107" s="622"/>
      <c r="AE107" s="622"/>
      <c r="AF107" s="622"/>
      <c r="AG107" s="622"/>
      <c r="AH107" s="622"/>
      <c r="AI107" s="622"/>
      <c r="AJ107" s="622"/>
      <c r="AK107" s="622"/>
      <c r="AL107" s="622"/>
      <c r="AM107" s="622"/>
      <c r="AN107" s="622"/>
      <c r="AO107" s="622"/>
      <c r="AP107" s="622"/>
      <c r="AQ107" s="622"/>
      <c r="AR107" s="622"/>
      <c r="AS107" s="622"/>
      <c r="AT107" s="622"/>
      <c r="AU107" s="622"/>
      <c r="AV107" s="622"/>
      <c r="AW107" s="622"/>
      <c r="AX107" s="622"/>
      <c r="AY107" s="622"/>
      <c r="AZ107" s="622"/>
      <c r="BA107" s="622"/>
      <c r="BB107" s="622"/>
      <c r="BC107" s="622"/>
      <c r="BD107" s="622"/>
      <c r="BE107" s="622"/>
      <c r="BF107" s="622"/>
      <c r="BG107" s="622"/>
      <c r="BH107" s="622"/>
      <c r="BI107" s="622"/>
      <c r="BJ107" s="622"/>
      <c r="BK107" s="622"/>
      <c r="BL107" s="622"/>
      <c r="BM107" s="622"/>
      <c r="BN107" s="622"/>
      <c r="BO107" s="622"/>
      <c r="BP107" s="622"/>
      <c r="BQ107" s="622"/>
      <c r="BR107" s="622"/>
      <c r="BS107" s="622"/>
      <c r="BT107" s="622"/>
      <c r="BU107" s="622"/>
      <c r="BV107" s="622"/>
      <c r="BW107" s="622"/>
      <c r="BX107" s="622"/>
      <c r="BY107" s="622"/>
      <c r="BZ107" s="622"/>
      <c r="CA107" s="622"/>
      <c r="CB107" s="622"/>
      <c r="CC107" s="622"/>
      <c r="CD107" s="622"/>
      <c r="CE107" s="622"/>
      <c r="CF107" s="622"/>
      <c r="CG107" s="622"/>
      <c r="CH107" s="622"/>
      <c r="CI107" s="622"/>
      <c r="CJ107" s="622"/>
      <c r="CK107" s="622"/>
      <c r="CL107" s="622"/>
      <c r="CM107" s="622"/>
      <c r="CN107" s="622"/>
      <c r="CO107" s="622"/>
      <c r="CP107" s="622"/>
      <c r="CQ107" s="622"/>
      <c r="CR107" s="622"/>
      <c r="CS107" s="622"/>
      <c r="CT107" s="622"/>
      <c r="CU107" s="622"/>
      <c r="CV107" s="622"/>
      <c r="CW107" s="622"/>
      <c r="CX107" s="622"/>
      <c r="CY107" s="622"/>
      <c r="CZ107" s="622"/>
      <c r="DA107" s="622"/>
      <c r="DB107" s="622"/>
      <c r="DC107" s="622"/>
      <c r="DD107" s="622"/>
      <c r="DE107" s="622"/>
      <c r="DF107" s="622"/>
      <c r="DG107" s="622"/>
      <c r="DH107" s="622"/>
      <c r="DI107" s="622"/>
      <c r="DJ107" s="622"/>
      <c r="DK107" s="622"/>
      <c r="DL107" s="622"/>
      <c r="DM107" s="622"/>
      <c r="DN107" s="622"/>
      <c r="DO107" s="622"/>
      <c r="DP107" s="622"/>
      <c r="DQ107" s="622"/>
      <c r="DR107" s="622"/>
      <c r="DS107" s="622"/>
      <c r="DT107" s="622"/>
      <c r="DU107" s="622"/>
      <c r="DV107" s="622"/>
      <c r="DW107" s="622"/>
      <c r="DX107" s="622"/>
      <c r="DY107" s="622"/>
      <c r="DZ107" s="622"/>
      <c r="EA107" s="622"/>
      <c r="EB107" s="622"/>
      <c r="EC107" s="654"/>
      <c r="ED107" s="280">
        <f t="shared" si="5"/>
        <v>0</v>
      </c>
      <c r="EE107" s="517">
        <f t="shared" si="6"/>
        <v>0</v>
      </c>
      <c r="EF107" s="267">
        <f t="shared" si="7"/>
        <v>0</v>
      </c>
      <c r="EG107" s="594">
        <f t="shared" si="8"/>
        <v>0</v>
      </c>
      <c r="EH107" s="402">
        <f t="shared" si="9"/>
        <v>0</v>
      </c>
      <c r="EI107" s="370" t="str">
        <f>IF(EH107=0,"",
IF(SUM($EH$25:EH107)=1,EJ107,
IF($EH$110&gt;SUM($EH$25:EH107),_xlfn.CONCAT(", ",EJ107),
IF($EH$110=SUM($EH$25:EH107),_xlfn.CONCAT(" y ",EJ107)))))</f>
        <v/>
      </c>
      <c r="EJ107" s="156" t="s">
        <v>5225</v>
      </c>
    </row>
    <row r="108" spans="1:140" ht="15" customHeight="1">
      <c r="A108" s="654"/>
      <c r="B108" s="654"/>
      <c r="C108" s="655" t="s">
        <v>5226</v>
      </c>
      <c r="D108" s="884" t="str">
        <f>IF(CNGE_2024_M1_Secc5!D355="","",CNGE_2024_M1_Secc5!D355)</f>
        <v/>
      </c>
      <c r="E108" s="884"/>
      <c r="F108" s="884"/>
      <c r="G108" s="884"/>
      <c r="H108" s="940"/>
      <c r="I108" s="940"/>
      <c r="J108" s="940"/>
      <c r="K108" s="940"/>
      <c r="L108" s="622"/>
      <c r="M108" s="622"/>
      <c r="N108" s="622"/>
      <c r="O108" s="622"/>
      <c r="P108" s="622"/>
      <c r="Q108" s="622"/>
      <c r="R108" s="622"/>
      <c r="S108" s="622"/>
      <c r="T108" s="622"/>
      <c r="U108" s="622"/>
      <c r="V108" s="622"/>
      <c r="W108" s="622"/>
      <c r="X108" s="622"/>
      <c r="Y108" s="622"/>
      <c r="Z108" s="622"/>
      <c r="AA108" s="622"/>
      <c r="AB108" s="622"/>
      <c r="AC108" s="622"/>
      <c r="AD108" s="622"/>
      <c r="AE108" s="622"/>
      <c r="AF108" s="622"/>
      <c r="AG108" s="622"/>
      <c r="AH108" s="622"/>
      <c r="AI108" s="622"/>
      <c r="AJ108" s="622"/>
      <c r="AK108" s="622"/>
      <c r="AL108" s="622"/>
      <c r="AM108" s="622"/>
      <c r="AN108" s="622"/>
      <c r="AO108" s="622"/>
      <c r="AP108" s="622"/>
      <c r="AQ108" s="622"/>
      <c r="AR108" s="622"/>
      <c r="AS108" s="622"/>
      <c r="AT108" s="622"/>
      <c r="AU108" s="622"/>
      <c r="AV108" s="622"/>
      <c r="AW108" s="622"/>
      <c r="AX108" s="622"/>
      <c r="AY108" s="622"/>
      <c r="AZ108" s="622"/>
      <c r="BA108" s="622"/>
      <c r="BB108" s="622"/>
      <c r="BC108" s="622"/>
      <c r="BD108" s="622"/>
      <c r="BE108" s="622"/>
      <c r="BF108" s="622"/>
      <c r="BG108" s="622"/>
      <c r="BH108" s="622"/>
      <c r="BI108" s="622"/>
      <c r="BJ108" s="622"/>
      <c r="BK108" s="622"/>
      <c r="BL108" s="622"/>
      <c r="BM108" s="622"/>
      <c r="BN108" s="622"/>
      <c r="BO108" s="622"/>
      <c r="BP108" s="622"/>
      <c r="BQ108" s="622"/>
      <c r="BR108" s="622"/>
      <c r="BS108" s="622"/>
      <c r="BT108" s="622"/>
      <c r="BU108" s="622"/>
      <c r="BV108" s="622"/>
      <c r="BW108" s="622"/>
      <c r="BX108" s="622"/>
      <c r="BY108" s="622"/>
      <c r="BZ108" s="622"/>
      <c r="CA108" s="622"/>
      <c r="CB108" s="622"/>
      <c r="CC108" s="622"/>
      <c r="CD108" s="622"/>
      <c r="CE108" s="622"/>
      <c r="CF108" s="622"/>
      <c r="CG108" s="622"/>
      <c r="CH108" s="622"/>
      <c r="CI108" s="622"/>
      <c r="CJ108" s="622"/>
      <c r="CK108" s="622"/>
      <c r="CL108" s="622"/>
      <c r="CM108" s="622"/>
      <c r="CN108" s="622"/>
      <c r="CO108" s="622"/>
      <c r="CP108" s="622"/>
      <c r="CQ108" s="622"/>
      <c r="CR108" s="622"/>
      <c r="CS108" s="622"/>
      <c r="CT108" s="622"/>
      <c r="CU108" s="622"/>
      <c r="CV108" s="622"/>
      <c r="CW108" s="622"/>
      <c r="CX108" s="622"/>
      <c r="CY108" s="622"/>
      <c r="CZ108" s="622"/>
      <c r="DA108" s="622"/>
      <c r="DB108" s="622"/>
      <c r="DC108" s="622"/>
      <c r="DD108" s="622"/>
      <c r="DE108" s="622"/>
      <c r="DF108" s="622"/>
      <c r="DG108" s="622"/>
      <c r="DH108" s="622"/>
      <c r="DI108" s="622"/>
      <c r="DJ108" s="622"/>
      <c r="DK108" s="622"/>
      <c r="DL108" s="622"/>
      <c r="DM108" s="622"/>
      <c r="DN108" s="622"/>
      <c r="DO108" s="622"/>
      <c r="DP108" s="622"/>
      <c r="DQ108" s="622"/>
      <c r="DR108" s="622"/>
      <c r="DS108" s="622"/>
      <c r="DT108" s="622"/>
      <c r="DU108" s="622"/>
      <c r="DV108" s="622"/>
      <c r="DW108" s="622"/>
      <c r="DX108" s="622"/>
      <c r="DY108" s="622"/>
      <c r="DZ108" s="622"/>
      <c r="EA108" s="622"/>
      <c r="EB108" s="622"/>
      <c r="EC108" s="654"/>
      <c r="ED108" s="280">
        <f t="shared" si="5"/>
        <v>0</v>
      </c>
      <c r="EE108" s="517">
        <f t="shared" si="6"/>
        <v>0</v>
      </c>
      <c r="EF108" s="267">
        <f t="shared" si="7"/>
        <v>0</v>
      </c>
      <c r="EG108" s="594">
        <f t="shared" si="8"/>
        <v>0</v>
      </c>
      <c r="EH108" s="402">
        <f t="shared" si="9"/>
        <v>0</v>
      </c>
      <c r="EI108" s="370" t="str">
        <f>IF(EH108=0,"",
IF(SUM($EH$25:EH108)=1,EJ108,
IF($EH$110&gt;SUM($EH$25:EH108),_xlfn.CONCAT(", ",EJ108),
IF($EH$110=SUM($EH$25:EH108),_xlfn.CONCAT(" y ",EJ108)))))</f>
        <v/>
      </c>
      <c r="EJ108" s="156" t="s">
        <v>5227</v>
      </c>
    </row>
    <row r="109" spans="1:140" ht="15" customHeight="1">
      <c r="A109" s="654"/>
      <c r="B109" s="654"/>
      <c r="C109" s="655" t="s">
        <v>5228</v>
      </c>
      <c r="D109" s="884" t="str">
        <f>IF(CNGE_2024_M1_Secc5!D356="","",CNGE_2024_M1_Secc5!D356)</f>
        <v/>
      </c>
      <c r="E109" s="884"/>
      <c r="F109" s="884"/>
      <c r="G109" s="884"/>
      <c r="H109" s="940"/>
      <c r="I109" s="940"/>
      <c r="J109" s="940"/>
      <c r="K109" s="940"/>
      <c r="L109" s="622"/>
      <c r="M109" s="622"/>
      <c r="N109" s="622"/>
      <c r="O109" s="622"/>
      <c r="P109" s="622"/>
      <c r="Q109" s="622"/>
      <c r="R109" s="622"/>
      <c r="S109" s="622"/>
      <c r="T109" s="622"/>
      <c r="U109" s="622"/>
      <c r="V109" s="622"/>
      <c r="W109" s="622"/>
      <c r="X109" s="622"/>
      <c r="Y109" s="622"/>
      <c r="Z109" s="622"/>
      <c r="AA109" s="622"/>
      <c r="AB109" s="622"/>
      <c r="AC109" s="622"/>
      <c r="AD109" s="622"/>
      <c r="AE109" s="622"/>
      <c r="AF109" s="622"/>
      <c r="AG109" s="622"/>
      <c r="AH109" s="622"/>
      <c r="AI109" s="622"/>
      <c r="AJ109" s="622"/>
      <c r="AK109" s="622"/>
      <c r="AL109" s="622"/>
      <c r="AM109" s="622"/>
      <c r="AN109" s="622"/>
      <c r="AO109" s="622"/>
      <c r="AP109" s="622"/>
      <c r="AQ109" s="622"/>
      <c r="AR109" s="622"/>
      <c r="AS109" s="622"/>
      <c r="AT109" s="622"/>
      <c r="AU109" s="622"/>
      <c r="AV109" s="622"/>
      <c r="AW109" s="622"/>
      <c r="AX109" s="622"/>
      <c r="AY109" s="622"/>
      <c r="AZ109" s="622"/>
      <c r="BA109" s="622"/>
      <c r="BB109" s="622"/>
      <c r="BC109" s="622"/>
      <c r="BD109" s="622"/>
      <c r="BE109" s="622"/>
      <c r="BF109" s="622"/>
      <c r="BG109" s="622"/>
      <c r="BH109" s="622"/>
      <c r="BI109" s="622"/>
      <c r="BJ109" s="622"/>
      <c r="BK109" s="622"/>
      <c r="BL109" s="622"/>
      <c r="BM109" s="622"/>
      <c r="BN109" s="622"/>
      <c r="BO109" s="622"/>
      <c r="BP109" s="622"/>
      <c r="BQ109" s="622"/>
      <c r="BR109" s="622"/>
      <c r="BS109" s="622"/>
      <c r="BT109" s="622"/>
      <c r="BU109" s="622"/>
      <c r="BV109" s="622"/>
      <c r="BW109" s="622"/>
      <c r="BX109" s="622"/>
      <c r="BY109" s="622"/>
      <c r="BZ109" s="622"/>
      <c r="CA109" s="622"/>
      <c r="CB109" s="622"/>
      <c r="CC109" s="622"/>
      <c r="CD109" s="622"/>
      <c r="CE109" s="622"/>
      <c r="CF109" s="622"/>
      <c r="CG109" s="622"/>
      <c r="CH109" s="622"/>
      <c r="CI109" s="622"/>
      <c r="CJ109" s="622"/>
      <c r="CK109" s="622"/>
      <c r="CL109" s="622"/>
      <c r="CM109" s="622"/>
      <c r="CN109" s="622"/>
      <c r="CO109" s="622"/>
      <c r="CP109" s="622"/>
      <c r="CQ109" s="622"/>
      <c r="CR109" s="622"/>
      <c r="CS109" s="622"/>
      <c r="CT109" s="622"/>
      <c r="CU109" s="622"/>
      <c r="CV109" s="622"/>
      <c r="CW109" s="622"/>
      <c r="CX109" s="622"/>
      <c r="CY109" s="622"/>
      <c r="CZ109" s="622"/>
      <c r="DA109" s="622"/>
      <c r="DB109" s="622"/>
      <c r="DC109" s="622"/>
      <c r="DD109" s="622"/>
      <c r="DE109" s="622"/>
      <c r="DF109" s="622"/>
      <c r="DG109" s="622"/>
      <c r="DH109" s="622"/>
      <c r="DI109" s="622"/>
      <c r="DJ109" s="622"/>
      <c r="DK109" s="622"/>
      <c r="DL109" s="622"/>
      <c r="DM109" s="622"/>
      <c r="DN109" s="622"/>
      <c r="DO109" s="622"/>
      <c r="DP109" s="622"/>
      <c r="DQ109" s="622"/>
      <c r="DR109" s="622"/>
      <c r="DS109" s="622"/>
      <c r="DT109" s="622"/>
      <c r="DU109" s="622"/>
      <c r="DV109" s="622"/>
      <c r="DW109" s="622"/>
      <c r="DX109" s="622"/>
      <c r="DY109" s="622"/>
      <c r="DZ109" s="622"/>
      <c r="EA109" s="622"/>
      <c r="EB109" s="622"/>
      <c r="EC109" s="654"/>
      <c r="ED109" s="280">
        <f t="shared" si="5"/>
        <v>0</v>
      </c>
      <c r="EE109" s="517">
        <f t="shared" si="6"/>
        <v>0</v>
      </c>
      <c r="EF109" s="267">
        <f t="shared" si="7"/>
        <v>0</v>
      </c>
      <c r="EG109" s="594">
        <f t="shared" si="8"/>
        <v>0</v>
      </c>
      <c r="EH109" s="402">
        <f t="shared" si="9"/>
        <v>0</v>
      </c>
      <c r="EI109" s="370" t="str">
        <f>IF(EH109=0,"",
IF(SUM($EH$25:EH109)=1,EJ109,
IF($EH$110&gt;SUM($EH$25:EH109),_xlfn.CONCAT(", ",EJ109),
IF($EH$110=SUM($EH$25:EH109),_xlfn.CONCAT(" y ",EJ109)))))</f>
        <v/>
      </c>
      <c r="EJ109" s="156" t="s">
        <v>5229</v>
      </c>
    </row>
    <row r="110" spans="1:140" ht="15" customHeight="1">
      <c r="ED110" s="206">
        <f>SUM(ED25:ED109)</f>
        <v>0</v>
      </c>
      <c r="EE110" s="595">
        <f>SUM(EE25:EE109)</f>
        <v>0</v>
      </c>
      <c r="EF110" s="241">
        <f>SUM(EF25:EF109)</f>
        <v>0</v>
      </c>
      <c r="EG110" s="596">
        <f>SUM(EG25:EG109)</f>
        <v>0</v>
      </c>
      <c r="EH110" s="274">
        <f>SUM(EH25:EH109)</f>
        <v>0</v>
      </c>
      <c r="EI110" s="274" t="str">
        <f>IF(EH110=0,"",_xlfn.CONCAT(EI25:EI109))</f>
        <v/>
      </c>
      <c r="EJ110" s="275" t="str">
        <f>IF(EH110=0,"",
IF(EH110&gt;10,"Favor de ingresar toda la información requerida en la pregunta y/o verifique que no tenga información en celdas sombreadas",
IF(EH110=1,_xlfn.CONCAT("Favor de revisar la información capturada en el numeral ",EI110),_xlfn.CONCAT("Favor de revisar la información capturada en los numerales ",EI110))))</f>
        <v/>
      </c>
    </row>
    <row r="111" spans="1:140" ht="45" customHeight="1">
      <c r="C111" s="782" t="s">
        <v>9419</v>
      </c>
      <c r="D111" s="782"/>
      <c r="E111" s="782"/>
      <c r="F111" s="890"/>
      <c r="G111" s="720"/>
      <c r="H111" s="720"/>
      <c r="I111" s="720"/>
      <c r="J111" s="720"/>
      <c r="K111" s="720"/>
      <c r="L111" s="720"/>
      <c r="M111" s="720"/>
      <c r="N111" s="720"/>
      <c r="O111" s="720"/>
      <c r="P111" s="720"/>
      <c r="Q111" s="720"/>
      <c r="R111" s="720"/>
      <c r="S111" s="720"/>
      <c r="T111" s="720"/>
      <c r="U111" s="720"/>
      <c r="V111" s="720"/>
      <c r="W111" s="720"/>
      <c r="X111" s="720"/>
      <c r="Y111" s="720"/>
      <c r="Z111" s="720"/>
      <c r="AA111" s="720"/>
      <c r="AB111" s="720"/>
      <c r="AC111" s="720"/>
      <c r="AD111" s="720"/>
      <c r="AE111" s="720"/>
      <c r="AF111" s="720"/>
      <c r="AG111" s="720"/>
      <c r="AH111" s="720"/>
      <c r="AI111" s="720"/>
      <c r="AJ111" s="720"/>
      <c r="AK111" s="720"/>
      <c r="AL111" s="720"/>
      <c r="AM111" s="720"/>
      <c r="AN111" s="720"/>
      <c r="AO111" s="720"/>
      <c r="AP111" s="720"/>
      <c r="AQ111" s="720"/>
      <c r="AR111" s="720"/>
      <c r="AS111" s="720"/>
      <c r="AT111" s="720"/>
      <c r="AU111" s="720"/>
      <c r="AV111" s="720"/>
      <c r="AW111" s="720"/>
      <c r="AX111" s="720"/>
      <c r="AY111" s="720"/>
      <c r="AZ111" s="720"/>
      <c r="BA111" s="720"/>
      <c r="BB111" s="720"/>
      <c r="BC111" s="720"/>
      <c r="BD111" s="720"/>
      <c r="BE111" s="720"/>
      <c r="BF111" s="720"/>
      <c r="BG111" s="720"/>
      <c r="BH111" s="720"/>
      <c r="BI111" s="720"/>
      <c r="BJ111" s="720"/>
      <c r="BK111" s="720"/>
      <c r="BL111" s="720"/>
      <c r="BM111" s="720"/>
      <c r="BN111" s="720"/>
      <c r="BO111" s="720"/>
      <c r="BP111" s="720"/>
      <c r="BQ111" s="720"/>
      <c r="BR111" s="720"/>
      <c r="BS111" s="720"/>
      <c r="BT111" s="720"/>
      <c r="BU111" s="720"/>
      <c r="BV111" s="720"/>
      <c r="BW111" s="720"/>
      <c r="BX111" s="720"/>
      <c r="BY111" s="720"/>
      <c r="BZ111" s="720"/>
      <c r="CA111" s="720"/>
      <c r="CB111" s="720"/>
      <c r="CC111" s="720"/>
      <c r="CD111" s="720"/>
      <c r="CE111" s="720"/>
      <c r="CF111" s="720"/>
      <c r="CG111" s="720"/>
      <c r="CH111" s="720"/>
      <c r="CI111" s="720"/>
      <c r="CJ111" s="720"/>
      <c r="CK111" s="720"/>
      <c r="CL111" s="720"/>
      <c r="CM111" s="720"/>
      <c r="CN111" s="720"/>
      <c r="CO111" s="720"/>
      <c r="CP111" s="720"/>
      <c r="CQ111" s="720"/>
      <c r="CR111" s="720"/>
      <c r="CS111" s="720"/>
      <c r="CT111" s="720"/>
      <c r="CU111" s="720"/>
      <c r="CV111" s="720"/>
      <c r="CW111" s="720"/>
      <c r="CX111" s="720"/>
      <c r="CY111" s="720"/>
      <c r="CZ111" s="720"/>
      <c r="DA111" s="720"/>
      <c r="DB111" s="720"/>
      <c r="DC111" s="720"/>
      <c r="DD111" s="720"/>
      <c r="DE111" s="720"/>
      <c r="DF111" s="720"/>
      <c r="DG111" s="720"/>
      <c r="DH111" s="720"/>
      <c r="DI111" s="720"/>
      <c r="DJ111" s="720"/>
      <c r="DK111" s="720"/>
      <c r="DL111" s="720"/>
      <c r="DM111" s="720"/>
      <c r="DN111" s="720"/>
      <c r="DO111" s="720"/>
      <c r="DP111" s="720"/>
      <c r="DQ111" s="720"/>
      <c r="DR111" s="720"/>
      <c r="DS111" s="720"/>
      <c r="DT111" s="720"/>
      <c r="DU111" s="720"/>
      <c r="DV111" s="720"/>
      <c r="DW111" s="720"/>
      <c r="DX111" s="720"/>
      <c r="DY111" s="720"/>
      <c r="DZ111" s="720"/>
      <c r="EA111" s="720"/>
      <c r="EB111" s="891"/>
      <c r="ED111" s="150"/>
      <c r="EE111" s="150"/>
      <c r="EF111" s="150"/>
      <c r="EG111" s="150"/>
      <c r="EH111" s="150"/>
      <c r="EI111" s="150"/>
      <c r="EJ111" s="150"/>
    </row>
    <row r="112" spans="1:140" ht="15" customHeight="1">
      <c r="B112" s="807" t="str">
        <f>IF(AND(EF110&gt;0,F111=""),"Debido a seleccionó con una X la col. Otra institución anote el nombre de dicha(s) institución(es) ","")</f>
        <v/>
      </c>
      <c r="C112" s="807"/>
      <c r="D112" s="807"/>
      <c r="E112" s="807"/>
      <c r="F112" s="807"/>
      <c r="G112" s="807"/>
      <c r="H112" s="807"/>
      <c r="I112" s="807"/>
      <c r="J112" s="807"/>
      <c r="K112" s="807"/>
      <c r="L112" s="807"/>
      <c r="M112" s="807"/>
      <c r="N112" s="807"/>
      <c r="O112" s="807"/>
      <c r="P112" s="807"/>
      <c r="Q112" s="807"/>
      <c r="R112" s="807"/>
      <c r="S112" s="807"/>
      <c r="T112" s="807"/>
      <c r="U112" s="807"/>
      <c r="V112" s="807"/>
      <c r="W112" s="807"/>
      <c r="X112" s="807"/>
      <c r="Y112" s="807"/>
      <c r="Z112" s="807"/>
      <c r="AA112" s="807"/>
      <c r="AB112" s="807"/>
      <c r="AC112" s="807"/>
      <c r="AD112" s="807"/>
      <c r="AE112" s="807"/>
      <c r="AF112" s="807"/>
      <c r="AG112" s="807"/>
      <c r="AH112" s="807"/>
      <c r="AI112" s="807"/>
      <c r="AJ112" s="807"/>
      <c r="AK112" s="807"/>
      <c r="AL112" s="807"/>
      <c r="AM112" s="807"/>
      <c r="AN112" s="807"/>
      <c r="AO112" s="807"/>
      <c r="AP112" s="807"/>
      <c r="AQ112" s="807"/>
      <c r="AR112" s="807"/>
      <c r="AS112" s="807"/>
      <c r="AT112" s="807"/>
      <c r="AU112" s="807"/>
      <c r="AV112" s="807"/>
      <c r="AW112" s="807"/>
      <c r="AX112" s="807"/>
      <c r="AY112" s="807"/>
      <c r="AZ112" s="807"/>
      <c r="BA112" s="807"/>
      <c r="BB112" s="807"/>
      <c r="BC112" s="807"/>
      <c r="BD112" s="807"/>
      <c r="BE112" s="807"/>
      <c r="BF112" s="807"/>
      <c r="BG112" s="807"/>
      <c r="BH112" s="807"/>
      <c r="BI112" s="807"/>
      <c r="BJ112" s="807"/>
      <c r="BK112" s="807"/>
      <c r="BL112" s="807"/>
      <c r="BM112" s="807"/>
      <c r="BN112" s="807"/>
      <c r="BO112" s="807"/>
      <c r="BP112" s="807"/>
      <c r="BQ112" s="807"/>
      <c r="BR112" s="807"/>
      <c r="BS112" s="807"/>
      <c r="BT112" s="807"/>
      <c r="BU112" s="807"/>
      <c r="BV112" s="807"/>
      <c r="BW112" s="807"/>
      <c r="BX112" s="807"/>
      <c r="BY112" s="807"/>
      <c r="BZ112" s="807"/>
      <c r="CA112" s="807"/>
      <c r="CB112" s="807"/>
      <c r="CC112" s="807"/>
      <c r="CD112" s="807"/>
      <c r="CE112" s="807"/>
      <c r="CF112" s="807"/>
      <c r="CG112" s="807"/>
      <c r="CH112" s="807"/>
      <c r="CI112" s="807"/>
      <c r="CJ112" s="807"/>
      <c r="CK112" s="807"/>
      <c r="CL112" s="807"/>
      <c r="CM112" s="807"/>
      <c r="CN112" s="807"/>
      <c r="CO112" s="807"/>
      <c r="CP112" s="807"/>
      <c r="CQ112" s="807"/>
      <c r="CR112" s="807"/>
      <c r="CS112" s="807"/>
      <c r="CT112" s="807"/>
      <c r="CU112" s="807"/>
      <c r="CV112" s="807"/>
      <c r="CW112" s="807"/>
      <c r="CX112" s="807"/>
      <c r="CY112" s="807"/>
      <c r="CZ112" s="807"/>
      <c r="DA112" s="807"/>
      <c r="DB112" s="807"/>
      <c r="DC112" s="807"/>
      <c r="DD112" s="807"/>
      <c r="DE112" s="807"/>
      <c r="DF112" s="807"/>
      <c r="DG112" s="807"/>
      <c r="DH112" s="807"/>
      <c r="DI112" s="807"/>
      <c r="DJ112" s="807"/>
      <c r="DK112" s="807"/>
      <c r="DL112" s="807"/>
      <c r="DM112" s="807"/>
      <c r="DN112" s="807"/>
      <c r="DO112" s="807"/>
      <c r="DP112" s="807"/>
      <c r="DQ112" s="807"/>
      <c r="DR112" s="807"/>
      <c r="DS112" s="807"/>
      <c r="DT112" s="807"/>
      <c r="DU112" s="807"/>
      <c r="DV112" s="807"/>
      <c r="DW112" s="807"/>
      <c r="DX112" s="807"/>
      <c r="DY112" s="807"/>
      <c r="DZ112" s="807"/>
      <c r="EA112" s="807"/>
      <c r="ED112" s="150"/>
      <c r="EE112" s="150"/>
      <c r="EF112" s="150"/>
      <c r="EG112" s="150"/>
      <c r="EH112" s="150"/>
      <c r="EI112" s="150"/>
      <c r="EJ112" s="150"/>
    </row>
    <row r="113" spans="2:132" ht="15" customHeight="1">
      <c r="C113" s="876" t="s">
        <v>5300</v>
      </c>
      <c r="D113" s="876"/>
      <c r="E113" s="876"/>
      <c r="F113" s="876"/>
      <c r="G113" s="876"/>
      <c r="H113" s="876"/>
      <c r="I113" s="876"/>
      <c r="J113" s="876"/>
      <c r="K113" s="876"/>
      <c r="L113" s="876"/>
      <c r="M113" s="876"/>
      <c r="N113" s="876"/>
      <c r="O113" s="876"/>
      <c r="P113" s="876"/>
      <c r="Q113" s="876"/>
      <c r="R113" s="876"/>
      <c r="S113" s="876"/>
      <c r="T113" s="876"/>
      <c r="U113" s="876"/>
      <c r="V113" s="876"/>
      <c r="W113" s="876"/>
      <c r="X113" s="876"/>
      <c r="Y113" s="876"/>
      <c r="Z113" s="876"/>
      <c r="AA113" s="876"/>
      <c r="AB113" s="876"/>
      <c r="AC113" s="876"/>
      <c r="AD113" s="876"/>
      <c r="AE113" s="876"/>
      <c r="AF113" s="876"/>
      <c r="AG113" s="876"/>
      <c r="AH113" s="876"/>
      <c r="AI113" s="876"/>
      <c r="AJ113" s="876"/>
      <c r="AK113" s="876"/>
      <c r="AL113" s="876"/>
      <c r="AM113" s="876"/>
      <c r="AN113" s="876"/>
      <c r="AO113" s="876"/>
      <c r="AP113" s="876"/>
      <c r="AQ113" s="876"/>
      <c r="AR113" s="876"/>
      <c r="AS113" s="876"/>
      <c r="AT113" s="876"/>
      <c r="AU113" s="876"/>
      <c r="AV113" s="876"/>
      <c r="AW113" s="876"/>
      <c r="AX113" s="876"/>
      <c r="AY113" s="876"/>
      <c r="AZ113" s="876"/>
      <c r="BA113" s="876"/>
      <c r="BB113" s="876"/>
      <c r="BC113" s="876"/>
      <c r="BD113" s="876"/>
      <c r="BE113" s="876"/>
      <c r="BF113" s="876"/>
      <c r="BG113" s="876"/>
      <c r="BH113" s="876"/>
      <c r="BI113" s="876"/>
      <c r="BJ113" s="876"/>
      <c r="BK113" s="876"/>
      <c r="BL113" s="876"/>
      <c r="BM113" s="876"/>
      <c r="BN113" s="876"/>
      <c r="BO113" s="876"/>
      <c r="BP113" s="876"/>
      <c r="BQ113" s="876"/>
      <c r="BR113" s="876"/>
      <c r="BS113" s="876"/>
      <c r="BT113" s="876"/>
      <c r="BU113" s="876"/>
      <c r="BV113" s="876"/>
      <c r="BW113" s="876"/>
      <c r="BX113" s="876"/>
      <c r="BY113" s="876"/>
      <c r="BZ113" s="876"/>
      <c r="CA113" s="876"/>
      <c r="CB113" s="876"/>
      <c r="CC113" s="876"/>
      <c r="CD113" s="876"/>
      <c r="CE113" s="876"/>
      <c r="CF113" s="876"/>
      <c r="CG113" s="876"/>
      <c r="CH113" s="876"/>
      <c r="CI113" s="876"/>
      <c r="CJ113" s="876"/>
      <c r="CK113" s="876"/>
      <c r="CL113" s="876"/>
      <c r="CM113" s="876"/>
      <c r="CN113" s="876"/>
      <c r="CO113" s="876"/>
      <c r="CP113" s="876"/>
      <c r="CQ113" s="876"/>
      <c r="CR113" s="876"/>
      <c r="CS113" s="876"/>
      <c r="CT113" s="876"/>
      <c r="CU113" s="876"/>
      <c r="CV113" s="876"/>
      <c r="CW113" s="876"/>
      <c r="CX113" s="876"/>
      <c r="CY113" s="876"/>
      <c r="CZ113" s="876"/>
      <c r="DA113" s="876"/>
      <c r="DB113" s="876"/>
      <c r="DC113" s="876"/>
      <c r="DD113" s="876"/>
      <c r="DE113" s="876"/>
      <c r="DF113" s="876"/>
      <c r="DG113" s="876"/>
      <c r="DH113" s="876"/>
      <c r="DI113" s="876"/>
      <c r="DJ113" s="876"/>
      <c r="DK113" s="876"/>
      <c r="DL113" s="876"/>
      <c r="DM113" s="876"/>
      <c r="DN113" s="876"/>
      <c r="DO113" s="876"/>
      <c r="DP113" s="876"/>
      <c r="DQ113" s="876"/>
      <c r="DR113" s="876"/>
      <c r="DS113" s="876"/>
      <c r="DT113" s="876"/>
      <c r="DU113" s="876"/>
      <c r="DV113" s="876"/>
      <c r="DW113" s="876"/>
      <c r="DX113" s="876"/>
      <c r="DY113" s="876"/>
      <c r="DZ113" s="876"/>
      <c r="EA113" s="876"/>
      <c r="EB113" s="876"/>
    </row>
    <row r="114" spans="2:132" ht="60" customHeight="1">
      <c r="C114" s="1034"/>
      <c r="D114" s="1034"/>
      <c r="E114" s="1034"/>
      <c r="F114" s="1034"/>
      <c r="G114" s="1034"/>
      <c r="H114" s="1034"/>
      <c r="I114" s="1034"/>
      <c r="J114" s="1034"/>
      <c r="K114" s="1034"/>
      <c r="L114" s="1034"/>
      <c r="M114" s="1034"/>
      <c r="N114" s="1034"/>
      <c r="O114" s="1034"/>
      <c r="P114" s="1034"/>
      <c r="Q114" s="1034"/>
      <c r="R114" s="1034"/>
      <c r="S114" s="1034"/>
      <c r="T114" s="1034"/>
      <c r="U114" s="1034"/>
      <c r="V114" s="1034"/>
      <c r="W114" s="1034"/>
      <c r="X114" s="1034"/>
      <c r="Y114" s="1034"/>
      <c r="Z114" s="1034"/>
      <c r="AA114" s="1034"/>
      <c r="AB114" s="1034"/>
      <c r="AC114" s="1034"/>
      <c r="AD114" s="1034"/>
      <c r="AE114" s="1034"/>
      <c r="AF114" s="1034"/>
      <c r="AG114" s="1034"/>
      <c r="AH114" s="1034"/>
      <c r="AI114" s="1034"/>
      <c r="AJ114" s="1034"/>
      <c r="AK114" s="1034"/>
      <c r="AL114" s="1034"/>
      <c r="AM114" s="1034"/>
      <c r="AN114" s="1034"/>
      <c r="AO114" s="1034"/>
      <c r="AP114" s="1034"/>
      <c r="AQ114" s="1034"/>
      <c r="AR114" s="1034"/>
      <c r="AS114" s="1034"/>
      <c r="AT114" s="1034"/>
      <c r="AU114" s="1034"/>
      <c r="AV114" s="1034"/>
      <c r="AW114" s="1034"/>
      <c r="AX114" s="1034"/>
      <c r="AY114" s="1034"/>
      <c r="AZ114" s="1034"/>
      <c r="BA114" s="1034"/>
      <c r="BB114" s="1034"/>
      <c r="BC114" s="1034"/>
      <c r="BD114" s="1034"/>
      <c r="BE114" s="1034"/>
      <c r="BF114" s="1034"/>
      <c r="BG114" s="1034"/>
      <c r="BH114" s="1034"/>
      <c r="BI114" s="1034"/>
      <c r="BJ114" s="1034"/>
      <c r="BK114" s="1034"/>
      <c r="BL114" s="1034"/>
      <c r="BM114" s="1034"/>
      <c r="BN114" s="1034"/>
      <c r="BO114" s="1034"/>
      <c r="BP114" s="1034"/>
      <c r="BQ114" s="1034"/>
      <c r="BR114" s="1034"/>
      <c r="BS114" s="1034"/>
      <c r="BT114" s="1034"/>
      <c r="BU114" s="1034"/>
      <c r="BV114" s="1034"/>
      <c r="BW114" s="1034"/>
      <c r="BX114" s="1034"/>
      <c r="BY114" s="1034"/>
      <c r="BZ114" s="1034"/>
      <c r="CA114" s="1034"/>
      <c r="CB114" s="1034"/>
      <c r="CC114" s="1034"/>
      <c r="CD114" s="1034"/>
      <c r="CE114" s="1034"/>
      <c r="CF114" s="1034"/>
      <c r="CG114" s="1034"/>
      <c r="CH114" s="1034"/>
      <c r="CI114" s="1034"/>
      <c r="CJ114" s="1034"/>
      <c r="CK114" s="1034"/>
      <c r="CL114" s="1034"/>
      <c r="CM114" s="1034"/>
      <c r="CN114" s="1034"/>
      <c r="CO114" s="1034"/>
      <c r="CP114" s="1034"/>
      <c r="CQ114" s="1034"/>
      <c r="CR114" s="1034"/>
      <c r="CS114" s="1034"/>
      <c r="CT114" s="1034"/>
      <c r="CU114" s="1034"/>
      <c r="CV114" s="1034"/>
      <c r="CW114" s="1034"/>
      <c r="CX114" s="1034"/>
      <c r="CY114" s="1034"/>
      <c r="CZ114" s="1034"/>
      <c r="DA114" s="1034"/>
      <c r="DB114" s="1034"/>
      <c r="DC114" s="1034"/>
      <c r="DD114" s="1034"/>
      <c r="DE114" s="1034"/>
      <c r="DF114" s="1034"/>
      <c r="DG114" s="1034"/>
      <c r="DH114" s="1034"/>
      <c r="DI114" s="1034"/>
      <c r="DJ114" s="1034"/>
      <c r="DK114" s="1034"/>
      <c r="DL114" s="1034"/>
      <c r="DM114" s="1034"/>
      <c r="DN114" s="1034"/>
      <c r="DO114" s="1034"/>
      <c r="DP114" s="1034"/>
      <c r="DQ114" s="1034"/>
      <c r="DR114" s="1034"/>
      <c r="DS114" s="1034"/>
      <c r="DT114" s="1034"/>
      <c r="DU114" s="1034"/>
      <c r="DV114" s="1034"/>
      <c r="DW114" s="1034"/>
      <c r="DX114" s="1034"/>
      <c r="DY114" s="1034"/>
      <c r="DZ114" s="1034"/>
      <c r="EA114" s="1034"/>
      <c r="EB114" s="1034"/>
    </row>
    <row r="115" spans="2:132" ht="15" customHeight="1">
      <c r="B115" s="1032" t="str">
        <f>EJ110</f>
        <v/>
      </c>
      <c r="C115" s="1032"/>
      <c r="D115" s="1032"/>
      <c r="E115" s="1032"/>
      <c r="F115" s="1032"/>
      <c r="G115" s="1032"/>
      <c r="H115" s="1032"/>
      <c r="I115" s="1032"/>
      <c r="J115" s="1032"/>
      <c r="K115" s="1032"/>
      <c r="L115" s="1032"/>
      <c r="M115" s="1032"/>
      <c r="N115" s="1032"/>
      <c r="O115" s="1032"/>
      <c r="P115" s="1032"/>
      <c r="Q115" s="1032"/>
      <c r="R115" s="1032"/>
      <c r="S115" s="1032"/>
      <c r="T115" s="1032"/>
      <c r="U115" s="1032"/>
      <c r="V115" s="1032"/>
      <c r="W115" s="1032"/>
      <c r="X115" s="1032"/>
      <c r="Y115" s="1032"/>
      <c r="Z115" s="1032"/>
      <c r="AA115" s="1032"/>
      <c r="AB115" s="1032"/>
      <c r="AC115" s="1032"/>
      <c r="AD115" s="1032"/>
      <c r="AE115" s="1032"/>
      <c r="AF115" s="1032"/>
      <c r="AG115" s="1032"/>
      <c r="AH115" s="1032"/>
      <c r="AI115" s="1032"/>
      <c r="AJ115" s="1032"/>
      <c r="AK115" s="1032"/>
      <c r="AL115" s="1032"/>
      <c r="AM115" s="1032"/>
      <c r="AN115" s="1032"/>
      <c r="AO115" s="1032"/>
      <c r="AP115" s="1032"/>
      <c r="AQ115" s="1032"/>
      <c r="AR115" s="1032"/>
      <c r="AS115" s="1032"/>
      <c r="AT115" s="1032"/>
      <c r="AU115" s="1032"/>
      <c r="AV115" s="1032"/>
      <c r="AW115" s="1032"/>
      <c r="AX115" s="1032"/>
      <c r="AY115" s="1032"/>
      <c r="AZ115" s="1032"/>
      <c r="BA115" s="1032"/>
      <c r="BB115" s="1032"/>
      <c r="BC115" s="1032"/>
      <c r="BD115" s="1032"/>
      <c r="BE115" s="1032"/>
      <c r="BF115" s="1032"/>
      <c r="BG115" s="1032"/>
      <c r="BH115" s="1032"/>
      <c r="BI115" s="1032"/>
      <c r="BJ115" s="1032"/>
      <c r="BK115" s="1032"/>
      <c r="BL115" s="1032"/>
      <c r="BM115" s="1032"/>
      <c r="BN115" s="1032"/>
      <c r="BO115" s="1032"/>
      <c r="BP115" s="1032"/>
      <c r="BQ115" s="1032"/>
      <c r="BR115" s="1032"/>
      <c r="BS115" s="1032"/>
      <c r="BT115" s="1032"/>
      <c r="BU115" s="1032"/>
      <c r="BV115" s="1032"/>
      <c r="BW115" s="1032"/>
      <c r="BX115" s="1032"/>
      <c r="BY115" s="1032"/>
      <c r="BZ115" s="1032"/>
      <c r="CA115" s="1032"/>
      <c r="CB115" s="1032"/>
      <c r="CC115" s="1032"/>
      <c r="CD115" s="1032"/>
      <c r="CE115" s="1032"/>
      <c r="CF115" s="1032"/>
      <c r="CG115" s="1032"/>
      <c r="CH115" s="1032"/>
      <c r="CI115" s="1032"/>
      <c r="CJ115" s="1032"/>
      <c r="CK115" s="1032"/>
      <c r="CL115" s="1032"/>
      <c r="CM115" s="1032"/>
      <c r="CN115" s="1032"/>
      <c r="CO115" s="1032"/>
      <c r="CP115" s="1032"/>
      <c r="CQ115" s="1032"/>
      <c r="CR115" s="1032"/>
      <c r="CS115" s="1032"/>
      <c r="CT115" s="1032"/>
      <c r="CU115" s="1032"/>
      <c r="CV115" s="1032"/>
      <c r="CW115" s="1032"/>
      <c r="CX115" s="1032"/>
      <c r="CY115" s="1032"/>
      <c r="CZ115" s="1032"/>
      <c r="DA115" s="1032"/>
      <c r="DB115" s="1032"/>
      <c r="DC115" s="1032"/>
      <c r="DD115" s="1032"/>
      <c r="DE115" s="1032"/>
      <c r="DF115" s="1032"/>
      <c r="DG115" s="1032"/>
      <c r="DH115" s="1032"/>
      <c r="DI115" s="1032"/>
      <c r="DJ115" s="1032"/>
      <c r="DK115" s="1032"/>
      <c r="DL115" s="1032"/>
      <c r="DM115" s="1032"/>
      <c r="DN115" s="1032"/>
      <c r="DO115" s="1032"/>
      <c r="DP115" s="1032"/>
      <c r="DQ115" s="1032"/>
      <c r="DR115" s="1032"/>
      <c r="DS115" s="1032"/>
      <c r="DT115" s="1032"/>
      <c r="DU115" s="1032"/>
      <c r="DV115" s="1032"/>
      <c r="DW115" s="1032"/>
      <c r="DX115" s="1032"/>
      <c r="DY115" s="1032"/>
      <c r="DZ115" s="1032"/>
      <c r="EA115" s="1032"/>
      <c r="EB115" s="1032"/>
    </row>
    <row r="116" spans="2:132" ht="15" customHeight="1">
      <c r="B116" s="1033" t="str">
        <f>IF(EG110&gt;0,"Alerta: debe de proporcionar una justificación de acuerdo a lo establecido en la instrucción 5","")</f>
        <v/>
      </c>
      <c r="C116" s="1033"/>
      <c r="D116" s="1033"/>
      <c r="E116" s="1033"/>
      <c r="F116" s="1033"/>
      <c r="G116" s="1033"/>
      <c r="H116" s="1033"/>
      <c r="I116" s="1033"/>
      <c r="J116" s="1033"/>
      <c r="K116" s="1033"/>
      <c r="L116" s="1033"/>
      <c r="M116" s="1033"/>
      <c r="N116" s="1033"/>
      <c r="O116" s="1033"/>
      <c r="P116" s="1033"/>
      <c r="Q116" s="1033"/>
      <c r="R116" s="1033"/>
      <c r="S116" s="1033"/>
      <c r="T116" s="1033"/>
      <c r="U116" s="1033"/>
      <c r="V116" s="1033"/>
      <c r="W116" s="1033"/>
      <c r="X116" s="1033"/>
      <c r="Y116" s="1033"/>
      <c r="Z116" s="1033"/>
      <c r="AA116" s="1033"/>
      <c r="AB116" s="1033"/>
      <c r="AC116" s="1033"/>
      <c r="AD116" s="1033"/>
      <c r="AE116" s="1033"/>
      <c r="AF116" s="1033"/>
      <c r="AG116" s="1033"/>
      <c r="AH116" s="1033"/>
      <c r="AI116" s="1033"/>
      <c r="AJ116" s="1033"/>
      <c r="AK116" s="1033"/>
      <c r="AL116" s="1033"/>
      <c r="AM116" s="1033"/>
      <c r="AN116" s="1033"/>
      <c r="AO116" s="1033"/>
      <c r="AP116" s="1033"/>
      <c r="AQ116" s="1033"/>
      <c r="AR116" s="1033"/>
      <c r="AS116" s="1033"/>
      <c r="AT116" s="1033"/>
      <c r="AU116" s="1033"/>
      <c r="AV116" s="1033"/>
      <c r="AW116" s="1033"/>
      <c r="AX116" s="1033"/>
      <c r="AY116" s="1033"/>
      <c r="AZ116" s="1033"/>
      <c r="BA116" s="1033"/>
      <c r="BB116" s="1033"/>
      <c r="BC116" s="1033"/>
      <c r="BD116" s="1033"/>
      <c r="BE116" s="1033"/>
      <c r="BF116" s="1033"/>
      <c r="BG116" s="1033"/>
      <c r="BH116" s="1033"/>
      <c r="BI116" s="1033"/>
      <c r="BJ116" s="1033"/>
      <c r="BK116" s="1033"/>
      <c r="BL116" s="1033"/>
      <c r="BM116" s="1033"/>
      <c r="BN116" s="1033"/>
      <c r="BO116" s="1033"/>
      <c r="BP116" s="1033"/>
      <c r="BQ116" s="1033"/>
      <c r="BR116" s="1033"/>
      <c r="BS116" s="1033"/>
      <c r="BT116" s="1033"/>
      <c r="BU116" s="1033"/>
      <c r="BV116" s="1033"/>
      <c r="BW116" s="1033"/>
      <c r="BX116" s="1033"/>
      <c r="BY116" s="1033"/>
      <c r="BZ116" s="1033"/>
      <c r="CA116" s="1033"/>
      <c r="CB116" s="1033"/>
      <c r="CC116" s="1033"/>
      <c r="CD116" s="1033"/>
      <c r="CE116" s="1033"/>
      <c r="CF116" s="1033"/>
      <c r="CG116" s="1033"/>
      <c r="CH116" s="1033"/>
      <c r="CI116" s="1033"/>
      <c r="CJ116" s="1033"/>
      <c r="CK116" s="1033"/>
      <c r="CL116" s="1033"/>
      <c r="CM116" s="1033"/>
      <c r="CN116" s="1033"/>
      <c r="CO116" s="1033"/>
      <c r="CP116" s="1033"/>
      <c r="CQ116" s="1033"/>
      <c r="CR116" s="1033"/>
      <c r="CS116" s="1033"/>
      <c r="CT116" s="1033"/>
      <c r="CU116" s="1033"/>
      <c r="CV116" s="1033"/>
      <c r="CW116" s="1033"/>
      <c r="CX116" s="1033"/>
      <c r="CY116" s="1033"/>
      <c r="CZ116" s="1033"/>
      <c r="DA116" s="1033"/>
      <c r="DB116" s="1033"/>
      <c r="DC116" s="1033"/>
      <c r="DD116" s="1033"/>
      <c r="DE116" s="1033"/>
      <c r="DF116" s="1033"/>
      <c r="DG116" s="1033"/>
      <c r="DH116" s="1033"/>
      <c r="DI116" s="1033"/>
      <c r="DJ116" s="1033"/>
      <c r="DK116" s="1033"/>
      <c r="DL116" s="1033"/>
      <c r="DM116" s="1033"/>
      <c r="DN116" s="1033"/>
      <c r="DO116" s="1033"/>
      <c r="DP116" s="1033"/>
      <c r="DQ116" s="1033"/>
      <c r="DR116" s="1033"/>
      <c r="DS116" s="1033"/>
      <c r="DT116" s="1033"/>
      <c r="DU116" s="1033"/>
      <c r="DV116" s="1033"/>
      <c r="DW116" s="1033"/>
      <c r="DX116" s="1033"/>
      <c r="DY116" s="1033"/>
      <c r="DZ116" s="1033"/>
      <c r="EA116" s="1033"/>
      <c r="EB116" s="1033"/>
    </row>
    <row r="117" spans="2:132" ht="15" customHeight="1"/>
    <row r="118" spans="2:132" ht="15" customHeight="1"/>
    <row r="119" spans="2:132" ht="15" customHeight="1"/>
    <row r="120" spans="2:132" ht="15" customHeight="1"/>
  </sheetData>
  <sheetProtection algorithmName="SHA-512" hashValue="525kDYzY7qv8fPHuvUT6ch4uhp/+jfrVB4Gd/p3PbwsK6qE69SBSjcy42Wvls8p+VbzU2Z4iNQrWMfAfd5D9rw==" saltValue="CgHa67DfApSAPGIQpZlgqw==" spinCount="100000" sheet="1" objects="1" scenarios="1"/>
  <mergeCells count="283">
    <mergeCell ref="B1:EB1"/>
    <mergeCell ref="B3:EB3"/>
    <mergeCell ref="B5:EB5"/>
    <mergeCell ref="B7:EB7"/>
    <mergeCell ref="DY9:EB9"/>
    <mergeCell ref="B10:L10"/>
    <mergeCell ref="N10:O10"/>
    <mergeCell ref="C19:EB19"/>
    <mergeCell ref="C20:EB20"/>
    <mergeCell ref="C22:G24"/>
    <mergeCell ref="H22:I24"/>
    <mergeCell ref="J22:K24"/>
    <mergeCell ref="L22:EA22"/>
    <mergeCell ref="EB22:EB24"/>
    <mergeCell ref="DY12:EB12"/>
    <mergeCell ref="B14:EB14"/>
    <mergeCell ref="C15:EB15"/>
    <mergeCell ref="C16:EB16"/>
    <mergeCell ref="C17:EB17"/>
    <mergeCell ref="C18:EB18"/>
    <mergeCell ref="D27:G27"/>
    <mergeCell ref="H27:I27"/>
    <mergeCell ref="J27:K27"/>
    <mergeCell ref="D28:G28"/>
    <mergeCell ref="H28:I28"/>
    <mergeCell ref="J28:K28"/>
    <mergeCell ref="D25:G25"/>
    <mergeCell ref="H25:I25"/>
    <mergeCell ref="J25:K25"/>
    <mergeCell ref="D26:G26"/>
    <mergeCell ref="H26:I26"/>
    <mergeCell ref="J26:K26"/>
    <mergeCell ref="D31:G31"/>
    <mergeCell ref="H31:I31"/>
    <mergeCell ref="J31:K31"/>
    <mergeCell ref="D32:G32"/>
    <mergeCell ref="H32:I32"/>
    <mergeCell ref="J32:K32"/>
    <mergeCell ref="D29:G29"/>
    <mergeCell ref="H29:I29"/>
    <mergeCell ref="J29:K29"/>
    <mergeCell ref="D30:G30"/>
    <mergeCell ref="H30:I30"/>
    <mergeCell ref="J30:K30"/>
    <mergeCell ref="D35:G35"/>
    <mergeCell ref="H35:I35"/>
    <mergeCell ref="J35:K35"/>
    <mergeCell ref="D36:G36"/>
    <mergeCell ref="H36:I36"/>
    <mergeCell ref="J36:K36"/>
    <mergeCell ref="D33:G33"/>
    <mergeCell ref="H33:I33"/>
    <mergeCell ref="J33:K33"/>
    <mergeCell ref="D34:G34"/>
    <mergeCell ref="H34:I34"/>
    <mergeCell ref="J34:K34"/>
    <mergeCell ref="D39:G39"/>
    <mergeCell ref="H39:I39"/>
    <mergeCell ref="J39:K39"/>
    <mergeCell ref="D40:G40"/>
    <mergeCell ref="H40:I40"/>
    <mergeCell ref="J40:K40"/>
    <mergeCell ref="D37:G37"/>
    <mergeCell ref="H37:I37"/>
    <mergeCell ref="J37:K37"/>
    <mergeCell ref="D38:G38"/>
    <mergeCell ref="H38:I38"/>
    <mergeCell ref="J38:K38"/>
    <mergeCell ref="D43:G43"/>
    <mergeCell ref="H43:I43"/>
    <mergeCell ref="J43:K43"/>
    <mergeCell ref="D44:G44"/>
    <mergeCell ref="H44:I44"/>
    <mergeCell ref="J44:K44"/>
    <mergeCell ref="D41:G41"/>
    <mergeCell ref="H41:I41"/>
    <mergeCell ref="J41:K41"/>
    <mergeCell ref="D42:G42"/>
    <mergeCell ref="H42:I42"/>
    <mergeCell ref="J42:K42"/>
    <mergeCell ref="D47:G47"/>
    <mergeCell ref="H47:I47"/>
    <mergeCell ref="J47:K47"/>
    <mergeCell ref="D48:G48"/>
    <mergeCell ref="H48:I48"/>
    <mergeCell ref="J48:K48"/>
    <mergeCell ref="D45:G45"/>
    <mergeCell ref="H45:I45"/>
    <mergeCell ref="J45:K45"/>
    <mergeCell ref="D46:G46"/>
    <mergeCell ref="H46:I46"/>
    <mergeCell ref="J46:K46"/>
    <mergeCell ref="D51:G51"/>
    <mergeCell ref="H51:I51"/>
    <mergeCell ref="J51:K51"/>
    <mergeCell ref="D52:G52"/>
    <mergeCell ref="H52:I52"/>
    <mergeCell ref="J52:K52"/>
    <mergeCell ref="D49:G49"/>
    <mergeCell ref="H49:I49"/>
    <mergeCell ref="J49:K49"/>
    <mergeCell ref="D50:G50"/>
    <mergeCell ref="H50:I50"/>
    <mergeCell ref="J50:K50"/>
    <mergeCell ref="D55:G55"/>
    <mergeCell ref="H55:I55"/>
    <mergeCell ref="J55:K55"/>
    <mergeCell ref="D56:G56"/>
    <mergeCell ref="H56:I56"/>
    <mergeCell ref="J56:K56"/>
    <mergeCell ref="D53:G53"/>
    <mergeCell ref="H53:I53"/>
    <mergeCell ref="J53:K53"/>
    <mergeCell ref="D54:G54"/>
    <mergeCell ref="H54:I54"/>
    <mergeCell ref="J54:K54"/>
    <mergeCell ref="D59:G59"/>
    <mergeCell ref="H59:I59"/>
    <mergeCell ref="J59:K59"/>
    <mergeCell ref="D60:G60"/>
    <mergeCell ref="H60:I60"/>
    <mergeCell ref="J60:K60"/>
    <mergeCell ref="D57:G57"/>
    <mergeCell ref="H57:I57"/>
    <mergeCell ref="J57:K57"/>
    <mergeCell ref="D58:G58"/>
    <mergeCell ref="H58:I58"/>
    <mergeCell ref="J58:K58"/>
    <mergeCell ref="D63:G63"/>
    <mergeCell ref="H63:I63"/>
    <mergeCell ref="J63:K63"/>
    <mergeCell ref="D64:G64"/>
    <mergeCell ref="H64:I64"/>
    <mergeCell ref="J64:K64"/>
    <mergeCell ref="D61:G61"/>
    <mergeCell ref="H61:I61"/>
    <mergeCell ref="J61:K61"/>
    <mergeCell ref="D62:G62"/>
    <mergeCell ref="H62:I62"/>
    <mergeCell ref="J62:K62"/>
    <mergeCell ref="D67:G67"/>
    <mergeCell ref="H67:I67"/>
    <mergeCell ref="J67:K67"/>
    <mergeCell ref="D68:G68"/>
    <mergeCell ref="H68:I68"/>
    <mergeCell ref="J68:K68"/>
    <mergeCell ref="D65:G65"/>
    <mergeCell ref="H65:I65"/>
    <mergeCell ref="J65:K65"/>
    <mergeCell ref="D66:G66"/>
    <mergeCell ref="H66:I66"/>
    <mergeCell ref="J66:K66"/>
    <mergeCell ref="D71:G71"/>
    <mergeCell ref="H71:I71"/>
    <mergeCell ref="J71:K71"/>
    <mergeCell ref="D72:G72"/>
    <mergeCell ref="H72:I72"/>
    <mergeCell ref="J72:K72"/>
    <mergeCell ref="D69:G69"/>
    <mergeCell ref="H69:I69"/>
    <mergeCell ref="J69:K69"/>
    <mergeCell ref="D70:G70"/>
    <mergeCell ref="H70:I70"/>
    <mergeCell ref="J70:K70"/>
    <mergeCell ref="D75:G75"/>
    <mergeCell ref="H75:I75"/>
    <mergeCell ref="J75:K75"/>
    <mergeCell ref="D76:G76"/>
    <mergeCell ref="H76:I76"/>
    <mergeCell ref="J76:K76"/>
    <mergeCell ref="D73:G73"/>
    <mergeCell ref="H73:I73"/>
    <mergeCell ref="J73:K73"/>
    <mergeCell ref="D74:G74"/>
    <mergeCell ref="H74:I74"/>
    <mergeCell ref="J74:K74"/>
    <mergeCell ref="D79:G79"/>
    <mergeCell ref="H79:I79"/>
    <mergeCell ref="J79:K79"/>
    <mergeCell ref="D80:G80"/>
    <mergeCell ref="H80:I80"/>
    <mergeCell ref="J80:K80"/>
    <mergeCell ref="D77:G77"/>
    <mergeCell ref="H77:I77"/>
    <mergeCell ref="J77:K77"/>
    <mergeCell ref="D78:G78"/>
    <mergeCell ref="H78:I78"/>
    <mergeCell ref="J78:K78"/>
    <mergeCell ref="D83:G83"/>
    <mergeCell ref="H83:I83"/>
    <mergeCell ref="J83:K83"/>
    <mergeCell ref="D84:G84"/>
    <mergeCell ref="H84:I84"/>
    <mergeCell ref="J84:K84"/>
    <mergeCell ref="D81:G81"/>
    <mergeCell ref="H81:I81"/>
    <mergeCell ref="J81:K81"/>
    <mergeCell ref="D82:G82"/>
    <mergeCell ref="H82:I82"/>
    <mergeCell ref="J82:K82"/>
    <mergeCell ref="D87:G87"/>
    <mergeCell ref="H87:I87"/>
    <mergeCell ref="J87:K87"/>
    <mergeCell ref="D88:G88"/>
    <mergeCell ref="H88:I88"/>
    <mergeCell ref="J88:K88"/>
    <mergeCell ref="D85:G85"/>
    <mergeCell ref="H85:I85"/>
    <mergeCell ref="J85:K85"/>
    <mergeCell ref="D86:G86"/>
    <mergeCell ref="H86:I86"/>
    <mergeCell ref="J86:K86"/>
    <mergeCell ref="D91:G91"/>
    <mergeCell ref="H91:I91"/>
    <mergeCell ref="J91:K91"/>
    <mergeCell ref="D92:G92"/>
    <mergeCell ref="H92:I92"/>
    <mergeCell ref="J92:K92"/>
    <mergeCell ref="D89:G89"/>
    <mergeCell ref="H89:I89"/>
    <mergeCell ref="J89:K89"/>
    <mergeCell ref="D90:G90"/>
    <mergeCell ref="H90:I90"/>
    <mergeCell ref="J90:K90"/>
    <mergeCell ref="D95:G95"/>
    <mergeCell ref="H95:I95"/>
    <mergeCell ref="J95:K95"/>
    <mergeCell ref="D96:G96"/>
    <mergeCell ref="H96:I96"/>
    <mergeCell ref="J96:K96"/>
    <mergeCell ref="D93:G93"/>
    <mergeCell ref="H93:I93"/>
    <mergeCell ref="J93:K93"/>
    <mergeCell ref="D94:G94"/>
    <mergeCell ref="H94:I94"/>
    <mergeCell ref="J94:K94"/>
    <mergeCell ref="D99:G99"/>
    <mergeCell ref="H99:I99"/>
    <mergeCell ref="J99:K99"/>
    <mergeCell ref="D100:G100"/>
    <mergeCell ref="H100:I100"/>
    <mergeCell ref="J100:K100"/>
    <mergeCell ref="D97:G97"/>
    <mergeCell ref="H97:I97"/>
    <mergeCell ref="J97:K97"/>
    <mergeCell ref="D98:G98"/>
    <mergeCell ref="H98:I98"/>
    <mergeCell ref="J98:K98"/>
    <mergeCell ref="H103:I103"/>
    <mergeCell ref="J103:K103"/>
    <mergeCell ref="D104:G104"/>
    <mergeCell ref="H104:I104"/>
    <mergeCell ref="J104:K104"/>
    <mergeCell ref="D101:G101"/>
    <mergeCell ref="H101:I101"/>
    <mergeCell ref="J101:K101"/>
    <mergeCell ref="D102:G102"/>
    <mergeCell ref="H102:I102"/>
    <mergeCell ref="J102:K102"/>
    <mergeCell ref="B115:EB115"/>
    <mergeCell ref="B116:EB116"/>
    <mergeCell ref="EH23:EJ23"/>
    <mergeCell ref="C111:E111"/>
    <mergeCell ref="F111:EB111"/>
    <mergeCell ref="C113:EB113"/>
    <mergeCell ref="C114:EB114"/>
    <mergeCell ref="D109:G109"/>
    <mergeCell ref="H109:I109"/>
    <mergeCell ref="J109:K109"/>
    <mergeCell ref="D107:G107"/>
    <mergeCell ref="H107:I107"/>
    <mergeCell ref="J107:K107"/>
    <mergeCell ref="D108:G108"/>
    <mergeCell ref="H108:I108"/>
    <mergeCell ref="J108:K108"/>
    <mergeCell ref="B112:EA112"/>
    <mergeCell ref="D105:G105"/>
    <mergeCell ref="H105:I105"/>
    <mergeCell ref="J105:K105"/>
    <mergeCell ref="D106:G106"/>
    <mergeCell ref="H106:I106"/>
    <mergeCell ref="J106:K106"/>
    <mergeCell ref="D103:G103"/>
  </mergeCells>
  <phoneticPr fontId="49" type="noConversion"/>
  <conditionalFormatting sqref="C19:EB19">
    <cfRule type="expression" dxfId="24" priority="3">
      <formula>AND($EG$110&gt;0,$C$114="")</formula>
    </cfRule>
  </conditionalFormatting>
  <conditionalFormatting sqref="C20:EB20">
    <cfRule type="expression" dxfId="23" priority="5">
      <formula>AND(EF110&gt;0,F111="")</formula>
    </cfRule>
  </conditionalFormatting>
  <conditionalFormatting sqref="F111:EB111">
    <cfRule type="expression" dxfId="22" priority="4">
      <formula>AND(EF110=0,F111="")</formula>
    </cfRule>
    <cfRule type="expression" dxfId="21" priority="6">
      <formula>AND(EF110&gt;0,F111="")</formula>
    </cfRule>
  </conditionalFormatting>
  <conditionalFormatting sqref="L25:EB109">
    <cfRule type="expression" dxfId="20" priority="1">
      <formula>$J25="X"</formula>
    </cfRule>
  </conditionalFormatting>
  <dataValidations count="1">
    <dataValidation type="list" allowBlank="1" showInputMessage="1" showErrorMessage="1" sqref="J25:EB109" xr:uid="{D21A36BE-8F47-4576-AF0A-C8BD3244C918}">
      <formula1>"X"</formula1>
    </dataValidation>
  </dataValidations>
  <hyperlinks>
    <hyperlink ref="DY9:EB9" location="Índice!B23" display="Índice" xr:uid="{CAB03DE8-FCA9-4920-8F3D-39F67C7249E6}"/>
    <hyperlink ref="DY12:EB12" location="CNGE_2024_M1_Secc5!A247" display="Pregunta 5.5" xr:uid="{9A2858F5-B810-42D7-80A0-DDF14E596EBA}"/>
  </hyperlinks>
  <printOptions horizontalCentered="1" verticalCentered="1"/>
  <pageMargins left="0.70866141732283472" right="0.70866141732283472" top="0.74803149606299213" bottom="0.74803149606299213" header="0.31496062992125984" footer="0.31496062992125984"/>
  <pageSetup scale="75" orientation="portrait" r:id="rId1"/>
  <headerFooter>
    <oddHeader>&amp;CMódulo 1 Sección V
Complemento 3</oddHeader>
    <oddFooter>&amp;LCenso Nacional de Gobiernos Estatales 2024&amp;R&amp;P de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2FC72C-5D8E-4AA7-BA40-8151F8A6282F}">
  <dimension ref="A1:AV152"/>
  <sheetViews>
    <sheetView showGridLines="0" workbookViewId="0">
      <selection activeCell="S30" sqref="S30:U30"/>
    </sheetView>
  </sheetViews>
  <sheetFormatPr baseColWidth="10" defaultColWidth="0" defaultRowHeight="15" customHeight="1" zeroHeight="1"/>
  <cols>
    <col min="1" max="1" width="5.7109375" customWidth="1"/>
    <col min="2" max="30" width="3.7109375" customWidth="1"/>
    <col min="31" max="31" width="5.7109375" customWidth="1"/>
    <col min="32" max="32" width="3.7109375" style="6" hidden="1" customWidth="1"/>
    <col min="33" max="16384" width="13.7109375" style="6" hidden="1"/>
  </cols>
  <sheetData>
    <row r="1" spans="1:30" ht="173.25" customHeight="1">
      <c r="B1" s="692" t="s">
        <v>0</v>
      </c>
      <c r="C1" s="693"/>
      <c r="D1" s="693"/>
      <c r="E1" s="693"/>
      <c r="F1" s="693"/>
      <c r="G1" s="693"/>
      <c r="H1" s="693"/>
      <c r="I1" s="693"/>
      <c r="J1" s="693"/>
      <c r="K1" s="693"/>
      <c r="L1" s="693"/>
      <c r="M1" s="693"/>
      <c r="N1" s="693"/>
      <c r="O1" s="693"/>
      <c r="P1" s="693"/>
      <c r="Q1" s="693"/>
      <c r="R1" s="693"/>
      <c r="S1" s="693"/>
      <c r="T1" s="693"/>
      <c r="U1" s="693"/>
      <c r="V1" s="693"/>
      <c r="W1" s="693"/>
      <c r="X1" s="693"/>
      <c r="Y1" s="693"/>
      <c r="Z1" s="693"/>
      <c r="AA1" s="693"/>
      <c r="AB1" s="693"/>
      <c r="AC1" s="693"/>
      <c r="AD1" s="693"/>
    </row>
    <row r="2" spans="1:30"/>
    <row r="3" spans="1:30" ht="45" customHeight="1">
      <c r="B3" s="694" t="s">
        <v>1</v>
      </c>
      <c r="C3" s="695"/>
      <c r="D3" s="695"/>
      <c r="E3" s="695"/>
      <c r="F3" s="695"/>
      <c r="G3" s="695"/>
      <c r="H3" s="695"/>
      <c r="I3" s="695"/>
      <c r="J3" s="695"/>
      <c r="K3" s="695"/>
      <c r="L3" s="695"/>
      <c r="M3" s="695"/>
      <c r="N3" s="695"/>
      <c r="O3" s="695"/>
      <c r="P3" s="695"/>
      <c r="Q3" s="695"/>
      <c r="R3" s="695"/>
      <c r="S3" s="695"/>
      <c r="T3" s="695"/>
      <c r="U3" s="695"/>
      <c r="V3" s="695"/>
      <c r="W3" s="695"/>
      <c r="X3" s="695"/>
      <c r="Y3" s="695"/>
      <c r="Z3" s="695"/>
      <c r="AA3" s="695"/>
      <c r="AB3" s="695"/>
      <c r="AC3" s="695"/>
      <c r="AD3" s="695"/>
    </row>
    <row r="4" spans="1:30"/>
    <row r="5" spans="1:30" ht="45" customHeight="1">
      <c r="B5" s="694" t="s">
        <v>2</v>
      </c>
      <c r="C5" s="694"/>
      <c r="D5" s="694"/>
      <c r="E5" s="694"/>
      <c r="F5" s="694"/>
      <c r="G5" s="694"/>
      <c r="H5" s="694"/>
      <c r="I5" s="694"/>
      <c r="J5" s="694"/>
      <c r="K5" s="694"/>
      <c r="L5" s="694"/>
      <c r="M5" s="694"/>
      <c r="N5" s="694"/>
      <c r="O5" s="694"/>
      <c r="P5" s="694"/>
      <c r="Q5" s="694"/>
      <c r="R5" s="694"/>
      <c r="S5" s="694"/>
      <c r="T5" s="694"/>
      <c r="U5" s="694"/>
      <c r="V5" s="694"/>
      <c r="W5" s="694"/>
      <c r="X5" s="694"/>
      <c r="Y5" s="694"/>
      <c r="Z5" s="694"/>
      <c r="AA5" s="694"/>
      <c r="AB5" s="694"/>
      <c r="AC5" s="694"/>
      <c r="AD5" s="694"/>
    </row>
    <row r="6" spans="1:30"/>
    <row r="7" spans="1:30" ht="60" customHeight="1">
      <c r="B7" s="694" t="s">
        <v>13</v>
      </c>
      <c r="C7" s="695"/>
      <c r="D7" s="695"/>
      <c r="E7" s="695"/>
      <c r="F7" s="695"/>
      <c r="G7" s="695"/>
      <c r="H7" s="695"/>
      <c r="I7" s="695"/>
      <c r="J7" s="695"/>
      <c r="K7" s="695"/>
      <c r="L7" s="695"/>
      <c r="M7" s="695"/>
      <c r="N7" s="695"/>
      <c r="O7" s="695"/>
      <c r="P7" s="695"/>
      <c r="Q7" s="695"/>
      <c r="R7" s="695"/>
      <c r="S7" s="695"/>
      <c r="T7" s="695"/>
      <c r="U7" s="695"/>
      <c r="V7" s="695"/>
      <c r="W7" s="695"/>
      <c r="X7" s="695"/>
      <c r="Y7" s="695"/>
      <c r="Z7" s="695"/>
      <c r="AA7" s="695"/>
      <c r="AB7" s="695"/>
      <c r="AC7" s="695"/>
      <c r="AD7" s="695"/>
    </row>
    <row r="8" spans="1:30" ht="15" customHeight="1">
      <c r="B8" s="2"/>
      <c r="C8" s="2"/>
      <c r="D8" s="2"/>
      <c r="E8" s="2"/>
      <c r="F8" s="2"/>
      <c r="G8" s="2"/>
      <c r="H8" s="2"/>
      <c r="I8" s="2"/>
      <c r="J8" s="2"/>
      <c r="K8" s="2"/>
      <c r="L8" s="2"/>
      <c r="M8" s="2"/>
      <c r="N8" s="2"/>
      <c r="O8" s="2"/>
      <c r="P8" s="2"/>
      <c r="Q8" s="2"/>
      <c r="R8" s="2"/>
      <c r="S8" s="2"/>
      <c r="T8" s="2"/>
      <c r="U8" s="2"/>
      <c r="V8" s="2"/>
      <c r="W8" s="2"/>
      <c r="X8" s="2"/>
      <c r="Y8" s="2"/>
      <c r="Z8" s="2"/>
      <c r="AA8" s="2"/>
      <c r="AB8" s="2"/>
      <c r="AC8" s="2"/>
      <c r="AD8" s="2"/>
    </row>
    <row r="9" spans="1:30" ht="15" customHeight="1" thickBot="1">
      <c r="B9" s="4" t="s">
        <v>4</v>
      </c>
      <c r="C9" s="654"/>
      <c r="D9" s="654"/>
      <c r="E9" s="654"/>
      <c r="F9" s="654"/>
      <c r="G9" s="654"/>
      <c r="H9" s="654"/>
      <c r="I9" s="654"/>
      <c r="J9" s="654"/>
      <c r="K9" s="654"/>
      <c r="L9" s="654"/>
      <c r="M9" s="654"/>
      <c r="N9" s="4" t="s">
        <v>5</v>
      </c>
      <c r="O9" s="654"/>
      <c r="P9" s="654"/>
      <c r="Q9" s="654"/>
      <c r="R9" s="654"/>
      <c r="S9" s="654"/>
      <c r="T9" s="654"/>
      <c r="U9" s="654"/>
      <c r="V9" s="654"/>
      <c r="W9" s="654"/>
      <c r="X9" s="654"/>
      <c r="Y9" s="654"/>
      <c r="Z9" s="654"/>
      <c r="AA9" s="700" t="s">
        <v>3</v>
      </c>
      <c r="AB9" s="700"/>
      <c r="AC9" s="700"/>
      <c r="AD9" s="700"/>
    </row>
    <row r="10" spans="1:30" ht="15" customHeight="1" thickBot="1">
      <c r="B10" s="696" t="str">
        <f>IF(Presentación!B10="","",Presentación!B10)</f>
        <v>Veracruz de Ignacio de la Llave</v>
      </c>
      <c r="C10" s="697"/>
      <c r="D10" s="697"/>
      <c r="E10" s="697"/>
      <c r="F10" s="697"/>
      <c r="G10" s="697"/>
      <c r="H10" s="697"/>
      <c r="I10" s="697"/>
      <c r="J10" s="697"/>
      <c r="K10" s="697"/>
      <c r="L10" s="698"/>
      <c r="M10" s="654"/>
      <c r="N10" s="696" t="str">
        <f>IF(Presentación!N10="","",Presentación!N10)</f>
        <v>230</v>
      </c>
      <c r="O10" s="698"/>
      <c r="P10" s="160"/>
      <c r="Q10" s="160"/>
      <c r="R10" s="160"/>
      <c r="S10" s="160"/>
      <c r="T10" s="160"/>
      <c r="U10" s="160"/>
      <c r="V10" s="160"/>
      <c r="W10" s="160"/>
      <c r="X10" s="160"/>
      <c r="Y10" s="160"/>
      <c r="Z10" s="160"/>
      <c r="AA10" s="160"/>
      <c r="AB10" s="160"/>
      <c r="AC10" s="160"/>
      <c r="AD10" s="160"/>
    </row>
    <row r="11" spans="1:30" ht="15" customHeight="1">
      <c r="B11" s="198"/>
      <c r="C11" s="198"/>
      <c r="D11" s="198"/>
      <c r="E11" s="198"/>
      <c r="F11" s="198"/>
      <c r="G11" s="198"/>
      <c r="H11" s="198"/>
      <c r="I11" s="198"/>
      <c r="J11" s="198"/>
      <c r="K11" s="198"/>
      <c r="L11" s="198"/>
      <c r="M11" s="92"/>
      <c r="N11" s="198"/>
      <c r="O11" s="198"/>
      <c r="P11" s="92"/>
      <c r="Q11" s="92"/>
      <c r="R11" s="92"/>
      <c r="S11" s="92"/>
      <c r="T11" s="92"/>
      <c r="U11" s="92"/>
      <c r="V11" s="92"/>
      <c r="W11" s="92"/>
      <c r="X11" s="92"/>
      <c r="Y11" s="92"/>
      <c r="Z11" s="92"/>
      <c r="AA11" s="92"/>
      <c r="AB11" s="92"/>
      <c r="AC11" s="92"/>
      <c r="AD11" s="92"/>
    </row>
    <row r="12" spans="1:30" ht="15" customHeight="1">
      <c r="B12" s="198"/>
      <c r="C12" s="198"/>
      <c r="D12" s="198"/>
      <c r="E12" s="198"/>
      <c r="F12" s="198"/>
      <c r="G12" s="198"/>
      <c r="H12" s="198"/>
      <c r="I12" s="198"/>
      <c r="J12" s="198"/>
      <c r="K12" s="198"/>
      <c r="L12" s="198"/>
      <c r="M12" s="92"/>
      <c r="N12" s="198"/>
      <c r="O12" s="198"/>
      <c r="P12" s="92"/>
      <c r="Q12" s="92"/>
      <c r="R12" s="92"/>
      <c r="S12" s="92"/>
      <c r="T12" s="92"/>
      <c r="U12" s="92"/>
      <c r="V12" s="92"/>
      <c r="W12" s="92"/>
      <c r="X12" s="92"/>
      <c r="Y12" s="92"/>
      <c r="Z12" s="92"/>
      <c r="AA12" s="1031" t="s">
        <v>9420</v>
      </c>
      <c r="AB12" s="1031"/>
      <c r="AC12" s="1031"/>
      <c r="AD12" s="1031"/>
    </row>
    <row r="13" spans="1:30" ht="15" customHeight="1">
      <c r="B13" s="198"/>
      <c r="C13" s="198"/>
      <c r="D13" s="198"/>
      <c r="E13" s="198"/>
      <c r="F13" s="198"/>
      <c r="G13" s="198"/>
      <c r="H13" s="198"/>
      <c r="I13" s="198"/>
      <c r="J13" s="198"/>
      <c r="K13" s="198"/>
      <c r="L13" s="198"/>
      <c r="M13" s="92"/>
      <c r="N13" s="198"/>
      <c r="O13" s="198"/>
      <c r="P13" s="92"/>
      <c r="Q13" s="92"/>
      <c r="R13" s="92"/>
      <c r="S13" s="92"/>
      <c r="T13" s="92"/>
      <c r="U13" s="92"/>
      <c r="V13" s="92"/>
      <c r="W13" s="92"/>
      <c r="X13" s="92"/>
      <c r="Y13" s="92"/>
      <c r="Z13" s="92"/>
      <c r="AA13" s="92"/>
      <c r="AB13" s="92"/>
      <c r="AC13" s="92"/>
      <c r="AD13" s="92"/>
    </row>
    <row r="14" spans="1:30" ht="15" customHeight="1">
      <c r="A14" s="26"/>
      <c r="B14" s="931" t="s">
        <v>9306</v>
      </c>
      <c r="C14" s="932"/>
      <c r="D14" s="932"/>
      <c r="E14" s="932"/>
      <c r="F14" s="932"/>
      <c r="G14" s="932"/>
      <c r="H14" s="932"/>
      <c r="I14" s="932"/>
      <c r="J14" s="932"/>
      <c r="K14" s="932"/>
      <c r="L14" s="932"/>
      <c r="M14" s="932"/>
      <c r="N14" s="932"/>
      <c r="O14" s="932"/>
      <c r="P14" s="932"/>
      <c r="Q14" s="932"/>
      <c r="R14" s="932"/>
      <c r="S14" s="932"/>
      <c r="T14" s="932"/>
      <c r="U14" s="932"/>
      <c r="V14" s="932"/>
      <c r="W14" s="932"/>
      <c r="X14" s="932"/>
      <c r="Y14" s="932"/>
      <c r="Z14" s="932"/>
      <c r="AA14" s="932"/>
      <c r="AB14" s="932"/>
      <c r="AC14" s="932"/>
      <c r="AD14" s="933"/>
    </row>
    <row r="15" spans="1:30" ht="24" customHeight="1">
      <c r="A15" s="58"/>
      <c r="B15" s="38"/>
      <c r="C15" s="876" t="s">
        <v>9421</v>
      </c>
      <c r="D15" s="876"/>
      <c r="E15" s="876"/>
      <c r="F15" s="876"/>
      <c r="G15" s="876"/>
      <c r="H15" s="876"/>
      <c r="I15" s="876"/>
      <c r="J15" s="876"/>
      <c r="K15" s="876"/>
      <c r="L15" s="876"/>
      <c r="M15" s="876"/>
      <c r="N15" s="876"/>
      <c r="O15" s="876"/>
      <c r="P15" s="876"/>
      <c r="Q15" s="876"/>
      <c r="R15" s="876"/>
      <c r="S15" s="876"/>
      <c r="T15" s="876"/>
      <c r="U15" s="876"/>
      <c r="V15" s="876"/>
      <c r="W15" s="876"/>
      <c r="X15" s="876"/>
      <c r="Y15" s="876"/>
      <c r="Z15" s="876"/>
      <c r="AA15" s="876"/>
      <c r="AB15" s="876"/>
      <c r="AC15" s="876"/>
      <c r="AD15" s="946"/>
    </row>
    <row r="16" spans="1:30" ht="24" customHeight="1">
      <c r="A16" s="26"/>
      <c r="B16" s="93"/>
      <c r="C16" s="733" t="s">
        <v>9410</v>
      </c>
      <c r="D16" s="733"/>
      <c r="E16" s="733"/>
      <c r="F16" s="733"/>
      <c r="G16" s="733"/>
      <c r="H16" s="733"/>
      <c r="I16" s="733"/>
      <c r="J16" s="733"/>
      <c r="K16" s="733"/>
      <c r="L16" s="733"/>
      <c r="M16" s="733"/>
      <c r="N16" s="733"/>
      <c r="O16" s="733"/>
      <c r="P16" s="733"/>
      <c r="Q16" s="733"/>
      <c r="R16" s="733"/>
      <c r="S16" s="733"/>
      <c r="T16" s="733"/>
      <c r="U16" s="733"/>
      <c r="V16" s="733"/>
      <c r="W16" s="733"/>
      <c r="X16" s="733"/>
      <c r="Y16" s="733"/>
      <c r="Z16" s="733"/>
      <c r="AA16" s="733"/>
      <c r="AB16" s="733"/>
      <c r="AC16" s="733"/>
      <c r="AD16" s="734"/>
    </row>
    <row r="17" spans="1:48" ht="24" customHeight="1">
      <c r="A17" s="26"/>
      <c r="B17" s="93"/>
      <c r="C17" s="733" t="s">
        <v>9422</v>
      </c>
      <c r="D17" s="733"/>
      <c r="E17" s="733"/>
      <c r="F17" s="733"/>
      <c r="G17" s="733"/>
      <c r="H17" s="733"/>
      <c r="I17" s="733"/>
      <c r="J17" s="733"/>
      <c r="K17" s="733"/>
      <c r="L17" s="733"/>
      <c r="M17" s="733"/>
      <c r="N17" s="733"/>
      <c r="O17" s="733"/>
      <c r="P17" s="733"/>
      <c r="Q17" s="733"/>
      <c r="R17" s="733"/>
      <c r="S17" s="733"/>
      <c r="T17" s="733"/>
      <c r="U17" s="733"/>
      <c r="V17" s="733"/>
      <c r="W17" s="733"/>
      <c r="X17" s="733"/>
      <c r="Y17" s="733"/>
      <c r="Z17" s="733"/>
      <c r="AA17" s="733"/>
      <c r="AB17" s="733"/>
      <c r="AC17" s="733"/>
      <c r="AD17" s="734"/>
      <c r="AF17" s="164"/>
      <c r="AG17" s="164"/>
      <c r="AH17" s="164"/>
      <c r="AI17" s="164"/>
      <c r="AJ17" s="164"/>
      <c r="AK17" s="164"/>
      <c r="AL17" s="164"/>
      <c r="AM17" s="164"/>
      <c r="AN17" s="164"/>
      <c r="AO17" s="164"/>
      <c r="AP17" s="164"/>
      <c r="AQ17" s="164"/>
      <c r="AR17" s="164"/>
      <c r="AS17" s="164"/>
      <c r="AT17" s="164"/>
      <c r="AU17" s="164"/>
      <c r="AV17" s="164"/>
    </row>
    <row r="18" spans="1:48" ht="24" customHeight="1">
      <c r="A18" s="26"/>
      <c r="B18" s="93"/>
      <c r="C18" s="876" t="s">
        <v>9423</v>
      </c>
      <c r="D18" s="861"/>
      <c r="E18" s="861"/>
      <c r="F18" s="861"/>
      <c r="G18" s="861"/>
      <c r="H18" s="861"/>
      <c r="I18" s="861"/>
      <c r="J18" s="861"/>
      <c r="K18" s="861"/>
      <c r="L18" s="861"/>
      <c r="M18" s="861"/>
      <c r="N18" s="861"/>
      <c r="O18" s="861"/>
      <c r="P18" s="861"/>
      <c r="Q18" s="861"/>
      <c r="R18" s="861"/>
      <c r="S18" s="861"/>
      <c r="T18" s="861"/>
      <c r="U18" s="861"/>
      <c r="V18" s="861"/>
      <c r="W18" s="861"/>
      <c r="X18" s="861"/>
      <c r="Y18" s="861"/>
      <c r="Z18" s="861"/>
      <c r="AA18" s="861"/>
      <c r="AB18" s="861"/>
      <c r="AC18" s="861"/>
      <c r="AD18" s="1046"/>
      <c r="AF18" s="164"/>
      <c r="AG18" s="164"/>
      <c r="AH18" s="164"/>
      <c r="AI18" s="164"/>
      <c r="AJ18" s="164"/>
      <c r="AK18" s="164"/>
      <c r="AL18" s="164"/>
      <c r="AM18" s="164"/>
      <c r="AN18" s="164"/>
      <c r="AO18" s="164"/>
      <c r="AP18" s="164"/>
      <c r="AQ18" s="164"/>
      <c r="AR18" s="164"/>
      <c r="AS18" s="164"/>
      <c r="AT18" s="164"/>
      <c r="AU18" s="164"/>
      <c r="AV18" s="164"/>
    </row>
    <row r="19" spans="1:48" ht="36" customHeight="1">
      <c r="A19" s="26"/>
      <c r="B19" s="94"/>
      <c r="C19" s="737" t="s">
        <v>9424</v>
      </c>
      <c r="D19" s="737"/>
      <c r="E19" s="737"/>
      <c r="F19" s="737"/>
      <c r="G19" s="737"/>
      <c r="H19" s="737"/>
      <c r="I19" s="737"/>
      <c r="J19" s="737"/>
      <c r="K19" s="737"/>
      <c r="L19" s="737"/>
      <c r="M19" s="737"/>
      <c r="N19" s="737"/>
      <c r="O19" s="737"/>
      <c r="P19" s="737"/>
      <c r="Q19" s="737"/>
      <c r="R19" s="737"/>
      <c r="S19" s="737"/>
      <c r="T19" s="737"/>
      <c r="U19" s="737"/>
      <c r="V19" s="737"/>
      <c r="W19" s="737"/>
      <c r="X19" s="737"/>
      <c r="Y19" s="737"/>
      <c r="Z19" s="737"/>
      <c r="AA19" s="737"/>
      <c r="AB19" s="737"/>
      <c r="AC19" s="737"/>
      <c r="AD19" s="738"/>
      <c r="AF19" s="164"/>
      <c r="AG19" s="164"/>
      <c r="AH19" s="164"/>
      <c r="AI19" s="164"/>
      <c r="AJ19" s="164"/>
      <c r="AK19" s="164"/>
      <c r="AL19" s="164"/>
      <c r="AM19" s="164"/>
      <c r="AN19" s="164"/>
      <c r="AO19" s="164"/>
      <c r="AP19" s="164"/>
      <c r="AQ19" s="164"/>
      <c r="AR19" s="164"/>
      <c r="AS19" s="164"/>
      <c r="AT19" s="164"/>
      <c r="AU19" s="164"/>
      <c r="AV19" s="164"/>
    </row>
    <row r="20" spans="1:48" ht="15" customHeight="1">
      <c r="A20" s="26"/>
      <c r="B20" s="26"/>
      <c r="C20" s="26"/>
      <c r="D20" s="26"/>
      <c r="E20" s="26"/>
      <c r="F20" s="26"/>
      <c r="G20" s="26"/>
      <c r="H20" s="26"/>
      <c r="I20" s="26"/>
      <c r="J20" s="26"/>
      <c r="K20" s="26"/>
      <c r="L20" s="26"/>
      <c r="M20" s="26"/>
      <c r="N20" s="26"/>
      <c r="O20" s="26"/>
      <c r="P20" s="26"/>
      <c r="Q20" s="26"/>
      <c r="R20" s="26"/>
      <c r="S20" s="26"/>
      <c r="T20" s="26"/>
      <c r="U20" s="26"/>
      <c r="V20" s="26"/>
      <c r="W20" s="26"/>
      <c r="X20" s="26"/>
      <c r="Y20" s="26"/>
      <c r="Z20" s="26"/>
      <c r="AA20" s="26"/>
      <c r="AB20" s="26"/>
      <c r="AC20" s="26"/>
      <c r="AD20" s="26"/>
      <c r="AF20" s="164"/>
      <c r="AG20" s="164"/>
      <c r="AH20" s="164"/>
      <c r="AI20" s="164"/>
      <c r="AJ20" s="164"/>
      <c r="AK20" s="164"/>
      <c r="AL20" s="164"/>
      <c r="AM20" s="164"/>
      <c r="AN20" s="164"/>
      <c r="AO20" s="164"/>
      <c r="AP20" s="164"/>
      <c r="AQ20" s="164"/>
      <c r="AR20" s="164"/>
      <c r="AS20" s="164"/>
      <c r="AT20" s="164"/>
      <c r="AU20" s="164"/>
      <c r="AV20" s="164"/>
    </row>
    <row r="21" spans="1:48" ht="15" customHeight="1">
      <c r="A21" s="26"/>
      <c r="B21" s="26"/>
      <c r="C21" s="867" t="s">
        <v>5083</v>
      </c>
      <c r="D21" s="868"/>
      <c r="E21" s="868"/>
      <c r="F21" s="868"/>
      <c r="G21" s="869"/>
      <c r="H21" s="970" t="s">
        <v>9389</v>
      </c>
      <c r="I21" s="970"/>
      <c r="J21" s="710" t="s">
        <v>5536</v>
      </c>
      <c r="K21" s="710"/>
      <c r="L21" s="710"/>
      <c r="M21" s="710"/>
      <c r="N21" s="710"/>
      <c r="O21" s="710"/>
      <c r="P21" s="710"/>
      <c r="Q21" s="710"/>
      <c r="R21" s="710"/>
      <c r="S21" s="710"/>
      <c r="T21" s="710"/>
      <c r="U21" s="710"/>
      <c r="V21" s="710"/>
      <c r="W21" s="710"/>
      <c r="X21" s="710"/>
      <c r="Y21" s="710"/>
      <c r="Z21" s="710"/>
      <c r="AA21" s="710"/>
      <c r="AB21" s="710"/>
      <c r="AC21" s="710"/>
      <c r="AD21" s="710"/>
      <c r="AF21" s="164"/>
      <c r="AG21" s="164"/>
      <c r="AH21" s="164"/>
      <c r="AI21" s="164"/>
      <c r="AJ21" s="164"/>
      <c r="AK21" s="164"/>
      <c r="AL21" s="164"/>
      <c r="AM21" s="818" t="s">
        <v>9425</v>
      </c>
      <c r="AN21" s="819" t="s">
        <v>9426</v>
      </c>
      <c r="AO21" s="164"/>
      <c r="AP21" s="164"/>
      <c r="AQ21" s="770" t="s">
        <v>5082</v>
      </c>
      <c r="AR21" s="770"/>
      <c r="AS21" s="770"/>
      <c r="AT21" s="771" t="s">
        <v>5432</v>
      </c>
      <c r="AU21" s="771"/>
      <c r="AV21" s="771"/>
    </row>
    <row r="22" spans="1:48" ht="84" customHeight="1">
      <c r="A22" s="26"/>
      <c r="B22" s="104"/>
      <c r="C22" s="873"/>
      <c r="D22" s="874"/>
      <c r="E22" s="874"/>
      <c r="F22" s="874"/>
      <c r="G22" s="875"/>
      <c r="H22" s="970"/>
      <c r="I22" s="970"/>
      <c r="J22" s="707" t="s">
        <v>5362</v>
      </c>
      <c r="K22" s="708"/>
      <c r="L22" s="709"/>
      <c r="M22" s="883" t="s">
        <v>5537</v>
      </c>
      <c r="N22" s="883"/>
      <c r="O22" s="883"/>
      <c r="P22" s="883" t="s">
        <v>5538</v>
      </c>
      <c r="Q22" s="883"/>
      <c r="R22" s="883"/>
      <c r="S22" s="883" t="s">
        <v>5539</v>
      </c>
      <c r="T22" s="883"/>
      <c r="U22" s="883"/>
      <c r="V22" s="883" t="s">
        <v>5540</v>
      </c>
      <c r="W22" s="883"/>
      <c r="X22" s="883"/>
      <c r="Y22" s="883" t="s">
        <v>9427</v>
      </c>
      <c r="Z22" s="883"/>
      <c r="AA22" s="883"/>
      <c r="AB22" s="883" t="s">
        <v>397</v>
      </c>
      <c r="AC22" s="883"/>
      <c r="AD22" s="883"/>
      <c r="AF22" s="164"/>
      <c r="AG22" s="287" t="s">
        <v>5088</v>
      </c>
      <c r="AH22" s="288" t="s">
        <v>5369</v>
      </c>
      <c r="AI22" s="289" t="s">
        <v>5089</v>
      </c>
      <c r="AJ22" s="290" t="s">
        <v>5523</v>
      </c>
      <c r="AK22" s="291" t="s">
        <v>5524</v>
      </c>
      <c r="AL22" s="297" t="s">
        <v>5089</v>
      </c>
      <c r="AM22" s="818"/>
      <c r="AN22" s="821"/>
      <c r="AO22" s="164"/>
      <c r="AP22" s="598" t="s">
        <v>9428</v>
      </c>
      <c r="AQ22" s="401" t="s">
        <v>5092</v>
      </c>
      <c r="AR22" s="270" t="s">
        <v>5093</v>
      </c>
      <c r="AS22" s="369" t="s">
        <v>5094</v>
      </c>
      <c r="AT22" s="269" t="s">
        <v>5459</v>
      </c>
      <c r="AU22" s="270" t="s">
        <v>5093</v>
      </c>
      <c r="AV22" s="369" t="s">
        <v>5094</v>
      </c>
    </row>
    <row r="23" spans="1:48" ht="15" customHeight="1">
      <c r="A23" s="26"/>
      <c r="C23" s="165" t="s">
        <v>5008</v>
      </c>
      <c r="D23" s="852" t="str">
        <f>IF(CNGE_2024_M1_Secc5!$D40="","",CNGE_2024_M1_Secc5!$D40)</f>
        <v>OFICINA DEL C GOBERNADOR</v>
      </c>
      <c r="E23" s="853"/>
      <c r="F23" s="853"/>
      <c r="G23" s="854"/>
      <c r="H23" s="713"/>
      <c r="I23" s="715"/>
      <c r="J23" s="713"/>
      <c r="K23" s="714"/>
      <c r="L23" s="715"/>
      <c r="M23" s="713"/>
      <c r="N23" s="714"/>
      <c r="O23" s="715"/>
      <c r="P23" s="713"/>
      <c r="Q23" s="714"/>
      <c r="R23" s="715"/>
      <c r="S23" s="713"/>
      <c r="T23" s="714"/>
      <c r="U23" s="715"/>
      <c r="V23" s="713"/>
      <c r="W23" s="714"/>
      <c r="X23" s="715"/>
      <c r="Y23" s="713"/>
      <c r="Z23" s="714"/>
      <c r="AA23" s="715"/>
      <c r="AB23" s="713"/>
      <c r="AC23" s="714"/>
      <c r="AD23" s="715"/>
      <c r="AF23" s="164"/>
      <c r="AG23" s="199">
        <f>IF(AND(COUNTBLANK(D23)=1,COUNTA(H23:AD23)=0),0,IF(AND(COUNTBLANK(D23)=0,SUM(CNGE_2024_M1_Secc5!$J$554)=0,COUNTA(H23:AD23)=0),0,IF(AND(COUNTBLANK(D23)=0,SUM(CNGE_2024_M1_Secc5!$J$554)&gt;0,H23="X",COUNTA(J23:AD23)=0),0,IF(AND(COUNTBLANK(D23)=0,SUM(CNGE_2024_M1_Secc5!$J$554)&gt;0,H23="",COUNTA(J23:AD23)=7),0,1))))</f>
        <v>0</v>
      </c>
      <c r="AH23" s="293">
        <f>J23</f>
        <v>0</v>
      </c>
      <c r="AI23" s="294">
        <f>COUNTIF(M23:AD23,"NS")</f>
        <v>0</v>
      </c>
      <c r="AJ23" s="295">
        <f>SUM(M23:AD23)</f>
        <v>0</v>
      </c>
      <c r="AK23" s="296">
        <f>IF(OR(AND(AH23=0, AI23&gt;0),AND(AH23="NS", AJ23&gt;0), AND(AH23="NS", AI23=0, AJ23=0)), 1, IF(OR(AND(AH23&gt;0, AI23&gt;1,AH23&gt;AJ23), AND(AH23="NS", AI23=2), AND(AH23="NS", AJ23=0, AI23&gt;0), AH23=AJ23), 0, 1))</f>
        <v>0</v>
      </c>
      <c r="AL23" s="298">
        <f>COUNTIF(J23:AD23,"NS")</f>
        <v>0</v>
      </c>
      <c r="AM23" s="202">
        <f>IF(AND(SUM(CNGE_2024_M1_Secc5!$J$554)=0,COUNTA(H23:AD23)&gt;0),1,0)</f>
        <v>0</v>
      </c>
      <c r="AN23" s="221">
        <f>IF(AND($H23="X",COUNTA(J23:AD23)&gt;0),1,0)</f>
        <v>0</v>
      </c>
      <c r="AO23" s="600" t="s">
        <v>5369</v>
      </c>
      <c r="AP23" s="599">
        <f>IF(AND($J$143="NS",CNGE_2024_M1_Secc5!$J$554="NS"),0,IF(AND($J$143="NA",CNGE_2024_M1_Secc5!$J$554="NA"),0,IF($J$143=SUM(CNGE_2024_M1_Secc5!$J$554),0,1)))</f>
        <v>0</v>
      </c>
      <c r="AQ23" s="402">
        <f>IF(AG23=0,0,1)</f>
        <v>0</v>
      </c>
      <c r="AR23" s="370" t="str">
        <f>IF(AQ23=0,"",
IF(SUM($AQ$23:AQ23)=1,AS23,
IF($AQ$143&gt;SUM($AQ$23:AQ23),_xlfn.CONCAT(", ",AS23),
IF($AQ$143=SUM($AQ$23:AQ23),_xlfn.CONCAT(" y ",AS23)))))</f>
        <v/>
      </c>
      <c r="AS23" s="156" t="s">
        <v>5095</v>
      </c>
      <c r="AT23" s="272">
        <f>IF(AK23=0,0,1)</f>
        <v>0</v>
      </c>
      <c r="AU23" s="273" t="str">
        <f>IF(AT23=0,"",
IF(SUM($AT$23:AT23)=1,AV23,
IF($AT$143&gt;SUM($AT$23:AT23),_xlfn.CONCAT(", ",AV23),
IF($AT$143=SUM($AT$23:AT23),_xlfn.CONCAT(" y ",AV23)))))</f>
        <v/>
      </c>
      <c r="AV23" s="156" t="s">
        <v>5095</v>
      </c>
    </row>
    <row r="24" spans="1:48" ht="15" customHeight="1">
      <c r="A24" s="26"/>
      <c r="C24" s="165" t="s">
        <v>5010</v>
      </c>
      <c r="D24" s="852" t="str">
        <f>IF(CNGE_2024_M1_Secc5!$D41="","",CNGE_2024_M1_Secc5!$D41)</f>
        <v>SECRETARIA DE DESARROLLO AGROPECUARIO RURAL Y PESCA</v>
      </c>
      <c r="E24" s="853"/>
      <c r="F24" s="853"/>
      <c r="G24" s="854"/>
      <c r="H24" s="713"/>
      <c r="I24" s="715"/>
      <c r="J24" s="713"/>
      <c r="K24" s="714"/>
      <c r="L24" s="715"/>
      <c r="M24" s="713"/>
      <c r="N24" s="714"/>
      <c r="O24" s="715"/>
      <c r="P24" s="713"/>
      <c r="Q24" s="714"/>
      <c r="R24" s="715"/>
      <c r="S24" s="713"/>
      <c r="T24" s="714"/>
      <c r="U24" s="715"/>
      <c r="V24" s="713"/>
      <c r="W24" s="714"/>
      <c r="X24" s="715"/>
      <c r="Y24" s="713"/>
      <c r="Z24" s="714"/>
      <c r="AA24" s="715"/>
      <c r="AB24" s="713"/>
      <c r="AC24" s="714"/>
      <c r="AD24" s="715"/>
      <c r="AF24" s="164"/>
      <c r="AG24" s="199">
        <f>IF(AND(COUNTBLANK(D24)=1,COUNTA(H24:AD24)=0),0,IF(AND(COUNTBLANK(D24)=0,SUM(CNGE_2024_M1_Secc5!$J$554)=0,COUNTA(H24:AD24)=0),0,IF(AND(COUNTBLANK(D24)=0,SUM(CNGE_2024_M1_Secc5!$J$554)&gt;0,H24="X",COUNTA(J24:AD24)=0),0,IF(AND(COUNTBLANK(D24)=0,SUM(CNGE_2024_M1_Secc5!$J$554)&gt;0,H24="",COUNTA(J24:AD24)=7),0,1))))</f>
        <v>0</v>
      </c>
      <c r="AH24" s="293">
        <f t="shared" ref="AH24:AH87" si="0">J24</f>
        <v>0</v>
      </c>
      <c r="AI24" s="294">
        <f t="shared" ref="AI24:AI87" si="1">COUNTIF(M24:AD24,"NS")</f>
        <v>0</v>
      </c>
      <c r="AJ24" s="295">
        <f t="shared" ref="AJ24:AJ87" si="2">SUM(M24:AD24)</f>
        <v>0</v>
      </c>
      <c r="AK24" s="296">
        <f t="shared" ref="AK24:AK87" si="3">IF(OR(AND(AH24=0, AI24&gt;0),AND(AH24="NS", AJ24&gt;0), AND(AH24="NS", AI24=0, AJ24=0)), 1, IF(OR(AND(AH24&gt;0, AI24&gt;1,AH24&gt;AJ24), AND(AH24="NS", AI24=2), AND(AH24="NS", AJ24=0, AI24&gt;0), AH24=AJ24), 0, 1))</f>
        <v>0</v>
      </c>
      <c r="AL24" s="298">
        <f t="shared" ref="AL24:AL87" si="4">COUNTIF(J24:AD24,"NS")</f>
        <v>0</v>
      </c>
      <c r="AM24" s="202">
        <f>IF(AND(SUM(CNGE_2024_M1_Secc5!$J$554)=0,COUNTA(H24:AD24)&gt;0),1,0)</f>
        <v>0</v>
      </c>
      <c r="AN24" s="221">
        <f t="shared" ref="AN24:AN87" si="5">IF(AND(H24="X",COUNTA(J24:AD24)&gt;0),1,0)</f>
        <v>0</v>
      </c>
      <c r="AO24" s="601" t="s">
        <v>9429</v>
      </c>
      <c r="AP24" s="599">
        <f>IF(AND($M$143="NS",CNGE_2024_M1_Secc5!$M$554="NS"),0,IF(AND($M$143="NA",CNGE_2024_M1_Secc5!$M$554="NA"),0,IF($M$143=SUM(CNGE_2024_M1_Secc5!$M$554),0,1)))</f>
        <v>0</v>
      </c>
      <c r="AQ24" s="402">
        <f t="shared" ref="AQ24:AQ87" si="6">IF(AG24=0,0,1)</f>
        <v>0</v>
      </c>
      <c r="AR24" s="370" t="str">
        <f>IF(AQ24=0,"",
IF(SUM($AQ$23:AQ24)=1,AS24,
IF($AQ$143&gt;SUM($AQ$23:AQ24),_xlfn.CONCAT(", ",AS24),
IF($AQ$143=SUM($AQ$23:AQ24),_xlfn.CONCAT(" y ",AS24)))))</f>
        <v/>
      </c>
      <c r="AS24" s="156" t="s">
        <v>5096</v>
      </c>
      <c r="AT24" s="272">
        <f t="shared" ref="AT24:AT87" si="7">IF(AK24=0,0,1)</f>
        <v>0</v>
      </c>
      <c r="AU24" s="273" t="str">
        <f>IF(AT24=0,"",
IF(SUM($AT$23:AT24)=1,AV24,
IF($AT$143&gt;SUM($AT$23:AT24),_xlfn.CONCAT(", ",AV24),
IF($AT$143=SUM($AT$23:AT24),_xlfn.CONCAT(" y ",AV24)))))</f>
        <v/>
      </c>
      <c r="AV24" s="156" t="s">
        <v>5096</v>
      </c>
    </row>
    <row r="25" spans="1:48" ht="15" customHeight="1">
      <c r="A25" s="26"/>
      <c r="C25" s="165" t="s">
        <v>5012</v>
      </c>
      <c r="D25" s="852" t="str">
        <f>IF(CNGE_2024_M1_Secc5!$D42="","",CNGE_2024_M1_Secc5!$D42)</f>
        <v>SECRETARIA DE SALUD</v>
      </c>
      <c r="E25" s="853"/>
      <c r="F25" s="853"/>
      <c r="G25" s="854"/>
      <c r="H25" s="713"/>
      <c r="I25" s="715"/>
      <c r="J25" s="713"/>
      <c r="K25" s="714"/>
      <c r="L25" s="715"/>
      <c r="M25" s="713"/>
      <c r="N25" s="714"/>
      <c r="O25" s="715"/>
      <c r="P25" s="713"/>
      <c r="Q25" s="714"/>
      <c r="R25" s="715"/>
      <c r="S25" s="713"/>
      <c r="T25" s="714"/>
      <c r="U25" s="715"/>
      <c r="V25" s="713"/>
      <c r="W25" s="714"/>
      <c r="X25" s="715"/>
      <c r="Y25" s="713"/>
      <c r="Z25" s="714"/>
      <c r="AA25" s="715"/>
      <c r="AB25" s="713"/>
      <c r="AC25" s="714"/>
      <c r="AD25" s="715"/>
      <c r="AF25" s="164"/>
      <c r="AG25" s="199">
        <f>IF(AND(COUNTBLANK(D25)=1,COUNTA(H25:AD25)=0),0,IF(AND(COUNTBLANK(D25)=0,SUM(CNGE_2024_M1_Secc5!$J$554)=0,COUNTA(H25:AD25)=0),0,IF(AND(COUNTBLANK(D25)=0,SUM(CNGE_2024_M1_Secc5!$J$554)&gt;0,H25="X",COUNTA(J25:AD25)=0),0,IF(AND(COUNTBLANK(D25)=0,SUM(CNGE_2024_M1_Secc5!$J$554)&gt;0,H25="",COUNTA(J25:AD25)=7),0,1))))</f>
        <v>0</v>
      </c>
      <c r="AH25" s="293">
        <f t="shared" si="0"/>
        <v>0</v>
      </c>
      <c r="AI25" s="294">
        <f t="shared" si="1"/>
        <v>0</v>
      </c>
      <c r="AJ25" s="295">
        <f t="shared" si="2"/>
        <v>0</v>
      </c>
      <c r="AK25" s="296">
        <f t="shared" si="3"/>
        <v>0</v>
      </c>
      <c r="AL25" s="298">
        <f t="shared" si="4"/>
        <v>0</v>
      </c>
      <c r="AM25" s="202">
        <f>IF(AND(SUM(CNGE_2024_M1_Secc5!$J$554)=0,COUNTA(H25:AD25)&gt;0),1,0)</f>
        <v>0</v>
      </c>
      <c r="AN25" s="221">
        <f t="shared" si="5"/>
        <v>0</v>
      </c>
      <c r="AO25" s="600" t="s">
        <v>9430</v>
      </c>
      <c r="AP25" s="599">
        <f>IF(AND($P$143="NS",CNGE_2024_M1_Secc5!$P$554="NS"),0,IF(AND($P$143="NA",CNGE_2024_M1_Secc5!$P$554="NA"),0,IF($P$143=SUM(CNGE_2024_M1_Secc5!$P$554),0,1)))</f>
        <v>0</v>
      </c>
      <c r="AQ25" s="402">
        <f t="shared" si="6"/>
        <v>0</v>
      </c>
      <c r="AR25" s="370" t="str">
        <f>IF(AQ25=0,"",
IF(SUM($AQ$23:AQ25)=1,AS25,
IF($AQ$143&gt;SUM($AQ$23:AQ25),_xlfn.CONCAT(", ",AS25),
IF($AQ$143=SUM($AQ$23:AQ25),_xlfn.CONCAT(" y ",AS25)))))</f>
        <v/>
      </c>
      <c r="AS25" s="156" t="s">
        <v>5097</v>
      </c>
      <c r="AT25" s="272">
        <f t="shared" si="7"/>
        <v>0</v>
      </c>
      <c r="AU25" s="273" t="str">
        <f>IF(AT25=0,"",
IF(SUM($AT$23:AT25)=1,AV25,
IF($AT$143&gt;SUM($AT$23:AT25),_xlfn.CONCAT(", ",AV25),
IF($AT$143=SUM($AT$23:AT25),_xlfn.CONCAT(" y ",AV25)))))</f>
        <v/>
      </c>
      <c r="AV25" s="156" t="s">
        <v>5097</v>
      </c>
    </row>
    <row r="26" spans="1:48" ht="15" customHeight="1">
      <c r="A26" s="26"/>
      <c r="C26" s="165" t="s">
        <v>5014</v>
      </c>
      <c r="D26" s="852" t="str">
        <f>IF(CNGE_2024_M1_Secc5!$D43="","",CNGE_2024_M1_Secc5!$D43)</f>
        <v>SECRETARIA DE EDUCACION</v>
      </c>
      <c r="E26" s="853"/>
      <c r="F26" s="853"/>
      <c r="G26" s="854"/>
      <c r="H26" s="713"/>
      <c r="I26" s="715"/>
      <c r="J26" s="713"/>
      <c r="K26" s="714"/>
      <c r="L26" s="715"/>
      <c r="M26" s="713"/>
      <c r="N26" s="714"/>
      <c r="O26" s="715"/>
      <c r="P26" s="713"/>
      <c r="Q26" s="714"/>
      <c r="R26" s="715"/>
      <c r="S26" s="713"/>
      <c r="T26" s="714"/>
      <c r="U26" s="715"/>
      <c r="V26" s="713"/>
      <c r="W26" s="714"/>
      <c r="X26" s="715"/>
      <c r="Y26" s="713"/>
      <c r="Z26" s="714"/>
      <c r="AA26" s="715"/>
      <c r="AB26" s="713"/>
      <c r="AC26" s="714"/>
      <c r="AD26" s="715"/>
      <c r="AF26" s="164"/>
      <c r="AG26" s="199">
        <f>IF(AND(COUNTBLANK(D26)=1,COUNTA(H26:AD26)=0),0,IF(AND(COUNTBLANK(D26)=0,SUM(CNGE_2024_M1_Secc5!$J$554)=0,COUNTA(H26:AD26)=0),0,IF(AND(COUNTBLANK(D26)=0,SUM(CNGE_2024_M1_Secc5!$J$554)&gt;0,H26="X",COUNTA(J26:AD26)=0),0,IF(AND(COUNTBLANK(D26)=0,SUM(CNGE_2024_M1_Secc5!$J$554)&gt;0,H26="",COUNTA(J26:AD26)=7),0,1))))</f>
        <v>0</v>
      </c>
      <c r="AH26" s="293">
        <f t="shared" si="0"/>
        <v>0</v>
      </c>
      <c r="AI26" s="294">
        <f t="shared" si="1"/>
        <v>0</v>
      </c>
      <c r="AJ26" s="295">
        <f t="shared" si="2"/>
        <v>0</v>
      </c>
      <c r="AK26" s="296">
        <f t="shared" si="3"/>
        <v>0</v>
      </c>
      <c r="AL26" s="298">
        <f t="shared" si="4"/>
        <v>0</v>
      </c>
      <c r="AM26" s="202">
        <f>IF(AND(SUM(CNGE_2024_M1_Secc5!$J$554)=0,COUNTA(H26:AD26)&gt;0),1,0)</f>
        <v>0</v>
      </c>
      <c r="AN26" s="221">
        <f t="shared" si="5"/>
        <v>0</v>
      </c>
      <c r="AO26" s="601" t="s">
        <v>9431</v>
      </c>
      <c r="AP26" s="599">
        <f>IF(AND($S$143="NS",CNGE_2024_M1_Secc5!$S$554="NS"),0,IF(AND($S$143="NA",CNGE_2024_M1_Secc5!$S$554="NA"),0,IF($S$143=SUM(CNGE_2024_M1_Secc5!$S$554),0,1)))</f>
        <v>0</v>
      </c>
      <c r="AQ26" s="402">
        <f t="shared" si="6"/>
        <v>0</v>
      </c>
      <c r="AR26" s="370" t="str">
        <f>IF(AQ26=0,"",
IF(SUM($AQ$23:AQ26)=1,AS26,
IF($AQ$143&gt;SUM($AQ$23:AQ26),_xlfn.CONCAT(", ",AS26),
IF($AQ$143=SUM($AQ$23:AQ26),_xlfn.CONCAT(" y ",AS26)))))</f>
        <v/>
      </c>
      <c r="AS26" s="156" t="s">
        <v>5098</v>
      </c>
      <c r="AT26" s="272">
        <f t="shared" si="7"/>
        <v>0</v>
      </c>
      <c r="AU26" s="273" t="str">
        <f>IF(AT26=0,"",
IF(SUM($AT$23:AT26)=1,AV26,
IF($AT$143&gt;SUM($AT$23:AT26),_xlfn.CONCAT(", ",AV26),
IF($AT$143=SUM($AT$23:AT26),_xlfn.CONCAT(" y ",AV26)))))</f>
        <v/>
      </c>
      <c r="AV26" s="156" t="s">
        <v>5098</v>
      </c>
    </row>
    <row r="27" spans="1:48" ht="15" customHeight="1">
      <c r="A27" s="26"/>
      <c r="C27" s="165" t="s">
        <v>5016</v>
      </c>
      <c r="D27" s="852" t="str">
        <f>IF(CNGE_2024_M1_Secc5!$D44="","",CNGE_2024_M1_Secc5!$D44)</f>
        <v>SECRETARIA DE DESARROLLO SOCIAL</v>
      </c>
      <c r="E27" s="853"/>
      <c r="F27" s="853"/>
      <c r="G27" s="854"/>
      <c r="H27" s="713"/>
      <c r="I27" s="715"/>
      <c r="J27" s="713"/>
      <c r="K27" s="714"/>
      <c r="L27" s="715"/>
      <c r="M27" s="713"/>
      <c r="N27" s="714"/>
      <c r="O27" s="715"/>
      <c r="P27" s="713"/>
      <c r="Q27" s="714"/>
      <c r="R27" s="715"/>
      <c r="S27" s="713"/>
      <c r="T27" s="714"/>
      <c r="U27" s="715"/>
      <c r="V27" s="713"/>
      <c r="W27" s="714"/>
      <c r="X27" s="715"/>
      <c r="Y27" s="713"/>
      <c r="Z27" s="714"/>
      <c r="AA27" s="715"/>
      <c r="AB27" s="713"/>
      <c r="AC27" s="714"/>
      <c r="AD27" s="715"/>
      <c r="AF27" s="164"/>
      <c r="AG27" s="199">
        <f>IF(AND(COUNTBLANK(D27)=1,COUNTA(H27:AD27)=0),0,IF(AND(COUNTBLANK(D27)=0,SUM(CNGE_2024_M1_Secc5!$J$554)=0,COUNTA(H27:AD27)=0),0,IF(AND(COUNTBLANK(D27)=0,SUM(CNGE_2024_M1_Secc5!$J$554)&gt;0,H27="X",COUNTA(J27:AD27)=0),0,IF(AND(COUNTBLANK(D27)=0,SUM(CNGE_2024_M1_Secc5!$J$554)&gt;0,H27="",COUNTA(J27:AD27)=7),0,1))))</f>
        <v>0</v>
      </c>
      <c r="AH27" s="293">
        <f t="shared" si="0"/>
        <v>0</v>
      </c>
      <c r="AI27" s="294">
        <f t="shared" si="1"/>
        <v>0</v>
      </c>
      <c r="AJ27" s="295">
        <f t="shared" si="2"/>
        <v>0</v>
      </c>
      <c r="AK27" s="296">
        <f t="shared" si="3"/>
        <v>0</v>
      </c>
      <c r="AL27" s="298">
        <f t="shared" si="4"/>
        <v>0</v>
      </c>
      <c r="AM27" s="202">
        <f>IF(AND(SUM(CNGE_2024_M1_Secc5!$J$554)=0,COUNTA(H27:AD27)&gt;0),1,0)</f>
        <v>0</v>
      </c>
      <c r="AN27" s="221">
        <f t="shared" si="5"/>
        <v>0</v>
      </c>
      <c r="AO27" s="600" t="s">
        <v>9432</v>
      </c>
      <c r="AP27" s="599">
        <f>IF(AND($V$143="NS",CNGE_2024_M1_Secc5!$V$554="NS"),0,IF(AND($V$143="NA",CNGE_2024_M1_Secc5!$V$554="NA"),0,IF($V$143=SUM(CNGE_2024_M1_Secc5!$V$554),0,1)))</f>
        <v>0</v>
      </c>
      <c r="AQ27" s="402">
        <f t="shared" si="6"/>
        <v>0</v>
      </c>
      <c r="AR27" s="370" t="str">
        <f>IF(AQ27=0,"",
IF(SUM($AQ$23:AQ27)=1,AS27,
IF($AQ$143&gt;SUM($AQ$23:AQ27),_xlfn.CONCAT(", ",AS27),
IF($AQ$143=SUM($AQ$23:AQ27),_xlfn.CONCAT(" y ",AS27)))))</f>
        <v/>
      </c>
      <c r="AS27" s="156" t="s">
        <v>5099</v>
      </c>
      <c r="AT27" s="272">
        <f t="shared" si="7"/>
        <v>0</v>
      </c>
      <c r="AU27" s="273" t="str">
        <f>IF(AT27=0,"",
IF(SUM($AT$23:AT27)=1,AV27,
IF($AT$143&gt;SUM($AT$23:AT27),_xlfn.CONCAT(", ",AV27),
IF($AT$143=SUM($AT$23:AT27),_xlfn.CONCAT(" y ",AV27)))))</f>
        <v/>
      </c>
      <c r="AV27" s="156" t="s">
        <v>5099</v>
      </c>
    </row>
    <row r="28" spans="1:48" ht="15" customHeight="1">
      <c r="A28" s="26"/>
      <c r="C28" s="165" t="s">
        <v>5018</v>
      </c>
      <c r="D28" s="852" t="str">
        <f>IF(CNGE_2024_M1_Secc5!$D45="","",CNGE_2024_M1_Secc5!$D45)</f>
        <v>SECRETARIA DE DESARROLLO ECONOMICO Y PORTUARIO</v>
      </c>
      <c r="E28" s="853"/>
      <c r="F28" s="853"/>
      <c r="G28" s="854"/>
      <c r="H28" s="713"/>
      <c r="I28" s="715"/>
      <c r="J28" s="713"/>
      <c r="K28" s="714"/>
      <c r="L28" s="715"/>
      <c r="M28" s="713"/>
      <c r="N28" s="714"/>
      <c r="O28" s="715"/>
      <c r="P28" s="713"/>
      <c r="Q28" s="714"/>
      <c r="R28" s="715"/>
      <c r="S28" s="713"/>
      <c r="T28" s="714"/>
      <c r="U28" s="715"/>
      <c r="V28" s="713"/>
      <c r="W28" s="714"/>
      <c r="X28" s="715"/>
      <c r="Y28" s="713"/>
      <c r="Z28" s="714"/>
      <c r="AA28" s="715"/>
      <c r="AB28" s="713"/>
      <c r="AC28" s="714"/>
      <c r="AD28" s="715"/>
      <c r="AF28" s="164"/>
      <c r="AG28" s="199">
        <f>IF(AND(COUNTBLANK(D28)=1,COUNTA(H28:AD28)=0),0,IF(AND(COUNTBLANK(D28)=0,SUM(CNGE_2024_M1_Secc5!$J$554)=0,COUNTA(H28:AD28)=0),0,IF(AND(COUNTBLANK(D28)=0,SUM(CNGE_2024_M1_Secc5!$J$554)&gt;0,H28="X",COUNTA(J28:AD28)=0),0,IF(AND(COUNTBLANK(D28)=0,SUM(CNGE_2024_M1_Secc5!$J$554)&gt;0,H28="",COUNTA(J28:AD28)=7),0,1))))</f>
        <v>0</v>
      </c>
      <c r="AH28" s="293">
        <f t="shared" si="0"/>
        <v>0</v>
      </c>
      <c r="AI28" s="294">
        <f t="shared" si="1"/>
        <v>0</v>
      </c>
      <c r="AJ28" s="295">
        <f t="shared" si="2"/>
        <v>0</v>
      </c>
      <c r="AK28" s="296">
        <f t="shared" si="3"/>
        <v>0</v>
      </c>
      <c r="AL28" s="298">
        <f t="shared" si="4"/>
        <v>0</v>
      </c>
      <c r="AM28" s="202">
        <f>IF(AND(SUM(CNGE_2024_M1_Secc5!$J$554)=0,COUNTA(H28:AD28)&gt;0),1,0)</f>
        <v>0</v>
      </c>
      <c r="AN28" s="221">
        <f t="shared" si="5"/>
        <v>0</v>
      </c>
      <c r="AO28" s="601" t="s">
        <v>5542</v>
      </c>
      <c r="AP28" s="599">
        <f>IF(AND($Y$143="NS",CNGE_2024_M1_Secc5!$Y$554="NS"),0,IF(AND($Y$143="NA",CNGE_2024_M1_Secc5!$Y$554="NA"),0,IF($Y$143=SUM(CNGE_2024_M1_Secc5!$Y$554),0,1)))</f>
        <v>0</v>
      </c>
      <c r="AQ28" s="402">
        <f t="shared" si="6"/>
        <v>0</v>
      </c>
      <c r="AR28" s="370" t="str">
        <f>IF(AQ28=0,"",
IF(SUM($AQ$23:AQ28)=1,AS28,
IF($AQ$143&gt;SUM($AQ$23:AQ28),_xlfn.CONCAT(", ",AS28),
IF($AQ$143=SUM($AQ$23:AQ28),_xlfn.CONCAT(" y ",AS28)))))</f>
        <v/>
      </c>
      <c r="AS28" s="156" t="s">
        <v>5100</v>
      </c>
      <c r="AT28" s="272">
        <f t="shared" si="7"/>
        <v>0</v>
      </c>
      <c r="AU28" s="273" t="str">
        <f>IF(AT28=0,"",
IF(SUM($AT$23:AT28)=1,AV28,
IF($AT$143&gt;SUM($AT$23:AT28),_xlfn.CONCAT(", ",AV28),
IF($AT$143=SUM($AT$23:AT28),_xlfn.CONCAT(" y ",AV28)))))</f>
        <v/>
      </c>
      <c r="AV28" s="156" t="s">
        <v>5100</v>
      </c>
    </row>
    <row r="29" spans="1:48" ht="15" customHeight="1">
      <c r="A29" s="26"/>
      <c r="C29" s="165" t="s">
        <v>5020</v>
      </c>
      <c r="D29" s="852" t="str">
        <f>IF(CNGE_2024_M1_Secc5!$D46="","",CNGE_2024_M1_Secc5!$D46)</f>
        <v>SECRETARIA DE GOBIERNO</v>
      </c>
      <c r="E29" s="853"/>
      <c r="F29" s="853"/>
      <c r="G29" s="854"/>
      <c r="H29" s="713"/>
      <c r="I29" s="715"/>
      <c r="J29" s="713"/>
      <c r="K29" s="714"/>
      <c r="L29" s="715"/>
      <c r="M29" s="713"/>
      <c r="N29" s="714"/>
      <c r="O29" s="715"/>
      <c r="P29" s="713"/>
      <c r="Q29" s="714"/>
      <c r="R29" s="715"/>
      <c r="S29" s="713"/>
      <c r="T29" s="714"/>
      <c r="U29" s="715"/>
      <c r="V29" s="713"/>
      <c r="W29" s="714"/>
      <c r="X29" s="715"/>
      <c r="Y29" s="713"/>
      <c r="Z29" s="714"/>
      <c r="AA29" s="715"/>
      <c r="AB29" s="713"/>
      <c r="AC29" s="714"/>
      <c r="AD29" s="715"/>
      <c r="AF29" s="164"/>
      <c r="AG29" s="199">
        <f>IF(AND(COUNTBLANK(D29)=1,COUNTA(H29:AD29)=0),0,IF(AND(COUNTBLANK(D29)=0,SUM(CNGE_2024_M1_Secc5!$J$554)=0,COUNTA(H29:AD29)=0),0,IF(AND(COUNTBLANK(D29)=0,SUM(CNGE_2024_M1_Secc5!$J$554)&gt;0,H29="X",COUNTA(J29:AD29)=0),0,IF(AND(COUNTBLANK(D29)=0,SUM(CNGE_2024_M1_Secc5!$J$554)&gt;0,H29="",COUNTA(J29:AD29)=7),0,1))))</f>
        <v>0</v>
      </c>
      <c r="AH29" s="293">
        <f t="shared" si="0"/>
        <v>0</v>
      </c>
      <c r="AI29" s="294">
        <f t="shared" si="1"/>
        <v>0</v>
      </c>
      <c r="AJ29" s="295">
        <f t="shared" si="2"/>
        <v>0</v>
      </c>
      <c r="AK29" s="296">
        <f t="shared" si="3"/>
        <v>0</v>
      </c>
      <c r="AL29" s="298">
        <f t="shared" si="4"/>
        <v>0</v>
      </c>
      <c r="AM29" s="202">
        <f>IF(AND(SUM(CNGE_2024_M1_Secc5!$J$554)=0,COUNTA(H29:AD29)&gt;0),1,0)</f>
        <v>0</v>
      </c>
      <c r="AN29" s="221">
        <f t="shared" si="5"/>
        <v>0</v>
      </c>
      <c r="AO29" s="600" t="s">
        <v>9433</v>
      </c>
      <c r="AP29" s="599">
        <f>IF(AND($AB$143="NS",CNGE_2024_M1_Secc5!$AB$554="NS"),0,IF(AND($AB$143="NA",CNGE_2024_M1_Secc5!$AB$554="NA"),0,IF($AB$143=SUM(CNGE_2024_M1_Secc5!$AB$554),0,1)))</f>
        <v>0</v>
      </c>
      <c r="AQ29" s="402">
        <f t="shared" si="6"/>
        <v>0</v>
      </c>
      <c r="AR29" s="370" t="str">
        <f>IF(AQ29=0,"",
IF(SUM($AQ$23:AQ29)=1,AS29,
IF($AQ$143&gt;SUM($AQ$23:AQ29),_xlfn.CONCAT(", ",AS29),
IF($AQ$143=SUM($AQ$23:AQ29),_xlfn.CONCAT(" y ",AS29)))))</f>
        <v/>
      </c>
      <c r="AS29" s="156" t="s">
        <v>5101</v>
      </c>
      <c r="AT29" s="272">
        <f t="shared" si="7"/>
        <v>0</v>
      </c>
      <c r="AU29" s="273" t="str">
        <f>IF(AT29=0,"",
IF(SUM($AT$23:AT29)=1,AV29,
IF($AT$143&gt;SUM($AT$23:AT29),_xlfn.CONCAT(", ",AV29),
IF($AT$143=SUM($AT$23:AT29),_xlfn.CONCAT(" y ",AV29)))))</f>
        <v/>
      </c>
      <c r="AV29" s="156" t="s">
        <v>5101</v>
      </c>
    </row>
    <row r="30" spans="1:48" ht="15" customHeight="1">
      <c r="A30" s="26"/>
      <c r="C30" s="165" t="s">
        <v>5022</v>
      </c>
      <c r="D30" s="852" t="str">
        <f>IF(CNGE_2024_M1_Secc5!$D47="","",CNGE_2024_M1_Secc5!$D47)</f>
        <v>SECRETARIA DE FINANZAS Y PLANEACION</v>
      </c>
      <c r="E30" s="853"/>
      <c r="F30" s="853"/>
      <c r="G30" s="854"/>
      <c r="H30" s="713"/>
      <c r="I30" s="715"/>
      <c r="J30" s="713"/>
      <c r="K30" s="714"/>
      <c r="L30" s="715"/>
      <c r="M30" s="713"/>
      <c r="N30" s="714"/>
      <c r="O30" s="715"/>
      <c r="P30" s="713"/>
      <c r="Q30" s="714"/>
      <c r="R30" s="715"/>
      <c r="S30" s="713"/>
      <c r="T30" s="714"/>
      <c r="U30" s="715"/>
      <c r="V30" s="713"/>
      <c r="W30" s="714"/>
      <c r="X30" s="715"/>
      <c r="Y30" s="713"/>
      <c r="Z30" s="714"/>
      <c r="AA30" s="715"/>
      <c r="AB30" s="713"/>
      <c r="AC30" s="714"/>
      <c r="AD30" s="715"/>
      <c r="AF30" s="164"/>
      <c r="AG30" s="199">
        <f>IF(AND(COUNTBLANK(D30)=1,COUNTA(H30:AD30)=0),0,IF(AND(COUNTBLANK(D30)=0,SUM(CNGE_2024_M1_Secc5!$J$554)=0,COUNTA(H30:AD30)=0),0,IF(AND(COUNTBLANK(D30)=0,SUM(CNGE_2024_M1_Secc5!$J$554)&gt;0,H30="X",COUNTA(J30:AD30)=0),0,IF(AND(COUNTBLANK(D30)=0,SUM(CNGE_2024_M1_Secc5!$J$554)&gt;0,H30="",COUNTA(J30:AD30)=7),0,1))))</f>
        <v>0</v>
      </c>
      <c r="AH30" s="293">
        <f t="shared" si="0"/>
        <v>0</v>
      </c>
      <c r="AI30" s="294">
        <f t="shared" si="1"/>
        <v>0</v>
      </c>
      <c r="AJ30" s="295">
        <f t="shared" si="2"/>
        <v>0</v>
      </c>
      <c r="AK30" s="296">
        <f t="shared" si="3"/>
        <v>0</v>
      </c>
      <c r="AL30" s="298">
        <f t="shared" si="4"/>
        <v>0</v>
      </c>
      <c r="AM30" s="202">
        <f>IF(AND(SUM(CNGE_2024_M1_Secc5!$J$554)=0,COUNTA(H30:AD30)&gt;0),1,0)</f>
        <v>0</v>
      </c>
      <c r="AN30" s="221">
        <f t="shared" si="5"/>
        <v>0</v>
      </c>
      <c r="AO30" s="164"/>
      <c r="AP30" s="627">
        <f>SUM(AP23:AP29)</f>
        <v>0</v>
      </c>
      <c r="AQ30" s="402">
        <f t="shared" si="6"/>
        <v>0</v>
      </c>
      <c r="AR30" s="370" t="str">
        <f>IF(AQ30=0,"",
IF(SUM($AQ$23:AQ30)=1,AS30,
IF($AQ$143&gt;SUM($AQ$23:AQ30),_xlfn.CONCAT(", ",AS30),
IF($AQ$143=SUM($AQ$23:AQ30),_xlfn.CONCAT(" y ",AS30)))))</f>
        <v/>
      </c>
      <c r="AS30" s="156" t="s">
        <v>5102</v>
      </c>
      <c r="AT30" s="272">
        <f t="shared" si="7"/>
        <v>0</v>
      </c>
      <c r="AU30" s="273" t="str">
        <f>IF(AT30=0,"",
IF(SUM($AT$23:AT30)=1,AV30,
IF($AT$143&gt;SUM($AT$23:AT30),_xlfn.CONCAT(", ",AV30),
IF($AT$143=SUM($AT$23:AT30),_xlfn.CONCAT(" y ",AV30)))))</f>
        <v/>
      </c>
      <c r="AV30" s="156" t="s">
        <v>5102</v>
      </c>
    </row>
    <row r="31" spans="1:48" ht="15" customHeight="1">
      <c r="A31" s="26"/>
      <c r="C31" s="165" t="s">
        <v>5024</v>
      </c>
      <c r="D31" s="852" t="str">
        <f>IF(CNGE_2024_M1_Secc5!$D48="","",CNGE_2024_M1_Secc5!$D48)</f>
        <v>COORDINACION GENERAL DE COMUNICACION SOCIAL</v>
      </c>
      <c r="E31" s="853"/>
      <c r="F31" s="853"/>
      <c r="G31" s="854"/>
      <c r="H31" s="713"/>
      <c r="I31" s="715"/>
      <c r="J31" s="713"/>
      <c r="K31" s="714"/>
      <c r="L31" s="715"/>
      <c r="M31" s="713"/>
      <c r="N31" s="714"/>
      <c r="O31" s="715"/>
      <c r="P31" s="713"/>
      <c r="Q31" s="714"/>
      <c r="R31" s="715"/>
      <c r="S31" s="713"/>
      <c r="T31" s="714"/>
      <c r="U31" s="715"/>
      <c r="V31" s="713"/>
      <c r="W31" s="714"/>
      <c r="X31" s="715"/>
      <c r="Y31" s="713"/>
      <c r="Z31" s="714"/>
      <c r="AA31" s="715"/>
      <c r="AB31" s="713"/>
      <c r="AC31" s="714"/>
      <c r="AD31" s="715"/>
      <c r="AF31" s="164"/>
      <c r="AG31" s="199">
        <f>IF(AND(COUNTBLANK(D31)=1,COUNTA(H31:AD31)=0),0,IF(AND(COUNTBLANK(D31)=0,SUM(CNGE_2024_M1_Secc5!$J$554)=0,COUNTA(H31:AD31)=0),0,IF(AND(COUNTBLANK(D31)=0,SUM(CNGE_2024_M1_Secc5!$J$554)&gt;0,H31="X",COUNTA(J31:AD31)=0),0,IF(AND(COUNTBLANK(D31)=0,SUM(CNGE_2024_M1_Secc5!$J$554)&gt;0,H31="",COUNTA(J31:AD31)=7),0,1))))</f>
        <v>0</v>
      </c>
      <c r="AH31" s="293">
        <f t="shared" si="0"/>
        <v>0</v>
      </c>
      <c r="AI31" s="294">
        <f t="shared" si="1"/>
        <v>0</v>
      </c>
      <c r="AJ31" s="295">
        <f t="shared" si="2"/>
        <v>0</v>
      </c>
      <c r="AK31" s="296">
        <f t="shared" si="3"/>
        <v>0</v>
      </c>
      <c r="AL31" s="298">
        <f t="shared" si="4"/>
        <v>0</v>
      </c>
      <c r="AM31" s="202">
        <f>IF(AND(SUM(CNGE_2024_M1_Secc5!$J$554)=0,COUNTA(H31:AD31)&gt;0),1,0)</f>
        <v>0</v>
      </c>
      <c r="AN31" s="221">
        <f t="shared" si="5"/>
        <v>0</v>
      </c>
      <c r="AO31" s="164"/>
      <c r="AP31" s="164"/>
      <c r="AQ31" s="402">
        <f t="shared" si="6"/>
        <v>0</v>
      </c>
      <c r="AR31" s="370" t="str">
        <f>IF(AQ31=0,"",
IF(SUM($AQ$23:AQ31)=1,AS31,
IF($AQ$143&gt;SUM($AQ$23:AQ31),_xlfn.CONCAT(", ",AS31),
IF($AQ$143=SUM($AQ$23:AQ31),_xlfn.CONCAT(" y ",AS31)))))</f>
        <v/>
      </c>
      <c r="AS31" s="156" t="s">
        <v>5103</v>
      </c>
      <c r="AT31" s="272">
        <f t="shared" si="7"/>
        <v>0</v>
      </c>
      <c r="AU31" s="273" t="str">
        <f>IF(AT31=0,"",
IF(SUM($AT$23:AT31)=1,AV31,
IF($AT$143&gt;SUM($AT$23:AT31),_xlfn.CONCAT(", ",AV31),
IF($AT$143=SUM($AT$23:AT31),_xlfn.CONCAT(" y ",AV31)))))</f>
        <v/>
      </c>
      <c r="AV31" s="156" t="s">
        <v>5103</v>
      </c>
    </row>
    <row r="32" spans="1:48" ht="15" customHeight="1">
      <c r="A32" s="26"/>
      <c r="C32" s="165" t="s">
        <v>5025</v>
      </c>
      <c r="D32" s="852" t="str">
        <f>IF(CNGE_2024_M1_Secc5!$D49="","",CNGE_2024_M1_Secc5!$D49)</f>
        <v>CONTRALORIA GENERAL</v>
      </c>
      <c r="E32" s="853"/>
      <c r="F32" s="853"/>
      <c r="G32" s="854"/>
      <c r="H32" s="713"/>
      <c r="I32" s="715"/>
      <c r="J32" s="713"/>
      <c r="K32" s="714"/>
      <c r="L32" s="715"/>
      <c r="M32" s="713"/>
      <c r="N32" s="714"/>
      <c r="O32" s="715"/>
      <c r="P32" s="713"/>
      <c r="Q32" s="714"/>
      <c r="R32" s="715"/>
      <c r="S32" s="713"/>
      <c r="T32" s="714"/>
      <c r="U32" s="715"/>
      <c r="V32" s="713"/>
      <c r="W32" s="714"/>
      <c r="X32" s="715"/>
      <c r="Y32" s="713"/>
      <c r="Z32" s="714"/>
      <c r="AA32" s="715"/>
      <c r="AB32" s="713"/>
      <c r="AC32" s="714"/>
      <c r="AD32" s="715"/>
      <c r="AF32" s="164"/>
      <c r="AG32" s="199">
        <f>IF(AND(COUNTBLANK(D32)=1,COUNTA(H32:AD32)=0),0,IF(AND(COUNTBLANK(D32)=0,SUM(CNGE_2024_M1_Secc5!$J$554)=0,COUNTA(H32:AD32)=0),0,IF(AND(COUNTBLANK(D32)=0,SUM(CNGE_2024_M1_Secc5!$J$554)&gt;0,H32="X",COUNTA(J32:AD32)=0),0,IF(AND(COUNTBLANK(D32)=0,SUM(CNGE_2024_M1_Secc5!$J$554)&gt;0,H32="",COUNTA(J32:AD32)=7),0,1))))</f>
        <v>0</v>
      </c>
      <c r="AH32" s="293">
        <f t="shared" si="0"/>
        <v>0</v>
      </c>
      <c r="AI32" s="294">
        <f t="shared" si="1"/>
        <v>0</v>
      </c>
      <c r="AJ32" s="295">
        <f t="shared" si="2"/>
        <v>0</v>
      </c>
      <c r="AK32" s="296">
        <f t="shared" si="3"/>
        <v>0</v>
      </c>
      <c r="AL32" s="298">
        <f t="shared" si="4"/>
        <v>0</v>
      </c>
      <c r="AM32" s="202">
        <f>IF(AND(SUM(CNGE_2024_M1_Secc5!$J$554)=0,COUNTA(H32:AD32)&gt;0),1,0)</f>
        <v>0</v>
      </c>
      <c r="AN32" s="221">
        <f t="shared" si="5"/>
        <v>0</v>
      </c>
      <c r="AO32" s="164"/>
      <c r="AP32" s="164"/>
      <c r="AQ32" s="402">
        <f t="shared" si="6"/>
        <v>0</v>
      </c>
      <c r="AR32" s="370" t="str">
        <f>IF(AQ32=0,"",
IF(SUM($AQ$23:AQ32)=1,AS32,
IF($AQ$143&gt;SUM($AQ$23:AQ32),_xlfn.CONCAT(", ",AS32),
IF($AQ$143=SUM($AQ$23:AQ32),_xlfn.CONCAT(" y ",AS32)))))</f>
        <v/>
      </c>
      <c r="AS32" s="156" t="s">
        <v>5104</v>
      </c>
      <c r="AT32" s="272">
        <f t="shared" si="7"/>
        <v>0</v>
      </c>
      <c r="AU32" s="273" t="str">
        <f>IF(AT32=0,"",
IF(SUM($AT$23:AT32)=1,AV32,
IF($AT$143&gt;SUM($AT$23:AT32),_xlfn.CONCAT(", ",AV32),
IF($AT$143=SUM($AT$23:AT32),_xlfn.CONCAT(" y ",AV32)))))</f>
        <v/>
      </c>
      <c r="AV32" s="156" t="s">
        <v>5104</v>
      </c>
    </row>
    <row r="33" spans="1:48" ht="15" customHeight="1">
      <c r="A33" s="26"/>
      <c r="C33" s="165" t="s">
        <v>5027</v>
      </c>
      <c r="D33" s="852" t="str">
        <f>IF(CNGE_2024_M1_Secc5!$D50="","",CNGE_2024_M1_Secc5!$D50)</f>
        <v>SECRETARIA DE INFRAESTRUCTURA Y OBRAS PUBLICAS</v>
      </c>
      <c r="E33" s="853"/>
      <c r="F33" s="853"/>
      <c r="G33" s="854"/>
      <c r="H33" s="713"/>
      <c r="I33" s="715"/>
      <c r="J33" s="713"/>
      <c r="K33" s="714"/>
      <c r="L33" s="715"/>
      <c r="M33" s="713"/>
      <c r="N33" s="714"/>
      <c r="O33" s="715"/>
      <c r="P33" s="713"/>
      <c r="Q33" s="714"/>
      <c r="R33" s="715"/>
      <c r="S33" s="713"/>
      <c r="T33" s="714"/>
      <c r="U33" s="715"/>
      <c r="V33" s="713"/>
      <c r="W33" s="714"/>
      <c r="X33" s="715"/>
      <c r="Y33" s="713"/>
      <c r="Z33" s="714"/>
      <c r="AA33" s="715"/>
      <c r="AB33" s="713"/>
      <c r="AC33" s="714"/>
      <c r="AD33" s="715"/>
      <c r="AF33" s="164"/>
      <c r="AG33" s="199">
        <f>IF(AND(COUNTBLANK(D33)=1,COUNTA(H33:AD33)=0),0,IF(AND(COUNTBLANK(D33)=0,SUM(CNGE_2024_M1_Secc5!$J$554)=0,COUNTA(H33:AD33)=0),0,IF(AND(COUNTBLANK(D33)=0,SUM(CNGE_2024_M1_Secc5!$J$554)&gt;0,H33="X",COUNTA(J33:AD33)=0),0,IF(AND(COUNTBLANK(D33)=0,SUM(CNGE_2024_M1_Secc5!$J$554)&gt;0,H33="",COUNTA(J33:AD33)=7),0,1))))</f>
        <v>0</v>
      </c>
      <c r="AH33" s="293">
        <f t="shared" si="0"/>
        <v>0</v>
      </c>
      <c r="AI33" s="294">
        <f t="shared" si="1"/>
        <v>0</v>
      </c>
      <c r="AJ33" s="295">
        <f t="shared" si="2"/>
        <v>0</v>
      </c>
      <c r="AK33" s="296">
        <f t="shared" si="3"/>
        <v>0</v>
      </c>
      <c r="AL33" s="298">
        <f t="shared" si="4"/>
        <v>0</v>
      </c>
      <c r="AM33" s="202">
        <f>IF(AND(SUM(CNGE_2024_M1_Secc5!$J$554)=0,COUNTA(H33:AD33)&gt;0),1,0)</f>
        <v>0</v>
      </c>
      <c r="AN33" s="221">
        <f t="shared" si="5"/>
        <v>0</v>
      </c>
      <c r="AO33" s="164"/>
      <c r="AP33" s="164"/>
      <c r="AQ33" s="402">
        <f t="shared" si="6"/>
        <v>0</v>
      </c>
      <c r="AR33" s="370" t="str">
        <f>IF(AQ33=0,"",
IF(SUM($AQ$23:AQ33)=1,AS33,
IF($AQ$143&gt;SUM($AQ$23:AQ33),_xlfn.CONCAT(", ",AS33),
IF($AQ$143=SUM($AQ$23:AQ33),_xlfn.CONCAT(" y ",AS33)))))</f>
        <v/>
      </c>
      <c r="AS33" s="156" t="s">
        <v>5105</v>
      </c>
      <c r="AT33" s="272">
        <f t="shared" si="7"/>
        <v>0</v>
      </c>
      <c r="AU33" s="273" t="str">
        <f>IF(AT33=0,"",
IF(SUM($AT$23:AT33)=1,AV33,
IF($AT$143&gt;SUM($AT$23:AT33),_xlfn.CONCAT(", ",AV33),
IF($AT$143=SUM($AT$23:AT33),_xlfn.CONCAT(" y ",AV33)))))</f>
        <v/>
      </c>
      <c r="AV33" s="156" t="s">
        <v>5105</v>
      </c>
    </row>
    <row r="34" spans="1:48" ht="15" customHeight="1">
      <c r="A34" s="26"/>
      <c r="C34" s="165" t="s">
        <v>5028</v>
      </c>
      <c r="D34" s="852" t="str">
        <f>IF(CNGE_2024_M1_Secc5!$D51="","",CNGE_2024_M1_Secc5!$D51)</f>
        <v>OFICINA DEL PROGRAMA DE GOBIERNO</v>
      </c>
      <c r="E34" s="853"/>
      <c r="F34" s="853"/>
      <c r="G34" s="854"/>
      <c r="H34" s="713"/>
      <c r="I34" s="715"/>
      <c r="J34" s="713"/>
      <c r="K34" s="714"/>
      <c r="L34" s="715"/>
      <c r="M34" s="713"/>
      <c r="N34" s="714"/>
      <c r="O34" s="715"/>
      <c r="P34" s="713"/>
      <c r="Q34" s="714"/>
      <c r="R34" s="715"/>
      <c r="S34" s="713"/>
      <c r="T34" s="714"/>
      <c r="U34" s="715"/>
      <c r="V34" s="713"/>
      <c r="W34" s="714"/>
      <c r="X34" s="715"/>
      <c r="Y34" s="713"/>
      <c r="Z34" s="714"/>
      <c r="AA34" s="715"/>
      <c r="AB34" s="713"/>
      <c r="AC34" s="714"/>
      <c r="AD34" s="715"/>
      <c r="AF34" s="164"/>
      <c r="AG34" s="199">
        <f>IF(AND(COUNTBLANK(D34)=1,COUNTA(H34:AD34)=0),0,IF(AND(COUNTBLANK(D34)=0,SUM(CNGE_2024_M1_Secc5!$J$554)=0,COUNTA(H34:AD34)=0),0,IF(AND(COUNTBLANK(D34)=0,SUM(CNGE_2024_M1_Secc5!$J$554)&gt;0,H34="X",COUNTA(J34:AD34)=0),0,IF(AND(COUNTBLANK(D34)=0,SUM(CNGE_2024_M1_Secc5!$J$554)&gt;0,H34="",COUNTA(J34:AD34)=7),0,1))))</f>
        <v>0</v>
      </c>
      <c r="AH34" s="293">
        <f t="shared" si="0"/>
        <v>0</v>
      </c>
      <c r="AI34" s="294">
        <f t="shared" si="1"/>
        <v>0</v>
      </c>
      <c r="AJ34" s="295">
        <f t="shared" si="2"/>
        <v>0</v>
      </c>
      <c r="AK34" s="296">
        <f t="shared" si="3"/>
        <v>0</v>
      </c>
      <c r="AL34" s="298">
        <f t="shared" si="4"/>
        <v>0</v>
      </c>
      <c r="AM34" s="202">
        <f>IF(AND(SUM(CNGE_2024_M1_Secc5!$J$554)=0,COUNTA(H34:AD34)&gt;0),1,0)</f>
        <v>0</v>
      </c>
      <c r="AN34" s="221">
        <f t="shared" si="5"/>
        <v>0</v>
      </c>
      <c r="AO34" s="164"/>
      <c r="AP34" s="164"/>
      <c r="AQ34" s="402">
        <f t="shared" si="6"/>
        <v>0</v>
      </c>
      <c r="AR34" s="370" t="str">
        <f>IF(AQ34=0,"",
IF(SUM($AQ$23:AQ34)=1,AS34,
IF($AQ$143&gt;SUM($AQ$23:AQ34),_xlfn.CONCAT(", ",AS34),
IF($AQ$143=SUM($AQ$23:AQ34),_xlfn.CONCAT(" y ",AS34)))))</f>
        <v/>
      </c>
      <c r="AS34" s="156" t="s">
        <v>5106</v>
      </c>
      <c r="AT34" s="272">
        <f t="shared" si="7"/>
        <v>0</v>
      </c>
      <c r="AU34" s="273" t="str">
        <f>IF(AT34=0,"",
IF(SUM($AT$23:AT34)=1,AV34,
IF($AT$143&gt;SUM($AT$23:AT34),_xlfn.CONCAT(", ",AV34),
IF($AT$143=SUM($AT$23:AT34),_xlfn.CONCAT(" y ",AV34)))))</f>
        <v/>
      </c>
      <c r="AV34" s="156" t="s">
        <v>5106</v>
      </c>
    </row>
    <row r="35" spans="1:48" ht="15" customHeight="1">
      <c r="A35" s="26"/>
      <c r="C35" s="165" t="s">
        <v>5029</v>
      </c>
      <c r="D35" s="852" t="str">
        <f>IF(CNGE_2024_M1_Secc5!$D52="","",CNGE_2024_M1_Secc5!$D52)</f>
        <v>SECRETARIA DE SEGURIDAD PUBLICA</v>
      </c>
      <c r="E35" s="853"/>
      <c r="F35" s="853"/>
      <c r="G35" s="854"/>
      <c r="H35" s="713"/>
      <c r="I35" s="715"/>
      <c r="J35" s="713"/>
      <c r="K35" s="714"/>
      <c r="L35" s="715"/>
      <c r="M35" s="713"/>
      <c r="N35" s="714"/>
      <c r="O35" s="715"/>
      <c r="P35" s="713"/>
      <c r="Q35" s="714"/>
      <c r="R35" s="715"/>
      <c r="S35" s="713"/>
      <c r="T35" s="714"/>
      <c r="U35" s="715"/>
      <c r="V35" s="713"/>
      <c r="W35" s="714"/>
      <c r="X35" s="715"/>
      <c r="Y35" s="713"/>
      <c r="Z35" s="714"/>
      <c r="AA35" s="715"/>
      <c r="AB35" s="713"/>
      <c r="AC35" s="714"/>
      <c r="AD35" s="715"/>
      <c r="AF35" s="164"/>
      <c r="AG35" s="199">
        <f>IF(AND(COUNTBLANK(D35)=1,COUNTA(H35:AD35)=0),0,IF(AND(COUNTBLANK(D35)=0,SUM(CNGE_2024_M1_Secc5!$J$554)=0,COUNTA(H35:AD35)=0),0,IF(AND(COUNTBLANK(D35)=0,SUM(CNGE_2024_M1_Secc5!$J$554)&gt;0,H35="X",COUNTA(J35:AD35)=0),0,IF(AND(COUNTBLANK(D35)=0,SUM(CNGE_2024_M1_Secc5!$J$554)&gt;0,H35="",COUNTA(J35:AD35)=7),0,1))))</f>
        <v>0</v>
      </c>
      <c r="AH35" s="293">
        <f t="shared" si="0"/>
        <v>0</v>
      </c>
      <c r="AI35" s="294">
        <f t="shared" si="1"/>
        <v>0</v>
      </c>
      <c r="AJ35" s="295">
        <f t="shared" si="2"/>
        <v>0</v>
      </c>
      <c r="AK35" s="296">
        <f t="shared" si="3"/>
        <v>0</v>
      </c>
      <c r="AL35" s="298">
        <f t="shared" si="4"/>
        <v>0</v>
      </c>
      <c r="AM35" s="202">
        <f>IF(AND(SUM(CNGE_2024_M1_Secc5!$J$554)=0,COUNTA(H35:AD35)&gt;0),1,0)</f>
        <v>0</v>
      </c>
      <c r="AN35" s="221">
        <f t="shared" si="5"/>
        <v>0</v>
      </c>
      <c r="AO35" s="164"/>
      <c r="AP35" s="164"/>
      <c r="AQ35" s="402">
        <f t="shared" si="6"/>
        <v>0</v>
      </c>
      <c r="AR35" s="370" t="str">
        <f>IF(AQ35=0,"",
IF(SUM($AQ$23:AQ35)=1,AS35,
IF($AQ$143&gt;SUM($AQ$23:AQ35),_xlfn.CONCAT(", ",AS35),
IF($AQ$143=SUM($AQ$23:AQ35),_xlfn.CONCAT(" y ",AS35)))))</f>
        <v/>
      </c>
      <c r="AS35" s="156" t="s">
        <v>5107</v>
      </c>
      <c r="AT35" s="272">
        <f t="shared" si="7"/>
        <v>0</v>
      </c>
      <c r="AU35" s="273" t="str">
        <f>IF(AT35=0,"",
IF(SUM($AT$23:AT35)=1,AV35,
IF($AT$143&gt;SUM($AT$23:AT35),_xlfn.CONCAT(", ",AV35),
IF($AT$143=SUM($AT$23:AT35),_xlfn.CONCAT(" y ",AV35)))))</f>
        <v/>
      </c>
      <c r="AV35" s="156" t="s">
        <v>5107</v>
      </c>
    </row>
    <row r="36" spans="1:48" ht="15" customHeight="1">
      <c r="A36" s="26"/>
      <c r="C36" s="165" t="s">
        <v>5030</v>
      </c>
      <c r="D36" s="852" t="str">
        <f>IF(CNGE_2024_M1_Secc5!$D53="","",CNGE_2024_M1_Secc5!$D53)</f>
        <v>SECRETARIA DE TRABAJO PREVISION SOCIAL Y PRODUCTIVIDAD</v>
      </c>
      <c r="E36" s="853"/>
      <c r="F36" s="853"/>
      <c r="G36" s="854"/>
      <c r="H36" s="713"/>
      <c r="I36" s="715"/>
      <c r="J36" s="713"/>
      <c r="K36" s="714"/>
      <c r="L36" s="715"/>
      <c r="M36" s="713"/>
      <c r="N36" s="714"/>
      <c r="O36" s="715"/>
      <c r="P36" s="713"/>
      <c r="Q36" s="714"/>
      <c r="R36" s="715"/>
      <c r="S36" s="713"/>
      <c r="T36" s="714"/>
      <c r="U36" s="715"/>
      <c r="V36" s="713"/>
      <c r="W36" s="714"/>
      <c r="X36" s="715"/>
      <c r="Y36" s="713"/>
      <c r="Z36" s="714"/>
      <c r="AA36" s="715"/>
      <c r="AB36" s="713"/>
      <c r="AC36" s="714"/>
      <c r="AD36" s="715"/>
      <c r="AF36" s="164"/>
      <c r="AG36" s="199">
        <f>IF(AND(COUNTBLANK(D36)=1,COUNTA(H36:AD36)=0),0,IF(AND(COUNTBLANK(D36)=0,SUM(CNGE_2024_M1_Secc5!$J$554)=0,COUNTA(H36:AD36)=0),0,IF(AND(COUNTBLANK(D36)=0,SUM(CNGE_2024_M1_Secc5!$J$554)&gt;0,H36="X",COUNTA(J36:AD36)=0),0,IF(AND(COUNTBLANK(D36)=0,SUM(CNGE_2024_M1_Secc5!$J$554)&gt;0,H36="",COUNTA(J36:AD36)=7),0,1))))</f>
        <v>0</v>
      </c>
      <c r="AH36" s="293">
        <f t="shared" si="0"/>
        <v>0</v>
      </c>
      <c r="AI36" s="294">
        <f t="shared" si="1"/>
        <v>0</v>
      </c>
      <c r="AJ36" s="295">
        <f t="shared" si="2"/>
        <v>0</v>
      </c>
      <c r="AK36" s="296">
        <f t="shared" si="3"/>
        <v>0</v>
      </c>
      <c r="AL36" s="298">
        <f t="shared" si="4"/>
        <v>0</v>
      </c>
      <c r="AM36" s="202">
        <f>IF(AND(SUM(CNGE_2024_M1_Secc5!$J$554)=0,COUNTA(H36:AD36)&gt;0),1,0)</f>
        <v>0</v>
      </c>
      <c r="AN36" s="221">
        <f t="shared" si="5"/>
        <v>0</v>
      </c>
      <c r="AO36" s="164"/>
      <c r="AP36" s="164"/>
      <c r="AQ36" s="402">
        <f t="shared" si="6"/>
        <v>0</v>
      </c>
      <c r="AR36" s="370" t="str">
        <f>IF(AQ36=0,"",
IF(SUM($AQ$23:AQ36)=1,AS36,
IF($AQ$143&gt;SUM($AQ$23:AQ36),_xlfn.CONCAT(", ",AS36),
IF($AQ$143=SUM($AQ$23:AQ36),_xlfn.CONCAT(" y ",AS36)))))</f>
        <v/>
      </c>
      <c r="AS36" s="156" t="s">
        <v>5108</v>
      </c>
      <c r="AT36" s="272">
        <f t="shared" si="7"/>
        <v>0</v>
      </c>
      <c r="AU36" s="273" t="str">
        <f>IF(AT36=0,"",
IF(SUM($AT$23:AT36)=1,AV36,
IF($AT$143&gt;SUM($AT$23:AT36),_xlfn.CONCAT(", ",AV36),
IF($AT$143=SUM($AT$23:AT36),_xlfn.CONCAT(" y ",AV36)))))</f>
        <v/>
      </c>
      <c r="AV36" s="156" t="s">
        <v>5108</v>
      </c>
    </row>
    <row r="37" spans="1:48" ht="15" customHeight="1">
      <c r="A37" s="26"/>
      <c r="C37" s="165" t="s">
        <v>5031</v>
      </c>
      <c r="D37" s="852" t="str">
        <f>IF(CNGE_2024_M1_Secc5!$D54="","",CNGE_2024_M1_Secc5!$D54)</f>
        <v>SECRETARIA DE TURISMO Y CULTURA</v>
      </c>
      <c r="E37" s="853"/>
      <c r="F37" s="853"/>
      <c r="G37" s="854"/>
      <c r="H37" s="713"/>
      <c r="I37" s="715"/>
      <c r="J37" s="713"/>
      <c r="K37" s="714"/>
      <c r="L37" s="715"/>
      <c r="M37" s="713"/>
      <c r="N37" s="714"/>
      <c r="O37" s="715"/>
      <c r="P37" s="713"/>
      <c r="Q37" s="714"/>
      <c r="R37" s="715"/>
      <c r="S37" s="713"/>
      <c r="T37" s="714"/>
      <c r="U37" s="715"/>
      <c r="V37" s="713"/>
      <c r="W37" s="714"/>
      <c r="X37" s="715"/>
      <c r="Y37" s="713"/>
      <c r="Z37" s="714"/>
      <c r="AA37" s="715"/>
      <c r="AB37" s="713"/>
      <c r="AC37" s="714"/>
      <c r="AD37" s="715"/>
      <c r="AF37" s="164"/>
      <c r="AG37" s="199">
        <f>IF(AND(COUNTBLANK(D37)=1,COUNTA(H37:AD37)=0),0,IF(AND(COUNTBLANK(D37)=0,SUM(CNGE_2024_M1_Secc5!$J$554)=0,COUNTA(H37:AD37)=0),0,IF(AND(COUNTBLANK(D37)=0,SUM(CNGE_2024_M1_Secc5!$J$554)&gt;0,H37="X",COUNTA(J37:AD37)=0),0,IF(AND(COUNTBLANK(D37)=0,SUM(CNGE_2024_M1_Secc5!$J$554)&gt;0,H37="",COUNTA(J37:AD37)=7),0,1))))</f>
        <v>0</v>
      </c>
      <c r="AH37" s="293">
        <f t="shared" si="0"/>
        <v>0</v>
      </c>
      <c r="AI37" s="294">
        <f t="shared" si="1"/>
        <v>0</v>
      </c>
      <c r="AJ37" s="295">
        <f t="shared" si="2"/>
        <v>0</v>
      </c>
      <c r="AK37" s="296">
        <f t="shared" si="3"/>
        <v>0</v>
      </c>
      <c r="AL37" s="298">
        <f t="shared" si="4"/>
        <v>0</v>
      </c>
      <c r="AM37" s="202">
        <f>IF(AND(SUM(CNGE_2024_M1_Secc5!$J$554)=0,COUNTA(H37:AD37)&gt;0),1,0)</f>
        <v>0</v>
      </c>
      <c r="AN37" s="221">
        <f t="shared" si="5"/>
        <v>0</v>
      </c>
      <c r="AO37" s="164"/>
      <c r="AP37" s="164"/>
      <c r="AQ37" s="402">
        <f t="shared" si="6"/>
        <v>0</v>
      </c>
      <c r="AR37" s="370" t="str">
        <f>IF(AQ37=0,"",
IF(SUM($AQ$23:AQ37)=1,AS37,
IF($AQ$143&gt;SUM($AQ$23:AQ37),_xlfn.CONCAT(", ",AS37),
IF($AQ$143=SUM($AQ$23:AQ37),_xlfn.CONCAT(" y ",AS37)))))</f>
        <v/>
      </c>
      <c r="AS37" s="156" t="s">
        <v>5109</v>
      </c>
      <c r="AT37" s="272">
        <f t="shared" si="7"/>
        <v>0</v>
      </c>
      <c r="AU37" s="273" t="str">
        <f>IF(AT37=0,"",
IF(SUM($AT$23:AT37)=1,AV37,
IF($AT$143&gt;SUM($AT$23:AT37),_xlfn.CONCAT(", ",AV37),
IF($AT$143=SUM($AT$23:AT37),_xlfn.CONCAT(" y ",AV37)))))</f>
        <v/>
      </c>
      <c r="AV37" s="156" t="s">
        <v>5109</v>
      </c>
    </row>
    <row r="38" spans="1:48" ht="15" customHeight="1">
      <c r="A38" s="26"/>
      <c r="C38" s="165" t="s">
        <v>5032</v>
      </c>
      <c r="D38" s="852" t="str">
        <f>IF(CNGE_2024_M1_Secc5!$D55="","",CNGE_2024_M1_Secc5!$D55)</f>
        <v>SECRETARIA DE PROTECCION CIVIL</v>
      </c>
      <c r="E38" s="853"/>
      <c r="F38" s="853"/>
      <c r="G38" s="854"/>
      <c r="H38" s="713"/>
      <c r="I38" s="715"/>
      <c r="J38" s="713"/>
      <c r="K38" s="714"/>
      <c r="L38" s="715"/>
      <c r="M38" s="713"/>
      <c r="N38" s="714"/>
      <c r="O38" s="715"/>
      <c r="P38" s="713"/>
      <c r="Q38" s="714"/>
      <c r="R38" s="715"/>
      <c r="S38" s="713"/>
      <c r="T38" s="714"/>
      <c r="U38" s="715"/>
      <c r="V38" s="713"/>
      <c r="W38" s="714"/>
      <c r="X38" s="715"/>
      <c r="Y38" s="713"/>
      <c r="Z38" s="714"/>
      <c r="AA38" s="715"/>
      <c r="AB38" s="713"/>
      <c r="AC38" s="714"/>
      <c r="AD38" s="715"/>
      <c r="AF38" s="164"/>
      <c r="AG38" s="199">
        <f>IF(AND(COUNTBLANK(D38)=1,COUNTA(H38:AD38)=0),0,IF(AND(COUNTBLANK(D38)=0,SUM(CNGE_2024_M1_Secc5!$J$554)=0,COUNTA(H38:AD38)=0),0,IF(AND(COUNTBLANK(D38)=0,SUM(CNGE_2024_M1_Secc5!$J$554)&gt;0,H38="X",COUNTA(J38:AD38)=0),0,IF(AND(COUNTBLANK(D38)=0,SUM(CNGE_2024_M1_Secc5!$J$554)&gt;0,H38="",COUNTA(J38:AD38)=7),0,1))))</f>
        <v>0</v>
      </c>
      <c r="AH38" s="293">
        <f t="shared" si="0"/>
        <v>0</v>
      </c>
      <c r="AI38" s="294">
        <f t="shared" si="1"/>
        <v>0</v>
      </c>
      <c r="AJ38" s="295">
        <f t="shared" si="2"/>
        <v>0</v>
      </c>
      <c r="AK38" s="296">
        <f t="shared" si="3"/>
        <v>0</v>
      </c>
      <c r="AL38" s="298">
        <f t="shared" si="4"/>
        <v>0</v>
      </c>
      <c r="AM38" s="202">
        <f>IF(AND(SUM(CNGE_2024_M1_Secc5!$J$554)=0,COUNTA(H38:AD38)&gt;0),1,0)</f>
        <v>0</v>
      </c>
      <c r="AN38" s="221">
        <f t="shared" si="5"/>
        <v>0</v>
      </c>
      <c r="AO38" s="164"/>
      <c r="AP38" s="164"/>
      <c r="AQ38" s="402">
        <f t="shared" si="6"/>
        <v>0</v>
      </c>
      <c r="AR38" s="370" t="str">
        <f>IF(AQ38=0,"",
IF(SUM($AQ$23:AQ38)=1,AS38,
IF($AQ$143&gt;SUM($AQ$23:AQ38),_xlfn.CONCAT(", ",AS38),
IF($AQ$143=SUM($AQ$23:AQ38),_xlfn.CONCAT(" y ",AS38)))))</f>
        <v/>
      </c>
      <c r="AS38" s="156" t="s">
        <v>5110</v>
      </c>
      <c r="AT38" s="272">
        <f t="shared" si="7"/>
        <v>0</v>
      </c>
      <c r="AU38" s="273" t="str">
        <f>IF(AT38=0,"",
IF(SUM($AT$23:AT38)=1,AV38,
IF($AT$143&gt;SUM($AT$23:AT38),_xlfn.CONCAT(", ",AV38),
IF($AT$143=SUM($AT$23:AT38),_xlfn.CONCAT(" y ",AV38)))))</f>
        <v/>
      </c>
      <c r="AV38" s="156" t="s">
        <v>5110</v>
      </c>
    </row>
    <row r="39" spans="1:48" ht="15" customHeight="1">
      <c r="A39" s="26"/>
      <c r="C39" s="165" t="s">
        <v>5033</v>
      </c>
      <c r="D39" s="852" t="str">
        <f>IF(CNGE_2024_M1_Secc5!$D56="","",CNGE_2024_M1_Secc5!$D56)</f>
        <v>SECRETARIA DE MEDIO AMBIENTE</v>
      </c>
      <c r="E39" s="853"/>
      <c r="F39" s="853"/>
      <c r="G39" s="854"/>
      <c r="H39" s="713"/>
      <c r="I39" s="715"/>
      <c r="J39" s="713"/>
      <c r="K39" s="714"/>
      <c r="L39" s="715"/>
      <c r="M39" s="713"/>
      <c r="N39" s="714"/>
      <c r="O39" s="715"/>
      <c r="P39" s="713"/>
      <c r="Q39" s="714"/>
      <c r="R39" s="715"/>
      <c r="S39" s="713"/>
      <c r="T39" s="714"/>
      <c r="U39" s="715"/>
      <c r="V39" s="713"/>
      <c r="W39" s="714"/>
      <c r="X39" s="715"/>
      <c r="Y39" s="713"/>
      <c r="Z39" s="714"/>
      <c r="AA39" s="715"/>
      <c r="AB39" s="713"/>
      <c r="AC39" s="714"/>
      <c r="AD39" s="715"/>
      <c r="AF39" s="164"/>
      <c r="AG39" s="199">
        <f>IF(AND(COUNTBLANK(D39)=1,COUNTA(H39:AD39)=0),0,IF(AND(COUNTBLANK(D39)=0,SUM(CNGE_2024_M1_Secc5!$J$554)=0,COUNTA(H39:AD39)=0),0,IF(AND(COUNTBLANK(D39)=0,SUM(CNGE_2024_M1_Secc5!$J$554)&gt;0,H39="X",COUNTA(J39:AD39)=0),0,IF(AND(COUNTBLANK(D39)=0,SUM(CNGE_2024_M1_Secc5!$J$554)&gt;0,H39="",COUNTA(J39:AD39)=7),0,1))))</f>
        <v>0</v>
      </c>
      <c r="AH39" s="293">
        <f t="shared" si="0"/>
        <v>0</v>
      </c>
      <c r="AI39" s="294">
        <f t="shared" si="1"/>
        <v>0</v>
      </c>
      <c r="AJ39" s="295">
        <f t="shared" si="2"/>
        <v>0</v>
      </c>
      <c r="AK39" s="296">
        <f t="shared" si="3"/>
        <v>0</v>
      </c>
      <c r="AL39" s="298">
        <f t="shared" si="4"/>
        <v>0</v>
      </c>
      <c r="AM39" s="202">
        <f>IF(AND(SUM(CNGE_2024_M1_Secc5!$J$554)=0,COUNTA(H39:AD39)&gt;0),1,0)</f>
        <v>0</v>
      </c>
      <c r="AN39" s="221">
        <f t="shared" si="5"/>
        <v>0</v>
      </c>
      <c r="AO39" s="164"/>
      <c r="AP39" s="164"/>
      <c r="AQ39" s="402">
        <f t="shared" si="6"/>
        <v>0</v>
      </c>
      <c r="AR39" s="370" t="str">
        <f>IF(AQ39=0,"",
IF(SUM($AQ$23:AQ39)=1,AS39,
IF($AQ$143&gt;SUM($AQ$23:AQ39),_xlfn.CONCAT(", ",AS39),
IF($AQ$143=SUM($AQ$23:AQ39),_xlfn.CONCAT(" y ",AS39)))))</f>
        <v/>
      </c>
      <c r="AS39" s="156" t="s">
        <v>5111</v>
      </c>
      <c r="AT39" s="272">
        <f t="shared" si="7"/>
        <v>0</v>
      </c>
      <c r="AU39" s="273" t="str">
        <f>IF(AT39=0,"",
IF(SUM($AT$23:AT39)=1,AV39,
IF($AT$143&gt;SUM($AT$23:AT39),_xlfn.CONCAT(", ",AV39),
IF($AT$143=SUM($AT$23:AT39),_xlfn.CONCAT(" y ",AV39)))))</f>
        <v/>
      </c>
      <c r="AV39" s="156" t="s">
        <v>5111</v>
      </c>
    </row>
    <row r="40" spans="1:48" ht="15" customHeight="1">
      <c r="A40" s="26"/>
      <c r="C40" s="165" t="s">
        <v>5034</v>
      </c>
      <c r="D40" s="852" t="str">
        <f>IF(CNGE_2024_M1_Secc5!$D57="","",CNGE_2024_M1_Secc5!$D57)</f>
        <v>SERVICIOS DE SALUD DE VERACRUZ</v>
      </c>
      <c r="E40" s="853"/>
      <c r="F40" s="853"/>
      <c r="G40" s="854"/>
      <c r="H40" s="713"/>
      <c r="I40" s="715"/>
      <c r="J40" s="713"/>
      <c r="K40" s="714"/>
      <c r="L40" s="715"/>
      <c r="M40" s="713"/>
      <c r="N40" s="714"/>
      <c r="O40" s="715"/>
      <c r="P40" s="713"/>
      <c r="Q40" s="714"/>
      <c r="R40" s="715"/>
      <c r="S40" s="713"/>
      <c r="T40" s="714"/>
      <c r="U40" s="715"/>
      <c r="V40" s="713"/>
      <c r="W40" s="714"/>
      <c r="X40" s="715"/>
      <c r="Y40" s="713"/>
      <c r="Z40" s="714"/>
      <c r="AA40" s="715"/>
      <c r="AB40" s="713"/>
      <c r="AC40" s="714"/>
      <c r="AD40" s="715"/>
      <c r="AF40" s="164"/>
      <c r="AG40" s="199">
        <f>IF(AND(COUNTBLANK(D40)=1,COUNTA(H40:AD40)=0),0,IF(AND(COUNTBLANK(D40)=0,SUM(CNGE_2024_M1_Secc5!$J$554)=0,COUNTA(H40:AD40)=0),0,IF(AND(COUNTBLANK(D40)=0,SUM(CNGE_2024_M1_Secc5!$J$554)&gt;0,H40="X",COUNTA(J40:AD40)=0),0,IF(AND(COUNTBLANK(D40)=0,SUM(CNGE_2024_M1_Secc5!$J$554)&gt;0,H40="",COUNTA(J40:AD40)=7),0,1))))</f>
        <v>0</v>
      </c>
      <c r="AH40" s="293">
        <f t="shared" si="0"/>
        <v>0</v>
      </c>
      <c r="AI40" s="294">
        <f t="shared" si="1"/>
        <v>0</v>
      </c>
      <c r="AJ40" s="295">
        <f t="shared" si="2"/>
        <v>0</v>
      </c>
      <c r="AK40" s="296">
        <f t="shared" si="3"/>
        <v>0</v>
      </c>
      <c r="AL40" s="298">
        <f t="shared" si="4"/>
        <v>0</v>
      </c>
      <c r="AM40" s="202">
        <f>IF(AND(SUM(CNGE_2024_M1_Secc5!$J$554)=0,COUNTA(H40:AD40)&gt;0),1,0)</f>
        <v>0</v>
      </c>
      <c r="AN40" s="221">
        <f t="shared" si="5"/>
        <v>0</v>
      </c>
      <c r="AO40" s="164"/>
      <c r="AP40" s="164"/>
      <c r="AQ40" s="402">
        <f t="shared" si="6"/>
        <v>0</v>
      </c>
      <c r="AR40" s="370" t="str">
        <f>IF(AQ40=0,"",
IF(SUM($AQ$23:AQ40)=1,AS40,
IF($AQ$143&gt;SUM($AQ$23:AQ40),_xlfn.CONCAT(", ",AS40),
IF($AQ$143=SUM($AQ$23:AQ40),_xlfn.CONCAT(" y ",AS40)))))</f>
        <v/>
      </c>
      <c r="AS40" s="156" t="s">
        <v>5112</v>
      </c>
      <c r="AT40" s="272">
        <f t="shared" si="7"/>
        <v>0</v>
      </c>
      <c r="AU40" s="273" t="str">
        <f>IF(AT40=0,"",
IF(SUM($AT$23:AT40)=1,AV40,
IF($AT$143&gt;SUM($AT$23:AT40),_xlfn.CONCAT(", ",AV40),
IF($AT$143=SUM($AT$23:AT40),_xlfn.CONCAT(" y ",AV40)))))</f>
        <v/>
      </c>
      <c r="AV40" s="156" t="s">
        <v>5112</v>
      </c>
    </row>
    <row r="41" spans="1:48" ht="15" customHeight="1">
      <c r="A41" s="26"/>
      <c r="C41" s="165" t="s">
        <v>5035</v>
      </c>
      <c r="D41" s="852" t="str">
        <f>IF(CNGE_2024_M1_Secc5!$D58="","",CNGE_2024_M1_Secc5!$D58)</f>
        <v>SISTEMA PARA EL DESARROLLO INTEGRAL DE LA FAMILIA</v>
      </c>
      <c r="E41" s="853"/>
      <c r="F41" s="853"/>
      <c r="G41" s="854"/>
      <c r="H41" s="713"/>
      <c r="I41" s="715"/>
      <c r="J41" s="713"/>
      <c r="K41" s="714"/>
      <c r="L41" s="715"/>
      <c r="M41" s="713"/>
      <c r="N41" s="714"/>
      <c r="O41" s="715"/>
      <c r="P41" s="713"/>
      <c r="Q41" s="714"/>
      <c r="R41" s="715"/>
      <c r="S41" s="713"/>
      <c r="T41" s="714"/>
      <c r="U41" s="715"/>
      <c r="V41" s="713"/>
      <c r="W41" s="714"/>
      <c r="X41" s="715"/>
      <c r="Y41" s="713"/>
      <c r="Z41" s="714"/>
      <c r="AA41" s="715"/>
      <c r="AB41" s="713"/>
      <c r="AC41" s="714"/>
      <c r="AD41" s="715"/>
      <c r="AF41" s="164"/>
      <c r="AG41" s="199">
        <f>IF(AND(COUNTBLANK(D41)=1,COUNTA(H41:AD41)=0),0,IF(AND(COUNTBLANK(D41)=0,SUM(CNGE_2024_M1_Secc5!$J$554)=0,COUNTA(H41:AD41)=0),0,IF(AND(COUNTBLANK(D41)=0,SUM(CNGE_2024_M1_Secc5!$J$554)&gt;0,H41="X",COUNTA(J41:AD41)=0),0,IF(AND(COUNTBLANK(D41)=0,SUM(CNGE_2024_M1_Secc5!$J$554)&gt;0,H41="",COUNTA(J41:AD41)=7),0,1))))</f>
        <v>0</v>
      </c>
      <c r="AH41" s="293">
        <f t="shared" si="0"/>
        <v>0</v>
      </c>
      <c r="AI41" s="294">
        <f t="shared" si="1"/>
        <v>0</v>
      </c>
      <c r="AJ41" s="295">
        <f t="shared" si="2"/>
        <v>0</v>
      </c>
      <c r="AK41" s="296">
        <f t="shared" si="3"/>
        <v>0</v>
      </c>
      <c r="AL41" s="298">
        <f t="shared" si="4"/>
        <v>0</v>
      </c>
      <c r="AM41" s="202">
        <f>IF(AND(SUM(CNGE_2024_M1_Secc5!$J$554)=0,COUNTA(H41:AD41)&gt;0),1,0)</f>
        <v>0</v>
      </c>
      <c r="AN41" s="221">
        <f t="shared" si="5"/>
        <v>0</v>
      </c>
      <c r="AO41" s="164"/>
      <c r="AP41" s="164"/>
      <c r="AQ41" s="402">
        <f t="shared" si="6"/>
        <v>0</v>
      </c>
      <c r="AR41" s="370" t="str">
        <f>IF(AQ41=0,"",
IF(SUM($AQ$23:AQ41)=1,AS41,
IF($AQ$143&gt;SUM($AQ$23:AQ41),_xlfn.CONCAT(", ",AS41),
IF($AQ$143=SUM($AQ$23:AQ41),_xlfn.CONCAT(" y ",AS41)))))</f>
        <v/>
      </c>
      <c r="AS41" s="156" t="s">
        <v>5113</v>
      </c>
      <c r="AT41" s="272">
        <f t="shared" si="7"/>
        <v>0</v>
      </c>
      <c r="AU41" s="273" t="str">
        <f>IF(AT41=0,"",
IF(SUM($AT$23:AT41)=1,AV41,
IF($AT$143&gt;SUM($AT$23:AT41),_xlfn.CONCAT(", ",AV41),
IF($AT$143=SUM($AT$23:AT41),_xlfn.CONCAT(" y ",AV41)))))</f>
        <v/>
      </c>
      <c r="AV41" s="156" t="s">
        <v>5113</v>
      </c>
    </row>
    <row r="42" spans="1:48" ht="15" customHeight="1">
      <c r="A42" s="26"/>
      <c r="C42" s="165" t="s">
        <v>5036</v>
      </c>
      <c r="D42" s="852" t="str">
        <f>IF(CNGE_2024_M1_Secc5!$D59="","",CNGE_2024_M1_Secc5!$D59)</f>
        <v>COMISION DE ARBITRAJE MEDICO</v>
      </c>
      <c r="E42" s="853"/>
      <c r="F42" s="853"/>
      <c r="G42" s="854"/>
      <c r="H42" s="713"/>
      <c r="I42" s="715"/>
      <c r="J42" s="713"/>
      <c r="K42" s="714"/>
      <c r="L42" s="715"/>
      <c r="M42" s="713"/>
      <c r="N42" s="714"/>
      <c r="O42" s="715"/>
      <c r="P42" s="713"/>
      <c r="Q42" s="714"/>
      <c r="R42" s="715"/>
      <c r="S42" s="713"/>
      <c r="T42" s="714"/>
      <c r="U42" s="715"/>
      <c r="V42" s="713"/>
      <c r="W42" s="714"/>
      <c r="X42" s="715"/>
      <c r="Y42" s="713"/>
      <c r="Z42" s="714"/>
      <c r="AA42" s="715"/>
      <c r="AB42" s="713"/>
      <c r="AC42" s="714"/>
      <c r="AD42" s="715"/>
      <c r="AF42" s="164"/>
      <c r="AG42" s="199">
        <f>IF(AND(COUNTBLANK(D42)=1,COUNTA(H42:AD42)=0),0,IF(AND(COUNTBLANK(D42)=0,SUM(CNGE_2024_M1_Secc5!$J$554)=0,COUNTA(H42:AD42)=0),0,IF(AND(COUNTBLANK(D42)=0,SUM(CNGE_2024_M1_Secc5!$J$554)&gt;0,H42="X",COUNTA(J42:AD42)=0),0,IF(AND(COUNTBLANK(D42)=0,SUM(CNGE_2024_M1_Secc5!$J$554)&gt;0,H42="",COUNTA(J42:AD42)=7),0,1))))</f>
        <v>0</v>
      </c>
      <c r="AH42" s="293">
        <f t="shared" si="0"/>
        <v>0</v>
      </c>
      <c r="AI42" s="294">
        <f t="shared" si="1"/>
        <v>0</v>
      </c>
      <c r="AJ42" s="295">
        <f t="shared" si="2"/>
        <v>0</v>
      </c>
      <c r="AK42" s="296">
        <f t="shared" si="3"/>
        <v>0</v>
      </c>
      <c r="AL42" s="298">
        <f t="shared" si="4"/>
        <v>0</v>
      </c>
      <c r="AM42" s="202">
        <f>IF(AND(SUM(CNGE_2024_M1_Secc5!$J$554)=0,COUNTA(H42:AD42)&gt;0),1,0)</f>
        <v>0</v>
      </c>
      <c r="AN42" s="221">
        <f t="shared" si="5"/>
        <v>0</v>
      </c>
      <c r="AO42" s="164"/>
      <c r="AP42" s="164"/>
      <c r="AQ42" s="402">
        <f t="shared" si="6"/>
        <v>0</v>
      </c>
      <c r="AR42" s="370" t="str">
        <f>IF(AQ42=0,"",
IF(SUM($AQ$23:AQ42)=1,AS42,
IF($AQ$143&gt;SUM($AQ$23:AQ42),_xlfn.CONCAT(", ",AS42),
IF($AQ$143=SUM($AQ$23:AQ42),_xlfn.CONCAT(" y ",AS42)))))</f>
        <v/>
      </c>
      <c r="AS42" s="156" t="s">
        <v>5114</v>
      </c>
      <c r="AT42" s="272">
        <f t="shared" si="7"/>
        <v>0</v>
      </c>
      <c r="AU42" s="273" t="str">
        <f>IF(AT42=0,"",
IF(SUM($AT$23:AT42)=1,AV42,
IF($AT$143&gt;SUM($AT$23:AT42),_xlfn.CONCAT(", ",AV42),
IF($AT$143=SUM($AT$23:AT42),_xlfn.CONCAT(" y ",AV42)))))</f>
        <v/>
      </c>
      <c r="AV42" s="156" t="s">
        <v>5114</v>
      </c>
    </row>
    <row r="43" spans="1:48" ht="15" customHeight="1">
      <c r="A43" s="26"/>
      <c r="C43" s="165" t="s">
        <v>5037</v>
      </c>
      <c r="D43" s="852" t="str">
        <f>IF(CNGE_2024_M1_Secc5!$D60="","",CNGE_2024_M1_Secc5!$D60)</f>
        <v>ACADEMIA VERACRUZANA DE LAS LENGUAS INDIGENAS</v>
      </c>
      <c r="E43" s="853"/>
      <c r="F43" s="853"/>
      <c r="G43" s="854"/>
      <c r="H43" s="713"/>
      <c r="I43" s="715"/>
      <c r="J43" s="713"/>
      <c r="K43" s="714"/>
      <c r="L43" s="715"/>
      <c r="M43" s="713"/>
      <c r="N43" s="714"/>
      <c r="O43" s="715"/>
      <c r="P43" s="713"/>
      <c r="Q43" s="714"/>
      <c r="R43" s="715"/>
      <c r="S43" s="713"/>
      <c r="T43" s="714"/>
      <c r="U43" s="715"/>
      <c r="V43" s="713"/>
      <c r="W43" s="714"/>
      <c r="X43" s="715"/>
      <c r="Y43" s="713"/>
      <c r="Z43" s="714"/>
      <c r="AA43" s="715"/>
      <c r="AB43" s="713"/>
      <c r="AC43" s="714"/>
      <c r="AD43" s="715"/>
      <c r="AF43" s="164"/>
      <c r="AG43" s="199">
        <f>IF(AND(COUNTBLANK(D43)=1,COUNTA(H43:AD43)=0),0,IF(AND(COUNTBLANK(D43)=0,SUM(CNGE_2024_M1_Secc5!$J$554)=0,COUNTA(H43:AD43)=0),0,IF(AND(COUNTBLANK(D43)=0,SUM(CNGE_2024_M1_Secc5!$J$554)&gt;0,H43="X",COUNTA(J43:AD43)=0),0,IF(AND(COUNTBLANK(D43)=0,SUM(CNGE_2024_M1_Secc5!$J$554)&gt;0,H43="",COUNTA(J43:AD43)=7),0,1))))</f>
        <v>0</v>
      </c>
      <c r="AH43" s="293">
        <f t="shared" si="0"/>
        <v>0</v>
      </c>
      <c r="AI43" s="294">
        <f t="shared" si="1"/>
        <v>0</v>
      </c>
      <c r="AJ43" s="295">
        <f t="shared" si="2"/>
        <v>0</v>
      </c>
      <c r="AK43" s="296">
        <f t="shared" si="3"/>
        <v>0</v>
      </c>
      <c r="AL43" s="298">
        <f t="shared" si="4"/>
        <v>0</v>
      </c>
      <c r="AM43" s="202">
        <f>IF(AND(SUM(CNGE_2024_M1_Secc5!$J$554)=0,COUNTA(H43:AD43)&gt;0),1,0)</f>
        <v>0</v>
      </c>
      <c r="AN43" s="221">
        <f t="shared" si="5"/>
        <v>0</v>
      </c>
      <c r="AO43" s="164"/>
      <c r="AP43" s="164"/>
      <c r="AQ43" s="402">
        <f t="shared" si="6"/>
        <v>0</v>
      </c>
      <c r="AR43" s="370" t="str">
        <f>IF(AQ43=0,"",
IF(SUM($AQ$23:AQ43)=1,AS43,
IF($AQ$143&gt;SUM($AQ$23:AQ43),_xlfn.CONCAT(", ",AS43),
IF($AQ$143=SUM($AQ$23:AQ43),_xlfn.CONCAT(" y ",AS43)))))</f>
        <v/>
      </c>
      <c r="AS43" s="156" t="s">
        <v>5115</v>
      </c>
      <c r="AT43" s="272">
        <f t="shared" si="7"/>
        <v>0</v>
      </c>
      <c r="AU43" s="273" t="str">
        <f>IF(AT43=0,"",
IF(SUM($AT$23:AT43)=1,AV43,
IF($AT$143&gt;SUM($AT$23:AT43),_xlfn.CONCAT(", ",AV43),
IF($AT$143=SUM($AT$23:AT43),_xlfn.CONCAT(" y ",AV43)))))</f>
        <v/>
      </c>
      <c r="AV43" s="156" t="s">
        <v>5115</v>
      </c>
    </row>
    <row r="44" spans="1:48" ht="15" customHeight="1">
      <c r="A44" s="26"/>
      <c r="C44" s="165" t="s">
        <v>5038</v>
      </c>
      <c r="D44" s="852" t="str">
        <f>IF(CNGE_2024_M1_Secc5!$D61="","",CNGE_2024_M1_Secc5!$D61)</f>
        <v>INSTITUTO VERACRUZANO DEL DEPORTE</v>
      </c>
      <c r="E44" s="853"/>
      <c r="F44" s="853"/>
      <c r="G44" s="854"/>
      <c r="H44" s="713"/>
      <c r="I44" s="715"/>
      <c r="J44" s="713"/>
      <c r="K44" s="714"/>
      <c r="L44" s="715"/>
      <c r="M44" s="713"/>
      <c r="N44" s="714"/>
      <c r="O44" s="715"/>
      <c r="P44" s="713"/>
      <c r="Q44" s="714"/>
      <c r="R44" s="715"/>
      <c r="S44" s="713"/>
      <c r="T44" s="714"/>
      <c r="U44" s="715"/>
      <c r="V44" s="713"/>
      <c r="W44" s="714"/>
      <c r="X44" s="715"/>
      <c r="Y44" s="713"/>
      <c r="Z44" s="714"/>
      <c r="AA44" s="715"/>
      <c r="AB44" s="713"/>
      <c r="AC44" s="714"/>
      <c r="AD44" s="715"/>
      <c r="AF44" s="164"/>
      <c r="AG44" s="199">
        <f>IF(AND(COUNTBLANK(D44)=1,COUNTA(H44:AD44)=0),0,IF(AND(COUNTBLANK(D44)=0,SUM(CNGE_2024_M1_Secc5!$J$554)=0,COUNTA(H44:AD44)=0),0,IF(AND(COUNTBLANK(D44)=0,SUM(CNGE_2024_M1_Secc5!$J$554)&gt;0,H44="X",COUNTA(J44:AD44)=0),0,IF(AND(COUNTBLANK(D44)=0,SUM(CNGE_2024_M1_Secc5!$J$554)&gt;0,H44="",COUNTA(J44:AD44)=7),0,1))))</f>
        <v>0</v>
      </c>
      <c r="AH44" s="293">
        <f t="shared" si="0"/>
        <v>0</v>
      </c>
      <c r="AI44" s="294">
        <f t="shared" si="1"/>
        <v>0</v>
      </c>
      <c r="AJ44" s="295">
        <f t="shared" si="2"/>
        <v>0</v>
      </c>
      <c r="AK44" s="296">
        <f t="shared" si="3"/>
        <v>0</v>
      </c>
      <c r="AL44" s="298">
        <f t="shared" si="4"/>
        <v>0</v>
      </c>
      <c r="AM44" s="202">
        <f>IF(AND(SUM(CNGE_2024_M1_Secc5!$J$554)=0,COUNTA(H44:AD44)&gt;0),1,0)</f>
        <v>0</v>
      </c>
      <c r="AN44" s="221">
        <f t="shared" si="5"/>
        <v>0</v>
      </c>
      <c r="AO44" s="164"/>
      <c r="AP44" s="164"/>
      <c r="AQ44" s="402">
        <f t="shared" si="6"/>
        <v>0</v>
      </c>
      <c r="AR44" s="370" t="str">
        <f>IF(AQ44=0,"",
IF(SUM($AQ$23:AQ44)=1,AS44,
IF($AQ$143&gt;SUM($AQ$23:AQ44),_xlfn.CONCAT(", ",AS44),
IF($AQ$143=SUM($AQ$23:AQ44),_xlfn.CONCAT(" y ",AS44)))))</f>
        <v/>
      </c>
      <c r="AS44" s="156" t="s">
        <v>5116</v>
      </c>
      <c r="AT44" s="272">
        <f t="shared" si="7"/>
        <v>0</v>
      </c>
      <c r="AU44" s="273" t="str">
        <f>IF(AT44=0,"",
IF(SUM($AT$23:AT44)=1,AV44,
IF($AT$143&gt;SUM($AT$23:AT44),_xlfn.CONCAT(", ",AV44),
IF($AT$143=SUM($AT$23:AT44),_xlfn.CONCAT(" y ",AV44)))))</f>
        <v/>
      </c>
      <c r="AV44" s="156" t="s">
        <v>5116</v>
      </c>
    </row>
    <row r="45" spans="1:48" ht="15" customHeight="1">
      <c r="A45" s="26"/>
      <c r="C45" s="165" t="s">
        <v>5039</v>
      </c>
      <c r="D45" s="852" t="str">
        <f>IF(CNGE_2024_M1_Secc5!$D62="","",CNGE_2024_M1_Secc5!$D62)</f>
        <v>INSTITUTO DE ESPACIOS EDUCATIVOS DEL ESTADO DE VERACRUZ</v>
      </c>
      <c r="E45" s="853"/>
      <c r="F45" s="853"/>
      <c r="G45" s="854"/>
      <c r="H45" s="713"/>
      <c r="I45" s="715"/>
      <c r="J45" s="713"/>
      <c r="K45" s="714"/>
      <c r="L45" s="715"/>
      <c r="M45" s="713"/>
      <c r="N45" s="714"/>
      <c r="O45" s="715"/>
      <c r="P45" s="713"/>
      <c r="Q45" s="714"/>
      <c r="R45" s="715"/>
      <c r="S45" s="713"/>
      <c r="T45" s="714"/>
      <c r="U45" s="715"/>
      <c r="V45" s="713"/>
      <c r="W45" s="714"/>
      <c r="X45" s="715"/>
      <c r="Y45" s="713"/>
      <c r="Z45" s="714"/>
      <c r="AA45" s="715"/>
      <c r="AB45" s="713"/>
      <c r="AC45" s="714"/>
      <c r="AD45" s="715"/>
      <c r="AF45" s="164"/>
      <c r="AG45" s="199">
        <f>IF(AND(COUNTBLANK(D45)=1,COUNTA(H45:AD45)=0),0,IF(AND(COUNTBLANK(D45)=0,SUM(CNGE_2024_M1_Secc5!$J$554)=0,COUNTA(H45:AD45)=0),0,IF(AND(COUNTBLANK(D45)=0,SUM(CNGE_2024_M1_Secc5!$J$554)&gt;0,H45="X",COUNTA(J45:AD45)=0),0,IF(AND(COUNTBLANK(D45)=0,SUM(CNGE_2024_M1_Secc5!$J$554)&gt;0,H45="",COUNTA(J45:AD45)=7),0,1))))</f>
        <v>0</v>
      </c>
      <c r="AH45" s="293">
        <f t="shared" si="0"/>
        <v>0</v>
      </c>
      <c r="AI45" s="294">
        <f t="shared" si="1"/>
        <v>0</v>
      </c>
      <c r="AJ45" s="295">
        <f t="shared" si="2"/>
        <v>0</v>
      </c>
      <c r="AK45" s="296">
        <f t="shared" si="3"/>
        <v>0</v>
      </c>
      <c r="AL45" s="298">
        <f t="shared" si="4"/>
        <v>0</v>
      </c>
      <c r="AM45" s="202">
        <f>IF(AND(SUM(CNGE_2024_M1_Secc5!$J$554)=0,COUNTA(H45:AD45)&gt;0),1,0)</f>
        <v>0</v>
      </c>
      <c r="AN45" s="221">
        <f t="shared" si="5"/>
        <v>0</v>
      </c>
      <c r="AO45" s="164"/>
      <c r="AP45" s="164"/>
      <c r="AQ45" s="402">
        <f t="shared" si="6"/>
        <v>0</v>
      </c>
      <c r="AR45" s="370" t="str">
        <f>IF(AQ45=0,"",
IF(SUM($AQ$23:AQ45)=1,AS45,
IF($AQ$143&gt;SUM($AQ$23:AQ45),_xlfn.CONCAT(", ",AS45),
IF($AQ$143=SUM($AQ$23:AQ45),_xlfn.CONCAT(" y ",AS45)))))</f>
        <v/>
      </c>
      <c r="AS45" s="156" t="s">
        <v>5117</v>
      </c>
      <c r="AT45" s="272">
        <f t="shared" si="7"/>
        <v>0</v>
      </c>
      <c r="AU45" s="273" t="str">
        <f>IF(AT45=0,"",
IF(SUM($AT$23:AT45)=1,AV45,
IF($AT$143&gt;SUM($AT$23:AT45),_xlfn.CONCAT(", ",AV45),
IF($AT$143=SUM($AT$23:AT45),_xlfn.CONCAT(" y ",AV45)))))</f>
        <v/>
      </c>
      <c r="AV45" s="156" t="s">
        <v>5117</v>
      </c>
    </row>
    <row r="46" spans="1:48" ht="15" customHeight="1">
      <c r="A46" s="26"/>
      <c r="C46" s="165" t="s">
        <v>5040</v>
      </c>
      <c r="D46" s="852" t="str">
        <f>IF(CNGE_2024_M1_Secc5!$D63="","",CNGE_2024_M1_Secc5!$D63)</f>
        <v>COLEGIO DE BACHILLERES DEL ESTADO DE VERACRUZ</v>
      </c>
      <c r="E46" s="853"/>
      <c r="F46" s="853"/>
      <c r="G46" s="854"/>
      <c r="H46" s="713"/>
      <c r="I46" s="715"/>
      <c r="J46" s="713"/>
      <c r="K46" s="714"/>
      <c r="L46" s="715"/>
      <c r="M46" s="713"/>
      <c r="N46" s="714"/>
      <c r="O46" s="715"/>
      <c r="P46" s="713"/>
      <c r="Q46" s="714"/>
      <c r="R46" s="715"/>
      <c r="S46" s="713"/>
      <c r="T46" s="714"/>
      <c r="U46" s="715"/>
      <c r="V46" s="713"/>
      <c r="W46" s="714"/>
      <c r="X46" s="715"/>
      <c r="Y46" s="713"/>
      <c r="Z46" s="714"/>
      <c r="AA46" s="715"/>
      <c r="AB46" s="713"/>
      <c r="AC46" s="714"/>
      <c r="AD46" s="715"/>
      <c r="AF46" s="164"/>
      <c r="AG46" s="199">
        <f>IF(AND(COUNTBLANK(D46)=1,COUNTA(H46:AD46)=0),0,IF(AND(COUNTBLANK(D46)=0,SUM(CNGE_2024_M1_Secc5!$J$554)=0,COUNTA(H46:AD46)=0),0,IF(AND(COUNTBLANK(D46)=0,SUM(CNGE_2024_M1_Secc5!$J$554)&gt;0,H46="X",COUNTA(J46:AD46)=0),0,IF(AND(COUNTBLANK(D46)=0,SUM(CNGE_2024_M1_Secc5!$J$554)&gt;0,H46="",COUNTA(J46:AD46)=7),0,1))))</f>
        <v>0</v>
      </c>
      <c r="AH46" s="293">
        <f t="shared" si="0"/>
        <v>0</v>
      </c>
      <c r="AI46" s="294">
        <f t="shared" si="1"/>
        <v>0</v>
      </c>
      <c r="AJ46" s="295">
        <f t="shared" si="2"/>
        <v>0</v>
      </c>
      <c r="AK46" s="296">
        <f t="shared" si="3"/>
        <v>0</v>
      </c>
      <c r="AL46" s="298">
        <f t="shared" si="4"/>
        <v>0</v>
      </c>
      <c r="AM46" s="202">
        <f>IF(AND(SUM(CNGE_2024_M1_Secc5!$J$554)=0,COUNTA(H46:AD46)&gt;0),1,0)</f>
        <v>0</v>
      </c>
      <c r="AN46" s="221">
        <f t="shared" si="5"/>
        <v>0</v>
      </c>
      <c r="AO46" s="164"/>
      <c r="AP46" s="164"/>
      <c r="AQ46" s="402">
        <f t="shared" si="6"/>
        <v>0</v>
      </c>
      <c r="AR46" s="370" t="str">
        <f>IF(AQ46=0,"",
IF(SUM($AQ$23:AQ46)=1,AS46,
IF($AQ$143&gt;SUM($AQ$23:AQ46),_xlfn.CONCAT(", ",AS46),
IF($AQ$143=SUM($AQ$23:AQ46),_xlfn.CONCAT(" y ",AS46)))))</f>
        <v/>
      </c>
      <c r="AS46" s="156" t="s">
        <v>5118</v>
      </c>
      <c r="AT46" s="272">
        <f t="shared" si="7"/>
        <v>0</v>
      </c>
      <c r="AU46" s="273" t="str">
        <f>IF(AT46=0,"",
IF(SUM($AT$23:AT46)=1,AV46,
IF($AT$143&gt;SUM($AT$23:AT46),_xlfn.CONCAT(", ",AV46),
IF($AT$143=SUM($AT$23:AT46),_xlfn.CONCAT(" y ",AV46)))))</f>
        <v/>
      </c>
      <c r="AV46" s="156" t="s">
        <v>5118</v>
      </c>
    </row>
    <row r="47" spans="1:48" ht="15" customHeight="1">
      <c r="A47" s="26"/>
      <c r="C47" s="165" t="s">
        <v>5041</v>
      </c>
      <c r="D47" s="852" t="str">
        <f>IF(CNGE_2024_M1_Secc5!$D64="","",CNGE_2024_M1_Secc5!$D64)</f>
        <v>INSTITUTO TECNOLOGICO SUPERIOR DE MISANTLA</v>
      </c>
      <c r="E47" s="853"/>
      <c r="F47" s="853"/>
      <c r="G47" s="854"/>
      <c r="H47" s="713"/>
      <c r="I47" s="715"/>
      <c r="J47" s="713"/>
      <c r="K47" s="714"/>
      <c r="L47" s="715"/>
      <c r="M47" s="713"/>
      <c r="N47" s="714"/>
      <c r="O47" s="715"/>
      <c r="P47" s="713"/>
      <c r="Q47" s="714"/>
      <c r="R47" s="715"/>
      <c r="S47" s="713"/>
      <c r="T47" s="714"/>
      <c r="U47" s="715"/>
      <c r="V47" s="713"/>
      <c r="W47" s="714"/>
      <c r="X47" s="715"/>
      <c r="Y47" s="713"/>
      <c r="Z47" s="714"/>
      <c r="AA47" s="715"/>
      <c r="AB47" s="713"/>
      <c r="AC47" s="714"/>
      <c r="AD47" s="715"/>
      <c r="AF47" s="164"/>
      <c r="AG47" s="199">
        <f>IF(AND(COUNTBLANK(D47)=1,COUNTA(H47:AD47)=0),0,IF(AND(COUNTBLANK(D47)=0,SUM(CNGE_2024_M1_Secc5!$J$554)=0,COUNTA(H47:AD47)=0),0,IF(AND(COUNTBLANK(D47)=0,SUM(CNGE_2024_M1_Secc5!$J$554)&gt;0,H47="X",COUNTA(J47:AD47)=0),0,IF(AND(COUNTBLANK(D47)=0,SUM(CNGE_2024_M1_Secc5!$J$554)&gt;0,H47="",COUNTA(J47:AD47)=7),0,1))))</f>
        <v>0</v>
      </c>
      <c r="AH47" s="293">
        <f t="shared" si="0"/>
        <v>0</v>
      </c>
      <c r="AI47" s="294">
        <f t="shared" si="1"/>
        <v>0</v>
      </c>
      <c r="AJ47" s="295">
        <f t="shared" si="2"/>
        <v>0</v>
      </c>
      <c r="AK47" s="296">
        <f t="shared" si="3"/>
        <v>0</v>
      </c>
      <c r="AL47" s="298">
        <f t="shared" si="4"/>
        <v>0</v>
      </c>
      <c r="AM47" s="202">
        <f>IF(AND(SUM(CNGE_2024_M1_Secc5!$J$554)=0,COUNTA(H47:AD47)&gt;0),1,0)</f>
        <v>0</v>
      </c>
      <c r="AN47" s="221">
        <f t="shared" si="5"/>
        <v>0</v>
      </c>
      <c r="AO47" s="164"/>
      <c r="AP47" s="164"/>
      <c r="AQ47" s="402">
        <f t="shared" si="6"/>
        <v>0</v>
      </c>
      <c r="AR47" s="370" t="str">
        <f>IF(AQ47=0,"",
IF(SUM($AQ$23:AQ47)=1,AS47,
IF($AQ$143&gt;SUM($AQ$23:AQ47),_xlfn.CONCAT(", ",AS47),
IF($AQ$143=SUM($AQ$23:AQ47),_xlfn.CONCAT(" y ",AS47)))))</f>
        <v/>
      </c>
      <c r="AS47" s="156" t="s">
        <v>5119</v>
      </c>
      <c r="AT47" s="272">
        <f t="shared" si="7"/>
        <v>0</v>
      </c>
      <c r="AU47" s="273" t="str">
        <f>IF(AT47=0,"",
IF(SUM($AT$23:AT47)=1,AV47,
IF($AT$143&gt;SUM($AT$23:AT47),_xlfn.CONCAT(", ",AV47),
IF($AT$143=SUM($AT$23:AT47),_xlfn.CONCAT(" y ",AV47)))))</f>
        <v/>
      </c>
      <c r="AV47" s="156" t="s">
        <v>5119</v>
      </c>
    </row>
    <row r="48" spans="1:48" ht="15" customHeight="1">
      <c r="A48" s="26"/>
      <c r="C48" s="165" t="s">
        <v>5042</v>
      </c>
      <c r="D48" s="852" t="str">
        <f>IF(CNGE_2024_M1_Secc5!$D65="","",CNGE_2024_M1_Secc5!$D65)</f>
        <v>INSTITUTO TECNOLOGICO SUPERIOR DE SAN ANDRES TUXTLA</v>
      </c>
      <c r="E48" s="853"/>
      <c r="F48" s="853"/>
      <c r="G48" s="854"/>
      <c r="H48" s="713"/>
      <c r="I48" s="715"/>
      <c r="J48" s="713"/>
      <c r="K48" s="714"/>
      <c r="L48" s="715"/>
      <c r="M48" s="713"/>
      <c r="N48" s="714"/>
      <c r="O48" s="715"/>
      <c r="P48" s="713"/>
      <c r="Q48" s="714"/>
      <c r="R48" s="715"/>
      <c r="S48" s="713"/>
      <c r="T48" s="714"/>
      <c r="U48" s="715"/>
      <c r="V48" s="713"/>
      <c r="W48" s="714"/>
      <c r="X48" s="715"/>
      <c r="Y48" s="713"/>
      <c r="Z48" s="714"/>
      <c r="AA48" s="715"/>
      <c r="AB48" s="713"/>
      <c r="AC48" s="714"/>
      <c r="AD48" s="715"/>
      <c r="AF48" s="164"/>
      <c r="AG48" s="199">
        <f>IF(AND(COUNTBLANK(D48)=1,COUNTA(H48:AD48)=0),0,IF(AND(COUNTBLANK(D48)=0,SUM(CNGE_2024_M1_Secc5!$J$554)=0,COUNTA(H48:AD48)=0),0,IF(AND(COUNTBLANK(D48)=0,SUM(CNGE_2024_M1_Secc5!$J$554)&gt;0,H48="X",COUNTA(J48:AD48)=0),0,IF(AND(COUNTBLANK(D48)=0,SUM(CNGE_2024_M1_Secc5!$J$554)&gt;0,H48="",COUNTA(J48:AD48)=7),0,1))))</f>
        <v>0</v>
      </c>
      <c r="AH48" s="293">
        <f t="shared" si="0"/>
        <v>0</v>
      </c>
      <c r="AI48" s="294">
        <f t="shared" si="1"/>
        <v>0</v>
      </c>
      <c r="AJ48" s="295">
        <f t="shared" si="2"/>
        <v>0</v>
      </c>
      <c r="AK48" s="296">
        <f t="shared" si="3"/>
        <v>0</v>
      </c>
      <c r="AL48" s="298">
        <f t="shared" si="4"/>
        <v>0</v>
      </c>
      <c r="AM48" s="202">
        <f>IF(AND(SUM(CNGE_2024_M1_Secc5!$J$554)=0,COUNTA(H48:AD48)&gt;0),1,0)</f>
        <v>0</v>
      </c>
      <c r="AN48" s="221">
        <f t="shared" si="5"/>
        <v>0</v>
      </c>
      <c r="AO48" s="164"/>
      <c r="AP48" s="164"/>
      <c r="AQ48" s="402">
        <f t="shared" si="6"/>
        <v>0</v>
      </c>
      <c r="AR48" s="370" t="str">
        <f>IF(AQ48=0,"",
IF(SUM($AQ$23:AQ48)=1,AS48,
IF($AQ$143&gt;SUM($AQ$23:AQ48),_xlfn.CONCAT(", ",AS48),
IF($AQ$143=SUM($AQ$23:AQ48),_xlfn.CONCAT(" y ",AS48)))))</f>
        <v/>
      </c>
      <c r="AS48" s="156" t="s">
        <v>5120</v>
      </c>
      <c r="AT48" s="272">
        <f t="shared" si="7"/>
        <v>0</v>
      </c>
      <c r="AU48" s="273" t="str">
        <f>IF(AT48=0,"",
IF(SUM($AT$23:AT48)=1,AV48,
IF($AT$143&gt;SUM($AT$23:AT48),_xlfn.CONCAT(", ",AV48),
IF($AT$143=SUM($AT$23:AT48),_xlfn.CONCAT(" y ",AV48)))))</f>
        <v/>
      </c>
      <c r="AV48" s="156" t="s">
        <v>5120</v>
      </c>
    </row>
    <row r="49" spans="1:48" ht="15" customHeight="1">
      <c r="A49" s="26"/>
      <c r="C49" s="165" t="s">
        <v>5043</v>
      </c>
      <c r="D49" s="852" t="str">
        <f>IF(CNGE_2024_M1_Secc5!$D66="","",CNGE_2024_M1_Secc5!$D66)</f>
        <v>INSTITUTO TECNOLOGICO SUPERIOR DE TANTOYUCA</v>
      </c>
      <c r="E49" s="853"/>
      <c r="F49" s="853"/>
      <c r="G49" s="854"/>
      <c r="H49" s="713"/>
      <c r="I49" s="715"/>
      <c r="J49" s="713"/>
      <c r="K49" s="714"/>
      <c r="L49" s="715"/>
      <c r="M49" s="713"/>
      <c r="N49" s="714"/>
      <c r="O49" s="715"/>
      <c r="P49" s="713"/>
      <c r="Q49" s="714"/>
      <c r="R49" s="715"/>
      <c r="S49" s="713"/>
      <c r="T49" s="714"/>
      <c r="U49" s="715"/>
      <c r="V49" s="713"/>
      <c r="W49" s="714"/>
      <c r="X49" s="715"/>
      <c r="Y49" s="713"/>
      <c r="Z49" s="714"/>
      <c r="AA49" s="715"/>
      <c r="AB49" s="713"/>
      <c r="AC49" s="714"/>
      <c r="AD49" s="715"/>
      <c r="AF49" s="164"/>
      <c r="AG49" s="199">
        <f>IF(AND(COUNTBLANK(D49)=1,COUNTA(H49:AD49)=0),0,IF(AND(COUNTBLANK(D49)=0,SUM(CNGE_2024_M1_Secc5!$J$554)=0,COUNTA(H49:AD49)=0),0,IF(AND(COUNTBLANK(D49)=0,SUM(CNGE_2024_M1_Secc5!$J$554)&gt;0,H49="X",COUNTA(J49:AD49)=0),0,IF(AND(COUNTBLANK(D49)=0,SUM(CNGE_2024_M1_Secc5!$J$554)&gt;0,H49="",COUNTA(J49:AD49)=7),0,1))))</f>
        <v>0</v>
      </c>
      <c r="AH49" s="293">
        <f t="shared" si="0"/>
        <v>0</v>
      </c>
      <c r="AI49" s="294">
        <f t="shared" si="1"/>
        <v>0</v>
      </c>
      <c r="AJ49" s="295">
        <f t="shared" si="2"/>
        <v>0</v>
      </c>
      <c r="AK49" s="296">
        <f t="shared" si="3"/>
        <v>0</v>
      </c>
      <c r="AL49" s="298">
        <f t="shared" si="4"/>
        <v>0</v>
      </c>
      <c r="AM49" s="202">
        <f>IF(AND(SUM(CNGE_2024_M1_Secc5!$J$554)=0,COUNTA(H49:AD49)&gt;0),1,0)</f>
        <v>0</v>
      </c>
      <c r="AN49" s="221">
        <f t="shared" si="5"/>
        <v>0</v>
      </c>
      <c r="AO49" s="164"/>
      <c r="AP49" s="164"/>
      <c r="AQ49" s="402">
        <f t="shared" si="6"/>
        <v>0</v>
      </c>
      <c r="AR49" s="370" t="str">
        <f>IF(AQ49=0,"",
IF(SUM($AQ$23:AQ49)=1,AS49,
IF($AQ$143&gt;SUM($AQ$23:AQ49),_xlfn.CONCAT(", ",AS49),
IF($AQ$143=SUM($AQ$23:AQ49),_xlfn.CONCAT(" y ",AS49)))))</f>
        <v/>
      </c>
      <c r="AS49" s="156" t="s">
        <v>5121</v>
      </c>
      <c r="AT49" s="272">
        <f t="shared" si="7"/>
        <v>0</v>
      </c>
      <c r="AU49" s="273" t="str">
        <f>IF(AT49=0,"",
IF(SUM($AT$23:AT49)=1,AV49,
IF($AT$143&gt;SUM($AT$23:AT49),_xlfn.CONCAT(", ",AV49),
IF($AT$143=SUM($AT$23:AT49),_xlfn.CONCAT(" y ",AV49)))))</f>
        <v/>
      </c>
      <c r="AV49" s="156" t="s">
        <v>5121</v>
      </c>
    </row>
    <row r="50" spans="1:48" ht="15" customHeight="1">
      <c r="A50" s="26"/>
      <c r="C50" s="165" t="s">
        <v>5044</v>
      </c>
      <c r="D50" s="852" t="str">
        <f>IF(CNGE_2024_M1_Secc5!$D67="","",CNGE_2024_M1_Secc5!$D67)</f>
        <v>INSTITUTO TECNOLOGICO SUPERIOR DE COSAMALOAPAN</v>
      </c>
      <c r="E50" s="853"/>
      <c r="F50" s="853"/>
      <c r="G50" s="854"/>
      <c r="H50" s="713"/>
      <c r="I50" s="715"/>
      <c r="J50" s="713"/>
      <c r="K50" s="714"/>
      <c r="L50" s="715"/>
      <c r="M50" s="713"/>
      <c r="N50" s="714"/>
      <c r="O50" s="715"/>
      <c r="P50" s="713"/>
      <c r="Q50" s="714"/>
      <c r="R50" s="715"/>
      <c r="S50" s="713"/>
      <c r="T50" s="714"/>
      <c r="U50" s="715"/>
      <c r="V50" s="713"/>
      <c r="W50" s="714"/>
      <c r="X50" s="715"/>
      <c r="Y50" s="713"/>
      <c r="Z50" s="714"/>
      <c r="AA50" s="715"/>
      <c r="AB50" s="713"/>
      <c r="AC50" s="714"/>
      <c r="AD50" s="715"/>
      <c r="AF50" s="164"/>
      <c r="AG50" s="199">
        <f>IF(AND(COUNTBLANK(D50)=1,COUNTA(H50:AD50)=0),0,IF(AND(COUNTBLANK(D50)=0,SUM(CNGE_2024_M1_Secc5!$J$554)=0,COUNTA(H50:AD50)=0),0,IF(AND(COUNTBLANK(D50)=0,SUM(CNGE_2024_M1_Secc5!$J$554)&gt;0,H50="X",COUNTA(J50:AD50)=0),0,IF(AND(COUNTBLANK(D50)=0,SUM(CNGE_2024_M1_Secc5!$J$554)&gt;0,H50="",COUNTA(J50:AD50)=7),0,1))))</f>
        <v>0</v>
      </c>
      <c r="AH50" s="293">
        <f t="shared" si="0"/>
        <v>0</v>
      </c>
      <c r="AI50" s="294">
        <f t="shared" si="1"/>
        <v>0</v>
      </c>
      <c r="AJ50" s="295">
        <f t="shared" si="2"/>
        <v>0</v>
      </c>
      <c r="AK50" s="296">
        <f t="shared" si="3"/>
        <v>0</v>
      </c>
      <c r="AL50" s="298">
        <f t="shared" si="4"/>
        <v>0</v>
      </c>
      <c r="AM50" s="202">
        <f>IF(AND(SUM(CNGE_2024_M1_Secc5!$J$554)=0,COUNTA(H50:AD50)&gt;0),1,0)</f>
        <v>0</v>
      </c>
      <c r="AN50" s="221">
        <f t="shared" si="5"/>
        <v>0</v>
      </c>
      <c r="AO50" s="164"/>
      <c r="AP50" s="164"/>
      <c r="AQ50" s="402">
        <f t="shared" si="6"/>
        <v>0</v>
      </c>
      <c r="AR50" s="370" t="str">
        <f>IF(AQ50=0,"",
IF(SUM($AQ$23:AQ50)=1,AS50,
IF($AQ$143&gt;SUM($AQ$23:AQ50),_xlfn.CONCAT(", ",AS50),
IF($AQ$143=SUM($AQ$23:AQ50),_xlfn.CONCAT(" y ",AS50)))))</f>
        <v/>
      </c>
      <c r="AS50" s="156" t="s">
        <v>5122</v>
      </c>
      <c r="AT50" s="272">
        <f t="shared" si="7"/>
        <v>0</v>
      </c>
      <c r="AU50" s="273" t="str">
        <f>IF(AT50=0,"",
IF(SUM($AT$23:AT50)=1,AV50,
IF($AT$143&gt;SUM($AT$23:AT50),_xlfn.CONCAT(", ",AV50),
IF($AT$143=SUM($AT$23:AT50),_xlfn.CONCAT(" y ",AV50)))))</f>
        <v/>
      </c>
      <c r="AV50" s="156" t="s">
        <v>5122</v>
      </c>
    </row>
    <row r="51" spans="1:48" ht="15" customHeight="1">
      <c r="A51" s="26"/>
      <c r="C51" s="165" t="s">
        <v>5045</v>
      </c>
      <c r="D51" s="852" t="str">
        <f>IF(CNGE_2024_M1_Secc5!$D68="","",CNGE_2024_M1_Secc5!$D68)</f>
        <v>INSTITUTO TECNOLOGICO SUPERIOR DE PANUCO</v>
      </c>
      <c r="E51" s="853"/>
      <c r="F51" s="853"/>
      <c r="G51" s="854"/>
      <c r="H51" s="713"/>
      <c r="I51" s="715"/>
      <c r="J51" s="713"/>
      <c r="K51" s="714"/>
      <c r="L51" s="715"/>
      <c r="M51" s="713"/>
      <c r="N51" s="714"/>
      <c r="O51" s="715"/>
      <c r="P51" s="713"/>
      <c r="Q51" s="714"/>
      <c r="R51" s="715"/>
      <c r="S51" s="713"/>
      <c r="T51" s="714"/>
      <c r="U51" s="715"/>
      <c r="V51" s="713"/>
      <c r="W51" s="714"/>
      <c r="X51" s="715"/>
      <c r="Y51" s="713"/>
      <c r="Z51" s="714"/>
      <c r="AA51" s="715"/>
      <c r="AB51" s="713"/>
      <c r="AC51" s="714"/>
      <c r="AD51" s="715"/>
      <c r="AF51" s="164"/>
      <c r="AG51" s="199">
        <f>IF(AND(COUNTBLANK(D51)=1,COUNTA(H51:AD51)=0),0,IF(AND(COUNTBLANK(D51)=0,SUM(CNGE_2024_M1_Secc5!$J$554)=0,COUNTA(H51:AD51)=0),0,IF(AND(COUNTBLANK(D51)=0,SUM(CNGE_2024_M1_Secc5!$J$554)&gt;0,H51="X",COUNTA(J51:AD51)=0),0,IF(AND(COUNTBLANK(D51)=0,SUM(CNGE_2024_M1_Secc5!$J$554)&gt;0,H51="",COUNTA(J51:AD51)=7),0,1))))</f>
        <v>0</v>
      </c>
      <c r="AH51" s="293">
        <f t="shared" si="0"/>
        <v>0</v>
      </c>
      <c r="AI51" s="294">
        <f t="shared" si="1"/>
        <v>0</v>
      </c>
      <c r="AJ51" s="295">
        <f t="shared" si="2"/>
        <v>0</v>
      </c>
      <c r="AK51" s="296">
        <f t="shared" si="3"/>
        <v>0</v>
      </c>
      <c r="AL51" s="298">
        <f t="shared" si="4"/>
        <v>0</v>
      </c>
      <c r="AM51" s="202">
        <f>IF(AND(SUM(CNGE_2024_M1_Secc5!$J$554)=0,COUNTA(H51:AD51)&gt;0),1,0)</f>
        <v>0</v>
      </c>
      <c r="AN51" s="221">
        <f t="shared" si="5"/>
        <v>0</v>
      </c>
      <c r="AO51" s="164"/>
      <c r="AP51" s="164"/>
      <c r="AQ51" s="402">
        <f t="shared" si="6"/>
        <v>0</v>
      </c>
      <c r="AR51" s="370" t="str">
        <f>IF(AQ51=0,"",
IF(SUM($AQ$23:AQ51)=1,AS51,
IF($AQ$143&gt;SUM($AQ$23:AQ51),_xlfn.CONCAT(", ",AS51),
IF($AQ$143=SUM($AQ$23:AQ51),_xlfn.CONCAT(" y ",AS51)))))</f>
        <v/>
      </c>
      <c r="AS51" s="156" t="s">
        <v>5123</v>
      </c>
      <c r="AT51" s="272">
        <f t="shared" si="7"/>
        <v>0</v>
      </c>
      <c r="AU51" s="273" t="str">
        <f>IF(AT51=0,"",
IF(SUM($AT$23:AT51)=1,AV51,
IF($AT$143&gt;SUM($AT$23:AT51),_xlfn.CONCAT(", ",AV51),
IF($AT$143=SUM($AT$23:AT51),_xlfn.CONCAT(" y ",AV51)))))</f>
        <v/>
      </c>
      <c r="AV51" s="156" t="s">
        <v>5123</v>
      </c>
    </row>
    <row r="52" spans="1:48" ht="15" customHeight="1">
      <c r="A52" s="26"/>
      <c r="C52" s="165" t="s">
        <v>5046</v>
      </c>
      <c r="D52" s="852" t="str">
        <f>IF(CNGE_2024_M1_Secc5!$D69="","",CNGE_2024_M1_Secc5!$D69)</f>
        <v>INSTITUTO TECNOLOGICO SUPERIOR DE POZA RICA</v>
      </c>
      <c r="E52" s="853"/>
      <c r="F52" s="853"/>
      <c r="G52" s="854"/>
      <c r="H52" s="713"/>
      <c r="I52" s="715"/>
      <c r="J52" s="713"/>
      <c r="K52" s="714"/>
      <c r="L52" s="715"/>
      <c r="M52" s="713"/>
      <c r="N52" s="714"/>
      <c r="O52" s="715"/>
      <c r="P52" s="713"/>
      <c r="Q52" s="714"/>
      <c r="R52" s="715"/>
      <c r="S52" s="713"/>
      <c r="T52" s="714"/>
      <c r="U52" s="715"/>
      <c r="V52" s="713"/>
      <c r="W52" s="714"/>
      <c r="X52" s="715"/>
      <c r="Y52" s="713"/>
      <c r="Z52" s="714"/>
      <c r="AA52" s="715"/>
      <c r="AB52" s="713"/>
      <c r="AC52" s="714"/>
      <c r="AD52" s="715"/>
      <c r="AF52" s="164"/>
      <c r="AG52" s="199">
        <f>IF(AND(COUNTBLANK(D52)=1,COUNTA(H52:AD52)=0),0,IF(AND(COUNTBLANK(D52)=0,SUM(CNGE_2024_M1_Secc5!$J$554)=0,COUNTA(H52:AD52)=0),0,IF(AND(COUNTBLANK(D52)=0,SUM(CNGE_2024_M1_Secc5!$J$554)&gt;0,H52="X",COUNTA(J52:AD52)=0),0,IF(AND(COUNTBLANK(D52)=0,SUM(CNGE_2024_M1_Secc5!$J$554)&gt;0,H52="",COUNTA(J52:AD52)=7),0,1))))</f>
        <v>0</v>
      </c>
      <c r="AH52" s="293">
        <f t="shared" si="0"/>
        <v>0</v>
      </c>
      <c r="AI52" s="294">
        <f t="shared" si="1"/>
        <v>0</v>
      </c>
      <c r="AJ52" s="295">
        <f t="shared" si="2"/>
        <v>0</v>
      </c>
      <c r="AK52" s="296">
        <f t="shared" si="3"/>
        <v>0</v>
      </c>
      <c r="AL52" s="298">
        <f t="shared" si="4"/>
        <v>0</v>
      </c>
      <c r="AM52" s="202">
        <f>IF(AND(SUM(CNGE_2024_M1_Secc5!$J$554)=0,COUNTA(H52:AD52)&gt;0),1,0)</f>
        <v>0</v>
      </c>
      <c r="AN52" s="221">
        <f t="shared" si="5"/>
        <v>0</v>
      </c>
      <c r="AO52" s="164"/>
      <c r="AP52" s="164"/>
      <c r="AQ52" s="402">
        <f t="shared" si="6"/>
        <v>0</v>
      </c>
      <c r="AR52" s="370" t="str">
        <f>IF(AQ52=0,"",
IF(SUM($AQ$23:AQ52)=1,AS52,
IF($AQ$143&gt;SUM($AQ$23:AQ52),_xlfn.CONCAT(", ",AS52),
IF($AQ$143=SUM($AQ$23:AQ52),_xlfn.CONCAT(" y ",AS52)))))</f>
        <v/>
      </c>
      <c r="AS52" s="156" t="s">
        <v>5124</v>
      </c>
      <c r="AT52" s="272">
        <f t="shared" si="7"/>
        <v>0</v>
      </c>
      <c r="AU52" s="273" t="str">
        <f>IF(AT52=0,"",
IF(SUM($AT$23:AT52)=1,AV52,
IF($AT$143&gt;SUM($AT$23:AT52),_xlfn.CONCAT(", ",AV52),
IF($AT$143=SUM($AT$23:AT52),_xlfn.CONCAT(" y ",AV52)))))</f>
        <v/>
      </c>
      <c r="AV52" s="156" t="s">
        <v>5124</v>
      </c>
    </row>
    <row r="53" spans="1:48" ht="15" customHeight="1">
      <c r="A53" s="26"/>
      <c r="C53" s="165" t="s">
        <v>5047</v>
      </c>
      <c r="D53" s="852" t="str">
        <f>IF(CNGE_2024_M1_Secc5!$D70="","",CNGE_2024_M1_Secc5!$D70)</f>
        <v>INSTITUTO TECNOLOGICO SUPERIOR DE XALAPA</v>
      </c>
      <c r="E53" s="853"/>
      <c r="F53" s="853"/>
      <c r="G53" s="854"/>
      <c r="H53" s="713"/>
      <c r="I53" s="715"/>
      <c r="J53" s="713"/>
      <c r="K53" s="714"/>
      <c r="L53" s="715"/>
      <c r="M53" s="713"/>
      <c r="N53" s="714"/>
      <c r="O53" s="715"/>
      <c r="P53" s="713"/>
      <c r="Q53" s="714"/>
      <c r="R53" s="715"/>
      <c r="S53" s="713"/>
      <c r="T53" s="714"/>
      <c r="U53" s="715"/>
      <c r="V53" s="713"/>
      <c r="W53" s="714"/>
      <c r="X53" s="715"/>
      <c r="Y53" s="713"/>
      <c r="Z53" s="714"/>
      <c r="AA53" s="715"/>
      <c r="AB53" s="713"/>
      <c r="AC53" s="714"/>
      <c r="AD53" s="715"/>
      <c r="AF53" s="164"/>
      <c r="AG53" s="199">
        <f>IF(AND(COUNTBLANK(D53)=1,COUNTA(H53:AD53)=0),0,IF(AND(COUNTBLANK(D53)=0,SUM(CNGE_2024_M1_Secc5!$J$554)=0,COUNTA(H53:AD53)=0),0,IF(AND(COUNTBLANK(D53)=0,SUM(CNGE_2024_M1_Secc5!$J$554)&gt;0,H53="X",COUNTA(J53:AD53)=0),0,IF(AND(COUNTBLANK(D53)=0,SUM(CNGE_2024_M1_Secc5!$J$554)&gt;0,H53="",COUNTA(J53:AD53)=7),0,1))))</f>
        <v>0</v>
      </c>
      <c r="AH53" s="293">
        <f t="shared" si="0"/>
        <v>0</v>
      </c>
      <c r="AI53" s="294">
        <f t="shared" si="1"/>
        <v>0</v>
      </c>
      <c r="AJ53" s="295">
        <f t="shared" si="2"/>
        <v>0</v>
      </c>
      <c r="AK53" s="296">
        <f t="shared" si="3"/>
        <v>0</v>
      </c>
      <c r="AL53" s="298">
        <f t="shared" si="4"/>
        <v>0</v>
      </c>
      <c r="AM53" s="202">
        <f>IF(AND(SUM(CNGE_2024_M1_Secc5!$J$554)=0,COUNTA(H53:AD53)&gt;0),1,0)</f>
        <v>0</v>
      </c>
      <c r="AN53" s="221">
        <f t="shared" si="5"/>
        <v>0</v>
      </c>
      <c r="AO53" s="164"/>
      <c r="AP53" s="164"/>
      <c r="AQ53" s="402">
        <f t="shared" si="6"/>
        <v>0</v>
      </c>
      <c r="AR53" s="370" t="str">
        <f>IF(AQ53=0,"",
IF(SUM($AQ$23:AQ53)=1,AS53,
IF($AQ$143&gt;SUM($AQ$23:AQ53),_xlfn.CONCAT(", ",AS53),
IF($AQ$143=SUM($AQ$23:AQ53),_xlfn.CONCAT(" y ",AS53)))))</f>
        <v/>
      </c>
      <c r="AS53" s="156" t="s">
        <v>5125</v>
      </c>
      <c r="AT53" s="272">
        <f t="shared" si="7"/>
        <v>0</v>
      </c>
      <c r="AU53" s="273" t="str">
        <f>IF(AT53=0,"",
IF(SUM($AT$23:AT53)=1,AV53,
IF($AT$143&gt;SUM($AT$23:AT53),_xlfn.CONCAT(", ",AV53),
IF($AT$143=SUM($AT$23:AT53),_xlfn.CONCAT(" y ",AV53)))))</f>
        <v/>
      </c>
      <c r="AV53" s="156" t="s">
        <v>5125</v>
      </c>
    </row>
    <row r="54" spans="1:48" ht="15" customHeight="1">
      <c r="A54" s="26"/>
      <c r="C54" s="165" t="s">
        <v>5048</v>
      </c>
      <c r="D54" s="852" t="str">
        <f>IF(CNGE_2024_M1_Secc5!$D71="","",CNGE_2024_M1_Secc5!$D71)</f>
        <v>INSTITUTO TECNOLOGICO SUPERIOR DE COATZACOALCOS</v>
      </c>
      <c r="E54" s="853"/>
      <c r="F54" s="853"/>
      <c r="G54" s="854"/>
      <c r="H54" s="713"/>
      <c r="I54" s="715"/>
      <c r="J54" s="713"/>
      <c r="K54" s="714"/>
      <c r="L54" s="715"/>
      <c r="M54" s="713"/>
      <c r="N54" s="714"/>
      <c r="O54" s="715"/>
      <c r="P54" s="713"/>
      <c r="Q54" s="714"/>
      <c r="R54" s="715"/>
      <c r="S54" s="713"/>
      <c r="T54" s="714"/>
      <c r="U54" s="715"/>
      <c r="V54" s="713"/>
      <c r="W54" s="714"/>
      <c r="X54" s="715"/>
      <c r="Y54" s="713"/>
      <c r="Z54" s="714"/>
      <c r="AA54" s="715"/>
      <c r="AB54" s="713"/>
      <c r="AC54" s="714"/>
      <c r="AD54" s="715"/>
      <c r="AF54" s="164"/>
      <c r="AG54" s="199">
        <f>IF(AND(COUNTBLANK(D54)=1,COUNTA(H54:AD54)=0),0,IF(AND(COUNTBLANK(D54)=0,SUM(CNGE_2024_M1_Secc5!$J$554)=0,COUNTA(H54:AD54)=0),0,IF(AND(COUNTBLANK(D54)=0,SUM(CNGE_2024_M1_Secc5!$J$554)&gt;0,H54="X",COUNTA(J54:AD54)=0),0,IF(AND(COUNTBLANK(D54)=0,SUM(CNGE_2024_M1_Secc5!$J$554)&gt;0,H54="",COUNTA(J54:AD54)=7),0,1))))</f>
        <v>0</v>
      </c>
      <c r="AH54" s="293">
        <f t="shared" si="0"/>
        <v>0</v>
      </c>
      <c r="AI54" s="294">
        <f t="shared" si="1"/>
        <v>0</v>
      </c>
      <c r="AJ54" s="295">
        <f t="shared" si="2"/>
        <v>0</v>
      </c>
      <c r="AK54" s="296">
        <f t="shared" si="3"/>
        <v>0</v>
      </c>
      <c r="AL54" s="298">
        <f t="shared" si="4"/>
        <v>0</v>
      </c>
      <c r="AM54" s="202">
        <f>IF(AND(SUM(CNGE_2024_M1_Secc5!$J$554)=0,COUNTA(H54:AD54)&gt;0),1,0)</f>
        <v>0</v>
      </c>
      <c r="AN54" s="221">
        <f t="shared" si="5"/>
        <v>0</v>
      </c>
      <c r="AO54" s="164"/>
      <c r="AP54" s="164"/>
      <c r="AQ54" s="402">
        <f t="shared" si="6"/>
        <v>0</v>
      </c>
      <c r="AR54" s="370" t="str">
        <f>IF(AQ54=0,"",
IF(SUM($AQ$23:AQ54)=1,AS54,
IF($AQ$143&gt;SUM($AQ$23:AQ54),_xlfn.CONCAT(", ",AS54),
IF($AQ$143=SUM($AQ$23:AQ54),_xlfn.CONCAT(" y ",AS54)))))</f>
        <v/>
      </c>
      <c r="AS54" s="156" t="s">
        <v>5126</v>
      </c>
      <c r="AT54" s="272">
        <f t="shared" si="7"/>
        <v>0</v>
      </c>
      <c r="AU54" s="273" t="str">
        <f>IF(AT54=0,"",
IF(SUM($AT$23:AT54)=1,AV54,
IF($AT$143&gt;SUM($AT$23:AT54),_xlfn.CONCAT(", ",AV54),
IF($AT$143=SUM($AT$23:AT54),_xlfn.CONCAT(" y ",AV54)))))</f>
        <v/>
      </c>
      <c r="AV54" s="156" t="s">
        <v>5126</v>
      </c>
    </row>
    <row r="55" spans="1:48" ht="15" customHeight="1">
      <c r="A55" s="26"/>
      <c r="C55" s="165" t="s">
        <v>5049</v>
      </c>
      <c r="D55" s="852" t="str">
        <f>IF(CNGE_2024_M1_Secc5!$D72="","",CNGE_2024_M1_Secc5!$D72)</f>
        <v>INSTITUTO TECNOLOGICO SUPERIOR DE TIERRA BLANCA</v>
      </c>
      <c r="E55" s="853"/>
      <c r="F55" s="853"/>
      <c r="G55" s="854"/>
      <c r="H55" s="713"/>
      <c r="I55" s="715"/>
      <c r="J55" s="713"/>
      <c r="K55" s="714"/>
      <c r="L55" s="715"/>
      <c r="M55" s="713"/>
      <c r="N55" s="714"/>
      <c r="O55" s="715"/>
      <c r="P55" s="713"/>
      <c r="Q55" s="714"/>
      <c r="R55" s="715"/>
      <c r="S55" s="713"/>
      <c r="T55" s="714"/>
      <c r="U55" s="715"/>
      <c r="V55" s="713"/>
      <c r="W55" s="714"/>
      <c r="X55" s="715"/>
      <c r="Y55" s="713"/>
      <c r="Z55" s="714"/>
      <c r="AA55" s="715"/>
      <c r="AB55" s="713"/>
      <c r="AC55" s="714"/>
      <c r="AD55" s="715"/>
      <c r="AF55" s="164"/>
      <c r="AG55" s="199">
        <f>IF(AND(COUNTBLANK(D55)=1,COUNTA(H55:AD55)=0),0,IF(AND(COUNTBLANK(D55)=0,SUM(CNGE_2024_M1_Secc5!$J$554)=0,COUNTA(H55:AD55)=0),0,IF(AND(COUNTBLANK(D55)=0,SUM(CNGE_2024_M1_Secc5!$J$554)&gt;0,H55="X",COUNTA(J55:AD55)=0),0,IF(AND(COUNTBLANK(D55)=0,SUM(CNGE_2024_M1_Secc5!$J$554)&gt;0,H55="",COUNTA(J55:AD55)=7),0,1))))</f>
        <v>0</v>
      </c>
      <c r="AH55" s="293">
        <f t="shared" si="0"/>
        <v>0</v>
      </c>
      <c r="AI55" s="294">
        <f t="shared" si="1"/>
        <v>0</v>
      </c>
      <c r="AJ55" s="295">
        <f t="shared" si="2"/>
        <v>0</v>
      </c>
      <c r="AK55" s="296">
        <f t="shared" si="3"/>
        <v>0</v>
      </c>
      <c r="AL55" s="298">
        <f t="shared" si="4"/>
        <v>0</v>
      </c>
      <c r="AM55" s="202">
        <f>IF(AND(SUM(CNGE_2024_M1_Secc5!$J$554)=0,COUNTA(H55:AD55)&gt;0),1,0)</f>
        <v>0</v>
      </c>
      <c r="AN55" s="221">
        <f t="shared" si="5"/>
        <v>0</v>
      </c>
      <c r="AO55" s="164"/>
      <c r="AP55" s="164"/>
      <c r="AQ55" s="402">
        <f t="shared" si="6"/>
        <v>0</v>
      </c>
      <c r="AR55" s="370" t="str">
        <f>IF(AQ55=0,"",
IF(SUM($AQ$23:AQ55)=1,AS55,
IF($AQ$143&gt;SUM($AQ$23:AQ55),_xlfn.CONCAT(", ",AS55),
IF($AQ$143=SUM($AQ$23:AQ55),_xlfn.CONCAT(" y ",AS55)))))</f>
        <v/>
      </c>
      <c r="AS55" s="156" t="s">
        <v>5127</v>
      </c>
      <c r="AT55" s="272">
        <f t="shared" si="7"/>
        <v>0</v>
      </c>
      <c r="AU55" s="273" t="str">
        <f>IF(AT55=0,"",
IF(SUM($AT$23:AT55)=1,AV55,
IF($AT$143&gt;SUM($AT$23:AT55),_xlfn.CONCAT(", ",AV55),
IF($AT$143=SUM($AT$23:AT55),_xlfn.CONCAT(" y ",AV55)))))</f>
        <v/>
      </c>
      <c r="AV55" s="156" t="s">
        <v>5127</v>
      </c>
    </row>
    <row r="56" spans="1:48" ht="15" customHeight="1">
      <c r="A56" s="26"/>
      <c r="C56" s="165" t="s">
        <v>5050</v>
      </c>
      <c r="D56" s="852" t="str">
        <f>IF(CNGE_2024_M1_Secc5!$D73="","",CNGE_2024_M1_Secc5!$D73)</f>
        <v>INSTITUTO TECNOLOGICO SUPERIOR DE ALAMO</v>
      </c>
      <c r="E56" s="853"/>
      <c r="F56" s="853"/>
      <c r="G56" s="854"/>
      <c r="H56" s="713"/>
      <c r="I56" s="715"/>
      <c r="J56" s="713"/>
      <c r="K56" s="714"/>
      <c r="L56" s="715"/>
      <c r="M56" s="713"/>
      <c r="N56" s="714"/>
      <c r="O56" s="715"/>
      <c r="P56" s="713"/>
      <c r="Q56" s="714"/>
      <c r="R56" s="715"/>
      <c r="S56" s="713"/>
      <c r="T56" s="714"/>
      <c r="U56" s="715"/>
      <c r="V56" s="713"/>
      <c r="W56" s="714"/>
      <c r="X56" s="715"/>
      <c r="Y56" s="713"/>
      <c r="Z56" s="714"/>
      <c r="AA56" s="715"/>
      <c r="AB56" s="713"/>
      <c r="AC56" s="714"/>
      <c r="AD56" s="715"/>
      <c r="AF56" s="164"/>
      <c r="AG56" s="199">
        <f>IF(AND(COUNTBLANK(D56)=1,COUNTA(H56:AD56)=0),0,IF(AND(COUNTBLANK(D56)=0,SUM(CNGE_2024_M1_Secc5!$J$554)=0,COUNTA(H56:AD56)=0),0,IF(AND(COUNTBLANK(D56)=0,SUM(CNGE_2024_M1_Secc5!$J$554)&gt;0,H56="X",COUNTA(J56:AD56)=0),0,IF(AND(COUNTBLANK(D56)=0,SUM(CNGE_2024_M1_Secc5!$J$554)&gt;0,H56="",COUNTA(J56:AD56)=7),0,1))))</f>
        <v>0</v>
      </c>
      <c r="AH56" s="293">
        <f t="shared" si="0"/>
        <v>0</v>
      </c>
      <c r="AI56" s="294">
        <f t="shared" si="1"/>
        <v>0</v>
      </c>
      <c r="AJ56" s="295">
        <f t="shared" si="2"/>
        <v>0</v>
      </c>
      <c r="AK56" s="296">
        <f t="shared" si="3"/>
        <v>0</v>
      </c>
      <c r="AL56" s="298">
        <f t="shared" si="4"/>
        <v>0</v>
      </c>
      <c r="AM56" s="202">
        <f>IF(AND(SUM(CNGE_2024_M1_Secc5!$J$554)=0,COUNTA(H56:AD56)&gt;0),1,0)</f>
        <v>0</v>
      </c>
      <c r="AN56" s="221">
        <f t="shared" si="5"/>
        <v>0</v>
      </c>
      <c r="AO56" s="164"/>
      <c r="AP56" s="164"/>
      <c r="AQ56" s="402">
        <f t="shared" si="6"/>
        <v>0</v>
      </c>
      <c r="AR56" s="370" t="str">
        <f>IF(AQ56=0,"",
IF(SUM($AQ$23:AQ56)=1,AS56,
IF($AQ$143&gt;SUM($AQ$23:AQ56),_xlfn.CONCAT(", ",AS56),
IF($AQ$143=SUM($AQ$23:AQ56),_xlfn.CONCAT(" y ",AS56)))))</f>
        <v/>
      </c>
      <c r="AS56" s="156" t="s">
        <v>5128</v>
      </c>
      <c r="AT56" s="272">
        <f t="shared" si="7"/>
        <v>0</v>
      </c>
      <c r="AU56" s="273" t="str">
        <f>IF(AT56=0,"",
IF(SUM($AT$23:AT56)=1,AV56,
IF($AT$143&gt;SUM($AT$23:AT56),_xlfn.CONCAT(", ",AV56),
IF($AT$143=SUM($AT$23:AT56),_xlfn.CONCAT(" y ",AV56)))))</f>
        <v/>
      </c>
      <c r="AV56" s="156" t="s">
        <v>5128</v>
      </c>
    </row>
    <row r="57" spans="1:48" ht="15" customHeight="1">
      <c r="A57" s="26"/>
      <c r="C57" s="165" t="s">
        <v>5051</v>
      </c>
      <c r="D57" s="852" t="str">
        <f>IF(CNGE_2024_M1_Secc5!$D74="","",CNGE_2024_M1_Secc5!$D74)</f>
        <v>INSTITUTO TECNOLOGICO SUPERIOR DE ACAYUCAN</v>
      </c>
      <c r="E57" s="853"/>
      <c r="F57" s="853"/>
      <c r="G57" s="854"/>
      <c r="H57" s="713"/>
      <c r="I57" s="715"/>
      <c r="J57" s="713"/>
      <c r="K57" s="714"/>
      <c r="L57" s="715"/>
      <c r="M57" s="713"/>
      <c r="N57" s="714"/>
      <c r="O57" s="715"/>
      <c r="P57" s="713"/>
      <c r="Q57" s="714"/>
      <c r="R57" s="715"/>
      <c r="S57" s="713"/>
      <c r="T57" s="714"/>
      <c r="U57" s="715"/>
      <c r="V57" s="713"/>
      <c r="W57" s="714"/>
      <c r="X57" s="715"/>
      <c r="Y57" s="713"/>
      <c r="Z57" s="714"/>
      <c r="AA57" s="715"/>
      <c r="AB57" s="713"/>
      <c r="AC57" s="714"/>
      <c r="AD57" s="715"/>
      <c r="AF57" s="164"/>
      <c r="AG57" s="199">
        <f>IF(AND(COUNTBLANK(D57)=1,COUNTA(H57:AD57)=0),0,IF(AND(COUNTBLANK(D57)=0,SUM(CNGE_2024_M1_Secc5!$J$554)=0,COUNTA(H57:AD57)=0),0,IF(AND(COUNTBLANK(D57)=0,SUM(CNGE_2024_M1_Secc5!$J$554)&gt;0,H57="X",COUNTA(J57:AD57)=0),0,IF(AND(COUNTBLANK(D57)=0,SUM(CNGE_2024_M1_Secc5!$J$554)&gt;0,H57="",COUNTA(J57:AD57)=7),0,1))))</f>
        <v>0</v>
      </c>
      <c r="AH57" s="293">
        <f t="shared" si="0"/>
        <v>0</v>
      </c>
      <c r="AI57" s="294">
        <f t="shared" si="1"/>
        <v>0</v>
      </c>
      <c r="AJ57" s="295">
        <f t="shared" si="2"/>
        <v>0</v>
      </c>
      <c r="AK57" s="296">
        <f t="shared" si="3"/>
        <v>0</v>
      </c>
      <c r="AL57" s="298">
        <f t="shared" si="4"/>
        <v>0</v>
      </c>
      <c r="AM57" s="202">
        <f>IF(AND(SUM(CNGE_2024_M1_Secc5!$J$554)=0,COUNTA(H57:AD57)&gt;0),1,0)</f>
        <v>0</v>
      </c>
      <c r="AN57" s="221">
        <f t="shared" si="5"/>
        <v>0</v>
      </c>
      <c r="AO57" s="164"/>
      <c r="AP57" s="164"/>
      <c r="AQ57" s="402">
        <f t="shared" si="6"/>
        <v>0</v>
      </c>
      <c r="AR57" s="370" t="str">
        <f>IF(AQ57=0,"",
IF(SUM($AQ$23:AQ57)=1,AS57,
IF($AQ$143&gt;SUM($AQ$23:AQ57),_xlfn.CONCAT(", ",AS57),
IF($AQ$143=SUM($AQ$23:AQ57),_xlfn.CONCAT(" y ",AS57)))))</f>
        <v/>
      </c>
      <c r="AS57" s="156" t="s">
        <v>5129</v>
      </c>
      <c r="AT57" s="272">
        <f t="shared" si="7"/>
        <v>0</v>
      </c>
      <c r="AU57" s="273" t="str">
        <f>IF(AT57=0,"",
IF(SUM($AT$23:AT57)=1,AV57,
IF($AT$143&gt;SUM($AT$23:AT57),_xlfn.CONCAT(", ",AV57),
IF($AT$143=SUM($AT$23:AT57),_xlfn.CONCAT(" y ",AV57)))))</f>
        <v/>
      </c>
      <c r="AV57" s="156" t="s">
        <v>5129</v>
      </c>
    </row>
    <row r="58" spans="1:48" ht="15" customHeight="1">
      <c r="A58" s="26"/>
      <c r="C58" s="165" t="s">
        <v>5130</v>
      </c>
      <c r="D58" s="852" t="str">
        <f>IF(CNGE_2024_M1_Secc5!$D75="","",CNGE_2024_M1_Secc5!$D75)</f>
        <v>INSTITUTO TECNOLOGICO SUPERIOR DE LAS CHOAPAS</v>
      </c>
      <c r="E58" s="853"/>
      <c r="F58" s="853"/>
      <c r="G58" s="854"/>
      <c r="H58" s="713"/>
      <c r="I58" s="715"/>
      <c r="J58" s="713"/>
      <c r="K58" s="714"/>
      <c r="L58" s="715"/>
      <c r="M58" s="713"/>
      <c r="N58" s="714"/>
      <c r="O58" s="715"/>
      <c r="P58" s="713"/>
      <c r="Q58" s="714"/>
      <c r="R58" s="715"/>
      <c r="S58" s="713"/>
      <c r="T58" s="714"/>
      <c r="U58" s="715"/>
      <c r="V58" s="713"/>
      <c r="W58" s="714"/>
      <c r="X58" s="715"/>
      <c r="Y58" s="713"/>
      <c r="Z58" s="714"/>
      <c r="AA58" s="715"/>
      <c r="AB58" s="713"/>
      <c r="AC58" s="714"/>
      <c r="AD58" s="715"/>
      <c r="AF58" s="164"/>
      <c r="AG58" s="199">
        <f>IF(AND(COUNTBLANK(D58)=1,COUNTA(H58:AD58)=0),0,IF(AND(COUNTBLANK(D58)=0,SUM(CNGE_2024_M1_Secc5!$J$554)=0,COUNTA(H58:AD58)=0),0,IF(AND(COUNTBLANK(D58)=0,SUM(CNGE_2024_M1_Secc5!$J$554)&gt;0,H58="X",COUNTA(J58:AD58)=0),0,IF(AND(COUNTBLANK(D58)=0,SUM(CNGE_2024_M1_Secc5!$J$554)&gt;0,H58="",COUNTA(J58:AD58)=7),0,1))))</f>
        <v>0</v>
      </c>
      <c r="AH58" s="293">
        <f t="shared" si="0"/>
        <v>0</v>
      </c>
      <c r="AI58" s="294">
        <f t="shared" si="1"/>
        <v>0</v>
      </c>
      <c r="AJ58" s="295">
        <f t="shared" si="2"/>
        <v>0</v>
      </c>
      <c r="AK58" s="296">
        <f t="shared" si="3"/>
        <v>0</v>
      </c>
      <c r="AL58" s="298">
        <f t="shared" si="4"/>
        <v>0</v>
      </c>
      <c r="AM58" s="202">
        <f>IF(AND(SUM(CNGE_2024_M1_Secc5!$J$554)=0,COUNTA(H58:AD58)&gt;0),1,0)</f>
        <v>0</v>
      </c>
      <c r="AN58" s="221">
        <f t="shared" si="5"/>
        <v>0</v>
      </c>
      <c r="AO58" s="164"/>
      <c r="AP58" s="164"/>
      <c r="AQ58" s="402">
        <f t="shared" si="6"/>
        <v>0</v>
      </c>
      <c r="AR58" s="370" t="str">
        <f>IF(AQ58=0,"",
IF(SUM($AQ$23:AQ58)=1,AS58,
IF($AQ$143&gt;SUM($AQ$23:AQ58),_xlfn.CONCAT(", ",AS58),
IF($AQ$143=SUM($AQ$23:AQ58),_xlfn.CONCAT(" y ",AS58)))))</f>
        <v/>
      </c>
      <c r="AS58" s="156" t="s">
        <v>5131</v>
      </c>
      <c r="AT58" s="272">
        <f t="shared" si="7"/>
        <v>0</v>
      </c>
      <c r="AU58" s="273" t="str">
        <f>IF(AT58=0,"",
IF(SUM($AT$23:AT58)=1,AV58,
IF($AT$143&gt;SUM($AT$23:AT58),_xlfn.CONCAT(", ",AV58),
IF($AT$143=SUM($AT$23:AT58),_xlfn.CONCAT(" y ",AV58)))))</f>
        <v/>
      </c>
      <c r="AV58" s="156" t="s">
        <v>5131</v>
      </c>
    </row>
    <row r="59" spans="1:48" ht="15" customHeight="1">
      <c r="A59" s="26"/>
      <c r="C59" s="165" t="s">
        <v>5132</v>
      </c>
      <c r="D59" s="852" t="str">
        <f>IF(CNGE_2024_M1_Secc5!$D76="","",CNGE_2024_M1_Secc5!$D76)</f>
        <v>INSTITUTO TECNOLOGICO SUPERIOR DE HUATUSCO</v>
      </c>
      <c r="E59" s="853"/>
      <c r="F59" s="853"/>
      <c r="G59" s="854"/>
      <c r="H59" s="713"/>
      <c r="I59" s="715"/>
      <c r="J59" s="713"/>
      <c r="K59" s="714"/>
      <c r="L59" s="715"/>
      <c r="M59" s="713"/>
      <c r="N59" s="714"/>
      <c r="O59" s="715"/>
      <c r="P59" s="713"/>
      <c r="Q59" s="714"/>
      <c r="R59" s="715"/>
      <c r="S59" s="713"/>
      <c r="T59" s="714"/>
      <c r="U59" s="715"/>
      <c r="V59" s="713"/>
      <c r="W59" s="714"/>
      <c r="X59" s="715"/>
      <c r="Y59" s="713"/>
      <c r="Z59" s="714"/>
      <c r="AA59" s="715"/>
      <c r="AB59" s="713"/>
      <c r="AC59" s="714"/>
      <c r="AD59" s="715"/>
      <c r="AF59" s="164"/>
      <c r="AG59" s="199">
        <f>IF(AND(COUNTBLANK(D59)=1,COUNTA(H59:AD59)=0),0,IF(AND(COUNTBLANK(D59)=0,SUM(CNGE_2024_M1_Secc5!$J$554)=0,COUNTA(H59:AD59)=0),0,IF(AND(COUNTBLANK(D59)=0,SUM(CNGE_2024_M1_Secc5!$J$554)&gt;0,H59="X",COUNTA(J59:AD59)=0),0,IF(AND(COUNTBLANK(D59)=0,SUM(CNGE_2024_M1_Secc5!$J$554)&gt;0,H59="",COUNTA(J59:AD59)=7),0,1))))</f>
        <v>0</v>
      </c>
      <c r="AH59" s="293">
        <f t="shared" si="0"/>
        <v>0</v>
      </c>
      <c r="AI59" s="294">
        <f t="shared" si="1"/>
        <v>0</v>
      </c>
      <c r="AJ59" s="295">
        <f t="shared" si="2"/>
        <v>0</v>
      </c>
      <c r="AK59" s="296">
        <f t="shared" si="3"/>
        <v>0</v>
      </c>
      <c r="AL59" s="298">
        <f t="shared" si="4"/>
        <v>0</v>
      </c>
      <c r="AM59" s="202">
        <f>IF(AND(SUM(CNGE_2024_M1_Secc5!$J$554)=0,COUNTA(H59:AD59)&gt;0),1,0)</f>
        <v>0</v>
      </c>
      <c r="AN59" s="221">
        <f t="shared" si="5"/>
        <v>0</v>
      </c>
      <c r="AO59" s="164"/>
      <c r="AP59" s="164"/>
      <c r="AQ59" s="402">
        <f t="shared" si="6"/>
        <v>0</v>
      </c>
      <c r="AR59" s="370" t="str">
        <f>IF(AQ59=0,"",
IF(SUM($AQ$23:AQ59)=1,AS59,
IF($AQ$143&gt;SUM($AQ$23:AQ59),_xlfn.CONCAT(", ",AS59),
IF($AQ$143=SUM($AQ$23:AQ59),_xlfn.CONCAT(" y ",AS59)))))</f>
        <v/>
      </c>
      <c r="AS59" s="156" t="s">
        <v>5133</v>
      </c>
      <c r="AT59" s="272">
        <f t="shared" si="7"/>
        <v>0</v>
      </c>
      <c r="AU59" s="273" t="str">
        <f>IF(AT59=0,"",
IF(SUM($AT$23:AT59)=1,AV59,
IF($AT$143&gt;SUM($AT$23:AT59),_xlfn.CONCAT(", ",AV59),
IF($AT$143=SUM($AT$23:AT59),_xlfn.CONCAT(" y ",AV59)))))</f>
        <v/>
      </c>
      <c r="AV59" s="156" t="s">
        <v>5133</v>
      </c>
    </row>
    <row r="60" spans="1:48" ht="15" customHeight="1">
      <c r="A60" s="672"/>
      <c r="C60" s="165" t="s">
        <v>5134</v>
      </c>
      <c r="D60" s="852" t="str">
        <f>IF(CNGE_2024_M1_Secc5!$D77="","",CNGE_2024_M1_Secc5!$D77)</f>
        <v>INSTITUTO TECNOLOGICO SUPERIOR DE ALVARADO</v>
      </c>
      <c r="E60" s="853"/>
      <c r="F60" s="853"/>
      <c r="G60" s="854"/>
      <c r="H60" s="713"/>
      <c r="I60" s="715"/>
      <c r="J60" s="713"/>
      <c r="K60" s="714"/>
      <c r="L60" s="715"/>
      <c r="M60" s="713"/>
      <c r="N60" s="714"/>
      <c r="O60" s="715"/>
      <c r="P60" s="713"/>
      <c r="Q60" s="714"/>
      <c r="R60" s="715"/>
      <c r="S60" s="713"/>
      <c r="T60" s="714"/>
      <c r="U60" s="715"/>
      <c r="V60" s="713"/>
      <c r="W60" s="714"/>
      <c r="X60" s="715"/>
      <c r="Y60" s="713"/>
      <c r="Z60" s="714"/>
      <c r="AA60" s="715"/>
      <c r="AB60" s="713"/>
      <c r="AC60" s="714"/>
      <c r="AD60" s="715"/>
      <c r="AE60" s="145"/>
      <c r="AF60" s="164"/>
      <c r="AG60" s="199">
        <f>IF(AND(COUNTBLANK(D60)=1,COUNTA(H60:AD60)=0),0,IF(AND(COUNTBLANK(D60)=0,SUM(CNGE_2024_M1_Secc5!$J$554)=0,COUNTA(H60:AD60)=0),0,IF(AND(COUNTBLANK(D60)=0,SUM(CNGE_2024_M1_Secc5!$J$554)&gt;0,H60="X",COUNTA(J60:AD60)=0),0,IF(AND(COUNTBLANK(D60)=0,SUM(CNGE_2024_M1_Secc5!$J$554)&gt;0,H60="",COUNTA(J60:AD60)=7),0,1))))</f>
        <v>0</v>
      </c>
      <c r="AH60" s="293">
        <f t="shared" si="0"/>
        <v>0</v>
      </c>
      <c r="AI60" s="294">
        <f t="shared" si="1"/>
        <v>0</v>
      </c>
      <c r="AJ60" s="295">
        <f t="shared" si="2"/>
        <v>0</v>
      </c>
      <c r="AK60" s="296">
        <f t="shared" si="3"/>
        <v>0</v>
      </c>
      <c r="AL60" s="298">
        <f t="shared" si="4"/>
        <v>0</v>
      </c>
      <c r="AM60" s="202">
        <f>IF(AND(SUM(CNGE_2024_M1_Secc5!$J$554)=0,COUNTA(H60:AD60)&gt;0),1,0)</f>
        <v>0</v>
      </c>
      <c r="AN60" s="221">
        <f t="shared" si="5"/>
        <v>0</v>
      </c>
      <c r="AO60" s="164"/>
      <c r="AP60" s="164"/>
      <c r="AQ60" s="402">
        <f t="shared" si="6"/>
        <v>0</v>
      </c>
      <c r="AR60" s="370" t="str">
        <f>IF(AQ60=0,"",
IF(SUM($AQ$23:AQ60)=1,AS60,
IF($AQ$143&gt;SUM($AQ$23:AQ60),_xlfn.CONCAT(", ",AS60),
IF($AQ$143=SUM($AQ$23:AQ60),_xlfn.CONCAT(" y ",AS60)))))</f>
        <v/>
      </c>
      <c r="AS60" s="156" t="s">
        <v>5135</v>
      </c>
      <c r="AT60" s="272">
        <f t="shared" si="7"/>
        <v>0</v>
      </c>
      <c r="AU60" s="273" t="str">
        <f>IF(AT60=0,"",
IF(SUM($AT$23:AT60)=1,AV60,
IF($AT$143&gt;SUM($AT$23:AT60),_xlfn.CONCAT(", ",AV60),
IF($AT$143=SUM($AT$23:AT60),_xlfn.CONCAT(" y ",AV60)))))</f>
        <v/>
      </c>
      <c r="AV60" s="156" t="s">
        <v>5135</v>
      </c>
    </row>
    <row r="61" spans="1:48" ht="15" customHeight="1">
      <c r="A61" s="672"/>
      <c r="C61" s="165" t="s">
        <v>5136</v>
      </c>
      <c r="D61" s="852" t="str">
        <f>IF(CNGE_2024_M1_Secc5!$D78="","",CNGE_2024_M1_Secc5!$D78)</f>
        <v>INSTITUTO TECNOLOGICO SUPERIOR DE PEROTE</v>
      </c>
      <c r="E61" s="853"/>
      <c r="F61" s="853"/>
      <c r="G61" s="854"/>
      <c r="H61" s="713"/>
      <c r="I61" s="715"/>
      <c r="J61" s="713"/>
      <c r="K61" s="714"/>
      <c r="L61" s="715"/>
      <c r="M61" s="713"/>
      <c r="N61" s="714"/>
      <c r="O61" s="715"/>
      <c r="P61" s="713"/>
      <c r="Q61" s="714"/>
      <c r="R61" s="715"/>
      <c r="S61" s="713"/>
      <c r="T61" s="714"/>
      <c r="U61" s="715"/>
      <c r="V61" s="713"/>
      <c r="W61" s="714"/>
      <c r="X61" s="715"/>
      <c r="Y61" s="713"/>
      <c r="Z61" s="714"/>
      <c r="AA61" s="715"/>
      <c r="AB61" s="713"/>
      <c r="AC61" s="714"/>
      <c r="AD61" s="715"/>
      <c r="AE61" s="145"/>
      <c r="AF61" s="164"/>
      <c r="AG61" s="199">
        <f>IF(AND(COUNTBLANK(D61)=1,COUNTA(H61:AD61)=0),0,IF(AND(COUNTBLANK(D61)=0,SUM(CNGE_2024_M1_Secc5!$J$554)=0,COUNTA(H61:AD61)=0),0,IF(AND(COUNTBLANK(D61)=0,SUM(CNGE_2024_M1_Secc5!$J$554)&gt;0,H61="X",COUNTA(J61:AD61)=0),0,IF(AND(COUNTBLANK(D61)=0,SUM(CNGE_2024_M1_Secc5!$J$554)&gt;0,H61="",COUNTA(J61:AD61)=7),0,1))))</f>
        <v>0</v>
      </c>
      <c r="AH61" s="293">
        <f t="shared" si="0"/>
        <v>0</v>
      </c>
      <c r="AI61" s="294">
        <f t="shared" si="1"/>
        <v>0</v>
      </c>
      <c r="AJ61" s="295">
        <f t="shared" si="2"/>
        <v>0</v>
      </c>
      <c r="AK61" s="296">
        <f t="shared" si="3"/>
        <v>0</v>
      </c>
      <c r="AL61" s="298">
        <f t="shared" si="4"/>
        <v>0</v>
      </c>
      <c r="AM61" s="202">
        <f>IF(AND(SUM(CNGE_2024_M1_Secc5!$J$554)=0,COUNTA(H61:AD61)&gt;0),1,0)</f>
        <v>0</v>
      </c>
      <c r="AN61" s="221">
        <f t="shared" si="5"/>
        <v>0</v>
      </c>
      <c r="AO61" s="164"/>
      <c r="AP61" s="164"/>
      <c r="AQ61" s="402">
        <f t="shared" si="6"/>
        <v>0</v>
      </c>
      <c r="AR61" s="370" t="str">
        <f>IF(AQ61=0,"",
IF(SUM($AQ$23:AQ61)=1,AS61,
IF($AQ$143&gt;SUM($AQ$23:AQ61),_xlfn.CONCAT(", ",AS61),
IF($AQ$143=SUM($AQ$23:AQ61),_xlfn.CONCAT(" y ",AS61)))))</f>
        <v/>
      </c>
      <c r="AS61" s="156" t="s">
        <v>5137</v>
      </c>
      <c r="AT61" s="272">
        <f t="shared" si="7"/>
        <v>0</v>
      </c>
      <c r="AU61" s="273" t="str">
        <f>IF(AT61=0,"",
IF(SUM($AT$23:AT61)=1,AV61,
IF($AT$143&gt;SUM($AT$23:AT61),_xlfn.CONCAT(", ",AV61),
IF($AT$143=SUM($AT$23:AT61),_xlfn.CONCAT(" y ",AV61)))))</f>
        <v/>
      </c>
      <c r="AV61" s="156" t="s">
        <v>5137</v>
      </c>
    </row>
    <row r="62" spans="1:48" ht="15" customHeight="1">
      <c r="A62" s="672"/>
      <c r="C62" s="165" t="s">
        <v>5138</v>
      </c>
      <c r="D62" s="852" t="str">
        <f>IF(CNGE_2024_M1_Secc5!$D79="","",CNGE_2024_M1_Secc5!$D79)</f>
        <v>INSTITUTO TECNOLOGICO SUPERIOR DE ZONGOLICA</v>
      </c>
      <c r="E62" s="853"/>
      <c r="F62" s="853"/>
      <c r="G62" s="854"/>
      <c r="H62" s="713"/>
      <c r="I62" s="715"/>
      <c r="J62" s="713"/>
      <c r="K62" s="714"/>
      <c r="L62" s="715"/>
      <c r="M62" s="713"/>
      <c r="N62" s="714"/>
      <c r="O62" s="715"/>
      <c r="P62" s="713"/>
      <c r="Q62" s="714"/>
      <c r="R62" s="715"/>
      <c r="S62" s="713"/>
      <c r="T62" s="714"/>
      <c r="U62" s="715"/>
      <c r="V62" s="713"/>
      <c r="W62" s="714"/>
      <c r="X62" s="715"/>
      <c r="Y62" s="713"/>
      <c r="Z62" s="714"/>
      <c r="AA62" s="715"/>
      <c r="AB62" s="713"/>
      <c r="AC62" s="714"/>
      <c r="AD62" s="715"/>
      <c r="AE62" s="145"/>
      <c r="AF62" s="164"/>
      <c r="AG62" s="199">
        <f>IF(AND(COUNTBLANK(D62)=1,COUNTA(H62:AD62)=0),0,IF(AND(COUNTBLANK(D62)=0,SUM(CNGE_2024_M1_Secc5!$J$554)=0,COUNTA(H62:AD62)=0),0,IF(AND(COUNTBLANK(D62)=0,SUM(CNGE_2024_M1_Secc5!$J$554)&gt;0,H62="X",COUNTA(J62:AD62)=0),0,IF(AND(COUNTBLANK(D62)=0,SUM(CNGE_2024_M1_Secc5!$J$554)&gt;0,H62="",COUNTA(J62:AD62)=7),0,1))))</f>
        <v>0</v>
      </c>
      <c r="AH62" s="293">
        <f t="shared" si="0"/>
        <v>0</v>
      </c>
      <c r="AI62" s="294">
        <f t="shared" si="1"/>
        <v>0</v>
      </c>
      <c r="AJ62" s="295">
        <f t="shared" si="2"/>
        <v>0</v>
      </c>
      <c r="AK62" s="296">
        <f t="shared" si="3"/>
        <v>0</v>
      </c>
      <c r="AL62" s="298">
        <f t="shared" si="4"/>
        <v>0</v>
      </c>
      <c r="AM62" s="202">
        <f>IF(AND(SUM(CNGE_2024_M1_Secc5!$J$554)=0,COUNTA(H62:AD62)&gt;0),1,0)</f>
        <v>0</v>
      </c>
      <c r="AN62" s="221">
        <f t="shared" si="5"/>
        <v>0</v>
      </c>
      <c r="AO62" s="164"/>
      <c r="AP62" s="164"/>
      <c r="AQ62" s="402">
        <f t="shared" si="6"/>
        <v>0</v>
      </c>
      <c r="AR62" s="370" t="str">
        <f>IF(AQ62=0,"",
IF(SUM($AQ$23:AQ62)=1,AS62,
IF($AQ$143&gt;SUM($AQ$23:AQ62),_xlfn.CONCAT(", ",AS62),
IF($AQ$143=SUM($AQ$23:AQ62),_xlfn.CONCAT(" y ",AS62)))))</f>
        <v/>
      </c>
      <c r="AS62" s="156" t="s">
        <v>5139</v>
      </c>
      <c r="AT62" s="272">
        <f t="shared" si="7"/>
        <v>0</v>
      </c>
      <c r="AU62" s="273" t="str">
        <f>IF(AT62=0,"",
IF(SUM($AT$23:AT62)=1,AV62,
IF($AT$143&gt;SUM($AT$23:AT62),_xlfn.CONCAT(", ",AV62),
IF($AT$143=SUM($AT$23:AT62),_xlfn.CONCAT(" y ",AV62)))))</f>
        <v/>
      </c>
      <c r="AV62" s="156" t="s">
        <v>5139</v>
      </c>
    </row>
    <row r="63" spans="1:48" ht="15" customHeight="1">
      <c r="A63" s="672"/>
      <c r="C63" s="165" t="s">
        <v>5140</v>
      </c>
      <c r="D63" s="852" t="str">
        <f>IF(CNGE_2024_M1_Secc5!$D80="","",CNGE_2024_M1_Secc5!$D80)</f>
        <v>INSTITUTO TECNOLOGICO SUPERIOR DE NARANJOS</v>
      </c>
      <c r="E63" s="853"/>
      <c r="F63" s="853"/>
      <c r="G63" s="854"/>
      <c r="H63" s="713"/>
      <c r="I63" s="715"/>
      <c r="J63" s="713"/>
      <c r="K63" s="714"/>
      <c r="L63" s="715"/>
      <c r="M63" s="713"/>
      <c r="N63" s="714"/>
      <c r="O63" s="715"/>
      <c r="P63" s="713"/>
      <c r="Q63" s="714"/>
      <c r="R63" s="715"/>
      <c r="S63" s="713"/>
      <c r="T63" s="714"/>
      <c r="U63" s="715"/>
      <c r="V63" s="713"/>
      <c r="W63" s="714"/>
      <c r="X63" s="715"/>
      <c r="Y63" s="713"/>
      <c r="Z63" s="714"/>
      <c r="AA63" s="715"/>
      <c r="AB63" s="713"/>
      <c r="AC63" s="714"/>
      <c r="AD63" s="715"/>
      <c r="AE63" s="145"/>
      <c r="AF63" s="164"/>
      <c r="AG63" s="199">
        <f>IF(AND(COUNTBLANK(D63)=1,COUNTA(H63:AD63)=0),0,IF(AND(COUNTBLANK(D63)=0,SUM(CNGE_2024_M1_Secc5!$J$554)=0,COUNTA(H63:AD63)=0),0,IF(AND(COUNTBLANK(D63)=0,SUM(CNGE_2024_M1_Secc5!$J$554)&gt;0,H63="X",COUNTA(J63:AD63)=0),0,IF(AND(COUNTBLANK(D63)=0,SUM(CNGE_2024_M1_Secc5!$J$554)&gt;0,H63="",COUNTA(J63:AD63)=7),0,1))))</f>
        <v>0</v>
      </c>
      <c r="AH63" s="293">
        <f t="shared" si="0"/>
        <v>0</v>
      </c>
      <c r="AI63" s="294">
        <f t="shared" si="1"/>
        <v>0</v>
      </c>
      <c r="AJ63" s="295">
        <f t="shared" si="2"/>
        <v>0</v>
      </c>
      <c r="AK63" s="296">
        <f t="shared" si="3"/>
        <v>0</v>
      </c>
      <c r="AL63" s="298">
        <f t="shared" si="4"/>
        <v>0</v>
      </c>
      <c r="AM63" s="202">
        <f>IF(AND(SUM(CNGE_2024_M1_Secc5!$J$554)=0,COUNTA(H63:AD63)&gt;0),1,0)</f>
        <v>0</v>
      </c>
      <c r="AN63" s="221">
        <f t="shared" si="5"/>
        <v>0</v>
      </c>
      <c r="AO63" s="164"/>
      <c r="AP63" s="164"/>
      <c r="AQ63" s="402">
        <f t="shared" si="6"/>
        <v>0</v>
      </c>
      <c r="AR63" s="370" t="str">
        <f>IF(AQ63=0,"",
IF(SUM($AQ$23:AQ63)=1,AS63,
IF($AQ$143&gt;SUM($AQ$23:AQ63),_xlfn.CONCAT(", ",AS63),
IF($AQ$143=SUM($AQ$23:AQ63),_xlfn.CONCAT(" y ",AS63)))))</f>
        <v/>
      </c>
      <c r="AS63" s="156" t="s">
        <v>5141</v>
      </c>
      <c r="AT63" s="272">
        <f t="shared" si="7"/>
        <v>0</v>
      </c>
      <c r="AU63" s="273" t="str">
        <f>IF(AT63=0,"",
IF(SUM($AT$23:AT63)=1,AV63,
IF($AT$143&gt;SUM($AT$23:AT63),_xlfn.CONCAT(", ",AV63),
IF($AT$143=SUM($AT$23:AT63),_xlfn.CONCAT(" y ",AV63)))))</f>
        <v/>
      </c>
      <c r="AV63" s="156" t="s">
        <v>5141</v>
      </c>
    </row>
    <row r="64" spans="1:48" ht="15" customHeight="1">
      <c r="A64" s="672"/>
      <c r="C64" s="165" t="s">
        <v>5142</v>
      </c>
      <c r="D64" s="852" t="str">
        <f>IF(CNGE_2024_M1_Secc5!$D81="","",CNGE_2024_M1_Secc5!$D81)</f>
        <v>INSTITUTO TECNOLOGICO SUPERIOR DE CHICONTEPEC</v>
      </c>
      <c r="E64" s="853"/>
      <c r="F64" s="853"/>
      <c r="G64" s="854"/>
      <c r="H64" s="713"/>
      <c r="I64" s="715"/>
      <c r="J64" s="713"/>
      <c r="K64" s="714"/>
      <c r="L64" s="715"/>
      <c r="M64" s="713"/>
      <c r="N64" s="714"/>
      <c r="O64" s="715"/>
      <c r="P64" s="713"/>
      <c r="Q64" s="714"/>
      <c r="R64" s="715"/>
      <c r="S64" s="713"/>
      <c r="T64" s="714"/>
      <c r="U64" s="715"/>
      <c r="V64" s="713"/>
      <c r="W64" s="714"/>
      <c r="X64" s="715"/>
      <c r="Y64" s="713"/>
      <c r="Z64" s="714"/>
      <c r="AA64" s="715"/>
      <c r="AB64" s="713"/>
      <c r="AC64" s="714"/>
      <c r="AD64" s="715"/>
      <c r="AE64" s="145"/>
      <c r="AF64" s="164"/>
      <c r="AG64" s="199">
        <f>IF(AND(COUNTBLANK(D64)=1,COUNTA(H64:AD64)=0),0,IF(AND(COUNTBLANK(D64)=0,SUM(CNGE_2024_M1_Secc5!$J$554)=0,COUNTA(H64:AD64)=0),0,IF(AND(COUNTBLANK(D64)=0,SUM(CNGE_2024_M1_Secc5!$J$554)&gt;0,H64="X",COUNTA(J64:AD64)=0),0,IF(AND(COUNTBLANK(D64)=0,SUM(CNGE_2024_M1_Secc5!$J$554)&gt;0,H64="",COUNTA(J64:AD64)=7),0,1))))</f>
        <v>0</v>
      </c>
      <c r="AH64" s="293">
        <f t="shared" si="0"/>
        <v>0</v>
      </c>
      <c r="AI64" s="294">
        <f t="shared" si="1"/>
        <v>0</v>
      </c>
      <c r="AJ64" s="295">
        <f t="shared" si="2"/>
        <v>0</v>
      </c>
      <c r="AK64" s="296">
        <f t="shared" si="3"/>
        <v>0</v>
      </c>
      <c r="AL64" s="298">
        <f t="shared" si="4"/>
        <v>0</v>
      </c>
      <c r="AM64" s="202">
        <f>IF(AND(SUM(CNGE_2024_M1_Secc5!$J$554)=0,COUNTA(H64:AD64)&gt;0),1,0)</f>
        <v>0</v>
      </c>
      <c r="AN64" s="221">
        <f t="shared" si="5"/>
        <v>0</v>
      </c>
      <c r="AO64" s="164"/>
      <c r="AP64" s="164"/>
      <c r="AQ64" s="402">
        <f t="shared" si="6"/>
        <v>0</v>
      </c>
      <c r="AR64" s="370" t="str">
        <f>IF(AQ64=0,"",
IF(SUM($AQ$23:AQ64)=1,AS64,
IF($AQ$143&gt;SUM($AQ$23:AQ64),_xlfn.CONCAT(", ",AS64),
IF($AQ$143=SUM($AQ$23:AQ64),_xlfn.CONCAT(" y ",AS64)))))</f>
        <v/>
      </c>
      <c r="AS64" s="156" t="s">
        <v>5143</v>
      </c>
      <c r="AT64" s="272">
        <f t="shared" si="7"/>
        <v>0</v>
      </c>
      <c r="AU64" s="273" t="str">
        <f>IF(AT64=0,"",
IF(SUM($AT$23:AT64)=1,AV64,
IF($AT$143&gt;SUM($AT$23:AT64),_xlfn.CONCAT(", ",AV64),
IF($AT$143=SUM($AT$23:AT64),_xlfn.CONCAT(" y ",AV64)))))</f>
        <v/>
      </c>
      <c r="AV64" s="156" t="s">
        <v>5143</v>
      </c>
    </row>
    <row r="65" spans="1:48" ht="15" customHeight="1">
      <c r="A65" s="672"/>
      <c r="C65" s="165" t="s">
        <v>5144</v>
      </c>
      <c r="D65" s="852" t="str">
        <f>IF(CNGE_2024_M1_Secc5!$D82="","",CNGE_2024_M1_Secc5!$D82)</f>
        <v>INSTITUTO TECNOLOGICO SUPERIOR DE MARTINEZ DE LA TORRE</v>
      </c>
      <c r="E65" s="853"/>
      <c r="F65" s="853"/>
      <c r="G65" s="854"/>
      <c r="H65" s="713"/>
      <c r="I65" s="715"/>
      <c r="J65" s="713"/>
      <c r="K65" s="714"/>
      <c r="L65" s="715"/>
      <c r="M65" s="713"/>
      <c r="N65" s="714"/>
      <c r="O65" s="715"/>
      <c r="P65" s="713"/>
      <c r="Q65" s="714"/>
      <c r="R65" s="715"/>
      <c r="S65" s="713"/>
      <c r="T65" s="714"/>
      <c r="U65" s="715"/>
      <c r="V65" s="713"/>
      <c r="W65" s="714"/>
      <c r="X65" s="715"/>
      <c r="Y65" s="713"/>
      <c r="Z65" s="714"/>
      <c r="AA65" s="715"/>
      <c r="AB65" s="713"/>
      <c r="AC65" s="714"/>
      <c r="AD65" s="715"/>
      <c r="AE65" s="145"/>
      <c r="AF65" s="164"/>
      <c r="AG65" s="199">
        <f>IF(AND(COUNTBLANK(D65)=1,COUNTA(H65:AD65)=0),0,IF(AND(COUNTBLANK(D65)=0,SUM(CNGE_2024_M1_Secc5!$J$554)=0,COUNTA(H65:AD65)=0),0,IF(AND(COUNTBLANK(D65)=0,SUM(CNGE_2024_M1_Secc5!$J$554)&gt;0,H65="X",COUNTA(J65:AD65)=0),0,IF(AND(COUNTBLANK(D65)=0,SUM(CNGE_2024_M1_Secc5!$J$554)&gt;0,H65="",COUNTA(J65:AD65)=7),0,1))))</f>
        <v>0</v>
      </c>
      <c r="AH65" s="293">
        <f t="shared" si="0"/>
        <v>0</v>
      </c>
      <c r="AI65" s="294">
        <f t="shared" si="1"/>
        <v>0</v>
      </c>
      <c r="AJ65" s="295">
        <f t="shared" si="2"/>
        <v>0</v>
      </c>
      <c r="AK65" s="296">
        <f t="shared" si="3"/>
        <v>0</v>
      </c>
      <c r="AL65" s="298">
        <f t="shared" si="4"/>
        <v>0</v>
      </c>
      <c r="AM65" s="202">
        <f>IF(AND(SUM(CNGE_2024_M1_Secc5!$J$554)=0,COUNTA(H65:AD65)&gt;0),1,0)</f>
        <v>0</v>
      </c>
      <c r="AN65" s="221">
        <f t="shared" si="5"/>
        <v>0</v>
      </c>
      <c r="AO65" s="164"/>
      <c r="AP65" s="164"/>
      <c r="AQ65" s="402">
        <f t="shared" si="6"/>
        <v>0</v>
      </c>
      <c r="AR65" s="370" t="str">
        <f>IF(AQ65=0,"",
IF(SUM($AQ$23:AQ65)=1,AS65,
IF($AQ$143&gt;SUM($AQ$23:AQ65),_xlfn.CONCAT(", ",AS65),
IF($AQ$143=SUM($AQ$23:AQ65),_xlfn.CONCAT(" y ",AS65)))))</f>
        <v/>
      </c>
      <c r="AS65" s="156" t="s">
        <v>5145</v>
      </c>
      <c r="AT65" s="272">
        <f t="shared" si="7"/>
        <v>0</v>
      </c>
      <c r="AU65" s="273" t="str">
        <f>IF(AT65=0,"",
IF(SUM($AT$23:AT65)=1,AV65,
IF($AT$143&gt;SUM($AT$23:AT65),_xlfn.CONCAT(", ",AV65),
IF($AT$143=SUM($AT$23:AT65),_xlfn.CONCAT(" y ",AV65)))))</f>
        <v/>
      </c>
      <c r="AV65" s="156" t="s">
        <v>5145</v>
      </c>
    </row>
    <row r="66" spans="1:48" ht="15" customHeight="1">
      <c r="A66" s="672"/>
      <c r="C66" s="165" t="s">
        <v>5146</v>
      </c>
      <c r="D66" s="852" t="str">
        <f>IF(CNGE_2024_M1_Secc5!$D83="","",CNGE_2024_M1_Secc5!$D83)</f>
        <v>INSTITUTO TECNOLOGICO SUPERIOR DE JESUS CARRANZA</v>
      </c>
      <c r="E66" s="853"/>
      <c r="F66" s="853"/>
      <c r="G66" s="854"/>
      <c r="H66" s="713"/>
      <c r="I66" s="715"/>
      <c r="J66" s="713"/>
      <c r="K66" s="714"/>
      <c r="L66" s="715"/>
      <c r="M66" s="713"/>
      <c r="N66" s="714"/>
      <c r="O66" s="715"/>
      <c r="P66" s="713"/>
      <c r="Q66" s="714"/>
      <c r="R66" s="715"/>
      <c r="S66" s="713"/>
      <c r="T66" s="714"/>
      <c r="U66" s="715"/>
      <c r="V66" s="713"/>
      <c r="W66" s="714"/>
      <c r="X66" s="715"/>
      <c r="Y66" s="713"/>
      <c r="Z66" s="714"/>
      <c r="AA66" s="715"/>
      <c r="AB66" s="713"/>
      <c r="AC66" s="714"/>
      <c r="AD66" s="715"/>
      <c r="AE66" s="145"/>
      <c r="AF66" s="164"/>
      <c r="AG66" s="199">
        <f>IF(AND(COUNTBLANK(D66)=1,COUNTA(H66:AD66)=0),0,IF(AND(COUNTBLANK(D66)=0,SUM(CNGE_2024_M1_Secc5!$J$554)=0,COUNTA(H66:AD66)=0),0,IF(AND(COUNTBLANK(D66)=0,SUM(CNGE_2024_M1_Secc5!$J$554)&gt;0,H66="X",COUNTA(J66:AD66)=0),0,IF(AND(COUNTBLANK(D66)=0,SUM(CNGE_2024_M1_Secc5!$J$554)&gt;0,H66="",COUNTA(J66:AD66)=7),0,1))))</f>
        <v>0</v>
      </c>
      <c r="AH66" s="293">
        <f t="shared" si="0"/>
        <v>0</v>
      </c>
      <c r="AI66" s="294">
        <f t="shared" si="1"/>
        <v>0</v>
      </c>
      <c r="AJ66" s="295">
        <f t="shared" si="2"/>
        <v>0</v>
      </c>
      <c r="AK66" s="296">
        <f t="shared" si="3"/>
        <v>0</v>
      </c>
      <c r="AL66" s="298">
        <f t="shared" si="4"/>
        <v>0</v>
      </c>
      <c r="AM66" s="202">
        <f>IF(AND(SUM(CNGE_2024_M1_Secc5!$J$554)=0,COUNTA(H66:AD66)&gt;0),1,0)</f>
        <v>0</v>
      </c>
      <c r="AN66" s="221">
        <f t="shared" si="5"/>
        <v>0</v>
      </c>
      <c r="AO66" s="164"/>
      <c r="AP66" s="164"/>
      <c r="AQ66" s="402">
        <f t="shared" si="6"/>
        <v>0</v>
      </c>
      <c r="AR66" s="370" t="str">
        <f>IF(AQ66=0,"",
IF(SUM($AQ$23:AQ66)=1,AS66,
IF($AQ$143&gt;SUM($AQ$23:AQ66),_xlfn.CONCAT(", ",AS66),
IF($AQ$143=SUM($AQ$23:AQ66),_xlfn.CONCAT(" y ",AS66)))))</f>
        <v/>
      </c>
      <c r="AS66" s="156" t="s">
        <v>5147</v>
      </c>
      <c r="AT66" s="272">
        <f t="shared" si="7"/>
        <v>0</v>
      </c>
      <c r="AU66" s="273" t="str">
        <f>IF(AT66=0,"",
IF(SUM($AT$23:AT66)=1,AV66,
IF($AT$143&gt;SUM($AT$23:AT66),_xlfn.CONCAT(", ",AV66),
IF($AT$143=SUM($AT$23:AT66),_xlfn.CONCAT(" y ",AV66)))))</f>
        <v/>
      </c>
      <c r="AV66" s="156" t="s">
        <v>5147</v>
      </c>
    </row>
    <row r="67" spans="1:48" ht="15" customHeight="1">
      <c r="A67" s="672"/>
      <c r="C67" s="165" t="s">
        <v>5148</v>
      </c>
      <c r="D67" s="852" t="str">
        <f>IF(CNGE_2024_M1_Secc5!$D84="","",CNGE_2024_M1_Secc5!$D84)</f>
        <v>INSTITUTO TECNOLOGICO SUPERIOR DE RODRIGUEZ CLARA</v>
      </c>
      <c r="E67" s="853"/>
      <c r="F67" s="853"/>
      <c r="G67" s="854"/>
      <c r="H67" s="713"/>
      <c r="I67" s="715"/>
      <c r="J67" s="713"/>
      <c r="K67" s="714"/>
      <c r="L67" s="715"/>
      <c r="M67" s="713"/>
      <c r="N67" s="714"/>
      <c r="O67" s="715"/>
      <c r="P67" s="713"/>
      <c r="Q67" s="714"/>
      <c r="R67" s="715"/>
      <c r="S67" s="713"/>
      <c r="T67" s="714"/>
      <c r="U67" s="715"/>
      <c r="V67" s="713"/>
      <c r="W67" s="714"/>
      <c r="X67" s="715"/>
      <c r="Y67" s="713"/>
      <c r="Z67" s="714"/>
      <c r="AA67" s="715"/>
      <c r="AB67" s="713"/>
      <c r="AC67" s="714"/>
      <c r="AD67" s="715"/>
      <c r="AE67" s="145"/>
      <c r="AF67" s="164"/>
      <c r="AG67" s="199">
        <f>IF(AND(COUNTBLANK(D67)=1,COUNTA(H67:AD67)=0),0,IF(AND(COUNTBLANK(D67)=0,SUM(CNGE_2024_M1_Secc5!$J$554)=0,COUNTA(H67:AD67)=0),0,IF(AND(COUNTBLANK(D67)=0,SUM(CNGE_2024_M1_Secc5!$J$554)&gt;0,H67="X",COUNTA(J67:AD67)=0),0,IF(AND(COUNTBLANK(D67)=0,SUM(CNGE_2024_M1_Secc5!$J$554)&gt;0,H67="",COUNTA(J67:AD67)=7),0,1))))</f>
        <v>0</v>
      </c>
      <c r="AH67" s="293">
        <f t="shared" si="0"/>
        <v>0</v>
      </c>
      <c r="AI67" s="294">
        <f t="shared" si="1"/>
        <v>0</v>
      </c>
      <c r="AJ67" s="295">
        <f t="shared" si="2"/>
        <v>0</v>
      </c>
      <c r="AK67" s="296">
        <f t="shared" si="3"/>
        <v>0</v>
      </c>
      <c r="AL67" s="298">
        <f t="shared" si="4"/>
        <v>0</v>
      </c>
      <c r="AM67" s="202">
        <f>IF(AND(SUM(CNGE_2024_M1_Secc5!$J$554)=0,COUNTA(H67:AD67)&gt;0),1,0)</f>
        <v>0</v>
      </c>
      <c r="AN67" s="221">
        <f t="shared" si="5"/>
        <v>0</v>
      </c>
      <c r="AO67" s="164"/>
      <c r="AP67" s="164"/>
      <c r="AQ67" s="402">
        <f t="shared" si="6"/>
        <v>0</v>
      </c>
      <c r="AR67" s="370" t="str">
        <f>IF(AQ67=0,"",
IF(SUM($AQ$23:AQ67)=1,AS67,
IF($AQ$143&gt;SUM($AQ$23:AQ67),_xlfn.CONCAT(", ",AS67),
IF($AQ$143=SUM($AQ$23:AQ67),_xlfn.CONCAT(" y ",AS67)))))</f>
        <v/>
      </c>
      <c r="AS67" s="156" t="s">
        <v>5149</v>
      </c>
      <c r="AT67" s="272">
        <f t="shared" si="7"/>
        <v>0</v>
      </c>
      <c r="AU67" s="273" t="str">
        <f>IF(AT67=0,"",
IF(SUM($AT$23:AT67)=1,AV67,
IF($AT$143&gt;SUM($AT$23:AT67),_xlfn.CONCAT(", ",AV67),
IF($AT$143=SUM($AT$23:AT67),_xlfn.CONCAT(" y ",AV67)))))</f>
        <v/>
      </c>
      <c r="AV67" s="156" t="s">
        <v>5149</v>
      </c>
    </row>
    <row r="68" spans="1:48" ht="15" customHeight="1">
      <c r="A68" s="672"/>
      <c r="C68" s="165" t="s">
        <v>5150</v>
      </c>
      <c r="D68" s="852" t="str">
        <f>IF(CNGE_2024_M1_Secc5!$D85="","",CNGE_2024_M1_Secc5!$D85)</f>
        <v>INSTITUTO VERACRUZANO DE EDUCACION PARA LOS ADULTOS</v>
      </c>
      <c r="E68" s="853"/>
      <c r="F68" s="853"/>
      <c r="G68" s="854"/>
      <c r="H68" s="713"/>
      <c r="I68" s="715"/>
      <c r="J68" s="713"/>
      <c r="K68" s="714"/>
      <c r="L68" s="715"/>
      <c r="M68" s="713"/>
      <c r="N68" s="714"/>
      <c r="O68" s="715"/>
      <c r="P68" s="713"/>
      <c r="Q68" s="714"/>
      <c r="R68" s="715"/>
      <c r="S68" s="713"/>
      <c r="T68" s="714"/>
      <c r="U68" s="715"/>
      <c r="V68" s="713"/>
      <c r="W68" s="714"/>
      <c r="X68" s="715"/>
      <c r="Y68" s="713"/>
      <c r="Z68" s="714"/>
      <c r="AA68" s="715"/>
      <c r="AB68" s="713"/>
      <c r="AC68" s="714"/>
      <c r="AD68" s="715"/>
      <c r="AE68" s="145"/>
      <c r="AF68" s="164"/>
      <c r="AG68" s="199">
        <f>IF(AND(COUNTBLANK(D68)=1,COUNTA(H68:AD68)=0),0,IF(AND(COUNTBLANK(D68)=0,SUM(CNGE_2024_M1_Secc5!$J$554)=0,COUNTA(H68:AD68)=0),0,IF(AND(COUNTBLANK(D68)=0,SUM(CNGE_2024_M1_Secc5!$J$554)&gt;0,H68="X",COUNTA(J68:AD68)=0),0,IF(AND(COUNTBLANK(D68)=0,SUM(CNGE_2024_M1_Secc5!$J$554)&gt;0,H68="",COUNTA(J68:AD68)=7),0,1))))</f>
        <v>0</v>
      </c>
      <c r="AH68" s="293">
        <f t="shared" si="0"/>
        <v>0</v>
      </c>
      <c r="AI68" s="294">
        <f t="shared" si="1"/>
        <v>0</v>
      </c>
      <c r="AJ68" s="295">
        <f t="shared" si="2"/>
        <v>0</v>
      </c>
      <c r="AK68" s="296">
        <f t="shared" si="3"/>
        <v>0</v>
      </c>
      <c r="AL68" s="298">
        <f t="shared" si="4"/>
        <v>0</v>
      </c>
      <c r="AM68" s="202">
        <f>IF(AND(SUM(CNGE_2024_M1_Secc5!$J$554)=0,COUNTA(H68:AD68)&gt;0),1,0)</f>
        <v>0</v>
      </c>
      <c r="AN68" s="221">
        <f t="shared" si="5"/>
        <v>0</v>
      </c>
      <c r="AO68" s="164"/>
      <c r="AP68" s="164"/>
      <c r="AQ68" s="402">
        <f t="shared" si="6"/>
        <v>0</v>
      </c>
      <c r="AR68" s="370" t="str">
        <f>IF(AQ68=0,"",
IF(SUM($AQ$23:AQ68)=1,AS68,
IF($AQ$143&gt;SUM($AQ$23:AQ68),_xlfn.CONCAT(", ",AS68),
IF($AQ$143=SUM($AQ$23:AQ68),_xlfn.CONCAT(" y ",AS68)))))</f>
        <v/>
      </c>
      <c r="AS68" s="156" t="s">
        <v>5151</v>
      </c>
      <c r="AT68" s="272">
        <f t="shared" si="7"/>
        <v>0</v>
      </c>
      <c r="AU68" s="273" t="str">
        <f>IF(AT68=0,"",
IF(SUM($AT$23:AT68)=1,AV68,
IF($AT$143&gt;SUM($AT$23:AT68),_xlfn.CONCAT(", ",AV68),
IF($AT$143=SUM($AT$23:AT68),_xlfn.CONCAT(" y ",AV68)))))</f>
        <v/>
      </c>
      <c r="AV68" s="156" t="s">
        <v>5151</v>
      </c>
    </row>
    <row r="69" spans="1:48" ht="15" customHeight="1">
      <c r="A69" s="672"/>
      <c r="C69" s="165" t="s">
        <v>5152</v>
      </c>
      <c r="D69" s="852" t="str">
        <f>IF(CNGE_2024_M1_Secc5!$D86="","",CNGE_2024_M1_Secc5!$D86)</f>
        <v>COLEGIO NACIONAL DE EDUCACION PROFESIONAL TECNICA</v>
      </c>
      <c r="E69" s="853"/>
      <c r="F69" s="853"/>
      <c r="G69" s="854"/>
      <c r="H69" s="713"/>
      <c r="I69" s="715"/>
      <c r="J69" s="713"/>
      <c r="K69" s="714"/>
      <c r="L69" s="715"/>
      <c r="M69" s="713"/>
      <c r="N69" s="714"/>
      <c r="O69" s="715"/>
      <c r="P69" s="713"/>
      <c r="Q69" s="714"/>
      <c r="R69" s="715"/>
      <c r="S69" s="713"/>
      <c r="T69" s="714"/>
      <c r="U69" s="715"/>
      <c r="V69" s="713"/>
      <c r="W69" s="714"/>
      <c r="X69" s="715"/>
      <c r="Y69" s="713"/>
      <c r="Z69" s="714"/>
      <c r="AA69" s="715"/>
      <c r="AB69" s="713"/>
      <c r="AC69" s="714"/>
      <c r="AD69" s="715"/>
      <c r="AE69" s="145"/>
      <c r="AF69" s="164"/>
      <c r="AG69" s="199">
        <f>IF(AND(COUNTBLANK(D69)=1,COUNTA(H69:AD69)=0),0,IF(AND(COUNTBLANK(D69)=0,SUM(CNGE_2024_M1_Secc5!$J$554)=0,COUNTA(H69:AD69)=0),0,IF(AND(COUNTBLANK(D69)=0,SUM(CNGE_2024_M1_Secc5!$J$554)&gt;0,H69="X",COUNTA(J69:AD69)=0),0,IF(AND(COUNTBLANK(D69)=0,SUM(CNGE_2024_M1_Secc5!$J$554)&gt;0,H69="",COUNTA(J69:AD69)=7),0,1))))</f>
        <v>0</v>
      </c>
      <c r="AH69" s="293">
        <f t="shared" si="0"/>
        <v>0</v>
      </c>
      <c r="AI69" s="294">
        <f t="shared" si="1"/>
        <v>0</v>
      </c>
      <c r="AJ69" s="295">
        <f t="shared" si="2"/>
        <v>0</v>
      </c>
      <c r="AK69" s="296">
        <f t="shared" si="3"/>
        <v>0</v>
      </c>
      <c r="AL69" s="298">
        <f t="shared" si="4"/>
        <v>0</v>
      </c>
      <c r="AM69" s="202">
        <f>IF(AND(SUM(CNGE_2024_M1_Secc5!$J$554)=0,COUNTA(H69:AD69)&gt;0),1,0)</f>
        <v>0</v>
      </c>
      <c r="AN69" s="221">
        <f t="shared" si="5"/>
        <v>0</v>
      </c>
      <c r="AO69" s="164"/>
      <c r="AP69" s="164"/>
      <c r="AQ69" s="402">
        <f t="shared" si="6"/>
        <v>0</v>
      </c>
      <c r="AR69" s="370" t="str">
        <f>IF(AQ69=0,"",
IF(SUM($AQ$23:AQ69)=1,AS69,
IF($AQ$143&gt;SUM($AQ$23:AQ69),_xlfn.CONCAT(", ",AS69),
IF($AQ$143=SUM($AQ$23:AQ69),_xlfn.CONCAT(" y ",AS69)))))</f>
        <v/>
      </c>
      <c r="AS69" s="156" t="s">
        <v>5153</v>
      </c>
      <c r="AT69" s="272">
        <f t="shared" si="7"/>
        <v>0</v>
      </c>
      <c r="AU69" s="273" t="str">
        <f>IF(AT69=0,"",
IF(SUM($AT$23:AT69)=1,AV69,
IF($AT$143&gt;SUM($AT$23:AT69),_xlfn.CONCAT(", ",AV69),
IF($AT$143=SUM($AT$23:AT69),_xlfn.CONCAT(" y ",AV69)))))</f>
        <v/>
      </c>
      <c r="AV69" s="156" t="s">
        <v>5153</v>
      </c>
    </row>
    <row r="70" spans="1:48" ht="15" customHeight="1">
      <c r="A70" s="672"/>
      <c r="C70" s="165" t="s">
        <v>5154</v>
      </c>
      <c r="D70" s="852" t="str">
        <f>IF(CNGE_2024_M1_Secc5!$D87="","",CNGE_2024_M1_Secc5!$D87)</f>
        <v>UNIVERSIDAD TECNOLOGICA DEL SURESTE</v>
      </c>
      <c r="E70" s="853"/>
      <c r="F70" s="853"/>
      <c r="G70" s="854"/>
      <c r="H70" s="713"/>
      <c r="I70" s="715"/>
      <c r="J70" s="713"/>
      <c r="K70" s="714"/>
      <c r="L70" s="715"/>
      <c r="M70" s="713"/>
      <c r="N70" s="714"/>
      <c r="O70" s="715"/>
      <c r="P70" s="713"/>
      <c r="Q70" s="714"/>
      <c r="R70" s="715"/>
      <c r="S70" s="713"/>
      <c r="T70" s="714"/>
      <c r="U70" s="715"/>
      <c r="V70" s="713"/>
      <c r="W70" s="714"/>
      <c r="X70" s="715"/>
      <c r="Y70" s="713"/>
      <c r="Z70" s="714"/>
      <c r="AA70" s="715"/>
      <c r="AB70" s="713"/>
      <c r="AC70" s="714"/>
      <c r="AD70" s="715"/>
      <c r="AE70" s="145"/>
      <c r="AF70" s="164"/>
      <c r="AG70" s="199">
        <f>IF(AND(COUNTBLANK(D70)=1,COUNTA(H70:AD70)=0),0,IF(AND(COUNTBLANK(D70)=0,SUM(CNGE_2024_M1_Secc5!$J$554)=0,COUNTA(H70:AD70)=0),0,IF(AND(COUNTBLANK(D70)=0,SUM(CNGE_2024_M1_Secc5!$J$554)&gt;0,H70="X",COUNTA(J70:AD70)=0),0,IF(AND(COUNTBLANK(D70)=0,SUM(CNGE_2024_M1_Secc5!$J$554)&gt;0,H70="",COUNTA(J70:AD70)=7),0,1))))</f>
        <v>0</v>
      </c>
      <c r="AH70" s="293">
        <f t="shared" si="0"/>
        <v>0</v>
      </c>
      <c r="AI70" s="294">
        <f t="shared" si="1"/>
        <v>0</v>
      </c>
      <c r="AJ70" s="295">
        <f t="shared" si="2"/>
        <v>0</v>
      </c>
      <c r="AK70" s="296">
        <f t="shared" si="3"/>
        <v>0</v>
      </c>
      <c r="AL70" s="298">
        <f t="shared" si="4"/>
        <v>0</v>
      </c>
      <c r="AM70" s="202">
        <f>IF(AND(SUM(CNGE_2024_M1_Secc5!$J$554)=0,COUNTA(H70:AD70)&gt;0),1,0)</f>
        <v>0</v>
      </c>
      <c r="AN70" s="221">
        <f t="shared" si="5"/>
        <v>0</v>
      </c>
      <c r="AO70" s="164"/>
      <c r="AP70" s="164"/>
      <c r="AQ70" s="402">
        <f t="shared" si="6"/>
        <v>0</v>
      </c>
      <c r="AR70" s="370" t="str">
        <f>IF(AQ70=0,"",
IF(SUM($AQ$23:AQ70)=1,AS70,
IF($AQ$143&gt;SUM($AQ$23:AQ70),_xlfn.CONCAT(", ",AS70),
IF($AQ$143=SUM($AQ$23:AQ70),_xlfn.CONCAT(" y ",AS70)))))</f>
        <v/>
      </c>
      <c r="AS70" s="156" t="s">
        <v>5155</v>
      </c>
      <c r="AT70" s="272">
        <f t="shared" si="7"/>
        <v>0</v>
      </c>
      <c r="AU70" s="273" t="str">
        <f>IF(AT70=0,"",
IF(SUM($AT$23:AT70)=1,AV70,
IF($AT$143&gt;SUM($AT$23:AT70),_xlfn.CONCAT(", ",AV70),
IF($AT$143=SUM($AT$23:AT70),_xlfn.CONCAT(" y ",AV70)))))</f>
        <v/>
      </c>
      <c r="AV70" s="156" t="s">
        <v>5155</v>
      </c>
    </row>
    <row r="71" spans="1:48" ht="15" customHeight="1">
      <c r="A71" s="672"/>
      <c r="C71" s="165" t="s">
        <v>5156</v>
      </c>
      <c r="D71" s="852" t="str">
        <f>IF(CNGE_2024_M1_Secc5!$D88="","",CNGE_2024_M1_Secc5!$D88)</f>
        <v>UNIVERSIDAD TECNOLOGICA DEL CENTRO</v>
      </c>
      <c r="E71" s="853"/>
      <c r="F71" s="853"/>
      <c r="G71" s="854"/>
      <c r="H71" s="713"/>
      <c r="I71" s="715"/>
      <c r="J71" s="713"/>
      <c r="K71" s="714"/>
      <c r="L71" s="715"/>
      <c r="M71" s="713"/>
      <c r="N71" s="714"/>
      <c r="O71" s="715"/>
      <c r="P71" s="713"/>
      <c r="Q71" s="714"/>
      <c r="R71" s="715"/>
      <c r="S71" s="713"/>
      <c r="T71" s="714"/>
      <c r="U71" s="715"/>
      <c r="V71" s="713"/>
      <c r="W71" s="714"/>
      <c r="X71" s="715"/>
      <c r="Y71" s="713"/>
      <c r="Z71" s="714"/>
      <c r="AA71" s="715"/>
      <c r="AB71" s="713"/>
      <c r="AC71" s="714"/>
      <c r="AD71" s="715"/>
      <c r="AE71" s="145"/>
      <c r="AF71" s="164"/>
      <c r="AG71" s="199">
        <f>IF(AND(COUNTBLANK(D71)=1,COUNTA(H71:AD71)=0),0,IF(AND(COUNTBLANK(D71)=0,SUM(CNGE_2024_M1_Secc5!$J$554)=0,COUNTA(H71:AD71)=0),0,IF(AND(COUNTBLANK(D71)=0,SUM(CNGE_2024_M1_Secc5!$J$554)&gt;0,H71="X",COUNTA(J71:AD71)=0),0,IF(AND(COUNTBLANK(D71)=0,SUM(CNGE_2024_M1_Secc5!$J$554)&gt;0,H71="",COUNTA(J71:AD71)=7),0,1))))</f>
        <v>0</v>
      </c>
      <c r="AH71" s="293">
        <f t="shared" si="0"/>
        <v>0</v>
      </c>
      <c r="AI71" s="294">
        <f t="shared" si="1"/>
        <v>0</v>
      </c>
      <c r="AJ71" s="295">
        <f t="shared" si="2"/>
        <v>0</v>
      </c>
      <c r="AK71" s="296">
        <f t="shared" si="3"/>
        <v>0</v>
      </c>
      <c r="AL71" s="298">
        <f t="shared" si="4"/>
        <v>0</v>
      </c>
      <c r="AM71" s="202">
        <f>IF(AND(SUM(CNGE_2024_M1_Secc5!$J$554)=0,COUNTA(H71:AD71)&gt;0),1,0)</f>
        <v>0</v>
      </c>
      <c r="AN71" s="221">
        <f t="shared" si="5"/>
        <v>0</v>
      </c>
      <c r="AO71" s="164"/>
      <c r="AP71" s="164"/>
      <c r="AQ71" s="402">
        <f t="shared" si="6"/>
        <v>0</v>
      </c>
      <c r="AR71" s="370" t="str">
        <f>IF(AQ71=0,"",
IF(SUM($AQ$23:AQ71)=1,AS71,
IF($AQ$143&gt;SUM($AQ$23:AQ71),_xlfn.CONCAT(", ",AS71),
IF($AQ$143=SUM($AQ$23:AQ71),_xlfn.CONCAT(" y ",AS71)))))</f>
        <v/>
      </c>
      <c r="AS71" s="156" t="s">
        <v>5157</v>
      </c>
      <c r="AT71" s="272">
        <f t="shared" si="7"/>
        <v>0</v>
      </c>
      <c r="AU71" s="273" t="str">
        <f>IF(AT71=0,"",
IF(SUM($AT$23:AT71)=1,AV71,
IF($AT$143&gt;SUM($AT$23:AT71),_xlfn.CONCAT(", ",AV71),
IF($AT$143=SUM($AT$23:AT71),_xlfn.CONCAT(" y ",AV71)))))</f>
        <v/>
      </c>
      <c r="AV71" s="156" t="s">
        <v>5157</v>
      </c>
    </row>
    <row r="72" spans="1:48" ht="15" customHeight="1">
      <c r="A72" s="672"/>
      <c r="C72" s="165" t="s">
        <v>5158</v>
      </c>
      <c r="D72" s="852" t="str">
        <f>IF(CNGE_2024_M1_Secc5!$D89="","",CNGE_2024_M1_Secc5!$D89)</f>
        <v>UNIVERSIDAD TECNOLOGICA DE GUTIERREZ ZAMORA</v>
      </c>
      <c r="E72" s="853"/>
      <c r="F72" s="853"/>
      <c r="G72" s="854"/>
      <c r="H72" s="713"/>
      <c r="I72" s="715"/>
      <c r="J72" s="713"/>
      <c r="K72" s="714"/>
      <c r="L72" s="715"/>
      <c r="M72" s="713"/>
      <c r="N72" s="714"/>
      <c r="O72" s="715"/>
      <c r="P72" s="713"/>
      <c r="Q72" s="714"/>
      <c r="R72" s="715"/>
      <c r="S72" s="713"/>
      <c r="T72" s="714"/>
      <c r="U72" s="715"/>
      <c r="V72" s="713"/>
      <c r="W72" s="714"/>
      <c r="X72" s="715"/>
      <c r="Y72" s="713"/>
      <c r="Z72" s="714"/>
      <c r="AA72" s="715"/>
      <c r="AB72" s="713"/>
      <c r="AC72" s="714"/>
      <c r="AD72" s="715"/>
      <c r="AE72" s="145"/>
      <c r="AF72" s="164"/>
      <c r="AG72" s="199">
        <f>IF(AND(COUNTBLANK(D72)=1,COUNTA(H72:AD72)=0),0,IF(AND(COUNTBLANK(D72)=0,SUM(CNGE_2024_M1_Secc5!$J$554)=0,COUNTA(H72:AD72)=0),0,IF(AND(COUNTBLANK(D72)=0,SUM(CNGE_2024_M1_Secc5!$J$554)&gt;0,H72="X",COUNTA(J72:AD72)=0),0,IF(AND(COUNTBLANK(D72)=0,SUM(CNGE_2024_M1_Secc5!$J$554)&gt;0,H72="",COUNTA(J72:AD72)=7),0,1))))</f>
        <v>0</v>
      </c>
      <c r="AH72" s="293">
        <f t="shared" si="0"/>
        <v>0</v>
      </c>
      <c r="AI72" s="294">
        <f t="shared" si="1"/>
        <v>0</v>
      </c>
      <c r="AJ72" s="295">
        <f t="shared" si="2"/>
        <v>0</v>
      </c>
      <c r="AK72" s="296">
        <f t="shared" si="3"/>
        <v>0</v>
      </c>
      <c r="AL72" s="298">
        <f t="shared" si="4"/>
        <v>0</v>
      </c>
      <c r="AM72" s="202">
        <f>IF(AND(SUM(CNGE_2024_M1_Secc5!$J$554)=0,COUNTA(H72:AD72)&gt;0),1,0)</f>
        <v>0</v>
      </c>
      <c r="AN72" s="221">
        <f t="shared" si="5"/>
        <v>0</v>
      </c>
      <c r="AO72" s="164"/>
      <c r="AP72" s="164"/>
      <c r="AQ72" s="402">
        <f t="shared" si="6"/>
        <v>0</v>
      </c>
      <c r="AR72" s="370" t="str">
        <f>IF(AQ72=0,"",
IF(SUM($AQ$23:AQ72)=1,AS72,
IF($AQ$143&gt;SUM($AQ$23:AQ72),_xlfn.CONCAT(", ",AS72),
IF($AQ$143=SUM($AQ$23:AQ72),_xlfn.CONCAT(" y ",AS72)))))</f>
        <v/>
      </c>
      <c r="AS72" s="156" t="s">
        <v>5159</v>
      </c>
      <c r="AT72" s="272">
        <f t="shared" si="7"/>
        <v>0</v>
      </c>
      <c r="AU72" s="273" t="str">
        <f>IF(AT72=0,"",
IF(SUM($AT$23:AT72)=1,AV72,
IF($AT$143&gt;SUM($AT$23:AT72),_xlfn.CONCAT(", ",AV72),
IF($AT$143=SUM($AT$23:AT72),_xlfn.CONCAT(" y ",AV72)))))</f>
        <v/>
      </c>
      <c r="AV72" s="156" t="s">
        <v>5159</v>
      </c>
    </row>
    <row r="73" spans="1:48" ht="15" customHeight="1">
      <c r="A73" s="672"/>
      <c r="C73" s="165" t="s">
        <v>5160</v>
      </c>
      <c r="D73" s="852" t="str">
        <f>IF(CNGE_2024_M1_Secc5!$D90="","",CNGE_2024_M1_Secc5!$D90)</f>
        <v>CONSEJO VERACRUZANO DE INVESTIGACION CIENTIFICA Y DESARROLLO TECNOLOGICO</v>
      </c>
      <c r="E73" s="853"/>
      <c r="F73" s="853"/>
      <c r="G73" s="854"/>
      <c r="H73" s="713"/>
      <c r="I73" s="715"/>
      <c r="J73" s="713"/>
      <c r="K73" s="714"/>
      <c r="L73" s="715"/>
      <c r="M73" s="713"/>
      <c r="N73" s="714"/>
      <c r="O73" s="715"/>
      <c r="P73" s="713"/>
      <c r="Q73" s="714"/>
      <c r="R73" s="715"/>
      <c r="S73" s="713"/>
      <c r="T73" s="714"/>
      <c r="U73" s="715"/>
      <c r="V73" s="713"/>
      <c r="W73" s="714"/>
      <c r="X73" s="715"/>
      <c r="Y73" s="713"/>
      <c r="Z73" s="714"/>
      <c r="AA73" s="715"/>
      <c r="AB73" s="713"/>
      <c r="AC73" s="714"/>
      <c r="AD73" s="715"/>
      <c r="AE73" s="145"/>
      <c r="AF73" s="164"/>
      <c r="AG73" s="199">
        <f>IF(AND(COUNTBLANK(D73)=1,COUNTA(H73:AD73)=0),0,IF(AND(COUNTBLANK(D73)=0,SUM(CNGE_2024_M1_Secc5!$J$554)=0,COUNTA(H73:AD73)=0),0,IF(AND(COUNTBLANK(D73)=0,SUM(CNGE_2024_M1_Secc5!$J$554)&gt;0,H73="X",COUNTA(J73:AD73)=0),0,IF(AND(COUNTBLANK(D73)=0,SUM(CNGE_2024_M1_Secc5!$J$554)&gt;0,H73="",COUNTA(J73:AD73)=7),0,1))))</f>
        <v>0</v>
      </c>
      <c r="AH73" s="293">
        <f t="shared" si="0"/>
        <v>0</v>
      </c>
      <c r="AI73" s="294">
        <f t="shared" si="1"/>
        <v>0</v>
      </c>
      <c r="AJ73" s="295">
        <f t="shared" si="2"/>
        <v>0</v>
      </c>
      <c r="AK73" s="296">
        <f t="shared" si="3"/>
        <v>0</v>
      </c>
      <c r="AL73" s="298">
        <f t="shared" si="4"/>
        <v>0</v>
      </c>
      <c r="AM73" s="202">
        <f>IF(AND(SUM(CNGE_2024_M1_Secc5!$J$554)=0,COUNTA(H73:AD73)&gt;0),1,0)</f>
        <v>0</v>
      </c>
      <c r="AN73" s="221">
        <f t="shared" si="5"/>
        <v>0</v>
      </c>
      <c r="AO73" s="164"/>
      <c r="AP73" s="164"/>
      <c r="AQ73" s="402">
        <f t="shared" si="6"/>
        <v>0</v>
      </c>
      <c r="AR73" s="370" t="str">
        <f>IF(AQ73=0,"",
IF(SUM($AQ$23:AQ73)=1,AS73,
IF($AQ$143&gt;SUM($AQ$23:AQ73),_xlfn.CONCAT(", ",AS73),
IF($AQ$143=SUM($AQ$23:AQ73),_xlfn.CONCAT(" y ",AS73)))))</f>
        <v/>
      </c>
      <c r="AS73" s="156" t="s">
        <v>5161</v>
      </c>
      <c r="AT73" s="272">
        <f t="shared" si="7"/>
        <v>0</v>
      </c>
      <c r="AU73" s="273" t="str">
        <f>IF(AT73=0,"",
IF(SUM($AT$23:AT73)=1,AV73,
IF($AT$143&gt;SUM($AT$23:AT73),_xlfn.CONCAT(", ",AV73),
IF($AT$143=SUM($AT$23:AT73),_xlfn.CONCAT(" y ",AV73)))))</f>
        <v/>
      </c>
      <c r="AV73" s="156" t="s">
        <v>5161</v>
      </c>
    </row>
    <row r="74" spans="1:48" ht="15" customHeight="1">
      <c r="A74" s="672"/>
      <c r="C74" s="165" t="s">
        <v>5162</v>
      </c>
      <c r="D74" s="852" t="str">
        <f>IF(CNGE_2024_M1_Secc5!$D91="","",CNGE_2024_M1_Secc5!$D91)</f>
        <v>COLEGIO DE ESTUDIOS CIENTIFICOS Y TECNOLOGICOS</v>
      </c>
      <c r="E74" s="853"/>
      <c r="F74" s="853"/>
      <c r="G74" s="854"/>
      <c r="H74" s="713"/>
      <c r="I74" s="715"/>
      <c r="J74" s="713"/>
      <c r="K74" s="714"/>
      <c r="L74" s="715"/>
      <c r="M74" s="713"/>
      <c r="N74" s="714"/>
      <c r="O74" s="715"/>
      <c r="P74" s="713"/>
      <c r="Q74" s="714"/>
      <c r="R74" s="715"/>
      <c r="S74" s="713"/>
      <c r="T74" s="714"/>
      <c r="U74" s="715"/>
      <c r="V74" s="713"/>
      <c r="W74" s="714"/>
      <c r="X74" s="715"/>
      <c r="Y74" s="713"/>
      <c r="Z74" s="714"/>
      <c r="AA74" s="715"/>
      <c r="AB74" s="713"/>
      <c r="AC74" s="714"/>
      <c r="AD74" s="715"/>
      <c r="AE74" s="145"/>
      <c r="AF74" s="164"/>
      <c r="AG74" s="199">
        <f>IF(AND(COUNTBLANK(D74)=1,COUNTA(H74:AD74)=0),0,IF(AND(COUNTBLANK(D74)=0,SUM(CNGE_2024_M1_Secc5!$J$554)=0,COUNTA(H74:AD74)=0),0,IF(AND(COUNTBLANK(D74)=0,SUM(CNGE_2024_M1_Secc5!$J$554)&gt;0,H74="X",COUNTA(J74:AD74)=0),0,IF(AND(COUNTBLANK(D74)=0,SUM(CNGE_2024_M1_Secc5!$J$554)&gt;0,H74="",COUNTA(J74:AD74)=7),0,1))))</f>
        <v>0</v>
      </c>
      <c r="AH74" s="293">
        <f t="shared" si="0"/>
        <v>0</v>
      </c>
      <c r="AI74" s="294">
        <f t="shared" si="1"/>
        <v>0</v>
      </c>
      <c r="AJ74" s="295">
        <f t="shared" si="2"/>
        <v>0</v>
      </c>
      <c r="AK74" s="296">
        <f t="shared" si="3"/>
        <v>0</v>
      </c>
      <c r="AL74" s="298">
        <f t="shared" si="4"/>
        <v>0</v>
      </c>
      <c r="AM74" s="202">
        <f>IF(AND(SUM(CNGE_2024_M1_Secc5!$J$554)=0,COUNTA(H74:AD74)&gt;0),1,0)</f>
        <v>0</v>
      </c>
      <c r="AN74" s="221">
        <f t="shared" si="5"/>
        <v>0</v>
      </c>
      <c r="AO74" s="164"/>
      <c r="AP74" s="164"/>
      <c r="AQ74" s="402">
        <f t="shared" si="6"/>
        <v>0</v>
      </c>
      <c r="AR74" s="370" t="str">
        <f>IF(AQ74=0,"",
IF(SUM($AQ$23:AQ74)=1,AS74,
IF($AQ$143&gt;SUM($AQ$23:AQ74),_xlfn.CONCAT(", ",AS74),
IF($AQ$143=SUM($AQ$23:AQ74),_xlfn.CONCAT(" y ",AS74)))))</f>
        <v/>
      </c>
      <c r="AS74" s="156" t="s">
        <v>5163</v>
      </c>
      <c r="AT74" s="272">
        <f t="shared" si="7"/>
        <v>0</v>
      </c>
      <c r="AU74" s="273" t="str">
        <f>IF(AT74=0,"",
IF(SUM($AT$23:AT74)=1,AV74,
IF($AT$143&gt;SUM($AT$23:AT74),_xlfn.CONCAT(", ",AV74),
IF($AT$143=SUM($AT$23:AT74),_xlfn.CONCAT(" y ",AV74)))))</f>
        <v/>
      </c>
      <c r="AV74" s="156" t="s">
        <v>5163</v>
      </c>
    </row>
    <row r="75" spans="1:48" ht="15" customHeight="1">
      <c r="A75" s="672"/>
      <c r="C75" s="165" t="s">
        <v>5164</v>
      </c>
      <c r="D75" s="852" t="str">
        <f>IF(CNGE_2024_M1_Secc5!$D92="","",CNGE_2024_M1_Secc5!$D92)</f>
        <v>COLEGIO DE VERACRUZ</v>
      </c>
      <c r="E75" s="853"/>
      <c r="F75" s="853"/>
      <c r="G75" s="854"/>
      <c r="H75" s="713"/>
      <c r="I75" s="715"/>
      <c r="J75" s="713"/>
      <c r="K75" s="714"/>
      <c r="L75" s="715"/>
      <c r="M75" s="713"/>
      <c r="N75" s="714"/>
      <c r="O75" s="715"/>
      <c r="P75" s="713"/>
      <c r="Q75" s="714"/>
      <c r="R75" s="715"/>
      <c r="S75" s="713"/>
      <c r="T75" s="714"/>
      <c r="U75" s="715"/>
      <c r="V75" s="713"/>
      <c r="W75" s="714"/>
      <c r="X75" s="715"/>
      <c r="Y75" s="713"/>
      <c r="Z75" s="714"/>
      <c r="AA75" s="715"/>
      <c r="AB75" s="713"/>
      <c r="AC75" s="714"/>
      <c r="AD75" s="715"/>
      <c r="AE75" s="145"/>
      <c r="AF75" s="164"/>
      <c r="AG75" s="199">
        <f>IF(AND(COUNTBLANK(D75)=1,COUNTA(H75:AD75)=0),0,IF(AND(COUNTBLANK(D75)=0,SUM(CNGE_2024_M1_Secc5!$J$554)=0,COUNTA(H75:AD75)=0),0,IF(AND(COUNTBLANK(D75)=0,SUM(CNGE_2024_M1_Secc5!$J$554)&gt;0,H75="X",COUNTA(J75:AD75)=0),0,IF(AND(COUNTBLANK(D75)=0,SUM(CNGE_2024_M1_Secc5!$J$554)&gt;0,H75="",COUNTA(J75:AD75)=7),0,1))))</f>
        <v>0</v>
      </c>
      <c r="AH75" s="293">
        <f t="shared" si="0"/>
        <v>0</v>
      </c>
      <c r="AI75" s="294">
        <f t="shared" si="1"/>
        <v>0</v>
      </c>
      <c r="AJ75" s="295">
        <f t="shared" si="2"/>
        <v>0</v>
      </c>
      <c r="AK75" s="296">
        <f t="shared" si="3"/>
        <v>0</v>
      </c>
      <c r="AL75" s="298">
        <f t="shared" si="4"/>
        <v>0</v>
      </c>
      <c r="AM75" s="202">
        <f>IF(AND(SUM(CNGE_2024_M1_Secc5!$J$554)=0,COUNTA(H75:AD75)&gt;0),1,0)</f>
        <v>0</v>
      </c>
      <c r="AN75" s="221">
        <f t="shared" si="5"/>
        <v>0</v>
      </c>
      <c r="AO75" s="164"/>
      <c r="AP75" s="164"/>
      <c r="AQ75" s="402">
        <f t="shared" si="6"/>
        <v>0</v>
      </c>
      <c r="AR75" s="370" t="str">
        <f>IF(AQ75=0,"",
IF(SUM($AQ$23:AQ75)=1,AS75,
IF($AQ$143&gt;SUM($AQ$23:AQ75),_xlfn.CONCAT(", ",AS75),
IF($AQ$143=SUM($AQ$23:AQ75),_xlfn.CONCAT(" y ",AS75)))))</f>
        <v/>
      </c>
      <c r="AS75" s="156" t="s">
        <v>5165</v>
      </c>
      <c r="AT75" s="272">
        <f t="shared" si="7"/>
        <v>0</v>
      </c>
      <c r="AU75" s="273" t="str">
        <f>IF(AT75=0,"",
IF(SUM($AT$23:AT75)=1,AV75,
IF($AT$143&gt;SUM($AT$23:AT75),_xlfn.CONCAT(", ",AV75),
IF($AT$143=SUM($AT$23:AT75),_xlfn.CONCAT(" y ",AV75)))))</f>
        <v/>
      </c>
      <c r="AV75" s="156" t="s">
        <v>5165</v>
      </c>
    </row>
    <row r="76" spans="1:48" ht="15" customHeight="1">
      <c r="A76" s="672"/>
      <c r="C76" s="165" t="s">
        <v>5166</v>
      </c>
      <c r="D76" s="852" t="str">
        <f>IF(CNGE_2024_M1_Secc5!$D93="","",CNGE_2024_M1_Secc5!$D93)</f>
        <v>UNIVERSIDAD POLITECNICA DE HUATUSCO</v>
      </c>
      <c r="E76" s="853"/>
      <c r="F76" s="853"/>
      <c r="G76" s="854"/>
      <c r="H76" s="713"/>
      <c r="I76" s="715"/>
      <c r="J76" s="713"/>
      <c r="K76" s="714"/>
      <c r="L76" s="715"/>
      <c r="M76" s="713"/>
      <c r="N76" s="714"/>
      <c r="O76" s="715"/>
      <c r="P76" s="713"/>
      <c r="Q76" s="714"/>
      <c r="R76" s="715"/>
      <c r="S76" s="713"/>
      <c r="T76" s="714"/>
      <c r="U76" s="715"/>
      <c r="V76" s="713"/>
      <c r="W76" s="714"/>
      <c r="X76" s="715"/>
      <c r="Y76" s="713"/>
      <c r="Z76" s="714"/>
      <c r="AA76" s="715"/>
      <c r="AB76" s="713"/>
      <c r="AC76" s="714"/>
      <c r="AD76" s="715"/>
      <c r="AE76" s="145"/>
      <c r="AF76" s="164"/>
      <c r="AG76" s="199">
        <f>IF(AND(COUNTBLANK(D76)=1,COUNTA(H76:AD76)=0),0,IF(AND(COUNTBLANK(D76)=0,SUM(CNGE_2024_M1_Secc5!$J$554)=0,COUNTA(H76:AD76)=0),0,IF(AND(COUNTBLANK(D76)=0,SUM(CNGE_2024_M1_Secc5!$J$554)&gt;0,H76="X",COUNTA(J76:AD76)=0),0,IF(AND(COUNTBLANK(D76)=0,SUM(CNGE_2024_M1_Secc5!$J$554)&gt;0,H76="",COUNTA(J76:AD76)=7),0,1))))</f>
        <v>0</v>
      </c>
      <c r="AH76" s="293">
        <f t="shared" si="0"/>
        <v>0</v>
      </c>
      <c r="AI76" s="294">
        <f t="shared" si="1"/>
        <v>0</v>
      </c>
      <c r="AJ76" s="295">
        <f t="shared" si="2"/>
        <v>0</v>
      </c>
      <c r="AK76" s="296">
        <f t="shared" si="3"/>
        <v>0</v>
      </c>
      <c r="AL76" s="298">
        <f t="shared" si="4"/>
        <v>0</v>
      </c>
      <c r="AM76" s="202">
        <f>IF(AND(SUM(CNGE_2024_M1_Secc5!$J$554)=0,COUNTA(H76:AD76)&gt;0),1,0)</f>
        <v>0</v>
      </c>
      <c r="AN76" s="221">
        <f t="shared" si="5"/>
        <v>0</v>
      </c>
      <c r="AO76" s="164"/>
      <c r="AP76" s="164"/>
      <c r="AQ76" s="402">
        <f t="shared" si="6"/>
        <v>0</v>
      </c>
      <c r="AR76" s="370" t="str">
        <f>IF(AQ76=0,"",
IF(SUM($AQ$23:AQ76)=1,AS76,
IF($AQ$143&gt;SUM($AQ$23:AQ76),_xlfn.CONCAT(", ",AS76),
IF($AQ$143=SUM($AQ$23:AQ76),_xlfn.CONCAT(" y ",AS76)))))</f>
        <v/>
      </c>
      <c r="AS76" s="156" t="s">
        <v>5167</v>
      </c>
      <c r="AT76" s="272">
        <f t="shared" si="7"/>
        <v>0</v>
      </c>
      <c r="AU76" s="273" t="str">
        <f>IF(AT76=0,"",
IF(SUM($AT$23:AT76)=1,AV76,
IF($AT$143&gt;SUM($AT$23:AT76),_xlfn.CONCAT(", ",AV76),
IF($AT$143=SUM($AT$23:AT76),_xlfn.CONCAT(" y ",AV76)))))</f>
        <v/>
      </c>
      <c r="AV76" s="156" t="s">
        <v>5167</v>
      </c>
    </row>
    <row r="77" spans="1:48" ht="15" customHeight="1">
      <c r="A77" s="672"/>
      <c r="C77" s="165" t="s">
        <v>5168</v>
      </c>
      <c r="D77" s="852" t="str">
        <f>IF(CNGE_2024_M1_Secc5!$D94="","",CNGE_2024_M1_Secc5!$D94)</f>
        <v>UNIVERSIDAD POPULAR AUTONOMA DE VERACRUZ</v>
      </c>
      <c r="E77" s="853"/>
      <c r="F77" s="853"/>
      <c r="G77" s="854"/>
      <c r="H77" s="713"/>
      <c r="I77" s="715"/>
      <c r="J77" s="713"/>
      <c r="K77" s="714"/>
      <c r="L77" s="715"/>
      <c r="M77" s="713"/>
      <c r="N77" s="714"/>
      <c r="O77" s="715"/>
      <c r="P77" s="713"/>
      <c r="Q77" s="714"/>
      <c r="R77" s="715"/>
      <c r="S77" s="713"/>
      <c r="T77" s="714"/>
      <c r="U77" s="715"/>
      <c r="V77" s="713"/>
      <c r="W77" s="714"/>
      <c r="X77" s="715"/>
      <c r="Y77" s="713"/>
      <c r="Z77" s="714"/>
      <c r="AA77" s="715"/>
      <c r="AB77" s="713"/>
      <c r="AC77" s="714"/>
      <c r="AD77" s="715"/>
      <c r="AE77" s="145"/>
      <c r="AF77" s="164"/>
      <c r="AG77" s="199">
        <f>IF(AND(COUNTBLANK(D77)=1,COUNTA(H77:AD77)=0),0,IF(AND(COUNTBLANK(D77)=0,SUM(CNGE_2024_M1_Secc5!$J$554)=0,COUNTA(H77:AD77)=0),0,IF(AND(COUNTBLANK(D77)=0,SUM(CNGE_2024_M1_Secc5!$J$554)&gt;0,H77="X",COUNTA(J77:AD77)=0),0,IF(AND(COUNTBLANK(D77)=0,SUM(CNGE_2024_M1_Secc5!$J$554)&gt;0,H77="",COUNTA(J77:AD77)=7),0,1))))</f>
        <v>0</v>
      </c>
      <c r="AH77" s="293">
        <f t="shared" si="0"/>
        <v>0</v>
      </c>
      <c r="AI77" s="294">
        <f t="shared" si="1"/>
        <v>0</v>
      </c>
      <c r="AJ77" s="295">
        <f t="shared" si="2"/>
        <v>0</v>
      </c>
      <c r="AK77" s="296">
        <f t="shared" si="3"/>
        <v>0</v>
      </c>
      <c r="AL77" s="298">
        <f t="shared" si="4"/>
        <v>0</v>
      </c>
      <c r="AM77" s="202">
        <f>IF(AND(SUM(CNGE_2024_M1_Secc5!$J$554)=0,COUNTA(H77:AD77)&gt;0),1,0)</f>
        <v>0</v>
      </c>
      <c r="AN77" s="221">
        <f t="shared" si="5"/>
        <v>0</v>
      </c>
      <c r="AO77" s="164"/>
      <c r="AP77" s="164"/>
      <c r="AQ77" s="402">
        <f t="shared" si="6"/>
        <v>0</v>
      </c>
      <c r="AR77" s="370" t="str">
        <f>IF(AQ77=0,"",
IF(SUM($AQ$23:AQ77)=1,AS77,
IF($AQ$143&gt;SUM($AQ$23:AQ77),_xlfn.CONCAT(", ",AS77),
IF($AQ$143=SUM($AQ$23:AQ77),_xlfn.CONCAT(" y ",AS77)))))</f>
        <v/>
      </c>
      <c r="AS77" s="156" t="s">
        <v>5169</v>
      </c>
      <c r="AT77" s="272">
        <f t="shared" si="7"/>
        <v>0</v>
      </c>
      <c r="AU77" s="273" t="str">
        <f>IF(AT77=0,"",
IF(SUM($AT$23:AT77)=1,AV77,
IF($AT$143&gt;SUM($AT$23:AT77),_xlfn.CONCAT(", ",AV77),
IF($AT$143=SUM($AT$23:AT77),_xlfn.CONCAT(" y ",AV77)))))</f>
        <v/>
      </c>
      <c r="AV77" s="156" t="s">
        <v>5169</v>
      </c>
    </row>
    <row r="78" spans="1:48" ht="15" customHeight="1">
      <c r="A78" s="672"/>
      <c r="C78" s="165" t="s">
        <v>5170</v>
      </c>
      <c r="D78" s="852" t="str">
        <f>IF(CNGE_2024_M1_Secc5!$D95="","",CNGE_2024_M1_Secc5!$D95)</f>
        <v>INSTITUTO VERACRUZANO DE LA VIVIENDA</v>
      </c>
      <c r="E78" s="853"/>
      <c r="F78" s="853"/>
      <c r="G78" s="854"/>
      <c r="H78" s="713"/>
      <c r="I78" s="715"/>
      <c r="J78" s="713"/>
      <c r="K78" s="714"/>
      <c r="L78" s="715"/>
      <c r="M78" s="713"/>
      <c r="N78" s="714"/>
      <c r="O78" s="715"/>
      <c r="P78" s="713"/>
      <c r="Q78" s="714"/>
      <c r="R78" s="715"/>
      <c r="S78" s="713"/>
      <c r="T78" s="714"/>
      <c r="U78" s="715"/>
      <c r="V78" s="713"/>
      <c r="W78" s="714"/>
      <c r="X78" s="715"/>
      <c r="Y78" s="713"/>
      <c r="Z78" s="714"/>
      <c r="AA78" s="715"/>
      <c r="AB78" s="713"/>
      <c r="AC78" s="714"/>
      <c r="AD78" s="715"/>
      <c r="AE78" s="145"/>
      <c r="AF78" s="164"/>
      <c r="AG78" s="199">
        <f>IF(AND(COUNTBLANK(D78)=1,COUNTA(H78:AD78)=0),0,IF(AND(COUNTBLANK(D78)=0,SUM(CNGE_2024_M1_Secc5!$J$554)=0,COUNTA(H78:AD78)=0),0,IF(AND(COUNTBLANK(D78)=0,SUM(CNGE_2024_M1_Secc5!$J$554)&gt;0,H78="X",COUNTA(J78:AD78)=0),0,IF(AND(COUNTBLANK(D78)=0,SUM(CNGE_2024_M1_Secc5!$J$554)&gt;0,H78="",COUNTA(J78:AD78)=7),0,1))))</f>
        <v>0</v>
      </c>
      <c r="AH78" s="293">
        <f t="shared" si="0"/>
        <v>0</v>
      </c>
      <c r="AI78" s="294">
        <f t="shared" si="1"/>
        <v>0</v>
      </c>
      <c r="AJ78" s="295">
        <f t="shared" si="2"/>
        <v>0</v>
      </c>
      <c r="AK78" s="296">
        <f t="shared" si="3"/>
        <v>0</v>
      </c>
      <c r="AL78" s="298">
        <f t="shared" si="4"/>
        <v>0</v>
      </c>
      <c r="AM78" s="202">
        <f>IF(AND(SUM(CNGE_2024_M1_Secc5!$J$554)=0,COUNTA(H78:AD78)&gt;0),1,0)</f>
        <v>0</v>
      </c>
      <c r="AN78" s="221">
        <f t="shared" si="5"/>
        <v>0</v>
      </c>
      <c r="AO78" s="164"/>
      <c r="AP78" s="164"/>
      <c r="AQ78" s="402">
        <f t="shared" si="6"/>
        <v>0</v>
      </c>
      <c r="AR78" s="370" t="str">
        <f>IF(AQ78=0,"",
IF(SUM($AQ$23:AQ78)=1,AS78,
IF($AQ$143&gt;SUM($AQ$23:AQ78),_xlfn.CONCAT(", ",AS78),
IF($AQ$143=SUM($AQ$23:AQ78),_xlfn.CONCAT(" y ",AS78)))))</f>
        <v/>
      </c>
      <c r="AS78" s="156" t="s">
        <v>5171</v>
      </c>
      <c r="AT78" s="272">
        <f t="shared" si="7"/>
        <v>0</v>
      </c>
      <c r="AU78" s="273" t="str">
        <f>IF(AT78=0,"",
IF(SUM($AT$23:AT78)=1,AV78,
IF($AT$143&gt;SUM($AT$23:AT78),_xlfn.CONCAT(", ",AV78),
IF($AT$143=SUM($AT$23:AT78),_xlfn.CONCAT(" y ",AV78)))))</f>
        <v/>
      </c>
      <c r="AV78" s="156" t="s">
        <v>5171</v>
      </c>
    </row>
    <row r="79" spans="1:48" ht="15" customHeight="1">
      <c r="A79" s="672"/>
      <c r="C79" s="165" t="s">
        <v>5172</v>
      </c>
      <c r="D79" s="852" t="str">
        <f>IF(CNGE_2024_M1_Secc5!$D96="","",CNGE_2024_M1_Secc5!$D96)</f>
        <v>AGENCIA ESTATAL DE ENERGIA DEL ESTADO DE VERACRUZ</v>
      </c>
      <c r="E79" s="853"/>
      <c r="F79" s="853"/>
      <c r="G79" s="854"/>
      <c r="H79" s="713"/>
      <c r="I79" s="715"/>
      <c r="J79" s="713"/>
      <c r="K79" s="714"/>
      <c r="L79" s="715"/>
      <c r="M79" s="713"/>
      <c r="N79" s="714"/>
      <c r="O79" s="715"/>
      <c r="P79" s="713"/>
      <c r="Q79" s="714"/>
      <c r="R79" s="715"/>
      <c r="S79" s="713"/>
      <c r="T79" s="714"/>
      <c r="U79" s="715"/>
      <c r="V79" s="713"/>
      <c r="W79" s="714"/>
      <c r="X79" s="715"/>
      <c r="Y79" s="713"/>
      <c r="Z79" s="714"/>
      <c r="AA79" s="715"/>
      <c r="AB79" s="713"/>
      <c r="AC79" s="714"/>
      <c r="AD79" s="715"/>
      <c r="AE79" s="145"/>
      <c r="AF79" s="164"/>
      <c r="AG79" s="199">
        <f>IF(AND(COUNTBLANK(D79)=1,COUNTA(H79:AD79)=0),0,IF(AND(COUNTBLANK(D79)=0,SUM(CNGE_2024_M1_Secc5!$J$554)=0,COUNTA(H79:AD79)=0),0,IF(AND(COUNTBLANK(D79)=0,SUM(CNGE_2024_M1_Secc5!$J$554)&gt;0,H79="X",COUNTA(J79:AD79)=0),0,IF(AND(COUNTBLANK(D79)=0,SUM(CNGE_2024_M1_Secc5!$J$554)&gt;0,H79="",COUNTA(J79:AD79)=7),0,1))))</f>
        <v>0</v>
      </c>
      <c r="AH79" s="293">
        <f t="shared" si="0"/>
        <v>0</v>
      </c>
      <c r="AI79" s="294">
        <f t="shared" si="1"/>
        <v>0</v>
      </c>
      <c r="AJ79" s="295">
        <f t="shared" si="2"/>
        <v>0</v>
      </c>
      <c r="AK79" s="296">
        <f t="shared" si="3"/>
        <v>0</v>
      </c>
      <c r="AL79" s="298">
        <f t="shared" si="4"/>
        <v>0</v>
      </c>
      <c r="AM79" s="202">
        <f>IF(AND(SUM(CNGE_2024_M1_Secc5!$J$554)=0,COUNTA(H79:AD79)&gt;0),1,0)</f>
        <v>0</v>
      </c>
      <c r="AN79" s="221">
        <f t="shared" si="5"/>
        <v>0</v>
      </c>
      <c r="AO79" s="164"/>
      <c r="AP79" s="164"/>
      <c r="AQ79" s="402">
        <f t="shared" si="6"/>
        <v>0</v>
      </c>
      <c r="AR79" s="370" t="str">
        <f>IF(AQ79=0,"",
IF(SUM($AQ$23:AQ79)=1,AS79,
IF($AQ$143&gt;SUM($AQ$23:AQ79),_xlfn.CONCAT(", ",AS79),
IF($AQ$143=SUM($AQ$23:AQ79),_xlfn.CONCAT(" y ",AS79)))))</f>
        <v/>
      </c>
      <c r="AS79" s="156" t="s">
        <v>5173</v>
      </c>
      <c r="AT79" s="272">
        <f t="shared" si="7"/>
        <v>0</v>
      </c>
      <c r="AU79" s="273" t="str">
        <f>IF(AT79=0,"",
IF(SUM($AT$23:AT79)=1,AV79,
IF($AT$143&gt;SUM($AT$23:AT79),_xlfn.CONCAT(", ",AV79),
IF($AT$143=SUM($AT$23:AT79),_xlfn.CONCAT(" y ",AV79)))))</f>
        <v/>
      </c>
      <c r="AV79" s="156" t="s">
        <v>5173</v>
      </c>
    </row>
    <row r="80" spans="1:48" ht="15" customHeight="1">
      <c r="A80" s="672"/>
      <c r="C80" s="165" t="s">
        <v>5174</v>
      </c>
      <c r="D80" s="852" t="str">
        <f>IF(CNGE_2024_M1_Secc5!$D97="","",CNGE_2024_M1_Secc5!$D97)</f>
        <v>INSTITUTO VERACRUZANO DE LAS MUJERES</v>
      </c>
      <c r="E80" s="853"/>
      <c r="F80" s="853"/>
      <c r="G80" s="854"/>
      <c r="H80" s="713"/>
      <c r="I80" s="715"/>
      <c r="J80" s="713"/>
      <c r="K80" s="714"/>
      <c r="L80" s="715"/>
      <c r="M80" s="713"/>
      <c r="N80" s="714"/>
      <c r="O80" s="715"/>
      <c r="P80" s="713"/>
      <c r="Q80" s="714"/>
      <c r="R80" s="715"/>
      <c r="S80" s="713"/>
      <c r="T80" s="714"/>
      <c r="U80" s="715"/>
      <c r="V80" s="713"/>
      <c r="W80" s="714"/>
      <c r="X80" s="715"/>
      <c r="Y80" s="713"/>
      <c r="Z80" s="714"/>
      <c r="AA80" s="715"/>
      <c r="AB80" s="713"/>
      <c r="AC80" s="714"/>
      <c r="AD80" s="715"/>
      <c r="AE80" s="145"/>
      <c r="AF80" s="164"/>
      <c r="AG80" s="199">
        <f>IF(AND(COUNTBLANK(D80)=1,COUNTA(H80:AD80)=0),0,IF(AND(COUNTBLANK(D80)=0,SUM(CNGE_2024_M1_Secc5!$J$554)=0,COUNTA(H80:AD80)=0),0,IF(AND(COUNTBLANK(D80)=0,SUM(CNGE_2024_M1_Secc5!$J$554)&gt;0,H80="X",COUNTA(J80:AD80)=0),0,IF(AND(COUNTBLANK(D80)=0,SUM(CNGE_2024_M1_Secc5!$J$554)&gt;0,H80="",COUNTA(J80:AD80)=7),0,1))))</f>
        <v>0</v>
      </c>
      <c r="AH80" s="293">
        <f t="shared" si="0"/>
        <v>0</v>
      </c>
      <c r="AI80" s="294">
        <f t="shared" si="1"/>
        <v>0</v>
      </c>
      <c r="AJ80" s="295">
        <f t="shared" si="2"/>
        <v>0</v>
      </c>
      <c r="AK80" s="296">
        <f t="shared" si="3"/>
        <v>0</v>
      </c>
      <c r="AL80" s="298">
        <f t="shared" si="4"/>
        <v>0</v>
      </c>
      <c r="AM80" s="202">
        <f>IF(AND(SUM(CNGE_2024_M1_Secc5!$J$554)=0,COUNTA(H80:AD80)&gt;0),1,0)</f>
        <v>0</v>
      </c>
      <c r="AN80" s="221">
        <f t="shared" si="5"/>
        <v>0</v>
      </c>
      <c r="AO80" s="164"/>
      <c r="AP80" s="164"/>
      <c r="AQ80" s="402">
        <f t="shared" si="6"/>
        <v>0</v>
      </c>
      <c r="AR80" s="370" t="str">
        <f>IF(AQ80=0,"",
IF(SUM($AQ$23:AQ80)=1,AS80,
IF($AQ$143&gt;SUM($AQ$23:AQ80),_xlfn.CONCAT(", ",AS80),
IF($AQ$143=SUM($AQ$23:AQ80),_xlfn.CONCAT(" y ",AS80)))))</f>
        <v/>
      </c>
      <c r="AS80" s="156" t="s">
        <v>5175</v>
      </c>
      <c r="AT80" s="272">
        <f t="shared" si="7"/>
        <v>0</v>
      </c>
      <c r="AU80" s="273" t="str">
        <f>IF(AT80=0,"",
IF(SUM($AT$23:AT80)=1,AV80,
IF($AT$143&gt;SUM($AT$23:AT80),_xlfn.CONCAT(", ",AV80),
IF($AT$143=SUM($AT$23:AT80),_xlfn.CONCAT(" y ",AV80)))))</f>
        <v/>
      </c>
      <c r="AV80" s="156" t="s">
        <v>5175</v>
      </c>
    </row>
    <row r="81" spans="1:48" ht="15" customHeight="1">
      <c r="A81" s="672"/>
      <c r="C81" s="165" t="s">
        <v>5176</v>
      </c>
      <c r="D81" s="852" t="str">
        <f>IF(CNGE_2024_M1_Secc5!$D98="","",CNGE_2024_M1_Secc5!$D98)</f>
        <v>INSTITUTO VERACRUZANO DE DESARROLLO MUNICIPAL</v>
      </c>
      <c r="E81" s="853"/>
      <c r="F81" s="853"/>
      <c r="G81" s="854"/>
      <c r="H81" s="713"/>
      <c r="I81" s="715"/>
      <c r="J81" s="713"/>
      <c r="K81" s="714"/>
      <c r="L81" s="715"/>
      <c r="M81" s="713"/>
      <c r="N81" s="714"/>
      <c r="O81" s="715"/>
      <c r="P81" s="713"/>
      <c r="Q81" s="714"/>
      <c r="R81" s="715"/>
      <c r="S81" s="713"/>
      <c r="T81" s="714"/>
      <c r="U81" s="715"/>
      <c r="V81" s="713"/>
      <c r="W81" s="714"/>
      <c r="X81" s="715"/>
      <c r="Y81" s="713"/>
      <c r="Z81" s="714"/>
      <c r="AA81" s="715"/>
      <c r="AB81" s="713"/>
      <c r="AC81" s="714"/>
      <c r="AD81" s="715"/>
      <c r="AE81" s="145"/>
      <c r="AF81" s="164"/>
      <c r="AG81" s="199">
        <f>IF(AND(COUNTBLANK(D81)=1,COUNTA(H81:AD81)=0),0,IF(AND(COUNTBLANK(D81)=0,SUM(CNGE_2024_M1_Secc5!$J$554)=0,COUNTA(H81:AD81)=0),0,IF(AND(COUNTBLANK(D81)=0,SUM(CNGE_2024_M1_Secc5!$J$554)&gt;0,H81="X",COUNTA(J81:AD81)=0),0,IF(AND(COUNTBLANK(D81)=0,SUM(CNGE_2024_M1_Secc5!$J$554)&gt;0,H81="",COUNTA(J81:AD81)=7),0,1))))</f>
        <v>0</v>
      </c>
      <c r="AH81" s="293">
        <f t="shared" si="0"/>
        <v>0</v>
      </c>
      <c r="AI81" s="294">
        <f t="shared" si="1"/>
        <v>0</v>
      </c>
      <c r="AJ81" s="295">
        <f t="shared" si="2"/>
        <v>0</v>
      </c>
      <c r="AK81" s="296">
        <f t="shared" si="3"/>
        <v>0</v>
      </c>
      <c r="AL81" s="298">
        <f t="shared" si="4"/>
        <v>0</v>
      </c>
      <c r="AM81" s="202">
        <f>IF(AND(SUM(CNGE_2024_M1_Secc5!$J$554)=0,COUNTA(H81:AD81)&gt;0),1,0)</f>
        <v>0</v>
      </c>
      <c r="AN81" s="221">
        <f t="shared" si="5"/>
        <v>0</v>
      </c>
      <c r="AO81" s="164"/>
      <c r="AP81" s="164"/>
      <c r="AQ81" s="402">
        <f t="shared" si="6"/>
        <v>0</v>
      </c>
      <c r="AR81" s="370" t="str">
        <f>IF(AQ81=0,"",
IF(SUM($AQ$23:AQ81)=1,AS81,
IF($AQ$143&gt;SUM($AQ$23:AQ81),_xlfn.CONCAT(", ",AS81),
IF($AQ$143=SUM($AQ$23:AQ81),_xlfn.CONCAT(" y ",AS81)))))</f>
        <v/>
      </c>
      <c r="AS81" s="156" t="s">
        <v>5177</v>
      </c>
      <c r="AT81" s="272">
        <f t="shared" si="7"/>
        <v>0</v>
      </c>
      <c r="AU81" s="273" t="str">
        <f>IF(AT81=0,"",
IF(SUM($AT$23:AT81)=1,AV81,
IF($AT$143&gt;SUM($AT$23:AT81),_xlfn.CONCAT(", ",AV81),
IF($AT$143=SUM($AT$23:AT81),_xlfn.CONCAT(" y ",AV81)))))</f>
        <v/>
      </c>
      <c r="AV81" s="156" t="s">
        <v>5177</v>
      </c>
    </row>
    <row r="82" spans="1:48" ht="15" customHeight="1">
      <c r="A82" s="672"/>
      <c r="C82" s="165" t="s">
        <v>5178</v>
      </c>
      <c r="D82" s="852" t="str">
        <f>IF(CNGE_2024_M1_Secc5!$D99="","",CNGE_2024_M1_Secc5!$D99)</f>
        <v>COMISION EJECUTIVA PARA LA ATENCION INTEGRAL A VICTIMAS DEL DELITO</v>
      </c>
      <c r="E82" s="853"/>
      <c r="F82" s="853"/>
      <c r="G82" s="854"/>
      <c r="H82" s="713"/>
      <c r="I82" s="715"/>
      <c r="J82" s="713"/>
      <c r="K82" s="714"/>
      <c r="L82" s="715"/>
      <c r="M82" s="713"/>
      <c r="N82" s="714"/>
      <c r="O82" s="715"/>
      <c r="P82" s="713"/>
      <c r="Q82" s="714"/>
      <c r="R82" s="715"/>
      <c r="S82" s="713"/>
      <c r="T82" s="714"/>
      <c r="U82" s="715"/>
      <c r="V82" s="713"/>
      <c r="W82" s="714"/>
      <c r="X82" s="715"/>
      <c r="Y82" s="713"/>
      <c r="Z82" s="714"/>
      <c r="AA82" s="715"/>
      <c r="AB82" s="713"/>
      <c r="AC82" s="714"/>
      <c r="AD82" s="715"/>
      <c r="AE82" s="145"/>
      <c r="AF82" s="164"/>
      <c r="AG82" s="199">
        <f>IF(AND(COUNTBLANK(D82)=1,COUNTA(H82:AD82)=0),0,IF(AND(COUNTBLANK(D82)=0,SUM(CNGE_2024_M1_Secc5!$J$554)=0,COUNTA(H82:AD82)=0),0,IF(AND(COUNTBLANK(D82)=0,SUM(CNGE_2024_M1_Secc5!$J$554)&gt;0,H82="X",COUNTA(J82:AD82)=0),0,IF(AND(COUNTBLANK(D82)=0,SUM(CNGE_2024_M1_Secc5!$J$554)&gt;0,H82="",COUNTA(J82:AD82)=7),0,1))))</f>
        <v>0</v>
      </c>
      <c r="AH82" s="293">
        <f t="shared" si="0"/>
        <v>0</v>
      </c>
      <c r="AI82" s="294">
        <f t="shared" si="1"/>
        <v>0</v>
      </c>
      <c r="AJ82" s="295">
        <f t="shared" si="2"/>
        <v>0</v>
      </c>
      <c r="AK82" s="296">
        <f t="shared" si="3"/>
        <v>0</v>
      </c>
      <c r="AL82" s="298">
        <f t="shared" si="4"/>
        <v>0</v>
      </c>
      <c r="AM82" s="202">
        <f>IF(AND(SUM(CNGE_2024_M1_Secc5!$J$554)=0,COUNTA(H82:AD82)&gt;0),1,0)</f>
        <v>0</v>
      </c>
      <c r="AN82" s="221">
        <f t="shared" si="5"/>
        <v>0</v>
      </c>
      <c r="AO82" s="164"/>
      <c r="AP82" s="164"/>
      <c r="AQ82" s="402">
        <f t="shared" si="6"/>
        <v>0</v>
      </c>
      <c r="AR82" s="370" t="str">
        <f>IF(AQ82=0,"",
IF(SUM($AQ$23:AQ82)=1,AS82,
IF($AQ$143&gt;SUM($AQ$23:AQ82),_xlfn.CONCAT(", ",AS82),
IF($AQ$143=SUM($AQ$23:AQ82),_xlfn.CONCAT(" y ",AS82)))))</f>
        <v/>
      </c>
      <c r="AS82" s="156" t="s">
        <v>5179</v>
      </c>
      <c r="AT82" s="272">
        <f t="shared" si="7"/>
        <v>0</v>
      </c>
      <c r="AU82" s="273" t="str">
        <f>IF(AT82=0,"",
IF(SUM($AT$23:AT82)=1,AV82,
IF($AT$143&gt;SUM($AT$23:AT82),_xlfn.CONCAT(", ",AV82),
IF($AT$143=SUM($AT$23:AT82),_xlfn.CONCAT(" y ",AV82)))))</f>
        <v/>
      </c>
      <c r="AV82" s="156" t="s">
        <v>5179</v>
      </c>
    </row>
    <row r="83" spans="1:48" ht="15" customHeight="1">
      <c r="A83" s="672"/>
      <c r="C83" s="165" t="s">
        <v>5180</v>
      </c>
      <c r="D83" s="852" t="str">
        <f>IF(CNGE_2024_M1_Secc5!$D100="","",CNGE_2024_M1_Secc5!$D100)</f>
        <v>CENTRO DE JUSTICIA PARA MUJERES DEL ESTADO DE VERACRUZ</v>
      </c>
      <c r="E83" s="853"/>
      <c r="F83" s="853"/>
      <c r="G83" s="854"/>
      <c r="H83" s="713"/>
      <c r="I83" s="715"/>
      <c r="J83" s="713"/>
      <c r="K83" s="714"/>
      <c r="L83" s="715"/>
      <c r="M83" s="713"/>
      <c r="N83" s="714"/>
      <c r="O83" s="715"/>
      <c r="P83" s="713"/>
      <c r="Q83" s="714"/>
      <c r="R83" s="715"/>
      <c r="S83" s="713"/>
      <c r="T83" s="714"/>
      <c r="U83" s="715"/>
      <c r="V83" s="713"/>
      <c r="W83" s="714"/>
      <c r="X83" s="715"/>
      <c r="Y83" s="713"/>
      <c r="Z83" s="714"/>
      <c r="AA83" s="715"/>
      <c r="AB83" s="713"/>
      <c r="AC83" s="714"/>
      <c r="AD83" s="715"/>
      <c r="AE83" s="145"/>
      <c r="AF83" s="164"/>
      <c r="AG83" s="199">
        <f>IF(AND(COUNTBLANK(D83)=1,COUNTA(H83:AD83)=0),0,IF(AND(COUNTBLANK(D83)=0,SUM(CNGE_2024_M1_Secc5!$J$554)=0,COUNTA(H83:AD83)=0),0,IF(AND(COUNTBLANK(D83)=0,SUM(CNGE_2024_M1_Secc5!$J$554)&gt;0,H83="X",COUNTA(J83:AD83)=0),0,IF(AND(COUNTBLANK(D83)=0,SUM(CNGE_2024_M1_Secc5!$J$554)&gt;0,H83="",COUNTA(J83:AD83)=7),0,1))))</f>
        <v>0</v>
      </c>
      <c r="AH83" s="293">
        <f t="shared" si="0"/>
        <v>0</v>
      </c>
      <c r="AI83" s="294">
        <f t="shared" si="1"/>
        <v>0</v>
      </c>
      <c r="AJ83" s="295">
        <f t="shared" si="2"/>
        <v>0</v>
      </c>
      <c r="AK83" s="296">
        <f t="shared" si="3"/>
        <v>0</v>
      </c>
      <c r="AL83" s="298">
        <f t="shared" si="4"/>
        <v>0</v>
      </c>
      <c r="AM83" s="202">
        <f>IF(AND(SUM(CNGE_2024_M1_Secc5!$J$554)=0,COUNTA(H83:AD83)&gt;0),1,0)</f>
        <v>0</v>
      </c>
      <c r="AN83" s="221">
        <f t="shared" si="5"/>
        <v>0</v>
      </c>
      <c r="AO83" s="164"/>
      <c r="AP83" s="164"/>
      <c r="AQ83" s="402">
        <f t="shared" si="6"/>
        <v>0</v>
      </c>
      <c r="AR83" s="370" t="str">
        <f>IF(AQ83=0,"",
IF(SUM($AQ$23:AQ83)=1,AS83,
IF($AQ$143&gt;SUM($AQ$23:AQ83),_xlfn.CONCAT(", ",AS83),
IF($AQ$143=SUM($AQ$23:AQ83),_xlfn.CONCAT(" y ",AS83)))))</f>
        <v/>
      </c>
      <c r="AS83" s="156" t="s">
        <v>5181</v>
      </c>
      <c r="AT83" s="272">
        <f t="shared" si="7"/>
        <v>0</v>
      </c>
      <c r="AU83" s="273" t="str">
        <f>IF(AT83=0,"",
IF(SUM($AT$23:AT83)=1,AV83,
IF($AT$143&gt;SUM($AT$23:AT83),_xlfn.CONCAT(", ",AV83),
IF($AT$143=SUM($AT$23:AT83),_xlfn.CONCAT(" y ",AV83)))))</f>
        <v/>
      </c>
      <c r="AV83" s="156" t="s">
        <v>5181</v>
      </c>
    </row>
    <row r="84" spans="1:48" ht="15" customHeight="1">
      <c r="A84" s="672"/>
      <c r="C84" s="165" t="s">
        <v>5182</v>
      </c>
      <c r="D84" s="852" t="str">
        <f>IF(CNGE_2024_M1_Secc5!$D101="","",CNGE_2024_M1_Secc5!$D101)</f>
        <v>INSTITUTO DE PENSIONES DEL ESTADO</v>
      </c>
      <c r="E84" s="853"/>
      <c r="F84" s="853"/>
      <c r="G84" s="854"/>
      <c r="H84" s="713"/>
      <c r="I84" s="715"/>
      <c r="J84" s="713"/>
      <c r="K84" s="714"/>
      <c r="L84" s="715"/>
      <c r="M84" s="713"/>
      <c r="N84" s="714"/>
      <c r="O84" s="715"/>
      <c r="P84" s="713"/>
      <c r="Q84" s="714"/>
      <c r="R84" s="715"/>
      <c r="S84" s="713"/>
      <c r="T84" s="714"/>
      <c r="U84" s="715"/>
      <c r="V84" s="713"/>
      <c r="W84" s="714"/>
      <c r="X84" s="715"/>
      <c r="Y84" s="713"/>
      <c r="Z84" s="714"/>
      <c r="AA84" s="715"/>
      <c r="AB84" s="713"/>
      <c r="AC84" s="714"/>
      <c r="AD84" s="715"/>
      <c r="AE84" s="145"/>
      <c r="AF84" s="164"/>
      <c r="AG84" s="199">
        <f>IF(AND(COUNTBLANK(D84)=1,COUNTA(H84:AD84)=0),0,IF(AND(COUNTBLANK(D84)=0,SUM(CNGE_2024_M1_Secc5!$J$554)=0,COUNTA(H84:AD84)=0),0,IF(AND(COUNTBLANK(D84)=0,SUM(CNGE_2024_M1_Secc5!$J$554)&gt;0,H84="X",COUNTA(J84:AD84)=0),0,IF(AND(COUNTBLANK(D84)=0,SUM(CNGE_2024_M1_Secc5!$J$554)&gt;0,H84="",COUNTA(J84:AD84)=7),0,1))))</f>
        <v>0</v>
      </c>
      <c r="AH84" s="293">
        <f t="shared" si="0"/>
        <v>0</v>
      </c>
      <c r="AI84" s="294">
        <f t="shared" si="1"/>
        <v>0</v>
      </c>
      <c r="AJ84" s="295">
        <f t="shared" si="2"/>
        <v>0</v>
      </c>
      <c r="AK84" s="296">
        <f t="shared" si="3"/>
        <v>0</v>
      </c>
      <c r="AL84" s="298">
        <f t="shared" si="4"/>
        <v>0</v>
      </c>
      <c r="AM84" s="202">
        <f>IF(AND(SUM(CNGE_2024_M1_Secc5!$J$554)=0,COUNTA(H84:AD84)&gt;0),1,0)</f>
        <v>0</v>
      </c>
      <c r="AN84" s="221">
        <f t="shared" si="5"/>
        <v>0</v>
      </c>
      <c r="AO84" s="164"/>
      <c r="AP84" s="164"/>
      <c r="AQ84" s="402">
        <f t="shared" si="6"/>
        <v>0</v>
      </c>
      <c r="AR84" s="370" t="str">
        <f>IF(AQ84=0,"",
IF(SUM($AQ$23:AQ84)=1,AS84,
IF($AQ$143&gt;SUM($AQ$23:AQ84),_xlfn.CONCAT(", ",AS84),
IF($AQ$143=SUM($AQ$23:AQ84),_xlfn.CONCAT(" y ",AS84)))))</f>
        <v/>
      </c>
      <c r="AS84" s="156" t="s">
        <v>5183</v>
      </c>
      <c r="AT84" s="272">
        <f t="shared" si="7"/>
        <v>0</v>
      </c>
      <c r="AU84" s="273" t="str">
        <f>IF(AT84=0,"",
IF(SUM($AT$23:AT84)=1,AV84,
IF($AT$143&gt;SUM($AT$23:AT84),_xlfn.CONCAT(", ",AV84),
IF($AT$143=SUM($AT$23:AT84),_xlfn.CONCAT(" y ",AV84)))))</f>
        <v/>
      </c>
      <c r="AV84" s="156" t="s">
        <v>5183</v>
      </c>
    </row>
    <row r="85" spans="1:48" ht="15" customHeight="1">
      <c r="A85" s="672"/>
      <c r="C85" s="165" t="s">
        <v>5184</v>
      </c>
      <c r="D85" s="852" t="str">
        <f>IF(CNGE_2024_M1_Secc5!$D102="","",CNGE_2024_M1_Secc5!$D102)</f>
        <v>COMISION DEL AGUA DEL ESTADO DE VERACRUZ</v>
      </c>
      <c r="E85" s="853"/>
      <c r="F85" s="853"/>
      <c r="G85" s="854"/>
      <c r="H85" s="713"/>
      <c r="I85" s="715"/>
      <c r="J85" s="713"/>
      <c r="K85" s="714"/>
      <c r="L85" s="715"/>
      <c r="M85" s="713"/>
      <c r="N85" s="714"/>
      <c r="O85" s="715"/>
      <c r="P85" s="713"/>
      <c r="Q85" s="714"/>
      <c r="R85" s="715"/>
      <c r="S85" s="713"/>
      <c r="T85" s="714"/>
      <c r="U85" s="715"/>
      <c r="V85" s="713"/>
      <c r="W85" s="714"/>
      <c r="X85" s="715"/>
      <c r="Y85" s="713"/>
      <c r="Z85" s="714"/>
      <c r="AA85" s="715"/>
      <c r="AB85" s="713"/>
      <c r="AC85" s="714"/>
      <c r="AD85" s="715"/>
      <c r="AE85" s="145"/>
      <c r="AF85" s="164"/>
      <c r="AG85" s="199">
        <f>IF(AND(COUNTBLANK(D85)=1,COUNTA(H85:AD85)=0),0,IF(AND(COUNTBLANK(D85)=0,SUM(CNGE_2024_M1_Secc5!$J$554)=0,COUNTA(H85:AD85)=0),0,IF(AND(COUNTBLANK(D85)=0,SUM(CNGE_2024_M1_Secc5!$J$554)&gt;0,H85="X",COUNTA(J85:AD85)=0),0,IF(AND(COUNTBLANK(D85)=0,SUM(CNGE_2024_M1_Secc5!$J$554)&gt;0,H85="",COUNTA(J85:AD85)=7),0,1))))</f>
        <v>0</v>
      </c>
      <c r="AH85" s="293">
        <f t="shared" si="0"/>
        <v>0</v>
      </c>
      <c r="AI85" s="294">
        <f t="shared" si="1"/>
        <v>0</v>
      </c>
      <c r="AJ85" s="295">
        <f t="shared" si="2"/>
        <v>0</v>
      </c>
      <c r="AK85" s="296">
        <f t="shared" si="3"/>
        <v>0</v>
      </c>
      <c r="AL85" s="298">
        <f t="shared" si="4"/>
        <v>0</v>
      </c>
      <c r="AM85" s="202">
        <f>IF(AND(SUM(CNGE_2024_M1_Secc5!$J$554)=0,COUNTA(H85:AD85)&gt;0),1,0)</f>
        <v>0</v>
      </c>
      <c r="AN85" s="221">
        <f t="shared" si="5"/>
        <v>0</v>
      </c>
      <c r="AO85" s="164"/>
      <c r="AP85" s="164"/>
      <c r="AQ85" s="402">
        <f t="shared" si="6"/>
        <v>0</v>
      </c>
      <c r="AR85" s="370" t="str">
        <f>IF(AQ85=0,"",
IF(SUM($AQ$23:AQ85)=1,AS85,
IF($AQ$143&gt;SUM($AQ$23:AQ85),_xlfn.CONCAT(", ",AS85),
IF($AQ$143=SUM($AQ$23:AQ85),_xlfn.CONCAT(" y ",AS85)))))</f>
        <v/>
      </c>
      <c r="AS85" s="156" t="s">
        <v>5185</v>
      </c>
      <c r="AT85" s="272">
        <f t="shared" si="7"/>
        <v>0</v>
      </c>
      <c r="AU85" s="273" t="str">
        <f>IF(AT85=0,"",
IF(SUM($AT$23:AT85)=1,AV85,
IF($AT$143&gt;SUM($AT$23:AT85),_xlfn.CONCAT(", ",AV85),
IF($AT$143=SUM($AT$23:AT85),_xlfn.CONCAT(" y ",AV85)))))</f>
        <v/>
      </c>
      <c r="AV85" s="156" t="s">
        <v>5185</v>
      </c>
    </row>
    <row r="86" spans="1:48" ht="15" customHeight="1">
      <c r="A86" s="672"/>
      <c r="C86" s="165" t="s">
        <v>5186</v>
      </c>
      <c r="D86" s="852" t="str">
        <f>IF(CNGE_2024_M1_Secc5!$D103="","",CNGE_2024_M1_Secc5!$D103)</f>
        <v>RADIOTELEVISION DE VERACRUZ</v>
      </c>
      <c r="E86" s="853"/>
      <c r="F86" s="853"/>
      <c r="G86" s="854"/>
      <c r="H86" s="713"/>
      <c r="I86" s="715"/>
      <c r="J86" s="713"/>
      <c r="K86" s="714"/>
      <c r="L86" s="715"/>
      <c r="M86" s="713"/>
      <c r="N86" s="714"/>
      <c r="O86" s="715"/>
      <c r="P86" s="713"/>
      <c r="Q86" s="714"/>
      <c r="R86" s="715"/>
      <c r="S86" s="713"/>
      <c r="T86" s="714"/>
      <c r="U86" s="715"/>
      <c r="V86" s="713"/>
      <c r="W86" s="714"/>
      <c r="X86" s="715"/>
      <c r="Y86" s="713"/>
      <c r="Z86" s="714"/>
      <c r="AA86" s="715"/>
      <c r="AB86" s="713"/>
      <c r="AC86" s="714"/>
      <c r="AD86" s="715"/>
      <c r="AE86" s="145"/>
      <c r="AF86" s="164"/>
      <c r="AG86" s="199">
        <f>IF(AND(COUNTBLANK(D86)=1,COUNTA(H86:AD86)=0),0,IF(AND(COUNTBLANK(D86)=0,SUM(CNGE_2024_M1_Secc5!$J$554)=0,COUNTA(H86:AD86)=0),0,IF(AND(COUNTBLANK(D86)=0,SUM(CNGE_2024_M1_Secc5!$J$554)&gt;0,H86="X",COUNTA(J86:AD86)=0),0,IF(AND(COUNTBLANK(D86)=0,SUM(CNGE_2024_M1_Secc5!$J$554)&gt;0,H86="",COUNTA(J86:AD86)=7),0,1))))</f>
        <v>0</v>
      </c>
      <c r="AH86" s="293">
        <f t="shared" si="0"/>
        <v>0</v>
      </c>
      <c r="AI86" s="294">
        <f t="shared" si="1"/>
        <v>0</v>
      </c>
      <c r="AJ86" s="295">
        <f t="shared" si="2"/>
        <v>0</v>
      </c>
      <c r="AK86" s="296">
        <f t="shared" si="3"/>
        <v>0</v>
      </c>
      <c r="AL86" s="298">
        <f t="shared" si="4"/>
        <v>0</v>
      </c>
      <c r="AM86" s="202">
        <f>IF(AND(SUM(CNGE_2024_M1_Secc5!$J$554)=0,COUNTA(H86:AD86)&gt;0),1,0)</f>
        <v>0</v>
      </c>
      <c r="AN86" s="221">
        <f t="shared" si="5"/>
        <v>0</v>
      </c>
      <c r="AO86" s="164"/>
      <c r="AP86" s="164"/>
      <c r="AQ86" s="402">
        <f t="shared" si="6"/>
        <v>0</v>
      </c>
      <c r="AR86" s="370" t="str">
        <f>IF(AQ86=0,"",
IF(SUM($AQ$23:AQ86)=1,AS86,
IF($AQ$143&gt;SUM($AQ$23:AQ86),_xlfn.CONCAT(", ",AS86),
IF($AQ$143=SUM($AQ$23:AQ86),_xlfn.CONCAT(" y ",AS86)))))</f>
        <v/>
      </c>
      <c r="AS86" s="156" t="s">
        <v>5187</v>
      </c>
      <c r="AT86" s="272">
        <f t="shared" si="7"/>
        <v>0</v>
      </c>
      <c r="AU86" s="273" t="str">
        <f>IF(AT86=0,"",
IF(SUM($AT$23:AT86)=1,AV86,
IF($AT$143&gt;SUM($AT$23:AT86),_xlfn.CONCAT(", ",AV86),
IF($AT$143=SUM($AT$23:AT86),_xlfn.CONCAT(" y ",AV86)))))</f>
        <v/>
      </c>
      <c r="AV86" s="156" t="s">
        <v>5187</v>
      </c>
    </row>
    <row r="87" spans="1:48" ht="15" customHeight="1">
      <c r="A87" s="672"/>
      <c r="C87" s="165" t="s">
        <v>5188</v>
      </c>
      <c r="D87" s="852" t="str">
        <f>IF(CNGE_2024_M1_Secc5!$D104="","",CNGE_2024_M1_Secc5!$D104)</f>
        <v>SECRETARIA EJECUTIVA DEL SISTEMA ESTATAL ANTICORRUPCION</v>
      </c>
      <c r="E87" s="853"/>
      <c r="F87" s="853"/>
      <c r="G87" s="854"/>
      <c r="H87" s="713"/>
      <c r="I87" s="715"/>
      <c r="J87" s="713"/>
      <c r="K87" s="714"/>
      <c r="L87" s="715"/>
      <c r="M87" s="713"/>
      <c r="N87" s="714"/>
      <c r="O87" s="715"/>
      <c r="P87" s="713"/>
      <c r="Q87" s="714"/>
      <c r="R87" s="715"/>
      <c r="S87" s="713"/>
      <c r="T87" s="714"/>
      <c r="U87" s="715"/>
      <c r="V87" s="713"/>
      <c r="W87" s="714"/>
      <c r="X87" s="715"/>
      <c r="Y87" s="713"/>
      <c r="Z87" s="714"/>
      <c r="AA87" s="715"/>
      <c r="AB87" s="713"/>
      <c r="AC87" s="714"/>
      <c r="AD87" s="715"/>
      <c r="AE87" s="145"/>
      <c r="AF87" s="164"/>
      <c r="AG87" s="199">
        <f>IF(AND(COUNTBLANK(D87)=1,COUNTA(H87:AD87)=0),0,IF(AND(COUNTBLANK(D87)=0,SUM(CNGE_2024_M1_Secc5!$J$554)=0,COUNTA(H87:AD87)=0),0,IF(AND(COUNTBLANK(D87)=0,SUM(CNGE_2024_M1_Secc5!$J$554)&gt;0,H87="X",COUNTA(J87:AD87)=0),0,IF(AND(COUNTBLANK(D87)=0,SUM(CNGE_2024_M1_Secc5!$J$554)&gt;0,H87="",COUNTA(J87:AD87)=7),0,1))))</f>
        <v>0</v>
      </c>
      <c r="AH87" s="293">
        <f t="shared" si="0"/>
        <v>0</v>
      </c>
      <c r="AI87" s="294">
        <f t="shared" si="1"/>
        <v>0</v>
      </c>
      <c r="AJ87" s="295">
        <f t="shared" si="2"/>
        <v>0</v>
      </c>
      <c r="AK87" s="296">
        <f t="shared" si="3"/>
        <v>0</v>
      </c>
      <c r="AL87" s="298">
        <f t="shared" si="4"/>
        <v>0</v>
      </c>
      <c r="AM87" s="202">
        <f>IF(AND(SUM(CNGE_2024_M1_Secc5!$J$554)=0,COUNTA(H87:AD87)&gt;0),1,0)</f>
        <v>0</v>
      </c>
      <c r="AN87" s="221">
        <f t="shared" si="5"/>
        <v>0</v>
      </c>
      <c r="AO87" s="164"/>
      <c r="AP87" s="164"/>
      <c r="AQ87" s="402">
        <f t="shared" si="6"/>
        <v>0</v>
      </c>
      <c r="AR87" s="370" t="str">
        <f>IF(AQ87=0,"",
IF(SUM($AQ$23:AQ87)=1,AS87,
IF($AQ$143&gt;SUM($AQ$23:AQ87),_xlfn.CONCAT(", ",AS87),
IF($AQ$143=SUM($AQ$23:AQ87),_xlfn.CONCAT(" y ",AS87)))))</f>
        <v/>
      </c>
      <c r="AS87" s="156" t="s">
        <v>5189</v>
      </c>
      <c r="AT87" s="272">
        <f t="shared" si="7"/>
        <v>0</v>
      </c>
      <c r="AU87" s="273" t="str">
        <f>IF(AT87=0,"",
IF(SUM($AT$23:AT87)=1,AV87,
IF($AT$143&gt;SUM($AT$23:AT87),_xlfn.CONCAT(", ",AV87),
IF($AT$143=SUM($AT$23:AT87),_xlfn.CONCAT(" y ",AV87)))))</f>
        <v/>
      </c>
      <c r="AV87" s="156" t="s">
        <v>5189</v>
      </c>
    </row>
    <row r="88" spans="1:48" ht="15" customHeight="1">
      <c r="A88" s="672"/>
      <c r="C88" s="165" t="s">
        <v>5190</v>
      </c>
      <c r="D88" s="852" t="str">
        <f>IF(CNGE_2024_M1_Secc5!$D105="","",CNGE_2024_M1_Secc5!$D105)</f>
        <v>INSTITUTO DE LA POLICIA AUXILIAR Y PROTECCION PATRIMONIAL</v>
      </c>
      <c r="E88" s="853"/>
      <c r="F88" s="853"/>
      <c r="G88" s="854"/>
      <c r="H88" s="713"/>
      <c r="I88" s="715"/>
      <c r="J88" s="713"/>
      <c r="K88" s="714"/>
      <c r="L88" s="715"/>
      <c r="M88" s="713"/>
      <c r="N88" s="714"/>
      <c r="O88" s="715"/>
      <c r="P88" s="713"/>
      <c r="Q88" s="714"/>
      <c r="R88" s="715"/>
      <c r="S88" s="713"/>
      <c r="T88" s="714"/>
      <c r="U88" s="715"/>
      <c r="V88" s="713"/>
      <c r="W88" s="714"/>
      <c r="X88" s="715"/>
      <c r="Y88" s="713"/>
      <c r="Z88" s="714"/>
      <c r="AA88" s="715"/>
      <c r="AB88" s="713"/>
      <c r="AC88" s="714"/>
      <c r="AD88" s="715"/>
      <c r="AE88" s="145"/>
      <c r="AF88" s="164"/>
      <c r="AG88" s="199">
        <f>IF(AND(COUNTBLANK(D88)=1,COUNTA(H88:AD88)=0),0,IF(AND(COUNTBLANK(D88)=0,SUM(CNGE_2024_M1_Secc5!$J$554)=0,COUNTA(H88:AD88)=0),0,IF(AND(COUNTBLANK(D88)=0,SUM(CNGE_2024_M1_Secc5!$J$554)&gt;0,H88="X",COUNTA(J88:AD88)=0),0,IF(AND(COUNTBLANK(D88)=0,SUM(CNGE_2024_M1_Secc5!$J$554)&gt;0,H88="",COUNTA(J88:AD88)=7),0,1))))</f>
        <v>0</v>
      </c>
      <c r="AH88" s="293">
        <f t="shared" ref="AH88:AH142" si="8">J88</f>
        <v>0</v>
      </c>
      <c r="AI88" s="294">
        <f t="shared" ref="AI88:AI142" si="9">COUNTIF(M88:AD88,"NS")</f>
        <v>0</v>
      </c>
      <c r="AJ88" s="295">
        <f t="shared" ref="AJ88:AJ142" si="10">SUM(M88:AD88)</f>
        <v>0</v>
      </c>
      <c r="AK88" s="296">
        <f t="shared" ref="AK88:AK142" si="11">IF(OR(AND(AH88=0, AI88&gt;0),AND(AH88="NS", AJ88&gt;0), AND(AH88="NS", AI88=0, AJ88=0)), 1, IF(OR(AND(AH88&gt;0, AI88&gt;1,AH88&gt;AJ88), AND(AH88="NS", AI88=2), AND(AH88="NS", AJ88=0, AI88&gt;0), AH88=AJ88), 0, 1))</f>
        <v>0</v>
      </c>
      <c r="AL88" s="298">
        <f t="shared" ref="AL88:AL142" si="12">COUNTIF(J88:AD88,"NS")</f>
        <v>0</v>
      </c>
      <c r="AM88" s="202">
        <f>IF(AND(SUM(CNGE_2024_M1_Secc5!$J$554)=0,COUNTA(H88:AD88)&gt;0),1,0)</f>
        <v>0</v>
      </c>
      <c r="AN88" s="221">
        <f t="shared" ref="AN88:AN142" si="13">IF(AND(H88="X",COUNTA(J88:AD88)&gt;0),1,0)</f>
        <v>0</v>
      </c>
      <c r="AO88" s="164"/>
      <c r="AP88" s="164"/>
      <c r="AQ88" s="402">
        <f t="shared" ref="AQ88:AQ142" si="14">IF(AG88=0,0,1)</f>
        <v>0</v>
      </c>
      <c r="AR88" s="370" t="str">
        <f>IF(AQ88=0,"",
IF(SUM($AQ$23:AQ88)=1,AS88,
IF($AQ$143&gt;SUM($AQ$23:AQ88),_xlfn.CONCAT(", ",AS88),
IF($AQ$143=SUM($AQ$23:AQ88),_xlfn.CONCAT(" y ",AS88)))))</f>
        <v/>
      </c>
      <c r="AS88" s="156" t="s">
        <v>5191</v>
      </c>
      <c r="AT88" s="272">
        <f t="shared" ref="AT88:AT142" si="15">IF(AK88=0,0,1)</f>
        <v>0</v>
      </c>
      <c r="AU88" s="273" t="str">
        <f>IF(AT88=0,"",
IF(SUM($AT$23:AT88)=1,AV88,
IF($AT$143&gt;SUM($AT$23:AT88),_xlfn.CONCAT(", ",AV88),
IF($AT$143=SUM($AT$23:AT88),_xlfn.CONCAT(" y ",AV88)))))</f>
        <v/>
      </c>
      <c r="AV88" s="156" t="s">
        <v>5191</v>
      </c>
    </row>
    <row r="89" spans="1:48" ht="15" customHeight="1">
      <c r="A89" s="672"/>
      <c r="C89" s="165" t="s">
        <v>5192</v>
      </c>
      <c r="D89" s="852" t="str">
        <f>IF(CNGE_2024_M1_Secc5!$D106="","",CNGE_2024_M1_Secc5!$D106)</f>
        <v>ACADEMIA REGIONAL DE SEGURIDAD PUBLICA DEL SURESTE</v>
      </c>
      <c r="E89" s="853"/>
      <c r="F89" s="853"/>
      <c r="G89" s="854"/>
      <c r="H89" s="713"/>
      <c r="I89" s="715"/>
      <c r="J89" s="713"/>
      <c r="K89" s="714"/>
      <c r="L89" s="715"/>
      <c r="M89" s="713"/>
      <c r="N89" s="714"/>
      <c r="O89" s="715"/>
      <c r="P89" s="713"/>
      <c r="Q89" s="714"/>
      <c r="R89" s="715"/>
      <c r="S89" s="713"/>
      <c r="T89" s="714"/>
      <c r="U89" s="715"/>
      <c r="V89" s="713"/>
      <c r="W89" s="714"/>
      <c r="X89" s="715"/>
      <c r="Y89" s="713"/>
      <c r="Z89" s="714"/>
      <c r="AA89" s="715"/>
      <c r="AB89" s="713"/>
      <c r="AC89" s="714"/>
      <c r="AD89" s="715"/>
      <c r="AE89" s="145"/>
      <c r="AF89" s="164"/>
      <c r="AG89" s="199">
        <f>IF(AND(COUNTBLANK(D89)=1,COUNTA(H89:AD89)=0),0,IF(AND(COUNTBLANK(D89)=0,SUM(CNGE_2024_M1_Secc5!$J$554)=0,COUNTA(H89:AD89)=0),0,IF(AND(COUNTBLANK(D89)=0,SUM(CNGE_2024_M1_Secc5!$J$554)&gt;0,H89="X",COUNTA(J89:AD89)=0),0,IF(AND(COUNTBLANK(D89)=0,SUM(CNGE_2024_M1_Secc5!$J$554)&gt;0,H89="",COUNTA(J89:AD89)=7),0,1))))</f>
        <v>0</v>
      </c>
      <c r="AH89" s="293">
        <f t="shared" si="8"/>
        <v>0</v>
      </c>
      <c r="AI89" s="294">
        <f t="shared" si="9"/>
        <v>0</v>
      </c>
      <c r="AJ89" s="295">
        <f t="shared" si="10"/>
        <v>0</v>
      </c>
      <c r="AK89" s="296">
        <f t="shared" si="11"/>
        <v>0</v>
      </c>
      <c r="AL89" s="298">
        <f t="shared" si="12"/>
        <v>0</v>
      </c>
      <c r="AM89" s="202">
        <f>IF(AND(SUM(CNGE_2024_M1_Secc5!$J$554)=0,COUNTA(H89:AD89)&gt;0),1,0)</f>
        <v>0</v>
      </c>
      <c r="AN89" s="221">
        <f t="shared" si="13"/>
        <v>0</v>
      </c>
      <c r="AO89" s="164"/>
      <c r="AP89" s="164"/>
      <c r="AQ89" s="402">
        <f t="shared" si="14"/>
        <v>0</v>
      </c>
      <c r="AR89" s="370" t="str">
        <f>IF(AQ89=0,"",
IF(SUM($AQ$23:AQ89)=1,AS89,
IF($AQ$143&gt;SUM($AQ$23:AQ89),_xlfn.CONCAT(", ",AS89),
IF($AQ$143=SUM($AQ$23:AQ89),_xlfn.CONCAT(" y ",AS89)))))</f>
        <v/>
      </c>
      <c r="AS89" s="156" t="s">
        <v>5193</v>
      </c>
      <c r="AT89" s="272">
        <f t="shared" si="15"/>
        <v>0</v>
      </c>
      <c r="AU89" s="273" t="str">
        <f>IF(AT89=0,"",
IF(SUM($AT$23:AT89)=1,AV89,
IF($AT$143&gt;SUM($AT$23:AT89),_xlfn.CONCAT(", ",AV89),
IF($AT$143=SUM($AT$23:AT89),_xlfn.CONCAT(" y ",AV89)))))</f>
        <v/>
      </c>
      <c r="AV89" s="156" t="s">
        <v>5193</v>
      </c>
    </row>
    <row r="90" spans="1:48" ht="15" customHeight="1">
      <c r="A90" s="672"/>
      <c r="C90" s="165" t="s">
        <v>5194</v>
      </c>
      <c r="D90" s="852" t="str">
        <f>IF(CNGE_2024_M1_Secc5!$D107="","",CNGE_2024_M1_Secc5!$D107)</f>
        <v>INSTITUTO DE CAPACITACION PARA EL TRABAJO</v>
      </c>
      <c r="E90" s="853"/>
      <c r="F90" s="853"/>
      <c r="G90" s="854"/>
      <c r="H90" s="713"/>
      <c r="I90" s="715"/>
      <c r="J90" s="713"/>
      <c r="K90" s="714"/>
      <c r="L90" s="715"/>
      <c r="M90" s="713"/>
      <c r="N90" s="714"/>
      <c r="O90" s="715"/>
      <c r="P90" s="713"/>
      <c r="Q90" s="714"/>
      <c r="R90" s="715"/>
      <c r="S90" s="713"/>
      <c r="T90" s="714"/>
      <c r="U90" s="715"/>
      <c r="V90" s="713"/>
      <c r="W90" s="714"/>
      <c r="X90" s="715"/>
      <c r="Y90" s="713"/>
      <c r="Z90" s="714"/>
      <c r="AA90" s="715"/>
      <c r="AB90" s="713"/>
      <c r="AC90" s="714"/>
      <c r="AD90" s="715"/>
      <c r="AE90" s="145"/>
      <c r="AF90" s="164"/>
      <c r="AG90" s="199">
        <f>IF(AND(COUNTBLANK(D90)=1,COUNTA(H90:AD90)=0),0,IF(AND(COUNTBLANK(D90)=0,SUM(CNGE_2024_M1_Secc5!$J$554)=0,COUNTA(H90:AD90)=0),0,IF(AND(COUNTBLANK(D90)=0,SUM(CNGE_2024_M1_Secc5!$J$554)&gt;0,H90="X",COUNTA(J90:AD90)=0),0,IF(AND(COUNTBLANK(D90)=0,SUM(CNGE_2024_M1_Secc5!$J$554)&gt;0,H90="",COUNTA(J90:AD90)=7),0,1))))</f>
        <v>0</v>
      </c>
      <c r="AH90" s="293">
        <f t="shared" si="8"/>
        <v>0</v>
      </c>
      <c r="AI90" s="294">
        <f t="shared" si="9"/>
        <v>0</v>
      </c>
      <c r="AJ90" s="295">
        <f t="shared" si="10"/>
        <v>0</v>
      </c>
      <c r="AK90" s="296">
        <f t="shared" si="11"/>
        <v>0</v>
      </c>
      <c r="AL90" s="298">
        <f t="shared" si="12"/>
        <v>0</v>
      </c>
      <c r="AM90" s="202">
        <f>IF(AND(SUM(CNGE_2024_M1_Secc5!$J$554)=0,COUNTA(H90:AD90)&gt;0),1,0)</f>
        <v>0</v>
      </c>
      <c r="AN90" s="221">
        <f t="shared" si="13"/>
        <v>0</v>
      </c>
      <c r="AO90" s="164"/>
      <c r="AP90" s="164"/>
      <c r="AQ90" s="402">
        <f t="shared" si="14"/>
        <v>0</v>
      </c>
      <c r="AR90" s="370" t="str">
        <f>IF(AQ90=0,"",
IF(SUM($AQ$23:AQ90)=1,AS90,
IF($AQ$143&gt;SUM($AQ$23:AQ90),_xlfn.CONCAT(", ",AS90),
IF($AQ$143=SUM($AQ$23:AQ90),_xlfn.CONCAT(" y ",AS90)))))</f>
        <v/>
      </c>
      <c r="AS90" s="156" t="s">
        <v>5195</v>
      </c>
      <c r="AT90" s="272">
        <f t="shared" si="15"/>
        <v>0</v>
      </c>
      <c r="AU90" s="273" t="str">
        <f>IF(AT90=0,"",
IF(SUM($AT$23:AT90)=1,AV90,
IF($AT$143&gt;SUM($AT$23:AT90),_xlfn.CONCAT(", ",AV90),
IF($AT$143=SUM($AT$23:AT90),_xlfn.CONCAT(" y ",AV90)))))</f>
        <v/>
      </c>
      <c r="AV90" s="156" t="s">
        <v>5195</v>
      </c>
    </row>
    <row r="91" spans="1:48" ht="15" customHeight="1">
      <c r="A91" s="672"/>
      <c r="C91" s="165" t="s">
        <v>5196</v>
      </c>
      <c r="D91" s="852" t="str">
        <f>IF(CNGE_2024_M1_Secc5!$D108="","",CNGE_2024_M1_Secc5!$D108)</f>
        <v>CENTRO DE CONCILIACION LABORAL DEL ESTADO DE VERACRUZ DE IGNACIO DE LA LLAVE</v>
      </c>
      <c r="E91" s="853"/>
      <c r="F91" s="853"/>
      <c r="G91" s="854"/>
      <c r="H91" s="713"/>
      <c r="I91" s="715"/>
      <c r="J91" s="713"/>
      <c r="K91" s="714"/>
      <c r="L91" s="715"/>
      <c r="M91" s="713"/>
      <c r="N91" s="714"/>
      <c r="O91" s="715"/>
      <c r="P91" s="713"/>
      <c r="Q91" s="714"/>
      <c r="R91" s="715"/>
      <c r="S91" s="713"/>
      <c r="T91" s="714"/>
      <c r="U91" s="715"/>
      <c r="V91" s="713"/>
      <c r="W91" s="714"/>
      <c r="X91" s="715"/>
      <c r="Y91" s="713"/>
      <c r="Z91" s="714"/>
      <c r="AA91" s="715"/>
      <c r="AB91" s="713"/>
      <c r="AC91" s="714"/>
      <c r="AD91" s="715"/>
      <c r="AE91" s="145"/>
      <c r="AF91" s="164"/>
      <c r="AG91" s="199">
        <f>IF(AND(COUNTBLANK(D91)=1,COUNTA(H91:AD91)=0),0,IF(AND(COUNTBLANK(D91)=0,SUM(CNGE_2024_M1_Secc5!$J$554)=0,COUNTA(H91:AD91)=0),0,IF(AND(COUNTBLANK(D91)=0,SUM(CNGE_2024_M1_Secc5!$J$554)&gt;0,H91="X",COUNTA(J91:AD91)=0),0,IF(AND(COUNTBLANK(D91)=0,SUM(CNGE_2024_M1_Secc5!$J$554)&gt;0,H91="",COUNTA(J91:AD91)=7),0,1))))</f>
        <v>0</v>
      </c>
      <c r="AH91" s="293">
        <f t="shared" si="8"/>
        <v>0</v>
      </c>
      <c r="AI91" s="294">
        <f t="shared" si="9"/>
        <v>0</v>
      </c>
      <c r="AJ91" s="295">
        <f t="shared" si="10"/>
        <v>0</v>
      </c>
      <c r="AK91" s="296">
        <f t="shared" si="11"/>
        <v>0</v>
      </c>
      <c r="AL91" s="298">
        <f t="shared" si="12"/>
        <v>0</v>
      </c>
      <c r="AM91" s="202">
        <f>IF(AND(SUM(CNGE_2024_M1_Secc5!$J$554)=0,COUNTA(H91:AD91)&gt;0),1,0)</f>
        <v>0</v>
      </c>
      <c r="AN91" s="221">
        <f t="shared" si="13"/>
        <v>0</v>
      </c>
      <c r="AO91" s="164"/>
      <c r="AP91" s="164"/>
      <c r="AQ91" s="402">
        <f t="shared" si="14"/>
        <v>0</v>
      </c>
      <c r="AR91" s="370" t="str">
        <f>IF(AQ91=0,"",
IF(SUM($AQ$23:AQ91)=1,AS91,
IF($AQ$143&gt;SUM($AQ$23:AQ91),_xlfn.CONCAT(", ",AS91),
IF($AQ$143=SUM($AQ$23:AQ91),_xlfn.CONCAT(" y ",AS91)))))</f>
        <v/>
      </c>
      <c r="AS91" s="156" t="s">
        <v>5197</v>
      </c>
      <c r="AT91" s="272">
        <f t="shared" si="15"/>
        <v>0</v>
      </c>
      <c r="AU91" s="273" t="str">
        <f>IF(AT91=0,"",
IF(SUM($AT$23:AT91)=1,AV91,
IF($AT$143&gt;SUM($AT$23:AT91),_xlfn.CONCAT(", ",AV91),
IF($AT$143=SUM($AT$23:AT91),_xlfn.CONCAT(" y ",AV91)))))</f>
        <v/>
      </c>
      <c r="AV91" s="156" t="s">
        <v>5197</v>
      </c>
    </row>
    <row r="92" spans="1:48" ht="15" customHeight="1">
      <c r="A92" s="672"/>
      <c r="C92" s="165" t="s">
        <v>5198</v>
      </c>
      <c r="D92" s="852" t="str">
        <f>IF(CNGE_2024_M1_Secc5!$D109="","",CNGE_2024_M1_Secc5!$D109)</f>
        <v>INSTITUTO VERACRUZANO DE LA CULTURA</v>
      </c>
      <c r="E92" s="853"/>
      <c r="F92" s="853"/>
      <c r="G92" s="854"/>
      <c r="H92" s="713"/>
      <c r="I92" s="715"/>
      <c r="J92" s="713"/>
      <c r="K92" s="714"/>
      <c r="L92" s="715"/>
      <c r="M92" s="713"/>
      <c r="N92" s="714"/>
      <c r="O92" s="715"/>
      <c r="P92" s="713"/>
      <c r="Q92" s="714"/>
      <c r="R92" s="715"/>
      <c r="S92" s="713"/>
      <c r="T92" s="714"/>
      <c r="U92" s="715"/>
      <c r="V92" s="713"/>
      <c r="W92" s="714"/>
      <c r="X92" s="715"/>
      <c r="Y92" s="713"/>
      <c r="Z92" s="714"/>
      <c r="AA92" s="715"/>
      <c r="AB92" s="713"/>
      <c r="AC92" s="714"/>
      <c r="AD92" s="715"/>
      <c r="AE92" s="145"/>
      <c r="AF92" s="164"/>
      <c r="AG92" s="199">
        <f>IF(AND(COUNTBLANK(D92)=1,COUNTA(H92:AD92)=0),0,IF(AND(COUNTBLANK(D92)=0,SUM(CNGE_2024_M1_Secc5!$J$554)=0,COUNTA(H92:AD92)=0),0,IF(AND(COUNTBLANK(D92)=0,SUM(CNGE_2024_M1_Secc5!$J$554)&gt;0,H92="X",COUNTA(J92:AD92)=0),0,IF(AND(COUNTBLANK(D92)=0,SUM(CNGE_2024_M1_Secc5!$J$554)&gt;0,H92="",COUNTA(J92:AD92)=7),0,1))))</f>
        <v>0</v>
      </c>
      <c r="AH92" s="293">
        <f t="shared" si="8"/>
        <v>0</v>
      </c>
      <c r="AI92" s="294">
        <f t="shared" si="9"/>
        <v>0</v>
      </c>
      <c r="AJ92" s="295">
        <f t="shared" si="10"/>
        <v>0</v>
      </c>
      <c r="AK92" s="296">
        <f t="shared" si="11"/>
        <v>0</v>
      </c>
      <c r="AL92" s="298">
        <f t="shared" si="12"/>
        <v>0</v>
      </c>
      <c r="AM92" s="202">
        <f>IF(AND(SUM(CNGE_2024_M1_Secc5!$J$554)=0,COUNTA(H92:AD92)&gt;0),1,0)</f>
        <v>0</v>
      </c>
      <c r="AN92" s="221">
        <f t="shared" si="13"/>
        <v>0</v>
      </c>
      <c r="AO92" s="164"/>
      <c r="AP92" s="164"/>
      <c r="AQ92" s="402">
        <f t="shared" si="14"/>
        <v>0</v>
      </c>
      <c r="AR92" s="370" t="str">
        <f>IF(AQ92=0,"",
IF(SUM($AQ$23:AQ92)=1,AS92,
IF($AQ$143&gt;SUM($AQ$23:AQ92),_xlfn.CONCAT(", ",AS92),
IF($AQ$143=SUM($AQ$23:AQ92),_xlfn.CONCAT(" y ",AS92)))))</f>
        <v/>
      </c>
      <c r="AS92" s="156" t="s">
        <v>5199</v>
      </c>
      <c r="AT92" s="272">
        <f t="shared" si="15"/>
        <v>0</v>
      </c>
      <c r="AU92" s="273" t="str">
        <f>IF(AT92=0,"",
IF(SUM($AT$23:AT92)=1,AV92,
IF($AT$143&gt;SUM($AT$23:AT92),_xlfn.CONCAT(", ",AV92),
IF($AT$143=SUM($AT$23:AT92),_xlfn.CONCAT(" y ",AV92)))))</f>
        <v/>
      </c>
      <c r="AV92" s="156" t="s">
        <v>5199</v>
      </c>
    </row>
    <row r="93" spans="1:48" ht="15" customHeight="1">
      <c r="A93" s="672"/>
      <c r="C93" s="165" t="s">
        <v>5200</v>
      </c>
      <c r="D93" s="852" t="str">
        <f>IF(CNGE_2024_M1_Secc5!$D110="","",CNGE_2024_M1_Secc5!$D110)</f>
        <v>PROCURADURIA ESTATAL DE PROTECCION AL MEDIO AMBIENTE</v>
      </c>
      <c r="E93" s="853"/>
      <c r="F93" s="853"/>
      <c r="G93" s="854"/>
      <c r="H93" s="713"/>
      <c r="I93" s="715"/>
      <c r="J93" s="713"/>
      <c r="K93" s="714"/>
      <c r="L93" s="715"/>
      <c r="M93" s="713"/>
      <c r="N93" s="714"/>
      <c r="O93" s="715"/>
      <c r="P93" s="713"/>
      <c r="Q93" s="714"/>
      <c r="R93" s="715"/>
      <c r="S93" s="713"/>
      <c r="T93" s="714"/>
      <c r="U93" s="715"/>
      <c r="V93" s="713"/>
      <c r="W93" s="714"/>
      <c r="X93" s="715"/>
      <c r="Y93" s="713"/>
      <c r="Z93" s="714"/>
      <c r="AA93" s="715"/>
      <c r="AB93" s="713"/>
      <c r="AC93" s="714"/>
      <c r="AD93" s="715"/>
      <c r="AE93" s="145"/>
      <c r="AF93" s="164"/>
      <c r="AG93" s="199">
        <f>IF(AND(COUNTBLANK(D93)=1,COUNTA(H93:AD93)=0),0,IF(AND(COUNTBLANK(D93)=0,SUM(CNGE_2024_M1_Secc5!$J$554)=0,COUNTA(H93:AD93)=0),0,IF(AND(COUNTBLANK(D93)=0,SUM(CNGE_2024_M1_Secc5!$J$554)&gt;0,H93="X",COUNTA(J93:AD93)=0),0,IF(AND(COUNTBLANK(D93)=0,SUM(CNGE_2024_M1_Secc5!$J$554)&gt;0,H93="",COUNTA(J93:AD93)=7),0,1))))</f>
        <v>0</v>
      </c>
      <c r="AH93" s="293">
        <f t="shared" si="8"/>
        <v>0</v>
      </c>
      <c r="AI93" s="294">
        <f t="shared" si="9"/>
        <v>0</v>
      </c>
      <c r="AJ93" s="295">
        <f t="shared" si="10"/>
        <v>0</v>
      </c>
      <c r="AK93" s="296">
        <f t="shared" si="11"/>
        <v>0</v>
      </c>
      <c r="AL93" s="298">
        <f t="shared" si="12"/>
        <v>0</v>
      </c>
      <c r="AM93" s="202">
        <f>IF(AND(SUM(CNGE_2024_M1_Secc5!$J$554)=0,COUNTA(H93:AD93)&gt;0),1,0)</f>
        <v>0</v>
      </c>
      <c r="AN93" s="221">
        <f t="shared" si="13"/>
        <v>0</v>
      </c>
      <c r="AO93" s="164"/>
      <c r="AP93" s="164"/>
      <c r="AQ93" s="402">
        <f t="shared" si="14"/>
        <v>0</v>
      </c>
      <c r="AR93" s="370" t="str">
        <f>IF(AQ93=0,"",
IF(SUM($AQ$23:AQ93)=1,AS93,
IF($AQ$143&gt;SUM($AQ$23:AQ93),_xlfn.CONCAT(", ",AS93),
IF($AQ$143=SUM($AQ$23:AQ93),_xlfn.CONCAT(" y ",AS93)))))</f>
        <v/>
      </c>
      <c r="AS93" s="156" t="s">
        <v>5201</v>
      </c>
      <c r="AT93" s="272">
        <f t="shared" si="15"/>
        <v>0</v>
      </c>
      <c r="AU93" s="273" t="str">
        <f>IF(AT93=0,"",
IF(SUM($AT$23:AT93)=1,AV93,
IF($AT$143&gt;SUM($AT$23:AT93),_xlfn.CONCAT(", ",AV93),
IF($AT$143=SUM($AT$23:AT93),_xlfn.CONCAT(" y ",AV93)))))</f>
        <v/>
      </c>
      <c r="AV93" s="156" t="s">
        <v>5201</v>
      </c>
    </row>
    <row r="94" spans="1:48" ht="15" customHeight="1">
      <c r="A94" s="672"/>
      <c r="C94" s="165" t="s">
        <v>5202</v>
      </c>
      <c r="D94" s="852" t="str">
        <f>IF(CNGE_2024_M1_Secc5!$D111="","",CNGE_2024_M1_Secc5!$D111)</f>
        <v>FIDEICOMISO FONDO DEL FUTURO</v>
      </c>
      <c r="E94" s="853"/>
      <c r="F94" s="853"/>
      <c r="G94" s="854"/>
      <c r="H94" s="713"/>
      <c r="I94" s="715"/>
      <c r="J94" s="713"/>
      <c r="K94" s="714"/>
      <c r="L94" s="715"/>
      <c r="M94" s="713"/>
      <c r="N94" s="714"/>
      <c r="O94" s="715"/>
      <c r="P94" s="713"/>
      <c r="Q94" s="714"/>
      <c r="R94" s="715"/>
      <c r="S94" s="713"/>
      <c r="T94" s="714"/>
      <c r="U94" s="715"/>
      <c r="V94" s="713"/>
      <c r="W94" s="714"/>
      <c r="X94" s="715"/>
      <c r="Y94" s="713"/>
      <c r="Z94" s="714"/>
      <c r="AA94" s="715"/>
      <c r="AB94" s="713"/>
      <c r="AC94" s="714"/>
      <c r="AD94" s="715"/>
      <c r="AE94" s="145"/>
      <c r="AF94" s="164"/>
      <c r="AG94" s="199">
        <f>IF(AND(COUNTBLANK(D94)=1,COUNTA(H94:AD94)=0),0,IF(AND(COUNTBLANK(D94)=0,SUM(CNGE_2024_M1_Secc5!$J$554)=0,COUNTA(H94:AD94)=0),0,IF(AND(COUNTBLANK(D94)=0,SUM(CNGE_2024_M1_Secc5!$J$554)&gt;0,H94="X",COUNTA(J94:AD94)=0),0,IF(AND(COUNTBLANK(D94)=0,SUM(CNGE_2024_M1_Secc5!$J$554)&gt;0,H94="",COUNTA(J94:AD94)=7),0,1))))</f>
        <v>0</v>
      </c>
      <c r="AH94" s="293">
        <f t="shared" si="8"/>
        <v>0</v>
      </c>
      <c r="AI94" s="294">
        <f t="shared" si="9"/>
        <v>0</v>
      </c>
      <c r="AJ94" s="295">
        <f t="shared" si="10"/>
        <v>0</v>
      </c>
      <c r="AK94" s="296">
        <f t="shared" si="11"/>
        <v>0</v>
      </c>
      <c r="AL94" s="298">
        <f t="shared" si="12"/>
        <v>0</v>
      </c>
      <c r="AM94" s="202">
        <f>IF(AND(SUM(CNGE_2024_M1_Secc5!$J$554)=0,COUNTA(H94:AD94)&gt;0),1,0)</f>
        <v>0</v>
      </c>
      <c r="AN94" s="221">
        <f t="shared" si="13"/>
        <v>0</v>
      </c>
      <c r="AO94" s="164"/>
      <c r="AP94" s="164"/>
      <c r="AQ94" s="402">
        <f t="shared" si="14"/>
        <v>0</v>
      </c>
      <c r="AR94" s="370" t="str">
        <f>IF(AQ94=0,"",
IF(SUM($AQ$23:AQ94)=1,AS94,
IF($AQ$143&gt;SUM($AQ$23:AQ94),_xlfn.CONCAT(", ",AS94),
IF($AQ$143=SUM($AQ$23:AQ94),_xlfn.CONCAT(" y ",AS94)))))</f>
        <v/>
      </c>
      <c r="AS94" s="156" t="s">
        <v>5203</v>
      </c>
      <c r="AT94" s="272">
        <f t="shared" si="15"/>
        <v>0</v>
      </c>
      <c r="AU94" s="273" t="str">
        <f>IF(AT94=0,"",
IF(SUM($AT$23:AT94)=1,AV94,
IF($AT$143&gt;SUM($AT$23:AT94),_xlfn.CONCAT(", ",AV94),
IF($AT$143=SUM($AT$23:AT94),_xlfn.CONCAT(" y ",AV94)))))</f>
        <v/>
      </c>
      <c r="AV94" s="156" t="s">
        <v>5203</v>
      </c>
    </row>
    <row r="95" spans="1:48" ht="15" customHeight="1">
      <c r="A95" s="672"/>
      <c r="C95" s="165" t="s">
        <v>5204</v>
      </c>
      <c r="D95" s="852" t="str">
        <f>IF(CNGE_2024_M1_Secc5!$D112="","",CNGE_2024_M1_Secc5!$D112)</f>
        <v/>
      </c>
      <c r="E95" s="853"/>
      <c r="F95" s="853"/>
      <c r="G95" s="854"/>
      <c r="H95" s="713"/>
      <c r="I95" s="715"/>
      <c r="J95" s="713"/>
      <c r="K95" s="714"/>
      <c r="L95" s="715"/>
      <c r="M95" s="713"/>
      <c r="N95" s="714"/>
      <c r="O95" s="715"/>
      <c r="P95" s="713"/>
      <c r="Q95" s="714"/>
      <c r="R95" s="715"/>
      <c r="S95" s="713"/>
      <c r="T95" s="714"/>
      <c r="U95" s="715"/>
      <c r="V95" s="713"/>
      <c r="W95" s="714"/>
      <c r="X95" s="715"/>
      <c r="Y95" s="713"/>
      <c r="Z95" s="714"/>
      <c r="AA95" s="715"/>
      <c r="AB95" s="713"/>
      <c r="AC95" s="714"/>
      <c r="AD95" s="715"/>
      <c r="AE95" s="145"/>
      <c r="AF95" s="164"/>
      <c r="AG95" s="199">
        <f>IF(AND(COUNTBLANK(D95)=1,COUNTA(H95:AD95)=0),0,IF(AND(COUNTBLANK(D95)=0,SUM(CNGE_2024_M1_Secc5!$J$554)=0,COUNTA(H95:AD95)=0),0,IF(AND(COUNTBLANK(D95)=0,SUM(CNGE_2024_M1_Secc5!$J$554)&gt;0,H95="X",COUNTA(J95:AD95)=0),0,IF(AND(COUNTBLANK(D95)=0,SUM(CNGE_2024_M1_Secc5!$J$554)&gt;0,H95="",COUNTA(J95:AD95)=7),0,1))))</f>
        <v>0</v>
      </c>
      <c r="AH95" s="293">
        <f t="shared" si="8"/>
        <v>0</v>
      </c>
      <c r="AI95" s="294">
        <f t="shared" si="9"/>
        <v>0</v>
      </c>
      <c r="AJ95" s="295">
        <f t="shared" si="10"/>
        <v>0</v>
      </c>
      <c r="AK95" s="296">
        <f t="shared" si="11"/>
        <v>0</v>
      </c>
      <c r="AL95" s="298">
        <f t="shared" si="12"/>
        <v>0</v>
      </c>
      <c r="AM95" s="202">
        <f>IF(AND(SUM(CNGE_2024_M1_Secc5!$J$554)=0,COUNTA(H95:AD95)&gt;0),1,0)</f>
        <v>0</v>
      </c>
      <c r="AN95" s="221">
        <f t="shared" si="13"/>
        <v>0</v>
      </c>
      <c r="AO95" s="164"/>
      <c r="AP95" s="164"/>
      <c r="AQ95" s="402">
        <f t="shared" si="14"/>
        <v>0</v>
      </c>
      <c r="AR95" s="370" t="str">
        <f>IF(AQ95=0,"",
IF(SUM($AQ$23:AQ95)=1,AS95,
IF($AQ$143&gt;SUM($AQ$23:AQ95),_xlfn.CONCAT(", ",AS95),
IF($AQ$143=SUM($AQ$23:AQ95),_xlfn.CONCAT(" y ",AS95)))))</f>
        <v/>
      </c>
      <c r="AS95" s="156" t="s">
        <v>5205</v>
      </c>
      <c r="AT95" s="272">
        <f t="shared" si="15"/>
        <v>0</v>
      </c>
      <c r="AU95" s="273" t="str">
        <f>IF(AT95=0,"",
IF(SUM($AT$23:AT95)=1,AV95,
IF($AT$143&gt;SUM($AT$23:AT95),_xlfn.CONCAT(", ",AV95),
IF($AT$143=SUM($AT$23:AT95),_xlfn.CONCAT(" y ",AV95)))))</f>
        <v/>
      </c>
      <c r="AV95" s="156" t="s">
        <v>5205</v>
      </c>
    </row>
    <row r="96" spans="1:48" ht="15" customHeight="1">
      <c r="A96" s="672"/>
      <c r="C96" s="165" t="s">
        <v>5206</v>
      </c>
      <c r="D96" s="852" t="str">
        <f>IF(CNGE_2024_M1_Secc5!$D113="","",CNGE_2024_M1_Secc5!$D113)</f>
        <v/>
      </c>
      <c r="E96" s="853"/>
      <c r="F96" s="853"/>
      <c r="G96" s="854"/>
      <c r="H96" s="713"/>
      <c r="I96" s="715"/>
      <c r="J96" s="713"/>
      <c r="K96" s="714"/>
      <c r="L96" s="715"/>
      <c r="M96" s="713"/>
      <c r="N96" s="714"/>
      <c r="O96" s="715"/>
      <c r="P96" s="713"/>
      <c r="Q96" s="714"/>
      <c r="R96" s="715"/>
      <c r="S96" s="713"/>
      <c r="T96" s="714"/>
      <c r="U96" s="715"/>
      <c r="V96" s="713"/>
      <c r="W96" s="714"/>
      <c r="X96" s="715"/>
      <c r="Y96" s="713"/>
      <c r="Z96" s="714"/>
      <c r="AA96" s="715"/>
      <c r="AB96" s="713"/>
      <c r="AC96" s="714"/>
      <c r="AD96" s="715"/>
      <c r="AE96" s="145"/>
      <c r="AF96" s="164"/>
      <c r="AG96" s="199">
        <f>IF(AND(COUNTBLANK(D96)=1,COUNTA(H96:AD96)=0),0,IF(AND(COUNTBLANK(D96)=0,SUM(CNGE_2024_M1_Secc5!$J$554)=0,COUNTA(H96:AD96)=0),0,IF(AND(COUNTBLANK(D96)=0,SUM(CNGE_2024_M1_Secc5!$J$554)&gt;0,H96="X",COUNTA(J96:AD96)=0),0,IF(AND(COUNTBLANK(D96)=0,SUM(CNGE_2024_M1_Secc5!$J$554)&gt;0,H96="",COUNTA(J96:AD96)=7),0,1))))</f>
        <v>0</v>
      </c>
      <c r="AH96" s="293">
        <f t="shared" si="8"/>
        <v>0</v>
      </c>
      <c r="AI96" s="294">
        <f t="shared" si="9"/>
        <v>0</v>
      </c>
      <c r="AJ96" s="295">
        <f t="shared" si="10"/>
        <v>0</v>
      </c>
      <c r="AK96" s="296">
        <f t="shared" si="11"/>
        <v>0</v>
      </c>
      <c r="AL96" s="298">
        <f t="shared" si="12"/>
        <v>0</v>
      </c>
      <c r="AM96" s="202">
        <f>IF(AND(SUM(CNGE_2024_M1_Secc5!$J$554)=0,COUNTA(H96:AD96)&gt;0),1,0)</f>
        <v>0</v>
      </c>
      <c r="AN96" s="221">
        <f t="shared" si="13"/>
        <v>0</v>
      </c>
      <c r="AO96" s="164"/>
      <c r="AP96" s="164"/>
      <c r="AQ96" s="402">
        <f t="shared" si="14"/>
        <v>0</v>
      </c>
      <c r="AR96" s="370" t="str">
        <f>IF(AQ96=0,"",
IF(SUM($AQ$23:AQ96)=1,AS96,
IF($AQ$143&gt;SUM($AQ$23:AQ96),_xlfn.CONCAT(", ",AS96),
IF($AQ$143=SUM($AQ$23:AQ96),_xlfn.CONCAT(" y ",AS96)))))</f>
        <v/>
      </c>
      <c r="AS96" s="156" t="s">
        <v>5207</v>
      </c>
      <c r="AT96" s="272">
        <f t="shared" si="15"/>
        <v>0</v>
      </c>
      <c r="AU96" s="273" t="str">
        <f>IF(AT96=0,"",
IF(SUM($AT$23:AT96)=1,AV96,
IF($AT$143&gt;SUM($AT$23:AT96),_xlfn.CONCAT(", ",AV96),
IF($AT$143=SUM($AT$23:AT96),_xlfn.CONCAT(" y ",AV96)))))</f>
        <v/>
      </c>
      <c r="AV96" s="156" t="s">
        <v>5207</v>
      </c>
    </row>
    <row r="97" spans="1:48" ht="15" customHeight="1">
      <c r="A97" s="672"/>
      <c r="C97" s="165" t="s">
        <v>5208</v>
      </c>
      <c r="D97" s="852" t="str">
        <f>IF(CNGE_2024_M1_Secc5!$D114="","",CNGE_2024_M1_Secc5!$D114)</f>
        <v/>
      </c>
      <c r="E97" s="853"/>
      <c r="F97" s="853"/>
      <c r="G97" s="854"/>
      <c r="H97" s="713"/>
      <c r="I97" s="715"/>
      <c r="J97" s="713"/>
      <c r="K97" s="714"/>
      <c r="L97" s="715"/>
      <c r="M97" s="713"/>
      <c r="N97" s="714"/>
      <c r="O97" s="715"/>
      <c r="P97" s="713"/>
      <c r="Q97" s="714"/>
      <c r="R97" s="715"/>
      <c r="S97" s="713"/>
      <c r="T97" s="714"/>
      <c r="U97" s="715"/>
      <c r="V97" s="713"/>
      <c r="W97" s="714"/>
      <c r="X97" s="715"/>
      <c r="Y97" s="713"/>
      <c r="Z97" s="714"/>
      <c r="AA97" s="715"/>
      <c r="AB97" s="713"/>
      <c r="AC97" s="714"/>
      <c r="AD97" s="715"/>
      <c r="AE97" s="145"/>
      <c r="AF97" s="164"/>
      <c r="AG97" s="199">
        <f>IF(AND(COUNTBLANK(D97)=1,COUNTA(H97:AD97)=0),0,IF(AND(COUNTBLANK(D97)=0,SUM(CNGE_2024_M1_Secc5!$J$554)=0,COUNTA(H97:AD97)=0),0,IF(AND(COUNTBLANK(D97)=0,SUM(CNGE_2024_M1_Secc5!$J$554)&gt;0,H97="X",COUNTA(J97:AD97)=0),0,IF(AND(COUNTBLANK(D97)=0,SUM(CNGE_2024_M1_Secc5!$J$554)&gt;0,H97="",COUNTA(J97:AD97)=7),0,1))))</f>
        <v>0</v>
      </c>
      <c r="AH97" s="293">
        <f t="shared" si="8"/>
        <v>0</v>
      </c>
      <c r="AI97" s="294">
        <f t="shared" si="9"/>
        <v>0</v>
      </c>
      <c r="AJ97" s="295">
        <f t="shared" si="10"/>
        <v>0</v>
      </c>
      <c r="AK97" s="296">
        <f t="shared" si="11"/>
        <v>0</v>
      </c>
      <c r="AL97" s="298">
        <f t="shared" si="12"/>
        <v>0</v>
      </c>
      <c r="AM97" s="202">
        <f>IF(AND(SUM(CNGE_2024_M1_Secc5!$J$554)=0,COUNTA(H97:AD97)&gt;0),1,0)</f>
        <v>0</v>
      </c>
      <c r="AN97" s="221">
        <f t="shared" si="13"/>
        <v>0</v>
      </c>
      <c r="AO97" s="164"/>
      <c r="AP97" s="164"/>
      <c r="AQ97" s="402">
        <f t="shared" si="14"/>
        <v>0</v>
      </c>
      <c r="AR97" s="370" t="str">
        <f>IF(AQ97=0,"",
IF(SUM($AQ$23:AQ97)=1,AS97,
IF($AQ$143&gt;SUM($AQ$23:AQ97),_xlfn.CONCAT(", ",AS97),
IF($AQ$143=SUM($AQ$23:AQ97),_xlfn.CONCAT(" y ",AS97)))))</f>
        <v/>
      </c>
      <c r="AS97" s="156" t="s">
        <v>5209</v>
      </c>
      <c r="AT97" s="272">
        <f t="shared" si="15"/>
        <v>0</v>
      </c>
      <c r="AU97" s="273" t="str">
        <f>IF(AT97=0,"",
IF(SUM($AT$23:AT97)=1,AV97,
IF($AT$143&gt;SUM($AT$23:AT97),_xlfn.CONCAT(", ",AV97),
IF($AT$143=SUM($AT$23:AT97),_xlfn.CONCAT(" y ",AV97)))))</f>
        <v/>
      </c>
      <c r="AV97" s="156" t="s">
        <v>5209</v>
      </c>
    </row>
    <row r="98" spans="1:48" ht="15" customHeight="1">
      <c r="A98" s="672"/>
      <c r="C98" s="165" t="s">
        <v>5210</v>
      </c>
      <c r="D98" s="852" t="str">
        <f>IF(CNGE_2024_M1_Secc5!$D115="","",CNGE_2024_M1_Secc5!$D115)</f>
        <v/>
      </c>
      <c r="E98" s="853"/>
      <c r="F98" s="853"/>
      <c r="G98" s="854"/>
      <c r="H98" s="713"/>
      <c r="I98" s="715"/>
      <c r="J98" s="713"/>
      <c r="K98" s="714"/>
      <c r="L98" s="715"/>
      <c r="M98" s="713"/>
      <c r="N98" s="714"/>
      <c r="O98" s="715"/>
      <c r="P98" s="713"/>
      <c r="Q98" s="714"/>
      <c r="R98" s="715"/>
      <c r="S98" s="713"/>
      <c r="T98" s="714"/>
      <c r="U98" s="715"/>
      <c r="V98" s="713"/>
      <c r="W98" s="714"/>
      <c r="X98" s="715"/>
      <c r="Y98" s="713"/>
      <c r="Z98" s="714"/>
      <c r="AA98" s="715"/>
      <c r="AB98" s="713"/>
      <c r="AC98" s="714"/>
      <c r="AD98" s="715"/>
      <c r="AE98" s="145"/>
      <c r="AF98" s="164"/>
      <c r="AG98" s="199">
        <f>IF(AND(COUNTBLANK(D98)=1,COUNTA(H98:AD98)=0),0,IF(AND(COUNTBLANK(D98)=0,SUM(CNGE_2024_M1_Secc5!$J$554)=0,COUNTA(H98:AD98)=0),0,IF(AND(COUNTBLANK(D98)=0,SUM(CNGE_2024_M1_Secc5!$J$554)&gt;0,H98="X",COUNTA(J98:AD98)=0),0,IF(AND(COUNTBLANK(D98)=0,SUM(CNGE_2024_M1_Secc5!$J$554)&gt;0,H98="",COUNTA(J98:AD98)=7),0,1))))</f>
        <v>0</v>
      </c>
      <c r="AH98" s="293">
        <f t="shared" si="8"/>
        <v>0</v>
      </c>
      <c r="AI98" s="294">
        <f t="shared" si="9"/>
        <v>0</v>
      </c>
      <c r="AJ98" s="295">
        <f t="shared" si="10"/>
        <v>0</v>
      </c>
      <c r="AK98" s="296">
        <f t="shared" si="11"/>
        <v>0</v>
      </c>
      <c r="AL98" s="298">
        <f t="shared" si="12"/>
        <v>0</v>
      </c>
      <c r="AM98" s="202">
        <f>IF(AND(SUM(CNGE_2024_M1_Secc5!$J$554)=0,COUNTA(H98:AD98)&gt;0),1,0)</f>
        <v>0</v>
      </c>
      <c r="AN98" s="221">
        <f t="shared" si="13"/>
        <v>0</v>
      </c>
      <c r="AO98" s="164"/>
      <c r="AP98" s="164"/>
      <c r="AQ98" s="402">
        <f t="shared" si="14"/>
        <v>0</v>
      </c>
      <c r="AR98" s="370" t="str">
        <f>IF(AQ98=0,"",
IF(SUM($AQ$23:AQ98)=1,AS98,
IF($AQ$143&gt;SUM($AQ$23:AQ98),_xlfn.CONCAT(", ",AS98),
IF($AQ$143=SUM($AQ$23:AQ98),_xlfn.CONCAT(" y ",AS98)))))</f>
        <v/>
      </c>
      <c r="AS98" s="156" t="s">
        <v>5211</v>
      </c>
      <c r="AT98" s="272">
        <f t="shared" si="15"/>
        <v>0</v>
      </c>
      <c r="AU98" s="273" t="str">
        <f>IF(AT98=0,"",
IF(SUM($AT$23:AT98)=1,AV98,
IF($AT$143&gt;SUM($AT$23:AT98),_xlfn.CONCAT(", ",AV98),
IF($AT$143=SUM($AT$23:AT98),_xlfn.CONCAT(" y ",AV98)))))</f>
        <v/>
      </c>
      <c r="AV98" s="156" t="s">
        <v>5211</v>
      </c>
    </row>
    <row r="99" spans="1:48" ht="15" customHeight="1">
      <c r="A99" s="672"/>
      <c r="C99" s="165" t="s">
        <v>5212</v>
      </c>
      <c r="D99" s="852" t="str">
        <f>IF(CNGE_2024_M1_Secc5!$D116="","",CNGE_2024_M1_Secc5!$D116)</f>
        <v/>
      </c>
      <c r="E99" s="853"/>
      <c r="F99" s="853"/>
      <c r="G99" s="854"/>
      <c r="H99" s="713"/>
      <c r="I99" s="715"/>
      <c r="J99" s="713"/>
      <c r="K99" s="714"/>
      <c r="L99" s="715"/>
      <c r="M99" s="713"/>
      <c r="N99" s="714"/>
      <c r="O99" s="715"/>
      <c r="P99" s="713"/>
      <c r="Q99" s="714"/>
      <c r="R99" s="715"/>
      <c r="S99" s="713"/>
      <c r="T99" s="714"/>
      <c r="U99" s="715"/>
      <c r="V99" s="713"/>
      <c r="W99" s="714"/>
      <c r="X99" s="715"/>
      <c r="Y99" s="713"/>
      <c r="Z99" s="714"/>
      <c r="AA99" s="715"/>
      <c r="AB99" s="713"/>
      <c r="AC99" s="714"/>
      <c r="AD99" s="715"/>
      <c r="AE99" s="145"/>
      <c r="AF99" s="164"/>
      <c r="AG99" s="199">
        <f>IF(AND(COUNTBLANK(D99)=1,COUNTA(H99:AD99)=0),0,IF(AND(COUNTBLANK(D99)=0,SUM(CNGE_2024_M1_Secc5!$J$554)=0,COUNTA(H99:AD99)=0),0,IF(AND(COUNTBLANK(D99)=0,SUM(CNGE_2024_M1_Secc5!$J$554)&gt;0,H99="X",COUNTA(J99:AD99)=0),0,IF(AND(COUNTBLANK(D99)=0,SUM(CNGE_2024_M1_Secc5!$J$554)&gt;0,H99="",COUNTA(J99:AD99)=7),0,1))))</f>
        <v>0</v>
      </c>
      <c r="AH99" s="293">
        <f t="shared" si="8"/>
        <v>0</v>
      </c>
      <c r="AI99" s="294">
        <f t="shared" si="9"/>
        <v>0</v>
      </c>
      <c r="AJ99" s="295">
        <f t="shared" si="10"/>
        <v>0</v>
      </c>
      <c r="AK99" s="296">
        <f t="shared" si="11"/>
        <v>0</v>
      </c>
      <c r="AL99" s="298">
        <f t="shared" si="12"/>
        <v>0</v>
      </c>
      <c r="AM99" s="202">
        <f>IF(AND(SUM(CNGE_2024_M1_Secc5!$J$554)=0,COUNTA(H99:AD99)&gt;0),1,0)</f>
        <v>0</v>
      </c>
      <c r="AN99" s="221">
        <f t="shared" si="13"/>
        <v>0</v>
      </c>
      <c r="AO99" s="164"/>
      <c r="AP99" s="164"/>
      <c r="AQ99" s="402">
        <f t="shared" si="14"/>
        <v>0</v>
      </c>
      <c r="AR99" s="370" t="str">
        <f>IF(AQ99=0,"",
IF(SUM($AQ$23:AQ99)=1,AS99,
IF($AQ$143&gt;SUM($AQ$23:AQ99),_xlfn.CONCAT(", ",AS99),
IF($AQ$143=SUM($AQ$23:AQ99),_xlfn.CONCAT(" y ",AS99)))))</f>
        <v/>
      </c>
      <c r="AS99" s="156" t="s">
        <v>5213</v>
      </c>
      <c r="AT99" s="272">
        <f t="shared" si="15"/>
        <v>0</v>
      </c>
      <c r="AU99" s="273" t="str">
        <f>IF(AT99=0,"",
IF(SUM($AT$23:AT99)=1,AV99,
IF($AT$143&gt;SUM($AT$23:AT99),_xlfn.CONCAT(", ",AV99),
IF($AT$143=SUM($AT$23:AT99),_xlfn.CONCAT(" y ",AV99)))))</f>
        <v/>
      </c>
      <c r="AV99" s="156" t="s">
        <v>5213</v>
      </c>
    </row>
    <row r="100" spans="1:48" ht="15" customHeight="1">
      <c r="A100" s="672"/>
      <c r="C100" s="165" t="s">
        <v>5214</v>
      </c>
      <c r="D100" s="852" t="str">
        <f>IF(CNGE_2024_M1_Secc5!$D117="","",CNGE_2024_M1_Secc5!$D117)</f>
        <v/>
      </c>
      <c r="E100" s="853"/>
      <c r="F100" s="853"/>
      <c r="G100" s="854"/>
      <c r="H100" s="713"/>
      <c r="I100" s="715"/>
      <c r="J100" s="713"/>
      <c r="K100" s="714"/>
      <c r="L100" s="715"/>
      <c r="M100" s="713"/>
      <c r="N100" s="714"/>
      <c r="O100" s="715"/>
      <c r="P100" s="713"/>
      <c r="Q100" s="714"/>
      <c r="R100" s="715"/>
      <c r="S100" s="713"/>
      <c r="T100" s="714"/>
      <c r="U100" s="715"/>
      <c r="V100" s="713"/>
      <c r="W100" s="714"/>
      <c r="X100" s="715"/>
      <c r="Y100" s="713"/>
      <c r="Z100" s="714"/>
      <c r="AA100" s="715"/>
      <c r="AB100" s="713"/>
      <c r="AC100" s="714"/>
      <c r="AD100" s="715"/>
      <c r="AE100" s="145"/>
      <c r="AF100" s="164"/>
      <c r="AG100" s="199">
        <f>IF(AND(COUNTBLANK(D100)=1,COUNTA(H100:AD100)=0),0,IF(AND(COUNTBLANK(D100)=0,SUM(CNGE_2024_M1_Secc5!$J$554)=0,COUNTA(H100:AD100)=0),0,IF(AND(COUNTBLANK(D100)=0,SUM(CNGE_2024_M1_Secc5!$J$554)&gt;0,H100="X",COUNTA(J100:AD100)=0),0,IF(AND(COUNTBLANK(D100)=0,SUM(CNGE_2024_M1_Secc5!$J$554)&gt;0,H100="",COUNTA(J100:AD100)=7),0,1))))</f>
        <v>0</v>
      </c>
      <c r="AH100" s="293">
        <f t="shared" si="8"/>
        <v>0</v>
      </c>
      <c r="AI100" s="294">
        <f t="shared" si="9"/>
        <v>0</v>
      </c>
      <c r="AJ100" s="295">
        <f t="shared" si="10"/>
        <v>0</v>
      </c>
      <c r="AK100" s="296">
        <f t="shared" si="11"/>
        <v>0</v>
      </c>
      <c r="AL100" s="298">
        <f t="shared" si="12"/>
        <v>0</v>
      </c>
      <c r="AM100" s="202">
        <f>IF(AND(SUM(CNGE_2024_M1_Secc5!$J$554)=0,COUNTA(H100:AD100)&gt;0),1,0)</f>
        <v>0</v>
      </c>
      <c r="AN100" s="221">
        <f t="shared" si="13"/>
        <v>0</v>
      </c>
      <c r="AO100" s="164"/>
      <c r="AP100" s="164"/>
      <c r="AQ100" s="402">
        <f t="shared" si="14"/>
        <v>0</v>
      </c>
      <c r="AR100" s="370" t="str">
        <f>IF(AQ100=0,"",
IF(SUM($AQ$23:AQ100)=1,AS100,
IF($AQ$143&gt;SUM($AQ$23:AQ100),_xlfn.CONCAT(", ",AS100),
IF($AQ$143=SUM($AQ$23:AQ100),_xlfn.CONCAT(" y ",AS100)))))</f>
        <v/>
      </c>
      <c r="AS100" s="156" t="s">
        <v>5215</v>
      </c>
      <c r="AT100" s="272">
        <f t="shared" si="15"/>
        <v>0</v>
      </c>
      <c r="AU100" s="273" t="str">
        <f>IF(AT100=0,"",
IF(SUM($AT$23:AT100)=1,AV100,
IF($AT$143&gt;SUM($AT$23:AT100),_xlfn.CONCAT(", ",AV100),
IF($AT$143=SUM($AT$23:AT100),_xlfn.CONCAT(" y ",AV100)))))</f>
        <v/>
      </c>
      <c r="AV100" s="156" t="s">
        <v>5215</v>
      </c>
    </row>
    <row r="101" spans="1:48" ht="15" customHeight="1">
      <c r="A101" s="672"/>
      <c r="C101" s="165" t="s">
        <v>5216</v>
      </c>
      <c r="D101" s="852" t="str">
        <f>IF(CNGE_2024_M1_Secc5!$D118="","",CNGE_2024_M1_Secc5!$D118)</f>
        <v/>
      </c>
      <c r="E101" s="853"/>
      <c r="F101" s="853"/>
      <c r="G101" s="854"/>
      <c r="H101" s="713"/>
      <c r="I101" s="715"/>
      <c r="J101" s="713"/>
      <c r="K101" s="714"/>
      <c r="L101" s="715"/>
      <c r="M101" s="713"/>
      <c r="N101" s="714"/>
      <c r="O101" s="715"/>
      <c r="P101" s="713"/>
      <c r="Q101" s="714"/>
      <c r="R101" s="715"/>
      <c r="S101" s="713"/>
      <c r="T101" s="714"/>
      <c r="U101" s="715"/>
      <c r="V101" s="713"/>
      <c r="W101" s="714"/>
      <c r="X101" s="715"/>
      <c r="Y101" s="713"/>
      <c r="Z101" s="714"/>
      <c r="AA101" s="715"/>
      <c r="AB101" s="713"/>
      <c r="AC101" s="714"/>
      <c r="AD101" s="715"/>
      <c r="AE101" s="145"/>
      <c r="AF101" s="164"/>
      <c r="AG101" s="199">
        <f>IF(AND(COUNTBLANK(D101)=1,COUNTA(H101:AD101)=0),0,IF(AND(COUNTBLANK(D101)=0,SUM(CNGE_2024_M1_Secc5!$J$554)=0,COUNTA(H101:AD101)=0),0,IF(AND(COUNTBLANK(D101)=0,SUM(CNGE_2024_M1_Secc5!$J$554)&gt;0,H101="X",COUNTA(J101:AD101)=0),0,IF(AND(COUNTBLANK(D101)=0,SUM(CNGE_2024_M1_Secc5!$J$554)&gt;0,H101="",COUNTA(J101:AD101)=7),0,1))))</f>
        <v>0</v>
      </c>
      <c r="AH101" s="293">
        <f t="shared" si="8"/>
        <v>0</v>
      </c>
      <c r="AI101" s="294">
        <f t="shared" si="9"/>
        <v>0</v>
      </c>
      <c r="AJ101" s="295">
        <f t="shared" si="10"/>
        <v>0</v>
      </c>
      <c r="AK101" s="296">
        <f t="shared" si="11"/>
        <v>0</v>
      </c>
      <c r="AL101" s="298">
        <f t="shared" si="12"/>
        <v>0</v>
      </c>
      <c r="AM101" s="202">
        <f>IF(AND(SUM(CNGE_2024_M1_Secc5!$J$554)=0,COUNTA(H101:AD101)&gt;0),1,0)</f>
        <v>0</v>
      </c>
      <c r="AN101" s="221">
        <f t="shared" si="13"/>
        <v>0</v>
      </c>
      <c r="AO101" s="164"/>
      <c r="AP101" s="164"/>
      <c r="AQ101" s="402">
        <f t="shared" si="14"/>
        <v>0</v>
      </c>
      <c r="AR101" s="370" t="str">
        <f>IF(AQ101=0,"",
IF(SUM($AQ$23:AQ101)=1,AS101,
IF($AQ$143&gt;SUM($AQ$23:AQ101),_xlfn.CONCAT(", ",AS101),
IF($AQ$143=SUM($AQ$23:AQ101),_xlfn.CONCAT(" y ",AS101)))))</f>
        <v/>
      </c>
      <c r="AS101" s="156" t="s">
        <v>5217</v>
      </c>
      <c r="AT101" s="272">
        <f t="shared" si="15"/>
        <v>0</v>
      </c>
      <c r="AU101" s="273" t="str">
        <f>IF(AT101=0,"",
IF(SUM($AT$23:AT101)=1,AV101,
IF($AT$143&gt;SUM($AT$23:AT101),_xlfn.CONCAT(", ",AV101),
IF($AT$143=SUM($AT$23:AT101),_xlfn.CONCAT(" y ",AV101)))))</f>
        <v/>
      </c>
      <c r="AV101" s="156" t="s">
        <v>5217</v>
      </c>
    </row>
    <row r="102" spans="1:48" ht="15" customHeight="1">
      <c r="A102" s="672"/>
      <c r="C102" s="165" t="s">
        <v>5218</v>
      </c>
      <c r="D102" s="852" t="str">
        <f>IF(CNGE_2024_M1_Secc5!$D119="","",CNGE_2024_M1_Secc5!$D119)</f>
        <v/>
      </c>
      <c r="E102" s="853"/>
      <c r="F102" s="853"/>
      <c r="G102" s="854"/>
      <c r="H102" s="713"/>
      <c r="I102" s="715"/>
      <c r="J102" s="713"/>
      <c r="K102" s="714"/>
      <c r="L102" s="715"/>
      <c r="M102" s="713"/>
      <c r="N102" s="714"/>
      <c r="O102" s="715"/>
      <c r="P102" s="713"/>
      <c r="Q102" s="714"/>
      <c r="R102" s="715"/>
      <c r="S102" s="713"/>
      <c r="T102" s="714"/>
      <c r="U102" s="715"/>
      <c r="V102" s="713"/>
      <c r="W102" s="714"/>
      <c r="X102" s="715"/>
      <c r="Y102" s="713"/>
      <c r="Z102" s="714"/>
      <c r="AA102" s="715"/>
      <c r="AB102" s="713"/>
      <c r="AC102" s="714"/>
      <c r="AD102" s="715"/>
      <c r="AE102" s="145"/>
      <c r="AF102" s="164"/>
      <c r="AG102" s="199">
        <f>IF(AND(COUNTBLANK(D102)=1,COUNTA(H102:AD102)=0),0,IF(AND(COUNTBLANK(D102)=0,SUM(CNGE_2024_M1_Secc5!$J$554)=0,COUNTA(H102:AD102)=0),0,IF(AND(COUNTBLANK(D102)=0,SUM(CNGE_2024_M1_Secc5!$J$554)&gt;0,H102="X",COUNTA(J102:AD102)=0),0,IF(AND(COUNTBLANK(D102)=0,SUM(CNGE_2024_M1_Secc5!$J$554)&gt;0,H102="",COUNTA(J102:AD102)=7),0,1))))</f>
        <v>0</v>
      </c>
      <c r="AH102" s="293">
        <f t="shared" si="8"/>
        <v>0</v>
      </c>
      <c r="AI102" s="294">
        <f t="shared" si="9"/>
        <v>0</v>
      </c>
      <c r="AJ102" s="295">
        <f t="shared" si="10"/>
        <v>0</v>
      </c>
      <c r="AK102" s="296">
        <f t="shared" si="11"/>
        <v>0</v>
      </c>
      <c r="AL102" s="298">
        <f t="shared" si="12"/>
        <v>0</v>
      </c>
      <c r="AM102" s="202">
        <f>IF(AND(SUM(CNGE_2024_M1_Secc5!$J$554)=0,COUNTA(H102:AD102)&gt;0),1,0)</f>
        <v>0</v>
      </c>
      <c r="AN102" s="221">
        <f t="shared" si="13"/>
        <v>0</v>
      </c>
      <c r="AO102" s="164"/>
      <c r="AP102" s="164"/>
      <c r="AQ102" s="402">
        <f t="shared" si="14"/>
        <v>0</v>
      </c>
      <c r="AR102" s="370" t="str">
        <f>IF(AQ102=0,"",
IF(SUM($AQ$23:AQ102)=1,AS102,
IF($AQ$143&gt;SUM($AQ$23:AQ102),_xlfn.CONCAT(", ",AS102),
IF($AQ$143=SUM($AQ$23:AQ102),_xlfn.CONCAT(" y ",AS102)))))</f>
        <v/>
      </c>
      <c r="AS102" s="156" t="s">
        <v>5219</v>
      </c>
      <c r="AT102" s="272">
        <f t="shared" si="15"/>
        <v>0</v>
      </c>
      <c r="AU102" s="273" t="str">
        <f>IF(AT102=0,"",
IF(SUM($AT$23:AT102)=1,AV102,
IF($AT$143&gt;SUM($AT$23:AT102),_xlfn.CONCAT(", ",AV102),
IF($AT$143=SUM($AT$23:AT102),_xlfn.CONCAT(" y ",AV102)))))</f>
        <v/>
      </c>
      <c r="AV102" s="156" t="s">
        <v>5219</v>
      </c>
    </row>
    <row r="103" spans="1:48" ht="15" customHeight="1">
      <c r="A103" s="672"/>
      <c r="C103" s="165" t="s">
        <v>5220</v>
      </c>
      <c r="D103" s="852" t="str">
        <f>IF(CNGE_2024_M1_Secc5!$D120="","",CNGE_2024_M1_Secc5!$D120)</f>
        <v/>
      </c>
      <c r="E103" s="853"/>
      <c r="F103" s="853"/>
      <c r="G103" s="854"/>
      <c r="H103" s="713"/>
      <c r="I103" s="715"/>
      <c r="J103" s="713"/>
      <c r="K103" s="714"/>
      <c r="L103" s="715"/>
      <c r="M103" s="713"/>
      <c r="N103" s="714"/>
      <c r="O103" s="715"/>
      <c r="P103" s="713"/>
      <c r="Q103" s="714"/>
      <c r="R103" s="715"/>
      <c r="S103" s="713"/>
      <c r="T103" s="714"/>
      <c r="U103" s="715"/>
      <c r="V103" s="713"/>
      <c r="W103" s="714"/>
      <c r="X103" s="715"/>
      <c r="Y103" s="713"/>
      <c r="Z103" s="714"/>
      <c r="AA103" s="715"/>
      <c r="AB103" s="713"/>
      <c r="AC103" s="714"/>
      <c r="AD103" s="715"/>
      <c r="AE103" s="145"/>
      <c r="AF103" s="164"/>
      <c r="AG103" s="199">
        <f>IF(AND(COUNTBLANK(D103)=1,COUNTA(H103:AD103)=0),0,IF(AND(COUNTBLANK(D103)=0,SUM(CNGE_2024_M1_Secc5!$J$554)=0,COUNTA(H103:AD103)=0),0,IF(AND(COUNTBLANK(D103)=0,SUM(CNGE_2024_M1_Secc5!$J$554)&gt;0,H103="X",COUNTA(J103:AD103)=0),0,IF(AND(COUNTBLANK(D103)=0,SUM(CNGE_2024_M1_Secc5!$J$554)&gt;0,H103="",COUNTA(J103:AD103)=7),0,1))))</f>
        <v>0</v>
      </c>
      <c r="AH103" s="293">
        <f t="shared" si="8"/>
        <v>0</v>
      </c>
      <c r="AI103" s="294">
        <f t="shared" si="9"/>
        <v>0</v>
      </c>
      <c r="AJ103" s="295">
        <f t="shared" si="10"/>
        <v>0</v>
      </c>
      <c r="AK103" s="296">
        <f t="shared" si="11"/>
        <v>0</v>
      </c>
      <c r="AL103" s="298">
        <f t="shared" si="12"/>
        <v>0</v>
      </c>
      <c r="AM103" s="202">
        <f>IF(AND(SUM(CNGE_2024_M1_Secc5!$J$554)=0,COUNTA(H103:AD103)&gt;0),1,0)</f>
        <v>0</v>
      </c>
      <c r="AN103" s="221">
        <f t="shared" si="13"/>
        <v>0</v>
      </c>
      <c r="AO103" s="164"/>
      <c r="AP103" s="164"/>
      <c r="AQ103" s="402">
        <f t="shared" si="14"/>
        <v>0</v>
      </c>
      <c r="AR103" s="370" t="str">
        <f>IF(AQ103=0,"",
IF(SUM($AQ$23:AQ103)=1,AS103,
IF($AQ$143&gt;SUM($AQ$23:AQ103),_xlfn.CONCAT(", ",AS103),
IF($AQ$143=SUM($AQ$23:AQ103),_xlfn.CONCAT(" y ",AS103)))))</f>
        <v/>
      </c>
      <c r="AS103" s="156" t="s">
        <v>5221</v>
      </c>
      <c r="AT103" s="272">
        <f t="shared" si="15"/>
        <v>0</v>
      </c>
      <c r="AU103" s="273" t="str">
        <f>IF(AT103=0,"",
IF(SUM($AT$23:AT103)=1,AV103,
IF($AT$143&gt;SUM($AT$23:AT103),_xlfn.CONCAT(", ",AV103),
IF($AT$143=SUM($AT$23:AT103),_xlfn.CONCAT(" y ",AV103)))))</f>
        <v/>
      </c>
      <c r="AV103" s="156" t="s">
        <v>5221</v>
      </c>
    </row>
    <row r="104" spans="1:48" ht="15" customHeight="1">
      <c r="A104" s="672"/>
      <c r="C104" s="165" t="s">
        <v>5222</v>
      </c>
      <c r="D104" s="852" t="str">
        <f>IF(CNGE_2024_M1_Secc5!$D121="","",CNGE_2024_M1_Secc5!$D121)</f>
        <v/>
      </c>
      <c r="E104" s="853"/>
      <c r="F104" s="853"/>
      <c r="G104" s="854"/>
      <c r="H104" s="713"/>
      <c r="I104" s="715"/>
      <c r="J104" s="713"/>
      <c r="K104" s="714"/>
      <c r="L104" s="715"/>
      <c r="M104" s="713"/>
      <c r="N104" s="714"/>
      <c r="O104" s="715"/>
      <c r="P104" s="713"/>
      <c r="Q104" s="714"/>
      <c r="R104" s="715"/>
      <c r="S104" s="713"/>
      <c r="T104" s="714"/>
      <c r="U104" s="715"/>
      <c r="V104" s="713"/>
      <c r="W104" s="714"/>
      <c r="X104" s="715"/>
      <c r="Y104" s="713"/>
      <c r="Z104" s="714"/>
      <c r="AA104" s="715"/>
      <c r="AB104" s="713"/>
      <c r="AC104" s="714"/>
      <c r="AD104" s="715"/>
      <c r="AE104" s="145"/>
      <c r="AF104" s="164"/>
      <c r="AG104" s="199">
        <f>IF(AND(COUNTBLANK(D104)=1,COUNTA(H104:AD104)=0),0,IF(AND(COUNTBLANK(D104)=0,SUM(CNGE_2024_M1_Secc5!$J$554)=0,COUNTA(H104:AD104)=0),0,IF(AND(COUNTBLANK(D104)=0,SUM(CNGE_2024_M1_Secc5!$J$554)&gt;0,H104="X",COUNTA(J104:AD104)=0),0,IF(AND(COUNTBLANK(D104)=0,SUM(CNGE_2024_M1_Secc5!$J$554)&gt;0,H104="",COUNTA(J104:AD104)=7),0,1))))</f>
        <v>0</v>
      </c>
      <c r="AH104" s="293">
        <f t="shared" si="8"/>
        <v>0</v>
      </c>
      <c r="AI104" s="294">
        <f t="shared" si="9"/>
        <v>0</v>
      </c>
      <c r="AJ104" s="295">
        <f t="shared" si="10"/>
        <v>0</v>
      </c>
      <c r="AK104" s="296">
        <f t="shared" si="11"/>
        <v>0</v>
      </c>
      <c r="AL104" s="298">
        <f t="shared" si="12"/>
        <v>0</v>
      </c>
      <c r="AM104" s="202">
        <f>IF(AND(SUM(CNGE_2024_M1_Secc5!$J$554)=0,COUNTA(H104:AD104)&gt;0),1,0)</f>
        <v>0</v>
      </c>
      <c r="AN104" s="221">
        <f t="shared" si="13"/>
        <v>0</v>
      </c>
      <c r="AO104" s="164"/>
      <c r="AP104" s="164"/>
      <c r="AQ104" s="402">
        <f t="shared" si="14"/>
        <v>0</v>
      </c>
      <c r="AR104" s="370" t="str">
        <f>IF(AQ104=0,"",
IF(SUM($AQ$23:AQ104)=1,AS104,
IF($AQ$143&gt;SUM($AQ$23:AQ104),_xlfn.CONCAT(", ",AS104),
IF($AQ$143=SUM($AQ$23:AQ104),_xlfn.CONCAT(" y ",AS104)))))</f>
        <v/>
      </c>
      <c r="AS104" s="156" t="s">
        <v>5223</v>
      </c>
      <c r="AT104" s="272">
        <f t="shared" si="15"/>
        <v>0</v>
      </c>
      <c r="AU104" s="273" t="str">
        <f>IF(AT104=0,"",
IF(SUM($AT$23:AT104)=1,AV104,
IF($AT$143&gt;SUM($AT$23:AT104),_xlfn.CONCAT(", ",AV104),
IF($AT$143=SUM($AT$23:AT104),_xlfn.CONCAT(" y ",AV104)))))</f>
        <v/>
      </c>
      <c r="AV104" s="156" t="s">
        <v>5223</v>
      </c>
    </row>
    <row r="105" spans="1:48" ht="15" customHeight="1">
      <c r="A105" s="672"/>
      <c r="C105" s="165" t="s">
        <v>5224</v>
      </c>
      <c r="D105" s="852" t="str">
        <f>IF(CNGE_2024_M1_Secc5!$D122="","",CNGE_2024_M1_Secc5!$D122)</f>
        <v/>
      </c>
      <c r="E105" s="853"/>
      <c r="F105" s="853"/>
      <c r="G105" s="854"/>
      <c r="H105" s="713"/>
      <c r="I105" s="715"/>
      <c r="J105" s="713"/>
      <c r="K105" s="714"/>
      <c r="L105" s="715"/>
      <c r="M105" s="713"/>
      <c r="N105" s="714"/>
      <c r="O105" s="715"/>
      <c r="P105" s="713"/>
      <c r="Q105" s="714"/>
      <c r="R105" s="715"/>
      <c r="S105" s="713"/>
      <c r="T105" s="714"/>
      <c r="U105" s="715"/>
      <c r="V105" s="713"/>
      <c r="W105" s="714"/>
      <c r="X105" s="715"/>
      <c r="Y105" s="713"/>
      <c r="Z105" s="714"/>
      <c r="AA105" s="715"/>
      <c r="AB105" s="713"/>
      <c r="AC105" s="714"/>
      <c r="AD105" s="715"/>
      <c r="AE105" s="145"/>
      <c r="AF105" s="164"/>
      <c r="AG105" s="199">
        <f>IF(AND(COUNTBLANK(D105)=1,COUNTA(H105:AD105)=0),0,IF(AND(COUNTBLANK(D105)=0,SUM(CNGE_2024_M1_Secc5!$J$554)=0,COUNTA(H105:AD105)=0),0,IF(AND(COUNTBLANK(D105)=0,SUM(CNGE_2024_M1_Secc5!$J$554)&gt;0,H105="X",COUNTA(J105:AD105)=0),0,IF(AND(COUNTBLANK(D105)=0,SUM(CNGE_2024_M1_Secc5!$J$554)&gt;0,H105="",COUNTA(J105:AD105)=7),0,1))))</f>
        <v>0</v>
      </c>
      <c r="AH105" s="293">
        <f t="shared" si="8"/>
        <v>0</v>
      </c>
      <c r="AI105" s="294">
        <f t="shared" si="9"/>
        <v>0</v>
      </c>
      <c r="AJ105" s="295">
        <f t="shared" si="10"/>
        <v>0</v>
      </c>
      <c r="AK105" s="296">
        <f t="shared" si="11"/>
        <v>0</v>
      </c>
      <c r="AL105" s="298">
        <f t="shared" si="12"/>
        <v>0</v>
      </c>
      <c r="AM105" s="202">
        <f>IF(AND(SUM(CNGE_2024_M1_Secc5!$J$554)=0,COUNTA(H105:AD105)&gt;0),1,0)</f>
        <v>0</v>
      </c>
      <c r="AN105" s="221">
        <f t="shared" si="13"/>
        <v>0</v>
      </c>
      <c r="AO105" s="164"/>
      <c r="AP105" s="164"/>
      <c r="AQ105" s="402">
        <f t="shared" si="14"/>
        <v>0</v>
      </c>
      <c r="AR105" s="370" t="str">
        <f>IF(AQ105=0,"",
IF(SUM($AQ$23:AQ105)=1,AS105,
IF($AQ$143&gt;SUM($AQ$23:AQ105),_xlfn.CONCAT(", ",AS105),
IF($AQ$143=SUM($AQ$23:AQ105),_xlfn.CONCAT(" y ",AS105)))))</f>
        <v/>
      </c>
      <c r="AS105" s="156" t="s">
        <v>5225</v>
      </c>
      <c r="AT105" s="272">
        <f t="shared" si="15"/>
        <v>0</v>
      </c>
      <c r="AU105" s="273" t="str">
        <f>IF(AT105=0,"",
IF(SUM($AT$23:AT105)=1,AV105,
IF($AT$143&gt;SUM($AT$23:AT105),_xlfn.CONCAT(", ",AV105),
IF($AT$143=SUM($AT$23:AT105),_xlfn.CONCAT(" y ",AV105)))))</f>
        <v/>
      </c>
      <c r="AV105" s="156" t="s">
        <v>5225</v>
      </c>
    </row>
    <row r="106" spans="1:48" ht="15" customHeight="1">
      <c r="A106" s="672"/>
      <c r="C106" s="165" t="s">
        <v>5226</v>
      </c>
      <c r="D106" s="852" t="str">
        <f>IF(CNGE_2024_M1_Secc5!$D123="","",CNGE_2024_M1_Secc5!$D123)</f>
        <v/>
      </c>
      <c r="E106" s="853"/>
      <c r="F106" s="853"/>
      <c r="G106" s="854"/>
      <c r="H106" s="713"/>
      <c r="I106" s="715"/>
      <c r="J106" s="713"/>
      <c r="K106" s="714"/>
      <c r="L106" s="715"/>
      <c r="M106" s="713"/>
      <c r="N106" s="714"/>
      <c r="O106" s="715"/>
      <c r="P106" s="713"/>
      <c r="Q106" s="714"/>
      <c r="R106" s="715"/>
      <c r="S106" s="713"/>
      <c r="T106" s="714"/>
      <c r="U106" s="715"/>
      <c r="V106" s="713"/>
      <c r="W106" s="714"/>
      <c r="X106" s="715"/>
      <c r="Y106" s="713"/>
      <c r="Z106" s="714"/>
      <c r="AA106" s="715"/>
      <c r="AB106" s="713"/>
      <c r="AC106" s="714"/>
      <c r="AD106" s="715"/>
      <c r="AE106" s="145"/>
      <c r="AF106" s="164"/>
      <c r="AG106" s="199">
        <f>IF(AND(COUNTBLANK(D106)=1,COUNTA(H106:AD106)=0),0,IF(AND(COUNTBLANK(D106)=0,SUM(CNGE_2024_M1_Secc5!$J$554)=0,COUNTA(H106:AD106)=0),0,IF(AND(COUNTBLANK(D106)=0,SUM(CNGE_2024_M1_Secc5!$J$554)&gt;0,H106="X",COUNTA(J106:AD106)=0),0,IF(AND(COUNTBLANK(D106)=0,SUM(CNGE_2024_M1_Secc5!$J$554)&gt;0,H106="",COUNTA(J106:AD106)=7),0,1))))</f>
        <v>0</v>
      </c>
      <c r="AH106" s="293">
        <f t="shared" si="8"/>
        <v>0</v>
      </c>
      <c r="AI106" s="294">
        <f t="shared" si="9"/>
        <v>0</v>
      </c>
      <c r="AJ106" s="295">
        <f t="shared" si="10"/>
        <v>0</v>
      </c>
      <c r="AK106" s="296">
        <f t="shared" si="11"/>
        <v>0</v>
      </c>
      <c r="AL106" s="298">
        <f t="shared" si="12"/>
        <v>0</v>
      </c>
      <c r="AM106" s="202">
        <f>IF(AND(SUM(CNGE_2024_M1_Secc5!$J$554)=0,COUNTA(H106:AD106)&gt;0),1,0)</f>
        <v>0</v>
      </c>
      <c r="AN106" s="221">
        <f t="shared" si="13"/>
        <v>0</v>
      </c>
      <c r="AO106" s="164"/>
      <c r="AP106" s="164"/>
      <c r="AQ106" s="402">
        <f t="shared" si="14"/>
        <v>0</v>
      </c>
      <c r="AR106" s="370" t="str">
        <f>IF(AQ106=0,"",
IF(SUM($AQ$23:AQ106)=1,AS106,
IF($AQ$143&gt;SUM($AQ$23:AQ106),_xlfn.CONCAT(", ",AS106),
IF($AQ$143=SUM($AQ$23:AQ106),_xlfn.CONCAT(" y ",AS106)))))</f>
        <v/>
      </c>
      <c r="AS106" s="156" t="s">
        <v>5227</v>
      </c>
      <c r="AT106" s="272">
        <f t="shared" si="15"/>
        <v>0</v>
      </c>
      <c r="AU106" s="273" t="str">
        <f>IF(AT106=0,"",
IF(SUM($AT$23:AT106)=1,AV106,
IF($AT$143&gt;SUM($AT$23:AT106),_xlfn.CONCAT(", ",AV106),
IF($AT$143=SUM($AT$23:AT106),_xlfn.CONCAT(" y ",AV106)))))</f>
        <v/>
      </c>
      <c r="AV106" s="156" t="s">
        <v>5227</v>
      </c>
    </row>
    <row r="107" spans="1:48" ht="15" customHeight="1">
      <c r="A107" s="672"/>
      <c r="C107" s="165" t="s">
        <v>5228</v>
      </c>
      <c r="D107" s="852" t="str">
        <f>IF(CNGE_2024_M1_Secc5!$D124="","",CNGE_2024_M1_Secc5!$D124)</f>
        <v/>
      </c>
      <c r="E107" s="853"/>
      <c r="F107" s="853"/>
      <c r="G107" s="854"/>
      <c r="H107" s="713"/>
      <c r="I107" s="715"/>
      <c r="J107" s="713"/>
      <c r="K107" s="714"/>
      <c r="L107" s="715"/>
      <c r="M107" s="713"/>
      <c r="N107" s="714"/>
      <c r="O107" s="715"/>
      <c r="P107" s="713"/>
      <c r="Q107" s="714"/>
      <c r="R107" s="715"/>
      <c r="S107" s="713"/>
      <c r="T107" s="714"/>
      <c r="U107" s="715"/>
      <c r="V107" s="713"/>
      <c r="W107" s="714"/>
      <c r="X107" s="715"/>
      <c r="Y107" s="713"/>
      <c r="Z107" s="714"/>
      <c r="AA107" s="715"/>
      <c r="AB107" s="713"/>
      <c r="AC107" s="714"/>
      <c r="AD107" s="715"/>
      <c r="AE107" s="145"/>
      <c r="AF107" s="164"/>
      <c r="AG107" s="199">
        <f>IF(AND(COUNTBLANK(D107)=1,COUNTA(H107:AD107)=0),0,IF(AND(COUNTBLANK(D107)=0,SUM(CNGE_2024_M1_Secc5!$J$554)=0,COUNTA(H107:AD107)=0),0,IF(AND(COUNTBLANK(D107)=0,SUM(CNGE_2024_M1_Secc5!$J$554)&gt;0,H107="X",COUNTA(J107:AD107)=0),0,IF(AND(COUNTBLANK(D107)=0,SUM(CNGE_2024_M1_Secc5!$J$554)&gt;0,H107="",COUNTA(J107:AD107)=7),0,1))))</f>
        <v>0</v>
      </c>
      <c r="AH107" s="293">
        <f t="shared" si="8"/>
        <v>0</v>
      </c>
      <c r="AI107" s="294">
        <f t="shared" si="9"/>
        <v>0</v>
      </c>
      <c r="AJ107" s="295">
        <f t="shared" si="10"/>
        <v>0</v>
      </c>
      <c r="AK107" s="296">
        <f t="shared" si="11"/>
        <v>0</v>
      </c>
      <c r="AL107" s="298">
        <f t="shared" si="12"/>
        <v>0</v>
      </c>
      <c r="AM107" s="202">
        <f>IF(AND(SUM(CNGE_2024_M1_Secc5!$J$554)=0,COUNTA(H107:AD107)&gt;0),1,0)</f>
        <v>0</v>
      </c>
      <c r="AN107" s="221">
        <f t="shared" si="13"/>
        <v>0</v>
      </c>
      <c r="AO107" s="164"/>
      <c r="AP107" s="164"/>
      <c r="AQ107" s="402">
        <f t="shared" si="14"/>
        <v>0</v>
      </c>
      <c r="AR107" s="370" t="str">
        <f>IF(AQ107=0,"",
IF(SUM($AQ$23:AQ107)=1,AS107,
IF($AQ$143&gt;SUM($AQ$23:AQ107),_xlfn.CONCAT(", ",AS107),
IF($AQ$143=SUM($AQ$23:AQ107),_xlfn.CONCAT(" y ",AS107)))))</f>
        <v/>
      </c>
      <c r="AS107" s="156" t="s">
        <v>5229</v>
      </c>
      <c r="AT107" s="272">
        <f t="shared" si="15"/>
        <v>0</v>
      </c>
      <c r="AU107" s="273" t="str">
        <f>IF(AT107=0,"",
IF(SUM($AT$23:AT107)=1,AV107,
IF($AT$143&gt;SUM($AT$23:AT107),_xlfn.CONCAT(", ",AV107),
IF($AT$143=SUM($AT$23:AT107),_xlfn.CONCAT(" y ",AV107)))))</f>
        <v/>
      </c>
      <c r="AV107" s="156" t="s">
        <v>5229</v>
      </c>
    </row>
    <row r="108" spans="1:48" ht="15" customHeight="1">
      <c r="A108" s="672"/>
      <c r="C108" s="165" t="s">
        <v>5230</v>
      </c>
      <c r="D108" s="852" t="str">
        <f>IF(CNGE_2024_M1_Secc5!$D125="","",CNGE_2024_M1_Secc5!$D125)</f>
        <v/>
      </c>
      <c r="E108" s="853"/>
      <c r="F108" s="853"/>
      <c r="G108" s="854"/>
      <c r="H108" s="713"/>
      <c r="I108" s="715"/>
      <c r="J108" s="713"/>
      <c r="K108" s="714"/>
      <c r="L108" s="715"/>
      <c r="M108" s="713"/>
      <c r="N108" s="714"/>
      <c r="O108" s="715"/>
      <c r="P108" s="713"/>
      <c r="Q108" s="714"/>
      <c r="R108" s="715"/>
      <c r="S108" s="713"/>
      <c r="T108" s="714"/>
      <c r="U108" s="715"/>
      <c r="V108" s="713"/>
      <c r="W108" s="714"/>
      <c r="X108" s="715"/>
      <c r="Y108" s="713"/>
      <c r="Z108" s="714"/>
      <c r="AA108" s="715"/>
      <c r="AB108" s="713"/>
      <c r="AC108" s="714"/>
      <c r="AD108" s="715"/>
      <c r="AE108" s="145"/>
      <c r="AF108" s="164"/>
      <c r="AG108" s="199">
        <f>IF(AND(COUNTBLANK(D108)=1,COUNTA(H108:AD108)=0),0,IF(AND(COUNTBLANK(D108)=0,SUM(CNGE_2024_M1_Secc5!$J$554)=0,COUNTA(H108:AD108)=0),0,IF(AND(COUNTBLANK(D108)=0,SUM(CNGE_2024_M1_Secc5!$J$554)&gt;0,H108="X",COUNTA(J108:AD108)=0),0,IF(AND(COUNTBLANK(D108)=0,SUM(CNGE_2024_M1_Secc5!$J$554)&gt;0,H108="",COUNTA(J108:AD108)=7),0,1))))</f>
        <v>0</v>
      </c>
      <c r="AH108" s="293">
        <f t="shared" si="8"/>
        <v>0</v>
      </c>
      <c r="AI108" s="294">
        <f t="shared" si="9"/>
        <v>0</v>
      </c>
      <c r="AJ108" s="295">
        <f t="shared" si="10"/>
        <v>0</v>
      </c>
      <c r="AK108" s="296">
        <f t="shared" si="11"/>
        <v>0</v>
      </c>
      <c r="AL108" s="298">
        <f t="shared" si="12"/>
        <v>0</v>
      </c>
      <c r="AM108" s="202">
        <f>IF(AND(SUM(CNGE_2024_M1_Secc5!$J$554)=0,COUNTA(H108:AD108)&gt;0),1,0)</f>
        <v>0</v>
      </c>
      <c r="AN108" s="221">
        <f t="shared" si="13"/>
        <v>0</v>
      </c>
      <c r="AO108" s="164"/>
      <c r="AP108" s="164"/>
      <c r="AQ108" s="402">
        <f t="shared" si="14"/>
        <v>0</v>
      </c>
      <c r="AR108" s="370" t="str">
        <f>IF(AQ108=0,"",
IF(SUM($AQ$23:AQ108)=1,AS108,
IF($AQ$143&gt;SUM($AQ$23:AQ108),_xlfn.CONCAT(", ",AS108),
IF($AQ$143=SUM($AQ$23:AQ108),_xlfn.CONCAT(" y ",AS108)))))</f>
        <v/>
      </c>
      <c r="AS108" s="156" t="s">
        <v>5231</v>
      </c>
      <c r="AT108" s="272">
        <f t="shared" si="15"/>
        <v>0</v>
      </c>
      <c r="AU108" s="273" t="str">
        <f>IF(AT108=0,"",
IF(SUM($AT$23:AT108)=1,AV108,
IF($AT$143&gt;SUM($AT$23:AT108),_xlfn.CONCAT(", ",AV108),
IF($AT$143=SUM($AT$23:AT108),_xlfn.CONCAT(" y ",AV108)))))</f>
        <v/>
      </c>
      <c r="AV108" s="156" t="s">
        <v>5231</v>
      </c>
    </row>
    <row r="109" spans="1:48" ht="15" customHeight="1">
      <c r="A109" s="672"/>
      <c r="C109" s="165" t="s">
        <v>5232</v>
      </c>
      <c r="D109" s="852" t="str">
        <f>IF(CNGE_2024_M1_Secc5!$D126="","",CNGE_2024_M1_Secc5!$D126)</f>
        <v/>
      </c>
      <c r="E109" s="853"/>
      <c r="F109" s="853"/>
      <c r="G109" s="854"/>
      <c r="H109" s="713"/>
      <c r="I109" s="715"/>
      <c r="J109" s="713"/>
      <c r="K109" s="714"/>
      <c r="L109" s="715"/>
      <c r="M109" s="713"/>
      <c r="N109" s="714"/>
      <c r="O109" s="715"/>
      <c r="P109" s="713"/>
      <c r="Q109" s="714"/>
      <c r="R109" s="715"/>
      <c r="S109" s="713"/>
      <c r="T109" s="714"/>
      <c r="U109" s="715"/>
      <c r="V109" s="713"/>
      <c r="W109" s="714"/>
      <c r="X109" s="715"/>
      <c r="Y109" s="713"/>
      <c r="Z109" s="714"/>
      <c r="AA109" s="715"/>
      <c r="AB109" s="713"/>
      <c r="AC109" s="714"/>
      <c r="AD109" s="715"/>
      <c r="AE109" s="145"/>
      <c r="AF109" s="164"/>
      <c r="AG109" s="199">
        <f>IF(AND(COUNTBLANK(D109)=1,COUNTA(H109:AD109)=0),0,IF(AND(COUNTBLANK(D109)=0,SUM(CNGE_2024_M1_Secc5!$J$554)=0,COUNTA(H109:AD109)=0),0,IF(AND(COUNTBLANK(D109)=0,SUM(CNGE_2024_M1_Secc5!$J$554)&gt;0,H109="X",COUNTA(J109:AD109)=0),0,IF(AND(COUNTBLANK(D109)=0,SUM(CNGE_2024_M1_Secc5!$J$554)&gt;0,H109="",COUNTA(J109:AD109)=7),0,1))))</f>
        <v>0</v>
      </c>
      <c r="AH109" s="293">
        <f t="shared" si="8"/>
        <v>0</v>
      </c>
      <c r="AI109" s="294">
        <f t="shared" si="9"/>
        <v>0</v>
      </c>
      <c r="AJ109" s="295">
        <f t="shared" si="10"/>
        <v>0</v>
      </c>
      <c r="AK109" s="296">
        <f t="shared" si="11"/>
        <v>0</v>
      </c>
      <c r="AL109" s="298">
        <f t="shared" si="12"/>
        <v>0</v>
      </c>
      <c r="AM109" s="202">
        <f>IF(AND(SUM(CNGE_2024_M1_Secc5!$J$554)=0,COUNTA(H109:AD109)&gt;0),1,0)</f>
        <v>0</v>
      </c>
      <c r="AN109" s="221">
        <f t="shared" si="13"/>
        <v>0</v>
      </c>
      <c r="AO109" s="164"/>
      <c r="AP109" s="164"/>
      <c r="AQ109" s="402">
        <f t="shared" si="14"/>
        <v>0</v>
      </c>
      <c r="AR109" s="370" t="str">
        <f>IF(AQ109=0,"",
IF(SUM($AQ$23:AQ109)=1,AS109,
IF($AQ$143&gt;SUM($AQ$23:AQ109),_xlfn.CONCAT(", ",AS109),
IF($AQ$143=SUM($AQ$23:AQ109),_xlfn.CONCAT(" y ",AS109)))))</f>
        <v/>
      </c>
      <c r="AS109" s="156" t="s">
        <v>5233</v>
      </c>
      <c r="AT109" s="272">
        <f t="shared" si="15"/>
        <v>0</v>
      </c>
      <c r="AU109" s="273" t="str">
        <f>IF(AT109=0,"",
IF(SUM($AT$23:AT109)=1,AV109,
IF($AT$143&gt;SUM($AT$23:AT109),_xlfn.CONCAT(", ",AV109),
IF($AT$143=SUM($AT$23:AT109),_xlfn.CONCAT(" y ",AV109)))))</f>
        <v/>
      </c>
      <c r="AV109" s="156" t="s">
        <v>5233</v>
      </c>
    </row>
    <row r="110" spans="1:48" ht="15" customHeight="1">
      <c r="A110" s="672"/>
      <c r="C110" s="165" t="s">
        <v>5234</v>
      </c>
      <c r="D110" s="852" t="str">
        <f>IF(CNGE_2024_M1_Secc5!$D127="","",CNGE_2024_M1_Secc5!$D127)</f>
        <v/>
      </c>
      <c r="E110" s="853"/>
      <c r="F110" s="853"/>
      <c r="G110" s="854"/>
      <c r="H110" s="713"/>
      <c r="I110" s="715"/>
      <c r="J110" s="713"/>
      <c r="K110" s="714"/>
      <c r="L110" s="715"/>
      <c r="M110" s="713"/>
      <c r="N110" s="714"/>
      <c r="O110" s="715"/>
      <c r="P110" s="713"/>
      <c r="Q110" s="714"/>
      <c r="R110" s="715"/>
      <c r="S110" s="713"/>
      <c r="T110" s="714"/>
      <c r="U110" s="715"/>
      <c r="V110" s="713"/>
      <c r="W110" s="714"/>
      <c r="X110" s="715"/>
      <c r="Y110" s="713"/>
      <c r="Z110" s="714"/>
      <c r="AA110" s="715"/>
      <c r="AB110" s="713"/>
      <c r="AC110" s="714"/>
      <c r="AD110" s="715"/>
      <c r="AE110" s="145"/>
      <c r="AF110" s="164"/>
      <c r="AG110" s="199">
        <f>IF(AND(COUNTBLANK(D110)=1,COUNTA(H110:AD110)=0),0,IF(AND(COUNTBLANK(D110)=0,SUM(CNGE_2024_M1_Secc5!$J$554)=0,COUNTA(H110:AD110)=0),0,IF(AND(COUNTBLANK(D110)=0,SUM(CNGE_2024_M1_Secc5!$J$554)&gt;0,H110="X",COUNTA(J110:AD110)=0),0,IF(AND(COUNTBLANK(D110)=0,SUM(CNGE_2024_M1_Secc5!$J$554)&gt;0,H110="",COUNTA(J110:AD110)=7),0,1))))</f>
        <v>0</v>
      </c>
      <c r="AH110" s="293">
        <f t="shared" si="8"/>
        <v>0</v>
      </c>
      <c r="AI110" s="294">
        <f t="shared" si="9"/>
        <v>0</v>
      </c>
      <c r="AJ110" s="295">
        <f t="shared" si="10"/>
        <v>0</v>
      </c>
      <c r="AK110" s="296">
        <f t="shared" si="11"/>
        <v>0</v>
      </c>
      <c r="AL110" s="298">
        <f t="shared" si="12"/>
        <v>0</v>
      </c>
      <c r="AM110" s="202">
        <f>IF(AND(SUM(CNGE_2024_M1_Secc5!$J$554)=0,COUNTA(H110:AD110)&gt;0),1,0)</f>
        <v>0</v>
      </c>
      <c r="AN110" s="221">
        <f t="shared" si="13"/>
        <v>0</v>
      </c>
      <c r="AO110" s="164"/>
      <c r="AP110" s="164"/>
      <c r="AQ110" s="402">
        <f t="shared" si="14"/>
        <v>0</v>
      </c>
      <c r="AR110" s="370" t="str">
        <f>IF(AQ110=0,"",
IF(SUM($AQ$23:AQ110)=1,AS110,
IF($AQ$143&gt;SUM($AQ$23:AQ110),_xlfn.CONCAT(", ",AS110),
IF($AQ$143=SUM($AQ$23:AQ110),_xlfn.CONCAT(" y ",AS110)))))</f>
        <v/>
      </c>
      <c r="AS110" s="156" t="s">
        <v>5235</v>
      </c>
      <c r="AT110" s="272">
        <f t="shared" si="15"/>
        <v>0</v>
      </c>
      <c r="AU110" s="273" t="str">
        <f>IF(AT110=0,"",
IF(SUM($AT$23:AT110)=1,AV110,
IF($AT$143&gt;SUM($AT$23:AT110),_xlfn.CONCAT(", ",AV110),
IF($AT$143=SUM($AT$23:AT110),_xlfn.CONCAT(" y ",AV110)))))</f>
        <v/>
      </c>
      <c r="AV110" s="156" t="s">
        <v>5235</v>
      </c>
    </row>
    <row r="111" spans="1:48" ht="15" customHeight="1">
      <c r="A111" s="672"/>
      <c r="C111" s="165" t="s">
        <v>5236</v>
      </c>
      <c r="D111" s="852" t="str">
        <f>IF(CNGE_2024_M1_Secc5!$D128="","",CNGE_2024_M1_Secc5!$D128)</f>
        <v/>
      </c>
      <c r="E111" s="853"/>
      <c r="F111" s="853"/>
      <c r="G111" s="854"/>
      <c r="H111" s="713"/>
      <c r="I111" s="715"/>
      <c r="J111" s="713"/>
      <c r="K111" s="714"/>
      <c r="L111" s="715"/>
      <c r="M111" s="713"/>
      <c r="N111" s="714"/>
      <c r="O111" s="715"/>
      <c r="P111" s="713"/>
      <c r="Q111" s="714"/>
      <c r="R111" s="715"/>
      <c r="S111" s="713"/>
      <c r="T111" s="714"/>
      <c r="U111" s="715"/>
      <c r="V111" s="713"/>
      <c r="W111" s="714"/>
      <c r="X111" s="715"/>
      <c r="Y111" s="713"/>
      <c r="Z111" s="714"/>
      <c r="AA111" s="715"/>
      <c r="AB111" s="713"/>
      <c r="AC111" s="714"/>
      <c r="AD111" s="715"/>
      <c r="AE111" s="145"/>
      <c r="AF111" s="164"/>
      <c r="AG111" s="199">
        <f>IF(AND(COUNTBLANK(D111)=1,COUNTA(H111:AD111)=0),0,IF(AND(COUNTBLANK(D111)=0,SUM(CNGE_2024_M1_Secc5!$J$554)=0,COUNTA(H111:AD111)=0),0,IF(AND(COUNTBLANK(D111)=0,SUM(CNGE_2024_M1_Secc5!$J$554)&gt;0,H111="X",COUNTA(J111:AD111)=0),0,IF(AND(COUNTBLANK(D111)=0,SUM(CNGE_2024_M1_Secc5!$J$554)&gt;0,H111="",COUNTA(J111:AD111)=7),0,1))))</f>
        <v>0</v>
      </c>
      <c r="AH111" s="293">
        <f t="shared" si="8"/>
        <v>0</v>
      </c>
      <c r="AI111" s="294">
        <f t="shared" si="9"/>
        <v>0</v>
      </c>
      <c r="AJ111" s="295">
        <f t="shared" si="10"/>
        <v>0</v>
      </c>
      <c r="AK111" s="296">
        <f t="shared" si="11"/>
        <v>0</v>
      </c>
      <c r="AL111" s="298">
        <f t="shared" si="12"/>
        <v>0</v>
      </c>
      <c r="AM111" s="202">
        <f>IF(AND(SUM(CNGE_2024_M1_Secc5!$J$554)=0,COUNTA(H111:AD111)&gt;0),1,0)</f>
        <v>0</v>
      </c>
      <c r="AN111" s="221">
        <f t="shared" si="13"/>
        <v>0</v>
      </c>
      <c r="AO111" s="164"/>
      <c r="AP111" s="164"/>
      <c r="AQ111" s="402">
        <f t="shared" si="14"/>
        <v>0</v>
      </c>
      <c r="AR111" s="370" t="str">
        <f>IF(AQ111=0,"",
IF(SUM($AQ$23:AQ111)=1,AS111,
IF($AQ$143&gt;SUM($AQ$23:AQ111),_xlfn.CONCAT(", ",AS111),
IF($AQ$143=SUM($AQ$23:AQ111),_xlfn.CONCAT(" y ",AS111)))))</f>
        <v/>
      </c>
      <c r="AS111" s="156" t="s">
        <v>5237</v>
      </c>
      <c r="AT111" s="272">
        <f t="shared" si="15"/>
        <v>0</v>
      </c>
      <c r="AU111" s="273" t="str">
        <f>IF(AT111=0,"",
IF(SUM($AT$23:AT111)=1,AV111,
IF($AT$143&gt;SUM($AT$23:AT111),_xlfn.CONCAT(", ",AV111),
IF($AT$143=SUM($AT$23:AT111),_xlfn.CONCAT(" y ",AV111)))))</f>
        <v/>
      </c>
      <c r="AV111" s="156" t="s">
        <v>5237</v>
      </c>
    </row>
    <row r="112" spans="1:48" ht="15" customHeight="1">
      <c r="A112" s="672"/>
      <c r="C112" s="165" t="s">
        <v>5238</v>
      </c>
      <c r="D112" s="852" t="str">
        <f>IF(CNGE_2024_M1_Secc5!$D129="","",CNGE_2024_M1_Secc5!$D129)</f>
        <v/>
      </c>
      <c r="E112" s="853"/>
      <c r="F112" s="853"/>
      <c r="G112" s="854"/>
      <c r="H112" s="713"/>
      <c r="I112" s="715"/>
      <c r="J112" s="713"/>
      <c r="K112" s="714"/>
      <c r="L112" s="715"/>
      <c r="M112" s="713"/>
      <c r="N112" s="714"/>
      <c r="O112" s="715"/>
      <c r="P112" s="713"/>
      <c r="Q112" s="714"/>
      <c r="R112" s="715"/>
      <c r="S112" s="713"/>
      <c r="T112" s="714"/>
      <c r="U112" s="715"/>
      <c r="V112" s="713"/>
      <c r="W112" s="714"/>
      <c r="X112" s="715"/>
      <c r="Y112" s="713"/>
      <c r="Z112" s="714"/>
      <c r="AA112" s="715"/>
      <c r="AB112" s="713"/>
      <c r="AC112" s="714"/>
      <c r="AD112" s="715"/>
      <c r="AE112" s="145"/>
      <c r="AF112" s="164"/>
      <c r="AG112" s="199">
        <f>IF(AND(COUNTBLANK(D112)=1,COUNTA(H112:AD112)=0),0,IF(AND(COUNTBLANK(D112)=0,SUM(CNGE_2024_M1_Secc5!$J$554)=0,COUNTA(H112:AD112)=0),0,IF(AND(COUNTBLANK(D112)=0,SUM(CNGE_2024_M1_Secc5!$J$554)&gt;0,H112="X",COUNTA(J112:AD112)=0),0,IF(AND(COUNTBLANK(D112)=0,SUM(CNGE_2024_M1_Secc5!$J$554)&gt;0,H112="",COUNTA(J112:AD112)=7),0,1))))</f>
        <v>0</v>
      </c>
      <c r="AH112" s="293">
        <f t="shared" si="8"/>
        <v>0</v>
      </c>
      <c r="AI112" s="294">
        <f t="shared" si="9"/>
        <v>0</v>
      </c>
      <c r="AJ112" s="295">
        <f t="shared" si="10"/>
        <v>0</v>
      </c>
      <c r="AK112" s="296">
        <f t="shared" si="11"/>
        <v>0</v>
      </c>
      <c r="AL112" s="298">
        <f t="shared" si="12"/>
        <v>0</v>
      </c>
      <c r="AM112" s="202">
        <f>IF(AND(SUM(CNGE_2024_M1_Secc5!$J$554)=0,COUNTA(H112:AD112)&gt;0),1,0)</f>
        <v>0</v>
      </c>
      <c r="AN112" s="221">
        <f t="shared" si="13"/>
        <v>0</v>
      </c>
      <c r="AO112" s="164"/>
      <c r="AP112" s="164"/>
      <c r="AQ112" s="402">
        <f t="shared" si="14"/>
        <v>0</v>
      </c>
      <c r="AR112" s="370" t="str">
        <f>IF(AQ112=0,"",
IF(SUM($AQ$23:AQ112)=1,AS112,
IF($AQ$143&gt;SUM($AQ$23:AQ112),_xlfn.CONCAT(", ",AS112),
IF($AQ$143=SUM($AQ$23:AQ112),_xlfn.CONCAT(" y ",AS112)))))</f>
        <v/>
      </c>
      <c r="AS112" s="156" t="s">
        <v>5239</v>
      </c>
      <c r="AT112" s="272">
        <f t="shared" si="15"/>
        <v>0</v>
      </c>
      <c r="AU112" s="273" t="str">
        <f>IF(AT112=0,"",
IF(SUM($AT$23:AT112)=1,AV112,
IF($AT$143&gt;SUM($AT$23:AT112),_xlfn.CONCAT(", ",AV112),
IF($AT$143=SUM($AT$23:AT112),_xlfn.CONCAT(" y ",AV112)))))</f>
        <v/>
      </c>
      <c r="AV112" s="156" t="s">
        <v>5239</v>
      </c>
    </row>
    <row r="113" spans="1:48" ht="15" customHeight="1">
      <c r="A113" s="672"/>
      <c r="C113" s="165" t="s">
        <v>5240</v>
      </c>
      <c r="D113" s="852" t="str">
        <f>IF(CNGE_2024_M1_Secc5!$D130="","",CNGE_2024_M1_Secc5!$D130)</f>
        <v/>
      </c>
      <c r="E113" s="853"/>
      <c r="F113" s="853"/>
      <c r="G113" s="854"/>
      <c r="H113" s="713"/>
      <c r="I113" s="715"/>
      <c r="J113" s="713"/>
      <c r="K113" s="714"/>
      <c r="L113" s="715"/>
      <c r="M113" s="713"/>
      <c r="N113" s="714"/>
      <c r="O113" s="715"/>
      <c r="P113" s="713"/>
      <c r="Q113" s="714"/>
      <c r="R113" s="715"/>
      <c r="S113" s="713"/>
      <c r="T113" s="714"/>
      <c r="U113" s="715"/>
      <c r="V113" s="713"/>
      <c r="W113" s="714"/>
      <c r="X113" s="715"/>
      <c r="Y113" s="713"/>
      <c r="Z113" s="714"/>
      <c r="AA113" s="715"/>
      <c r="AB113" s="713"/>
      <c r="AC113" s="714"/>
      <c r="AD113" s="715"/>
      <c r="AE113" s="145"/>
      <c r="AF113" s="164"/>
      <c r="AG113" s="199">
        <f>IF(AND(COUNTBLANK(D113)=1,COUNTA(H113:AD113)=0),0,IF(AND(COUNTBLANK(D113)=0,SUM(CNGE_2024_M1_Secc5!$J$554)=0,COUNTA(H113:AD113)=0),0,IF(AND(COUNTBLANK(D113)=0,SUM(CNGE_2024_M1_Secc5!$J$554)&gt;0,H113="X",COUNTA(J113:AD113)=0),0,IF(AND(COUNTBLANK(D113)=0,SUM(CNGE_2024_M1_Secc5!$J$554)&gt;0,H113="",COUNTA(J113:AD113)=7),0,1))))</f>
        <v>0</v>
      </c>
      <c r="AH113" s="293">
        <f t="shared" si="8"/>
        <v>0</v>
      </c>
      <c r="AI113" s="294">
        <f t="shared" si="9"/>
        <v>0</v>
      </c>
      <c r="AJ113" s="295">
        <f t="shared" si="10"/>
        <v>0</v>
      </c>
      <c r="AK113" s="296">
        <f t="shared" si="11"/>
        <v>0</v>
      </c>
      <c r="AL113" s="298">
        <f t="shared" si="12"/>
        <v>0</v>
      </c>
      <c r="AM113" s="202">
        <f>IF(AND(SUM(CNGE_2024_M1_Secc5!$J$554)=0,COUNTA(H113:AD113)&gt;0),1,0)</f>
        <v>0</v>
      </c>
      <c r="AN113" s="221">
        <f t="shared" si="13"/>
        <v>0</v>
      </c>
      <c r="AO113" s="164"/>
      <c r="AP113" s="164"/>
      <c r="AQ113" s="402">
        <f t="shared" si="14"/>
        <v>0</v>
      </c>
      <c r="AR113" s="370" t="str">
        <f>IF(AQ113=0,"",
IF(SUM($AQ$23:AQ113)=1,AS113,
IF($AQ$143&gt;SUM($AQ$23:AQ113),_xlfn.CONCAT(", ",AS113),
IF($AQ$143=SUM($AQ$23:AQ113),_xlfn.CONCAT(" y ",AS113)))))</f>
        <v/>
      </c>
      <c r="AS113" s="156" t="s">
        <v>5241</v>
      </c>
      <c r="AT113" s="272">
        <f t="shared" si="15"/>
        <v>0</v>
      </c>
      <c r="AU113" s="273" t="str">
        <f>IF(AT113=0,"",
IF(SUM($AT$23:AT113)=1,AV113,
IF($AT$143&gt;SUM($AT$23:AT113),_xlfn.CONCAT(", ",AV113),
IF($AT$143=SUM($AT$23:AT113),_xlfn.CONCAT(" y ",AV113)))))</f>
        <v/>
      </c>
      <c r="AV113" s="156" t="s">
        <v>5241</v>
      </c>
    </row>
    <row r="114" spans="1:48" ht="15" customHeight="1">
      <c r="A114" s="672"/>
      <c r="C114" s="165" t="s">
        <v>5242</v>
      </c>
      <c r="D114" s="852" t="str">
        <f>IF(CNGE_2024_M1_Secc5!$D131="","",CNGE_2024_M1_Secc5!$D131)</f>
        <v/>
      </c>
      <c r="E114" s="853"/>
      <c r="F114" s="853"/>
      <c r="G114" s="854"/>
      <c r="H114" s="713"/>
      <c r="I114" s="715"/>
      <c r="J114" s="713"/>
      <c r="K114" s="714"/>
      <c r="L114" s="715"/>
      <c r="M114" s="713"/>
      <c r="N114" s="714"/>
      <c r="O114" s="715"/>
      <c r="P114" s="713"/>
      <c r="Q114" s="714"/>
      <c r="R114" s="715"/>
      <c r="S114" s="713"/>
      <c r="T114" s="714"/>
      <c r="U114" s="715"/>
      <c r="V114" s="713"/>
      <c r="W114" s="714"/>
      <c r="X114" s="715"/>
      <c r="Y114" s="713"/>
      <c r="Z114" s="714"/>
      <c r="AA114" s="715"/>
      <c r="AB114" s="713"/>
      <c r="AC114" s="714"/>
      <c r="AD114" s="715"/>
      <c r="AE114" s="145"/>
      <c r="AF114" s="164"/>
      <c r="AG114" s="199">
        <f>IF(AND(COUNTBLANK(D114)=1,COUNTA(H114:AD114)=0),0,IF(AND(COUNTBLANK(D114)=0,SUM(CNGE_2024_M1_Secc5!$J$554)=0,COUNTA(H114:AD114)=0),0,IF(AND(COUNTBLANK(D114)=0,SUM(CNGE_2024_M1_Secc5!$J$554)&gt;0,H114="X",COUNTA(J114:AD114)=0),0,IF(AND(COUNTBLANK(D114)=0,SUM(CNGE_2024_M1_Secc5!$J$554)&gt;0,H114="",COUNTA(J114:AD114)=7),0,1))))</f>
        <v>0</v>
      </c>
      <c r="AH114" s="293">
        <f t="shared" si="8"/>
        <v>0</v>
      </c>
      <c r="AI114" s="294">
        <f t="shared" si="9"/>
        <v>0</v>
      </c>
      <c r="AJ114" s="295">
        <f t="shared" si="10"/>
        <v>0</v>
      </c>
      <c r="AK114" s="296">
        <f t="shared" si="11"/>
        <v>0</v>
      </c>
      <c r="AL114" s="298">
        <f t="shared" si="12"/>
        <v>0</v>
      </c>
      <c r="AM114" s="202">
        <f>IF(AND(SUM(CNGE_2024_M1_Secc5!$J$554)=0,COUNTA(H114:AD114)&gt;0),1,0)</f>
        <v>0</v>
      </c>
      <c r="AN114" s="221">
        <f t="shared" si="13"/>
        <v>0</v>
      </c>
      <c r="AO114" s="164"/>
      <c r="AP114" s="164"/>
      <c r="AQ114" s="402">
        <f t="shared" si="14"/>
        <v>0</v>
      </c>
      <c r="AR114" s="370" t="str">
        <f>IF(AQ114=0,"",
IF(SUM($AQ$23:AQ114)=1,AS114,
IF($AQ$143&gt;SUM($AQ$23:AQ114),_xlfn.CONCAT(", ",AS114),
IF($AQ$143=SUM($AQ$23:AQ114),_xlfn.CONCAT(" y ",AS114)))))</f>
        <v/>
      </c>
      <c r="AS114" s="156" t="s">
        <v>5243</v>
      </c>
      <c r="AT114" s="272">
        <f t="shared" si="15"/>
        <v>0</v>
      </c>
      <c r="AU114" s="273" t="str">
        <f>IF(AT114=0,"",
IF(SUM($AT$23:AT114)=1,AV114,
IF($AT$143&gt;SUM($AT$23:AT114),_xlfn.CONCAT(", ",AV114),
IF($AT$143=SUM($AT$23:AT114),_xlfn.CONCAT(" y ",AV114)))))</f>
        <v/>
      </c>
      <c r="AV114" s="156" t="s">
        <v>5243</v>
      </c>
    </row>
    <row r="115" spans="1:48" ht="15" customHeight="1">
      <c r="A115" s="672"/>
      <c r="C115" s="165" t="s">
        <v>5244</v>
      </c>
      <c r="D115" s="852" t="str">
        <f>IF(CNGE_2024_M1_Secc5!$D132="","",CNGE_2024_M1_Secc5!$D132)</f>
        <v/>
      </c>
      <c r="E115" s="853"/>
      <c r="F115" s="853"/>
      <c r="G115" s="854"/>
      <c r="H115" s="713"/>
      <c r="I115" s="715"/>
      <c r="J115" s="713"/>
      <c r="K115" s="714"/>
      <c r="L115" s="715"/>
      <c r="M115" s="713"/>
      <c r="N115" s="714"/>
      <c r="O115" s="715"/>
      <c r="P115" s="713"/>
      <c r="Q115" s="714"/>
      <c r="R115" s="715"/>
      <c r="S115" s="713"/>
      <c r="T115" s="714"/>
      <c r="U115" s="715"/>
      <c r="V115" s="713"/>
      <c r="W115" s="714"/>
      <c r="X115" s="715"/>
      <c r="Y115" s="713"/>
      <c r="Z115" s="714"/>
      <c r="AA115" s="715"/>
      <c r="AB115" s="713"/>
      <c r="AC115" s="714"/>
      <c r="AD115" s="715"/>
      <c r="AE115" s="145"/>
      <c r="AF115" s="164"/>
      <c r="AG115" s="199">
        <f>IF(AND(COUNTBLANK(D115)=1,COUNTA(H115:AD115)=0),0,IF(AND(COUNTBLANK(D115)=0,SUM(CNGE_2024_M1_Secc5!$J$554)=0,COUNTA(H115:AD115)=0),0,IF(AND(COUNTBLANK(D115)=0,SUM(CNGE_2024_M1_Secc5!$J$554)&gt;0,H115="X",COUNTA(J115:AD115)=0),0,IF(AND(COUNTBLANK(D115)=0,SUM(CNGE_2024_M1_Secc5!$J$554)&gt;0,H115="",COUNTA(J115:AD115)=7),0,1))))</f>
        <v>0</v>
      </c>
      <c r="AH115" s="293">
        <f t="shared" si="8"/>
        <v>0</v>
      </c>
      <c r="AI115" s="294">
        <f t="shared" si="9"/>
        <v>0</v>
      </c>
      <c r="AJ115" s="295">
        <f t="shared" si="10"/>
        <v>0</v>
      </c>
      <c r="AK115" s="296">
        <f t="shared" si="11"/>
        <v>0</v>
      </c>
      <c r="AL115" s="298">
        <f t="shared" si="12"/>
        <v>0</v>
      </c>
      <c r="AM115" s="202">
        <f>IF(AND(SUM(CNGE_2024_M1_Secc5!$J$554)=0,COUNTA(H115:AD115)&gt;0),1,0)</f>
        <v>0</v>
      </c>
      <c r="AN115" s="221">
        <f t="shared" si="13"/>
        <v>0</v>
      </c>
      <c r="AO115" s="164"/>
      <c r="AP115" s="164"/>
      <c r="AQ115" s="402">
        <f t="shared" si="14"/>
        <v>0</v>
      </c>
      <c r="AR115" s="370" t="str">
        <f>IF(AQ115=0,"",
IF(SUM($AQ$23:AQ115)=1,AS115,
IF($AQ$143&gt;SUM($AQ$23:AQ115),_xlfn.CONCAT(", ",AS115),
IF($AQ$143=SUM($AQ$23:AQ115),_xlfn.CONCAT(" y ",AS115)))))</f>
        <v/>
      </c>
      <c r="AS115" s="156" t="s">
        <v>5245</v>
      </c>
      <c r="AT115" s="272">
        <f t="shared" si="15"/>
        <v>0</v>
      </c>
      <c r="AU115" s="273" t="str">
        <f>IF(AT115=0,"",
IF(SUM($AT$23:AT115)=1,AV115,
IF($AT$143&gt;SUM($AT$23:AT115),_xlfn.CONCAT(", ",AV115),
IF($AT$143=SUM($AT$23:AT115),_xlfn.CONCAT(" y ",AV115)))))</f>
        <v/>
      </c>
      <c r="AV115" s="156" t="s">
        <v>5245</v>
      </c>
    </row>
    <row r="116" spans="1:48" ht="15" customHeight="1">
      <c r="A116" s="672"/>
      <c r="C116" s="165" t="s">
        <v>5246</v>
      </c>
      <c r="D116" s="852" t="str">
        <f>IF(CNGE_2024_M1_Secc5!$D133="","",CNGE_2024_M1_Secc5!$D133)</f>
        <v/>
      </c>
      <c r="E116" s="853"/>
      <c r="F116" s="853"/>
      <c r="G116" s="854"/>
      <c r="H116" s="713"/>
      <c r="I116" s="715"/>
      <c r="J116" s="713"/>
      <c r="K116" s="714"/>
      <c r="L116" s="715"/>
      <c r="M116" s="713"/>
      <c r="N116" s="714"/>
      <c r="O116" s="715"/>
      <c r="P116" s="713"/>
      <c r="Q116" s="714"/>
      <c r="R116" s="715"/>
      <c r="S116" s="713"/>
      <c r="T116" s="714"/>
      <c r="U116" s="715"/>
      <c r="V116" s="713"/>
      <c r="W116" s="714"/>
      <c r="X116" s="715"/>
      <c r="Y116" s="713"/>
      <c r="Z116" s="714"/>
      <c r="AA116" s="715"/>
      <c r="AB116" s="713"/>
      <c r="AC116" s="714"/>
      <c r="AD116" s="715"/>
      <c r="AE116" s="145"/>
      <c r="AF116" s="164"/>
      <c r="AG116" s="199">
        <f>IF(AND(COUNTBLANK(D116)=1,COUNTA(H116:AD116)=0),0,IF(AND(COUNTBLANK(D116)=0,SUM(CNGE_2024_M1_Secc5!$J$554)=0,COUNTA(H116:AD116)=0),0,IF(AND(COUNTBLANK(D116)=0,SUM(CNGE_2024_M1_Secc5!$J$554)&gt;0,H116="X",COUNTA(J116:AD116)=0),0,IF(AND(COUNTBLANK(D116)=0,SUM(CNGE_2024_M1_Secc5!$J$554)&gt;0,H116="",COUNTA(J116:AD116)=7),0,1))))</f>
        <v>0</v>
      </c>
      <c r="AH116" s="293">
        <f t="shared" si="8"/>
        <v>0</v>
      </c>
      <c r="AI116" s="294">
        <f t="shared" si="9"/>
        <v>0</v>
      </c>
      <c r="AJ116" s="295">
        <f t="shared" si="10"/>
        <v>0</v>
      </c>
      <c r="AK116" s="296">
        <f t="shared" si="11"/>
        <v>0</v>
      </c>
      <c r="AL116" s="298">
        <f t="shared" si="12"/>
        <v>0</v>
      </c>
      <c r="AM116" s="202">
        <f>IF(AND(SUM(CNGE_2024_M1_Secc5!$J$554)=0,COUNTA(H116:AD116)&gt;0),1,0)</f>
        <v>0</v>
      </c>
      <c r="AN116" s="221">
        <f t="shared" si="13"/>
        <v>0</v>
      </c>
      <c r="AO116" s="164"/>
      <c r="AP116" s="164"/>
      <c r="AQ116" s="402">
        <f t="shared" si="14"/>
        <v>0</v>
      </c>
      <c r="AR116" s="370" t="str">
        <f>IF(AQ116=0,"",
IF(SUM($AQ$23:AQ116)=1,AS116,
IF($AQ$143&gt;SUM($AQ$23:AQ116),_xlfn.CONCAT(", ",AS116),
IF($AQ$143=SUM($AQ$23:AQ116),_xlfn.CONCAT(" y ",AS116)))))</f>
        <v/>
      </c>
      <c r="AS116" s="156" t="s">
        <v>5247</v>
      </c>
      <c r="AT116" s="272">
        <f t="shared" si="15"/>
        <v>0</v>
      </c>
      <c r="AU116" s="273" t="str">
        <f>IF(AT116=0,"",
IF(SUM($AT$23:AT116)=1,AV116,
IF($AT$143&gt;SUM($AT$23:AT116),_xlfn.CONCAT(", ",AV116),
IF($AT$143=SUM($AT$23:AT116),_xlfn.CONCAT(" y ",AV116)))))</f>
        <v/>
      </c>
      <c r="AV116" s="156" t="s">
        <v>5247</v>
      </c>
    </row>
    <row r="117" spans="1:48" ht="15" customHeight="1">
      <c r="A117" s="672"/>
      <c r="C117" s="165" t="s">
        <v>5248</v>
      </c>
      <c r="D117" s="852" t="str">
        <f>IF(CNGE_2024_M1_Secc5!$D134="","",CNGE_2024_M1_Secc5!$D134)</f>
        <v/>
      </c>
      <c r="E117" s="853"/>
      <c r="F117" s="853"/>
      <c r="G117" s="854"/>
      <c r="H117" s="713"/>
      <c r="I117" s="715"/>
      <c r="J117" s="713"/>
      <c r="K117" s="714"/>
      <c r="L117" s="715"/>
      <c r="M117" s="713"/>
      <c r="N117" s="714"/>
      <c r="O117" s="715"/>
      <c r="P117" s="713"/>
      <c r="Q117" s="714"/>
      <c r="R117" s="715"/>
      <c r="S117" s="713"/>
      <c r="T117" s="714"/>
      <c r="U117" s="715"/>
      <c r="V117" s="713"/>
      <c r="W117" s="714"/>
      <c r="X117" s="715"/>
      <c r="Y117" s="713"/>
      <c r="Z117" s="714"/>
      <c r="AA117" s="715"/>
      <c r="AB117" s="713"/>
      <c r="AC117" s="714"/>
      <c r="AD117" s="715"/>
      <c r="AE117" s="145"/>
      <c r="AF117" s="164"/>
      <c r="AG117" s="199">
        <f>IF(AND(COUNTBLANK(D117)=1,COUNTA(H117:AD117)=0),0,IF(AND(COUNTBLANK(D117)=0,SUM(CNGE_2024_M1_Secc5!$J$554)=0,COUNTA(H117:AD117)=0),0,IF(AND(COUNTBLANK(D117)=0,SUM(CNGE_2024_M1_Secc5!$J$554)&gt;0,H117="X",COUNTA(J117:AD117)=0),0,IF(AND(COUNTBLANK(D117)=0,SUM(CNGE_2024_M1_Secc5!$J$554)&gt;0,H117="",COUNTA(J117:AD117)=7),0,1))))</f>
        <v>0</v>
      </c>
      <c r="AH117" s="293">
        <f t="shared" si="8"/>
        <v>0</v>
      </c>
      <c r="AI117" s="294">
        <f t="shared" si="9"/>
        <v>0</v>
      </c>
      <c r="AJ117" s="295">
        <f t="shared" si="10"/>
        <v>0</v>
      </c>
      <c r="AK117" s="296">
        <f t="shared" si="11"/>
        <v>0</v>
      </c>
      <c r="AL117" s="298">
        <f t="shared" si="12"/>
        <v>0</v>
      </c>
      <c r="AM117" s="202">
        <f>IF(AND(SUM(CNGE_2024_M1_Secc5!$J$554)=0,COUNTA(H117:AD117)&gt;0),1,0)</f>
        <v>0</v>
      </c>
      <c r="AN117" s="221">
        <f t="shared" si="13"/>
        <v>0</v>
      </c>
      <c r="AO117" s="164"/>
      <c r="AP117" s="164"/>
      <c r="AQ117" s="402">
        <f t="shared" si="14"/>
        <v>0</v>
      </c>
      <c r="AR117" s="370" t="str">
        <f>IF(AQ117=0,"",
IF(SUM($AQ$23:AQ117)=1,AS117,
IF($AQ$143&gt;SUM($AQ$23:AQ117),_xlfn.CONCAT(", ",AS117),
IF($AQ$143=SUM($AQ$23:AQ117),_xlfn.CONCAT(" y ",AS117)))))</f>
        <v/>
      </c>
      <c r="AS117" s="156" t="s">
        <v>5249</v>
      </c>
      <c r="AT117" s="272">
        <f t="shared" si="15"/>
        <v>0</v>
      </c>
      <c r="AU117" s="273" t="str">
        <f>IF(AT117=0,"",
IF(SUM($AT$23:AT117)=1,AV117,
IF($AT$143&gt;SUM($AT$23:AT117),_xlfn.CONCAT(", ",AV117),
IF($AT$143=SUM($AT$23:AT117),_xlfn.CONCAT(" y ",AV117)))))</f>
        <v/>
      </c>
      <c r="AV117" s="156" t="s">
        <v>5249</v>
      </c>
    </row>
    <row r="118" spans="1:48" ht="15" customHeight="1">
      <c r="A118" s="672"/>
      <c r="C118" s="165" t="s">
        <v>5250</v>
      </c>
      <c r="D118" s="852" t="str">
        <f>IF(CNGE_2024_M1_Secc5!$D135="","",CNGE_2024_M1_Secc5!$D135)</f>
        <v/>
      </c>
      <c r="E118" s="853"/>
      <c r="F118" s="853"/>
      <c r="G118" s="854"/>
      <c r="H118" s="713"/>
      <c r="I118" s="715"/>
      <c r="J118" s="713"/>
      <c r="K118" s="714"/>
      <c r="L118" s="715"/>
      <c r="M118" s="713"/>
      <c r="N118" s="714"/>
      <c r="O118" s="715"/>
      <c r="P118" s="713"/>
      <c r="Q118" s="714"/>
      <c r="R118" s="715"/>
      <c r="S118" s="713"/>
      <c r="T118" s="714"/>
      <c r="U118" s="715"/>
      <c r="V118" s="713"/>
      <c r="W118" s="714"/>
      <c r="X118" s="715"/>
      <c r="Y118" s="713"/>
      <c r="Z118" s="714"/>
      <c r="AA118" s="715"/>
      <c r="AB118" s="713"/>
      <c r="AC118" s="714"/>
      <c r="AD118" s="715"/>
      <c r="AE118" s="145"/>
      <c r="AF118" s="164"/>
      <c r="AG118" s="199">
        <f>IF(AND(COUNTBLANK(D118)=1,COUNTA(H118:AD118)=0),0,IF(AND(COUNTBLANK(D118)=0,SUM(CNGE_2024_M1_Secc5!$J$554)=0,COUNTA(H118:AD118)=0),0,IF(AND(COUNTBLANK(D118)=0,SUM(CNGE_2024_M1_Secc5!$J$554)&gt;0,H118="X",COUNTA(J118:AD118)=0),0,IF(AND(COUNTBLANK(D118)=0,SUM(CNGE_2024_M1_Secc5!$J$554)&gt;0,H118="",COUNTA(J118:AD118)=7),0,1))))</f>
        <v>0</v>
      </c>
      <c r="AH118" s="293">
        <f t="shared" si="8"/>
        <v>0</v>
      </c>
      <c r="AI118" s="294">
        <f t="shared" si="9"/>
        <v>0</v>
      </c>
      <c r="AJ118" s="295">
        <f t="shared" si="10"/>
        <v>0</v>
      </c>
      <c r="AK118" s="296">
        <f t="shared" si="11"/>
        <v>0</v>
      </c>
      <c r="AL118" s="298">
        <f t="shared" si="12"/>
        <v>0</v>
      </c>
      <c r="AM118" s="202">
        <f>IF(AND(SUM(CNGE_2024_M1_Secc5!$J$554)=0,COUNTA(H118:AD118)&gt;0),1,0)</f>
        <v>0</v>
      </c>
      <c r="AN118" s="221">
        <f t="shared" si="13"/>
        <v>0</v>
      </c>
      <c r="AO118" s="164"/>
      <c r="AP118" s="164"/>
      <c r="AQ118" s="402">
        <f t="shared" si="14"/>
        <v>0</v>
      </c>
      <c r="AR118" s="370" t="str">
        <f>IF(AQ118=0,"",
IF(SUM($AQ$23:AQ118)=1,AS118,
IF($AQ$143&gt;SUM($AQ$23:AQ118),_xlfn.CONCAT(", ",AS118),
IF($AQ$143=SUM($AQ$23:AQ118),_xlfn.CONCAT(" y ",AS118)))))</f>
        <v/>
      </c>
      <c r="AS118" s="156" t="s">
        <v>5251</v>
      </c>
      <c r="AT118" s="272">
        <f t="shared" si="15"/>
        <v>0</v>
      </c>
      <c r="AU118" s="273" t="str">
        <f>IF(AT118=0,"",
IF(SUM($AT$23:AT118)=1,AV118,
IF($AT$143&gt;SUM($AT$23:AT118),_xlfn.CONCAT(", ",AV118),
IF($AT$143=SUM($AT$23:AT118),_xlfn.CONCAT(" y ",AV118)))))</f>
        <v/>
      </c>
      <c r="AV118" s="156" t="s">
        <v>5251</v>
      </c>
    </row>
    <row r="119" spans="1:48" ht="15" customHeight="1">
      <c r="A119" s="672"/>
      <c r="C119" s="165" t="s">
        <v>5252</v>
      </c>
      <c r="D119" s="852" t="str">
        <f>IF(CNGE_2024_M1_Secc5!$D136="","",CNGE_2024_M1_Secc5!$D136)</f>
        <v/>
      </c>
      <c r="E119" s="853"/>
      <c r="F119" s="853"/>
      <c r="G119" s="854"/>
      <c r="H119" s="713"/>
      <c r="I119" s="715"/>
      <c r="J119" s="713"/>
      <c r="K119" s="714"/>
      <c r="L119" s="715"/>
      <c r="M119" s="713"/>
      <c r="N119" s="714"/>
      <c r="O119" s="715"/>
      <c r="P119" s="713"/>
      <c r="Q119" s="714"/>
      <c r="R119" s="715"/>
      <c r="S119" s="713"/>
      <c r="T119" s="714"/>
      <c r="U119" s="715"/>
      <c r="V119" s="713"/>
      <c r="W119" s="714"/>
      <c r="X119" s="715"/>
      <c r="Y119" s="713"/>
      <c r="Z119" s="714"/>
      <c r="AA119" s="715"/>
      <c r="AB119" s="713"/>
      <c r="AC119" s="714"/>
      <c r="AD119" s="715"/>
      <c r="AE119" s="145"/>
      <c r="AF119" s="164"/>
      <c r="AG119" s="199">
        <f>IF(AND(COUNTBLANK(D119)=1,COUNTA(H119:AD119)=0),0,IF(AND(COUNTBLANK(D119)=0,SUM(CNGE_2024_M1_Secc5!$J$554)=0,COUNTA(H119:AD119)=0),0,IF(AND(COUNTBLANK(D119)=0,SUM(CNGE_2024_M1_Secc5!$J$554)&gt;0,H119="X",COUNTA(J119:AD119)=0),0,IF(AND(COUNTBLANK(D119)=0,SUM(CNGE_2024_M1_Secc5!$J$554)&gt;0,H119="",COUNTA(J119:AD119)=7),0,1))))</f>
        <v>0</v>
      </c>
      <c r="AH119" s="293">
        <f t="shared" si="8"/>
        <v>0</v>
      </c>
      <c r="AI119" s="294">
        <f t="shared" si="9"/>
        <v>0</v>
      </c>
      <c r="AJ119" s="295">
        <f t="shared" si="10"/>
        <v>0</v>
      </c>
      <c r="AK119" s="296">
        <f t="shared" si="11"/>
        <v>0</v>
      </c>
      <c r="AL119" s="298">
        <f t="shared" si="12"/>
        <v>0</v>
      </c>
      <c r="AM119" s="202">
        <f>IF(AND(SUM(CNGE_2024_M1_Secc5!$J$554)=0,COUNTA(H119:AD119)&gt;0),1,0)</f>
        <v>0</v>
      </c>
      <c r="AN119" s="221">
        <f t="shared" si="13"/>
        <v>0</v>
      </c>
      <c r="AO119" s="164"/>
      <c r="AP119" s="164"/>
      <c r="AQ119" s="402">
        <f t="shared" si="14"/>
        <v>0</v>
      </c>
      <c r="AR119" s="370" t="str">
        <f>IF(AQ119=0,"",
IF(SUM($AQ$23:AQ119)=1,AS119,
IF($AQ$143&gt;SUM($AQ$23:AQ119),_xlfn.CONCAT(", ",AS119),
IF($AQ$143=SUM($AQ$23:AQ119),_xlfn.CONCAT(" y ",AS119)))))</f>
        <v/>
      </c>
      <c r="AS119" s="156" t="s">
        <v>5253</v>
      </c>
      <c r="AT119" s="272">
        <f t="shared" si="15"/>
        <v>0</v>
      </c>
      <c r="AU119" s="273" t="str">
        <f>IF(AT119=0,"",
IF(SUM($AT$23:AT119)=1,AV119,
IF($AT$143&gt;SUM($AT$23:AT119),_xlfn.CONCAT(", ",AV119),
IF($AT$143=SUM($AT$23:AT119),_xlfn.CONCAT(" y ",AV119)))))</f>
        <v/>
      </c>
      <c r="AV119" s="156" t="s">
        <v>5253</v>
      </c>
    </row>
    <row r="120" spans="1:48" ht="15" customHeight="1">
      <c r="A120" s="672"/>
      <c r="C120" s="165" t="s">
        <v>5254</v>
      </c>
      <c r="D120" s="852" t="str">
        <f>IF(CNGE_2024_M1_Secc5!$D137="","",CNGE_2024_M1_Secc5!$D137)</f>
        <v/>
      </c>
      <c r="E120" s="853"/>
      <c r="F120" s="853"/>
      <c r="G120" s="854"/>
      <c r="H120" s="713"/>
      <c r="I120" s="715"/>
      <c r="J120" s="713"/>
      <c r="K120" s="714"/>
      <c r="L120" s="715"/>
      <c r="M120" s="713"/>
      <c r="N120" s="714"/>
      <c r="O120" s="715"/>
      <c r="P120" s="713"/>
      <c r="Q120" s="714"/>
      <c r="R120" s="715"/>
      <c r="S120" s="713"/>
      <c r="T120" s="714"/>
      <c r="U120" s="715"/>
      <c r="V120" s="713"/>
      <c r="W120" s="714"/>
      <c r="X120" s="715"/>
      <c r="Y120" s="713"/>
      <c r="Z120" s="714"/>
      <c r="AA120" s="715"/>
      <c r="AB120" s="713"/>
      <c r="AC120" s="714"/>
      <c r="AD120" s="715"/>
      <c r="AE120" s="145"/>
      <c r="AF120" s="164"/>
      <c r="AG120" s="199">
        <f>IF(AND(COUNTBLANK(D120)=1,COUNTA(H120:AD120)=0),0,IF(AND(COUNTBLANK(D120)=0,SUM(CNGE_2024_M1_Secc5!$J$554)=0,COUNTA(H120:AD120)=0),0,IF(AND(COUNTBLANK(D120)=0,SUM(CNGE_2024_M1_Secc5!$J$554)&gt;0,H120="X",COUNTA(J120:AD120)=0),0,IF(AND(COUNTBLANK(D120)=0,SUM(CNGE_2024_M1_Secc5!$J$554)&gt;0,H120="",COUNTA(J120:AD120)=7),0,1))))</f>
        <v>0</v>
      </c>
      <c r="AH120" s="293">
        <f t="shared" si="8"/>
        <v>0</v>
      </c>
      <c r="AI120" s="294">
        <f t="shared" si="9"/>
        <v>0</v>
      </c>
      <c r="AJ120" s="295">
        <f t="shared" si="10"/>
        <v>0</v>
      </c>
      <c r="AK120" s="296">
        <f t="shared" si="11"/>
        <v>0</v>
      </c>
      <c r="AL120" s="298">
        <f t="shared" si="12"/>
        <v>0</v>
      </c>
      <c r="AM120" s="202">
        <f>IF(AND(SUM(CNGE_2024_M1_Secc5!$J$554)=0,COUNTA(H120:AD120)&gt;0),1,0)</f>
        <v>0</v>
      </c>
      <c r="AN120" s="221">
        <f t="shared" si="13"/>
        <v>0</v>
      </c>
      <c r="AO120" s="164"/>
      <c r="AP120" s="164"/>
      <c r="AQ120" s="402">
        <f t="shared" si="14"/>
        <v>0</v>
      </c>
      <c r="AR120" s="370" t="str">
        <f>IF(AQ120=0,"",
IF(SUM($AQ$23:AQ120)=1,AS120,
IF($AQ$143&gt;SUM($AQ$23:AQ120),_xlfn.CONCAT(", ",AS120),
IF($AQ$143=SUM($AQ$23:AQ120),_xlfn.CONCAT(" y ",AS120)))))</f>
        <v/>
      </c>
      <c r="AS120" s="156" t="s">
        <v>5255</v>
      </c>
      <c r="AT120" s="272">
        <f t="shared" si="15"/>
        <v>0</v>
      </c>
      <c r="AU120" s="273" t="str">
        <f>IF(AT120=0,"",
IF(SUM($AT$23:AT120)=1,AV120,
IF($AT$143&gt;SUM($AT$23:AT120),_xlfn.CONCAT(", ",AV120),
IF($AT$143=SUM($AT$23:AT120),_xlfn.CONCAT(" y ",AV120)))))</f>
        <v/>
      </c>
      <c r="AV120" s="156" t="s">
        <v>5255</v>
      </c>
    </row>
    <row r="121" spans="1:48" ht="15" customHeight="1">
      <c r="A121" s="672"/>
      <c r="C121" s="165" t="s">
        <v>5256</v>
      </c>
      <c r="D121" s="852" t="str">
        <f>IF(CNGE_2024_M1_Secc5!$D138="","",CNGE_2024_M1_Secc5!$D138)</f>
        <v/>
      </c>
      <c r="E121" s="853"/>
      <c r="F121" s="853"/>
      <c r="G121" s="854"/>
      <c r="H121" s="713"/>
      <c r="I121" s="715"/>
      <c r="J121" s="713"/>
      <c r="K121" s="714"/>
      <c r="L121" s="715"/>
      <c r="M121" s="713"/>
      <c r="N121" s="714"/>
      <c r="O121" s="715"/>
      <c r="P121" s="713"/>
      <c r="Q121" s="714"/>
      <c r="R121" s="715"/>
      <c r="S121" s="713"/>
      <c r="T121" s="714"/>
      <c r="U121" s="715"/>
      <c r="V121" s="713"/>
      <c r="W121" s="714"/>
      <c r="X121" s="715"/>
      <c r="Y121" s="713"/>
      <c r="Z121" s="714"/>
      <c r="AA121" s="715"/>
      <c r="AB121" s="713"/>
      <c r="AC121" s="714"/>
      <c r="AD121" s="715"/>
      <c r="AE121" s="145"/>
      <c r="AF121" s="164"/>
      <c r="AG121" s="199">
        <f>IF(AND(COUNTBLANK(D121)=1,COUNTA(H121:AD121)=0),0,IF(AND(COUNTBLANK(D121)=0,SUM(CNGE_2024_M1_Secc5!$J$554)=0,COUNTA(H121:AD121)=0),0,IF(AND(COUNTBLANK(D121)=0,SUM(CNGE_2024_M1_Secc5!$J$554)&gt;0,H121="X",COUNTA(J121:AD121)=0),0,IF(AND(COUNTBLANK(D121)=0,SUM(CNGE_2024_M1_Secc5!$J$554)&gt;0,H121="",COUNTA(J121:AD121)=7),0,1))))</f>
        <v>0</v>
      </c>
      <c r="AH121" s="293">
        <f t="shared" si="8"/>
        <v>0</v>
      </c>
      <c r="AI121" s="294">
        <f t="shared" si="9"/>
        <v>0</v>
      </c>
      <c r="AJ121" s="295">
        <f t="shared" si="10"/>
        <v>0</v>
      </c>
      <c r="AK121" s="296">
        <f t="shared" si="11"/>
        <v>0</v>
      </c>
      <c r="AL121" s="298">
        <f t="shared" si="12"/>
        <v>0</v>
      </c>
      <c r="AM121" s="202">
        <f>IF(AND(SUM(CNGE_2024_M1_Secc5!$J$554)=0,COUNTA(H121:AD121)&gt;0),1,0)</f>
        <v>0</v>
      </c>
      <c r="AN121" s="221">
        <f t="shared" si="13"/>
        <v>0</v>
      </c>
      <c r="AO121" s="164"/>
      <c r="AP121" s="164"/>
      <c r="AQ121" s="402">
        <f t="shared" si="14"/>
        <v>0</v>
      </c>
      <c r="AR121" s="370" t="str">
        <f>IF(AQ121=0,"",
IF(SUM($AQ$23:AQ121)=1,AS121,
IF($AQ$143&gt;SUM($AQ$23:AQ121),_xlfn.CONCAT(", ",AS121),
IF($AQ$143=SUM($AQ$23:AQ121),_xlfn.CONCAT(" y ",AS121)))))</f>
        <v/>
      </c>
      <c r="AS121" s="156" t="s">
        <v>5257</v>
      </c>
      <c r="AT121" s="272">
        <f t="shared" si="15"/>
        <v>0</v>
      </c>
      <c r="AU121" s="273" t="str">
        <f>IF(AT121=0,"",
IF(SUM($AT$23:AT121)=1,AV121,
IF($AT$143&gt;SUM($AT$23:AT121),_xlfn.CONCAT(", ",AV121),
IF($AT$143=SUM($AT$23:AT121),_xlfn.CONCAT(" y ",AV121)))))</f>
        <v/>
      </c>
      <c r="AV121" s="156" t="s">
        <v>5257</v>
      </c>
    </row>
    <row r="122" spans="1:48" ht="15" customHeight="1">
      <c r="A122" s="672"/>
      <c r="C122" s="661" t="s">
        <v>5258</v>
      </c>
      <c r="D122" s="852" t="str">
        <f>IF(CNGE_2024_M1_Secc5!$D139="","",CNGE_2024_M1_Secc5!$D139)</f>
        <v/>
      </c>
      <c r="E122" s="853"/>
      <c r="F122" s="853"/>
      <c r="G122" s="854"/>
      <c r="H122" s="713"/>
      <c r="I122" s="715"/>
      <c r="J122" s="713"/>
      <c r="K122" s="714"/>
      <c r="L122" s="715"/>
      <c r="M122" s="713"/>
      <c r="N122" s="714"/>
      <c r="O122" s="715"/>
      <c r="P122" s="713"/>
      <c r="Q122" s="714"/>
      <c r="R122" s="715"/>
      <c r="S122" s="713"/>
      <c r="T122" s="714"/>
      <c r="U122" s="715"/>
      <c r="V122" s="713"/>
      <c r="W122" s="714"/>
      <c r="X122" s="715"/>
      <c r="Y122" s="713"/>
      <c r="Z122" s="714"/>
      <c r="AA122" s="715"/>
      <c r="AB122" s="713"/>
      <c r="AC122" s="714"/>
      <c r="AD122" s="715"/>
      <c r="AE122" s="145"/>
      <c r="AF122" s="164"/>
      <c r="AG122" s="199">
        <f>IF(AND(COUNTBLANK(D122)=1,COUNTA(H122:AD122)=0),0,IF(AND(COUNTBLANK(D122)=0,SUM(CNGE_2024_M1_Secc5!$J$554)=0,COUNTA(H122:AD122)=0),0,IF(AND(COUNTBLANK(D122)=0,SUM(CNGE_2024_M1_Secc5!$J$554)&gt;0,H122="X",COUNTA(J122:AD122)=0),0,IF(AND(COUNTBLANK(D122)=0,SUM(CNGE_2024_M1_Secc5!$J$554)&gt;0,H122="",COUNTA(J122:AD122)=7),0,1))))</f>
        <v>0</v>
      </c>
      <c r="AH122" s="293">
        <f t="shared" si="8"/>
        <v>0</v>
      </c>
      <c r="AI122" s="294">
        <f t="shared" si="9"/>
        <v>0</v>
      </c>
      <c r="AJ122" s="295">
        <f t="shared" si="10"/>
        <v>0</v>
      </c>
      <c r="AK122" s="296">
        <f t="shared" si="11"/>
        <v>0</v>
      </c>
      <c r="AL122" s="298">
        <f t="shared" si="12"/>
        <v>0</v>
      </c>
      <c r="AM122" s="202">
        <f>IF(AND(SUM(CNGE_2024_M1_Secc5!$J$554)=0,COUNTA(H122:AD122)&gt;0),1,0)</f>
        <v>0</v>
      </c>
      <c r="AN122" s="221">
        <f t="shared" si="13"/>
        <v>0</v>
      </c>
      <c r="AO122" s="164"/>
      <c r="AP122" s="164"/>
      <c r="AQ122" s="402">
        <f t="shared" si="14"/>
        <v>0</v>
      </c>
      <c r="AR122" s="370" t="str">
        <f>IF(AQ122=0,"",
IF(SUM($AQ$23:AQ122)=1,AS122,
IF($AQ$143&gt;SUM($AQ$23:AQ122),_xlfn.CONCAT(", ",AS122),
IF($AQ$143=SUM($AQ$23:AQ122),_xlfn.CONCAT(" y ",AS122)))))</f>
        <v/>
      </c>
      <c r="AS122" s="156" t="s">
        <v>5259</v>
      </c>
      <c r="AT122" s="272">
        <f t="shared" si="15"/>
        <v>0</v>
      </c>
      <c r="AU122" s="273" t="str">
        <f>IF(AT122=0,"",
IF(SUM($AT$23:AT122)=1,AV122,
IF($AT$143&gt;SUM($AT$23:AT122),_xlfn.CONCAT(", ",AV122),
IF($AT$143=SUM($AT$23:AT122),_xlfn.CONCAT(" y ",AV122)))))</f>
        <v/>
      </c>
      <c r="AV122" s="156" t="s">
        <v>5259</v>
      </c>
    </row>
    <row r="123" spans="1:48" ht="15" customHeight="1">
      <c r="A123" s="145"/>
      <c r="B123" s="145"/>
      <c r="C123" s="157" t="s">
        <v>5260</v>
      </c>
      <c r="D123" s="852" t="str">
        <f>IF(CNGE_2024_M1_Secc5!$D140="","",CNGE_2024_M1_Secc5!$D140)</f>
        <v/>
      </c>
      <c r="E123" s="853"/>
      <c r="F123" s="853"/>
      <c r="G123" s="854"/>
      <c r="H123" s="713"/>
      <c r="I123" s="715"/>
      <c r="J123" s="713"/>
      <c r="K123" s="714"/>
      <c r="L123" s="715"/>
      <c r="M123" s="713"/>
      <c r="N123" s="714"/>
      <c r="O123" s="715"/>
      <c r="P123" s="713"/>
      <c r="Q123" s="714"/>
      <c r="R123" s="715"/>
      <c r="S123" s="713"/>
      <c r="T123" s="714"/>
      <c r="U123" s="715"/>
      <c r="V123" s="713"/>
      <c r="W123" s="714"/>
      <c r="X123" s="715"/>
      <c r="Y123" s="713"/>
      <c r="Z123" s="714"/>
      <c r="AA123" s="715"/>
      <c r="AB123" s="713"/>
      <c r="AC123" s="714"/>
      <c r="AD123" s="715"/>
      <c r="AE123" s="198"/>
      <c r="AF123" s="164"/>
      <c r="AG123" s="199">
        <f>IF(AND(COUNTBLANK(D123)=1,COUNTA(H123:AD123)=0),0,IF(AND(COUNTBLANK(D123)=0,SUM(CNGE_2024_M1_Secc5!$J$554)=0,COUNTA(H123:AD123)=0),0,IF(AND(COUNTBLANK(D123)=0,SUM(CNGE_2024_M1_Secc5!$J$554)&gt;0,H123="X",COUNTA(J123:AD123)=0),0,IF(AND(COUNTBLANK(D123)=0,SUM(CNGE_2024_M1_Secc5!$J$554)&gt;0,H123="",COUNTA(J123:AD123)=7),0,1))))</f>
        <v>0</v>
      </c>
      <c r="AH123" s="293">
        <f t="shared" si="8"/>
        <v>0</v>
      </c>
      <c r="AI123" s="294">
        <f t="shared" si="9"/>
        <v>0</v>
      </c>
      <c r="AJ123" s="295">
        <f t="shared" si="10"/>
        <v>0</v>
      </c>
      <c r="AK123" s="296">
        <f t="shared" si="11"/>
        <v>0</v>
      </c>
      <c r="AL123" s="298">
        <f t="shared" si="12"/>
        <v>0</v>
      </c>
      <c r="AM123" s="202">
        <f>IF(AND(SUM(CNGE_2024_M1_Secc5!$J$554)=0,COUNTA(H123:AD123)&gt;0),1,0)</f>
        <v>0</v>
      </c>
      <c r="AN123" s="221">
        <f t="shared" si="13"/>
        <v>0</v>
      </c>
      <c r="AO123" s="164"/>
      <c r="AP123" s="164"/>
      <c r="AQ123" s="402">
        <f t="shared" si="14"/>
        <v>0</v>
      </c>
      <c r="AR123" s="370" t="str">
        <f>IF(AQ123=0,"",
IF(SUM($AQ$23:AQ123)=1,AS123,
IF($AQ$143&gt;SUM($AQ$23:AQ123),_xlfn.CONCAT(", ",AS123),
IF($AQ$143=SUM($AQ$23:AQ123),_xlfn.CONCAT(" y ",AS123)))))</f>
        <v/>
      </c>
      <c r="AS123" s="156" t="s">
        <v>5261</v>
      </c>
      <c r="AT123" s="272">
        <f t="shared" si="15"/>
        <v>0</v>
      </c>
      <c r="AU123" s="273" t="str">
        <f>IF(AT123=0,"",
IF(SUM($AT$23:AT123)=1,AV123,
IF($AT$143&gt;SUM($AT$23:AT123),_xlfn.CONCAT(", ",AV123),
IF($AT$143=SUM($AT$23:AT123),_xlfn.CONCAT(" y ",AV123)))))</f>
        <v/>
      </c>
      <c r="AV123" s="156" t="s">
        <v>5261</v>
      </c>
    </row>
    <row r="124" spans="1:48" ht="15" customHeight="1">
      <c r="A124" s="145"/>
      <c r="B124" s="145"/>
      <c r="C124" s="157" t="s">
        <v>5262</v>
      </c>
      <c r="D124" s="852" t="str">
        <f>IF(CNGE_2024_M1_Secc5!$D141="","",CNGE_2024_M1_Secc5!$D141)</f>
        <v/>
      </c>
      <c r="E124" s="853"/>
      <c r="F124" s="853"/>
      <c r="G124" s="854"/>
      <c r="H124" s="713"/>
      <c r="I124" s="715"/>
      <c r="J124" s="713"/>
      <c r="K124" s="714"/>
      <c r="L124" s="715"/>
      <c r="M124" s="713"/>
      <c r="N124" s="714"/>
      <c r="O124" s="715"/>
      <c r="P124" s="713"/>
      <c r="Q124" s="714"/>
      <c r="R124" s="715"/>
      <c r="S124" s="713"/>
      <c r="T124" s="714"/>
      <c r="U124" s="715"/>
      <c r="V124" s="713"/>
      <c r="W124" s="714"/>
      <c r="X124" s="715"/>
      <c r="Y124" s="713"/>
      <c r="Z124" s="714"/>
      <c r="AA124" s="715"/>
      <c r="AB124" s="713"/>
      <c r="AC124" s="714"/>
      <c r="AD124" s="715"/>
      <c r="AE124" s="198"/>
      <c r="AF124" s="164"/>
      <c r="AG124" s="199">
        <f>IF(AND(COUNTBLANK(D124)=1,COUNTA(H124:AD124)=0),0,IF(AND(COUNTBLANK(D124)=0,SUM(CNGE_2024_M1_Secc5!$J$554)=0,COUNTA(H124:AD124)=0),0,IF(AND(COUNTBLANK(D124)=0,SUM(CNGE_2024_M1_Secc5!$J$554)&gt;0,H124="X",COUNTA(J124:AD124)=0),0,IF(AND(COUNTBLANK(D124)=0,SUM(CNGE_2024_M1_Secc5!$J$554)&gt;0,H124="",COUNTA(J124:AD124)=7),0,1))))</f>
        <v>0</v>
      </c>
      <c r="AH124" s="293">
        <f t="shared" si="8"/>
        <v>0</v>
      </c>
      <c r="AI124" s="294">
        <f t="shared" si="9"/>
        <v>0</v>
      </c>
      <c r="AJ124" s="295">
        <f t="shared" si="10"/>
        <v>0</v>
      </c>
      <c r="AK124" s="296">
        <f t="shared" si="11"/>
        <v>0</v>
      </c>
      <c r="AL124" s="298">
        <f t="shared" si="12"/>
        <v>0</v>
      </c>
      <c r="AM124" s="202">
        <f>IF(AND(SUM(CNGE_2024_M1_Secc5!$J$554)=0,COUNTA(H124:AD124)&gt;0),1,0)</f>
        <v>0</v>
      </c>
      <c r="AN124" s="221">
        <f t="shared" si="13"/>
        <v>0</v>
      </c>
      <c r="AO124" s="164"/>
      <c r="AP124" s="164"/>
      <c r="AQ124" s="402">
        <f t="shared" si="14"/>
        <v>0</v>
      </c>
      <c r="AR124" s="370" t="str">
        <f>IF(AQ124=0,"",
IF(SUM($AQ$23:AQ124)=1,AS124,
IF($AQ$143&gt;SUM($AQ$23:AQ124),_xlfn.CONCAT(", ",AS124),
IF($AQ$143=SUM($AQ$23:AQ124),_xlfn.CONCAT(" y ",AS124)))))</f>
        <v/>
      </c>
      <c r="AS124" s="156" t="s">
        <v>5263</v>
      </c>
      <c r="AT124" s="272">
        <f t="shared" si="15"/>
        <v>0</v>
      </c>
      <c r="AU124" s="273" t="str">
        <f>IF(AT124=0,"",
IF(SUM($AT$23:AT124)=1,AV124,
IF($AT$143&gt;SUM($AT$23:AT124),_xlfn.CONCAT(", ",AV124),
IF($AT$143=SUM($AT$23:AT124),_xlfn.CONCAT(" y ",AV124)))))</f>
        <v/>
      </c>
      <c r="AV124" s="156" t="s">
        <v>5263</v>
      </c>
    </row>
    <row r="125" spans="1:48" ht="15" customHeight="1">
      <c r="A125" s="145"/>
      <c r="B125" s="145"/>
      <c r="C125" s="157" t="s">
        <v>5264</v>
      </c>
      <c r="D125" s="852" t="str">
        <f>IF(CNGE_2024_M1_Secc5!$D142="","",CNGE_2024_M1_Secc5!$D142)</f>
        <v/>
      </c>
      <c r="E125" s="853"/>
      <c r="F125" s="853"/>
      <c r="G125" s="854"/>
      <c r="H125" s="713"/>
      <c r="I125" s="715"/>
      <c r="J125" s="713"/>
      <c r="K125" s="714"/>
      <c r="L125" s="715"/>
      <c r="M125" s="713"/>
      <c r="N125" s="714"/>
      <c r="O125" s="715"/>
      <c r="P125" s="713"/>
      <c r="Q125" s="714"/>
      <c r="R125" s="715"/>
      <c r="S125" s="713"/>
      <c r="T125" s="714"/>
      <c r="U125" s="715"/>
      <c r="V125" s="713"/>
      <c r="W125" s="714"/>
      <c r="X125" s="715"/>
      <c r="Y125" s="713"/>
      <c r="Z125" s="714"/>
      <c r="AA125" s="715"/>
      <c r="AB125" s="713"/>
      <c r="AC125" s="714"/>
      <c r="AD125" s="715"/>
      <c r="AE125" s="198"/>
      <c r="AF125" s="164"/>
      <c r="AG125" s="199">
        <f>IF(AND(COUNTBLANK(D125)=1,COUNTA(H125:AD125)=0),0,IF(AND(COUNTBLANK(D125)=0,SUM(CNGE_2024_M1_Secc5!$J$554)=0,COUNTA(H125:AD125)=0),0,IF(AND(COUNTBLANK(D125)=0,SUM(CNGE_2024_M1_Secc5!$J$554)&gt;0,H125="X",COUNTA(J125:AD125)=0),0,IF(AND(COUNTBLANK(D125)=0,SUM(CNGE_2024_M1_Secc5!$J$554)&gt;0,H125="",COUNTA(J125:AD125)=7),0,1))))</f>
        <v>0</v>
      </c>
      <c r="AH125" s="293">
        <f t="shared" si="8"/>
        <v>0</v>
      </c>
      <c r="AI125" s="294">
        <f t="shared" si="9"/>
        <v>0</v>
      </c>
      <c r="AJ125" s="295">
        <f t="shared" si="10"/>
        <v>0</v>
      </c>
      <c r="AK125" s="296">
        <f t="shared" si="11"/>
        <v>0</v>
      </c>
      <c r="AL125" s="298">
        <f t="shared" si="12"/>
        <v>0</v>
      </c>
      <c r="AM125" s="202">
        <f>IF(AND(SUM(CNGE_2024_M1_Secc5!$J$554)=0,COUNTA(H125:AD125)&gt;0),1,0)</f>
        <v>0</v>
      </c>
      <c r="AN125" s="221">
        <f t="shared" si="13"/>
        <v>0</v>
      </c>
      <c r="AO125" s="164"/>
      <c r="AP125" s="164"/>
      <c r="AQ125" s="402">
        <f t="shared" si="14"/>
        <v>0</v>
      </c>
      <c r="AR125" s="370" t="str">
        <f>IF(AQ125=0,"",
IF(SUM($AQ$23:AQ125)=1,AS125,
IF($AQ$143&gt;SUM($AQ$23:AQ125),_xlfn.CONCAT(", ",AS125),
IF($AQ$143=SUM($AQ$23:AQ125),_xlfn.CONCAT(" y ",AS125)))))</f>
        <v/>
      </c>
      <c r="AS125" s="156" t="s">
        <v>5265</v>
      </c>
      <c r="AT125" s="272">
        <f t="shared" si="15"/>
        <v>0</v>
      </c>
      <c r="AU125" s="273" t="str">
        <f>IF(AT125=0,"",
IF(SUM($AT$23:AT125)=1,AV125,
IF($AT$143&gt;SUM($AT$23:AT125),_xlfn.CONCAT(", ",AV125),
IF($AT$143=SUM($AT$23:AT125),_xlfn.CONCAT(" y ",AV125)))))</f>
        <v/>
      </c>
      <c r="AV125" s="156" t="s">
        <v>5265</v>
      </c>
    </row>
    <row r="126" spans="1:48" ht="15" customHeight="1">
      <c r="A126" s="145"/>
      <c r="B126" s="145"/>
      <c r="C126" s="157" t="s">
        <v>5266</v>
      </c>
      <c r="D126" s="852" t="str">
        <f>IF(CNGE_2024_M1_Secc5!$D143="","",CNGE_2024_M1_Secc5!$D143)</f>
        <v/>
      </c>
      <c r="E126" s="853"/>
      <c r="F126" s="853"/>
      <c r="G126" s="854"/>
      <c r="H126" s="713"/>
      <c r="I126" s="715"/>
      <c r="J126" s="713"/>
      <c r="K126" s="714"/>
      <c r="L126" s="715"/>
      <c r="M126" s="713"/>
      <c r="N126" s="714"/>
      <c r="O126" s="715"/>
      <c r="P126" s="713"/>
      <c r="Q126" s="714"/>
      <c r="R126" s="715"/>
      <c r="S126" s="713"/>
      <c r="T126" s="714"/>
      <c r="U126" s="715"/>
      <c r="V126" s="713"/>
      <c r="W126" s="714"/>
      <c r="X126" s="715"/>
      <c r="Y126" s="713"/>
      <c r="Z126" s="714"/>
      <c r="AA126" s="715"/>
      <c r="AB126" s="713"/>
      <c r="AC126" s="714"/>
      <c r="AD126" s="715"/>
      <c r="AE126" s="198"/>
      <c r="AF126" s="164"/>
      <c r="AG126" s="199">
        <f>IF(AND(COUNTBLANK(D126)=1,COUNTA(H126:AD126)=0),0,IF(AND(COUNTBLANK(D126)=0,SUM(CNGE_2024_M1_Secc5!$J$554)=0,COUNTA(H126:AD126)=0),0,IF(AND(COUNTBLANK(D126)=0,SUM(CNGE_2024_M1_Secc5!$J$554)&gt;0,H126="X",COUNTA(J126:AD126)=0),0,IF(AND(COUNTBLANK(D126)=0,SUM(CNGE_2024_M1_Secc5!$J$554)&gt;0,H126="",COUNTA(J126:AD126)=7),0,1))))</f>
        <v>0</v>
      </c>
      <c r="AH126" s="293">
        <f t="shared" si="8"/>
        <v>0</v>
      </c>
      <c r="AI126" s="294">
        <f t="shared" si="9"/>
        <v>0</v>
      </c>
      <c r="AJ126" s="295">
        <f t="shared" si="10"/>
        <v>0</v>
      </c>
      <c r="AK126" s="296">
        <f t="shared" si="11"/>
        <v>0</v>
      </c>
      <c r="AL126" s="298">
        <f t="shared" si="12"/>
        <v>0</v>
      </c>
      <c r="AM126" s="202">
        <f>IF(AND(SUM(CNGE_2024_M1_Secc5!$J$554)=0,COUNTA(H126:AD126)&gt;0),1,0)</f>
        <v>0</v>
      </c>
      <c r="AN126" s="221">
        <f t="shared" si="13"/>
        <v>0</v>
      </c>
      <c r="AO126" s="164"/>
      <c r="AP126" s="164"/>
      <c r="AQ126" s="402">
        <f t="shared" si="14"/>
        <v>0</v>
      </c>
      <c r="AR126" s="370" t="str">
        <f>IF(AQ126=0,"",
IF(SUM($AQ$23:AQ126)=1,AS126,
IF($AQ$143&gt;SUM($AQ$23:AQ126),_xlfn.CONCAT(", ",AS126),
IF($AQ$143=SUM($AQ$23:AQ126),_xlfn.CONCAT(" y ",AS126)))))</f>
        <v/>
      </c>
      <c r="AS126" s="156" t="s">
        <v>5267</v>
      </c>
      <c r="AT126" s="272">
        <f t="shared" si="15"/>
        <v>0</v>
      </c>
      <c r="AU126" s="273" t="str">
        <f>IF(AT126=0,"",
IF(SUM($AT$23:AT126)=1,AV126,
IF($AT$143&gt;SUM($AT$23:AT126),_xlfn.CONCAT(", ",AV126),
IF($AT$143=SUM($AT$23:AT126),_xlfn.CONCAT(" y ",AV126)))))</f>
        <v/>
      </c>
      <c r="AV126" s="156" t="s">
        <v>5267</v>
      </c>
    </row>
    <row r="127" spans="1:48" ht="15" customHeight="1">
      <c r="A127" s="145"/>
      <c r="B127" s="145"/>
      <c r="C127" s="157" t="s">
        <v>5268</v>
      </c>
      <c r="D127" s="852" t="str">
        <f>IF(CNGE_2024_M1_Secc5!$D144="","",CNGE_2024_M1_Secc5!$D144)</f>
        <v/>
      </c>
      <c r="E127" s="853"/>
      <c r="F127" s="853"/>
      <c r="G127" s="854"/>
      <c r="H127" s="713"/>
      <c r="I127" s="715"/>
      <c r="J127" s="713"/>
      <c r="K127" s="714"/>
      <c r="L127" s="715"/>
      <c r="M127" s="713"/>
      <c r="N127" s="714"/>
      <c r="O127" s="715"/>
      <c r="P127" s="713"/>
      <c r="Q127" s="714"/>
      <c r="R127" s="715"/>
      <c r="S127" s="713"/>
      <c r="T127" s="714"/>
      <c r="U127" s="715"/>
      <c r="V127" s="713"/>
      <c r="W127" s="714"/>
      <c r="X127" s="715"/>
      <c r="Y127" s="713"/>
      <c r="Z127" s="714"/>
      <c r="AA127" s="715"/>
      <c r="AB127" s="713"/>
      <c r="AC127" s="714"/>
      <c r="AD127" s="715"/>
      <c r="AE127" s="198"/>
      <c r="AF127" s="164"/>
      <c r="AG127" s="199">
        <f>IF(AND(COUNTBLANK(D127)=1,COUNTA(H127:AD127)=0),0,IF(AND(COUNTBLANK(D127)=0,SUM(CNGE_2024_M1_Secc5!$J$554)=0,COUNTA(H127:AD127)=0),0,IF(AND(COUNTBLANK(D127)=0,SUM(CNGE_2024_M1_Secc5!$J$554)&gt;0,H127="X",COUNTA(J127:AD127)=0),0,IF(AND(COUNTBLANK(D127)=0,SUM(CNGE_2024_M1_Secc5!$J$554)&gt;0,H127="",COUNTA(J127:AD127)=7),0,1))))</f>
        <v>0</v>
      </c>
      <c r="AH127" s="293">
        <f t="shared" si="8"/>
        <v>0</v>
      </c>
      <c r="AI127" s="294">
        <f t="shared" si="9"/>
        <v>0</v>
      </c>
      <c r="AJ127" s="295">
        <f t="shared" si="10"/>
        <v>0</v>
      </c>
      <c r="AK127" s="296">
        <f t="shared" si="11"/>
        <v>0</v>
      </c>
      <c r="AL127" s="298">
        <f t="shared" si="12"/>
        <v>0</v>
      </c>
      <c r="AM127" s="202">
        <f>IF(AND(SUM(CNGE_2024_M1_Secc5!$J$554)=0,COUNTA(H127:AD127)&gt;0),1,0)</f>
        <v>0</v>
      </c>
      <c r="AN127" s="221">
        <f t="shared" si="13"/>
        <v>0</v>
      </c>
      <c r="AO127" s="164"/>
      <c r="AP127" s="164"/>
      <c r="AQ127" s="402">
        <f t="shared" si="14"/>
        <v>0</v>
      </c>
      <c r="AR127" s="370" t="str">
        <f>IF(AQ127=0,"",
IF(SUM($AQ$23:AQ127)=1,AS127,
IF($AQ$143&gt;SUM($AQ$23:AQ127),_xlfn.CONCAT(", ",AS127),
IF($AQ$143=SUM($AQ$23:AQ127),_xlfn.CONCAT(" y ",AS127)))))</f>
        <v/>
      </c>
      <c r="AS127" s="156" t="s">
        <v>5269</v>
      </c>
      <c r="AT127" s="272">
        <f t="shared" si="15"/>
        <v>0</v>
      </c>
      <c r="AU127" s="273" t="str">
        <f>IF(AT127=0,"",
IF(SUM($AT$23:AT127)=1,AV127,
IF($AT$143&gt;SUM($AT$23:AT127),_xlfn.CONCAT(", ",AV127),
IF($AT$143=SUM($AT$23:AT127),_xlfn.CONCAT(" y ",AV127)))))</f>
        <v/>
      </c>
      <c r="AV127" s="156" t="s">
        <v>5269</v>
      </c>
    </row>
    <row r="128" spans="1:48" ht="15" customHeight="1">
      <c r="A128" s="145"/>
      <c r="B128" s="145"/>
      <c r="C128" s="157" t="s">
        <v>5270</v>
      </c>
      <c r="D128" s="852" t="str">
        <f>IF(CNGE_2024_M1_Secc5!$D145="","",CNGE_2024_M1_Secc5!$D145)</f>
        <v/>
      </c>
      <c r="E128" s="853"/>
      <c r="F128" s="853"/>
      <c r="G128" s="854"/>
      <c r="H128" s="713"/>
      <c r="I128" s="715"/>
      <c r="J128" s="713"/>
      <c r="K128" s="714"/>
      <c r="L128" s="715"/>
      <c r="M128" s="713"/>
      <c r="N128" s="714"/>
      <c r="O128" s="715"/>
      <c r="P128" s="713"/>
      <c r="Q128" s="714"/>
      <c r="R128" s="715"/>
      <c r="S128" s="713"/>
      <c r="T128" s="714"/>
      <c r="U128" s="715"/>
      <c r="V128" s="713"/>
      <c r="W128" s="714"/>
      <c r="X128" s="715"/>
      <c r="Y128" s="713"/>
      <c r="Z128" s="714"/>
      <c r="AA128" s="715"/>
      <c r="AB128" s="713"/>
      <c r="AC128" s="714"/>
      <c r="AD128" s="715"/>
      <c r="AE128" s="198"/>
      <c r="AF128" s="164"/>
      <c r="AG128" s="199">
        <f>IF(AND(COUNTBLANK(D128)=1,COUNTA(H128:AD128)=0),0,IF(AND(COUNTBLANK(D128)=0,SUM(CNGE_2024_M1_Secc5!$J$554)=0,COUNTA(H128:AD128)=0),0,IF(AND(COUNTBLANK(D128)=0,SUM(CNGE_2024_M1_Secc5!$J$554)&gt;0,H128="X",COUNTA(J128:AD128)=0),0,IF(AND(COUNTBLANK(D128)=0,SUM(CNGE_2024_M1_Secc5!$J$554)&gt;0,H128="",COUNTA(J128:AD128)=7),0,1))))</f>
        <v>0</v>
      </c>
      <c r="AH128" s="293">
        <f t="shared" si="8"/>
        <v>0</v>
      </c>
      <c r="AI128" s="294">
        <f t="shared" si="9"/>
        <v>0</v>
      </c>
      <c r="AJ128" s="295">
        <f t="shared" si="10"/>
        <v>0</v>
      </c>
      <c r="AK128" s="296">
        <f t="shared" si="11"/>
        <v>0</v>
      </c>
      <c r="AL128" s="298">
        <f t="shared" si="12"/>
        <v>0</v>
      </c>
      <c r="AM128" s="202">
        <f>IF(AND(SUM(CNGE_2024_M1_Secc5!$J$554)=0,COUNTA(H128:AD128)&gt;0),1,0)</f>
        <v>0</v>
      </c>
      <c r="AN128" s="221">
        <f t="shared" si="13"/>
        <v>0</v>
      </c>
      <c r="AO128" s="164"/>
      <c r="AP128" s="164"/>
      <c r="AQ128" s="402">
        <f t="shared" si="14"/>
        <v>0</v>
      </c>
      <c r="AR128" s="370" t="str">
        <f>IF(AQ128=0,"",
IF(SUM($AQ$23:AQ128)=1,AS128,
IF($AQ$143&gt;SUM($AQ$23:AQ128),_xlfn.CONCAT(", ",AS128),
IF($AQ$143=SUM($AQ$23:AQ128),_xlfn.CONCAT(" y ",AS128)))))</f>
        <v/>
      </c>
      <c r="AS128" s="156" t="s">
        <v>5271</v>
      </c>
      <c r="AT128" s="272">
        <f t="shared" si="15"/>
        <v>0</v>
      </c>
      <c r="AU128" s="273" t="str">
        <f>IF(AT128=0,"",
IF(SUM($AT$23:AT128)=1,AV128,
IF($AT$143&gt;SUM($AT$23:AT128),_xlfn.CONCAT(", ",AV128),
IF($AT$143=SUM($AT$23:AT128),_xlfn.CONCAT(" y ",AV128)))))</f>
        <v/>
      </c>
      <c r="AV128" s="156" t="s">
        <v>5271</v>
      </c>
    </row>
    <row r="129" spans="1:48" ht="15" customHeight="1">
      <c r="A129" s="145"/>
      <c r="B129" s="145"/>
      <c r="C129" s="157" t="s">
        <v>5272</v>
      </c>
      <c r="D129" s="852" t="str">
        <f>IF(CNGE_2024_M1_Secc5!$D146="","",CNGE_2024_M1_Secc5!$D146)</f>
        <v/>
      </c>
      <c r="E129" s="853"/>
      <c r="F129" s="853"/>
      <c r="G129" s="854"/>
      <c r="H129" s="713"/>
      <c r="I129" s="715"/>
      <c r="J129" s="713"/>
      <c r="K129" s="714"/>
      <c r="L129" s="715"/>
      <c r="M129" s="713"/>
      <c r="N129" s="714"/>
      <c r="O129" s="715"/>
      <c r="P129" s="713"/>
      <c r="Q129" s="714"/>
      <c r="R129" s="715"/>
      <c r="S129" s="713"/>
      <c r="T129" s="714"/>
      <c r="U129" s="715"/>
      <c r="V129" s="713"/>
      <c r="W129" s="714"/>
      <c r="X129" s="715"/>
      <c r="Y129" s="713"/>
      <c r="Z129" s="714"/>
      <c r="AA129" s="715"/>
      <c r="AB129" s="713"/>
      <c r="AC129" s="714"/>
      <c r="AD129" s="715"/>
      <c r="AE129" s="198"/>
      <c r="AF129" s="164"/>
      <c r="AG129" s="199">
        <f>IF(AND(COUNTBLANK(D129)=1,COUNTA(H129:AD129)=0),0,IF(AND(COUNTBLANK(D129)=0,SUM(CNGE_2024_M1_Secc5!$J$554)=0,COUNTA(H129:AD129)=0),0,IF(AND(COUNTBLANK(D129)=0,SUM(CNGE_2024_M1_Secc5!$J$554)&gt;0,H129="X",COUNTA(J129:AD129)=0),0,IF(AND(COUNTBLANK(D129)=0,SUM(CNGE_2024_M1_Secc5!$J$554)&gt;0,H129="",COUNTA(J129:AD129)=7),0,1))))</f>
        <v>0</v>
      </c>
      <c r="AH129" s="293">
        <f t="shared" si="8"/>
        <v>0</v>
      </c>
      <c r="AI129" s="294">
        <f t="shared" si="9"/>
        <v>0</v>
      </c>
      <c r="AJ129" s="295">
        <f t="shared" si="10"/>
        <v>0</v>
      </c>
      <c r="AK129" s="296">
        <f t="shared" si="11"/>
        <v>0</v>
      </c>
      <c r="AL129" s="298">
        <f t="shared" si="12"/>
        <v>0</v>
      </c>
      <c r="AM129" s="202">
        <f>IF(AND(SUM(CNGE_2024_M1_Secc5!$J$554)=0,COUNTA(H129:AD129)&gt;0),1,0)</f>
        <v>0</v>
      </c>
      <c r="AN129" s="221">
        <f t="shared" si="13"/>
        <v>0</v>
      </c>
      <c r="AO129" s="164"/>
      <c r="AP129" s="164"/>
      <c r="AQ129" s="402">
        <f t="shared" si="14"/>
        <v>0</v>
      </c>
      <c r="AR129" s="370" t="str">
        <f>IF(AQ129=0,"",
IF(SUM($AQ$23:AQ129)=1,AS129,
IF($AQ$143&gt;SUM($AQ$23:AQ129),_xlfn.CONCAT(", ",AS129),
IF($AQ$143=SUM($AQ$23:AQ129),_xlfn.CONCAT(" y ",AS129)))))</f>
        <v/>
      </c>
      <c r="AS129" s="156" t="s">
        <v>5273</v>
      </c>
      <c r="AT129" s="272">
        <f t="shared" si="15"/>
        <v>0</v>
      </c>
      <c r="AU129" s="273" t="str">
        <f>IF(AT129=0,"",
IF(SUM($AT$23:AT129)=1,AV129,
IF($AT$143&gt;SUM($AT$23:AT129),_xlfn.CONCAT(", ",AV129),
IF($AT$143=SUM($AT$23:AT129),_xlfn.CONCAT(" y ",AV129)))))</f>
        <v/>
      </c>
      <c r="AV129" s="156" t="s">
        <v>5273</v>
      </c>
    </row>
    <row r="130" spans="1:48" ht="15" customHeight="1">
      <c r="A130" s="145"/>
      <c r="B130" s="145"/>
      <c r="C130" s="157" t="s">
        <v>5274</v>
      </c>
      <c r="D130" s="852" t="str">
        <f>IF(CNGE_2024_M1_Secc5!$D147="","",CNGE_2024_M1_Secc5!$D147)</f>
        <v/>
      </c>
      <c r="E130" s="853"/>
      <c r="F130" s="853"/>
      <c r="G130" s="854"/>
      <c r="H130" s="713"/>
      <c r="I130" s="715"/>
      <c r="J130" s="713"/>
      <c r="K130" s="714"/>
      <c r="L130" s="715"/>
      <c r="M130" s="713"/>
      <c r="N130" s="714"/>
      <c r="O130" s="715"/>
      <c r="P130" s="713"/>
      <c r="Q130" s="714"/>
      <c r="R130" s="715"/>
      <c r="S130" s="713"/>
      <c r="T130" s="714"/>
      <c r="U130" s="715"/>
      <c r="V130" s="713"/>
      <c r="W130" s="714"/>
      <c r="X130" s="715"/>
      <c r="Y130" s="713"/>
      <c r="Z130" s="714"/>
      <c r="AA130" s="715"/>
      <c r="AB130" s="713"/>
      <c r="AC130" s="714"/>
      <c r="AD130" s="715"/>
      <c r="AE130" s="198"/>
      <c r="AF130" s="164"/>
      <c r="AG130" s="199">
        <f>IF(AND(COUNTBLANK(D130)=1,COUNTA(H130:AD130)=0),0,IF(AND(COUNTBLANK(D130)=0,SUM(CNGE_2024_M1_Secc5!$J$554)=0,COUNTA(H130:AD130)=0),0,IF(AND(COUNTBLANK(D130)=0,SUM(CNGE_2024_M1_Secc5!$J$554)&gt;0,H130="X",COUNTA(J130:AD130)=0),0,IF(AND(COUNTBLANK(D130)=0,SUM(CNGE_2024_M1_Secc5!$J$554)&gt;0,H130="",COUNTA(J130:AD130)=7),0,1))))</f>
        <v>0</v>
      </c>
      <c r="AH130" s="293">
        <f t="shared" si="8"/>
        <v>0</v>
      </c>
      <c r="AI130" s="294">
        <f t="shared" si="9"/>
        <v>0</v>
      </c>
      <c r="AJ130" s="295">
        <f t="shared" si="10"/>
        <v>0</v>
      </c>
      <c r="AK130" s="296">
        <f t="shared" si="11"/>
        <v>0</v>
      </c>
      <c r="AL130" s="298">
        <f t="shared" si="12"/>
        <v>0</v>
      </c>
      <c r="AM130" s="202">
        <f>IF(AND(SUM(CNGE_2024_M1_Secc5!$J$554)=0,COUNTA(H130:AD130)&gt;0),1,0)</f>
        <v>0</v>
      </c>
      <c r="AN130" s="221">
        <f t="shared" si="13"/>
        <v>0</v>
      </c>
      <c r="AO130" s="164"/>
      <c r="AP130" s="164"/>
      <c r="AQ130" s="402">
        <f t="shared" si="14"/>
        <v>0</v>
      </c>
      <c r="AR130" s="370" t="str">
        <f>IF(AQ130=0,"",
IF(SUM($AQ$23:AQ130)=1,AS130,
IF($AQ$143&gt;SUM($AQ$23:AQ130),_xlfn.CONCAT(", ",AS130),
IF($AQ$143=SUM($AQ$23:AQ130),_xlfn.CONCAT(" y ",AS130)))))</f>
        <v/>
      </c>
      <c r="AS130" s="156" t="s">
        <v>5275</v>
      </c>
      <c r="AT130" s="272">
        <f t="shared" si="15"/>
        <v>0</v>
      </c>
      <c r="AU130" s="273" t="str">
        <f>IF(AT130=0,"",
IF(SUM($AT$23:AT130)=1,AV130,
IF($AT$143&gt;SUM($AT$23:AT130),_xlfn.CONCAT(", ",AV130),
IF($AT$143=SUM($AT$23:AT130),_xlfn.CONCAT(" y ",AV130)))))</f>
        <v/>
      </c>
      <c r="AV130" s="156" t="s">
        <v>5275</v>
      </c>
    </row>
    <row r="131" spans="1:48" ht="15" customHeight="1">
      <c r="A131" s="145"/>
      <c r="B131" s="145"/>
      <c r="C131" s="157" t="s">
        <v>5276</v>
      </c>
      <c r="D131" s="852" t="str">
        <f>IF(CNGE_2024_M1_Secc5!$D148="","",CNGE_2024_M1_Secc5!$D148)</f>
        <v/>
      </c>
      <c r="E131" s="853"/>
      <c r="F131" s="853"/>
      <c r="G131" s="854"/>
      <c r="H131" s="713"/>
      <c r="I131" s="715"/>
      <c r="J131" s="713"/>
      <c r="K131" s="714"/>
      <c r="L131" s="715"/>
      <c r="M131" s="713"/>
      <c r="N131" s="714"/>
      <c r="O131" s="715"/>
      <c r="P131" s="713"/>
      <c r="Q131" s="714"/>
      <c r="R131" s="715"/>
      <c r="S131" s="713"/>
      <c r="T131" s="714"/>
      <c r="U131" s="715"/>
      <c r="V131" s="713"/>
      <c r="W131" s="714"/>
      <c r="X131" s="715"/>
      <c r="Y131" s="713"/>
      <c r="Z131" s="714"/>
      <c r="AA131" s="715"/>
      <c r="AB131" s="713"/>
      <c r="AC131" s="714"/>
      <c r="AD131" s="715"/>
      <c r="AE131" s="198"/>
      <c r="AF131" s="164"/>
      <c r="AG131" s="199">
        <f>IF(AND(COUNTBLANK(D131)=1,COUNTA(H131:AD131)=0),0,IF(AND(COUNTBLANK(D131)=0,SUM(CNGE_2024_M1_Secc5!$J$554)=0,COUNTA(H131:AD131)=0),0,IF(AND(COUNTBLANK(D131)=0,SUM(CNGE_2024_M1_Secc5!$J$554)&gt;0,H131="X",COUNTA(J131:AD131)=0),0,IF(AND(COUNTBLANK(D131)=0,SUM(CNGE_2024_M1_Secc5!$J$554)&gt;0,H131="",COUNTA(J131:AD131)=7),0,1))))</f>
        <v>0</v>
      </c>
      <c r="AH131" s="293">
        <f t="shared" si="8"/>
        <v>0</v>
      </c>
      <c r="AI131" s="294">
        <f t="shared" si="9"/>
        <v>0</v>
      </c>
      <c r="AJ131" s="295">
        <f t="shared" si="10"/>
        <v>0</v>
      </c>
      <c r="AK131" s="296">
        <f t="shared" si="11"/>
        <v>0</v>
      </c>
      <c r="AL131" s="298">
        <f t="shared" si="12"/>
        <v>0</v>
      </c>
      <c r="AM131" s="202">
        <f>IF(AND(SUM(CNGE_2024_M1_Secc5!$J$554)=0,COUNTA(H131:AD131)&gt;0),1,0)</f>
        <v>0</v>
      </c>
      <c r="AN131" s="221">
        <f t="shared" si="13"/>
        <v>0</v>
      </c>
      <c r="AO131" s="164"/>
      <c r="AP131" s="164"/>
      <c r="AQ131" s="402">
        <f t="shared" si="14"/>
        <v>0</v>
      </c>
      <c r="AR131" s="370" t="str">
        <f>IF(AQ131=0,"",
IF(SUM($AQ$23:AQ131)=1,AS131,
IF($AQ$143&gt;SUM($AQ$23:AQ131),_xlfn.CONCAT(", ",AS131),
IF($AQ$143=SUM($AQ$23:AQ131),_xlfn.CONCAT(" y ",AS131)))))</f>
        <v/>
      </c>
      <c r="AS131" s="156" t="s">
        <v>5277</v>
      </c>
      <c r="AT131" s="272">
        <f t="shared" si="15"/>
        <v>0</v>
      </c>
      <c r="AU131" s="273" t="str">
        <f>IF(AT131=0,"",
IF(SUM($AT$23:AT131)=1,AV131,
IF($AT$143&gt;SUM($AT$23:AT131),_xlfn.CONCAT(", ",AV131),
IF($AT$143=SUM($AT$23:AT131),_xlfn.CONCAT(" y ",AV131)))))</f>
        <v/>
      </c>
      <c r="AV131" s="156" t="s">
        <v>5277</v>
      </c>
    </row>
    <row r="132" spans="1:48" ht="15" customHeight="1">
      <c r="A132" s="145"/>
      <c r="B132" s="145"/>
      <c r="C132" s="157" t="s">
        <v>5278</v>
      </c>
      <c r="D132" s="852" t="str">
        <f>IF(CNGE_2024_M1_Secc5!$D149="","",CNGE_2024_M1_Secc5!$D149)</f>
        <v/>
      </c>
      <c r="E132" s="853"/>
      <c r="F132" s="853"/>
      <c r="G132" s="854"/>
      <c r="H132" s="713"/>
      <c r="I132" s="715"/>
      <c r="J132" s="713"/>
      <c r="K132" s="714"/>
      <c r="L132" s="715"/>
      <c r="M132" s="713"/>
      <c r="N132" s="714"/>
      <c r="O132" s="715"/>
      <c r="P132" s="713"/>
      <c r="Q132" s="714"/>
      <c r="R132" s="715"/>
      <c r="S132" s="713"/>
      <c r="T132" s="714"/>
      <c r="U132" s="715"/>
      <c r="V132" s="713"/>
      <c r="W132" s="714"/>
      <c r="X132" s="715"/>
      <c r="Y132" s="713"/>
      <c r="Z132" s="714"/>
      <c r="AA132" s="715"/>
      <c r="AB132" s="713"/>
      <c r="AC132" s="714"/>
      <c r="AD132" s="715"/>
      <c r="AE132" s="198"/>
      <c r="AF132" s="164"/>
      <c r="AG132" s="199">
        <f>IF(AND(COUNTBLANK(D132)=1,COUNTA(H132:AD132)=0),0,IF(AND(COUNTBLANK(D132)=0,SUM(CNGE_2024_M1_Secc5!$J$554)=0,COUNTA(H132:AD132)=0),0,IF(AND(COUNTBLANK(D132)=0,SUM(CNGE_2024_M1_Secc5!$J$554)&gt;0,H132="X",COUNTA(J132:AD132)=0),0,IF(AND(COUNTBLANK(D132)=0,SUM(CNGE_2024_M1_Secc5!$J$554)&gt;0,H132="",COUNTA(J132:AD132)=7),0,1))))</f>
        <v>0</v>
      </c>
      <c r="AH132" s="293">
        <f t="shared" si="8"/>
        <v>0</v>
      </c>
      <c r="AI132" s="294">
        <f t="shared" si="9"/>
        <v>0</v>
      </c>
      <c r="AJ132" s="295">
        <f t="shared" si="10"/>
        <v>0</v>
      </c>
      <c r="AK132" s="296">
        <f t="shared" si="11"/>
        <v>0</v>
      </c>
      <c r="AL132" s="298">
        <f t="shared" si="12"/>
        <v>0</v>
      </c>
      <c r="AM132" s="202">
        <f>IF(AND(SUM(CNGE_2024_M1_Secc5!$J$554)=0,COUNTA(H132:AD132)&gt;0),1,0)</f>
        <v>0</v>
      </c>
      <c r="AN132" s="221">
        <f t="shared" si="13"/>
        <v>0</v>
      </c>
      <c r="AO132" s="164"/>
      <c r="AP132" s="164"/>
      <c r="AQ132" s="402">
        <f t="shared" si="14"/>
        <v>0</v>
      </c>
      <c r="AR132" s="370" t="str">
        <f>IF(AQ132=0,"",
IF(SUM($AQ$23:AQ132)=1,AS132,
IF($AQ$143&gt;SUM($AQ$23:AQ132),_xlfn.CONCAT(", ",AS132),
IF($AQ$143=SUM($AQ$23:AQ132),_xlfn.CONCAT(" y ",AS132)))))</f>
        <v/>
      </c>
      <c r="AS132" s="156" t="s">
        <v>5279</v>
      </c>
      <c r="AT132" s="272">
        <f t="shared" si="15"/>
        <v>0</v>
      </c>
      <c r="AU132" s="273" t="str">
        <f>IF(AT132=0,"",
IF(SUM($AT$23:AT132)=1,AV132,
IF($AT$143&gt;SUM($AT$23:AT132),_xlfn.CONCAT(", ",AV132),
IF($AT$143=SUM($AT$23:AT132),_xlfn.CONCAT(" y ",AV132)))))</f>
        <v/>
      </c>
      <c r="AV132" s="156" t="s">
        <v>5279</v>
      </c>
    </row>
    <row r="133" spans="1:48" ht="15" customHeight="1">
      <c r="A133" s="145"/>
      <c r="B133" s="145"/>
      <c r="C133" s="157" t="s">
        <v>5280</v>
      </c>
      <c r="D133" s="852" t="str">
        <f>IF(CNGE_2024_M1_Secc5!$D150="","",CNGE_2024_M1_Secc5!$D150)</f>
        <v/>
      </c>
      <c r="E133" s="853"/>
      <c r="F133" s="853"/>
      <c r="G133" s="854"/>
      <c r="H133" s="713"/>
      <c r="I133" s="715"/>
      <c r="J133" s="713"/>
      <c r="K133" s="714"/>
      <c r="L133" s="715"/>
      <c r="M133" s="713"/>
      <c r="N133" s="714"/>
      <c r="O133" s="715"/>
      <c r="P133" s="713"/>
      <c r="Q133" s="714"/>
      <c r="R133" s="715"/>
      <c r="S133" s="713"/>
      <c r="T133" s="714"/>
      <c r="U133" s="715"/>
      <c r="V133" s="713"/>
      <c r="W133" s="714"/>
      <c r="X133" s="715"/>
      <c r="Y133" s="713"/>
      <c r="Z133" s="714"/>
      <c r="AA133" s="715"/>
      <c r="AB133" s="713"/>
      <c r="AC133" s="714"/>
      <c r="AD133" s="715"/>
      <c r="AE133" s="198"/>
      <c r="AF133" s="164"/>
      <c r="AG133" s="199">
        <f>IF(AND(COUNTBLANK(D133)=1,COUNTA(H133:AD133)=0),0,IF(AND(COUNTBLANK(D133)=0,SUM(CNGE_2024_M1_Secc5!$J$554)=0,COUNTA(H133:AD133)=0),0,IF(AND(COUNTBLANK(D133)=0,SUM(CNGE_2024_M1_Secc5!$J$554)&gt;0,H133="X",COUNTA(J133:AD133)=0),0,IF(AND(COUNTBLANK(D133)=0,SUM(CNGE_2024_M1_Secc5!$J$554)&gt;0,H133="",COUNTA(J133:AD133)=7),0,1))))</f>
        <v>0</v>
      </c>
      <c r="AH133" s="293">
        <f t="shared" si="8"/>
        <v>0</v>
      </c>
      <c r="AI133" s="294">
        <f t="shared" si="9"/>
        <v>0</v>
      </c>
      <c r="AJ133" s="295">
        <f t="shared" si="10"/>
        <v>0</v>
      </c>
      <c r="AK133" s="296">
        <f t="shared" si="11"/>
        <v>0</v>
      </c>
      <c r="AL133" s="298">
        <f t="shared" si="12"/>
        <v>0</v>
      </c>
      <c r="AM133" s="202">
        <f>IF(AND(SUM(CNGE_2024_M1_Secc5!$J$554)=0,COUNTA(H133:AD133)&gt;0),1,0)</f>
        <v>0</v>
      </c>
      <c r="AN133" s="221">
        <f t="shared" si="13"/>
        <v>0</v>
      </c>
      <c r="AO133" s="164"/>
      <c r="AP133" s="164"/>
      <c r="AQ133" s="402">
        <f t="shared" si="14"/>
        <v>0</v>
      </c>
      <c r="AR133" s="370" t="str">
        <f>IF(AQ133=0,"",
IF(SUM($AQ$23:AQ133)=1,AS133,
IF($AQ$143&gt;SUM($AQ$23:AQ133),_xlfn.CONCAT(", ",AS133),
IF($AQ$143=SUM($AQ$23:AQ133),_xlfn.CONCAT(" y ",AS133)))))</f>
        <v/>
      </c>
      <c r="AS133" s="156" t="s">
        <v>5281</v>
      </c>
      <c r="AT133" s="272">
        <f t="shared" si="15"/>
        <v>0</v>
      </c>
      <c r="AU133" s="273" t="str">
        <f>IF(AT133=0,"",
IF(SUM($AT$23:AT133)=1,AV133,
IF($AT$143&gt;SUM($AT$23:AT133),_xlfn.CONCAT(", ",AV133),
IF($AT$143=SUM($AT$23:AT133),_xlfn.CONCAT(" y ",AV133)))))</f>
        <v/>
      </c>
      <c r="AV133" s="156" t="s">
        <v>5281</v>
      </c>
    </row>
    <row r="134" spans="1:48" ht="15" customHeight="1">
      <c r="A134" s="145"/>
      <c r="B134" s="145"/>
      <c r="C134" s="157" t="s">
        <v>5282</v>
      </c>
      <c r="D134" s="852" t="str">
        <f>IF(CNGE_2024_M1_Secc5!$D151="","",CNGE_2024_M1_Secc5!$D151)</f>
        <v/>
      </c>
      <c r="E134" s="853"/>
      <c r="F134" s="853"/>
      <c r="G134" s="854"/>
      <c r="H134" s="713"/>
      <c r="I134" s="715"/>
      <c r="J134" s="713"/>
      <c r="K134" s="714"/>
      <c r="L134" s="715"/>
      <c r="M134" s="713"/>
      <c r="N134" s="714"/>
      <c r="O134" s="715"/>
      <c r="P134" s="713"/>
      <c r="Q134" s="714"/>
      <c r="R134" s="715"/>
      <c r="S134" s="713"/>
      <c r="T134" s="714"/>
      <c r="U134" s="715"/>
      <c r="V134" s="713"/>
      <c r="W134" s="714"/>
      <c r="X134" s="715"/>
      <c r="Y134" s="713"/>
      <c r="Z134" s="714"/>
      <c r="AA134" s="715"/>
      <c r="AB134" s="713"/>
      <c r="AC134" s="714"/>
      <c r="AD134" s="715"/>
      <c r="AE134" s="198"/>
      <c r="AF134" s="164"/>
      <c r="AG134" s="199">
        <f>IF(AND(COUNTBLANK(D134)=1,COUNTA(H134:AD134)=0),0,IF(AND(COUNTBLANK(D134)=0,SUM(CNGE_2024_M1_Secc5!$J$554)=0,COUNTA(H134:AD134)=0),0,IF(AND(COUNTBLANK(D134)=0,SUM(CNGE_2024_M1_Secc5!$J$554)&gt;0,H134="X",COUNTA(J134:AD134)=0),0,IF(AND(COUNTBLANK(D134)=0,SUM(CNGE_2024_M1_Secc5!$J$554)&gt;0,H134="",COUNTA(J134:AD134)=7),0,1))))</f>
        <v>0</v>
      </c>
      <c r="AH134" s="293">
        <f t="shared" si="8"/>
        <v>0</v>
      </c>
      <c r="AI134" s="294">
        <f t="shared" si="9"/>
        <v>0</v>
      </c>
      <c r="AJ134" s="295">
        <f t="shared" si="10"/>
        <v>0</v>
      </c>
      <c r="AK134" s="296">
        <f t="shared" si="11"/>
        <v>0</v>
      </c>
      <c r="AL134" s="298">
        <f t="shared" si="12"/>
        <v>0</v>
      </c>
      <c r="AM134" s="202">
        <f>IF(AND(SUM(CNGE_2024_M1_Secc5!$J$554)=0,COUNTA(H134:AD134)&gt;0),1,0)</f>
        <v>0</v>
      </c>
      <c r="AN134" s="221">
        <f t="shared" si="13"/>
        <v>0</v>
      </c>
      <c r="AO134" s="164"/>
      <c r="AP134" s="164"/>
      <c r="AQ134" s="402">
        <f t="shared" si="14"/>
        <v>0</v>
      </c>
      <c r="AR134" s="370" t="str">
        <f>IF(AQ134=0,"",
IF(SUM($AQ$23:AQ134)=1,AS134,
IF($AQ$143&gt;SUM($AQ$23:AQ134),_xlfn.CONCAT(", ",AS134),
IF($AQ$143=SUM($AQ$23:AQ134),_xlfn.CONCAT(" y ",AS134)))))</f>
        <v/>
      </c>
      <c r="AS134" s="156" t="s">
        <v>5283</v>
      </c>
      <c r="AT134" s="272">
        <f t="shared" si="15"/>
        <v>0</v>
      </c>
      <c r="AU134" s="273" t="str">
        <f>IF(AT134=0,"",
IF(SUM($AT$23:AT134)=1,AV134,
IF($AT$143&gt;SUM($AT$23:AT134),_xlfn.CONCAT(", ",AV134),
IF($AT$143=SUM($AT$23:AT134),_xlfn.CONCAT(" y ",AV134)))))</f>
        <v/>
      </c>
      <c r="AV134" s="156" t="s">
        <v>5283</v>
      </c>
    </row>
    <row r="135" spans="1:48" ht="15" customHeight="1">
      <c r="A135" s="145"/>
      <c r="B135" s="145"/>
      <c r="C135" s="157" t="s">
        <v>5284</v>
      </c>
      <c r="D135" s="852" t="str">
        <f>IF(CNGE_2024_M1_Secc5!$D152="","",CNGE_2024_M1_Secc5!$D152)</f>
        <v/>
      </c>
      <c r="E135" s="853"/>
      <c r="F135" s="853"/>
      <c r="G135" s="854"/>
      <c r="H135" s="713"/>
      <c r="I135" s="715"/>
      <c r="J135" s="713"/>
      <c r="K135" s="714"/>
      <c r="L135" s="715"/>
      <c r="M135" s="713"/>
      <c r="N135" s="714"/>
      <c r="O135" s="715"/>
      <c r="P135" s="713"/>
      <c r="Q135" s="714"/>
      <c r="R135" s="715"/>
      <c r="S135" s="713"/>
      <c r="T135" s="714"/>
      <c r="U135" s="715"/>
      <c r="V135" s="713"/>
      <c r="W135" s="714"/>
      <c r="X135" s="715"/>
      <c r="Y135" s="713"/>
      <c r="Z135" s="714"/>
      <c r="AA135" s="715"/>
      <c r="AB135" s="713"/>
      <c r="AC135" s="714"/>
      <c r="AD135" s="715"/>
      <c r="AE135" s="198"/>
      <c r="AF135" s="164"/>
      <c r="AG135" s="199">
        <f>IF(AND(COUNTBLANK(D135)=1,COUNTA(H135:AD135)=0),0,IF(AND(COUNTBLANK(D135)=0,SUM(CNGE_2024_M1_Secc5!$J$554)=0,COUNTA(H135:AD135)=0),0,IF(AND(COUNTBLANK(D135)=0,SUM(CNGE_2024_M1_Secc5!$J$554)&gt;0,H135="X",COUNTA(J135:AD135)=0),0,IF(AND(COUNTBLANK(D135)=0,SUM(CNGE_2024_M1_Secc5!$J$554)&gt;0,H135="",COUNTA(J135:AD135)=7),0,1))))</f>
        <v>0</v>
      </c>
      <c r="AH135" s="293">
        <f t="shared" si="8"/>
        <v>0</v>
      </c>
      <c r="AI135" s="294">
        <f t="shared" si="9"/>
        <v>0</v>
      </c>
      <c r="AJ135" s="295">
        <f t="shared" si="10"/>
        <v>0</v>
      </c>
      <c r="AK135" s="296">
        <f t="shared" si="11"/>
        <v>0</v>
      </c>
      <c r="AL135" s="298">
        <f t="shared" si="12"/>
        <v>0</v>
      </c>
      <c r="AM135" s="202">
        <f>IF(AND(SUM(CNGE_2024_M1_Secc5!$J$554)=0,COUNTA(H135:AD135)&gt;0),1,0)</f>
        <v>0</v>
      </c>
      <c r="AN135" s="221">
        <f t="shared" si="13"/>
        <v>0</v>
      </c>
      <c r="AO135" s="164"/>
      <c r="AP135" s="164"/>
      <c r="AQ135" s="402">
        <f t="shared" si="14"/>
        <v>0</v>
      </c>
      <c r="AR135" s="370" t="str">
        <f>IF(AQ135=0,"",
IF(SUM($AQ$23:AQ135)=1,AS135,
IF($AQ$143&gt;SUM($AQ$23:AQ135),_xlfn.CONCAT(", ",AS135),
IF($AQ$143=SUM($AQ$23:AQ135),_xlfn.CONCAT(" y ",AS135)))))</f>
        <v/>
      </c>
      <c r="AS135" s="156" t="s">
        <v>5285</v>
      </c>
      <c r="AT135" s="272">
        <f t="shared" si="15"/>
        <v>0</v>
      </c>
      <c r="AU135" s="273" t="str">
        <f>IF(AT135=0,"",
IF(SUM($AT$23:AT135)=1,AV135,
IF($AT$143&gt;SUM($AT$23:AT135),_xlfn.CONCAT(", ",AV135),
IF($AT$143=SUM($AT$23:AT135),_xlfn.CONCAT(" y ",AV135)))))</f>
        <v/>
      </c>
      <c r="AV135" s="156" t="s">
        <v>5285</v>
      </c>
    </row>
    <row r="136" spans="1:48" ht="15" customHeight="1">
      <c r="A136" s="145"/>
      <c r="B136" s="145"/>
      <c r="C136" s="157" t="s">
        <v>5286</v>
      </c>
      <c r="D136" s="852" t="str">
        <f>IF(CNGE_2024_M1_Secc5!$D153="","",CNGE_2024_M1_Secc5!$D153)</f>
        <v/>
      </c>
      <c r="E136" s="853"/>
      <c r="F136" s="853"/>
      <c r="G136" s="854"/>
      <c r="H136" s="713"/>
      <c r="I136" s="715"/>
      <c r="J136" s="713"/>
      <c r="K136" s="714"/>
      <c r="L136" s="715"/>
      <c r="M136" s="713"/>
      <c r="N136" s="714"/>
      <c r="O136" s="715"/>
      <c r="P136" s="713"/>
      <c r="Q136" s="714"/>
      <c r="R136" s="715"/>
      <c r="S136" s="713"/>
      <c r="T136" s="714"/>
      <c r="U136" s="715"/>
      <c r="V136" s="713"/>
      <c r="W136" s="714"/>
      <c r="X136" s="715"/>
      <c r="Y136" s="713"/>
      <c r="Z136" s="714"/>
      <c r="AA136" s="715"/>
      <c r="AB136" s="713"/>
      <c r="AC136" s="714"/>
      <c r="AD136" s="715"/>
      <c r="AE136" s="198"/>
      <c r="AF136" s="164"/>
      <c r="AG136" s="199">
        <f>IF(AND(COUNTBLANK(D136)=1,COUNTA(H136:AD136)=0),0,IF(AND(COUNTBLANK(D136)=0,SUM(CNGE_2024_M1_Secc5!$J$554)=0,COUNTA(H136:AD136)=0),0,IF(AND(COUNTBLANK(D136)=0,SUM(CNGE_2024_M1_Secc5!$J$554)&gt;0,H136="X",COUNTA(J136:AD136)=0),0,IF(AND(COUNTBLANK(D136)=0,SUM(CNGE_2024_M1_Secc5!$J$554)&gt;0,H136="",COUNTA(J136:AD136)=7),0,1))))</f>
        <v>0</v>
      </c>
      <c r="AH136" s="293">
        <f t="shared" si="8"/>
        <v>0</v>
      </c>
      <c r="AI136" s="294">
        <f t="shared" si="9"/>
        <v>0</v>
      </c>
      <c r="AJ136" s="295">
        <f t="shared" si="10"/>
        <v>0</v>
      </c>
      <c r="AK136" s="296">
        <f t="shared" si="11"/>
        <v>0</v>
      </c>
      <c r="AL136" s="298">
        <f t="shared" si="12"/>
        <v>0</v>
      </c>
      <c r="AM136" s="202">
        <f>IF(AND(SUM(CNGE_2024_M1_Secc5!$J$554)=0,COUNTA(H136:AD136)&gt;0),1,0)</f>
        <v>0</v>
      </c>
      <c r="AN136" s="221">
        <f t="shared" si="13"/>
        <v>0</v>
      </c>
      <c r="AO136" s="164"/>
      <c r="AP136" s="164"/>
      <c r="AQ136" s="402">
        <f t="shared" si="14"/>
        <v>0</v>
      </c>
      <c r="AR136" s="370" t="str">
        <f>IF(AQ136=0,"",
IF(SUM($AQ$23:AQ136)=1,AS136,
IF($AQ$143&gt;SUM($AQ$23:AQ136),_xlfn.CONCAT(", ",AS136),
IF($AQ$143=SUM($AQ$23:AQ136),_xlfn.CONCAT(" y ",AS136)))))</f>
        <v/>
      </c>
      <c r="AS136" s="156" t="s">
        <v>5287</v>
      </c>
      <c r="AT136" s="272">
        <f t="shared" si="15"/>
        <v>0</v>
      </c>
      <c r="AU136" s="273" t="str">
        <f>IF(AT136=0,"",
IF(SUM($AT$23:AT136)=1,AV136,
IF($AT$143&gt;SUM($AT$23:AT136),_xlfn.CONCAT(", ",AV136),
IF($AT$143=SUM($AT$23:AT136),_xlfn.CONCAT(" y ",AV136)))))</f>
        <v/>
      </c>
      <c r="AV136" s="156" t="s">
        <v>5287</v>
      </c>
    </row>
    <row r="137" spans="1:48" ht="15" customHeight="1">
      <c r="A137" s="145"/>
      <c r="B137" s="145"/>
      <c r="C137" s="157" t="s">
        <v>5288</v>
      </c>
      <c r="D137" s="852" t="str">
        <f>IF(CNGE_2024_M1_Secc5!$D154="","",CNGE_2024_M1_Secc5!$D154)</f>
        <v/>
      </c>
      <c r="E137" s="853"/>
      <c r="F137" s="853"/>
      <c r="G137" s="854"/>
      <c r="H137" s="713"/>
      <c r="I137" s="715"/>
      <c r="J137" s="713"/>
      <c r="K137" s="714"/>
      <c r="L137" s="715"/>
      <c r="M137" s="713"/>
      <c r="N137" s="714"/>
      <c r="O137" s="715"/>
      <c r="P137" s="713"/>
      <c r="Q137" s="714"/>
      <c r="R137" s="715"/>
      <c r="S137" s="713"/>
      <c r="T137" s="714"/>
      <c r="U137" s="715"/>
      <c r="V137" s="713"/>
      <c r="W137" s="714"/>
      <c r="X137" s="715"/>
      <c r="Y137" s="713"/>
      <c r="Z137" s="714"/>
      <c r="AA137" s="715"/>
      <c r="AB137" s="713"/>
      <c r="AC137" s="714"/>
      <c r="AD137" s="715"/>
      <c r="AE137" s="198"/>
      <c r="AF137" s="164"/>
      <c r="AG137" s="199">
        <f>IF(AND(COUNTBLANK(D137)=1,COUNTA(H137:AD137)=0),0,IF(AND(COUNTBLANK(D137)=0,SUM(CNGE_2024_M1_Secc5!$J$554)=0,COUNTA(H137:AD137)=0),0,IF(AND(COUNTBLANK(D137)=0,SUM(CNGE_2024_M1_Secc5!$J$554)&gt;0,H137="X",COUNTA(J137:AD137)=0),0,IF(AND(COUNTBLANK(D137)=0,SUM(CNGE_2024_M1_Secc5!$J$554)&gt;0,H137="",COUNTA(J137:AD137)=7),0,1))))</f>
        <v>0</v>
      </c>
      <c r="AH137" s="293">
        <f t="shared" si="8"/>
        <v>0</v>
      </c>
      <c r="AI137" s="294">
        <f t="shared" si="9"/>
        <v>0</v>
      </c>
      <c r="AJ137" s="295">
        <f t="shared" si="10"/>
        <v>0</v>
      </c>
      <c r="AK137" s="296">
        <f t="shared" si="11"/>
        <v>0</v>
      </c>
      <c r="AL137" s="298">
        <f t="shared" si="12"/>
        <v>0</v>
      </c>
      <c r="AM137" s="202">
        <f>IF(AND(SUM(CNGE_2024_M1_Secc5!$J$554)=0,COUNTA(H137:AD137)&gt;0),1,0)</f>
        <v>0</v>
      </c>
      <c r="AN137" s="221">
        <f t="shared" si="13"/>
        <v>0</v>
      </c>
      <c r="AO137" s="164"/>
      <c r="AP137" s="164"/>
      <c r="AQ137" s="402">
        <f t="shared" si="14"/>
        <v>0</v>
      </c>
      <c r="AR137" s="370" t="str">
        <f>IF(AQ137=0,"",
IF(SUM($AQ$23:AQ137)=1,AS137,
IF($AQ$143&gt;SUM($AQ$23:AQ137),_xlfn.CONCAT(", ",AS137),
IF($AQ$143=SUM($AQ$23:AQ137),_xlfn.CONCAT(" y ",AS137)))))</f>
        <v/>
      </c>
      <c r="AS137" s="156" t="s">
        <v>5289</v>
      </c>
      <c r="AT137" s="272">
        <f t="shared" si="15"/>
        <v>0</v>
      </c>
      <c r="AU137" s="273" t="str">
        <f>IF(AT137=0,"",
IF(SUM($AT$23:AT137)=1,AV137,
IF($AT$143&gt;SUM($AT$23:AT137),_xlfn.CONCAT(", ",AV137),
IF($AT$143=SUM($AT$23:AT137),_xlfn.CONCAT(" y ",AV137)))))</f>
        <v/>
      </c>
      <c r="AV137" s="156" t="s">
        <v>5289</v>
      </c>
    </row>
    <row r="138" spans="1:48" ht="15" customHeight="1">
      <c r="A138" s="145"/>
      <c r="B138" s="145"/>
      <c r="C138" s="157" t="s">
        <v>5290</v>
      </c>
      <c r="D138" s="852" t="str">
        <f>IF(CNGE_2024_M1_Secc5!$D155="","",CNGE_2024_M1_Secc5!$D155)</f>
        <v/>
      </c>
      <c r="E138" s="853"/>
      <c r="F138" s="853"/>
      <c r="G138" s="854"/>
      <c r="H138" s="713"/>
      <c r="I138" s="715"/>
      <c r="J138" s="713"/>
      <c r="K138" s="714"/>
      <c r="L138" s="715"/>
      <c r="M138" s="713"/>
      <c r="N138" s="714"/>
      <c r="O138" s="715"/>
      <c r="P138" s="713"/>
      <c r="Q138" s="714"/>
      <c r="R138" s="715"/>
      <c r="S138" s="713"/>
      <c r="T138" s="714"/>
      <c r="U138" s="715"/>
      <c r="V138" s="713"/>
      <c r="W138" s="714"/>
      <c r="X138" s="715"/>
      <c r="Y138" s="713"/>
      <c r="Z138" s="714"/>
      <c r="AA138" s="715"/>
      <c r="AB138" s="713"/>
      <c r="AC138" s="714"/>
      <c r="AD138" s="715"/>
      <c r="AE138" s="198"/>
      <c r="AF138" s="164"/>
      <c r="AG138" s="199">
        <f>IF(AND(COUNTBLANK(D138)=1,COUNTA(H138:AD138)=0),0,IF(AND(COUNTBLANK(D138)=0,SUM(CNGE_2024_M1_Secc5!$J$554)=0,COUNTA(H138:AD138)=0),0,IF(AND(COUNTBLANK(D138)=0,SUM(CNGE_2024_M1_Secc5!$J$554)&gt;0,H138="X",COUNTA(J138:AD138)=0),0,IF(AND(COUNTBLANK(D138)=0,SUM(CNGE_2024_M1_Secc5!$J$554)&gt;0,H138="",COUNTA(J138:AD138)=7),0,1))))</f>
        <v>0</v>
      </c>
      <c r="AH138" s="293">
        <f t="shared" si="8"/>
        <v>0</v>
      </c>
      <c r="AI138" s="294">
        <f t="shared" si="9"/>
        <v>0</v>
      </c>
      <c r="AJ138" s="295">
        <f t="shared" si="10"/>
        <v>0</v>
      </c>
      <c r="AK138" s="296">
        <f t="shared" si="11"/>
        <v>0</v>
      </c>
      <c r="AL138" s="298">
        <f t="shared" si="12"/>
        <v>0</v>
      </c>
      <c r="AM138" s="202">
        <f>IF(AND(SUM(CNGE_2024_M1_Secc5!$J$554)=0,COUNTA(H138:AD138)&gt;0),1,0)</f>
        <v>0</v>
      </c>
      <c r="AN138" s="221">
        <f t="shared" si="13"/>
        <v>0</v>
      </c>
      <c r="AO138" s="164"/>
      <c r="AP138" s="164"/>
      <c r="AQ138" s="402">
        <f t="shared" si="14"/>
        <v>0</v>
      </c>
      <c r="AR138" s="370" t="str">
        <f>IF(AQ138=0,"",
IF(SUM($AQ$23:AQ138)=1,AS138,
IF($AQ$143&gt;SUM($AQ$23:AQ138),_xlfn.CONCAT(", ",AS138),
IF($AQ$143=SUM($AQ$23:AQ138),_xlfn.CONCAT(" y ",AS138)))))</f>
        <v/>
      </c>
      <c r="AS138" s="156" t="s">
        <v>5291</v>
      </c>
      <c r="AT138" s="272">
        <f t="shared" si="15"/>
        <v>0</v>
      </c>
      <c r="AU138" s="273" t="str">
        <f>IF(AT138=0,"",
IF(SUM($AT$23:AT138)=1,AV138,
IF($AT$143&gt;SUM($AT$23:AT138),_xlfn.CONCAT(", ",AV138),
IF($AT$143=SUM($AT$23:AT138),_xlfn.CONCAT(" y ",AV138)))))</f>
        <v/>
      </c>
      <c r="AV138" s="156" t="s">
        <v>5291</v>
      </c>
    </row>
    <row r="139" spans="1:48" ht="15" customHeight="1">
      <c r="A139" s="145"/>
      <c r="B139" s="145"/>
      <c r="C139" s="157" t="s">
        <v>5292</v>
      </c>
      <c r="D139" s="852" t="str">
        <f>IF(CNGE_2024_M1_Secc5!$D156="","",CNGE_2024_M1_Secc5!$D156)</f>
        <v/>
      </c>
      <c r="E139" s="853"/>
      <c r="F139" s="853"/>
      <c r="G139" s="854"/>
      <c r="H139" s="713"/>
      <c r="I139" s="715"/>
      <c r="J139" s="713"/>
      <c r="K139" s="714"/>
      <c r="L139" s="715"/>
      <c r="M139" s="713"/>
      <c r="N139" s="714"/>
      <c r="O139" s="715"/>
      <c r="P139" s="713"/>
      <c r="Q139" s="714"/>
      <c r="R139" s="715"/>
      <c r="S139" s="713"/>
      <c r="T139" s="714"/>
      <c r="U139" s="715"/>
      <c r="V139" s="713"/>
      <c r="W139" s="714"/>
      <c r="X139" s="715"/>
      <c r="Y139" s="713"/>
      <c r="Z139" s="714"/>
      <c r="AA139" s="715"/>
      <c r="AB139" s="713"/>
      <c r="AC139" s="714"/>
      <c r="AD139" s="715"/>
      <c r="AE139" s="198"/>
      <c r="AF139" s="164"/>
      <c r="AG139" s="199">
        <f>IF(AND(COUNTBLANK(D139)=1,COUNTA(H139:AD139)=0),0,IF(AND(COUNTBLANK(D139)=0,SUM(CNGE_2024_M1_Secc5!$J$554)=0,COUNTA(H139:AD139)=0),0,IF(AND(COUNTBLANK(D139)=0,SUM(CNGE_2024_M1_Secc5!$J$554)&gt;0,H139="X",COUNTA(J139:AD139)=0),0,IF(AND(COUNTBLANK(D139)=0,SUM(CNGE_2024_M1_Secc5!$J$554)&gt;0,H139="",COUNTA(J139:AD139)=7),0,1))))</f>
        <v>0</v>
      </c>
      <c r="AH139" s="293">
        <f t="shared" si="8"/>
        <v>0</v>
      </c>
      <c r="AI139" s="294">
        <f t="shared" si="9"/>
        <v>0</v>
      </c>
      <c r="AJ139" s="295">
        <f t="shared" si="10"/>
        <v>0</v>
      </c>
      <c r="AK139" s="296">
        <f t="shared" si="11"/>
        <v>0</v>
      </c>
      <c r="AL139" s="298">
        <f t="shared" si="12"/>
        <v>0</v>
      </c>
      <c r="AM139" s="202">
        <f>IF(AND(SUM(CNGE_2024_M1_Secc5!$J$554)=0,COUNTA(H139:AD139)&gt;0),1,0)</f>
        <v>0</v>
      </c>
      <c r="AN139" s="221">
        <f t="shared" si="13"/>
        <v>0</v>
      </c>
      <c r="AO139" s="164"/>
      <c r="AP139" s="164"/>
      <c r="AQ139" s="402">
        <f t="shared" si="14"/>
        <v>0</v>
      </c>
      <c r="AR139" s="370" t="str">
        <f>IF(AQ139=0,"",
IF(SUM($AQ$23:AQ139)=1,AS139,
IF($AQ$143&gt;SUM($AQ$23:AQ139),_xlfn.CONCAT(", ",AS139),
IF($AQ$143=SUM($AQ$23:AQ139),_xlfn.CONCAT(" y ",AS139)))))</f>
        <v/>
      </c>
      <c r="AS139" s="156" t="s">
        <v>5293</v>
      </c>
      <c r="AT139" s="272">
        <f t="shared" si="15"/>
        <v>0</v>
      </c>
      <c r="AU139" s="273" t="str">
        <f>IF(AT139=0,"",
IF(SUM($AT$23:AT139)=1,AV139,
IF($AT$143&gt;SUM($AT$23:AT139),_xlfn.CONCAT(", ",AV139),
IF($AT$143=SUM($AT$23:AT139),_xlfn.CONCAT(" y ",AV139)))))</f>
        <v/>
      </c>
      <c r="AV139" s="156" t="s">
        <v>5293</v>
      </c>
    </row>
    <row r="140" spans="1:48" ht="15" customHeight="1">
      <c r="A140" s="145"/>
      <c r="B140" s="145"/>
      <c r="C140" s="157" t="s">
        <v>5294</v>
      </c>
      <c r="D140" s="852" t="str">
        <f>IF(CNGE_2024_M1_Secc5!$D157="","",CNGE_2024_M1_Secc5!$D157)</f>
        <v/>
      </c>
      <c r="E140" s="853"/>
      <c r="F140" s="853"/>
      <c r="G140" s="854"/>
      <c r="H140" s="713"/>
      <c r="I140" s="715"/>
      <c r="J140" s="713"/>
      <c r="K140" s="714"/>
      <c r="L140" s="715"/>
      <c r="M140" s="713"/>
      <c r="N140" s="714"/>
      <c r="O140" s="715"/>
      <c r="P140" s="713"/>
      <c r="Q140" s="714"/>
      <c r="R140" s="715"/>
      <c r="S140" s="713"/>
      <c r="T140" s="714"/>
      <c r="U140" s="715"/>
      <c r="V140" s="713"/>
      <c r="W140" s="714"/>
      <c r="X140" s="715"/>
      <c r="Y140" s="713"/>
      <c r="Z140" s="714"/>
      <c r="AA140" s="715"/>
      <c r="AB140" s="713"/>
      <c r="AC140" s="714"/>
      <c r="AD140" s="715"/>
      <c r="AE140" s="198"/>
      <c r="AF140" s="164"/>
      <c r="AG140" s="199">
        <f>IF(AND(COUNTBLANK(D140)=1,COUNTA(H140:AD140)=0),0,IF(AND(COUNTBLANK(D140)=0,SUM(CNGE_2024_M1_Secc5!$J$554)=0,COUNTA(H140:AD140)=0),0,IF(AND(COUNTBLANK(D140)=0,SUM(CNGE_2024_M1_Secc5!$J$554)&gt;0,H140="X",COUNTA(J140:AD140)=0),0,IF(AND(COUNTBLANK(D140)=0,SUM(CNGE_2024_M1_Secc5!$J$554)&gt;0,H140="",COUNTA(J140:AD140)=7),0,1))))</f>
        <v>0</v>
      </c>
      <c r="AH140" s="293">
        <f t="shared" si="8"/>
        <v>0</v>
      </c>
      <c r="AI140" s="294">
        <f t="shared" si="9"/>
        <v>0</v>
      </c>
      <c r="AJ140" s="295">
        <f t="shared" si="10"/>
        <v>0</v>
      </c>
      <c r="AK140" s="296">
        <f t="shared" si="11"/>
        <v>0</v>
      </c>
      <c r="AL140" s="298">
        <f t="shared" si="12"/>
        <v>0</v>
      </c>
      <c r="AM140" s="202">
        <f>IF(AND(SUM(CNGE_2024_M1_Secc5!$J$554)=0,COUNTA(H140:AD140)&gt;0),1,0)</f>
        <v>0</v>
      </c>
      <c r="AN140" s="221">
        <f t="shared" si="13"/>
        <v>0</v>
      </c>
      <c r="AO140" s="164"/>
      <c r="AP140" s="164"/>
      <c r="AQ140" s="402">
        <f t="shared" si="14"/>
        <v>0</v>
      </c>
      <c r="AR140" s="370" t="str">
        <f>IF(AQ140=0,"",
IF(SUM($AQ$23:AQ140)=1,AS140,
IF($AQ$143&gt;SUM($AQ$23:AQ140),_xlfn.CONCAT(", ",AS140),
IF($AQ$143=SUM($AQ$23:AQ140),_xlfn.CONCAT(" y ",AS140)))))</f>
        <v/>
      </c>
      <c r="AS140" s="156" t="s">
        <v>5295</v>
      </c>
      <c r="AT140" s="272">
        <f t="shared" si="15"/>
        <v>0</v>
      </c>
      <c r="AU140" s="273" t="str">
        <f>IF(AT140=0,"",
IF(SUM($AT$23:AT140)=1,AV140,
IF($AT$143&gt;SUM($AT$23:AT140),_xlfn.CONCAT(", ",AV140),
IF($AT$143=SUM($AT$23:AT140),_xlfn.CONCAT(" y ",AV140)))))</f>
        <v/>
      </c>
      <c r="AV140" s="156" t="s">
        <v>5295</v>
      </c>
    </row>
    <row r="141" spans="1:48" ht="15" customHeight="1">
      <c r="A141" s="145"/>
      <c r="B141" s="145"/>
      <c r="C141" s="157" t="s">
        <v>5296</v>
      </c>
      <c r="D141" s="852" t="str">
        <f>IF(CNGE_2024_M1_Secc5!$D158="","",CNGE_2024_M1_Secc5!$D158)</f>
        <v/>
      </c>
      <c r="E141" s="853"/>
      <c r="F141" s="853"/>
      <c r="G141" s="854"/>
      <c r="H141" s="713"/>
      <c r="I141" s="715"/>
      <c r="J141" s="713"/>
      <c r="K141" s="714"/>
      <c r="L141" s="715"/>
      <c r="M141" s="713"/>
      <c r="N141" s="714"/>
      <c r="O141" s="715"/>
      <c r="P141" s="713"/>
      <c r="Q141" s="714"/>
      <c r="R141" s="715"/>
      <c r="S141" s="713"/>
      <c r="T141" s="714"/>
      <c r="U141" s="715"/>
      <c r="V141" s="713"/>
      <c r="W141" s="714"/>
      <c r="X141" s="715"/>
      <c r="Y141" s="713"/>
      <c r="Z141" s="714"/>
      <c r="AA141" s="715"/>
      <c r="AB141" s="713"/>
      <c r="AC141" s="714"/>
      <c r="AD141" s="715"/>
      <c r="AE141" s="198"/>
      <c r="AF141" s="164"/>
      <c r="AG141" s="199">
        <f>IF(AND(COUNTBLANK(D141)=1,COUNTA(H141:AD141)=0),0,IF(AND(COUNTBLANK(D141)=0,SUM(CNGE_2024_M1_Secc5!$J$554)=0,COUNTA(H141:AD141)=0),0,IF(AND(COUNTBLANK(D141)=0,SUM(CNGE_2024_M1_Secc5!$J$554)&gt;0,H141="X",COUNTA(J141:AD141)=0),0,IF(AND(COUNTBLANK(D141)=0,SUM(CNGE_2024_M1_Secc5!$J$554)&gt;0,H141="",COUNTA(J141:AD141)=7),0,1))))</f>
        <v>0</v>
      </c>
      <c r="AH141" s="293">
        <f t="shared" si="8"/>
        <v>0</v>
      </c>
      <c r="AI141" s="294">
        <f t="shared" si="9"/>
        <v>0</v>
      </c>
      <c r="AJ141" s="295">
        <f t="shared" si="10"/>
        <v>0</v>
      </c>
      <c r="AK141" s="296">
        <f t="shared" si="11"/>
        <v>0</v>
      </c>
      <c r="AL141" s="298">
        <f t="shared" si="12"/>
        <v>0</v>
      </c>
      <c r="AM141" s="202">
        <f>IF(AND(SUM(CNGE_2024_M1_Secc5!$J$554)=0,COUNTA(H141:AD141)&gt;0),1,0)</f>
        <v>0</v>
      </c>
      <c r="AN141" s="221">
        <f t="shared" si="13"/>
        <v>0</v>
      </c>
      <c r="AO141" s="164"/>
      <c r="AP141" s="164"/>
      <c r="AQ141" s="402">
        <f t="shared" si="14"/>
        <v>0</v>
      </c>
      <c r="AR141" s="370" t="str">
        <f>IF(AQ141=0,"",
IF(SUM($AQ$23:AQ141)=1,AS141,
IF($AQ$143&gt;SUM($AQ$23:AQ141),_xlfn.CONCAT(", ",AS141),
IF($AQ$143=SUM($AQ$23:AQ141),_xlfn.CONCAT(" y ",AS141)))))</f>
        <v/>
      </c>
      <c r="AS141" s="156" t="s">
        <v>5297</v>
      </c>
      <c r="AT141" s="272">
        <f t="shared" si="15"/>
        <v>0</v>
      </c>
      <c r="AU141" s="273" t="str">
        <f>IF(AT141=0,"",
IF(SUM($AT$23:AT141)=1,AV141,
IF($AT$143&gt;SUM($AT$23:AT141),_xlfn.CONCAT(", ",AV141),
IF($AT$143=SUM($AT$23:AT141),_xlfn.CONCAT(" y ",AV141)))))</f>
        <v/>
      </c>
      <c r="AV141" s="156" t="s">
        <v>5297</v>
      </c>
    </row>
    <row r="142" spans="1:48" ht="15" customHeight="1">
      <c r="A142" s="145"/>
      <c r="B142" s="145"/>
      <c r="C142" s="157" t="s">
        <v>5298</v>
      </c>
      <c r="D142" s="852" t="str">
        <f>IF(CNGE_2024_M1_Secc5!$D159="","",CNGE_2024_M1_Secc5!$D159)</f>
        <v/>
      </c>
      <c r="E142" s="853"/>
      <c r="F142" s="853"/>
      <c r="G142" s="854"/>
      <c r="H142" s="713"/>
      <c r="I142" s="715"/>
      <c r="J142" s="713"/>
      <c r="K142" s="714"/>
      <c r="L142" s="715"/>
      <c r="M142" s="713"/>
      <c r="N142" s="714"/>
      <c r="O142" s="715"/>
      <c r="P142" s="713"/>
      <c r="Q142" s="714"/>
      <c r="R142" s="715"/>
      <c r="S142" s="713"/>
      <c r="T142" s="714"/>
      <c r="U142" s="715"/>
      <c r="V142" s="713"/>
      <c r="W142" s="714"/>
      <c r="X142" s="715"/>
      <c r="Y142" s="713"/>
      <c r="Z142" s="714"/>
      <c r="AA142" s="715"/>
      <c r="AB142" s="713"/>
      <c r="AC142" s="714"/>
      <c r="AD142" s="715"/>
      <c r="AE142" s="198"/>
      <c r="AF142" s="164"/>
      <c r="AG142" s="199">
        <f>IF(AND(COUNTBLANK(D142)=1,COUNTA(H142:AD142)=0),0,IF(AND(COUNTBLANK(D142)=0,SUM(CNGE_2024_M1_Secc5!$J$554)=0,COUNTA(H142:AD142)=0),0,IF(AND(COUNTBLANK(D142)=0,SUM(CNGE_2024_M1_Secc5!$J$554)&gt;0,H142="X",COUNTA(J142:AD142)=0),0,IF(AND(COUNTBLANK(D142)=0,SUM(CNGE_2024_M1_Secc5!$J$554)&gt;0,H142="",COUNTA(J142:AD142)=7),0,1))))</f>
        <v>0</v>
      </c>
      <c r="AH142" s="293">
        <f t="shared" si="8"/>
        <v>0</v>
      </c>
      <c r="AI142" s="294">
        <f t="shared" si="9"/>
        <v>0</v>
      </c>
      <c r="AJ142" s="295">
        <f t="shared" si="10"/>
        <v>0</v>
      </c>
      <c r="AK142" s="296">
        <f t="shared" si="11"/>
        <v>0</v>
      </c>
      <c r="AL142" s="298">
        <f t="shared" si="12"/>
        <v>0</v>
      </c>
      <c r="AM142" s="202">
        <f>IF(AND(SUM(CNGE_2024_M1_Secc5!$J$554)=0,COUNTA(H142:AD142)&gt;0),1,0)</f>
        <v>0</v>
      </c>
      <c r="AN142" s="221">
        <f t="shared" si="13"/>
        <v>0</v>
      </c>
      <c r="AO142" s="164"/>
      <c r="AP142" s="164"/>
      <c r="AQ142" s="402">
        <f t="shared" si="14"/>
        <v>0</v>
      </c>
      <c r="AR142" s="370" t="str">
        <f>IF(AQ142=0,"",
IF(SUM($AQ$23:AQ142)=1,AS142,
IF($AQ$143&gt;SUM($AQ$23:AQ142),_xlfn.CONCAT(", ",AS142),
IF($AQ$143=SUM($AQ$23:AQ142),_xlfn.CONCAT(" y ",AS142)))))</f>
        <v/>
      </c>
      <c r="AS142" s="156" t="s">
        <v>5299</v>
      </c>
      <c r="AT142" s="272">
        <f t="shared" si="15"/>
        <v>0</v>
      </c>
      <c r="AU142" s="273" t="str">
        <f>IF(AT142=0,"",
IF(SUM($AT$23:AT142)=1,AV142,
IF($AT$143&gt;SUM($AT$23:AT142),_xlfn.CONCAT(", ",AV142),
IF($AT$143=SUM($AT$23:AT142),_xlfn.CONCAT(" y ",AV142)))))</f>
        <v/>
      </c>
      <c r="AV142" s="156" t="s">
        <v>5299</v>
      </c>
    </row>
    <row r="143" spans="1:48" ht="15" customHeight="1">
      <c r="A143" s="145"/>
      <c r="B143" s="145"/>
      <c r="C143" s="664"/>
      <c r="D143" s="14"/>
      <c r="E143" s="14"/>
      <c r="F143" s="14"/>
      <c r="G143" s="14"/>
      <c r="H143" s="14"/>
      <c r="I143" s="67" t="s">
        <v>5527</v>
      </c>
      <c r="J143" s="728">
        <f>IF(AND(SUM(J23:L142)=0,COUNTIF(J23:L142,"NS")&gt;0),"NS",
IF(AND(SUM(J23:L142)=0,COUNTIF(J23:L142,0)&gt;0),0,
IF(AND(SUM(J23:L142)=0,COUNTIF(J23:L142,"NA")&gt;0),"NA",
SUM(J23:L142))))</f>
        <v>0</v>
      </c>
      <c r="K143" s="729"/>
      <c r="L143" s="730"/>
      <c r="M143" s="728">
        <f t="shared" ref="M143" si="16">IF(AND(SUM(M23:O142)=0,COUNTIF(M23:O142,"NS")&gt;0),"NS",
IF(AND(SUM(M23:O142)=0,COUNTIF(M23:O142,0)&gt;0),0,
IF(AND(SUM(M23:O142)=0,COUNTIF(M23:O142,"NA")&gt;0),"NA",
SUM(M23:O142))))</f>
        <v>0</v>
      </c>
      <c r="N143" s="729"/>
      <c r="O143" s="730"/>
      <c r="P143" s="728">
        <f t="shared" ref="P143" si="17">IF(AND(SUM(P23:R142)=0,COUNTIF(P23:R142,"NS")&gt;0),"NS",
IF(AND(SUM(P23:R142)=0,COUNTIF(P23:R142,0)&gt;0),0,
IF(AND(SUM(P23:R142)=0,COUNTIF(P23:R142,"NA")&gt;0),"NA",
SUM(P23:R142))))</f>
        <v>0</v>
      </c>
      <c r="Q143" s="729"/>
      <c r="R143" s="730"/>
      <c r="S143" s="728">
        <f t="shared" ref="S143" si="18">IF(AND(SUM(S23:U142)=0,COUNTIF(S23:U142,"NS")&gt;0),"NS",
IF(AND(SUM(S23:U142)=0,COUNTIF(S23:U142,0)&gt;0),0,
IF(AND(SUM(S23:U142)=0,COUNTIF(S23:U142,"NA")&gt;0),"NA",
SUM(S23:U142))))</f>
        <v>0</v>
      </c>
      <c r="T143" s="729"/>
      <c r="U143" s="730"/>
      <c r="V143" s="728">
        <f t="shared" ref="V143" si="19">IF(AND(SUM(V23:X142)=0,COUNTIF(V23:X142,"NS")&gt;0),"NS",
IF(AND(SUM(V23:X142)=0,COUNTIF(V23:X142,0)&gt;0),0,
IF(AND(SUM(V23:X142)=0,COUNTIF(V23:X142,"NA")&gt;0),"NA",
SUM(V23:X142))))</f>
        <v>0</v>
      </c>
      <c r="W143" s="729"/>
      <c r="X143" s="730"/>
      <c r="Y143" s="728">
        <f t="shared" ref="Y143" si="20">IF(AND(SUM(Y23:AA142)=0,COUNTIF(Y23:AA142,"NS")&gt;0),"NS",
IF(AND(SUM(Y23:AA142)=0,COUNTIF(Y23:AA142,0)&gt;0),0,
IF(AND(SUM(Y23:AA142)=0,COUNTIF(Y23:AA142,"NA")&gt;0),"NA",
SUM(Y23:AA142))))</f>
        <v>0</v>
      </c>
      <c r="Z143" s="729"/>
      <c r="AA143" s="730"/>
      <c r="AB143" s="728">
        <f t="shared" ref="AB143" si="21">IF(AND(SUM(AB23:AD142)=0,COUNTIF(AB23:AD142,"NS")&gt;0),"NS",
IF(AND(SUM(AB23:AD142)=0,COUNTIF(AB23:AD142,0)&gt;0),0,
IF(AND(SUM(AB23:AD142)=0,COUNTIF(AB23:AD142,"NA")&gt;0),"NA",
SUM(AB23:AD142))))</f>
        <v>0</v>
      </c>
      <c r="AC143" s="729"/>
      <c r="AD143" s="730"/>
      <c r="AE143" s="198"/>
      <c r="AF143" s="164"/>
      <c r="AG143" s="203">
        <f>SUM(AG23:AG142)</f>
        <v>0</v>
      </c>
      <c r="AH143" s="164"/>
      <c r="AI143" s="164"/>
      <c r="AJ143" s="164"/>
      <c r="AK143" s="291">
        <f>SUM(AK23:AK142)</f>
        <v>0</v>
      </c>
      <c r="AL143" s="297">
        <f>SUM(AL23:AL142)</f>
        <v>0</v>
      </c>
      <c r="AM143" s="205">
        <f>SUM(AM23:AM142)</f>
        <v>0</v>
      </c>
      <c r="AN143" s="305">
        <f>SUM(AN23:AN142)</f>
        <v>0</v>
      </c>
      <c r="AO143" s="164"/>
      <c r="AP143" s="164"/>
      <c r="AQ143" s="274">
        <f>SUM(AQ23:AQ142)</f>
        <v>0</v>
      </c>
      <c r="AR143" s="274" t="str">
        <f>IF(AQ143=0,"",_xlfn.CONCAT(AR23:AR142))</f>
        <v/>
      </c>
      <c r="AS143" s="275" t="str">
        <f>IF(AQ143=0,"",
IF(AQ143&gt;10,"Favor de ingresar toda la información requerida en la pregunta y/o verifique que no tenga información en celdas sombreadas",
IF(AQ143=1,_xlfn.CONCAT("Favor de revisar la información capturada en el numeral ",AR143),_xlfn.CONCAT("Favor de revisar la información capturada en los numerales ",AR143))))</f>
        <v/>
      </c>
      <c r="AT143" s="274">
        <f>SUM(AT23:AT142)</f>
        <v>0</v>
      </c>
      <c r="AU143" s="274" t="str">
        <f>IF(AT143=0,"",_xlfn.CONCAT(AU23:AU142))</f>
        <v/>
      </c>
      <c r="AV143" s="275" t="str">
        <f>IF(AT143=0,"",
IF(AT143&gt;1,"Favor de revisar la suma y consistencia de totales por filas (numéricos y NS)",
IF(AT143=1,_xlfn.CONCAT("Favor de revisar la sumatoria del total en el numeral ",AU143),_xlfn.CONCAT("Favor de revisar la sumatoria de los totales en los numerales ",AU143))))</f>
        <v/>
      </c>
    </row>
    <row r="144" spans="1:48" ht="15" customHeight="1">
      <c r="A144" s="672"/>
      <c r="B144" s="145"/>
      <c r="C144" s="26"/>
      <c r="D144" s="26"/>
      <c r="E144" s="26"/>
      <c r="F144" s="26"/>
      <c r="G144" s="26"/>
      <c r="H144" s="26"/>
      <c r="I144" s="26"/>
      <c r="J144" s="26"/>
      <c r="K144" s="26"/>
      <c r="L144" s="26"/>
      <c r="M144" s="26"/>
      <c r="N144" s="26"/>
      <c r="O144" s="26"/>
      <c r="P144" s="26"/>
      <c r="Q144" s="26"/>
      <c r="R144" s="26"/>
      <c r="S144" s="26"/>
      <c r="T144" s="26"/>
      <c r="U144" s="26"/>
      <c r="V144" s="26"/>
      <c r="W144" s="26"/>
      <c r="X144" s="26"/>
      <c r="Y144" s="26"/>
      <c r="Z144" s="26"/>
      <c r="AA144" s="26"/>
      <c r="AB144" s="26"/>
      <c r="AC144" s="26"/>
      <c r="AD144" s="26"/>
      <c r="AE144" s="145"/>
      <c r="AF144" s="164"/>
      <c r="AG144" s="164"/>
      <c r="AH144" s="164"/>
      <c r="AI144" s="164"/>
      <c r="AJ144" s="164"/>
      <c r="AK144" s="164"/>
      <c r="AL144" s="164"/>
      <c r="AM144" s="164"/>
      <c r="AN144" s="164"/>
      <c r="AO144" s="164"/>
      <c r="AP144" s="164"/>
      <c r="AQ144" s="164"/>
      <c r="AR144" s="164"/>
      <c r="AS144" s="164"/>
      <c r="AT144" s="164"/>
      <c r="AU144" s="164"/>
      <c r="AV144" s="164"/>
    </row>
    <row r="145" spans="1:31" ht="24" customHeight="1">
      <c r="A145" s="672"/>
      <c r="B145" s="145"/>
      <c r="C145" s="733" t="s">
        <v>5300</v>
      </c>
      <c r="D145" s="733"/>
      <c r="E145" s="733"/>
      <c r="F145" s="733"/>
      <c r="G145" s="733"/>
      <c r="H145" s="733"/>
      <c r="I145" s="733"/>
      <c r="J145" s="733"/>
      <c r="K145" s="733"/>
      <c r="L145" s="733"/>
      <c r="M145" s="733"/>
      <c r="N145" s="733"/>
      <c r="O145" s="733"/>
      <c r="P145" s="733"/>
      <c r="Q145" s="733"/>
      <c r="R145" s="733"/>
      <c r="S145" s="733"/>
      <c r="T145" s="733"/>
      <c r="U145" s="733"/>
      <c r="V145" s="733"/>
      <c r="W145" s="733"/>
      <c r="X145" s="733"/>
      <c r="Y145" s="733"/>
      <c r="Z145" s="733"/>
      <c r="AA145" s="733"/>
      <c r="AB145" s="733"/>
      <c r="AC145" s="733"/>
      <c r="AD145" s="733"/>
      <c r="AE145" s="145"/>
    </row>
    <row r="146" spans="1:31" ht="60" customHeight="1">
      <c r="C146" s="892"/>
      <c r="D146" s="893"/>
      <c r="E146" s="893"/>
      <c r="F146" s="893"/>
      <c r="G146" s="893"/>
      <c r="H146" s="893"/>
      <c r="I146" s="893"/>
      <c r="J146" s="893"/>
      <c r="K146" s="893"/>
      <c r="L146" s="893"/>
      <c r="M146" s="893"/>
      <c r="N146" s="893"/>
      <c r="O146" s="893"/>
      <c r="P146" s="893"/>
      <c r="Q146" s="893"/>
      <c r="R146" s="893"/>
      <c r="S146" s="893"/>
      <c r="T146" s="893"/>
      <c r="U146" s="893"/>
      <c r="V146" s="893"/>
      <c r="W146" s="893"/>
      <c r="X146" s="893"/>
      <c r="Y146" s="893"/>
      <c r="Z146" s="893"/>
      <c r="AA146" s="893"/>
      <c r="AB146" s="893"/>
      <c r="AC146" s="893"/>
      <c r="AD146" s="894"/>
    </row>
    <row r="147" spans="1:31" ht="15" customHeight="1">
      <c r="B147" s="811" t="str">
        <f>AS143</f>
        <v/>
      </c>
      <c r="C147" s="811"/>
      <c r="D147" s="811"/>
      <c r="E147" s="811"/>
      <c r="F147" s="811"/>
      <c r="G147" s="811"/>
      <c r="H147" s="811"/>
      <c r="I147" s="811"/>
      <c r="J147" s="811"/>
      <c r="K147" s="811"/>
      <c r="L147" s="811"/>
      <c r="M147" s="811"/>
      <c r="N147" s="811"/>
      <c r="O147" s="811"/>
      <c r="P147" s="811"/>
      <c r="Q147" s="811"/>
      <c r="R147" s="811"/>
      <c r="S147" s="811"/>
      <c r="T147" s="811"/>
      <c r="U147" s="811"/>
      <c r="V147" s="811"/>
      <c r="W147" s="811"/>
      <c r="X147" s="811"/>
      <c r="Y147" s="811"/>
      <c r="Z147" s="811"/>
      <c r="AA147" s="811"/>
      <c r="AB147" s="811"/>
      <c r="AC147" s="811"/>
      <c r="AD147" s="811"/>
    </row>
    <row r="148" spans="1:31" ht="15" customHeight="1">
      <c r="B148" s="844" t="str">
        <f>IF(AL143&gt;0,"Alerta: debido a que cuenta con registros NS, debe proporcionar una justificación en el area de comentarios al final de la pregunta","")</f>
        <v/>
      </c>
      <c r="C148" s="844"/>
      <c r="D148" s="844"/>
      <c r="E148" s="844"/>
      <c r="F148" s="844"/>
      <c r="G148" s="844"/>
      <c r="H148" s="844"/>
      <c r="I148" s="844"/>
      <c r="J148" s="844"/>
      <c r="K148" s="844"/>
      <c r="L148" s="844"/>
      <c r="M148" s="844"/>
      <c r="N148" s="844"/>
      <c r="O148" s="844"/>
      <c r="P148" s="844"/>
      <c r="Q148" s="844"/>
      <c r="R148" s="844"/>
      <c r="S148" s="844"/>
      <c r="T148" s="844"/>
      <c r="U148" s="844"/>
      <c r="V148" s="844"/>
      <c r="W148" s="844"/>
      <c r="X148" s="844"/>
      <c r="Y148" s="844"/>
      <c r="Z148" s="844"/>
      <c r="AA148" s="844"/>
      <c r="AB148" s="844"/>
      <c r="AC148" s="844"/>
      <c r="AD148" s="844"/>
    </row>
    <row r="149" spans="1:31" ht="15" customHeight="1">
      <c r="B149" s="811" t="str">
        <f>AV143</f>
        <v/>
      </c>
      <c r="C149" s="811"/>
      <c r="D149" s="811"/>
      <c r="E149" s="811"/>
      <c r="F149" s="811"/>
      <c r="G149" s="811"/>
      <c r="H149" s="811"/>
      <c r="I149" s="811"/>
      <c r="J149" s="811"/>
      <c r="K149" s="811"/>
      <c r="L149" s="811"/>
      <c r="M149" s="811"/>
      <c r="N149" s="811"/>
      <c r="O149" s="811"/>
      <c r="P149" s="811"/>
      <c r="Q149" s="811"/>
      <c r="R149" s="811"/>
      <c r="S149" s="811"/>
      <c r="T149" s="811"/>
      <c r="U149" s="811"/>
      <c r="V149" s="811"/>
      <c r="W149" s="811"/>
      <c r="X149" s="811"/>
      <c r="Y149" s="811"/>
      <c r="Z149" s="811"/>
      <c r="AA149" s="811"/>
      <c r="AB149" s="811"/>
      <c r="AC149" s="811"/>
      <c r="AD149" s="811"/>
    </row>
    <row r="150" spans="1:31" ht="15" customHeight="1"/>
    <row r="151" spans="1:31" ht="15" customHeight="1"/>
    <row r="152" spans="1:31" ht="15" customHeight="1"/>
  </sheetData>
  <sheetProtection algorithmName="SHA-512" hashValue="zb6OnaeMBdMYm7aD9AGXPwmsx2zvVtUjoteGhVkZafai53+cYxffZBBPnagD5278l6V4WxHc3b43IrMMHXdrlQ==" saltValue="FJU5ZoXwx8cEHudcuzU8Pg==" spinCount="100000" sheet="1" objects="1" scenarios="1"/>
  <mergeCells count="1120">
    <mergeCell ref="AA12:AD12"/>
    <mergeCell ref="B14:AD14"/>
    <mergeCell ref="C15:AD15"/>
    <mergeCell ref="C16:AD16"/>
    <mergeCell ref="C17:AD17"/>
    <mergeCell ref="C18:AD18"/>
    <mergeCell ref="B1:AD1"/>
    <mergeCell ref="B3:AD3"/>
    <mergeCell ref="B5:AD5"/>
    <mergeCell ref="B7:AD7"/>
    <mergeCell ref="AA9:AD9"/>
    <mergeCell ref="B10:L10"/>
    <mergeCell ref="N10:O10"/>
    <mergeCell ref="C19:AD19"/>
    <mergeCell ref="H21:I22"/>
    <mergeCell ref="M22:O22"/>
    <mergeCell ref="P22:R22"/>
    <mergeCell ref="S22:U22"/>
    <mergeCell ref="V22:X22"/>
    <mergeCell ref="Y22:AA22"/>
    <mergeCell ref="AB22:AD22"/>
    <mergeCell ref="C21:G22"/>
    <mergeCell ref="J21:AD21"/>
    <mergeCell ref="J22:L22"/>
    <mergeCell ref="AB23:AD23"/>
    <mergeCell ref="M24:O24"/>
    <mergeCell ref="P24:R24"/>
    <mergeCell ref="S24:U24"/>
    <mergeCell ref="V24:X24"/>
    <mergeCell ref="Y24:AA24"/>
    <mergeCell ref="AB24:AD24"/>
    <mergeCell ref="M23:O23"/>
    <mergeCell ref="P23:R23"/>
    <mergeCell ref="S23:U23"/>
    <mergeCell ref="V23:X23"/>
    <mergeCell ref="D23:G23"/>
    <mergeCell ref="H23:I23"/>
    <mergeCell ref="J23:L23"/>
    <mergeCell ref="D24:G24"/>
    <mergeCell ref="H24:I24"/>
    <mergeCell ref="J24:L24"/>
    <mergeCell ref="Y23:AA23"/>
    <mergeCell ref="Y25:AA25"/>
    <mergeCell ref="AB25:AD25"/>
    <mergeCell ref="M26:O26"/>
    <mergeCell ref="P26:R26"/>
    <mergeCell ref="S26:U26"/>
    <mergeCell ref="V26:X26"/>
    <mergeCell ref="Y26:AA26"/>
    <mergeCell ref="AB26:AD26"/>
    <mergeCell ref="M25:O25"/>
    <mergeCell ref="P25:R25"/>
    <mergeCell ref="S25:U25"/>
    <mergeCell ref="V25:X25"/>
    <mergeCell ref="D25:G25"/>
    <mergeCell ref="H25:I25"/>
    <mergeCell ref="J25:L25"/>
    <mergeCell ref="D26:G26"/>
    <mergeCell ref="H26:I26"/>
    <mergeCell ref="J26:L26"/>
    <mergeCell ref="Y27:AA27"/>
    <mergeCell ref="AB27:AD27"/>
    <mergeCell ref="M28:O28"/>
    <mergeCell ref="P28:R28"/>
    <mergeCell ref="S28:U28"/>
    <mergeCell ref="V28:X28"/>
    <mergeCell ref="Y28:AA28"/>
    <mergeCell ref="AB28:AD28"/>
    <mergeCell ref="M27:O27"/>
    <mergeCell ref="P27:R27"/>
    <mergeCell ref="S27:U27"/>
    <mergeCell ref="V27:X27"/>
    <mergeCell ref="D27:G27"/>
    <mergeCell ref="H27:I27"/>
    <mergeCell ref="J27:L27"/>
    <mergeCell ref="D28:G28"/>
    <mergeCell ref="H28:I28"/>
    <mergeCell ref="J28:L28"/>
    <mergeCell ref="Y29:AA29"/>
    <mergeCell ref="AB29:AD29"/>
    <mergeCell ref="M30:O30"/>
    <mergeCell ref="P30:R30"/>
    <mergeCell ref="S30:U30"/>
    <mergeCell ref="V30:X30"/>
    <mergeCell ref="Y30:AA30"/>
    <mergeCell ref="AB30:AD30"/>
    <mergeCell ref="M29:O29"/>
    <mergeCell ref="P29:R29"/>
    <mergeCell ref="S29:U29"/>
    <mergeCell ref="V29:X29"/>
    <mergeCell ref="D29:G29"/>
    <mergeCell ref="H29:I29"/>
    <mergeCell ref="J29:L29"/>
    <mergeCell ref="D30:G30"/>
    <mergeCell ref="H30:I30"/>
    <mergeCell ref="J30:L30"/>
    <mergeCell ref="Y31:AA31"/>
    <mergeCell ref="AB31:AD31"/>
    <mergeCell ref="M32:O32"/>
    <mergeCell ref="P32:R32"/>
    <mergeCell ref="S32:U32"/>
    <mergeCell ref="V32:X32"/>
    <mergeCell ref="Y32:AA32"/>
    <mergeCell ref="AB32:AD32"/>
    <mergeCell ref="M31:O31"/>
    <mergeCell ref="P31:R31"/>
    <mergeCell ref="S31:U31"/>
    <mergeCell ref="V31:X31"/>
    <mergeCell ref="D31:G31"/>
    <mergeCell ref="H31:I31"/>
    <mergeCell ref="J31:L31"/>
    <mergeCell ref="D32:G32"/>
    <mergeCell ref="H32:I32"/>
    <mergeCell ref="J32:L32"/>
    <mergeCell ref="Y33:AA33"/>
    <mergeCell ref="AB33:AD33"/>
    <mergeCell ref="M34:O34"/>
    <mergeCell ref="P34:R34"/>
    <mergeCell ref="S34:U34"/>
    <mergeCell ref="V34:X34"/>
    <mergeCell ref="Y34:AA34"/>
    <mergeCell ref="AB34:AD34"/>
    <mergeCell ref="M33:O33"/>
    <mergeCell ref="P33:R33"/>
    <mergeCell ref="S33:U33"/>
    <mergeCell ref="V33:X33"/>
    <mergeCell ref="D33:G33"/>
    <mergeCell ref="H33:I33"/>
    <mergeCell ref="J33:L33"/>
    <mergeCell ref="D34:G34"/>
    <mergeCell ref="H34:I34"/>
    <mergeCell ref="J34:L34"/>
    <mergeCell ref="Y35:AA35"/>
    <mergeCell ref="AB35:AD35"/>
    <mergeCell ref="M36:O36"/>
    <mergeCell ref="P36:R36"/>
    <mergeCell ref="S36:U36"/>
    <mergeCell ref="V36:X36"/>
    <mergeCell ref="Y36:AA36"/>
    <mergeCell ref="AB36:AD36"/>
    <mergeCell ref="M35:O35"/>
    <mergeCell ref="P35:R35"/>
    <mergeCell ref="S35:U35"/>
    <mergeCell ref="V35:X35"/>
    <mergeCell ref="D35:G35"/>
    <mergeCell ref="H35:I35"/>
    <mergeCell ref="J35:L35"/>
    <mergeCell ref="D36:G36"/>
    <mergeCell ref="H36:I36"/>
    <mergeCell ref="J36:L36"/>
    <mergeCell ref="Y37:AA37"/>
    <mergeCell ref="AB37:AD37"/>
    <mergeCell ref="M38:O38"/>
    <mergeCell ref="P38:R38"/>
    <mergeCell ref="S38:U38"/>
    <mergeCell ref="V38:X38"/>
    <mergeCell ref="Y38:AA38"/>
    <mergeCell ref="AB38:AD38"/>
    <mergeCell ref="M37:O37"/>
    <mergeCell ref="P37:R37"/>
    <mergeCell ref="S37:U37"/>
    <mergeCell ref="V37:X37"/>
    <mergeCell ref="D37:G37"/>
    <mergeCell ref="H37:I37"/>
    <mergeCell ref="J37:L37"/>
    <mergeCell ref="D38:G38"/>
    <mergeCell ref="H38:I38"/>
    <mergeCell ref="J38:L38"/>
    <mergeCell ref="Y39:AA39"/>
    <mergeCell ref="AB39:AD39"/>
    <mergeCell ref="M40:O40"/>
    <mergeCell ref="P40:R40"/>
    <mergeCell ref="S40:U40"/>
    <mergeCell ref="V40:X40"/>
    <mergeCell ref="Y40:AA40"/>
    <mergeCell ref="AB40:AD40"/>
    <mergeCell ref="M39:O39"/>
    <mergeCell ref="P39:R39"/>
    <mergeCell ref="S39:U39"/>
    <mergeCell ref="V39:X39"/>
    <mergeCell ref="D39:G39"/>
    <mergeCell ref="H39:I39"/>
    <mergeCell ref="J39:L39"/>
    <mergeCell ref="D40:G40"/>
    <mergeCell ref="H40:I40"/>
    <mergeCell ref="J40:L40"/>
    <mergeCell ref="Y41:AA41"/>
    <mergeCell ref="AB41:AD41"/>
    <mergeCell ref="M42:O42"/>
    <mergeCell ref="P42:R42"/>
    <mergeCell ref="S42:U42"/>
    <mergeCell ref="V42:X42"/>
    <mergeCell ref="Y42:AA42"/>
    <mergeCell ref="AB42:AD42"/>
    <mergeCell ref="M41:O41"/>
    <mergeCell ref="P41:R41"/>
    <mergeCell ref="S41:U41"/>
    <mergeCell ref="V41:X41"/>
    <mergeCell ref="D41:G41"/>
    <mergeCell ref="H41:I41"/>
    <mergeCell ref="J41:L41"/>
    <mergeCell ref="D42:G42"/>
    <mergeCell ref="H42:I42"/>
    <mergeCell ref="J42:L42"/>
    <mergeCell ref="Y43:AA43"/>
    <mergeCell ref="AB43:AD43"/>
    <mergeCell ref="M44:O44"/>
    <mergeCell ref="P44:R44"/>
    <mergeCell ref="S44:U44"/>
    <mergeCell ref="V44:X44"/>
    <mergeCell ref="Y44:AA44"/>
    <mergeCell ref="AB44:AD44"/>
    <mergeCell ref="M43:O43"/>
    <mergeCell ref="P43:R43"/>
    <mergeCell ref="S43:U43"/>
    <mergeCell ref="V43:X43"/>
    <mergeCell ref="D43:G43"/>
    <mergeCell ref="H43:I43"/>
    <mergeCell ref="J43:L43"/>
    <mergeCell ref="D44:G44"/>
    <mergeCell ref="H44:I44"/>
    <mergeCell ref="J44:L44"/>
    <mergeCell ref="Y45:AA45"/>
    <mergeCell ref="AB45:AD45"/>
    <mergeCell ref="M46:O46"/>
    <mergeCell ref="P46:R46"/>
    <mergeCell ref="S46:U46"/>
    <mergeCell ref="V46:X46"/>
    <mergeCell ref="Y46:AA46"/>
    <mergeCell ref="AB46:AD46"/>
    <mergeCell ref="M45:O45"/>
    <mergeCell ref="P45:R45"/>
    <mergeCell ref="S45:U45"/>
    <mergeCell ref="V45:X45"/>
    <mergeCell ref="D45:G45"/>
    <mergeCell ref="H45:I45"/>
    <mergeCell ref="J45:L45"/>
    <mergeCell ref="D46:G46"/>
    <mergeCell ref="H46:I46"/>
    <mergeCell ref="J46:L46"/>
    <mergeCell ref="Y47:AA47"/>
    <mergeCell ref="AB47:AD47"/>
    <mergeCell ref="M48:O48"/>
    <mergeCell ref="P48:R48"/>
    <mergeCell ref="S48:U48"/>
    <mergeCell ref="V48:X48"/>
    <mergeCell ref="Y48:AA48"/>
    <mergeCell ref="AB48:AD48"/>
    <mergeCell ref="M47:O47"/>
    <mergeCell ref="P47:R47"/>
    <mergeCell ref="S47:U47"/>
    <mergeCell ref="V47:X47"/>
    <mergeCell ref="D47:G47"/>
    <mergeCell ref="H47:I47"/>
    <mergeCell ref="J47:L47"/>
    <mergeCell ref="D48:G48"/>
    <mergeCell ref="H48:I48"/>
    <mergeCell ref="J48:L48"/>
    <mergeCell ref="Y49:AA49"/>
    <mergeCell ref="AB49:AD49"/>
    <mergeCell ref="M50:O50"/>
    <mergeCell ref="P50:R50"/>
    <mergeCell ref="S50:U50"/>
    <mergeCell ref="V50:X50"/>
    <mergeCell ref="Y50:AA50"/>
    <mergeCell ref="AB50:AD50"/>
    <mergeCell ref="M49:O49"/>
    <mergeCell ref="P49:R49"/>
    <mergeCell ref="S49:U49"/>
    <mergeCell ref="V49:X49"/>
    <mergeCell ref="D49:G49"/>
    <mergeCell ref="H49:I49"/>
    <mergeCell ref="J49:L49"/>
    <mergeCell ref="D50:G50"/>
    <mergeCell ref="H50:I50"/>
    <mergeCell ref="J50:L50"/>
    <mergeCell ref="Y51:AA51"/>
    <mergeCell ref="AB51:AD51"/>
    <mergeCell ref="M52:O52"/>
    <mergeCell ref="P52:R52"/>
    <mergeCell ref="S52:U52"/>
    <mergeCell ref="V52:X52"/>
    <mergeCell ref="Y52:AA52"/>
    <mergeCell ref="AB52:AD52"/>
    <mergeCell ref="M51:O51"/>
    <mergeCell ref="P51:R51"/>
    <mergeCell ref="S51:U51"/>
    <mergeCell ref="V51:X51"/>
    <mergeCell ref="D51:G51"/>
    <mergeCell ref="H51:I51"/>
    <mergeCell ref="J51:L51"/>
    <mergeCell ref="D52:G52"/>
    <mergeCell ref="H52:I52"/>
    <mergeCell ref="J52:L52"/>
    <mergeCell ref="Y53:AA53"/>
    <mergeCell ref="AB53:AD53"/>
    <mergeCell ref="M54:O54"/>
    <mergeCell ref="P54:R54"/>
    <mergeCell ref="S54:U54"/>
    <mergeCell ref="V54:X54"/>
    <mergeCell ref="Y54:AA54"/>
    <mergeCell ref="AB54:AD54"/>
    <mergeCell ref="M53:O53"/>
    <mergeCell ref="P53:R53"/>
    <mergeCell ref="S53:U53"/>
    <mergeCell ref="V53:X53"/>
    <mergeCell ref="D53:G53"/>
    <mergeCell ref="H53:I53"/>
    <mergeCell ref="J53:L53"/>
    <mergeCell ref="D54:G54"/>
    <mergeCell ref="H54:I54"/>
    <mergeCell ref="J54:L54"/>
    <mergeCell ref="Y55:AA55"/>
    <mergeCell ref="AB55:AD55"/>
    <mergeCell ref="M56:O56"/>
    <mergeCell ref="P56:R56"/>
    <mergeCell ref="S56:U56"/>
    <mergeCell ref="V56:X56"/>
    <mergeCell ref="Y56:AA56"/>
    <mergeCell ref="AB56:AD56"/>
    <mergeCell ref="M55:O55"/>
    <mergeCell ref="P55:R55"/>
    <mergeCell ref="S55:U55"/>
    <mergeCell ref="V55:X55"/>
    <mergeCell ref="D55:G55"/>
    <mergeCell ref="H55:I55"/>
    <mergeCell ref="J55:L55"/>
    <mergeCell ref="D56:G56"/>
    <mergeCell ref="H56:I56"/>
    <mergeCell ref="J56:L56"/>
    <mergeCell ref="Y57:AA57"/>
    <mergeCell ref="AB57:AD57"/>
    <mergeCell ref="M58:O58"/>
    <mergeCell ref="P58:R58"/>
    <mergeCell ref="S58:U58"/>
    <mergeCell ref="V58:X58"/>
    <mergeCell ref="Y58:AA58"/>
    <mergeCell ref="AB58:AD58"/>
    <mergeCell ref="M57:O57"/>
    <mergeCell ref="P57:R57"/>
    <mergeCell ref="S57:U57"/>
    <mergeCell ref="V57:X57"/>
    <mergeCell ref="D57:G57"/>
    <mergeCell ref="H57:I57"/>
    <mergeCell ref="J57:L57"/>
    <mergeCell ref="D58:G58"/>
    <mergeCell ref="H58:I58"/>
    <mergeCell ref="J58:L58"/>
    <mergeCell ref="Y59:AA59"/>
    <mergeCell ref="AB59:AD59"/>
    <mergeCell ref="M60:O60"/>
    <mergeCell ref="P60:R60"/>
    <mergeCell ref="S60:U60"/>
    <mergeCell ref="V60:X60"/>
    <mergeCell ref="Y60:AA60"/>
    <mergeCell ref="AB60:AD60"/>
    <mergeCell ref="M59:O59"/>
    <mergeCell ref="P59:R59"/>
    <mergeCell ref="S59:U59"/>
    <mergeCell ref="V59:X59"/>
    <mergeCell ref="D59:G59"/>
    <mergeCell ref="H59:I59"/>
    <mergeCell ref="J59:L59"/>
    <mergeCell ref="D60:G60"/>
    <mergeCell ref="H60:I60"/>
    <mergeCell ref="J60:L60"/>
    <mergeCell ref="Y61:AA61"/>
    <mergeCell ref="AB61:AD61"/>
    <mergeCell ref="M62:O62"/>
    <mergeCell ref="P62:R62"/>
    <mergeCell ref="S62:U62"/>
    <mergeCell ref="V62:X62"/>
    <mergeCell ref="Y62:AA62"/>
    <mergeCell ref="AB62:AD62"/>
    <mergeCell ref="M61:O61"/>
    <mergeCell ref="P61:R61"/>
    <mergeCell ref="S61:U61"/>
    <mergeCell ref="V61:X61"/>
    <mergeCell ref="D61:G61"/>
    <mergeCell ref="H61:I61"/>
    <mergeCell ref="J61:L61"/>
    <mergeCell ref="D62:G62"/>
    <mergeCell ref="H62:I62"/>
    <mergeCell ref="J62:L62"/>
    <mergeCell ref="Y63:AA63"/>
    <mergeCell ref="AB63:AD63"/>
    <mergeCell ref="M64:O64"/>
    <mergeCell ref="P64:R64"/>
    <mergeCell ref="S64:U64"/>
    <mergeCell ref="V64:X64"/>
    <mergeCell ref="Y64:AA64"/>
    <mergeCell ref="AB64:AD64"/>
    <mergeCell ref="M63:O63"/>
    <mergeCell ref="P63:R63"/>
    <mergeCell ref="S63:U63"/>
    <mergeCell ref="V63:X63"/>
    <mergeCell ref="D63:G63"/>
    <mergeCell ref="H63:I63"/>
    <mergeCell ref="J63:L63"/>
    <mergeCell ref="D64:G64"/>
    <mergeCell ref="H64:I64"/>
    <mergeCell ref="J64:L64"/>
    <mergeCell ref="Y65:AA65"/>
    <mergeCell ref="AB65:AD65"/>
    <mergeCell ref="M66:O66"/>
    <mergeCell ref="P66:R66"/>
    <mergeCell ref="S66:U66"/>
    <mergeCell ref="V66:X66"/>
    <mergeCell ref="Y66:AA66"/>
    <mergeCell ref="AB66:AD66"/>
    <mergeCell ref="M65:O65"/>
    <mergeCell ref="P65:R65"/>
    <mergeCell ref="S65:U65"/>
    <mergeCell ref="V65:X65"/>
    <mergeCell ref="D65:G65"/>
    <mergeCell ref="H65:I65"/>
    <mergeCell ref="J65:L65"/>
    <mergeCell ref="D66:G66"/>
    <mergeCell ref="H66:I66"/>
    <mergeCell ref="J66:L66"/>
    <mergeCell ref="Y67:AA67"/>
    <mergeCell ref="AB67:AD67"/>
    <mergeCell ref="M68:O68"/>
    <mergeCell ref="P68:R68"/>
    <mergeCell ref="S68:U68"/>
    <mergeCell ref="V68:X68"/>
    <mergeCell ref="Y68:AA68"/>
    <mergeCell ref="AB68:AD68"/>
    <mergeCell ref="M67:O67"/>
    <mergeCell ref="P67:R67"/>
    <mergeCell ref="S67:U67"/>
    <mergeCell ref="V67:X67"/>
    <mergeCell ref="D67:G67"/>
    <mergeCell ref="H67:I67"/>
    <mergeCell ref="J67:L67"/>
    <mergeCell ref="D68:G68"/>
    <mergeCell ref="H68:I68"/>
    <mergeCell ref="J68:L68"/>
    <mergeCell ref="Y69:AA69"/>
    <mergeCell ref="AB69:AD69"/>
    <mergeCell ref="M70:O70"/>
    <mergeCell ref="P70:R70"/>
    <mergeCell ref="S70:U70"/>
    <mergeCell ref="V70:X70"/>
    <mergeCell ref="Y70:AA70"/>
    <mergeCell ref="AB70:AD70"/>
    <mergeCell ref="M69:O69"/>
    <mergeCell ref="P69:R69"/>
    <mergeCell ref="S69:U69"/>
    <mergeCell ref="V69:X69"/>
    <mergeCell ref="D69:G69"/>
    <mergeCell ref="H69:I69"/>
    <mergeCell ref="J69:L69"/>
    <mergeCell ref="D70:G70"/>
    <mergeCell ref="H70:I70"/>
    <mergeCell ref="J70:L70"/>
    <mergeCell ref="Y71:AA71"/>
    <mergeCell ref="AB71:AD71"/>
    <mergeCell ref="M72:O72"/>
    <mergeCell ref="P72:R72"/>
    <mergeCell ref="S72:U72"/>
    <mergeCell ref="V72:X72"/>
    <mergeCell ref="Y72:AA72"/>
    <mergeCell ref="AB72:AD72"/>
    <mergeCell ref="M71:O71"/>
    <mergeCell ref="P71:R71"/>
    <mergeCell ref="S71:U71"/>
    <mergeCell ref="V71:X71"/>
    <mergeCell ref="D71:G71"/>
    <mergeCell ref="H71:I71"/>
    <mergeCell ref="J71:L71"/>
    <mergeCell ref="D72:G72"/>
    <mergeCell ref="H72:I72"/>
    <mergeCell ref="J72:L72"/>
    <mergeCell ref="Y73:AA73"/>
    <mergeCell ref="AB73:AD73"/>
    <mergeCell ref="M74:O74"/>
    <mergeCell ref="P74:R74"/>
    <mergeCell ref="S74:U74"/>
    <mergeCell ref="V74:X74"/>
    <mergeCell ref="Y74:AA74"/>
    <mergeCell ref="AB74:AD74"/>
    <mergeCell ref="M73:O73"/>
    <mergeCell ref="P73:R73"/>
    <mergeCell ref="S73:U73"/>
    <mergeCell ref="V73:X73"/>
    <mergeCell ref="D73:G73"/>
    <mergeCell ref="H73:I73"/>
    <mergeCell ref="J73:L73"/>
    <mergeCell ref="D74:G74"/>
    <mergeCell ref="H74:I74"/>
    <mergeCell ref="J74:L74"/>
    <mergeCell ref="Y75:AA75"/>
    <mergeCell ref="AB75:AD75"/>
    <mergeCell ref="M76:O76"/>
    <mergeCell ref="P76:R76"/>
    <mergeCell ref="S76:U76"/>
    <mergeCell ref="V76:X76"/>
    <mergeCell ref="Y76:AA76"/>
    <mergeCell ref="AB76:AD76"/>
    <mergeCell ref="M75:O75"/>
    <mergeCell ref="P75:R75"/>
    <mergeCell ref="S75:U75"/>
    <mergeCell ref="V75:X75"/>
    <mergeCell ref="D75:G75"/>
    <mergeCell ref="H75:I75"/>
    <mergeCell ref="J75:L75"/>
    <mergeCell ref="D76:G76"/>
    <mergeCell ref="H76:I76"/>
    <mergeCell ref="J76:L76"/>
    <mergeCell ref="Y77:AA77"/>
    <mergeCell ref="AB77:AD77"/>
    <mergeCell ref="M78:O78"/>
    <mergeCell ref="P78:R78"/>
    <mergeCell ref="S78:U78"/>
    <mergeCell ref="V78:X78"/>
    <mergeCell ref="Y78:AA78"/>
    <mergeCell ref="AB78:AD78"/>
    <mergeCell ref="M77:O77"/>
    <mergeCell ref="P77:R77"/>
    <mergeCell ref="S77:U77"/>
    <mergeCell ref="V77:X77"/>
    <mergeCell ref="D77:G77"/>
    <mergeCell ref="H77:I77"/>
    <mergeCell ref="J77:L77"/>
    <mergeCell ref="D78:G78"/>
    <mergeCell ref="H78:I78"/>
    <mergeCell ref="J78:L78"/>
    <mergeCell ref="Y79:AA79"/>
    <mergeCell ref="AB79:AD79"/>
    <mergeCell ref="M80:O80"/>
    <mergeCell ref="P80:R80"/>
    <mergeCell ref="S80:U80"/>
    <mergeCell ref="V80:X80"/>
    <mergeCell ref="Y80:AA80"/>
    <mergeCell ref="AB80:AD80"/>
    <mergeCell ref="M79:O79"/>
    <mergeCell ref="P79:R79"/>
    <mergeCell ref="S79:U79"/>
    <mergeCell ref="V79:X79"/>
    <mergeCell ref="D79:G79"/>
    <mergeCell ref="H79:I79"/>
    <mergeCell ref="J79:L79"/>
    <mergeCell ref="D80:G80"/>
    <mergeCell ref="H80:I80"/>
    <mergeCell ref="J80:L80"/>
    <mergeCell ref="Y81:AA81"/>
    <mergeCell ref="AB81:AD81"/>
    <mergeCell ref="M82:O82"/>
    <mergeCell ref="P82:R82"/>
    <mergeCell ref="S82:U82"/>
    <mergeCell ref="V82:X82"/>
    <mergeCell ref="Y82:AA82"/>
    <mergeCell ref="AB82:AD82"/>
    <mergeCell ref="M81:O81"/>
    <mergeCell ref="P81:R81"/>
    <mergeCell ref="S81:U81"/>
    <mergeCell ref="V81:X81"/>
    <mergeCell ref="D81:G81"/>
    <mergeCell ref="H81:I81"/>
    <mergeCell ref="J81:L81"/>
    <mergeCell ref="D82:G82"/>
    <mergeCell ref="H82:I82"/>
    <mergeCell ref="J82:L82"/>
    <mergeCell ref="Y83:AA83"/>
    <mergeCell ref="AB83:AD83"/>
    <mergeCell ref="M84:O84"/>
    <mergeCell ref="P84:R84"/>
    <mergeCell ref="S84:U84"/>
    <mergeCell ref="V84:X84"/>
    <mergeCell ref="Y84:AA84"/>
    <mergeCell ref="AB84:AD84"/>
    <mergeCell ref="M83:O83"/>
    <mergeCell ref="P83:R83"/>
    <mergeCell ref="S83:U83"/>
    <mergeCell ref="V83:X83"/>
    <mergeCell ref="D83:G83"/>
    <mergeCell ref="H83:I83"/>
    <mergeCell ref="J83:L83"/>
    <mergeCell ref="D84:G84"/>
    <mergeCell ref="H84:I84"/>
    <mergeCell ref="J84:L84"/>
    <mergeCell ref="Y85:AA85"/>
    <mergeCell ref="AB85:AD85"/>
    <mergeCell ref="M86:O86"/>
    <mergeCell ref="P86:R86"/>
    <mergeCell ref="S86:U86"/>
    <mergeCell ref="V86:X86"/>
    <mergeCell ref="Y86:AA86"/>
    <mergeCell ref="AB86:AD86"/>
    <mergeCell ref="M85:O85"/>
    <mergeCell ref="P85:R85"/>
    <mergeCell ref="S85:U85"/>
    <mergeCell ref="V85:X85"/>
    <mergeCell ref="D85:G85"/>
    <mergeCell ref="H85:I85"/>
    <mergeCell ref="J85:L85"/>
    <mergeCell ref="D86:G86"/>
    <mergeCell ref="H86:I86"/>
    <mergeCell ref="J86:L86"/>
    <mergeCell ref="Y87:AA87"/>
    <mergeCell ref="AB87:AD87"/>
    <mergeCell ref="M88:O88"/>
    <mergeCell ref="P88:R88"/>
    <mergeCell ref="S88:U88"/>
    <mergeCell ref="V88:X88"/>
    <mergeCell ref="Y88:AA88"/>
    <mergeCell ref="AB88:AD88"/>
    <mergeCell ref="M87:O87"/>
    <mergeCell ref="P87:R87"/>
    <mergeCell ref="S87:U87"/>
    <mergeCell ref="V87:X87"/>
    <mergeCell ref="D87:G87"/>
    <mergeCell ref="H87:I87"/>
    <mergeCell ref="J87:L87"/>
    <mergeCell ref="D88:G88"/>
    <mergeCell ref="H88:I88"/>
    <mergeCell ref="J88:L88"/>
    <mergeCell ref="Y89:AA89"/>
    <mergeCell ref="AB89:AD89"/>
    <mergeCell ref="M90:O90"/>
    <mergeCell ref="P90:R90"/>
    <mergeCell ref="S90:U90"/>
    <mergeCell ref="V90:X90"/>
    <mergeCell ref="Y90:AA90"/>
    <mergeCell ref="AB90:AD90"/>
    <mergeCell ref="M89:O89"/>
    <mergeCell ref="P89:R89"/>
    <mergeCell ref="S89:U89"/>
    <mergeCell ref="V89:X89"/>
    <mergeCell ref="D89:G89"/>
    <mergeCell ref="H89:I89"/>
    <mergeCell ref="J89:L89"/>
    <mergeCell ref="D90:G90"/>
    <mergeCell ref="H90:I90"/>
    <mergeCell ref="J90:L90"/>
    <mergeCell ref="Y91:AA91"/>
    <mergeCell ref="AB91:AD91"/>
    <mergeCell ref="M92:O92"/>
    <mergeCell ref="P92:R92"/>
    <mergeCell ref="S92:U92"/>
    <mergeCell ref="V92:X92"/>
    <mergeCell ref="Y92:AA92"/>
    <mergeCell ref="AB92:AD92"/>
    <mergeCell ref="M91:O91"/>
    <mergeCell ref="P91:R91"/>
    <mergeCell ref="S91:U91"/>
    <mergeCell ref="V91:X91"/>
    <mergeCell ref="D91:G91"/>
    <mergeCell ref="H91:I91"/>
    <mergeCell ref="J91:L91"/>
    <mergeCell ref="D92:G92"/>
    <mergeCell ref="H92:I92"/>
    <mergeCell ref="J92:L92"/>
    <mergeCell ref="Y93:AA93"/>
    <mergeCell ref="AB93:AD93"/>
    <mergeCell ref="M94:O94"/>
    <mergeCell ref="P94:R94"/>
    <mergeCell ref="S94:U94"/>
    <mergeCell ref="V94:X94"/>
    <mergeCell ref="Y94:AA94"/>
    <mergeCell ref="AB94:AD94"/>
    <mergeCell ref="M93:O93"/>
    <mergeCell ref="P93:R93"/>
    <mergeCell ref="S93:U93"/>
    <mergeCell ref="V93:X93"/>
    <mergeCell ref="D93:G93"/>
    <mergeCell ref="H93:I93"/>
    <mergeCell ref="J93:L93"/>
    <mergeCell ref="D94:G94"/>
    <mergeCell ref="H94:I94"/>
    <mergeCell ref="J94:L94"/>
    <mergeCell ref="Y95:AA95"/>
    <mergeCell ref="AB95:AD95"/>
    <mergeCell ref="M96:O96"/>
    <mergeCell ref="P96:R96"/>
    <mergeCell ref="S96:U96"/>
    <mergeCell ref="V96:X96"/>
    <mergeCell ref="Y96:AA96"/>
    <mergeCell ref="AB96:AD96"/>
    <mergeCell ref="M95:O95"/>
    <mergeCell ref="P95:R95"/>
    <mergeCell ref="S95:U95"/>
    <mergeCell ref="V95:X95"/>
    <mergeCell ref="D95:G95"/>
    <mergeCell ref="H95:I95"/>
    <mergeCell ref="J95:L95"/>
    <mergeCell ref="D96:G96"/>
    <mergeCell ref="H96:I96"/>
    <mergeCell ref="J96:L96"/>
    <mergeCell ref="Y97:AA97"/>
    <mergeCell ref="AB97:AD97"/>
    <mergeCell ref="M98:O98"/>
    <mergeCell ref="P98:R98"/>
    <mergeCell ref="S98:U98"/>
    <mergeCell ref="V98:X98"/>
    <mergeCell ref="Y98:AA98"/>
    <mergeCell ref="AB98:AD98"/>
    <mergeCell ref="M97:O97"/>
    <mergeCell ref="P97:R97"/>
    <mergeCell ref="S97:U97"/>
    <mergeCell ref="V97:X97"/>
    <mergeCell ref="D97:G97"/>
    <mergeCell ref="H97:I97"/>
    <mergeCell ref="J97:L97"/>
    <mergeCell ref="D98:G98"/>
    <mergeCell ref="H98:I98"/>
    <mergeCell ref="J98:L98"/>
    <mergeCell ref="Y99:AA99"/>
    <mergeCell ref="AB99:AD99"/>
    <mergeCell ref="M100:O100"/>
    <mergeCell ref="P100:R100"/>
    <mergeCell ref="S100:U100"/>
    <mergeCell ref="V100:X100"/>
    <mergeCell ref="Y100:AA100"/>
    <mergeCell ref="AB100:AD100"/>
    <mergeCell ref="M99:O99"/>
    <mergeCell ref="P99:R99"/>
    <mergeCell ref="S99:U99"/>
    <mergeCell ref="V99:X99"/>
    <mergeCell ref="D99:G99"/>
    <mergeCell ref="H99:I99"/>
    <mergeCell ref="J99:L99"/>
    <mergeCell ref="D100:G100"/>
    <mergeCell ref="H100:I100"/>
    <mergeCell ref="J100:L100"/>
    <mergeCell ref="Y101:AA101"/>
    <mergeCell ref="AB101:AD101"/>
    <mergeCell ref="M102:O102"/>
    <mergeCell ref="P102:R102"/>
    <mergeCell ref="S102:U102"/>
    <mergeCell ref="V102:X102"/>
    <mergeCell ref="Y102:AA102"/>
    <mergeCell ref="AB102:AD102"/>
    <mergeCell ref="M101:O101"/>
    <mergeCell ref="P101:R101"/>
    <mergeCell ref="S101:U101"/>
    <mergeCell ref="V101:X101"/>
    <mergeCell ref="D101:G101"/>
    <mergeCell ref="H101:I101"/>
    <mergeCell ref="J101:L101"/>
    <mergeCell ref="D102:G102"/>
    <mergeCell ref="H102:I102"/>
    <mergeCell ref="J102:L102"/>
    <mergeCell ref="Y103:AA103"/>
    <mergeCell ref="AB103:AD103"/>
    <mergeCell ref="M104:O104"/>
    <mergeCell ref="P104:R104"/>
    <mergeCell ref="S104:U104"/>
    <mergeCell ref="V104:X104"/>
    <mergeCell ref="Y104:AA104"/>
    <mergeCell ref="AB104:AD104"/>
    <mergeCell ref="M103:O103"/>
    <mergeCell ref="P103:R103"/>
    <mergeCell ref="S103:U103"/>
    <mergeCell ref="V103:X103"/>
    <mergeCell ref="D103:G103"/>
    <mergeCell ref="H103:I103"/>
    <mergeCell ref="J103:L103"/>
    <mergeCell ref="D104:G104"/>
    <mergeCell ref="H104:I104"/>
    <mergeCell ref="J104:L104"/>
    <mergeCell ref="Y105:AA105"/>
    <mergeCell ref="AB105:AD105"/>
    <mergeCell ref="M106:O106"/>
    <mergeCell ref="P106:R106"/>
    <mergeCell ref="S106:U106"/>
    <mergeCell ref="V106:X106"/>
    <mergeCell ref="Y106:AA106"/>
    <mergeCell ref="AB106:AD106"/>
    <mergeCell ref="M105:O105"/>
    <mergeCell ref="P105:R105"/>
    <mergeCell ref="S105:U105"/>
    <mergeCell ref="V105:X105"/>
    <mergeCell ref="D105:G105"/>
    <mergeCell ref="H105:I105"/>
    <mergeCell ref="J105:L105"/>
    <mergeCell ref="D106:G106"/>
    <mergeCell ref="H106:I106"/>
    <mergeCell ref="J106:L106"/>
    <mergeCell ref="Y107:AA107"/>
    <mergeCell ref="AB107:AD107"/>
    <mergeCell ref="M108:O108"/>
    <mergeCell ref="P108:R108"/>
    <mergeCell ref="S108:U108"/>
    <mergeCell ref="V108:X108"/>
    <mergeCell ref="Y108:AA108"/>
    <mergeCell ref="AB108:AD108"/>
    <mergeCell ref="M107:O107"/>
    <mergeCell ref="P107:R107"/>
    <mergeCell ref="S107:U107"/>
    <mergeCell ref="V107:X107"/>
    <mergeCell ref="D107:G107"/>
    <mergeCell ref="H107:I107"/>
    <mergeCell ref="J107:L107"/>
    <mergeCell ref="D108:G108"/>
    <mergeCell ref="H108:I108"/>
    <mergeCell ref="J108:L108"/>
    <mergeCell ref="Y109:AA109"/>
    <mergeCell ref="AB109:AD109"/>
    <mergeCell ref="M110:O110"/>
    <mergeCell ref="P110:R110"/>
    <mergeCell ref="S110:U110"/>
    <mergeCell ref="V110:X110"/>
    <mergeCell ref="Y110:AA110"/>
    <mergeCell ref="AB110:AD110"/>
    <mergeCell ref="M109:O109"/>
    <mergeCell ref="P109:R109"/>
    <mergeCell ref="S109:U109"/>
    <mergeCell ref="V109:X109"/>
    <mergeCell ref="D109:G109"/>
    <mergeCell ref="H109:I109"/>
    <mergeCell ref="J109:L109"/>
    <mergeCell ref="D110:G110"/>
    <mergeCell ref="H110:I110"/>
    <mergeCell ref="J110:L110"/>
    <mergeCell ref="Y111:AA111"/>
    <mergeCell ref="AB111:AD111"/>
    <mergeCell ref="M112:O112"/>
    <mergeCell ref="P112:R112"/>
    <mergeCell ref="S112:U112"/>
    <mergeCell ref="V112:X112"/>
    <mergeCell ref="Y112:AA112"/>
    <mergeCell ref="AB112:AD112"/>
    <mergeCell ref="M111:O111"/>
    <mergeCell ref="P111:R111"/>
    <mergeCell ref="S111:U111"/>
    <mergeCell ref="V111:X111"/>
    <mergeCell ref="D111:G111"/>
    <mergeCell ref="H111:I111"/>
    <mergeCell ref="J111:L111"/>
    <mergeCell ref="D112:G112"/>
    <mergeCell ref="H112:I112"/>
    <mergeCell ref="J112:L112"/>
    <mergeCell ref="Y113:AA113"/>
    <mergeCell ref="AB113:AD113"/>
    <mergeCell ref="M114:O114"/>
    <mergeCell ref="P114:R114"/>
    <mergeCell ref="S114:U114"/>
    <mergeCell ref="V114:X114"/>
    <mergeCell ref="Y114:AA114"/>
    <mergeCell ref="AB114:AD114"/>
    <mergeCell ref="M113:O113"/>
    <mergeCell ref="P113:R113"/>
    <mergeCell ref="S113:U113"/>
    <mergeCell ref="V113:X113"/>
    <mergeCell ref="D113:G113"/>
    <mergeCell ref="H113:I113"/>
    <mergeCell ref="J113:L113"/>
    <mergeCell ref="D114:G114"/>
    <mergeCell ref="H114:I114"/>
    <mergeCell ref="J114:L114"/>
    <mergeCell ref="Y115:AA115"/>
    <mergeCell ref="AB115:AD115"/>
    <mergeCell ref="M116:O116"/>
    <mergeCell ref="P116:R116"/>
    <mergeCell ref="S116:U116"/>
    <mergeCell ref="V116:X116"/>
    <mergeCell ref="Y116:AA116"/>
    <mergeCell ref="AB116:AD116"/>
    <mergeCell ref="M115:O115"/>
    <mergeCell ref="P115:R115"/>
    <mergeCell ref="S115:U115"/>
    <mergeCell ref="V115:X115"/>
    <mergeCell ref="D115:G115"/>
    <mergeCell ref="H115:I115"/>
    <mergeCell ref="J115:L115"/>
    <mergeCell ref="D116:G116"/>
    <mergeCell ref="H116:I116"/>
    <mergeCell ref="J116:L116"/>
    <mergeCell ref="Y117:AA117"/>
    <mergeCell ref="AB117:AD117"/>
    <mergeCell ref="M118:O118"/>
    <mergeCell ref="P118:R118"/>
    <mergeCell ref="S118:U118"/>
    <mergeCell ref="V118:X118"/>
    <mergeCell ref="Y118:AA118"/>
    <mergeCell ref="AB118:AD118"/>
    <mergeCell ref="M117:O117"/>
    <mergeCell ref="P117:R117"/>
    <mergeCell ref="S117:U117"/>
    <mergeCell ref="V117:X117"/>
    <mergeCell ref="D117:G117"/>
    <mergeCell ref="H117:I117"/>
    <mergeCell ref="J117:L117"/>
    <mergeCell ref="D118:G118"/>
    <mergeCell ref="H118:I118"/>
    <mergeCell ref="J118:L118"/>
    <mergeCell ref="Y119:AA119"/>
    <mergeCell ref="AB119:AD119"/>
    <mergeCell ref="M120:O120"/>
    <mergeCell ref="P120:R120"/>
    <mergeCell ref="S120:U120"/>
    <mergeCell ref="V120:X120"/>
    <mergeCell ref="Y120:AA120"/>
    <mergeCell ref="AB120:AD120"/>
    <mergeCell ref="M119:O119"/>
    <mergeCell ref="P119:R119"/>
    <mergeCell ref="S119:U119"/>
    <mergeCell ref="V119:X119"/>
    <mergeCell ref="D119:G119"/>
    <mergeCell ref="H119:I119"/>
    <mergeCell ref="J119:L119"/>
    <mergeCell ref="D120:G120"/>
    <mergeCell ref="H120:I120"/>
    <mergeCell ref="J120:L120"/>
    <mergeCell ref="Y121:AA121"/>
    <mergeCell ref="AB121:AD121"/>
    <mergeCell ref="M122:O122"/>
    <mergeCell ref="P122:R122"/>
    <mergeCell ref="S122:U122"/>
    <mergeCell ref="V122:X122"/>
    <mergeCell ref="Y122:AA122"/>
    <mergeCell ref="AB122:AD122"/>
    <mergeCell ref="M121:O121"/>
    <mergeCell ref="P121:R121"/>
    <mergeCell ref="S121:U121"/>
    <mergeCell ref="V121:X121"/>
    <mergeCell ref="D121:G121"/>
    <mergeCell ref="H121:I121"/>
    <mergeCell ref="J121:L121"/>
    <mergeCell ref="D122:G122"/>
    <mergeCell ref="H122:I122"/>
    <mergeCell ref="J122:L122"/>
    <mergeCell ref="Y123:AA123"/>
    <mergeCell ref="AB123:AD123"/>
    <mergeCell ref="M124:O124"/>
    <mergeCell ref="P124:R124"/>
    <mergeCell ref="S124:U124"/>
    <mergeCell ref="V124:X124"/>
    <mergeCell ref="Y124:AA124"/>
    <mergeCell ref="AB124:AD124"/>
    <mergeCell ref="M123:O123"/>
    <mergeCell ref="P123:R123"/>
    <mergeCell ref="S123:U123"/>
    <mergeCell ref="V123:X123"/>
    <mergeCell ref="D123:G123"/>
    <mergeCell ref="H123:I123"/>
    <mergeCell ref="J123:L123"/>
    <mergeCell ref="D124:G124"/>
    <mergeCell ref="H124:I124"/>
    <mergeCell ref="J124:L124"/>
    <mergeCell ref="Y125:AA125"/>
    <mergeCell ref="AB125:AD125"/>
    <mergeCell ref="M126:O126"/>
    <mergeCell ref="P126:R126"/>
    <mergeCell ref="S126:U126"/>
    <mergeCell ref="V126:X126"/>
    <mergeCell ref="Y126:AA126"/>
    <mergeCell ref="AB126:AD126"/>
    <mergeCell ref="M125:O125"/>
    <mergeCell ref="P125:R125"/>
    <mergeCell ref="S125:U125"/>
    <mergeCell ref="V125:X125"/>
    <mergeCell ref="D125:G125"/>
    <mergeCell ref="H125:I125"/>
    <mergeCell ref="J125:L125"/>
    <mergeCell ref="D126:G126"/>
    <mergeCell ref="H126:I126"/>
    <mergeCell ref="J126:L126"/>
    <mergeCell ref="Y127:AA127"/>
    <mergeCell ref="AB127:AD127"/>
    <mergeCell ref="M128:O128"/>
    <mergeCell ref="P128:R128"/>
    <mergeCell ref="S128:U128"/>
    <mergeCell ref="V128:X128"/>
    <mergeCell ref="Y128:AA128"/>
    <mergeCell ref="AB128:AD128"/>
    <mergeCell ref="M127:O127"/>
    <mergeCell ref="P127:R127"/>
    <mergeCell ref="S127:U127"/>
    <mergeCell ref="V127:X127"/>
    <mergeCell ref="D127:G127"/>
    <mergeCell ref="H127:I127"/>
    <mergeCell ref="J127:L127"/>
    <mergeCell ref="D128:G128"/>
    <mergeCell ref="H128:I128"/>
    <mergeCell ref="J128:L128"/>
    <mergeCell ref="Y129:AA129"/>
    <mergeCell ref="AB129:AD129"/>
    <mergeCell ref="M130:O130"/>
    <mergeCell ref="P130:R130"/>
    <mergeCell ref="S130:U130"/>
    <mergeCell ref="V130:X130"/>
    <mergeCell ref="Y130:AA130"/>
    <mergeCell ref="AB130:AD130"/>
    <mergeCell ref="M129:O129"/>
    <mergeCell ref="P129:R129"/>
    <mergeCell ref="S129:U129"/>
    <mergeCell ref="V129:X129"/>
    <mergeCell ref="D129:G129"/>
    <mergeCell ref="H129:I129"/>
    <mergeCell ref="J129:L129"/>
    <mergeCell ref="D130:G130"/>
    <mergeCell ref="H130:I130"/>
    <mergeCell ref="J130:L130"/>
    <mergeCell ref="Y131:AA131"/>
    <mergeCell ref="AB131:AD131"/>
    <mergeCell ref="M132:O132"/>
    <mergeCell ref="P132:R132"/>
    <mergeCell ref="S132:U132"/>
    <mergeCell ref="V132:X132"/>
    <mergeCell ref="Y132:AA132"/>
    <mergeCell ref="AB132:AD132"/>
    <mergeCell ref="M131:O131"/>
    <mergeCell ref="P131:R131"/>
    <mergeCell ref="S131:U131"/>
    <mergeCell ref="V131:X131"/>
    <mergeCell ref="D131:G131"/>
    <mergeCell ref="H131:I131"/>
    <mergeCell ref="J131:L131"/>
    <mergeCell ref="D132:G132"/>
    <mergeCell ref="H132:I132"/>
    <mergeCell ref="J132:L132"/>
    <mergeCell ref="Y133:AA133"/>
    <mergeCell ref="AB133:AD133"/>
    <mergeCell ref="M134:O134"/>
    <mergeCell ref="P134:R134"/>
    <mergeCell ref="S134:U134"/>
    <mergeCell ref="V134:X134"/>
    <mergeCell ref="Y134:AA134"/>
    <mergeCell ref="AB134:AD134"/>
    <mergeCell ref="M133:O133"/>
    <mergeCell ref="P133:R133"/>
    <mergeCell ref="S133:U133"/>
    <mergeCell ref="V133:X133"/>
    <mergeCell ref="D133:G133"/>
    <mergeCell ref="H133:I133"/>
    <mergeCell ref="J133:L133"/>
    <mergeCell ref="D134:G134"/>
    <mergeCell ref="H134:I134"/>
    <mergeCell ref="J134:L134"/>
    <mergeCell ref="Y135:AA135"/>
    <mergeCell ref="AB135:AD135"/>
    <mergeCell ref="M136:O136"/>
    <mergeCell ref="P136:R136"/>
    <mergeCell ref="S136:U136"/>
    <mergeCell ref="V136:X136"/>
    <mergeCell ref="Y136:AA136"/>
    <mergeCell ref="AB136:AD136"/>
    <mergeCell ref="M135:O135"/>
    <mergeCell ref="P135:R135"/>
    <mergeCell ref="S135:U135"/>
    <mergeCell ref="V135:X135"/>
    <mergeCell ref="D135:G135"/>
    <mergeCell ref="H135:I135"/>
    <mergeCell ref="J135:L135"/>
    <mergeCell ref="D136:G136"/>
    <mergeCell ref="H136:I136"/>
    <mergeCell ref="J136:L136"/>
    <mergeCell ref="Y137:AA137"/>
    <mergeCell ref="AB137:AD137"/>
    <mergeCell ref="M138:O138"/>
    <mergeCell ref="P138:R138"/>
    <mergeCell ref="S138:U138"/>
    <mergeCell ref="V138:X138"/>
    <mergeCell ref="Y138:AA138"/>
    <mergeCell ref="AB138:AD138"/>
    <mergeCell ref="M137:O137"/>
    <mergeCell ref="P137:R137"/>
    <mergeCell ref="S137:U137"/>
    <mergeCell ref="V137:X137"/>
    <mergeCell ref="D137:G137"/>
    <mergeCell ref="H137:I137"/>
    <mergeCell ref="J137:L137"/>
    <mergeCell ref="D138:G138"/>
    <mergeCell ref="H138:I138"/>
    <mergeCell ref="J138:L138"/>
    <mergeCell ref="J142:L142"/>
    <mergeCell ref="J143:L143"/>
    <mergeCell ref="Y139:AA139"/>
    <mergeCell ref="AB139:AD139"/>
    <mergeCell ref="M140:O140"/>
    <mergeCell ref="P140:R140"/>
    <mergeCell ref="S140:U140"/>
    <mergeCell ref="V140:X140"/>
    <mergeCell ref="Y140:AA140"/>
    <mergeCell ref="AB140:AD140"/>
    <mergeCell ref="M139:O139"/>
    <mergeCell ref="P139:R139"/>
    <mergeCell ref="S139:U139"/>
    <mergeCell ref="V139:X139"/>
    <mergeCell ref="D139:G139"/>
    <mergeCell ref="H139:I139"/>
    <mergeCell ref="J139:L139"/>
    <mergeCell ref="D140:G140"/>
    <mergeCell ref="H140:I140"/>
    <mergeCell ref="J140:L140"/>
    <mergeCell ref="AM21:AM22"/>
    <mergeCell ref="AN21:AN22"/>
    <mergeCell ref="B147:AD147"/>
    <mergeCell ref="B148:AD148"/>
    <mergeCell ref="B149:AD149"/>
    <mergeCell ref="AQ21:AS21"/>
    <mergeCell ref="AT21:AV21"/>
    <mergeCell ref="C145:AD145"/>
    <mergeCell ref="C146:AD146"/>
    <mergeCell ref="M143:O143"/>
    <mergeCell ref="P143:R143"/>
    <mergeCell ref="S143:U143"/>
    <mergeCell ref="V143:X143"/>
    <mergeCell ref="Y143:AA143"/>
    <mergeCell ref="AB143:AD143"/>
    <mergeCell ref="Y141:AA141"/>
    <mergeCell ref="AB141:AD141"/>
    <mergeCell ref="M142:O142"/>
    <mergeCell ref="P142:R142"/>
    <mergeCell ref="S142:U142"/>
    <mergeCell ref="V142:X142"/>
    <mergeCell ref="Y142:AA142"/>
    <mergeCell ref="AB142:AD142"/>
    <mergeCell ref="M141:O141"/>
    <mergeCell ref="P141:R141"/>
    <mergeCell ref="S141:U141"/>
    <mergeCell ref="V141:X141"/>
    <mergeCell ref="D141:G141"/>
    <mergeCell ref="H141:I141"/>
    <mergeCell ref="J141:L141"/>
    <mergeCell ref="D142:G142"/>
    <mergeCell ref="H142:I142"/>
  </mergeCells>
  <phoneticPr fontId="49" type="noConversion"/>
  <conditionalFormatting sqref="C17:AD17">
    <cfRule type="expression" dxfId="19" priority="4">
      <formula>$AM$143&gt;0</formula>
    </cfRule>
  </conditionalFormatting>
  <conditionalFormatting sqref="C18:AD18">
    <cfRule type="expression" dxfId="18" priority="3">
      <formula>$AN$143&gt;0</formula>
    </cfRule>
  </conditionalFormatting>
  <conditionalFormatting sqref="C19:AD19">
    <cfRule type="expression" dxfId="17" priority="2">
      <formula>AND($AP$30&gt;0,$C$146="")</formula>
    </cfRule>
  </conditionalFormatting>
  <conditionalFormatting sqref="J23:AD142">
    <cfRule type="expression" dxfId="15" priority="6">
      <formula>$H23="X"</formula>
    </cfRule>
  </conditionalFormatting>
  <dataValidations count="1">
    <dataValidation type="list" allowBlank="1" showInputMessage="1" showErrorMessage="1" sqref="H23:I142" xr:uid="{B0E3CFEF-5A56-4EB5-B4DE-9E43FE43A6AC}">
      <formula1>"X"</formula1>
    </dataValidation>
  </dataValidations>
  <hyperlinks>
    <hyperlink ref="AA9:AD9" location="Índice!B25" display="Índice" xr:uid="{A8484C77-1112-4170-9E53-7389342D5C3E}"/>
    <hyperlink ref="AA12:AD12" location="CNGE_2024_M1_Secc5!A540" display="Pregunta 5.9" xr:uid="{7FDB937B-7A91-4AC0-95F9-A0EAAF8F484D}"/>
  </hyperlinks>
  <printOptions horizontalCentered="1" verticalCentered="1"/>
  <pageMargins left="0.70866141732283472" right="0.70866141732283472" top="0.74803149606299213" bottom="0.74803149606299213" header="0.31496062992125984" footer="0.31496062992125984"/>
  <pageSetup scale="75" orientation="portrait" r:id="rId1"/>
  <headerFooter>
    <oddHeader>&amp;CMódulo 1 Sección V
Complemento 4</oddHeader>
    <oddFooter>&amp;LCenso Nacional de Gobiernos Estatales 2024&amp;R&amp;P de &amp;N</oddFooter>
  </headerFooter>
  <drawing r:id="rId2"/>
  <extLst>
    <ext xmlns:x14="http://schemas.microsoft.com/office/spreadsheetml/2009/9/main" uri="{78C0D931-6437-407d-A8EE-F0AAD7539E65}">
      <x14:conditionalFormattings>
        <x14:conditionalFormatting xmlns:xm="http://schemas.microsoft.com/office/excel/2006/main">
          <x14:cfRule type="expression" priority="5" id="{C541AAF1-EDAB-4085-983C-A88585680305}">
            <xm:f>SUM(CNGE_2024_M1_Secc5!$J$554)=0</xm:f>
            <x14:dxf>
              <fill>
                <patternFill patternType="mediumGray"/>
              </fill>
            </x14:dxf>
          </x14:cfRule>
          <xm:sqref>H23:AD142</xm:sqref>
        </x14:conditionalFormatting>
      </x14:conditionalFormatting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kibh xmlns="8cfb24df-c76a-48fb-92b8-e40e245fe804"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3373EE7A0D5FA54FAA07EB029AB519A7" ma:contentTypeVersion="9" ma:contentTypeDescription="Crear nuevo documento." ma:contentTypeScope="" ma:versionID="9c5f64ad70dcd38dc15bfcde17e39d87">
  <xsd:schema xmlns:xsd="http://www.w3.org/2001/XMLSchema" xmlns:xs="http://www.w3.org/2001/XMLSchema" xmlns:p="http://schemas.microsoft.com/office/2006/metadata/properties" xmlns:ns2="8cfb24df-c76a-48fb-92b8-e40e245fe804" targetNamespace="http://schemas.microsoft.com/office/2006/metadata/properties" ma:root="true" ma:fieldsID="f51d912619e885c805a8cdc41ddc1eab" ns2:_="">
    <xsd:import namespace="8cfb24df-c76a-48fb-92b8-e40e245fe804"/>
    <xsd:element name="properties">
      <xsd:complexType>
        <xsd:sequence>
          <xsd:element name="documentManagement">
            <xsd:complexType>
              <xsd:all>
                <xsd:element ref="ns2:kibh" minOccurs="0"/>
                <xsd:element ref="ns2:MediaServiceMetadata" minOccurs="0"/>
                <xsd:element ref="ns2:MediaServiceFastMetadata" minOccurs="0"/>
                <xsd:element ref="ns2:MediaServiceObjectDetectorVersions" minOccurs="0"/>
                <xsd:element ref="ns2:MediaServiceSearchProperties" minOccurs="0"/>
                <xsd:element ref="ns2:MediaServiceDateTaken" minOccurs="0"/>
                <xsd:element ref="ns2:MediaServiceGenerationTime" minOccurs="0"/>
                <xsd:element ref="ns2:MediaServiceEventHashCode"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cfb24df-c76a-48fb-92b8-e40e245fe804" elementFormDefault="qualified">
    <xsd:import namespace="http://schemas.microsoft.com/office/2006/documentManagement/types"/>
    <xsd:import namespace="http://schemas.microsoft.com/office/infopath/2007/PartnerControls"/>
    <xsd:element name="kibh" ma:index="8" nillable="true" ma:displayName="Descripción" ma:internalName="kibh">
      <xsd:simpleType>
        <xsd:restriction base="dms:Text"/>
      </xsd:simple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SearchProperties" ma:index="12" nillable="true" ma:displayName="MediaServiceSearchProperties" ma:hidden="true" ma:internalName="MediaServiceSearchProperties" ma:readOnly="true">
      <xsd:simpleType>
        <xsd:restriction base="dms:Note"/>
      </xsd:simpleType>
    </xsd:element>
    <xsd:element name="MediaServiceDateTaken" ma:index="13" nillable="true" ma:displayName="MediaServiceDateTaken" ma:hidden="true" ma:indexed="true" ma:internalName="MediaServiceDateTaken"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LengthInSeconds" ma:index="16" nillable="true" ma:displayName="MediaLengthInSeconds" ma:hidden="true" ma:internalName="MediaLengthInSeconds" ma:readOnly="tru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CFFC602D-3B8D-42D8-9330-D285ADCB3DB4}">
  <ds:schemaRefs>
    <ds:schemaRef ds:uri="http://schemas.microsoft.com/office/2006/metadata/properties"/>
    <ds:schemaRef ds:uri="http://schemas.microsoft.com/office/infopath/2007/PartnerControls"/>
    <ds:schemaRef ds:uri="8cfb24df-c76a-48fb-92b8-e40e245fe804"/>
  </ds:schemaRefs>
</ds:datastoreItem>
</file>

<file path=customXml/itemProps2.xml><?xml version="1.0" encoding="utf-8"?>
<ds:datastoreItem xmlns:ds="http://schemas.openxmlformats.org/officeDocument/2006/customXml" ds:itemID="{A6C53B4C-CBAA-4140-81A9-E8FFE3562E64}">
  <ds:schemaRefs>
    <ds:schemaRef ds:uri="http://schemas.microsoft.com/sharepoint/v3/contenttype/forms"/>
  </ds:schemaRefs>
</ds:datastoreItem>
</file>

<file path=customXml/itemProps3.xml><?xml version="1.0" encoding="utf-8"?>
<ds:datastoreItem xmlns:ds="http://schemas.openxmlformats.org/officeDocument/2006/customXml" ds:itemID="{F7E299BA-D1BF-43F5-819F-E86D42339C3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cfb24df-c76a-48fb-92b8-e40e245fe80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11</vt:i4>
      </vt:variant>
    </vt:vector>
  </HeadingPairs>
  <TitlesOfParts>
    <vt:vector size="22" baseType="lpstr">
      <vt:lpstr>Índice</vt:lpstr>
      <vt:lpstr>Presentación</vt:lpstr>
      <vt:lpstr>Informantes</vt:lpstr>
      <vt:lpstr>Participantes</vt:lpstr>
      <vt:lpstr>CNGE_2024_M1_Secc5</vt:lpstr>
      <vt:lpstr>Complemento 1</vt:lpstr>
      <vt:lpstr>Complemento 2</vt:lpstr>
      <vt:lpstr>Complemento 3</vt:lpstr>
      <vt:lpstr>Complemento 4</vt:lpstr>
      <vt:lpstr>Complemento 5</vt:lpstr>
      <vt:lpstr>Glosario</vt:lpstr>
      <vt:lpstr>CNGE_2024_M1_Secc5!Área_de_impresión</vt:lpstr>
      <vt:lpstr>'Complemento 1'!Área_de_impresión</vt:lpstr>
      <vt:lpstr>'Complemento 2'!Área_de_impresión</vt:lpstr>
      <vt:lpstr>'Complemento 3'!Área_de_impresión</vt:lpstr>
      <vt:lpstr>'Complemento 4'!Área_de_impresión</vt:lpstr>
      <vt:lpstr>'Complemento 5'!Área_de_impresión</vt:lpstr>
      <vt:lpstr>Glosario!Área_de_impresión</vt:lpstr>
      <vt:lpstr>Índice!Área_de_impresión</vt:lpstr>
      <vt:lpstr>Informantes!Área_de_impresión</vt:lpstr>
      <vt:lpstr>Participantes!Área_de_impresión</vt:lpstr>
      <vt:lpstr>Presentación!Área_de_impresión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AGUILAR GARCIA RENATA CASSANDRA</dc:creator>
  <cp:keywords/>
  <dc:description/>
  <cp:lastModifiedBy>RONZON SUAREZ BENJAMIN</cp:lastModifiedBy>
  <cp:revision/>
  <dcterms:created xsi:type="dcterms:W3CDTF">2023-07-04T14:37:06Z</dcterms:created>
  <dcterms:modified xsi:type="dcterms:W3CDTF">2024-05-17T20:13:08Z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0x0101003373EE7A0D5FA54FAA07EB029AB519A7</vt:lpwstr>
  </property>
</Properties>
</file>